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ustomProperty5.bin" ContentType="application/vnd.openxmlformats-officedocument.spreadsheetml.customProperty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customProperty9.bin" ContentType="application/vnd.openxmlformats-officedocument.spreadsheetml.customProperty"/>
  <Override PartName="/xl/comments4.xml" ContentType="application/vnd.openxmlformats-officedocument.spreadsheetml.comments+xml"/>
  <Override PartName="/xl/threadedComments/threadedComment4.xml" ContentType="application/vnd.ms-excel.threadedcomments+xml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omments5.xml" ContentType="application/vnd.openxmlformats-officedocument.spreadsheetml.comments+xml"/>
  <Override PartName="/xl/threadedComments/threadedComment5.xml" ContentType="application/vnd.ms-excel.threaded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filterPrivacy="1" codeName="ThisWorkbook" hidePivotFieldList="1"/>
  <xr:revisionPtr revIDLastSave="0" documentId="13_ncr:1_{1E6BDADA-40D1-484E-BDB7-17846119A5AC}" xr6:coauthVersionLast="47" xr6:coauthVersionMax="47" xr10:uidLastSave="{00000000-0000-0000-0000-000000000000}"/>
  <bookViews>
    <workbookView xWindow="-28920" yWindow="-120" windowWidth="29040" windowHeight="15840" xr2:uid="{D1E0580C-1953-4AD0-B4D6-C44C387ECDDF}"/>
    <workbookView xWindow="-28920" yWindow="-120" windowWidth="29040" windowHeight="15840" xr2:uid="{88D77381-4177-471E-A49D-F58F7E2A3477}"/>
  </bookViews>
  <sheets>
    <sheet name="Table of Contents" sheetId="59" r:id="rId1"/>
    <sheet name="For RFM &amp; PTRM_Real" sheetId="8" r:id="rId2"/>
    <sheet name="For RFM &amp; PTRM_Nominal" sheetId="74" r:id="rId3"/>
    <sheet name="Incurred_Real" sheetId="1" r:id="rId4"/>
    <sheet name="Incurred_Nominal" sheetId="71" r:id="rId5"/>
    <sheet name="Incurred Real 2022$" sheetId="29" r:id="rId6"/>
    <sheet name="Project List" sheetId="61" r:id="rId7"/>
    <sheet name="Commissioned_Real" sheetId="62" r:id="rId8"/>
    <sheet name="Commissioned_Nominal" sheetId="72" r:id="rId9"/>
    <sheet name="Commissioned Extra_Real" sheetId="21" r:id="rId10"/>
    <sheet name="Commissioned Extra_Nominal" sheetId="73" r:id="rId11"/>
    <sheet name="Project splits" sheetId="55" r:id="rId12"/>
    <sheet name="Project_Commissioning" sheetId="75" r:id="rId13"/>
    <sheet name="Success Asset Classes" sheetId="63" r:id="rId14"/>
    <sheet name="Project labour content" sheetId="40" r:id="rId15"/>
  </sheets>
  <externalReferences>
    <externalReference r:id="rId16"/>
  </externalReferences>
  <definedNames>
    <definedName name="_xlnm._FilterDatabase" localSheetId="10" hidden="1">'Commissioned Extra_Nominal'!$A$7:$BT$52</definedName>
    <definedName name="_xlnm._FilterDatabase" localSheetId="9" hidden="1">'Commissioned Extra_Real'!$A$7:$BS$46</definedName>
    <definedName name="_xlnm._FilterDatabase" localSheetId="8" hidden="1">Commissioned_Nominal!$C$4:$AR$356</definedName>
    <definedName name="_xlnm._FilterDatabase" localSheetId="7" hidden="1">Commissioned_Real!$C$4:$AR$356</definedName>
    <definedName name="_xlnm._FilterDatabase" localSheetId="5" hidden="1">'Incurred Real 2022$'!$A$23:$XFA$376</definedName>
    <definedName name="_xlnm._FilterDatabase" localSheetId="4" hidden="1">Incurred_Nominal!$A$24:$CB$379</definedName>
    <definedName name="_xlnm._FilterDatabase" localSheetId="3" hidden="1">Incurred_Real!$A$24:$CG$376</definedName>
    <definedName name="_xlnm._FilterDatabase" localSheetId="14" hidden="1">'Project labour content'!$A$6:$S$216</definedName>
    <definedName name="_xlnm._FilterDatabase" localSheetId="6" hidden="1">'Project List'!$A$8:$BZ$8</definedName>
    <definedName name="_xlnm._FilterDatabase" localSheetId="11" hidden="1">'Project splits'!$A$5:$AP$267</definedName>
    <definedName name="_xlnm._FilterDatabase" localSheetId="12" hidden="1">Project_Commissioning!$C$3:$W$355</definedName>
    <definedName name="_xlnm._FilterDatabase" localSheetId="13" hidden="1">'Success Asset Classes'!$A$14:$AY$114</definedName>
    <definedName name="CatLabEsc">'Project labour content'!$F$6:$G$19</definedName>
    <definedName name="Commissioned_Extra" localSheetId="10">'Commissioned Extra_Nominal'!$AQ$7:$BK$15</definedName>
    <definedName name="Commissioned_Extra">'Commissioned Extra_Real'!$AQ$7:$BK$12</definedName>
    <definedName name="ContractorRate" localSheetId="4">Incurred_Nominal!$A$16</definedName>
    <definedName name="ContractorRate">Incurred_Real!$A$16</definedName>
    <definedName name="data" localSheetId="10">EPK XML [1]Export!$A$2:$K$300</definedName>
    <definedName name="data" localSheetId="8">EPK XML [1]Export!$A$2:$K$300</definedName>
    <definedName name="data" localSheetId="2">EPK XML [1]Export!$A$2:$K$300</definedName>
    <definedName name="data" localSheetId="4">EPK XML [1]Export!$A$2:$K$300</definedName>
    <definedName name="data" localSheetId="11">EPK XML [1]Export!$A$2:$K$300</definedName>
    <definedName name="data">EPK XML [1]Export!$A$2:$K$300</definedName>
    <definedName name="IncurredByClass" localSheetId="4">Incurred_Nominal!$AS$4:$BK$12</definedName>
    <definedName name="IncurredByClass">Incurred_Real!$AS$4:$BK$12</definedName>
    <definedName name="LabEsc22" localSheetId="4">Incurred_Nominal!$V$16</definedName>
    <definedName name="LabEsc22">Incurred_Real!$V$16</definedName>
    <definedName name="LabEsc23" localSheetId="4">Incurred_Nominal!$W$16</definedName>
    <definedName name="LabEsc23">Incurred_Real!$W$16</definedName>
    <definedName name="LabEsc24" localSheetId="4">Incurred_Nominal!$X$16</definedName>
    <definedName name="LabEsc24">Incurred_Real!$X$16</definedName>
    <definedName name="LabEsc25" localSheetId="4">Incurred_Nominal!$Y$16</definedName>
    <definedName name="LabEsc25">Incurred_Real!$Y$16</definedName>
    <definedName name="LabEsc26" localSheetId="4">Incurred_Nominal!$Z$16</definedName>
    <definedName name="LabEsc26">Incurred_Real!$Z$16</definedName>
    <definedName name="LabEsc27" localSheetId="4">Incurred_Nominal!$AA$16</definedName>
    <definedName name="LabEsc27">Incurred_Real!$AA$16</definedName>
    <definedName name="LabEsc28" localSheetId="4">Incurred_Nominal!$AB$16</definedName>
    <definedName name="LabEsc28">Incurred_Real!$AB$16</definedName>
    <definedName name="LabEsc29" localSheetId="4">Incurred_Nominal!$AC$16</definedName>
    <definedName name="LabEsc29">Incurred_Real!$AC$16</definedName>
    <definedName name="LabIn" localSheetId="4">Incurred_Nominal!$A$17</definedName>
    <definedName name="LabIn">Incurred_Real!$A$17</definedName>
    <definedName name="_xlnm.Print_Area" localSheetId="10">'Commissioned Extra_Nominal'!$A$7:$J$34</definedName>
    <definedName name="_xlnm.Print_Area" localSheetId="9">'Commissioned Extra_Real'!$A$7:$J$31</definedName>
    <definedName name="_xlnm.Print_Area" localSheetId="4">Incurred_Nominal!$A$24:$S$288</definedName>
    <definedName name="_xlnm.Print_Area" localSheetId="3">Incurred_Real!$A$24:$S$288</definedName>
    <definedName name="_xlnm.Print_Area" localSheetId="14">'Project labour content'!$I$19:$S$22</definedName>
    <definedName name="_xlnm.Print_Area" localSheetId="11">'Project splits'!$A$5:$AE$235</definedName>
    <definedName name="ProjectSplits">'Project splits'!$C$5:$AM$273</definedName>
    <definedName name="ProjLabEsc">'Project labour content'!$A$6:$D$281</definedName>
    <definedName name="RCP_1to5">"2015-16 to 2019-20"</definedName>
    <definedName name="SAPCrosstab1">'Project List'!$B$8:$AG$360</definedName>
    <definedName name="SAPFdd1">'Project List'!$A$2</definedName>
    <definedName name="SAPFdd2">'Project List'!$A$4</definedName>
    <definedName name="SAPFdd3">'Project List'!$A$3</definedName>
    <definedName name="SplitHeaders" localSheetId="11">'Project splits'!$C$5:$AE$5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49" i="74" l="1"/>
  <c r="M49" i="74"/>
  <c r="N49" i="74"/>
  <c r="O49" i="74"/>
  <c r="P49" i="74"/>
  <c r="Q49" i="74"/>
  <c r="K49" i="74"/>
  <c r="W20" i="71"/>
  <c r="K6" i="74"/>
  <c r="W20" i="1"/>
  <c r="BL23" i="71" l="1"/>
  <c r="BM23" i="71"/>
  <c r="BN23" i="71"/>
  <c r="BO23" i="71"/>
  <c r="BP23" i="71"/>
  <c r="BQ23" i="71"/>
  <c r="BR23" i="71"/>
  <c r="BQ21" i="71"/>
  <c r="BR21" i="71" s="1"/>
  <c r="BQ22" i="71"/>
  <c r="BR22" i="71"/>
  <c r="AI9" i="21"/>
  <c r="AJ9" i="21"/>
  <c r="AK9" i="21"/>
  <c r="AI10" i="21"/>
  <c r="AJ10" i="21"/>
  <c r="AK10" i="21"/>
  <c r="AI11" i="21"/>
  <c r="AJ11" i="21"/>
  <c r="AK11" i="21"/>
  <c r="AI12" i="21"/>
  <c r="AJ12" i="21"/>
  <c r="AK12" i="21"/>
  <c r="AI13" i="21"/>
  <c r="AJ13" i="21"/>
  <c r="AK13" i="21"/>
  <c r="AI14" i="21"/>
  <c r="AJ14" i="21"/>
  <c r="AK14" i="21"/>
  <c r="AI15" i="21"/>
  <c r="AJ15" i="21"/>
  <c r="AK15" i="21"/>
  <c r="AI16" i="21"/>
  <c r="AJ16" i="21"/>
  <c r="AK16" i="21"/>
  <c r="AI17" i="21"/>
  <c r="AJ17" i="21"/>
  <c r="AK17" i="21"/>
  <c r="AI18" i="21"/>
  <c r="AJ18" i="21"/>
  <c r="AK18" i="21"/>
  <c r="AI19" i="21"/>
  <c r="AJ19" i="21"/>
  <c r="AK19" i="21"/>
  <c r="AI20" i="21"/>
  <c r="AJ20" i="21"/>
  <c r="AK20" i="21"/>
  <c r="AI21" i="21"/>
  <c r="AJ21" i="21"/>
  <c r="AK21" i="21"/>
  <c r="AI22" i="21"/>
  <c r="AJ22" i="21"/>
  <c r="AK22" i="21"/>
  <c r="AI23" i="21"/>
  <c r="AJ23" i="21"/>
  <c r="AK23" i="21"/>
  <c r="AI24" i="21"/>
  <c r="AJ24" i="21"/>
  <c r="AK24" i="21"/>
  <c r="AI25" i="21"/>
  <c r="AJ25" i="21"/>
  <c r="AK25" i="21"/>
  <c r="AI26" i="21"/>
  <c r="AJ26" i="21"/>
  <c r="AK26" i="21"/>
  <c r="AI27" i="21"/>
  <c r="AJ27" i="21"/>
  <c r="AK27" i="21"/>
  <c r="AI28" i="21"/>
  <c r="AJ28" i="21"/>
  <c r="AK28" i="21"/>
  <c r="AI29" i="21"/>
  <c r="AJ29" i="21"/>
  <c r="AK29" i="21"/>
  <c r="AI30" i="21"/>
  <c r="AJ30" i="21"/>
  <c r="AK30" i="21"/>
  <c r="AI31" i="21"/>
  <c r="AJ31" i="21"/>
  <c r="AK31" i="21"/>
  <c r="AI32" i="21"/>
  <c r="AJ32" i="21"/>
  <c r="AK32" i="21"/>
  <c r="AI33" i="21"/>
  <c r="AJ33" i="21"/>
  <c r="AK33" i="21"/>
  <c r="AI34" i="21"/>
  <c r="AJ34" i="21"/>
  <c r="AK34" i="21"/>
  <c r="AI35" i="21"/>
  <c r="AJ35" i="21"/>
  <c r="AK35" i="21"/>
  <c r="AI36" i="21"/>
  <c r="AJ36" i="21"/>
  <c r="AK36" i="21"/>
  <c r="AI37" i="21"/>
  <c r="AJ37" i="21"/>
  <c r="AK37" i="21"/>
  <c r="AI38" i="21"/>
  <c r="AJ38" i="21"/>
  <c r="AK38" i="21"/>
  <c r="AI39" i="21"/>
  <c r="AJ39" i="21"/>
  <c r="AK39" i="21"/>
  <c r="AI40" i="21"/>
  <c r="AJ40" i="21"/>
  <c r="AK40" i="21"/>
  <c r="AI41" i="21"/>
  <c r="AJ41" i="21"/>
  <c r="AK41" i="21"/>
  <c r="AI42" i="21"/>
  <c r="AJ42" i="21"/>
  <c r="AK42" i="21"/>
  <c r="AI43" i="21"/>
  <c r="AJ43" i="21"/>
  <c r="AK43" i="21"/>
  <c r="AI44" i="21"/>
  <c r="AJ44" i="21"/>
  <c r="AK44" i="21"/>
  <c r="AI45" i="21"/>
  <c r="AJ45" i="21"/>
  <c r="AK45" i="21"/>
  <c r="AI46" i="21"/>
  <c r="AJ46" i="21"/>
  <c r="AK46" i="21"/>
  <c r="AI47" i="21"/>
  <c r="AJ47" i="21"/>
  <c r="AK47" i="21"/>
  <c r="AI48" i="21"/>
  <c r="AJ48" i="21"/>
  <c r="AK48" i="21"/>
  <c r="AI49" i="21"/>
  <c r="AJ49" i="21"/>
  <c r="AK49" i="21"/>
  <c r="AI50" i="21"/>
  <c r="AJ50" i="21"/>
  <c r="AK50" i="21"/>
  <c r="AI51" i="21"/>
  <c r="AJ51" i="21"/>
  <c r="AK51" i="21"/>
  <c r="AI52" i="21"/>
  <c r="AJ52" i="21"/>
  <c r="AK52" i="21"/>
  <c r="AI53" i="21"/>
  <c r="AJ53" i="21"/>
  <c r="AK53" i="21"/>
  <c r="AJ8" i="21"/>
  <c r="AK8" i="21"/>
  <c r="B375" i="71"/>
  <c r="C375" i="71"/>
  <c r="D375" i="71"/>
  <c r="E375" i="71"/>
  <c r="F375" i="71"/>
  <c r="G375" i="71"/>
  <c r="H375" i="71"/>
  <c r="I375" i="71"/>
  <c r="J375" i="71"/>
  <c r="K375" i="71"/>
  <c r="L375" i="71"/>
  <c r="M375" i="71"/>
  <c r="N375" i="71"/>
  <c r="O375" i="71"/>
  <c r="P375" i="71"/>
  <c r="Q375" i="71"/>
  <c r="R375" i="71"/>
  <c r="S375" i="71"/>
  <c r="T375" i="71"/>
  <c r="U375" i="71"/>
  <c r="AR375" i="71"/>
  <c r="AS375" i="71"/>
  <c r="AT375" i="71"/>
  <c r="AU375" i="71"/>
  <c r="AV375" i="71"/>
  <c r="AW375" i="71"/>
  <c r="AX375" i="71"/>
  <c r="AY375" i="71"/>
  <c r="AZ375" i="71"/>
  <c r="BA375" i="71"/>
  <c r="BB375" i="71"/>
  <c r="BC375" i="71"/>
  <c r="BD375" i="71"/>
  <c r="BE375" i="71"/>
  <c r="BF375" i="71"/>
  <c r="BG375" i="71"/>
  <c r="BH375" i="71"/>
  <c r="BI375" i="71"/>
  <c r="BJ375" i="71"/>
  <c r="BK375" i="71"/>
  <c r="BL375" i="71"/>
  <c r="BM375" i="71"/>
  <c r="BN375" i="71"/>
  <c r="BO375" i="71"/>
  <c r="BP375" i="71"/>
  <c r="BQ375" i="71"/>
  <c r="BR375" i="71"/>
  <c r="BT375" i="71"/>
  <c r="BU375" i="71"/>
  <c r="BV375" i="71"/>
  <c r="BW375" i="71"/>
  <c r="BX375" i="71"/>
  <c r="BY375" i="71"/>
  <c r="BZ375" i="71"/>
  <c r="CA375" i="71"/>
  <c r="CB375" i="71"/>
  <c r="CD375" i="71"/>
  <c r="AS374" i="1"/>
  <c r="BS374" i="1" s="1"/>
  <c r="C238" i="55"/>
  <c r="AS373" i="1"/>
  <c r="AS375" i="1"/>
  <c r="AT375" i="1"/>
  <c r="AU375" i="1"/>
  <c r="AV375" i="1"/>
  <c r="AW375" i="1"/>
  <c r="AX375" i="1"/>
  <c r="AY375" i="1"/>
  <c r="AZ375" i="1"/>
  <c r="U53" i="73" s="1"/>
  <c r="BA375" i="1"/>
  <c r="BB375" i="1"/>
  <c r="BC375" i="1"/>
  <c r="BD375" i="1"/>
  <c r="BE375" i="1"/>
  <c r="BF375" i="1"/>
  <c r="AA53" i="21" s="1"/>
  <c r="BG375" i="1"/>
  <c r="BH375" i="1"/>
  <c r="AC53" i="21" s="1"/>
  <c r="BI375" i="1"/>
  <c r="BJ375" i="1"/>
  <c r="BK375" i="1"/>
  <c r="BL375" i="1"/>
  <c r="BM375" i="1"/>
  <c r="BN375" i="1"/>
  <c r="BO375" i="1"/>
  <c r="BP375" i="1"/>
  <c r="AK53" i="73" s="1"/>
  <c r="BQ375" i="1"/>
  <c r="BR375" i="1"/>
  <c r="AT374" i="1"/>
  <c r="AU374" i="1"/>
  <c r="AV374" i="1"/>
  <c r="AW374" i="1"/>
  <c r="AX374" i="1"/>
  <c r="AY374" i="1"/>
  <c r="AZ374" i="1"/>
  <c r="BA374" i="1"/>
  <c r="BB374" i="1"/>
  <c r="BC374" i="1"/>
  <c r="BD374" i="1"/>
  <c r="BE374" i="1"/>
  <c r="BF374" i="1"/>
  <c r="BG374" i="1"/>
  <c r="BH374" i="1"/>
  <c r="BI374" i="1"/>
  <c r="BJ374" i="1"/>
  <c r="BK374" i="1"/>
  <c r="BL374" i="1"/>
  <c r="BM374" i="1"/>
  <c r="BN374" i="1"/>
  <c r="BO374" i="1"/>
  <c r="BP374" i="1"/>
  <c r="BQ374" i="1"/>
  <c r="BR374" i="1"/>
  <c r="C239" i="55"/>
  <c r="CD375" i="1"/>
  <c r="CD374" i="1"/>
  <c r="B375" i="1"/>
  <c r="C375" i="1"/>
  <c r="D375" i="1"/>
  <c r="E375" i="1"/>
  <c r="F375" i="1"/>
  <c r="G375" i="1"/>
  <c r="H375" i="1"/>
  <c r="I375" i="1"/>
  <c r="J375" i="1"/>
  <c r="K375" i="1"/>
  <c r="L375" i="1"/>
  <c r="M375" i="1"/>
  <c r="N375" i="1"/>
  <c r="O375" i="1"/>
  <c r="P375" i="1"/>
  <c r="Q375" i="1"/>
  <c r="R375" i="1"/>
  <c r="S375" i="1"/>
  <c r="T375" i="1"/>
  <c r="U375" i="1"/>
  <c r="AJ375" i="1"/>
  <c r="AJ375" i="71" s="1"/>
  <c r="AL375" i="1"/>
  <c r="AR375" i="1"/>
  <c r="S53" i="21"/>
  <c r="AF53" i="73"/>
  <c r="BT375" i="1"/>
  <c r="BU375" i="1"/>
  <c r="BV375" i="1"/>
  <c r="BW375" i="1"/>
  <c r="BX375" i="1"/>
  <c r="BY375" i="1"/>
  <c r="BZ375" i="1"/>
  <c r="CA375" i="1"/>
  <c r="CB375" i="1"/>
  <c r="D355" i="62"/>
  <c r="E355" i="62"/>
  <c r="G355" i="62"/>
  <c r="D355" i="72"/>
  <c r="E355" i="72"/>
  <c r="B53" i="21"/>
  <c r="J53" i="21"/>
  <c r="N53" i="21"/>
  <c r="O53" i="21"/>
  <c r="P53" i="21"/>
  <c r="V53" i="21"/>
  <c r="W53" i="21"/>
  <c r="X53" i="21"/>
  <c r="AD53" i="21"/>
  <c r="AE53" i="21"/>
  <c r="AL53" i="21"/>
  <c r="AM53" i="21"/>
  <c r="B53" i="73"/>
  <c r="J53" i="73"/>
  <c r="N53" i="73"/>
  <c r="O53" i="73"/>
  <c r="P53" i="73"/>
  <c r="V53" i="73"/>
  <c r="W53" i="73"/>
  <c r="X53" i="73"/>
  <c r="AD53" i="73"/>
  <c r="AE53" i="73"/>
  <c r="AL53" i="73"/>
  <c r="AM53" i="73"/>
  <c r="B213" i="40"/>
  <c r="C213" i="40"/>
  <c r="AK375" i="1"/>
  <c r="AK375" i="71" s="1"/>
  <c r="E354" i="75"/>
  <c r="D354" i="75"/>
  <c r="AE239" i="55"/>
  <c r="AO239" i="55"/>
  <c r="F375" i="29"/>
  <c r="G375" i="29"/>
  <c r="H375" i="29"/>
  <c r="I375" i="29"/>
  <c r="J375" i="29"/>
  <c r="K375" i="29"/>
  <c r="L375" i="29"/>
  <c r="M375" i="29"/>
  <c r="N375" i="29"/>
  <c r="O375" i="29"/>
  <c r="P375" i="29"/>
  <c r="Q375" i="29"/>
  <c r="R375" i="29"/>
  <c r="S375" i="29"/>
  <c r="T375" i="29"/>
  <c r="U375" i="29"/>
  <c r="V375" i="29"/>
  <c r="V375" i="1" s="1"/>
  <c r="W375" i="29"/>
  <c r="W375" i="1" s="1"/>
  <c r="X375" i="29"/>
  <c r="X375" i="1" s="1"/>
  <c r="Y375" i="29"/>
  <c r="Y375" i="1" s="1"/>
  <c r="Z375" i="29"/>
  <c r="Z375" i="1" s="1"/>
  <c r="AB375" i="29"/>
  <c r="AB375" i="1" s="1"/>
  <c r="AC375" i="29"/>
  <c r="AC375" i="1" s="1"/>
  <c r="B375" i="29"/>
  <c r="C375" i="29"/>
  <c r="D375" i="29"/>
  <c r="E375" i="29"/>
  <c r="I355" i="62" l="1"/>
  <c r="F355" i="62"/>
  <c r="V375" i="71"/>
  <c r="AC375" i="71"/>
  <c r="AB375" i="71"/>
  <c r="Z375" i="71"/>
  <c r="Y375" i="71"/>
  <c r="X375" i="71"/>
  <c r="W375" i="71"/>
  <c r="K355" i="62"/>
  <c r="H355" i="62"/>
  <c r="BN14" i="21"/>
  <c r="J355" i="62"/>
  <c r="AH375" i="1"/>
  <c r="AG375" i="1" s="1"/>
  <c r="BS375" i="71"/>
  <c r="L355" i="62"/>
  <c r="AL375" i="71"/>
  <c r="AF375" i="71" s="1"/>
  <c r="AC53" i="73"/>
  <c r="BS375" i="1"/>
  <c r="U53" i="21"/>
  <c r="AF53" i="21"/>
  <c r="T53" i="21"/>
  <c r="T53" i="73"/>
  <c r="AF375" i="1"/>
  <c r="AM375" i="1"/>
  <c r="AI53" i="73"/>
  <c r="AA53" i="73"/>
  <c r="S53" i="73"/>
  <c r="AJ53" i="73"/>
  <c r="M355" i="62" l="1"/>
  <c r="AM375" i="71"/>
  <c r="N355" i="62"/>
  <c r="P355" i="62"/>
  <c r="AD355" i="62"/>
  <c r="AO355" i="62"/>
  <c r="AM355" i="62"/>
  <c r="AH355" i="62"/>
  <c r="AG355" i="62"/>
  <c r="AE355" i="62"/>
  <c r="W355" i="62"/>
  <c r="T355" i="62"/>
  <c r="Y355" i="62"/>
  <c r="AJ355" i="62"/>
  <c r="Q355" i="62"/>
  <c r="AN355" i="62"/>
  <c r="U355" i="62"/>
  <c r="AI355" i="62"/>
  <c r="AF355" i="62"/>
  <c r="AA355" i="62"/>
  <c r="X355" i="62"/>
  <c r="S355" i="62"/>
  <c r="AH375" i="71"/>
  <c r="AG375" i="71" s="1"/>
  <c r="J355" i="72"/>
  <c r="K355" i="72"/>
  <c r="G355" i="72"/>
  <c r="L355" i="72"/>
  <c r="F355" i="72"/>
  <c r="H355" i="72"/>
  <c r="I355" i="72"/>
  <c r="AB355" i="62"/>
  <c r="Z355" i="62"/>
  <c r="R355" i="62"/>
  <c r="R53" i="73"/>
  <c r="R53" i="21"/>
  <c r="AL355" i="62"/>
  <c r="Z53" i="73"/>
  <c r="Z53" i="21"/>
  <c r="V355" i="62"/>
  <c r="AC355" i="62"/>
  <c r="AH53" i="73"/>
  <c r="AH53" i="21"/>
  <c r="AK355" i="62"/>
  <c r="AB53" i="21"/>
  <c r="AB53" i="73"/>
  <c r="Q53" i="73"/>
  <c r="Q53" i="21"/>
  <c r="Y53" i="73"/>
  <c r="Y53" i="21"/>
  <c r="AG53" i="73"/>
  <c r="AG53" i="21"/>
  <c r="M355" i="72" l="1"/>
  <c r="AP355" i="62"/>
  <c r="AR355" i="62" s="1"/>
  <c r="AN53" i="73"/>
  <c r="AN53" i="21"/>
  <c r="AE355" i="72" l="1"/>
  <c r="AI355" i="72"/>
  <c r="W355" i="72"/>
  <c r="AN355" i="72"/>
  <c r="S355" i="72"/>
  <c r="AO355" i="72"/>
  <c r="X355" i="72"/>
  <c r="AF355" i="72"/>
  <c r="Y355" i="72"/>
  <c r="AA355" i="72"/>
  <c r="AJ355" i="72"/>
  <c r="Q355" i="72"/>
  <c r="U355" i="72"/>
  <c r="AD355" i="72"/>
  <c r="P355" i="72"/>
  <c r="AH355" i="72"/>
  <c r="V355" i="72"/>
  <c r="AC355" i="72"/>
  <c r="AL355" i="72"/>
  <c r="AB355" i="72"/>
  <c r="AG355" i="72"/>
  <c r="Z355" i="72"/>
  <c r="AM355" i="72"/>
  <c r="AK355" i="72"/>
  <c r="T355" i="72"/>
  <c r="R355" i="72"/>
  <c r="N355" i="72"/>
  <c r="AP355" i="72" l="1"/>
  <c r="AR355" i="72" s="1"/>
  <c r="BM9" i="21" l="1"/>
  <c r="BN9" i="21"/>
  <c r="BM10" i="21"/>
  <c r="BN10" i="21"/>
  <c r="BM11" i="21"/>
  <c r="BN11" i="21"/>
  <c r="BM12" i="21"/>
  <c r="BN12" i="21"/>
  <c r="BM13" i="21"/>
  <c r="BN13" i="21"/>
  <c r="BM14" i="21"/>
  <c r="BM15" i="21"/>
  <c r="BN15" i="21"/>
  <c r="BO1" i="71"/>
  <c r="BP1" i="71"/>
  <c r="BO1" i="1"/>
  <c r="BP1" i="1"/>
  <c r="BO23" i="1"/>
  <c r="BP23" i="1"/>
  <c r="BQ23" i="1"/>
  <c r="BR23" i="1"/>
  <c r="C1" i="63"/>
  <c r="D1" i="63" s="1"/>
  <c r="E1" i="63" s="1"/>
  <c r="F1" i="63" s="1"/>
  <c r="G1" i="63" s="1"/>
  <c r="H1" i="63" s="1"/>
  <c r="I1" i="63" s="1"/>
  <c r="J1" i="63" s="1"/>
  <c r="K1" i="63" s="1"/>
  <c r="L1" i="63" s="1"/>
  <c r="M1" i="63" s="1"/>
  <c r="N1" i="63" s="1"/>
  <c r="O1" i="63" s="1"/>
  <c r="P1" i="63" s="1"/>
  <c r="Q1" i="63" s="1"/>
  <c r="R1" i="63" s="1"/>
  <c r="S1" i="63" s="1"/>
  <c r="T1" i="63" s="1"/>
  <c r="U1" i="63" s="1"/>
  <c r="V1" i="63" s="1"/>
  <c r="W1" i="63" s="1"/>
  <c r="X1" i="63" s="1"/>
  <c r="Y1" i="63" s="1"/>
  <c r="Z1" i="63" s="1"/>
  <c r="AA1" i="63" s="1"/>
  <c r="AR26" i="1"/>
  <c r="AR27" i="1"/>
  <c r="AR28" i="1"/>
  <c r="AR29" i="1"/>
  <c r="AR30" i="1"/>
  <c r="AR31" i="1"/>
  <c r="AR32" i="1"/>
  <c r="AR33" i="1"/>
  <c r="AR34" i="1"/>
  <c r="AR35" i="1"/>
  <c r="AR36" i="1"/>
  <c r="AR37" i="1"/>
  <c r="AR38" i="1"/>
  <c r="AR39" i="1"/>
  <c r="AR40" i="1"/>
  <c r="AR41" i="1"/>
  <c r="AR42" i="1"/>
  <c r="AR43" i="1"/>
  <c r="AR44" i="1"/>
  <c r="AR45" i="1"/>
  <c r="AR46" i="1"/>
  <c r="AR47" i="1"/>
  <c r="AR48" i="1"/>
  <c r="AR49" i="1"/>
  <c r="AR50" i="1"/>
  <c r="AR51" i="1"/>
  <c r="AR52" i="1"/>
  <c r="AR53" i="1"/>
  <c r="AR54" i="1"/>
  <c r="AR55" i="1"/>
  <c r="AR56" i="1"/>
  <c r="AR57" i="1"/>
  <c r="AR58" i="1"/>
  <c r="AR59" i="1"/>
  <c r="AR60" i="1"/>
  <c r="AR61" i="1"/>
  <c r="AR62" i="1"/>
  <c r="AR63" i="1"/>
  <c r="AR64" i="1"/>
  <c r="AR65" i="1"/>
  <c r="AR66" i="1"/>
  <c r="AR67" i="1"/>
  <c r="AR68" i="1"/>
  <c r="AR69" i="1"/>
  <c r="AR70" i="1"/>
  <c r="AR71" i="1"/>
  <c r="AR72" i="1"/>
  <c r="AR73" i="1"/>
  <c r="AR74" i="1"/>
  <c r="AR75" i="1"/>
  <c r="AR76" i="1"/>
  <c r="AR77" i="1"/>
  <c r="AR78" i="1"/>
  <c r="AR79" i="1"/>
  <c r="AR80" i="1"/>
  <c r="AR81" i="1"/>
  <c r="AR82" i="1"/>
  <c r="AR83" i="1"/>
  <c r="AR84" i="1"/>
  <c r="AR85" i="1"/>
  <c r="AR86" i="1"/>
  <c r="AR87" i="1"/>
  <c r="AR88" i="1"/>
  <c r="AR89" i="1"/>
  <c r="AR90" i="1"/>
  <c r="AR91" i="1"/>
  <c r="AR92" i="1"/>
  <c r="AR93" i="1"/>
  <c r="AR94" i="1"/>
  <c r="AR95" i="1"/>
  <c r="AR96" i="1"/>
  <c r="AR97" i="1"/>
  <c r="AR98" i="1"/>
  <c r="AR99" i="1"/>
  <c r="AR100" i="1"/>
  <c r="AR101" i="1"/>
  <c r="AR102" i="1"/>
  <c r="AR103" i="1"/>
  <c r="AR104" i="1"/>
  <c r="AR105" i="1"/>
  <c r="AR106" i="1"/>
  <c r="AR107" i="1"/>
  <c r="AR108" i="1"/>
  <c r="AR109" i="1"/>
  <c r="AR110" i="1"/>
  <c r="AR111" i="1"/>
  <c r="AR112" i="1"/>
  <c r="AR113" i="1"/>
  <c r="AR114" i="1"/>
  <c r="AR115" i="1"/>
  <c r="AR116" i="1"/>
  <c r="AR117" i="1"/>
  <c r="AR119" i="1"/>
  <c r="AR120" i="1"/>
  <c r="AR121" i="1"/>
  <c r="AR122" i="1"/>
  <c r="AR123" i="1"/>
  <c r="AR124" i="1"/>
  <c r="AR125" i="1"/>
  <c r="AR126" i="1"/>
  <c r="AR127" i="1"/>
  <c r="AR128" i="1"/>
  <c r="AR129" i="1"/>
  <c r="AR130" i="1"/>
  <c r="AR131" i="1"/>
  <c r="AR132" i="1"/>
  <c r="AR133" i="1"/>
  <c r="AR134" i="1"/>
  <c r="AR135" i="1"/>
  <c r="AR136" i="1"/>
  <c r="AR137" i="1"/>
  <c r="AR138" i="1"/>
  <c r="AR139" i="1"/>
  <c r="AR140" i="1"/>
  <c r="AR141" i="1"/>
  <c r="AR142" i="1"/>
  <c r="AR143" i="1"/>
  <c r="AR145" i="1"/>
  <c r="AR146" i="1"/>
  <c r="AR147" i="1"/>
  <c r="AR148" i="1"/>
  <c r="AR149" i="1"/>
  <c r="AR150" i="1"/>
  <c r="AR151" i="1"/>
  <c r="AR152" i="1"/>
  <c r="AR153" i="1"/>
  <c r="AR154" i="1"/>
  <c r="AR155" i="1"/>
  <c r="AR156" i="1"/>
  <c r="AR157" i="1"/>
  <c r="AR158" i="1"/>
  <c r="AR159" i="1"/>
  <c r="AR160" i="1"/>
  <c r="AR161" i="1"/>
  <c r="AR162" i="1"/>
  <c r="AR163" i="1"/>
  <c r="AR164" i="1"/>
  <c r="AR165" i="1"/>
  <c r="AR166" i="1"/>
  <c r="AR168" i="1"/>
  <c r="AR169" i="1"/>
  <c r="AR170" i="1"/>
  <c r="AR171" i="1"/>
  <c r="AR172" i="1"/>
  <c r="AR173" i="1"/>
  <c r="AR174" i="1"/>
  <c r="AR176" i="1"/>
  <c r="AR177" i="1"/>
  <c r="AR178" i="1"/>
  <c r="AR179" i="1"/>
  <c r="AR180" i="1"/>
  <c r="AR181" i="1"/>
  <c r="AR182" i="1"/>
  <c r="AR183" i="1"/>
  <c r="AR184" i="1"/>
  <c r="AR185" i="1"/>
  <c r="AR186" i="1"/>
  <c r="AR187" i="1"/>
  <c r="AR188" i="1"/>
  <c r="AR189" i="1"/>
  <c r="AR190" i="1"/>
  <c r="AR191" i="1"/>
  <c r="AR192" i="1"/>
  <c r="AR193" i="1"/>
  <c r="AR194" i="1"/>
  <c r="AR195" i="1"/>
  <c r="AR196" i="1"/>
  <c r="AR197" i="1"/>
  <c r="AR198" i="1"/>
  <c r="AR199" i="1"/>
  <c r="AR201" i="1"/>
  <c r="AR202" i="1"/>
  <c r="AR203" i="1"/>
  <c r="AR204" i="1"/>
  <c r="AR205" i="1"/>
  <c r="AR206" i="1"/>
  <c r="AR207" i="1"/>
  <c r="AR208" i="1"/>
  <c r="AR210" i="1"/>
  <c r="AR212" i="1"/>
  <c r="AR213" i="1"/>
  <c r="AR215" i="1"/>
  <c r="AR216" i="1"/>
  <c r="AR217" i="1"/>
  <c r="AR218" i="1"/>
  <c r="AR219" i="1"/>
  <c r="AR220" i="1"/>
  <c r="AR221" i="1"/>
  <c r="AR222" i="1"/>
  <c r="AR223" i="1"/>
  <c r="AR224" i="1"/>
  <c r="AR225" i="1"/>
  <c r="AR226" i="1"/>
  <c r="AR227" i="1"/>
  <c r="AR228" i="1"/>
  <c r="AR229" i="1"/>
  <c r="AR230" i="1"/>
  <c r="AR231" i="1"/>
  <c r="AR232" i="1"/>
  <c r="AR233" i="1"/>
  <c r="AR234" i="1"/>
  <c r="AR235" i="1"/>
  <c r="AR236" i="1"/>
  <c r="AR237" i="1"/>
  <c r="AR238" i="1"/>
  <c r="AR240" i="1"/>
  <c r="AR241" i="1"/>
  <c r="AR242" i="1"/>
  <c r="AR243" i="1"/>
  <c r="AR244" i="1"/>
  <c r="AR245" i="1"/>
  <c r="AR246" i="1"/>
  <c r="AR247" i="1"/>
  <c r="AR248" i="1"/>
  <c r="AR249" i="1"/>
  <c r="AR250" i="1"/>
  <c r="AR251" i="1"/>
  <c r="AR252" i="1"/>
  <c r="AR253" i="1"/>
  <c r="AR254" i="1"/>
  <c r="AR255" i="1"/>
  <c r="AR256" i="1"/>
  <c r="AR257" i="1"/>
  <c r="AR258" i="1"/>
  <c r="AR259" i="1"/>
  <c r="AR260" i="1"/>
  <c r="AR261" i="1"/>
  <c r="AR262" i="1"/>
  <c r="AR263" i="1"/>
  <c r="AR271" i="1"/>
  <c r="AR272" i="1"/>
  <c r="AR277" i="1"/>
  <c r="AR278" i="1"/>
  <c r="AR279" i="1"/>
  <c r="AR280" i="1"/>
  <c r="AR281" i="1"/>
  <c r="AR282" i="1"/>
  <c r="AR284" i="1"/>
  <c r="AR285" i="1"/>
  <c r="AR286" i="1"/>
  <c r="AR287" i="1"/>
  <c r="AR288" i="1"/>
  <c r="AR289" i="1"/>
  <c r="AR294" i="1"/>
  <c r="AR303" i="1"/>
  <c r="AR339" i="1"/>
  <c r="AR340" i="1"/>
  <c r="AR341" i="1"/>
  <c r="AR342" i="1"/>
  <c r="AR343" i="1"/>
  <c r="AR347" i="1"/>
  <c r="AR373" i="1"/>
  <c r="AR374" i="1"/>
  <c r="AR25" i="1"/>
  <c r="M14" i="40"/>
  <c r="M12" i="40"/>
  <c r="AB1" i="63" l="1"/>
  <c r="AC1" i="63" s="1"/>
  <c r="AD1" i="63" s="1"/>
  <c r="AE1" i="63" s="1"/>
  <c r="AF1" i="63" s="1"/>
  <c r="AG1" i="63" s="1"/>
  <c r="AH1" i="63" s="1"/>
  <c r="AI1" i="63" s="1"/>
  <c r="AJ1" i="63" s="1"/>
  <c r="AK1" i="63" s="1"/>
  <c r="AL1" i="63" s="1"/>
  <c r="AM1" i="63" s="1"/>
  <c r="AN1" i="63" s="1"/>
  <c r="AO1" i="63" s="1"/>
  <c r="AP1" i="63" s="1"/>
  <c r="AQ1" i="63" s="1"/>
  <c r="AR1" i="63" s="1"/>
  <c r="AS1" i="63" s="1"/>
  <c r="AT1" i="63" s="1"/>
  <c r="AU1" i="63" s="1"/>
  <c r="AV1" i="63" s="1"/>
  <c r="AW1" i="63" s="1"/>
  <c r="AX1" i="63" s="1"/>
  <c r="AY1" i="63" s="1"/>
  <c r="AZ1" i="63" s="1"/>
  <c r="BC1" i="63" s="1"/>
  <c r="BD1" i="63" s="1"/>
  <c r="AR118" i="1"/>
  <c r="AR214" i="1"/>
  <c r="AR270" i="1"/>
  <c r="AR302" i="1"/>
  <c r="AR310" i="1"/>
  <c r="AR318" i="1"/>
  <c r="AR326" i="1"/>
  <c r="AR334" i="1"/>
  <c r="AR350" i="1"/>
  <c r="AR358" i="1"/>
  <c r="AR366" i="1"/>
  <c r="AR359" i="1"/>
  <c r="AR376" i="1"/>
  <c r="AR167" i="1"/>
  <c r="AR175" i="1"/>
  <c r="AR239" i="1"/>
  <c r="AR295" i="1"/>
  <c r="AR311" i="1"/>
  <c r="AR319" i="1"/>
  <c r="AR327" i="1"/>
  <c r="AR335" i="1"/>
  <c r="AR351" i="1"/>
  <c r="AR367" i="1"/>
  <c r="AR301" i="1"/>
  <c r="AR144" i="1"/>
  <c r="AR200" i="1"/>
  <c r="AR264" i="1"/>
  <c r="AR296" i="1"/>
  <c r="AR304" i="1"/>
  <c r="AR312" i="1"/>
  <c r="AR320" i="1"/>
  <c r="AR328" i="1"/>
  <c r="AR336" i="1"/>
  <c r="AR344" i="1"/>
  <c r="AR352" i="1"/>
  <c r="AR360" i="1"/>
  <c r="AR368" i="1"/>
  <c r="AR293" i="1"/>
  <c r="AR333" i="1"/>
  <c r="AR209" i="1"/>
  <c r="AR265" i="1"/>
  <c r="AR273" i="1"/>
  <c r="AR297" i="1"/>
  <c r="AR305" i="1"/>
  <c r="AR313" i="1"/>
  <c r="AR321" i="1"/>
  <c r="AR329" i="1"/>
  <c r="AR337" i="1"/>
  <c r="AR345" i="1"/>
  <c r="AR353" i="1"/>
  <c r="AR361" i="1"/>
  <c r="AR369" i="1"/>
  <c r="AR362" i="1"/>
  <c r="AR269" i="1"/>
  <c r="AR317" i="1"/>
  <c r="AR357" i="1"/>
  <c r="AR266" i="1"/>
  <c r="AR274" i="1"/>
  <c r="AR290" i="1"/>
  <c r="AR298" i="1"/>
  <c r="AR306" i="1"/>
  <c r="AR314" i="1"/>
  <c r="AR322" i="1"/>
  <c r="AR330" i="1"/>
  <c r="AR338" i="1"/>
  <c r="AR346" i="1"/>
  <c r="AR354" i="1"/>
  <c r="AR370" i="1"/>
  <c r="AR309" i="1"/>
  <c r="AR349" i="1"/>
  <c r="AR211" i="1"/>
  <c r="AR267" i="1"/>
  <c r="AR275" i="1"/>
  <c r="AR283" i="1"/>
  <c r="AR291" i="1"/>
  <c r="AR299" i="1"/>
  <c r="AR307" i="1"/>
  <c r="AR315" i="1"/>
  <c r="AR323" i="1"/>
  <c r="AR331" i="1"/>
  <c r="AR355" i="1"/>
  <c r="AR363" i="1"/>
  <c r="AR371" i="1"/>
  <c r="AR365" i="1"/>
  <c r="AR268" i="1"/>
  <c r="AR276" i="1"/>
  <c r="AR292" i="1"/>
  <c r="AR300" i="1"/>
  <c r="AR308" i="1"/>
  <c r="AR316" i="1"/>
  <c r="AR324" i="1"/>
  <c r="AR332" i="1"/>
  <c r="AR348" i="1"/>
  <c r="AR356" i="1"/>
  <c r="AR364" i="1"/>
  <c r="AR372" i="1"/>
  <c r="AR325" i="1"/>
  <c r="AE7" i="55" l="1"/>
  <c r="AE8" i="55"/>
  <c r="AE9" i="55"/>
  <c r="AE10" i="55"/>
  <c r="AE11" i="55"/>
  <c r="AE12" i="55"/>
  <c r="AE13" i="55"/>
  <c r="AE14" i="55"/>
  <c r="AE15" i="55"/>
  <c r="AE16" i="55"/>
  <c r="AE17" i="55"/>
  <c r="AE18" i="55"/>
  <c r="AE19" i="55"/>
  <c r="AE21" i="55"/>
  <c r="AE22" i="55"/>
  <c r="AE23" i="55"/>
  <c r="AE24" i="55"/>
  <c r="AE25" i="55"/>
  <c r="AE26" i="55"/>
  <c r="AE27" i="55"/>
  <c r="AE28" i="55"/>
  <c r="AE29" i="55"/>
  <c r="AE30" i="55"/>
  <c r="AE31" i="55"/>
  <c r="AE32" i="55"/>
  <c r="AE33" i="55"/>
  <c r="AE34" i="55"/>
  <c r="AE35" i="55"/>
  <c r="AE36" i="55"/>
  <c r="AE37" i="55"/>
  <c r="AE38" i="55"/>
  <c r="AE39" i="55"/>
  <c r="AE40" i="55"/>
  <c r="AE41" i="55"/>
  <c r="AE42" i="55"/>
  <c r="AE43" i="55"/>
  <c r="AE44" i="55"/>
  <c r="AE45" i="55"/>
  <c r="AE46" i="55"/>
  <c r="AE47" i="55"/>
  <c r="AE48" i="55"/>
  <c r="AE49" i="55"/>
  <c r="AE50" i="55"/>
  <c r="AE51" i="55"/>
  <c r="AE52" i="55"/>
  <c r="AE53" i="55"/>
  <c r="AE55" i="55"/>
  <c r="AE56" i="55"/>
  <c r="AE57" i="55"/>
  <c r="AE58" i="55"/>
  <c r="AE59" i="55"/>
  <c r="AE61" i="55"/>
  <c r="AE62" i="55"/>
  <c r="AE63" i="55"/>
  <c r="AE64" i="55"/>
  <c r="AE65" i="55"/>
  <c r="AE66" i="55"/>
  <c r="AE67" i="55"/>
  <c r="AE68" i="55"/>
  <c r="AE69" i="55"/>
  <c r="AE70" i="55"/>
  <c r="AE71" i="55"/>
  <c r="AE72" i="55"/>
  <c r="AE73" i="55"/>
  <c r="AE74" i="55"/>
  <c r="AE75" i="55"/>
  <c r="AE76" i="55"/>
  <c r="AE77" i="55"/>
  <c r="AE78" i="55"/>
  <c r="AE79" i="55"/>
  <c r="AE80" i="55"/>
  <c r="AE81" i="55"/>
  <c r="AE82" i="55"/>
  <c r="AE83" i="55"/>
  <c r="AE84" i="55"/>
  <c r="AE85" i="55"/>
  <c r="AE86" i="55"/>
  <c r="AE87" i="55"/>
  <c r="AE88" i="55"/>
  <c r="AE89" i="55"/>
  <c r="AE90" i="55"/>
  <c r="AE91" i="55"/>
  <c r="AE92" i="55"/>
  <c r="AE93" i="55"/>
  <c r="AE94" i="55"/>
  <c r="AE95" i="55"/>
  <c r="AE96" i="55"/>
  <c r="AE97" i="55"/>
  <c r="AE98" i="55"/>
  <c r="AE99" i="55"/>
  <c r="AE100" i="55"/>
  <c r="AE101" i="55"/>
  <c r="AE102" i="55"/>
  <c r="AE103" i="55"/>
  <c r="AE104" i="55"/>
  <c r="AE105" i="55"/>
  <c r="AE106" i="55"/>
  <c r="AE107" i="55"/>
  <c r="AE108" i="55"/>
  <c r="AE109" i="55"/>
  <c r="AE110" i="55"/>
  <c r="AE111" i="55"/>
  <c r="AE112" i="55"/>
  <c r="AE113" i="55"/>
  <c r="AE114" i="55"/>
  <c r="AE115" i="55"/>
  <c r="AE116" i="55"/>
  <c r="AE117" i="55"/>
  <c r="AE118" i="55"/>
  <c r="AE119" i="55"/>
  <c r="AE120" i="55"/>
  <c r="AE121" i="55"/>
  <c r="AE122" i="55"/>
  <c r="AE123" i="55"/>
  <c r="AE124" i="55"/>
  <c r="AE125" i="55"/>
  <c r="AE126" i="55"/>
  <c r="AE127" i="55"/>
  <c r="AE128" i="55"/>
  <c r="AE129" i="55"/>
  <c r="AE130" i="55"/>
  <c r="AE131" i="55"/>
  <c r="AE133" i="55"/>
  <c r="AE134" i="55"/>
  <c r="AE135" i="55"/>
  <c r="AE136" i="55"/>
  <c r="AE137" i="55"/>
  <c r="AE138" i="55"/>
  <c r="AE139" i="55"/>
  <c r="AE140" i="55"/>
  <c r="AE141" i="55"/>
  <c r="AE142" i="55"/>
  <c r="AE143" i="55"/>
  <c r="AE144" i="55"/>
  <c r="AE145" i="55"/>
  <c r="AE146" i="55"/>
  <c r="AE147" i="55"/>
  <c r="AE148" i="55"/>
  <c r="AE149" i="55"/>
  <c r="AE150" i="55"/>
  <c r="AE151" i="55"/>
  <c r="AE152" i="55"/>
  <c r="AE153" i="55"/>
  <c r="AE154" i="55"/>
  <c r="AE155" i="55"/>
  <c r="AE156" i="55"/>
  <c r="AE157" i="55"/>
  <c r="AE158" i="55"/>
  <c r="AE159" i="55"/>
  <c r="AE160" i="55"/>
  <c r="AE161" i="55"/>
  <c r="AE162" i="55"/>
  <c r="AE163" i="55"/>
  <c r="AE164" i="55"/>
  <c r="AE165" i="55"/>
  <c r="AE166" i="55"/>
  <c r="AE167" i="55"/>
  <c r="AE168" i="55"/>
  <c r="AE169" i="55"/>
  <c r="AE170" i="55"/>
  <c r="AE171" i="55"/>
  <c r="AE172" i="55"/>
  <c r="AE173" i="55"/>
  <c r="AE174" i="55"/>
  <c r="AE175" i="55"/>
  <c r="AE176" i="55"/>
  <c r="AE177" i="55"/>
  <c r="AE178" i="55"/>
  <c r="AE179" i="55"/>
  <c r="AE180" i="55"/>
  <c r="AE181" i="55"/>
  <c r="AE182" i="55"/>
  <c r="AE183" i="55"/>
  <c r="AE184" i="55"/>
  <c r="AE185" i="55"/>
  <c r="AE186" i="55"/>
  <c r="AE187" i="55"/>
  <c r="AE188" i="55"/>
  <c r="AE189" i="55"/>
  <c r="AE190" i="55"/>
  <c r="AE192" i="55"/>
  <c r="AE193" i="55"/>
  <c r="AE194" i="55"/>
  <c r="AE195" i="55"/>
  <c r="AE196" i="55"/>
  <c r="AE197" i="55"/>
  <c r="AE198" i="55"/>
  <c r="AE199" i="55"/>
  <c r="AE200" i="55"/>
  <c r="AE201" i="55"/>
  <c r="AE202" i="55"/>
  <c r="AE203" i="55"/>
  <c r="AE204" i="55"/>
  <c r="AE205" i="55"/>
  <c r="AE206" i="55"/>
  <c r="AE207" i="55"/>
  <c r="AE208" i="55"/>
  <c r="AE209" i="55"/>
  <c r="AE210" i="55"/>
  <c r="AE211" i="55"/>
  <c r="AE212" i="55"/>
  <c r="AE213" i="55"/>
  <c r="AE214" i="55"/>
  <c r="AE215" i="55"/>
  <c r="AE216" i="55"/>
  <c r="AE217" i="55"/>
  <c r="AE218" i="55"/>
  <c r="AE219" i="55"/>
  <c r="AE220" i="55"/>
  <c r="AE221" i="55"/>
  <c r="AE222" i="55"/>
  <c r="AE223" i="55"/>
  <c r="AE224" i="55"/>
  <c r="AE225" i="55"/>
  <c r="AE226" i="55"/>
  <c r="AE227" i="55"/>
  <c r="AE228" i="55"/>
  <c r="AE229" i="55"/>
  <c r="AE230" i="55"/>
  <c r="AE231" i="55"/>
  <c r="AE232" i="55"/>
  <c r="AE233" i="55"/>
  <c r="AE234" i="55"/>
  <c r="AE236" i="55"/>
  <c r="AE237" i="55"/>
  <c r="AE238" i="55"/>
  <c r="AE240" i="55"/>
  <c r="AE241" i="55"/>
  <c r="AE242" i="55"/>
  <c r="AE243" i="55"/>
  <c r="AE244" i="55"/>
  <c r="AE245" i="55"/>
  <c r="AE246" i="55"/>
  <c r="AE247" i="55"/>
  <c r="AE248" i="55"/>
  <c r="AE249" i="55"/>
  <c r="AE250" i="55"/>
  <c r="AE251" i="55"/>
  <c r="AE252" i="55"/>
  <c r="AE253" i="55"/>
  <c r="AE254" i="55"/>
  <c r="AE255" i="55"/>
  <c r="AE256" i="55"/>
  <c r="AE257" i="55"/>
  <c r="AE258" i="55"/>
  <c r="AE259" i="55"/>
  <c r="AE260" i="55"/>
  <c r="AE261" i="55"/>
  <c r="AE262" i="55"/>
  <c r="AE263" i="55"/>
  <c r="AE264" i="55"/>
  <c r="AE265" i="55"/>
  <c r="AE266" i="55"/>
  <c r="AE267" i="55"/>
  <c r="AE6" i="55"/>
  <c r="J32" i="73"/>
  <c r="J33" i="73"/>
  <c r="J34" i="73"/>
  <c r="J35" i="73"/>
  <c r="J36" i="73"/>
  <c r="J37" i="73"/>
  <c r="J38" i="73"/>
  <c r="J39" i="73"/>
  <c r="J40" i="73"/>
  <c r="J41" i="73"/>
  <c r="J42" i="73"/>
  <c r="J43" i="73"/>
  <c r="J44" i="73"/>
  <c r="J13" i="21"/>
  <c r="J14" i="21"/>
  <c r="J15" i="21"/>
  <c r="J16" i="21"/>
  <c r="J17" i="21"/>
  <c r="J18" i="21"/>
  <c r="J19" i="21"/>
  <c r="J20" i="21"/>
  <c r="J21" i="21"/>
  <c r="J22" i="21"/>
  <c r="J23" i="21"/>
  <c r="J24" i="21"/>
  <c r="J25" i="21"/>
  <c r="J26" i="21"/>
  <c r="J27" i="21"/>
  <c r="J28" i="21"/>
  <c r="J29" i="21"/>
  <c r="J30" i="21"/>
  <c r="J31" i="21"/>
  <c r="J32" i="21"/>
  <c r="J33" i="21"/>
  <c r="J34" i="21"/>
  <c r="J35" i="21"/>
  <c r="J36" i="21"/>
  <c r="J37" i="21"/>
  <c r="J38" i="21"/>
  <c r="J39" i="21"/>
  <c r="J40" i="21"/>
  <c r="J41" i="21"/>
  <c r="J42" i="21"/>
  <c r="J43" i="21"/>
  <c r="J44" i="21"/>
  <c r="J45" i="21"/>
  <c r="J46" i="21"/>
  <c r="J47" i="21"/>
  <c r="J48" i="21"/>
  <c r="J49" i="21"/>
  <c r="J50" i="21"/>
  <c r="J51" i="21"/>
  <c r="J52" i="21"/>
  <c r="I6" i="61"/>
  <c r="J6" i="61"/>
  <c r="K6" i="61"/>
  <c r="L6" i="61"/>
  <c r="M6" i="61"/>
  <c r="N6" i="61"/>
  <c r="O6" i="61"/>
  <c r="P6" i="61"/>
  <c r="Q6" i="61"/>
  <c r="R6" i="61"/>
  <c r="S6" i="61"/>
  <c r="T6" i="61"/>
  <c r="U6" i="61"/>
  <c r="V6" i="61"/>
  <c r="W6" i="61"/>
  <c r="Y6" i="61"/>
  <c r="Z6" i="61"/>
  <c r="AA6" i="61"/>
  <c r="AB6" i="61"/>
  <c r="AC6" i="61"/>
  <c r="AD6" i="61"/>
  <c r="AE6" i="61"/>
  <c r="AF6" i="61"/>
  <c r="V19" i="1" l="1"/>
  <c r="W19" i="1" s="1"/>
  <c r="S17" i="1" s="1"/>
  <c r="N17" i="1" l="1"/>
  <c r="N12" i="40" l="1"/>
  <c r="N14" i="40" s="1"/>
  <c r="O12" i="40"/>
  <c r="O14" i="40" s="1"/>
  <c r="P12" i="40"/>
  <c r="P14" i="40" s="1"/>
  <c r="Q12" i="40"/>
  <c r="Q14" i="40" s="1"/>
  <c r="R10" i="40"/>
  <c r="R9" i="40"/>
  <c r="S14" i="40" l="1"/>
  <c r="R14" i="40"/>
  <c r="R12" i="40"/>
  <c r="L14" i="40" l="1"/>
  <c r="K14" i="40"/>
  <c r="AE375" i="29" s="1"/>
  <c r="V16" i="71" l="1"/>
  <c r="W16" i="71" s="1"/>
  <c r="X16" i="71" s="1"/>
  <c r="Y16" i="71" s="1"/>
  <c r="Z16" i="71" s="1"/>
  <c r="AA16" i="71" s="1"/>
  <c r="AB16" i="71" s="1"/>
  <c r="AC16" i="71" s="1"/>
  <c r="V16" i="1"/>
  <c r="W16" i="1" s="1"/>
  <c r="X16" i="1" s="1"/>
  <c r="Y16" i="1" s="1"/>
  <c r="Z16" i="1" s="1"/>
  <c r="AA16" i="1" s="1"/>
  <c r="AB16" i="1" s="1"/>
  <c r="AC16" i="1" s="1"/>
  <c r="CB27" i="71" l="1"/>
  <c r="CB28" i="71"/>
  <c r="CB29" i="71"/>
  <c r="CB30" i="71"/>
  <c r="CB31" i="71"/>
  <c r="CB33" i="71"/>
  <c r="CB34" i="71"/>
  <c r="CB36" i="71"/>
  <c r="CB37" i="71"/>
  <c r="CB38" i="71"/>
  <c r="CB39" i="71"/>
  <c r="CB40" i="71"/>
  <c r="CB41" i="71"/>
  <c r="CB42" i="71"/>
  <c r="CB43" i="71"/>
  <c r="CB44" i="71"/>
  <c r="CB45" i="71"/>
  <c r="CB46" i="71"/>
  <c r="CB47" i="71"/>
  <c r="CB48" i="71"/>
  <c r="CB49" i="71"/>
  <c r="CB50" i="71"/>
  <c r="CB52" i="71"/>
  <c r="CB54" i="71"/>
  <c r="CB55" i="71"/>
  <c r="CB56" i="71"/>
  <c r="CB57" i="71"/>
  <c r="CB58" i="71"/>
  <c r="CB59" i="71"/>
  <c r="CB61" i="71"/>
  <c r="CB62" i="71"/>
  <c r="CB63" i="71"/>
  <c r="CB64" i="71"/>
  <c r="CB65" i="71"/>
  <c r="CB66" i="71"/>
  <c r="CB67" i="71"/>
  <c r="CB68" i="71"/>
  <c r="CB69" i="71"/>
  <c r="CB70" i="71"/>
  <c r="CB71" i="71"/>
  <c r="CB72" i="71"/>
  <c r="CB73" i="71"/>
  <c r="CB74" i="71"/>
  <c r="CB76" i="71"/>
  <c r="CB77" i="71"/>
  <c r="CB79" i="71"/>
  <c r="CB80" i="71"/>
  <c r="CB81" i="71"/>
  <c r="CB82" i="71"/>
  <c r="CB83" i="71"/>
  <c r="CB84" i="71"/>
  <c r="CB87" i="71"/>
  <c r="CB91" i="71"/>
  <c r="CB92" i="71"/>
  <c r="CB93" i="71"/>
  <c r="CB96" i="71"/>
  <c r="CB97" i="71"/>
  <c r="CB98" i="71"/>
  <c r="CB99" i="71"/>
  <c r="CB100" i="71"/>
  <c r="CB101" i="71"/>
  <c r="CB103" i="71"/>
  <c r="CB104" i="71"/>
  <c r="CB105" i="71"/>
  <c r="CB108" i="71"/>
  <c r="CB110" i="71"/>
  <c r="CB111" i="71"/>
  <c r="CB112" i="71"/>
  <c r="CB113" i="71"/>
  <c r="CB114" i="71"/>
  <c r="CB115" i="71"/>
  <c r="CB116" i="71"/>
  <c r="CB117" i="71"/>
  <c r="CB119" i="71"/>
  <c r="CB121" i="71"/>
  <c r="CB122" i="71"/>
  <c r="CB123" i="71"/>
  <c r="CB124" i="71"/>
  <c r="CB125" i="71"/>
  <c r="CB127" i="71"/>
  <c r="CB128" i="71"/>
  <c r="CB129" i="71"/>
  <c r="CB131" i="71"/>
  <c r="CB132" i="71"/>
  <c r="CB133" i="71"/>
  <c r="CB134" i="71"/>
  <c r="CB135" i="71"/>
  <c r="CB136" i="71"/>
  <c r="CB137" i="71"/>
  <c r="CB139" i="71"/>
  <c r="CB140" i="71"/>
  <c r="CB142" i="71"/>
  <c r="CB146" i="71"/>
  <c r="CB147" i="71"/>
  <c r="CB148" i="71"/>
  <c r="CB149" i="71"/>
  <c r="CB168" i="71"/>
  <c r="CB169" i="71"/>
  <c r="CB170" i="71"/>
  <c r="CB171" i="71"/>
  <c r="CB172" i="71"/>
  <c r="CB174" i="71"/>
  <c r="CB176" i="71"/>
  <c r="CB179" i="71"/>
  <c r="CB184" i="71"/>
  <c r="CB185" i="71"/>
  <c r="CB190" i="71"/>
  <c r="CB191" i="71"/>
  <c r="CB192" i="71"/>
  <c r="CB197" i="71"/>
  <c r="CB198" i="71"/>
  <c r="CB203" i="71"/>
  <c r="CB205" i="71"/>
  <c r="CB208" i="71"/>
  <c r="CB219" i="71"/>
  <c r="CB220" i="71"/>
  <c r="CB221" i="71"/>
  <c r="CB223" i="71"/>
  <c r="CB224" i="71"/>
  <c r="CB228" i="71"/>
  <c r="CB236" i="71"/>
  <c r="CB237" i="71"/>
  <c r="CB240" i="71"/>
  <c r="CB241" i="71"/>
  <c r="CB242" i="71"/>
  <c r="CB244" i="71"/>
  <c r="CB248" i="71"/>
  <c r="CB251" i="71"/>
  <c r="CB257" i="71"/>
  <c r="CB262" i="71"/>
  <c r="CB263" i="71"/>
  <c r="CB264" i="71"/>
  <c r="CB265" i="71"/>
  <c r="CB266" i="71"/>
  <c r="CB268" i="71"/>
  <c r="CB269" i="71"/>
  <c r="CB272" i="71"/>
  <c r="CB273" i="71"/>
  <c r="CB278" i="71"/>
  <c r="CB279" i="71"/>
  <c r="CB286" i="71"/>
  <c r="CB287" i="71"/>
  <c r="CB27" i="1"/>
  <c r="CB28" i="1"/>
  <c r="CB29" i="1"/>
  <c r="CB30" i="1"/>
  <c r="CB31" i="1"/>
  <c r="CB33" i="1"/>
  <c r="CB34" i="1"/>
  <c r="CB36" i="1"/>
  <c r="CB37" i="1"/>
  <c r="CB38" i="1"/>
  <c r="CB39" i="1"/>
  <c r="CB40" i="1"/>
  <c r="CB41" i="1"/>
  <c r="CB42" i="1"/>
  <c r="CB43" i="1"/>
  <c r="CB44" i="1"/>
  <c r="CB45" i="1"/>
  <c r="CB46" i="1"/>
  <c r="CB47" i="1"/>
  <c r="CB48" i="1"/>
  <c r="CB49" i="1"/>
  <c r="CB50" i="1"/>
  <c r="CB52" i="1"/>
  <c r="CB54" i="1"/>
  <c r="CB55" i="1"/>
  <c r="CB56" i="1"/>
  <c r="CB57" i="1"/>
  <c r="CB58" i="1"/>
  <c r="CB59" i="1"/>
  <c r="CB61" i="1"/>
  <c r="CB62" i="1"/>
  <c r="CB63" i="1"/>
  <c r="CB64" i="1"/>
  <c r="CB65" i="1"/>
  <c r="CB66" i="1"/>
  <c r="CB67" i="1"/>
  <c r="CB68" i="1"/>
  <c r="CB69" i="1"/>
  <c r="CB70" i="1"/>
  <c r="CB71" i="1"/>
  <c r="CB72" i="1"/>
  <c r="CB73" i="1"/>
  <c r="CB74" i="1"/>
  <c r="CB76" i="1"/>
  <c r="CB77" i="1"/>
  <c r="CB79" i="1"/>
  <c r="CB80" i="1"/>
  <c r="CB81" i="1"/>
  <c r="CB82" i="1"/>
  <c r="CB83" i="1"/>
  <c r="CB84" i="1"/>
  <c r="CB87" i="1"/>
  <c r="CB91" i="1"/>
  <c r="CB92" i="1"/>
  <c r="CB93" i="1"/>
  <c r="CB96" i="1"/>
  <c r="CB97" i="1"/>
  <c r="CB98" i="1"/>
  <c r="CB99" i="1"/>
  <c r="CB100" i="1"/>
  <c r="CB101" i="1"/>
  <c r="CB103" i="1"/>
  <c r="CB104" i="1"/>
  <c r="CB105" i="1"/>
  <c r="CB108" i="1"/>
  <c r="CB110" i="1"/>
  <c r="CB111" i="1"/>
  <c r="CB112" i="1"/>
  <c r="CB113" i="1"/>
  <c r="CB114" i="1"/>
  <c r="CB115" i="1"/>
  <c r="CB116" i="1"/>
  <c r="CB117" i="1"/>
  <c r="CB119" i="1"/>
  <c r="CB121" i="1"/>
  <c r="CB122" i="1"/>
  <c r="CB123" i="1"/>
  <c r="CB124" i="1"/>
  <c r="CB125" i="1"/>
  <c r="CB127" i="1"/>
  <c r="CB128" i="1"/>
  <c r="CB129" i="1"/>
  <c r="CB131" i="1"/>
  <c r="CB132" i="1"/>
  <c r="CB133" i="1"/>
  <c r="CB134" i="1"/>
  <c r="CB135" i="1"/>
  <c r="CB136" i="1"/>
  <c r="CB137" i="1"/>
  <c r="CB139" i="1"/>
  <c r="CB140" i="1"/>
  <c r="CB142" i="1"/>
  <c r="CB146" i="1"/>
  <c r="CB147" i="1"/>
  <c r="CB148" i="1"/>
  <c r="CB149" i="1"/>
  <c r="CB168" i="1"/>
  <c r="CB169" i="1"/>
  <c r="CB170" i="1"/>
  <c r="CB171" i="1"/>
  <c r="CB172" i="1"/>
  <c r="CB174" i="1"/>
  <c r="CB176" i="1"/>
  <c r="CB179" i="1"/>
  <c r="CB184" i="1"/>
  <c r="CB185" i="1"/>
  <c r="CB190" i="1"/>
  <c r="CB191" i="1"/>
  <c r="CB192" i="1"/>
  <c r="CB197" i="1"/>
  <c r="CB198" i="1"/>
  <c r="CB203" i="1"/>
  <c r="CB205" i="1"/>
  <c r="CB208" i="1"/>
  <c r="CB219" i="1"/>
  <c r="CB220" i="1"/>
  <c r="CB221" i="1"/>
  <c r="CB223" i="1"/>
  <c r="CB224" i="1"/>
  <c r="CB228" i="1"/>
  <c r="CB236" i="1"/>
  <c r="CB237" i="1"/>
  <c r="CB240" i="1"/>
  <c r="CB241" i="1"/>
  <c r="CB242" i="1"/>
  <c r="CB244" i="1"/>
  <c r="CB248" i="1"/>
  <c r="CB251" i="1"/>
  <c r="CB257" i="1"/>
  <c r="CB262" i="1"/>
  <c r="CB263" i="1"/>
  <c r="CB264" i="1"/>
  <c r="CB265" i="1"/>
  <c r="CB266" i="1"/>
  <c r="CB268" i="1"/>
  <c r="CB269" i="1"/>
  <c r="CB272" i="1"/>
  <c r="CB273" i="1"/>
  <c r="CB278" i="1"/>
  <c r="CB279" i="1"/>
  <c r="CB286" i="1"/>
  <c r="CB287" i="1"/>
  <c r="B1" i="40"/>
  <c r="C1" i="40"/>
  <c r="CB118" i="71"/>
  <c r="A1" i="40"/>
  <c r="CB249" i="1"/>
  <c r="CB233" i="1"/>
  <c r="AE189" i="29" l="1"/>
  <c r="BT360" i="1"/>
  <c r="BT368" i="1"/>
  <c r="BT364" i="1"/>
  <c r="BT144" i="1"/>
  <c r="AE365" i="29"/>
  <c r="AE357" i="29"/>
  <c r="AE349" i="29"/>
  <c r="AE334" i="29"/>
  <c r="AE326" i="29"/>
  <c r="AE318" i="29"/>
  <c r="AE310" i="29"/>
  <c r="AE302" i="29"/>
  <c r="AE118" i="29"/>
  <c r="BT367" i="71"/>
  <c r="BT359" i="71"/>
  <c r="BT351" i="71"/>
  <c r="BT336" i="71"/>
  <c r="BT328" i="71"/>
  <c r="BT320" i="71"/>
  <c r="BT312" i="71"/>
  <c r="BT304" i="71"/>
  <c r="BT296" i="71"/>
  <c r="BT239" i="71"/>
  <c r="CB364" i="71"/>
  <c r="CB356" i="71"/>
  <c r="CB346" i="71"/>
  <c r="CB332" i="71"/>
  <c r="CB324" i="71"/>
  <c r="CB316" i="71"/>
  <c r="CB308" i="71"/>
  <c r="CB300" i="71"/>
  <c r="CB292" i="71"/>
  <c r="CB175" i="71"/>
  <c r="BT337" i="1"/>
  <c r="BT329" i="1"/>
  <c r="BT321" i="1"/>
  <c r="BT317" i="1"/>
  <c r="BT313" i="1"/>
  <c r="BT309" i="1"/>
  <c r="BT297" i="1"/>
  <c r="CB348" i="1"/>
  <c r="CB245" i="1"/>
  <c r="BT188" i="1"/>
  <c r="CB372" i="1"/>
  <c r="CB367" i="1"/>
  <c r="CB363" i="1"/>
  <c r="CB359" i="1"/>
  <c r="CB355" i="1"/>
  <c r="CB351" i="1"/>
  <c r="CB346" i="1"/>
  <c r="CB336" i="1"/>
  <c r="CB332" i="1"/>
  <c r="CB328" i="1"/>
  <c r="CB324" i="1"/>
  <c r="CB320" i="1"/>
  <c r="CB316" i="1"/>
  <c r="CB312" i="1"/>
  <c r="CB308" i="1"/>
  <c r="CB304" i="1"/>
  <c r="CB300" i="1"/>
  <c r="CB296" i="1"/>
  <c r="CB292" i="1"/>
  <c r="CB214" i="1"/>
  <c r="CB209" i="1"/>
  <c r="BT200" i="1"/>
  <c r="AE364" i="29"/>
  <c r="AE356" i="29"/>
  <c r="AE333" i="29"/>
  <c r="AE325" i="29"/>
  <c r="AE317" i="29"/>
  <c r="AE309" i="29"/>
  <c r="AE301" i="29"/>
  <c r="AE293" i="29"/>
  <c r="AE211" i="29"/>
  <c r="BT376" i="71"/>
  <c r="BT366" i="71"/>
  <c r="BT358" i="71"/>
  <c r="BT350" i="71"/>
  <c r="BT335" i="71"/>
  <c r="BT327" i="71"/>
  <c r="BT319" i="71"/>
  <c r="BT311" i="71"/>
  <c r="BT295" i="71"/>
  <c r="BT200" i="71"/>
  <c r="CB372" i="71"/>
  <c r="CB363" i="71"/>
  <c r="CB355" i="71"/>
  <c r="CB345" i="71"/>
  <c r="CB331" i="71"/>
  <c r="CB323" i="71"/>
  <c r="CB315" i="71"/>
  <c r="CB307" i="71"/>
  <c r="CB299" i="71"/>
  <c r="CB291" i="71"/>
  <c r="CB214" i="71"/>
  <c r="CB141" i="71"/>
  <c r="BT339" i="1"/>
  <c r="CB238" i="1"/>
  <c r="BT187" i="1"/>
  <c r="BT372" i="1"/>
  <c r="BT367" i="1"/>
  <c r="BT363" i="1"/>
  <c r="BT359" i="1"/>
  <c r="BT355" i="1"/>
  <c r="BT351" i="1"/>
  <c r="BT346" i="1"/>
  <c r="BT336" i="1"/>
  <c r="BT332" i="1"/>
  <c r="BT328" i="1"/>
  <c r="BT324" i="1"/>
  <c r="BT320" i="1"/>
  <c r="BT316" i="1"/>
  <c r="BT312" i="1"/>
  <c r="BT308" i="1"/>
  <c r="BT304" i="1"/>
  <c r="BT300" i="1"/>
  <c r="BT296" i="1"/>
  <c r="BT292" i="1"/>
  <c r="BT214" i="1"/>
  <c r="BT209" i="1"/>
  <c r="AE372" i="29"/>
  <c r="AE363" i="29"/>
  <c r="AE355" i="29"/>
  <c r="AE346" i="29"/>
  <c r="AE332" i="29"/>
  <c r="AE324" i="29"/>
  <c r="AE316" i="29"/>
  <c r="AE308" i="29"/>
  <c r="AE300" i="29"/>
  <c r="AE292" i="29"/>
  <c r="AE175" i="29"/>
  <c r="BT365" i="71"/>
  <c r="BT357" i="71"/>
  <c r="BT349" i="71"/>
  <c r="BT334" i="71"/>
  <c r="BT326" i="71"/>
  <c r="BT318" i="71"/>
  <c r="BT310" i="71"/>
  <c r="BT302" i="71"/>
  <c r="CB370" i="71"/>
  <c r="CB362" i="71"/>
  <c r="CB354" i="71"/>
  <c r="CB344" i="71"/>
  <c r="CB330" i="71"/>
  <c r="CB322" i="71"/>
  <c r="CB314" i="71"/>
  <c r="CB306" i="71"/>
  <c r="CB298" i="71"/>
  <c r="CB290" i="71"/>
  <c r="CB200" i="71"/>
  <c r="BT338" i="1"/>
  <c r="CB376" i="1"/>
  <c r="CB362" i="1"/>
  <c r="CB350" i="1"/>
  <c r="CB331" i="1"/>
  <c r="CB323" i="1"/>
  <c r="CB315" i="1"/>
  <c r="CB307" i="1"/>
  <c r="CB299" i="1"/>
  <c r="CB295" i="1"/>
  <c r="CB291" i="1"/>
  <c r="CB276" i="1"/>
  <c r="CB175" i="1"/>
  <c r="CB167" i="1"/>
  <c r="AE370" i="29"/>
  <c r="AE362" i="29"/>
  <c r="AE354" i="29"/>
  <c r="AE345" i="29"/>
  <c r="AE331" i="29"/>
  <c r="AE323" i="29"/>
  <c r="AE315" i="29"/>
  <c r="AE307" i="29"/>
  <c r="AE299" i="29"/>
  <c r="AE291" i="29"/>
  <c r="AE209" i="29"/>
  <c r="AE167" i="29"/>
  <c r="BT364" i="71"/>
  <c r="BT356" i="71"/>
  <c r="BT333" i="71"/>
  <c r="BT325" i="71"/>
  <c r="BT317" i="71"/>
  <c r="BT309" i="71"/>
  <c r="BT301" i="71"/>
  <c r="BT293" i="71"/>
  <c r="BT214" i="71"/>
  <c r="BT144" i="71"/>
  <c r="CB369" i="71"/>
  <c r="CB361" i="71"/>
  <c r="CB353" i="71"/>
  <c r="CB337" i="71"/>
  <c r="CB329" i="71"/>
  <c r="CB321" i="71"/>
  <c r="CB313" i="71"/>
  <c r="CB297" i="71"/>
  <c r="CB211" i="71"/>
  <c r="BT356" i="1"/>
  <c r="BT325" i="1"/>
  <c r="CB200" i="1"/>
  <c r="BT173" i="1"/>
  <c r="CB366" i="1"/>
  <c r="CB354" i="1"/>
  <c r="CB345" i="1"/>
  <c r="CB327" i="1"/>
  <c r="CB319" i="1"/>
  <c r="CB311" i="1"/>
  <c r="BT225" i="1"/>
  <c r="CB60" i="1"/>
  <c r="BT376" i="1"/>
  <c r="BT370" i="1"/>
  <c r="BT366" i="1"/>
  <c r="BT362" i="1"/>
  <c r="BT358" i="1"/>
  <c r="BT354" i="1"/>
  <c r="BT350" i="1"/>
  <c r="BT345" i="1"/>
  <c r="BT335" i="1"/>
  <c r="BT331" i="1"/>
  <c r="BT327" i="1"/>
  <c r="BT323" i="1"/>
  <c r="BT319" i="1"/>
  <c r="BT315" i="1"/>
  <c r="BT311" i="1"/>
  <c r="BT307" i="1"/>
  <c r="BT299" i="1"/>
  <c r="BT295" i="1"/>
  <c r="BT291" i="1"/>
  <c r="BT175" i="1"/>
  <c r="BT167" i="1"/>
  <c r="CB118" i="1"/>
  <c r="AE369" i="29"/>
  <c r="AE361" i="29"/>
  <c r="AE353" i="29"/>
  <c r="AE344" i="29"/>
  <c r="AE330" i="29"/>
  <c r="AE322" i="29"/>
  <c r="AE314" i="29"/>
  <c r="AE306" i="29"/>
  <c r="AE298" i="29"/>
  <c r="AE290" i="29"/>
  <c r="BT372" i="71"/>
  <c r="BT363" i="71"/>
  <c r="BT355" i="71"/>
  <c r="BT346" i="71"/>
  <c r="BT332" i="71"/>
  <c r="BT324" i="71"/>
  <c r="BT316" i="71"/>
  <c r="BT308" i="71"/>
  <c r="BT300" i="71"/>
  <c r="BT292" i="71"/>
  <c r="BT141" i="71"/>
  <c r="CB368" i="71"/>
  <c r="CB360" i="71"/>
  <c r="CB352" i="71"/>
  <c r="CB336" i="71"/>
  <c r="CB328" i="71"/>
  <c r="CB320" i="71"/>
  <c r="CB312" i="71"/>
  <c r="CB304" i="71"/>
  <c r="CB296" i="71"/>
  <c r="BT352" i="1"/>
  <c r="BT333" i="1"/>
  <c r="BT301" i="1"/>
  <c r="BT293" i="1"/>
  <c r="BT235" i="1"/>
  <c r="CB370" i="1"/>
  <c r="CB358" i="1"/>
  <c r="CB335" i="1"/>
  <c r="BT270" i="1"/>
  <c r="BT267" i="1"/>
  <c r="BT216" i="1"/>
  <c r="CB143" i="71"/>
  <c r="CB369" i="1"/>
  <c r="CB365" i="1"/>
  <c r="CB361" i="1"/>
  <c r="CB357" i="1"/>
  <c r="CB353" i="1"/>
  <c r="CB349" i="1"/>
  <c r="CB344" i="1"/>
  <c r="CB334" i="1"/>
  <c r="CB330" i="1"/>
  <c r="CB326" i="1"/>
  <c r="CB322" i="1"/>
  <c r="CB318" i="1"/>
  <c r="CB314" i="1"/>
  <c r="CB310" i="1"/>
  <c r="CB306" i="1"/>
  <c r="CB302" i="1"/>
  <c r="CB298" i="1"/>
  <c r="CB290" i="1"/>
  <c r="BT258" i="1"/>
  <c r="CB239" i="1"/>
  <c r="CB211" i="1"/>
  <c r="BT118" i="1"/>
  <c r="AE368" i="29"/>
  <c r="AE360" i="29"/>
  <c r="AE352" i="29"/>
  <c r="AE337" i="29"/>
  <c r="AE329" i="29"/>
  <c r="AE321" i="29"/>
  <c r="AE313" i="29"/>
  <c r="AE297" i="29"/>
  <c r="AE239" i="29"/>
  <c r="AE200" i="29"/>
  <c r="BT370" i="71"/>
  <c r="BT362" i="71"/>
  <c r="BT354" i="71"/>
  <c r="BT345" i="71"/>
  <c r="BT331" i="71"/>
  <c r="BT323" i="71"/>
  <c r="BT315" i="71"/>
  <c r="BT307" i="71"/>
  <c r="BT299" i="71"/>
  <c r="BT291" i="71"/>
  <c r="BT211" i="71"/>
  <c r="BT118" i="71"/>
  <c r="CB367" i="71"/>
  <c r="CB359" i="71"/>
  <c r="CB351" i="71"/>
  <c r="CB335" i="71"/>
  <c r="CB327" i="71"/>
  <c r="CB319" i="71"/>
  <c r="CB311" i="71"/>
  <c r="CB295" i="71"/>
  <c r="CB209" i="71"/>
  <c r="CB255" i="1"/>
  <c r="BT213" i="1"/>
  <c r="BT369" i="1"/>
  <c r="BT365" i="1"/>
  <c r="BT361" i="1"/>
  <c r="BT357" i="1"/>
  <c r="BT353" i="1"/>
  <c r="BT349" i="1"/>
  <c r="BT344" i="1"/>
  <c r="BT334" i="1"/>
  <c r="BT330" i="1"/>
  <c r="BT326" i="1"/>
  <c r="BT322" i="1"/>
  <c r="BT318" i="1"/>
  <c r="BT314" i="1"/>
  <c r="BT310" i="1"/>
  <c r="BT306" i="1"/>
  <c r="BT302" i="1"/>
  <c r="BT298" i="1"/>
  <c r="BT290" i="1"/>
  <c r="BT239" i="1"/>
  <c r="BT211" i="1"/>
  <c r="AE367" i="29"/>
  <c r="AE359" i="29"/>
  <c r="AE351" i="29"/>
  <c r="AE336" i="29"/>
  <c r="AE328" i="29"/>
  <c r="AE320" i="29"/>
  <c r="AE312" i="29"/>
  <c r="AE304" i="29"/>
  <c r="AE296" i="29"/>
  <c r="BT369" i="71"/>
  <c r="BT361" i="71"/>
  <c r="BT353" i="71"/>
  <c r="BT344" i="71"/>
  <c r="BT330" i="71"/>
  <c r="BT322" i="71"/>
  <c r="BT314" i="71"/>
  <c r="BT306" i="71"/>
  <c r="BT298" i="71"/>
  <c r="BT290" i="71"/>
  <c r="BT175" i="71"/>
  <c r="CB376" i="71"/>
  <c r="CB366" i="71"/>
  <c r="CB358" i="71"/>
  <c r="CB350" i="71"/>
  <c r="CB334" i="71"/>
  <c r="CB326" i="71"/>
  <c r="CB318" i="71"/>
  <c r="CB310" i="71"/>
  <c r="CB302" i="71"/>
  <c r="BT232" i="1"/>
  <c r="BT250" i="1"/>
  <c r="BT202" i="1"/>
  <c r="CB368" i="1"/>
  <c r="CB364" i="1"/>
  <c r="CB360" i="1"/>
  <c r="CB356" i="1"/>
  <c r="CB352" i="1"/>
  <c r="CB337" i="1"/>
  <c r="CB333" i="1"/>
  <c r="CB329" i="1"/>
  <c r="CB325" i="1"/>
  <c r="CB321" i="1"/>
  <c r="CB317" i="1"/>
  <c r="CB313" i="1"/>
  <c r="CB309" i="1"/>
  <c r="CB301" i="1"/>
  <c r="CB297" i="1"/>
  <c r="CB293" i="1"/>
  <c r="CB144" i="1"/>
  <c r="AE376" i="29"/>
  <c r="AE366" i="29"/>
  <c r="AE358" i="29"/>
  <c r="AE350" i="29"/>
  <c r="AE335" i="29"/>
  <c r="AE327" i="29"/>
  <c r="AE319" i="29"/>
  <c r="AE311" i="29"/>
  <c r="AE295" i="29"/>
  <c r="AE214" i="29"/>
  <c r="AE144" i="29"/>
  <c r="BT368" i="71"/>
  <c r="BT360" i="71"/>
  <c r="BT352" i="71"/>
  <c r="BT337" i="71"/>
  <c r="BT329" i="71"/>
  <c r="BT321" i="71"/>
  <c r="BT313" i="71"/>
  <c r="BT297" i="71"/>
  <c r="BT209" i="71"/>
  <c r="BT167" i="71"/>
  <c r="CB365" i="71"/>
  <c r="CB357" i="71"/>
  <c r="CB349" i="71"/>
  <c r="CB333" i="71"/>
  <c r="CB325" i="71"/>
  <c r="CB317" i="71"/>
  <c r="CB309" i="71"/>
  <c r="CB301" i="71"/>
  <c r="CB293" i="71"/>
  <c r="CB239" i="71"/>
  <c r="CB167" i="71"/>
  <c r="CB144" i="71"/>
  <c r="BT143" i="1"/>
  <c r="CB143" i="1"/>
  <c r="BT141" i="1"/>
  <c r="AE143" i="29"/>
  <c r="CB141" i="1"/>
  <c r="BT143" i="71"/>
  <c r="BT261" i="1"/>
  <c r="AE141" i="29"/>
  <c r="BT260" i="1"/>
  <c r="CB277" i="1"/>
  <c r="BT259" i="1"/>
  <c r="CB343" i="71"/>
  <c r="BT343" i="71"/>
  <c r="CB256" i="71"/>
  <c r="AE256" i="29"/>
  <c r="BT256" i="71"/>
  <c r="CB226" i="71"/>
  <c r="BT226" i="71"/>
  <c r="AE226" i="29"/>
  <c r="CB204" i="71"/>
  <c r="BT204" i="71"/>
  <c r="BT204" i="1"/>
  <c r="AE204" i="29"/>
  <c r="CB165" i="71"/>
  <c r="BT165" i="71"/>
  <c r="AE165" i="29"/>
  <c r="CB165" i="1"/>
  <c r="BT165" i="1"/>
  <c r="CB126" i="71"/>
  <c r="BT126" i="71"/>
  <c r="AE126" i="29"/>
  <c r="CB126" i="1"/>
  <c r="BT126" i="1"/>
  <c r="CB90" i="71"/>
  <c r="BT90" i="71"/>
  <c r="AE90" i="29"/>
  <c r="CB90" i="1"/>
  <c r="CB25" i="71"/>
  <c r="BT25" i="71"/>
  <c r="AE25" i="29"/>
  <c r="CB341" i="71"/>
  <c r="BT341" i="71"/>
  <c r="AE341" i="29"/>
  <c r="CB283" i="71"/>
  <c r="BT283" i="71"/>
  <c r="AE283" i="29"/>
  <c r="CB271" i="71"/>
  <c r="BT271" i="71"/>
  <c r="AE271" i="29"/>
  <c r="CB254" i="71"/>
  <c r="AE254" i="29"/>
  <c r="BT254" i="71"/>
  <c r="CB238" i="71"/>
  <c r="BT238" i="71"/>
  <c r="AE238" i="29"/>
  <c r="CB222" i="71"/>
  <c r="BT222" i="71"/>
  <c r="AE222" i="29"/>
  <c r="CB201" i="71"/>
  <c r="BT201" i="71"/>
  <c r="AE201" i="29"/>
  <c r="CB201" i="1"/>
  <c r="CB182" i="71"/>
  <c r="BT182" i="71"/>
  <c r="AE182" i="29"/>
  <c r="CB182" i="1"/>
  <c r="BT182" i="1"/>
  <c r="CB160" i="71"/>
  <c r="BT160" i="71"/>
  <c r="AE160" i="29"/>
  <c r="CB160" i="1"/>
  <c r="BT160" i="1"/>
  <c r="CB152" i="71"/>
  <c r="BT152" i="71"/>
  <c r="AE152" i="29"/>
  <c r="CB152" i="1"/>
  <c r="BT152" i="1"/>
  <c r="CB109" i="71"/>
  <c r="BT109" i="71"/>
  <c r="AE109" i="29"/>
  <c r="CB109" i="1"/>
  <c r="BT109" i="1"/>
  <c r="CB88" i="71"/>
  <c r="BT88" i="71"/>
  <c r="AE88" i="29"/>
  <c r="CB88" i="1"/>
  <c r="CB35" i="71"/>
  <c r="BT35" i="71"/>
  <c r="AE35" i="29"/>
  <c r="CB35" i="1"/>
  <c r="BT35" i="1"/>
  <c r="BT271" i="1"/>
  <c r="CB261" i="1"/>
  <c r="CB260" i="1"/>
  <c r="CB259" i="1"/>
  <c r="CB258" i="1"/>
  <c r="BT256" i="1"/>
  <c r="BT255" i="1"/>
  <c r="BT254" i="1"/>
  <c r="BT252" i="1"/>
  <c r="BT234" i="1"/>
  <c r="BT233" i="1"/>
  <c r="BT231" i="1"/>
  <c r="BT230" i="1"/>
  <c r="AE276" i="29"/>
  <c r="CB232" i="71"/>
  <c r="BT232" i="71"/>
  <c r="AE232" i="29"/>
  <c r="CB270" i="71"/>
  <c r="AE270" i="29"/>
  <c r="BT270" i="71"/>
  <c r="CB235" i="71"/>
  <c r="BT235" i="71"/>
  <c r="AE235" i="29"/>
  <c r="CB199" i="71"/>
  <c r="BT199" i="71"/>
  <c r="AE199" i="29"/>
  <c r="CB199" i="1"/>
  <c r="CB181" i="71"/>
  <c r="BT181" i="71"/>
  <c r="AE181" i="29"/>
  <c r="CB181" i="1"/>
  <c r="BT181" i="1"/>
  <c r="CB151" i="71"/>
  <c r="BT151" i="71"/>
  <c r="AE151" i="29"/>
  <c r="CB151" i="1"/>
  <c r="BT151" i="1"/>
  <c r="CB107" i="71"/>
  <c r="BT107" i="71"/>
  <c r="AE107" i="29"/>
  <c r="CB107" i="1"/>
  <c r="BT107" i="1"/>
  <c r="CB86" i="71"/>
  <c r="BT86" i="71"/>
  <c r="AE86" i="29"/>
  <c r="CB86" i="1"/>
  <c r="BT86" i="1"/>
  <c r="CB32" i="71"/>
  <c r="BT32" i="71"/>
  <c r="AE32" i="29"/>
  <c r="BT32" i="1"/>
  <c r="CB271" i="1"/>
  <c r="CB270" i="1"/>
  <c r="CB256" i="1"/>
  <c r="CB254" i="1"/>
  <c r="CB252" i="1"/>
  <c r="BT249" i="1"/>
  <c r="CB235" i="1"/>
  <c r="CB234" i="1"/>
  <c r="CB232" i="1"/>
  <c r="CB231" i="1"/>
  <c r="CB230" i="1"/>
  <c r="BT227" i="1"/>
  <c r="BT226" i="1"/>
  <c r="CB204" i="1"/>
  <c r="BT199" i="1"/>
  <c r="BT90" i="1"/>
  <c r="AE227" i="29"/>
  <c r="CB284" i="71"/>
  <c r="BT284" i="71"/>
  <c r="AE284" i="29"/>
  <c r="CB255" i="71"/>
  <c r="BT255" i="71"/>
  <c r="AE255" i="29"/>
  <c r="CB243" i="71"/>
  <c r="BT243" i="71"/>
  <c r="AE243" i="29"/>
  <c r="CB225" i="71"/>
  <c r="BT225" i="71"/>
  <c r="AE225" i="29"/>
  <c r="CB202" i="71"/>
  <c r="BT202" i="71"/>
  <c r="CB202" i="1"/>
  <c r="AE202" i="29"/>
  <c r="CB183" i="71"/>
  <c r="BT183" i="71"/>
  <c r="AE183" i="29"/>
  <c r="CB183" i="1"/>
  <c r="BT183" i="1"/>
  <c r="CB161" i="71"/>
  <c r="BT161" i="71"/>
  <c r="AE161" i="29"/>
  <c r="CB161" i="1"/>
  <c r="BT161" i="1"/>
  <c r="CB153" i="71"/>
  <c r="BT153" i="71"/>
  <c r="AE153" i="29"/>
  <c r="CB153" i="1"/>
  <c r="BT153" i="1"/>
  <c r="CB120" i="71"/>
  <c r="BT120" i="71"/>
  <c r="AE120" i="29"/>
  <c r="CB120" i="1"/>
  <c r="BT120" i="1"/>
  <c r="CB89" i="71"/>
  <c r="BT89" i="71"/>
  <c r="AE89" i="29"/>
  <c r="CB89" i="1"/>
  <c r="CB51" i="71"/>
  <c r="BT51" i="71"/>
  <c r="CB51" i="1"/>
  <c r="AE51" i="29"/>
  <c r="BT51" i="1"/>
  <c r="CB275" i="1"/>
  <c r="BT340" i="71"/>
  <c r="CB340" i="71"/>
  <c r="AE340" i="29"/>
  <c r="CB233" i="71"/>
  <c r="BT233" i="71"/>
  <c r="AE233" i="29"/>
  <c r="CB281" i="71"/>
  <c r="AE281" i="29"/>
  <c r="BT281" i="71"/>
  <c r="BT250" i="71"/>
  <c r="CB250" i="71"/>
  <c r="AE250" i="29"/>
  <c r="CB216" i="71"/>
  <c r="BT216" i="71"/>
  <c r="AE216" i="29"/>
  <c r="CB216" i="1"/>
  <c r="CB180" i="71"/>
  <c r="BT180" i="71"/>
  <c r="CB180" i="1"/>
  <c r="BT180" i="1"/>
  <c r="CB150" i="71"/>
  <c r="BT150" i="71"/>
  <c r="AE150" i="29"/>
  <c r="CB150" i="1"/>
  <c r="BT150" i="1"/>
  <c r="CB26" i="71"/>
  <c r="BT26" i="71"/>
  <c r="AE26" i="29"/>
  <c r="CB26" i="1"/>
  <c r="BT26" i="1"/>
  <c r="BT371" i="1"/>
  <c r="BT348" i="1"/>
  <c r="BT343" i="1"/>
  <c r="BT342" i="1"/>
  <c r="BT341" i="1"/>
  <c r="BT340" i="1"/>
  <c r="BT289" i="1"/>
  <c r="BT288" i="1"/>
  <c r="CB250" i="1"/>
  <c r="BT247" i="1"/>
  <c r="BT246" i="1"/>
  <c r="BT245" i="1"/>
  <c r="CB227" i="1"/>
  <c r="CB226" i="1"/>
  <c r="CB225" i="1"/>
  <c r="CB173" i="1"/>
  <c r="BT89" i="1"/>
  <c r="AE343" i="29"/>
  <c r="CB275" i="71"/>
  <c r="BT275" i="71"/>
  <c r="AE275" i="29"/>
  <c r="CB282" i="71"/>
  <c r="BT282" i="71"/>
  <c r="AE282" i="29"/>
  <c r="CB252" i="71"/>
  <c r="BT252" i="71"/>
  <c r="AE252" i="29"/>
  <c r="CB218" i="71"/>
  <c r="BT218" i="71"/>
  <c r="AE218" i="29"/>
  <c r="CB218" i="1"/>
  <c r="CB159" i="71"/>
  <c r="BT159" i="71"/>
  <c r="CB159" i="1"/>
  <c r="BT159" i="1"/>
  <c r="AE159" i="29"/>
  <c r="CB339" i="71"/>
  <c r="BT339" i="71"/>
  <c r="AE339" i="29"/>
  <c r="CB267" i="71"/>
  <c r="BT267" i="71"/>
  <c r="CB234" i="71"/>
  <c r="BT234" i="71"/>
  <c r="AE234" i="29"/>
  <c r="CB193" i="71"/>
  <c r="BT193" i="71"/>
  <c r="AE193" i="29"/>
  <c r="CB158" i="71"/>
  <c r="BT158" i="71"/>
  <c r="AE158" i="29"/>
  <c r="CB158" i="1"/>
  <c r="BT158" i="1"/>
  <c r="CB106" i="71"/>
  <c r="BT106" i="71"/>
  <c r="AE106" i="29"/>
  <c r="CB106" i="1"/>
  <c r="BT106" i="1"/>
  <c r="CB85" i="71"/>
  <c r="BT85" i="71"/>
  <c r="AE85" i="29"/>
  <c r="CB85" i="1"/>
  <c r="BT85" i="1"/>
  <c r="CB25" i="1"/>
  <c r="CB260" i="71"/>
  <c r="BT260" i="71"/>
  <c r="AE260" i="29"/>
  <c r="BT338" i="71"/>
  <c r="CB338" i="71"/>
  <c r="AE338" i="29"/>
  <c r="CB280" i="71"/>
  <c r="BT280" i="71"/>
  <c r="AE280" i="29"/>
  <c r="CB261" i="71"/>
  <c r="BT261" i="71"/>
  <c r="AE261" i="29"/>
  <c r="CB249" i="71"/>
  <c r="AE249" i="29"/>
  <c r="BT249" i="71"/>
  <c r="CB231" i="71"/>
  <c r="BT231" i="71"/>
  <c r="AE231" i="29"/>
  <c r="CB215" i="71"/>
  <c r="BT215" i="71"/>
  <c r="CB215" i="1"/>
  <c r="AE215" i="29"/>
  <c r="CB189" i="71"/>
  <c r="BT189" i="71"/>
  <c r="CB189" i="1"/>
  <c r="CB157" i="71"/>
  <c r="BT157" i="71"/>
  <c r="CB157" i="1"/>
  <c r="BT157" i="1"/>
  <c r="AE157" i="29"/>
  <c r="CB145" i="71"/>
  <c r="BT145" i="71"/>
  <c r="AE145" i="29"/>
  <c r="CB145" i="1"/>
  <c r="CB102" i="71"/>
  <c r="BT102" i="71"/>
  <c r="AE102" i="29"/>
  <c r="BT102" i="1"/>
  <c r="CB78" i="71"/>
  <c r="BT78" i="71"/>
  <c r="AE78" i="29"/>
  <c r="BT78" i="1"/>
  <c r="BT25" i="1"/>
  <c r="CB371" i="1"/>
  <c r="CB343" i="1"/>
  <c r="CB342" i="1"/>
  <c r="CB341" i="1"/>
  <c r="CB340" i="1"/>
  <c r="CB339" i="1"/>
  <c r="CB338" i="1"/>
  <c r="CB289" i="1"/>
  <c r="CB288" i="1"/>
  <c r="CB267" i="1"/>
  <c r="CB247" i="1"/>
  <c r="CB246" i="1"/>
  <c r="BT243" i="1"/>
  <c r="BT222" i="1"/>
  <c r="BT218" i="1"/>
  <c r="BT88" i="1"/>
  <c r="CB32" i="1"/>
  <c r="AE259" i="29"/>
  <c r="CB285" i="71"/>
  <c r="BT285" i="71"/>
  <c r="CB245" i="71"/>
  <c r="BT245" i="71"/>
  <c r="AE245" i="29"/>
  <c r="CB186" i="71"/>
  <c r="BT186" i="71"/>
  <c r="AE186" i="29"/>
  <c r="CB186" i="1"/>
  <c r="CB154" i="71"/>
  <c r="BT154" i="71"/>
  <c r="AE154" i="29"/>
  <c r="CB154" i="1"/>
  <c r="BT154" i="1"/>
  <c r="CB53" i="71"/>
  <c r="BT53" i="71"/>
  <c r="CB53" i="1"/>
  <c r="BT53" i="1"/>
  <c r="AE53" i="29"/>
  <c r="CB274" i="1"/>
  <c r="BT285" i="1"/>
  <c r="BT284" i="1"/>
  <c r="BT283" i="1"/>
  <c r="BT282" i="1"/>
  <c r="BT281" i="1"/>
  <c r="BT280" i="1"/>
  <c r="CB243" i="1"/>
  <c r="CB222" i="1"/>
  <c r="CB193" i="1"/>
  <c r="BT189" i="1"/>
  <c r="CB342" i="71"/>
  <c r="AE342" i="29"/>
  <c r="BT342" i="71"/>
  <c r="BT274" i="71"/>
  <c r="CB274" i="71"/>
  <c r="AE274" i="29"/>
  <c r="CB371" i="71"/>
  <c r="BT371" i="71"/>
  <c r="AE371" i="29"/>
  <c r="CB289" i="71"/>
  <c r="AE289" i="29"/>
  <c r="BT289" i="71"/>
  <c r="CB277" i="71"/>
  <c r="BT277" i="71"/>
  <c r="AE277" i="29"/>
  <c r="CB259" i="71"/>
  <c r="BT259" i="71"/>
  <c r="CB247" i="71"/>
  <c r="BT247" i="71"/>
  <c r="AE247" i="29"/>
  <c r="CB230" i="71"/>
  <c r="BT230" i="71"/>
  <c r="AE230" i="29"/>
  <c r="CB213" i="71"/>
  <c r="BT213" i="71"/>
  <c r="AE213" i="29"/>
  <c r="CB213" i="1"/>
  <c r="CB188" i="71"/>
  <c r="BT188" i="71"/>
  <c r="CB188" i="1"/>
  <c r="AE188" i="29"/>
  <c r="CB173" i="71"/>
  <c r="BT173" i="71"/>
  <c r="AE173" i="29"/>
  <c r="CB156" i="71"/>
  <c r="BT156" i="71"/>
  <c r="CB156" i="1"/>
  <c r="BT156" i="1"/>
  <c r="AE156" i="29"/>
  <c r="CB138" i="71"/>
  <c r="BT138" i="71"/>
  <c r="CB138" i="1"/>
  <c r="BT138" i="1"/>
  <c r="AE138" i="29"/>
  <c r="CB95" i="71"/>
  <c r="BT95" i="71"/>
  <c r="AE95" i="29"/>
  <c r="CB95" i="1"/>
  <c r="BT95" i="1"/>
  <c r="CB75" i="71"/>
  <c r="BT75" i="71"/>
  <c r="AE75" i="29"/>
  <c r="CB75" i="1"/>
  <c r="BT75" i="1"/>
  <c r="CB348" i="71"/>
  <c r="BT348" i="71"/>
  <c r="AE348" i="29"/>
  <c r="CB288" i="71"/>
  <c r="BT288" i="71"/>
  <c r="AE288" i="29"/>
  <c r="BT276" i="71"/>
  <c r="CB276" i="71"/>
  <c r="CB258" i="71"/>
  <c r="BT258" i="71"/>
  <c r="AE258" i="29"/>
  <c r="CB246" i="71"/>
  <c r="AE246" i="29"/>
  <c r="BT246" i="71"/>
  <c r="CB227" i="71"/>
  <c r="BT227" i="71"/>
  <c r="CB206" i="71"/>
  <c r="BT206" i="71"/>
  <c r="AE206" i="29"/>
  <c r="CB206" i="1"/>
  <c r="BT206" i="1"/>
  <c r="CB187" i="71"/>
  <c r="BT187" i="71"/>
  <c r="CB187" i="1"/>
  <c r="AE187" i="29"/>
  <c r="CB166" i="71"/>
  <c r="BT166" i="71"/>
  <c r="AE166" i="29"/>
  <c r="CB166" i="1"/>
  <c r="BT166" i="1"/>
  <c r="CB155" i="71"/>
  <c r="BT155" i="71"/>
  <c r="CB155" i="1"/>
  <c r="AE155" i="29"/>
  <c r="BT155" i="1"/>
  <c r="CB130" i="71"/>
  <c r="BT130" i="71"/>
  <c r="CB130" i="1"/>
  <c r="BT130" i="1"/>
  <c r="AE130" i="29"/>
  <c r="CB94" i="71"/>
  <c r="BT94" i="71"/>
  <c r="AE94" i="29"/>
  <c r="CB94" i="1"/>
  <c r="BT94" i="1"/>
  <c r="CB60" i="71"/>
  <c r="BT60" i="71"/>
  <c r="AE60" i="29"/>
  <c r="BT60" i="1"/>
  <c r="CB285" i="1"/>
  <c r="CB284" i="1"/>
  <c r="CB283" i="1"/>
  <c r="CB282" i="1"/>
  <c r="CB281" i="1"/>
  <c r="CB280" i="1"/>
  <c r="BT215" i="1"/>
  <c r="BT201" i="1"/>
  <c r="BT186" i="1"/>
  <c r="CB102" i="1"/>
  <c r="CB78" i="1"/>
  <c r="AE285" i="29"/>
  <c r="AE267" i="29"/>
  <c r="AE180" i="29"/>
  <c r="BT277" i="1"/>
  <c r="BT276" i="1"/>
  <c r="BT275" i="1"/>
  <c r="BT274" i="1"/>
  <c r="BT238" i="1"/>
  <c r="BT193" i="1"/>
  <c r="BT145" i="1"/>
  <c r="C259" i="55"/>
  <c r="C260" i="55"/>
  <c r="B4" i="74" l="1"/>
  <c r="AN6" i="55"/>
  <c r="D15" i="1" l="1"/>
  <c r="D15" i="71"/>
  <c r="W15" i="1"/>
  <c r="X15" i="1" s="1"/>
  <c r="Y15" i="1" s="1"/>
  <c r="Z15" i="1" s="1"/>
  <c r="AA15" i="1" s="1"/>
  <c r="AB15" i="1" s="1"/>
  <c r="AC15" i="1" s="1"/>
  <c r="V15" i="1"/>
  <c r="V15" i="71"/>
  <c r="BL23" i="1"/>
  <c r="BM23" i="1"/>
  <c r="BN23" i="1"/>
  <c r="CD25" i="1"/>
  <c r="CD26" i="1"/>
  <c r="CD27" i="1"/>
  <c r="CD28" i="1"/>
  <c r="CD29" i="1"/>
  <c r="CD30" i="1"/>
  <c r="CD31" i="1"/>
  <c r="CD32" i="1"/>
  <c r="CD33" i="1"/>
  <c r="CD34" i="1"/>
  <c r="CD35" i="1"/>
  <c r="CD36" i="1"/>
  <c r="CD37" i="1"/>
  <c r="CD38" i="1"/>
  <c r="CD39" i="1"/>
  <c r="CD40" i="1"/>
  <c r="CD41" i="1"/>
  <c r="CD42" i="1"/>
  <c r="CD43" i="1"/>
  <c r="CD44" i="1"/>
  <c r="CD45" i="1"/>
  <c r="CD46" i="1"/>
  <c r="CD47" i="1"/>
  <c r="CD48" i="1"/>
  <c r="CD49" i="1"/>
  <c r="CD50" i="1"/>
  <c r="CD51" i="1"/>
  <c r="CD52" i="1"/>
  <c r="CD53" i="1"/>
  <c r="CD54" i="1"/>
  <c r="CD55" i="1"/>
  <c r="CD56" i="1"/>
  <c r="CD57" i="1"/>
  <c r="CD58" i="1"/>
  <c r="CD59" i="1"/>
  <c r="CD60" i="1"/>
  <c r="CD61" i="1"/>
  <c r="CD62" i="1"/>
  <c r="CD63" i="1"/>
  <c r="CD64" i="1"/>
  <c r="CD65" i="1"/>
  <c r="CD66" i="1"/>
  <c r="CD67" i="1"/>
  <c r="CD68" i="1"/>
  <c r="CD69" i="1"/>
  <c r="CD70" i="1"/>
  <c r="CD71" i="1"/>
  <c r="CD72" i="1"/>
  <c r="CD73" i="1"/>
  <c r="CD74" i="1"/>
  <c r="CD75" i="1"/>
  <c r="CD76" i="1"/>
  <c r="CD77" i="1"/>
  <c r="CD78" i="1"/>
  <c r="CD79" i="1"/>
  <c r="CD80" i="1"/>
  <c r="CD81" i="1"/>
  <c r="CD82" i="1"/>
  <c r="CD83" i="1"/>
  <c r="CD84" i="1"/>
  <c r="CD85" i="1"/>
  <c r="CD86" i="1"/>
  <c r="CD87" i="1"/>
  <c r="CD88" i="1"/>
  <c r="CD89" i="1"/>
  <c r="CD90" i="1"/>
  <c r="CD91" i="1"/>
  <c r="CD92" i="1"/>
  <c r="CD93" i="1"/>
  <c r="CD94" i="1"/>
  <c r="CD95" i="1"/>
  <c r="CD96" i="1"/>
  <c r="CD97" i="1"/>
  <c r="CD98" i="1"/>
  <c r="CD99" i="1"/>
  <c r="CD100" i="1"/>
  <c r="CD101" i="1"/>
  <c r="CD102" i="1"/>
  <c r="CD103" i="1"/>
  <c r="CD104" i="1"/>
  <c r="CD105" i="1"/>
  <c r="CD106" i="1"/>
  <c r="CD107" i="1"/>
  <c r="CD108" i="1"/>
  <c r="CD109" i="1"/>
  <c r="CD110" i="1"/>
  <c r="CD111" i="1"/>
  <c r="CD112" i="1"/>
  <c r="CD113" i="1"/>
  <c r="CD114" i="1"/>
  <c r="CD115" i="1"/>
  <c r="CD116" i="1"/>
  <c r="CD117" i="1"/>
  <c r="CD118" i="1"/>
  <c r="CD119" i="1"/>
  <c r="CD120" i="1"/>
  <c r="CD121" i="1"/>
  <c r="CD122" i="1"/>
  <c r="CD123" i="1"/>
  <c r="CD124" i="1"/>
  <c r="CD125" i="1"/>
  <c r="CD126" i="1"/>
  <c r="CD127" i="1"/>
  <c r="CD128" i="1"/>
  <c r="CD129" i="1"/>
  <c r="CD130" i="1"/>
  <c r="CD131" i="1"/>
  <c r="CD132" i="1"/>
  <c r="CD133" i="1"/>
  <c r="CD134" i="1"/>
  <c r="CD135" i="1"/>
  <c r="CD136" i="1"/>
  <c r="CD137" i="1"/>
  <c r="CD138" i="1"/>
  <c r="CD139" i="1"/>
  <c r="CD140" i="1"/>
  <c r="CD141" i="1"/>
  <c r="CD142" i="1"/>
  <c r="CD143" i="1"/>
  <c r="CD144" i="1"/>
  <c r="CD145" i="1"/>
  <c r="CD146" i="1"/>
  <c r="CD147" i="1"/>
  <c r="CD148" i="1"/>
  <c r="CD149" i="1"/>
  <c r="CD150" i="1"/>
  <c r="CD151" i="1"/>
  <c r="CD152" i="1"/>
  <c r="CD153" i="1"/>
  <c r="CD154" i="1"/>
  <c r="CD155" i="1"/>
  <c r="CD156" i="1"/>
  <c r="CD157" i="1"/>
  <c r="CD158" i="1"/>
  <c r="CD159" i="1"/>
  <c r="CD160" i="1"/>
  <c r="CD161" i="1"/>
  <c r="CD162" i="1"/>
  <c r="CD163" i="1"/>
  <c r="CD164" i="1"/>
  <c r="CD165" i="1"/>
  <c r="CD166" i="1"/>
  <c r="CD167" i="1"/>
  <c r="CD168" i="1"/>
  <c r="CD169" i="1"/>
  <c r="CD170" i="1"/>
  <c r="CD171" i="1"/>
  <c r="CD172" i="1"/>
  <c r="CD173" i="1"/>
  <c r="CD174" i="1"/>
  <c r="CD175" i="1"/>
  <c r="CD176" i="1"/>
  <c r="CD177" i="1"/>
  <c r="CD178" i="1"/>
  <c r="CD179" i="1"/>
  <c r="CD180" i="1"/>
  <c r="CD181" i="1"/>
  <c r="CD182" i="1"/>
  <c r="CD183" i="1"/>
  <c r="CD184" i="1"/>
  <c r="CD185" i="1"/>
  <c r="CD186" i="1"/>
  <c r="CD187" i="1"/>
  <c r="CD188" i="1"/>
  <c r="CD189" i="1"/>
  <c r="CD190" i="1"/>
  <c r="CD191" i="1"/>
  <c r="CD192" i="1"/>
  <c r="CD193" i="1"/>
  <c r="CD194" i="1"/>
  <c r="CD195" i="1"/>
  <c r="CD196" i="1"/>
  <c r="CD197" i="1"/>
  <c r="CD198" i="1"/>
  <c r="CD199" i="1"/>
  <c r="CD200" i="1"/>
  <c r="CD201" i="1"/>
  <c r="CD202" i="1"/>
  <c r="CD203" i="1"/>
  <c r="CD204" i="1"/>
  <c r="CD205" i="1"/>
  <c r="CD206" i="1"/>
  <c r="CD207" i="1"/>
  <c r="CD208" i="1"/>
  <c r="CD209" i="1"/>
  <c r="CD210" i="1"/>
  <c r="CD211" i="1"/>
  <c r="CD212" i="1"/>
  <c r="CD213" i="1"/>
  <c r="CD214" i="1"/>
  <c r="CD215" i="1"/>
  <c r="CD216" i="1"/>
  <c r="CD217" i="1"/>
  <c r="CD218" i="1"/>
  <c r="CD219" i="1"/>
  <c r="CD220" i="1"/>
  <c r="CD221" i="1"/>
  <c r="CD222" i="1"/>
  <c r="CD223" i="1"/>
  <c r="CD224" i="1"/>
  <c r="CD225" i="1"/>
  <c r="CD226" i="1"/>
  <c r="CD227" i="1"/>
  <c r="CD228" i="1"/>
  <c r="CD229" i="1"/>
  <c r="CD230" i="1"/>
  <c r="CD231" i="1"/>
  <c r="CD232" i="1"/>
  <c r="CD233" i="1"/>
  <c r="CD234" i="1"/>
  <c r="CD235" i="1"/>
  <c r="CD236" i="1"/>
  <c r="CD237" i="1"/>
  <c r="CD238" i="1"/>
  <c r="CD239" i="1"/>
  <c r="CD240" i="1"/>
  <c r="CD241" i="1"/>
  <c r="CD242" i="1"/>
  <c r="CD243" i="1"/>
  <c r="CD244" i="1"/>
  <c r="CD245" i="1"/>
  <c r="CD246" i="1"/>
  <c r="CD247" i="1"/>
  <c r="CD248" i="1"/>
  <c r="CD249" i="1"/>
  <c r="CD250" i="1"/>
  <c r="CD251" i="1"/>
  <c r="CD252" i="1"/>
  <c r="CD253" i="1"/>
  <c r="CD254" i="1"/>
  <c r="CD255" i="1"/>
  <c r="CD256" i="1"/>
  <c r="CD257" i="1"/>
  <c r="CD258" i="1"/>
  <c r="CD259" i="1"/>
  <c r="CD260" i="1"/>
  <c r="CD261" i="1"/>
  <c r="CD262" i="1"/>
  <c r="CD263" i="1"/>
  <c r="CD264" i="1"/>
  <c r="CD265" i="1"/>
  <c r="CD266" i="1"/>
  <c r="CD267" i="1"/>
  <c r="CD268" i="1"/>
  <c r="CD269" i="1"/>
  <c r="CD270" i="1"/>
  <c r="CD271" i="1"/>
  <c r="CD272" i="1"/>
  <c r="CD273" i="1"/>
  <c r="CD274" i="1"/>
  <c r="CD275" i="1"/>
  <c r="CD276" i="1"/>
  <c r="CD277" i="1"/>
  <c r="CD278" i="1"/>
  <c r="CD279" i="1"/>
  <c r="CD280" i="1"/>
  <c r="CD281" i="1"/>
  <c r="CD282" i="1"/>
  <c r="CD283" i="1"/>
  <c r="CD284" i="1"/>
  <c r="CD285" i="1"/>
  <c r="CD286" i="1"/>
  <c r="CD287" i="1"/>
  <c r="CD288" i="1"/>
  <c r="CD289" i="1"/>
  <c r="CD290" i="1"/>
  <c r="CD291" i="1"/>
  <c r="CD292" i="1"/>
  <c r="CD293" i="1"/>
  <c r="CD294" i="1"/>
  <c r="CD295" i="1"/>
  <c r="CD296" i="1"/>
  <c r="CD297" i="1"/>
  <c r="CD298" i="1"/>
  <c r="CD299" i="1"/>
  <c r="CD300" i="1"/>
  <c r="CD301" i="1"/>
  <c r="CD302" i="1"/>
  <c r="CD303" i="1"/>
  <c r="CD304" i="1"/>
  <c r="CD305" i="1"/>
  <c r="CD306" i="1"/>
  <c r="CD307" i="1"/>
  <c r="CD308" i="1"/>
  <c r="CD309" i="1"/>
  <c r="CD310" i="1"/>
  <c r="CD311" i="1"/>
  <c r="CD312" i="1"/>
  <c r="CD313" i="1"/>
  <c r="CD314" i="1"/>
  <c r="CD315" i="1"/>
  <c r="CD316" i="1"/>
  <c r="CD317" i="1"/>
  <c r="CD318" i="1"/>
  <c r="CD319" i="1"/>
  <c r="CD320" i="1"/>
  <c r="CD321" i="1"/>
  <c r="CD322" i="1"/>
  <c r="CD323" i="1"/>
  <c r="CD324" i="1"/>
  <c r="CD325" i="1"/>
  <c r="CD326" i="1"/>
  <c r="CD327" i="1"/>
  <c r="CD328" i="1"/>
  <c r="CD329" i="1"/>
  <c r="CD330" i="1"/>
  <c r="CD331" i="1"/>
  <c r="CD332" i="1"/>
  <c r="CD333" i="1"/>
  <c r="CD334" i="1"/>
  <c r="CD335" i="1"/>
  <c r="CD336" i="1"/>
  <c r="CD337" i="1"/>
  <c r="CD338" i="1"/>
  <c r="CD339" i="1"/>
  <c r="CD340" i="1"/>
  <c r="CD341" i="1"/>
  <c r="CD342" i="1"/>
  <c r="CD343" i="1"/>
  <c r="CD344" i="1"/>
  <c r="CD345" i="1"/>
  <c r="CD346" i="1"/>
  <c r="CD347" i="1"/>
  <c r="CD348" i="1"/>
  <c r="CD349" i="1"/>
  <c r="CD350" i="1"/>
  <c r="CD351" i="1"/>
  <c r="CD352" i="1"/>
  <c r="CD353" i="1"/>
  <c r="CD354" i="1"/>
  <c r="CD355" i="1"/>
  <c r="CD356" i="1"/>
  <c r="CD357" i="1"/>
  <c r="CD358" i="1"/>
  <c r="CD359" i="1"/>
  <c r="CD360" i="1"/>
  <c r="CD361" i="1"/>
  <c r="CD362" i="1"/>
  <c r="CD363" i="1"/>
  <c r="CD364" i="1"/>
  <c r="CD365" i="1"/>
  <c r="CD366" i="1"/>
  <c r="CD367" i="1"/>
  <c r="CD368" i="1"/>
  <c r="CD369" i="1"/>
  <c r="CD370" i="1"/>
  <c r="CD371" i="1"/>
  <c r="CD372" i="1"/>
  <c r="CD373" i="1"/>
  <c r="CD376" i="1"/>
  <c r="BP374" i="71" l="1"/>
  <c r="AK52" i="73"/>
  <c r="AJ52" i="73"/>
  <c r="BO374" i="71"/>
  <c r="C1" i="71"/>
  <c r="D1" i="71"/>
  <c r="E1" i="71"/>
  <c r="F1" i="71"/>
  <c r="G1" i="71"/>
  <c r="H1" i="71"/>
  <c r="I1" i="71"/>
  <c r="J1" i="71"/>
  <c r="K1" i="71"/>
  <c r="L1" i="71"/>
  <c r="M1" i="71"/>
  <c r="N1" i="71"/>
  <c r="O1" i="71"/>
  <c r="P1" i="71"/>
  <c r="Q1" i="71"/>
  <c r="R1" i="71"/>
  <c r="S1" i="71"/>
  <c r="T1" i="71"/>
  <c r="U1" i="71"/>
  <c r="V1" i="71"/>
  <c r="W1" i="71"/>
  <c r="X1" i="71"/>
  <c r="Y1" i="71"/>
  <c r="Z1" i="71"/>
  <c r="AA1" i="71"/>
  <c r="AB1" i="71"/>
  <c r="AC1" i="71"/>
  <c r="AD1" i="71"/>
  <c r="AE1" i="71"/>
  <c r="AF1" i="71"/>
  <c r="AG1" i="71"/>
  <c r="AH1" i="71"/>
  <c r="AI1" i="71"/>
  <c r="AJ1" i="71"/>
  <c r="AK1" i="71"/>
  <c r="AL1" i="71"/>
  <c r="AM1" i="71"/>
  <c r="AN1" i="71"/>
  <c r="AO1" i="71"/>
  <c r="AP1" i="71"/>
  <c r="AQ1" i="71"/>
  <c r="AR1" i="71"/>
  <c r="AS1" i="71"/>
  <c r="AT1" i="71"/>
  <c r="AU1" i="71"/>
  <c r="AV1" i="71"/>
  <c r="AW1" i="71"/>
  <c r="AX1" i="71"/>
  <c r="AY1" i="71"/>
  <c r="AZ1" i="71"/>
  <c r="BA1" i="71"/>
  <c r="BB1" i="71"/>
  <c r="BC1" i="71"/>
  <c r="BD1" i="71"/>
  <c r="BE1" i="71"/>
  <c r="BF1" i="71"/>
  <c r="BG1" i="71"/>
  <c r="BH1" i="71"/>
  <c r="BI1" i="71"/>
  <c r="BJ1" i="71"/>
  <c r="BK1" i="71"/>
  <c r="BL1" i="71"/>
  <c r="BM1" i="71"/>
  <c r="BN1" i="71"/>
  <c r="BQ1" i="71"/>
  <c r="BR1" i="71"/>
  <c r="BS1" i="71"/>
  <c r="BT1" i="71"/>
  <c r="BU1" i="71"/>
  <c r="BV1" i="71"/>
  <c r="BW1" i="71"/>
  <c r="BX1" i="71"/>
  <c r="BY1" i="71"/>
  <c r="BZ1" i="71"/>
  <c r="CA1" i="71"/>
  <c r="CB1" i="71"/>
  <c r="B1" i="71"/>
  <c r="C1" i="1"/>
  <c r="D1" i="1"/>
  <c r="E1" i="1"/>
  <c r="F1" i="1"/>
  <c r="G1" i="1"/>
  <c r="H1" i="1"/>
  <c r="I1" i="1"/>
  <c r="J1" i="1"/>
  <c r="K1" i="1"/>
  <c r="L1" i="1"/>
  <c r="M1" i="1"/>
  <c r="N1" i="1"/>
  <c r="O1" i="1"/>
  <c r="P1" i="1"/>
  <c r="Q1" i="1"/>
  <c r="R1" i="1"/>
  <c r="S1" i="1"/>
  <c r="T1" i="1"/>
  <c r="U1" i="1"/>
  <c r="V1" i="1"/>
  <c r="W1" i="1"/>
  <c r="X1" i="1"/>
  <c r="Y1" i="1"/>
  <c r="Z1" i="1"/>
  <c r="AA1" i="1"/>
  <c r="AB1" i="1"/>
  <c r="AC1" i="1"/>
  <c r="AD1" i="1"/>
  <c r="AE1" i="1"/>
  <c r="AF1" i="1"/>
  <c r="AG1" i="1"/>
  <c r="AH1" i="1"/>
  <c r="AI1" i="1"/>
  <c r="AJ1" i="1"/>
  <c r="AK1" i="1"/>
  <c r="AL1" i="1"/>
  <c r="AM1" i="1"/>
  <c r="AN1" i="1"/>
  <c r="AO1" i="1"/>
  <c r="AP1" i="1"/>
  <c r="AQ1" i="1"/>
  <c r="AR1" i="1"/>
  <c r="AS1" i="1"/>
  <c r="AT1" i="1"/>
  <c r="AU1" i="1"/>
  <c r="AV1" i="1"/>
  <c r="AW1" i="1"/>
  <c r="AX1" i="1"/>
  <c r="AY1" i="1"/>
  <c r="AZ1" i="1"/>
  <c r="BA1" i="1"/>
  <c r="BB1" i="1"/>
  <c r="BC1" i="1"/>
  <c r="BD1" i="1"/>
  <c r="BE1" i="1"/>
  <c r="BF1" i="1"/>
  <c r="BG1" i="1"/>
  <c r="BH1" i="1"/>
  <c r="BI1" i="1"/>
  <c r="BJ1" i="1"/>
  <c r="BK1" i="1"/>
  <c r="BL1" i="1"/>
  <c r="BM1" i="1"/>
  <c r="BN1" i="1"/>
  <c r="BQ1" i="1"/>
  <c r="BR1" i="1"/>
  <c r="BS1" i="1"/>
  <c r="BT1" i="1"/>
  <c r="BU1" i="1"/>
  <c r="BV1" i="1"/>
  <c r="BW1" i="1"/>
  <c r="BX1" i="1"/>
  <c r="BY1" i="1"/>
  <c r="BZ1" i="1"/>
  <c r="CA1" i="1"/>
  <c r="CB1" i="1"/>
  <c r="AR34" i="71" l="1"/>
  <c r="AR102" i="71"/>
  <c r="AR198" i="71"/>
  <c r="AR278" i="71"/>
  <c r="AR46" i="71"/>
  <c r="AR110" i="71"/>
  <c r="AR206" i="71"/>
  <c r="AR286" i="71"/>
  <c r="AR54" i="71"/>
  <c r="AR126" i="71"/>
  <c r="AR222" i="71"/>
  <c r="AR294" i="71"/>
  <c r="AR62" i="71"/>
  <c r="AR134" i="71"/>
  <c r="AR230" i="71"/>
  <c r="AR342" i="71"/>
  <c r="AR70" i="71"/>
  <c r="AR142" i="71"/>
  <c r="AR238" i="71"/>
  <c r="AR374" i="71"/>
  <c r="AR78" i="71"/>
  <c r="AR174" i="71"/>
  <c r="AR246" i="71"/>
  <c r="AR86" i="71"/>
  <c r="AR182" i="71"/>
  <c r="AR254" i="71"/>
  <c r="AR94" i="71"/>
  <c r="AR190" i="71"/>
  <c r="AR262" i="71"/>
  <c r="AR226" i="71"/>
  <c r="AR227" i="71"/>
  <c r="AR149" i="71"/>
  <c r="AR83" i="71"/>
  <c r="AR218" i="71"/>
  <c r="AR148" i="71"/>
  <c r="AR217" i="71"/>
  <c r="AR138" i="71"/>
  <c r="AR73" i="71"/>
  <c r="AR90" i="71"/>
  <c r="AR205" i="71"/>
  <c r="AR137" i="71"/>
  <c r="AR72" i="71"/>
  <c r="AR123" i="71"/>
  <c r="AR231" i="71"/>
  <c r="AR161" i="71"/>
  <c r="AR95" i="71"/>
  <c r="AR31" i="71"/>
  <c r="AR263" i="71"/>
  <c r="AR169" i="71"/>
  <c r="AR30" i="71"/>
  <c r="AR237" i="71"/>
  <c r="AR168" i="71"/>
  <c r="AR77" i="71"/>
  <c r="AR156" i="71"/>
  <c r="AR228" i="71"/>
  <c r="AR158" i="71"/>
  <c r="AR92" i="71"/>
  <c r="AR28" i="71"/>
  <c r="AR343" i="71"/>
  <c r="AR219" i="71"/>
  <c r="AR140" i="71"/>
  <c r="AR75" i="71"/>
  <c r="AR114" i="71"/>
  <c r="AR98" i="71"/>
  <c r="AR197" i="71"/>
  <c r="AR130" i="71"/>
  <c r="AR65" i="71"/>
  <c r="AR340" i="71"/>
  <c r="AR196" i="71"/>
  <c r="AR129" i="71"/>
  <c r="AR64" i="71"/>
  <c r="AR74" i="71"/>
  <c r="AR223" i="71"/>
  <c r="AR153" i="71"/>
  <c r="AR87" i="71"/>
  <c r="AR259" i="71"/>
  <c r="AR255" i="71"/>
  <c r="AR160" i="71"/>
  <c r="AR251" i="71"/>
  <c r="AR229" i="71"/>
  <c r="AR159" i="71"/>
  <c r="AR69" i="71"/>
  <c r="AR347" i="71"/>
  <c r="AR220" i="71"/>
  <c r="AR150" i="71"/>
  <c r="AR84" i="71"/>
  <c r="AR288" i="71"/>
  <c r="AR208" i="71"/>
  <c r="AR132" i="71"/>
  <c r="AR67" i="71"/>
  <c r="AR82" i="71"/>
  <c r="AR66" i="71"/>
  <c r="AR189" i="71"/>
  <c r="AR122" i="71"/>
  <c r="AR57" i="71"/>
  <c r="AR257" i="71"/>
  <c r="AR188" i="71"/>
  <c r="AR121" i="71"/>
  <c r="AR56" i="71"/>
  <c r="AR285" i="71"/>
  <c r="AR215" i="71"/>
  <c r="AR145" i="71"/>
  <c r="AR79" i="71"/>
  <c r="AR164" i="71"/>
  <c r="AR247" i="71"/>
  <c r="AR152" i="71"/>
  <c r="AR131" i="71"/>
  <c r="AR221" i="71"/>
  <c r="AR151" i="71"/>
  <c r="AR61" i="71"/>
  <c r="AR289" i="71"/>
  <c r="AR210" i="71"/>
  <c r="AR141" i="71"/>
  <c r="AR76" i="71"/>
  <c r="AR279" i="71"/>
  <c r="AR199" i="71"/>
  <c r="AR124" i="71"/>
  <c r="AR59" i="71"/>
  <c r="AR58" i="71"/>
  <c r="AR258" i="71"/>
  <c r="AR181" i="71"/>
  <c r="AR113" i="71"/>
  <c r="AR49" i="71"/>
  <c r="AR249" i="71"/>
  <c r="AR180" i="71"/>
  <c r="AR112" i="71"/>
  <c r="AR48" i="71"/>
  <c r="AR284" i="71"/>
  <c r="AR204" i="71"/>
  <c r="AR136" i="71"/>
  <c r="AR71" i="71"/>
  <c r="AR106" i="71"/>
  <c r="AR213" i="71"/>
  <c r="AR143" i="71"/>
  <c r="AR341" i="71"/>
  <c r="AR212" i="71"/>
  <c r="AR117" i="71"/>
  <c r="AR53" i="71"/>
  <c r="AR280" i="71"/>
  <c r="AR201" i="71"/>
  <c r="AR133" i="71"/>
  <c r="AR68" i="71"/>
  <c r="AR260" i="71"/>
  <c r="AR191" i="71"/>
  <c r="AR115" i="71"/>
  <c r="AR51" i="71"/>
  <c r="AR50" i="71"/>
  <c r="AR250" i="71"/>
  <c r="AR172" i="71"/>
  <c r="AR105" i="71"/>
  <c r="AR41" i="71"/>
  <c r="AR241" i="71"/>
  <c r="AR171" i="71"/>
  <c r="AR104" i="71"/>
  <c r="AR40" i="71"/>
  <c r="AR271" i="71"/>
  <c r="AR195" i="71"/>
  <c r="AR128" i="71"/>
  <c r="AR63" i="71"/>
  <c r="AR277" i="71"/>
  <c r="AR203" i="71"/>
  <c r="AR135" i="71"/>
  <c r="AR272" i="71"/>
  <c r="AR202" i="71"/>
  <c r="AR109" i="71"/>
  <c r="AR45" i="71"/>
  <c r="AR261" i="71"/>
  <c r="AR192" i="71"/>
  <c r="AR125" i="71"/>
  <c r="AR60" i="71"/>
  <c r="AR252" i="71"/>
  <c r="AR183" i="71"/>
  <c r="AR107" i="71"/>
  <c r="AR43" i="71"/>
  <c r="AR42" i="71"/>
  <c r="AR242" i="71"/>
  <c r="AR163" i="71"/>
  <c r="AR97" i="71"/>
  <c r="AR33" i="71"/>
  <c r="AR232" i="71"/>
  <c r="AR162" i="71"/>
  <c r="AR96" i="71"/>
  <c r="AR32" i="71"/>
  <c r="AR256" i="71"/>
  <c r="AR187" i="71"/>
  <c r="AR120" i="71"/>
  <c r="AR55" i="71"/>
  <c r="AR339" i="71"/>
  <c r="AR194" i="71"/>
  <c r="AR127" i="71"/>
  <c r="AR25" i="71"/>
  <c r="AR193" i="71"/>
  <c r="AR101" i="71"/>
  <c r="AR37" i="71"/>
  <c r="AR253" i="71"/>
  <c r="AR184" i="71"/>
  <c r="AR116" i="71"/>
  <c r="AR52" i="71"/>
  <c r="AR244" i="71"/>
  <c r="AR165" i="71"/>
  <c r="AR99" i="71"/>
  <c r="AR35" i="71"/>
  <c r="AR26" i="71"/>
  <c r="AR233" i="71"/>
  <c r="AR155" i="71"/>
  <c r="AR89" i="71"/>
  <c r="AR243" i="71"/>
  <c r="AR224" i="71"/>
  <c r="AR154" i="71"/>
  <c r="AR88" i="71"/>
  <c r="AR287" i="71"/>
  <c r="AR248" i="71"/>
  <c r="AR179" i="71"/>
  <c r="AR111" i="71"/>
  <c r="AR47" i="71"/>
  <c r="AR303" i="71"/>
  <c r="AR186" i="71"/>
  <c r="AR119" i="71"/>
  <c r="AR373" i="71"/>
  <c r="AR185" i="71"/>
  <c r="AR93" i="71"/>
  <c r="AR29" i="71"/>
  <c r="AR245" i="71"/>
  <c r="AR176" i="71"/>
  <c r="AR108" i="71"/>
  <c r="AR44" i="71"/>
  <c r="AR235" i="71"/>
  <c r="AR157" i="71"/>
  <c r="AR91" i="71"/>
  <c r="AR27" i="71"/>
  <c r="AR207" i="71"/>
  <c r="AR225" i="71"/>
  <c r="AR147" i="71"/>
  <c r="AR81" i="71"/>
  <c r="AR139" i="71"/>
  <c r="AR216" i="71"/>
  <c r="AR146" i="71"/>
  <c r="AR80" i="71"/>
  <c r="AR173" i="71"/>
  <c r="AR240" i="71"/>
  <c r="AR170" i="71"/>
  <c r="AR103" i="71"/>
  <c r="AR39" i="71"/>
  <c r="AR282" i="71"/>
  <c r="AR178" i="71"/>
  <c r="AR38" i="71"/>
  <c r="AR281" i="71"/>
  <c r="AR177" i="71"/>
  <c r="AR85" i="71"/>
  <c r="AR234" i="71"/>
  <c r="AR236" i="71"/>
  <c r="AR166" i="71"/>
  <c r="AR100" i="71"/>
  <c r="AR36" i="71"/>
  <c r="AR372" i="71"/>
  <c r="AR351" i="71"/>
  <c r="AR309" i="71"/>
  <c r="AR305" i="71"/>
  <c r="AR348" i="71"/>
  <c r="AR290" i="71"/>
  <c r="AR337" i="71"/>
  <c r="AR283" i="71"/>
  <c r="AR358" i="71"/>
  <c r="AR338" i="71"/>
  <c r="AR118" i="71"/>
  <c r="AR211" i="71"/>
  <c r="AR326" i="71"/>
  <c r="AR350" i="71"/>
  <c r="AR364" i="71"/>
  <c r="AR167" i="71"/>
  <c r="AR368" i="71"/>
  <c r="AR360" i="71"/>
  <c r="AR307" i="71"/>
  <c r="AR361" i="71"/>
  <c r="AR276" i="71"/>
  <c r="AR346" i="71"/>
  <c r="AR214" i="71"/>
  <c r="AR266" i="71"/>
  <c r="AR357" i="71"/>
  <c r="AR322" i="71"/>
  <c r="AR329" i="71"/>
  <c r="AR354" i="71"/>
  <c r="AR315" i="71"/>
  <c r="AR318" i="71"/>
  <c r="AR376" i="71"/>
  <c r="AR296" i="71"/>
  <c r="AR306" i="71"/>
  <c r="AR297" i="71"/>
  <c r="AR268" i="71"/>
  <c r="AR274" i="71"/>
  <c r="AR267" i="71"/>
  <c r="AR345" i="71"/>
  <c r="AR239" i="71"/>
  <c r="AR317" i="71"/>
  <c r="AR334" i="71"/>
  <c r="AR270" i="71"/>
  <c r="AR323" i="71"/>
  <c r="AR314" i="71"/>
  <c r="AR313" i="71"/>
  <c r="AR365" i="71"/>
  <c r="AR327" i="71"/>
  <c r="AR335" i="71"/>
  <c r="AR352" i="71"/>
  <c r="AR362" i="71"/>
  <c r="AR353" i="71"/>
  <c r="AR356" i="71"/>
  <c r="AR265" i="71"/>
  <c r="AR333" i="71"/>
  <c r="AR311" i="71"/>
  <c r="AR269" i="71"/>
  <c r="AR310" i="71"/>
  <c r="AR299" i="71"/>
  <c r="AR359" i="71"/>
  <c r="AR324" i="71"/>
  <c r="AR264" i="71"/>
  <c r="AR304" i="71"/>
  <c r="AR273" i="71"/>
  <c r="AR325" i="71"/>
  <c r="AR336" i="71"/>
  <c r="AR331" i="71"/>
  <c r="AR363" i="71"/>
  <c r="AR321" i="71"/>
  <c r="AR330" i="71"/>
  <c r="AR370" i="71"/>
  <c r="AR302" i="71"/>
  <c r="AR371" i="71"/>
  <c r="AR319" i="71"/>
  <c r="AR332" i="71"/>
  <c r="AR344" i="71"/>
  <c r="AR308" i="71"/>
  <c r="AR144" i="71"/>
  <c r="AR209" i="71"/>
  <c r="AR320" i="71"/>
  <c r="AR349" i="71"/>
  <c r="AR328" i="71"/>
  <c r="AR175" i="71"/>
  <c r="AR293" i="71"/>
  <c r="AR301" i="71"/>
  <c r="AR298" i="71"/>
  <c r="AR300" i="71"/>
  <c r="AR291" i="71"/>
  <c r="AR366" i="71"/>
  <c r="AR316" i="71"/>
  <c r="AR200" i="71"/>
  <c r="AR355" i="71"/>
  <c r="AR295" i="71"/>
  <c r="AR292" i="71"/>
  <c r="AR367" i="71"/>
  <c r="AR312" i="71"/>
  <c r="AR369" i="71"/>
  <c r="AR275" i="71"/>
  <c r="C266" i="55"/>
  <c r="AL180" i="1" l="1"/>
  <c r="AL183" i="1"/>
  <c r="AJ112" i="1"/>
  <c r="G5" i="75"/>
  <c r="G6" i="75"/>
  <c r="G8" i="75"/>
  <c r="G9" i="75"/>
  <c r="G11" i="75"/>
  <c r="G12" i="75"/>
  <c r="G14" i="75"/>
  <c r="G15" i="75"/>
  <c r="G16" i="75"/>
  <c r="G17" i="75"/>
  <c r="G19" i="75"/>
  <c r="G20" i="75"/>
  <c r="G21" i="75"/>
  <c r="G22" i="75"/>
  <c r="G24" i="75"/>
  <c r="G26" i="75"/>
  <c r="G27" i="75"/>
  <c r="G28" i="75"/>
  <c r="G30" i="75"/>
  <c r="G32" i="75"/>
  <c r="G33" i="75"/>
  <c r="G35" i="75"/>
  <c r="G36" i="75"/>
  <c r="G37" i="75"/>
  <c r="G38" i="75"/>
  <c r="G39" i="75"/>
  <c r="G40" i="75"/>
  <c r="G41" i="75"/>
  <c r="G42" i="75"/>
  <c r="G43" i="75"/>
  <c r="G45" i="75"/>
  <c r="G46" i="75"/>
  <c r="G47" i="75"/>
  <c r="G48" i="75"/>
  <c r="G49" i="75"/>
  <c r="G50" i="75"/>
  <c r="G51" i="75"/>
  <c r="G52" i="75"/>
  <c r="G53" i="75"/>
  <c r="G54" i="75"/>
  <c r="G55" i="75"/>
  <c r="G56" i="75"/>
  <c r="G57" i="75"/>
  <c r="G58" i="75"/>
  <c r="G59" i="75"/>
  <c r="G60" i="75"/>
  <c r="G61" i="75"/>
  <c r="G62" i="75"/>
  <c r="G63" i="75"/>
  <c r="G64" i="75"/>
  <c r="G65" i="75"/>
  <c r="G67" i="75"/>
  <c r="G68" i="75"/>
  <c r="G69" i="75"/>
  <c r="G70" i="75"/>
  <c r="G72" i="75"/>
  <c r="G73" i="75"/>
  <c r="G74" i="75"/>
  <c r="G75" i="75"/>
  <c r="G76" i="75"/>
  <c r="G77" i="75"/>
  <c r="G79" i="75"/>
  <c r="G80" i="75"/>
  <c r="G81" i="75"/>
  <c r="G82" i="75"/>
  <c r="G84" i="75"/>
  <c r="G85" i="75"/>
  <c r="G86" i="75"/>
  <c r="G87" i="75"/>
  <c r="G88" i="75"/>
  <c r="G89" i="75"/>
  <c r="G90" i="75"/>
  <c r="G95" i="75"/>
  <c r="G96" i="75"/>
  <c r="G98" i="75"/>
  <c r="G99" i="75"/>
  <c r="G100" i="75"/>
  <c r="G101" i="75"/>
  <c r="G102" i="75"/>
  <c r="G103" i="75"/>
  <c r="G104" i="75"/>
  <c r="G105" i="75"/>
  <c r="G106" i="75"/>
  <c r="G109" i="75"/>
  <c r="G112" i="75"/>
  <c r="G113" i="75"/>
  <c r="G117" i="75"/>
  <c r="G121" i="75"/>
  <c r="G125" i="75"/>
  <c r="G126" i="75"/>
  <c r="G127" i="75"/>
  <c r="G128" i="75"/>
  <c r="G129" i="75"/>
  <c r="G130" i="75"/>
  <c r="G131" i="75"/>
  <c r="G132" i="75"/>
  <c r="G133" i="75"/>
  <c r="G134" i="75"/>
  <c r="G135" i="75"/>
  <c r="G136" i="75"/>
  <c r="G137" i="75"/>
  <c r="G138" i="75"/>
  <c r="G139" i="75"/>
  <c r="G140" i="75"/>
  <c r="G144" i="75"/>
  <c r="G145" i="75"/>
  <c r="G147" i="75"/>
  <c r="G149" i="75"/>
  <c r="G152" i="75"/>
  <c r="G153" i="75"/>
  <c r="G155" i="75"/>
  <c r="G158" i="75"/>
  <c r="G159" i="75"/>
  <c r="G160" i="75"/>
  <c r="G161" i="75"/>
  <c r="G162" i="75"/>
  <c r="G163" i="75"/>
  <c r="G164" i="75"/>
  <c r="G166" i="75"/>
  <c r="G167" i="75"/>
  <c r="G168" i="75"/>
  <c r="G169" i="75"/>
  <c r="G170" i="75"/>
  <c r="G171" i="75"/>
  <c r="G172" i="75"/>
  <c r="G177" i="75"/>
  <c r="G178" i="75"/>
  <c r="G180" i="75"/>
  <c r="G181" i="75"/>
  <c r="G182" i="75"/>
  <c r="G183" i="75"/>
  <c r="G184" i="75"/>
  <c r="G185" i="75"/>
  <c r="G187" i="75"/>
  <c r="G192" i="75"/>
  <c r="G194" i="75"/>
  <c r="G195" i="75"/>
  <c r="G197" i="75"/>
  <c r="G198" i="75"/>
  <c r="G199" i="75"/>
  <c r="G200" i="75"/>
  <c r="G201" i="75"/>
  <c r="G203" i="75"/>
  <c r="G204" i="75"/>
  <c r="G205" i="75"/>
  <c r="G206" i="75"/>
  <c r="G207" i="75"/>
  <c r="G208" i="75"/>
  <c r="G209" i="75"/>
  <c r="G210" i="75"/>
  <c r="G211" i="75"/>
  <c r="G212" i="75"/>
  <c r="G213" i="75"/>
  <c r="G215" i="75"/>
  <c r="G216" i="75"/>
  <c r="G217" i="75"/>
  <c r="G219" i="75"/>
  <c r="G222" i="75"/>
  <c r="G223" i="75"/>
  <c r="G224" i="75"/>
  <c r="G225" i="75"/>
  <c r="G226" i="75"/>
  <c r="G228" i="75"/>
  <c r="G229" i="75"/>
  <c r="G231" i="75"/>
  <c r="G233" i="75"/>
  <c r="G234" i="75"/>
  <c r="G235" i="75"/>
  <c r="G236" i="75"/>
  <c r="G237" i="75"/>
  <c r="G238" i="75"/>
  <c r="G239" i="75"/>
  <c r="G240" i="75"/>
  <c r="G241" i="75"/>
  <c r="G243" i="75"/>
  <c r="G245" i="75"/>
  <c r="G246" i="75"/>
  <c r="G249" i="75"/>
  <c r="G250" i="75"/>
  <c r="G251" i="75"/>
  <c r="G252" i="75"/>
  <c r="G253" i="75"/>
  <c r="G254" i="75"/>
  <c r="G255" i="75"/>
  <c r="G256" i="75"/>
  <c r="G257" i="75"/>
  <c r="G258" i="75"/>
  <c r="G259" i="75"/>
  <c r="G260" i="75"/>
  <c r="G261" i="75"/>
  <c r="G262" i="75"/>
  <c r="G263" i="75"/>
  <c r="G264" i="75"/>
  <c r="G265" i="75"/>
  <c r="G266" i="75"/>
  <c r="G267" i="75"/>
  <c r="G268" i="75"/>
  <c r="G284" i="75"/>
  <c r="G317" i="75"/>
  <c r="G318" i="75"/>
  <c r="G319" i="75"/>
  <c r="G320" i="75"/>
  <c r="G321" i="75"/>
  <c r="G322" i="75"/>
  <c r="G327" i="75"/>
  <c r="G350" i="75"/>
  <c r="G4" i="75"/>
  <c r="AL132" i="1"/>
  <c r="B1" i="1" l="1"/>
  <c r="AL120" i="1"/>
  <c r="X161" i="61" l="1"/>
  <c r="X6" i="61" s="1"/>
  <c r="AL41" i="1"/>
  <c r="AK98" i="1"/>
  <c r="AK134" i="1"/>
  <c r="AK156" i="1"/>
  <c r="AK166" i="1"/>
  <c r="AK216" i="1"/>
  <c r="AK264" i="1"/>
  <c r="AK266" i="1"/>
  <c r="AK270" i="1"/>
  <c r="AK339" i="1"/>
  <c r="AJ41" i="1"/>
  <c r="AL26" i="1"/>
  <c r="AL27" i="1"/>
  <c r="AL28" i="1"/>
  <c r="AL29" i="1"/>
  <c r="AL30" i="1"/>
  <c r="AL31" i="1"/>
  <c r="AL32" i="1"/>
  <c r="AL33" i="1"/>
  <c r="AL34" i="1"/>
  <c r="AL35" i="1"/>
  <c r="AL36" i="1"/>
  <c r="AL37" i="1"/>
  <c r="AL38" i="1"/>
  <c r="AL39" i="1"/>
  <c r="AL40" i="1"/>
  <c r="AL42" i="1"/>
  <c r="AL43" i="1"/>
  <c r="AL44" i="1"/>
  <c r="AL45" i="1"/>
  <c r="AL46" i="1"/>
  <c r="AL47" i="1"/>
  <c r="AL48" i="1"/>
  <c r="AL49" i="1"/>
  <c r="AL50" i="1"/>
  <c r="AL51" i="1"/>
  <c r="AL52" i="1"/>
  <c r="AL53" i="1"/>
  <c r="AL54" i="1"/>
  <c r="AL55" i="1"/>
  <c r="AL56" i="1"/>
  <c r="AL57" i="1"/>
  <c r="AL58" i="1"/>
  <c r="AL59" i="1"/>
  <c r="AL60" i="1"/>
  <c r="AL61" i="1"/>
  <c r="AL62" i="1"/>
  <c r="AL63" i="1"/>
  <c r="AL64" i="1"/>
  <c r="AL65" i="1"/>
  <c r="AL66" i="1"/>
  <c r="AL67" i="1"/>
  <c r="AL68" i="1"/>
  <c r="AL69" i="1"/>
  <c r="AL70" i="1"/>
  <c r="AL71" i="1"/>
  <c r="AL72" i="1"/>
  <c r="AL73" i="1"/>
  <c r="AL74" i="1"/>
  <c r="AL75" i="1"/>
  <c r="AL76" i="1"/>
  <c r="AL77" i="1"/>
  <c r="AL78" i="1"/>
  <c r="AL79" i="1"/>
  <c r="AL80" i="1"/>
  <c r="AL81" i="1"/>
  <c r="AL82" i="1"/>
  <c r="AL83" i="1"/>
  <c r="AL84" i="1"/>
  <c r="AL85" i="1"/>
  <c r="AL86" i="1"/>
  <c r="AL87" i="1"/>
  <c r="AL88" i="1"/>
  <c r="AL89" i="1"/>
  <c r="AL90" i="1"/>
  <c r="AL91" i="1"/>
  <c r="AL92" i="1"/>
  <c r="AL93" i="1"/>
  <c r="AL94" i="1"/>
  <c r="AL95" i="1"/>
  <c r="AL96" i="1"/>
  <c r="AL97" i="1"/>
  <c r="AL98" i="1"/>
  <c r="AL99" i="1"/>
  <c r="AL100" i="1"/>
  <c r="AL101" i="1"/>
  <c r="AL102" i="1"/>
  <c r="AL103" i="1"/>
  <c r="AL104" i="1"/>
  <c r="AL105" i="1"/>
  <c r="AL106" i="1"/>
  <c r="AL107" i="1"/>
  <c r="AL108" i="1"/>
  <c r="AL109" i="1"/>
  <c r="AL110" i="1"/>
  <c r="AL111" i="1"/>
  <c r="AL112" i="1"/>
  <c r="AL113" i="1"/>
  <c r="AL114" i="1"/>
  <c r="AL115" i="1"/>
  <c r="AL116" i="1"/>
  <c r="AL117" i="1"/>
  <c r="AL118" i="1"/>
  <c r="AL119" i="1"/>
  <c r="AL121" i="1"/>
  <c r="AL122" i="1"/>
  <c r="AL123" i="1"/>
  <c r="AL124" i="1"/>
  <c r="AL125" i="1"/>
  <c r="AL126" i="1"/>
  <c r="AL127" i="1"/>
  <c r="AL128" i="1"/>
  <c r="AL129" i="1"/>
  <c r="AL130" i="1"/>
  <c r="AL131" i="1"/>
  <c r="AL133" i="1"/>
  <c r="AL134" i="1"/>
  <c r="AL135" i="1"/>
  <c r="AL136" i="1"/>
  <c r="AL137" i="1"/>
  <c r="AL138" i="1"/>
  <c r="AL139" i="1"/>
  <c r="AL140" i="1"/>
  <c r="AL141" i="1"/>
  <c r="AL142" i="1"/>
  <c r="AL143" i="1"/>
  <c r="AL144" i="1"/>
  <c r="AL145" i="1"/>
  <c r="AL146" i="1"/>
  <c r="AL147" i="1"/>
  <c r="AL148" i="1"/>
  <c r="AL149" i="1"/>
  <c r="AL150" i="1"/>
  <c r="AL151" i="1"/>
  <c r="AL152" i="1"/>
  <c r="AL153" i="1"/>
  <c r="AL154" i="1"/>
  <c r="AL155" i="1"/>
  <c r="AL156" i="1"/>
  <c r="AL157" i="1"/>
  <c r="AL158" i="1"/>
  <c r="AL159" i="1"/>
  <c r="AL160" i="1"/>
  <c r="AL161" i="1"/>
  <c r="AL162" i="1"/>
  <c r="AL163" i="1"/>
  <c r="AL164" i="1"/>
  <c r="AL165" i="1"/>
  <c r="AL166" i="1"/>
  <c r="AL167" i="1"/>
  <c r="AL168" i="1"/>
  <c r="AL169" i="1"/>
  <c r="AL170" i="1"/>
  <c r="AL171" i="1"/>
  <c r="AL172" i="1"/>
  <c r="AL173" i="1"/>
  <c r="AL174" i="1"/>
  <c r="AL175" i="1"/>
  <c r="AL176" i="1"/>
  <c r="AL177" i="1"/>
  <c r="AL178" i="1"/>
  <c r="AL179" i="1"/>
  <c r="AL181" i="1"/>
  <c r="AL182" i="1"/>
  <c r="AL184" i="1"/>
  <c r="AL185" i="1"/>
  <c r="AL186" i="1"/>
  <c r="AL187" i="1"/>
  <c r="AL188" i="1"/>
  <c r="AL189" i="1"/>
  <c r="AL190" i="1"/>
  <c r="AL191" i="1"/>
  <c r="AL192" i="1"/>
  <c r="AL193" i="1"/>
  <c r="AL194" i="1"/>
  <c r="AL195" i="1"/>
  <c r="AL196" i="1"/>
  <c r="AL197" i="1"/>
  <c r="AL198" i="1"/>
  <c r="AL199" i="1"/>
  <c r="AL200" i="1"/>
  <c r="AL201" i="1"/>
  <c r="AL202" i="1"/>
  <c r="AL203" i="1"/>
  <c r="AL204" i="1"/>
  <c r="AL205" i="1"/>
  <c r="AL206" i="1"/>
  <c r="AL207" i="1"/>
  <c r="AL208" i="1"/>
  <c r="AL209" i="1"/>
  <c r="AL210" i="1"/>
  <c r="AL211" i="1"/>
  <c r="AL212" i="1"/>
  <c r="AL213" i="1"/>
  <c r="AL214" i="1"/>
  <c r="AL215" i="1"/>
  <c r="AL216" i="1"/>
  <c r="AL217" i="1"/>
  <c r="AL218" i="1"/>
  <c r="AL219" i="1"/>
  <c r="AL220" i="1"/>
  <c r="AL221" i="1"/>
  <c r="AL222" i="1"/>
  <c r="AL223" i="1"/>
  <c r="AL224" i="1"/>
  <c r="AL225" i="1"/>
  <c r="AL226" i="1"/>
  <c r="AL227" i="1"/>
  <c r="AL228" i="1"/>
  <c r="AL229" i="1"/>
  <c r="AL230" i="1"/>
  <c r="AL231" i="1"/>
  <c r="AL232" i="1"/>
  <c r="AL233" i="1"/>
  <c r="AL234" i="1"/>
  <c r="AL235" i="1"/>
  <c r="AL236" i="1"/>
  <c r="AL237" i="1"/>
  <c r="AL238" i="1"/>
  <c r="AL239" i="1"/>
  <c r="AL240" i="1"/>
  <c r="AL241" i="1"/>
  <c r="AL242" i="1"/>
  <c r="AL243" i="1"/>
  <c r="AL244" i="1"/>
  <c r="AL245" i="1"/>
  <c r="AL246" i="1"/>
  <c r="AL247" i="1"/>
  <c r="AL248" i="1"/>
  <c r="AL249" i="1"/>
  <c r="AL250" i="1"/>
  <c r="AL251" i="1"/>
  <c r="AL252" i="1"/>
  <c r="AL253" i="1"/>
  <c r="AL254" i="1"/>
  <c r="AL255" i="1"/>
  <c r="AL256" i="1"/>
  <c r="AL257" i="1"/>
  <c r="AL258" i="1"/>
  <c r="AL259" i="1"/>
  <c r="AL260" i="1"/>
  <c r="AL261" i="1"/>
  <c r="AL262" i="1"/>
  <c r="AL263" i="1"/>
  <c r="AL264" i="1"/>
  <c r="AL265" i="1"/>
  <c r="AL266" i="1"/>
  <c r="AL267" i="1"/>
  <c r="AL268" i="1"/>
  <c r="AL269" i="1"/>
  <c r="AL270" i="1"/>
  <c r="AL271" i="1"/>
  <c r="AL272" i="1"/>
  <c r="AL273" i="1"/>
  <c r="AL274" i="1"/>
  <c r="AL275" i="1"/>
  <c r="AL276" i="1"/>
  <c r="AL277" i="1"/>
  <c r="AL278" i="1"/>
  <c r="AL279" i="1"/>
  <c r="AL280" i="1"/>
  <c r="AL281" i="1"/>
  <c r="AL282" i="1"/>
  <c r="AL283" i="1"/>
  <c r="AL284" i="1"/>
  <c r="AL285" i="1"/>
  <c r="AL286" i="1"/>
  <c r="AL287" i="1"/>
  <c r="AL288" i="1"/>
  <c r="AL289" i="1"/>
  <c r="AL290" i="1"/>
  <c r="AL291" i="1"/>
  <c r="AL292" i="1"/>
  <c r="AL293" i="1"/>
  <c r="AL294" i="1"/>
  <c r="AL295" i="1"/>
  <c r="AL296" i="1"/>
  <c r="AL297" i="1"/>
  <c r="AL298" i="1"/>
  <c r="AL299" i="1"/>
  <c r="AL300" i="1"/>
  <c r="AL301" i="1"/>
  <c r="AL302" i="1"/>
  <c r="AL303" i="1"/>
  <c r="AL304" i="1"/>
  <c r="AL305" i="1"/>
  <c r="AL306" i="1"/>
  <c r="AL307" i="1"/>
  <c r="AL308" i="1"/>
  <c r="AL309" i="1"/>
  <c r="AL310" i="1"/>
  <c r="AL311" i="1"/>
  <c r="AL312" i="1"/>
  <c r="AL313" i="1"/>
  <c r="AL314" i="1"/>
  <c r="AL315" i="1"/>
  <c r="AL316" i="1"/>
  <c r="AL317" i="1"/>
  <c r="AL318" i="1"/>
  <c r="AL319" i="1"/>
  <c r="AL320" i="1"/>
  <c r="AL321" i="1"/>
  <c r="AL322" i="1"/>
  <c r="AL323" i="1"/>
  <c r="AL324" i="1"/>
  <c r="AL325" i="1"/>
  <c r="AL326" i="1"/>
  <c r="AL327" i="1"/>
  <c r="AL328" i="1"/>
  <c r="AL329" i="1"/>
  <c r="AL330" i="1"/>
  <c r="AL331" i="1"/>
  <c r="AL332" i="1"/>
  <c r="AL333" i="1"/>
  <c r="AL334" i="1"/>
  <c r="AL335" i="1"/>
  <c r="AL336" i="1"/>
  <c r="AL337" i="1"/>
  <c r="AL338" i="1"/>
  <c r="AL339" i="1"/>
  <c r="AL340" i="1"/>
  <c r="AL341" i="1"/>
  <c r="AL342" i="1"/>
  <c r="AL343" i="1"/>
  <c r="AL344" i="1"/>
  <c r="AL345" i="1"/>
  <c r="AL346" i="1"/>
  <c r="AL347" i="1"/>
  <c r="AL348" i="1"/>
  <c r="AL349" i="1"/>
  <c r="AL350" i="1"/>
  <c r="AL351" i="1"/>
  <c r="AL352" i="1"/>
  <c r="AL353" i="1"/>
  <c r="AL354" i="1"/>
  <c r="AL355" i="1"/>
  <c r="AL356" i="1"/>
  <c r="AL357" i="1"/>
  <c r="AL358" i="1"/>
  <c r="AL359" i="1"/>
  <c r="AL360" i="1"/>
  <c r="AL361" i="1"/>
  <c r="AL362" i="1"/>
  <c r="AL363" i="1"/>
  <c r="AL364" i="1"/>
  <c r="AL365" i="1"/>
  <c r="AL366" i="1"/>
  <c r="AL367" i="1"/>
  <c r="AL368" i="1"/>
  <c r="AL369" i="1"/>
  <c r="AL370" i="1"/>
  <c r="AL371" i="1"/>
  <c r="AL372" i="1"/>
  <c r="AL373" i="1"/>
  <c r="AL374" i="1"/>
  <c r="AL376" i="1"/>
  <c r="AL25" i="1"/>
  <c r="AJ26" i="1"/>
  <c r="AJ27" i="1"/>
  <c r="AJ28" i="1"/>
  <c r="AJ29" i="1"/>
  <c r="AJ30" i="1"/>
  <c r="AJ31" i="1"/>
  <c r="AJ32" i="1"/>
  <c r="AJ33" i="1"/>
  <c r="AJ34" i="1"/>
  <c r="AJ35" i="1"/>
  <c r="AJ36" i="1"/>
  <c r="AJ37" i="1"/>
  <c r="AJ38" i="1"/>
  <c r="AJ39" i="1"/>
  <c r="AJ40" i="1"/>
  <c r="AJ42" i="1"/>
  <c r="AJ43" i="1"/>
  <c r="AJ44" i="1"/>
  <c r="AJ45" i="1"/>
  <c r="AJ46" i="1"/>
  <c r="AJ47" i="1"/>
  <c r="AJ48" i="1"/>
  <c r="AJ49" i="1"/>
  <c r="AJ50" i="1"/>
  <c r="AJ51" i="1"/>
  <c r="AJ52" i="1"/>
  <c r="AJ53" i="1"/>
  <c r="AJ54" i="1"/>
  <c r="AJ55" i="1"/>
  <c r="AJ56" i="1"/>
  <c r="AJ57" i="1"/>
  <c r="AJ58" i="1"/>
  <c r="AJ59" i="1"/>
  <c r="AJ60" i="1"/>
  <c r="AJ61" i="1"/>
  <c r="AJ62" i="1"/>
  <c r="AJ63" i="1"/>
  <c r="AJ64" i="1"/>
  <c r="AJ65" i="1"/>
  <c r="AJ66" i="1"/>
  <c r="AJ67" i="1"/>
  <c r="AJ68" i="1"/>
  <c r="AJ69" i="1"/>
  <c r="AJ70" i="1"/>
  <c r="AJ71" i="1"/>
  <c r="AJ72" i="1"/>
  <c r="AJ73" i="1"/>
  <c r="AJ74" i="1"/>
  <c r="AJ75" i="1"/>
  <c r="AJ76" i="1"/>
  <c r="AJ77" i="1"/>
  <c r="AJ78" i="1"/>
  <c r="AJ79" i="1"/>
  <c r="AJ80" i="1"/>
  <c r="AJ81" i="1"/>
  <c r="AJ82" i="1"/>
  <c r="AJ83" i="1"/>
  <c r="AJ84" i="1"/>
  <c r="AJ85" i="1"/>
  <c r="AJ86" i="1"/>
  <c r="AJ87" i="1"/>
  <c r="AJ88" i="1"/>
  <c r="AJ89" i="1"/>
  <c r="AJ90" i="1"/>
  <c r="AJ91" i="1"/>
  <c r="AJ92" i="1"/>
  <c r="AJ93" i="1"/>
  <c r="AJ94" i="1"/>
  <c r="AJ95" i="1"/>
  <c r="AJ96" i="1"/>
  <c r="AJ97" i="1"/>
  <c r="AJ98" i="1"/>
  <c r="AJ99" i="1"/>
  <c r="AJ100" i="1"/>
  <c r="AJ101" i="1"/>
  <c r="AJ102" i="1"/>
  <c r="AJ103" i="1"/>
  <c r="AJ104" i="1"/>
  <c r="AJ105" i="1"/>
  <c r="AJ106" i="1"/>
  <c r="AJ107" i="1"/>
  <c r="AJ108" i="1"/>
  <c r="AJ109" i="1"/>
  <c r="AJ110" i="1"/>
  <c r="AJ111" i="1"/>
  <c r="AJ113" i="1"/>
  <c r="AJ114" i="1"/>
  <c r="AJ115" i="1"/>
  <c r="AJ116" i="1"/>
  <c r="AJ117" i="1"/>
  <c r="AJ118" i="1"/>
  <c r="AJ119" i="1"/>
  <c r="AJ120" i="1"/>
  <c r="AJ121" i="1"/>
  <c r="AJ122" i="1"/>
  <c r="AJ123" i="1"/>
  <c r="AJ124" i="1"/>
  <c r="AJ125" i="1"/>
  <c r="AJ126" i="1"/>
  <c r="AJ127" i="1"/>
  <c r="AJ128" i="1"/>
  <c r="AJ129" i="1"/>
  <c r="AJ130" i="1"/>
  <c r="AJ131" i="1"/>
  <c r="AJ132" i="1"/>
  <c r="AJ133" i="1"/>
  <c r="AJ134" i="1"/>
  <c r="AJ135" i="1"/>
  <c r="AJ136" i="1"/>
  <c r="AJ137" i="1"/>
  <c r="AJ138" i="1"/>
  <c r="AJ139" i="1"/>
  <c r="AJ140" i="1"/>
  <c r="AJ141" i="1"/>
  <c r="AJ142" i="1"/>
  <c r="AJ143" i="1"/>
  <c r="AJ144" i="1"/>
  <c r="AJ145" i="1"/>
  <c r="AJ146" i="1"/>
  <c r="AJ147" i="1"/>
  <c r="AJ148" i="1"/>
  <c r="AJ149" i="1"/>
  <c r="AJ150" i="1"/>
  <c r="AJ151" i="1"/>
  <c r="AJ152" i="1"/>
  <c r="AJ153" i="1"/>
  <c r="AJ154" i="1"/>
  <c r="AJ155" i="1"/>
  <c r="AJ156" i="1"/>
  <c r="AJ157" i="1"/>
  <c r="AJ158" i="1"/>
  <c r="AJ159" i="1"/>
  <c r="AJ160" i="1"/>
  <c r="AJ161" i="1"/>
  <c r="AJ162" i="1"/>
  <c r="AJ163" i="1"/>
  <c r="AJ164" i="1"/>
  <c r="AJ165" i="1"/>
  <c r="AJ166" i="1"/>
  <c r="AJ167" i="1"/>
  <c r="AJ168" i="1"/>
  <c r="AJ169" i="1"/>
  <c r="AJ170" i="1"/>
  <c r="AJ171" i="1"/>
  <c r="AJ172" i="1"/>
  <c r="AJ173" i="1"/>
  <c r="AJ174" i="1"/>
  <c r="AJ175" i="1"/>
  <c r="AJ176" i="1"/>
  <c r="AJ177" i="1"/>
  <c r="AJ178" i="1"/>
  <c r="AJ179" i="1"/>
  <c r="AJ180" i="1"/>
  <c r="AJ181" i="1"/>
  <c r="AJ182" i="1"/>
  <c r="AJ183" i="1"/>
  <c r="AJ184" i="1"/>
  <c r="AJ185" i="1"/>
  <c r="AJ186" i="1"/>
  <c r="AJ187" i="1"/>
  <c r="AJ188" i="1"/>
  <c r="AJ189" i="1"/>
  <c r="AJ190" i="1"/>
  <c r="AJ191" i="1"/>
  <c r="AJ192" i="1"/>
  <c r="AJ193" i="1"/>
  <c r="AJ194" i="1"/>
  <c r="AJ195" i="1"/>
  <c r="AJ196" i="1"/>
  <c r="AJ197" i="1"/>
  <c r="AJ198" i="1"/>
  <c r="AJ199" i="1"/>
  <c r="AJ200" i="1"/>
  <c r="AJ201" i="1"/>
  <c r="AJ202" i="1"/>
  <c r="AJ203" i="1"/>
  <c r="AJ204" i="1"/>
  <c r="AJ205" i="1"/>
  <c r="AJ206" i="1"/>
  <c r="AJ207" i="1"/>
  <c r="AJ208" i="1"/>
  <c r="AJ209" i="1"/>
  <c r="AJ210" i="1"/>
  <c r="AJ211" i="1"/>
  <c r="AJ212" i="1"/>
  <c r="AJ213" i="1"/>
  <c r="AJ214" i="1"/>
  <c r="AJ215" i="1"/>
  <c r="AJ216" i="1"/>
  <c r="AJ217" i="1"/>
  <c r="AJ218" i="1"/>
  <c r="AJ219" i="1"/>
  <c r="AJ220" i="1"/>
  <c r="AJ221" i="1"/>
  <c r="AJ222" i="1"/>
  <c r="AJ223" i="1"/>
  <c r="AJ224" i="1"/>
  <c r="AJ225" i="1"/>
  <c r="AJ226" i="1"/>
  <c r="AJ227" i="1"/>
  <c r="AJ228" i="1"/>
  <c r="AJ229" i="1"/>
  <c r="AJ230" i="1"/>
  <c r="AJ231" i="1"/>
  <c r="AJ232" i="1"/>
  <c r="AJ233" i="1"/>
  <c r="AJ234" i="1"/>
  <c r="AJ235" i="1"/>
  <c r="AJ236" i="1"/>
  <c r="AJ237" i="1"/>
  <c r="AJ238" i="1"/>
  <c r="AJ239" i="1"/>
  <c r="AJ240" i="1"/>
  <c r="AJ241" i="1"/>
  <c r="AJ242" i="1"/>
  <c r="AJ243" i="1"/>
  <c r="AJ244" i="1"/>
  <c r="AJ245" i="1"/>
  <c r="AJ246" i="1"/>
  <c r="AJ247" i="1"/>
  <c r="AJ248" i="1"/>
  <c r="AJ249" i="1"/>
  <c r="AJ250" i="1"/>
  <c r="AJ251" i="1"/>
  <c r="AJ252" i="1"/>
  <c r="AJ253" i="1"/>
  <c r="AJ254" i="1"/>
  <c r="AJ255" i="1"/>
  <c r="AJ256" i="1"/>
  <c r="AJ257" i="1"/>
  <c r="AJ258" i="1"/>
  <c r="AJ259" i="1"/>
  <c r="AJ260" i="1"/>
  <c r="AJ261" i="1"/>
  <c r="AJ262" i="1"/>
  <c r="AJ263" i="1"/>
  <c r="AJ264" i="1"/>
  <c r="AJ265" i="1"/>
  <c r="AJ266" i="1"/>
  <c r="AJ267" i="1"/>
  <c r="AJ268" i="1"/>
  <c r="AJ269" i="1"/>
  <c r="AJ270" i="1"/>
  <c r="AJ271" i="1"/>
  <c r="AJ272" i="1"/>
  <c r="AJ273" i="1"/>
  <c r="AJ274" i="1"/>
  <c r="AJ275" i="1"/>
  <c r="AJ276" i="1"/>
  <c r="AJ277" i="1"/>
  <c r="AJ278" i="1"/>
  <c r="AJ279" i="1"/>
  <c r="AJ280" i="1"/>
  <c r="AJ281" i="1"/>
  <c r="AJ282" i="1"/>
  <c r="AJ283" i="1"/>
  <c r="AJ284" i="1"/>
  <c r="AJ285" i="1"/>
  <c r="AJ286" i="1"/>
  <c r="AJ287" i="1"/>
  <c r="AJ288" i="1"/>
  <c r="AJ289" i="1"/>
  <c r="AJ290" i="1"/>
  <c r="AJ291" i="1"/>
  <c r="AJ292" i="1"/>
  <c r="AJ293" i="1"/>
  <c r="AJ294" i="1"/>
  <c r="AJ295" i="1"/>
  <c r="AJ296" i="1"/>
  <c r="AJ297" i="1"/>
  <c r="AJ298" i="1"/>
  <c r="AJ299" i="1"/>
  <c r="AJ300" i="1"/>
  <c r="AJ301" i="1"/>
  <c r="AJ302" i="1"/>
  <c r="AJ303" i="1"/>
  <c r="AJ304" i="1"/>
  <c r="AJ305" i="1"/>
  <c r="AJ306" i="1"/>
  <c r="AJ307" i="1"/>
  <c r="AJ308" i="1"/>
  <c r="AJ309" i="1"/>
  <c r="AJ310" i="1"/>
  <c r="AJ311" i="1"/>
  <c r="AJ312" i="1"/>
  <c r="AJ313" i="1"/>
  <c r="AJ314" i="1"/>
  <c r="AJ315" i="1"/>
  <c r="AJ316" i="1"/>
  <c r="AJ317" i="1"/>
  <c r="AJ318" i="1"/>
  <c r="AJ319" i="1"/>
  <c r="AJ320" i="1"/>
  <c r="AJ321" i="1"/>
  <c r="AJ322" i="1"/>
  <c r="AJ323" i="1"/>
  <c r="AJ324" i="1"/>
  <c r="AJ325" i="1"/>
  <c r="AJ326" i="1"/>
  <c r="AJ327" i="1"/>
  <c r="AJ328" i="1"/>
  <c r="AJ329" i="1"/>
  <c r="AJ330" i="1"/>
  <c r="AJ331" i="1"/>
  <c r="AJ332" i="1"/>
  <c r="AJ333" i="1"/>
  <c r="AJ334" i="1"/>
  <c r="AJ335" i="1"/>
  <c r="AJ336" i="1"/>
  <c r="AJ337" i="1"/>
  <c r="AJ338" i="1"/>
  <c r="AJ339" i="1"/>
  <c r="AJ340" i="1"/>
  <c r="AJ341" i="1"/>
  <c r="AJ342" i="1"/>
  <c r="AJ343" i="1"/>
  <c r="AJ344" i="1"/>
  <c r="AJ345" i="1"/>
  <c r="AJ346" i="1"/>
  <c r="AJ347" i="1"/>
  <c r="AJ348" i="1"/>
  <c r="AJ349" i="1"/>
  <c r="AJ350" i="1"/>
  <c r="AJ351" i="1"/>
  <c r="AJ352" i="1"/>
  <c r="AJ353" i="1"/>
  <c r="AJ354" i="1"/>
  <c r="AJ355" i="1"/>
  <c r="AJ356" i="1"/>
  <c r="AJ357" i="1"/>
  <c r="AJ358" i="1"/>
  <c r="AJ359" i="1"/>
  <c r="AJ360" i="1"/>
  <c r="AJ361" i="1"/>
  <c r="AJ362" i="1"/>
  <c r="AJ363" i="1"/>
  <c r="AJ364" i="1"/>
  <c r="AJ365" i="1"/>
  <c r="AJ366" i="1"/>
  <c r="AJ367" i="1"/>
  <c r="AJ368" i="1"/>
  <c r="AJ369" i="1"/>
  <c r="AJ370" i="1"/>
  <c r="AJ371" i="1"/>
  <c r="AJ372" i="1"/>
  <c r="AJ373" i="1"/>
  <c r="AJ374" i="1"/>
  <c r="AJ376" i="1"/>
  <c r="AJ25" i="1"/>
  <c r="V20" i="71"/>
  <c r="V19" i="71" s="1"/>
  <c r="W17" i="1"/>
  <c r="A15" i="71"/>
  <c r="AH54" i="74"/>
  <c r="AG54" i="74"/>
  <c r="AF54" i="74"/>
  <c r="AE54" i="74"/>
  <c r="AD54" i="74"/>
  <c r="AH51" i="74"/>
  <c r="Y51" i="74"/>
  <c r="X51" i="74"/>
  <c r="W51" i="74"/>
  <c r="V51" i="74"/>
  <c r="U51" i="74"/>
  <c r="T51" i="74"/>
  <c r="S51" i="74"/>
  <c r="Q51" i="74"/>
  <c r="AG51" i="74" s="1"/>
  <c r="P51" i="74"/>
  <c r="AF51" i="74" s="1"/>
  <c r="O51" i="74"/>
  <c r="AE51" i="74" s="1"/>
  <c r="N51" i="74"/>
  <c r="AD51" i="74" s="1"/>
  <c r="M51" i="74"/>
  <c r="AC51" i="74" s="1"/>
  <c r="L51" i="74"/>
  <c r="AB51" i="74" s="1"/>
  <c r="K51" i="74"/>
  <c r="AH11" i="74"/>
  <c r="AG11" i="74"/>
  <c r="AF11" i="74"/>
  <c r="AE11" i="74"/>
  <c r="AD11" i="74"/>
  <c r="AC11" i="74"/>
  <c r="AB11" i="74"/>
  <c r="Y11" i="74"/>
  <c r="X11" i="74"/>
  <c r="W11" i="74"/>
  <c r="V11" i="74"/>
  <c r="U11" i="74"/>
  <c r="T11" i="74"/>
  <c r="S11" i="74"/>
  <c r="C3" i="73"/>
  <c r="D3" i="73" s="1"/>
  <c r="E3" i="73" s="1"/>
  <c r="F3" i="73" s="1"/>
  <c r="G3" i="73" s="1"/>
  <c r="H3" i="73" s="1"/>
  <c r="I3" i="73" s="1"/>
  <c r="C3" i="72"/>
  <c r="A15" i="29"/>
  <c r="AA375" i="29" s="1"/>
  <c r="AN236" i="55"/>
  <c r="AN237" i="55"/>
  <c r="A21" i="29"/>
  <c r="U20" i="71"/>
  <c r="W15" i="71"/>
  <c r="CD376" i="71"/>
  <c r="CD374" i="71"/>
  <c r="CD373" i="71"/>
  <c r="CD372" i="71"/>
  <c r="CD371" i="71"/>
  <c r="CD370" i="71"/>
  <c r="CD369" i="71"/>
  <c r="CD368" i="71"/>
  <c r="CD367" i="71"/>
  <c r="CD366" i="71"/>
  <c r="CD365" i="71"/>
  <c r="CD364" i="71"/>
  <c r="CD363" i="71"/>
  <c r="CD362" i="71"/>
  <c r="CD361" i="71"/>
  <c r="CD360" i="71"/>
  <c r="CD359" i="71"/>
  <c r="CD358" i="71"/>
  <c r="CD357" i="71"/>
  <c r="CD356" i="71"/>
  <c r="CD355" i="71"/>
  <c r="CD354" i="71"/>
  <c r="CD353" i="71"/>
  <c r="CD352" i="71"/>
  <c r="CD351" i="71"/>
  <c r="CD350" i="71"/>
  <c r="CD349" i="71"/>
  <c r="CD348" i="71"/>
  <c r="CD347" i="71"/>
  <c r="CD346" i="71"/>
  <c r="CD345" i="71"/>
  <c r="CD344" i="71"/>
  <c r="CD343" i="71"/>
  <c r="CD342" i="71"/>
  <c r="CD341" i="71"/>
  <c r="CD340" i="71"/>
  <c r="CD339" i="71"/>
  <c r="CD338" i="71"/>
  <c r="CD337" i="71"/>
  <c r="CD336" i="71"/>
  <c r="CD335" i="71"/>
  <c r="CD334" i="71"/>
  <c r="CD333" i="71"/>
  <c r="CD332" i="71"/>
  <c r="CD331" i="71"/>
  <c r="CD330" i="71"/>
  <c r="CD329" i="71"/>
  <c r="CD328" i="71"/>
  <c r="CD327" i="71"/>
  <c r="CD326" i="71"/>
  <c r="CD325" i="71"/>
  <c r="CD324" i="71"/>
  <c r="CD323" i="71"/>
  <c r="CD322" i="71"/>
  <c r="CD321" i="71"/>
  <c r="CD320" i="71"/>
  <c r="CD319" i="71"/>
  <c r="CD318" i="71"/>
  <c r="CD317" i="71"/>
  <c r="CD316" i="71"/>
  <c r="CD315" i="71"/>
  <c r="CD314" i="71"/>
  <c r="CD313" i="71"/>
  <c r="CD312" i="71"/>
  <c r="CD311" i="71"/>
  <c r="CD310" i="71"/>
  <c r="CD309" i="71"/>
  <c r="CD308" i="71"/>
  <c r="CD307" i="71"/>
  <c r="CD306" i="71"/>
  <c r="CD305" i="71"/>
  <c r="CD304" i="71"/>
  <c r="CD303" i="71"/>
  <c r="CD302" i="71"/>
  <c r="CD301" i="71"/>
  <c r="CD300" i="71"/>
  <c r="CD299" i="71"/>
  <c r="CD298" i="71"/>
  <c r="CD297" i="71"/>
  <c r="CD296" i="71"/>
  <c r="CD295" i="71"/>
  <c r="CD294" i="71"/>
  <c r="CD293" i="71"/>
  <c r="CD292" i="71"/>
  <c r="CD291" i="71"/>
  <c r="CD290" i="71"/>
  <c r="CD289" i="71"/>
  <c r="CD288" i="71"/>
  <c r="CD287" i="71"/>
  <c r="CD286" i="71"/>
  <c r="CD285" i="71"/>
  <c r="CD284" i="71"/>
  <c r="CD283" i="71"/>
  <c r="CD282" i="71"/>
  <c r="CD281" i="71"/>
  <c r="CD280" i="71"/>
  <c r="CD279" i="71"/>
  <c r="CD278" i="71"/>
  <c r="CD277" i="71"/>
  <c r="CD276" i="71"/>
  <c r="CD275" i="71"/>
  <c r="CD274" i="71"/>
  <c r="CD273" i="71"/>
  <c r="CD272" i="71"/>
  <c r="CD271" i="71"/>
  <c r="CD270" i="71"/>
  <c r="CD269" i="71"/>
  <c r="CD268" i="71"/>
  <c r="CD267" i="71"/>
  <c r="CD266" i="71"/>
  <c r="CD265" i="71"/>
  <c r="CD264" i="71"/>
  <c r="CD263" i="71"/>
  <c r="CD262" i="71"/>
  <c r="CD261" i="71"/>
  <c r="CD260" i="71"/>
  <c r="CD259" i="71"/>
  <c r="CD258" i="71"/>
  <c r="CD257" i="71"/>
  <c r="CD256" i="71"/>
  <c r="CD255" i="71"/>
  <c r="CD254" i="71"/>
  <c r="CD253" i="71"/>
  <c r="CD252" i="71"/>
  <c r="CD251" i="71"/>
  <c r="CD250" i="71"/>
  <c r="CD249" i="71"/>
  <c r="CD248" i="71"/>
  <c r="CD247" i="71"/>
  <c r="CD246" i="71"/>
  <c r="CD245" i="71"/>
  <c r="CD244" i="71"/>
  <c r="CD243" i="71"/>
  <c r="CD242" i="71"/>
  <c r="CD241" i="71"/>
  <c r="CD240" i="71"/>
  <c r="CD239" i="71"/>
  <c r="CD238" i="71"/>
  <c r="CD237" i="71"/>
  <c r="CD236" i="71"/>
  <c r="CD235" i="71"/>
  <c r="CD234" i="71"/>
  <c r="CD233" i="71"/>
  <c r="CD232" i="71"/>
  <c r="CD231" i="71"/>
  <c r="CD230" i="71"/>
  <c r="CD229" i="71"/>
  <c r="CD228" i="71"/>
  <c r="CD227" i="71"/>
  <c r="CD226" i="71"/>
  <c r="CD225" i="71"/>
  <c r="CD224" i="71"/>
  <c r="CD223" i="71"/>
  <c r="CD222" i="71"/>
  <c r="CD221" i="71"/>
  <c r="CD220" i="71"/>
  <c r="CD219" i="71"/>
  <c r="CD218" i="71"/>
  <c r="CD217" i="71"/>
  <c r="CD216" i="71"/>
  <c r="CD215" i="71"/>
  <c r="CD214" i="71"/>
  <c r="CD213" i="71"/>
  <c r="CD212" i="71"/>
  <c r="CD211" i="71"/>
  <c r="CD210" i="71"/>
  <c r="CD209" i="71"/>
  <c r="CD208" i="71"/>
  <c r="CD207" i="71"/>
  <c r="CD206" i="71"/>
  <c r="CD205" i="71"/>
  <c r="CD204" i="71"/>
  <c r="CD203" i="71"/>
  <c r="CD202" i="71"/>
  <c r="CD201" i="71"/>
  <c r="CD200" i="71"/>
  <c r="CD199" i="71"/>
  <c r="CD198" i="71"/>
  <c r="CD197" i="71"/>
  <c r="CD196" i="71"/>
  <c r="CD195" i="71"/>
  <c r="CD194" i="71"/>
  <c r="CD193" i="71"/>
  <c r="CD192" i="71"/>
  <c r="CD191" i="71"/>
  <c r="CD190" i="71"/>
  <c r="CD189" i="71"/>
  <c r="CD188" i="71"/>
  <c r="CD187" i="71"/>
  <c r="CD186" i="71"/>
  <c r="CD185" i="71"/>
  <c r="CD184" i="71"/>
  <c r="CD183" i="71"/>
  <c r="CD182" i="71"/>
  <c r="CD181" i="71"/>
  <c r="CD180" i="71"/>
  <c r="CD179" i="71"/>
  <c r="CD178" i="71"/>
  <c r="CD177" i="71"/>
  <c r="CD176" i="71"/>
  <c r="CD175" i="71"/>
  <c r="CD174" i="71"/>
  <c r="CD173" i="71"/>
  <c r="CD172" i="71"/>
  <c r="CD171" i="71"/>
  <c r="CD170" i="71"/>
  <c r="CD169" i="71"/>
  <c r="CD168" i="71"/>
  <c r="CD167" i="71"/>
  <c r="CD166" i="71"/>
  <c r="CD165" i="71"/>
  <c r="CD164" i="71"/>
  <c r="CD163" i="71"/>
  <c r="CD162" i="71"/>
  <c r="CD161" i="71"/>
  <c r="CD160" i="71"/>
  <c r="CD159" i="71"/>
  <c r="CD158" i="71"/>
  <c r="CD157" i="71"/>
  <c r="CD156" i="71"/>
  <c r="CD155" i="71"/>
  <c r="CD154" i="71"/>
  <c r="CD153" i="71"/>
  <c r="CD152" i="71"/>
  <c r="CD151" i="71"/>
  <c r="CD150" i="71"/>
  <c r="CD149" i="71"/>
  <c r="CD148" i="71"/>
  <c r="CD147" i="71"/>
  <c r="CD146" i="71"/>
  <c r="CD145" i="71"/>
  <c r="CD144" i="71"/>
  <c r="CD143" i="71"/>
  <c r="CD142" i="71"/>
  <c r="CD141" i="71"/>
  <c r="CD140" i="71"/>
  <c r="CD139" i="71"/>
  <c r="CD138" i="71"/>
  <c r="CD137" i="71"/>
  <c r="CD136" i="71"/>
  <c r="CD135" i="71"/>
  <c r="CD134" i="71"/>
  <c r="CD133" i="71"/>
  <c r="CD132" i="71"/>
  <c r="CD131" i="71"/>
  <c r="CD130" i="71"/>
  <c r="CD129" i="71"/>
  <c r="CD128" i="71"/>
  <c r="CD127" i="71"/>
  <c r="CD126" i="71"/>
  <c r="CD125" i="71"/>
  <c r="CD124" i="71"/>
  <c r="CD123" i="71"/>
  <c r="CD122" i="71"/>
  <c r="CD121" i="71"/>
  <c r="CD120" i="71"/>
  <c r="CD119" i="71"/>
  <c r="CD118" i="71"/>
  <c r="CD117" i="71"/>
  <c r="CD116" i="71"/>
  <c r="CD115" i="71"/>
  <c r="CD114" i="71"/>
  <c r="CD113" i="71"/>
  <c r="CD112" i="71"/>
  <c r="CD111" i="71"/>
  <c r="CD110" i="71"/>
  <c r="CD109" i="71"/>
  <c r="CD108" i="71"/>
  <c r="CD107" i="71"/>
  <c r="CD106" i="71"/>
  <c r="CD105" i="71"/>
  <c r="CD104" i="71"/>
  <c r="CD103" i="71"/>
  <c r="CD102" i="71"/>
  <c r="CD101" i="71"/>
  <c r="CD100" i="71"/>
  <c r="CD99" i="71"/>
  <c r="CD98" i="71"/>
  <c r="CD97" i="71"/>
  <c r="CD96" i="71"/>
  <c r="CD95" i="71"/>
  <c r="CD94" i="71"/>
  <c r="CD93" i="71"/>
  <c r="CD92" i="71"/>
  <c r="CD91" i="71"/>
  <c r="CD90" i="71"/>
  <c r="CD89" i="71"/>
  <c r="CD88" i="71"/>
  <c r="CD87" i="71"/>
  <c r="CD86" i="71"/>
  <c r="CD85" i="71"/>
  <c r="CD84" i="71"/>
  <c r="CD83" i="71"/>
  <c r="CD82" i="71"/>
  <c r="CD81" i="71"/>
  <c r="CD80" i="71"/>
  <c r="CD79" i="71"/>
  <c r="CD78" i="71"/>
  <c r="CD77" i="71"/>
  <c r="CD76" i="71"/>
  <c r="CD75" i="71"/>
  <c r="CD74" i="71"/>
  <c r="CD73" i="71"/>
  <c r="CD72" i="71"/>
  <c r="CD71" i="71"/>
  <c r="CD70" i="71"/>
  <c r="CD69" i="71"/>
  <c r="CD68" i="71"/>
  <c r="CD67" i="71"/>
  <c r="CD66" i="71"/>
  <c r="CD65" i="71"/>
  <c r="CD64" i="71"/>
  <c r="CD63" i="71"/>
  <c r="CD62" i="71"/>
  <c r="CD61" i="71"/>
  <c r="CD60" i="71"/>
  <c r="CD59" i="71"/>
  <c r="CD58" i="71"/>
  <c r="CD57" i="71"/>
  <c r="CD56" i="71"/>
  <c r="CD55" i="71"/>
  <c r="CD54" i="71"/>
  <c r="CD53" i="71"/>
  <c r="CD52" i="71"/>
  <c r="CD51" i="71"/>
  <c r="CD50" i="71"/>
  <c r="CD49" i="71"/>
  <c r="CD48" i="71"/>
  <c r="CD47" i="71"/>
  <c r="CD46" i="71"/>
  <c r="CD45" i="71"/>
  <c r="CD44" i="71"/>
  <c r="CD43" i="71"/>
  <c r="CD42" i="71"/>
  <c r="CD41" i="71"/>
  <c r="CD40" i="71"/>
  <c r="CD39" i="71"/>
  <c r="CD38" i="71"/>
  <c r="CD37" i="71"/>
  <c r="CD36" i="71"/>
  <c r="CD35" i="71"/>
  <c r="CD34" i="71"/>
  <c r="CD33" i="71"/>
  <c r="CD32" i="71"/>
  <c r="CD31" i="71"/>
  <c r="CD30" i="71"/>
  <c r="CD29" i="71"/>
  <c r="CD28" i="71"/>
  <c r="CD27" i="71"/>
  <c r="CD26" i="71"/>
  <c r="CD25" i="71"/>
  <c r="AC24" i="71"/>
  <c r="AB24" i="71"/>
  <c r="AA24" i="71"/>
  <c r="Z24" i="71"/>
  <c r="Y24" i="71"/>
  <c r="X24" i="71"/>
  <c r="W24" i="71"/>
  <c r="V24" i="71"/>
  <c r="BK23" i="71"/>
  <c r="BJ23" i="71"/>
  <c r="BI23" i="71"/>
  <c r="BH23" i="71"/>
  <c r="BG23" i="71"/>
  <c r="BF23" i="71"/>
  <c r="BE23" i="71"/>
  <c r="BD23" i="71"/>
  <c r="BC23" i="71"/>
  <c r="BB23" i="71"/>
  <c r="BA23" i="71"/>
  <c r="AZ23" i="71"/>
  <c r="AY23" i="71"/>
  <c r="AX23" i="71"/>
  <c r="AW23" i="71"/>
  <c r="AV23" i="71"/>
  <c r="AU23" i="71"/>
  <c r="AT23" i="71"/>
  <c r="AS23" i="71"/>
  <c r="AK23" i="71"/>
  <c r="AT22" i="71"/>
  <c r="AU22" i="71" s="1"/>
  <c r="T20" i="71"/>
  <c r="S20" i="71"/>
  <c r="R20" i="71"/>
  <c r="Q20" i="71"/>
  <c r="P20" i="71"/>
  <c r="O20" i="71"/>
  <c r="N20" i="71"/>
  <c r="M20" i="71"/>
  <c r="L20" i="71"/>
  <c r="K20" i="71"/>
  <c r="J20" i="71"/>
  <c r="I20" i="71"/>
  <c r="H20" i="71"/>
  <c r="G20" i="71"/>
  <c r="F20" i="71"/>
  <c r="B13" i="71"/>
  <c r="B47" i="74" s="1"/>
  <c r="AS30" i="1"/>
  <c r="AS30" i="71" s="1"/>
  <c r="AS91" i="1"/>
  <c r="AS91" i="71" s="1"/>
  <c r="AS94" i="1"/>
  <c r="AS94" i="71" s="1"/>
  <c r="AS99" i="1"/>
  <c r="AS99" i="71" s="1"/>
  <c r="AS108" i="1"/>
  <c r="AS108" i="71" s="1"/>
  <c r="AS129" i="1"/>
  <c r="AS129" i="71" s="1"/>
  <c r="AS132" i="1"/>
  <c r="AS132" i="71" s="1"/>
  <c r="AS165" i="1"/>
  <c r="AS165" i="71" s="1"/>
  <c r="AS191" i="1"/>
  <c r="AS191" i="71" s="1"/>
  <c r="AS192" i="1"/>
  <c r="AS192" i="71" s="1"/>
  <c r="AS205" i="1"/>
  <c r="AS205" i="71" s="1"/>
  <c r="AS219" i="1"/>
  <c r="AS219" i="71" s="1"/>
  <c r="AS220" i="1"/>
  <c r="AS220" i="71" s="1"/>
  <c r="AS228" i="1"/>
  <c r="AS228" i="71" s="1"/>
  <c r="AS245" i="1"/>
  <c r="AS245" i="71" s="1"/>
  <c r="C267" i="55"/>
  <c r="X191" i="55"/>
  <c r="C3" i="62"/>
  <c r="AD54" i="8"/>
  <c r="AE54" i="8"/>
  <c r="AF54" i="8"/>
  <c r="AG54" i="8"/>
  <c r="AH54" i="8"/>
  <c r="AH51" i="8"/>
  <c r="C3" i="21"/>
  <c r="S51" i="8"/>
  <c r="T51" i="8"/>
  <c r="U51" i="8"/>
  <c r="V51" i="8"/>
  <c r="W51" i="8"/>
  <c r="X51" i="8"/>
  <c r="Y51" i="8"/>
  <c r="K51" i="8"/>
  <c r="L51" i="8"/>
  <c r="AB51" i="8" s="1"/>
  <c r="M51" i="8"/>
  <c r="AC51" i="8" s="1"/>
  <c r="N51" i="8"/>
  <c r="AD51" i="8" s="1"/>
  <c r="O51" i="8"/>
  <c r="AE51" i="8" s="1"/>
  <c r="P51" i="8"/>
  <c r="AF51" i="8" s="1"/>
  <c r="Q51" i="8"/>
  <c r="AG51" i="8" s="1"/>
  <c r="B4" i="8"/>
  <c r="AB11" i="8"/>
  <c r="AC11" i="8"/>
  <c r="AD11" i="8"/>
  <c r="AE11" i="8"/>
  <c r="AF11" i="8"/>
  <c r="AG11" i="8"/>
  <c r="AH11" i="8"/>
  <c r="S11" i="8"/>
  <c r="T11" i="8"/>
  <c r="U11" i="8"/>
  <c r="V11" i="8"/>
  <c r="W11" i="8"/>
  <c r="X11" i="8"/>
  <c r="Y11" i="8"/>
  <c r="AN7" i="55"/>
  <c r="AN8" i="55"/>
  <c r="AN9" i="55"/>
  <c r="AN10" i="55"/>
  <c r="AN11" i="55"/>
  <c r="AN12" i="55"/>
  <c r="AN13" i="55"/>
  <c r="AN14" i="55"/>
  <c r="AN15" i="55"/>
  <c r="AN16" i="55"/>
  <c r="AN17" i="55"/>
  <c r="AN18" i="55"/>
  <c r="AN19" i="55"/>
  <c r="AN20" i="55"/>
  <c r="AN21" i="55"/>
  <c r="AN22" i="55"/>
  <c r="AN23" i="55"/>
  <c r="AN24" i="55"/>
  <c r="AN25" i="55"/>
  <c r="AN26" i="55"/>
  <c r="AN27" i="55"/>
  <c r="AN28" i="55"/>
  <c r="AN29" i="55"/>
  <c r="AN30" i="55"/>
  <c r="AN31" i="55"/>
  <c r="AN32" i="55"/>
  <c r="AN33" i="55"/>
  <c r="AN34" i="55"/>
  <c r="AN35" i="55"/>
  <c r="AN36" i="55"/>
  <c r="AN37" i="55"/>
  <c r="AN38" i="55"/>
  <c r="AN39" i="55"/>
  <c r="AN40" i="55"/>
  <c r="AN41" i="55"/>
  <c r="AN42" i="55"/>
  <c r="AN43" i="55"/>
  <c r="AN44" i="55"/>
  <c r="AN45" i="55"/>
  <c r="AN46" i="55"/>
  <c r="AN47" i="55"/>
  <c r="AN48" i="55"/>
  <c r="AN49" i="55"/>
  <c r="AN50" i="55"/>
  <c r="AN51" i="55"/>
  <c r="AN52" i="55"/>
  <c r="AN53" i="55"/>
  <c r="AN54" i="55"/>
  <c r="AN55" i="55"/>
  <c r="AN56" i="55"/>
  <c r="AN57" i="55"/>
  <c r="AN58" i="55"/>
  <c r="AN59" i="55"/>
  <c r="AN60" i="55"/>
  <c r="AN61" i="55"/>
  <c r="AN62" i="55"/>
  <c r="AN63" i="55"/>
  <c r="AN64" i="55"/>
  <c r="AN65" i="55"/>
  <c r="AN66" i="55"/>
  <c r="AN67" i="55"/>
  <c r="AN68" i="55"/>
  <c r="AN69" i="55"/>
  <c r="AN70" i="55"/>
  <c r="AN71" i="55"/>
  <c r="AN72" i="55"/>
  <c r="AN73" i="55"/>
  <c r="AN74" i="55"/>
  <c r="AN75" i="55"/>
  <c r="AN76" i="55"/>
  <c r="AN77" i="55"/>
  <c r="AN78" i="55"/>
  <c r="AN79" i="55"/>
  <c r="AN80" i="55"/>
  <c r="AN81" i="55"/>
  <c r="AN82" i="55"/>
  <c r="AN83" i="55"/>
  <c r="AN84" i="55"/>
  <c r="AN85" i="55"/>
  <c r="AN86" i="55"/>
  <c r="AN87" i="55"/>
  <c r="AN88" i="55"/>
  <c r="AN89" i="55"/>
  <c r="AN90" i="55"/>
  <c r="AN91" i="55"/>
  <c r="AN92" i="55"/>
  <c r="AN93" i="55"/>
  <c r="AN94" i="55"/>
  <c r="AN95" i="55"/>
  <c r="AN96" i="55"/>
  <c r="AN97" i="55"/>
  <c r="AN98" i="55"/>
  <c r="AN99" i="55"/>
  <c r="AN100" i="55"/>
  <c r="AN101" i="55"/>
  <c r="AN102" i="55"/>
  <c r="AN103" i="55"/>
  <c r="AN104" i="55"/>
  <c r="AN105" i="55"/>
  <c r="AN106" i="55"/>
  <c r="AN107" i="55"/>
  <c r="AN108" i="55"/>
  <c r="AN109" i="55"/>
  <c r="AN110" i="55"/>
  <c r="AN111" i="55"/>
  <c r="AN112" i="55"/>
  <c r="AN113" i="55"/>
  <c r="AN114" i="55"/>
  <c r="AN115" i="55"/>
  <c r="AN116" i="55"/>
  <c r="AN117" i="55"/>
  <c r="AN118" i="55"/>
  <c r="AN119" i="55"/>
  <c r="AN120" i="55"/>
  <c r="AN121" i="55"/>
  <c r="AN122" i="55"/>
  <c r="AN123" i="55"/>
  <c r="AN124" i="55"/>
  <c r="AN125" i="55"/>
  <c r="AN126" i="55"/>
  <c r="AN127" i="55"/>
  <c r="AN128" i="55"/>
  <c r="AN129" i="55"/>
  <c r="AN130" i="55"/>
  <c r="AN131" i="55"/>
  <c r="AN132" i="55"/>
  <c r="AN133" i="55"/>
  <c r="AN134" i="55"/>
  <c r="AN135" i="55"/>
  <c r="AN136" i="55"/>
  <c r="AN137" i="55"/>
  <c r="AN138" i="55"/>
  <c r="AN139" i="55"/>
  <c r="AN140" i="55"/>
  <c r="AN141" i="55"/>
  <c r="AN142" i="55"/>
  <c r="AN143" i="55"/>
  <c r="AN144" i="55"/>
  <c r="AN145" i="55"/>
  <c r="AN146" i="55"/>
  <c r="AN147" i="55"/>
  <c r="AN148" i="55"/>
  <c r="AN149" i="55"/>
  <c r="AN150" i="55"/>
  <c r="AN151" i="55"/>
  <c r="AN152" i="55"/>
  <c r="AN153" i="55"/>
  <c r="AN154" i="55"/>
  <c r="AN155" i="55"/>
  <c r="AN156" i="55"/>
  <c r="AN157" i="55"/>
  <c r="AN158" i="55"/>
  <c r="AN159" i="55"/>
  <c r="AN160" i="55"/>
  <c r="AN161" i="55"/>
  <c r="AN162" i="55"/>
  <c r="AN163" i="55"/>
  <c r="AN164" i="55"/>
  <c r="AN165" i="55"/>
  <c r="AN166" i="55"/>
  <c r="AN167" i="55"/>
  <c r="AN168" i="55"/>
  <c r="AN169" i="55"/>
  <c r="AN170" i="55"/>
  <c r="AN171" i="55"/>
  <c r="AN172" i="55"/>
  <c r="AN173" i="55"/>
  <c r="AN174" i="55"/>
  <c r="AN175" i="55"/>
  <c r="AN176" i="55"/>
  <c r="AN177" i="55"/>
  <c r="AN178" i="55"/>
  <c r="AN179" i="55"/>
  <c r="AN180" i="55"/>
  <c r="AN181" i="55"/>
  <c r="AN182" i="55"/>
  <c r="AN183" i="55"/>
  <c r="AN184" i="55"/>
  <c r="AN185" i="55"/>
  <c r="AN186" i="55"/>
  <c r="AN187" i="55"/>
  <c r="AN188" i="55"/>
  <c r="AN189" i="55"/>
  <c r="AN190" i="55"/>
  <c r="AN191" i="55"/>
  <c r="AN192" i="55"/>
  <c r="AN193" i="55"/>
  <c r="AN194" i="55"/>
  <c r="AN195" i="55"/>
  <c r="AN196" i="55"/>
  <c r="AN197" i="55"/>
  <c r="AN198" i="55"/>
  <c r="AN199" i="55"/>
  <c r="AN200" i="55"/>
  <c r="AN201" i="55"/>
  <c r="AN202" i="55"/>
  <c r="AN203" i="55"/>
  <c r="AN204" i="55"/>
  <c r="AN205" i="55"/>
  <c r="AN206" i="55"/>
  <c r="AN207" i="55"/>
  <c r="AN208" i="55"/>
  <c r="AN209" i="55"/>
  <c r="AN210" i="55"/>
  <c r="AN211" i="55"/>
  <c r="AN212" i="55"/>
  <c r="AN213" i="55"/>
  <c r="AN214" i="55"/>
  <c r="AN215" i="55"/>
  <c r="AN216" i="55"/>
  <c r="AN217" i="55"/>
  <c r="AN218" i="55"/>
  <c r="AN219" i="55"/>
  <c r="AN220" i="55"/>
  <c r="AN221" i="55"/>
  <c r="AN222" i="55"/>
  <c r="AN223" i="55"/>
  <c r="AN224" i="55"/>
  <c r="AN225" i="55"/>
  <c r="AN226" i="55"/>
  <c r="AN227" i="55"/>
  <c r="AN228" i="55"/>
  <c r="AN229" i="55"/>
  <c r="AN230" i="55"/>
  <c r="AN231" i="55"/>
  <c r="AN232" i="55"/>
  <c r="AN233" i="55"/>
  <c r="AN234" i="55"/>
  <c r="AN235" i="55"/>
  <c r="C249" i="55"/>
  <c r="C243" i="55"/>
  <c r="C242" i="55"/>
  <c r="C244" i="55"/>
  <c r="C248" i="55"/>
  <c r="C240" i="55"/>
  <c r="C245" i="55"/>
  <c r="C246" i="55"/>
  <c r="C251" i="55"/>
  <c r="C253" i="55"/>
  <c r="C256" i="55"/>
  <c r="C258" i="55"/>
  <c r="C262" i="55"/>
  <c r="C263" i="55"/>
  <c r="C250" i="55"/>
  <c r="C252" i="55"/>
  <c r="C255" i="55"/>
  <c r="C257" i="55"/>
  <c r="C261" i="55"/>
  <c r="C254" i="55"/>
  <c r="C265" i="55"/>
  <c r="C264" i="55"/>
  <c r="C247" i="55"/>
  <c r="C241" i="55"/>
  <c r="AT22" i="1"/>
  <c r="AU22" i="1" s="1"/>
  <c r="AV22" i="1" s="1"/>
  <c r="AW22" i="1" s="1"/>
  <c r="AX22" i="1" s="1"/>
  <c r="AY22" i="1" s="1"/>
  <c r="AZ22" i="1" s="1"/>
  <c r="BA22" i="1" s="1"/>
  <c r="BB22" i="1" s="1"/>
  <c r="BC22" i="1" s="1"/>
  <c r="BD22" i="1" s="1"/>
  <c r="BE22" i="1" s="1"/>
  <c r="BF22" i="1" s="1"/>
  <c r="BG22" i="1" s="1"/>
  <c r="BH22" i="1" s="1"/>
  <c r="BI22" i="1" s="1"/>
  <c r="BJ22" i="1" s="1"/>
  <c r="B13" i="1"/>
  <c r="AC20" i="1"/>
  <c r="X20" i="1"/>
  <c r="X19" i="1" s="1"/>
  <c r="Y20" i="1"/>
  <c r="Z20" i="1"/>
  <c r="AA20" i="1"/>
  <c r="AB20" i="1"/>
  <c r="G20" i="1"/>
  <c r="H20" i="1"/>
  <c r="I20" i="1"/>
  <c r="J20" i="1"/>
  <c r="K20" i="1"/>
  <c r="L20" i="1"/>
  <c r="M20" i="1"/>
  <c r="N20" i="1"/>
  <c r="O20" i="1"/>
  <c r="P20" i="1"/>
  <c r="Q20" i="1"/>
  <c r="R20" i="1"/>
  <c r="S20" i="1"/>
  <c r="T20" i="1"/>
  <c r="U20" i="1"/>
  <c r="F20" i="1"/>
  <c r="U23" i="29"/>
  <c r="B1" i="61"/>
  <c r="C1" i="61" s="1"/>
  <c r="AC24" i="1"/>
  <c r="Y24" i="1"/>
  <c r="Z24" i="1"/>
  <c r="AA24" i="1"/>
  <c r="AB24" i="1"/>
  <c r="Y23" i="29"/>
  <c r="Z23" i="29"/>
  <c r="AA23" i="29"/>
  <c r="AB23" i="29"/>
  <c r="AC23" i="29"/>
  <c r="Q23" i="29"/>
  <c r="R23" i="29"/>
  <c r="S23" i="29"/>
  <c r="T23" i="29"/>
  <c r="T132" i="55"/>
  <c r="AE132" i="55" s="1"/>
  <c r="H60" i="55"/>
  <c r="AE60" i="55" s="1"/>
  <c r="L20" i="55"/>
  <c r="AE20" i="55" s="1"/>
  <c r="H54" i="55"/>
  <c r="AE54" i="55" s="1"/>
  <c r="AK23" i="1"/>
  <c r="T191" i="55"/>
  <c r="AE191" i="55" s="1"/>
  <c r="S235" i="55"/>
  <c r="AE235" i="55" s="1"/>
  <c r="F4" i="55"/>
  <c r="G4" i="55" s="1"/>
  <c r="H4" i="55" s="1"/>
  <c r="I4" i="55" s="1"/>
  <c r="J4" i="55" s="1"/>
  <c r="K4" i="55" s="1"/>
  <c r="L4" i="55" s="1"/>
  <c r="M4" i="55" s="1"/>
  <c r="N4" i="55" s="1"/>
  <c r="O4" i="55" s="1"/>
  <c r="P4" i="55" s="1"/>
  <c r="Q4" i="55" s="1"/>
  <c r="R4" i="55" s="1"/>
  <c r="S4" i="55" s="1"/>
  <c r="T4" i="55" s="1"/>
  <c r="U4" i="55" s="1"/>
  <c r="V4" i="55" s="1"/>
  <c r="W4" i="55" s="1"/>
  <c r="X4" i="55" s="1"/>
  <c r="Y4" i="55" s="1"/>
  <c r="Z4" i="55" s="1"/>
  <c r="F2" i="55"/>
  <c r="G2" i="55" s="1"/>
  <c r="H2" i="55" s="1"/>
  <c r="I2" i="55" s="1"/>
  <c r="J2" i="55" s="1"/>
  <c r="K2" i="55" s="1"/>
  <c r="L2" i="55" s="1"/>
  <c r="M2" i="55" s="1"/>
  <c r="N2" i="55" s="1"/>
  <c r="O2" i="55" s="1"/>
  <c r="P2" i="55" s="1"/>
  <c r="Q2" i="55" s="1"/>
  <c r="R2" i="55" s="1"/>
  <c r="S2" i="55" s="1"/>
  <c r="T2" i="55" s="1"/>
  <c r="U2" i="55" s="1"/>
  <c r="V2" i="55" s="1"/>
  <c r="W2" i="55" s="1"/>
  <c r="F1" i="55"/>
  <c r="G1" i="55" s="1"/>
  <c r="H1" i="55" s="1"/>
  <c r="I1" i="55" s="1"/>
  <c r="J1" i="55" s="1"/>
  <c r="K1" i="55" s="1"/>
  <c r="L1" i="55" s="1"/>
  <c r="M1" i="55" s="1"/>
  <c r="N1" i="55" s="1"/>
  <c r="O1" i="55" s="1"/>
  <c r="P1" i="55" s="1"/>
  <c r="Q1" i="55" s="1"/>
  <c r="R1" i="55" s="1"/>
  <c r="S1" i="55" s="1"/>
  <c r="T1" i="55" s="1"/>
  <c r="U1" i="55" s="1"/>
  <c r="V1" i="55" s="1"/>
  <c r="W1" i="55" s="1"/>
  <c r="X24" i="1"/>
  <c r="X23" i="29"/>
  <c r="W23" i="29"/>
  <c r="V23" i="29"/>
  <c r="P23" i="29"/>
  <c r="O23" i="29"/>
  <c r="N23" i="29"/>
  <c r="M23" i="29"/>
  <c r="L23" i="29"/>
  <c r="K23" i="29"/>
  <c r="J23" i="29"/>
  <c r="I23" i="29"/>
  <c r="H23" i="29"/>
  <c r="G23" i="29"/>
  <c r="F23" i="29"/>
  <c r="AT23" i="1"/>
  <c r="AU23" i="1"/>
  <c r="AV23" i="1"/>
  <c r="AW23" i="1"/>
  <c r="AX23" i="1"/>
  <c r="AY23" i="1"/>
  <c r="AZ23" i="1"/>
  <c r="BA23" i="1"/>
  <c r="BB23" i="1"/>
  <c r="BC23" i="1"/>
  <c r="BD23" i="1"/>
  <c r="BE23" i="1"/>
  <c r="BF23" i="1"/>
  <c r="BG23" i="1"/>
  <c r="BH23" i="1"/>
  <c r="BI23" i="1"/>
  <c r="BJ23" i="1"/>
  <c r="BK23" i="1"/>
  <c r="AS23" i="1"/>
  <c r="V24" i="1"/>
  <c r="W24" i="1"/>
  <c r="L17" i="1"/>
  <c r="P17" i="1"/>
  <c r="F17" i="1"/>
  <c r="O17" i="1"/>
  <c r="K17" i="1"/>
  <c r="J17" i="1"/>
  <c r="I17" i="1"/>
  <c r="G17" i="1"/>
  <c r="T17" i="1"/>
  <c r="M17" i="1"/>
  <c r="Q17" i="1"/>
  <c r="V17" i="1"/>
  <c r="U17" i="1"/>
  <c r="H17" i="1"/>
  <c r="R17" i="1"/>
  <c r="X17" i="1"/>
  <c r="AK170" i="1"/>
  <c r="AK342" i="1"/>
  <c r="AK45" i="1"/>
  <c r="AA375" i="1" l="1"/>
  <c r="AM371" i="1"/>
  <c r="AM275" i="1"/>
  <c r="AM259" i="1"/>
  <c r="AM243" i="1"/>
  <c r="AM227" i="1"/>
  <c r="AM161" i="1"/>
  <c r="AM338" i="1"/>
  <c r="AM274" i="1"/>
  <c r="AM102" i="1"/>
  <c r="AM94" i="1"/>
  <c r="AM86" i="1"/>
  <c r="AM78" i="1"/>
  <c r="AM225" i="1"/>
  <c r="AM193" i="1"/>
  <c r="AM109" i="1"/>
  <c r="AM85" i="1"/>
  <c r="AM53" i="1"/>
  <c r="AM25" i="1"/>
  <c r="AM288" i="1"/>
  <c r="AM256" i="1"/>
  <c r="AM232" i="1"/>
  <c r="AM150" i="1"/>
  <c r="AM60" i="1"/>
  <c r="AM255" i="1"/>
  <c r="AM199" i="1"/>
  <c r="AM107" i="1"/>
  <c r="AM26" i="1"/>
  <c r="AM374" i="1"/>
  <c r="AM342" i="1"/>
  <c r="AM270" i="1"/>
  <c r="AM238" i="1"/>
  <c r="AM230" i="1"/>
  <c r="AM222" i="1"/>
  <c r="AM206" i="1"/>
  <c r="AM106" i="1"/>
  <c r="AM90" i="1"/>
  <c r="AM261" i="1"/>
  <c r="AM245" i="1"/>
  <c r="AM229" i="1"/>
  <c r="AM130" i="1"/>
  <c r="AM89" i="1"/>
  <c r="AM32" i="1"/>
  <c r="AM204" i="1"/>
  <c r="AM138" i="1"/>
  <c r="AM88" i="1"/>
  <c r="AO375" i="1"/>
  <c r="AE375" i="1"/>
  <c r="AN375" i="1" s="1" a="1"/>
  <c r="AN375" i="1" s="1"/>
  <c r="AI375" i="1" s="1"/>
  <c r="AI375" i="71" s="1"/>
  <c r="AC4" i="55"/>
  <c r="AD4" i="55" s="1"/>
  <c r="AA4" i="55"/>
  <c r="AB4" i="55" s="1"/>
  <c r="D3" i="72"/>
  <c r="Y19" i="1"/>
  <c r="Z19" i="1" s="1"/>
  <c r="AA19" i="1" s="1"/>
  <c r="AB19" i="1" s="1"/>
  <c r="C362" i="29"/>
  <c r="C362" i="71" s="1"/>
  <c r="C320" i="29"/>
  <c r="C131" i="29"/>
  <c r="C358" i="29"/>
  <c r="C358" i="71" s="1"/>
  <c r="C47" i="29"/>
  <c r="C116" i="29"/>
  <c r="C116" i="1" s="1"/>
  <c r="C191" i="29"/>
  <c r="C298" i="29"/>
  <c r="C298" i="71" s="1"/>
  <c r="C48" i="29"/>
  <c r="C90" i="29"/>
  <c r="C128" i="29"/>
  <c r="C94" i="29"/>
  <c r="C334" i="29"/>
  <c r="C257" i="29"/>
  <c r="C257" i="1" s="1"/>
  <c r="C52" i="29"/>
  <c r="C101" i="29"/>
  <c r="C101" i="71" s="1"/>
  <c r="A22" i="71"/>
  <c r="D3" i="62"/>
  <c r="A22" i="1"/>
  <c r="C154" i="29"/>
  <c r="C220" i="29"/>
  <c r="C227" i="29"/>
  <c r="C227" i="1" s="1"/>
  <c r="C196" i="29"/>
  <c r="C196" i="1" s="1"/>
  <c r="C288" i="29"/>
  <c r="C288" i="1" s="1"/>
  <c r="C254" i="29"/>
  <c r="C355" i="29"/>
  <c r="C63" i="29"/>
  <c r="C63" i="71" s="1"/>
  <c r="C266" i="29"/>
  <c r="C83" i="29"/>
  <c r="C83" i="1" s="1"/>
  <c r="C112" i="29"/>
  <c r="C112" i="1" s="1"/>
  <c r="C327" i="29"/>
  <c r="C226" i="29"/>
  <c r="C226" i="1" s="1"/>
  <c r="C291" i="29"/>
  <c r="C353" i="29"/>
  <c r="C179" i="29"/>
  <c r="C179" i="71" s="1"/>
  <c r="C221" i="29"/>
  <c r="C127" i="29"/>
  <c r="C200" i="29"/>
  <c r="C200" i="71" s="1"/>
  <c r="C213" i="29"/>
  <c r="C213" i="71" s="1"/>
  <c r="C312" i="29"/>
  <c r="C312" i="1" s="1"/>
  <c r="C270" i="29"/>
  <c r="C105" i="29"/>
  <c r="C202" i="29"/>
  <c r="C202" i="71" s="1"/>
  <c r="C82" i="29"/>
  <c r="C330" i="29"/>
  <c r="C102" i="29"/>
  <c r="C102" i="71" s="1"/>
  <c r="C309" i="29"/>
  <c r="C309" i="71" s="1"/>
  <c r="C331" i="29"/>
  <c r="C331" i="1" s="1"/>
  <c r="C352" i="29"/>
  <c r="C352" i="1" s="1"/>
  <c r="C272" i="29"/>
  <c r="C50" i="29"/>
  <c r="C50" i="1" s="1"/>
  <c r="C349" i="29"/>
  <c r="C141" i="29"/>
  <c r="C304" i="29"/>
  <c r="C304" i="1" s="1"/>
  <c r="C98" i="29"/>
  <c r="C49" i="29"/>
  <c r="C49" i="1" s="1"/>
  <c r="C342" i="29"/>
  <c r="C228" i="29"/>
  <c r="C317" i="29"/>
  <c r="C317" i="1" s="1"/>
  <c r="C365" i="29"/>
  <c r="C365" i="1" s="1"/>
  <c r="C263" i="29"/>
  <c r="C173" i="29"/>
  <c r="C173" i="1" s="1"/>
  <c r="C187" i="29"/>
  <c r="C187" i="1" s="1"/>
  <c r="C75" i="29"/>
  <c r="C75" i="71" s="1"/>
  <c r="C293" i="29"/>
  <c r="C293" i="1" s="1"/>
  <c r="C54" i="29"/>
  <c r="C315" i="29"/>
  <c r="C184" i="29"/>
  <c r="C351" i="29"/>
  <c r="C259" i="29"/>
  <c r="C259" i="71" s="1"/>
  <c r="C225" i="29"/>
  <c r="C324" i="29"/>
  <c r="C324" i="1" s="1"/>
  <c r="C201" i="29"/>
  <c r="C134" i="29"/>
  <c r="C261" i="29"/>
  <c r="C261" i="1" s="1"/>
  <c r="C210" i="29"/>
  <c r="C100" i="29"/>
  <c r="C64" i="29"/>
  <c r="C64" i="71" s="1"/>
  <c r="C313" i="29"/>
  <c r="C313" i="1" s="1"/>
  <c r="C276" i="29"/>
  <c r="C276" i="1" s="1"/>
  <c r="C89" i="29"/>
  <c r="C346" i="29"/>
  <c r="C374" i="29"/>
  <c r="C374" i="1" s="1"/>
  <c r="C137" i="29"/>
  <c r="C306" i="29"/>
  <c r="C306" i="1" s="1"/>
  <c r="C152" i="29"/>
  <c r="C152" i="1" s="1"/>
  <c r="C305" i="29"/>
  <c r="C79" i="29"/>
  <c r="C79" i="71" s="1"/>
  <c r="C110" i="29"/>
  <c r="C160" i="29"/>
  <c r="C348" i="29"/>
  <c r="C348" i="1" s="1"/>
  <c r="C99" i="29"/>
  <c r="C99" i="1" s="1"/>
  <c r="C354" i="29"/>
  <c r="C354" i="71" s="1"/>
  <c r="C123" i="29"/>
  <c r="C123" i="1" s="1"/>
  <c r="C343" i="29"/>
  <c r="C218" i="29"/>
  <c r="C218" i="1" s="1"/>
  <c r="C290" i="29"/>
  <c r="C290" i="71" s="1"/>
  <c r="C209" i="29"/>
  <c r="C255" i="29"/>
  <c r="C255" i="71" s="1"/>
  <c r="C204" i="29"/>
  <c r="C338" i="29"/>
  <c r="C109" i="29"/>
  <c r="C109" i="71" s="1"/>
  <c r="C186" i="29"/>
  <c r="C186" i="1" s="1"/>
  <c r="C371" i="29"/>
  <c r="C371" i="1" s="1"/>
  <c r="C136" i="29"/>
  <c r="C241" i="29"/>
  <c r="C189" i="29"/>
  <c r="C189" i="71" s="1"/>
  <c r="C248" i="29"/>
  <c r="C175" i="29"/>
  <c r="C175" i="71" s="1"/>
  <c r="C223" i="29"/>
  <c r="C223" i="71" s="1"/>
  <c r="C252" i="29"/>
  <c r="C252" i="1" s="1"/>
  <c r="C258" i="29"/>
  <c r="C258" i="71" s="1"/>
  <c r="C27" i="29"/>
  <c r="C193" i="29"/>
  <c r="C95" i="29"/>
  <c r="C95" i="1" s="1"/>
  <c r="C265" i="29"/>
  <c r="C274" i="29"/>
  <c r="C325" i="29"/>
  <c r="C325" i="1" s="1"/>
  <c r="C157" i="29"/>
  <c r="C124" i="29"/>
  <c r="C124" i="71" s="1"/>
  <c r="C208" i="29"/>
  <c r="C56" i="29"/>
  <c r="C37" i="29"/>
  <c r="C37" i="71" s="1"/>
  <c r="C310" i="29"/>
  <c r="C219" i="29"/>
  <c r="C45" i="29"/>
  <c r="C45" i="71" s="1"/>
  <c r="C253" i="29"/>
  <c r="C253" i="1" s="1"/>
  <c r="C114" i="29"/>
  <c r="C114" i="71" s="1"/>
  <c r="C104" i="29"/>
  <c r="C104" i="1" s="1"/>
  <c r="C230" i="29"/>
  <c r="C168" i="29"/>
  <c r="C168" i="1" s="1"/>
  <c r="C36" i="29"/>
  <c r="C36" i="71" s="1"/>
  <c r="C215" i="29"/>
  <c r="C203" i="29"/>
  <c r="C203" i="1" s="1"/>
  <c r="C39" i="29"/>
  <c r="C39" i="1" s="1"/>
  <c r="C363" i="29"/>
  <c r="C363" i="71" s="1"/>
  <c r="C284" i="29"/>
  <c r="C284" i="1" s="1"/>
  <c r="C267" i="29"/>
  <c r="C138" i="29"/>
  <c r="C138" i="71" s="1"/>
  <c r="C236" i="29"/>
  <c r="C236" i="1" s="1"/>
  <c r="C245" i="29"/>
  <c r="C245" i="71" s="1"/>
  <c r="C72" i="29"/>
  <c r="C72" i="71" s="1"/>
  <c r="C181" i="29"/>
  <c r="C181" i="71" s="1"/>
  <c r="C197" i="29"/>
  <c r="C197" i="71" s="1"/>
  <c r="C273" i="29"/>
  <c r="C273" i="1" s="1"/>
  <c r="C122" i="29"/>
  <c r="C51" i="29"/>
  <c r="C51" i="1" s="1"/>
  <c r="C249" i="29"/>
  <c r="C135" i="29"/>
  <c r="C135" i="1" s="1"/>
  <c r="C188" i="29"/>
  <c r="C188" i="71" s="1"/>
  <c r="C148" i="29"/>
  <c r="C148" i="1" s="1"/>
  <c r="C74" i="29"/>
  <c r="C74" i="71" s="1"/>
  <c r="C339" i="29"/>
  <c r="C31" i="29"/>
  <c r="C326" i="29"/>
  <c r="C326" i="1" s="1"/>
  <c r="C314" i="29"/>
  <c r="C246" i="29"/>
  <c r="C322" i="29"/>
  <c r="C322" i="1" s="1"/>
  <c r="C108" i="29"/>
  <c r="C108" i="71" s="1"/>
  <c r="C103" i="29"/>
  <c r="C103" i="1" s="1"/>
  <c r="C361" i="29"/>
  <c r="C361" i="71" s="1"/>
  <c r="C68" i="29"/>
  <c r="C92" i="29"/>
  <c r="C92" i="71" s="1"/>
  <c r="C199" i="29"/>
  <c r="C106" i="29"/>
  <c r="C268" i="29"/>
  <c r="C268" i="1" s="1"/>
  <c r="C240" i="29"/>
  <c r="C151" i="29"/>
  <c r="C151" i="1" s="1"/>
  <c r="C62" i="29"/>
  <c r="C62" i="1" s="1"/>
  <c r="C73" i="29"/>
  <c r="C367" i="29"/>
  <c r="C367" i="71" s="1"/>
  <c r="C125" i="29"/>
  <c r="C198" i="29"/>
  <c r="C277" i="29"/>
  <c r="C277" i="71" s="1"/>
  <c r="C335" i="29"/>
  <c r="C335" i="71" s="1"/>
  <c r="C190" i="29"/>
  <c r="C190" i="71" s="1"/>
  <c r="C174" i="29"/>
  <c r="C174" i="1" s="1"/>
  <c r="C256" i="29"/>
  <c r="C55" i="29"/>
  <c r="C55" i="1" s="1"/>
  <c r="C150" i="29"/>
  <c r="C120" i="29"/>
  <c r="C120" i="71" s="1"/>
  <c r="C26" i="29"/>
  <c r="C26" i="1" s="1"/>
  <c r="C247" i="29"/>
  <c r="C247" i="71" s="1"/>
  <c r="C80" i="29"/>
  <c r="C80" i="71" s="1"/>
  <c r="C194" i="29"/>
  <c r="C373" i="29"/>
  <c r="C142" i="29"/>
  <c r="C142" i="71" s="1"/>
  <c r="C158" i="29"/>
  <c r="C207" i="29"/>
  <c r="C46" i="29"/>
  <c r="C46" i="1" s="1"/>
  <c r="C25" i="29"/>
  <c r="C30" i="29"/>
  <c r="C30" i="71" s="1"/>
  <c r="C278" i="29"/>
  <c r="C278" i="71" s="1"/>
  <c r="C372" i="29"/>
  <c r="C35" i="29"/>
  <c r="C35" i="1" s="1"/>
  <c r="C176" i="29"/>
  <c r="C176" i="1" s="1"/>
  <c r="C229" i="29"/>
  <c r="C231" i="29"/>
  <c r="C231" i="71" s="1"/>
  <c r="C205" i="29"/>
  <c r="C279" i="29"/>
  <c r="C279" i="1" s="1"/>
  <c r="C85" i="29"/>
  <c r="C85" i="1" s="1"/>
  <c r="C243" i="29"/>
  <c r="C164" i="29"/>
  <c r="C164" i="1" s="1"/>
  <c r="C282" i="29"/>
  <c r="C282" i="1" s="1"/>
  <c r="C78" i="29"/>
  <c r="C159" i="29"/>
  <c r="C159" i="71" s="1"/>
  <c r="C311" i="29"/>
  <c r="C311" i="1" s="1"/>
  <c r="C153" i="29"/>
  <c r="C153" i="71" s="1"/>
  <c r="C97" i="29"/>
  <c r="C97" i="71" s="1"/>
  <c r="C307" i="29"/>
  <c r="C34" i="29"/>
  <c r="C34" i="71" s="1"/>
  <c r="C172" i="29"/>
  <c r="C172" i="71" s="1"/>
  <c r="C93" i="29"/>
  <c r="C183" i="29"/>
  <c r="C183" i="71" s="1"/>
  <c r="C222" i="29"/>
  <c r="C222" i="1" s="1"/>
  <c r="C119" i="29"/>
  <c r="C119" i="1" s="1"/>
  <c r="C332" i="29"/>
  <c r="C332" i="1" s="1"/>
  <c r="C260" i="29"/>
  <c r="C87" i="29"/>
  <c r="C87" i="1" s="1"/>
  <c r="C139" i="29"/>
  <c r="C139" i="71" s="1"/>
  <c r="C59" i="29"/>
  <c r="C192" i="29"/>
  <c r="C192" i="71" s="1"/>
  <c r="C76" i="29"/>
  <c r="C76" i="1" s="1"/>
  <c r="C60" i="29"/>
  <c r="C60" i="1" s="1"/>
  <c r="C42" i="29"/>
  <c r="C42" i="1" s="1"/>
  <c r="C360" i="29"/>
  <c r="C341" i="29"/>
  <c r="C341" i="71" s="1"/>
  <c r="C239" i="29"/>
  <c r="C239" i="71" s="1"/>
  <c r="C217" i="29"/>
  <c r="C217" i="1" s="1"/>
  <c r="C224" i="29"/>
  <c r="C224" i="71" s="1"/>
  <c r="C126" i="29"/>
  <c r="C126" i="1" s="1"/>
  <c r="C212" i="29"/>
  <c r="C212" i="71" s="1"/>
  <c r="C28" i="29"/>
  <c r="C28" i="1" s="1"/>
  <c r="C318" i="29"/>
  <c r="C275" i="29"/>
  <c r="C275" i="71" s="1"/>
  <c r="C41" i="29"/>
  <c r="C41" i="1" s="1"/>
  <c r="C281" i="29"/>
  <c r="C235" i="29"/>
  <c r="C235" i="1" s="1"/>
  <c r="C269" i="29"/>
  <c r="C269" i="1" s="1"/>
  <c r="C43" i="29"/>
  <c r="C43" i="71" s="1"/>
  <c r="C321" i="29"/>
  <c r="C156" i="29"/>
  <c r="C178" i="29"/>
  <c r="C178" i="71" s="1"/>
  <c r="C211" i="29"/>
  <c r="C211" i="71" s="1"/>
  <c r="C169" i="29"/>
  <c r="C359" i="29"/>
  <c r="C359" i="1" s="1"/>
  <c r="C44" i="29"/>
  <c r="C44" i="1" s="1"/>
  <c r="C143" i="29"/>
  <c r="C143" i="71" s="1"/>
  <c r="C216" i="29"/>
  <c r="C216" i="1" s="1"/>
  <c r="C163" i="29"/>
  <c r="C356" i="29"/>
  <c r="C356" i="1" s="1"/>
  <c r="C345" i="29"/>
  <c r="C345" i="71" s="1"/>
  <c r="C149" i="29"/>
  <c r="C40" i="29"/>
  <c r="C40" i="71" s="1"/>
  <c r="C250" i="29"/>
  <c r="C271" i="29"/>
  <c r="C271" i="71" s="1"/>
  <c r="C294" i="29"/>
  <c r="C294" i="1" s="1"/>
  <c r="C301" i="29"/>
  <c r="C329" i="29"/>
  <c r="C329" i="1" s="1"/>
  <c r="C286" i="29"/>
  <c r="C286" i="71" s="1"/>
  <c r="C195" i="29"/>
  <c r="C328" i="29"/>
  <c r="C328" i="1" s="1"/>
  <c r="C140" i="29"/>
  <c r="C140" i="1" s="1"/>
  <c r="C132" i="29"/>
  <c r="C132" i="71" s="1"/>
  <c r="C251" i="29"/>
  <c r="C251" i="71" s="1"/>
  <c r="C238" i="29"/>
  <c r="C300" i="29"/>
  <c r="C300" i="1" s="1"/>
  <c r="C357" i="29"/>
  <c r="C357" i="1" s="1"/>
  <c r="C333" i="29"/>
  <c r="C297" i="29"/>
  <c r="C297" i="71" s="1"/>
  <c r="C53" i="29"/>
  <c r="C53" i="1" s="1"/>
  <c r="C280" i="29"/>
  <c r="C280" i="1" s="1"/>
  <c r="C118" i="29"/>
  <c r="C118" i="71" s="1"/>
  <c r="C319" i="29"/>
  <c r="C77" i="29"/>
  <c r="C77" i="71" s="1"/>
  <c r="C113" i="29"/>
  <c r="C113" i="1" s="1"/>
  <c r="C323" i="29"/>
  <c r="C323" i="1" s="1"/>
  <c r="C237" i="29"/>
  <c r="C237" i="71" s="1"/>
  <c r="C303" i="29"/>
  <c r="C144" i="29"/>
  <c r="C144" i="71" s="1"/>
  <c r="C38" i="29"/>
  <c r="C38" i="71" s="1"/>
  <c r="C96" i="29"/>
  <c r="C57" i="29"/>
  <c r="C57" i="71" s="1"/>
  <c r="C366" i="29"/>
  <c r="C366" i="71" s="1"/>
  <c r="C91" i="29"/>
  <c r="C91" i="71" s="1"/>
  <c r="C86" i="29"/>
  <c r="C86" i="1" s="1"/>
  <c r="C316" i="29"/>
  <c r="C292" i="29"/>
  <c r="C292" i="71" s="1"/>
  <c r="C340" i="29"/>
  <c r="C340" i="71" s="1"/>
  <c r="C111" i="29"/>
  <c r="C299" i="29"/>
  <c r="C299" i="1" s="1"/>
  <c r="C162" i="29"/>
  <c r="C121" i="29"/>
  <c r="C264" i="29"/>
  <c r="C264" i="71" s="1"/>
  <c r="C171" i="29"/>
  <c r="C171" i="71" s="1"/>
  <c r="C71" i="29"/>
  <c r="C71" i="71" s="1"/>
  <c r="C170" i="29"/>
  <c r="C170" i="71" s="1"/>
  <c r="C206" i="29"/>
  <c r="C84" i="29"/>
  <c r="C84" i="71" s="1"/>
  <c r="C182" i="29"/>
  <c r="C182" i="1" s="1"/>
  <c r="C289" i="29"/>
  <c r="C289" i="1" s="1"/>
  <c r="C370" i="29"/>
  <c r="C370" i="71" s="1"/>
  <c r="C344" i="29"/>
  <c r="C344" i="1" s="1"/>
  <c r="C262" i="29"/>
  <c r="C262" i="1" s="1"/>
  <c r="C58" i="29"/>
  <c r="C58" i="1" s="1"/>
  <c r="C65" i="29"/>
  <c r="C67" i="29"/>
  <c r="C67" i="71" s="1"/>
  <c r="C376" i="29"/>
  <c r="C376" i="71" s="1"/>
  <c r="C232" i="29"/>
  <c r="C350" i="29"/>
  <c r="C350" i="1" s="1"/>
  <c r="C364" i="29"/>
  <c r="C364" i="71" s="1"/>
  <c r="C214" i="29"/>
  <c r="C214" i="71" s="1"/>
  <c r="C145" i="29"/>
  <c r="C145" i="71" s="1"/>
  <c r="C146" i="29"/>
  <c r="C167" i="29"/>
  <c r="C167" i="1" s="1"/>
  <c r="C369" i="29"/>
  <c r="C302" i="29"/>
  <c r="C233" i="29"/>
  <c r="C233" i="1" s="1"/>
  <c r="C81" i="29"/>
  <c r="C161" i="29"/>
  <c r="C161" i="71" s="1"/>
  <c r="C129" i="29"/>
  <c r="C287" i="29"/>
  <c r="C242" i="29"/>
  <c r="C242" i="71" s="1"/>
  <c r="C308" i="29"/>
  <c r="C308" i="71" s="1"/>
  <c r="C29" i="29"/>
  <c r="C234" i="29"/>
  <c r="C234" i="1" s="1"/>
  <c r="C32" i="29"/>
  <c r="C32" i="1" s="1"/>
  <c r="C244" i="29"/>
  <c r="C244" i="1" s="1"/>
  <c r="C283" i="29"/>
  <c r="C283" i="71" s="1"/>
  <c r="C61" i="29"/>
  <c r="C61" i="71" s="1"/>
  <c r="D1" i="61"/>
  <c r="C165" i="29"/>
  <c r="C165" i="71" s="1"/>
  <c r="C368" i="29"/>
  <c r="C185" i="29"/>
  <c r="C185" i="71" s="1"/>
  <c r="C337" i="29"/>
  <c r="C130" i="29"/>
  <c r="C130" i="71" s="1"/>
  <c r="C347" i="29"/>
  <c r="C347" i="71" s="1"/>
  <c r="C69" i="29"/>
  <c r="C70" i="29"/>
  <c r="C70" i="71" s="1"/>
  <c r="C117" i="29"/>
  <c r="C177" i="29"/>
  <c r="C66" i="29"/>
  <c r="C66" i="1" s="1"/>
  <c r="C33" i="29"/>
  <c r="C33" i="1" s="1"/>
  <c r="C295" i="29"/>
  <c r="C295" i="71" s="1"/>
  <c r="C180" i="29"/>
  <c r="C180" i="1" s="1"/>
  <c r="C115" i="29"/>
  <c r="C107" i="29"/>
  <c r="C107" i="1" s="1"/>
  <c r="C296" i="29"/>
  <c r="C296" i="71" s="1"/>
  <c r="C155" i="29"/>
  <c r="C155" i="71" s="1"/>
  <c r="C285" i="29"/>
  <c r="C285" i="71" s="1"/>
  <c r="C133" i="29"/>
  <c r="C133" i="71" s="1"/>
  <c r="C147" i="29"/>
  <c r="C147" i="1" s="1"/>
  <c r="C166" i="29"/>
  <c r="C166" i="1" s="1"/>
  <c r="C88" i="29"/>
  <c r="C88" i="71" s="1"/>
  <c r="C336" i="29"/>
  <c r="C336" i="71" s="1"/>
  <c r="AF371" i="1"/>
  <c r="AF275" i="1"/>
  <c r="AF259" i="1"/>
  <c r="AF243" i="1"/>
  <c r="AF227" i="1"/>
  <c r="AF161" i="1"/>
  <c r="AF338" i="1"/>
  <c r="AF274" i="1"/>
  <c r="AF102" i="1"/>
  <c r="AF94" i="1"/>
  <c r="AF86" i="1"/>
  <c r="AF78" i="1"/>
  <c r="AF225" i="1"/>
  <c r="AF193" i="1"/>
  <c r="AF109" i="1"/>
  <c r="AF85" i="1"/>
  <c r="AF53" i="1"/>
  <c r="AF288" i="1"/>
  <c r="AF256" i="1"/>
  <c r="AF232" i="1"/>
  <c r="AF150" i="1"/>
  <c r="AF60" i="1"/>
  <c r="AF255" i="1"/>
  <c r="AF199" i="1"/>
  <c r="AF107" i="1"/>
  <c r="AF26" i="1"/>
  <c r="AF374" i="1"/>
  <c r="AF342" i="1"/>
  <c r="AF270" i="1"/>
  <c r="AF238" i="1"/>
  <c r="AF230" i="1"/>
  <c r="AF222" i="1"/>
  <c r="AF206" i="1"/>
  <c r="AF106" i="1"/>
  <c r="AF90" i="1"/>
  <c r="AF261" i="1"/>
  <c r="AF245" i="1"/>
  <c r="AF229" i="1"/>
  <c r="AF130" i="1"/>
  <c r="AF89" i="1"/>
  <c r="AF32" i="1"/>
  <c r="AF204" i="1"/>
  <c r="AF138" i="1"/>
  <c r="AF88" i="1"/>
  <c r="AF25" i="1"/>
  <c r="N40" i="21"/>
  <c r="N19" i="21"/>
  <c r="AH338" i="1"/>
  <c r="AH274" i="1"/>
  <c r="AH102" i="1"/>
  <c r="AH94" i="1"/>
  <c r="AH86" i="1"/>
  <c r="AH78" i="1"/>
  <c r="AH193" i="1"/>
  <c r="AH85" i="1"/>
  <c r="AH53" i="1"/>
  <c r="AH25" i="1"/>
  <c r="AH288" i="1"/>
  <c r="AH256" i="1"/>
  <c r="AH232" i="1"/>
  <c r="AH150" i="1"/>
  <c r="AH60" i="1"/>
  <c r="AH255" i="1"/>
  <c r="AH199" i="1"/>
  <c r="AH107" i="1"/>
  <c r="AH26" i="1"/>
  <c r="AH374" i="1"/>
  <c r="AH342" i="1"/>
  <c r="AH270" i="1"/>
  <c r="AH238" i="1"/>
  <c r="AH222" i="1"/>
  <c r="AH206" i="1"/>
  <c r="AH106" i="1"/>
  <c r="AH90" i="1"/>
  <c r="AH261" i="1"/>
  <c r="AH245" i="1"/>
  <c r="AH229" i="1"/>
  <c r="AH130" i="1"/>
  <c r="AH89" i="1"/>
  <c r="AH32" i="1"/>
  <c r="AH204" i="1"/>
  <c r="AH138" i="1"/>
  <c r="AH371" i="1"/>
  <c r="AH275" i="1"/>
  <c r="AH259" i="1"/>
  <c r="AH243" i="1"/>
  <c r="AH227" i="1"/>
  <c r="AH161" i="1"/>
  <c r="AS294" i="1"/>
  <c r="AS294" i="71" s="1"/>
  <c r="C128" i="1"/>
  <c r="C191" i="71"/>
  <c r="C160" i="1"/>
  <c r="C320" i="1"/>
  <c r="C301" i="1"/>
  <c r="C96" i="1"/>
  <c r="C272" i="71"/>
  <c r="C202" i="1"/>
  <c r="C209" i="1"/>
  <c r="C373" i="1"/>
  <c r="C267" i="1"/>
  <c r="BU167" i="1"/>
  <c r="BU206" i="1"/>
  <c r="BU239" i="1"/>
  <c r="BU349" i="1"/>
  <c r="BU350" i="1"/>
  <c r="BU351" i="1"/>
  <c r="BU352" i="1"/>
  <c r="BU353" i="1"/>
  <c r="BU354" i="1"/>
  <c r="BU209" i="1"/>
  <c r="BU211" i="1"/>
  <c r="BU214" i="1"/>
  <c r="BU234" i="1"/>
  <c r="BU293" i="1"/>
  <c r="BU301" i="1"/>
  <c r="BU309" i="1"/>
  <c r="BU317" i="1"/>
  <c r="BU325" i="1"/>
  <c r="BU235" i="1"/>
  <c r="BU292" i="1"/>
  <c r="BU300" i="1"/>
  <c r="BU308" i="1"/>
  <c r="BU316" i="1"/>
  <c r="BU324" i="1"/>
  <c r="BU254" i="1"/>
  <c r="BU285" i="1"/>
  <c r="BU144" i="1"/>
  <c r="BU175" i="1"/>
  <c r="BU291" i="1"/>
  <c r="BU299" i="1"/>
  <c r="BU307" i="1"/>
  <c r="BU315" i="1"/>
  <c r="BU323" i="1"/>
  <c r="BU331" i="1"/>
  <c r="BU332" i="1"/>
  <c r="BU333" i="1"/>
  <c r="BU334" i="1"/>
  <c r="BU335" i="1"/>
  <c r="BU336" i="1"/>
  <c r="BU337" i="1"/>
  <c r="BU339" i="1"/>
  <c r="BU118" i="1"/>
  <c r="BU290" i="1"/>
  <c r="BU298" i="1"/>
  <c r="BU306" i="1"/>
  <c r="BU314" i="1"/>
  <c r="BU322" i="1"/>
  <c r="BU330" i="1"/>
  <c r="BU346" i="1"/>
  <c r="BU297" i="1"/>
  <c r="BU313" i="1"/>
  <c r="BU321" i="1"/>
  <c r="BU329" i="1"/>
  <c r="BU345" i="1"/>
  <c r="BU296" i="1"/>
  <c r="BU304" i="1"/>
  <c r="BU312" i="1"/>
  <c r="BU320" i="1"/>
  <c r="BU328" i="1"/>
  <c r="BU344" i="1"/>
  <c r="BU75" i="1"/>
  <c r="BU295" i="1"/>
  <c r="BU327" i="1"/>
  <c r="BU356" i="1"/>
  <c r="BU364" i="1"/>
  <c r="BU366" i="1"/>
  <c r="BU368" i="1"/>
  <c r="BU370" i="1"/>
  <c r="BU376" i="1"/>
  <c r="BU200" i="1"/>
  <c r="BU310" i="1"/>
  <c r="BU359" i="1"/>
  <c r="BU361" i="1"/>
  <c r="BU362" i="1"/>
  <c r="BU25" i="1"/>
  <c r="BU318" i="1"/>
  <c r="BU357" i="1"/>
  <c r="BU311" i="1"/>
  <c r="BU360" i="1"/>
  <c r="BU365" i="1"/>
  <c r="BU367" i="1"/>
  <c r="BU369" i="1"/>
  <c r="BU372" i="1"/>
  <c r="BU271" i="1"/>
  <c r="BU326" i="1"/>
  <c r="BU355" i="1"/>
  <c r="BU363" i="1"/>
  <c r="BU319" i="1"/>
  <c r="BU358" i="1"/>
  <c r="BU302" i="1"/>
  <c r="BU338" i="1"/>
  <c r="BU165" i="1"/>
  <c r="BU126" i="1"/>
  <c r="BU250" i="1"/>
  <c r="BU267" i="1"/>
  <c r="BU141" i="1"/>
  <c r="BU152" i="1"/>
  <c r="BU88" i="1"/>
  <c r="BU249" i="1"/>
  <c r="BU199" i="1"/>
  <c r="BU247" i="1"/>
  <c r="BU183" i="1"/>
  <c r="BU161" i="1"/>
  <c r="BU89" i="1"/>
  <c r="BU270" i="1"/>
  <c r="BU181" i="1"/>
  <c r="BU246" i="1"/>
  <c r="BU109" i="1"/>
  <c r="BU227" i="1"/>
  <c r="BU151" i="1"/>
  <c r="BU342" i="1"/>
  <c r="BU245" i="1"/>
  <c r="BU180" i="1"/>
  <c r="BU150" i="1"/>
  <c r="BU143" i="1"/>
  <c r="BU231" i="1"/>
  <c r="BU226" i="1"/>
  <c r="BU107" i="1"/>
  <c r="BU289" i="1"/>
  <c r="BU255" i="1"/>
  <c r="BU371" i="1"/>
  <c r="BU252" i="1"/>
  <c r="BU90" i="1"/>
  <c r="BU225" i="1"/>
  <c r="BU32" i="1"/>
  <c r="BU288" i="1"/>
  <c r="BU51" i="1"/>
  <c r="BU230" i="1"/>
  <c r="BU341" i="1"/>
  <c r="BU216" i="1"/>
  <c r="BU233" i="1"/>
  <c r="BU232" i="1"/>
  <c r="BU204" i="1"/>
  <c r="BU201" i="1"/>
  <c r="BU35" i="1"/>
  <c r="BU120" i="1"/>
  <c r="BU340" i="1"/>
  <c r="BU193" i="1"/>
  <c r="BU189" i="1"/>
  <c r="BU159" i="1"/>
  <c r="BU215" i="1"/>
  <c r="BU78" i="1"/>
  <c r="BU243" i="1"/>
  <c r="BU218" i="1"/>
  <c r="BU284" i="1"/>
  <c r="BU348" i="1"/>
  <c r="BU145" i="1"/>
  <c r="BU282" i="1"/>
  <c r="BU138" i="1"/>
  <c r="BU182" i="1"/>
  <c r="BU343" i="1"/>
  <c r="BU106" i="1"/>
  <c r="BU281" i="1"/>
  <c r="BU202" i="1"/>
  <c r="BU153" i="1"/>
  <c r="BU26" i="1"/>
  <c r="BU280" i="1"/>
  <c r="BU53" i="1"/>
  <c r="BU173" i="1"/>
  <c r="BU256" i="1"/>
  <c r="BU157" i="1"/>
  <c r="BU102" i="1"/>
  <c r="BU186" i="1"/>
  <c r="BU154" i="1"/>
  <c r="BU222" i="1"/>
  <c r="BU94" i="1"/>
  <c r="BU60" i="1"/>
  <c r="BU275" i="1"/>
  <c r="BU258" i="1"/>
  <c r="BU259" i="1"/>
  <c r="BU160" i="1"/>
  <c r="BU130" i="1"/>
  <c r="BU274" i="1"/>
  <c r="BU158" i="1"/>
  <c r="BU156" i="1"/>
  <c r="BU283" i="1"/>
  <c r="BU213" i="1"/>
  <c r="BU188" i="1"/>
  <c r="BU95" i="1"/>
  <c r="BU238" i="1"/>
  <c r="BU85" i="1"/>
  <c r="BU276" i="1"/>
  <c r="BU86" i="1"/>
  <c r="BU261" i="1"/>
  <c r="BU187" i="1"/>
  <c r="BU166" i="1"/>
  <c r="BU155" i="1"/>
  <c r="BU277" i="1"/>
  <c r="BU260" i="1"/>
  <c r="X1" i="55"/>
  <c r="Y1" i="55" s="1"/>
  <c r="Z1" i="55" s="1"/>
  <c r="AA1" i="55" s="1"/>
  <c r="AB1" i="55" s="1"/>
  <c r="AC1" i="55" s="1"/>
  <c r="AD1" i="55" s="1"/>
  <c r="X2" i="55"/>
  <c r="Y2" i="55" s="1"/>
  <c r="Z2" i="55" s="1"/>
  <c r="AA2" i="55" s="1"/>
  <c r="AB2" i="55" s="1"/>
  <c r="AC2" i="55" s="1"/>
  <c r="AD2" i="55" s="1"/>
  <c r="AT176" i="1"/>
  <c r="AT176" i="71" s="1"/>
  <c r="AT117" i="1"/>
  <c r="AT117" i="71" s="1"/>
  <c r="AU253" i="1"/>
  <c r="AU253" i="71" s="1"/>
  <c r="AA20" i="71"/>
  <c r="Z20" i="71"/>
  <c r="X15" i="71"/>
  <c r="Y15" i="71" s="1"/>
  <c r="Z15" i="71" s="1"/>
  <c r="AA15" i="71" s="1"/>
  <c r="AB15" i="71" s="1"/>
  <c r="AC15" i="71" s="1"/>
  <c r="Y20" i="71"/>
  <c r="AB20" i="71"/>
  <c r="AA18" i="71" s="1"/>
  <c r="X20" i="71"/>
  <c r="B47" i="8"/>
  <c r="B2" i="8"/>
  <c r="B2" i="74"/>
  <c r="AV22" i="71"/>
  <c r="Z17" i="1"/>
  <c r="AC20" i="71"/>
  <c r="Y17" i="1"/>
  <c r="BJ104" i="1"/>
  <c r="BJ104" i="71" s="1"/>
  <c r="BK22" i="1"/>
  <c r="BL22" i="1" s="1"/>
  <c r="BM22" i="1" s="1"/>
  <c r="BM164" i="1" s="1"/>
  <c r="BM164" i="71" s="1"/>
  <c r="AJ112" i="71"/>
  <c r="AY260" i="1"/>
  <c r="AY260" i="71" s="1"/>
  <c r="AW252" i="1"/>
  <c r="AW252" i="71" s="1"/>
  <c r="BD244" i="1"/>
  <c r="BD244" i="71" s="1"/>
  <c r="BI235" i="1"/>
  <c r="BI235" i="71" s="1"/>
  <c r="BI227" i="1"/>
  <c r="BI227" i="71" s="1"/>
  <c r="AX208" i="1"/>
  <c r="AX208" i="71" s="1"/>
  <c r="BH199" i="1"/>
  <c r="BH199" i="71" s="1"/>
  <c r="AV183" i="1"/>
  <c r="AV183" i="71" s="1"/>
  <c r="AT174" i="1"/>
  <c r="AT174" i="71" s="1"/>
  <c r="AU157" i="1"/>
  <c r="AU157" i="71" s="1"/>
  <c r="AX149" i="1"/>
  <c r="AX149" i="71" s="1"/>
  <c r="AW140" i="1"/>
  <c r="AW140" i="71" s="1"/>
  <c r="BD124" i="1"/>
  <c r="BD124" i="71" s="1"/>
  <c r="AU115" i="1"/>
  <c r="AU115" i="71" s="1"/>
  <c r="AW107" i="1"/>
  <c r="AW107" i="71" s="1"/>
  <c r="AU83" i="1"/>
  <c r="AU83" i="71" s="1"/>
  <c r="AT75" i="1"/>
  <c r="AT75" i="71" s="1"/>
  <c r="BE67" i="1"/>
  <c r="BE67" i="71" s="1"/>
  <c r="BI59" i="1"/>
  <c r="BI59" i="71" s="1"/>
  <c r="BJ51" i="1"/>
  <c r="BJ51" i="71" s="1"/>
  <c r="BI43" i="1"/>
  <c r="BI43" i="71" s="1"/>
  <c r="BG35" i="1"/>
  <c r="BG35" i="71" s="1"/>
  <c r="BG27" i="1"/>
  <c r="BG27" i="71" s="1"/>
  <c r="AJ370" i="71"/>
  <c r="AJ362" i="71"/>
  <c r="AJ354" i="71"/>
  <c r="AJ346" i="71"/>
  <c r="AJ338" i="71"/>
  <c r="AJ330" i="71"/>
  <c r="AJ322" i="71"/>
  <c r="AJ314" i="71"/>
  <c r="AJ306" i="71"/>
  <c r="AJ298" i="71"/>
  <c r="AJ290" i="71"/>
  <c r="AJ282" i="71"/>
  <c r="AJ274" i="71"/>
  <c r="AJ266" i="71"/>
  <c r="AJ258" i="71"/>
  <c r="AW374" i="71"/>
  <c r="BA143" i="1"/>
  <c r="BA143" i="71" s="1"/>
  <c r="BF243" i="1"/>
  <c r="BF243" i="71" s="1"/>
  <c r="BI182" i="1"/>
  <c r="BI182" i="71" s="1"/>
  <c r="BH173" i="1"/>
  <c r="BH173" i="71" s="1"/>
  <c r="BF156" i="1"/>
  <c r="BF156" i="71" s="1"/>
  <c r="AJ369" i="71"/>
  <c r="AJ361" i="71"/>
  <c r="AJ353" i="71"/>
  <c r="AJ345" i="71"/>
  <c r="AJ337" i="71"/>
  <c r="AJ329" i="71"/>
  <c r="BH25" i="1"/>
  <c r="BH25" i="71" s="1"/>
  <c r="BB242" i="1"/>
  <c r="BB242" i="71" s="1"/>
  <c r="BJ233" i="1"/>
  <c r="BJ233" i="71" s="1"/>
  <c r="BH217" i="1"/>
  <c r="BH217" i="71" s="1"/>
  <c r="BJ206" i="1"/>
  <c r="BJ206" i="71" s="1"/>
  <c r="BI189" i="1"/>
  <c r="BI189" i="71" s="1"/>
  <c r="AZ172" i="1"/>
  <c r="AZ172" i="71" s="1"/>
  <c r="BI163" i="1"/>
  <c r="BI163" i="71" s="1"/>
  <c r="BJ155" i="1"/>
  <c r="BJ155" i="71" s="1"/>
  <c r="BB138" i="1"/>
  <c r="BB138" i="71" s="1"/>
  <c r="BG130" i="1"/>
  <c r="BG130" i="71" s="1"/>
  <c r="BH122" i="1"/>
  <c r="BH122" i="71" s="1"/>
  <c r="BF113" i="1"/>
  <c r="BF113" i="71" s="1"/>
  <c r="BA105" i="1"/>
  <c r="BA105" i="71" s="1"/>
  <c r="AZ97" i="1"/>
  <c r="AZ97" i="71" s="1"/>
  <c r="BI89" i="1"/>
  <c r="BI89" i="71" s="1"/>
  <c r="AU81" i="1"/>
  <c r="AU81" i="71" s="1"/>
  <c r="BC73" i="1"/>
  <c r="BC73" i="71" s="1"/>
  <c r="AW57" i="1"/>
  <c r="AW57" i="71" s="1"/>
  <c r="AX49" i="1"/>
  <c r="AX49" i="71" s="1"/>
  <c r="BA41" i="1"/>
  <c r="BA41" i="71" s="1"/>
  <c r="BJ240" i="1"/>
  <c r="BJ240" i="71" s="1"/>
  <c r="AT257" i="1"/>
  <c r="AT257" i="71" s="1"/>
  <c r="BA249" i="1"/>
  <c r="BA249" i="71" s="1"/>
  <c r="AY241" i="1"/>
  <c r="AY241" i="71" s="1"/>
  <c r="BD232" i="1"/>
  <c r="BD232" i="71" s="1"/>
  <c r="AZ224" i="1"/>
  <c r="AZ224" i="71" s="1"/>
  <c r="AX215" i="1"/>
  <c r="AX215" i="71" s="1"/>
  <c r="BF196" i="1"/>
  <c r="BF196" i="71" s="1"/>
  <c r="BE188" i="1"/>
  <c r="BE188" i="71" s="1"/>
  <c r="AY180" i="1"/>
  <c r="AY180" i="71" s="1"/>
  <c r="BJ171" i="1"/>
  <c r="BJ171" i="71" s="1"/>
  <c r="BI162" i="1"/>
  <c r="BI162" i="71" s="1"/>
  <c r="AX146" i="1"/>
  <c r="AX146" i="71" s="1"/>
  <c r="AY137" i="1"/>
  <c r="AY137" i="71" s="1"/>
  <c r="AU121" i="1"/>
  <c r="AU121" i="71" s="1"/>
  <c r="AU112" i="1"/>
  <c r="AU112" i="71" s="1"/>
  <c r="AX104" i="1"/>
  <c r="AX104" i="71" s="1"/>
  <c r="AT96" i="1"/>
  <c r="AT96" i="71" s="1"/>
  <c r="AU88" i="1"/>
  <c r="AU88" i="71" s="1"/>
  <c r="AT80" i="1"/>
  <c r="AT80" i="71" s="1"/>
  <c r="BE72" i="1"/>
  <c r="BE72" i="71" s="1"/>
  <c r="AX64" i="1"/>
  <c r="AX64" i="71" s="1"/>
  <c r="BE56" i="1"/>
  <c r="BE56" i="71" s="1"/>
  <c r="BJ40" i="1"/>
  <c r="BJ40" i="71" s="1"/>
  <c r="BF32" i="1"/>
  <c r="BF32" i="71" s="1"/>
  <c r="BJ210" i="1"/>
  <c r="BJ210" i="71" s="1"/>
  <c r="BI216" i="1"/>
  <c r="BI216" i="71" s="1"/>
  <c r="BG231" i="1"/>
  <c r="BG231" i="71" s="1"/>
  <c r="W19" i="71"/>
  <c r="BH247" i="1"/>
  <c r="BH247" i="71" s="1"/>
  <c r="BD230" i="1"/>
  <c r="BB222" i="1"/>
  <c r="BB222" i="71" s="1"/>
  <c r="BC203" i="1"/>
  <c r="BC203" i="71" s="1"/>
  <c r="AW194" i="1"/>
  <c r="AW194" i="71" s="1"/>
  <c r="AW186" i="1"/>
  <c r="AW186" i="71" s="1"/>
  <c r="AZ178" i="1"/>
  <c r="AZ178" i="71" s="1"/>
  <c r="AW169" i="1"/>
  <c r="AW169" i="71" s="1"/>
  <c r="BB160" i="1"/>
  <c r="BB160" i="71" s="1"/>
  <c r="AU152" i="1"/>
  <c r="AU152" i="71" s="1"/>
  <c r="AW135" i="1"/>
  <c r="AW135" i="71" s="1"/>
  <c r="AT127" i="1"/>
  <c r="AT127" i="71" s="1"/>
  <c r="BA119" i="1"/>
  <c r="BA119" i="71" s="1"/>
  <c r="AV110" i="1"/>
  <c r="AV110" i="71" s="1"/>
  <c r="BG102" i="1"/>
  <c r="BG102" i="71" s="1"/>
  <c r="BJ94" i="1"/>
  <c r="BJ94" i="71" s="1"/>
  <c r="BD86" i="1"/>
  <c r="BD86" i="71" s="1"/>
  <c r="BI78" i="1"/>
  <c r="BI78" i="71" s="1"/>
  <c r="AZ70" i="1"/>
  <c r="AZ70" i="71" s="1"/>
  <c r="AW62" i="1"/>
  <c r="AW62" i="71" s="1"/>
  <c r="AZ54" i="1"/>
  <c r="AZ54" i="71" s="1"/>
  <c r="BA46" i="1"/>
  <c r="BA46" i="71" s="1"/>
  <c r="BB38" i="1"/>
  <c r="BB38" i="71" s="1"/>
  <c r="AJ373" i="71"/>
  <c r="AJ108" i="71"/>
  <c r="AJ100" i="71"/>
  <c r="AJ92" i="71"/>
  <c r="AJ84" i="71"/>
  <c r="AJ76" i="71"/>
  <c r="AJ68" i="71"/>
  <c r="AJ60" i="71"/>
  <c r="AJ52" i="71"/>
  <c r="AJ44" i="71"/>
  <c r="AJ35" i="71"/>
  <c r="AJ27" i="71"/>
  <c r="AZ254" i="1"/>
  <c r="AZ254" i="71" s="1"/>
  <c r="BH202" i="1"/>
  <c r="BH202" i="71" s="1"/>
  <c r="AJ372" i="71"/>
  <c r="AJ364" i="71"/>
  <c r="AJ356" i="71"/>
  <c r="AJ348" i="71"/>
  <c r="AJ340" i="71"/>
  <c r="AJ332" i="71"/>
  <c r="AJ324" i="71"/>
  <c r="AJ316" i="71"/>
  <c r="AJ308" i="71"/>
  <c r="AJ300" i="71"/>
  <c r="AJ292" i="71"/>
  <c r="AJ284" i="71"/>
  <c r="AJ276" i="71"/>
  <c r="AJ268" i="71"/>
  <c r="AJ260" i="71"/>
  <c r="AJ252" i="71"/>
  <c r="AJ244" i="71"/>
  <c r="AJ236" i="71"/>
  <c r="AJ228" i="71"/>
  <c r="AJ220" i="71"/>
  <c r="AJ212" i="71"/>
  <c r="AJ204" i="71"/>
  <c r="AJ196" i="71"/>
  <c r="AJ188" i="71"/>
  <c r="AJ180" i="71"/>
  <c r="AJ172" i="71"/>
  <c r="AJ164" i="71"/>
  <c r="AJ156" i="71"/>
  <c r="AJ148" i="71"/>
  <c r="AJ140" i="71"/>
  <c r="AJ132" i="71"/>
  <c r="AJ124" i="71"/>
  <c r="AJ116" i="71"/>
  <c r="BC212" i="1"/>
  <c r="BC212" i="71" s="1"/>
  <c r="AT236" i="1"/>
  <c r="AT236" i="71" s="1"/>
  <c r="AT184" i="1"/>
  <c r="AT184" i="71" s="1"/>
  <c r="AZ166" i="1"/>
  <c r="AZ166" i="71" s="1"/>
  <c r="AU158" i="1"/>
  <c r="AU158" i="71" s="1"/>
  <c r="BA150" i="1"/>
  <c r="BA150" i="71" s="1"/>
  <c r="AT141" i="1"/>
  <c r="AT141" i="71" s="1"/>
  <c r="AT133" i="1"/>
  <c r="AT133" i="71" s="1"/>
  <c r="AT125" i="1"/>
  <c r="AT125" i="71" s="1"/>
  <c r="AU116" i="1"/>
  <c r="AU116" i="71" s="1"/>
  <c r="BD100" i="1"/>
  <c r="BD100" i="71" s="1"/>
  <c r="BA92" i="1"/>
  <c r="BA92" i="71" s="1"/>
  <c r="AT84" i="1"/>
  <c r="AT84" i="71" s="1"/>
  <c r="AV76" i="1"/>
  <c r="AV76" i="71" s="1"/>
  <c r="AU68" i="1"/>
  <c r="AU68" i="71" s="1"/>
  <c r="AT60" i="1"/>
  <c r="AT60" i="71" s="1"/>
  <c r="AZ52" i="1"/>
  <c r="AZ52" i="71" s="1"/>
  <c r="AU44" i="1"/>
  <c r="AU44" i="71" s="1"/>
  <c r="AW36" i="1"/>
  <c r="AW36" i="71" s="1"/>
  <c r="AV28" i="1"/>
  <c r="AV28" i="71" s="1"/>
  <c r="AJ371" i="71"/>
  <c r="AJ363" i="71"/>
  <c r="AJ355" i="71"/>
  <c r="AJ347" i="71"/>
  <c r="AJ339" i="71"/>
  <c r="AJ331" i="71"/>
  <c r="AJ323" i="71"/>
  <c r="AJ315" i="71"/>
  <c r="AJ307" i="71"/>
  <c r="AJ299" i="71"/>
  <c r="AJ291" i="71"/>
  <c r="AJ283" i="71"/>
  <c r="AJ275" i="71"/>
  <c r="AJ267" i="71"/>
  <c r="AJ374" i="71"/>
  <c r="AJ366" i="71"/>
  <c r="AJ358" i="71"/>
  <c r="AJ350" i="71"/>
  <c r="AJ342" i="71"/>
  <c r="AJ334" i="71"/>
  <c r="AJ326" i="71"/>
  <c r="AJ318" i="71"/>
  <c r="AJ310" i="71"/>
  <c r="AJ302" i="71"/>
  <c r="AJ294" i="71"/>
  <c r="AJ286" i="71"/>
  <c r="AJ278" i="71"/>
  <c r="AJ270" i="71"/>
  <c r="AJ262" i="71"/>
  <c r="AJ254" i="71"/>
  <c r="AJ246" i="71"/>
  <c r="AJ238" i="71"/>
  <c r="AJ230" i="71"/>
  <c r="AJ222" i="71"/>
  <c r="AJ214" i="71"/>
  <c r="AJ206" i="71"/>
  <c r="AJ198" i="71"/>
  <c r="AJ190" i="71"/>
  <c r="AJ182" i="71"/>
  <c r="AJ174" i="71"/>
  <c r="AJ166" i="71"/>
  <c r="AJ158" i="71"/>
  <c r="AJ150" i="71"/>
  <c r="AJ142" i="71"/>
  <c r="AJ134" i="71"/>
  <c r="AJ126" i="71"/>
  <c r="AJ118" i="71"/>
  <c r="AJ110" i="71"/>
  <c r="AJ102" i="71"/>
  <c r="AJ94" i="71"/>
  <c r="AJ86" i="71"/>
  <c r="AJ78" i="71"/>
  <c r="AJ70" i="71"/>
  <c r="AJ62" i="71"/>
  <c r="AJ54" i="71"/>
  <c r="AJ46" i="71"/>
  <c r="AJ37" i="71"/>
  <c r="AJ29" i="71"/>
  <c r="AJ365" i="71"/>
  <c r="AJ357" i="71"/>
  <c r="AJ349" i="71"/>
  <c r="AJ341" i="71"/>
  <c r="AJ333" i="71"/>
  <c r="AJ325" i="71"/>
  <c r="AJ317" i="71"/>
  <c r="AJ309" i="71"/>
  <c r="AJ301" i="71"/>
  <c r="AJ293" i="71"/>
  <c r="AJ285" i="71"/>
  <c r="AJ277" i="71"/>
  <c r="AJ269" i="71"/>
  <c r="AJ261" i="71"/>
  <c r="AJ253" i="71"/>
  <c r="AJ245" i="71"/>
  <c r="AJ237" i="71"/>
  <c r="AJ229" i="71"/>
  <c r="AJ221" i="71"/>
  <c r="AJ213" i="71"/>
  <c r="AJ205" i="71"/>
  <c r="AJ197" i="71"/>
  <c r="AJ189" i="71"/>
  <c r="AJ181" i="71"/>
  <c r="AJ173" i="71"/>
  <c r="AJ165" i="71"/>
  <c r="AJ157" i="71"/>
  <c r="AJ149" i="71"/>
  <c r="AJ141" i="71"/>
  <c r="AJ133" i="71"/>
  <c r="AJ125" i="71"/>
  <c r="AJ117" i="71"/>
  <c r="AJ109" i="71"/>
  <c r="AJ101" i="71"/>
  <c r="AJ93" i="71"/>
  <c r="AJ85" i="71"/>
  <c r="AJ77" i="71"/>
  <c r="AJ69" i="71"/>
  <c r="AJ61" i="71"/>
  <c r="AJ53" i="71"/>
  <c r="AJ45" i="71"/>
  <c r="AJ36" i="71"/>
  <c r="AJ28" i="71"/>
  <c r="AJ259" i="71"/>
  <c r="AJ251" i="71"/>
  <c r="AJ243" i="71"/>
  <c r="AJ235" i="71"/>
  <c r="AJ227" i="71"/>
  <c r="AJ219" i="71"/>
  <c r="AJ211" i="71"/>
  <c r="AJ203" i="71"/>
  <c r="AJ195" i="71"/>
  <c r="AJ187" i="71"/>
  <c r="AJ179" i="71"/>
  <c r="AJ171" i="71"/>
  <c r="AJ163" i="71"/>
  <c r="AJ155" i="71"/>
  <c r="AJ147" i="71"/>
  <c r="AJ139" i="71"/>
  <c r="AJ131" i="71"/>
  <c r="AJ123" i="71"/>
  <c r="AJ115" i="71"/>
  <c r="AJ107" i="71"/>
  <c r="AJ99" i="71"/>
  <c r="AJ91" i="71"/>
  <c r="AJ83" i="71"/>
  <c r="AJ75" i="71"/>
  <c r="AJ67" i="71"/>
  <c r="AJ59" i="71"/>
  <c r="AJ51" i="71"/>
  <c r="AJ43" i="71"/>
  <c r="AJ34" i="71"/>
  <c r="AJ26" i="71"/>
  <c r="AJ250" i="71"/>
  <c r="AJ242" i="71"/>
  <c r="AJ234" i="71"/>
  <c r="AJ226" i="71"/>
  <c r="AJ218" i="71"/>
  <c r="AJ210" i="71"/>
  <c r="AJ202" i="71"/>
  <c r="AJ194" i="71"/>
  <c r="AJ186" i="71"/>
  <c r="AJ178" i="71"/>
  <c r="AJ170" i="71"/>
  <c r="AJ162" i="71"/>
  <c r="AJ154" i="71"/>
  <c r="AJ146" i="71"/>
  <c r="AJ138" i="71"/>
  <c r="AJ130" i="71"/>
  <c r="AJ122" i="71"/>
  <c r="AJ114" i="71"/>
  <c r="AJ106" i="71"/>
  <c r="AJ98" i="71"/>
  <c r="AJ90" i="71"/>
  <c r="AJ82" i="71"/>
  <c r="AJ74" i="71"/>
  <c r="AJ66" i="71"/>
  <c r="AJ58" i="71"/>
  <c r="AJ50" i="71"/>
  <c r="AJ42" i="71"/>
  <c r="AJ33" i="71"/>
  <c r="AJ321" i="71"/>
  <c r="AJ313" i="71"/>
  <c r="AJ305" i="71"/>
  <c r="AJ297" i="71"/>
  <c r="AJ289" i="71"/>
  <c r="AJ281" i="71"/>
  <c r="AJ273" i="71"/>
  <c r="AJ265" i="71"/>
  <c r="AJ257" i="71"/>
  <c r="AJ249" i="71"/>
  <c r="AJ241" i="71"/>
  <c r="AJ233" i="71"/>
  <c r="AJ225" i="71"/>
  <c r="AJ217" i="71"/>
  <c r="AJ209" i="71"/>
  <c r="AJ201" i="71"/>
  <c r="AJ193" i="71"/>
  <c r="AJ185" i="71"/>
  <c r="AJ177" i="71"/>
  <c r="AJ169" i="71"/>
  <c r="AJ161" i="71"/>
  <c r="AJ153" i="71"/>
  <c r="AJ145" i="71"/>
  <c r="AJ137" i="71"/>
  <c r="AJ129" i="71"/>
  <c r="AJ121" i="71"/>
  <c r="AJ113" i="71"/>
  <c r="AJ105" i="71"/>
  <c r="AJ97" i="71"/>
  <c r="AJ89" i="71"/>
  <c r="AJ81" i="71"/>
  <c r="AJ73" i="71"/>
  <c r="AJ65" i="71"/>
  <c r="AJ57" i="71"/>
  <c r="AJ49" i="71"/>
  <c r="AJ40" i="71"/>
  <c r="AJ32" i="71"/>
  <c r="AJ41" i="71"/>
  <c r="AK134" i="71"/>
  <c r="AJ25" i="71"/>
  <c r="AJ368" i="71"/>
  <c r="AJ360" i="71"/>
  <c r="AJ352" i="71"/>
  <c r="AJ344" i="71"/>
  <c r="AJ336" i="71"/>
  <c r="AJ328" i="71"/>
  <c r="AJ320" i="71"/>
  <c r="AJ312" i="71"/>
  <c r="AJ304" i="71"/>
  <c r="AJ296" i="71"/>
  <c r="AJ288" i="71"/>
  <c r="AJ280" i="71"/>
  <c r="AJ272" i="71"/>
  <c r="AJ264" i="71"/>
  <c r="AJ256" i="71"/>
  <c r="AJ248" i="71"/>
  <c r="AJ240" i="71"/>
  <c r="AJ232" i="71"/>
  <c r="AJ224" i="71"/>
  <c r="AJ216" i="71"/>
  <c r="AJ208" i="71"/>
  <c r="AJ200" i="71"/>
  <c r="AJ192" i="71"/>
  <c r="AJ184" i="71"/>
  <c r="AJ176" i="71"/>
  <c r="AJ168" i="71"/>
  <c r="AJ160" i="71"/>
  <c r="AJ152" i="71"/>
  <c r="AJ144" i="71"/>
  <c r="AJ136" i="71"/>
  <c r="AJ128" i="71"/>
  <c r="AJ120" i="71"/>
  <c r="AJ104" i="71"/>
  <c r="AJ96" i="71"/>
  <c r="AJ88" i="71"/>
  <c r="AJ80" i="71"/>
  <c r="AJ72" i="71"/>
  <c r="AJ64" i="71"/>
  <c r="AJ56" i="71"/>
  <c r="AJ48" i="71"/>
  <c r="AJ39" i="71"/>
  <c r="AJ31" i="71"/>
  <c r="AJ376" i="71"/>
  <c r="AJ367" i="71"/>
  <c r="AJ359" i="71"/>
  <c r="AJ351" i="71"/>
  <c r="AJ343" i="71"/>
  <c r="AJ335" i="71"/>
  <c r="AJ327" i="71"/>
  <c r="AJ319" i="71"/>
  <c r="AJ311" i="71"/>
  <c r="AJ303" i="71"/>
  <c r="AJ295" i="71"/>
  <c r="AJ287" i="71"/>
  <c r="AJ279" i="71"/>
  <c r="AJ271" i="71"/>
  <c r="AJ263" i="71"/>
  <c r="AJ255" i="71"/>
  <c r="AJ247" i="71"/>
  <c r="AJ239" i="71"/>
  <c r="AJ231" i="71"/>
  <c r="AJ223" i="71"/>
  <c r="AJ215" i="71"/>
  <c r="AJ207" i="71"/>
  <c r="AJ199" i="71"/>
  <c r="AJ191" i="71"/>
  <c r="AJ183" i="71"/>
  <c r="AJ175" i="71"/>
  <c r="AJ167" i="71"/>
  <c r="AJ159" i="71"/>
  <c r="AJ151" i="71"/>
  <c r="AJ143" i="71"/>
  <c r="AJ135" i="71"/>
  <c r="AJ127" i="71"/>
  <c r="AJ119" i="71"/>
  <c r="AJ111" i="71"/>
  <c r="AJ103" i="71"/>
  <c r="AJ95" i="71"/>
  <c r="AJ87" i="71"/>
  <c r="AJ79" i="71"/>
  <c r="AJ71" i="71"/>
  <c r="AJ63" i="71"/>
  <c r="AJ55" i="71"/>
  <c r="AJ47" i="71"/>
  <c r="AJ38" i="71"/>
  <c r="AJ30" i="71"/>
  <c r="D3" i="21"/>
  <c r="E3" i="21" s="1"/>
  <c r="F3" i="21" s="1"/>
  <c r="G3" i="21" s="1"/>
  <c r="H3" i="21" s="1"/>
  <c r="I3" i="21" s="1"/>
  <c r="BH185" i="1"/>
  <c r="BH185" i="71" s="1"/>
  <c r="BL117" i="1"/>
  <c r="BL117" i="71" s="1"/>
  <c r="BH117" i="1"/>
  <c r="BH117" i="71" s="1"/>
  <c r="BJ106" i="1"/>
  <c r="BJ106" i="71" s="1"/>
  <c r="BM99" i="1"/>
  <c r="BM99" i="71" s="1"/>
  <c r="BI83" i="1"/>
  <c r="BI83" i="71" s="1"/>
  <c r="AK237" i="1"/>
  <c r="AK237" i="71" s="1"/>
  <c r="AK153" i="1"/>
  <c r="AK153" i="71" s="1"/>
  <c r="AK41" i="1"/>
  <c r="AK41" i="71" s="1"/>
  <c r="AK219" i="1"/>
  <c r="AK219" i="71" s="1"/>
  <c r="AK43" i="1"/>
  <c r="AK43" i="71" s="1"/>
  <c r="AK64" i="1"/>
  <c r="AK64" i="71" s="1"/>
  <c r="BJ374" i="71"/>
  <c r="BM241" i="1"/>
  <c r="BM241" i="71" s="1"/>
  <c r="BG171" i="1"/>
  <c r="BG171" i="71" s="1"/>
  <c r="BM64" i="1"/>
  <c r="BM64" i="71" s="1"/>
  <c r="AZ205" i="1"/>
  <c r="AZ205" i="71" s="1"/>
  <c r="BK249" i="1"/>
  <c r="BK249" i="71" s="1"/>
  <c r="BI129" i="1"/>
  <c r="BI129" i="71" s="1"/>
  <c r="BF215" i="1"/>
  <c r="BF215" i="71" s="1"/>
  <c r="BL88" i="1"/>
  <c r="BL88" i="71" s="1"/>
  <c r="BJ80" i="1"/>
  <c r="BJ80" i="71" s="1"/>
  <c r="BB180" i="1"/>
  <c r="BB180" i="71" s="1"/>
  <c r="BL129" i="1"/>
  <c r="BL129" i="71" s="1"/>
  <c r="BD257" i="1"/>
  <c r="BD257" i="71" s="1"/>
  <c r="BM121" i="1"/>
  <c r="BM121" i="71" s="1"/>
  <c r="BM196" i="1"/>
  <c r="BM196" i="71" s="1"/>
  <c r="BM40" i="1"/>
  <c r="BM40" i="71" s="1"/>
  <c r="BL249" i="1"/>
  <c r="BL249" i="71" s="1"/>
  <c r="BL162" i="1"/>
  <c r="BL162" i="71" s="1"/>
  <c r="BK96" i="1"/>
  <c r="BK96" i="71" s="1"/>
  <c r="BK257" i="1"/>
  <c r="BK257" i="71" s="1"/>
  <c r="BJ129" i="1"/>
  <c r="BJ129" i="71" s="1"/>
  <c r="BJ112" i="1"/>
  <c r="BJ112" i="71" s="1"/>
  <c r="BI188" i="1"/>
  <c r="BI188" i="71" s="1"/>
  <c r="BH80" i="1"/>
  <c r="BH80" i="71" s="1"/>
  <c r="BC257" i="1"/>
  <c r="BC257" i="71" s="1"/>
  <c r="AX112" i="1"/>
  <c r="AX112" i="71" s="1"/>
  <c r="BM257" i="1"/>
  <c r="BM257" i="71" s="1"/>
  <c r="BM96" i="1"/>
  <c r="BM96" i="71" s="1"/>
  <c r="BL232" i="1"/>
  <c r="BL232" i="71" s="1"/>
  <c r="BL196" i="1"/>
  <c r="BL196" i="71" s="1"/>
  <c r="BL64" i="1"/>
  <c r="BL64" i="71" s="1"/>
  <c r="BK88" i="1"/>
  <c r="BK88" i="71" s="1"/>
  <c r="BK72" i="1"/>
  <c r="BK72" i="71" s="1"/>
  <c r="BJ188" i="1"/>
  <c r="BJ188" i="71" s="1"/>
  <c r="BJ154" i="1"/>
  <c r="BJ154" i="71" s="1"/>
  <c r="BJ72" i="1"/>
  <c r="BJ72" i="71" s="1"/>
  <c r="BI215" i="1"/>
  <c r="BI215" i="71" s="1"/>
  <c r="BH257" i="1"/>
  <c r="BH257" i="71" s="1"/>
  <c r="BG137" i="1"/>
  <c r="BG137" i="71" s="1"/>
  <c r="BM249" i="1"/>
  <c r="BM249" i="71" s="1"/>
  <c r="BM146" i="1"/>
  <c r="BM146" i="71" s="1"/>
  <c r="BM112" i="1"/>
  <c r="BM112" i="71" s="1"/>
  <c r="BL40" i="1"/>
  <c r="BL40" i="71" s="1"/>
  <c r="BL215" i="1"/>
  <c r="BL215" i="71" s="1"/>
  <c r="BK112" i="1"/>
  <c r="BK112" i="71" s="1"/>
  <c r="BK137" i="1"/>
  <c r="BK137" i="71" s="1"/>
  <c r="BK224" i="1"/>
  <c r="BK224" i="71" s="1"/>
  <c r="BJ205" i="1"/>
  <c r="BJ205" i="71" s="1"/>
  <c r="BJ180" i="1"/>
  <c r="BJ180" i="71" s="1"/>
  <c r="BJ121" i="1"/>
  <c r="BJ121" i="71" s="1"/>
  <c r="BI80" i="1"/>
  <c r="BI80" i="71" s="1"/>
  <c r="BH56" i="1"/>
  <c r="BH56" i="71" s="1"/>
  <c r="BF232" i="1"/>
  <c r="BF232" i="71" s="1"/>
  <c r="BA96" i="1"/>
  <c r="BA96" i="71" s="1"/>
  <c r="BM215" i="1"/>
  <c r="BM215" i="71" s="1"/>
  <c r="BM104" i="1"/>
  <c r="BM104" i="71" s="1"/>
  <c r="BM232" i="1"/>
  <c r="BM232" i="71" s="1"/>
  <c r="BL112" i="1"/>
  <c r="BL112" i="71" s="1"/>
  <c r="BL146" i="1"/>
  <c r="BL146" i="71" s="1"/>
  <c r="BL80" i="1"/>
  <c r="BL80" i="71" s="1"/>
  <c r="BK196" i="1"/>
  <c r="BK196" i="71" s="1"/>
  <c r="BK241" i="1"/>
  <c r="BK241" i="71" s="1"/>
  <c r="BK154" i="1"/>
  <c r="BK154" i="71" s="1"/>
  <c r="BJ249" i="1"/>
  <c r="BJ249" i="71" s="1"/>
  <c r="BJ96" i="1"/>
  <c r="BJ96" i="71" s="1"/>
  <c r="BJ32" i="1"/>
  <c r="BJ32" i="71" s="1"/>
  <c r="BI205" i="1"/>
  <c r="BI205" i="71" s="1"/>
  <c r="BI121" i="1"/>
  <c r="BI121" i="71" s="1"/>
  <c r="BF80" i="1"/>
  <c r="BF80" i="71" s="1"/>
  <c r="BE249" i="1"/>
  <c r="BE249" i="71" s="1"/>
  <c r="BM88" i="1"/>
  <c r="BM88" i="71" s="1"/>
  <c r="BL241" i="1"/>
  <c r="BL241" i="71" s="1"/>
  <c r="BK104" i="1"/>
  <c r="BK104" i="71" s="1"/>
  <c r="BJ162" i="1"/>
  <c r="BJ162" i="71" s="1"/>
  <c r="BJ88" i="1"/>
  <c r="BJ88" i="71" s="1"/>
  <c r="BJ224" i="1"/>
  <c r="BJ224" i="71" s="1"/>
  <c r="BI154" i="1"/>
  <c r="BI154" i="71" s="1"/>
  <c r="BH180" i="1"/>
  <c r="BH180" i="71" s="1"/>
  <c r="BG205" i="1"/>
  <c r="BG205" i="71" s="1"/>
  <c r="BE64" i="1"/>
  <c r="BE64" i="71" s="1"/>
  <c r="BA146" i="1"/>
  <c r="BA146" i="71" s="1"/>
  <c r="AY257" i="1"/>
  <c r="AY257" i="71" s="1"/>
  <c r="BM80" i="1"/>
  <c r="BM80" i="71" s="1"/>
  <c r="BM180" i="1"/>
  <c r="BM180" i="71" s="1"/>
  <c r="BL72" i="1"/>
  <c r="BL72" i="71" s="1"/>
  <c r="BL96" i="1"/>
  <c r="BL96" i="71" s="1"/>
  <c r="BK188" i="1"/>
  <c r="BK188" i="71" s="1"/>
  <c r="BK205" i="1"/>
  <c r="BK205" i="71" s="1"/>
  <c r="BM129" i="1"/>
  <c r="BM129" i="71" s="1"/>
  <c r="BM162" i="1"/>
  <c r="BM162" i="71" s="1"/>
  <c r="BL180" i="1"/>
  <c r="BL180" i="71" s="1"/>
  <c r="BL205" i="1"/>
  <c r="BL205" i="71" s="1"/>
  <c r="BL257" i="1"/>
  <c r="BL257" i="71" s="1"/>
  <c r="BK64" i="1"/>
  <c r="BK64" i="71" s="1"/>
  <c r="BJ257" i="1"/>
  <c r="BJ257" i="71" s="1"/>
  <c r="BJ64" i="1"/>
  <c r="BJ64" i="71" s="1"/>
  <c r="BI196" i="1"/>
  <c r="BI196" i="71" s="1"/>
  <c r="BI96" i="1"/>
  <c r="BI96" i="71" s="1"/>
  <c r="BH249" i="1"/>
  <c r="BH249" i="71" s="1"/>
  <c r="BG32" i="1"/>
  <c r="BG32" i="71" s="1"/>
  <c r="BF188" i="1"/>
  <c r="BF188" i="71" s="1"/>
  <c r="BE146" i="1"/>
  <c r="BE146" i="71" s="1"/>
  <c r="BD121" i="1"/>
  <c r="BD121" i="71" s="1"/>
  <c r="BM154" i="1"/>
  <c r="BM154" i="71" s="1"/>
  <c r="BM171" i="1"/>
  <c r="BM171" i="71" s="1"/>
  <c r="BL224" i="1"/>
  <c r="BL224" i="71" s="1"/>
  <c r="BL188" i="1"/>
  <c r="BL188" i="71" s="1"/>
  <c r="BK121" i="1"/>
  <c r="BK121" i="71" s="1"/>
  <c r="BK215" i="1"/>
  <c r="BK215" i="71" s="1"/>
  <c r="BJ146" i="1"/>
  <c r="BJ146" i="71" s="1"/>
  <c r="BJ215" i="1"/>
  <c r="BJ215" i="71" s="1"/>
  <c r="BI180" i="1"/>
  <c r="BI180" i="71" s="1"/>
  <c r="BI72" i="1"/>
  <c r="BI72" i="71" s="1"/>
  <c r="BH129" i="1"/>
  <c r="BH129" i="71" s="1"/>
  <c r="BG241" i="1"/>
  <c r="BG241" i="71" s="1"/>
  <c r="BF137" i="1"/>
  <c r="BF137" i="71" s="1"/>
  <c r="AZ64" i="1"/>
  <c r="AZ64" i="71" s="1"/>
  <c r="C56" i="1"/>
  <c r="BM68" i="1"/>
  <c r="BM68" i="71" s="1"/>
  <c r="BM228" i="1"/>
  <c r="BM228" i="71" s="1"/>
  <c r="BL158" i="1"/>
  <c r="BL158" i="71" s="1"/>
  <c r="BI68" i="1"/>
  <c r="BI68" i="71" s="1"/>
  <c r="BL184" i="1"/>
  <c r="BL184" i="71" s="1"/>
  <c r="BG192" i="1"/>
  <c r="BG192" i="71" s="1"/>
  <c r="BM220" i="1"/>
  <c r="BM220" i="71" s="1"/>
  <c r="BL192" i="1"/>
  <c r="BL192" i="71" s="1"/>
  <c r="BG68" i="1"/>
  <c r="BG68" i="71" s="1"/>
  <c r="BM133" i="1"/>
  <c r="BM133" i="71" s="1"/>
  <c r="BL228" i="1"/>
  <c r="BL228" i="71" s="1"/>
  <c r="BL68" i="1"/>
  <c r="BL68" i="71" s="1"/>
  <c r="BL236" i="1"/>
  <c r="BL236" i="71" s="1"/>
  <c r="BK133" i="1"/>
  <c r="BK133" i="71" s="1"/>
  <c r="BL141" i="1"/>
  <c r="BL141" i="71" s="1"/>
  <c r="BM36" i="1"/>
  <c r="BM36" i="71" s="1"/>
  <c r="BH60" i="1"/>
  <c r="BH60" i="71" s="1"/>
  <c r="BF236" i="1"/>
  <c r="BF236" i="71" s="1"/>
  <c r="BB116" i="1"/>
  <c r="BB116" i="71" s="1"/>
  <c r="BM184" i="1"/>
  <c r="BM184" i="71" s="1"/>
  <c r="BK125" i="1"/>
  <c r="BK125" i="71" s="1"/>
  <c r="BM84" i="1"/>
  <c r="BM84" i="71" s="1"/>
  <c r="BK236" i="1"/>
  <c r="BK236" i="71" s="1"/>
  <c r="BK100" i="1"/>
  <c r="BK100" i="71" s="1"/>
  <c r="BD116" i="1"/>
  <c r="BD116" i="71" s="1"/>
  <c r="BM192" i="1"/>
  <c r="BM192" i="71" s="1"/>
  <c r="BL220" i="1"/>
  <c r="BL220" i="71" s="1"/>
  <c r="BM44" i="1"/>
  <c r="BM44" i="71" s="1"/>
  <c r="BL133" i="1"/>
  <c r="BL133" i="71" s="1"/>
  <c r="BK158" i="1"/>
  <c r="BK158" i="71" s="1"/>
  <c r="BD186" i="1"/>
  <c r="BD186" i="71" s="1"/>
  <c r="BM166" i="1"/>
  <c r="BM166" i="71" s="1"/>
  <c r="BM76" i="1"/>
  <c r="BM76" i="71" s="1"/>
  <c r="BM28" i="1"/>
  <c r="BM28" i="71" s="1"/>
  <c r="BL245" i="1"/>
  <c r="BL245" i="71" s="1"/>
  <c r="BK228" i="1"/>
  <c r="BK228" i="71" s="1"/>
  <c r="BG220" i="1"/>
  <c r="BG220" i="71" s="1"/>
  <c r="AK201" i="1"/>
  <c r="AK254" i="1"/>
  <c r="AK161" i="1"/>
  <c r="AK161" i="71" s="1"/>
  <c r="AK338" i="1"/>
  <c r="AK338" i="71" s="1"/>
  <c r="AK127" i="1"/>
  <c r="AK127" i="71" s="1"/>
  <c r="AK180" i="1"/>
  <c r="AK180" i="71" s="1"/>
  <c r="AK225" i="1"/>
  <c r="AK142" i="1"/>
  <c r="AK142" i="71" s="1"/>
  <c r="AK138" i="1"/>
  <c r="AK138" i="71" s="1"/>
  <c r="AK117" i="1"/>
  <c r="AK103" i="1"/>
  <c r="AK103" i="71" s="1"/>
  <c r="AK213" i="1"/>
  <c r="AK213" i="71" s="1"/>
  <c r="AK371" i="1"/>
  <c r="AK371" i="71" s="1"/>
  <c r="AK240" i="1"/>
  <c r="AK240" i="71" s="1"/>
  <c r="AK208" i="1"/>
  <c r="AK208" i="71" s="1"/>
  <c r="BK219" i="1"/>
  <c r="BK219" i="71" s="1"/>
  <c r="BM227" i="1"/>
  <c r="BM227" i="71" s="1"/>
  <c r="BM191" i="1"/>
  <c r="BM191" i="71" s="1"/>
  <c r="BL230" i="1"/>
  <c r="BL191" i="1"/>
  <c r="BL191" i="71" s="1"/>
  <c r="BL238" i="1"/>
  <c r="BL238" i="71" s="1"/>
  <c r="BG227" i="1"/>
  <c r="BG227" i="71" s="1"/>
  <c r="BM219" i="1"/>
  <c r="BM219" i="71" s="1"/>
  <c r="BM260" i="1"/>
  <c r="BM260" i="71" s="1"/>
  <c r="BM115" i="1"/>
  <c r="BM115" i="71" s="1"/>
  <c r="BJ219" i="1"/>
  <c r="BJ219" i="71" s="1"/>
  <c r="BM186" i="1"/>
  <c r="BM186" i="71" s="1"/>
  <c r="BK230" i="1"/>
  <c r="BL115" i="1"/>
  <c r="BL115" i="71" s="1"/>
  <c r="BG169" i="1"/>
  <c r="BG169" i="71" s="1"/>
  <c r="BM135" i="1"/>
  <c r="BM135" i="71" s="1"/>
  <c r="BK46" i="1"/>
  <c r="BK46" i="71" s="1"/>
  <c r="BJ70" i="1"/>
  <c r="BJ70" i="71" s="1"/>
  <c r="BF213" i="1"/>
  <c r="BF213" i="71" s="1"/>
  <c r="BE169" i="1"/>
  <c r="BE169" i="71" s="1"/>
  <c r="BK38" i="1"/>
  <c r="BK38" i="71" s="1"/>
  <c r="BF30" i="1"/>
  <c r="BF30" i="71" s="1"/>
  <c r="BI135" i="1"/>
  <c r="BI135" i="71" s="1"/>
  <c r="BH178" i="1"/>
  <c r="BH178" i="71" s="1"/>
  <c r="BM110" i="1"/>
  <c r="BM110" i="71" s="1"/>
  <c r="BK94" i="1"/>
  <c r="BK94" i="71" s="1"/>
  <c r="BJ110" i="1"/>
  <c r="BJ110" i="71" s="1"/>
  <c r="BH152" i="1"/>
  <c r="BH152" i="71" s="1"/>
  <c r="BG135" i="1"/>
  <c r="BG135" i="71" s="1"/>
  <c r="BM201" i="1"/>
  <c r="BM201" i="71" s="1"/>
  <c r="BM62" i="1"/>
  <c r="BM62" i="71" s="1"/>
  <c r="BL94" i="1"/>
  <c r="BL94" i="71" s="1"/>
  <c r="BL78" i="1"/>
  <c r="BL78" i="71" s="1"/>
  <c r="BL70" i="1"/>
  <c r="BL70" i="71" s="1"/>
  <c r="BK255" i="1"/>
  <c r="BK255" i="71" s="1"/>
  <c r="BH70" i="1"/>
  <c r="BH70" i="71" s="1"/>
  <c r="BG230" i="1"/>
  <c r="BG38" i="1"/>
  <c r="BG38" i="71" s="1"/>
  <c r="BF110" i="1"/>
  <c r="BF110" i="71" s="1"/>
  <c r="BD169" i="1"/>
  <c r="BD169" i="71" s="1"/>
  <c r="BE30" i="1"/>
  <c r="BE30" i="71" s="1"/>
  <c r="BI203" i="1"/>
  <c r="BI203" i="71" s="1"/>
  <c r="AS169" i="1"/>
  <c r="AS169" i="71" s="1"/>
  <c r="BE135" i="1"/>
  <c r="BE135" i="71" s="1"/>
  <c r="AX213" i="1"/>
  <c r="AX213" i="71" s="1"/>
  <c r="BM70" i="1"/>
  <c r="BM70" i="71" s="1"/>
  <c r="BM213" i="1"/>
  <c r="BM213" i="71" s="1"/>
  <c r="BK169" i="1"/>
  <c r="BK169" i="71" s="1"/>
  <c r="BJ86" i="1"/>
  <c r="BJ86" i="71" s="1"/>
  <c r="BM127" i="1"/>
  <c r="BM127" i="71" s="1"/>
  <c r="BM194" i="1"/>
  <c r="BM194" i="71" s="1"/>
  <c r="BL203" i="1"/>
  <c r="BL203" i="71" s="1"/>
  <c r="BL119" i="1"/>
  <c r="BL119" i="71" s="1"/>
  <c r="BL178" i="1"/>
  <c r="BL178" i="71" s="1"/>
  <c r="BK222" i="1"/>
  <c r="BK222" i="71" s="1"/>
  <c r="BK110" i="1"/>
  <c r="BK110" i="71" s="1"/>
  <c r="BI222" i="1"/>
  <c r="BI222" i="71" s="1"/>
  <c r="BH62" i="1"/>
  <c r="BH62" i="71" s="1"/>
  <c r="BL216" i="1"/>
  <c r="BL216" i="71" s="1"/>
  <c r="BM152" i="1"/>
  <c r="BM152" i="71" s="1"/>
  <c r="BM102" i="1"/>
  <c r="BM102" i="71" s="1"/>
  <c r="BK247" i="1"/>
  <c r="BK247" i="71" s="1"/>
  <c r="BJ119" i="1"/>
  <c r="BJ119" i="71" s="1"/>
  <c r="BI110" i="1"/>
  <c r="BI110" i="71" s="1"/>
  <c r="BH102" i="1"/>
  <c r="BH102" i="71" s="1"/>
  <c r="BH127" i="1"/>
  <c r="BH127" i="71" s="1"/>
  <c r="BG127" i="1"/>
  <c r="BG127" i="71" s="1"/>
  <c r="BF203" i="1"/>
  <c r="BF203" i="71" s="1"/>
  <c r="BB110" i="1"/>
  <c r="BB110" i="71" s="1"/>
  <c r="BM216" i="1"/>
  <c r="BM216" i="71" s="1"/>
  <c r="BL210" i="1"/>
  <c r="BL210" i="71" s="1"/>
  <c r="BM169" i="1"/>
  <c r="BM169" i="71" s="1"/>
  <c r="BL152" i="1"/>
  <c r="BL152" i="71" s="1"/>
  <c r="BK186" i="1"/>
  <c r="BK186" i="71" s="1"/>
  <c r="BK102" i="1"/>
  <c r="BK102" i="71" s="1"/>
  <c r="BJ102" i="1"/>
  <c r="BJ102" i="71" s="1"/>
  <c r="BI102" i="1"/>
  <c r="BI102" i="71" s="1"/>
  <c r="BI38" i="1"/>
  <c r="BI38" i="71" s="1"/>
  <c r="BG62" i="1"/>
  <c r="BG62" i="71" s="1"/>
  <c r="BF70" i="1"/>
  <c r="BF70" i="71" s="1"/>
  <c r="BM210" i="1"/>
  <c r="BM210" i="71" s="1"/>
  <c r="BM160" i="1"/>
  <c r="BM160" i="71" s="1"/>
  <c r="BL102" i="1"/>
  <c r="BL102" i="71" s="1"/>
  <c r="BL135" i="1"/>
  <c r="BL135" i="71" s="1"/>
  <c r="BK86" i="1"/>
  <c r="BK86" i="71" s="1"/>
  <c r="BI160" i="1"/>
  <c r="BI160" i="71" s="1"/>
  <c r="BI119" i="1"/>
  <c r="BI119" i="71" s="1"/>
  <c r="BH186" i="1"/>
  <c r="BH186" i="71" s="1"/>
  <c r="BB169" i="1"/>
  <c r="BB169" i="71" s="1"/>
  <c r="BE194" i="1"/>
  <c r="BE194" i="71" s="1"/>
  <c r="BC160" i="1"/>
  <c r="BC160" i="71" s="1"/>
  <c r="BA160" i="1"/>
  <c r="BA160" i="71" s="1"/>
  <c r="BM222" i="1"/>
  <c r="BM222" i="71" s="1"/>
  <c r="BM119" i="1"/>
  <c r="BM119" i="71" s="1"/>
  <c r="BM255" i="1"/>
  <c r="BM255" i="71" s="1"/>
  <c r="BL127" i="1"/>
  <c r="BL127" i="71" s="1"/>
  <c r="BL110" i="1"/>
  <c r="BL110" i="71" s="1"/>
  <c r="BL213" i="1"/>
  <c r="BL213" i="71" s="1"/>
  <c r="BL86" i="1"/>
  <c r="BL86" i="71" s="1"/>
  <c r="BK119" i="1"/>
  <c r="BK119" i="71" s="1"/>
  <c r="BK135" i="1"/>
  <c r="BK135" i="71" s="1"/>
  <c r="BK194" i="1"/>
  <c r="BK194" i="71" s="1"/>
  <c r="BK127" i="1"/>
  <c r="BK127" i="71" s="1"/>
  <c r="BJ62" i="1"/>
  <c r="BJ62" i="71" s="1"/>
  <c r="BI127" i="1"/>
  <c r="BI127" i="71" s="1"/>
  <c r="BI54" i="1"/>
  <c r="BI54" i="71" s="1"/>
  <c r="BI152" i="1"/>
  <c r="BI152" i="71" s="1"/>
  <c r="BI169" i="1"/>
  <c r="BI169" i="71" s="1"/>
  <c r="BH194" i="1"/>
  <c r="BH194" i="71" s="1"/>
  <c r="BH110" i="1"/>
  <c r="BH110" i="71" s="1"/>
  <c r="BH38" i="1"/>
  <c r="BH38" i="71" s="1"/>
  <c r="BG222" i="1"/>
  <c r="BG222" i="71" s="1"/>
  <c r="BF46" i="1"/>
  <c r="BF46" i="71" s="1"/>
  <c r="BF86" i="1"/>
  <c r="BF86" i="71" s="1"/>
  <c r="BF54" i="1"/>
  <c r="BF54" i="71" s="1"/>
  <c r="AV169" i="1"/>
  <c r="AV169" i="71" s="1"/>
  <c r="BE127" i="1"/>
  <c r="BE127" i="71" s="1"/>
  <c r="BE160" i="1"/>
  <c r="BE160" i="71" s="1"/>
  <c r="BD70" i="1"/>
  <c r="BD70" i="71" s="1"/>
  <c r="BC215" i="1"/>
  <c r="BC215" i="71" s="1"/>
  <c r="BB194" i="1"/>
  <c r="BB194" i="71" s="1"/>
  <c r="BA224" i="1"/>
  <c r="BA224" i="71" s="1"/>
  <c r="AZ88" i="1"/>
  <c r="AZ88" i="71" s="1"/>
  <c r="AV80" i="1"/>
  <c r="AV80" i="71" s="1"/>
  <c r="BM203" i="1"/>
  <c r="BM203" i="71" s="1"/>
  <c r="BL62" i="1"/>
  <c r="BL62" i="71" s="1"/>
  <c r="BL247" i="1"/>
  <c r="BL247" i="71" s="1"/>
  <c r="BK160" i="1"/>
  <c r="BK160" i="71" s="1"/>
  <c r="BK162" i="1"/>
  <c r="BK162" i="71" s="1"/>
  <c r="BK30" i="1"/>
  <c r="BK30" i="71" s="1"/>
  <c r="BK146" i="1"/>
  <c r="BK146" i="71" s="1"/>
  <c r="BK78" i="1"/>
  <c r="BK78" i="71" s="1"/>
  <c r="BJ241" i="1"/>
  <c r="BJ241" i="71" s="1"/>
  <c r="BJ127" i="1"/>
  <c r="BJ127" i="71" s="1"/>
  <c r="BJ78" i="1"/>
  <c r="BJ78" i="71" s="1"/>
  <c r="BJ38" i="1"/>
  <c r="BJ38" i="71" s="1"/>
  <c r="BJ160" i="1"/>
  <c r="BJ160" i="71" s="1"/>
  <c r="BJ186" i="1"/>
  <c r="BJ186" i="71" s="1"/>
  <c r="BI178" i="1"/>
  <c r="BI178" i="71" s="1"/>
  <c r="BI238" i="1"/>
  <c r="BI238" i="71" s="1"/>
  <c r="BI186" i="1"/>
  <c r="BI186" i="71" s="1"/>
  <c r="BI104" i="1"/>
  <c r="BI104" i="71" s="1"/>
  <c r="BI112" i="1"/>
  <c r="BI112" i="71" s="1"/>
  <c r="BH54" i="1"/>
  <c r="BH54" i="71" s="1"/>
  <c r="BH119" i="1"/>
  <c r="BH119" i="71" s="1"/>
  <c r="BH78" i="1"/>
  <c r="BH78" i="71" s="1"/>
  <c r="BG94" i="1"/>
  <c r="BG94" i="71" s="1"/>
  <c r="BG112" i="1"/>
  <c r="BG112" i="71" s="1"/>
  <c r="BG186" i="1"/>
  <c r="BG186" i="71" s="1"/>
  <c r="BG152" i="1"/>
  <c r="BG152" i="71" s="1"/>
  <c r="BF62" i="1"/>
  <c r="BF62" i="71" s="1"/>
  <c r="BF152" i="1"/>
  <c r="BF152" i="71" s="1"/>
  <c r="AZ169" i="1"/>
  <c r="AZ169" i="71" s="1"/>
  <c r="AY169" i="1"/>
  <c r="AY169" i="71" s="1"/>
  <c r="BE129" i="1"/>
  <c r="BE129" i="71" s="1"/>
  <c r="BE110" i="1"/>
  <c r="BE110" i="71" s="1"/>
  <c r="BD196" i="1"/>
  <c r="BD196" i="71" s="1"/>
  <c r="BB224" i="1"/>
  <c r="BB224" i="71" s="1"/>
  <c r="BA205" i="1"/>
  <c r="BA205" i="71" s="1"/>
  <c r="BM54" i="1"/>
  <c r="BM54" i="71" s="1"/>
  <c r="BM178" i="1"/>
  <c r="BM178" i="71" s="1"/>
  <c r="BL194" i="1"/>
  <c r="BL194" i="71" s="1"/>
  <c r="BL186" i="1"/>
  <c r="BL186" i="71" s="1"/>
  <c r="BJ230" i="1"/>
  <c r="BJ30" i="1"/>
  <c r="BJ30" i="71" s="1"/>
  <c r="BJ54" i="1"/>
  <c r="BJ54" i="71" s="1"/>
  <c r="BJ232" i="1"/>
  <c r="BJ232" i="71" s="1"/>
  <c r="BJ178" i="1"/>
  <c r="BJ178" i="71" s="1"/>
  <c r="BI257" i="1"/>
  <c r="BI257" i="71" s="1"/>
  <c r="BI146" i="1"/>
  <c r="BI146" i="71" s="1"/>
  <c r="BI88" i="1"/>
  <c r="BI88" i="71" s="1"/>
  <c r="BI241" i="1"/>
  <c r="BI241" i="71" s="1"/>
  <c r="BH154" i="1"/>
  <c r="BH154" i="71" s="1"/>
  <c r="BH162" i="1"/>
  <c r="BH162" i="71" s="1"/>
  <c r="BH72" i="1"/>
  <c r="BH72" i="71" s="1"/>
  <c r="BG30" i="1"/>
  <c r="BG30" i="71" s="1"/>
  <c r="BG129" i="1"/>
  <c r="BG129" i="71" s="1"/>
  <c r="BG203" i="1"/>
  <c r="BG203" i="71" s="1"/>
  <c r="BF102" i="1"/>
  <c r="BF102" i="71" s="1"/>
  <c r="BF238" i="1"/>
  <c r="BF238" i="71" s="1"/>
  <c r="BF154" i="1"/>
  <c r="BF154" i="71" s="1"/>
  <c r="BE186" i="1"/>
  <c r="BE186" i="71" s="1"/>
  <c r="BE178" i="1"/>
  <c r="BE178" i="71" s="1"/>
  <c r="BD54" i="1"/>
  <c r="BD54" i="71" s="1"/>
  <c r="BD157" i="1"/>
  <c r="BD157" i="71" s="1"/>
  <c r="BC194" i="1"/>
  <c r="BC194" i="71" s="1"/>
  <c r="BB121" i="1"/>
  <c r="BB121" i="71" s="1"/>
  <c r="AX80" i="1"/>
  <c r="AX80" i="71" s="1"/>
  <c r="BF127" i="1"/>
  <c r="BF127" i="71" s="1"/>
  <c r="BF194" i="1"/>
  <c r="BF194" i="71" s="1"/>
  <c r="BF119" i="1"/>
  <c r="BF119" i="71" s="1"/>
  <c r="BE54" i="1"/>
  <c r="BE54" i="71" s="1"/>
  <c r="BC62" i="1"/>
  <c r="BC62" i="71" s="1"/>
  <c r="BB30" i="1"/>
  <c r="BB30" i="71" s="1"/>
  <c r="BM94" i="1"/>
  <c r="BM94" i="71" s="1"/>
  <c r="BM238" i="1"/>
  <c r="BM238" i="71" s="1"/>
  <c r="BM38" i="1"/>
  <c r="BM38" i="71" s="1"/>
  <c r="BM30" i="1"/>
  <c r="BM30" i="71" s="1"/>
  <c r="BM46" i="1"/>
  <c r="BM46" i="71" s="1"/>
  <c r="BM86" i="1"/>
  <c r="BM86" i="71" s="1"/>
  <c r="BL54" i="1"/>
  <c r="BL54" i="71" s="1"/>
  <c r="BL160" i="1"/>
  <c r="BL160" i="71" s="1"/>
  <c r="BL38" i="1"/>
  <c r="BL38" i="71" s="1"/>
  <c r="BK152" i="1"/>
  <c r="BK152" i="71" s="1"/>
  <c r="BK70" i="1"/>
  <c r="BK70" i="71" s="1"/>
  <c r="BK62" i="1"/>
  <c r="BK62" i="71" s="1"/>
  <c r="BJ247" i="1"/>
  <c r="BJ247" i="71" s="1"/>
  <c r="BJ135" i="1"/>
  <c r="BJ135" i="71" s="1"/>
  <c r="BI213" i="1"/>
  <c r="BI213" i="71" s="1"/>
  <c r="BI94" i="1"/>
  <c r="BI94" i="71" s="1"/>
  <c r="BH203" i="1"/>
  <c r="BH203" i="71" s="1"/>
  <c r="BH94" i="1"/>
  <c r="BH94" i="71" s="1"/>
  <c r="BH86" i="1"/>
  <c r="BH86" i="71" s="1"/>
  <c r="BG119" i="1"/>
  <c r="BG119" i="71" s="1"/>
  <c r="BG110" i="1"/>
  <c r="BG110" i="71" s="1"/>
  <c r="BE152" i="1"/>
  <c r="BE152" i="71" s="1"/>
  <c r="BD46" i="1"/>
  <c r="BD46" i="71" s="1"/>
  <c r="BC152" i="1"/>
  <c r="BC152" i="71" s="1"/>
  <c r="BB104" i="1"/>
  <c r="BB104" i="71" s="1"/>
  <c r="AZ121" i="1"/>
  <c r="AZ121" i="71" s="1"/>
  <c r="BM247" i="1"/>
  <c r="BM247" i="71" s="1"/>
  <c r="BM230" i="1"/>
  <c r="BM78" i="1"/>
  <c r="BM78" i="71" s="1"/>
  <c r="BL30" i="1"/>
  <c r="BL30" i="71" s="1"/>
  <c r="BL46" i="1"/>
  <c r="BL46" i="71" s="1"/>
  <c r="BL222" i="1"/>
  <c r="BL222" i="71" s="1"/>
  <c r="BL169" i="1"/>
  <c r="BL169" i="71" s="1"/>
  <c r="BK54" i="1"/>
  <c r="BK54" i="71" s="1"/>
  <c r="BK178" i="1"/>
  <c r="BK178" i="71" s="1"/>
  <c r="BJ169" i="1"/>
  <c r="BJ169" i="71" s="1"/>
  <c r="BJ152" i="1"/>
  <c r="BJ152" i="71" s="1"/>
  <c r="BJ46" i="1"/>
  <c r="BJ46" i="71" s="1"/>
  <c r="BI70" i="1"/>
  <c r="BI70" i="71" s="1"/>
  <c r="BI62" i="1"/>
  <c r="BI62" i="71" s="1"/>
  <c r="BI230" i="1"/>
  <c r="BH169" i="1"/>
  <c r="BH169" i="71" s="1"/>
  <c r="BH196" i="1"/>
  <c r="BH196" i="71" s="1"/>
  <c r="BH222" i="1"/>
  <c r="BH222" i="71" s="1"/>
  <c r="BH46" i="1"/>
  <c r="BH46" i="71" s="1"/>
  <c r="BH135" i="1"/>
  <c r="BH135" i="71" s="1"/>
  <c r="BG54" i="1"/>
  <c r="BG54" i="71" s="1"/>
  <c r="BG178" i="1"/>
  <c r="BG178" i="71" s="1"/>
  <c r="BG46" i="1"/>
  <c r="BG46" i="71" s="1"/>
  <c r="BG70" i="1"/>
  <c r="BG70" i="71" s="1"/>
  <c r="BF146" i="1"/>
  <c r="BF146" i="71" s="1"/>
  <c r="BF135" i="1"/>
  <c r="BF135" i="71" s="1"/>
  <c r="BF121" i="1"/>
  <c r="BF121" i="71" s="1"/>
  <c r="BF160" i="1"/>
  <c r="BF160" i="71" s="1"/>
  <c r="AT169" i="1"/>
  <c r="AT169" i="71" s="1"/>
  <c r="BE80" i="1"/>
  <c r="BE80" i="71" s="1"/>
  <c r="BD137" i="1"/>
  <c r="BD137" i="71" s="1"/>
  <c r="BD88" i="1"/>
  <c r="BD88" i="71" s="1"/>
  <c r="BC232" i="1"/>
  <c r="BC232" i="71" s="1"/>
  <c r="BA121" i="1"/>
  <c r="BA121" i="71" s="1"/>
  <c r="AZ137" i="1"/>
  <c r="AZ137" i="71" s="1"/>
  <c r="BE38" i="1"/>
  <c r="BE38" i="71" s="1"/>
  <c r="BE62" i="1"/>
  <c r="BE62" i="71" s="1"/>
  <c r="BE46" i="1"/>
  <c r="BE46" i="71" s="1"/>
  <c r="BD178" i="1"/>
  <c r="BD178" i="71" s="1"/>
  <c r="BD110" i="1"/>
  <c r="BD110" i="71" s="1"/>
  <c r="BC119" i="1"/>
  <c r="BC119" i="71" s="1"/>
  <c r="BC94" i="1"/>
  <c r="BC94" i="71" s="1"/>
  <c r="BB178" i="1"/>
  <c r="BB178" i="71" s="1"/>
  <c r="BD119" i="1"/>
  <c r="BD119" i="71" s="1"/>
  <c r="BD127" i="1"/>
  <c r="BD127" i="71" s="1"/>
  <c r="BC127" i="1"/>
  <c r="BC127" i="71" s="1"/>
  <c r="BB135" i="1"/>
  <c r="BB135" i="71" s="1"/>
  <c r="BE119" i="1"/>
  <c r="BE119" i="71" s="1"/>
  <c r="BE70" i="1"/>
  <c r="BE70" i="71" s="1"/>
  <c r="BE203" i="1"/>
  <c r="BE203" i="71" s="1"/>
  <c r="BD94" i="1"/>
  <c r="BD94" i="71" s="1"/>
  <c r="BD160" i="1"/>
  <c r="BD160" i="71" s="1"/>
  <c r="BA194" i="1"/>
  <c r="BA194" i="71" s="1"/>
  <c r="AT152" i="1"/>
  <c r="AT152" i="71" s="1"/>
  <c r="BJ194" i="1"/>
  <c r="BJ194" i="71" s="1"/>
  <c r="BI30" i="1"/>
  <c r="BI30" i="71" s="1"/>
  <c r="BI46" i="1"/>
  <c r="BI46" i="71" s="1"/>
  <c r="BH160" i="1"/>
  <c r="BH160" i="71" s="1"/>
  <c r="BH30" i="1"/>
  <c r="BH30" i="71" s="1"/>
  <c r="BG160" i="1"/>
  <c r="BG160" i="71" s="1"/>
  <c r="BF178" i="1"/>
  <c r="BF178" i="71" s="1"/>
  <c r="BF38" i="1"/>
  <c r="BF38" i="71" s="1"/>
  <c r="BF186" i="1"/>
  <c r="BF186" i="71" s="1"/>
  <c r="BD62" i="1"/>
  <c r="BD62" i="71" s="1"/>
  <c r="AU169" i="1"/>
  <c r="AU169" i="71" s="1"/>
  <c r="BA203" i="1"/>
  <c r="BA203" i="71" s="1"/>
  <c r="BA169" i="1"/>
  <c r="BA169" i="71" s="1"/>
  <c r="BD152" i="1"/>
  <c r="BD152" i="71" s="1"/>
  <c r="BC70" i="1"/>
  <c r="BC70" i="71" s="1"/>
  <c r="BB62" i="1"/>
  <c r="BB62" i="71" s="1"/>
  <c r="BL53" i="1"/>
  <c r="BL53" i="71" s="1"/>
  <c r="BM202" i="1"/>
  <c r="BM202" i="71" s="1"/>
  <c r="BL85" i="1"/>
  <c r="BL85" i="71" s="1"/>
  <c r="BI77" i="1"/>
  <c r="BI77" i="71" s="1"/>
  <c r="BA186" i="1"/>
  <c r="BA186" i="71" s="1"/>
  <c r="BM142" i="1"/>
  <c r="BM142" i="71" s="1"/>
  <c r="BG126" i="1"/>
  <c r="BG126" i="71" s="1"/>
  <c r="BI254" i="1"/>
  <c r="BI254" i="71" s="1"/>
  <c r="BB191" i="1"/>
  <c r="BB191" i="71" s="1"/>
  <c r="BL51" i="1"/>
  <c r="BL51" i="71" s="1"/>
  <c r="BL235" i="1"/>
  <c r="BL235" i="71" s="1"/>
  <c r="BK252" i="1"/>
  <c r="BK252" i="71" s="1"/>
  <c r="BK199" i="1"/>
  <c r="BK199" i="71" s="1"/>
  <c r="BH191" i="1"/>
  <c r="BH191" i="71" s="1"/>
  <c r="BH91" i="1"/>
  <c r="BH91" i="71" s="1"/>
  <c r="BE124" i="1"/>
  <c r="BE124" i="71" s="1"/>
  <c r="BD67" i="1"/>
  <c r="BD67" i="71" s="1"/>
  <c r="BM208" i="1"/>
  <c r="BM208" i="71" s="1"/>
  <c r="BL244" i="1"/>
  <c r="BL244" i="71" s="1"/>
  <c r="BL99" i="1"/>
  <c r="BL99" i="71" s="1"/>
  <c r="BK165" i="1"/>
  <c r="BK165" i="71" s="1"/>
  <c r="BJ157" i="1"/>
  <c r="BJ157" i="71" s="1"/>
  <c r="BI208" i="1"/>
  <c r="BI208" i="71" s="1"/>
  <c r="BI99" i="1"/>
  <c r="BI99" i="71" s="1"/>
  <c r="BH124" i="1"/>
  <c r="BH124" i="71" s="1"/>
  <c r="BG149" i="1"/>
  <c r="BG149" i="71" s="1"/>
  <c r="BF244" i="1"/>
  <c r="BF244" i="71" s="1"/>
  <c r="BD91" i="1"/>
  <c r="BD91" i="71" s="1"/>
  <c r="BK191" i="1"/>
  <c r="BK191" i="71" s="1"/>
  <c r="BJ252" i="1"/>
  <c r="BJ252" i="71" s="1"/>
  <c r="BJ260" i="1"/>
  <c r="BJ260" i="71" s="1"/>
  <c r="BI174" i="1"/>
  <c r="BI174" i="71" s="1"/>
  <c r="BH244" i="1"/>
  <c r="BH244" i="71" s="1"/>
  <c r="BE149" i="1"/>
  <c r="BE149" i="71" s="1"/>
  <c r="BC252" i="1"/>
  <c r="BC252" i="71" s="1"/>
  <c r="BM244" i="1"/>
  <c r="BM244" i="71" s="1"/>
  <c r="BM235" i="1"/>
  <c r="BM235" i="71" s="1"/>
  <c r="BM157" i="1"/>
  <c r="BM157" i="71" s="1"/>
  <c r="BL227" i="1"/>
  <c r="BL227" i="71" s="1"/>
  <c r="BL149" i="1"/>
  <c r="BL149" i="71" s="1"/>
  <c r="BL183" i="1"/>
  <c r="BL183" i="71" s="1"/>
  <c r="BK183" i="1"/>
  <c r="BK183" i="71" s="1"/>
  <c r="BM35" i="1"/>
  <c r="BM35" i="71" s="1"/>
  <c r="BM107" i="1"/>
  <c r="BM107" i="71" s="1"/>
  <c r="BL219" i="1"/>
  <c r="BL219" i="71" s="1"/>
  <c r="BL208" i="1"/>
  <c r="BL208" i="71" s="1"/>
  <c r="BJ227" i="1"/>
  <c r="BJ227" i="71" s="1"/>
  <c r="BI183" i="1"/>
  <c r="BI183" i="71" s="1"/>
  <c r="BG107" i="1"/>
  <c r="BG107" i="71" s="1"/>
  <c r="BC140" i="1"/>
  <c r="BC140" i="71" s="1"/>
  <c r="BM165" i="1"/>
  <c r="BM165" i="71" s="1"/>
  <c r="BM252" i="1"/>
  <c r="BM252" i="71" s="1"/>
  <c r="BM132" i="1"/>
  <c r="BM132" i="71" s="1"/>
  <c r="BM75" i="1"/>
  <c r="BM75" i="71" s="1"/>
  <c r="BM124" i="1"/>
  <c r="BM124" i="71" s="1"/>
  <c r="BL107" i="1"/>
  <c r="BL107" i="71" s="1"/>
  <c r="BK227" i="1"/>
  <c r="BK227" i="71" s="1"/>
  <c r="BJ99" i="1"/>
  <c r="BJ99" i="71" s="1"/>
  <c r="BD140" i="1"/>
  <c r="BD140" i="71" s="1"/>
  <c r="BD227" i="1"/>
  <c r="BD227" i="71" s="1"/>
  <c r="BC149" i="1"/>
  <c r="BC149" i="71" s="1"/>
  <c r="BA260" i="1"/>
  <c r="BA260" i="71" s="1"/>
  <c r="BE212" i="1"/>
  <c r="BE212" i="71" s="1"/>
  <c r="BK26" i="1"/>
  <c r="BK26" i="71" s="1"/>
  <c r="BB212" i="1"/>
  <c r="BB212" i="71" s="1"/>
  <c r="BL212" i="1"/>
  <c r="BL212" i="71" s="1"/>
  <c r="BD194" i="1"/>
  <c r="BD194" i="71" s="1"/>
  <c r="BC186" i="1"/>
  <c r="BC186" i="71" s="1"/>
  <c r="BC178" i="1"/>
  <c r="BC178" i="71" s="1"/>
  <c r="BB119" i="1"/>
  <c r="BB119" i="71" s="1"/>
  <c r="BA54" i="1"/>
  <c r="BA54" i="71" s="1"/>
  <c r="AZ186" i="1"/>
  <c r="AZ186" i="71" s="1"/>
  <c r="AV160" i="1"/>
  <c r="AV160" i="71" s="1"/>
  <c r="BK374" i="71"/>
  <c r="BD38" i="1"/>
  <c r="BD38" i="71" s="1"/>
  <c r="BD135" i="1"/>
  <c r="BD135" i="71" s="1"/>
  <c r="AV46" i="1"/>
  <c r="AV46" i="71" s="1"/>
  <c r="AU207" i="1"/>
  <c r="AU207" i="71" s="1"/>
  <c r="BA62" i="1"/>
  <c r="BA62" i="71" s="1"/>
  <c r="BB46" i="1"/>
  <c r="BB46" i="71" s="1"/>
  <c r="BA135" i="1"/>
  <c r="BA135" i="71" s="1"/>
  <c r="AK343" i="1"/>
  <c r="BM212" i="1"/>
  <c r="BM212" i="71" s="1"/>
  <c r="AX240" i="1"/>
  <c r="AX240" i="71" s="1"/>
  <c r="AS254" i="1"/>
  <c r="AS254" i="71" s="1"/>
  <c r="AX254" i="1"/>
  <c r="AX254" i="71" s="1"/>
  <c r="BL254" i="1"/>
  <c r="BL254" i="71" s="1"/>
  <c r="BM254" i="1"/>
  <c r="BM254" i="71" s="1"/>
  <c r="BB246" i="1"/>
  <c r="BB246" i="71" s="1"/>
  <c r="BH246" i="1"/>
  <c r="BH246" i="71" s="1"/>
  <c r="BJ246" i="1"/>
  <c r="BJ246" i="71" s="1"/>
  <c r="BF246" i="1"/>
  <c r="BF246" i="71" s="1"/>
  <c r="BK246" i="1"/>
  <c r="BK246" i="71" s="1"/>
  <c r="BF237" i="1"/>
  <c r="BF237" i="71" s="1"/>
  <c r="BG237" i="1"/>
  <c r="BG237" i="71" s="1"/>
  <c r="BM237" i="1"/>
  <c r="BM237" i="71" s="1"/>
  <c r="BE229" i="1"/>
  <c r="BE229" i="71" s="1"/>
  <c r="BI229" i="1"/>
  <c r="BI229" i="71" s="1"/>
  <c r="BL229" i="1"/>
  <c r="BL229" i="71" s="1"/>
  <c r="BK229" i="1"/>
  <c r="BK229" i="71" s="1"/>
  <c r="BM229" i="1"/>
  <c r="BM229" i="71" s="1"/>
  <c r="BF229" i="1"/>
  <c r="BF229" i="71" s="1"/>
  <c r="BC221" i="1"/>
  <c r="BC221" i="71" s="1"/>
  <c r="BM221" i="1"/>
  <c r="BM221" i="71" s="1"/>
  <c r="BL221" i="1"/>
  <c r="BL221" i="71" s="1"/>
  <c r="BK221" i="1"/>
  <c r="BK221" i="71" s="1"/>
  <c r="AZ202" i="1"/>
  <c r="AZ202" i="71" s="1"/>
  <c r="BK202" i="1"/>
  <c r="BK202" i="71" s="1"/>
  <c r="BJ202" i="1"/>
  <c r="BJ202" i="71" s="1"/>
  <c r="BJ193" i="1"/>
  <c r="BJ193" i="71" s="1"/>
  <c r="BM193" i="1"/>
  <c r="BM193" i="71" s="1"/>
  <c r="BF185" i="1"/>
  <c r="BF185" i="71" s="1"/>
  <c r="BM185" i="1"/>
  <c r="BM185" i="71" s="1"/>
  <c r="BJ185" i="1"/>
  <c r="BJ185" i="71" s="1"/>
  <c r="BI177" i="1"/>
  <c r="BI177" i="71" s="1"/>
  <c r="BK177" i="1"/>
  <c r="BK177" i="71" s="1"/>
  <c r="BL177" i="1"/>
  <c r="BL177" i="71" s="1"/>
  <c r="BH177" i="1"/>
  <c r="BH177" i="71" s="1"/>
  <c r="BA151" i="1"/>
  <c r="BA151" i="71" s="1"/>
  <c r="BL142" i="1"/>
  <c r="BL142" i="71" s="1"/>
  <c r="BI142" i="1"/>
  <c r="BI142" i="71" s="1"/>
  <c r="BK142" i="1"/>
  <c r="BK142" i="71" s="1"/>
  <c r="BF134" i="1"/>
  <c r="BF134" i="71" s="1"/>
  <c r="BM134" i="1"/>
  <c r="BM134" i="71" s="1"/>
  <c r="BK134" i="1"/>
  <c r="BK134" i="71" s="1"/>
  <c r="BC126" i="1"/>
  <c r="BC126" i="71" s="1"/>
  <c r="BM126" i="1"/>
  <c r="BM126" i="71" s="1"/>
  <c r="BK126" i="1"/>
  <c r="BK126" i="71" s="1"/>
  <c r="BL126" i="1"/>
  <c r="BL126" i="71" s="1"/>
  <c r="BG109" i="1"/>
  <c r="BG109" i="71" s="1"/>
  <c r="BM109" i="1"/>
  <c r="BM109" i="71" s="1"/>
  <c r="BC101" i="1"/>
  <c r="BC101" i="71" s="1"/>
  <c r="BE101" i="1"/>
  <c r="BE101" i="71" s="1"/>
  <c r="BJ101" i="1"/>
  <c r="BJ101" i="71" s="1"/>
  <c r="BM101" i="1"/>
  <c r="BM101" i="71" s="1"/>
  <c r="BG93" i="1"/>
  <c r="BG93" i="71" s="1"/>
  <c r="BM93" i="1"/>
  <c r="BM93" i="71" s="1"/>
  <c r="BJ93" i="1"/>
  <c r="BJ93" i="71" s="1"/>
  <c r="BL93" i="1"/>
  <c r="BL93" i="71" s="1"/>
  <c r="BD85" i="1"/>
  <c r="BD85" i="71" s="1"/>
  <c r="BJ85" i="1"/>
  <c r="BJ85" i="71" s="1"/>
  <c r="BK85" i="1"/>
  <c r="BK85" i="71" s="1"/>
  <c r="BH77" i="1"/>
  <c r="BH77" i="71" s="1"/>
  <c r="BG77" i="1"/>
  <c r="BG77" i="71" s="1"/>
  <c r="BL77" i="1"/>
  <c r="BL77" i="71" s="1"/>
  <c r="BM77" i="1"/>
  <c r="BM77" i="71" s="1"/>
  <c r="BD77" i="1"/>
  <c r="BD77" i="71" s="1"/>
  <c r="BF69" i="1"/>
  <c r="BF69" i="71" s="1"/>
  <c r="BK69" i="1"/>
  <c r="BK69" i="71" s="1"/>
  <c r="BM69" i="1"/>
  <c r="BM69" i="71" s="1"/>
  <c r="BI69" i="1"/>
  <c r="BI69" i="71" s="1"/>
  <c r="BC61" i="1"/>
  <c r="BC61" i="71" s="1"/>
  <c r="BF53" i="1"/>
  <c r="BF53" i="71" s="1"/>
  <c r="BM53" i="1"/>
  <c r="BM53" i="71" s="1"/>
  <c r="BJ53" i="1"/>
  <c r="BJ53" i="71" s="1"/>
  <c r="AZ45" i="1"/>
  <c r="AZ45" i="71" s="1"/>
  <c r="BJ45" i="1"/>
  <c r="BJ45" i="71" s="1"/>
  <c r="BL45" i="1"/>
  <c r="BL45" i="71" s="1"/>
  <c r="BM45" i="1"/>
  <c r="BM45" i="71" s="1"/>
  <c r="BF37" i="1"/>
  <c r="BF37" i="71" s="1"/>
  <c r="BL37" i="1"/>
  <c r="BL37" i="71" s="1"/>
  <c r="BK37" i="1"/>
  <c r="BK37" i="71" s="1"/>
  <c r="BI37" i="1"/>
  <c r="BI37" i="71" s="1"/>
  <c r="BD29" i="1"/>
  <c r="BD29" i="71" s="1"/>
  <c r="BK29" i="1"/>
  <c r="BK29" i="71" s="1"/>
  <c r="BM29" i="1"/>
  <c r="BM29" i="71" s="1"/>
  <c r="BL29" i="1"/>
  <c r="BL29" i="71" s="1"/>
  <c r="AU212" i="1"/>
  <c r="AU212" i="71" s="1"/>
  <c r="AZ212" i="1"/>
  <c r="AZ212" i="71" s="1"/>
  <c r="BA212" i="1"/>
  <c r="BA212" i="71" s="1"/>
  <c r="AX212" i="1"/>
  <c r="AX212" i="71" s="1"/>
  <c r="BD212" i="1"/>
  <c r="BD212" i="71" s="1"/>
  <c r="BF212" i="1"/>
  <c r="BF212" i="71" s="1"/>
  <c r="AY212" i="1"/>
  <c r="AY212" i="71" s="1"/>
  <c r="BG212" i="1"/>
  <c r="BG212" i="71" s="1"/>
  <c r="BH212" i="1"/>
  <c r="BH212" i="71" s="1"/>
  <c r="BI212" i="1"/>
  <c r="BI212" i="71" s="1"/>
  <c r="BJ212" i="1"/>
  <c r="BJ212" i="71" s="1"/>
  <c r="BK212" i="1"/>
  <c r="BK212" i="71" s="1"/>
  <c r="AV212" i="1"/>
  <c r="AV212" i="71" s="1"/>
  <c r="BJ29" i="1"/>
  <c r="BJ29" i="71" s="1"/>
  <c r="BG45" i="1"/>
  <c r="BG45" i="71" s="1"/>
  <c r="AY52" i="1"/>
  <c r="AY52" i="71" s="1"/>
  <c r="AY141" i="1"/>
  <c r="AY141" i="71" s="1"/>
  <c r="BM240" i="1"/>
  <c r="BM240" i="71" s="1"/>
  <c r="BI240" i="1"/>
  <c r="BI240" i="71" s="1"/>
  <c r="BB240" i="1"/>
  <c r="BB240" i="71" s="1"/>
  <c r="BF240" i="1"/>
  <c r="BF240" i="71" s="1"/>
  <c r="BE240" i="1"/>
  <c r="BE240" i="71" s="1"/>
  <c r="BG240" i="1"/>
  <c r="BG240" i="71" s="1"/>
  <c r="BL240" i="1"/>
  <c r="BL240" i="71" s="1"/>
  <c r="BK240" i="1"/>
  <c r="BK240" i="71" s="1"/>
  <c r="AK283" i="1"/>
  <c r="AK283" i="71" s="1"/>
  <c r="AK249" i="1"/>
  <c r="AK176" i="1"/>
  <c r="AK51" i="1"/>
  <c r="AK51" i="71" s="1"/>
  <c r="BD176" i="1"/>
  <c r="BD176" i="71" s="1"/>
  <c r="AX186" i="1"/>
  <c r="AX186" i="71" s="1"/>
  <c r="BM176" i="1"/>
  <c r="BM176" i="71" s="1"/>
  <c r="BM50" i="1"/>
  <c r="BM50" i="71" s="1"/>
  <c r="BA176" i="1"/>
  <c r="BA176" i="71" s="1"/>
  <c r="BC176" i="1"/>
  <c r="BC176" i="71" s="1"/>
  <c r="BL50" i="1"/>
  <c r="BL50" i="71" s="1"/>
  <c r="BJ176" i="1"/>
  <c r="BJ176" i="71" s="1"/>
  <c r="BK113" i="1"/>
  <c r="BK113" i="71" s="1"/>
  <c r="BD106" i="1"/>
  <c r="BD106" i="71" s="1"/>
  <c r="BM65" i="1"/>
  <c r="BM65" i="71" s="1"/>
  <c r="BM259" i="1"/>
  <c r="BM259" i="71" s="1"/>
  <c r="BJ138" i="1"/>
  <c r="BJ138" i="71" s="1"/>
  <c r="AZ176" i="1"/>
  <c r="AZ176" i="71" s="1"/>
  <c r="BL176" i="1"/>
  <c r="BL176" i="71" s="1"/>
  <c r="AY176" i="1"/>
  <c r="AY176" i="71" s="1"/>
  <c r="BH123" i="1"/>
  <c r="BH123" i="71" s="1"/>
  <c r="AX176" i="1"/>
  <c r="AX176" i="71" s="1"/>
  <c r="BF142" i="1"/>
  <c r="BF142" i="71" s="1"/>
  <c r="BF164" i="1"/>
  <c r="BF164" i="71" s="1"/>
  <c r="BE254" i="1"/>
  <c r="BE254" i="71" s="1"/>
  <c r="BD237" i="1"/>
  <c r="BD237" i="71" s="1"/>
  <c r="BG176" i="1"/>
  <c r="BG176" i="71" s="1"/>
  <c r="BL98" i="1"/>
  <c r="BL98" i="71" s="1"/>
  <c r="BL243" i="1"/>
  <c r="BL243" i="71" s="1"/>
  <c r="BH148" i="1"/>
  <c r="BH148" i="71" s="1"/>
  <c r="BK176" i="1"/>
  <c r="BK176" i="71" s="1"/>
  <c r="BI176" i="1"/>
  <c r="BI176" i="71" s="1"/>
  <c r="BH176" i="1"/>
  <c r="BH176" i="71" s="1"/>
  <c r="BF176" i="1"/>
  <c r="BF176" i="71" s="1"/>
  <c r="BB176" i="1"/>
  <c r="BB176" i="71" s="1"/>
  <c r="BG106" i="1"/>
  <c r="BG106" i="71" s="1"/>
  <c r="BF221" i="1"/>
  <c r="BF221" i="71" s="1"/>
  <c r="BE151" i="1"/>
  <c r="BE151" i="71" s="1"/>
  <c r="BD221" i="1"/>
  <c r="BD221" i="71" s="1"/>
  <c r="BE176" i="1"/>
  <c r="BE176" i="71" s="1"/>
  <c r="AY53" i="1"/>
  <c r="AY53" i="71" s="1"/>
  <c r="AT259" i="1"/>
  <c r="AT259" i="71" s="1"/>
  <c r="BB259" i="1"/>
  <c r="BB259" i="71" s="1"/>
  <c r="BJ259" i="1"/>
  <c r="BJ259" i="71" s="1"/>
  <c r="BK259" i="1"/>
  <c r="BK259" i="71" s="1"/>
  <c r="BF259" i="1"/>
  <c r="BF259" i="71" s="1"/>
  <c r="BD259" i="1"/>
  <c r="BD259" i="71" s="1"/>
  <c r="BG259" i="1"/>
  <c r="BG259" i="71" s="1"/>
  <c r="BI259" i="1"/>
  <c r="BI259" i="71" s="1"/>
  <c r="BG251" i="1"/>
  <c r="BG251" i="71" s="1"/>
  <c r="AS243" i="1"/>
  <c r="AS243" i="71" s="1"/>
  <c r="AX243" i="1"/>
  <c r="AX243" i="71" s="1"/>
  <c r="BB243" i="1"/>
  <c r="BB243" i="71" s="1"/>
  <c r="BH243" i="1"/>
  <c r="BH243" i="71" s="1"/>
  <c r="BJ243" i="1"/>
  <c r="BJ243" i="71" s="1"/>
  <c r="BM243" i="1"/>
  <c r="BM243" i="71" s="1"/>
  <c r="BD243" i="1"/>
  <c r="BD243" i="71" s="1"/>
  <c r="BE243" i="1"/>
  <c r="BE243" i="71" s="1"/>
  <c r="AS234" i="1"/>
  <c r="AS234" i="71" s="1"/>
  <c r="BF234" i="1"/>
  <c r="BF234" i="71" s="1"/>
  <c r="BM234" i="1"/>
  <c r="BM234" i="71" s="1"/>
  <c r="BD234" i="1"/>
  <c r="BD234" i="71" s="1"/>
  <c r="BL234" i="1"/>
  <c r="BL234" i="71" s="1"/>
  <c r="BJ234" i="1"/>
  <c r="BJ234" i="71" s="1"/>
  <c r="AS226" i="1"/>
  <c r="AS226" i="71" s="1"/>
  <c r="AU226" i="1"/>
  <c r="AU226" i="71" s="1"/>
  <c r="BI226" i="1"/>
  <c r="BI226" i="71" s="1"/>
  <c r="BC226" i="1"/>
  <c r="BC226" i="71" s="1"/>
  <c r="BL226" i="1"/>
  <c r="BL226" i="71" s="1"/>
  <c r="BD226" i="1"/>
  <c r="BD226" i="71" s="1"/>
  <c r="BK226" i="1"/>
  <c r="BK226" i="71" s="1"/>
  <c r="AU218" i="1"/>
  <c r="AU218" i="71" s="1"/>
  <c r="BH218" i="1"/>
  <c r="BH218" i="71" s="1"/>
  <c r="AT218" i="1"/>
  <c r="AT218" i="71" s="1"/>
  <c r="BM218" i="1"/>
  <c r="BM218" i="71" s="1"/>
  <c r="AV207" i="1"/>
  <c r="AV207" i="71" s="1"/>
  <c r="BJ207" i="1"/>
  <c r="BJ207" i="71" s="1"/>
  <c r="BH207" i="1"/>
  <c r="BH207" i="71" s="1"/>
  <c r="BC207" i="1"/>
  <c r="BC207" i="71" s="1"/>
  <c r="AZ198" i="1"/>
  <c r="AZ198" i="71" s="1"/>
  <c r="BG198" i="1"/>
  <c r="BG198" i="71" s="1"/>
  <c r="BK198" i="1"/>
  <c r="BK198" i="71" s="1"/>
  <c r="BH198" i="1"/>
  <c r="BH198" i="71" s="1"/>
  <c r="BJ198" i="1"/>
  <c r="BJ198" i="71" s="1"/>
  <c r="AW190" i="1"/>
  <c r="AW190" i="71" s="1"/>
  <c r="BM190" i="1"/>
  <c r="BM190" i="71" s="1"/>
  <c r="BI190" i="1"/>
  <c r="BI190" i="71" s="1"/>
  <c r="AS182" i="1"/>
  <c r="AS182" i="71" s="1"/>
  <c r="BL182" i="1"/>
  <c r="BL182" i="71" s="1"/>
  <c r="AS173" i="1"/>
  <c r="AS173" i="71" s="1"/>
  <c r="BI173" i="1"/>
  <c r="BI173" i="71" s="1"/>
  <c r="BL173" i="1"/>
  <c r="BL173" i="71" s="1"/>
  <c r="BE173" i="1"/>
  <c r="BE173" i="71" s="1"/>
  <c r="BJ173" i="1"/>
  <c r="BJ173" i="71" s="1"/>
  <c r="BK173" i="1"/>
  <c r="BK173" i="71" s="1"/>
  <c r="AX164" i="1"/>
  <c r="AX164" i="71" s="1"/>
  <c r="BD164" i="1"/>
  <c r="BD164" i="71" s="1"/>
  <c r="BJ164" i="1"/>
  <c r="BJ164" i="71" s="1"/>
  <c r="BL164" i="1"/>
  <c r="BL164" i="71" s="1"/>
  <c r="AS156" i="1"/>
  <c r="AS156" i="71" s="1"/>
  <c r="BD156" i="1"/>
  <c r="BD156" i="71" s="1"/>
  <c r="BK156" i="1"/>
  <c r="BK156" i="71" s="1"/>
  <c r="BG156" i="1"/>
  <c r="BG156" i="71" s="1"/>
  <c r="BL156" i="1"/>
  <c r="BL156" i="71" s="1"/>
  <c r="AU148" i="1"/>
  <c r="AU148" i="71" s="1"/>
  <c r="BM148" i="1"/>
  <c r="BM148" i="71" s="1"/>
  <c r="AZ148" i="1"/>
  <c r="AZ148" i="71" s="1"/>
  <c r="BF148" i="1"/>
  <c r="BF148" i="71" s="1"/>
  <c r="AX139" i="1"/>
  <c r="AX139" i="71" s="1"/>
  <c r="BL139" i="1"/>
  <c r="BL139" i="71" s="1"/>
  <c r="BA139" i="1"/>
  <c r="BA139" i="71" s="1"/>
  <c r="BB139" i="1"/>
  <c r="BB139" i="71" s="1"/>
  <c r="BK139" i="1"/>
  <c r="BK139" i="71" s="1"/>
  <c r="AT131" i="1"/>
  <c r="AT131" i="71" s="1"/>
  <c r="BL131" i="1"/>
  <c r="BL131" i="71" s="1"/>
  <c r="BH131" i="1"/>
  <c r="BH131" i="71" s="1"/>
  <c r="BI131" i="1"/>
  <c r="BI131" i="71" s="1"/>
  <c r="BK131" i="1"/>
  <c r="BK131" i="71" s="1"/>
  <c r="BA123" i="1"/>
  <c r="BA123" i="71" s="1"/>
  <c r="AY123" i="1"/>
  <c r="AY123" i="71" s="1"/>
  <c r="BI123" i="1"/>
  <c r="BI123" i="71" s="1"/>
  <c r="BE114" i="1"/>
  <c r="BE114" i="71" s="1"/>
  <c r="AX106" i="1"/>
  <c r="AX106" i="71" s="1"/>
  <c r="BM106" i="1"/>
  <c r="BM106" i="71" s="1"/>
  <c r="BA106" i="1"/>
  <c r="BA106" i="71" s="1"/>
  <c r="BK106" i="1"/>
  <c r="BK106" i="71" s="1"/>
  <c r="BL106" i="1"/>
  <c r="BL106" i="71" s="1"/>
  <c r="BF90" i="1"/>
  <c r="BF90" i="71" s="1"/>
  <c r="BJ90" i="1"/>
  <c r="BJ90" i="71" s="1"/>
  <c r="BM90" i="1"/>
  <c r="BM90" i="71" s="1"/>
  <c r="BC90" i="1"/>
  <c r="BC90" i="71" s="1"/>
  <c r="BH82" i="1"/>
  <c r="BH82" i="71" s="1"/>
  <c r="BG82" i="1"/>
  <c r="BG82" i="71" s="1"/>
  <c r="BI82" i="1"/>
  <c r="BI82" i="71" s="1"/>
  <c r="BJ82" i="1"/>
  <c r="BJ82" i="71" s="1"/>
  <c r="BB82" i="1"/>
  <c r="BB82" i="71" s="1"/>
  <c r="BL82" i="1"/>
  <c r="BL82" i="71" s="1"/>
  <c r="AU74" i="1"/>
  <c r="AU74" i="71" s="1"/>
  <c r="AZ74" i="1"/>
  <c r="AZ74" i="71" s="1"/>
  <c r="BD74" i="1"/>
  <c r="BD74" i="71" s="1"/>
  <c r="BF74" i="1"/>
  <c r="BF74" i="71" s="1"/>
  <c r="BJ74" i="1"/>
  <c r="BJ74" i="71" s="1"/>
  <c r="BH74" i="1"/>
  <c r="BH74" i="71" s="1"/>
  <c r="AT66" i="1"/>
  <c r="AT66" i="71" s="1"/>
  <c r="BK66" i="1"/>
  <c r="BK66" i="71" s="1"/>
  <c r="BL66" i="1"/>
  <c r="BL66" i="71" s="1"/>
  <c r="BM66" i="1"/>
  <c r="BM66" i="71" s="1"/>
  <c r="BB66" i="1"/>
  <c r="BB66" i="71" s="1"/>
  <c r="AW58" i="1"/>
  <c r="AW58" i="71" s="1"/>
  <c r="BH58" i="1"/>
  <c r="BH58" i="71" s="1"/>
  <c r="BK58" i="1"/>
  <c r="BK58" i="71" s="1"/>
  <c r="BL58" i="1"/>
  <c r="BL58" i="71" s="1"/>
  <c r="AU50" i="1"/>
  <c r="AU50" i="71" s="1"/>
  <c r="BC50" i="1"/>
  <c r="BC50" i="71" s="1"/>
  <c r="BK50" i="1"/>
  <c r="BK50" i="71" s="1"/>
  <c r="BG50" i="1"/>
  <c r="BG50" i="71" s="1"/>
  <c r="AY50" i="1"/>
  <c r="AY50" i="71" s="1"/>
  <c r="AU42" i="1"/>
  <c r="AU42" i="71" s="1"/>
  <c r="BD42" i="1"/>
  <c r="BD42" i="71" s="1"/>
  <c r="BK42" i="1"/>
  <c r="BK42" i="71" s="1"/>
  <c r="BM42" i="1"/>
  <c r="BM42" i="71" s="1"/>
  <c r="AX42" i="1"/>
  <c r="AX42" i="71" s="1"/>
  <c r="BF42" i="1"/>
  <c r="BF42" i="71" s="1"/>
  <c r="BL42" i="1"/>
  <c r="BL42" i="71" s="1"/>
  <c r="AX34" i="1"/>
  <c r="AX34" i="71" s="1"/>
  <c r="BL34" i="1"/>
  <c r="BL34" i="71" s="1"/>
  <c r="BF34" i="1"/>
  <c r="BF34" i="71" s="1"/>
  <c r="BH34" i="1"/>
  <c r="BH34" i="71" s="1"/>
  <c r="BJ34" i="1"/>
  <c r="BJ34" i="71" s="1"/>
  <c r="BK34" i="1"/>
  <c r="BK34" i="71" s="1"/>
  <c r="BA26" i="1"/>
  <c r="BA26" i="71" s="1"/>
  <c r="BH26" i="1"/>
  <c r="BH26" i="71" s="1"/>
  <c r="BJ26" i="1"/>
  <c r="BJ26" i="71" s="1"/>
  <c r="BG26" i="1"/>
  <c r="BG26" i="71" s="1"/>
  <c r="BI250" i="1"/>
  <c r="BI250" i="71" s="1"/>
  <c r="BJ225" i="1"/>
  <c r="BJ225" i="71" s="1"/>
  <c r="BH225" i="1"/>
  <c r="BH225" i="71" s="1"/>
  <c r="BG225" i="1"/>
  <c r="BG225" i="71" s="1"/>
  <c r="BB197" i="1"/>
  <c r="BB197" i="71" s="1"/>
  <c r="BM197" i="1"/>
  <c r="BM197" i="71" s="1"/>
  <c r="BI181" i="1"/>
  <c r="BI181" i="71" s="1"/>
  <c r="BE181" i="1"/>
  <c r="BE181" i="71" s="1"/>
  <c r="BK65" i="1"/>
  <c r="BK65" i="71" s="1"/>
  <c r="BI65" i="1"/>
  <c r="BI65" i="71" s="1"/>
  <c r="BE33" i="1"/>
  <c r="BE33" i="71" s="1"/>
  <c r="BL33" i="1"/>
  <c r="BL33" i="71" s="1"/>
  <c r="BK123" i="1"/>
  <c r="BK123" i="71" s="1"/>
  <c r="BK74" i="1"/>
  <c r="BK74" i="71" s="1"/>
  <c r="BI198" i="1"/>
  <c r="BI198" i="71" s="1"/>
  <c r="BH114" i="1"/>
  <c r="BH114" i="71" s="1"/>
  <c r="BG234" i="1"/>
  <c r="BG234" i="71" s="1"/>
  <c r="BM139" i="1"/>
  <c r="BM139" i="71" s="1"/>
  <c r="BL26" i="1"/>
  <c r="BL26" i="71" s="1"/>
  <c r="BL190" i="1"/>
  <c r="BL190" i="71" s="1"/>
  <c r="BK218" i="1"/>
  <c r="BK218" i="71" s="1"/>
  <c r="BK90" i="1"/>
  <c r="BK90" i="71" s="1"/>
  <c r="BJ123" i="1"/>
  <c r="BJ123" i="71" s="1"/>
  <c r="BI106" i="1"/>
  <c r="BI106" i="71" s="1"/>
  <c r="BF173" i="1"/>
  <c r="BF173" i="71" s="1"/>
  <c r="BB234" i="1"/>
  <c r="BB234" i="71" s="1"/>
  <c r="BM34" i="1"/>
  <c r="BM34" i="71" s="1"/>
  <c r="BM207" i="1"/>
  <c r="BM207" i="71" s="1"/>
  <c r="BM156" i="1"/>
  <c r="BM156" i="71" s="1"/>
  <c r="BM173" i="1"/>
  <c r="BM173" i="71" s="1"/>
  <c r="BJ226" i="1"/>
  <c r="BJ226" i="71" s="1"/>
  <c r="BH106" i="1"/>
  <c r="BH106" i="71" s="1"/>
  <c r="BG148" i="1"/>
  <c r="BG148" i="71" s="1"/>
  <c r="BE164" i="1"/>
  <c r="BE164" i="71" s="1"/>
  <c r="BE226" i="1"/>
  <c r="BE226" i="71" s="1"/>
  <c r="BE131" i="1"/>
  <c r="BE131" i="71" s="1"/>
  <c r="BD198" i="1"/>
  <c r="BD198" i="71" s="1"/>
  <c r="BL218" i="1"/>
  <c r="BL218" i="71" s="1"/>
  <c r="BL259" i="1"/>
  <c r="BL259" i="71" s="1"/>
  <c r="BK148" i="1"/>
  <c r="BK148" i="71" s="1"/>
  <c r="BK243" i="1"/>
  <c r="BK243" i="71" s="1"/>
  <c r="BJ98" i="1"/>
  <c r="BJ98" i="71" s="1"/>
  <c r="BJ50" i="1"/>
  <c r="BJ50" i="71" s="1"/>
  <c r="BI164" i="1"/>
  <c r="BI164" i="71" s="1"/>
  <c r="BI34" i="1"/>
  <c r="BI34" i="71" s="1"/>
  <c r="BH156" i="1"/>
  <c r="BH156" i="71" s="1"/>
  <c r="BG42" i="1"/>
  <c r="BG42" i="71" s="1"/>
  <c r="BG114" i="1"/>
  <c r="BG114" i="71" s="1"/>
  <c r="BF50" i="1"/>
  <c r="BF50" i="71" s="1"/>
  <c r="BC218" i="1"/>
  <c r="BC218" i="71" s="1"/>
  <c r="BM131" i="1"/>
  <c r="BM131" i="71" s="1"/>
  <c r="BM114" i="1"/>
  <c r="BM114" i="71" s="1"/>
  <c r="BL90" i="1"/>
  <c r="BL90" i="71" s="1"/>
  <c r="BK182" i="1"/>
  <c r="BK182" i="71" s="1"/>
  <c r="BK234" i="1"/>
  <c r="BK234" i="71" s="1"/>
  <c r="BJ148" i="1"/>
  <c r="BJ148" i="71" s="1"/>
  <c r="BJ156" i="1"/>
  <c r="BJ156" i="71" s="1"/>
  <c r="BI42" i="1"/>
  <c r="BI42" i="71" s="1"/>
  <c r="BI50" i="1"/>
  <c r="BI50" i="71" s="1"/>
  <c r="BI66" i="1"/>
  <c r="BI66" i="71" s="1"/>
  <c r="BA58" i="1"/>
  <c r="BA58" i="71" s="1"/>
  <c r="AS240" i="1"/>
  <c r="AS240" i="71" s="1"/>
  <c r="BC240" i="1"/>
  <c r="BC240" i="71" s="1"/>
  <c r="BH240" i="1"/>
  <c r="BH240" i="71" s="1"/>
  <c r="BA240" i="1"/>
  <c r="BA240" i="71" s="1"/>
  <c r="AZ240" i="1"/>
  <c r="AZ240" i="71" s="1"/>
  <c r="BD240" i="1"/>
  <c r="BD240" i="71" s="1"/>
  <c r="AY240" i="1"/>
  <c r="AY240" i="71" s="1"/>
  <c r="BM98" i="1"/>
  <c r="BM98" i="71" s="1"/>
  <c r="BL74" i="1"/>
  <c r="BL74" i="71" s="1"/>
  <c r="BJ114" i="1"/>
  <c r="BJ114" i="71" s="1"/>
  <c r="BJ182" i="1"/>
  <c r="BJ182" i="71" s="1"/>
  <c r="BI234" i="1"/>
  <c r="BI234" i="71" s="1"/>
  <c r="BI58" i="1"/>
  <c r="BI58" i="71" s="1"/>
  <c r="BI98" i="1"/>
  <c r="BI98" i="71" s="1"/>
  <c r="BI74" i="1"/>
  <c r="BI74" i="71" s="1"/>
  <c r="BF139" i="1"/>
  <c r="BF139" i="71" s="1"/>
  <c r="BE156" i="1"/>
  <c r="BE156" i="71" s="1"/>
  <c r="BE34" i="1"/>
  <c r="BE34" i="71" s="1"/>
  <c r="BA100" i="1"/>
  <c r="BA100" i="71" s="1"/>
  <c r="AZ141" i="1"/>
  <c r="AZ141" i="71" s="1"/>
  <c r="BE158" i="1"/>
  <c r="BE158" i="71" s="1"/>
  <c r="BD236" i="1"/>
  <c r="BD236" i="71" s="1"/>
  <c r="BC192" i="1"/>
  <c r="BC192" i="71" s="1"/>
  <c r="BB158" i="1"/>
  <c r="BB158" i="71" s="1"/>
  <c r="BA44" i="1"/>
  <c r="BA44" i="71" s="1"/>
  <c r="AZ36" i="1"/>
  <c r="AZ36" i="71" s="1"/>
  <c r="AY36" i="1"/>
  <c r="AY36" i="71" s="1"/>
  <c r="AZ125" i="1"/>
  <c r="AZ125" i="71" s="1"/>
  <c r="AX36" i="1"/>
  <c r="AX36" i="71" s="1"/>
  <c r="BH133" i="1"/>
  <c r="BH133" i="71" s="1"/>
  <c r="BH125" i="1"/>
  <c r="BH125" i="71" s="1"/>
  <c r="BG60" i="1"/>
  <c r="BG60" i="71" s="1"/>
  <c r="BC60" i="1"/>
  <c r="BC60" i="71" s="1"/>
  <c r="BL374" i="71"/>
  <c r="BM89" i="1"/>
  <c r="BM89" i="71" s="1"/>
  <c r="BM250" i="1"/>
  <c r="BM250" i="71" s="1"/>
  <c r="BL242" i="1"/>
  <c r="BL242" i="71" s="1"/>
  <c r="BJ172" i="1"/>
  <c r="BJ172" i="71" s="1"/>
  <c r="BH89" i="1"/>
  <c r="BH89" i="71" s="1"/>
  <c r="BG34" i="1"/>
  <c r="BG34" i="71" s="1"/>
  <c r="BG74" i="1"/>
  <c r="BG74" i="71" s="1"/>
  <c r="BG164" i="1"/>
  <c r="BG164" i="71" s="1"/>
  <c r="BF131" i="1"/>
  <c r="BF131" i="71" s="1"/>
  <c r="BF114" i="1"/>
  <c r="BF114" i="71" s="1"/>
  <c r="BF207" i="1"/>
  <c r="BF207" i="71" s="1"/>
  <c r="BE190" i="1"/>
  <c r="BE190" i="71" s="1"/>
  <c r="BD148" i="1"/>
  <c r="BD148" i="71" s="1"/>
  <c r="BD82" i="1"/>
  <c r="BD82" i="71" s="1"/>
  <c r="BD218" i="1"/>
  <c r="BD218" i="71" s="1"/>
  <c r="AT374" i="71"/>
  <c r="BC131" i="1"/>
  <c r="BC131" i="71" s="1"/>
  <c r="BC66" i="1"/>
  <c r="BC66" i="71" s="1"/>
  <c r="BC34" i="1"/>
  <c r="BC34" i="71" s="1"/>
  <c r="BC148" i="1"/>
  <c r="BC148" i="71" s="1"/>
  <c r="BB182" i="1"/>
  <c r="BB182" i="71" s="1"/>
  <c r="BB114" i="1"/>
  <c r="BB114" i="71" s="1"/>
  <c r="BB148" i="1"/>
  <c r="BB148" i="71" s="1"/>
  <c r="AY66" i="1"/>
  <c r="AY66" i="71" s="1"/>
  <c r="AX50" i="1"/>
  <c r="AX50" i="71" s="1"/>
  <c r="AW234" i="1"/>
  <c r="AW234" i="71" s="1"/>
  <c r="BK143" i="1"/>
  <c r="BK143" i="71" s="1"/>
  <c r="BM25" i="1"/>
  <c r="BM25" i="71" s="1"/>
  <c r="BM97" i="1"/>
  <c r="BM97" i="71" s="1"/>
  <c r="BM82" i="1"/>
  <c r="BM82" i="71" s="1"/>
  <c r="BM182" i="1"/>
  <c r="BM182" i="71" s="1"/>
  <c r="BM74" i="1"/>
  <c r="BM74" i="71" s="1"/>
  <c r="BL89" i="1"/>
  <c r="BL89" i="71" s="1"/>
  <c r="BL123" i="1"/>
  <c r="BL123" i="71" s="1"/>
  <c r="BL198" i="1"/>
  <c r="BL198" i="71" s="1"/>
  <c r="BL73" i="1"/>
  <c r="BL73" i="71" s="1"/>
  <c r="BL250" i="1"/>
  <c r="BL250" i="71" s="1"/>
  <c r="BL49" i="1"/>
  <c r="BL49" i="71" s="1"/>
  <c r="BK207" i="1"/>
  <c r="BK207" i="71" s="1"/>
  <c r="BK217" i="1"/>
  <c r="BK217" i="71" s="1"/>
  <c r="BK82" i="1"/>
  <c r="BK82" i="71" s="1"/>
  <c r="BK114" i="1"/>
  <c r="BK114" i="71" s="1"/>
  <c r="BJ66" i="1"/>
  <c r="BJ66" i="71" s="1"/>
  <c r="BJ73" i="1"/>
  <c r="BJ73" i="71" s="1"/>
  <c r="BJ190" i="1"/>
  <c r="BJ190" i="71" s="1"/>
  <c r="BJ139" i="1"/>
  <c r="BJ139" i="71" s="1"/>
  <c r="BJ42" i="1"/>
  <c r="BJ42" i="71" s="1"/>
  <c r="BI114" i="1"/>
  <c r="BI114" i="71" s="1"/>
  <c r="BI90" i="1"/>
  <c r="BI90" i="71" s="1"/>
  <c r="BI26" i="1"/>
  <c r="BI26" i="71" s="1"/>
  <c r="BI156" i="1"/>
  <c r="BI156" i="71" s="1"/>
  <c r="BH182" i="1"/>
  <c r="BH182" i="71" s="1"/>
  <c r="BH164" i="1"/>
  <c r="BH164" i="71" s="1"/>
  <c r="BH251" i="1"/>
  <c r="BH251" i="71" s="1"/>
  <c r="BH226" i="1"/>
  <c r="BH226" i="71" s="1"/>
  <c r="BH258" i="1"/>
  <c r="BH258" i="71" s="1"/>
  <c r="BH42" i="1"/>
  <c r="BH42" i="71" s="1"/>
  <c r="BG173" i="1"/>
  <c r="BG173" i="71" s="1"/>
  <c r="BG139" i="1"/>
  <c r="BG139" i="71" s="1"/>
  <c r="BG98" i="1"/>
  <c r="BG98" i="71" s="1"/>
  <c r="BG58" i="1"/>
  <c r="BG58" i="71" s="1"/>
  <c r="BF226" i="1"/>
  <c r="BF226" i="71" s="1"/>
  <c r="BF147" i="1"/>
  <c r="BF147" i="71" s="1"/>
  <c r="BF182" i="1"/>
  <c r="BF182" i="71" s="1"/>
  <c r="BE182" i="1"/>
  <c r="BE182" i="71" s="1"/>
  <c r="BE198" i="1"/>
  <c r="BE198" i="71" s="1"/>
  <c r="BD123" i="1"/>
  <c r="BD123" i="71" s="1"/>
  <c r="BC123" i="1"/>
  <c r="BC123" i="71" s="1"/>
  <c r="BC98" i="1"/>
  <c r="BC98" i="71" s="1"/>
  <c r="BB173" i="1"/>
  <c r="BB173" i="71" s="1"/>
  <c r="BB34" i="1"/>
  <c r="BB34" i="71" s="1"/>
  <c r="BB164" i="1"/>
  <c r="BB164" i="71" s="1"/>
  <c r="BA66" i="1"/>
  <c r="BA66" i="71" s="1"/>
  <c r="AZ114" i="1"/>
  <c r="AZ114" i="71" s="1"/>
  <c r="AY74" i="1"/>
  <c r="AY74" i="71" s="1"/>
  <c r="AT148" i="1"/>
  <c r="AT148" i="71" s="1"/>
  <c r="BM233" i="1"/>
  <c r="BM233" i="71" s="1"/>
  <c r="BL147" i="1"/>
  <c r="BL147" i="71" s="1"/>
  <c r="BK33" i="1"/>
  <c r="BK33" i="71" s="1"/>
  <c r="BK189" i="1"/>
  <c r="BK189" i="71" s="1"/>
  <c r="BH98" i="1"/>
  <c r="BH98" i="71" s="1"/>
  <c r="BH139" i="1"/>
  <c r="BH139" i="71" s="1"/>
  <c r="BG123" i="1"/>
  <c r="BG123" i="71" s="1"/>
  <c r="BG190" i="1"/>
  <c r="BG190" i="71" s="1"/>
  <c r="BG226" i="1"/>
  <c r="BG226" i="71" s="1"/>
  <c r="BF58" i="1"/>
  <c r="BF58" i="71" s="1"/>
  <c r="BF181" i="1"/>
  <c r="BF181" i="71" s="1"/>
  <c r="BF163" i="1"/>
  <c r="BF163" i="71" s="1"/>
  <c r="BF198" i="1"/>
  <c r="BF198" i="71" s="1"/>
  <c r="BE26" i="1"/>
  <c r="BE26" i="71" s="1"/>
  <c r="BE82" i="1"/>
  <c r="BE82" i="71" s="1"/>
  <c r="BE207" i="1"/>
  <c r="BE207" i="71" s="1"/>
  <c r="BE50" i="1"/>
  <c r="BE50" i="71" s="1"/>
  <c r="BE42" i="1"/>
  <c r="BE42" i="71" s="1"/>
  <c r="BD66" i="1"/>
  <c r="BD66" i="71" s="1"/>
  <c r="BC156" i="1"/>
  <c r="BC156" i="71" s="1"/>
  <c r="BC74" i="1"/>
  <c r="BC74" i="71" s="1"/>
  <c r="BC106" i="1"/>
  <c r="BC106" i="71" s="1"/>
  <c r="BC234" i="1"/>
  <c r="BC234" i="71" s="1"/>
  <c r="BB226" i="1"/>
  <c r="BB226" i="71" s="1"/>
  <c r="BB74" i="1"/>
  <c r="BB74" i="71" s="1"/>
  <c r="BB123" i="1"/>
  <c r="BB123" i="71" s="1"/>
  <c r="AZ139" i="1"/>
  <c r="AZ139" i="71" s="1"/>
  <c r="AS42" i="1"/>
  <c r="AS42" i="71" s="1"/>
  <c r="AV164" i="1"/>
  <c r="AV164" i="71" s="1"/>
  <c r="BJ49" i="1"/>
  <c r="BJ49" i="71" s="1"/>
  <c r="BF89" i="1"/>
  <c r="BF89" i="71" s="1"/>
  <c r="BE90" i="1"/>
  <c r="BE90" i="71" s="1"/>
  <c r="BE123" i="1"/>
  <c r="BE123" i="71" s="1"/>
  <c r="BD114" i="1"/>
  <c r="BD114" i="71" s="1"/>
  <c r="BC173" i="1"/>
  <c r="BC173" i="71" s="1"/>
  <c r="BC114" i="1"/>
  <c r="BC114" i="71" s="1"/>
  <c r="BC58" i="1"/>
  <c r="BC58" i="71" s="1"/>
  <c r="BB90" i="1"/>
  <c r="BB90" i="71" s="1"/>
  <c r="AZ207" i="1"/>
  <c r="AZ207" i="71" s="1"/>
  <c r="AY148" i="1"/>
  <c r="AY148" i="71" s="1"/>
  <c r="AX197" i="1"/>
  <c r="AX197" i="71" s="1"/>
  <c r="AW50" i="1"/>
  <c r="AW50" i="71" s="1"/>
  <c r="AS164" i="1"/>
  <c r="AS164" i="71" s="1"/>
  <c r="BI117" i="1"/>
  <c r="BI117" i="71" s="1"/>
  <c r="BM206" i="1"/>
  <c r="BM206" i="71" s="1"/>
  <c r="BM123" i="1"/>
  <c r="BM123" i="71" s="1"/>
  <c r="BM147" i="1"/>
  <c r="BM147" i="71" s="1"/>
  <c r="BM26" i="1"/>
  <c r="BM26" i="71" s="1"/>
  <c r="BM138" i="1"/>
  <c r="BM138" i="71" s="1"/>
  <c r="BM226" i="1"/>
  <c r="BM226" i="71" s="1"/>
  <c r="BM198" i="1"/>
  <c r="BM198" i="71" s="1"/>
  <c r="BL114" i="1"/>
  <c r="BL114" i="71" s="1"/>
  <c r="BL130" i="1"/>
  <c r="BL130" i="71" s="1"/>
  <c r="BL207" i="1"/>
  <c r="BL207" i="71" s="1"/>
  <c r="BL148" i="1"/>
  <c r="BL148" i="71" s="1"/>
  <c r="BK49" i="1"/>
  <c r="BK49" i="71" s="1"/>
  <c r="BK164" i="1"/>
  <c r="BK164" i="71" s="1"/>
  <c r="BJ131" i="1"/>
  <c r="BJ131" i="71" s="1"/>
  <c r="BJ218" i="1"/>
  <c r="BJ218" i="71" s="1"/>
  <c r="BJ58" i="1"/>
  <c r="BJ58" i="71" s="1"/>
  <c r="BI148" i="1"/>
  <c r="BI148" i="71" s="1"/>
  <c r="BI139" i="1"/>
  <c r="BI139" i="71" s="1"/>
  <c r="BI218" i="1"/>
  <c r="BI218" i="71" s="1"/>
  <c r="BH90" i="1"/>
  <c r="BH90" i="71" s="1"/>
  <c r="BH172" i="1"/>
  <c r="BH172" i="71" s="1"/>
  <c r="BG182" i="1"/>
  <c r="BG182" i="71" s="1"/>
  <c r="BG90" i="1"/>
  <c r="BG90" i="71" s="1"/>
  <c r="BG66" i="1"/>
  <c r="BG66" i="71" s="1"/>
  <c r="BF106" i="1"/>
  <c r="BF106" i="71" s="1"/>
  <c r="BF66" i="1"/>
  <c r="BF66" i="71" s="1"/>
  <c r="BE234" i="1"/>
  <c r="BE234" i="71" s="1"/>
  <c r="BE74" i="1"/>
  <c r="BE74" i="71" s="1"/>
  <c r="BE139" i="1"/>
  <c r="BE139" i="71" s="1"/>
  <c r="BE106" i="1"/>
  <c r="BE106" i="71" s="1"/>
  <c r="BE58" i="1"/>
  <c r="BE58" i="71" s="1"/>
  <c r="BD207" i="1"/>
  <c r="BD207" i="71" s="1"/>
  <c r="BD139" i="1"/>
  <c r="BD139" i="71" s="1"/>
  <c r="BD50" i="1"/>
  <c r="BD50" i="71" s="1"/>
  <c r="BC42" i="1"/>
  <c r="BC42" i="71" s="1"/>
  <c r="BC251" i="1"/>
  <c r="BC251" i="71" s="1"/>
  <c r="BC259" i="1"/>
  <c r="BC259" i="71" s="1"/>
  <c r="BC139" i="1"/>
  <c r="BC139" i="71" s="1"/>
  <c r="BC198" i="1"/>
  <c r="BC198" i="71" s="1"/>
  <c r="BB58" i="1"/>
  <c r="BB58" i="71" s="1"/>
  <c r="BB190" i="1"/>
  <c r="BB190" i="71" s="1"/>
  <c r="BB218" i="1"/>
  <c r="BB218" i="71" s="1"/>
  <c r="BA148" i="1"/>
  <c r="BA148" i="71" s="1"/>
  <c r="AY164" i="1"/>
  <c r="AY164" i="71" s="1"/>
  <c r="AX156" i="1"/>
  <c r="AX156" i="71" s="1"/>
  <c r="AS50" i="1"/>
  <c r="AS50" i="71" s="1"/>
  <c r="AV173" i="1"/>
  <c r="AV173" i="71" s="1"/>
  <c r="BM143" i="1"/>
  <c r="BM143" i="71" s="1"/>
  <c r="BL143" i="1"/>
  <c r="BL143" i="71" s="1"/>
  <c r="BM33" i="1"/>
  <c r="BM33" i="71" s="1"/>
  <c r="BM225" i="1"/>
  <c r="BM225" i="71" s="1"/>
  <c r="BJ130" i="1"/>
  <c r="BJ130" i="71" s="1"/>
  <c r="BI243" i="1"/>
  <c r="BI243" i="71" s="1"/>
  <c r="BI113" i="1"/>
  <c r="BI113" i="71" s="1"/>
  <c r="BI207" i="1"/>
  <c r="BI207" i="71" s="1"/>
  <c r="BH50" i="1"/>
  <c r="BH50" i="71" s="1"/>
  <c r="BH66" i="1"/>
  <c r="BH66" i="71" s="1"/>
  <c r="BH234" i="1"/>
  <c r="BH234" i="71" s="1"/>
  <c r="BH190" i="1"/>
  <c r="BH190" i="71" s="1"/>
  <c r="BH259" i="1"/>
  <c r="BH259" i="71" s="1"/>
  <c r="BG218" i="1"/>
  <c r="BG218" i="71" s="1"/>
  <c r="BG131" i="1"/>
  <c r="BG131" i="71" s="1"/>
  <c r="BG207" i="1"/>
  <c r="BG207" i="71" s="1"/>
  <c r="BG243" i="1"/>
  <c r="BG243" i="71" s="1"/>
  <c r="BF218" i="1"/>
  <c r="BF218" i="71" s="1"/>
  <c r="BF123" i="1"/>
  <c r="BF123" i="71" s="1"/>
  <c r="BF190" i="1"/>
  <c r="BF190" i="71" s="1"/>
  <c r="BF26" i="1"/>
  <c r="BF26" i="71" s="1"/>
  <c r="BE66" i="1"/>
  <c r="BE66" i="71" s="1"/>
  <c r="BE218" i="1"/>
  <c r="BE218" i="71" s="1"/>
  <c r="BE148" i="1"/>
  <c r="BE148" i="71" s="1"/>
  <c r="BE259" i="1"/>
  <c r="BE259" i="71" s="1"/>
  <c r="BD58" i="1"/>
  <c r="BD58" i="71" s="1"/>
  <c r="BD131" i="1"/>
  <c r="BD131" i="71" s="1"/>
  <c r="BD190" i="1"/>
  <c r="BD190" i="71" s="1"/>
  <c r="BD26" i="1"/>
  <c r="BD26" i="71" s="1"/>
  <c r="BC190" i="1"/>
  <c r="BC190" i="71" s="1"/>
  <c r="BC243" i="1"/>
  <c r="BC243" i="71" s="1"/>
  <c r="BA190" i="1"/>
  <c r="BA190" i="71" s="1"/>
  <c r="AZ226" i="1"/>
  <c r="AZ226" i="71" s="1"/>
  <c r="AY226" i="1"/>
  <c r="AY226" i="71" s="1"/>
  <c r="AT74" i="1"/>
  <c r="AT74" i="71" s="1"/>
  <c r="BH210" i="1"/>
  <c r="BH210" i="71" s="1"/>
  <c r="BK210" i="1"/>
  <c r="BK210" i="71" s="1"/>
  <c r="BB201" i="1"/>
  <c r="BB201" i="71" s="1"/>
  <c r="BK201" i="1"/>
  <c r="BK201" i="71" s="1"/>
  <c r="BG216" i="1"/>
  <c r="BG216" i="71" s="1"/>
  <c r="BG172" i="1"/>
  <c r="BG172" i="71" s="1"/>
  <c r="BG181" i="1"/>
  <c r="BG181" i="71" s="1"/>
  <c r="BC172" i="1"/>
  <c r="BC172" i="71" s="1"/>
  <c r="BM81" i="1"/>
  <c r="BM81" i="71" s="1"/>
  <c r="BM163" i="1"/>
  <c r="BM163" i="71" s="1"/>
  <c r="BM105" i="1"/>
  <c r="BM105" i="71" s="1"/>
  <c r="BM172" i="1"/>
  <c r="BM172" i="71" s="1"/>
  <c r="BM73" i="1"/>
  <c r="BM73" i="71" s="1"/>
  <c r="BM181" i="1"/>
  <c r="BM181" i="71" s="1"/>
  <c r="BL138" i="1"/>
  <c r="BL138" i="71" s="1"/>
  <c r="BL65" i="1"/>
  <c r="BL65" i="71" s="1"/>
  <c r="BK242" i="1"/>
  <c r="BK242" i="71" s="1"/>
  <c r="BK57" i="1"/>
  <c r="BK57" i="71" s="1"/>
  <c r="BJ250" i="1"/>
  <c r="BJ250" i="71" s="1"/>
  <c r="BJ97" i="1"/>
  <c r="BJ97" i="71" s="1"/>
  <c r="BJ217" i="1"/>
  <c r="BJ217" i="71" s="1"/>
  <c r="BJ181" i="1"/>
  <c r="BJ181" i="71" s="1"/>
  <c r="BI45" i="1"/>
  <c r="BI45" i="71" s="1"/>
  <c r="BI155" i="1"/>
  <c r="BI155" i="71" s="1"/>
  <c r="BI109" i="1"/>
  <c r="BI109" i="71" s="1"/>
  <c r="BH113" i="1"/>
  <c r="BH113" i="71" s="1"/>
  <c r="BH93" i="1"/>
  <c r="BH93" i="71" s="1"/>
  <c r="BH130" i="1"/>
  <c r="BH130" i="71" s="1"/>
  <c r="BH29" i="1"/>
  <c r="BH29" i="71" s="1"/>
  <c r="BH126" i="1"/>
  <c r="BH126" i="71" s="1"/>
  <c r="BH221" i="1"/>
  <c r="BH221" i="71" s="1"/>
  <c r="BG73" i="1"/>
  <c r="BG73" i="71" s="1"/>
  <c r="BG49" i="1"/>
  <c r="BG49" i="71" s="1"/>
  <c r="BF177" i="1"/>
  <c r="BF177" i="71" s="1"/>
  <c r="BE37" i="1"/>
  <c r="BE37" i="71" s="1"/>
  <c r="BD89" i="1"/>
  <c r="BD89" i="71" s="1"/>
  <c r="BD189" i="1"/>
  <c r="BD189" i="71" s="1"/>
  <c r="BC97" i="1"/>
  <c r="BC97" i="71" s="1"/>
  <c r="BA237" i="1"/>
  <c r="BA237" i="71" s="1"/>
  <c r="BA234" i="1"/>
  <c r="BA234" i="71" s="1"/>
  <c r="BA243" i="1"/>
  <c r="BA243" i="71" s="1"/>
  <c r="AZ49" i="1"/>
  <c r="AZ49" i="71" s="1"/>
  <c r="AZ50" i="1"/>
  <c r="AZ50" i="71" s="1"/>
  <c r="AZ66" i="1"/>
  <c r="AZ66" i="71" s="1"/>
  <c r="AY139" i="1"/>
  <c r="AY139" i="71" s="1"/>
  <c r="AY190" i="1"/>
  <c r="AY190" i="71" s="1"/>
  <c r="AX46" i="1"/>
  <c r="AX46" i="71" s="1"/>
  <c r="AT50" i="1"/>
  <c r="AT50" i="71" s="1"/>
  <c r="AS131" i="1"/>
  <c r="AS131" i="71" s="1"/>
  <c r="AW243" i="1"/>
  <c r="AW243" i="71" s="1"/>
  <c r="BM57" i="1"/>
  <c r="BM57" i="71" s="1"/>
  <c r="BM49" i="1"/>
  <c r="BM49" i="71" s="1"/>
  <c r="BL61" i="1"/>
  <c r="BL61" i="71" s="1"/>
  <c r="BL81" i="1"/>
  <c r="BL81" i="71" s="1"/>
  <c r="BL181" i="1"/>
  <c r="BL181" i="71" s="1"/>
  <c r="BL69" i="1"/>
  <c r="BL69" i="71" s="1"/>
  <c r="BL246" i="1"/>
  <c r="BL246" i="71" s="1"/>
  <c r="BL189" i="1"/>
  <c r="BL189" i="71" s="1"/>
  <c r="BL134" i="1"/>
  <c r="BL134" i="71" s="1"/>
  <c r="BL57" i="1"/>
  <c r="BL57" i="71" s="1"/>
  <c r="BK181" i="1"/>
  <c r="BK181" i="71" s="1"/>
  <c r="BK225" i="1"/>
  <c r="BK225" i="71" s="1"/>
  <c r="BK197" i="1"/>
  <c r="BK197" i="71" s="1"/>
  <c r="BJ142" i="1"/>
  <c r="BJ142" i="71" s="1"/>
  <c r="BJ177" i="1"/>
  <c r="BJ177" i="71" s="1"/>
  <c r="BJ77" i="1"/>
  <c r="BJ77" i="71" s="1"/>
  <c r="BJ57" i="1"/>
  <c r="BJ57" i="71" s="1"/>
  <c r="BI61" i="1"/>
  <c r="BI61" i="71" s="1"/>
  <c r="BI225" i="1"/>
  <c r="BI225" i="71" s="1"/>
  <c r="BH73" i="1"/>
  <c r="BH73" i="71" s="1"/>
  <c r="BH97" i="1"/>
  <c r="BH97" i="71" s="1"/>
  <c r="BG101" i="1"/>
  <c r="BG101" i="71" s="1"/>
  <c r="BG177" i="1"/>
  <c r="BG177" i="71" s="1"/>
  <c r="AW240" i="1"/>
  <c r="AW240" i="71" s="1"/>
  <c r="AV240" i="1"/>
  <c r="AV240" i="71" s="1"/>
  <c r="BE53" i="1"/>
  <c r="BE53" i="71" s="1"/>
  <c r="BC46" i="1"/>
  <c r="BC46" i="71" s="1"/>
  <c r="BC164" i="1"/>
  <c r="BC164" i="71" s="1"/>
  <c r="BC54" i="1"/>
  <c r="BC54" i="71" s="1"/>
  <c r="BC135" i="1"/>
  <c r="BC135" i="71" s="1"/>
  <c r="BC110" i="1"/>
  <c r="BC110" i="71" s="1"/>
  <c r="BB127" i="1"/>
  <c r="BB127" i="71" s="1"/>
  <c r="BB198" i="1"/>
  <c r="BB198" i="71" s="1"/>
  <c r="BB50" i="1"/>
  <c r="BB50" i="71" s="1"/>
  <c r="BB54" i="1"/>
  <c r="BB54" i="71" s="1"/>
  <c r="BB131" i="1"/>
  <c r="BB131" i="71" s="1"/>
  <c r="BB42" i="1"/>
  <c r="BB42" i="71" s="1"/>
  <c r="BA164" i="1"/>
  <c r="BA164" i="71" s="1"/>
  <c r="BA156" i="1"/>
  <c r="BA156" i="71" s="1"/>
  <c r="AZ46" i="1"/>
  <c r="AZ46" i="71" s="1"/>
  <c r="AZ58" i="1"/>
  <c r="AZ58" i="71" s="1"/>
  <c r="AZ218" i="1"/>
  <c r="AZ218" i="71" s="1"/>
  <c r="AY186" i="1"/>
  <c r="AY186" i="71" s="1"/>
  <c r="AY127" i="1"/>
  <c r="AY127" i="71" s="1"/>
  <c r="AX148" i="1"/>
  <c r="AX148" i="71" s="1"/>
  <c r="AX131" i="1"/>
  <c r="AX131" i="71" s="1"/>
  <c r="AU73" i="1"/>
  <c r="AU73" i="71" s="1"/>
  <c r="AU70" i="1"/>
  <c r="AU70" i="71" s="1"/>
  <c r="AV50" i="1"/>
  <c r="AV50" i="71" s="1"/>
  <c r="AV139" i="1"/>
  <c r="AV139" i="71" s="1"/>
  <c r="AU259" i="1"/>
  <c r="AU259" i="71" s="1"/>
  <c r="BH233" i="1"/>
  <c r="BH233" i="71" s="1"/>
  <c r="BF138" i="1"/>
  <c r="BF138" i="71" s="1"/>
  <c r="BD206" i="1"/>
  <c r="BD206" i="71" s="1"/>
  <c r="BB258" i="1"/>
  <c r="BB258" i="71" s="1"/>
  <c r="AY49" i="1"/>
  <c r="AY49" i="71" s="1"/>
  <c r="AW49" i="1"/>
  <c r="AW49" i="71" s="1"/>
  <c r="BM189" i="1"/>
  <c r="BM189" i="71" s="1"/>
  <c r="BL122" i="1"/>
  <c r="BL122" i="71" s="1"/>
  <c r="BL172" i="1"/>
  <c r="BL172" i="71" s="1"/>
  <c r="BL163" i="1"/>
  <c r="BL163" i="71" s="1"/>
  <c r="BK254" i="1"/>
  <c r="BK254" i="71" s="1"/>
  <c r="BK101" i="1"/>
  <c r="BK101" i="71" s="1"/>
  <c r="BK93" i="1"/>
  <c r="BK93" i="71" s="1"/>
  <c r="BK237" i="1"/>
  <c r="BK237" i="71" s="1"/>
  <c r="BK61" i="1"/>
  <c r="BK61" i="71" s="1"/>
  <c r="BJ37" i="1"/>
  <c r="BJ37" i="71" s="1"/>
  <c r="BJ61" i="1"/>
  <c r="BJ61" i="71" s="1"/>
  <c r="BJ33" i="1"/>
  <c r="BJ33" i="71" s="1"/>
  <c r="BJ237" i="1"/>
  <c r="BJ237" i="71" s="1"/>
  <c r="BI138" i="1"/>
  <c r="BI138" i="71" s="1"/>
  <c r="BI29" i="1"/>
  <c r="BI29" i="71" s="1"/>
  <c r="BI233" i="1"/>
  <c r="BI233" i="71" s="1"/>
  <c r="BI101" i="1"/>
  <c r="BI101" i="71" s="1"/>
  <c r="BI147" i="1"/>
  <c r="BI147" i="71" s="1"/>
  <c r="BH85" i="1"/>
  <c r="BH85" i="71" s="1"/>
  <c r="BH237" i="1"/>
  <c r="BH237" i="71" s="1"/>
  <c r="BH147" i="1"/>
  <c r="BH147" i="71" s="1"/>
  <c r="BH41" i="1"/>
  <c r="BH41" i="71" s="1"/>
  <c r="BH69" i="1"/>
  <c r="BH69" i="71" s="1"/>
  <c r="BH193" i="1"/>
  <c r="BH193" i="71" s="1"/>
  <c r="BG142" i="1"/>
  <c r="BG142" i="71" s="1"/>
  <c r="BG41" i="1"/>
  <c r="BG41" i="71" s="1"/>
  <c r="BF65" i="1"/>
  <c r="BF65" i="71" s="1"/>
  <c r="BF193" i="1"/>
  <c r="BF193" i="71" s="1"/>
  <c r="BE49" i="1"/>
  <c r="BE49" i="71" s="1"/>
  <c r="AU240" i="1"/>
  <c r="AU240" i="71" s="1"/>
  <c r="BD69" i="1"/>
  <c r="BD69" i="71" s="1"/>
  <c r="BA218" i="1"/>
  <c r="BA218" i="71" s="1"/>
  <c r="BA127" i="1"/>
  <c r="BA127" i="71" s="1"/>
  <c r="BA152" i="1"/>
  <c r="BA152" i="71" s="1"/>
  <c r="BA226" i="1"/>
  <c r="BA226" i="71" s="1"/>
  <c r="AZ243" i="1"/>
  <c r="AZ243" i="71" s="1"/>
  <c r="AZ33" i="1"/>
  <c r="AZ33" i="71" s="1"/>
  <c r="AY218" i="1"/>
  <c r="AY218" i="71" s="1"/>
  <c r="AY160" i="1"/>
  <c r="AY160" i="71" s="1"/>
  <c r="AX190" i="1"/>
  <c r="AX190" i="71" s="1"/>
  <c r="AX229" i="1"/>
  <c r="AX229" i="71" s="1"/>
  <c r="AT101" i="1"/>
  <c r="AT101" i="71" s="1"/>
  <c r="AS74" i="1"/>
  <c r="AS74" i="71" s="1"/>
  <c r="AW164" i="1"/>
  <c r="AW164" i="71" s="1"/>
  <c r="AT190" i="1"/>
  <c r="AT190" i="71" s="1"/>
  <c r="BM113" i="1"/>
  <c r="BM113" i="71" s="1"/>
  <c r="BM258" i="1"/>
  <c r="BM258" i="71" s="1"/>
  <c r="BM242" i="1"/>
  <c r="BM242" i="71" s="1"/>
  <c r="BL197" i="1"/>
  <c r="BL197" i="71" s="1"/>
  <c r="BL41" i="1"/>
  <c r="BL41" i="71" s="1"/>
  <c r="BK233" i="1"/>
  <c r="BK233" i="71" s="1"/>
  <c r="BK45" i="1"/>
  <c r="BK45" i="71" s="1"/>
  <c r="BK109" i="1"/>
  <c r="BK109" i="71" s="1"/>
  <c r="BJ69" i="1"/>
  <c r="BJ69" i="71" s="1"/>
  <c r="BI185" i="1"/>
  <c r="BI185" i="71" s="1"/>
  <c r="BI242" i="1"/>
  <c r="BI242" i="71" s="1"/>
  <c r="BI57" i="1"/>
  <c r="BI57" i="71" s="1"/>
  <c r="BH206" i="1"/>
  <c r="BH206" i="71" s="1"/>
  <c r="BH101" i="1"/>
  <c r="BH101" i="71" s="1"/>
  <c r="BG229" i="1"/>
  <c r="BG229" i="71" s="1"/>
  <c r="BC254" i="1"/>
  <c r="BC254" i="71" s="1"/>
  <c r="BE163" i="1"/>
  <c r="BE163" i="71" s="1"/>
  <c r="BD217" i="1"/>
  <c r="BD217" i="71" s="1"/>
  <c r="BB156" i="1"/>
  <c r="BB156" i="71" s="1"/>
  <c r="BB186" i="1"/>
  <c r="BB186" i="71" s="1"/>
  <c r="BB207" i="1"/>
  <c r="BB207" i="71" s="1"/>
  <c r="BA50" i="1"/>
  <c r="BA50" i="71" s="1"/>
  <c r="BA42" i="1"/>
  <c r="BA42" i="71" s="1"/>
  <c r="BA259" i="1"/>
  <c r="BA259" i="71" s="1"/>
  <c r="AZ259" i="1"/>
  <c r="AZ259" i="71" s="1"/>
  <c r="AZ164" i="1"/>
  <c r="AZ164" i="71" s="1"/>
  <c r="AY42" i="1"/>
  <c r="AY42" i="71" s="1"/>
  <c r="AX218" i="1"/>
  <c r="AX218" i="71" s="1"/>
  <c r="AW193" i="1"/>
  <c r="AW193" i="71" s="1"/>
  <c r="AT49" i="1"/>
  <c r="AT49" i="71" s="1"/>
  <c r="AU233" i="1"/>
  <c r="AU233" i="71" s="1"/>
  <c r="AU106" i="1"/>
  <c r="AU106" i="71" s="1"/>
  <c r="AT164" i="1"/>
  <c r="AT164" i="71" s="1"/>
  <c r="AU190" i="1"/>
  <c r="AU190" i="71" s="1"/>
  <c r="BL217" i="1"/>
  <c r="BL217" i="71" s="1"/>
  <c r="BL233" i="1"/>
  <c r="BL233" i="71" s="1"/>
  <c r="BL155" i="1"/>
  <c r="BL155" i="71" s="1"/>
  <c r="BL105" i="1"/>
  <c r="BL105" i="71" s="1"/>
  <c r="BK89" i="1"/>
  <c r="BK89" i="71" s="1"/>
  <c r="BK130" i="1"/>
  <c r="BK130" i="71" s="1"/>
  <c r="BK41" i="1"/>
  <c r="BK41" i="71" s="1"/>
  <c r="BJ41" i="1"/>
  <c r="BJ41" i="71" s="1"/>
  <c r="BJ254" i="1"/>
  <c r="BJ254" i="71" s="1"/>
  <c r="BI73" i="1"/>
  <c r="BI73" i="71" s="1"/>
  <c r="BI49" i="1"/>
  <c r="BI49" i="71" s="1"/>
  <c r="BI33" i="1"/>
  <c r="BI33" i="71" s="1"/>
  <c r="BI246" i="1"/>
  <c r="BI246" i="71" s="1"/>
  <c r="BI81" i="1"/>
  <c r="BI81" i="71" s="1"/>
  <c r="BH53" i="1"/>
  <c r="BH53" i="71" s="1"/>
  <c r="BH197" i="1"/>
  <c r="BH197" i="71" s="1"/>
  <c r="BH229" i="1"/>
  <c r="BH229" i="71" s="1"/>
  <c r="BH134" i="1"/>
  <c r="BH134" i="71" s="1"/>
  <c r="BG202" i="1"/>
  <c r="BG202" i="71" s="1"/>
  <c r="BG134" i="1"/>
  <c r="BG134" i="71" s="1"/>
  <c r="BG37" i="1"/>
  <c r="BG37" i="71" s="1"/>
  <c r="BF172" i="1"/>
  <c r="BF172" i="71" s="1"/>
  <c r="BF57" i="1"/>
  <c r="BF57" i="71" s="1"/>
  <c r="BF126" i="1"/>
  <c r="BF126" i="71" s="1"/>
  <c r="BF202" i="1"/>
  <c r="BF202" i="71" s="1"/>
  <c r="BF101" i="1"/>
  <c r="BF101" i="71" s="1"/>
  <c r="BF242" i="1"/>
  <c r="BF242" i="71" s="1"/>
  <c r="BF93" i="1"/>
  <c r="BF93" i="71" s="1"/>
  <c r="BA254" i="1"/>
  <c r="BA254" i="71" s="1"/>
  <c r="BE93" i="1"/>
  <c r="BE93" i="71" s="1"/>
  <c r="BE126" i="1"/>
  <c r="BE126" i="71" s="1"/>
  <c r="BE134" i="1"/>
  <c r="BE134" i="71" s="1"/>
  <c r="BD151" i="1"/>
  <c r="BD151" i="71" s="1"/>
  <c r="BD97" i="1"/>
  <c r="BD97" i="71" s="1"/>
  <c r="BD126" i="1"/>
  <c r="BD126" i="71" s="1"/>
  <c r="BD73" i="1"/>
  <c r="BD73" i="71" s="1"/>
  <c r="BD177" i="1"/>
  <c r="BD177" i="71" s="1"/>
  <c r="BD229" i="1"/>
  <c r="BD229" i="71" s="1"/>
  <c r="BC81" i="1"/>
  <c r="BC81" i="71" s="1"/>
  <c r="BC77" i="1"/>
  <c r="BC77" i="71" s="1"/>
  <c r="BA77" i="1"/>
  <c r="BA77" i="71" s="1"/>
  <c r="BA57" i="1"/>
  <c r="BA57" i="71" s="1"/>
  <c r="AY81" i="1"/>
  <c r="AY81" i="71" s="1"/>
  <c r="AX57" i="1"/>
  <c r="AX57" i="71" s="1"/>
  <c r="AT57" i="1"/>
  <c r="AT57" i="71" s="1"/>
  <c r="AS258" i="1"/>
  <c r="AS258" i="71" s="1"/>
  <c r="AW258" i="1"/>
  <c r="AW258" i="71" s="1"/>
  <c r="AZ258" i="1"/>
  <c r="AZ258" i="71" s="1"/>
  <c r="BF258" i="1"/>
  <c r="BF258" i="71" s="1"/>
  <c r="AV258" i="1"/>
  <c r="AV258" i="71" s="1"/>
  <c r="BD258" i="1"/>
  <c r="BD258" i="71" s="1"/>
  <c r="AT258" i="1"/>
  <c r="AT258" i="71" s="1"/>
  <c r="AX258" i="1"/>
  <c r="AX258" i="71" s="1"/>
  <c r="BC258" i="1"/>
  <c r="BC258" i="71" s="1"/>
  <c r="BD250" i="1"/>
  <c r="BD250" i="71" s="1"/>
  <c r="AZ250" i="1"/>
  <c r="AZ250" i="71" s="1"/>
  <c r="BC250" i="1"/>
  <c r="BC250" i="71" s="1"/>
  <c r="BG250" i="1"/>
  <c r="BG250" i="71" s="1"/>
  <c r="AX250" i="1"/>
  <c r="AX250" i="71" s="1"/>
  <c r="AY250" i="1"/>
  <c r="AY250" i="71" s="1"/>
  <c r="AU250" i="1"/>
  <c r="AU250" i="71" s="1"/>
  <c r="AT250" i="1"/>
  <c r="AT250" i="71" s="1"/>
  <c r="AZ233" i="1"/>
  <c r="AZ233" i="71" s="1"/>
  <c r="BB233" i="1"/>
  <c r="BB233" i="71" s="1"/>
  <c r="BF233" i="1"/>
  <c r="BF233" i="71" s="1"/>
  <c r="BD233" i="1"/>
  <c r="BD233" i="71" s="1"/>
  <c r="BC225" i="1"/>
  <c r="BC225" i="71" s="1"/>
  <c r="AV225" i="1"/>
  <c r="AV225" i="71" s="1"/>
  <c r="BD225" i="1"/>
  <c r="BD225" i="71" s="1"/>
  <c r="BE225" i="1"/>
  <c r="BE225" i="71" s="1"/>
  <c r="BB225" i="1"/>
  <c r="BB225" i="71" s="1"/>
  <c r="BF225" i="1"/>
  <c r="BF225" i="71" s="1"/>
  <c r="AZ225" i="1"/>
  <c r="AZ225" i="71" s="1"/>
  <c r="BF217" i="1"/>
  <c r="BF217" i="71" s="1"/>
  <c r="AX217" i="1"/>
  <c r="AX217" i="71" s="1"/>
  <c r="AY217" i="1"/>
  <c r="AY217" i="71" s="1"/>
  <c r="BA217" i="1"/>
  <c r="BA217" i="71" s="1"/>
  <c r="BC217" i="1"/>
  <c r="BC217" i="71" s="1"/>
  <c r="BE217" i="1"/>
  <c r="BE217" i="71" s="1"/>
  <c r="BG217" i="1"/>
  <c r="BG217" i="71" s="1"/>
  <c r="AU217" i="1"/>
  <c r="AU217" i="71" s="1"/>
  <c r="AU206" i="1"/>
  <c r="AU206" i="71" s="1"/>
  <c r="BC206" i="1"/>
  <c r="BC206" i="71" s="1"/>
  <c r="AT206" i="1"/>
  <c r="AT206" i="71" s="1"/>
  <c r="BA206" i="1"/>
  <c r="BA206" i="71" s="1"/>
  <c r="AV197" i="1"/>
  <c r="AV197" i="71" s="1"/>
  <c r="AY197" i="1"/>
  <c r="AY197" i="71" s="1"/>
  <c r="BG197" i="1"/>
  <c r="BG197" i="71" s="1"/>
  <c r="AW197" i="1"/>
  <c r="AW197" i="71" s="1"/>
  <c r="BD197" i="1"/>
  <c r="BD197" i="71" s="1"/>
  <c r="BF197" i="1"/>
  <c r="BF197" i="71" s="1"/>
  <c r="AZ197" i="1"/>
  <c r="AZ197" i="71" s="1"/>
  <c r="BC197" i="1"/>
  <c r="BC197" i="71" s="1"/>
  <c r="AU197" i="1"/>
  <c r="AU197" i="71" s="1"/>
  <c r="BA197" i="1"/>
  <c r="BA197" i="71" s="1"/>
  <c r="AU189" i="1"/>
  <c r="AU189" i="71" s="1"/>
  <c r="BE189" i="1"/>
  <c r="BE189" i="71" s="1"/>
  <c r="AZ189" i="1"/>
  <c r="AZ189" i="71" s="1"/>
  <c r="BG189" i="1"/>
  <c r="BG189" i="71" s="1"/>
  <c r="BB189" i="1"/>
  <c r="BB189" i="71" s="1"/>
  <c r="BA181" i="1"/>
  <c r="BA181" i="71" s="1"/>
  <c r="AS181" i="1"/>
  <c r="AS181" i="71" s="1"/>
  <c r="BB172" i="1"/>
  <c r="BB172" i="71" s="1"/>
  <c r="BE172" i="1"/>
  <c r="BE172" i="71" s="1"/>
  <c r="BD172" i="1"/>
  <c r="BD172" i="71" s="1"/>
  <c r="AU172" i="1"/>
  <c r="AU172" i="71" s="1"/>
  <c r="BB163" i="1"/>
  <c r="BB163" i="71" s="1"/>
  <c r="BH163" i="1"/>
  <c r="BH163" i="71" s="1"/>
  <c r="AZ163" i="1"/>
  <c r="AZ163" i="71" s="1"/>
  <c r="AY163" i="1"/>
  <c r="AY163" i="71" s="1"/>
  <c r="AT155" i="1"/>
  <c r="AT155" i="71" s="1"/>
  <c r="AZ155" i="1"/>
  <c r="AZ155" i="71" s="1"/>
  <c r="BB155" i="1"/>
  <c r="BB155" i="71" s="1"/>
  <c r="BG155" i="1"/>
  <c r="BG155" i="71" s="1"/>
  <c r="AY155" i="1"/>
  <c r="AY155" i="71" s="1"/>
  <c r="BA147" i="1"/>
  <c r="BA147" i="71" s="1"/>
  <c r="BB147" i="1"/>
  <c r="BB147" i="71" s="1"/>
  <c r="AV147" i="1"/>
  <c r="AV147" i="71" s="1"/>
  <c r="BD138" i="1"/>
  <c r="BD138" i="71" s="1"/>
  <c r="BG138" i="1"/>
  <c r="BG138" i="71" s="1"/>
  <c r="AY138" i="1"/>
  <c r="AY138" i="71" s="1"/>
  <c r="AX105" i="1"/>
  <c r="AX105" i="71" s="1"/>
  <c r="BF105" i="1"/>
  <c r="BF105" i="71" s="1"/>
  <c r="AU105" i="1"/>
  <c r="AU105" i="71" s="1"/>
  <c r="AY105" i="1"/>
  <c r="AY105" i="71" s="1"/>
  <c r="BD105" i="1"/>
  <c r="BD105" i="71" s="1"/>
  <c r="AT105" i="1"/>
  <c r="AT105" i="71" s="1"/>
  <c r="BA97" i="1"/>
  <c r="BA97" i="71" s="1"/>
  <c r="BE97" i="1"/>
  <c r="BE97" i="71" s="1"/>
  <c r="AX89" i="1"/>
  <c r="AX89" i="71" s="1"/>
  <c r="BC89" i="1"/>
  <c r="BC89" i="71" s="1"/>
  <c r="BG89" i="1"/>
  <c r="BG89" i="71" s="1"/>
  <c r="AU89" i="1"/>
  <c r="AU89" i="71" s="1"/>
  <c r="BA89" i="1"/>
  <c r="BA89" i="71" s="1"/>
  <c r="AS81" i="1"/>
  <c r="AS81" i="71" s="1"/>
  <c r="AZ81" i="1"/>
  <c r="AZ81" i="71" s="1"/>
  <c r="BD81" i="1"/>
  <c r="BD81" i="71" s="1"/>
  <c r="BH81" i="1"/>
  <c r="BH81" i="71" s="1"/>
  <c r="BA81" i="1"/>
  <c r="BA81" i="71" s="1"/>
  <c r="AT73" i="1"/>
  <c r="AT73" i="71" s="1"/>
  <c r="BA73" i="1"/>
  <c r="BA73" i="71" s="1"/>
  <c r="AX73" i="1"/>
  <c r="AX73" i="71" s="1"/>
  <c r="AS65" i="1"/>
  <c r="AS65" i="71" s="1"/>
  <c r="AY65" i="1"/>
  <c r="AY65" i="71" s="1"/>
  <c r="BE65" i="1"/>
  <c r="BE65" i="71" s="1"/>
  <c r="AS57" i="1"/>
  <c r="AS57" i="71" s="1"/>
  <c r="BE57" i="1"/>
  <c r="BE57" i="71" s="1"/>
  <c r="AY57" i="1"/>
  <c r="AY57" i="71" s="1"/>
  <c r="BB57" i="1"/>
  <c r="BB57" i="71" s="1"/>
  <c r="AU57" i="1"/>
  <c r="AU57" i="71" s="1"/>
  <c r="BD57" i="1"/>
  <c r="BD57" i="71" s="1"/>
  <c r="AV57" i="1"/>
  <c r="AV57" i="71" s="1"/>
  <c r="AZ57" i="1"/>
  <c r="AZ57" i="71" s="1"/>
  <c r="AS49" i="1"/>
  <c r="AS49" i="71" s="1"/>
  <c r="BC49" i="1"/>
  <c r="BC49" i="71" s="1"/>
  <c r="AU49" i="1"/>
  <c r="AU49" i="71" s="1"/>
  <c r="BA49" i="1"/>
  <c r="BA49" i="71" s="1"/>
  <c r="AZ41" i="1"/>
  <c r="AZ41" i="71" s="1"/>
  <c r="AX41" i="1"/>
  <c r="AX41" i="71" s="1"/>
  <c r="BC41" i="1"/>
  <c r="BC41" i="71" s="1"/>
  <c r="BD33" i="1"/>
  <c r="BD33" i="71" s="1"/>
  <c r="BG33" i="1"/>
  <c r="BG33" i="71" s="1"/>
  <c r="BA33" i="1"/>
  <c r="BA33" i="71" s="1"/>
  <c r="BG105" i="1"/>
  <c r="BG105" i="71" s="1"/>
  <c r="BG113" i="1"/>
  <c r="BG113" i="71" s="1"/>
  <c r="BF41" i="1"/>
  <c r="BF41" i="71" s="1"/>
  <c r="BF155" i="1"/>
  <c r="BF155" i="71" s="1"/>
  <c r="BE89" i="1"/>
  <c r="BE89" i="71" s="1"/>
  <c r="BE242" i="1"/>
  <c r="BE242" i="71" s="1"/>
  <c r="BE258" i="1"/>
  <c r="BE258" i="71" s="1"/>
  <c r="BE130" i="1"/>
  <c r="BE130" i="71" s="1"/>
  <c r="BD49" i="1"/>
  <c r="BD49" i="71" s="1"/>
  <c r="BD53" i="1"/>
  <c r="BD53" i="71" s="1"/>
  <c r="BC53" i="1"/>
  <c r="BC53" i="71" s="1"/>
  <c r="BC85" i="1"/>
  <c r="BC85" i="71" s="1"/>
  <c r="BC130" i="1"/>
  <c r="BC130" i="71" s="1"/>
  <c r="BB229" i="1"/>
  <c r="BB229" i="71" s="1"/>
  <c r="BB206" i="1"/>
  <c r="BB206" i="71" s="1"/>
  <c r="BB250" i="1"/>
  <c r="BB250" i="71" s="1"/>
  <c r="BA246" i="1"/>
  <c r="BA246" i="71" s="1"/>
  <c r="AZ77" i="1"/>
  <c r="AZ77" i="71" s="1"/>
  <c r="AY69" i="1"/>
  <c r="AY69" i="71" s="1"/>
  <c r="AY258" i="1"/>
  <c r="AY258" i="71" s="1"/>
  <c r="AS212" i="1"/>
  <c r="AS212" i="71" s="1"/>
  <c r="AT212" i="1"/>
  <c r="AT212" i="71" s="1"/>
  <c r="AW212" i="1"/>
  <c r="AW212" i="71" s="1"/>
  <c r="AT97" i="1"/>
  <c r="AT97" i="71" s="1"/>
  <c r="AW217" i="1"/>
  <c r="AW217" i="71" s="1"/>
  <c r="AU246" i="1"/>
  <c r="AU246" i="71" s="1"/>
  <c r="BM122" i="1"/>
  <c r="BM122" i="71" s="1"/>
  <c r="BM217" i="1"/>
  <c r="BM217" i="71" s="1"/>
  <c r="BM155" i="1"/>
  <c r="BM155" i="71" s="1"/>
  <c r="BM130" i="1"/>
  <c r="BM130" i="71" s="1"/>
  <c r="BL97" i="1"/>
  <c r="BL97" i="71" s="1"/>
  <c r="BL113" i="1"/>
  <c r="BL113" i="71" s="1"/>
  <c r="BK206" i="1"/>
  <c r="BK206" i="71" s="1"/>
  <c r="BK73" i="1"/>
  <c r="BK73" i="71" s="1"/>
  <c r="BK172" i="1"/>
  <c r="BK172" i="71" s="1"/>
  <c r="BJ126" i="1"/>
  <c r="BJ126" i="71" s="1"/>
  <c r="BJ109" i="1"/>
  <c r="BJ109" i="71" s="1"/>
  <c r="BJ221" i="1"/>
  <c r="BJ221" i="71" s="1"/>
  <c r="BJ65" i="1"/>
  <c r="BJ65" i="71" s="1"/>
  <c r="BJ113" i="1"/>
  <c r="BJ113" i="71" s="1"/>
  <c r="BJ197" i="1"/>
  <c r="BJ197" i="71" s="1"/>
  <c r="BJ105" i="1"/>
  <c r="BJ105" i="71" s="1"/>
  <c r="BJ242" i="1"/>
  <c r="BJ242" i="71" s="1"/>
  <c r="BI172" i="1"/>
  <c r="BI172" i="71" s="1"/>
  <c r="BI217" i="1"/>
  <c r="BI217" i="71" s="1"/>
  <c r="BI197" i="1"/>
  <c r="BI197" i="71" s="1"/>
  <c r="BI206" i="1"/>
  <c r="BI206" i="71" s="1"/>
  <c r="BI151" i="1"/>
  <c r="BI151" i="71" s="1"/>
  <c r="BH155" i="1"/>
  <c r="BH155" i="71" s="1"/>
  <c r="BH45" i="1"/>
  <c r="BH45" i="71" s="1"/>
  <c r="BH65" i="1"/>
  <c r="BH65" i="71" s="1"/>
  <c r="BH61" i="1"/>
  <c r="BH61" i="71" s="1"/>
  <c r="BH105" i="1"/>
  <c r="BH105" i="71" s="1"/>
  <c r="BH189" i="1"/>
  <c r="BH189" i="71" s="1"/>
  <c r="BH37" i="1"/>
  <c r="BH37" i="71" s="1"/>
  <c r="BH33" i="1"/>
  <c r="BH33" i="71" s="1"/>
  <c r="BG242" i="1"/>
  <c r="BG242" i="71" s="1"/>
  <c r="BG233" i="1"/>
  <c r="BG233" i="71" s="1"/>
  <c r="BG185" i="1"/>
  <c r="BG185" i="71" s="1"/>
  <c r="BF45" i="1"/>
  <c r="BF45" i="71" s="1"/>
  <c r="BF33" i="1"/>
  <c r="BF33" i="71" s="1"/>
  <c r="AV254" i="1"/>
  <c r="AV254" i="71" s="1"/>
  <c r="BE233" i="1"/>
  <c r="BE233" i="71" s="1"/>
  <c r="BE197" i="1"/>
  <c r="BE197" i="71" s="1"/>
  <c r="BE206" i="1"/>
  <c r="BE206" i="71" s="1"/>
  <c r="BE113" i="1"/>
  <c r="BE113" i="71" s="1"/>
  <c r="BD193" i="1"/>
  <c r="BD193" i="71" s="1"/>
  <c r="BD202" i="1"/>
  <c r="BD202" i="71" s="1"/>
  <c r="BD113" i="1"/>
  <c r="BD113" i="71" s="1"/>
  <c r="BD134" i="1"/>
  <c r="BD134" i="71" s="1"/>
  <c r="BC147" i="1"/>
  <c r="BC147" i="71" s="1"/>
  <c r="BC181" i="1"/>
  <c r="BC181" i="71" s="1"/>
  <c r="BB33" i="1"/>
  <c r="BB33" i="71" s="1"/>
  <c r="BB217" i="1"/>
  <c r="BB217" i="71" s="1"/>
  <c r="BB237" i="1"/>
  <c r="BB237" i="71" s="1"/>
  <c r="BB105" i="1"/>
  <c r="BB105" i="71" s="1"/>
  <c r="BA250" i="1"/>
  <c r="BA250" i="71" s="1"/>
  <c r="AY242" i="1"/>
  <c r="AY242" i="71" s="1"/>
  <c r="AX225" i="1"/>
  <c r="AX225" i="71" s="1"/>
  <c r="AX81" i="1"/>
  <c r="AX81" i="71" s="1"/>
  <c r="AV250" i="1"/>
  <c r="AV250" i="71" s="1"/>
  <c r="BM41" i="1"/>
  <c r="BM41" i="71" s="1"/>
  <c r="BL202" i="1"/>
  <c r="BL202" i="71" s="1"/>
  <c r="BL193" i="1"/>
  <c r="BL193" i="71" s="1"/>
  <c r="BL101" i="1"/>
  <c r="BL101" i="71" s="1"/>
  <c r="BL237" i="1"/>
  <c r="BL237" i="71" s="1"/>
  <c r="BL185" i="1"/>
  <c r="BL185" i="71" s="1"/>
  <c r="BL206" i="1"/>
  <c r="BL206" i="71" s="1"/>
  <c r="BL225" i="1"/>
  <c r="BL225" i="71" s="1"/>
  <c r="BK97" i="1"/>
  <c r="BK97" i="71" s="1"/>
  <c r="BK105" i="1"/>
  <c r="BK105" i="71" s="1"/>
  <c r="BK193" i="1"/>
  <c r="BK193" i="71" s="1"/>
  <c r="BK163" i="1"/>
  <c r="BK163" i="71" s="1"/>
  <c r="BK138" i="1"/>
  <c r="BK138" i="71" s="1"/>
  <c r="BK185" i="1"/>
  <c r="BK185" i="71" s="1"/>
  <c r="BK81" i="1"/>
  <c r="BK81" i="71" s="1"/>
  <c r="BK53" i="1"/>
  <c r="BK53" i="71" s="1"/>
  <c r="BK77" i="1"/>
  <c r="BK77" i="71" s="1"/>
  <c r="BJ229" i="1"/>
  <c r="BJ229" i="71" s="1"/>
  <c r="BJ122" i="1"/>
  <c r="BJ122" i="71" s="1"/>
  <c r="BJ147" i="1"/>
  <c r="BJ147" i="71" s="1"/>
  <c r="BJ89" i="1"/>
  <c r="BJ89" i="71" s="1"/>
  <c r="BJ189" i="1"/>
  <c r="BJ189" i="71" s="1"/>
  <c r="BJ134" i="1"/>
  <c r="BJ134" i="71" s="1"/>
  <c r="BI202" i="1"/>
  <c r="BI202" i="71" s="1"/>
  <c r="BI237" i="1"/>
  <c r="BI237" i="71" s="1"/>
  <c r="BI258" i="1"/>
  <c r="BI258" i="71" s="1"/>
  <c r="BI134" i="1"/>
  <c r="BI134" i="71" s="1"/>
  <c r="BI122" i="1"/>
  <c r="BI122" i="71" s="1"/>
  <c r="BH254" i="1"/>
  <c r="BH254" i="71" s="1"/>
  <c r="BH49" i="1"/>
  <c r="BH49" i="71" s="1"/>
  <c r="BH57" i="1"/>
  <c r="BH57" i="71" s="1"/>
  <c r="BH242" i="1"/>
  <c r="BH242" i="71" s="1"/>
  <c r="BH250" i="1"/>
  <c r="BH250" i="71" s="1"/>
  <c r="BG57" i="1"/>
  <c r="BG57" i="71" s="1"/>
  <c r="BG258" i="1"/>
  <c r="BG258" i="71" s="1"/>
  <c r="BG147" i="1"/>
  <c r="BG147" i="71" s="1"/>
  <c r="BG65" i="1"/>
  <c r="BG65" i="71" s="1"/>
  <c r="BG85" i="1"/>
  <c r="BG85" i="71" s="1"/>
  <c r="BG97" i="1"/>
  <c r="BG97" i="71" s="1"/>
  <c r="BG206" i="1"/>
  <c r="BG206" i="71" s="1"/>
  <c r="BF81" i="1"/>
  <c r="BF81" i="71" s="1"/>
  <c r="BF254" i="1"/>
  <c r="BF254" i="71" s="1"/>
  <c r="BE122" i="1"/>
  <c r="BE122" i="71" s="1"/>
  <c r="BE250" i="1"/>
  <c r="BE250" i="71" s="1"/>
  <c r="BE246" i="1"/>
  <c r="BE246" i="71" s="1"/>
  <c r="BE81" i="1"/>
  <c r="BE81" i="71" s="1"/>
  <c r="BE155" i="1"/>
  <c r="BE155" i="71" s="1"/>
  <c r="BD163" i="1"/>
  <c r="BD163" i="71" s="1"/>
  <c r="BD155" i="1"/>
  <c r="BD155" i="71" s="1"/>
  <c r="BC105" i="1"/>
  <c r="BC105" i="71" s="1"/>
  <c r="BB73" i="1"/>
  <c r="BB73" i="71" s="1"/>
  <c r="BB41" i="1"/>
  <c r="BB41" i="71" s="1"/>
  <c r="BB97" i="1"/>
  <c r="BB97" i="71" s="1"/>
  <c r="BB49" i="1"/>
  <c r="BB49" i="71" s="1"/>
  <c r="BA258" i="1"/>
  <c r="BA258" i="71" s="1"/>
  <c r="AU163" i="1"/>
  <c r="AU163" i="71" s="1"/>
  <c r="AU258" i="1"/>
  <c r="AU258" i="71" s="1"/>
  <c r="AW250" i="1"/>
  <c r="AW250" i="71" s="1"/>
  <c r="AS250" i="1"/>
  <c r="AS250" i="71" s="1"/>
  <c r="AU254" i="1"/>
  <c r="AU254" i="71" s="1"/>
  <c r="AY254" i="1"/>
  <c r="AY254" i="71" s="1"/>
  <c r="AT254" i="1"/>
  <c r="AT254" i="71" s="1"/>
  <c r="AX246" i="1"/>
  <c r="AX246" i="71" s="1"/>
  <c r="BD246" i="1"/>
  <c r="BD246" i="71" s="1"/>
  <c r="BG246" i="1"/>
  <c r="BG246" i="71" s="1"/>
  <c r="AV246" i="1"/>
  <c r="AV246" i="71" s="1"/>
  <c r="AT246" i="1"/>
  <c r="AT246" i="71" s="1"/>
  <c r="AS237" i="1"/>
  <c r="AS237" i="71" s="1"/>
  <c r="BC237" i="1"/>
  <c r="BC237" i="71" s="1"/>
  <c r="AW229" i="1"/>
  <c r="AW229" i="71" s="1"/>
  <c r="BC229" i="1"/>
  <c r="BC229" i="71" s="1"/>
  <c r="AT221" i="1"/>
  <c r="AT221" i="71" s="1"/>
  <c r="AY221" i="1"/>
  <c r="AY221" i="71" s="1"/>
  <c r="BB221" i="1"/>
  <c r="BB221" i="71" s="1"/>
  <c r="BG221" i="1"/>
  <c r="BG221" i="71" s="1"/>
  <c r="AZ221" i="1"/>
  <c r="AZ221" i="71" s="1"/>
  <c r="AW202" i="1"/>
  <c r="AW202" i="71" s="1"/>
  <c r="BC202" i="1"/>
  <c r="BC202" i="71" s="1"/>
  <c r="AY202" i="1"/>
  <c r="AY202" i="71" s="1"/>
  <c r="BA202" i="1"/>
  <c r="BA202" i="71" s="1"/>
  <c r="BE202" i="1"/>
  <c r="BE202" i="71" s="1"/>
  <c r="AS193" i="1"/>
  <c r="AS193" i="71" s="1"/>
  <c r="BC193" i="1"/>
  <c r="BC193" i="71" s="1"/>
  <c r="BG193" i="1"/>
  <c r="BG193" i="71" s="1"/>
  <c r="BB193" i="1"/>
  <c r="BB193" i="71" s="1"/>
  <c r="BE193" i="1"/>
  <c r="BE193" i="71" s="1"/>
  <c r="AT193" i="1"/>
  <c r="AT193" i="71" s="1"/>
  <c r="AX193" i="1"/>
  <c r="AX193" i="71" s="1"/>
  <c r="AZ193" i="1"/>
  <c r="AZ193" i="71" s="1"/>
  <c r="BA185" i="1"/>
  <c r="BA185" i="71" s="1"/>
  <c r="BC185" i="1"/>
  <c r="BC185" i="71" s="1"/>
  <c r="AZ185" i="1"/>
  <c r="AZ185" i="71" s="1"/>
  <c r="AX177" i="1"/>
  <c r="AX177" i="71" s="1"/>
  <c r="BA177" i="1"/>
  <c r="BA177" i="71" s="1"/>
  <c r="BB177" i="1"/>
  <c r="BB177" i="71" s="1"/>
  <c r="BA159" i="1"/>
  <c r="BA159" i="71" s="1"/>
  <c r="BF159" i="1"/>
  <c r="BF159" i="71" s="1"/>
  <c r="BE142" i="1"/>
  <c r="BE142" i="71" s="1"/>
  <c r="AZ142" i="1"/>
  <c r="AZ142" i="71" s="1"/>
  <c r="BD109" i="1"/>
  <c r="BD109" i="71" s="1"/>
  <c r="BF109" i="1"/>
  <c r="BF109" i="71" s="1"/>
  <c r="BE109" i="1"/>
  <c r="BE109" i="71" s="1"/>
  <c r="AX101" i="1"/>
  <c r="AX101" i="71" s="1"/>
  <c r="BD101" i="1"/>
  <c r="BD101" i="71" s="1"/>
  <c r="AZ101" i="1"/>
  <c r="AZ101" i="71" s="1"/>
  <c r="BA93" i="1"/>
  <c r="BA93" i="71" s="1"/>
  <c r="BC93" i="1"/>
  <c r="BC93" i="71" s="1"/>
  <c r="BB93" i="1"/>
  <c r="BB93" i="71" s="1"/>
  <c r="BD93" i="1"/>
  <c r="BD93" i="71" s="1"/>
  <c r="AV93" i="1"/>
  <c r="AV93" i="71" s="1"/>
  <c r="BE85" i="1"/>
  <c r="BE85" i="71" s="1"/>
  <c r="BF85" i="1"/>
  <c r="BF85" i="71" s="1"/>
  <c r="AT77" i="1"/>
  <c r="AT77" i="71" s="1"/>
  <c r="BF77" i="1"/>
  <c r="BF77" i="71" s="1"/>
  <c r="BB77" i="1"/>
  <c r="BB77" i="71" s="1"/>
  <c r="AT69" i="1"/>
  <c r="AT69" i="71" s="1"/>
  <c r="AS69" i="1"/>
  <c r="AS69" i="71" s="1"/>
  <c r="BC69" i="1"/>
  <c r="BC69" i="71" s="1"/>
  <c r="BA69" i="1"/>
  <c r="BA69" i="71" s="1"/>
  <c r="BE69" i="1"/>
  <c r="BE69" i="71" s="1"/>
  <c r="BG69" i="1"/>
  <c r="BG69" i="71" s="1"/>
  <c r="BB69" i="1"/>
  <c r="BB69" i="71" s="1"/>
  <c r="AX69" i="1"/>
  <c r="AX69" i="71" s="1"/>
  <c r="AZ69" i="1"/>
  <c r="AZ69" i="71" s="1"/>
  <c r="AX61" i="1"/>
  <c r="AX61" i="71" s="1"/>
  <c r="BB61" i="1"/>
  <c r="BB61" i="71" s="1"/>
  <c r="BD61" i="1"/>
  <c r="BD61" i="71" s="1"/>
  <c r="BA61" i="1"/>
  <c r="BA61" i="71" s="1"/>
  <c r="BF61" i="1"/>
  <c r="BF61" i="71" s="1"/>
  <c r="AW53" i="1"/>
  <c r="AW53" i="71" s="1"/>
  <c r="AX53" i="1"/>
  <c r="AX53" i="71" s="1"/>
  <c r="BG53" i="1"/>
  <c r="BG53" i="71" s="1"/>
  <c r="AS53" i="1"/>
  <c r="AS53" i="71" s="1"/>
  <c r="AU53" i="1"/>
  <c r="AU53" i="71" s="1"/>
  <c r="AZ53" i="1"/>
  <c r="AZ53" i="71" s="1"/>
  <c r="AT45" i="1"/>
  <c r="AT45" i="71" s="1"/>
  <c r="BA45" i="1"/>
  <c r="BA45" i="71" s="1"/>
  <c r="BB45" i="1"/>
  <c r="BB45" i="71" s="1"/>
  <c r="AV45" i="1"/>
  <c r="AV45" i="71" s="1"/>
  <c r="AY45" i="1"/>
  <c r="AY45" i="71" s="1"/>
  <c r="BB37" i="1"/>
  <c r="BB37" i="71" s="1"/>
  <c r="AX37" i="1"/>
  <c r="AX37" i="71" s="1"/>
  <c r="BC37" i="1"/>
  <c r="BC37" i="71" s="1"/>
  <c r="BD37" i="1"/>
  <c r="BD37" i="71" s="1"/>
  <c r="AY37" i="1"/>
  <c r="AY37" i="71" s="1"/>
  <c r="AZ37" i="1"/>
  <c r="AZ37" i="71" s="1"/>
  <c r="BA37" i="1"/>
  <c r="BA37" i="71" s="1"/>
  <c r="AT29" i="1"/>
  <c r="AT29" i="71" s="1"/>
  <c r="AZ29" i="1"/>
  <c r="AZ29" i="71" s="1"/>
  <c r="BA29" i="1"/>
  <c r="BA29" i="71" s="1"/>
  <c r="BB29" i="1"/>
  <c r="BB29" i="71" s="1"/>
  <c r="BG29" i="1"/>
  <c r="BG29" i="71" s="1"/>
  <c r="BF29" i="1"/>
  <c r="BF29" i="71" s="1"/>
  <c r="AY29" i="1"/>
  <c r="AY29" i="71" s="1"/>
  <c r="BG122" i="1"/>
  <c r="BG122" i="71" s="1"/>
  <c r="BF73" i="1"/>
  <c r="BF73" i="71" s="1"/>
  <c r="BF206" i="1"/>
  <c r="BF206" i="71" s="1"/>
  <c r="BE29" i="1"/>
  <c r="BE29" i="71" s="1"/>
  <c r="BE237" i="1"/>
  <c r="BE237" i="71" s="1"/>
  <c r="BE159" i="1"/>
  <c r="BE159" i="71" s="1"/>
  <c r="BE105" i="1"/>
  <c r="BE105" i="71" s="1"/>
  <c r="BE77" i="1"/>
  <c r="BE77" i="71" s="1"/>
  <c r="BE73" i="1"/>
  <c r="BE73" i="71" s="1"/>
  <c r="BE61" i="1"/>
  <c r="BE61" i="71" s="1"/>
  <c r="BD242" i="1"/>
  <c r="BD242" i="71" s="1"/>
  <c r="BD45" i="1"/>
  <c r="BD45" i="71" s="1"/>
  <c r="BD181" i="1"/>
  <c r="BD181" i="71" s="1"/>
  <c r="BC113" i="1"/>
  <c r="BC113" i="71" s="1"/>
  <c r="BC155" i="1"/>
  <c r="BC155" i="71" s="1"/>
  <c r="BC33" i="1"/>
  <c r="BC33" i="71" s="1"/>
  <c r="BC246" i="1"/>
  <c r="BC246" i="71" s="1"/>
  <c r="BC45" i="1"/>
  <c r="BC45" i="71" s="1"/>
  <c r="BC163" i="1"/>
  <c r="BC163" i="71" s="1"/>
  <c r="BB81" i="1"/>
  <c r="BB81" i="71" s="1"/>
  <c r="BB202" i="1"/>
  <c r="BB202" i="71" s="1"/>
  <c r="BB89" i="1"/>
  <c r="BB89" i="71" s="1"/>
  <c r="BA193" i="1"/>
  <c r="BA193" i="71" s="1"/>
  <c r="AZ217" i="1"/>
  <c r="AZ217" i="71" s="1"/>
  <c r="AY97" i="1"/>
  <c r="AY97" i="71" s="1"/>
  <c r="BK147" i="1"/>
  <c r="BK147" i="71" s="1"/>
  <c r="BK258" i="1"/>
  <c r="BK258" i="71" s="1"/>
  <c r="BK155" i="1"/>
  <c r="BK155" i="71" s="1"/>
  <c r="BK122" i="1"/>
  <c r="BK122" i="71" s="1"/>
  <c r="BJ258" i="1"/>
  <c r="BJ258" i="71" s="1"/>
  <c r="BJ81" i="1"/>
  <c r="BJ81" i="71" s="1"/>
  <c r="BJ163" i="1"/>
  <c r="BJ163" i="71" s="1"/>
  <c r="BI85" i="1"/>
  <c r="BI85" i="71" s="1"/>
  <c r="BI97" i="1"/>
  <c r="BI97" i="71" s="1"/>
  <c r="BI130" i="1"/>
  <c r="BI130" i="71" s="1"/>
  <c r="BI126" i="1"/>
  <c r="BI126" i="71" s="1"/>
  <c r="BI53" i="1"/>
  <c r="BI53" i="71" s="1"/>
  <c r="BI105" i="1"/>
  <c r="BI105" i="71" s="1"/>
  <c r="BI93" i="1"/>
  <c r="BI93" i="71" s="1"/>
  <c r="BI41" i="1"/>
  <c r="BI41" i="71" s="1"/>
  <c r="BI221" i="1"/>
  <c r="BI221" i="71" s="1"/>
  <c r="BI193" i="1"/>
  <c r="BI193" i="71" s="1"/>
  <c r="BH181" i="1"/>
  <c r="BH181" i="71" s="1"/>
  <c r="BH142" i="1"/>
  <c r="BH142" i="71" s="1"/>
  <c r="BH109" i="1"/>
  <c r="BH109" i="71" s="1"/>
  <c r="BH138" i="1"/>
  <c r="BH138" i="71" s="1"/>
  <c r="BG254" i="1"/>
  <c r="BG254" i="71" s="1"/>
  <c r="BG163" i="1"/>
  <c r="BG163" i="71" s="1"/>
  <c r="BG81" i="1"/>
  <c r="BG81" i="71" s="1"/>
  <c r="BG61" i="1"/>
  <c r="BG61" i="71" s="1"/>
  <c r="BF97" i="1"/>
  <c r="BF97" i="71" s="1"/>
  <c r="BF49" i="1"/>
  <c r="BF49" i="71" s="1"/>
  <c r="BF250" i="1"/>
  <c r="BF250" i="71" s="1"/>
  <c r="BF189" i="1"/>
  <c r="BF189" i="71" s="1"/>
  <c r="AW254" i="1"/>
  <c r="AW254" i="71" s="1"/>
  <c r="BD254" i="1"/>
  <c r="BD254" i="71" s="1"/>
  <c r="BB254" i="1"/>
  <c r="BB254" i="71" s="1"/>
  <c r="BE41" i="1"/>
  <c r="BE41" i="71" s="1"/>
  <c r="BE138" i="1"/>
  <c r="BE138" i="71" s="1"/>
  <c r="BE221" i="1"/>
  <c r="BE221" i="71" s="1"/>
  <c r="BE147" i="1"/>
  <c r="BE147" i="71" s="1"/>
  <c r="BE45" i="1"/>
  <c r="BE45" i="71" s="1"/>
  <c r="BD41" i="1"/>
  <c r="BD41" i="71" s="1"/>
  <c r="BD147" i="1"/>
  <c r="BD147" i="71" s="1"/>
  <c r="BC29" i="1"/>
  <c r="BC29" i="71" s="1"/>
  <c r="BC57" i="1"/>
  <c r="BC57" i="71" s="1"/>
  <c r="BC189" i="1"/>
  <c r="BC189" i="71" s="1"/>
  <c r="BC233" i="1"/>
  <c r="BC233" i="71" s="1"/>
  <c r="BB122" i="1"/>
  <c r="BB122" i="71" s="1"/>
  <c r="BB101" i="1"/>
  <c r="BB101" i="71" s="1"/>
  <c r="BB53" i="1"/>
  <c r="BB53" i="71" s="1"/>
  <c r="BA163" i="1"/>
  <c r="BA163" i="71" s="1"/>
  <c r="AZ105" i="1"/>
  <c r="AZ105" i="71" s="1"/>
  <c r="AY41" i="1"/>
  <c r="AY41" i="71" s="1"/>
  <c r="AV193" i="1"/>
  <c r="AV193" i="71" s="1"/>
  <c r="AV105" i="1"/>
  <c r="AV105" i="71" s="1"/>
  <c r="AS217" i="1"/>
  <c r="AS217" i="71" s="1"/>
  <c r="AX58" i="1"/>
  <c r="AX58" i="71" s="1"/>
  <c r="AU164" i="1"/>
  <c r="AU164" i="71" s="1"/>
  <c r="AV190" i="1"/>
  <c r="AV190" i="71" s="1"/>
  <c r="BA74" i="1"/>
  <c r="BA74" i="71" s="1"/>
  <c r="AZ190" i="1"/>
  <c r="AZ190" i="71" s="1"/>
  <c r="AX74" i="1"/>
  <c r="AX74" i="71" s="1"/>
  <c r="AX198" i="1"/>
  <c r="AX198" i="71" s="1"/>
  <c r="AV26" i="1"/>
  <c r="AV26" i="71" s="1"/>
  <c r="AT58" i="1"/>
  <c r="AT58" i="71" s="1"/>
  <c r="AT156" i="1"/>
  <c r="AT156" i="71" s="1"/>
  <c r="AV243" i="1"/>
  <c r="AV243" i="71" s="1"/>
  <c r="AU198" i="1"/>
  <c r="AU198" i="71" s="1"/>
  <c r="AZ42" i="1"/>
  <c r="AZ42" i="71" s="1"/>
  <c r="AY26" i="1"/>
  <c r="AY26" i="71" s="1"/>
  <c r="AW74" i="1"/>
  <c r="AW74" i="71" s="1"/>
  <c r="BE143" i="1"/>
  <c r="BE143" i="71" s="1"/>
  <c r="BB143" i="1"/>
  <c r="BB143" i="71" s="1"/>
  <c r="BK108" i="1"/>
  <c r="BK108" i="71" s="1"/>
  <c r="BJ76" i="1"/>
  <c r="BJ76" i="71" s="1"/>
  <c r="BJ60" i="1"/>
  <c r="BJ60" i="71" s="1"/>
  <c r="BJ133" i="1"/>
  <c r="BJ133" i="71" s="1"/>
  <c r="BJ84" i="1"/>
  <c r="BJ84" i="71" s="1"/>
  <c r="BJ52" i="1"/>
  <c r="BJ52" i="71" s="1"/>
  <c r="AZ374" i="71"/>
  <c r="BH220" i="1"/>
  <c r="BH220" i="71" s="1"/>
  <c r="BG245" i="1"/>
  <c r="BG245" i="71" s="1"/>
  <c r="BG108" i="1"/>
  <c r="BG108" i="71" s="1"/>
  <c r="BF68" i="1"/>
  <c r="BF68" i="71" s="1"/>
  <c r="BF125" i="1"/>
  <c r="BF125" i="71" s="1"/>
  <c r="BE192" i="1"/>
  <c r="BE192" i="71" s="1"/>
  <c r="BE84" i="1"/>
  <c r="BE84" i="71" s="1"/>
  <c r="BE245" i="1"/>
  <c r="BE245" i="71" s="1"/>
  <c r="BD220" i="1"/>
  <c r="BD220" i="71" s="1"/>
  <c r="BD141" i="1"/>
  <c r="BD141" i="71" s="1"/>
  <c r="BD52" i="1"/>
  <c r="BD52" i="71" s="1"/>
  <c r="BC28" i="1"/>
  <c r="BC28" i="71" s="1"/>
  <c r="BC116" i="1"/>
  <c r="BC116" i="71" s="1"/>
  <c r="BB36" i="1"/>
  <c r="BB36" i="71" s="1"/>
  <c r="BB76" i="1"/>
  <c r="BB76" i="71" s="1"/>
  <c r="BA141" i="1"/>
  <c r="BA141" i="71" s="1"/>
  <c r="BA108" i="1"/>
  <c r="BA108" i="71" s="1"/>
  <c r="AZ84" i="1"/>
  <c r="AZ84" i="71" s="1"/>
  <c r="AZ116" i="1"/>
  <c r="AZ116" i="71" s="1"/>
  <c r="AW133" i="1"/>
  <c r="AW133" i="71" s="1"/>
  <c r="BG374" i="71"/>
  <c r="BL76" i="1"/>
  <c r="BL76" i="71" s="1"/>
  <c r="BK76" i="1"/>
  <c r="BK76" i="71" s="1"/>
  <c r="BK245" i="1"/>
  <c r="BK245" i="71" s="1"/>
  <c r="BJ166" i="1"/>
  <c r="BJ166" i="71" s="1"/>
  <c r="BJ228" i="1"/>
  <c r="BJ228" i="71" s="1"/>
  <c r="BJ245" i="1"/>
  <c r="BJ245" i="71" s="1"/>
  <c r="BI84" i="1"/>
  <c r="BI84" i="71" s="1"/>
  <c r="BI28" i="1"/>
  <c r="BI28" i="71" s="1"/>
  <c r="BI220" i="1"/>
  <c r="BI220" i="71" s="1"/>
  <c r="BI141" i="1"/>
  <c r="BI141" i="71" s="1"/>
  <c r="BH116" i="1"/>
  <c r="BH116" i="71" s="1"/>
  <c r="BH184" i="1"/>
  <c r="BH184" i="71" s="1"/>
  <c r="BH92" i="1"/>
  <c r="BH92" i="71" s="1"/>
  <c r="BG116" i="1"/>
  <c r="BG116" i="71" s="1"/>
  <c r="BG184" i="1"/>
  <c r="BG184" i="71" s="1"/>
  <c r="BG166" i="1"/>
  <c r="BG166" i="71" s="1"/>
  <c r="BF28" i="1"/>
  <c r="BF28" i="71" s="1"/>
  <c r="BF44" i="1"/>
  <c r="BF44" i="71" s="1"/>
  <c r="BE133" i="1"/>
  <c r="BE133" i="71" s="1"/>
  <c r="BE220" i="1"/>
  <c r="BE220" i="71" s="1"/>
  <c r="BE100" i="1"/>
  <c r="BE100" i="71" s="1"/>
  <c r="BE150" i="1"/>
  <c r="BE150" i="71" s="1"/>
  <c r="BD44" i="1"/>
  <c r="BD44" i="71" s="1"/>
  <c r="BD245" i="1"/>
  <c r="BD245" i="71" s="1"/>
  <c r="BC52" i="1"/>
  <c r="BC52" i="71" s="1"/>
  <c r="BB68" i="1"/>
  <c r="BB68" i="71" s="1"/>
  <c r="BB133" i="1"/>
  <c r="BB133" i="71" s="1"/>
  <c r="BA52" i="1"/>
  <c r="BA52" i="71" s="1"/>
  <c r="BA36" i="1"/>
  <c r="BA36" i="71" s="1"/>
  <c r="BA84" i="1"/>
  <c r="BA84" i="71" s="1"/>
  <c r="AZ44" i="1"/>
  <c r="AZ44" i="71" s="1"/>
  <c r="AY116" i="1"/>
  <c r="AY116" i="71" s="1"/>
  <c r="AY84" i="1"/>
  <c r="AY84" i="71" s="1"/>
  <c r="AS28" i="1"/>
  <c r="AS28" i="71" s="1"/>
  <c r="AT44" i="1"/>
  <c r="AT44" i="71" s="1"/>
  <c r="BM116" i="1"/>
  <c r="BM116" i="71" s="1"/>
  <c r="BC374" i="71"/>
  <c r="BL92" i="1"/>
  <c r="BL92" i="71" s="1"/>
  <c r="BK60" i="1"/>
  <c r="BK60" i="71" s="1"/>
  <c r="BK220" i="1"/>
  <c r="BK220" i="71" s="1"/>
  <c r="BK84" i="1"/>
  <c r="BK84" i="71" s="1"/>
  <c r="BK92" i="1"/>
  <c r="BK92" i="71" s="1"/>
  <c r="BJ158" i="1"/>
  <c r="BJ158" i="71" s="1"/>
  <c r="BI108" i="1"/>
  <c r="BI108" i="71" s="1"/>
  <c r="BI60" i="1"/>
  <c r="BI60" i="71" s="1"/>
  <c r="BI100" i="1"/>
  <c r="BI100" i="71" s="1"/>
  <c r="BI76" i="1"/>
  <c r="BI76" i="71" s="1"/>
  <c r="BI52" i="1"/>
  <c r="BI52" i="71" s="1"/>
  <c r="BH192" i="1"/>
  <c r="BH192" i="71" s="1"/>
  <c r="BH44" i="1"/>
  <c r="BH44" i="71" s="1"/>
  <c r="BG92" i="1"/>
  <c r="BG92" i="71" s="1"/>
  <c r="BG52" i="1"/>
  <c r="BG52" i="71" s="1"/>
  <c r="BG44" i="1"/>
  <c r="BG44" i="71" s="1"/>
  <c r="BF192" i="1"/>
  <c r="BF192" i="71" s="1"/>
  <c r="BF150" i="1"/>
  <c r="BF150" i="71" s="1"/>
  <c r="BF133" i="1"/>
  <c r="BF133" i="71" s="1"/>
  <c r="BE36" i="1"/>
  <c r="BE36" i="71" s="1"/>
  <c r="BE68" i="1"/>
  <c r="BE68" i="71" s="1"/>
  <c r="BE236" i="1"/>
  <c r="BE236" i="71" s="1"/>
  <c r="BD192" i="1"/>
  <c r="BD192" i="71" s="1"/>
  <c r="BD158" i="1"/>
  <c r="BD158" i="71" s="1"/>
  <c r="BC108" i="1"/>
  <c r="BC108" i="71" s="1"/>
  <c r="BC236" i="1"/>
  <c r="BC236" i="71" s="1"/>
  <c r="BB84" i="1"/>
  <c r="BB84" i="71" s="1"/>
  <c r="BB141" i="1"/>
  <c r="BB141" i="71" s="1"/>
  <c r="BB125" i="1"/>
  <c r="BB125" i="71" s="1"/>
  <c r="BA133" i="1"/>
  <c r="BA133" i="71" s="1"/>
  <c r="BA236" i="1"/>
  <c r="BA236" i="71" s="1"/>
  <c r="BA116" i="1"/>
  <c r="BA116" i="71" s="1"/>
  <c r="AZ236" i="1"/>
  <c r="AZ236" i="71" s="1"/>
  <c r="AZ68" i="1"/>
  <c r="AZ68" i="71" s="1"/>
  <c r="AU133" i="1"/>
  <c r="AU133" i="71" s="1"/>
  <c r="AT36" i="1"/>
  <c r="AT36" i="71" s="1"/>
  <c r="AV69" i="1"/>
  <c r="AV69" i="71" s="1"/>
  <c r="AU69" i="1"/>
  <c r="AU69" i="71" s="1"/>
  <c r="AT61" i="1"/>
  <c r="AT61" i="71" s="1"/>
  <c r="BM60" i="1"/>
  <c r="BM60" i="71" s="1"/>
  <c r="BM108" i="1"/>
  <c r="BM108" i="71" s="1"/>
  <c r="BM150" i="1"/>
  <c r="BM150" i="71" s="1"/>
  <c r="BM158" i="1"/>
  <c r="BM158" i="71" s="1"/>
  <c r="BM125" i="1"/>
  <c r="BM125" i="71" s="1"/>
  <c r="BL44" i="1"/>
  <c r="BL44" i="71" s="1"/>
  <c r="BL125" i="1"/>
  <c r="BL125" i="71" s="1"/>
  <c r="BL28" i="1"/>
  <c r="BL28" i="71" s="1"/>
  <c r="BK68" i="1"/>
  <c r="BK68" i="71" s="1"/>
  <c r="BK28" i="1"/>
  <c r="BK28" i="71" s="1"/>
  <c r="BJ150" i="1"/>
  <c r="BJ150" i="71" s="1"/>
  <c r="BJ184" i="1"/>
  <c r="BJ184" i="71" s="1"/>
  <c r="BJ236" i="1"/>
  <c r="BJ236" i="71" s="1"/>
  <c r="BJ68" i="1"/>
  <c r="BJ68" i="71" s="1"/>
  <c r="BJ36" i="1"/>
  <c r="BJ36" i="71" s="1"/>
  <c r="BI184" i="1"/>
  <c r="BI184" i="71" s="1"/>
  <c r="BI133" i="1"/>
  <c r="BI133" i="71" s="1"/>
  <c r="BI228" i="1"/>
  <c r="BI228" i="71" s="1"/>
  <c r="BI158" i="1"/>
  <c r="BI158" i="71" s="1"/>
  <c r="BH245" i="1"/>
  <c r="BH245" i="71" s="1"/>
  <c r="BH108" i="1"/>
  <c r="BH108" i="71" s="1"/>
  <c r="BG36" i="1"/>
  <c r="BG36" i="71" s="1"/>
  <c r="BG150" i="1"/>
  <c r="BG150" i="71" s="1"/>
  <c r="BF116" i="1"/>
  <c r="BF116" i="71" s="1"/>
  <c r="BF108" i="1"/>
  <c r="BF108" i="71" s="1"/>
  <c r="BF166" i="1"/>
  <c r="BF166" i="71" s="1"/>
  <c r="BE60" i="1"/>
  <c r="BE60" i="71" s="1"/>
  <c r="BE76" i="1"/>
  <c r="BE76" i="71" s="1"/>
  <c r="BE228" i="1"/>
  <c r="BE228" i="71" s="1"/>
  <c r="BD150" i="1"/>
  <c r="BD150" i="71" s="1"/>
  <c r="BD125" i="1"/>
  <c r="BD125" i="71" s="1"/>
  <c r="BC228" i="1"/>
  <c r="BC228" i="71" s="1"/>
  <c r="BC125" i="1"/>
  <c r="BC125" i="71" s="1"/>
  <c r="BB28" i="1"/>
  <c r="BB28" i="71" s="1"/>
  <c r="BB236" i="1"/>
  <c r="BB236" i="71" s="1"/>
  <c r="BA125" i="1"/>
  <c r="BA125" i="71" s="1"/>
  <c r="BA76" i="1"/>
  <c r="BA76" i="71" s="1"/>
  <c r="BA228" i="1"/>
  <c r="BA228" i="71" s="1"/>
  <c r="AZ76" i="1"/>
  <c r="AZ76" i="71" s="1"/>
  <c r="AX221" i="1"/>
  <c r="AX221" i="71" s="1"/>
  <c r="AU36" i="1"/>
  <c r="AU36" i="71" s="1"/>
  <c r="AX116" i="1"/>
  <c r="AX116" i="71" s="1"/>
  <c r="AW77" i="1"/>
  <c r="AW77" i="71" s="1"/>
  <c r="AV44" i="1"/>
  <c r="AV44" i="71" s="1"/>
  <c r="BI374" i="71"/>
  <c r="BH374" i="71"/>
  <c r="BD374" i="71"/>
  <c r="BM245" i="1"/>
  <c r="BM245" i="71" s="1"/>
  <c r="BM236" i="1"/>
  <c r="BM236" i="71" s="1"/>
  <c r="BL36" i="1"/>
  <c r="BL36" i="71" s="1"/>
  <c r="BL100" i="1"/>
  <c r="BL100" i="71" s="1"/>
  <c r="BL150" i="1"/>
  <c r="BL150" i="71" s="1"/>
  <c r="BL52" i="1"/>
  <c r="BL52" i="71" s="1"/>
  <c r="BK116" i="1"/>
  <c r="BK116" i="71" s="1"/>
  <c r="BK184" i="1"/>
  <c r="BK184" i="71" s="1"/>
  <c r="BJ116" i="1"/>
  <c r="BJ116" i="71" s="1"/>
  <c r="BJ192" i="1"/>
  <c r="BJ192" i="71" s="1"/>
  <c r="BJ125" i="1"/>
  <c r="BJ125" i="71" s="1"/>
  <c r="BI150" i="1"/>
  <c r="BI150" i="71" s="1"/>
  <c r="BI92" i="1"/>
  <c r="BI92" i="71" s="1"/>
  <c r="BH100" i="1"/>
  <c r="BH100" i="71" s="1"/>
  <c r="BH84" i="1"/>
  <c r="BH84" i="71" s="1"/>
  <c r="BH36" i="1"/>
  <c r="BH36" i="71" s="1"/>
  <c r="BH141" i="1"/>
  <c r="BH141" i="71" s="1"/>
  <c r="BG76" i="1"/>
  <c r="BG76" i="71" s="1"/>
  <c r="BG158" i="1"/>
  <c r="BG158" i="71" s="1"/>
  <c r="BG125" i="1"/>
  <c r="BG125" i="71" s="1"/>
  <c r="BG141" i="1"/>
  <c r="BG141" i="71" s="1"/>
  <c r="BG133" i="1"/>
  <c r="BG133" i="71" s="1"/>
  <c r="BF92" i="1"/>
  <c r="BF92" i="71" s="1"/>
  <c r="BF52" i="1"/>
  <c r="BF52" i="71" s="1"/>
  <c r="BF60" i="1"/>
  <c r="BF60" i="71" s="1"/>
  <c r="BF141" i="1"/>
  <c r="BF141" i="71" s="1"/>
  <c r="BF245" i="1"/>
  <c r="BF245" i="71" s="1"/>
  <c r="BE141" i="1"/>
  <c r="BE141" i="71" s="1"/>
  <c r="BE92" i="1"/>
  <c r="BE92" i="71" s="1"/>
  <c r="BD36" i="1"/>
  <c r="BD36" i="71" s="1"/>
  <c r="BD228" i="1"/>
  <c r="BD228" i="71" s="1"/>
  <c r="BD133" i="1"/>
  <c r="BD133" i="71" s="1"/>
  <c r="BC245" i="1"/>
  <c r="BC245" i="71" s="1"/>
  <c r="BC36" i="1"/>
  <c r="BC36" i="71" s="1"/>
  <c r="BC44" i="1"/>
  <c r="BC44" i="71" s="1"/>
  <c r="BB52" i="1"/>
  <c r="BB52" i="71" s="1"/>
  <c r="BB92" i="1"/>
  <c r="BB92" i="71" s="1"/>
  <c r="BB192" i="1"/>
  <c r="BB192" i="71" s="1"/>
  <c r="BB228" i="1"/>
  <c r="BB228" i="71" s="1"/>
  <c r="BA192" i="1"/>
  <c r="BA192" i="71" s="1"/>
  <c r="BA245" i="1"/>
  <c r="BA245" i="71" s="1"/>
  <c r="BA28" i="1"/>
  <c r="BA28" i="71" s="1"/>
  <c r="AZ100" i="1"/>
  <c r="AZ100" i="71" s="1"/>
  <c r="AZ133" i="1"/>
  <c r="AZ133" i="71" s="1"/>
  <c r="AZ245" i="1"/>
  <c r="AZ245" i="71" s="1"/>
  <c r="AY220" i="1"/>
  <c r="AY220" i="71" s="1"/>
  <c r="AU52" i="1"/>
  <c r="AU52" i="71" s="1"/>
  <c r="BJ143" i="1"/>
  <c r="BJ143" i="71" s="1"/>
  <c r="BH143" i="1"/>
  <c r="BH143" i="71" s="1"/>
  <c r="BM92" i="1"/>
  <c r="BM92" i="71" s="1"/>
  <c r="BL60" i="1"/>
  <c r="BL60" i="71" s="1"/>
  <c r="BL166" i="1"/>
  <c r="BL166" i="71" s="1"/>
  <c r="BK166" i="1"/>
  <c r="BK166" i="71" s="1"/>
  <c r="BK141" i="1"/>
  <c r="BK141" i="71" s="1"/>
  <c r="BK192" i="1"/>
  <c r="BK192" i="71" s="1"/>
  <c r="BK52" i="1"/>
  <c r="BK52" i="71" s="1"/>
  <c r="BJ100" i="1"/>
  <c r="BJ100" i="71" s="1"/>
  <c r="BJ92" i="1"/>
  <c r="BJ92" i="71" s="1"/>
  <c r="BJ108" i="1"/>
  <c r="BJ108" i="71" s="1"/>
  <c r="BJ44" i="1"/>
  <c r="BJ44" i="71" s="1"/>
  <c r="BJ141" i="1"/>
  <c r="BJ141" i="71" s="1"/>
  <c r="BI245" i="1"/>
  <c r="BI245" i="71" s="1"/>
  <c r="BI192" i="1"/>
  <c r="BI192" i="71" s="1"/>
  <c r="BI116" i="1"/>
  <c r="BI116" i="71" s="1"/>
  <c r="BI166" i="1"/>
  <c r="BI166" i="71" s="1"/>
  <c r="BI125" i="1"/>
  <c r="BI125" i="71" s="1"/>
  <c r="BI36" i="1"/>
  <c r="BI36" i="71" s="1"/>
  <c r="BH28" i="1"/>
  <c r="BH28" i="71" s="1"/>
  <c r="BH158" i="1"/>
  <c r="BH158" i="71" s="1"/>
  <c r="BH52" i="1"/>
  <c r="BH52" i="71" s="1"/>
  <c r="BG100" i="1"/>
  <c r="BG100" i="71" s="1"/>
  <c r="BG228" i="1"/>
  <c r="BG228" i="71" s="1"/>
  <c r="BF36" i="1"/>
  <c r="BF36" i="71" s="1"/>
  <c r="BF84" i="1"/>
  <c r="BF84" i="71" s="1"/>
  <c r="BF228" i="1"/>
  <c r="BF228" i="71" s="1"/>
  <c r="BE44" i="1"/>
  <c r="BE44" i="71" s="1"/>
  <c r="BE108" i="1"/>
  <c r="BE108" i="71" s="1"/>
  <c r="BE52" i="1"/>
  <c r="BE52" i="71" s="1"/>
  <c r="BE28" i="1"/>
  <c r="BE28" i="71" s="1"/>
  <c r="BD92" i="1"/>
  <c r="BD92" i="71" s="1"/>
  <c r="BD68" i="1"/>
  <c r="BD68" i="71" s="1"/>
  <c r="BC220" i="1"/>
  <c r="BC220" i="71" s="1"/>
  <c r="BC141" i="1"/>
  <c r="BC141" i="71" s="1"/>
  <c r="BC84" i="1"/>
  <c r="BC84" i="71" s="1"/>
  <c r="BB60" i="1"/>
  <c r="BB60" i="71" s="1"/>
  <c r="BB100" i="1"/>
  <c r="BB100" i="71" s="1"/>
  <c r="AZ108" i="1"/>
  <c r="AZ108" i="71" s="1"/>
  <c r="AZ28" i="1"/>
  <c r="AZ28" i="71" s="1"/>
  <c r="AY44" i="1"/>
  <c r="AY44" i="71" s="1"/>
  <c r="AY28" i="1"/>
  <c r="AY28" i="71" s="1"/>
  <c r="AX28" i="1"/>
  <c r="AX28" i="71" s="1"/>
  <c r="AU28" i="1"/>
  <c r="AU28" i="71" s="1"/>
  <c r="BM374" i="71"/>
  <c r="BI143" i="1"/>
  <c r="BI143" i="71" s="1"/>
  <c r="BM52" i="1"/>
  <c r="BM52" i="71" s="1"/>
  <c r="BM100" i="1"/>
  <c r="BM100" i="71" s="1"/>
  <c r="BM141" i="1"/>
  <c r="BM141" i="71" s="1"/>
  <c r="BL84" i="1"/>
  <c r="BL84" i="71" s="1"/>
  <c r="BL108" i="1"/>
  <c r="BL108" i="71" s="1"/>
  <c r="BL116" i="1"/>
  <c r="BL116" i="71" s="1"/>
  <c r="BK44" i="1"/>
  <c r="BK44" i="71" s="1"/>
  <c r="BK36" i="1"/>
  <c r="BK36" i="71" s="1"/>
  <c r="BK150" i="1"/>
  <c r="BK150" i="71" s="1"/>
  <c r="BJ220" i="1"/>
  <c r="BJ220" i="71" s="1"/>
  <c r="BJ28" i="1"/>
  <c r="BJ28" i="71" s="1"/>
  <c r="BI236" i="1"/>
  <c r="BI236" i="71" s="1"/>
  <c r="BI44" i="1"/>
  <c r="BI44" i="71" s="1"/>
  <c r="BH68" i="1"/>
  <c r="BH68" i="71" s="1"/>
  <c r="BH236" i="1"/>
  <c r="BH236" i="71" s="1"/>
  <c r="BH228" i="1"/>
  <c r="BH228" i="71" s="1"/>
  <c r="BH150" i="1"/>
  <c r="BH150" i="71" s="1"/>
  <c r="BH76" i="1"/>
  <c r="BH76" i="71" s="1"/>
  <c r="BG236" i="1"/>
  <c r="BG236" i="71" s="1"/>
  <c r="BG84" i="1"/>
  <c r="BG84" i="71" s="1"/>
  <c r="BG28" i="1"/>
  <c r="BG28" i="71" s="1"/>
  <c r="BF76" i="1"/>
  <c r="BF76" i="71" s="1"/>
  <c r="BF220" i="1"/>
  <c r="BF220" i="71" s="1"/>
  <c r="BF100" i="1"/>
  <c r="BF100" i="71" s="1"/>
  <c r="BF158" i="1"/>
  <c r="BF158" i="71" s="1"/>
  <c r="BE116" i="1"/>
  <c r="BE116" i="71" s="1"/>
  <c r="BE125" i="1"/>
  <c r="BE125" i="71" s="1"/>
  <c r="BD108" i="1"/>
  <c r="BD108" i="71" s="1"/>
  <c r="BD28" i="1"/>
  <c r="BD28" i="71" s="1"/>
  <c r="BD84" i="1"/>
  <c r="BD84" i="71" s="1"/>
  <c r="BD76" i="1"/>
  <c r="BD76" i="71" s="1"/>
  <c r="BD60" i="1"/>
  <c r="BD60" i="71" s="1"/>
  <c r="BC133" i="1"/>
  <c r="BC133" i="71" s="1"/>
  <c r="BC76" i="1"/>
  <c r="BC76" i="71" s="1"/>
  <c r="BB220" i="1"/>
  <c r="BB220" i="71" s="1"/>
  <c r="BB245" i="1"/>
  <c r="BB245" i="71" s="1"/>
  <c r="BB44" i="1"/>
  <c r="BB44" i="71" s="1"/>
  <c r="AZ228" i="1"/>
  <c r="AZ228" i="71" s="1"/>
  <c r="AZ192" i="1"/>
  <c r="AZ192" i="71" s="1"/>
  <c r="AY125" i="1"/>
  <c r="AY125" i="71" s="1"/>
  <c r="AY76" i="1"/>
  <c r="AY76" i="71" s="1"/>
  <c r="AX228" i="1"/>
  <c r="AX228" i="71" s="1"/>
  <c r="AW28" i="1"/>
  <c r="AW28" i="71" s="1"/>
  <c r="AT28" i="1"/>
  <c r="AT28" i="71" s="1"/>
  <c r="BF83" i="1"/>
  <c r="BF83" i="71" s="1"/>
  <c r="BF107" i="1"/>
  <c r="BF107" i="71" s="1"/>
  <c r="BE35" i="1"/>
  <c r="BE35" i="71" s="1"/>
  <c r="BD149" i="1"/>
  <c r="BD149" i="71" s="1"/>
  <c r="BD107" i="1"/>
  <c r="BD107" i="71" s="1"/>
  <c r="BD208" i="1"/>
  <c r="BD208" i="71" s="1"/>
  <c r="BB132" i="1"/>
  <c r="BB132" i="71" s="1"/>
  <c r="BB252" i="1"/>
  <c r="BB252" i="71" s="1"/>
  <c r="BB99" i="1"/>
  <c r="BB99" i="71" s="1"/>
  <c r="BB219" i="1"/>
  <c r="BB219" i="71" s="1"/>
  <c r="AZ260" i="1"/>
  <c r="AZ260" i="71" s="1"/>
  <c r="BD117" i="1"/>
  <c r="BD117" i="71" s="1"/>
  <c r="BL157" i="1"/>
  <c r="BL157" i="71" s="1"/>
  <c r="BL124" i="1"/>
  <c r="BL124" i="71" s="1"/>
  <c r="BL140" i="1"/>
  <c r="BL140" i="71" s="1"/>
  <c r="BK149" i="1"/>
  <c r="BK149" i="71" s="1"/>
  <c r="BK157" i="1"/>
  <c r="BK157" i="71" s="1"/>
  <c r="BK115" i="1"/>
  <c r="BK115" i="71" s="1"/>
  <c r="BK107" i="1"/>
  <c r="BK107" i="71" s="1"/>
  <c r="BJ132" i="1"/>
  <c r="BJ132" i="71" s="1"/>
  <c r="BJ191" i="1"/>
  <c r="BJ191" i="71" s="1"/>
  <c r="BJ235" i="1"/>
  <c r="BJ235" i="71" s="1"/>
  <c r="BJ149" i="1"/>
  <c r="BJ149" i="71" s="1"/>
  <c r="BJ208" i="1"/>
  <c r="BJ208" i="71" s="1"/>
  <c r="BI124" i="1"/>
  <c r="BI124" i="71" s="1"/>
  <c r="BI199" i="1"/>
  <c r="BI199" i="71" s="1"/>
  <c r="BI157" i="1"/>
  <c r="BI157" i="71" s="1"/>
  <c r="BI260" i="1"/>
  <c r="BI260" i="71" s="1"/>
  <c r="BI107" i="1"/>
  <c r="BI107" i="71" s="1"/>
  <c r="BI165" i="1"/>
  <c r="BI165" i="71" s="1"/>
  <c r="BH115" i="1"/>
  <c r="BH115" i="71" s="1"/>
  <c r="BG132" i="1"/>
  <c r="BG132" i="71" s="1"/>
  <c r="BG199" i="1"/>
  <c r="BG199" i="71" s="1"/>
  <c r="BG67" i="1"/>
  <c r="BG67" i="71" s="1"/>
  <c r="BF149" i="1"/>
  <c r="BF149" i="71" s="1"/>
  <c r="BE219" i="1"/>
  <c r="BE219" i="71" s="1"/>
  <c r="BE235" i="1"/>
  <c r="BE235" i="71" s="1"/>
  <c r="BE183" i="1"/>
  <c r="BE183" i="71" s="1"/>
  <c r="BD174" i="1"/>
  <c r="BD174" i="71" s="1"/>
  <c r="BC124" i="1"/>
  <c r="BC124" i="71" s="1"/>
  <c r="BC51" i="1"/>
  <c r="BC51" i="71" s="1"/>
  <c r="BB43" i="1"/>
  <c r="BB43" i="71" s="1"/>
  <c r="BB260" i="1"/>
  <c r="BB260" i="71" s="1"/>
  <c r="BB208" i="1"/>
  <c r="BB208" i="71" s="1"/>
  <c r="BB149" i="1"/>
  <c r="BB149" i="71" s="1"/>
  <c r="AY245" i="1"/>
  <c r="AY245" i="71" s="1"/>
  <c r="AS36" i="1"/>
  <c r="AS36" i="71" s="1"/>
  <c r="AV36" i="1"/>
  <c r="AV36" i="71" s="1"/>
  <c r="AT76" i="1"/>
  <c r="AT76" i="71" s="1"/>
  <c r="BH83" i="1"/>
  <c r="BH83" i="71" s="1"/>
  <c r="BH140" i="1"/>
  <c r="BH140" i="71" s="1"/>
  <c r="BH99" i="1"/>
  <c r="BH99" i="71" s="1"/>
  <c r="BH235" i="1"/>
  <c r="BH235" i="71" s="1"/>
  <c r="BH157" i="1"/>
  <c r="BH157" i="71" s="1"/>
  <c r="BH183" i="1"/>
  <c r="BH183" i="71" s="1"/>
  <c r="BG140" i="1"/>
  <c r="BG140" i="71" s="1"/>
  <c r="BG174" i="1"/>
  <c r="BG174" i="71" s="1"/>
  <c r="BG91" i="1"/>
  <c r="BG91" i="71" s="1"/>
  <c r="BG244" i="1"/>
  <c r="BG244" i="71" s="1"/>
  <c r="BF115" i="1"/>
  <c r="BF115" i="71" s="1"/>
  <c r="BF174" i="1"/>
  <c r="BF174" i="71" s="1"/>
  <c r="BF191" i="1"/>
  <c r="BF191" i="71" s="1"/>
  <c r="BE174" i="1"/>
  <c r="BE174" i="71" s="1"/>
  <c r="BE115" i="1"/>
  <c r="BE115" i="71" s="1"/>
  <c r="BE132" i="1"/>
  <c r="BE132" i="71" s="1"/>
  <c r="BE208" i="1"/>
  <c r="BE208" i="71" s="1"/>
  <c r="BD99" i="1"/>
  <c r="BD99" i="71" s="1"/>
  <c r="BD83" i="1"/>
  <c r="BD83" i="71" s="1"/>
  <c r="BD260" i="1"/>
  <c r="BD260" i="71" s="1"/>
  <c r="BC115" i="1"/>
  <c r="BC115" i="71" s="1"/>
  <c r="BC260" i="1"/>
  <c r="BC260" i="71" s="1"/>
  <c r="BB124" i="1"/>
  <c r="BB124" i="71" s="1"/>
  <c r="BB83" i="1"/>
  <c r="BB83" i="71" s="1"/>
  <c r="BB107" i="1"/>
  <c r="BB107" i="71" s="1"/>
  <c r="BB165" i="1"/>
  <c r="BB165" i="71" s="1"/>
  <c r="BA149" i="1"/>
  <c r="BA149" i="71" s="1"/>
  <c r="BG117" i="1"/>
  <c r="BG117" i="71" s="1"/>
  <c r="BM149" i="1"/>
  <c r="BM149" i="71" s="1"/>
  <c r="BM83" i="1"/>
  <c r="BM83" i="71" s="1"/>
  <c r="BM140" i="1"/>
  <c r="BM140" i="71" s="1"/>
  <c r="BL199" i="1"/>
  <c r="BL199" i="71" s="1"/>
  <c r="BL59" i="1"/>
  <c r="BL59" i="71" s="1"/>
  <c r="BL174" i="1"/>
  <c r="BL174" i="71" s="1"/>
  <c r="BK140" i="1"/>
  <c r="BK140" i="71" s="1"/>
  <c r="BK235" i="1"/>
  <c r="BK235" i="71" s="1"/>
  <c r="BK174" i="1"/>
  <c r="BK174" i="71" s="1"/>
  <c r="BK124" i="1"/>
  <c r="BK124" i="71" s="1"/>
  <c r="BJ91" i="1"/>
  <c r="BJ91" i="71" s="1"/>
  <c r="BI244" i="1"/>
  <c r="BI244" i="71" s="1"/>
  <c r="BI132" i="1"/>
  <c r="BI132" i="71" s="1"/>
  <c r="BI191" i="1"/>
  <c r="BI191" i="71" s="1"/>
  <c r="BI252" i="1"/>
  <c r="BI252" i="71" s="1"/>
  <c r="BH260" i="1"/>
  <c r="BH260" i="71" s="1"/>
  <c r="BG83" i="1"/>
  <c r="BG83" i="71" s="1"/>
  <c r="BG260" i="1"/>
  <c r="BG260" i="71" s="1"/>
  <c r="BG115" i="1"/>
  <c r="BG115" i="71" s="1"/>
  <c r="BF260" i="1"/>
  <c r="BF260" i="71" s="1"/>
  <c r="BF140" i="1"/>
  <c r="BF140" i="71" s="1"/>
  <c r="BF132" i="1"/>
  <c r="BF132" i="71" s="1"/>
  <c r="BF165" i="1"/>
  <c r="BF165" i="71" s="1"/>
  <c r="BF227" i="1"/>
  <c r="BF227" i="71" s="1"/>
  <c r="BE99" i="1"/>
  <c r="BE99" i="71" s="1"/>
  <c r="BE244" i="1"/>
  <c r="BE244" i="71" s="1"/>
  <c r="BE140" i="1"/>
  <c r="BE140" i="71" s="1"/>
  <c r="BD115" i="1"/>
  <c r="BD115" i="71" s="1"/>
  <c r="BD165" i="1"/>
  <c r="BD165" i="71" s="1"/>
  <c r="BD183" i="1"/>
  <c r="BD183" i="71" s="1"/>
  <c r="BC91" i="1"/>
  <c r="BC91" i="71" s="1"/>
  <c r="BC174" i="1"/>
  <c r="BC174" i="71" s="1"/>
  <c r="BC99" i="1"/>
  <c r="BC99" i="71" s="1"/>
  <c r="BB91" i="1"/>
  <c r="BB91" i="71" s="1"/>
  <c r="BA59" i="1"/>
  <c r="BA59" i="71" s="1"/>
  <c r="AZ91" i="1"/>
  <c r="AZ91" i="71" s="1"/>
  <c r="AZ165" i="1"/>
  <c r="AZ165" i="71" s="1"/>
  <c r="AY228" i="1"/>
  <c r="AY228" i="71" s="1"/>
  <c r="AV141" i="1"/>
  <c r="AV141" i="71" s="1"/>
  <c r="AV133" i="1"/>
  <c r="AV133" i="71" s="1"/>
  <c r="BE117" i="1"/>
  <c r="BE117" i="71" s="1"/>
  <c r="BK244" i="1"/>
  <c r="BK244" i="71" s="1"/>
  <c r="BJ35" i="1"/>
  <c r="BJ35" i="71" s="1"/>
  <c r="BJ199" i="1"/>
  <c r="BJ199" i="71" s="1"/>
  <c r="BI219" i="1"/>
  <c r="BI219" i="71" s="1"/>
  <c r="BI91" i="1"/>
  <c r="BI91" i="71" s="1"/>
  <c r="BH227" i="1"/>
  <c r="BH227" i="71" s="1"/>
  <c r="BH219" i="1"/>
  <c r="BH219" i="71" s="1"/>
  <c r="BH165" i="1"/>
  <c r="BH165" i="71" s="1"/>
  <c r="BG191" i="1"/>
  <c r="BG191" i="71" s="1"/>
  <c r="BG165" i="1"/>
  <c r="BG165" i="71" s="1"/>
  <c r="BG43" i="1"/>
  <c r="BG43" i="71" s="1"/>
  <c r="BF51" i="1"/>
  <c r="BF51" i="71" s="1"/>
  <c r="BF183" i="1"/>
  <c r="BF183" i="71" s="1"/>
  <c r="BF67" i="1"/>
  <c r="BF67" i="71" s="1"/>
  <c r="BE165" i="1"/>
  <c r="BE165" i="71" s="1"/>
  <c r="BE260" i="1"/>
  <c r="BE260" i="71" s="1"/>
  <c r="BD252" i="1"/>
  <c r="BD252" i="71" s="1"/>
  <c r="BC107" i="1"/>
  <c r="BC107" i="71" s="1"/>
  <c r="BB115" i="1"/>
  <c r="BB115" i="71" s="1"/>
  <c r="BA107" i="1"/>
  <c r="BA107" i="71" s="1"/>
  <c r="AZ99" i="1"/>
  <c r="AZ99" i="71" s="1"/>
  <c r="AY140" i="1"/>
  <c r="AY140" i="71" s="1"/>
  <c r="AT260" i="1"/>
  <c r="AT260" i="71" s="1"/>
  <c r="AS236" i="1"/>
  <c r="AS236" i="71" s="1"/>
  <c r="AS174" i="1"/>
  <c r="AS174" i="71" s="1"/>
  <c r="BJ117" i="1"/>
  <c r="BJ117" i="71" s="1"/>
  <c r="BM91" i="1"/>
  <c r="BM91" i="71" s="1"/>
  <c r="BM174" i="1"/>
  <c r="BM174" i="71" s="1"/>
  <c r="BL165" i="1"/>
  <c r="BL165" i="71" s="1"/>
  <c r="BL252" i="1"/>
  <c r="BL252" i="71" s="1"/>
  <c r="BL132" i="1"/>
  <c r="BL132" i="71" s="1"/>
  <c r="BL83" i="1"/>
  <c r="BL83" i="71" s="1"/>
  <c r="BK208" i="1"/>
  <c r="BK208" i="71" s="1"/>
  <c r="BK75" i="1"/>
  <c r="BK75" i="71" s="1"/>
  <c r="BK99" i="1"/>
  <c r="BK99" i="71" s="1"/>
  <c r="BJ140" i="1"/>
  <c r="BJ140" i="71" s="1"/>
  <c r="BJ43" i="1"/>
  <c r="BJ43" i="71" s="1"/>
  <c r="BJ244" i="1"/>
  <c r="BJ244" i="71" s="1"/>
  <c r="BJ115" i="1"/>
  <c r="BJ115" i="71" s="1"/>
  <c r="BJ165" i="1"/>
  <c r="BJ165" i="71" s="1"/>
  <c r="BJ107" i="1"/>
  <c r="BJ107" i="71" s="1"/>
  <c r="BJ183" i="1"/>
  <c r="BJ183" i="71" s="1"/>
  <c r="BI140" i="1"/>
  <c r="BI140" i="71" s="1"/>
  <c r="BH107" i="1"/>
  <c r="BH107" i="71" s="1"/>
  <c r="BH252" i="1"/>
  <c r="BH252" i="71" s="1"/>
  <c r="BH149" i="1"/>
  <c r="BH149" i="71" s="1"/>
  <c r="BH208" i="1"/>
  <c r="BH208" i="71" s="1"/>
  <c r="BH174" i="1"/>
  <c r="BH174" i="71" s="1"/>
  <c r="BG183" i="1"/>
  <c r="BG183" i="71" s="1"/>
  <c r="BG235" i="1"/>
  <c r="BG235" i="71" s="1"/>
  <c r="BG99" i="1"/>
  <c r="BG99" i="71" s="1"/>
  <c r="BG252" i="1"/>
  <c r="BG252" i="71" s="1"/>
  <c r="BF235" i="1"/>
  <c r="BF235" i="71" s="1"/>
  <c r="BE107" i="1"/>
  <c r="BE107" i="71" s="1"/>
  <c r="BE83" i="1"/>
  <c r="BE83" i="71" s="1"/>
  <c r="BE91" i="1"/>
  <c r="BE91" i="71" s="1"/>
  <c r="BE191" i="1"/>
  <c r="BE191" i="71" s="1"/>
  <c r="BC183" i="1"/>
  <c r="BC183" i="71" s="1"/>
  <c r="BC83" i="1"/>
  <c r="BC83" i="71" s="1"/>
  <c r="BB140" i="1"/>
  <c r="BB140" i="71" s="1"/>
  <c r="BB157" i="1"/>
  <c r="BB157" i="71" s="1"/>
  <c r="AZ107" i="1"/>
  <c r="AZ107" i="71" s="1"/>
  <c r="AY236" i="1"/>
  <c r="AY236" i="71" s="1"/>
  <c r="AY91" i="1"/>
  <c r="AY91" i="71" s="1"/>
  <c r="AX91" i="1"/>
  <c r="AX91" i="71" s="1"/>
  <c r="AW125" i="1"/>
  <c r="AW125" i="71" s="1"/>
  <c r="AV116" i="1"/>
  <c r="AV116" i="71" s="1"/>
  <c r="AU84" i="1"/>
  <c r="AU84" i="71" s="1"/>
  <c r="AV236" i="1"/>
  <c r="AV236" i="71" s="1"/>
  <c r="AW99" i="1"/>
  <c r="AW99" i="71" s="1"/>
  <c r="BM199" i="1"/>
  <c r="BM199" i="71" s="1"/>
  <c r="BM27" i="1"/>
  <c r="BM27" i="71" s="1"/>
  <c r="BL260" i="1"/>
  <c r="BL260" i="71" s="1"/>
  <c r="BK91" i="1"/>
  <c r="BK91" i="71" s="1"/>
  <c r="BK83" i="1"/>
  <c r="BK83" i="71" s="1"/>
  <c r="BK132" i="1"/>
  <c r="BK132" i="71" s="1"/>
  <c r="BK260" i="1"/>
  <c r="BK260" i="71" s="1"/>
  <c r="BJ124" i="1"/>
  <c r="BJ124" i="71" s="1"/>
  <c r="BJ83" i="1"/>
  <c r="BJ83" i="71" s="1"/>
  <c r="BJ75" i="1"/>
  <c r="BJ75" i="71" s="1"/>
  <c r="BJ174" i="1"/>
  <c r="BJ174" i="71" s="1"/>
  <c r="BI115" i="1"/>
  <c r="BI115" i="71" s="1"/>
  <c r="BI149" i="1"/>
  <c r="BI149" i="71" s="1"/>
  <c r="AY117" i="1"/>
  <c r="AY117" i="71" s="1"/>
  <c r="BH132" i="1"/>
  <c r="BH132" i="71" s="1"/>
  <c r="BG51" i="1"/>
  <c r="BG51" i="71" s="1"/>
  <c r="BG219" i="1"/>
  <c r="BG219" i="71" s="1"/>
  <c r="BG208" i="1"/>
  <c r="BG208" i="71" s="1"/>
  <c r="BG157" i="1"/>
  <c r="BG157" i="71" s="1"/>
  <c r="BG124" i="1"/>
  <c r="BG124" i="71" s="1"/>
  <c r="BF124" i="1"/>
  <c r="BF124" i="71" s="1"/>
  <c r="BF252" i="1"/>
  <c r="BF252" i="71" s="1"/>
  <c r="BF99" i="1"/>
  <c r="BF99" i="71" s="1"/>
  <c r="BF59" i="1"/>
  <c r="BF59" i="71" s="1"/>
  <c r="BF208" i="1"/>
  <c r="BF208" i="71" s="1"/>
  <c r="BF91" i="1"/>
  <c r="BF91" i="71" s="1"/>
  <c r="BF157" i="1"/>
  <c r="BF157" i="71" s="1"/>
  <c r="BE157" i="1"/>
  <c r="BE157" i="71" s="1"/>
  <c r="BE51" i="1"/>
  <c r="BE51" i="71" s="1"/>
  <c r="BE252" i="1"/>
  <c r="BE252" i="71" s="1"/>
  <c r="BD132" i="1"/>
  <c r="BD132" i="71" s="1"/>
  <c r="BD191" i="1"/>
  <c r="BD191" i="71" s="1"/>
  <c r="BC132" i="1"/>
  <c r="BC132" i="71" s="1"/>
  <c r="BC191" i="1"/>
  <c r="BC191" i="71" s="1"/>
  <c r="BB27" i="1"/>
  <c r="BB27" i="71" s="1"/>
  <c r="BA140" i="1"/>
  <c r="BA140" i="71" s="1"/>
  <c r="BA132" i="1"/>
  <c r="BA132" i="71" s="1"/>
  <c r="BA99" i="1"/>
  <c r="BA99" i="71" s="1"/>
  <c r="AZ149" i="1"/>
  <c r="AZ149" i="71" s="1"/>
  <c r="AY99" i="1"/>
  <c r="AY99" i="71" s="1"/>
  <c r="AU141" i="1"/>
  <c r="AU141" i="71" s="1"/>
  <c r="AX108" i="1"/>
  <c r="AX108" i="71" s="1"/>
  <c r="AT228" i="1"/>
  <c r="AT228" i="71" s="1"/>
  <c r="AK229" i="1"/>
  <c r="AK229" i="71" s="1"/>
  <c r="AK193" i="1"/>
  <c r="AK193" i="71" s="1"/>
  <c r="AK174" i="1"/>
  <c r="AK174" i="71" s="1"/>
  <c r="AK91" i="1"/>
  <c r="AK91" i="71" s="1"/>
  <c r="AK340" i="1"/>
  <c r="AK168" i="1"/>
  <c r="AK168" i="71" s="1"/>
  <c r="AK49" i="1"/>
  <c r="AK49" i="71" s="1"/>
  <c r="AK173" i="1"/>
  <c r="AK173" i="71" s="1"/>
  <c r="AK341" i="1"/>
  <c r="AK341" i="71" s="1"/>
  <c r="BG143" i="1"/>
  <c r="BG143" i="71" s="1"/>
  <c r="BF117" i="1"/>
  <c r="BF117" i="71" s="1"/>
  <c r="BK171" i="1"/>
  <c r="BK171" i="71" s="1"/>
  <c r="BK232" i="1"/>
  <c r="BK232" i="71" s="1"/>
  <c r="BK180" i="1"/>
  <c r="BK180" i="71" s="1"/>
  <c r="BK80" i="1"/>
  <c r="BK80" i="71" s="1"/>
  <c r="BA117" i="1"/>
  <c r="BA117" i="71" s="1"/>
  <c r="BJ137" i="1"/>
  <c r="BJ137" i="71" s="1"/>
  <c r="BJ196" i="1"/>
  <c r="BJ196" i="71" s="1"/>
  <c r="AZ143" i="1"/>
  <c r="AZ143" i="71" s="1"/>
  <c r="BI232" i="1"/>
  <c r="BI232" i="71" s="1"/>
  <c r="BI249" i="1"/>
  <c r="BI249" i="71" s="1"/>
  <c r="BH112" i="1"/>
  <c r="BH112" i="71" s="1"/>
  <c r="BH64" i="1"/>
  <c r="BH64" i="71" s="1"/>
  <c r="BH241" i="1"/>
  <c r="BH241" i="71" s="1"/>
  <c r="BH137" i="1"/>
  <c r="BH137" i="71" s="1"/>
  <c r="BH188" i="1"/>
  <c r="BH188" i="71" s="1"/>
  <c r="BH88" i="1"/>
  <c r="BH88" i="71" s="1"/>
  <c r="AX143" i="1"/>
  <c r="AX143" i="71" s="1"/>
  <c r="BG224" i="1"/>
  <c r="BG224" i="71" s="1"/>
  <c r="BG104" i="1"/>
  <c r="BG104" i="71" s="1"/>
  <c r="BG121" i="1"/>
  <c r="BG121" i="71" s="1"/>
  <c r="BG196" i="1"/>
  <c r="BG196" i="71" s="1"/>
  <c r="BF129" i="1"/>
  <c r="BF129" i="71" s="1"/>
  <c r="BF257" i="1"/>
  <c r="BF257" i="71" s="1"/>
  <c r="BF96" i="1"/>
  <c r="BF96" i="71" s="1"/>
  <c r="AV374" i="71"/>
  <c r="BE121" i="1"/>
  <c r="BE121" i="71" s="1"/>
  <c r="BE241" i="1"/>
  <c r="BE241" i="71" s="1"/>
  <c r="BE137" i="1"/>
  <c r="BE137" i="71" s="1"/>
  <c r="BE112" i="1"/>
  <c r="BE112" i="71" s="1"/>
  <c r="BE88" i="1"/>
  <c r="BE88" i="71" s="1"/>
  <c r="AU143" i="1"/>
  <c r="AU143" i="71" s="1"/>
  <c r="BD64" i="1"/>
  <c r="BD64" i="71" s="1"/>
  <c r="BC64" i="1"/>
  <c r="BC64" i="71" s="1"/>
  <c r="BC121" i="1"/>
  <c r="BC121" i="71" s="1"/>
  <c r="BC196" i="1"/>
  <c r="BC196" i="71" s="1"/>
  <c r="BC88" i="1"/>
  <c r="BC88" i="71" s="1"/>
  <c r="BC104" i="1"/>
  <c r="BC104" i="71" s="1"/>
  <c r="BB188" i="1"/>
  <c r="BB188" i="71" s="1"/>
  <c r="BB171" i="1"/>
  <c r="BB171" i="71" s="1"/>
  <c r="BB80" i="1"/>
  <c r="BB80" i="71" s="1"/>
  <c r="BA112" i="1"/>
  <c r="BA112" i="71" s="1"/>
  <c r="BA215" i="1"/>
  <c r="BA215" i="71" s="1"/>
  <c r="BA129" i="1"/>
  <c r="BA129" i="71" s="1"/>
  <c r="BA196" i="1"/>
  <c r="BA196" i="71" s="1"/>
  <c r="AZ112" i="1"/>
  <c r="AZ112" i="71" s="1"/>
  <c r="BE374" i="71"/>
  <c r="BB117" i="1"/>
  <c r="BB117" i="71" s="1"/>
  <c r="BI171" i="1"/>
  <c r="BI171" i="71" s="1"/>
  <c r="BI224" i="1"/>
  <c r="BI224" i="71" s="1"/>
  <c r="BI64" i="1"/>
  <c r="BI64" i="71" s="1"/>
  <c r="BH96" i="1"/>
  <c r="BH96" i="71" s="1"/>
  <c r="BH205" i="1"/>
  <c r="BH205" i="71" s="1"/>
  <c r="BH224" i="1"/>
  <c r="BH224" i="71" s="1"/>
  <c r="BG215" i="1"/>
  <c r="BG215" i="71" s="1"/>
  <c r="BG154" i="1"/>
  <c r="BG154" i="71" s="1"/>
  <c r="BG72" i="1"/>
  <c r="BG72" i="71" s="1"/>
  <c r="BG188" i="1"/>
  <c r="BG188" i="71" s="1"/>
  <c r="BF64" i="1"/>
  <c r="BF64" i="71" s="1"/>
  <c r="BF104" i="1"/>
  <c r="BF104" i="71" s="1"/>
  <c r="BF88" i="1"/>
  <c r="BF88" i="71" s="1"/>
  <c r="BE96" i="1"/>
  <c r="BE96" i="71" s="1"/>
  <c r="BE215" i="1"/>
  <c r="BE215" i="71" s="1"/>
  <c r="BE154" i="1"/>
  <c r="BE154" i="71" s="1"/>
  <c r="BD112" i="1"/>
  <c r="BD112" i="71" s="1"/>
  <c r="BD129" i="1"/>
  <c r="BD129" i="71" s="1"/>
  <c r="BD205" i="1"/>
  <c r="BD205" i="71" s="1"/>
  <c r="BC96" i="1"/>
  <c r="BC96" i="71" s="1"/>
  <c r="BC205" i="1"/>
  <c r="BC205" i="71" s="1"/>
  <c r="BB96" i="1"/>
  <c r="BB96" i="71" s="1"/>
  <c r="BA257" i="1"/>
  <c r="BA257" i="71" s="1"/>
  <c r="AZ232" i="1"/>
  <c r="AZ232" i="71" s="1"/>
  <c r="AZ104" i="1"/>
  <c r="AZ104" i="71" s="1"/>
  <c r="AZ80" i="1"/>
  <c r="AZ80" i="71" s="1"/>
  <c r="AY249" i="1"/>
  <c r="AY249" i="71" s="1"/>
  <c r="AU232" i="1"/>
  <c r="AU232" i="71" s="1"/>
  <c r="AV132" i="1"/>
  <c r="AV132" i="71" s="1"/>
  <c r="BD143" i="1"/>
  <c r="BD143" i="71" s="1"/>
  <c r="BC117" i="1"/>
  <c r="BC117" i="71" s="1"/>
  <c r="BC143" i="1"/>
  <c r="BC143" i="71" s="1"/>
  <c r="AY374" i="71"/>
  <c r="BH146" i="1"/>
  <c r="BH146" i="71" s="1"/>
  <c r="BH232" i="1"/>
  <c r="BH232" i="71" s="1"/>
  <c r="BH171" i="1"/>
  <c r="BH171" i="71" s="1"/>
  <c r="BH215" i="1"/>
  <c r="BH215" i="71" s="1"/>
  <c r="AX374" i="71"/>
  <c r="BG232" i="1"/>
  <c r="BG232" i="71" s="1"/>
  <c r="BG162" i="1"/>
  <c r="BG162" i="71" s="1"/>
  <c r="BG249" i="1"/>
  <c r="BG249" i="71" s="1"/>
  <c r="BG257" i="1"/>
  <c r="BG257" i="71" s="1"/>
  <c r="BF72" i="1"/>
  <c r="BF72" i="71" s="1"/>
  <c r="BF241" i="1"/>
  <c r="BF241" i="71" s="1"/>
  <c r="BF249" i="1"/>
  <c r="BF249" i="71" s="1"/>
  <c r="BF171" i="1"/>
  <c r="BF171" i="71" s="1"/>
  <c r="BF205" i="1"/>
  <c r="BF205" i="71" s="1"/>
  <c r="BF224" i="1"/>
  <c r="BF224" i="71" s="1"/>
  <c r="BE104" i="1"/>
  <c r="BE104" i="71" s="1"/>
  <c r="BD241" i="1"/>
  <c r="BD241" i="71" s="1"/>
  <c r="BD171" i="1"/>
  <c r="BD171" i="71" s="1"/>
  <c r="BD146" i="1"/>
  <c r="BD146" i="71" s="1"/>
  <c r="BD96" i="1"/>
  <c r="BD96" i="71" s="1"/>
  <c r="BC146" i="1"/>
  <c r="BC146" i="71" s="1"/>
  <c r="BC224" i="1"/>
  <c r="BC224" i="71" s="1"/>
  <c r="BB146" i="1"/>
  <c r="BB146" i="71" s="1"/>
  <c r="BA232" i="1"/>
  <c r="BA232" i="71" s="1"/>
  <c r="BA88" i="1"/>
  <c r="BA88" i="71" s="1"/>
  <c r="AZ257" i="1"/>
  <c r="AZ257" i="71" s="1"/>
  <c r="AZ96" i="1"/>
  <c r="AZ96" i="71" s="1"/>
  <c r="AX132" i="1"/>
  <c r="AX132" i="71" s="1"/>
  <c r="AV257" i="1"/>
  <c r="AV257" i="71" s="1"/>
  <c r="AV99" i="1"/>
  <c r="AV99" i="71" s="1"/>
  <c r="BB374" i="71"/>
  <c r="BA374" i="71"/>
  <c r="AY143" i="1"/>
  <c r="AY143" i="71" s="1"/>
  <c r="BC72" i="1"/>
  <c r="BC72" i="71" s="1"/>
  <c r="BC137" i="1"/>
  <c r="BC137" i="71" s="1"/>
  <c r="BC112" i="1"/>
  <c r="BC112" i="71" s="1"/>
  <c r="BC80" i="1"/>
  <c r="BC80" i="71" s="1"/>
  <c r="AS143" i="1"/>
  <c r="AS143" i="71" s="1"/>
  <c r="BB88" i="1"/>
  <c r="BB88" i="71" s="1"/>
  <c r="BB257" i="1"/>
  <c r="BB257" i="71" s="1"/>
  <c r="BA180" i="1"/>
  <c r="BA180" i="71" s="1"/>
  <c r="BA104" i="1"/>
  <c r="BA104" i="71" s="1"/>
  <c r="AZ180" i="1"/>
  <c r="AZ180" i="71" s="1"/>
  <c r="AU257" i="1"/>
  <c r="AU257" i="71" s="1"/>
  <c r="AW257" i="1"/>
  <c r="AW257" i="71" s="1"/>
  <c r="BF374" i="71"/>
  <c r="BM137" i="1"/>
  <c r="BM137" i="71" s="1"/>
  <c r="BM188" i="1"/>
  <c r="BM188" i="71" s="1"/>
  <c r="BL137" i="1"/>
  <c r="BL137" i="71" s="1"/>
  <c r="BI137" i="1"/>
  <c r="BI137" i="71" s="1"/>
  <c r="BG146" i="1"/>
  <c r="BG146" i="71" s="1"/>
  <c r="BG80" i="1"/>
  <c r="BG80" i="71" s="1"/>
  <c r="BG88" i="1"/>
  <c r="BG88" i="71" s="1"/>
  <c r="BG96" i="1"/>
  <c r="BG96" i="71" s="1"/>
  <c r="BF112" i="1"/>
  <c r="BF112" i="71" s="1"/>
  <c r="AV143" i="1"/>
  <c r="AV143" i="71" s="1"/>
  <c r="BE196" i="1"/>
  <c r="BE196" i="71" s="1"/>
  <c r="BE257" i="1"/>
  <c r="BE257" i="71" s="1"/>
  <c r="BE180" i="1"/>
  <c r="BE180" i="71" s="1"/>
  <c r="AU117" i="1"/>
  <c r="AU117" i="71" s="1"/>
  <c r="BD104" i="1"/>
  <c r="BD104" i="71" s="1"/>
  <c r="BD224" i="1"/>
  <c r="BD224" i="71" s="1"/>
  <c r="BD249" i="1"/>
  <c r="BD249" i="71" s="1"/>
  <c r="BC241" i="1"/>
  <c r="BC241" i="71" s="1"/>
  <c r="BB112" i="1"/>
  <c r="BB112" i="71" s="1"/>
  <c r="BB232" i="1"/>
  <c r="BB232" i="71" s="1"/>
  <c r="BB196" i="1"/>
  <c r="BB196" i="71" s="1"/>
  <c r="BB64" i="1"/>
  <c r="BB64" i="71" s="1"/>
  <c r="BA252" i="1"/>
  <c r="BA252" i="71" s="1"/>
  <c r="BA80" i="1"/>
  <c r="BA80" i="71" s="1"/>
  <c r="BA64" i="1"/>
  <c r="BA64" i="71" s="1"/>
  <c r="AZ252" i="1"/>
  <c r="AZ252" i="71" s="1"/>
  <c r="AZ129" i="1"/>
  <c r="AZ129" i="71" s="1"/>
  <c r="AZ140" i="1"/>
  <c r="AZ140" i="71" s="1"/>
  <c r="AZ196" i="1"/>
  <c r="AZ196" i="71" s="1"/>
  <c r="AY146" i="1"/>
  <c r="AY146" i="71" s="1"/>
  <c r="AX165" i="1"/>
  <c r="AX165" i="71" s="1"/>
  <c r="AU107" i="1"/>
  <c r="AU107" i="71" s="1"/>
  <c r="AW205" i="1"/>
  <c r="AW205" i="71" s="1"/>
  <c r="BF143" i="1"/>
  <c r="BF143" i="71" s="1"/>
  <c r="BH104" i="1"/>
  <c r="BH104" i="71" s="1"/>
  <c r="BH121" i="1"/>
  <c r="BH121" i="71" s="1"/>
  <c r="BG64" i="1"/>
  <c r="BG64" i="71" s="1"/>
  <c r="BG180" i="1"/>
  <c r="BG180" i="71" s="1"/>
  <c r="BF180" i="1"/>
  <c r="BF180" i="71" s="1"/>
  <c r="BE232" i="1"/>
  <c r="BE232" i="71" s="1"/>
  <c r="BE224" i="1"/>
  <c r="BE224" i="71" s="1"/>
  <c r="BE205" i="1"/>
  <c r="BE205" i="71" s="1"/>
  <c r="BD215" i="1"/>
  <c r="BD215" i="71" s="1"/>
  <c r="BD80" i="1"/>
  <c r="BD80" i="71" s="1"/>
  <c r="BC180" i="1"/>
  <c r="BC180" i="71" s="1"/>
  <c r="BC129" i="1"/>
  <c r="BC129" i="71" s="1"/>
  <c r="BB205" i="1"/>
  <c r="BB205" i="71" s="1"/>
  <c r="BB129" i="1"/>
  <c r="BB129" i="71" s="1"/>
  <c r="BB72" i="1"/>
  <c r="BB72" i="71" s="1"/>
  <c r="BA91" i="1"/>
  <c r="BA91" i="71" s="1"/>
  <c r="BA72" i="1"/>
  <c r="BA72" i="71" s="1"/>
  <c r="AZ241" i="1"/>
  <c r="AZ241" i="71" s="1"/>
  <c r="AZ146" i="1"/>
  <c r="AZ146" i="71" s="1"/>
  <c r="AZ132" i="1"/>
  <c r="AZ132" i="71" s="1"/>
  <c r="AY129" i="1"/>
  <c r="AY129" i="71" s="1"/>
  <c r="AY132" i="1"/>
  <c r="AY132" i="71" s="1"/>
  <c r="AX99" i="1"/>
  <c r="AX99" i="71" s="1"/>
  <c r="AX260" i="1"/>
  <c r="AX260" i="71" s="1"/>
  <c r="AT205" i="1"/>
  <c r="AT205" i="71" s="1"/>
  <c r="BE204" i="1"/>
  <c r="BE204" i="71" s="1"/>
  <c r="BM204" i="1"/>
  <c r="BM204" i="71" s="1"/>
  <c r="BD79" i="1"/>
  <c r="BD79" i="71" s="1"/>
  <c r="AX76" i="1"/>
  <c r="AX76" i="71" s="1"/>
  <c r="AW141" i="1"/>
  <c r="AW141" i="71" s="1"/>
  <c r="AS76" i="1"/>
  <c r="AS76" i="71" s="1"/>
  <c r="AW76" i="1"/>
  <c r="AW76" i="71" s="1"/>
  <c r="AS141" i="1"/>
  <c r="AS141" i="71" s="1"/>
  <c r="AU125" i="1"/>
  <c r="AU125" i="71" s="1"/>
  <c r="AW68" i="1"/>
  <c r="AW68" i="71" s="1"/>
  <c r="AX84" i="1"/>
  <c r="AX84" i="71" s="1"/>
  <c r="AU76" i="1"/>
  <c r="AU76" i="71" s="1"/>
  <c r="AY192" i="1"/>
  <c r="AY192" i="71" s="1"/>
  <c r="AY60" i="1"/>
  <c r="AY60" i="71" s="1"/>
  <c r="AX133" i="1"/>
  <c r="AX133" i="71" s="1"/>
  <c r="AS125" i="1"/>
  <c r="AS125" i="71" s="1"/>
  <c r="AW228" i="1"/>
  <c r="AW228" i="71" s="1"/>
  <c r="AW116" i="1"/>
  <c r="AW116" i="71" s="1"/>
  <c r="AV125" i="1"/>
  <c r="AV125" i="71" s="1"/>
  <c r="AT116" i="1"/>
  <c r="AT116" i="71" s="1"/>
  <c r="AW236" i="1"/>
  <c r="AW236" i="71" s="1"/>
  <c r="AV215" i="1"/>
  <c r="AV215" i="71" s="1"/>
  <c r="AY158" i="1"/>
  <c r="AY158" i="71" s="1"/>
  <c r="AX141" i="1"/>
  <c r="AX141" i="71" s="1"/>
  <c r="AX257" i="1"/>
  <c r="AX257" i="71" s="1"/>
  <c r="AU220" i="1"/>
  <c r="AU220" i="71" s="1"/>
  <c r="AS116" i="1"/>
  <c r="AS116" i="71" s="1"/>
  <c r="AX125" i="1"/>
  <c r="AX125" i="71" s="1"/>
  <c r="AS257" i="1"/>
  <c r="AS257" i="71" s="1"/>
  <c r="AV241" i="1"/>
  <c r="AV241" i="71" s="1"/>
  <c r="AS121" i="1"/>
  <c r="AS121" i="71" s="1"/>
  <c r="AY256" i="1"/>
  <c r="AY256" i="71" s="1"/>
  <c r="BH256" i="1"/>
  <c r="BH256" i="71" s="1"/>
  <c r="AT256" i="1"/>
  <c r="AT256" i="71" s="1"/>
  <c r="BD256" i="1"/>
  <c r="BD256" i="71" s="1"/>
  <c r="BG256" i="1"/>
  <c r="BG256" i="71" s="1"/>
  <c r="BL256" i="1"/>
  <c r="BL256" i="71" s="1"/>
  <c r="BE256" i="1"/>
  <c r="BE256" i="71" s="1"/>
  <c r="BF256" i="1"/>
  <c r="BF256" i="71" s="1"/>
  <c r="BJ256" i="1"/>
  <c r="BJ256" i="71" s="1"/>
  <c r="BA256" i="1"/>
  <c r="BA256" i="71" s="1"/>
  <c r="BC256" i="1"/>
  <c r="BC256" i="71" s="1"/>
  <c r="BI256" i="1"/>
  <c r="BI256" i="71" s="1"/>
  <c r="BG248" i="1"/>
  <c r="BG248" i="71" s="1"/>
  <c r="BK248" i="1"/>
  <c r="BK248" i="71" s="1"/>
  <c r="BF248" i="1"/>
  <c r="BF248" i="71" s="1"/>
  <c r="BH248" i="1"/>
  <c r="BH248" i="71" s="1"/>
  <c r="BI248" i="1"/>
  <c r="BI248" i="71" s="1"/>
  <c r="BM248" i="1"/>
  <c r="BM248" i="71" s="1"/>
  <c r="BE248" i="1"/>
  <c r="BE248" i="71" s="1"/>
  <c r="BC248" i="1"/>
  <c r="BC248" i="71" s="1"/>
  <c r="BD248" i="1"/>
  <c r="BD248" i="71" s="1"/>
  <c r="BJ248" i="1"/>
  <c r="BJ248" i="71" s="1"/>
  <c r="BL248" i="1"/>
  <c r="BL248" i="71" s="1"/>
  <c r="BL231" i="1"/>
  <c r="BL231" i="71" s="1"/>
  <c r="BB231" i="1"/>
  <c r="BB231" i="71" s="1"/>
  <c r="BK231" i="1"/>
  <c r="BK231" i="71" s="1"/>
  <c r="BA231" i="1"/>
  <c r="BA231" i="71" s="1"/>
  <c r="AW231" i="1"/>
  <c r="AW231" i="71" s="1"/>
  <c r="BF231" i="1"/>
  <c r="BF231" i="71" s="1"/>
  <c r="BI231" i="1"/>
  <c r="BI231" i="71" s="1"/>
  <c r="BJ231" i="1"/>
  <c r="BJ231" i="71" s="1"/>
  <c r="BH231" i="1"/>
  <c r="BH231" i="71" s="1"/>
  <c r="BM231" i="1"/>
  <c r="BM231" i="71" s="1"/>
  <c r="BE223" i="1"/>
  <c r="BE223" i="71" s="1"/>
  <c r="BM223" i="1"/>
  <c r="BM223" i="71" s="1"/>
  <c r="BL223" i="1"/>
  <c r="BL223" i="71" s="1"/>
  <c r="BG223" i="1"/>
  <c r="BG223" i="71" s="1"/>
  <c r="BI223" i="1"/>
  <c r="BI223" i="71" s="1"/>
  <c r="BF223" i="1"/>
  <c r="BF223" i="71" s="1"/>
  <c r="BD223" i="1"/>
  <c r="BD223" i="71" s="1"/>
  <c r="BJ223" i="1"/>
  <c r="BJ223" i="71" s="1"/>
  <c r="BK223" i="1"/>
  <c r="BK223" i="71" s="1"/>
  <c r="AV204" i="1"/>
  <c r="AV204" i="71" s="1"/>
  <c r="BJ204" i="1"/>
  <c r="BJ204" i="71" s="1"/>
  <c r="BL204" i="1"/>
  <c r="BL204" i="71" s="1"/>
  <c r="BK204" i="1"/>
  <c r="BK204" i="71" s="1"/>
  <c r="BB204" i="1"/>
  <c r="BB204" i="71" s="1"/>
  <c r="BG204" i="1"/>
  <c r="BG204" i="71" s="1"/>
  <c r="BC204" i="1"/>
  <c r="BC204" i="71" s="1"/>
  <c r="BH204" i="1"/>
  <c r="BH204" i="71" s="1"/>
  <c r="BI204" i="1"/>
  <c r="BI204" i="71" s="1"/>
  <c r="AY195" i="1"/>
  <c r="AY195" i="71" s="1"/>
  <c r="BI195" i="1"/>
  <c r="BI195" i="71" s="1"/>
  <c r="BJ195" i="1"/>
  <c r="BJ195" i="71" s="1"/>
  <c r="AZ195" i="1"/>
  <c r="AZ195" i="71" s="1"/>
  <c r="BL195" i="1"/>
  <c r="BL195" i="71" s="1"/>
  <c r="BM195" i="1"/>
  <c r="BM195" i="71" s="1"/>
  <c r="BE195" i="1"/>
  <c r="BE195" i="71" s="1"/>
  <c r="BB195" i="1"/>
  <c r="BB195" i="71" s="1"/>
  <c r="BF195" i="1"/>
  <c r="BF195" i="71" s="1"/>
  <c r="BG195" i="1"/>
  <c r="BG195" i="71" s="1"/>
  <c r="BK195" i="1"/>
  <c r="BK195" i="71" s="1"/>
  <c r="BG187" i="1"/>
  <c r="BG187" i="71" s="1"/>
  <c r="BM187" i="1"/>
  <c r="BM187" i="71" s="1"/>
  <c r="BK187" i="1"/>
  <c r="BK187" i="71" s="1"/>
  <c r="BG179" i="1"/>
  <c r="BG179" i="71" s="1"/>
  <c r="BL179" i="1"/>
  <c r="BL179" i="71" s="1"/>
  <c r="BD179" i="1"/>
  <c r="BD179" i="71" s="1"/>
  <c r="BM170" i="1"/>
  <c r="BM170" i="71" s="1"/>
  <c r="BI170" i="1"/>
  <c r="BI170" i="71" s="1"/>
  <c r="BM161" i="1"/>
  <c r="BM161" i="71" s="1"/>
  <c r="BF153" i="1"/>
  <c r="BF153" i="71" s="1"/>
  <c r="BH145" i="1"/>
  <c r="BH145" i="71" s="1"/>
  <c r="BL145" i="1"/>
  <c r="BL145" i="71" s="1"/>
  <c r="BK145" i="1"/>
  <c r="BK145" i="71" s="1"/>
  <c r="BC136" i="1"/>
  <c r="BC136" i="71" s="1"/>
  <c r="BM136" i="1"/>
  <c r="BM136" i="71" s="1"/>
  <c r="BI136" i="1"/>
  <c r="BI136" i="71" s="1"/>
  <c r="BB128" i="1"/>
  <c r="BB128" i="71" s="1"/>
  <c r="BE120" i="1"/>
  <c r="BE120" i="71" s="1"/>
  <c r="BC111" i="1"/>
  <c r="BC111" i="71" s="1"/>
  <c r="BM111" i="1"/>
  <c r="BM111" i="71" s="1"/>
  <c r="BL111" i="1"/>
  <c r="BL111" i="71" s="1"/>
  <c r="AZ103" i="1"/>
  <c r="AZ103" i="71" s="1"/>
  <c r="BI103" i="1"/>
  <c r="BI103" i="71" s="1"/>
  <c r="BL103" i="1"/>
  <c r="BL103" i="71" s="1"/>
  <c r="BD95" i="1"/>
  <c r="BD95" i="71" s="1"/>
  <c r="BF95" i="1"/>
  <c r="BF95" i="71" s="1"/>
  <c r="BL95" i="1"/>
  <c r="BL95" i="71" s="1"/>
  <c r="BC95" i="1"/>
  <c r="BC95" i="71" s="1"/>
  <c r="BM95" i="1"/>
  <c r="BM95" i="71" s="1"/>
  <c r="BE87" i="1"/>
  <c r="BE87" i="71" s="1"/>
  <c r="BM87" i="1"/>
  <c r="BM87" i="71" s="1"/>
  <c r="BH71" i="1"/>
  <c r="BH71" i="71" s="1"/>
  <c r="BM71" i="1"/>
  <c r="BM71" i="71" s="1"/>
  <c r="BM55" i="1"/>
  <c r="BM55" i="71" s="1"/>
  <c r="BM47" i="1"/>
  <c r="BM47" i="71" s="1"/>
  <c r="BL47" i="1"/>
  <c r="BL47" i="71" s="1"/>
  <c r="BE31" i="1"/>
  <c r="BE31" i="71" s="1"/>
  <c r="BJ31" i="1"/>
  <c r="BJ31" i="71" s="1"/>
  <c r="BM31" i="1"/>
  <c r="BM31" i="71" s="1"/>
  <c r="BM256" i="1"/>
  <c r="BM256" i="71" s="1"/>
  <c r="BH223" i="1"/>
  <c r="BH223" i="71" s="1"/>
  <c r="BH195" i="1"/>
  <c r="BH195" i="71" s="1"/>
  <c r="BK256" i="1"/>
  <c r="BK256" i="71" s="1"/>
  <c r="BB256" i="1"/>
  <c r="BB256" i="71" s="1"/>
  <c r="AW210" i="1"/>
  <c r="AW210" i="71" s="1"/>
  <c r="BF210" i="1"/>
  <c r="BF210" i="71" s="1"/>
  <c r="BI210" i="1"/>
  <c r="BI210" i="71" s="1"/>
  <c r="AU210" i="1"/>
  <c r="AU210" i="71" s="1"/>
  <c r="AX210" i="1"/>
  <c r="AX210" i="71" s="1"/>
  <c r="BG210" i="1"/>
  <c r="BG210" i="71" s="1"/>
  <c r="AY210" i="1"/>
  <c r="AY210" i="71" s="1"/>
  <c r="BA210" i="1"/>
  <c r="BA210" i="71" s="1"/>
  <c r="BB210" i="1"/>
  <c r="BB210" i="71" s="1"/>
  <c r="AV210" i="1"/>
  <c r="AV210" i="71" s="1"/>
  <c r="BC210" i="1"/>
  <c r="BC210" i="71" s="1"/>
  <c r="AZ210" i="1"/>
  <c r="AZ210" i="71" s="1"/>
  <c r="BD210" i="1"/>
  <c r="BD210" i="71" s="1"/>
  <c r="BE210" i="1"/>
  <c r="BE210" i="71" s="1"/>
  <c r="BA201" i="1"/>
  <c r="BA201" i="71" s="1"/>
  <c r="BD201" i="1"/>
  <c r="BD201" i="71" s="1"/>
  <c r="BG201" i="1"/>
  <c r="BG201" i="71" s="1"/>
  <c r="BI201" i="1"/>
  <c r="BI201" i="71" s="1"/>
  <c r="AV201" i="1"/>
  <c r="AV201" i="71" s="1"/>
  <c r="AW201" i="1"/>
  <c r="AW201" i="71" s="1"/>
  <c r="BH201" i="1"/>
  <c r="BH201" i="71" s="1"/>
  <c r="BJ201" i="1"/>
  <c r="BJ201" i="71" s="1"/>
  <c r="BL201" i="1"/>
  <c r="BL201" i="71" s="1"/>
  <c r="AY201" i="1"/>
  <c r="AY201" i="71" s="1"/>
  <c r="BE201" i="1"/>
  <c r="BE201" i="71" s="1"/>
  <c r="BF201" i="1"/>
  <c r="BF201" i="71" s="1"/>
  <c r="BC201" i="1"/>
  <c r="BC201" i="71" s="1"/>
  <c r="AT201" i="1"/>
  <c r="AT201" i="71" s="1"/>
  <c r="BC216" i="1"/>
  <c r="BC216" i="71" s="1"/>
  <c r="AX216" i="1"/>
  <c r="AX216" i="71" s="1"/>
  <c r="BE216" i="1"/>
  <c r="BE216" i="71" s="1"/>
  <c r="BJ216" i="1"/>
  <c r="BJ216" i="71" s="1"/>
  <c r="BK216" i="1"/>
  <c r="BK216" i="71" s="1"/>
  <c r="AT216" i="1"/>
  <c r="AT216" i="71" s="1"/>
  <c r="AU216" i="1"/>
  <c r="AU216" i="71" s="1"/>
  <c r="AW216" i="1"/>
  <c r="AW216" i="71" s="1"/>
  <c r="AY216" i="1"/>
  <c r="AY216" i="71" s="1"/>
  <c r="AV216" i="1"/>
  <c r="AV216" i="71" s="1"/>
  <c r="BB216" i="1"/>
  <c r="BB216" i="71" s="1"/>
  <c r="BA216" i="1"/>
  <c r="BA216" i="71" s="1"/>
  <c r="BD216" i="1"/>
  <c r="BD216" i="71" s="1"/>
  <c r="BH216" i="1"/>
  <c r="BH216" i="71" s="1"/>
  <c r="AS216" i="1"/>
  <c r="AS216" i="71" s="1"/>
  <c r="AZ216" i="1"/>
  <c r="AZ216" i="71" s="1"/>
  <c r="BF216" i="1"/>
  <c r="BF216" i="71" s="1"/>
  <c r="AX205" i="1"/>
  <c r="AX205" i="71" s="1"/>
  <c r="AX88" i="1"/>
  <c r="AX88" i="71" s="1"/>
  <c r="AW96" i="1"/>
  <c r="AW96" i="71" s="1"/>
  <c r="AT140" i="1"/>
  <c r="AT140" i="71" s="1"/>
  <c r="AT132" i="1"/>
  <c r="AT132" i="71" s="1"/>
  <c r="AT64" i="1"/>
  <c r="AT64" i="71" s="1"/>
  <c r="AU80" i="1"/>
  <c r="AU80" i="71" s="1"/>
  <c r="AU241" i="1"/>
  <c r="AU241" i="71" s="1"/>
  <c r="AU104" i="1"/>
  <c r="AU104" i="71" s="1"/>
  <c r="AV88" i="1"/>
  <c r="AV88" i="71" s="1"/>
  <c r="AW80" i="1"/>
  <c r="AW80" i="71" s="1"/>
  <c r="AU132" i="1"/>
  <c r="AU132" i="71" s="1"/>
  <c r="AW132" i="1"/>
  <c r="AW132" i="71" s="1"/>
  <c r="AS88" i="1"/>
  <c r="AS88" i="71" s="1"/>
  <c r="AW104" i="1"/>
  <c r="AW104" i="71" s="1"/>
  <c r="AY88" i="1"/>
  <c r="AY88" i="71" s="1"/>
  <c r="AW112" i="1"/>
  <c r="AW112" i="71" s="1"/>
  <c r="AT99" i="1"/>
  <c r="AT99" i="71" s="1"/>
  <c r="AU99" i="1"/>
  <c r="AU99" i="71" s="1"/>
  <c r="AV107" i="1"/>
  <c r="AV107" i="71" s="1"/>
  <c r="AW129" i="1"/>
  <c r="AW129" i="71" s="1"/>
  <c r="AY64" i="1"/>
  <c r="AY64" i="71" s="1"/>
  <c r="AW149" i="1"/>
  <c r="AW149" i="71" s="1"/>
  <c r="AT72" i="1"/>
  <c r="AT72" i="71" s="1"/>
  <c r="BG111" i="1"/>
  <c r="BG111" i="71" s="1"/>
  <c r="BG136" i="1"/>
  <c r="BG136" i="71" s="1"/>
  <c r="BF87" i="1"/>
  <c r="BF87" i="71" s="1"/>
  <c r="BD128" i="1"/>
  <c r="BD128" i="71" s="1"/>
  <c r="AS187" i="1"/>
  <c r="AS187" i="71" s="1"/>
  <c r="AU187" i="1"/>
  <c r="AU187" i="71" s="1"/>
  <c r="AY187" i="1"/>
  <c r="AY187" i="71" s="1"/>
  <c r="BA187" i="1"/>
  <c r="BA187" i="71" s="1"/>
  <c r="AV187" i="1"/>
  <c r="AV187" i="71" s="1"/>
  <c r="BC187" i="1"/>
  <c r="BC187" i="71" s="1"/>
  <c r="AZ187" i="1"/>
  <c r="AZ187" i="71" s="1"/>
  <c r="BD187" i="1"/>
  <c r="BD187" i="71" s="1"/>
  <c r="BI187" i="1"/>
  <c r="BI187" i="71" s="1"/>
  <c r="BL187" i="1"/>
  <c r="BL187" i="71" s="1"/>
  <c r="AT187" i="1"/>
  <c r="AT187" i="71" s="1"/>
  <c r="BB187" i="1"/>
  <c r="BB187" i="71" s="1"/>
  <c r="AS179" i="1"/>
  <c r="AS179" i="71" s="1"/>
  <c r="AW179" i="1"/>
  <c r="AW179" i="71" s="1"/>
  <c r="AX179" i="1"/>
  <c r="AX179" i="71" s="1"/>
  <c r="BA179" i="1"/>
  <c r="BA179" i="71" s="1"/>
  <c r="AU179" i="1"/>
  <c r="AU179" i="71" s="1"/>
  <c r="AY179" i="1"/>
  <c r="AY179" i="71" s="1"/>
  <c r="BK179" i="1"/>
  <c r="BK179" i="71" s="1"/>
  <c r="BE179" i="1"/>
  <c r="BE179" i="71" s="1"/>
  <c r="BF179" i="1"/>
  <c r="BF179" i="71" s="1"/>
  <c r="AZ179" i="1"/>
  <c r="AZ179" i="71" s="1"/>
  <c r="BC179" i="1"/>
  <c r="BC179" i="71" s="1"/>
  <c r="AZ170" i="1"/>
  <c r="AZ170" i="71" s="1"/>
  <c r="BB170" i="1"/>
  <c r="BB170" i="71" s="1"/>
  <c r="BF170" i="1"/>
  <c r="BF170" i="71" s="1"/>
  <c r="BJ170" i="1"/>
  <c r="BJ170" i="71" s="1"/>
  <c r="AY161" i="1"/>
  <c r="AY161" i="71" s="1"/>
  <c r="AZ161" i="1"/>
  <c r="AZ161" i="71" s="1"/>
  <c r="BG161" i="1"/>
  <c r="BG161" i="71" s="1"/>
  <c r="BD161" i="1"/>
  <c r="BD161" i="71" s="1"/>
  <c r="BH161" i="1"/>
  <c r="BH161" i="71" s="1"/>
  <c r="AX153" i="1"/>
  <c r="AX153" i="71" s="1"/>
  <c r="BA153" i="1"/>
  <c r="BA153" i="71" s="1"/>
  <c r="BB153" i="1"/>
  <c r="BB153" i="71" s="1"/>
  <c r="BH153" i="1"/>
  <c r="BH153" i="71" s="1"/>
  <c r="AS153" i="1"/>
  <c r="AS153" i="71" s="1"/>
  <c r="AU153" i="1"/>
  <c r="AU153" i="71" s="1"/>
  <c r="BE153" i="1"/>
  <c r="BE153" i="71" s="1"/>
  <c r="BJ153" i="1"/>
  <c r="BJ153" i="71" s="1"/>
  <c r="AV153" i="1"/>
  <c r="AV153" i="71" s="1"/>
  <c r="AY153" i="1"/>
  <c r="AY153" i="71" s="1"/>
  <c r="BD153" i="1"/>
  <c r="BD153" i="71" s="1"/>
  <c r="BL153" i="1"/>
  <c r="BL153" i="71" s="1"/>
  <c r="AZ153" i="1"/>
  <c r="AZ153" i="71" s="1"/>
  <c r="AY145" i="1"/>
  <c r="AY145" i="71" s="1"/>
  <c r="BF145" i="1"/>
  <c r="BF145" i="71" s="1"/>
  <c r="BC145" i="1"/>
  <c r="BC145" i="71" s="1"/>
  <c r="AX145" i="1"/>
  <c r="AX145" i="71" s="1"/>
  <c r="AW145" i="1"/>
  <c r="AW145" i="71" s="1"/>
  <c r="AZ136" i="1"/>
  <c r="AZ136" i="71" s="1"/>
  <c r="BD136" i="1"/>
  <c r="BD136" i="71" s="1"/>
  <c r="BJ136" i="1"/>
  <c r="BJ136" i="71" s="1"/>
  <c r="BL136" i="1"/>
  <c r="BL136" i="71" s="1"/>
  <c r="AT128" i="1"/>
  <c r="AT128" i="71" s="1"/>
  <c r="AU128" i="1"/>
  <c r="AU128" i="71" s="1"/>
  <c r="AV128" i="1"/>
  <c r="AV128" i="71" s="1"/>
  <c r="BH128" i="1"/>
  <c r="BH128" i="71" s="1"/>
  <c r="BI128" i="1"/>
  <c r="BI128" i="71" s="1"/>
  <c r="BK128" i="1"/>
  <c r="BK128" i="71" s="1"/>
  <c r="AZ128" i="1"/>
  <c r="AZ128" i="71" s="1"/>
  <c r="BL128" i="1"/>
  <c r="BL128" i="71" s="1"/>
  <c r="BM128" i="1"/>
  <c r="BM128" i="71" s="1"/>
  <c r="AS128" i="1"/>
  <c r="AS128" i="71" s="1"/>
  <c r="BA128" i="1"/>
  <c r="BA128" i="71" s="1"/>
  <c r="AW120" i="1"/>
  <c r="AW120" i="71" s="1"/>
  <c r="AU120" i="1"/>
  <c r="AU120" i="71" s="1"/>
  <c r="AX120" i="1"/>
  <c r="AX120" i="71" s="1"/>
  <c r="AZ120" i="1"/>
  <c r="AZ120" i="71" s="1"/>
  <c r="AT120" i="1"/>
  <c r="AT120" i="71" s="1"/>
  <c r="BF120" i="1"/>
  <c r="BF120" i="71" s="1"/>
  <c r="BB120" i="1"/>
  <c r="BB120" i="71" s="1"/>
  <c r="BC120" i="1"/>
  <c r="BC120" i="71" s="1"/>
  <c r="BG120" i="1"/>
  <c r="BG120" i="71" s="1"/>
  <c r="BL120" i="1"/>
  <c r="BL120" i="71" s="1"/>
  <c r="BA120" i="1"/>
  <c r="BA120" i="71" s="1"/>
  <c r="AX111" i="1"/>
  <c r="AX111" i="71" s="1"/>
  <c r="AY111" i="1"/>
  <c r="AY111" i="71" s="1"/>
  <c r="BE111" i="1"/>
  <c r="BE111" i="71" s="1"/>
  <c r="BF111" i="1"/>
  <c r="BF111" i="71" s="1"/>
  <c r="AW111" i="1"/>
  <c r="AW111" i="71" s="1"/>
  <c r="AZ111" i="1"/>
  <c r="AZ111" i="71" s="1"/>
  <c r="BA111" i="1"/>
  <c r="BA111" i="71" s="1"/>
  <c r="BB111" i="1"/>
  <c r="BB111" i="71" s="1"/>
  <c r="AS103" i="1"/>
  <c r="AS103" i="71" s="1"/>
  <c r="BJ103" i="1"/>
  <c r="BJ103" i="71" s="1"/>
  <c r="BB103" i="1"/>
  <c r="BB103" i="71" s="1"/>
  <c r="BK103" i="1"/>
  <c r="BK103" i="71" s="1"/>
  <c r="AV95" i="1"/>
  <c r="AV95" i="71" s="1"/>
  <c r="AW95" i="1"/>
  <c r="AW95" i="71" s="1"/>
  <c r="AY95" i="1"/>
  <c r="AY95" i="71" s="1"/>
  <c r="AZ95" i="1"/>
  <c r="AZ95" i="71" s="1"/>
  <c r="BA95" i="1"/>
  <c r="BA95" i="71" s="1"/>
  <c r="BH95" i="1"/>
  <c r="BH95" i="71" s="1"/>
  <c r="BG95" i="1"/>
  <c r="BG95" i="71" s="1"/>
  <c r="AU95" i="1"/>
  <c r="AU95" i="71" s="1"/>
  <c r="AX87" i="1"/>
  <c r="AX87" i="71" s="1"/>
  <c r="BA87" i="1"/>
  <c r="BA87" i="71" s="1"/>
  <c r="BI87" i="1"/>
  <c r="BI87" i="71" s="1"/>
  <c r="BC87" i="1"/>
  <c r="BC87" i="71" s="1"/>
  <c r="BK87" i="1"/>
  <c r="BK87" i="71" s="1"/>
  <c r="BD87" i="1"/>
  <c r="BD87" i="71" s="1"/>
  <c r="BG87" i="1"/>
  <c r="BG87" i="71" s="1"/>
  <c r="BB87" i="1"/>
  <c r="BB87" i="71" s="1"/>
  <c r="AT79" i="1"/>
  <c r="AT79" i="71" s="1"/>
  <c r="BE79" i="1"/>
  <c r="BE79" i="71" s="1"/>
  <c r="BK79" i="1"/>
  <c r="BK79" i="71" s="1"/>
  <c r="BM79" i="1"/>
  <c r="BM79" i="71" s="1"/>
  <c r="BF71" i="1"/>
  <c r="BF71" i="71" s="1"/>
  <c r="BJ71" i="1"/>
  <c r="BJ71" i="71" s="1"/>
  <c r="BK71" i="1"/>
  <c r="BK71" i="71" s="1"/>
  <c r="AZ63" i="1"/>
  <c r="AZ63" i="71" s="1"/>
  <c r="BK63" i="1"/>
  <c r="BK63" i="71" s="1"/>
  <c r="BF55" i="1"/>
  <c r="BF55" i="71" s="1"/>
  <c r="BJ55" i="1"/>
  <c r="BJ55" i="71" s="1"/>
  <c r="BD47" i="1"/>
  <c r="BD47" i="71" s="1"/>
  <c r="BI47" i="1"/>
  <c r="BI47" i="71" s="1"/>
  <c r="BJ47" i="1"/>
  <c r="BJ47" i="71" s="1"/>
  <c r="BD39" i="1"/>
  <c r="BD39" i="71" s="1"/>
  <c r="BJ39" i="1"/>
  <c r="BJ39" i="71" s="1"/>
  <c r="BH39" i="1"/>
  <c r="BH39" i="71" s="1"/>
  <c r="BK31" i="1"/>
  <c r="BK31" i="71" s="1"/>
  <c r="BI31" i="1"/>
  <c r="BI31" i="71" s="1"/>
  <c r="BH31" i="1"/>
  <c r="BH31" i="71" s="1"/>
  <c r="BL31" i="1"/>
  <c r="BL31" i="71" s="1"/>
  <c r="BG79" i="1"/>
  <c r="BG79" i="71" s="1"/>
  <c r="BG170" i="1"/>
  <c r="BG170" i="71" s="1"/>
  <c r="BG63" i="1"/>
  <c r="BG63" i="71" s="1"/>
  <c r="BG153" i="1"/>
  <c r="BG153" i="71" s="1"/>
  <c r="BD145" i="1"/>
  <c r="BD145" i="71" s="1"/>
  <c r="BB145" i="1"/>
  <c r="BB145" i="71" s="1"/>
  <c r="BB95" i="1"/>
  <c r="BB95" i="71" s="1"/>
  <c r="BA136" i="1"/>
  <c r="BA136" i="71" s="1"/>
  <c r="BB255" i="1"/>
  <c r="BB255" i="71" s="1"/>
  <c r="BJ255" i="1"/>
  <c r="BJ255" i="71" s="1"/>
  <c r="BI255" i="1"/>
  <c r="BI255" i="71" s="1"/>
  <c r="AZ238" i="1"/>
  <c r="AZ238" i="71" s="1"/>
  <c r="BB238" i="1"/>
  <c r="BB238" i="71" s="1"/>
  <c r="BG238" i="1"/>
  <c r="BG238" i="71" s="1"/>
  <c r="BH238" i="1"/>
  <c r="BH238" i="71" s="1"/>
  <c r="BJ238" i="1"/>
  <c r="BJ238" i="71" s="1"/>
  <c r="BE238" i="1"/>
  <c r="BE238" i="71" s="1"/>
  <c r="AU230" i="1"/>
  <c r="AX230" i="1"/>
  <c r="AY230" i="1"/>
  <c r="BB230" i="1"/>
  <c r="BC230" i="1"/>
  <c r="BF230" i="1"/>
  <c r="BA230" i="1"/>
  <c r="BE230" i="1"/>
  <c r="BH230" i="1"/>
  <c r="AW230" i="1"/>
  <c r="AZ230" i="1"/>
  <c r="AV230" i="1"/>
  <c r="BF222" i="1"/>
  <c r="BF222" i="71" s="1"/>
  <c r="BE222" i="1"/>
  <c r="BE222" i="71" s="1"/>
  <c r="AU222" i="1"/>
  <c r="AU222" i="71" s="1"/>
  <c r="BJ222" i="1"/>
  <c r="BJ222" i="71" s="1"/>
  <c r="BA222" i="1"/>
  <c r="BA222" i="71" s="1"/>
  <c r="AU213" i="1"/>
  <c r="AU213" i="71" s="1"/>
  <c r="BJ213" i="1"/>
  <c r="BJ213" i="71" s="1"/>
  <c r="BK213" i="1"/>
  <c r="BK213" i="71" s="1"/>
  <c r="BD213" i="1"/>
  <c r="BD213" i="71" s="1"/>
  <c r="BE213" i="1"/>
  <c r="BE213" i="71" s="1"/>
  <c r="BG213" i="1"/>
  <c r="BG213" i="71" s="1"/>
  <c r="BH213" i="1"/>
  <c r="BH213" i="71" s="1"/>
  <c r="AY213" i="1"/>
  <c r="AY213" i="71" s="1"/>
  <c r="BB213" i="1"/>
  <c r="BB213" i="71" s="1"/>
  <c r="BC213" i="1"/>
  <c r="BC213" i="71" s="1"/>
  <c r="AX203" i="1"/>
  <c r="AX203" i="71" s="1"/>
  <c r="AS203" i="1"/>
  <c r="AS203" i="71" s="1"/>
  <c r="BD203" i="1"/>
  <c r="BD203" i="71" s="1"/>
  <c r="BJ203" i="1"/>
  <c r="BJ203" i="71" s="1"/>
  <c r="BK203" i="1"/>
  <c r="BK203" i="71" s="1"/>
  <c r="AY203" i="1"/>
  <c r="AY203" i="71" s="1"/>
  <c r="BB203" i="1"/>
  <c r="BB203" i="71" s="1"/>
  <c r="AZ203" i="1"/>
  <c r="AZ203" i="71" s="1"/>
  <c r="AU194" i="1"/>
  <c r="AU194" i="71" s="1"/>
  <c r="BI194" i="1"/>
  <c r="BI194" i="71" s="1"/>
  <c r="AX194" i="1"/>
  <c r="AX194" i="71" s="1"/>
  <c r="AV194" i="1"/>
  <c r="AV194" i="71" s="1"/>
  <c r="BG194" i="1"/>
  <c r="BG194" i="71" s="1"/>
  <c r="AY194" i="1"/>
  <c r="AY194" i="71" s="1"/>
  <c r="AS194" i="1"/>
  <c r="AS194" i="71" s="1"/>
  <c r="AZ194" i="1"/>
  <c r="AZ194" i="71" s="1"/>
  <c r="BM103" i="1"/>
  <c r="BM103" i="71" s="1"/>
  <c r="BL63" i="1"/>
  <c r="BL63" i="71" s="1"/>
  <c r="BK39" i="1"/>
  <c r="BK39" i="71" s="1"/>
  <c r="BJ95" i="1"/>
  <c r="BJ95" i="71" s="1"/>
  <c r="BJ187" i="1"/>
  <c r="BJ187" i="71" s="1"/>
  <c r="BI55" i="1"/>
  <c r="BI55" i="71" s="1"/>
  <c r="BI63" i="1"/>
  <c r="BI63" i="71" s="1"/>
  <c r="BI111" i="1"/>
  <c r="BI111" i="71" s="1"/>
  <c r="BI161" i="1"/>
  <c r="BI161" i="71" s="1"/>
  <c r="BI145" i="1"/>
  <c r="BI145" i="71" s="1"/>
  <c r="BF161" i="1"/>
  <c r="BF161" i="71" s="1"/>
  <c r="BF39" i="1"/>
  <c r="BF39" i="71" s="1"/>
  <c r="BE145" i="1"/>
  <c r="BE145" i="71" s="1"/>
  <c r="BC103" i="1"/>
  <c r="BC103" i="71" s="1"/>
  <c r="AX95" i="1"/>
  <c r="AX95" i="71" s="1"/>
  <c r="BM39" i="1"/>
  <c r="BM39" i="71" s="1"/>
  <c r="BM63" i="1"/>
  <c r="BM63" i="71" s="1"/>
  <c r="BM145" i="1"/>
  <c r="BM145" i="71" s="1"/>
  <c r="BM153" i="1"/>
  <c r="BM153" i="71" s="1"/>
  <c r="BL87" i="1"/>
  <c r="BL87" i="71" s="1"/>
  <c r="BL170" i="1"/>
  <c r="BL170" i="71" s="1"/>
  <c r="BL71" i="1"/>
  <c r="BL71" i="71" s="1"/>
  <c r="BL79" i="1"/>
  <c r="BL79" i="71" s="1"/>
  <c r="BK161" i="1"/>
  <c r="BK161" i="71" s="1"/>
  <c r="BK136" i="1"/>
  <c r="BK136" i="71" s="1"/>
  <c r="BJ79" i="1"/>
  <c r="BJ79" i="71" s="1"/>
  <c r="BJ120" i="1"/>
  <c r="BJ120" i="71" s="1"/>
  <c r="BI79" i="1"/>
  <c r="BI79" i="71" s="1"/>
  <c r="BI153" i="1"/>
  <c r="BI153" i="71" s="1"/>
  <c r="BH87" i="1"/>
  <c r="BH87" i="71" s="1"/>
  <c r="BG103" i="1"/>
  <c r="BG103" i="71" s="1"/>
  <c r="BF79" i="1"/>
  <c r="BF79" i="71" s="1"/>
  <c r="BF128" i="1"/>
  <c r="BF128" i="71" s="1"/>
  <c r="BE128" i="1"/>
  <c r="BE128" i="71" s="1"/>
  <c r="BC128" i="1"/>
  <c r="BC128" i="71" s="1"/>
  <c r="BC153" i="1"/>
  <c r="BC153" i="71" s="1"/>
  <c r="BB179" i="1"/>
  <c r="BB179" i="71" s="1"/>
  <c r="BM120" i="1"/>
  <c r="BM120" i="71" s="1"/>
  <c r="BL161" i="1"/>
  <c r="BL161" i="71" s="1"/>
  <c r="BK120" i="1"/>
  <c r="BK120" i="71" s="1"/>
  <c r="BK170" i="1"/>
  <c r="BK170" i="71" s="1"/>
  <c r="BJ63" i="1"/>
  <c r="BJ63" i="71" s="1"/>
  <c r="BI95" i="1"/>
  <c r="BI95" i="71" s="1"/>
  <c r="BI179" i="1"/>
  <c r="BI179" i="71" s="1"/>
  <c r="BH136" i="1"/>
  <c r="BH136" i="71" s="1"/>
  <c r="BH111" i="1"/>
  <c r="BH111" i="71" s="1"/>
  <c r="BH187" i="1"/>
  <c r="BH187" i="71" s="1"/>
  <c r="BG128" i="1"/>
  <c r="BG128" i="71" s="1"/>
  <c r="BG55" i="1"/>
  <c r="BG55" i="71" s="1"/>
  <c r="BF103" i="1"/>
  <c r="BF103" i="71" s="1"/>
  <c r="BF136" i="1"/>
  <c r="BF136" i="71" s="1"/>
  <c r="BE103" i="1"/>
  <c r="BE103" i="71" s="1"/>
  <c r="BE63" i="1"/>
  <c r="BE63" i="71" s="1"/>
  <c r="BD120" i="1"/>
  <c r="BD120" i="71" s="1"/>
  <c r="BL55" i="1"/>
  <c r="BL55" i="71" s="1"/>
  <c r="BK153" i="1"/>
  <c r="BK153" i="71" s="1"/>
  <c r="BJ179" i="1"/>
  <c r="BJ179" i="71" s="1"/>
  <c r="BJ111" i="1"/>
  <c r="BJ111" i="71" s="1"/>
  <c r="BJ128" i="1"/>
  <c r="BJ128" i="71" s="1"/>
  <c r="BJ145" i="1"/>
  <c r="BJ145" i="71" s="1"/>
  <c r="BI120" i="1"/>
  <c r="BI120" i="71" s="1"/>
  <c r="BH79" i="1"/>
  <c r="BH79" i="71" s="1"/>
  <c r="BH120" i="1"/>
  <c r="BH120" i="71" s="1"/>
  <c r="BH170" i="1"/>
  <c r="BH170" i="71" s="1"/>
  <c r="BH179" i="1"/>
  <c r="BH179" i="71" s="1"/>
  <c r="BG145" i="1"/>
  <c r="BG145" i="71" s="1"/>
  <c r="BE187" i="1"/>
  <c r="BE187" i="71" s="1"/>
  <c r="BE170" i="1"/>
  <c r="BE170" i="71" s="1"/>
  <c r="BE136" i="1"/>
  <c r="BE136" i="71" s="1"/>
  <c r="BD111" i="1"/>
  <c r="BD111" i="71" s="1"/>
  <c r="BD103" i="1"/>
  <c r="BD103" i="71" s="1"/>
  <c r="BK111" i="1"/>
  <c r="BK111" i="71" s="1"/>
  <c r="BK55" i="1"/>
  <c r="BK55" i="71" s="1"/>
  <c r="BK47" i="1"/>
  <c r="BK47" i="71" s="1"/>
  <c r="BK95" i="1"/>
  <c r="BK95" i="71" s="1"/>
  <c r="BJ161" i="1"/>
  <c r="BJ161" i="71" s="1"/>
  <c r="BJ87" i="1"/>
  <c r="BJ87" i="71" s="1"/>
  <c r="BH103" i="1"/>
  <c r="BH103" i="71" s="1"/>
  <c r="BF187" i="1"/>
  <c r="BF187" i="71" s="1"/>
  <c r="BF47" i="1"/>
  <c r="BF47" i="71" s="1"/>
  <c r="BE161" i="1"/>
  <c r="BE161" i="71" s="1"/>
  <c r="BE95" i="1"/>
  <c r="BE95" i="71" s="1"/>
  <c r="BD170" i="1"/>
  <c r="BD170" i="71" s="1"/>
  <c r="AT210" i="1"/>
  <c r="AT210" i="71" s="1"/>
  <c r="AS210" i="1"/>
  <c r="AS210" i="71" s="1"/>
  <c r="AU201" i="1"/>
  <c r="AU201" i="71" s="1"/>
  <c r="AZ201" i="1"/>
  <c r="AZ201" i="71" s="1"/>
  <c r="AS201" i="1"/>
  <c r="AS201" i="71" s="1"/>
  <c r="AX201" i="1"/>
  <c r="AX201" i="71" s="1"/>
  <c r="AS111" i="1"/>
  <c r="AS111" i="71" s="1"/>
  <c r="AT240" i="1"/>
  <c r="AT240" i="71" s="1"/>
  <c r="BA221" i="1"/>
  <c r="BA221" i="71" s="1"/>
  <c r="BA178" i="1"/>
  <c r="BA178" i="71" s="1"/>
  <c r="BA110" i="1"/>
  <c r="BA110" i="71" s="1"/>
  <c r="AZ62" i="1"/>
  <c r="AZ62" i="71" s="1"/>
  <c r="AZ256" i="1"/>
  <c r="AZ256" i="71" s="1"/>
  <c r="AZ237" i="1"/>
  <c r="AZ237" i="71" s="1"/>
  <c r="AY193" i="1"/>
  <c r="AY193" i="71" s="1"/>
  <c r="AY96" i="1"/>
  <c r="AY96" i="71" s="1"/>
  <c r="AX152" i="1"/>
  <c r="AX152" i="71" s="1"/>
  <c r="AW88" i="1"/>
  <c r="AW88" i="71" s="1"/>
  <c r="AS80" i="1"/>
  <c r="AS80" i="71" s="1"/>
  <c r="AT88" i="1"/>
  <c r="AT88" i="71" s="1"/>
  <c r="AZ127" i="1"/>
  <c r="AZ127" i="71" s="1"/>
  <c r="AZ246" i="1"/>
  <c r="AZ246" i="71" s="1"/>
  <c r="AY80" i="1"/>
  <c r="AY80" i="71" s="1"/>
  <c r="AY112" i="1"/>
  <c r="AY112" i="71" s="1"/>
  <c r="AX127" i="1"/>
  <c r="AX127" i="71" s="1"/>
  <c r="AS202" i="1"/>
  <c r="AS202" i="71" s="1"/>
  <c r="AU193" i="1"/>
  <c r="AU193" i="71" s="1"/>
  <c r="AU149" i="1"/>
  <c r="AU149" i="71" s="1"/>
  <c r="AV121" i="1"/>
  <c r="AV121" i="71" s="1"/>
  <c r="AU129" i="1"/>
  <c r="AU129" i="71" s="1"/>
  <c r="AS54" i="1"/>
  <c r="AS54" i="71" s="1"/>
  <c r="AU96" i="1"/>
  <c r="AU96" i="71" s="1"/>
  <c r="AT129" i="1"/>
  <c r="AT129" i="71" s="1"/>
  <c r="AW246" i="1"/>
  <c r="AW246" i="71" s="1"/>
  <c r="AV112" i="1"/>
  <c r="AV112" i="71" s="1"/>
  <c r="AW256" i="1"/>
  <c r="AW256" i="71" s="1"/>
  <c r="BL67" i="1"/>
  <c r="BL67" i="71" s="1"/>
  <c r="BK59" i="1"/>
  <c r="BK59" i="71" s="1"/>
  <c r="BJ59" i="1"/>
  <c r="BJ59" i="71" s="1"/>
  <c r="BI51" i="1"/>
  <c r="BI51" i="71" s="1"/>
  <c r="BG25" i="1"/>
  <c r="BG25" i="71" s="1"/>
  <c r="BF255" i="1"/>
  <c r="BF255" i="71" s="1"/>
  <c r="BF35" i="1"/>
  <c r="BF35" i="71" s="1"/>
  <c r="BF63" i="1"/>
  <c r="BF63" i="71" s="1"/>
  <c r="BE255" i="1"/>
  <c r="BE255" i="71" s="1"/>
  <c r="BD251" i="1"/>
  <c r="BD251" i="71" s="1"/>
  <c r="BD51" i="1"/>
  <c r="BD51" i="71" s="1"/>
  <c r="BB67" i="1"/>
  <c r="BB67" i="71" s="1"/>
  <c r="BB25" i="1"/>
  <c r="BB25" i="71" s="1"/>
  <c r="BE231" i="1"/>
  <c r="BE231" i="71" s="1"/>
  <c r="BD231" i="1"/>
  <c r="BD231" i="71" s="1"/>
  <c r="BC231" i="1"/>
  <c r="BC231" i="71" s="1"/>
  <c r="AY231" i="1"/>
  <c r="AY231" i="71" s="1"/>
  <c r="BC223" i="1"/>
  <c r="BC223" i="71" s="1"/>
  <c r="AW223" i="1"/>
  <c r="AW223" i="71" s="1"/>
  <c r="AZ223" i="1"/>
  <c r="AZ223" i="71" s="1"/>
  <c r="AU204" i="1"/>
  <c r="AU204" i="71" s="1"/>
  <c r="AS204" i="1"/>
  <c r="AS204" i="71" s="1"/>
  <c r="AY204" i="1"/>
  <c r="AY204" i="71" s="1"/>
  <c r="AZ204" i="1"/>
  <c r="AZ204" i="71" s="1"/>
  <c r="BF204" i="1"/>
  <c r="BF204" i="71" s="1"/>
  <c r="AT204" i="1"/>
  <c r="AT204" i="71" s="1"/>
  <c r="BD204" i="1"/>
  <c r="BD204" i="71" s="1"/>
  <c r="AW204" i="1"/>
  <c r="AW204" i="71" s="1"/>
  <c r="BA204" i="1"/>
  <c r="BA204" i="71" s="1"/>
  <c r="AX204" i="1"/>
  <c r="AX204" i="71" s="1"/>
  <c r="AU195" i="1"/>
  <c r="AU195" i="71" s="1"/>
  <c r="BD195" i="1"/>
  <c r="BD195" i="71" s="1"/>
  <c r="BC195" i="1"/>
  <c r="BC195" i="71" s="1"/>
  <c r="AW195" i="1"/>
  <c r="AW195" i="71" s="1"/>
  <c r="BA195" i="1"/>
  <c r="BA195" i="71" s="1"/>
  <c r="AT188" i="1"/>
  <c r="AT188" i="71" s="1"/>
  <c r="AX188" i="1"/>
  <c r="AX188" i="71" s="1"/>
  <c r="AY188" i="1"/>
  <c r="AY188" i="71" s="1"/>
  <c r="BA188" i="1"/>
  <c r="BA188" i="71" s="1"/>
  <c r="BD188" i="1"/>
  <c r="BD188" i="71" s="1"/>
  <c r="BC188" i="1"/>
  <c r="BC188" i="71" s="1"/>
  <c r="AS180" i="1"/>
  <c r="AS180" i="71" s="1"/>
  <c r="AT180" i="1"/>
  <c r="AT180" i="71" s="1"/>
  <c r="AX180" i="1"/>
  <c r="AX180" i="71" s="1"/>
  <c r="AW180" i="1"/>
  <c r="AW180" i="71" s="1"/>
  <c r="BD180" i="1"/>
  <c r="BD180" i="71" s="1"/>
  <c r="AV180" i="1"/>
  <c r="AV180" i="71" s="1"/>
  <c r="AU180" i="1"/>
  <c r="AU180" i="71" s="1"/>
  <c r="AV171" i="1"/>
  <c r="AV171" i="71" s="1"/>
  <c r="AW171" i="1"/>
  <c r="AW171" i="71" s="1"/>
  <c r="BA171" i="1"/>
  <c r="BA171" i="71" s="1"/>
  <c r="BC171" i="1"/>
  <c r="BC171" i="71" s="1"/>
  <c r="AY171" i="1"/>
  <c r="AY171" i="71" s="1"/>
  <c r="BE171" i="1"/>
  <c r="BE171" i="71" s="1"/>
  <c r="AX171" i="1"/>
  <c r="AX171" i="71" s="1"/>
  <c r="AZ171" i="1"/>
  <c r="AZ171" i="71" s="1"/>
  <c r="BA162" i="1"/>
  <c r="BA162" i="71" s="1"/>
  <c r="BE162" i="1"/>
  <c r="BE162" i="71" s="1"/>
  <c r="BF162" i="1"/>
  <c r="BF162" i="71" s="1"/>
  <c r="BA154" i="1"/>
  <c r="BA154" i="71" s="1"/>
  <c r="BC154" i="1"/>
  <c r="BC154" i="71" s="1"/>
  <c r="BD154" i="1"/>
  <c r="BD154" i="71" s="1"/>
  <c r="AZ154" i="1"/>
  <c r="AZ154" i="71" s="1"/>
  <c r="BB154" i="1"/>
  <c r="BB154" i="71" s="1"/>
  <c r="AY154" i="1"/>
  <c r="AY154" i="71" s="1"/>
  <c r="AU255" i="1"/>
  <c r="AU255" i="71" s="1"/>
  <c r="BC255" i="1"/>
  <c r="BC255" i="71" s="1"/>
  <c r="BD255" i="1"/>
  <c r="BD255" i="71" s="1"/>
  <c r="AZ255" i="1"/>
  <c r="AZ255" i="71" s="1"/>
  <c r="BE247" i="1"/>
  <c r="BE247" i="71" s="1"/>
  <c r="BF247" i="1"/>
  <c r="BF247" i="71" s="1"/>
  <c r="BC247" i="1"/>
  <c r="BC247" i="71" s="1"/>
  <c r="BD247" i="1"/>
  <c r="BD247" i="71" s="1"/>
  <c r="AT31" i="1"/>
  <c r="AT31" i="71" s="1"/>
  <c r="AZ31" i="1"/>
  <c r="AZ31" i="71" s="1"/>
  <c r="BM67" i="1"/>
  <c r="BM67" i="71" s="1"/>
  <c r="BL43" i="1"/>
  <c r="BL43" i="71" s="1"/>
  <c r="BL27" i="1"/>
  <c r="BL27" i="71" s="1"/>
  <c r="BK35" i="1"/>
  <c r="BK35" i="71" s="1"/>
  <c r="BJ251" i="1"/>
  <c r="BJ251" i="71" s="1"/>
  <c r="BJ67" i="1"/>
  <c r="BJ67" i="71" s="1"/>
  <c r="BJ27" i="1"/>
  <c r="BJ27" i="71" s="1"/>
  <c r="BI67" i="1"/>
  <c r="BI67" i="71" s="1"/>
  <c r="BH75" i="1"/>
  <c r="BH75" i="71" s="1"/>
  <c r="BH63" i="1"/>
  <c r="BH63" i="71" s="1"/>
  <c r="BH67" i="1"/>
  <c r="BH67" i="71" s="1"/>
  <c r="BF27" i="1"/>
  <c r="BF27" i="71" s="1"/>
  <c r="BE59" i="1"/>
  <c r="BE59" i="71" s="1"/>
  <c r="BB71" i="1"/>
  <c r="BB71" i="71" s="1"/>
  <c r="BB59" i="1"/>
  <c r="BB59" i="71" s="1"/>
  <c r="AZ25" i="1"/>
  <c r="AZ25" i="71" s="1"/>
  <c r="AT102" i="1"/>
  <c r="AT102" i="71" s="1"/>
  <c r="AY102" i="1"/>
  <c r="AY102" i="71" s="1"/>
  <c r="BA102" i="1"/>
  <c r="BA102" i="71" s="1"/>
  <c r="BE94" i="1"/>
  <c r="BE94" i="71" s="1"/>
  <c r="AU78" i="1"/>
  <c r="AU78" i="71" s="1"/>
  <c r="BB78" i="1"/>
  <c r="BB78" i="71" s="1"/>
  <c r="BE78" i="1"/>
  <c r="BE78" i="71" s="1"/>
  <c r="BM59" i="1"/>
  <c r="BM59" i="71" s="1"/>
  <c r="BL25" i="1"/>
  <c r="BL25" i="71" s="1"/>
  <c r="BH59" i="1"/>
  <c r="BH59" i="71" s="1"/>
  <c r="BH43" i="1"/>
  <c r="BH43" i="71" s="1"/>
  <c r="BG59" i="1"/>
  <c r="BG59" i="71" s="1"/>
  <c r="BG75" i="1"/>
  <c r="BG75" i="71" s="1"/>
  <c r="BF75" i="1"/>
  <c r="BF75" i="71" s="1"/>
  <c r="BE27" i="1"/>
  <c r="BE27" i="71" s="1"/>
  <c r="BE25" i="1"/>
  <c r="BE25" i="71" s="1"/>
  <c r="BE39" i="1"/>
  <c r="BE39" i="71" s="1"/>
  <c r="BE251" i="1"/>
  <c r="BE251" i="71" s="1"/>
  <c r="BB251" i="1"/>
  <c r="BB251" i="71" s="1"/>
  <c r="AS374" i="71"/>
  <c r="AU374" i="71"/>
  <c r="AW143" i="1"/>
  <c r="AW143" i="71" s="1"/>
  <c r="AT143" i="1"/>
  <c r="AT143" i="71" s="1"/>
  <c r="AU142" i="1"/>
  <c r="AU142" i="71" s="1"/>
  <c r="BC142" i="1"/>
  <c r="BC142" i="71" s="1"/>
  <c r="BA142" i="1"/>
  <c r="BA142" i="71" s="1"/>
  <c r="BB142" i="1"/>
  <c r="BB142" i="71" s="1"/>
  <c r="AW142" i="1"/>
  <c r="AW142" i="71" s="1"/>
  <c r="AV142" i="1"/>
  <c r="AV142" i="71" s="1"/>
  <c r="BD142" i="1"/>
  <c r="BD142" i="71" s="1"/>
  <c r="AT134" i="1"/>
  <c r="AT134" i="71" s="1"/>
  <c r="AY134" i="1"/>
  <c r="AY134" i="71" s="1"/>
  <c r="AX134" i="1"/>
  <c r="AX134" i="71" s="1"/>
  <c r="AZ134" i="1"/>
  <c r="AZ134" i="71" s="1"/>
  <c r="BB134" i="1"/>
  <c r="BB134" i="71" s="1"/>
  <c r="AV134" i="1"/>
  <c r="AV134" i="71" s="1"/>
  <c r="AS134" i="1"/>
  <c r="AS134" i="71" s="1"/>
  <c r="BC134" i="1"/>
  <c r="BC134" i="71" s="1"/>
  <c r="AU134" i="1"/>
  <c r="AU134" i="71" s="1"/>
  <c r="AW134" i="1"/>
  <c r="AW134" i="71" s="1"/>
  <c r="BA134" i="1"/>
  <c r="BA134" i="71" s="1"/>
  <c r="AT126" i="1"/>
  <c r="AT126" i="71" s="1"/>
  <c r="AX126" i="1"/>
  <c r="AX126" i="71" s="1"/>
  <c r="BB126" i="1"/>
  <c r="BB126" i="71" s="1"/>
  <c r="BA126" i="1"/>
  <c r="BA126" i="71" s="1"/>
  <c r="AZ126" i="1"/>
  <c r="AZ126" i="71" s="1"/>
  <c r="AW109" i="1"/>
  <c r="AW109" i="71" s="1"/>
  <c r="BA109" i="1"/>
  <c r="BA109" i="71" s="1"/>
  <c r="BC109" i="1"/>
  <c r="BC109" i="71" s="1"/>
  <c r="BB109" i="1"/>
  <c r="BB109" i="71" s="1"/>
  <c r="BM51" i="1"/>
  <c r="BM51" i="71" s="1"/>
  <c r="BM251" i="1"/>
  <c r="BM251" i="71" s="1"/>
  <c r="BL251" i="1"/>
  <c r="BL251" i="71" s="1"/>
  <c r="BL75" i="1"/>
  <c r="BL75" i="71" s="1"/>
  <c r="BK27" i="1"/>
  <c r="BK27" i="71" s="1"/>
  <c r="BJ25" i="1"/>
  <c r="BJ25" i="71" s="1"/>
  <c r="BI39" i="1"/>
  <c r="BI39" i="71" s="1"/>
  <c r="BH255" i="1"/>
  <c r="BH255" i="71" s="1"/>
  <c r="BH35" i="1"/>
  <c r="BH35" i="71" s="1"/>
  <c r="BH55" i="1"/>
  <c r="BH55" i="71" s="1"/>
  <c r="BG39" i="1"/>
  <c r="BG39" i="71" s="1"/>
  <c r="BG247" i="1"/>
  <c r="BG247" i="71" s="1"/>
  <c r="BE75" i="1"/>
  <c r="BE75" i="71" s="1"/>
  <c r="BE71" i="1"/>
  <c r="BE71" i="71" s="1"/>
  <c r="BB247" i="1"/>
  <c r="BB247" i="71" s="1"/>
  <c r="AZ75" i="1"/>
  <c r="AZ75" i="71" s="1"/>
  <c r="AW244" i="1"/>
  <c r="AW244" i="71" s="1"/>
  <c r="AY244" i="1"/>
  <c r="AY244" i="71" s="1"/>
  <c r="BB244" i="1"/>
  <c r="BB244" i="71" s="1"/>
  <c r="AU244" i="1"/>
  <c r="AU244" i="71" s="1"/>
  <c r="BA244" i="1"/>
  <c r="BA244" i="71" s="1"/>
  <c r="AZ244" i="1"/>
  <c r="AZ244" i="71" s="1"/>
  <c r="BC244" i="1"/>
  <c r="BC244" i="71" s="1"/>
  <c r="AV244" i="1"/>
  <c r="AV244" i="71" s="1"/>
  <c r="AV235" i="1"/>
  <c r="AV235" i="71" s="1"/>
  <c r="AU235" i="1"/>
  <c r="AU235" i="71" s="1"/>
  <c r="BD235" i="1"/>
  <c r="BD235" i="71" s="1"/>
  <c r="BA235" i="1"/>
  <c r="BA235" i="71" s="1"/>
  <c r="BC235" i="1"/>
  <c r="BC235" i="71" s="1"/>
  <c r="AZ227" i="1"/>
  <c r="AZ227" i="71" s="1"/>
  <c r="BE227" i="1"/>
  <c r="BE227" i="71" s="1"/>
  <c r="BC227" i="1"/>
  <c r="BC227" i="71" s="1"/>
  <c r="AX227" i="1"/>
  <c r="AX227" i="71" s="1"/>
  <c r="BA227" i="1"/>
  <c r="BA227" i="71" s="1"/>
  <c r="BC219" i="1"/>
  <c r="BC219" i="71" s="1"/>
  <c r="BF219" i="1"/>
  <c r="BF219" i="71" s="1"/>
  <c r="AX219" i="1"/>
  <c r="AX219" i="71" s="1"/>
  <c r="BD219" i="1"/>
  <c r="BD219" i="71" s="1"/>
  <c r="BA219" i="1"/>
  <c r="BA219" i="71" s="1"/>
  <c r="AZ219" i="1"/>
  <c r="AZ219" i="71" s="1"/>
  <c r="AS208" i="1"/>
  <c r="AS208" i="71" s="1"/>
  <c r="BC208" i="1"/>
  <c r="BC208" i="71" s="1"/>
  <c r="AT208" i="1"/>
  <c r="AT208" i="71" s="1"/>
  <c r="AZ208" i="1"/>
  <c r="AZ208" i="71" s="1"/>
  <c r="AU208" i="1"/>
  <c r="AU208" i="71" s="1"/>
  <c r="BA208" i="1"/>
  <c r="BA208" i="71" s="1"/>
  <c r="AW208" i="1"/>
  <c r="AW208" i="71" s="1"/>
  <c r="AY208" i="1"/>
  <c r="AY208" i="71" s="1"/>
  <c r="AV208" i="1"/>
  <c r="AV208" i="71" s="1"/>
  <c r="BA199" i="1"/>
  <c r="BA199" i="71" s="1"/>
  <c r="BF199" i="1"/>
  <c r="BF199" i="71" s="1"/>
  <c r="BE199" i="1"/>
  <c r="BE199" i="71" s="1"/>
  <c r="AU25" i="1"/>
  <c r="AU25" i="71" s="1"/>
  <c r="BD25" i="1"/>
  <c r="BD25" i="71" s="1"/>
  <c r="AT25" i="1"/>
  <c r="AT25" i="71" s="1"/>
  <c r="AX25" i="1"/>
  <c r="AX25" i="71" s="1"/>
  <c r="BA25" i="1"/>
  <c r="BA25" i="71" s="1"/>
  <c r="AY25" i="1"/>
  <c r="AY25" i="71" s="1"/>
  <c r="BF251" i="1"/>
  <c r="BF251" i="71" s="1"/>
  <c r="AW251" i="1"/>
  <c r="AW251" i="71" s="1"/>
  <c r="BA75" i="1"/>
  <c r="BA75" i="71" s="1"/>
  <c r="BC75" i="1"/>
  <c r="BC75" i="71" s="1"/>
  <c r="AS75" i="1"/>
  <c r="AS75" i="71" s="1"/>
  <c r="AW75" i="1"/>
  <c r="AW75" i="71" s="1"/>
  <c r="AX75" i="1"/>
  <c r="AX75" i="71" s="1"/>
  <c r="AU75" i="1"/>
  <c r="AU75" i="71" s="1"/>
  <c r="BB75" i="1"/>
  <c r="BB75" i="71" s="1"/>
  <c r="AV75" i="1"/>
  <c r="AV75" i="71" s="1"/>
  <c r="AY75" i="1"/>
  <c r="AY75" i="71" s="1"/>
  <c r="AY67" i="1"/>
  <c r="AY67" i="71" s="1"/>
  <c r="AW67" i="1"/>
  <c r="AW67" i="71" s="1"/>
  <c r="AT67" i="1"/>
  <c r="AT67" i="71" s="1"/>
  <c r="BA67" i="1"/>
  <c r="BA67" i="71" s="1"/>
  <c r="AU67" i="1"/>
  <c r="AU67" i="71" s="1"/>
  <c r="AZ67" i="1"/>
  <c r="AZ67" i="71" s="1"/>
  <c r="AX67" i="1"/>
  <c r="AX67" i="71" s="1"/>
  <c r="AV67" i="1"/>
  <c r="AV67" i="71" s="1"/>
  <c r="AU59" i="1"/>
  <c r="AU59" i="71" s="1"/>
  <c r="AY59" i="1"/>
  <c r="AY59" i="71" s="1"/>
  <c r="BC59" i="1"/>
  <c r="BC59" i="71" s="1"/>
  <c r="AW59" i="1"/>
  <c r="AW59" i="71" s="1"/>
  <c r="AZ59" i="1"/>
  <c r="AZ59" i="71" s="1"/>
  <c r="AW51" i="1"/>
  <c r="AW51" i="71" s="1"/>
  <c r="BB51" i="1"/>
  <c r="BB51" i="71" s="1"/>
  <c r="BA51" i="1"/>
  <c r="BA51" i="71" s="1"/>
  <c r="AV43" i="1"/>
  <c r="AV43" i="71" s="1"/>
  <c r="BE43" i="1"/>
  <c r="BE43" i="71" s="1"/>
  <c r="BF43" i="1"/>
  <c r="BF43" i="71" s="1"/>
  <c r="BA43" i="1"/>
  <c r="BA43" i="71" s="1"/>
  <c r="AU43" i="1"/>
  <c r="AU43" i="71" s="1"/>
  <c r="AZ43" i="1"/>
  <c r="AZ43" i="71" s="1"/>
  <c r="BD43" i="1"/>
  <c r="BD43" i="71" s="1"/>
  <c r="AS35" i="1"/>
  <c r="AS35" i="71" s="1"/>
  <c r="BA35" i="1"/>
  <c r="BA35" i="71" s="1"/>
  <c r="AW35" i="1"/>
  <c r="AW35" i="71" s="1"/>
  <c r="AX35" i="1"/>
  <c r="AX35" i="71" s="1"/>
  <c r="BD35" i="1"/>
  <c r="BD35" i="71" s="1"/>
  <c r="BB35" i="1"/>
  <c r="BB35" i="71" s="1"/>
  <c r="BC35" i="1"/>
  <c r="BC35" i="71" s="1"/>
  <c r="BA27" i="1"/>
  <c r="BA27" i="71" s="1"/>
  <c r="AS27" i="1"/>
  <c r="AS27" i="71" s="1"/>
  <c r="AZ27" i="1"/>
  <c r="AZ27" i="71" s="1"/>
  <c r="BC27" i="1"/>
  <c r="BC27" i="71" s="1"/>
  <c r="BD27" i="1"/>
  <c r="BD27" i="71" s="1"/>
  <c r="BM43" i="1"/>
  <c r="BM43" i="71" s="1"/>
  <c r="BK67" i="1"/>
  <c r="BK67" i="71" s="1"/>
  <c r="BK43" i="1"/>
  <c r="BK43" i="71" s="1"/>
  <c r="BI27" i="1"/>
  <c r="BI27" i="71" s="1"/>
  <c r="BH51" i="1"/>
  <c r="BH51" i="71" s="1"/>
  <c r="BG255" i="1"/>
  <c r="BG255" i="71" s="1"/>
  <c r="BE55" i="1"/>
  <c r="BE55" i="71" s="1"/>
  <c r="BD59" i="1"/>
  <c r="BD59" i="71" s="1"/>
  <c r="BC67" i="1"/>
  <c r="BC67" i="71" s="1"/>
  <c r="BC25" i="1"/>
  <c r="BC25" i="71" s="1"/>
  <c r="AY43" i="1"/>
  <c r="AY43" i="71" s="1"/>
  <c r="AS67" i="1"/>
  <c r="AS67" i="71" s="1"/>
  <c r="AW106" i="1"/>
  <c r="AW106" i="71" s="1"/>
  <c r="AY106" i="1"/>
  <c r="AY106" i="71" s="1"/>
  <c r="BB106" i="1"/>
  <c r="BB106" i="71" s="1"/>
  <c r="AS106" i="1"/>
  <c r="AS106" i="71" s="1"/>
  <c r="AV106" i="1"/>
  <c r="AV106" i="71" s="1"/>
  <c r="AZ106" i="1"/>
  <c r="AZ106" i="71" s="1"/>
  <c r="AW98" i="1"/>
  <c r="AW98" i="71" s="1"/>
  <c r="BD98" i="1"/>
  <c r="BD98" i="71" s="1"/>
  <c r="BE98" i="1"/>
  <c r="BE98" i="71" s="1"/>
  <c r="BF98" i="1"/>
  <c r="BF98" i="71" s="1"/>
  <c r="AZ98" i="1"/>
  <c r="AZ98" i="71" s="1"/>
  <c r="BB98" i="1"/>
  <c r="BB98" i="71" s="1"/>
  <c r="AY98" i="1"/>
  <c r="AY98" i="71" s="1"/>
  <c r="BA98" i="1"/>
  <c r="BA98" i="71" s="1"/>
  <c r="AX98" i="1"/>
  <c r="AX98" i="71" s="1"/>
  <c r="AV98" i="1"/>
  <c r="AV98" i="71" s="1"/>
  <c r="AS90" i="1"/>
  <c r="AS90" i="71" s="1"/>
  <c r="AY90" i="1"/>
  <c r="AY90" i="71" s="1"/>
  <c r="BD90" i="1"/>
  <c r="BD90" i="71" s="1"/>
  <c r="AW90" i="1"/>
  <c r="AW90" i="71" s="1"/>
  <c r="AZ90" i="1"/>
  <c r="AZ90" i="71" s="1"/>
  <c r="BA90" i="1"/>
  <c r="BA90" i="71" s="1"/>
  <c r="AZ82" i="1"/>
  <c r="AZ82" i="71" s="1"/>
  <c r="BF82" i="1"/>
  <c r="BF82" i="71" s="1"/>
  <c r="BC82" i="1"/>
  <c r="BC82" i="71" s="1"/>
  <c r="BL35" i="1"/>
  <c r="BL35" i="71" s="1"/>
  <c r="BK251" i="1"/>
  <c r="BK251" i="71" s="1"/>
  <c r="BK25" i="1"/>
  <c r="BK25" i="71" s="1"/>
  <c r="BK51" i="1"/>
  <c r="BK51" i="71" s="1"/>
  <c r="BI75" i="1"/>
  <c r="BI75" i="71" s="1"/>
  <c r="BI247" i="1"/>
  <c r="BI247" i="71" s="1"/>
  <c r="BI71" i="1"/>
  <c r="BI71" i="71" s="1"/>
  <c r="BI35" i="1"/>
  <c r="BI35" i="71" s="1"/>
  <c r="BI25" i="1"/>
  <c r="BI25" i="71" s="1"/>
  <c r="BI251" i="1"/>
  <c r="BI251" i="71" s="1"/>
  <c r="BH27" i="1"/>
  <c r="BH27" i="71" s="1"/>
  <c r="BG31" i="1"/>
  <c r="BG31" i="71" s="1"/>
  <c r="BF25" i="1"/>
  <c r="BF25" i="71" s="1"/>
  <c r="BE47" i="1"/>
  <c r="BE47" i="71" s="1"/>
  <c r="BD75" i="1"/>
  <c r="BD75" i="71" s="1"/>
  <c r="BC43" i="1"/>
  <c r="BC43" i="71" s="1"/>
  <c r="AS176" i="1"/>
  <c r="AS176" i="71" s="1"/>
  <c r="AW176" i="1"/>
  <c r="AW176" i="71" s="1"/>
  <c r="AU176" i="1"/>
  <c r="AU176" i="71" s="1"/>
  <c r="AV176" i="1"/>
  <c r="AV176" i="71" s="1"/>
  <c r="AW25" i="1"/>
  <c r="AW25" i="71" s="1"/>
  <c r="AS147" i="1"/>
  <c r="AS147" i="71" s="1"/>
  <c r="AU147" i="1"/>
  <c r="AU147" i="71" s="1"/>
  <c r="AT147" i="1"/>
  <c r="AT147" i="71" s="1"/>
  <c r="AY147" i="1"/>
  <c r="AY147" i="71" s="1"/>
  <c r="AW147" i="1"/>
  <c r="AW147" i="71" s="1"/>
  <c r="AX147" i="1"/>
  <c r="AX147" i="71" s="1"/>
  <c r="AZ147" i="1"/>
  <c r="AZ147" i="71" s="1"/>
  <c r="AW138" i="1"/>
  <c r="AW138" i="71" s="1"/>
  <c r="BA138" i="1"/>
  <c r="BA138" i="71" s="1"/>
  <c r="AV138" i="1"/>
  <c r="AV138" i="71" s="1"/>
  <c r="BC138" i="1"/>
  <c r="BC138" i="71" s="1"/>
  <c r="AS138" i="1"/>
  <c r="AS138" i="71" s="1"/>
  <c r="AX138" i="1"/>
  <c r="AX138" i="71" s="1"/>
  <c r="AZ138" i="1"/>
  <c r="AZ138" i="71" s="1"/>
  <c r="AT138" i="1"/>
  <c r="AT138" i="71" s="1"/>
  <c r="AU138" i="1"/>
  <c r="AU138" i="71" s="1"/>
  <c r="BF130" i="1"/>
  <c r="BF130" i="71" s="1"/>
  <c r="BD130" i="1"/>
  <c r="BD130" i="71" s="1"/>
  <c r="BB130" i="1"/>
  <c r="BB130" i="71" s="1"/>
  <c r="BC122" i="1"/>
  <c r="BC122" i="71" s="1"/>
  <c r="BF122" i="1"/>
  <c r="BF122" i="71" s="1"/>
  <c r="BD122" i="1"/>
  <c r="BD122" i="71" s="1"/>
  <c r="AU122" i="1"/>
  <c r="AU122" i="71" s="1"/>
  <c r="AV113" i="1"/>
  <c r="AV113" i="71" s="1"/>
  <c r="AY113" i="1"/>
  <c r="AY113" i="71" s="1"/>
  <c r="AX113" i="1"/>
  <c r="AX113" i="71" s="1"/>
  <c r="BB113" i="1"/>
  <c r="BB113" i="71" s="1"/>
  <c r="AZ113" i="1"/>
  <c r="AZ113" i="71" s="1"/>
  <c r="BA113" i="1"/>
  <c r="BA113" i="71" s="1"/>
  <c r="AT113" i="1"/>
  <c r="AT113" i="71" s="1"/>
  <c r="AX252" i="1"/>
  <c r="AX252" i="71" s="1"/>
  <c r="AV192" i="1"/>
  <c r="AV192" i="71" s="1"/>
  <c r="AV228" i="1"/>
  <c r="AV228" i="71" s="1"/>
  <c r="AW245" i="1"/>
  <c r="AW245" i="71" s="1"/>
  <c r="AU236" i="1"/>
  <c r="AU236" i="71" s="1"/>
  <c r="AV185" i="1"/>
  <c r="AV185" i="71" s="1"/>
  <c r="AU110" i="1"/>
  <c r="AU110" i="71" s="1"/>
  <c r="AW110" i="1"/>
  <c r="AW110" i="71" s="1"/>
  <c r="AU228" i="1"/>
  <c r="AU228" i="71" s="1"/>
  <c r="AT95" i="1"/>
  <c r="AT95" i="71" s="1"/>
  <c r="AS149" i="1"/>
  <c r="AS149" i="71" s="1"/>
  <c r="AT252" i="1"/>
  <c r="AT252" i="71" s="1"/>
  <c r="AT192" i="1"/>
  <c r="AT192" i="71" s="1"/>
  <c r="AT245" i="1"/>
  <c r="AT245" i="71" s="1"/>
  <c r="AS95" i="1"/>
  <c r="AS95" i="71" s="1"/>
  <c r="AX259" i="1"/>
  <c r="AX259" i="71" s="1"/>
  <c r="AX110" i="1"/>
  <c r="AX110" i="71" s="1"/>
  <c r="AS252" i="1"/>
  <c r="AS252" i="71" s="1"/>
  <c r="AU192" i="1"/>
  <c r="AU192" i="71" s="1"/>
  <c r="AU252" i="1"/>
  <c r="AU252" i="71" s="1"/>
  <c r="AX236" i="1"/>
  <c r="AX236" i="71" s="1"/>
  <c r="AV259" i="1"/>
  <c r="AV259" i="71" s="1"/>
  <c r="AU103" i="1"/>
  <c r="AU103" i="71" s="1"/>
  <c r="AY252" i="1"/>
  <c r="AY252" i="71" s="1"/>
  <c r="AV252" i="1"/>
  <c r="AV252" i="71" s="1"/>
  <c r="AU245" i="1"/>
  <c r="AU245" i="71" s="1"/>
  <c r="AX245" i="1"/>
  <c r="AX245" i="71" s="1"/>
  <c r="AV72" i="1"/>
  <c r="AV72" i="71" s="1"/>
  <c r="AV87" i="1"/>
  <c r="AV87" i="71" s="1"/>
  <c r="AY259" i="1"/>
  <c r="AY259" i="71" s="1"/>
  <c r="AX192" i="1"/>
  <c r="AX192" i="71" s="1"/>
  <c r="AV245" i="1"/>
  <c r="AV245" i="71" s="1"/>
  <c r="AW159" i="1"/>
  <c r="AW159" i="71" s="1"/>
  <c r="AX159" i="1"/>
  <c r="AX159" i="71" s="1"/>
  <c r="AT159" i="1"/>
  <c r="AT159" i="71" s="1"/>
  <c r="AX151" i="1"/>
  <c r="AX151" i="71" s="1"/>
  <c r="AV151" i="1"/>
  <c r="AV151" i="71" s="1"/>
  <c r="AW151" i="1"/>
  <c r="AW151" i="71" s="1"/>
  <c r="AT151" i="1"/>
  <c r="AT151" i="71" s="1"/>
  <c r="AU151" i="1"/>
  <c r="AU151" i="71" s="1"/>
  <c r="AZ151" i="1"/>
  <c r="AZ151" i="71" s="1"/>
  <c r="AV56" i="1"/>
  <c r="AV56" i="71" s="1"/>
  <c r="AY56" i="1"/>
  <c r="AY56" i="71" s="1"/>
  <c r="AX56" i="1"/>
  <c r="AX56" i="71" s="1"/>
  <c r="AZ56" i="1"/>
  <c r="AZ56" i="71" s="1"/>
  <c r="BA56" i="1"/>
  <c r="BA56" i="71" s="1"/>
  <c r="AS56" i="1"/>
  <c r="AS56" i="71" s="1"/>
  <c r="AS48" i="1"/>
  <c r="AS48" i="71" s="1"/>
  <c r="AY48" i="1"/>
  <c r="AY48" i="71" s="1"/>
  <c r="AZ48" i="1"/>
  <c r="AZ48" i="71" s="1"/>
  <c r="AT40" i="1"/>
  <c r="AT40" i="71" s="1"/>
  <c r="BA40" i="1"/>
  <c r="BA40" i="71" s="1"/>
  <c r="AS40" i="1"/>
  <c r="AS40" i="71" s="1"/>
  <c r="AV40" i="1"/>
  <c r="AV40" i="71" s="1"/>
  <c r="AY40" i="1"/>
  <c r="AY40" i="71" s="1"/>
  <c r="AW40" i="1"/>
  <c r="AW40" i="71" s="1"/>
  <c r="AX40" i="1"/>
  <c r="AX40" i="71" s="1"/>
  <c r="AS32" i="1"/>
  <c r="AS32" i="71" s="1"/>
  <c r="AV32" i="1"/>
  <c r="AV32" i="71" s="1"/>
  <c r="AU32" i="1"/>
  <c r="AU32" i="71" s="1"/>
  <c r="AX32" i="1"/>
  <c r="AX32" i="71" s="1"/>
  <c r="AY32" i="1"/>
  <c r="AY32" i="71" s="1"/>
  <c r="AW32" i="1"/>
  <c r="AW32" i="71" s="1"/>
  <c r="AX199" i="1"/>
  <c r="AX199" i="71" s="1"/>
  <c r="AZ199" i="1"/>
  <c r="AZ199" i="71" s="1"/>
  <c r="AU199" i="1"/>
  <c r="AU199" i="71" s="1"/>
  <c r="AY199" i="1"/>
  <c r="AY199" i="71" s="1"/>
  <c r="AY184" i="1"/>
  <c r="AY184" i="71" s="1"/>
  <c r="AZ184" i="1"/>
  <c r="AZ184" i="71" s="1"/>
  <c r="AS184" i="1"/>
  <c r="AS184" i="71" s="1"/>
  <c r="AU184" i="1"/>
  <c r="AU184" i="71" s="1"/>
  <c r="AX184" i="1"/>
  <c r="AX184" i="71" s="1"/>
  <c r="AY166" i="1"/>
  <c r="AY166" i="71" s="1"/>
  <c r="AX166" i="1"/>
  <c r="AX166" i="71" s="1"/>
  <c r="BA166" i="1"/>
  <c r="BA166" i="71" s="1"/>
  <c r="AW166" i="1"/>
  <c r="AW166" i="71" s="1"/>
  <c r="AV166" i="1"/>
  <c r="AV166" i="71" s="1"/>
  <c r="AU166" i="1"/>
  <c r="AU166" i="71" s="1"/>
  <c r="AS166" i="1"/>
  <c r="AS166" i="71" s="1"/>
  <c r="AT166" i="1"/>
  <c r="AT166" i="71" s="1"/>
  <c r="BA86" i="1"/>
  <c r="BA86" i="71" s="1"/>
  <c r="AV86" i="1"/>
  <c r="AV86" i="71" s="1"/>
  <c r="BB86" i="1"/>
  <c r="BB86" i="71" s="1"/>
  <c r="AU86" i="1"/>
  <c r="AU86" i="71" s="1"/>
  <c r="AZ86" i="1"/>
  <c r="AZ86" i="71" s="1"/>
  <c r="AV71" i="1"/>
  <c r="AV71" i="71" s="1"/>
  <c r="AS71" i="1"/>
  <c r="AS71" i="71" s="1"/>
  <c r="AT71" i="1"/>
  <c r="AT71" i="71" s="1"/>
  <c r="AX71" i="1"/>
  <c r="AX71" i="71" s="1"/>
  <c r="AW71" i="1"/>
  <c r="AW71" i="71" s="1"/>
  <c r="AT63" i="1"/>
  <c r="AT63" i="71" s="1"/>
  <c r="AV63" i="1"/>
  <c r="AV63" i="71" s="1"/>
  <c r="AX63" i="1"/>
  <c r="AX63" i="71" s="1"/>
  <c r="AW63" i="1"/>
  <c r="AW63" i="71" s="1"/>
  <c r="AU63" i="1"/>
  <c r="AU63" i="71" s="1"/>
  <c r="AV55" i="1"/>
  <c r="AV55" i="71" s="1"/>
  <c r="BA55" i="1"/>
  <c r="BA55" i="71" s="1"/>
  <c r="AV47" i="1"/>
  <c r="AV47" i="71" s="1"/>
  <c r="AW47" i="1"/>
  <c r="AW47" i="71" s="1"/>
  <c r="AY47" i="1"/>
  <c r="AY47" i="71" s="1"/>
  <c r="AX47" i="1"/>
  <c r="AX47" i="71" s="1"/>
  <c r="BA47" i="1"/>
  <c r="BA47" i="71" s="1"/>
  <c r="AS47" i="1"/>
  <c r="AS47" i="71" s="1"/>
  <c r="AZ47" i="1"/>
  <c r="AZ47" i="71" s="1"/>
  <c r="AT39" i="1"/>
  <c r="AT39" i="71" s="1"/>
  <c r="AW39" i="1"/>
  <c r="AW39" i="71" s="1"/>
  <c r="AV39" i="1"/>
  <c r="AV39" i="71" s="1"/>
  <c r="AX39" i="1"/>
  <c r="AX39" i="71" s="1"/>
  <c r="BA39" i="1"/>
  <c r="BA39" i="71" s="1"/>
  <c r="BM56" i="1"/>
  <c r="BM56" i="71" s="1"/>
  <c r="BL159" i="1"/>
  <c r="BL159" i="71" s="1"/>
  <c r="BL56" i="1"/>
  <c r="BL56" i="71" s="1"/>
  <c r="BI32" i="1"/>
  <c r="BI32" i="71" s="1"/>
  <c r="BE32" i="1"/>
  <c r="BE32" i="71" s="1"/>
  <c r="BD184" i="1"/>
  <c r="BD184" i="71" s="1"/>
  <c r="BD71" i="1"/>
  <c r="BD71" i="71" s="1"/>
  <c r="BD32" i="1"/>
  <c r="BD32" i="71" s="1"/>
  <c r="BC199" i="1"/>
  <c r="BC199" i="71" s="1"/>
  <c r="BC151" i="1"/>
  <c r="BC151" i="71" s="1"/>
  <c r="BC184" i="1"/>
  <c r="BC184" i="71" s="1"/>
  <c r="BC56" i="1"/>
  <c r="BC56" i="71" s="1"/>
  <c r="BC71" i="1"/>
  <c r="BC71" i="71" s="1"/>
  <c r="BB166" i="1"/>
  <c r="BB166" i="71" s="1"/>
  <c r="BA94" i="1"/>
  <c r="BA94" i="71" s="1"/>
  <c r="BA63" i="1"/>
  <c r="BA63" i="71" s="1"/>
  <c r="AT32" i="1"/>
  <c r="AT32" i="71" s="1"/>
  <c r="AU47" i="1"/>
  <c r="AU47" i="71" s="1"/>
  <c r="AT207" i="1"/>
  <c r="AT207" i="71" s="1"/>
  <c r="BA207" i="1"/>
  <c r="BA207" i="71" s="1"/>
  <c r="AX207" i="1"/>
  <c r="AX207" i="71" s="1"/>
  <c r="AW207" i="1"/>
  <c r="AW207" i="71" s="1"/>
  <c r="AY207" i="1"/>
  <c r="AY207" i="71" s="1"/>
  <c r="AS207" i="1"/>
  <c r="AS207" i="71" s="1"/>
  <c r="AS198" i="1"/>
  <c r="AS198" i="71" s="1"/>
  <c r="BA198" i="1"/>
  <c r="BA198" i="71" s="1"/>
  <c r="AZ191" i="1"/>
  <c r="AZ191" i="71" s="1"/>
  <c r="AY191" i="1"/>
  <c r="AY191" i="71" s="1"/>
  <c r="AT183" i="1"/>
  <c r="AT183" i="71" s="1"/>
  <c r="AW183" i="1"/>
  <c r="AW183" i="71" s="1"/>
  <c r="AU183" i="1"/>
  <c r="AU183" i="71" s="1"/>
  <c r="AZ183" i="1"/>
  <c r="AZ183" i="71" s="1"/>
  <c r="BA183" i="1"/>
  <c r="BA183" i="71" s="1"/>
  <c r="AS183" i="1"/>
  <c r="AS183" i="71" s="1"/>
  <c r="BB183" i="1"/>
  <c r="BB183" i="71" s="1"/>
  <c r="AY174" i="1"/>
  <c r="AY174" i="71" s="1"/>
  <c r="AZ174" i="1"/>
  <c r="AZ174" i="71" s="1"/>
  <c r="BA174" i="1"/>
  <c r="BA174" i="71" s="1"/>
  <c r="BB174" i="1"/>
  <c r="BB174" i="71" s="1"/>
  <c r="AU174" i="1"/>
  <c r="AU174" i="71" s="1"/>
  <c r="AW174" i="1"/>
  <c r="AW174" i="71" s="1"/>
  <c r="AV174" i="1"/>
  <c r="AV174" i="71" s="1"/>
  <c r="AX174" i="1"/>
  <c r="AX174" i="71" s="1"/>
  <c r="AS101" i="1"/>
  <c r="AS101" i="71" s="1"/>
  <c r="BA101" i="1"/>
  <c r="BA101" i="71" s="1"/>
  <c r="AW101" i="1"/>
  <c r="AW101" i="71" s="1"/>
  <c r="AU101" i="1"/>
  <c r="AU101" i="71" s="1"/>
  <c r="AY101" i="1"/>
  <c r="AY101" i="71" s="1"/>
  <c r="AV101" i="1"/>
  <c r="AV101" i="71" s="1"/>
  <c r="AT93" i="1"/>
  <c r="AT93" i="71" s="1"/>
  <c r="AX93" i="1"/>
  <c r="AX93" i="71" s="1"/>
  <c r="AS93" i="1"/>
  <c r="AS93" i="71" s="1"/>
  <c r="AY93" i="1"/>
  <c r="AY93" i="71" s="1"/>
  <c r="AU93" i="1"/>
  <c r="AU93" i="71" s="1"/>
  <c r="AW93" i="1"/>
  <c r="AW93" i="71" s="1"/>
  <c r="AZ93" i="1"/>
  <c r="AZ93" i="71" s="1"/>
  <c r="AZ85" i="1"/>
  <c r="AZ85" i="71" s="1"/>
  <c r="AX85" i="1"/>
  <c r="AX85" i="71" s="1"/>
  <c r="AU85" i="1"/>
  <c r="AU85" i="71" s="1"/>
  <c r="BA85" i="1"/>
  <c r="BA85" i="71" s="1"/>
  <c r="BB85" i="1"/>
  <c r="BB85" i="71" s="1"/>
  <c r="AV77" i="1"/>
  <c r="AV77" i="71" s="1"/>
  <c r="AS77" i="1"/>
  <c r="AS77" i="71" s="1"/>
  <c r="AX77" i="1"/>
  <c r="AX77" i="71" s="1"/>
  <c r="AV62" i="1"/>
  <c r="AV62" i="71" s="1"/>
  <c r="AY62" i="1"/>
  <c r="AY62" i="71" s="1"/>
  <c r="AT62" i="1"/>
  <c r="AT62" i="71" s="1"/>
  <c r="AU62" i="1"/>
  <c r="AU62" i="71" s="1"/>
  <c r="AX62" i="1"/>
  <c r="AX62" i="71" s="1"/>
  <c r="BM32" i="1"/>
  <c r="BM32" i="71" s="1"/>
  <c r="BK48" i="1"/>
  <c r="BK48" i="71" s="1"/>
  <c r="BK159" i="1"/>
  <c r="BK159" i="71" s="1"/>
  <c r="BK32" i="1"/>
  <c r="BK32" i="71" s="1"/>
  <c r="BK56" i="1"/>
  <c r="BK56" i="71" s="1"/>
  <c r="BJ56" i="1"/>
  <c r="BJ56" i="71" s="1"/>
  <c r="BI40" i="1"/>
  <c r="BI40" i="71" s="1"/>
  <c r="BI48" i="1"/>
  <c r="BI48" i="71" s="1"/>
  <c r="BH166" i="1"/>
  <c r="BH166" i="71" s="1"/>
  <c r="BH47" i="1"/>
  <c r="BH47" i="71" s="1"/>
  <c r="BH32" i="1"/>
  <c r="BH32" i="71" s="1"/>
  <c r="BG47" i="1"/>
  <c r="BG47" i="71" s="1"/>
  <c r="BG71" i="1"/>
  <c r="BG71" i="71" s="1"/>
  <c r="BG40" i="1"/>
  <c r="BG40" i="71" s="1"/>
  <c r="BG78" i="1"/>
  <c r="BG78" i="71" s="1"/>
  <c r="BF94" i="1"/>
  <c r="BF94" i="71" s="1"/>
  <c r="BF31" i="1"/>
  <c r="BF31" i="71" s="1"/>
  <c r="BE184" i="1"/>
  <c r="BE184" i="71" s="1"/>
  <c r="BD40" i="1"/>
  <c r="BD40" i="71" s="1"/>
  <c r="BC31" i="1"/>
  <c r="BC31" i="71" s="1"/>
  <c r="BC166" i="1"/>
  <c r="BC166" i="71" s="1"/>
  <c r="BC39" i="1"/>
  <c r="BC39" i="71" s="1"/>
  <c r="BB151" i="1"/>
  <c r="BB151" i="71" s="1"/>
  <c r="AY63" i="1"/>
  <c r="AY63" i="71" s="1"/>
  <c r="AU40" i="1"/>
  <c r="AU40" i="71" s="1"/>
  <c r="AT47" i="1"/>
  <c r="AT47" i="71" s="1"/>
  <c r="AV206" i="1"/>
  <c r="AV206" i="71" s="1"/>
  <c r="AW206" i="1"/>
  <c r="AW206" i="71" s="1"/>
  <c r="AX206" i="1"/>
  <c r="AX206" i="71" s="1"/>
  <c r="AZ206" i="1"/>
  <c r="AZ206" i="71" s="1"/>
  <c r="AY124" i="1"/>
  <c r="AY124" i="71" s="1"/>
  <c r="AU124" i="1"/>
  <c r="AU124" i="71" s="1"/>
  <c r="AW124" i="1"/>
  <c r="AW124" i="71" s="1"/>
  <c r="BA124" i="1"/>
  <c r="BA124" i="71" s="1"/>
  <c r="AS124" i="1"/>
  <c r="AS124" i="71" s="1"/>
  <c r="AX124" i="1"/>
  <c r="AX124" i="71" s="1"/>
  <c r="AT124" i="1"/>
  <c r="AT124" i="71" s="1"/>
  <c r="AV124" i="1"/>
  <c r="AV124" i="71" s="1"/>
  <c r="AZ124" i="1"/>
  <c r="AZ124" i="71" s="1"/>
  <c r="AU108" i="1"/>
  <c r="AU108" i="71" s="1"/>
  <c r="AY108" i="1"/>
  <c r="AY108" i="71" s="1"/>
  <c r="BB108" i="1"/>
  <c r="BB108" i="71" s="1"/>
  <c r="BC100" i="1"/>
  <c r="BC100" i="71" s="1"/>
  <c r="AY100" i="1"/>
  <c r="AY100" i="71" s="1"/>
  <c r="AT100" i="1"/>
  <c r="AT100" i="71" s="1"/>
  <c r="BM159" i="1"/>
  <c r="BM159" i="71" s="1"/>
  <c r="BL32" i="1"/>
  <c r="BL32" i="71" s="1"/>
  <c r="BL151" i="1"/>
  <c r="BL151" i="71" s="1"/>
  <c r="BJ159" i="1"/>
  <c r="BJ159" i="71" s="1"/>
  <c r="BH151" i="1"/>
  <c r="BH151" i="71" s="1"/>
  <c r="BH159" i="1"/>
  <c r="BH159" i="71" s="1"/>
  <c r="BG48" i="1"/>
  <c r="BG48" i="71" s="1"/>
  <c r="BG159" i="1"/>
  <c r="BG159" i="71" s="1"/>
  <c r="BF56" i="1"/>
  <c r="BF56" i="71" s="1"/>
  <c r="BF48" i="1"/>
  <c r="BF48" i="71" s="1"/>
  <c r="BE40" i="1"/>
  <c r="BE40" i="71" s="1"/>
  <c r="BC40" i="1"/>
  <c r="BC40" i="71" s="1"/>
  <c r="BB94" i="1"/>
  <c r="BB94" i="71" s="1"/>
  <c r="BB39" i="1"/>
  <c r="BB39" i="71" s="1"/>
  <c r="BB32" i="1"/>
  <c r="BB32" i="71" s="1"/>
  <c r="BA71" i="1"/>
  <c r="BA71" i="71" s="1"/>
  <c r="BA32" i="1"/>
  <c r="BA32" i="71" s="1"/>
  <c r="AZ32" i="1"/>
  <c r="AZ32" i="71" s="1"/>
  <c r="AZ40" i="1"/>
  <c r="AZ40" i="71" s="1"/>
  <c r="AU56" i="1"/>
  <c r="AU56" i="71" s="1"/>
  <c r="AS63" i="1"/>
  <c r="AS63" i="71" s="1"/>
  <c r="AS248" i="1"/>
  <c r="AS248" i="71" s="1"/>
  <c r="AU248" i="1"/>
  <c r="AU248" i="71" s="1"/>
  <c r="BB248" i="1"/>
  <c r="BB248" i="71" s="1"/>
  <c r="AZ248" i="1"/>
  <c r="AZ248" i="71" s="1"/>
  <c r="AX241" i="1"/>
  <c r="AX241" i="71" s="1"/>
  <c r="AT241" i="1"/>
  <c r="AT241" i="71" s="1"/>
  <c r="AW241" i="1"/>
  <c r="AW241" i="71" s="1"/>
  <c r="BB241" i="1"/>
  <c r="BB241" i="71" s="1"/>
  <c r="BA241" i="1"/>
  <c r="BA241" i="71" s="1"/>
  <c r="AW232" i="1"/>
  <c r="AW232" i="71" s="1"/>
  <c r="AS232" i="1"/>
  <c r="AS232" i="71" s="1"/>
  <c r="AV232" i="1"/>
  <c r="AV232" i="71" s="1"/>
  <c r="AT232" i="1"/>
  <c r="AT232" i="71" s="1"/>
  <c r="AX232" i="1"/>
  <c r="AX232" i="71" s="1"/>
  <c r="AY232" i="1"/>
  <c r="AY232" i="71" s="1"/>
  <c r="AS215" i="1"/>
  <c r="AS215" i="71" s="1"/>
  <c r="AU215" i="1"/>
  <c r="AU215" i="71" s="1"/>
  <c r="AT215" i="1"/>
  <c r="AT215" i="71" s="1"/>
  <c r="AW215" i="1"/>
  <c r="AW215" i="71" s="1"/>
  <c r="AZ215" i="1"/>
  <c r="AZ215" i="71" s="1"/>
  <c r="AY215" i="1"/>
  <c r="AY215" i="71" s="1"/>
  <c r="BB215" i="1"/>
  <c r="BB215" i="71" s="1"/>
  <c r="AW131" i="1"/>
  <c r="AW131" i="71" s="1"/>
  <c r="AZ131" i="1"/>
  <c r="AZ131" i="71" s="1"/>
  <c r="AU131" i="1"/>
  <c r="AU131" i="71" s="1"/>
  <c r="AY131" i="1"/>
  <c r="AY131" i="71" s="1"/>
  <c r="AV131" i="1"/>
  <c r="AV131" i="71" s="1"/>
  <c r="BA131" i="1"/>
  <c r="BA131" i="71" s="1"/>
  <c r="AZ123" i="1"/>
  <c r="AZ123" i="71" s="1"/>
  <c r="AT123" i="1"/>
  <c r="AT123" i="71" s="1"/>
  <c r="AV123" i="1"/>
  <c r="AV123" i="71" s="1"/>
  <c r="AV114" i="1"/>
  <c r="AV114" i="71" s="1"/>
  <c r="AW114" i="1"/>
  <c r="AW114" i="71" s="1"/>
  <c r="BK151" i="1"/>
  <c r="BK151" i="71" s="1"/>
  <c r="BK40" i="1"/>
  <c r="BK40" i="71" s="1"/>
  <c r="BJ48" i="1"/>
  <c r="BJ48" i="71" s="1"/>
  <c r="BI159" i="1"/>
  <c r="BI159" i="71" s="1"/>
  <c r="BD63" i="1"/>
  <c r="BD63" i="71" s="1"/>
  <c r="BD159" i="1"/>
  <c r="BD159" i="71" s="1"/>
  <c r="BC47" i="1"/>
  <c r="BC47" i="71" s="1"/>
  <c r="BC159" i="1"/>
  <c r="BC159" i="71" s="1"/>
  <c r="BC86" i="1"/>
  <c r="BC86" i="71" s="1"/>
  <c r="BB63" i="1"/>
  <c r="BB63" i="71" s="1"/>
  <c r="BB40" i="1"/>
  <c r="BB40" i="71" s="1"/>
  <c r="AZ71" i="1"/>
  <c r="AZ71" i="71" s="1"/>
  <c r="AY39" i="1"/>
  <c r="AY39" i="71" s="1"/>
  <c r="AU71" i="1"/>
  <c r="AU71" i="71" s="1"/>
  <c r="AW255" i="1"/>
  <c r="AW255" i="71" s="1"/>
  <c r="AX255" i="1"/>
  <c r="AX255" i="71" s="1"/>
  <c r="AS255" i="1"/>
  <c r="AS255" i="71" s="1"/>
  <c r="AW247" i="1"/>
  <c r="AW247" i="71" s="1"/>
  <c r="AY247" i="1"/>
  <c r="AY247" i="71" s="1"/>
  <c r="AU247" i="1"/>
  <c r="AU247" i="71" s="1"/>
  <c r="AS247" i="1"/>
  <c r="AS247" i="71" s="1"/>
  <c r="AZ247" i="1"/>
  <c r="AZ247" i="71" s="1"/>
  <c r="AV231" i="1"/>
  <c r="AV231" i="71" s="1"/>
  <c r="AZ231" i="1"/>
  <c r="AZ231" i="71" s="1"/>
  <c r="AS223" i="1"/>
  <c r="AS223" i="71" s="1"/>
  <c r="BB223" i="1"/>
  <c r="BB223" i="71" s="1"/>
  <c r="AU223" i="1"/>
  <c r="AU223" i="71" s="1"/>
  <c r="AT223" i="1"/>
  <c r="AT223" i="71" s="1"/>
  <c r="AX223" i="1"/>
  <c r="AX223" i="71" s="1"/>
  <c r="AY223" i="1"/>
  <c r="AY223" i="71" s="1"/>
  <c r="AV223" i="1"/>
  <c r="AV223" i="71" s="1"/>
  <c r="BA223" i="1"/>
  <c r="BA223" i="71" s="1"/>
  <c r="AY130" i="1"/>
  <c r="AY130" i="71" s="1"/>
  <c r="BA130" i="1"/>
  <c r="BA130" i="71" s="1"/>
  <c r="AZ130" i="1"/>
  <c r="AZ130" i="71" s="1"/>
  <c r="AT130" i="1"/>
  <c r="AT130" i="71" s="1"/>
  <c r="AW130" i="1"/>
  <c r="AW130" i="71" s="1"/>
  <c r="AS130" i="1"/>
  <c r="AS130" i="71" s="1"/>
  <c r="AU130" i="1"/>
  <c r="AU130" i="71" s="1"/>
  <c r="BJ151" i="1"/>
  <c r="BJ151" i="71" s="1"/>
  <c r="BH48" i="1"/>
  <c r="BH48" i="71" s="1"/>
  <c r="BG151" i="1"/>
  <c r="BG151" i="71" s="1"/>
  <c r="BF40" i="1"/>
  <c r="BF40" i="71" s="1"/>
  <c r="BE48" i="1"/>
  <c r="BE48" i="71" s="1"/>
  <c r="BD56" i="1"/>
  <c r="BD56" i="71" s="1"/>
  <c r="BD48" i="1"/>
  <c r="BD48" i="71" s="1"/>
  <c r="BC63" i="1"/>
  <c r="BC63" i="71" s="1"/>
  <c r="BC78" i="1"/>
  <c r="BC78" i="71" s="1"/>
  <c r="BB184" i="1"/>
  <c r="BB184" i="71" s="1"/>
  <c r="BB31" i="1"/>
  <c r="BB31" i="71" s="1"/>
  <c r="AZ94" i="1"/>
  <c r="AZ94" i="71" s="1"/>
  <c r="AY151" i="1"/>
  <c r="AY151" i="71" s="1"/>
  <c r="AY71" i="1"/>
  <c r="AY71" i="71" s="1"/>
  <c r="AY55" i="1"/>
  <c r="AY55" i="71" s="1"/>
  <c r="AS146" i="1"/>
  <c r="AS146" i="71" s="1"/>
  <c r="AV146" i="1"/>
  <c r="AV146" i="71" s="1"/>
  <c r="AU146" i="1"/>
  <c r="AU146" i="71" s="1"/>
  <c r="AW146" i="1"/>
  <c r="AW146" i="71" s="1"/>
  <c r="AT146" i="1"/>
  <c r="AT146" i="71" s="1"/>
  <c r="AX137" i="1"/>
  <c r="AX137" i="71" s="1"/>
  <c r="BB137" i="1"/>
  <c r="BB137" i="71" s="1"/>
  <c r="AU137" i="1"/>
  <c r="AU137" i="71" s="1"/>
  <c r="AS137" i="1"/>
  <c r="AS137" i="71" s="1"/>
  <c r="AW137" i="1"/>
  <c r="AW137" i="71" s="1"/>
  <c r="AV137" i="1"/>
  <c r="AV137" i="71" s="1"/>
  <c r="BA137" i="1"/>
  <c r="BA137" i="71" s="1"/>
  <c r="AT137" i="1"/>
  <c r="AT137" i="71" s="1"/>
  <c r="BM48" i="1"/>
  <c r="BM48" i="71" s="1"/>
  <c r="BI56" i="1"/>
  <c r="BI56" i="71" s="1"/>
  <c r="BI86" i="1"/>
  <c r="BI86" i="71" s="1"/>
  <c r="BH40" i="1"/>
  <c r="BH40" i="71" s="1"/>
  <c r="BG56" i="1"/>
  <c r="BG56" i="71" s="1"/>
  <c r="BG86" i="1"/>
  <c r="BG86" i="71" s="1"/>
  <c r="BF151" i="1"/>
  <c r="BF151" i="71" s="1"/>
  <c r="BF78" i="1"/>
  <c r="BF78" i="71" s="1"/>
  <c r="BF184" i="1"/>
  <c r="BF184" i="71" s="1"/>
  <c r="BE86" i="1"/>
  <c r="BE86" i="71" s="1"/>
  <c r="BE166" i="1"/>
  <c r="BE166" i="71" s="1"/>
  <c r="BD166" i="1"/>
  <c r="BD166" i="71" s="1"/>
  <c r="BD199" i="1"/>
  <c r="BD199" i="71" s="1"/>
  <c r="BD78" i="1"/>
  <c r="BD78" i="71" s="1"/>
  <c r="BC48" i="1"/>
  <c r="BC48" i="71" s="1"/>
  <c r="BC32" i="1"/>
  <c r="BC32" i="71" s="1"/>
  <c r="BB56" i="1"/>
  <c r="BB56" i="71" s="1"/>
  <c r="BB199" i="1"/>
  <c r="BB199" i="71" s="1"/>
  <c r="BB47" i="1"/>
  <c r="BB47" i="71" s="1"/>
  <c r="BB48" i="1"/>
  <c r="BB48" i="71" s="1"/>
  <c r="AZ78" i="1"/>
  <c r="AZ78" i="71" s="1"/>
  <c r="AV184" i="1"/>
  <c r="AV184" i="71" s="1"/>
  <c r="AS151" i="1"/>
  <c r="AS151" i="71" s="1"/>
  <c r="AS160" i="1"/>
  <c r="AS160" i="71" s="1"/>
  <c r="AT160" i="1"/>
  <c r="AT160" i="71" s="1"/>
  <c r="AZ160" i="1"/>
  <c r="AZ160" i="71" s="1"/>
  <c r="AW160" i="1"/>
  <c r="AW160" i="71" s="1"/>
  <c r="AU160" i="1"/>
  <c r="AU160" i="71" s="1"/>
  <c r="AX160" i="1"/>
  <c r="AX160" i="71" s="1"/>
  <c r="AS152" i="1"/>
  <c r="AS152" i="71" s="1"/>
  <c r="AW152" i="1"/>
  <c r="AW152" i="71" s="1"/>
  <c r="AV152" i="1"/>
  <c r="AV152" i="71" s="1"/>
  <c r="AY152" i="1"/>
  <c r="AY152" i="71" s="1"/>
  <c r="AZ152" i="1"/>
  <c r="AZ152" i="71" s="1"/>
  <c r="BB152" i="1"/>
  <c r="BB152" i="71" s="1"/>
  <c r="BA145" i="1"/>
  <c r="BA145" i="71" s="1"/>
  <c r="AZ145" i="1"/>
  <c r="AZ145" i="71" s="1"/>
  <c r="AV145" i="1"/>
  <c r="AV145" i="71" s="1"/>
  <c r="AS136" i="1"/>
  <c r="AS136" i="71" s="1"/>
  <c r="AY136" i="1"/>
  <c r="AY136" i="71" s="1"/>
  <c r="BB136" i="1"/>
  <c r="BB136" i="71" s="1"/>
  <c r="AT136" i="1"/>
  <c r="AT136" i="71" s="1"/>
  <c r="AX136" i="1"/>
  <c r="AX136" i="71" s="1"/>
  <c r="AX157" i="1"/>
  <c r="AX157" i="71" s="1"/>
  <c r="AX187" i="1"/>
  <c r="AX187" i="71" s="1"/>
  <c r="AU260" i="1"/>
  <c r="AU260" i="71" s="1"/>
  <c r="AU29" i="1"/>
  <c r="AU29" i="71" s="1"/>
  <c r="AS229" i="1"/>
  <c r="AS229" i="71" s="1"/>
  <c r="AV155" i="1"/>
  <c r="AV155" i="71" s="1"/>
  <c r="AT43" i="1"/>
  <c r="AT43" i="71" s="1"/>
  <c r="AS43" i="1"/>
  <c r="AS43" i="71" s="1"/>
  <c r="AW260" i="1"/>
  <c r="AW260" i="71" s="1"/>
  <c r="AT171" i="1"/>
  <c r="AT171" i="71" s="1"/>
  <c r="AU171" i="1"/>
  <c r="AU171" i="71" s="1"/>
  <c r="AT213" i="1"/>
  <c r="AT213" i="71" s="1"/>
  <c r="AW43" i="1"/>
  <c r="AW43" i="71" s="1"/>
  <c r="AU227" i="1"/>
  <c r="AU227" i="71" s="1"/>
  <c r="AS104" i="1"/>
  <c r="AS104" i="71" s="1"/>
  <c r="AT106" i="1"/>
  <c r="AT106" i="71" s="1"/>
  <c r="AW187" i="1"/>
  <c r="AW187" i="71" s="1"/>
  <c r="AW148" i="1"/>
  <c r="AW148" i="71" s="1"/>
  <c r="AV237" i="1"/>
  <c r="AV237" i="71" s="1"/>
  <c r="AS260" i="1"/>
  <c r="AS260" i="71" s="1"/>
  <c r="AS213" i="1"/>
  <c r="AS213" i="71" s="1"/>
  <c r="AS135" i="1"/>
  <c r="AS135" i="71" s="1"/>
  <c r="AS113" i="1"/>
  <c r="AS113" i="71" s="1"/>
  <c r="AS244" i="1"/>
  <c r="AS244" i="71" s="1"/>
  <c r="AV29" i="1"/>
  <c r="AV29" i="71" s="1"/>
  <c r="AW113" i="1"/>
  <c r="AW113" i="71" s="1"/>
  <c r="AU113" i="1"/>
  <c r="AU113" i="71" s="1"/>
  <c r="AW81" i="1"/>
  <c r="AW81" i="71" s="1"/>
  <c r="AT142" i="1"/>
  <c r="AT142" i="71" s="1"/>
  <c r="AT237" i="1"/>
  <c r="AT237" i="71" s="1"/>
  <c r="AV68" i="1"/>
  <c r="AV68" i="71" s="1"/>
  <c r="AV27" i="1"/>
  <c r="AV27" i="71" s="1"/>
  <c r="AU140" i="1"/>
  <c r="AU140" i="71" s="1"/>
  <c r="AS96" i="1"/>
  <c r="AS96" i="71" s="1"/>
  <c r="AV96" i="1"/>
  <c r="AV96" i="71" s="1"/>
  <c r="AV135" i="1"/>
  <c r="AV135" i="71" s="1"/>
  <c r="AS127" i="1"/>
  <c r="AS127" i="71" s="1"/>
  <c r="AT91" i="1"/>
  <c r="AT91" i="71" s="1"/>
  <c r="AU98" i="1"/>
  <c r="AU98" i="71" s="1"/>
  <c r="AV179" i="1"/>
  <c r="AV179" i="71" s="1"/>
  <c r="AS148" i="1"/>
  <c r="AS148" i="71" s="1"/>
  <c r="AV111" i="1"/>
  <c r="AV111" i="71" s="1"/>
  <c r="AS171" i="1"/>
  <c r="AS171" i="71" s="1"/>
  <c r="AX140" i="1"/>
  <c r="AX140" i="71" s="1"/>
  <c r="AX43" i="1"/>
  <c r="AX43" i="71" s="1"/>
  <c r="AX244" i="1"/>
  <c r="AX244" i="71" s="1"/>
  <c r="AV260" i="1"/>
  <c r="AV260" i="71" s="1"/>
  <c r="AX29" i="1"/>
  <c r="AX29" i="71" s="1"/>
  <c r="AS29" i="1"/>
  <c r="AS29" i="71" s="1"/>
  <c r="AT81" i="1"/>
  <c r="AT81" i="71" s="1"/>
  <c r="AS140" i="1"/>
  <c r="AS140" i="71" s="1"/>
  <c r="AV140" i="1"/>
  <c r="AV140" i="71" s="1"/>
  <c r="AT203" i="1"/>
  <c r="AT203" i="71" s="1"/>
  <c r="AT194" i="1"/>
  <c r="AT194" i="71" s="1"/>
  <c r="AV74" i="1"/>
  <c r="AV74" i="71" s="1"/>
  <c r="AS98" i="1"/>
  <c r="AS98" i="71" s="1"/>
  <c r="AT179" i="1"/>
  <c r="AT179" i="71" s="1"/>
  <c r="AU203" i="1"/>
  <c r="AU203" i="71" s="1"/>
  <c r="AW29" i="1"/>
  <c r="AW29" i="71" s="1"/>
  <c r="AV127" i="1"/>
  <c r="AV127" i="71" s="1"/>
  <c r="AS235" i="1"/>
  <c r="AS235" i="71" s="1"/>
  <c r="AT244" i="1"/>
  <c r="AT244" i="71" s="1"/>
  <c r="AV81" i="1"/>
  <c r="AV81" i="71" s="1"/>
  <c r="AV51" i="1"/>
  <c r="AV51" i="71" s="1"/>
  <c r="AW203" i="1"/>
  <c r="AW203" i="71" s="1"/>
  <c r="AV203" i="1"/>
  <c r="AV203" i="71" s="1"/>
  <c r="AK181" i="1"/>
  <c r="AK181" i="71" s="1"/>
  <c r="AW222" i="1"/>
  <c r="AW222" i="71" s="1"/>
  <c r="AX222" i="1"/>
  <c r="AX222" i="71" s="1"/>
  <c r="AS222" i="1"/>
  <c r="AS222" i="71" s="1"/>
  <c r="AU182" i="1"/>
  <c r="AU182" i="71" s="1"/>
  <c r="AV182" i="1"/>
  <c r="AV182" i="71" s="1"/>
  <c r="AX182" i="1"/>
  <c r="AX182" i="71" s="1"/>
  <c r="AS158" i="1"/>
  <c r="AS158" i="71" s="1"/>
  <c r="AW158" i="1"/>
  <c r="AW158" i="71" s="1"/>
  <c r="AV158" i="1"/>
  <c r="AV158" i="71" s="1"/>
  <c r="AX150" i="1"/>
  <c r="AX150" i="71" s="1"/>
  <c r="AS150" i="1"/>
  <c r="AS150" i="71" s="1"/>
  <c r="AV150" i="1"/>
  <c r="AV150" i="71" s="1"/>
  <c r="AT122" i="1"/>
  <c r="AT122" i="71" s="1"/>
  <c r="AX122" i="1"/>
  <c r="AX122" i="71" s="1"/>
  <c r="AW55" i="1"/>
  <c r="AW55" i="71" s="1"/>
  <c r="AU55" i="1"/>
  <c r="AU55" i="71" s="1"/>
  <c r="AS55" i="1"/>
  <c r="AS55" i="71" s="1"/>
  <c r="AS31" i="1"/>
  <c r="AS31" i="71" s="1"/>
  <c r="AW31" i="1"/>
  <c r="AW31" i="71" s="1"/>
  <c r="AY31" i="1"/>
  <c r="AY31" i="71" s="1"/>
  <c r="AV31" i="1"/>
  <c r="AV31" i="71" s="1"/>
  <c r="AW177" i="1"/>
  <c r="AW177" i="71" s="1"/>
  <c r="AT225" i="1"/>
  <c r="AT225" i="71" s="1"/>
  <c r="AV222" i="1"/>
  <c r="AV222" i="71" s="1"/>
  <c r="AT161" i="1"/>
  <c r="AT161" i="71" s="1"/>
  <c r="AW34" i="1"/>
  <c r="AW34" i="71" s="1"/>
  <c r="AT55" i="1"/>
  <c r="AT55" i="71" s="1"/>
  <c r="AV229" i="1"/>
  <c r="AV229" i="71" s="1"/>
  <c r="AU229" i="1"/>
  <c r="AU229" i="71" s="1"/>
  <c r="AT229" i="1"/>
  <c r="AT229" i="71" s="1"/>
  <c r="AS196" i="1"/>
  <c r="AS196" i="71" s="1"/>
  <c r="AU196" i="1"/>
  <c r="AU196" i="71" s="1"/>
  <c r="AX196" i="1"/>
  <c r="AX196" i="71" s="1"/>
  <c r="AT196" i="1"/>
  <c r="AT196" i="71" s="1"/>
  <c r="AW189" i="1"/>
  <c r="AW189" i="71" s="1"/>
  <c r="AT189" i="1"/>
  <c r="AT189" i="71" s="1"/>
  <c r="AS189" i="1"/>
  <c r="AS189" i="71" s="1"/>
  <c r="AX189" i="1"/>
  <c r="AX189" i="71" s="1"/>
  <c r="AU181" i="1"/>
  <c r="AU181" i="71" s="1"/>
  <c r="AW181" i="1"/>
  <c r="AW181" i="71" s="1"/>
  <c r="AY181" i="1"/>
  <c r="AY181" i="71" s="1"/>
  <c r="AT172" i="1"/>
  <c r="AT172" i="71" s="1"/>
  <c r="AS172" i="1"/>
  <c r="AS172" i="71" s="1"/>
  <c r="AX172" i="1"/>
  <c r="AX172" i="71" s="1"/>
  <c r="AU165" i="1"/>
  <c r="AU165" i="71" s="1"/>
  <c r="AT165" i="1"/>
  <c r="AT165" i="71" s="1"/>
  <c r="AW165" i="1"/>
  <c r="AW165" i="71" s="1"/>
  <c r="AV165" i="1"/>
  <c r="AV165" i="71" s="1"/>
  <c r="AV157" i="1"/>
  <c r="AV157" i="71" s="1"/>
  <c r="AS157" i="1"/>
  <c r="AS157" i="71" s="1"/>
  <c r="AV83" i="1"/>
  <c r="AV83" i="71" s="1"/>
  <c r="AW83" i="1"/>
  <c r="AW83" i="71" s="1"/>
  <c r="AX83" i="1"/>
  <c r="AX83" i="71" s="1"/>
  <c r="AY83" i="1"/>
  <c r="AY83" i="71" s="1"/>
  <c r="AV38" i="1"/>
  <c r="AV38" i="71" s="1"/>
  <c r="AS38" i="1"/>
  <c r="AS38" i="71" s="1"/>
  <c r="AX117" i="1"/>
  <c r="AX117" i="71" s="1"/>
  <c r="BF169" i="1"/>
  <c r="BF169" i="71" s="1"/>
  <c r="BC169" i="1"/>
  <c r="BC169" i="71" s="1"/>
  <c r="AX169" i="1"/>
  <c r="AX169" i="71" s="1"/>
  <c r="BE177" i="1"/>
  <c r="BE177" i="71" s="1"/>
  <c r="BE102" i="1"/>
  <c r="BE102" i="71" s="1"/>
  <c r="BE185" i="1"/>
  <c r="BE185" i="71" s="1"/>
  <c r="BD31" i="1"/>
  <c r="BD31" i="71" s="1"/>
  <c r="BD34" i="1"/>
  <c r="BD34" i="71" s="1"/>
  <c r="BD173" i="1"/>
  <c r="BD173" i="71" s="1"/>
  <c r="BD65" i="1"/>
  <c r="BD65" i="71" s="1"/>
  <c r="BD72" i="1"/>
  <c r="BD72" i="71" s="1"/>
  <c r="BC150" i="1"/>
  <c r="BC150" i="71" s="1"/>
  <c r="BC55" i="1"/>
  <c r="BC55" i="71" s="1"/>
  <c r="BC102" i="1"/>
  <c r="BC102" i="71" s="1"/>
  <c r="BC65" i="1"/>
  <c r="BC65" i="71" s="1"/>
  <c r="BC38" i="1"/>
  <c r="BC38" i="71" s="1"/>
  <c r="BC242" i="1"/>
  <c r="BC242" i="71" s="1"/>
  <c r="BC182" i="1"/>
  <c r="BC182" i="71" s="1"/>
  <c r="BB161" i="1"/>
  <c r="BB161" i="71" s="1"/>
  <c r="BB65" i="1"/>
  <c r="BB65" i="71" s="1"/>
  <c r="BB181" i="1"/>
  <c r="BB181" i="71" s="1"/>
  <c r="BA161" i="1"/>
  <c r="BA161" i="71" s="1"/>
  <c r="BA189" i="1"/>
  <c r="BA189" i="71" s="1"/>
  <c r="BA173" i="1"/>
  <c r="BA173" i="71" s="1"/>
  <c r="BA225" i="1"/>
  <c r="BA225" i="71" s="1"/>
  <c r="AZ38" i="1"/>
  <c r="AZ38" i="71" s="1"/>
  <c r="AZ102" i="1"/>
  <c r="AZ102" i="71" s="1"/>
  <c r="AZ26" i="1"/>
  <c r="AZ26" i="71" s="1"/>
  <c r="AZ55" i="1"/>
  <c r="AZ55" i="71" s="1"/>
  <c r="AY185" i="1"/>
  <c r="AY185" i="71" s="1"/>
  <c r="AY172" i="1"/>
  <c r="AY172" i="71" s="1"/>
  <c r="AY182" i="1"/>
  <c r="AY182" i="71" s="1"/>
  <c r="AX38" i="1"/>
  <c r="AX38" i="71" s="1"/>
  <c r="AX237" i="1"/>
  <c r="AX237" i="71" s="1"/>
  <c r="AU61" i="1"/>
  <c r="AU61" i="71" s="1"/>
  <c r="AW172" i="1"/>
  <c r="AW172" i="71" s="1"/>
  <c r="AW65" i="1"/>
  <c r="AW65" i="71" s="1"/>
  <c r="AT242" i="1"/>
  <c r="AT242" i="71" s="1"/>
  <c r="AT157" i="1"/>
  <c r="AT157" i="71" s="1"/>
  <c r="AW196" i="1"/>
  <c r="AW196" i="71" s="1"/>
  <c r="AV161" i="1"/>
  <c r="AV161" i="71" s="1"/>
  <c r="AV34" i="1"/>
  <c r="AV34" i="71" s="1"/>
  <c r="AT38" i="1"/>
  <c r="AT38" i="71" s="1"/>
  <c r="AS105" i="1"/>
  <c r="AS105" i="71" s="1"/>
  <c r="AW105" i="1"/>
  <c r="AW105" i="71" s="1"/>
  <c r="AS97" i="1"/>
  <c r="AS97" i="71" s="1"/>
  <c r="AX97" i="1"/>
  <c r="AX97" i="71" s="1"/>
  <c r="AV90" i="1"/>
  <c r="AV90" i="71" s="1"/>
  <c r="AX90" i="1"/>
  <c r="AX90" i="71" s="1"/>
  <c r="AT90" i="1"/>
  <c r="AT90" i="71" s="1"/>
  <c r="AU90" i="1"/>
  <c r="AU90" i="71" s="1"/>
  <c r="AU45" i="1"/>
  <c r="AU45" i="71" s="1"/>
  <c r="AW45" i="1"/>
  <c r="AW45" i="71" s="1"/>
  <c r="AS45" i="1"/>
  <c r="AS45" i="71" s="1"/>
  <c r="AX45" i="1"/>
  <c r="AX45" i="71" s="1"/>
  <c r="AU37" i="1"/>
  <c r="AU37" i="71" s="1"/>
  <c r="AT37" i="1"/>
  <c r="AT37" i="71" s="1"/>
  <c r="AW37" i="1"/>
  <c r="AW37" i="71" s="1"/>
  <c r="AS37" i="1"/>
  <c r="AS37" i="71" s="1"/>
  <c r="AV37" i="1"/>
  <c r="AV37" i="71" s="1"/>
  <c r="BC177" i="1"/>
  <c r="BC177" i="71" s="1"/>
  <c r="BB150" i="1"/>
  <c r="BB150" i="71" s="1"/>
  <c r="BB55" i="1"/>
  <c r="BB55" i="71" s="1"/>
  <c r="BA83" i="1"/>
  <c r="BA83" i="71" s="1"/>
  <c r="BA172" i="1"/>
  <c r="BA172" i="71" s="1"/>
  <c r="BA182" i="1"/>
  <c r="BA182" i="71" s="1"/>
  <c r="BA34" i="1"/>
  <c r="BA34" i="71" s="1"/>
  <c r="AZ229" i="1"/>
  <c r="AZ229" i="71" s="1"/>
  <c r="AZ65" i="1"/>
  <c r="AZ65" i="71" s="1"/>
  <c r="AY68" i="1"/>
  <c r="AY68" i="71" s="1"/>
  <c r="AX31" i="1"/>
  <c r="AX31" i="71" s="1"/>
  <c r="AU150" i="1"/>
  <c r="AU150" i="71" s="1"/>
  <c r="AV61" i="1"/>
  <c r="AV61" i="71" s="1"/>
  <c r="AW72" i="1"/>
  <c r="AW72" i="71" s="1"/>
  <c r="AW237" i="1"/>
  <c r="AW237" i="71" s="1"/>
  <c r="AV79" i="1"/>
  <c r="AV79" i="71" s="1"/>
  <c r="AT219" i="1"/>
  <c r="AT219" i="71" s="1"/>
  <c r="AV219" i="1"/>
  <c r="AV219" i="71" s="1"/>
  <c r="AU219" i="1"/>
  <c r="AU219" i="71" s="1"/>
  <c r="AY219" i="1"/>
  <c r="AY219" i="71" s="1"/>
  <c r="AW219" i="1"/>
  <c r="AW219" i="71" s="1"/>
  <c r="AT111" i="1"/>
  <c r="AT111" i="71" s="1"/>
  <c r="AU111" i="1"/>
  <c r="AU111" i="71" s="1"/>
  <c r="AS59" i="1"/>
  <c r="AS59" i="71" s="1"/>
  <c r="AX59" i="1"/>
  <c r="AX59" i="71" s="1"/>
  <c r="AT59" i="1"/>
  <c r="AT59" i="71" s="1"/>
  <c r="AV59" i="1"/>
  <c r="AV59" i="71" s="1"/>
  <c r="AX52" i="1"/>
  <c r="AX52" i="71" s="1"/>
  <c r="AT52" i="1"/>
  <c r="AT52" i="71" s="1"/>
  <c r="AV52" i="1"/>
  <c r="AV52" i="71" s="1"/>
  <c r="AS44" i="1"/>
  <c r="AS44" i="71" s="1"/>
  <c r="AW44" i="1"/>
  <c r="AW44" i="71" s="1"/>
  <c r="AX44" i="1"/>
  <c r="AX44" i="71" s="1"/>
  <c r="BC79" i="1"/>
  <c r="BC79" i="71" s="1"/>
  <c r="BB26" i="1"/>
  <c r="BB26" i="71" s="1"/>
  <c r="BB249" i="1"/>
  <c r="BB249" i="71" s="1"/>
  <c r="BA79" i="1"/>
  <c r="BA79" i="71" s="1"/>
  <c r="BA31" i="1"/>
  <c r="BA31" i="71" s="1"/>
  <c r="BA165" i="1"/>
  <c r="BA165" i="71" s="1"/>
  <c r="BA38" i="1"/>
  <c r="BA38" i="71" s="1"/>
  <c r="AZ158" i="1"/>
  <c r="AZ158" i="71" s="1"/>
  <c r="AZ150" i="1"/>
  <c r="AZ150" i="71" s="1"/>
  <c r="AZ157" i="1"/>
  <c r="AZ157" i="71" s="1"/>
  <c r="AZ182" i="1"/>
  <c r="AZ182" i="71" s="1"/>
  <c r="AY34" i="1"/>
  <c r="AY34" i="71" s="1"/>
  <c r="AY38" i="1"/>
  <c r="AY38" i="71" s="1"/>
  <c r="AX55" i="1"/>
  <c r="AX55" i="71" s="1"/>
  <c r="AX68" i="1"/>
  <c r="AX68" i="71" s="1"/>
  <c r="AS68" i="1"/>
  <c r="AS68" i="71" s="1"/>
  <c r="AT181" i="1"/>
  <c r="AT181" i="71" s="1"/>
  <c r="AW157" i="1"/>
  <c r="AW157" i="71" s="1"/>
  <c r="AV196" i="1"/>
  <c r="AV196" i="71" s="1"/>
  <c r="AY243" i="1"/>
  <c r="AY243" i="71" s="1"/>
  <c r="AT243" i="1"/>
  <c r="AT243" i="71" s="1"/>
  <c r="AU243" i="1"/>
  <c r="AU243" i="71" s="1"/>
  <c r="AV234" i="1"/>
  <c r="AV234" i="71" s="1"/>
  <c r="AU234" i="1"/>
  <c r="AU234" i="71" s="1"/>
  <c r="AS218" i="1"/>
  <c r="AS218" i="71" s="1"/>
  <c r="AV218" i="1"/>
  <c r="AV218" i="71" s="1"/>
  <c r="AW218" i="1"/>
  <c r="AW218" i="71" s="1"/>
  <c r="AX154" i="1"/>
  <c r="AX154" i="71" s="1"/>
  <c r="AV154" i="1"/>
  <c r="AV154" i="71" s="1"/>
  <c r="AW154" i="1"/>
  <c r="AW154" i="71" s="1"/>
  <c r="AS154" i="1"/>
  <c r="AS154" i="71" s="1"/>
  <c r="AU154" i="1"/>
  <c r="AU154" i="71" s="1"/>
  <c r="AT154" i="1"/>
  <c r="AT154" i="71" s="1"/>
  <c r="AV73" i="1"/>
  <c r="AV73" i="71" s="1"/>
  <c r="AW73" i="1"/>
  <c r="AW73" i="71" s="1"/>
  <c r="AU58" i="1"/>
  <c r="AU58" i="71" s="1"/>
  <c r="AY58" i="1"/>
  <c r="AY58" i="71" s="1"/>
  <c r="AV58" i="1"/>
  <c r="AV58" i="71" s="1"/>
  <c r="AS58" i="1"/>
  <c r="AS58" i="71" s="1"/>
  <c r="AS249" i="1"/>
  <c r="AS249" i="71" s="1"/>
  <c r="AT249" i="1"/>
  <c r="AT249" i="71" s="1"/>
  <c r="AW249" i="1"/>
  <c r="AW249" i="71" s="1"/>
  <c r="AX249" i="1"/>
  <c r="AX249" i="71" s="1"/>
  <c r="AU249" i="1"/>
  <c r="AU249" i="71" s="1"/>
  <c r="AV249" i="1"/>
  <c r="AV249" i="71" s="1"/>
  <c r="AS242" i="1"/>
  <c r="AS242" i="71" s="1"/>
  <c r="AX242" i="1"/>
  <c r="AX242" i="71" s="1"/>
  <c r="AS233" i="1"/>
  <c r="AS233" i="71" s="1"/>
  <c r="AT233" i="1"/>
  <c r="AT233" i="71" s="1"/>
  <c r="AV233" i="1"/>
  <c r="AV233" i="71" s="1"/>
  <c r="AS225" i="1"/>
  <c r="AS225" i="71" s="1"/>
  <c r="AY225" i="1"/>
  <c r="AY225" i="71" s="1"/>
  <c r="AU225" i="1"/>
  <c r="AU225" i="71" s="1"/>
  <c r="AW225" i="1"/>
  <c r="AW225" i="71" s="1"/>
  <c r="AS185" i="1"/>
  <c r="AS185" i="71" s="1"/>
  <c r="AU185" i="1"/>
  <c r="AU185" i="71" s="1"/>
  <c r="AS161" i="1"/>
  <c r="AS161" i="71" s="1"/>
  <c r="AX161" i="1"/>
  <c r="AX161" i="71" s="1"/>
  <c r="AW161" i="1"/>
  <c r="AW161" i="71" s="1"/>
  <c r="AW87" i="1"/>
  <c r="AW87" i="71" s="1"/>
  <c r="AU87" i="1"/>
  <c r="AU87" i="71" s="1"/>
  <c r="AS87" i="1"/>
  <c r="AS87" i="71" s="1"/>
  <c r="AW79" i="1"/>
  <c r="AW79" i="71" s="1"/>
  <c r="AX79" i="1"/>
  <c r="AX79" i="71" s="1"/>
  <c r="AU65" i="1"/>
  <c r="AU65" i="71" s="1"/>
  <c r="AT65" i="1"/>
  <c r="AT65" i="71" s="1"/>
  <c r="AV65" i="1"/>
  <c r="AV65" i="71" s="1"/>
  <c r="AX65" i="1"/>
  <c r="AX65" i="71" s="1"/>
  <c r="AU34" i="1"/>
  <c r="AU34" i="71" s="1"/>
  <c r="AT34" i="1"/>
  <c r="AT34" i="71" s="1"/>
  <c r="AU26" i="1"/>
  <c r="AU26" i="71" s="1"/>
  <c r="AX26" i="1"/>
  <c r="AX26" i="71" s="1"/>
  <c r="AT26" i="1"/>
  <c r="AT26" i="71" s="1"/>
  <c r="AS26" i="1"/>
  <c r="AS26" i="71" s="1"/>
  <c r="AZ117" i="1"/>
  <c r="AZ117" i="71" s="1"/>
  <c r="AW117" i="1"/>
  <c r="AW117" i="71" s="1"/>
  <c r="BD55" i="1"/>
  <c r="BD55" i="71" s="1"/>
  <c r="BD182" i="1"/>
  <c r="BD182" i="71" s="1"/>
  <c r="BD185" i="1"/>
  <c r="BD185" i="71" s="1"/>
  <c r="BD222" i="1"/>
  <c r="BD222" i="71" s="1"/>
  <c r="BD102" i="1"/>
  <c r="BD102" i="71" s="1"/>
  <c r="BC222" i="1"/>
  <c r="BC222" i="71" s="1"/>
  <c r="BC26" i="1"/>
  <c r="BC26" i="71" s="1"/>
  <c r="BC161" i="1"/>
  <c r="BC161" i="71" s="1"/>
  <c r="BC68" i="1"/>
  <c r="BC68" i="71" s="1"/>
  <c r="BC249" i="1"/>
  <c r="BC249" i="71" s="1"/>
  <c r="BC165" i="1"/>
  <c r="BC165" i="71" s="1"/>
  <c r="BC157" i="1"/>
  <c r="BC157" i="71" s="1"/>
  <c r="BC158" i="1"/>
  <c r="BC158" i="71" s="1"/>
  <c r="BB79" i="1"/>
  <c r="BB79" i="71" s="1"/>
  <c r="BB185" i="1"/>
  <c r="BB185" i="71" s="1"/>
  <c r="BB102" i="1"/>
  <c r="BB102" i="71" s="1"/>
  <c r="BA157" i="1"/>
  <c r="BA157" i="71" s="1"/>
  <c r="AZ249" i="1"/>
  <c r="AZ249" i="71" s="1"/>
  <c r="AZ173" i="1"/>
  <c r="AZ173" i="71" s="1"/>
  <c r="AZ242" i="1"/>
  <c r="AZ242" i="71" s="1"/>
  <c r="AZ87" i="1"/>
  <c r="AZ87" i="71" s="1"/>
  <c r="AY229" i="1"/>
  <c r="AY229" i="71" s="1"/>
  <c r="AY189" i="1"/>
  <c r="AY189" i="71" s="1"/>
  <c r="AY196" i="1"/>
  <c r="AY196" i="71" s="1"/>
  <c r="AY222" i="1"/>
  <c r="AY222" i="71" s="1"/>
  <c r="AY237" i="1"/>
  <c r="AY237" i="71" s="1"/>
  <c r="AY157" i="1"/>
  <c r="AY157" i="71" s="1"/>
  <c r="AT158" i="1"/>
  <c r="AT158" i="71" s="1"/>
  <c r="AS122" i="1"/>
  <c r="AS122" i="71" s="1"/>
  <c r="AW61" i="1"/>
  <c r="AW61" i="71" s="1"/>
  <c r="AV189" i="1"/>
  <c r="AV189" i="71" s="1"/>
  <c r="AS83" i="1"/>
  <c r="AS83" i="71" s="1"/>
  <c r="AS102" i="1"/>
  <c r="AS102" i="71" s="1"/>
  <c r="AU38" i="1"/>
  <c r="AU38" i="71" s="1"/>
  <c r="AW182" i="1"/>
  <c r="AW182" i="71" s="1"/>
  <c r="AU237" i="1"/>
  <c r="AU237" i="71" s="1"/>
  <c r="AT87" i="1"/>
  <c r="AT87" i="71" s="1"/>
  <c r="AX256" i="1"/>
  <c r="AX256" i="71" s="1"/>
  <c r="AS256" i="1"/>
  <c r="AS256" i="71" s="1"/>
  <c r="AU256" i="1"/>
  <c r="AU256" i="71" s="1"/>
  <c r="AV256" i="1"/>
  <c r="AV256" i="71" s="1"/>
  <c r="AV248" i="1"/>
  <c r="AV248" i="71" s="1"/>
  <c r="AW248" i="1"/>
  <c r="AW248" i="71" s="1"/>
  <c r="AX248" i="1"/>
  <c r="AX248" i="71" s="1"/>
  <c r="AT94" i="1"/>
  <c r="AT94" i="71" s="1"/>
  <c r="AU94" i="1"/>
  <c r="AU94" i="71" s="1"/>
  <c r="AY94" i="1"/>
  <c r="AY94" i="71" s="1"/>
  <c r="AX94" i="1"/>
  <c r="AX94" i="71" s="1"/>
  <c r="AW94" i="1"/>
  <c r="AW94" i="71" s="1"/>
  <c r="AV94" i="1"/>
  <c r="AV94" i="71" s="1"/>
  <c r="AY86" i="1"/>
  <c r="AY86" i="71" s="1"/>
  <c r="AW86" i="1"/>
  <c r="AW86" i="71" s="1"/>
  <c r="AT86" i="1"/>
  <c r="AT86" i="71" s="1"/>
  <c r="AX86" i="1"/>
  <c r="AX86" i="71" s="1"/>
  <c r="AS86" i="1"/>
  <c r="AS86" i="71" s="1"/>
  <c r="AU41" i="1"/>
  <c r="AU41" i="71" s="1"/>
  <c r="AW41" i="1"/>
  <c r="AW41" i="71" s="1"/>
  <c r="AS41" i="1"/>
  <c r="AS41" i="71" s="1"/>
  <c r="AT41" i="1"/>
  <c r="AT41" i="71" s="1"/>
  <c r="AV41" i="1"/>
  <c r="AV41" i="71" s="1"/>
  <c r="AV117" i="1"/>
  <c r="AV117" i="71" s="1"/>
  <c r="BA233" i="1"/>
  <c r="BA233" i="71" s="1"/>
  <c r="BA158" i="1"/>
  <c r="BA158" i="71" s="1"/>
  <c r="BA65" i="1"/>
  <c r="BA65" i="71" s="1"/>
  <c r="BA229" i="1"/>
  <c r="BA229" i="71" s="1"/>
  <c r="BA68" i="1"/>
  <c r="BA68" i="71" s="1"/>
  <c r="AZ61" i="1"/>
  <c r="AZ61" i="71" s="1"/>
  <c r="AZ122" i="1"/>
  <c r="AZ122" i="71" s="1"/>
  <c r="AZ222" i="1"/>
  <c r="AZ222" i="71" s="1"/>
  <c r="AZ34" i="1"/>
  <c r="AZ34" i="71" s="1"/>
  <c r="AZ83" i="1"/>
  <c r="AZ83" i="71" s="1"/>
  <c r="AY177" i="1"/>
  <c r="AY177" i="71" s="1"/>
  <c r="AY61" i="1"/>
  <c r="AY61" i="71" s="1"/>
  <c r="AY87" i="1"/>
  <c r="AY87" i="71" s="1"/>
  <c r="AY165" i="1"/>
  <c r="AY165" i="71" s="1"/>
  <c r="AX158" i="1"/>
  <c r="AX158" i="71" s="1"/>
  <c r="AT68" i="1"/>
  <c r="AT68" i="71" s="1"/>
  <c r="AS61" i="1"/>
  <c r="AS61" i="71" s="1"/>
  <c r="AT83" i="1"/>
  <c r="AT83" i="71" s="1"/>
  <c r="AW38" i="1"/>
  <c r="AW38" i="71" s="1"/>
  <c r="AT222" i="1"/>
  <c r="AT222" i="71" s="1"/>
  <c r="AV172" i="1"/>
  <c r="AV172" i="71" s="1"/>
  <c r="AW26" i="1"/>
  <c r="AW26" i="71" s="1"/>
  <c r="AT182" i="1"/>
  <c r="AT182" i="71" s="1"/>
  <c r="AU31" i="1"/>
  <c r="AU31" i="71" s="1"/>
  <c r="AT255" i="1"/>
  <c r="AT255" i="71" s="1"/>
  <c r="AY255" i="1"/>
  <c r="AY255" i="71" s="1"/>
  <c r="AS145" i="1"/>
  <c r="AS145" i="71" s="1"/>
  <c r="AT145" i="1"/>
  <c r="AT145" i="71" s="1"/>
  <c r="AU145" i="1"/>
  <c r="AU145" i="71" s="1"/>
  <c r="AU136" i="1"/>
  <c r="AU136" i="71" s="1"/>
  <c r="AV136" i="1"/>
  <c r="AV136" i="71" s="1"/>
  <c r="AW136" i="1"/>
  <c r="AW136" i="71" s="1"/>
  <c r="AV130" i="1"/>
  <c r="AV130" i="71" s="1"/>
  <c r="AX130" i="1"/>
  <c r="AX130" i="71" s="1"/>
  <c r="AS123" i="1"/>
  <c r="AS123" i="71" s="1"/>
  <c r="AU123" i="1"/>
  <c r="AU123" i="71" s="1"/>
  <c r="AX123" i="1"/>
  <c r="AX123" i="71" s="1"/>
  <c r="AW123" i="1"/>
  <c r="AW123" i="71" s="1"/>
  <c r="AU114" i="1"/>
  <c r="AU114" i="71" s="1"/>
  <c r="AY114" i="1"/>
  <c r="AY114" i="71" s="1"/>
  <c r="AW108" i="1"/>
  <c r="AW108" i="71" s="1"/>
  <c r="AT108" i="1"/>
  <c r="AT108" i="71" s="1"/>
  <c r="AV108" i="1"/>
  <c r="AV108" i="71" s="1"/>
  <c r="AT230" i="1"/>
  <c r="AV148" i="1"/>
  <c r="AV148" i="71" s="1"/>
  <c r="AS259" i="1"/>
  <c r="AS259" i="71" s="1"/>
  <c r="AW84" i="1"/>
  <c r="AW84" i="71" s="1"/>
  <c r="AW192" i="1"/>
  <c r="AW192" i="71" s="1"/>
  <c r="AS133" i="1"/>
  <c r="AS133" i="71" s="1"/>
  <c r="AW69" i="1"/>
  <c r="AW69" i="71" s="1"/>
  <c r="AV49" i="1"/>
  <c r="AV49" i="71" s="1"/>
  <c r="AV84" i="1"/>
  <c r="AV84" i="71" s="1"/>
  <c r="AU27" i="1"/>
  <c r="AU27" i="71" s="1"/>
  <c r="AT199" i="1"/>
  <c r="AT199" i="71" s="1"/>
  <c r="AW127" i="1"/>
  <c r="AW127" i="71" s="1"/>
  <c r="AS230" i="1"/>
  <c r="AV186" i="1"/>
  <c r="AV186" i="71" s="1"/>
  <c r="AU186" i="1"/>
  <c r="AU186" i="71" s="1"/>
  <c r="AS62" i="1"/>
  <c r="AS62" i="71" s="1"/>
  <c r="AT56" i="1"/>
  <c r="AT56" i="71" s="1"/>
  <c r="AS25" i="1"/>
  <c r="AS25" i="71" s="1"/>
  <c r="AS246" i="1"/>
  <c r="AS246" i="71" s="1"/>
  <c r="AS199" i="1"/>
  <c r="AS199" i="71" s="1"/>
  <c r="AS186" i="1"/>
  <c r="AS186" i="71" s="1"/>
  <c r="AS112" i="1"/>
  <c r="AS112" i="71" s="1"/>
  <c r="AS84" i="1"/>
  <c r="AS84" i="71" s="1"/>
  <c r="AV25" i="1"/>
  <c r="AV25" i="71" s="1"/>
  <c r="AW199" i="1"/>
  <c r="AW199" i="71" s="1"/>
  <c r="AV199" i="1"/>
  <c r="AV199" i="71" s="1"/>
  <c r="AT112" i="1"/>
  <c r="AT112" i="71" s="1"/>
  <c r="AT186" i="1"/>
  <c r="AT186" i="71" s="1"/>
  <c r="AU127" i="1"/>
  <c r="AU127" i="71" s="1"/>
  <c r="AT98" i="1"/>
  <c r="AT98" i="71" s="1"/>
  <c r="AW259" i="1"/>
  <c r="AW259" i="71" s="1"/>
  <c r="AY133" i="1"/>
  <c r="AY133" i="71" s="1"/>
  <c r="AY206" i="1"/>
  <c r="AY206" i="71" s="1"/>
  <c r="AY246" i="1"/>
  <c r="AY246" i="71" s="1"/>
  <c r="AS206" i="1"/>
  <c r="AS206" i="71" s="1"/>
  <c r="AW56" i="1"/>
  <c r="AW56" i="71" s="1"/>
  <c r="BA220" i="1"/>
  <c r="BA220" i="71" s="1"/>
  <c r="AY89" i="1"/>
  <c r="AY89" i="71" s="1"/>
  <c r="AY54" i="1"/>
  <c r="AY54" i="71" s="1"/>
  <c r="AY27" i="1"/>
  <c r="AY27" i="71" s="1"/>
  <c r="AW60" i="1"/>
  <c r="AW60" i="71" s="1"/>
  <c r="AW115" i="1"/>
  <c r="AW115" i="71" s="1"/>
  <c r="AU48" i="1"/>
  <c r="AU48" i="71" s="1"/>
  <c r="AS82" i="1"/>
  <c r="AS82" i="71" s="1"/>
  <c r="AV103" i="1"/>
  <c r="AV103" i="71" s="1"/>
  <c r="AV159" i="1"/>
  <c r="AV159" i="71" s="1"/>
  <c r="AS231" i="1"/>
  <c r="AS231" i="71" s="1"/>
  <c r="AU231" i="1"/>
  <c r="AU231" i="71" s="1"/>
  <c r="AT231" i="1"/>
  <c r="AT231" i="71" s="1"/>
  <c r="AS163" i="1"/>
  <c r="AS163" i="71" s="1"/>
  <c r="AT163" i="1"/>
  <c r="AT163" i="71" s="1"/>
  <c r="AX155" i="1"/>
  <c r="AX155" i="71" s="1"/>
  <c r="AU155" i="1"/>
  <c r="AU155" i="71" s="1"/>
  <c r="BA155" i="1"/>
  <c r="BA155" i="71" s="1"/>
  <c r="AW155" i="1"/>
  <c r="AW155" i="71" s="1"/>
  <c r="AS155" i="1"/>
  <c r="AS155" i="71" s="1"/>
  <c r="AS85" i="1"/>
  <c r="AS85" i="71" s="1"/>
  <c r="AV85" i="1"/>
  <c r="AV85" i="71" s="1"/>
  <c r="AW85" i="1"/>
  <c r="AW85" i="71" s="1"/>
  <c r="AY85" i="1"/>
  <c r="AY85" i="71" s="1"/>
  <c r="AT85" i="1"/>
  <c r="AT85" i="71" s="1"/>
  <c r="BA78" i="1"/>
  <c r="BA78" i="71" s="1"/>
  <c r="AV78" i="1"/>
  <c r="AV78" i="71" s="1"/>
  <c r="AW78" i="1"/>
  <c r="AW78" i="71" s="1"/>
  <c r="AY78" i="1"/>
  <c r="AY78" i="71" s="1"/>
  <c r="AS78" i="1"/>
  <c r="AS78" i="71" s="1"/>
  <c r="AX78" i="1"/>
  <c r="AX78" i="71" s="1"/>
  <c r="AV64" i="1"/>
  <c r="AV64" i="71" s="1"/>
  <c r="AW64" i="1"/>
  <c r="AW64" i="71" s="1"/>
  <c r="AS64" i="1"/>
  <c r="AS64" i="71" s="1"/>
  <c r="AX251" i="1"/>
  <c r="AX251" i="71" s="1"/>
  <c r="AY251" i="1"/>
  <c r="AY251" i="71" s="1"/>
  <c r="AT251" i="1"/>
  <c r="AT251" i="71" s="1"/>
  <c r="AU238" i="1"/>
  <c r="AU238" i="71" s="1"/>
  <c r="AT238" i="1"/>
  <c r="AT238" i="71" s="1"/>
  <c r="AV238" i="1"/>
  <c r="AV238" i="71" s="1"/>
  <c r="AS238" i="1"/>
  <c r="AS238" i="71" s="1"/>
  <c r="AW238" i="1"/>
  <c r="AW238" i="71" s="1"/>
  <c r="BA238" i="1"/>
  <c r="BA238" i="71" s="1"/>
  <c r="AX178" i="1"/>
  <c r="AX178" i="71" s="1"/>
  <c r="AW178" i="1"/>
  <c r="AW178" i="71" s="1"/>
  <c r="AU178" i="1"/>
  <c r="AU178" i="71" s="1"/>
  <c r="AW170" i="1"/>
  <c r="AW170" i="71" s="1"/>
  <c r="AX170" i="1"/>
  <c r="AX170" i="71" s="1"/>
  <c r="AS170" i="1"/>
  <c r="AS170" i="71" s="1"/>
  <c r="AS162" i="1"/>
  <c r="AS162" i="71" s="1"/>
  <c r="AV162" i="1"/>
  <c r="AV162" i="71" s="1"/>
  <c r="AY162" i="1"/>
  <c r="AY162" i="71" s="1"/>
  <c r="AW162" i="1"/>
  <c r="AW162" i="71" s="1"/>
  <c r="AX119" i="1"/>
  <c r="AX119" i="71" s="1"/>
  <c r="AU119" i="1"/>
  <c r="AU119" i="71" s="1"/>
  <c r="AS119" i="1"/>
  <c r="AS119" i="71" s="1"/>
  <c r="AY119" i="1"/>
  <c r="AY119" i="71" s="1"/>
  <c r="AS92" i="1"/>
  <c r="AS92" i="71" s="1"/>
  <c r="AW92" i="1"/>
  <c r="AW92" i="71" s="1"/>
  <c r="AX92" i="1"/>
  <c r="AX92" i="71" s="1"/>
  <c r="AT92" i="1"/>
  <c r="AT92" i="71" s="1"/>
  <c r="AT70" i="1"/>
  <c r="AT70" i="71" s="1"/>
  <c r="AS70" i="1"/>
  <c r="AS70" i="71" s="1"/>
  <c r="AW70" i="1"/>
  <c r="AW70" i="71" s="1"/>
  <c r="BA70" i="1"/>
  <c r="BA70" i="71" s="1"/>
  <c r="AZ30" i="1"/>
  <c r="AZ30" i="71" s="1"/>
  <c r="AW30" i="1"/>
  <c r="AW30" i="71" s="1"/>
  <c r="AT30" i="1"/>
  <c r="AT30" i="71" s="1"/>
  <c r="AX30" i="1"/>
  <c r="AX30" i="71" s="1"/>
  <c r="BD238" i="1"/>
  <c r="BD238" i="71" s="1"/>
  <c r="BD162" i="1"/>
  <c r="BD162" i="71" s="1"/>
  <c r="BD30" i="1"/>
  <c r="BD30" i="71" s="1"/>
  <c r="BC30" i="1"/>
  <c r="BC30" i="71" s="1"/>
  <c r="AS117" i="1"/>
  <c r="AS117" i="71" s="1"/>
  <c r="BB235" i="1"/>
  <c r="BB235" i="71" s="1"/>
  <c r="BB159" i="1"/>
  <c r="BB159" i="71" s="1"/>
  <c r="BA115" i="1"/>
  <c r="BA115" i="71" s="1"/>
  <c r="BA30" i="1"/>
  <c r="BA30" i="71" s="1"/>
  <c r="AZ60" i="1"/>
  <c r="AZ60" i="71" s="1"/>
  <c r="AY92" i="1"/>
  <c r="AY92" i="71" s="1"/>
  <c r="AY238" i="1"/>
  <c r="AY238" i="71" s="1"/>
  <c r="AX82" i="1"/>
  <c r="AX82" i="71" s="1"/>
  <c r="AX163" i="1"/>
  <c r="AX163" i="71" s="1"/>
  <c r="AX235" i="1"/>
  <c r="AX235" i="71" s="1"/>
  <c r="AW27" i="1"/>
  <c r="AW27" i="71" s="1"/>
  <c r="AU162" i="1"/>
  <c r="AU162" i="71" s="1"/>
  <c r="AT78" i="1"/>
  <c r="AT78" i="71" s="1"/>
  <c r="AT170" i="1"/>
  <c r="AT170" i="71" s="1"/>
  <c r="AU251" i="1"/>
  <c r="AU251" i="71" s="1"/>
  <c r="AV48" i="1"/>
  <c r="AV48" i="71" s="1"/>
  <c r="AT198" i="1"/>
  <c r="AT198" i="71" s="1"/>
  <c r="AV198" i="1"/>
  <c r="AV198" i="71" s="1"/>
  <c r="AW198" i="1"/>
  <c r="AW198" i="71" s="1"/>
  <c r="AY198" i="1"/>
  <c r="AY198" i="71" s="1"/>
  <c r="AW185" i="1"/>
  <c r="AW185" i="71" s="1"/>
  <c r="AX185" i="1"/>
  <c r="AX185" i="71" s="1"/>
  <c r="AT185" i="1"/>
  <c r="AT185" i="71" s="1"/>
  <c r="AT177" i="1"/>
  <c r="AT177" i="71" s="1"/>
  <c r="AZ177" i="1"/>
  <c r="AZ177" i="71" s="1"/>
  <c r="AV177" i="1"/>
  <c r="AV177" i="71" s="1"/>
  <c r="AS177" i="1"/>
  <c r="AS177" i="71" s="1"/>
  <c r="AU177" i="1"/>
  <c r="AU177" i="71" s="1"/>
  <c r="AS139" i="1"/>
  <c r="AS139" i="71" s="1"/>
  <c r="AT139" i="1"/>
  <c r="AT139" i="71" s="1"/>
  <c r="AU139" i="1"/>
  <c r="AU139" i="71" s="1"/>
  <c r="AW139" i="1"/>
  <c r="AW139" i="71" s="1"/>
  <c r="AY126" i="1"/>
  <c r="AY126" i="71" s="1"/>
  <c r="AU126" i="1"/>
  <c r="AU126" i="71" s="1"/>
  <c r="AS126" i="1"/>
  <c r="AS126" i="71" s="1"/>
  <c r="AW126" i="1"/>
  <c r="AW126" i="71" s="1"/>
  <c r="AV126" i="1"/>
  <c r="AV126" i="71" s="1"/>
  <c r="AV91" i="1"/>
  <c r="AV91" i="71" s="1"/>
  <c r="AU91" i="1"/>
  <c r="AU91" i="71" s="1"/>
  <c r="AW91" i="1"/>
  <c r="AW91" i="71" s="1"/>
  <c r="AT42" i="1"/>
  <c r="AT42" i="71" s="1"/>
  <c r="AW42" i="1"/>
  <c r="AW42" i="71" s="1"/>
  <c r="AV42" i="1"/>
  <c r="AV42" i="71" s="1"/>
  <c r="BC170" i="1"/>
  <c r="BC170" i="71" s="1"/>
  <c r="BB227" i="1"/>
  <c r="BB227" i="71" s="1"/>
  <c r="BA251" i="1"/>
  <c r="BA251" i="71" s="1"/>
  <c r="BA82" i="1"/>
  <c r="BA82" i="71" s="1"/>
  <c r="AZ89" i="1"/>
  <c r="AZ89" i="71" s="1"/>
  <c r="AZ220" i="1"/>
  <c r="AZ220" i="71" s="1"/>
  <c r="AY70" i="1"/>
  <c r="AY70" i="71" s="1"/>
  <c r="AX27" i="1"/>
  <c r="AX27" i="71" s="1"/>
  <c r="AX162" i="1"/>
  <c r="AX162" i="71" s="1"/>
  <c r="AX70" i="1"/>
  <c r="AX70" i="71" s="1"/>
  <c r="AX231" i="1"/>
  <c r="AX231" i="71" s="1"/>
  <c r="AU92" i="1"/>
  <c r="AU92" i="71" s="1"/>
  <c r="AW163" i="1"/>
  <c r="AW163" i="71" s="1"/>
  <c r="AV163" i="1"/>
  <c r="AV163" i="71" s="1"/>
  <c r="AV178" i="1"/>
  <c r="AV178" i="71" s="1"/>
  <c r="AU64" i="1"/>
  <c r="AU64" i="71" s="1"/>
  <c r="AV170" i="1"/>
  <c r="AV170" i="71" s="1"/>
  <c r="AV251" i="1"/>
  <c r="AV251" i="71" s="1"/>
  <c r="AW221" i="1"/>
  <c r="AW221" i="71" s="1"/>
  <c r="AV221" i="1"/>
  <c r="AV221" i="71" s="1"/>
  <c r="AS221" i="1"/>
  <c r="AS221" i="71" s="1"/>
  <c r="AU221" i="1"/>
  <c r="AU221" i="71" s="1"/>
  <c r="AW213" i="1"/>
  <c r="AW213" i="71" s="1"/>
  <c r="AZ213" i="1"/>
  <c r="AZ213" i="71" s="1"/>
  <c r="AV213" i="1"/>
  <c r="AV213" i="71" s="1"/>
  <c r="BA213" i="1"/>
  <c r="BA213" i="71" s="1"/>
  <c r="AY205" i="1"/>
  <c r="AY205" i="71" s="1"/>
  <c r="AV205" i="1"/>
  <c r="AV205" i="71" s="1"/>
  <c r="AU205" i="1"/>
  <c r="AU205" i="71" s="1"/>
  <c r="AS197" i="1"/>
  <c r="AS197" i="71" s="1"/>
  <c r="AT197" i="1"/>
  <c r="AT197" i="71" s="1"/>
  <c r="AW191" i="1"/>
  <c r="AW191" i="71" s="1"/>
  <c r="AU191" i="1"/>
  <c r="AU191" i="71" s="1"/>
  <c r="AX191" i="1"/>
  <c r="AX191" i="71" s="1"/>
  <c r="BA191" i="1"/>
  <c r="BA191" i="71" s="1"/>
  <c r="AV191" i="1"/>
  <c r="AV191" i="71" s="1"/>
  <c r="AT191" i="1"/>
  <c r="AT191" i="71" s="1"/>
  <c r="AW184" i="1"/>
  <c r="AW184" i="71" s="1"/>
  <c r="BA184" i="1"/>
  <c r="BA184" i="71" s="1"/>
  <c r="AW153" i="1"/>
  <c r="AW153" i="71" s="1"/>
  <c r="AT153" i="1"/>
  <c r="AT153" i="71" s="1"/>
  <c r="AS110" i="1"/>
  <c r="AS110" i="71" s="1"/>
  <c r="AT110" i="1"/>
  <c r="AT110" i="71" s="1"/>
  <c r="AY110" i="1"/>
  <c r="AY110" i="71" s="1"/>
  <c r="AZ110" i="1"/>
  <c r="AZ110" i="71" s="1"/>
  <c r="AV104" i="1"/>
  <c r="AV104" i="71" s="1"/>
  <c r="AY104" i="1"/>
  <c r="AY104" i="71" s="1"/>
  <c r="AT104" i="1"/>
  <c r="AT104" i="71" s="1"/>
  <c r="AV97" i="1"/>
  <c r="AV97" i="71" s="1"/>
  <c r="AW97" i="1"/>
  <c r="AW97" i="71" s="1"/>
  <c r="AU97" i="1"/>
  <c r="AU97" i="71" s="1"/>
  <c r="AZ35" i="1"/>
  <c r="AZ35" i="71" s="1"/>
  <c r="AY35" i="1"/>
  <c r="AY35" i="71" s="1"/>
  <c r="AV35" i="1"/>
  <c r="AV35" i="71" s="1"/>
  <c r="AU35" i="1"/>
  <c r="AU35" i="71" s="1"/>
  <c r="AT35" i="1"/>
  <c r="AT35" i="71" s="1"/>
  <c r="AX238" i="1"/>
  <c r="AX238" i="71" s="1"/>
  <c r="AT178" i="1"/>
  <c r="AT178" i="71" s="1"/>
  <c r="AV70" i="1"/>
  <c r="AV70" i="71" s="1"/>
  <c r="AU170" i="1"/>
  <c r="AU170" i="71" s="1"/>
  <c r="AS251" i="1"/>
  <c r="AS251" i="71" s="1"/>
  <c r="AY235" i="1"/>
  <c r="AY235" i="71" s="1"/>
  <c r="AZ235" i="1"/>
  <c r="AZ235" i="71" s="1"/>
  <c r="AW227" i="1"/>
  <c r="AW227" i="71" s="1"/>
  <c r="AY227" i="1"/>
  <c r="AY227" i="71" s="1"/>
  <c r="AV227" i="1"/>
  <c r="AV227" i="71" s="1"/>
  <c r="AS227" i="1"/>
  <c r="AS227" i="71" s="1"/>
  <c r="AX220" i="1"/>
  <c r="AX220" i="71" s="1"/>
  <c r="AW220" i="1"/>
  <c r="AW220" i="71" s="1"/>
  <c r="AZ159" i="1"/>
  <c r="AZ159" i="71" s="1"/>
  <c r="AY159" i="1"/>
  <c r="AY159" i="71" s="1"/>
  <c r="AU159" i="1"/>
  <c r="AU159" i="71" s="1"/>
  <c r="AS159" i="1"/>
  <c r="AS159" i="71" s="1"/>
  <c r="AS115" i="1"/>
  <c r="AS115" i="71" s="1"/>
  <c r="AY115" i="1"/>
  <c r="AY115" i="71" s="1"/>
  <c r="AT115" i="1"/>
  <c r="AT115" i="71" s="1"/>
  <c r="AV115" i="1"/>
  <c r="AV115" i="71" s="1"/>
  <c r="AX115" i="1"/>
  <c r="AX115" i="71" s="1"/>
  <c r="AZ115" i="1"/>
  <c r="AZ115" i="71" s="1"/>
  <c r="AU109" i="1"/>
  <c r="AU109" i="71" s="1"/>
  <c r="AS109" i="1"/>
  <c r="AS109" i="71" s="1"/>
  <c r="AY109" i="1"/>
  <c r="AY109" i="71" s="1"/>
  <c r="AT109" i="1"/>
  <c r="AT109" i="71" s="1"/>
  <c r="AV109" i="1"/>
  <c r="AV109" i="71" s="1"/>
  <c r="AZ109" i="1"/>
  <c r="AZ109" i="71" s="1"/>
  <c r="BA103" i="1"/>
  <c r="BA103" i="71" s="1"/>
  <c r="AX103" i="1"/>
  <c r="AX103" i="71" s="1"/>
  <c r="AT103" i="1"/>
  <c r="AT103" i="71" s="1"/>
  <c r="AW89" i="1"/>
  <c r="AW89" i="71" s="1"/>
  <c r="AV89" i="1"/>
  <c r="AV89" i="71" s="1"/>
  <c r="AS89" i="1"/>
  <c r="AS89" i="71" s="1"/>
  <c r="AT89" i="1"/>
  <c r="AT89" i="71" s="1"/>
  <c r="AV82" i="1"/>
  <c r="AV82" i="71" s="1"/>
  <c r="AT82" i="1"/>
  <c r="AT82" i="71" s="1"/>
  <c r="AY82" i="1"/>
  <c r="AY82" i="71" s="1"/>
  <c r="AW82" i="1"/>
  <c r="AW82" i="71" s="1"/>
  <c r="AV60" i="1"/>
  <c r="AV60" i="71" s="1"/>
  <c r="BA60" i="1"/>
  <c r="BA60" i="71" s="1"/>
  <c r="AX60" i="1"/>
  <c r="AX60" i="71" s="1"/>
  <c r="AS60" i="1"/>
  <c r="AS60" i="71" s="1"/>
  <c r="AU54" i="1"/>
  <c r="AU54" i="71" s="1"/>
  <c r="AW54" i="1"/>
  <c r="AW54" i="71" s="1"/>
  <c r="AT54" i="1"/>
  <c r="AT54" i="71" s="1"/>
  <c r="AV54" i="1"/>
  <c r="AV54" i="71" s="1"/>
  <c r="BA48" i="1"/>
  <c r="BA48" i="71" s="1"/>
  <c r="AW48" i="1"/>
  <c r="AW48" i="71" s="1"/>
  <c r="AT48" i="1"/>
  <c r="AT48" i="71" s="1"/>
  <c r="AX48" i="1"/>
  <c r="AX48" i="71" s="1"/>
  <c r="AY170" i="1"/>
  <c r="AY170" i="71" s="1"/>
  <c r="AY103" i="1"/>
  <c r="AY103" i="71" s="1"/>
  <c r="AX109" i="1"/>
  <c r="AX109" i="71" s="1"/>
  <c r="AV92" i="1"/>
  <c r="AV92" i="71" s="1"/>
  <c r="AW119" i="1"/>
  <c r="AW119" i="71" s="1"/>
  <c r="AS178" i="1"/>
  <c r="AS178" i="71" s="1"/>
  <c r="AV255" i="1"/>
  <c r="AV255" i="71" s="1"/>
  <c r="BA255" i="1"/>
  <c r="BA255" i="71" s="1"/>
  <c r="AY248" i="1"/>
  <c r="AY248" i="71" s="1"/>
  <c r="AT248" i="1"/>
  <c r="AT248" i="71" s="1"/>
  <c r="BA248" i="1"/>
  <c r="BA248" i="71" s="1"/>
  <c r="AX234" i="1"/>
  <c r="AX234" i="71" s="1"/>
  <c r="AY234" i="1"/>
  <c r="AY234" i="71" s="1"/>
  <c r="AT234" i="1"/>
  <c r="AT234" i="71" s="1"/>
  <c r="AZ234" i="1"/>
  <c r="AZ234" i="71" s="1"/>
  <c r="AV226" i="1"/>
  <c r="AV226" i="71" s="1"/>
  <c r="AT226" i="1"/>
  <c r="AT226" i="71" s="1"/>
  <c r="AW226" i="1"/>
  <c r="AW226" i="71" s="1"/>
  <c r="AX226" i="1"/>
  <c r="AX226" i="71" s="1"/>
  <c r="AU173" i="1"/>
  <c r="AU173" i="71" s="1"/>
  <c r="AX173" i="1"/>
  <c r="AX173" i="71" s="1"/>
  <c r="AT173" i="1"/>
  <c r="AT173" i="71" s="1"/>
  <c r="AW173" i="1"/>
  <c r="AW173" i="71" s="1"/>
  <c r="AY173" i="1"/>
  <c r="AY173" i="71" s="1"/>
  <c r="AS114" i="1"/>
  <c r="AS114" i="71" s="1"/>
  <c r="AT114" i="1"/>
  <c r="AT114" i="71" s="1"/>
  <c r="AX114" i="1"/>
  <c r="AX114" i="71" s="1"/>
  <c r="BA114" i="1"/>
  <c r="BA114" i="71" s="1"/>
  <c r="AS66" i="1"/>
  <c r="AS66" i="71" s="1"/>
  <c r="AU66" i="1"/>
  <c r="AU66" i="71" s="1"/>
  <c r="AV66" i="1"/>
  <c r="AV66" i="71" s="1"/>
  <c r="AW66" i="1"/>
  <c r="AW66" i="71" s="1"/>
  <c r="AX66" i="1"/>
  <c r="AX66" i="71" s="1"/>
  <c r="AT53" i="1"/>
  <c r="AT53" i="71" s="1"/>
  <c r="BA53" i="1"/>
  <c r="BA53" i="71" s="1"/>
  <c r="AV53" i="1"/>
  <c r="AV53" i="71" s="1"/>
  <c r="AV33" i="1"/>
  <c r="AV33" i="71" s="1"/>
  <c r="AU33" i="1"/>
  <c r="AU33" i="71" s="1"/>
  <c r="AY33" i="1"/>
  <c r="AY33" i="71" s="1"/>
  <c r="AW33" i="1"/>
  <c r="AW33" i="71" s="1"/>
  <c r="AT33" i="1"/>
  <c r="AT33" i="71" s="1"/>
  <c r="AS33" i="1"/>
  <c r="AS33" i="71" s="1"/>
  <c r="AX33" i="1"/>
  <c r="AX33" i="71" s="1"/>
  <c r="BA170" i="1"/>
  <c r="BA170" i="71" s="1"/>
  <c r="AZ251" i="1"/>
  <c r="AZ251" i="71" s="1"/>
  <c r="AV220" i="1"/>
  <c r="AV220" i="71" s="1"/>
  <c r="AW235" i="1"/>
  <c r="AW235" i="71" s="1"/>
  <c r="AU30" i="1"/>
  <c r="AU30" i="71" s="1"/>
  <c r="AT27" i="1"/>
  <c r="AT27" i="71" s="1"/>
  <c r="AV247" i="1"/>
  <c r="AV247" i="71" s="1"/>
  <c r="AT247" i="1"/>
  <c r="AT247" i="71" s="1"/>
  <c r="AX247" i="1"/>
  <c r="AX247" i="71" s="1"/>
  <c r="BA247" i="1"/>
  <c r="BA247" i="71" s="1"/>
  <c r="AV242" i="1"/>
  <c r="AV242" i="71" s="1"/>
  <c r="AU242" i="1"/>
  <c r="AU242" i="71" s="1"/>
  <c r="AW242" i="1"/>
  <c r="AW242" i="71" s="1"/>
  <c r="BA242" i="1"/>
  <c r="BA242" i="71" s="1"/>
  <c r="AT202" i="1"/>
  <c r="AT202" i="71" s="1"/>
  <c r="AU202" i="1"/>
  <c r="AU202" i="71" s="1"/>
  <c r="AV202" i="1"/>
  <c r="AV202" i="71" s="1"/>
  <c r="AX202" i="1"/>
  <c r="AX202" i="71" s="1"/>
  <c r="AS195" i="1"/>
  <c r="AS195" i="71" s="1"/>
  <c r="AT195" i="1"/>
  <c r="AT195" i="71" s="1"/>
  <c r="AX195" i="1"/>
  <c r="AX195" i="71" s="1"/>
  <c r="AV195" i="1"/>
  <c r="AV195" i="71" s="1"/>
  <c r="AV188" i="1"/>
  <c r="AV188" i="71" s="1"/>
  <c r="AU188" i="1"/>
  <c r="AU188" i="71" s="1"/>
  <c r="AW188" i="1"/>
  <c r="AW188" i="71" s="1"/>
  <c r="AS188" i="1"/>
  <c r="AS188" i="71" s="1"/>
  <c r="AZ188" i="1"/>
  <c r="AZ188" i="71" s="1"/>
  <c r="AX181" i="1"/>
  <c r="AX181" i="71" s="1"/>
  <c r="AV181" i="1"/>
  <c r="AV181" i="71" s="1"/>
  <c r="AZ181" i="1"/>
  <c r="AZ181" i="71" s="1"/>
  <c r="AT150" i="1"/>
  <c r="AT150" i="71" s="1"/>
  <c r="AY150" i="1"/>
  <c r="AY150" i="71" s="1"/>
  <c r="AW150" i="1"/>
  <c r="AW150" i="71" s="1"/>
  <c r="AV122" i="1"/>
  <c r="AV122" i="71" s="1"/>
  <c r="AY122" i="1"/>
  <c r="AY122" i="71" s="1"/>
  <c r="BA122" i="1"/>
  <c r="BA122" i="71" s="1"/>
  <c r="AW122" i="1"/>
  <c r="AW122" i="71" s="1"/>
  <c r="AS73" i="1"/>
  <c r="AS73" i="71" s="1"/>
  <c r="AY73" i="1"/>
  <c r="AY73" i="71" s="1"/>
  <c r="AZ73" i="1"/>
  <c r="AZ73" i="71" s="1"/>
  <c r="AW46" i="1"/>
  <c r="AW46" i="71" s="1"/>
  <c r="AU46" i="1"/>
  <c r="AU46" i="71" s="1"/>
  <c r="AS46" i="1"/>
  <c r="AS46" i="71" s="1"/>
  <c r="AT46" i="1"/>
  <c r="AT46" i="71" s="1"/>
  <c r="AY46" i="1"/>
  <c r="AY46" i="71" s="1"/>
  <c r="AZ39" i="1"/>
  <c r="AZ39" i="71" s="1"/>
  <c r="AS39" i="1"/>
  <c r="AS39" i="71" s="1"/>
  <c r="AU39" i="1"/>
  <c r="AU39" i="71" s="1"/>
  <c r="BC162" i="1"/>
  <c r="BC162" i="71" s="1"/>
  <c r="BC238" i="1"/>
  <c r="BC238" i="71" s="1"/>
  <c r="BC92" i="1"/>
  <c r="BC92" i="71" s="1"/>
  <c r="BB162" i="1"/>
  <c r="BB162" i="71" s="1"/>
  <c r="BB70" i="1"/>
  <c r="BB70" i="71" s="1"/>
  <c r="AZ92" i="1"/>
  <c r="AZ92" i="71" s="1"/>
  <c r="AZ119" i="1"/>
  <c r="AZ119" i="71" s="1"/>
  <c r="AZ162" i="1"/>
  <c r="AZ162" i="71" s="1"/>
  <c r="AY30" i="1"/>
  <c r="AY30" i="71" s="1"/>
  <c r="AY178" i="1"/>
  <c r="AY178" i="71" s="1"/>
  <c r="AX54" i="1"/>
  <c r="AX54" i="71" s="1"/>
  <c r="AT235" i="1"/>
  <c r="AT235" i="71" s="1"/>
  <c r="AU60" i="1"/>
  <c r="AU60" i="71" s="1"/>
  <c r="AT220" i="1"/>
  <c r="AT220" i="71" s="1"/>
  <c r="AT227" i="1"/>
  <c r="AT227" i="71" s="1"/>
  <c r="AT119" i="1"/>
  <c r="AT119" i="71" s="1"/>
  <c r="AV119" i="1"/>
  <c r="AV119" i="71" s="1"/>
  <c r="AV30" i="1"/>
  <c r="AV30" i="71" s="1"/>
  <c r="AT162" i="1"/>
  <c r="AT162" i="71" s="1"/>
  <c r="AU82" i="1"/>
  <c r="AU82" i="71" s="1"/>
  <c r="AW103" i="1"/>
  <c r="AW103" i="71" s="1"/>
  <c r="AT224" i="1"/>
  <c r="AT224" i="71" s="1"/>
  <c r="AU224" i="1"/>
  <c r="AU224" i="71" s="1"/>
  <c r="AW224" i="1"/>
  <c r="AW224" i="71" s="1"/>
  <c r="AV224" i="1"/>
  <c r="AV224" i="71" s="1"/>
  <c r="AX224" i="1"/>
  <c r="AX224" i="71" s="1"/>
  <c r="AS224" i="1"/>
  <c r="AS224" i="71" s="1"/>
  <c r="AY224" i="1"/>
  <c r="AY224" i="71" s="1"/>
  <c r="AV217" i="1"/>
  <c r="AV217" i="71" s="1"/>
  <c r="AT217" i="1"/>
  <c r="AT217" i="71" s="1"/>
  <c r="AU156" i="1"/>
  <c r="AU156" i="71" s="1"/>
  <c r="AZ156" i="1"/>
  <c r="AZ156" i="71" s="1"/>
  <c r="AV156" i="1"/>
  <c r="AV156" i="71" s="1"/>
  <c r="AW156" i="1"/>
  <c r="AW156" i="71" s="1"/>
  <c r="AY156" i="1"/>
  <c r="AY156" i="71" s="1"/>
  <c r="AY142" i="1"/>
  <c r="AY142" i="71" s="1"/>
  <c r="AS142" i="1"/>
  <c r="AS142" i="71" s="1"/>
  <c r="AX142" i="1"/>
  <c r="AX142" i="71" s="1"/>
  <c r="AT135" i="1"/>
  <c r="AT135" i="71" s="1"/>
  <c r="AU135" i="1"/>
  <c r="AU135" i="71" s="1"/>
  <c r="AX135" i="1"/>
  <c r="AX135" i="71" s="1"/>
  <c r="AY135" i="1"/>
  <c r="AY135" i="71" s="1"/>
  <c r="AZ135" i="1"/>
  <c r="AZ135" i="71" s="1"/>
  <c r="AX129" i="1"/>
  <c r="AX129" i="71" s="1"/>
  <c r="AV129" i="1"/>
  <c r="AV129" i="71" s="1"/>
  <c r="AX121" i="1"/>
  <c r="AX121" i="71" s="1"/>
  <c r="AY121" i="1"/>
  <c r="AY121" i="71" s="1"/>
  <c r="AT121" i="1"/>
  <c r="AT121" i="71" s="1"/>
  <c r="AW121" i="1"/>
  <c r="AW121" i="71" s="1"/>
  <c r="AY107" i="1"/>
  <c r="AY107" i="71" s="1"/>
  <c r="AT107" i="1"/>
  <c r="AT107" i="71" s="1"/>
  <c r="AS107" i="1"/>
  <c r="AS107" i="71" s="1"/>
  <c r="AX107" i="1"/>
  <c r="AX107" i="71" s="1"/>
  <c r="AX100" i="1"/>
  <c r="AX100" i="71" s="1"/>
  <c r="AW100" i="1"/>
  <c r="AW100" i="71" s="1"/>
  <c r="AS100" i="1"/>
  <c r="AS100" i="71" s="1"/>
  <c r="AU100" i="1"/>
  <c r="AU100" i="71" s="1"/>
  <c r="AV100" i="1"/>
  <c r="AV100" i="71" s="1"/>
  <c r="AY79" i="1"/>
  <c r="AY79" i="71" s="1"/>
  <c r="AS79" i="1"/>
  <c r="AS79" i="71" s="1"/>
  <c r="AU79" i="1"/>
  <c r="AU79" i="71" s="1"/>
  <c r="AZ79" i="1"/>
  <c r="AZ79" i="71" s="1"/>
  <c r="AS72" i="1"/>
  <c r="AS72" i="71" s="1"/>
  <c r="AU72" i="1"/>
  <c r="AU72" i="71" s="1"/>
  <c r="AX72" i="1"/>
  <c r="AX72" i="71" s="1"/>
  <c r="AY72" i="1"/>
  <c r="AY72" i="71" s="1"/>
  <c r="AZ72" i="1"/>
  <c r="AZ72" i="71" s="1"/>
  <c r="AU51" i="1"/>
  <c r="AU51" i="71" s="1"/>
  <c r="AZ51" i="1"/>
  <c r="AZ51" i="71" s="1"/>
  <c r="AX51" i="1"/>
  <c r="AX51" i="71" s="1"/>
  <c r="AS51" i="1"/>
  <c r="AS51" i="71" s="1"/>
  <c r="AT51" i="1"/>
  <c r="AT51" i="71" s="1"/>
  <c r="AY51" i="1"/>
  <c r="AY51" i="71" s="1"/>
  <c r="AY128" i="1"/>
  <c r="AY128" i="71" s="1"/>
  <c r="AX102" i="1"/>
  <c r="AX102" i="71" s="1"/>
  <c r="AX183" i="1"/>
  <c r="AX183" i="71" s="1"/>
  <c r="AX128" i="1"/>
  <c r="AX128" i="71" s="1"/>
  <c r="AX96" i="1"/>
  <c r="AX96" i="71" s="1"/>
  <c r="AS52" i="1"/>
  <c r="AS52" i="71" s="1"/>
  <c r="AU77" i="1"/>
  <c r="AU77" i="71" s="1"/>
  <c r="AS241" i="1"/>
  <c r="AS241" i="71" s="1"/>
  <c r="AW128" i="1"/>
  <c r="AW128" i="71" s="1"/>
  <c r="AW233" i="1"/>
  <c r="AW233" i="71" s="1"/>
  <c r="AT149" i="1"/>
  <c r="AT149" i="71" s="1"/>
  <c r="AV149" i="1"/>
  <c r="AV149" i="71" s="1"/>
  <c r="AV102" i="1"/>
  <c r="AV102" i="71" s="1"/>
  <c r="AU161" i="1"/>
  <c r="AU161" i="71" s="1"/>
  <c r="AS34" i="1"/>
  <c r="AS34" i="71" s="1"/>
  <c r="AS190" i="1"/>
  <c r="AS190" i="71" s="1"/>
  <c r="AV120" i="1"/>
  <c r="AV120" i="71" s="1"/>
  <c r="AS120" i="1"/>
  <c r="AS120" i="71" s="1"/>
  <c r="AY77" i="1"/>
  <c r="AY77" i="71" s="1"/>
  <c r="AY233" i="1"/>
  <c r="AY233" i="71" s="1"/>
  <c r="AY183" i="1"/>
  <c r="AY183" i="71" s="1"/>
  <c r="AY149" i="1"/>
  <c r="AY149" i="71" s="1"/>
  <c r="AY120" i="1"/>
  <c r="AY120" i="71" s="1"/>
  <c r="AX233" i="1"/>
  <c r="AX233" i="71" s="1"/>
  <c r="AW52" i="1"/>
  <c r="AW52" i="71" s="1"/>
  <c r="AU102" i="1"/>
  <c r="AU102" i="71" s="1"/>
  <c r="AW102" i="1"/>
  <c r="AW102" i="71" s="1"/>
  <c r="AK227" i="1"/>
  <c r="AK227" i="71" s="1"/>
  <c r="AK148" i="1"/>
  <c r="AK148" i="71" s="1"/>
  <c r="AK122" i="1"/>
  <c r="AK122" i="71" s="1"/>
  <c r="AK25" i="1"/>
  <c r="AK56" i="1"/>
  <c r="AK252" i="1"/>
  <c r="AK252" i="71" s="1"/>
  <c r="AK96" i="1"/>
  <c r="AK79" i="1"/>
  <c r="AK71" i="1"/>
  <c r="AK71" i="71" s="1"/>
  <c r="AK62" i="1"/>
  <c r="C251" i="1"/>
  <c r="C333" i="71"/>
  <c r="C238" i="1"/>
  <c r="C238" i="71"/>
  <c r="C281" i="71"/>
  <c r="C314" i="71"/>
  <c r="C275" i="1"/>
  <c r="AK86" i="1"/>
  <c r="AK287" i="1"/>
  <c r="AK159" i="1"/>
  <c r="AK78" i="1"/>
  <c r="AK125" i="1"/>
  <c r="AK279" i="1"/>
  <c r="C204" i="1"/>
  <c r="C204" i="71"/>
  <c r="C353" i="71"/>
  <c r="AK47" i="1"/>
  <c r="AK202" i="1"/>
  <c r="C28" i="71"/>
  <c r="C246" i="1"/>
  <c r="C31" i="1"/>
  <c r="C100" i="1"/>
  <c r="C326" i="71"/>
  <c r="C100" i="71"/>
  <c r="C41" i="71"/>
  <c r="C56" i="71"/>
  <c r="C314" i="1"/>
  <c r="C281" i="1"/>
  <c r="C246" i="71"/>
  <c r="C248" i="71"/>
  <c r="C321" i="1"/>
  <c r="AK216" i="71"/>
  <c r="C94" i="71"/>
  <c r="C249" i="71"/>
  <c r="AK204" i="1"/>
  <c r="AK63" i="1"/>
  <c r="AK63" i="71" s="1"/>
  <c r="AK76" i="1"/>
  <c r="AK192" i="1"/>
  <c r="AK84" i="1"/>
  <c r="AK257" i="1"/>
  <c r="AK236" i="1"/>
  <c r="AK45" i="71"/>
  <c r="C68" i="1"/>
  <c r="C358" i="1"/>
  <c r="AK95" i="1"/>
  <c r="AK72" i="1"/>
  <c r="C150" i="1"/>
  <c r="AK188" i="1"/>
  <c r="C195" i="71"/>
  <c r="C135" i="71"/>
  <c r="C65" i="1"/>
  <c r="AK151" i="1"/>
  <c r="AK232" i="1"/>
  <c r="AK116" i="1"/>
  <c r="C286" i="1"/>
  <c r="C195" i="1"/>
  <c r="AK97" i="1"/>
  <c r="AK40" i="1"/>
  <c r="C287" i="71"/>
  <c r="C39" i="71"/>
  <c r="C215" i="71"/>
  <c r="C215" i="1"/>
  <c r="C36" i="1"/>
  <c r="C349" i="71"/>
  <c r="C131" i="71"/>
  <c r="C35" i="71"/>
  <c r="C158" i="71"/>
  <c r="AK218" i="1"/>
  <c r="AK203" i="1"/>
  <c r="AK110" i="1"/>
  <c r="AK110" i="71" s="1"/>
  <c r="AK101" i="1"/>
  <c r="AK101" i="71" s="1"/>
  <c r="C181" i="1"/>
  <c r="C267" i="71"/>
  <c r="AK274" i="1"/>
  <c r="AK274" i="71" s="1"/>
  <c r="AK243" i="1"/>
  <c r="AK243" i="71" s="1"/>
  <c r="AK233" i="1"/>
  <c r="AK215" i="1"/>
  <c r="AK165" i="1"/>
  <c r="AK154" i="1"/>
  <c r="AK276" i="1"/>
  <c r="C93" i="71"/>
  <c r="AK285" i="1"/>
  <c r="AK93" i="1"/>
  <c r="AK69" i="1"/>
  <c r="AK29" i="1"/>
  <c r="C232" i="71"/>
  <c r="AK60" i="1"/>
  <c r="AK60" i="71" s="1"/>
  <c r="AK53" i="1"/>
  <c r="AK53" i="71" s="1"/>
  <c r="AK266" i="71"/>
  <c r="C127" i="71"/>
  <c r="C241" i="1"/>
  <c r="C307" i="1"/>
  <c r="C346" i="1"/>
  <c r="C346" i="71"/>
  <c r="C61" i="1"/>
  <c r="C283" i="1"/>
  <c r="C157" i="71"/>
  <c r="C263" i="1"/>
  <c r="C59" i="71"/>
  <c r="C59" i="1"/>
  <c r="C232" i="1"/>
  <c r="C31" i="71"/>
  <c r="AK157" i="1"/>
  <c r="AK275" i="1"/>
  <c r="AK277" i="1"/>
  <c r="AK184" i="1"/>
  <c r="AK85" i="1"/>
  <c r="AK85" i="71" s="1"/>
  <c r="AK182" i="1"/>
  <c r="AK267" i="1"/>
  <c r="AK54" i="1"/>
  <c r="AK234" i="1"/>
  <c r="AK133" i="1"/>
  <c r="AK77" i="1"/>
  <c r="AK30" i="1"/>
  <c r="AK166" i="71"/>
  <c r="C47" i="1"/>
  <c r="C154" i="71"/>
  <c r="C154" i="1"/>
  <c r="C89" i="71"/>
  <c r="C89" i="1"/>
  <c r="C78" i="71"/>
  <c r="C85" i="71"/>
  <c r="C274" i="71"/>
  <c r="C274" i="1"/>
  <c r="C52" i="1"/>
  <c r="C54" i="1"/>
  <c r="C256" i="1"/>
  <c r="C82" i="1"/>
  <c r="C291" i="71"/>
  <c r="C254" i="1"/>
  <c r="C93" i="1"/>
  <c r="C353" i="1"/>
  <c r="AK288" i="1"/>
  <c r="AK260" i="1"/>
  <c r="AK250" i="1"/>
  <c r="AK198" i="1"/>
  <c r="C343" i="71"/>
  <c r="C272" i="1"/>
  <c r="C355" i="71"/>
  <c r="C265" i="71"/>
  <c r="C194" i="1"/>
  <c r="C115" i="71"/>
  <c r="C48" i="71"/>
  <c r="C105" i="1"/>
  <c r="C355" i="1"/>
  <c r="C115" i="1"/>
  <c r="C48" i="1"/>
  <c r="C360" i="71"/>
  <c r="C105" i="71"/>
  <c r="C194" i="71"/>
  <c r="C360" i="1"/>
  <c r="C52" i="71"/>
  <c r="C54" i="71"/>
  <c r="C256" i="71"/>
  <c r="C169" i="1"/>
  <c r="C82" i="71"/>
  <c r="C241" i="71"/>
  <c r="C260" i="1"/>
  <c r="C260" i="71"/>
  <c r="C352" i="71"/>
  <c r="AK66" i="1"/>
  <c r="AK26" i="1"/>
  <c r="AK26" i="71" s="1"/>
  <c r="AK106" i="1"/>
  <c r="AK106" i="71" s="1"/>
  <c r="AK230" i="1"/>
  <c r="AK80" i="1"/>
  <c r="AK111" i="1"/>
  <c r="AK70" i="1"/>
  <c r="AK61" i="1"/>
  <c r="AK284" i="1"/>
  <c r="AK102" i="1"/>
  <c r="AK102" i="71" s="1"/>
  <c r="AK259" i="1"/>
  <c r="AK149" i="1"/>
  <c r="AK191" i="1"/>
  <c r="AK256" i="1"/>
  <c r="AK245" i="1"/>
  <c r="AK245" i="71" s="1"/>
  <c r="AK185" i="1"/>
  <c r="AK123" i="1"/>
  <c r="AK33" i="1"/>
  <c r="AK98" i="71"/>
  <c r="AK264" i="71"/>
  <c r="C289" i="71"/>
  <c r="C206" i="1"/>
  <c r="C121" i="1"/>
  <c r="C201" i="1"/>
  <c r="C125" i="71"/>
  <c r="C125" i="1"/>
  <c r="C73" i="71"/>
  <c r="C245" i="1"/>
  <c r="C236" i="71"/>
  <c r="C240" i="71"/>
  <c r="C106" i="1"/>
  <c r="C199" i="1"/>
  <c r="C199" i="71"/>
  <c r="C211" i="1"/>
  <c r="C111" i="71"/>
  <c r="C91" i="1"/>
  <c r="C310" i="1"/>
  <c r="C77" i="1"/>
  <c r="C349" i="1"/>
  <c r="C340" i="1"/>
  <c r="C73" i="1"/>
  <c r="C113" i="71"/>
  <c r="C247" i="1"/>
  <c r="C206" i="71"/>
  <c r="C155" i="1"/>
  <c r="C354" i="1"/>
  <c r="C310" i="71"/>
  <c r="C121" i="71"/>
  <c r="C309" i="1"/>
  <c r="C99" i="71"/>
  <c r="C201" i="71"/>
  <c r="C83" i="71"/>
  <c r="C142" i="1"/>
  <c r="C373" i="71"/>
  <c r="C239" i="1"/>
  <c r="AK57" i="1"/>
  <c r="AK187" i="1"/>
  <c r="AK147" i="1"/>
  <c r="AK36" i="1"/>
  <c r="C327" i="1"/>
  <c r="C207" i="1"/>
  <c r="AK48" i="1"/>
  <c r="AK109" i="1"/>
  <c r="C150" i="71"/>
  <c r="AK121" i="1"/>
  <c r="AK278" i="1"/>
  <c r="AK206" i="1"/>
  <c r="AK258" i="1"/>
  <c r="AK100" i="1"/>
  <c r="AK224" i="1"/>
  <c r="C229" i="71"/>
  <c r="C120" i="1"/>
  <c r="C131" i="1"/>
  <c r="AK83" i="1"/>
  <c r="C27" i="71"/>
  <c r="C229" i="1"/>
  <c r="C137" i="71"/>
  <c r="AK221" i="1"/>
  <c r="AK221" i="71" s="1"/>
  <c r="AK73" i="1"/>
  <c r="AK189" i="1"/>
  <c r="AK342" i="71"/>
  <c r="C270" i="1"/>
  <c r="C266" i="71"/>
  <c r="C210" i="1"/>
  <c r="C210" i="71"/>
  <c r="C141" i="1"/>
  <c r="C141" i="71"/>
  <c r="C186" i="71"/>
  <c r="C351" i="71"/>
  <c r="C193" i="1"/>
  <c r="C219" i="1"/>
  <c r="C219" i="71"/>
  <c r="C376" i="1"/>
  <c r="C270" i="71"/>
  <c r="C372" i="1"/>
  <c r="C308" i="1"/>
  <c r="C339" i="1"/>
  <c r="C169" i="71"/>
  <c r="C372" i="71"/>
  <c r="C254" i="71"/>
  <c r="C94" i="1"/>
  <c r="C177" i="1"/>
  <c r="C177" i="71"/>
  <c r="C122" i="1"/>
  <c r="C122" i="71"/>
  <c r="C209" i="71"/>
  <c r="AK244" i="1"/>
  <c r="C339" i="71"/>
  <c r="C171" i="1"/>
  <c r="AK289" i="1"/>
  <c r="AK281" i="1"/>
  <c r="C302" i="1"/>
  <c r="C369" i="1"/>
  <c r="C369" i="71"/>
  <c r="C175" i="1"/>
  <c r="C88" i="1"/>
  <c r="AK130" i="1"/>
  <c r="AK130" i="71" s="1"/>
  <c r="AK90" i="1"/>
  <c r="AK74" i="1"/>
  <c r="AK67" i="1"/>
  <c r="AK37" i="1"/>
  <c r="AK27" i="1"/>
  <c r="C293" i="71"/>
  <c r="C221" i="71"/>
  <c r="C221" i="1"/>
  <c r="C282" i="71"/>
  <c r="C243" i="1"/>
  <c r="C58" i="71"/>
  <c r="C38" i="1"/>
  <c r="C90" i="71"/>
  <c r="C90" i="1"/>
  <c r="C96" i="71"/>
  <c r="C160" i="71"/>
  <c r="AK220" i="1"/>
  <c r="AK160" i="1"/>
  <c r="AK152" i="1"/>
  <c r="C65" i="71"/>
  <c r="C128" i="71"/>
  <c r="C365" i="71"/>
  <c r="AK228" i="1"/>
  <c r="C333" i="1"/>
  <c r="C319" i="1"/>
  <c r="C134" i="71"/>
  <c r="C25" i="1"/>
  <c r="C315" i="71"/>
  <c r="C220" i="71"/>
  <c r="C148" i="71"/>
  <c r="C262" i="71"/>
  <c r="C351" i="1"/>
  <c r="C68" i="71"/>
  <c r="C287" i="1"/>
  <c r="C266" i="1"/>
  <c r="C69" i="71"/>
  <c r="C302" i="71"/>
  <c r="C327" i="71"/>
  <c r="C158" i="1"/>
  <c r="C110" i="71"/>
  <c r="AK75" i="1"/>
  <c r="AK68" i="1"/>
  <c r="AK38" i="1"/>
  <c r="C319" i="71"/>
  <c r="C134" i="1"/>
  <c r="C25" i="71"/>
  <c r="C225" i="71"/>
  <c r="C315" i="1"/>
  <c r="C220" i="1"/>
  <c r="C108" i="1"/>
  <c r="C162" i="71"/>
  <c r="C296" i="1"/>
  <c r="C338" i="71"/>
  <c r="C53" i="71"/>
  <c r="C69" i="1"/>
  <c r="C191" i="1"/>
  <c r="C348" i="71"/>
  <c r="C110" i="1"/>
  <c r="AK273" i="1"/>
  <c r="AK273" i="71" s="1"/>
  <c r="AK120" i="1"/>
  <c r="AK108" i="1"/>
  <c r="AK108" i="71" s="1"/>
  <c r="AK82" i="1"/>
  <c r="C249" i="1"/>
  <c r="C318" i="71"/>
  <c r="C225" i="1"/>
  <c r="C27" i="1"/>
  <c r="C343" i="1"/>
  <c r="C32" i="71"/>
  <c r="C261" i="71"/>
  <c r="C162" i="1"/>
  <c r="C361" i="1"/>
  <c r="C291" i="1"/>
  <c r="C338" i="1"/>
  <c r="C118" i="1"/>
  <c r="C305" i="71"/>
  <c r="C263" i="71"/>
  <c r="C207" i="71"/>
  <c r="C337" i="1"/>
  <c r="AK280" i="1"/>
  <c r="C243" i="71"/>
  <c r="AK158" i="1"/>
  <c r="AK150" i="1"/>
  <c r="AK183" i="1"/>
  <c r="C157" i="1"/>
  <c r="C265" i="1"/>
  <c r="C193" i="71"/>
  <c r="AK231" i="1"/>
  <c r="AK246" i="1"/>
  <c r="AK261" i="1"/>
  <c r="AK261" i="71" s="1"/>
  <c r="AK89" i="1"/>
  <c r="AK286" i="1"/>
  <c r="AK222" i="1"/>
  <c r="AK126" i="1"/>
  <c r="AK107" i="1"/>
  <c r="AK107" i="71" s="1"/>
  <c r="AK58" i="1"/>
  <c r="AK272" i="1"/>
  <c r="C81" i="71"/>
  <c r="C81" i="1"/>
  <c r="C149" i="1"/>
  <c r="C149" i="71"/>
  <c r="C344" i="71"/>
  <c r="C306" i="71"/>
  <c r="C34" i="1"/>
  <c r="C156" i="1"/>
  <c r="C156" i="71"/>
  <c r="C323" i="71"/>
  <c r="C284" i="71"/>
  <c r="C205" i="71"/>
  <c r="C205" i="1"/>
  <c r="C228" i="1"/>
  <c r="C273" i="71"/>
  <c r="C29" i="1"/>
  <c r="C29" i="71"/>
  <c r="C330" i="1"/>
  <c r="C330" i="71"/>
  <c r="C163" i="1"/>
  <c r="C163" i="71"/>
  <c r="C290" i="1"/>
  <c r="C63" i="1"/>
  <c r="C316" i="71"/>
  <c r="C316" i="1"/>
  <c r="C176" i="71"/>
  <c r="C320" i="71"/>
  <c r="C187" i="71"/>
  <c r="C198" i="71"/>
  <c r="C198" i="1"/>
  <c r="AK348" i="1"/>
  <c r="C47" i="71"/>
  <c r="C117" i="1"/>
  <c r="C305" i="1"/>
  <c r="C127" i="1"/>
  <c r="AK35" i="1"/>
  <c r="C230" i="71"/>
  <c r="C230" i="1"/>
  <c r="C301" i="71"/>
  <c r="AK155" i="1"/>
  <c r="AK105" i="1"/>
  <c r="C78" i="1"/>
  <c r="C42" i="71"/>
  <c r="C111" i="1"/>
  <c r="C337" i="71"/>
  <c r="C307" i="71"/>
  <c r="AK146" i="1"/>
  <c r="AK282" i="1"/>
  <c r="AK94" i="1"/>
  <c r="AK94" i="71" s="1"/>
  <c r="AK305" i="1"/>
  <c r="C172" i="1"/>
  <c r="C368" i="71"/>
  <c r="C136" i="1"/>
  <c r="C145" i="1"/>
  <c r="C336" i="1"/>
  <c r="AK88" i="1"/>
  <c r="C318" i="1"/>
  <c r="C248" i="1"/>
  <c r="C184" i="71"/>
  <c r="C208" i="1"/>
  <c r="C217" i="71"/>
  <c r="C303" i="71"/>
  <c r="C184" i="1"/>
  <c r="C208" i="71"/>
  <c r="C303" i="1"/>
  <c r="C136" i="71"/>
  <c r="C362" i="1"/>
  <c r="C250" i="1"/>
  <c r="C129" i="1"/>
  <c r="C250" i="71"/>
  <c r="C129" i="71"/>
  <c r="C334" i="71"/>
  <c r="C342" i="1"/>
  <c r="C182" i="71"/>
  <c r="C98" i="71"/>
  <c r="C334" i="1"/>
  <c r="C342" i="71"/>
  <c r="C166" i="71"/>
  <c r="C368" i="1"/>
  <c r="AK190" i="1"/>
  <c r="AK124" i="1"/>
  <c r="AK119" i="1"/>
  <c r="AK199" i="1"/>
  <c r="C146" i="1"/>
  <c r="AK226" i="1"/>
  <c r="C146" i="71"/>
  <c r="C313" i="71"/>
  <c r="AK262" i="1"/>
  <c r="AK255" i="1"/>
  <c r="AK255" i="71" s="1"/>
  <c r="AK247" i="1"/>
  <c r="AK238" i="1"/>
  <c r="AK81" i="1"/>
  <c r="AK59" i="1"/>
  <c r="AK42" i="1"/>
  <c r="AK32" i="1"/>
  <c r="AK32" i="71" s="1"/>
  <c r="AK205" i="1"/>
  <c r="AK271" i="1"/>
  <c r="C240" i="1"/>
  <c r="C137" i="1"/>
  <c r="C106" i="71"/>
  <c r="C44" i="71"/>
  <c r="C228" i="71"/>
  <c r="C321" i="71"/>
  <c r="C117" i="71"/>
  <c r="C98" i="1"/>
  <c r="AA375" i="71" l="1"/>
  <c r="AD375" i="71" s="1"/>
  <c r="T17" i="71"/>
  <c r="L6" i="74"/>
  <c r="N18" i="1"/>
  <c r="L18" i="1"/>
  <c r="H18" i="1"/>
  <c r="P18" i="1"/>
  <c r="U18" i="1"/>
  <c r="J18" i="1"/>
  <c r="Z18" i="1"/>
  <c r="K18" i="1"/>
  <c r="F18" i="1"/>
  <c r="AD375" i="1"/>
  <c r="AO375" i="71"/>
  <c r="C223" i="1"/>
  <c r="W17" i="71"/>
  <c r="S17" i="71"/>
  <c r="P17" i="71"/>
  <c r="X19" i="71"/>
  <c r="M6" i="74" s="1"/>
  <c r="R17" i="71"/>
  <c r="K17" i="71"/>
  <c r="C188" i="1"/>
  <c r="C259" i="1"/>
  <c r="C45" i="1"/>
  <c r="V18" i="1"/>
  <c r="Y18" i="1"/>
  <c r="Z18" i="71"/>
  <c r="Y18" i="71" s="1"/>
  <c r="X18" i="71" s="1"/>
  <c r="W18" i="71" s="1"/>
  <c r="V18" i="71" s="1"/>
  <c r="U18" i="71" s="1"/>
  <c r="T18" i="71" s="1"/>
  <c r="S18" i="71" s="1"/>
  <c r="R18" i="71" s="1"/>
  <c r="Q18" i="71" s="1"/>
  <c r="P18" i="71" s="1"/>
  <c r="O18" i="71" s="1"/>
  <c r="N18" i="71" s="1"/>
  <c r="M18" i="71" s="1"/>
  <c r="L18" i="71" s="1"/>
  <c r="K18" i="71" s="1"/>
  <c r="J18" i="71" s="1"/>
  <c r="I18" i="71" s="1"/>
  <c r="H18" i="71" s="1"/>
  <c r="G18" i="71" s="1"/>
  <c r="F18" i="71" s="1"/>
  <c r="I18" i="1"/>
  <c r="M18" i="1"/>
  <c r="O18" i="1"/>
  <c r="AA18" i="1"/>
  <c r="AC19" i="1"/>
  <c r="AC18" i="1" s="1"/>
  <c r="I17" i="71"/>
  <c r="F17" i="71"/>
  <c r="L17" i="71"/>
  <c r="V17" i="71"/>
  <c r="N17" i="71"/>
  <c r="Q17" i="71"/>
  <c r="U17" i="71"/>
  <c r="J17" i="71"/>
  <c r="H17" i="71"/>
  <c r="O17" i="71"/>
  <c r="G17" i="71"/>
  <c r="M17" i="71"/>
  <c r="AB18" i="1"/>
  <c r="Q18" i="1"/>
  <c r="W18" i="1"/>
  <c r="BL121" i="1"/>
  <c r="BL121" i="71" s="1"/>
  <c r="BK129" i="1"/>
  <c r="BK129" i="71" s="1"/>
  <c r="R18" i="1"/>
  <c r="X18" i="1"/>
  <c r="G18" i="1"/>
  <c r="BL171" i="1"/>
  <c r="BL171" i="71" s="1"/>
  <c r="BM224" i="1"/>
  <c r="BM224" i="71" s="1"/>
  <c r="BM205" i="1"/>
  <c r="BM205" i="71" s="1"/>
  <c r="BL104" i="1"/>
  <c r="BL104" i="71" s="1"/>
  <c r="BM37" i="1"/>
  <c r="BM37" i="71" s="1"/>
  <c r="S18" i="1"/>
  <c r="T18" i="1"/>
  <c r="U36" i="73"/>
  <c r="AZ230" i="71"/>
  <c r="T36" i="73"/>
  <c r="AY230" i="71"/>
  <c r="AH36" i="73"/>
  <c r="BM230" i="71"/>
  <c r="R36" i="73"/>
  <c r="AW230" i="71"/>
  <c r="S36" i="73"/>
  <c r="AX230" i="71"/>
  <c r="AB36" i="73"/>
  <c r="BG230" i="71"/>
  <c r="AF36" i="73"/>
  <c r="BK230" i="71"/>
  <c r="AC36" i="73"/>
  <c r="BH230" i="71"/>
  <c r="P36" i="73"/>
  <c r="AU230" i="71"/>
  <c r="AE36" i="73"/>
  <c r="BJ230" i="71"/>
  <c r="AG36" i="73"/>
  <c r="BL230" i="71"/>
  <c r="O36" i="73"/>
  <c r="AT230" i="71"/>
  <c r="Z36" i="73"/>
  <c r="BE230" i="71"/>
  <c r="AD36" i="73"/>
  <c r="BI230" i="71"/>
  <c r="V36" i="73"/>
  <c r="BA230" i="71"/>
  <c r="AA36" i="73"/>
  <c r="BF230" i="71"/>
  <c r="Y36" i="73"/>
  <c r="BD230" i="71"/>
  <c r="X36" i="73"/>
  <c r="BC230" i="71"/>
  <c r="N36" i="73"/>
  <c r="AS230" i="71"/>
  <c r="Q36" i="73"/>
  <c r="AV230" i="71"/>
  <c r="W36" i="73"/>
  <c r="BB230" i="71"/>
  <c r="AS21" i="1"/>
  <c r="BM117" i="1"/>
  <c r="BM117" i="71" s="1"/>
  <c r="BL91" i="1"/>
  <c r="BL91" i="71" s="1"/>
  <c r="BM183" i="1"/>
  <c r="BM183" i="71" s="1"/>
  <c r="BK117" i="1"/>
  <c r="BK117" i="71" s="1"/>
  <c r="C173" i="71"/>
  <c r="C109" i="1"/>
  <c r="C123" i="71"/>
  <c r="C116" i="71"/>
  <c r="C304" i="71"/>
  <c r="C102" i="1"/>
  <c r="C328" i="71"/>
  <c r="C233" i="71"/>
  <c r="C64" i="1"/>
  <c r="C72" i="1"/>
  <c r="C200" i="1"/>
  <c r="C234" i="71"/>
  <c r="C285" i="1"/>
  <c r="C227" i="71"/>
  <c r="C46" i="71"/>
  <c r="C322" i="71"/>
  <c r="C159" i="1"/>
  <c r="C268" i="71"/>
  <c r="C370" i="1"/>
  <c r="C325" i="71"/>
  <c r="C40" i="1"/>
  <c r="C185" i="1"/>
  <c r="C86" i="71"/>
  <c r="C66" i="71"/>
  <c r="C152" i="71"/>
  <c r="C26" i="71"/>
  <c r="C359" i="71"/>
  <c r="C297" i="1"/>
  <c r="C183" i="1"/>
  <c r="C112" i="71"/>
  <c r="C203" i="71"/>
  <c r="C235" i="71"/>
  <c r="C237" i="1"/>
  <c r="C257" i="71"/>
  <c r="C264" i="1"/>
  <c r="C165" i="1"/>
  <c r="C350" i="71"/>
  <c r="C224" i="1"/>
  <c r="C231" i="1"/>
  <c r="C139" i="1"/>
  <c r="C345" i="1"/>
  <c r="C277" i="1"/>
  <c r="C357" i="71"/>
  <c r="C192" i="1"/>
  <c r="C366" i="1"/>
  <c r="C295" i="1"/>
  <c r="C271" i="1"/>
  <c r="C218" i="71"/>
  <c r="C130" i="1"/>
  <c r="C324" i="71"/>
  <c r="C103" i="71"/>
  <c r="C244" i="71"/>
  <c r="C276" i="71"/>
  <c r="C60" i="71"/>
  <c r="C312" i="71"/>
  <c r="C101" i="1"/>
  <c r="C279" i="71"/>
  <c r="C371" i="71"/>
  <c r="C298" i="1"/>
  <c r="C331" i="71"/>
  <c r="C124" i="1"/>
  <c r="C143" i="1"/>
  <c r="C214" i="1"/>
  <c r="C80" i="1"/>
  <c r="C288" i="71"/>
  <c r="C151" i="71"/>
  <c r="C119" i="71"/>
  <c r="C132" i="1"/>
  <c r="C197" i="1"/>
  <c r="C153" i="1"/>
  <c r="C114" i="1"/>
  <c r="C292" i="1"/>
  <c r="C79" i="1"/>
  <c r="C49" i="71"/>
  <c r="C212" i="1"/>
  <c r="C30" i="1"/>
  <c r="C226" i="71"/>
  <c r="C75" i="1"/>
  <c r="C258" i="1"/>
  <c r="C190" i="1"/>
  <c r="C280" i="71"/>
  <c r="C43" i="1"/>
  <c r="C363" i="1"/>
  <c r="C147" i="71"/>
  <c r="C71" i="1"/>
  <c r="C74" i="1"/>
  <c r="C161" i="1"/>
  <c r="C144" i="1"/>
  <c r="C33" i="71"/>
  <c r="C335" i="1"/>
  <c r="C140" i="71"/>
  <c r="C252" i="71"/>
  <c r="C364" i="1"/>
  <c r="C269" i="71"/>
  <c r="C311" i="71"/>
  <c r="C213" i="1"/>
  <c r="C126" i="71"/>
  <c r="C196" i="71"/>
  <c r="C133" i="1"/>
  <c r="C253" i="71"/>
  <c r="C222" i="71"/>
  <c r="C76" i="71"/>
  <c r="C317" i="71"/>
  <c r="C107" i="71"/>
  <c r="C55" i="71"/>
  <c r="C84" i="1"/>
  <c r="C167" i="71"/>
  <c r="C70" i="1"/>
  <c r="C37" i="1"/>
  <c r="C255" i="1"/>
  <c r="C299" i="71"/>
  <c r="C242" i="1"/>
  <c r="C50" i="71"/>
  <c r="C92" i="1"/>
  <c r="C367" i="1"/>
  <c r="C178" i="1"/>
  <c r="C179" i="1"/>
  <c r="C95" i="71"/>
  <c r="C51" i="71"/>
  <c r="C168" i="71"/>
  <c r="C341" i="1"/>
  <c r="C374" i="71"/>
  <c r="C356" i="71"/>
  <c r="C87" i="71"/>
  <c r="C189" i="1"/>
  <c r="C57" i="1"/>
  <c r="C138" i="1"/>
  <c r="C329" i="71"/>
  <c r="C300" i="71"/>
  <c r="C164" i="71"/>
  <c r="C67" i="1"/>
  <c r="C294" i="71"/>
  <c r="C216" i="71"/>
  <c r="C347" i="1"/>
  <c r="C278" i="1"/>
  <c r="C180" i="71"/>
  <c r="C97" i="1"/>
  <c r="C62" i="71"/>
  <c r="C170" i="1"/>
  <c r="C174" i="71"/>
  <c r="C332" i="71"/>
  <c r="C104" i="71"/>
  <c r="D214" i="29"/>
  <c r="D166" i="29"/>
  <c r="D240" i="29"/>
  <c r="D125" i="29"/>
  <c r="D310" i="29"/>
  <c r="D294" i="29"/>
  <c r="D291" i="29"/>
  <c r="D352" i="29"/>
  <c r="D350" i="29"/>
  <c r="D179" i="29"/>
  <c r="D328" i="29"/>
  <c r="D358" i="29"/>
  <c r="D362" i="29"/>
  <c r="D297" i="29"/>
  <c r="D301" i="29"/>
  <c r="D167" i="29"/>
  <c r="D278" i="29"/>
  <c r="D101" i="29"/>
  <c r="D311" i="29"/>
  <c r="D357" i="29"/>
  <c r="D131" i="29"/>
  <c r="D115" i="29"/>
  <c r="D91" i="29"/>
  <c r="D187" i="29"/>
  <c r="D62" i="29"/>
  <c r="D163" i="29"/>
  <c r="D69" i="29"/>
  <c r="D122" i="29"/>
  <c r="D250" i="29"/>
  <c r="D222" i="29"/>
  <c r="D120" i="29"/>
  <c r="D153" i="29"/>
  <c r="D340" i="29"/>
  <c r="D74" i="29"/>
  <c r="D372" i="29"/>
  <c r="D157" i="29"/>
  <c r="D171" i="29"/>
  <c r="D365" i="29"/>
  <c r="D60" i="29"/>
  <c r="D303" i="29"/>
  <c r="D165" i="29"/>
  <c r="D309" i="29"/>
  <c r="D207" i="29"/>
  <c r="D268" i="29"/>
  <c r="D117" i="29"/>
  <c r="D218" i="29"/>
  <c r="D180" i="29"/>
  <c r="D142" i="29"/>
  <c r="D111" i="29"/>
  <c r="D254" i="29"/>
  <c r="D206" i="29"/>
  <c r="D283" i="29"/>
  <c r="D351" i="29"/>
  <c r="D287" i="29"/>
  <c r="D123" i="29"/>
  <c r="D25" i="29"/>
  <c r="D89" i="29"/>
  <c r="D63" i="29"/>
  <c r="D42" i="29"/>
  <c r="D217" i="29"/>
  <c r="D137" i="29"/>
  <c r="D300" i="29"/>
  <c r="D40" i="29"/>
  <c r="D73" i="29"/>
  <c r="D233" i="29"/>
  <c r="D126" i="29"/>
  <c r="D189" i="29"/>
  <c r="D326" i="29"/>
  <c r="D87" i="29"/>
  <c r="D353" i="29"/>
  <c r="D75" i="29"/>
  <c r="D354" i="29"/>
  <c r="D216" i="29"/>
  <c r="D82" i="29"/>
  <c r="D152" i="29"/>
  <c r="D275" i="29"/>
  <c r="D64" i="29"/>
  <c r="D39" i="29"/>
  <c r="D306" i="29"/>
  <c r="D211" i="29"/>
  <c r="D296" i="29"/>
  <c r="D50" i="29"/>
  <c r="D143" i="29"/>
  <c r="D175" i="29"/>
  <c r="D59" i="29"/>
  <c r="D192" i="29"/>
  <c r="D170" i="29"/>
  <c r="D210" i="29"/>
  <c r="D190" i="29"/>
  <c r="D86" i="29"/>
  <c r="D31" i="29"/>
  <c r="D83" i="29"/>
  <c r="D308" i="29"/>
  <c r="D67" i="29"/>
  <c r="D51" i="29"/>
  <c r="D26" i="29"/>
  <c r="D261" i="29"/>
  <c r="D315" i="29"/>
  <c r="D322" i="29"/>
  <c r="D230" i="29"/>
  <c r="D245" i="29"/>
  <c r="D286" i="29"/>
  <c r="D202" i="29"/>
  <c r="D313" i="29"/>
  <c r="D144" i="29"/>
  <c r="D299" i="29"/>
  <c r="D116" i="29"/>
  <c r="D348" i="29"/>
  <c r="D368" i="29"/>
  <c r="D65" i="29"/>
  <c r="D331" i="29"/>
  <c r="D36" i="29"/>
  <c r="D253" i="29"/>
  <c r="D239" i="29"/>
  <c r="D256" i="29"/>
  <c r="D37" i="29"/>
  <c r="D34" i="29"/>
  <c r="D213" i="29"/>
  <c r="D134" i="29"/>
  <c r="D289" i="29"/>
  <c r="D266" i="29"/>
  <c r="D329" i="29"/>
  <c r="D242" i="29"/>
  <c r="D38" i="29"/>
  <c r="D28" i="29"/>
  <c r="D208" i="29"/>
  <c r="D293" i="29"/>
  <c r="D369" i="29"/>
  <c r="D361" i="29"/>
  <c r="D27" i="29"/>
  <c r="D181" i="29"/>
  <c r="D145" i="29"/>
  <c r="E1" i="61"/>
  <c r="F1" i="61" s="1"/>
  <c r="G1" i="61" s="1"/>
  <c r="H1" i="61" s="1"/>
  <c r="I1" i="61" s="1"/>
  <c r="J1" i="61" s="1"/>
  <c r="K1" i="61" s="1"/>
  <c r="L1" i="61" s="1"/>
  <c r="M1" i="61" s="1"/>
  <c r="N1" i="61" s="1"/>
  <c r="O1" i="61" s="1"/>
  <c r="P1" i="61" s="1"/>
  <c r="Q1" i="61" s="1"/>
  <c r="R1" i="61" s="1"/>
  <c r="S1" i="61" s="1"/>
  <c r="T1" i="61" s="1"/>
  <c r="U1" i="61" s="1"/>
  <c r="V1" i="61" s="1"/>
  <c r="W1" i="61" s="1"/>
  <c r="X1" i="61" s="1"/>
  <c r="Y1" i="61" s="1"/>
  <c r="Z1" i="61" s="1"/>
  <c r="AA1" i="61" s="1"/>
  <c r="AB1" i="61" s="1"/>
  <c r="AC1" i="61" s="1"/>
  <c r="AD1" i="61" s="1"/>
  <c r="AE1" i="61" s="1"/>
  <c r="AF1" i="61" s="1"/>
  <c r="AG1" i="61" s="1"/>
  <c r="D177" i="29"/>
  <c r="D280" i="29"/>
  <c r="D53" i="29"/>
  <c r="D104" i="29"/>
  <c r="D223" i="29"/>
  <c r="D219" i="29"/>
  <c r="D333" i="29"/>
  <c r="D184" i="29"/>
  <c r="D212" i="29"/>
  <c r="D124" i="29"/>
  <c r="D343" i="29"/>
  <c r="D132" i="29"/>
  <c r="D376" i="29"/>
  <c r="D338" i="29"/>
  <c r="D156" i="29"/>
  <c r="D136" i="29"/>
  <c r="D270" i="29"/>
  <c r="D128" i="29"/>
  <c r="D197" i="29"/>
  <c r="D29" i="29"/>
  <c r="D118" i="29"/>
  <c r="D185" i="29"/>
  <c r="D346" i="29"/>
  <c r="D139" i="29"/>
  <c r="D337" i="29"/>
  <c r="D347" i="29"/>
  <c r="D279" i="29"/>
  <c r="D316" i="29"/>
  <c r="D173" i="29"/>
  <c r="D209" i="29"/>
  <c r="D231" i="29"/>
  <c r="D100" i="29"/>
  <c r="D130" i="29"/>
  <c r="D195" i="29"/>
  <c r="D61" i="29"/>
  <c r="D46" i="29"/>
  <c r="D359" i="29"/>
  <c r="D374" i="29"/>
  <c r="D305" i="29"/>
  <c r="D267" i="29"/>
  <c r="D304" i="29"/>
  <c r="D257" i="29"/>
  <c r="D285" i="29"/>
  <c r="D252" i="29"/>
  <c r="D49" i="29"/>
  <c r="D71" i="29"/>
  <c r="D41" i="29"/>
  <c r="D302" i="29"/>
  <c r="D367" i="29"/>
  <c r="D81" i="29"/>
  <c r="D334" i="29"/>
  <c r="D321" i="29"/>
  <c r="D232" i="29"/>
  <c r="D107" i="29"/>
  <c r="D234" i="29"/>
  <c r="D35" i="29"/>
  <c r="D255" i="29"/>
  <c r="D178" i="29"/>
  <c r="D248" i="29"/>
  <c r="D112" i="29"/>
  <c r="D80" i="29"/>
  <c r="D290" i="29"/>
  <c r="D262" i="29"/>
  <c r="D335" i="29"/>
  <c r="D236" i="29"/>
  <c r="D149" i="29"/>
  <c r="D96" i="29"/>
  <c r="D106" i="29"/>
  <c r="D159" i="29"/>
  <c r="D319" i="29"/>
  <c r="D198" i="29"/>
  <c r="D119" i="29"/>
  <c r="D174" i="29"/>
  <c r="D339" i="29"/>
  <c r="D312" i="29"/>
  <c r="D314" i="29"/>
  <c r="D57" i="29"/>
  <c r="D349" i="29"/>
  <c r="D344" i="29"/>
  <c r="D161" i="29"/>
  <c r="D336" i="29"/>
  <c r="D325" i="29"/>
  <c r="D258" i="29"/>
  <c r="D108" i="29"/>
  <c r="D373" i="29"/>
  <c r="D79" i="29"/>
  <c r="D364" i="29"/>
  <c r="D249" i="29"/>
  <c r="D141" i="29"/>
  <c r="D366" i="29"/>
  <c r="D186" i="29"/>
  <c r="D238" i="29"/>
  <c r="D225" i="29"/>
  <c r="D317" i="29"/>
  <c r="D54" i="29"/>
  <c r="D45" i="29"/>
  <c r="D282" i="29"/>
  <c r="D94" i="29"/>
  <c r="D147" i="29"/>
  <c r="D58" i="29"/>
  <c r="D356" i="29"/>
  <c r="D221" i="29"/>
  <c r="D102" i="29"/>
  <c r="D52" i="29"/>
  <c r="D259" i="29"/>
  <c r="D168" i="29"/>
  <c r="D176" i="29"/>
  <c r="D146" i="29"/>
  <c r="D288" i="29"/>
  <c r="D133" i="29"/>
  <c r="D276" i="29"/>
  <c r="D277" i="29"/>
  <c r="D292" i="29"/>
  <c r="D194" i="29"/>
  <c r="D205" i="29"/>
  <c r="D295" i="29"/>
  <c r="D95" i="29"/>
  <c r="D56" i="29"/>
  <c r="D201" i="29"/>
  <c r="D241" i="29"/>
  <c r="D92" i="29"/>
  <c r="D226" i="29"/>
  <c r="D97" i="29"/>
  <c r="D135" i="29"/>
  <c r="D169" i="29"/>
  <c r="D264" i="29"/>
  <c r="D148" i="29"/>
  <c r="D227" i="29"/>
  <c r="D84" i="29"/>
  <c r="D224" i="29"/>
  <c r="D113" i="29"/>
  <c r="D68" i="29"/>
  <c r="D370" i="29"/>
  <c r="D127" i="29"/>
  <c r="D85" i="29"/>
  <c r="D55" i="29"/>
  <c r="D274" i="29"/>
  <c r="D235" i="29"/>
  <c r="D105" i="29"/>
  <c r="D183" i="29"/>
  <c r="D272" i="29"/>
  <c r="D78" i="29"/>
  <c r="D93" i="29"/>
  <c r="D193" i="29"/>
  <c r="D48" i="29"/>
  <c r="D162" i="29"/>
  <c r="D341" i="29"/>
  <c r="D320" i="29"/>
  <c r="D228" i="29"/>
  <c r="D172" i="29"/>
  <c r="D33" i="29"/>
  <c r="D327" i="29"/>
  <c r="D332" i="29"/>
  <c r="D324" i="29"/>
  <c r="D158" i="29"/>
  <c r="D203" i="29"/>
  <c r="D138" i="29"/>
  <c r="D251" i="29"/>
  <c r="D247" i="29"/>
  <c r="D273" i="29"/>
  <c r="D129" i="29"/>
  <c r="D47" i="29"/>
  <c r="D342" i="29"/>
  <c r="D298" i="29"/>
  <c r="D215" i="29"/>
  <c r="D70" i="29"/>
  <c r="D32" i="29"/>
  <c r="D243" i="29"/>
  <c r="D307" i="29"/>
  <c r="D98" i="29"/>
  <c r="D30" i="29"/>
  <c r="D269" i="29"/>
  <c r="D229" i="29"/>
  <c r="D72" i="29"/>
  <c r="D360" i="29"/>
  <c r="D182" i="29"/>
  <c r="D140" i="29"/>
  <c r="D260" i="29"/>
  <c r="D318" i="29"/>
  <c r="D109" i="29"/>
  <c r="D154" i="29"/>
  <c r="D204" i="29"/>
  <c r="D43" i="29"/>
  <c r="D263" i="29"/>
  <c r="D355" i="29"/>
  <c r="D330" i="29"/>
  <c r="D160" i="29"/>
  <c r="D220" i="29"/>
  <c r="D110" i="29"/>
  <c r="D151" i="29"/>
  <c r="D244" i="29"/>
  <c r="D371" i="29"/>
  <c r="D237" i="29"/>
  <c r="D265" i="29"/>
  <c r="D200" i="29"/>
  <c r="D191" i="29"/>
  <c r="D155" i="29"/>
  <c r="D281" i="29"/>
  <c r="D196" i="29"/>
  <c r="D150" i="29"/>
  <c r="D88" i="29"/>
  <c r="D66" i="29"/>
  <c r="D164" i="29"/>
  <c r="D114" i="29"/>
  <c r="D76" i="29"/>
  <c r="D271" i="29"/>
  <c r="D188" i="29"/>
  <c r="D246" i="29"/>
  <c r="D284" i="29"/>
  <c r="D90" i="29"/>
  <c r="D199" i="29"/>
  <c r="D323" i="29"/>
  <c r="D345" i="29"/>
  <c r="D77" i="29"/>
  <c r="D121" i="29"/>
  <c r="D99" i="29"/>
  <c r="D363" i="29"/>
  <c r="D103" i="29"/>
  <c r="D44" i="29"/>
  <c r="R26" i="21"/>
  <c r="R34" i="21"/>
  <c r="T31" i="21"/>
  <c r="R29" i="21"/>
  <c r="O36" i="21"/>
  <c r="O32" i="21"/>
  <c r="V35" i="21"/>
  <c r="R19" i="21"/>
  <c r="Q42" i="21"/>
  <c r="N20" i="21"/>
  <c r="T32" i="21"/>
  <c r="P39" i="21"/>
  <c r="P18" i="21"/>
  <c r="U20" i="21"/>
  <c r="X20" i="21"/>
  <c r="V24" i="21"/>
  <c r="N37" i="21"/>
  <c r="S31" i="21"/>
  <c r="S25" i="21"/>
  <c r="R18" i="21"/>
  <c r="N21" i="21"/>
  <c r="V29" i="21"/>
  <c r="V34" i="21"/>
  <c r="O20" i="21"/>
  <c r="Y41" i="21"/>
  <c r="R30" i="21"/>
  <c r="AE27" i="21"/>
  <c r="P32" i="21"/>
  <c r="V36" i="21"/>
  <c r="AE38" i="21"/>
  <c r="U27" i="21"/>
  <c r="AH27" i="21"/>
  <c r="W30" i="21"/>
  <c r="Z42" i="21"/>
  <c r="V52" i="21"/>
  <c r="V37" i="21"/>
  <c r="T52" i="21"/>
  <c r="AE22" i="21"/>
  <c r="V40" i="21"/>
  <c r="X40" i="21"/>
  <c r="AH40" i="21"/>
  <c r="X52" i="21"/>
  <c r="AB40" i="21"/>
  <c r="X28" i="21"/>
  <c r="AF28" i="21"/>
  <c r="AG28" i="21"/>
  <c r="Y25" i="21"/>
  <c r="U43" i="21"/>
  <c r="AD25" i="21"/>
  <c r="V39" i="21"/>
  <c r="AA17" i="21"/>
  <c r="AG18" i="21"/>
  <c r="AA18" i="21"/>
  <c r="AH39" i="21"/>
  <c r="AB43" i="21"/>
  <c r="AE25" i="21"/>
  <c r="AH28" i="21"/>
  <c r="AB19" i="21"/>
  <c r="AC20" i="21"/>
  <c r="AA37" i="21"/>
  <c r="T26" i="21"/>
  <c r="S19" i="21"/>
  <c r="P42" i="21"/>
  <c r="W20" i="21"/>
  <c r="O39" i="21"/>
  <c r="O18" i="21"/>
  <c r="Z20" i="21"/>
  <c r="O35" i="21"/>
  <c r="T24" i="21"/>
  <c r="N41" i="21"/>
  <c r="R37" i="21"/>
  <c r="R31" i="21"/>
  <c r="X29" i="21"/>
  <c r="T43" i="21"/>
  <c r="Q43" i="21"/>
  <c r="O40" i="21"/>
  <c r="N25" i="21"/>
  <c r="Y18" i="21"/>
  <c r="W21" i="21"/>
  <c r="S34" i="21"/>
  <c r="X41" i="21"/>
  <c r="Y30" i="21"/>
  <c r="AA27" i="21"/>
  <c r="Z32" i="21"/>
  <c r="AA36" i="21"/>
  <c r="AC38" i="21"/>
  <c r="T27" i="21"/>
  <c r="W42" i="21"/>
  <c r="AF30" i="21"/>
  <c r="AG42" i="21"/>
  <c r="Z37" i="21"/>
  <c r="P22" i="21"/>
  <c r="AA52" i="21"/>
  <c r="W52" i="21"/>
  <c r="U37" i="21"/>
  <c r="T40" i="21"/>
  <c r="Y52" i="21"/>
  <c r="AB26" i="21"/>
  <c r="Q39" i="21"/>
  <c r="N28" i="21"/>
  <c r="AE35" i="21"/>
  <c r="Y28" i="21"/>
  <c r="V17" i="21"/>
  <c r="Y35" i="21"/>
  <c r="AF24" i="21"/>
  <c r="P21" i="21"/>
  <c r="V43" i="21"/>
  <c r="Y31" i="21"/>
  <c r="W18" i="21"/>
  <c r="X21" i="21"/>
  <c r="AG21" i="21"/>
  <c r="AE39" i="21"/>
  <c r="Y43" i="21"/>
  <c r="AH43" i="21"/>
  <c r="AE28" i="21"/>
  <c r="AA35" i="21"/>
  <c r="AF19" i="21"/>
  <c r="AB34" i="21"/>
  <c r="AG37" i="21"/>
  <c r="AE52" i="21"/>
  <c r="V26" i="21"/>
  <c r="AD17" i="21"/>
  <c r="P27" i="21"/>
  <c r="O34" i="21"/>
  <c r="O26" i="21"/>
  <c r="V38" i="21"/>
  <c r="R43" i="21"/>
  <c r="S24" i="21"/>
  <c r="T41" i="21"/>
  <c r="T19" i="21"/>
  <c r="N42" i="21"/>
  <c r="X27" i="21"/>
  <c r="T39" i="21"/>
  <c r="S18" i="21"/>
  <c r="Q27" i="21"/>
  <c r="X26" i="21"/>
  <c r="P35" i="21"/>
  <c r="Y29" i="21"/>
  <c r="S41" i="21"/>
  <c r="Q31" i="21"/>
  <c r="W24" i="21"/>
  <c r="X25" i="21"/>
  <c r="T18" i="21"/>
  <c r="T21" i="21"/>
  <c r="AB41" i="21"/>
  <c r="X34" i="21"/>
  <c r="P52" i="21"/>
  <c r="P41" i="21"/>
  <c r="O30" i="21"/>
  <c r="T28" i="21"/>
  <c r="AA32" i="21"/>
  <c r="X36" i="21"/>
  <c r="AB38" i="21"/>
  <c r="AF42" i="21"/>
  <c r="AG30" i="21"/>
  <c r="AB42" i="21"/>
  <c r="AB37" i="21"/>
  <c r="Z52" i="21"/>
  <c r="AH29" i="21"/>
  <c r="AA34" i="21"/>
  <c r="AD22" i="21"/>
  <c r="Y22" i="21"/>
  <c r="AC26" i="21"/>
  <c r="AF26" i="21"/>
  <c r="AC52" i="21"/>
  <c r="Y26" i="21"/>
  <c r="AF40" i="21"/>
  <c r="Z40" i="21"/>
  <c r="U52" i="21"/>
  <c r="V28" i="21"/>
  <c r="U28" i="21"/>
  <c r="P17" i="21"/>
  <c r="V31" i="21"/>
  <c r="AF17" i="21"/>
  <c r="AB35" i="21"/>
  <c r="U39" i="21"/>
  <c r="AA28" i="21"/>
  <c r="AA25" i="21"/>
  <c r="AG25" i="21"/>
  <c r="AA21" i="21"/>
  <c r="AG24" i="21"/>
  <c r="AH31" i="21"/>
  <c r="AD18" i="21"/>
  <c r="AG17" i="21"/>
  <c r="AH17" i="21"/>
  <c r="AF21" i="21"/>
  <c r="AC39" i="21"/>
  <c r="AA43" i="21"/>
  <c r="AH35" i="21"/>
  <c r="Y34" i="21"/>
  <c r="AH22" i="21"/>
  <c r="AF29" i="21"/>
  <c r="AE37" i="21"/>
  <c r="AG20" i="21"/>
  <c r="AG19" i="21"/>
  <c r="AG38" i="21"/>
  <c r="W32" i="21"/>
  <c r="AA39" i="21"/>
  <c r="Q20" i="21"/>
  <c r="U17" i="21"/>
  <c r="R38" i="21"/>
  <c r="T17" i="21"/>
  <c r="Q24" i="21"/>
  <c r="O41" i="21"/>
  <c r="P19" i="21"/>
  <c r="S42" i="21"/>
  <c r="T35" i="21"/>
  <c r="R27" i="21"/>
  <c r="P26" i="21"/>
  <c r="Q18" i="21"/>
  <c r="W27" i="21"/>
  <c r="Q35" i="21"/>
  <c r="Q26" i="21"/>
  <c r="P24" i="21"/>
  <c r="R41" i="21"/>
  <c r="W19" i="21"/>
  <c r="V19" i="21"/>
  <c r="R40" i="21"/>
  <c r="Y24" i="21"/>
  <c r="Q25" i="21"/>
  <c r="N18" i="21"/>
  <c r="R21" i="21"/>
  <c r="Z34" i="21"/>
  <c r="N52" i="21"/>
  <c r="AA30" i="21"/>
  <c r="Z27" i="21"/>
  <c r="AD27" i="21"/>
  <c r="Q36" i="21"/>
  <c r="W36" i="21"/>
  <c r="W38" i="21"/>
  <c r="AE30" i="21"/>
  <c r="AD42" i="21"/>
  <c r="Y42" i="21"/>
  <c r="S52" i="21"/>
  <c r="U22" i="21"/>
  <c r="Z22" i="21"/>
  <c r="AC34" i="21"/>
  <c r="AD40" i="21"/>
  <c r="AD52" i="21"/>
  <c r="AC25" i="21"/>
  <c r="W17" i="21"/>
  <c r="S28" i="21"/>
  <c r="AB31" i="21"/>
  <c r="Z31" i="21"/>
  <c r="AF31" i="21"/>
  <c r="AB17" i="21"/>
  <c r="O31" i="21"/>
  <c r="Z43" i="21"/>
  <c r="AB39" i="21"/>
  <c r="O52" i="21"/>
  <c r="AG52" i="21"/>
  <c r="V21" i="21"/>
  <c r="W39" i="21"/>
  <c r="AF43" i="21"/>
  <c r="AG39" i="21"/>
  <c r="Y21" i="21"/>
  <c r="AF35" i="21"/>
  <c r="AC32" i="21"/>
  <c r="AH36" i="21"/>
  <c r="AD20" i="21"/>
  <c r="AF36" i="21"/>
  <c r="AG40" i="21"/>
  <c r="Y36" i="21"/>
  <c r="S22" i="21"/>
  <c r="V41" i="21"/>
  <c r="O17" i="21"/>
  <c r="T38" i="21"/>
  <c r="N38" i="21"/>
  <c r="N36" i="21"/>
  <c r="U32" i="21"/>
  <c r="O19" i="21"/>
  <c r="X32" i="21"/>
  <c r="S27" i="21"/>
  <c r="N26" i="21"/>
  <c r="N32" i="21"/>
  <c r="O21" i="21"/>
  <c r="N24" i="21"/>
  <c r="T37" i="21"/>
  <c r="T29" i="21"/>
  <c r="S40" i="21"/>
  <c r="AA24" i="21"/>
  <c r="V25" i="21"/>
  <c r="U34" i="21"/>
  <c r="U30" i="21"/>
  <c r="Z41" i="21"/>
  <c r="U42" i="21"/>
  <c r="AF27" i="21"/>
  <c r="U36" i="21"/>
  <c r="T36" i="21"/>
  <c r="U38" i="21"/>
  <c r="AD30" i="21"/>
  <c r="Q30" i="21"/>
  <c r="X42" i="21"/>
  <c r="O42" i="21"/>
  <c r="AH30" i="21"/>
  <c r="AF22" i="21"/>
  <c r="AH52" i="21"/>
  <c r="U40" i="21"/>
  <c r="AG26" i="21"/>
  <c r="AC40" i="21"/>
  <c r="O28" i="21"/>
  <c r="X35" i="21"/>
  <c r="AG31" i="21"/>
  <c r="Z24" i="21"/>
  <c r="X17" i="21"/>
  <c r="X31" i="21"/>
  <c r="R28" i="21"/>
  <c r="AC31" i="21"/>
  <c r="P43" i="21"/>
  <c r="AB18" i="21"/>
  <c r="AF39" i="21"/>
  <c r="AH21" i="21"/>
  <c r="S39" i="21"/>
  <c r="AE43" i="21"/>
  <c r="AB21" i="21"/>
  <c r="AG35" i="21"/>
  <c r="AF52" i="21"/>
  <c r="X37" i="21"/>
  <c r="AB32" i="21"/>
  <c r="AE20" i="21"/>
  <c r="AH20" i="21"/>
  <c r="AD32" i="21"/>
  <c r="AG36" i="21"/>
  <c r="AH37" i="21"/>
  <c r="AE31" i="21"/>
  <c r="R20" i="21"/>
  <c r="N22" i="21"/>
  <c r="Q41" i="21"/>
  <c r="N17" i="21"/>
  <c r="N34" i="21"/>
  <c r="Q38" i="21"/>
  <c r="N29" i="21"/>
  <c r="Y20" i="21"/>
  <c r="N27" i="21"/>
  <c r="U26" i="21"/>
  <c r="W26" i="21"/>
  <c r="S26" i="21"/>
  <c r="S32" i="21"/>
  <c r="W29" i="21"/>
  <c r="R24" i="21"/>
  <c r="S37" i="21"/>
  <c r="AA19" i="21"/>
  <c r="P29" i="21"/>
  <c r="P40" i="21"/>
  <c r="P25" i="21"/>
  <c r="R25" i="21"/>
  <c r="AC41" i="21"/>
  <c r="Z19" i="21"/>
  <c r="T30" i="21"/>
  <c r="R42" i="21"/>
  <c r="AG27" i="21"/>
  <c r="R36" i="21"/>
  <c r="S36" i="21"/>
  <c r="AD41" i="21"/>
  <c r="AC27" i="21"/>
  <c r="AH42" i="21"/>
  <c r="AC30" i="21"/>
  <c r="V42" i="21"/>
  <c r="AC42" i="21"/>
  <c r="Z30" i="21"/>
  <c r="W37" i="21"/>
  <c r="P37" i="21"/>
  <c r="AC22" i="21"/>
  <c r="V22" i="21"/>
  <c r="W22" i="21"/>
  <c r="AD29" i="21"/>
  <c r="AA22" i="21"/>
  <c r="AD26" i="21"/>
  <c r="AE26" i="21"/>
  <c r="AH26" i="21"/>
  <c r="Y40" i="21"/>
  <c r="AB52" i="21"/>
  <c r="Z28" i="21"/>
  <c r="R35" i="21"/>
  <c r="AD31" i="21"/>
  <c r="W31" i="21"/>
  <c r="S17" i="21"/>
  <c r="P31" i="21"/>
  <c r="S35" i="21"/>
  <c r="Y17" i="21"/>
  <c r="AC24" i="21"/>
  <c r="X39" i="21"/>
  <c r="Z21" i="21"/>
  <c r="AC21" i="21"/>
  <c r="AD21" i="21"/>
  <c r="X18" i="21"/>
  <c r="S21" i="21"/>
  <c r="N39" i="21"/>
  <c r="W43" i="21"/>
  <c r="AD35" i="21"/>
  <c r="AF34" i="21"/>
  <c r="AB22" i="21"/>
  <c r="Y19" i="21"/>
  <c r="AC19" i="21"/>
  <c r="AH38" i="21"/>
  <c r="AA38" i="21"/>
  <c r="AE36" i="21"/>
  <c r="AH41" i="21"/>
  <c r="AF20" i="21"/>
  <c r="AB36" i="21"/>
  <c r="AE19" i="21"/>
  <c r="R52" i="21"/>
  <c r="R22" i="21"/>
  <c r="AC29" i="21"/>
  <c r="P20" i="21"/>
  <c r="S20" i="21"/>
  <c r="O22" i="21"/>
  <c r="Q17" i="21"/>
  <c r="Q34" i="21"/>
  <c r="W34" i="21"/>
  <c r="O38" i="21"/>
  <c r="N31" i="21"/>
  <c r="O29" i="21"/>
  <c r="N43" i="21"/>
  <c r="Y32" i="21"/>
  <c r="O27" i="21"/>
  <c r="R32" i="21"/>
  <c r="P34" i="21"/>
  <c r="O24" i="21"/>
  <c r="O37" i="21"/>
  <c r="U29" i="21"/>
  <c r="O25" i="21"/>
  <c r="V18" i="21"/>
  <c r="U21" i="21"/>
  <c r="Z29" i="21"/>
  <c r="V20" i="21"/>
  <c r="S30" i="21"/>
  <c r="N30" i="21"/>
  <c r="P28" i="21"/>
  <c r="V32" i="21"/>
  <c r="AC36" i="21"/>
  <c r="P36" i="21"/>
  <c r="AE41" i="21"/>
  <c r="Y27" i="21"/>
  <c r="X30" i="21"/>
  <c r="AE42" i="21"/>
  <c r="T42" i="21"/>
  <c r="AC37" i="21"/>
  <c r="AF37" i="21"/>
  <c r="AE29" i="21"/>
  <c r="AG29" i="21"/>
  <c r="AB29" i="21"/>
  <c r="AA40" i="21"/>
  <c r="AA26" i="21"/>
  <c r="Q28" i="21"/>
  <c r="Z25" i="21"/>
  <c r="AD24" i="21"/>
  <c r="AA31" i="21"/>
  <c r="W28" i="21"/>
  <c r="AE17" i="21"/>
  <c r="AF25" i="21"/>
  <c r="AH24" i="21"/>
  <c r="W35" i="21"/>
  <c r="T25" i="21"/>
  <c r="AC35" i="21"/>
  <c r="AC28" i="21"/>
  <c r="AD39" i="21"/>
  <c r="X43" i="21"/>
  <c r="AH25" i="21"/>
  <c r="AC17" i="21"/>
  <c r="AG43" i="21"/>
  <c r="AH18" i="21"/>
  <c r="Z39" i="21"/>
  <c r="O43" i="21"/>
  <c r="Z35" i="21"/>
  <c r="AG22" i="21"/>
  <c r="X19" i="21"/>
  <c r="AD36" i="21"/>
  <c r="AH19" i="21"/>
  <c r="AA20" i="21"/>
  <c r="AF32" i="21"/>
  <c r="AH34" i="21"/>
  <c r="AE21" i="21"/>
  <c r="AB20" i="21"/>
  <c r="AB24" i="21"/>
  <c r="T22" i="21"/>
  <c r="X38" i="21"/>
  <c r="R17" i="21"/>
  <c r="T34" i="21"/>
  <c r="S38" i="21"/>
  <c r="Y38" i="21"/>
  <c r="P38" i="21"/>
  <c r="Q29" i="21"/>
  <c r="Q19" i="21"/>
  <c r="U35" i="21"/>
  <c r="V27" i="21"/>
  <c r="Q32" i="21"/>
  <c r="N35" i="21"/>
  <c r="U19" i="21"/>
  <c r="U24" i="21"/>
  <c r="Q37" i="21"/>
  <c r="U31" i="21"/>
  <c r="S29" i="21"/>
  <c r="Q40" i="21"/>
  <c r="S43" i="21"/>
  <c r="U25" i="21"/>
  <c r="U18" i="21"/>
  <c r="Q21" i="21"/>
  <c r="AA29" i="21"/>
  <c r="T20" i="21"/>
  <c r="U41" i="21"/>
  <c r="V30" i="21"/>
  <c r="P30" i="21"/>
  <c r="AA41" i="21"/>
  <c r="AE32" i="21"/>
  <c r="Z36" i="21"/>
  <c r="Z38" i="21"/>
  <c r="W41" i="21"/>
  <c r="AB27" i="21"/>
  <c r="Q22" i="21"/>
  <c r="AB30" i="21"/>
  <c r="AA42" i="21"/>
  <c r="Q52" i="21"/>
  <c r="AD37" i="21"/>
  <c r="X22" i="21"/>
  <c r="W40" i="21"/>
  <c r="Z26" i="21"/>
  <c r="AE40" i="21"/>
  <c r="AD28" i="21"/>
  <c r="AB28" i="21"/>
  <c r="X24" i="21"/>
  <c r="Z17" i="21"/>
  <c r="AB25" i="21"/>
  <c r="R39" i="21"/>
  <c r="AC43" i="21"/>
  <c r="AE24" i="21"/>
  <c r="AC18" i="21"/>
  <c r="Z18" i="21"/>
  <c r="AF18" i="21"/>
  <c r="AE18" i="21"/>
  <c r="Y39" i="21"/>
  <c r="AD43" i="21"/>
  <c r="AE34" i="21"/>
  <c r="AG34" i="21"/>
  <c r="AG32" i="21"/>
  <c r="AD19" i="21"/>
  <c r="AD38" i="21"/>
  <c r="AH32" i="21"/>
  <c r="AF41" i="21"/>
  <c r="Y37" i="21"/>
  <c r="W25" i="21"/>
  <c r="AD34" i="21"/>
  <c r="S23" i="73"/>
  <c r="S23" i="21"/>
  <c r="P33" i="21"/>
  <c r="P33" i="73"/>
  <c r="Z33" i="73"/>
  <c r="Z33" i="21"/>
  <c r="AF23" i="73"/>
  <c r="AF23" i="21"/>
  <c r="AB33" i="73"/>
  <c r="AB33" i="21"/>
  <c r="U16" i="73"/>
  <c r="U16" i="21"/>
  <c r="T33" i="73"/>
  <c r="T33" i="21"/>
  <c r="Q16" i="21"/>
  <c r="Q16" i="73"/>
  <c r="S16" i="73"/>
  <c r="S16" i="21"/>
  <c r="AB16" i="73"/>
  <c r="AB16" i="21"/>
  <c r="Z16" i="21"/>
  <c r="Z16" i="73"/>
  <c r="Y33" i="73"/>
  <c r="Y33" i="21"/>
  <c r="AC33" i="73"/>
  <c r="AC33" i="21"/>
  <c r="AE16" i="21"/>
  <c r="AE16" i="73"/>
  <c r="U23" i="73"/>
  <c r="U23" i="21"/>
  <c r="N33" i="73"/>
  <c r="N33" i="21"/>
  <c r="T16" i="73"/>
  <c r="T16" i="21"/>
  <c r="AG33" i="73"/>
  <c r="AG33" i="21"/>
  <c r="Q33" i="73"/>
  <c r="Q33" i="21"/>
  <c r="AF33" i="21"/>
  <c r="AF33" i="73"/>
  <c r="AE33" i="21"/>
  <c r="AE33" i="73"/>
  <c r="Q23" i="73"/>
  <c r="Q23" i="21"/>
  <c r="V33" i="73"/>
  <c r="V33" i="21"/>
  <c r="AA16" i="73"/>
  <c r="AA16" i="21"/>
  <c r="X16" i="21"/>
  <c r="X16" i="73"/>
  <c r="AC23" i="73"/>
  <c r="AC23" i="21"/>
  <c r="X33" i="21"/>
  <c r="X33" i="73"/>
  <c r="AD33" i="73"/>
  <c r="AD33" i="21"/>
  <c r="AH23" i="73"/>
  <c r="AH23" i="21"/>
  <c r="O23" i="73"/>
  <c r="O23" i="21"/>
  <c r="W23" i="73"/>
  <c r="W23" i="21"/>
  <c r="O16" i="21"/>
  <c r="O16" i="73"/>
  <c r="N16" i="73"/>
  <c r="N16" i="21"/>
  <c r="Z23" i="73"/>
  <c r="Z23" i="21"/>
  <c r="S33" i="73"/>
  <c r="S33" i="21"/>
  <c r="AB23" i="73"/>
  <c r="AB23" i="21"/>
  <c r="Y16" i="21"/>
  <c r="Y16" i="73"/>
  <c r="T23" i="73"/>
  <c r="T23" i="21"/>
  <c r="X23" i="73"/>
  <c r="X23" i="21"/>
  <c r="AA23" i="73"/>
  <c r="AA23" i="21"/>
  <c r="U33" i="73"/>
  <c r="U33" i="21"/>
  <c r="AD16" i="73"/>
  <c r="AD16" i="21"/>
  <c r="AH16" i="21"/>
  <c r="AH16" i="73"/>
  <c r="AF16" i="21"/>
  <c r="AF16" i="73"/>
  <c r="N23" i="21"/>
  <c r="N23" i="73"/>
  <c r="V23" i="21"/>
  <c r="V23" i="73"/>
  <c r="R16" i="21"/>
  <c r="R16" i="73"/>
  <c r="V16" i="73"/>
  <c r="V16" i="21"/>
  <c r="Y23" i="73"/>
  <c r="Y23" i="21"/>
  <c r="AE23" i="73"/>
  <c r="AE23" i="21"/>
  <c r="AA33" i="73"/>
  <c r="AA33" i="21"/>
  <c r="P23" i="73"/>
  <c r="P23" i="21"/>
  <c r="R33" i="73"/>
  <c r="R33" i="21"/>
  <c r="O33" i="21"/>
  <c r="O33" i="73"/>
  <c r="R23" i="73"/>
  <c r="R23" i="21"/>
  <c r="W16" i="21"/>
  <c r="W16" i="73"/>
  <c r="AC16" i="73"/>
  <c r="AC16" i="21"/>
  <c r="W33" i="21"/>
  <c r="W33" i="73"/>
  <c r="AD23" i="21"/>
  <c r="AD23" i="73"/>
  <c r="AH33" i="73"/>
  <c r="AH33" i="21"/>
  <c r="AG16" i="21"/>
  <c r="AG16" i="73"/>
  <c r="P16" i="21"/>
  <c r="P16" i="73"/>
  <c r="BV118" i="1"/>
  <c r="BV141" i="1"/>
  <c r="BV200" i="1"/>
  <c r="BV167" i="1"/>
  <c r="BV239" i="1"/>
  <c r="BV290" i="1"/>
  <c r="BV291" i="1"/>
  <c r="BV292" i="1"/>
  <c r="BV293" i="1"/>
  <c r="BV295" i="1"/>
  <c r="BV296" i="1"/>
  <c r="BV297" i="1"/>
  <c r="BV298" i="1"/>
  <c r="BV299" i="1"/>
  <c r="BV300" i="1"/>
  <c r="BV301" i="1"/>
  <c r="BV302" i="1"/>
  <c r="BV304" i="1"/>
  <c r="BV306" i="1"/>
  <c r="BV307" i="1"/>
  <c r="BV308" i="1"/>
  <c r="BV309" i="1"/>
  <c r="BV310" i="1"/>
  <c r="BV311" i="1"/>
  <c r="BV312" i="1"/>
  <c r="BV313" i="1"/>
  <c r="BV314" i="1"/>
  <c r="BV315" i="1"/>
  <c r="BV316" i="1"/>
  <c r="BV317" i="1"/>
  <c r="BV318" i="1"/>
  <c r="BV319" i="1"/>
  <c r="BV320" i="1"/>
  <c r="BV321" i="1"/>
  <c r="BV322" i="1"/>
  <c r="BV323" i="1"/>
  <c r="BV324" i="1"/>
  <c r="BV325" i="1"/>
  <c r="BV326" i="1"/>
  <c r="BV327" i="1"/>
  <c r="BV328" i="1"/>
  <c r="BV329" i="1"/>
  <c r="BV330" i="1"/>
  <c r="BV144" i="1"/>
  <c r="BV354" i="1"/>
  <c r="BV355" i="1"/>
  <c r="BV356" i="1"/>
  <c r="BV357" i="1"/>
  <c r="BV358" i="1"/>
  <c r="BV359" i="1"/>
  <c r="BV360" i="1"/>
  <c r="BV361" i="1"/>
  <c r="BV362" i="1"/>
  <c r="BV363" i="1"/>
  <c r="BV353" i="1"/>
  <c r="BV130" i="1"/>
  <c r="BV274" i="1"/>
  <c r="BV277" i="1"/>
  <c r="BV211" i="1"/>
  <c r="BV352" i="1"/>
  <c r="BV166" i="1"/>
  <c r="BV218" i="1"/>
  <c r="BV243" i="1"/>
  <c r="BV276" i="1"/>
  <c r="BV175" i="1"/>
  <c r="BV331" i="1"/>
  <c r="BV332" i="1"/>
  <c r="BV333" i="1"/>
  <c r="BV334" i="1"/>
  <c r="BV335" i="1"/>
  <c r="BV336" i="1"/>
  <c r="BV337" i="1"/>
  <c r="BV351" i="1"/>
  <c r="BV346" i="1"/>
  <c r="BV350" i="1"/>
  <c r="BV345" i="1"/>
  <c r="BV349" i="1"/>
  <c r="BV280" i="1"/>
  <c r="BV368" i="1"/>
  <c r="BV209" i="1"/>
  <c r="BV364" i="1"/>
  <c r="BV366" i="1"/>
  <c r="BV370" i="1"/>
  <c r="BV376" i="1"/>
  <c r="BV155" i="1"/>
  <c r="BV340" i="1"/>
  <c r="BV181" i="1"/>
  <c r="BV282" i="1"/>
  <c r="BV156" i="1"/>
  <c r="BV157" i="1"/>
  <c r="BV344" i="1"/>
  <c r="BV25" i="1"/>
  <c r="BV214" i="1"/>
  <c r="BV365" i="1"/>
  <c r="BV367" i="1"/>
  <c r="BV369" i="1"/>
  <c r="BV372" i="1"/>
  <c r="BV249" i="1"/>
  <c r="BV339" i="1"/>
  <c r="BV202" i="1"/>
  <c r="BV227" i="1"/>
  <c r="BV126" i="1"/>
  <c r="BV225" i="1"/>
  <c r="BV338" i="1"/>
  <c r="BV152" i="1"/>
  <c r="BV88" i="1"/>
  <c r="BV289" i="1"/>
  <c r="BV247" i="1"/>
  <c r="BV199" i="1"/>
  <c r="BV86" i="1"/>
  <c r="BV216" i="1"/>
  <c r="BV371" i="1"/>
  <c r="BV288" i="1"/>
  <c r="BV246" i="1"/>
  <c r="BV160" i="1"/>
  <c r="BV153" i="1"/>
  <c r="BV89" i="1"/>
  <c r="BV348" i="1"/>
  <c r="BV245" i="1"/>
  <c r="BV151" i="1"/>
  <c r="BV222" i="1"/>
  <c r="BV143" i="1"/>
  <c r="BV109" i="1"/>
  <c r="BV343" i="1"/>
  <c r="BV250" i="1"/>
  <c r="BV90" i="1"/>
  <c r="BV342" i="1"/>
  <c r="BV107" i="1"/>
  <c r="BV32" i="1"/>
  <c r="BV226" i="1"/>
  <c r="BV26" i="1"/>
  <c r="BV285" i="1"/>
  <c r="BV183" i="1"/>
  <c r="BV102" i="1"/>
  <c r="BV53" i="1"/>
  <c r="BV267" i="1"/>
  <c r="BV187" i="1"/>
  <c r="BV284" i="1"/>
  <c r="BV193" i="1"/>
  <c r="BV186" i="1"/>
  <c r="BV283" i="1"/>
  <c r="BV85" i="1"/>
  <c r="BV78" i="1"/>
  <c r="BV189" i="1"/>
  <c r="BV238" i="1"/>
  <c r="BV150" i="1"/>
  <c r="BV180" i="1"/>
  <c r="BV275" i="1"/>
  <c r="BV215" i="1"/>
  <c r="BV35" i="1"/>
  <c r="BV145" i="1"/>
  <c r="BV204" i="1"/>
  <c r="BV341" i="1"/>
  <c r="BV213" i="1"/>
  <c r="BV161" i="1"/>
  <c r="BV106" i="1"/>
  <c r="BV159" i="1"/>
  <c r="BV120" i="1"/>
  <c r="BV138" i="1"/>
  <c r="BV95" i="1"/>
  <c r="BV201" i="1"/>
  <c r="BV51" i="1"/>
  <c r="BV258" i="1"/>
  <c r="BV158" i="1"/>
  <c r="BV231" i="1"/>
  <c r="BV173" i="1"/>
  <c r="BV94" i="1"/>
  <c r="BV60" i="1"/>
  <c r="BV154" i="1"/>
  <c r="BV256" i="1"/>
  <c r="BV230" i="1"/>
  <c r="BV255" i="1"/>
  <c r="BV271" i="1"/>
  <c r="BV270" i="1"/>
  <c r="BV254" i="1"/>
  <c r="BV75" i="1"/>
  <c r="BV252" i="1"/>
  <c r="BV235" i="1"/>
  <c r="BV188" i="1"/>
  <c r="BV259" i="1"/>
  <c r="BV206" i="1"/>
  <c r="BV261" i="1"/>
  <c r="BV182" i="1"/>
  <c r="BV234" i="1"/>
  <c r="BV281" i="1"/>
  <c r="BV260" i="1"/>
  <c r="BV233" i="1"/>
  <c r="BV165" i="1"/>
  <c r="BV232" i="1"/>
  <c r="BM177" i="1"/>
  <c r="BM177" i="71" s="1"/>
  <c r="BL154" i="1"/>
  <c r="BL154" i="71" s="1"/>
  <c r="BM58" i="1"/>
  <c r="BM58" i="71" s="1"/>
  <c r="BK238" i="1"/>
  <c r="BK238" i="71" s="1"/>
  <c r="BL109" i="1"/>
  <c r="BL109" i="71" s="1"/>
  <c r="BL255" i="1"/>
  <c r="BL255" i="71" s="1"/>
  <c r="BM246" i="1"/>
  <c r="BM246" i="71" s="1"/>
  <c r="AW22" i="71"/>
  <c r="BM151" i="1"/>
  <c r="BM151" i="71" s="1"/>
  <c r="BK190" i="1"/>
  <c r="BK190" i="71" s="1"/>
  <c r="BK250" i="1"/>
  <c r="BK250" i="71" s="1"/>
  <c r="BK98" i="1"/>
  <c r="BK98" i="71" s="1"/>
  <c r="BL39" i="1"/>
  <c r="BL39" i="71" s="1"/>
  <c r="BL48" i="1"/>
  <c r="BL48" i="71" s="1"/>
  <c r="BM85" i="1"/>
  <c r="BM85" i="71" s="1"/>
  <c r="BM179" i="1"/>
  <c r="BM179" i="71" s="1"/>
  <c r="AK120" i="71"/>
  <c r="AU285" i="1"/>
  <c r="AU285" i="71" s="1"/>
  <c r="AU303" i="1"/>
  <c r="AU303" i="71" s="1"/>
  <c r="BL258" i="1"/>
  <c r="BL258" i="71" s="1"/>
  <c r="AA17" i="1"/>
  <c r="I213" i="62"/>
  <c r="AK339" i="71"/>
  <c r="AK270" i="71"/>
  <c r="J97" i="62"/>
  <c r="AK170" i="71"/>
  <c r="BN22" i="1"/>
  <c r="BO22" i="1" s="1"/>
  <c r="BM72" i="1"/>
  <c r="BM72" i="71" s="1"/>
  <c r="BM61" i="1"/>
  <c r="BM61" i="71" s="1"/>
  <c r="H29" i="62"/>
  <c r="AK117" i="71"/>
  <c r="F133" i="62"/>
  <c r="AK249" i="71"/>
  <c r="K133" i="62"/>
  <c r="H21" i="62"/>
  <c r="K29" i="62"/>
  <c r="F29" i="62"/>
  <c r="L29" i="62"/>
  <c r="J29" i="62"/>
  <c r="G29" i="62"/>
  <c r="I29" i="62"/>
  <c r="K253" i="62"/>
  <c r="J253" i="62"/>
  <c r="I253" i="62"/>
  <c r="H253" i="62"/>
  <c r="G253" i="62"/>
  <c r="L253" i="62"/>
  <c r="F253" i="62"/>
  <c r="H148" i="62"/>
  <c r="G148" i="62"/>
  <c r="F148" i="62"/>
  <c r="K148" i="62"/>
  <c r="L148" i="62"/>
  <c r="I148" i="62"/>
  <c r="I201" i="62"/>
  <c r="H201" i="62"/>
  <c r="G201" i="62"/>
  <c r="F201" i="62"/>
  <c r="L201" i="62"/>
  <c r="K201" i="62"/>
  <c r="J201" i="62"/>
  <c r="I128" i="62"/>
  <c r="G128" i="62"/>
  <c r="F128" i="62"/>
  <c r="K128" i="62"/>
  <c r="J128" i="62"/>
  <c r="H128" i="62"/>
  <c r="L128" i="62"/>
  <c r="H88" i="62"/>
  <c r="G88" i="62"/>
  <c r="F88" i="62"/>
  <c r="L88" i="62"/>
  <c r="K88" i="62"/>
  <c r="J88" i="62"/>
  <c r="I88" i="62"/>
  <c r="G81" i="62"/>
  <c r="H81" i="62"/>
  <c r="F81" i="62"/>
  <c r="L81" i="62"/>
  <c r="K81" i="62"/>
  <c r="F43" i="62"/>
  <c r="J81" i="62"/>
  <c r="I81" i="62"/>
  <c r="H199" i="62"/>
  <c r="L43" i="62"/>
  <c r="J199" i="62"/>
  <c r="K43" i="62"/>
  <c r="G199" i="62"/>
  <c r="J43" i="62"/>
  <c r="I43" i="62"/>
  <c r="K199" i="62"/>
  <c r="H43" i="62"/>
  <c r="G43" i="62"/>
  <c r="F141" i="62"/>
  <c r="L83" i="62"/>
  <c r="AK340" i="71"/>
  <c r="K141" i="62"/>
  <c r="J83" i="62"/>
  <c r="J141" i="62"/>
  <c r="H83" i="62"/>
  <c r="I193" i="62"/>
  <c r="I199" i="62"/>
  <c r="L229" i="62"/>
  <c r="F199" i="62"/>
  <c r="AK25" i="71"/>
  <c r="I97" i="62"/>
  <c r="I21" i="62"/>
  <c r="J133" i="62"/>
  <c r="G21" i="62"/>
  <c r="I351" i="62"/>
  <c r="I107" i="62"/>
  <c r="H133" i="62"/>
  <c r="L133" i="62"/>
  <c r="J205" i="62"/>
  <c r="G107" i="62"/>
  <c r="F107" i="62"/>
  <c r="L107" i="62"/>
  <c r="L351" i="62"/>
  <c r="K107" i="62"/>
  <c r="K351" i="62"/>
  <c r="I205" i="62"/>
  <c r="G205" i="62"/>
  <c r="L205" i="62"/>
  <c r="K205" i="62"/>
  <c r="AK225" i="71"/>
  <c r="I118" i="62"/>
  <c r="H118" i="62"/>
  <c r="G118" i="62"/>
  <c r="L118" i="62"/>
  <c r="K118" i="62"/>
  <c r="H97" i="62"/>
  <c r="G97" i="62"/>
  <c r="F97" i="62"/>
  <c r="L97" i="62"/>
  <c r="K97" i="62"/>
  <c r="AK254" i="71"/>
  <c r="F181" i="62"/>
  <c r="L181" i="62"/>
  <c r="AK201" i="71"/>
  <c r="H193" i="62"/>
  <c r="G83" i="62"/>
  <c r="G193" i="62"/>
  <c r="L193" i="62"/>
  <c r="F83" i="62"/>
  <c r="K193" i="62"/>
  <c r="K83" i="62"/>
  <c r="Y19" i="71"/>
  <c r="N6" i="74" s="1"/>
  <c r="X17" i="71"/>
  <c r="H181" i="62"/>
  <c r="J181" i="62"/>
  <c r="I181" i="62"/>
  <c r="L234" i="62"/>
  <c r="J320" i="62"/>
  <c r="J318" i="62"/>
  <c r="K320" i="62"/>
  <c r="G122" i="62"/>
  <c r="G220" i="62"/>
  <c r="F229" i="62"/>
  <c r="K229" i="62"/>
  <c r="J229" i="62"/>
  <c r="H229" i="62"/>
  <c r="K321" i="62"/>
  <c r="L100" i="62"/>
  <c r="K100" i="62"/>
  <c r="J100" i="62"/>
  <c r="I100" i="62"/>
  <c r="H100" i="62"/>
  <c r="G100" i="62"/>
  <c r="K90" i="62"/>
  <c r="I90" i="62"/>
  <c r="F122" i="62"/>
  <c r="L220" i="62"/>
  <c r="J90" i="62"/>
  <c r="L122" i="62"/>
  <c r="F220" i="62"/>
  <c r="H90" i="62"/>
  <c r="K122" i="62"/>
  <c r="J122" i="62"/>
  <c r="K220" i="62"/>
  <c r="G90" i="62"/>
  <c r="J220" i="62"/>
  <c r="F90" i="62"/>
  <c r="I122" i="62"/>
  <c r="I220" i="62"/>
  <c r="L90" i="62"/>
  <c r="H220" i="62"/>
  <c r="I318" i="62"/>
  <c r="G318" i="62"/>
  <c r="K234" i="62"/>
  <c r="J234" i="62"/>
  <c r="L318" i="62"/>
  <c r="I234" i="62"/>
  <c r="K318" i="62"/>
  <c r="H234" i="62"/>
  <c r="H318" i="62"/>
  <c r="AK176" i="71"/>
  <c r="F153" i="62"/>
  <c r="K156" i="62"/>
  <c r="F323" i="62"/>
  <c r="J156" i="62"/>
  <c r="L323" i="62"/>
  <c r="L156" i="62"/>
  <c r="K323" i="62"/>
  <c r="I156" i="62"/>
  <c r="G156" i="62"/>
  <c r="J323" i="62"/>
  <c r="AK343" i="71"/>
  <c r="J154" i="62"/>
  <c r="L71" i="62"/>
  <c r="K71" i="62"/>
  <c r="J71" i="62"/>
  <c r="I71" i="62"/>
  <c r="H71" i="62"/>
  <c r="G71" i="62"/>
  <c r="H31" i="62"/>
  <c r="L263" i="62"/>
  <c r="F263" i="62"/>
  <c r="K263" i="62"/>
  <c r="J263" i="62"/>
  <c r="I263" i="62"/>
  <c r="H263" i="62"/>
  <c r="G31" i="62"/>
  <c r="H321" i="62"/>
  <c r="L31" i="62"/>
  <c r="J321" i="62"/>
  <c r="I321" i="62"/>
  <c r="K31" i="62"/>
  <c r="G321" i="62"/>
  <c r="J31" i="62"/>
  <c r="L320" i="62"/>
  <c r="H320" i="62"/>
  <c r="I320" i="62"/>
  <c r="G320" i="62"/>
  <c r="F173" i="62"/>
  <c r="L154" i="62"/>
  <c r="H154" i="62"/>
  <c r="I154" i="62"/>
  <c r="G154" i="62"/>
  <c r="F154" i="62"/>
  <c r="K154" i="62"/>
  <c r="K161" i="62"/>
  <c r="K153" i="62"/>
  <c r="J153" i="62"/>
  <c r="L153" i="62"/>
  <c r="I153" i="62"/>
  <c r="H153" i="62"/>
  <c r="J161" i="62"/>
  <c r="F161" i="62"/>
  <c r="L161" i="62"/>
  <c r="I161" i="62"/>
  <c r="AK257" i="71"/>
  <c r="L173" i="62"/>
  <c r="K173" i="62"/>
  <c r="J173" i="62"/>
  <c r="H173" i="62"/>
  <c r="I173" i="62"/>
  <c r="G173" i="62"/>
  <c r="L168" i="62"/>
  <c r="F168" i="62"/>
  <c r="I168" i="62"/>
  <c r="H168" i="62"/>
  <c r="J168" i="62"/>
  <c r="K168" i="62"/>
  <c r="F184" i="62"/>
  <c r="G184" i="62"/>
  <c r="H184" i="62"/>
  <c r="J184" i="62"/>
  <c r="K184" i="62"/>
  <c r="L184" i="62"/>
  <c r="I259" i="62"/>
  <c r="J259" i="62"/>
  <c r="K259" i="62"/>
  <c r="F259" i="62"/>
  <c r="L259" i="62"/>
  <c r="G259" i="62"/>
  <c r="H259" i="62"/>
  <c r="H20" i="62"/>
  <c r="H37" i="62"/>
  <c r="H53" i="62"/>
  <c r="I61" i="62"/>
  <c r="I69" i="62"/>
  <c r="I77" i="62"/>
  <c r="J85" i="62"/>
  <c r="F101" i="62"/>
  <c r="G165" i="62"/>
  <c r="K237" i="62"/>
  <c r="J261" i="62"/>
  <c r="H208" i="62"/>
  <c r="I208" i="62"/>
  <c r="J208" i="62"/>
  <c r="K208" i="62"/>
  <c r="L208" i="62"/>
  <c r="F208" i="62"/>
  <c r="G208" i="62"/>
  <c r="J262" i="62"/>
  <c r="K262" i="62"/>
  <c r="F262" i="62"/>
  <c r="L262" i="62"/>
  <c r="I262" i="62"/>
  <c r="J135" i="62"/>
  <c r="K135" i="62"/>
  <c r="F135" i="62"/>
  <c r="G135" i="62"/>
  <c r="H135" i="62"/>
  <c r="L135" i="62"/>
  <c r="K132" i="62"/>
  <c r="G132" i="62"/>
  <c r="H132" i="62"/>
  <c r="I132" i="62"/>
  <c r="L132" i="62"/>
  <c r="J132" i="62"/>
  <c r="G200" i="62"/>
  <c r="H200" i="62"/>
  <c r="I200" i="62"/>
  <c r="J200" i="62"/>
  <c r="K200" i="62"/>
  <c r="L200" i="62"/>
  <c r="F200" i="62"/>
  <c r="K47" i="62"/>
  <c r="L47" i="62"/>
  <c r="F47" i="62"/>
  <c r="G47" i="62"/>
  <c r="H47" i="62"/>
  <c r="I47" i="62"/>
  <c r="J47" i="62"/>
  <c r="F169" i="62"/>
  <c r="I169" i="62"/>
  <c r="J169" i="62"/>
  <c r="K169" i="62"/>
  <c r="L169" i="62"/>
  <c r="J238" i="62"/>
  <c r="K238" i="62"/>
  <c r="F238" i="62"/>
  <c r="L238" i="62"/>
  <c r="H238" i="62"/>
  <c r="I238" i="62"/>
  <c r="I127" i="62"/>
  <c r="J127" i="62"/>
  <c r="K127" i="62"/>
  <c r="F127" i="62"/>
  <c r="G127" i="62"/>
  <c r="H127" i="62"/>
  <c r="L127" i="62"/>
  <c r="H13" i="62"/>
  <c r="I13" i="62"/>
  <c r="J13" i="62"/>
  <c r="K13" i="62"/>
  <c r="L13" i="62"/>
  <c r="F13" i="62"/>
  <c r="G13" i="62"/>
  <c r="L264" i="62"/>
  <c r="I264" i="62"/>
  <c r="G264" i="62"/>
  <c r="H264" i="62"/>
  <c r="J264" i="62"/>
  <c r="K264" i="62"/>
  <c r="H240" i="62"/>
  <c r="I240" i="62"/>
  <c r="J240" i="62"/>
  <c r="K240" i="62"/>
  <c r="L240" i="62"/>
  <c r="G240" i="62"/>
  <c r="K10" i="62"/>
  <c r="L10" i="62"/>
  <c r="F10" i="62"/>
  <c r="G10" i="62"/>
  <c r="H10" i="62"/>
  <c r="I10" i="62"/>
  <c r="J10" i="62"/>
  <c r="J256" i="62"/>
  <c r="K256" i="62"/>
  <c r="F256" i="62"/>
  <c r="L256" i="62"/>
  <c r="H256" i="62"/>
  <c r="I256" i="62"/>
  <c r="H56" i="62"/>
  <c r="I56" i="62"/>
  <c r="J56" i="62"/>
  <c r="K56" i="62"/>
  <c r="L56" i="62"/>
  <c r="F56" i="62"/>
  <c r="G56" i="62"/>
  <c r="L27" i="62"/>
  <c r="F27" i="62"/>
  <c r="G27" i="62"/>
  <c r="H27" i="62"/>
  <c r="I27" i="62"/>
  <c r="J27" i="62"/>
  <c r="K27" i="62"/>
  <c r="L105" i="62"/>
  <c r="F105" i="62"/>
  <c r="G105" i="62"/>
  <c r="H105" i="62"/>
  <c r="I105" i="62"/>
  <c r="J105" i="62"/>
  <c r="K105" i="62"/>
  <c r="F66" i="62"/>
  <c r="G66" i="62"/>
  <c r="H66" i="62"/>
  <c r="I66" i="62"/>
  <c r="J66" i="62"/>
  <c r="K66" i="62"/>
  <c r="L66" i="62"/>
  <c r="K42" i="62"/>
  <c r="L42" i="62"/>
  <c r="F42" i="62"/>
  <c r="G42" i="62"/>
  <c r="H42" i="62"/>
  <c r="I42" i="62"/>
  <c r="J42" i="62"/>
  <c r="G232" i="62"/>
  <c r="H232" i="62"/>
  <c r="I232" i="62"/>
  <c r="J232" i="62"/>
  <c r="K232" i="62"/>
  <c r="L232" i="62"/>
  <c r="G20" i="62"/>
  <c r="G37" i="62"/>
  <c r="G53" i="62"/>
  <c r="H61" i="62"/>
  <c r="H69" i="62"/>
  <c r="H77" i="62"/>
  <c r="I85" i="62"/>
  <c r="F165" i="62"/>
  <c r="F213" i="62"/>
  <c r="J237" i="62"/>
  <c r="H261" i="62"/>
  <c r="G206" i="62"/>
  <c r="H206" i="62"/>
  <c r="I206" i="62"/>
  <c r="J206" i="62"/>
  <c r="K206" i="62"/>
  <c r="L206" i="62"/>
  <c r="L80" i="62"/>
  <c r="F80" i="62"/>
  <c r="G80" i="62"/>
  <c r="H80" i="62"/>
  <c r="I80" i="62"/>
  <c r="J80" i="62"/>
  <c r="K80" i="62"/>
  <c r="F16" i="62"/>
  <c r="G16" i="62"/>
  <c r="H16" i="62"/>
  <c r="I16" i="62"/>
  <c r="J16" i="62"/>
  <c r="K16" i="62"/>
  <c r="L16" i="62"/>
  <c r="F242" i="62"/>
  <c r="L242" i="62"/>
  <c r="G242" i="62"/>
  <c r="H242" i="62"/>
  <c r="I242" i="62"/>
  <c r="J242" i="62"/>
  <c r="K242" i="62"/>
  <c r="F170" i="62"/>
  <c r="G170" i="62"/>
  <c r="I170" i="62"/>
  <c r="H170" i="62"/>
  <c r="J170" i="62"/>
  <c r="K170" i="62"/>
  <c r="L170" i="62"/>
  <c r="J126" i="62"/>
  <c r="K126" i="62"/>
  <c r="G126" i="62"/>
  <c r="H126" i="62"/>
  <c r="I126" i="62"/>
  <c r="L126" i="62"/>
  <c r="I38" i="62"/>
  <c r="J38" i="62"/>
  <c r="K38" i="62"/>
  <c r="L38" i="62"/>
  <c r="F38" i="62"/>
  <c r="G38" i="62"/>
  <c r="H38" i="62"/>
  <c r="I269" i="62"/>
  <c r="G269" i="62"/>
  <c r="J269" i="62"/>
  <c r="L63" i="62"/>
  <c r="F63" i="62"/>
  <c r="G63" i="62"/>
  <c r="H63" i="62"/>
  <c r="I63" i="62"/>
  <c r="J63" i="62"/>
  <c r="K63" i="62"/>
  <c r="F186" i="62"/>
  <c r="G186" i="62"/>
  <c r="H186" i="62"/>
  <c r="I186" i="62"/>
  <c r="K186" i="62"/>
  <c r="L186" i="62"/>
  <c r="J167" i="62"/>
  <c r="K167" i="62"/>
  <c r="L167" i="62"/>
  <c r="F167" i="62"/>
  <c r="I167" i="62"/>
  <c r="H167" i="62"/>
  <c r="I103" i="62"/>
  <c r="J103" i="62"/>
  <c r="K103" i="62"/>
  <c r="L103" i="62"/>
  <c r="F103" i="62"/>
  <c r="G103" i="62"/>
  <c r="H103" i="62"/>
  <c r="F41" i="62"/>
  <c r="G41" i="62"/>
  <c r="H41" i="62"/>
  <c r="I41" i="62"/>
  <c r="J41" i="62"/>
  <c r="K41" i="62"/>
  <c r="L41" i="62"/>
  <c r="J46" i="62"/>
  <c r="K46" i="62"/>
  <c r="L46" i="62"/>
  <c r="F46" i="62"/>
  <c r="G46" i="62"/>
  <c r="H46" i="62"/>
  <c r="I46" i="62"/>
  <c r="F57" i="62"/>
  <c r="G57" i="62"/>
  <c r="H57" i="62"/>
  <c r="I57" i="62"/>
  <c r="J57" i="62"/>
  <c r="K57" i="62"/>
  <c r="L57" i="62"/>
  <c r="L247" i="62"/>
  <c r="G247" i="62"/>
  <c r="I247" i="62"/>
  <c r="J247" i="62"/>
  <c r="K247" i="62"/>
  <c r="F247" i="62"/>
  <c r="F52" i="62"/>
  <c r="G52" i="62"/>
  <c r="H52" i="62"/>
  <c r="I52" i="62"/>
  <c r="J52" i="62"/>
  <c r="K52" i="62"/>
  <c r="L52" i="62"/>
  <c r="AK78" i="71"/>
  <c r="F58" i="62"/>
  <c r="G58" i="62"/>
  <c r="H58" i="62"/>
  <c r="I58" i="62"/>
  <c r="J58" i="62"/>
  <c r="K58" i="62"/>
  <c r="L58" i="62"/>
  <c r="F36" i="62"/>
  <c r="G36" i="62"/>
  <c r="H36" i="62"/>
  <c r="I36" i="62"/>
  <c r="J36" i="62"/>
  <c r="K36" i="62"/>
  <c r="L36" i="62"/>
  <c r="F20" i="62"/>
  <c r="F37" i="62"/>
  <c r="F53" i="62"/>
  <c r="G61" i="62"/>
  <c r="G69" i="62"/>
  <c r="G77" i="62"/>
  <c r="H85" i="62"/>
  <c r="L101" i="62"/>
  <c r="I237" i="62"/>
  <c r="H285" i="62"/>
  <c r="G163" i="62"/>
  <c r="J163" i="62"/>
  <c r="K163" i="62"/>
  <c r="L163" i="62"/>
  <c r="F163" i="62"/>
  <c r="G68" i="62"/>
  <c r="H68" i="62"/>
  <c r="I68" i="62"/>
  <c r="J68" i="62"/>
  <c r="K68" i="62"/>
  <c r="L68" i="62"/>
  <c r="F328" i="62"/>
  <c r="I328" i="62"/>
  <c r="J328" i="62"/>
  <c r="K328" i="62"/>
  <c r="L328" i="62"/>
  <c r="I130" i="62"/>
  <c r="H130" i="62"/>
  <c r="L130" i="62"/>
  <c r="J130" i="62"/>
  <c r="K130" i="62"/>
  <c r="K18" i="62"/>
  <c r="L18" i="62"/>
  <c r="F18" i="62"/>
  <c r="G18" i="62"/>
  <c r="H18" i="62"/>
  <c r="I18" i="62"/>
  <c r="J18" i="62"/>
  <c r="K140" i="62"/>
  <c r="G140" i="62"/>
  <c r="H140" i="62"/>
  <c r="I140" i="62"/>
  <c r="L140" i="62"/>
  <c r="J140" i="62"/>
  <c r="K54" i="62"/>
  <c r="L54" i="62"/>
  <c r="F54" i="62"/>
  <c r="G54" i="62"/>
  <c r="H54" i="62"/>
  <c r="I54" i="62"/>
  <c r="J54" i="62"/>
  <c r="F258" i="62"/>
  <c r="L258" i="62"/>
  <c r="G258" i="62"/>
  <c r="I258" i="62"/>
  <c r="J258" i="62"/>
  <c r="K258" i="62"/>
  <c r="I89" i="62"/>
  <c r="J89" i="62"/>
  <c r="G89" i="62"/>
  <c r="K89" i="62"/>
  <c r="L89" i="62"/>
  <c r="H89" i="62"/>
  <c r="K50" i="62"/>
  <c r="L50" i="62"/>
  <c r="F50" i="62"/>
  <c r="G50" i="62"/>
  <c r="H50" i="62"/>
  <c r="I50" i="62"/>
  <c r="J50" i="62"/>
  <c r="I268" i="62"/>
  <c r="G268" i="62"/>
  <c r="J268" i="62"/>
  <c r="K268" i="62"/>
  <c r="F268" i="62"/>
  <c r="L268" i="62"/>
  <c r="L113" i="62"/>
  <c r="F113" i="62"/>
  <c r="G113" i="62"/>
  <c r="H113" i="62"/>
  <c r="I113" i="62"/>
  <c r="J113" i="62"/>
  <c r="K113" i="62"/>
  <c r="K162" i="62"/>
  <c r="L162" i="62"/>
  <c r="F162" i="62"/>
  <c r="I162" i="62"/>
  <c r="J162" i="62"/>
  <c r="J134" i="62"/>
  <c r="K134" i="62"/>
  <c r="G134" i="62"/>
  <c r="H134" i="62"/>
  <c r="I134" i="62"/>
  <c r="L134" i="62"/>
  <c r="J136" i="62"/>
  <c r="K136" i="62"/>
  <c r="F136" i="62"/>
  <c r="I136" i="62"/>
  <c r="L136" i="62"/>
  <c r="I216" i="62"/>
  <c r="J216" i="62"/>
  <c r="K216" i="62"/>
  <c r="L216" i="62"/>
  <c r="F216" i="62"/>
  <c r="G216" i="62"/>
  <c r="H216" i="62"/>
  <c r="L51" i="62"/>
  <c r="F51" i="62"/>
  <c r="G51" i="62"/>
  <c r="H51" i="62"/>
  <c r="I51" i="62"/>
  <c r="J51" i="62"/>
  <c r="K51" i="62"/>
  <c r="F61" i="62"/>
  <c r="F69" i="62"/>
  <c r="F77" i="62"/>
  <c r="G85" i="62"/>
  <c r="K101" i="62"/>
  <c r="L165" i="62"/>
  <c r="L213" i="62"/>
  <c r="H237" i="62"/>
  <c r="L269" i="62"/>
  <c r="F261" i="62"/>
  <c r="I261" i="62"/>
  <c r="H251" i="62"/>
  <c r="I251" i="62"/>
  <c r="J251" i="62"/>
  <c r="K251" i="62"/>
  <c r="F251" i="62"/>
  <c r="L251" i="62"/>
  <c r="H218" i="62"/>
  <c r="J218" i="62"/>
  <c r="I218" i="62"/>
  <c r="K218" i="62"/>
  <c r="L218" i="62"/>
  <c r="K99" i="62"/>
  <c r="L99" i="62"/>
  <c r="F99" i="62"/>
  <c r="G99" i="62"/>
  <c r="H99" i="62"/>
  <c r="I99" i="62"/>
  <c r="J99" i="62"/>
  <c r="I285" i="62"/>
  <c r="J285" i="62"/>
  <c r="K285" i="62"/>
  <c r="L252" i="62"/>
  <c r="G252" i="62"/>
  <c r="H252" i="62"/>
  <c r="I252" i="62"/>
  <c r="J252" i="62"/>
  <c r="K252" i="62"/>
  <c r="F252" i="62"/>
  <c r="L106" i="62"/>
  <c r="F106" i="62"/>
  <c r="G106" i="62"/>
  <c r="H106" i="62"/>
  <c r="J106" i="62"/>
  <c r="K106" i="62"/>
  <c r="G202" i="62"/>
  <c r="J202" i="62"/>
  <c r="H202" i="62"/>
  <c r="I202" i="62"/>
  <c r="K202" i="62"/>
  <c r="L202" i="62"/>
  <c r="F226" i="62"/>
  <c r="L226" i="62"/>
  <c r="G226" i="62"/>
  <c r="H226" i="62"/>
  <c r="J226" i="62"/>
  <c r="K226" i="62"/>
  <c r="I211" i="62"/>
  <c r="J211" i="62"/>
  <c r="K211" i="62"/>
  <c r="L211" i="62"/>
  <c r="G211" i="62"/>
  <c r="H211" i="62"/>
  <c r="F28" i="62"/>
  <c r="G28" i="62"/>
  <c r="H28" i="62"/>
  <c r="I28" i="62"/>
  <c r="J28" i="62"/>
  <c r="K28" i="62"/>
  <c r="L28" i="62"/>
  <c r="J91" i="62"/>
  <c r="K91" i="62"/>
  <c r="L91" i="62"/>
  <c r="F91" i="62"/>
  <c r="G91" i="62"/>
  <c r="H91" i="62"/>
  <c r="I91" i="62"/>
  <c r="F214" i="62"/>
  <c r="G214" i="62"/>
  <c r="H214" i="62"/>
  <c r="I214" i="62"/>
  <c r="K214" i="62"/>
  <c r="L214" i="62"/>
  <c r="G9" i="62"/>
  <c r="H9" i="62"/>
  <c r="I9" i="62"/>
  <c r="J9" i="62"/>
  <c r="K9" i="62"/>
  <c r="L9" i="62"/>
  <c r="F9" i="62"/>
  <c r="F75" i="62"/>
  <c r="G75" i="62"/>
  <c r="H75" i="62"/>
  <c r="I75" i="62"/>
  <c r="K75" i="62"/>
  <c r="L75" i="62"/>
  <c r="J64" i="62"/>
  <c r="K64" i="62"/>
  <c r="L64" i="62"/>
  <c r="F64" i="62"/>
  <c r="G64" i="62"/>
  <c r="H64" i="62"/>
  <c r="I64" i="62"/>
  <c r="J267" i="62"/>
  <c r="K267" i="62"/>
  <c r="F267" i="62"/>
  <c r="L267" i="62"/>
  <c r="I267" i="62"/>
  <c r="G267" i="62"/>
  <c r="H267" i="62"/>
  <c r="L20" i="62"/>
  <c r="L37" i="62"/>
  <c r="L53" i="62"/>
  <c r="J101" i="62"/>
  <c r="K165" i="62"/>
  <c r="K213" i="62"/>
  <c r="G237" i="62"/>
  <c r="L285" i="62"/>
  <c r="F185" i="62"/>
  <c r="G185" i="62"/>
  <c r="H185" i="62"/>
  <c r="I185" i="62"/>
  <c r="J185" i="62"/>
  <c r="K185" i="62"/>
  <c r="L185" i="62"/>
  <c r="H22" i="62"/>
  <c r="I22" i="62"/>
  <c r="J22" i="62"/>
  <c r="K22" i="62"/>
  <c r="L22" i="62"/>
  <c r="F22" i="62"/>
  <c r="G22" i="62"/>
  <c r="F15" i="62"/>
  <c r="H15" i="62"/>
  <c r="I15" i="62"/>
  <c r="J15" i="62"/>
  <c r="K15" i="62"/>
  <c r="L15" i="62"/>
  <c r="I266" i="62"/>
  <c r="L266" i="62"/>
  <c r="G266" i="62"/>
  <c r="H266" i="62"/>
  <c r="J266" i="62"/>
  <c r="K266" i="62"/>
  <c r="F266" i="62"/>
  <c r="F138" i="62"/>
  <c r="I138" i="62"/>
  <c r="H138" i="62"/>
  <c r="L138" i="62"/>
  <c r="J138" i="62"/>
  <c r="K138" i="62"/>
  <c r="L260" i="62"/>
  <c r="H260" i="62"/>
  <c r="I260" i="62"/>
  <c r="J260" i="62"/>
  <c r="K260" i="62"/>
  <c r="F260" i="62"/>
  <c r="H48" i="62"/>
  <c r="I48" i="62"/>
  <c r="J48" i="62"/>
  <c r="K48" i="62"/>
  <c r="L48" i="62"/>
  <c r="F48" i="62"/>
  <c r="G48" i="62"/>
  <c r="L7" i="62"/>
  <c r="F7" i="62"/>
  <c r="G7" i="62"/>
  <c r="H7" i="62"/>
  <c r="I7" i="62"/>
  <c r="J7" i="62"/>
  <c r="K7" i="62"/>
  <c r="F70" i="62"/>
  <c r="H70" i="62"/>
  <c r="I70" i="62"/>
  <c r="J70" i="62"/>
  <c r="K70" i="62"/>
  <c r="L70" i="62"/>
  <c r="F60" i="62"/>
  <c r="G60" i="62"/>
  <c r="H60" i="62"/>
  <c r="I60" i="62"/>
  <c r="J60" i="62"/>
  <c r="K60" i="62"/>
  <c r="L60" i="62"/>
  <c r="F178" i="62"/>
  <c r="G178" i="62"/>
  <c r="I178" i="62"/>
  <c r="H178" i="62"/>
  <c r="J178" i="62"/>
  <c r="K178" i="62"/>
  <c r="L178" i="62"/>
  <c r="J164" i="62"/>
  <c r="K164" i="62"/>
  <c r="G164" i="62"/>
  <c r="H164" i="62"/>
  <c r="L164" i="62"/>
  <c r="F164" i="62"/>
  <c r="I164" i="62"/>
  <c r="F49" i="62"/>
  <c r="G49" i="62"/>
  <c r="H49" i="62"/>
  <c r="I49" i="62"/>
  <c r="J49" i="62"/>
  <c r="K49" i="62"/>
  <c r="L49" i="62"/>
  <c r="J265" i="62"/>
  <c r="K265" i="62"/>
  <c r="F265" i="62"/>
  <c r="I265" i="62"/>
  <c r="L265" i="62"/>
  <c r="H265" i="62"/>
  <c r="F145" i="62"/>
  <c r="H145" i="62"/>
  <c r="I145" i="62"/>
  <c r="L145" i="62"/>
  <c r="J145" i="62"/>
  <c r="K145" i="62"/>
  <c r="H183" i="62"/>
  <c r="K183" i="62"/>
  <c r="L183" i="62"/>
  <c r="F183" i="62"/>
  <c r="G183" i="62"/>
  <c r="I183" i="62"/>
  <c r="J183" i="62"/>
  <c r="I96" i="62"/>
  <c r="J96" i="62"/>
  <c r="K96" i="62"/>
  <c r="L96" i="62"/>
  <c r="F96" i="62"/>
  <c r="G96" i="62"/>
  <c r="H96" i="62"/>
  <c r="J172" i="62"/>
  <c r="K172" i="62"/>
  <c r="L172" i="62"/>
  <c r="G172" i="62"/>
  <c r="I172" i="62"/>
  <c r="H172" i="62"/>
  <c r="F172" i="62"/>
  <c r="F139" i="62"/>
  <c r="H139" i="62"/>
  <c r="I139" i="62"/>
  <c r="L139" i="62"/>
  <c r="J139" i="62"/>
  <c r="K139" i="62"/>
  <c r="F59" i="62"/>
  <c r="G59" i="62"/>
  <c r="H59" i="62"/>
  <c r="I59" i="62"/>
  <c r="J59" i="62"/>
  <c r="K59" i="62"/>
  <c r="L59" i="62"/>
  <c r="J102" i="62"/>
  <c r="K102" i="62"/>
  <c r="L102" i="62"/>
  <c r="F102" i="62"/>
  <c r="G102" i="62"/>
  <c r="H102" i="62"/>
  <c r="I102" i="62"/>
  <c r="K20" i="62"/>
  <c r="K37" i="62"/>
  <c r="K53" i="62"/>
  <c r="L61" i="62"/>
  <c r="L69" i="62"/>
  <c r="L77" i="62"/>
  <c r="L85" i="62"/>
  <c r="I101" i="62"/>
  <c r="J165" i="62"/>
  <c r="H213" i="62"/>
  <c r="L237" i="62"/>
  <c r="L261" i="62"/>
  <c r="K269" i="62"/>
  <c r="K39" i="62"/>
  <c r="L39" i="62"/>
  <c r="F39" i="62"/>
  <c r="G39" i="62"/>
  <c r="H39" i="62"/>
  <c r="I39" i="62"/>
  <c r="J39" i="62"/>
  <c r="L227" i="62"/>
  <c r="H227" i="62"/>
  <c r="I227" i="62"/>
  <c r="J227" i="62"/>
  <c r="K227" i="62"/>
  <c r="F227" i="62"/>
  <c r="J104" i="62"/>
  <c r="K104" i="62"/>
  <c r="L104" i="62"/>
  <c r="F104" i="62"/>
  <c r="G104" i="62"/>
  <c r="H104" i="62"/>
  <c r="I104" i="62"/>
  <c r="L62" i="62"/>
  <c r="F62" i="62"/>
  <c r="G62" i="62"/>
  <c r="H62" i="62"/>
  <c r="I62" i="62"/>
  <c r="J62" i="62"/>
  <c r="K62" i="62"/>
  <c r="L236" i="62"/>
  <c r="G236" i="62"/>
  <c r="I236" i="62"/>
  <c r="J236" i="62"/>
  <c r="K236" i="62"/>
  <c r="F236" i="62"/>
  <c r="F129" i="62"/>
  <c r="G129" i="62"/>
  <c r="H129" i="62"/>
  <c r="I129" i="62"/>
  <c r="L129" i="62"/>
  <c r="J129" i="62"/>
  <c r="K129" i="62"/>
  <c r="G210" i="62"/>
  <c r="J210" i="62"/>
  <c r="H210" i="62"/>
  <c r="I210" i="62"/>
  <c r="K210" i="62"/>
  <c r="L210" i="62"/>
  <c r="J34" i="62"/>
  <c r="K34" i="62"/>
  <c r="L34" i="62"/>
  <c r="F34" i="62"/>
  <c r="G34" i="62"/>
  <c r="H34" i="62"/>
  <c r="I34" i="62"/>
  <c r="I257" i="62"/>
  <c r="J257" i="62"/>
  <c r="K257" i="62"/>
  <c r="F257" i="62"/>
  <c r="L257" i="62"/>
  <c r="H257" i="62"/>
  <c r="G73" i="62"/>
  <c r="H73" i="62"/>
  <c r="I73" i="62"/>
  <c r="J73" i="62"/>
  <c r="K73" i="62"/>
  <c r="L73" i="62"/>
  <c r="F73" i="62"/>
  <c r="I212" i="62"/>
  <c r="K212" i="62"/>
  <c r="L212" i="62"/>
  <c r="F212" i="62"/>
  <c r="G212" i="62"/>
  <c r="J212" i="62"/>
  <c r="J20" i="62"/>
  <c r="J37" i="62"/>
  <c r="J53" i="62"/>
  <c r="K61" i="62"/>
  <c r="K69" i="62"/>
  <c r="K77" i="62"/>
  <c r="F85" i="62"/>
  <c r="H101" i="62"/>
  <c r="H165" i="62"/>
  <c r="J213" i="62"/>
  <c r="F237" i="62"/>
  <c r="H269" i="62"/>
  <c r="G179" i="62"/>
  <c r="I179" i="62"/>
  <c r="H179" i="62"/>
  <c r="J179" i="62"/>
  <c r="K179" i="62"/>
  <c r="L179" i="62"/>
  <c r="F179" i="62"/>
  <c r="K55" i="62"/>
  <c r="L55" i="62"/>
  <c r="G55" i="62"/>
  <c r="H55" i="62"/>
  <c r="I55" i="62"/>
  <c r="J55" i="62"/>
  <c r="H17" i="62"/>
  <c r="I17" i="62"/>
  <c r="J17" i="62"/>
  <c r="K17" i="62"/>
  <c r="L17" i="62"/>
  <c r="F17" i="62"/>
  <c r="G17" i="62"/>
  <c r="L224" i="62"/>
  <c r="G224" i="62"/>
  <c r="H224" i="62"/>
  <c r="I224" i="62"/>
  <c r="J224" i="62"/>
  <c r="K224" i="62"/>
  <c r="F224" i="62"/>
  <c r="I204" i="62"/>
  <c r="K204" i="62"/>
  <c r="L204" i="62"/>
  <c r="F204" i="62"/>
  <c r="G204" i="62"/>
  <c r="H204" i="62"/>
  <c r="J204" i="62"/>
  <c r="G171" i="62"/>
  <c r="I171" i="62"/>
  <c r="H171" i="62"/>
  <c r="J171" i="62"/>
  <c r="K171" i="62"/>
  <c r="L171" i="62"/>
  <c r="F171" i="62"/>
  <c r="L239" i="62"/>
  <c r="H239" i="62"/>
  <c r="I239" i="62"/>
  <c r="J239" i="62"/>
  <c r="K239" i="62"/>
  <c r="F239" i="62"/>
  <c r="J230" i="62"/>
  <c r="K230" i="62"/>
  <c r="F230" i="62"/>
  <c r="L230" i="62"/>
  <c r="G230" i="62"/>
  <c r="H230" i="62"/>
  <c r="L255" i="62"/>
  <c r="H255" i="62"/>
  <c r="I255" i="62"/>
  <c r="J255" i="62"/>
  <c r="K255" i="62"/>
  <c r="F255" i="62"/>
  <c r="F137" i="62"/>
  <c r="H137" i="62"/>
  <c r="I137" i="62"/>
  <c r="L137" i="62"/>
  <c r="J137" i="62"/>
  <c r="K137" i="62"/>
  <c r="I195" i="62"/>
  <c r="J195" i="62"/>
  <c r="K195" i="62"/>
  <c r="L195" i="62"/>
  <c r="F195" i="62"/>
  <c r="H195" i="62"/>
  <c r="F198" i="62"/>
  <c r="H198" i="62"/>
  <c r="I198" i="62"/>
  <c r="J198" i="62"/>
  <c r="K198" i="62"/>
  <c r="L198" i="62"/>
  <c r="G131" i="62"/>
  <c r="H131" i="62"/>
  <c r="I131" i="62"/>
  <c r="L131" i="62"/>
  <c r="J131" i="62"/>
  <c r="K131" i="62"/>
  <c r="F182" i="62"/>
  <c r="G182" i="62"/>
  <c r="H182" i="62"/>
  <c r="I182" i="62"/>
  <c r="K182" i="62"/>
  <c r="L182" i="62"/>
  <c r="F76" i="62"/>
  <c r="G76" i="62"/>
  <c r="H76" i="62"/>
  <c r="I76" i="62"/>
  <c r="J76" i="62"/>
  <c r="K76" i="62"/>
  <c r="L76" i="62"/>
  <c r="K261" i="62"/>
  <c r="AK56" i="71"/>
  <c r="AK79" i="71"/>
  <c r="AK96" i="71"/>
  <c r="AK62" i="71"/>
  <c r="AK86" i="71"/>
  <c r="AK159" i="71"/>
  <c r="AK287" i="71"/>
  <c r="AK279" i="71"/>
  <c r="AK125" i="71"/>
  <c r="AK47" i="71"/>
  <c r="AK202" i="71"/>
  <c r="AK236" i="71"/>
  <c r="AK76" i="71"/>
  <c r="AK204" i="71"/>
  <c r="AK84" i="71"/>
  <c r="AK192" i="71"/>
  <c r="AK97" i="71"/>
  <c r="AK188" i="71"/>
  <c r="AK116" i="71"/>
  <c r="AK232" i="71"/>
  <c r="AK151" i="71"/>
  <c r="AK72" i="71"/>
  <c r="AK40" i="71"/>
  <c r="AK95" i="71"/>
  <c r="AK233" i="71"/>
  <c r="AK29" i="71"/>
  <c r="AK154" i="71"/>
  <c r="AK69" i="71"/>
  <c r="AK276" i="71"/>
  <c r="AK156" i="71"/>
  <c r="AK93" i="71"/>
  <c r="AK285" i="71"/>
  <c r="AK165" i="71"/>
  <c r="AK203" i="71"/>
  <c r="AK215" i="71"/>
  <c r="AK218" i="71"/>
  <c r="AK277" i="71"/>
  <c r="AK30" i="71"/>
  <c r="AK275" i="71"/>
  <c r="AK77" i="71"/>
  <c r="AK133" i="71"/>
  <c r="AK157" i="71"/>
  <c r="BL261" i="1"/>
  <c r="BL261" i="71" s="1"/>
  <c r="AK234" i="71"/>
  <c r="AK267" i="71"/>
  <c r="AK182" i="71"/>
  <c r="AK54" i="71"/>
  <c r="AK184" i="71"/>
  <c r="AK259" i="71"/>
  <c r="AK123" i="71"/>
  <c r="AK284" i="71"/>
  <c r="AK185" i="71"/>
  <c r="AK61" i="71"/>
  <c r="AK66" i="71"/>
  <c r="AK250" i="71"/>
  <c r="AK33" i="71"/>
  <c r="AK198" i="71"/>
  <c r="AK70" i="71"/>
  <c r="AK111" i="71"/>
  <c r="AK260" i="71"/>
  <c r="AK256" i="71"/>
  <c r="AK80" i="71"/>
  <c r="AK191" i="71"/>
  <c r="AK149" i="71"/>
  <c r="AK230" i="71"/>
  <c r="AK288" i="71"/>
  <c r="AK224" i="71"/>
  <c r="AK100" i="71"/>
  <c r="AK189" i="71"/>
  <c r="AK258" i="71"/>
  <c r="AK36" i="71"/>
  <c r="AK73" i="71"/>
  <c r="AK83" i="71"/>
  <c r="AK206" i="71"/>
  <c r="AK147" i="71"/>
  <c r="AK278" i="71"/>
  <c r="AK109" i="71"/>
  <c r="AK187" i="71"/>
  <c r="AK121" i="71"/>
  <c r="AK48" i="71"/>
  <c r="AK57" i="71"/>
  <c r="AK289" i="71"/>
  <c r="BK261" i="1"/>
  <c r="BK261" i="71" s="1"/>
  <c r="AK74" i="71"/>
  <c r="AK228" i="71"/>
  <c r="AK27" i="71"/>
  <c r="AK90" i="71"/>
  <c r="AK152" i="71"/>
  <c r="AK220" i="71"/>
  <c r="AK37" i="71"/>
  <c r="AK160" i="71"/>
  <c r="AK281" i="71"/>
  <c r="AK67" i="71"/>
  <c r="AK244" i="71"/>
  <c r="AK58" i="71"/>
  <c r="AK82" i="71"/>
  <c r="AK68" i="71"/>
  <c r="AK272" i="71"/>
  <c r="AK126" i="71"/>
  <c r="AK222" i="71"/>
  <c r="AK246" i="71"/>
  <c r="AK231" i="71"/>
  <c r="AK150" i="71"/>
  <c r="AK286" i="71"/>
  <c r="AK75" i="71"/>
  <c r="AK89" i="71"/>
  <c r="AK158" i="71"/>
  <c r="AK280" i="71"/>
  <c r="AK183" i="71"/>
  <c r="AK38" i="71"/>
  <c r="AK282" i="71"/>
  <c r="AK146" i="71"/>
  <c r="AK105" i="71"/>
  <c r="AK155" i="71"/>
  <c r="AK35" i="71"/>
  <c r="AK348" i="71"/>
  <c r="AK59" i="71"/>
  <c r="AK247" i="71"/>
  <c r="AK124" i="71"/>
  <c r="AK199" i="71"/>
  <c r="AK81" i="71"/>
  <c r="AK226" i="71"/>
  <c r="AK271" i="71"/>
  <c r="AK205" i="71"/>
  <c r="AK262" i="71"/>
  <c r="AK190" i="71"/>
  <c r="AK305" i="71"/>
  <c r="AK88" i="71"/>
  <c r="AK42" i="71"/>
  <c r="AK238" i="71"/>
  <c r="AK119" i="71"/>
  <c r="AE375" i="71" l="1"/>
  <c r="AN375" i="71" s="1" a="1"/>
  <c r="AN375" i="71" s="1"/>
  <c r="BP22" i="1"/>
  <c r="BO34" i="1"/>
  <c r="BO34" i="71" s="1"/>
  <c r="BO42" i="1"/>
  <c r="BO42" i="71" s="1"/>
  <c r="BO26" i="1"/>
  <c r="BO66" i="1"/>
  <c r="BO66" i="71" s="1"/>
  <c r="BO98" i="1"/>
  <c r="BO98" i="71" s="1"/>
  <c r="BO130" i="1"/>
  <c r="BO162" i="1"/>
  <c r="BO162" i="71" s="1"/>
  <c r="BO195" i="1"/>
  <c r="BO195" i="71" s="1"/>
  <c r="BO227" i="1"/>
  <c r="BO126" i="1"/>
  <c r="BO126" i="71" s="1"/>
  <c r="BO134" i="1"/>
  <c r="BO134" i="71" s="1"/>
  <c r="BO166" i="1"/>
  <c r="BO166" i="71" s="1"/>
  <c r="BO199" i="1"/>
  <c r="BO231" i="1"/>
  <c r="BO231" i="71" s="1"/>
  <c r="BO219" i="1"/>
  <c r="BO219" i="71" s="1"/>
  <c r="BO62" i="1"/>
  <c r="BO62" i="71" s="1"/>
  <c r="BO223" i="1"/>
  <c r="BO223" i="71" s="1"/>
  <c r="BO74" i="1"/>
  <c r="BO74" i="71" s="1"/>
  <c r="BO106" i="1"/>
  <c r="BO138" i="1"/>
  <c r="BO171" i="1"/>
  <c r="BO171" i="71" s="1"/>
  <c r="BO235" i="1"/>
  <c r="BO235" i="71" s="1"/>
  <c r="BO142" i="1"/>
  <c r="BO142" i="71" s="1"/>
  <c r="BO207" i="1"/>
  <c r="BO207" i="71" s="1"/>
  <c r="BO122" i="1"/>
  <c r="BO122" i="71" s="1"/>
  <c r="BO251" i="1"/>
  <c r="BO251" i="71" s="1"/>
  <c r="BO94" i="1"/>
  <c r="BO256" i="1"/>
  <c r="BO82" i="1"/>
  <c r="BO82" i="71" s="1"/>
  <c r="BO114" i="1"/>
  <c r="BO114" i="71" s="1"/>
  <c r="BO146" i="1"/>
  <c r="BO146" i="71" s="1"/>
  <c r="BO179" i="1"/>
  <c r="BO179" i="71" s="1"/>
  <c r="BO243" i="1"/>
  <c r="BO58" i="1"/>
  <c r="BO58" i="71" s="1"/>
  <c r="BO154" i="1"/>
  <c r="BO154" i="71" s="1"/>
  <c r="BO158" i="1"/>
  <c r="BO158" i="71" s="1"/>
  <c r="BO50" i="1"/>
  <c r="BO50" i="71" s="1"/>
  <c r="BO150" i="1"/>
  <c r="BO183" i="1"/>
  <c r="BO183" i="71" s="1"/>
  <c r="BO215" i="1"/>
  <c r="BO215" i="71" s="1"/>
  <c r="BO90" i="1"/>
  <c r="BO187" i="1"/>
  <c r="BO187" i="71" s="1"/>
  <c r="BO191" i="1"/>
  <c r="BO191" i="71" s="1"/>
  <c r="BO203" i="1"/>
  <c r="BO203" i="71" s="1"/>
  <c r="BO193" i="1"/>
  <c r="BO68" i="1"/>
  <c r="BO68" i="71" s="1"/>
  <c r="BO208" i="1"/>
  <c r="BO208" i="71" s="1"/>
  <c r="BO140" i="1"/>
  <c r="BO140" i="71" s="1"/>
  <c r="BO75" i="1"/>
  <c r="BO75" i="71" s="1"/>
  <c r="BO226" i="1"/>
  <c r="BO226" i="71" s="1"/>
  <c r="BO156" i="1"/>
  <c r="BO156" i="71" s="1"/>
  <c r="BO259" i="1"/>
  <c r="BO206" i="1"/>
  <c r="BO73" i="1"/>
  <c r="BO73" i="71" s="1"/>
  <c r="BO109" i="1"/>
  <c r="BO232" i="1"/>
  <c r="BO96" i="1"/>
  <c r="BO96" i="71" s="1"/>
  <c r="BO32" i="1"/>
  <c r="BO120" i="1"/>
  <c r="BO120" i="71" s="1"/>
  <c r="BO55" i="1"/>
  <c r="BO55" i="71" s="1"/>
  <c r="BO53" i="1"/>
  <c r="BO194" i="1"/>
  <c r="BO194" i="71" s="1"/>
  <c r="BO160" i="1"/>
  <c r="BO160" i="71" s="1"/>
  <c r="BO127" i="1"/>
  <c r="BO127" i="71" s="1"/>
  <c r="BO38" i="1"/>
  <c r="BO38" i="71" s="1"/>
  <c r="BO86" i="1"/>
  <c r="BO151" i="1"/>
  <c r="BO151" i="71" s="1"/>
  <c r="BO28" i="1"/>
  <c r="BO28" i="71" s="1"/>
  <c r="BO132" i="1"/>
  <c r="BO132" i="71" s="1"/>
  <c r="BO67" i="1"/>
  <c r="BO67" i="71" s="1"/>
  <c r="BO61" i="1"/>
  <c r="BO61" i="71" s="1"/>
  <c r="BO218" i="1"/>
  <c r="BO218" i="71" s="1"/>
  <c r="BO148" i="1"/>
  <c r="BO148" i="71" s="1"/>
  <c r="BO212" i="1"/>
  <c r="BO212" i="71" s="1"/>
  <c r="BO197" i="1"/>
  <c r="BO197" i="71" s="1"/>
  <c r="BO65" i="1"/>
  <c r="BO65" i="71" s="1"/>
  <c r="BO45" i="1"/>
  <c r="BO45" i="71" s="1"/>
  <c r="BO224" i="1"/>
  <c r="BO224" i="71" s="1"/>
  <c r="BO88" i="1"/>
  <c r="BO254" i="1"/>
  <c r="BO254" i="71" s="1"/>
  <c r="BO116" i="1"/>
  <c r="BO116" i="71" s="1"/>
  <c r="BO248" i="1"/>
  <c r="BO248" i="71" s="1"/>
  <c r="BO111" i="1"/>
  <c r="BO111" i="71" s="1"/>
  <c r="BO47" i="1"/>
  <c r="BO47" i="71" s="1"/>
  <c r="BO37" i="1"/>
  <c r="BO37" i="71" s="1"/>
  <c r="BO230" i="1"/>
  <c r="BO85" i="1"/>
  <c r="BO102" i="1"/>
  <c r="BO101" i="1"/>
  <c r="BO101" i="71" s="1"/>
  <c r="BO124" i="1"/>
  <c r="BO124" i="71" s="1"/>
  <c r="BO59" i="1"/>
  <c r="BO59" i="71" s="1"/>
  <c r="BO201" i="1"/>
  <c r="BO201" i="71" s="1"/>
  <c r="BO139" i="1"/>
  <c r="BO139" i="71" s="1"/>
  <c r="BO258" i="1"/>
  <c r="BO258" i="71" s="1"/>
  <c r="BO189" i="1"/>
  <c r="BO189" i="71" s="1"/>
  <c r="BO57" i="1"/>
  <c r="BO57" i="71" s="1"/>
  <c r="BO245" i="1"/>
  <c r="BO216" i="1"/>
  <c r="BO216" i="71" s="1"/>
  <c r="BO80" i="1"/>
  <c r="BO80" i="71" s="1"/>
  <c r="BO221" i="1"/>
  <c r="BO221" i="71" s="1"/>
  <c r="BO76" i="1"/>
  <c r="BO76" i="71" s="1"/>
  <c r="BO240" i="1"/>
  <c r="BO240" i="71" s="1"/>
  <c r="BO170" i="1"/>
  <c r="BO170" i="71" s="1"/>
  <c r="BO103" i="1"/>
  <c r="BO103" i="71" s="1"/>
  <c r="BO39" i="1"/>
  <c r="BO39" i="71" s="1"/>
  <c r="BO29" i="1"/>
  <c r="BO29" i="71" s="1"/>
  <c r="BO186" i="1"/>
  <c r="BO186" i="71" s="1"/>
  <c r="BO152" i="1"/>
  <c r="BO152" i="71" s="1"/>
  <c r="BO119" i="1"/>
  <c r="BO119" i="71" s="1"/>
  <c r="BO30" i="1"/>
  <c r="BO30" i="71" s="1"/>
  <c r="BO238" i="1"/>
  <c r="BO247" i="1"/>
  <c r="BO247" i="71" s="1"/>
  <c r="BO69" i="1"/>
  <c r="BO69" i="71" s="1"/>
  <c r="BO252" i="1"/>
  <c r="BO252" i="71" s="1"/>
  <c r="BO115" i="1"/>
  <c r="BO115" i="71" s="1"/>
  <c r="BO51" i="1"/>
  <c r="BO51" i="71" s="1"/>
  <c r="BO141" i="1"/>
  <c r="BO141" i="71" s="1"/>
  <c r="BO198" i="1"/>
  <c r="BO198" i="71" s="1"/>
  <c r="BO131" i="1"/>
  <c r="BO131" i="71" s="1"/>
  <c r="BO93" i="1"/>
  <c r="BO93" i="71" s="1"/>
  <c r="BO250" i="1"/>
  <c r="BO250" i="71" s="1"/>
  <c r="BO181" i="1"/>
  <c r="BO181" i="71" s="1"/>
  <c r="BO113" i="1"/>
  <c r="BO113" i="71" s="1"/>
  <c r="BO49" i="1"/>
  <c r="BO49" i="71" s="1"/>
  <c r="BO205" i="1"/>
  <c r="BO205" i="71" s="1"/>
  <c r="BO137" i="1"/>
  <c r="BO137" i="71" s="1"/>
  <c r="BO72" i="1"/>
  <c r="BO72" i="71" s="1"/>
  <c r="BO159" i="1"/>
  <c r="BO159" i="71" s="1"/>
  <c r="BO60" i="1"/>
  <c r="BO161" i="1"/>
  <c r="BO95" i="1"/>
  <c r="BO95" i="71" s="1"/>
  <c r="BO31" i="1"/>
  <c r="BO31" i="71" s="1"/>
  <c r="BO210" i="1"/>
  <c r="BO210" i="71" s="1"/>
  <c r="BO222" i="1"/>
  <c r="BO260" i="1"/>
  <c r="BO260" i="71" s="1"/>
  <c r="BO164" i="1"/>
  <c r="BO164" i="71" s="1"/>
  <c r="BO217" i="1"/>
  <c r="BO217" i="71" s="1"/>
  <c r="BO104" i="1"/>
  <c r="BO104" i="71" s="1"/>
  <c r="BO40" i="1"/>
  <c r="BO40" i="71" s="1"/>
  <c r="BO25" i="1"/>
  <c r="BO128" i="1"/>
  <c r="BO128" i="71" s="1"/>
  <c r="BO70" i="1"/>
  <c r="BO70" i="71" s="1"/>
  <c r="BO236" i="1"/>
  <c r="BO236" i="71" s="1"/>
  <c r="BO244" i="1"/>
  <c r="BO244" i="71" s="1"/>
  <c r="BO174" i="1"/>
  <c r="BO174" i="71" s="1"/>
  <c r="BO107" i="1"/>
  <c r="BO43" i="1"/>
  <c r="BO43" i="71" s="1"/>
  <c r="BO92" i="1"/>
  <c r="BO92" i="71" s="1"/>
  <c r="BO190" i="1"/>
  <c r="BO190" i="71" s="1"/>
  <c r="BO123" i="1"/>
  <c r="BO123" i="71" s="1"/>
  <c r="BO220" i="1"/>
  <c r="BO220" i="71" s="1"/>
  <c r="BO242" i="1"/>
  <c r="BO242" i="71" s="1"/>
  <c r="BO172" i="1"/>
  <c r="BO172" i="71" s="1"/>
  <c r="BO105" i="1"/>
  <c r="BO105" i="71" s="1"/>
  <c r="BO41" i="1"/>
  <c r="BO41" i="71" s="1"/>
  <c r="BO125" i="1"/>
  <c r="BO125" i="71" s="1"/>
  <c r="BO196" i="1"/>
  <c r="BO196" i="71" s="1"/>
  <c r="BO129" i="1"/>
  <c r="BO129" i="71" s="1"/>
  <c r="BO64" i="1"/>
  <c r="BO64" i="71" s="1"/>
  <c r="BO117" i="1"/>
  <c r="BO117" i="71" s="1"/>
  <c r="BO36" i="1"/>
  <c r="BO36" i="71" s="1"/>
  <c r="BO153" i="1"/>
  <c r="BO153" i="71" s="1"/>
  <c r="BO87" i="1"/>
  <c r="BO87" i="71" s="1"/>
  <c r="BO246" i="1"/>
  <c r="BO246" i="71" s="1"/>
  <c r="BO255" i="1"/>
  <c r="BO178" i="1"/>
  <c r="BO178" i="71" s="1"/>
  <c r="BO143" i="1"/>
  <c r="BO143" i="71" s="1"/>
  <c r="BO54" i="1"/>
  <c r="BO54" i="71" s="1"/>
  <c r="BO149" i="1"/>
  <c r="BO149" i="71" s="1"/>
  <c r="BO108" i="1"/>
  <c r="BO108" i="71" s="1"/>
  <c r="BO177" i="1"/>
  <c r="BO177" i="71" s="1"/>
  <c r="BO184" i="1"/>
  <c r="BO184" i="71" s="1"/>
  <c r="BO110" i="1"/>
  <c r="BO110" i="71" s="1"/>
  <c r="BO176" i="1"/>
  <c r="BO176" i="71" s="1"/>
  <c r="BO165" i="1"/>
  <c r="BO165" i="71" s="1"/>
  <c r="BO99" i="1"/>
  <c r="BO99" i="71" s="1"/>
  <c r="BO35" i="1"/>
  <c r="BO35" i="71" s="1"/>
  <c r="BO52" i="1"/>
  <c r="BO52" i="71" s="1"/>
  <c r="BO182" i="1"/>
  <c r="BO182" i="71" s="1"/>
  <c r="BO192" i="1"/>
  <c r="BO192" i="71" s="1"/>
  <c r="BO233" i="1"/>
  <c r="BO233" i="71" s="1"/>
  <c r="BO163" i="1"/>
  <c r="BO163" i="71" s="1"/>
  <c r="BO97" i="1"/>
  <c r="BO97" i="71" s="1"/>
  <c r="BO33" i="1"/>
  <c r="BO33" i="71" s="1"/>
  <c r="BO84" i="1"/>
  <c r="BO84" i="71" s="1"/>
  <c r="BO188" i="1"/>
  <c r="BO188" i="71" s="1"/>
  <c r="BO121" i="1"/>
  <c r="BO121" i="71" s="1"/>
  <c r="BO56" i="1"/>
  <c r="BO56" i="71" s="1"/>
  <c r="BO77" i="1"/>
  <c r="BO77" i="71" s="1"/>
  <c r="BO249" i="1"/>
  <c r="BO249" i="71" s="1"/>
  <c r="BO145" i="1"/>
  <c r="BO145" i="71" s="1"/>
  <c r="BO79" i="1"/>
  <c r="BO79" i="71" s="1"/>
  <c r="BO202" i="1"/>
  <c r="BO202" i="71" s="1"/>
  <c r="BO213" i="1"/>
  <c r="BO213" i="71" s="1"/>
  <c r="BO100" i="1"/>
  <c r="BO100" i="71" s="1"/>
  <c r="BO83" i="1"/>
  <c r="BO83" i="71" s="1"/>
  <c r="BO185" i="1"/>
  <c r="BO185" i="71" s="1"/>
  <c r="BO147" i="1"/>
  <c r="BO147" i="71" s="1"/>
  <c r="BO78" i="1"/>
  <c r="BO133" i="1"/>
  <c r="BO133" i="71" s="1"/>
  <c r="BO157" i="1"/>
  <c r="BO157" i="71" s="1"/>
  <c r="BO91" i="1"/>
  <c r="BO91" i="71" s="1"/>
  <c r="BO27" i="1"/>
  <c r="BO27" i="71" s="1"/>
  <c r="BO173" i="1"/>
  <c r="BO173" i="71" s="1"/>
  <c r="BO225" i="1"/>
  <c r="BO155" i="1"/>
  <c r="BO155" i="71" s="1"/>
  <c r="BO89" i="1"/>
  <c r="BO229" i="1"/>
  <c r="BO44" i="1"/>
  <c r="BO44" i="71" s="1"/>
  <c r="BO180" i="1"/>
  <c r="BO180" i="71" s="1"/>
  <c r="BO112" i="1"/>
  <c r="BO112" i="71" s="1"/>
  <c r="BO48" i="1"/>
  <c r="BO48" i="71" s="1"/>
  <c r="BO228" i="1"/>
  <c r="BO228" i="71" s="1"/>
  <c r="BO241" i="1"/>
  <c r="BO241" i="71" s="1"/>
  <c r="BO204" i="1"/>
  <c r="BO136" i="1"/>
  <c r="BO136" i="71" s="1"/>
  <c r="BO71" i="1"/>
  <c r="BO71" i="71" s="1"/>
  <c r="BO169" i="1"/>
  <c r="BO169" i="71" s="1"/>
  <c r="BO135" i="1"/>
  <c r="BO135" i="71" s="1"/>
  <c r="BO46" i="1"/>
  <c r="BO46" i="71" s="1"/>
  <c r="BO237" i="1"/>
  <c r="BO237" i="71" s="1"/>
  <c r="BO234" i="1"/>
  <c r="BO234" i="71" s="1"/>
  <c r="BO81" i="1"/>
  <c r="BO81" i="71" s="1"/>
  <c r="BO257" i="1"/>
  <c r="BO257" i="71" s="1"/>
  <c r="BO63" i="1"/>
  <c r="BO63" i="71" s="1"/>
  <c r="BO343" i="1"/>
  <c r="BO343" i="71" s="1"/>
  <c r="BO263" i="1"/>
  <c r="BO263" i="71" s="1"/>
  <c r="BO271" i="1"/>
  <c r="BO271" i="71" s="1"/>
  <c r="BO289" i="1"/>
  <c r="BO289" i="71" s="1"/>
  <c r="BO285" i="1"/>
  <c r="BO285" i="71" s="1"/>
  <c r="BO339" i="1"/>
  <c r="BO339" i="71" s="1"/>
  <c r="BO347" i="1"/>
  <c r="BO347" i="71" s="1"/>
  <c r="BO340" i="1"/>
  <c r="BO340" i="71" s="1"/>
  <c r="BO261" i="1"/>
  <c r="BO342" i="1"/>
  <c r="BO287" i="1"/>
  <c r="BO287" i="71" s="1"/>
  <c r="BO168" i="1"/>
  <c r="BO168" i="71" s="1"/>
  <c r="BO272" i="1"/>
  <c r="BO272" i="71" s="1"/>
  <c r="BO280" i="1"/>
  <c r="BO280" i="71" s="1"/>
  <c r="BO284" i="1"/>
  <c r="BO284" i="71" s="1"/>
  <c r="BO288" i="1"/>
  <c r="BO373" i="1"/>
  <c r="BO373" i="71" s="1"/>
  <c r="BO253" i="1"/>
  <c r="BO253" i="71" s="1"/>
  <c r="BO303" i="1"/>
  <c r="BO303" i="71" s="1"/>
  <c r="BO341" i="1"/>
  <c r="BO341" i="71" s="1"/>
  <c r="BO277" i="1"/>
  <c r="BO277" i="71" s="1"/>
  <c r="BO281" i="1"/>
  <c r="BO281" i="71" s="1"/>
  <c r="BO286" i="1"/>
  <c r="BO286" i="71" s="1"/>
  <c r="BO294" i="1"/>
  <c r="BO294" i="71" s="1"/>
  <c r="BO262" i="1"/>
  <c r="BO262" i="71" s="1"/>
  <c r="BO278" i="1"/>
  <c r="BO278" i="71" s="1"/>
  <c r="BO282" i="1"/>
  <c r="BO282" i="71" s="1"/>
  <c r="BO279" i="1"/>
  <c r="BO279" i="71" s="1"/>
  <c r="AX22" i="71"/>
  <c r="AY22" i="71" s="1"/>
  <c r="D44" i="71"/>
  <c r="D44" i="1"/>
  <c r="D199" i="71"/>
  <c r="D199" i="1"/>
  <c r="D164" i="71"/>
  <c r="D164" i="1"/>
  <c r="D200" i="1"/>
  <c r="D200" i="71"/>
  <c r="D160" i="1"/>
  <c r="D160" i="71"/>
  <c r="D318" i="1"/>
  <c r="D318" i="71"/>
  <c r="D30" i="1"/>
  <c r="D30" i="71"/>
  <c r="D342" i="71"/>
  <c r="D342" i="1"/>
  <c r="D158" i="71"/>
  <c r="D158" i="1"/>
  <c r="D341" i="1"/>
  <c r="D341" i="71"/>
  <c r="D105" i="71"/>
  <c r="D105" i="1"/>
  <c r="D113" i="71"/>
  <c r="D113" i="1"/>
  <c r="D97" i="71"/>
  <c r="D97" i="1"/>
  <c r="D205" i="1"/>
  <c r="D205" i="71"/>
  <c r="D176" i="1"/>
  <c r="D176" i="71"/>
  <c r="D147" i="71"/>
  <c r="D147" i="1"/>
  <c r="D186" i="71"/>
  <c r="D186" i="1"/>
  <c r="D258" i="1"/>
  <c r="D258" i="71"/>
  <c r="D312" i="1"/>
  <c r="D312" i="71"/>
  <c r="D96" i="1"/>
  <c r="D96" i="71"/>
  <c r="D248" i="71"/>
  <c r="D248" i="1"/>
  <c r="D334" i="71"/>
  <c r="D334" i="1"/>
  <c r="D285" i="1"/>
  <c r="D285" i="71"/>
  <c r="D61" i="1"/>
  <c r="D61" i="71"/>
  <c r="D279" i="71"/>
  <c r="D279" i="1"/>
  <c r="D197" i="71"/>
  <c r="D197" i="1"/>
  <c r="D343" i="71"/>
  <c r="D343" i="1"/>
  <c r="D53" i="71"/>
  <c r="D53" i="1"/>
  <c r="D369" i="71"/>
  <c r="D369" i="1"/>
  <c r="D289" i="1"/>
  <c r="D289" i="71"/>
  <c r="D36" i="1"/>
  <c r="D36" i="71"/>
  <c r="D313" i="1"/>
  <c r="D313" i="71"/>
  <c r="D26" i="71"/>
  <c r="D26" i="1"/>
  <c r="D210" i="71"/>
  <c r="D210" i="1"/>
  <c r="D211" i="1"/>
  <c r="D211" i="71"/>
  <c r="D354" i="1"/>
  <c r="D354" i="71"/>
  <c r="D73" i="71"/>
  <c r="D73" i="1"/>
  <c r="D25" i="71"/>
  <c r="D25" i="1"/>
  <c r="D142" i="71"/>
  <c r="D142" i="1"/>
  <c r="D303" i="1"/>
  <c r="D303" i="71"/>
  <c r="D153" i="71"/>
  <c r="D153" i="1"/>
  <c r="D187" i="1"/>
  <c r="D187" i="71"/>
  <c r="D167" i="71"/>
  <c r="D167" i="1"/>
  <c r="D352" i="71"/>
  <c r="D352" i="1"/>
  <c r="D103" i="1"/>
  <c r="D103" i="71"/>
  <c r="D90" i="71"/>
  <c r="D90" i="1"/>
  <c r="D66" i="71"/>
  <c r="D66" i="1"/>
  <c r="D265" i="71"/>
  <c r="D265" i="1"/>
  <c r="D330" i="1"/>
  <c r="D330" i="71"/>
  <c r="D260" i="1"/>
  <c r="D260" i="71"/>
  <c r="D98" i="1"/>
  <c r="D98" i="71"/>
  <c r="D47" i="71"/>
  <c r="D47" i="1"/>
  <c r="D324" i="71"/>
  <c r="D324" i="1"/>
  <c r="D162" i="1"/>
  <c r="D162" i="71"/>
  <c r="D235" i="71"/>
  <c r="D235" i="1"/>
  <c r="D224" i="1"/>
  <c r="D224" i="71"/>
  <c r="D226" i="71"/>
  <c r="D226" i="1"/>
  <c r="D194" i="71"/>
  <c r="D194" i="1"/>
  <c r="D168" i="71"/>
  <c r="D168" i="1"/>
  <c r="D94" i="71"/>
  <c r="D94" i="1"/>
  <c r="D366" i="71"/>
  <c r="D366" i="1"/>
  <c r="D325" i="71"/>
  <c r="D325" i="1"/>
  <c r="D339" i="1"/>
  <c r="D339" i="71"/>
  <c r="D149" i="71"/>
  <c r="D149" i="1"/>
  <c r="D178" i="71"/>
  <c r="D178" i="1"/>
  <c r="D81" i="71"/>
  <c r="D81" i="1"/>
  <c r="D257" i="1"/>
  <c r="D257" i="71"/>
  <c r="D195" i="1"/>
  <c r="D195" i="71"/>
  <c r="D347" i="1"/>
  <c r="D347" i="71"/>
  <c r="D128" i="1"/>
  <c r="D128" i="71"/>
  <c r="D124" i="71"/>
  <c r="D124" i="1"/>
  <c r="D280" i="71"/>
  <c r="D280" i="1"/>
  <c r="D293" i="1"/>
  <c r="D293" i="71"/>
  <c r="D134" i="1"/>
  <c r="D134" i="71"/>
  <c r="D331" i="1"/>
  <c r="D331" i="71"/>
  <c r="D202" i="1"/>
  <c r="D202" i="71"/>
  <c r="D51" i="1"/>
  <c r="D51" i="71"/>
  <c r="D170" i="1"/>
  <c r="D170" i="71"/>
  <c r="D306" i="1"/>
  <c r="D306" i="71"/>
  <c r="D75" i="1"/>
  <c r="D75" i="71"/>
  <c r="D40" i="71"/>
  <c r="D40" i="1"/>
  <c r="D123" i="1"/>
  <c r="D123" i="71"/>
  <c r="D180" i="1"/>
  <c r="D180" i="71"/>
  <c r="D60" i="1"/>
  <c r="D60" i="71"/>
  <c r="D120" i="1"/>
  <c r="D120" i="71"/>
  <c r="D91" i="1"/>
  <c r="D91" i="71"/>
  <c r="D301" i="1"/>
  <c r="D301" i="71"/>
  <c r="D291" i="1"/>
  <c r="D291" i="71"/>
  <c r="D363" i="71"/>
  <c r="D363" i="1"/>
  <c r="D284" i="1"/>
  <c r="D284" i="71"/>
  <c r="D88" i="71"/>
  <c r="D88" i="1"/>
  <c r="D237" i="71"/>
  <c r="D237" i="1"/>
  <c r="D355" i="71"/>
  <c r="D355" i="1"/>
  <c r="D140" i="71"/>
  <c r="D140" i="1"/>
  <c r="D307" i="71"/>
  <c r="D307" i="1"/>
  <c r="D129" i="1"/>
  <c r="D129" i="71"/>
  <c r="D332" i="1"/>
  <c r="D332" i="71"/>
  <c r="D48" i="71"/>
  <c r="D48" i="1"/>
  <c r="D274" i="71"/>
  <c r="D274" i="1"/>
  <c r="D84" i="1"/>
  <c r="D84" i="71"/>
  <c r="D92" i="71"/>
  <c r="D92" i="1"/>
  <c r="D292" i="1"/>
  <c r="D292" i="71"/>
  <c r="D259" i="1"/>
  <c r="D259" i="71"/>
  <c r="D282" i="71"/>
  <c r="D282" i="1"/>
  <c r="D141" i="71"/>
  <c r="D141" i="1"/>
  <c r="D336" i="71"/>
  <c r="D336" i="1"/>
  <c r="D174" i="71"/>
  <c r="D174" i="1"/>
  <c r="D236" i="71"/>
  <c r="D236" i="1"/>
  <c r="D255" i="1"/>
  <c r="D255" i="71"/>
  <c r="D367" i="1"/>
  <c r="D367" i="71"/>
  <c r="D304" i="71"/>
  <c r="D304" i="1"/>
  <c r="D130" i="71"/>
  <c r="D130" i="1"/>
  <c r="D337" i="71"/>
  <c r="D337" i="1"/>
  <c r="D270" i="1"/>
  <c r="D270" i="71"/>
  <c r="D212" i="1"/>
  <c r="D212" i="71"/>
  <c r="D177" i="71"/>
  <c r="D177" i="1"/>
  <c r="D208" i="1"/>
  <c r="D208" i="71"/>
  <c r="D213" i="1"/>
  <c r="D213" i="71"/>
  <c r="D65" i="71"/>
  <c r="D65" i="1"/>
  <c r="D286" i="1"/>
  <c r="D286" i="71"/>
  <c r="D67" i="1"/>
  <c r="D67" i="71"/>
  <c r="D192" i="1"/>
  <c r="D192" i="71"/>
  <c r="D39" i="1"/>
  <c r="D39" i="71"/>
  <c r="D353" i="71"/>
  <c r="D353" i="1"/>
  <c r="D300" i="1"/>
  <c r="D300" i="71"/>
  <c r="D287" i="71"/>
  <c r="D287" i="1"/>
  <c r="D218" i="1"/>
  <c r="D218" i="71"/>
  <c r="D365" i="1"/>
  <c r="D365" i="71"/>
  <c r="D222" i="1"/>
  <c r="D222" i="71"/>
  <c r="D115" i="71"/>
  <c r="D115" i="1"/>
  <c r="D297" i="1"/>
  <c r="D297" i="71"/>
  <c r="D294" i="71"/>
  <c r="D294" i="1"/>
  <c r="D99" i="1"/>
  <c r="D99" i="71"/>
  <c r="D246" i="71"/>
  <c r="D246" i="1"/>
  <c r="D150" i="71"/>
  <c r="D150" i="1"/>
  <c r="D371" i="71"/>
  <c r="D371" i="1"/>
  <c r="D263" i="71"/>
  <c r="D263" i="1"/>
  <c r="D182" i="1"/>
  <c r="D182" i="71"/>
  <c r="D243" i="71"/>
  <c r="D243" i="1"/>
  <c r="D273" i="1"/>
  <c r="D273" i="71"/>
  <c r="D327" i="71"/>
  <c r="D327" i="1"/>
  <c r="D193" i="1"/>
  <c r="D193" i="71"/>
  <c r="D55" i="71"/>
  <c r="D55" i="1"/>
  <c r="D227" i="1"/>
  <c r="D227" i="71"/>
  <c r="D241" i="1"/>
  <c r="D241" i="71"/>
  <c r="D277" i="71"/>
  <c r="D277" i="1"/>
  <c r="D52" i="71"/>
  <c r="D52" i="1"/>
  <c r="D45" i="1"/>
  <c r="D45" i="71"/>
  <c r="D249" i="1"/>
  <c r="D249" i="71"/>
  <c r="D161" i="71"/>
  <c r="D161" i="1"/>
  <c r="D119" i="71"/>
  <c r="D119" i="1"/>
  <c r="D335" i="71"/>
  <c r="D335" i="1"/>
  <c r="D35" i="1"/>
  <c r="D35" i="71"/>
  <c r="D302" i="71"/>
  <c r="D302" i="1"/>
  <c r="D267" i="71"/>
  <c r="D267" i="1"/>
  <c r="D100" i="1"/>
  <c r="D100" i="71"/>
  <c r="D139" i="71"/>
  <c r="D139" i="1"/>
  <c r="D136" i="71"/>
  <c r="D136" i="1"/>
  <c r="D184" i="1"/>
  <c r="D184" i="71"/>
  <c r="D338" i="72"/>
  <c r="D275" i="72"/>
  <c r="B310" i="29"/>
  <c r="B350" i="29"/>
  <c r="D333" i="72"/>
  <c r="D194" i="72"/>
  <c r="B376" i="29"/>
  <c r="B358" i="29"/>
  <c r="D331" i="72"/>
  <c r="D147" i="72"/>
  <c r="B352" i="29"/>
  <c r="B294" i="29"/>
  <c r="D309" i="72"/>
  <c r="D146" i="72"/>
  <c r="B214" i="29"/>
  <c r="B357" i="29"/>
  <c r="D294" i="72"/>
  <c r="B297" i="29"/>
  <c r="D291" i="72"/>
  <c r="B300" i="29"/>
  <c r="B313" i="29"/>
  <c r="D278" i="72"/>
  <c r="D347" i="72"/>
  <c r="D251" i="72"/>
  <c r="D187" i="72"/>
  <c r="D115" i="72"/>
  <c r="D51" i="72"/>
  <c r="D330" i="72"/>
  <c r="D266" i="72"/>
  <c r="D202" i="72"/>
  <c r="D122" i="72"/>
  <c r="D58" i="72"/>
  <c r="D345" i="72"/>
  <c r="D273" i="72"/>
  <c r="D209" i="72"/>
  <c r="D145" i="72"/>
  <c r="D81" i="72"/>
  <c r="D17" i="72"/>
  <c r="D304" i="72"/>
  <c r="D240" i="72"/>
  <c r="D176" i="72"/>
  <c r="D112" i="72"/>
  <c r="D48" i="72"/>
  <c r="D327" i="72"/>
  <c r="D263" i="72"/>
  <c r="D199" i="72"/>
  <c r="D135" i="72"/>
  <c r="D71" i="72"/>
  <c r="D7" i="72"/>
  <c r="D286" i="72"/>
  <c r="D214" i="72"/>
  <c r="D150" i="72"/>
  <c r="D86" i="72"/>
  <c r="D22" i="72"/>
  <c r="D293" i="72"/>
  <c r="D323" i="72"/>
  <c r="D243" i="72"/>
  <c r="D179" i="72"/>
  <c r="D107" i="72"/>
  <c r="D43" i="72"/>
  <c r="D322" i="72"/>
  <c r="D258" i="72"/>
  <c r="D186" i="72"/>
  <c r="D114" i="72"/>
  <c r="D50" i="72"/>
  <c r="D337" i="72"/>
  <c r="D265" i="72"/>
  <c r="D201" i="72"/>
  <c r="D137" i="72"/>
  <c r="D73" i="72"/>
  <c r="D9" i="72"/>
  <c r="D296" i="72"/>
  <c r="D232" i="72"/>
  <c r="D168" i="72"/>
  <c r="D104" i="72"/>
  <c r="D40" i="72"/>
  <c r="D319" i="72"/>
  <c r="D255" i="72"/>
  <c r="D191" i="72"/>
  <c r="D127" i="72"/>
  <c r="D63" i="72"/>
  <c r="D350" i="72"/>
  <c r="D270" i="72"/>
  <c r="D206" i="72"/>
  <c r="D142" i="72"/>
  <c r="D78" i="72"/>
  <c r="D14" i="72"/>
  <c r="D285" i="72"/>
  <c r="D221" i="72"/>
  <c r="D315" i="72"/>
  <c r="D235" i="72"/>
  <c r="D171" i="72"/>
  <c r="D99" i="72"/>
  <c r="D35" i="72"/>
  <c r="D314" i="72"/>
  <c r="D250" i="72"/>
  <c r="D178" i="72"/>
  <c r="D106" i="72"/>
  <c r="D42" i="72"/>
  <c r="D329" i="72"/>
  <c r="D257" i="72"/>
  <c r="D193" i="72"/>
  <c r="D129" i="72"/>
  <c r="D65" i="72"/>
  <c r="D352" i="72"/>
  <c r="D288" i="72"/>
  <c r="D224" i="72"/>
  <c r="D160" i="72"/>
  <c r="D96" i="72"/>
  <c r="D32" i="72"/>
  <c r="D311" i="72"/>
  <c r="D247" i="72"/>
  <c r="D183" i="72"/>
  <c r="D119" i="72"/>
  <c r="D55" i="72"/>
  <c r="D342" i="72"/>
  <c r="D262" i="72"/>
  <c r="D198" i="72"/>
  <c r="D134" i="72"/>
  <c r="D70" i="72"/>
  <c r="D6" i="72"/>
  <c r="D277" i="72"/>
  <c r="D307" i="72"/>
  <c r="D227" i="72"/>
  <c r="D163" i="72"/>
  <c r="D91" i="72"/>
  <c r="D27" i="72"/>
  <c r="D306" i="72"/>
  <c r="D242" i="72"/>
  <c r="D170" i="72"/>
  <c r="D98" i="72"/>
  <c r="D34" i="72"/>
  <c r="D321" i="72"/>
  <c r="D249" i="72"/>
  <c r="D185" i="72"/>
  <c r="D121" i="72"/>
  <c r="D57" i="72"/>
  <c r="D344" i="72"/>
  <c r="D280" i="72"/>
  <c r="D216" i="72"/>
  <c r="D152" i="72"/>
  <c r="D88" i="72"/>
  <c r="D24" i="72"/>
  <c r="B166" i="29"/>
  <c r="D299" i="72"/>
  <c r="D219" i="72"/>
  <c r="D155" i="72"/>
  <c r="D83" i="72"/>
  <c r="D19" i="72"/>
  <c r="D298" i="72"/>
  <c r="D234" i="72"/>
  <c r="D162" i="72"/>
  <c r="D90" i="72"/>
  <c r="D26" i="72"/>
  <c r="D313" i="72"/>
  <c r="D241" i="72"/>
  <c r="D343" i="72"/>
  <c r="B167" i="29"/>
  <c r="D339" i="72"/>
  <c r="D281" i="72"/>
  <c r="B328" i="29"/>
  <c r="D356" i="72"/>
  <c r="D259" i="72"/>
  <c r="D195" i="72"/>
  <c r="D123" i="72"/>
  <c r="D59" i="72"/>
  <c r="D346" i="72"/>
  <c r="D274" i="72"/>
  <c r="D210" i="72"/>
  <c r="D130" i="72"/>
  <c r="D66" i="72"/>
  <c r="D353" i="72"/>
  <c r="D289" i="72"/>
  <c r="D217" i="72"/>
  <c r="D153" i="72"/>
  <c r="D89" i="72"/>
  <c r="D25" i="72"/>
  <c r="D312" i="72"/>
  <c r="D248" i="72"/>
  <c r="D184" i="72"/>
  <c r="D120" i="72"/>
  <c r="D56" i="72"/>
  <c r="D335" i="72"/>
  <c r="D271" i="72"/>
  <c r="D207" i="72"/>
  <c r="D143" i="72"/>
  <c r="D79" i="72"/>
  <c r="D15" i="72"/>
  <c r="D302" i="72"/>
  <c r="D222" i="72"/>
  <c r="D158" i="72"/>
  <c r="D94" i="72"/>
  <c r="D267" i="72"/>
  <c r="D354" i="72"/>
  <c r="D74" i="72"/>
  <c r="D169" i="72"/>
  <c r="D336" i="72"/>
  <c r="D192" i="72"/>
  <c r="D8" i="72"/>
  <c r="D223" i="72"/>
  <c r="D95" i="72"/>
  <c r="D318" i="72"/>
  <c r="D174" i="72"/>
  <c r="D46" i="72"/>
  <c r="D269" i="72"/>
  <c r="D197" i="72"/>
  <c r="D133" i="72"/>
  <c r="D69" i="72"/>
  <c r="D348" i="72"/>
  <c r="D284" i="72"/>
  <c r="D220" i="72"/>
  <c r="D156" i="72"/>
  <c r="D92" i="72"/>
  <c r="D28" i="72"/>
  <c r="B268" i="29"/>
  <c r="B112" i="29"/>
  <c r="B45" i="29"/>
  <c r="B150" i="29"/>
  <c r="B331" i="29"/>
  <c r="B37" i="29"/>
  <c r="B40" i="29"/>
  <c r="B260" i="29"/>
  <c r="B28" i="29"/>
  <c r="B343" i="29"/>
  <c r="B251" i="29"/>
  <c r="B340" i="29"/>
  <c r="B318" i="29"/>
  <c r="B81" i="29"/>
  <c r="B141" i="29"/>
  <c r="B248" i="29"/>
  <c r="B230" i="29"/>
  <c r="B364" i="29"/>
  <c r="B190" i="29"/>
  <c r="B148" i="29"/>
  <c r="B242" i="29"/>
  <c r="B212" i="29"/>
  <c r="B151" i="29"/>
  <c r="B83" i="29"/>
  <c r="B105" i="29"/>
  <c r="B168" i="29"/>
  <c r="B99" i="29"/>
  <c r="B131" i="29"/>
  <c r="B165" i="29"/>
  <c r="B82" i="29"/>
  <c r="B271" i="29"/>
  <c r="B335" i="29"/>
  <c r="B321" i="29"/>
  <c r="B128" i="29"/>
  <c r="B197" i="29"/>
  <c r="B325" i="29"/>
  <c r="B140" i="29"/>
  <c r="B187" i="29"/>
  <c r="B51" i="29"/>
  <c r="B58" i="29"/>
  <c r="B346" i="29"/>
  <c r="B59" i="29"/>
  <c r="D211" i="72"/>
  <c r="D290" i="72"/>
  <c r="D18" i="72"/>
  <c r="D161" i="72"/>
  <c r="D328" i="72"/>
  <c r="D144" i="72"/>
  <c r="D351" i="72"/>
  <c r="D215" i="72"/>
  <c r="D87" i="72"/>
  <c r="D310" i="72"/>
  <c r="D166" i="72"/>
  <c r="D38" i="72"/>
  <c r="D261" i="72"/>
  <c r="D189" i="72"/>
  <c r="D125" i="72"/>
  <c r="D61" i="72"/>
  <c r="D340" i="72"/>
  <c r="D276" i="72"/>
  <c r="D212" i="72"/>
  <c r="D148" i="72"/>
  <c r="D84" i="72"/>
  <c r="D20" i="72"/>
  <c r="B317" i="29"/>
  <c r="B295" i="29"/>
  <c r="B161" i="29"/>
  <c r="B353" i="29"/>
  <c r="B61" i="29"/>
  <c r="B221" i="29"/>
  <c r="B351" i="29"/>
  <c r="B69" i="29"/>
  <c r="B94" i="29"/>
  <c r="B201" i="29"/>
  <c r="B269" i="29"/>
  <c r="B75" i="29"/>
  <c r="B299" i="29"/>
  <c r="B36" i="29"/>
  <c r="B284" i="29"/>
  <c r="B77" i="29"/>
  <c r="B255" i="29"/>
  <c r="B56" i="29"/>
  <c r="B184" i="29"/>
  <c r="B308" i="29"/>
  <c r="B235" i="29"/>
  <c r="B108" i="29"/>
  <c r="B199" i="29"/>
  <c r="B305" i="29"/>
  <c r="B120" i="29"/>
  <c r="B288" i="29"/>
  <c r="B114" i="29"/>
  <c r="B329" i="29"/>
  <c r="B79" i="29"/>
  <c r="B49" i="29"/>
  <c r="B355" i="29"/>
  <c r="B320" i="29"/>
  <c r="B121" i="29"/>
  <c r="B147" i="29"/>
  <c r="B169" i="29"/>
  <c r="B193" i="29"/>
  <c r="B96" i="29"/>
  <c r="B323" i="29"/>
  <c r="B247" i="29"/>
  <c r="B210" i="29"/>
  <c r="B272" i="29"/>
  <c r="B142" i="29"/>
  <c r="D203" i="72"/>
  <c r="D282" i="72"/>
  <c r="D10" i="72"/>
  <c r="D113" i="72"/>
  <c r="D320" i="72"/>
  <c r="D136" i="72"/>
  <c r="D303" i="72"/>
  <c r="D175" i="72"/>
  <c r="D47" i="72"/>
  <c r="D254" i="72"/>
  <c r="D126" i="72"/>
  <c r="D30" i="72"/>
  <c r="D253" i="72"/>
  <c r="D181" i="72"/>
  <c r="D117" i="72"/>
  <c r="D53" i="72"/>
  <c r="D332" i="72"/>
  <c r="D268" i="72"/>
  <c r="D204" i="72"/>
  <c r="D140" i="72"/>
  <c r="D76" i="72"/>
  <c r="D12" i="72"/>
  <c r="B88" i="29"/>
  <c r="B186" i="29"/>
  <c r="B245" i="29"/>
  <c r="B218" i="29"/>
  <c r="B103" i="29"/>
  <c r="B171" i="29"/>
  <c r="B66" i="29"/>
  <c r="B175" i="29"/>
  <c r="B216" i="29"/>
  <c r="B126" i="29"/>
  <c r="B97" i="29"/>
  <c r="B290" i="29"/>
  <c r="B115" i="29"/>
  <c r="B160" i="29"/>
  <c r="B137" i="29"/>
  <c r="B133" i="29"/>
  <c r="B223" i="29"/>
  <c r="B254" i="29"/>
  <c r="B130" i="29"/>
  <c r="B274" i="29"/>
  <c r="B78" i="29"/>
  <c r="B84" i="29"/>
  <c r="B86" i="29"/>
  <c r="B55" i="29"/>
  <c r="B215" i="29"/>
  <c r="B262" i="29"/>
  <c r="B100" i="29"/>
  <c r="B46" i="29"/>
  <c r="B211" i="29"/>
  <c r="B101" i="29"/>
  <c r="B244" i="29"/>
  <c r="B125" i="29"/>
  <c r="B32" i="29"/>
  <c r="B327" i="29"/>
  <c r="B349" i="29"/>
  <c r="B144" i="29"/>
  <c r="B240" i="29"/>
  <c r="B315" i="29"/>
  <c r="B106" i="29"/>
  <c r="B371" i="29"/>
  <c r="B180" i="29"/>
  <c r="B281" i="29"/>
  <c r="D139" i="72"/>
  <c r="D226" i="72"/>
  <c r="D305" i="72"/>
  <c r="D105" i="72"/>
  <c r="D272" i="72"/>
  <c r="D128" i="72"/>
  <c r="D295" i="72"/>
  <c r="D167" i="72"/>
  <c r="D39" i="72"/>
  <c r="D246" i="72"/>
  <c r="D118" i="72"/>
  <c r="D349" i="72"/>
  <c r="D245" i="72"/>
  <c r="D173" i="72"/>
  <c r="D109" i="72"/>
  <c r="D45" i="72"/>
  <c r="D324" i="72"/>
  <c r="D260" i="72"/>
  <c r="D196" i="72"/>
  <c r="D132" i="72"/>
  <c r="D68" i="72"/>
  <c r="B256" i="29"/>
  <c r="B278" i="29"/>
  <c r="B72" i="29"/>
  <c r="B145" i="29"/>
  <c r="B47" i="29"/>
  <c r="B326" i="29"/>
  <c r="B226" i="29"/>
  <c r="B116" i="29"/>
  <c r="B117" i="29"/>
  <c r="B104" i="29"/>
  <c r="B64" i="29"/>
  <c r="B188" i="29"/>
  <c r="B270" i="29"/>
  <c r="B348" i="29"/>
  <c r="B41" i="29"/>
  <c r="B134" i="29"/>
  <c r="B356" i="29"/>
  <c r="B296" i="29"/>
  <c r="B43" i="29"/>
  <c r="B279" i="29"/>
  <c r="B275" i="29"/>
  <c r="B154" i="29"/>
  <c r="B44" i="29"/>
  <c r="B50" i="29"/>
  <c r="B176" i="29"/>
  <c r="B53" i="29"/>
  <c r="B31" i="29"/>
  <c r="B368" i="29"/>
  <c r="B91" i="29"/>
  <c r="B229" i="29"/>
  <c r="B95" i="29"/>
  <c r="B149" i="29"/>
  <c r="B322" i="29"/>
  <c r="B219" i="29"/>
  <c r="B359" i="29"/>
  <c r="B203" i="29"/>
  <c r="B289" i="29"/>
  <c r="B312" i="29"/>
  <c r="B257" i="29"/>
  <c r="B287" i="29"/>
  <c r="B224" i="29"/>
  <c r="B292" i="29"/>
  <c r="D131" i="72"/>
  <c r="D218" i="72"/>
  <c r="D297" i="72"/>
  <c r="D97" i="72"/>
  <c r="D264" i="72"/>
  <c r="D80" i="72"/>
  <c r="D287" i="72"/>
  <c r="D159" i="72"/>
  <c r="D31" i="72"/>
  <c r="D238" i="72"/>
  <c r="D110" i="72"/>
  <c r="D341" i="72"/>
  <c r="D237" i="72"/>
  <c r="D165" i="72"/>
  <c r="D101" i="72"/>
  <c r="D37" i="72"/>
  <c r="D316" i="72"/>
  <c r="D252" i="72"/>
  <c r="D188" i="72"/>
  <c r="D124" i="72"/>
  <c r="D60" i="72"/>
  <c r="B302" i="29"/>
  <c r="B372" i="29"/>
  <c r="B30" i="29"/>
  <c r="B301" i="29"/>
  <c r="B34" i="29"/>
  <c r="B276" i="29"/>
  <c r="B263" i="29"/>
  <c r="B181" i="29"/>
  <c r="B48" i="29"/>
  <c r="B191" i="29"/>
  <c r="B157" i="29"/>
  <c r="B71" i="29"/>
  <c r="B89" i="29"/>
  <c r="B337" i="29"/>
  <c r="B209" i="29"/>
  <c r="B35" i="29"/>
  <c r="B60" i="29"/>
  <c r="B339" i="29"/>
  <c r="B39" i="29"/>
  <c r="B282" i="29"/>
  <c r="B153" i="29"/>
  <c r="B237" i="29"/>
  <c r="B217" i="29"/>
  <c r="B261" i="29"/>
  <c r="B73" i="29"/>
  <c r="B314" i="29"/>
  <c r="B162" i="29"/>
  <c r="B266" i="29"/>
  <c r="B33" i="29"/>
  <c r="B29" i="29"/>
  <c r="B293" i="29"/>
  <c r="B202" i="29"/>
  <c r="B336" i="29"/>
  <c r="B139" i="29"/>
  <c r="B366" i="29"/>
  <c r="D75" i="72"/>
  <c r="D154" i="72"/>
  <c r="D233" i="72"/>
  <c r="D49" i="72"/>
  <c r="D256" i="72"/>
  <c r="D72" i="72"/>
  <c r="D279" i="72"/>
  <c r="D151" i="72"/>
  <c r="D23" i="72"/>
  <c r="D230" i="72"/>
  <c r="D102" i="72"/>
  <c r="D325" i="72"/>
  <c r="D229" i="72"/>
  <c r="D157" i="72"/>
  <c r="D93" i="72"/>
  <c r="D29" i="72"/>
  <c r="D308" i="72"/>
  <c r="D244" i="72"/>
  <c r="D180" i="72"/>
  <c r="D116" i="72"/>
  <c r="D52" i="72"/>
  <c r="B227" i="29"/>
  <c r="B304" i="29"/>
  <c r="B156" i="29"/>
  <c r="B54" i="29"/>
  <c r="B258" i="29"/>
  <c r="B338" i="29"/>
  <c r="B365" i="29"/>
  <c r="B124" i="29"/>
  <c r="B239" i="29"/>
  <c r="B363" i="29"/>
  <c r="B109" i="29"/>
  <c r="B38" i="29"/>
  <c r="B62" i="29"/>
  <c r="B232" i="29"/>
  <c r="B286" i="29"/>
  <c r="B57" i="29"/>
  <c r="B119" i="29"/>
  <c r="B285" i="29"/>
  <c r="B52" i="29"/>
  <c r="B192" i="29"/>
  <c r="B122" i="29"/>
  <c r="B26" i="29"/>
  <c r="B291" i="29"/>
  <c r="B369" i="29"/>
  <c r="B280" i="29"/>
  <c r="B152" i="29"/>
  <c r="B332" i="29"/>
  <c r="B164" i="29"/>
  <c r="B98" i="29"/>
  <c r="B370" i="29"/>
  <c r="B342" i="29"/>
  <c r="B264" i="29"/>
  <c r="B189" i="29"/>
  <c r="B243" i="29"/>
  <c r="B110" i="29"/>
  <c r="B341" i="29"/>
  <c r="B298" i="29"/>
  <c r="B324" i="29"/>
  <c r="B173" i="29"/>
  <c r="B158" i="29"/>
  <c r="B195" i="29"/>
  <c r="B92" i="29"/>
  <c r="B362" i="29"/>
  <c r="D67" i="72"/>
  <c r="D138" i="72"/>
  <c r="D225" i="72"/>
  <c r="D41" i="72"/>
  <c r="D208" i="72"/>
  <c r="D64" i="72"/>
  <c r="D239" i="72"/>
  <c r="D111" i="72"/>
  <c r="D334" i="72"/>
  <c r="D190" i="72"/>
  <c r="D62" i="72"/>
  <c r="D317" i="72"/>
  <c r="D213" i="72"/>
  <c r="D149" i="72"/>
  <c r="D85" i="72"/>
  <c r="D21" i="72"/>
  <c r="D300" i="72"/>
  <c r="D236" i="72"/>
  <c r="D172" i="72"/>
  <c r="D108" i="72"/>
  <c r="D44" i="72"/>
  <c r="B344" i="29"/>
  <c r="B146" i="29"/>
  <c r="B252" i="29"/>
  <c r="B234" i="29"/>
  <c r="B309" i="29"/>
  <c r="B127" i="29"/>
  <c r="B200" i="29"/>
  <c r="B374" i="29"/>
  <c r="B155" i="29"/>
  <c r="B207" i="29"/>
  <c r="B373" i="29"/>
  <c r="B27" i="29"/>
  <c r="B102" i="29"/>
  <c r="B85" i="29"/>
  <c r="B334" i="29"/>
  <c r="B319" i="29"/>
  <c r="B220" i="29"/>
  <c r="B228" i="29"/>
  <c r="B250" i="29"/>
  <c r="B246" i="29"/>
  <c r="B345" i="29"/>
  <c r="B205" i="29"/>
  <c r="B170" i="29"/>
  <c r="B333" i="29"/>
  <c r="B74" i="29"/>
  <c r="B360" i="29"/>
  <c r="B70" i="29"/>
  <c r="B163" i="29"/>
  <c r="B25" i="29"/>
  <c r="B111" i="29"/>
  <c r="B138" i="29"/>
  <c r="B174" i="29"/>
  <c r="B80" i="29"/>
  <c r="B238" i="29"/>
  <c r="B306" i="29"/>
  <c r="B253" i="29"/>
  <c r="B42" i="29"/>
  <c r="B113" i="29"/>
  <c r="B182" i="29"/>
  <c r="B236" i="29"/>
  <c r="B265" i="29"/>
  <c r="B367" i="29"/>
  <c r="D283" i="72"/>
  <c r="D11" i="72"/>
  <c r="D82" i="72"/>
  <c r="D177" i="72"/>
  <c r="D33" i="72"/>
  <c r="D200" i="72"/>
  <c r="D16" i="72"/>
  <c r="D231" i="72"/>
  <c r="D103" i="72"/>
  <c r="D326" i="72"/>
  <c r="D182" i="72"/>
  <c r="D54" i="72"/>
  <c r="D301" i="72"/>
  <c r="D205" i="72"/>
  <c r="D141" i="72"/>
  <c r="D77" i="72"/>
  <c r="D13" i="72"/>
  <c r="D292" i="72"/>
  <c r="D228" i="72"/>
  <c r="D164" i="72"/>
  <c r="D100" i="72"/>
  <c r="D36" i="72"/>
  <c r="B204" i="29"/>
  <c r="B277" i="29"/>
  <c r="B183" i="29"/>
  <c r="B307" i="29"/>
  <c r="B225" i="29"/>
  <c r="B172" i="29"/>
  <c r="B198" i="29"/>
  <c r="B267" i="29"/>
  <c r="B90" i="29"/>
  <c r="B143" i="29"/>
  <c r="B135" i="29"/>
  <c r="B273" i="29"/>
  <c r="B159" i="29"/>
  <c r="B196" i="29"/>
  <c r="B68" i="29"/>
  <c r="B354" i="29"/>
  <c r="B194" i="29"/>
  <c r="B76" i="29"/>
  <c r="B233" i="29"/>
  <c r="B347" i="29"/>
  <c r="B65" i="29"/>
  <c r="B316" i="29"/>
  <c r="B63" i="29"/>
  <c r="B330" i="29"/>
  <c r="B136" i="29"/>
  <c r="B177" i="29"/>
  <c r="B303" i="29"/>
  <c r="B208" i="29"/>
  <c r="B178" i="29"/>
  <c r="B206" i="29"/>
  <c r="B249" i="29"/>
  <c r="B87" i="29"/>
  <c r="B259" i="29"/>
  <c r="B93" i="29"/>
  <c r="B222" i="29"/>
  <c r="B185" i="29"/>
  <c r="B129" i="29"/>
  <c r="B241" i="29"/>
  <c r="B361" i="29"/>
  <c r="B213" i="29"/>
  <c r="B118" i="29"/>
  <c r="B311" i="29"/>
  <c r="B107" i="29"/>
  <c r="B283" i="29"/>
  <c r="B132" i="29"/>
  <c r="B231" i="29"/>
  <c r="B179" i="29"/>
  <c r="B67" i="29"/>
  <c r="B123" i="29"/>
  <c r="D28" i="1"/>
  <c r="D28" i="71"/>
  <c r="D34" i="71"/>
  <c r="D34" i="1"/>
  <c r="D368" i="71"/>
  <c r="D368" i="1"/>
  <c r="D245" i="1"/>
  <c r="D245" i="71"/>
  <c r="D308" i="71"/>
  <c r="D308" i="1"/>
  <c r="D59" i="1"/>
  <c r="D59" i="71"/>
  <c r="D64" i="1"/>
  <c r="D64" i="71"/>
  <c r="D87" i="71"/>
  <c r="D87" i="1"/>
  <c r="D137" i="1"/>
  <c r="D137" i="71"/>
  <c r="D351" i="71"/>
  <c r="D351" i="1"/>
  <c r="D117" i="71"/>
  <c r="D117" i="1"/>
  <c r="D171" i="71"/>
  <c r="D171" i="1"/>
  <c r="D250" i="71"/>
  <c r="D250" i="1"/>
  <c r="D131" i="1"/>
  <c r="D131" i="71"/>
  <c r="D362" i="1"/>
  <c r="D362" i="71"/>
  <c r="D310" i="1"/>
  <c r="D310" i="71"/>
  <c r="D121" i="1"/>
  <c r="D121" i="71"/>
  <c r="D188" i="71"/>
  <c r="D188" i="1"/>
  <c r="D196" i="71"/>
  <c r="D196" i="1"/>
  <c r="D244" i="71"/>
  <c r="D244" i="1"/>
  <c r="D43" i="1"/>
  <c r="D43" i="71"/>
  <c r="D360" i="71"/>
  <c r="D360" i="1"/>
  <c r="D32" i="71"/>
  <c r="D32" i="1"/>
  <c r="D247" i="1"/>
  <c r="D247" i="71"/>
  <c r="D33" i="1"/>
  <c r="D33" i="71"/>
  <c r="D93" i="1"/>
  <c r="D93" i="71"/>
  <c r="D85" i="71"/>
  <c r="D85" i="1"/>
  <c r="D148" i="1"/>
  <c r="D148" i="71"/>
  <c r="D201" i="1"/>
  <c r="D201" i="71"/>
  <c r="D276" i="1"/>
  <c r="D276" i="71"/>
  <c r="D102" i="1"/>
  <c r="D102" i="71"/>
  <c r="D54" i="71"/>
  <c r="D54" i="1"/>
  <c r="D364" i="71"/>
  <c r="D364" i="1"/>
  <c r="D344" i="1"/>
  <c r="D344" i="71"/>
  <c r="D198" i="1"/>
  <c r="D198" i="71"/>
  <c r="D262" i="71"/>
  <c r="D262" i="1"/>
  <c r="D234" i="1"/>
  <c r="D234" i="71"/>
  <c r="D41" i="71"/>
  <c r="D41" i="1"/>
  <c r="D305" i="71"/>
  <c r="D305" i="1"/>
  <c r="D231" i="1"/>
  <c r="D231" i="71"/>
  <c r="D346" i="1"/>
  <c r="D346" i="71"/>
  <c r="D156" i="71"/>
  <c r="D156" i="1"/>
  <c r="D333" i="71"/>
  <c r="D333" i="1"/>
  <c r="D145" i="71"/>
  <c r="D145" i="1"/>
  <c r="D38" i="1"/>
  <c r="D38" i="71"/>
  <c r="D37" i="71"/>
  <c r="D37" i="1"/>
  <c r="D348" i="71"/>
  <c r="D348" i="1"/>
  <c r="D230" i="1"/>
  <c r="D230" i="71"/>
  <c r="D83" i="71"/>
  <c r="D83" i="1"/>
  <c r="D175" i="71"/>
  <c r="D175" i="1"/>
  <c r="D275" i="71"/>
  <c r="D275" i="1"/>
  <c r="D326" i="1"/>
  <c r="D326" i="71"/>
  <c r="D217" i="71"/>
  <c r="D217" i="1"/>
  <c r="D283" i="71"/>
  <c r="D283" i="1"/>
  <c r="D268" i="1"/>
  <c r="D268" i="71"/>
  <c r="D157" i="71"/>
  <c r="D157" i="1"/>
  <c r="D122" i="71"/>
  <c r="D122" i="1"/>
  <c r="D357" i="1"/>
  <c r="D357" i="71"/>
  <c r="D358" i="1"/>
  <c r="D358" i="71"/>
  <c r="D125" i="1"/>
  <c r="D125" i="71"/>
  <c r="D77" i="71"/>
  <c r="D77" i="1"/>
  <c r="D271" i="1"/>
  <c r="D271" i="71"/>
  <c r="D281" i="71"/>
  <c r="D281" i="1"/>
  <c r="D151" i="1"/>
  <c r="D151" i="71"/>
  <c r="D204" i="71"/>
  <c r="D204" i="1"/>
  <c r="D72" i="1"/>
  <c r="D72" i="71"/>
  <c r="D70" i="71"/>
  <c r="D70" i="1"/>
  <c r="D251" i="71"/>
  <c r="D251" i="1"/>
  <c r="D172" i="1"/>
  <c r="D172" i="71"/>
  <c r="D78" i="1"/>
  <c r="D78" i="71"/>
  <c r="D127" i="1"/>
  <c r="D127" i="71"/>
  <c r="D264" i="71"/>
  <c r="D264" i="1"/>
  <c r="D56" i="1"/>
  <c r="D56" i="71"/>
  <c r="D133" i="71"/>
  <c r="D133" i="1"/>
  <c r="D221" i="1"/>
  <c r="D221" i="71"/>
  <c r="D317" i="1"/>
  <c r="D317" i="71"/>
  <c r="D79" i="71"/>
  <c r="D79" i="1"/>
  <c r="D349" i="71"/>
  <c r="D349" i="1"/>
  <c r="D319" i="71"/>
  <c r="D319" i="1"/>
  <c r="D290" i="1"/>
  <c r="D290" i="71"/>
  <c r="D107" i="71"/>
  <c r="D107" i="1"/>
  <c r="D71" i="71"/>
  <c r="D71" i="1"/>
  <c r="D374" i="71"/>
  <c r="D374" i="1"/>
  <c r="D209" i="71"/>
  <c r="D209" i="1"/>
  <c r="D185" i="71"/>
  <c r="D185" i="1"/>
  <c r="D338" i="1"/>
  <c r="D338" i="71"/>
  <c r="D219" i="1"/>
  <c r="D219" i="71"/>
  <c r="D181" i="71"/>
  <c r="D181" i="1"/>
  <c r="D242" i="1"/>
  <c r="D242" i="71"/>
  <c r="D256" i="71"/>
  <c r="D256" i="1"/>
  <c r="D116" i="71"/>
  <c r="D116" i="1"/>
  <c r="D322" i="71"/>
  <c r="D322" i="1"/>
  <c r="D31" i="71"/>
  <c r="D31" i="1"/>
  <c r="D143" i="1"/>
  <c r="D143" i="71"/>
  <c r="D152" i="1"/>
  <c r="D152" i="71"/>
  <c r="D189" i="1"/>
  <c r="D189" i="71"/>
  <c r="D42" i="71"/>
  <c r="D42" i="1"/>
  <c r="D206" i="71"/>
  <c r="D206" i="1"/>
  <c r="D207" i="1"/>
  <c r="D207" i="71"/>
  <c r="D372" i="71"/>
  <c r="D372" i="1"/>
  <c r="D69" i="71"/>
  <c r="D69" i="1"/>
  <c r="D311" i="1"/>
  <c r="D311" i="71"/>
  <c r="D328" i="71"/>
  <c r="D328" i="1"/>
  <c r="D240" i="71"/>
  <c r="D240" i="1"/>
  <c r="D345" i="71"/>
  <c r="D345" i="1"/>
  <c r="D76" i="71"/>
  <c r="D76" i="1"/>
  <c r="D155" i="71"/>
  <c r="D155" i="1"/>
  <c r="D110" i="71"/>
  <c r="D110" i="1"/>
  <c r="D154" i="1"/>
  <c r="D154" i="71"/>
  <c r="D229" i="1"/>
  <c r="D229" i="71"/>
  <c r="D215" i="1"/>
  <c r="D215" i="71"/>
  <c r="D138" i="71"/>
  <c r="D138" i="1"/>
  <c r="D228" i="71"/>
  <c r="D228" i="1"/>
  <c r="D272" i="1"/>
  <c r="D272" i="71"/>
  <c r="D370" i="1"/>
  <c r="D370" i="71"/>
  <c r="D169" i="1"/>
  <c r="D169" i="71"/>
  <c r="D95" i="1"/>
  <c r="D95" i="71"/>
  <c r="D288" i="71"/>
  <c r="D288" i="1"/>
  <c r="D356" i="71"/>
  <c r="D356" i="1"/>
  <c r="D225" i="1"/>
  <c r="D225" i="71"/>
  <c r="D373" i="1"/>
  <c r="D373" i="71"/>
  <c r="D57" i="71"/>
  <c r="D57" i="1"/>
  <c r="D159" i="71"/>
  <c r="D159" i="1"/>
  <c r="D80" i="1"/>
  <c r="D80" i="71"/>
  <c r="D232" i="71"/>
  <c r="D232" i="1"/>
  <c r="D49" i="71"/>
  <c r="D49" i="1"/>
  <c r="D359" i="71"/>
  <c r="D359" i="1"/>
  <c r="D173" i="1"/>
  <c r="D173" i="71"/>
  <c r="D118" i="71"/>
  <c r="D118" i="1"/>
  <c r="D376" i="71"/>
  <c r="D376" i="1"/>
  <c r="D223" i="71"/>
  <c r="D223" i="1"/>
  <c r="D27" i="1"/>
  <c r="D27" i="71"/>
  <c r="D329" i="1"/>
  <c r="D329" i="71"/>
  <c r="D239" i="1"/>
  <c r="D239" i="71"/>
  <c r="D299" i="71"/>
  <c r="D299" i="1"/>
  <c r="D315" i="1"/>
  <c r="D315" i="71"/>
  <c r="D86" i="71"/>
  <c r="D86" i="1"/>
  <c r="D50" i="71"/>
  <c r="D50" i="1"/>
  <c r="D82" i="71"/>
  <c r="D82" i="1"/>
  <c r="D126" i="71"/>
  <c r="D126" i="1"/>
  <c r="D63" i="1"/>
  <c r="D63" i="71"/>
  <c r="D254" i="71"/>
  <c r="D254" i="1"/>
  <c r="D309" i="71"/>
  <c r="D309" i="1"/>
  <c r="D74" i="71"/>
  <c r="D74" i="1"/>
  <c r="D163" i="1"/>
  <c r="D163" i="71"/>
  <c r="D101" i="71"/>
  <c r="D101" i="1"/>
  <c r="D179" i="1"/>
  <c r="D179" i="71"/>
  <c r="D166" i="1"/>
  <c r="D166" i="71"/>
  <c r="D323" i="1"/>
  <c r="D323" i="71"/>
  <c r="D114" i="1"/>
  <c r="D114" i="71"/>
  <c r="D191" i="71"/>
  <c r="D191" i="1"/>
  <c r="D220" i="71"/>
  <c r="D220" i="1"/>
  <c r="D109" i="71"/>
  <c r="D109" i="1"/>
  <c r="D269" i="71"/>
  <c r="D269" i="1"/>
  <c r="D298" i="71"/>
  <c r="D298" i="1"/>
  <c r="D203" i="71"/>
  <c r="D203" i="1"/>
  <c r="D320" i="71"/>
  <c r="D320" i="1"/>
  <c r="D183" i="71"/>
  <c r="D183" i="1"/>
  <c r="D68" i="71"/>
  <c r="D68" i="1"/>
  <c r="D135" i="1"/>
  <c r="D135" i="71"/>
  <c r="D295" i="1"/>
  <c r="D295" i="71"/>
  <c r="D146" i="71"/>
  <c r="D146" i="1"/>
  <c r="D58" i="1"/>
  <c r="D58" i="71"/>
  <c r="D238" i="1"/>
  <c r="D238" i="71"/>
  <c r="D108" i="1"/>
  <c r="D108" i="71"/>
  <c r="D314" i="71"/>
  <c r="D314" i="1"/>
  <c r="D106" i="1"/>
  <c r="D106" i="71"/>
  <c r="D112" i="1"/>
  <c r="D112" i="71"/>
  <c r="D321" i="1"/>
  <c r="D321" i="71"/>
  <c r="D252" i="1"/>
  <c r="D252" i="71"/>
  <c r="D46" i="71"/>
  <c r="D46" i="1"/>
  <c r="D316" i="71"/>
  <c r="D316" i="1"/>
  <c r="D29" i="71"/>
  <c r="D29" i="1"/>
  <c r="D132" i="71"/>
  <c r="D132" i="1"/>
  <c r="D104" i="1"/>
  <c r="D104" i="71"/>
  <c r="D361" i="71"/>
  <c r="D361" i="1"/>
  <c r="D266" i="71"/>
  <c r="D266" i="1"/>
  <c r="D253" i="1"/>
  <c r="D253" i="71"/>
  <c r="D144" i="1"/>
  <c r="D144" i="71"/>
  <c r="D261" i="1"/>
  <c r="D261" i="71"/>
  <c r="D190" i="71"/>
  <c r="D190" i="1"/>
  <c r="D296" i="1"/>
  <c r="D296" i="71"/>
  <c r="D216" i="71"/>
  <c r="D216" i="1"/>
  <c r="D233" i="71"/>
  <c r="D233" i="1"/>
  <c r="D89" i="1"/>
  <c r="D89" i="71"/>
  <c r="D111" i="71"/>
  <c r="D111" i="1"/>
  <c r="D165" i="1"/>
  <c r="D165" i="71"/>
  <c r="D340" i="71"/>
  <c r="D340" i="1"/>
  <c r="D62" i="71"/>
  <c r="D62" i="1"/>
  <c r="D278" i="71"/>
  <c r="D278" i="1"/>
  <c r="D350" i="1"/>
  <c r="D350" i="71"/>
  <c r="D214" i="71"/>
  <c r="D214" i="1"/>
  <c r="AG41" i="21"/>
  <c r="AG44" i="21"/>
  <c r="AF44" i="21"/>
  <c r="AF38" i="21"/>
  <c r="AG23" i="73"/>
  <c r="AG23" i="21"/>
  <c r="BL373" i="1"/>
  <c r="BL373" i="71" s="1"/>
  <c r="BK373" i="1"/>
  <c r="BK373" i="71" s="1"/>
  <c r="BW167" i="1"/>
  <c r="BW209" i="1"/>
  <c r="BW290" i="1"/>
  <c r="BW298" i="1"/>
  <c r="BW306" i="1"/>
  <c r="BW314" i="1"/>
  <c r="BW322" i="1"/>
  <c r="BW330" i="1"/>
  <c r="BW344" i="1"/>
  <c r="BW354" i="1"/>
  <c r="BW362" i="1"/>
  <c r="BW370" i="1"/>
  <c r="BW175" i="1"/>
  <c r="BW291" i="1"/>
  <c r="BW299" i="1"/>
  <c r="BW307" i="1"/>
  <c r="BW315" i="1"/>
  <c r="BW323" i="1"/>
  <c r="BW331" i="1"/>
  <c r="BW345" i="1"/>
  <c r="BW355" i="1"/>
  <c r="BW363" i="1"/>
  <c r="BW372" i="1"/>
  <c r="BW211" i="1"/>
  <c r="BW292" i="1"/>
  <c r="BW300" i="1"/>
  <c r="BW308" i="1"/>
  <c r="BW316" i="1"/>
  <c r="BW324" i="1"/>
  <c r="BW332" i="1"/>
  <c r="BW346" i="1"/>
  <c r="BW356" i="1"/>
  <c r="BW364" i="1"/>
  <c r="BW118" i="1"/>
  <c r="BW293" i="1"/>
  <c r="BW301" i="1"/>
  <c r="BW309" i="1"/>
  <c r="BW317" i="1"/>
  <c r="BW325" i="1"/>
  <c r="BW333" i="1"/>
  <c r="BW349" i="1"/>
  <c r="BW357" i="1"/>
  <c r="BW365" i="1"/>
  <c r="BW144" i="1"/>
  <c r="BW214" i="1"/>
  <c r="BW302" i="1"/>
  <c r="BW310" i="1"/>
  <c r="BW318" i="1"/>
  <c r="BW326" i="1"/>
  <c r="BW334" i="1"/>
  <c r="BW350" i="1"/>
  <c r="BW358" i="1"/>
  <c r="BW366" i="1"/>
  <c r="BW295" i="1"/>
  <c r="BW311" i="1"/>
  <c r="BW319" i="1"/>
  <c r="BW327" i="1"/>
  <c r="BW335" i="1"/>
  <c r="BW351" i="1"/>
  <c r="BW359" i="1"/>
  <c r="BW367" i="1"/>
  <c r="BW304" i="1"/>
  <c r="BW336" i="1"/>
  <c r="BW376" i="1"/>
  <c r="BW337" i="1"/>
  <c r="BW200" i="1"/>
  <c r="BW312" i="1"/>
  <c r="BW352" i="1"/>
  <c r="BW313" i="1"/>
  <c r="BW353" i="1"/>
  <c r="BW320" i="1"/>
  <c r="BW360" i="1"/>
  <c r="BW239" i="1"/>
  <c r="BW321" i="1"/>
  <c r="BW361" i="1"/>
  <c r="BW296" i="1"/>
  <c r="BW328" i="1"/>
  <c r="BW368" i="1"/>
  <c r="BW297" i="1"/>
  <c r="BW329" i="1"/>
  <c r="BW369" i="1"/>
  <c r="BW215" i="1"/>
  <c r="BW141" i="1"/>
  <c r="BW226" i="1"/>
  <c r="BW160" i="1"/>
  <c r="BW88" i="1"/>
  <c r="BW199" i="1"/>
  <c r="BW243" i="1"/>
  <c r="BW222" i="1"/>
  <c r="BW201" i="1"/>
  <c r="BW270" i="1"/>
  <c r="BW202" i="1"/>
  <c r="BW233" i="1"/>
  <c r="BW230" i="1"/>
  <c r="BW343" i="1"/>
  <c r="BW126" i="1"/>
  <c r="BW25" i="1"/>
  <c r="BW254" i="1"/>
  <c r="BW235" i="1"/>
  <c r="BW183" i="1"/>
  <c r="BW340" i="1"/>
  <c r="BW143" i="1"/>
  <c r="BW152" i="1"/>
  <c r="BW109" i="1"/>
  <c r="BW35" i="1"/>
  <c r="BW151" i="1"/>
  <c r="BW32" i="1"/>
  <c r="BW281" i="1"/>
  <c r="BW182" i="1"/>
  <c r="BW107" i="1"/>
  <c r="BW283" i="1"/>
  <c r="BW256" i="1"/>
  <c r="BW165" i="1"/>
  <c r="BW238" i="1"/>
  <c r="BW232" i="1"/>
  <c r="BW206" i="1"/>
  <c r="BW153" i="1"/>
  <c r="BW51" i="1"/>
  <c r="BW26" i="1"/>
  <c r="BW218" i="1"/>
  <c r="BW339" i="1"/>
  <c r="BW85" i="1"/>
  <c r="BW338" i="1"/>
  <c r="BW154" i="1"/>
  <c r="BW371" i="1"/>
  <c r="BW259" i="1"/>
  <c r="BW156" i="1"/>
  <c r="BW138" i="1"/>
  <c r="BW75" i="1"/>
  <c r="BW180" i="1"/>
  <c r="BW282" i="1"/>
  <c r="BW249" i="1"/>
  <c r="BW255" i="1"/>
  <c r="BW342" i="1"/>
  <c r="BW275" i="1"/>
  <c r="BW267" i="1"/>
  <c r="BW234" i="1"/>
  <c r="BW145" i="1"/>
  <c r="BW102" i="1"/>
  <c r="BW86" i="1"/>
  <c r="BW247" i="1"/>
  <c r="BW213" i="1"/>
  <c r="BW173" i="1"/>
  <c r="BW90" i="1"/>
  <c r="BW120" i="1"/>
  <c r="BW216" i="1"/>
  <c r="BW252" i="1"/>
  <c r="BW158" i="1"/>
  <c r="BW204" i="1"/>
  <c r="BW181" i="1"/>
  <c r="BW260" i="1"/>
  <c r="BW285" i="1"/>
  <c r="BW186" i="1"/>
  <c r="BW188" i="1"/>
  <c r="BW89" i="1"/>
  <c r="BW250" i="1"/>
  <c r="BW271" i="1"/>
  <c r="BW106" i="1"/>
  <c r="BW261" i="1"/>
  <c r="BW157" i="1"/>
  <c r="BW78" i="1"/>
  <c r="BW277" i="1"/>
  <c r="BW341" i="1"/>
  <c r="BW284" i="1"/>
  <c r="BW225" i="1"/>
  <c r="BW189" i="1"/>
  <c r="BW150" i="1"/>
  <c r="BW227" i="1"/>
  <c r="BW193" i="1"/>
  <c r="BW159" i="1"/>
  <c r="BW258" i="1"/>
  <c r="BW95" i="1"/>
  <c r="BW155" i="1"/>
  <c r="BW130" i="1"/>
  <c r="BW289" i="1"/>
  <c r="BW94" i="1"/>
  <c r="BW280" i="1"/>
  <c r="BW53" i="1"/>
  <c r="BW348" i="1"/>
  <c r="BW187" i="1"/>
  <c r="BW166" i="1"/>
  <c r="BW60" i="1"/>
  <c r="BW161" i="1"/>
  <c r="BW288" i="1"/>
  <c r="BW246" i="1"/>
  <c r="BW245" i="1"/>
  <c r="BW231" i="1"/>
  <c r="BW274" i="1"/>
  <c r="BW276" i="1"/>
  <c r="BL285" i="1"/>
  <c r="BL285" i="71" s="1"/>
  <c r="AU294" i="1"/>
  <c r="AU294" i="71" s="1"/>
  <c r="BK285" i="1"/>
  <c r="BK285" i="71" s="1"/>
  <c r="AU284" i="1"/>
  <c r="AU284" i="71" s="1"/>
  <c r="AU277" i="1"/>
  <c r="AU277" i="71" s="1"/>
  <c r="AU341" i="1"/>
  <c r="AU341" i="71" s="1"/>
  <c r="AU261" i="1"/>
  <c r="AU261" i="71" s="1"/>
  <c r="L21" i="62"/>
  <c r="J351" i="62"/>
  <c r="AC17" i="1"/>
  <c r="AB17" i="1"/>
  <c r="I20" i="62"/>
  <c r="K181" i="62"/>
  <c r="F71" i="62"/>
  <c r="AL183" i="71"/>
  <c r="AL120" i="71"/>
  <c r="AL180" i="71"/>
  <c r="AL57" i="71"/>
  <c r="AL129" i="71"/>
  <c r="AL362" i="71"/>
  <c r="AL266" i="71"/>
  <c r="AL186" i="71"/>
  <c r="AL300" i="71"/>
  <c r="AL99" i="71"/>
  <c r="AL34" i="71"/>
  <c r="AL363" i="71"/>
  <c r="AL299" i="71"/>
  <c r="AL235" i="71"/>
  <c r="AL171" i="71"/>
  <c r="AL98" i="71"/>
  <c r="AL313" i="71"/>
  <c r="AL249" i="71"/>
  <c r="AL185" i="71"/>
  <c r="AL112" i="71"/>
  <c r="AL48" i="71"/>
  <c r="AL328" i="71"/>
  <c r="AL264" i="71"/>
  <c r="AL200" i="71"/>
  <c r="AL136" i="71"/>
  <c r="AL359" i="71"/>
  <c r="AL247" i="71"/>
  <c r="AL62" i="71"/>
  <c r="AL326" i="71"/>
  <c r="AL246" i="71"/>
  <c r="AL158" i="71"/>
  <c r="AL93" i="71"/>
  <c r="AL28" i="71"/>
  <c r="AL373" i="71"/>
  <c r="AL309" i="71"/>
  <c r="AL245" i="71"/>
  <c r="AL181" i="71"/>
  <c r="AL100" i="71"/>
  <c r="AL113" i="71"/>
  <c r="AL49" i="71"/>
  <c r="AL121" i="71"/>
  <c r="AL346" i="71"/>
  <c r="AL258" i="71"/>
  <c r="AL196" i="71"/>
  <c r="AL91" i="71"/>
  <c r="AL26" i="71"/>
  <c r="AL355" i="71"/>
  <c r="AL291" i="71"/>
  <c r="AL227" i="71"/>
  <c r="AL163" i="71"/>
  <c r="AL90" i="71"/>
  <c r="AL369" i="71"/>
  <c r="AL305" i="71"/>
  <c r="AL241" i="71"/>
  <c r="AL177" i="71"/>
  <c r="AL104" i="71"/>
  <c r="AL39" i="71"/>
  <c r="AL320" i="71"/>
  <c r="AL256" i="71"/>
  <c r="AL192" i="71"/>
  <c r="AL127" i="71"/>
  <c r="AL351" i="71"/>
  <c r="AL231" i="71"/>
  <c r="AL318" i="71"/>
  <c r="AL238" i="71"/>
  <c r="AL150" i="71"/>
  <c r="AL85" i="71"/>
  <c r="AL365" i="71"/>
  <c r="AL301" i="71"/>
  <c r="AL237" i="71"/>
  <c r="AL173" i="71"/>
  <c r="AL68" i="71"/>
  <c r="AL105" i="71"/>
  <c r="AL40" i="71"/>
  <c r="AL338" i="71"/>
  <c r="AL250" i="71"/>
  <c r="AL172" i="71"/>
  <c r="AL83" i="71"/>
  <c r="AL347" i="71"/>
  <c r="AL283" i="71"/>
  <c r="AL219" i="71"/>
  <c r="AL155" i="71"/>
  <c r="AL74" i="71"/>
  <c r="AL361" i="71"/>
  <c r="AL297" i="71"/>
  <c r="AL233" i="71"/>
  <c r="AL169" i="71"/>
  <c r="AL96" i="71"/>
  <c r="AL31" i="71"/>
  <c r="AL25" i="71"/>
  <c r="AL312" i="71"/>
  <c r="AL248" i="71"/>
  <c r="AL184" i="71"/>
  <c r="AL119" i="71"/>
  <c r="AL343" i="71"/>
  <c r="AL223" i="71"/>
  <c r="AL302" i="71"/>
  <c r="AL214" i="71"/>
  <c r="AL142" i="71"/>
  <c r="AL77" i="71"/>
  <c r="AL357" i="71"/>
  <c r="AL293" i="71"/>
  <c r="AL229" i="71"/>
  <c r="AL165" i="71"/>
  <c r="AL97" i="71"/>
  <c r="AL32" i="71"/>
  <c r="AL178" i="71"/>
  <c r="AL330" i="71"/>
  <c r="AL234" i="71"/>
  <c r="AL140" i="71"/>
  <c r="AL75" i="71"/>
  <c r="AL339" i="71"/>
  <c r="AL275" i="71"/>
  <c r="AL211" i="71"/>
  <c r="AL147" i="71"/>
  <c r="AL50" i="71"/>
  <c r="AL353" i="71"/>
  <c r="AL289" i="71"/>
  <c r="AL225" i="71"/>
  <c r="AL161" i="71"/>
  <c r="AL88" i="71"/>
  <c r="AL368" i="71"/>
  <c r="AL304" i="71"/>
  <c r="AL240" i="71"/>
  <c r="AL176" i="71"/>
  <c r="AL103" i="71"/>
  <c r="AL327" i="71"/>
  <c r="AL215" i="71"/>
  <c r="AL374" i="71"/>
  <c r="AL294" i="71"/>
  <c r="AL206" i="71"/>
  <c r="AL134" i="71"/>
  <c r="AL69" i="71"/>
  <c r="AL349" i="71"/>
  <c r="AL285" i="71"/>
  <c r="AL221" i="71"/>
  <c r="AL157" i="71"/>
  <c r="AL89" i="71"/>
  <c r="AL170" i="71"/>
  <c r="AL322" i="71"/>
  <c r="AL226" i="71"/>
  <c r="AL131" i="71"/>
  <c r="AL67" i="71"/>
  <c r="AL331" i="71"/>
  <c r="AL267" i="71"/>
  <c r="AL203" i="71"/>
  <c r="AL139" i="71"/>
  <c r="AL33" i="71"/>
  <c r="AL345" i="71"/>
  <c r="AL281" i="71"/>
  <c r="AL217" i="71"/>
  <c r="AL153" i="71"/>
  <c r="AL80" i="71"/>
  <c r="AL360" i="71"/>
  <c r="AL296" i="71"/>
  <c r="AL232" i="71"/>
  <c r="AL168" i="71"/>
  <c r="AL87" i="71"/>
  <c r="AL319" i="71"/>
  <c r="AL159" i="71"/>
  <c r="AL358" i="71"/>
  <c r="AL286" i="71"/>
  <c r="AL198" i="71"/>
  <c r="AL125" i="71"/>
  <c r="AL61" i="71"/>
  <c r="AL341" i="71"/>
  <c r="AL277" i="71"/>
  <c r="AL213" i="71"/>
  <c r="AL149" i="71"/>
  <c r="AL81" i="71"/>
  <c r="AL162" i="71"/>
  <c r="AL290" i="71"/>
  <c r="AL218" i="71"/>
  <c r="AL123" i="71"/>
  <c r="AL59" i="71"/>
  <c r="AL323" i="71"/>
  <c r="AL259" i="71"/>
  <c r="AL195" i="71"/>
  <c r="AL130" i="71"/>
  <c r="AL337" i="71"/>
  <c r="AL273" i="71"/>
  <c r="AL209" i="71"/>
  <c r="AL145" i="71"/>
  <c r="AL72" i="71"/>
  <c r="AL352" i="71"/>
  <c r="AL288" i="71"/>
  <c r="AL224" i="71"/>
  <c r="AL160" i="71"/>
  <c r="AL79" i="71"/>
  <c r="AL295" i="71"/>
  <c r="AL151" i="71"/>
  <c r="AL73" i="71"/>
  <c r="AL146" i="71"/>
  <c r="AL282" i="71"/>
  <c r="AL210" i="71"/>
  <c r="AL372" i="71"/>
  <c r="AL115" i="71"/>
  <c r="AL51" i="71"/>
  <c r="AL315" i="71"/>
  <c r="AL251" i="71"/>
  <c r="AL187" i="71"/>
  <c r="AL114" i="71"/>
  <c r="AL329" i="71"/>
  <c r="AL265" i="71"/>
  <c r="AL201" i="71"/>
  <c r="AL137" i="71"/>
  <c r="AL64" i="71"/>
  <c r="AL344" i="71"/>
  <c r="AL280" i="71"/>
  <c r="AL216" i="71"/>
  <c r="AL152" i="71"/>
  <c r="AL63" i="71"/>
  <c r="AL287" i="71"/>
  <c r="AL135" i="71"/>
  <c r="AL342" i="71"/>
  <c r="AL262" i="71"/>
  <c r="AL174" i="71"/>
  <c r="AL109" i="71"/>
  <c r="AL45" i="71"/>
  <c r="AL325" i="71"/>
  <c r="AL261" i="71"/>
  <c r="AL197" i="71"/>
  <c r="AL133" i="71"/>
  <c r="AL324" i="71"/>
  <c r="AL307" i="71"/>
  <c r="AL257" i="71"/>
  <c r="AL126" i="71"/>
  <c r="AL166" i="71"/>
  <c r="AL189" i="71"/>
  <c r="AL107" i="71"/>
  <c r="AL243" i="71"/>
  <c r="AL193" i="71"/>
  <c r="AL117" i="71"/>
  <c r="AL141" i="71"/>
  <c r="AL43" i="71"/>
  <c r="AL179" i="71"/>
  <c r="AL128" i="71"/>
  <c r="AL101" i="71"/>
  <c r="AL108" i="71"/>
  <c r="AL106" i="71"/>
  <c r="AL56" i="71"/>
  <c r="AL336" i="71"/>
  <c r="AL350" i="71"/>
  <c r="AL53" i="71"/>
  <c r="AL333" i="71"/>
  <c r="AL65" i="71"/>
  <c r="AL370" i="71"/>
  <c r="AL272" i="71"/>
  <c r="AL334" i="71"/>
  <c r="AL36" i="71"/>
  <c r="AL317" i="71"/>
  <c r="AL274" i="71"/>
  <c r="AL208" i="71"/>
  <c r="AL270" i="71"/>
  <c r="AL269" i="71"/>
  <c r="AL138" i="71"/>
  <c r="AL202" i="71"/>
  <c r="AL144" i="71"/>
  <c r="AL367" i="71"/>
  <c r="AL254" i="71"/>
  <c r="AL253" i="71"/>
  <c r="AL371" i="71"/>
  <c r="AL321" i="71"/>
  <c r="AL279" i="71"/>
  <c r="AL182" i="71"/>
  <c r="AL205" i="71"/>
  <c r="AL263" i="71"/>
  <c r="L235" i="62"/>
  <c r="AL111" i="71"/>
  <c r="AL364" i="71"/>
  <c r="AL284" i="71"/>
  <c r="AL220" i="71"/>
  <c r="L160" i="62"/>
  <c r="G244" i="62"/>
  <c r="L196" i="62"/>
  <c r="G188" i="62"/>
  <c r="I44" i="62"/>
  <c r="G354" i="62"/>
  <c r="H322" i="62"/>
  <c r="F250" i="62"/>
  <c r="H146" i="62"/>
  <c r="I114" i="62"/>
  <c r="K82" i="62"/>
  <c r="L74" i="62"/>
  <c r="H241" i="62"/>
  <c r="I225" i="62"/>
  <c r="G217" i="62"/>
  <c r="H209" i="62"/>
  <c r="K65" i="62"/>
  <c r="K33" i="62"/>
  <c r="AL132" i="71"/>
  <c r="G40" i="62"/>
  <c r="AL27" i="71"/>
  <c r="G223" i="62"/>
  <c r="L207" i="62"/>
  <c r="I87" i="62"/>
  <c r="L6" i="62"/>
  <c r="AL314" i="71"/>
  <c r="F254" i="62"/>
  <c r="L246" i="62"/>
  <c r="I150" i="62"/>
  <c r="H110" i="62"/>
  <c r="L86" i="62"/>
  <c r="AL82" i="71"/>
  <c r="F12" i="62"/>
  <c r="AL255" i="71"/>
  <c r="AL239" i="71"/>
  <c r="AL38" i="71"/>
  <c r="AL356" i="71"/>
  <c r="AL276" i="71"/>
  <c r="AL212" i="71"/>
  <c r="AL164" i="71"/>
  <c r="I5" i="62"/>
  <c r="H244" i="62"/>
  <c r="G196" i="62"/>
  <c r="H188" i="62"/>
  <c r="J44" i="62"/>
  <c r="L354" i="62"/>
  <c r="AL310" i="71"/>
  <c r="L250" i="62"/>
  <c r="L146" i="62"/>
  <c r="AL118" i="71"/>
  <c r="L82" i="62"/>
  <c r="AL70" i="71"/>
  <c r="I241" i="62"/>
  <c r="J225" i="62"/>
  <c r="I217" i="62"/>
  <c r="I209" i="62"/>
  <c r="L65" i="62"/>
  <c r="L25" i="62"/>
  <c r="AL124" i="71"/>
  <c r="H40" i="62"/>
  <c r="H223" i="62"/>
  <c r="F207" i="62"/>
  <c r="G235" i="62"/>
  <c r="AL207" i="71"/>
  <c r="AL348" i="71"/>
  <c r="AL268" i="71"/>
  <c r="AL204" i="71"/>
  <c r="AL156" i="71"/>
  <c r="J5" i="62"/>
  <c r="I244" i="62"/>
  <c r="H196" i="62"/>
  <c r="J188" i="62"/>
  <c r="K44" i="62"/>
  <c r="F354" i="62"/>
  <c r="AL278" i="71"/>
  <c r="AL230" i="71"/>
  <c r="J114" i="62"/>
  <c r="AL102" i="71"/>
  <c r="F74" i="62"/>
  <c r="AL54" i="71"/>
  <c r="J241" i="62"/>
  <c r="K225" i="62"/>
  <c r="J217" i="62"/>
  <c r="J209" i="62"/>
  <c r="L33" i="62"/>
  <c r="F25" i="62"/>
  <c r="AL116" i="71"/>
  <c r="I40" i="62"/>
  <c r="H351" i="62"/>
  <c r="I223" i="62"/>
  <c r="G207" i="62"/>
  <c r="K87" i="62"/>
  <c r="G6" i="62"/>
  <c r="AL298" i="71"/>
  <c r="G246" i="62"/>
  <c r="AL194" i="71"/>
  <c r="AL154" i="71"/>
  <c r="G86" i="62"/>
  <c r="AL376" i="71"/>
  <c r="H235" i="62"/>
  <c r="AL199" i="71"/>
  <c r="AL340" i="71"/>
  <c r="AL260" i="71"/>
  <c r="AL188" i="71"/>
  <c r="K5" i="62"/>
  <c r="J244" i="62"/>
  <c r="J196" i="62"/>
  <c r="I188" i="62"/>
  <c r="AL41" i="71"/>
  <c r="AL366" i="71"/>
  <c r="G250" i="62"/>
  <c r="AL222" i="71"/>
  <c r="K114" i="62"/>
  <c r="F82" i="62"/>
  <c r="G74" i="62"/>
  <c r="AL46" i="71"/>
  <c r="K241" i="62"/>
  <c r="F225" i="62"/>
  <c r="H217" i="62"/>
  <c r="F65" i="62"/>
  <c r="F33" i="62"/>
  <c r="G25" i="62"/>
  <c r="AL92" i="71"/>
  <c r="J40" i="62"/>
  <c r="K319" i="62"/>
  <c r="J223" i="62"/>
  <c r="I207" i="62"/>
  <c r="F87" i="62"/>
  <c r="H6" i="62"/>
  <c r="G254" i="62"/>
  <c r="H246" i="62"/>
  <c r="J150" i="62"/>
  <c r="J110" i="62"/>
  <c r="H86" i="62"/>
  <c r="H78" i="62"/>
  <c r="AL42" i="71"/>
  <c r="I12" i="62"/>
  <c r="AL335" i="71"/>
  <c r="I235" i="62"/>
  <c r="AL175" i="71"/>
  <c r="AL332" i="71"/>
  <c r="AL252" i="71"/>
  <c r="K160" i="62"/>
  <c r="L5" i="62"/>
  <c r="K244" i="62"/>
  <c r="I196" i="62"/>
  <c r="L44" i="62"/>
  <c r="H354" i="62"/>
  <c r="K322" i="62"/>
  <c r="H250" i="62"/>
  <c r="AL190" i="71"/>
  <c r="L114" i="62"/>
  <c r="G82" i="62"/>
  <c r="H74" i="62"/>
  <c r="AL37" i="71"/>
  <c r="F241" i="62"/>
  <c r="L225" i="62"/>
  <c r="K209" i="62"/>
  <c r="G65" i="62"/>
  <c r="G33" i="62"/>
  <c r="H25" i="62"/>
  <c r="AL84" i="71"/>
  <c r="K40" i="62"/>
  <c r="L319" i="62"/>
  <c r="K223" i="62"/>
  <c r="J207" i="62"/>
  <c r="L87" i="62"/>
  <c r="I6" i="62"/>
  <c r="H254" i="62"/>
  <c r="I246" i="62"/>
  <c r="AL303" i="71"/>
  <c r="K235" i="62"/>
  <c r="AL143" i="71"/>
  <c r="AL308" i="71"/>
  <c r="AL236" i="71"/>
  <c r="G160" i="62"/>
  <c r="H5" i="62"/>
  <c r="L244" i="62"/>
  <c r="L188" i="62"/>
  <c r="G44" i="62"/>
  <c r="J354" i="62"/>
  <c r="I322" i="62"/>
  <c r="J250" i="62"/>
  <c r="K146" i="62"/>
  <c r="G114" i="62"/>
  <c r="I82" i="62"/>
  <c r="J74" i="62"/>
  <c r="G225" i="62"/>
  <c r="L217" i="62"/>
  <c r="F209" i="62"/>
  <c r="I65" i="62"/>
  <c r="I33" i="62"/>
  <c r="J25" i="62"/>
  <c r="L40" i="62"/>
  <c r="AL44" i="71"/>
  <c r="I319" i="62"/>
  <c r="L223" i="62"/>
  <c r="G87" i="62"/>
  <c r="H23" i="62"/>
  <c r="K6" i="62"/>
  <c r="J254" i="62"/>
  <c r="K246" i="62"/>
  <c r="G150" i="62"/>
  <c r="F110" i="62"/>
  <c r="K86" i="62"/>
  <c r="K78" i="62"/>
  <c r="I133" i="62"/>
  <c r="AL228" i="71"/>
  <c r="H44" i="62"/>
  <c r="I146" i="62"/>
  <c r="H65" i="62"/>
  <c r="AL52" i="71"/>
  <c r="H87" i="62"/>
  <c r="I254" i="62"/>
  <c r="H150" i="62"/>
  <c r="F86" i="62"/>
  <c r="AL148" i="71"/>
  <c r="AL78" i="71"/>
  <c r="AL55" i="71"/>
  <c r="AL311" i="71"/>
  <c r="F160" i="62"/>
  <c r="F5" i="62"/>
  <c r="I354" i="62"/>
  <c r="F114" i="62"/>
  <c r="G241" i="62"/>
  <c r="J65" i="62"/>
  <c r="AL35" i="71"/>
  <c r="J87" i="62"/>
  <c r="K254" i="62"/>
  <c r="L150" i="62"/>
  <c r="F78" i="62"/>
  <c r="G141" i="62"/>
  <c r="AL47" i="71"/>
  <c r="AL271" i="71"/>
  <c r="J160" i="62"/>
  <c r="G5" i="62"/>
  <c r="K354" i="62"/>
  <c r="H114" i="62"/>
  <c r="L241" i="62"/>
  <c r="H33" i="62"/>
  <c r="F23" i="62"/>
  <c r="L254" i="62"/>
  <c r="K110" i="62"/>
  <c r="G78" i="62"/>
  <c r="L12" i="62"/>
  <c r="AL30" i="71"/>
  <c r="J235" i="62"/>
  <c r="F244" i="62"/>
  <c r="L322" i="62"/>
  <c r="H82" i="62"/>
  <c r="H225" i="62"/>
  <c r="J33" i="62"/>
  <c r="F319" i="62"/>
  <c r="J23" i="62"/>
  <c r="J246" i="62"/>
  <c r="L110" i="62"/>
  <c r="I78" i="62"/>
  <c r="G12" i="62"/>
  <c r="F235" i="62"/>
  <c r="K196" i="62"/>
  <c r="J322" i="62"/>
  <c r="J82" i="62"/>
  <c r="K217" i="62"/>
  <c r="I25" i="62"/>
  <c r="J319" i="62"/>
  <c r="F6" i="62"/>
  <c r="F246" i="62"/>
  <c r="G110" i="62"/>
  <c r="J78" i="62"/>
  <c r="H12" i="62"/>
  <c r="AL191" i="71"/>
  <c r="AL167" i="71"/>
  <c r="AL316" i="71"/>
  <c r="K188" i="62"/>
  <c r="I250" i="62"/>
  <c r="I74" i="62"/>
  <c r="F217" i="62"/>
  <c r="K25" i="62"/>
  <c r="F223" i="62"/>
  <c r="J6" i="62"/>
  <c r="AL242" i="71"/>
  <c r="I110" i="62"/>
  <c r="L78" i="62"/>
  <c r="J12" i="62"/>
  <c r="AL122" i="71"/>
  <c r="AL110" i="71"/>
  <c r="H107" i="62"/>
  <c r="AL292" i="71"/>
  <c r="F188" i="62"/>
  <c r="K250" i="62"/>
  <c r="K74" i="62"/>
  <c r="L209" i="62"/>
  <c r="AL76" i="71"/>
  <c r="K207" i="62"/>
  <c r="AL354" i="71"/>
  <c r="K150" i="62"/>
  <c r="I86" i="62"/>
  <c r="AL66" i="71"/>
  <c r="K12" i="62"/>
  <c r="AL94" i="71"/>
  <c r="AL95" i="71"/>
  <c r="AL244" i="71"/>
  <c r="F44" i="62"/>
  <c r="J146" i="62"/>
  <c r="AL29" i="71"/>
  <c r="G209" i="62"/>
  <c r="F40" i="62"/>
  <c r="H207" i="62"/>
  <c r="AL306" i="71"/>
  <c r="F150" i="62"/>
  <c r="J86" i="62"/>
  <c r="AL58" i="71"/>
  <c r="AL60" i="71"/>
  <c r="AL86" i="71"/>
  <c r="AL71" i="71"/>
  <c r="G234" i="62"/>
  <c r="I323" i="62"/>
  <c r="J61" i="62"/>
  <c r="J77" i="62"/>
  <c r="L23" i="62"/>
  <c r="L199" i="62"/>
  <c r="G23" i="62"/>
  <c r="H205" i="62"/>
  <c r="K23" i="62"/>
  <c r="F156" i="62"/>
  <c r="K85" i="62"/>
  <c r="I23" i="62"/>
  <c r="I83" i="62"/>
  <c r="G229" i="62"/>
  <c r="I165" i="62"/>
  <c r="J193" i="62"/>
  <c r="K21" i="62"/>
  <c r="J107" i="62"/>
  <c r="I31" i="62"/>
  <c r="H122" i="62"/>
  <c r="I53" i="62"/>
  <c r="I37" i="62"/>
  <c r="J148" i="62"/>
  <c r="F21" i="62"/>
  <c r="J21" i="62"/>
  <c r="BN134" i="1"/>
  <c r="BN134" i="71" s="1"/>
  <c r="BN117" i="1"/>
  <c r="BN117" i="71" s="1"/>
  <c r="BN201" i="1"/>
  <c r="BN201" i="71" s="1"/>
  <c r="BN177" i="1"/>
  <c r="BN177" i="71" s="1"/>
  <c r="BN284" i="1"/>
  <c r="BN284" i="71" s="1"/>
  <c r="BN339" i="1"/>
  <c r="BN339" i="71" s="1"/>
  <c r="BN288" i="1"/>
  <c r="BN288" i="71" s="1"/>
  <c r="BN373" i="1"/>
  <c r="BN373" i="71" s="1"/>
  <c r="BN285" i="1"/>
  <c r="BN285" i="71" s="1"/>
  <c r="BN303" i="1"/>
  <c r="BN303" i="71" s="1"/>
  <c r="BN280" i="1"/>
  <c r="BN280" i="71" s="1"/>
  <c r="BN142" i="1"/>
  <c r="BN142" i="71" s="1"/>
  <c r="BN69" i="1"/>
  <c r="BN69" i="71" s="1"/>
  <c r="BN277" i="1"/>
  <c r="BN277" i="71" s="1"/>
  <c r="BN225" i="1"/>
  <c r="BN225" i="71" s="1"/>
  <c r="BN272" i="1"/>
  <c r="BN272" i="71" s="1"/>
  <c r="BN286" i="1"/>
  <c r="BN286" i="71" s="1"/>
  <c r="BN126" i="1"/>
  <c r="BN126" i="71" s="1"/>
  <c r="BN343" i="1"/>
  <c r="BN343" i="71" s="1"/>
  <c r="BN341" i="1"/>
  <c r="BN341" i="71" s="1"/>
  <c r="BN282" i="1"/>
  <c r="BN282" i="71" s="1"/>
  <c r="BN287" i="1"/>
  <c r="BN287" i="71" s="1"/>
  <c r="BN278" i="1"/>
  <c r="BN278" i="71" s="1"/>
  <c r="BN342" i="1"/>
  <c r="BN342" i="71" s="1"/>
  <c r="BN261" i="1"/>
  <c r="BN261" i="71" s="1"/>
  <c r="BN37" i="1"/>
  <c r="BN37" i="71" s="1"/>
  <c r="BN253" i="1"/>
  <c r="BN253" i="71" s="1"/>
  <c r="BN289" i="1"/>
  <c r="BN289" i="71" s="1"/>
  <c r="BN271" i="1"/>
  <c r="BN271" i="71" s="1"/>
  <c r="BN168" i="1"/>
  <c r="BN168" i="71" s="1"/>
  <c r="BN262" i="1"/>
  <c r="BN262" i="71" s="1"/>
  <c r="BN101" i="1"/>
  <c r="BN101" i="71" s="1"/>
  <c r="BN137" i="1"/>
  <c r="BN137" i="71" s="1"/>
  <c r="BN146" i="1"/>
  <c r="BN146" i="71" s="1"/>
  <c r="BN96" i="1"/>
  <c r="BN96" i="71" s="1"/>
  <c r="BN43" i="1"/>
  <c r="BN43" i="71" s="1"/>
  <c r="BN232" i="1"/>
  <c r="BN232" i="71" s="1"/>
  <c r="BN80" i="1"/>
  <c r="BN80" i="71" s="1"/>
  <c r="BN88" i="1"/>
  <c r="BN88" i="71" s="1"/>
  <c r="BN228" i="1"/>
  <c r="BN228" i="71" s="1"/>
  <c r="BN102" i="1"/>
  <c r="BN102" i="71" s="1"/>
  <c r="BN119" i="1"/>
  <c r="BN119" i="71" s="1"/>
  <c r="BN165" i="1"/>
  <c r="BN165" i="71" s="1"/>
  <c r="BN183" i="1"/>
  <c r="BN183" i="71" s="1"/>
  <c r="BN244" i="1"/>
  <c r="BN244" i="71" s="1"/>
  <c r="BN129" i="1"/>
  <c r="BN129" i="71" s="1"/>
  <c r="BN188" i="1"/>
  <c r="BN188" i="71" s="1"/>
  <c r="BN32" i="1"/>
  <c r="BN32" i="71" s="1"/>
  <c r="BN224" i="1"/>
  <c r="BN224" i="71" s="1"/>
  <c r="BN257" i="1"/>
  <c r="BN257" i="71" s="1"/>
  <c r="BN281" i="1"/>
  <c r="BN281" i="71" s="1"/>
  <c r="BN340" i="1"/>
  <c r="BN340" i="71" s="1"/>
  <c r="BN104" i="1"/>
  <c r="BN104" i="71" s="1"/>
  <c r="BN196" i="1"/>
  <c r="BN196" i="71" s="1"/>
  <c r="BN108" i="1"/>
  <c r="BN108" i="71" s="1"/>
  <c r="BN236" i="1"/>
  <c r="BN236" i="71" s="1"/>
  <c r="BN133" i="1"/>
  <c r="BN133" i="71" s="1"/>
  <c r="BN192" i="1"/>
  <c r="BN192" i="71" s="1"/>
  <c r="BN245" i="1"/>
  <c r="BN245" i="71" s="1"/>
  <c r="BN62" i="1"/>
  <c r="BN62" i="71" s="1"/>
  <c r="BN247" i="1"/>
  <c r="BN247" i="71" s="1"/>
  <c r="BN99" i="1"/>
  <c r="BN99" i="71" s="1"/>
  <c r="BN140" i="1"/>
  <c r="BN140" i="71" s="1"/>
  <c r="BN132" i="1"/>
  <c r="BN132" i="71" s="1"/>
  <c r="BN219" i="1"/>
  <c r="BN219" i="71" s="1"/>
  <c r="BN115" i="1"/>
  <c r="BN115" i="71" s="1"/>
  <c r="BN59" i="1"/>
  <c r="BN59" i="71" s="1"/>
  <c r="BN212" i="1"/>
  <c r="BN212" i="71" s="1"/>
  <c r="BN143" i="1"/>
  <c r="BN143" i="71" s="1"/>
  <c r="BN241" i="1"/>
  <c r="BN241" i="71" s="1"/>
  <c r="BN48" i="1"/>
  <c r="BN48" i="71" s="1"/>
  <c r="BN184" i="1"/>
  <c r="BN184" i="71" s="1"/>
  <c r="BN158" i="1"/>
  <c r="BN158" i="71" s="1"/>
  <c r="BN141" i="1"/>
  <c r="BN141" i="71" s="1"/>
  <c r="BN125" i="1"/>
  <c r="BN125" i="71" s="1"/>
  <c r="BN220" i="1"/>
  <c r="BN220" i="71" s="1"/>
  <c r="BN210" i="1"/>
  <c r="BN210" i="71" s="1"/>
  <c r="BN263" i="1"/>
  <c r="BN263" i="71" s="1"/>
  <c r="BN162" i="1"/>
  <c r="BN162" i="71" s="1"/>
  <c r="BN205" i="1"/>
  <c r="BN205" i="71" s="1"/>
  <c r="BN64" i="1"/>
  <c r="BN64" i="71" s="1"/>
  <c r="BN112" i="1"/>
  <c r="BN112" i="71" s="1"/>
  <c r="BN92" i="1"/>
  <c r="BN92" i="71" s="1"/>
  <c r="BN149" i="1"/>
  <c r="BN149" i="71" s="1"/>
  <c r="BN249" i="1"/>
  <c r="BN249" i="71" s="1"/>
  <c r="BN180" i="1"/>
  <c r="BN180" i="71" s="1"/>
  <c r="BN154" i="1"/>
  <c r="BN154" i="71" s="1"/>
  <c r="BN215" i="1"/>
  <c r="BN215" i="71" s="1"/>
  <c r="BN171" i="1"/>
  <c r="BN171" i="71" s="1"/>
  <c r="BN121" i="1"/>
  <c r="BN121" i="71" s="1"/>
  <c r="BN72" i="1"/>
  <c r="BN72" i="71" s="1"/>
  <c r="BN135" i="1"/>
  <c r="BN135" i="71" s="1"/>
  <c r="BN213" i="1"/>
  <c r="BN213" i="71" s="1"/>
  <c r="BN110" i="1"/>
  <c r="BN110" i="71" s="1"/>
  <c r="BN53" i="1"/>
  <c r="BN53" i="71" s="1"/>
  <c r="BN151" i="1"/>
  <c r="BN151" i="71" s="1"/>
  <c r="BN152" i="1"/>
  <c r="BN152" i="71" s="1"/>
  <c r="BN194" i="1"/>
  <c r="BN194" i="71" s="1"/>
  <c r="BN230" i="1"/>
  <c r="BN91" i="1"/>
  <c r="BN91" i="71" s="1"/>
  <c r="BN124" i="1"/>
  <c r="BN124" i="71" s="1"/>
  <c r="BN199" i="1"/>
  <c r="BN199" i="71" s="1"/>
  <c r="BN229" i="1"/>
  <c r="BN229" i="71" s="1"/>
  <c r="BN123" i="1"/>
  <c r="BN123" i="71" s="1"/>
  <c r="BN122" i="1"/>
  <c r="BN122" i="71" s="1"/>
  <c r="BN203" i="1"/>
  <c r="BN203" i="71" s="1"/>
  <c r="BN38" i="1"/>
  <c r="BN38" i="71" s="1"/>
  <c r="BN238" i="1"/>
  <c r="BN238" i="71" s="1"/>
  <c r="BN54" i="1"/>
  <c r="BN54" i="71" s="1"/>
  <c r="BN260" i="1"/>
  <c r="BN260" i="71" s="1"/>
  <c r="BN67" i="1"/>
  <c r="BN67" i="71" s="1"/>
  <c r="BN237" i="1"/>
  <c r="BN237" i="71" s="1"/>
  <c r="BN193" i="1"/>
  <c r="BN193" i="71" s="1"/>
  <c r="BN109" i="1"/>
  <c r="BN109" i="71" s="1"/>
  <c r="BN240" i="1"/>
  <c r="BN240" i="71" s="1"/>
  <c r="BN255" i="1"/>
  <c r="BN255" i="71" s="1"/>
  <c r="BN30" i="1"/>
  <c r="BN30" i="71" s="1"/>
  <c r="BN178" i="1"/>
  <c r="BN178" i="71" s="1"/>
  <c r="BN186" i="1"/>
  <c r="BN186" i="71" s="1"/>
  <c r="BN75" i="1"/>
  <c r="BN75" i="71" s="1"/>
  <c r="BN227" i="1"/>
  <c r="BN227" i="71" s="1"/>
  <c r="BN174" i="1"/>
  <c r="BN174" i="71" s="1"/>
  <c r="BN127" i="1"/>
  <c r="BN127" i="71" s="1"/>
  <c r="BN46" i="1"/>
  <c r="BN46" i="71" s="1"/>
  <c r="BN222" i="1"/>
  <c r="BN222" i="71" s="1"/>
  <c r="BN78" i="1"/>
  <c r="BN78" i="71" s="1"/>
  <c r="BN157" i="1"/>
  <c r="BN157" i="71" s="1"/>
  <c r="BN252" i="1"/>
  <c r="BN252" i="71" s="1"/>
  <c r="BN254" i="1"/>
  <c r="BN254" i="71" s="1"/>
  <c r="BN202" i="1"/>
  <c r="BN202" i="71" s="1"/>
  <c r="BN77" i="1"/>
  <c r="BN77" i="71" s="1"/>
  <c r="BN45" i="1"/>
  <c r="BN45" i="71" s="1"/>
  <c r="BN90" i="1"/>
  <c r="BN90" i="71" s="1"/>
  <c r="BN26" i="1"/>
  <c r="BN26" i="71" s="1"/>
  <c r="BN234" i="1"/>
  <c r="BN234" i="71" s="1"/>
  <c r="BN217" i="1"/>
  <c r="BN217" i="71" s="1"/>
  <c r="BN70" i="1"/>
  <c r="BN70" i="71" s="1"/>
  <c r="BN191" i="1"/>
  <c r="BN191" i="71" s="1"/>
  <c r="BN246" i="1"/>
  <c r="BN246" i="71" s="1"/>
  <c r="BN185" i="1"/>
  <c r="BN185" i="71" s="1"/>
  <c r="BN176" i="1"/>
  <c r="BN176" i="71" s="1"/>
  <c r="BN243" i="1"/>
  <c r="BN243" i="71" s="1"/>
  <c r="BN198" i="1"/>
  <c r="BN198" i="71" s="1"/>
  <c r="BN106" i="1"/>
  <c r="BN106" i="71" s="1"/>
  <c r="BN218" i="1"/>
  <c r="BN218" i="71" s="1"/>
  <c r="BN259" i="1"/>
  <c r="BN259" i="71" s="1"/>
  <c r="BN66" i="1"/>
  <c r="BN66" i="71" s="1"/>
  <c r="BN169" i="1"/>
  <c r="BN169" i="71" s="1"/>
  <c r="BN160" i="1"/>
  <c r="BN160" i="71" s="1"/>
  <c r="BN51" i="1"/>
  <c r="BN51" i="71" s="1"/>
  <c r="BN221" i="1"/>
  <c r="BN221" i="71" s="1"/>
  <c r="BN85" i="1"/>
  <c r="BN85" i="71" s="1"/>
  <c r="BN29" i="1"/>
  <c r="BN29" i="71" s="1"/>
  <c r="BN226" i="1"/>
  <c r="BN226" i="71" s="1"/>
  <c r="BN34" i="1"/>
  <c r="BN34" i="71" s="1"/>
  <c r="BN173" i="1"/>
  <c r="BN173" i="71" s="1"/>
  <c r="BN139" i="1"/>
  <c r="BN139" i="71" s="1"/>
  <c r="BN57" i="1"/>
  <c r="BN57" i="71" s="1"/>
  <c r="BN81" i="1"/>
  <c r="BN81" i="71" s="1"/>
  <c r="BN61" i="1"/>
  <c r="BN61" i="71" s="1"/>
  <c r="BN114" i="1"/>
  <c r="BN114" i="71" s="1"/>
  <c r="BN98" i="1"/>
  <c r="BN98" i="71" s="1"/>
  <c r="BN197" i="1"/>
  <c r="BN197" i="71" s="1"/>
  <c r="BN258" i="1"/>
  <c r="BN258" i="71" s="1"/>
  <c r="BN36" i="1"/>
  <c r="BN36" i="71" s="1"/>
  <c r="BN79" i="1"/>
  <c r="BN79" i="71" s="1"/>
  <c r="BN86" i="1"/>
  <c r="BN86" i="71" s="1"/>
  <c r="BN131" i="1"/>
  <c r="BN131" i="71" s="1"/>
  <c r="BN82" i="1"/>
  <c r="BN82" i="71" s="1"/>
  <c r="BN74" i="1"/>
  <c r="BN74" i="71" s="1"/>
  <c r="BN73" i="1"/>
  <c r="BN73" i="71" s="1"/>
  <c r="BN130" i="1"/>
  <c r="BN130" i="71" s="1"/>
  <c r="BN83" i="1"/>
  <c r="BN83" i="71" s="1"/>
  <c r="BN93" i="1"/>
  <c r="BN93" i="71" s="1"/>
  <c r="BN181" i="1"/>
  <c r="BN181" i="71" s="1"/>
  <c r="BN107" i="1"/>
  <c r="BN107" i="71" s="1"/>
  <c r="BN148" i="1"/>
  <c r="BN148" i="71" s="1"/>
  <c r="BN216" i="1"/>
  <c r="BN216" i="71" s="1"/>
  <c r="BN189" i="1"/>
  <c r="BN189" i="71" s="1"/>
  <c r="BN204" i="1"/>
  <c r="BN204" i="71" s="1"/>
  <c r="BN248" i="1"/>
  <c r="BN248" i="71" s="1"/>
  <c r="BN39" i="1"/>
  <c r="BN39" i="71" s="1"/>
  <c r="BN208" i="1"/>
  <c r="BN208" i="71" s="1"/>
  <c r="BN97" i="1"/>
  <c r="BN97" i="71" s="1"/>
  <c r="BN250" i="1"/>
  <c r="BN250" i="71" s="1"/>
  <c r="BN164" i="1"/>
  <c r="BN164" i="71" s="1"/>
  <c r="BN65" i="1"/>
  <c r="BN65" i="71" s="1"/>
  <c r="BN182" i="1"/>
  <c r="BN182" i="71" s="1"/>
  <c r="BN25" i="1"/>
  <c r="BN25" i="71" s="1"/>
  <c r="BN233" i="1"/>
  <c r="BN233" i="71" s="1"/>
  <c r="BN68" i="1"/>
  <c r="BN68" i="71" s="1"/>
  <c r="BN166" i="1"/>
  <c r="BN166" i="71" s="1"/>
  <c r="BN155" i="1"/>
  <c r="BN155" i="71" s="1"/>
  <c r="BN33" i="1"/>
  <c r="BN33" i="71" s="1"/>
  <c r="BN89" i="1"/>
  <c r="BN89" i="71" s="1"/>
  <c r="BN138" i="1"/>
  <c r="BN138" i="71" s="1"/>
  <c r="BN60" i="1"/>
  <c r="BN60" i="71" s="1"/>
  <c r="BN52" i="1"/>
  <c r="BN52" i="71" s="1"/>
  <c r="BN84" i="1"/>
  <c r="BN84" i="71" s="1"/>
  <c r="BN256" i="1"/>
  <c r="BN256" i="71" s="1"/>
  <c r="BN231" i="1"/>
  <c r="BN231" i="71" s="1"/>
  <c r="BN94" i="1"/>
  <c r="BN94" i="71" s="1"/>
  <c r="BN190" i="1"/>
  <c r="BN190" i="71" s="1"/>
  <c r="BN49" i="1"/>
  <c r="BN49" i="71" s="1"/>
  <c r="BN242" i="1"/>
  <c r="BN242" i="71" s="1"/>
  <c r="BN163" i="1"/>
  <c r="BN163" i="71" s="1"/>
  <c r="BN41" i="1"/>
  <c r="BN41" i="71" s="1"/>
  <c r="BN206" i="1"/>
  <c r="BN206" i="71" s="1"/>
  <c r="BN28" i="1"/>
  <c r="BN28" i="71" s="1"/>
  <c r="BN100" i="1"/>
  <c r="BN100" i="71" s="1"/>
  <c r="BN44" i="1"/>
  <c r="BN44" i="71" s="1"/>
  <c r="BN195" i="1"/>
  <c r="BN195" i="71" s="1"/>
  <c r="BN153" i="1"/>
  <c r="BN153" i="71" s="1"/>
  <c r="BN235" i="1"/>
  <c r="BN235" i="71" s="1"/>
  <c r="BN156" i="1"/>
  <c r="BN156" i="71" s="1"/>
  <c r="BN170" i="1"/>
  <c r="BN170" i="71" s="1"/>
  <c r="BN47" i="1"/>
  <c r="BN47" i="71" s="1"/>
  <c r="BN71" i="1"/>
  <c r="BN71" i="71" s="1"/>
  <c r="BN150" i="1"/>
  <c r="BN150" i="71" s="1"/>
  <c r="BN223" i="1"/>
  <c r="BN223" i="71" s="1"/>
  <c r="BN87" i="1"/>
  <c r="BN87" i="71" s="1"/>
  <c r="BN179" i="1"/>
  <c r="BN179" i="71" s="1"/>
  <c r="BN111" i="1"/>
  <c r="BN111" i="71" s="1"/>
  <c r="BN120" i="1"/>
  <c r="BN120" i="71" s="1"/>
  <c r="BN42" i="1"/>
  <c r="BN42" i="71" s="1"/>
  <c r="BN105" i="1"/>
  <c r="BN105" i="71" s="1"/>
  <c r="BN374" i="71"/>
  <c r="BN76" i="1"/>
  <c r="BN76" i="71" s="1"/>
  <c r="BN128" i="1"/>
  <c r="BN128" i="71" s="1"/>
  <c r="BN55" i="1"/>
  <c r="BN55" i="71" s="1"/>
  <c r="BN40" i="1"/>
  <c r="BN40" i="71" s="1"/>
  <c r="BN56" i="1"/>
  <c r="BN56" i="71" s="1"/>
  <c r="BN172" i="1"/>
  <c r="BN172" i="71" s="1"/>
  <c r="BN113" i="1"/>
  <c r="BN113" i="71" s="1"/>
  <c r="BN161" i="1"/>
  <c r="BN161" i="71" s="1"/>
  <c r="BN103" i="1"/>
  <c r="BN103" i="71" s="1"/>
  <c r="BN187" i="1"/>
  <c r="BN187" i="71" s="1"/>
  <c r="BN147" i="1"/>
  <c r="BN147" i="71" s="1"/>
  <c r="BN116" i="1"/>
  <c r="BN116" i="71" s="1"/>
  <c r="BN145" i="1"/>
  <c r="BN145" i="71" s="1"/>
  <c r="BN95" i="1"/>
  <c r="BN95" i="71" s="1"/>
  <c r="BN31" i="1"/>
  <c r="BN31" i="71" s="1"/>
  <c r="BN159" i="1"/>
  <c r="BN159" i="71" s="1"/>
  <c r="BN251" i="1"/>
  <c r="BN251" i="71" s="1"/>
  <c r="BN136" i="1"/>
  <c r="BN136" i="71" s="1"/>
  <c r="BN35" i="1"/>
  <c r="BN35" i="71" s="1"/>
  <c r="BN27" i="1"/>
  <c r="BN27" i="71" s="1"/>
  <c r="BN207" i="1"/>
  <c r="BN207" i="71" s="1"/>
  <c r="BN58" i="1"/>
  <c r="BN58" i="71" s="1"/>
  <c r="BN50" i="1"/>
  <c r="BN50" i="71" s="1"/>
  <c r="BN63" i="1"/>
  <c r="BN63" i="71" s="1"/>
  <c r="L141" i="62"/>
  <c r="J118" i="62"/>
  <c r="L321" i="62"/>
  <c r="G101" i="62"/>
  <c r="AU340" i="1"/>
  <c r="AU340" i="71" s="1"/>
  <c r="AU271" i="1"/>
  <c r="AU271" i="71" s="1"/>
  <c r="AU272" i="1"/>
  <c r="AU272" i="71" s="1"/>
  <c r="AU287" i="1"/>
  <c r="AU287" i="71" s="1"/>
  <c r="AU280" i="1"/>
  <c r="AU280" i="71" s="1"/>
  <c r="AU168" i="1"/>
  <c r="AU168" i="71" s="1"/>
  <c r="BL282" i="1"/>
  <c r="BL282" i="71" s="1"/>
  <c r="AU281" i="1"/>
  <c r="AU281" i="71" s="1"/>
  <c r="AU262" i="1"/>
  <c r="AU262" i="71" s="1"/>
  <c r="AU342" i="1"/>
  <c r="AU342" i="71" s="1"/>
  <c r="AU279" i="1"/>
  <c r="AU279" i="71" s="1"/>
  <c r="Z19" i="71"/>
  <c r="O6" i="74" s="1"/>
  <c r="Y17" i="71"/>
  <c r="AU343" i="1"/>
  <c r="AU343" i="71" s="1"/>
  <c r="BL339" i="1"/>
  <c r="BL339" i="71" s="1"/>
  <c r="BL288" i="1"/>
  <c r="BL288" i="71" s="1"/>
  <c r="AU278" i="1"/>
  <c r="AU278" i="71" s="1"/>
  <c r="AU286" i="1"/>
  <c r="AU286" i="71" s="1"/>
  <c r="AU263" i="1"/>
  <c r="AU263" i="71" s="1"/>
  <c r="AO238" i="55" l="1"/>
  <c r="AJ23" i="73"/>
  <c r="BO109" i="71"/>
  <c r="AJ32" i="73"/>
  <c r="BO222" i="71"/>
  <c r="BO130" i="71"/>
  <c r="AJ24" i="73"/>
  <c r="AJ33" i="73"/>
  <c r="BO225" i="71"/>
  <c r="AJ41" i="73"/>
  <c r="BO255" i="71"/>
  <c r="BO53" i="71"/>
  <c r="AJ11" i="73"/>
  <c r="AJ31" i="73"/>
  <c r="BO206" i="71"/>
  <c r="BO193" i="71"/>
  <c r="AJ28" i="73"/>
  <c r="BO199" i="71"/>
  <c r="AJ29" i="73"/>
  <c r="AJ17" i="73"/>
  <c r="BO89" i="71"/>
  <c r="AJ36" i="73"/>
  <c r="BO230" i="71"/>
  <c r="AJ26" i="73"/>
  <c r="BO150" i="71"/>
  <c r="BO25" i="71"/>
  <c r="AJ8" i="73"/>
  <c r="AJ43" i="73"/>
  <c r="BO259" i="71"/>
  <c r="AJ42" i="73"/>
  <c r="BO256" i="71"/>
  <c r="AJ25" i="73"/>
  <c r="BO138" i="71"/>
  <c r="AJ50" i="73"/>
  <c r="BO342" i="71"/>
  <c r="AJ19" i="73"/>
  <c r="BO94" i="71"/>
  <c r="AJ21" i="73"/>
  <c r="BO106" i="71"/>
  <c r="AJ9" i="73"/>
  <c r="BO26" i="71"/>
  <c r="AJ14" i="73"/>
  <c r="BO85" i="71"/>
  <c r="BO261" i="71"/>
  <c r="AJ44" i="73"/>
  <c r="BO107" i="71"/>
  <c r="AJ22" i="73"/>
  <c r="AJ27" i="73"/>
  <c r="BO161" i="71"/>
  <c r="AJ15" i="73"/>
  <c r="BO86" i="71"/>
  <c r="AJ10" i="73"/>
  <c r="BO32" i="71"/>
  <c r="AJ13" i="73"/>
  <c r="BO78" i="71"/>
  <c r="AJ48" i="73"/>
  <c r="BO288" i="71"/>
  <c r="BO60" i="71"/>
  <c r="AJ12" i="73"/>
  <c r="BO245" i="71"/>
  <c r="AJ40" i="73"/>
  <c r="AJ18" i="73"/>
  <c r="BO90" i="71"/>
  <c r="BO243" i="71"/>
  <c r="AJ39" i="73"/>
  <c r="BO227" i="71"/>
  <c r="AJ34" i="73"/>
  <c r="AJ30" i="73"/>
  <c r="BO204" i="71"/>
  <c r="AJ38" i="73"/>
  <c r="BO238" i="71"/>
  <c r="BO88" i="71"/>
  <c r="AJ16" i="73"/>
  <c r="BO229" i="71"/>
  <c r="AJ35" i="73"/>
  <c r="AJ20" i="73"/>
  <c r="BO102" i="71"/>
  <c r="AJ37" i="73"/>
  <c r="BO232" i="71"/>
  <c r="BQ22" i="1"/>
  <c r="BR22" i="1" s="1"/>
  <c r="BP126" i="1"/>
  <c r="BP126" i="71" s="1"/>
  <c r="BP90" i="1"/>
  <c r="BP26" i="1"/>
  <c r="BP138" i="1"/>
  <c r="BP162" i="1"/>
  <c r="BP162" i="71" s="1"/>
  <c r="BP150" i="1"/>
  <c r="BP256" i="1"/>
  <c r="BP187" i="1"/>
  <c r="BP187" i="71" s="1"/>
  <c r="BP238" i="1"/>
  <c r="BP78" i="1"/>
  <c r="BP234" i="1"/>
  <c r="BP234" i="71" s="1"/>
  <c r="BP182" i="1"/>
  <c r="BP182" i="71" s="1"/>
  <c r="BP145" i="1"/>
  <c r="BP145" i="71" s="1"/>
  <c r="BP113" i="1"/>
  <c r="BP113" i="71" s="1"/>
  <c r="BP81" i="1"/>
  <c r="BP81" i="71" s="1"/>
  <c r="BP49" i="1"/>
  <c r="BP49" i="71" s="1"/>
  <c r="BP254" i="1"/>
  <c r="BP254" i="71" s="1"/>
  <c r="BP221" i="1"/>
  <c r="BP221" i="71" s="1"/>
  <c r="BP181" i="1"/>
  <c r="BP181" i="71" s="1"/>
  <c r="BP132" i="1"/>
  <c r="BP132" i="71" s="1"/>
  <c r="BP100" i="1"/>
  <c r="BP100" i="71" s="1"/>
  <c r="BP68" i="1"/>
  <c r="BP68" i="71" s="1"/>
  <c r="BP36" i="1"/>
  <c r="BP36" i="71" s="1"/>
  <c r="BP236" i="1"/>
  <c r="BP236" i="71" s="1"/>
  <c r="BP204" i="1"/>
  <c r="BP163" i="1"/>
  <c r="BP163" i="71" s="1"/>
  <c r="BP115" i="1"/>
  <c r="BP115" i="71" s="1"/>
  <c r="BP83" i="1"/>
  <c r="BP83" i="71" s="1"/>
  <c r="BP51" i="1"/>
  <c r="BP51" i="71" s="1"/>
  <c r="BP242" i="1"/>
  <c r="BP242" i="71" s="1"/>
  <c r="BP208" i="1"/>
  <c r="BP208" i="71" s="1"/>
  <c r="BP199" i="1"/>
  <c r="BP82" i="1"/>
  <c r="BP82" i="71" s="1"/>
  <c r="BP251" i="1"/>
  <c r="BP251" i="71" s="1"/>
  <c r="BP130" i="1"/>
  <c r="BP154" i="1"/>
  <c r="BP154" i="71" s="1"/>
  <c r="BP179" i="1"/>
  <c r="BP179" i="71" s="1"/>
  <c r="BP194" i="1"/>
  <c r="BP194" i="71" s="1"/>
  <c r="BP160" i="1"/>
  <c r="BP160" i="71" s="1"/>
  <c r="BP127" i="1"/>
  <c r="BP127" i="71" s="1"/>
  <c r="BP70" i="1"/>
  <c r="BP70" i="71" s="1"/>
  <c r="BP30" i="1"/>
  <c r="BP30" i="71" s="1"/>
  <c r="BP226" i="1"/>
  <c r="BP226" i="71" s="1"/>
  <c r="BP174" i="1"/>
  <c r="BP174" i="71" s="1"/>
  <c r="BP141" i="1"/>
  <c r="BP141" i="71" s="1"/>
  <c r="BP109" i="1"/>
  <c r="BP77" i="1"/>
  <c r="BP77" i="71" s="1"/>
  <c r="BP45" i="1"/>
  <c r="BP45" i="71" s="1"/>
  <c r="BP249" i="1"/>
  <c r="BP249" i="71" s="1"/>
  <c r="BP217" i="1"/>
  <c r="BP217" i="71" s="1"/>
  <c r="BP177" i="1"/>
  <c r="BP177" i="71" s="1"/>
  <c r="BP128" i="1"/>
  <c r="BP128" i="71" s="1"/>
  <c r="BP96" i="1"/>
  <c r="BP96" i="71" s="1"/>
  <c r="BP64" i="1"/>
  <c r="BP64" i="71" s="1"/>
  <c r="BP32" i="1"/>
  <c r="BP232" i="1"/>
  <c r="BP196" i="1"/>
  <c r="BP196" i="71" s="1"/>
  <c r="BP159" i="1"/>
  <c r="BP159" i="71" s="1"/>
  <c r="BP111" i="1"/>
  <c r="BP111" i="71" s="1"/>
  <c r="BP79" i="1"/>
  <c r="BP79" i="71" s="1"/>
  <c r="BP47" i="1"/>
  <c r="BP47" i="71" s="1"/>
  <c r="BP86" i="1"/>
  <c r="BP117" i="1"/>
  <c r="BP117" i="71" s="1"/>
  <c r="BP185" i="1"/>
  <c r="BP185" i="71" s="1"/>
  <c r="BP87" i="1"/>
  <c r="BP87" i="71" s="1"/>
  <c r="BP260" i="1"/>
  <c r="BP260" i="71" s="1"/>
  <c r="BP191" i="1"/>
  <c r="BP191" i="71" s="1"/>
  <c r="BP207" i="1"/>
  <c r="BP207" i="71" s="1"/>
  <c r="BP74" i="1"/>
  <c r="BP74" i="71" s="1"/>
  <c r="BP142" i="1"/>
  <c r="BP142" i="71" s="1"/>
  <c r="BP122" i="1"/>
  <c r="BP122" i="71" s="1"/>
  <c r="BP146" i="1"/>
  <c r="BP146" i="71" s="1"/>
  <c r="BP230" i="1"/>
  <c r="BP62" i="1"/>
  <c r="BP62" i="71" s="1"/>
  <c r="BP218" i="1"/>
  <c r="BP218" i="71" s="1"/>
  <c r="BP170" i="1"/>
  <c r="BP170" i="71" s="1"/>
  <c r="BP137" i="1"/>
  <c r="BP137" i="71" s="1"/>
  <c r="BP105" i="1"/>
  <c r="BP105" i="71" s="1"/>
  <c r="BP73" i="1"/>
  <c r="BP73" i="71" s="1"/>
  <c r="BP41" i="1"/>
  <c r="BP41" i="71" s="1"/>
  <c r="BP245" i="1"/>
  <c r="BP205" i="1"/>
  <c r="BP205" i="71" s="1"/>
  <c r="BP173" i="1"/>
  <c r="BP173" i="71" s="1"/>
  <c r="BP124" i="1"/>
  <c r="BP124" i="71" s="1"/>
  <c r="BP92" i="1"/>
  <c r="BP92" i="71" s="1"/>
  <c r="BP60" i="1"/>
  <c r="BP28" i="1"/>
  <c r="BP28" i="71" s="1"/>
  <c r="BP228" i="1"/>
  <c r="BP228" i="71" s="1"/>
  <c r="BP192" i="1"/>
  <c r="BP192" i="71" s="1"/>
  <c r="BP155" i="1"/>
  <c r="BP155" i="71" s="1"/>
  <c r="BP107" i="1"/>
  <c r="BP75" i="1"/>
  <c r="BP75" i="71" s="1"/>
  <c r="BP43" i="1"/>
  <c r="BP43" i="71" s="1"/>
  <c r="BP136" i="1"/>
  <c r="BP136" i="71" s="1"/>
  <c r="BP183" i="1"/>
  <c r="BP183" i="71" s="1"/>
  <c r="BP66" i="1"/>
  <c r="BP66" i="71" s="1"/>
  <c r="BP166" i="1"/>
  <c r="BP166" i="71" s="1"/>
  <c r="BP231" i="1"/>
  <c r="BP231" i="71" s="1"/>
  <c r="BP186" i="1"/>
  <c r="BP186" i="71" s="1"/>
  <c r="BP152" i="1"/>
  <c r="BP152" i="71" s="1"/>
  <c r="BP119" i="1"/>
  <c r="BP119" i="71" s="1"/>
  <c r="BP54" i="1"/>
  <c r="BP54" i="71" s="1"/>
  <c r="BP210" i="1"/>
  <c r="BP210" i="71" s="1"/>
  <c r="BP165" i="1"/>
  <c r="BP165" i="71" s="1"/>
  <c r="BP133" i="1"/>
  <c r="BP133" i="71" s="1"/>
  <c r="BP101" i="1"/>
  <c r="BP101" i="71" s="1"/>
  <c r="BP69" i="1"/>
  <c r="BP69" i="71" s="1"/>
  <c r="BP37" i="1"/>
  <c r="BP37" i="71" s="1"/>
  <c r="BP241" i="1"/>
  <c r="BP241" i="71" s="1"/>
  <c r="BP201" i="1"/>
  <c r="BP201" i="71" s="1"/>
  <c r="BP164" i="1"/>
  <c r="BP164" i="71" s="1"/>
  <c r="BP120" i="1"/>
  <c r="BP120" i="71" s="1"/>
  <c r="BP88" i="1"/>
  <c r="BP56" i="1"/>
  <c r="BP56" i="71" s="1"/>
  <c r="BP257" i="1"/>
  <c r="BP257" i="71" s="1"/>
  <c r="BP224" i="1"/>
  <c r="BP224" i="71" s="1"/>
  <c r="BP188" i="1"/>
  <c r="BP188" i="71" s="1"/>
  <c r="BP151" i="1"/>
  <c r="BP151" i="71" s="1"/>
  <c r="BP103" i="1"/>
  <c r="BP103" i="71" s="1"/>
  <c r="BP71" i="1"/>
  <c r="BP71" i="71" s="1"/>
  <c r="BP39" i="1"/>
  <c r="BP39" i="71" s="1"/>
  <c r="BP219" i="1"/>
  <c r="BP219" i="71" s="1"/>
  <c r="BP135" i="1"/>
  <c r="BP135" i="71" s="1"/>
  <c r="BP85" i="1"/>
  <c r="BP225" i="1"/>
  <c r="BP172" i="1"/>
  <c r="BP172" i="71" s="1"/>
  <c r="BP58" i="1"/>
  <c r="BP58" i="71" s="1"/>
  <c r="BP223" i="1"/>
  <c r="BP223" i="71" s="1"/>
  <c r="BP222" i="1"/>
  <c r="BP110" i="1"/>
  <c r="BP110" i="71" s="1"/>
  <c r="BP259" i="1"/>
  <c r="BP206" i="1"/>
  <c r="BP161" i="1"/>
  <c r="BP129" i="1"/>
  <c r="BP129" i="71" s="1"/>
  <c r="BP97" i="1"/>
  <c r="BP97" i="71" s="1"/>
  <c r="BP65" i="1"/>
  <c r="BP65" i="71" s="1"/>
  <c r="BP33" i="1"/>
  <c r="BP33" i="71" s="1"/>
  <c r="BP237" i="1"/>
  <c r="BP237" i="71" s="1"/>
  <c r="BP197" i="1"/>
  <c r="BP197" i="71" s="1"/>
  <c r="BP156" i="1"/>
  <c r="BP156" i="71" s="1"/>
  <c r="BP116" i="1"/>
  <c r="BP116" i="71" s="1"/>
  <c r="BP84" i="1"/>
  <c r="BP84" i="71" s="1"/>
  <c r="BP52" i="1"/>
  <c r="BP52" i="71" s="1"/>
  <c r="BP252" i="1"/>
  <c r="BP252" i="71" s="1"/>
  <c r="BP220" i="1"/>
  <c r="BP220" i="71" s="1"/>
  <c r="BP184" i="1"/>
  <c r="BP184" i="71" s="1"/>
  <c r="BP147" i="1"/>
  <c r="BP147" i="71" s="1"/>
  <c r="BP99" i="1"/>
  <c r="BP99" i="71" s="1"/>
  <c r="BP67" i="1"/>
  <c r="BP67" i="71" s="1"/>
  <c r="BP35" i="1"/>
  <c r="BP35" i="71" s="1"/>
  <c r="BP98" i="1"/>
  <c r="BP98" i="71" s="1"/>
  <c r="BP203" i="1"/>
  <c r="BP203" i="71" s="1"/>
  <c r="BP190" i="1"/>
  <c r="BP190" i="71" s="1"/>
  <c r="BP72" i="1"/>
  <c r="BP72" i="71" s="1"/>
  <c r="BP40" i="1"/>
  <c r="BP40" i="71" s="1"/>
  <c r="BP123" i="1"/>
  <c r="BP123" i="71" s="1"/>
  <c r="BP235" i="1"/>
  <c r="BP235" i="71" s="1"/>
  <c r="BP114" i="1"/>
  <c r="BP114" i="71" s="1"/>
  <c r="BP50" i="1"/>
  <c r="BP50" i="71" s="1"/>
  <c r="BP215" i="1"/>
  <c r="BP215" i="71" s="1"/>
  <c r="BP255" i="1"/>
  <c r="BP178" i="1"/>
  <c r="BP178" i="71" s="1"/>
  <c r="BP143" i="1"/>
  <c r="BP143" i="71" s="1"/>
  <c r="BP102" i="1"/>
  <c r="BP46" i="1"/>
  <c r="BP46" i="71" s="1"/>
  <c r="BP250" i="1"/>
  <c r="BP250" i="71" s="1"/>
  <c r="BP202" i="1"/>
  <c r="BP202" i="71" s="1"/>
  <c r="BP157" i="1"/>
  <c r="BP157" i="71" s="1"/>
  <c r="BP125" i="1"/>
  <c r="BP125" i="71" s="1"/>
  <c r="BP93" i="1"/>
  <c r="BP93" i="71" s="1"/>
  <c r="BP61" i="1"/>
  <c r="BP61" i="71" s="1"/>
  <c r="BP29" i="1"/>
  <c r="BP29" i="71" s="1"/>
  <c r="BP233" i="1"/>
  <c r="BP233" i="71" s="1"/>
  <c r="BP193" i="1"/>
  <c r="BP148" i="1"/>
  <c r="BP148" i="71" s="1"/>
  <c r="BP112" i="1"/>
  <c r="BP112" i="71" s="1"/>
  <c r="BP80" i="1"/>
  <c r="BP80" i="71" s="1"/>
  <c r="BP48" i="1"/>
  <c r="BP48" i="71" s="1"/>
  <c r="BP248" i="1"/>
  <c r="BP248" i="71" s="1"/>
  <c r="BP216" i="1"/>
  <c r="BP216" i="71" s="1"/>
  <c r="BP180" i="1"/>
  <c r="BP180" i="71" s="1"/>
  <c r="BP139" i="1"/>
  <c r="BP139" i="71" s="1"/>
  <c r="BP95" i="1"/>
  <c r="BP95" i="71" s="1"/>
  <c r="BP63" i="1"/>
  <c r="BP63" i="71" s="1"/>
  <c r="BP31" i="1"/>
  <c r="BP31" i="71" s="1"/>
  <c r="BP34" i="1"/>
  <c r="BP34" i="71" s="1"/>
  <c r="BP171" i="1"/>
  <c r="BP171" i="71" s="1"/>
  <c r="BP195" i="1"/>
  <c r="BP195" i="71" s="1"/>
  <c r="BP38" i="1"/>
  <c r="BP38" i="71" s="1"/>
  <c r="BP149" i="1"/>
  <c r="BP149" i="71" s="1"/>
  <c r="BP104" i="1"/>
  <c r="BP104" i="71" s="1"/>
  <c r="BP240" i="1"/>
  <c r="BP240" i="71" s="1"/>
  <c r="BP227" i="1"/>
  <c r="BP243" i="1"/>
  <c r="BP106" i="1"/>
  <c r="BP42" i="1"/>
  <c r="BP42" i="71" s="1"/>
  <c r="BP158" i="1"/>
  <c r="BP158" i="71" s="1"/>
  <c r="BP134" i="1"/>
  <c r="BP134" i="71" s="1"/>
  <c r="BP247" i="1"/>
  <c r="BP247" i="71" s="1"/>
  <c r="BP213" i="1"/>
  <c r="BP213" i="71" s="1"/>
  <c r="BP94" i="1"/>
  <c r="BP246" i="1"/>
  <c r="BP246" i="71" s="1"/>
  <c r="BP198" i="1"/>
  <c r="BP198" i="71" s="1"/>
  <c r="BP153" i="1"/>
  <c r="BP153" i="71" s="1"/>
  <c r="BP121" i="1"/>
  <c r="BP121" i="71" s="1"/>
  <c r="BP89" i="1"/>
  <c r="BP57" i="1"/>
  <c r="BP57" i="71" s="1"/>
  <c r="BP25" i="1"/>
  <c r="BP229" i="1"/>
  <c r="BP189" i="1"/>
  <c r="BP189" i="71" s="1"/>
  <c r="BP140" i="1"/>
  <c r="BP140" i="71" s="1"/>
  <c r="BP108" i="1"/>
  <c r="BP108" i="71" s="1"/>
  <c r="BP76" i="1"/>
  <c r="BP76" i="71" s="1"/>
  <c r="BP44" i="1"/>
  <c r="BP44" i="71" s="1"/>
  <c r="BP244" i="1"/>
  <c r="BP244" i="71" s="1"/>
  <c r="BP212" i="1"/>
  <c r="BP212" i="71" s="1"/>
  <c r="BP176" i="1"/>
  <c r="BP176" i="71" s="1"/>
  <c r="BP131" i="1"/>
  <c r="BP131" i="71" s="1"/>
  <c r="BP91" i="1"/>
  <c r="BP91" i="71" s="1"/>
  <c r="BP59" i="1"/>
  <c r="BP59" i="71" s="1"/>
  <c r="BP27" i="1"/>
  <c r="BP27" i="71" s="1"/>
  <c r="BP169" i="1"/>
  <c r="BP169" i="71" s="1"/>
  <c r="BP53" i="1"/>
  <c r="BP258" i="1"/>
  <c r="BP258" i="71" s="1"/>
  <c r="BP55" i="1"/>
  <c r="BP55" i="71" s="1"/>
  <c r="BP347" i="1"/>
  <c r="BP347" i="71" s="1"/>
  <c r="BP278" i="1"/>
  <c r="BP278" i="71" s="1"/>
  <c r="BP294" i="1"/>
  <c r="BP294" i="71" s="1"/>
  <c r="BP285" i="1"/>
  <c r="BP285" i="71" s="1"/>
  <c r="BP343" i="1"/>
  <c r="BP343" i="71" s="1"/>
  <c r="BP287" i="1"/>
  <c r="BP287" i="71" s="1"/>
  <c r="BP303" i="1"/>
  <c r="BP303" i="71" s="1"/>
  <c r="BP261" i="1"/>
  <c r="BP281" i="1"/>
  <c r="BP281" i="71" s="1"/>
  <c r="BP373" i="1"/>
  <c r="BP373" i="71" s="1"/>
  <c r="BP263" i="1"/>
  <c r="BP263" i="71" s="1"/>
  <c r="BP340" i="1"/>
  <c r="BP340" i="71" s="1"/>
  <c r="BP168" i="1"/>
  <c r="BP168" i="71" s="1"/>
  <c r="BP272" i="1"/>
  <c r="BP272" i="71" s="1"/>
  <c r="BP280" i="1"/>
  <c r="BP280" i="71" s="1"/>
  <c r="BP284" i="1"/>
  <c r="BP284" i="71" s="1"/>
  <c r="BP288" i="1"/>
  <c r="BP277" i="1"/>
  <c r="BP277" i="71" s="1"/>
  <c r="BP289" i="1"/>
  <c r="BP289" i="71" s="1"/>
  <c r="BP341" i="1"/>
  <c r="BP341" i="71" s="1"/>
  <c r="BP271" i="1"/>
  <c r="BP271" i="71" s="1"/>
  <c r="BP286" i="1"/>
  <c r="BP286" i="71" s="1"/>
  <c r="BP279" i="1"/>
  <c r="BP279" i="71" s="1"/>
  <c r="BP253" i="1"/>
  <c r="BP253" i="71" s="1"/>
  <c r="BP339" i="1"/>
  <c r="BP339" i="71" s="1"/>
  <c r="BP262" i="1"/>
  <c r="BP262" i="71" s="1"/>
  <c r="BP342" i="1"/>
  <c r="BP282" i="1"/>
  <c r="BP282" i="71" s="1"/>
  <c r="AI36" i="73"/>
  <c r="BN230" i="71"/>
  <c r="AO242" i="55"/>
  <c r="C183" i="40"/>
  <c r="E241" i="62"/>
  <c r="E241" i="72"/>
  <c r="AO91" i="55"/>
  <c r="E92" i="62"/>
  <c r="E92" i="72"/>
  <c r="C173" i="40"/>
  <c r="AO234" i="55"/>
  <c r="E227" i="62"/>
  <c r="E227" i="72"/>
  <c r="C21" i="40"/>
  <c r="E276" i="62"/>
  <c r="E276" i="72"/>
  <c r="E233" i="72"/>
  <c r="C177" i="40"/>
  <c r="E233" i="62"/>
  <c r="C176" i="40"/>
  <c r="E232" i="62"/>
  <c r="E232" i="72"/>
  <c r="AO229" i="55"/>
  <c r="E94" i="72"/>
  <c r="AO93" i="55"/>
  <c r="E94" i="62"/>
  <c r="AO216" i="55"/>
  <c r="E219" i="62"/>
  <c r="E219" i="72"/>
  <c r="C15" i="40"/>
  <c r="E252" i="62"/>
  <c r="AO246" i="55"/>
  <c r="E252" i="72"/>
  <c r="C164" i="40"/>
  <c r="AO207" i="55"/>
  <c r="E209" i="62"/>
  <c r="M209" i="62" s="1"/>
  <c r="E209" i="72"/>
  <c r="C34" i="40"/>
  <c r="E291" i="62"/>
  <c r="E291" i="72"/>
  <c r="C113" i="40"/>
  <c r="E123" i="62"/>
  <c r="AO153" i="55"/>
  <c r="E123" i="72"/>
  <c r="E318" i="62"/>
  <c r="C202" i="40"/>
  <c r="E318" i="72"/>
  <c r="E58" i="62"/>
  <c r="C96" i="40"/>
  <c r="AO62" i="55"/>
  <c r="E58" i="72"/>
  <c r="AO24" i="55"/>
  <c r="E52" i="62"/>
  <c r="M52" i="62" s="1"/>
  <c r="E52" i="72"/>
  <c r="E251" i="72"/>
  <c r="AO245" i="55"/>
  <c r="C186" i="40"/>
  <c r="E251" i="62"/>
  <c r="C72" i="40"/>
  <c r="E337" i="62"/>
  <c r="E337" i="72"/>
  <c r="C61" i="40"/>
  <c r="E324" i="62"/>
  <c r="E324" i="72"/>
  <c r="E256" i="72"/>
  <c r="C189" i="40"/>
  <c r="E256" i="62"/>
  <c r="AO76" i="55"/>
  <c r="E73" i="62"/>
  <c r="M73" i="62" s="1"/>
  <c r="E73" i="72"/>
  <c r="C66" i="40"/>
  <c r="E331" i="62"/>
  <c r="E331" i="72"/>
  <c r="E14" i="62"/>
  <c r="E14" i="72"/>
  <c r="AO34" i="55"/>
  <c r="B132" i="71"/>
  <c r="B132" i="1"/>
  <c r="B129" i="71"/>
  <c r="B129" i="1"/>
  <c r="B178" i="1"/>
  <c r="B178" i="71"/>
  <c r="B65" i="71"/>
  <c r="B65" i="1"/>
  <c r="B159" i="71"/>
  <c r="B159" i="1"/>
  <c r="B225" i="1"/>
  <c r="B225" i="71"/>
  <c r="B42" i="1"/>
  <c r="B42" i="71"/>
  <c r="B25" i="71"/>
  <c r="B25" i="1"/>
  <c r="B345" i="1"/>
  <c r="B345" i="71"/>
  <c r="B102" i="1"/>
  <c r="B102" i="71"/>
  <c r="B309" i="71"/>
  <c r="B309" i="1"/>
  <c r="B298" i="71"/>
  <c r="B298" i="1"/>
  <c r="B98" i="71"/>
  <c r="B98" i="1"/>
  <c r="B122" i="1"/>
  <c r="B122" i="71"/>
  <c r="B62" i="71"/>
  <c r="B62" i="1"/>
  <c r="B258" i="71"/>
  <c r="B258" i="1"/>
  <c r="B33" i="71"/>
  <c r="B33" i="1"/>
  <c r="B153" i="71"/>
  <c r="B153" i="1"/>
  <c r="B89" i="1"/>
  <c r="B89" i="71"/>
  <c r="B34" i="71"/>
  <c r="B34" i="1"/>
  <c r="B203" i="1"/>
  <c r="B203" i="71"/>
  <c r="B368" i="71"/>
  <c r="B368" i="1"/>
  <c r="B279" i="1"/>
  <c r="B279" i="71"/>
  <c r="B188" i="1"/>
  <c r="B188" i="71"/>
  <c r="B145" i="71"/>
  <c r="B145" i="1"/>
  <c r="B144" i="71"/>
  <c r="B144" i="1"/>
  <c r="B46" i="71"/>
  <c r="B46" i="1"/>
  <c r="B274" i="1"/>
  <c r="B274" i="71"/>
  <c r="B290" i="1"/>
  <c r="B290" i="71"/>
  <c r="B218" i="71"/>
  <c r="B218" i="1"/>
  <c r="B193" i="71"/>
  <c r="B193" i="1"/>
  <c r="B329" i="71"/>
  <c r="B329" i="1"/>
  <c r="B308" i="71"/>
  <c r="B308" i="1"/>
  <c r="B75" i="71"/>
  <c r="B75" i="1"/>
  <c r="B353" i="1"/>
  <c r="B353" i="71"/>
  <c r="B325" i="71"/>
  <c r="B325" i="1"/>
  <c r="B131" i="1"/>
  <c r="B131" i="71"/>
  <c r="B148" i="71"/>
  <c r="B148" i="1"/>
  <c r="B340" i="71"/>
  <c r="B340" i="1"/>
  <c r="B150" i="1"/>
  <c r="B150" i="71"/>
  <c r="B297" i="71"/>
  <c r="B297" i="1"/>
  <c r="C58" i="40"/>
  <c r="E315" i="62"/>
  <c r="E315" i="72"/>
  <c r="C210" i="40"/>
  <c r="E351" i="62"/>
  <c r="E351" i="72"/>
  <c r="AO259" i="55"/>
  <c r="E274" i="62"/>
  <c r="C199" i="40"/>
  <c r="E274" i="72"/>
  <c r="E333" i="72"/>
  <c r="C68" i="40"/>
  <c r="E333" i="62"/>
  <c r="E157" i="62"/>
  <c r="E157" i="72"/>
  <c r="C133" i="40"/>
  <c r="AO170" i="55"/>
  <c r="E110" i="72"/>
  <c r="C110" i="40"/>
  <c r="AO108" i="55"/>
  <c r="E110" i="62"/>
  <c r="M110" i="62" s="1"/>
  <c r="AO213" i="55"/>
  <c r="E216" i="72"/>
  <c r="E216" i="62"/>
  <c r="M216" i="62" s="1"/>
  <c r="C193" i="40"/>
  <c r="E262" i="62"/>
  <c r="E262" i="72"/>
  <c r="AO252" i="55"/>
  <c r="AO214" i="55"/>
  <c r="E217" i="72"/>
  <c r="E217" i="62"/>
  <c r="E260" i="72"/>
  <c r="AO250" i="55"/>
  <c r="C191" i="40"/>
  <c r="E260" i="62"/>
  <c r="E129" i="72"/>
  <c r="AO154" i="55"/>
  <c r="E129" i="62"/>
  <c r="M129" i="62" s="1"/>
  <c r="C102" i="40"/>
  <c r="E74" i="62"/>
  <c r="E74" i="72"/>
  <c r="AO77" i="55"/>
  <c r="E27" i="62"/>
  <c r="M27" i="62" s="1"/>
  <c r="E27" i="72"/>
  <c r="AO15" i="55"/>
  <c r="E245" i="62"/>
  <c r="E245" i="72"/>
  <c r="E332" i="62"/>
  <c r="E332" i="72"/>
  <c r="C67" i="40"/>
  <c r="C93" i="40"/>
  <c r="AO46" i="55"/>
  <c r="E33" i="62"/>
  <c r="M33" i="62" s="1"/>
  <c r="E33" i="72"/>
  <c r="E127" i="62"/>
  <c r="AO119" i="55"/>
  <c r="E127" i="72"/>
  <c r="AO92" i="55"/>
  <c r="E93" i="62"/>
  <c r="E93" i="72"/>
  <c r="AO264" i="55"/>
  <c r="C206" i="40"/>
  <c r="E322" i="62"/>
  <c r="E322" i="72"/>
  <c r="AO112" i="55"/>
  <c r="E115" i="62"/>
  <c r="E115" i="72"/>
  <c r="AO166" i="55"/>
  <c r="C132" i="40"/>
  <c r="E153" i="62"/>
  <c r="E153" i="72"/>
  <c r="E270" i="72"/>
  <c r="C16" i="40"/>
  <c r="E270" i="62"/>
  <c r="C165" i="40"/>
  <c r="E210" i="72"/>
  <c r="E210" i="62"/>
  <c r="AO208" i="55"/>
  <c r="E42" i="62"/>
  <c r="M42" i="62" s="1"/>
  <c r="E42" i="72"/>
  <c r="AO52" i="55"/>
  <c r="AO181" i="55"/>
  <c r="E170" i="62"/>
  <c r="M170" i="62" s="1"/>
  <c r="E170" i="72"/>
  <c r="E246" i="62"/>
  <c r="M246" i="62" s="1"/>
  <c r="E246" i="72"/>
  <c r="E9" i="72"/>
  <c r="AO8" i="55"/>
  <c r="E9" i="62"/>
  <c r="M9" i="62" s="1"/>
  <c r="C43" i="40"/>
  <c r="E300" i="62"/>
  <c r="E300" i="72"/>
  <c r="AO88" i="55"/>
  <c r="C107" i="40"/>
  <c r="E89" i="62"/>
  <c r="E89" i="72"/>
  <c r="E66" i="72"/>
  <c r="AO69" i="55"/>
  <c r="C98" i="40"/>
  <c r="E66" i="62"/>
  <c r="E98" i="62"/>
  <c r="E98" i="72"/>
  <c r="AO97" i="55"/>
  <c r="C7" i="40"/>
  <c r="C216" i="40"/>
  <c r="E212" i="62"/>
  <c r="E212" i="72"/>
  <c r="AO210" i="55"/>
  <c r="E208" i="62"/>
  <c r="M208" i="62" s="1"/>
  <c r="P208" i="62" s="1"/>
  <c r="E208" i="72"/>
  <c r="AO144" i="55"/>
  <c r="E325" i="72"/>
  <c r="C62" i="40"/>
  <c r="E325" i="62"/>
  <c r="AO23" i="55"/>
  <c r="E49" i="62"/>
  <c r="M49" i="62" s="1"/>
  <c r="E49" i="72"/>
  <c r="E22" i="62"/>
  <c r="M22" i="62" s="1"/>
  <c r="N22" i="62" s="1"/>
  <c r="E22" i="72"/>
  <c r="AO13" i="55"/>
  <c r="AO32" i="55"/>
  <c r="E11" i="62"/>
  <c r="E11" i="72"/>
  <c r="AO176" i="55"/>
  <c r="E165" i="62"/>
  <c r="M165" i="62" s="1"/>
  <c r="E165" i="72"/>
  <c r="C106" i="40"/>
  <c r="AO28" i="55"/>
  <c r="E87" i="62"/>
  <c r="M87" i="62" s="1"/>
  <c r="E87" i="72"/>
  <c r="AO63" i="55"/>
  <c r="E59" i="62"/>
  <c r="M59" i="62" s="1"/>
  <c r="E59" i="72"/>
  <c r="C150" i="40"/>
  <c r="E184" i="62"/>
  <c r="E184" i="72"/>
  <c r="AO136" i="55"/>
  <c r="E57" i="62"/>
  <c r="M57" i="62" s="1"/>
  <c r="AO26" i="55"/>
  <c r="E57" i="72"/>
  <c r="E102" i="62"/>
  <c r="M102" i="62" s="1"/>
  <c r="N102" i="62" s="1"/>
  <c r="E102" i="72"/>
  <c r="AO100" i="55"/>
  <c r="E197" i="72"/>
  <c r="C158" i="40"/>
  <c r="AO203" i="55"/>
  <c r="E197" i="62"/>
  <c r="AO66" i="55"/>
  <c r="E63" i="62"/>
  <c r="M63" i="62" s="1"/>
  <c r="P63" i="62" s="1"/>
  <c r="E63" i="72"/>
  <c r="C79" i="40"/>
  <c r="E344" i="62"/>
  <c r="E344" i="72"/>
  <c r="E111" i="72"/>
  <c r="AO109" i="55"/>
  <c r="E111" i="62"/>
  <c r="E39" i="72"/>
  <c r="E39" i="62"/>
  <c r="M39" i="62" s="1"/>
  <c r="N39" i="62" s="1"/>
  <c r="AO19" i="55"/>
  <c r="B283" i="71"/>
  <c r="B283" i="1"/>
  <c r="B185" i="1"/>
  <c r="B185" i="71"/>
  <c r="B208" i="71"/>
  <c r="B208" i="1"/>
  <c r="B347" i="1"/>
  <c r="B347" i="71"/>
  <c r="B273" i="1"/>
  <c r="B273" i="71"/>
  <c r="B307" i="1"/>
  <c r="B307" i="71"/>
  <c r="B253" i="71"/>
  <c r="B253" i="1"/>
  <c r="B163" i="1"/>
  <c r="B163" i="71"/>
  <c r="B246" i="1"/>
  <c r="B246" i="71"/>
  <c r="B27" i="1"/>
  <c r="B27" i="71"/>
  <c r="B234" i="71"/>
  <c r="B234" i="1"/>
  <c r="B341" i="71"/>
  <c r="B341" i="1"/>
  <c r="B164" i="71"/>
  <c r="B164" i="1"/>
  <c r="B192" i="1"/>
  <c r="B192" i="71"/>
  <c r="B38" i="71"/>
  <c r="B38" i="1"/>
  <c r="B54" i="1"/>
  <c r="B54" i="71"/>
  <c r="B266" i="1"/>
  <c r="B266" i="71"/>
  <c r="B282" i="71"/>
  <c r="B282" i="1"/>
  <c r="B71" i="71"/>
  <c r="B71" i="1"/>
  <c r="B301" i="1"/>
  <c r="B301" i="71"/>
  <c r="B359" i="71"/>
  <c r="B359" i="1"/>
  <c r="B31" i="71"/>
  <c r="B31" i="1"/>
  <c r="B43" i="71"/>
  <c r="B43" i="1"/>
  <c r="B64" i="71"/>
  <c r="B64" i="1"/>
  <c r="B72" i="1"/>
  <c r="B72" i="71"/>
  <c r="B349" i="1"/>
  <c r="B349" i="71"/>
  <c r="B100" i="1"/>
  <c r="B100" i="71"/>
  <c r="B130" i="71"/>
  <c r="B130" i="1"/>
  <c r="B97" i="71"/>
  <c r="B97" i="1"/>
  <c r="B245" i="1"/>
  <c r="B245" i="71"/>
  <c r="B169" i="1"/>
  <c r="B169" i="71"/>
  <c r="B114" i="1"/>
  <c r="B114" i="71"/>
  <c r="B184" i="1"/>
  <c r="B184" i="71"/>
  <c r="B269" i="71"/>
  <c r="B269" i="1"/>
  <c r="B161" i="1"/>
  <c r="B161" i="71"/>
  <c r="B197" i="71"/>
  <c r="B197" i="1"/>
  <c r="B99" i="1"/>
  <c r="B99" i="71"/>
  <c r="B190" i="1"/>
  <c r="B190" i="71"/>
  <c r="B251" i="1"/>
  <c r="B251" i="71"/>
  <c r="B45" i="1"/>
  <c r="B45" i="71"/>
  <c r="B328" i="71"/>
  <c r="B328" i="1"/>
  <c r="E80" i="72"/>
  <c r="AO82" i="55"/>
  <c r="E80" i="62"/>
  <c r="M80" i="62" s="1"/>
  <c r="AO41" i="55"/>
  <c r="E25" i="62"/>
  <c r="M25" i="62" s="1"/>
  <c r="E25" i="72"/>
  <c r="C163" i="40"/>
  <c r="E207" i="72"/>
  <c r="E207" i="62"/>
  <c r="M207" i="62" s="1"/>
  <c r="AO206" i="55"/>
  <c r="E253" i="62"/>
  <c r="M253" i="62" s="1"/>
  <c r="E253" i="72"/>
  <c r="E345" i="62"/>
  <c r="E345" i="72"/>
  <c r="C80" i="40"/>
  <c r="E266" i="62"/>
  <c r="M266" i="62" s="1"/>
  <c r="E266" i="72"/>
  <c r="AO255" i="55"/>
  <c r="AO67" i="55"/>
  <c r="E64" i="72"/>
  <c r="E64" i="62"/>
  <c r="M64" i="62" s="1"/>
  <c r="P64" i="62" s="1"/>
  <c r="E109" i="72"/>
  <c r="E109" i="62"/>
  <c r="AO107" i="55"/>
  <c r="E271" i="62"/>
  <c r="E271" i="72"/>
  <c r="C17" i="40"/>
  <c r="C94" i="40"/>
  <c r="E40" i="62"/>
  <c r="M40" i="62" s="1"/>
  <c r="E40" i="72"/>
  <c r="AO20" i="55"/>
  <c r="AO60" i="55"/>
  <c r="E55" i="62"/>
  <c r="C95" i="40"/>
  <c r="E55" i="72"/>
  <c r="C149" i="40"/>
  <c r="E182" i="72"/>
  <c r="AO191" i="55"/>
  <c r="E182" i="62"/>
  <c r="C145" i="40"/>
  <c r="E175" i="62"/>
  <c r="AO185" i="55"/>
  <c r="E175" i="72"/>
  <c r="E204" i="62"/>
  <c r="AO141" i="55"/>
  <c r="E204" i="72"/>
  <c r="E283" i="72"/>
  <c r="AO260" i="55"/>
  <c r="C200" i="40"/>
  <c r="E283" i="62"/>
  <c r="C69" i="40"/>
  <c r="E334" i="62"/>
  <c r="E334" i="72"/>
  <c r="E293" i="72"/>
  <c r="C36" i="40"/>
  <c r="E293" i="62"/>
  <c r="AO51" i="55"/>
  <c r="E41" i="62"/>
  <c r="M41" i="62" s="1"/>
  <c r="E41" i="72"/>
  <c r="E76" i="62"/>
  <c r="M76" i="62" s="1"/>
  <c r="E76" i="72"/>
  <c r="AO78" i="55"/>
  <c r="C11" i="40"/>
  <c r="AO189" i="55"/>
  <c r="E180" i="72"/>
  <c r="E180" i="62"/>
  <c r="AO7" i="55"/>
  <c r="E7" i="62"/>
  <c r="M7" i="62" s="1"/>
  <c r="N7" i="62" s="1"/>
  <c r="E7" i="72"/>
  <c r="AO64" i="55"/>
  <c r="E60" i="62"/>
  <c r="M60" i="62" s="1"/>
  <c r="E60" i="72"/>
  <c r="E297" i="62"/>
  <c r="E297" i="72"/>
  <c r="C40" i="40"/>
  <c r="AO103" i="55"/>
  <c r="E105" i="62"/>
  <c r="M105" i="62" s="1"/>
  <c r="P105" i="62" s="1"/>
  <c r="E105" i="72"/>
  <c r="E211" i="62"/>
  <c r="E211" i="72"/>
  <c r="AO209" i="55"/>
  <c r="C166" i="40"/>
  <c r="B136" i="71"/>
  <c r="B136" i="1"/>
  <c r="C100" i="40"/>
  <c r="E69" i="62"/>
  <c r="AO72" i="55"/>
  <c r="E69" i="72"/>
  <c r="E301" i="62"/>
  <c r="C44" i="40"/>
  <c r="E301" i="72"/>
  <c r="E88" i="72"/>
  <c r="AO87" i="55"/>
  <c r="E88" i="62"/>
  <c r="M88" i="62" s="1"/>
  <c r="E275" i="62"/>
  <c r="E275" i="72"/>
  <c r="C20" i="40"/>
  <c r="C46" i="40"/>
  <c r="E303" i="62"/>
  <c r="E303" i="72"/>
  <c r="C128" i="40"/>
  <c r="E143" i="62"/>
  <c r="E143" i="72"/>
  <c r="AO160" i="55"/>
  <c r="E43" i="72"/>
  <c r="AO53" i="55"/>
  <c r="E43" i="62"/>
  <c r="M43" i="62" s="1"/>
  <c r="E309" i="62"/>
  <c r="C52" i="40"/>
  <c r="E309" i="72"/>
  <c r="C211" i="40"/>
  <c r="E353" i="62"/>
  <c r="AO267" i="55"/>
  <c r="AU373" i="1" s="1"/>
  <c r="AU373" i="71" s="1"/>
  <c r="E353" i="72"/>
  <c r="AO146" i="55"/>
  <c r="C103" i="40"/>
  <c r="E75" i="62"/>
  <c r="E75" i="72"/>
  <c r="C119" i="40"/>
  <c r="AO125" i="55"/>
  <c r="E134" i="62"/>
  <c r="E134" i="72"/>
  <c r="E222" i="62"/>
  <c r="E222" i="72"/>
  <c r="AO219" i="55"/>
  <c r="E36" i="62"/>
  <c r="M36" i="62" s="1"/>
  <c r="E36" i="72"/>
  <c r="AO48" i="55"/>
  <c r="E152" i="62"/>
  <c r="AO130" i="55"/>
  <c r="E152" i="72"/>
  <c r="E18" i="72"/>
  <c r="AO36" i="55"/>
  <c r="E18" i="62"/>
  <c r="M18" i="62" s="1"/>
  <c r="C63" i="40"/>
  <c r="E326" i="62"/>
  <c r="E326" i="72"/>
  <c r="C167" i="40"/>
  <c r="E214" i="62"/>
  <c r="AO211" i="55"/>
  <c r="E214" i="72"/>
  <c r="E181" i="62"/>
  <c r="E181" i="72"/>
  <c r="C148" i="40"/>
  <c r="AO190" i="55"/>
  <c r="E13" i="72"/>
  <c r="AO10" i="55"/>
  <c r="E13" i="62"/>
  <c r="M13" i="62" s="1"/>
  <c r="N13" i="62" s="1"/>
  <c r="E23" i="72"/>
  <c r="AO14" i="55"/>
  <c r="E23" i="62"/>
  <c r="M23" i="62" s="1"/>
  <c r="AO99" i="55"/>
  <c r="E101" i="62"/>
  <c r="M101" i="62" s="1"/>
  <c r="E101" i="72"/>
  <c r="AO227" i="55"/>
  <c r="E230" i="62"/>
  <c r="C175" i="40"/>
  <c r="E230" i="72"/>
  <c r="E288" i="72"/>
  <c r="C31" i="40"/>
  <c r="E288" i="62"/>
  <c r="B107" i="71"/>
  <c r="B107" i="1"/>
  <c r="B222" i="1"/>
  <c r="B222" i="71"/>
  <c r="B303" i="1"/>
  <c r="B303" i="71"/>
  <c r="B233" i="71"/>
  <c r="B233" i="1"/>
  <c r="B135" i="1"/>
  <c r="B135" i="71"/>
  <c r="B183" i="71"/>
  <c r="B183" i="1"/>
  <c r="B306" i="1"/>
  <c r="B306" i="71"/>
  <c r="B70" i="1"/>
  <c r="B70" i="71"/>
  <c r="B250" i="71"/>
  <c r="B250" i="1"/>
  <c r="B373" i="1"/>
  <c r="B373" i="71"/>
  <c r="B252" i="1"/>
  <c r="B252" i="71"/>
  <c r="B362" i="1"/>
  <c r="B362" i="71"/>
  <c r="B110" i="1"/>
  <c r="B110" i="71"/>
  <c r="B332" i="71"/>
  <c r="B332" i="1"/>
  <c r="B52" i="1"/>
  <c r="B52" i="71"/>
  <c r="B109" i="71"/>
  <c r="B109" i="1"/>
  <c r="B156" i="71"/>
  <c r="B156" i="1"/>
  <c r="B366" i="71"/>
  <c r="B366" i="1"/>
  <c r="B162" i="1"/>
  <c r="B162" i="71"/>
  <c r="B39" i="71"/>
  <c r="B39" i="1"/>
  <c r="B157" i="71"/>
  <c r="B157" i="1"/>
  <c r="B30" i="1"/>
  <c r="B30" i="71"/>
  <c r="B292" i="1"/>
  <c r="B292" i="71"/>
  <c r="B219" i="71"/>
  <c r="B219" i="1"/>
  <c r="B53" i="1"/>
  <c r="B53" i="71"/>
  <c r="B296" i="71"/>
  <c r="B296" i="1"/>
  <c r="B104" i="1"/>
  <c r="B104" i="71"/>
  <c r="B278" i="71"/>
  <c r="B278" i="1"/>
  <c r="B281" i="71"/>
  <c r="B281" i="1"/>
  <c r="B327" i="71"/>
  <c r="B327" i="1"/>
  <c r="B262" i="71"/>
  <c r="B262" i="1"/>
  <c r="B254" i="71"/>
  <c r="B254" i="1"/>
  <c r="B126" i="71"/>
  <c r="B126" i="1"/>
  <c r="B186" i="71"/>
  <c r="B186" i="1"/>
  <c r="B142" i="71"/>
  <c r="B142" i="1"/>
  <c r="B147" i="1"/>
  <c r="B147" i="71"/>
  <c r="B288" i="71"/>
  <c r="B288" i="1"/>
  <c r="B56" i="71"/>
  <c r="B56" i="1"/>
  <c r="B201" i="71"/>
  <c r="B201" i="1"/>
  <c r="B295" i="1"/>
  <c r="B295" i="71"/>
  <c r="B59" i="71"/>
  <c r="B59" i="1"/>
  <c r="B128" i="1"/>
  <c r="B128" i="71"/>
  <c r="B168" i="1"/>
  <c r="B168" i="71"/>
  <c r="B364" i="71"/>
  <c r="B364" i="1"/>
  <c r="B343" i="1"/>
  <c r="B343" i="71"/>
  <c r="B112" i="71"/>
  <c r="B112" i="1"/>
  <c r="B166" i="71"/>
  <c r="B166" i="1"/>
  <c r="B357" i="71"/>
  <c r="B357" i="1"/>
  <c r="B358" i="71"/>
  <c r="B358" i="1"/>
  <c r="E247" i="72"/>
  <c r="C184" i="40"/>
  <c r="E247" i="62"/>
  <c r="E99" i="62"/>
  <c r="M99" i="62" s="1"/>
  <c r="N99" i="62" s="1"/>
  <c r="E99" i="72"/>
  <c r="AO29" i="55"/>
  <c r="E32" i="72"/>
  <c r="AO45" i="55"/>
  <c r="E32" i="62"/>
  <c r="AO47" i="55"/>
  <c r="E35" i="62"/>
  <c r="E35" i="72"/>
  <c r="E223" i="62"/>
  <c r="M223" i="62" s="1"/>
  <c r="E223" i="72"/>
  <c r="C170" i="40"/>
  <c r="AO220" i="55"/>
  <c r="E130" i="72"/>
  <c r="AO121" i="55"/>
  <c r="C115" i="40"/>
  <c r="E130" i="62"/>
  <c r="AO22" i="55"/>
  <c r="E45" i="62"/>
  <c r="E45" i="72"/>
  <c r="C28" i="40"/>
  <c r="E284" i="62"/>
  <c r="E284" i="72"/>
  <c r="AO167" i="55"/>
  <c r="E154" i="62"/>
  <c r="M154" i="62" s="1"/>
  <c r="P154" i="62" s="1"/>
  <c r="E154" i="72"/>
  <c r="E254" i="62"/>
  <c r="M254" i="62" s="1"/>
  <c r="E254" i="72"/>
  <c r="C187" i="40"/>
  <c r="E287" i="62"/>
  <c r="E287" i="72"/>
  <c r="C30" i="40"/>
  <c r="E68" i="72"/>
  <c r="C99" i="40"/>
  <c r="AO71" i="55"/>
  <c r="E68" i="62"/>
  <c r="AO102" i="55"/>
  <c r="E104" i="62"/>
  <c r="M104" i="62" s="1"/>
  <c r="N104" i="62" s="1"/>
  <c r="E104" i="72"/>
  <c r="E148" i="62"/>
  <c r="M148" i="62" s="1"/>
  <c r="E148" i="72"/>
  <c r="C168" i="40"/>
  <c r="E215" i="62"/>
  <c r="E215" i="72"/>
  <c r="AO212" i="55"/>
  <c r="E46" i="62"/>
  <c r="M46" i="62" s="1"/>
  <c r="E46" i="72"/>
  <c r="AO54" i="55"/>
  <c r="E147" i="62"/>
  <c r="E147" i="72"/>
  <c r="C9" i="40"/>
  <c r="E122" i="62"/>
  <c r="AO152" i="55"/>
  <c r="E122" i="72"/>
  <c r="E323" i="62"/>
  <c r="AO265" i="55"/>
  <c r="E323" i="72"/>
  <c r="C207" i="40"/>
  <c r="E85" i="72"/>
  <c r="AO147" i="55"/>
  <c r="E85" i="62"/>
  <c r="M85" i="62" s="1"/>
  <c r="E144" i="62"/>
  <c r="C129" i="40"/>
  <c r="AO161" i="55"/>
  <c r="E144" i="72"/>
  <c r="C169" i="40"/>
  <c r="E218" i="62"/>
  <c r="AO215" i="55"/>
  <c r="E218" i="72"/>
  <c r="E205" i="72"/>
  <c r="C161" i="40"/>
  <c r="AO142" i="55"/>
  <c r="E205" i="62"/>
  <c r="E169" i="62"/>
  <c r="AO180" i="55"/>
  <c r="E169" i="72"/>
  <c r="C142" i="40"/>
  <c r="C116" i="40"/>
  <c r="AO122" i="55"/>
  <c r="E131" i="62"/>
  <c r="E131" i="72"/>
  <c r="E151" i="62"/>
  <c r="E151" i="72"/>
  <c r="AO165" i="55"/>
  <c r="B123" i="71"/>
  <c r="B123" i="1"/>
  <c r="E194" i="62"/>
  <c r="E194" i="72"/>
  <c r="C14" i="40"/>
  <c r="AO200" i="55"/>
  <c r="AO262" i="55"/>
  <c r="C204" i="40"/>
  <c r="E320" i="62"/>
  <c r="E320" i="72"/>
  <c r="AO236" i="55"/>
  <c r="C215" i="40"/>
  <c r="E213" i="62"/>
  <c r="E213" i="72"/>
  <c r="C76" i="40"/>
  <c r="E341" i="62"/>
  <c r="E341" i="72"/>
  <c r="E296" i="62"/>
  <c r="C39" i="40"/>
  <c r="E296" i="72"/>
  <c r="AO135" i="55"/>
  <c r="E183" i="62"/>
  <c r="E183" i="72"/>
  <c r="AO138" i="55"/>
  <c r="E200" i="62"/>
  <c r="M200" i="62" s="1"/>
  <c r="E200" i="72"/>
  <c r="AO25" i="55"/>
  <c r="E54" i="62"/>
  <c r="M54" i="62" s="1"/>
  <c r="E54" i="72"/>
  <c r="E106" i="72"/>
  <c r="C109" i="40"/>
  <c r="AO104" i="55"/>
  <c r="E106" i="62"/>
  <c r="E118" i="62"/>
  <c r="C111" i="40"/>
  <c r="E118" i="72"/>
  <c r="AO114" i="55"/>
  <c r="AO89" i="55"/>
  <c r="E90" i="62"/>
  <c r="E90" i="72"/>
  <c r="AO217" i="55"/>
  <c r="E220" i="62"/>
  <c r="M220" i="62" s="1"/>
  <c r="N220" i="62" s="1"/>
  <c r="E220" i="72"/>
  <c r="E352" i="62"/>
  <c r="E352" i="72"/>
  <c r="C86" i="40"/>
  <c r="C45" i="40"/>
  <c r="E302" i="62"/>
  <c r="E302" i="72"/>
  <c r="AO173" i="55"/>
  <c r="E161" i="62"/>
  <c r="C136" i="40"/>
  <c r="E161" i="72"/>
  <c r="E189" i="72"/>
  <c r="C12" i="40"/>
  <c r="AO196" i="55"/>
  <c r="E189" i="62"/>
  <c r="E244" i="62"/>
  <c r="E244" i="72"/>
  <c r="AO228" i="55"/>
  <c r="E231" i="62"/>
  <c r="E231" i="72"/>
  <c r="C122" i="40"/>
  <c r="E137" i="62"/>
  <c r="E137" i="72"/>
  <c r="AO127" i="55"/>
  <c r="AO117" i="55"/>
  <c r="E125" i="62"/>
  <c r="E125" i="72"/>
  <c r="C114" i="40"/>
  <c r="AO243" i="55"/>
  <c r="E242" i="62"/>
  <c r="M242" i="62" s="1"/>
  <c r="E242" i="72"/>
  <c r="E34" i="72"/>
  <c r="AO18" i="55"/>
  <c r="E34" i="62"/>
  <c r="M34" i="62" s="1"/>
  <c r="P34" i="62" s="1"/>
  <c r="AO223" i="55"/>
  <c r="E224" i="62"/>
  <c r="M224" i="62" s="1"/>
  <c r="E224" i="72"/>
  <c r="E117" i="62"/>
  <c r="E117" i="72"/>
  <c r="AO149" i="55"/>
  <c r="E8" i="72"/>
  <c r="AO31" i="55"/>
  <c r="E8" i="62"/>
  <c r="B311" i="1"/>
  <c r="B311" i="71"/>
  <c r="B93" i="71"/>
  <c r="B93" i="1"/>
  <c r="B177" i="71"/>
  <c r="B177" i="1"/>
  <c r="B76" i="1"/>
  <c r="B76" i="71"/>
  <c r="B143" i="1"/>
  <c r="B143" i="71"/>
  <c r="B277" i="1"/>
  <c r="B277" i="71"/>
  <c r="B367" i="71"/>
  <c r="B367" i="1"/>
  <c r="B238" i="1"/>
  <c r="B238" i="71"/>
  <c r="B360" i="71"/>
  <c r="B360" i="1"/>
  <c r="B228" i="1"/>
  <c r="B228" i="71"/>
  <c r="B207" i="1"/>
  <c r="B207" i="71"/>
  <c r="B146" i="71"/>
  <c r="B146" i="1"/>
  <c r="B92" i="71"/>
  <c r="B92" i="1"/>
  <c r="B243" i="71"/>
  <c r="B243" i="1"/>
  <c r="B152" i="71"/>
  <c r="B152" i="1"/>
  <c r="B285" i="1"/>
  <c r="B285" i="71"/>
  <c r="B363" i="1"/>
  <c r="B363" i="71"/>
  <c r="B304" i="71"/>
  <c r="B304" i="1"/>
  <c r="B139" i="1"/>
  <c r="B139" i="71"/>
  <c r="B314" i="71"/>
  <c r="B314" i="1"/>
  <c r="B339" i="1"/>
  <c r="B339" i="71"/>
  <c r="B191" i="71"/>
  <c r="B191" i="1"/>
  <c r="B372" i="1"/>
  <c r="B372" i="71"/>
  <c r="B224" i="71"/>
  <c r="B224" i="1"/>
  <c r="B322" i="71"/>
  <c r="B322" i="1"/>
  <c r="B176" i="1"/>
  <c r="B176" i="71"/>
  <c r="B356" i="1"/>
  <c r="B356" i="71"/>
  <c r="B117" i="1"/>
  <c r="B117" i="71"/>
  <c r="B256" i="1"/>
  <c r="B256" i="71"/>
  <c r="B180" i="71"/>
  <c r="B180" i="1"/>
  <c r="B32" i="71"/>
  <c r="B32" i="1"/>
  <c r="B215" i="71"/>
  <c r="B215" i="1"/>
  <c r="B223" i="1"/>
  <c r="B223" i="71"/>
  <c r="B216" i="1"/>
  <c r="B216" i="71"/>
  <c r="B88" i="1"/>
  <c r="B88" i="71"/>
  <c r="B272" i="71"/>
  <c r="B272" i="1"/>
  <c r="B121" i="71"/>
  <c r="B121" i="1"/>
  <c r="B120" i="1"/>
  <c r="B120" i="71"/>
  <c r="B255" i="71"/>
  <c r="B255" i="1"/>
  <c r="B94" i="1"/>
  <c r="B94" i="71"/>
  <c r="B317" i="71"/>
  <c r="B317" i="1"/>
  <c r="B346" i="1"/>
  <c r="B346" i="71"/>
  <c r="B321" i="71"/>
  <c r="B321" i="1"/>
  <c r="B105" i="71"/>
  <c r="B105" i="1"/>
  <c r="B230" i="71"/>
  <c r="B230" i="1"/>
  <c r="B28" i="1"/>
  <c r="B28" i="71"/>
  <c r="B268" i="1"/>
  <c r="B268" i="71"/>
  <c r="B214" i="1"/>
  <c r="B214" i="71"/>
  <c r="B376" i="1"/>
  <c r="B376" i="71"/>
  <c r="AO132" i="55"/>
  <c r="E164" i="62"/>
  <c r="M164" i="62" s="1"/>
  <c r="E164" i="72"/>
  <c r="C22" i="40"/>
  <c r="E277" i="72"/>
  <c r="E277" i="62"/>
  <c r="C159" i="40"/>
  <c r="E198" i="62"/>
  <c r="E198" i="72"/>
  <c r="AO204" i="55"/>
  <c r="E19" i="72"/>
  <c r="AO37" i="55"/>
  <c r="E19" i="62"/>
  <c r="AO198" i="55"/>
  <c r="E192" i="72"/>
  <c r="C154" i="40"/>
  <c r="E192" i="62"/>
  <c r="E239" i="62"/>
  <c r="AO233" i="55"/>
  <c r="E239" i="72"/>
  <c r="C182" i="40"/>
  <c r="E281" i="62"/>
  <c r="E281" i="72"/>
  <c r="C26" i="40"/>
  <c r="C135" i="40"/>
  <c r="E160" i="62"/>
  <c r="E160" i="72"/>
  <c r="AO172" i="55"/>
  <c r="C29" i="40"/>
  <c r="E286" i="72"/>
  <c r="E286" i="62"/>
  <c r="E311" i="62"/>
  <c r="E311" i="72"/>
  <c r="C54" i="40"/>
  <c r="E237" i="72"/>
  <c r="AO232" i="55"/>
  <c r="E237" i="62"/>
  <c r="M237" i="62" s="1"/>
  <c r="N237" i="62" s="1"/>
  <c r="E319" i="72"/>
  <c r="AO261" i="55"/>
  <c r="C203" i="40"/>
  <c r="E319" i="62"/>
  <c r="E78" i="72"/>
  <c r="E78" i="62"/>
  <c r="M78" i="62" s="1"/>
  <c r="AO80" i="55"/>
  <c r="E191" i="72"/>
  <c r="C13" i="40"/>
  <c r="E191" i="62"/>
  <c r="E16" i="72"/>
  <c r="AO11" i="55"/>
  <c r="E16" i="62"/>
  <c r="M16" i="62" s="1"/>
  <c r="E265" i="62"/>
  <c r="C196" i="40"/>
  <c r="AO254" i="55"/>
  <c r="E265" i="72"/>
  <c r="C35" i="40"/>
  <c r="E292" i="62"/>
  <c r="E292" i="72"/>
  <c r="E156" i="62"/>
  <c r="E156" i="72"/>
  <c r="AO169" i="55"/>
  <c r="E10" i="72"/>
  <c r="AO9" i="55"/>
  <c r="E10" i="62"/>
  <c r="M10" i="62" s="1"/>
  <c r="B194" i="1"/>
  <c r="B194" i="71"/>
  <c r="B90" i="71"/>
  <c r="B90" i="1"/>
  <c r="B204" i="1"/>
  <c r="B204" i="71"/>
  <c r="B265" i="71"/>
  <c r="B265" i="1"/>
  <c r="B80" i="71"/>
  <c r="B80" i="1"/>
  <c r="B74" i="1"/>
  <c r="B74" i="71"/>
  <c r="B220" i="1"/>
  <c r="B220" i="71"/>
  <c r="B155" i="71"/>
  <c r="B155" i="1"/>
  <c r="B344" i="71"/>
  <c r="B344" i="1"/>
  <c r="B195" i="1"/>
  <c r="B195" i="71"/>
  <c r="B189" i="71"/>
  <c r="B189" i="1"/>
  <c r="B280" i="1"/>
  <c r="B280" i="71"/>
  <c r="B119" i="71"/>
  <c r="B119" i="1"/>
  <c r="B239" i="1"/>
  <c r="B239" i="71"/>
  <c r="B227" i="1"/>
  <c r="B227" i="71"/>
  <c r="B336" i="71"/>
  <c r="B336" i="1"/>
  <c r="B73" i="1"/>
  <c r="B73" i="71"/>
  <c r="B60" i="1"/>
  <c r="B60" i="71"/>
  <c r="B48" i="71"/>
  <c r="B48" i="1"/>
  <c r="B302" i="71"/>
  <c r="B302" i="1"/>
  <c r="B287" i="1"/>
  <c r="B287" i="71"/>
  <c r="B149" i="1"/>
  <c r="B149" i="71"/>
  <c r="B50" i="1"/>
  <c r="B50" i="71"/>
  <c r="B134" i="1"/>
  <c r="B134" i="71"/>
  <c r="B116" i="71"/>
  <c r="B116" i="1"/>
  <c r="E362" i="29"/>
  <c r="E294" i="29"/>
  <c r="E297" i="29"/>
  <c r="E328" i="29"/>
  <c r="E352" i="29"/>
  <c r="E166" i="29"/>
  <c r="E350" i="29"/>
  <c r="E358" i="29"/>
  <c r="E167" i="29"/>
  <c r="E214" i="29"/>
  <c r="E313" i="29"/>
  <c r="E300" i="29"/>
  <c r="E357" i="29"/>
  <c r="E310" i="29"/>
  <c r="E376" i="29"/>
  <c r="E264" i="29"/>
  <c r="E204" i="29"/>
  <c r="E62" i="29"/>
  <c r="E193" i="29"/>
  <c r="E271" i="29"/>
  <c r="E237" i="29"/>
  <c r="E179" i="29"/>
  <c r="E127" i="29"/>
  <c r="E172" i="29"/>
  <c r="E96" i="29"/>
  <c r="E151" i="29"/>
  <c r="E335" i="29"/>
  <c r="E154" i="29"/>
  <c r="E212" i="29"/>
  <c r="E217" i="29"/>
  <c r="E226" i="29"/>
  <c r="E71" i="29"/>
  <c r="E369" i="29"/>
  <c r="E38" i="29"/>
  <c r="E210" i="29"/>
  <c r="E209" i="29"/>
  <c r="E171" i="29"/>
  <c r="E340" i="29"/>
  <c r="E140" i="29"/>
  <c r="E253" i="29"/>
  <c r="E112" i="29"/>
  <c r="E279" i="29"/>
  <c r="E301" i="29"/>
  <c r="E85" i="29"/>
  <c r="E37" i="29"/>
  <c r="E158" i="29"/>
  <c r="E299" i="29"/>
  <c r="E361" i="29"/>
  <c r="E216" i="29"/>
  <c r="E307" i="29"/>
  <c r="E206" i="29"/>
  <c r="E32" i="29"/>
  <c r="E131" i="29"/>
  <c r="E355" i="29"/>
  <c r="E58" i="29"/>
  <c r="E40" i="29"/>
  <c r="E107" i="29"/>
  <c r="E122" i="29"/>
  <c r="E236" i="29"/>
  <c r="E130" i="29"/>
  <c r="E207" i="29"/>
  <c r="E202" i="29"/>
  <c r="E178" i="29"/>
  <c r="E149" i="29"/>
  <c r="E49" i="29"/>
  <c r="E240" i="29"/>
  <c r="E73" i="29"/>
  <c r="E141" i="29"/>
  <c r="E280" i="29"/>
  <c r="E281" i="29"/>
  <c r="E322" i="29"/>
  <c r="E374" i="29"/>
  <c r="E53" i="29"/>
  <c r="E63" i="29"/>
  <c r="E25" i="29"/>
  <c r="V25" i="29" s="1"/>
  <c r="E144" i="29"/>
  <c r="E123" i="29"/>
  <c r="E263" i="29"/>
  <c r="E152" i="29"/>
  <c r="E330" i="29"/>
  <c r="E255" i="29"/>
  <c r="E83" i="29"/>
  <c r="E275" i="29"/>
  <c r="E60" i="29"/>
  <c r="E77" i="29"/>
  <c r="E277" i="29"/>
  <c r="E94" i="29"/>
  <c r="E233" i="29"/>
  <c r="E345" i="29"/>
  <c r="E232" i="29"/>
  <c r="E261" i="29"/>
  <c r="E325" i="29"/>
  <c r="E148" i="29"/>
  <c r="E230" i="29"/>
  <c r="E100" i="29"/>
  <c r="E136" i="29"/>
  <c r="E278" i="29"/>
  <c r="E34" i="29"/>
  <c r="E346" i="29"/>
  <c r="E98" i="29"/>
  <c r="E229" i="29"/>
  <c r="E126" i="29"/>
  <c r="E208" i="29"/>
  <c r="E303" i="29"/>
  <c r="E254" i="29"/>
  <c r="E88" i="29"/>
  <c r="E354" i="29"/>
  <c r="E309" i="29"/>
  <c r="E110" i="29"/>
  <c r="E81" i="29"/>
  <c r="E249" i="29"/>
  <c r="E86" i="29"/>
  <c r="E118" i="29"/>
  <c r="E114" i="29"/>
  <c r="E147" i="29"/>
  <c r="E170" i="29"/>
  <c r="E97" i="29"/>
  <c r="E308" i="29"/>
  <c r="E129" i="29"/>
  <c r="E247" i="29"/>
  <c r="E155" i="29"/>
  <c r="E124" i="29"/>
  <c r="E323" i="29"/>
  <c r="E296" i="29"/>
  <c r="E173" i="29"/>
  <c r="E295" i="29"/>
  <c r="E334" i="29"/>
  <c r="E102" i="29"/>
  <c r="E196" i="29"/>
  <c r="E324" i="29"/>
  <c r="E48" i="29"/>
  <c r="E326" i="29"/>
  <c r="E55" i="29"/>
  <c r="E298" i="29"/>
  <c r="E113" i="29"/>
  <c r="E29" i="29"/>
  <c r="E104" i="29"/>
  <c r="E67" i="29"/>
  <c r="E337" i="29"/>
  <c r="E99" i="29"/>
  <c r="E33" i="29"/>
  <c r="E274" i="29"/>
  <c r="E39" i="29"/>
  <c r="E125" i="29"/>
  <c r="E336" i="29"/>
  <c r="E292" i="29"/>
  <c r="E108" i="29"/>
  <c r="E343" i="29"/>
  <c r="E119" i="29"/>
  <c r="E163" i="29"/>
  <c r="E174" i="29"/>
  <c r="E50" i="29"/>
  <c r="E168" i="29"/>
  <c r="E333" i="29"/>
  <c r="E293" i="29"/>
  <c r="E317" i="29"/>
  <c r="E305" i="29"/>
  <c r="E288" i="29"/>
  <c r="E115" i="29"/>
  <c r="E243" i="29"/>
  <c r="E321" i="29"/>
  <c r="E142" i="29"/>
  <c r="E76" i="29"/>
  <c r="E314" i="29"/>
  <c r="E289" i="29"/>
  <c r="E224" i="29"/>
  <c r="E194" i="29"/>
  <c r="E231" i="29"/>
  <c r="E91" i="29"/>
  <c r="E30" i="29"/>
  <c r="E160" i="29"/>
  <c r="E213" i="29"/>
  <c r="E222" i="29"/>
  <c r="E306" i="29"/>
  <c r="E121" i="29"/>
  <c r="E185" i="29"/>
  <c r="E315" i="29"/>
  <c r="E242" i="29"/>
  <c r="E186" i="29"/>
  <c r="E260" i="29"/>
  <c r="E304" i="29"/>
  <c r="E43" i="29"/>
  <c r="E93" i="29"/>
  <c r="E44" i="29"/>
  <c r="E364" i="29"/>
  <c r="E256" i="29"/>
  <c r="E26" i="29"/>
  <c r="E139" i="29"/>
  <c r="E372" i="29"/>
  <c r="E373" i="29"/>
  <c r="E72" i="29"/>
  <c r="E241" i="29"/>
  <c r="E28" i="29"/>
  <c r="E347" i="29"/>
  <c r="E51" i="29"/>
  <c r="E188" i="29"/>
  <c r="E132" i="29"/>
  <c r="E359" i="29"/>
  <c r="E84" i="29"/>
  <c r="E339" i="29"/>
  <c r="E258" i="29"/>
  <c r="E344" i="29"/>
  <c r="E273" i="29"/>
  <c r="E316" i="29"/>
  <c r="E156" i="29"/>
  <c r="E265" i="29"/>
  <c r="E356" i="29"/>
  <c r="E363" i="29"/>
  <c r="E182" i="29"/>
  <c r="E116" i="29"/>
  <c r="E282" i="29"/>
  <c r="E251" i="29"/>
  <c r="E201" i="29"/>
  <c r="E228" i="29"/>
  <c r="E257" i="29"/>
  <c r="E268" i="29"/>
  <c r="E165" i="29"/>
  <c r="E235" i="29"/>
  <c r="E66" i="29"/>
  <c r="E312" i="29"/>
  <c r="E195" i="29"/>
  <c r="E245" i="29"/>
  <c r="E52" i="29"/>
  <c r="E191" i="29"/>
  <c r="E159" i="29"/>
  <c r="E318" i="29"/>
  <c r="E75" i="29"/>
  <c r="E180" i="29"/>
  <c r="E370" i="29"/>
  <c r="E175" i="29"/>
  <c r="E164" i="29"/>
  <c r="E353" i="29"/>
  <c r="E199" i="29"/>
  <c r="E239" i="29"/>
  <c r="E349" i="29"/>
  <c r="E319" i="29"/>
  <c r="E366" i="29"/>
  <c r="E169" i="29"/>
  <c r="E109" i="29"/>
  <c r="E41" i="29"/>
  <c r="E371" i="29"/>
  <c r="E120" i="29"/>
  <c r="E320" i="29"/>
  <c r="E54" i="29"/>
  <c r="E262" i="29"/>
  <c r="E338" i="29"/>
  <c r="E145" i="29"/>
  <c r="E252" i="29"/>
  <c r="E46" i="29"/>
  <c r="E302" i="29"/>
  <c r="E227" i="29"/>
  <c r="E189" i="29"/>
  <c r="E153" i="29"/>
  <c r="E74" i="29"/>
  <c r="E78" i="29"/>
  <c r="E331" i="29"/>
  <c r="E68" i="29"/>
  <c r="E367" i="29"/>
  <c r="E269" i="29"/>
  <c r="E190" i="29"/>
  <c r="E42" i="29"/>
  <c r="E117" i="29"/>
  <c r="E283" i="29"/>
  <c r="E89" i="29"/>
  <c r="E157" i="29"/>
  <c r="E348" i="29"/>
  <c r="E276" i="29"/>
  <c r="E59" i="29"/>
  <c r="E106" i="29"/>
  <c r="E290" i="29"/>
  <c r="E311" i="29"/>
  <c r="E92" i="29"/>
  <c r="E215" i="29"/>
  <c r="E272" i="29"/>
  <c r="E133" i="29"/>
  <c r="E69" i="29"/>
  <c r="E203" i="29"/>
  <c r="E134" i="29"/>
  <c r="E146" i="29"/>
  <c r="E250" i="29"/>
  <c r="E244" i="29"/>
  <c r="E329" i="29"/>
  <c r="E234" i="29"/>
  <c r="E87" i="29"/>
  <c r="E27" i="29"/>
  <c r="E181" i="29"/>
  <c r="E332" i="29"/>
  <c r="E205" i="29"/>
  <c r="E82" i="29"/>
  <c r="E267" i="29"/>
  <c r="E183" i="29"/>
  <c r="E80" i="29"/>
  <c r="E223" i="29"/>
  <c r="E90" i="29"/>
  <c r="E221" i="29"/>
  <c r="E197" i="29"/>
  <c r="E150" i="29"/>
  <c r="E198" i="29"/>
  <c r="E79" i="29"/>
  <c r="E365" i="29"/>
  <c r="E287" i="29"/>
  <c r="E368" i="29"/>
  <c r="E176" i="29"/>
  <c r="E65" i="29"/>
  <c r="E219" i="29"/>
  <c r="E270" i="29"/>
  <c r="E187" i="29"/>
  <c r="E128" i="29"/>
  <c r="E259" i="29"/>
  <c r="E266" i="29"/>
  <c r="E111" i="29"/>
  <c r="E135" i="29"/>
  <c r="E70" i="29"/>
  <c r="E177" i="29"/>
  <c r="E138" i="29"/>
  <c r="E238" i="29"/>
  <c r="E137" i="29"/>
  <c r="E64" i="29"/>
  <c r="E286" i="29"/>
  <c r="E218" i="29"/>
  <c r="E341" i="29"/>
  <c r="E101" i="29"/>
  <c r="E36" i="29"/>
  <c r="E47" i="29"/>
  <c r="E184" i="29"/>
  <c r="E211" i="29"/>
  <c r="E105" i="29"/>
  <c r="E248" i="29"/>
  <c r="E57" i="29"/>
  <c r="E56" i="29"/>
  <c r="E351" i="29"/>
  <c r="E161" i="29"/>
  <c r="E103" i="29"/>
  <c r="E291" i="29"/>
  <c r="E220" i="29"/>
  <c r="E200" i="29"/>
  <c r="E95" i="29"/>
  <c r="E284" i="29"/>
  <c r="E35" i="29"/>
  <c r="E342" i="29"/>
  <c r="E45" i="29"/>
  <c r="E31" i="29"/>
  <c r="E360" i="29"/>
  <c r="E162" i="29"/>
  <c r="E192" i="29"/>
  <c r="E246" i="29"/>
  <c r="E327" i="29"/>
  <c r="E285" i="29"/>
  <c r="E225" i="29"/>
  <c r="E61" i="29"/>
  <c r="E143" i="29"/>
  <c r="B371" i="1"/>
  <c r="B371" i="71"/>
  <c r="B125" i="71"/>
  <c r="B125" i="1"/>
  <c r="B55" i="1"/>
  <c r="B55" i="71"/>
  <c r="B133" i="71"/>
  <c r="B133" i="1"/>
  <c r="B175" i="71"/>
  <c r="B175" i="1"/>
  <c r="B210" i="71"/>
  <c r="B210" i="1"/>
  <c r="B320" i="1"/>
  <c r="B320" i="71"/>
  <c r="B305" i="1"/>
  <c r="B305" i="71"/>
  <c r="B77" i="71"/>
  <c r="B77" i="1"/>
  <c r="B69" i="71"/>
  <c r="B69" i="1"/>
  <c r="B58" i="71"/>
  <c r="B58" i="1"/>
  <c r="B335" i="1"/>
  <c r="B335" i="71"/>
  <c r="B83" i="1"/>
  <c r="B83" i="71"/>
  <c r="B248" i="71"/>
  <c r="B248" i="1"/>
  <c r="B260" i="71"/>
  <c r="B260" i="1"/>
  <c r="B167" i="71"/>
  <c r="B167" i="1"/>
  <c r="E116" i="62"/>
  <c r="E116" i="72"/>
  <c r="AO113" i="55"/>
  <c r="E282" i="62"/>
  <c r="E282" i="72"/>
  <c r="C27" i="40"/>
  <c r="AO158" i="55"/>
  <c r="C126" i="40"/>
  <c r="E141" i="62"/>
  <c r="E141" i="72"/>
  <c r="AO247" i="55"/>
  <c r="E257" i="62"/>
  <c r="E257" i="72"/>
  <c r="C190" i="40"/>
  <c r="AO221" i="55"/>
  <c r="E226" i="62"/>
  <c r="E226" i="72"/>
  <c r="C172" i="40"/>
  <c r="E95" i="72"/>
  <c r="AO94" i="55"/>
  <c r="E95" i="62"/>
  <c r="E267" i="62"/>
  <c r="M267" i="62" s="1"/>
  <c r="E267" i="72"/>
  <c r="AO256" i="55"/>
  <c r="E316" i="62"/>
  <c r="E316" i="72"/>
  <c r="C59" i="40"/>
  <c r="E28" i="72"/>
  <c r="AO16" i="55"/>
  <c r="E28" i="62"/>
  <c r="M28" i="62" s="1"/>
  <c r="E120" i="72"/>
  <c r="AO151" i="55"/>
  <c r="E120" i="62"/>
  <c r="E61" i="72"/>
  <c r="AO65" i="55"/>
  <c r="E61" i="62"/>
  <c r="M61" i="62" s="1"/>
  <c r="E305" i="72"/>
  <c r="C48" i="40"/>
  <c r="E305" i="62"/>
  <c r="AO184" i="55"/>
  <c r="E174" i="62"/>
  <c r="E174" i="72"/>
  <c r="C144" i="40"/>
  <c r="E70" i="72"/>
  <c r="AO73" i="55"/>
  <c r="C101" i="40"/>
  <c r="E70" i="62"/>
  <c r="E5" i="72"/>
  <c r="C88" i="40"/>
  <c r="AO6" i="55"/>
  <c r="E5" i="62"/>
  <c r="M5" i="62" s="1"/>
  <c r="AO197" i="55"/>
  <c r="E190" i="62"/>
  <c r="E190" i="72"/>
  <c r="C153" i="40"/>
  <c r="E177" i="62"/>
  <c r="E177" i="72"/>
  <c r="AO134" i="55"/>
  <c r="E314" i="62"/>
  <c r="E314" i="72"/>
  <c r="C57" i="40"/>
  <c r="E179" i="72"/>
  <c r="AO188" i="55"/>
  <c r="C147" i="40"/>
  <c r="E179" i="62"/>
  <c r="C131" i="40"/>
  <c r="AO163" i="55"/>
  <c r="E146" i="62"/>
  <c r="E146" i="72"/>
  <c r="AO164" i="55"/>
  <c r="E149" i="62"/>
  <c r="E149" i="72"/>
  <c r="E67" i="72"/>
  <c r="AO70" i="55"/>
  <c r="E67" i="62"/>
  <c r="AO202" i="55"/>
  <c r="E196" i="62"/>
  <c r="E196" i="72"/>
  <c r="C157" i="40"/>
  <c r="E26" i="62"/>
  <c r="E26" i="72"/>
  <c r="AO42" i="55"/>
  <c r="E48" i="72"/>
  <c r="AO56" i="55"/>
  <c r="E48" i="62"/>
  <c r="M48" i="62" s="1"/>
  <c r="E278" i="72"/>
  <c r="E278" i="62"/>
  <c r="C23" i="40"/>
  <c r="AO182" i="55"/>
  <c r="E171" i="62"/>
  <c r="M171" i="62" s="1"/>
  <c r="E171" i="72"/>
  <c r="C32" i="40"/>
  <c r="E289" i="62"/>
  <c r="E289" i="72"/>
  <c r="AO145" i="55"/>
  <c r="E62" i="62"/>
  <c r="E62" i="72"/>
  <c r="E279" i="72"/>
  <c r="C24" i="40"/>
  <c r="E279" i="62"/>
  <c r="AO205" i="55"/>
  <c r="E203" i="62"/>
  <c r="E203" i="72"/>
  <c r="E339" i="62"/>
  <c r="E339" i="72"/>
  <c r="C74" i="40"/>
  <c r="E139" i="62"/>
  <c r="E139" i="72"/>
  <c r="C124" i="40"/>
  <c r="AO156" i="55"/>
  <c r="E336" i="62"/>
  <c r="E336" i="72"/>
  <c r="C71" i="40"/>
  <c r="C120" i="40"/>
  <c r="E135" i="62"/>
  <c r="E135" i="72"/>
  <c r="AO155" i="55"/>
  <c r="E308" i="72"/>
  <c r="C51" i="40"/>
  <c r="E308" i="62"/>
  <c r="E96" i="62"/>
  <c r="M96" i="62" s="1"/>
  <c r="E96" i="72"/>
  <c r="AO95" i="55"/>
  <c r="C212" i="40"/>
  <c r="E354" i="62"/>
  <c r="M354" i="62" s="1"/>
  <c r="E354" i="72"/>
  <c r="E299" i="62"/>
  <c r="E299" i="72"/>
  <c r="C42" i="40"/>
  <c r="E50" i="72"/>
  <c r="AO57" i="55"/>
  <c r="E50" i="62"/>
  <c r="M50" i="62" s="1"/>
  <c r="P50" i="62" s="1"/>
  <c r="C192" i="40"/>
  <c r="E261" i="72"/>
  <c r="AO251" i="55"/>
  <c r="E261" i="62"/>
  <c r="C188" i="40"/>
  <c r="E255" i="62"/>
  <c r="E255" i="72"/>
  <c r="E328" i="72"/>
  <c r="C209" i="40"/>
  <c r="E328" i="62"/>
  <c r="E313" i="62"/>
  <c r="E313" i="72"/>
  <c r="C56" i="40"/>
  <c r="C201" i="40"/>
  <c r="E285" i="62"/>
  <c r="E285" i="72"/>
  <c r="C97" i="40"/>
  <c r="AO68" i="55"/>
  <c r="E65" i="62"/>
  <c r="M65" i="62" s="1"/>
  <c r="E65" i="72"/>
  <c r="E12" i="62"/>
  <c r="M12" i="62" s="1"/>
  <c r="AO33" i="55"/>
  <c r="E12" i="72"/>
  <c r="C90" i="40"/>
  <c r="C146" i="40"/>
  <c r="E176" i="62"/>
  <c r="E176" i="72"/>
  <c r="AO186" i="55"/>
  <c r="E290" i="62"/>
  <c r="E290" i="72"/>
  <c r="C33" i="40"/>
  <c r="AO224" i="55"/>
  <c r="E225" i="62"/>
  <c r="M225" i="62" s="1"/>
  <c r="E225" i="72"/>
  <c r="C171" i="40"/>
  <c r="B67" i="71"/>
  <c r="B67" i="1"/>
  <c r="B213" i="1"/>
  <c r="B213" i="71"/>
  <c r="B87" i="71"/>
  <c r="B87" i="1"/>
  <c r="B330" i="1"/>
  <c r="B330" i="71"/>
  <c r="B354" i="1"/>
  <c r="B354" i="71"/>
  <c r="B267" i="71"/>
  <c r="B267" i="1"/>
  <c r="B236" i="1"/>
  <c r="B236" i="71"/>
  <c r="B174" i="1"/>
  <c r="B174" i="71"/>
  <c r="B333" i="1"/>
  <c r="B333" i="71"/>
  <c r="B319" i="71"/>
  <c r="B319" i="1"/>
  <c r="B374" i="1"/>
  <c r="B374" i="71"/>
  <c r="B158" i="1"/>
  <c r="B158" i="71"/>
  <c r="B264" i="71"/>
  <c r="B264" i="1"/>
  <c r="B369" i="71"/>
  <c r="B369" i="1"/>
  <c r="B57" i="71"/>
  <c r="B57" i="1"/>
  <c r="B124" i="71"/>
  <c r="B124" i="1"/>
  <c r="B202" i="1"/>
  <c r="B202" i="71"/>
  <c r="B261" i="71"/>
  <c r="B261" i="1"/>
  <c r="B35" i="71"/>
  <c r="B35" i="1"/>
  <c r="B181" i="71"/>
  <c r="B181" i="1"/>
  <c r="B257" i="71"/>
  <c r="B257" i="1"/>
  <c r="B95" i="1"/>
  <c r="B95" i="71"/>
  <c r="B44" i="1"/>
  <c r="B44" i="71"/>
  <c r="B41" i="71"/>
  <c r="B41" i="1"/>
  <c r="B226" i="1"/>
  <c r="B226" i="71"/>
  <c r="B106" i="71"/>
  <c r="B106" i="1"/>
  <c r="B244" i="71"/>
  <c r="B244" i="1"/>
  <c r="B86" i="1"/>
  <c r="B86" i="71"/>
  <c r="B137" i="1"/>
  <c r="B137" i="71"/>
  <c r="B66" i="1"/>
  <c r="B66" i="71"/>
  <c r="B247" i="71"/>
  <c r="B247" i="1"/>
  <c r="B355" i="1"/>
  <c r="B355" i="71"/>
  <c r="B199" i="1"/>
  <c r="B199" i="71"/>
  <c r="B284" i="1"/>
  <c r="B284" i="71"/>
  <c r="B351" i="1"/>
  <c r="B351" i="71"/>
  <c r="B51" i="71"/>
  <c r="B51" i="1"/>
  <c r="B271" i="1"/>
  <c r="B271" i="71"/>
  <c r="B151" i="71"/>
  <c r="B151" i="1"/>
  <c r="B141" i="71"/>
  <c r="B141" i="1"/>
  <c r="B40" i="1"/>
  <c r="B40" i="71"/>
  <c r="B313" i="71"/>
  <c r="B313" i="1"/>
  <c r="C143" i="40"/>
  <c r="AO183" i="55"/>
  <c r="E173" i="62"/>
  <c r="E173" i="72"/>
  <c r="E162" i="72"/>
  <c r="C137" i="40"/>
  <c r="AO174" i="55"/>
  <c r="E162" i="62"/>
  <c r="E172" i="62"/>
  <c r="M172" i="62" s="1"/>
  <c r="AO133" i="55"/>
  <c r="E172" i="72"/>
  <c r="AO199" i="55"/>
  <c r="E193" i="72"/>
  <c r="E193" i="62"/>
  <c r="C155" i="40"/>
  <c r="E250" i="62"/>
  <c r="M250" i="62" s="1"/>
  <c r="E250" i="72"/>
  <c r="C185" i="40"/>
  <c r="E347" i="62"/>
  <c r="E347" i="72"/>
  <c r="C82" i="40"/>
  <c r="E272" i="62"/>
  <c r="C18" i="40"/>
  <c r="E272" i="72"/>
  <c r="E264" i="72"/>
  <c r="C195" i="40"/>
  <c r="AO253" i="55"/>
  <c r="E264" i="62"/>
  <c r="E71" i="62"/>
  <c r="M71" i="62" s="1"/>
  <c r="E71" i="72"/>
  <c r="AO74" i="55"/>
  <c r="E103" i="62"/>
  <c r="M103" i="62" s="1"/>
  <c r="E103" i="72"/>
  <c r="AO101" i="55"/>
  <c r="E150" i="62"/>
  <c r="E150" i="72"/>
  <c r="AO129" i="55"/>
  <c r="E114" i="72"/>
  <c r="AO148" i="55"/>
  <c r="E114" i="62"/>
  <c r="M114" i="62" s="1"/>
  <c r="AO106" i="55"/>
  <c r="E108" i="72"/>
  <c r="E108" i="62"/>
  <c r="E142" i="62"/>
  <c r="E142" i="72"/>
  <c r="C127" i="40"/>
  <c r="AO159" i="55"/>
  <c r="C214" i="40"/>
  <c r="E240" i="72"/>
  <c r="AO237" i="55"/>
  <c r="E240" i="62"/>
  <c r="E167" i="62"/>
  <c r="C140" i="40"/>
  <c r="E167" i="72"/>
  <c r="AO178" i="55"/>
  <c r="E269" i="62"/>
  <c r="C198" i="40"/>
  <c r="AO258" i="55"/>
  <c r="AU289" i="1" s="1"/>
  <c r="AU289" i="71" s="1"/>
  <c r="E269" i="72"/>
  <c r="AO235" i="55"/>
  <c r="C181" i="40"/>
  <c r="E238" i="62"/>
  <c r="E238" i="72"/>
  <c r="E185" i="72"/>
  <c r="E185" i="62"/>
  <c r="M185" i="62" s="1"/>
  <c r="AO192" i="55"/>
  <c r="AO263" i="55"/>
  <c r="E321" i="62"/>
  <c r="E321" i="72"/>
  <c r="C205" i="40"/>
  <c r="E298" i="62"/>
  <c r="C41" i="40"/>
  <c r="E298" i="72"/>
  <c r="E295" i="62"/>
  <c r="E295" i="72"/>
  <c r="C38" i="40"/>
  <c r="E306" i="62"/>
  <c r="C49" i="40"/>
  <c r="E306" i="72"/>
  <c r="E128" i="72"/>
  <c r="AO120" i="55"/>
  <c r="E128" i="62"/>
  <c r="M128" i="62" s="1"/>
  <c r="P128" i="62" s="1"/>
  <c r="B259" i="71"/>
  <c r="B259" i="1"/>
  <c r="E330" i="72"/>
  <c r="C65" i="40"/>
  <c r="E330" i="62"/>
  <c r="E145" i="62"/>
  <c r="E145" i="72"/>
  <c r="C130" i="40"/>
  <c r="AO162" i="55"/>
  <c r="C8" i="40"/>
  <c r="AO116" i="55"/>
  <c r="E124" i="62"/>
  <c r="E124" i="72"/>
  <c r="E84" i="62"/>
  <c r="E84" i="72"/>
  <c r="AO27" i="55"/>
  <c r="C105" i="40"/>
  <c r="E86" i="62"/>
  <c r="M86" i="62" s="1"/>
  <c r="E86" i="72"/>
  <c r="AO86" i="55"/>
  <c r="AO50" i="55"/>
  <c r="E38" i="62"/>
  <c r="M38" i="62" s="1"/>
  <c r="E38" i="72"/>
  <c r="AO131" i="55"/>
  <c r="E159" i="62"/>
  <c r="E159" i="72"/>
  <c r="E350" i="62"/>
  <c r="E350" i="72"/>
  <c r="C85" i="40"/>
  <c r="E195" i="62"/>
  <c r="E195" i="72"/>
  <c r="C156" i="40"/>
  <c r="AO201" i="55"/>
  <c r="E187" i="62"/>
  <c r="C152" i="40"/>
  <c r="E187" i="72"/>
  <c r="AO194" i="55"/>
  <c r="E132" i="72"/>
  <c r="AO123" i="55"/>
  <c r="C117" i="40"/>
  <c r="E132" i="62"/>
  <c r="E199" i="72"/>
  <c r="AO137" i="55"/>
  <c r="E199" i="62"/>
  <c r="E201" i="62"/>
  <c r="M201" i="62" s="1"/>
  <c r="E201" i="72"/>
  <c r="AO139" i="55"/>
  <c r="AO105" i="55"/>
  <c r="E107" i="62"/>
  <c r="M107" i="62" s="1"/>
  <c r="E107" i="72"/>
  <c r="C73" i="40"/>
  <c r="E338" i="62"/>
  <c r="E338" i="72"/>
  <c r="E248" i="62"/>
  <c r="E248" i="72"/>
  <c r="E178" i="72"/>
  <c r="E178" i="62"/>
  <c r="M178" i="62" s="1"/>
  <c r="P178" i="62" s="1"/>
  <c r="AO187" i="55"/>
  <c r="C104" i="40"/>
  <c r="E82" i="62"/>
  <c r="M82" i="62" s="1"/>
  <c r="E82" i="72"/>
  <c r="AO84" i="55"/>
  <c r="E97" i="62"/>
  <c r="M97" i="62" s="1"/>
  <c r="E97" i="72"/>
  <c r="AO96" i="55"/>
  <c r="E348" i="72"/>
  <c r="E348" i="62"/>
  <c r="C83" i="40"/>
  <c r="B179" i="71"/>
  <c r="B179" i="1"/>
  <c r="B361" i="1"/>
  <c r="B361" i="71"/>
  <c r="B249" i="71"/>
  <c r="B249" i="1"/>
  <c r="B63" i="1"/>
  <c r="B63" i="71"/>
  <c r="B68" i="71"/>
  <c r="B68" i="1"/>
  <c r="B198" i="1"/>
  <c r="B198" i="71"/>
  <c r="B182" i="1"/>
  <c r="B182" i="71"/>
  <c r="B138" i="1"/>
  <c r="B138" i="71"/>
  <c r="B170" i="71"/>
  <c r="B170" i="1"/>
  <c r="B334" i="71"/>
  <c r="B334" i="1"/>
  <c r="B200" i="1"/>
  <c r="B200" i="71"/>
  <c r="B173" i="1"/>
  <c r="B173" i="71"/>
  <c r="B342" i="71"/>
  <c r="B342" i="1"/>
  <c r="B291" i="1"/>
  <c r="B291" i="71"/>
  <c r="B286" i="71"/>
  <c r="B286" i="1"/>
  <c r="B365" i="1"/>
  <c r="B365" i="71"/>
  <c r="B293" i="71"/>
  <c r="B293" i="1"/>
  <c r="B217" i="1"/>
  <c r="B217" i="71"/>
  <c r="B209" i="71"/>
  <c r="B209" i="1"/>
  <c r="B263" i="71"/>
  <c r="B263" i="1"/>
  <c r="B312" i="1"/>
  <c r="B312" i="71"/>
  <c r="B229" i="71"/>
  <c r="B229" i="1"/>
  <c r="B154" i="71"/>
  <c r="B154" i="1"/>
  <c r="B348" i="1"/>
  <c r="B348" i="71"/>
  <c r="B326" i="1"/>
  <c r="B326" i="71"/>
  <c r="B315" i="71"/>
  <c r="B315" i="1"/>
  <c r="B101" i="1"/>
  <c r="B101" i="71"/>
  <c r="B84" i="71"/>
  <c r="B84" i="1"/>
  <c r="B160" i="1"/>
  <c r="B160" i="71"/>
  <c r="B171" i="71"/>
  <c r="B171" i="1"/>
  <c r="B323" i="1"/>
  <c r="B323" i="71"/>
  <c r="B49" i="1"/>
  <c r="B49" i="71"/>
  <c r="B108" i="1"/>
  <c r="B108" i="71"/>
  <c r="B36" i="1"/>
  <c r="B36" i="71"/>
  <c r="B221" i="71"/>
  <c r="B221" i="1"/>
  <c r="B187" i="71"/>
  <c r="B187" i="1"/>
  <c r="B82" i="71"/>
  <c r="B82" i="1"/>
  <c r="B212" i="71"/>
  <c r="B212" i="1"/>
  <c r="B81" i="71"/>
  <c r="B81" i="1"/>
  <c r="B37" i="71"/>
  <c r="B37" i="1"/>
  <c r="B300" i="71"/>
  <c r="B300" i="1"/>
  <c r="B294" i="71"/>
  <c r="B294" i="1"/>
  <c r="B350" i="71"/>
  <c r="B350" i="1"/>
  <c r="E119" i="62"/>
  <c r="E119" i="72"/>
  <c r="AO150" i="55"/>
  <c r="E307" i="72"/>
  <c r="E307" i="62"/>
  <c r="C50" i="40"/>
  <c r="AO244" i="55"/>
  <c r="E243" i="62"/>
  <c r="E243" i="72"/>
  <c r="C60" i="40"/>
  <c r="E317" i="62"/>
  <c r="E317" i="72"/>
  <c r="C112" i="40"/>
  <c r="AO115" i="55"/>
  <c r="E121" i="62"/>
  <c r="E121" i="72"/>
  <c r="AO75" i="55"/>
  <c r="E72" i="72"/>
  <c r="E72" i="62"/>
  <c r="C70" i="40"/>
  <c r="E335" i="62"/>
  <c r="E335" i="72"/>
  <c r="E343" i="62"/>
  <c r="E343" i="72"/>
  <c r="C78" i="40"/>
  <c r="E20" i="72"/>
  <c r="AO38" i="55"/>
  <c r="E20" i="62"/>
  <c r="M20" i="62" s="1"/>
  <c r="E158" i="62"/>
  <c r="C134" i="40"/>
  <c r="E158" i="72"/>
  <c r="AO171" i="55"/>
  <c r="C81" i="40"/>
  <c r="E346" i="62"/>
  <c r="E346" i="72"/>
  <c r="AO143" i="55"/>
  <c r="E206" i="62"/>
  <c r="E206" i="72"/>
  <c r="C162" i="40"/>
  <c r="E304" i="72"/>
  <c r="C47" i="40"/>
  <c r="E304" i="62"/>
  <c r="AO124" i="55"/>
  <c r="C118" i="40"/>
  <c r="E133" i="62"/>
  <c r="E133" i="72"/>
  <c r="AO59" i="55"/>
  <c r="E53" i="72"/>
  <c r="E53" i="62"/>
  <c r="M53" i="62" s="1"/>
  <c r="AO30" i="55"/>
  <c r="E6" i="62"/>
  <c r="M6" i="62" s="1"/>
  <c r="C89" i="40"/>
  <c r="E6" i="72"/>
  <c r="E349" i="72"/>
  <c r="C84" i="40"/>
  <c r="E349" i="62"/>
  <c r="E259" i="62"/>
  <c r="M259" i="62" s="1"/>
  <c r="AO249" i="55"/>
  <c r="E259" i="72"/>
  <c r="E228" i="62"/>
  <c r="AO225" i="55"/>
  <c r="E228" i="72"/>
  <c r="E166" i="62"/>
  <c r="AO177" i="55"/>
  <c r="E166" i="72"/>
  <c r="C139" i="40"/>
  <c r="E77" i="72"/>
  <c r="AO79" i="55"/>
  <c r="E77" i="62"/>
  <c r="M77" i="62" s="1"/>
  <c r="E138" i="62"/>
  <c r="E138" i="72"/>
  <c r="C123" i="40"/>
  <c r="AO128" i="55"/>
  <c r="E24" i="62"/>
  <c r="E24" i="72"/>
  <c r="AO40" i="55"/>
  <c r="B118" i="1"/>
  <c r="B118" i="71"/>
  <c r="E258" i="62"/>
  <c r="E258" i="72"/>
  <c r="AO248" i="55"/>
  <c r="E91" i="62"/>
  <c r="M91" i="62" s="1"/>
  <c r="E91" i="72"/>
  <c r="AO90" i="55"/>
  <c r="AO110" i="55"/>
  <c r="E112" i="62"/>
  <c r="E112" i="72"/>
  <c r="E294" i="62"/>
  <c r="C37" i="40"/>
  <c r="E294" i="72"/>
  <c r="E126" i="62"/>
  <c r="E126" i="72"/>
  <c r="AO118" i="55"/>
  <c r="E163" i="72"/>
  <c r="C138" i="40"/>
  <c r="AO175" i="55"/>
  <c r="E163" i="62"/>
  <c r="E249" i="62"/>
  <c r="E249" i="72"/>
  <c r="E81" i="62"/>
  <c r="M81" i="62" s="1"/>
  <c r="AO83" i="55"/>
  <c r="E81" i="72"/>
  <c r="C178" i="40"/>
  <c r="AO230" i="55"/>
  <c r="E234" i="62"/>
  <c r="E234" i="72"/>
  <c r="E30" i="72"/>
  <c r="AO17" i="55"/>
  <c r="E30" i="62"/>
  <c r="C87" i="40"/>
  <c r="E356" i="62"/>
  <c r="E356" i="72"/>
  <c r="E29" i="72"/>
  <c r="AO43" i="55"/>
  <c r="E29" i="62"/>
  <c r="M29" i="62" s="1"/>
  <c r="E37" i="72"/>
  <c r="AO49" i="55"/>
  <c r="E37" i="62"/>
  <c r="M37" i="62" s="1"/>
  <c r="AO257" i="55"/>
  <c r="E268" i="62"/>
  <c r="E268" i="72"/>
  <c r="C197" i="40"/>
  <c r="E56" i="72"/>
  <c r="AO61" i="55"/>
  <c r="E56" i="62"/>
  <c r="M56" i="62" s="1"/>
  <c r="C151" i="40"/>
  <c r="E186" i="62"/>
  <c r="E186" i="72"/>
  <c r="AO193" i="55"/>
  <c r="AO222" i="55"/>
  <c r="E236" i="62"/>
  <c r="E236" i="72"/>
  <c r="C180" i="40"/>
  <c r="AO58" i="55"/>
  <c r="E51" i="72"/>
  <c r="E51" i="62"/>
  <c r="M51" i="62" s="1"/>
  <c r="C64" i="40"/>
  <c r="E329" i="62"/>
  <c r="E329" i="72"/>
  <c r="E113" i="62"/>
  <c r="M113" i="62" s="1"/>
  <c r="E113" i="72"/>
  <c r="AO111" i="55"/>
  <c r="E263" i="72"/>
  <c r="C194" i="40"/>
  <c r="E263" i="62"/>
  <c r="E155" i="62"/>
  <c r="C10" i="40"/>
  <c r="E155" i="72"/>
  <c r="AO168" i="55"/>
  <c r="E17" i="62"/>
  <c r="M17" i="62" s="1"/>
  <c r="P17" i="62" s="1"/>
  <c r="E17" i="72"/>
  <c r="AO12" i="55"/>
  <c r="E136" i="62"/>
  <c r="AO126" i="55"/>
  <c r="E136" i="72"/>
  <c r="C121" i="40"/>
  <c r="E21" i="72"/>
  <c r="AO39" i="55"/>
  <c r="E21" i="62"/>
  <c r="M21" i="62" s="1"/>
  <c r="E340" i="62"/>
  <c r="E340" i="72"/>
  <c r="C75" i="40"/>
  <c r="C141" i="40"/>
  <c r="AO179" i="55"/>
  <c r="E168" i="62"/>
  <c r="E168" i="72"/>
  <c r="E342" i="62"/>
  <c r="E342" i="72"/>
  <c r="C77" i="40"/>
  <c r="E44" i="62"/>
  <c r="M44" i="62" s="1"/>
  <c r="AO21" i="55"/>
  <c r="E44" i="72"/>
  <c r="B231" i="71"/>
  <c r="B231" i="1"/>
  <c r="B241" i="71"/>
  <c r="B241" i="1"/>
  <c r="B206" i="1"/>
  <c r="B206" i="71"/>
  <c r="B316" i="1"/>
  <c r="B316" i="71"/>
  <c r="B196" i="71"/>
  <c r="B196" i="1"/>
  <c r="B172" i="71"/>
  <c r="B172" i="1"/>
  <c r="B113" i="1"/>
  <c r="B113" i="71"/>
  <c r="B111" i="1"/>
  <c r="B111" i="71"/>
  <c r="B205" i="1"/>
  <c r="B205" i="71"/>
  <c r="B85" i="1"/>
  <c r="B85" i="71"/>
  <c r="B127" i="1"/>
  <c r="B127" i="71"/>
  <c r="B324" i="71"/>
  <c r="B324" i="1"/>
  <c r="B370" i="71"/>
  <c r="B370" i="1"/>
  <c r="B26" i="1"/>
  <c r="B26" i="71"/>
  <c r="B232" i="71"/>
  <c r="B232" i="1"/>
  <c r="B338" i="71"/>
  <c r="B338" i="1"/>
  <c r="B29" i="71"/>
  <c r="B29" i="1"/>
  <c r="B237" i="71"/>
  <c r="B237" i="1"/>
  <c r="B337" i="1"/>
  <c r="B337" i="71"/>
  <c r="B276" i="1"/>
  <c r="B276" i="71"/>
  <c r="B289" i="1"/>
  <c r="B289" i="71"/>
  <c r="B91" i="1"/>
  <c r="B91" i="71"/>
  <c r="B275" i="1"/>
  <c r="B275" i="71"/>
  <c r="B270" i="71"/>
  <c r="B270" i="1"/>
  <c r="B47" i="71"/>
  <c r="B47" i="1"/>
  <c r="B240" i="71"/>
  <c r="B240" i="1"/>
  <c r="B211" i="71"/>
  <c r="B211" i="1"/>
  <c r="B78" i="1"/>
  <c r="B78" i="71"/>
  <c r="B115" i="71"/>
  <c r="B115" i="1"/>
  <c r="B103" i="1"/>
  <c r="B103" i="71"/>
  <c r="B96" i="1"/>
  <c r="B96" i="71"/>
  <c r="B79" i="71"/>
  <c r="B79" i="1"/>
  <c r="B235" i="1"/>
  <c r="B235" i="71"/>
  <c r="B299" i="1"/>
  <c r="B299" i="71"/>
  <c r="B61" i="1"/>
  <c r="B61" i="71"/>
  <c r="B140" i="71"/>
  <c r="B140" i="1"/>
  <c r="B165" i="71"/>
  <c r="B165" i="1"/>
  <c r="B242" i="1"/>
  <c r="B242" i="71"/>
  <c r="B318" i="1"/>
  <c r="B318" i="71"/>
  <c r="B331" i="1"/>
  <c r="B331" i="71"/>
  <c r="B352" i="71"/>
  <c r="B352" i="1"/>
  <c r="B310" i="71"/>
  <c r="B310" i="1"/>
  <c r="C91" i="40"/>
  <c r="AO35" i="55"/>
  <c r="E15" i="62"/>
  <c r="E15" i="72"/>
  <c r="C174" i="40"/>
  <c r="AO226" i="55"/>
  <c r="E229" i="62"/>
  <c r="E229" i="72"/>
  <c r="E221" i="62"/>
  <c r="AO218" i="55"/>
  <c r="E221" i="72"/>
  <c r="AO81" i="55"/>
  <c r="E79" i="62"/>
  <c r="E79" i="72"/>
  <c r="C160" i="40"/>
  <c r="E202" i="62"/>
  <c r="E202" i="72"/>
  <c r="AO140" i="55"/>
  <c r="E280" i="72"/>
  <c r="C25" i="40"/>
  <c r="E280" i="62"/>
  <c r="E47" i="62"/>
  <c r="M47" i="62" s="1"/>
  <c r="N47" i="62" s="1"/>
  <c r="E47" i="72"/>
  <c r="AO55" i="55"/>
  <c r="E188" i="72"/>
  <c r="AO195" i="55"/>
  <c r="E188" i="62"/>
  <c r="M188" i="62" s="1"/>
  <c r="AO231" i="55"/>
  <c r="E235" i="62"/>
  <c r="C179" i="40"/>
  <c r="E235" i="72"/>
  <c r="E312" i="62"/>
  <c r="E312" i="72"/>
  <c r="C55" i="40"/>
  <c r="E100" i="62"/>
  <c r="E100" i="72"/>
  <c r="AO98" i="55"/>
  <c r="C108" i="40"/>
  <c r="E31" i="62"/>
  <c r="E31" i="72"/>
  <c r="AO44" i="55"/>
  <c r="C92" i="40"/>
  <c r="E273" i="62"/>
  <c r="C19" i="40"/>
  <c r="E273" i="72"/>
  <c r="E327" i="72"/>
  <c r="C208" i="40"/>
  <c r="AO266" i="55"/>
  <c r="E327" i="62"/>
  <c r="E310" i="72"/>
  <c r="C53" i="40"/>
  <c r="E310" i="62"/>
  <c r="E83" i="62"/>
  <c r="M83" i="62" s="1"/>
  <c r="E83" i="72"/>
  <c r="AO85" i="55"/>
  <c r="AO157" i="55"/>
  <c r="C125" i="40"/>
  <c r="E140" i="62"/>
  <c r="E140" i="72"/>
  <c r="AH94" i="71"/>
  <c r="AF94" i="71"/>
  <c r="AH230" i="71"/>
  <c r="AF230" i="71"/>
  <c r="AH274" i="71"/>
  <c r="AF274" i="71"/>
  <c r="AH53" i="71"/>
  <c r="AF53" i="71"/>
  <c r="AH232" i="71"/>
  <c r="AF232" i="71"/>
  <c r="AH245" i="71"/>
  <c r="AF245" i="71"/>
  <c r="AH204" i="71"/>
  <c r="AF204" i="71"/>
  <c r="AH130" i="71"/>
  <c r="AF130" i="71"/>
  <c r="AH206" i="71"/>
  <c r="AF206" i="71"/>
  <c r="AH338" i="71"/>
  <c r="AF338" i="71"/>
  <c r="AH85" i="71"/>
  <c r="AF85" i="71"/>
  <c r="AH256" i="71"/>
  <c r="AF256" i="71"/>
  <c r="AH90" i="71"/>
  <c r="AF90" i="71"/>
  <c r="AH86" i="71"/>
  <c r="AF86" i="71"/>
  <c r="AH78" i="71"/>
  <c r="AF78" i="71"/>
  <c r="AH255" i="71"/>
  <c r="AF255" i="71"/>
  <c r="AH109" i="71"/>
  <c r="AF109" i="71"/>
  <c r="AH288" i="71"/>
  <c r="AF288" i="71"/>
  <c r="AH89" i="71"/>
  <c r="AF89" i="71"/>
  <c r="AH32" i="71"/>
  <c r="AF32" i="71"/>
  <c r="AH150" i="71"/>
  <c r="AF150" i="71"/>
  <c r="AH60" i="71"/>
  <c r="AF60" i="71"/>
  <c r="AH259" i="71"/>
  <c r="AF259" i="71"/>
  <c r="AH374" i="71"/>
  <c r="AF374" i="71"/>
  <c r="AH88" i="71"/>
  <c r="AF88" i="71"/>
  <c r="AH275" i="71"/>
  <c r="AF275" i="71"/>
  <c r="AH238" i="71"/>
  <c r="AF238" i="71"/>
  <c r="AH227" i="71"/>
  <c r="AF227" i="71"/>
  <c r="AH222" i="71"/>
  <c r="AF222" i="71"/>
  <c r="AH138" i="71"/>
  <c r="AF138" i="71"/>
  <c r="AH106" i="71"/>
  <c r="AF106" i="71"/>
  <c r="AH193" i="71"/>
  <c r="AF193" i="71"/>
  <c r="AH161" i="71"/>
  <c r="AF161" i="71"/>
  <c r="AH243" i="71"/>
  <c r="AF243" i="71"/>
  <c r="AH342" i="71"/>
  <c r="AF342" i="71"/>
  <c r="AH225" i="71"/>
  <c r="AF225" i="71"/>
  <c r="AH229" i="71"/>
  <c r="AF229" i="71"/>
  <c r="AH102" i="71"/>
  <c r="AF102" i="71"/>
  <c r="AH371" i="71"/>
  <c r="AF371" i="71"/>
  <c r="AH270" i="71"/>
  <c r="AF270" i="71"/>
  <c r="AH107" i="71"/>
  <c r="AF107" i="71"/>
  <c r="AH26" i="71"/>
  <c r="AG26" i="71" s="1"/>
  <c r="AF26" i="71"/>
  <c r="AH199" i="71"/>
  <c r="AF199" i="71"/>
  <c r="AH261" i="71"/>
  <c r="AF261" i="71"/>
  <c r="AF25" i="71"/>
  <c r="AH25" i="71"/>
  <c r="AG25" i="71" s="1"/>
  <c r="AM94" i="71"/>
  <c r="AM230" i="71"/>
  <c r="AM274" i="71"/>
  <c r="AM53" i="71"/>
  <c r="AM232" i="71"/>
  <c r="AM245" i="71"/>
  <c r="AM204" i="71"/>
  <c r="AM130" i="71"/>
  <c r="AM206" i="71"/>
  <c r="AM338" i="71"/>
  <c r="AM85" i="71"/>
  <c r="AM256" i="71"/>
  <c r="AM90" i="71"/>
  <c r="AM86" i="71"/>
  <c r="AM78" i="71"/>
  <c r="AM255" i="71"/>
  <c r="AM109" i="71"/>
  <c r="AM288" i="71"/>
  <c r="AM89" i="71"/>
  <c r="AM32" i="71"/>
  <c r="AM150" i="71"/>
  <c r="AM60" i="71"/>
  <c r="AM259" i="71"/>
  <c r="AM374" i="71"/>
  <c r="AM88" i="71"/>
  <c r="AM275" i="71"/>
  <c r="AM238" i="71"/>
  <c r="AM227" i="71"/>
  <c r="AM222" i="71"/>
  <c r="AM138" i="71"/>
  <c r="AM106" i="71"/>
  <c r="AM193" i="71"/>
  <c r="AM161" i="71"/>
  <c r="AM243" i="71"/>
  <c r="AM342" i="71"/>
  <c r="AM225" i="71"/>
  <c r="AM229" i="71"/>
  <c r="AM102" i="71"/>
  <c r="AM371" i="71"/>
  <c r="AM270" i="71"/>
  <c r="AM107" i="71"/>
  <c r="AM26" i="71"/>
  <c r="AM199" i="71"/>
  <c r="AM261" i="71"/>
  <c r="G5" i="72"/>
  <c r="AM25" i="71"/>
  <c r="P50" i="21"/>
  <c r="AG48" i="21"/>
  <c r="P44" i="21"/>
  <c r="AI23" i="73"/>
  <c r="AI16" i="73"/>
  <c r="AI33" i="73"/>
  <c r="M199" i="62"/>
  <c r="BX175" i="1"/>
  <c r="BX118" i="1"/>
  <c r="BX141" i="1"/>
  <c r="BX200" i="1"/>
  <c r="BX246" i="1"/>
  <c r="BX302" i="1"/>
  <c r="BX310" i="1"/>
  <c r="BX318" i="1"/>
  <c r="BX326" i="1"/>
  <c r="BX293" i="1"/>
  <c r="BX301" i="1"/>
  <c r="BX309" i="1"/>
  <c r="BX317" i="1"/>
  <c r="BX325" i="1"/>
  <c r="BX354" i="1"/>
  <c r="BX355" i="1"/>
  <c r="BX356" i="1"/>
  <c r="BX357" i="1"/>
  <c r="BX358" i="1"/>
  <c r="BX359" i="1"/>
  <c r="BX360" i="1"/>
  <c r="BX361" i="1"/>
  <c r="BX362" i="1"/>
  <c r="BX363" i="1"/>
  <c r="BX364" i="1"/>
  <c r="BX365" i="1"/>
  <c r="BX366" i="1"/>
  <c r="BX367" i="1"/>
  <c r="BX368" i="1"/>
  <c r="BX369" i="1"/>
  <c r="BX370" i="1"/>
  <c r="BX372" i="1"/>
  <c r="BX376" i="1"/>
  <c r="BX258" i="1"/>
  <c r="BX199" i="1"/>
  <c r="BX292" i="1"/>
  <c r="BX300" i="1"/>
  <c r="BX308" i="1"/>
  <c r="BX316" i="1"/>
  <c r="BX324" i="1"/>
  <c r="BX353" i="1"/>
  <c r="BX138" i="1"/>
  <c r="BX144" i="1"/>
  <c r="BX211" i="1"/>
  <c r="BX291" i="1"/>
  <c r="BX299" i="1"/>
  <c r="BX307" i="1"/>
  <c r="BX315" i="1"/>
  <c r="BX323" i="1"/>
  <c r="BX348" i="1"/>
  <c r="BX352" i="1"/>
  <c r="BX290" i="1"/>
  <c r="BX298" i="1"/>
  <c r="BX306" i="1"/>
  <c r="BX314" i="1"/>
  <c r="BX322" i="1"/>
  <c r="BX330" i="1"/>
  <c r="BX331" i="1"/>
  <c r="BX332" i="1"/>
  <c r="BX333" i="1"/>
  <c r="BX334" i="1"/>
  <c r="BX335" i="1"/>
  <c r="BX336" i="1"/>
  <c r="BX337" i="1"/>
  <c r="BX351" i="1"/>
  <c r="BX259" i="1"/>
  <c r="BX239" i="1"/>
  <c r="BX297" i="1"/>
  <c r="BX313" i="1"/>
  <c r="BX321" i="1"/>
  <c r="BX329" i="1"/>
  <c r="BX346" i="1"/>
  <c r="BX350" i="1"/>
  <c r="BX312" i="1"/>
  <c r="BX345" i="1"/>
  <c r="BX186" i="1"/>
  <c r="BX167" i="1"/>
  <c r="BX295" i="1"/>
  <c r="BX327" i="1"/>
  <c r="BX209" i="1"/>
  <c r="BX320" i="1"/>
  <c r="BX349" i="1"/>
  <c r="BX281" i="1"/>
  <c r="BX25" i="1"/>
  <c r="BX341" i="1"/>
  <c r="BX319" i="1"/>
  <c r="BX296" i="1"/>
  <c r="BX328" i="1"/>
  <c r="BX284" i="1"/>
  <c r="BX311" i="1"/>
  <c r="BX344" i="1"/>
  <c r="BX214" i="1"/>
  <c r="BX304" i="1"/>
  <c r="BX371" i="1"/>
  <c r="BX339" i="1"/>
  <c r="BX204" i="1"/>
  <c r="BX90" i="1"/>
  <c r="BX245" i="1"/>
  <c r="BX182" i="1"/>
  <c r="BX35" i="1"/>
  <c r="BX213" i="1"/>
  <c r="BX282" i="1"/>
  <c r="BX120" i="1"/>
  <c r="BX51" i="1"/>
  <c r="BX165" i="1"/>
  <c r="BX160" i="1"/>
  <c r="BX202" i="1"/>
  <c r="BX280" i="1"/>
  <c r="BX338" i="1"/>
  <c r="BX267" i="1"/>
  <c r="BX126" i="1"/>
  <c r="BX187" i="1"/>
  <c r="BX343" i="1"/>
  <c r="BX289" i="1"/>
  <c r="BX152" i="1"/>
  <c r="BX88" i="1"/>
  <c r="BX181" i="1"/>
  <c r="BX86" i="1"/>
  <c r="BX153" i="1"/>
  <c r="BX89" i="1"/>
  <c r="BX180" i="1"/>
  <c r="BX288" i="1"/>
  <c r="BX243" i="1"/>
  <c r="BX151" i="1"/>
  <c r="BX218" i="1"/>
  <c r="BX150" i="1"/>
  <c r="BX143" i="1"/>
  <c r="BX342" i="1"/>
  <c r="BX222" i="1"/>
  <c r="BX285" i="1"/>
  <c r="BX283" i="1"/>
  <c r="BX276" i="1"/>
  <c r="BX154" i="1"/>
  <c r="BX261" i="1"/>
  <c r="BX173" i="1"/>
  <c r="BX157" i="1"/>
  <c r="BX102" i="1"/>
  <c r="BX275" i="1"/>
  <c r="BX53" i="1"/>
  <c r="BX260" i="1"/>
  <c r="BX193" i="1"/>
  <c r="BX274" i="1"/>
  <c r="BX340" i="1"/>
  <c r="BX107" i="1"/>
  <c r="BX247" i="1"/>
  <c r="BX85" i="1"/>
  <c r="BX156" i="1"/>
  <c r="BX158" i="1"/>
  <c r="BX161" i="1"/>
  <c r="BX145" i="1"/>
  <c r="BX201" i="1"/>
  <c r="BX32" i="1"/>
  <c r="BX183" i="1"/>
  <c r="BX26" i="1"/>
  <c r="BX189" i="1"/>
  <c r="BX106" i="1"/>
  <c r="BX277" i="1"/>
  <c r="BX215" i="1"/>
  <c r="BX78" i="1"/>
  <c r="BX231" i="1"/>
  <c r="BX206" i="1"/>
  <c r="BX155" i="1"/>
  <c r="BX130" i="1"/>
  <c r="BX256" i="1"/>
  <c r="BX230" i="1"/>
  <c r="BX271" i="1"/>
  <c r="BX227" i="1"/>
  <c r="BX238" i="1"/>
  <c r="BX94" i="1"/>
  <c r="BX60" i="1"/>
  <c r="BX255" i="1"/>
  <c r="BX270" i="1"/>
  <c r="BX254" i="1"/>
  <c r="BX188" i="1"/>
  <c r="BX226" i="1"/>
  <c r="BX250" i="1"/>
  <c r="BX95" i="1"/>
  <c r="BX252" i="1"/>
  <c r="BX235" i="1"/>
  <c r="BX225" i="1"/>
  <c r="BX109" i="1"/>
  <c r="BX234" i="1"/>
  <c r="BX159" i="1"/>
  <c r="BX75" i="1"/>
  <c r="BX232" i="1"/>
  <c r="BX166" i="1"/>
  <c r="BX233" i="1"/>
  <c r="BX249" i="1"/>
  <c r="BX216" i="1"/>
  <c r="AE87" i="29"/>
  <c r="AE27" i="29"/>
  <c r="AE42" i="29"/>
  <c r="AE117" i="29"/>
  <c r="AE264" i="29"/>
  <c r="AE265" i="29"/>
  <c r="BT87" i="71"/>
  <c r="BT264" i="71"/>
  <c r="BT117" i="71"/>
  <c r="BT42" i="71"/>
  <c r="BT265" i="71"/>
  <c r="BW27" i="1"/>
  <c r="BW42" i="1"/>
  <c r="BW117" i="1"/>
  <c r="BW265" i="1"/>
  <c r="BW87" i="1"/>
  <c r="BW264" i="1"/>
  <c r="BT27" i="71"/>
  <c r="BT264" i="1"/>
  <c r="BT117" i="1"/>
  <c r="BU264" i="1"/>
  <c r="BU117" i="1"/>
  <c r="BT265" i="1"/>
  <c r="BV264" i="1"/>
  <c r="BV117" i="1"/>
  <c r="BU265" i="1"/>
  <c r="BX264" i="1"/>
  <c r="BX117" i="1"/>
  <c r="BV265" i="1"/>
  <c r="BX265" i="1"/>
  <c r="BV42" i="1"/>
  <c r="BV27" i="1"/>
  <c r="BX42" i="1"/>
  <c r="BX27" i="1"/>
  <c r="BT87" i="1"/>
  <c r="BV87" i="1"/>
  <c r="BU87" i="1"/>
  <c r="BT42" i="1"/>
  <c r="BT27" i="1"/>
  <c r="BU42" i="1"/>
  <c r="BX87" i="1"/>
  <c r="BU27" i="1"/>
  <c r="BY117" i="1"/>
  <c r="J40" i="72"/>
  <c r="K40" i="72"/>
  <c r="L40" i="72"/>
  <c r="F40" i="72"/>
  <c r="H40" i="72"/>
  <c r="G40" i="72"/>
  <c r="I40" i="72"/>
  <c r="J9" i="72"/>
  <c r="K9" i="72"/>
  <c r="L9" i="72"/>
  <c r="F9" i="72"/>
  <c r="H9" i="72"/>
  <c r="G9" i="72"/>
  <c r="I9" i="72"/>
  <c r="J27" i="72"/>
  <c r="K27" i="72"/>
  <c r="L27" i="72"/>
  <c r="F27" i="72"/>
  <c r="H27" i="72"/>
  <c r="G27" i="72"/>
  <c r="I27" i="72"/>
  <c r="L128" i="72"/>
  <c r="F128" i="72"/>
  <c r="G128" i="72"/>
  <c r="H128" i="72"/>
  <c r="I128" i="72"/>
  <c r="J128" i="72"/>
  <c r="K128" i="72"/>
  <c r="L134" i="72"/>
  <c r="G134" i="72"/>
  <c r="H134" i="72"/>
  <c r="I134" i="72"/>
  <c r="J134" i="72"/>
  <c r="K134" i="72"/>
  <c r="I328" i="72"/>
  <c r="J328" i="72"/>
  <c r="K328" i="72"/>
  <c r="L328" i="72"/>
  <c r="H328" i="72"/>
  <c r="F328" i="72"/>
  <c r="L162" i="72"/>
  <c r="F162" i="72"/>
  <c r="H162" i="72"/>
  <c r="I162" i="72"/>
  <c r="J162" i="72"/>
  <c r="K162" i="72"/>
  <c r="L182" i="72"/>
  <c r="F182" i="72"/>
  <c r="G182" i="72"/>
  <c r="H182" i="72"/>
  <c r="I182" i="72"/>
  <c r="K182" i="72"/>
  <c r="J36" i="72"/>
  <c r="K36" i="72"/>
  <c r="L36" i="72"/>
  <c r="F36" i="72"/>
  <c r="H36" i="72"/>
  <c r="G36" i="72"/>
  <c r="I36" i="72"/>
  <c r="L97" i="72"/>
  <c r="F97" i="72"/>
  <c r="G97" i="72"/>
  <c r="H97" i="72"/>
  <c r="I97" i="72"/>
  <c r="J97" i="72"/>
  <c r="K97" i="72"/>
  <c r="L154" i="72"/>
  <c r="F154" i="72"/>
  <c r="G154" i="72"/>
  <c r="H154" i="72"/>
  <c r="I154" i="72"/>
  <c r="J154" i="72"/>
  <c r="K154" i="72"/>
  <c r="H260" i="72"/>
  <c r="I260" i="72"/>
  <c r="J260" i="72"/>
  <c r="K260" i="72"/>
  <c r="L260" i="72"/>
  <c r="F260" i="72"/>
  <c r="L167" i="72"/>
  <c r="F167" i="72"/>
  <c r="H167" i="72"/>
  <c r="I167" i="72"/>
  <c r="J167" i="72"/>
  <c r="K167" i="72"/>
  <c r="L126" i="72"/>
  <c r="G126" i="72"/>
  <c r="H126" i="72"/>
  <c r="I126" i="72"/>
  <c r="J126" i="72"/>
  <c r="K126" i="72"/>
  <c r="H239" i="72"/>
  <c r="I239" i="72"/>
  <c r="J239" i="72"/>
  <c r="K239" i="72"/>
  <c r="L239" i="72"/>
  <c r="F239" i="72"/>
  <c r="G239" i="72"/>
  <c r="L129" i="72"/>
  <c r="F129" i="72"/>
  <c r="G129" i="72"/>
  <c r="H129" i="72"/>
  <c r="I129" i="72"/>
  <c r="J129" i="72"/>
  <c r="K129" i="72"/>
  <c r="J60" i="72"/>
  <c r="K60" i="72"/>
  <c r="L60" i="72"/>
  <c r="F60" i="72"/>
  <c r="H60" i="72"/>
  <c r="G60" i="72"/>
  <c r="I60" i="72"/>
  <c r="I247" i="72"/>
  <c r="J247" i="72"/>
  <c r="K247" i="72"/>
  <c r="L247" i="72"/>
  <c r="F247" i="72"/>
  <c r="G247" i="72"/>
  <c r="L137" i="72"/>
  <c r="H137" i="72"/>
  <c r="I137" i="72"/>
  <c r="J137" i="72"/>
  <c r="F137" i="72"/>
  <c r="K137" i="72"/>
  <c r="I354" i="72"/>
  <c r="J354" i="72"/>
  <c r="L354" i="72"/>
  <c r="K354" i="72"/>
  <c r="G354" i="72"/>
  <c r="H354" i="72"/>
  <c r="F354" i="72"/>
  <c r="J68" i="72"/>
  <c r="K68" i="72"/>
  <c r="L68" i="72"/>
  <c r="H68" i="72"/>
  <c r="G68" i="72"/>
  <c r="I68" i="72"/>
  <c r="H255" i="72"/>
  <c r="I255" i="72"/>
  <c r="J255" i="72"/>
  <c r="K255" i="72"/>
  <c r="L255" i="72"/>
  <c r="F255" i="72"/>
  <c r="G255" i="72"/>
  <c r="J77" i="72"/>
  <c r="K77" i="72"/>
  <c r="F77" i="72"/>
  <c r="H77" i="72"/>
  <c r="G77" i="72"/>
  <c r="I77" i="72"/>
  <c r="L77" i="72"/>
  <c r="L199" i="72"/>
  <c r="F199" i="72"/>
  <c r="G199" i="72"/>
  <c r="H199" i="72"/>
  <c r="I199" i="72"/>
  <c r="J199" i="72"/>
  <c r="K199" i="72"/>
  <c r="J85" i="72"/>
  <c r="K85" i="72"/>
  <c r="F85" i="72"/>
  <c r="H85" i="72"/>
  <c r="G85" i="72"/>
  <c r="I85" i="72"/>
  <c r="L85" i="72"/>
  <c r="L218" i="72"/>
  <c r="G218" i="72"/>
  <c r="H218" i="72"/>
  <c r="I218" i="72"/>
  <c r="J218" i="72"/>
  <c r="F218" i="72"/>
  <c r="K218" i="72"/>
  <c r="L207" i="72"/>
  <c r="F207" i="72"/>
  <c r="G207" i="72"/>
  <c r="H207" i="72"/>
  <c r="I207" i="72"/>
  <c r="J207" i="72"/>
  <c r="K207" i="72"/>
  <c r="L101" i="72"/>
  <c r="F101" i="72"/>
  <c r="G101" i="72"/>
  <c r="H101" i="72"/>
  <c r="I101" i="72"/>
  <c r="J101" i="72"/>
  <c r="K101" i="72"/>
  <c r="L163" i="72"/>
  <c r="F163" i="72"/>
  <c r="G163" i="72"/>
  <c r="I163" i="72"/>
  <c r="J163" i="72"/>
  <c r="K163" i="72"/>
  <c r="J38" i="72"/>
  <c r="K38" i="72"/>
  <c r="L38" i="72"/>
  <c r="F38" i="72"/>
  <c r="H38" i="72"/>
  <c r="G38" i="72"/>
  <c r="I38" i="72"/>
  <c r="L208" i="72"/>
  <c r="F208" i="72"/>
  <c r="G208" i="72"/>
  <c r="H208" i="72"/>
  <c r="I208" i="72"/>
  <c r="J208" i="72"/>
  <c r="K208" i="72"/>
  <c r="J22" i="72"/>
  <c r="K22" i="72"/>
  <c r="L22" i="72"/>
  <c r="F22" i="72"/>
  <c r="H22" i="72"/>
  <c r="G22" i="72"/>
  <c r="I22" i="72"/>
  <c r="L202" i="72"/>
  <c r="F202" i="72"/>
  <c r="G202" i="72"/>
  <c r="H202" i="72"/>
  <c r="I202" i="72"/>
  <c r="J202" i="72"/>
  <c r="K202" i="72"/>
  <c r="L168" i="72"/>
  <c r="F168" i="72"/>
  <c r="H168" i="72"/>
  <c r="I168" i="72"/>
  <c r="J168" i="72"/>
  <c r="K168" i="72"/>
  <c r="J34" i="72"/>
  <c r="K34" i="72"/>
  <c r="L34" i="72"/>
  <c r="F34" i="72"/>
  <c r="H34" i="72"/>
  <c r="G34" i="72"/>
  <c r="I34" i="72"/>
  <c r="J62" i="72"/>
  <c r="K62" i="72"/>
  <c r="L62" i="72"/>
  <c r="F62" i="72"/>
  <c r="H62" i="72"/>
  <c r="G62" i="72"/>
  <c r="I62" i="72"/>
  <c r="L200" i="72"/>
  <c r="F200" i="72"/>
  <c r="G200" i="72"/>
  <c r="H200" i="72"/>
  <c r="I200" i="72"/>
  <c r="J200" i="72"/>
  <c r="K200" i="72"/>
  <c r="H259" i="72"/>
  <c r="I259" i="72"/>
  <c r="J259" i="72"/>
  <c r="K259" i="72"/>
  <c r="L259" i="72"/>
  <c r="F259" i="72"/>
  <c r="G259" i="72"/>
  <c r="L118" i="72"/>
  <c r="F118" i="72"/>
  <c r="G118" i="72"/>
  <c r="H118" i="72"/>
  <c r="I118" i="72"/>
  <c r="J118" i="72"/>
  <c r="K118" i="72"/>
  <c r="H252" i="72"/>
  <c r="I252" i="72"/>
  <c r="J252" i="72"/>
  <c r="K252" i="72"/>
  <c r="L252" i="72"/>
  <c r="F252" i="72"/>
  <c r="G252" i="72"/>
  <c r="J86" i="72"/>
  <c r="K86" i="72"/>
  <c r="F86" i="72"/>
  <c r="H86" i="72"/>
  <c r="I86" i="72"/>
  <c r="L86" i="72"/>
  <c r="G86" i="72"/>
  <c r="L173" i="72"/>
  <c r="F173" i="72"/>
  <c r="G173" i="72"/>
  <c r="H173" i="72"/>
  <c r="I173" i="72"/>
  <c r="J173" i="72"/>
  <c r="K173" i="72"/>
  <c r="H242" i="72"/>
  <c r="I242" i="72"/>
  <c r="J242" i="72"/>
  <c r="K242" i="72"/>
  <c r="L242" i="72"/>
  <c r="F242" i="72"/>
  <c r="G242" i="72"/>
  <c r="J53" i="72"/>
  <c r="K53" i="72"/>
  <c r="L53" i="72"/>
  <c r="F53" i="72"/>
  <c r="H53" i="72"/>
  <c r="G53" i="72"/>
  <c r="I53" i="72"/>
  <c r="J52" i="72"/>
  <c r="K52" i="72"/>
  <c r="L52" i="72"/>
  <c r="F52" i="72"/>
  <c r="H52" i="72"/>
  <c r="G52" i="72"/>
  <c r="I52" i="72"/>
  <c r="L193" i="72"/>
  <c r="G193" i="72"/>
  <c r="H193" i="72"/>
  <c r="I193" i="72"/>
  <c r="J193" i="72"/>
  <c r="K193" i="72"/>
  <c r="L139" i="72"/>
  <c r="H139" i="72"/>
  <c r="I139" i="72"/>
  <c r="J139" i="72"/>
  <c r="F139" i="72"/>
  <c r="K139" i="72"/>
  <c r="L133" i="72"/>
  <c r="F133" i="72"/>
  <c r="H133" i="72"/>
  <c r="I133" i="72"/>
  <c r="J133" i="72"/>
  <c r="K133" i="72"/>
  <c r="L201" i="72"/>
  <c r="F201" i="72"/>
  <c r="G201" i="72"/>
  <c r="H201" i="72"/>
  <c r="I201" i="72"/>
  <c r="J201" i="72"/>
  <c r="K201" i="72"/>
  <c r="L195" i="72"/>
  <c r="F195" i="72"/>
  <c r="H195" i="72"/>
  <c r="I195" i="72"/>
  <c r="J195" i="72"/>
  <c r="K195" i="72"/>
  <c r="L141" i="72"/>
  <c r="G141" i="72"/>
  <c r="H141" i="72"/>
  <c r="I141" i="72"/>
  <c r="J141" i="72"/>
  <c r="F141" i="72"/>
  <c r="K141" i="72"/>
  <c r="I319" i="72"/>
  <c r="J319" i="72"/>
  <c r="K319" i="72"/>
  <c r="L319" i="72"/>
  <c r="H319" i="72"/>
  <c r="F319" i="72"/>
  <c r="L145" i="72"/>
  <c r="H145" i="72"/>
  <c r="I145" i="72"/>
  <c r="J145" i="72"/>
  <c r="F145" i="72"/>
  <c r="K145" i="72"/>
  <c r="J76" i="72"/>
  <c r="K76" i="72"/>
  <c r="F76" i="72"/>
  <c r="H76" i="72"/>
  <c r="G76" i="72"/>
  <c r="I76" i="72"/>
  <c r="L76" i="72"/>
  <c r="H263" i="72"/>
  <c r="I263" i="72"/>
  <c r="J263" i="72"/>
  <c r="K263" i="72"/>
  <c r="L263" i="72"/>
  <c r="F263" i="72"/>
  <c r="J48" i="72"/>
  <c r="K48" i="72"/>
  <c r="L48" i="72"/>
  <c r="F48" i="72"/>
  <c r="H48" i="72"/>
  <c r="G48" i="72"/>
  <c r="I48" i="72"/>
  <c r="J29" i="72"/>
  <c r="K29" i="72"/>
  <c r="L29" i="72"/>
  <c r="F29" i="72"/>
  <c r="H29" i="72"/>
  <c r="G29" i="72"/>
  <c r="I29" i="72"/>
  <c r="J73" i="72"/>
  <c r="K73" i="72"/>
  <c r="L73" i="72"/>
  <c r="F73" i="72"/>
  <c r="H73" i="72"/>
  <c r="G73" i="72"/>
  <c r="I73" i="72"/>
  <c r="J78" i="72"/>
  <c r="K78" i="72"/>
  <c r="F78" i="72"/>
  <c r="H78" i="72"/>
  <c r="I78" i="72"/>
  <c r="L78" i="72"/>
  <c r="G78" i="72"/>
  <c r="L171" i="72"/>
  <c r="F171" i="72"/>
  <c r="G171" i="72"/>
  <c r="H171" i="72"/>
  <c r="I171" i="72"/>
  <c r="J171" i="72"/>
  <c r="K171" i="72"/>
  <c r="L216" i="72"/>
  <c r="G216" i="72"/>
  <c r="H216" i="72"/>
  <c r="I216" i="72"/>
  <c r="J216" i="72"/>
  <c r="K216" i="72"/>
  <c r="F216" i="72"/>
  <c r="L170" i="72"/>
  <c r="F170" i="72"/>
  <c r="G170" i="72"/>
  <c r="H170" i="72"/>
  <c r="I170" i="72"/>
  <c r="J170" i="72"/>
  <c r="K170" i="72"/>
  <c r="H240" i="72"/>
  <c r="I240" i="72"/>
  <c r="J240" i="72"/>
  <c r="K240" i="72"/>
  <c r="L240" i="72"/>
  <c r="G240" i="72"/>
  <c r="L96" i="72"/>
  <c r="F96" i="72"/>
  <c r="G96" i="72"/>
  <c r="H96" i="72"/>
  <c r="I96" i="72"/>
  <c r="J96" i="72"/>
  <c r="K96" i="72"/>
  <c r="H264" i="72"/>
  <c r="I264" i="72"/>
  <c r="J264" i="72"/>
  <c r="K264" i="72"/>
  <c r="L264" i="72"/>
  <c r="G264" i="72"/>
  <c r="J88" i="72"/>
  <c r="K88" i="72"/>
  <c r="F88" i="72"/>
  <c r="I88" i="72"/>
  <c r="L88" i="72"/>
  <c r="G88" i="72"/>
  <c r="H88" i="72"/>
  <c r="H223" i="72"/>
  <c r="I223" i="72"/>
  <c r="J223" i="72"/>
  <c r="K223" i="72"/>
  <c r="L223" i="72"/>
  <c r="F223" i="72"/>
  <c r="G223" i="72"/>
  <c r="L113" i="72"/>
  <c r="F113" i="72"/>
  <c r="G113" i="72"/>
  <c r="H113" i="72"/>
  <c r="I113" i="72"/>
  <c r="J113" i="72"/>
  <c r="K113" i="72"/>
  <c r="I322" i="72"/>
  <c r="J322" i="72"/>
  <c r="K322" i="72"/>
  <c r="L322" i="72"/>
  <c r="G322" i="72"/>
  <c r="H322" i="72"/>
  <c r="F322" i="72"/>
  <c r="J44" i="72"/>
  <c r="K44" i="72"/>
  <c r="L44" i="72"/>
  <c r="F44" i="72"/>
  <c r="H44" i="72"/>
  <c r="G44" i="72"/>
  <c r="I44" i="72"/>
  <c r="L131" i="72"/>
  <c r="G131" i="72"/>
  <c r="H131" i="72"/>
  <c r="I131" i="72"/>
  <c r="J131" i="72"/>
  <c r="K131" i="72"/>
  <c r="J39" i="72"/>
  <c r="K39" i="72"/>
  <c r="L39" i="72"/>
  <c r="F39" i="72"/>
  <c r="H39" i="72"/>
  <c r="G39" i="72"/>
  <c r="I39" i="72"/>
  <c r="H257" i="72"/>
  <c r="I257" i="72"/>
  <c r="J257" i="72"/>
  <c r="K257" i="72"/>
  <c r="L257" i="72"/>
  <c r="F257" i="72"/>
  <c r="J47" i="72"/>
  <c r="K47" i="72"/>
  <c r="L47" i="72"/>
  <c r="F47" i="72"/>
  <c r="H47" i="72"/>
  <c r="G47" i="72"/>
  <c r="I47" i="72"/>
  <c r="H265" i="72"/>
  <c r="I265" i="72"/>
  <c r="J265" i="72"/>
  <c r="K265" i="72"/>
  <c r="L265" i="72"/>
  <c r="F265" i="72"/>
  <c r="L205" i="72"/>
  <c r="G205" i="72"/>
  <c r="H205" i="72"/>
  <c r="I205" i="72"/>
  <c r="J205" i="72"/>
  <c r="K205" i="72"/>
  <c r="J55" i="72"/>
  <c r="K55" i="72"/>
  <c r="L55" i="72"/>
  <c r="H55" i="72"/>
  <c r="G55" i="72"/>
  <c r="I55" i="72"/>
  <c r="L209" i="72"/>
  <c r="G209" i="72"/>
  <c r="H209" i="72"/>
  <c r="I209" i="72"/>
  <c r="J209" i="72"/>
  <c r="F209" i="72"/>
  <c r="K209" i="72"/>
  <c r="I323" i="72"/>
  <c r="J323" i="72"/>
  <c r="K323" i="72"/>
  <c r="L323" i="72"/>
  <c r="H323" i="72"/>
  <c r="F323" i="72"/>
  <c r="L153" i="72"/>
  <c r="F153" i="72"/>
  <c r="H153" i="72"/>
  <c r="I153" i="72"/>
  <c r="J153" i="72"/>
  <c r="K153" i="72"/>
  <c r="L211" i="72"/>
  <c r="G211" i="72"/>
  <c r="H211" i="72"/>
  <c r="I211" i="72"/>
  <c r="J211" i="72"/>
  <c r="K211" i="72"/>
  <c r="L138" i="72"/>
  <c r="H138" i="72"/>
  <c r="I138" i="72"/>
  <c r="J138" i="72"/>
  <c r="F138" i="72"/>
  <c r="K138" i="72"/>
  <c r="H244" i="72"/>
  <c r="I244" i="72"/>
  <c r="J244" i="72"/>
  <c r="K244" i="72"/>
  <c r="L244" i="72"/>
  <c r="F244" i="72"/>
  <c r="G244" i="72"/>
  <c r="H246" i="72"/>
  <c r="I246" i="72"/>
  <c r="J246" i="72"/>
  <c r="K246" i="72"/>
  <c r="L246" i="72"/>
  <c r="F246" i="72"/>
  <c r="G246" i="72"/>
  <c r="H224" i="72"/>
  <c r="I224" i="72"/>
  <c r="J224" i="72"/>
  <c r="K224" i="72"/>
  <c r="L224" i="72"/>
  <c r="F224" i="72"/>
  <c r="G224" i="72"/>
  <c r="L90" i="72"/>
  <c r="F90" i="72"/>
  <c r="G90" i="72"/>
  <c r="H90" i="72"/>
  <c r="I90" i="72"/>
  <c r="J90" i="72"/>
  <c r="K90" i="72"/>
  <c r="J10" i="72"/>
  <c r="K10" i="72"/>
  <c r="L10" i="72"/>
  <c r="F10" i="72"/>
  <c r="H10" i="72"/>
  <c r="G10" i="72"/>
  <c r="I10" i="72"/>
  <c r="H232" i="72"/>
  <c r="I232" i="72"/>
  <c r="J232" i="72"/>
  <c r="K232" i="72"/>
  <c r="L232" i="72"/>
  <c r="G232" i="72"/>
  <c r="I320" i="72"/>
  <c r="J320" i="72"/>
  <c r="K320" i="72"/>
  <c r="L320" i="72"/>
  <c r="G320" i="72"/>
  <c r="H320" i="72"/>
  <c r="J82" i="72"/>
  <c r="K82" i="72"/>
  <c r="F82" i="72"/>
  <c r="H82" i="72"/>
  <c r="G82" i="72"/>
  <c r="I82" i="72"/>
  <c r="L82" i="72"/>
  <c r="H256" i="72"/>
  <c r="I256" i="72"/>
  <c r="J256" i="72"/>
  <c r="K256" i="72"/>
  <c r="L256" i="72"/>
  <c r="F256" i="72"/>
  <c r="I351" i="72"/>
  <c r="J351" i="72"/>
  <c r="K351" i="72"/>
  <c r="L351" i="72"/>
  <c r="G351" i="72"/>
  <c r="H351" i="72"/>
  <c r="F351" i="72"/>
  <c r="H250" i="72"/>
  <c r="I250" i="72"/>
  <c r="J250" i="72"/>
  <c r="K250" i="72"/>
  <c r="L250" i="72"/>
  <c r="F250" i="72"/>
  <c r="G250" i="72"/>
  <c r="J81" i="72"/>
  <c r="K81" i="72"/>
  <c r="F81" i="72"/>
  <c r="H81" i="72"/>
  <c r="G81" i="72"/>
  <c r="I81" i="72"/>
  <c r="L81" i="72"/>
  <c r="J87" i="72"/>
  <c r="K87" i="72"/>
  <c r="F87" i="72"/>
  <c r="G87" i="72"/>
  <c r="H87" i="72"/>
  <c r="I87" i="72"/>
  <c r="L87" i="72"/>
  <c r="J31" i="72"/>
  <c r="K31" i="72"/>
  <c r="L31" i="72"/>
  <c r="H31" i="72"/>
  <c r="G31" i="72"/>
  <c r="I31" i="72"/>
  <c r="L103" i="72"/>
  <c r="F103" i="72"/>
  <c r="G103" i="72"/>
  <c r="H103" i="72"/>
  <c r="I103" i="72"/>
  <c r="J103" i="72"/>
  <c r="K103" i="72"/>
  <c r="I321" i="72"/>
  <c r="J321" i="72"/>
  <c r="K321" i="72"/>
  <c r="L321" i="72"/>
  <c r="G321" i="72"/>
  <c r="H321" i="72"/>
  <c r="H261" i="72"/>
  <c r="I261" i="72"/>
  <c r="J261" i="72"/>
  <c r="K261" i="72"/>
  <c r="L261" i="72"/>
  <c r="F261" i="72"/>
  <c r="J83" i="72"/>
  <c r="K83" i="72"/>
  <c r="F83" i="72"/>
  <c r="H83" i="72"/>
  <c r="L83" i="72"/>
  <c r="G83" i="72"/>
  <c r="I83" i="72"/>
  <c r="H269" i="72"/>
  <c r="I269" i="72"/>
  <c r="J269" i="72"/>
  <c r="K269" i="72"/>
  <c r="L269" i="72"/>
  <c r="G269" i="72"/>
  <c r="L99" i="72"/>
  <c r="F99" i="72"/>
  <c r="G99" i="72"/>
  <c r="H99" i="72"/>
  <c r="I99" i="72"/>
  <c r="J99" i="72"/>
  <c r="K99" i="72"/>
  <c r="L213" i="72"/>
  <c r="H213" i="72"/>
  <c r="I213" i="72"/>
  <c r="J213" i="72"/>
  <c r="F213" i="72"/>
  <c r="K213" i="72"/>
  <c r="J63" i="72"/>
  <c r="K63" i="72"/>
  <c r="L63" i="72"/>
  <c r="F63" i="72"/>
  <c r="H63" i="72"/>
  <c r="G63" i="72"/>
  <c r="I63" i="72"/>
  <c r="L217" i="72"/>
  <c r="G217" i="72"/>
  <c r="H217" i="72"/>
  <c r="I217" i="72"/>
  <c r="J217" i="72"/>
  <c r="F217" i="72"/>
  <c r="K217" i="72"/>
  <c r="J6" i="72"/>
  <c r="K6" i="72"/>
  <c r="L6" i="72"/>
  <c r="F6" i="72"/>
  <c r="H6" i="72"/>
  <c r="G6" i="72"/>
  <c r="I6" i="72"/>
  <c r="J80" i="72"/>
  <c r="K80" i="72"/>
  <c r="F80" i="72"/>
  <c r="H80" i="72"/>
  <c r="G80" i="72"/>
  <c r="I80" i="72"/>
  <c r="L80" i="72"/>
  <c r="H226" i="72"/>
  <c r="J226" i="72"/>
  <c r="K226" i="72"/>
  <c r="L226" i="72"/>
  <c r="F226" i="72"/>
  <c r="G226" i="72"/>
  <c r="K75" i="72"/>
  <c r="F75" i="72"/>
  <c r="H75" i="72"/>
  <c r="L75" i="72"/>
  <c r="G75" i="72"/>
  <c r="I75" i="72"/>
  <c r="J56" i="72"/>
  <c r="K56" i="72"/>
  <c r="L56" i="72"/>
  <c r="F56" i="72"/>
  <c r="H56" i="72"/>
  <c r="G56" i="72"/>
  <c r="I56" i="72"/>
  <c r="L102" i="72"/>
  <c r="F102" i="72"/>
  <c r="G102" i="72"/>
  <c r="H102" i="72"/>
  <c r="I102" i="72"/>
  <c r="J102" i="72"/>
  <c r="K102" i="72"/>
  <c r="J21" i="72"/>
  <c r="K21" i="72"/>
  <c r="L21" i="72"/>
  <c r="F21" i="72"/>
  <c r="H21" i="72"/>
  <c r="G21" i="72"/>
  <c r="I21" i="72"/>
  <c r="L179" i="72"/>
  <c r="F179" i="72"/>
  <c r="G179" i="72"/>
  <c r="H179" i="72"/>
  <c r="I179" i="72"/>
  <c r="J179" i="72"/>
  <c r="K179" i="72"/>
  <c r="J7" i="72"/>
  <c r="K7" i="72"/>
  <c r="L7" i="72"/>
  <c r="F7" i="72"/>
  <c r="H7" i="72"/>
  <c r="G7" i="72"/>
  <c r="I7" i="72"/>
  <c r="L91" i="72"/>
  <c r="F91" i="72"/>
  <c r="G91" i="72"/>
  <c r="H91" i="72"/>
  <c r="I91" i="72"/>
  <c r="J91" i="72"/>
  <c r="K91" i="72"/>
  <c r="L188" i="72"/>
  <c r="F188" i="72"/>
  <c r="G188" i="72"/>
  <c r="H188" i="72"/>
  <c r="I188" i="72"/>
  <c r="J188" i="72"/>
  <c r="K188" i="72"/>
  <c r="L169" i="72"/>
  <c r="F169" i="72"/>
  <c r="H169" i="72"/>
  <c r="I169" i="72"/>
  <c r="J169" i="72"/>
  <c r="K169" i="72"/>
  <c r="H241" i="72"/>
  <c r="I241" i="72"/>
  <c r="J241" i="72"/>
  <c r="K241" i="72"/>
  <c r="L241" i="72"/>
  <c r="F241" i="72"/>
  <c r="G241" i="72"/>
  <c r="H267" i="72"/>
  <c r="I267" i="72"/>
  <c r="J267" i="72"/>
  <c r="K267" i="72"/>
  <c r="L267" i="72"/>
  <c r="F267" i="72"/>
  <c r="G267" i="72"/>
  <c r="L181" i="72"/>
  <c r="F181" i="72"/>
  <c r="H181" i="72"/>
  <c r="I181" i="72"/>
  <c r="J181" i="72"/>
  <c r="K181" i="72"/>
  <c r="J59" i="72"/>
  <c r="K59" i="72"/>
  <c r="L59" i="72"/>
  <c r="F59" i="72"/>
  <c r="H59" i="72"/>
  <c r="G59" i="72"/>
  <c r="I59" i="72"/>
  <c r="H253" i="72"/>
  <c r="I253" i="72"/>
  <c r="J253" i="72"/>
  <c r="K253" i="72"/>
  <c r="L253" i="72"/>
  <c r="F253" i="72"/>
  <c r="G253" i="72"/>
  <c r="L198" i="72"/>
  <c r="F198" i="72"/>
  <c r="H198" i="72"/>
  <c r="I198" i="72"/>
  <c r="J198" i="72"/>
  <c r="K198" i="72"/>
  <c r="J41" i="72"/>
  <c r="K41" i="72"/>
  <c r="L41" i="72"/>
  <c r="F41" i="72"/>
  <c r="H41" i="72"/>
  <c r="G41" i="72"/>
  <c r="I41" i="72"/>
  <c r="L148" i="72"/>
  <c r="G148" i="72"/>
  <c r="H148" i="72"/>
  <c r="I148" i="72"/>
  <c r="J148" i="72"/>
  <c r="F148" i="72"/>
  <c r="K148" i="72"/>
  <c r="L206" i="72"/>
  <c r="G206" i="72"/>
  <c r="H206" i="72"/>
  <c r="I206" i="72"/>
  <c r="J206" i="72"/>
  <c r="K206" i="72"/>
  <c r="J49" i="72"/>
  <c r="K49" i="72"/>
  <c r="L49" i="72"/>
  <c r="F49" i="72"/>
  <c r="H49" i="72"/>
  <c r="G49" i="72"/>
  <c r="I49" i="72"/>
  <c r="L156" i="72"/>
  <c r="F156" i="72"/>
  <c r="G156" i="72"/>
  <c r="I156" i="72"/>
  <c r="J156" i="72"/>
  <c r="K156" i="72"/>
  <c r="L214" i="72"/>
  <c r="G214" i="72"/>
  <c r="H214" i="72"/>
  <c r="I214" i="72"/>
  <c r="F214" i="72"/>
  <c r="K214" i="72"/>
  <c r="L164" i="72"/>
  <c r="F164" i="72"/>
  <c r="G164" i="72"/>
  <c r="H164" i="72"/>
  <c r="I164" i="72"/>
  <c r="J164" i="72"/>
  <c r="K164" i="72"/>
  <c r="L107" i="72"/>
  <c r="F107" i="72"/>
  <c r="G107" i="72"/>
  <c r="H107" i="72"/>
  <c r="I107" i="72"/>
  <c r="J107" i="72"/>
  <c r="K107" i="72"/>
  <c r="H285" i="72"/>
  <c r="I285" i="72"/>
  <c r="K285" i="72"/>
  <c r="L285" i="72"/>
  <c r="G285" i="72"/>
  <c r="J285" i="72"/>
  <c r="J71" i="72"/>
  <c r="K71" i="72"/>
  <c r="L71" i="72"/>
  <c r="F71" i="72"/>
  <c r="H71" i="72"/>
  <c r="G71" i="72"/>
  <c r="I71" i="72"/>
  <c r="L161" i="72"/>
  <c r="F161" i="72"/>
  <c r="H161" i="72"/>
  <c r="I161" i="72"/>
  <c r="J161" i="72"/>
  <c r="K161" i="72"/>
  <c r="J28" i="72"/>
  <c r="K28" i="72"/>
  <c r="L28" i="72"/>
  <c r="F28" i="72"/>
  <c r="H28" i="72"/>
  <c r="G28" i="72"/>
  <c r="I28" i="72"/>
  <c r="J74" i="72"/>
  <c r="K74" i="72"/>
  <c r="L74" i="72"/>
  <c r="F74" i="72"/>
  <c r="H74" i="72"/>
  <c r="G74" i="72"/>
  <c r="I74" i="72"/>
  <c r="L210" i="72"/>
  <c r="G210" i="72"/>
  <c r="H210" i="72"/>
  <c r="I210" i="72"/>
  <c r="J210" i="72"/>
  <c r="K210" i="72"/>
  <c r="L136" i="72"/>
  <c r="H136" i="72"/>
  <c r="I136" i="72"/>
  <c r="J136" i="72"/>
  <c r="F136" i="72"/>
  <c r="K136" i="72"/>
  <c r="J50" i="72"/>
  <c r="K50" i="72"/>
  <c r="L50" i="72"/>
  <c r="F50" i="72"/>
  <c r="H50" i="72"/>
  <c r="G50" i="72"/>
  <c r="I50" i="72"/>
  <c r="J18" i="72"/>
  <c r="K18" i="72"/>
  <c r="L18" i="72"/>
  <c r="F18" i="72"/>
  <c r="H18" i="72"/>
  <c r="G18" i="72"/>
  <c r="I18" i="72"/>
  <c r="H234" i="72"/>
  <c r="I234" i="72"/>
  <c r="J234" i="72"/>
  <c r="K234" i="72"/>
  <c r="L234" i="72"/>
  <c r="G234" i="72"/>
  <c r="H254" i="72"/>
  <c r="I254" i="72"/>
  <c r="J254" i="72"/>
  <c r="K254" i="72"/>
  <c r="L254" i="72"/>
  <c r="F254" i="72"/>
  <c r="G254" i="72"/>
  <c r="J33" i="72"/>
  <c r="K33" i="72"/>
  <c r="L33" i="72"/>
  <c r="F33" i="72"/>
  <c r="H33" i="72"/>
  <c r="G33" i="72"/>
  <c r="I33" i="72"/>
  <c r="L146" i="72"/>
  <c r="G146" i="72"/>
  <c r="H146" i="72"/>
  <c r="I146" i="72"/>
  <c r="J146" i="72"/>
  <c r="K146" i="72"/>
  <c r="J43" i="72"/>
  <c r="K43" i="72"/>
  <c r="L43" i="72"/>
  <c r="F43" i="72"/>
  <c r="H43" i="72"/>
  <c r="G43" i="72"/>
  <c r="I43" i="72"/>
  <c r="L140" i="72"/>
  <c r="G140" i="72"/>
  <c r="H140" i="72"/>
  <c r="I140" i="72"/>
  <c r="J140" i="72"/>
  <c r="K140" i="72"/>
  <c r="L105" i="72"/>
  <c r="F105" i="72"/>
  <c r="G105" i="72"/>
  <c r="H105" i="72"/>
  <c r="I105" i="72"/>
  <c r="J105" i="72"/>
  <c r="K105" i="72"/>
  <c r="L212" i="72"/>
  <c r="G212" i="72"/>
  <c r="H212" i="72"/>
  <c r="I212" i="72"/>
  <c r="J212" i="72"/>
  <c r="K212" i="72"/>
  <c r="F212" i="72"/>
  <c r="J13" i="72"/>
  <c r="K13" i="72"/>
  <c r="L13" i="72"/>
  <c r="F13" i="72"/>
  <c r="H13" i="72"/>
  <c r="G13" i="72"/>
  <c r="I13" i="72"/>
  <c r="L114" i="72"/>
  <c r="F114" i="72"/>
  <c r="G114" i="72"/>
  <c r="H114" i="72"/>
  <c r="I114" i="72"/>
  <c r="J114" i="72"/>
  <c r="K114" i="72"/>
  <c r="L220" i="72"/>
  <c r="G220" i="72"/>
  <c r="H220" i="72"/>
  <c r="I220" i="72"/>
  <c r="J220" i="72"/>
  <c r="K220" i="72"/>
  <c r="F220" i="72"/>
  <c r="J57" i="72"/>
  <c r="K57" i="72"/>
  <c r="L57" i="72"/>
  <c r="F57" i="72"/>
  <c r="H57" i="72"/>
  <c r="G57" i="72"/>
  <c r="I57" i="72"/>
  <c r="H230" i="72"/>
  <c r="J230" i="72"/>
  <c r="K230" i="72"/>
  <c r="L230" i="72"/>
  <c r="F230" i="72"/>
  <c r="G230" i="72"/>
  <c r="L172" i="72"/>
  <c r="F172" i="72"/>
  <c r="G172" i="72"/>
  <c r="H172" i="72"/>
  <c r="I172" i="72"/>
  <c r="J172" i="72"/>
  <c r="K172" i="72"/>
  <c r="H225" i="72"/>
  <c r="I225" i="72"/>
  <c r="J225" i="72"/>
  <c r="K225" i="72"/>
  <c r="L225" i="72"/>
  <c r="F225" i="72"/>
  <c r="G225" i="72"/>
  <c r="J42" i="72"/>
  <c r="K42" i="72"/>
  <c r="L42" i="72"/>
  <c r="F42" i="72"/>
  <c r="H42" i="72"/>
  <c r="G42" i="72"/>
  <c r="I42" i="72"/>
  <c r="J37" i="72"/>
  <c r="K37" i="72"/>
  <c r="L37" i="72"/>
  <c r="F37" i="72"/>
  <c r="H37" i="72"/>
  <c r="G37" i="72"/>
  <c r="I37" i="72"/>
  <c r="J51" i="72"/>
  <c r="K51" i="72"/>
  <c r="L51" i="72"/>
  <c r="F51" i="72"/>
  <c r="H51" i="72"/>
  <c r="G51" i="72"/>
  <c r="I51" i="72"/>
  <c r="J15" i="72"/>
  <c r="K15" i="72"/>
  <c r="L15" i="72"/>
  <c r="F15" i="72"/>
  <c r="H15" i="72"/>
  <c r="I15" i="72"/>
  <c r="J17" i="72"/>
  <c r="K17" i="72"/>
  <c r="L17" i="72"/>
  <c r="F17" i="72"/>
  <c r="H17" i="72"/>
  <c r="G17" i="72"/>
  <c r="I17" i="72"/>
  <c r="I258" i="72"/>
  <c r="J258" i="72"/>
  <c r="K258" i="72"/>
  <c r="L258" i="72"/>
  <c r="F258" i="72"/>
  <c r="G258" i="72"/>
  <c r="L184" i="72"/>
  <c r="F184" i="72"/>
  <c r="G184" i="72"/>
  <c r="H184" i="72"/>
  <c r="I184" i="72"/>
  <c r="J184" i="72"/>
  <c r="K184" i="72"/>
  <c r="L104" i="72"/>
  <c r="F104" i="72"/>
  <c r="G104" i="72"/>
  <c r="H104" i="72"/>
  <c r="I104" i="72"/>
  <c r="J104" i="72"/>
  <c r="K104" i="72"/>
  <c r="J23" i="72"/>
  <c r="K23" i="72"/>
  <c r="L23" i="72"/>
  <c r="F23" i="72"/>
  <c r="H23" i="72"/>
  <c r="G23" i="72"/>
  <c r="I23" i="72"/>
  <c r="L106" i="72"/>
  <c r="F106" i="72"/>
  <c r="G106" i="72"/>
  <c r="H106" i="72"/>
  <c r="J106" i="72"/>
  <c r="K106" i="72"/>
  <c r="J25" i="72"/>
  <c r="K25" i="72"/>
  <c r="L25" i="72"/>
  <c r="F25" i="72"/>
  <c r="H25" i="72"/>
  <c r="G25" i="72"/>
  <c r="I25" i="72"/>
  <c r="L132" i="72"/>
  <c r="G132" i="72"/>
  <c r="H132" i="72"/>
  <c r="I132" i="72"/>
  <c r="J132" i="72"/>
  <c r="K132" i="72"/>
  <c r="L204" i="72"/>
  <c r="F204" i="72"/>
  <c r="G204" i="72"/>
  <c r="H204" i="72"/>
  <c r="I204" i="72"/>
  <c r="J204" i="72"/>
  <c r="K204" i="72"/>
  <c r="L110" i="72"/>
  <c r="F110" i="72"/>
  <c r="G110" i="72"/>
  <c r="H110" i="72"/>
  <c r="I110" i="72"/>
  <c r="J110" i="72"/>
  <c r="K110" i="72"/>
  <c r="L178" i="72"/>
  <c r="F178" i="72"/>
  <c r="G178" i="72"/>
  <c r="H178" i="72"/>
  <c r="I178" i="72"/>
  <c r="J178" i="72"/>
  <c r="K178" i="72"/>
  <c r="L150" i="72"/>
  <c r="G150" i="72"/>
  <c r="H150" i="72"/>
  <c r="J150" i="72"/>
  <c r="K150" i="72"/>
  <c r="F150" i="72"/>
  <c r="I150" i="72"/>
  <c r="L186" i="72"/>
  <c r="F186" i="72"/>
  <c r="G186" i="72"/>
  <c r="H186" i="72"/>
  <c r="I186" i="72"/>
  <c r="J186" i="72"/>
  <c r="K186" i="72"/>
  <c r="L127" i="72"/>
  <c r="F127" i="72"/>
  <c r="G127" i="72"/>
  <c r="H127" i="72"/>
  <c r="I127" i="72"/>
  <c r="J127" i="72"/>
  <c r="K127" i="72"/>
  <c r="L122" i="72"/>
  <c r="F122" i="72"/>
  <c r="G122" i="72"/>
  <c r="H122" i="72"/>
  <c r="I122" i="72"/>
  <c r="J122" i="72"/>
  <c r="K122" i="72"/>
  <c r="J54" i="72"/>
  <c r="K54" i="72"/>
  <c r="L54" i="72"/>
  <c r="F54" i="72"/>
  <c r="H54" i="72"/>
  <c r="G54" i="72"/>
  <c r="I54" i="72"/>
  <c r="I318" i="72"/>
  <c r="J318" i="72"/>
  <c r="K318" i="72"/>
  <c r="L318" i="72"/>
  <c r="G318" i="72"/>
  <c r="H318" i="72"/>
  <c r="F318" i="72"/>
  <c r="J65" i="72"/>
  <c r="K65" i="72"/>
  <c r="L65" i="72"/>
  <c r="F65" i="72"/>
  <c r="H65" i="72"/>
  <c r="G65" i="72"/>
  <c r="I65" i="72"/>
  <c r="H236" i="72"/>
  <c r="I236" i="72"/>
  <c r="J236" i="72"/>
  <c r="K236" i="72"/>
  <c r="L236" i="72"/>
  <c r="F236" i="72"/>
  <c r="G236" i="72"/>
  <c r="J70" i="72"/>
  <c r="K70" i="72"/>
  <c r="L70" i="72"/>
  <c r="F70" i="72"/>
  <c r="H70" i="72"/>
  <c r="G70" i="72"/>
  <c r="I70" i="72"/>
  <c r="H238" i="72"/>
  <c r="I238" i="72"/>
  <c r="J238" i="72"/>
  <c r="K238" i="72"/>
  <c r="L238" i="72"/>
  <c r="F238" i="72"/>
  <c r="H227" i="72"/>
  <c r="I227" i="72"/>
  <c r="J227" i="72"/>
  <c r="K227" i="72"/>
  <c r="L227" i="72"/>
  <c r="F227" i="72"/>
  <c r="L165" i="72"/>
  <c r="F165" i="72"/>
  <c r="G165" i="72"/>
  <c r="H165" i="72"/>
  <c r="I165" i="72"/>
  <c r="J165" i="72"/>
  <c r="K165" i="72"/>
  <c r="L160" i="72"/>
  <c r="F160" i="72"/>
  <c r="G160" i="72"/>
  <c r="J160" i="72"/>
  <c r="K160" i="72"/>
  <c r="J66" i="72"/>
  <c r="K66" i="72"/>
  <c r="L66" i="72"/>
  <c r="F66" i="72"/>
  <c r="H66" i="72"/>
  <c r="G66" i="72"/>
  <c r="I66" i="72"/>
  <c r="J46" i="72"/>
  <c r="K46" i="72"/>
  <c r="L46" i="72"/>
  <c r="F46" i="72"/>
  <c r="H46" i="72"/>
  <c r="G46" i="72"/>
  <c r="I46" i="72"/>
  <c r="H251" i="72"/>
  <c r="I251" i="72"/>
  <c r="J251" i="72"/>
  <c r="K251" i="72"/>
  <c r="L251" i="72"/>
  <c r="F251" i="72"/>
  <c r="J58" i="72"/>
  <c r="K58" i="72"/>
  <c r="L58" i="72"/>
  <c r="F58" i="72"/>
  <c r="H58" i="72"/>
  <c r="G58" i="72"/>
  <c r="I58" i="72"/>
  <c r="J64" i="72"/>
  <c r="K64" i="72"/>
  <c r="L64" i="72"/>
  <c r="F64" i="72"/>
  <c r="H64" i="72"/>
  <c r="G64" i="72"/>
  <c r="I64" i="72"/>
  <c r="H235" i="72"/>
  <c r="I235" i="72"/>
  <c r="J235" i="72"/>
  <c r="K235" i="72"/>
  <c r="L235" i="72"/>
  <c r="F235" i="72"/>
  <c r="G235" i="72"/>
  <c r="L185" i="72"/>
  <c r="F185" i="72"/>
  <c r="G185" i="72"/>
  <c r="H185" i="72"/>
  <c r="I185" i="72"/>
  <c r="J185" i="72"/>
  <c r="K185" i="72"/>
  <c r="J16" i="72"/>
  <c r="K16" i="72"/>
  <c r="L16" i="72"/>
  <c r="F16" i="72"/>
  <c r="H16" i="72"/>
  <c r="G16" i="72"/>
  <c r="I16" i="72"/>
  <c r="H237" i="72"/>
  <c r="I237" i="72"/>
  <c r="J237" i="72"/>
  <c r="K237" i="72"/>
  <c r="L237" i="72"/>
  <c r="F237" i="72"/>
  <c r="G237" i="72"/>
  <c r="K89" i="72"/>
  <c r="L89" i="72"/>
  <c r="G89" i="72"/>
  <c r="H89" i="72"/>
  <c r="I89" i="72"/>
  <c r="J89" i="72"/>
  <c r="L196" i="72"/>
  <c r="G196" i="72"/>
  <c r="H196" i="72"/>
  <c r="I196" i="72"/>
  <c r="J196" i="72"/>
  <c r="K196" i="72"/>
  <c r="H262" i="72"/>
  <c r="I262" i="72"/>
  <c r="J262" i="72"/>
  <c r="K262" i="72"/>
  <c r="L262" i="72"/>
  <c r="F262" i="72"/>
  <c r="H268" i="72"/>
  <c r="I268" i="72"/>
  <c r="J268" i="72"/>
  <c r="K268" i="72"/>
  <c r="L268" i="72"/>
  <c r="F268" i="72"/>
  <c r="G268" i="72"/>
  <c r="J61" i="72"/>
  <c r="K61" i="72"/>
  <c r="L61" i="72"/>
  <c r="F61" i="72"/>
  <c r="H61" i="72"/>
  <c r="G61" i="72"/>
  <c r="I61" i="72"/>
  <c r="H266" i="72"/>
  <c r="I266" i="72"/>
  <c r="J266" i="72"/>
  <c r="K266" i="72"/>
  <c r="L266" i="72"/>
  <c r="F266" i="72"/>
  <c r="G266" i="72"/>
  <c r="L183" i="72"/>
  <c r="F183" i="72"/>
  <c r="G183" i="72"/>
  <c r="H183" i="72"/>
  <c r="I183" i="72"/>
  <c r="J183" i="72"/>
  <c r="K183" i="72"/>
  <c r="J69" i="72"/>
  <c r="K69" i="72"/>
  <c r="L69" i="72"/>
  <c r="F69" i="72"/>
  <c r="H69" i="72"/>
  <c r="G69" i="72"/>
  <c r="I69" i="72"/>
  <c r="J12" i="72"/>
  <c r="K12" i="72"/>
  <c r="L12" i="72"/>
  <c r="F12" i="72"/>
  <c r="H12" i="72"/>
  <c r="G12" i="72"/>
  <c r="I12" i="72"/>
  <c r="L135" i="72"/>
  <c r="F135" i="72"/>
  <c r="G135" i="72"/>
  <c r="H135" i="72"/>
  <c r="J135" i="72"/>
  <c r="K135" i="72"/>
  <c r="J20" i="72"/>
  <c r="K20" i="72"/>
  <c r="L20" i="72"/>
  <c r="F20" i="72"/>
  <c r="H20" i="72"/>
  <c r="G20" i="72"/>
  <c r="I20" i="72"/>
  <c r="L130" i="72"/>
  <c r="F130" i="72"/>
  <c r="G130" i="72"/>
  <c r="H130" i="72"/>
  <c r="I130" i="72"/>
  <c r="J130" i="72"/>
  <c r="K130" i="72"/>
  <c r="H229" i="72"/>
  <c r="J229" i="72"/>
  <c r="K229" i="72"/>
  <c r="L229" i="72"/>
  <c r="F229" i="72"/>
  <c r="G229" i="72"/>
  <c r="L100" i="72"/>
  <c r="G100" i="72"/>
  <c r="H100" i="72"/>
  <c r="I100" i="72"/>
  <c r="J100" i="72"/>
  <c r="K100" i="72"/>
  <c r="BL278" i="1"/>
  <c r="BL278" i="71" s="1"/>
  <c r="BK282" i="1"/>
  <c r="BK282" i="71" s="1"/>
  <c r="BL263" i="1"/>
  <c r="BL263" i="71" s="1"/>
  <c r="AU282" i="1"/>
  <c r="AU282" i="71" s="1"/>
  <c r="BK263" i="1"/>
  <c r="BK263" i="71" s="1"/>
  <c r="AZ22" i="71"/>
  <c r="BQ111" i="1"/>
  <c r="BQ111" i="71" s="1"/>
  <c r="BQ221" i="1"/>
  <c r="BQ221" i="71" s="1"/>
  <c r="BQ193" i="1"/>
  <c r="BQ193" i="71" s="1"/>
  <c r="BQ42" i="1"/>
  <c r="BQ42" i="71" s="1"/>
  <c r="BQ241" i="1"/>
  <c r="BQ241" i="71" s="1"/>
  <c r="BQ180" i="1"/>
  <c r="BQ180" i="71" s="1"/>
  <c r="BQ108" i="1"/>
  <c r="BQ108" i="71" s="1"/>
  <c r="BQ110" i="1"/>
  <c r="BQ110" i="71" s="1"/>
  <c r="BQ43" i="1"/>
  <c r="BQ43" i="71" s="1"/>
  <c r="BQ188" i="1"/>
  <c r="BQ188" i="71" s="1"/>
  <c r="BQ166" i="1"/>
  <c r="BQ166" i="71" s="1"/>
  <c r="BQ116" i="1"/>
  <c r="BQ116" i="71" s="1"/>
  <c r="BQ67" i="1"/>
  <c r="BQ67" i="71" s="1"/>
  <c r="BQ51" i="1"/>
  <c r="BQ51" i="71" s="1"/>
  <c r="BQ119" i="1"/>
  <c r="BQ119" i="71" s="1"/>
  <c r="BQ149" i="1"/>
  <c r="BQ149" i="71" s="1"/>
  <c r="BQ374" i="71"/>
  <c r="BQ171" i="1"/>
  <c r="BQ171" i="71" s="1"/>
  <c r="BQ112" i="1"/>
  <c r="BQ112" i="71" s="1"/>
  <c r="BQ224" i="1"/>
  <c r="BQ224" i="71" s="1"/>
  <c r="BQ146" i="1"/>
  <c r="BQ146" i="71" s="1"/>
  <c r="BQ115" i="1"/>
  <c r="BQ115" i="71" s="1"/>
  <c r="BQ92" i="1"/>
  <c r="BQ92" i="71" s="1"/>
  <c r="BQ29" i="1"/>
  <c r="BQ29" i="71" s="1"/>
  <c r="BQ207" i="1"/>
  <c r="BQ207" i="71" s="1"/>
  <c r="BQ134" i="1"/>
  <c r="BQ134" i="71" s="1"/>
  <c r="BQ68" i="1"/>
  <c r="BQ68" i="71" s="1"/>
  <c r="BQ210" i="1"/>
  <c r="BQ210" i="71" s="1"/>
  <c r="BQ94" i="1"/>
  <c r="BQ94" i="71" s="1"/>
  <c r="BQ82" i="1"/>
  <c r="BQ82" i="71" s="1"/>
  <c r="BQ58" i="1"/>
  <c r="BQ58" i="71" s="1"/>
  <c r="BQ228" i="1"/>
  <c r="BQ228" i="71" s="1"/>
  <c r="BQ30" i="1"/>
  <c r="BQ30" i="71" s="1"/>
  <c r="BQ125" i="1"/>
  <c r="BQ125" i="71" s="1"/>
  <c r="BQ238" i="1"/>
  <c r="BQ238" i="71" s="1"/>
  <c r="BQ139" i="1"/>
  <c r="BQ139" i="71" s="1"/>
  <c r="BQ130" i="1"/>
  <c r="BQ130" i="71" s="1"/>
  <c r="BQ100" i="1"/>
  <c r="BQ100" i="71" s="1"/>
  <c r="BQ54" i="1"/>
  <c r="BQ54" i="71" s="1"/>
  <c r="BQ133" i="1"/>
  <c r="BQ133" i="71" s="1"/>
  <c r="BQ236" i="1"/>
  <c r="BQ236" i="71" s="1"/>
  <c r="BQ247" i="1"/>
  <c r="BQ247" i="71" s="1"/>
  <c r="BQ99" i="1"/>
  <c r="BQ99" i="71" s="1"/>
  <c r="BQ28" i="1"/>
  <c r="BQ28" i="71" s="1"/>
  <c r="BQ78" i="1"/>
  <c r="BQ78" i="71" s="1"/>
  <c r="BQ218" i="1"/>
  <c r="BQ218" i="71" s="1"/>
  <c r="BQ181" i="1"/>
  <c r="BQ181" i="71" s="1"/>
  <c r="BQ107" i="1"/>
  <c r="BQ107" i="71" s="1"/>
  <c r="BQ45" i="1"/>
  <c r="BQ45" i="71" s="1"/>
  <c r="BQ161" i="1"/>
  <c r="BQ161" i="71" s="1"/>
  <c r="BQ79" i="1"/>
  <c r="BQ79" i="71" s="1"/>
  <c r="BQ170" i="1"/>
  <c r="BQ170" i="71" s="1"/>
  <c r="BQ47" i="1"/>
  <c r="BQ47" i="71" s="1"/>
  <c r="BQ202" i="1"/>
  <c r="BQ202" i="71" s="1"/>
  <c r="BQ192" i="1"/>
  <c r="BQ192" i="71" s="1"/>
  <c r="BQ179" i="1"/>
  <c r="BQ179" i="71" s="1"/>
  <c r="BQ103" i="1"/>
  <c r="BQ103" i="71" s="1"/>
  <c r="M217" i="62"/>
  <c r="M241" i="62"/>
  <c r="M235" i="62"/>
  <c r="P102" i="62"/>
  <c r="J5" i="72"/>
  <c r="H5" i="72"/>
  <c r="F5" i="72"/>
  <c r="I5" i="72"/>
  <c r="K5" i="72"/>
  <c r="L5" i="72"/>
  <c r="M244" i="62"/>
  <c r="M74" i="62"/>
  <c r="BK278" i="1"/>
  <c r="BK278" i="71" s="1"/>
  <c r="BL343" i="1"/>
  <c r="BL343" i="71" s="1"/>
  <c r="AU288" i="1"/>
  <c r="AU288" i="71" s="1"/>
  <c r="BL286" i="1"/>
  <c r="BL286" i="71" s="1"/>
  <c r="P97" i="62"/>
  <c r="N97" i="62"/>
  <c r="BK286" i="1"/>
  <c r="BK286" i="71" s="1"/>
  <c r="BK288" i="1"/>
  <c r="BK288" i="71" s="1"/>
  <c r="AU339" i="1"/>
  <c r="AU339" i="71" s="1"/>
  <c r="BK339" i="1"/>
  <c r="BK339" i="71" s="1"/>
  <c r="BK343" i="1"/>
  <c r="BK343" i="71" s="1"/>
  <c r="AA19" i="71"/>
  <c r="P6" i="74" s="1"/>
  <c r="Z17" i="71"/>
  <c r="M252" i="62"/>
  <c r="N154" i="62"/>
  <c r="P237" i="62"/>
  <c r="N36" i="62"/>
  <c r="P76" i="62"/>
  <c r="N76" i="62"/>
  <c r="M127" i="62"/>
  <c r="M122" i="62"/>
  <c r="N27" i="62"/>
  <c r="P27" i="62"/>
  <c r="P42" i="62"/>
  <c r="N42" i="62"/>
  <c r="P18" i="62"/>
  <c r="N73" i="62"/>
  <c r="P73" i="62"/>
  <c r="P172" i="62"/>
  <c r="N172" i="62"/>
  <c r="N216" i="62"/>
  <c r="P216" i="62"/>
  <c r="N52" i="62"/>
  <c r="P52" i="62"/>
  <c r="N208" i="62"/>
  <c r="N34" i="62"/>
  <c r="N18" i="62"/>
  <c r="N41" i="62"/>
  <c r="P41" i="62"/>
  <c r="N46" i="62"/>
  <c r="P46" i="62"/>
  <c r="N224" i="62"/>
  <c r="P54" i="62"/>
  <c r="N54" i="62"/>
  <c r="N48" i="62"/>
  <c r="P48" i="62"/>
  <c r="N242" i="62"/>
  <c r="P22" i="62"/>
  <c r="N170" i="62"/>
  <c r="P170" i="62"/>
  <c r="AK179" i="1"/>
  <c r="N185" i="62"/>
  <c r="P185" i="62"/>
  <c r="D353" i="75" l="1"/>
  <c r="BP229" i="71"/>
  <c r="AK35" i="73"/>
  <c r="BP255" i="71"/>
  <c r="AK41" i="73"/>
  <c r="BP222" i="71"/>
  <c r="AK32" i="73"/>
  <c r="BP245" i="71"/>
  <c r="AK40" i="73"/>
  <c r="AK37" i="73"/>
  <c r="BP232" i="71"/>
  <c r="P13" i="62"/>
  <c r="BQ71" i="1"/>
  <c r="BQ71" i="71" s="1"/>
  <c r="BQ248" i="1"/>
  <c r="BQ248" i="71" s="1"/>
  <c r="BQ204" i="1"/>
  <c r="BQ204" i="71" s="1"/>
  <c r="BQ74" i="1"/>
  <c r="BQ74" i="71" s="1"/>
  <c r="BQ95" i="1"/>
  <c r="BQ95" i="71" s="1"/>
  <c r="BQ158" i="1"/>
  <c r="BQ158" i="71" s="1"/>
  <c r="BQ52" i="1"/>
  <c r="BQ52" i="71" s="1"/>
  <c r="BQ65" i="1"/>
  <c r="BQ65" i="71" s="1"/>
  <c r="BQ243" i="1"/>
  <c r="BQ243" i="71" s="1"/>
  <c r="BQ131" i="1"/>
  <c r="BQ131" i="71" s="1"/>
  <c r="BQ143" i="1"/>
  <c r="BQ143" i="71" s="1"/>
  <c r="BQ240" i="1"/>
  <c r="BQ240" i="71" s="1"/>
  <c r="BQ141" i="1"/>
  <c r="BQ141" i="71" s="1"/>
  <c r="BQ124" i="1"/>
  <c r="BQ124" i="71" s="1"/>
  <c r="BQ101" i="1"/>
  <c r="BQ101" i="71" s="1"/>
  <c r="BQ27" i="1"/>
  <c r="BQ27" i="71" s="1"/>
  <c r="BQ104" i="1"/>
  <c r="BQ104" i="71" s="1"/>
  <c r="BQ150" i="1"/>
  <c r="BQ150" i="71" s="1"/>
  <c r="BQ219" i="1"/>
  <c r="BQ219" i="71" s="1"/>
  <c r="BQ60" i="1"/>
  <c r="BQ60" i="71" s="1"/>
  <c r="BQ229" i="1"/>
  <c r="BQ229" i="71" s="1"/>
  <c r="BQ220" i="1"/>
  <c r="BQ220" i="71" s="1"/>
  <c r="BQ32" i="1"/>
  <c r="BQ32" i="71" s="1"/>
  <c r="BQ213" i="1"/>
  <c r="BQ213" i="71" s="1"/>
  <c r="BQ234" i="1"/>
  <c r="BQ234" i="71" s="1"/>
  <c r="AK11" i="73"/>
  <c r="BP53" i="71"/>
  <c r="BP32" i="71"/>
  <c r="AK10" i="73"/>
  <c r="AK42" i="73"/>
  <c r="BP256" i="71"/>
  <c r="BP261" i="71"/>
  <c r="AK44" i="73"/>
  <c r="AK19" i="73"/>
  <c r="BP94" i="71"/>
  <c r="AK29" i="73"/>
  <c r="BP199" i="71"/>
  <c r="BQ169" i="1"/>
  <c r="BQ169" i="71" s="1"/>
  <c r="BQ230" i="1"/>
  <c r="P104" i="62"/>
  <c r="P7" i="62"/>
  <c r="N64" i="62"/>
  <c r="BQ153" i="1"/>
  <c r="BQ153" i="71" s="1"/>
  <c r="BQ56" i="1"/>
  <c r="BQ56" i="71" s="1"/>
  <c r="BQ48" i="1"/>
  <c r="BQ48" i="71" s="1"/>
  <c r="BQ44" i="1"/>
  <c r="BQ44" i="71" s="1"/>
  <c r="BQ222" i="1"/>
  <c r="BQ222" i="71" s="1"/>
  <c r="BQ163" i="1"/>
  <c r="BQ163" i="71" s="1"/>
  <c r="BQ256" i="1"/>
  <c r="BQ256" i="71" s="1"/>
  <c r="BQ245" i="1"/>
  <c r="BQ245" i="71" s="1"/>
  <c r="BQ233" i="1"/>
  <c r="BQ233" i="71" s="1"/>
  <c r="BQ97" i="1"/>
  <c r="BQ97" i="71" s="1"/>
  <c r="BQ251" i="1"/>
  <c r="BQ251" i="71" s="1"/>
  <c r="BQ156" i="1"/>
  <c r="BQ156" i="71" s="1"/>
  <c r="BQ113" i="1"/>
  <c r="BQ113" i="71" s="1"/>
  <c r="BQ37" i="1"/>
  <c r="BQ37" i="71" s="1"/>
  <c r="BQ85" i="1"/>
  <c r="BQ85" i="71" s="1"/>
  <c r="BQ189" i="1"/>
  <c r="BQ189" i="71" s="1"/>
  <c r="BQ151" i="1"/>
  <c r="BQ151" i="71" s="1"/>
  <c r="BQ91" i="1"/>
  <c r="BQ91" i="71" s="1"/>
  <c r="BQ162" i="1"/>
  <c r="BQ162" i="71" s="1"/>
  <c r="BQ117" i="1"/>
  <c r="BQ117" i="71" s="1"/>
  <c r="BQ232" i="1"/>
  <c r="BQ232" i="71" s="1"/>
  <c r="BQ38" i="1"/>
  <c r="BQ38" i="71" s="1"/>
  <c r="BQ76" i="1"/>
  <c r="BQ76" i="71" s="1"/>
  <c r="BQ252" i="1"/>
  <c r="BQ252" i="71" s="1"/>
  <c r="BQ72" i="1"/>
  <c r="BQ72" i="71" s="1"/>
  <c r="BQ227" i="1"/>
  <c r="BQ227" i="71" s="1"/>
  <c r="BQ53" i="1"/>
  <c r="BQ53" i="71" s="1"/>
  <c r="BQ77" i="1"/>
  <c r="BQ77" i="71" s="1"/>
  <c r="BP89" i="71"/>
  <c r="AK17" i="73"/>
  <c r="BP193" i="71"/>
  <c r="AK28" i="73"/>
  <c r="BP60" i="71"/>
  <c r="AK12" i="73"/>
  <c r="AK15" i="73"/>
  <c r="BP86" i="71"/>
  <c r="AK23" i="73"/>
  <c r="BP109" i="71"/>
  <c r="AK26" i="73"/>
  <c r="BP150" i="71"/>
  <c r="AK30" i="73"/>
  <c r="BP204" i="71"/>
  <c r="BQ31" i="1"/>
  <c r="BQ31" i="71" s="1"/>
  <c r="BQ145" i="1"/>
  <c r="BQ145" i="71" s="1"/>
  <c r="BQ195" i="1"/>
  <c r="BQ195" i="71" s="1"/>
  <c r="BQ206" i="1"/>
  <c r="BQ206" i="71" s="1"/>
  <c r="BQ36" i="1"/>
  <c r="BQ36" i="71" s="1"/>
  <c r="BQ191" i="1"/>
  <c r="BQ191" i="71" s="1"/>
  <c r="BQ84" i="1"/>
  <c r="BQ84" i="71" s="1"/>
  <c r="BQ81" i="1"/>
  <c r="BQ81" i="71" s="1"/>
  <c r="BQ155" i="1"/>
  <c r="BQ155" i="71" s="1"/>
  <c r="BQ25" i="1"/>
  <c r="BQ25" i="71" s="1"/>
  <c r="BQ89" i="1"/>
  <c r="BQ89" i="71" s="1"/>
  <c r="BQ132" i="1"/>
  <c r="BQ132" i="71" s="1"/>
  <c r="BQ90" i="1"/>
  <c r="BQ90" i="71" s="1"/>
  <c r="BQ109" i="1"/>
  <c r="BQ109" i="71" s="1"/>
  <c r="BQ142" i="1"/>
  <c r="BQ142" i="71" s="1"/>
  <c r="BQ172" i="1"/>
  <c r="BQ172" i="71" s="1"/>
  <c r="BQ254" i="1"/>
  <c r="BQ254" i="71" s="1"/>
  <c r="BQ127" i="1"/>
  <c r="BQ127" i="71" s="1"/>
  <c r="BQ174" i="1"/>
  <c r="BQ174" i="71" s="1"/>
  <c r="BQ26" i="1"/>
  <c r="BQ26" i="71" s="1"/>
  <c r="BQ205" i="1"/>
  <c r="BQ205" i="71" s="1"/>
  <c r="BQ70" i="1"/>
  <c r="BQ70" i="71" s="1"/>
  <c r="BQ257" i="1"/>
  <c r="BQ257" i="71" s="1"/>
  <c r="BQ35" i="1"/>
  <c r="BQ35" i="71" s="1"/>
  <c r="BQ121" i="1"/>
  <c r="BQ121" i="71" s="1"/>
  <c r="BQ216" i="1"/>
  <c r="BQ216" i="71" s="1"/>
  <c r="BQ61" i="1"/>
  <c r="BQ61" i="71" s="1"/>
  <c r="BQ106" i="1"/>
  <c r="BQ106" i="71" s="1"/>
  <c r="AK27" i="73"/>
  <c r="BP161" i="71"/>
  <c r="AK33" i="73"/>
  <c r="BP225" i="71"/>
  <c r="BP88" i="71"/>
  <c r="AK16" i="73"/>
  <c r="P39" i="62"/>
  <c r="N105" i="62"/>
  <c r="P220" i="62"/>
  <c r="BQ120" i="1"/>
  <c r="BQ120" i="71" s="1"/>
  <c r="BQ223" i="1"/>
  <c r="BQ223" i="71" s="1"/>
  <c r="BQ87" i="1"/>
  <c r="BQ87" i="71" s="1"/>
  <c r="BQ57" i="1"/>
  <c r="BQ57" i="71" s="1"/>
  <c r="BQ39" i="1"/>
  <c r="BQ39" i="71" s="1"/>
  <c r="BQ75" i="1"/>
  <c r="BQ75" i="71" s="1"/>
  <c r="BQ105" i="1"/>
  <c r="BQ105" i="71" s="1"/>
  <c r="BQ217" i="1"/>
  <c r="BQ217" i="71" s="1"/>
  <c r="BQ258" i="1"/>
  <c r="BQ258" i="71" s="1"/>
  <c r="BQ225" i="1"/>
  <c r="BQ225" i="71" s="1"/>
  <c r="BQ199" i="1"/>
  <c r="BQ199" i="71" s="1"/>
  <c r="BQ140" i="1"/>
  <c r="BQ140" i="71" s="1"/>
  <c r="BQ250" i="1"/>
  <c r="BQ250" i="71" s="1"/>
  <c r="BQ237" i="1"/>
  <c r="BQ237" i="71" s="1"/>
  <c r="BQ246" i="1"/>
  <c r="BQ246" i="71" s="1"/>
  <c r="BQ190" i="1"/>
  <c r="BQ190" i="71" s="1"/>
  <c r="BQ83" i="1"/>
  <c r="BQ83" i="71" s="1"/>
  <c r="BQ255" i="1"/>
  <c r="BQ255" i="71" s="1"/>
  <c r="BQ157" i="1"/>
  <c r="BQ157" i="71" s="1"/>
  <c r="BQ196" i="1"/>
  <c r="BQ196" i="71" s="1"/>
  <c r="BQ249" i="1"/>
  <c r="BQ249" i="71" s="1"/>
  <c r="BQ194" i="1"/>
  <c r="BQ194" i="71" s="1"/>
  <c r="BQ215" i="1"/>
  <c r="BQ215" i="71" s="1"/>
  <c r="BQ59" i="1"/>
  <c r="BQ59" i="71" s="1"/>
  <c r="BQ137" i="1"/>
  <c r="BQ137" i="71" s="1"/>
  <c r="BQ93" i="1"/>
  <c r="BQ93" i="71" s="1"/>
  <c r="BQ147" i="1"/>
  <c r="BQ147" i="71" s="1"/>
  <c r="BQ259" i="1"/>
  <c r="BQ259" i="71" s="1"/>
  <c r="BP342" i="71"/>
  <c r="AK50" i="73"/>
  <c r="AK20" i="73"/>
  <c r="BP102" i="71"/>
  <c r="AK31" i="73"/>
  <c r="BP206" i="71"/>
  <c r="AK14" i="73"/>
  <c r="BP85" i="71"/>
  <c r="AK25" i="73"/>
  <c r="BP138" i="71"/>
  <c r="AK36" i="73"/>
  <c r="BP230" i="71"/>
  <c r="AK38" i="73"/>
  <c r="BP238" i="71"/>
  <c r="N63" i="62"/>
  <c r="BQ159" i="1"/>
  <c r="BQ159" i="71" s="1"/>
  <c r="BQ136" i="1"/>
  <c r="BQ136" i="71" s="1"/>
  <c r="BQ182" i="1"/>
  <c r="BQ182" i="71" s="1"/>
  <c r="BQ49" i="1"/>
  <c r="BQ49" i="71" s="1"/>
  <c r="BQ208" i="1"/>
  <c r="BQ208" i="71" s="1"/>
  <c r="BQ212" i="1"/>
  <c r="BQ212" i="71" s="1"/>
  <c r="BQ69" i="1"/>
  <c r="BQ69" i="71" s="1"/>
  <c r="BQ135" i="1"/>
  <c r="BQ135" i="71" s="1"/>
  <c r="BQ154" i="1"/>
  <c r="BQ154" i="71" s="1"/>
  <c r="BQ165" i="1"/>
  <c r="BQ165" i="71" s="1"/>
  <c r="BQ46" i="1"/>
  <c r="BQ46" i="71" s="1"/>
  <c r="BQ62" i="1"/>
  <c r="BQ62" i="71" s="1"/>
  <c r="BQ96" i="1"/>
  <c r="BQ96" i="71" s="1"/>
  <c r="AK21" i="73"/>
  <c r="BP106" i="71"/>
  <c r="BP259" i="71"/>
  <c r="AK43" i="73"/>
  <c r="AK22" i="73"/>
  <c r="BP107" i="71"/>
  <c r="BP130" i="71"/>
  <c r="AK24" i="73"/>
  <c r="AK9" i="73"/>
  <c r="BP26" i="71"/>
  <c r="BP227" i="71"/>
  <c r="AK34" i="73"/>
  <c r="BP25" i="71"/>
  <c r="AK8" i="73"/>
  <c r="BQ73" i="1"/>
  <c r="BQ73" i="71" s="1"/>
  <c r="BQ231" i="1"/>
  <c r="BQ231" i="71" s="1"/>
  <c r="BQ123" i="1"/>
  <c r="BQ123" i="71" s="1"/>
  <c r="BQ55" i="1"/>
  <c r="BQ55" i="71" s="1"/>
  <c r="BQ33" i="1"/>
  <c r="BQ33" i="71" s="1"/>
  <c r="BQ122" i="1"/>
  <c r="BQ122" i="71" s="1"/>
  <c r="BQ198" i="1"/>
  <c r="BQ198" i="71" s="1"/>
  <c r="BQ160" i="1"/>
  <c r="BQ160" i="71" s="1"/>
  <c r="BQ34" i="1"/>
  <c r="BQ34" i="71" s="1"/>
  <c r="BQ148" i="1"/>
  <c r="BQ148" i="71" s="1"/>
  <c r="BQ152" i="1"/>
  <c r="BQ152" i="71" s="1"/>
  <c r="BQ80" i="1"/>
  <c r="BQ80" i="71" s="1"/>
  <c r="BQ183" i="1"/>
  <c r="BQ183" i="71" s="1"/>
  <c r="BQ185" i="1"/>
  <c r="BQ185" i="71" s="1"/>
  <c r="BQ66" i="1"/>
  <c r="BQ66" i="71" s="1"/>
  <c r="BQ126" i="1"/>
  <c r="BQ126" i="71" s="1"/>
  <c r="BQ138" i="1"/>
  <c r="BQ138" i="71" s="1"/>
  <c r="BQ128" i="1"/>
  <c r="BQ128" i="71" s="1"/>
  <c r="BQ98" i="1"/>
  <c r="BQ98" i="71" s="1"/>
  <c r="BQ63" i="1"/>
  <c r="BQ63" i="71" s="1"/>
  <c r="BQ164" i="1"/>
  <c r="BQ164" i="71" s="1"/>
  <c r="BQ187" i="1"/>
  <c r="BQ187" i="71" s="1"/>
  <c r="BQ176" i="1"/>
  <c r="BQ176" i="71" s="1"/>
  <c r="BQ242" i="1"/>
  <c r="BQ242" i="71" s="1"/>
  <c r="BQ244" i="1"/>
  <c r="BQ244" i="71" s="1"/>
  <c r="BQ114" i="1"/>
  <c r="BQ114" i="71" s="1"/>
  <c r="BQ41" i="1"/>
  <c r="BQ41" i="71" s="1"/>
  <c r="BQ235" i="1"/>
  <c r="BQ235" i="71" s="1"/>
  <c r="BQ178" i="1"/>
  <c r="BQ178" i="71" s="1"/>
  <c r="BQ50" i="1"/>
  <c r="BQ50" i="71" s="1"/>
  <c r="BQ260" i="1"/>
  <c r="BQ260" i="71" s="1"/>
  <c r="BQ203" i="1"/>
  <c r="BQ203" i="71" s="1"/>
  <c r="BQ173" i="1"/>
  <c r="BQ173" i="71" s="1"/>
  <c r="BQ186" i="1"/>
  <c r="BQ186" i="71" s="1"/>
  <c r="BQ184" i="1"/>
  <c r="BQ184" i="71" s="1"/>
  <c r="BQ40" i="1"/>
  <c r="BQ40" i="71" s="1"/>
  <c r="BQ64" i="1"/>
  <c r="BQ64" i="71" s="1"/>
  <c r="BQ201" i="1"/>
  <c r="BQ201" i="71" s="1"/>
  <c r="BQ86" i="1"/>
  <c r="BQ86" i="71" s="1"/>
  <c r="BQ129" i="1"/>
  <c r="BQ129" i="71" s="1"/>
  <c r="BQ102" i="1"/>
  <c r="BQ102" i="71" s="1"/>
  <c r="BQ88" i="1"/>
  <c r="BQ88" i="71" s="1"/>
  <c r="BQ197" i="1"/>
  <c r="BQ197" i="71" s="1"/>
  <c r="BQ226" i="1"/>
  <c r="BQ226" i="71" s="1"/>
  <c r="BQ177" i="1"/>
  <c r="BQ177" i="71" s="1"/>
  <c r="AK48" i="73"/>
  <c r="BP288" i="71"/>
  <c r="BP243" i="71"/>
  <c r="AK39" i="73"/>
  <c r="AK13" i="73"/>
  <c r="BP78" i="71"/>
  <c r="AK18" i="73"/>
  <c r="BP90" i="71"/>
  <c r="N17" i="62"/>
  <c r="N128" i="62"/>
  <c r="P99" i="62"/>
  <c r="N178" i="62"/>
  <c r="AL266" i="62"/>
  <c r="AM266" i="62"/>
  <c r="AM209" i="62"/>
  <c r="AL209" i="62"/>
  <c r="N5" i="62"/>
  <c r="AL5" i="62"/>
  <c r="AM5" i="62"/>
  <c r="N199" i="62"/>
  <c r="AL199" i="62"/>
  <c r="AM199" i="62"/>
  <c r="N44" i="62"/>
  <c r="AL44" i="62"/>
  <c r="AM44" i="62"/>
  <c r="N91" i="62"/>
  <c r="AL91" i="62"/>
  <c r="AM91" i="62"/>
  <c r="AL82" i="62"/>
  <c r="AM82" i="62"/>
  <c r="AM65" i="62"/>
  <c r="AL65" i="62"/>
  <c r="N254" i="62"/>
  <c r="P101" i="62"/>
  <c r="AM101" i="62"/>
  <c r="AL101" i="62"/>
  <c r="AL207" i="62"/>
  <c r="AM207" i="62"/>
  <c r="N57" i="62"/>
  <c r="AL57" i="62"/>
  <c r="AM57" i="62"/>
  <c r="AL107" i="62"/>
  <c r="AM107" i="62"/>
  <c r="N244" i="62"/>
  <c r="AL60" i="62"/>
  <c r="AM60" i="62"/>
  <c r="AL33" i="62"/>
  <c r="AM33" i="62"/>
  <c r="AL235" i="62"/>
  <c r="AM235" i="62"/>
  <c r="N223" i="62"/>
  <c r="AL223" i="62"/>
  <c r="AM223" i="62"/>
  <c r="N259" i="62"/>
  <c r="AL259" i="62"/>
  <c r="AM259" i="62"/>
  <c r="AL53" i="62"/>
  <c r="AM53" i="62"/>
  <c r="AL71" i="62"/>
  <c r="AM71" i="62"/>
  <c r="N10" i="62"/>
  <c r="AL10" i="62"/>
  <c r="AM10" i="62"/>
  <c r="P224" i="62"/>
  <c r="AL224" i="62"/>
  <c r="AM224" i="62"/>
  <c r="AL87" i="62"/>
  <c r="AM87" i="62"/>
  <c r="N9" i="62"/>
  <c r="AL9" i="62"/>
  <c r="AM9" i="62"/>
  <c r="AM129" i="62"/>
  <c r="AL129" i="62"/>
  <c r="AL252" i="62"/>
  <c r="AM252" i="62"/>
  <c r="N241" i="62"/>
  <c r="AM241" i="62"/>
  <c r="AL241" i="62"/>
  <c r="N40" i="62"/>
  <c r="AL40" i="62"/>
  <c r="AM40" i="62"/>
  <c r="P51" i="62"/>
  <c r="AL51" i="62"/>
  <c r="AM51" i="62"/>
  <c r="AL86" i="62"/>
  <c r="AM86" i="62"/>
  <c r="AM225" i="62"/>
  <c r="AL225" i="62"/>
  <c r="AL354" i="62"/>
  <c r="AM354" i="62"/>
  <c r="P28" i="62"/>
  <c r="AL28" i="62"/>
  <c r="AM28" i="62"/>
  <c r="AL267" i="62"/>
  <c r="AM267" i="62"/>
  <c r="AL154" i="62"/>
  <c r="AM154" i="62"/>
  <c r="AL99" i="62"/>
  <c r="AM99" i="62"/>
  <c r="AL216" i="62"/>
  <c r="AM216" i="62"/>
  <c r="N110" i="62"/>
  <c r="AL110" i="62"/>
  <c r="AM110" i="62"/>
  <c r="AL21" i="62"/>
  <c r="AM21" i="62"/>
  <c r="AL178" i="62"/>
  <c r="AM178" i="62"/>
  <c r="N50" i="62"/>
  <c r="AL50" i="62"/>
  <c r="AM50" i="62"/>
  <c r="AL48" i="62"/>
  <c r="AM48" i="62"/>
  <c r="AM237" i="62"/>
  <c r="AL237" i="62"/>
  <c r="AL34" i="62"/>
  <c r="AM34" i="62"/>
  <c r="AL54" i="62"/>
  <c r="AM54" i="62"/>
  <c r="AL18" i="62"/>
  <c r="AM18" i="62"/>
  <c r="AL36" i="62"/>
  <c r="AM36" i="62"/>
  <c r="N88" i="62"/>
  <c r="AL88" i="62"/>
  <c r="AM88" i="62"/>
  <c r="AL42" i="62"/>
  <c r="AM42" i="62"/>
  <c r="AM73" i="62"/>
  <c r="AL73" i="62"/>
  <c r="AL52" i="62"/>
  <c r="AM52" i="62"/>
  <c r="AL122" i="62"/>
  <c r="AM122" i="62"/>
  <c r="N25" i="62"/>
  <c r="AL25" i="62"/>
  <c r="AM25" i="62"/>
  <c r="AM217" i="62"/>
  <c r="AL217" i="62"/>
  <c r="P47" i="62"/>
  <c r="AL47" i="62"/>
  <c r="AM47" i="62"/>
  <c r="AL17" i="62"/>
  <c r="AM17" i="62"/>
  <c r="AL37" i="62"/>
  <c r="AM37" i="62"/>
  <c r="AL128" i="62"/>
  <c r="AM128" i="62"/>
  <c r="N61" i="62"/>
  <c r="AM61" i="62"/>
  <c r="AL61" i="62"/>
  <c r="AM105" i="62"/>
  <c r="AL105" i="62"/>
  <c r="AL64" i="62"/>
  <c r="AM64" i="62"/>
  <c r="AL39" i="62"/>
  <c r="AM39" i="62"/>
  <c r="AL22" i="62"/>
  <c r="AM22" i="62"/>
  <c r="AL83" i="62"/>
  <c r="AM83" i="62"/>
  <c r="N56" i="62"/>
  <c r="AL56" i="62"/>
  <c r="AM56" i="62"/>
  <c r="N77" i="62"/>
  <c r="AM77" i="62"/>
  <c r="AL77" i="62"/>
  <c r="AM97" i="62"/>
  <c r="AL97" i="62"/>
  <c r="AM185" i="62"/>
  <c r="AL185" i="62"/>
  <c r="AL172" i="62"/>
  <c r="AM172" i="62"/>
  <c r="AL220" i="62"/>
  <c r="AM220" i="62"/>
  <c r="AL46" i="62"/>
  <c r="AM46" i="62"/>
  <c r="AL104" i="62"/>
  <c r="AM104" i="62"/>
  <c r="AL13" i="62"/>
  <c r="AM13" i="62"/>
  <c r="AL7" i="62"/>
  <c r="AM7" i="62"/>
  <c r="AL76" i="62"/>
  <c r="AM76" i="62"/>
  <c r="AL63" i="62"/>
  <c r="AM63" i="62"/>
  <c r="AL102" i="62"/>
  <c r="AM102" i="62"/>
  <c r="AL208" i="62"/>
  <c r="AM208" i="62"/>
  <c r="N23" i="62"/>
  <c r="AL23" i="62"/>
  <c r="AM23" i="62"/>
  <c r="AL74" i="62"/>
  <c r="AM74" i="62"/>
  <c r="N165" i="62"/>
  <c r="AM165" i="62"/>
  <c r="AL165" i="62"/>
  <c r="N113" i="62"/>
  <c r="AM113" i="62"/>
  <c r="AL113" i="62"/>
  <c r="N81" i="62"/>
  <c r="AM81" i="62"/>
  <c r="AL81" i="62"/>
  <c r="N20" i="62"/>
  <c r="AL20" i="62"/>
  <c r="AM20" i="62"/>
  <c r="N38" i="62"/>
  <c r="AL38" i="62"/>
  <c r="AM38" i="62"/>
  <c r="AL114" i="62"/>
  <c r="AM114" i="62"/>
  <c r="P103" i="62"/>
  <c r="AL103" i="62"/>
  <c r="AM103" i="62"/>
  <c r="AL12" i="62"/>
  <c r="AM12" i="62"/>
  <c r="N171" i="62"/>
  <c r="AL171" i="62"/>
  <c r="AM171" i="62"/>
  <c r="N16" i="62"/>
  <c r="AL16" i="62"/>
  <c r="AM16" i="62"/>
  <c r="N164" i="62"/>
  <c r="AL164" i="62"/>
  <c r="AM164" i="62"/>
  <c r="P200" i="62"/>
  <c r="AL200" i="62"/>
  <c r="AM200" i="62"/>
  <c r="P85" i="62"/>
  <c r="AM85" i="62"/>
  <c r="AL85" i="62"/>
  <c r="N43" i="62"/>
  <c r="AL43" i="62"/>
  <c r="AM43" i="62"/>
  <c r="N253" i="62"/>
  <c r="N80" i="62"/>
  <c r="AL80" i="62"/>
  <c r="AM80" i="62"/>
  <c r="N59" i="62"/>
  <c r="AL59" i="62"/>
  <c r="AM59" i="62"/>
  <c r="P49" i="62"/>
  <c r="AL49" i="62"/>
  <c r="AM49" i="62"/>
  <c r="AL127" i="62"/>
  <c r="AM127" i="62"/>
  <c r="AL78" i="62"/>
  <c r="AM78" i="62"/>
  <c r="N148" i="62"/>
  <c r="AL148" i="62"/>
  <c r="AM148" i="62"/>
  <c r="AL188" i="62"/>
  <c r="AM188" i="62"/>
  <c r="N29" i="62"/>
  <c r="AL29" i="62"/>
  <c r="AM29" i="62"/>
  <c r="N6" i="62"/>
  <c r="AL6" i="62"/>
  <c r="AM6" i="62"/>
  <c r="N201" i="62"/>
  <c r="AM201" i="62"/>
  <c r="AL201" i="62"/>
  <c r="N96" i="62"/>
  <c r="AL96" i="62"/>
  <c r="AM96" i="62"/>
  <c r="AL242" i="62"/>
  <c r="AM242" i="62"/>
  <c r="AL41" i="62"/>
  <c r="AM41" i="62"/>
  <c r="AL170" i="62"/>
  <c r="AM170" i="62"/>
  <c r="AL27" i="62"/>
  <c r="AM27" i="62"/>
  <c r="P57" i="62"/>
  <c r="P9" i="62"/>
  <c r="P56" i="62"/>
  <c r="P165" i="62"/>
  <c r="N51" i="62"/>
  <c r="N28" i="62"/>
  <c r="P10" i="62"/>
  <c r="AL36" i="73"/>
  <c r="BQ230" i="71"/>
  <c r="P91" i="62"/>
  <c r="N49" i="62"/>
  <c r="P164" i="62"/>
  <c r="P38" i="62"/>
  <c r="P16" i="62"/>
  <c r="P113" i="62"/>
  <c r="P61" i="62"/>
  <c r="N103" i="62"/>
  <c r="P171" i="62"/>
  <c r="P59" i="62"/>
  <c r="P80" i="62"/>
  <c r="N200" i="62"/>
  <c r="P201" i="62"/>
  <c r="P96" i="62"/>
  <c r="P37" i="62"/>
  <c r="N37" i="62"/>
  <c r="P83" i="62"/>
  <c r="N83" i="62"/>
  <c r="N53" i="62"/>
  <c r="P53" i="62"/>
  <c r="N71" i="62"/>
  <c r="P71" i="62"/>
  <c r="B54" i="40"/>
  <c r="D310" i="75"/>
  <c r="D311" i="62"/>
  <c r="B13" i="73"/>
  <c r="B13" i="21"/>
  <c r="D57" i="75"/>
  <c r="D58" i="62"/>
  <c r="B96" i="40"/>
  <c r="D255" i="75"/>
  <c r="B189" i="40"/>
  <c r="D256" i="62"/>
  <c r="D91" i="62"/>
  <c r="D90" i="75"/>
  <c r="D296" i="62"/>
  <c r="D295" i="75"/>
  <c r="B39" i="40"/>
  <c r="D87" i="75"/>
  <c r="D88" i="62"/>
  <c r="D139" i="75"/>
  <c r="D140" i="62"/>
  <c r="B125" i="40"/>
  <c r="D305" i="75"/>
  <c r="D306" i="62"/>
  <c r="B49" i="40"/>
  <c r="D291" i="75"/>
  <c r="B35" i="40"/>
  <c r="D292" i="62"/>
  <c r="B186" i="40"/>
  <c r="D251" i="62"/>
  <c r="D250" i="75"/>
  <c r="D179" i="62"/>
  <c r="B147" i="40"/>
  <c r="D178" i="75"/>
  <c r="B29" i="73"/>
  <c r="B29" i="21"/>
  <c r="D117" i="62"/>
  <c r="D116" i="75"/>
  <c r="D206" i="62"/>
  <c r="D205" i="75"/>
  <c r="B162" i="40"/>
  <c r="B149" i="40"/>
  <c r="D182" i="62"/>
  <c r="D181" i="75"/>
  <c r="D312" i="75"/>
  <c r="D313" i="62"/>
  <c r="B56" i="40"/>
  <c r="D333" i="75"/>
  <c r="B69" i="40"/>
  <c r="D334" i="62"/>
  <c r="D63" i="62"/>
  <c r="D62" i="75"/>
  <c r="D350" i="75"/>
  <c r="B210" i="40"/>
  <c r="B51" i="73"/>
  <c r="B51" i="21"/>
  <c r="D351" i="62"/>
  <c r="E162" i="71"/>
  <c r="E162" i="1"/>
  <c r="E141" i="75" s="1"/>
  <c r="E200" i="71"/>
  <c r="E200" i="1"/>
  <c r="E179" i="75" s="1"/>
  <c r="E248" i="1"/>
  <c r="E227" i="75" s="1"/>
  <c r="E248" i="71"/>
  <c r="E218" i="71"/>
  <c r="E218" i="1"/>
  <c r="E197" i="75" s="1"/>
  <c r="E135" i="1"/>
  <c r="E114" i="75" s="1"/>
  <c r="E135" i="71"/>
  <c r="E65" i="1"/>
  <c r="E44" i="75" s="1"/>
  <c r="E65" i="71"/>
  <c r="E197" i="71"/>
  <c r="E197" i="1"/>
  <c r="E176" i="75" s="1"/>
  <c r="E205" i="71"/>
  <c r="E205" i="1"/>
  <c r="E184" i="75" s="1"/>
  <c r="E250" i="71"/>
  <c r="E250" i="1"/>
  <c r="E229" i="75" s="1"/>
  <c r="E92" i="1"/>
  <c r="E71" i="75" s="1"/>
  <c r="E92" i="71"/>
  <c r="E89" i="71"/>
  <c r="E89" i="1"/>
  <c r="E68" i="75" s="1"/>
  <c r="E331" i="1"/>
  <c r="E310" i="75" s="1"/>
  <c r="E331" i="71"/>
  <c r="E252" i="1"/>
  <c r="E231" i="75" s="1"/>
  <c r="E252" i="71"/>
  <c r="E41" i="1"/>
  <c r="E20" i="75" s="1"/>
  <c r="E41" i="71"/>
  <c r="E353" i="71"/>
  <c r="E353" i="1"/>
  <c r="E332" i="75" s="1"/>
  <c r="E191" i="71"/>
  <c r="E191" i="1"/>
  <c r="E170" i="75" s="1"/>
  <c r="E268" i="1"/>
  <c r="E247" i="75" s="1"/>
  <c r="E268" i="71"/>
  <c r="E363" i="1"/>
  <c r="E342" i="75" s="1"/>
  <c r="E363" i="71"/>
  <c r="E339" i="71"/>
  <c r="E339" i="1"/>
  <c r="E241" i="71"/>
  <c r="E241" i="1"/>
  <c r="E220" i="75" s="1"/>
  <c r="E44" i="1"/>
  <c r="E23" i="75" s="1"/>
  <c r="E44" i="71"/>
  <c r="F358" i="29"/>
  <c r="F166" i="29"/>
  <c r="F214" i="29"/>
  <c r="F294" i="29"/>
  <c r="F350" i="29"/>
  <c r="F328" i="29"/>
  <c r="F297" i="29"/>
  <c r="F300" i="29"/>
  <c r="F310" i="29"/>
  <c r="F357" i="29"/>
  <c r="F313" i="29"/>
  <c r="F352" i="29"/>
  <c r="F376" i="29"/>
  <c r="F167" i="29"/>
  <c r="F362" i="29"/>
  <c r="F69" i="29"/>
  <c r="F249" i="29"/>
  <c r="F247" i="29"/>
  <c r="F143" i="29"/>
  <c r="F194" i="29"/>
  <c r="F267" i="29"/>
  <c r="F359" i="29"/>
  <c r="F66" i="29"/>
  <c r="F155" i="29"/>
  <c r="F308" i="29"/>
  <c r="F244" i="29"/>
  <c r="F94" i="29"/>
  <c r="F235" i="29"/>
  <c r="F319" i="29"/>
  <c r="F280" i="29"/>
  <c r="F79" i="29"/>
  <c r="F124" i="29"/>
  <c r="F123" i="29"/>
  <c r="F122" i="29"/>
  <c r="F52" i="29"/>
  <c r="F25" i="29"/>
  <c r="F198" i="29"/>
  <c r="F172" i="29"/>
  <c r="F49" i="29"/>
  <c r="F176" i="29"/>
  <c r="F86" i="29"/>
  <c r="F215" i="29"/>
  <c r="F312" i="29"/>
  <c r="F345" i="29"/>
  <c r="F73" i="29"/>
  <c r="F355" i="29"/>
  <c r="F255" i="29"/>
  <c r="F203" i="29"/>
  <c r="F221" i="29"/>
  <c r="F127" i="29"/>
  <c r="F314" i="29"/>
  <c r="F335" i="29"/>
  <c r="F351" i="29"/>
  <c r="F374" i="29"/>
  <c r="F128" i="29"/>
  <c r="F338" i="29"/>
  <c r="F220" i="29"/>
  <c r="F337" i="29"/>
  <c r="F154" i="29"/>
  <c r="F272" i="29"/>
  <c r="F372" i="29"/>
  <c r="F260" i="29"/>
  <c r="F315" i="29"/>
  <c r="F371" i="29"/>
  <c r="F251" i="29"/>
  <c r="F346" i="29"/>
  <c r="F183" i="29"/>
  <c r="F119" i="29"/>
  <c r="F305" i="29"/>
  <c r="F349" i="29"/>
  <c r="F200" i="29"/>
  <c r="F283" i="29"/>
  <c r="F327" i="29"/>
  <c r="F161" i="29"/>
  <c r="F74" i="29"/>
  <c r="F65" i="29"/>
  <c r="F120" i="29"/>
  <c r="F363" i="29"/>
  <c r="F126" i="29"/>
  <c r="F148" i="29"/>
  <c r="F179" i="29"/>
  <c r="F318" i="29"/>
  <c r="F35" i="29"/>
  <c r="F356" i="29"/>
  <c r="F139" i="29"/>
  <c r="F369" i="29"/>
  <c r="F224" i="29"/>
  <c r="F105" i="29"/>
  <c r="F205" i="29"/>
  <c r="F112" i="29"/>
  <c r="F241" i="29"/>
  <c r="F142" i="29"/>
  <c r="F219" i="29"/>
  <c r="F92" i="29"/>
  <c r="F270" i="29"/>
  <c r="F366" i="29"/>
  <c r="F158" i="29"/>
  <c r="F41" i="29"/>
  <c r="F311" i="29"/>
  <c r="F209" i="29"/>
  <c r="F40" i="29"/>
  <c r="F277" i="29"/>
  <c r="F254" i="29"/>
  <c r="F133" i="29"/>
  <c r="F292" i="29"/>
  <c r="F279" i="29"/>
  <c r="F258" i="29"/>
  <c r="F252" i="29"/>
  <c r="F243" i="29"/>
  <c r="F238" i="29"/>
  <c r="F180" i="29"/>
  <c r="F273" i="29"/>
  <c r="F130" i="29"/>
  <c r="F99" i="29"/>
  <c r="F288" i="29"/>
  <c r="F157" i="29"/>
  <c r="F320" i="29"/>
  <c r="F156" i="29"/>
  <c r="F210" i="29"/>
  <c r="F173" i="29"/>
  <c r="F53" i="29"/>
  <c r="F146" i="29"/>
  <c r="F63" i="29"/>
  <c r="F43" i="29"/>
  <c r="F91" i="29"/>
  <c r="F206" i="29"/>
  <c r="F303" i="29"/>
  <c r="F343" i="29"/>
  <c r="F250" i="29"/>
  <c r="F185" i="29"/>
  <c r="F263" i="29"/>
  <c r="F257" i="29"/>
  <c r="F295" i="29"/>
  <c r="F347" i="29"/>
  <c r="F101" i="29"/>
  <c r="F290" i="29"/>
  <c r="F193" i="29"/>
  <c r="F144" i="29"/>
  <c r="F107" i="29"/>
  <c r="F147" i="29"/>
  <c r="F240" i="29"/>
  <c r="F329" i="29"/>
  <c r="F81" i="29"/>
  <c r="F227" i="29"/>
  <c r="F230" i="29"/>
  <c r="F330" i="29"/>
  <c r="F189" i="29"/>
  <c r="F82" i="29"/>
  <c r="F274" i="29"/>
  <c r="F199" i="29"/>
  <c r="F135" i="29"/>
  <c r="F364" i="29"/>
  <c r="F55" i="29"/>
  <c r="F61" i="29"/>
  <c r="F134" i="29"/>
  <c r="F285" i="29"/>
  <c r="F211" i="29"/>
  <c r="F59" i="29"/>
  <c r="F60" i="29"/>
  <c r="F160" i="29"/>
  <c r="F88" i="29"/>
  <c r="F98" i="29"/>
  <c r="F231" i="29"/>
  <c r="F212" i="29"/>
  <c r="F234" i="29"/>
  <c r="F301" i="29"/>
  <c r="F225" i="29"/>
  <c r="F284" i="29"/>
  <c r="F191" i="29"/>
  <c r="F334" i="29"/>
  <c r="F115" i="29"/>
  <c r="F28" i="29"/>
  <c r="F31" i="29"/>
  <c r="F188" i="29"/>
  <c r="F140" i="29"/>
  <c r="F190" i="29"/>
  <c r="F67" i="29"/>
  <c r="F248" i="29"/>
  <c r="F118" i="29"/>
  <c r="F291" i="29"/>
  <c r="F332" i="29"/>
  <c r="F271" i="29"/>
  <c r="F164" i="29"/>
  <c r="F151" i="29"/>
  <c r="F195" i="29"/>
  <c r="F97" i="29"/>
  <c r="F304" i="29"/>
  <c r="F367" i="29"/>
  <c r="F246" i="29"/>
  <c r="F37" i="29"/>
  <c r="F68" i="29"/>
  <c r="F145" i="29"/>
  <c r="F70" i="29"/>
  <c r="F236" i="29"/>
  <c r="F239" i="29"/>
  <c r="F48" i="29"/>
  <c r="F71" i="29"/>
  <c r="F182" i="29"/>
  <c r="F62" i="29"/>
  <c r="F293" i="29"/>
  <c r="F36" i="29"/>
  <c r="F131" i="29"/>
  <c r="F175" i="29"/>
  <c r="F141" i="29"/>
  <c r="F266" i="29"/>
  <c r="F149" i="29"/>
  <c r="F181" i="29"/>
  <c r="F216" i="29"/>
  <c r="F80" i="29"/>
  <c r="F50" i="29"/>
  <c r="F287" i="29"/>
  <c r="F47" i="29"/>
  <c r="F187" i="29"/>
  <c r="F259" i="29"/>
  <c r="F242" i="29"/>
  <c r="F33" i="29"/>
  <c r="F229" i="29"/>
  <c r="F361" i="29"/>
  <c r="F286" i="29"/>
  <c r="F344" i="29"/>
  <c r="F93" i="29"/>
  <c r="F306" i="29"/>
  <c r="F111" i="29"/>
  <c r="F321" i="29"/>
  <c r="F138" i="29"/>
  <c r="F296" i="29"/>
  <c r="F245" i="29"/>
  <c r="F256" i="29"/>
  <c r="F370" i="29"/>
  <c r="F336" i="29"/>
  <c r="F54" i="29"/>
  <c r="F168" i="29"/>
  <c r="F261" i="29"/>
  <c r="F228" i="29"/>
  <c r="F76" i="29"/>
  <c r="F163" i="29"/>
  <c r="F116" i="29"/>
  <c r="F159" i="29"/>
  <c r="F78" i="29"/>
  <c r="F365" i="29"/>
  <c r="F178" i="29"/>
  <c r="F276" i="29"/>
  <c r="F125" i="29"/>
  <c r="F162" i="29"/>
  <c r="F309" i="29"/>
  <c r="F232" i="29"/>
  <c r="F353" i="29"/>
  <c r="F213" i="29"/>
  <c r="F75" i="29"/>
  <c r="F58" i="29"/>
  <c r="F169" i="29"/>
  <c r="F201" i="29"/>
  <c r="F83" i="29"/>
  <c r="F39" i="29"/>
  <c r="F278" i="29"/>
  <c r="F42" i="29"/>
  <c r="F360" i="29"/>
  <c r="F44" i="29"/>
  <c r="F150" i="29"/>
  <c r="F89" i="29"/>
  <c r="F208" i="29"/>
  <c r="F104" i="29"/>
  <c r="F108" i="29"/>
  <c r="F322" i="29"/>
  <c r="F339" i="29"/>
  <c r="F342" i="29"/>
  <c r="F317" i="29"/>
  <c r="F186" i="29"/>
  <c r="F340" i="29"/>
  <c r="F84" i="29"/>
  <c r="F341" i="29"/>
  <c r="F275" i="29"/>
  <c r="F262" i="29"/>
  <c r="F129" i="29"/>
  <c r="F77" i="29"/>
  <c r="F26" i="29"/>
  <c r="F103" i="29"/>
  <c r="F114" i="29"/>
  <c r="F226" i="29"/>
  <c r="F153" i="29"/>
  <c r="F102" i="29"/>
  <c r="F113" i="29"/>
  <c r="F333" i="29"/>
  <c r="F289" i="29"/>
  <c r="F307" i="29"/>
  <c r="F90" i="29"/>
  <c r="F218" i="29"/>
  <c r="F72" i="29"/>
  <c r="F326" i="29"/>
  <c r="F354" i="29"/>
  <c r="F237" i="29"/>
  <c r="F177" i="29"/>
  <c r="F96" i="29"/>
  <c r="F268" i="29"/>
  <c r="F233" i="29"/>
  <c r="F30" i="29"/>
  <c r="F202" i="29"/>
  <c r="F174" i="29"/>
  <c r="F110" i="29"/>
  <c r="F207" i="29"/>
  <c r="F265" i="29"/>
  <c r="F323" i="29"/>
  <c r="F171" i="29"/>
  <c r="F165" i="29"/>
  <c r="F373" i="29"/>
  <c r="F56" i="29"/>
  <c r="F137" i="29"/>
  <c r="F192" i="29"/>
  <c r="F331" i="29"/>
  <c r="F197" i="29"/>
  <c r="F184" i="29"/>
  <c r="F196" i="29"/>
  <c r="F253" i="29"/>
  <c r="F45" i="29"/>
  <c r="F51" i="29"/>
  <c r="F121" i="29"/>
  <c r="F27" i="29"/>
  <c r="F222" i="29"/>
  <c r="F269" i="29"/>
  <c r="F57" i="29"/>
  <c r="F100" i="29"/>
  <c r="F264" i="29"/>
  <c r="F85" i="29"/>
  <c r="F217" i="29"/>
  <c r="F302" i="29"/>
  <c r="F281" i="29"/>
  <c r="F87" i="29"/>
  <c r="F152" i="29"/>
  <c r="F316" i="29"/>
  <c r="F298" i="29"/>
  <c r="F325" i="29"/>
  <c r="F106" i="29"/>
  <c r="F282" i="29"/>
  <c r="F38" i="29"/>
  <c r="F29" i="29"/>
  <c r="F223" i="29"/>
  <c r="F95" i="29"/>
  <c r="F170" i="29"/>
  <c r="F64" i="29"/>
  <c r="F368" i="29"/>
  <c r="F34" i="29"/>
  <c r="F348" i="29"/>
  <c r="F136" i="29"/>
  <c r="F132" i="29"/>
  <c r="F46" i="29"/>
  <c r="F299" i="29"/>
  <c r="F109" i="29"/>
  <c r="F32" i="29"/>
  <c r="F204" i="29"/>
  <c r="F324" i="29"/>
  <c r="F117" i="29"/>
  <c r="E91" i="1"/>
  <c r="E70" i="75" s="1"/>
  <c r="E91" i="71"/>
  <c r="E321" i="1"/>
  <c r="E300" i="75" s="1"/>
  <c r="E321" i="71"/>
  <c r="E168" i="1"/>
  <c r="E168" i="71"/>
  <c r="E336" i="71"/>
  <c r="E336" i="1"/>
  <c r="E315" i="75" s="1"/>
  <c r="E104" i="1"/>
  <c r="E83" i="75" s="1"/>
  <c r="E104" i="71"/>
  <c r="E196" i="1"/>
  <c r="E175" i="75" s="1"/>
  <c r="E196" i="71"/>
  <c r="E155" i="71"/>
  <c r="E155" i="1"/>
  <c r="E134" i="75" s="1"/>
  <c r="E118" i="1"/>
  <c r="E97" i="75" s="1"/>
  <c r="E118" i="71"/>
  <c r="E254" i="71"/>
  <c r="E254" i="1"/>
  <c r="E233" i="75" s="1"/>
  <c r="E278" i="1"/>
  <c r="E278" i="71"/>
  <c r="E345" i="1"/>
  <c r="E324" i="75" s="1"/>
  <c r="E345" i="71"/>
  <c r="E255" i="1"/>
  <c r="E234" i="75" s="1"/>
  <c r="E255" i="71"/>
  <c r="E53" i="1"/>
  <c r="E32" i="75" s="1"/>
  <c r="E53" i="71"/>
  <c r="E49" i="1"/>
  <c r="E28" i="75" s="1"/>
  <c r="E49" i="71"/>
  <c r="E107" i="71"/>
  <c r="E107" i="1"/>
  <c r="E86" i="75" s="1"/>
  <c r="E216" i="1"/>
  <c r="E195" i="75" s="1"/>
  <c r="E216" i="71"/>
  <c r="E112" i="71"/>
  <c r="E112" i="1"/>
  <c r="E91" i="75" s="1"/>
  <c r="E369" i="71"/>
  <c r="E369" i="1"/>
  <c r="E348" i="75" s="1"/>
  <c r="E96" i="71"/>
  <c r="E96" i="1"/>
  <c r="E75" i="75" s="1"/>
  <c r="E204" i="71"/>
  <c r="E204" i="1"/>
  <c r="E183" i="75" s="1"/>
  <c r="E167" i="1"/>
  <c r="E146" i="75" s="1"/>
  <c r="E167" i="71"/>
  <c r="E362" i="1"/>
  <c r="E341" i="75" s="1"/>
  <c r="E362" i="71"/>
  <c r="D128" i="75"/>
  <c r="D129" i="62"/>
  <c r="D39" i="75"/>
  <c r="B12" i="21"/>
  <c r="B94" i="40"/>
  <c r="D40" i="62"/>
  <c r="B12" i="73"/>
  <c r="D218" i="75"/>
  <c r="B15" i="40"/>
  <c r="D219" i="62"/>
  <c r="B145" i="40"/>
  <c r="D175" i="62"/>
  <c r="D174" i="75"/>
  <c r="D54" i="62"/>
  <c r="D53" i="75"/>
  <c r="B135" i="40"/>
  <c r="D160" i="62"/>
  <c r="D159" i="75"/>
  <c r="D171" i="62"/>
  <c r="D170" i="75"/>
  <c r="B28" i="40"/>
  <c r="D283" i="75"/>
  <c r="D284" i="62"/>
  <c r="B170" i="40"/>
  <c r="B39" i="21"/>
  <c r="D223" i="62"/>
  <c r="D222" i="75"/>
  <c r="B39" i="73"/>
  <c r="D73" i="62"/>
  <c r="D72" i="75"/>
  <c r="B73" i="40"/>
  <c r="D338" i="62"/>
  <c r="D337" i="75"/>
  <c r="D39" i="62"/>
  <c r="D38" i="75"/>
  <c r="B48" i="21"/>
  <c r="B48" i="73"/>
  <c r="D267" i="75"/>
  <c r="B197" i="40"/>
  <c r="D268" i="62"/>
  <c r="D106" i="62"/>
  <c r="B109" i="40"/>
  <c r="D105" i="75"/>
  <c r="B192" i="40"/>
  <c r="D260" i="75"/>
  <c r="D261" i="62"/>
  <c r="D137" i="62"/>
  <c r="D136" i="75"/>
  <c r="B122" i="40"/>
  <c r="D135" i="75"/>
  <c r="D136" i="62"/>
  <c r="B121" i="40"/>
  <c r="B175" i="40"/>
  <c r="D230" i="62"/>
  <c r="D229" i="75"/>
  <c r="B22" i="21"/>
  <c r="B22" i="73"/>
  <c r="B106" i="40"/>
  <c r="D87" i="62"/>
  <c r="D86" i="75"/>
  <c r="D230" i="75"/>
  <c r="D231" i="62"/>
  <c r="D140" i="75"/>
  <c r="D141" i="62"/>
  <c r="B126" i="40"/>
  <c r="B27" i="73"/>
  <c r="B27" i="21"/>
  <c r="D149" i="62"/>
  <c r="D148" i="75"/>
  <c r="D79" i="75"/>
  <c r="D80" i="62"/>
  <c r="D319" i="75"/>
  <c r="B204" i="40"/>
  <c r="D320" i="62"/>
  <c r="B143" i="40"/>
  <c r="B28" i="21"/>
  <c r="D172" i="75"/>
  <c r="D173" i="62"/>
  <c r="B28" i="73"/>
  <c r="D26" i="62"/>
  <c r="D25" i="75"/>
  <c r="D42" i="62"/>
  <c r="D41" i="75"/>
  <c r="D288" i="75"/>
  <c r="D289" i="62"/>
  <c r="B32" i="40"/>
  <c r="B13" i="40"/>
  <c r="D191" i="62"/>
  <c r="D190" i="75"/>
  <c r="B216" i="40"/>
  <c r="B37" i="73"/>
  <c r="D211" i="75"/>
  <c r="D212" i="62"/>
  <c r="B37" i="21"/>
  <c r="D16" i="75"/>
  <c r="D17" i="62"/>
  <c r="B140" i="40"/>
  <c r="D167" i="62"/>
  <c r="D166" i="75"/>
  <c r="D63" i="75"/>
  <c r="D64" i="62"/>
  <c r="D242" i="75"/>
  <c r="D243" i="62"/>
  <c r="B92" i="40"/>
  <c r="D31" i="62"/>
  <c r="D30" i="75"/>
  <c r="D21" i="62"/>
  <c r="D20" i="75"/>
  <c r="D161" i="62"/>
  <c r="B136" i="40"/>
  <c r="D160" i="75"/>
  <c r="D104" i="62"/>
  <c r="D103" i="75"/>
  <c r="D146" i="75"/>
  <c r="B9" i="40"/>
  <c r="D147" i="62"/>
  <c r="D113" i="62"/>
  <c r="D112" i="75"/>
  <c r="E143" i="1"/>
  <c r="E122" i="75" s="1"/>
  <c r="E143" i="71"/>
  <c r="E360" i="71"/>
  <c r="E360" i="1"/>
  <c r="E339" i="75" s="1"/>
  <c r="E220" i="71"/>
  <c r="E220" i="1"/>
  <c r="E199" i="75" s="1"/>
  <c r="E105" i="1"/>
  <c r="E84" i="75" s="1"/>
  <c r="E105" i="71"/>
  <c r="E286" i="71"/>
  <c r="E286" i="1"/>
  <c r="E111" i="1"/>
  <c r="E90" i="75" s="1"/>
  <c r="E111" i="71"/>
  <c r="E176" i="1"/>
  <c r="E155" i="75" s="1"/>
  <c r="E176" i="71"/>
  <c r="E221" i="71"/>
  <c r="E221" i="1"/>
  <c r="E200" i="75" s="1"/>
  <c r="E332" i="71"/>
  <c r="E332" i="1"/>
  <c r="E311" i="75" s="1"/>
  <c r="E146" i="1"/>
  <c r="E125" i="75" s="1"/>
  <c r="E146" i="71"/>
  <c r="E311" i="71"/>
  <c r="E311" i="1"/>
  <c r="E290" i="75" s="1"/>
  <c r="E283" i="1"/>
  <c r="E262" i="75" s="1"/>
  <c r="E283" i="71"/>
  <c r="E78" i="1"/>
  <c r="E57" i="75" s="1"/>
  <c r="E78" i="71"/>
  <c r="E145" i="71"/>
  <c r="E145" i="1"/>
  <c r="E124" i="75" s="1"/>
  <c r="E109" i="71"/>
  <c r="E109" i="1"/>
  <c r="E88" i="75" s="1"/>
  <c r="E164" i="1"/>
  <c r="E143" i="75" s="1"/>
  <c r="E164" i="71"/>
  <c r="E52" i="1"/>
  <c r="E31" i="75" s="1"/>
  <c r="E52" i="71"/>
  <c r="E257" i="71"/>
  <c r="E257" i="1"/>
  <c r="E236" i="75" s="1"/>
  <c r="E356" i="1"/>
  <c r="E335" i="75" s="1"/>
  <c r="E356" i="71"/>
  <c r="E84" i="71"/>
  <c r="E84" i="1"/>
  <c r="E63" i="75" s="1"/>
  <c r="E72" i="1"/>
  <c r="E51" i="75" s="1"/>
  <c r="E72" i="71"/>
  <c r="E93" i="1"/>
  <c r="E72" i="75" s="1"/>
  <c r="E93" i="71"/>
  <c r="E185" i="1"/>
  <c r="E164" i="75" s="1"/>
  <c r="E185" i="71"/>
  <c r="E231" i="1"/>
  <c r="E210" i="75" s="1"/>
  <c r="E231" i="71"/>
  <c r="E243" i="71"/>
  <c r="E243" i="1"/>
  <c r="E222" i="75" s="1"/>
  <c r="E50" i="1"/>
  <c r="E29" i="75" s="1"/>
  <c r="E50" i="71"/>
  <c r="E125" i="1"/>
  <c r="E104" i="75" s="1"/>
  <c r="E125" i="71"/>
  <c r="E29" i="71"/>
  <c r="E29" i="1"/>
  <c r="E8" i="75" s="1"/>
  <c r="E102" i="71"/>
  <c r="E102" i="1"/>
  <c r="E81" i="75" s="1"/>
  <c r="E247" i="1"/>
  <c r="E226" i="75" s="1"/>
  <c r="E247" i="71"/>
  <c r="E86" i="1"/>
  <c r="E65" i="75" s="1"/>
  <c r="E86" i="71"/>
  <c r="E303" i="1"/>
  <c r="E303" i="71"/>
  <c r="E136" i="71"/>
  <c r="E136" i="1"/>
  <c r="E115" i="75" s="1"/>
  <c r="E233" i="71"/>
  <c r="E233" i="1"/>
  <c r="E212" i="75" s="1"/>
  <c r="E330" i="1"/>
  <c r="E309" i="75" s="1"/>
  <c r="E330" i="71"/>
  <c r="E374" i="71"/>
  <c r="E374" i="1"/>
  <c r="E353" i="75" s="1"/>
  <c r="E149" i="1"/>
  <c r="E128" i="75" s="1"/>
  <c r="E149" i="71"/>
  <c r="E40" i="71"/>
  <c r="E40" i="1"/>
  <c r="E19" i="75" s="1"/>
  <c r="E361" i="1"/>
  <c r="E340" i="75" s="1"/>
  <c r="E361" i="71"/>
  <c r="E253" i="71"/>
  <c r="E253" i="1"/>
  <c r="E71" i="1"/>
  <c r="E50" i="75" s="1"/>
  <c r="E71" i="71"/>
  <c r="E172" i="1"/>
  <c r="E151" i="75" s="1"/>
  <c r="E172" i="71"/>
  <c r="E264" i="71"/>
  <c r="E264" i="1"/>
  <c r="E243" i="75" s="1"/>
  <c r="E358" i="1"/>
  <c r="E337" i="75" s="1"/>
  <c r="E358" i="71"/>
  <c r="D96" i="62"/>
  <c r="D95" i="75"/>
  <c r="D98" i="75"/>
  <c r="D99" i="62"/>
  <c r="D324" i="62"/>
  <c r="D323" i="75"/>
  <c r="B61" i="40"/>
  <c r="D60" i="62"/>
  <c r="D59" i="75"/>
  <c r="D7" i="75"/>
  <c r="D8" i="62"/>
  <c r="D325" i="75"/>
  <c r="D326" i="62"/>
  <c r="B63" i="40"/>
  <c r="D100" i="62"/>
  <c r="D99" i="75"/>
  <c r="B108" i="40"/>
  <c r="D195" i="75"/>
  <c r="B157" i="40"/>
  <c r="D196" i="62"/>
  <c r="D155" i="75"/>
  <c r="D156" i="62"/>
  <c r="D207" i="75"/>
  <c r="D208" i="62"/>
  <c r="B190" i="40"/>
  <c r="D257" i="62"/>
  <c r="D256" i="75"/>
  <c r="D322" i="75"/>
  <c r="B207" i="40"/>
  <c r="D323" i="62"/>
  <c r="D32" i="75"/>
  <c r="B11" i="73"/>
  <c r="B93" i="40"/>
  <c r="D33" i="62"/>
  <c r="B11" i="21"/>
  <c r="D90" i="62"/>
  <c r="D89" i="75"/>
  <c r="D115" i="62"/>
  <c r="D114" i="75"/>
  <c r="D249" i="62"/>
  <c r="D248" i="75"/>
  <c r="D11" i="62"/>
  <c r="D10" i="75"/>
  <c r="D261" i="75"/>
  <c r="B193" i="40"/>
  <c r="D262" i="62"/>
  <c r="D332" i="75"/>
  <c r="B68" i="40"/>
  <c r="D333" i="62"/>
  <c r="D259" i="62"/>
  <c r="D258" i="75"/>
  <c r="B100" i="40"/>
  <c r="D69" i="62"/>
  <c r="B17" i="73"/>
  <c r="D68" i="75"/>
  <c r="B17" i="21"/>
  <c r="D22" i="62"/>
  <c r="D21" i="75"/>
  <c r="D157" i="75"/>
  <c r="D158" i="62"/>
  <c r="B134" i="40"/>
  <c r="B41" i="40"/>
  <c r="D297" i="75"/>
  <c r="D298" i="62"/>
  <c r="D40" i="75"/>
  <c r="D41" i="62"/>
  <c r="D76" i="62"/>
  <c r="D75" i="75"/>
  <c r="B188" i="40"/>
  <c r="D254" i="75"/>
  <c r="B47" i="73"/>
  <c r="B47" i="21"/>
  <c r="D255" i="62"/>
  <c r="D316" i="75"/>
  <c r="D317" i="62"/>
  <c r="B60" i="40"/>
  <c r="D107" i="62"/>
  <c r="D106" i="75"/>
  <c r="D92" i="75"/>
  <c r="D93" i="62"/>
  <c r="B151" i="40"/>
  <c r="B31" i="21"/>
  <c r="B31" i="73"/>
  <c r="D186" i="62"/>
  <c r="D185" i="75"/>
  <c r="D28" i="75"/>
  <c r="D29" i="62"/>
  <c r="D328" i="62"/>
  <c r="B209" i="40"/>
  <c r="D327" i="75"/>
  <c r="D345" i="62"/>
  <c r="B80" i="40"/>
  <c r="D344" i="75"/>
  <c r="D153" i="62"/>
  <c r="B132" i="40"/>
  <c r="D152" i="75"/>
  <c r="B111" i="40"/>
  <c r="D118" i="62"/>
  <c r="B25" i="21"/>
  <c r="D117" i="75"/>
  <c r="B25" i="73"/>
  <c r="D42" i="75"/>
  <c r="D43" i="62"/>
  <c r="D20" i="62"/>
  <c r="D19" i="75"/>
  <c r="D334" i="75"/>
  <c r="D335" i="62"/>
  <c r="B70" i="40"/>
  <c r="B15" i="21"/>
  <c r="B98" i="40"/>
  <c r="D66" i="62"/>
  <c r="D65" i="75"/>
  <c r="B15" i="73"/>
  <c r="B123" i="40"/>
  <c r="D137" i="75"/>
  <c r="D138" i="62"/>
  <c r="D153" i="75"/>
  <c r="D154" i="62"/>
  <c r="B53" i="40"/>
  <c r="D309" i="75"/>
  <c r="D310" i="62"/>
  <c r="D315" i="62"/>
  <c r="D314" i="75"/>
  <c r="B58" i="40"/>
  <c r="D284" i="75"/>
  <c r="B201" i="40"/>
  <c r="D285" i="62"/>
  <c r="E61" i="1"/>
  <c r="E40" i="75" s="1"/>
  <c r="E61" i="71"/>
  <c r="E31" i="71"/>
  <c r="E31" i="1"/>
  <c r="E10" i="75" s="1"/>
  <c r="E291" i="1"/>
  <c r="E270" i="75" s="1"/>
  <c r="E291" i="71"/>
  <c r="E211" i="1"/>
  <c r="E190" i="75" s="1"/>
  <c r="E211" i="71"/>
  <c r="E64" i="71"/>
  <c r="E64" i="1"/>
  <c r="E43" i="75" s="1"/>
  <c r="E266" i="1"/>
  <c r="E245" i="75" s="1"/>
  <c r="E266" i="71"/>
  <c r="E368" i="71"/>
  <c r="E368" i="1"/>
  <c r="E347" i="75" s="1"/>
  <c r="E90" i="1"/>
  <c r="E69" i="75" s="1"/>
  <c r="E90" i="71"/>
  <c r="E181" i="1"/>
  <c r="E160" i="75" s="1"/>
  <c r="E181" i="71"/>
  <c r="E134" i="71"/>
  <c r="E134" i="1"/>
  <c r="E113" i="75" s="1"/>
  <c r="E290" i="71"/>
  <c r="E290" i="1"/>
  <c r="E269" i="75" s="1"/>
  <c r="E117" i="71"/>
  <c r="E117" i="1"/>
  <c r="E96" i="75" s="1"/>
  <c r="E74" i="1"/>
  <c r="E53" i="75" s="1"/>
  <c r="E74" i="71"/>
  <c r="E338" i="71"/>
  <c r="E338" i="1"/>
  <c r="E317" i="75" s="1"/>
  <c r="E169" i="1"/>
  <c r="E148" i="75" s="1"/>
  <c r="E169" i="71"/>
  <c r="E175" i="71"/>
  <c r="E175" i="1"/>
  <c r="E154" i="75" s="1"/>
  <c r="E245" i="71"/>
  <c r="E245" i="1"/>
  <c r="E224" i="75" s="1"/>
  <c r="E228" i="71"/>
  <c r="E228" i="1"/>
  <c r="E207" i="75" s="1"/>
  <c r="E265" i="71"/>
  <c r="E265" i="1"/>
  <c r="E244" i="75" s="1"/>
  <c r="E359" i="71"/>
  <c r="E359" i="1"/>
  <c r="E338" i="75" s="1"/>
  <c r="E373" i="1"/>
  <c r="E373" i="71"/>
  <c r="E43" i="71"/>
  <c r="E43" i="1"/>
  <c r="E22" i="75" s="1"/>
  <c r="E121" i="71"/>
  <c r="E121" i="1"/>
  <c r="E100" i="75" s="1"/>
  <c r="E194" i="1"/>
  <c r="E173" i="75" s="1"/>
  <c r="E194" i="71"/>
  <c r="E115" i="1"/>
  <c r="E94" i="75" s="1"/>
  <c r="E115" i="71"/>
  <c r="E174" i="71"/>
  <c r="E174" i="1"/>
  <c r="E153" i="75" s="1"/>
  <c r="E39" i="71"/>
  <c r="E39" i="1"/>
  <c r="E18" i="75" s="1"/>
  <c r="E113" i="71"/>
  <c r="E113" i="1"/>
  <c r="E92" i="75" s="1"/>
  <c r="E334" i="1"/>
  <c r="E313" i="75" s="1"/>
  <c r="E334" i="71"/>
  <c r="E129" i="1"/>
  <c r="E108" i="75" s="1"/>
  <c r="E129" i="71"/>
  <c r="E249" i="71"/>
  <c r="E249" i="1"/>
  <c r="E228" i="75" s="1"/>
  <c r="E208" i="71"/>
  <c r="E208" i="1"/>
  <c r="E187" i="75" s="1"/>
  <c r="E100" i="1"/>
  <c r="E79" i="75" s="1"/>
  <c r="E100" i="71"/>
  <c r="E94" i="71"/>
  <c r="E94" i="1"/>
  <c r="E73" i="75" s="1"/>
  <c r="E152" i="71"/>
  <c r="E152" i="1"/>
  <c r="E131" i="75" s="1"/>
  <c r="E322" i="1"/>
  <c r="E301" i="75" s="1"/>
  <c r="E322" i="71"/>
  <c r="E178" i="71"/>
  <c r="E178" i="1"/>
  <c r="E157" i="75" s="1"/>
  <c r="E58" i="1"/>
  <c r="E37" i="75" s="1"/>
  <c r="E58" i="71"/>
  <c r="E299" i="71"/>
  <c r="E299" i="1"/>
  <c r="E278" i="75" s="1"/>
  <c r="E140" i="71"/>
  <c r="E140" i="1"/>
  <c r="E119" i="75" s="1"/>
  <c r="E226" i="71"/>
  <c r="E226" i="1"/>
  <c r="E205" i="75" s="1"/>
  <c r="E127" i="1"/>
  <c r="E106" i="75" s="1"/>
  <c r="E127" i="71"/>
  <c r="E376" i="1"/>
  <c r="E355" i="75" s="1"/>
  <c r="E376" i="71"/>
  <c r="E350" i="1"/>
  <c r="E329" i="75" s="1"/>
  <c r="E350" i="71"/>
  <c r="D267" i="62"/>
  <c r="D266" i="75"/>
  <c r="D52" i="75"/>
  <c r="D53" i="62"/>
  <c r="D173" i="75"/>
  <c r="B144" i="40"/>
  <c r="D174" i="62"/>
  <c r="D210" i="62"/>
  <c r="D209" i="75"/>
  <c r="B36" i="73"/>
  <c r="B165" i="40"/>
  <c r="B36" i="21"/>
  <c r="D297" i="62"/>
  <c r="B40" i="40"/>
  <c r="D296" i="75"/>
  <c r="D100" i="75"/>
  <c r="D101" i="62"/>
  <c r="D301" i="75"/>
  <c r="B45" i="40"/>
  <c r="D302" i="62"/>
  <c r="D72" i="62"/>
  <c r="D71" i="75"/>
  <c r="D340" i="62"/>
  <c r="D339" i="75"/>
  <c r="B75" i="40"/>
  <c r="B72" i="40"/>
  <c r="D337" i="62"/>
  <c r="D336" i="75"/>
  <c r="B79" i="40"/>
  <c r="D344" i="62"/>
  <c r="D343" i="75"/>
  <c r="B178" i="40"/>
  <c r="D234" i="62"/>
  <c r="D233" i="75"/>
  <c r="D257" i="75"/>
  <c r="D258" i="62"/>
  <c r="D199" i="62"/>
  <c r="D198" i="75"/>
  <c r="D18" i="75"/>
  <c r="D19" i="62"/>
  <c r="D89" i="62"/>
  <c r="B107" i="40"/>
  <c r="D88" i="75"/>
  <c r="B23" i="73"/>
  <c r="B23" i="21"/>
  <c r="D213" i="62"/>
  <c r="B215" i="40"/>
  <c r="D212" i="75"/>
  <c r="D170" i="62"/>
  <c r="D169" i="75"/>
  <c r="D224" i="75"/>
  <c r="B40" i="21"/>
  <c r="D225" i="62"/>
  <c r="B171" i="40"/>
  <c r="B40" i="73"/>
  <c r="B64" i="40"/>
  <c r="D329" i="62"/>
  <c r="D328" i="75"/>
  <c r="D171" i="75"/>
  <c r="D172" i="62"/>
  <c r="D7" i="62"/>
  <c r="D6" i="75"/>
  <c r="B30" i="40"/>
  <c r="D286" i="75"/>
  <c r="D287" i="62"/>
  <c r="D164" i="75"/>
  <c r="D165" i="62"/>
  <c r="D128" i="62"/>
  <c r="D127" i="75"/>
  <c r="D54" i="75"/>
  <c r="B95" i="40"/>
  <c r="D55" i="62"/>
  <c r="B159" i="40"/>
  <c r="D198" i="62"/>
  <c r="D197" i="75"/>
  <c r="D123" i="75"/>
  <c r="D124" i="62"/>
  <c r="B8" i="40"/>
  <c r="D347" i="75"/>
  <c r="D348" i="62"/>
  <c r="B83" i="40"/>
  <c r="B118" i="40"/>
  <c r="D132" i="75"/>
  <c r="D133" i="62"/>
  <c r="D109" i="62"/>
  <c r="D108" i="75"/>
  <c r="D290" i="62"/>
  <c r="B33" i="40"/>
  <c r="D289" i="75"/>
  <c r="D220" i="62"/>
  <c r="D219" i="75"/>
  <c r="D217" i="62"/>
  <c r="D216" i="75"/>
  <c r="D151" i="75"/>
  <c r="D152" i="62"/>
  <c r="D221" i="62"/>
  <c r="D220" i="75"/>
  <c r="D330" i="62"/>
  <c r="D329" i="75"/>
  <c r="B65" i="40"/>
  <c r="D61" i="62"/>
  <c r="D60" i="75"/>
  <c r="D201" i="62"/>
  <c r="D200" i="75"/>
  <c r="D134" i="62"/>
  <c r="B119" i="40"/>
  <c r="D133" i="75"/>
  <c r="D189" i="62"/>
  <c r="D188" i="75"/>
  <c r="B12" i="40"/>
  <c r="D265" i="75"/>
  <c r="D266" i="62"/>
  <c r="D229" i="62"/>
  <c r="D228" i="75"/>
  <c r="B174" i="40"/>
  <c r="B182" i="40"/>
  <c r="D238" i="75"/>
  <c r="D239" i="62"/>
  <c r="B43" i="73"/>
  <c r="B43" i="21"/>
  <c r="D121" i="62"/>
  <c r="B112" i="40"/>
  <c r="D120" i="75"/>
  <c r="D227" i="62"/>
  <c r="D226" i="75"/>
  <c r="B173" i="40"/>
  <c r="D223" i="75"/>
  <c r="D224" i="62"/>
  <c r="B91" i="40"/>
  <c r="D15" i="62"/>
  <c r="D14" i="75"/>
  <c r="D36" i="75"/>
  <c r="D37" i="62"/>
  <c r="D66" i="75"/>
  <c r="D67" i="62"/>
  <c r="B214" i="40"/>
  <c r="D240" i="62"/>
  <c r="D239" i="75"/>
  <c r="D38" i="62"/>
  <c r="D37" i="75"/>
  <c r="E225" i="1"/>
  <c r="E204" i="75" s="1"/>
  <c r="E225" i="71"/>
  <c r="E45" i="71"/>
  <c r="E45" i="1"/>
  <c r="E24" i="75" s="1"/>
  <c r="E103" i="1"/>
  <c r="E82" i="75" s="1"/>
  <c r="E103" i="71"/>
  <c r="E184" i="1"/>
  <c r="E163" i="75" s="1"/>
  <c r="E184" i="71"/>
  <c r="E137" i="1"/>
  <c r="E116" i="75" s="1"/>
  <c r="E137" i="71"/>
  <c r="E259" i="71"/>
  <c r="E259" i="1"/>
  <c r="E238" i="75" s="1"/>
  <c r="E287" i="1"/>
  <c r="E287" i="71"/>
  <c r="E223" i="71"/>
  <c r="E223" i="1"/>
  <c r="E202" i="75" s="1"/>
  <c r="E27" i="1"/>
  <c r="E6" i="75" s="1"/>
  <c r="E27" i="71"/>
  <c r="E203" i="71"/>
  <c r="E203" i="1"/>
  <c r="E182" i="75" s="1"/>
  <c r="E106" i="1"/>
  <c r="E85" i="75" s="1"/>
  <c r="E106" i="71"/>
  <c r="E42" i="1"/>
  <c r="E21" i="75" s="1"/>
  <c r="E42" i="71"/>
  <c r="E153" i="1"/>
  <c r="E132" i="75" s="1"/>
  <c r="E153" i="71"/>
  <c r="E262" i="1"/>
  <c r="E262" i="71"/>
  <c r="E366" i="1"/>
  <c r="E345" i="75" s="1"/>
  <c r="E366" i="71"/>
  <c r="E370" i="71"/>
  <c r="E370" i="1"/>
  <c r="E349" i="75" s="1"/>
  <c r="E195" i="1"/>
  <c r="E174" i="75" s="1"/>
  <c r="E195" i="71"/>
  <c r="E201" i="1"/>
  <c r="E180" i="75" s="1"/>
  <c r="E201" i="71"/>
  <c r="E156" i="1"/>
  <c r="E135" i="75" s="1"/>
  <c r="E156" i="71"/>
  <c r="E132" i="1"/>
  <c r="E111" i="75" s="1"/>
  <c r="E132" i="71"/>
  <c r="E372" i="71"/>
  <c r="E372" i="1"/>
  <c r="E351" i="75" s="1"/>
  <c r="E304" i="1"/>
  <c r="E283" i="75" s="1"/>
  <c r="E304" i="71"/>
  <c r="E306" i="71"/>
  <c r="E306" i="1"/>
  <c r="E285" i="75" s="1"/>
  <c r="E224" i="71"/>
  <c r="E224" i="1"/>
  <c r="E203" i="75" s="1"/>
  <c r="E288" i="71"/>
  <c r="E288" i="1"/>
  <c r="E163" i="1"/>
  <c r="E142" i="75" s="1"/>
  <c r="E163" i="71"/>
  <c r="E274" i="1"/>
  <c r="E253" i="75" s="1"/>
  <c r="E274" i="71"/>
  <c r="E298" i="71"/>
  <c r="E298" i="1"/>
  <c r="E277" i="75" s="1"/>
  <c r="E295" i="1"/>
  <c r="E274" i="75" s="1"/>
  <c r="E295" i="71"/>
  <c r="E308" i="1"/>
  <c r="E287" i="75" s="1"/>
  <c r="E308" i="71"/>
  <c r="E81" i="71"/>
  <c r="E81" i="1"/>
  <c r="E60" i="75" s="1"/>
  <c r="E126" i="71"/>
  <c r="E126" i="1"/>
  <c r="E105" i="75" s="1"/>
  <c r="E230" i="1"/>
  <c r="E209" i="75" s="1"/>
  <c r="E230" i="71"/>
  <c r="E277" i="1"/>
  <c r="E277" i="71"/>
  <c r="E263" i="71"/>
  <c r="E263" i="1"/>
  <c r="E281" i="71"/>
  <c r="E281" i="1"/>
  <c r="E202" i="1"/>
  <c r="E181" i="75" s="1"/>
  <c r="E202" i="71"/>
  <c r="E355" i="1"/>
  <c r="E334" i="75" s="1"/>
  <c r="E355" i="71"/>
  <c r="E158" i="71"/>
  <c r="E158" i="1"/>
  <c r="E137" i="75" s="1"/>
  <c r="E340" i="71"/>
  <c r="E340" i="1"/>
  <c r="E217" i="1"/>
  <c r="E196" i="75" s="1"/>
  <c r="E217" i="71"/>
  <c r="E179" i="71"/>
  <c r="E179" i="1"/>
  <c r="E158" i="75" s="1"/>
  <c r="E310" i="1"/>
  <c r="E289" i="75" s="1"/>
  <c r="E310" i="71"/>
  <c r="E166" i="71"/>
  <c r="E166" i="1"/>
  <c r="E145" i="75" s="1"/>
  <c r="D282" i="62"/>
  <c r="B27" i="40"/>
  <c r="D281" i="75"/>
  <c r="B59" i="40"/>
  <c r="D315" i="75"/>
  <c r="D316" i="62"/>
  <c r="D135" i="62"/>
  <c r="D134" i="75"/>
  <c r="B120" i="40"/>
  <c r="D245" i="62"/>
  <c r="D244" i="75"/>
  <c r="D356" i="62"/>
  <c r="B87" i="40"/>
  <c r="D355" i="75"/>
  <c r="D203" i="62"/>
  <c r="D202" i="75"/>
  <c r="B180" i="40"/>
  <c r="B42" i="21"/>
  <c r="D235" i="75"/>
  <c r="D236" i="62"/>
  <c r="B42" i="73"/>
  <c r="D319" i="62"/>
  <c r="D318" i="75"/>
  <c r="B203" i="40"/>
  <c r="D342" i="75"/>
  <c r="B78" i="40"/>
  <c r="D343" i="62"/>
  <c r="B113" i="40"/>
  <c r="D122" i="75"/>
  <c r="D123" i="62"/>
  <c r="D291" i="62"/>
  <c r="B34" i="40"/>
  <c r="D290" i="75"/>
  <c r="D275" i="62"/>
  <c r="D274" i="75"/>
  <c r="B20" i="40"/>
  <c r="D127" i="62"/>
  <c r="D126" i="75"/>
  <c r="D341" i="75"/>
  <c r="D342" i="62"/>
  <c r="B77" i="40"/>
  <c r="D49" i="75"/>
  <c r="D50" i="62"/>
  <c r="B51" i="40"/>
  <c r="D307" i="75"/>
  <c r="D308" i="62"/>
  <c r="D77" i="62"/>
  <c r="D76" i="75"/>
  <c r="D338" i="75"/>
  <c r="D339" i="62"/>
  <c r="B74" i="40"/>
  <c r="D144" i="62"/>
  <c r="D143" i="75"/>
  <c r="B129" i="40"/>
  <c r="B194" i="40"/>
  <c r="D262" i="75"/>
  <c r="D263" i="62"/>
  <c r="D101" i="75"/>
  <c r="D102" i="62"/>
  <c r="B20" i="21"/>
  <c r="D82" i="62"/>
  <c r="B104" i="40"/>
  <c r="B20" i="73"/>
  <c r="D81" i="75"/>
  <c r="B33" i="21"/>
  <c r="B161" i="40"/>
  <c r="D204" i="75"/>
  <c r="B33" i="73"/>
  <c r="D205" i="62"/>
  <c r="D222" i="62"/>
  <c r="D221" i="75"/>
  <c r="D278" i="75"/>
  <c r="B24" i="40"/>
  <c r="D279" i="62"/>
  <c r="D82" i="75"/>
  <c r="D83" i="62"/>
  <c r="D70" i="75"/>
  <c r="D71" i="62"/>
  <c r="B9" i="73"/>
  <c r="D5" i="75"/>
  <c r="B9" i="21"/>
  <c r="B89" i="40"/>
  <c r="D6" i="62"/>
  <c r="D64" i="75"/>
  <c r="B14" i="73"/>
  <c r="B14" i="21"/>
  <c r="D65" i="62"/>
  <c r="B97" i="40"/>
  <c r="B46" i="40"/>
  <c r="D303" i="62"/>
  <c r="D302" i="75"/>
  <c r="D80" i="75"/>
  <c r="D81" i="62"/>
  <c r="B11" i="40"/>
  <c r="D180" i="62"/>
  <c r="D179" i="75"/>
  <c r="B137" i="40"/>
  <c r="D161" i="75"/>
  <c r="D162" i="62"/>
  <c r="B66" i="40"/>
  <c r="D331" i="62"/>
  <c r="D330" i="75"/>
  <c r="D23" i="75"/>
  <c r="D24" i="62"/>
  <c r="D354" i="62"/>
  <c r="B52" i="21"/>
  <c r="B52" i="73"/>
  <c r="B212" i="40"/>
  <c r="D215" i="75"/>
  <c r="D216" i="62"/>
  <c r="B43" i="40"/>
  <c r="D299" i="75"/>
  <c r="D300" i="62"/>
  <c r="D35" i="62"/>
  <c r="D34" i="75"/>
  <c r="E285" i="1"/>
  <c r="E285" i="71"/>
  <c r="E342" i="71"/>
  <c r="E342" i="1"/>
  <c r="E161" i="1"/>
  <c r="E140" i="75" s="1"/>
  <c r="E161" i="71"/>
  <c r="E47" i="71"/>
  <c r="E47" i="1"/>
  <c r="E26" i="75" s="1"/>
  <c r="E238" i="1"/>
  <c r="E217" i="75" s="1"/>
  <c r="E238" i="71"/>
  <c r="E128" i="71"/>
  <c r="E128" i="1"/>
  <c r="E107" i="75" s="1"/>
  <c r="E365" i="1"/>
  <c r="E344" i="75" s="1"/>
  <c r="E365" i="71"/>
  <c r="E80" i="71"/>
  <c r="E80" i="1"/>
  <c r="E59" i="75" s="1"/>
  <c r="E87" i="1"/>
  <c r="E66" i="75" s="1"/>
  <c r="E87" i="71"/>
  <c r="E69" i="71"/>
  <c r="E69" i="1"/>
  <c r="E48" i="75" s="1"/>
  <c r="E59" i="71"/>
  <c r="E59" i="1"/>
  <c r="E38" i="75" s="1"/>
  <c r="E190" i="1"/>
  <c r="E169" i="75" s="1"/>
  <c r="E190" i="71"/>
  <c r="E189" i="1"/>
  <c r="E168" i="75" s="1"/>
  <c r="E189" i="71"/>
  <c r="E54" i="1"/>
  <c r="E33" i="75" s="1"/>
  <c r="E54" i="71"/>
  <c r="E319" i="71"/>
  <c r="E319" i="1"/>
  <c r="E298" i="75" s="1"/>
  <c r="E180" i="1"/>
  <c r="E159" i="75" s="1"/>
  <c r="E180" i="71"/>
  <c r="E312" i="71"/>
  <c r="E312" i="1"/>
  <c r="E291" i="75" s="1"/>
  <c r="E251" i="1"/>
  <c r="E230" i="75" s="1"/>
  <c r="E251" i="71"/>
  <c r="E316" i="1"/>
  <c r="E295" i="75" s="1"/>
  <c r="E316" i="71"/>
  <c r="E188" i="71"/>
  <c r="E188" i="1"/>
  <c r="E167" i="75" s="1"/>
  <c r="E139" i="71"/>
  <c r="E139" i="1"/>
  <c r="E118" i="75" s="1"/>
  <c r="E260" i="71"/>
  <c r="E260" i="1"/>
  <c r="E239" i="75" s="1"/>
  <c r="E222" i="1"/>
  <c r="E201" i="75" s="1"/>
  <c r="E222" i="71"/>
  <c r="E289" i="1"/>
  <c r="E289" i="71"/>
  <c r="E305" i="71"/>
  <c r="E305" i="1"/>
  <c r="E284" i="75" s="1"/>
  <c r="E119" i="71"/>
  <c r="E119" i="1"/>
  <c r="E98" i="75" s="1"/>
  <c r="E33" i="1"/>
  <c r="E12" i="75" s="1"/>
  <c r="E33" i="71"/>
  <c r="E55" i="71"/>
  <c r="E55" i="1"/>
  <c r="E34" i="75" s="1"/>
  <c r="E173" i="1"/>
  <c r="E152" i="75" s="1"/>
  <c r="E173" i="71"/>
  <c r="E97" i="1"/>
  <c r="E76" i="75" s="1"/>
  <c r="E97" i="71"/>
  <c r="E110" i="71"/>
  <c r="E110" i="1"/>
  <c r="E89" i="75" s="1"/>
  <c r="E229" i="71"/>
  <c r="E229" i="1"/>
  <c r="E208" i="75" s="1"/>
  <c r="E148" i="1"/>
  <c r="E127" i="75" s="1"/>
  <c r="E148" i="71"/>
  <c r="E77" i="1"/>
  <c r="E56" i="75" s="1"/>
  <c r="E77" i="71"/>
  <c r="E123" i="1"/>
  <c r="E102" i="75" s="1"/>
  <c r="E123" i="71"/>
  <c r="E280" i="1"/>
  <c r="E280" i="71"/>
  <c r="E207" i="71"/>
  <c r="E207" i="1"/>
  <c r="E186" i="75" s="1"/>
  <c r="E131" i="71"/>
  <c r="E131" i="1"/>
  <c r="E110" i="75" s="1"/>
  <c r="E37" i="1"/>
  <c r="E16" i="75" s="1"/>
  <c r="E37" i="71"/>
  <c r="E171" i="71"/>
  <c r="E171" i="1"/>
  <c r="E150" i="75" s="1"/>
  <c r="E212" i="71"/>
  <c r="E212" i="1"/>
  <c r="E191" i="75" s="1"/>
  <c r="E237" i="1"/>
  <c r="E216" i="75" s="1"/>
  <c r="E237" i="71"/>
  <c r="E357" i="71"/>
  <c r="E357" i="1"/>
  <c r="E336" i="75" s="1"/>
  <c r="E352" i="71"/>
  <c r="E352" i="1"/>
  <c r="E331" i="75" s="1"/>
  <c r="D113" i="75"/>
  <c r="D114" i="62"/>
  <c r="D259" i="75"/>
  <c r="B191" i="40"/>
  <c r="D260" i="62"/>
  <c r="D85" i="62"/>
  <c r="D84" i="75"/>
  <c r="D252" i="62"/>
  <c r="D251" i="75"/>
  <c r="D194" i="75"/>
  <c r="B156" i="40"/>
  <c r="D195" i="62"/>
  <c r="D203" i="75"/>
  <c r="D204" i="62"/>
  <c r="B37" i="40"/>
  <c r="D293" i="75"/>
  <c r="D294" i="62"/>
  <c r="D126" i="62"/>
  <c r="D125" i="75"/>
  <c r="D146" i="62"/>
  <c r="B131" i="40"/>
  <c r="D145" i="75"/>
  <c r="D180" i="75"/>
  <c r="B148" i="40"/>
  <c r="D181" i="62"/>
  <c r="D121" i="75"/>
  <c r="D122" i="62"/>
  <c r="D242" i="62"/>
  <c r="D241" i="75"/>
  <c r="D79" i="62"/>
  <c r="D78" i="75"/>
  <c r="D164" i="62"/>
  <c r="D163" i="75"/>
  <c r="D52" i="62"/>
  <c r="D51" i="75"/>
  <c r="D246" i="62"/>
  <c r="D245" i="75"/>
  <c r="D225" i="75"/>
  <c r="D226" i="62"/>
  <c r="B172" i="40"/>
  <c r="D253" i="62"/>
  <c r="D252" i="75"/>
  <c r="B22" i="40"/>
  <c r="D277" i="62"/>
  <c r="D276" i="75"/>
  <c r="D287" i="75"/>
  <c r="B31" i="40"/>
  <c r="D288" i="62"/>
  <c r="D124" i="75"/>
  <c r="D125" i="62"/>
  <c r="B114" i="40"/>
  <c r="D12" i="75"/>
  <c r="D13" i="62"/>
  <c r="D78" i="62"/>
  <c r="D77" i="75"/>
  <c r="D139" i="62"/>
  <c r="D138" i="75"/>
  <c r="B124" i="40"/>
  <c r="D112" i="62"/>
  <c r="D111" i="75"/>
  <c r="D332" i="62"/>
  <c r="B67" i="40"/>
  <c r="D331" i="75"/>
  <c r="D144" i="75"/>
  <c r="D145" i="62"/>
  <c r="B130" i="40"/>
  <c r="D95" i="62"/>
  <c r="D94" i="75"/>
  <c r="D27" i="62"/>
  <c r="D26" i="75"/>
  <c r="D8" i="75"/>
  <c r="D9" i="62"/>
  <c r="D350" i="62"/>
  <c r="D349" i="75"/>
  <c r="B85" i="40"/>
  <c r="D176" i="62"/>
  <c r="D175" i="75"/>
  <c r="B146" i="40"/>
  <c r="B166" i="40"/>
  <c r="D211" i="62"/>
  <c r="D210" i="75"/>
  <c r="D274" i="62"/>
  <c r="D273" i="75"/>
  <c r="B199" i="40"/>
  <c r="D192" i="62"/>
  <c r="B154" i="40"/>
  <c r="D191" i="75"/>
  <c r="D150" i="75"/>
  <c r="D151" i="62"/>
  <c r="D295" i="62"/>
  <c r="B38" i="40"/>
  <c r="D294" i="75"/>
  <c r="D209" i="62"/>
  <c r="B35" i="73"/>
  <c r="D208" i="75"/>
  <c r="B164" i="40"/>
  <c r="B35" i="21"/>
  <c r="D313" i="75"/>
  <c r="D314" i="62"/>
  <c r="B57" i="40"/>
  <c r="B116" i="40"/>
  <c r="D131" i="62"/>
  <c r="D130" i="75"/>
  <c r="B21" i="21"/>
  <c r="B105" i="40"/>
  <c r="D86" i="62"/>
  <c r="D85" i="75"/>
  <c r="B21" i="73"/>
  <c r="B44" i="21"/>
  <c r="B183" i="40"/>
  <c r="D241" i="62"/>
  <c r="D240" i="75"/>
  <c r="B44" i="73"/>
  <c r="B84" i="40"/>
  <c r="D349" i="62"/>
  <c r="D348" i="75"/>
  <c r="D299" i="62"/>
  <c r="B42" i="40"/>
  <c r="D298" i="75"/>
  <c r="B184" i="40"/>
  <c r="D246" i="75"/>
  <c r="D247" i="62"/>
  <c r="D228" i="62"/>
  <c r="D227" i="75"/>
  <c r="D48" i="75"/>
  <c r="D49" i="62"/>
  <c r="D189" i="75"/>
  <c r="B153" i="40"/>
  <c r="D190" i="62"/>
  <c r="D104" i="75"/>
  <c r="D105" i="62"/>
  <c r="E327" i="71"/>
  <c r="E327" i="1"/>
  <c r="E306" i="75" s="1"/>
  <c r="E35" i="71"/>
  <c r="E35" i="1"/>
  <c r="E14" i="75" s="1"/>
  <c r="E351" i="71"/>
  <c r="E351" i="1"/>
  <c r="E330" i="75" s="1"/>
  <c r="E36" i="71"/>
  <c r="E36" i="1"/>
  <c r="E15" i="75" s="1"/>
  <c r="E138" i="1"/>
  <c r="E117" i="75" s="1"/>
  <c r="E138" i="71"/>
  <c r="E187" i="1"/>
  <c r="E166" i="75" s="1"/>
  <c r="E187" i="71"/>
  <c r="E79" i="71"/>
  <c r="E79" i="1"/>
  <c r="E58" i="75" s="1"/>
  <c r="E183" i="71"/>
  <c r="E183" i="1"/>
  <c r="E162" i="75" s="1"/>
  <c r="E234" i="1"/>
  <c r="E213" i="75" s="1"/>
  <c r="E234" i="71"/>
  <c r="E133" i="1"/>
  <c r="E112" i="75" s="1"/>
  <c r="E133" i="71"/>
  <c r="E276" i="71"/>
  <c r="E276" i="1"/>
  <c r="E255" i="75" s="1"/>
  <c r="E269" i="1"/>
  <c r="E248" i="75" s="1"/>
  <c r="E269" i="71"/>
  <c r="E227" i="1"/>
  <c r="E206" i="75" s="1"/>
  <c r="E227" i="71"/>
  <c r="E320" i="71"/>
  <c r="E320" i="1"/>
  <c r="E299" i="75" s="1"/>
  <c r="E349" i="1"/>
  <c r="E328" i="75" s="1"/>
  <c r="E349" i="71"/>
  <c r="E75" i="71"/>
  <c r="E75" i="1"/>
  <c r="E54" i="75" s="1"/>
  <c r="E66" i="71"/>
  <c r="E66" i="1"/>
  <c r="E45" i="75" s="1"/>
  <c r="E282" i="1"/>
  <c r="E282" i="71"/>
  <c r="E273" i="1"/>
  <c r="E252" i="75" s="1"/>
  <c r="E273" i="71"/>
  <c r="E51" i="71"/>
  <c r="E51" i="1"/>
  <c r="E30" i="75" s="1"/>
  <c r="E26" i="1"/>
  <c r="E5" i="75" s="1"/>
  <c r="E26" i="71"/>
  <c r="E186" i="71"/>
  <c r="E186" i="1"/>
  <c r="E165" i="75" s="1"/>
  <c r="E213" i="1"/>
  <c r="E192" i="75" s="1"/>
  <c r="E213" i="71"/>
  <c r="E314" i="1"/>
  <c r="E293" i="75" s="1"/>
  <c r="E314" i="71"/>
  <c r="E317" i="1"/>
  <c r="E296" i="75" s="1"/>
  <c r="E317" i="71"/>
  <c r="E343" i="1"/>
  <c r="E343" i="71"/>
  <c r="E99" i="1"/>
  <c r="E78" i="75" s="1"/>
  <c r="E99" i="71"/>
  <c r="E326" i="1"/>
  <c r="E305" i="75" s="1"/>
  <c r="E326" i="71"/>
  <c r="E296" i="1"/>
  <c r="E275" i="75" s="1"/>
  <c r="E296" i="71"/>
  <c r="E170" i="1"/>
  <c r="E149" i="75" s="1"/>
  <c r="E170" i="71"/>
  <c r="E309" i="1"/>
  <c r="E288" i="75" s="1"/>
  <c r="E309" i="71"/>
  <c r="E98" i="1"/>
  <c r="E77" i="75" s="1"/>
  <c r="E98" i="71"/>
  <c r="E325" i="1"/>
  <c r="E304" i="75" s="1"/>
  <c r="E325" i="71"/>
  <c r="E60" i="1"/>
  <c r="E39" i="75" s="1"/>
  <c r="E60" i="71"/>
  <c r="E144" i="1"/>
  <c r="E123" i="75" s="1"/>
  <c r="E144" i="71"/>
  <c r="E141" i="71"/>
  <c r="E141" i="1"/>
  <c r="E120" i="75" s="1"/>
  <c r="E130" i="1"/>
  <c r="E109" i="75" s="1"/>
  <c r="E130" i="71"/>
  <c r="E32" i="1"/>
  <c r="E11" i="75" s="1"/>
  <c r="E32" i="71"/>
  <c r="E85" i="1"/>
  <c r="E64" i="75" s="1"/>
  <c r="E85" i="71"/>
  <c r="E209" i="71"/>
  <c r="E209" i="1"/>
  <c r="E188" i="75" s="1"/>
  <c r="E154" i="1"/>
  <c r="E133" i="75" s="1"/>
  <c r="E154" i="71"/>
  <c r="E271" i="1"/>
  <c r="E271" i="71"/>
  <c r="E300" i="1"/>
  <c r="E279" i="75" s="1"/>
  <c r="E300" i="71"/>
  <c r="E328" i="71"/>
  <c r="E328" i="1"/>
  <c r="E307" i="75" s="1"/>
  <c r="D28" i="62"/>
  <c r="D27" i="75"/>
  <c r="D169" i="62"/>
  <c r="D168" i="75"/>
  <c r="B142" i="40"/>
  <c r="D193" i="75"/>
  <c r="B14" i="40"/>
  <c r="D194" i="62"/>
  <c r="D74" i="62"/>
  <c r="B102" i="40"/>
  <c r="B19" i="73"/>
  <c r="B19" i="21"/>
  <c r="D73" i="75"/>
  <c r="D96" i="75"/>
  <c r="D97" i="62"/>
  <c r="D264" i="75"/>
  <c r="D265" i="62"/>
  <c r="B196" i="40"/>
  <c r="D218" i="62"/>
  <c r="D217" i="75"/>
  <c r="B169" i="40"/>
  <c r="B38" i="21"/>
  <c r="B38" i="73"/>
  <c r="D55" i="75"/>
  <c r="D56" i="62"/>
  <c r="D147" i="75"/>
  <c r="D148" i="62"/>
  <c r="D83" i="75"/>
  <c r="D84" i="62"/>
  <c r="B18" i="40"/>
  <c r="D271" i="75"/>
  <c r="D272" i="62"/>
  <c r="B127" i="40"/>
  <c r="D141" i="75"/>
  <c r="D142" i="62"/>
  <c r="D32" i="62"/>
  <c r="D31" i="75"/>
  <c r="D231" i="75"/>
  <c r="B176" i="40"/>
  <c r="D232" i="62"/>
  <c r="D285" i="75"/>
  <c r="B29" i="40"/>
  <c r="D286" i="62"/>
  <c r="D282" i="75"/>
  <c r="B200" i="40"/>
  <c r="D283" i="62"/>
  <c r="D176" i="75"/>
  <c r="D177" i="62"/>
  <c r="B24" i="73"/>
  <c r="D109" i="75"/>
  <c r="B110" i="40"/>
  <c r="D110" i="62"/>
  <c r="B24" i="21"/>
  <c r="D44" i="62"/>
  <c r="D43" i="75"/>
  <c r="B205" i="40"/>
  <c r="D320" i="75"/>
  <c r="D321" i="62"/>
  <c r="D111" i="62"/>
  <c r="D110" i="75"/>
  <c r="B16" i="40"/>
  <c r="D269" i="75"/>
  <c r="D270" i="62"/>
  <c r="D182" i="75"/>
  <c r="D183" i="62"/>
  <c r="D324" i="75"/>
  <c r="B62" i="40"/>
  <c r="D325" i="62"/>
  <c r="B168" i="40"/>
  <c r="D215" i="62"/>
  <c r="D214" i="75"/>
  <c r="B198" i="40"/>
  <c r="D269" i="62"/>
  <c r="D268" i="75"/>
  <c r="D185" i="62"/>
  <c r="D184" i="75"/>
  <c r="D98" i="62"/>
  <c r="B7" i="40"/>
  <c r="D97" i="75"/>
  <c r="D16" i="62"/>
  <c r="D15" i="75"/>
  <c r="D196" i="75"/>
  <c r="B158" i="40"/>
  <c r="D197" i="62"/>
  <c r="B17" i="40"/>
  <c r="D271" i="62"/>
  <c r="D270" i="75"/>
  <c r="D178" i="62"/>
  <c r="D177" i="75"/>
  <c r="B76" i="40"/>
  <c r="D341" i="62"/>
  <c r="D340" i="75"/>
  <c r="D264" i="62"/>
  <c r="D263" i="75"/>
  <c r="B195" i="40"/>
  <c r="D45" i="75"/>
  <c r="D46" i="62"/>
  <c r="D75" i="62"/>
  <c r="D74" i="75"/>
  <c r="B103" i="40"/>
  <c r="D192" i="75"/>
  <c r="B155" i="40"/>
  <c r="D193" i="62"/>
  <c r="E246" i="1"/>
  <c r="E225" i="75" s="1"/>
  <c r="E246" i="71"/>
  <c r="E284" i="1"/>
  <c r="E284" i="71"/>
  <c r="E56" i="1"/>
  <c r="E35" i="75" s="1"/>
  <c r="E56" i="71"/>
  <c r="E101" i="1"/>
  <c r="E80" i="75" s="1"/>
  <c r="E101" i="71"/>
  <c r="E177" i="1"/>
  <c r="E156" i="75" s="1"/>
  <c r="E177" i="71"/>
  <c r="E270" i="71"/>
  <c r="E270" i="1"/>
  <c r="E249" i="75" s="1"/>
  <c r="E198" i="1"/>
  <c r="E177" i="75" s="1"/>
  <c r="E198" i="71"/>
  <c r="E267" i="1"/>
  <c r="E246" i="75" s="1"/>
  <c r="E267" i="71"/>
  <c r="E329" i="1"/>
  <c r="E308" i="75" s="1"/>
  <c r="E329" i="71"/>
  <c r="E272" i="71"/>
  <c r="E272" i="1"/>
  <c r="E348" i="71"/>
  <c r="E348" i="1"/>
  <c r="E327" i="75" s="1"/>
  <c r="E367" i="1"/>
  <c r="E346" i="75" s="1"/>
  <c r="E367" i="71"/>
  <c r="E302" i="71"/>
  <c r="E302" i="1"/>
  <c r="E281" i="75" s="1"/>
  <c r="E120" i="71"/>
  <c r="E120" i="1"/>
  <c r="E99" i="75" s="1"/>
  <c r="E239" i="71"/>
  <c r="E239" i="1"/>
  <c r="E218" i="75" s="1"/>
  <c r="E318" i="1"/>
  <c r="E297" i="75" s="1"/>
  <c r="E318" i="71"/>
  <c r="E235" i="71"/>
  <c r="E235" i="1"/>
  <c r="E214" i="75" s="1"/>
  <c r="E116" i="71"/>
  <c r="E116" i="1"/>
  <c r="E95" i="75" s="1"/>
  <c r="E344" i="1"/>
  <c r="E323" i="75" s="1"/>
  <c r="E344" i="71"/>
  <c r="E347" i="71"/>
  <c r="E347" i="1"/>
  <c r="E256" i="71"/>
  <c r="E256" i="1"/>
  <c r="E235" i="75" s="1"/>
  <c r="E242" i="71"/>
  <c r="E242" i="1"/>
  <c r="E221" i="75" s="1"/>
  <c r="E160" i="1"/>
  <c r="E139" i="75" s="1"/>
  <c r="E160" i="71"/>
  <c r="E76" i="1"/>
  <c r="E55" i="75" s="1"/>
  <c r="E76" i="71"/>
  <c r="E293" i="71"/>
  <c r="E293" i="1"/>
  <c r="E272" i="75" s="1"/>
  <c r="E108" i="71"/>
  <c r="E108" i="1"/>
  <c r="E87" i="75" s="1"/>
  <c r="E337" i="71"/>
  <c r="E337" i="1"/>
  <c r="E316" i="75" s="1"/>
  <c r="E48" i="1"/>
  <c r="E27" i="75" s="1"/>
  <c r="E48" i="71"/>
  <c r="E323" i="71"/>
  <c r="E323" i="1"/>
  <c r="E302" i="75" s="1"/>
  <c r="E147" i="1"/>
  <c r="E126" i="75" s="1"/>
  <c r="E147" i="71"/>
  <c r="E354" i="1"/>
  <c r="E333" i="75" s="1"/>
  <c r="E354" i="71"/>
  <c r="E346" i="71"/>
  <c r="E346" i="1"/>
  <c r="E325" i="75" s="1"/>
  <c r="E261" i="1"/>
  <c r="E261" i="71"/>
  <c r="E275" i="1"/>
  <c r="E254" i="75" s="1"/>
  <c r="E275" i="71"/>
  <c r="E25" i="1"/>
  <c r="E4" i="75" s="1"/>
  <c r="E25" i="71"/>
  <c r="E73" i="1"/>
  <c r="E52" i="75" s="1"/>
  <c r="E73" i="71"/>
  <c r="E236" i="71"/>
  <c r="E236" i="1"/>
  <c r="E215" i="75" s="1"/>
  <c r="E206" i="71"/>
  <c r="E206" i="1"/>
  <c r="E185" i="75" s="1"/>
  <c r="E301" i="71"/>
  <c r="E301" i="1"/>
  <c r="E280" i="75" s="1"/>
  <c r="E210" i="1"/>
  <c r="E189" i="75" s="1"/>
  <c r="E210" i="71"/>
  <c r="E335" i="1"/>
  <c r="E314" i="75" s="1"/>
  <c r="E335" i="71"/>
  <c r="E193" i="1"/>
  <c r="E172" i="75" s="1"/>
  <c r="E193" i="71"/>
  <c r="E313" i="71"/>
  <c r="E313" i="1"/>
  <c r="E292" i="75" s="1"/>
  <c r="E297" i="1"/>
  <c r="E276" i="75" s="1"/>
  <c r="E297" i="71"/>
  <c r="D29" i="75"/>
  <c r="D30" i="62"/>
  <c r="D206" i="75"/>
  <c r="B34" i="21"/>
  <c r="B163" i="40"/>
  <c r="D207" i="62"/>
  <c r="B34" i="73"/>
  <c r="D200" i="62"/>
  <c r="D199" i="75"/>
  <c r="B30" i="21"/>
  <c r="D183" i="75"/>
  <c r="B150" i="40"/>
  <c r="D184" i="62"/>
  <c r="B30" i="73"/>
  <c r="D300" i="75"/>
  <c r="B44" i="40"/>
  <c r="D301" i="62"/>
  <c r="D235" i="62"/>
  <c r="D234" i="75"/>
  <c r="B41" i="21"/>
  <c r="B179" i="40"/>
  <c r="B41" i="73"/>
  <c r="D12" i="62"/>
  <c r="B10" i="21"/>
  <c r="B90" i="40"/>
  <c r="B10" i="73"/>
  <c r="D11" i="75"/>
  <c r="D132" i="62"/>
  <c r="B117" i="40"/>
  <c r="D131" i="75"/>
  <c r="D347" i="62"/>
  <c r="B82" i="40"/>
  <c r="D346" i="75"/>
  <c r="D156" i="75"/>
  <c r="B133" i="40"/>
  <c r="D157" i="62"/>
  <c r="D92" i="62"/>
  <c r="D91" i="75"/>
  <c r="D35" i="75"/>
  <c r="D36" i="62"/>
  <c r="B139" i="40"/>
  <c r="D166" i="62"/>
  <c r="D165" i="75"/>
  <c r="B50" i="40"/>
  <c r="D306" i="75"/>
  <c r="D307" i="62"/>
  <c r="D276" i="62"/>
  <c r="D275" i="75"/>
  <c r="B21" i="40"/>
  <c r="D346" i="62"/>
  <c r="D345" i="75"/>
  <c r="B81" i="40"/>
  <c r="D311" i="75"/>
  <c r="D312" i="62"/>
  <c r="B55" i="40"/>
  <c r="B138" i="40"/>
  <c r="D162" i="75"/>
  <c r="D163" i="62"/>
  <c r="D25" i="62"/>
  <c r="D24" i="75"/>
  <c r="D94" i="62"/>
  <c r="D93" i="75"/>
  <c r="B26" i="40"/>
  <c r="D280" i="75"/>
  <c r="D281" i="62"/>
  <c r="D33" i="75"/>
  <c r="D34" i="62"/>
  <c r="D143" i="62"/>
  <c r="B128" i="40"/>
  <c r="D142" i="75"/>
  <c r="D326" i="75"/>
  <c r="D327" i="62"/>
  <c r="B208" i="40"/>
  <c r="D304" i="75"/>
  <c r="B48" i="40"/>
  <c r="D305" i="62"/>
  <c r="B52" i="40"/>
  <c r="D309" i="62"/>
  <c r="D308" i="75"/>
  <c r="D14" i="62"/>
  <c r="D13" i="75"/>
  <c r="D238" i="62"/>
  <c r="D237" i="75"/>
  <c r="B181" i="40"/>
  <c r="B23" i="40"/>
  <c r="D278" i="62"/>
  <c r="D277" i="75"/>
  <c r="D4" i="75"/>
  <c r="B88" i="40"/>
  <c r="D5" i="62"/>
  <c r="D5" i="72"/>
  <c r="B8" i="21"/>
  <c r="B8" i="73"/>
  <c r="D45" i="62"/>
  <c r="D44" i="75"/>
  <c r="D119" i="75"/>
  <c r="D120" i="62"/>
  <c r="D58" i="75"/>
  <c r="D59" i="62"/>
  <c r="D250" i="62"/>
  <c r="B185" i="40"/>
  <c r="B45" i="21"/>
  <c r="D249" i="75"/>
  <c r="B45" i="73"/>
  <c r="B49" i="21"/>
  <c r="B49" i="73"/>
  <c r="D317" i="75"/>
  <c r="D318" i="62"/>
  <c r="B202" i="40"/>
  <c r="B47" i="40"/>
  <c r="D304" i="62"/>
  <c r="D303" i="75"/>
  <c r="D279" i="75"/>
  <c r="D280" i="62"/>
  <c r="B25" i="40"/>
  <c r="D62" i="62"/>
  <c r="D61" i="75"/>
  <c r="D273" i="62"/>
  <c r="B19" i="40"/>
  <c r="D272" i="75"/>
  <c r="B50" i="73"/>
  <c r="D321" i="75"/>
  <c r="B206" i="40"/>
  <c r="D322" i="62"/>
  <c r="B50" i="21"/>
  <c r="D150" i="62"/>
  <c r="D149" i="75"/>
  <c r="D48" i="62"/>
  <c r="D47" i="75"/>
  <c r="D159" i="62"/>
  <c r="D158" i="75"/>
  <c r="D292" i="75"/>
  <c r="D293" i="62"/>
  <c r="B36" i="40"/>
  <c r="D236" i="75"/>
  <c r="D237" i="62"/>
  <c r="D244" i="62"/>
  <c r="D243" i="75"/>
  <c r="D47" i="62"/>
  <c r="D46" i="75"/>
  <c r="D56" i="75"/>
  <c r="D57" i="62"/>
  <c r="D154" i="75"/>
  <c r="B10" i="40"/>
  <c r="D155" i="62"/>
  <c r="E192" i="71"/>
  <c r="E192" i="1"/>
  <c r="E171" i="75" s="1"/>
  <c r="E95" i="1"/>
  <c r="E74" i="75" s="1"/>
  <c r="E95" i="71"/>
  <c r="E57" i="71"/>
  <c r="E57" i="1"/>
  <c r="E36" i="75" s="1"/>
  <c r="E341" i="71"/>
  <c r="E341" i="1"/>
  <c r="E70" i="1"/>
  <c r="E49" i="75" s="1"/>
  <c r="E70" i="71"/>
  <c r="E219" i="71"/>
  <c r="E219" i="1"/>
  <c r="E198" i="75" s="1"/>
  <c r="E150" i="1"/>
  <c r="E129" i="75" s="1"/>
  <c r="E150" i="71"/>
  <c r="E82" i="71"/>
  <c r="E82" i="1"/>
  <c r="E61" i="75" s="1"/>
  <c r="E244" i="71"/>
  <c r="E244" i="1"/>
  <c r="E223" i="75" s="1"/>
  <c r="E215" i="71"/>
  <c r="E215" i="1"/>
  <c r="E194" i="75" s="1"/>
  <c r="E157" i="1"/>
  <c r="E136" i="75" s="1"/>
  <c r="E157" i="71"/>
  <c r="E68" i="1"/>
  <c r="E47" i="75" s="1"/>
  <c r="E68" i="71"/>
  <c r="E46" i="71"/>
  <c r="E46" i="1"/>
  <c r="E25" i="75" s="1"/>
  <c r="E371" i="71"/>
  <c r="E371" i="1"/>
  <c r="E350" i="75" s="1"/>
  <c r="E199" i="1"/>
  <c r="E178" i="75" s="1"/>
  <c r="E199" i="71"/>
  <c r="E159" i="1"/>
  <c r="E138" i="75" s="1"/>
  <c r="E159" i="71"/>
  <c r="E165" i="1"/>
  <c r="E144" i="75" s="1"/>
  <c r="E165" i="71"/>
  <c r="E182" i="71"/>
  <c r="E182" i="1"/>
  <c r="E161" i="75" s="1"/>
  <c r="E258" i="1"/>
  <c r="E237" i="75" s="1"/>
  <c r="E258" i="71"/>
  <c r="E28" i="1"/>
  <c r="E7" i="75" s="1"/>
  <c r="E28" i="71"/>
  <c r="E364" i="71"/>
  <c r="E364" i="1"/>
  <c r="E343" i="75" s="1"/>
  <c r="E315" i="1"/>
  <c r="E294" i="75" s="1"/>
  <c r="E315" i="71"/>
  <c r="E30" i="1"/>
  <c r="E9" i="75" s="1"/>
  <c r="E30" i="71"/>
  <c r="E142" i="71"/>
  <c r="E142" i="1"/>
  <c r="E121" i="75" s="1"/>
  <c r="E333" i="71"/>
  <c r="E333" i="1"/>
  <c r="E312" i="75" s="1"/>
  <c r="E292" i="1"/>
  <c r="E271" i="75" s="1"/>
  <c r="E292" i="71"/>
  <c r="E67" i="71"/>
  <c r="E67" i="1"/>
  <c r="E46" i="75" s="1"/>
  <c r="E324" i="1"/>
  <c r="E303" i="75" s="1"/>
  <c r="E324" i="71"/>
  <c r="E124" i="71"/>
  <c r="E124" i="1"/>
  <c r="E103" i="75" s="1"/>
  <c r="E114" i="71"/>
  <c r="E114" i="1"/>
  <c r="E93" i="75" s="1"/>
  <c r="E88" i="1"/>
  <c r="E67" i="75" s="1"/>
  <c r="E88" i="71"/>
  <c r="E34" i="71"/>
  <c r="E34" i="1"/>
  <c r="E13" i="75" s="1"/>
  <c r="E232" i="1"/>
  <c r="E211" i="75" s="1"/>
  <c r="E232" i="71"/>
  <c r="E83" i="1"/>
  <c r="E62" i="75" s="1"/>
  <c r="E83" i="71"/>
  <c r="E63" i="71"/>
  <c r="E63" i="1"/>
  <c r="E42" i="75" s="1"/>
  <c r="E240" i="1"/>
  <c r="E219" i="75" s="1"/>
  <c r="E240" i="71"/>
  <c r="E122" i="1"/>
  <c r="E101" i="75" s="1"/>
  <c r="E122" i="71"/>
  <c r="E307" i="71"/>
  <c r="E307" i="1"/>
  <c r="E286" i="75" s="1"/>
  <c r="E279" i="1"/>
  <c r="E279" i="71"/>
  <c r="E38" i="71"/>
  <c r="E38" i="1"/>
  <c r="E17" i="75" s="1"/>
  <c r="E151" i="1"/>
  <c r="E130" i="75" s="1"/>
  <c r="E151" i="71"/>
  <c r="E62" i="1"/>
  <c r="E41" i="75" s="1"/>
  <c r="E62" i="71"/>
  <c r="E214" i="71"/>
  <c r="E214" i="1"/>
  <c r="E193" i="75" s="1"/>
  <c r="E294" i="71"/>
  <c r="E294" i="1"/>
  <c r="D70" i="62"/>
  <c r="D69" i="75"/>
  <c r="B101" i="40"/>
  <c r="B18" i="21"/>
  <c r="B18" i="73"/>
  <c r="D248" i="62"/>
  <c r="D247" i="75"/>
  <c r="B99" i="40"/>
  <c r="B16" i="73"/>
  <c r="B16" i="21"/>
  <c r="D68" i="62"/>
  <c r="D67" i="75"/>
  <c r="D335" i="75"/>
  <c r="B71" i="40"/>
  <c r="D336" i="62"/>
  <c r="D352" i="62"/>
  <c r="B86" i="40"/>
  <c r="D351" i="75"/>
  <c r="D119" i="62"/>
  <c r="D118" i="75"/>
  <c r="D186" i="75"/>
  <c r="D187" i="62"/>
  <c r="B152" i="40"/>
  <c r="D103" i="62"/>
  <c r="D102" i="75"/>
  <c r="D108" i="62"/>
  <c r="D107" i="75"/>
  <c r="D9" i="75"/>
  <c r="D10" i="62"/>
  <c r="B211" i="40"/>
  <c r="D353" i="62"/>
  <c r="D352" i="75"/>
  <c r="B32" i="73"/>
  <c r="B32" i="21"/>
  <c r="D202" i="62"/>
  <c r="D201" i="75"/>
  <c r="B160" i="40"/>
  <c r="D116" i="62"/>
  <c r="D115" i="75"/>
  <c r="D23" i="62"/>
  <c r="D22" i="75"/>
  <c r="D51" i="62"/>
  <c r="D50" i="75"/>
  <c r="D18" i="62"/>
  <c r="D17" i="75"/>
  <c r="D213" i="75"/>
  <c r="D214" i="62"/>
  <c r="B167" i="40"/>
  <c r="B177" i="40"/>
  <c r="D233" i="62"/>
  <c r="D232" i="75"/>
  <c r="D188" i="62"/>
  <c r="D187" i="75"/>
  <c r="B26" i="73"/>
  <c r="B115" i="40"/>
  <c r="D130" i="62"/>
  <c r="B26" i="21"/>
  <c r="D129" i="75"/>
  <c r="D254" i="62"/>
  <c r="D253" i="75"/>
  <c r="B46" i="21"/>
  <c r="B46" i="73"/>
  <c r="B187" i="40"/>
  <c r="B141" i="40"/>
  <c r="D168" i="62"/>
  <c r="D167" i="75"/>
  <c r="AL31" i="21"/>
  <c r="AL17" i="21"/>
  <c r="AL18" i="21"/>
  <c r="AL21" i="21"/>
  <c r="AL29" i="21"/>
  <c r="AL41" i="21"/>
  <c r="AF48" i="21"/>
  <c r="AL20" i="21"/>
  <c r="P48" i="21"/>
  <c r="AL24" i="21"/>
  <c r="AL38" i="21"/>
  <c r="AL19" i="21"/>
  <c r="AL27" i="21"/>
  <c r="AL22" i="21"/>
  <c r="AL28" i="21"/>
  <c r="AL36" i="21"/>
  <c r="AL52" i="21"/>
  <c r="AL26" i="21"/>
  <c r="AL30" i="21"/>
  <c r="AL39" i="21"/>
  <c r="AL32" i="21"/>
  <c r="AL42" i="21"/>
  <c r="AL40" i="21"/>
  <c r="AL37" i="21"/>
  <c r="AL34" i="21"/>
  <c r="P77" i="62"/>
  <c r="N101" i="62"/>
  <c r="AL16" i="73"/>
  <c r="AL16" i="21"/>
  <c r="AL23" i="73"/>
  <c r="AL23" i="21"/>
  <c r="AL33" i="73"/>
  <c r="AL33" i="21"/>
  <c r="N85" i="62"/>
  <c r="BY265" i="1"/>
  <c r="BY87" i="1"/>
  <c r="BY42" i="1"/>
  <c r="BY344" i="1"/>
  <c r="BY345" i="1"/>
  <c r="BY346" i="1"/>
  <c r="BY175" i="1"/>
  <c r="BY118" i="1"/>
  <c r="BY167" i="1"/>
  <c r="BY239" i="1"/>
  <c r="BY200" i="1"/>
  <c r="BY209" i="1"/>
  <c r="BY214" i="1"/>
  <c r="BY295" i="1"/>
  <c r="BY311" i="1"/>
  <c r="BY319" i="1"/>
  <c r="BY327" i="1"/>
  <c r="BY302" i="1"/>
  <c r="BY310" i="1"/>
  <c r="BY318" i="1"/>
  <c r="BY326" i="1"/>
  <c r="BY159" i="1"/>
  <c r="BY275" i="1"/>
  <c r="BY293" i="1"/>
  <c r="BY301" i="1"/>
  <c r="BY309" i="1"/>
  <c r="BY317" i="1"/>
  <c r="BY325" i="1"/>
  <c r="BY354" i="1"/>
  <c r="BY355" i="1"/>
  <c r="BY356" i="1"/>
  <c r="BY357" i="1"/>
  <c r="BY358" i="1"/>
  <c r="BY359" i="1"/>
  <c r="BY360" i="1"/>
  <c r="BY361" i="1"/>
  <c r="BY362" i="1"/>
  <c r="BY363" i="1"/>
  <c r="BY364" i="1"/>
  <c r="BY365" i="1"/>
  <c r="BY366" i="1"/>
  <c r="BY367" i="1"/>
  <c r="BY368" i="1"/>
  <c r="BY369" i="1"/>
  <c r="BY370" i="1"/>
  <c r="BY372" i="1"/>
  <c r="BY376" i="1"/>
  <c r="BY26" i="1"/>
  <c r="BY292" i="1"/>
  <c r="BY300" i="1"/>
  <c r="BY308" i="1"/>
  <c r="BY316" i="1"/>
  <c r="BY324" i="1"/>
  <c r="BY353" i="1"/>
  <c r="BY150" i="1"/>
  <c r="BY151" i="1"/>
  <c r="BY144" i="1"/>
  <c r="BY211" i="1"/>
  <c r="BY291" i="1"/>
  <c r="BY299" i="1"/>
  <c r="BY307" i="1"/>
  <c r="BY315" i="1"/>
  <c r="BY323" i="1"/>
  <c r="BY352" i="1"/>
  <c r="BY290" i="1"/>
  <c r="BY298" i="1"/>
  <c r="BY306" i="1"/>
  <c r="BY314" i="1"/>
  <c r="BY322" i="1"/>
  <c r="BY330" i="1"/>
  <c r="BY331" i="1"/>
  <c r="BY332" i="1"/>
  <c r="BY333" i="1"/>
  <c r="BY334" i="1"/>
  <c r="BY335" i="1"/>
  <c r="BY336" i="1"/>
  <c r="BY337" i="1"/>
  <c r="BY351" i="1"/>
  <c r="BY152" i="1"/>
  <c r="BY230" i="1"/>
  <c r="BY297" i="1"/>
  <c r="BY329" i="1"/>
  <c r="BY107" i="1"/>
  <c r="BY312" i="1"/>
  <c r="BY222" i="1"/>
  <c r="BY320" i="1"/>
  <c r="BY349" i="1"/>
  <c r="BY313" i="1"/>
  <c r="BY304" i="1"/>
  <c r="BY296" i="1"/>
  <c r="BY328" i="1"/>
  <c r="BY321" i="1"/>
  <c r="BY350" i="1"/>
  <c r="BY183" i="1"/>
  <c r="BY106" i="1"/>
  <c r="BY25" i="1"/>
  <c r="BY201" i="1"/>
  <c r="BY281" i="1"/>
  <c r="BY32" i="1"/>
  <c r="BY181" i="1"/>
  <c r="BY35" i="1"/>
  <c r="BY280" i="1"/>
  <c r="BY120" i="1"/>
  <c r="BY51" i="1"/>
  <c r="BY341" i="1"/>
  <c r="BY90" i="1"/>
  <c r="BY338" i="1"/>
  <c r="BY126" i="1"/>
  <c r="BY199" i="1"/>
  <c r="BY216" i="1"/>
  <c r="BY339" i="1"/>
  <c r="BY143" i="1"/>
  <c r="BY88" i="1"/>
  <c r="BY285" i="1"/>
  <c r="BY160" i="1"/>
  <c r="BY86" i="1"/>
  <c r="BY371" i="1"/>
  <c r="BY109" i="1"/>
  <c r="BY284" i="1"/>
  <c r="BY156" i="1"/>
  <c r="BY89" i="1"/>
  <c r="BY348" i="1"/>
  <c r="BY283" i="1"/>
  <c r="BY259" i="1"/>
  <c r="BY204" i="1"/>
  <c r="BY95" i="1"/>
  <c r="BY180" i="1"/>
  <c r="BY258" i="1"/>
  <c r="BY186" i="1"/>
  <c r="BY173" i="1"/>
  <c r="BY53" i="1"/>
  <c r="BY256" i="1"/>
  <c r="BY182" i="1"/>
  <c r="BY277" i="1"/>
  <c r="BY155" i="1"/>
  <c r="BY78" i="1"/>
  <c r="BY254" i="1"/>
  <c r="BY234" i="1"/>
  <c r="BY158" i="1"/>
  <c r="BY141" i="1"/>
  <c r="BY276" i="1"/>
  <c r="BY243" i="1"/>
  <c r="BY85" i="1"/>
  <c r="BY271" i="1"/>
  <c r="BY252" i="1"/>
  <c r="BY233" i="1"/>
  <c r="BY154" i="1"/>
  <c r="BY274" i="1"/>
  <c r="BY215" i="1"/>
  <c r="BY261" i="1"/>
  <c r="BY270" i="1"/>
  <c r="BY232" i="1"/>
  <c r="BY188" i="1"/>
  <c r="BY138" i="1"/>
  <c r="BY282" i="1"/>
  <c r="BY202" i="1"/>
  <c r="BY218" i="1"/>
  <c r="BY145" i="1"/>
  <c r="BY260" i="1"/>
  <c r="BY189" i="1"/>
  <c r="BY235" i="1"/>
  <c r="BY213" i="1"/>
  <c r="BY206" i="1"/>
  <c r="BY246" i="1"/>
  <c r="BY157" i="1"/>
  <c r="BY231" i="1"/>
  <c r="BY245" i="1"/>
  <c r="BY153" i="1"/>
  <c r="BY166" i="1"/>
  <c r="BY102" i="1"/>
  <c r="BY227" i="1"/>
  <c r="BY161" i="1"/>
  <c r="BY130" i="1"/>
  <c r="BY94" i="1"/>
  <c r="BY60" i="1"/>
  <c r="BY226" i="1"/>
  <c r="BY343" i="1"/>
  <c r="BY288" i="1"/>
  <c r="BY238" i="1"/>
  <c r="BY193" i="1"/>
  <c r="BY225" i="1"/>
  <c r="BY342" i="1"/>
  <c r="BY267" i="1"/>
  <c r="BY255" i="1"/>
  <c r="BY250" i="1"/>
  <c r="BY340" i="1"/>
  <c r="BY247" i="1"/>
  <c r="BY165" i="1"/>
  <c r="BY75" i="1"/>
  <c r="BY249" i="1"/>
  <c r="BY289" i="1"/>
  <c r="BY187" i="1"/>
  <c r="BY264" i="1"/>
  <c r="BY27" i="1"/>
  <c r="M76" i="72"/>
  <c r="M52" i="72"/>
  <c r="M73" i="72"/>
  <c r="M53" i="72"/>
  <c r="M85" i="72"/>
  <c r="M48" i="72"/>
  <c r="M242" i="72"/>
  <c r="M101" i="72"/>
  <c r="M77" i="72"/>
  <c r="M34" i="72"/>
  <c r="P20" i="62"/>
  <c r="M38" i="72"/>
  <c r="M200" i="72"/>
  <c r="M22" i="72"/>
  <c r="M259" i="72"/>
  <c r="M208" i="72"/>
  <c r="M165" i="72"/>
  <c r="M36" i="72"/>
  <c r="M57" i="72"/>
  <c r="M103" i="72"/>
  <c r="M171" i="72"/>
  <c r="M54" i="72"/>
  <c r="M42" i="72"/>
  <c r="M216" i="72"/>
  <c r="M80" i="72"/>
  <c r="M105" i="72"/>
  <c r="M172" i="72"/>
  <c r="M39" i="72"/>
  <c r="M28" i="72"/>
  <c r="M113" i="72"/>
  <c r="M47" i="72"/>
  <c r="M49" i="72"/>
  <c r="M9" i="72"/>
  <c r="M99" i="72"/>
  <c r="M63" i="72"/>
  <c r="M10" i="72"/>
  <c r="M17" i="72"/>
  <c r="M178" i="72"/>
  <c r="M104" i="72"/>
  <c r="M50" i="72"/>
  <c r="M37" i="72"/>
  <c r="M18" i="72"/>
  <c r="M13" i="72"/>
  <c r="M96" i="72"/>
  <c r="M170" i="72"/>
  <c r="M185" i="72"/>
  <c r="M20" i="72"/>
  <c r="M224" i="72"/>
  <c r="M27" i="72"/>
  <c r="M56" i="72"/>
  <c r="M41" i="72"/>
  <c r="M7" i="72"/>
  <c r="M91" i="72"/>
  <c r="M59" i="72"/>
  <c r="M164" i="72"/>
  <c r="M237" i="72"/>
  <c r="M64" i="72"/>
  <c r="M46" i="72"/>
  <c r="M61" i="72"/>
  <c r="M16" i="72"/>
  <c r="M21" i="72"/>
  <c r="BA22" i="71"/>
  <c r="M244" i="72"/>
  <c r="M44" i="72"/>
  <c r="M114" i="72"/>
  <c r="M254" i="72"/>
  <c r="M83" i="72"/>
  <c r="M250" i="72"/>
  <c r="M235" i="72"/>
  <c r="M241" i="72"/>
  <c r="M82" i="72"/>
  <c r="M97" i="72"/>
  <c r="M40" i="72"/>
  <c r="N235" i="62"/>
  <c r="M43" i="72"/>
  <c r="P36" i="62"/>
  <c r="M29" i="72"/>
  <c r="N12" i="62"/>
  <c r="M128" i="72"/>
  <c r="M188" i="72"/>
  <c r="M6" i="72"/>
  <c r="M217" i="72"/>
  <c r="M209" i="72"/>
  <c r="N33" i="62"/>
  <c r="N188" i="62"/>
  <c r="M12" i="72"/>
  <c r="M87" i="72"/>
  <c r="M78" i="72"/>
  <c r="M86" i="72"/>
  <c r="N250" i="62"/>
  <c r="M199" i="72"/>
  <c r="M110" i="72"/>
  <c r="M225" i="72"/>
  <c r="M74" i="72"/>
  <c r="N217" i="62"/>
  <c r="N65" i="62"/>
  <c r="M207" i="72"/>
  <c r="M354" i="72"/>
  <c r="M25" i="72"/>
  <c r="M148" i="72"/>
  <c r="M81" i="72"/>
  <c r="N207" i="62"/>
  <c r="N209" i="62"/>
  <c r="N87" i="62"/>
  <c r="M23" i="72"/>
  <c r="M51" i="72"/>
  <c r="M33" i="72"/>
  <c r="M71" i="72"/>
  <c r="Q225" i="62"/>
  <c r="N225" i="62"/>
  <c r="M223" i="72"/>
  <c r="N74" i="62"/>
  <c r="Q86" i="62"/>
  <c r="N86" i="62"/>
  <c r="N354" i="62"/>
  <c r="M220" i="72"/>
  <c r="M102" i="72"/>
  <c r="M88" i="72"/>
  <c r="N78" i="62"/>
  <c r="M201" i="72"/>
  <c r="N114" i="62"/>
  <c r="M154" i="72"/>
  <c r="M5" i="72"/>
  <c r="P82" i="62"/>
  <c r="N82" i="62"/>
  <c r="N40" i="73"/>
  <c r="N24" i="73"/>
  <c r="N14" i="73"/>
  <c r="N21" i="73"/>
  <c r="N43" i="73"/>
  <c r="N12" i="21"/>
  <c r="N8" i="73"/>
  <c r="N35" i="73"/>
  <c r="N12" i="73"/>
  <c r="N27" i="73"/>
  <c r="N20" i="73"/>
  <c r="N41" i="73"/>
  <c r="N10" i="73"/>
  <c r="N9" i="73"/>
  <c r="N39" i="73"/>
  <c r="N13" i="21"/>
  <c r="N29" i="73"/>
  <c r="N31" i="73"/>
  <c r="N13" i="73"/>
  <c r="N14" i="21"/>
  <c r="N15" i="21"/>
  <c r="N17" i="73"/>
  <c r="N32" i="73"/>
  <c r="N25" i="73"/>
  <c r="N11" i="21"/>
  <c r="N15" i="73"/>
  <c r="N22" i="73"/>
  <c r="N11" i="73"/>
  <c r="N42" i="73"/>
  <c r="N19" i="73"/>
  <c r="N34" i="73"/>
  <c r="N18" i="73"/>
  <c r="N30" i="73"/>
  <c r="N28" i="73"/>
  <c r="N38" i="73"/>
  <c r="N37" i="73"/>
  <c r="N52" i="73"/>
  <c r="N26" i="73"/>
  <c r="N10" i="21"/>
  <c r="N8" i="21"/>
  <c r="N9" i="21"/>
  <c r="P209" i="62"/>
  <c r="P33" i="62"/>
  <c r="P354" i="62"/>
  <c r="P44" i="62"/>
  <c r="P207" i="62"/>
  <c r="P199" i="62"/>
  <c r="P110" i="62"/>
  <c r="P225" i="62"/>
  <c r="P86" i="62"/>
  <c r="P87" i="62"/>
  <c r="P235" i="62"/>
  <c r="P29" i="62"/>
  <c r="P114" i="62"/>
  <c r="P6" i="62"/>
  <c r="P81" i="62"/>
  <c r="P78" i="62"/>
  <c r="P12" i="62"/>
  <c r="P40" i="62"/>
  <c r="P74" i="62"/>
  <c r="P25" i="62"/>
  <c r="P5" i="62"/>
  <c r="P43" i="62"/>
  <c r="P188" i="62"/>
  <c r="P217" i="62"/>
  <c r="P88" i="62"/>
  <c r="P223" i="62"/>
  <c r="P23" i="62"/>
  <c r="P65" i="62"/>
  <c r="M65" i="72"/>
  <c r="BR61" i="1"/>
  <c r="BR61" i="71" s="1"/>
  <c r="BR126" i="1"/>
  <c r="BR126" i="71" s="1"/>
  <c r="BR29" i="1"/>
  <c r="BR29" i="71" s="1"/>
  <c r="BR185" i="1"/>
  <c r="BR185" i="71" s="1"/>
  <c r="BR134" i="1"/>
  <c r="BR134" i="71" s="1"/>
  <c r="BR51" i="1"/>
  <c r="BR51" i="71" s="1"/>
  <c r="BR45" i="1"/>
  <c r="BR45" i="71" s="1"/>
  <c r="BR161" i="1"/>
  <c r="BR161" i="71" s="1"/>
  <c r="BR159" i="1"/>
  <c r="BR159" i="71" s="1"/>
  <c r="BR153" i="1"/>
  <c r="BR153" i="71" s="1"/>
  <c r="BR229" i="1"/>
  <c r="BR229" i="71" s="1"/>
  <c r="BR183" i="1"/>
  <c r="BR183" i="71" s="1"/>
  <c r="BR90" i="1"/>
  <c r="BR90" i="71" s="1"/>
  <c r="BR87" i="1"/>
  <c r="BR87" i="71" s="1"/>
  <c r="BR218" i="1"/>
  <c r="BR218" i="71" s="1"/>
  <c r="BR148" i="1"/>
  <c r="BR148" i="71" s="1"/>
  <c r="BR63" i="1"/>
  <c r="BR63" i="71" s="1"/>
  <c r="BR207" i="1"/>
  <c r="BR207" i="71" s="1"/>
  <c r="BR139" i="1"/>
  <c r="BR139" i="71" s="1"/>
  <c r="BR50" i="1"/>
  <c r="BR50" i="71" s="1"/>
  <c r="BR65" i="1"/>
  <c r="BR65" i="71" s="1"/>
  <c r="BR198" i="1"/>
  <c r="BR198" i="71" s="1"/>
  <c r="BR123" i="1"/>
  <c r="BR123" i="71" s="1"/>
  <c r="BR221" i="1"/>
  <c r="BR221" i="71" s="1"/>
  <c r="BR48" i="1"/>
  <c r="BR48" i="71" s="1"/>
  <c r="BR215" i="1"/>
  <c r="BR215" i="71" s="1"/>
  <c r="BR249" i="1"/>
  <c r="BR249" i="71" s="1"/>
  <c r="BR121" i="1"/>
  <c r="BR121" i="71" s="1"/>
  <c r="BR177" i="1"/>
  <c r="BR177" i="71" s="1"/>
  <c r="BR191" i="1"/>
  <c r="BR191" i="71" s="1"/>
  <c r="BR196" i="1"/>
  <c r="BR196" i="71" s="1"/>
  <c r="BR32" i="1"/>
  <c r="BR32" i="71" s="1"/>
  <c r="BR146" i="1"/>
  <c r="BR146" i="71" s="1"/>
  <c r="BR104" i="1"/>
  <c r="BR104" i="71" s="1"/>
  <c r="BR158" i="1"/>
  <c r="BR158" i="71" s="1"/>
  <c r="BR152" i="1"/>
  <c r="BR152" i="71" s="1"/>
  <c r="BR127" i="1"/>
  <c r="BR127" i="71" s="1"/>
  <c r="BR38" i="1"/>
  <c r="BR38" i="71" s="1"/>
  <c r="BR70" i="1"/>
  <c r="BR70" i="71" s="1"/>
  <c r="BR115" i="1"/>
  <c r="BR115" i="71" s="1"/>
  <c r="BR132" i="1"/>
  <c r="BR132" i="71" s="1"/>
  <c r="BR208" i="1"/>
  <c r="BR208" i="71" s="1"/>
  <c r="BR75" i="1"/>
  <c r="BR75" i="71" s="1"/>
  <c r="BR219" i="1"/>
  <c r="BR219" i="71" s="1"/>
  <c r="BR124" i="1"/>
  <c r="BR124" i="71" s="1"/>
  <c r="BR99" i="1"/>
  <c r="BR99" i="71" s="1"/>
  <c r="BR154" i="1"/>
  <c r="BR154" i="71" s="1"/>
  <c r="BR162" i="1"/>
  <c r="BR162" i="71" s="1"/>
  <c r="BR96" i="1"/>
  <c r="BR96" i="71" s="1"/>
  <c r="BR40" i="1"/>
  <c r="BR40" i="71" s="1"/>
  <c r="BR232" i="1"/>
  <c r="BR232" i="71" s="1"/>
  <c r="BR114" i="1"/>
  <c r="BR114" i="71" s="1"/>
  <c r="BR117" i="1"/>
  <c r="BR117" i="71" s="1"/>
  <c r="BR137" i="1"/>
  <c r="BR137" i="71" s="1"/>
  <c r="BR129" i="1"/>
  <c r="BR129" i="71" s="1"/>
  <c r="BR224" i="1"/>
  <c r="BR224" i="71" s="1"/>
  <c r="BR205" i="1"/>
  <c r="BR205" i="71" s="1"/>
  <c r="BR88" i="1"/>
  <c r="BR88" i="71" s="1"/>
  <c r="BR84" i="1"/>
  <c r="BR84" i="71" s="1"/>
  <c r="BR76" i="1"/>
  <c r="BR76" i="71" s="1"/>
  <c r="BR94" i="1"/>
  <c r="BR94" i="71" s="1"/>
  <c r="BR246" i="1"/>
  <c r="BR246" i="71" s="1"/>
  <c r="BR35" i="1"/>
  <c r="BR35" i="71" s="1"/>
  <c r="BR227" i="1"/>
  <c r="BR227" i="71" s="1"/>
  <c r="BR226" i="1"/>
  <c r="BR226" i="71" s="1"/>
  <c r="BR80" i="1"/>
  <c r="BR80" i="71" s="1"/>
  <c r="BR56" i="1"/>
  <c r="BR56" i="71" s="1"/>
  <c r="BR64" i="1"/>
  <c r="BR64" i="71" s="1"/>
  <c r="BR52" i="1"/>
  <c r="BR52" i="71" s="1"/>
  <c r="BR100" i="1"/>
  <c r="BR100" i="71" s="1"/>
  <c r="BR68" i="1"/>
  <c r="BR68" i="71" s="1"/>
  <c r="BR46" i="1"/>
  <c r="BR46" i="71" s="1"/>
  <c r="BR210" i="1"/>
  <c r="BR210" i="71" s="1"/>
  <c r="BR247" i="1"/>
  <c r="BR247" i="71" s="1"/>
  <c r="BR43" i="1"/>
  <c r="BR43" i="71" s="1"/>
  <c r="BR260" i="1"/>
  <c r="BR260" i="71" s="1"/>
  <c r="BR72" i="1"/>
  <c r="BR72" i="71" s="1"/>
  <c r="BR171" i="1"/>
  <c r="BR171" i="71" s="1"/>
  <c r="BR184" i="1"/>
  <c r="BR184" i="71" s="1"/>
  <c r="BR108" i="1"/>
  <c r="BR108" i="71" s="1"/>
  <c r="BR116" i="1"/>
  <c r="BR116" i="71" s="1"/>
  <c r="BR28" i="1"/>
  <c r="BR28" i="71" s="1"/>
  <c r="BR83" i="1"/>
  <c r="BR83" i="71" s="1"/>
  <c r="BR244" i="1"/>
  <c r="BR244" i="71" s="1"/>
  <c r="BR180" i="1"/>
  <c r="BR180" i="71" s="1"/>
  <c r="BR112" i="1"/>
  <c r="BR112" i="71" s="1"/>
  <c r="BR133" i="1"/>
  <c r="BR133" i="71" s="1"/>
  <c r="BR36" i="1"/>
  <c r="BR36" i="71" s="1"/>
  <c r="BR192" i="1"/>
  <c r="BR192" i="71" s="1"/>
  <c r="BR141" i="1"/>
  <c r="BR141" i="71" s="1"/>
  <c r="BR257" i="1"/>
  <c r="BR257" i="71" s="1"/>
  <c r="BR241" i="1"/>
  <c r="BR241" i="71" s="1"/>
  <c r="BR188" i="1"/>
  <c r="BR188" i="71" s="1"/>
  <c r="BR150" i="1"/>
  <c r="BR150" i="71" s="1"/>
  <c r="BR125" i="1"/>
  <c r="BR125" i="71" s="1"/>
  <c r="BR60" i="1"/>
  <c r="BR60" i="71" s="1"/>
  <c r="BR92" i="1"/>
  <c r="BR92" i="71" s="1"/>
  <c r="BR30" i="1"/>
  <c r="BR30" i="71" s="1"/>
  <c r="BR238" i="1"/>
  <c r="BR238" i="71" s="1"/>
  <c r="BR230" i="1"/>
  <c r="BR255" i="1"/>
  <c r="BR255" i="71" s="1"/>
  <c r="BR110" i="1"/>
  <c r="BR110" i="71" s="1"/>
  <c r="BR135" i="1"/>
  <c r="BR135" i="71" s="1"/>
  <c r="BR157" i="1"/>
  <c r="BR157" i="71" s="1"/>
  <c r="BR169" i="1"/>
  <c r="BR169" i="71" s="1"/>
  <c r="BR91" i="1"/>
  <c r="BR91" i="71" s="1"/>
  <c r="BR193" i="1"/>
  <c r="BR193" i="71" s="1"/>
  <c r="BR93" i="1"/>
  <c r="BR93" i="71" s="1"/>
  <c r="BR69" i="1"/>
  <c r="BR69" i="71" s="1"/>
  <c r="BR53" i="1"/>
  <c r="BR53" i="71" s="1"/>
  <c r="BR212" i="1"/>
  <c r="BR212" i="71" s="1"/>
  <c r="BR259" i="1"/>
  <c r="BR259" i="71" s="1"/>
  <c r="BR82" i="1"/>
  <c r="BR82" i="71" s="1"/>
  <c r="BR26" i="1"/>
  <c r="BR26" i="71" s="1"/>
  <c r="BR190" i="1"/>
  <c r="BR190" i="71" s="1"/>
  <c r="BR149" i="1"/>
  <c r="BR149" i="71" s="1"/>
  <c r="BR201" i="1"/>
  <c r="BR201" i="71" s="1"/>
  <c r="BR102" i="1"/>
  <c r="BR102" i="71" s="1"/>
  <c r="BR194" i="1"/>
  <c r="BR194" i="71" s="1"/>
  <c r="BR67" i="1"/>
  <c r="BR67" i="71" s="1"/>
  <c r="BR101" i="1"/>
  <c r="BR101" i="71" s="1"/>
  <c r="BR37" i="1"/>
  <c r="BR37" i="71" s="1"/>
  <c r="BR44" i="1"/>
  <c r="BR44" i="71" s="1"/>
  <c r="BR216" i="1"/>
  <c r="BR216" i="71" s="1"/>
  <c r="BR160" i="1"/>
  <c r="BR160" i="71" s="1"/>
  <c r="BR178" i="1"/>
  <c r="BR178" i="71" s="1"/>
  <c r="BR107" i="1"/>
  <c r="BR107" i="71" s="1"/>
  <c r="BR59" i="1"/>
  <c r="BR59" i="71" s="1"/>
  <c r="BR199" i="1"/>
  <c r="BR199" i="71" s="1"/>
  <c r="BR237" i="1"/>
  <c r="BR237" i="71" s="1"/>
  <c r="BR62" i="1"/>
  <c r="BR62" i="71" s="1"/>
  <c r="BR78" i="1"/>
  <c r="BR78" i="71" s="1"/>
  <c r="BR174" i="1"/>
  <c r="BR174" i="71" s="1"/>
  <c r="BR27" i="1"/>
  <c r="BR27" i="71" s="1"/>
  <c r="BR85" i="1"/>
  <c r="BR85" i="71" s="1"/>
  <c r="BR240" i="1"/>
  <c r="BR240" i="71" s="1"/>
  <c r="BR73" i="1"/>
  <c r="BR73" i="71" s="1"/>
  <c r="BR164" i="1"/>
  <c r="BR164" i="71" s="1"/>
  <c r="BR97" i="1"/>
  <c r="BR97" i="71" s="1"/>
  <c r="BR176" i="1"/>
  <c r="BR176" i="71" s="1"/>
  <c r="BR234" i="1"/>
  <c r="BR234" i="71" s="1"/>
  <c r="BR98" i="1"/>
  <c r="BR98" i="71" s="1"/>
  <c r="BR89" i="1"/>
  <c r="BR89" i="71" s="1"/>
  <c r="BR374" i="71"/>
  <c r="BR220" i="1"/>
  <c r="BR220" i="71" s="1"/>
  <c r="BR54" i="1"/>
  <c r="BR54" i="71" s="1"/>
  <c r="BR252" i="1"/>
  <c r="BR252" i="71" s="1"/>
  <c r="BR77" i="1"/>
  <c r="BR77" i="71" s="1"/>
  <c r="BR206" i="1"/>
  <c r="BR206" i="71" s="1"/>
  <c r="BR225" i="1"/>
  <c r="BR225" i="71" s="1"/>
  <c r="BR213" i="1"/>
  <c r="BR213" i="71" s="1"/>
  <c r="BR86" i="1"/>
  <c r="BR86" i="71" s="1"/>
  <c r="BR222" i="1"/>
  <c r="BR222" i="71" s="1"/>
  <c r="BR203" i="1"/>
  <c r="BR203" i="71" s="1"/>
  <c r="BR235" i="1"/>
  <c r="BR235" i="71" s="1"/>
  <c r="BR140" i="1"/>
  <c r="BR140" i="71" s="1"/>
  <c r="BR66" i="1"/>
  <c r="BR66" i="71" s="1"/>
  <c r="BR57" i="1"/>
  <c r="BR57" i="71" s="1"/>
  <c r="BR105" i="1"/>
  <c r="BR105" i="71" s="1"/>
  <c r="BR113" i="1"/>
  <c r="BR113" i="71" s="1"/>
  <c r="BR119" i="1"/>
  <c r="BR119" i="71" s="1"/>
  <c r="BR142" i="1"/>
  <c r="BR142" i="71" s="1"/>
  <c r="BR243" i="1"/>
  <c r="BR243" i="71" s="1"/>
  <c r="BR189" i="1"/>
  <c r="BR189" i="71" s="1"/>
  <c r="BR130" i="1"/>
  <c r="BR130" i="71" s="1"/>
  <c r="BR228" i="1"/>
  <c r="BR228" i="71" s="1"/>
  <c r="BR109" i="1"/>
  <c r="BR109" i="71" s="1"/>
  <c r="BR156" i="1"/>
  <c r="BR156" i="71" s="1"/>
  <c r="BR181" i="1"/>
  <c r="BR181" i="71" s="1"/>
  <c r="BR258" i="1"/>
  <c r="BR258" i="71" s="1"/>
  <c r="BR254" i="1"/>
  <c r="BR254" i="71" s="1"/>
  <c r="BR172" i="1"/>
  <c r="BR172" i="71" s="1"/>
  <c r="BR33" i="1"/>
  <c r="BR33" i="71" s="1"/>
  <c r="BR217" i="1"/>
  <c r="BR217" i="71" s="1"/>
  <c r="BR131" i="1"/>
  <c r="BR131" i="71" s="1"/>
  <c r="BR49" i="1"/>
  <c r="BR49" i="71" s="1"/>
  <c r="BR231" i="1"/>
  <c r="BR231" i="71" s="1"/>
  <c r="BR136" i="1"/>
  <c r="BR136" i="71" s="1"/>
  <c r="BR165" i="1"/>
  <c r="BR165" i="71" s="1"/>
  <c r="BR182" i="1"/>
  <c r="BR182" i="71" s="1"/>
  <c r="BR106" i="1"/>
  <c r="BR106" i="71" s="1"/>
  <c r="BR34" i="1"/>
  <c r="BR34" i="71" s="1"/>
  <c r="BR233" i="1"/>
  <c r="BR233" i="71" s="1"/>
  <c r="BR143" i="1"/>
  <c r="BR143" i="71" s="1"/>
  <c r="BR122" i="1"/>
  <c r="BR122" i="71" s="1"/>
  <c r="BR197" i="1"/>
  <c r="BR197" i="71" s="1"/>
  <c r="BR151" i="1"/>
  <c r="BR151" i="71" s="1"/>
  <c r="BR251" i="1"/>
  <c r="BR251" i="71" s="1"/>
  <c r="BR250" i="1"/>
  <c r="BR250" i="71" s="1"/>
  <c r="BR41" i="1"/>
  <c r="BR41" i="71" s="1"/>
  <c r="BR147" i="1"/>
  <c r="BR147" i="71" s="1"/>
  <c r="BR145" i="1"/>
  <c r="BR145" i="71" s="1"/>
  <c r="BR71" i="1"/>
  <c r="BR71" i="71" s="1"/>
  <c r="BR186" i="1"/>
  <c r="BR186" i="71" s="1"/>
  <c r="BR202" i="1"/>
  <c r="BR202" i="71" s="1"/>
  <c r="BR58" i="1"/>
  <c r="BR58" i="71" s="1"/>
  <c r="BR74" i="1"/>
  <c r="BR74" i="71" s="1"/>
  <c r="BR138" i="1"/>
  <c r="BR138" i="71" s="1"/>
  <c r="BR163" i="1"/>
  <c r="BR163" i="71" s="1"/>
  <c r="BR81" i="1"/>
  <c r="BR81" i="71" s="1"/>
  <c r="BR245" i="1"/>
  <c r="BR245" i="71" s="1"/>
  <c r="BR223" i="1"/>
  <c r="BR223" i="71" s="1"/>
  <c r="BR128" i="1"/>
  <c r="BR128" i="71" s="1"/>
  <c r="BR111" i="1"/>
  <c r="BR111" i="71" s="1"/>
  <c r="BR55" i="1"/>
  <c r="BR55" i="71" s="1"/>
  <c r="BR242" i="1"/>
  <c r="BR242" i="71" s="1"/>
  <c r="BR170" i="1"/>
  <c r="BR170" i="71" s="1"/>
  <c r="BR79" i="1"/>
  <c r="BR79" i="71" s="1"/>
  <c r="BR42" i="1"/>
  <c r="BR42" i="71" s="1"/>
  <c r="BR25" i="1"/>
  <c r="BR25" i="71" s="1"/>
  <c r="BR155" i="1"/>
  <c r="BR155" i="71" s="1"/>
  <c r="BR179" i="1"/>
  <c r="BR179" i="71" s="1"/>
  <c r="BR39" i="1"/>
  <c r="BR39" i="71" s="1"/>
  <c r="BR236" i="1"/>
  <c r="BR236" i="71" s="1"/>
  <c r="BR95" i="1"/>
  <c r="BR95" i="71" s="1"/>
  <c r="BR47" i="1"/>
  <c r="BR47" i="71" s="1"/>
  <c r="BR166" i="1"/>
  <c r="BR166" i="71" s="1"/>
  <c r="BR173" i="1"/>
  <c r="BR173" i="71" s="1"/>
  <c r="BR103" i="1"/>
  <c r="BR103" i="71" s="1"/>
  <c r="BR256" i="1"/>
  <c r="BR256" i="71" s="1"/>
  <c r="BR204" i="1"/>
  <c r="BR204" i="71" s="1"/>
  <c r="BR120" i="1"/>
  <c r="BR120" i="71" s="1"/>
  <c r="BR31" i="1"/>
  <c r="BR31" i="71" s="1"/>
  <c r="BR187" i="1"/>
  <c r="BR187" i="71" s="1"/>
  <c r="BR195" i="1"/>
  <c r="BR195" i="71" s="1"/>
  <c r="BR248" i="1"/>
  <c r="BR248" i="71" s="1"/>
  <c r="K159" i="62"/>
  <c r="F159" i="62"/>
  <c r="G159" i="62"/>
  <c r="H159" i="62"/>
  <c r="J159" i="62"/>
  <c r="I159" i="62"/>
  <c r="L159" i="62"/>
  <c r="AB19" i="71"/>
  <c r="Q6" i="74" s="1"/>
  <c r="AA17" i="71"/>
  <c r="Q21" i="62"/>
  <c r="N21" i="62"/>
  <c r="P21" i="62"/>
  <c r="P127" i="62"/>
  <c r="N127" i="62"/>
  <c r="Q127" i="62"/>
  <c r="P60" i="62"/>
  <c r="N60" i="62"/>
  <c r="Q60" i="62"/>
  <c r="Q107" i="62"/>
  <c r="N107" i="62"/>
  <c r="P107" i="62"/>
  <c r="N266" i="62"/>
  <c r="N129" i="62"/>
  <c r="Q129" i="62"/>
  <c r="P129" i="62"/>
  <c r="N246" i="62"/>
  <c r="N267" i="62"/>
  <c r="Q122" i="62"/>
  <c r="P122" i="62"/>
  <c r="N122" i="62"/>
  <c r="N252" i="62"/>
  <c r="BJ261" i="1"/>
  <c r="BJ261" i="71" s="1"/>
  <c r="BN279" i="1"/>
  <c r="BN279" i="71" s="1"/>
  <c r="BK253" i="1"/>
  <c r="BK253" i="71" s="1"/>
  <c r="BL253" i="1"/>
  <c r="BL253" i="71" s="1"/>
  <c r="AK179" i="71"/>
  <c r="AL25" i="21" l="1"/>
  <c r="AL43" i="21"/>
  <c r="AL35" i="21"/>
  <c r="AL154" i="72"/>
  <c r="AM154" i="72"/>
  <c r="AL51" i="72"/>
  <c r="AM51" i="72"/>
  <c r="P354" i="72"/>
  <c r="AL354" i="72"/>
  <c r="AM354" i="72"/>
  <c r="P217" i="72"/>
  <c r="AL217" i="72"/>
  <c r="AM217" i="72"/>
  <c r="N254" i="72"/>
  <c r="N46" i="72"/>
  <c r="AL46" i="72"/>
  <c r="AM46" i="72"/>
  <c r="Q56" i="72"/>
  <c r="AL56" i="72"/>
  <c r="AM56" i="72"/>
  <c r="N18" i="72"/>
  <c r="AL18" i="72"/>
  <c r="AM18" i="72"/>
  <c r="P99" i="72"/>
  <c r="AL99" i="72"/>
  <c r="AM99" i="72"/>
  <c r="Q105" i="72"/>
  <c r="AL105" i="72"/>
  <c r="AM105" i="72"/>
  <c r="N36" i="72"/>
  <c r="AL36" i="72"/>
  <c r="AM36" i="72"/>
  <c r="N34" i="72"/>
  <c r="AL34" i="72"/>
  <c r="AM34" i="72"/>
  <c r="N52" i="72"/>
  <c r="AL52" i="72"/>
  <c r="AM52" i="72"/>
  <c r="AL23" i="72"/>
  <c r="AM23" i="72"/>
  <c r="N207" i="72"/>
  <c r="AL207" i="72"/>
  <c r="AM207" i="72"/>
  <c r="P86" i="72"/>
  <c r="AL86" i="72"/>
  <c r="AM86" i="72"/>
  <c r="P6" i="72"/>
  <c r="AL6" i="72"/>
  <c r="AM6" i="72"/>
  <c r="AL40" i="72"/>
  <c r="AM40" i="72"/>
  <c r="P114" i="72"/>
  <c r="AL114" i="72"/>
  <c r="AM114" i="72"/>
  <c r="Q64" i="72"/>
  <c r="AL64" i="72"/>
  <c r="AM64" i="72"/>
  <c r="N27" i="72"/>
  <c r="AL27" i="72"/>
  <c r="AM27" i="72"/>
  <c r="Q37" i="72"/>
  <c r="AL37" i="72"/>
  <c r="AM37" i="72"/>
  <c r="Q9" i="72"/>
  <c r="AL9" i="72"/>
  <c r="AM9" i="72"/>
  <c r="P80" i="72"/>
  <c r="AL80" i="72"/>
  <c r="AM80" i="72"/>
  <c r="P165" i="72"/>
  <c r="AL165" i="72"/>
  <c r="AM165" i="72"/>
  <c r="Q77" i="72"/>
  <c r="AL77" i="72"/>
  <c r="AM77" i="72"/>
  <c r="N76" i="72"/>
  <c r="AL76" i="72"/>
  <c r="AM76" i="72"/>
  <c r="P201" i="72"/>
  <c r="AL201" i="72"/>
  <c r="AM201" i="72"/>
  <c r="AL78" i="72"/>
  <c r="AM78" i="72"/>
  <c r="P188" i="72"/>
  <c r="AL188" i="72"/>
  <c r="AM188" i="72"/>
  <c r="AL97" i="72"/>
  <c r="AM97" i="72"/>
  <c r="P44" i="72"/>
  <c r="AL44" i="72"/>
  <c r="AM44" i="72"/>
  <c r="P237" i="72"/>
  <c r="AL237" i="72"/>
  <c r="AM237" i="72"/>
  <c r="P224" i="72"/>
  <c r="AL224" i="72"/>
  <c r="AM224" i="72"/>
  <c r="P50" i="72"/>
  <c r="AL50" i="72"/>
  <c r="AM50" i="72"/>
  <c r="P49" i="72"/>
  <c r="AL49" i="72"/>
  <c r="AM49" i="72"/>
  <c r="N216" i="72"/>
  <c r="AL216" i="72"/>
  <c r="AM216" i="72"/>
  <c r="P208" i="72"/>
  <c r="AL208" i="72"/>
  <c r="AM208" i="72"/>
  <c r="N101" i="72"/>
  <c r="AL101" i="72"/>
  <c r="AM101" i="72"/>
  <c r="N223" i="72"/>
  <c r="AL223" i="72"/>
  <c r="AM223" i="72"/>
  <c r="N87" i="72"/>
  <c r="AL87" i="72"/>
  <c r="AM87" i="72"/>
  <c r="AL128" i="72"/>
  <c r="AM128" i="72"/>
  <c r="AL82" i="72"/>
  <c r="AM82" i="72"/>
  <c r="N244" i="72"/>
  <c r="P164" i="72"/>
  <c r="AL164" i="72"/>
  <c r="AM164" i="72"/>
  <c r="Q20" i="72"/>
  <c r="AL20" i="72"/>
  <c r="AM20" i="72"/>
  <c r="P104" i="72"/>
  <c r="AL104" i="72"/>
  <c r="AM104" i="72"/>
  <c r="Q47" i="72"/>
  <c r="AL47" i="72"/>
  <c r="AM47" i="72"/>
  <c r="P42" i="72"/>
  <c r="AL42" i="72"/>
  <c r="AM42" i="72"/>
  <c r="N259" i="72"/>
  <c r="AL259" i="72"/>
  <c r="AM259" i="72"/>
  <c r="N242" i="72"/>
  <c r="AL242" i="72"/>
  <c r="AM242" i="72"/>
  <c r="AL88" i="72"/>
  <c r="AM88" i="72"/>
  <c r="AL74" i="72"/>
  <c r="AM74" i="72"/>
  <c r="AL12" i="72"/>
  <c r="AM12" i="72"/>
  <c r="N241" i="72"/>
  <c r="AL241" i="72"/>
  <c r="AM241" i="72"/>
  <c r="Q59" i="72"/>
  <c r="AL59" i="72"/>
  <c r="AM59" i="72"/>
  <c r="N185" i="72"/>
  <c r="AL185" i="72"/>
  <c r="AM185" i="72"/>
  <c r="N178" i="72"/>
  <c r="AL178" i="72"/>
  <c r="AM178" i="72"/>
  <c r="N113" i="72"/>
  <c r="AL113" i="72"/>
  <c r="AM113" i="72"/>
  <c r="P54" i="72"/>
  <c r="AL54" i="72"/>
  <c r="AM54" i="72"/>
  <c r="N22" i="72"/>
  <c r="AL22" i="72"/>
  <c r="AM22" i="72"/>
  <c r="Q48" i="72"/>
  <c r="AL48" i="72"/>
  <c r="AM48" i="72"/>
  <c r="AL102" i="72"/>
  <c r="AM102" i="72"/>
  <c r="N81" i="72"/>
  <c r="AL81" i="72"/>
  <c r="AM81" i="72"/>
  <c r="N225" i="72"/>
  <c r="AL225" i="72"/>
  <c r="AM225" i="72"/>
  <c r="AL29" i="72"/>
  <c r="AM29" i="72"/>
  <c r="AL235" i="72"/>
  <c r="AM235" i="72"/>
  <c r="P21" i="72"/>
  <c r="AL21" i="72"/>
  <c r="AM21" i="72"/>
  <c r="Q91" i="72"/>
  <c r="AL91" i="72"/>
  <c r="AM91" i="72"/>
  <c r="P170" i="72"/>
  <c r="AL170" i="72"/>
  <c r="AM170" i="72"/>
  <c r="P17" i="72"/>
  <c r="AL17" i="72"/>
  <c r="AM17" i="72"/>
  <c r="N28" i="72"/>
  <c r="AL28" i="72"/>
  <c r="AM28" i="72"/>
  <c r="P171" i="72"/>
  <c r="AL171" i="72"/>
  <c r="AM171" i="72"/>
  <c r="Q200" i="72"/>
  <c r="AL200" i="72"/>
  <c r="AM200" i="72"/>
  <c r="Q85" i="72"/>
  <c r="AL85" i="72"/>
  <c r="AM85" i="72"/>
  <c r="AL71" i="72"/>
  <c r="AM71" i="72"/>
  <c r="N148" i="72"/>
  <c r="AL148" i="72"/>
  <c r="AM148" i="72"/>
  <c r="N110" i="72"/>
  <c r="AL110" i="72"/>
  <c r="AM110" i="72"/>
  <c r="N250" i="72"/>
  <c r="P16" i="72"/>
  <c r="AL16" i="72"/>
  <c r="AM16" i="72"/>
  <c r="P7" i="72"/>
  <c r="AL7" i="72"/>
  <c r="AM7" i="72"/>
  <c r="P96" i="72"/>
  <c r="AL96" i="72"/>
  <c r="AM96" i="72"/>
  <c r="P10" i="72"/>
  <c r="AL10" i="72"/>
  <c r="AM10" i="72"/>
  <c r="N39" i="72"/>
  <c r="AL39" i="72"/>
  <c r="AM39" i="72"/>
  <c r="N103" i="72"/>
  <c r="AL103" i="72"/>
  <c r="AM103" i="72"/>
  <c r="P38" i="72"/>
  <c r="AL38" i="72"/>
  <c r="AM38" i="72"/>
  <c r="N53" i="72"/>
  <c r="AL53" i="72"/>
  <c r="AM53" i="72"/>
  <c r="P220" i="72"/>
  <c r="AL220" i="72"/>
  <c r="AM220" i="72"/>
  <c r="P65" i="72"/>
  <c r="AL65" i="72"/>
  <c r="AM65" i="72"/>
  <c r="P5" i="72"/>
  <c r="AL5" i="72"/>
  <c r="AM5" i="72"/>
  <c r="P33" i="72"/>
  <c r="AL33" i="72"/>
  <c r="AM33" i="72"/>
  <c r="AL25" i="72"/>
  <c r="AM25" i="72"/>
  <c r="AL199" i="72"/>
  <c r="AM199" i="72"/>
  <c r="AL209" i="72"/>
  <c r="AM209" i="72"/>
  <c r="AL43" i="72"/>
  <c r="AM43" i="72"/>
  <c r="AL83" i="72"/>
  <c r="AM83" i="72"/>
  <c r="Q61" i="72"/>
  <c r="AL61" i="72"/>
  <c r="AM61" i="72"/>
  <c r="P41" i="72"/>
  <c r="AL41" i="72"/>
  <c r="AM41" i="72"/>
  <c r="P13" i="72"/>
  <c r="AL13" i="72"/>
  <c r="AM13" i="72"/>
  <c r="Q63" i="72"/>
  <c r="AL63" i="72"/>
  <c r="AM63" i="72"/>
  <c r="P172" i="72"/>
  <c r="AL172" i="72"/>
  <c r="AM172" i="72"/>
  <c r="N57" i="72"/>
  <c r="AL57" i="72"/>
  <c r="AM57" i="72"/>
  <c r="P73" i="72"/>
  <c r="AL73" i="72"/>
  <c r="AM73" i="72"/>
  <c r="AM36" i="73"/>
  <c r="AN36" i="73" s="1"/>
  <c r="BR230" i="71"/>
  <c r="AE220" i="29"/>
  <c r="BY198" i="1"/>
  <c r="BX30" i="1"/>
  <c r="BT168" i="71"/>
  <c r="AE251" i="29"/>
  <c r="BU30" i="1"/>
  <c r="BT170" i="1"/>
  <c r="BV219" i="1"/>
  <c r="BX168" i="1"/>
  <c r="BY30" i="1"/>
  <c r="BY190" i="1"/>
  <c r="BY219" i="1"/>
  <c r="BY67" i="1"/>
  <c r="AE46" i="29"/>
  <c r="BT198" i="71"/>
  <c r="AE198" i="29"/>
  <c r="BT30" i="1"/>
  <c r="BX179" i="1"/>
  <c r="BT46" i="71"/>
  <c r="BX170" i="1"/>
  <c r="BW30" i="1"/>
  <c r="BX257" i="1"/>
  <c r="BX198" i="1"/>
  <c r="BU92" i="1"/>
  <c r="BT241" i="1"/>
  <c r="BU203" i="1"/>
  <c r="AE81" i="29"/>
  <c r="BT170" i="71"/>
  <c r="BX92" i="1"/>
  <c r="BT220" i="71"/>
  <c r="BT179" i="1"/>
  <c r="BY248" i="1"/>
  <c r="BY220" i="1"/>
  <c r="BW219" i="1"/>
  <c r="BV92" i="1"/>
  <c r="AE223" i="29"/>
  <c r="BT272" i="71"/>
  <c r="AE248" i="29"/>
  <c r="BX223" i="1"/>
  <c r="BT93" i="1"/>
  <c r="BW203" i="1"/>
  <c r="BU179" i="1"/>
  <c r="BT93" i="71"/>
  <c r="BU251" i="1"/>
  <c r="BW179" i="1"/>
  <c r="BU223" i="1"/>
  <c r="BX241" i="1"/>
  <c r="BV203" i="1"/>
  <c r="BV46" i="1"/>
  <c r="BT92" i="71"/>
  <c r="BY251" i="1"/>
  <c r="BY170" i="1"/>
  <c r="BT223" i="71"/>
  <c r="BU170" i="1"/>
  <c r="BW198" i="1"/>
  <c r="BV257" i="1"/>
  <c r="AE93" i="29"/>
  <c r="BT203" i="1"/>
  <c r="BV81" i="1"/>
  <c r="BW223" i="1"/>
  <c r="BU272" i="1"/>
  <c r="BW170" i="1"/>
  <c r="BU190" i="1"/>
  <c r="BT81" i="71"/>
  <c r="BV170" i="1"/>
  <c r="BW81" i="1"/>
  <c r="BV220" i="1"/>
  <c r="BX272" i="1"/>
  <c r="BT219" i="71"/>
  <c r="BT248" i="71"/>
  <c r="BX93" i="1"/>
  <c r="BU241" i="1"/>
  <c r="BW46" i="1"/>
  <c r="BT248" i="1"/>
  <c r="BT67" i="71"/>
  <c r="BV93" i="1"/>
  <c r="BV241" i="1"/>
  <c r="BV168" i="1"/>
  <c r="AE203" i="29"/>
  <c r="BT168" i="1"/>
  <c r="AE170" i="29"/>
  <c r="BX219" i="1"/>
  <c r="BU81" i="1"/>
  <c r="BV223" i="1"/>
  <c r="BU248" i="1"/>
  <c r="BW92" i="1"/>
  <c r="BX251" i="1"/>
  <c r="BT272" i="1"/>
  <c r="BT92" i="1"/>
  <c r="BY223" i="1"/>
  <c r="AE179" i="29"/>
  <c r="BT67" i="1"/>
  <c r="BV272" i="1"/>
  <c r="BT203" i="71"/>
  <c r="BV251" i="1"/>
  <c r="BW257" i="1"/>
  <c r="BU219" i="1"/>
  <c r="BT190" i="71"/>
  <c r="BX67" i="1"/>
  <c r="AE257" i="29"/>
  <c r="BV30" i="1"/>
  <c r="AE190" i="29"/>
  <c r="BU67" i="1"/>
  <c r="BU220" i="1"/>
  <c r="BT46" i="1"/>
  <c r="BX190" i="1"/>
  <c r="AE168" i="29"/>
  <c r="BW67" i="1"/>
  <c r="BW272" i="1"/>
  <c r="AE103" i="29"/>
  <c r="AP266" i="55"/>
  <c r="E326" i="75"/>
  <c r="AP264" i="55"/>
  <c r="E321" i="75"/>
  <c r="E319" i="75"/>
  <c r="AP262" i="55"/>
  <c r="E260" i="75"/>
  <c r="AP251" i="55"/>
  <c r="F204" i="1"/>
  <c r="F204" i="71"/>
  <c r="F34" i="71"/>
  <c r="F34" i="1"/>
  <c r="F282" i="71"/>
  <c r="F282" i="1"/>
  <c r="F302" i="1"/>
  <c r="F302" i="71"/>
  <c r="F27" i="71"/>
  <c r="F27" i="1"/>
  <c r="F331" i="71"/>
  <c r="F331" i="1"/>
  <c r="F265" i="1"/>
  <c r="F265" i="71"/>
  <c r="F96" i="71"/>
  <c r="F96" i="1"/>
  <c r="F307" i="1"/>
  <c r="F307" i="71"/>
  <c r="F103" i="71"/>
  <c r="F103" i="1"/>
  <c r="F340" i="1"/>
  <c r="F340" i="71"/>
  <c r="F208" i="71"/>
  <c r="F208" i="1"/>
  <c r="F83" i="71"/>
  <c r="F83" i="1"/>
  <c r="F309" i="71"/>
  <c r="F309" i="1"/>
  <c r="F116" i="71"/>
  <c r="F116" i="1"/>
  <c r="F370" i="71"/>
  <c r="F370" i="1"/>
  <c r="F93" i="1"/>
  <c r="F93" i="71"/>
  <c r="F187" i="1"/>
  <c r="F187" i="71"/>
  <c r="F266" i="1"/>
  <c r="F266" i="71"/>
  <c r="F71" i="1"/>
  <c r="F71" i="71"/>
  <c r="F246" i="71"/>
  <c r="F246" i="1"/>
  <c r="F332" i="71"/>
  <c r="F332" i="1"/>
  <c r="F31" i="71"/>
  <c r="F31" i="1"/>
  <c r="F234" i="1"/>
  <c r="F234" i="71"/>
  <c r="F211" i="1"/>
  <c r="F211" i="71"/>
  <c r="F274" i="1"/>
  <c r="F274" i="71"/>
  <c r="F240" i="71"/>
  <c r="F240" i="1"/>
  <c r="F295" i="71"/>
  <c r="F295" i="1"/>
  <c r="G214" i="29"/>
  <c r="G328" i="29"/>
  <c r="G362" i="29"/>
  <c r="G350" i="29"/>
  <c r="G297" i="29"/>
  <c r="G294" i="29"/>
  <c r="G376" i="29"/>
  <c r="G358" i="29"/>
  <c r="G357" i="29"/>
  <c r="G300" i="29"/>
  <c r="G166" i="29"/>
  <c r="G167" i="29"/>
  <c r="G310" i="29"/>
  <c r="G352" i="29"/>
  <c r="G313" i="29"/>
  <c r="G230" i="29"/>
  <c r="G196" i="29"/>
  <c r="G169" i="29"/>
  <c r="G348" i="29"/>
  <c r="G145" i="29"/>
  <c r="G239" i="29"/>
  <c r="G27" i="29"/>
  <c r="G142" i="29"/>
  <c r="G318" i="29"/>
  <c r="G156" i="29"/>
  <c r="G345" i="29"/>
  <c r="G222" i="29"/>
  <c r="G259" i="29"/>
  <c r="G77" i="29"/>
  <c r="G83" i="29"/>
  <c r="G130" i="29"/>
  <c r="G301" i="29"/>
  <c r="G330" i="29"/>
  <c r="G122" i="29"/>
  <c r="G65" i="29"/>
  <c r="G243" i="29"/>
  <c r="G364" i="29"/>
  <c r="G162" i="29"/>
  <c r="G317" i="29"/>
  <c r="G295" i="29"/>
  <c r="G90" i="29"/>
  <c r="G54" i="29"/>
  <c r="G240" i="29"/>
  <c r="G309" i="29"/>
  <c r="G334" i="29"/>
  <c r="G219" i="29"/>
  <c r="G99" i="29"/>
  <c r="G202" i="29"/>
  <c r="G356" i="29"/>
  <c r="G190" i="29"/>
  <c r="G197" i="29"/>
  <c r="G179" i="29"/>
  <c r="G236" i="29"/>
  <c r="G248" i="29"/>
  <c r="G201" i="29"/>
  <c r="G50" i="29"/>
  <c r="G284" i="29"/>
  <c r="G221" i="29"/>
  <c r="G75" i="29"/>
  <c r="G247" i="29"/>
  <c r="G231" i="29"/>
  <c r="G148" i="29"/>
  <c r="G298" i="29"/>
  <c r="G200" i="29"/>
  <c r="G154" i="29"/>
  <c r="G175" i="29"/>
  <c r="G235" i="29"/>
  <c r="G104" i="29"/>
  <c r="G212" i="29"/>
  <c r="G252" i="29"/>
  <c r="G120" i="29"/>
  <c r="G80" i="29"/>
  <c r="G168" i="29"/>
  <c r="G125" i="29"/>
  <c r="G152" i="29"/>
  <c r="G274" i="29"/>
  <c r="G286" i="29"/>
  <c r="G58" i="29"/>
  <c r="G158" i="29"/>
  <c r="G211" i="29"/>
  <c r="G346" i="29"/>
  <c r="G268" i="29"/>
  <c r="G189" i="29"/>
  <c r="G33" i="29"/>
  <c r="G207" i="29"/>
  <c r="G271" i="29"/>
  <c r="G110" i="29"/>
  <c r="G112" i="29"/>
  <c r="G205" i="29"/>
  <c r="G354" i="29"/>
  <c r="G276" i="29"/>
  <c r="G305" i="29"/>
  <c r="G199" i="29"/>
  <c r="G159" i="29"/>
  <c r="G277" i="29"/>
  <c r="G234" i="29"/>
  <c r="G272" i="29"/>
  <c r="G335" i="29"/>
  <c r="G279" i="29"/>
  <c r="G180" i="29"/>
  <c r="G117" i="29"/>
  <c r="G42" i="29"/>
  <c r="G314" i="29"/>
  <c r="G178" i="29"/>
  <c r="G322" i="29"/>
  <c r="G146" i="29"/>
  <c r="G253" i="29"/>
  <c r="G95" i="29"/>
  <c r="G316" i="29"/>
  <c r="G270" i="29"/>
  <c r="G238" i="29"/>
  <c r="G39" i="29"/>
  <c r="G237" i="29"/>
  <c r="G225" i="29"/>
  <c r="G138" i="29"/>
  <c r="G370" i="29"/>
  <c r="G257" i="29"/>
  <c r="G43" i="29"/>
  <c r="G147" i="29"/>
  <c r="G372" i="29"/>
  <c r="G150" i="29"/>
  <c r="G131" i="29"/>
  <c r="G260" i="29"/>
  <c r="G288" i="29"/>
  <c r="G114" i="29"/>
  <c r="G76" i="29"/>
  <c r="G93" i="29"/>
  <c r="G78" i="29"/>
  <c r="G134" i="29"/>
  <c r="G111" i="29"/>
  <c r="G233" i="29"/>
  <c r="G35" i="29"/>
  <c r="G245" i="29"/>
  <c r="G170" i="29"/>
  <c r="G184" i="29"/>
  <c r="G208" i="29"/>
  <c r="G186" i="29"/>
  <c r="G26" i="29"/>
  <c r="G139" i="29"/>
  <c r="G194" i="29"/>
  <c r="G59" i="29"/>
  <c r="G32" i="29"/>
  <c r="G206" i="29"/>
  <c r="G367" i="29"/>
  <c r="G299" i="29"/>
  <c r="G128" i="29"/>
  <c r="G49" i="29"/>
  <c r="G51" i="29"/>
  <c r="G88" i="29"/>
  <c r="G71" i="29"/>
  <c r="G163" i="29"/>
  <c r="G321" i="29"/>
  <c r="G118" i="29"/>
  <c r="G251" i="29"/>
  <c r="G209" i="29"/>
  <c r="G369" i="29"/>
  <c r="G85" i="29"/>
  <c r="G141" i="29"/>
  <c r="G44" i="29"/>
  <c r="G218" i="29"/>
  <c r="G232" i="29"/>
  <c r="G331" i="29"/>
  <c r="G216" i="29"/>
  <c r="G287" i="29"/>
  <c r="G174" i="29"/>
  <c r="G341" i="29"/>
  <c r="G198" i="29"/>
  <c r="G293" i="29"/>
  <c r="G227" i="29"/>
  <c r="G351" i="29"/>
  <c r="G373" i="29"/>
  <c r="G149" i="29"/>
  <c r="G116" i="29"/>
  <c r="G57" i="29"/>
  <c r="G250" i="29"/>
  <c r="G135" i="29"/>
  <c r="G366" i="29"/>
  <c r="G53" i="29"/>
  <c r="G60" i="29"/>
  <c r="G224" i="29"/>
  <c r="G254" i="29"/>
  <c r="G94" i="29"/>
  <c r="G258" i="29"/>
  <c r="G289" i="29"/>
  <c r="G30" i="29"/>
  <c r="G333" i="29"/>
  <c r="G261" i="29"/>
  <c r="G73" i="29"/>
  <c r="G262" i="29"/>
  <c r="G165" i="29"/>
  <c r="G34" i="29"/>
  <c r="G281" i="29"/>
  <c r="G52" i="29"/>
  <c r="G264" i="29"/>
  <c r="G181" i="29"/>
  <c r="G193" i="29"/>
  <c r="G371" i="29"/>
  <c r="G161" i="29"/>
  <c r="G69" i="29"/>
  <c r="G123" i="29"/>
  <c r="G306" i="29"/>
  <c r="G255" i="29"/>
  <c r="G361" i="29"/>
  <c r="G343" i="29"/>
  <c r="G137" i="29"/>
  <c r="G29" i="29"/>
  <c r="G115" i="29"/>
  <c r="G121" i="29"/>
  <c r="G320" i="29"/>
  <c r="G38" i="29"/>
  <c r="G144" i="29"/>
  <c r="G133" i="29"/>
  <c r="G311" i="29"/>
  <c r="G325" i="29"/>
  <c r="G171" i="29"/>
  <c r="G124" i="29"/>
  <c r="G265" i="29"/>
  <c r="G263" i="29"/>
  <c r="G119" i="29"/>
  <c r="G336" i="29"/>
  <c r="G129" i="29"/>
  <c r="G45" i="29"/>
  <c r="G132" i="29"/>
  <c r="G368" i="29"/>
  <c r="G188" i="29"/>
  <c r="G213" i="29"/>
  <c r="G66" i="29"/>
  <c r="G177" i="29"/>
  <c r="G48" i="29"/>
  <c r="G172" i="29"/>
  <c r="G291" i="29"/>
  <c r="G266" i="29"/>
  <c r="G326" i="29"/>
  <c r="G337" i="29"/>
  <c r="G46" i="29"/>
  <c r="G342" i="29"/>
  <c r="G153" i="29"/>
  <c r="G96" i="29"/>
  <c r="G312" i="29"/>
  <c r="G278" i="29"/>
  <c r="G365" i="29"/>
  <c r="G355" i="29"/>
  <c r="G25" i="29"/>
  <c r="G102" i="29"/>
  <c r="G36" i="29"/>
  <c r="G192" i="29"/>
  <c r="G68" i="29"/>
  <c r="G374" i="29"/>
  <c r="G113" i="29"/>
  <c r="G101" i="29"/>
  <c r="G37" i="29"/>
  <c r="G269" i="29"/>
  <c r="G82" i="29"/>
  <c r="G349" i="29"/>
  <c r="G72" i="29"/>
  <c r="G28" i="29"/>
  <c r="G292" i="29"/>
  <c r="G87" i="29"/>
  <c r="G307" i="29"/>
  <c r="G86" i="29"/>
  <c r="G210" i="29"/>
  <c r="G187" i="29"/>
  <c r="G280" i="29"/>
  <c r="G347" i="29"/>
  <c r="G267" i="29"/>
  <c r="G332" i="29"/>
  <c r="G256" i="29"/>
  <c r="G173" i="29"/>
  <c r="G296" i="29"/>
  <c r="G64" i="29"/>
  <c r="G47" i="29"/>
  <c r="G340" i="29"/>
  <c r="G324" i="29"/>
  <c r="G249" i="29"/>
  <c r="G344" i="29"/>
  <c r="G204" i="29"/>
  <c r="G79" i="29"/>
  <c r="G143" i="29"/>
  <c r="G246" i="29"/>
  <c r="G185" i="29"/>
  <c r="G303" i="29"/>
  <c r="G229" i="29"/>
  <c r="G329" i="29"/>
  <c r="G105" i="29"/>
  <c r="G242" i="29"/>
  <c r="G61" i="29"/>
  <c r="G107" i="29"/>
  <c r="G353" i="29"/>
  <c r="G74" i="29"/>
  <c r="G176" i="29"/>
  <c r="G160" i="29"/>
  <c r="G203" i="29"/>
  <c r="G363" i="29"/>
  <c r="G92" i="29"/>
  <c r="G215" i="29"/>
  <c r="G323" i="29"/>
  <c r="G103" i="29"/>
  <c r="G91" i="29"/>
  <c r="G290" i="29"/>
  <c r="G67" i="29"/>
  <c r="G304" i="29"/>
  <c r="G140" i="29"/>
  <c r="G106" i="29"/>
  <c r="G338" i="29"/>
  <c r="G308" i="29"/>
  <c r="G70" i="29"/>
  <c r="G81" i="29"/>
  <c r="G273" i="29"/>
  <c r="G285" i="29"/>
  <c r="G97" i="29"/>
  <c r="G62" i="29"/>
  <c r="G63" i="29"/>
  <c r="G283" i="29"/>
  <c r="G282" i="29"/>
  <c r="G217" i="29"/>
  <c r="G241" i="29"/>
  <c r="G182" i="29"/>
  <c r="G41" i="29"/>
  <c r="G339" i="29"/>
  <c r="G108" i="29"/>
  <c r="G55" i="29"/>
  <c r="G84" i="29"/>
  <c r="G98" i="29"/>
  <c r="G31" i="29"/>
  <c r="G228" i="29"/>
  <c r="G244" i="29"/>
  <c r="G157" i="29"/>
  <c r="G359" i="29"/>
  <c r="G220" i="29"/>
  <c r="G315" i="29"/>
  <c r="G302" i="29"/>
  <c r="G275" i="29"/>
  <c r="G100" i="29"/>
  <c r="G126" i="29"/>
  <c r="G151" i="29"/>
  <c r="G164" i="29"/>
  <c r="G223" i="29"/>
  <c r="G136" i="29"/>
  <c r="G155" i="29"/>
  <c r="G319" i="29"/>
  <c r="G109" i="29"/>
  <c r="G195" i="29"/>
  <c r="G127" i="29"/>
  <c r="G89" i="29"/>
  <c r="G191" i="29"/>
  <c r="G327" i="29"/>
  <c r="G56" i="29"/>
  <c r="G40" i="29"/>
  <c r="G360" i="29"/>
  <c r="G183" i="29"/>
  <c r="G226" i="29"/>
  <c r="F156" i="71"/>
  <c r="F156" i="1"/>
  <c r="F238" i="71"/>
  <c r="F238" i="1"/>
  <c r="F277" i="1"/>
  <c r="F277" i="71"/>
  <c r="F92" i="71"/>
  <c r="F92" i="1"/>
  <c r="F369" i="71"/>
  <c r="F369" i="1"/>
  <c r="F363" i="71"/>
  <c r="F363" i="1"/>
  <c r="F349" i="71"/>
  <c r="F349" i="1"/>
  <c r="F260" i="71"/>
  <c r="F260" i="1"/>
  <c r="F374" i="1"/>
  <c r="F374" i="71"/>
  <c r="F355" i="71"/>
  <c r="F355" i="1"/>
  <c r="F172" i="1"/>
  <c r="F172" i="71"/>
  <c r="F280" i="71"/>
  <c r="F280" i="1"/>
  <c r="F359" i="1"/>
  <c r="F359" i="71"/>
  <c r="F167" i="71"/>
  <c r="F167" i="1"/>
  <c r="F328" i="1"/>
  <c r="F328" i="71"/>
  <c r="AP240" i="55"/>
  <c r="E147" i="75"/>
  <c r="F32" i="71"/>
  <c r="F32" i="1"/>
  <c r="F368" i="71"/>
  <c r="F368" i="1"/>
  <c r="F106" i="71"/>
  <c r="F106" i="1"/>
  <c r="F217" i="1"/>
  <c r="F217" i="71"/>
  <c r="F121" i="71"/>
  <c r="F121" i="1"/>
  <c r="F192" i="1"/>
  <c r="F192" i="71"/>
  <c r="F207" i="1"/>
  <c r="F207" i="71"/>
  <c r="F177" i="1"/>
  <c r="F177" i="71"/>
  <c r="F289" i="71"/>
  <c r="F289" i="1"/>
  <c r="F26" i="1"/>
  <c r="F26" i="71"/>
  <c r="F186" i="71"/>
  <c r="F186" i="1"/>
  <c r="F89" i="1"/>
  <c r="F89" i="71"/>
  <c r="F201" i="71"/>
  <c r="F201" i="1"/>
  <c r="F162" i="1"/>
  <c r="F162" i="71"/>
  <c r="F163" i="71"/>
  <c r="F163" i="1"/>
  <c r="F256" i="71"/>
  <c r="F256" i="1"/>
  <c r="F344" i="1"/>
  <c r="F344" i="71"/>
  <c r="F47" i="71"/>
  <c r="F47" i="1"/>
  <c r="F141" i="71"/>
  <c r="F141" i="1"/>
  <c r="F48" i="71"/>
  <c r="F48" i="1"/>
  <c r="F367" i="71"/>
  <c r="F367" i="1"/>
  <c r="F291" i="71"/>
  <c r="F291" i="1"/>
  <c r="F28" i="1"/>
  <c r="F28" i="71"/>
  <c r="F212" i="71"/>
  <c r="F212" i="1"/>
  <c r="F285" i="1"/>
  <c r="F285" i="71"/>
  <c r="F82" i="1"/>
  <c r="F82" i="71"/>
  <c r="F147" i="71"/>
  <c r="F147" i="1"/>
  <c r="F257" i="1"/>
  <c r="F257" i="71"/>
  <c r="F91" i="71"/>
  <c r="F91" i="1"/>
  <c r="F320" i="71"/>
  <c r="F320" i="1"/>
  <c r="F243" i="1"/>
  <c r="F243" i="71"/>
  <c r="F40" i="1"/>
  <c r="F40" i="71"/>
  <c r="F219" i="71"/>
  <c r="F219" i="1"/>
  <c r="F139" i="1"/>
  <c r="F139" i="71"/>
  <c r="F120" i="71"/>
  <c r="F120" i="1"/>
  <c r="F305" i="71"/>
  <c r="F305" i="1"/>
  <c r="F372" i="1"/>
  <c r="F372" i="71"/>
  <c r="F351" i="71"/>
  <c r="F351" i="1"/>
  <c r="F73" i="71"/>
  <c r="F73" i="1"/>
  <c r="F198" i="1"/>
  <c r="F198" i="71"/>
  <c r="F319" i="1"/>
  <c r="F319" i="71"/>
  <c r="F267" i="1"/>
  <c r="F267" i="71"/>
  <c r="F376" i="1"/>
  <c r="F376" i="71"/>
  <c r="F350" i="71"/>
  <c r="F350" i="1"/>
  <c r="AP249" i="55"/>
  <c r="E258" i="75"/>
  <c r="BW68" i="1"/>
  <c r="AP244" i="55"/>
  <c r="E242" i="75"/>
  <c r="AP255" i="55"/>
  <c r="E265" i="75"/>
  <c r="F109" i="71"/>
  <c r="F109" i="1"/>
  <c r="F64" i="71"/>
  <c r="F64" i="1"/>
  <c r="F325" i="1"/>
  <c r="F325" i="71"/>
  <c r="F85" i="71"/>
  <c r="F85" i="1"/>
  <c r="F51" i="1"/>
  <c r="F51" i="71"/>
  <c r="F137" i="71"/>
  <c r="F137" i="1"/>
  <c r="F110" i="1"/>
  <c r="F110" i="71"/>
  <c r="F237" i="1"/>
  <c r="F237" i="71"/>
  <c r="F333" i="71"/>
  <c r="F333" i="1"/>
  <c r="F77" i="71"/>
  <c r="F77" i="1"/>
  <c r="F317" i="1"/>
  <c r="F317" i="71"/>
  <c r="F150" i="1"/>
  <c r="F150" i="71"/>
  <c r="F169" i="1"/>
  <c r="F169" i="71"/>
  <c r="F125" i="71"/>
  <c r="F125" i="1"/>
  <c r="F76" i="71"/>
  <c r="F76" i="1"/>
  <c r="F245" i="71"/>
  <c r="F245" i="1"/>
  <c r="F286" i="1"/>
  <c r="F286" i="71"/>
  <c r="F287" i="71"/>
  <c r="F287" i="1"/>
  <c r="F175" i="1"/>
  <c r="F175" i="71"/>
  <c r="F239" i="1"/>
  <c r="F239" i="71"/>
  <c r="F304" i="71"/>
  <c r="F304" i="1"/>
  <c r="F118" i="71"/>
  <c r="F118" i="1"/>
  <c r="F115" i="1"/>
  <c r="F115" i="71"/>
  <c r="F231" i="1"/>
  <c r="F231" i="71"/>
  <c r="F134" i="1"/>
  <c r="F134" i="71"/>
  <c r="F189" i="71"/>
  <c r="F189" i="1"/>
  <c r="F107" i="71"/>
  <c r="F107" i="1"/>
  <c r="F263" i="71"/>
  <c r="F263" i="1"/>
  <c r="F43" i="1"/>
  <c r="F43" i="71"/>
  <c r="F157" i="1"/>
  <c r="F157" i="71"/>
  <c r="F252" i="1"/>
  <c r="F252" i="71"/>
  <c r="F209" i="71"/>
  <c r="F209" i="1"/>
  <c r="F142" i="1"/>
  <c r="F142" i="71"/>
  <c r="F356" i="71"/>
  <c r="F356" i="1"/>
  <c r="F65" i="1"/>
  <c r="F65" i="71"/>
  <c r="F119" i="71"/>
  <c r="F119" i="1"/>
  <c r="F272" i="71"/>
  <c r="F272" i="1"/>
  <c r="F335" i="1"/>
  <c r="F335" i="71"/>
  <c r="F345" i="1"/>
  <c r="F345" i="71"/>
  <c r="F25" i="1"/>
  <c r="F21" i="29"/>
  <c r="F25" i="71"/>
  <c r="F235" i="71"/>
  <c r="F235" i="1"/>
  <c r="F194" i="1"/>
  <c r="F194" i="71"/>
  <c r="F352" i="71"/>
  <c r="F352" i="1"/>
  <c r="F294" i="1"/>
  <c r="F294" i="71"/>
  <c r="E318" i="75"/>
  <c r="AP261" i="55"/>
  <c r="E264" i="75"/>
  <c r="AP254" i="55"/>
  <c r="E266" i="75"/>
  <c r="AP256" i="55"/>
  <c r="E257" i="75"/>
  <c r="AP248" i="55"/>
  <c r="F299" i="1"/>
  <c r="F299" i="71"/>
  <c r="F170" i="1"/>
  <c r="F170" i="71"/>
  <c r="F298" i="1"/>
  <c r="F298" i="71"/>
  <c r="F264" i="71"/>
  <c r="F264" i="1"/>
  <c r="F45" i="1"/>
  <c r="F45" i="71"/>
  <c r="F56" i="1"/>
  <c r="F56" i="71"/>
  <c r="F174" i="1"/>
  <c r="F174" i="71"/>
  <c r="F354" i="71"/>
  <c r="F354" i="1"/>
  <c r="F113" i="1"/>
  <c r="F113" i="71"/>
  <c r="F129" i="1"/>
  <c r="F129" i="71"/>
  <c r="F342" i="71"/>
  <c r="F342" i="1"/>
  <c r="F44" i="71"/>
  <c r="F44" i="1"/>
  <c r="F58" i="1"/>
  <c r="F58" i="71"/>
  <c r="F276" i="1"/>
  <c r="F276" i="71"/>
  <c r="F228" i="71"/>
  <c r="F228" i="1"/>
  <c r="F296" i="71"/>
  <c r="F296" i="1"/>
  <c r="F361" i="71"/>
  <c r="F361" i="1"/>
  <c r="F50" i="71"/>
  <c r="F50" i="1"/>
  <c r="F131" i="1"/>
  <c r="F131" i="71"/>
  <c r="F236" i="1"/>
  <c r="F236" i="71"/>
  <c r="F97" i="71"/>
  <c r="F97" i="1"/>
  <c r="F248" i="71"/>
  <c r="F248" i="1"/>
  <c r="F334" i="71"/>
  <c r="F334" i="1"/>
  <c r="F98" i="71"/>
  <c r="F98" i="1"/>
  <c r="F61" i="1"/>
  <c r="F61" i="71"/>
  <c r="F330" i="71"/>
  <c r="F330" i="1"/>
  <c r="F144" i="71"/>
  <c r="F144" i="1"/>
  <c r="F185" i="71"/>
  <c r="F185" i="1"/>
  <c r="F63" i="1"/>
  <c r="F63" i="71"/>
  <c r="F288" i="71"/>
  <c r="F288" i="1"/>
  <c r="F258" i="1"/>
  <c r="F258" i="71"/>
  <c r="F311" i="71"/>
  <c r="F311" i="1"/>
  <c r="F241" i="71"/>
  <c r="F241" i="1"/>
  <c r="F35" i="1"/>
  <c r="F35" i="71"/>
  <c r="F74" i="71"/>
  <c r="F74" i="1"/>
  <c r="F183" i="71"/>
  <c r="F183" i="1"/>
  <c r="F154" i="71"/>
  <c r="F154" i="1"/>
  <c r="F314" i="1"/>
  <c r="F314" i="71"/>
  <c r="F312" i="71"/>
  <c r="F312" i="1"/>
  <c r="F52" i="71"/>
  <c r="F52" i="1"/>
  <c r="F94" i="1"/>
  <c r="F94" i="71"/>
  <c r="F143" i="1"/>
  <c r="F143" i="71"/>
  <c r="F313" i="1"/>
  <c r="F313" i="71"/>
  <c r="F214" i="71"/>
  <c r="F214" i="1"/>
  <c r="E251" i="75"/>
  <c r="AP246" i="55"/>
  <c r="AP245" i="55"/>
  <c r="E250" i="75"/>
  <c r="E322" i="75"/>
  <c r="AP265" i="55"/>
  <c r="E261" i="75"/>
  <c r="AP252" i="55"/>
  <c r="AP267" i="55"/>
  <c r="E352" i="75"/>
  <c r="E232" i="75"/>
  <c r="AP241" i="55"/>
  <c r="F46" i="71"/>
  <c r="F46" i="1"/>
  <c r="F95" i="1"/>
  <c r="F95" i="71"/>
  <c r="F316" i="71"/>
  <c r="F316" i="1"/>
  <c r="F100" i="1"/>
  <c r="F100" i="71"/>
  <c r="F253" i="71"/>
  <c r="F253" i="1"/>
  <c r="F373" i="1"/>
  <c r="F373" i="71"/>
  <c r="F202" i="71"/>
  <c r="F202" i="1"/>
  <c r="F326" i="71"/>
  <c r="F326" i="1"/>
  <c r="F102" i="71"/>
  <c r="F102" i="1"/>
  <c r="F262" i="71"/>
  <c r="F262" i="1"/>
  <c r="F339" i="1"/>
  <c r="F339" i="71"/>
  <c r="F360" i="1"/>
  <c r="F360" i="71"/>
  <c r="F75" i="71"/>
  <c r="F75" i="1"/>
  <c r="F178" i="71"/>
  <c r="F178" i="1"/>
  <c r="F261" i="1"/>
  <c r="F261" i="71"/>
  <c r="F138" i="71"/>
  <c r="F138" i="1"/>
  <c r="F229" i="71"/>
  <c r="F229" i="1"/>
  <c r="F80" i="1"/>
  <c r="F80" i="71"/>
  <c r="F36" i="71"/>
  <c r="F36" i="1"/>
  <c r="F70" i="71"/>
  <c r="F70" i="1"/>
  <c r="F195" i="1"/>
  <c r="F195" i="71"/>
  <c r="F67" i="1"/>
  <c r="F67" i="71"/>
  <c r="F191" i="71"/>
  <c r="F191" i="1"/>
  <c r="F88" i="71"/>
  <c r="F88" i="1"/>
  <c r="F55" i="71"/>
  <c r="F55" i="1"/>
  <c r="F230" i="1"/>
  <c r="F230" i="71"/>
  <c r="F193" i="71"/>
  <c r="F193" i="1"/>
  <c r="F250" i="1"/>
  <c r="F250" i="71"/>
  <c r="F146" i="1"/>
  <c r="F146" i="71"/>
  <c r="F99" i="71"/>
  <c r="F99" i="1"/>
  <c r="F279" i="71"/>
  <c r="F279" i="1"/>
  <c r="F41" i="1"/>
  <c r="F41" i="71"/>
  <c r="F112" i="1"/>
  <c r="F112" i="71"/>
  <c r="F318" i="1"/>
  <c r="F318" i="71"/>
  <c r="F161" i="71"/>
  <c r="F161" i="1"/>
  <c r="F346" i="1"/>
  <c r="F346" i="71"/>
  <c r="F337" i="71"/>
  <c r="F337" i="1"/>
  <c r="F127" i="1"/>
  <c r="F127" i="71"/>
  <c r="F215" i="71"/>
  <c r="F215" i="1"/>
  <c r="F122" i="1"/>
  <c r="F122" i="71"/>
  <c r="F244" i="1"/>
  <c r="F244" i="71"/>
  <c r="F247" i="1"/>
  <c r="F247" i="71"/>
  <c r="F357" i="1"/>
  <c r="F357" i="71"/>
  <c r="F166" i="71"/>
  <c r="F166" i="1"/>
  <c r="AP253" i="55"/>
  <c r="E263" i="75"/>
  <c r="AP250" i="55"/>
  <c r="E259" i="75"/>
  <c r="E268" i="75"/>
  <c r="AP258" i="55"/>
  <c r="AP247" i="55"/>
  <c r="E256" i="75"/>
  <c r="E241" i="75"/>
  <c r="AP243" i="55"/>
  <c r="AP260" i="55"/>
  <c r="E282" i="75"/>
  <c r="F132" i="71"/>
  <c r="F132" i="1"/>
  <c r="F223" i="1"/>
  <c r="F223" i="71"/>
  <c r="F152" i="1"/>
  <c r="F152" i="71"/>
  <c r="F57" i="71"/>
  <c r="F57" i="1"/>
  <c r="F196" i="71"/>
  <c r="F196" i="1"/>
  <c r="F165" i="71"/>
  <c r="F165" i="1"/>
  <c r="F30" i="71"/>
  <c r="F30" i="1"/>
  <c r="F72" i="1"/>
  <c r="F72" i="71"/>
  <c r="F153" i="71"/>
  <c r="F153" i="1"/>
  <c r="F275" i="71"/>
  <c r="F275" i="1"/>
  <c r="F322" i="1"/>
  <c r="F322" i="71"/>
  <c r="F42" i="71"/>
  <c r="F42" i="1"/>
  <c r="F213" i="71"/>
  <c r="F213" i="1"/>
  <c r="F365" i="1"/>
  <c r="F365" i="71"/>
  <c r="F168" i="71"/>
  <c r="F168" i="1"/>
  <c r="F321" i="71"/>
  <c r="F321" i="1"/>
  <c r="F33" i="71"/>
  <c r="F33" i="1"/>
  <c r="F216" i="71"/>
  <c r="F216" i="1"/>
  <c r="F293" i="71"/>
  <c r="F293" i="1"/>
  <c r="F145" i="1"/>
  <c r="F145" i="71"/>
  <c r="F151" i="71"/>
  <c r="F151" i="1"/>
  <c r="F190" i="1"/>
  <c r="F190" i="71"/>
  <c r="F284" i="1"/>
  <c r="F284" i="71"/>
  <c r="F160" i="1"/>
  <c r="F160" i="71"/>
  <c r="F364" i="71"/>
  <c r="F364" i="1"/>
  <c r="F227" i="1"/>
  <c r="F227" i="71"/>
  <c r="F290" i="1"/>
  <c r="F290" i="71"/>
  <c r="F343" i="71"/>
  <c r="F343" i="1"/>
  <c r="F53" i="71"/>
  <c r="F53" i="1"/>
  <c r="F130" i="1"/>
  <c r="F130" i="71"/>
  <c r="F292" i="71"/>
  <c r="F292" i="1"/>
  <c r="F158" i="71"/>
  <c r="F158" i="1"/>
  <c r="F205" i="1"/>
  <c r="F205" i="71"/>
  <c r="F179" i="71"/>
  <c r="F179" i="1"/>
  <c r="F327" i="1"/>
  <c r="F327" i="71"/>
  <c r="F251" i="1"/>
  <c r="F251" i="71"/>
  <c r="F220" i="1"/>
  <c r="F220" i="71"/>
  <c r="F221" i="1"/>
  <c r="F221" i="71"/>
  <c r="F86" i="1"/>
  <c r="F86" i="71"/>
  <c r="F123" i="1"/>
  <c r="F123" i="71"/>
  <c r="F308" i="71"/>
  <c r="F308" i="1"/>
  <c r="F249" i="1"/>
  <c r="F249" i="71"/>
  <c r="F310" i="1"/>
  <c r="F310" i="71"/>
  <c r="F358" i="71"/>
  <c r="F358" i="1"/>
  <c r="BZ64" i="1"/>
  <c r="BZ91" i="1"/>
  <c r="E267" i="75"/>
  <c r="AP257" i="55"/>
  <c r="F117" i="1"/>
  <c r="F117" i="71"/>
  <c r="F136" i="1"/>
  <c r="F136" i="71"/>
  <c r="F29" i="71"/>
  <c r="F29" i="1"/>
  <c r="F87" i="71"/>
  <c r="F87" i="1"/>
  <c r="F269" i="1"/>
  <c r="F269" i="71"/>
  <c r="F184" i="71"/>
  <c r="F184" i="1"/>
  <c r="F171" i="71"/>
  <c r="F171" i="1"/>
  <c r="F233" i="71"/>
  <c r="F233" i="1"/>
  <c r="F218" i="71"/>
  <c r="F218" i="1"/>
  <c r="F226" i="1"/>
  <c r="F226" i="71"/>
  <c r="F341" i="1"/>
  <c r="F341" i="71"/>
  <c r="F108" i="71"/>
  <c r="F108" i="1"/>
  <c r="F278" i="1"/>
  <c r="F278" i="71"/>
  <c r="F353" i="71"/>
  <c r="F353" i="1"/>
  <c r="F78" i="1"/>
  <c r="F78" i="71"/>
  <c r="F54" i="1"/>
  <c r="F54" i="71"/>
  <c r="F111" i="71"/>
  <c r="F111" i="1"/>
  <c r="F242" i="71"/>
  <c r="F242" i="1"/>
  <c r="F181" i="1"/>
  <c r="F181" i="71"/>
  <c r="F62" i="1"/>
  <c r="F62" i="71"/>
  <c r="F68" i="71"/>
  <c r="F68" i="1"/>
  <c r="F164" i="1"/>
  <c r="F164" i="71"/>
  <c r="F140" i="71"/>
  <c r="F140" i="1"/>
  <c r="F225" i="71"/>
  <c r="F225" i="1"/>
  <c r="F60" i="1"/>
  <c r="F60" i="71"/>
  <c r="F135" i="71"/>
  <c r="F135" i="1"/>
  <c r="F81" i="71"/>
  <c r="F81" i="1"/>
  <c r="F101" i="71"/>
  <c r="F101" i="1"/>
  <c r="F303" i="1"/>
  <c r="F303" i="71"/>
  <c r="F173" i="71"/>
  <c r="F173" i="1"/>
  <c r="F273" i="1"/>
  <c r="F273" i="71"/>
  <c r="F133" i="1"/>
  <c r="F133" i="71"/>
  <c r="F366" i="71"/>
  <c r="F366" i="1"/>
  <c r="F105" i="1"/>
  <c r="F105" i="71"/>
  <c r="F148" i="1"/>
  <c r="F148" i="71"/>
  <c r="F283" i="1"/>
  <c r="F283" i="71"/>
  <c r="F371" i="71"/>
  <c r="F371" i="1"/>
  <c r="F338" i="1"/>
  <c r="F338" i="71"/>
  <c r="F203" i="71"/>
  <c r="F203" i="1"/>
  <c r="F176" i="71"/>
  <c r="F176" i="1"/>
  <c r="F124" i="71"/>
  <c r="F124" i="1"/>
  <c r="F155" i="71"/>
  <c r="F155" i="1"/>
  <c r="F69" i="1"/>
  <c r="F69" i="71"/>
  <c r="F300" i="1"/>
  <c r="F300" i="71"/>
  <c r="AP259" i="55"/>
  <c r="E273" i="75"/>
  <c r="AP263" i="55"/>
  <c r="E320" i="75"/>
  <c r="E240" i="75"/>
  <c r="AP242" i="55"/>
  <c r="F324" i="71"/>
  <c r="F324" i="1"/>
  <c r="F348" i="71"/>
  <c r="F348" i="1"/>
  <c r="F38" i="1"/>
  <c r="F38" i="71"/>
  <c r="F281" i="1"/>
  <c r="F281" i="71"/>
  <c r="F222" i="1"/>
  <c r="F222" i="71"/>
  <c r="F197" i="1"/>
  <c r="F197" i="71"/>
  <c r="F323" i="71"/>
  <c r="F323" i="1"/>
  <c r="F268" i="1"/>
  <c r="F268" i="71"/>
  <c r="F90" i="71"/>
  <c r="F90" i="1"/>
  <c r="F114" i="71"/>
  <c r="F114" i="1"/>
  <c r="F84" i="1"/>
  <c r="F84" i="71"/>
  <c r="F104" i="1"/>
  <c r="F104" i="71"/>
  <c r="F39" i="71"/>
  <c r="F39" i="1"/>
  <c r="F232" i="71"/>
  <c r="F232" i="1"/>
  <c r="F159" i="71"/>
  <c r="F159" i="1"/>
  <c r="F336" i="1"/>
  <c r="F336" i="71"/>
  <c r="F306" i="71"/>
  <c r="F306" i="1"/>
  <c r="F259" i="71"/>
  <c r="F259" i="1"/>
  <c r="F149" i="71"/>
  <c r="F149" i="1"/>
  <c r="F182" i="1"/>
  <c r="F182" i="71"/>
  <c r="F37" i="1"/>
  <c r="F37" i="71"/>
  <c r="F271" i="71"/>
  <c r="F271" i="1"/>
  <c r="F188" i="71"/>
  <c r="F188" i="1"/>
  <c r="F301" i="71"/>
  <c r="F301" i="1"/>
  <c r="F59" i="71"/>
  <c r="F59" i="1"/>
  <c r="F199" i="1"/>
  <c r="F199" i="71"/>
  <c r="F329" i="1"/>
  <c r="F329" i="71"/>
  <c r="F347" i="71"/>
  <c r="F347" i="1"/>
  <c r="F206" i="1"/>
  <c r="F206" i="71"/>
  <c r="F210" i="1"/>
  <c r="F210" i="71"/>
  <c r="F180" i="71"/>
  <c r="F180" i="1"/>
  <c r="F254" i="71"/>
  <c r="F254" i="1"/>
  <c r="F270" i="1"/>
  <c r="F270" i="71"/>
  <c r="F224" i="1"/>
  <c r="F224" i="71"/>
  <c r="F126" i="1"/>
  <c r="F126" i="71"/>
  <c r="F200" i="71"/>
  <c r="F200" i="1"/>
  <c r="F315" i="71"/>
  <c r="F315" i="1"/>
  <c r="F128" i="1"/>
  <c r="F128" i="71"/>
  <c r="F255" i="71"/>
  <c r="F255" i="1"/>
  <c r="F49" i="1"/>
  <c r="F49" i="71"/>
  <c r="F79" i="1"/>
  <c r="F79" i="71"/>
  <c r="F66" i="71"/>
  <c r="F66" i="1"/>
  <c r="F362" i="1"/>
  <c r="F362" i="71"/>
  <c r="F297" i="1"/>
  <c r="F297" i="71"/>
  <c r="AE44" i="21"/>
  <c r="AM17" i="21"/>
  <c r="AN17" i="21" s="1"/>
  <c r="AM22" i="21"/>
  <c r="AN22" i="21" s="1"/>
  <c r="AM25" i="21"/>
  <c r="AM20" i="21"/>
  <c r="AN20" i="21" s="1"/>
  <c r="AM26" i="21"/>
  <c r="AN26" i="21" s="1"/>
  <c r="AM30" i="21"/>
  <c r="AN30" i="21" s="1"/>
  <c r="AM21" i="21"/>
  <c r="AN21" i="21" s="1"/>
  <c r="AM24" i="21"/>
  <c r="AN24" i="21" s="1"/>
  <c r="AM31" i="21"/>
  <c r="AN31" i="21" s="1"/>
  <c r="AM41" i="21"/>
  <c r="AN41" i="21" s="1"/>
  <c r="AM19" i="21"/>
  <c r="AN19" i="21" s="1"/>
  <c r="AM18" i="21"/>
  <c r="AN18" i="21" s="1"/>
  <c r="AM42" i="21"/>
  <c r="AN42" i="21" s="1"/>
  <c r="AM36" i="21"/>
  <c r="AN36" i="21" s="1"/>
  <c r="AM39" i="21"/>
  <c r="AN39" i="21" s="1"/>
  <c r="AM28" i="21"/>
  <c r="AN28" i="21" s="1"/>
  <c r="AM38" i="21"/>
  <c r="AN38" i="21" s="1"/>
  <c r="AM37" i="21"/>
  <c r="AN37" i="21" s="1"/>
  <c r="AM35" i="21"/>
  <c r="AN35" i="21" s="1"/>
  <c r="AM29" i="21"/>
  <c r="AN29" i="21" s="1"/>
  <c r="AM40" i="21"/>
  <c r="AN40" i="21" s="1"/>
  <c r="AM32" i="21"/>
  <c r="AN32" i="21" s="1"/>
  <c r="AM52" i="21"/>
  <c r="AN52" i="21" s="1"/>
  <c r="AM43" i="21"/>
  <c r="AN43" i="21" s="1"/>
  <c r="AM34" i="21"/>
  <c r="AN34" i="21" s="1"/>
  <c r="AM27" i="21"/>
  <c r="AN27" i="21" s="1"/>
  <c r="AM33" i="73"/>
  <c r="AN33" i="73" s="1"/>
  <c r="AM33" i="21"/>
  <c r="AN33" i="21" s="1"/>
  <c r="AM16" i="73"/>
  <c r="AN16" i="73" s="1"/>
  <c r="AM16" i="21"/>
  <c r="AN16" i="21" s="1"/>
  <c r="AM23" i="73"/>
  <c r="AN23" i="73" s="1"/>
  <c r="AM23" i="21"/>
  <c r="AN23" i="21" s="1"/>
  <c r="BS220" i="1"/>
  <c r="BS73" i="1"/>
  <c r="BS82" i="1"/>
  <c r="BS169" i="1"/>
  <c r="BS192" i="1"/>
  <c r="BS116" i="1"/>
  <c r="BS210" i="1"/>
  <c r="BS226" i="1"/>
  <c r="BS205" i="1"/>
  <c r="BS96" i="1"/>
  <c r="BS132" i="1"/>
  <c r="BS146" i="1"/>
  <c r="BS48" i="1"/>
  <c r="BS63" i="1"/>
  <c r="BS159" i="1"/>
  <c r="BS61" i="1"/>
  <c r="BS101" i="1"/>
  <c r="BS92" i="1"/>
  <c r="BS187" i="1"/>
  <c r="BS47" i="1"/>
  <c r="BS79" i="1"/>
  <c r="BS81" i="1"/>
  <c r="BS145" i="1"/>
  <c r="BS143" i="1"/>
  <c r="BS156" i="1"/>
  <c r="BS113" i="1"/>
  <c r="BS240" i="1"/>
  <c r="BS59" i="1"/>
  <c r="BS67" i="1"/>
  <c r="BS157" i="1"/>
  <c r="BS60" i="1"/>
  <c r="BS36" i="1"/>
  <c r="BS108" i="1"/>
  <c r="BS46" i="1"/>
  <c r="BS224" i="1"/>
  <c r="BS162" i="1"/>
  <c r="BS115" i="1"/>
  <c r="BS221" i="1"/>
  <c r="BS148" i="1"/>
  <c r="BS166" i="1"/>
  <c r="BS181" i="1"/>
  <c r="BS31" i="1"/>
  <c r="BS95" i="1"/>
  <c r="BS170" i="1"/>
  <c r="BS163" i="1"/>
  <c r="BS147" i="1"/>
  <c r="BS233" i="1"/>
  <c r="BS131" i="1"/>
  <c r="BS109" i="1"/>
  <c r="BS105" i="1"/>
  <c r="BS213" i="1"/>
  <c r="BS85" i="1"/>
  <c r="BS194" i="1"/>
  <c r="BS212" i="1"/>
  <c r="BS135" i="1"/>
  <c r="BS125" i="1"/>
  <c r="BS133" i="1"/>
  <c r="BS184" i="1"/>
  <c r="BS68" i="1"/>
  <c r="BS35" i="1"/>
  <c r="BS129" i="1"/>
  <c r="BS154" i="1"/>
  <c r="BS70" i="1"/>
  <c r="BS196" i="1"/>
  <c r="BS123" i="1"/>
  <c r="BS218" i="1"/>
  <c r="BS45" i="1"/>
  <c r="BS120" i="1"/>
  <c r="BS236" i="1"/>
  <c r="BS242" i="1"/>
  <c r="BS41" i="1"/>
  <c r="BS34" i="1"/>
  <c r="BS217" i="1"/>
  <c r="BS228" i="1"/>
  <c r="BS57" i="1"/>
  <c r="BS225" i="1"/>
  <c r="BS98" i="1"/>
  <c r="BS27" i="1"/>
  <c r="BS178" i="1"/>
  <c r="BS102" i="1"/>
  <c r="BS110" i="1"/>
  <c r="BS112" i="1"/>
  <c r="BS171" i="1"/>
  <c r="BS100" i="1"/>
  <c r="BS246" i="1"/>
  <c r="BS137" i="1"/>
  <c r="BS99" i="1"/>
  <c r="BS38" i="1"/>
  <c r="BS191" i="1"/>
  <c r="BS198" i="1"/>
  <c r="BS87" i="1"/>
  <c r="BS51" i="1"/>
  <c r="BS245" i="1"/>
  <c r="BS39" i="1"/>
  <c r="BS55" i="1"/>
  <c r="BS74" i="1"/>
  <c r="BS250" i="1"/>
  <c r="BS106" i="1"/>
  <c r="BS33" i="1"/>
  <c r="BS66" i="1"/>
  <c r="BS234" i="1"/>
  <c r="BS174" i="1"/>
  <c r="BS160" i="1"/>
  <c r="BS201" i="1"/>
  <c r="BS69" i="1"/>
  <c r="BS188" i="1"/>
  <c r="BS180" i="1"/>
  <c r="BS72" i="1"/>
  <c r="BS52" i="1"/>
  <c r="BS117" i="1"/>
  <c r="BS124" i="1"/>
  <c r="BS127" i="1"/>
  <c r="BS177" i="1"/>
  <c r="BS65" i="1"/>
  <c r="BS134" i="1"/>
  <c r="BS231" i="1"/>
  <c r="BS179" i="1"/>
  <c r="BS111" i="1"/>
  <c r="BS58" i="1"/>
  <c r="BS251" i="1"/>
  <c r="BS182" i="1"/>
  <c r="BS172" i="1"/>
  <c r="BS189" i="1"/>
  <c r="BS140" i="1"/>
  <c r="BS77" i="1"/>
  <c r="BS176" i="1"/>
  <c r="BS216" i="1"/>
  <c r="BS149" i="1"/>
  <c r="BS93" i="1"/>
  <c r="BS230" i="1"/>
  <c r="BS241" i="1"/>
  <c r="BS244" i="1"/>
  <c r="BS260" i="1"/>
  <c r="BS64" i="1"/>
  <c r="BS76" i="1"/>
  <c r="BS114" i="1"/>
  <c r="BS219" i="1"/>
  <c r="BS152" i="1"/>
  <c r="BS121" i="1"/>
  <c r="BS50" i="1"/>
  <c r="BS183" i="1"/>
  <c r="BS185" i="1"/>
  <c r="BS195" i="1"/>
  <c r="BS42" i="1"/>
  <c r="BS122" i="1"/>
  <c r="BS119" i="1"/>
  <c r="BS103" i="1"/>
  <c r="BS155" i="1"/>
  <c r="BS128" i="1"/>
  <c r="BS202" i="1"/>
  <c r="BS151" i="1"/>
  <c r="BS165" i="1"/>
  <c r="BS254" i="1"/>
  <c r="BS235" i="1"/>
  <c r="BS252" i="1"/>
  <c r="BS97" i="1"/>
  <c r="BS62" i="1"/>
  <c r="BS44" i="1"/>
  <c r="BS190" i="1"/>
  <c r="BS257" i="1"/>
  <c r="BS83" i="1"/>
  <c r="BS43" i="1"/>
  <c r="BS56" i="1"/>
  <c r="BS84" i="1"/>
  <c r="BS75" i="1"/>
  <c r="BS158" i="1"/>
  <c r="BS249" i="1"/>
  <c r="BS139" i="1"/>
  <c r="BS229" i="1"/>
  <c r="BS29" i="1"/>
  <c r="BS71" i="1"/>
  <c r="BS248" i="1"/>
  <c r="BS173" i="1"/>
  <c r="BS223" i="1"/>
  <c r="BS186" i="1"/>
  <c r="BS197" i="1"/>
  <c r="BS136" i="1"/>
  <c r="BS258" i="1"/>
  <c r="BS142" i="1"/>
  <c r="BS203" i="1"/>
  <c r="BS54" i="1"/>
  <c r="BS164" i="1"/>
  <c r="BS237" i="1"/>
  <c r="BS37" i="1"/>
  <c r="BS91" i="1"/>
  <c r="BS30" i="1"/>
  <c r="BS141" i="1"/>
  <c r="BS28" i="1"/>
  <c r="BS247" i="1"/>
  <c r="BS80" i="1"/>
  <c r="BS88" i="1"/>
  <c r="BS40" i="1"/>
  <c r="BS208" i="1"/>
  <c r="BS104" i="1"/>
  <c r="BS215" i="1"/>
  <c r="BS207" i="1"/>
  <c r="BS153" i="1"/>
  <c r="BS126" i="1"/>
  <c r="BZ144" i="1"/>
  <c r="BZ118" i="1"/>
  <c r="BZ200" i="1"/>
  <c r="BZ167" i="1"/>
  <c r="BZ296" i="1"/>
  <c r="BZ304" i="1"/>
  <c r="BZ312" i="1"/>
  <c r="BZ320" i="1"/>
  <c r="BZ328" i="1"/>
  <c r="BZ344" i="1"/>
  <c r="BZ349" i="1"/>
  <c r="BZ209" i="1"/>
  <c r="BZ214" i="1"/>
  <c r="BZ295" i="1"/>
  <c r="BZ311" i="1"/>
  <c r="BZ319" i="1"/>
  <c r="BZ327" i="1"/>
  <c r="BZ260" i="1"/>
  <c r="BZ302" i="1"/>
  <c r="BZ310" i="1"/>
  <c r="BZ318" i="1"/>
  <c r="BZ326" i="1"/>
  <c r="BZ227" i="1"/>
  <c r="BZ293" i="1"/>
  <c r="BZ301" i="1"/>
  <c r="BZ309" i="1"/>
  <c r="BZ317" i="1"/>
  <c r="BZ325" i="1"/>
  <c r="BZ354" i="1"/>
  <c r="BZ355" i="1"/>
  <c r="BZ356" i="1"/>
  <c r="BZ357" i="1"/>
  <c r="BZ358" i="1"/>
  <c r="BZ359" i="1"/>
  <c r="BZ360" i="1"/>
  <c r="BZ361" i="1"/>
  <c r="BZ362" i="1"/>
  <c r="BZ363" i="1"/>
  <c r="BZ364" i="1"/>
  <c r="BZ365" i="1"/>
  <c r="BZ366" i="1"/>
  <c r="BZ367" i="1"/>
  <c r="BZ368" i="1"/>
  <c r="BZ369" i="1"/>
  <c r="BZ370" i="1"/>
  <c r="BZ372" i="1"/>
  <c r="BZ376" i="1"/>
  <c r="BZ175" i="1"/>
  <c r="BZ292" i="1"/>
  <c r="BZ300" i="1"/>
  <c r="BZ308" i="1"/>
  <c r="BZ316" i="1"/>
  <c r="BZ324" i="1"/>
  <c r="BZ353" i="1"/>
  <c r="BZ211" i="1"/>
  <c r="BZ291" i="1"/>
  <c r="BZ299" i="1"/>
  <c r="BZ307" i="1"/>
  <c r="BZ315" i="1"/>
  <c r="BZ323" i="1"/>
  <c r="BZ352" i="1"/>
  <c r="BZ180" i="1"/>
  <c r="BZ261" i="1"/>
  <c r="BZ314" i="1"/>
  <c r="BZ331" i="1"/>
  <c r="BZ333" i="1"/>
  <c r="BZ335" i="1"/>
  <c r="BZ337" i="1"/>
  <c r="BZ297" i="1"/>
  <c r="BZ329" i="1"/>
  <c r="BZ345" i="1"/>
  <c r="BZ290" i="1"/>
  <c r="BZ322" i="1"/>
  <c r="BZ351" i="1"/>
  <c r="BZ321" i="1"/>
  <c r="BZ298" i="1"/>
  <c r="BZ330" i="1"/>
  <c r="BZ332" i="1"/>
  <c r="BZ334" i="1"/>
  <c r="BZ336" i="1"/>
  <c r="BZ346" i="1"/>
  <c r="BZ350" i="1"/>
  <c r="BZ313" i="1"/>
  <c r="BZ239" i="1"/>
  <c r="BZ283" i="1"/>
  <c r="BZ306" i="1"/>
  <c r="BZ95" i="1"/>
  <c r="BZ199" i="1"/>
  <c r="BZ202" i="1"/>
  <c r="BZ26" i="1"/>
  <c r="BZ280" i="1"/>
  <c r="BZ143" i="1"/>
  <c r="BZ32" i="1"/>
  <c r="BZ165" i="1"/>
  <c r="BZ25" i="1"/>
  <c r="BZ277" i="1"/>
  <c r="BZ281" i="1"/>
  <c r="BZ90" i="1"/>
  <c r="BZ160" i="1"/>
  <c r="BZ183" i="1"/>
  <c r="BZ285" i="1"/>
  <c r="BZ276" i="1"/>
  <c r="BZ282" i="1"/>
  <c r="BZ275" i="1"/>
  <c r="BZ238" i="1"/>
  <c r="BZ141" i="1"/>
  <c r="BZ152" i="1"/>
  <c r="BZ88" i="1"/>
  <c r="BZ86" i="1"/>
  <c r="BZ274" i="1"/>
  <c r="BZ161" i="1"/>
  <c r="BZ153" i="1"/>
  <c r="BZ109" i="1"/>
  <c r="BZ35" i="1"/>
  <c r="BZ151" i="1"/>
  <c r="BZ89" i="1"/>
  <c r="BZ107" i="1"/>
  <c r="BZ51" i="1"/>
  <c r="BZ145" i="1"/>
  <c r="BZ231" i="1"/>
  <c r="BZ226" i="1"/>
  <c r="BZ150" i="1"/>
  <c r="BZ259" i="1"/>
  <c r="BZ106" i="1"/>
  <c r="BZ230" i="1"/>
  <c r="BZ201" i="1"/>
  <c r="BZ225" i="1"/>
  <c r="BZ213" i="1"/>
  <c r="BZ258" i="1"/>
  <c r="BZ157" i="1"/>
  <c r="BZ256" i="1"/>
  <c r="BZ186" i="1"/>
  <c r="BZ154" i="1"/>
  <c r="BZ215" i="1"/>
  <c r="BZ189" i="1"/>
  <c r="BZ102" i="1"/>
  <c r="BZ270" i="1"/>
  <c r="BZ254" i="1"/>
  <c r="BZ235" i="1"/>
  <c r="BZ120" i="1"/>
  <c r="BZ204" i="1"/>
  <c r="BZ159" i="1"/>
  <c r="BZ78" i="1"/>
  <c r="BZ252" i="1"/>
  <c r="BZ234" i="1"/>
  <c r="BZ173" i="1"/>
  <c r="BZ284" i="1"/>
  <c r="BZ156" i="1"/>
  <c r="BZ218" i="1"/>
  <c r="BZ85" i="1"/>
  <c r="BZ233" i="1"/>
  <c r="BZ250" i="1"/>
  <c r="BZ158" i="1"/>
  <c r="BZ232" i="1"/>
  <c r="BZ188" i="1"/>
  <c r="BZ187" i="1"/>
  <c r="BZ166" i="1"/>
  <c r="BZ155" i="1"/>
  <c r="BZ343" i="1"/>
  <c r="BZ246" i="1"/>
  <c r="BZ348" i="1"/>
  <c r="BZ342" i="1"/>
  <c r="BZ245" i="1"/>
  <c r="BZ341" i="1"/>
  <c r="BZ193" i="1"/>
  <c r="BZ288" i="1"/>
  <c r="BZ206" i="1"/>
  <c r="BZ243" i="1"/>
  <c r="BZ340" i="1"/>
  <c r="BZ94" i="1"/>
  <c r="BZ126" i="1"/>
  <c r="BZ271" i="1"/>
  <c r="BZ130" i="1"/>
  <c r="BZ60" i="1"/>
  <c r="BZ339" i="1"/>
  <c r="BZ267" i="1"/>
  <c r="BZ222" i="1"/>
  <c r="BZ338" i="1"/>
  <c r="BZ181" i="1"/>
  <c r="BZ75" i="1"/>
  <c r="BZ255" i="1"/>
  <c r="BZ182" i="1"/>
  <c r="BZ249" i="1"/>
  <c r="BZ138" i="1"/>
  <c r="BZ371" i="1"/>
  <c r="BZ289" i="1"/>
  <c r="BZ216" i="1"/>
  <c r="BZ53" i="1"/>
  <c r="BZ247" i="1"/>
  <c r="BZ84" i="1"/>
  <c r="BZ31" i="1"/>
  <c r="BZ56" i="1"/>
  <c r="BZ48" i="1"/>
  <c r="BZ185" i="1"/>
  <c r="BZ37" i="1"/>
  <c r="BZ121" i="1"/>
  <c r="BZ66" i="1"/>
  <c r="BZ116" i="1"/>
  <c r="BZ72" i="1"/>
  <c r="BZ244" i="1"/>
  <c r="BZ184" i="1"/>
  <c r="BZ41" i="1"/>
  <c r="BZ74" i="1"/>
  <c r="BZ99" i="1"/>
  <c r="BZ55" i="1"/>
  <c r="BZ54" i="1"/>
  <c r="BZ45" i="1"/>
  <c r="BZ248" i="1"/>
  <c r="BZ93" i="1"/>
  <c r="BZ134" i="1"/>
  <c r="BZ147" i="1"/>
  <c r="BZ97" i="1"/>
  <c r="BZ58" i="1"/>
  <c r="BZ39" i="1"/>
  <c r="BZ38" i="1"/>
  <c r="BZ87" i="1"/>
  <c r="BZ42" i="1"/>
  <c r="BZ198" i="1"/>
  <c r="BZ67" i="1"/>
  <c r="BZ179" i="1"/>
  <c r="BZ176" i="1"/>
  <c r="BZ142" i="1"/>
  <c r="BZ79" i="1"/>
  <c r="BZ124" i="1"/>
  <c r="BZ52" i="1"/>
  <c r="BZ257" i="1"/>
  <c r="BZ219" i="1"/>
  <c r="BZ81" i="1"/>
  <c r="BZ125" i="1"/>
  <c r="BZ174" i="1"/>
  <c r="BZ269" i="1"/>
  <c r="BZ287" i="1"/>
  <c r="BZ265" i="1"/>
  <c r="BZ203" i="1"/>
  <c r="BZ46" i="1"/>
  <c r="BZ220" i="1"/>
  <c r="BZ131" i="1"/>
  <c r="BZ98" i="1"/>
  <c r="BZ140" i="1"/>
  <c r="BZ171" i="1"/>
  <c r="BZ43" i="1"/>
  <c r="BZ28" i="1"/>
  <c r="BZ104" i="1"/>
  <c r="BZ264" i="1"/>
  <c r="BZ241" i="1"/>
  <c r="BZ168" i="1"/>
  <c r="BZ92" i="1"/>
  <c r="BZ190" i="1"/>
  <c r="BZ61" i="1"/>
  <c r="BZ228" i="1"/>
  <c r="BZ172" i="1"/>
  <c r="BZ114" i="1"/>
  <c r="BZ208" i="1"/>
  <c r="BZ57" i="1"/>
  <c r="BZ103" i="1"/>
  <c r="BZ27" i="1"/>
  <c r="BZ251" i="1"/>
  <c r="BZ148" i="1"/>
  <c r="BZ105" i="1"/>
  <c r="BZ82" i="1"/>
  <c r="BZ34" i="1"/>
  <c r="BZ70" i="1"/>
  <c r="BZ262" i="1"/>
  <c r="BZ68" i="1"/>
  <c r="BZ117" i="1"/>
  <c r="BZ223" i="1"/>
  <c r="BZ272" i="1"/>
  <c r="BZ170" i="1"/>
  <c r="BZ112" i="1"/>
  <c r="BZ268" i="1"/>
  <c r="BZ40" i="1"/>
  <c r="BZ149" i="1"/>
  <c r="BZ266" i="1"/>
  <c r="BZ73" i="1"/>
  <c r="BZ30" i="1"/>
  <c r="BZ137" i="1"/>
  <c r="BZ139" i="1"/>
  <c r="BZ169" i="1"/>
  <c r="BZ113" i="1"/>
  <c r="BZ83" i="1"/>
  <c r="BZ123" i="1"/>
  <c r="BZ279" i="1"/>
  <c r="BZ33" i="1"/>
  <c r="Q101" i="72"/>
  <c r="BD253" i="1"/>
  <c r="BD253" i="71" s="1"/>
  <c r="AV253" i="1"/>
  <c r="AV253" i="71" s="1"/>
  <c r="BB253" i="1"/>
  <c r="BB253" i="71" s="1"/>
  <c r="BM253" i="1"/>
  <c r="BM253" i="71" s="1"/>
  <c r="BE253" i="1"/>
  <c r="BE253" i="71" s="1"/>
  <c r="BC253" i="1"/>
  <c r="BC253" i="71" s="1"/>
  <c r="BR253" i="1"/>
  <c r="BR253" i="71" s="1"/>
  <c r="BJ253" i="1"/>
  <c r="BJ253" i="71" s="1"/>
  <c r="BF253" i="1"/>
  <c r="BF253" i="71" s="1"/>
  <c r="BQ253" i="1"/>
  <c r="BQ253" i="71" s="1"/>
  <c r="BA253" i="1"/>
  <c r="BA253" i="71" s="1"/>
  <c r="AY253" i="1"/>
  <c r="AY253" i="71" s="1"/>
  <c r="AT253" i="1"/>
  <c r="AT253" i="71" s="1"/>
  <c r="BG253" i="1"/>
  <c r="BG253" i="71" s="1"/>
  <c r="BH253" i="1"/>
  <c r="BH253" i="71" s="1"/>
  <c r="BI253" i="1"/>
  <c r="BI253" i="71" s="1"/>
  <c r="N44" i="72"/>
  <c r="P52" i="72"/>
  <c r="Q52" i="72"/>
  <c r="N48" i="72"/>
  <c r="P48" i="72"/>
  <c r="Q76" i="72"/>
  <c r="P76" i="72"/>
  <c r="I159" i="72"/>
  <c r="J159" i="72"/>
  <c r="K159" i="72"/>
  <c r="L159" i="72"/>
  <c r="F159" i="72"/>
  <c r="G159" i="72"/>
  <c r="H159" i="72"/>
  <c r="P101" i="72"/>
  <c r="Q73" i="72"/>
  <c r="N170" i="72"/>
  <c r="Q170" i="72"/>
  <c r="P53" i="72"/>
  <c r="Q53" i="72"/>
  <c r="P85" i="72"/>
  <c r="N73" i="72"/>
  <c r="N85" i="72"/>
  <c r="N77" i="72"/>
  <c r="Q208" i="72"/>
  <c r="P77" i="72"/>
  <c r="N64" i="72"/>
  <c r="P34" i="72"/>
  <c r="Q34" i="72"/>
  <c r="Q17" i="72"/>
  <c r="Q22" i="72"/>
  <c r="P22" i="72"/>
  <c r="Q224" i="72"/>
  <c r="N54" i="72"/>
  <c r="N38" i="72"/>
  <c r="Q38" i="72"/>
  <c r="P200" i="72"/>
  <c r="N200" i="72"/>
  <c r="N80" i="72"/>
  <c r="N208" i="72"/>
  <c r="P216" i="72"/>
  <c r="Q216" i="72"/>
  <c r="Q80" i="72"/>
  <c r="N42" i="72"/>
  <c r="Q42" i="72"/>
  <c r="P57" i="72"/>
  <c r="P185" i="72"/>
  <c r="Q57" i="72"/>
  <c r="Q99" i="72"/>
  <c r="N99" i="72"/>
  <c r="Q27" i="72"/>
  <c r="P64" i="72"/>
  <c r="P27" i="72"/>
  <c r="P18" i="72"/>
  <c r="N165" i="72"/>
  <c r="Q18" i="72"/>
  <c r="Q165" i="72"/>
  <c r="N237" i="72"/>
  <c r="N224" i="72"/>
  <c r="Q237" i="72"/>
  <c r="P39" i="72"/>
  <c r="P36" i="72"/>
  <c r="P28" i="72"/>
  <c r="Q39" i="72"/>
  <c r="P63" i="72"/>
  <c r="Q13" i="72"/>
  <c r="P46" i="72"/>
  <c r="N13" i="72"/>
  <c r="N63" i="72"/>
  <c r="Q36" i="72"/>
  <c r="Q7" i="72"/>
  <c r="Q178" i="72"/>
  <c r="N7" i="72"/>
  <c r="P178" i="72"/>
  <c r="Q16" i="72"/>
  <c r="N105" i="72"/>
  <c r="N16" i="72"/>
  <c r="P105" i="72"/>
  <c r="N47" i="72"/>
  <c r="Q185" i="72"/>
  <c r="N104" i="72"/>
  <c r="Q103" i="72"/>
  <c r="P103" i="72"/>
  <c r="Q104" i="72"/>
  <c r="P91" i="72"/>
  <c r="Q172" i="72"/>
  <c r="N171" i="72"/>
  <c r="Q28" i="72"/>
  <c r="Q171" i="72"/>
  <c r="N50" i="72"/>
  <c r="N49" i="72"/>
  <c r="Q54" i="72"/>
  <c r="P113" i="72"/>
  <c r="Q113" i="72"/>
  <c r="N9" i="72"/>
  <c r="P47" i="72"/>
  <c r="Q46" i="72"/>
  <c r="Q10" i="72"/>
  <c r="N56" i="72"/>
  <c r="N10" i="72"/>
  <c r="P56" i="72"/>
  <c r="Q96" i="72"/>
  <c r="N96" i="72"/>
  <c r="N172" i="72"/>
  <c r="N17" i="72"/>
  <c r="P207" i="72"/>
  <c r="N21" i="72"/>
  <c r="Q21" i="72"/>
  <c r="N91" i="72"/>
  <c r="N164" i="72"/>
  <c r="Q49" i="72"/>
  <c r="N20" i="72"/>
  <c r="P20" i="72"/>
  <c r="P59" i="72"/>
  <c r="N59" i="72"/>
  <c r="Q50" i="72"/>
  <c r="P37" i="72"/>
  <c r="Q164" i="72"/>
  <c r="N37" i="72"/>
  <c r="P9" i="72"/>
  <c r="AS21" i="71"/>
  <c r="N61" i="72"/>
  <c r="P81" i="72"/>
  <c r="Q41" i="72"/>
  <c r="N41" i="72"/>
  <c r="P61" i="72"/>
  <c r="P87" i="72"/>
  <c r="P225" i="72"/>
  <c r="N114" i="72"/>
  <c r="P110" i="72"/>
  <c r="P223" i="72"/>
  <c r="P83" i="72"/>
  <c r="N83" i="72"/>
  <c r="BB22" i="71"/>
  <c r="P235" i="72"/>
  <c r="N235" i="72"/>
  <c r="BS89" i="1"/>
  <c r="BS107" i="1"/>
  <c r="N154" i="72"/>
  <c r="Q12" i="72"/>
  <c r="N12" i="72"/>
  <c r="P128" i="72"/>
  <c r="N128" i="72"/>
  <c r="N43" i="72"/>
  <c r="BS138" i="1"/>
  <c r="BS53" i="1"/>
  <c r="BS150" i="1"/>
  <c r="N65" i="72"/>
  <c r="N86" i="72"/>
  <c r="BS204" i="1"/>
  <c r="BS130" i="1"/>
  <c r="BS255" i="1"/>
  <c r="BS94" i="1"/>
  <c r="BS90" i="1"/>
  <c r="P154" i="72"/>
  <c r="N71" i="72"/>
  <c r="P71" i="72"/>
  <c r="N78" i="72"/>
  <c r="P78" i="72"/>
  <c r="BS78" i="1"/>
  <c r="P43" i="72"/>
  <c r="N201" i="72"/>
  <c r="Q33" i="72"/>
  <c r="N33" i="72"/>
  <c r="P74" i="72"/>
  <c r="N74" i="72"/>
  <c r="P29" i="72"/>
  <c r="N29" i="72"/>
  <c r="P40" i="72"/>
  <c r="N40" i="72"/>
  <c r="BS256" i="1"/>
  <c r="BS243" i="1"/>
  <c r="BS193" i="1"/>
  <c r="BS238" i="1"/>
  <c r="BS232" i="1"/>
  <c r="O12" i="73"/>
  <c r="O12" i="21"/>
  <c r="O19" i="73"/>
  <c r="O9" i="21"/>
  <c r="O22" i="73"/>
  <c r="O9" i="73"/>
  <c r="O11" i="73"/>
  <c r="O8" i="21"/>
  <c r="O40" i="73"/>
  <c r="O41" i="73"/>
  <c r="O8" i="73"/>
  <c r="O31" i="73"/>
  <c r="O25" i="73"/>
  <c r="O52" i="73"/>
  <c r="O35" i="73"/>
  <c r="O37" i="73"/>
  <c r="O21" i="73"/>
  <c r="O10" i="21"/>
  <c r="O15" i="21"/>
  <c r="O14" i="21"/>
  <c r="O17" i="73"/>
  <c r="O10" i="73"/>
  <c r="O42" i="73"/>
  <c r="O15" i="73"/>
  <c r="O14" i="73"/>
  <c r="O43" i="73"/>
  <c r="O39" i="73"/>
  <c r="O28" i="73"/>
  <c r="O13" i="21"/>
  <c r="O18" i="73"/>
  <c r="O30" i="73"/>
  <c r="O34" i="73"/>
  <c r="O13" i="73"/>
  <c r="O32" i="73"/>
  <c r="O24" i="73"/>
  <c r="O20" i="73"/>
  <c r="O29" i="73"/>
  <c r="O26" i="73"/>
  <c r="O38" i="73"/>
  <c r="O27" i="73"/>
  <c r="O11" i="21"/>
  <c r="Q201" i="72"/>
  <c r="Q6" i="62"/>
  <c r="Q82" i="62"/>
  <c r="Q223" i="72"/>
  <c r="Q81" i="72"/>
  <c r="Q209" i="62"/>
  <c r="Q188" i="72"/>
  <c r="Q354" i="72"/>
  <c r="Q87" i="62"/>
  <c r="Q86" i="72"/>
  <c r="Q33" i="62"/>
  <c r="Q44" i="62"/>
  <c r="Q44" i="72"/>
  <c r="Q6" i="72"/>
  <c r="Q235" i="62"/>
  <c r="Q188" i="62"/>
  <c r="Q220" i="72"/>
  <c r="Q114" i="72"/>
  <c r="Q40" i="62"/>
  <c r="Q74" i="62"/>
  <c r="Q25" i="62"/>
  <c r="Q217" i="62"/>
  <c r="Q114" i="62"/>
  <c r="Q154" i="72"/>
  <c r="Q87" i="72"/>
  <c r="Q217" i="72"/>
  <c r="Q110" i="62"/>
  <c r="Q354" i="62"/>
  <c r="Q29" i="62"/>
  <c r="Q225" i="72"/>
  <c r="Q88" i="62"/>
  <c r="Q223" i="62"/>
  <c r="Q110" i="72"/>
  <c r="Q65" i="62"/>
  <c r="Q209" i="72"/>
  <c r="Q65" i="72"/>
  <c r="Q23" i="62"/>
  <c r="Q5" i="62"/>
  <c r="Q207" i="72"/>
  <c r="Q81" i="62"/>
  <c r="Q43" i="62"/>
  <c r="Q12" i="62"/>
  <c r="Q5" i="72"/>
  <c r="Q78" i="62"/>
  <c r="Q201" i="62"/>
  <c r="Q88" i="72"/>
  <c r="Q29" i="72"/>
  <c r="Q25" i="72"/>
  <c r="Q199" i="62"/>
  <c r="Q128" i="62"/>
  <c r="Q83" i="62"/>
  <c r="Q43" i="72"/>
  <c r="Q71" i="62"/>
  <c r="Q220" i="62"/>
  <c r="Q10" i="62"/>
  <c r="Q154" i="62"/>
  <c r="Q97" i="62"/>
  <c r="Q51" i="72"/>
  <c r="Q40" i="72"/>
  <c r="Q128" i="72"/>
  <c r="Q76" i="62"/>
  <c r="Q235" i="72"/>
  <c r="Q42" i="62"/>
  <c r="Q101" i="62"/>
  <c r="Q9" i="62"/>
  <c r="Q57" i="62"/>
  <c r="Q51" i="62"/>
  <c r="Q71" i="72"/>
  <c r="Q41" i="62"/>
  <c r="Q50" i="62"/>
  <c r="Q171" i="62"/>
  <c r="Q91" i="62"/>
  <c r="Q178" i="62"/>
  <c r="Q27" i="62"/>
  <c r="Q18" i="62"/>
  <c r="Q172" i="62"/>
  <c r="Q52" i="62"/>
  <c r="Q208" i="62"/>
  <c r="Q113" i="62"/>
  <c r="Q13" i="62"/>
  <c r="Q165" i="62"/>
  <c r="Q102" i="62"/>
  <c r="Q59" i="62"/>
  <c r="Q105" i="62"/>
  <c r="Q77" i="62"/>
  <c r="Q49" i="62"/>
  <c r="Q97" i="72"/>
  <c r="Q34" i="62"/>
  <c r="Q164" i="62"/>
  <c r="Q56" i="62"/>
  <c r="Q237" i="62"/>
  <c r="Q23" i="72"/>
  <c r="Q85" i="62"/>
  <c r="Q216" i="62"/>
  <c r="Q82" i="72"/>
  <c r="Q73" i="62"/>
  <c r="Q20" i="62"/>
  <c r="Q96" i="62"/>
  <c r="Q46" i="62"/>
  <c r="Q103" i="62"/>
  <c r="Q63" i="62"/>
  <c r="Q199" i="72"/>
  <c r="Q224" i="62"/>
  <c r="Q39" i="62"/>
  <c r="Q22" i="62"/>
  <c r="Q17" i="62"/>
  <c r="Q83" i="72"/>
  <c r="Q37" i="62"/>
  <c r="Q104" i="62"/>
  <c r="Q7" i="62"/>
  <c r="Q80" i="62"/>
  <c r="Q61" i="62"/>
  <c r="Q185" i="62"/>
  <c r="Q78" i="72"/>
  <c r="Q64" i="62"/>
  <c r="Q74" i="72"/>
  <c r="Q200" i="62"/>
  <c r="Q16" i="62"/>
  <c r="Q54" i="62"/>
  <c r="Q48" i="62"/>
  <c r="Q36" i="62"/>
  <c r="Q28" i="62"/>
  <c r="Q53" i="62"/>
  <c r="Q47" i="62"/>
  <c r="Q38" i="62"/>
  <c r="Q99" i="62"/>
  <c r="Q170" i="62"/>
  <c r="Q102" i="72"/>
  <c r="P102" i="72"/>
  <c r="N102" i="72"/>
  <c r="R51" i="72"/>
  <c r="N51" i="72"/>
  <c r="P51" i="72"/>
  <c r="N25" i="72"/>
  <c r="P25" i="72"/>
  <c r="P97" i="72"/>
  <c r="N97" i="72"/>
  <c r="BS25" i="1"/>
  <c r="BS26" i="1"/>
  <c r="N220" i="72"/>
  <c r="N23" i="72"/>
  <c r="P23" i="72"/>
  <c r="Q207" i="62"/>
  <c r="N354" i="72"/>
  <c r="P209" i="72"/>
  <c r="N209" i="72"/>
  <c r="N82" i="72"/>
  <c r="P82" i="72"/>
  <c r="BS222" i="1"/>
  <c r="BS199" i="1"/>
  <c r="N88" i="72"/>
  <c r="P88" i="72"/>
  <c r="P199" i="72"/>
  <c r="N199" i="72"/>
  <c r="N217" i="72"/>
  <c r="BS49" i="1"/>
  <c r="BS86" i="1"/>
  <c r="BS259" i="1"/>
  <c r="BS227" i="1"/>
  <c r="BS32" i="1"/>
  <c r="BS161" i="1"/>
  <c r="P12" i="72"/>
  <c r="N5" i="72"/>
  <c r="N6" i="72"/>
  <c r="N188" i="72"/>
  <c r="BS206" i="1"/>
  <c r="M159" i="62"/>
  <c r="AC19" i="71"/>
  <c r="AB17" i="71"/>
  <c r="BR261" i="1"/>
  <c r="BR261" i="71" s="1"/>
  <c r="M204" i="62"/>
  <c r="M150" i="62"/>
  <c r="M62" i="62"/>
  <c r="M183" i="62"/>
  <c r="AS261" i="1"/>
  <c r="AS261" i="71" s="1"/>
  <c r="AT280" i="1"/>
  <c r="AT280" i="71" s="1"/>
  <c r="AV261" i="1"/>
  <c r="AV261" i="71" s="1"/>
  <c r="BE261" i="1"/>
  <c r="BE261" i="71" s="1"/>
  <c r="BH261" i="1"/>
  <c r="BH261" i="71" s="1"/>
  <c r="BG261" i="1"/>
  <c r="BG261" i="71" s="1"/>
  <c r="AY261" i="1"/>
  <c r="AY261" i="71" s="1"/>
  <c r="BD261" i="1"/>
  <c r="BD261" i="71" s="1"/>
  <c r="BM261" i="1"/>
  <c r="BM261" i="71" s="1"/>
  <c r="BF280" i="1"/>
  <c r="BF280" i="71" s="1"/>
  <c r="BC261" i="1"/>
  <c r="BC261" i="71" s="1"/>
  <c r="BI261" i="1"/>
  <c r="BI261" i="71" s="1"/>
  <c r="AW261" i="1"/>
  <c r="AW261" i="71" s="1"/>
  <c r="AX261" i="1"/>
  <c r="AX261" i="71" s="1"/>
  <c r="BB261" i="1"/>
  <c r="BB261" i="71" s="1"/>
  <c r="AY280" i="1"/>
  <c r="AY280" i="71" s="1"/>
  <c r="BF261" i="1"/>
  <c r="BF261" i="71" s="1"/>
  <c r="AZ261" i="1"/>
  <c r="AZ261" i="71" s="1"/>
  <c r="BA261" i="1"/>
  <c r="BA261" i="71" s="1"/>
  <c r="BQ261" i="1"/>
  <c r="BQ261" i="71" s="1"/>
  <c r="BK280" i="1"/>
  <c r="BK280" i="71" s="1"/>
  <c r="AN25" i="21" l="1"/>
  <c r="AL204" i="62"/>
  <c r="AM204" i="62"/>
  <c r="AL159" i="62"/>
  <c r="AM159" i="62"/>
  <c r="AL183" i="62"/>
  <c r="AM183" i="62"/>
  <c r="AL62" i="62"/>
  <c r="AM62" i="62"/>
  <c r="AL150" i="62"/>
  <c r="AM150" i="62"/>
  <c r="BZ286" i="1"/>
  <c r="BZ224" i="1"/>
  <c r="BZ96" i="1"/>
  <c r="BZ44" i="1"/>
  <c r="BZ101" i="1"/>
  <c r="BZ197" i="1"/>
  <c r="BZ80" i="1"/>
  <c r="BZ108" i="1"/>
  <c r="BZ132" i="1"/>
  <c r="BZ119" i="1"/>
  <c r="BZ122" i="1"/>
  <c r="BZ47" i="1"/>
  <c r="BZ50" i="1"/>
  <c r="BZ76" i="1"/>
  <c r="BZ221" i="1"/>
  <c r="BZ69" i="1"/>
  <c r="BZ29" i="1"/>
  <c r="BZ49" i="1"/>
  <c r="BZ237" i="1"/>
  <c r="BZ36" i="1"/>
  <c r="BZ115" i="1"/>
  <c r="BZ110" i="1"/>
  <c r="BZ273" i="1"/>
  <c r="BZ278" i="1"/>
  <c r="BZ263" i="1"/>
  <c r="BZ71" i="1"/>
  <c r="BZ59" i="1"/>
  <c r="BZ205" i="1"/>
  <c r="BU257" i="1"/>
  <c r="BV198" i="1"/>
  <c r="BX81" i="1"/>
  <c r="BT251" i="71"/>
  <c r="BZ240" i="1"/>
  <c r="BZ136" i="1"/>
  <c r="BZ77" i="1"/>
  <c r="BZ111" i="1"/>
  <c r="BZ135" i="1"/>
  <c r="BZ236" i="1"/>
  <c r="BZ133" i="1"/>
  <c r="BZ100" i="1"/>
  <c r="BZ191" i="1"/>
  <c r="BZ65" i="1"/>
  <c r="BZ146" i="1"/>
  <c r="BZ129" i="1"/>
  <c r="BZ63" i="1"/>
  <c r="BZ62" i="1"/>
  <c r="AE272" i="29"/>
  <c r="BX221" i="1"/>
  <c r="BT71" i="1"/>
  <c r="BV197" i="1"/>
  <c r="AE273" i="29"/>
  <c r="BU50" i="1"/>
  <c r="BU44" i="1"/>
  <c r="BX197" i="1"/>
  <c r="BV221" i="1"/>
  <c r="BV71" i="1"/>
  <c r="BX132" i="1"/>
  <c r="BV224" i="1"/>
  <c r="BV44" i="1"/>
  <c r="BU80" i="1"/>
  <c r="BW96" i="1"/>
  <c r="BW50" i="1"/>
  <c r="AE110" i="29"/>
  <c r="BX237" i="1"/>
  <c r="BX115" i="1"/>
  <c r="BW122" i="1"/>
  <c r="AE237" i="29"/>
  <c r="BT36" i="1"/>
  <c r="BW115" i="1"/>
  <c r="AE132" i="29"/>
  <c r="BU108" i="1"/>
  <c r="BW47" i="1"/>
  <c r="AE122" i="29"/>
  <c r="BX80" i="1"/>
  <c r="BW29" i="1"/>
  <c r="AE278" i="29"/>
  <c r="BU47" i="1"/>
  <c r="BW80" i="1"/>
  <c r="BT110" i="71"/>
  <c r="BX50" i="1"/>
  <c r="BT119" i="1"/>
  <c r="BT108" i="71"/>
  <c r="AE47" i="29"/>
  <c r="BT76" i="1"/>
  <c r="BW263" i="1"/>
  <c r="BY110" i="1"/>
  <c r="BX36" i="1"/>
  <c r="BT115" i="1"/>
  <c r="AE221" i="29"/>
  <c r="BV110" i="1"/>
  <c r="BV59" i="1"/>
  <c r="BU197" i="1"/>
  <c r="BT132" i="71"/>
  <c r="BT50" i="1"/>
  <c r="BV273" i="1"/>
  <c r="BV96" i="1"/>
  <c r="BU36" i="1"/>
  <c r="BT122" i="71"/>
  <c r="AE80" i="29"/>
  <c r="BX110" i="1"/>
  <c r="BW108" i="1"/>
  <c r="AE69" i="29"/>
  <c r="BV108" i="1"/>
  <c r="BW69" i="1"/>
  <c r="AE71" i="29"/>
  <c r="BY221" i="1"/>
  <c r="BY273" i="1"/>
  <c r="BY197" i="1"/>
  <c r="BY50" i="1"/>
  <c r="BW76" i="1"/>
  <c r="BX44" i="1"/>
  <c r="BT278" i="1"/>
  <c r="AE59" i="29"/>
  <c r="BT71" i="71"/>
  <c r="BX96" i="1"/>
  <c r="BV80" i="1"/>
  <c r="BW71" i="1"/>
  <c r="BU263" i="1"/>
  <c r="BX108" i="1"/>
  <c r="BV205" i="1"/>
  <c r="BX122" i="1"/>
  <c r="BT80" i="71"/>
  <c r="AE224" i="29"/>
  <c r="BV115" i="1"/>
  <c r="BT47" i="71"/>
  <c r="AE29" i="29"/>
  <c r="BT49" i="1"/>
  <c r="BW49" i="1"/>
  <c r="AE44" i="29"/>
  <c r="BY96" i="1"/>
  <c r="BY49" i="1"/>
  <c r="BY29" i="1"/>
  <c r="BY71" i="1"/>
  <c r="AE49" i="29"/>
  <c r="BT286" i="1"/>
  <c r="BU71" i="1"/>
  <c r="BW224" i="1"/>
  <c r="BY205" i="1"/>
  <c r="BT108" i="1"/>
  <c r="BW278" i="1"/>
  <c r="BT69" i="71"/>
  <c r="BT47" i="1"/>
  <c r="BX101" i="1"/>
  <c r="BW237" i="1"/>
  <c r="AE36" i="29"/>
  <c r="BT29" i="71"/>
  <c r="BX59" i="1"/>
  <c r="BV122" i="1"/>
  <c r="BT96" i="1"/>
  <c r="BU237" i="1"/>
  <c r="BX47" i="1"/>
  <c r="AE96" i="29"/>
  <c r="BX278" i="1"/>
  <c r="BW119" i="1"/>
  <c r="BV76" i="1"/>
  <c r="BU115" i="1"/>
  <c r="BT224" i="71"/>
  <c r="AE197" i="29"/>
  <c r="BT132" i="1"/>
  <c r="BT221" i="71"/>
  <c r="AE263" i="29"/>
  <c r="BY132" i="1"/>
  <c r="BY286" i="1"/>
  <c r="BY80" i="1"/>
  <c r="BY69" i="1"/>
  <c r="BW110" i="1"/>
  <c r="AE108" i="29"/>
  <c r="BX205" i="1"/>
  <c r="BV263" i="1"/>
  <c r="BW197" i="1"/>
  <c r="BW286" i="1"/>
  <c r="BU132" i="1"/>
  <c r="BY76" i="1"/>
  <c r="BT76" i="71"/>
  <c r="BT101" i="1"/>
  <c r="BT119" i="71"/>
  <c r="BX29" i="1"/>
  <c r="BU278" i="1"/>
  <c r="AE205" i="29"/>
  <c r="BT101" i="71"/>
  <c r="BU221" i="1"/>
  <c r="BU119" i="1"/>
  <c r="BW273" i="1"/>
  <c r="AE50" i="29"/>
  <c r="BT36" i="71"/>
  <c r="BX224" i="1"/>
  <c r="BX71" i="1"/>
  <c r="BT205" i="71"/>
  <c r="BW101" i="1"/>
  <c r="BU286" i="1"/>
  <c r="BT80" i="1"/>
  <c r="BT237" i="71"/>
  <c r="AE101" i="29"/>
  <c r="BY263" i="1"/>
  <c r="BY108" i="1"/>
  <c r="BY47" i="1"/>
  <c r="BY122" i="1"/>
  <c r="BX273" i="1"/>
  <c r="BX119" i="1"/>
  <c r="BT110" i="1"/>
  <c r="BV278" i="1"/>
  <c r="BU96" i="1"/>
  <c r="BT263" i="1"/>
  <c r="AE119" i="29"/>
  <c r="BY36" i="1"/>
  <c r="BT237" i="1"/>
  <c r="BU76" i="1"/>
  <c r="BV119" i="1"/>
  <c r="BT263" i="71"/>
  <c r="BU29" i="1"/>
  <c r="BV36" i="1"/>
  <c r="AE115" i="29"/>
  <c r="BU110" i="1"/>
  <c r="BT221" i="1"/>
  <c r="BV47" i="1"/>
  <c r="BT50" i="71"/>
  <c r="BV50" i="1"/>
  <c r="BU122" i="1"/>
  <c r="BU224" i="1"/>
  <c r="BT29" i="1"/>
  <c r="BV69" i="1"/>
  <c r="BW221" i="1"/>
  <c r="BV29" i="1"/>
  <c r="BT278" i="71"/>
  <c r="BW44" i="1"/>
  <c r="BY101" i="1"/>
  <c r="BY224" i="1"/>
  <c r="BY278" i="1"/>
  <c r="BT197" i="71"/>
  <c r="BW36" i="1"/>
  <c r="BW132" i="1"/>
  <c r="BV49" i="1"/>
  <c r="CA373" i="1"/>
  <c r="BY115" i="1"/>
  <c r="BW59" i="1"/>
  <c r="BT59" i="1"/>
  <c r="BV286" i="1"/>
  <c r="BX286" i="1"/>
  <c r="BX69" i="1"/>
  <c r="BV101" i="1"/>
  <c r="BU59" i="1"/>
  <c r="BY119" i="1"/>
  <c r="BT44" i="71"/>
  <c r="BU101" i="1"/>
  <c r="BT69" i="1"/>
  <c r="BU69" i="1"/>
  <c r="BT197" i="1"/>
  <c r="BT59" i="71"/>
  <c r="BT49" i="71"/>
  <c r="BT205" i="1"/>
  <c r="BT273" i="1"/>
  <c r="BT273" i="71"/>
  <c r="BX263" i="1"/>
  <c r="BV132" i="1"/>
  <c r="AE76" i="29"/>
  <c r="BT286" i="71"/>
  <c r="BU205" i="1"/>
  <c r="BV237" i="1"/>
  <c r="BU273" i="1"/>
  <c r="BW205" i="1"/>
  <c r="BT44" i="1"/>
  <c r="BU49" i="1"/>
  <c r="BT115" i="71"/>
  <c r="BX76" i="1"/>
  <c r="BT122" i="1"/>
  <c r="BT224" i="1"/>
  <c r="BY237" i="1"/>
  <c r="BY44" i="1"/>
  <c r="BY59" i="1"/>
  <c r="BT96" i="71"/>
  <c r="BX49" i="1"/>
  <c r="AE286" i="29"/>
  <c r="BZ192" i="1"/>
  <c r="AE33" i="29"/>
  <c r="BT257" i="71"/>
  <c r="BU93" i="1"/>
  <c r="BY203" i="1"/>
  <c r="BV190" i="1"/>
  <c r="BW220" i="1"/>
  <c r="BV67" i="1"/>
  <c r="AE219" i="29"/>
  <c r="BU168" i="1"/>
  <c r="BW248" i="1"/>
  <c r="BT179" i="71"/>
  <c r="BT190" i="1"/>
  <c r="BY272" i="1"/>
  <c r="BY92" i="1"/>
  <c r="BW168" i="1"/>
  <c r="BT251" i="1"/>
  <c r="BT198" i="1"/>
  <c r="BW251" i="1"/>
  <c r="BX46" i="1"/>
  <c r="AE30" i="29"/>
  <c r="BT81" i="1"/>
  <c r="BV248" i="1"/>
  <c r="AE241" i="29"/>
  <c r="BT30" i="71"/>
  <c r="BT219" i="1"/>
  <c r="BX220" i="1"/>
  <c r="BX248" i="1"/>
  <c r="BU198" i="1"/>
  <c r="BY179" i="1"/>
  <c r="BW93" i="1"/>
  <c r="BU46" i="1"/>
  <c r="BT223" i="1"/>
  <c r="BY46" i="1"/>
  <c r="BW241" i="1"/>
  <c r="BT241" i="71"/>
  <c r="BT257" i="1"/>
  <c r="BV179" i="1"/>
  <c r="AE92" i="29"/>
  <c r="BW190" i="1"/>
  <c r="BY81" i="1"/>
  <c r="BY257" i="1"/>
  <c r="BY93" i="1"/>
  <c r="BX203" i="1"/>
  <c r="BT220" i="1"/>
  <c r="AE67" i="29"/>
  <c r="BY168" i="1"/>
  <c r="BY241" i="1"/>
  <c r="BZ128" i="1"/>
  <c r="BZ127" i="1"/>
  <c r="BZ242" i="1"/>
  <c r="BW34" i="1"/>
  <c r="BU172" i="1"/>
  <c r="BW176" i="1"/>
  <c r="AE262" i="29"/>
  <c r="BV113" i="1"/>
  <c r="BV125" i="1"/>
  <c r="BW97" i="1"/>
  <c r="AE114" i="29"/>
  <c r="BX262" i="1"/>
  <c r="BX79" i="1"/>
  <c r="BW148" i="1"/>
  <c r="BU287" i="1"/>
  <c r="BU79" i="1"/>
  <c r="BW58" i="1"/>
  <c r="BX134" i="1"/>
  <c r="BV147" i="1"/>
  <c r="BU40" i="1"/>
  <c r="BW174" i="1"/>
  <c r="BV176" i="1"/>
  <c r="BT266" i="1"/>
  <c r="BV268" i="1"/>
  <c r="BW208" i="1"/>
  <c r="BX148" i="1"/>
  <c r="BU262" i="1"/>
  <c r="BX139" i="1"/>
  <c r="BW40" i="1"/>
  <c r="BW98" i="1"/>
  <c r="BX123" i="1"/>
  <c r="BT114" i="1"/>
  <c r="BW124" i="1"/>
  <c r="BV134" i="1"/>
  <c r="BY149" i="1"/>
  <c r="BY43" i="1"/>
  <c r="AE125" i="29"/>
  <c r="BU97" i="1"/>
  <c r="BT57" i="1"/>
  <c r="BV266" i="1"/>
  <c r="BU125" i="1"/>
  <c r="BT148" i="1"/>
  <c r="BU149" i="1"/>
  <c r="BX140" i="1"/>
  <c r="BU114" i="1"/>
  <c r="BW172" i="1"/>
  <c r="BT73" i="1"/>
  <c r="BV79" i="1"/>
  <c r="BW171" i="1"/>
  <c r="BT262" i="71"/>
  <c r="BX34" i="1"/>
  <c r="BU268" i="1"/>
  <c r="BW142" i="1"/>
  <c r="BT105" i="71"/>
  <c r="BT287" i="1"/>
  <c r="BV139" i="1"/>
  <c r="BW83" i="1"/>
  <c r="BT171" i="71"/>
  <c r="BV124" i="1"/>
  <c r="BV142" i="1"/>
  <c r="BW139" i="1"/>
  <c r="BT34" i="71"/>
  <c r="BT113" i="1"/>
  <c r="BT169" i="1"/>
  <c r="BW70" i="1"/>
  <c r="BT266" i="71"/>
  <c r="BY262" i="1"/>
  <c r="BY58" i="1"/>
  <c r="BY269" i="1"/>
  <c r="BY171" i="1"/>
  <c r="CA347" i="1"/>
  <c r="BU113" i="1"/>
  <c r="BX142" i="1"/>
  <c r="BX82" i="1"/>
  <c r="BV97" i="1"/>
  <c r="BT171" i="1"/>
  <c r="BX268" i="1"/>
  <c r="BX176" i="1"/>
  <c r="BV70" i="1"/>
  <c r="BV140" i="1"/>
  <c r="BW269" i="1"/>
  <c r="BV148" i="1"/>
  <c r="BX83" i="1"/>
  <c r="BT79" i="1"/>
  <c r="BW57" i="1"/>
  <c r="BU148" i="1"/>
  <c r="BU70" i="1"/>
  <c r="BX174" i="1"/>
  <c r="BW169" i="1"/>
  <c r="AE176" i="29"/>
  <c r="BV34" i="1"/>
  <c r="BU142" i="1"/>
  <c r="BW140" i="1"/>
  <c r="AE123" i="29"/>
  <c r="BU124" i="1"/>
  <c r="BV269" i="1"/>
  <c r="BW82" i="1"/>
  <c r="AE83" i="29"/>
  <c r="BU147" i="1"/>
  <c r="BT268" i="1"/>
  <c r="BW125" i="1"/>
  <c r="AE34" i="29"/>
  <c r="BY105" i="1"/>
  <c r="BY97" i="1"/>
  <c r="BY40" i="1"/>
  <c r="AE79" i="29"/>
  <c r="BV105" i="1"/>
  <c r="BW149" i="1"/>
  <c r="BW268" i="1"/>
  <c r="BT149" i="1"/>
  <c r="BU169" i="1"/>
  <c r="BW105" i="1"/>
  <c r="BU176" i="1"/>
  <c r="BV123" i="1"/>
  <c r="BU140" i="1"/>
  <c r="BW73" i="1"/>
  <c r="BT176" i="1"/>
  <c r="BU123" i="1"/>
  <c r="BT142" i="1"/>
  <c r="BT174" i="71"/>
  <c r="AE82" i="29"/>
  <c r="BV83" i="1"/>
  <c r="BX171" i="1"/>
  <c r="BT169" i="71"/>
  <c r="AE70" i="29"/>
  <c r="BT70" i="1"/>
  <c r="BX125" i="1"/>
  <c r="BT113" i="71"/>
  <c r="AE174" i="29"/>
  <c r="BU34" i="1"/>
  <c r="BU269" i="1"/>
  <c r="BT124" i="71"/>
  <c r="AE140" i="29"/>
  <c r="BX58" i="1"/>
  <c r="BT140" i="1"/>
  <c r="BT97" i="71"/>
  <c r="AE97" i="29"/>
  <c r="BY169" i="1"/>
  <c r="BY73" i="1"/>
  <c r="BY142" i="1"/>
  <c r="BY147" i="1"/>
  <c r="BY268" i="1"/>
  <c r="BY124" i="1"/>
  <c r="BY125" i="1"/>
  <c r="BT34" i="1"/>
  <c r="BV98" i="1"/>
  <c r="BT172" i="1"/>
  <c r="AE208" i="29"/>
  <c r="BX208" i="1"/>
  <c r="BX269" i="1"/>
  <c r="BW123" i="1"/>
  <c r="BU134" i="1"/>
  <c r="BV208" i="1"/>
  <c r="BV174" i="1"/>
  <c r="BW113" i="1"/>
  <c r="AE98" i="29"/>
  <c r="BU208" i="1"/>
  <c r="BU174" i="1"/>
  <c r="BT82" i="71"/>
  <c r="AE58" i="29"/>
  <c r="BT123" i="1"/>
  <c r="BT149" i="71"/>
  <c r="BT139" i="71"/>
  <c r="AE43" i="29"/>
  <c r="BT97" i="1"/>
  <c r="BT148" i="71"/>
  <c r="BT125" i="71"/>
  <c r="AE171" i="29"/>
  <c r="BU83" i="1"/>
  <c r="BT176" i="71"/>
  <c r="BT43" i="71"/>
  <c r="AE149" i="29"/>
  <c r="BX73" i="1"/>
  <c r="BT134" i="71"/>
  <c r="BT147" i="71"/>
  <c r="AE105" i="29"/>
  <c r="BY134" i="1"/>
  <c r="BY83" i="1"/>
  <c r="BY57" i="1"/>
  <c r="BY287" i="1"/>
  <c r="BY174" i="1"/>
  <c r="BY139" i="1"/>
  <c r="BT83" i="71"/>
  <c r="BV73" i="1"/>
  <c r="BW287" i="1"/>
  <c r="BY123" i="1"/>
  <c r="BU57" i="1"/>
  <c r="BT262" i="1"/>
  <c r="BT124" i="1"/>
  <c r="BX43" i="1"/>
  <c r="BU139" i="1"/>
  <c r="BW262" i="1"/>
  <c r="AE142" i="29"/>
  <c r="BV43" i="1"/>
  <c r="BT139" i="1"/>
  <c r="BT269" i="71"/>
  <c r="AE139" i="29"/>
  <c r="BX266" i="1"/>
  <c r="BT268" i="71"/>
  <c r="BT70" i="71"/>
  <c r="AE148" i="29"/>
  <c r="BU43" i="1"/>
  <c r="BT79" i="71"/>
  <c r="BT73" i="71"/>
  <c r="AE40" i="29"/>
  <c r="BT208" i="1"/>
  <c r="BT114" i="71"/>
  <c r="BT57" i="71"/>
  <c r="AE268" i="29"/>
  <c r="BT83" i="1"/>
  <c r="BT142" i="71"/>
  <c r="AE169" i="29"/>
  <c r="BX105" i="1"/>
  <c r="AE147" i="29"/>
  <c r="BT123" i="71"/>
  <c r="BU58" i="1"/>
  <c r="BV169" i="1"/>
  <c r="BT105" i="1"/>
  <c r="BX40" i="1"/>
  <c r="CA253" i="1"/>
  <c r="BT147" i="1"/>
  <c r="BV82" i="1"/>
  <c r="BT98" i="71"/>
  <c r="AE172" i="29"/>
  <c r="BX113" i="1"/>
  <c r="BT172" i="71"/>
  <c r="BT208" i="71"/>
  <c r="AE269" i="29"/>
  <c r="BT43" i="1"/>
  <c r="BV40" i="1"/>
  <c r="BW266" i="1"/>
  <c r="AE266" i="29"/>
  <c r="BX149" i="1"/>
  <c r="BU82" i="1"/>
  <c r="BW79" i="1"/>
  <c r="AE134" i="29"/>
  <c r="BU73" i="1"/>
  <c r="BX114" i="1"/>
  <c r="BW147" i="1"/>
  <c r="AE124" i="29"/>
  <c r="BX287" i="1"/>
  <c r="BT174" i="1"/>
  <c r="BT134" i="1"/>
  <c r="AE113" i="29"/>
  <c r="BT58" i="1"/>
  <c r="BX169" i="1"/>
  <c r="BX98" i="1"/>
  <c r="AE73" i="29"/>
  <c r="BY70" i="1"/>
  <c r="BY82" i="1"/>
  <c r="BY114" i="1"/>
  <c r="BY172" i="1"/>
  <c r="BY208" i="1"/>
  <c r="BY79" i="1"/>
  <c r="BY266" i="1"/>
  <c r="BT287" i="71"/>
  <c r="BV171" i="1"/>
  <c r="BT40" i="1"/>
  <c r="BW114" i="1"/>
  <c r="BT40" i="71"/>
  <c r="BV58" i="1"/>
  <c r="BT58" i="71"/>
  <c r="BT140" i="71"/>
  <c r="AE57" i="29"/>
  <c r="BX57" i="1"/>
  <c r="BT269" i="1"/>
  <c r="BW43" i="1"/>
  <c r="AE287" i="29"/>
  <c r="BV57" i="1"/>
  <c r="BT82" i="1"/>
  <c r="BX172" i="1"/>
  <c r="BX124" i="1"/>
  <c r="BX97" i="1"/>
  <c r="BV114" i="1"/>
  <c r="BU98" i="1"/>
  <c r="BX147" i="1"/>
  <c r="BV149" i="1"/>
  <c r="BU105" i="1"/>
  <c r="BV172" i="1"/>
  <c r="BU266" i="1"/>
  <c r="BX70" i="1"/>
  <c r="BU171" i="1"/>
  <c r="BT98" i="1"/>
  <c r="BV262" i="1"/>
  <c r="BV287" i="1"/>
  <c r="BT125" i="1"/>
  <c r="BW134" i="1"/>
  <c r="BY176" i="1"/>
  <c r="BY113" i="1"/>
  <c r="BY98" i="1"/>
  <c r="BY140" i="1"/>
  <c r="BY148" i="1"/>
  <c r="BY34" i="1"/>
  <c r="BU68" i="1"/>
  <c r="BU33" i="1"/>
  <c r="BW103" i="1"/>
  <c r="AE28" i="29"/>
  <c r="BV104" i="1"/>
  <c r="BT39" i="71"/>
  <c r="BU52" i="1"/>
  <c r="BT103" i="1"/>
  <c r="BT39" i="1"/>
  <c r="BT68" i="1"/>
  <c r="BX52" i="1"/>
  <c r="BT52" i="71"/>
  <c r="BY68" i="1"/>
  <c r="BX33" i="1"/>
  <c r="BT28" i="71"/>
  <c r="BV28" i="1"/>
  <c r="AE68" i="29"/>
  <c r="BV103" i="1"/>
  <c r="BW52" i="1"/>
  <c r="BY104" i="1"/>
  <c r="BY52" i="1"/>
  <c r="BU103" i="1"/>
  <c r="BU104" i="1"/>
  <c r="BT103" i="71"/>
  <c r="BV52" i="1"/>
  <c r="BT104" i="1"/>
  <c r="BU39" i="1"/>
  <c r="BY103" i="1"/>
  <c r="BY39" i="1"/>
  <c r="BX68" i="1"/>
  <c r="BT104" i="71"/>
  <c r="BV39" i="1"/>
  <c r="BX104" i="1"/>
  <c r="BW33" i="1"/>
  <c r="AE52" i="29"/>
  <c r="BY33" i="1"/>
  <c r="BW104" i="1"/>
  <c r="BT68" i="71"/>
  <c r="BX103" i="1"/>
  <c r="BT33" i="1"/>
  <c r="BW39" i="1"/>
  <c r="BV33" i="1"/>
  <c r="AE39" i="29"/>
  <c r="BT52" i="1"/>
  <c r="BW28" i="1"/>
  <c r="AE104" i="29"/>
  <c r="BT33" i="71"/>
  <c r="BU28" i="1"/>
  <c r="BX28" i="1"/>
  <c r="BX39" i="1"/>
  <c r="BT28" i="1"/>
  <c r="BV68" i="1"/>
  <c r="BY28" i="1"/>
  <c r="CA177" i="1"/>
  <c r="AE137" i="29"/>
  <c r="BT137" i="1"/>
  <c r="BW228" i="1"/>
  <c r="AE112" i="29"/>
  <c r="BX228" i="1"/>
  <c r="BT131" i="1"/>
  <c r="BY112" i="1"/>
  <c r="BT112" i="71"/>
  <c r="BT137" i="71"/>
  <c r="BU137" i="1"/>
  <c r="BV112" i="1"/>
  <c r="BT228" i="71"/>
  <c r="BU112" i="1"/>
  <c r="BX112" i="1"/>
  <c r="BV228" i="1"/>
  <c r="BW112" i="1"/>
  <c r="BY137" i="1"/>
  <c r="BU131" i="1"/>
  <c r="BV137" i="1"/>
  <c r="BT131" i="71"/>
  <c r="BX131" i="1"/>
  <c r="AE131" i="29"/>
  <c r="BX137" i="1"/>
  <c r="BW137" i="1"/>
  <c r="BV131" i="1"/>
  <c r="BT112" i="1"/>
  <c r="BW131" i="1"/>
  <c r="AE228" i="29"/>
  <c r="BU228" i="1"/>
  <c r="BT228" i="1"/>
  <c r="BY131" i="1"/>
  <c r="BY228" i="1"/>
  <c r="G327" i="1"/>
  <c r="G327" i="71"/>
  <c r="G136" i="1"/>
  <c r="G136" i="71"/>
  <c r="G315" i="1"/>
  <c r="G315" i="71"/>
  <c r="G84" i="1"/>
  <c r="G84" i="71"/>
  <c r="G282" i="1"/>
  <c r="G282" i="71"/>
  <c r="G70" i="71"/>
  <c r="G70" i="1"/>
  <c r="G91" i="71"/>
  <c r="G91" i="1"/>
  <c r="G176" i="1"/>
  <c r="G176" i="71"/>
  <c r="G229" i="1"/>
  <c r="G229" i="71"/>
  <c r="G249" i="71"/>
  <c r="G249" i="1"/>
  <c r="G332" i="1"/>
  <c r="G332" i="71"/>
  <c r="G87" i="71"/>
  <c r="G87" i="1"/>
  <c r="G101" i="1"/>
  <c r="G101" i="71"/>
  <c r="G355" i="1"/>
  <c r="G355" i="71"/>
  <c r="G46" i="71"/>
  <c r="G46" i="1"/>
  <c r="G66" i="71"/>
  <c r="G66" i="1"/>
  <c r="G119" i="71"/>
  <c r="G119" i="1"/>
  <c r="G144" i="71"/>
  <c r="G144" i="1"/>
  <c r="G361" i="71"/>
  <c r="G361" i="1"/>
  <c r="G181" i="1"/>
  <c r="G181" i="71"/>
  <c r="G261" i="71"/>
  <c r="G261" i="1"/>
  <c r="G60" i="1"/>
  <c r="G60" i="71"/>
  <c r="G373" i="71"/>
  <c r="G373" i="1"/>
  <c r="G216" i="71"/>
  <c r="G216" i="1"/>
  <c r="G209" i="1"/>
  <c r="G209" i="71"/>
  <c r="G49" i="1"/>
  <c r="G49" i="71"/>
  <c r="G139" i="71"/>
  <c r="G139" i="1"/>
  <c r="G233" i="1"/>
  <c r="G233" i="71"/>
  <c r="G260" i="1"/>
  <c r="G260" i="71"/>
  <c r="G138" i="1"/>
  <c r="G138" i="71"/>
  <c r="G253" i="1"/>
  <c r="G253" i="71"/>
  <c r="G279" i="71"/>
  <c r="G279" i="1"/>
  <c r="G276" i="71"/>
  <c r="G276" i="1"/>
  <c r="G189" i="1"/>
  <c r="G189" i="71"/>
  <c r="G152" i="71"/>
  <c r="G152" i="1"/>
  <c r="G235" i="1"/>
  <c r="G235" i="71"/>
  <c r="G75" i="1"/>
  <c r="G75" i="71"/>
  <c r="G197" i="71"/>
  <c r="G197" i="1"/>
  <c r="G240" i="1"/>
  <c r="G240" i="71"/>
  <c r="G65" i="1"/>
  <c r="G65" i="71"/>
  <c r="G222" i="71"/>
  <c r="G222" i="1"/>
  <c r="G348" i="71"/>
  <c r="G348" i="1"/>
  <c r="G166" i="1"/>
  <c r="G166" i="71"/>
  <c r="G362" i="71"/>
  <c r="G362" i="1"/>
  <c r="F22" i="1"/>
  <c r="G191" i="71"/>
  <c r="G191" i="1"/>
  <c r="G223" i="1"/>
  <c r="G223" i="71"/>
  <c r="G220" i="1"/>
  <c r="G220" i="71"/>
  <c r="G55" i="1"/>
  <c r="G55" i="71"/>
  <c r="G283" i="1"/>
  <c r="G283" i="71"/>
  <c r="G308" i="1"/>
  <c r="G308" i="71"/>
  <c r="G103" i="1"/>
  <c r="G103" i="71"/>
  <c r="G74" i="71"/>
  <c r="G74" i="1"/>
  <c r="G303" i="71"/>
  <c r="G303" i="1"/>
  <c r="G324" i="1"/>
  <c r="G324" i="71"/>
  <c r="G267" i="1"/>
  <c r="G267" i="71"/>
  <c r="G292" i="71"/>
  <c r="G292" i="1"/>
  <c r="G113" i="1"/>
  <c r="G113" i="71"/>
  <c r="H328" i="29"/>
  <c r="H350" i="29"/>
  <c r="H352" i="29"/>
  <c r="H376" i="29"/>
  <c r="H313" i="29"/>
  <c r="H294" i="29"/>
  <c r="H297" i="29"/>
  <c r="H214" i="29"/>
  <c r="H167" i="29"/>
  <c r="H358" i="29"/>
  <c r="H362" i="29"/>
  <c r="H166" i="29"/>
  <c r="H357" i="29"/>
  <c r="H300" i="29"/>
  <c r="H310" i="29"/>
  <c r="H203" i="29"/>
  <c r="H278" i="29"/>
  <c r="H92" i="29"/>
  <c r="H325" i="29"/>
  <c r="H32" i="29"/>
  <c r="H277" i="29"/>
  <c r="H211" i="29"/>
  <c r="H160" i="29"/>
  <c r="H63" i="29"/>
  <c r="H38" i="29"/>
  <c r="H240" i="29"/>
  <c r="H125" i="29"/>
  <c r="H140" i="29"/>
  <c r="H322" i="29"/>
  <c r="H146" i="29"/>
  <c r="H170" i="29"/>
  <c r="H255" i="29"/>
  <c r="H283" i="29"/>
  <c r="H327" i="29"/>
  <c r="H317" i="29"/>
  <c r="H55" i="29"/>
  <c r="H302" i="29"/>
  <c r="H168" i="29"/>
  <c r="H45" i="29"/>
  <c r="H154" i="29"/>
  <c r="H183" i="29"/>
  <c r="H361" i="29"/>
  <c r="H161" i="29"/>
  <c r="H124" i="29"/>
  <c r="H149" i="29"/>
  <c r="H90" i="29"/>
  <c r="H213" i="29"/>
  <c r="H210" i="29"/>
  <c r="H42" i="29"/>
  <c r="H321" i="29"/>
  <c r="H185" i="29"/>
  <c r="H202" i="29"/>
  <c r="H84" i="29"/>
  <c r="H40" i="29"/>
  <c r="H178" i="29"/>
  <c r="H33" i="29"/>
  <c r="H112" i="29"/>
  <c r="H186" i="29"/>
  <c r="H103" i="29"/>
  <c r="H205" i="29"/>
  <c r="H65" i="29"/>
  <c r="H148" i="29"/>
  <c r="H66" i="29"/>
  <c r="H169" i="29"/>
  <c r="H206" i="29"/>
  <c r="H195" i="29"/>
  <c r="H312" i="29"/>
  <c r="H364" i="29"/>
  <c r="H359" i="29"/>
  <c r="H67" i="29"/>
  <c r="H105" i="29"/>
  <c r="H128" i="29"/>
  <c r="H298" i="29"/>
  <c r="H130" i="29"/>
  <c r="H315" i="29"/>
  <c r="H369" i="29"/>
  <c r="H107" i="29"/>
  <c r="H218" i="29"/>
  <c r="H135" i="29"/>
  <c r="H52" i="29"/>
  <c r="H151" i="29"/>
  <c r="H259" i="29"/>
  <c r="H344" i="29"/>
  <c r="H332" i="29"/>
  <c r="H353" i="29"/>
  <c r="H232" i="29"/>
  <c r="H77" i="29"/>
  <c r="H363" i="29"/>
  <c r="H156" i="29"/>
  <c r="H257" i="29"/>
  <c r="H96" i="29"/>
  <c r="H108" i="29"/>
  <c r="H275" i="29"/>
  <c r="H339" i="29"/>
  <c r="H134" i="29"/>
  <c r="H126" i="29"/>
  <c r="H70" i="29"/>
  <c r="H236" i="29"/>
  <c r="H199" i="29"/>
  <c r="H113" i="29"/>
  <c r="H131" i="29"/>
  <c r="H136" i="29"/>
  <c r="H263" i="29"/>
  <c r="H342" i="29"/>
  <c r="H29" i="29"/>
  <c r="H81" i="29"/>
  <c r="H75" i="29"/>
  <c r="H142" i="29"/>
  <c r="H69" i="29"/>
  <c r="H282" i="29"/>
  <c r="H293" i="29"/>
  <c r="H242" i="29"/>
  <c r="H194" i="29"/>
  <c r="H274" i="29"/>
  <c r="H173" i="29"/>
  <c r="H366" i="29"/>
  <c r="H30" i="29"/>
  <c r="H273" i="29"/>
  <c r="H139" i="29"/>
  <c r="H309" i="29"/>
  <c r="H144" i="29"/>
  <c r="H94" i="29"/>
  <c r="H207" i="29"/>
  <c r="H295" i="29"/>
  <c r="H71" i="29"/>
  <c r="H58" i="29"/>
  <c r="H175" i="29"/>
  <c r="H351" i="29"/>
  <c r="H64" i="29"/>
  <c r="H349" i="29"/>
  <c r="H143" i="29"/>
  <c r="H188" i="29"/>
  <c r="H333" i="29"/>
  <c r="H266" i="29"/>
  <c r="H216" i="29"/>
  <c r="H119" i="29"/>
  <c r="H365" i="29"/>
  <c r="H251" i="29"/>
  <c r="H115" i="29"/>
  <c r="H184" i="29"/>
  <c r="H220" i="29"/>
  <c r="H234" i="29"/>
  <c r="H212" i="29"/>
  <c r="H306" i="29"/>
  <c r="H109" i="29"/>
  <c r="H323" i="29"/>
  <c r="H345" i="29"/>
  <c r="H256" i="29"/>
  <c r="H243" i="29"/>
  <c r="H336" i="29"/>
  <c r="H122" i="29"/>
  <c r="H189" i="29"/>
  <c r="H147" i="29"/>
  <c r="H238" i="29"/>
  <c r="H370" i="29"/>
  <c r="H133" i="29"/>
  <c r="H68" i="29"/>
  <c r="H289" i="29"/>
  <c r="H162" i="29"/>
  <c r="H158" i="29"/>
  <c r="H198" i="29"/>
  <c r="H235" i="29"/>
  <c r="H86" i="29"/>
  <c r="H110" i="29"/>
  <c r="H176" i="29"/>
  <c r="H337" i="29"/>
  <c r="H181" i="29"/>
  <c r="H61" i="29"/>
  <c r="H37" i="29"/>
  <c r="H95" i="29"/>
  <c r="H171" i="29"/>
  <c r="H208" i="29"/>
  <c r="H27" i="29"/>
  <c r="H138" i="29"/>
  <c r="H301" i="29"/>
  <c r="H190" i="29"/>
  <c r="H326" i="29"/>
  <c r="H49" i="29"/>
  <c r="H120" i="29"/>
  <c r="H116" i="29"/>
  <c r="H179" i="29"/>
  <c r="H83" i="29"/>
  <c r="H356" i="29"/>
  <c r="H80" i="29"/>
  <c r="H233" i="29"/>
  <c r="H285" i="29"/>
  <c r="H262" i="29"/>
  <c r="H102" i="29"/>
  <c r="H318" i="29"/>
  <c r="H250" i="29"/>
  <c r="H304" i="29"/>
  <c r="H127" i="29"/>
  <c r="H288" i="29"/>
  <c r="H44" i="29"/>
  <c r="H43" i="29"/>
  <c r="H222" i="29"/>
  <c r="H292" i="29"/>
  <c r="H290" i="29"/>
  <c r="H308" i="29"/>
  <c r="H311" i="29"/>
  <c r="H111" i="29"/>
  <c r="H215" i="29"/>
  <c r="H73" i="29"/>
  <c r="H56" i="29"/>
  <c r="H78" i="29"/>
  <c r="H265" i="29"/>
  <c r="H258" i="29"/>
  <c r="H197" i="29"/>
  <c r="H271" i="29"/>
  <c r="H226" i="29"/>
  <c r="H87" i="29"/>
  <c r="H335" i="29"/>
  <c r="H372" i="29"/>
  <c r="H172" i="29"/>
  <c r="H225" i="29"/>
  <c r="H34" i="29"/>
  <c r="H299" i="29"/>
  <c r="H270" i="29"/>
  <c r="H291" i="29"/>
  <c r="H121" i="29"/>
  <c r="H150" i="29"/>
  <c r="H296" i="29"/>
  <c r="H354" i="29"/>
  <c r="H145" i="29"/>
  <c r="H334" i="29"/>
  <c r="H316" i="29"/>
  <c r="H74" i="29"/>
  <c r="H252" i="29"/>
  <c r="H368" i="29"/>
  <c r="H59" i="29"/>
  <c r="H35" i="29"/>
  <c r="H152" i="29"/>
  <c r="H47" i="29"/>
  <c r="H228" i="29"/>
  <c r="H355" i="29"/>
  <c r="H114" i="29"/>
  <c r="H343" i="29"/>
  <c r="H360" i="29"/>
  <c r="H60" i="29"/>
  <c r="H248" i="29"/>
  <c r="H241" i="29"/>
  <c r="H196" i="29"/>
  <c r="H230" i="29"/>
  <c r="H192" i="29"/>
  <c r="H89" i="29"/>
  <c r="H99" i="29"/>
  <c r="H180" i="29"/>
  <c r="H177" i="29"/>
  <c r="H155" i="29"/>
  <c r="H276" i="29"/>
  <c r="H330" i="29"/>
  <c r="H174" i="29"/>
  <c r="H229" i="29"/>
  <c r="H254" i="29"/>
  <c r="H101" i="29"/>
  <c r="H53" i="29"/>
  <c r="H88" i="29"/>
  <c r="H163" i="29"/>
  <c r="H261" i="29"/>
  <c r="H165" i="29"/>
  <c r="H39" i="29"/>
  <c r="H324" i="29"/>
  <c r="H82" i="29"/>
  <c r="H100" i="29"/>
  <c r="H118" i="29"/>
  <c r="H54" i="29"/>
  <c r="H104" i="29"/>
  <c r="H239" i="29"/>
  <c r="H221" i="29"/>
  <c r="H246" i="29"/>
  <c r="H247" i="29"/>
  <c r="H287" i="29"/>
  <c r="H117" i="29"/>
  <c r="H227" i="29"/>
  <c r="H329" i="29"/>
  <c r="H98" i="29"/>
  <c r="H123" i="29"/>
  <c r="H91" i="29"/>
  <c r="H72" i="29"/>
  <c r="H231" i="29"/>
  <c r="H153" i="29"/>
  <c r="H48" i="29"/>
  <c r="H286" i="29"/>
  <c r="H219" i="29"/>
  <c r="H193" i="29"/>
  <c r="H305" i="29"/>
  <c r="H303" i="29"/>
  <c r="H280" i="29"/>
  <c r="H28" i="29"/>
  <c r="H279" i="29"/>
  <c r="H314" i="29"/>
  <c r="H346" i="29"/>
  <c r="H319" i="29"/>
  <c r="H137" i="29"/>
  <c r="H348" i="29"/>
  <c r="H281" i="29"/>
  <c r="H85" i="29"/>
  <c r="H320" i="29"/>
  <c r="H224" i="29"/>
  <c r="H374" i="29"/>
  <c r="H245" i="29"/>
  <c r="H367" i="29"/>
  <c r="H340" i="29"/>
  <c r="H141" i="29"/>
  <c r="H260" i="29"/>
  <c r="H106" i="29"/>
  <c r="H223" i="29"/>
  <c r="H157" i="29"/>
  <c r="H191" i="29"/>
  <c r="H268" i="29"/>
  <c r="H209" i="29"/>
  <c r="H217" i="29"/>
  <c r="H331" i="29"/>
  <c r="H129" i="29"/>
  <c r="H284" i="29"/>
  <c r="H307" i="29"/>
  <c r="H132" i="29"/>
  <c r="H264" i="29"/>
  <c r="H269" i="29"/>
  <c r="H244" i="29"/>
  <c r="H93" i="29"/>
  <c r="H204" i="29"/>
  <c r="H62" i="29"/>
  <c r="H373" i="29"/>
  <c r="H41" i="29"/>
  <c r="H79" i="29"/>
  <c r="H338" i="29"/>
  <c r="H26" i="29"/>
  <c r="H57" i="29"/>
  <c r="H159" i="29"/>
  <c r="H341" i="29"/>
  <c r="H201" i="29"/>
  <c r="H253" i="29"/>
  <c r="H76" i="29"/>
  <c r="H347" i="29"/>
  <c r="H31" i="29"/>
  <c r="H25" i="29"/>
  <c r="H46" i="29"/>
  <c r="H272" i="29"/>
  <c r="H267" i="29"/>
  <c r="H237" i="29"/>
  <c r="H36" i="29"/>
  <c r="H200" i="29"/>
  <c r="H51" i="29"/>
  <c r="H249" i="29"/>
  <c r="H97" i="29"/>
  <c r="H187" i="29"/>
  <c r="H164" i="29"/>
  <c r="H182" i="29"/>
  <c r="H371" i="29"/>
  <c r="H50" i="29"/>
  <c r="G337" i="71"/>
  <c r="G337" i="1"/>
  <c r="G213" i="1"/>
  <c r="G213" i="71"/>
  <c r="G263" i="1"/>
  <c r="G263" i="71"/>
  <c r="G38" i="71"/>
  <c r="G38" i="1"/>
  <c r="G255" i="1"/>
  <c r="G255" i="71"/>
  <c r="G264" i="71"/>
  <c r="G264" i="1"/>
  <c r="G333" i="1"/>
  <c r="G333" i="71"/>
  <c r="G53" i="71"/>
  <c r="G53" i="1"/>
  <c r="G351" i="1"/>
  <c r="G351" i="71"/>
  <c r="G331" i="71"/>
  <c r="G331" i="1"/>
  <c r="G251" i="1"/>
  <c r="G251" i="71"/>
  <c r="G128" i="1"/>
  <c r="G128" i="71"/>
  <c r="G26" i="1"/>
  <c r="G26" i="71"/>
  <c r="G111" i="1"/>
  <c r="G111" i="71"/>
  <c r="G131" i="71"/>
  <c r="G131" i="1"/>
  <c r="G225" i="1"/>
  <c r="G225" i="71"/>
  <c r="G146" i="1"/>
  <c r="G146" i="71"/>
  <c r="G335" i="1"/>
  <c r="G335" i="71"/>
  <c r="G354" i="1"/>
  <c r="G354" i="71"/>
  <c r="G268" i="71"/>
  <c r="G268" i="1"/>
  <c r="G125" i="71"/>
  <c r="G125" i="1"/>
  <c r="G175" i="71"/>
  <c r="G175" i="1"/>
  <c r="G221" i="71"/>
  <c r="G221" i="1"/>
  <c r="G190" i="1"/>
  <c r="G190" i="71"/>
  <c r="G54" i="1"/>
  <c r="G54" i="71"/>
  <c r="G122" i="71"/>
  <c r="G122" i="1"/>
  <c r="G345" i="1"/>
  <c r="G345" i="71"/>
  <c r="G169" i="1"/>
  <c r="G169" i="71"/>
  <c r="G300" i="1"/>
  <c r="G300" i="71"/>
  <c r="G328" i="1"/>
  <c r="G328" i="71"/>
  <c r="G89" i="71"/>
  <c r="G89" i="1"/>
  <c r="G164" i="71"/>
  <c r="G164" i="1"/>
  <c r="G359" i="1"/>
  <c r="G359" i="71"/>
  <c r="G108" i="1"/>
  <c r="G108" i="71"/>
  <c r="G63" i="1"/>
  <c r="G63" i="71"/>
  <c r="G338" i="71"/>
  <c r="G338" i="1"/>
  <c r="G323" i="1"/>
  <c r="G323" i="71"/>
  <c r="G353" i="1"/>
  <c r="G353" i="71"/>
  <c r="G185" i="71"/>
  <c r="G185" i="1"/>
  <c r="G340" i="71"/>
  <c r="G340" i="1"/>
  <c r="G347" i="1"/>
  <c r="G347" i="71"/>
  <c r="G28" i="1"/>
  <c r="G28" i="71"/>
  <c r="G374" i="1"/>
  <c r="G374" i="71"/>
  <c r="G365" i="71"/>
  <c r="G365" i="1"/>
  <c r="G326" i="71"/>
  <c r="G326" i="1"/>
  <c r="G188" i="1"/>
  <c r="G188" i="71"/>
  <c r="G265" i="1"/>
  <c r="G265" i="71"/>
  <c r="G320" i="71"/>
  <c r="G320" i="1"/>
  <c r="G306" i="1"/>
  <c r="G306" i="71"/>
  <c r="G52" i="1"/>
  <c r="G52" i="71"/>
  <c r="G30" i="1"/>
  <c r="G30" i="71"/>
  <c r="G366" i="1"/>
  <c r="G366" i="71"/>
  <c r="G227" i="71"/>
  <c r="G227" i="1"/>
  <c r="G232" i="71"/>
  <c r="G232" i="1"/>
  <c r="G118" i="71"/>
  <c r="G118" i="1"/>
  <c r="G299" i="71"/>
  <c r="G299" i="1"/>
  <c r="G186" i="71"/>
  <c r="G186" i="1"/>
  <c r="G134" i="71"/>
  <c r="G134" i="1"/>
  <c r="G150" i="1"/>
  <c r="G150" i="71"/>
  <c r="G237" i="1"/>
  <c r="G237" i="71"/>
  <c r="G322" i="1"/>
  <c r="G322" i="71"/>
  <c r="G272" i="1"/>
  <c r="G272" i="71"/>
  <c r="G205" i="1"/>
  <c r="G205" i="71"/>
  <c r="G346" i="71"/>
  <c r="G346" i="1"/>
  <c r="G168" i="71"/>
  <c r="G168" i="1"/>
  <c r="G154" i="1"/>
  <c r="G154" i="71"/>
  <c r="G284" i="1"/>
  <c r="G284" i="71"/>
  <c r="G356" i="1"/>
  <c r="G356" i="71"/>
  <c r="G90" i="71"/>
  <c r="G90" i="1"/>
  <c r="G330" i="1"/>
  <c r="G330" i="71"/>
  <c r="G156" i="71"/>
  <c r="G156" i="1"/>
  <c r="G196" i="1"/>
  <c r="G196" i="71"/>
  <c r="G357" i="1"/>
  <c r="G357" i="71"/>
  <c r="G214" i="71"/>
  <c r="G214" i="1"/>
  <c r="G226" i="1"/>
  <c r="G226" i="71"/>
  <c r="G127" i="1"/>
  <c r="G127" i="71"/>
  <c r="G151" i="71"/>
  <c r="G151" i="1"/>
  <c r="G157" i="1"/>
  <c r="G157" i="71"/>
  <c r="G339" i="1"/>
  <c r="G339" i="71"/>
  <c r="G62" i="1"/>
  <c r="G62" i="71"/>
  <c r="G106" i="71"/>
  <c r="G106" i="1"/>
  <c r="G215" i="71"/>
  <c r="G215" i="1"/>
  <c r="G107" i="1"/>
  <c r="G107" i="71"/>
  <c r="G246" i="1"/>
  <c r="G246" i="71"/>
  <c r="G47" i="1"/>
  <c r="G47" i="71"/>
  <c r="G280" i="71"/>
  <c r="G280" i="1"/>
  <c r="G72" i="71"/>
  <c r="G72" i="1"/>
  <c r="G68" i="1"/>
  <c r="G68" i="71"/>
  <c r="G278" i="1"/>
  <c r="G278" i="71"/>
  <c r="G266" i="1"/>
  <c r="G266" i="71"/>
  <c r="G368" i="1"/>
  <c r="G368" i="71"/>
  <c r="G124" i="71"/>
  <c r="G124" i="1"/>
  <c r="G121" i="1"/>
  <c r="G121" i="71"/>
  <c r="G123" i="71"/>
  <c r="G123" i="1"/>
  <c r="G281" i="71"/>
  <c r="G281" i="1"/>
  <c r="G289" i="1"/>
  <c r="G289" i="71"/>
  <c r="G135" i="1"/>
  <c r="G135" i="71"/>
  <c r="G293" i="1"/>
  <c r="G293" i="71"/>
  <c r="G218" i="1"/>
  <c r="G218" i="71"/>
  <c r="G321" i="1"/>
  <c r="G321" i="71"/>
  <c r="G367" i="71"/>
  <c r="G367" i="1"/>
  <c r="G208" i="71"/>
  <c r="G208" i="1"/>
  <c r="G78" i="1"/>
  <c r="G78" i="71"/>
  <c r="G372" i="1"/>
  <c r="G372" i="71"/>
  <c r="G39" i="71"/>
  <c r="G39" i="1"/>
  <c r="G178" i="71"/>
  <c r="G178" i="1"/>
  <c r="G234" i="71"/>
  <c r="G234" i="1"/>
  <c r="G112" i="71"/>
  <c r="G112" i="1"/>
  <c r="G211" i="71"/>
  <c r="G211" i="1"/>
  <c r="G80" i="1"/>
  <c r="G80" i="71"/>
  <c r="G200" i="1"/>
  <c r="G200" i="71"/>
  <c r="G50" i="71"/>
  <c r="G50" i="1"/>
  <c r="G202" i="71"/>
  <c r="G202" i="1"/>
  <c r="G295" i="71"/>
  <c r="G295" i="1"/>
  <c r="G301" i="1"/>
  <c r="G301" i="71"/>
  <c r="G318" i="1"/>
  <c r="G318" i="71"/>
  <c r="G230" i="71"/>
  <c r="G230" i="1"/>
  <c r="G358" i="1"/>
  <c r="G358" i="71"/>
  <c r="BX111" i="1"/>
  <c r="BT191" i="1"/>
  <c r="BX192" i="1"/>
  <c r="BX133" i="1"/>
  <c r="BW236" i="1"/>
  <c r="BX135" i="1"/>
  <c r="BW136" i="1"/>
  <c r="BU100" i="1"/>
  <c r="BW77" i="1"/>
  <c r="BT192" i="71"/>
  <c r="AE191" i="29"/>
  <c r="BT100" i="71"/>
  <c r="AE128" i="29"/>
  <c r="BT146" i="71"/>
  <c r="AE136" i="29"/>
  <c r="BW240" i="1"/>
  <c r="CA305" i="1"/>
  <c r="CA162" i="1"/>
  <c r="BY135" i="1"/>
  <c r="BT242" i="1"/>
  <c r="BT192" i="1"/>
  <c r="BU127" i="1"/>
  <c r="BW111" i="1"/>
  <c r="BT133" i="1"/>
  <c r="BT240" i="71"/>
  <c r="BX242" i="1"/>
  <c r="BT242" i="71"/>
  <c r="BX279" i="1"/>
  <c r="AE242" i="29"/>
  <c r="BU65" i="1"/>
  <c r="AE146" i="29"/>
  <c r="BX136" i="1"/>
  <c r="BT100" i="1"/>
  <c r="BW100" i="1"/>
  <c r="BY191" i="1"/>
  <c r="BY192" i="1"/>
  <c r="BU136" i="1"/>
  <c r="BU240" i="1"/>
  <c r="BT127" i="1"/>
  <c r="BT279" i="71"/>
  <c r="BV236" i="1"/>
  <c r="BT191" i="71"/>
  <c r="BV242" i="1"/>
  <c r="BT129" i="71"/>
  <c r="BU191" i="1"/>
  <c r="BW133" i="1"/>
  <c r="BU133" i="1"/>
  <c r="BW146" i="1"/>
  <c r="BV135" i="1"/>
  <c r="BW242" i="1"/>
  <c r="BT135" i="1"/>
  <c r="BT77" i="71"/>
  <c r="BY236" i="1"/>
  <c r="BY65" i="1"/>
  <c r="BY242" i="1"/>
  <c r="BV146" i="1"/>
  <c r="AE111" i="29"/>
  <c r="BV111" i="1"/>
  <c r="BW279" i="1"/>
  <c r="BX191" i="1"/>
  <c r="BV128" i="1"/>
  <c r="BT236" i="1"/>
  <c r="BT129" i="1"/>
  <c r="BU135" i="1"/>
  <c r="BT127" i="71"/>
  <c r="BV127" i="1"/>
  <c r="BT128" i="71"/>
  <c r="BX236" i="1"/>
  <c r="BT135" i="71"/>
  <c r="BU111" i="1"/>
  <c r="BW127" i="1"/>
  <c r="BY127" i="1"/>
  <c r="BY77" i="1"/>
  <c r="BY136" i="1"/>
  <c r="BW135" i="1"/>
  <c r="BV91" i="1"/>
  <c r="BV129" i="1"/>
  <c r="BV279" i="1"/>
  <c r="BV192" i="1"/>
  <c r="BV136" i="1"/>
  <c r="BU129" i="1"/>
  <c r="BU236" i="1"/>
  <c r="BT236" i="71"/>
  <c r="BU242" i="1"/>
  <c r="BT111" i="71"/>
  <c r="BX100" i="1"/>
  <c r="BW65" i="1"/>
  <c r="BV191" i="1"/>
  <c r="BX129" i="1"/>
  <c r="BY129" i="1"/>
  <c r="BY279" i="1"/>
  <c r="BT91" i="1"/>
  <c r="BX128" i="1"/>
  <c r="BV77" i="1"/>
  <c r="BW128" i="1"/>
  <c r="BV240" i="1"/>
  <c r="BW192" i="1"/>
  <c r="BV133" i="1"/>
  <c r="BT128" i="1"/>
  <c r="BV100" i="1"/>
  <c r="BU128" i="1"/>
  <c r="BT111" i="1"/>
  <c r="BW129" i="1"/>
  <c r="BU279" i="1"/>
  <c r="BT136" i="71"/>
  <c r="BY240" i="1"/>
  <c r="BY133" i="1"/>
  <c r="BW91" i="1"/>
  <c r="BX127" i="1"/>
  <c r="BW191" i="1"/>
  <c r="BX146" i="1"/>
  <c r="AE192" i="29"/>
  <c r="BT77" i="1"/>
  <c r="AE129" i="29"/>
  <c r="BT240" i="1"/>
  <c r="AE236" i="29"/>
  <c r="BU91" i="1"/>
  <c r="BU192" i="1"/>
  <c r="BX77" i="1"/>
  <c r="BT133" i="71"/>
  <c r="BX240" i="1"/>
  <c r="BT65" i="71"/>
  <c r="BU77" i="1"/>
  <c r="AE240" i="29"/>
  <c r="CA194" i="1"/>
  <c r="BY111" i="1"/>
  <c r="BY146" i="1"/>
  <c r="BY100" i="1"/>
  <c r="AE77" i="29"/>
  <c r="BT91" i="71"/>
  <c r="BT146" i="1"/>
  <c r="CA374" i="1"/>
  <c r="BV65" i="1"/>
  <c r="AE65" i="29"/>
  <c r="BU146" i="1"/>
  <c r="AE135" i="29"/>
  <c r="BX91" i="1"/>
  <c r="AE91" i="29"/>
  <c r="BT279" i="1"/>
  <c r="AE133" i="29"/>
  <c r="BT65" i="1"/>
  <c r="AE100" i="29"/>
  <c r="BT136" i="1"/>
  <c r="AE279" i="29"/>
  <c r="BX65" i="1"/>
  <c r="AE127" i="29"/>
  <c r="CA195" i="1"/>
  <c r="BY128" i="1"/>
  <c r="BY91" i="1"/>
  <c r="AE56" i="29"/>
  <c r="BX99" i="1"/>
  <c r="BU184" i="1"/>
  <c r="AE244" i="29"/>
  <c r="BW38" i="1"/>
  <c r="BT99" i="1"/>
  <c r="BV66" i="1"/>
  <c r="BW41" i="1"/>
  <c r="BX55" i="1"/>
  <c r="BT74" i="1"/>
  <c r="AE41" i="29"/>
  <c r="BT37" i="71"/>
  <c r="BT84" i="71"/>
  <c r="BT37" i="1"/>
  <c r="BV41" i="1"/>
  <c r="BV55" i="1"/>
  <c r="BV37" i="1"/>
  <c r="BT55" i="71"/>
  <c r="BY84" i="1"/>
  <c r="BY66" i="1"/>
  <c r="BY37" i="1"/>
  <c r="BX45" i="1"/>
  <c r="BT121" i="71"/>
  <c r="BU31" i="1"/>
  <c r="BV84" i="1"/>
  <c r="BX84" i="1"/>
  <c r="AE55" i="29"/>
  <c r="BT54" i="1"/>
  <c r="AE184" i="29"/>
  <c r="BX38" i="1"/>
  <c r="BW55" i="1"/>
  <c r="BU185" i="1"/>
  <c r="BV72" i="1"/>
  <c r="BT56" i="71"/>
  <c r="BT66" i="1"/>
  <c r="BV45" i="1"/>
  <c r="BV116" i="1"/>
  <c r="BW31" i="1"/>
  <c r="BT185" i="71"/>
  <c r="BY38" i="1"/>
  <c r="BY121" i="1"/>
  <c r="BY185" i="1"/>
  <c r="BU74" i="1"/>
  <c r="BV99" i="1"/>
  <c r="BT244" i="1"/>
  <c r="AE31" i="29"/>
  <c r="AE74" i="29"/>
  <c r="AE72" i="29"/>
  <c r="BU41" i="1"/>
  <c r="AE121" i="29"/>
  <c r="BX116" i="1"/>
  <c r="BU99" i="1"/>
  <c r="BU37" i="1"/>
  <c r="BU55" i="1"/>
  <c r="BW185" i="1"/>
  <c r="BT56" i="1"/>
  <c r="BW72" i="1"/>
  <c r="BW56" i="1"/>
  <c r="BY116" i="1"/>
  <c r="BY74" i="1"/>
  <c r="BY244" i="1"/>
  <c r="AE116" i="29"/>
  <c r="BU56" i="1"/>
  <c r="BU45" i="1"/>
  <c r="BX185" i="1"/>
  <c r="AE54" i="29"/>
  <c r="AE84" i="29"/>
  <c r="BT184" i="71"/>
  <c r="BV74" i="1"/>
  <c r="BX54" i="1"/>
  <c r="BW54" i="1"/>
  <c r="BT45" i="1"/>
  <c r="BT31" i="71"/>
  <c r="BW99" i="1"/>
  <c r="BW121" i="1"/>
  <c r="BV54" i="1"/>
  <c r="BW66" i="1"/>
  <c r="BY55" i="1"/>
  <c r="BY48" i="1"/>
  <c r="BW84" i="1"/>
  <c r="AE38" i="29"/>
  <c r="AE37" i="29"/>
  <c r="BV244" i="1"/>
  <c r="BU38" i="1"/>
  <c r="BX72" i="1"/>
  <c r="AE66" i="29"/>
  <c r="BV56" i="1"/>
  <c r="BX48" i="1"/>
  <c r="BU48" i="1"/>
  <c r="BU116" i="1"/>
  <c r="BT48" i="71"/>
  <c r="BT66" i="71"/>
  <c r="BU244" i="1"/>
  <c r="BW37" i="1"/>
  <c r="BT31" i="1"/>
  <c r="BY72" i="1"/>
  <c r="BY31" i="1"/>
  <c r="BX121" i="1"/>
  <c r="AE99" i="29"/>
  <c r="BT72" i="1"/>
  <c r="BV38" i="1"/>
  <c r="BX41" i="1"/>
  <c r="BX37" i="1"/>
  <c r="BT121" i="1"/>
  <c r="BU72" i="1"/>
  <c r="BT41" i="1"/>
  <c r="BT185" i="1"/>
  <c r="BT45" i="71"/>
  <c r="BT244" i="71"/>
  <c r="BV184" i="1"/>
  <c r="BW45" i="1"/>
  <c r="BT55" i="1"/>
  <c r="BX66" i="1"/>
  <c r="BT84" i="1"/>
  <c r="BX74" i="1"/>
  <c r="BT116" i="71"/>
  <c r="BW74" i="1"/>
  <c r="BX184" i="1"/>
  <c r="BX31" i="1"/>
  <c r="AE185" i="29"/>
  <c r="BV31" i="1"/>
  <c r="BU66" i="1"/>
  <c r="BT38" i="71"/>
  <c r="BW184" i="1"/>
  <c r="BT99" i="71"/>
  <c r="BV121" i="1"/>
  <c r="BU121" i="1"/>
  <c r="BW116" i="1"/>
  <c r="BW48" i="1"/>
  <c r="BY45" i="1"/>
  <c r="BY56" i="1"/>
  <c r="BY184" i="1"/>
  <c r="BY99" i="1"/>
  <c r="BT41" i="71"/>
  <c r="BU84" i="1"/>
  <c r="BX56" i="1"/>
  <c r="AE45" i="29"/>
  <c r="BT184" i="1"/>
  <c r="BU54" i="1"/>
  <c r="BT38" i="1"/>
  <c r="AE48" i="29"/>
  <c r="BT116" i="1"/>
  <c r="BV48" i="1"/>
  <c r="BT72" i="71"/>
  <c r="BT54" i="71"/>
  <c r="BW244" i="1"/>
  <c r="BT48" i="1"/>
  <c r="BV185" i="1"/>
  <c r="BT74" i="71"/>
  <c r="BX244" i="1"/>
  <c r="BY54" i="1"/>
  <c r="BY41" i="1"/>
  <c r="G183" i="1"/>
  <c r="G183" i="71"/>
  <c r="G195" i="1"/>
  <c r="G195" i="71"/>
  <c r="G126" i="71"/>
  <c r="G126" i="1"/>
  <c r="G244" i="71"/>
  <c r="G244" i="1"/>
  <c r="G41" i="71"/>
  <c r="G41" i="1"/>
  <c r="G97" i="71"/>
  <c r="G97" i="1"/>
  <c r="G140" i="1"/>
  <c r="G140" i="71"/>
  <c r="G92" i="71"/>
  <c r="G92" i="1"/>
  <c r="G61" i="1"/>
  <c r="G61" i="71"/>
  <c r="G143" i="1"/>
  <c r="G143" i="71"/>
  <c r="G64" i="71"/>
  <c r="G64" i="1"/>
  <c r="G187" i="71"/>
  <c r="G187" i="1"/>
  <c r="G349" i="71"/>
  <c r="G349" i="1"/>
  <c r="G192" i="1"/>
  <c r="G192" i="71"/>
  <c r="G312" i="71"/>
  <c r="G312" i="1"/>
  <c r="G291" i="1"/>
  <c r="G291" i="71"/>
  <c r="G132" i="1"/>
  <c r="G132" i="71"/>
  <c r="G171" i="71"/>
  <c r="G171" i="1"/>
  <c r="G115" i="71"/>
  <c r="G115" i="1"/>
  <c r="G69" i="71"/>
  <c r="G69" i="1"/>
  <c r="G34" i="1"/>
  <c r="G34" i="71"/>
  <c r="G258" i="1"/>
  <c r="G258" i="71"/>
  <c r="G250" i="1"/>
  <c r="G250" i="71"/>
  <c r="G198" i="1"/>
  <c r="G198" i="71"/>
  <c r="G44" i="71"/>
  <c r="G44" i="1"/>
  <c r="G163" i="1"/>
  <c r="G163" i="71"/>
  <c r="G206" i="1"/>
  <c r="G206" i="71"/>
  <c r="G184" i="71"/>
  <c r="G184" i="1"/>
  <c r="G93" i="71"/>
  <c r="G93" i="1"/>
  <c r="G147" i="71"/>
  <c r="G147" i="1"/>
  <c r="G238" i="1"/>
  <c r="G238" i="71"/>
  <c r="G314" i="71"/>
  <c r="G314" i="1"/>
  <c r="G277" i="1"/>
  <c r="G277" i="71"/>
  <c r="G110" i="1"/>
  <c r="G110" i="71"/>
  <c r="G158" i="1"/>
  <c r="G158" i="71"/>
  <c r="G120" i="71"/>
  <c r="G120" i="1"/>
  <c r="G298" i="1"/>
  <c r="G298" i="71"/>
  <c r="G201" i="71"/>
  <c r="G201" i="1"/>
  <c r="G99" i="1"/>
  <c r="G99" i="71"/>
  <c r="G317" i="71"/>
  <c r="G317" i="1"/>
  <c r="G130" i="1"/>
  <c r="G130" i="71"/>
  <c r="G142" i="71"/>
  <c r="G142" i="1"/>
  <c r="G313" i="1"/>
  <c r="G313" i="71"/>
  <c r="G376" i="71"/>
  <c r="G376" i="1"/>
  <c r="BV63" i="1"/>
  <c r="BX62" i="1"/>
  <c r="BT61" i="1"/>
  <c r="BT62" i="71"/>
  <c r="BY64" i="1"/>
  <c r="BY63" i="1"/>
  <c r="BY62" i="1"/>
  <c r="BX63" i="1"/>
  <c r="BU63" i="1"/>
  <c r="BW61" i="1"/>
  <c r="BT64" i="71"/>
  <c r="BU64" i="1"/>
  <c r="BW64" i="1"/>
  <c r="BY61" i="1"/>
  <c r="AE62" i="29"/>
  <c r="AE64" i="29"/>
  <c r="BV62" i="1"/>
  <c r="BU61" i="1"/>
  <c r="BT63" i="1"/>
  <c r="BW63" i="1"/>
  <c r="BT64" i="1"/>
  <c r="BX61" i="1"/>
  <c r="BV61" i="1"/>
  <c r="BV64" i="1"/>
  <c r="BT62" i="1"/>
  <c r="BT63" i="71"/>
  <c r="BX64" i="1"/>
  <c r="BU62" i="1"/>
  <c r="BT61" i="71"/>
  <c r="AE61" i="29"/>
  <c r="AE63" i="29"/>
  <c r="BW62" i="1"/>
  <c r="G360" i="71"/>
  <c r="G360" i="1"/>
  <c r="G109" i="71"/>
  <c r="G109" i="1"/>
  <c r="G100" i="71"/>
  <c r="G100" i="1"/>
  <c r="G228" i="71"/>
  <c r="G228" i="1"/>
  <c r="G182" i="71"/>
  <c r="G182" i="1"/>
  <c r="G285" i="71"/>
  <c r="G285" i="1"/>
  <c r="G304" i="1"/>
  <c r="G304" i="71"/>
  <c r="G363" i="71"/>
  <c r="G363" i="1"/>
  <c r="G242" i="1"/>
  <c r="G242" i="71"/>
  <c r="G79" i="1"/>
  <c r="G79" i="71"/>
  <c r="G296" i="1"/>
  <c r="G296" i="71"/>
  <c r="G210" i="71"/>
  <c r="G210" i="1"/>
  <c r="G82" i="1"/>
  <c r="G82" i="71"/>
  <c r="G36" i="71"/>
  <c r="G36" i="1"/>
  <c r="G96" i="1"/>
  <c r="G96" i="71"/>
  <c r="G172" i="71"/>
  <c r="G172" i="1"/>
  <c r="G45" i="71"/>
  <c r="G45" i="1"/>
  <c r="G325" i="1"/>
  <c r="G325" i="71"/>
  <c r="G29" i="71"/>
  <c r="G29" i="1"/>
  <c r="G161" i="71"/>
  <c r="G161" i="1"/>
  <c r="G165" i="1"/>
  <c r="G165" i="71"/>
  <c r="G94" i="1"/>
  <c r="G94" i="71"/>
  <c r="G57" i="1"/>
  <c r="G57" i="71"/>
  <c r="G341" i="1"/>
  <c r="G341" i="71"/>
  <c r="G141" i="71"/>
  <c r="G141" i="1"/>
  <c r="G71" i="71"/>
  <c r="G71" i="1"/>
  <c r="G32" i="1"/>
  <c r="G32" i="71"/>
  <c r="G170" i="1"/>
  <c r="G170" i="71"/>
  <c r="G76" i="1"/>
  <c r="G76" i="71"/>
  <c r="G43" i="71"/>
  <c r="G43" i="1"/>
  <c r="G270" i="71"/>
  <c r="G270" i="1"/>
  <c r="G42" i="71"/>
  <c r="G42" i="1"/>
  <c r="G159" i="71"/>
  <c r="G159" i="1"/>
  <c r="G271" i="1"/>
  <c r="G271" i="71"/>
  <c r="G58" i="1"/>
  <c r="G58" i="71"/>
  <c r="G252" i="71"/>
  <c r="G252" i="1"/>
  <c r="G148" i="1"/>
  <c r="G148" i="71"/>
  <c r="G248" i="71"/>
  <c r="G248" i="1"/>
  <c r="G219" i="1"/>
  <c r="G219" i="71"/>
  <c r="G162" i="71"/>
  <c r="G162" i="1"/>
  <c r="G83" i="71"/>
  <c r="G83" i="1"/>
  <c r="G27" i="1"/>
  <c r="G27" i="71"/>
  <c r="G352" i="1"/>
  <c r="G352" i="71"/>
  <c r="G294" i="71"/>
  <c r="G294" i="1"/>
  <c r="G40" i="1"/>
  <c r="G40" i="71"/>
  <c r="G319" i="1"/>
  <c r="G319" i="71"/>
  <c r="G275" i="1"/>
  <c r="G275" i="71"/>
  <c r="G31" i="1"/>
  <c r="G31" i="71"/>
  <c r="G241" i="1"/>
  <c r="G241" i="71"/>
  <c r="G273" i="1"/>
  <c r="G273" i="71"/>
  <c r="G67" i="71"/>
  <c r="G67" i="1"/>
  <c r="G203" i="71"/>
  <c r="G203" i="1"/>
  <c r="G105" i="71"/>
  <c r="G105" i="1"/>
  <c r="G204" i="71"/>
  <c r="G204" i="1"/>
  <c r="G173" i="71"/>
  <c r="G173" i="1"/>
  <c r="G86" i="1"/>
  <c r="G86" i="71"/>
  <c r="G269" i="71"/>
  <c r="G269" i="1"/>
  <c r="G102" i="71"/>
  <c r="G102" i="1"/>
  <c r="G153" i="71"/>
  <c r="G153" i="1"/>
  <c r="G48" i="71"/>
  <c r="G48" i="1"/>
  <c r="G129" i="71"/>
  <c r="G129" i="1"/>
  <c r="G311" i="1"/>
  <c r="G311" i="71"/>
  <c r="G137" i="71"/>
  <c r="G137" i="1"/>
  <c r="G371" i="1"/>
  <c r="G371" i="71"/>
  <c r="G262" i="71"/>
  <c r="G262" i="1"/>
  <c r="G254" i="71"/>
  <c r="G254" i="1"/>
  <c r="G116" i="1"/>
  <c r="G116" i="71"/>
  <c r="G174" i="71"/>
  <c r="G174" i="1"/>
  <c r="G85" i="1"/>
  <c r="G85" i="71"/>
  <c r="G88" i="1"/>
  <c r="G88" i="71"/>
  <c r="G59" i="71"/>
  <c r="G59" i="1"/>
  <c r="G245" i="1"/>
  <c r="G245" i="71"/>
  <c r="G114" i="71"/>
  <c r="G114" i="1"/>
  <c r="G257" i="1"/>
  <c r="G257" i="71"/>
  <c r="G316" i="1"/>
  <c r="G316" i="71"/>
  <c r="G117" i="71"/>
  <c r="G117" i="1"/>
  <c r="G199" i="71"/>
  <c r="G199" i="1"/>
  <c r="G207" i="1"/>
  <c r="G207" i="71"/>
  <c r="G286" i="71"/>
  <c r="G286" i="1"/>
  <c r="G212" i="1"/>
  <c r="G212" i="71"/>
  <c r="G231" i="1"/>
  <c r="G231" i="71"/>
  <c r="G236" i="71"/>
  <c r="G236" i="1"/>
  <c r="G334" i="1"/>
  <c r="G334" i="71"/>
  <c r="G364" i="1"/>
  <c r="G364" i="71"/>
  <c r="G77" i="1"/>
  <c r="G77" i="71"/>
  <c r="G239" i="1"/>
  <c r="G239" i="71"/>
  <c r="G310" i="1"/>
  <c r="G310" i="71"/>
  <c r="G297" i="1"/>
  <c r="G297" i="71"/>
  <c r="F22" i="71"/>
  <c r="G56" i="1"/>
  <c r="G56" i="71"/>
  <c r="G155" i="1"/>
  <c r="G155" i="71"/>
  <c r="G302" i="71"/>
  <c r="G302" i="1"/>
  <c r="G98" i="71"/>
  <c r="G98" i="1"/>
  <c r="G217" i="71"/>
  <c r="G217" i="1"/>
  <c r="G81" i="71"/>
  <c r="G81" i="1"/>
  <c r="G290" i="71"/>
  <c r="G290" i="1"/>
  <c r="G160" i="1"/>
  <c r="G160" i="71"/>
  <c r="G329" i="1"/>
  <c r="G329" i="71"/>
  <c r="G344" i="1"/>
  <c r="G344" i="71"/>
  <c r="G256" i="71"/>
  <c r="G256" i="1"/>
  <c r="G307" i="1"/>
  <c r="G307" i="71"/>
  <c r="G37" i="1"/>
  <c r="G37" i="71"/>
  <c r="G25" i="1"/>
  <c r="G21" i="29"/>
  <c r="G25" i="71"/>
  <c r="G342" i="71"/>
  <c r="G342" i="1"/>
  <c r="G177" i="1"/>
  <c r="G177" i="71"/>
  <c r="G336" i="1"/>
  <c r="G336" i="71"/>
  <c r="G133" i="1"/>
  <c r="G133" i="71"/>
  <c r="G343" i="1"/>
  <c r="G343" i="71"/>
  <c r="G193" i="71"/>
  <c r="G193" i="1"/>
  <c r="G73" i="1"/>
  <c r="G73" i="71"/>
  <c r="G224" i="71"/>
  <c r="G224" i="1"/>
  <c r="G149" i="71"/>
  <c r="G149" i="1"/>
  <c r="G287" i="71"/>
  <c r="G287" i="1"/>
  <c r="G369" i="1"/>
  <c r="G369" i="71"/>
  <c r="G51" i="71"/>
  <c r="G51" i="1"/>
  <c r="G194" i="71"/>
  <c r="G194" i="1"/>
  <c r="G35" i="1"/>
  <c r="G35" i="71"/>
  <c r="G288" i="71"/>
  <c r="G288" i="1"/>
  <c r="G370" i="71"/>
  <c r="G370" i="1"/>
  <c r="G95" i="1"/>
  <c r="G95" i="71"/>
  <c r="G180" i="71"/>
  <c r="G180" i="1"/>
  <c r="G305" i="1"/>
  <c r="G305" i="71"/>
  <c r="G33" i="1"/>
  <c r="G33" i="71"/>
  <c r="G274" i="1"/>
  <c r="G274" i="71"/>
  <c r="G104" i="1"/>
  <c r="G104" i="71"/>
  <c r="G247" i="71"/>
  <c r="G247" i="1"/>
  <c r="G179" i="71"/>
  <c r="G179" i="1"/>
  <c r="G309" i="71"/>
  <c r="G309" i="1"/>
  <c r="G243" i="71"/>
  <c r="G243" i="1"/>
  <c r="G259" i="71"/>
  <c r="G259" i="1"/>
  <c r="G145" i="1"/>
  <c r="G145" i="71"/>
  <c r="G167" i="1"/>
  <c r="G167" i="71"/>
  <c r="G350" i="71"/>
  <c r="G350" i="1"/>
  <c r="T44" i="21"/>
  <c r="U44" i="21"/>
  <c r="R44" i="21"/>
  <c r="AD44" i="21"/>
  <c r="V44" i="21"/>
  <c r="X44" i="21"/>
  <c r="Z44" i="21"/>
  <c r="N44" i="21"/>
  <c r="W44" i="21"/>
  <c r="S44" i="21"/>
  <c r="Q44" i="21"/>
  <c r="AM44" i="21"/>
  <c r="AL44" i="21"/>
  <c r="AA44" i="21"/>
  <c r="AB44" i="21"/>
  <c r="AH44" i="21"/>
  <c r="AC44" i="21"/>
  <c r="Y44" i="21"/>
  <c r="CA209" i="1"/>
  <c r="CA210" i="1"/>
  <c r="CA211" i="1"/>
  <c r="CA212" i="1"/>
  <c r="CA214" i="1"/>
  <c r="CA144" i="1"/>
  <c r="CA229" i="1"/>
  <c r="CA175" i="1"/>
  <c r="CA163" i="1"/>
  <c r="CA164" i="1"/>
  <c r="CA297" i="1"/>
  <c r="CA313" i="1"/>
  <c r="CA321" i="1"/>
  <c r="CA329" i="1"/>
  <c r="CA345" i="1"/>
  <c r="CA350" i="1"/>
  <c r="CA167" i="1"/>
  <c r="CA200" i="1"/>
  <c r="CA296" i="1"/>
  <c r="CA304" i="1"/>
  <c r="CA312" i="1"/>
  <c r="CA320" i="1"/>
  <c r="CA328" i="1"/>
  <c r="CA338" i="1"/>
  <c r="CA344" i="1"/>
  <c r="CA349" i="1"/>
  <c r="CA371" i="1"/>
  <c r="CA178" i="1"/>
  <c r="CA196" i="1"/>
  <c r="CA207" i="1"/>
  <c r="CA295" i="1"/>
  <c r="CA303" i="1"/>
  <c r="CA311" i="1"/>
  <c r="CA319" i="1"/>
  <c r="CA327" i="1"/>
  <c r="CA288" i="1"/>
  <c r="CA294" i="1"/>
  <c r="CA302" i="1"/>
  <c r="CA310" i="1"/>
  <c r="CA318" i="1"/>
  <c r="CA326" i="1"/>
  <c r="CA341" i="1"/>
  <c r="CA51" i="1"/>
  <c r="CA289" i="1"/>
  <c r="CA376" i="1"/>
  <c r="CA246" i="1"/>
  <c r="CA118" i="1"/>
  <c r="CA293" i="1"/>
  <c r="CA301" i="1"/>
  <c r="CA309" i="1"/>
  <c r="CA317" i="1"/>
  <c r="CA325" i="1"/>
  <c r="CA354" i="1"/>
  <c r="CA355" i="1"/>
  <c r="CA356" i="1"/>
  <c r="CA357" i="1"/>
  <c r="CA358" i="1"/>
  <c r="CA359" i="1"/>
  <c r="CA360" i="1"/>
  <c r="CA361" i="1"/>
  <c r="CA362" i="1"/>
  <c r="CA363" i="1"/>
  <c r="CA364" i="1"/>
  <c r="CA365" i="1"/>
  <c r="CA366" i="1"/>
  <c r="CA367" i="1"/>
  <c r="CA368" i="1"/>
  <c r="CA369" i="1"/>
  <c r="CA370" i="1"/>
  <c r="CA372" i="1"/>
  <c r="CA292" i="1"/>
  <c r="CA300" i="1"/>
  <c r="CA308" i="1"/>
  <c r="CA316" i="1"/>
  <c r="CA324" i="1"/>
  <c r="CA353" i="1"/>
  <c r="CA247" i="1"/>
  <c r="CA299" i="1"/>
  <c r="CA252" i="1"/>
  <c r="CA25" i="1"/>
  <c r="CA231" i="1"/>
  <c r="CA306" i="1"/>
  <c r="CA314" i="1"/>
  <c r="CA331" i="1"/>
  <c r="CA333" i="1"/>
  <c r="CA335" i="1"/>
  <c r="CA337" i="1"/>
  <c r="CA307" i="1"/>
  <c r="CA234" i="1"/>
  <c r="CA290" i="1"/>
  <c r="CA322" i="1"/>
  <c r="CA351" i="1"/>
  <c r="CA239" i="1"/>
  <c r="CA315" i="1"/>
  <c r="CA206" i="1"/>
  <c r="CA342" i="1"/>
  <c r="CA298" i="1"/>
  <c r="CA330" i="1"/>
  <c r="CA332" i="1"/>
  <c r="CA334" i="1"/>
  <c r="CA336" i="1"/>
  <c r="CA346" i="1"/>
  <c r="CA291" i="1"/>
  <c r="CA323" i="1"/>
  <c r="CA352" i="1"/>
  <c r="CA151" i="1"/>
  <c r="CA180" i="1"/>
  <c r="CA150" i="1"/>
  <c r="CA35" i="1"/>
  <c r="CA107" i="1"/>
  <c r="CA261" i="1"/>
  <c r="CA339" i="1"/>
  <c r="CA141" i="1"/>
  <c r="CA348" i="1"/>
  <c r="CA277" i="1"/>
  <c r="CA32" i="1"/>
  <c r="CA260" i="1"/>
  <c r="CA204" i="1"/>
  <c r="CA165" i="1"/>
  <c r="CA182" i="1"/>
  <c r="CA276" i="1"/>
  <c r="CA259" i="1"/>
  <c r="CA120" i="1"/>
  <c r="CA90" i="1"/>
  <c r="CA160" i="1"/>
  <c r="CA275" i="1"/>
  <c r="CA258" i="1"/>
  <c r="CA217" i="1"/>
  <c r="CA126" i="1"/>
  <c r="CA274" i="1"/>
  <c r="CA143" i="1"/>
  <c r="CA152" i="1"/>
  <c r="CA88" i="1"/>
  <c r="CA238" i="1"/>
  <c r="CA181" i="1"/>
  <c r="CA86" i="1"/>
  <c r="CA215" i="1"/>
  <c r="CA183" i="1"/>
  <c r="CA161" i="1"/>
  <c r="CA270" i="1"/>
  <c r="CA158" i="1"/>
  <c r="CA245" i="1"/>
  <c r="CA188" i="1"/>
  <c r="CA218" i="1"/>
  <c r="CA145" i="1"/>
  <c r="CA138" i="1"/>
  <c r="CA95" i="1"/>
  <c r="CA106" i="1"/>
  <c r="CA227" i="1"/>
  <c r="CA53" i="1"/>
  <c r="CA255" i="1"/>
  <c r="CA235" i="1"/>
  <c r="CA193" i="1"/>
  <c r="CA225" i="1"/>
  <c r="CA343" i="1"/>
  <c r="CA109" i="1"/>
  <c r="CA254" i="1"/>
  <c r="CA233" i="1"/>
  <c r="CA189" i="1"/>
  <c r="CA102" i="1"/>
  <c r="CA340" i="1"/>
  <c r="CA232" i="1"/>
  <c r="CA201" i="1"/>
  <c r="CA159" i="1"/>
  <c r="CA250" i="1"/>
  <c r="CA156" i="1"/>
  <c r="CA89" i="1"/>
  <c r="CA271" i="1"/>
  <c r="CA230" i="1"/>
  <c r="CA85" i="1"/>
  <c r="CA78" i="1"/>
  <c r="CA249" i="1"/>
  <c r="CA75" i="1"/>
  <c r="CA285" i="1"/>
  <c r="CA187" i="1"/>
  <c r="CA166" i="1"/>
  <c r="CA155" i="1"/>
  <c r="CA284" i="1"/>
  <c r="CA202" i="1"/>
  <c r="CA243" i="1"/>
  <c r="CA283" i="1"/>
  <c r="CA199" i="1"/>
  <c r="CA154" i="1"/>
  <c r="CA173" i="1"/>
  <c r="CA153" i="1"/>
  <c r="CA26" i="1"/>
  <c r="CA226" i="1"/>
  <c r="CA216" i="1"/>
  <c r="CA282" i="1"/>
  <c r="CA222" i="1"/>
  <c r="CA280" i="1"/>
  <c r="CA157" i="1"/>
  <c r="CA186" i="1"/>
  <c r="CA267" i="1"/>
  <c r="CA281" i="1"/>
  <c r="CA213" i="1"/>
  <c r="CA130" i="1"/>
  <c r="CA94" i="1"/>
  <c r="CA60" i="1"/>
  <c r="CA256" i="1"/>
  <c r="CA37" i="1"/>
  <c r="CA72" i="1"/>
  <c r="CA74" i="1"/>
  <c r="CA38" i="1"/>
  <c r="CA244" i="1"/>
  <c r="CA184" i="1"/>
  <c r="CA55" i="1"/>
  <c r="CA31" i="1"/>
  <c r="CA56" i="1"/>
  <c r="CA45" i="1"/>
  <c r="CA54" i="1"/>
  <c r="CA121" i="1"/>
  <c r="CA66" i="1"/>
  <c r="CA48" i="1"/>
  <c r="CA185" i="1"/>
  <c r="CA99" i="1"/>
  <c r="CA41" i="1"/>
  <c r="CA116" i="1"/>
  <c r="CA84" i="1"/>
  <c r="CA264" i="1"/>
  <c r="CA198" i="1"/>
  <c r="CA257" i="1"/>
  <c r="CA219" i="1"/>
  <c r="CA46" i="1"/>
  <c r="CA179" i="1"/>
  <c r="CA59" i="1"/>
  <c r="CA221" i="1"/>
  <c r="CA119" i="1"/>
  <c r="CA63" i="1"/>
  <c r="CA112" i="1"/>
  <c r="CA98" i="1"/>
  <c r="CA147" i="1"/>
  <c r="CA97" i="1"/>
  <c r="CA77" i="1"/>
  <c r="CA279" i="1"/>
  <c r="CA146" i="1"/>
  <c r="CA203" i="1"/>
  <c r="CA67" i="1"/>
  <c r="CA248" i="1"/>
  <c r="CA93" i="1"/>
  <c r="CA122" i="1"/>
  <c r="CA69" i="1"/>
  <c r="CA137" i="1"/>
  <c r="CA140" i="1"/>
  <c r="CA83" i="1"/>
  <c r="CA123" i="1"/>
  <c r="CA124" i="1"/>
  <c r="CA58" i="1"/>
  <c r="CA191" i="1"/>
  <c r="CA111" i="1"/>
  <c r="CA117" i="1"/>
  <c r="CA168" i="1"/>
  <c r="CA197" i="1"/>
  <c r="CA49" i="1"/>
  <c r="CA176" i="1"/>
  <c r="CA79" i="1"/>
  <c r="CA92" i="1"/>
  <c r="CA190" i="1"/>
  <c r="CA81" i="1"/>
  <c r="CA80" i="1"/>
  <c r="CA47" i="1"/>
  <c r="CA132" i="1"/>
  <c r="CA71" i="1"/>
  <c r="CA29" i="1"/>
  <c r="CA101" i="1"/>
  <c r="CA64" i="1"/>
  <c r="CA131" i="1"/>
  <c r="CA171" i="1"/>
  <c r="CA125" i="1"/>
  <c r="CA208" i="1"/>
  <c r="CA73" i="1"/>
  <c r="CA91" i="1"/>
  <c r="CA65" i="1"/>
  <c r="CA133" i="1"/>
  <c r="CA100" i="1"/>
  <c r="CA39" i="1"/>
  <c r="CA103" i="1"/>
  <c r="CA28" i="1"/>
  <c r="CA104" i="1"/>
  <c r="CA87" i="1"/>
  <c r="CA27" i="1"/>
  <c r="CA223" i="1"/>
  <c r="CA220" i="1"/>
  <c r="CA110" i="1"/>
  <c r="CA108" i="1"/>
  <c r="CA273" i="1"/>
  <c r="CA50" i="1"/>
  <c r="CA76" i="1"/>
  <c r="CA237" i="1"/>
  <c r="CA134" i="1"/>
  <c r="CA139" i="1"/>
  <c r="CA82" i="1"/>
  <c r="CA105" i="1"/>
  <c r="CA287" i="1"/>
  <c r="CA57" i="1"/>
  <c r="CA242" i="1"/>
  <c r="CA30" i="1"/>
  <c r="CA224" i="1"/>
  <c r="CA205" i="1"/>
  <c r="CA36" i="1"/>
  <c r="CA269" i="1"/>
  <c r="CA174" i="1"/>
  <c r="CA114" i="1"/>
  <c r="CA43" i="1"/>
  <c r="CA70" i="1"/>
  <c r="CA262" i="1"/>
  <c r="CA113" i="1"/>
  <c r="CA127" i="1"/>
  <c r="CA33" i="1"/>
  <c r="CA68" i="1"/>
  <c r="CA42" i="1"/>
  <c r="CA272" i="1"/>
  <c r="CA170" i="1"/>
  <c r="CA251" i="1"/>
  <c r="CA96" i="1"/>
  <c r="CA115" i="1"/>
  <c r="CA44" i="1"/>
  <c r="CA62" i="1"/>
  <c r="CA172" i="1"/>
  <c r="CA148" i="1"/>
  <c r="CA169" i="1"/>
  <c r="CA40" i="1"/>
  <c r="CA149" i="1"/>
  <c r="CA266" i="1"/>
  <c r="CA128" i="1"/>
  <c r="CA192" i="1"/>
  <c r="CA136" i="1"/>
  <c r="CA135" i="1"/>
  <c r="CA236" i="1"/>
  <c r="CA265" i="1"/>
  <c r="CA241" i="1"/>
  <c r="CA278" i="1"/>
  <c r="CA263" i="1"/>
  <c r="CA286" i="1"/>
  <c r="CA61" i="1"/>
  <c r="CA228" i="1"/>
  <c r="CA142" i="1"/>
  <c r="CA268" i="1"/>
  <c r="CA34" i="1"/>
  <c r="CA129" i="1"/>
  <c r="CA240" i="1"/>
  <c r="CA52" i="1"/>
  <c r="AZ253" i="1"/>
  <c r="AZ253" i="71" s="1"/>
  <c r="AX253" i="1"/>
  <c r="AX253" i="71" s="1"/>
  <c r="AW253" i="1"/>
  <c r="AW253" i="71" s="1"/>
  <c r="BA294" i="1"/>
  <c r="BA294" i="71" s="1"/>
  <c r="BC294" i="1"/>
  <c r="BC294" i="71" s="1"/>
  <c r="BE294" i="1"/>
  <c r="BE294" i="71" s="1"/>
  <c r="BB294" i="1"/>
  <c r="BB294" i="71" s="1"/>
  <c r="AZ294" i="1"/>
  <c r="AZ294" i="71" s="1"/>
  <c r="BH294" i="1"/>
  <c r="BH294" i="71" s="1"/>
  <c r="BG294" i="1"/>
  <c r="BG294" i="71" s="1"/>
  <c r="BF294" i="1"/>
  <c r="BF294" i="71" s="1"/>
  <c r="BD294" i="1"/>
  <c r="BD294" i="71" s="1"/>
  <c r="AT21" i="71"/>
  <c r="AT294" i="1"/>
  <c r="AT294" i="71" s="1"/>
  <c r="AV294" i="1"/>
  <c r="AV294" i="71" s="1"/>
  <c r="AX294" i="1"/>
  <c r="AX294" i="71" s="1"/>
  <c r="AY294" i="1"/>
  <c r="AY294" i="71" s="1"/>
  <c r="AW294" i="1"/>
  <c r="AW294" i="71" s="1"/>
  <c r="AT21" i="1"/>
  <c r="AS118" i="1"/>
  <c r="AS118" i="71" s="1"/>
  <c r="AS317" i="1"/>
  <c r="AS317" i="71" s="1"/>
  <c r="AS361" i="1"/>
  <c r="AS361" i="71" s="1"/>
  <c r="AS200" i="1"/>
  <c r="AS200" i="71" s="1"/>
  <c r="AS331" i="1"/>
  <c r="AS331" i="71" s="1"/>
  <c r="AS349" i="1"/>
  <c r="AS349" i="71" s="1"/>
  <c r="AS347" i="1"/>
  <c r="AS347" i="71" s="1"/>
  <c r="AS312" i="1"/>
  <c r="AS312" i="71" s="1"/>
  <c r="AS323" i="1"/>
  <c r="AS323" i="71" s="1"/>
  <c r="AS307" i="1"/>
  <c r="AS307" i="71" s="1"/>
  <c r="AS367" i="1"/>
  <c r="AS367" i="71" s="1"/>
  <c r="AS329" i="1"/>
  <c r="AS329" i="71" s="1"/>
  <c r="AS356" i="1"/>
  <c r="AS356" i="71" s="1"/>
  <c r="AS292" i="1"/>
  <c r="AS292" i="71" s="1"/>
  <c r="AS351" i="1"/>
  <c r="AS351" i="71" s="1"/>
  <c r="AS306" i="1"/>
  <c r="AS306" i="71" s="1"/>
  <c r="AS366" i="1"/>
  <c r="AS366" i="71" s="1"/>
  <c r="AS293" i="1"/>
  <c r="AS293" i="71" s="1"/>
  <c r="AS337" i="1"/>
  <c r="AS337" i="71" s="1"/>
  <c r="AS313" i="1"/>
  <c r="AS313" i="71" s="1"/>
  <c r="AS359" i="1"/>
  <c r="AS359" i="71" s="1"/>
  <c r="AS328" i="1"/>
  <c r="AS328" i="71" s="1"/>
  <c r="AS315" i="1"/>
  <c r="AS315" i="71" s="1"/>
  <c r="AS369" i="1"/>
  <c r="AS369" i="71" s="1"/>
  <c r="AS370" i="1"/>
  <c r="AS370" i="71" s="1"/>
  <c r="AS345" i="1"/>
  <c r="AS345" i="71" s="1"/>
  <c r="AS167" i="1"/>
  <c r="AS167" i="71" s="1"/>
  <c r="AS355" i="1"/>
  <c r="AS355" i="71" s="1"/>
  <c r="AS333" i="1"/>
  <c r="AS333" i="71" s="1"/>
  <c r="AS295" i="1"/>
  <c r="AS295" i="71" s="1"/>
  <c r="AS290" i="1"/>
  <c r="AS290" i="71" s="1"/>
  <c r="AS239" i="1"/>
  <c r="AS239" i="71" s="1"/>
  <c r="AS318" i="1"/>
  <c r="AS318" i="71" s="1"/>
  <c r="AS304" i="1"/>
  <c r="AS304" i="71" s="1"/>
  <c r="AS358" i="1"/>
  <c r="AS358" i="71" s="1"/>
  <c r="AS344" i="1"/>
  <c r="AS344" i="71" s="1"/>
  <c r="AS368" i="1"/>
  <c r="AS368" i="71" s="1"/>
  <c r="AS311" i="1"/>
  <c r="AS311" i="71" s="1"/>
  <c r="AS334" i="1"/>
  <c r="AS334" i="71" s="1"/>
  <c r="AS209" i="1"/>
  <c r="AS209" i="71" s="1"/>
  <c r="AS297" i="1"/>
  <c r="AS297" i="71" s="1"/>
  <c r="AS364" i="1"/>
  <c r="AS364" i="71" s="1"/>
  <c r="AS308" i="1"/>
  <c r="AS308" i="71" s="1"/>
  <c r="AS365" i="1"/>
  <c r="AS365" i="71" s="1"/>
  <c r="AS376" i="1"/>
  <c r="AS376" i="71" s="1"/>
  <c r="AS330" i="1"/>
  <c r="AS330" i="71" s="1"/>
  <c r="AS372" i="1"/>
  <c r="AS372" i="71" s="1"/>
  <c r="AS301" i="1"/>
  <c r="AS301" i="71" s="1"/>
  <c r="AS354" i="1"/>
  <c r="AS354" i="71" s="1"/>
  <c r="AS332" i="1"/>
  <c r="AS332" i="71" s="1"/>
  <c r="AS326" i="1"/>
  <c r="AS326" i="71" s="1"/>
  <c r="AS316" i="1"/>
  <c r="AS316" i="71" s="1"/>
  <c r="AS360" i="1"/>
  <c r="AS360" i="71" s="1"/>
  <c r="AS321" i="1"/>
  <c r="AS321" i="71" s="1"/>
  <c r="AS314" i="1"/>
  <c r="AS314" i="71" s="1"/>
  <c r="AS296" i="1"/>
  <c r="AS296" i="71" s="1"/>
  <c r="AS144" i="1"/>
  <c r="AS144" i="71" s="1"/>
  <c r="AS319" i="1"/>
  <c r="AS319" i="71" s="1"/>
  <c r="AS175" i="1"/>
  <c r="AS175" i="71" s="1"/>
  <c r="AS327" i="1"/>
  <c r="AS327" i="71" s="1"/>
  <c r="AS325" i="1"/>
  <c r="AS325" i="71" s="1"/>
  <c r="AS350" i="1"/>
  <c r="AS350" i="71" s="1"/>
  <c r="AS322" i="1"/>
  <c r="AS322" i="71" s="1"/>
  <c r="AS302" i="1"/>
  <c r="AS302" i="71" s="1"/>
  <c r="AS346" i="1"/>
  <c r="AS346" i="71" s="1"/>
  <c r="AS299" i="1"/>
  <c r="AS299" i="71" s="1"/>
  <c r="AS363" i="1"/>
  <c r="AS363" i="71" s="1"/>
  <c r="AS300" i="1"/>
  <c r="AS300" i="71" s="1"/>
  <c r="AS336" i="1"/>
  <c r="AS336" i="71" s="1"/>
  <c r="AS357" i="1"/>
  <c r="AS357" i="71" s="1"/>
  <c r="AS352" i="1"/>
  <c r="AS352" i="71" s="1"/>
  <c r="AS310" i="1"/>
  <c r="AS310" i="71" s="1"/>
  <c r="AS309" i="1"/>
  <c r="AS309" i="71" s="1"/>
  <c r="AS353" i="1"/>
  <c r="AS353" i="71" s="1"/>
  <c r="AS324" i="1"/>
  <c r="AS324" i="71" s="1"/>
  <c r="AS335" i="1"/>
  <c r="AS335" i="71" s="1"/>
  <c r="AS320" i="1"/>
  <c r="AS320" i="71" s="1"/>
  <c r="AS362" i="1"/>
  <c r="AS362" i="71" s="1"/>
  <c r="AS291" i="1"/>
  <c r="AS291" i="71" s="1"/>
  <c r="AS298" i="1"/>
  <c r="AS298" i="71" s="1"/>
  <c r="AS214" i="1"/>
  <c r="AS214" i="71" s="1"/>
  <c r="AS211" i="1"/>
  <c r="AS211" i="71" s="1"/>
  <c r="BC22" i="71"/>
  <c r="BI294" i="1"/>
  <c r="BI294" i="71" s="1"/>
  <c r="P27" i="73"/>
  <c r="P39" i="73"/>
  <c r="P25" i="73"/>
  <c r="P11" i="73"/>
  <c r="P14" i="21"/>
  <c r="P13" i="21"/>
  <c r="P42" i="73"/>
  <c r="P41" i="73"/>
  <c r="P8" i="73"/>
  <c r="P9" i="73"/>
  <c r="P30" i="73"/>
  <c r="P22" i="73"/>
  <c r="P17" i="73"/>
  <c r="P14" i="73"/>
  <c r="P13" i="73"/>
  <c r="P24" i="73"/>
  <c r="P32" i="73"/>
  <c r="P10" i="73"/>
  <c r="P28" i="73"/>
  <c r="P15" i="21"/>
  <c r="P35" i="73"/>
  <c r="P15" i="73"/>
  <c r="P20" i="73"/>
  <c r="P18" i="73"/>
  <c r="P11" i="21"/>
  <c r="P52" i="73"/>
  <c r="P21" i="73"/>
  <c r="P34" i="73"/>
  <c r="P37" i="73"/>
  <c r="P29" i="73"/>
  <c r="P31" i="73"/>
  <c r="P19" i="73"/>
  <c r="P26" i="73"/>
  <c r="P43" i="73"/>
  <c r="P12" i="21"/>
  <c r="P38" i="73"/>
  <c r="P12" i="73"/>
  <c r="P40" i="73"/>
  <c r="P10" i="21"/>
  <c r="P9" i="21"/>
  <c r="P8" i="21"/>
  <c r="R81" i="72"/>
  <c r="R188" i="72"/>
  <c r="R354" i="72"/>
  <c r="R82" i="62"/>
  <c r="R29" i="72"/>
  <c r="R154" i="72"/>
  <c r="R225" i="62"/>
  <c r="R209" i="62"/>
  <c r="R44" i="62"/>
  <c r="R223" i="72"/>
  <c r="R207" i="72"/>
  <c r="R44" i="72"/>
  <c r="R201" i="72"/>
  <c r="R86" i="62"/>
  <c r="R6" i="62"/>
  <c r="R33" i="72"/>
  <c r="R207" i="62"/>
  <c r="R354" i="62"/>
  <c r="R29" i="62"/>
  <c r="R217" i="62"/>
  <c r="R199" i="62"/>
  <c r="R86" i="72"/>
  <c r="R220" i="72"/>
  <c r="R5" i="72"/>
  <c r="R209" i="72"/>
  <c r="R43" i="62"/>
  <c r="R65" i="62"/>
  <c r="R114" i="72"/>
  <c r="R110" i="72"/>
  <c r="R235" i="62"/>
  <c r="R81" i="62"/>
  <c r="R88" i="62"/>
  <c r="R74" i="62"/>
  <c r="R225" i="72"/>
  <c r="R78" i="62"/>
  <c r="R25" i="62"/>
  <c r="R87" i="72"/>
  <c r="R5" i="62"/>
  <c r="R6" i="72"/>
  <c r="R217" i="72"/>
  <c r="R12" i="72"/>
  <c r="R12" i="62"/>
  <c r="R223" i="62"/>
  <c r="R23" i="62"/>
  <c r="R110" i="62"/>
  <c r="R114" i="62"/>
  <c r="R188" i="62"/>
  <c r="R65" i="72"/>
  <c r="R201" i="62"/>
  <c r="R128" i="62"/>
  <c r="R83" i="62"/>
  <c r="R43" i="72"/>
  <c r="R97" i="62"/>
  <c r="R237" i="62"/>
  <c r="R40" i="72"/>
  <c r="R25" i="72"/>
  <c r="R40" i="62"/>
  <c r="R71" i="62"/>
  <c r="R220" i="62"/>
  <c r="R88" i="72"/>
  <c r="R51" i="62"/>
  <c r="R27" i="62"/>
  <c r="R216" i="62"/>
  <c r="R20" i="62"/>
  <c r="R96" i="62"/>
  <c r="R59" i="62"/>
  <c r="R105" i="62"/>
  <c r="R208" i="62"/>
  <c r="R74" i="72"/>
  <c r="R57" i="62"/>
  <c r="R10" i="62"/>
  <c r="R76" i="62"/>
  <c r="R9" i="62"/>
  <c r="R41" i="62"/>
  <c r="R171" i="62"/>
  <c r="R102" i="62"/>
  <c r="R102" i="72"/>
  <c r="R71" i="72"/>
  <c r="R64" i="62"/>
  <c r="R52" i="62"/>
  <c r="R49" i="62"/>
  <c r="R50" i="62"/>
  <c r="R13" i="62"/>
  <c r="R154" i="62"/>
  <c r="R128" i="72"/>
  <c r="R23" i="72"/>
  <c r="R172" i="62"/>
  <c r="R97" i="72"/>
  <c r="R46" i="62"/>
  <c r="R56" i="62"/>
  <c r="R83" i="72"/>
  <c r="R101" i="62"/>
  <c r="R77" i="62"/>
  <c r="R34" i="62"/>
  <c r="R42" i="62"/>
  <c r="R103" i="62"/>
  <c r="R165" i="62"/>
  <c r="R28" i="62"/>
  <c r="R200" i="62"/>
  <c r="R37" i="62"/>
  <c r="R53" i="62"/>
  <c r="R18" i="62"/>
  <c r="R48" i="62"/>
  <c r="R39" i="62"/>
  <c r="R170" i="62"/>
  <c r="R91" i="62"/>
  <c r="R80" i="62"/>
  <c r="R17" i="62"/>
  <c r="R224" i="62"/>
  <c r="R73" i="62"/>
  <c r="R16" i="62"/>
  <c r="R7" i="62"/>
  <c r="R38" i="62"/>
  <c r="R22" i="62"/>
  <c r="R99" i="62"/>
  <c r="R185" i="62"/>
  <c r="R82" i="72"/>
  <c r="R178" i="62"/>
  <c r="R54" i="62"/>
  <c r="R61" i="62"/>
  <c r="R63" i="62"/>
  <c r="R199" i="72"/>
  <c r="R36" i="62"/>
  <c r="R235" i="72"/>
  <c r="R85" i="62"/>
  <c r="R113" i="62"/>
  <c r="R47" i="62"/>
  <c r="R164" i="62"/>
  <c r="R104" i="62"/>
  <c r="R78" i="72"/>
  <c r="R87" i="62"/>
  <c r="R122" i="62"/>
  <c r="R10" i="72"/>
  <c r="R200" i="72"/>
  <c r="R27" i="72"/>
  <c r="R185" i="72"/>
  <c r="R33" i="62"/>
  <c r="R171" i="72"/>
  <c r="R127" i="62"/>
  <c r="R237" i="72"/>
  <c r="R21" i="62"/>
  <c r="R36" i="72"/>
  <c r="R21" i="72"/>
  <c r="R60" i="62"/>
  <c r="R76" i="72"/>
  <c r="R216" i="72"/>
  <c r="R96" i="72"/>
  <c r="R50" i="72"/>
  <c r="R172" i="72"/>
  <c r="R20" i="72"/>
  <c r="R34" i="72"/>
  <c r="R91" i="72"/>
  <c r="R105" i="72"/>
  <c r="R178" i="72"/>
  <c r="R41" i="72"/>
  <c r="R107" i="62"/>
  <c r="R52" i="72"/>
  <c r="R9" i="72"/>
  <c r="R73" i="72"/>
  <c r="R113" i="72"/>
  <c r="R164" i="72"/>
  <c r="R53" i="72"/>
  <c r="R13" i="72"/>
  <c r="R165" i="72"/>
  <c r="R59" i="72"/>
  <c r="R57" i="72"/>
  <c r="R63" i="72"/>
  <c r="R101" i="72"/>
  <c r="R208" i="72"/>
  <c r="R7" i="72"/>
  <c r="R49" i="72"/>
  <c r="R16" i="72"/>
  <c r="R80" i="72"/>
  <c r="R37" i="72"/>
  <c r="R17" i="72"/>
  <c r="R18" i="72"/>
  <c r="R129" i="62"/>
  <c r="R42" i="72"/>
  <c r="R224" i="72"/>
  <c r="R103" i="72"/>
  <c r="R77" i="72"/>
  <c r="R56" i="72"/>
  <c r="R64" i="72"/>
  <c r="R46" i="72"/>
  <c r="R28" i="72"/>
  <c r="R54" i="72"/>
  <c r="R48" i="72"/>
  <c r="R47" i="72"/>
  <c r="R170" i="72"/>
  <c r="R39" i="72"/>
  <c r="R99" i="72"/>
  <c r="R85" i="72"/>
  <c r="R104" i="72"/>
  <c r="R38" i="72"/>
  <c r="R22" i="72"/>
  <c r="R61" i="72"/>
  <c r="Q44" i="73"/>
  <c r="N44" i="73"/>
  <c r="R159" i="62"/>
  <c r="N159" i="62"/>
  <c r="Q159" i="62"/>
  <c r="S159" i="62"/>
  <c r="P159" i="62"/>
  <c r="M159" i="72"/>
  <c r="AT275" i="1"/>
  <c r="AT275" i="71" s="1"/>
  <c r="BJ280" i="1"/>
  <c r="BJ280" i="71" s="1"/>
  <c r="AC18" i="71"/>
  <c r="AC17" i="71"/>
  <c r="BE280" i="1"/>
  <c r="BE280" i="71" s="1"/>
  <c r="P183" i="62"/>
  <c r="N183" i="62"/>
  <c r="S183" i="62"/>
  <c r="R183" i="62"/>
  <c r="Q183" i="62"/>
  <c r="R150" i="62"/>
  <c r="Q150" i="62"/>
  <c r="S150" i="62"/>
  <c r="P150" i="62"/>
  <c r="N150" i="62"/>
  <c r="Q62" i="62"/>
  <c r="P62" i="62"/>
  <c r="N62" i="62"/>
  <c r="R62" i="62"/>
  <c r="S62" i="62"/>
  <c r="P204" i="62"/>
  <c r="R204" i="62"/>
  <c r="N204" i="62"/>
  <c r="Q204" i="62"/>
  <c r="S204" i="62"/>
  <c r="P241" i="62"/>
  <c r="P241" i="72"/>
  <c r="BB279" i="1"/>
  <c r="BB279" i="71" s="1"/>
  <c r="BJ342" i="1"/>
  <c r="BJ342" i="71" s="1"/>
  <c r="BG168" i="1"/>
  <c r="BG168" i="71" s="1"/>
  <c r="AX168" i="1"/>
  <c r="AX168" i="71" s="1"/>
  <c r="AT267" i="1"/>
  <c r="AT267" i="71" s="1"/>
  <c r="AT281" i="1"/>
  <c r="AT281" i="71" s="1"/>
  <c r="AY262" i="1"/>
  <c r="AY262" i="71" s="1"/>
  <c r="BR343" i="1"/>
  <c r="BR343" i="71" s="1"/>
  <c r="BR263" i="1"/>
  <c r="BR263" i="71" s="1"/>
  <c r="BF282" i="1"/>
  <c r="BF282" i="71" s="1"/>
  <c r="BF339" i="1"/>
  <c r="BF339" i="71" s="1"/>
  <c r="AY286" i="1"/>
  <c r="AY286" i="71" s="1"/>
  <c r="AS348" i="1"/>
  <c r="AS348" i="71" s="1"/>
  <c r="AX279" i="1"/>
  <c r="AX279" i="71" s="1"/>
  <c r="BF342" i="1"/>
  <c r="BF342" i="71" s="1"/>
  <c r="AT168" i="1"/>
  <c r="AT168" i="71" s="1"/>
  <c r="BF284" i="1"/>
  <c r="BF284" i="71" s="1"/>
  <c r="AV284" i="1"/>
  <c r="AV284" i="71" s="1"/>
  <c r="AV289" i="1"/>
  <c r="AV289" i="71" s="1"/>
  <c r="BC282" i="1"/>
  <c r="BC282" i="71" s="1"/>
  <c r="AT278" i="1"/>
  <c r="AT278" i="71" s="1"/>
  <c r="AT282" i="1"/>
  <c r="AT282" i="71" s="1"/>
  <c r="AW278" i="1"/>
  <c r="AW278" i="71" s="1"/>
  <c r="BQ342" i="1"/>
  <c r="BQ342" i="71" s="1"/>
  <c r="BB277" i="1"/>
  <c r="BB277" i="71" s="1"/>
  <c r="BB262" i="1"/>
  <c r="BB262" i="71" s="1"/>
  <c r="BM341" i="1"/>
  <c r="BM341" i="71" s="1"/>
  <c r="BE343" i="1"/>
  <c r="BE343" i="71" s="1"/>
  <c r="AV285" i="1"/>
  <c r="AV285" i="71" s="1"/>
  <c r="AV373" i="1"/>
  <c r="AV373" i="71" s="1"/>
  <c r="AZ168" i="1"/>
  <c r="AZ168" i="71" s="1"/>
  <c r="AV168" i="1"/>
  <c r="AV168" i="71" s="1"/>
  <c r="AS274" i="1"/>
  <c r="AS274" i="71" s="1"/>
  <c r="AZ341" i="1"/>
  <c r="AZ341" i="71" s="1"/>
  <c r="AZ282" i="1"/>
  <c r="AZ282" i="71" s="1"/>
  <c r="BH280" i="1"/>
  <c r="BH280" i="71" s="1"/>
  <c r="AV279" i="1"/>
  <c r="AV279" i="71" s="1"/>
  <c r="BR303" i="1"/>
  <c r="BR303" i="71" s="1"/>
  <c r="BR284" i="1"/>
  <c r="BR284" i="71" s="1"/>
  <c r="AX340" i="1"/>
  <c r="AX340" i="71" s="1"/>
  <c r="BA281" i="1"/>
  <c r="BA281" i="71" s="1"/>
  <c r="BA341" i="1"/>
  <c r="BA341" i="71" s="1"/>
  <c r="BJ278" i="1"/>
  <c r="BJ278" i="71" s="1"/>
  <c r="BJ288" i="1"/>
  <c r="BJ288" i="71" s="1"/>
  <c r="BC168" i="1"/>
  <c r="BC168" i="71" s="1"/>
  <c r="BH284" i="1"/>
  <c r="BH284" i="71" s="1"/>
  <c r="BJ284" i="1"/>
  <c r="BJ284" i="71" s="1"/>
  <c r="BJ281" i="1"/>
  <c r="BJ281" i="71" s="1"/>
  <c r="BK279" i="1"/>
  <c r="BK279" i="71" s="1"/>
  <c r="BE272" i="1"/>
  <c r="BE272" i="71" s="1"/>
  <c r="BK262" i="1"/>
  <c r="BK262" i="71" s="1"/>
  <c r="BC340" i="1"/>
  <c r="BC340" i="71" s="1"/>
  <c r="BM286" i="1"/>
  <c r="BM286" i="71" s="1"/>
  <c r="BG339" i="1"/>
  <c r="BG339" i="71" s="1"/>
  <c r="AS285" i="1"/>
  <c r="AS285" i="71" s="1"/>
  <c r="AS282" i="1"/>
  <c r="AS282" i="71" s="1"/>
  <c r="AS271" i="1"/>
  <c r="AS271" i="71" s="1"/>
  <c r="AS265" i="1"/>
  <c r="AS265" i="71" s="1"/>
  <c r="BQ341" i="1"/>
  <c r="BQ341" i="71" s="1"/>
  <c r="BL289" i="1"/>
  <c r="BL289" i="71" s="1"/>
  <c r="BG284" i="1"/>
  <c r="BG284" i="71" s="1"/>
  <c r="BG303" i="1"/>
  <c r="BG303" i="71" s="1"/>
  <c r="BD282" i="1"/>
  <c r="BD282" i="71" s="1"/>
  <c r="BH286" i="1"/>
  <c r="BH286" i="71" s="1"/>
  <c r="BH288" i="1"/>
  <c r="BH288" i="71" s="1"/>
  <c r="BB282" i="1"/>
  <c r="BB282" i="71" s="1"/>
  <c r="BB286" i="1"/>
  <c r="BB286" i="71" s="1"/>
  <c r="AV280" i="1"/>
  <c r="AV280" i="71" s="1"/>
  <c r="BL279" i="1"/>
  <c r="BL279" i="71" s="1"/>
  <c r="AT289" i="1"/>
  <c r="AT289" i="71" s="1"/>
  <c r="AT268" i="1"/>
  <c r="AT268" i="71" s="1"/>
  <c r="AY284" i="1"/>
  <c r="AY284" i="71" s="1"/>
  <c r="BR278" i="1"/>
  <c r="BR278" i="71" s="1"/>
  <c r="BF373" i="1"/>
  <c r="BF373" i="71" s="1"/>
  <c r="BF286" i="1"/>
  <c r="BF286" i="71" s="1"/>
  <c r="AY288" i="1"/>
  <c r="AY288" i="71" s="1"/>
  <c r="AW280" i="1"/>
  <c r="AW280" i="71" s="1"/>
  <c r="AS305" i="1"/>
  <c r="AS305" i="71" s="1"/>
  <c r="AT272" i="1"/>
  <c r="AT272" i="71" s="1"/>
  <c r="BF281" i="1"/>
  <c r="BF281" i="71" s="1"/>
  <c r="BF287" i="1"/>
  <c r="BF287" i="71" s="1"/>
  <c r="AV262" i="1"/>
  <c r="AV262" i="71" s="1"/>
  <c r="AW281" i="1"/>
  <c r="AW281" i="71" s="1"/>
  <c r="BC285" i="1"/>
  <c r="BC285" i="71" s="1"/>
  <c r="AT273" i="1"/>
  <c r="AT273" i="71" s="1"/>
  <c r="AW373" i="1"/>
  <c r="AW373" i="71" s="1"/>
  <c r="AW339" i="1"/>
  <c r="AW339" i="71" s="1"/>
  <c r="BD271" i="1"/>
  <c r="BD271" i="71" s="1"/>
  <c r="BB281" i="1"/>
  <c r="BB281" i="71" s="1"/>
  <c r="BB284" i="1"/>
  <c r="BB284" i="71" s="1"/>
  <c r="BM289" i="1"/>
  <c r="BM289" i="71" s="1"/>
  <c r="BD287" i="1"/>
  <c r="BD287" i="71" s="1"/>
  <c r="BE373" i="1"/>
  <c r="BE373" i="71" s="1"/>
  <c r="BE285" i="1"/>
  <c r="BE285" i="71" s="1"/>
  <c r="AZ271" i="1"/>
  <c r="AZ271" i="71" s="1"/>
  <c r="BI342" i="1"/>
  <c r="BI342" i="71" s="1"/>
  <c r="BI262" i="1"/>
  <c r="BI262" i="71" s="1"/>
  <c r="AS269" i="1"/>
  <c r="AS269" i="71" s="1"/>
  <c r="AS287" i="1"/>
  <c r="AS287" i="71" s="1"/>
  <c r="AZ289" i="1"/>
  <c r="AZ289" i="71" s="1"/>
  <c r="BQ339" i="1"/>
  <c r="BQ339" i="71" s="1"/>
  <c r="BQ282" i="1"/>
  <c r="BQ282" i="71" s="1"/>
  <c r="AZ343" i="1"/>
  <c r="AZ343" i="71" s="1"/>
  <c r="BK168" i="1"/>
  <c r="BK168" i="71" s="1"/>
  <c r="BR341" i="1"/>
  <c r="BR341" i="71" s="1"/>
  <c r="AX284" i="1"/>
  <c r="AX284" i="71" s="1"/>
  <c r="BA340" i="1"/>
  <c r="BA340" i="71" s="1"/>
  <c r="BA262" i="1"/>
  <c r="BA262" i="71" s="1"/>
  <c r="BA278" i="1"/>
  <c r="BA278" i="71" s="1"/>
  <c r="BA168" i="1"/>
  <c r="BA168" i="71" s="1"/>
  <c r="BH341" i="1"/>
  <c r="BH341" i="71" s="1"/>
  <c r="BH262" i="1"/>
  <c r="BH262" i="71" s="1"/>
  <c r="BJ340" i="1"/>
  <c r="BJ340" i="71" s="1"/>
  <c r="AX286" i="1"/>
  <c r="AX286" i="71" s="1"/>
  <c r="AX282" i="1"/>
  <c r="AX282" i="71" s="1"/>
  <c r="BC279" i="1"/>
  <c r="BC279" i="71" s="1"/>
  <c r="BE271" i="1"/>
  <c r="BE271" i="71" s="1"/>
  <c r="BM272" i="1"/>
  <c r="BM272" i="71" s="1"/>
  <c r="BE262" i="1"/>
  <c r="BE262" i="71" s="1"/>
  <c r="BK281" i="1"/>
  <c r="BK281" i="71" s="1"/>
  <c r="BC281" i="1"/>
  <c r="BC281" i="71" s="1"/>
  <c r="BM278" i="1"/>
  <c r="BM278" i="71" s="1"/>
  <c r="BG282" i="1"/>
  <c r="BG282" i="71" s="1"/>
  <c r="AS288" i="1"/>
  <c r="AS288" i="71" s="1"/>
  <c r="AS277" i="1"/>
  <c r="AS277" i="71" s="1"/>
  <c r="BQ281" i="1"/>
  <c r="BQ281" i="71" s="1"/>
  <c r="BL284" i="1"/>
  <c r="BL284" i="71" s="1"/>
  <c r="BG341" i="1"/>
  <c r="BG341" i="71" s="1"/>
  <c r="BD288" i="1"/>
  <c r="BD288" i="71" s="1"/>
  <c r="BH263" i="1"/>
  <c r="BH263" i="71" s="1"/>
  <c r="BB373" i="1"/>
  <c r="BB373" i="71" s="1"/>
  <c r="BB263" i="1"/>
  <c r="BB263" i="71" s="1"/>
  <c r="BJ271" i="1"/>
  <c r="BJ271" i="71" s="1"/>
  <c r="BG272" i="1"/>
  <c r="BG272" i="71" s="1"/>
  <c r="AT303" i="1"/>
  <c r="AT303" i="71" s="1"/>
  <c r="AT284" i="1"/>
  <c r="AT284" i="71" s="1"/>
  <c r="BR282" i="1"/>
  <c r="BR282" i="71" s="1"/>
  <c r="AY339" i="1"/>
  <c r="AY339" i="71" s="1"/>
  <c r="AY263" i="1"/>
  <c r="AY263" i="71" s="1"/>
  <c r="BA280" i="1"/>
  <c r="BA280" i="71" s="1"/>
  <c r="AS279" i="1"/>
  <c r="AS279" i="71" s="1"/>
  <c r="BR342" i="1"/>
  <c r="BR342" i="71" s="1"/>
  <c r="BF168" i="1"/>
  <c r="BF168" i="71" s="1"/>
  <c r="AT342" i="1"/>
  <c r="AT342" i="71" s="1"/>
  <c r="BF340" i="1"/>
  <c r="BF340" i="71" s="1"/>
  <c r="AV341" i="1"/>
  <c r="AV341" i="71" s="1"/>
  <c r="AW303" i="1"/>
  <c r="AW303" i="71" s="1"/>
  <c r="BC373" i="1"/>
  <c r="BC373" i="71" s="1"/>
  <c r="AT285" i="1"/>
  <c r="AT285" i="71" s="1"/>
  <c r="AT286" i="1"/>
  <c r="AT286" i="71" s="1"/>
  <c r="BD168" i="1"/>
  <c r="BD168" i="71" s="1"/>
  <c r="BQ277" i="1"/>
  <c r="BQ277" i="71" s="1"/>
  <c r="BB303" i="1"/>
  <c r="BB303" i="71" s="1"/>
  <c r="BM262" i="1"/>
  <c r="BM262" i="71" s="1"/>
  <c r="BD340" i="1"/>
  <c r="BD340" i="71" s="1"/>
  <c r="BI282" i="1"/>
  <c r="BI282" i="71" s="1"/>
  <c r="BI339" i="1"/>
  <c r="BI339" i="71" s="1"/>
  <c r="BE278" i="1"/>
  <c r="BE278" i="71" s="1"/>
  <c r="AV282" i="1"/>
  <c r="AV282" i="71" s="1"/>
  <c r="AZ272" i="1"/>
  <c r="AZ272" i="71" s="1"/>
  <c r="BI277" i="1"/>
  <c r="BI277" i="71" s="1"/>
  <c r="BI284" i="1"/>
  <c r="BI284" i="71" s="1"/>
  <c r="BI341" i="1"/>
  <c r="BI341" i="71" s="1"/>
  <c r="AS289" i="1"/>
  <c r="AS289" i="71" s="1"/>
  <c r="AS281" i="1"/>
  <c r="AS281" i="71" s="1"/>
  <c r="AZ262" i="1"/>
  <c r="AZ262" i="71" s="1"/>
  <c r="AZ285" i="1"/>
  <c r="AZ285" i="71" s="1"/>
  <c r="AZ286" i="1"/>
  <c r="AZ286" i="71" s="1"/>
  <c r="BL280" i="1"/>
  <c r="BL280" i="71" s="1"/>
  <c r="BH168" i="1"/>
  <c r="BH168" i="71" s="1"/>
  <c r="BR262" i="1"/>
  <c r="BR262" i="71" s="1"/>
  <c r="AX341" i="1"/>
  <c r="AX341" i="71" s="1"/>
  <c r="BA284" i="1"/>
  <c r="BA284" i="71" s="1"/>
  <c r="BA343" i="1"/>
  <c r="BA343" i="71" s="1"/>
  <c r="BJ263" i="1"/>
  <c r="BJ263" i="71" s="1"/>
  <c r="BJ285" i="1"/>
  <c r="BJ285" i="71" s="1"/>
  <c r="BM279" i="1"/>
  <c r="BM279" i="71" s="1"/>
  <c r="BC342" i="1"/>
  <c r="BC342" i="71" s="1"/>
  <c r="BA277" i="1"/>
  <c r="BA277" i="71" s="1"/>
  <c r="BH289" i="1"/>
  <c r="BH289" i="71" s="1"/>
  <c r="BJ289" i="1"/>
  <c r="BJ289" i="71" s="1"/>
  <c r="AX339" i="1"/>
  <c r="AX339" i="71" s="1"/>
  <c r="BE277" i="1"/>
  <c r="BE277" i="71" s="1"/>
  <c r="AY168" i="1"/>
  <c r="AY168" i="71" s="1"/>
  <c r="BE341" i="1"/>
  <c r="BE341" i="71" s="1"/>
  <c r="BM288" i="1"/>
  <c r="BM288" i="71" s="1"/>
  <c r="BG343" i="1"/>
  <c r="BG343" i="71" s="1"/>
  <c r="BG263" i="1"/>
  <c r="BG263" i="71" s="1"/>
  <c r="AS263" i="1"/>
  <c r="AS263" i="71" s="1"/>
  <c r="AS339" i="1"/>
  <c r="AS339" i="71" s="1"/>
  <c r="BF279" i="1"/>
  <c r="BF279" i="71" s="1"/>
  <c r="AS253" i="1"/>
  <c r="AS253" i="71" s="1"/>
  <c r="AS168" i="1"/>
  <c r="AS168" i="71" s="1"/>
  <c r="BL262" i="1"/>
  <c r="BL262" i="71" s="1"/>
  <c r="BG287" i="1"/>
  <c r="BG287" i="71" s="1"/>
  <c r="BH343" i="1"/>
  <c r="BH343" i="71" s="1"/>
  <c r="BB288" i="1"/>
  <c r="BB288" i="71" s="1"/>
  <c r="BJ272" i="1"/>
  <c r="BJ272" i="71" s="1"/>
  <c r="AT274" i="1"/>
  <c r="AT274" i="71" s="1"/>
  <c r="AY281" i="1"/>
  <c r="AY281" i="71" s="1"/>
  <c r="BR285" i="1"/>
  <c r="BR285" i="71" s="1"/>
  <c r="BF263" i="1"/>
  <c r="BF263" i="71" s="1"/>
  <c r="AY285" i="1"/>
  <c r="AY285" i="71" s="1"/>
  <c r="BJ279" i="1"/>
  <c r="BJ279" i="71" s="1"/>
  <c r="BR271" i="1"/>
  <c r="BR271" i="71" s="1"/>
  <c r="BF272" i="1"/>
  <c r="BF272" i="71" s="1"/>
  <c r="BF341" i="1"/>
  <c r="BF341" i="71" s="1"/>
  <c r="AW289" i="1"/>
  <c r="AW289" i="71" s="1"/>
  <c r="AT288" i="1"/>
  <c r="AT288" i="71" s="1"/>
  <c r="AT373" i="1"/>
  <c r="AT373" i="71" s="1"/>
  <c r="AW286" i="1"/>
  <c r="AW286" i="71" s="1"/>
  <c r="BR279" i="1"/>
  <c r="BR279" i="71" s="1"/>
  <c r="BD277" i="1"/>
  <c r="BD277" i="71" s="1"/>
  <c r="BB271" i="1"/>
  <c r="BB271" i="71" s="1"/>
  <c r="AT261" i="1"/>
  <c r="AT261" i="71" s="1"/>
  <c r="BB340" i="1"/>
  <c r="BB340" i="71" s="1"/>
  <c r="BM281" i="1"/>
  <c r="BM281" i="71" s="1"/>
  <c r="BD284" i="1"/>
  <c r="BD284" i="71" s="1"/>
  <c r="BI373" i="1"/>
  <c r="BI373" i="71" s="1"/>
  <c r="BE339" i="1"/>
  <c r="BE339" i="71" s="1"/>
  <c r="BE286" i="1"/>
  <c r="BE286" i="71" s="1"/>
  <c r="AV278" i="1"/>
  <c r="AV278" i="71" s="1"/>
  <c r="AV277" i="1"/>
  <c r="AV277" i="71" s="1"/>
  <c r="BI340" i="1"/>
  <c r="BI340" i="71" s="1"/>
  <c r="AS266" i="1"/>
  <c r="AS266" i="71" s="1"/>
  <c r="AS341" i="1"/>
  <c r="AS341" i="71" s="1"/>
  <c r="BQ286" i="1"/>
  <c r="BQ286" i="71" s="1"/>
  <c r="BQ263" i="1"/>
  <c r="BQ263" i="71" s="1"/>
  <c r="AZ288" i="1"/>
  <c r="AZ288" i="71" s="1"/>
  <c r="AZ263" i="1"/>
  <c r="AZ263" i="71" s="1"/>
  <c r="BH271" i="1"/>
  <c r="BH271" i="71" s="1"/>
  <c r="AX262" i="1"/>
  <c r="AX262" i="71" s="1"/>
  <c r="BA287" i="1"/>
  <c r="BA287" i="71" s="1"/>
  <c r="BJ373" i="1"/>
  <c r="BJ373" i="71" s="1"/>
  <c r="AW342" i="1"/>
  <c r="AW342" i="71" s="1"/>
  <c r="BA342" i="1"/>
  <c r="BA342" i="71" s="1"/>
  <c r="BH287" i="1"/>
  <c r="BH287" i="71" s="1"/>
  <c r="BH340" i="1"/>
  <c r="BH340" i="71" s="1"/>
  <c r="BJ341" i="1"/>
  <c r="BJ341" i="71" s="1"/>
  <c r="BI280" i="1"/>
  <c r="BI280" i="71" s="1"/>
  <c r="AT264" i="1"/>
  <c r="AT264" i="71" s="1"/>
  <c r="BE168" i="1"/>
  <c r="BE168" i="71" s="1"/>
  <c r="AY272" i="1"/>
  <c r="AY272" i="71" s="1"/>
  <c r="BE303" i="1"/>
  <c r="BE303" i="71" s="1"/>
  <c r="BE287" i="1"/>
  <c r="BE287" i="71" s="1"/>
  <c r="BK289" i="1"/>
  <c r="BK289" i="71" s="1"/>
  <c r="BC284" i="1"/>
  <c r="BC284" i="71" s="1"/>
  <c r="BM282" i="1"/>
  <c r="BM282" i="71" s="1"/>
  <c r="BM285" i="1"/>
  <c r="BM285" i="71" s="1"/>
  <c r="BG373" i="1"/>
  <c r="BG373" i="71" s="1"/>
  <c r="AS278" i="1"/>
  <c r="AS278" i="71" s="1"/>
  <c r="BC280" i="1"/>
  <c r="BC280" i="71" s="1"/>
  <c r="BL342" i="1"/>
  <c r="BL342" i="71" s="1"/>
  <c r="BQ303" i="1"/>
  <c r="BQ303" i="71" s="1"/>
  <c r="BL340" i="1"/>
  <c r="BL340" i="71" s="1"/>
  <c r="BL287" i="1"/>
  <c r="BL287" i="71" s="1"/>
  <c r="BD263" i="1"/>
  <c r="BD263" i="71" s="1"/>
  <c r="BH339" i="1"/>
  <c r="BH339" i="71" s="1"/>
  <c r="BJ277" i="1"/>
  <c r="BJ277" i="71" s="1"/>
  <c r="AX342" i="1"/>
  <c r="AX342" i="71" s="1"/>
  <c r="AT340" i="1"/>
  <c r="AT340" i="71" s="1"/>
  <c r="AY340" i="1"/>
  <c r="AY340" i="71" s="1"/>
  <c r="AY341" i="1"/>
  <c r="AY341" i="71" s="1"/>
  <c r="BR339" i="1"/>
  <c r="BR339" i="71" s="1"/>
  <c r="BR168" i="1"/>
  <c r="BR168" i="71" s="1"/>
  <c r="BF271" i="1"/>
  <c r="BF271" i="71" s="1"/>
  <c r="BF289" i="1"/>
  <c r="BF289" i="71" s="1"/>
  <c r="AV287" i="1"/>
  <c r="AV287" i="71" s="1"/>
  <c r="AV303" i="1"/>
  <c r="AV303" i="71" s="1"/>
  <c r="AW341" i="1"/>
  <c r="AW341" i="71" s="1"/>
  <c r="BC343" i="1"/>
  <c r="BC343" i="71" s="1"/>
  <c r="AT338" i="1"/>
  <c r="AT338" i="71" s="1"/>
  <c r="AT276" i="1"/>
  <c r="AT276" i="71" s="1"/>
  <c r="AW282" i="1"/>
  <c r="AW282" i="71" s="1"/>
  <c r="BD342" i="1"/>
  <c r="BD342" i="71" s="1"/>
  <c r="BB289" i="1"/>
  <c r="BB289" i="71" s="1"/>
  <c r="BB287" i="1"/>
  <c r="BB287" i="71" s="1"/>
  <c r="BM284" i="1"/>
  <c r="BM284" i="71" s="1"/>
  <c r="BD281" i="1"/>
  <c r="BD281" i="71" s="1"/>
  <c r="BI343" i="1"/>
  <c r="BI343" i="71" s="1"/>
  <c r="BI263" i="1"/>
  <c r="BI263" i="71" s="1"/>
  <c r="BE288" i="1"/>
  <c r="BE288" i="71" s="1"/>
  <c r="AV263" i="1"/>
  <c r="AV263" i="71" s="1"/>
  <c r="AV343" i="1"/>
  <c r="AV343" i="71" s="1"/>
  <c r="AY279" i="1"/>
  <c r="AY279" i="71" s="1"/>
  <c r="AZ277" i="1"/>
  <c r="AZ277" i="71" s="1"/>
  <c r="AV342" i="1"/>
  <c r="AV342" i="71" s="1"/>
  <c r="BI281" i="1"/>
  <c r="BI281" i="71" s="1"/>
  <c r="BI287" i="1"/>
  <c r="BI287" i="71" s="1"/>
  <c r="AS268" i="1"/>
  <c r="AS268" i="71" s="1"/>
  <c r="AS340" i="1"/>
  <c r="AS340" i="71" s="1"/>
  <c r="AZ281" i="1"/>
  <c r="AZ281" i="71" s="1"/>
  <c r="BQ373" i="1"/>
  <c r="BQ373" i="71" s="1"/>
  <c r="BK277" i="1"/>
  <c r="BK277" i="71" s="1"/>
  <c r="BH272" i="1"/>
  <c r="BH272" i="71" s="1"/>
  <c r="AX289" i="1"/>
  <c r="AX289" i="71" s="1"/>
  <c r="BA289" i="1"/>
  <c r="BA289" i="71" s="1"/>
  <c r="BA286" i="1"/>
  <c r="BA286" i="71" s="1"/>
  <c r="BJ339" i="1"/>
  <c r="BJ339" i="71" s="1"/>
  <c r="BJ286" i="1"/>
  <c r="BJ286" i="71" s="1"/>
  <c r="AW272" i="1"/>
  <c r="AW272" i="71" s="1"/>
  <c r="BJ303" i="1"/>
  <c r="BJ303" i="71" s="1"/>
  <c r="AX285" i="1"/>
  <c r="AX285" i="71" s="1"/>
  <c r="AX278" i="1"/>
  <c r="AX278" i="71" s="1"/>
  <c r="AT265" i="1"/>
  <c r="AT265" i="71" s="1"/>
  <c r="BM342" i="1"/>
  <c r="BM342" i="71" s="1"/>
  <c r="BE281" i="1"/>
  <c r="BE281" i="71" s="1"/>
  <c r="BK341" i="1"/>
  <c r="BK341" i="71" s="1"/>
  <c r="BC303" i="1"/>
  <c r="BC303" i="71" s="1"/>
  <c r="BM373" i="1"/>
  <c r="BM373" i="71" s="1"/>
  <c r="BG286" i="1"/>
  <c r="BG286" i="71" s="1"/>
  <c r="AS343" i="1"/>
  <c r="AS343" i="71" s="1"/>
  <c r="AS373" i="71"/>
  <c r="BE279" i="1"/>
  <c r="BE279" i="71" s="1"/>
  <c r="BL168" i="1"/>
  <c r="BL168" i="71" s="1"/>
  <c r="AS371" i="1"/>
  <c r="AS371" i="71" s="1"/>
  <c r="BQ340" i="1"/>
  <c r="BQ340" i="71" s="1"/>
  <c r="BL303" i="1"/>
  <c r="BL303" i="71" s="1"/>
  <c r="BG281" i="1"/>
  <c r="BG281" i="71" s="1"/>
  <c r="BD285" i="1"/>
  <c r="BD285" i="71" s="1"/>
  <c r="BD286" i="1"/>
  <c r="BD286" i="71" s="1"/>
  <c r="BH373" i="1"/>
  <c r="BH373" i="71" s="1"/>
  <c r="BB339" i="1"/>
  <c r="BB339" i="71" s="1"/>
  <c r="AW279" i="1"/>
  <c r="AW279" i="71" s="1"/>
  <c r="BG277" i="1"/>
  <c r="BG277" i="71" s="1"/>
  <c r="AX271" i="1"/>
  <c r="AX271" i="71" s="1"/>
  <c r="AT341" i="1"/>
  <c r="AT341" i="71" s="1"/>
  <c r="AY287" i="1"/>
  <c r="AY287" i="71" s="1"/>
  <c r="BR288" i="1"/>
  <c r="BR288" i="71" s="1"/>
  <c r="BF288" i="1"/>
  <c r="BF288" i="71" s="1"/>
  <c r="AY278" i="1"/>
  <c r="AY278" i="71" s="1"/>
  <c r="BR277" i="1"/>
  <c r="BR277" i="71" s="1"/>
  <c r="AT371" i="1"/>
  <c r="AT371" i="71" s="1"/>
  <c r="AV340" i="1"/>
  <c r="AV340" i="71" s="1"/>
  <c r="AW340" i="1"/>
  <c r="AW340" i="71" s="1"/>
  <c r="AW287" i="1"/>
  <c r="AW287" i="71" s="1"/>
  <c r="BC288" i="1"/>
  <c r="BC288" i="71" s="1"/>
  <c r="BC263" i="1"/>
  <c r="BC263" i="71" s="1"/>
  <c r="AT283" i="1"/>
  <c r="AT283" i="71" s="1"/>
  <c r="AT343" i="1"/>
  <c r="AT343" i="71" s="1"/>
  <c r="AW343" i="1"/>
  <c r="AW343" i="71" s="1"/>
  <c r="AW288" i="1"/>
  <c r="AW288" i="71" s="1"/>
  <c r="AX280" i="1"/>
  <c r="AX280" i="71" s="1"/>
  <c r="BQ279" i="1"/>
  <c r="BQ279" i="71" s="1"/>
  <c r="BQ272" i="1"/>
  <c r="BQ272" i="71" s="1"/>
  <c r="BB272" i="1"/>
  <c r="BB272" i="71" s="1"/>
  <c r="BM303" i="1"/>
  <c r="BM303" i="71" s="1"/>
  <c r="BD303" i="1"/>
  <c r="BD303" i="71" s="1"/>
  <c r="BD289" i="1"/>
  <c r="BD289" i="71" s="1"/>
  <c r="BI278" i="1"/>
  <c r="BI278" i="71" s="1"/>
  <c r="BI286" i="1"/>
  <c r="BI286" i="71" s="1"/>
  <c r="BE263" i="1"/>
  <c r="BE263" i="71" s="1"/>
  <c r="AV288" i="1"/>
  <c r="AV288" i="71" s="1"/>
  <c r="BG280" i="1"/>
  <c r="BG280" i="71" s="1"/>
  <c r="BI272" i="1"/>
  <c r="BI272" i="71" s="1"/>
  <c r="AV271" i="1"/>
  <c r="AV271" i="71" s="1"/>
  <c r="AS284" i="1"/>
  <c r="AS284" i="71" s="1"/>
  <c r="AZ303" i="1"/>
  <c r="AZ303" i="71" s="1"/>
  <c r="BQ278" i="1"/>
  <c r="BQ278" i="71" s="1"/>
  <c r="BG279" i="1"/>
  <c r="BG279" i="71" s="1"/>
  <c r="BK342" i="1"/>
  <c r="BK342" i="71" s="1"/>
  <c r="BR281" i="1"/>
  <c r="BR281" i="71" s="1"/>
  <c r="BR287" i="1"/>
  <c r="BR287" i="71" s="1"/>
  <c r="AX287" i="1"/>
  <c r="AX287" i="71" s="1"/>
  <c r="BA288" i="1"/>
  <c r="BA288" i="71" s="1"/>
  <c r="BA339" i="1"/>
  <c r="BA339" i="71" s="1"/>
  <c r="BJ343" i="1"/>
  <c r="BJ343" i="71" s="1"/>
  <c r="AT279" i="1"/>
  <c r="AT279" i="71" s="1"/>
  <c r="BC271" i="1"/>
  <c r="BC271" i="71" s="1"/>
  <c r="AW277" i="1"/>
  <c r="AW277" i="71" s="1"/>
  <c r="BA272" i="1"/>
  <c r="BA272" i="71" s="1"/>
  <c r="BJ262" i="1"/>
  <c r="BJ262" i="71" s="1"/>
  <c r="AX288" i="1"/>
  <c r="AX288" i="71" s="1"/>
  <c r="BR280" i="1"/>
  <c r="BR280" i="71" s="1"/>
  <c r="BM277" i="1"/>
  <c r="BM277" i="71" s="1"/>
  <c r="AY342" i="1"/>
  <c r="AY342" i="71" s="1"/>
  <c r="BE340" i="1"/>
  <c r="BE340" i="71" s="1"/>
  <c r="BE284" i="1"/>
  <c r="BE284" i="71" s="1"/>
  <c r="BC289" i="1"/>
  <c r="BC289" i="71" s="1"/>
  <c r="BM339" i="1"/>
  <c r="BM339" i="71" s="1"/>
  <c r="BG288" i="1"/>
  <c r="BG288" i="71" s="1"/>
  <c r="AS276" i="1"/>
  <c r="AS276" i="71" s="1"/>
  <c r="AS273" i="1"/>
  <c r="AS273" i="71" s="1"/>
  <c r="BB280" i="1"/>
  <c r="BB280" i="71" s="1"/>
  <c r="BL272" i="1"/>
  <c r="BL272" i="71" s="1"/>
  <c r="AS272" i="1"/>
  <c r="AS272" i="71" s="1"/>
  <c r="S241" i="62"/>
  <c r="S241" i="72"/>
  <c r="BQ287" i="1"/>
  <c r="BQ287" i="71" s="1"/>
  <c r="BL281" i="1"/>
  <c r="BL281" i="71" s="1"/>
  <c r="BG289" i="1"/>
  <c r="BG289" i="71" s="1"/>
  <c r="BD339" i="1"/>
  <c r="BD339" i="71" s="1"/>
  <c r="BH278" i="1"/>
  <c r="BH278" i="71" s="1"/>
  <c r="BB278" i="1"/>
  <c r="BB278" i="71" s="1"/>
  <c r="BQ280" i="1"/>
  <c r="BQ280" i="71" s="1"/>
  <c r="BG342" i="1"/>
  <c r="BG342" i="71" s="1"/>
  <c r="AX277" i="1"/>
  <c r="AX277" i="71" s="1"/>
  <c r="BH279" i="1"/>
  <c r="BH279" i="71" s="1"/>
  <c r="AT269" i="1"/>
  <c r="AT269" i="71" s="1"/>
  <c r="AT287" i="1"/>
  <c r="AT287" i="71" s="1"/>
  <c r="AY289" i="1"/>
  <c r="AY289" i="71" s="1"/>
  <c r="AY303" i="1"/>
  <c r="AY303" i="71" s="1"/>
  <c r="BR373" i="1"/>
  <c r="BR373" i="71" s="1"/>
  <c r="BF285" i="1"/>
  <c r="BF285" i="71" s="1"/>
  <c r="BF278" i="1"/>
  <c r="BF278" i="71" s="1"/>
  <c r="AY282" i="1"/>
  <c r="AY282" i="71" s="1"/>
  <c r="AY343" i="1"/>
  <c r="AY343" i="71" s="1"/>
  <c r="AS280" i="1"/>
  <c r="AS280" i="71" s="1"/>
  <c r="BR272" i="1"/>
  <c r="BR272" i="71" s="1"/>
  <c r="AT277" i="1"/>
  <c r="AT277" i="71" s="1"/>
  <c r="BF262" i="1"/>
  <c r="BF262" i="71" s="1"/>
  <c r="AV281" i="1"/>
  <c r="AV281" i="71" s="1"/>
  <c r="AW262" i="1"/>
  <c r="AW262" i="71" s="1"/>
  <c r="BC286" i="1"/>
  <c r="BC286" i="71" s="1"/>
  <c r="AT263" i="1"/>
  <c r="AT263" i="71" s="1"/>
  <c r="AT339" i="1"/>
  <c r="AT339" i="71" s="1"/>
  <c r="AW263" i="1"/>
  <c r="AW263" i="71" s="1"/>
  <c r="BQ271" i="1"/>
  <c r="BQ271" i="71" s="1"/>
  <c r="BB168" i="1"/>
  <c r="BB168" i="71" s="1"/>
  <c r="BB341" i="1"/>
  <c r="BB341" i="71" s="1"/>
  <c r="BM340" i="1"/>
  <c r="BM340" i="71" s="1"/>
  <c r="BD341" i="1"/>
  <c r="BD341" i="71" s="1"/>
  <c r="BI288" i="1"/>
  <c r="BI288" i="71" s="1"/>
  <c r="BE282" i="1"/>
  <c r="BE282" i="71" s="1"/>
  <c r="BI271" i="1"/>
  <c r="BI271" i="71" s="1"/>
  <c r="BI303" i="1"/>
  <c r="BI303" i="71" s="1"/>
  <c r="AS303" i="1"/>
  <c r="AS303" i="71" s="1"/>
  <c r="AZ340" i="1"/>
  <c r="AZ340" i="71" s="1"/>
  <c r="AZ284" i="1"/>
  <c r="AZ284" i="71" s="1"/>
  <c r="BQ285" i="1"/>
  <c r="BQ285" i="71" s="1"/>
  <c r="BQ288" i="1"/>
  <c r="BQ288" i="71" s="1"/>
  <c r="AZ278" i="1"/>
  <c r="AZ278" i="71" s="1"/>
  <c r="BK271" i="1"/>
  <c r="BK271" i="71" s="1"/>
  <c r="BH277" i="1"/>
  <c r="BH277" i="71" s="1"/>
  <c r="BR340" i="1"/>
  <c r="BR340" i="71" s="1"/>
  <c r="BR289" i="1"/>
  <c r="BR289" i="71" s="1"/>
  <c r="AX303" i="1"/>
  <c r="AX303" i="71" s="1"/>
  <c r="BA303" i="1"/>
  <c r="BA303" i="71" s="1"/>
  <c r="BA263" i="1"/>
  <c r="BA263" i="71" s="1"/>
  <c r="BA373" i="1"/>
  <c r="BA373" i="71" s="1"/>
  <c r="BJ282" i="1"/>
  <c r="BJ282" i="71" s="1"/>
  <c r="BD280" i="1"/>
  <c r="BD280" i="71" s="1"/>
  <c r="AT348" i="1"/>
  <c r="AT348" i="71" s="1"/>
  <c r="BC277" i="1"/>
  <c r="BC277" i="71" s="1"/>
  <c r="AW271" i="1"/>
  <c r="AW271" i="71" s="1"/>
  <c r="BA271" i="1"/>
  <c r="BA271" i="71" s="1"/>
  <c r="BJ287" i="1"/>
  <c r="BJ287" i="71" s="1"/>
  <c r="AX263" i="1"/>
  <c r="AX263" i="71" s="1"/>
  <c r="BD279" i="1"/>
  <c r="BD279" i="71" s="1"/>
  <c r="BM168" i="1"/>
  <c r="BM168" i="71" s="1"/>
  <c r="AY277" i="1"/>
  <c r="AY277" i="71" s="1"/>
  <c r="BE289" i="1"/>
  <c r="BE289" i="71" s="1"/>
  <c r="BK287" i="1"/>
  <c r="BK287" i="71" s="1"/>
  <c r="BK284" i="1"/>
  <c r="BK284" i="71" s="1"/>
  <c r="BC341" i="1"/>
  <c r="BC341" i="71" s="1"/>
  <c r="BM343" i="1"/>
  <c r="BM343" i="71" s="1"/>
  <c r="BM263" i="1"/>
  <c r="BM263" i="71" s="1"/>
  <c r="BG278" i="1"/>
  <c r="BG278" i="71" s="1"/>
  <c r="AS286" i="1"/>
  <c r="AS286" i="71" s="1"/>
  <c r="AS283" i="1"/>
  <c r="AS283" i="71" s="1"/>
  <c r="BL271" i="1"/>
  <c r="BL271" i="71" s="1"/>
  <c r="AS342" i="1"/>
  <c r="AS342" i="71" s="1"/>
  <c r="BQ289" i="1"/>
  <c r="BQ289" i="71" s="1"/>
  <c r="BG262" i="1"/>
  <c r="BG262" i="71" s="1"/>
  <c r="BD343" i="1"/>
  <c r="BD343" i="71" s="1"/>
  <c r="BH282" i="1"/>
  <c r="BH282" i="71" s="1"/>
  <c r="BB343" i="1"/>
  <c r="BB343" i="71" s="1"/>
  <c r="BB285" i="1"/>
  <c r="BB285" i="71" s="1"/>
  <c r="BJ168" i="1"/>
  <c r="BJ168" i="71" s="1"/>
  <c r="BG271" i="1"/>
  <c r="BG271" i="71" s="1"/>
  <c r="AX272" i="1"/>
  <c r="AX272" i="71" s="1"/>
  <c r="AT262" i="1"/>
  <c r="AT262" i="71" s="1"/>
  <c r="AT266" i="1"/>
  <c r="AT266" i="71" s="1"/>
  <c r="BR286" i="1"/>
  <c r="BR286" i="71" s="1"/>
  <c r="BF343" i="1"/>
  <c r="BF343" i="71" s="1"/>
  <c r="AY373" i="1"/>
  <c r="AY373" i="71" s="1"/>
  <c r="AS275" i="1"/>
  <c r="AS275" i="71" s="1"/>
  <c r="BF277" i="1"/>
  <c r="BF277" i="71" s="1"/>
  <c r="AT271" i="1"/>
  <c r="AT271" i="71" s="1"/>
  <c r="BF303" i="1"/>
  <c r="BF303" i="71" s="1"/>
  <c r="AW284" i="1"/>
  <c r="AW284" i="71" s="1"/>
  <c r="BC339" i="1"/>
  <c r="BC339" i="71" s="1"/>
  <c r="BC278" i="1"/>
  <c r="BC278" i="71" s="1"/>
  <c r="AT270" i="1"/>
  <c r="AT270" i="71" s="1"/>
  <c r="AW285" i="1"/>
  <c r="AW285" i="71" s="1"/>
  <c r="AZ280" i="1"/>
  <c r="AZ280" i="71" s="1"/>
  <c r="BD272" i="1"/>
  <c r="BD272" i="71" s="1"/>
  <c r="BQ168" i="1"/>
  <c r="BQ168" i="71" s="1"/>
  <c r="BB342" i="1"/>
  <c r="BB342" i="71" s="1"/>
  <c r="BM287" i="1"/>
  <c r="BM287" i="71" s="1"/>
  <c r="BD262" i="1"/>
  <c r="BD262" i="71" s="1"/>
  <c r="BI285" i="1"/>
  <c r="BI285" i="71" s="1"/>
  <c r="AV339" i="1"/>
  <c r="AV339" i="71" s="1"/>
  <c r="AV286" i="1"/>
  <c r="AV286" i="71" s="1"/>
  <c r="BM280" i="1"/>
  <c r="BM280" i="71" s="1"/>
  <c r="BI279" i="1"/>
  <c r="BI279" i="71" s="1"/>
  <c r="AZ342" i="1"/>
  <c r="AZ342" i="71" s="1"/>
  <c r="BI168" i="1"/>
  <c r="BI168" i="71" s="1"/>
  <c r="AV272" i="1"/>
  <c r="AV272" i="71" s="1"/>
  <c r="BI289" i="1"/>
  <c r="BI289" i="71" s="1"/>
  <c r="AS267" i="1"/>
  <c r="AS267" i="71" s="1"/>
  <c r="AS262" i="1"/>
  <c r="AS262" i="71" s="1"/>
  <c r="AZ287" i="1"/>
  <c r="AZ287" i="71" s="1"/>
  <c r="BQ343" i="1"/>
  <c r="BQ343" i="71" s="1"/>
  <c r="AZ373" i="1"/>
  <c r="AZ373" i="71" s="1"/>
  <c r="AZ339" i="1"/>
  <c r="AZ339" i="71" s="1"/>
  <c r="BA279" i="1"/>
  <c r="BA279" i="71" s="1"/>
  <c r="BK272" i="1"/>
  <c r="BK272" i="71" s="1"/>
  <c r="BH342" i="1"/>
  <c r="BH342" i="71" s="1"/>
  <c r="AX281" i="1"/>
  <c r="AX281" i="71" s="1"/>
  <c r="BA285" i="1"/>
  <c r="BA285" i="71" s="1"/>
  <c r="BA282" i="1"/>
  <c r="BA282" i="71" s="1"/>
  <c r="AT305" i="1"/>
  <c r="AT305" i="71" s="1"/>
  <c r="BC272" i="1"/>
  <c r="BC272" i="71" s="1"/>
  <c r="AW168" i="1"/>
  <c r="AW168" i="71" s="1"/>
  <c r="BH281" i="1"/>
  <c r="BH281" i="71" s="1"/>
  <c r="BH303" i="1"/>
  <c r="BH303" i="71" s="1"/>
  <c r="AX343" i="1"/>
  <c r="AX343" i="71" s="1"/>
  <c r="AX373" i="1"/>
  <c r="AX373" i="71" s="1"/>
  <c r="BE342" i="1"/>
  <c r="BE342" i="71" s="1"/>
  <c r="BM271" i="1"/>
  <c r="BM271" i="71" s="1"/>
  <c r="AY271" i="1"/>
  <c r="AY271" i="71" s="1"/>
  <c r="BK340" i="1"/>
  <c r="BK340" i="71" s="1"/>
  <c r="BK303" i="1"/>
  <c r="BK303" i="71" s="1"/>
  <c r="BC287" i="1"/>
  <c r="BC287" i="71" s="1"/>
  <c r="BC262" i="1"/>
  <c r="BC262" i="71" s="1"/>
  <c r="BG285" i="1"/>
  <c r="BG285" i="71" s="1"/>
  <c r="AS270" i="1"/>
  <c r="AS270" i="71" s="1"/>
  <c r="AS338" i="1"/>
  <c r="AS338" i="71" s="1"/>
  <c r="AZ279" i="1"/>
  <c r="AZ279" i="71" s="1"/>
  <c r="BL277" i="1"/>
  <c r="BL277" i="71" s="1"/>
  <c r="AS264" i="1"/>
  <c r="AS264" i="71" s="1"/>
  <c r="BQ284" i="1"/>
  <c r="BQ284" i="71" s="1"/>
  <c r="BQ262" i="1"/>
  <c r="BQ262" i="71" s="1"/>
  <c r="BL341" i="1"/>
  <c r="BL341" i="71" s="1"/>
  <c r="BG340" i="1"/>
  <c r="BG340" i="71" s="1"/>
  <c r="BD373" i="1"/>
  <c r="BD373" i="71" s="1"/>
  <c r="BD278" i="1"/>
  <c r="BD278" i="71" s="1"/>
  <c r="BH285" i="1"/>
  <c r="BH285" i="71" s="1"/>
  <c r="AL159" i="72" l="1"/>
  <c r="AM159" i="72"/>
  <c r="CB373" i="71"/>
  <c r="CB373" i="1"/>
  <c r="AE373" i="29"/>
  <c r="BT373" i="71"/>
  <c r="BT373" i="1"/>
  <c r="BU373" i="1"/>
  <c r="BZ373" i="1"/>
  <c r="BY373" i="1"/>
  <c r="BV373" i="1"/>
  <c r="BW373" i="1"/>
  <c r="BX373" i="1"/>
  <c r="BY210" i="1"/>
  <c r="BU210" i="1"/>
  <c r="BT210" i="71"/>
  <c r="CB210" i="71"/>
  <c r="BZ210" i="1"/>
  <c r="CB210" i="1"/>
  <c r="BT210" i="1"/>
  <c r="BW210" i="1"/>
  <c r="AE210" i="29"/>
  <c r="BV210" i="1"/>
  <c r="BX210" i="1"/>
  <c r="CB207" i="71"/>
  <c r="CB207" i="1"/>
  <c r="BW207" i="1"/>
  <c r="AE207" i="29"/>
  <c r="BV207" i="1"/>
  <c r="BT207" i="71"/>
  <c r="BU207" i="1"/>
  <c r="BT207" i="1"/>
  <c r="BZ207" i="1"/>
  <c r="BX207" i="1"/>
  <c r="BY207" i="1"/>
  <c r="BY217" i="1"/>
  <c r="BU217" i="1"/>
  <c r="BT217" i="71"/>
  <c r="BT217" i="1"/>
  <c r="AE217" i="29"/>
  <c r="CB217" i="1"/>
  <c r="BV217" i="1"/>
  <c r="BZ217" i="1"/>
  <c r="CB217" i="71"/>
  <c r="BX217" i="1"/>
  <c r="BW217" i="1"/>
  <c r="BY253" i="1"/>
  <c r="CB253" i="71"/>
  <c r="BT253" i="1"/>
  <c r="BT253" i="71"/>
  <c r="BU253" i="1"/>
  <c r="BZ253" i="1"/>
  <c r="BV253" i="1"/>
  <c r="AE253" i="29"/>
  <c r="BW253" i="1"/>
  <c r="CB253" i="1"/>
  <c r="BX253" i="1"/>
  <c r="BY347" i="1"/>
  <c r="BV347" i="1"/>
  <c r="BU347" i="1"/>
  <c r="CB347" i="71"/>
  <c r="BT347" i="71"/>
  <c r="AE347" i="29"/>
  <c r="BZ347" i="1"/>
  <c r="CB347" i="1"/>
  <c r="BX347" i="1"/>
  <c r="BW347" i="1"/>
  <c r="BT347" i="1"/>
  <c r="BU164" i="1"/>
  <c r="CB164" i="71"/>
  <c r="BV164" i="1"/>
  <c r="BY164" i="1"/>
  <c r="BW164" i="1"/>
  <c r="CB164" i="1"/>
  <c r="AE164" i="29"/>
  <c r="BT164" i="71"/>
  <c r="BT164" i="1"/>
  <c r="BZ164" i="1"/>
  <c r="BX164" i="1"/>
  <c r="BT303" i="1"/>
  <c r="BU303" i="1"/>
  <c r="BV303" i="1"/>
  <c r="BZ303" i="1"/>
  <c r="CB303" i="1"/>
  <c r="BX303" i="1"/>
  <c r="BY303" i="1"/>
  <c r="BT303" i="71"/>
  <c r="CB303" i="71"/>
  <c r="AE303" i="29"/>
  <c r="BW303" i="1"/>
  <c r="BV294" i="1"/>
  <c r="BT294" i="71"/>
  <c r="AE294" i="29"/>
  <c r="BT294" i="1"/>
  <c r="BX294" i="1"/>
  <c r="BW294" i="1"/>
  <c r="BY294" i="1"/>
  <c r="CB294" i="1"/>
  <c r="BU294" i="1"/>
  <c r="CB294" i="71"/>
  <c r="BZ294" i="1"/>
  <c r="BV212" i="1"/>
  <c r="BY212" i="1"/>
  <c r="BW212" i="1"/>
  <c r="AE212" i="29"/>
  <c r="BX212" i="1"/>
  <c r="CB212" i="1"/>
  <c r="CB212" i="71"/>
  <c r="BZ212" i="1"/>
  <c r="BT212" i="1"/>
  <c r="BT212" i="71"/>
  <c r="BU212" i="1"/>
  <c r="BY196" i="1"/>
  <c r="CB196" i="1"/>
  <c r="BZ196" i="1"/>
  <c r="CB196" i="71"/>
  <c r="AE196" i="29"/>
  <c r="BU196" i="1"/>
  <c r="BV196" i="1"/>
  <c r="BW196" i="1"/>
  <c r="BT196" i="71"/>
  <c r="BX196" i="1"/>
  <c r="BT196" i="1"/>
  <c r="AE163" i="29"/>
  <c r="BT163" i="1"/>
  <c r="BU163" i="1"/>
  <c r="BY163" i="1"/>
  <c r="BV163" i="1"/>
  <c r="BW163" i="1"/>
  <c r="BT163" i="71"/>
  <c r="BX163" i="1"/>
  <c r="BZ163" i="1"/>
  <c r="CB163" i="1"/>
  <c r="CB163" i="71"/>
  <c r="H164" i="71"/>
  <c r="H164" i="1"/>
  <c r="H267" i="71"/>
  <c r="H267" i="1"/>
  <c r="H201" i="1"/>
  <c r="H201" i="71"/>
  <c r="H41" i="71"/>
  <c r="H41" i="1"/>
  <c r="H132" i="71"/>
  <c r="H132" i="1"/>
  <c r="H191" i="1"/>
  <c r="H191" i="71"/>
  <c r="H245" i="71"/>
  <c r="H245" i="1"/>
  <c r="H319" i="1"/>
  <c r="H319" i="71"/>
  <c r="H193" i="1"/>
  <c r="H193" i="71"/>
  <c r="H123" i="1"/>
  <c r="H123" i="71"/>
  <c r="H221" i="71"/>
  <c r="H221" i="1"/>
  <c r="H39" i="71"/>
  <c r="H39" i="1"/>
  <c r="H229" i="1"/>
  <c r="H229" i="71"/>
  <c r="H89" i="1"/>
  <c r="H89" i="71"/>
  <c r="H343" i="71"/>
  <c r="H343" i="1"/>
  <c r="H368" i="71"/>
  <c r="H368" i="1"/>
  <c r="H150" i="1"/>
  <c r="H150" i="71"/>
  <c r="H372" i="1"/>
  <c r="H372" i="71"/>
  <c r="H78" i="1"/>
  <c r="H78" i="71"/>
  <c r="H292" i="1"/>
  <c r="H292" i="71"/>
  <c r="H318" i="1"/>
  <c r="H318" i="71"/>
  <c r="H179" i="1"/>
  <c r="H179" i="71"/>
  <c r="H27" i="1"/>
  <c r="H27" i="71"/>
  <c r="H176" i="1"/>
  <c r="H176" i="71"/>
  <c r="H68" i="1"/>
  <c r="H68" i="71"/>
  <c r="H243" i="71"/>
  <c r="H243" i="1"/>
  <c r="H220" i="71"/>
  <c r="H220" i="1"/>
  <c r="H333" i="71"/>
  <c r="H333" i="1"/>
  <c r="H71" i="71"/>
  <c r="H71" i="1"/>
  <c r="H30" i="1"/>
  <c r="H30" i="71"/>
  <c r="H69" i="71"/>
  <c r="H69" i="1"/>
  <c r="H131" i="1"/>
  <c r="H131" i="71"/>
  <c r="H275" i="1"/>
  <c r="H275" i="71"/>
  <c r="H353" i="1"/>
  <c r="H353" i="71"/>
  <c r="H107" i="71"/>
  <c r="H107" i="1"/>
  <c r="H359" i="71"/>
  <c r="H359" i="1"/>
  <c r="H65" i="1"/>
  <c r="H65" i="71"/>
  <c r="H84" i="1"/>
  <c r="H84" i="71"/>
  <c r="H149" i="1"/>
  <c r="H149" i="71"/>
  <c r="H302" i="71"/>
  <c r="H302" i="1"/>
  <c r="H322" i="71"/>
  <c r="H322" i="1"/>
  <c r="H277" i="71"/>
  <c r="H277" i="1"/>
  <c r="H357" i="1"/>
  <c r="H357" i="71"/>
  <c r="H313" i="1"/>
  <c r="H313" i="71"/>
  <c r="G22" i="1"/>
  <c r="CB162" i="71"/>
  <c r="BZ162" i="1"/>
  <c r="BX162" i="1"/>
  <c r="CB162" i="1"/>
  <c r="BT162" i="1"/>
  <c r="BW162" i="1"/>
  <c r="BV162" i="1"/>
  <c r="BU162" i="1"/>
  <c r="BY162" i="1"/>
  <c r="BT162" i="71"/>
  <c r="AE162" i="29"/>
  <c r="H187" i="71"/>
  <c r="H187" i="1"/>
  <c r="H272" i="1"/>
  <c r="H272" i="71"/>
  <c r="H341" i="1"/>
  <c r="H341" i="71"/>
  <c r="H373" i="71"/>
  <c r="H373" i="1"/>
  <c r="H307" i="71"/>
  <c r="H307" i="1"/>
  <c r="H157" i="1"/>
  <c r="H157" i="71"/>
  <c r="H374" i="71"/>
  <c r="H374" i="1"/>
  <c r="H346" i="71"/>
  <c r="H346" i="1"/>
  <c r="H219" i="71"/>
  <c r="H219" i="1"/>
  <c r="H98" i="1"/>
  <c r="H98" i="71"/>
  <c r="H239" i="1"/>
  <c r="H239" i="71"/>
  <c r="H165" i="71"/>
  <c r="H165" i="1"/>
  <c r="H174" i="71"/>
  <c r="H174" i="1"/>
  <c r="H192" i="1"/>
  <c r="H192" i="71"/>
  <c r="H114" i="1"/>
  <c r="H114" i="71"/>
  <c r="H252" i="71"/>
  <c r="H252" i="1"/>
  <c r="H121" i="1"/>
  <c r="H121" i="71"/>
  <c r="H335" i="71"/>
  <c r="H335" i="1"/>
  <c r="H56" i="71"/>
  <c r="H56" i="1"/>
  <c r="H222" i="71"/>
  <c r="H222" i="1"/>
  <c r="H102" i="1"/>
  <c r="H102" i="71"/>
  <c r="H116" i="71"/>
  <c r="H116" i="1"/>
  <c r="H208" i="1"/>
  <c r="H208" i="71"/>
  <c r="H110" i="1"/>
  <c r="H110" i="71"/>
  <c r="H133" i="71"/>
  <c r="H133" i="1"/>
  <c r="H256" i="1"/>
  <c r="H256" i="71"/>
  <c r="H184" i="1"/>
  <c r="H184" i="71"/>
  <c r="H188" i="1"/>
  <c r="H188" i="71"/>
  <c r="H295" i="71"/>
  <c r="H295" i="1"/>
  <c r="H366" i="71"/>
  <c r="H366" i="1"/>
  <c r="H142" i="1"/>
  <c r="H142" i="71"/>
  <c r="H113" i="71"/>
  <c r="H113" i="1"/>
  <c r="H108" i="1"/>
  <c r="H108" i="71"/>
  <c r="H332" i="71"/>
  <c r="H332" i="1"/>
  <c r="H369" i="71"/>
  <c r="H369" i="1"/>
  <c r="H364" i="71"/>
  <c r="H364" i="1"/>
  <c r="H205" i="71"/>
  <c r="H205" i="1"/>
  <c r="H202" i="1"/>
  <c r="H202" i="71"/>
  <c r="H124" i="1"/>
  <c r="H124" i="71"/>
  <c r="H55" i="1"/>
  <c r="H55" i="71"/>
  <c r="H140" i="71"/>
  <c r="H140" i="1"/>
  <c r="H32" i="71"/>
  <c r="H32" i="1"/>
  <c r="H166" i="71"/>
  <c r="H166" i="1"/>
  <c r="H376" i="71"/>
  <c r="H376" i="1"/>
  <c r="BV305" i="1"/>
  <c r="BW305" i="1"/>
  <c r="AE305" i="29"/>
  <c r="BX305" i="1"/>
  <c r="CB305" i="71"/>
  <c r="CB305" i="1"/>
  <c r="BT305" i="1"/>
  <c r="BT305" i="71"/>
  <c r="BZ305" i="1"/>
  <c r="BY305" i="1"/>
  <c r="BU305" i="1"/>
  <c r="H97" i="71"/>
  <c r="H97" i="1"/>
  <c r="H46" i="71"/>
  <c r="H46" i="1"/>
  <c r="H159" i="71"/>
  <c r="H159" i="1"/>
  <c r="H62" i="1"/>
  <c r="H62" i="71"/>
  <c r="H284" i="1"/>
  <c r="H284" i="71"/>
  <c r="H223" i="1"/>
  <c r="H223" i="71"/>
  <c r="H224" i="71"/>
  <c r="H224" i="1"/>
  <c r="H314" i="1"/>
  <c r="H314" i="71"/>
  <c r="H286" i="71"/>
  <c r="H286" i="1"/>
  <c r="H329" i="1"/>
  <c r="H329" i="71"/>
  <c r="H104" i="71"/>
  <c r="H104" i="1"/>
  <c r="H261" i="71"/>
  <c r="H261" i="1"/>
  <c r="H330" i="1"/>
  <c r="H330" i="71"/>
  <c r="H230" i="1"/>
  <c r="H230" i="71"/>
  <c r="H355" i="71"/>
  <c r="H355" i="1"/>
  <c r="H74" i="1"/>
  <c r="H74" i="71"/>
  <c r="H291" i="71"/>
  <c r="H291" i="1"/>
  <c r="H87" i="71"/>
  <c r="H87" i="1"/>
  <c r="H73" i="1"/>
  <c r="H73" i="71"/>
  <c r="H43" i="1"/>
  <c r="H43" i="71"/>
  <c r="H262" i="1"/>
  <c r="H262" i="71"/>
  <c r="H120" i="71"/>
  <c r="H120" i="1"/>
  <c r="H171" i="71"/>
  <c r="H171" i="1"/>
  <c r="H86" i="1"/>
  <c r="H86" i="71"/>
  <c r="H370" i="1"/>
  <c r="H370" i="71"/>
  <c r="H345" i="1"/>
  <c r="H345" i="71"/>
  <c r="H115" i="1"/>
  <c r="H115" i="71"/>
  <c r="H143" i="71"/>
  <c r="H143" i="1"/>
  <c r="H207" i="71"/>
  <c r="H207" i="1"/>
  <c r="H173" i="1"/>
  <c r="H173" i="71"/>
  <c r="H75" i="1"/>
  <c r="H75" i="71"/>
  <c r="H199" i="71"/>
  <c r="H199" i="1"/>
  <c r="H96" i="71"/>
  <c r="H96" i="1"/>
  <c r="H344" i="1"/>
  <c r="H344" i="71"/>
  <c r="H315" i="1"/>
  <c r="H315" i="71"/>
  <c r="H312" i="1"/>
  <c r="H312" i="71"/>
  <c r="H103" i="1"/>
  <c r="H103" i="71"/>
  <c r="H185" i="71"/>
  <c r="H185" i="1"/>
  <c r="H161" i="1"/>
  <c r="H161" i="71"/>
  <c r="H317" i="71"/>
  <c r="H317" i="1"/>
  <c r="H125" i="1"/>
  <c r="H125" i="71"/>
  <c r="H325" i="1"/>
  <c r="H325" i="71"/>
  <c r="H362" i="1"/>
  <c r="H362" i="71"/>
  <c r="H352" i="1"/>
  <c r="H352" i="71"/>
  <c r="H249" i="71"/>
  <c r="H249" i="1"/>
  <c r="H21" i="29"/>
  <c r="H25" i="71"/>
  <c r="H25" i="1"/>
  <c r="I350" i="29"/>
  <c r="I313" i="29"/>
  <c r="I362" i="29"/>
  <c r="I358" i="29"/>
  <c r="I167" i="29"/>
  <c r="I376" i="29"/>
  <c r="I310" i="29"/>
  <c r="I214" i="29"/>
  <c r="I352" i="29"/>
  <c r="I297" i="29"/>
  <c r="I294" i="29"/>
  <c r="I300" i="29"/>
  <c r="I166" i="29"/>
  <c r="I357" i="29"/>
  <c r="I328" i="29"/>
  <c r="I369" i="29"/>
  <c r="I129" i="29"/>
  <c r="I373" i="29"/>
  <c r="I114" i="29"/>
  <c r="I302" i="29"/>
  <c r="I246" i="29"/>
  <c r="I231" i="29"/>
  <c r="I117" i="29"/>
  <c r="I55" i="29"/>
  <c r="I311" i="29"/>
  <c r="I208" i="29"/>
  <c r="I93" i="29"/>
  <c r="I273" i="29"/>
  <c r="I307" i="29"/>
  <c r="I244" i="29"/>
  <c r="I102" i="29"/>
  <c r="I57" i="29"/>
  <c r="I50" i="29"/>
  <c r="I232" i="29"/>
  <c r="I29" i="29"/>
  <c r="I247" i="29"/>
  <c r="I374" i="29"/>
  <c r="I258" i="29"/>
  <c r="I54" i="29"/>
  <c r="I142" i="29"/>
  <c r="I367" i="29"/>
  <c r="I268" i="29"/>
  <c r="I48" i="29"/>
  <c r="I27" i="29"/>
  <c r="I249" i="29"/>
  <c r="I239" i="29"/>
  <c r="I92" i="29"/>
  <c r="I154" i="29"/>
  <c r="I63" i="29"/>
  <c r="I36" i="29"/>
  <c r="I60" i="29"/>
  <c r="I324" i="29"/>
  <c r="I184" i="29"/>
  <c r="I170" i="29"/>
  <c r="I267" i="29"/>
  <c r="I365" i="29"/>
  <c r="I65" i="29"/>
  <c r="I233" i="29"/>
  <c r="I124" i="29"/>
  <c r="I256" i="29"/>
  <c r="I323" i="29"/>
  <c r="I53" i="29"/>
  <c r="I143" i="29"/>
  <c r="I317" i="29"/>
  <c r="I106" i="29"/>
  <c r="I169" i="29"/>
  <c r="I49" i="29"/>
  <c r="I332" i="29"/>
  <c r="I269" i="29"/>
  <c r="I82" i="29"/>
  <c r="I26" i="29"/>
  <c r="I274" i="29"/>
  <c r="I199" i="29"/>
  <c r="I61" i="29"/>
  <c r="I356" i="29"/>
  <c r="I139" i="29"/>
  <c r="I206" i="29"/>
  <c r="I224" i="29"/>
  <c r="I75" i="29"/>
  <c r="I32" i="29"/>
  <c r="I79" i="29"/>
  <c r="I299" i="29"/>
  <c r="I236" i="29"/>
  <c r="I51" i="29"/>
  <c r="I123" i="29"/>
  <c r="I277" i="29"/>
  <c r="I171" i="29"/>
  <c r="I109" i="29"/>
  <c r="I200" i="29"/>
  <c r="I168" i="29"/>
  <c r="I226" i="29"/>
  <c r="I315" i="29"/>
  <c r="I337" i="29"/>
  <c r="I120" i="29"/>
  <c r="I282" i="29"/>
  <c r="I228" i="29"/>
  <c r="I291" i="29"/>
  <c r="I131" i="29"/>
  <c r="I157" i="29"/>
  <c r="I213" i="29"/>
  <c r="I136" i="29"/>
  <c r="I318" i="29"/>
  <c r="I229" i="29"/>
  <c r="I333" i="29"/>
  <c r="I201" i="29"/>
  <c r="I319" i="29"/>
  <c r="I147" i="29"/>
  <c r="I366" i="29"/>
  <c r="I94" i="29"/>
  <c r="I327" i="29"/>
  <c r="I105" i="29"/>
  <c r="I80" i="29"/>
  <c r="I100" i="29"/>
  <c r="I83" i="29"/>
  <c r="I144" i="29"/>
  <c r="I188" i="29"/>
  <c r="I251" i="29"/>
  <c r="I280" i="29"/>
  <c r="I279" i="29"/>
  <c r="I67" i="29"/>
  <c r="I68" i="29"/>
  <c r="I149" i="29"/>
  <c r="I183" i="29"/>
  <c r="I306" i="29"/>
  <c r="I334" i="29"/>
  <c r="I126" i="29"/>
  <c r="I89" i="29"/>
  <c r="I217" i="29"/>
  <c r="I72" i="29"/>
  <c r="I243" i="29"/>
  <c r="I37" i="29"/>
  <c r="I88" i="29"/>
  <c r="I363" i="29"/>
  <c r="I111" i="29"/>
  <c r="I360" i="29"/>
  <c r="I197" i="29"/>
  <c r="I286" i="29"/>
  <c r="I151" i="29"/>
  <c r="I364" i="29"/>
  <c r="I42" i="29"/>
  <c r="I85" i="29"/>
  <c r="I225" i="29"/>
  <c r="I346" i="29"/>
  <c r="I287" i="29"/>
  <c r="I351" i="29"/>
  <c r="I148" i="29"/>
  <c r="I240" i="29"/>
  <c r="I172" i="29"/>
  <c r="I195" i="29"/>
  <c r="I359" i="29"/>
  <c r="I91" i="29"/>
  <c r="I108" i="29"/>
  <c r="I185" i="29"/>
  <c r="I190" i="29"/>
  <c r="I349" i="29"/>
  <c r="I175" i="29"/>
  <c r="I104" i="29"/>
  <c r="I86" i="29"/>
  <c r="I193" i="29"/>
  <c r="I176" i="29"/>
  <c r="I372" i="29"/>
  <c r="I25" i="29"/>
  <c r="I62" i="29"/>
  <c r="I141" i="29"/>
  <c r="I162" i="29"/>
  <c r="I152" i="29"/>
  <c r="I39" i="29"/>
  <c r="I275" i="29"/>
  <c r="I187" i="29"/>
  <c r="I28" i="29"/>
  <c r="I308" i="29"/>
  <c r="I343" i="29"/>
  <c r="I219" i="29"/>
  <c r="I290" i="29"/>
  <c r="I40" i="29"/>
  <c r="I155" i="29"/>
  <c r="I150" i="29"/>
  <c r="I278" i="29"/>
  <c r="I145" i="29"/>
  <c r="I288" i="29"/>
  <c r="I41" i="29"/>
  <c r="I135" i="29"/>
  <c r="I181" i="29"/>
  <c r="I298" i="29"/>
  <c r="I305" i="29"/>
  <c r="I56" i="29"/>
  <c r="I321" i="29"/>
  <c r="I78" i="29"/>
  <c r="I207" i="29"/>
  <c r="I295" i="29"/>
  <c r="I235" i="29"/>
  <c r="I45" i="29"/>
  <c r="I177" i="29"/>
  <c r="I238" i="29"/>
  <c r="I158" i="29"/>
  <c r="I74" i="29"/>
  <c r="I303" i="29"/>
  <c r="I341" i="29"/>
  <c r="I179" i="29"/>
  <c r="I347" i="29"/>
  <c r="I47" i="29"/>
  <c r="I320" i="29"/>
  <c r="I289" i="29"/>
  <c r="I215" i="29"/>
  <c r="I339" i="29"/>
  <c r="I261" i="29"/>
  <c r="I242" i="29"/>
  <c r="I43" i="29"/>
  <c r="I146" i="29"/>
  <c r="I34" i="29"/>
  <c r="I355" i="29"/>
  <c r="I178" i="29"/>
  <c r="I223" i="29"/>
  <c r="I272" i="29"/>
  <c r="I140" i="29"/>
  <c r="I70" i="29"/>
  <c r="I254" i="29"/>
  <c r="I257" i="29"/>
  <c r="I76" i="29"/>
  <c r="I107" i="29"/>
  <c r="I361" i="29"/>
  <c r="I156" i="29"/>
  <c r="I160" i="29"/>
  <c r="I64" i="29"/>
  <c r="I296" i="29"/>
  <c r="I33" i="29"/>
  <c r="I127" i="29"/>
  <c r="I58" i="29"/>
  <c r="I253" i="29"/>
  <c r="I182" i="29"/>
  <c r="I71" i="29"/>
  <c r="I137" i="29"/>
  <c r="I325" i="29"/>
  <c r="I164" i="29"/>
  <c r="I345" i="29"/>
  <c r="I331" i="29"/>
  <c r="I115" i="29"/>
  <c r="I153" i="29"/>
  <c r="I322" i="29"/>
  <c r="I271" i="29"/>
  <c r="I252" i="29"/>
  <c r="I301" i="29"/>
  <c r="I260" i="29"/>
  <c r="I30" i="29"/>
  <c r="I119" i="29"/>
  <c r="I263" i="29"/>
  <c r="I266" i="29"/>
  <c r="I245" i="29"/>
  <c r="I95" i="29"/>
  <c r="I216" i="29"/>
  <c r="I335" i="29"/>
  <c r="I192" i="29"/>
  <c r="I130" i="29"/>
  <c r="I84" i="29"/>
  <c r="I220" i="29"/>
  <c r="I264" i="29"/>
  <c r="I98" i="29"/>
  <c r="I326" i="29"/>
  <c r="I103" i="29"/>
  <c r="I186" i="29"/>
  <c r="I138" i="29"/>
  <c r="I174" i="29"/>
  <c r="I125" i="29"/>
  <c r="I134" i="29"/>
  <c r="I118" i="29"/>
  <c r="I128" i="29"/>
  <c r="I159" i="29"/>
  <c r="I90" i="29"/>
  <c r="I342" i="29"/>
  <c r="I218" i="29"/>
  <c r="I312" i="29"/>
  <c r="I293" i="29"/>
  <c r="I35" i="29"/>
  <c r="I196" i="29"/>
  <c r="I173" i="29"/>
  <c r="I227" i="29"/>
  <c r="I110" i="29"/>
  <c r="I230" i="29"/>
  <c r="I204" i="29"/>
  <c r="I46" i="29"/>
  <c r="I87" i="29"/>
  <c r="I205" i="29"/>
  <c r="I265" i="29"/>
  <c r="I340" i="29"/>
  <c r="I73" i="29"/>
  <c r="I338" i="29"/>
  <c r="I44" i="29"/>
  <c r="I209" i="29"/>
  <c r="I371" i="29"/>
  <c r="I132" i="29"/>
  <c r="I189" i="29"/>
  <c r="I97" i="29"/>
  <c r="I281" i="29"/>
  <c r="I255" i="29"/>
  <c r="I250" i="29"/>
  <c r="I316" i="29"/>
  <c r="I191" i="29"/>
  <c r="I101" i="29"/>
  <c r="I234" i="29"/>
  <c r="I212" i="29"/>
  <c r="I180" i="29"/>
  <c r="I66" i="29"/>
  <c r="I194" i="29"/>
  <c r="I336" i="29"/>
  <c r="I285" i="29"/>
  <c r="I96" i="29"/>
  <c r="I202" i="29"/>
  <c r="I163" i="29"/>
  <c r="I121" i="29"/>
  <c r="I262" i="29"/>
  <c r="I304" i="29"/>
  <c r="I221" i="29"/>
  <c r="I222" i="29"/>
  <c r="I113" i="29"/>
  <c r="I276" i="29"/>
  <c r="I116" i="29"/>
  <c r="I210" i="29"/>
  <c r="I309" i="29"/>
  <c r="I122" i="29"/>
  <c r="I292" i="29"/>
  <c r="I81" i="29"/>
  <c r="I368" i="29"/>
  <c r="I344" i="29"/>
  <c r="I353" i="29"/>
  <c r="I314" i="29"/>
  <c r="I248" i="29"/>
  <c r="I69" i="29"/>
  <c r="I77" i="29"/>
  <c r="I348" i="29"/>
  <c r="I52" i="29"/>
  <c r="I133" i="29"/>
  <c r="I203" i="29"/>
  <c r="I354" i="29"/>
  <c r="I283" i="29"/>
  <c r="I99" i="29"/>
  <c r="I284" i="29"/>
  <c r="I59" i="29"/>
  <c r="I161" i="29"/>
  <c r="I211" i="29"/>
  <c r="I241" i="29"/>
  <c r="I237" i="29"/>
  <c r="I38" i="29"/>
  <c r="I270" i="29"/>
  <c r="I198" i="29"/>
  <c r="I112" i="29"/>
  <c r="I259" i="29"/>
  <c r="I330" i="29"/>
  <c r="I165" i="29"/>
  <c r="I31" i="29"/>
  <c r="I329" i="29"/>
  <c r="I370" i="29"/>
  <c r="H204" i="1"/>
  <c r="H204" i="71"/>
  <c r="H129" i="1"/>
  <c r="H129" i="71"/>
  <c r="H106" i="1"/>
  <c r="H106" i="71"/>
  <c r="H320" i="71"/>
  <c r="H320" i="1"/>
  <c r="H279" i="71"/>
  <c r="H279" i="1"/>
  <c r="H48" i="71"/>
  <c r="H48" i="1"/>
  <c r="H227" i="1"/>
  <c r="H227" i="71"/>
  <c r="H54" i="71"/>
  <c r="H54" i="1"/>
  <c r="H163" i="71"/>
  <c r="H163" i="1"/>
  <c r="H276" i="1"/>
  <c r="H276" i="71"/>
  <c r="H196" i="71"/>
  <c r="H196" i="1"/>
  <c r="H228" i="71"/>
  <c r="H228" i="1"/>
  <c r="H316" i="1"/>
  <c r="H316" i="71"/>
  <c r="H270" i="71"/>
  <c r="H270" i="1"/>
  <c r="H226" i="71"/>
  <c r="H226" i="1"/>
  <c r="H215" i="1"/>
  <c r="H215" i="71"/>
  <c r="H44" i="71"/>
  <c r="H44" i="1"/>
  <c r="H285" i="71"/>
  <c r="H285" i="1"/>
  <c r="H49" i="71"/>
  <c r="H49" i="1"/>
  <c r="H95" i="1"/>
  <c r="H95" i="71"/>
  <c r="H235" i="71"/>
  <c r="H235" i="1"/>
  <c r="H238" i="1"/>
  <c r="H238" i="71"/>
  <c r="H323" i="71"/>
  <c r="H323" i="1"/>
  <c r="H251" i="1"/>
  <c r="H251" i="71"/>
  <c r="H349" i="71"/>
  <c r="H349" i="1"/>
  <c r="H94" i="1"/>
  <c r="H94" i="71"/>
  <c r="H274" i="1"/>
  <c r="H274" i="71"/>
  <c r="H81" i="71"/>
  <c r="H81" i="1"/>
  <c r="H236" i="71"/>
  <c r="H236" i="1"/>
  <c r="H257" i="71"/>
  <c r="H257" i="1"/>
  <c r="H259" i="71"/>
  <c r="H259" i="1"/>
  <c r="H130" i="71"/>
  <c r="H130" i="1"/>
  <c r="H195" i="1"/>
  <c r="H195" i="71"/>
  <c r="H186" i="1"/>
  <c r="H186" i="71"/>
  <c r="H321" i="71"/>
  <c r="H321" i="1"/>
  <c r="H361" i="1"/>
  <c r="H361" i="71"/>
  <c r="H327" i="1"/>
  <c r="H327" i="71"/>
  <c r="H240" i="1"/>
  <c r="H240" i="71"/>
  <c r="H92" i="71"/>
  <c r="H92" i="1"/>
  <c r="H358" i="71"/>
  <c r="H358" i="1"/>
  <c r="H350" i="71"/>
  <c r="H350" i="1"/>
  <c r="BT177" i="71"/>
  <c r="BW177" i="1"/>
  <c r="BU177" i="1"/>
  <c r="AE177" i="29"/>
  <c r="BX177" i="1"/>
  <c r="BV177" i="1"/>
  <c r="CB177" i="71"/>
  <c r="BT177" i="1"/>
  <c r="BY177" i="1"/>
  <c r="CB177" i="1"/>
  <c r="BZ177" i="1"/>
  <c r="H51" i="71"/>
  <c r="H51" i="1"/>
  <c r="H31" i="71"/>
  <c r="H31" i="1"/>
  <c r="H57" i="71"/>
  <c r="H57" i="1"/>
  <c r="H93" i="1"/>
  <c r="H93" i="71"/>
  <c r="H331" i="71"/>
  <c r="H331" i="1"/>
  <c r="H260" i="1"/>
  <c r="H260" i="71"/>
  <c r="H85" i="1"/>
  <c r="H85" i="71"/>
  <c r="H28" i="71"/>
  <c r="H28" i="1"/>
  <c r="H153" i="1"/>
  <c r="H153" i="71"/>
  <c r="H117" i="1"/>
  <c r="H117" i="71"/>
  <c r="H118" i="71"/>
  <c r="H118" i="1"/>
  <c r="H88" i="1"/>
  <c r="H88" i="71"/>
  <c r="H155" i="1"/>
  <c r="H155" i="71"/>
  <c r="H241" i="1"/>
  <c r="H241" i="71"/>
  <c r="H47" i="71"/>
  <c r="H47" i="1"/>
  <c r="H334" i="1"/>
  <c r="H334" i="71"/>
  <c r="H299" i="71"/>
  <c r="H299" i="1"/>
  <c r="H271" i="1"/>
  <c r="H271" i="71"/>
  <c r="H111" i="71"/>
  <c r="H111" i="1"/>
  <c r="H288" i="1"/>
  <c r="H288" i="71"/>
  <c r="H233" i="1"/>
  <c r="H233" i="71"/>
  <c r="H326" i="71"/>
  <c r="H326" i="1"/>
  <c r="H37" i="71"/>
  <c r="H37" i="1"/>
  <c r="H198" i="71"/>
  <c r="H198" i="1"/>
  <c r="H147" i="1"/>
  <c r="H147" i="71"/>
  <c r="H109" i="1"/>
  <c r="H109" i="71"/>
  <c r="H365" i="1"/>
  <c r="H365" i="71"/>
  <c r="H64" i="1"/>
  <c r="H64" i="71"/>
  <c r="H144" i="71"/>
  <c r="H144" i="1"/>
  <c r="H194" i="71"/>
  <c r="H194" i="1"/>
  <c r="H29" i="71"/>
  <c r="H29" i="1"/>
  <c r="H70" i="1"/>
  <c r="H70" i="71"/>
  <c r="H156" i="71"/>
  <c r="H156" i="1"/>
  <c r="H151" i="1"/>
  <c r="H151" i="71"/>
  <c r="H298" i="71"/>
  <c r="H298" i="1"/>
  <c r="H206" i="1"/>
  <c r="H206" i="71"/>
  <c r="H112" i="71"/>
  <c r="H112" i="1"/>
  <c r="H42" i="71"/>
  <c r="H42" i="1"/>
  <c r="H183" i="1"/>
  <c r="H183" i="71"/>
  <c r="H283" i="1"/>
  <c r="H283" i="71"/>
  <c r="H38" i="71"/>
  <c r="H38" i="1"/>
  <c r="H278" i="71"/>
  <c r="H278" i="1"/>
  <c r="H167" i="1"/>
  <c r="H167" i="71"/>
  <c r="H328" i="71"/>
  <c r="H328" i="1"/>
  <c r="CB178" i="71"/>
  <c r="BW178" i="1"/>
  <c r="BV178" i="1"/>
  <c r="BU178" i="1"/>
  <c r="BZ178" i="1"/>
  <c r="AE178" i="29"/>
  <c r="BT178" i="71"/>
  <c r="BX178" i="1"/>
  <c r="CB178" i="1"/>
  <c r="BT178" i="1"/>
  <c r="BY178" i="1"/>
  <c r="BY194" i="1"/>
  <c r="BT194" i="71"/>
  <c r="BV194" i="1"/>
  <c r="BT194" i="1"/>
  <c r="CB194" i="71"/>
  <c r="BU194" i="1"/>
  <c r="BX194" i="1"/>
  <c r="AE194" i="29"/>
  <c r="CB194" i="1"/>
  <c r="BW194" i="1"/>
  <c r="BZ194" i="1"/>
  <c r="H50" i="71"/>
  <c r="H50" i="1"/>
  <c r="H200" i="71"/>
  <c r="H200" i="1"/>
  <c r="H347" i="1"/>
  <c r="H347" i="71"/>
  <c r="H26" i="71"/>
  <c r="H26" i="1"/>
  <c r="H244" i="71"/>
  <c r="H244" i="1"/>
  <c r="H217" i="71"/>
  <c r="H217" i="1"/>
  <c r="H141" i="1"/>
  <c r="H141" i="71"/>
  <c r="H281" i="71"/>
  <c r="H281" i="1"/>
  <c r="H280" i="71"/>
  <c r="H280" i="1"/>
  <c r="H231" i="71"/>
  <c r="H231" i="1"/>
  <c r="H287" i="71"/>
  <c r="H287" i="1"/>
  <c r="H100" i="71"/>
  <c r="H100" i="1"/>
  <c r="H53" i="1"/>
  <c r="H53" i="71"/>
  <c r="H177" i="71"/>
  <c r="H177" i="1"/>
  <c r="H248" i="1"/>
  <c r="H248" i="71"/>
  <c r="H152" i="71"/>
  <c r="H152" i="1"/>
  <c r="H145" i="71"/>
  <c r="H145" i="1"/>
  <c r="H34" i="71"/>
  <c r="H34" i="1"/>
  <c r="H197" i="71"/>
  <c r="H197" i="1"/>
  <c r="H311" i="71"/>
  <c r="H311" i="1"/>
  <c r="H127" i="71"/>
  <c r="H127" i="1"/>
  <c r="H80" i="71"/>
  <c r="H80" i="1"/>
  <c r="H190" i="71"/>
  <c r="H190" i="1"/>
  <c r="H61" i="1"/>
  <c r="H61" i="71"/>
  <c r="H158" i="71"/>
  <c r="H158" i="1"/>
  <c r="H189" i="1"/>
  <c r="H189" i="71"/>
  <c r="H306" i="71"/>
  <c r="H306" i="1"/>
  <c r="H119" i="71"/>
  <c r="H119" i="1"/>
  <c r="H351" i="1"/>
  <c r="H351" i="71"/>
  <c r="H309" i="71"/>
  <c r="H309" i="1"/>
  <c r="H242" i="71"/>
  <c r="H242" i="1"/>
  <c r="H342" i="71"/>
  <c r="H342" i="1"/>
  <c r="H126" i="71"/>
  <c r="H126" i="1"/>
  <c r="H363" i="71"/>
  <c r="H363" i="1"/>
  <c r="H52" i="71"/>
  <c r="H52" i="1"/>
  <c r="H128" i="1"/>
  <c r="H128" i="71"/>
  <c r="H169" i="71"/>
  <c r="H169" i="1"/>
  <c r="H33" i="1"/>
  <c r="H33" i="71"/>
  <c r="H210" i="71"/>
  <c r="H210" i="1"/>
  <c r="H154" i="1"/>
  <c r="H154" i="71"/>
  <c r="H255" i="1"/>
  <c r="H255" i="71"/>
  <c r="H63" i="1"/>
  <c r="H63" i="71"/>
  <c r="H203" i="1"/>
  <c r="H203" i="71"/>
  <c r="H214" i="71"/>
  <c r="H214" i="1"/>
  <c r="AE195" i="29"/>
  <c r="BU195" i="1"/>
  <c r="BV195" i="1"/>
  <c r="BW195" i="1"/>
  <c r="BY195" i="1"/>
  <c r="CB195" i="71"/>
  <c r="BX195" i="1"/>
  <c r="BT195" i="1"/>
  <c r="CB195" i="1"/>
  <c r="BT195" i="71"/>
  <c r="BZ195" i="1"/>
  <c r="BW374" i="1"/>
  <c r="BT374" i="71"/>
  <c r="BX374" i="1"/>
  <c r="BY374" i="1"/>
  <c r="BT374" i="1"/>
  <c r="AE374" i="29"/>
  <c r="CB374" i="1"/>
  <c r="BV374" i="1"/>
  <c r="BZ374" i="1"/>
  <c r="BU374" i="1"/>
  <c r="CB374" i="71"/>
  <c r="H371" i="1"/>
  <c r="H371" i="71"/>
  <c r="H36" i="1"/>
  <c r="H36" i="71"/>
  <c r="H76" i="71"/>
  <c r="H76" i="1"/>
  <c r="H338" i="71"/>
  <c r="H338" i="1"/>
  <c r="H269" i="1"/>
  <c r="H269" i="71"/>
  <c r="H209" i="1"/>
  <c r="H209" i="71"/>
  <c r="H340" i="71"/>
  <c r="H340" i="1"/>
  <c r="H348" i="71"/>
  <c r="H348" i="1"/>
  <c r="H303" i="1"/>
  <c r="H303" i="71"/>
  <c r="H72" i="71"/>
  <c r="H72" i="1"/>
  <c r="H247" i="71"/>
  <c r="H247" i="1"/>
  <c r="H82" i="1"/>
  <c r="H82" i="71"/>
  <c r="H101" i="1"/>
  <c r="H101" i="71"/>
  <c r="H180" i="1"/>
  <c r="H180" i="71"/>
  <c r="H60" i="1"/>
  <c r="H60" i="71"/>
  <c r="H35" i="1"/>
  <c r="H35" i="71"/>
  <c r="H354" i="1"/>
  <c r="H354" i="71"/>
  <c r="H225" i="1"/>
  <c r="H225" i="71"/>
  <c r="H258" i="71"/>
  <c r="H258" i="1"/>
  <c r="H308" i="1"/>
  <c r="H308" i="71"/>
  <c r="H304" i="1"/>
  <c r="H304" i="71"/>
  <c r="H356" i="71"/>
  <c r="H356" i="1"/>
  <c r="H301" i="71"/>
  <c r="H301" i="1"/>
  <c r="H181" i="1"/>
  <c r="H181" i="71"/>
  <c r="H162" i="71"/>
  <c r="H162" i="1"/>
  <c r="H122" i="1"/>
  <c r="H122" i="71"/>
  <c r="H212" i="1"/>
  <c r="H212" i="71"/>
  <c r="H216" i="1"/>
  <c r="H216" i="71"/>
  <c r="H175" i="71"/>
  <c r="H175" i="1"/>
  <c r="H139" i="71"/>
  <c r="H139" i="1"/>
  <c r="H293" i="1"/>
  <c r="H293" i="71"/>
  <c r="H263" i="71"/>
  <c r="H263" i="1"/>
  <c r="H134" i="71"/>
  <c r="H134" i="1"/>
  <c r="H77" i="71"/>
  <c r="H77" i="1"/>
  <c r="H135" i="71"/>
  <c r="H135" i="1"/>
  <c r="H105" i="1"/>
  <c r="H105" i="71"/>
  <c r="H66" i="71"/>
  <c r="H66" i="1"/>
  <c r="H178" i="1"/>
  <c r="H178" i="71"/>
  <c r="H213" i="71"/>
  <c r="H213" i="1"/>
  <c r="H45" i="1"/>
  <c r="H45" i="71"/>
  <c r="H170" i="71"/>
  <c r="H170" i="1"/>
  <c r="H160" i="71"/>
  <c r="H160" i="1"/>
  <c r="H310" i="1"/>
  <c r="H310" i="71"/>
  <c r="H297" i="1"/>
  <c r="H297" i="71"/>
  <c r="G22" i="71"/>
  <c r="BY229" i="1"/>
  <c r="BT229" i="71"/>
  <c r="BU229" i="1"/>
  <c r="BT229" i="1"/>
  <c r="BX229" i="1"/>
  <c r="BW229" i="1"/>
  <c r="AE229" i="29"/>
  <c r="CB229" i="1"/>
  <c r="BZ229" i="1"/>
  <c r="CB229" i="71"/>
  <c r="BV229" i="1"/>
  <c r="H182" i="71"/>
  <c r="H182" i="1"/>
  <c r="H237" i="71"/>
  <c r="H237" i="1"/>
  <c r="H253" i="1"/>
  <c r="H253" i="71"/>
  <c r="H79" i="1"/>
  <c r="H79" i="71"/>
  <c r="H264" i="1"/>
  <c r="H264" i="71"/>
  <c r="H268" i="1"/>
  <c r="H268" i="71"/>
  <c r="H367" i="71"/>
  <c r="H367" i="1"/>
  <c r="H137" i="1"/>
  <c r="H137" i="71"/>
  <c r="H305" i="1"/>
  <c r="H305" i="71"/>
  <c r="H91" i="1"/>
  <c r="H91" i="71"/>
  <c r="H246" i="71"/>
  <c r="H246" i="1"/>
  <c r="H324" i="1"/>
  <c r="H324" i="71"/>
  <c r="H254" i="1"/>
  <c r="H254" i="71"/>
  <c r="H99" i="71"/>
  <c r="H99" i="1"/>
  <c r="H360" i="1"/>
  <c r="H360" i="71"/>
  <c r="H59" i="1"/>
  <c r="H59" i="71"/>
  <c r="H296" i="1"/>
  <c r="H296" i="71"/>
  <c r="H172" i="1"/>
  <c r="H172" i="71"/>
  <c r="H265" i="71"/>
  <c r="H265" i="1"/>
  <c r="H290" i="1"/>
  <c r="H290" i="71"/>
  <c r="H250" i="1"/>
  <c r="H250" i="71"/>
  <c r="H83" i="1"/>
  <c r="H83" i="71"/>
  <c r="H138" i="1"/>
  <c r="H138" i="71"/>
  <c r="H337" i="71"/>
  <c r="H337" i="1"/>
  <c r="H289" i="1"/>
  <c r="H289" i="71"/>
  <c r="H336" i="71"/>
  <c r="H336" i="1"/>
  <c r="H234" i="1"/>
  <c r="H234" i="71"/>
  <c r="H266" i="1"/>
  <c r="H266" i="71"/>
  <c r="H58" i="71"/>
  <c r="H58" i="1"/>
  <c r="H273" i="71"/>
  <c r="H273" i="1"/>
  <c r="H282" i="71"/>
  <c r="H282" i="1"/>
  <c r="H136" i="71"/>
  <c r="H136" i="1"/>
  <c r="H339" i="71"/>
  <c r="H339" i="1"/>
  <c r="H232" i="1"/>
  <c r="H232" i="71"/>
  <c r="H218" i="1"/>
  <c r="H218" i="71"/>
  <c r="H67" i="71"/>
  <c r="H67" i="1"/>
  <c r="H148" i="71"/>
  <c r="H148" i="1"/>
  <c r="H40" i="71"/>
  <c r="H40" i="1"/>
  <c r="H90" i="71"/>
  <c r="H90" i="1"/>
  <c r="H168" i="71"/>
  <c r="H168" i="1"/>
  <c r="H146" i="1"/>
  <c r="H146" i="71"/>
  <c r="H211" i="71"/>
  <c r="H211" i="1"/>
  <c r="H300" i="1"/>
  <c r="H300" i="71"/>
  <c r="H294" i="71"/>
  <c r="H294" i="1"/>
  <c r="N51" i="21"/>
  <c r="S50" i="21"/>
  <c r="AM50" i="21"/>
  <c r="Y48" i="21"/>
  <c r="N48" i="21"/>
  <c r="AE48" i="21"/>
  <c r="AA50" i="21"/>
  <c r="N47" i="21"/>
  <c r="Z50" i="21"/>
  <c r="U50" i="21"/>
  <c r="AD48" i="21"/>
  <c r="S48" i="21"/>
  <c r="AD50" i="21"/>
  <c r="N46" i="21"/>
  <c r="AL50" i="21"/>
  <c r="AB48" i="21"/>
  <c r="AH48" i="21"/>
  <c r="X50" i="21"/>
  <c r="T48" i="21"/>
  <c r="AA48" i="21"/>
  <c r="O44" i="21"/>
  <c r="AN44" i="21" s="1"/>
  <c r="O46" i="21"/>
  <c r="AC50" i="21"/>
  <c r="W50" i="21"/>
  <c r="O45" i="21"/>
  <c r="AM48" i="21"/>
  <c r="Q50" i="21"/>
  <c r="O49" i="21"/>
  <c r="V50" i="21"/>
  <c r="AC48" i="21"/>
  <c r="AE50" i="21"/>
  <c r="AL48" i="21"/>
  <c r="AB50" i="21"/>
  <c r="AF50" i="21"/>
  <c r="R48" i="21"/>
  <c r="U48" i="21"/>
  <c r="O47" i="21"/>
  <c r="N49" i="21"/>
  <c r="N45" i="21"/>
  <c r="N50" i="21"/>
  <c r="AH50" i="21"/>
  <c r="Z48" i="21"/>
  <c r="R50" i="21"/>
  <c r="O48" i="21"/>
  <c r="W48" i="21"/>
  <c r="O50" i="21"/>
  <c r="T50" i="21"/>
  <c r="V48" i="21"/>
  <c r="Q48" i="21"/>
  <c r="X48" i="21"/>
  <c r="O51" i="21"/>
  <c r="Y50" i="21"/>
  <c r="AG50" i="21"/>
  <c r="R267" i="62"/>
  <c r="R266" i="62"/>
  <c r="R252" i="62"/>
  <c r="BS253" i="1"/>
  <c r="AU21" i="1"/>
  <c r="AT354" i="1"/>
  <c r="AT354" i="71" s="1"/>
  <c r="AT297" i="1"/>
  <c r="AT297" i="71" s="1"/>
  <c r="AT316" i="1"/>
  <c r="AT316" i="71" s="1"/>
  <c r="AT295" i="1"/>
  <c r="AT295" i="71" s="1"/>
  <c r="AT350" i="1"/>
  <c r="AT350" i="71" s="1"/>
  <c r="AT175" i="1"/>
  <c r="AT175" i="71" s="1"/>
  <c r="AT313" i="1"/>
  <c r="AT313" i="71" s="1"/>
  <c r="AT370" i="1"/>
  <c r="AT370" i="71" s="1"/>
  <c r="AT311" i="1"/>
  <c r="AT311" i="71" s="1"/>
  <c r="AT363" i="1"/>
  <c r="AT363" i="71" s="1"/>
  <c r="AT361" i="1"/>
  <c r="AT361" i="71" s="1"/>
  <c r="AT321" i="1"/>
  <c r="AT321" i="71" s="1"/>
  <c r="AT239" i="1"/>
  <c r="AT239" i="71" s="1"/>
  <c r="AT323" i="1"/>
  <c r="AT323" i="71" s="1"/>
  <c r="AT345" i="1"/>
  <c r="AT345" i="71" s="1"/>
  <c r="AT334" i="1"/>
  <c r="AT334" i="71" s="1"/>
  <c r="AT118" i="1"/>
  <c r="AT118" i="71" s="1"/>
  <c r="AT292" i="1"/>
  <c r="AT292" i="71" s="1"/>
  <c r="AT200" i="1"/>
  <c r="AT200" i="71" s="1"/>
  <c r="AT347" i="1"/>
  <c r="AT347" i="71" s="1"/>
  <c r="AT306" i="1"/>
  <c r="AT306" i="71" s="1"/>
  <c r="AT290" i="1"/>
  <c r="AT290" i="71" s="1"/>
  <c r="AT300" i="1"/>
  <c r="AT300" i="71" s="1"/>
  <c r="AT330" i="1"/>
  <c r="AT330" i="71" s="1"/>
  <c r="AT307" i="1"/>
  <c r="AT307" i="71" s="1"/>
  <c r="AT367" i="1"/>
  <c r="AT367" i="71" s="1"/>
  <c r="AT301" i="1"/>
  <c r="AT301" i="71" s="1"/>
  <c r="AT318" i="1"/>
  <c r="AT318" i="71" s="1"/>
  <c r="AT329" i="1"/>
  <c r="AT329" i="71" s="1"/>
  <c r="AT351" i="1"/>
  <c r="AT351" i="71" s="1"/>
  <c r="AT314" i="1"/>
  <c r="AT314" i="71" s="1"/>
  <c r="AT214" i="1"/>
  <c r="AT214" i="71" s="1"/>
  <c r="AT319" i="1"/>
  <c r="AT319" i="71" s="1"/>
  <c r="AT332" i="1"/>
  <c r="AT332" i="71" s="1"/>
  <c r="AT356" i="1"/>
  <c r="AT356" i="71" s="1"/>
  <c r="AT209" i="1"/>
  <c r="AT209" i="71" s="1"/>
  <c r="AT326" i="1"/>
  <c r="AT326" i="71" s="1"/>
  <c r="AT333" i="1"/>
  <c r="AT333" i="71" s="1"/>
  <c r="AT364" i="1"/>
  <c r="AT364" i="71" s="1"/>
  <c r="AT360" i="1"/>
  <c r="AT360" i="71" s="1"/>
  <c r="AT308" i="1"/>
  <c r="AT308" i="71" s="1"/>
  <c r="AT312" i="1"/>
  <c r="AT312" i="71" s="1"/>
  <c r="AT337" i="1"/>
  <c r="AT337" i="71" s="1"/>
  <c r="AT365" i="1"/>
  <c r="AT365" i="71" s="1"/>
  <c r="AT369" i="1"/>
  <c r="AT369" i="71" s="1"/>
  <c r="AT167" i="1"/>
  <c r="AT167" i="71" s="1"/>
  <c r="AT355" i="1"/>
  <c r="AT355" i="71" s="1"/>
  <c r="AT315" i="1"/>
  <c r="AT315" i="71" s="1"/>
  <c r="AT376" i="1"/>
  <c r="AT376" i="71" s="1"/>
  <c r="AT310" i="1"/>
  <c r="AT310" i="71" s="1"/>
  <c r="AT362" i="1"/>
  <c r="AT362" i="71" s="1"/>
  <c r="AT331" i="1"/>
  <c r="AT331" i="71" s="1"/>
  <c r="AT366" i="1"/>
  <c r="AT366" i="71" s="1"/>
  <c r="AT293" i="1"/>
  <c r="AT293" i="71" s="1"/>
  <c r="AT328" i="1"/>
  <c r="AT328" i="71" s="1"/>
  <c r="AT327" i="1"/>
  <c r="AT327" i="71" s="1"/>
  <c r="AT372" i="1"/>
  <c r="AT372" i="71" s="1"/>
  <c r="AT358" i="1"/>
  <c r="AT358" i="71" s="1"/>
  <c r="AT144" i="1"/>
  <c r="AT144" i="71" s="1"/>
  <c r="AT335" i="1"/>
  <c r="AT335" i="71" s="1"/>
  <c r="AT344" i="1"/>
  <c r="AT344" i="71" s="1"/>
  <c r="AT325" i="1"/>
  <c r="AT325" i="71" s="1"/>
  <c r="AT352" i="1"/>
  <c r="AT352" i="71" s="1"/>
  <c r="AT309" i="1"/>
  <c r="AT309" i="71" s="1"/>
  <c r="AT211" i="1"/>
  <c r="AT211" i="71" s="1"/>
  <c r="AT349" i="1"/>
  <c r="AT349" i="71" s="1"/>
  <c r="AT359" i="1"/>
  <c r="AT359" i="71" s="1"/>
  <c r="AT353" i="1"/>
  <c r="AT353" i="71" s="1"/>
  <c r="AT302" i="1"/>
  <c r="AT302" i="71" s="1"/>
  <c r="AT317" i="1"/>
  <c r="AT317" i="71" s="1"/>
  <c r="AT324" i="1"/>
  <c r="AT324" i="71" s="1"/>
  <c r="AT304" i="1"/>
  <c r="AT304" i="71" s="1"/>
  <c r="AT296" i="1"/>
  <c r="AT296" i="71" s="1"/>
  <c r="AT368" i="1"/>
  <c r="AT368" i="71" s="1"/>
  <c r="AT357" i="1"/>
  <c r="AT357" i="71" s="1"/>
  <c r="AT322" i="1"/>
  <c r="AT322" i="71" s="1"/>
  <c r="AT299" i="1"/>
  <c r="AT299" i="71" s="1"/>
  <c r="AT336" i="1"/>
  <c r="AT336" i="71" s="1"/>
  <c r="AT320" i="1"/>
  <c r="AT320" i="71" s="1"/>
  <c r="AT291" i="1"/>
  <c r="AT291" i="71" s="1"/>
  <c r="AT346" i="1"/>
  <c r="AT346" i="71" s="1"/>
  <c r="AT298" i="1"/>
  <c r="AT298" i="71" s="1"/>
  <c r="AU21" i="71"/>
  <c r="BD22" i="71"/>
  <c r="R242" i="62"/>
  <c r="R242" i="72"/>
  <c r="P48" i="73"/>
  <c r="P50" i="73"/>
  <c r="R259" i="72"/>
  <c r="R259" i="62"/>
  <c r="P44" i="73"/>
  <c r="R241" i="62"/>
  <c r="R241" i="72"/>
  <c r="R148" i="62"/>
  <c r="R148" i="72"/>
  <c r="BJ294" i="1"/>
  <c r="BJ294" i="71" s="1"/>
  <c r="Q11" i="73"/>
  <c r="Q14" i="21"/>
  <c r="Q43" i="73"/>
  <c r="Q15" i="73"/>
  <c r="Q22" i="73"/>
  <c r="Q9" i="73"/>
  <c r="Q24" i="73"/>
  <c r="Q40" i="73"/>
  <c r="Q14" i="73"/>
  <c r="Q42" i="73"/>
  <c r="Q12" i="73"/>
  <c r="Q27" i="73"/>
  <c r="Q29" i="73"/>
  <c r="Q10" i="21"/>
  <c r="Q8" i="21"/>
  <c r="Q37" i="73"/>
  <c r="Q10" i="73"/>
  <c r="Q19" i="73"/>
  <c r="Q41" i="73"/>
  <c r="Q31" i="73"/>
  <c r="Q21" i="73"/>
  <c r="Q28" i="73"/>
  <c r="Q18" i="73"/>
  <c r="Q39" i="73"/>
  <c r="Q35" i="73"/>
  <c r="Q26" i="73"/>
  <c r="Q17" i="73"/>
  <c r="Q15" i="21"/>
  <c r="Q12" i="21"/>
  <c r="Q11" i="21"/>
  <c r="Q34" i="73"/>
  <c r="Q9" i="21"/>
  <c r="Q8" i="73"/>
  <c r="Q30" i="73"/>
  <c r="Q52" i="73"/>
  <c r="Q13" i="21"/>
  <c r="Q32" i="73"/>
  <c r="Q25" i="73"/>
  <c r="Q20" i="73"/>
  <c r="Q13" i="73"/>
  <c r="Q38" i="73"/>
  <c r="S207" i="62"/>
  <c r="S43" i="62"/>
  <c r="S44" i="62"/>
  <c r="S87" i="62"/>
  <c r="S86" i="62"/>
  <c r="S223" i="72"/>
  <c r="S44" i="72"/>
  <c r="S225" i="62"/>
  <c r="S354" i="72"/>
  <c r="S5" i="62"/>
  <c r="S82" i="62"/>
  <c r="S207" i="72"/>
  <c r="S188" i="72"/>
  <c r="S110" i="62"/>
  <c r="S6" i="72"/>
  <c r="S209" i="62"/>
  <c r="S33" i="62"/>
  <c r="S86" i="72"/>
  <c r="S6" i="62"/>
  <c r="S225" i="72"/>
  <c r="S114" i="72"/>
  <c r="S88" i="62"/>
  <c r="S74" i="62"/>
  <c r="S217" i="72"/>
  <c r="S87" i="72"/>
  <c r="S33" i="72"/>
  <c r="S81" i="62"/>
  <c r="S217" i="62"/>
  <c r="S29" i="62"/>
  <c r="S23" i="62"/>
  <c r="S354" i="62"/>
  <c r="S201" i="72"/>
  <c r="S12" i="62"/>
  <c r="S40" i="62"/>
  <c r="S188" i="62"/>
  <c r="S223" i="62"/>
  <c r="S65" i="62"/>
  <c r="S5" i="72"/>
  <c r="S114" i="62"/>
  <c r="S25" i="62"/>
  <c r="S78" i="62"/>
  <c r="S235" i="62"/>
  <c r="S154" i="72"/>
  <c r="S110" i="72"/>
  <c r="S12" i="72"/>
  <c r="S209" i="72"/>
  <c r="S40" i="72"/>
  <c r="S237" i="62"/>
  <c r="S101" i="62"/>
  <c r="S81" i="72"/>
  <c r="S128" i="72"/>
  <c r="S29" i="72"/>
  <c r="S128" i="62"/>
  <c r="S220" i="62"/>
  <c r="S201" i="62"/>
  <c r="S199" i="62"/>
  <c r="S83" i="62"/>
  <c r="S51" i="62"/>
  <c r="S71" i="62"/>
  <c r="S97" i="62"/>
  <c r="S25" i="72"/>
  <c r="S88" i="72"/>
  <c r="S51" i="72"/>
  <c r="S154" i="62"/>
  <c r="S76" i="62"/>
  <c r="S235" i="72"/>
  <c r="S23" i="72"/>
  <c r="S85" i="62"/>
  <c r="S73" i="62"/>
  <c r="S74" i="72"/>
  <c r="S34" i="62"/>
  <c r="S41" i="62"/>
  <c r="S46" i="62"/>
  <c r="S172" i="62"/>
  <c r="S208" i="62"/>
  <c r="S97" i="72"/>
  <c r="S56" i="62"/>
  <c r="S71" i="72"/>
  <c r="S64" i="62"/>
  <c r="S20" i="62"/>
  <c r="S57" i="62"/>
  <c r="S103" i="62"/>
  <c r="S27" i="62"/>
  <c r="S83" i="72"/>
  <c r="S102" i="62"/>
  <c r="S105" i="62"/>
  <c r="S52" i="62"/>
  <c r="S102" i="72"/>
  <c r="S9" i="62"/>
  <c r="S49" i="62"/>
  <c r="S18" i="62"/>
  <c r="S164" i="62"/>
  <c r="S10" i="62"/>
  <c r="S36" i="62"/>
  <c r="S82" i="72"/>
  <c r="S59" i="62"/>
  <c r="S91" i="62"/>
  <c r="S77" i="62"/>
  <c r="S113" i="62"/>
  <c r="S37" i="62"/>
  <c r="S28" i="62"/>
  <c r="S80" i="62"/>
  <c r="S199" i="72"/>
  <c r="S17" i="62"/>
  <c r="S22" i="62"/>
  <c r="S13" i="62"/>
  <c r="S78" i="72"/>
  <c r="S47" i="62"/>
  <c r="S170" i="62"/>
  <c r="S99" i="62"/>
  <c r="S178" i="62"/>
  <c r="S16" i="62"/>
  <c r="S104" i="62"/>
  <c r="S63" i="62"/>
  <c r="S200" i="62"/>
  <c r="S50" i="62"/>
  <c r="S165" i="62"/>
  <c r="S224" i="62"/>
  <c r="S7" i="62"/>
  <c r="S48" i="62"/>
  <c r="S61" i="62"/>
  <c r="S42" i="62"/>
  <c r="S96" i="62"/>
  <c r="S38" i="62"/>
  <c r="S185" i="62"/>
  <c r="S53" i="62"/>
  <c r="S54" i="62"/>
  <c r="S39" i="62"/>
  <c r="S216" i="62"/>
  <c r="S171" i="62"/>
  <c r="S237" i="72"/>
  <c r="S60" i="62"/>
  <c r="S107" i="62"/>
  <c r="S185" i="72"/>
  <c r="S21" i="62"/>
  <c r="S127" i="62"/>
  <c r="S122" i="62"/>
  <c r="S21" i="72"/>
  <c r="S10" i="72"/>
  <c r="S27" i="72"/>
  <c r="S76" i="72"/>
  <c r="S171" i="72"/>
  <c r="S53" i="72"/>
  <c r="S129" i="62"/>
  <c r="S105" i="72"/>
  <c r="S113" i="72"/>
  <c r="S57" i="72"/>
  <c r="S46" i="72"/>
  <c r="S165" i="72"/>
  <c r="S49" i="72"/>
  <c r="S216" i="72"/>
  <c r="S56" i="72"/>
  <c r="S224" i="72"/>
  <c r="S41" i="72"/>
  <c r="S80" i="72"/>
  <c r="S54" i="72"/>
  <c r="S38" i="72"/>
  <c r="S59" i="72"/>
  <c r="S96" i="72"/>
  <c r="S63" i="72"/>
  <c r="S85" i="72"/>
  <c r="S20" i="72"/>
  <c r="S9" i="72"/>
  <c r="S178" i="72"/>
  <c r="S37" i="72"/>
  <c r="S36" i="72"/>
  <c r="S77" i="72"/>
  <c r="S13" i="72"/>
  <c r="S91" i="72"/>
  <c r="S48" i="72"/>
  <c r="S64" i="72"/>
  <c r="S52" i="72"/>
  <c r="S34" i="72"/>
  <c r="S164" i="72"/>
  <c r="S50" i="72"/>
  <c r="S28" i="72"/>
  <c r="S208" i="72"/>
  <c r="S42" i="72"/>
  <c r="S172" i="72"/>
  <c r="S73" i="72"/>
  <c r="S200" i="72"/>
  <c r="S16" i="72"/>
  <c r="S103" i="72"/>
  <c r="S101" i="72"/>
  <c r="S47" i="72"/>
  <c r="S18" i="72"/>
  <c r="S39" i="72"/>
  <c r="S99" i="72"/>
  <c r="S22" i="72"/>
  <c r="S61" i="72"/>
  <c r="S17" i="72"/>
  <c r="S104" i="72"/>
  <c r="S7" i="72"/>
  <c r="S170" i="72"/>
  <c r="S65" i="72"/>
  <c r="S43" i="72"/>
  <c r="S220" i="72"/>
  <c r="R48" i="73"/>
  <c r="N46" i="73"/>
  <c r="O49" i="73"/>
  <c r="Q48" i="73"/>
  <c r="N51" i="73"/>
  <c r="O48" i="73"/>
  <c r="Q50" i="73"/>
  <c r="O47" i="73"/>
  <c r="R50" i="73"/>
  <c r="N48" i="73"/>
  <c r="N45" i="73"/>
  <c r="N47" i="73"/>
  <c r="O44" i="73"/>
  <c r="O45" i="73"/>
  <c r="O46" i="73"/>
  <c r="N49" i="73"/>
  <c r="N50" i="73"/>
  <c r="O50" i="73"/>
  <c r="O51" i="73"/>
  <c r="P159" i="72"/>
  <c r="R159" i="72"/>
  <c r="Q159" i="72"/>
  <c r="T159" i="72"/>
  <c r="S159" i="72"/>
  <c r="N159" i="72"/>
  <c r="M179" i="62"/>
  <c r="BS280" i="1"/>
  <c r="BS303" i="1"/>
  <c r="Q267" i="62"/>
  <c r="Q253" i="62"/>
  <c r="P254" i="62"/>
  <c r="P254" i="72"/>
  <c r="T242" i="62"/>
  <c r="T242" i="72"/>
  <c r="P253" i="62"/>
  <c r="Q254" i="62"/>
  <c r="Q254" i="72"/>
  <c r="BS168" i="1"/>
  <c r="P148" i="62"/>
  <c r="P148" i="72"/>
  <c r="BS339" i="1"/>
  <c r="Q252" i="62"/>
  <c r="S148" i="62"/>
  <c r="S148" i="72"/>
  <c r="S267" i="62"/>
  <c r="Q244" i="72"/>
  <c r="Q244" i="62"/>
  <c r="P246" i="62"/>
  <c r="P259" i="62"/>
  <c r="P259" i="72"/>
  <c r="BS279" i="1"/>
  <c r="BS282" i="1"/>
  <c r="Q259" i="72"/>
  <c r="Q259" i="62"/>
  <c r="BS340" i="1"/>
  <c r="BS278" i="1"/>
  <c r="T266" i="62"/>
  <c r="BS281" i="1"/>
  <c r="BS271" i="1"/>
  <c r="T148" i="72"/>
  <c r="T148" i="62"/>
  <c r="BS342" i="1"/>
  <c r="T267" i="62"/>
  <c r="T259" i="72"/>
  <c r="T259" i="62"/>
  <c r="T252" i="62"/>
  <c r="BS289" i="1"/>
  <c r="S242" i="72"/>
  <c r="S242" i="62"/>
  <c r="Q148" i="72"/>
  <c r="Q148" i="62"/>
  <c r="BS286" i="1"/>
  <c r="P266" i="62"/>
  <c r="BS343" i="1"/>
  <c r="BS285" i="1"/>
  <c r="P250" i="62"/>
  <c r="P250" i="72"/>
  <c r="BS262" i="1"/>
  <c r="P242" i="62"/>
  <c r="P242" i="72"/>
  <c r="S252" i="62"/>
  <c r="Q246" i="62"/>
  <c r="BS272" i="1"/>
  <c r="P252" i="62"/>
  <c r="BS284" i="1"/>
  <c r="BS373" i="1"/>
  <c r="BS341" i="1"/>
  <c r="Q241" i="72"/>
  <c r="BS261" i="1"/>
  <c r="Q241" i="62"/>
  <c r="Q266" i="62"/>
  <c r="BS277" i="1"/>
  <c r="BS288" i="1"/>
  <c r="S259" i="62"/>
  <c r="S259" i="72"/>
  <c r="P244" i="72"/>
  <c r="P244" i="62"/>
  <c r="S266" i="62"/>
  <c r="Q250" i="72"/>
  <c r="Q250" i="62"/>
  <c r="Q242" i="72"/>
  <c r="Q242" i="62"/>
  <c r="BS263" i="1"/>
  <c r="P267" i="62"/>
  <c r="BS287" i="1"/>
  <c r="AL179" i="62" l="1"/>
  <c r="AM179" i="62"/>
  <c r="I198" i="1"/>
  <c r="I198" i="71"/>
  <c r="I284" i="71"/>
  <c r="I284" i="1"/>
  <c r="I77" i="71"/>
  <c r="I77" i="1"/>
  <c r="I292" i="71"/>
  <c r="I292" i="1"/>
  <c r="I221" i="71"/>
  <c r="I221" i="1"/>
  <c r="I336" i="1"/>
  <c r="I336" i="71"/>
  <c r="I316" i="71"/>
  <c r="I316" i="1"/>
  <c r="I209" i="71"/>
  <c r="I209" i="1"/>
  <c r="I46" i="71"/>
  <c r="I46" i="1"/>
  <c r="I293" i="71"/>
  <c r="I293" i="1"/>
  <c r="I134" i="1"/>
  <c r="I134" i="71"/>
  <c r="I264" i="1"/>
  <c r="I264" i="71"/>
  <c r="I245" i="71"/>
  <c r="I245" i="1"/>
  <c r="I271" i="71"/>
  <c r="I271" i="1"/>
  <c r="I137" i="1"/>
  <c r="I137" i="71"/>
  <c r="I64" i="71"/>
  <c r="I64" i="1"/>
  <c r="I70" i="1"/>
  <c r="I70" i="71"/>
  <c r="I146" i="1"/>
  <c r="I146" i="71"/>
  <c r="I47" i="1"/>
  <c r="I47" i="71"/>
  <c r="I177" i="1"/>
  <c r="I177" i="71"/>
  <c r="I305" i="1"/>
  <c r="I305" i="71"/>
  <c r="I150" i="71"/>
  <c r="I150" i="1"/>
  <c r="I187" i="71"/>
  <c r="I187" i="1"/>
  <c r="I372" i="1"/>
  <c r="I372" i="71"/>
  <c r="I185" i="71"/>
  <c r="I185" i="1"/>
  <c r="I351" i="1"/>
  <c r="I351" i="71"/>
  <c r="I286" i="1"/>
  <c r="I286" i="71"/>
  <c r="I72" i="71"/>
  <c r="I72" i="1"/>
  <c r="I68" i="1"/>
  <c r="I68" i="71"/>
  <c r="I100" i="71"/>
  <c r="I100" i="1"/>
  <c r="I201" i="71"/>
  <c r="I201" i="1"/>
  <c r="I291" i="71"/>
  <c r="I291" i="1"/>
  <c r="I200" i="71"/>
  <c r="I200" i="1"/>
  <c r="I79" i="71"/>
  <c r="I79" i="1"/>
  <c r="I199" i="1"/>
  <c r="I199" i="71"/>
  <c r="I106" i="71"/>
  <c r="I106" i="1"/>
  <c r="I65" i="1"/>
  <c r="I65" i="71"/>
  <c r="I63" i="71"/>
  <c r="I63" i="1"/>
  <c r="I367" i="1"/>
  <c r="I367" i="71"/>
  <c r="I50" i="1"/>
  <c r="I50" i="71"/>
  <c r="I311" i="71"/>
  <c r="I311" i="1"/>
  <c r="I129" i="71"/>
  <c r="I129" i="1"/>
  <c r="I352" i="1"/>
  <c r="I352" i="71"/>
  <c r="I350" i="71"/>
  <c r="I350" i="1"/>
  <c r="I370" i="71"/>
  <c r="I370" i="1"/>
  <c r="I270" i="71"/>
  <c r="I270" i="1"/>
  <c r="I99" i="71"/>
  <c r="I99" i="1"/>
  <c r="I69" i="1"/>
  <c r="I69" i="71"/>
  <c r="I122" i="71"/>
  <c r="I122" i="1"/>
  <c r="I304" i="1"/>
  <c r="I304" i="71"/>
  <c r="I194" i="71"/>
  <c r="I194" i="1"/>
  <c r="I250" i="71"/>
  <c r="I250" i="1"/>
  <c r="I44" i="1"/>
  <c r="I44" i="71"/>
  <c r="I204" i="1"/>
  <c r="I204" i="71"/>
  <c r="I312" i="71"/>
  <c r="I312" i="1"/>
  <c r="I125" i="1"/>
  <c r="I125" i="71"/>
  <c r="I220" i="1"/>
  <c r="I220" i="71"/>
  <c r="I266" i="71"/>
  <c r="I266" i="1"/>
  <c r="I322" i="1"/>
  <c r="I322" i="71"/>
  <c r="I71" i="1"/>
  <c r="I71" i="71"/>
  <c r="I160" i="1"/>
  <c r="I160" i="71"/>
  <c r="I140" i="1"/>
  <c r="I140" i="71"/>
  <c r="I43" i="71"/>
  <c r="I43" i="1"/>
  <c r="I347" i="1"/>
  <c r="I347" i="71"/>
  <c r="I45" i="71"/>
  <c r="I45" i="1"/>
  <c r="I298" i="1"/>
  <c r="I298" i="71"/>
  <c r="I155" i="1"/>
  <c r="I155" i="71"/>
  <c r="I275" i="71"/>
  <c r="I275" i="1"/>
  <c r="I176" i="71"/>
  <c r="I176" i="1"/>
  <c r="I108" i="1"/>
  <c r="I108" i="71"/>
  <c r="I287" i="71"/>
  <c r="I287" i="1"/>
  <c r="I197" i="1"/>
  <c r="I197" i="71"/>
  <c r="I217" i="1"/>
  <c r="I217" i="71"/>
  <c r="I67" i="1"/>
  <c r="I67" i="71"/>
  <c r="I80" i="1"/>
  <c r="I80" i="71"/>
  <c r="I333" i="1"/>
  <c r="I333" i="71"/>
  <c r="I228" i="1"/>
  <c r="I228" i="71"/>
  <c r="I109" i="1"/>
  <c r="I109" i="71"/>
  <c r="I32" i="71"/>
  <c r="I32" i="1"/>
  <c r="I274" i="1"/>
  <c r="I274" i="71"/>
  <c r="I317" i="71"/>
  <c r="I317" i="1"/>
  <c r="I365" i="1"/>
  <c r="I365" i="71"/>
  <c r="I154" i="71"/>
  <c r="I154" i="1"/>
  <c r="I142" i="71"/>
  <c r="I142" i="1"/>
  <c r="I57" i="1"/>
  <c r="I57" i="71"/>
  <c r="I55" i="1"/>
  <c r="I55" i="71"/>
  <c r="I369" i="71"/>
  <c r="I369" i="1"/>
  <c r="I214" i="1"/>
  <c r="I214" i="71"/>
  <c r="H22" i="1"/>
  <c r="I329" i="71"/>
  <c r="I329" i="1"/>
  <c r="I38" i="1"/>
  <c r="I38" i="71"/>
  <c r="I283" i="1"/>
  <c r="I283" i="71"/>
  <c r="I248" i="71"/>
  <c r="I248" i="1"/>
  <c r="I309" i="1"/>
  <c r="I309" i="71"/>
  <c r="I262" i="71"/>
  <c r="I262" i="1"/>
  <c r="I66" i="71"/>
  <c r="I66" i="1"/>
  <c r="I255" i="71"/>
  <c r="I255" i="1"/>
  <c r="I338" i="1"/>
  <c r="I338" i="71"/>
  <c r="I230" i="1"/>
  <c r="I230" i="71"/>
  <c r="I218" i="71"/>
  <c r="I218" i="1"/>
  <c r="I174" i="71"/>
  <c r="I174" i="1"/>
  <c r="I84" i="1"/>
  <c r="I84" i="71"/>
  <c r="I263" i="71"/>
  <c r="I263" i="1"/>
  <c r="I153" i="71"/>
  <c r="I153" i="1"/>
  <c r="I182" i="71"/>
  <c r="I182" i="1"/>
  <c r="I156" i="1"/>
  <c r="I156" i="71"/>
  <c r="I272" i="1"/>
  <c r="I272" i="71"/>
  <c r="I242" i="1"/>
  <c r="I242" i="71"/>
  <c r="I179" i="71"/>
  <c r="I179" i="1"/>
  <c r="I235" i="1"/>
  <c r="I235" i="71"/>
  <c r="I181" i="1"/>
  <c r="I181" i="71"/>
  <c r="I40" i="1"/>
  <c r="I40" i="71"/>
  <c r="I39" i="71"/>
  <c r="I39" i="1"/>
  <c r="I193" i="1"/>
  <c r="I193" i="71"/>
  <c r="I91" i="71"/>
  <c r="I91" i="1"/>
  <c r="I346" i="71"/>
  <c r="I346" i="1"/>
  <c r="I360" i="71"/>
  <c r="I360" i="1"/>
  <c r="I89" i="1"/>
  <c r="I89" i="71"/>
  <c r="I279" i="71"/>
  <c r="I279" i="1"/>
  <c r="I105" i="71"/>
  <c r="I105" i="1"/>
  <c r="I229" i="71"/>
  <c r="I229" i="1"/>
  <c r="I282" i="1"/>
  <c r="I282" i="71"/>
  <c r="I171" i="71"/>
  <c r="I171" i="1"/>
  <c r="I75" i="1"/>
  <c r="I75" i="71"/>
  <c r="I26" i="1"/>
  <c r="I26" i="71"/>
  <c r="I143" i="71"/>
  <c r="I143" i="1"/>
  <c r="I267" i="1"/>
  <c r="I267" i="71"/>
  <c r="I92" i="1"/>
  <c r="I92" i="71"/>
  <c r="I54" i="1"/>
  <c r="I54" i="71"/>
  <c r="I102" i="71"/>
  <c r="I102" i="1"/>
  <c r="I117" i="1"/>
  <c r="I117" i="71"/>
  <c r="I328" i="1"/>
  <c r="I328" i="71"/>
  <c r="I310" i="1"/>
  <c r="I310" i="71"/>
  <c r="H22" i="71"/>
  <c r="I31" i="71"/>
  <c r="I31" i="1"/>
  <c r="I237" i="71"/>
  <c r="I237" i="1"/>
  <c r="I354" i="71"/>
  <c r="I354" i="1"/>
  <c r="I314" i="1"/>
  <c r="I314" i="71"/>
  <c r="I210" i="71"/>
  <c r="I210" i="1"/>
  <c r="I121" i="71"/>
  <c r="I121" i="1"/>
  <c r="I180" i="71"/>
  <c r="I180" i="1"/>
  <c r="I281" i="1"/>
  <c r="I281" i="71"/>
  <c r="I73" i="71"/>
  <c r="I73" i="1"/>
  <c r="I110" i="71"/>
  <c r="I110" i="1"/>
  <c r="I342" i="71"/>
  <c r="I342" i="1"/>
  <c r="I138" i="71"/>
  <c r="I138" i="1"/>
  <c r="I130" i="71"/>
  <c r="I130" i="1"/>
  <c r="I119" i="1"/>
  <c r="I119" i="71"/>
  <c r="I115" i="71"/>
  <c r="I115" i="1"/>
  <c r="I253" i="71"/>
  <c r="I253" i="1"/>
  <c r="I361" i="71"/>
  <c r="I361" i="1"/>
  <c r="J167" i="29"/>
  <c r="J300" i="29"/>
  <c r="J358" i="29"/>
  <c r="J294" i="29"/>
  <c r="J362" i="29"/>
  <c r="J297" i="29"/>
  <c r="J357" i="29"/>
  <c r="J328" i="29"/>
  <c r="J310" i="29"/>
  <c r="J376" i="29"/>
  <c r="J352" i="29"/>
  <c r="J350" i="29"/>
  <c r="J166" i="29"/>
  <c r="J313" i="29"/>
  <c r="J214" i="29"/>
  <c r="J28" i="29"/>
  <c r="J298" i="29"/>
  <c r="J155" i="29"/>
  <c r="J212" i="29"/>
  <c r="J244" i="29"/>
  <c r="J103" i="29"/>
  <c r="J202" i="29"/>
  <c r="J46" i="29"/>
  <c r="J159" i="29"/>
  <c r="J192" i="29"/>
  <c r="J206" i="29"/>
  <c r="J147" i="29"/>
  <c r="J207" i="29"/>
  <c r="J278" i="29"/>
  <c r="J211" i="29"/>
  <c r="J262" i="29"/>
  <c r="J270" i="29"/>
  <c r="J151" i="29"/>
  <c r="J146" i="29"/>
  <c r="J287" i="29"/>
  <c r="J341" i="29"/>
  <c r="J65" i="29"/>
  <c r="J179" i="29"/>
  <c r="J30" i="29"/>
  <c r="J145" i="29"/>
  <c r="J281" i="29"/>
  <c r="J187" i="29"/>
  <c r="J208" i="29"/>
  <c r="J337" i="29"/>
  <c r="J215" i="29"/>
  <c r="J236" i="29"/>
  <c r="J243" i="29"/>
  <c r="J149" i="29"/>
  <c r="J224" i="29"/>
  <c r="J253" i="29"/>
  <c r="J80" i="29"/>
  <c r="J138" i="29"/>
  <c r="J251" i="29"/>
  <c r="J259" i="29"/>
  <c r="J68" i="29"/>
  <c r="J237" i="29"/>
  <c r="J267" i="29"/>
  <c r="J370" i="29"/>
  <c r="J371" i="29"/>
  <c r="J351" i="29"/>
  <c r="J189" i="29"/>
  <c r="J132" i="29"/>
  <c r="J63" i="29"/>
  <c r="J285" i="29"/>
  <c r="J183" i="29"/>
  <c r="J327" i="29"/>
  <c r="J154" i="29"/>
  <c r="J210" i="29"/>
  <c r="J106" i="29"/>
  <c r="J354" i="29"/>
  <c r="J319" i="29"/>
  <c r="J101" i="29"/>
  <c r="J238" i="29"/>
  <c r="J39" i="29"/>
  <c r="J277" i="29"/>
  <c r="J113" i="29"/>
  <c r="J38" i="29"/>
  <c r="J185" i="29"/>
  <c r="J107" i="29"/>
  <c r="J209" i="29"/>
  <c r="J164" i="29"/>
  <c r="J353" i="29"/>
  <c r="J305" i="29"/>
  <c r="J74" i="29"/>
  <c r="J246" i="29"/>
  <c r="J95" i="29"/>
  <c r="J171" i="29"/>
  <c r="J197" i="29"/>
  <c r="J178" i="29"/>
  <c r="J128" i="29"/>
  <c r="J83" i="29"/>
  <c r="J193" i="29"/>
  <c r="J55" i="29"/>
  <c r="J288" i="29"/>
  <c r="J311" i="29"/>
  <c r="J226" i="29"/>
  <c r="J61" i="29"/>
  <c r="J342" i="29"/>
  <c r="J356" i="29"/>
  <c r="J248" i="29"/>
  <c r="J361" i="29"/>
  <c r="J31" i="29"/>
  <c r="J264" i="29"/>
  <c r="J198" i="29"/>
  <c r="J64" i="29"/>
  <c r="J326" i="29"/>
  <c r="J45" i="29"/>
  <c r="J276" i="29"/>
  <c r="J102" i="29"/>
  <c r="J97" i="29"/>
  <c r="J134" i="29"/>
  <c r="J279" i="29"/>
  <c r="J51" i="29"/>
  <c r="J152" i="29"/>
  <c r="J345" i="29"/>
  <c r="J364" i="29"/>
  <c r="J89" i="29"/>
  <c r="J203" i="29"/>
  <c r="J366" i="29"/>
  <c r="J92" i="29"/>
  <c r="J43" i="29"/>
  <c r="J280" i="29"/>
  <c r="J165" i="29"/>
  <c r="J330" i="29"/>
  <c r="J365" i="29"/>
  <c r="J217" i="29"/>
  <c r="J37" i="29"/>
  <c r="J169" i="29"/>
  <c r="J112" i="29"/>
  <c r="J86" i="29"/>
  <c r="J242" i="29"/>
  <c r="J225" i="29"/>
  <c r="J186" i="29"/>
  <c r="J57" i="29"/>
  <c r="J261" i="29"/>
  <c r="J265" i="29"/>
  <c r="J53" i="29"/>
  <c r="J200" i="29"/>
  <c r="J114" i="29"/>
  <c r="J368" i="29"/>
  <c r="J218" i="29"/>
  <c r="J158" i="29"/>
  <c r="J255" i="29"/>
  <c r="J42" i="29"/>
  <c r="J25" i="29"/>
  <c r="J69" i="29"/>
  <c r="J82" i="29"/>
  <c r="J173" i="29"/>
  <c r="J332" i="29"/>
  <c r="J32" i="29"/>
  <c r="J331" i="29"/>
  <c r="J344" i="29"/>
  <c r="J268" i="29"/>
  <c r="J176" i="29"/>
  <c r="J292" i="29"/>
  <c r="J333" i="29"/>
  <c r="J257" i="29"/>
  <c r="J109" i="29"/>
  <c r="J249" i="29"/>
  <c r="J339" i="29"/>
  <c r="J325" i="29"/>
  <c r="J301" i="29"/>
  <c r="J163" i="29"/>
  <c r="J201" i="29"/>
  <c r="J228" i="29"/>
  <c r="J348" i="29"/>
  <c r="J142" i="29"/>
  <c r="J235" i="29"/>
  <c r="J88" i="29"/>
  <c r="J49" i="29"/>
  <c r="J372" i="29"/>
  <c r="J239" i="29"/>
  <c r="J349" i="29"/>
  <c r="J52" i="29"/>
  <c r="J367" i="29"/>
  <c r="J56" i="29"/>
  <c r="J245" i="29"/>
  <c r="J60" i="29"/>
  <c r="J314" i="29"/>
  <c r="J131" i="29"/>
  <c r="J316" i="29"/>
  <c r="J307" i="29"/>
  <c r="J335" i="29"/>
  <c r="J296" i="29"/>
  <c r="J153" i="29"/>
  <c r="J29" i="29"/>
  <c r="J182" i="29"/>
  <c r="J254" i="29"/>
  <c r="J148" i="29"/>
  <c r="J93" i="29"/>
  <c r="J125" i="29"/>
  <c r="J355" i="29"/>
  <c r="J127" i="29"/>
  <c r="J111" i="29"/>
  <c r="J87" i="29"/>
  <c r="J98" i="29"/>
  <c r="J141" i="29"/>
  <c r="J373" i="29"/>
  <c r="J315" i="29"/>
  <c r="J168" i="29"/>
  <c r="J156" i="29"/>
  <c r="J233" i="29"/>
  <c r="J75" i="29"/>
  <c r="J36" i="29"/>
  <c r="J27" i="29"/>
  <c r="J70" i="29"/>
  <c r="J78" i="29"/>
  <c r="J256" i="29"/>
  <c r="J76" i="29"/>
  <c r="J73" i="29"/>
  <c r="J216" i="29"/>
  <c r="J284" i="29"/>
  <c r="J220" i="29"/>
  <c r="J317" i="29"/>
  <c r="J272" i="29"/>
  <c r="J199" i="29"/>
  <c r="J174" i="29"/>
  <c r="J121" i="29"/>
  <c r="J122" i="29"/>
  <c r="J320" i="29"/>
  <c r="J263" i="29"/>
  <c r="J360" i="29"/>
  <c r="J180" i="29"/>
  <c r="J150" i="29"/>
  <c r="J91" i="29"/>
  <c r="J85" i="29"/>
  <c r="J67" i="29"/>
  <c r="J41" i="29"/>
  <c r="J133" i="29"/>
  <c r="J303" i="29"/>
  <c r="J130" i="29"/>
  <c r="J66" i="29"/>
  <c r="J250" i="29"/>
  <c r="J47" i="29"/>
  <c r="J99" i="29"/>
  <c r="J347" i="29"/>
  <c r="J157" i="29"/>
  <c r="J188" i="29"/>
  <c r="J227" i="29"/>
  <c r="J62" i="29"/>
  <c r="J135" i="29"/>
  <c r="J266" i="29"/>
  <c r="J205" i="29"/>
  <c r="J336" i="29"/>
  <c r="J58" i="29"/>
  <c r="J190" i="29"/>
  <c r="J329" i="29"/>
  <c r="J223" i="29"/>
  <c r="J137" i="29"/>
  <c r="J40" i="29"/>
  <c r="J160" i="29"/>
  <c r="J48" i="29"/>
  <c r="J252" i="29"/>
  <c r="J139" i="29"/>
  <c r="J100" i="29"/>
  <c r="J26" i="29"/>
  <c r="J269" i="29"/>
  <c r="J234" i="29"/>
  <c r="J162" i="29"/>
  <c r="J105" i="29"/>
  <c r="J260" i="29"/>
  <c r="J108" i="29"/>
  <c r="J33" i="29"/>
  <c r="J222" i="29"/>
  <c r="J50" i="29"/>
  <c r="J196" i="29"/>
  <c r="J116" i="29"/>
  <c r="J79" i="29"/>
  <c r="J172" i="29"/>
  <c r="J338" i="29"/>
  <c r="J124" i="29"/>
  <c r="J240" i="29"/>
  <c r="J195" i="29"/>
  <c r="J161" i="29"/>
  <c r="J343" i="29"/>
  <c r="J295" i="29"/>
  <c r="J126" i="29"/>
  <c r="J340" i="29"/>
  <c r="J104" i="29"/>
  <c r="J140" i="29"/>
  <c r="J204" i="29"/>
  <c r="J318" i="29"/>
  <c r="J144" i="29"/>
  <c r="J293" i="29"/>
  <c r="J230" i="29"/>
  <c r="J77" i="29"/>
  <c r="J304" i="29"/>
  <c r="J241" i="29"/>
  <c r="J322" i="29"/>
  <c r="J94" i="29"/>
  <c r="J120" i="29"/>
  <c r="J118" i="29"/>
  <c r="J170" i="29"/>
  <c r="J54" i="29"/>
  <c r="J273" i="29"/>
  <c r="J191" i="29"/>
  <c r="J115" i="29"/>
  <c r="J136" i="29"/>
  <c r="J306" i="29"/>
  <c r="J81" i="29"/>
  <c r="J247" i="29"/>
  <c r="J334" i="29"/>
  <c r="J308" i="29"/>
  <c r="J309" i="29"/>
  <c r="J90" i="29"/>
  <c r="J72" i="29"/>
  <c r="J231" i="29"/>
  <c r="J119" i="29"/>
  <c r="J181" i="29"/>
  <c r="J324" i="29"/>
  <c r="J110" i="29"/>
  <c r="J274" i="29"/>
  <c r="J96" i="29"/>
  <c r="J84" i="29"/>
  <c r="J129" i="29"/>
  <c r="J34" i="29"/>
  <c r="J123" i="29"/>
  <c r="J290" i="29"/>
  <c r="J194" i="29"/>
  <c r="J177" i="29"/>
  <c r="J219" i="29"/>
  <c r="J44" i="29"/>
  <c r="J323" i="29"/>
  <c r="J229" i="29"/>
  <c r="J271" i="29"/>
  <c r="J369" i="29"/>
  <c r="J232" i="29"/>
  <c r="J59" i="29"/>
  <c r="J374" i="29"/>
  <c r="J275" i="29"/>
  <c r="J175" i="29"/>
  <c r="J312" i="29"/>
  <c r="J213" i="29"/>
  <c r="J363" i="29"/>
  <c r="J143" i="29"/>
  <c r="J302" i="29"/>
  <c r="J359" i="29"/>
  <c r="J291" i="29"/>
  <c r="J346" i="29"/>
  <c r="J286" i="29"/>
  <c r="J71" i="29"/>
  <c r="J35" i="29"/>
  <c r="J282" i="29"/>
  <c r="J289" i="29"/>
  <c r="J117" i="29"/>
  <c r="J283" i="29"/>
  <c r="J321" i="29"/>
  <c r="J221" i="29"/>
  <c r="J258" i="29"/>
  <c r="J184" i="29"/>
  <c r="J299" i="29"/>
  <c r="I261" i="71"/>
  <c r="I261" i="1"/>
  <c r="I341" i="71"/>
  <c r="I341" i="1"/>
  <c r="I295" i="1"/>
  <c r="I295" i="71"/>
  <c r="I135" i="1"/>
  <c r="I135" i="71"/>
  <c r="I290" i="1"/>
  <c r="I290" i="71"/>
  <c r="I152" i="71"/>
  <c r="I152" i="1"/>
  <c r="I86" i="1"/>
  <c r="I86" i="71"/>
  <c r="I359" i="71"/>
  <c r="I359" i="1"/>
  <c r="I225" i="1"/>
  <c r="I225" i="71"/>
  <c r="I111" i="71"/>
  <c r="I111" i="1"/>
  <c r="I126" i="1"/>
  <c r="I126" i="71"/>
  <c r="I280" i="1"/>
  <c r="I280" i="71"/>
  <c r="I327" i="71"/>
  <c r="I327" i="1"/>
  <c r="I318" i="1"/>
  <c r="I318" i="71"/>
  <c r="I120" i="1"/>
  <c r="I120" i="71"/>
  <c r="I277" i="1"/>
  <c r="I277" i="71"/>
  <c r="I224" i="71"/>
  <c r="I224" i="1"/>
  <c r="I82" i="71"/>
  <c r="I82" i="1"/>
  <c r="I53" i="71"/>
  <c r="I53" i="1"/>
  <c r="I170" i="1"/>
  <c r="I170" i="71"/>
  <c r="I239" i="71"/>
  <c r="I239" i="1"/>
  <c r="I258" i="71"/>
  <c r="I258" i="1"/>
  <c r="I244" i="71"/>
  <c r="I244" i="1"/>
  <c r="I231" i="1"/>
  <c r="I231" i="71"/>
  <c r="I357" i="71"/>
  <c r="I357" i="1"/>
  <c r="I376" i="71"/>
  <c r="I376" i="1"/>
  <c r="I165" i="1"/>
  <c r="I165" i="71"/>
  <c r="I241" i="71"/>
  <c r="I241" i="1"/>
  <c r="I203" i="71"/>
  <c r="I203" i="1"/>
  <c r="I353" i="71"/>
  <c r="I353" i="1"/>
  <c r="I116" i="71"/>
  <c r="I116" i="1"/>
  <c r="I163" i="71"/>
  <c r="I163" i="1"/>
  <c r="I212" i="71"/>
  <c r="I212" i="1"/>
  <c r="I97" i="71"/>
  <c r="I97" i="1"/>
  <c r="I340" i="71"/>
  <c r="I340" i="1"/>
  <c r="I227" i="71"/>
  <c r="I227" i="1"/>
  <c r="I90" i="71"/>
  <c r="I90" i="1"/>
  <c r="I186" i="71"/>
  <c r="I186" i="1"/>
  <c r="I192" i="71"/>
  <c r="I192" i="1"/>
  <c r="I30" i="71"/>
  <c r="I30" i="1"/>
  <c r="I331" i="1"/>
  <c r="I331" i="71"/>
  <c r="I58" i="1"/>
  <c r="I58" i="71"/>
  <c r="I107" i="71"/>
  <c r="I107" i="1"/>
  <c r="I223" i="1"/>
  <c r="I223" i="71"/>
  <c r="I339" i="1"/>
  <c r="I339" i="71"/>
  <c r="I303" i="71"/>
  <c r="I303" i="1"/>
  <c r="I207" i="1"/>
  <c r="I207" i="71"/>
  <c r="I41" i="71"/>
  <c r="I41" i="1"/>
  <c r="I219" i="1"/>
  <c r="I219" i="71"/>
  <c r="I162" i="1"/>
  <c r="I162" i="71"/>
  <c r="I104" i="71"/>
  <c r="I104" i="1"/>
  <c r="I195" i="71"/>
  <c r="I195" i="1"/>
  <c r="I85" i="1"/>
  <c r="I85" i="71"/>
  <c r="I363" i="1"/>
  <c r="I363" i="71"/>
  <c r="I334" i="71"/>
  <c r="I334" i="1"/>
  <c r="I251" i="1"/>
  <c r="I251" i="71"/>
  <c r="I94" i="71"/>
  <c r="I94" i="1"/>
  <c r="I136" i="1"/>
  <c r="I136" i="71"/>
  <c r="I337" i="1"/>
  <c r="I337" i="71"/>
  <c r="I123" i="1"/>
  <c r="I123" i="71"/>
  <c r="I206" i="1"/>
  <c r="I206" i="71"/>
  <c r="I269" i="1"/>
  <c r="I269" i="71"/>
  <c r="I323" i="1"/>
  <c r="I323" i="71"/>
  <c r="I184" i="1"/>
  <c r="I184" i="71"/>
  <c r="I249" i="71"/>
  <c r="I249" i="1"/>
  <c r="I374" i="71"/>
  <c r="I374" i="1"/>
  <c r="I307" i="1"/>
  <c r="I307" i="71"/>
  <c r="I246" i="1"/>
  <c r="I246" i="71"/>
  <c r="I166" i="71"/>
  <c r="I166" i="1"/>
  <c r="I167" i="1"/>
  <c r="I167" i="71"/>
  <c r="I330" i="71"/>
  <c r="I330" i="1"/>
  <c r="I211" i="1"/>
  <c r="I211" i="71"/>
  <c r="I133" i="71"/>
  <c r="I133" i="1"/>
  <c r="I344" i="1"/>
  <c r="I344" i="71"/>
  <c r="I276" i="71"/>
  <c r="I276" i="1"/>
  <c r="I202" i="71"/>
  <c r="I202" i="1"/>
  <c r="I234" i="71"/>
  <c r="I234" i="1"/>
  <c r="I189" i="71"/>
  <c r="I189" i="1"/>
  <c r="I265" i="71"/>
  <c r="I265" i="1"/>
  <c r="I173" i="1"/>
  <c r="I173" i="71"/>
  <c r="I159" i="71"/>
  <c r="I159" i="1"/>
  <c r="I103" i="1"/>
  <c r="I103" i="71"/>
  <c r="I335" i="71"/>
  <c r="I335" i="1"/>
  <c r="I260" i="1"/>
  <c r="I260" i="71"/>
  <c r="I345" i="1"/>
  <c r="I345" i="71"/>
  <c r="I127" i="1"/>
  <c r="I127" i="71"/>
  <c r="I76" i="71"/>
  <c r="I76" i="1"/>
  <c r="I178" i="71"/>
  <c r="I178" i="1"/>
  <c r="I215" i="71"/>
  <c r="I215" i="1"/>
  <c r="I74" i="1"/>
  <c r="I74" i="71"/>
  <c r="I78" i="71"/>
  <c r="I78" i="1"/>
  <c r="I288" i="71"/>
  <c r="I288" i="1"/>
  <c r="I343" i="71"/>
  <c r="I343" i="1"/>
  <c r="I141" i="1"/>
  <c r="I141" i="71"/>
  <c r="I175" i="71"/>
  <c r="I175" i="1"/>
  <c r="I172" i="71"/>
  <c r="I172" i="1"/>
  <c r="I42" i="1"/>
  <c r="I42" i="71"/>
  <c r="I88" i="1"/>
  <c r="I88" i="71"/>
  <c r="I306" i="71"/>
  <c r="I306" i="1"/>
  <c r="I188" i="71"/>
  <c r="I188" i="1"/>
  <c r="I366" i="71"/>
  <c r="I366" i="1"/>
  <c r="I213" i="71"/>
  <c r="I213" i="1"/>
  <c r="I315" i="1"/>
  <c r="I315" i="71"/>
  <c r="I51" i="71"/>
  <c r="I51" i="1"/>
  <c r="I139" i="71"/>
  <c r="I139" i="1"/>
  <c r="I332" i="71"/>
  <c r="I332" i="1"/>
  <c r="I256" i="71"/>
  <c r="I256" i="1"/>
  <c r="I324" i="71"/>
  <c r="I324" i="1"/>
  <c r="I27" i="71"/>
  <c r="I27" i="1"/>
  <c r="I247" i="71"/>
  <c r="I247" i="1"/>
  <c r="I273" i="71"/>
  <c r="I273" i="1"/>
  <c r="I302" i="71"/>
  <c r="I302" i="1"/>
  <c r="I300" i="71"/>
  <c r="I300" i="1"/>
  <c r="I358" i="71"/>
  <c r="I358" i="1"/>
  <c r="I259" i="1"/>
  <c r="I259" i="71"/>
  <c r="I161" i="71"/>
  <c r="I161" i="1"/>
  <c r="I52" i="71"/>
  <c r="I52" i="1"/>
  <c r="I368" i="71"/>
  <c r="I368" i="1"/>
  <c r="I113" i="71"/>
  <c r="I113" i="1"/>
  <c r="I96" i="1"/>
  <c r="I96" i="71"/>
  <c r="I101" i="1"/>
  <c r="I101" i="71"/>
  <c r="I132" i="71"/>
  <c r="I132" i="1"/>
  <c r="I205" i="1"/>
  <c r="I205" i="71"/>
  <c r="I196" i="71"/>
  <c r="I196" i="1"/>
  <c r="I128" i="71"/>
  <c r="I128" i="1"/>
  <c r="I326" i="1"/>
  <c r="I326" i="71"/>
  <c r="I216" i="1"/>
  <c r="I216" i="71"/>
  <c r="I301" i="1"/>
  <c r="I301" i="71"/>
  <c r="I164" i="1"/>
  <c r="I164" i="71"/>
  <c r="I33" i="1"/>
  <c r="I33" i="71"/>
  <c r="I257" i="71"/>
  <c r="I257" i="1"/>
  <c r="I355" i="1"/>
  <c r="I355" i="71"/>
  <c r="I289" i="71"/>
  <c r="I289" i="1"/>
  <c r="I158" i="71"/>
  <c r="I158" i="1"/>
  <c r="I321" i="1"/>
  <c r="I321" i="71"/>
  <c r="I145" i="1"/>
  <c r="I145" i="71"/>
  <c r="I308" i="1"/>
  <c r="I308" i="71"/>
  <c r="I62" i="1"/>
  <c r="I62" i="71"/>
  <c r="I349" i="71"/>
  <c r="I349" i="1"/>
  <c r="I240" i="1"/>
  <c r="I240" i="71"/>
  <c r="I364" i="71"/>
  <c r="I364" i="1"/>
  <c r="I37" i="71"/>
  <c r="I37" i="1"/>
  <c r="I183" i="71"/>
  <c r="I183" i="1"/>
  <c r="I144" i="1"/>
  <c r="I144" i="71"/>
  <c r="I147" i="1"/>
  <c r="I147" i="71"/>
  <c r="I157" i="71"/>
  <c r="I157" i="1"/>
  <c r="I226" i="1"/>
  <c r="I226" i="71"/>
  <c r="I236" i="1"/>
  <c r="I236" i="71"/>
  <c r="I356" i="71"/>
  <c r="I356" i="1"/>
  <c r="I49" i="1"/>
  <c r="I49" i="71"/>
  <c r="I124" i="71"/>
  <c r="I124" i="1"/>
  <c r="I60" i="1"/>
  <c r="I60" i="71"/>
  <c r="I48" i="1"/>
  <c r="I48" i="71"/>
  <c r="I29" i="71"/>
  <c r="I29" i="1"/>
  <c r="I93" i="71"/>
  <c r="I93" i="1"/>
  <c r="I114" i="1"/>
  <c r="I114" i="71"/>
  <c r="I294" i="1"/>
  <c r="I294" i="71"/>
  <c r="I362" i="71"/>
  <c r="I362" i="1"/>
  <c r="I112" i="71"/>
  <c r="I112" i="1"/>
  <c r="I59" i="1"/>
  <c r="I59" i="71"/>
  <c r="I348" i="1"/>
  <c r="I348" i="71"/>
  <c r="I81" i="1"/>
  <c r="I81" i="71"/>
  <c r="I222" i="1"/>
  <c r="I222" i="71"/>
  <c r="I285" i="1"/>
  <c r="I285" i="71"/>
  <c r="I191" i="71"/>
  <c r="I191" i="1"/>
  <c r="I371" i="71"/>
  <c r="I371" i="1"/>
  <c r="I87" i="71"/>
  <c r="I87" i="1"/>
  <c r="I35" i="71"/>
  <c r="I35" i="1"/>
  <c r="I118" i="1"/>
  <c r="I118" i="71"/>
  <c r="I98" i="71"/>
  <c r="I98" i="1"/>
  <c r="I95" i="1"/>
  <c r="I95" i="71"/>
  <c r="I252" i="71"/>
  <c r="I252" i="1"/>
  <c r="I325" i="71"/>
  <c r="I325" i="1"/>
  <c r="I296" i="1"/>
  <c r="I296" i="71"/>
  <c r="I254" i="71"/>
  <c r="I254" i="1"/>
  <c r="I34" i="71"/>
  <c r="I34" i="1"/>
  <c r="I320" i="1"/>
  <c r="I320" i="71"/>
  <c r="I238" i="1"/>
  <c r="I238" i="71"/>
  <c r="I56" i="71"/>
  <c r="I56" i="1"/>
  <c r="I278" i="71"/>
  <c r="I278" i="1"/>
  <c r="I28" i="1"/>
  <c r="I28" i="71"/>
  <c r="I21" i="29"/>
  <c r="I25" i="71"/>
  <c r="I25" i="1"/>
  <c r="I190" i="71"/>
  <c r="I190" i="1"/>
  <c r="I148" i="1"/>
  <c r="I148" i="71"/>
  <c r="I151" i="1"/>
  <c r="I151" i="71"/>
  <c r="I243" i="1"/>
  <c r="I243" i="71"/>
  <c r="I149" i="1"/>
  <c r="I149" i="71"/>
  <c r="I83" i="71"/>
  <c r="I83" i="1"/>
  <c r="I319" i="1"/>
  <c r="I319" i="71"/>
  <c r="I131" i="71"/>
  <c r="I131" i="1"/>
  <c r="I168" i="71"/>
  <c r="I168" i="1"/>
  <c r="I299" i="1"/>
  <c r="I299" i="71"/>
  <c r="I61" i="71"/>
  <c r="I61" i="1"/>
  <c r="I169" i="71"/>
  <c r="I169" i="1"/>
  <c r="I233" i="71"/>
  <c r="I233" i="1"/>
  <c r="I36" i="1"/>
  <c r="I36" i="71"/>
  <c r="I268" i="1"/>
  <c r="I268" i="71"/>
  <c r="I232" i="71"/>
  <c r="I232" i="1"/>
  <c r="I208" i="1"/>
  <c r="I208" i="71"/>
  <c r="I373" i="71"/>
  <c r="I373" i="1"/>
  <c r="I297" i="71"/>
  <c r="I297" i="1"/>
  <c r="I313" i="1"/>
  <c r="I313" i="71"/>
  <c r="AN50" i="21"/>
  <c r="AN48" i="21"/>
  <c r="AU264" i="1"/>
  <c r="AU264" i="71" s="1"/>
  <c r="AU265" i="1"/>
  <c r="AU265" i="71" s="1"/>
  <c r="AU273" i="1"/>
  <c r="AU273" i="71" s="1"/>
  <c r="AU268" i="1"/>
  <c r="AU268" i="71" s="1"/>
  <c r="AU267" i="1"/>
  <c r="AU267" i="71" s="1"/>
  <c r="AU269" i="1"/>
  <c r="AU269" i="71" s="1"/>
  <c r="AU348" i="1"/>
  <c r="AU348" i="71" s="1"/>
  <c r="AU371" i="1"/>
  <c r="AU371" i="71" s="1"/>
  <c r="AU266" i="1"/>
  <c r="AU266" i="71" s="1"/>
  <c r="AU283" i="1"/>
  <c r="AU283" i="71" s="1"/>
  <c r="AU274" i="1"/>
  <c r="AU274" i="71" s="1"/>
  <c r="AU305" i="1"/>
  <c r="AU305" i="71" s="1"/>
  <c r="AU276" i="1"/>
  <c r="AU276" i="71" s="1"/>
  <c r="AU338" i="1"/>
  <c r="AU338" i="71" s="1"/>
  <c r="AU275" i="1"/>
  <c r="AU275" i="71" s="1"/>
  <c r="AU270" i="1"/>
  <c r="AU270" i="71" s="1"/>
  <c r="AV21" i="71"/>
  <c r="AV21" i="1"/>
  <c r="AU167" i="1"/>
  <c r="AU167" i="71" s="1"/>
  <c r="AU329" i="1"/>
  <c r="AU329" i="71" s="1"/>
  <c r="AU332" i="1"/>
  <c r="AU332" i="71" s="1"/>
  <c r="AU360" i="1"/>
  <c r="AU360" i="71" s="1"/>
  <c r="AU321" i="1"/>
  <c r="AU321" i="71" s="1"/>
  <c r="AU349" i="1"/>
  <c r="AU349" i="71" s="1"/>
  <c r="AU306" i="1"/>
  <c r="AU306" i="71" s="1"/>
  <c r="AU328" i="1"/>
  <c r="AU328" i="71" s="1"/>
  <c r="AU314" i="1"/>
  <c r="AU314" i="71" s="1"/>
  <c r="AU372" i="1"/>
  <c r="AU372" i="71" s="1"/>
  <c r="AU209" i="1"/>
  <c r="AU209" i="71" s="1"/>
  <c r="AU364" i="1"/>
  <c r="AU364" i="71" s="1"/>
  <c r="AU295" i="1"/>
  <c r="AU295" i="71" s="1"/>
  <c r="AU324" i="1"/>
  <c r="AU324" i="71" s="1"/>
  <c r="AU376" i="1"/>
  <c r="AU376" i="71" s="1"/>
  <c r="AU369" i="1"/>
  <c r="AU369" i="71" s="1"/>
  <c r="AU214" i="1"/>
  <c r="AU214" i="71" s="1"/>
  <c r="AU144" i="1"/>
  <c r="AU144" i="71" s="1"/>
  <c r="AU301" i="1"/>
  <c r="AU301" i="71" s="1"/>
  <c r="AU363" i="1"/>
  <c r="AU363" i="71" s="1"/>
  <c r="AU317" i="1"/>
  <c r="AU317" i="71" s="1"/>
  <c r="AU361" i="1"/>
  <c r="AU361" i="71" s="1"/>
  <c r="AU333" i="1"/>
  <c r="AU333" i="71" s="1"/>
  <c r="AU327" i="1"/>
  <c r="AU327" i="71" s="1"/>
  <c r="AU344" i="1"/>
  <c r="AU344" i="71" s="1"/>
  <c r="AU334" i="1"/>
  <c r="AU334" i="71" s="1"/>
  <c r="AU356" i="1"/>
  <c r="AU356" i="71" s="1"/>
  <c r="AU331" i="1"/>
  <c r="AU331" i="71" s="1"/>
  <c r="AU347" i="1"/>
  <c r="AU347" i="71" s="1"/>
  <c r="AU308" i="1"/>
  <c r="AU308" i="71" s="1"/>
  <c r="AU366" i="1"/>
  <c r="AU366" i="71" s="1"/>
  <c r="AU293" i="1"/>
  <c r="AU293" i="71" s="1"/>
  <c r="AU315" i="1"/>
  <c r="AU315" i="71" s="1"/>
  <c r="AU290" i="1"/>
  <c r="AU290" i="71" s="1"/>
  <c r="AU296" i="1"/>
  <c r="AU296" i="71" s="1"/>
  <c r="AU370" i="1"/>
  <c r="AU370" i="71" s="1"/>
  <c r="AU367" i="1"/>
  <c r="AU367" i="71" s="1"/>
  <c r="AU351" i="1"/>
  <c r="AU351" i="71" s="1"/>
  <c r="AU200" i="1"/>
  <c r="AU200" i="71" s="1"/>
  <c r="AU307" i="1"/>
  <c r="AU307" i="71" s="1"/>
  <c r="AU311" i="1"/>
  <c r="AU311" i="71" s="1"/>
  <c r="AU354" i="1"/>
  <c r="AU354" i="71" s="1"/>
  <c r="AU310" i="1"/>
  <c r="AU310" i="71" s="1"/>
  <c r="AU292" i="1"/>
  <c r="AU292" i="71" s="1"/>
  <c r="AU362" i="1"/>
  <c r="AU362" i="71" s="1"/>
  <c r="AU316" i="1"/>
  <c r="AU316" i="71" s="1"/>
  <c r="AU350" i="1"/>
  <c r="AU350" i="71" s="1"/>
  <c r="AU300" i="1"/>
  <c r="AU300" i="71" s="1"/>
  <c r="AU304" i="1"/>
  <c r="AU304" i="71" s="1"/>
  <c r="AU323" i="1"/>
  <c r="AU323" i="71" s="1"/>
  <c r="AU313" i="1"/>
  <c r="AU313" i="71" s="1"/>
  <c r="AU318" i="1"/>
  <c r="AU318" i="71" s="1"/>
  <c r="AU326" i="1"/>
  <c r="AU326" i="71" s="1"/>
  <c r="AU175" i="1"/>
  <c r="AU175" i="71" s="1"/>
  <c r="AU312" i="1"/>
  <c r="AU312" i="71" s="1"/>
  <c r="AU365" i="1"/>
  <c r="AU365" i="71" s="1"/>
  <c r="AU239" i="1"/>
  <c r="AU239" i="71" s="1"/>
  <c r="AU355" i="1"/>
  <c r="AU355" i="71" s="1"/>
  <c r="AU335" i="1"/>
  <c r="AU335" i="71" s="1"/>
  <c r="AU336" i="1"/>
  <c r="AU336" i="71" s="1"/>
  <c r="AU320" i="1"/>
  <c r="AU320" i="71" s="1"/>
  <c r="AU358" i="1"/>
  <c r="AU358" i="71" s="1"/>
  <c r="AU353" i="1"/>
  <c r="AU353" i="71" s="1"/>
  <c r="AU337" i="1"/>
  <c r="AU337" i="71" s="1"/>
  <c r="AU325" i="1"/>
  <c r="AU325" i="71" s="1"/>
  <c r="AU299" i="1"/>
  <c r="AU299" i="71" s="1"/>
  <c r="AU297" i="1"/>
  <c r="AU297" i="71" s="1"/>
  <c r="AU330" i="1"/>
  <c r="AU330" i="71" s="1"/>
  <c r="AU319" i="1"/>
  <c r="AU319" i="71" s="1"/>
  <c r="AU322" i="1"/>
  <c r="AU322" i="71" s="1"/>
  <c r="AU309" i="1"/>
  <c r="AU309" i="71" s="1"/>
  <c r="AU359" i="1"/>
  <c r="AU359" i="71" s="1"/>
  <c r="AU302" i="1"/>
  <c r="AU302" i="71" s="1"/>
  <c r="AU346" i="1"/>
  <c r="AU346" i="71" s="1"/>
  <c r="AU357" i="1"/>
  <c r="AU357" i="71" s="1"/>
  <c r="AU118" i="1"/>
  <c r="AU118" i="71" s="1"/>
  <c r="AU368" i="1"/>
  <c r="AU368" i="71" s="1"/>
  <c r="AU298" i="1"/>
  <c r="AU298" i="71" s="1"/>
  <c r="AU211" i="1"/>
  <c r="AU211" i="71" s="1"/>
  <c r="AU291" i="1"/>
  <c r="AU291" i="71" s="1"/>
  <c r="AU345" i="1"/>
  <c r="AU345" i="71" s="1"/>
  <c r="AU352" i="1"/>
  <c r="AU352" i="71" s="1"/>
  <c r="BE22" i="71"/>
  <c r="BK294" i="1"/>
  <c r="BK294" i="71" s="1"/>
  <c r="R52" i="73"/>
  <c r="R22" i="73"/>
  <c r="R9" i="73"/>
  <c r="R26" i="73"/>
  <c r="R38" i="73"/>
  <c r="R41" i="73"/>
  <c r="R14" i="73"/>
  <c r="R10" i="73"/>
  <c r="R39" i="73"/>
  <c r="R31" i="73"/>
  <c r="R13" i="21"/>
  <c r="R12" i="73"/>
  <c r="R13" i="73"/>
  <c r="R35" i="73"/>
  <c r="R25" i="73"/>
  <c r="R29" i="73"/>
  <c r="R24" i="73"/>
  <c r="R30" i="73"/>
  <c r="R8" i="73"/>
  <c r="R11" i="73"/>
  <c r="R19" i="73"/>
  <c r="R43" i="73"/>
  <c r="R17" i="73"/>
  <c r="R32" i="73"/>
  <c r="R12" i="21"/>
  <c r="R18" i="73"/>
  <c r="R15" i="21"/>
  <c r="R10" i="21"/>
  <c r="R15" i="73"/>
  <c r="R34" i="73"/>
  <c r="R40" i="73"/>
  <c r="R14" i="21"/>
  <c r="R20" i="73"/>
  <c r="R21" i="73"/>
  <c r="R42" i="73"/>
  <c r="R27" i="73"/>
  <c r="R28" i="73"/>
  <c r="R11" i="21"/>
  <c r="R37" i="73"/>
  <c r="R8" i="21"/>
  <c r="R9" i="21"/>
  <c r="T12" i="62"/>
  <c r="T354" i="72"/>
  <c r="T225" i="62"/>
  <c r="T33" i="62"/>
  <c r="T207" i="72"/>
  <c r="T201" i="72"/>
  <c r="T86" i="62"/>
  <c r="T87" i="62"/>
  <c r="T223" i="72"/>
  <c r="T44" i="62"/>
  <c r="T207" i="62"/>
  <c r="T33" i="72"/>
  <c r="T110" i="62"/>
  <c r="T209" i="62"/>
  <c r="T188" i="72"/>
  <c r="T44" i="72"/>
  <c r="T82" i="62"/>
  <c r="T86" i="72"/>
  <c r="T81" i="62"/>
  <c r="T235" i="62"/>
  <c r="T154" i="72"/>
  <c r="T65" i="62"/>
  <c r="T225" i="72"/>
  <c r="T43" i="72"/>
  <c r="T114" i="72"/>
  <c r="T25" i="62"/>
  <c r="T87" i="72"/>
  <c r="T23" i="62"/>
  <c r="T114" i="62"/>
  <c r="T188" i="62"/>
  <c r="T110" i="72"/>
  <c r="T6" i="72"/>
  <c r="T209" i="72"/>
  <c r="T12" i="72"/>
  <c r="T43" i="62"/>
  <c r="T40" i="62"/>
  <c r="T88" i="62"/>
  <c r="T78" i="62"/>
  <c r="T29" i="62"/>
  <c r="T217" i="72"/>
  <c r="T217" i="62"/>
  <c r="T223" i="62"/>
  <c r="T5" i="62"/>
  <c r="T6" i="62"/>
  <c r="T220" i="72"/>
  <c r="T74" i="62"/>
  <c r="T5" i="72"/>
  <c r="T65" i="72"/>
  <c r="T83" i="62"/>
  <c r="T25" i="72"/>
  <c r="T102" i="62"/>
  <c r="T199" i="62"/>
  <c r="T71" i="62"/>
  <c r="T51" i="72"/>
  <c r="T201" i="62"/>
  <c r="T29" i="72"/>
  <c r="T88" i="72"/>
  <c r="T220" i="62"/>
  <c r="T154" i="62"/>
  <c r="T128" i="62"/>
  <c r="T81" i="72"/>
  <c r="T97" i="62"/>
  <c r="T10" i="62"/>
  <c r="T128" i="72"/>
  <c r="T59" i="62"/>
  <c r="T105" i="62"/>
  <c r="T85" i="62"/>
  <c r="T64" i="62"/>
  <c r="T52" i="62"/>
  <c r="T102" i="72"/>
  <c r="T83" i="72"/>
  <c r="T49" i="62"/>
  <c r="T97" i="72"/>
  <c r="T40" i="72"/>
  <c r="T20" i="62"/>
  <c r="T13" i="62"/>
  <c r="T51" i="62"/>
  <c r="T36" i="62"/>
  <c r="T23" i="72"/>
  <c r="T50" i="62"/>
  <c r="T237" i="62"/>
  <c r="T82" i="72"/>
  <c r="T56" i="62"/>
  <c r="T71" i="72"/>
  <c r="T73" i="62"/>
  <c r="T216" i="62"/>
  <c r="T77" i="62"/>
  <c r="T113" i="62"/>
  <c r="T34" i="62"/>
  <c r="T46" i="62"/>
  <c r="T91" i="62"/>
  <c r="T235" i="72"/>
  <c r="T172" i="62"/>
  <c r="T96" i="62"/>
  <c r="T74" i="72"/>
  <c r="T76" i="62"/>
  <c r="T27" i="62"/>
  <c r="T42" i="62"/>
  <c r="T101" i="62"/>
  <c r="T18" i="62"/>
  <c r="T208" i="62"/>
  <c r="T9" i="62"/>
  <c r="T57" i="62"/>
  <c r="T41" i="62"/>
  <c r="T164" i="62"/>
  <c r="T47" i="62"/>
  <c r="T48" i="62"/>
  <c r="T99" i="62"/>
  <c r="T80" i="62"/>
  <c r="T199" i="72"/>
  <c r="T53" i="62"/>
  <c r="T17" i="62"/>
  <c r="T224" i="62"/>
  <c r="T200" i="62"/>
  <c r="T104" i="62"/>
  <c r="T170" i="62"/>
  <c r="T185" i="62"/>
  <c r="T103" i="62"/>
  <c r="T63" i="62"/>
  <c r="T78" i="72"/>
  <c r="T38" i="62"/>
  <c r="T37" i="62"/>
  <c r="T16" i="62"/>
  <c r="T7" i="62"/>
  <c r="T54" i="62"/>
  <c r="T39" i="62"/>
  <c r="T61" i="62"/>
  <c r="T22" i="62"/>
  <c r="T171" i="62"/>
  <c r="T165" i="62"/>
  <c r="T178" i="62"/>
  <c r="T28" i="62"/>
  <c r="T53" i="72"/>
  <c r="T21" i="62"/>
  <c r="T10" i="72"/>
  <c r="T129" i="62"/>
  <c r="T27" i="72"/>
  <c r="T60" i="62"/>
  <c r="T107" i="62"/>
  <c r="T122" i="62"/>
  <c r="T21" i="72"/>
  <c r="T237" i="72"/>
  <c r="T185" i="72"/>
  <c r="T171" i="72"/>
  <c r="T127" i="62"/>
  <c r="T354" i="62"/>
  <c r="T52" i="72"/>
  <c r="T178" i="72"/>
  <c r="T50" i="72"/>
  <c r="T91" i="72"/>
  <c r="T76" i="72"/>
  <c r="T216" i="72"/>
  <c r="T101" i="72"/>
  <c r="T105" i="72"/>
  <c r="T172" i="72"/>
  <c r="T49" i="72"/>
  <c r="T9" i="72"/>
  <c r="T80" i="72"/>
  <c r="T208" i="72"/>
  <c r="T36" i="72"/>
  <c r="T200" i="72"/>
  <c r="T57" i="72"/>
  <c r="T164" i="72"/>
  <c r="T37" i="72"/>
  <c r="T7" i="72"/>
  <c r="T42" i="72"/>
  <c r="T224" i="72"/>
  <c r="T59" i="72"/>
  <c r="T56" i="72"/>
  <c r="T113" i="72"/>
  <c r="T16" i="72"/>
  <c r="T165" i="72"/>
  <c r="T48" i="72"/>
  <c r="T64" i="72"/>
  <c r="T96" i="72"/>
  <c r="T13" i="72"/>
  <c r="T28" i="72"/>
  <c r="T20" i="72"/>
  <c r="T73" i="72"/>
  <c r="T46" i="72"/>
  <c r="T54" i="72"/>
  <c r="T18" i="72"/>
  <c r="T63" i="72"/>
  <c r="T77" i="72"/>
  <c r="T34" i="72"/>
  <c r="T103" i="72"/>
  <c r="T17" i="72"/>
  <c r="T41" i="72"/>
  <c r="T85" i="72"/>
  <c r="T99" i="72"/>
  <c r="T104" i="72"/>
  <c r="T170" i="72"/>
  <c r="T22" i="72"/>
  <c r="T61" i="72"/>
  <c r="T47" i="72"/>
  <c r="T39" i="72"/>
  <c r="T38" i="72"/>
  <c r="R44" i="73"/>
  <c r="T62" i="62"/>
  <c r="T159" i="62"/>
  <c r="T204" i="62"/>
  <c r="T183" i="62"/>
  <c r="T150" i="62"/>
  <c r="T241" i="72"/>
  <c r="T241" i="62"/>
  <c r="T179" i="62"/>
  <c r="Q179" i="62"/>
  <c r="S179" i="62"/>
  <c r="N179" i="62"/>
  <c r="R179" i="62"/>
  <c r="U179" i="62"/>
  <c r="P179" i="62"/>
  <c r="G255" i="62"/>
  <c r="M255" i="62" s="1"/>
  <c r="G70" i="62"/>
  <c r="M70" i="62" s="1"/>
  <c r="I184" i="62"/>
  <c r="M184" i="62" s="1"/>
  <c r="J69" i="62"/>
  <c r="AL184" i="62" l="1"/>
  <c r="AM184" i="62"/>
  <c r="AL70" i="62"/>
  <c r="AM70" i="62"/>
  <c r="J321" i="1"/>
  <c r="J321" i="71"/>
  <c r="J346" i="1"/>
  <c r="J346" i="71"/>
  <c r="J175" i="71"/>
  <c r="J175" i="1"/>
  <c r="J323" i="71"/>
  <c r="J323" i="1"/>
  <c r="J129" i="1"/>
  <c r="J129" i="71"/>
  <c r="J231" i="71"/>
  <c r="J231" i="1"/>
  <c r="J306" i="71"/>
  <c r="J306" i="1"/>
  <c r="J120" i="71"/>
  <c r="J120" i="1"/>
  <c r="J144" i="1"/>
  <c r="J144" i="71"/>
  <c r="J343" i="1"/>
  <c r="J343" i="71"/>
  <c r="J116" i="1"/>
  <c r="J116" i="71"/>
  <c r="J162" i="71"/>
  <c r="J162" i="1"/>
  <c r="J160" i="71"/>
  <c r="J160" i="1"/>
  <c r="J205" i="1"/>
  <c r="J205" i="71"/>
  <c r="J99" i="71"/>
  <c r="J99" i="1"/>
  <c r="J67" i="1"/>
  <c r="J67" i="71"/>
  <c r="J122" i="71"/>
  <c r="J122" i="1"/>
  <c r="J216" i="71"/>
  <c r="J216" i="1"/>
  <c r="J75" i="71"/>
  <c r="J75" i="1"/>
  <c r="J87" i="71"/>
  <c r="J87" i="1"/>
  <c r="J182" i="71"/>
  <c r="J182" i="1"/>
  <c r="J314" i="71"/>
  <c r="J314" i="1"/>
  <c r="J372" i="1"/>
  <c r="J372" i="71"/>
  <c r="J163" i="1"/>
  <c r="J163" i="71"/>
  <c r="J292" i="71"/>
  <c r="J292" i="1"/>
  <c r="J82" i="1"/>
  <c r="J82" i="71"/>
  <c r="J114" i="71"/>
  <c r="J114" i="1"/>
  <c r="J242" i="1"/>
  <c r="J242" i="71"/>
  <c r="J165" i="1"/>
  <c r="J165" i="71"/>
  <c r="J345" i="1"/>
  <c r="J345" i="71"/>
  <c r="J45" i="71"/>
  <c r="J45" i="1"/>
  <c r="J356" i="71"/>
  <c r="J356" i="1"/>
  <c r="J83" i="71"/>
  <c r="J83" i="1"/>
  <c r="J74" i="1"/>
  <c r="J74" i="71"/>
  <c r="J113" i="71"/>
  <c r="J113" i="1"/>
  <c r="J210" i="1"/>
  <c r="J210" i="71"/>
  <c r="J351" i="71"/>
  <c r="J351" i="1"/>
  <c r="J138" i="71"/>
  <c r="J138" i="1"/>
  <c r="J337" i="1"/>
  <c r="J337" i="71"/>
  <c r="J341" i="1"/>
  <c r="J341" i="71"/>
  <c r="J207" i="1"/>
  <c r="J207" i="71"/>
  <c r="J244" i="1"/>
  <c r="J244" i="71"/>
  <c r="J350" i="71"/>
  <c r="J350" i="1"/>
  <c r="J294" i="1"/>
  <c r="J294" i="71"/>
  <c r="J283" i="1"/>
  <c r="J283" i="71"/>
  <c r="J291" i="71"/>
  <c r="J291" i="1"/>
  <c r="J275" i="71"/>
  <c r="J275" i="1"/>
  <c r="J44" i="71"/>
  <c r="J44" i="1"/>
  <c r="J84" i="71"/>
  <c r="J84" i="1"/>
  <c r="J72" i="71"/>
  <c r="J72" i="1"/>
  <c r="J136" i="71"/>
  <c r="J136" i="1"/>
  <c r="J94" i="71"/>
  <c r="J94" i="1"/>
  <c r="J318" i="1"/>
  <c r="J318" i="71"/>
  <c r="J161" i="71"/>
  <c r="J161" i="1"/>
  <c r="J196" i="71"/>
  <c r="J196" i="1"/>
  <c r="J234" i="71"/>
  <c r="J234" i="1"/>
  <c r="J40" i="71"/>
  <c r="J40" i="1"/>
  <c r="J266" i="1"/>
  <c r="J266" i="71"/>
  <c r="J47" i="1"/>
  <c r="J47" i="71"/>
  <c r="J85" i="1"/>
  <c r="J85" i="71"/>
  <c r="J121" i="71"/>
  <c r="J121" i="1"/>
  <c r="J73" i="1"/>
  <c r="J73" i="71"/>
  <c r="J233" i="1"/>
  <c r="J233" i="71"/>
  <c r="J111" i="1"/>
  <c r="J111" i="71"/>
  <c r="J29" i="71"/>
  <c r="J29" i="1"/>
  <c r="J60" i="71"/>
  <c r="J60" i="1"/>
  <c r="J49" i="1"/>
  <c r="J49" i="71"/>
  <c r="J301" i="1"/>
  <c r="J301" i="71"/>
  <c r="J176" i="1"/>
  <c r="J176" i="71"/>
  <c r="J69" i="71"/>
  <c r="J69" i="1"/>
  <c r="J200" i="1"/>
  <c r="J200" i="71"/>
  <c r="J86" i="71"/>
  <c r="J86" i="1"/>
  <c r="J280" i="71"/>
  <c r="J280" i="1"/>
  <c r="J152" i="1"/>
  <c r="J152" i="71"/>
  <c r="J326" i="71"/>
  <c r="J326" i="1"/>
  <c r="J342" i="1"/>
  <c r="J342" i="71"/>
  <c r="J128" i="1"/>
  <c r="J128" i="71"/>
  <c r="J305" i="1"/>
  <c r="J305" i="71"/>
  <c r="J277" i="1"/>
  <c r="J277" i="71"/>
  <c r="J154" i="1"/>
  <c r="J154" i="71"/>
  <c r="J371" i="1"/>
  <c r="J371" i="71"/>
  <c r="J80" i="1"/>
  <c r="J80" i="71"/>
  <c r="J208" i="1"/>
  <c r="J208" i="71"/>
  <c r="J287" i="71"/>
  <c r="J287" i="1"/>
  <c r="J147" i="1"/>
  <c r="J147" i="71"/>
  <c r="J212" i="71"/>
  <c r="J212" i="1"/>
  <c r="J352" i="1"/>
  <c r="J352" i="71"/>
  <c r="J358" i="1"/>
  <c r="J358" i="71"/>
  <c r="J117" i="1"/>
  <c r="J117" i="71"/>
  <c r="J359" i="1"/>
  <c r="J359" i="71"/>
  <c r="J374" i="71"/>
  <c r="J374" i="1"/>
  <c r="J219" i="1"/>
  <c r="J219" i="71"/>
  <c r="J96" i="71"/>
  <c r="J96" i="1"/>
  <c r="J90" i="1"/>
  <c r="J90" i="71"/>
  <c r="J115" i="1"/>
  <c r="J115" i="71"/>
  <c r="J322" i="71"/>
  <c r="J322" i="1"/>
  <c r="J204" i="71"/>
  <c r="J204" i="1"/>
  <c r="J195" i="1"/>
  <c r="J195" i="71"/>
  <c r="J50" i="1"/>
  <c r="J50" i="71"/>
  <c r="J269" i="1"/>
  <c r="J269" i="71"/>
  <c r="J137" i="1"/>
  <c r="J137" i="71"/>
  <c r="J135" i="71"/>
  <c r="J135" i="1"/>
  <c r="J250" i="71"/>
  <c r="J250" i="1"/>
  <c r="J91" i="1"/>
  <c r="J91" i="71"/>
  <c r="J174" i="71"/>
  <c r="J174" i="1"/>
  <c r="J76" i="71"/>
  <c r="J76" i="1"/>
  <c r="J156" i="1"/>
  <c r="J156" i="71"/>
  <c r="J127" i="71"/>
  <c r="J127" i="1"/>
  <c r="J153" i="71"/>
  <c r="J153" i="1"/>
  <c r="J245" i="1"/>
  <c r="J245" i="71"/>
  <c r="J88" i="71"/>
  <c r="J88" i="1"/>
  <c r="J325" i="71"/>
  <c r="J325" i="1"/>
  <c r="J268" i="71"/>
  <c r="J268" i="1"/>
  <c r="J21" i="29"/>
  <c r="J25" i="1"/>
  <c r="J25" i="71"/>
  <c r="J53" i="71"/>
  <c r="J53" i="1"/>
  <c r="J112" i="1"/>
  <c r="J112" i="71"/>
  <c r="J43" i="71"/>
  <c r="J43" i="1"/>
  <c r="J51" i="71"/>
  <c r="J51" i="1"/>
  <c r="J64" i="71"/>
  <c r="J64" i="1"/>
  <c r="J61" i="1"/>
  <c r="J61" i="71"/>
  <c r="J178" i="71"/>
  <c r="J178" i="1"/>
  <c r="J353" i="71"/>
  <c r="J353" i="1"/>
  <c r="J39" i="1"/>
  <c r="J39" i="71"/>
  <c r="J327" i="1"/>
  <c r="J327" i="71"/>
  <c r="J370" i="71"/>
  <c r="J370" i="1"/>
  <c r="J253" i="71"/>
  <c r="J253" i="1"/>
  <c r="J187" i="1"/>
  <c r="J187" i="71"/>
  <c r="J146" i="1"/>
  <c r="J146" i="71"/>
  <c r="J206" i="71"/>
  <c r="J206" i="1"/>
  <c r="J155" i="71"/>
  <c r="J155" i="1"/>
  <c r="J376" i="1"/>
  <c r="J376" i="71"/>
  <c r="J300" i="1"/>
  <c r="J300" i="71"/>
  <c r="I22" i="1"/>
  <c r="J289" i="1"/>
  <c r="J289" i="71"/>
  <c r="J302" i="1"/>
  <c r="J302" i="71"/>
  <c r="J59" i="1"/>
  <c r="J59" i="71"/>
  <c r="J177" i="71"/>
  <c r="J177" i="1"/>
  <c r="J274" i="1"/>
  <c r="J274" i="71"/>
  <c r="J309" i="1"/>
  <c r="J309" i="71"/>
  <c r="J191" i="71"/>
  <c r="J191" i="1"/>
  <c r="J241" i="1"/>
  <c r="J241" i="71"/>
  <c r="J140" i="1"/>
  <c r="J140" i="71"/>
  <c r="J240" i="71"/>
  <c r="J240" i="1"/>
  <c r="J222" i="1"/>
  <c r="J222" i="71"/>
  <c r="J26" i="1"/>
  <c r="J26" i="71"/>
  <c r="J223" i="1"/>
  <c r="J223" i="71"/>
  <c r="J62" i="1"/>
  <c r="J62" i="71"/>
  <c r="J66" i="1"/>
  <c r="J66" i="71"/>
  <c r="J150" i="71"/>
  <c r="J150" i="1"/>
  <c r="J199" i="1"/>
  <c r="J199" i="71"/>
  <c r="J256" i="71"/>
  <c r="J256" i="1"/>
  <c r="J168" i="1"/>
  <c r="J168" i="71"/>
  <c r="J355" i="1"/>
  <c r="J355" i="71"/>
  <c r="J296" i="1"/>
  <c r="J296" i="71"/>
  <c r="J56" i="1"/>
  <c r="J56" i="71"/>
  <c r="J235" i="71"/>
  <c r="J235" i="1"/>
  <c r="J339" i="71"/>
  <c r="J339" i="1"/>
  <c r="J344" i="1"/>
  <c r="J344" i="71"/>
  <c r="J42" i="1"/>
  <c r="J42" i="71"/>
  <c r="J265" i="71"/>
  <c r="J265" i="1"/>
  <c r="J169" i="71"/>
  <c r="J169" i="1"/>
  <c r="J92" i="71"/>
  <c r="J92" i="1"/>
  <c r="J279" i="71"/>
  <c r="J279" i="1"/>
  <c r="J198" i="1"/>
  <c r="J198" i="71"/>
  <c r="J226" i="71"/>
  <c r="J226" i="1"/>
  <c r="K358" i="29"/>
  <c r="K310" i="29"/>
  <c r="K350" i="29"/>
  <c r="K376" i="29"/>
  <c r="K352" i="29"/>
  <c r="K362" i="29"/>
  <c r="K297" i="29"/>
  <c r="K357" i="29"/>
  <c r="K214" i="29"/>
  <c r="K166" i="29"/>
  <c r="K294" i="29"/>
  <c r="K328" i="29"/>
  <c r="K313" i="29"/>
  <c r="K300" i="29"/>
  <c r="K167" i="29"/>
  <c r="K316" i="29"/>
  <c r="K34" i="29"/>
  <c r="K87" i="29"/>
  <c r="K187" i="29"/>
  <c r="K169" i="29"/>
  <c r="K336" i="29"/>
  <c r="K51" i="29"/>
  <c r="K343" i="29"/>
  <c r="K191" i="29"/>
  <c r="K63" i="29"/>
  <c r="K213" i="29"/>
  <c r="K245" i="29"/>
  <c r="K240" i="29"/>
  <c r="K188" i="29"/>
  <c r="K280" i="29"/>
  <c r="K298" i="29"/>
  <c r="K147" i="29"/>
  <c r="K242" i="29"/>
  <c r="K46" i="29"/>
  <c r="K257" i="29"/>
  <c r="K277" i="29"/>
  <c r="K71" i="29"/>
  <c r="K271" i="29"/>
  <c r="K219" i="29"/>
  <c r="K337" i="29"/>
  <c r="K104" i="29"/>
  <c r="K238" i="29"/>
  <c r="K57" i="29"/>
  <c r="K141" i="29"/>
  <c r="K270" i="29"/>
  <c r="K291" i="29"/>
  <c r="K199" i="29"/>
  <c r="K193" i="29"/>
  <c r="K131" i="29"/>
  <c r="K304" i="29"/>
  <c r="K276" i="29"/>
  <c r="K249" i="29"/>
  <c r="K129" i="29"/>
  <c r="K122" i="29"/>
  <c r="K231" i="29"/>
  <c r="K315" i="29"/>
  <c r="K50" i="29"/>
  <c r="K279" i="29"/>
  <c r="K252" i="29"/>
  <c r="K110" i="29"/>
  <c r="K69" i="29"/>
  <c r="K152" i="29"/>
  <c r="K305" i="29"/>
  <c r="K144" i="29"/>
  <c r="K28" i="29"/>
  <c r="K35" i="29"/>
  <c r="K287" i="29"/>
  <c r="K347" i="29"/>
  <c r="K311" i="29"/>
  <c r="K79" i="29"/>
  <c r="K254" i="29"/>
  <c r="K303" i="29"/>
  <c r="K172" i="29"/>
  <c r="K137" i="29"/>
  <c r="K184" i="29"/>
  <c r="K268" i="29"/>
  <c r="K165" i="29"/>
  <c r="K70" i="29"/>
  <c r="K88" i="29"/>
  <c r="K200" i="29"/>
  <c r="K99" i="29"/>
  <c r="K58" i="29"/>
  <c r="K62" i="29"/>
  <c r="K52" i="29"/>
  <c r="K341" i="29"/>
  <c r="K97" i="29"/>
  <c r="K290" i="29"/>
  <c r="K157" i="29"/>
  <c r="K30" i="29"/>
  <c r="K273" i="29"/>
  <c r="K236" i="29"/>
  <c r="K162" i="29"/>
  <c r="K33" i="29"/>
  <c r="K372" i="29"/>
  <c r="K251" i="29"/>
  <c r="K173" i="29"/>
  <c r="K229" i="29"/>
  <c r="K177" i="29"/>
  <c r="K194" i="29"/>
  <c r="K278" i="29"/>
  <c r="K368" i="29"/>
  <c r="K204" i="29"/>
  <c r="K113" i="29"/>
  <c r="K289" i="29"/>
  <c r="K216" i="29"/>
  <c r="K326" i="29"/>
  <c r="K119" i="29"/>
  <c r="K120" i="29"/>
  <c r="K324" i="29"/>
  <c r="K203" i="29"/>
  <c r="K248" i="29"/>
  <c r="K259" i="29"/>
  <c r="K107" i="29"/>
  <c r="K148" i="29"/>
  <c r="K202" i="29"/>
  <c r="K197" i="29"/>
  <c r="K293" i="29"/>
  <c r="K176" i="29"/>
  <c r="K78" i="29"/>
  <c r="K285" i="29"/>
  <c r="K93" i="29"/>
  <c r="K198" i="29"/>
  <c r="K250" i="29"/>
  <c r="K161" i="29"/>
  <c r="K207" i="29"/>
  <c r="K130" i="29"/>
  <c r="K346" i="29"/>
  <c r="K136" i="29"/>
  <c r="K318" i="29"/>
  <c r="K112" i="29"/>
  <c r="K340" i="29"/>
  <c r="K156" i="29"/>
  <c r="K348" i="29"/>
  <c r="K255" i="29"/>
  <c r="K333" i="29"/>
  <c r="K288" i="29"/>
  <c r="K344" i="29"/>
  <c r="K201" i="29"/>
  <c r="K154" i="29"/>
  <c r="K128" i="29"/>
  <c r="K90" i="29"/>
  <c r="K356" i="29"/>
  <c r="K76" i="29"/>
  <c r="K209" i="29"/>
  <c r="K103" i="29"/>
  <c r="K66" i="29"/>
  <c r="K354" i="29"/>
  <c r="K339" i="29"/>
  <c r="K92" i="29"/>
  <c r="K345" i="29"/>
  <c r="K243" i="29"/>
  <c r="K224" i="29"/>
  <c r="K189" i="29"/>
  <c r="K163" i="29"/>
  <c r="K232" i="29"/>
  <c r="K41" i="29"/>
  <c r="K215" i="29"/>
  <c r="K83" i="29"/>
  <c r="K47" i="29"/>
  <c r="K223" i="29"/>
  <c r="K192" i="29"/>
  <c r="K108" i="29"/>
  <c r="K366" i="29"/>
  <c r="K220" i="29"/>
  <c r="K111" i="29"/>
  <c r="K44" i="29"/>
  <c r="K159" i="29"/>
  <c r="K308" i="29"/>
  <c r="K196" i="29"/>
  <c r="K286" i="29"/>
  <c r="K40" i="29"/>
  <c r="K95" i="29"/>
  <c r="K179" i="29"/>
  <c r="K283" i="29"/>
  <c r="K190" i="29"/>
  <c r="K237" i="29"/>
  <c r="K126" i="29"/>
  <c r="K106" i="29"/>
  <c r="K74" i="29"/>
  <c r="K260" i="29"/>
  <c r="K178" i="29"/>
  <c r="K205" i="29"/>
  <c r="K140" i="29"/>
  <c r="K134" i="29"/>
  <c r="K235" i="29"/>
  <c r="K185" i="29"/>
  <c r="K117" i="29"/>
  <c r="K329" i="29"/>
  <c r="K181" i="29"/>
  <c r="K32" i="29"/>
  <c r="K312" i="29"/>
  <c r="K363" i="29"/>
  <c r="K160" i="29"/>
  <c r="K206" i="29"/>
  <c r="K353" i="29"/>
  <c r="K364" i="29"/>
  <c r="K96" i="29"/>
  <c r="K153" i="29"/>
  <c r="K127" i="29"/>
  <c r="K262" i="29"/>
  <c r="K309" i="29"/>
  <c r="K49" i="29"/>
  <c r="K77" i="29"/>
  <c r="K217" i="29"/>
  <c r="K239" i="29"/>
  <c r="K60" i="29"/>
  <c r="K263" i="29"/>
  <c r="K282" i="29"/>
  <c r="K369" i="29"/>
  <c r="K124" i="29"/>
  <c r="K335" i="29"/>
  <c r="K359" i="29"/>
  <c r="K138" i="29"/>
  <c r="K338" i="29"/>
  <c r="K296" i="29"/>
  <c r="K42" i="29"/>
  <c r="K281" i="29"/>
  <c r="K180" i="29"/>
  <c r="K299" i="29"/>
  <c r="K125" i="29"/>
  <c r="K267" i="29"/>
  <c r="K370" i="29"/>
  <c r="K227" i="29"/>
  <c r="K84" i="29"/>
  <c r="K85" i="29"/>
  <c r="K275" i="29"/>
  <c r="K228" i="29"/>
  <c r="K116" i="29"/>
  <c r="K82" i="29"/>
  <c r="K221" i="29"/>
  <c r="K360" i="29"/>
  <c r="K306" i="29"/>
  <c r="K334" i="29"/>
  <c r="K38" i="29"/>
  <c r="K374" i="29"/>
  <c r="K118" i="29"/>
  <c r="K146" i="29"/>
  <c r="K27" i="29"/>
  <c r="K132" i="29"/>
  <c r="K371" i="29"/>
  <c r="K233" i="29"/>
  <c r="K355" i="29"/>
  <c r="K230" i="29"/>
  <c r="K61" i="29"/>
  <c r="K67" i="29"/>
  <c r="K302" i="29"/>
  <c r="K100" i="29"/>
  <c r="K321" i="29"/>
  <c r="K115" i="29"/>
  <c r="K320" i="29"/>
  <c r="K264" i="29"/>
  <c r="K149" i="29"/>
  <c r="K182" i="29"/>
  <c r="K174" i="29"/>
  <c r="K253" i="29"/>
  <c r="K26" i="29"/>
  <c r="K31" i="29"/>
  <c r="K241" i="29"/>
  <c r="K212" i="29"/>
  <c r="K266" i="29"/>
  <c r="K367" i="29"/>
  <c r="K39" i="29"/>
  <c r="K373" i="29"/>
  <c r="K342" i="29"/>
  <c r="K175" i="29"/>
  <c r="K265" i="29"/>
  <c r="K292" i="29"/>
  <c r="K102" i="29"/>
  <c r="K81" i="29"/>
  <c r="K68" i="29"/>
  <c r="K330" i="29"/>
  <c r="K269" i="29"/>
  <c r="K170" i="29"/>
  <c r="K59" i="29"/>
  <c r="K361" i="29"/>
  <c r="K114" i="29"/>
  <c r="K94" i="29"/>
  <c r="K349" i="29"/>
  <c r="K75" i="29"/>
  <c r="K143" i="29"/>
  <c r="K139" i="29"/>
  <c r="K295" i="29"/>
  <c r="K29" i="29"/>
  <c r="K36" i="29"/>
  <c r="K307" i="29"/>
  <c r="K226" i="29"/>
  <c r="K164" i="29"/>
  <c r="K101" i="29"/>
  <c r="K211" i="29"/>
  <c r="K72" i="29"/>
  <c r="K186" i="29"/>
  <c r="K98" i="29"/>
  <c r="K331" i="29"/>
  <c r="K53" i="29"/>
  <c r="K322" i="29"/>
  <c r="K48" i="29"/>
  <c r="K258" i="29"/>
  <c r="K171" i="29"/>
  <c r="K325" i="29"/>
  <c r="K142" i="29"/>
  <c r="K151" i="29"/>
  <c r="K37" i="29"/>
  <c r="K317" i="29"/>
  <c r="K56" i="29"/>
  <c r="K121" i="29"/>
  <c r="K208" i="29"/>
  <c r="K105" i="29"/>
  <c r="K234" i="29"/>
  <c r="K222" i="29"/>
  <c r="K351" i="29"/>
  <c r="K332" i="29"/>
  <c r="K145" i="29"/>
  <c r="K55" i="29"/>
  <c r="K150" i="29"/>
  <c r="K86" i="29"/>
  <c r="K256" i="29"/>
  <c r="K274" i="29"/>
  <c r="K54" i="29"/>
  <c r="K158" i="29"/>
  <c r="K365" i="29"/>
  <c r="K244" i="29"/>
  <c r="K301" i="29"/>
  <c r="K168" i="29"/>
  <c r="K109" i="29"/>
  <c r="K64" i="29"/>
  <c r="K195" i="29"/>
  <c r="K133" i="29"/>
  <c r="K247" i="29"/>
  <c r="K314" i="29"/>
  <c r="K210" i="29"/>
  <c r="K272" i="29"/>
  <c r="K327" i="29"/>
  <c r="K80" i="29"/>
  <c r="K284" i="29"/>
  <c r="K135" i="29"/>
  <c r="K65" i="29"/>
  <c r="K45" i="29"/>
  <c r="K123" i="29"/>
  <c r="K91" i="29"/>
  <c r="K246" i="29"/>
  <c r="K73" i="29"/>
  <c r="K225" i="29"/>
  <c r="K155" i="29"/>
  <c r="K183" i="29"/>
  <c r="K261" i="29"/>
  <c r="K323" i="29"/>
  <c r="K218" i="29"/>
  <c r="K319" i="29"/>
  <c r="K43" i="29"/>
  <c r="K25" i="29"/>
  <c r="K89" i="29"/>
  <c r="J164" i="71"/>
  <c r="J164" i="1"/>
  <c r="J238" i="1"/>
  <c r="J238" i="71"/>
  <c r="J183" i="1"/>
  <c r="J183" i="71"/>
  <c r="J267" i="1"/>
  <c r="J267" i="71"/>
  <c r="J224" i="1"/>
  <c r="J224" i="71"/>
  <c r="J281" i="71"/>
  <c r="J281" i="1"/>
  <c r="J151" i="1"/>
  <c r="J151" i="71"/>
  <c r="J192" i="1"/>
  <c r="J192" i="71"/>
  <c r="J298" i="1"/>
  <c r="J298" i="71"/>
  <c r="J310" i="1"/>
  <c r="J310" i="71"/>
  <c r="J167" i="71"/>
  <c r="J167" i="1"/>
  <c r="I22" i="71"/>
  <c r="J299" i="71"/>
  <c r="J299" i="1"/>
  <c r="J282" i="71"/>
  <c r="J282" i="1"/>
  <c r="J143" i="1"/>
  <c r="J143" i="71"/>
  <c r="J232" i="71"/>
  <c r="J232" i="1"/>
  <c r="J194" i="1"/>
  <c r="J194" i="71"/>
  <c r="J110" i="1"/>
  <c r="J110" i="71"/>
  <c r="J308" i="71"/>
  <c r="J308" i="1"/>
  <c r="J273" i="71"/>
  <c r="J273" i="1"/>
  <c r="J304" i="1"/>
  <c r="J304" i="71"/>
  <c r="J104" i="1"/>
  <c r="J104" i="71"/>
  <c r="J124" i="71"/>
  <c r="J124" i="1"/>
  <c r="J33" i="1"/>
  <c r="J33" i="71"/>
  <c r="J100" i="71"/>
  <c r="J100" i="1"/>
  <c r="J329" i="1"/>
  <c r="J329" i="71"/>
  <c r="J227" i="1"/>
  <c r="J227" i="71"/>
  <c r="J130" i="71"/>
  <c r="J130" i="1"/>
  <c r="J180" i="71"/>
  <c r="J180" i="1"/>
  <c r="J272" i="1"/>
  <c r="J272" i="71"/>
  <c r="J78" i="1"/>
  <c r="J78" i="71"/>
  <c r="J315" i="1"/>
  <c r="J315" i="71"/>
  <c r="J125" i="1"/>
  <c r="J125" i="71"/>
  <c r="J335" i="71"/>
  <c r="J335" i="1"/>
  <c r="J367" i="1"/>
  <c r="J367" i="71"/>
  <c r="J142" i="71"/>
  <c r="J142" i="1"/>
  <c r="J249" i="1"/>
  <c r="J249" i="71"/>
  <c r="J331" i="71"/>
  <c r="J331" i="1"/>
  <c r="J255" i="1"/>
  <c r="J255" i="71"/>
  <c r="J261" i="71"/>
  <c r="J261" i="1"/>
  <c r="J37" i="1"/>
  <c r="J37" i="71"/>
  <c r="J366" i="71"/>
  <c r="J366" i="1"/>
  <c r="J134" i="71"/>
  <c r="J134" i="1"/>
  <c r="J264" i="71"/>
  <c r="J264" i="1"/>
  <c r="J311" i="1"/>
  <c r="J311" i="71"/>
  <c r="J197" i="71"/>
  <c r="J197" i="1"/>
  <c r="J209" i="71"/>
  <c r="J209" i="1"/>
  <c r="J101" i="1"/>
  <c r="J101" i="71"/>
  <c r="J285" i="1"/>
  <c r="J285" i="71"/>
  <c r="J237" i="1"/>
  <c r="J237" i="71"/>
  <c r="J149" i="71"/>
  <c r="J149" i="1"/>
  <c r="J145" i="1"/>
  <c r="J145" i="71"/>
  <c r="J270" i="1"/>
  <c r="J270" i="71"/>
  <c r="J159" i="1"/>
  <c r="J159" i="71"/>
  <c r="J28" i="1"/>
  <c r="J28" i="71"/>
  <c r="J328" i="1"/>
  <c r="J328" i="71"/>
  <c r="J184" i="1"/>
  <c r="J184" i="71"/>
  <c r="J35" i="1"/>
  <c r="J35" i="71"/>
  <c r="J363" i="1"/>
  <c r="J363" i="71"/>
  <c r="J369" i="71"/>
  <c r="J369" i="1"/>
  <c r="J290" i="71"/>
  <c r="J290" i="1"/>
  <c r="J324" i="71"/>
  <c r="J324" i="1"/>
  <c r="J334" i="1"/>
  <c r="J334" i="71"/>
  <c r="J54" i="71"/>
  <c r="J54" i="1"/>
  <c r="J77" i="1"/>
  <c r="J77" i="71"/>
  <c r="J340" i="1"/>
  <c r="J340" i="71"/>
  <c r="J338" i="1"/>
  <c r="J338" i="71"/>
  <c r="J108" i="1"/>
  <c r="J108" i="71"/>
  <c r="J139" i="71"/>
  <c r="J139" i="1"/>
  <c r="J190" i="71"/>
  <c r="J190" i="1"/>
  <c r="J188" i="71"/>
  <c r="J188" i="1"/>
  <c r="J303" i="71"/>
  <c r="J303" i="1"/>
  <c r="J360" i="71"/>
  <c r="J360" i="1"/>
  <c r="J317" i="1"/>
  <c r="J317" i="71"/>
  <c r="J70" i="1"/>
  <c r="J70" i="71"/>
  <c r="J373" i="1"/>
  <c r="J373" i="71"/>
  <c r="J93" i="71"/>
  <c r="J93" i="1"/>
  <c r="J307" i="1"/>
  <c r="J307" i="71"/>
  <c r="J52" i="71"/>
  <c r="J52" i="1"/>
  <c r="J348" i="71"/>
  <c r="J348" i="1"/>
  <c r="J109" i="1"/>
  <c r="J109" i="71"/>
  <c r="J32" i="1"/>
  <c r="J32" i="71"/>
  <c r="J158" i="1"/>
  <c r="J158" i="71"/>
  <c r="J57" i="1"/>
  <c r="J57" i="71"/>
  <c r="J217" i="1"/>
  <c r="J217" i="71"/>
  <c r="J203" i="1"/>
  <c r="J203" i="71"/>
  <c r="J97" i="71"/>
  <c r="J97" i="1"/>
  <c r="J31" i="71"/>
  <c r="J31" i="1"/>
  <c r="J288" i="71"/>
  <c r="J288" i="1"/>
  <c r="J171" i="1"/>
  <c r="J171" i="71"/>
  <c r="J107" i="71"/>
  <c r="J107" i="1"/>
  <c r="J319" i="1"/>
  <c r="J319" i="71"/>
  <c r="J63" i="1"/>
  <c r="J63" i="71"/>
  <c r="J68" i="71"/>
  <c r="J68" i="1"/>
  <c r="J243" i="1"/>
  <c r="J243" i="71"/>
  <c r="J30" i="1"/>
  <c r="J30" i="71"/>
  <c r="J262" i="1"/>
  <c r="J262" i="71"/>
  <c r="J46" i="71"/>
  <c r="J46" i="1"/>
  <c r="J214" i="1"/>
  <c r="J214" i="71"/>
  <c r="J357" i="1"/>
  <c r="J357" i="71"/>
  <c r="J258" i="1"/>
  <c r="J258" i="71"/>
  <c r="J71" i="71"/>
  <c r="J71" i="1"/>
  <c r="J213" i="71"/>
  <c r="J213" i="1"/>
  <c r="J271" i="1"/>
  <c r="J271" i="71"/>
  <c r="J123" i="71"/>
  <c r="J123" i="1"/>
  <c r="J181" i="71"/>
  <c r="J181" i="1"/>
  <c r="J247" i="1"/>
  <c r="J247" i="71"/>
  <c r="J170" i="71"/>
  <c r="J170" i="1"/>
  <c r="J230" i="1"/>
  <c r="J230" i="71"/>
  <c r="J126" i="1"/>
  <c r="J126" i="71"/>
  <c r="J172" i="1"/>
  <c r="J172" i="71"/>
  <c r="J260" i="1"/>
  <c r="J260" i="71"/>
  <c r="J252" i="1"/>
  <c r="J252" i="71"/>
  <c r="J58" i="71"/>
  <c r="J58" i="1"/>
  <c r="J157" i="1"/>
  <c r="J157" i="71"/>
  <c r="J133" i="71"/>
  <c r="J133" i="1"/>
  <c r="J263" i="1"/>
  <c r="J263" i="71"/>
  <c r="J220" i="1"/>
  <c r="J220" i="71"/>
  <c r="J27" i="71"/>
  <c r="J27" i="1"/>
  <c r="J141" i="71"/>
  <c r="J141" i="1"/>
  <c r="J148" i="1"/>
  <c r="J148" i="71"/>
  <c r="J316" i="1"/>
  <c r="J316" i="71"/>
  <c r="J349" i="1"/>
  <c r="J349" i="71"/>
  <c r="J228" i="1"/>
  <c r="J228" i="71"/>
  <c r="J257" i="1"/>
  <c r="J257" i="71"/>
  <c r="J332" i="71"/>
  <c r="J332" i="1"/>
  <c r="J218" i="1"/>
  <c r="J218" i="71"/>
  <c r="J186" i="71"/>
  <c r="J186" i="1"/>
  <c r="J365" i="71"/>
  <c r="J365" i="1"/>
  <c r="J89" i="71"/>
  <c r="J89" i="1"/>
  <c r="J102" i="71"/>
  <c r="J102" i="1"/>
  <c r="J361" i="71"/>
  <c r="J361" i="1"/>
  <c r="J55" i="71"/>
  <c r="J55" i="1"/>
  <c r="J95" i="71"/>
  <c r="J95" i="1"/>
  <c r="J185" i="71"/>
  <c r="J185" i="1"/>
  <c r="J354" i="71"/>
  <c r="J354" i="1"/>
  <c r="J132" i="1"/>
  <c r="J132" i="71"/>
  <c r="J259" i="71"/>
  <c r="J259" i="1"/>
  <c r="J236" i="1"/>
  <c r="J236" i="71"/>
  <c r="J179" i="71"/>
  <c r="J179" i="1"/>
  <c r="J211" i="71"/>
  <c r="J211" i="1"/>
  <c r="J202" i="71"/>
  <c r="J202" i="1"/>
  <c r="J313" i="71"/>
  <c r="J313" i="1"/>
  <c r="J297" i="71"/>
  <c r="J297" i="1"/>
  <c r="J221" i="1"/>
  <c r="J221" i="71"/>
  <c r="J286" i="1"/>
  <c r="J286" i="71"/>
  <c r="J312" i="1"/>
  <c r="J312" i="71"/>
  <c r="J229" i="1"/>
  <c r="J229" i="71"/>
  <c r="J34" i="1"/>
  <c r="J34" i="71"/>
  <c r="J119" i="71"/>
  <c r="J119" i="1"/>
  <c r="J81" i="1"/>
  <c r="J81" i="71"/>
  <c r="J118" i="1"/>
  <c r="J118" i="71"/>
  <c r="J293" i="71"/>
  <c r="J293" i="1"/>
  <c r="J295" i="1"/>
  <c r="J295" i="71"/>
  <c r="J79" i="1"/>
  <c r="J79" i="71"/>
  <c r="J105" i="71"/>
  <c r="J105" i="1"/>
  <c r="J48" i="71"/>
  <c r="J48" i="1"/>
  <c r="J336" i="71"/>
  <c r="J336" i="1"/>
  <c r="J347" i="1"/>
  <c r="J347" i="71"/>
  <c r="J41" i="1"/>
  <c r="J41" i="71"/>
  <c r="J320" i="71"/>
  <c r="J320" i="1"/>
  <c r="J284" i="71"/>
  <c r="J284" i="1"/>
  <c r="J36" i="1"/>
  <c r="J36" i="71"/>
  <c r="J98" i="71"/>
  <c r="J98" i="1"/>
  <c r="J254" i="71"/>
  <c r="J254" i="1"/>
  <c r="J131" i="71"/>
  <c r="J131" i="1"/>
  <c r="J239" i="71"/>
  <c r="J239" i="1"/>
  <c r="J201" i="71"/>
  <c r="J201" i="1"/>
  <c r="J333" i="71"/>
  <c r="J333" i="1"/>
  <c r="J173" i="1"/>
  <c r="J173" i="71"/>
  <c r="J368" i="1"/>
  <c r="J368" i="71"/>
  <c r="J225" i="1"/>
  <c r="J225" i="71"/>
  <c r="J330" i="71"/>
  <c r="J330" i="1"/>
  <c r="J364" i="71"/>
  <c r="J364" i="1"/>
  <c r="J276" i="1"/>
  <c r="J276" i="71"/>
  <c r="J248" i="71"/>
  <c r="J248" i="1"/>
  <c r="J193" i="1"/>
  <c r="J193" i="71"/>
  <c r="J246" i="71"/>
  <c r="J246" i="1"/>
  <c r="J38" i="1"/>
  <c r="J38" i="71"/>
  <c r="J106" i="71"/>
  <c r="J106" i="1"/>
  <c r="J189" i="1"/>
  <c r="J189" i="71"/>
  <c r="J251" i="71"/>
  <c r="J251" i="1"/>
  <c r="J215" i="1"/>
  <c r="J215" i="71"/>
  <c r="J65" i="71"/>
  <c r="J65" i="1"/>
  <c r="J278" i="1"/>
  <c r="J278" i="71"/>
  <c r="J103" i="71"/>
  <c r="J103" i="1"/>
  <c r="J166" i="1"/>
  <c r="J166" i="71"/>
  <c r="J362" i="71"/>
  <c r="J362" i="1"/>
  <c r="P49" i="21"/>
  <c r="P47" i="21"/>
  <c r="P46" i="21"/>
  <c r="P45" i="21"/>
  <c r="P51" i="21"/>
  <c r="R250" i="72"/>
  <c r="P45" i="73"/>
  <c r="R250" i="62"/>
  <c r="P51" i="73"/>
  <c r="AV338" i="1"/>
  <c r="AV338" i="71" s="1"/>
  <c r="AV265" i="1"/>
  <c r="AV265" i="71" s="1"/>
  <c r="AV305" i="1"/>
  <c r="AV305" i="71" s="1"/>
  <c r="AV371" i="1"/>
  <c r="AV371" i="71" s="1"/>
  <c r="AV348" i="1"/>
  <c r="AV348" i="71" s="1"/>
  <c r="AV273" i="1"/>
  <c r="AV273" i="71" s="1"/>
  <c r="AV283" i="1"/>
  <c r="AV283" i="71" s="1"/>
  <c r="AV270" i="1"/>
  <c r="AV270" i="71" s="1"/>
  <c r="AV266" i="1"/>
  <c r="AV266" i="71" s="1"/>
  <c r="AV264" i="1"/>
  <c r="AV264" i="71" s="1"/>
  <c r="AV276" i="1"/>
  <c r="AV276" i="71" s="1"/>
  <c r="AV267" i="1"/>
  <c r="AV267" i="71" s="1"/>
  <c r="AV269" i="1"/>
  <c r="AV269" i="71" s="1"/>
  <c r="AV268" i="1"/>
  <c r="AV268" i="71" s="1"/>
  <c r="AV274" i="1"/>
  <c r="AV274" i="71" s="1"/>
  <c r="AV275" i="1"/>
  <c r="AV275" i="71" s="1"/>
  <c r="P47" i="73"/>
  <c r="P49" i="73"/>
  <c r="R254" i="72"/>
  <c r="R254" i="62"/>
  <c r="P46" i="73"/>
  <c r="R253" i="62"/>
  <c r="R246" i="62"/>
  <c r="R244" i="72"/>
  <c r="R244" i="62"/>
  <c r="M69" i="62"/>
  <c r="AW21" i="1"/>
  <c r="AV361" i="1"/>
  <c r="AV361" i="71" s="1"/>
  <c r="AV333" i="1"/>
  <c r="AV333" i="71" s="1"/>
  <c r="AV304" i="1"/>
  <c r="AV304" i="71" s="1"/>
  <c r="AV295" i="1"/>
  <c r="AV295" i="71" s="1"/>
  <c r="AV318" i="1"/>
  <c r="AV318" i="71" s="1"/>
  <c r="AV354" i="1"/>
  <c r="AV354" i="71" s="1"/>
  <c r="AV296" i="1"/>
  <c r="AV296" i="71" s="1"/>
  <c r="AV239" i="1"/>
  <c r="AV239" i="71" s="1"/>
  <c r="AV357" i="1"/>
  <c r="AV357" i="71" s="1"/>
  <c r="AV368" i="1"/>
  <c r="AV368" i="71" s="1"/>
  <c r="AV352" i="1"/>
  <c r="AV352" i="71" s="1"/>
  <c r="AV337" i="1"/>
  <c r="AV337" i="71" s="1"/>
  <c r="AV358" i="1"/>
  <c r="AV358" i="71" s="1"/>
  <c r="AV310" i="1"/>
  <c r="AV310" i="71" s="1"/>
  <c r="AV316" i="1"/>
  <c r="AV316" i="71" s="1"/>
  <c r="AV309" i="1"/>
  <c r="AV309" i="71" s="1"/>
  <c r="AV351" i="1"/>
  <c r="AV351" i="71" s="1"/>
  <c r="AV353" i="1"/>
  <c r="AV353" i="71" s="1"/>
  <c r="AV325" i="1"/>
  <c r="AV325" i="71" s="1"/>
  <c r="AV327" i="1"/>
  <c r="AV327" i="71" s="1"/>
  <c r="AV372" i="1"/>
  <c r="AV372" i="71" s="1"/>
  <c r="AV312" i="1"/>
  <c r="AV312" i="71" s="1"/>
  <c r="AV214" i="1"/>
  <c r="AV214" i="71" s="1"/>
  <c r="AV211" i="1"/>
  <c r="AV211" i="71" s="1"/>
  <c r="AV323" i="1"/>
  <c r="AV323" i="71" s="1"/>
  <c r="AV317" i="1"/>
  <c r="AV317" i="71" s="1"/>
  <c r="AV209" i="1"/>
  <c r="AV209" i="71" s="1"/>
  <c r="AV360" i="1"/>
  <c r="AV360" i="71" s="1"/>
  <c r="AV322" i="1"/>
  <c r="AV322" i="71" s="1"/>
  <c r="AV334" i="1"/>
  <c r="AV334" i="71" s="1"/>
  <c r="AV376" i="1"/>
  <c r="AV376" i="71" s="1"/>
  <c r="AV349" i="1"/>
  <c r="AV349" i="71" s="1"/>
  <c r="AV298" i="1"/>
  <c r="AV298" i="71" s="1"/>
  <c r="AV332" i="1"/>
  <c r="AV332" i="71" s="1"/>
  <c r="AV355" i="1"/>
  <c r="AV355" i="71" s="1"/>
  <c r="AV292" i="1"/>
  <c r="AV292" i="71" s="1"/>
  <c r="AV345" i="1"/>
  <c r="AV345" i="71" s="1"/>
  <c r="AV313" i="1"/>
  <c r="AV313" i="71" s="1"/>
  <c r="AV299" i="1"/>
  <c r="AV299" i="71" s="1"/>
  <c r="AV307" i="1"/>
  <c r="AV307" i="71" s="1"/>
  <c r="AV167" i="1"/>
  <c r="AV167" i="71" s="1"/>
  <c r="AV326" i="1"/>
  <c r="AV326" i="71" s="1"/>
  <c r="AV365" i="1"/>
  <c r="AV365" i="71" s="1"/>
  <c r="AV364" i="1"/>
  <c r="AV364" i="71" s="1"/>
  <c r="AV319" i="1"/>
  <c r="AV319" i="71" s="1"/>
  <c r="AV329" i="1"/>
  <c r="AV329" i="71" s="1"/>
  <c r="AV293" i="1"/>
  <c r="AV293" i="71" s="1"/>
  <c r="AV347" i="1"/>
  <c r="AV347" i="71" s="1"/>
  <c r="AV330" i="1"/>
  <c r="AV330" i="71" s="1"/>
  <c r="AV367" i="1"/>
  <c r="AV367" i="71" s="1"/>
  <c r="AV175" i="1"/>
  <c r="AV175" i="71" s="1"/>
  <c r="AV315" i="1"/>
  <c r="AV315" i="71" s="1"/>
  <c r="AV314" i="1"/>
  <c r="AV314" i="71" s="1"/>
  <c r="AV366" i="1"/>
  <c r="AV366" i="71" s="1"/>
  <c r="AV359" i="1"/>
  <c r="AV359" i="71" s="1"/>
  <c r="AV200" i="1"/>
  <c r="AV200" i="71" s="1"/>
  <c r="AV306" i="1"/>
  <c r="AV306" i="71" s="1"/>
  <c r="AV301" i="1"/>
  <c r="AV301" i="71" s="1"/>
  <c r="AV363" i="1"/>
  <c r="AV363" i="71" s="1"/>
  <c r="AV118" i="1"/>
  <c r="AV118" i="71" s="1"/>
  <c r="AV331" i="1"/>
  <c r="AV331" i="71" s="1"/>
  <c r="AV321" i="1"/>
  <c r="AV321" i="71" s="1"/>
  <c r="AV350" i="1"/>
  <c r="AV350" i="71" s="1"/>
  <c r="AV324" i="1"/>
  <c r="AV324" i="71" s="1"/>
  <c r="AV300" i="1"/>
  <c r="AV300" i="71" s="1"/>
  <c r="AV369" i="1"/>
  <c r="AV369" i="71" s="1"/>
  <c r="AV328" i="1"/>
  <c r="AV328" i="71" s="1"/>
  <c r="AV308" i="1"/>
  <c r="AV308" i="71" s="1"/>
  <c r="AV370" i="1"/>
  <c r="AV370" i="71" s="1"/>
  <c r="AV356" i="1"/>
  <c r="AV356" i="71" s="1"/>
  <c r="AV297" i="1"/>
  <c r="AV297" i="71" s="1"/>
  <c r="AV290" i="1"/>
  <c r="AV290" i="71" s="1"/>
  <c r="AV311" i="1"/>
  <c r="AV311" i="71" s="1"/>
  <c r="AV291" i="1"/>
  <c r="AV291" i="71" s="1"/>
  <c r="AV144" i="1"/>
  <c r="AV144" i="71" s="1"/>
  <c r="AV344" i="1"/>
  <c r="AV344" i="71" s="1"/>
  <c r="AV320" i="1"/>
  <c r="AV320" i="71" s="1"/>
  <c r="AV362" i="1"/>
  <c r="AV362" i="71" s="1"/>
  <c r="AV336" i="1"/>
  <c r="AV336" i="71" s="1"/>
  <c r="AV302" i="1"/>
  <c r="AV302" i="71" s="1"/>
  <c r="AV346" i="1"/>
  <c r="AV346" i="71" s="1"/>
  <c r="AV335" i="1"/>
  <c r="AV335" i="71" s="1"/>
  <c r="AW21" i="71"/>
  <c r="BF22" i="71"/>
  <c r="BL294" i="1"/>
  <c r="BL294" i="71" s="1"/>
  <c r="S19" i="73"/>
  <c r="S12" i="73"/>
  <c r="S14" i="73"/>
  <c r="S39" i="73"/>
  <c r="S18" i="73"/>
  <c r="S31" i="73"/>
  <c r="S41" i="73"/>
  <c r="S43" i="73"/>
  <c r="S13" i="21"/>
  <c r="S52" i="73"/>
  <c r="S13" i="73"/>
  <c r="S35" i="73"/>
  <c r="S10" i="21"/>
  <c r="S40" i="73"/>
  <c r="S9" i="73"/>
  <c r="S37" i="73"/>
  <c r="S10" i="73"/>
  <c r="S25" i="73"/>
  <c r="S8" i="73"/>
  <c r="S14" i="21"/>
  <c r="S32" i="73"/>
  <c r="S28" i="73"/>
  <c r="S15" i="21"/>
  <c r="S24" i="73"/>
  <c r="S27" i="73"/>
  <c r="S30" i="73"/>
  <c r="S17" i="73"/>
  <c r="S15" i="73"/>
  <c r="S11" i="21"/>
  <c r="S20" i="73"/>
  <c r="S34" i="73"/>
  <c r="S21" i="73"/>
  <c r="S11" i="73"/>
  <c r="S22" i="73"/>
  <c r="S38" i="73"/>
  <c r="S42" i="73"/>
  <c r="S26" i="73"/>
  <c r="S29" i="73"/>
  <c r="S8" i="21"/>
  <c r="S12" i="21"/>
  <c r="S9" i="21"/>
  <c r="U33" i="62"/>
  <c r="U223" i="72"/>
  <c r="U225" i="62"/>
  <c r="U207" i="72"/>
  <c r="U44" i="72"/>
  <c r="U82" i="62"/>
  <c r="U87" i="62"/>
  <c r="U188" i="72"/>
  <c r="U209" i="62"/>
  <c r="U354" i="62"/>
  <c r="U354" i="72"/>
  <c r="U86" i="62"/>
  <c r="U33" i="72"/>
  <c r="U207" i="62"/>
  <c r="U44" i="62"/>
  <c r="U235" i="62"/>
  <c r="U81" i="62"/>
  <c r="U74" i="62"/>
  <c r="U217" i="72"/>
  <c r="U12" i="62"/>
  <c r="U188" i="62"/>
  <c r="U220" i="72"/>
  <c r="U223" i="62"/>
  <c r="U5" i="72"/>
  <c r="U23" i="62"/>
  <c r="U43" i="62"/>
  <c r="U217" i="62"/>
  <c r="U225" i="72"/>
  <c r="U114" i="72"/>
  <c r="U25" i="62"/>
  <c r="U110" i="62"/>
  <c r="U5" i="62"/>
  <c r="U12" i="72"/>
  <c r="U6" i="62"/>
  <c r="U114" i="62"/>
  <c r="U154" i="72"/>
  <c r="U87" i="72"/>
  <c r="U6" i="72"/>
  <c r="U29" i="62"/>
  <c r="U65" i="62"/>
  <c r="U209" i="72"/>
  <c r="U78" i="62"/>
  <c r="U40" i="62"/>
  <c r="U65" i="72"/>
  <c r="U110" i="72"/>
  <c r="U88" i="72"/>
  <c r="U128" i="72"/>
  <c r="U237" i="62"/>
  <c r="U201" i="62"/>
  <c r="U220" i="62"/>
  <c r="U83" i="62"/>
  <c r="U51" i="72"/>
  <c r="U154" i="62"/>
  <c r="U29" i="72"/>
  <c r="U81" i="72"/>
  <c r="U71" i="62"/>
  <c r="U97" i="62"/>
  <c r="U88" i="62"/>
  <c r="U43" i="72"/>
  <c r="U199" i="62"/>
  <c r="U128" i="62"/>
  <c r="U10" i="62"/>
  <c r="U36" i="62"/>
  <c r="U235" i="72"/>
  <c r="U101" i="62"/>
  <c r="U52" i="62"/>
  <c r="U74" i="72"/>
  <c r="U34" i="62"/>
  <c r="U164" i="62"/>
  <c r="U171" i="62"/>
  <c r="U82" i="72"/>
  <c r="U42" i="62"/>
  <c r="U73" i="62"/>
  <c r="U172" i="62"/>
  <c r="U96" i="62"/>
  <c r="U77" i="62"/>
  <c r="U83" i="72"/>
  <c r="U97" i="72"/>
  <c r="U57" i="62"/>
  <c r="U113" i="62"/>
  <c r="U165" i="62"/>
  <c r="U71" i="72"/>
  <c r="U23" i="72"/>
  <c r="U20" i="62"/>
  <c r="U41" i="62"/>
  <c r="U102" i="62"/>
  <c r="U76" i="62"/>
  <c r="U18" i="62"/>
  <c r="U64" i="62"/>
  <c r="U9" i="62"/>
  <c r="U40" i="72"/>
  <c r="U59" i="62"/>
  <c r="U56" i="62"/>
  <c r="U85" i="62"/>
  <c r="U102" i="72"/>
  <c r="U216" i="62"/>
  <c r="U208" i="62"/>
  <c r="U49" i="62"/>
  <c r="U13" i="62"/>
  <c r="U78" i="72"/>
  <c r="U38" i="62"/>
  <c r="U104" i="62"/>
  <c r="U16" i="62"/>
  <c r="U17" i="62"/>
  <c r="U46" i="62"/>
  <c r="U199" i="72"/>
  <c r="U39" i="62"/>
  <c r="U22" i="62"/>
  <c r="U91" i="62"/>
  <c r="U28" i="62"/>
  <c r="U53" i="62"/>
  <c r="U224" i="62"/>
  <c r="U170" i="62"/>
  <c r="U185" i="62"/>
  <c r="U51" i="62"/>
  <c r="U105" i="62"/>
  <c r="U200" i="62"/>
  <c r="U48" i="62"/>
  <c r="U103" i="62"/>
  <c r="U50" i="62"/>
  <c r="U63" i="62"/>
  <c r="U37" i="62"/>
  <c r="U47" i="62"/>
  <c r="U61" i="62"/>
  <c r="U99" i="62"/>
  <c r="U27" i="62"/>
  <c r="U178" i="62"/>
  <c r="U80" i="62"/>
  <c r="U54" i="62"/>
  <c r="U7" i="62"/>
  <c r="U127" i="62"/>
  <c r="U129" i="62"/>
  <c r="U171" i="72"/>
  <c r="U21" i="62"/>
  <c r="U60" i="62"/>
  <c r="U237" i="72"/>
  <c r="U27" i="72"/>
  <c r="U42" i="72"/>
  <c r="U76" i="72"/>
  <c r="U36" i="72"/>
  <c r="U224" i="72"/>
  <c r="U85" i="72"/>
  <c r="U21" i="72"/>
  <c r="U185" i="72"/>
  <c r="U107" i="62"/>
  <c r="U216" i="72"/>
  <c r="U46" i="72"/>
  <c r="U59" i="72"/>
  <c r="U164" i="72"/>
  <c r="U91" i="72"/>
  <c r="U122" i="62"/>
  <c r="U178" i="72"/>
  <c r="U101" i="72"/>
  <c r="U54" i="72"/>
  <c r="U10" i="72"/>
  <c r="U56" i="72"/>
  <c r="U52" i="72"/>
  <c r="U16" i="72"/>
  <c r="U80" i="72"/>
  <c r="U47" i="72"/>
  <c r="U17" i="72"/>
  <c r="U172" i="72"/>
  <c r="U64" i="72"/>
  <c r="U9" i="72"/>
  <c r="U57" i="72"/>
  <c r="U13" i="72"/>
  <c r="U41" i="72"/>
  <c r="U103" i="72"/>
  <c r="U37" i="72"/>
  <c r="U7" i="72"/>
  <c r="U77" i="72"/>
  <c r="U105" i="72"/>
  <c r="U96" i="72"/>
  <c r="U73" i="72"/>
  <c r="U113" i="72"/>
  <c r="U34" i="72"/>
  <c r="U50" i="72"/>
  <c r="U165" i="72"/>
  <c r="U208" i="72"/>
  <c r="U20" i="72"/>
  <c r="U53" i="72"/>
  <c r="U63" i="72"/>
  <c r="U28" i="72"/>
  <c r="U49" i="72"/>
  <c r="U200" i="72"/>
  <c r="U38" i="72"/>
  <c r="U99" i="72"/>
  <c r="U18" i="72"/>
  <c r="U104" i="72"/>
  <c r="U22" i="72"/>
  <c r="U48" i="72"/>
  <c r="U170" i="72"/>
  <c r="U39" i="72"/>
  <c r="U61" i="72"/>
  <c r="U201" i="72"/>
  <c r="U86" i="72"/>
  <c r="U25" i="72"/>
  <c r="S44" i="73"/>
  <c r="U159" i="62"/>
  <c r="U62" i="62"/>
  <c r="U150" i="62"/>
  <c r="U183" i="62"/>
  <c r="U204" i="62"/>
  <c r="U241" i="62"/>
  <c r="U241" i="72"/>
  <c r="S48" i="73"/>
  <c r="S50" i="73"/>
  <c r="U159" i="72"/>
  <c r="U242" i="62"/>
  <c r="U242" i="72"/>
  <c r="U267" i="62"/>
  <c r="U148" i="72"/>
  <c r="U259" i="62"/>
  <c r="U259" i="72"/>
  <c r="U148" i="62"/>
  <c r="U252" i="62"/>
  <c r="U266" i="62"/>
  <c r="F130" i="62"/>
  <c r="Q184" i="62"/>
  <c r="T184" i="62"/>
  <c r="P184" i="62"/>
  <c r="N184" i="62"/>
  <c r="S184" i="62"/>
  <c r="V184" i="62"/>
  <c r="R184" i="62"/>
  <c r="U184" i="62"/>
  <c r="N70" i="62"/>
  <c r="Q70" i="62"/>
  <c r="U70" i="62"/>
  <c r="T70" i="62"/>
  <c r="S70" i="62"/>
  <c r="R70" i="62"/>
  <c r="V70" i="62"/>
  <c r="P70" i="62"/>
  <c r="N255" i="62"/>
  <c r="P255" i="62"/>
  <c r="R255" i="62"/>
  <c r="Q255" i="62"/>
  <c r="F118" i="62"/>
  <c r="M118" i="62" s="1"/>
  <c r="H319" i="62"/>
  <c r="G351" i="62"/>
  <c r="G322" i="62"/>
  <c r="G239" i="62"/>
  <c r="M239" i="62" s="1"/>
  <c r="H169" i="62"/>
  <c r="G130" i="62"/>
  <c r="H236" i="62"/>
  <c r="M236" i="62" s="1"/>
  <c r="G218" i="62"/>
  <c r="G146" i="62"/>
  <c r="H268" i="62"/>
  <c r="M268" i="62" s="1"/>
  <c r="F202" i="62"/>
  <c r="M202" i="62" s="1"/>
  <c r="H136" i="62"/>
  <c r="AL118" i="62" l="1"/>
  <c r="AM118" i="62"/>
  <c r="AL236" i="62"/>
  <c r="AM236" i="62"/>
  <c r="AL239" i="62"/>
  <c r="AM239" i="62"/>
  <c r="AL202" i="62"/>
  <c r="AM202" i="62"/>
  <c r="AL268" i="62"/>
  <c r="AM268" i="62"/>
  <c r="V69" i="62"/>
  <c r="AM69" i="62"/>
  <c r="AL69" i="62"/>
  <c r="K21" i="29"/>
  <c r="K25" i="71"/>
  <c r="K25" i="1"/>
  <c r="K225" i="1"/>
  <c r="K225" i="71"/>
  <c r="K284" i="71"/>
  <c r="K284" i="1"/>
  <c r="K195" i="1"/>
  <c r="K195" i="71"/>
  <c r="K54" i="71"/>
  <c r="K54" i="1"/>
  <c r="K351" i="1"/>
  <c r="K351" i="71"/>
  <c r="K37" i="71"/>
  <c r="K37" i="1"/>
  <c r="K53" i="71"/>
  <c r="K53" i="1"/>
  <c r="K226" i="1"/>
  <c r="K226" i="71"/>
  <c r="K349" i="1"/>
  <c r="K349" i="71"/>
  <c r="K68" i="1"/>
  <c r="K68" i="71"/>
  <c r="K39" i="1"/>
  <c r="K39" i="71"/>
  <c r="K174" i="1"/>
  <c r="K174" i="71"/>
  <c r="K302" i="1"/>
  <c r="K302" i="71"/>
  <c r="K27" i="1"/>
  <c r="K27" i="71"/>
  <c r="K221" i="1"/>
  <c r="K221" i="71"/>
  <c r="K370" i="71"/>
  <c r="K370" i="1"/>
  <c r="K338" i="71"/>
  <c r="K338" i="1"/>
  <c r="K60" i="1"/>
  <c r="K60" i="71"/>
  <c r="K153" i="71"/>
  <c r="K153" i="1"/>
  <c r="K32" i="1"/>
  <c r="K32" i="71"/>
  <c r="K205" i="1"/>
  <c r="K205" i="71"/>
  <c r="K283" i="1"/>
  <c r="K283" i="71"/>
  <c r="K44" i="71"/>
  <c r="K44" i="1"/>
  <c r="K83" i="71"/>
  <c r="K83" i="1"/>
  <c r="K345" i="71"/>
  <c r="K345" i="1"/>
  <c r="K356" i="71"/>
  <c r="K356" i="1"/>
  <c r="K255" i="71"/>
  <c r="K255" i="1"/>
  <c r="K130" i="1"/>
  <c r="K130" i="71"/>
  <c r="K176" i="71"/>
  <c r="K176" i="1"/>
  <c r="K203" i="71"/>
  <c r="K203" i="1"/>
  <c r="K204" i="1"/>
  <c r="K204" i="71"/>
  <c r="K372" i="1"/>
  <c r="K372" i="71"/>
  <c r="K97" i="1"/>
  <c r="K97" i="71"/>
  <c r="K70" i="71"/>
  <c r="K70" i="1"/>
  <c r="K79" i="1"/>
  <c r="K79" i="71"/>
  <c r="K152" i="1"/>
  <c r="K152" i="71"/>
  <c r="K122" i="71"/>
  <c r="K122" i="1"/>
  <c r="K199" i="71"/>
  <c r="K199" i="1"/>
  <c r="K219" i="71"/>
  <c r="K219" i="1"/>
  <c r="K298" i="71"/>
  <c r="K298" i="1"/>
  <c r="K343" i="71"/>
  <c r="K343" i="1"/>
  <c r="K167" i="71"/>
  <c r="K167" i="1"/>
  <c r="K297" i="1"/>
  <c r="K297" i="71"/>
  <c r="J22" i="71"/>
  <c r="K43" i="71"/>
  <c r="K43" i="1"/>
  <c r="K73" i="71"/>
  <c r="K73" i="1"/>
  <c r="K80" i="71"/>
  <c r="K80" i="1"/>
  <c r="K64" i="71"/>
  <c r="K64" i="1"/>
  <c r="K274" i="1"/>
  <c r="K274" i="71"/>
  <c r="K222" i="71"/>
  <c r="K222" i="1"/>
  <c r="K151" i="1"/>
  <c r="K151" i="71"/>
  <c r="K331" i="1"/>
  <c r="K331" i="71"/>
  <c r="K307" i="71"/>
  <c r="K307" i="1"/>
  <c r="K94" i="1"/>
  <c r="K94" i="71"/>
  <c r="K81" i="1"/>
  <c r="K81" i="71"/>
  <c r="K367" i="1"/>
  <c r="K367" i="71"/>
  <c r="K182" i="1"/>
  <c r="K182" i="71"/>
  <c r="K67" i="71"/>
  <c r="K67" i="1"/>
  <c r="K146" i="71"/>
  <c r="K146" i="1"/>
  <c r="K82" i="1"/>
  <c r="K82" i="71"/>
  <c r="K267" i="71"/>
  <c r="K267" i="1"/>
  <c r="K138" i="71"/>
  <c r="K138" i="1"/>
  <c r="K239" i="1"/>
  <c r="K239" i="71"/>
  <c r="K96" i="1"/>
  <c r="K96" i="71"/>
  <c r="K181" i="1"/>
  <c r="K181" i="71"/>
  <c r="K178" i="1"/>
  <c r="K178" i="71"/>
  <c r="K179" i="1"/>
  <c r="K179" i="71"/>
  <c r="K111" i="1"/>
  <c r="K111" i="71"/>
  <c r="K215" i="71"/>
  <c r="K215" i="1"/>
  <c r="K92" i="71"/>
  <c r="K92" i="1"/>
  <c r="K90" i="71"/>
  <c r="K90" i="1"/>
  <c r="K348" i="71"/>
  <c r="K348" i="1"/>
  <c r="K207" i="71"/>
  <c r="K207" i="1"/>
  <c r="K293" i="1"/>
  <c r="K293" i="71"/>
  <c r="K324" i="1"/>
  <c r="K324" i="71"/>
  <c r="K368" i="71"/>
  <c r="K368" i="1"/>
  <c r="K33" i="71"/>
  <c r="K33" i="1"/>
  <c r="K341" i="71"/>
  <c r="K341" i="1"/>
  <c r="K165" i="71"/>
  <c r="K165" i="1"/>
  <c r="K311" i="1"/>
  <c r="K311" i="71"/>
  <c r="K69" i="71"/>
  <c r="K69" i="1"/>
  <c r="K129" i="1"/>
  <c r="K129" i="71"/>
  <c r="K291" i="1"/>
  <c r="K291" i="71"/>
  <c r="K271" i="71"/>
  <c r="K271" i="1"/>
  <c r="K280" i="71"/>
  <c r="K280" i="1"/>
  <c r="K51" i="1"/>
  <c r="K51" i="71"/>
  <c r="K300" i="1"/>
  <c r="K300" i="71"/>
  <c r="K362" i="1"/>
  <c r="K362" i="71"/>
  <c r="J22" i="1"/>
  <c r="K319" i="71"/>
  <c r="K319" i="1"/>
  <c r="K246" i="71"/>
  <c r="K246" i="1"/>
  <c r="K327" i="1"/>
  <c r="K327" i="71"/>
  <c r="K109" i="71"/>
  <c r="K109" i="1"/>
  <c r="K256" i="1"/>
  <c r="K256" i="71"/>
  <c r="K234" i="1"/>
  <c r="K234" i="71"/>
  <c r="K142" i="1"/>
  <c r="K142" i="71"/>
  <c r="K98" i="1"/>
  <c r="K98" i="71"/>
  <c r="K36" i="71"/>
  <c r="K36" i="1"/>
  <c r="K114" i="71"/>
  <c r="K114" i="1"/>
  <c r="K102" i="71"/>
  <c r="K102" i="1"/>
  <c r="K266" i="1"/>
  <c r="K266" i="71"/>
  <c r="K149" i="71"/>
  <c r="K149" i="1"/>
  <c r="K61" i="1"/>
  <c r="K61" i="71"/>
  <c r="K118" i="1"/>
  <c r="K118" i="71"/>
  <c r="K116" i="1"/>
  <c r="K116" i="71"/>
  <c r="K125" i="1"/>
  <c r="K125" i="71"/>
  <c r="K359" i="71"/>
  <c r="K359" i="1"/>
  <c r="K217" i="1"/>
  <c r="K217" i="71"/>
  <c r="K364" i="71"/>
  <c r="K364" i="1"/>
  <c r="K329" i="71"/>
  <c r="K329" i="1"/>
  <c r="K260" i="71"/>
  <c r="K260" i="1"/>
  <c r="K95" i="1"/>
  <c r="K95" i="71"/>
  <c r="K220" i="1"/>
  <c r="K220" i="71"/>
  <c r="K41" i="71"/>
  <c r="K41" i="1"/>
  <c r="K339" i="71"/>
  <c r="K339" i="1"/>
  <c r="K128" i="71"/>
  <c r="K128" i="1"/>
  <c r="K156" i="1"/>
  <c r="K156" i="71"/>
  <c r="K161" i="1"/>
  <c r="K161" i="71"/>
  <c r="K197" i="71"/>
  <c r="K197" i="1"/>
  <c r="K120" i="71"/>
  <c r="K120" i="1"/>
  <c r="K278" i="1"/>
  <c r="K278" i="71"/>
  <c r="K162" i="71"/>
  <c r="K162" i="1"/>
  <c r="K52" i="1"/>
  <c r="K52" i="71"/>
  <c r="K268" i="1"/>
  <c r="K268" i="71"/>
  <c r="K347" i="71"/>
  <c r="K347" i="1"/>
  <c r="K110" i="1"/>
  <c r="K110" i="71"/>
  <c r="K249" i="71"/>
  <c r="K249" i="1"/>
  <c r="K270" i="1"/>
  <c r="K270" i="71"/>
  <c r="K71" i="1"/>
  <c r="K71" i="71"/>
  <c r="K188" i="1"/>
  <c r="K188" i="71"/>
  <c r="K336" i="71"/>
  <c r="K336" i="1"/>
  <c r="K313" i="1"/>
  <c r="K313" i="71"/>
  <c r="K352" i="1"/>
  <c r="K352" i="71"/>
  <c r="K218" i="71"/>
  <c r="K218" i="1"/>
  <c r="K91" i="1"/>
  <c r="K91" i="71"/>
  <c r="K272" i="1"/>
  <c r="K272" i="71"/>
  <c r="K168" i="1"/>
  <c r="K168" i="71"/>
  <c r="K86" i="1"/>
  <c r="K86" i="71"/>
  <c r="K105" i="1"/>
  <c r="K105" i="71"/>
  <c r="K325" i="71"/>
  <c r="K325" i="1"/>
  <c r="K186" i="71"/>
  <c r="K186" i="1"/>
  <c r="K29" i="71"/>
  <c r="K29" i="1"/>
  <c r="K361" i="1"/>
  <c r="K361" i="71"/>
  <c r="K292" i="1"/>
  <c r="K292" i="71"/>
  <c r="K212" i="1"/>
  <c r="K212" i="71"/>
  <c r="K264" i="71"/>
  <c r="K264" i="1"/>
  <c r="K230" i="1"/>
  <c r="K230" i="71"/>
  <c r="K374" i="1"/>
  <c r="K374" i="71"/>
  <c r="K228" i="1"/>
  <c r="K228" i="71"/>
  <c r="K299" i="1"/>
  <c r="K299" i="71"/>
  <c r="K335" i="71"/>
  <c r="K335" i="1"/>
  <c r="K77" i="71"/>
  <c r="K77" i="1"/>
  <c r="K353" i="71"/>
  <c r="K353" i="1"/>
  <c r="K117" i="1"/>
  <c r="K117" i="71"/>
  <c r="K74" i="1"/>
  <c r="K74" i="71"/>
  <c r="K40" i="1"/>
  <c r="K40" i="71"/>
  <c r="K366" i="1"/>
  <c r="K366" i="71"/>
  <c r="K232" i="1"/>
  <c r="K232" i="71"/>
  <c r="K354" i="1"/>
  <c r="K354" i="71"/>
  <c r="K154" i="1"/>
  <c r="K154" i="71"/>
  <c r="K340" i="71"/>
  <c r="K340" i="1"/>
  <c r="K250" i="71"/>
  <c r="K250" i="1"/>
  <c r="K202" i="1"/>
  <c r="K202" i="71"/>
  <c r="K119" i="1"/>
  <c r="K119" i="71"/>
  <c r="K194" i="1"/>
  <c r="K194" i="71"/>
  <c r="K236" i="71"/>
  <c r="K236" i="1"/>
  <c r="K62" i="71"/>
  <c r="K62" i="1"/>
  <c r="K184" i="1"/>
  <c r="K184" i="71"/>
  <c r="K287" i="1"/>
  <c r="K287" i="71"/>
  <c r="K252" i="1"/>
  <c r="K252" i="71"/>
  <c r="L167" i="29"/>
  <c r="L214" i="29"/>
  <c r="L352" i="29"/>
  <c r="L358" i="29"/>
  <c r="L294" i="29"/>
  <c r="L376" i="29"/>
  <c r="L313" i="29"/>
  <c r="L166" i="29"/>
  <c r="L297" i="29"/>
  <c r="L300" i="29"/>
  <c r="L350" i="29"/>
  <c r="L362" i="29"/>
  <c r="L310" i="29"/>
  <c r="L328" i="29"/>
  <c r="L357" i="29"/>
  <c r="L30" i="29"/>
  <c r="L213" i="29"/>
  <c r="L367" i="29"/>
  <c r="L136" i="29"/>
  <c r="L258" i="29"/>
  <c r="L65" i="29"/>
  <c r="L133" i="29"/>
  <c r="L97" i="29"/>
  <c r="L246" i="29"/>
  <c r="L45" i="29"/>
  <c r="L266" i="29"/>
  <c r="L371" i="29"/>
  <c r="L347" i="29"/>
  <c r="L333" i="29"/>
  <c r="L372" i="29"/>
  <c r="L75" i="29"/>
  <c r="L252" i="29"/>
  <c r="L241" i="29"/>
  <c r="L57" i="29"/>
  <c r="L88" i="29"/>
  <c r="L137" i="29"/>
  <c r="L138" i="29"/>
  <c r="L233" i="29"/>
  <c r="L262" i="29"/>
  <c r="L34" i="29"/>
  <c r="L245" i="29"/>
  <c r="L208" i="29"/>
  <c r="L239" i="29"/>
  <c r="L201" i="29"/>
  <c r="L148" i="29"/>
  <c r="L206" i="29"/>
  <c r="L38" i="29"/>
  <c r="L122" i="29"/>
  <c r="L124" i="29"/>
  <c r="L184" i="29"/>
  <c r="L303" i="29"/>
  <c r="L135" i="29"/>
  <c r="L227" i="29"/>
  <c r="L291" i="29"/>
  <c r="L56" i="29"/>
  <c r="L257" i="29"/>
  <c r="L186" i="29"/>
  <c r="L160" i="29"/>
  <c r="L373" i="29"/>
  <c r="L29" i="29"/>
  <c r="L282" i="29"/>
  <c r="L81" i="29"/>
  <c r="L244" i="29"/>
  <c r="L238" i="29"/>
  <c r="L359" i="29"/>
  <c r="L323" i="29"/>
  <c r="L272" i="29"/>
  <c r="L159" i="29"/>
  <c r="L66" i="29"/>
  <c r="L366" i="29"/>
  <c r="L368" i="29"/>
  <c r="L164" i="29"/>
  <c r="L290" i="29"/>
  <c r="L315" i="29"/>
  <c r="L336" i="29"/>
  <c r="L369" i="29"/>
  <c r="L177" i="29"/>
  <c r="L210" i="29"/>
  <c r="L25" i="29"/>
  <c r="L284" i="29"/>
  <c r="L98" i="29"/>
  <c r="L103" i="29"/>
  <c r="L342" i="29"/>
  <c r="L32" i="29"/>
  <c r="L60" i="29"/>
  <c r="L178" i="29"/>
  <c r="L72" i="29"/>
  <c r="L265" i="29"/>
  <c r="L101" i="29"/>
  <c r="L112" i="29"/>
  <c r="L117" i="29"/>
  <c r="L140" i="29"/>
  <c r="L215" i="29"/>
  <c r="L365" i="29"/>
  <c r="L335" i="29"/>
  <c r="L234" i="29"/>
  <c r="L302" i="29"/>
  <c r="L253" i="29"/>
  <c r="L222" i="29"/>
  <c r="L176" i="29"/>
  <c r="L198" i="29"/>
  <c r="L283" i="29"/>
  <c r="L349" i="29"/>
  <c r="L345" i="29"/>
  <c r="L41" i="29"/>
  <c r="L143" i="29"/>
  <c r="L190" i="29"/>
  <c r="L275" i="29"/>
  <c r="L237" i="29"/>
  <c r="L274" i="29"/>
  <c r="L131" i="29"/>
  <c r="L242" i="29"/>
  <c r="L82" i="29"/>
  <c r="L240" i="29"/>
  <c r="L195" i="29"/>
  <c r="L134" i="29"/>
  <c r="L102" i="29"/>
  <c r="L170" i="29"/>
  <c r="L268" i="29"/>
  <c r="L129" i="29"/>
  <c r="L156" i="29"/>
  <c r="L64" i="29"/>
  <c r="L196" i="29"/>
  <c r="L165" i="29"/>
  <c r="L28" i="29"/>
  <c r="L169" i="29"/>
  <c r="L126" i="29"/>
  <c r="L311" i="29"/>
  <c r="L120" i="29"/>
  <c r="L158" i="29"/>
  <c r="L304" i="29"/>
  <c r="L59" i="29"/>
  <c r="L292" i="29"/>
  <c r="L281" i="29"/>
  <c r="L105" i="29"/>
  <c r="L361" i="29"/>
  <c r="L324" i="29"/>
  <c r="L285" i="29"/>
  <c r="L46" i="29"/>
  <c r="L146" i="29"/>
  <c r="L132" i="29"/>
  <c r="L51" i="29"/>
  <c r="L277" i="29"/>
  <c r="L270" i="29"/>
  <c r="L261" i="29"/>
  <c r="L84" i="29"/>
  <c r="L114" i="29"/>
  <c r="L340" i="29"/>
  <c r="L27" i="29"/>
  <c r="L205" i="29"/>
  <c r="L207" i="29"/>
  <c r="L279" i="29"/>
  <c r="L220" i="29"/>
  <c r="L63" i="29"/>
  <c r="L73" i="29"/>
  <c r="L203" i="29"/>
  <c r="L31" i="29"/>
  <c r="L192" i="29"/>
  <c r="L181" i="29"/>
  <c r="L322" i="29"/>
  <c r="L106" i="29"/>
  <c r="L344" i="29"/>
  <c r="L150" i="29"/>
  <c r="L346" i="29"/>
  <c r="L52" i="29"/>
  <c r="L230" i="29"/>
  <c r="L276" i="29"/>
  <c r="L37" i="29"/>
  <c r="L314" i="29"/>
  <c r="L287" i="29"/>
  <c r="L353" i="29"/>
  <c r="L354" i="29"/>
  <c r="L144" i="29"/>
  <c r="L151" i="29"/>
  <c r="L104" i="29"/>
  <c r="L255" i="29"/>
  <c r="L55" i="29"/>
  <c r="L264" i="29"/>
  <c r="L116" i="29"/>
  <c r="L226" i="29"/>
  <c r="L54" i="29"/>
  <c r="L91" i="29"/>
  <c r="L299" i="29"/>
  <c r="L130" i="29"/>
  <c r="L305" i="29"/>
  <c r="L332" i="29"/>
  <c r="L248" i="29"/>
  <c r="L128" i="29"/>
  <c r="L370" i="29"/>
  <c r="L329" i="29"/>
  <c r="L356" i="29"/>
  <c r="L326" i="29"/>
  <c r="L44" i="29"/>
  <c r="L109" i="29"/>
  <c r="L89" i="29"/>
  <c r="L199" i="29"/>
  <c r="L99" i="29"/>
  <c r="L162" i="29"/>
  <c r="L100" i="29"/>
  <c r="L153" i="29"/>
  <c r="L36" i="29"/>
  <c r="L355" i="29"/>
  <c r="L321" i="29"/>
  <c r="L225" i="29"/>
  <c r="L339" i="29"/>
  <c r="L307" i="29"/>
  <c r="L119" i="29"/>
  <c r="L348" i="29"/>
  <c r="L113" i="29"/>
  <c r="L327" i="29"/>
  <c r="L325" i="29"/>
  <c r="L209" i="29"/>
  <c r="L62" i="29"/>
  <c r="L278" i="29"/>
  <c r="L61" i="29"/>
  <c r="L78" i="29"/>
  <c r="L96" i="29"/>
  <c r="L219" i="29"/>
  <c r="L254" i="29"/>
  <c r="L308" i="29"/>
  <c r="L161" i="29"/>
  <c r="L110" i="29"/>
  <c r="L172" i="29"/>
  <c r="L269" i="29"/>
  <c r="L83" i="29"/>
  <c r="L223" i="29"/>
  <c r="L86" i="29"/>
  <c r="L93" i="29"/>
  <c r="L320" i="29"/>
  <c r="L152" i="29"/>
  <c r="L309" i="29"/>
  <c r="L273" i="29"/>
  <c r="L317" i="29"/>
  <c r="L187" i="29"/>
  <c r="L111" i="29"/>
  <c r="L70" i="29"/>
  <c r="L351" i="29"/>
  <c r="L40" i="29"/>
  <c r="L360" i="29"/>
  <c r="L267" i="29"/>
  <c r="L188" i="29"/>
  <c r="L121" i="29"/>
  <c r="L306" i="29"/>
  <c r="L173" i="29"/>
  <c r="L374" i="29"/>
  <c r="L286" i="29"/>
  <c r="L224" i="29"/>
  <c r="L221" i="29"/>
  <c r="L338" i="29"/>
  <c r="L182" i="29"/>
  <c r="L330" i="29"/>
  <c r="L183" i="29"/>
  <c r="L157" i="29"/>
  <c r="L256" i="29"/>
  <c r="L107" i="29"/>
  <c r="L26" i="29"/>
  <c r="L185" i="29"/>
  <c r="L95" i="29"/>
  <c r="L197" i="29"/>
  <c r="L296" i="29"/>
  <c r="L90" i="29"/>
  <c r="L39" i="29"/>
  <c r="L94" i="29"/>
  <c r="L204" i="29"/>
  <c r="L247" i="29"/>
  <c r="L189" i="29"/>
  <c r="L318" i="29"/>
  <c r="L125" i="29"/>
  <c r="L191" i="29"/>
  <c r="L171" i="29"/>
  <c r="L271" i="29"/>
  <c r="L259" i="29"/>
  <c r="L149" i="29"/>
  <c r="L217" i="29"/>
  <c r="L42" i="29"/>
  <c r="L48" i="29"/>
  <c r="L76" i="29"/>
  <c r="L250" i="29"/>
  <c r="L154" i="29"/>
  <c r="L193" i="29"/>
  <c r="L139" i="29"/>
  <c r="L260" i="29"/>
  <c r="L108" i="29"/>
  <c r="L249" i="29"/>
  <c r="L175" i="29"/>
  <c r="L312" i="29"/>
  <c r="L341" i="29"/>
  <c r="L80" i="29"/>
  <c r="L331" i="29"/>
  <c r="L74" i="29"/>
  <c r="L163" i="29"/>
  <c r="L115" i="29"/>
  <c r="L243" i="29"/>
  <c r="L123" i="29"/>
  <c r="L180" i="29"/>
  <c r="L141" i="29"/>
  <c r="L58" i="29"/>
  <c r="L293" i="29"/>
  <c r="L319" i="29"/>
  <c r="L301" i="29"/>
  <c r="L263" i="29"/>
  <c r="L87" i="29"/>
  <c r="L212" i="29"/>
  <c r="L363" i="29"/>
  <c r="L231" i="29"/>
  <c r="L179" i="29"/>
  <c r="L69" i="29"/>
  <c r="L127" i="29"/>
  <c r="L232" i="29"/>
  <c r="L77" i="29"/>
  <c r="L316" i="29"/>
  <c r="L334" i="29"/>
  <c r="L85" i="29"/>
  <c r="L289" i="29"/>
  <c r="L280" i="29"/>
  <c r="L211" i="29"/>
  <c r="L145" i="29"/>
  <c r="L50" i="29"/>
  <c r="L216" i="29"/>
  <c r="L337" i="29"/>
  <c r="L168" i="29"/>
  <c r="L118" i="29"/>
  <c r="L251" i="29"/>
  <c r="L235" i="29"/>
  <c r="L35" i="29"/>
  <c r="L288" i="29"/>
  <c r="L43" i="29"/>
  <c r="L364" i="29"/>
  <c r="L343" i="29"/>
  <c r="L53" i="29"/>
  <c r="L68" i="29"/>
  <c r="L194" i="29"/>
  <c r="L228" i="29"/>
  <c r="L33" i="29"/>
  <c r="L298" i="29"/>
  <c r="L174" i="29"/>
  <c r="L142" i="29"/>
  <c r="L49" i="29"/>
  <c r="L229" i="29"/>
  <c r="L218" i="29"/>
  <c r="L155" i="29"/>
  <c r="L79" i="29"/>
  <c r="L92" i="29"/>
  <c r="L200" i="29"/>
  <c r="L71" i="29"/>
  <c r="L47" i="29"/>
  <c r="L202" i="29"/>
  <c r="L147" i="29"/>
  <c r="L236" i="29"/>
  <c r="L67" i="29"/>
  <c r="L295" i="29"/>
  <c r="K141" i="71"/>
  <c r="K141" i="1"/>
  <c r="K277" i="1"/>
  <c r="K277" i="71"/>
  <c r="K240" i="71"/>
  <c r="K240" i="1"/>
  <c r="K169" i="1"/>
  <c r="K169" i="71"/>
  <c r="K328" i="1"/>
  <c r="K328" i="71"/>
  <c r="K376" i="71"/>
  <c r="K376" i="1"/>
  <c r="K323" i="1"/>
  <c r="K323" i="71"/>
  <c r="K123" i="71"/>
  <c r="K123" i="1"/>
  <c r="K210" i="1"/>
  <c r="K210" i="71"/>
  <c r="K301" i="1"/>
  <c r="K301" i="71"/>
  <c r="K150" i="1"/>
  <c r="K150" i="71"/>
  <c r="K208" i="1"/>
  <c r="K208" i="71"/>
  <c r="K171" i="1"/>
  <c r="K171" i="71"/>
  <c r="K72" i="71"/>
  <c r="K72" i="1"/>
  <c r="K295" i="71"/>
  <c r="K295" i="1"/>
  <c r="K59" i="71"/>
  <c r="K59" i="1"/>
  <c r="K265" i="71"/>
  <c r="K265" i="1"/>
  <c r="K241" i="1"/>
  <c r="K241" i="71"/>
  <c r="K320" i="71"/>
  <c r="K320" i="1"/>
  <c r="K355" i="71"/>
  <c r="K355" i="1"/>
  <c r="K38" i="1"/>
  <c r="K38" i="71"/>
  <c r="K275" i="1"/>
  <c r="K275" i="71"/>
  <c r="K180" i="1"/>
  <c r="K180" i="71"/>
  <c r="K124" i="71"/>
  <c r="K124" i="1"/>
  <c r="K49" i="1"/>
  <c r="K49" i="71"/>
  <c r="K206" i="71"/>
  <c r="K206" i="1"/>
  <c r="K185" i="71"/>
  <c r="K185" i="1"/>
  <c r="K106" i="71"/>
  <c r="K106" i="1"/>
  <c r="K286" i="1"/>
  <c r="K286" i="71"/>
  <c r="K108" i="1"/>
  <c r="K108" i="71"/>
  <c r="K163" i="71"/>
  <c r="K163" i="1"/>
  <c r="K66" i="71"/>
  <c r="K66" i="1"/>
  <c r="K201" i="1"/>
  <c r="K201" i="71"/>
  <c r="K112" i="1"/>
  <c r="K112" i="71"/>
  <c r="K198" i="71"/>
  <c r="K198" i="1"/>
  <c r="K148" i="1"/>
  <c r="K148" i="71"/>
  <c r="K326" i="71"/>
  <c r="K326" i="1"/>
  <c r="K177" i="1"/>
  <c r="K177" i="71"/>
  <c r="K273" i="1"/>
  <c r="K273" i="71"/>
  <c r="K58" i="1"/>
  <c r="K58" i="71"/>
  <c r="K137" i="71"/>
  <c r="K137" i="1"/>
  <c r="K35" i="71"/>
  <c r="K35" i="1"/>
  <c r="K279" i="1"/>
  <c r="K279" i="71"/>
  <c r="K276" i="71"/>
  <c r="K276" i="1"/>
  <c r="K57" i="1"/>
  <c r="K57" i="71"/>
  <c r="K257" i="1"/>
  <c r="K257" i="71"/>
  <c r="K245" i="1"/>
  <c r="K245" i="71"/>
  <c r="K187" i="1"/>
  <c r="K187" i="71"/>
  <c r="K294" i="71"/>
  <c r="K294" i="1"/>
  <c r="K350" i="1"/>
  <c r="K350" i="71"/>
  <c r="K261" i="71"/>
  <c r="K261" i="1"/>
  <c r="K45" i="71"/>
  <c r="K45" i="1"/>
  <c r="K314" i="71"/>
  <c r="K314" i="1"/>
  <c r="K244" i="71"/>
  <c r="K244" i="1"/>
  <c r="K55" i="71"/>
  <c r="K55" i="1"/>
  <c r="K121" i="1"/>
  <c r="K121" i="71"/>
  <c r="K258" i="71"/>
  <c r="K258" i="1"/>
  <c r="K211" i="1"/>
  <c r="K211" i="71"/>
  <c r="K139" i="1"/>
  <c r="K139" i="71"/>
  <c r="K170" i="1"/>
  <c r="K170" i="71"/>
  <c r="K175" i="71"/>
  <c r="K175" i="1"/>
  <c r="K31" i="71"/>
  <c r="K31" i="1"/>
  <c r="K115" i="1"/>
  <c r="K115" i="71"/>
  <c r="K233" i="1"/>
  <c r="K233" i="71"/>
  <c r="K334" i="1"/>
  <c r="K334" i="71"/>
  <c r="K85" i="71"/>
  <c r="K85" i="1"/>
  <c r="K281" i="71"/>
  <c r="K281" i="1"/>
  <c r="K369" i="1"/>
  <c r="K369" i="71"/>
  <c r="K309" i="71"/>
  <c r="K309" i="1"/>
  <c r="K160" i="71"/>
  <c r="K160" i="1"/>
  <c r="K235" i="71"/>
  <c r="K235" i="1"/>
  <c r="K126" i="71"/>
  <c r="K126" i="1"/>
  <c r="K196" i="71"/>
  <c r="K196" i="1"/>
  <c r="K192" i="1"/>
  <c r="K192" i="71"/>
  <c r="K189" i="71"/>
  <c r="K189" i="1"/>
  <c r="K103" i="1"/>
  <c r="K103" i="71"/>
  <c r="K344" i="71"/>
  <c r="K344" i="1"/>
  <c r="K318" i="1"/>
  <c r="K318" i="71"/>
  <c r="K93" i="71"/>
  <c r="K93" i="1"/>
  <c r="K107" i="71"/>
  <c r="K107" i="1"/>
  <c r="K216" i="1"/>
  <c r="K216" i="71"/>
  <c r="K229" i="1"/>
  <c r="K229" i="71"/>
  <c r="K30" i="71"/>
  <c r="K30" i="1"/>
  <c r="K99" i="1"/>
  <c r="K99" i="71"/>
  <c r="K172" i="71"/>
  <c r="K172" i="1"/>
  <c r="K28" i="1"/>
  <c r="K28" i="71"/>
  <c r="K50" i="71"/>
  <c r="K50" i="1"/>
  <c r="K304" i="1"/>
  <c r="K304" i="71"/>
  <c r="K238" i="1"/>
  <c r="K238" i="71"/>
  <c r="K46" i="71"/>
  <c r="K46" i="1"/>
  <c r="K213" i="1"/>
  <c r="K213" i="71"/>
  <c r="K87" i="1"/>
  <c r="K87" i="71"/>
  <c r="K166" i="1"/>
  <c r="K166" i="71"/>
  <c r="K310" i="71"/>
  <c r="K310" i="1"/>
  <c r="K183" i="71"/>
  <c r="K183" i="1"/>
  <c r="K65" i="1"/>
  <c r="K65" i="71"/>
  <c r="K247" i="1"/>
  <c r="K247" i="71"/>
  <c r="K365" i="71"/>
  <c r="K365" i="1"/>
  <c r="K145" i="1"/>
  <c r="K145" i="71"/>
  <c r="K56" i="1"/>
  <c r="K56" i="71"/>
  <c r="K48" i="1"/>
  <c r="K48" i="71"/>
  <c r="K101" i="1"/>
  <c r="K101" i="71"/>
  <c r="K143" i="1"/>
  <c r="K143" i="71"/>
  <c r="K269" i="1"/>
  <c r="K269" i="71"/>
  <c r="K342" i="1"/>
  <c r="K342" i="71"/>
  <c r="K26" i="71"/>
  <c r="K26" i="1"/>
  <c r="K321" i="1"/>
  <c r="K321" i="71"/>
  <c r="K371" i="1"/>
  <c r="K371" i="71"/>
  <c r="K306" i="1"/>
  <c r="K306" i="71"/>
  <c r="K84" i="1"/>
  <c r="K84" i="71"/>
  <c r="K42" i="71"/>
  <c r="K42" i="1"/>
  <c r="K282" i="1"/>
  <c r="K282" i="71"/>
  <c r="K262" i="1"/>
  <c r="K262" i="71"/>
  <c r="K363" i="1"/>
  <c r="K363" i="71"/>
  <c r="K134" i="71"/>
  <c r="K134" i="1"/>
  <c r="K237" i="71"/>
  <c r="K237" i="1"/>
  <c r="K308" i="1"/>
  <c r="K308" i="71"/>
  <c r="K223" i="71"/>
  <c r="K223" i="1"/>
  <c r="K224" i="71"/>
  <c r="K224" i="1"/>
  <c r="K209" i="71"/>
  <c r="K209" i="1"/>
  <c r="K288" i="71"/>
  <c r="K288" i="1"/>
  <c r="K136" i="71"/>
  <c r="K136" i="1"/>
  <c r="K285" i="71"/>
  <c r="K285" i="1"/>
  <c r="K259" i="1"/>
  <c r="K259" i="71"/>
  <c r="K289" i="71"/>
  <c r="K289" i="1"/>
  <c r="K173" i="1"/>
  <c r="K173" i="71"/>
  <c r="K157" i="71"/>
  <c r="K157" i="1"/>
  <c r="K200" i="71"/>
  <c r="K200" i="1"/>
  <c r="K303" i="1"/>
  <c r="K303" i="71"/>
  <c r="K144" i="1"/>
  <c r="K144" i="71"/>
  <c r="K315" i="71"/>
  <c r="K315" i="1"/>
  <c r="K131" i="1"/>
  <c r="K131" i="71"/>
  <c r="K104" i="1"/>
  <c r="K104" i="71"/>
  <c r="K242" i="71"/>
  <c r="K242" i="1"/>
  <c r="K63" i="1"/>
  <c r="K63" i="71"/>
  <c r="K34" i="71"/>
  <c r="K34" i="1"/>
  <c r="K214" i="1"/>
  <c r="K214" i="71"/>
  <c r="K358" i="1"/>
  <c r="K358" i="71"/>
  <c r="K89" i="71"/>
  <c r="K89" i="1"/>
  <c r="K155" i="1"/>
  <c r="K155" i="71"/>
  <c r="K135" i="1"/>
  <c r="K135" i="71"/>
  <c r="K133" i="71"/>
  <c r="K133" i="1"/>
  <c r="K158" i="1"/>
  <c r="K158" i="71"/>
  <c r="K332" i="1"/>
  <c r="K332" i="71"/>
  <c r="K317" i="71"/>
  <c r="K317" i="1"/>
  <c r="K322" i="1"/>
  <c r="K322" i="71"/>
  <c r="K164" i="1"/>
  <c r="K164" i="71"/>
  <c r="K75" i="1"/>
  <c r="K75" i="71"/>
  <c r="K330" i="71"/>
  <c r="K330" i="1"/>
  <c r="K373" i="71"/>
  <c r="K373" i="1"/>
  <c r="K253" i="71"/>
  <c r="K253" i="1"/>
  <c r="K100" i="71"/>
  <c r="K100" i="1"/>
  <c r="K132" i="1"/>
  <c r="K132" i="71"/>
  <c r="K360" i="71"/>
  <c r="K360" i="1"/>
  <c r="K227" i="1"/>
  <c r="K227" i="71"/>
  <c r="K296" i="71"/>
  <c r="K296" i="1"/>
  <c r="K263" i="1"/>
  <c r="K263" i="71"/>
  <c r="K127" i="1"/>
  <c r="K127" i="71"/>
  <c r="K312" i="1"/>
  <c r="K312" i="71"/>
  <c r="K140" i="71"/>
  <c r="K140" i="1"/>
  <c r="K190" i="71"/>
  <c r="K190" i="1"/>
  <c r="K159" i="71"/>
  <c r="K159" i="1"/>
  <c r="K47" i="1"/>
  <c r="K47" i="71"/>
  <c r="K243" i="71"/>
  <c r="K243" i="1"/>
  <c r="K76" i="71"/>
  <c r="K76" i="1"/>
  <c r="K333" i="1"/>
  <c r="K333" i="71"/>
  <c r="K346" i="71"/>
  <c r="K346" i="1"/>
  <c r="K78" i="1"/>
  <c r="K78" i="71"/>
  <c r="K248" i="1"/>
  <c r="K248" i="71"/>
  <c r="K113" i="71"/>
  <c r="K113" i="1"/>
  <c r="K251" i="1"/>
  <c r="K251" i="71"/>
  <c r="K290" i="71"/>
  <c r="K290" i="1"/>
  <c r="K88" i="1"/>
  <c r="K88" i="71"/>
  <c r="K254" i="1"/>
  <c r="K254" i="71"/>
  <c r="K305" i="71"/>
  <c r="K305" i="1"/>
  <c r="K231" i="1"/>
  <c r="K231" i="71"/>
  <c r="K193" i="1"/>
  <c r="K193" i="71"/>
  <c r="K337" i="71"/>
  <c r="K337" i="1"/>
  <c r="K147" i="71"/>
  <c r="K147" i="1"/>
  <c r="K191" i="1"/>
  <c r="K191" i="71"/>
  <c r="K316" i="1"/>
  <c r="K316" i="71"/>
  <c r="K357" i="71"/>
  <c r="K357" i="1"/>
  <c r="Q51" i="21"/>
  <c r="Q49" i="21"/>
  <c r="Q47" i="21"/>
  <c r="Q45" i="21"/>
  <c r="Q46" i="21"/>
  <c r="S255" i="62"/>
  <c r="N69" i="62"/>
  <c r="R69" i="62"/>
  <c r="P69" i="62"/>
  <c r="Q47" i="73"/>
  <c r="S250" i="62"/>
  <c r="Q45" i="73"/>
  <c r="S250" i="72"/>
  <c r="Q46" i="73"/>
  <c r="S254" i="72"/>
  <c r="S254" i="62"/>
  <c r="S253" i="62"/>
  <c r="Q51" i="73"/>
  <c r="AW348" i="1"/>
  <c r="AW348" i="71" s="1"/>
  <c r="AW265" i="1"/>
  <c r="AW265" i="71" s="1"/>
  <c r="AW270" i="1"/>
  <c r="AW270" i="71" s="1"/>
  <c r="AW267" i="1"/>
  <c r="AW267" i="71" s="1"/>
  <c r="AW274" i="1"/>
  <c r="AW274" i="71" s="1"/>
  <c r="AW276" i="1"/>
  <c r="AW276" i="71" s="1"/>
  <c r="AW305" i="1"/>
  <c r="AW305" i="71" s="1"/>
  <c r="AW266" i="1"/>
  <c r="AW266" i="71" s="1"/>
  <c r="AW269" i="1"/>
  <c r="AW269" i="71" s="1"/>
  <c r="AW268" i="1"/>
  <c r="AW268" i="71" s="1"/>
  <c r="AW275" i="1"/>
  <c r="AW275" i="71" s="1"/>
  <c r="AW338" i="1"/>
  <c r="AW338" i="71" s="1"/>
  <c r="AW371" i="1"/>
  <c r="AW371" i="71" s="1"/>
  <c r="AW283" i="1"/>
  <c r="AW283" i="71" s="1"/>
  <c r="AW264" i="1"/>
  <c r="AW264" i="71" s="1"/>
  <c r="AW273" i="1"/>
  <c r="AW273" i="71" s="1"/>
  <c r="S244" i="72"/>
  <c r="S244" i="62"/>
  <c r="S246" i="62"/>
  <c r="Q49" i="73"/>
  <c r="Q69" i="62"/>
  <c r="U69" i="62"/>
  <c r="T69" i="62"/>
  <c r="S69" i="62"/>
  <c r="AX21" i="71"/>
  <c r="AX21" i="1"/>
  <c r="AW355" i="1"/>
  <c r="AW355" i="71" s="1"/>
  <c r="AW292" i="1"/>
  <c r="AW292" i="71" s="1"/>
  <c r="AW293" i="1"/>
  <c r="AW293" i="71" s="1"/>
  <c r="AW324" i="1"/>
  <c r="AW324" i="71" s="1"/>
  <c r="AW337" i="1"/>
  <c r="AW337" i="71" s="1"/>
  <c r="AW376" i="1"/>
  <c r="AW376" i="71" s="1"/>
  <c r="AW239" i="1"/>
  <c r="AW239" i="71" s="1"/>
  <c r="AW304" i="1"/>
  <c r="AW304" i="71" s="1"/>
  <c r="AW326" i="1"/>
  <c r="AW326" i="71" s="1"/>
  <c r="AW315" i="1"/>
  <c r="AW315" i="71" s="1"/>
  <c r="AW358" i="1"/>
  <c r="AW358" i="71" s="1"/>
  <c r="AW311" i="1"/>
  <c r="AW311" i="71" s="1"/>
  <c r="AW329" i="1"/>
  <c r="AW329" i="71" s="1"/>
  <c r="AW316" i="1"/>
  <c r="AW316" i="71" s="1"/>
  <c r="AW331" i="1"/>
  <c r="AW331" i="71" s="1"/>
  <c r="AW321" i="1"/>
  <c r="AW321" i="71" s="1"/>
  <c r="AW308" i="1"/>
  <c r="AW308" i="71" s="1"/>
  <c r="AW372" i="1"/>
  <c r="AW372" i="71" s="1"/>
  <c r="AW214" i="1"/>
  <c r="AW214" i="71" s="1"/>
  <c r="AW144" i="1"/>
  <c r="AW144" i="71" s="1"/>
  <c r="AW319" i="1"/>
  <c r="AW319" i="71" s="1"/>
  <c r="AW367" i="1"/>
  <c r="AW367" i="71" s="1"/>
  <c r="AW354" i="1"/>
  <c r="AW354" i="71" s="1"/>
  <c r="AW332" i="1"/>
  <c r="AW332" i="71" s="1"/>
  <c r="AW310" i="1"/>
  <c r="AW310" i="71" s="1"/>
  <c r="AW209" i="1"/>
  <c r="AW209" i="71" s="1"/>
  <c r="AW317" i="1"/>
  <c r="AW317" i="71" s="1"/>
  <c r="AW361" i="1"/>
  <c r="AW361" i="71" s="1"/>
  <c r="AW297" i="1"/>
  <c r="AW297" i="71" s="1"/>
  <c r="AW364" i="1"/>
  <c r="AW364" i="71" s="1"/>
  <c r="AW349" i="1"/>
  <c r="AW349" i="71" s="1"/>
  <c r="AW328" i="1"/>
  <c r="AW328" i="71" s="1"/>
  <c r="AW365" i="1"/>
  <c r="AW365" i="71" s="1"/>
  <c r="AW300" i="1"/>
  <c r="AW300" i="71" s="1"/>
  <c r="AW344" i="1"/>
  <c r="AW344" i="71" s="1"/>
  <c r="AW359" i="1"/>
  <c r="AW359" i="71" s="1"/>
  <c r="AW362" i="1"/>
  <c r="AW362" i="71" s="1"/>
  <c r="AW347" i="1"/>
  <c r="AW347" i="71" s="1"/>
  <c r="AW175" i="1"/>
  <c r="AW175" i="71" s="1"/>
  <c r="AW366" i="1"/>
  <c r="AW366" i="71" s="1"/>
  <c r="AW314" i="1"/>
  <c r="AW314" i="71" s="1"/>
  <c r="AW290" i="1"/>
  <c r="AW290" i="71" s="1"/>
  <c r="AW313" i="1"/>
  <c r="AW313" i="71" s="1"/>
  <c r="AW296" i="1"/>
  <c r="AW296" i="71" s="1"/>
  <c r="AW368" i="1"/>
  <c r="AW368" i="71" s="1"/>
  <c r="AW335" i="1"/>
  <c r="AW335" i="71" s="1"/>
  <c r="AW345" i="1"/>
  <c r="AW345" i="71" s="1"/>
  <c r="AW118" i="1"/>
  <c r="AW118" i="71" s="1"/>
  <c r="AW351" i="1"/>
  <c r="AW351" i="71" s="1"/>
  <c r="AW200" i="1"/>
  <c r="AW200" i="71" s="1"/>
  <c r="AW363" i="1"/>
  <c r="AW363" i="71" s="1"/>
  <c r="AW318" i="1"/>
  <c r="AW318" i="71" s="1"/>
  <c r="AW356" i="1"/>
  <c r="AW356" i="71" s="1"/>
  <c r="AW360" i="1"/>
  <c r="AW360" i="71" s="1"/>
  <c r="AW350" i="1"/>
  <c r="AW350" i="71" s="1"/>
  <c r="AW369" i="1"/>
  <c r="AW369" i="71" s="1"/>
  <c r="AW167" i="1"/>
  <c r="AW167" i="71" s="1"/>
  <c r="AW336" i="1"/>
  <c r="AW336" i="71" s="1"/>
  <c r="AW291" i="1"/>
  <c r="AW291" i="71" s="1"/>
  <c r="AW357" i="1"/>
  <c r="AW357" i="71" s="1"/>
  <c r="AW327" i="1"/>
  <c r="AW327" i="71" s="1"/>
  <c r="AW211" i="1"/>
  <c r="AW211" i="71" s="1"/>
  <c r="AW299" i="1"/>
  <c r="AW299" i="71" s="1"/>
  <c r="AW301" i="1"/>
  <c r="AW301" i="71" s="1"/>
  <c r="AW307" i="1"/>
  <c r="AW307" i="71" s="1"/>
  <c r="AW322" i="1"/>
  <c r="AW322" i="71" s="1"/>
  <c r="AW302" i="1"/>
  <c r="AW302" i="71" s="1"/>
  <c r="AW295" i="1"/>
  <c r="AW295" i="71" s="1"/>
  <c r="AW312" i="1"/>
  <c r="AW312" i="71" s="1"/>
  <c r="AW333" i="1"/>
  <c r="AW333" i="71" s="1"/>
  <c r="AW330" i="1"/>
  <c r="AW330" i="71" s="1"/>
  <c r="AW353" i="1"/>
  <c r="AW353" i="71" s="1"/>
  <c r="AW325" i="1"/>
  <c r="AW325" i="71" s="1"/>
  <c r="AW320" i="1"/>
  <c r="AW320" i="71" s="1"/>
  <c r="AW352" i="1"/>
  <c r="AW352" i="71" s="1"/>
  <c r="AW334" i="1"/>
  <c r="AW334" i="71" s="1"/>
  <c r="AW323" i="1"/>
  <c r="AW323" i="71" s="1"/>
  <c r="AW306" i="1"/>
  <c r="AW306" i="71" s="1"/>
  <c r="AW370" i="1"/>
  <c r="AW370" i="71" s="1"/>
  <c r="AW298" i="1"/>
  <c r="AW298" i="71" s="1"/>
  <c r="AW346" i="1"/>
  <c r="AW346" i="71" s="1"/>
  <c r="AW309" i="1"/>
  <c r="AW309" i="71" s="1"/>
  <c r="M130" i="62"/>
  <c r="BG22" i="71"/>
  <c r="BM294" i="1"/>
  <c r="BM294" i="71" s="1"/>
  <c r="T8" i="73"/>
  <c r="T19" i="73"/>
  <c r="T39" i="73"/>
  <c r="T22" i="73"/>
  <c r="T24" i="73"/>
  <c r="T20" i="73"/>
  <c r="T11" i="73"/>
  <c r="T31" i="73"/>
  <c r="T29" i="73"/>
  <c r="T21" i="73"/>
  <c r="T52" i="73"/>
  <c r="T32" i="73"/>
  <c r="T13" i="21"/>
  <c r="T9" i="73"/>
  <c r="T40" i="73"/>
  <c r="T13" i="73"/>
  <c r="T25" i="73"/>
  <c r="T14" i="73"/>
  <c r="T35" i="73"/>
  <c r="T42" i="73"/>
  <c r="T28" i="73"/>
  <c r="T10" i="21"/>
  <c r="T18" i="73"/>
  <c r="T12" i="21"/>
  <c r="T10" i="73"/>
  <c r="T11" i="21"/>
  <c r="T38" i="73"/>
  <c r="T17" i="73"/>
  <c r="T34" i="73"/>
  <c r="T12" i="73"/>
  <c r="T41" i="73"/>
  <c r="T37" i="73"/>
  <c r="T15" i="21"/>
  <c r="T9" i="21"/>
  <c r="T27" i="73"/>
  <c r="T15" i="73"/>
  <c r="T43" i="73"/>
  <c r="T26" i="73"/>
  <c r="T30" i="73"/>
  <c r="T14" i="21"/>
  <c r="T8" i="21"/>
  <c r="V225" i="62"/>
  <c r="V209" i="62"/>
  <c r="V82" i="62"/>
  <c r="V207" i="72"/>
  <c r="V188" i="72"/>
  <c r="V217" i="72"/>
  <c r="V33" i="62"/>
  <c r="V223" i="72"/>
  <c r="V354" i="62"/>
  <c r="V86" i="62"/>
  <c r="V44" i="72"/>
  <c r="V354" i="72"/>
  <c r="V207" i="62"/>
  <c r="V87" i="62"/>
  <c r="V44" i="62"/>
  <c r="V33" i="72"/>
  <c r="V110" i="62"/>
  <c r="V201" i="72"/>
  <c r="V114" i="62"/>
  <c r="V188" i="62"/>
  <c r="V65" i="62"/>
  <c r="V114" i="72"/>
  <c r="V65" i="72"/>
  <c r="V74" i="62"/>
  <c r="V25" i="62"/>
  <c r="V23" i="62"/>
  <c r="V81" i="62"/>
  <c r="V6" i="62"/>
  <c r="V220" i="72"/>
  <c r="V29" i="62"/>
  <c r="V86" i="72"/>
  <c r="V40" i="62"/>
  <c r="V78" i="62"/>
  <c r="V88" i="62"/>
  <c r="V43" i="62"/>
  <c r="V12" i="72"/>
  <c r="V5" i="72"/>
  <c r="V209" i="72"/>
  <c r="V87" i="72"/>
  <c r="V110" i="72"/>
  <c r="V12" i="62"/>
  <c r="V223" i="62"/>
  <c r="V225" i="72"/>
  <c r="V154" i="72"/>
  <c r="V235" i="62"/>
  <c r="V217" i="62"/>
  <c r="V29" i="72"/>
  <c r="V5" i="62"/>
  <c r="V201" i="62"/>
  <c r="V81" i="72"/>
  <c r="V128" i="62"/>
  <c r="V40" i="72"/>
  <c r="V97" i="62"/>
  <c r="V85" i="62"/>
  <c r="V83" i="62"/>
  <c r="V43" i="72"/>
  <c r="V71" i="62"/>
  <c r="V199" i="62"/>
  <c r="V88" i="72"/>
  <c r="V220" i="62"/>
  <c r="V71" i="72"/>
  <c r="V23" i="72"/>
  <c r="V77" i="62"/>
  <c r="V113" i="62"/>
  <c r="V128" i="72"/>
  <c r="V102" i="62"/>
  <c r="V101" i="62"/>
  <c r="V64" i="62"/>
  <c r="V102" i="72"/>
  <c r="V9" i="62"/>
  <c r="V49" i="62"/>
  <c r="V34" i="62"/>
  <c r="V164" i="62"/>
  <c r="V91" i="62"/>
  <c r="V103" i="62"/>
  <c r="V165" i="62"/>
  <c r="V63" i="62"/>
  <c r="V25" i="72"/>
  <c r="V56" i="62"/>
  <c r="V105" i="62"/>
  <c r="V13" i="62"/>
  <c r="V46" i="62"/>
  <c r="V237" i="62"/>
  <c r="V10" i="62"/>
  <c r="V18" i="62"/>
  <c r="V73" i="62"/>
  <c r="V97" i="72"/>
  <c r="V171" i="62"/>
  <c r="V82" i="72"/>
  <c r="V42" i="62"/>
  <c r="V208" i="62"/>
  <c r="V83" i="72"/>
  <c r="V20" i="62"/>
  <c r="V96" i="62"/>
  <c r="V74" i="72"/>
  <c r="V154" i="62"/>
  <c r="V41" i="62"/>
  <c r="V51" i="72"/>
  <c r="V51" i="62"/>
  <c r="V235" i="72"/>
  <c r="V59" i="62"/>
  <c r="V27" i="62"/>
  <c r="V172" i="62"/>
  <c r="V52" i="62"/>
  <c r="V57" i="62"/>
  <c r="V50" i="62"/>
  <c r="V178" i="62"/>
  <c r="V224" i="62"/>
  <c r="V200" i="62"/>
  <c r="V38" i="62"/>
  <c r="V185" i="62"/>
  <c r="V61" i="62"/>
  <c r="V17" i="62"/>
  <c r="V76" i="62"/>
  <c r="V54" i="62"/>
  <c r="V36" i="62"/>
  <c r="V37" i="62"/>
  <c r="V28" i="62"/>
  <c r="V78" i="72"/>
  <c r="V199" i="72"/>
  <c r="V53" i="62"/>
  <c r="V7" i="62"/>
  <c r="V39" i="62"/>
  <c r="V104" i="62"/>
  <c r="V99" i="62"/>
  <c r="V170" i="62"/>
  <c r="V216" i="62"/>
  <c r="V80" i="62"/>
  <c r="V48" i="62"/>
  <c r="V16" i="62"/>
  <c r="V47" i="62"/>
  <c r="V22" i="62"/>
  <c r="V60" i="62"/>
  <c r="V129" i="62"/>
  <c r="V21" i="72"/>
  <c r="V21" i="62"/>
  <c r="V185" i="72"/>
  <c r="V10" i="72"/>
  <c r="V59" i="72"/>
  <c r="V53" i="72"/>
  <c r="V122" i="62"/>
  <c r="V224" i="72"/>
  <c r="V27" i="72"/>
  <c r="V42" i="72"/>
  <c r="V237" i="72"/>
  <c r="V171" i="72"/>
  <c r="V107" i="62"/>
  <c r="V36" i="72"/>
  <c r="V9" i="72"/>
  <c r="V164" i="72"/>
  <c r="V178" i="72"/>
  <c r="V76" i="72"/>
  <c r="V63" i="72"/>
  <c r="V216" i="72"/>
  <c r="V20" i="72"/>
  <c r="V13" i="72"/>
  <c r="V80" i="72"/>
  <c r="V37" i="72"/>
  <c r="V113" i="72"/>
  <c r="V101" i="72"/>
  <c r="V208" i="72"/>
  <c r="V127" i="62"/>
  <c r="V172" i="72"/>
  <c r="V52" i="72"/>
  <c r="V46" i="72"/>
  <c r="V50" i="72"/>
  <c r="V91" i="72"/>
  <c r="V28" i="72"/>
  <c r="V47" i="72"/>
  <c r="V38" i="72"/>
  <c r="V56" i="72"/>
  <c r="V64" i="72"/>
  <c r="V73" i="72"/>
  <c r="V16" i="72"/>
  <c r="V165" i="72"/>
  <c r="V41" i="72"/>
  <c r="V17" i="72"/>
  <c r="V7" i="72"/>
  <c r="V77" i="72"/>
  <c r="V105" i="72"/>
  <c r="V34" i="72"/>
  <c r="V200" i="72"/>
  <c r="V103" i="72"/>
  <c r="V48" i="72"/>
  <c r="V96" i="72"/>
  <c r="V49" i="72"/>
  <c r="V57" i="72"/>
  <c r="V85" i="72"/>
  <c r="V18" i="72"/>
  <c r="V170" i="72"/>
  <c r="V54" i="72"/>
  <c r="V22" i="72"/>
  <c r="V61" i="72"/>
  <c r="V99" i="72"/>
  <c r="V104" i="72"/>
  <c r="V39" i="72"/>
  <c r="V6" i="72"/>
  <c r="V183" i="62"/>
  <c r="V150" i="62"/>
  <c r="T44" i="73"/>
  <c r="V159" i="62"/>
  <c r="V62" i="62"/>
  <c r="V204" i="62"/>
  <c r="V241" i="62"/>
  <c r="V241" i="72"/>
  <c r="T48" i="73"/>
  <c r="V159" i="72"/>
  <c r="V266" i="62"/>
  <c r="V259" i="62"/>
  <c r="V259" i="72"/>
  <c r="V242" i="62"/>
  <c r="T50" i="73"/>
  <c r="V242" i="72"/>
  <c r="V267" i="62"/>
  <c r="V148" i="62"/>
  <c r="V252" i="62"/>
  <c r="V148" i="72"/>
  <c r="V179" i="62"/>
  <c r="F218" i="62"/>
  <c r="M218" i="62" s="1"/>
  <c r="I141" i="62"/>
  <c r="H141" i="62"/>
  <c r="H328" i="62"/>
  <c r="G285" i="62"/>
  <c r="H161" i="62"/>
  <c r="H212" i="62"/>
  <c r="M212" i="62" s="1"/>
  <c r="P239" i="62"/>
  <c r="R239" i="62"/>
  <c r="S239" i="62"/>
  <c r="T239" i="62"/>
  <c r="V239" i="62"/>
  <c r="W239" i="62"/>
  <c r="N239" i="62"/>
  <c r="Q239" i="62"/>
  <c r="U239" i="62"/>
  <c r="Q202" i="62"/>
  <c r="N202" i="62"/>
  <c r="T202" i="62"/>
  <c r="S202" i="62"/>
  <c r="U202" i="62"/>
  <c r="V202" i="62"/>
  <c r="P202" i="62"/>
  <c r="R202" i="62"/>
  <c r="W202" i="62"/>
  <c r="U268" i="62"/>
  <c r="R268" i="62"/>
  <c r="S268" i="62"/>
  <c r="N268" i="62"/>
  <c r="W268" i="62"/>
  <c r="Q268" i="62"/>
  <c r="T268" i="62"/>
  <c r="V268" i="62"/>
  <c r="P268" i="62"/>
  <c r="Q236" i="62"/>
  <c r="S236" i="62"/>
  <c r="W236" i="62"/>
  <c r="P236" i="62"/>
  <c r="U236" i="62"/>
  <c r="N236" i="62"/>
  <c r="V236" i="62"/>
  <c r="T236" i="62"/>
  <c r="R236" i="62"/>
  <c r="R118" i="62"/>
  <c r="N118" i="62"/>
  <c r="S118" i="62"/>
  <c r="W118" i="62"/>
  <c r="U118" i="62"/>
  <c r="Q118" i="62"/>
  <c r="P118" i="62"/>
  <c r="T118" i="62"/>
  <c r="V118" i="62"/>
  <c r="J186" i="62"/>
  <c r="M186" i="62" s="1"/>
  <c r="H162" i="62"/>
  <c r="M66" i="62"/>
  <c r="I163" i="62"/>
  <c r="F318" i="62"/>
  <c r="M318" i="62" s="1"/>
  <c r="H262" i="62"/>
  <c r="H323" i="62"/>
  <c r="M173" i="62"/>
  <c r="M58" i="62"/>
  <c r="AL58" i="62" l="1"/>
  <c r="AM58" i="62"/>
  <c r="AL186" i="62"/>
  <c r="AM186" i="62"/>
  <c r="AL212" i="62"/>
  <c r="AM212" i="62"/>
  <c r="R130" i="62"/>
  <c r="AL130" i="62"/>
  <c r="AM130" i="62"/>
  <c r="P66" i="62"/>
  <c r="AL66" i="62"/>
  <c r="AM66" i="62"/>
  <c r="W218" i="62"/>
  <c r="AL218" i="62"/>
  <c r="AM218" i="62"/>
  <c r="AM173" i="62"/>
  <c r="AL173" i="62"/>
  <c r="L47" i="1"/>
  <c r="L47" i="71"/>
  <c r="L49" i="1"/>
  <c r="L49" i="71"/>
  <c r="L68" i="1"/>
  <c r="L68" i="71"/>
  <c r="L251" i="71"/>
  <c r="L251" i="1"/>
  <c r="L280" i="71"/>
  <c r="L280" i="1"/>
  <c r="L69" i="1"/>
  <c r="L69" i="71"/>
  <c r="L319" i="1"/>
  <c r="L319" i="71"/>
  <c r="L163" i="71"/>
  <c r="L163" i="1"/>
  <c r="L108" i="1"/>
  <c r="L108" i="71"/>
  <c r="L42" i="1"/>
  <c r="L42" i="71"/>
  <c r="L318" i="1"/>
  <c r="L318" i="71"/>
  <c r="L197" i="71"/>
  <c r="L197" i="1"/>
  <c r="L330" i="1"/>
  <c r="L330" i="71"/>
  <c r="L306" i="71"/>
  <c r="L306" i="1"/>
  <c r="L111" i="1"/>
  <c r="L111" i="71"/>
  <c r="L86" i="1"/>
  <c r="L86" i="71"/>
  <c r="L254" i="1"/>
  <c r="L254" i="71"/>
  <c r="L325" i="71"/>
  <c r="L325" i="1"/>
  <c r="L321" i="71"/>
  <c r="L321" i="1"/>
  <c r="L89" i="71"/>
  <c r="L89" i="1"/>
  <c r="L248" i="71"/>
  <c r="L248" i="1"/>
  <c r="L116" i="1"/>
  <c r="L116" i="71"/>
  <c r="L353" i="71"/>
  <c r="L353" i="1"/>
  <c r="L150" i="1"/>
  <c r="L150" i="71"/>
  <c r="L73" i="71"/>
  <c r="L73" i="1"/>
  <c r="L114" i="1"/>
  <c r="L114" i="71"/>
  <c r="L46" i="71"/>
  <c r="L46" i="1"/>
  <c r="L304" i="71"/>
  <c r="L304" i="1"/>
  <c r="L196" i="71"/>
  <c r="L196" i="1"/>
  <c r="L195" i="71"/>
  <c r="L195" i="1"/>
  <c r="L190" i="71"/>
  <c r="L190" i="1"/>
  <c r="L222" i="1"/>
  <c r="L222" i="71"/>
  <c r="L117" i="1"/>
  <c r="L117" i="71"/>
  <c r="L342" i="1"/>
  <c r="L342" i="71"/>
  <c r="L336" i="1"/>
  <c r="L336" i="71"/>
  <c r="L272" i="1"/>
  <c r="L272" i="71"/>
  <c r="L373" i="71"/>
  <c r="L373" i="1"/>
  <c r="L303" i="71"/>
  <c r="L303" i="1"/>
  <c r="L239" i="1"/>
  <c r="L239" i="71"/>
  <c r="L88" i="71"/>
  <c r="L88" i="1"/>
  <c r="L371" i="1"/>
  <c r="L371" i="71"/>
  <c r="L136" i="71"/>
  <c r="L136" i="1"/>
  <c r="L350" i="1"/>
  <c r="L350" i="71"/>
  <c r="L352" i="71"/>
  <c r="L352" i="1"/>
  <c r="K22" i="71"/>
  <c r="L71" i="1"/>
  <c r="L71" i="71"/>
  <c r="M362" i="29"/>
  <c r="M352" i="29"/>
  <c r="M328" i="29"/>
  <c r="M357" i="29"/>
  <c r="M167" i="29"/>
  <c r="M297" i="29"/>
  <c r="M350" i="29"/>
  <c r="M313" i="29"/>
  <c r="M294" i="29"/>
  <c r="M376" i="29"/>
  <c r="M300" i="29"/>
  <c r="M358" i="29"/>
  <c r="M214" i="29"/>
  <c r="M310" i="29"/>
  <c r="M166" i="29"/>
  <c r="M228" i="29"/>
  <c r="M302" i="29"/>
  <c r="M171" i="29"/>
  <c r="M238" i="29"/>
  <c r="M148" i="29"/>
  <c r="M260" i="29"/>
  <c r="M330" i="29"/>
  <c r="M116" i="29"/>
  <c r="M334" i="29"/>
  <c r="M73" i="29"/>
  <c r="M45" i="29"/>
  <c r="M305" i="29"/>
  <c r="M112" i="29"/>
  <c r="M137" i="29"/>
  <c r="M239" i="29"/>
  <c r="M146" i="29"/>
  <c r="M319" i="29"/>
  <c r="M169" i="29"/>
  <c r="M325" i="29"/>
  <c r="M219" i="29"/>
  <c r="M200" i="29"/>
  <c r="M217" i="29"/>
  <c r="M348" i="29"/>
  <c r="M254" i="29"/>
  <c r="M145" i="29"/>
  <c r="M187" i="29"/>
  <c r="M360" i="29"/>
  <c r="M168" i="29"/>
  <c r="M29" i="29"/>
  <c r="M81" i="29"/>
  <c r="M35" i="29"/>
  <c r="M156" i="29"/>
  <c r="M338" i="29"/>
  <c r="M150" i="29"/>
  <c r="M188" i="29"/>
  <c r="M353" i="29"/>
  <c r="M140" i="29"/>
  <c r="M329" i="29"/>
  <c r="M160" i="29"/>
  <c r="M109" i="29"/>
  <c r="M279" i="29"/>
  <c r="M301" i="29"/>
  <c r="M322" i="29"/>
  <c r="M107" i="29"/>
  <c r="M47" i="29"/>
  <c r="M41" i="29"/>
  <c r="M298" i="29"/>
  <c r="M203" i="29"/>
  <c r="M28" i="29"/>
  <c r="M135" i="29"/>
  <c r="M326" i="29"/>
  <c r="M89" i="29"/>
  <c r="M237" i="29"/>
  <c r="M164" i="29"/>
  <c r="M61" i="29"/>
  <c r="M227" i="29"/>
  <c r="M64" i="29"/>
  <c r="M165" i="29"/>
  <c r="M74" i="29"/>
  <c r="M99" i="29"/>
  <c r="M339" i="29"/>
  <c r="M128" i="29"/>
  <c r="M192" i="29"/>
  <c r="M197" i="29"/>
  <c r="M37" i="29"/>
  <c r="M285" i="29"/>
  <c r="M213" i="29"/>
  <c r="M332" i="29"/>
  <c r="M274" i="29"/>
  <c r="M127" i="29"/>
  <c r="M289" i="29"/>
  <c r="M33" i="29"/>
  <c r="M342" i="29"/>
  <c r="M117" i="29"/>
  <c r="M163" i="29"/>
  <c r="M240" i="29"/>
  <c r="M180" i="29"/>
  <c r="M71" i="29"/>
  <c r="M331" i="29"/>
  <c r="M155" i="29"/>
  <c r="M108" i="29"/>
  <c r="M176" i="29"/>
  <c r="M356" i="29"/>
  <c r="M196" i="29"/>
  <c r="M84" i="29"/>
  <c r="M96" i="29"/>
  <c r="M312" i="29"/>
  <c r="M259" i="29"/>
  <c r="M174" i="29"/>
  <c r="M62" i="29"/>
  <c r="M296" i="29"/>
  <c r="M199" i="29"/>
  <c r="M318" i="29"/>
  <c r="M359" i="29"/>
  <c r="M175" i="29"/>
  <c r="M86" i="29"/>
  <c r="M236" i="29"/>
  <c r="M336" i="29"/>
  <c r="M173" i="29"/>
  <c r="M206" i="29"/>
  <c r="M177" i="29"/>
  <c r="M242" i="29"/>
  <c r="M373" i="29"/>
  <c r="M202" i="29"/>
  <c r="M72" i="29"/>
  <c r="M126" i="29"/>
  <c r="M262" i="29"/>
  <c r="M193" i="29"/>
  <c r="M130" i="29"/>
  <c r="M355" i="29"/>
  <c r="M106" i="29"/>
  <c r="M371" i="29"/>
  <c r="M252" i="29"/>
  <c r="M104" i="29"/>
  <c r="M369" i="29"/>
  <c r="M255" i="29"/>
  <c r="M31" i="29"/>
  <c r="M185" i="29"/>
  <c r="M287" i="29"/>
  <c r="M75" i="29"/>
  <c r="M198" i="29"/>
  <c r="M337" i="29"/>
  <c r="M265" i="29"/>
  <c r="M59" i="29"/>
  <c r="M101" i="29"/>
  <c r="M83" i="29"/>
  <c r="M264" i="29"/>
  <c r="M69" i="29"/>
  <c r="M68" i="29"/>
  <c r="M143" i="29"/>
  <c r="M158" i="29"/>
  <c r="M231" i="29"/>
  <c r="M278" i="29"/>
  <c r="M124" i="29"/>
  <c r="M210" i="29"/>
  <c r="M129" i="29"/>
  <c r="M144" i="29"/>
  <c r="M266" i="29"/>
  <c r="M30" i="29"/>
  <c r="M273" i="29"/>
  <c r="M230" i="29"/>
  <c r="M194" i="29"/>
  <c r="M308" i="29"/>
  <c r="M221" i="29"/>
  <c r="M276" i="29"/>
  <c r="M218" i="29"/>
  <c r="M105" i="29"/>
  <c r="M292" i="29"/>
  <c r="M54" i="29"/>
  <c r="M65" i="29"/>
  <c r="M204" i="29"/>
  <c r="M309" i="29"/>
  <c r="M76" i="29"/>
  <c r="M118" i="29"/>
  <c r="M133" i="29"/>
  <c r="M178" i="29"/>
  <c r="M245" i="29"/>
  <c r="M195" i="29"/>
  <c r="M53" i="29"/>
  <c r="M288" i="29"/>
  <c r="M125" i="29"/>
  <c r="M34" i="29"/>
  <c r="M46" i="29"/>
  <c r="M340" i="29"/>
  <c r="M32" i="29"/>
  <c r="M60" i="29"/>
  <c r="M186" i="29"/>
  <c r="M372" i="29"/>
  <c r="M151" i="29"/>
  <c r="M216" i="29"/>
  <c r="M66" i="29"/>
  <c r="M235" i="29"/>
  <c r="M120" i="29"/>
  <c r="M324" i="29"/>
  <c r="M121" i="29"/>
  <c r="M303" i="29"/>
  <c r="M327" i="29"/>
  <c r="M220" i="29"/>
  <c r="M270" i="29"/>
  <c r="M154" i="29"/>
  <c r="M307" i="29"/>
  <c r="M271" i="29"/>
  <c r="M268" i="29"/>
  <c r="M170" i="29"/>
  <c r="M361" i="29"/>
  <c r="M184" i="29"/>
  <c r="M320" i="29"/>
  <c r="M281" i="29"/>
  <c r="M181" i="29"/>
  <c r="M80" i="29"/>
  <c r="M38" i="29"/>
  <c r="M241" i="29"/>
  <c r="M100" i="29"/>
  <c r="M201" i="29"/>
  <c r="M52" i="29"/>
  <c r="M152" i="29"/>
  <c r="M119" i="29"/>
  <c r="M49" i="29"/>
  <c r="M91" i="29"/>
  <c r="M90" i="29"/>
  <c r="M179" i="29"/>
  <c r="M267" i="29"/>
  <c r="M316" i="29"/>
  <c r="M147" i="29"/>
  <c r="M215" i="29"/>
  <c r="M232" i="29"/>
  <c r="M243" i="29"/>
  <c r="M233" i="29"/>
  <c r="M257" i="29"/>
  <c r="M306" i="29"/>
  <c r="M131" i="29"/>
  <c r="M343" i="29"/>
  <c r="M79" i="29"/>
  <c r="M27" i="29"/>
  <c r="M225" i="29"/>
  <c r="M341" i="29"/>
  <c r="M58" i="29"/>
  <c r="M374" i="29"/>
  <c r="M190" i="29"/>
  <c r="M370" i="29"/>
  <c r="M344" i="29"/>
  <c r="M212" i="29"/>
  <c r="M321" i="29"/>
  <c r="M85" i="29"/>
  <c r="M323" i="29"/>
  <c r="M48" i="29"/>
  <c r="M25" i="29"/>
  <c r="M314" i="29"/>
  <c r="M251" i="29"/>
  <c r="M304" i="29"/>
  <c r="M103" i="29"/>
  <c r="M26" i="29"/>
  <c r="M277" i="29"/>
  <c r="M159" i="29"/>
  <c r="M246" i="29"/>
  <c r="M115" i="29"/>
  <c r="M113" i="29"/>
  <c r="M102" i="29"/>
  <c r="M134" i="29"/>
  <c r="M272" i="29"/>
  <c r="M244" i="29"/>
  <c r="M363" i="29"/>
  <c r="M311" i="29"/>
  <c r="M157" i="29"/>
  <c r="M39" i="29"/>
  <c r="M110" i="29"/>
  <c r="M205" i="29"/>
  <c r="M226" i="29"/>
  <c r="M153" i="29"/>
  <c r="M51" i="29"/>
  <c r="M282" i="29"/>
  <c r="M82" i="29"/>
  <c r="M172" i="29"/>
  <c r="M315" i="29"/>
  <c r="M333" i="29"/>
  <c r="M224" i="29"/>
  <c r="M280" i="29"/>
  <c r="M345" i="29"/>
  <c r="M261" i="29"/>
  <c r="M269" i="29"/>
  <c r="M290" i="29"/>
  <c r="M234" i="29"/>
  <c r="M87" i="29"/>
  <c r="M365" i="29"/>
  <c r="M351" i="29"/>
  <c r="M286" i="29"/>
  <c r="M368" i="29"/>
  <c r="M149" i="29"/>
  <c r="M283" i="29"/>
  <c r="M50" i="29"/>
  <c r="M317" i="29"/>
  <c r="M253" i="29"/>
  <c r="M349" i="29"/>
  <c r="M97" i="29"/>
  <c r="M42" i="29"/>
  <c r="M256" i="29"/>
  <c r="M88" i="29"/>
  <c r="M92" i="29"/>
  <c r="M209" i="29"/>
  <c r="M354" i="29"/>
  <c r="M55" i="29"/>
  <c r="M293" i="29"/>
  <c r="M57" i="29"/>
  <c r="M347" i="29"/>
  <c r="M295" i="29"/>
  <c r="M207" i="29"/>
  <c r="M93" i="29"/>
  <c r="M229" i="29"/>
  <c r="M122" i="29"/>
  <c r="M139" i="29"/>
  <c r="M77" i="29"/>
  <c r="M291" i="29"/>
  <c r="M183" i="29"/>
  <c r="M114" i="29"/>
  <c r="M366" i="29"/>
  <c r="M40" i="29"/>
  <c r="M247" i="29"/>
  <c r="M335" i="29"/>
  <c r="M162" i="29"/>
  <c r="M284" i="29"/>
  <c r="M367" i="29"/>
  <c r="M223" i="29"/>
  <c r="M43" i="29"/>
  <c r="M161" i="29"/>
  <c r="M208" i="29"/>
  <c r="M56" i="29"/>
  <c r="M182" i="29"/>
  <c r="M248" i="29"/>
  <c r="M142" i="29"/>
  <c r="M132" i="29"/>
  <c r="M63" i="29"/>
  <c r="M189" i="29"/>
  <c r="M299" i="29"/>
  <c r="M275" i="29"/>
  <c r="M263" i="29"/>
  <c r="M364" i="29"/>
  <c r="M211" i="29"/>
  <c r="M123" i="29"/>
  <c r="M346" i="29"/>
  <c r="M98" i="29"/>
  <c r="M138" i="29"/>
  <c r="M70" i="29"/>
  <c r="M250" i="29"/>
  <c r="M95" i="29"/>
  <c r="M222" i="29"/>
  <c r="M94" i="29"/>
  <c r="M141" i="29"/>
  <c r="M44" i="29"/>
  <c r="M258" i="29"/>
  <c r="M249" i="29"/>
  <c r="M136" i="29"/>
  <c r="M36" i="29"/>
  <c r="M67" i="29"/>
  <c r="M191" i="29"/>
  <c r="M78" i="29"/>
  <c r="M111" i="29"/>
  <c r="L53" i="1"/>
  <c r="L53" i="71"/>
  <c r="L118" i="71"/>
  <c r="L118" i="1"/>
  <c r="L289" i="1"/>
  <c r="L289" i="71"/>
  <c r="L179" i="71"/>
  <c r="L179" i="1"/>
  <c r="L293" i="71"/>
  <c r="L293" i="1"/>
  <c r="L74" i="1"/>
  <c r="L74" i="71"/>
  <c r="L260" i="71"/>
  <c r="L260" i="1"/>
  <c r="L217" i="71"/>
  <c r="L217" i="1"/>
  <c r="L189" i="1"/>
  <c r="L189" i="71"/>
  <c r="L95" i="71"/>
  <c r="L95" i="1"/>
  <c r="L182" i="1"/>
  <c r="L182" i="71"/>
  <c r="L121" i="71"/>
  <c r="L121" i="1"/>
  <c r="L187" i="71"/>
  <c r="L187" i="1"/>
  <c r="L223" i="1"/>
  <c r="L223" i="71"/>
  <c r="L219" i="1"/>
  <c r="L219" i="71"/>
  <c r="L327" i="71"/>
  <c r="L327" i="1"/>
  <c r="L355" i="1"/>
  <c r="L355" i="71"/>
  <c r="L109" i="1"/>
  <c r="L109" i="71"/>
  <c r="L332" i="1"/>
  <c r="L332" i="71"/>
  <c r="L264" i="71"/>
  <c r="L264" i="1"/>
  <c r="L287" i="71"/>
  <c r="L287" i="1"/>
  <c r="L344" i="71"/>
  <c r="L344" i="1"/>
  <c r="L63" i="71"/>
  <c r="L63" i="1"/>
  <c r="L84" i="1"/>
  <c r="L84" i="71"/>
  <c r="L285" i="71"/>
  <c r="L285" i="1"/>
  <c r="L158" i="71"/>
  <c r="L158" i="1"/>
  <c r="L64" i="1"/>
  <c r="L64" i="71"/>
  <c r="L240" i="71"/>
  <c r="L240" i="1"/>
  <c r="L143" i="71"/>
  <c r="L143" i="1"/>
  <c r="L253" i="71"/>
  <c r="L253" i="1"/>
  <c r="L112" i="71"/>
  <c r="L112" i="1"/>
  <c r="L103" i="71"/>
  <c r="L103" i="1"/>
  <c r="L315" i="1"/>
  <c r="L315" i="71"/>
  <c r="L323" i="71"/>
  <c r="L323" i="1"/>
  <c r="L160" i="1"/>
  <c r="L160" i="71"/>
  <c r="L184" i="1"/>
  <c r="L184" i="71"/>
  <c r="L208" i="71"/>
  <c r="L208" i="1"/>
  <c r="L57" i="1"/>
  <c r="L57" i="71"/>
  <c r="L266" i="71"/>
  <c r="L266" i="1"/>
  <c r="L367" i="1"/>
  <c r="L367" i="71"/>
  <c r="L300" i="1"/>
  <c r="L300" i="71"/>
  <c r="L214" i="1"/>
  <c r="L214" i="71"/>
  <c r="L200" i="1"/>
  <c r="L200" i="71"/>
  <c r="L142" i="1"/>
  <c r="L142" i="71"/>
  <c r="L343" i="71"/>
  <c r="L343" i="1"/>
  <c r="L168" i="71"/>
  <c r="L168" i="1"/>
  <c r="L85" i="1"/>
  <c r="L85" i="71"/>
  <c r="L231" i="1"/>
  <c r="L231" i="71"/>
  <c r="L58" i="71"/>
  <c r="L58" i="1"/>
  <c r="L331" i="71"/>
  <c r="L331" i="1"/>
  <c r="L139" i="1"/>
  <c r="L139" i="71"/>
  <c r="L149" i="71"/>
  <c r="L149" i="1"/>
  <c r="L247" i="1"/>
  <c r="L247" i="71"/>
  <c r="L185" i="1"/>
  <c r="L185" i="71"/>
  <c r="L338" i="1"/>
  <c r="L338" i="71"/>
  <c r="L188" i="1"/>
  <c r="L188" i="71"/>
  <c r="L317" i="71"/>
  <c r="L317" i="1"/>
  <c r="L83" i="1"/>
  <c r="L83" i="71"/>
  <c r="L96" i="1"/>
  <c r="L96" i="71"/>
  <c r="L113" i="1"/>
  <c r="L113" i="71"/>
  <c r="L36" i="1"/>
  <c r="L36" i="71"/>
  <c r="L44" i="1"/>
  <c r="L44" i="71"/>
  <c r="L305" i="1"/>
  <c r="L305" i="71"/>
  <c r="L55" i="1"/>
  <c r="L55" i="71"/>
  <c r="L314" i="1"/>
  <c r="L314" i="71"/>
  <c r="L106" i="71"/>
  <c r="L106" i="1"/>
  <c r="L220" i="71"/>
  <c r="L220" i="1"/>
  <c r="L261" i="71"/>
  <c r="L261" i="1"/>
  <c r="L324" i="1"/>
  <c r="L324" i="71"/>
  <c r="L120" i="1"/>
  <c r="L120" i="71"/>
  <c r="L156" i="1"/>
  <c r="L156" i="71"/>
  <c r="L82" i="71"/>
  <c r="L82" i="1"/>
  <c r="L41" i="1"/>
  <c r="L41" i="71"/>
  <c r="L302" i="71"/>
  <c r="L302" i="1"/>
  <c r="L101" i="71"/>
  <c r="L101" i="1"/>
  <c r="L98" i="71"/>
  <c r="L98" i="1"/>
  <c r="L290" i="1"/>
  <c r="L290" i="71"/>
  <c r="L359" i="71"/>
  <c r="L359" i="1"/>
  <c r="L186" i="71"/>
  <c r="L186" i="1"/>
  <c r="L124" i="1"/>
  <c r="L124" i="71"/>
  <c r="L245" i="1"/>
  <c r="L245" i="71"/>
  <c r="L241" i="1"/>
  <c r="L241" i="71"/>
  <c r="L45" i="71"/>
  <c r="L45" i="1"/>
  <c r="L213" i="71"/>
  <c r="L213" i="1"/>
  <c r="L297" i="71"/>
  <c r="L297" i="1"/>
  <c r="L167" i="1"/>
  <c r="L167" i="71"/>
  <c r="L295" i="1"/>
  <c r="L295" i="71"/>
  <c r="L92" i="1"/>
  <c r="L92" i="71"/>
  <c r="L174" i="71"/>
  <c r="L174" i="1"/>
  <c r="L364" i="1"/>
  <c r="L364" i="71"/>
  <c r="L337" i="1"/>
  <c r="L337" i="71"/>
  <c r="L334" i="1"/>
  <c r="L334" i="71"/>
  <c r="L363" i="1"/>
  <c r="L363" i="71"/>
  <c r="L141" i="71"/>
  <c r="L141" i="1"/>
  <c r="L80" i="1"/>
  <c r="L80" i="71"/>
  <c r="L193" i="71"/>
  <c r="L193" i="1"/>
  <c r="L259" i="1"/>
  <c r="L259" i="71"/>
  <c r="L204" i="71"/>
  <c r="L204" i="1"/>
  <c r="L26" i="1"/>
  <c r="L26" i="71"/>
  <c r="L221" i="71"/>
  <c r="L221" i="1"/>
  <c r="L267" i="1"/>
  <c r="L267" i="71"/>
  <c r="L273" i="71"/>
  <c r="L273" i="1"/>
  <c r="L269" i="1"/>
  <c r="L269" i="71"/>
  <c r="L78" i="71"/>
  <c r="L78" i="1"/>
  <c r="L348" i="1"/>
  <c r="L348" i="71"/>
  <c r="L153" i="71"/>
  <c r="L153" i="1"/>
  <c r="L326" i="71"/>
  <c r="L326" i="1"/>
  <c r="L130" i="1"/>
  <c r="L130" i="71"/>
  <c r="L255" i="1"/>
  <c r="L255" i="71"/>
  <c r="L37" i="71"/>
  <c r="L37" i="1"/>
  <c r="L322" i="1"/>
  <c r="L322" i="71"/>
  <c r="L279" i="71"/>
  <c r="L279" i="1"/>
  <c r="L270" i="71"/>
  <c r="L270" i="1"/>
  <c r="L361" i="71"/>
  <c r="L361" i="1"/>
  <c r="L311" i="1"/>
  <c r="L311" i="71"/>
  <c r="L129" i="71"/>
  <c r="L129" i="1"/>
  <c r="L242" i="1"/>
  <c r="L242" i="71"/>
  <c r="L345" i="1"/>
  <c r="L345" i="71"/>
  <c r="L234" i="71"/>
  <c r="L234" i="1"/>
  <c r="L265" i="71"/>
  <c r="L265" i="1"/>
  <c r="L284" i="71"/>
  <c r="L284" i="1"/>
  <c r="L164" i="71"/>
  <c r="L164" i="1"/>
  <c r="L238" i="1"/>
  <c r="L238" i="71"/>
  <c r="L257" i="1"/>
  <c r="L257" i="71"/>
  <c r="L122" i="1"/>
  <c r="L122" i="71"/>
  <c r="L34" i="1"/>
  <c r="L34" i="71"/>
  <c r="L252" i="1"/>
  <c r="L252" i="71"/>
  <c r="L246" i="1"/>
  <c r="L246" i="71"/>
  <c r="L30" i="1"/>
  <c r="L30" i="71"/>
  <c r="L166" i="71"/>
  <c r="L166" i="1"/>
  <c r="L67" i="71"/>
  <c r="L67" i="1"/>
  <c r="L79" i="1"/>
  <c r="L79" i="71"/>
  <c r="L298" i="71"/>
  <c r="L298" i="1"/>
  <c r="L43" i="71"/>
  <c r="L43" i="1"/>
  <c r="L216" i="71"/>
  <c r="L216" i="1"/>
  <c r="L316" i="1"/>
  <c r="L316" i="71"/>
  <c r="L212" i="1"/>
  <c r="L212" i="71"/>
  <c r="L180" i="71"/>
  <c r="L180" i="1"/>
  <c r="L341" i="1"/>
  <c r="L341" i="71"/>
  <c r="L154" i="1"/>
  <c r="L154" i="71"/>
  <c r="L271" i="71"/>
  <c r="L271" i="1"/>
  <c r="L94" i="71"/>
  <c r="L94" i="1"/>
  <c r="L107" i="71"/>
  <c r="L107" i="1"/>
  <c r="L224" i="71"/>
  <c r="L224" i="1"/>
  <c r="L360" i="1"/>
  <c r="L360" i="71"/>
  <c r="L309" i="71"/>
  <c r="L309" i="1"/>
  <c r="L172" i="1"/>
  <c r="L172" i="71"/>
  <c r="L61" i="1"/>
  <c r="L61" i="71"/>
  <c r="L119" i="1"/>
  <c r="L119" i="71"/>
  <c r="L100" i="71"/>
  <c r="L100" i="1"/>
  <c r="L356" i="71"/>
  <c r="L356" i="1"/>
  <c r="L299" i="71"/>
  <c r="L299" i="1"/>
  <c r="L104" i="71"/>
  <c r="L104" i="1"/>
  <c r="L276" i="1"/>
  <c r="L276" i="71"/>
  <c r="L181" i="71"/>
  <c r="L181" i="1"/>
  <c r="L207" i="1"/>
  <c r="L207" i="71"/>
  <c r="L277" i="71"/>
  <c r="L277" i="1"/>
  <c r="L105" i="71"/>
  <c r="L105" i="1"/>
  <c r="L126" i="71"/>
  <c r="L126" i="1"/>
  <c r="L268" i="71"/>
  <c r="L268" i="1"/>
  <c r="L131" i="1"/>
  <c r="L131" i="71"/>
  <c r="L349" i="1"/>
  <c r="L349" i="71"/>
  <c r="L335" i="71"/>
  <c r="L335" i="1"/>
  <c r="L72" i="1"/>
  <c r="L72" i="71"/>
  <c r="L25" i="71"/>
  <c r="L21" i="29"/>
  <c r="L25" i="1"/>
  <c r="L368" i="1"/>
  <c r="L368" i="71"/>
  <c r="L244" i="71"/>
  <c r="L244" i="1"/>
  <c r="L56" i="1"/>
  <c r="L56" i="71"/>
  <c r="L38" i="71"/>
  <c r="L38" i="1"/>
  <c r="L262" i="71"/>
  <c r="L262" i="1"/>
  <c r="L75" i="1"/>
  <c r="L75" i="71"/>
  <c r="L97" i="71"/>
  <c r="L97" i="1"/>
  <c r="L357" i="71"/>
  <c r="L357" i="1"/>
  <c r="L313" i="1"/>
  <c r="L313" i="71"/>
  <c r="L236" i="1"/>
  <c r="L236" i="71"/>
  <c r="L155" i="1"/>
  <c r="L155" i="71"/>
  <c r="L33" i="71"/>
  <c r="L33" i="1"/>
  <c r="L288" i="1"/>
  <c r="L288" i="71"/>
  <c r="L50" i="1"/>
  <c r="L50" i="71"/>
  <c r="L77" i="1"/>
  <c r="L77" i="71"/>
  <c r="L87" i="71"/>
  <c r="L87" i="1"/>
  <c r="L123" i="71"/>
  <c r="L123" i="1"/>
  <c r="L312" i="1"/>
  <c r="L312" i="71"/>
  <c r="L250" i="71"/>
  <c r="L250" i="1"/>
  <c r="L171" i="71"/>
  <c r="L171" i="1"/>
  <c r="L39" i="1"/>
  <c r="L39" i="71"/>
  <c r="L256" i="1"/>
  <c r="L256" i="71"/>
  <c r="L286" i="71"/>
  <c r="L286" i="1"/>
  <c r="L40" i="71"/>
  <c r="L40" i="1"/>
  <c r="L152" i="1"/>
  <c r="L152" i="71"/>
  <c r="L110" i="1"/>
  <c r="L110" i="71"/>
  <c r="L278" i="71"/>
  <c r="L278" i="1"/>
  <c r="L307" i="1"/>
  <c r="L307" i="71"/>
  <c r="L162" i="1"/>
  <c r="L162" i="71"/>
  <c r="L329" i="71"/>
  <c r="L329" i="1"/>
  <c r="L91" i="1"/>
  <c r="L91" i="71"/>
  <c r="L151" i="1"/>
  <c r="L151" i="71"/>
  <c r="L230" i="1"/>
  <c r="L230" i="71"/>
  <c r="L192" i="71"/>
  <c r="L192" i="1"/>
  <c r="L205" i="71"/>
  <c r="L205" i="1"/>
  <c r="L51" i="71"/>
  <c r="L51" i="1"/>
  <c r="L281" i="71"/>
  <c r="L281" i="1"/>
  <c r="L169" i="1"/>
  <c r="L169" i="71"/>
  <c r="L170" i="1"/>
  <c r="L170" i="71"/>
  <c r="L274" i="1"/>
  <c r="L274" i="71"/>
  <c r="L283" i="71"/>
  <c r="L283" i="1"/>
  <c r="L365" i="71"/>
  <c r="L365" i="1"/>
  <c r="L178" i="71"/>
  <c r="L178" i="1"/>
  <c r="L210" i="71"/>
  <c r="L210" i="1"/>
  <c r="L366" i="1"/>
  <c r="L366" i="71"/>
  <c r="L81" i="1"/>
  <c r="L81" i="71"/>
  <c r="L291" i="1"/>
  <c r="L291" i="71"/>
  <c r="L206" i="71"/>
  <c r="L206" i="1"/>
  <c r="L233" i="71"/>
  <c r="L233" i="1"/>
  <c r="L372" i="1"/>
  <c r="L372" i="71"/>
  <c r="L133" i="1"/>
  <c r="L133" i="71"/>
  <c r="L328" i="1"/>
  <c r="L328" i="71"/>
  <c r="L376" i="71"/>
  <c r="L376" i="1"/>
  <c r="L147" i="71"/>
  <c r="L147" i="1"/>
  <c r="L218" i="71"/>
  <c r="L218" i="1"/>
  <c r="L228" i="1"/>
  <c r="L228" i="71"/>
  <c r="L35" i="1"/>
  <c r="L35" i="71"/>
  <c r="L145" i="71"/>
  <c r="L145" i="1"/>
  <c r="L232" i="1"/>
  <c r="L232" i="71"/>
  <c r="L263" i="1"/>
  <c r="L263" i="71"/>
  <c r="L243" i="1"/>
  <c r="L243" i="71"/>
  <c r="L175" i="1"/>
  <c r="L175" i="71"/>
  <c r="L76" i="71"/>
  <c r="L76" i="1"/>
  <c r="L191" i="71"/>
  <c r="L191" i="1"/>
  <c r="L90" i="71"/>
  <c r="L90" i="1"/>
  <c r="L157" i="1"/>
  <c r="L157" i="71"/>
  <c r="L374" i="1"/>
  <c r="L374" i="71"/>
  <c r="L351" i="71"/>
  <c r="L351" i="1"/>
  <c r="L320" i="1"/>
  <c r="L320" i="71"/>
  <c r="L161" i="71"/>
  <c r="L161" i="1"/>
  <c r="L62" i="1"/>
  <c r="L62" i="71"/>
  <c r="L339" i="71"/>
  <c r="L339" i="1"/>
  <c r="L99" i="71"/>
  <c r="L99" i="1"/>
  <c r="L370" i="71"/>
  <c r="L370" i="1"/>
  <c r="L54" i="1"/>
  <c r="L54" i="71"/>
  <c r="L144" i="71"/>
  <c r="L144" i="1"/>
  <c r="L52" i="1"/>
  <c r="L52" i="71"/>
  <c r="L31" i="71"/>
  <c r="L31" i="1"/>
  <c r="L27" i="1"/>
  <c r="L27" i="71"/>
  <c r="L132" i="1"/>
  <c r="L132" i="71"/>
  <c r="L292" i="71"/>
  <c r="L292" i="1"/>
  <c r="L28" i="71"/>
  <c r="L28" i="1"/>
  <c r="L102" i="71"/>
  <c r="L102" i="1"/>
  <c r="L237" i="71"/>
  <c r="L237" i="1"/>
  <c r="L198" i="1"/>
  <c r="L198" i="71"/>
  <c r="L215" i="71"/>
  <c r="L215" i="1"/>
  <c r="L60" i="71"/>
  <c r="L60" i="1"/>
  <c r="L177" i="1"/>
  <c r="L177" i="71"/>
  <c r="L66" i="1"/>
  <c r="L66" i="71"/>
  <c r="L282" i="1"/>
  <c r="L282" i="71"/>
  <c r="L227" i="71"/>
  <c r="L227" i="1"/>
  <c r="L148" i="1"/>
  <c r="L148" i="71"/>
  <c r="L138" i="1"/>
  <c r="L138" i="71"/>
  <c r="L333" i="71"/>
  <c r="L333" i="1"/>
  <c r="L65" i="71"/>
  <c r="L65" i="1"/>
  <c r="L310" i="71"/>
  <c r="L310" i="1"/>
  <c r="L294" i="71"/>
  <c r="L294" i="1"/>
  <c r="L202" i="71"/>
  <c r="L202" i="1"/>
  <c r="L229" i="71"/>
  <c r="L229" i="1"/>
  <c r="L194" i="71"/>
  <c r="L194" i="1"/>
  <c r="L235" i="1"/>
  <c r="L235" i="71"/>
  <c r="L211" i="71"/>
  <c r="L211" i="1"/>
  <c r="L127" i="1"/>
  <c r="L127" i="71"/>
  <c r="L301" i="71"/>
  <c r="L301" i="1"/>
  <c r="L115" i="71"/>
  <c r="L115" i="1"/>
  <c r="L249" i="1"/>
  <c r="L249" i="71"/>
  <c r="L48" i="1"/>
  <c r="L48" i="71"/>
  <c r="L125" i="1"/>
  <c r="L125" i="71"/>
  <c r="L296" i="71"/>
  <c r="L296" i="1"/>
  <c r="L183" i="71"/>
  <c r="L183" i="1"/>
  <c r="L173" i="1"/>
  <c r="L173" i="71"/>
  <c r="L70" i="71"/>
  <c r="L70" i="1"/>
  <c r="L93" i="1"/>
  <c r="L93" i="71"/>
  <c r="L308" i="1"/>
  <c r="L308" i="71"/>
  <c r="L209" i="71"/>
  <c r="L209" i="1"/>
  <c r="L225" i="71"/>
  <c r="L225" i="1"/>
  <c r="L199" i="71"/>
  <c r="L199" i="1"/>
  <c r="L128" i="71"/>
  <c r="L128" i="1"/>
  <c r="L226" i="1"/>
  <c r="L226" i="71"/>
  <c r="L354" i="1"/>
  <c r="L354" i="71"/>
  <c r="L346" i="71"/>
  <c r="L346" i="1"/>
  <c r="L203" i="71"/>
  <c r="L203" i="1"/>
  <c r="L340" i="71"/>
  <c r="L340" i="1"/>
  <c r="L146" i="71"/>
  <c r="L146" i="1"/>
  <c r="L59" i="71"/>
  <c r="L59" i="1"/>
  <c r="L165" i="1"/>
  <c r="L165" i="71"/>
  <c r="L134" i="1"/>
  <c r="L134" i="71"/>
  <c r="L275" i="1"/>
  <c r="L275" i="71"/>
  <c r="L176" i="71"/>
  <c r="L176" i="1"/>
  <c r="L140" i="1"/>
  <c r="L140" i="71"/>
  <c r="L32" i="71"/>
  <c r="L32" i="1"/>
  <c r="L369" i="1"/>
  <c r="L369" i="71"/>
  <c r="L159" i="71"/>
  <c r="L159" i="1"/>
  <c r="L29" i="1"/>
  <c r="L29" i="71"/>
  <c r="L135" i="1"/>
  <c r="L135" i="71"/>
  <c r="L201" i="1"/>
  <c r="L201" i="71"/>
  <c r="L137" i="1"/>
  <c r="L137" i="71"/>
  <c r="L347" i="71"/>
  <c r="L347" i="1"/>
  <c r="L258" i="71"/>
  <c r="L258" i="1"/>
  <c r="L362" i="1"/>
  <c r="L362" i="71"/>
  <c r="L358" i="71"/>
  <c r="L358" i="1"/>
  <c r="K22" i="1"/>
  <c r="R51" i="21"/>
  <c r="R46" i="21"/>
  <c r="R49" i="21"/>
  <c r="R47" i="21"/>
  <c r="R45" i="21"/>
  <c r="R51" i="73"/>
  <c r="T254" i="72"/>
  <c r="T254" i="62"/>
  <c r="R46" i="73"/>
  <c r="R49" i="73"/>
  <c r="R47" i="73"/>
  <c r="T255" i="62"/>
  <c r="R45" i="73"/>
  <c r="T250" i="72"/>
  <c r="T250" i="62"/>
  <c r="T253" i="62"/>
  <c r="T246" i="62"/>
  <c r="AX264" i="1"/>
  <c r="AX264" i="71" s="1"/>
  <c r="AX274" i="1"/>
  <c r="AX274" i="71" s="1"/>
  <c r="AX305" i="1"/>
  <c r="AX305" i="71" s="1"/>
  <c r="AX270" i="1"/>
  <c r="AX270" i="71" s="1"/>
  <c r="AX273" i="1"/>
  <c r="AX273" i="71" s="1"/>
  <c r="AX268" i="1"/>
  <c r="AX268" i="71" s="1"/>
  <c r="AX276" i="1"/>
  <c r="AX276" i="71" s="1"/>
  <c r="AX267" i="1"/>
  <c r="AX267" i="71" s="1"/>
  <c r="AX266" i="1"/>
  <c r="AX266" i="71" s="1"/>
  <c r="AX371" i="1"/>
  <c r="AX371" i="71" s="1"/>
  <c r="AX338" i="1"/>
  <c r="AX338" i="71" s="1"/>
  <c r="AX269" i="1"/>
  <c r="AX269" i="71" s="1"/>
  <c r="AX265" i="1"/>
  <c r="AX265" i="71" s="1"/>
  <c r="AX348" i="1"/>
  <c r="AX348" i="71" s="1"/>
  <c r="AX275" i="1"/>
  <c r="AX275" i="71" s="1"/>
  <c r="AX283" i="1"/>
  <c r="AX283" i="71" s="1"/>
  <c r="T244" i="62"/>
  <c r="T244" i="72"/>
  <c r="Q130" i="62"/>
  <c r="P130" i="62"/>
  <c r="N130" i="62"/>
  <c r="T130" i="62"/>
  <c r="W130" i="62"/>
  <c r="S130" i="62"/>
  <c r="U130" i="62"/>
  <c r="V130" i="62"/>
  <c r="AY21" i="1"/>
  <c r="AX363" i="1"/>
  <c r="AX363" i="71" s="1"/>
  <c r="AX317" i="1"/>
  <c r="AX317" i="71" s="1"/>
  <c r="AX333" i="1"/>
  <c r="AX333" i="71" s="1"/>
  <c r="AX362" i="1"/>
  <c r="AX362" i="71" s="1"/>
  <c r="AX295" i="1"/>
  <c r="AX295" i="71" s="1"/>
  <c r="AX366" i="1"/>
  <c r="AX366" i="71" s="1"/>
  <c r="AX358" i="1"/>
  <c r="AX358" i="71" s="1"/>
  <c r="AX345" i="1"/>
  <c r="AX345" i="71" s="1"/>
  <c r="AX318" i="1"/>
  <c r="AX318" i="71" s="1"/>
  <c r="AX334" i="1"/>
  <c r="AX334" i="71" s="1"/>
  <c r="AX292" i="1"/>
  <c r="AX292" i="71" s="1"/>
  <c r="AX200" i="1"/>
  <c r="AX200" i="71" s="1"/>
  <c r="AX331" i="1"/>
  <c r="AX331" i="71" s="1"/>
  <c r="AX360" i="1"/>
  <c r="AX360" i="71" s="1"/>
  <c r="AX321" i="1"/>
  <c r="AX321" i="71" s="1"/>
  <c r="AX308" i="1"/>
  <c r="AX308" i="71" s="1"/>
  <c r="AX315" i="1"/>
  <c r="AX315" i="71" s="1"/>
  <c r="AX290" i="1"/>
  <c r="AX290" i="71" s="1"/>
  <c r="AX370" i="1"/>
  <c r="AX370" i="71" s="1"/>
  <c r="AX301" i="1"/>
  <c r="AX301" i="71" s="1"/>
  <c r="AX364" i="1"/>
  <c r="AX364" i="71" s="1"/>
  <c r="AX376" i="1"/>
  <c r="AX376" i="71" s="1"/>
  <c r="AX323" i="1"/>
  <c r="AX323" i="71" s="1"/>
  <c r="AX316" i="1"/>
  <c r="AX316" i="71" s="1"/>
  <c r="AX324" i="1"/>
  <c r="AX324" i="71" s="1"/>
  <c r="AX369" i="1"/>
  <c r="AX369" i="71" s="1"/>
  <c r="AX214" i="1"/>
  <c r="AX214" i="71" s="1"/>
  <c r="AX144" i="1"/>
  <c r="AX144" i="71" s="1"/>
  <c r="AX319" i="1"/>
  <c r="AX319" i="71" s="1"/>
  <c r="AX367" i="1"/>
  <c r="AX367" i="71" s="1"/>
  <c r="AX329" i="1"/>
  <c r="AX329" i="71" s="1"/>
  <c r="AX356" i="1"/>
  <c r="AX356" i="71" s="1"/>
  <c r="AX355" i="1"/>
  <c r="AX355" i="71" s="1"/>
  <c r="AX361" i="1"/>
  <c r="AX361" i="71" s="1"/>
  <c r="AX297" i="1"/>
  <c r="AX297" i="71" s="1"/>
  <c r="AX328" i="1"/>
  <c r="AX328" i="71" s="1"/>
  <c r="AX314" i="1"/>
  <c r="AX314" i="71" s="1"/>
  <c r="AX327" i="1"/>
  <c r="AX327" i="71" s="1"/>
  <c r="AX300" i="1"/>
  <c r="AX300" i="71" s="1"/>
  <c r="AX330" i="1"/>
  <c r="AX330" i="71" s="1"/>
  <c r="AX372" i="1"/>
  <c r="AX372" i="71" s="1"/>
  <c r="AX332" i="1"/>
  <c r="AX332" i="71" s="1"/>
  <c r="AX326" i="1"/>
  <c r="AX326" i="71" s="1"/>
  <c r="AX350" i="1"/>
  <c r="AX350" i="71" s="1"/>
  <c r="AX347" i="1"/>
  <c r="AX347" i="71" s="1"/>
  <c r="AX312" i="1"/>
  <c r="AX312" i="71" s="1"/>
  <c r="AX293" i="1"/>
  <c r="AX293" i="71" s="1"/>
  <c r="AX311" i="1"/>
  <c r="AX311" i="71" s="1"/>
  <c r="AX167" i="1"/>
  <c r="AX167" i="71" s="1"/>
  <c r="AX118" i="1"/>
  <c r="AX118" i="71" s="1"/>
  <c r="AX306" i="1"/>
  <c r="AX306" i="71" s="1"/>
  <c r="AX175" i="1"/>
  <c r="AX175" i="71" s="1"/>
  <c r="AX337" i="1"/>
  <c r="AX337" i="71" s="1"/>
  <c r="AX365" i="1"/>
  <c r="AX365" i="71" s="1"/>
  <c r="AX304" i="1"/>
  <c r="AX304" i="71" s="1"/>
  <c r="AX335" i="1"/>
  <c r="AX335" i="71" s="1"/>
  <c r="AX359" i="1"/>
  <c r="AX359" i="71" s="1"/>
  <c r="AX239" i="1"/>
  <c r="AX239" i="71" s="1"/>
  <c r="AX357" i="1"/>
  <c r="AX357" i="71" s="1"/>
  <c r="AX211" i="1"/>
  <c r="AX211" i="71" s="1"/>
  <c r="AX309" i="1"/>
  <c r="AX309" i="71" s="1"/>
  <c r="AX313" i="1"/>
  <c r="AX313" i="71" s="1"/>
  <c r="AX353" i="1"/>
  <c r="AX353" i="71" s="1"/>
  <c r="AX325" i="1"/>
  <c r="AX325" i="71" s="1"/>
  <c r="AX352" i="1"/>
  <c r="AX352" i="71" s="1"/>
  <c r="AX354" i="1"/>
  <c r="AX354" i="71" s="1"/>
  <c r="AX349" i="1"/>
  <c r="AX349" i="71" s="1"/>
  <c r="AX296" i="1"/>
  <c r="AX296" i="71" s="1"/>
  <c r="AX298" i="1"/>
  <c r="AX298" i="71" s="1"/>
  <c r="AX346" i="1"/>
  <c r="AX346" i="71" s="1"/>
  <c r="AX310" i="1"/>
  <c r="AX310" i="71" s="1"/>
  <c r="AX351" i="1"/>
  <c r="AX351" i="71" s="1"/>
  <c r="AX320" i="1"/>
  <c r="AX320" i="71" s="1"/>
  <c r="AX291" i="1"/>
  <c r="AX291" i="71" s="1"/>
  <c r="AX209" i="1"/>
  <c r="AX209" i="71" s="1"/>
  <c r="AX368" i="1"/>
  <c r="AX368" i="71" s="1"/>
  <c r="AX307" i="1"/>
  <c r="AX307" i="71" s="1"/>
  <c r="AX322" i="1"/>
  <c r="AX322" i="71" s="1"/>
  <c r="AX336" i="1"/>
  <c r="AX336" i="71" s="1"/>
  <c r="AX302" i="1"/>
  <c r="AX302" i="71" s="1"/>
  <c r="AX299" i="1"/>
  <c r="AX299" i="71" s="1"/>
  <c r="AX344" i="1"/>
  <c r="AX344" i="71" s="1"/>
  <c r="AY21" i="71"/>
  <c r="BH22" i="71"/>
  <c r="U12" i="73"/>
  <c r="U34" i="73"/>
  <c r="U22" i="73"/>
  <c r="U21" i="73"/>
  <c r="U9" i="73"/>
  <c r="U11" i="21"/>
  <c r="U17" i="73"/>
  <c r="U40" i="73"/>
  <c r="U11" i="73"/>
  <c r="U37" i="73"/>
  <c r="U14" i="21"/>
  <c r="U19" i="73"/>
  <c r="U39" i="73"/>
  <c r="U15" i="21"/>
  <c r="U26" i="73"/>
  <c r="U15" i="73"/>
  <c r="U32" i="73"/>
  <c r="U18" i="73"/>
  <c r="U13" i="21"/>
  <c r="U10" i="21"/>
  <c r="U35" i="73"/>
  <c r="U13" i="73"/>
  <c r="U42" i="73"/>
  <c r="U10" i="73"/>
  <c r="U41" i="73"/>
  <c r="U24" i="73"/>
  <c r="U27" i="73"/>
  <c r="U30" i="73"/>
  <c r="U20" i="73"/>
  <c r="U25" i="73"/>
  <c r="U38" i="73"/>
  <c r="U8" i="21"/>
  <c r="U29" i="73"/>
  <c r="U28" i="73"/>
  <c r="U31" i="73"/>
  <c r="U8" i="73"/>
  <c r="U14" i="73"/>
  <c r="U43" i="73"/>
  <c r="U52" i="73"/>
  <c r="U12" i="21"/>
  <c r="U9" i="21"/>
  <c r="W86" i="62"/>
  <c r="W201" i="62"/>
  <c r="W207" i="72"/>
  <c r="W44" i="72"/>
  <c r="W33" i="62"/>
  <c r="W223" i="72"/>
  <c r="W110" i="62"/>
  <c r="W354" i="62"/>
  <c r="W12" i="72"/>
  <c r="W225" i="62"/>
  <c r="W81" i="72"/>
  <c r="W82" i="62"/>
  <c r="W87" i="62"/>
  <c r="W209" i="62"/>
  <c r="W86" i="72"/>
  <c r="W217" i="72"/>
  <c r="W44" i="62"/>
  <c r="W188" i="72"/>
  <c r="W6" i="72"/>
  <c r="W5" i="62"/>
  <c r="W81" i="62"/>
  <c r="W65" i="72"/>
  <c r="W235" i="62"/>
  <c r="W12" i="62"/>
  <c r="W225" i="72"/>
  <c r="W5" i="72"/>
  <c r="W23" i="62"/>
  <c r="W201" i="72"/>
  <c r="W40" i="62"/>
  <c r="W188" i="62"/>
  <c r="W209" i="72"/>
  <c r="W78" i="62"/>
  <c r="W29" i="62"/>
  <c r="W220" i="72"/>
  <c r="W207" i="62"/>
  <c r="W223" i="62"/>
  <c r="W154" i="72"/>
  <c r="W6" i="62"/>
  <c r="W217" i="62"/>
  <c r="W110" i="72"/>
  <c r="W43" i="62"/>
  <c r="W114" i="62"/>
  <c r="W65" i="62"/>
  <c r="W25" i="62"/>
  <c r="W87" i="72"/>
  <c r="W33" i="72"/>
  <c r="W88" i="62"/>
  <c r="W114" i="72"/>
  <c r="W29" i="72"/>
  <c r="W128" i="62"/>
  <c r="W51" i="72"/>
  <c r="W237" i="62"/>
  <c r="W51" i="62"/>
  <c r="W40" i="72"/>
  <c r="W154" i="62"/>
  <c r="W88" i="72"/>
  <c r="W71" i="62"/>
  <c r="W83" i="62"/>
  <c r="W43" i="72"/>
  <c r="W199" i="62"/>
  <c r="W97" i="62"/>
  <c r="W220" i="62"/>
  <c r="W128" i="72"/>
  <c r="W82" i="72"/>
  <c r="W102" i="72"/>
  <c r="W9" i="62"/>
  <c r="W97" i="72"/>
  <c r="W57" i="62"/>
  <c r="W164" i="62"/>
  <c r="W235" i="72"/>
  <c r="W85" i="62"/>
  <c r="W73" i="62"/>
  <c r="W113" i="62"/>
  <c r="W102" i="62"/>
  <c r="W36" i="62"/>
  <c r="W105" i="62"/>
  <c r="W23" i="72"/>
  <c r="W172" i="62"/>
  <c r="W216" i="62"/>
  <c r="W34" i="62"/>
  <c r="W171" i="62"/>
  <c r="W103" i="62"/>
  <c r="W76" i="62"/>
  <c r="W101" i="62"/>
  <c r="W52" i="62"/>
  <c r="W208" i="62"/>
  <c r="W41" i="62"/>
  <c r="W71" i="72"/>
  <c r="W42" i="62"/>
  <c r="W20" i="62"/>
  <c r="W96" i="62"/>
  <c r="W83" i="72"/>
  <c r="W25" i="72"/>
  <c r="W64" i="62"/>
  <c r="W74" i="72"/>
  <c r="W46" i="62"/>
  <c r="W91" i="62"/>
  <c r="W10" i="62"/>
  <c r="W59" i="62"/>
  <c r="W178" i="62"/>
  <c r="W7" i="62"/>
  <c r="W63" i="62"/>
  <c r="W77" i="62"/>
  <c r="W49" i="62"/>
  <c r="W50" i="62"/>
  <c r="W37" i="62"/>
  <c r="W28" i="62"/>
  <c r="W47" i="62"/>
  <c r="W104" i="62"/>
  <c r="W61" i="62"/>
  <c r="W22" i="62"/>
  <c r="W99" i="62"/>
  <c r="W80" i="62"/>
  <c r="W39" i="62"/>
  <c r="W53" i="62"/>
  <c r="W18" i="62"/>
  <c r="W16" i="62"/>
  <c r="W54" i="62"/>
  <c r="W38" i="62"/>
  <c r="W27" i="62"/>
  <c r="W56" i="62"/>
  <c r="W13" i="62"/>
  <c r="W17" i="62"/>
  <c r="W200" i="62"/>
  <c r="W170" i="62"/>
  <c r="W165" i="62"/>
  <c r="W78" i="72"/>
  <c r="W199" i="72"/>
  <c r="W224" i="62"/>
  <c r="W48" i="62"/>
  <c r="W185" i="62"/>
  <c r="W21" i="72"/>
  <c r="W21" i="62"/>
  <c r="W237" i="72"/>
  <c r="W74" i="62"/>
  <c r="W27" i="72"/>
  <c r="W63" i="72"/>
  <c r="W185" i="72"/>
  <c r="W60" i="62"/>
  <c r="W129" i="62"/>
  <c r="W122" i="62"/>
  <c r="W42" i="72"/>
  <c r="W224" i="72"/>
  <c r="W171" i="72"/>
  <c r="W127" i="62"/>
  <c r="W77" i="72"/>
  <c r="W107" i="62"/>
  <c r="W64" i="72"/>
  <c r="W49" i="72"/>
  <c r="W9" i="72"/>
  <c r="W73" i="72"/>
  <c r="W113" i="72"/>
  <c r="W13" i="72"/>
  <c r="W59" i="72"/>
  <c r="W96" i="72"/>
  <c r="W34" i="72"/>
  <c r="W57" i="72"/>
  <c r="W16" i="72"/>
  <c r="W200" i="72"/>
  <c r="W36" i="72"/>
  <c r="W85" i="72"/>
  <c r="W56" i="72"/>
  <c r="W216" i="72"/>
  <c r="W7" i="72"/>
  <c r="W10" i="72"/>
  <c r="W105" i="72"/>
  <c r="W41" i="72"/>
  <c r="W28" i="72"/>
  <c r="W76" i="72"/>
  <c r="W164" i="72"/>
  <c r="W46" i="72"/>
  <c r="W178" i="72"/>
  <c r="W50" i="72"/>
  <c r="W53" i="72"/>
  <c r="W165" i="72"/>
  <c r="W91" i="72"/>
  <c r="W101" i="72"/>
  <c r="W47" i="72"/>
  <c r="W18" i="72"/>
  <c r="W172" i="72"/>
  <c r="W20" i="72"/>
  <c r="W52" i="72"/>
  <c r="W103" i="72"/>
  <c r="W37" i="72"/>
  <c r="W208" i="72"/>
  <c r="W80" i="72"/>
  <c r="W99" i="72"/>
  <c r="W170" i="72"/>
  <c r="W104" i="72"/>
  <c r="W48" i="72"/>
  <c r="W17" i="72"/>
  <c r="W22" i="72"/>
  <c r="W61" i="72"/>
  <c r="W39" i="72"/>
  <c r="W54" i="72"/>
  <c r="W38" i="72"/>
  <c r="W354" i="72"/>
  <c r="W150" i="62"/>
  <c r="W62" i="62"/>
  <c r="W204" i="62"/>
  <c r="W159" i="62"/>
  <c r="U44" i="73"/>
  <c r="W183" i="62"/>
  <c r="W241" i="62"/>
  <c r="W241" i="72"/>
  <c r="W259" i="62"/>
  <c r="W267" i="62"/>
  <c r="U50" i="73"/>
  <c r="W148" i="72"/>
  <c r="U48" i="73"/>
  <c r="W159" i="72"/>
  <c r="W242" i="72"/>
  <c r="W259" i="72"/>
  <c r="W252" i="62"/>
  <c r="W266" i="62"/>
  <c r="W148" i="62"/>
  <c r="W242" i="62"/>
  <c r="W179" i="62"/>
  <c r="W184" i="62"/>
  <c r="W70" i="62"/>
  <c r="W69" i="62"/>
  <c r="BN294" i="1"/>
  <c r="BN294" i="71" s="1"/>
  <c r="S212" i="62"/>
  <c r="T212" i="62"/>
  <c r="N218" i="62"/>
  <c r="P218" i="62"/>
  <c r="R218" i="62"/>
  <c r="X218" i="62"/>
  <c r="V218" i="62"/>
  <c r="U218" i="62"/>
  <c r="T218" i="62"/>
  <c r="Q218" i="62"/>
  <c r="S218" i="62"/>
  <c r="N212" i="62"/>
  <c r="Q212" i="62"/>
  <c r="V212" i="62"/>
  <c r="R212" i="62"/>
  <c r="P212" i="62"/>
  <c r="X212" i="62"/>
  <c r="W212" i="62"/>
  <c r="U212" i="62"/>
  <c r="M141" i="62"/>
  <c r="M130" i="72"/>
  <c r="M218" i="72"/>
  <c r="M141" i="72"/>
  <c r="M322" i="72"/>
  <c r="M351" i="72"/>
  <c r="M58" i="72"/>
  <c r="V66" i="62"/>
  <c r="U173" i="62"/>
  <c r="Q58" i="62"/>
  <c r="R58" i="62"/>
  <c r="X58" i="62"/>
  <c r="V58" i="62"/>
  <c r="S58" i="62"/>
  <c r="P58" i="62"/>
  <c r="N58" i="62"/>
  <c r="T58" i="62"/>
  <c r="W58" i="62"/>
  <c r="U58" i="62"/>
  <c r="N318" i="62"/>
  <c r="P318" i="62"/>
  <c r="S318" i="62"/>
  <c r="Q318" i="62"/>
  <c r="T318" i="62"/>
  <c r="R318" i="62"/>
  <c r="R186" i="62"/>
  <c r="T186" i="62"/>
  <c r="X186" i="62"/>
  <c r="W186" i="62"/>
  <c r="N186" i="62"/>
  <c r="S186" i="62"/>
  <c r="Q186" i="62"/>
  <c r="U186" i="62"/>
  <c r="P186" i="62"/>
  <c r="V186" i="62"/>
  <c r="S173" i="62"/>
  <c r="T173" i="62"/>
  <c r="S66" i="62"/>
  <c r="X173" i="62"/>
  <c r="W173" i="62"/>
  <c r="R66" i="62"/>
  <c r="U66" i="62"/>
  <c r="Q173" i="62"/>
  <c r="R173" i="62"/>
  <c r="N66" i="62"/>
  <c r="Q66" i="62"/>
  <c r="N173" i="62"/>
  <c r="W66" i="62"/>
  <c r="V173" i="62"/>
  <c r="P173" i="62"/>
  <c r="T66" i="62"/>
  <c r="X66" i="62"/>
  <c r="AL218" i="72" l="1"/>
  <c r="AM218" i="72"/>
  <c r="AL322" i="72"/>
  <c r="AM322" i="72"/>
  <c r="X130" i="72"/>
  <c r="AL130" i="72"/>
  <c r="AM130" i="72"/>
  <c r="AL58" i="72"/>
  <c r="AM58" i="72"/>
  <c r="AL141" i="72"/>
  <c r="AM141" i="72"/>
  <c r="AM141" i="62"/>
  <c r="AL141" i="62"/>
  <c r="M258" i="1"/>
  <c r="M258" i="71"/>
  <c r="M138" i="71"/>
  <c r="M138" i="1"/>
  <c r="M299" i="1"/>
  <c r="M299" i="71"/>
  <c r="M208" i="71"/>
  <c r="M208" i="1"/>
  <c r="M247" i="1"/>
  <c r="M247" i="71"/>
  <c r="M122" i="71"/>
  <c r="M122" i="1"/>
  <c r="M55" i="1"/>
  <c r="M55" i="71"/>
  <c r="M349" i="1"/>
  <c r="M349" i="71"/>
  <c r="M351" i="71"/>
  <c r="M351" i="1"/>
  <c r="M280" i="71"/>
  <c r="M280" i="1"/>
  <c r="M153" i="71"/>
  <c r="M153" i="1"/>
  <c r="M244" i="1"/>
  <c r="M244" i="71"/>
  <c r="M277" i="1"/>
  <c r="M277" i="71"/>
  <c r="M323" i="1"/>
  <c r="M323" i="71"/>
  <c r="M58" i="1"/>
  <c r="M58" i="71"/>
  <c r="M257" i="1"/>
  <c r="M257" i="71"/>
  <c r="M179" i="71"/>
  <c r="M179" i="1"/>
  <c r="M100" i="71"/>
  <c r="M100" i="1"/>
  <c r="M361" i="1"/>
  <c r="M361" i="71"/>
  <c r="M327" i="71"/>
  <c r="M327" i="1"/>
  <c r="M151" i="71"/>
  <c r="M151" i="1"/>
  <c r="M125" i="1"/>
  <c r="M125" i="71"/>
  <c r="M76" i="1"/>
  <c r="M76" i="71"/>
  <c r="M218" i="1"/>
  <c r="M218" i="71"/>
  <c r="M266" i="1"/>
  <c r="M266" i="71"/>
  <c r="M143" i="1"/>
  <c r="M143" i="71"/>
  <c r="M337" i="71"/>
  <c r="M337" i="1"/>
  <c r="M104" i="71"/>
  <c r="M104" i="1"/>
  <c r="M126" i="71"/>
  <c r="M126" i="1"/>
  <c r="M336" i="1"/>
  <c r="M336" i="71"/>
  <c r="M62" i="1"/>
  <c r="M62" i="71"/>
  <c r="M176" i="1"/>
  <c r="M176" i="71"/>
  <c r="M117" i="1"/>
  <c r="M117" i="71"/>
  <c r="M285" i="71"/>
  <c r="M285" i="1"/>
  <c r="M165" i="1"/>
  <c r="M165" i="71"/>
  <c r="M135" i="71"/>
  <c r="M135" i="1"/>
  <c r="M301" i="1"/>
  <c r="M301" i="71"/>
  <c r="M150" i="1"/>
  <c r="M150" i="71"/>
  <c r="M187" i="71"/>
  <c r="M187" i="1"/>
  <c r="M169" i="1"/>
  <c r="M169" i="71"/>
  <c r="M73" i="71"/>
  <c r="M73" i="1"/>
  <c r="M302" i="1"/>
  <c r="M302" i="71"/>
  <c r="M294" i="71"/>
  <c r="M294" i="1"/>
  <c r="M362" i="1"/>
  <c r="M362" i="71"/>
  <c r="L22" i="71"/>
  <c r="M111" i="71"/>
  <c r="M111" i="1"/>
  <c r="M44" i="71"/>
  <c r="M44" i="1"/>
  <c r="M98" i="1"/>
  <c r="M98" i="71"/>
  <c r="M189" i="1"/>
  <c r="M189" i="71"/>
  <c r="M161" i="71"/>
  <c r="M161" i="1"/>
  <c r="M40" i="1"/>
  <c r="M40" i="71"/>
  <c r="M229" i="1"/>
  <c r="M229" i="71"/>
  <c r="M354" i="1"/>
  <c r="M354" i="71"/>
  <c r="M253" i="1"/>
  <c r="M253" i="71"/>
  <c r="M365" i="1"/>
  <c r="M365" i="71"/>
  <c r="M224" i="71"/>
  <c r="M224" i="1"/>
  <c r="M226" i="1"/>
  <c r="M226" i="71"/>
  <c r="M272" i="71"/>
  <c r="M272" i="1"/>
  <c r="M26" i="1"/>
  <c r="M26" i="71"/>
  <c r="M85" i="1"/>
  <c r="M85" i="71"/>
  <c r="M341" i="1"/>
  <c r="M341" i="71"/>
  <c r="M233" i="71"/>
  <c r="M233" i="1"/>
  <c r="M90" i="71"/>
  <c r="M90" i="1"/>
  <c r="M241" i="1"/>
  <c r="M241" i="71"/>
  <c r="M170" i="1"/>
  <c r="M170" i="71"/>
  <c r="M303" i="71"/>
  <c r="M303" i="1"/>
  <c r="M372" i="71"/>
  <c r="M372" i="1"/>
  <c r="M288" i="71"/>
  <c r="M288" i="1"/>
  <c r="M309" i="1"/>
  <c r="M309" i="71"/>
  <c r="M276" i="71"/>
  <c r="M276" i="1"/>
  <c r="M144" i="71"/>
  <c r="M144" i="1"/>
  <c r="M68" i="71"/>
  <c r="M68" i="1"/>
  <c r="M198" i="71"/>
  <c r="M198" i="1"/>
  <c r="M252" i="71"/>
  <c r="M252" i="1"/>
  <c r="M72" i="1"/>
  <c r="M72" i="71"/>
  <c r="M236" i="71"/>
  <c r="M236" i="1"/>
  <c r="M174" i="1"/>
  <c r="M174" i="71"/>
  <c r="M108" i="71"/>
  <c r="M108" i="1"/>
  <c r="M342" i="71"/>
  <c r="M342" i="1"/>
  <c r="M37" i="1"/>
  <c r="M37" i="71"/>
  <c r="M64" i="71"/>
  <c r="M64" i="1"/>
  <c r="M28" i="71"/>
  <c r="M28" i="1"/>
  <c r="M279" i="1"/>
  <c r="M279" i="71"/>
  <c r="M338" i="1"/>
  <c r="M338" i="71"/>
  <c r="M145" i="71"/>
  <c r="M145" i="1"/>
  <c r="M319" i="1"/>
  <c r="M319" i="71"/>
  <c r="M334" i="71"/>
  <c r="M334" i="1"/>
  <c r="M228" i="71"/>
  <c r="M228" i="1"/>
  <c r="M313" i="1"/>
  <c r="M313" i="71"/>
  <c r="M78" i="71"/>
  <c r="M78" i="1"/>
  <c r="M141" i="71"/>
  <c r="M141" i="1"/>
  <c r="M346" i="1"/>
  <c r="M346" i="71"/>
  <c r="M63" i="1"/>
  <c r="M63" i="71"/>
  <c r="M43" i="71"/>
  <c r="M43" i="1"/>
  <c r="M366" i="71"/>
  <c r="M366" i="1"/>
  <c r="M93" i="1"/>
  <c r="M93" i="71"/>
  <c r="M209" i="1"/>
  <c r="M209" i="71"/>
  <c r="M317" i="1"/>
  <c r="M317" i="71"/>
  <c r="M87" i="71"/>
  <c r="M87" i="1"/>
  <c r="M333" i="71"/>
  <c r="M333" i="1"/>
  <c r="M205" i="1"/>
  <c r="M205" i="71"/>
  <c r="M134" i="71"/>
  <c r="M134" i="1"/>
  <c r="M103" i="71"/>
  <c r="M103" i="1"/>
  <c r="M321" i="1"/>
  <c r="M321" i="71"/>
  <c r="M225" i="1"/>
  <c r="M225" i="71"/>
  <c r="M243" i="1"/>
  <c r="M243" i="71"/>
  <c r="M91" i="1"/>
  <c r="M91" i="71"/>
  <c r="M38" i="71"/>
  <c r="M38" i="1"/>
  <c r="M268" i="71"/>
  <c r="M268" i="1"/>
  <c r="M121" i="71"/>
  <c r="M121" i="1"/>
  <c r="M186" i="1"/>
  <c r="M186" i="71"/>
  <c r="M53" i="71"/>
  <c r="M53" i="1"/>
  <c r="N376" i="29"/>
  <c r="N300" i="29"/>
  <c r="N328" i="29"/>
  <c r="N294" i="29"/>
  <c r="N352" i="29"/>
  <c r="N313" i="29"/>
  <c r="N357" i="29"/>
  <c r="N358" i="29"/>
  <c r="N350" i="29"/>
  <c r="N214" i="29"/>
  <c r="N166" i="29"/>
  <c r="N362" i="29"/>
  <c r="N297" i="29"/>
  <c r="N310" i="29"/>
  <c r="N167" i="29"/>
  <c r="N218" i="29"/>
  <c r="N374" i="29"/>
  <c r="N318" i="29"/>
  <c r="N94" i="29"/>
  <c r="N211" i="29"/>
  <c r="N341" i="29"/>
  <c r="N339" i="29"/>
  <c r="N100" i="29"/>
  <c r="N106" i="29"/>
  <c r="N336" i="29"/>
  <c r="N41" i="29"/>
  <c r="N219" i="29"/>
  <c r="N283" i="29"/>
  <c r="N168" i="29"/>
  <c r="N75" i="29"/>
  <c r="N36" i="29"/>
  <c r="N247" i="29"/>
  <c r="N272" i="29"/>
  <c r="N86" i="29"/>
  <c r="N68" i="29"/>
  <c r="N139" i="29"/>
  <c r="N114" i="29"/>
  <c r="N74" i="29"/>
  <c r="N194" i="29"/>
  <c r="N152" i="29"/>
  <c r="N351" i="29"/>
  <c r="N344" i="29"/>
  <c r="N264" i="29"/>
  <c r="N55" i="29"/>
  <c r="N115" i="29"/>
  <c r="N198" i="29"/>
  <c r="N354" i="29"/>
  <c r="N127" i="29"/>
  <c r="N246" i="29"/>
  <c r="N104" i="29"/>
  <c r="N82" i="29"/>
  <c r="N113" i="29"/>
  <c r="N326" i="29"/>
  <c r="N73" i="29"/>
  <c r="N182" i="29"/>
  <c r="N233" i="29"/>
  <c r="N280" i="29"/>
  <c r="N321" i="29"/>
  <c r="N112" i="29"/>
  <c r="N181" i="29"/>
  <c r="N289" i="29"/>
  <c r="N288" i="29"/>
  <c r="N170" i="29"/>
  <c r="N32" i="29"/>
  <c r="N150" i="29"/>
  <c r="N327" i="29"/>
  <c r="N253" i="29"/>
  <c r="N311" i="29"/>
  <c r="N105" i="29"/>
  <c r="N196" i="29"/>
  <c r="N368" i="29"/>
  <c r="N54" i="29"/>
  <c r="N361" i="29"/>
  <c r="N35" i="29"/>
  <c r="N122" i="29"/>
  <c r="N216" i="29"/>
  <c r="N60" i="29"/>
  <c r="N207" i="29"/>
  <c r="N92" i="29"/>
  <c r="N124" i="29"/>
  <c r="N83" i="29"/>
  <c r="N302" i="29"/>
  <c r="N190" i="29"/>
  <c r="N185" i="29"/>
  <c r="N76" i="29"/>
  <c r="N269" i="29"/>
  <c r="N340" i="29"/>
  <c r="N88" i="29"/>
  <c r="N99" i="29"/>
  <c r="N239" i="29"/>
  <c r="N249" i="29"/>
  <c r="N342" i="29"/>
  <c r="N329" i="29"/>
  <c r="N282" i="29"/>
  <c r="N301" i="29"/>
  <c r="N59" i="29"/>
  <c r="N159" i="29"/>
  <c r="N268" i="29"/>
  <c r="N31" i="29"/>
  <c r="N203" i="29"/>
  <c r="N241" i="29"/>
  <c r="N42" i="29"/>
  <c r="N143" i="29"/>
  <c r="N69" i="29"/>
  <c r="N123" i="29"/>
  <c r="N30" i="29"/>
  <c r="N369" i="29"/>
  <c r="N140" i="29"/>
  <c r="N373" i="29"/>
  <c r="N165" i="29"/>
  <c r="N266" i="29"/>
  <c r="N334" i="29"/>
  <c r="N273" i="29"/>
  <c r="N256" i="29"/>
  <c r="N51" i="29"/>
  <c r="N96" i="29"/>
  <c r="N141" i="29"/>
  <c r="N64" i="29"/>
  <c r="N89" i="29"/>
  <c r="N129" i="29"/>
  <c r="N222" i="29"/>
  <c r="N161" i="29"/>
  <c r="N212" i="29"/>
  <c r="N251" i="29"/>
  <c r="N119" i="29"/>
  <c r="N287" i="29"/>
  <c r="N148" i="29"/>
  <c r="N134" i="29"/>
  <c r="N263" i="29"/>
  <c r="N179" i="29"/>
  <c r="N65" i="29"/>
  <c r="N63" i="29"/>
  <c r="N131" i="29"/>
  <c r="N285" i="29"/>
  <c r="N305" i="29"/>
  <c r="N277" i="29"/>
  <c r="N364" i="29"/>
  <c r="N209" i="29"/>
  <c r="N367" i="29"/>
  <c r="N360" i="29"/>
  <c r="N363" i="29"/>
  <c r="N37" i="29"/>
  <c r="N66" i="29"/>
  <c r="N183" i="29"/>
  <c r="N34" i="29"/>
  <c r="N81" i="29"/>
  <c r="N343" i="29"/>
  <c r="N320" i="29"/>
  <c r="N144" i="29"/>
  <c r="N171" i="29"/>
  <c r="N252" i="29"/>
  <c r="N299" i="29"/>
  <c r="N315" i="29"/>
  <c r="N43" i="29"/>
  <c r="N346" i="29"/>
  <c r="N193" i="29"/>
  <c r="N186" i="29"/>
  <c r="N162" i="29"/>
  <c r="N154" i="29"/>
  <c r="N102" i="29"/>
  <c r="N232" i="29"/>
  <c r="N197" i="29"/>
  <c r="N120" i="29"/>
  <c r="N45" i="29"/>
  <c r="N93" i="29"/>
  <c r="N348" i="29"/>
  <c r="N290" i="29"/>
  <c r="N295" i="29"/>
  <c r="N248" i="29"/>
  <c r="N187" i="29"/>
  <c r="N137" i="29"/>
  <c r="N160" i="29"/>
  <c r="N180" i="29"/>
  <c r="N235" i="29"/>
  <c r="N77" i="29"/>
  <c r="N220" i="29"/>
  <c r="N33" i="29"/>
  <c r="N62" i="29"/>
  <c r="N132" i="29"/>
  <c r="N276" i="29"/>
  <c r="N324" i="29"/>
  <c r="N284" i="29"/>
  <c r="N125" i="29"/>
  <c r="N271" i="29"/>
  <c r="N189" i="29"/>
  <c r="N349" i="29"/>
  <c r="N195" i="29"/>
  <c r="N164" i="29"/>
  <c r="N61" i="29"/>
  <c r="N26" i="29"/>
  <c r="N337" i="29"/>
  <c r="N103" i="29"/>
  <c r="N117" i="29"/>
  <c r="N227" i="29"/>
  <c r="N250" i="29"/>
  <c r="N173" i="29"/>
  <c r="N308" i="29"/>
  <c r="N279" i="29"/>
  <c r="N48" i="29"/>
  <c r="N90" i="29"/>
  <c r="N260" i="29"/>
  <c r="N191" i="29"/>
  <c r="N206" i="29"/>
  <c r="N130" i="29"/>
  <c r="N70" i="29"/>
  <c r="N149" i="29"/>
  <c r="N79" i="29"/>
  <c r="N49" i="29"/>
  <c r="N254" i="29"/>
  <c r="N108" i="29"/>
  <c r="N323" i="29"/>
  <c r="N355" i="29"/>
  <c r="N234" i="29"/>
  <c r="N138" i="29"/>
  <c r="N333" i="29"/>
  <c r="N121" i="29"/>
  <c r="N236" i="29"/>
  <c r="N292" i="29"/>
  <c r="N217" i="29"/>
  <c r="N245" i="29"/>
  <c r="N126" i="29"/>
  <c r="N312" i="29"/>
  <c r="N237" i="29"/>
  <c r="N155" i="29"/>
  <c r="N257" i="29"/>
  <c r="N270" i="29"/>
  <c r="N296" i="29"/>
  <c r="N133" i="29"/>
  <c r="N275" i="29"/>
  <c r="N146" i="29"/>
  <c r="N163" i="29"/>
  <c r="N281" i="29"/>
  <c r="N274" i="29"/>
  <c r="N278" i="29"/>
  <c r="N46" i="29"/>
  <c r="N238" i="29"/>
  <c r="N225" i="29"/>
  <c r="N229" i="29"/>
  <c r="N53" i="29"/>
  <c r="N255" i="29"/>
  <c r="N110" i="29"/>
  <c r="N192" i="29"/>
  <c r="N27" i="29"/>
  <c r="N200" i="29"/>
  <c r="N135" i="29"/>
  <c r="N304" i="29"/>
  <c r="N78" i="29"/>
  <c r="N224" i="29"/>
  <c r="N87" i="29"/>
  <c r="N330" i="29"/>
  <c r="N39" i="29"/>
  <c r="N347" i="29"/>
  <c r="N111" i="29"/>
  <c r="N40" i="29"/>
  <c r="N56" i="29"/>
  <c r="N116" i="29"/>
  <c r="N91" i="29"/>
  <c r="N316" i="29"/>
  <c r="N52" i="29"/>
  <c r="N309" i="29"/>
  <c r="N345" i="29"/>
  <c r="N174" i="29"/>
  <c r="N157" i="29"/>
  <c r="N353" i="29"/>
  <c r="N325" i="29"/>
  <c r="N259" i="29"/>
  <c r="N366" i="29"/>
  <c r="N258" i="29"/>
  <c r="N262" i="29"/>
  <c r="N38" i="29"/>
  <c r="N25" i="29"/>
  <c r="N44" i="29"/>
  <c r="N169" i="29"/>
  <c r="N175" i="29"/>
  <c r="N293" i="29"/>
  <c r="N58" i="29"/>
  <c r="N322" i="29"/>
  <c r="N85" i="29"/>
  <c r="N371" i="29"/>
  <c r="N95" i="29"/>
  <c r="N306" i="29"/>
  <c r="N356" i="29"/>
  <c r="N29" i="29"/>
  <c r="N307" i="29"/>
  <c r="N243" i="29"/>
  <c r="N213" i="29"/>
  <c r="N172" i="29"/>
  <c r="N215" i="29"/>
  <c r="N314" i="29"/>
  <c r="N151" i="29"/>
  <c r="N210" i="29"/>
  <c r="N204" i="29"/>
  <c r="N319" i="29"/>
  <c r="N205" i="29"/>
  <c r="N231" i="29"/>
  <c r="N223" i="29"/>
  <c r="N202" i="29"/>
  <c r="N242" i="29"/>
  <c r="N142" i="29"/>
  <c r="N98" i="29"/>
  <c r="N261" i="29"/>
  <c r="N267" i="29"/>
  <c r="N67" i="29"/>
  <c r="N226" i="29"/>
  <c r="N188" i="29"/>
  <c r="N184" i="29"/>
  <c r="N370" i="29"/>
  <c r="N230" i="29"/>
  <c r="N199" i="29"/>
  <c r="N208" i="29"/>
  <c r="N147" i="29"/>
  <c r="N57" i="29"/>
  <c r="N101" i="29"/>
  <c r="N303" i="29"/>
  <c r="N265" i="29"/>
  <c r="N97" i="29"/>
  <c r="N177" i="29"/>
  <c r="N47" i="29"/>
  <c r="N201" i="29"/>
  <c r="N359" i="29"/>
  <c r="N298" i="29"/>
  <c r="N50" i="29"/>
  <c r="N178" i="29"/>
  <c r="N136" i="29"/>
  <c r="N372" i="29"/>
  <c r="N228" i="29"/>
  <c r="N107" i="29"/>
  <c r="N176" i="29"/>
  <c r="N80" i="29"/>
  <c r="N156" i="29"/>
  <c r="N118" i="29"/>
  <c r="N244" i="29"/>
  <c r="N286" i="29"/>
  <c r="N365" i="29"/>
  <c r="N291" i="29"/>
  <c r="N240" i="29"/>
  <c r="N335" i="29"/>
  <c r="N72" i="29"/>
  <c r="N332" i="29"/>
  <c r="N71" i="29"/>
  <c r="N145" i="29"/>
  <c r="N153" i="29"/>
  <c r="N331" i="29"/>
  <c r="N28" i="29"/>
  <c r="N221" i="29"/>
  <c r="N317" i="29"/>
  <c r="N158" i="29"/>
  <c r="N338" i="29"/>
  <c r="N109" i="29"/>
  <c r="N128" i="29"/>
  <c r="N84" i="29"/>
  <c r="M221" i="71"/>
  <c r="M221" i="1"/>
  <c r="M129" i="1"/>
  <c r="M129" i="71"/>
  <c r="M69" i="1"/>
  <c r="M69" i="71"/>
  <c r="M75" i="1"/>
  <c r="M75" i="71"/>
  <c r="M371" i="71"/>
  <c r="M371" i="1"/>
  <c r="M202" i="71"/>
  <c r="M202" i="1"/>
  <c r="M86" i="1"/>
  <c r="M86" i="71"/>
  <c r="M259" i="1"/>
  <c r="M259" i="71"/>
  <c r="M155" i="71"/>
  <c r="M155" i="1"/>
  <c r="M33" i="71"/>
  <c r="M33" i="1"/>
  <c r="M197" i="1"/>
  <c r="M197" i="71"/>
  <c r="M227" i="1"/>
  <c r="M227" i="71"/>
  <c r="M203" i="1"/>
  <c r="M203" i="71"/>
  <c r="M109" i="71"/>
  <c r="M109" i="1"/>
  <c r="M156" i="1"/>
  <c r="M156" i="71"/>
  <c r="M254" i="71"/>
  <c r="M254" i="1"/>
  <c r="M146" i="71"/>
  <c r="M146" i="1"/>
  <c r="M116" i="71"/>
  <c r="M116" i="1"/>
  <c r="M166" i="71"/>
  <c r="M166" i="1"/>
  <c r="M350" i="1"/>
  <c r="M350" i="71"/>
  <c r="M191" i="1"/>
  <c r="M191" i="71"/>
  <c r="M94" i="71"/>
  <c r="M94" i="1"/>
  <c r="M123" i="71"/>
  <c r="M123" i="1"/>
  <c r="M132" i="71"/>
  <c r="M132" i="1"/>
  <c r="M223" i="1"/>
  <c r="M223" i="71"/>
  <c r="M114" i="71"/>
  <c r="M114" i="1"/>
  <c r="M207" i="1"/>
  <c r="M207" i="71"/>
  <c r="M92" i="71"/>
  <c r="M92" i="1"/>
  <c r="M50" i="71"/>
  <c r="M50" i="1"/>
  <c r="M234" i="1"/>
  <c r="M234" i="71"/>
  <c r="M315" i="1"/>
  <c r="M315" i="71"/>
  <c r="M110" i="71"/>
  <c r="M110" i="1"/>
  <c r="M102" i="1"/>
  <c r="M102" i="71"/>
  <c r="M304" i="1"/>
  <c r="M304" i="71"/>
  <c r="M212" i="1"/>
  <c r="M212" i="71"/>
  <c r="M27" i="71"/>
  <c r="M27" i="1"/>
  <c r="M232" i="1"/>
  <c r="M232" i="71"/>
  <c r="M49" i="1"/>
  <c r="M49" i="71"/>
  <c r="M80" i="71"/>
  <c r="M80" i="1"/>
  <c r="M271" i="71"/>
  <c r="M271" i="1"/>
  <c r="M324" i="71"/>
  <c r="M324" i="1"/>
  <c r="M60" i="1"/>
  <c r="M60" i="71"/>
  <c r="M195" i="1"/>
  <c r="M195" i="71"/>
  <c r="M204" i="71"/>
  <c r="M204" i="1"/>
  <c r="M308" i="71"/>
  <c r="M308" i="1"/>
  <c r="M210" i="1"/>
  <c r="M210" i="71"/>
  <c r="M264" i="1"/>
  <c r="M264" i="71"/>
  <c r="M287" i="1"/>
  <c r="M287" i="71"/>
  <c r="M106" i="71"/>
  <c r="M106" i="1"/>
  <c r="M373" i="71"/>
  <c r="M373" i="1"/>
  <c r="M175" i="71"/>
  <c r="M175" i="1"/>
  <c r="M312" i="1"/>
  <c r="M312" i="71"/>
  <c r="M331" i="71"/>
  <c r="M331" i="1"/>
  <c r="M289" i="1"/>
  <c r="M289" i="71"/>
  <c r="M192" i="1"/>
  <c r="M192" i="71"/>
  <c r="M61" i="71"/>
  <c r="M61" i="1"/>
  <c r="M298" i="1"/>
  <c r="M298" i="71"/>
  <c r="M160" i="1"/>
  <c r="M160" i="71"/>
  <c r="M35" i="71"/>
  <c r="M35" i="1"/>
  <c r="M348" i="71"/>
  <c r="M348" i="1"/>
  <c r="M239" i="71"/>
  <c r="M239" i="1"/>
  <c r="M330" i="71"/>
  <c r="M330" i="1"/>
  <c r="M310" i="1"/>
  <c r="M310" i="71"/>
  <c r="M297" i="1"/>
  <c r="M297" i="71"/>
  <c r="M67" i="1"/>
  <c r="M67" i="71"/>
  <c r="M222" i="1"/>
  <c r="M222" i="71"/>
  <c r="M211" i="1"/>
  <c r="M211" i="71"/>
  <c r="M142" i="1"/>
  <c r="M142" i="71"/>
  <c r="M367" i="71"/>
  <c r="M367" i="1"/>
  <c r="M183" i="1"/>
  <c r="M183" i="71"/>
  <c r="M295" i="1"/>
  <c r="M295" i="71"/>
  <c r="M88" i="71"/>
  <c r="M88" i="1"/>
  <c r="M283" i="1"/>
  <c r="M283" i="71"/>
  <c r="M290" i="1"/>
  <c r="M290" i="71"/>
  <c r="M172" i="1"/>
  <c r="M172" i="71"/>
  <c r="M39" i="1"/>
  <c r="M39" i="71"/>
  <c r="M113" i="1"/>
  <c r="M113" i="71"/>
  <c r="M251" i="71"/>
  <c r="M251" i="1"/>
  <c r="M344" i="1"/>
  <c r="M344" i="71"/>
  <c r="M79" i="71"/>
  <c r="M79" i="1"/>
  <c r="M215" i="1"/>
  <c r="M215" i="71"/>
  <c r="M119" i="71"/>
  <c r="M119" i="1"/>
  <c r="M181" i="71"/>
  <c r="M181" i="1"/>
  <c r="M307" i="1"/>
  <c r="M307" i="71"/>
  <c r="M120" i="71"/>
  <c r="M120" i="1"/>
  <c r="M32" i="1"/>
  <c r="M32" i="71"/>
  <c r="M245" i="71"/>
  <c r="M245" i="1"/>
  <c r="M65" i="1"/>
  <c r="M65" i="71"/>
  <c r="M194" i="1"/>
  <c r="M194" i="71"/>
  <c r="M124" i="71"/>
  <c r="M124" i="1"/>
  <c r="M83" i="71"/>
  <c r="M83" i="1"/>
  <c r="M185" i="1"/>
  <c r="M185" i="71"/>
  <c r="M355" i="71"/>
  <c r="M355" i="1"/>
  <c r="M242" i="71"/>
  <c r="M242" i="1"/>
  <c r="M359" i="71"/>
  <c r="M359" i="1"/>
  <c r="M96" i="1"/>
  <c r="M96" i="71"/>
  <c r="M71" i="1"/>
  <c r="M71" i="71"/>
  <c r="M127" i="71"/>
  <c r="M127" i="1"/>
  <c r="M128" i="1"/>
  <c r="M128" i="71"/>
  <c r="M164" i="1"/>
  <c r="M164" i="71"/>
  <c r="M41" i="71"/>
  <c r="M41" i="1"/>
  <c r="M329" i="71"/>
  <c r="M329" i="1"/>
  <c r="M81" i="71"/>
  <c r="M81" i="1"/>
  <c r="M217" i="1"/>
  <c r="M217" i="71"/>
  <c r="M137" i="71"/>
  <c r="M137" i="1"/>
  <c r="M260" i="1"/>
  <c r="M260" i="71"/>
  <c r="M214" i="1"/>
  <c r="M214" i="71"/>
  <c r="M167" i="71"/>
  <c r="M167" i="1"/>
  <c r="M36" i="1"/>
  <c r="M36" i="71"/>
  <c r="M95" i="1"/>
  <c r="M95" i="71"/>
  <c r="M364" i="1"/>
  <c r="M364" i="71"/>
  <c r="M248" i="71"/>
  <c r="M248" i="1"/>
  <c r="M284" i="71"/>
  <c r="M284" i="1"/>
  <c r="M291" i="1"/>
  <c r="M291" i="71"/>
  <c r="M347" i="1"/>
  <c r="M347" i="71"/>
  <c r="M256" i="1"/>
  <c r="M256" i="71"/>
  <c r="M149" i="1"/>
  <c r="M149" i="71"/>
  <c r="M269" i="71"/>
  <c r="M269" i="1"/>
  <c r="M82" i="71"/>
  <c r="M82" i="1"/>
  <c r="M157" i="1"/>
  <c r="M157" i="71"/>
  <c r="M115" i="1"/>
  <c r="M115" i="71"/>
  <c r="M314" i="71"/>
  <c r="M314" i="1"/>
  <c r="M370" i="1"/>
  <c r="M370" i="71"/>
  <c r="M343" i="71"/>
  <c r="M343" i="1"/>
  <c r="M147" i="1"/>
  <c r="M147" i="71"/>
  <c r="M152" i="71"/>
  <c r="M152" i="1"/>
  <c r="M281" i="1"/>
  <c r="M281" i="71"/>
  <c r="M154" i="1"/>
  <c r="M154" i="71"/>
  <c r="M235" i="1"/>
  <c r="M235" i="71"/>
  <c r="M340" i="1"/>
  <c r="M340" i="71"/>
  <c r="M178" i="1"/>
  <c r="M178" i="71"/>
  <c r="M54" i="1"/>
  <c r="M54" i="71"/>
  <c r="M230" i="71"/>
  <c r="M230" i="1"/>
  <c r="M278" i="1"/>
  <c r="M278" i="71"/>
  <c r="M101" i="1"/>
  <c r="M101" i="71"/>
  <c r="M31" i="1"/>
  <c r="M31" i="71"/>
  <c r="M130" i="1"/>
  <c r="M130" i="71"/>
  <c r="M177" i="1"/>
  <c r="M177" i="71"/>
  <c r="M318" i="71"/>
  <c r="M318" i="1"/>
  <c r="M84" i="71"/>
  <c r="M84" i="1"/>
  <c r="M180" i="1"/>
  <c r="M180" i="71"/>
  <c r="M274" i="71"/>
  <c r="M274" i="1"/>
  <c r="M339" i="1"/>
  <c r="M339" i="71"/>
  <c r="M237" i="71"/>
  <c r="M237" i="1"/>
  <c r="M47" i="1"/>
  <c r="M47" i="71"/>
  <c r="M140" i="71"/>
  <c r="M140" i="1"/>
  <c r="M29" i="71"/>
  <c r="M29" i="1"/>
  <c r="M200" i="1"/>
  <c r="M200" i="71"/>
  <c r="M112" i="71"/>
  <c r="M112" i="1"/>
  <c r="M148" i="1"/>
  <c r="M148" i="71"/>
  <c r="M358" i="71"/>
  <c r="M358" i="1"/>
  <c r="M357" i="1"/>
  <c r="M357" i="71"/>
  <c r="M136" i="71"/>
  <c r="M136" i="1"/>
  <c r="M250" i="1"/>
  <c r="M250" i="71"/>
  <c r="M263" i="1"/>
  <c r="M263" i="71"/>
  <c r="M182" i="71"/>
  <c r="M182" i="1"/>
  <c r="M162" i="1"/>
  <c r="M162" i="71"/>
  <c r="M77" i="71"/>
  <c r="M77" i="1"/>
  <c r="M57" i="1"/>
  <c r="M57" i="71"/>
  <c r="M42" i="1"/>
  <c r="M42" i="71"/>
  <c r="M368" i="71"/>
  <c r="M368" i="1"/>
  <c r="M261" i="71"/>
  <c r="M261" i="1"/>
  <c r="M282" i="71"/>
  <c r="M282" i="1"/>
  <c r="M311" i="71"/>
  <c r="M311" i="1"/>
  <c r="M246" i="1"/>
  <c r="M246" i="71"/>
  <c r="M25" i="71"/>
  <c r="M21" i="29"/>
  <c r="M25" i="1"/>
  <c r="M190" i="1"/>
  <c r="M190" i="71"/>
  <c r="M131" i="1"/>
  <c r="M131" i="71"/>
  <c r="M316" i="71"/>
  <c r="M316" i="1"/>
  <c r="M52" i="1"/>
  <c r="M52" i="71"/>
  <c r="M320" i="71"/>
  <c r="M320" i="1"/>
  <c r="M270" i="1"/>
  <c r="M270" i="71"/>
  <c r="M66" i="71"/>
  <c r="M66" i="1"/>
  <c r="M46" i="1"/>
  <c r="M46" i="71"/>
  <c r="M133" i="71"/>
  <c r="M133" i="1"/>
  <c r="M292" i="1"/>
  <c r="M292" i="71"/>
  <c r="M273" i="71"/>
  <c r="M273" i="1"/>
  <c r="M231" i="1"/>
  <c r="M231" i="71"/>
  <c r="M59" i="71"/>
  <c r="M59" i="1"/>
  <c r="M255" i="71"/>
  <c r="M255" i="1"/>
  <c r="M193" i="71"/>
  <c r="M193" i="1"/>
  <c r="M206" i="71"/>
  <c r="M206" i="1"/>
  <c r="M199" i="71"/>
  <c r="M199" i="1"/>
  <c r="M196" i="1"/>
  <c r="M196" i="71"/>
  <c r="M240" i="1"/>
  <c r="M240" i="71"/>
  <c r="M332" i="71"/>
  <c r="M332" i="1"/>
  <c r="M99" i="1"/>
  <c r="M99" i="71"/>
  <c r="M89" i="1"/>
  <c r="M89" i="71"/>
  <c r="M107" i="71"/>
  <c r="M107" i="1"/>
  <c r="M353" i="71"/>
  <c r="M353" i="1"/>
  <c r="M168" i="71"/>
  <c r="M168" i="1"/>
  <c r="M219" i="1"/>
  <c r="M219" i="71"/>
  <c r="M305" i="1"/>
  <c r="M305" i="71"/>
  <c r="M238" i="1"/>
  <c r="M238" i="71"/>
  <c r="M300" i="1"/>
  <c r="M300" i="71"/>
  <c r="M328" i="1"/>
  <c r="M328" i="71"/>
  <c r="L22" i="1"/>
  <c r="M249" i="1"/>
  <c r="M249" i="71"/>
  <c r="M70" i="1"/>
  <c r="M70" i="71"/>
  <c r="M275" i="71"/>
  <c r="M275" i="1"/>
  <c r="M56" i="1"/>
  <c r="M56" i="71"/>
  <c r="M335" i="71"/>
  <c r="M335" i="1"/>
  <c r="M139" i="71"/>
  <c r="M139" i="1"/>
  <c r="M293" i="1"/>
  <c r="M293" i="71"/>
  <c r="M97" i="71"/>
  <c r="M97" i="1"/>
  <c r="M286" i="71"/>
  <c r="M286" i="1"/>
  <c r="M345" i="71"/>
  <c r="M345" i="1"/>
  <c r="M51" i="71"/>
  <c r="M51" i="1"/>
  <c r="M363" i="71"/>
  <c r="M363" i="1"/>
  <c r="M159" i="1"/>
  <c r="M159" i="71"/>
  <c r="M48" i="71"/>
  <c r="M48" i="1"/>
  <c r="M374" i="71"/>
  <c r="M374" i="1"/>
  <c r="M306" i="71"/>
  <c r="M306" i="1"/>
  <c r="M267" i="71"/>
  <c r="M267" i="1"/>
  <c r="M201" i="1"/>
  <c r="M201" i="71"/>
  <c r="M184" i="71"/>
  <c r="M184" i="1"/>
  <c r="M220" i="71"/>
  <c r="M220" i="1"/>
  <c r="M216" i="71"/>
  <c r="M216" i="1"/>
  <c r="M34" i="1"/>
  <c r="M34" i="71"/>
  <c r="M118" i="1"/>
  <c r="M118" i="71"/>
  <c r="M105" i="1"/>
  <c r="M105" i="71"/>
  <c r="M30" i="71"/>
  <c r="M30" i="1"/>
  <c r="M158" i="71"/>
  <c r="M158" i="1"/>
  <c r="M265" i="1"/>
  <c r="M265" i="71"/>
  <c r="M369" i="71"/>
  <c r="M369" i="1"/>
  <c r="M262" i="1"/>
  <c r="M262" i="71"/>
  <c r="M173" i="71"/>
  <c r="M173" i="1"/>
  <c r="M296" i="1"/>
  <c r="M296" i="71"/>
  <c r="M356" i="1"/>
  <c r="M356" i="71"/>
  <c r="M163" i="1"/>
  <c r="M163" i="71"/>
  <c r="M213" i="71"/>
  <c r="M213" i="1"/>
  <c r="M74" i="1"/>
  <c r="M74" i="71"/>
  <c r="M326" i="1"/>
  <c r="M326" i="71"/>
  <c r="M322" i="1"/>
  <c r="M322" i="71"/>
  <c r="M188" i="1"/>
  <c r="M188" i="71"/>
  <c r="M360" i="71"/>
  <c r="M360" i="1"/>
  <c r="M325" i="71"/>
  <c r="M325" i="1"/>
  <c r="M45" i="71"/>
  <c r="M45" i="1"/>
  <c r="M171" i="1"/>
  <c r="M171" i="71"/>
  <c r="M376" i="71"/>
  <c r="M376" i="1"/>
  <c r="M352" i="71"/>
  <c r="M352" i="1"/>
  <c r="S45" i="21"/>
  <c r="S49" i="21"/>
  <c r="S51" i="21"/>
  <c r="S46" i="21"/>
  <c r="S47" i="21"/>
  <c r="U318" i="62"/>
  <c r="S51" i="73"/>
  <c r="S46" i="73"/>
  <c r="U254" i="72"/>
  <c r="U254" i="62"/>
  <c r="U246" i="62"/>
  <c r="U244" i="62"/>
  <c r="U244" i="72"/>
  <c r="S47" i="73"/>
  <c r="U255" i="62"/>
  <c r="AY264" i="1"/>
  <c r="AY264" i="71" s="1"/>
  <c r="AY274" i="1"/>
  <c r="AY274" i="71" s="1"/>
  <c r="AY270" i="1"/>
  <c r="AY270" i="71" s="1"/>
  <c r="AY283" i="1"/>
  <c r="AY283" i="71" s="1"/>
  <c r="AY269" i="1"/>
  <c r="AY269" i="71" s="1"/>
  <c r="AY273" i="1"/>
  <c r="AY273" i="71" s="1"/>
  <c r="AY265" i="1"/>
  <c r="AY265" i="71" s="1"/>
  <c r="AY267" i="1"/>
  <c r="AY267" i="71" s="1"/>
  <c r="AY371" i="1"/>
  <c r="AY371" i="71" s="1"/>
  <c r="AY276" i="1"/>
  <c r="AY276" i="71" s="1"/>
  <c r="AY268" i="1"/>
  <c r="AY268" i="71" s="1"/>
  <c r="AY348" i="1"/>
  <c r="AY348" i="71" s="1"/>
  <c r="AY266" i="1"/>
  <c r="AY266" i="71" s="1"/>
  <c r="AY338" i="1"/>
  <c r="AY338" i="71" s="1"/>
  <c r="AY275" i="1"/>
  <c r="AY275" i="71" s="1"/>
  <c r="AY305" i="1"/>
  <c r="AY305" i="71" s="1"/>
  <c r="U253" i="62"/>
  <c r="U250" i="62"/>
  <c r="S45" i="73"/>
  <c r="U250" i="72"/>
  <c r="S49" i="73"/>
  <c r="AZ21" i="1"/>
  <c r="AY301" i="1"/>
  <c r="AY301" i="71" s="1"/>
  <c r="AY310" i="1"/>
  <c r="AY310" i="71" s="1"/>
  <c r="AY362" i="1"/>
  <c r="AY362" i="71" s="1"/>
  <c r="AY324" i="1"/>
  <c r="AY324" i="71" s="1"/>
  <c r="AY313" i="1"/>
  <c r="AY313" i="71" s="1"/>
  <c r="AY296" i="1"/>
  <c r="AY296" i="71" s="1"/>
  <c r="AY118" i="1"/>
  <c r="AY118" i="71" s="1"/>
  <c r="AY297" i="1"/>
  <c r="AY297" i="71" s="1"/>
  <c r="AY300" i="1"/>
  <c r="AY300" i="71" s="1"/>
  <c r="AY344" i="1"/>
  <c r="AY344" i="71" s="1"/>
  <c r="AY319" i="1"/>
  <c r="AY319" i="71" s="1"/>
  <c r="AY359" i="1"/>
  <c r="AY359" i="71" s="1"/>
  <c r="AY354" i="1"/>
  <c r="AY354" i="71" s="1"/>
  <c r="AY332" i="1"/>
  <c r="AY332" i="71" s="1"/>
  <c r="AY355" i="1"/>
  <c r="AY355" i="71" s="1"/>
  <c r="AY292" i="1"/>
  <c r="AY292" i="71" s="1"/>
  <c r="AY351" i="1"/>
  <c r="AY351" i="71" s="1"/>
  <c r="AY331" i="1"/>
  <c r="AY331" i="71" s="1"/>
  <c r="AY328" i="1"/>
  <c r="AY328" i="71" s="1"/>
  <c r="AY337" i="1"/>
  <c r="AY337" i="71" s="1"/>
  <c r="AY372" i="1"/>
  <c r="AY372" i="71" s="1"/>
  <c r="AY358" i="1"/>
  <c r="AY358" i="71" s="1"/>
  <c r="AY335" i="1"/>
  <c r="AY335" i="71" s="1"/>
  <c r="AY363" i="1"/>
  <c r="AY363" i="71" s="1"/>
  <c r="AY361" i="1"/>
  <c r="AY361" i="71" s="1"/>
  <c r="AY175" i="1"/>
  <c r="AY175" i="71" s="1"/>
  <c r="AY308" i="1"/>
  <c r="AY308" i="71" s="1"/>
  <c r="AY312" i="1"/>
  <c r="AY312" i="71" s="1"/>
  <c r="AY315" i="1"/>
  <c r="AY315" i="71" s="1"/>
  <c r="AY330" i="1"/>
  <c r="AY330" i="71" s="1"/>
  <c r="AY311" i="1"/>
  <c r="AY311" i="71" s="1"/>
  <c r="AY167" i="1"/>
  <c r="AY167" i="71" s="1"/>
  <c r="AY334" i="1"/>
  <c r="AY334" i="71" s="1"/>
  <c r="AY317" i="1"/>
  <c r="AY317" i="71" s="1"/>
  <c r="AY350" i="1"/>
  <c r="AY350" i="71" s="1"/>
  <c r="AY349" i="1"/>
  <c r="AY349" i="71" s="1"/>
  <c r="AY366" i="1"/>
  <c r="AY366" i="71" s="1"/>
  <c r="AY239" i="1"/>
  <c r="AY239" i="71" s="1"/>
  <c r="AY214" i="1"/>
  <c r="AY214" i="71" s="1"/>
  <c r="AY345" i="1"/>
  <c r="AY345" i="71" s="1"/>
  <c r="AY367" i="1"/>
  <c r="AY367" i="71" s="1"/>
  <c r="AY318" i="1"/>
  <c r="AY318" i="71" s="1"/>
  <c r="AY356" i="1"/>
  <c r="AY356" i="71" s="1"/>
  <c r="AY333" i="1"/>
  <c r="AY333" i="71" s="1"/>
  <c r="AY360" i="1"/>
  <c r="AY360" i="71" s="1"/>
  <c r="AY321" i="1"/>
  <c r="AY321" i="71" s="1"/>
  <c r="AY347" i="1"/>
  <c r="AY347" i="71" s="1"/>
  <c r="AY306" i="1"/>
  <c r="AY306" i="71" s="1"/>
  <c r="AY293" i="1"/>
  <c r="AY293" i="71" s="1"/>
  <c r="AY314" i="1"/>
  <c r="AY314" i="71" s="1"/>
  <c r="AY327" i="1"/>
  <c r="AY327" i="71" s="1"/>
  <c r="AY304" i="1"/>
  <c r="AY304" i="71" s="1"/>
  <c r="AY369" i="1"/>
  <c r="AY369" i="71" s="1"/>
  <c r="AY209" i="1"/>
  <c r="AY209" i="71" s="1"/>
  <c r="AY376" i="1"/>
  <c r="AY376" i="71" s="1"/>
  <c r="AY323" i="1"/>
  <c r="AY323" i="71" s="1"/>
  <c r="AY370" i="1"/>
  <c r="AY370" i="71" s="1"/>
  <c r="AY368" i="1"/>
  <c r="AY368" i="71" s="1"/>
  <c r="AY302" i="1"/>
  <c r="AY302" i="71" s="1"/>
  <c r="AY346" i="1"/>
  <c r="AY346" i="71" s="1"/>
  <c r="AY200" i="1"/>
  <c r="AY200" i="71" s="1"/>
  <c r="AY325" i="1"/>
  <c r="AY325" i="71" s="1"/>
  <c r="AY364" i="1"/>
  <c r="AY364" i="71" s="1"/>
  <c r="AY316" i="1"/>
  <c r="AY316" i="71" s="1"/>
  <c r="AY365" i="1"/>
  <c r="AY365" i="71" s="1"/>
  <c r="AY336" i="1"/>
  <c r="AY336" i="71" s="1"/>
  <c r="AY320" i="1"/>
  <c r="AY320" i="71" s="1"/>
  <c r="AY291" i="1"/>
  <c r="AY291" i="71" s="1"/>
  <c r="AY357" i="1"/>
  <c r="AY357" i="71" s="1"/>
  <c r="AY211" i="1"/>
  <c r="AY211" i="71" s="1"/>
  <c r="AY299" i="1"/>
  <c r="AY299" i="71" s="1"/>
  <c r="AY295" i="1"/>
  <c r="AY295" i="71" s="1"/>
  <c r="AY144" i="1"/>
  <c r="AY144" i="71" s="1"/>
  <c r="AY307" i="1"/>
  <c r="AY307" i="71" s="1"/>
  <c r="AY298" i="1"/>
  <c r="AY298" i="71" s="1"/>
  <c r="AY329" i="1"/>
  <c r="AY329" i="71" s="1"/>
  <c r="AY290" i="1"/>
  <c r="AY290" i="71" s="1"/>
  <c r="AY322" i="1"/>
  <c r="AY322" i="71" s="1"/>
  <c r="AY353" i="1"/>
  <c r="AY353" i="71" s="1"/>
  <c r="AY309" i="1"/>
  <c r="AY309" i="71" s="1"/>
  <c r="AY326" i="1"/>
  <c r="AY326" i="71" s="1"/>
  <c r="AY352" i="1"/>
  <c r="AY352" i="71" s="1"/>
  <c r="AZ21" i="71"/>
  <c r="BI22" i="71"/>
  <c r="BQ294" i="1"/>
  <c r="BQ294" i="71" s="1"/>
  <c r="V26" i="73"/>
  <c r="V41" i="73"/>
  <c r="V21" i="73"/>
  <c r="V34" i="73"/>
  <c r="V30" i="73"/>
  <c r="V32" i="73"/>
  <c r="V39" i="73"/>
  <c r="V14" i="21"/>
  <c r="V42" i="73"/>
  <c r="V9" i="73"/>
  <c r="V14" i="73"/>
  <c r="V8" i="73"/>
  <c r="V52" i="73"/>
  <c r="V38" i="73"/>
  <c r="V20" i="73"/>
  <c r="V40" i="73"/>
  <c r="V24" i="73"/>
  <c r="V25" i="73"/>
  <c r="V31" i="73"/>
  <c r="V19" i="73"/>
  <c r="V11" i="73"/>
  <c r="V12" i="73"/>
  <c r="V10" i="73"/>
  <c r="V22" i="73"/>
  <c r="V18" i="73"/>
  <c r="V13" i="21"/>
  <c r="V13" i="73"/>
  <c r="V28" i="73"/>
  <c r="V11" i="21"/>
  <c r="V15" i="21"/>
  <c r="V17" i="73"/>
  <c r="V15" i="73"/>
  <c r="V43" i="73"/>
  <c r="V37" i="73"/>
  <c r="V27" i="73"/>
  <c r="V9" i="21"/>
  <c r="V35" i="73"/>
  <c r="V29" i="73"/>
  <c r="V10" i="21"/>
  <c r="V8" i="21"/>
  <c r="V12" i="21"/>
  <c r="X86" i="62"/>
  <c r="X225" i="62"/>
  <c r="X81" i="72"/>
  <c r="X209" i="62"/>
  <c r="X82" i="62"/>
  <c r="X223" i="72"/>
  <c r="X354" i="62"/>
  <c r="X33" i="72"/>
  <c r="X207" i="62"/>
  <c r="X207" i="72"/>
  <c r="X188" i="72"/>
  <c r="X43" i="62"/>
  <c r="X44" i="62"/>
  <c r="X354" i="72"/>
  <c r="X87" i="62"/>
  <c r="X33" i="62"/>
  <c r="X199" i="62"/>
  <c r="X44" i="72"/>
  <c r="X40" i="62"/>
  <c r="X220" i="72"/>
  <c r="X5" i="62"/>
  <c r="X12" i="62"/>
  <c r="X114" i="62"/>
  <c r="X88" i="62"/>
  <c r="X209" i="72"/>
  <c r="X65" i="72"/>
  <c r="X23" i="62"/>
  <c r="X110" i="62"/>
  <c r="X201" i="72"/>
  <c r="X217" i="62"/>
  <c r="X87" i="72"/>
  <c r="X74" i="62"/>
  <c r="X25" i="62"/>
  <c r="X6" i="72"/>
  <c r="X6" i="62"/>
  <c r="X65" i="62"/>
  <c r="X110" i="72"/>
  <c r="X188" i="62"/>
  <c r="X5" i="72"/>
  <c r="X235" i="62"/>
  <c r="X12" i="72"/>
  <c r="X78" i="62"/>
  <c r="X223" i="62"/>
  <c r="X86" i="72"/>
  <c r="X81" i="62"/>
  <c r="X225" i="72"/>
  <c r="X114" i="72"/>
  <c r="X40" i="72"/>
  <c r="X36" i="62"/>
  <c r="X29" i="62"/>
  <c r="X29" i="72"/>
  <c r="X43" i="72"/>
  <c r="X97" i="62"/>
  <c r="X83" i="62"/>
  <c r="X201" i="62"/>
  <c r="X88" i="72"/>
  <c r="X128" i="62"/>
  <c r="X220" i="62"/>
  <c r="X128" i="72"/>
  <c r="X71" i="62"/>
  <c r="X51" i="62"/>
  <c r="X10" i="62"/>
  <c r="X82" i="72"/>
  <c r="X27" i="62"/>
  <c r="X42" i="62"/>
  <c r="X18" i="62"/>
  <c r="X64" i="62"/>
  <c r="X25" i="72"/>
  <c r="X105" i="62"/>
  <c r="X96" i="62"/>
  <c r="X9" i="62"/>
  <c r="X34" i="62"/>
  <c r="X41" i="62"/>
  <c r="X37" i="62"/>
  <c r="X237" i="62"/>
  <c r="X56" i="62"/>
  <c r="X154" i="62"/>
  <c r="X216" i="62"/>
  <c r="X113" i="62"/>
  <c r="X13" i="62"/>
  <c r="X71" i="72"/>
  <c r="X208" i="62"/>
  <c r="X49" i="62"/>
  <c r="X51" i="72"/>
  <c r="X235" i="72"/>
  <c r="X85" i="62"/>
  <c r="X172" i="62"/>
  <c r="X46" i="62"/>
  <c r="X103" i="62"/>
  <c r="X102" i="62"/>
  <c r="X23" i="72"/>
  <c r="X52" i="62"/>
  <c r="X102" i="72"/>
  <c r="X83" i="72"/>
  <c r="X171" i="62"/>
  <c r="X76" i="62"/>
  <c r="X97" i="72"/>
  <c r="X178" i="62"/>
  <c r="X80" i="62"/>
  <c r="X17" i="62"/>
  <c r="X7" i="62"/>
  <c r="X54" i="62"/>
  <c r="X38" i="62"/>
  <c r="X91" i="62"/>
  <c r="X165" i="62"/>
  <c r="X28" i="62"/>
  <c r="X16" i="62"/>
  <c r="X39" i="62"/>
  <c r="X48" i="62"/>
  <c r="X164" i="62"/>
  <c r="X199" i="72"/>
  <c r="X224" i="62"/>
  <c r="X47" i="62"/>
  <c r="X170" i="62"/>
  <c r="X99" i="62"/>
  <c r="X20" i="62"/>
  <c r="X50" i="62"/>
  <c r="X63" i="62"/>
  <c r="X200" i="62"/>
  <c r="X104" i="62"/>
  <c r="X77" i="62"/>
  <c r="X53" i="62"/>
  <c r="X185" i="62"/>
  <c r="X101" i="62"/>
  <c r="X73" i="62"/>
  <c r="X57" i="62"/>
  <c r="X78" i="72"/>
  <c r="X61" i="62"/>
  <c r="X74" i="72"/>
  <c r="X22" i="62"/>
  <c r="X59" i="62"/>
  <c r="X10" i="72"/>
  <c r="X53" i="72"/>
  <c r="X107" i="62"/>
  <c r="X60" i="62"/>
  <c r="X129" i="62"/>
  <c r="X122" i="62"/>
  <c r="X21" i="72"/>
  <c r="X237" i="72"/>
  <c r="X21" i="62"/>
  <c r="X171" i="72"/>
  <c r="X76" i="72"/>
  <c r="X34" i="72"/>
  <c r="X200" i="72"/>
  <c r="X42" i="72"/>
  <c r="X172" i="72"/>
  <c r="X57" i="72"/>
  <c r="X85" i="72"/>
  <c r="X20" i="72"/>
  <c r="X113" i="72"/>
  <c r="X46" i="72"/>
  <c r="X103" i="72"/>
  <c r="X18" i="72"/>
  <c r="X77" i="72"/>
  <c r="X49" i="72"/>
  <c r="X13" i="72"/>
  <c r="X28" i="72"/>
  <c r="X17" i="72"/>
  <c r="X224" i="72"/>
  <c r="X165" i="72"/>
  <c r="X185" i="72"/>
  <c r="X127" i="62"/>
  <c r="X105" i="72"/>
  <c r="X64" i="72"/>
  <c r="X9" i="72"/>
  <c r="X16" i="72"/>
  <c r="X63" i="72"/>
  <c r="X91" i="72"/>
  <c r="X101" i="72"/>
  <c r="X54" i="72"/>
  <c r="X7" i="72"/>
  <c r="X36" i="72"/>
  <c r="X56" i="72"/>
  <c r="X96" i="72"/>
  <c r="X52" i="72"/>
  <c r="X178" i="72"/>
  <c r="X50" i="72"/>
  <c r="X80" i="72"/>
  <c r="X37" i="72"/>
  <c r="X27" i="72"/>
  <c r="X59" i="72"/>
  <c r="X216" i="72"/>
  <c r="X73" i="72"/>
  <c r="X164" i="72"/>
  <c r="X41" i="72"/>
  <c r="X47" i="72"/>
  <c r="X208" i="72"/>
  <c r="X170" i="72"/>
  <c r="X22" i="72"/>
  <c r="X48" i="72"/>
  <c r="X39" i="72"/>
  <c r="X99" i="72"/>
  <c r="X104" i="72"/>
  <c r="X38" i="72"/>
  <c r="X61" i="72"/>
  <c r="X217" i="72"/>
  <c r="X154" i="72"/>
  <c r="X183" i="62"/>
  <c r="X159" i="62"/>
  <c r="V44" i="73"/>
  <c r="X150" i="62"/>
  <c r="X62" i="62"/>
  <c r="X204" i="62"/>
  <c r="X241" i="62"/>
  <c r="X241" i="72"/>
  <c r="X267" i="62"/>
  <c r="X259" i="72"/>
  <c r="V48" i="73"/>
  <c r="V50" i="73"/>
  <c r="X148" i="62"/>
  <c r="X159" i="72"/>
  <c r="X252" i="62"/>
  <c r="X148" i="72"/>
  <c r="X259" i="62"/>
  <c r="X266" i="62"/>
  <c r="X242" i="72"/>
  <c r="X242" i="62"/>
  <c r="X179" i="62"/>
  <c r="X70" i="62"/>
  <c r="X69" i="62"/>
  <c r="X184" i="62"/>
  <c r="X130" i="62"/>
  <c r="X202" i="62"/>
  <c r="X236" i="62"/>
  <c r="X239" i="62"/>
  <c r="X268" i="62"/>
  <c r="X118" i="62"/>
  <c r="T130" i="72"/>
  <c r="N130" i="72"/>
  <c r="R130" i="72"/>
  <c r="W130" i="72"/>
  <c r="S130" i="72"/>
  <c r="Q130" i="72"/>
  <c r="Y130" i="72"/>
  <c r="V130" i="72"/>
  <c r="Q141" i="62"/>
  <c r="T141" i="62"/>
  <c r="W141" i="62"/>
  <c r="N141" i="62"/>
  <c r="S141" i="62"/>
  <c r="U141" i="62"/>
  <c r="R141" i="62"/>
  <c r="V141" i="62"/>
  <c r="Y141" i="62"/>
  <c r="X141" i="62"/>
  <c r="P141" i="62"/>
  <c r="U130" i="72"/>
  <c r="P130" i="72"/>
  <c r="R351" i="72"/>
  <c r="Q351" i="72"/>
  <c r="P351" i="72"/>
  <c r="T351" i="72"/>
  <c r="U351" i="72"/>
  <c r="S351" i="72"/>
  <c r="N351" i="72"/>
  <c r="Y218" i="72"/>
  <c r="P218" i="72"/>
  <c r="S218" i="72"/>
  <c r="U218" i="72"/>
  <c r="T218" i="72"/>
  <c r="W218" i="72"/>
  <c r="X218" i="72"/>
  <c r="R218" i="72"/>
  <c r="V218" i="72"/>
  <c r="N218" i="72"/>
  <c r="Q218" i="72"/>
  <c r="R322" i="72"/>
  <c r="V322" i="72"/>
  <c r="Q322" i="72"/>
  <c r="W322" i="72"/>
  <c r="Y322" i="72"/>
  <c r="P322" i="72"/>
  <c r="N322" i="72"/>
  <c r="U322" i="72"/>
  <c r="T322" i="72"/>
  <c r="S322" i="72"/>
  <c r="X322" i="72"/>
  <c r="N141" i="72"/>
  <c r="U141" i="72"/>
  <c r="R141" i="72"/>
  <c r="X141" i="72"/>
  <c r="P141" i="72"/>
  <c r="S141" i="72"/>
  <c r="Y141" i="72"/>
  <c r="V141" i="72"/>
  <c r="T141" i="72"/>
  <c r="W141" i="72"/>
  <c r="Q141" i="72"/>
  <c r="W58" i="72"/>
  <c r="S58" i="72"/>
  <c r="V58" i="72"/>
  <c r="N58" i="72"/>
  <c r="T58" i="72"/>
  <c r="Y58" i="72"/>
  <c r="U58" i="72"/>
  <c r="P58" i="72"/>
  <c r="R58" i="72"/>
  <c r="X58" i="72"/>
  <c r="Q58" i="72"/>
  <c r="N347" i="71" l="1"/>
  <c r="N347" i="1"/>
  <c r="N133" i="1"/>
  <c r="N133" i="71"/>
  <c r="N320" i="1"/>
  <c r="N320" i="71"/>
  <c r="N311" i="71"/>
  <c r="N311" i="1"/>
  <c r="N294" i="1"/>
  <c r="N294" i="71"/>
  <c r="N317" i="1"/>
  <c r="N317" i="71"/>
  <c r="N72" i="71"/>
  <c r="N72" i="1"/>
  <c r="N156" i="1"/>
  <c r="N156" i="71"/>
  <c r="N50" i="71"/>
  <c r="N50" i="1"/>
  <c r="N303" i="71"/>
  <c r="N303" i="1"/>
  <c r="N370" i="1"/>
  <c r="N370" i="71"/>
  <c r="N142" i="1"/>
  <c r="N142" i="71"/>
  <c r="N210" i="71"/>
  <c r="N210" i="1"/>
  <c r="N29" i="1"/>
  <c r="N29" i="71"/>
  <c r="N293" i="1"/>
  <c r="N293" i="71"/>
  <c r="N366" i="71"/>
  <c r="N366" i="1"/>
  <c r="N52" i="71"/>
  <c r="N52" i="1"/>
  <c r="N39" i="71"/>
  <c r="N39" i="1"/>
  <c r="N27" i="1"/>
  <c r="N27" i="71"/>
  <c r="N46" i="1"/>
  <c r="N46" i="71"/>
  <c r="N296" i="1"/>
  <c r="N296" i="71"/>
  <c r="N217" i="71"/>
  <c r="N217" i="1"/>
  <c r="N323" i="71"/>
  <c r="N323" i="1"/>
  <c r="N206" i="1"/>
  <c r="N206" i="71"/>
  <c r="N250" i="1"/>
  <c r="N250" i="71"/>
  <c r="N195" i="71"/>
  <c r="N195" i="1"/>
  <c r="N132" i="71"/>
  <c r="N132" i="1"/>
  <c r="N137" i="71"/>
  <c r="N137" i="1"/>
  <c r="N120" i="1"/>
  <c r="N120" i="71"/>
  <c r="N346" i="1"/>
  <c r="N346" i="71"/>
  <c r="N343" i="71"/>
  <c r="N343" i="1"/>
  <c r="N367" i="71"/>
  <c r="N367" i="1"/>
  <c r="N65" i="71"/>
  <c r="N65" i="1"/>
  <c r="N212" i="71"/>
  <c r="N212" i="1"/>
  <c r="N51" i="1"/>
  <c r="N51" i="71"/>
  <c r="N369" i="71"/>
  <c r="N369" i="1"/>
  <c r="N31" i="71"/>
  <c r="N31" i="1"/>
  <c r="N249" i="71"/>
  <c r="N249" i="1"/>
  <c r="N190" i="1"/>
  <c r="N190" i="71"/>
  <c r="N122" i="1"/>
  <c r="N122" i="71"/>
  <c r="N253" i="71"/>
  <c r="N253" i="1"/>
  <c r="N112" i="1"/>
  <c r="N112" i="71"/>
  <c r="N82" i="71"/>
  <c r="N82" i="1"/>
  <c r="N264" i="71"/>
  <c r="N264" i="1"/>
  <c r="N68" i="1"/>
  <c r="N68" i="71"/>
  <c r="N219" i="71"/>
  <c r="N219" i="1"/>
  <c r="N94" i="71"/>
  <c r="N94" i="1"/>
  <c r="N166" i="1"/>
  <c r="N166" i="71"/>
  <c r="N328" i="71"/>
  <c r="N328" i="1"/>
  <c r="N118" i="1"/>
  <c r="N118" i="71"/>
  <c r="N309" i="71"/>
  <c r="N309" i="1"/>
  <c r="N245" i="71"/>
  <c r="N245" i="1"/>
  <c r="N360" i="1"/>
  <c r="N360" i="71"/>
  <c r="N140" i="1"/>
  <c r="N140" i="71"/>
  <c r="N185" i="71"/>
  <c r="N185" i="1"/>
  <c r="N113" i="1"/>
  <c r="N113" i="71"/>
  <c r="N139" i="1"/>
  <c r="N139" i="71"/>
  <c r="M22" i="1"/>
  <c r="N221" i="1"/>
  <c r="N221" i="71"/>
  <c r="N335" i="71"/>
  <c r="N335" i="1"/>
  <c r="N80" i="1"/>
  <c r="N80" i="71"/>
  <c r="N298" i="1"/>
  <c r="N298" i="71"/>
  <c r="N101" i="71"/>
  <c r="N101" i="1"/>
  <c r="N184" i="71"/>
  <c r="N184" i="1"/>
  <c r="N242" i="71"/>
  <c r="N242" i="1"/>
  <c r="N151" i="1"/>
  <c r="N151" i="71"/>
  <c r="N356" i="1"/>
  <c r="N356" i="71"/>
  <c r="N175" i="71"/>
  <c r="N175" i="1"/>
  <c r="N259" i="71"/>
  <c r="N259" i="1"/>
  <c r="N316" i="1"/>
  <c r="N316" i="71"/>
  <c r="N330" i="1"/>
  <c r="N330" i="71"/>
  <c r="N192" i="71"/>
  <c r="N192" i="1"/>
  <c r="N278" i="1"/>
  <c r="N278" i="71"/>
  <c r="N270" i="1"/>
  <c r="N270" i="71"/>
  <c r="N292" i="1"/>
  <c r="N292" i="71"/>
  <c r="N108" i="1"/>
  <c r="N108" i="71"/>
  <c r="N191" i="71"/>
  <c r="N191" i="1"/>
  <c r="N227" i="1"/>
  <c r="N227" i="71"/>
  <c r="N349" i="71"/>
  <c r="N349" i="1"/>
  <c r="N62" i="71"/>
  <c r="N62" i="1"/>
  <c r="N187" i="1"/>
  <c r="N187" i="71"/>
  <c r="N197" i="1"/>
  <c r="N197" i="71"/>
  <c r="N43" i="71"/>
  <c r="N43" i="1"/>
  <c r="N81" i="71"/>
  <c r="N81" i="1"/>
  <c r="N209" i="71"/>
  <c r="N209" i="1"/>
  <c r="N179" i="1"/>
  <c r="N179" i="71"/>
  <c r="N161" i="1"/>
  <c r="N161" i="71"/>
  <c r="N256" i="1"/>
  <c r="N256" i="71"/>
  <c r="N30" i="1"/>
  <c r="N30" i="71"/>
  <c r="N268" i="71"/>
  <c r="N268" i="1"/>
  <c r="N239" i="1"/>
  <c r="N239" i="71"/>
  <c r="N302" i="1"/>
  <c r="N302" i="71"/>
  <c r="N35" i="71"/>
  <c r="N35" i="1"/>
  <c r="N327" i="1"/>
  <c r="N327" i="71"/>
  <c r="N321" i="71"/>
  <c r="N321" i="1"/>
  <c r="N104" i="1"/>
  <c r="N104" i="71"/>
  <c r="N344" i="71"/>
  <c r="N344" i="1"/>
  <c r="N86" i="71"/>
  <c r="N86" i="1"/>
  <c r="N41" i="71"/>
  <c r="N41" i="1"/>
  <c r="N318" i="71"/>
  <c r="N318" i="1"/>
  <c r="N214" i="1"/>
  <c r="N214" i="71"/>
  <c r="N300" i="1"/>
  <c r="N300" i="71"/>
  <c r="N332" i="71"/>
  <c r="N332" i="1"/>
  <c r="N204" i="71"/>
  <c r="N204" i="1"/>
  <c r="N355" i="71"/>
  <c r="N355" i="1"/>
  <c r="N164" i="71"/>
  <c r="N164" i="1"/>
  <c r="N193" i="71"/>
  <c r="N193" i="1"/>
  <c r="N63" i="1"/>
  <c r="N63" i="71"/>
  <c r="N96" i="71"/>
  <c r="N96" i="1"/>
  <c r="N216" i="71"/>
  <c r="N216" i="1"/>
  <c r="N283" i="1"/>
  <c r="N283" i="71"/>
  <c r="N28" i="71"/>
  <c r="N28" i="1"/>
  <c r="N240" i="1"/>
  <c r="N240" i="71"/>
  <c r="N176" i="1"/>
  <c r="N176" i="71"/>
  <c r="N359" i="1"/>
  <c r="N359" i="71"/>
  <c r="N57" i="1"/>
  <c r="N57" i="71"/>
  <c r="N188" i="71"/>
  <c r="N188" i="1"/>
  <c r="N202" i="71"/>
  <c r="N202" i="1"/>
  <c r="N314" i="1"/>
  <c r="N314" i="71"/>
  <c r="N306" i="71"/>
  <c r="N306" i="1"/>
  <c r="N169" i="1"/>
  <c r="N169" i="71"/>
  <c r="N325" i="1"/>
  <c r="N325" i="71"/>
  <c r="N91" i="1"/>
  <c r="N91" i="71"/>
  <c r="N87" i="1"/>
  <c r="N87" i="71"/>
  <c r="N110" i="71"/>
  <c r="N110" i="1"/>
  <c r="N274" i="1"/>
  <c r="N274" i="71"/>
  <c r="N257" i="71"/>
  <c r="N257" i="1"/>
  <c r="N236" i="71"/>
  <c r="N236" i="1"/>
  <c r="N254" i="1"/>
  <c r="N254" i="71"/>
  <c r="N260" i="71"/>
  <c r="N260" i="1"/>
  <c r="N117" i="1"/>
  <c r="N117" i="71"/>
  <c r="N189" i="71"/>
  <c r="N189" i="1"/>
  <c r="N33" i="1"/>
  <c r="N33" i="71"/>
  <c r="N248" i="71"/>
  <c r="N248" i="1"/>
  <c r="N232" i="71"/>
  <c r="N232" i="1"/>
  <c r="N315" i="71"/>
  <c r="N315" i="1"/>
  <c r="N34" i="1"/>
  <c r="N34" i="71"/>
  <c r="N364" i="71"/>
  <c r="N364" i="1"/>
  <c r="N263" i="71"/>
  <c r="N263" i="1"/>
  <c r="N222" i="1"/>
  <c r="N222" i="71"/>
  <c r="N273" i="71"/>
  <c r="N273" i="1"/>
  <c r="N123" i="1"/>
  <c r="N123" i="71"/>
  <c r="N159" i="71"/>
  <c r="N159" i="1"/>
  <c r="N99" i="1"/>
  <c r="N99" i="71"/>
  <c r="N83" i="71"/>
  <c r="N83" i="1"/>
  <c r="N361" i="71"/>
  <c r="N361" i="1"/>
  <c r="N150" i="71"/>
  <c r="N150" i="1"/>
  <c r="N280" i="71"/>
  <c r="N280" i="1"/>
  <c r="N246" i="1"/>
  <c r="N246" i="71"/>
  <c r="N351" i="1"/>
  <c r="N351" i="71"/>
  <c r="N272" i="1"/>
  <c r="N272" i="71"/>
  <c r="N336" i="71"/>
  <c r="N336" i="1"/>
  <c r="N374" i="71"/>
  <c r="N374" i="1"/>
  <c r="N350" i="1"/>
  <c r="N350" i="71"/>
  <c r="N376" i="71"/>
  <c r="N376" i="1"/>
  <c r="N265" i="71"/>
  <c r="N265" i="1"/>
  <c r="O328" i="29"/>
  <c r="O297" i="29"/>
  <c r="O166" i="29"/>
  <c r="O313" i="29"/>
  <c r="O357" i="29"/>
  <c r="O352" i="29"/>
  <c r="O310" i="29"/>
  <c r="O358" i="29"/>
  <c r="O300" i="29"/>
  <c r="O294" i="29"/>
  <c r="O214" i="29"/>
  <c r="O376" i="29"/>
  <c r="O350" i="29"/>
  <c r="O167" i="29"/>
  <c r="O362" i="29"/>
  <c r="O164" i="29"/>
  <c r="O308" i="29"/>
  <c r="O311" i="29"/>
  <c r="O279" i="29"/>
  <c r="O254" i="29"/>
  <c r="O128" i="29"/>
  <c r="O64" i="29"/>
  <c r="O217" i="29"/>
  <c r="O229" i="29"/>
  <c r="O369" i="29"/>
  <c r="O211" i="29"/>
  <c r="O169" i="29"/>
  <c r="O35" i="29"/>
  <c r="O320" i="29"/>
  <c r="O158" i="29"/>
  <c r="O351" i="29"/>
  <c r="O212" i="29"/>
  <c r="O204" i="29"/>
  <c r="O97" i="29"/>
  <c r="O182" i="29"/>
  <c r="O277" i="29"/>
  <c r="O218" i="29"/>
  <c r="O264" i="29"/>
  <c r="O269" i="29"/>
  <c r="O141" i="29"/>
  <c r="O155" i="29"/>
  <c r="O289" i="29"/>
  <c r="O270" i="29"/>
  <c r="O290" i="29"/>
  <c r="O120" i="29"/>
  <c r="O189" i="29"/>
  <c r="O203" i="29"/>
  <c r="O273" i="29"/>
  <c r="O213" i="29"/>
  <c r="O146" i="29"/>
  <c r="O93" i="29"/>
  <c r="O283" i="29"/>
  <c r="O83" i="29"/>
  <c r="O102" i="29"/>
  <c r="O196" i="29"/>
  <c r="O50" i="29"/>
  <c r="O87" i="29"/>
  <c r="O296" i="29"/>
  <c r="O232" i="29"/>
  <c r="O253" i="29"/>
  <c r="O303" i="29"/>
  <c r="O263" i="29"/>
  <c r="O77" i="29"/>
  <c r="O110" i="29"/>
  <c r="O325" i="29"/>
  <c r="O61" i="29"/>
  <c r="O241" i="29"/>
  <c r="O121" i="29"/>
  <c r="O171" i="29"/>
  <c r="O150" i="29"/>
  <c r="O79" i="29"/>
  <c r="O145" i="29"/>
  <c r="O198" i="29"/>
  <c r="O195" i="29"/>
  <c r="O104" i="29"/>
  <c r="O116" i="29"/>
  <c r="O201" i="29"/>
  <c r="O72" i="29"/>
  <c r="O335" i="29"/>
  <c r="O88" i="29"/>
  <c r="O244" i="29"/>
  <c r="O228" i="29"/>
  <c r="O356" i="29"/>
  <c r="O251" i="29"/>
  <c r="O124" i="29"/>
  <c r="O153" i="29"/>
  <c r="O41" i="29"/>
  <c r="O55" i="29"/>
  <c r="O178" i="29"/>
  <c r="O107" i="29"/>
  <c r="O274" i="29"/>
  <c r="O343" i="29"/>
  <c r="O247" i="29"/>
  <c r="O134" i="29"/>
  <c r="O186" i="29"/>
  <c r="O125" i="29"/>
  <c r="O47" i="29"/>
  <c r="O89" i="29"/>
  <c r="O84" i="29"/>
  <c r="O115" i="29"/>
  <c r="O193" i="29"/>
  <c r="O347" i="29"/>
  <c r="O342" i="29"/>
  <c r="O355" i="29"/>
  <c r="O301" i="29"/>
  <c r="O246" i="29"/>
  <c r="O333" i="29"/>
  <c r="O113" i="29"/>
  <c r="O109" i="29"/>
  <c r="O331" i="29"/>
  <c r="O373" i="29"/>
  <c r="O365" i="29"/>
  <c r="O281" i="29"/>
  <c r="O91" i="29"/>
  <c r="O114" i="29"/>
  <c r="O85" i="29"/>
  <c r="O363" i="29"/>
  <c r="O174" i="29"/>
  <c r="O340" i="29"/>
  <c r="O305" i="29"/>
  <c r="O92" i="29"/>
  <c r="O96" i="29"/>
  <c r="O151" i="29"/>
  <c r="O140" i="29"/>
  <c r="O354" i="29"/>
  <c r="O321" i="29"/>
  <c r="O44" i="29"/>
  <c r="O248" i="29"/>
  <c r="O268" i="29"/>
  <c r="O230" i="29"/>
  <c r="O188" i="29"/>
  <c r="O70" i="29"/>
  <c r="O37" i="29"/>
  <c r="O82" i="29"/>
  <c r="O177" i="29"/>
  <c r="O62" i="29"/>
  <c r="O233" i="29"/>
  <c r="O319" i="29"/>
  <c r="O209" i="29"/>
  <c r="O282" i="29"/>
  <c r="O339" i="29"/>
  <c r="O227" i="29"/>
  <c r="O278" i="29"/>
  <c r="O106" i="29"/>
  <c r="O30" i="29"/>
  <c r="O210" i="29"/>
  <c r="O252" i="29"/>
  <c r="O147" i="29"/>
  <c r="O309" i="29"/>
  <c r="O180" i="29"/>
  <c r="O258" i="29"/>
  <c r="O197" i="29"/>
  <c r="O315" i="29"/>
  <c r="O60" i="29"/>
  <c r="O130" i="29"/>
  <c r="O49" i="29"/>
  <c r="O54" i="29"/>
  <c r="O219" i="29"/>
  <c r="O284" i="29"/>
  <c r="O48" i="29"/>
  <c r="O348" i="29"/>
  <c r="O208" i="29"/>
  <c r="O364" i="29"/>
  <c r="O223" i="29"/>
  <c r="O29" i="29"/>
  <c r="O257" i="29"/>
  <c r="O65" i="29"/>
  <c r="O28" i="29"/>
  <c r="O288" i="29"/>
  <c r="O63" i="29"/>
  <c r="O26" i="29"/>
  <c r="O75" i="29"/>
  <c r="O179" i="29"/>
  <c r="O304" i="29"/>
  <c r="O160" i="29"/>
  <c r="O224" i="29"/>
  <c r="O66" i="29"/>
  <c r="O80" i="29"/>
  <c r="O312" i="29"/>
  <c r="O271" i="29"/>
  <c r="O337" i="29"/>
  <c r="O298" i="29"/>
  <c r="O135" i="29"/>
  <c r="O205" i="29"/>
  <c r="O185" i="29"/>
  <c r="O225" i="29"/>
  <c r="O142" i="29"/>
  <c r="O261" i="29"/>
  <c r="O43" i="29"/>
  <c r="O239" i="29"/>
  <c r="O68" i="29"/>
  <c r="O191" i="29"/>
  <c r="O267" i="29"/>
  <c r="O280" i="29"/>
  <c r="O326" i="29"/>
  <c r="O132" i="29"/>
  <c r="O148" i="29"/>
  <c r="O100" i="29"/>
  <c r="O276" i="29"/>
  <c r="O71" i="29"/>
  <c r="O45" i="29"/>
  <c r="O353" i="29"/>
  <c r="O318" i="29"/>
  <c r="O95" i="29"/>
  <c r="O215" i="29"/>
  <c r="O216" i="29"/>
  <c r="O220" i="29"/>
  <c r="O202" i="29"/>
  <c r="O323" i="29"/>
  <c r="O359" i="29"/>
  <c r="O46" i="29"/>
  <c r="O332" i="29"/>
  <c r="O58" i="29"/>
  <c r="O299" i="29"/>
  <c r="O338" i="29"/>
  <c r="O322" i="29"/>
  <c r="O31" i="29"/>
  <c r="O119" i="29"/>
  <c r="O126" i="29"/>
  <c r="O361" i="29"/>
  <c r="O69" i="29"/>
  <c r="O242" i="29"/>
  <c r="O314" i="29"/>
  <c r="O256" i="29"/>
  <c r="O51" i="29"/>
  <c r="O152" i="29"/>
  <c r="O112" i="29"/>
  <c r="O56" i="29"/>
  <c r="O336" i="29"/>
  <c r="O190" i="29"/>
  <c r="O272" i="29"/>
  <c r="O262" i="29"/>
  <c r="O159" i="29"/>
  <c r="O86" i="29"/>
  <c r="O286" i="29"/>
  <c r="O245" i="29"/>
  <c r="O330" i="29"/>
  <c r="O105" i="29"/>
  <c r="O94" i="29"/>
  <c r="O344" i="29"/>
  <c r="O199" i="29"/>
  <c r="O368" i="29"/>
  <c r="O349" i="29"/>
  <c r="O259" i="29"/>
  <c r="O173" i="29"/>
  <c r="O76" i="29"/>
  <c r="O108" i="29"/>
  <c r="O127" i="29"/>
  <c r="O200" i="29"/>
  <c r="O231" i="29"/>
  <c r="O345" i="29"/>
  <c r="O302" i="29"/>
  <c r="O341" i="29"/>
  <c r="O90" i="29"/>
  <c r="O250" i="29"/>
  <c r="O292" i="29"/>
  <c r="O207" i="29"/>
  <c r="O162" i="29"/>
  <c r="O136" i="29"/>
  <c r="O52" i="29"/>
  <c r="O285" i="29"/>
  <c r="O111" i="29"/>
  <c r="O334" i="29"/>
  <c r="O33" i="29"/>
  <c r="O234" i="29"/>
  <c r="O266" i="29"/>
  <c r="O329" i="29"/>
  <c r="O249" i="29"/>
  <c r="O131" i="29"/>
  <c r="O327" i="29"/>
  <c r="O149" i="29"/>
  <c r="O172" i="29"/>
  <c r="O99" i="29"/>
  <c r="O144" i="29"/>
  <c r="O27" i="29"/>
  <c r="O143" i="29"/>
  <c r="O122" i="29"/>
  <c r="O78" i="29"/>
  <c r="O81" i="29"/>
  <c r="O154" i="29"/>
  <c r="O236" i="29"/>
  <c r="O317" i="29"/>
  <c r="O170" i="29"/>
  <c r="O255" i="29"/>
  <c r="O366" i="29"/>
  <c r="O133" i="29"/>
  <c r="O103" i="29"/>
  <c r="O194" i="29"/>
  <c r="O123" i="29"/>
  <c r="O39" i="29"/>
  <c r="O117" i="29"/>
  <c r="O157" i="29"/>
  <c r="O291" i="29"/>
  <c r="O275" i="29"/>
  <c r="O181" i="29"/>
  <c r="O260" i="29"/>
  <c r="O293" i="29"/>
  <c r="O184" i="29"/>
  <c r="O371" i="29"/>
  <c r="O324" i="29"/>
  <c r="O243" i="29"/>
  <c r="O53" i="29"/>
  <c r="O161" i="29"/>
  <c r="O139" i="29"/>
  <c r="O306" i="29"/>
  <c r="O192" i="29"/>
  <c r="O36" i="29"/>
  <c r="O156" i="29"/>
  <c r="O226" i="29"/>
  <c r="O221" i="29"/>
  <c r="O238" i="29"/>
  <c r="O165" i="29"/>
  <c r="O206" i="29"/>
  <c r="O307" i="29"/>
  <c r="O346" i="29"/>
  <c r="O129" i="29"/>
  <c r="O34" i="29"/>
  <c r="O235" i="29"/>
  <c r="O222" i="29"/>
  <c r="O118" i="29"/>
  <c r="O74" i="29"/>
  <c r="O183" i="29"/>
  <c r="O187" i="29"/>
  <c r="O138" i="29"/>
  <c r="O59" i="29"/>
  <c r="O295" i="29"/>
  <c r="O367" i="29"/>
  <c r="O240" i="29"/>
  <c r="O168" i="29"/>
  <c r="O372" i="29"/>
  <c r="O137" i="29"/>
  <c r="O98" i="29"/>
  <c r="O32" i="29"/>
  <c r="O175" i="29"/>
  <c r="O57" i="29"/>
  <c r="O38" i="29"/>
  <c r="O67" i="29"/>
  <c r="O360" i="29"/>
  <c r="O42" i="29"/>
  <c r="O163" i="29"/>
  <c r="O316" i="29"/>
  <c r="O237" i="29"/>
  <c r="O265" i="29"/>
  <c r="O370" i="29"/>
  <c r="O287" i="29"/>
  <c r="O176" i="29"/>
  <c r="O40" i="29"/>
  <c r="O73" i="29"/>
  <c r="O374" i="29"/>
  <c r="O101" i="29"/>
  <c r="O25" i="29"/>
  <c r="N258" i="1"/>
  <c r="N258" i="71"/>
  <c r="N200" i="1"/>
  <c r="N200" i="71"/>
  <c r="N276" i="71"/>
  <c r="N276" i="1"/>
  <c r="N251" i="1"/>
  <c r="N251" i="71"/>
  <c r="N203" i="71"/>
  <c r="N203" i="1"/>
  <c r="N181" i="1"/>
  <c r="N181" i="71"/>
  <c r="N55" i="71"/>
  <c r="N55" i="1"/>
  <c r="N211" i="1"/>
  <c r="N211" i="71"/>
  <c r="M22" i="71"/>
  <c r="N84" i="1"/>
  <c r="N84" i="71"/>
  <c r="N331" i="1"/>
  <c r="N331" i="71"/>
  <c r="N291" i="1"/>
  <c r="N291" i="71"/>
  <c r="N107" i="71"/>
  <c r="N107" i="1"/>
  <c r="N201" i="1"/>
  <c r="N201" i="71"/>
  <c r="N147" i="71"/>
  <c r="N147" i="1"/>
  <c r="N226" i="1"/>
  <c r="N226" i="71"/>
  <c r="N223" i="71"/>
  <c r="N223" i="1"/>
  <c r="N215" i="1"/>
  <c r="N215" i="71"/>
  <c r="N95" i="1"/>
  <c r="N95" i="71"/>
  <c r="N44" i="71"/>
  <c r="N44" i="1"/>
  <c r="N353" i="1"/>
  <c r="N353" i="71"/>
  <c r="N116" i="1"/>
  <c r="N116" i="71"/>
  <c r="N224" i="71"/>
  <c r="N224" i="1"/>
  <c r="N255" i="1"/>
  <c r="N255" i="71"/>
  <c r="N281" i="71"/>
  <c r="N281" i="1"/>
  <c r="N155" i="71"/>
  <c r="N155" i="1"/>
  <c r="N121" i="1"/>
  <c r="N121" i="71"/>
  <c r="N49" i="71"/>
  <c r="N49" i="1"/>
  <c r="N90" i="1"/>
  <c r="N90" i="71"/>
  <c r="N103" i="71"/>
  <c r="N103" i="1"/>
  <c r="N271" i="71"/>
  <c r="N271" i="1"/>
  <c r="N220" i="1"/>
  <c r="N220" i="71"/>
  <c r="N295" i="71"/>
  <c r="N295" i="1"/>
  <c r="N102" i="71"/>
  <c r="N102" i="1"/>
  <c r="N299" i="1"/>
  <c r="N299" i="71"/>
  <c r="N183" i="1"/>
  <c r="N183" i="71"/>
  <c r="N277" i="1"/>
  <c r="N277" i="71"/>
  <c r="N134" i="1"/>
  <c r="N134" i="71"/>
  <c r="N129" i="71"/>
  <c r="N129" i="1"/>
  <c r="N334" i="71"/>
  <c r="N334" i="1"/>
  <c r="N69" i="71"/>
  <c r="N69" i="1"/>
  <c r="N59" i="71"/>
  <c r="N59" i="1"/>
  <c r="N88" i="71"/>
  <c r="N88" i="1"/>
  <c r="N124" i="71"/>
  <c r="N124" i="1"/>
  <c r="N54" i="1"/>
  <c r="N54" i="71"/>
  <c r="N32" i="1"/>
  <c r="N32" i="71"/>
  <c r="N233" i="1"/>
  <c r="N233" i="71"/>
  <c r="N127" i="71"/>
  <c r="N127" i="1"/>
  <c r="N152" i="71"/>
  <c r="N152" i="1"/>
  <c r="N247" i="1"/>
  <c r="N247" i="71"/>
  <c r="N106" i="1"/>
  <c r="N106" i="71"/>
  <c r="N218" i="71"/>
  <c r="N218" i="1"/>
  <c r="N358" i="71"/>
  <c r="N358" i="1"/>
  <c r="N128" i="1"/>
  <c r="N128" i="71"/>
  <c r="N153" i="1"/>
  <c r="N153" i="71"/>
  <c r="N365" i="71"/>
  <c r="N365" i="1"/>
  <c r="N228" i="1"/>
  <c r="N228" i="71"/>
  <c r="N47" i="1"/>
  <c r="N47" i="71"/>
  <c r="N208" i="1"/>
  <c r="N208" i="71"/>
  <c r="N67" i="1"/>
  <c r="N67" i="71"/>
  <c r="N231" i="1"/>
  <c r="N231" i="71"/>
  <c r="N172" i="1"/>
  <c r="N172" i="71"/>
  <c r="N371" i="71"/>
  <c r="N371" i="1"/>
  <c r="N21" i="29"/>
  <c r="N25" i="71"/>
  <c r="N25" i="1"/>
  <c r="N157" i="1"/>
  <c r="N157" i="71"/>
  <c r="N56" i="71"/>
  <c r="N56" i="1"/>
  <c r="N78" i="1"/>
  <c r="N78" i="71"/>
  <c r="N53" i="1"/>
  <c r="N53" i="71"/>
  <c r="N163" i="1"/>
  <c r="N163" i="71"/>
  <c r="N237" i="71"/>
  <c r="N237" i="1"/>
  <c r="N333" i="71"/>
  <c r="N333" i="1"/>
  <c r="N79" i="71"/>
  <c r="N79" i="1"/>
  <c r="N48" i="1"/>
  <c r="N48" i="71"/>
  <c r="N337" i="1"/>
  <c r="N337" i="71"/>
  <c r="N125" i="71"/>
  <c r="N125" i="1"/>
  <c r="N77" i="1"/>
  <c r="N77" i="71"/>
  <c r="N290" i="1"/>
  <c r="N290" i="71"/>
  <c r="N154" i="1"/>
  <c r="N154" i="71"/>
  <c r="N252" i="71"/>
  <c r="N252" i="1"/>
  <c r="N66" i="71"/>
  <c r="N66" i="1"/>
  <c r="N305" i="1"/>
  <c r="N305" i="71"/>
  <c r="N148" i="1"/>
  <c r="N148" i="71"/>
  <c r="N89" i="71"/>
  <c r="N89" i="1"/>
  <c r="N266" i="71"/>
  <c r="N266" i="1"/>
  <c r="N143" i="71"/>
  <c r="N143" i="1"/>
  <c r="N301" i="71"/>
  <c r="N301" i="1"/>
  <c r="N340" i="1"/>
  <c r="N340" i="71"/>
  <c r="N92" i="71"/>
  <c r="N92" i="1"/>
  <c r="N368" i="71"/>
  <c r="N368" i="1"/>
  <c r="N170" i="1"/>
  <c r="N170" i="71"/>
  <c r="N182" i="71"/>
  <c r="N182" i="1"/>
  <c r="N354" i="1"/>
  <c r="N354" i="71"/>
  <c r="N194" i="71"/>
  <c r="N194" i="1"/>
  <c r="N36" i="71"/>
  <c r="N36" i="1"/>
  <c r="N100" i="71"/>
  <c r="N100" i="1"/>
  <c r="N167" i="1"/>
  <c r="N167" i="71"/>
  <c r="N357" i="1"/>
  <c r="N357" i="71"/>
  <c r="N158" i="71"/>
  <c r="N158" i="1"/>
  <c r="N307" i="1"/>
  <c r="N307" i="71"/>
  <c r="N58" i="71"/>
  <c r="N58" i="1"/>
  <c r="N238" i="71"/>
  <c r="N238" i="1"/>
  <c r="N130" i="71"/>
  <c r="N130" i="1"/>
  <c r="N160" i="1"/>
  <c r="N160" i="71"/>
  <c r="N45" i="71"/>
  <c r="N45" i="1"/>
  <c r="N342" i="1"/>
  <c r="N342" i="71"/>
  <c r="N362" i="1"/>
  <c r="N362" i="71"/>
  <c r="N109" i="1"/>
  <c r="N109" i="71"/>
  <c r="N145" i="71"/>
  <c r="N145" i="1"/>
  <c r="N286" i="71"/>
  <c r="N286" i="1"/>
  <c r="N372" i="1"/>
  <c r="N372" i="71"/>
  <c r="N177" i="1"/>
  <c r="N177" i="71"/>
  <c r="N199" i="71"/>
  <c r="N199" i="1"/>
  <c r="N267" i="1"/>
  <c r="N267" i="71"/>
  <c r="N205" i="1"/>
  <c r="N205" i="71"/>
  <c r="N213" i="1"/>
  <c r="N213" i="71"/>
  <c r="N85" i="71"/>
  <c r="N85" i="1"/>
  <c r="N38" i="71"/>
  <c r="N38" i="1"/>
  <c r="N174" i="71"/>
  <c r="N174" i="1"/>
  <c r="N40" i="71"/>
  <c r="N40" i="1"/>
  <c r="N304" i="1"/>
  <c r="N304" i="71"/>
  <c r="N229" i="1"/>
  <c r="N229" i="71"/>
  <c r="N146" i="71"/>
  <c r="N146" i="1"/>
  <c r="N312" i="71"/>
  <c r="N312" i="1"/>
  <c r="N138" i="71"/>
  <c r="N138" i="1"/>
  <c r="N149" i="71"/>
  <c r="N149" i="1"/>
  <c r="N279" i="71"/>
  <c r="N279" i="1"/>
  <c r="N26" i="1"/>
  <c r="N26" i="71"/>
  <c r="N284" i="71"/>
  <c r="N284" i="1"/>
  <c r="N235" i="71"/>
  <c r="N235" i="1"/>
  <c r="N348" i="1"/>
  <c r="N348" i="71"/>
  <c r="N162" i="71"/>
  <c r="N162" i="1"/>
  <c r="N171" i="71"/>
  <c r="N171" i="1"/>
  <c r="N37" i="71"/>
  <c r="N37" i="1"/>
  <c r="N285" i="1"/>
  <c r="N285" i="71"/>
  <c r="N287" i="1"/>
  <c r="N287" i="71"/>
  <c r="N64" i="1"/>
  <c r="N64" i="71"/>
  <c r="N165" i="1"/>
  <c r="N165" i="71"/>
  <c r="N42" i="71"/>
  <c r="N42" i="1"/>
  <c r="N282" i="71"/>
  <c r="N282" i="1"/>
  <c r="N269" i="1"/>
  <c r="N269" i="71"/>
  <c r="N207" i="1"/>
  <c r="N207" i="71"/>
  <c r="N196" i="71"/>
  <c r="N196" i="1"/>
  <c r="N288" i="71"/>
  <c r="N288" i="1"/>
  <c r="N73" i="1"/>
  <c r="N73" i="71"/>
  <c r="N198" i="71"/>
  <c r="N198" i="1"/>
  <c r="N74" i="71"/>
  <c r="N74" i="1"/>
  <c r="N75" i="71"/>
  <c r="N75" i="1"/>
  <c r="N339" i="1"/>
  <c r="N339" i="71"/>
  <c r="N310" i="1"/>
  <c r="N310" i="71"/>
  <c r="N313" i="1"/>
  <c r="N313" i="71"/>
  <c r="N178" i="1"/>
  <c r="N178" i="71"/>
  <c r="N98" i="71"/>
  <c r="N98" i="1"/>
  <c r="N173" i="1"/>
  <c r="N173" i="71"/>
  <c r="N338" i="71"/>
  <c r="N338" i="1"/>
  <c r="N71" i="71"/>
  <c r="N71" i="1"/>
  <c r="N244" i="71"/>
  <c r="N244" i="1"/>
  <c r="N136" i="1"/>
  <c r="N136" i="71"/>
  <c r="N97" i="1"/>
  <c r="N97" i="71"/>
  <c r="N230" i="71"/>
  <c r="N230" i="1"/>
  <c r="N261" i="71"/>
  <c r="N261" i="1"/>
  <c r="N319" i="1"/>
  <c r="N319" i="71"/>
  <c r="N243" i="1"/>
  <c r="N243" i="71"/>
  <c r="N322" i="1"/>
  <c r="N322" i="71"/>
  <c r="N262" i="71"/>
  <c r="N262" i="1"/>
  <c r="N345" i="1"/>
  <c r="N345" i="71"/>
  <c r="N111" i="71"/>
  <c r="N111" i="1"/>
  <c r="N135" i="1"/>
  <c r="N135" i="71"/>
  <c r="N225" i="71"/>
  <c r="N225" i="1"/>
  <c r="N275" i="1"/>
  <c r="N275" i="71"/>
  <c r="N126" i="1"/>
  <c r="N126" i="71"/>
  <c r="N234" i="71"/>
  <c r="N234" i="1"/>
  <c r="N70" i="71"/>
  <c r="N70" i="1"/>
  <c r="N308" i="71"/>
  <c r="N308" i="1"/>
  <c r="N61" i="1"/>
  <c r="N61" i="71"/>
  <c r="N324" i="1"/>
  <c r="N324" i="71"/>
  <c r="N180" i="1"/>
  <c r="N180" i="71"/>
  <c r="N93" i="1"/>
  <c r="N93" i="71"/>
  <c r="N186" i="71"/>
  <c r="N186" i="1"/>
  <c r="N144" i="1"/>
  <c r="N144" i="71"/>
  <c r="N363" i="1"/>
  <c r="N363" i="71"/>
  <c r="N131" i="1"/>
  <c r="N131" i="71"/>
  <c r="N119" i="1"/>
  <c r="N119" i="71"/>
  <c r="N141" i="1"/>
  <c r="N141" i="71"/>
  <c r="N373" i="71"/>
  <c r="N373" i="1"/>
  <c r="N241" i="1"/>
  <c r="N241" i="71"/>
  <c r="N329" i="1"/>
  <c r="N329" i="71"/>
  <c r="N76" i="71"/>
  <c r="N76" i="1"/>
  <c r="N60" i="71"/>
  <c r="N60" i="1"/>
  <c r="N105" i="1"/>
  <c r="N105" i="71"/>
  <c r="N289" i="71"/>
  <c r="N289" i="1"/>
  <c r="N326" i="1"/>
  <c r="N326" i="71"/>
  <c r="N115" i="71"/>
  <c r="N115" i="1"/>
  <c r="N114" i="71"/>
  <c r="N114" i="1"/>
  <c r="N168" i="1"/>
  <c r="N168" i="71"/>
  <c r="N341" i="71"/>
  <c r="N341" i="1"/>
  <c r="N297" i="1"/>
  <c r="N297" i="71"/>
  <c r="N352" i="71"/>
  <c r="N352" i="1"/>
  <c r="T47" i="21"/>
  <c r="T49" i="21"/>
  <c r="T45" i="21"/>
  <c r="T46" i="21"/>
  <c r="T51" i="21"/>
  <c r="V351" i="72"/>
  <c r="AZ275" i="1"/>
  <c r="AZ275" i="71" s="1"/>
  <c r="AZ273" i="1"/>
  <c r="AZ273" i="71" s="1"/>
  <c r="AZ264" i="1"/>
  <c r="AZ264" i="71" s="1"/>
  <c r="AZ305" i="1"/>
  <c r="AZ305" i="71" s="1"/>
  <c r="AZ283" i="1"/>
  <c r="AZ283" i="71" s="1"/>
  <c r="AZ338" i="1"/>
  <c r="AZ338" i="71" s="1"/>
  <c r="AZ269" i="1"/>
  <c r="AZ269" i="71" s="1"/>
  <c r="AZ276" i="1"/>
  <c r="AZ276" i="71" s="1"/>
  <c r="AZ265" i="1"/>
  <c r="AZ265" i="71" s="1"/>
  <c r="AZ266" i="1"/>
  <c r="AZ266" i="71" s="1"/>
  <c r="AZ270" i="1"/>
  <c r="AZ270" i="71" s="1"/>
  <c r="AZ348" i="1"/>
  <c r="AZ348" i="71" s="1"/>
  <c r="AZ267" i="1"/>
  <c r="AZ267" i="71" s="1"/>
  <c r="AZ371" i="1"/>
  <c r="AZ371" i="71" s="1"/>
  <c r="AZ268" i="1"/>
  <c r="AZ268" i="71" s="1"/>
  <c r="AZ274" i="1"/>
  <c r="AZ274" i="71" s="1"/>
  <c r="V254" i="72"/>
  <c r="V254" i="62"/>
  <c r="T46" i="73"/>
  <c r="T51" i="73"/>
  <c r="V244" i="62"/>
  <c r="V244" i="72"/>
  <c r="V255" i="62"/>
  <c r="T47" i="73"/>
  <c r="T49" i="73"/>
  <c r="V318" i="62"/>
  <c r="V253" i="62"/>
  <c r="V246" i="62"/>
  <c r="V250" i="72"/>
  <c r="T45" i="73"/>
  <c r="V250" i="62"/>
  <c r="BA21" i="71"/>
  <c r="BA21" i="1"/>
  <c r="AZ367" i="1"/>
  <c r="AZ367" i="71" s="1"/>
  <c r="AZ311" i="1"/>
  <c r="AZ311" i="71" s="1"/>
  <c r="AZ363" i="1"/>
  <c r="AZ363" i="71" s="1"/>
  <c r="AZ334" i="1"/>
  <c r="AZ334" i="71" s="1"/>
  <c r="AZ351" i="1"/>
  <c r="AZ351" i="71" s="1"/>
  <c r="AZ200" i="1"/>
  <c r="AZ200" i="71" s="1"/>
  <c r="AZ175" i="1"/>
  <c r="AZ175" i="71" s="1"/>
  <c r="AZ308" i="1"/>
  <c r="AZ308" i="71" s="1"/>
  <c r="AZ327" i="1"/>
  <c r="AZ327" i="71" s="1"/>
  <c r="AZ300" i="1"/>
  <c r="AZ300" i="71" s="1"/>
  <c r="AZ301" i="1"/>
  <c r="AZ301" i="71" s="1"/>
  <c r="AZ118" i="1"/>
  <c r="AZ118" i="71" s="1"/>
  <c r="AZ362" i="1"/>
  <c r="AZ362" i="71" s="1"/>
  <c r="AZ328" i="1"/>
  <c r="AZ328" i="71" s="1"/>
  <c r="AZ304" i="1"/>
  <c r="AZ304" i="71" s="1"/>
  <c r="AZ372" i="1"/>
  <c r="AZ372" i="71" s="1"/>
  <c r="AZ319" i="1"/>
  <c r="AZ319" i="71" s="1"/>
  <c r="AZ335" i="1"/>
  <c r="AZ335" i="71" s="1"/>
  <c r="AZ167" i="1"/>
  <c r="AZ167" i="71" s="1"/>
  <c r="AZ354" i="1"/>
  <c r="AZ354" i="71" s="1"/>
  <c r="AZ295" i="1"/>
  <c r="AZ295" i="71" s="1"/>
  <c r="AZ366" i="1"/>
  <c r="AZ366" i="71" s="1"/>
  <c r="AZ293" i="1"/>
  <c r="AZ293" i="71" s="1"/>
  <c r="AZ324" i="1"/>
  <c r="AZ324" i="71" s="1"/>
  <c r="AZ313" i="1"/>
  <c r="AZ313" i="71" s="1"/>
  <c r="AZ214" i="1"/>
  <c r="AZ214" i="71" s="1"/>
  <c r="AZ368" i="1"/>
  <c r="AZ368" i="71" s="1"/>
  <c r="AZ359" i="1"/>
  <c r="AZ359" i="71" s="1"/>
  <c r="AZ326" i="1"/>
  <c r="AZ326" i="71" s="1"/>
  <c r="AZ321" i="1"/>
  <c r="AZ321" i="71" s="1"/>
  <c r="AZ337" i="1"/>
  <c r="AZ337" i="71" s="1"/>
  <c r="AZ369" i="1"/>
  <c r="AZ369" i="71" s="1"/>
  <c r="AZ358" i="1"/>
  <c r="AZ358" i="71" s="1"/>
  <c r="AZ345" i="1"/>
  <c r="AZ345" i="71" s="1"/>
  <c r="AZ310" i="1"/>
  <c r="AZ310" i="71" s="1"/>
  <c r="AZ297" i="1"/>
  <c r="AZ297" i="71" s="1"/>
  <c r="AZ364" i="1"/>
  <c r="AZ364" i="71" s="1"/>
  <c r="AZ315" i="1"/>
  <c r="AZ315" i="71" s="1"/>
  <c r="AZ290" i="1"/>
  <c r="AZ290" i="71" s="1"/>
  <c r="AZ376" i="1"/>
  <c r="AZ376" i="71" s="1"/>
  <c r="AZ370" i="1"/>
  <c r="AZ370" i="71" s="1"/>
  <c r="AZ144" i="1"/>
  <c r="AZ144" i="71" s="1"/>
  <c r="AZ318" i="1"/>
  <c r="AZ318" i="71" s="1"/>
  <c r="AZ329" i="1"/>
  <c r="AZ329" i="71" s="1"/>
  <c r="AZ332" i="1"/>
  <c r="AZ332" i="71" s="1"/>
  <c r="AZ356" i="1"/>
  <c r="AZ356" i="71" s="1"/>
  <c r="AZ317" i="1"/>
  <c r="AZ317" i="71" s="1"/>
  <c r="AZ316" i="1"/>
  <c r="AZ316" i="71" s="1"/>
  <c r="AZ349" i="1"/>
  <c r="AZ349" i="71" s="1"/>
  <c r="AZ306" i="1"/>
  <c r="AZ306" i="71" s="1"/>
  <c r="AZ312" i="1"/>
  <c r="AZ312" i="71" s="1"/>
  <c r="AZ365" i="1"/>
  <c r="AZ365" i="71" s="1"/>
  <c r="AZ239" i="1"/>
  <c r="AZ239" i="71" s="1"/>
  <c r="AZ296" i="1"/>
  <c r="AZ296" i="71" s="1"/>
  <c r="AZ209" i="1"/>
  <c r="AZ209" i="71" s="1"/>
  <c r="AZ292" i="1"/>
  <c r="AZ292" i="71" s="1"/>
  <c r="AZ361" i="1"/>
  <c r="AZ361" i="71" s="1"/>
  <c r="AZ350" i="1"/>
  <c r="AZ350" i="71" s="1"/>
  <c r="AZ347" i="1"/>
  <c r="AZ347" i="71" s="1"/>
  <c r="AZ314" i="1"/>
  <c r="AZ314" i="71" s="1"/>
  <c r="AZ330" i="1"/>
  <c r="AZ330" i="71" s="1"/>
  <c r="AZ344" i="1"/>
  <c r="AZ344" i="71" s="1"/>
  <c r="AZ323" i="1"/>
  <c r="AZ323" i="71" s="1"/>
  <c r="AZ352" i="1"/>
  <c r="AZ352" i="71" s="1"/>
  <c r="AZ336" i="1"/>
  <c r="AZ336" i="71" s="1"/>
  <c r="AZ298" i="1"/>
  <c r="AZ298" i="71" s="1"/>
  <c r="AZ357" i="1"/>
  <c r="AZ357" i="71" s="1"/>
  <c r="AZ353" i="1"/>
  <c r="AZ353" i="71" s="1"/>
  <c r="AZ291" i="1"/>
  <c r="AZ291" i="71" s="1"/>
  <c r="AZ309" i="1"/>
  <c r="AZ309" i="71" s="1"/>
  <c r="AZ333" i="1"/>
  <c r="AZ333" i="71" s="1"/>
  <c r="AZ325" i="1"/>
  <c r="AZ325" i="71" s="1"/>
  <c r="AZ320" i="1"/>
  <c r="AZ320" i="71" s="1"/>
  <c r="AZ299" i="1"/>
  <c r="AZ299" i="71" s="1"/>
  <c r="AZ331" i="1"/>
  <c r="AZ331" i="71" s="1"/>
  <c r="AZ307" i="1"/>
  <c r="AZ307" i="71" s="1"/>
  <c r="AZ302" i="1"/>
  <c r="AZ302" i="71" s="1"/>
  <c r="AZ346" i="1"/>
  <c r="AZ346" i="71" s="1"/>
  <c r="AZ360" i="1"/>
  <c r="AZ360" i="71" s="1"/>
  <c r="AZ211" i="1"/>
  <c r="AZ211" i="71" s="1"/>
  <c r="AZ355" i="1"/>
  <c r="AZ355" i="71" s="1"/>
  <c r="AZ322" i="1"/>
  <c r="AZ322" i="71" s="1"/>
  <c r="BJ22" i="71"/>
  <c r="W32" i="73"/>
  <c r="W25" i="73"/>
  <c r="W34" i="73"/>
  <c r="W19" i="73"/>
  <c r="W15" i="73"/>
  <c r="W35" i="73"/>
  <c r="W10" i="73"/>
  <c r="W31" i="73"/>
  <c r="W27" i="73"/>
  <c r="W24" i="73"/>
  <c r="W41" i="73"/>
  <c r="W12" i="73"/>
  <c r="W40" i="73"/>
  <c r="W20" i="73"/>
  <c r="W30" i="73"/>
  <c r="W52" i="73"/>
  <c r="W28" i="73"/>
  <c r="W21" i="73"/>
  <c r="W8" i="73"/>
  <c r="W13" i="21"/>
  <c r="W9" i="73"/>
  <c r="W39" i="73"/>
  <c r="W13" i="73"/>
  <c r="W37" i="73"/>
  <c r="W11" i="73"/>
  <c r="W14" i="73"/>
  <c r="W38" i="73"/>
  <c r="W17" i="73"/>
  <c r="W22" i="73"/>
  <c r="W10" i="21"/>
  <c r="W29" i="73"/>
  <c r="W12" i="21"/>
  <c r="W15" i="21"/>
  <c r="W42" i="73"/>
  <c r="W11" i="21"/>
  <c r="W43" i="73"/>
  <c r="W26" i="73"/>
  <c r="W14" i="21"/>
  <c r="W18" i="73"/>
  <c r="W8" i="21"/>
  <c r="W9" i="21"/>
  <c r="Y354" i="72"/>
  <c r="Y33" i="62"/>
  <c r="Y86" i="62"/>
  <c r="Y223" i="72"/>
  <c r="Y110" i="62"/>
  <c r="Y209" i="62"/>
  <c r="Y44" i="72"/>
  <c r="Y33" i="72"/>
  <c r="Y29" i="72"/>
  <c r="Y207" i="62"/>
  <c r="Y87" i="62"/>
  <c r="Y188" i="72"/>
  <c r="Y225" i="62"/>
  <c r="Y44" i="62"/>
  <c r="Y6" i="72"/>
  <c r="Y235" i="62"/>
  <c r="Y86" i="72"/>
  <c r="Y207" i="72"/>
  <c r="Y82" i="62"/>
  <c r="Y354" i="62"/>
  <c r="Y209" i="72"/>
  <c r="Y154" i="72"/>
  <c r="Y114" i="62"/>
  <c r="Y6" i="62"/>
  <c r="Y217" i="72"/>
  <c r="Y29" i="62"/>
  <c r="Y188" i="62"/>
  <c r="Y114" i="72"/>
  <c r="Y65" i="72"/>
  <c r="Y110" i="72"/>
  <c r="Y81" i="62"/>
  <c r="Y225" i="72"/>
  <c r="Y220" i="72"/>
  <c r="Y201" i="72"/>
  <c r="Y5" i="62"/>
  <c r="Y12" i="62"/>
  <c r="Y40" i="62"/>
  <c r="Y223" i="62"/>
  <c r="Y65" i="62"/>
  <c r="Y25" i="62"/>
  <c r="Y23" i="62"/>
  <c r="Y43" i="62"/>
  <c r="Y88" i="62"/>
  <c r="Y78" i="62"/>
  <c r="Y12" i="72"/>
  <c r="Y74" i="62"/>
  <c r="Y87" i="72"/>
  <c r="Y51" i="72"/>
  <c r="Y10" i="62"/>
  <c r="Y199" i="62"/>
  <c r="Y83" i="62"/>
  <c r="Y154" i="62"/>
  <c r="Y128" i="62"/>
  <c r="Y81" i="72"/>
  <c r="Y71" i="62"/>
  <c r="Y97" i="62"/>
  <c r="Y201" i="62"/>
  <c r="Y43" i="72"/>
  <c r="Y220" i="62"/>
  <c r="Y88" i="72"/>
  <c r="Y40" i="72"/>
  <c r="Y27" i="62"/>
  <c r="Y36" i="62"/>
  <c r="Y96" i="62"/>
  <c r="Y18" i="62"/>
  <c r="Y64" i="62"/>
  <c r="Y83" i="72"/>
  <c r="Y20" i="62"/>
  <c r="Y57" i="62"/>
  <c r="Y13" i="62"/>
  <c r="Y178" i="62"/>
  <c r="Y59" i="62"/>
  <c r="Y42" i="62"/>
  <c r="Y105" i="62"/>
  <c r="Y73" i="62"/>
  <c r="Y77" i="62"/>
  <c r="Y97" i="72"/>
  <c r="Y50" i="62"/>
  <c r="Y51" i="62"/>
  <c r="Y82" i="72"/>
  <c r="Y102" i="72"/>
  <c r="Y208" i="62"/>
  <c r="Y171" i="62"/>
  <c r="Y237" i="62"/>
  <c r="Y102" i="62"/>
  <c r="Y235" i="72"/>
  <c r="Y101" i="62"/>
  <c r="Y52" i="62"/>
  <c r="Y25" i="72"/>
  <c r="Y76" i="62"/>
  <c r="Y74" i="72"/>
  <c r="Y34" i="62"/>
  <c r="Y164" i="62"/>
  <c r="Y91" i="62"/>
  <c r="Y85" i="62"/>
  <c r="Y71" i="72"/>
  <c r="Y172" i="62"/>
  <c r="Y216" i="62"/>
  <c r="Y9" i="62"/>
  <c r="Y49" i="62"/>
  <c r="Y80" i="62"/>
  <c r="Y170" i="62"/>
  <c r="Y165" i="62"/>
  <c r="Y99" i="62"/>
  <c r="Y128" i="72"/>
  <c r="Y113" i="62"/>
  <c r="Y53" i="62"/>
  <c r="Y39" i="62"/>
  <c r="Y46" i="62"/>
  <c r="Y78" i="72"/>
  <c r="Y56" i="62"/>
  <c r="Y23" i="72"/>
  <c r="Y37" i="62"/>
  <c r="Y28" i="62"/>
  <c r="Y199" i="72"/>
  <c r="Y47" i="62"/>
  <c r="Y22" i="62"/>
  <c r="Y63" i="62"/>
  <c r="Y61" i="62"/>
  <c r="Y41" i="62"/>
  <c r="Y16" i="62"/>
  <c r="Y7" i="62"/>
  <c r="Y54" i="62"/>
  <c r="Y48" i="62"/>
  <c r="Y104" i="62"/>
  <c r="Y185" i="62"/>
  <c r="Y103" i="62"/>
  <c r="Y17" i="62"/>
  <c r="Y224" i="62"/>
  <c r="Y200" i="62"/>
  <c r="Y38" i="62"/>
  <c r="Y21" i="72"/>
  <c r="Y107" i="62"/>
  <c r="Y129" i="62"/>
  <c r="Y10" i="72"/>
  <c r="Y185" i="72"/>
  <c r="Y171" i="72"/>
  <c r="Y237" i="72"/>
  <c r="Y127" i="62"/>
  <c r="Y217" i="62"/>
  <c r="Y122" i="62"/>
  <c r="Y27" i="72"/>
  <c r="Y21" i="62"/>
  <c r="Y178" i="72"/>
  <c r="Y63" i="72"/>
  <c r="Y36" i="72"/>
  <c r="Y216" i="72"/>
  <c r="Y52" i="72"/>
  <c r="Y34" i="72"/>
  <c r="Y224" i="72"/>
  <c r="Y103" i="72"/>
  <c r="Y60" i="62"/>
  <c r="Y59" i="72"/>
  <c r="Y56" i="72"/>
  <c r="Y20" i="72"/>
  <c r="Y96" i="72"/>
  <c r="Y9" i="72"/>
  <c r="Y73" i="72"/>
  <c r="Y13" i="72"/>
  <c r="Y200" i="72"/>
  <c r="Y47" i="72"/>
  <c r="Y18" i="72"/>
  <c r="Y38" i="72"/>
  <c r="Y105" i="72"/>
  <c r="Y76" i="72"/>
  <c r="Y49" i="72"/>
  <c r="Y113" i="72"/>
  <c r="Y164" i="72"/>
  <c r="Y46" i="72"/>
  <c r="Y50" i="72"/>
  <c r="Y165" i="72"/>
  <c r="Y42" i="72"/>
  <c r="Y57" i="72"/>
  <c r="Y53" i="72"/>
  <c r="Y80" i="72"/>
  <c r="Y208" i="72"/>
  <c r="Y77" i="72"/>
  <c r="Y172" i="72"/>
  <c r="Y64" i="72"/>
  <c r="Y16" i="72"/>
  <c r="Y91" i="72"/>
  <c r="Y41" i="72"/>
  <c r="Y17" i="72"/>
  <c r="Y7" i="72"/>
  <c r="Y54" i="72"/>
  <c r="Y48" i="72"/>
  <c r="Y85" i="72"/>
  <c r="Y22" i="72"/>
  <c r="Y61" i="72"/>
  <c r="Y99" i="72"/>
  <c r="Y101" i="72"/>
  <c r="Y39" i="72"/>
  <c r="Y104" i="72"/>
  <c r="Y170" i="72"/>
  <c r="Y28" i="72"/>
  <c r="Y37" i="72"/>
  <c r="Y5" i="72"/>
  <c r="Y150" i="62"/>
  <c r="Y62" i="62"/>
  <c r="Y159" i="62"/>
  <c r="Y183" i="62"/>
  <c r="Y204" i="62"/>
  <c r="W44" i="73"/>
  <c r="Y241" i="62"/>
  <c r="Y241" i="72"/>
  <c r="Y252" i="62"/>
  <c r="Y148" i="72"/>
  <c r="Y266" i="62"/>
  <c r="Y242" i="62"/>
  <c r="W50" i="73"/>
  <c r="W48" i="73"/>
  <c r="Y159" i="72"/>
  <c r="Y267" i="62"/>
  <c r="Y259" i="72"/>
  <c r="Y242" i="72"/>
  <c r="Y148" i="62"/>
  <c r="Y259" i="62"/>
  <c r="Y179" i="62"/>
  <c r="Y184" i="62"/>
  <c r="Y69" i="62"/>
  <c r="Y70" i="62"/>
  <c r="Y236" i="62"/>
  <c r="Y268" i="62"/>
  <c r="Y239" i="62"/>
  <c r="Y130" i="62"/>
  <c r="Y202" i="62"/>
  <c r="Y118" i="62"/>
  <c r="Y218" i="62"/>
  <c r="Y212" i="62"/>
  <c r="Y66" i="62"/>
  <c r="Y58" i="62"/>
  <c r="Y186" i="62"/>
  <c r="Y173" i="62"/>
  <c r="BR294" i="1"/>
  <c r="BR294" i="71" s="1"/>
  <c r="O101" i="71" l="1"/>
  <c r="O101" i="1"/>
  <c r="O295" i="1"/>
  <c r="O295" i="71"/>
  <c r="O221" i="71"/>
  <c r="O221" i="1"/>
  <c r="O161" i="71"/>
  <c r="O161" i="1"/>
  <c r="O181" i="71"/>
  <c r="O181" i="1"/>
  <c r="O103" i="71"/>
  <c r="O103" i="1"/>
  <c r="O81" i="1"/>
  <c r="O81" i="71"/>
  <c r="O149" i="1"/>
  <c r="O149" i="71"/>
  <c r="O334" i="1"/>
  <c r="O334" i="71"/>
  <c r="O250" i="71"/>
  <c r="O250" i="1"/>
  <c r="O108" i="1"/>
  <c r="O108" i="71"/>
  <c r="O94" i="71"/>
  <c r="O94" i="1"/>
  <c r="O272" i="71"/>
  <c r="O272" i="1"/>
  <c r="O314" i="71"/>
  <c r="O314" i="1"/>
  <c r="O338" i="71"/>
  <c r="O338" i="1"/>
  <c r="O220" i="1"/>
  <c r="O220" i="71"/>
  <c r="O276" i="71"/>
  <c r="O276" i="1"/>
  <c r="O68" i="1"/>
  <c r="O68" i="71"/>
  <c r="O135" i="71"/>
  <c r="O135" i="1"/>
  <c r="O160" i="71"/>
  <c r="O160" i="1"/>
  <c r="O65" i="71"/>
  <c r="O65" i="1"/>
  <c r="O284" i="71"/>
  <c r="O284" i="1"/>
  <c r="O258" i="1"/>
  <c r="O258" i="71"/>
  <c r="O278" i="1"/>
  <c r="O278" i="71"/>
  <c r="O177" i="1"/>
  <c r="O177" i="71"/>
  <c r="O44" i="71"/>
  <c r="O44" i="1"/>
  <c r="O340" i="71"/>
  <c r="O340" i="1"/>
  <c r="O373" i="1"/>
  <c r="O373" i="71"/>
  <c r="O342" i="71"/>
  <c r="O342" i="1"/>
  <c r="O186" i="71"/>
  <c r="O186" i="1"/>
  <c r="O41" i="1"/>
  <c r="O41" i="71"/>
  <c r="O335" i="1"/>
  <c r="O335" i="71"/>
  <c r="O79" i="71"/>
  <c r="O79" i="1"/>
  <c r="O77" i="1"/>
  <c r="O77" i="71"/>
  <c r="O196" i="71"/>
  <c r="O196" i="1"/>
  <c r="O203" i="1"/>
  <c r="O203" i="71"/>
  <c r="O269" i="71"/>
  <c r="O269" i="1"/>
  <c r="O351" i="71"/>
  <c r="O351" i="1"/>
  <c r="O217" i="1"/>
  <c r="O217" i="71"/>
  <c r="O362" i="71"/>
  <c r="O362" i="1"/>
  <c r="O310" i="71"/>
  <c r="O310" i="1"/>
  <c r="O367" i="71"/>
  <c r="O367" i="1"/>
  <c r="O154" i="1"/>
  <c r="O154" i="71"/>
  <c r="O262" i="1"/>
  <c r="O262" i="71"/>
  <c r="O205" i="1"/>
  <c r="O205" i="71"/>
  <c r="O28" i="71"/>
  <c r="O28" i="1"/>
  <c r="O48" i="71"/>
  <c r="O48" i="1"/>
  <c r="O106" i="1"/>
  <c r="O106" i="71"/>
  <c r="O125" i="1"/>
  <c r="O125" i="71"/>
  <c r="O110" i="71"/>
  <c r="O110" i="1"/>
  <c r="O141" i="1"/>
  <c r="O141" i="71"/>
  <c r="O164" i="71"/>
  <c r="O164" i="1"/>
  <c r="O237" i="1"/>
  <c r="O237" i="71"/>
  <c r="O374" i="71"/>
  <c r="O374" i="1"/>
  <c r="O316" i="1"/>
  <c r="O316" i="71"/>
  <c r="O32" i="1"/>
  <c r="O32" i="71"/>
  <c r="O59" i="71"/>
  <c r="O59" i="1"/>
  <c r="O34" i="1"/>
  <c r="O34" i="71"/>
  <c r="O226" i="1"/>
  <c r="O226" i="71"/>
  <c r="O53" i="1"/>
  <c r="O53" i="71"/>
  <c r="O275" i="71"/>
  <c r="O275" i="1"/>
  <c r="O133" i="71"/>
  <c r="O133" i="1"/>
  <c r="O78" i="71"/>
  <c r="O78" i="1"/>
  <c r="O327" i="1"/>
  <c r="O327" i="71"/>
  <c r="O111" i="71"/>
  <c r="O111" i="1"/>
  <c r="O90" i="1"/>
  <c r="O90" i="71"/>
  <c r="O76" i="71"/>
  <c r="O76" i="1"/>
  <c r="O105" i="1"/>
  <c r="O105" i="71"/>
  <c r="O190" i="71"/>
  <c r="O190" i="1"/>
  <c r="O242" i="71"/>
  <c r="O242" i="1"/>
  <c r="O299" i="71"/>
  <c r="O299" i="1"/>
  <c r="O216" i="71"/>
  <c r="O216" i="1"/>
  <c r="O100" i="1"/>
  <c r="O100" i="71"/>
  <c r="O239" i="1"/>
  <c r="O239" i="71"/>
  <c r="O298" i="1"/>
  <c r="O298" i="71"/>
  <c r="O304" i="71"/>
  <c r="O304" i="1"/>
  <c r="O257" i="71"/>
  <c r="O257" i="1"/>
  <c r="O219" i="1"/>
  <c r="O219" i="71"/>
  <c r="O180" i="71"/>
  <c r="O180" i="1"/>
  <c r="O227" i="71"/>
  <c r="O227" i="1"/>
  <c r="O82" i="1"/>
  <c r="O82" i="71"/>
  <c r="O321" i="1"/>
  <c r="O321" i="71"/>
  <c r="O174" i="1"/>
  <c r="O174" i="71"/>
  <c r="O331" i="1"/>
  <c r="O331" i="71"/>
  <c r="O347" i="71"/>
  <c r="O347" i="1"/>
  <c r="O134" i="71"/>
  <c r="O134" i="1"/>
  <c r="O153" i="1"/>
  <c r="O153" i="71"/>
  <c r="O72" i="71"/>
  <c r="O72" i="1"/>
  <c r="O150" i="71"/>
  <c r="O150" i="1"/>
  <c r="O263" i="71"/>
  <c r="O263" i="1"/>
  <c r="O102" i="1"/>
  <c r="O102" i="71"/>
  <c r="O189" i="1"/>
  <c r="O189" i="71"/>
  <c r="O264" i="1"/>
  <c r="O264" i="71"/>
  <c r="O158" i="71"/>
  <c r="O158" i="1"/>
  <c r="O64" i="1"/>
  <c r="O64" i="71"/>
  <c r="O167" i="71"/>
  <c r="O167" i="1"/>
  <c r="O352" i="71"/>
  <c r="O352" i="1"/>
  <c r="O21" i="29"/>
  <c r="O25" i="1"/>
  <c r="O25" i="71"/>
  <c r="O57" i="71"/>
  <c r="O57" i="1"/>
  <c r="O194" i="71"/>
  <c r="O194" i="1"/>
  <c r="O172" i="1"/>
  <c r="O172" i="71"/>
  <c r="O33" i="71"/>
  <c r="O33" i="1"/>
  <c r="O127" i="1"/>
  <c r="O127" i="71"/>
  <c r="O191" i="1"/>
  <c r="O191" i="71"/>
  <c r="O197" i="71"/>
  <c r="O197" i="1"/>
  <c r="O62" i="1"/>
  <c r="O62" i="71"/>
  <c r="O145" i="1"/>
  <c r="O145" i="71"/>
  <c r="O50" i="1"/>
  <c r="O50" i="71"/>
  <c r="O175" i="1"/>
  <c r="O175" i="71"/>
  <c r="N22" i="1"/>
  <c r="O73" i="71"/>
  <c r="O73" i="1"/>
  <c r="O163" i="71"/>
  <c r="O163" i="1"/>
  <c r="O98" i="71"/>
  <c r="O98" i="1"/>
  <c r="O138" i="1"/>
  <c r="O138" i="71"/>
  <c r="O129" i="71"/>
  <c r="O129" i="1"/>
  <c r="O156" i="1"/>
  <c r="O156" i="71"/>
  <c r="O243" i="1"/>
  <c r="O243" i="71"/>
  <c r="O291" i="71"/>
  <c r="O291" i="1"/>
  <c r="O366" i="71"/>
  <c r="O366" i="1"/>
  <c r="O122" i="71"/>
  <c r="O122" i="1"/>
  <c r="O131" i="1"/>
  <c r="O131" i="71"/>
  <c r="O285" i="71"/>
  <c r="O285" i="1"/>
  <c r="O341" i="1"/>
  <c r="O341" i="71"/>
  <c r="O173" i="71"/>
  <c r="O173" i="1"/>
  <c r="O330" i="71"/>
  <c r="O330" i="1"/>
  <c r="O336" i="71"/>
  <c r="O336" i="1"/>
  <c r="O69" i="1"/>
  <c r="O69" i="71"/>
  <c r="O58" i="1"/>
  <c r="O58" i="71"/>
  <c r="O215" i="71"/>
  <c r="O215" i="1"/>
  <c r="O148" i="1"/>
  <c r="O148" i="71"/>
  <c r="O43" i="1"/>
  <c r="O43" i="71"/>
  <c r="O337" i="71"/>
  <c r="O337" i="1"/>
  <c r="O179" i="71"/>
  <c r="O179" i="1"/>
  <c r="O29" i="1"/>
  <c r="O29" i="71"/>
  <c r="O54" i="71"/>
  <c r="O54" i="1"/>
  <c r="O309" i="71"/>
  <c r="O309" i="1"/>
  <c r="O339" i="1"/>
  <c r="O339" i="71"/>
  <c r="O37" i="71"/>
  <c r="O37" i="1"/>
  <c r="O354" i="71"/>
  <c r="O354" i="1"/>
  <c r="O363" i="71"/>
  <c r="O363" i="1"/>
  <c r="O109" i="1"/>
  <c r="O109" i="71"/>
  <c r="O193" i="1"/>
  <c r="O193" i="71"/>
  <c r="O247" i="1"/>
  <c r="O247" i="71"/>
  <c r="O124" i="71"/>
  <c r="O124" i="1"/>
  <c r="O201" i="1"/>
  <c r="O201" i="71"/>
  <c r="O171" i="1"/>
  <c r="O171" i="71"/>
  <c r="O303" i="1"/>
  <c r="O303" i="71"/>
  <c r="O83" i="1"/>
  <c r="O83" i="71"/>
  <c r="O120" i="71"/>
  <c r="O120" i="1"/>
  <c r="O218" i="1"/>
  <c r="O218" i="71"/>
  <c r="O320" i="1"/>
  <c r="O320" i="71"/>
  <c r="O128" i="71"/>
  <c r="O128" i="1"/>
  <c r="O350" i="1"/>
  <c r="O350" i="71"/>
  <c r="O357" i="71"/>
  <c r="O357" i="1"/>
  <c r="O238" i="1"/>
  <c r="O238" i="71"/>
  <c r="O344" i="1"/>
  <c r="O344" i="71"/>
  <c r="O224" i="1"/>
  <c r="O224" i="71"/>
  <c r="O248" i="71"/>
  <c r="O248" i="1"/>
  <c r="O88" i="1"/>
  <c r="O88" i="71"/>
  <c r="O212" i="71"/>
  <c r="O212" i="1"/>
  <c r="O235" i="1"/>
  <c r="O235" i="71"/>
  <c r="N22" i="71"/>
  <c r="O40" i="71"/>
  <c r="O40" i="1"/>
  <c r="O42" i="71"/>
  <c r="O42" i="1"/>
  <c r="O137" i="71"/>
  <c r="O137" i="1"/>
  <c r="O187" i="71"/>
  <c r="O187" i="1"/>
  <c r="O346" i="71"/>
  <c r="O346" i="1"/>
  <c r="P25" i="29"/>
  <c r="P310" i="29"/>
  <c r="P357" i="29"/>
  <c r="P328" i="29"/>
  <c r="P313" i="29"/>
  <c r="P362" i="29"/>
  <c r="P376" i="29"/>
  <c r="P352" i="29"/>
  <c r="P214" i="29"/>
  <c r="P358" i="29"/>
  <c r="P350" i="29"/>
  <c r="P166" i="29"/>
  <c r="P294" i="29"/>
  <c r="P167" i="29"/>
  <c r="P300" i="29"/>
  <c r="P297" i="29"/>
  <c r="P29" i="29"/>
  <c r="P189" i="29"/>
  <c r="P137" i="29"/>
  <c r="P295" i="29"/>
  <c r="P246" i="29"/>
  <c r="P126" i="29"/>
  <c r="P85" i="29"/>
  <c r="P209" i="29"/>
  <c r="P339" i="29"/>
  <c r="P185" i="29"/>
  <c r="P53" i="29"/>
  <c r="P43" i="29"/>
  <c r="P199" i="29"/>
  <c r="P268" i="29"/>
  <c r="P355" i="29"/>
  <c r="P323" i="29"/>
  <c r="P361" i="29"/>
  <c r="P279" i="29"/>
  <c r="P308" i="29"/>
  <c r="P79" i="29"/>
  <c r="P287" i="29"/>
  <c r="P35" i="29"/>
  <c r="P219" i="29"/>
  <c r="P311" i="29"/>
  <c r="P324" i="29"/>
  <c r="P292" i="29"/>
  <c r="P248" i="29"/>
  <c r="P338" i="29"/>
  <c r="P306" i="29"/>
  <c r="P336" i="29"/>
  <c r="P48" i="29"/>
  <c r="P317" i="29"/>
  <c r="P232" i="29"/>
  <c r="P37" i="29"/>
  <c r="P347" i="29"/>
  <c r="P115" i="29"/>
  <c r="P31" i="29"/>
  <c r="P341" i="29"/>
  <c r="P71" i="29"/>
  <c r="P293" i="29"/>
  <c r="P117" i="29"/>
  <c r="P260" i="29"/>
  <c r="P367" i="29"/>
  <c r="P193" i="29"/>
  <c r="P32" i="29"/>
  <c r="P133" i="29"/>
  <c r="P277" i="29"/>
  <c r="P170" i="29"/>
  <c r="P278" i="29"/>
  <c r="P40" i="29"/>
  <c r="P261" i="29"/>
  <c r="P273" i="29"/>
  <c r="P340" i="29"/>
  <c r="P172" i="29"/>
  <c r="P165" i="29"/>
  <c r="P257" i="29"/>
  <c r="P285" i="29"/>
  <c r="P280" i="29"/>
  <c r="P124" i="29"/>
  <c r="P256" i="29"/>
  <c r="P370" i="29"/>
  <c r="P252" i="29"/>
  <c r="P191" i="29"/>
  <c r="P152" i="29"/>
  <c r="P33" i="29"/>
  <c r="P114" i="29"/>
  <c r="P182" i="29"/>
  <c r="P178" i="29"/>
  <c r="P78" i="29"/>
  <c r="P249" i="29"/>
  <c r="P197" i="29"/>
  <c r="P83" i="29"/>
  <c r="P195" i="29"/>
  <c r="P374" i="29"/>
  <c r="P68" i="29"/>
  <c r="P125" i="29"/>
  <c r="P203" i="29"/>
  <c r="P87" i="29"/>
  <c r="P54" i="29"/>
  <c r="P286" i="29"/>
  <c r="P127" i="29"/>
  <c r="P335" i="29"/>
  <c r="P307" i="29"/>
  <c r="P171" i="29"/>
  <c r="P42" i="29"/>
  <c r="P369" i="29"/>
  <c r="P321" i="29"/>
  <c r="P173" i="29"/>
  <c r="P59" i="29"/>
  <c r="P271" i="29"/>
  <c r="P211" i="29"/>
  <c r="P100" i="29"/>
  <c r="P267" i="29"/>
  <c r="P291" i="29"/>
  <c r="P75" i="29"/>
  <c r="P184" i="29"/>
  <c r="P158" i="29"/>
  <c r="P266" i="29"/>
  <c r="P349" i="29"/>
  <c r="P218" i="29"/>
  <c r="P303" i="29"/>
  <c r="P325" i="29"/>
  <c r="P26" i="29"/>
  <c r="P62" i="29"/>
  <c r="P242" i="29"/>
  <c r="P108" i="29"/>
  <c r="P119" i="29"/>
  <c r="P304" i="29"/>
  <c r="P210" i="29"/>
  <c r="P80" i="29"/>
  <c r="P250" i="29"/>
  <c r="P302" i="29"/>
  <c r="P140" i="29"/>
  <c r="P222" i="29"/>
  <c r="P318" i="29"/>
  <c r="P207" i="29"/>
  <c r="P236" i="29"/>
  <c r="P337" i="29"/>
  <c r="P331" i="29"/>
  <c r="P326" i="29"/>
  <c r="P283" i="29"/>
  <c r="P282" i="29"/>
  <c r="P120" i="29"/>
  <c r="P129" i="29"/>
  <c r="P196" i="29"/>
  <c r="P176" i="29"/>
  <c r="P135" i="29"/>
  <c r="P139" i="29"/>
  <c r="P96" i="29"/>
  <c r="P194" i="29"/>
  <c r="P143" i="29"/>
  <c r="P204" i="29"/>
  <c r="P86" i="29"/>
  <c r="P259" i="29"/>
  <c r="P161" i="29"/>
  <c r="P231" i="29"/>
  <c r="P258" i="29"/>
  <c r="P212" i="29"/>
  <c r="P284" i="29"/>
  <c r="P93" i="29"/>
  <c r="P353" i="29"/>
  <c r="P262" i="29"/>
  <c r="P244" i="29"/>
  <c r="P56" i="29"/>
  <c r="P65" i="29"/>
  <c r="P102" i="29"/>
  <c r="P104" i="29"/>
  <c r="P41" i="29"/>
  <c r="P241" i="29"/>
  <c r="P163" i="29"/>
  <c r="P229" i="29"/>
  <c r="P116" i="29"/>
  <c r="P150" i="29"/>
  <c r="P305" i="29"/>
  <c r="P298" i="29"/>
  <c r="P121" i="29"/>
  <c r="P251" i="29"/>
  <c r="P63" i="29"/>
  <c r="P217" i="29"/>
  <c r="P88" i="29"/>
  <c r="P144" i="29"/>
  <c r="P94" i="29"/>
  <c r="P322" i="29"/>
  <c r="P175" i="29"/>
  <c r="P371" i="29"/>
  <c r="P333" i="29"/>
  <c r="P372" i="29"/>
  <c r="P98" i="29"/>
  <c r="P316" i="29"/>
  <c r="P156" i="29"/>
  <c r="P235" i="29"/>
  <c r="P132" i="29"/>
  <c r="P103" i="29"/>
  <c r="P84" i="29"/>
  <c r="P253" i="29"/>
  <c r="P360" i="29"/>
  <c r="P254" i="29"/>
  <c r="P275" i="29"/>
  <c r="P342" i="29"/>
  <c r="P46" i="29"/>
  <c r="P245" i="29"/>
  <c r="P327" i="29"/>
  <c r="P314" i="29"/>
  <c r="P264" i="29"/>
  <c r="P58" i="29"/>
  <c r="P334" i="29"/>
  <c r="P359" i="29"/>
  <c r="P192" i="29"/>
  <c r="P148" i="29"/>
  <c r="P281" i="29"/>
  <c r="P247" i="29"/>
  <c r="P89" i="29"/>
  <c r="P66" i="29"/>
  <c r="P50" i="29"/>
  <c r="P344" i="29"/>
  <c r="P190" i="29"/>
  <c r="P81" i="29"/>
  <c r="P157" i="29"/>
  <c r="P55" i="29"/>
  <c r="P230" i="29"/>
  <c r="P200" i="29"/>
  <c r="P101" i="29"/>
  <c r="P216" i="29"/>
  <c r="P45" i="29"/>
  <c r="P270" i="29"/>
  <c r="P90" i="29"/>
  <c r="P38" i="29"/>
  <c r="P186" i="29"/>
  <c r="P345" i="29"/>
  <c r="P364" i="29"/>
  <c r="P239" i="29"/>
  <c r="P226" i="29"/>
  <c r="P97" i="29"/>
  <c r="P60" i="29"/>
  <c r="P130" i="29"/>
  <c r="P225" i="29"/>
  <c r="P213" i="29"/>
  <c r="P64" i="29"/>
  <c r="P263" i="29"/>
  <c r="P177" i="29"/>
  <c r="P274" i="29"/>
  <c r="P289" i="29"/>
  <c r="P373" i="29"/>
  <c r="P224" i="29"/>
  <c r="P354" i="29"/>
  <c r="P141" i="29"/>
  <c r="P47" i="29"/>
  <c r="P299" i="29"/>
  <c r="P365" i="29"/>
  <c r="P332" i="29"/>
  <c r="P145" i="29"/>
  <c r="P221" i="29"/>
  <c r="P142" i="29"/>
  <c r="P113" i="29"/>
  <c r="P28" i="29"/>
  <c r="P348" i="29"/>
  <c r="P168" i="29"/>
  <c r="P69" i="29"/>
  <c r="P320" i="29"/>
  <c r="P330" i="29"/>
  <c r="P223" i="29"/>
  <c r="P106" i="29"/>
  <c r="P234" i="29"/>
  <c r="P301" i="29"/>
  <c r="P179" i="29"/>
  <c r="P238" i="29"/>
  <c r="P112" i="29"/>
  <c r="P134" i="29"/>
  <c r="P77" i="29"/>
  <c r="P92" i="29"/>
  <c r="P276" i="29"/>
  <c r="P72" i="29"/>
  <c r="P198" i="29"/>
  <c r="P215" i="29"/>
  <c r="P147" i="29"/>
  <c r="P52" i="29"/>
  <c r="P122" i="29"/>
  <c r="P233" i="29"/>
  <c r="P67" i="29"/>
  <c r="P329" i="29"/>
  <c r="P61" i="29"/>
  <c r="P174" i="29"/>
  <c r="P315" i="29"/>
  <c r="P205" i="29"/>
  <c r="P76" i="29"/>
  <c r="P181" i="29"/>
  <c r="P44" i="29"/>
  <c r="P36" i="29"/>
  <c r="P154" i="29"/>
  <c r="P296" i="29"/>
  <c r="P343" i="29"/>
  <c r="P136" i="29"/>
  <c r="P149" i="29"/>
  <c r="P312" i="29"/>
  <c r="P91" i="29"/>
  <c r="P107" i="29"/>
  <c r="P228" i="29"/>
  <c r="P351" i="29"/>
  <c r="P309" i="29"/>
  <c r="P159" i="29"/>
  <c r="P272" i="29"/>
  <c r="P265" i="29"/>
  <c r="P255" i="29"/>
  <c r="P99" i="29"/>
  <c r="P128" i="29"/>
  <c r="P237" i="29"/>
  <c r="P356" i="29"/>
  <c r="P363" i="29"/>
  <c r="P227" i="29"/>
  <c r="P146" i="29"/>
  <c r="P366" i="29"/>
  <c r="P95" i="29"/>
  <c r="P70" i="29"/>
  <c r="P319" i="29"/>
  <c r="P164" i="29"/>
  <c r="P206" i="29"/>
  <c r="P51" i="29"/>
  <c r="P151" i="29"/>
  <c r="P30" i="29"/>
  <c r="P201" i="29"/>
  <c r="P39" i="29"/>
  <c r="P74" i="29"/>
  <c r="P118" i="29"/>
  <c r="P269" i="29"/>
  <c r="P290" i="29"/>
  <c r="P202" i="29"/>
  <c r="P49" i="29"/>
  <c r="P346" i="29"/>
  <c r="P208" i="29"/>
  <c r="P183" i="29"/>
  <c r="P123" i="29"/>
  <c r="P169" i="29"/>
  <c r="P57" i="29"/>
  <c r="P368" i="29"/>
  <c r="P109" i="29"/>
  <c r="P160" i="29"/>
  <c r="P131" i="29"/>
  <c r="P105" i="29"/>
  <c r="P187" i="29"/>
  <c r="P155" i="29"/>
  <c r="P162" i="29"/>
  <c r="P180" i="29"/>
  <c r="P27" i="29"/>
  <c r="P288" i="29"/>
  <c r="P73" i="29"/>
  <c r="P111" i="29"/>
  <c r="P240" i="29"/>
  <c r="P188" i="29"/>
  <c r="P153" i="29"/>
  <c r="P243" i="29"/>
  <c r="P138" i="29"/>
  <c r="P220" i="29"/>
  <c r="P82" i="29"/>
  <c r="P110" i="29"/>
  <c r="P34" i="29"/>
  <c r="O324" i="1"/>
  <c r="O324" i="71"/>
  <c r="O157" i="1"/>
  <c r="O157" i="71"/>
  <c r="O255" i="1"/>
  <c r="O255" i="71"/>
  <c r="O143" i="1"/>
  <c r="O143" i="71"/>
  <c r="O249" i="71"/>
  <c r="O249" i="1"/>
  <c r="O52" i="71"/>
  <c r="O52" i="1"/>
  <c r="O302" i="1"/>
  <c r="O302" i="71"/>
  <c r="O259" i="71"/>
  <c r="O259" i="1"/>
  <c r="O245" i="1"/>
  <c r="O245" i="71"/>
  <c r="O56" i="1"/>
  <c r="O56" i="71"/>
  <c r="O361" i="1"/>
  <c r="O361" i="71"/>
  <c r="O332" i="71"/>
  <c r="O332" i="1"/>
  <c r="O95" i="71"/>
  <c r="O95" i="1"/>
  <c r="O132" i="71"/>
  <c r="O132" i="1"/>
  <c r="O261" i="71"/>
  <c r="O261" i="1"/>
  <c r="O271" i="1"/>
  <c r="O271" i="71"/>
  <c r="O75" i="71"/>
  <c r="O75" i="1"/>
  <c r="O223" i="1"/>
  <c r="O223" i="71"/>
  <c r="O49" i="71"/>
  <c r="O49" i="1"/>
  <c r="O147" i="1"/>
  <c r="O147" i="71"/>
  <c r="O282" i="1"/>
  <c r="O282" i="71"/>
  <c r="O70" i="71"/>
  <c r="O70" i="1"/>
  <c r="O140" i="71"/>
  <c r="O140" i="1"/>
  <c r="O85" i="1"/>
  <c r="O85" i="71"/>
  <c r="O113" i="1"/>
  <c r="O113" i="71"/>
  <c r="O115" i="1"/>
  <c r="O115" i="71"/>
  <c r="O343" i="71"/>
  <c r="O343" i="1"/>
  <c r="O251" i="1"/>
  <c r="O251" i="71"/>
  <c r="O116" i="1"/>
  <c r="O116" i="71"/>
  <c r="O121" i="1"/>
  <c r="O121" i="71"/>
  <c r="O253" i="1"/>
  <c r="O253" i="71"/>
  <c r="O283" i="71"/>
  <c r="O283" i="1"/>
  <c r="O290" i="1"/>
  <c r="O290" i="71"/>
  <c r="O277" i="1"/>
  <c r="O277" i="71"/>
  <c r="O35" i="71"/>
  <c r="O35" i="1"/>
  <c r="O254" i="71"/>
  <c r="O254" i="1"/>
  <c r="O376" i="1"/>
  <c r="O376" i="71"/>
  <c r="O313" i="1"/>
  <c r="O313" i="71"/>
  <c r="O260" i="1"/>
  <c r="O260" i="71"/>
  <c r="O322" i="71"/>
  <c r="O322" i="1"/>
  <c r="O365" i="1"/>
  <c r="O365" i="71"/>
  <c r="O55" i="1"/>
  <c r="O55" i="71"/>
  <c r="O229" i="71"/>
  <c r="O229" i="1"/>
  <c r="O176" i="71"/>
  <c r="O176" i="1"/>
  <c r="O360" i="71"/>
  <c r="O360" i="1"/>
  <c r="O372" i="71"/>
  <c r="O372" i="1"/>
  <c r="O183" i="71"/>
  <c r="O183" i="1"/>
  <c r="O307" i="1"/>
  <c r="O307" i="71"/>
  <c r="O36" i="1"/>
  <c r="O36" i="71"/>
  <c r="O371" i="1"/>
  <c r="O371" i="71"/>
  <c r="O117" i="71"/>
  <c r="O117" i="1"/>
  <c r="O170" i="1"/>
  <c r="O170" i="71"/>
  <c r="O27" i="71"/>
  <c r="O27" i="1"/>
  <c r="O329" i="71"/>
  <c r="O329" i="1"/>
  <c r="O136" i="1"/>
  <c r="O136" i="71"/>
  <c r="O345" i="71"/>
  <c r="O345" i="1"/>
  <c r="O349" i="71"/>
  <c r="O349" i="1"/>
  <c r="O286" i="1"/>
  <c r="O286" i="71"/>
  <c r="O112" i="1"/>
  <c r="O112" i="71"/>
  <c r="O126" i="1"/>
  <c r="O126" i="71"/>
  <c r="O46" i="71"/>
  <c r="O46" i="1"/>
  <c r="O318" i="71"/>
  <c r="O318" i="1"/>
  <c r="O326" i="71"/>
  <c r="O326" i="1"/>
  <c r="O142" i="1"/>
  <c r="O142" i="71"/>
  <c r="O312" i="71"/>
  <c r="O312" i="1"/>
  <c r="O26" i="1"/>
  <c r="O26" i="71"/>
  <c r="O364" i="71"/>
  <c r="O364" i="1"/>
  <c r="O130" i="1"/>
  <c r="O130" i="71"/>
  <c r="O252" i="71"/>
  <c r="O252" i="1"/>
  <c r="O209" i="1"/>
  <c r="O209" i="71"/>
  <c r="O188" i="71"/>
  <c r="O188" i="1"/>
  <c r="O151" i="1"/>
  <c r="O151" i="71"/>
  <c r="O114" i="71"/>
  <c r="O114" i="1"/>
  <c r="O333" i="1"/>
  <c r="O333" i="71"/>
  <c r="O84" i="71"/>
  <c r="O84" i="1"/>
  <c r="O274" i="71"/>
  <c r="O274" i="1"/>
  <c r="O356" i="1"/>
  <c r="O356" i="71"/>
  <c r="O104" i="1"/>
  <c r="O104" i="71"/>
  <c r="O241" i="71"/>
  <c r="O241" i="1"/>
  <c r="O232" i="1"/>
  <c r="O232" i="71"/>
  <c r="O93" i="1"/>
  <c r="O93" i="71"/>
  <c r="O270" i="1"/>
  <c r="O270" i="71"/>
  <c r="O182" i="1"/>
  <c r="O182" i="71"/>
  <c r="O169" i="71"/>
  <c r="O169" i="1"/>
  <c r="O279" i="71"/>
  <c r="O279" i="1"/>
  <c r="O214" i="1"/>
  <c r="O214" i="71"/>
  <c r="O166" i="71"/>
  <c r="O166" i="1"/>
  <c r="O265" i="71"/>
  <c r="O265" i="1"/>
  <c r="O139" i="1"/>
  <c r="O139" i="71"/>
  <c r="O256" i="1"/>
  <c r="O256" i="71"/>
  <c r="O355" i="71"/>
  <c r="O355" i="1"/>
  <c r="O358" i="1"/>
  <c r="O358" i="71"/>
  <c r="O287" i="1"/>
  <c r="O287" i="71"/>
  <c r="O67" i="71"/>
  <c r="O67" i="1"/>
  <c r="O168" i="1"/>
  <c r="O168" i="71"/>
  <c r="O74" i="71"/>
  <c r="O74" i="1"/>
  <c r="O206" i="1"/>
  <c r="O206" i="71"/>
  <c r="O192" i="1"/>
  <c r="O192" i="71"/>
  <c r="O184" i="1"/>
  <c r="O184" i="71"/>
  <c r="O39" i="71"/>
  <c r="O39" i="1"/>
  <c r="O317" i="71"/>
  <c r="O317" i="1"/>
  <c r="O144" i="71"/>
  <c r="O144" i="1"/>
  <c r="O266" i="1"/>
  <c r="O266" i="71"/>
  <c r="O162" i="71"/>
  <c r="O162" i="1"/>
  <c r="O231" i="1"/>
  <c r="O231" i="71"/>
  <c r="O368" i="1"/>
  <c r="O368" i="71"/>
  <c r="O86" i="71"/>
  <c r="O86" i="1"/>
  <c r="O152" i="71"/>
  <c r="O152" i="1"/>
  <c r="O119" i="71"/>
  <c r="O119" i="1"/>
  <c r="O359" i="71"/>
  <c r="O359" i="1"/>
  <c r="O353" i="1"/>
  <c r="O353" i="71"/>
  <c r="O280" i="71"/>
  <c r="O280" i="1"/>
  <c r="O225" i="71"/>
  <c r="O225" i="1"/>
  <c r="O80" i="1"/>
  <c r="O80" i="71"/>
  <c r="O63" i="1"/>
  <c r="O63" i="71"/>
  <c r="O208" i="1"/>
  <c r="O208" i="71"/>
  <c r="O60" i="71"/>
  <c r="O60" i="1"/>
  <c r="O210" i="1"/>
  <c r="O210" i="71"/>
  <c r="O319" i="71"/>
  <c r="O319" i="1"/>
  <c r="O230" i="1"/>
  <c r="O230" i="71"/>
  <c r="O96" i="1"/>
  <c r="O96" i="71"/>
  <c r="O91" i="71"/>
  <c r="O91" i="1"/>
  <c r="O246" i="1"/>
  <c r="O246" i="71"/>
  <c r="O89" i="71"/>
  <c r="O89" i="1"/>
  <c r="O107" i="1"/>
  <c r="O107" i="71"/>
  <c r="O228" i="71"/>
  <c r="O228" i="1"/>
  <c r="O195" i="71"/>
  <c r="O195" i="1"/>
  <c r="O61" i="1"/>
  <c r="O61" i="71"/>
  <c r="O296" i="71"/>
  <c r="O296" i="1"/>
  <c r="O146" i="71"/>
  <c r="O146" i="1"/>
  <c r="O289" i="1"/>
  <c r="O289" i="71"/>
  <c r="O97" i="71"/>
  <c r="O97" i="1"/>
  <c r="O211" i="1"/>
  <c r="O211" i="71"/>
  <c r="O311" i="1"/>
  <c r="O311" i="71"/>
  <c r="O294" i="1"/>
  <c r="O294" i="71"/>
  <c r="O297" i="71"/>
  <c r="O297" i="1"/>
  <c r="O222" i="71"/>
  <c r="O222" i="1"/>
  <c r="O292" i="1"/>
  <c r="O292" i="71"/>
  <c r="O202" i="71"/>
  <c r="O202" i="1"/>
  <c r="O71" i="71"/>
  <c r="O71" i="1"/>
  <c r="O305" i="71"/>
  <c r="O305" i="1"/>
  <c r="O273" i="1"/>
  <c r="O273" i="71"/>
  <c r="O370" i="1"/>
  <c r="O370" i="71"/>
  <c r="O38" i="1"/>
  <c r="O38" i="71"/>
  <c r="O240" i="1"/>
  <c r="O240" i="71"/>
  <c r="O118" i="71"/>
  <c r="O118" i="1"/>
  <c r="O165" i="1"/>
  <c r="O165" i="71"/>
  <c r="O306" i="71"/>
  <c r="O306" i="1"/>
  <c r="O293" i="71"/>
  <c r="O293" i="1"/>
  <c r="O123" i="71"/>
  <c r="O123" i="1"/>
  <c r="O236" i="1"/>
  <c r="O236" i="71"/>
  <c r="O99" i="1"/>
  <c r="O99" i="71"/>
  <c r="O234" i="71"/>
  <c r="O234" i="1"/>
  <c r="O207" i="1"/>
  <c r="O207" i="71"/>
  <c r="O200" i="71"/>
  <c r="O200" i="1"/>
  <c r="O199" i="1"/>
  <c r="O199" i="71"/>
  <c r="O159" i="1"/>
  <c r="O159" i="71"/>
  <c r="O51" i="71"/>
  <c r="O51" i="1"/>
  <c r="O31" i="1"/>
  <c r="O31" i="71"/>
  <c r="O323" i="1"/>
  <c r="O323" i="71"/>
  <c r="O45" i="71"/>
  <c r="O45" i="1"/>
  <c r="O267" i="1"/>
  <c r="O267" i="71"/>
  <c r="O185" i="1"/>
  <c r="O185" i="71"/>
  <c r="O66" i="71"/>
  <c r="O66" i="1"/>
  <c r="O288" i="1"/>
  <c r="O288" i="71"/>
  <c r="O348" i="71"/>
  <c r="O348" i="1"/>
  <c r="O315" i="1"/>
  <c r="O315" i="71"/>
  <c r="O30" i="1"/>
  <c r="O30" i="71"/>
  <c r="O233" i="71"/>
  <c r="O233" i="1"/>
  <c r="O268" i="1"/>
  <c r="O268" i="71"/>
  <c r="O92" i="71"/>
  <c r="O92" i="1"/>
  <c r="O281" i="1"/>
  <c r="O281" i="71"/>
  <c r="O301" i="71"/>
  <c r="O301" i="1"/>
  <c r="O47" i="1"/>
  <c r="O47" i="71"/>
  <c r="O178" i="1"/>
  <c r="O178" i="71"/>
  <c r="O244" i="71"/>
  <c r="O244" i="1"/>
  <c r="O198" i="71"/>
  <c r="O198" i="1"/>
  <c r="O325" i="1"/>
  <c r="O325" i="71"/>
  <c r="O87" i="1"/>
  <c r="O87" i="71"/>
  <c r="O213" i="71"/>
  <c r="O213" i="1"/>
  <c r="O155" i="1"/>
  <c r="O155" i="71"/>
  <c r="O204" i="71"/>
  <c r="O204" i="1"/>
  <c r="O369" i="1"/>
  <c r="O369" i="71"/>
  <c r="O308" i="1"/>
  <c r="O308" i="71"/>
  <c r="O300" i="71"/>
  <c r="O300" i="1"/>
  <c r="O328" i="71"/>
  <c r="O328" i="1"/>
  <c r="U45" i="21"/>
  <c r="U47" i="21"/>
  <c r="U46" i="21"/>
  <c r="U51" i="21"/>
  <c r="U49" i="21"/>
  <c r="BS294" i="1"/>
  <c r="U51" i="73"/>
  <c r="W351" i="72"/>
  <c r="U49" i="73"/>
  <c r="W318" i="62"/>
  <c r="W250" i="62"/>
  <c r="W250" i="72"/>
  <c r="U45" i="73"/>
  <c r="W244" i="72"/>
  <c r="W244" i="62"/>
  <c r="W246" i="62"/>
  <c r="W253" i="62"/>
  <c r="BA264" i="1"/>
  <c r="BA264" i="71" s="1"/>
  <c r="BA338" i="1"/>
  <c r="BA338" i="71" s="1"/>
  <c r="BA275" i="1"/>
  <c r="BA275" i="71" s="1"/>
  <c r="BA268" i="1"/>
  <c r="BA268" i="71" s="1"/>
  <c r="BA276" i="1"/>
  <c r="BA276" i="71" s="1"/>
  <c r="BA348" i="1"/>
  <c r="BA348" i="71" s="1"/>
  <c r="BA269" i="1"/>
  <c r="BA269" i="71" s="1"/>
  <c r="BA267" i="1"/>
  <c r="BA267" i="71" s="1"/>
  <c r="BA274" i="1"/>
  <c r="BA274" i="71" s="1"/>
  <c r="BA273" i="1"/>
  <c r="BA273" i="71" s="1"/>
  <c r="BA265" i="1"/>
  <c r="BA265" i="71" s="1"/>
  <c r="BA305" i="1"/>
  <c r="BA305" i="71" s="1"/>
  <c r="BA270" i="1"/>
  <c r="BA270" i="71" s="1"/>
  <c r="BA371" i="1"/>
  <c r="BA371" i="71" s="1"/>
  <c r="BA283" i="1"/>
  <c r="BA283" i="71" s="1"/>
  <c r="BA266" i="1"/>
  <c r="BA266" i="71" s="1"/>
  <c r="W255" i="62"/>
  <c r="U47" i="73"/>
  <c r="W254" i="72"/>
  <c r="U46" i="73"/>
  <c r="W254" i="62"/>
  <c r="BB21" i="1"/>
  <c r="BA318" i="1"/>
  <c r="BA318" i="71" s="1"/>
  <c r="BA356" i="1"/>
  <c r="BA356" i="71" s="1"/>
  <c r="BA315" i="1"/>
  <c r="BA315" i="71" s="1"/>
  <c r="BA327" i="1"/>
  <c r="BA327" i="71" s="1"/>
  <c r="BA330" i="1"/>
  <c r="BA330" i="71" s="1"/>
  <c r="BA359" i="1"/>
  <c r="BA359" i="71" s="1"/>
  <c r="BA167" i="1"/>
  <c r="BA167" i="71" s="1"/>
  <c r="BA332" i="1"/>
  <c r="BA332" i="71" s="1"/>
  <c r="BA355" i="1"/>
  <c r="BA355" i="71" s="1"/>
  <c r="BA317" i="1"/>
  <c r="BA317" i="71" s="1"/>
  <c r="BA351" i="1"/>
  <c r="BA351" i="71" s="1"/>
  <c r="BA349" i="1"/>
  <c r="BA349" i="71" s="1"/>
  <c r="BA175" i="1"/>
  <c r="BA175" i="71" s="1"/>
  <c r="BA337" i="1"/>
  <c r="BA337" i="71" s="1"/>
  <c r="BA296" i="1"/>
  <c r="BA296" i="71" s="1"/>
  <c r="BA307" i="1"/>
  <c r="BA307" i="71" s="1"/>
  <c r="BA334" i="1"/>
  <c r="BA334" i="71" s="1"/>
  <c r="BA310" i="1"/>
  <c r="BA310" i="71" s="1"/>
  <c r="BA362" i="1"/>
  <c r="BA362" i="71" s="1"/>
  <c r="BA200" i="1"/>
  <c r="BA200" i="71" s="1"/>
  <c r="BA290" i="1"/>
  <c r="BA290" i="71" s="1"/>
  <c r="BA239" i="1"/>
  <c r="BA239" i="71" s="1"/>
  <c r="BA369" i="1"/>
  <c r="BA369" i="71" s="1"/>
  <c r="BA311" i="1"/>
  <c r="BA311" i="71" s="1"/>
  <c r="BA118" i="1"/>
  <c r="BA118" i="71" s="1"/>
  <c r="BA331" i="1"/>
  <c r="BA331" i="71" s="1"/>
  <c r="BA321" i="1"/>
  <c r="BA321" i="71" s="1"/>
  <c r="BA350" i="1"/>
  <c r="BA350" i="71" s="1"/>
  <c r="BA304" i="1"/>
  <c r="BA304" i="71" s="1"/>
  <c r="BA323" i="1"/>
  <c r="BA323" i="71" s="1"/>
  <c r="BA313" i="1"/>
  <c r="BA313" i="71" s="1"/>
  <c r="BA368" i="1"/>
  <c r="BA368" i="71" s="1"/>
  <c r="BA301" i="1"/>
  <c r="BA301" i="71" s="1"/>
  <c r="BA354" i="1"/>
  <c r="BA354" i="71" s="1"/>
  <c r="BA326" i="1"/>
  <c r="BA326" i="71" s="1"/>
  <c r="BA316" i="1"/>
  <c r="BA316" i="71" s="1"/>
  <c r="BA295" i="1"/>
  <c r="BA295" i="71" s="1"/>
  <c r="BA306" i="1"/>
  <c r="BA306" i="71" s="1"/>
  <c r="BA312" i="1"/>
  <c r="BA312" i="71" s="1"/>
  <c r="BA319" i="1"/>
  <c r="BA319" i="71" s="1"/>
  <c r="BA209" i="1"/>
  <c r="BA209" i="71" s="1"/>
  <c r="BA361" i="1"/>
  <c r="BA361" i="71" s="1"/>
  <c r="BA360" i="1"/>
  <c r="BA360" i="71" s="1"/>
  <c r="BA366" i="1"/>
  <c r="BA366" i="71" s="1"/>
  <c r="BA328" i="1"/>
  <c r="BA328" i="71" s="1"/>
  <c r="BA314" i="1"/>
  <c r="BA314" i="71" s="1"/>
  <c r="BA214" i="1"/>
  <c r="BA214" i="71" s="1"/>
  <c r="BA367" i="1"/>
  <c r="BA367" i="71" s="1"/>
  <c r="BA363" i="1"/>
  <c r="BA363" i="71" s="1"/>
  <c r="BA333" i="1"/>
  <c r="BA333" i="71" s="1"/>
  <c r="BA297" i="1"/>
  <c r="BA297" i="71" s="1"/>
  <c r="BA364" i="1"/>
  <c r="BA364" i="71" s="1"/>
  <c r="BA347" i="1"/>
  <c r="BA347" i="71" s="1"/>
  <c r="BA293" i="1"/>
  <c r="BA293" i="71" s="1"/>
  <c r="BA324" i="1"/>
  <c r="BA324" i="71" s="1"/>
  <c r="BA376" i="1"/>
  <c r="BA376" i="71" s="1"/>
  <c r="BA300" i="1"/>
  <c r="BA300" i="71" s="1"/>
  <c r="BA345" i="1"/>
  <c r="BA345" i="71" s="1"/>
  <c r="BA358" i="1"/>
  <c r="BA358" i="71" s="1"/>
  <c r="BA353" i="1"/>
  <c r="BA353" i="71" s="1"/>
  <c r="BA299" i="1"/>
  <c r="BA299" i="71" s="1"/>
  <c r="BA292" i="1"/>
  <c r="BA292" i="71" s="1"/>
  <c r="BA308" i="1"/>
  <c r="BA308" i="71" s="1"/>
  <c r="BA344" i="1"/>
  <c r="BA344" i="71" s="1"/>
  <c r="BA352" i="1"/>
  <c r="BA352" i="71" s="1"/>
  <c r="BA144" i="1"/>
  <c r="BA144" i="71" s="1"/>
  <c r="BA320" i="1"/>
  <c r="BA320" i="71" s="1"/>
  <c r="BA346" i="1"/>
  <c r="BA346" i="71" s="1"/>
  <c r="BA309" i="1"/>
  <c r="BA309" i="71" s="1"/>
  <c r="BA365" i="1"/>
  <c r="BA365" i="71" s="1"/>
  <c r="BA322" i="1"/>
  <c r="BA322" i="71" s="1"/>
  <c r="BA336" i="1"/>
  <c r="BA336" i="71" s="1"/>
  <c r="BA291" i="1"/>
  <c r="BA291" i="71" s="1"/>
  <c r="BA211" i="1"/>
  <c r="BA211" i="71" s="1"/>
  <c r="BA335" i="1"/>
  <c r="BA335" i="71" s="1"/>
  <c r="BA372" i="1"/>
  <c r="BA372" i="71" s="1"/>
  <c r="BA370" i="1"/>
  <c r="BA370" i="71" s="1"/>
  <c r="BA325" i="1"/>
  <c r="BA325" i="71" s="1"/>
  <c r="BA357" i="1"/>
  <c r="BA357" i="71" s="1"/>
  <c r="BA298" i="1"/>
  <c r="BA298" i="71" s="1"/>
  <c r="BA329" i="1"/>
  <c r="BA329" i="71" s="1"/>
  <c r="BA302" i="1"/>
  <c r="BA302" i="71" s="1"/>
  <c r="BB21" i="71"/>
  <c r="BK22" i="71"/>
  <c r="X28" i="73"/>
  <c r="X37" i="73"/>
  <c r="X22" i="73"/>
  <c r="X24" i="73"/>
  <c r="X13" i="21"/>
  <c r="X15" i="21"/>
  <c r="X9" i="73"/>
  <c r="X10" i="73"/>
  <c r="X11" i="73"/>
  <c r="X40" i="73"/>
  <c r="X12" i="73"/>
  <c r="X13" i="73"/>
  <c r="X38" i="73"/>
  <c r="X15" i="73"/>
  <c r="X21" i="73"/>
  <c r="X14" i="73"/>
  <c r="X39" i="73"/>
  <c r="X17" i="73"/>
  <c r="X26" i="73"/>
  <c r="X52" i="73"/>
  <c r="X8" i="21"/>
  <c r="X35" i="73"/>
  <c r="X18" i="73"/>
  <c r="X8" i="73"/>
  <c r="X42" i="73"/>
  <c r="X41" i="73"/>
  <c r="X25" i="73"/>
  <c r="X34" i="73"/>
  <c r="X12" i="21"/>
  <c r="X32" i="73"/>
  <c r="X29" i="73"/>
  <c r="X11" i="21"/>
  <c r="X14" i="21"/>
  <c r="X27" i="73"/>
  <c r="X20" i="73"/>
  <c r="X31" i="73"/>
  <c r="X19" i="73"/>
  <c r="X43" i="73"/>
  <c r="X30" i="73"/>
  <c r="X10" i="21"/>
  <c r="X9" i="21"/>
  <c r="Z188" i="72"/>
  <c r="Z87" i="62"/>
  <c r="Z209" i="62"/>
  <c r="Z201" i="62"/>
  <c r="Z44" i="72"/>
  <c r="Z201" i="72"/>
  <c r="Z29" i="62"/>
  <c r="Z207" i="72"/>
  <c r="Z354" i="72"/>
  <c r="Z82" i="62"/>
  <c r="Z33" i="62"/>
  <c r="Z6" i="62"/>
  <c r="Z86" i="62"/>
  <c r="Z223" i="72"/>
  <c r="Z225" i="62"/>
  <c r="Z44" i="62"/>
  <c r="Z354" i="62"/>
  <c r="Z65" i="62"/>
  <c r="Z217" i="62"/>
  <c r="Z154" i="72"/>
  <c r="Z23" i="62"/>
  <c r="Z220" i="72"/>
  <c r="Z81" i="62"/>
  <c r="Z12" i="72"/>
  <c r="Z207" i="62"/>
  <c r="Z86" i="72"/>
  <c r="Z217" i="72"/>
  <c r="Z225" i="72"/>
  <c r="Z78" i="62"/>
  <c r="Z40" i="62"/>
  <c r="Z110" i="72"/>
  <c r="Z33" i="72"/>
  <c r="Z43" i="62"/>
  <c r="Z209" i="72"/>
  <c r="Z114" i="62"/>
  <c r="Z74" i="62"/>
  <c r="Z5" i="72"/>
  <c r="Z110" i="62"/>
  <c r="Z6" i="72"/>
  <c r="Z12" i="62"/>
  <c r="Z88" i="62"/>
  <c r="Z114" i="72"/>
  <c r="Z5" i="62"/>
  <c r="Z223" i="62"/>
  <c r="Z65" i="72"/>
  <c r="Z25" i="62"/>
  <c r="Z87" i="72"/>
  <c r="Z71" i="62"/>
  <c r="Z83" i="62"/>
  <c r="Z237" i="62"/>
  <c r="Z40" i="72"/>
  <c r="Z128" i="72"/>
  <c r="Z105" i="62"/>
  <c r="Z88" i="72"/>
  <c r="Z128" i="62"/>
  <c r="Z97" i="62"/>
  <c r="Z51" i="72"/>
  <c r="Z43" i="72"/>
  <c r="Z81" i="72"/>
  <c r="Z199" i="62"/>
  <c r="Z220" i="62"/>
  <c r="Z29" i="72"/>
  <c r="Z25" i="72"/>
  <c r="Z82" i="72"/>
  <c r="Z76" i="62"/>
  <c r="Z42" i="62"/>
  <c r="Z56" i="62"/>
  <c r="Z64" i="62"/>
  <c r="Z83" i="72"/>
  <c r="Z52" i="62"/>
  <c r="Z20" i="62"/>
  <c r="Z34" i="62"/>
  <c r="Z46" i="62"/>
  <c r="Z51" i="62"/>
  <c r="Z235" i="72"/>
  <c r="Z71" i="72"/>
  <c r="Z216" i="62"/>
  <c r="Z74" i="72"/>
  <c r="Z178" i="62"/>
  <c r="Z102" i="62"/>
  <c r="Z96" i="62"/>
  <c r="Z9" i="62"/>
  <c r="Z164" i="62"/>
  <c r="Z154" i="62"/>
  <c r="Z10" i="62"/>
  <c r="Z101" i="62"/>
  <c r="Z73" i="62"/>
  <c r="Z85" i="62"/>
  <c r="Z77" i="62"/>
  <c r="Z97" i="72"/>
  <c r="Z113" i="62"/>
  <c r="Z171" i="62"/>
  <c r="Z36" i="62"/>
  <c r="Z59" i="62"/>
  <c r="Z27" i="62"/>
  <c r="Z208" i="62"/>
  <c r="Z102" i="72"/>
  <c r="Z49" i="62"/>
  <c r="Z57" i="62"/>
  <c r="Z91" i="62"/>
  <c r="Z16" i="62"/>
  <c r="Z54" i="62"/>
  <c r="Z38" i="62"/>
  <c r="Z61" i="62"/>
  <c r="Z172" i="62"/>
  <c r="Z18" i="62"/>
  <c r="Z28" i="62"/>
  <c r="Z80" i="62"/>
  <c r="Z200" i="62"/>
  <c r="Z165" i="62"/>
  <c r="Z37" i="62"/>
  <c r="Z53" i="62"/>
  <c r="Z17" i="62"/>
  <c r="Z7" i="62"/>
  <c r="Z47" i="62"/>
  <c r="Z99" i="62"/>
  <c r="Z41" i="62"/>
  <c r="Z103" i="62"/>
  <c r="Z39" i="62"/>
  <c r="Z104" i="62"/>
  <c r="Z170" i="62"/>
  <c r="Z13" i="62"/>
  <c r="Z63" i="62"/>
  <c r="Z78" i="72"/>
  <c r="Z224" i="62"/>
  <c r="Z185" i="62"/>
  <c r="Z50" i="62"/>
  <c r="Z199" i="72"/>
  <c r="Z48" i="62"/>
  <c r="Z22" i="62"/>
  <c r="Z10" i="72"/>
  <c r="Z21" i="62"/>
  <c r="Z129" i="62"/>
  <c r="Z21" i="72"/>
  <c r="Z53" i="72"/>
  <c r="Z76" i="72"/>
  <c r="Z59" i="72"/>
  <c r="Z171" i="72"/>
  <c r="Z60" i="62"/>
  <c r="Z36" i="72"/>
  <c r="Z42" i="72"/>
  <c r="Z235" i="62"/>
  <c r="Z188" i="62"/>
  <c r="Z237" i="72"/>
  <c r="Z127" i="62"/>
  <c r="Z122" i="62"/>
  <c r="Z56" i="72"/>
  <c r="Z73" i="72"/>
  <c r="Z27" i="72"/>
  <c r="Z178" i="72"/>
  <c r="Z200" i="72"/>
  <c r="Z64" i="72"/>
  <c r="Z165" i="72"/>
  <c r="Z91" i="72"/>
  <c r="Z172" i="72"/>
  <c r="Z9" i="72"/>
  <c r="Z164" i="72"/>
  <c r="Z50" i="72"/>
  <c r="Z16" i="72"/>
  <c r="Z41" i="72"/>
  <c r="Z103" i="72"/>
  <c r="Z80" i="72"/>
  <c r="Z47" i="72"/>
  <c r="Z18" i="72"/>
  <c r="Z38" i="72"/>
  <c r="Z107" i="62"/>
  <c r="Z96" i="72"/>
  <c r="Z34" i="72"/>
  <c r="Z48" i="72"/>
  <c r="Z105" i="72"/>
  <c r="Z20" i="72"/>
  <c r="Z113" i="72"/>
  <c r="Z46" i="72"/>
  <c r="Z216" i="72"/>
  <c r="Z52" i="72"/>
  <c r="Z49" i="72"/>
  <c r="Z57" i="72"/>
  <c r="Z54" i="72"/>
  <c r="Z185" i="72"/>
  <c r="Z224" i="72"/>
  <c r="Z77" i="72"/>
  <c r="Z63" i="72"/>
  <c r="Z13" i="72"/>
  <c r="Z101" i="72"/>
  <c r="Z85" i="72"/>
  <c r="Z170" i="72"/>
  <c r="Z28" i="72"/>
  <c r="Z17" i="72"/>
  <c r="Z7" i="72"/>
  <c r="Z99" i="72"/>
  <c r="Z39" i="72"/>
  <c r="Z37" i="72"/>
  <c r="Z22" i="72"/>
  <c r="Z61" i="72"/>
  <c r="Z208" i="72"/>
  <c r="Z104" i="72"/>
  <c r="Z23" i="72"/>
  <c r="X44" i="73"/>
  <c r="Z159" i="62"/>
  <c r="Z183" i="62"/>
  <c r="Z150" i="62"/>
  <c r="Z204" i="62"/>
  <c r="Z62" i="62"/>
  <c r="Z241" i="62"/>
  <c r="Z241" i="72"/>
  <c r="Z242" i="62"/>
  <c r="Z242" i="72"/>
  <c r="Z267" i="62"/>
  <c r="X48" i="73"/>
  <c r="X50" i="73"/>
  <c r="Z159" i="72"/>
  <c r="Z266" i="62"/>
  <c r="Z148" i="62"/>
  <c r="Z259" i="72"/>
  <c r="Z259" i="62"/>
  <c r="Z148" i="72"/>
  <c r="Z252" i="62"/>
  <c r="Z179" i="62"/>
  <c r="Z70" i="62"/>
  <c r="Z184" i="62"/>
  <c r="Z69" i="62"/>
  <c r="Z239" i="62"/>
  <c r="Z236" i="62"/>
  <c r="Z268" i="62"/>
  <c r="Z202" i="62"/>
  <c r="Z118" i="62"/>
  <c r="Z130" i="62"/>
  <c r="Z212" i="62"/>
  <c r="Z58" i="62"/>
  <c r="Z66" i="62"/>
  <c r="Z173" i="62"/>
  <c r="Z218" i="62"/>
  <c r="Z186" i="62"/>
  <c r="Z141" i="62"/>
  <c r="Z130" i="72"/>
  <c r="Z218" i="72"/>
  <c r="Z322" i="72"/>
  <c r="Z141" i="72"/>
  <c r="Z58" i="72"/>
  <c r="P110" i="71" l="1"/>
  <c r="P110" i="1"/>
  <c r="P111" i="1"/>
  <c r="P111" i="71"/>
  <c r="P105" i="1"/>
  <c r="P105" i="71"/>
  <c r="P183" i="71"/>
  <c r="P183" i="1"/>
  <c r="P74" i="1"/>
  <c r="P74" i="71"/>
  <c r="P319" i="71"/>
  <c r="P319" i="1"/>
  <c r="P237" i="1"/>
  <c r="P237" i="71"/>
  <c r="P351" i="1"/>
  <c r="P351" i="71"/>
  <c r="P296" i="1"/>
  <c r="P296" i="71"/>
  <c r="P174" i="1"/>
  <c r="P174" i="71"/>
  <c r="P215" i="1"/>
  <c r="P215" i="71"/>
  <c r="P238" i="1"/>
  <c r="P238" i="71"/>
  <c r="P69" i="1"/>
  <c r="P69" i="71"/>
  <c r="P332" i="1"/>
  <c r="P332" i="71"/>
  <c r="P289" i="1"/>
  <c r="P289" i="71"/>
  <c r="P60" i="1"/>
  <c r="P60" i="71"/>
  <c r="P90" i="1"/>
  <c r="P90" i="71"/>
  <c r="P157" i="1"/>
  <c r="P157" i="71"/>
  <c r="P281" i="71"/>
  <c r="P281" i="1"/>
  <c r="P327" i="71"/>
  <c r="P327" i="1"/>
  <c r="P84" i="1"/>
  <c r="P84" i="71"/>
  <c r="P333" i="71"/>
  <c r="P333" i="1"/>
  <c r="P217" i="1"/>
  <c r="P217" i="71"/>
  <c r="P229" i="1"/>
  <c r="P229" i="71"/>
  <c r="P244" i="1"/>
  <c r="P244" i="71"/>
  <c r="P161" i="71"/>
  <c r="P161" i="1"/>
  <c r="P135" i="1"/>
  <c r="P135" i="71"/>
  <c r="P331" i="71"/>
  <c r="P331" i="1"/>
  <c r="P250" i="71"/>
  <c r="P250" i="1"/>
  <c r="P26" i="1"/>
  <c r="P26" i="71"/>
  <c r="P75" i="1"/>
  <c r="P75" i="71"/>
  <c r="P321" i="1"/>
  <c r="P321" i="71"/>
  <c r="P54" i="71"/>
  <c r="P54" i="1"/>
  <c r="P197" i="71"/>
  <c r="P197" i="1"/>
  <c r="P191" i="71"/>
  <c r="P191" i="1"/>
  <c r="P165" i="1"/>
  <c r="P165" i="71"/>
  <c r="P277" i="71"/>
  <c r="P277" i="1"/>
  <c r="P71" i="71"/>
  <c r="P71" i="1"/>
  <c r="P48" i="1"/>
  <c r="P48" i="71"/>
  <c r="P219" i="1"/>
  <c r="P219" i="71"/>
  <c r="P355" i="71"/>
  <c r="P355" i="1"/>
  <c r="P85" i="71"/>
  <c r="P85" i="1"/>
  <c r="P300" i="71"/>
  <c r="P300" i="1"/>
  <c r="P376" i="71"/>
  <c r="P376" i="1"/>
  <c r="O22" i="1"/>
  <c r="P82" i="1"/>
  <c r="P82" i="71"/>
  <c r="P73" i="1"/>
  <c r="P73" i="71"/>
  <c r="P131" i="1"/>
  <c r="P131" i="71"/>
  <c r="P208" i="71"/>
  <c r="P208" i="1"/>
  <c r="P39" i="71"/>
  <c r="P39" i="1"/>
  <c r="P70" i="1"/>
  <c r="P70" i="71"/>
  <c r="P128" i="71"/>
  <c r="P128" i="1"/>
  <c r="P228" i="1"/>
  <c r="P228" i="71"/>
  <c r="P154" i="1"/>
  <c r="P154" i="71"/>
  <c r="P61" i="71"/>
  <c r="P61" i="1"/>
  <c r="P198" i="1"/>
  <c r="P198" i="71"/>
  <c r="P179" i="71"/>
  <c r="P179" i="1"/>
  <c r="P168" i="1"/>
  <c r="P168" i="71"/>
  <c r="P365" i="71"/>
  <c r="P365" i="1"/>
  <c r="P274" i="71"/>
  <c r="P274" i="1"/>
  <c r="P97" i="1"/>
  <c r="P97" i="71"/>
  <c r="P270" i="71"/>
  <c r="P270" i="1"/>
  <c r="P81" i="71"/>
  <c r="P81" i="1"/>
  <c r="P148" i="1"/>
  <c r="P148" i="71"/>
  <c r="P245" i="1"/>
  <c r="P245" i="71"/>
  <c r="P103" i="71"/>
  <c r="P103" i="1"/>
  <c r="P371" i="1"/>
  <c r="P371" i="71"/>
  <c r="P63" i="1"/>
  <c r="P63" i="71"/>
  <c r="P163" i="71"/>
  <c r="P163" i="1"/>
  <c r="P262" i="1"/>
  <c r="P262" i="71"/>
  <c r="P259" i="1"/>
  <c r="P259" i="71"/>
  <c r="P176" i="71"/>
  <c r="P176" i="1"/>
  <c r="P337" i="1"/>
  <c r="P337" i="71"/>
  <c r="P80" i="1"/>
  <c r="P80" i="71"/>
  <c r="P325" i="71"/>
  <c r="P325" i="1"/>
  <c r="P291" i="1"/>
  <c r="P291" i="71"/>
  <c r="P369" i="1"/>
  <c r="P369" i="71"/>
  <c r="P87" i="71"/>
  <c r="P87" i="1"/>
  <c r="P249" i="71"/>
  <c r="P249" i="1"/>
  <c r="P252" i="1"/>
  <c r="P252" i="71"/>
  <c r="P172" i="71"/>
  <c r="P172" i="1"/>
  <c r="P133" i="71"/>
  <c r="P133" i="1"/>
  <c r="P341" i="71"/>
  <c r="P341" i="1"/>
  <c r="P336" i="1"/>
  <c r="P336" i="71"/>
  <c r="P35" i="71"/>
  <c r="P35" i="1"/>
  <c r="P268" i="1"/>
  <c r="P268" i="71"/>
  <c r="P126" i="1"/>
  <c r="P126" i="71"/>
  <c r="P167" i="1"/>
  <c r="P167" i="71"/>
  <c r="P362" i="1"/>
  <c r="P362" i="71"/>
  <c r="P220" i="1"/>
  <c r="P220" i="71"/>
  <c r="P288" i="1"/>
  <c r="P288" i="71"/>
  <c r="P160" i="1"/>
  <c r="P160" i="71"/>
  <c r="P346" i="71"/>
  <c r="P346" i="1"/>
  <c r="P201" i="1"/>
  <c r="P201" i="71"/>
  <c r="P95" i="71"/>
  <c r="P95" i="1"/>
  <c r="P99" i="1"/>
  <c r="P99" i="71"/>
  <c r="P107" i="1"/>
  <c r="P107" i="71"/>
  <c r="P36" i="71"/>
  <c r="P36" i="1"/>
  <c r="P329" i="71"/>
  <c r="P329" i="1"/>
  <c r="P72" i="1"/>
  <c r="P72" i="71"/>
  <c r="P301" i="71"/>
  <c r="P301" i="1"/>
  <c r="P348" i="1"/>
  <c r="P348" i="71"/>
  <c r="P299" i="1"/>
  <c r="P299" i="71"/>
  <c r="P177" i="1"/>
  <c r="P177" i="71"/>
  <c r="P226" i="1"/>
  <c r="P226" i="71"/>
  <c r="P45" i="71"/>
  <c r="P45" i="1"/>
  <c r="P190" i="1"/>
  <c r="P190" i="71"/>
  <c r="P192" i="71"/>
  <c r="P192" i="1"/>
  <c r="P46" i="1"/>
  <c r="P46" i="71"/>
  <c r="P132" i="71"/>
  <c r="P132" i="1"/>
  <c r="P175" i="1"/>
  <c r="P175" i="71"/>
  <c r="P251" i="1"/>
  <c r="P251" i="71"/>
  <c r="P241" i="71"/>
  <c r="P241" i="1"/>
  <c r="P353" i="71"/>
  <c r="P353" i="1"/>
  <c r="P86" i="71"/>
  <c r="P86" i="1"/>
  <c r="P196" i="71"/>
  <c r="P196" i="1"/>
  <c r="P236" i="1"/>
  <c r="P236" i="71"/>
  <c r="P210" i="1"/>
  <c r="P210" i="71"/>
  <c r="P303" i="1"/>
  <c r="P303" i="71"/>
  <c r="P267" i="1"/>
  <c r="P267" i="71"/>
  <c r="P42" i="71"/>
  <c r="P42" i="1"/>
  <c r="P203" i="71"/>
  <c r="P203" i="1"/>
  <c r="P78" i="1"/>
  <c r="P78" i="71"/>
  <c r="P370" i="1"/>
  <c r="P370" i="71"/>
  <c r="P340" i="71"/>
  <c r="P340" i="1"/>
  <c r="P32" i="1"/>
  <c r="P32" i="71"/>
  <c r="P31" i="71"/>
  <c r="P31" i="1"/>
  <c r="P306" i="1"/>
  <c r="P306" i="71"/>
  <c r="P287" i="71"/>
  <c r="P287" i="1"/>
  <c r="P199" i="71"/>
  <c r="P199" i="1"/>
  <c r="P246" i="1"/>
  <c r="P246" i="71"/>
  <c r="P294" i="1"/>
  <c r="P294" i="71"/>
  <c r="P313" i="71"/>
  <c r="P313" i="1"/>
  <c r="P138" i="71"/>
  <c r="P138" i="1"/>
  <c r="P27" i="1"/>
  <c r="P27" i="71"/>
  <c r="P109" i="71"/>
  <c r="P109" i="1"/>
  <c r="P49" i="1"/>
  <c r="P49" i="71"/>
  <c r="P30" i="1"/>
  <c r="P30" i="71"/>
  <c r="P366" i="71"/>
  <c r="P366" i="1"/>
  <c r="P255" i="71"/>
  <c r="P255" i="1"/>
  <c r="P91" i="1"/>
  <c r="P91" i="71"/>
  <c r="P44" i="1"/>
  <c r="P44" i="71"/>
  <c r="P67" i="71"/>
  <c r="P67" i="1"/>
  <c r="P276" i="71"/>
  <c r="P276" i="1"/>
  <c r="P234" i="1"/>
  <c r="P234" i="71"/>
  <c r="P28" i="71"/>
  <c r="P28" i="1"/>
  <c r="P47" i="71"/>
  <c r="P47" i="1"/>
  <c r="P263" i="1"/>
  <c r="P263" i="71"/>
  <c r="P239" i="71"/>
  <c r="P239" i="1"/>
  <c r="P216" i="71"/>
  <c r="P216" i="1"/>
  <c r="P344" i="71"/>
  <c r="P344" i="1"/>
  <c r="P359" i="1"/>
  <c r="P359" i="71"/>
  <c r="P342" i="1"/>
  <c r="P342" i="71"/>
  <c r="P235" i="1"/>
  <c r="P235" i="71"/>
  <c r="P322" i="71"/>
  <c r="P322" i="1"/>
  <c r="P121" i="1"/>
  <c r="P121" i="71"/>
  <c r="P41" i="71"/>
  <c r="P41" i="1"/>
  <c r="P93" i="1"/>
  <c r="P93" i="71"/>
  <c r="P204" i="1"/>
  <c r="P204" i="71"/>
  <c r="P129" i="71"/>
  <c r="P129" i="1"/>
  <c r="P207" i="1"/>
  <c r="P207" i="71"/>
  <c r="P304" i="1"/>
  <c r="P304" i="71"/>
  <c r="P218" i="1"/>
  <c r="P218" i="71"/>
  <c r="P100" i="1"/>
  <c r="P100" i="71"/>
  <c r="P171" i="1"/>
  <c r="P171" i="71"/>
  <c r="P125" i="1"/>
  <c r="P125" i="71"/>
  <c r="P178" i="1"/>
  <c r="P178" i="71"/>
  <c r="P256" i="71"/>
  <c r="P256" i="1"/>
  <c r="P273" i="71"/>
  <c r="P273" i="1"/>
  <c r="P193" i="1"/>
  <c r="P193" i="71"/>
  <c r="P115" i="71"/>
  <c r="P115" i="1"/>
  <c r="P338" i="1"/>
  <c r="P338" i="71"/>
  <c r="P79" i="71"/>
  <c r="P79" i="1"/>
  <c r="P43" i="1"/>
  <c r="P43" i="71"/>
  <c r="P295" i="71"/>
  <c r="P295" i="1"/>
  <c r="P166" i="71"/>
  <c r="P166" i="1"/>
  <c r="P328" i="71"/>
  <c r="P328" i="1"/>
  <c r="P243" i="1"/>
  <c r="P243" i="71"/>
  <c r="P180" i="71"/>
  <c r="P180" i="1"/>
  <c r="P368" i="1"/>
  <c r="P368" i="71"/>
  <c r="P202" i="1"/>
  <c r="P202" i="71"/>
  <c r="P151" i="1"/>
  <c r="P151" i="71"/>
  <c r="P146" i="1"/>
  <c r="P146" i="71"/>
  <c r="P265" i="1"/>
  <c r="P265" i="71"/>
  <c r="P312" i="71"/>
  <c r="P312" i="1"/>
  <c r="P181" i="71"/>
  <c r="P181" i="1"/>
  <c r="P233" i="1"/>
  <c r="P233" i="71"/>
  <c r="P92" i="71"/>
  <c r="P92" i="1"/>
  <c r="P106" i="1"/>
  <c r="P106" i="71"/>
  <c r="P113" i="71"/>
  <c r="P113" i="1"/>
  <c r="P141" i="1"/>
  <c r="P141" i="71"/>
  <c r="P64" i="1"/>
  <c r="P64" i="71"/>
  <c r="P364" i="1"/>
  <c r="P364" i="71"/>
  <c r="P101" i="71"/>
  <c r="P101" i="1"/>
  <c r="P50" i="1"/>
  <c r="P50" i="71"/>
  <c r="P334" i="1"/>
  <c r="P334" i="71"/>
  <c r="P275" i="71"/>
  <c r="P275" i="1"/>
  <c r="P156" i="71"/>
  <c r="P156" i="1"/>
  <c r="P94" i="71"/>
  <c r="P94" i="1"/>
  <c r="P298" i="1"/>
  <c r="P298" i="71"/>
  <c r="P104" i="71"/>
  <c r="P104" i="1"/>
  <c r="P284" i="71"/>
  <c r="P284" i="1"/>
  <c r="P143" i="1"/>
  <c r="P143" i="71"/>
  <c r="P120" i="1"/>
  <c r="P120" i="71"/>
  <c r="P318" i="1"/>
  <c r="P318" i="71"/>
  <c r="P119" i="71"/>
  <c r="P119" i="1"/>
  <c r="P349" i="71"/>
  <c r="P349" i="1"/>
  <c r="P211" i="71"/>
  <c r="P211" i="1"/>
  <c r="P307" i="1"/>
  <c r="P307" i="71"/>
  <c r="P68" i="71"/>
  <c r="P68" i="1"/>
  <c r="P182" i="71"/>
  <c r="P182" i="1"/>
  <c r="P124" i="71"/>
  <c r="P124" i="1"/>
  <c r="P261" i="1"/>
  <c r="P261" i="71"/>
  <c r="P367" i="1"/>
  <c r="P367" i="71"/>
  <c r="P347" i="1"/>
  <c r="P347" i="71"/>
  <c r="P248" i="71"/>
  <c r="P248" i="1"/>
  <c r="P308" i="71"/>
  <c r="P308" i="1"/>
  <c r="P53" i="1"/>
  <c r="P53" i="71"/>
  <c r="P137" i="71"/>
  <c r="P137" i="1"/>
  <c r="P350" i="1"/>
  <c r="P350" i="71"/>
  <c r="P357" i="71"/>
  <c r="P357" i="1"/>
  <c r="P153" i="1"/>
  <c r="P153" i="71"/>
  <c r="P162" i="71"/>
  <c r="P162" i="1"/>
  <c r="P57" i="1"/>
  <c r="P57" i="71"/>
  <c r="P290" i="71"/>
  <c r="P290" i="1"/>
  <c r="P51" i="71"/>
  <c r="P51" i="1"/>
  <c r="P227" i="71"/>
  <c r="P227" i="1"/>
  <c r="P272" i="71"/>
  <c r="P272" i="1"/>
  <c r="P149" i="71"/>
  <c r="P149" i="1"/>
  <c r="P76" i="1"/>
  <c r="P76" i="71"/>
  <c r="P122" i="71"/>
  <c r="P122" i="1"/>
  <c r="P77" i="71"/>
  <c r="P77" i="1"/>
  <c r="P223" i="71"/>
  <c r="P223" i="1"/>
  <c r="P142" i="1"/>
  <c r="P142" i="71"/>
  <c r="P354" i="71"/>
  <c r="P354" i="1"/>
  <c r="P213" i="1"/>
  <c r="P213" i="71"/>
  <c r="P345" i="71"/>
  <c r="P345" i="1"/>
  <c r="P200" i="71"/>
  <c r="P200" i="1"/>
  <c r="P66" i="1"/>
  <c r="P66" i="71"/>
  <c r="P58" i="1"/>
  <c r="P58" i="71"/>
  <c r="P254" i="1"/>
  <c r="P254" i="71"/>
  <c r="P316" i="1"/>
  <c r="P316" i="71"/>
  <c r="Q167" i="29"/>
  <c r="Q328" i="29"/>
  <c r="Q362" i="29"/>
  <c r="Q214" i="29"/>
  <c r="Q297" i="29"/>
  <c r="Q358" i="29"/>
  <c r="Q350" i="29"/>
  <c r="Q166" i="29"/>
  <c r="Q310" i="29"/>
  <c r="Q294" i="29"/>
  <c r="Q357" i="29"/>
  <c r="Q376" i="29"/>
  <c r="Q352" i="29"/>
  <c r="Q300" i="29"/>
  <c r="Q313" i="29"/>
  <c r="Q256" i="29"/>
  <c r="Q346" i="29"/>
  <c r="Q140" i="29"/>
  <c r="Q366" i="29"/>
  <c r="Q170" i="29"/>
  <c r="Q90" i="29"/>
  <c r="Q268" i="29"/>
  <c r="Q184" i="29"/>
  <c r="Q131" i="29"/>
  <c r="Q324" i="29"/>
  <c r="Q160" i="29"/>
  <c r="Q276" i="29"/>
  <c r="Q156" i="29"/>
  <c r="Q185" i="29"/>
  <c r="Q95" i="29"/>
  <c r="Q96" i="29"/>
  <c r="Q77" i="29"/>
  <c r="Q100" i="29"/>
  <c r="Q122" i="29"/>
  <c r="Q129" i="29"/>
  <c r="Q316" i="29"/>
  <c r="Q174" i="29"/>
  <c r="Q190" i="29"/>
  <c r="Q330" i="29"/>
  <c r="Q154" i="29"/>
  <c r="Q299" i="29"/>
  <c r="Q58" i="29"/>
  <c r="Q312" i="29"/>
  <c r="Q110" i="29"/>
  <c r="Q104" i="29"/>
  <c r="Q37" i="29"/>
  <c r="Q79" i="29"/>
  <c r="Q60" i="29"/>
  <c r="Q64" i="29"/>
  <c r="Q237" i="29"/>
  <c r="Q50" i="29"/>
  <c r="Q101" i="29"/>
  <c r="Q365" i="29"/>
  <c r="Q242" i="29"/>
  <c r="Q342" i="29"/>
  <c r="Q311" i="29"/>
  <c r="Q267" i="29"/>
  <c r="Q148" i="29"/>
  <c r="Q343" i="29"/>
  <c r="Q169" i="29"/>
  <c r="Q259" i="29"/>
  <c r="Q266" i="29"/>
  <c r="Q175" i="29"/>
  <c r="Q239" i="29"/>
  <c r="Q65" i="29"/>
  <c r="Q183" i="29"/>
  <c r="Q331" i="29"/>
  <c r="Q94" i="29"/>
  <c r="Q292" i="29"/>
  <c r="Q150" i="29"/>
  <c r="Q339" i="29"/>
  <c r="Q368" i="29"/>
  <c r="Q323" i="29"/>
  <c r="Q260" i="29"/>
  <c r="Q155" i="29"/>
  <c r="Q360" i="29"/>
  <c r="Q354" i="29"/>
  <c r="Q40" i="29"/>
  <c r="Q26" i="29"/>
  <c r="Q258" i="29"/>
  <c r="Q270" i="29"/>
  <c r="Q353" i="29"/>
  <c r="Q144" i="29"/>
  <c r="Q81" i="29"/>
  <c r="Q295" i="29"/>
  <c r="Q337" i="29"/>
  <c r="Q88" i="29"/>
  <c r="Q63" i="29"/>
  <c r="Q178" i="29"/>
  <c r="Q246" i="29"/>
  <c r="Q235" i="29"/>
  <c r="Q265" i="29"/>
  <c r="Q296" i="29"/>
  <c r="Q192" i="29"/>
  <c r="Q305" i="29"/>
  <c r="Q179" i="29"/>
  <c r="Q124" i="29"/>
  <c r="Q289" i="29"/>
  <c r="Q180" i="29"/>
  <c r="Q135" i="29"/>
  <c r="Q188" i="29"/>
  <c r="Q147" i="29"/>
  <c r="Q306" i="29"/>
  <c r="Q364" i="29"/>
  <c r="Q117" i="29"/>
  <c r="Q245" i="29"/>
  <c r="Q97" i="29"/>
  <c r="Q153" i="29"/>
  <c r="Q137" i="29"/>
  <c r="Q226" i="29"/>
  <c r="Q307" i="29"/>
  <c r="Q93" i="29"/>
  <c r="Q344" i="29"/>
  <c r="Q89" i="29"/>
  <c r="Q69" i="29"/>
  <c r="Q210" i="29"/>
  <c r="Q200" i="29"/>
  <c r="Q168" i="29"/>
  <c r="Q301" i="29"/>
  <c r="Q223" i="29"/>
  <c r="Q351" i="29"/>
  <c r="Q356" i="29"/>
  <c r="Q253" i="29"/>
  <c r="Q177" i="29"/>
  <c r="Q193" i="29"/>
  <c r="Q125" i="29"/>
  <c r="Q367" i="29"/>
  <c r="Q109" i="29"/>
  <c r="Q286" i="29"/>
  <c r="Q374" i="29"/>
  <c r="Q27" i="29"/>
  <c r="Q254" i="29"/>
  <c r="Q329" i="29"/>
  <c r="Q317" i="29"/>
  <c r="Q336" i="29"/>
  <c r="Q222" i="29"/>
  <c r="Q304" i="29"/>
  <c r="Q233" i="29"/>
  <c r="Q29" i="29"/>
  <c r="Q293" i="29"/>
  <c r="Q30" i="29"/>
  <c r="Q347" i="29"/>
  <c r="Q172" i="29"/>
  <c r="Q284" i="29"/>
  <c r="Q157" i="29"/>
  <c r="Q212" i="29"/>
  <c r="Q45" i="29"/>
  <c r="Q66" i="29"/>
  <c r="Q308" i="29"/>
  <c r="Q112" i="29"/>
  <c r="Q80" i="29"/>
  <c r="Q54" i="29"/>
  <c r="Q319" i="29"/>
  <c r="Q302" i="29"/>
  <c r="Q269" i="29"/>
  <c r="Q127" i="29"/>
  <c r="Q207" i="29"/>
  <c r="Q194" i="29"/>
  <c r="Q92" i="29"/>
  <c r="Q75" i="29"/>
  <c r="Q136" i="29"/>
  <c r="Q162" i="29"/>
  <c r="Q67" i="29"/>
  <c r="Q138" i="29"/>
  <c r="Q257" i="29"/>
  <c r="Q102" i="29"/>
  <c r="Q320" i="29"/>
  <c r="Q215" i="29"/>
  <c r="Q240" i="29"/>
  <c r="Q315" i="29"/>
  <c r="Q114" i="29"/>
  <c r="Q182" i="29"/>
  <c r="Q31" i="29"/>
  <c r="Q236" i="29"/>
  <c r="Q103" i="29"/>
  <c r="Q363" i="29"/>
  <c r="Q82" i="29"/>
  <c r="Q255" i="29"/>
  <c r="Q49" i="29"/>
  <c r="Q164" i="29"/>
  <c r="Q85" i="29"/>
  <c r="Q123" i="29"/>
  <c r="Q349" i="29"/>
  <c r="Q314" i="29"/>
  <c r="Q369" i="29"/>
  <c r="Q106" i="29"/>
  <c r="Q285" i="29"/>
  <c r="Q198" i="29"/>
  <c r="Q241" i="29"/>
  <c r="Q149" i="29"/>
  <c r="Q197" i="29"/>
  <c r="Q146" i="29"/>
  <c r="Q120" i="29"/>
  <c r="Q334" i="29"/>
  <c r="Q71" i="29"/>
  <c r="Q318" i="29"/>
  <c r="Q108" i="29"/>
  <c r="Q165" i="29"/>
  <c r="Q282" i="29"/>
  <c r="Q113" i="29"/>
  <c r="Q115" i="29"/>
  <c r="Q322" i="29"/>
  <c r="Q189" i="29"/>
  <c r="Q291" i="29"/>
  <c r="Q187" i="29"/>
  <c r="Q98" i="29"/>
  <c r="Q73" i="29"/>
  <c r="Q116" i="29"/>
  <c r="Q274" i="29"/>
  <c r="Q321" i="29"/>
  <c r="Q118" i="29"/>
  <c r="Q51" i="29"/>
  <c r="Q373" i="29"/>
  <c r="Q84" i="29"/>
  <c r="Q43" i="29"/>
  <c r="Q199" i="29"/>
  <c r="Q119" i="29"/>
  <c r="Q36" i="29"/>
  <c r="Q35" i="29"/>
  <c r="Q132" i="29"/>
  <c r="Q208" i="29"/>
  <c r="Q275" i="29"/>
  <c r="Q209" i="29"/>
  <c r="Q46" i="29"/>
  <c r="Q86" i="29"/>
  <c r="Q371" i="29"/>
  <c r="Q219" i="29"/>
  <c r="Q159" i="29"/>
  <c r="Q59" i="29"/>
  <c r="Q361" i="29"/>
  <c r="Q220" i="29"/>
  <c r="Q203" i="29"/>
  <c r="Q251" i="29"/>
  <c r="Q176" i="29"/>
  <c r="Q99" i="29"/>
  <c r="Q76" i="29"/>
  <c r="Q244" i="29"/>
  <c r="Q273" i="29"/>
  <c r="Q47" i="29"/>
  <c r="Q340" i="29"/>
  <c r="Q217" i="29"/>
  <c r="Q34" i="29"/>
  <c r="Q216" i="29"/>
  <c r="Q151" i="29"/>
  <c r="Q152" i="29"/>
  <c r="Q224" i="29"/>
  <c r="Q232" i="29"/>
  <c r="Q55" i="29"/>
  <c r="Q52" i="29"/>
  <c r="Q145" i="29"/>
  <c r="Q238" i="29"/>
  <c r="Q247" i="29"/>
  <c r="Q279" i="29"/>
  <c r="Q205" i="29"/>
  <c r="Q107" i="29"/>
  <c r="Q161" i="29"/>
  <c r="Q280" i="29"/>
  <c r="Q243" i="29"/>
  <c r="Q126" i="29"/>
  <c r="Q309" i="29"/>
  <c r="Q359" i="29"/>
  <c r="Q262" i="29"/>
  <c r="Q28" i="29"/>
  <c r="Q348" i="29"/>
  <c r="Q173" i="29"/>
  <c r="Q61" i="29"/>
  <c r="Q335" i="29"/>
  <c r="Q218" i="29"/>
  <c r="Q83" i="29"/>
  <c r="Q271" i="29"/>
  <c r="Q78" i="29"/>
  <c r="Q263" i="29"/>
  <c r="Q201" i="29"/>
  <c r="Q230" i="29"/>
  <c r="Q39" i="29"/>
  <c r="Q229" i="29"/>
  <c r="Q303" i="29"/>
  <c r="Q326" i="29"/>
  <c r="Q74" i="29"/>
  <c r="Q128" i="29"/>
  <c r="Q32" i="29"/>
  <c r="Q325" i="29"/>
  <c r="Q91" i="29"/>
  <c r="Q143" i="29"/>
  <c r="Q248" i="29"/>
  <c r="Q72" i="29"/>
  <c r="Q211" i="29"/>
  <c r="Q281" i="29"/>
  <c r="Q204" i="29"/>
  <c r="Q206" i="29"/>
  <c r="Q332" i="29"/>
  <c r="Q133" i="29"/>
  <c r="Q298" i="29"/>
  <c r="Q333" i="29"/>
  <c r="Q277" i="29"/>
  <c r="Q141" i="29"/>
  <c r="Q57" i="29"/>
  <c r="Q341" i="29"/>
  <c r="Q38" i="29"/>
  <c r="Q355" i="29"/>
  <c r="Q134" i="29"/>
  <c r="Q250" i="29"/>
  <c r="Q288" i="29"/>
  <c r="Q181" i="29"/>
  <c r="Q142" i="29"/>
  <c r="Q130" i="29"/>
  <c r="Q42" i="29"/>
  <c r="Q221" i="29"/>
  <c r="Q213" i="29"/>
  <c r="Q372" i="29"/>
  <c r="Q370" i="29"/>
  <c r="Q68" i="29"/>
  <c r="Q121" i="29"/>
  <c r="Q196" i="29"/>
  <c r="Q163" i="29"/>
  <c r="Q252" i="29"/>
  <c r="Q202" i="29"/>
  <c r="Q41" i="29"/>
  <c r="Q48" i="29"/>
  <c r="Q338" i="29"/>
  <c r="Q105" i="29"/>
  <c r="Q191" i="29"/>
  <c r="Q171" i="29"/>
  <c r="Q234" i="29"/>
  <c r="Q228" i="29"/>
  <c r="Q56" i="29"/>
  <c r="Q231" i="29"/>
  <c r="Q53" i="29"/>
  <c r="Q290" i="29"/>
  <c r="Q345" i="29"/>
  <c r="Q261" i="29"/>
  <c r="Q264" i="29"/>
  <c r="Q272" i="29"/>
  <c r="Q87" i="29"/>
  <c r="Q283" i="29"/>
  <c r="Q287" i="29"/>
  <c r="Q158" i="29"/>
  <c r="Q249" i="29"/>
  <c r="Q225" i="29"/>
  <c r="Q33" i="29"/>
  <c r="Q62" i="29"/>
  <c r="Q25" i="29"/>
  <c r="Q227" i="29"/>
  <c r="Q327" i="29"/>
  <c r="Q111" i="29"/>
  <c r="Q44" i="29"/>
  <c r="Q70" i="29"/>
  <c r="Q186" i="29"/>
  <c r="Q139" i="29"/>
  <c r="Q278" i="29"/>
  <c r="Q195" i="29"/>
  <c r="P305" i="71"/>
  <c r="P305" i="1"/>
  <c r="P102" i="1"/>
  <c r="P102" i="71"/>
  <c r="P212" i="1"/>
  <c r="P212" i="71"/>
  <c r="P194" i="71"/>
  <c r="P194" i="1"/>
  <c r="P282" i="1"/>
  <c r="P282" i="71"/>
  <c r="P222" i="1"/>
  <c r="P222" i="71"/>
  <c r="P108" i="71"/>
  <c r="P108" i="1"/>
  <c r="P266" i="1"/>
  <c r="P266" i="71"/>
  <c r="P271" i="71"/>
  <c r="P271" i="1"/>
  <c r="P335" i="71"/>
  <c r="P335" i="1"/>
  <c r="P374" i="71"/>
  <c r="P374" i="1"/>
  <c r="P114" i="1"/>
  <c r="P114" i="71"/>
  <c r="P280" i="71"/>
  <c r="P280" i="1"/>
  <c r="P40" i="71"/>
  <c r="P40" i="1"/>
  <c r="P260" i="71"/>
  <c r="P260" i="1"/>
  <c r="P37" i="71"/>
  <c r="P37" i="1"/>
  <c r="P292" i="1"/>
  <c r="P292" i="71"/>
  <c r="P279" i="1"/>
  <c r="P279" i="71"/>
  <c r="P185" i="1"/>
  <c r="P185" i="71"/>
  <c r="P189" i="71"/>
  <c r="P189" i="1"/>
  <c r="P358" i="71"/>
  <c r="P358" i="1"/>
  <c r="P310" i="71"/>
  <c r="P310" i="1"/>
  <c r="P188" i="71"/>
  <c r="P188" i="1"/>
  <c r="P155" i="71"/>
  <c r="P155" i="1"/>
  <c r="P169" i="71"/>
  <c r="P169" i="1"/>
  <c r="P269" i="71"/>
  <c r="P269" i="1"/>
  <c r="P206" i="71"/>
  <c r="P206" i="1"/>
  <c r="P363" i="1"/>
  <c r="P363" i="71"/>
  <c r="P159" i="71"/>
  <c r="P159" i="1"/>
  <c r="P136" i="71"/>
  <c r="P136" i="1"/>
  <c r="P205" i="71"/>
  <c r="P205" i="1"/>
  <c r="P52" i="1"/>
  <c r="P52" i="71"/>
  <c r="P134" i="1"/>
  <c r="P134" i="71"/>
  <c r="P330" i="71"/>
  <c r="P330" i="1"/>
  <c r="P221" i="1"/>
  <c r="P221" i="71"/>
  <c r="P224" i="1"/>
  <c r="P224" i="71"/>
  <c r="P225" i="71"/>
  <c r="P225" i="1"/>
  <c r="P186" i="71"/>
  <c r="P186" i="1"/>
  <c r="P230" i="71"/>
  <c r="P230" i="1"/>
  <c r="P89" i="1"/>
  <c r="P89" i="71"/>
  <c r="P264" i="71"/>
  <c r="P264" i="1"/>
  <c r="P360" i="1"/>
  <c r="P360" i="71"/>
  <c r="P98" i="1"/>
  <c r="P98" i="71"/>
  <c r="P144" i="71"/>
  <c r="P144" i="1"/>
  <c r="P150" i="71"/>
  <c r="P150" i="1"/>
  <c r="P65" i="71"/>
  <c r="P65" i="1"/>
  <c r="P258" i="1"/>
  <c r="P258" i="71"/>
  <c r="P96" i="1"/>
  <c r="P96" i="71"/>
  <c r="P283" i="71"/>
  <c r="P283" i="1"/>
  <c r="P140" i="1"/>
  <c r="P140" i="71"/>
  <c r="P242" i="1"/>
  <c r="P242" i="71"/>
  <c r="P158" i="1"/>
  <c r="P158" i="71"/>
  <c r="P59" i="1"/>
  <c r="P59" i="71"/>
  <c r="P127" i="1"/>
  <c r="P127" i="71"/>
  <c r="P195" i="1"/>
  <c r="P195" i="71"/>
  <c r="P33" i="71"/>
  <c r="P33" i="1"/>
  <c r="P285" i="71"/>
  <c r="P285" i="1"/>
  <c r="P278" i="71"/>
  <c r="P278" i="1"/>
  <c r="P117" i="71"/>
  <c r="P117" i="1"/>
  <c r="P232" i="71"/>
  <c r="P232" i="1"/>
  <c r="P324" i="1"/>
  <c r="P324" i="71"/>
  <c r="P361" i="1"/>
  <c r="P361" i="71"/>
  <c r="P339" i="1"/>
  <c r="P339" i="71"/>
  <c r="P29" i="1"/>
  <c r="P29" i="71"/>
  <c r="P214" i="1"/>
  <c r="P214" i="71"/>
  <c r="P25" i="1"/>
  <c r="P25" i="71"/>
  <c r="P21" i="29"/>
  <c r="P34" i="1"/>
  <c r="P34" i="71"/>
  <c r="P240" i="1"/>
  <c r="P240" i="71"/>
  <c r="P187" i="71"/>
  <c r="P187" i="1"/>
  <c r="P123" i="71"/>
  <c r="P123" i="1"/>
  <c r="P118" i="1"/>
  <c r="P118" i="71"/>
  <c r="P164" i="71"/>
  <c r="P164" i="1"/>
  <c r="P356" i="71"/>
  <c r="P356" i="1"/>
  <c r="P309" i="1"/>
  <c r="P309" i="71"/>
  <c r="P343" i="1"/>
  <c r="P343" i="71"/>
  <c r="P315" i="71"/>
  <c r="P315" i="1"/>
  <c r="P147" i="71"/>
  <c r="P147" i="1"/>
  <c r="P112" i="1"/>
  <c r="P112" i="71"/>
  <c r="P320" i="71"/>
  <c r="P320" i="1"/>
  <c r="P145" i="1"/>
  <c r="P145" i="71"/>
  <c r="P373" i="1"/>
  <c r="P373" i="71"/>
  <c r="P130" i="71"/>
  <c r="P130" i="1"/>
  <c r="P38" i="1"/>
  <c r="P38" i="71"/>
  <c r="P55" i="71"/>
  <c r="P55" i="1"/>
  <c r="P247" i="1"/>
  <c r="P247" i="71"/>
  <c r="P314" i="71"/>
  <c r="P314" i="1"/>
  <c r="P253" i="71"/>
  <c r="P253" i="1"/>
  <c r="P372" i="1"/>
  <c r="P372" i="71"/>
  <c r="P88" i="1"/>
  <c r="P88" i="71"/>
  <c r="P116" i="71"/>
  <c r="P116" i="1"/>
  <c r="P56" i="71"/>
  <c r="P56" i="1"/>
  <c r="P231" i="1"/>
  <c r="P231" i="71"/>
  <c r="P139" i="1"/>
  <c r="P139" i="71"/>
  <c r="P326" i="1"/>
  <c r="P326" i="71"/>
  <c r="P302" i="71"/>
  <c r="P302" i="1"/>
  <c r="P62" i="71"/>
  <c r="P62" i="1"/>
  <c r="P184" i="1"/>
  <c r="P184" i="71"/>
  <c r="P173" i="71"/>
  <c r="P173" i="1"/>
  <c r="P286" i="1"/>
  <c r="P286" i="71"/>
  <c r="P83" i="1"/>
  <c r="P83" i="71"/>
  <c r="P152" i="71"/>
  <c r="P152" i="1"/>
  <c r="P257" i="71"/>
  <c r="P257" i="1"/>
  <c r="P170" i="71"/>
  <c r="P170" i="1"/>
  <c r="P293" i="71"/>
  <c r="P293" i="1"/>
  <c r="P317" i="1"/>
  <c r="P317" i="71"/>
  <c r="P311" i="71"/>
  <c r="P311" i="1"/>
  <c r="P323" i="1"/>
  <c r="P323" i="71"/>
  <c r="P209" i="71"/>
  <c r="P209" i="1"/>
  <c r="P297" i="71"/>
  <c r="P297" i="1"/>
  <c r="P352" i="71"/>
  <c r="P352" i="1"/>
  <c r="O22" i="71"/>
  <c r="V51" i="21"/>
  <c r="V45" i="21"/>
  <c r="V47" i="21"/>
  <c r="V49" i="21"/>
  <c r="V46" i="21"/>
  <c r="BB264" i="1"/>
  <c r="BB264" i="71" s="1"/>
  <c r="BB338" i="1"/>
  <c r="BB338" i="71" s="1"/>
  <c r="BB270" i="1"/>
  <c r="BB270" i="71" s="1"/>
  <c r="BB275" i="1"/>
  <c r="BB275" i="71" s="1"/>
  <c r="BB274" i="1"/>
  <c r="BB274" i="71" s="1"/>
  <c r="BB268" i="1"/>
  <c r="BB268" i="71" s="1"/>
  <c r="BB371" i="1"/>
  <c r="BB371" i="71" s="1"/>
  <c r="BB283" i="1"/>
  <c r="BB283" i="71" s="1"/>
  <c r="BB265" i="1"/>
  <c r="BB265" i="71" s="1"/>
  <c r="BB267" i="1"/>
  <c r="BB267" i="71" s="1"/>
  <c r="BB273" i="1"/>
  <c r="BB273" i="71" s="1"/>
  <c r="BB276" i="1"/>
  <c r="BB276" i="71" s="1"/>
  <c r="BB266" i="1"/>
  <c r="BB266" i="71" s="1"/>
  <c r="BB348" i="1"/>
  <c r="BB348" i="71" s="1"/>
  <c r="BB305" i="1"/>
  <c r="BB305" i="71" s="1"/>
  <c r="BB269" i="1"/>
  <c r="BB269" i="71" s="1"/>
  <c r="X253" i="62"/>
  <c r="X318" i="62"/>
  <c r="V49" i="73"/>
  <c r="V46" i="73"/>
  <c r="X254" i="62"/>
  <c r="X254" i="72"/>
  <c r="X244" i="62"/>
  <c r="X244" i="72"/>
  <c r="X246" i="62"/>
  <c r="X351" i="72"/>
  <c r="V51" i="73"/>
  <c r="V45" i="73"/>
  <c r="X250" i="72"/>
  <c r="X250" i="62"/>
  <c r="V47" i="73"/>
  <c r="X255" i="62"/>
  <c r="BC21" i="71"/>
  <c r="BC21" i="1"/>
  <c r="BB319" i="1"/>
  <c r="BB319" i="71" s="1"/>
  <c r="BB214" i="1"/>
  <c r="BB214" i="71" s="1"/>
  <c r="BB351" i="1"/>
  <c r="BB351" i="71" s="1"/>
  <c r="BB239" i="1"/>
  <c r="BB239" i="71" s="1"/>
  <c r="BB349" i="1"/>
  <c r="BB349" i="71" s="1"/>
  <c r="BB322" i="1"/>
  <c r="BB322" i="71" s="1"/>
  <c r="BB333" i="1"/>
  <c r="BB333" i="71" s="1"/>
  <c r="BB296" i="1"/>
  <c r="BB296" i="71" s="1"/>
  <c r="BB209" i="1"/>
  <c r="BB209" i="71" s="1"/>
  <c r="BB336" i="1"/>
  <c r="BB336" i="71" s="1"/>
  <c r="BB362" i="1"/>
  <c r="BB362" i="71" s="1"/>
  <c r="BB368" i="1"/>
  <c r="BB368" i="71" s="1"/>
  <c r="BB372" i="1"/>
  <c r="BB372" i="71" s="1"/>
  <c r="BB167" i="1"/>
  <c r="BB167" i="71" s="1"/>
  <c r="BB345" i="1"/>
  <c r="BB345" i="71" s="1"/>
  <c r="BB314" i="1"/>
  <c r="BB314" i="71" s="1"/>
  <c r="BB299" i="1"/>
  <c r="BB299" i="71" s="1"/>
  <c r="BB334" i="1"/>
  <c r="BB334" i="71" s="1"/>
  <c r="BB326" i="1"/>
  <c r="BB326" i="71" s="1"/>
  <c r="BB346" i="1"/>
  <c r="BB346" i="71" s="1"/>
  <c r="BB376" i="1"/>
  <c r="BB376" i="71" s="1"/>
  <c r="BB175" i="1"/>
  <c r="BB175" i="71" s="1"/>
  <c r="BB317" i="1"/>
  <c r="BB317" i="71" s="1"/>
  <c r="BB302" i="1"/>
  <c r="BB302" i="71" s="1"/>
  <c r="BB329" i="1"/>
  <c r="BB329" i="71" s="1"/>
  <c r="BB337" i="1"/>
  <c r="BB337" i="71" s="1"/>
  <c r="BB315" i="1"/>
  <c r="BB315" i="71" s="1"/>
  <c r="BB290" i="1"/>
  <c r="BB290" i="71" s="1"/>
  <c r="BB308" i="1"/>
  <c r="BB308" i="71" s="1"/>
  <c r="BB309" i="1"/>
  <c r="BB309" i="71" s="1"/>
  <c r="BB306" i="1"/>
  <c r="BB306" i="71" s="1"/>
  <c r="BB310" i="1"/>
  <c r="BB310" i="71" s="1"/>
  <c r="BB300" i="1"/>
  <c r="BB300" i="71" s="1"/>
  <c r="BB321" i="1"/>
  <c r="BB321" i="71" s="1"/>
  <c r="BB344" i="1"/>
  <c r="BB344" i="71" s="1"/>
  <c r="BB352" i="1"/>
  <c r="BB352" i="71" s="1"/>
  <c r="BB323" i="1"/>
  <c r="BB323" i="71" s="1"/>
  <c r="BB307" i="1"/>
  <c r="BB307" i="71" s="1"/>
  <c r="BB369" i="1"/>
  <c r="BB369" i="71" s="1"/>
  <c r="BB292" i="1"/>
  <c r="BB292" i="71" s="1"/>
  <c r="BB359" i="1"/>
  <c r="BB359" i="71" s="1"/>
  <c r="BB313" i="1"/>
  <c r="BB313" i="71" s="1"/>
  <c r="BB330" i="1"/>
  <c r="BB330" i="71" s="1"/>
  <c r="BB356" i="1"/>
  <c r="BB356" i="71" s="1"/>
  <c r="BB291" i="1"/>
  <c r="BB291" i="71" s="1"/>
  <c r="BB354" i="1"/>
  <c r="BB354" i="71" s="1"/>
  <c r="BB357" i="1"/>
  <c r="BB357" i="71" s="1"/>
  <c r="BB320" i="1"/>
  <c r="BB320" i="71" s="1"/>
  <c r="BB350" i="1"/>
  <c r="BB350" i="71" s="1"/>
  <c r="BB297" i="1"/>
  <c r="BB297" i="71" s="1"/>
  <c r="BB353" i="1"/>
  <c r="BB353" i="71" s="1"/>
  <c r="BB332" i="1"/>
  <c r="BB332" i="71" s="1"/>
  <c r="BB365" i="1"/>
  <c r="BB365" i="71" s="1"/>
  <c r="BB211" i="1"/>
  <c r="BB211" i="71" s="1"/>
  <c r="BB327" i="1"/>
  <c r="BB327" i="71" s="1"/>
  <c r="BB318" i="1"/>
  <c r="BB318" i="71" s="1"/>
  <c r="BB298" i="1"/>
  <c r="BB298" i="71" s="1"/>
  <c r="BB358" i="1"/>
  <c r="BB358" i="71" s="1"/>
  <c r="BB335" i="1"/>
  <c r="BB335" i="71" s="1"/>
  <c r="BB361" i="1"/>
  <c r="BB361" i="71" s="1"/>
  <c r="BB325" i="1"/>
  <c r="BB325" i="71" s="1"/>
  <c r="BB355" i="1"/>
  <c r="BB355" i="71" s="1"/>
  <c r="BB304" i="1"/>
  <c r="BB304" i="71" s="1"/>
  <c r="BB363" i="1"/>
  <c r="BB363" i="71" s="1"/>
  <c r="BB331" i="1"/>
  <c r="BB331" i="71" s="1"/>
  <c r="BB312" i="1"/>
  <c r="BB312" i="71" s="1"/>
  <c r="BB360" i="1"/>
  <c r="BB360" i="71" s="1"/>
  <c r="BB301" i="1"/>
  <c r="BB301" i="71" s="1"/>
  <c r="BB200" i="1"/>
  <c r="BB200" i="71" s="1"/>
  <c r="BB295" i="1"/>
  <c r="BB295" i="71" s="1"/>
  <c r="BB324" i="1"/>
  <c r="BB324" i="71" s="1"/>
  <c r="BB144" i="1"/>
  <c r="BB144" i="71" s="1"/>
  <c r="BB370" i="1"/>
  <c r="BB370" i="71" s="1"/>
  <c r="BB118" i="1"/>
  <c r="BB118" i="71" s="1"/>
  <c r="BB364" i="1"/>
  <c r="BB364" i="71" s="1"/>
  <c r="BB316" i="1"/>
  <c r="BB316" i="71" s="1"/>
  <c r="BB367" i="1"/>
  <c r="BB367" i="71" s="1"/>
  <c r="BB311" i="1"/>
  <c r="BB311" i="71" s="1"/>
  <c r="BB293" i="1"/>
  <c r="BB293" i="71" s="1"/>
  <c r="BB347" i="1"/>
  <c r="BB347" i="71" s="1"/>
  <c r="BB328" i="1"/>
  <c r="BB328" i="71" s="1"/>
  <c r="BB366" i="1"/>
  <c r="BB366" i="71" s="1"/>
  <c r="BL22" i="71"/>
  <c r="Y15" i="21"/>
  <c r="Y15" i="73"/>
  <c r="Y37" i="73"/>
  <c r="Y8" i="73"/>
  <c r="Y39" i="73"/>
  <c r="Y13" i="21"/>
  <c r="Y14" i="21"/>
  <c r="Y35" i="73"/>
  <c r="Y13" i="73"/>
  <c r="Y42" i="73"/>
  <c r="Y14" i="73"/>
  <c r="Y21" i="73"/>
  <c r="Y30" i="73"/>
  <c r="Y22" i="73"/>
  <c r="Y38" i="73"/>
  <c r="Y43" i="73"/>
  <c r="Y17" i="73"/>
  <c r="Y10" i="21"/>
  <c r="Y12" i="21"/>
  <c r="Y9" i="21"/>
  <c r="Y41" i="73"/>
  <c r="Y24" i="73"/>
  <c r="Y10" i="73"/>
  <c r="Y27" i="73"/>
  <c r="Y12" i="73"/>
  <c r="Y9" i="73"/>
  <c r="Y52" i="73"/>
  <c r="Y19" i="73"/>
  <c r="Y32" i="73"/>
  <c r="Y29" i="73"/>
  <c r="Y28" i="73"/>
  <c r="Y31" i="73"/>
  <c r="Y20" i="73"/>
  <c r="Y25" i="73"/>
  <c r="Y11" i="21"/>
  <c r="Y11" i="73"/>
  <c r="Y26" i="73"/>
  <c r="Y40" i="73"/>
  <c r="Y34" i="73"/>
  <c r="Y8" i="21"/>
  <c r="Y18" i="73"/>
  <c r="AA86" i="62"/>
  <c r="AA207" i="62"/>
  <c r="AA82" i="62"/>
  <c r="AA44" i="62"/>
  <c r="AA225" i="62"/>
  <c r="AA209" i="62"/>
  <c r="AA207" i="72"/>
  <c r="AA87" i="62"/>
  <c r="AA44" i="72"/>
  <c r="AA188" i="72"/>
  <c r="AA354" i="72"/>
  <c r="AA223" i="72"/>
  <c r="AA33" i="62"/>
  <c r="AA29" i="62"/>
  <c r="AA43" i="62"/>
  <c r="AA6" i="62"/>
  <c r="AA209" i="72"/>
  <c r="AA220" i="72"/>
  <c r="AA5" i="72"/>
  <c r="AA81" i="62"/>
  <c r="AA114" i="62"/>
  <c r="AA40" i="62"/>
  <c r="AA74" i="62"/>
  <c r="AA65" i="72"/>
  <c r="AA25" i="62"/>
  <c r="AA23" i="62"/>
  <c r="AA33" i="72"/>
  <c r="AA217" i="72"/>
  <c r="AA354" i="62"/>
  <c r="AA6" i="72"/>
  <c r="AA235" i="62"/>
  <c r="AA65" i="62"/>
  <c r="AA217" i="62"/>
  <c r="AA188" i="62"/>
  <c r="AA87" i="72"/>
  <c r="AA12" i="72"/>
  <c r="AA12" i="62"/>
  <c r="AA110" i="62"/>
  <c r="AA223" i="62"/>
  <c r="AA154" i="72"/>
  <c r="AA78" i="62"/>
  <c r="AA5" i="62"/>
  <c r="AA114" i="72"/>
  <c r="AA86" i="72"/>
  <c r="AA201" i="72"/>
  <c r="AA225" i="72"/>
  <c r="AA88" i="62"/>
  <c r="AA110" i="72"/>
  <c r="AA81" i="72"/>
  <c r="AA51" i="62"/>
  <c r="AA29" i="72"/>
  <c r="AA88" i="72"/>
  <c r="AA128" i="62"/>
  <c r="AA97" i="62"/>
  <c r="AA83" i="62"/>
  <c r="AA201" i="62"/>
  <c r="AA199" i="62"/>
  <c r="AA43" i="72"/>
  <c r="AA220" i="62"/>
  <c r="AA51" i="72"/>
  <c r="AA237" i="62"/>
  <c r="AA71" i="62"/>
  <c r="AA10" i="62"/>
  <c r="AA40" i="72"/>
  <c r="AA128" i="72"/>
  <c r="AA20" i="62"/>
  <c r="AA25" i="72"/>
  <c r="AA71" i="72"/>
  <c r="AA216" i="62"/>
  <c r="AA49" i="62"/>
  <c r="AA113" i="62"/>
  <c r="AA46" i="62"/>
  <c r="AA42" i="62"/>
  <c r="AA9" i="62"/>
  <c r="AA57" i="62"/>
  <c r="AA164" i="62"/>
  <c r="AA91" i="62"/>
  <c r="AA56" i="62"/>
  <c r="AA102" i="72"/>
  <c r="AA97" i="72"/>
  <c r="AA102" i="62"/>
  <c r="AA59" i="62"/>
  <c r="AA27" i="62"/>
  <c r="AA85" i="62"/>
  <c r="AA64" i="62"/>
  <c r="AA73" i="62"/>
  <c r="AA52" i="62"/>
  <c r="AA235" i="72"/>
  <c r="AA76" i="62"/>
  <c r="AA105" i="62"/>
  <c r="AA77" i="62"/>
  <c r="AA50" i="62"/>
  <c r="AA154" i="62"/>
  <c r="AA36" i="62"/>
  <c r="AA23" i="72"/>
  <c r="AA172" i="62"/>
  <c r="AA96" i="62"/>
  <c r="AA83" i="72"/>
  <c r="AA74" i="72"/>
  <c r="AA41" i="62"/>
  <c r="AA13" i="62"/>
  <c r="AA7" i="62"/>
  <c r="AA39" i="62"/>
  <c r="AA34" i="62"/>
  <c r="AA63" i="62"/>
  <c r="AA37" i="62"/>
  <c r="AA80" i="62"/>
  <c r="AA200" i="62"/>
  <c r="AA47" i="62"/>
  <c r="AA48" i="62"/>
  <c r="AA22" i="62"/>
  <c r="AA178" i="62"/>
  <c r="AA101" i="62"/>
  <c r="AA171" i="62"/>
  <c r="AA165" i="62"/>
  <c r="AA78" i="72"/>
  <c r="AA199" i="72"/>
  <c r="AA17" i="62"/>
  <c r="AA61" i="62"/>
  <c r="AA82" i="72"/>
  <c r="AA103" i="62"/>
  <c r="AA16" i="62"/>
  <c r="AA185" i="62"/>
  <c r="AA208" i="62"/>
  <c r="AA53" i="62"/>
  <c r="AA38" i="62"/>
  <c r="AA99" i="62"/>
  <c r="AA170" i="62"/>
  <c r="AA104" i="62"/>
  <c r="AA18" i="62"/>
  <c r="AA28" i="62"/>
  <c r="AA54" i="62"/>
  <c r="AA224" i="62"/>
  <c r="AA185" i="72"/>
  <c r="AA27" i="72"/>
  <c r="AA21" i="62"/>
  <c r="AA127" i="62"/>
  <c r="AA122" i="62"/>
  <c r="AA171" i="72"/>
  <c r="AA60" i="62"/>
  <c r="AA107" i="62"/>
  <c r="AA36" i="72"/>
  <c r="AA59" i="72"/>
  <c r="AA10" i="72"/>
  <c r="AA172" i="72"/>
  <c r="AA56" i="72"/>
  <c r="AA96" i="72"/>
  <c r="AA57" i="72"/>
  <c r="AA63" i="72"/>
  <c r="AA16" i="72"/>
  <c r="AA165" i="72"/>
  <c r="AA21" i="72"/>
  <c r="AA64" i="72"/>
  <c r="AA13" i="72"/>
  <c r="AA103" i="72"/>
  <c r="AA85" i="72"/>
  <c r="AA237" i="72"/>
  <c r="AA129" i="62"/>
  <c r="AA42" i="72"/>
  <c r="AA49" i="72"/>
  <c r="AA46" i="72"/>
  <c r="AA224" i="72"/>
  <c r="AA17" i="72"/>
  <c r="AA208" i="72"/>
  <c r="AA48" i="72"/>
  <c r="AA76" i="72"/>
  <c r="AA77" i="72"/>
  <c r="AA73" i="72"/>
  <c r="AA80" i="72"/>
  <c r="AA20" i="72"/>
  <c r="AA52" i="72"/>
  <c r="AA9" i="72"/>
  <c r="AA34" i="72"/>
  <c r="AA37" i="72"/>
  <c r="AA164" i="72"/>
  <c r="AA178" i="72"/>
  <c r="AA53" i="72"/>
  <c r="AA47" i="72"/>
  <c r="AA105" i="72"/>
  <c r="AA216" i="72"/>
  <c r="AA113" i="72"/>
  <c r="AA200" i="72"/>
  <c r="AA91" i="72"/>
  <c r="AA101" i="72"/>
  <c r="AA54" i="72"/>
  <c r="AA50" i="72"/>
  <c r="AA41" i="72"/>
  <c r="AA7" i="72"/>
  <c r="AA18" i="72"/>
  <c r="AA39" i="72"/>
  <c r="AA22" i="72"/>
  <c r="AA38" i="72"/>
  <c r="AA170" i="72"/>
  <c r="AA99" i="72"/>
  <c r="AA61" i="72"/>
  <c r="AA104" i="72"/>
  <c r="AA28" i="72"/>
  <c r="Y44" i="73"/>
  <c r="AA150" i="62"/>
  <c r="AA183" i="62"/>
  <c r="AA62" i="62"/>
  <c r="AA204" i="62"/>
  <c r="AA159" i="62"/>
  <c r="AA241" i="72"/>
  <c r="AA241" i="62"/>
  <c r="AA159" i="72"/>
  <c r="AA267" i="62"/>
  <c r="AA148" i="62"/>
  <c r="AA148" i="72"/>
  <c r="AA242" i="72"/>
  <c r="AA259" i="72"/>
  <c r="AA242" i="62"/>
  <c r="Y50" i="73"/>
  <c r="Y48" i="73"/>
  <c r="AA259" i="62"/>
  <c r="AA266" i="62"/>
  <c r="AA252" i="62"/>
  <c r="AA179" i="62"/>
  <c r="AA69" i="62"/>
  <c r="AA70" i="62"/>
  <c r="AA184" i="62"/>
  <c r="AA202" i="62"/>
  <c r="AA118" i="62"/>
  <c r="AA239" i="62"/>
  <c r="AA268" i="62"/>
  <c r="AA130" i="62"/>
  <c r="AA236" i="62"/>
  <c r="AA212" i="62"/>
  <c r="AA58" i="62"/>
  <c r="AA218" i="62"/>
  <c r="AA173" i="62"/>
  <c r="AA186" i="62"/>
  <c r="AA66" i="62"/>
  <c r="AA141" i="62"/>
  <c r="AA322" i="72"/>
  <c r="AA141" i="72"/>
  <c r="AA58" i="72"/>
  <c r="AA130" i="72"/>
  <c r="AA218" i="72"/>
  <c r="Q340" i="1" l="1"/>
  <c r="Q340" i="71"/>
  <c r="Q146" i="71"/>
  <c r="Q146" i="1"/>
  <c r="Q136" i="1"/>
  <c r="Q136" i="71"/>
  <c r="Q157" i="71"/>
  <c r="Q157" i="1"/>
  <c r="Q117" i="71"/>
  <c r="Q117" i="1"/>
  <c r="Q299" i="1"/>
  <c r="Q299" i="71"/>
  <c r="Q195" i="71"/>
  <c r="Q195" i="1"/>
  <c r="Q227" i="71"/>
  <c r="Q227" i="1"/>
  <c r="Q283" i="71"/>
  <c r="Q283" i="1"/>
  <c r="Q231" i="1"/>
  <c r="Q231" i="71"/>
  <c r="Q48" i="71"/>
  <c r="Q48" i="1"/>
  <c r="Q370" i="1"/>
  <c r="Q370" i="71"/>
  <c r="Q288" i="71"/>
  <c r="Q288" i="1"/>
  <c r="Q277" i="71"/>
  <c r="Q277" i="1"/>
  <c r="Q211" i="1"/>
  <c r="Q211" i="71"/>
  <c r="Q74" i="71"/>
  <c r="Q74" i="1"/>
  <c r="Q78" i="1"/>
  <c r="Q78" i="71"/>
  <c r="Q28" i="1"/>
  <c r="Q28" i="71"/>
  <c r="Q107" i="1"/>
  <c r="Q107" i="71"/>
  <c r="Q232" i="71"/>
  <c r="Q232" i="1"/>
  <c r="Q47" i="71"/>
  <c r="Q47" i="1"/>
  <c r="Q220" i="1"/>
  <c r="Q220" i="71"/>
  <c r="Q209" i="1"/>
  <c r="Q209" i="71"/>
  <c r="Q43" i="1"/>
  <c r="Q43" i="71"/>
  <c r="Q73" i="1"/>
  <c r="Q73" i="71"/>
  <c r="Q282" i="1"/>
  <c r="Q282" i="71"/>
  <c r="Q197" i="1"/>
  <c r="Q197" i="71"/>
  <c r="Q349" i="1"/>
  <c r="Q349" i="71"/>
  <c r="Q363" i="71"/>
  <c r="Q363" i="1"/>
  <c r="Q215" i="1"/>
  <c r="Q215" i="71"/>
  <c r="Q75" i="1"/>
  <c r="Q75" i="71"/>
  <c r="Q54" i="71"/>
  <c r="Q54" i="1"/>
  <c r="Q284" i="71"/>
  <c r="Q284" i="1"/>
  <c r="Q222" i="71"/>
  <c r="Q222" i="1"/>
  <c r="Q109" i="71"/>
  <c r="Q109" i="1"/>
  <c r="Q223" i="71"/>
  <c r="Q223" i="1"/>
  <c r="Q93" i="1"/>
  <c r="Q93" i="71"/>
  <c r="Q364" i="71"/>
  <c r="Q364" i="1"/>
  <c r="Q179" i="71"/>
  <c r="Q179" i="1"/>
  <c r="Q63" i="71"/>
  <c r="Q63" i="1"/>
  <c r="Q258" i="1"/>
  <c r="Q258" i="71"/>
  <c r="Q368" i="71"/>
  <c r="Q368" i="1"/>
  <c r="Q239" i="1"/>
  <c r="Q239" i="71"/>
  <c r="Q311" i="71"/>
  <c r="Q311" i="1"/>
  <c r="Q60" i="1"/>
  <c r="Q60" i="71"/>
  <c r="Q154" i="71"/>
  <c r="Q154" i="1"/>
  <c r="Q77" i="71"/>
  <c r="Q77" i="1"/>
  <c r="Q131" i="1"/>
  <c r="Q131" i="71"/>
  <c r="Q256" i="71"/>
  <c r="Q256" i="1"/>
  <c r="Q166" i="71"/>
  <c r="Q166" i="1"/>
  <c r="Q327" i="71"/>
  <c r="Q327" i="1"/>
  <c r="Q181" i="71"/>
  <c r="Q181" i="1"/>
  <c r="Q161" i="71"/>
  <c r="Q161" i="1"/>
  <c r="Q240" i="1"/>
  <c r="Q240" i="71"/>
  <c r="Q323" i="71"/>
  <c r="Q323" i="1"/>
  <c r="Q64" i="1"/>
  <c r="Q64" i="71"/>
  <c r="Q167" i="71"/>
  <c r="Q167" i="1"/>
  <c r="Q278" i="71"/>
  <c r="Q278" i="1"/>
  <c r="Q21" i="29"/>
  <c r="Q25" i="1"/>
  <c r="Q25" i="71"/>
  <c r="Q87" i="71"/>
  <c r="Q87" i="1"/>
  <c r="Q56" i="71"/>
  <c r="Q56" i="1"/>
  <c r="Q41" i="1"/>
  <c r="Q41" i="71"/>
  <c r="Q372" i="71"/>
  <c r="Q372" i="1"/>
  <c r="Q250" i="1"/>
  <c r="Q250" i="71"/>
  <c r="Q333" i="71"/>
  <c r="Q333" i="1"/>
  <c r="Q72" i="1"/>
  <c r="Q72" i="71"/>
  <c r="Q326" i="1"/>
  <c r="Q326" i="71"/>
  <c r="Q271" i="1"/>
  <c r="Q271" i="71"/>
  <c r="Q262" i="71"/>
  <c r="Q262" i="1"/>
  <c r="Q205" i="1"/>
  <c r="Q205" i="71"/>
  <c r="Q224" i="1"/>
  <c r="Q224" i="71"/>
  <c r="Q273" i="1"/>
  <c r="Q273" i="71"/>
  <c r="Q361" i="1"/>
  <c r="Q361" i="71"/>
  <c r="Q275" i="71"/>
  <c r="Q275" i="1"/>
  <c r="Q84" i="71"/>
  <c r="Q84" i="1"/>
  <c r="Q98" i="71"/>
  <c r="Q98" i="1"/>
  <c r="Q165" i="1"/>
  <c r="Q165" i="71"/>
  <c r="Q149" i="71"/>
  <c r="Q149" i="1"/>
  <c r="R328" i="29"/>
  <c r="R376" i="29"/>
  <c r="R352" i="29"/>
  <c r="R300" i="29"/>
  <c r="R167" i="29"/>
  <c r="R214" i="29"/>
  <c r="R297" i="29"/>
  <c r="R357" i="29"/>
  <c r="R294" i="29"/>
  <c r="R350" i="29"/>
  <c r="R166" i="29"/>
  <c r="R358" i="29"/>
  <c r="R310" i="29"/>
  <c r="R362" i="29"/>
  <c r="R313" i="29"/>
  <c r="R343" i="29"/>
  <c r="R89" i="29"/>
  <c r="R237" i="29"/>
  <c r="R130" i="29"/>
  <c r="R127" i="29"/>
  <c r="R27" i="29"/>
  <c r="R371" i="29"/>
  <c r="R122" i="29"/>
  <c r="R161" i="29"/>
  <c r="R78" i="29"/>
  <c r="R298" i="29"/>
  <c r="R92" i="29"/>
  <c r="R216" i="29"/>
  <c r="R82" i="29"/>
  <c r="R364" i="29"/>
  <c r="R203" i="29"/>
  <c r="R113" i="29"/>
  <c r="R334" i="29"/>
  <c r="R51" i="29"/>
  <c r="R95" i="29"/>
  <c r="R290" i="29"/>
  <c r="R31" i="29"/>
  <c r="R74" i="29"/>
  <c r="R159" i="29"/>
  <c r="R330" i="29"/>
  <c r="R97" i="29"/>
  <c r="R337" i="29"/>
  <c r="R104" i="29"/>
  <c r="R36" i="29"/>
  <c r="R85" i="29"/>
  <c r="R233" i="29"/>
  <c r="R356" i="29"/>
  <c r="R98" i="29"/>
  <c r="R254" i="29"/>
  <c r="R227" i="29"/>
  <c r="R280" i="29"/>
  <c r="R60" i="29"/>
  <c r="R55" i="29"/>
  <c r="R93" i="29"/>
  <c r="R128" i="29"/>
  <c r="R100" i="29"/>
  <c r="R147" i="29"/>
  <c r="R26" i="29"/>
  <c r="R259" i="29"/>
  <c r="R324" i="29"/>
  <c r="R183" i="29"/>
  <c r="R86" i="29"/>
  <c r="R316" i="29"/>
  <c r="R152" i="29"/>
  <c r="R234" i="29"/>
  <c r="R273" i="29"/>
  <c r="R289" i="29"/>
  <c r="R72" i="29"/>
  <c r="R102" i="29"/>
  <c r="R62" i="29"/>
  <c r="R345" i="29"/>
  <c r="R114" i="29"/>
  <c r="R29" i="29"/>
  <c r="R83" i="29"/>
  <c r="R235" i="29"/>
  <c r="R229" i="29"/>
  <c r="R299" i="29"/>
  <c r="R354" i="29"/>
  <c r="R312" i="29"/>
  <c r="R119" i="29"/>
  <c r="R175" i="29"/>
  <c r="R103" i="29"/>
  <c r="R58" i="29"/>
  <c r="R293" i="29"/>
  <c r="R39" i="29"/>
  <c r="R99" i="29"/>
  <c r="R231" i="29"/>
  <c r="R368" i="29"/>
  <c r="R285" i="29"/>
  <c r="R42" i="29"/>
  <c r="R69" i="29"/>
  <c r="R204" i="29"/>
  <c r="R156" i="29"/>
  <c r="R25" i="29"/>
  <c r="R340" i="29"/>
  <c r="R360" i="29"/>
  <c r="R154" i="29"/>
  <c r="R135" i="29"/>
  <c r="R306" i="29"/>
  <c r="R256" i="29"/>
  <c r="R278" i="29"/>
  <c r="R255" i="29"/>
  <c r="R146" i="29"/>
  <c r="R80" i="29"/>
  <c r="R96" i="29"/>
  <c r="R205" i="29"/>
  <c r="R367" i="29"/>
  <c r="R295" i="29"/>
  <c r="R353" i="29"/>
  <c r="R215" i="29"/>
  <c r="R240" i="29"/>
  <c r="R319" i="29"/>
  <c r="R30" i="29"/>
  <c r="R346" i="29"/>
  <c r="R118" i="29"/>
  <c r="R314" i="29"/>
  <c r="R88" i="29"/>
  <c r="R271" i="29"/>
  <c r="R236" i="29"/>
  <c r="R262" i="29"/>
  <c r="R327" i="29"/>
  <c r="R194" i="29"/>
  <c r="R187" i="29"/>
  <c r="R370" i="29"/>
  <c r="R320" i="29"/>
  <c r="R144" i="29"/>
  <c r="R91" i="29"/>
  <c r="R149" i="29"/>
  <c r="R219" i="29"/>
  <c r="R221" i="29"/>
  <c r="R139" i="29"/>
  <c r="R32" i="29"/>
  <c r="R138" i="29"/>
  <c r="R108" i="29"/>
  <c r="R47" i="29"/>
  <c r="R171" i="29"/>
  <c r="R292" i="29"/>
  <c r="R243" i="29"/>
  <c r="R265" i="29"/>
  <c r="R105" i="29"/>
  <c r="R211" i="29"/>
  <c r="R186" i="29"/>
  <c r="R40" i="29"/>
  <c r="R220" i="29"/>
  <c r="R304" i="29"/>
  <c r="R196" i="29"/>
  <c r="R68" i="29"/>
  <c r="R177" i="29"/>
  <c r="R245" i="29"/>
  <c r="R38" i="29"/>
  <c r="R41" i="29"/>
  <c r="R169" i="29"/>
  <c r="R366" i="29"/>
  <c r="R66" i="29"/>
  <c r="R70" i="29"/>
  <c r="R261" i="29"/>
  <c r="R157" i="29"/>
  <c r="R148" i="29"/>
  <c r="R283" i="29"/>
  <c r="R79" i="29"/>
  <c r="R258" i="29"/>
  <c r="R344" i="29"/>
  <c r="R77" i="29"/>
  <c r="R142" i="29"/>
  <c r="R341" i="29"/>
  <c r="R110" i="29"/>
  <c r="R213" i="29"/>
  <c r="R134" i="29"/>
  <c r="R275" i="29"/>
  <c r="R336" i="29"/>
  <c r="R165" i="29"/>
  <c r="R373" i="29"/>
  <c r="R56" i="29"/>
  <c r="R34" i="29"/>
  <c r="R73" i="29"/>
  <c r="R223" i="29"/>
  <c r="R208" i="29"/>
  <c r="R363" i="29"/>
  <c r="R106" i="29"/>
  <c r="R246" i="29"/>
  <c r="R107" i="29"/>
  <c r="R308" i="29"/>
  <c r="R276" i="29"/>
  <c r="R374" i="29"/>
  <c r="R338" i="29"/>
  <c r="R59" i="29"/>
  <c r="R109" i="29"/>
  <c r="R242" i="29"/>
  <c r="R190" i="29"/>
  <c r="R249" i="29"/>
  <c r="R191" i="29"/>
  <c r="R309" i="29"/>
  <c r="R150" i="29"/>
  <c r="R111" i="29"/>
  <c r="R291" i="29"/>
  <c r="R117" i="29"/>
  <c r="R129" i="29"/>
  <c r="R217" i="29"/>
  <c r="R137" i="29"/>
  <c r="R241" i="29"/>
  <c r="R198" i="29"/>
  <c r="R349" i="29"/>
  <c r="R202" i="29"/>
  <c r="R151" i="29"/>
  <c r="R284" i="29"/>
  <c r="R168" i="29"/>
  <c r="R228" i="29"/>
  <c r="R172" i="29"/>
  <c r="R270" i="29"/>
  <c r="R201" i="29"/>
  <c r="R272" i="29"/>
  <c r="R192" i="29"/>
  <c r="R123" i="29"/>
  <c r="R116" i="29"/>
  <c r="R281" i="29"/>
  <c r="R124" i="29"/>
  <c r="R252" i="29"/>
  <c r="R321" i="29"/>
  <c r="R253" i="29"/>
  <c r="R174" i="29"/>
  <c r="R76" i="29"/>
  <c r="R145" i="29"/>
  <c r="R35" i="29"/>
  <c r="R372" i="29"/>
  <c r="R120" i="29"/>
  <c r="R71" i="29"/>
  <c r="R65" i="29"/>
  <c r="R67" i="29"/>
  <c r="R359" i="29"/>
  <c r="R212" i="29"/>
  <c r="R63" i="29"/>
  <c r="R75" i="29"/>
  <c r="R176" i="29"/>
  <c r="R57" i="29"/>
  <c r="R318" i="29"/>
  <c r="R132" i="29"/>
  <c r="R188" i="29"/>
  <c r="R28" i="29"/>
  <c r="R266" i="29"/>
  <c r="R332" i="29"/>
  <c r="R43" i="29"/>
  <c r="R162" i="29"/>
  <c r="R50" i="29"/>
  <c r="R94" i="29"/>
  <c r="R182" i="29"/>
  <c r="R126" i="29"/>
  <c r="R197" i="29"/>
  <c r="R164" i="29"/>
  <c r="R184" i="29"/>
  <c r="R267" i="29"/>
  <c r="R218" i="29"/>
  <c r="R53" i="29"/>
  <c r="R61" i="29"/>
  <c r="R329" i="29"/>
  <c r="R232" i="29"/>
  <c r="R361" i="29"/>
  <c r="R331" i="29"/>
  <c r="R250" i="29"/>
  <c r="R287" i="29"/>
  <c r="R170" i="29"/>
  <c r="R180" i="29"/>
  <c r="R143" i="29"/>
  <c r="R323" i="29"/>
  <c r="R195" i="29"/>
  <c r="R274" i="29"/>
  <c r="R163" i="29"/>
  <c r="R33" i="29"/>
  <c r="R315" i="29"/>
  <c r="R125" i="29"/>
  <c r="R178" i="29"/>
  <c r="R260" i="29"/>
  <c r="R141" i="29"/>
  <c r="R296" i="29"/>
  <c r="R305" i="29"/>
  <c r="R160" i="29"/>
  <c r="R64" i="29"/>
  <c r="R342" i="29"/>
  <c r="R37" i="29"/>
  <c r="R279" i="29"/>
  <c r="R45" i="29"/>
  <c r="R155" i="29"/>
  <c r="R206" i="29"/>
  <c r="R193" i="29"/>
  <c r="R282" i="29"/>
  <c r="R230" i="29"/>
  <c r="R257" i="29"/>
  <c r="R87" i="29"/>
  <c r="R311" i="29"/>
  <c r="R277" i="29"/>
  <c r="R347" i="29"/>
  <c r="R199" i="29"/>
  <c r="R263" i="29"/>
  <c r="R52" i="29"/>
  <c r="R101" i="29"/>
  <c r="R264" i="29"/>
  <c r="R115" i="29"/>
  <c r="R225" i="29"/>
  <c r="R326" i="29"/>
  <c r="R325" i="29"/>
  <c r="R244" i="29"/>
  <c r="R210" i="29"/>
  <c r="R189" i="29"/>
  <c r="R181" i="29"/>
  <c r="R140" i="29"/>
  <c r="R84" i="29"/>
  <c r="R302" i="29"/>
  <c r="R44" i="29"/>
  <c r="R81" i="29"/>
  <c r="R207" i="29"/>
  <c r="R335" i="29"/>
  <c r="R112" i="29"/>
  <c r="R268" i="29"/>
  <c r="R49" i="29"/>
  <c r="R303" i="29"/>
  <c r="R286" i="29"/>
  <c r="R355" i="29"/>
  <c r="R48" i="29"/>
  <c r="R222" i="29"/>
  <c r="R133" i="29"/>
  <c r="R248" i="29"/>
  <c r="R224" i="29"/>
  <c r="R90" i="29"/>
  <c r="R288" i="29"/>
  <c r="R179" i="29"/>
  <c r="R239" i="29"/>
  <c r="R348" i="29"/>
  <c r="R269" i="29"/>
  <c r="R251" i="29"/>
  <c r="R365" i="29"/>
  <c r="R54" i="29"/>
  <c r="R209" i="29"/>
  <c r="R226" i="29"/>
  <c r="R301" i="29"/>
  <c r="R307" i="29"/>
  <c r="R185" i="29"/>
  <c r="R136" i="29"/>
  <c r="R339" i="29"/>
  <c r="R317" i="29"/>
  <c r="R351" i="29"/>
  <c r="R173" i="29"/>
  <c r="R121" i="29"/>
  <c r="R153" i="29"/>
  <c r="R158" i="29"/>
  <c r="R238" i="29"/>
  <c r="R322" i="29"/>
  <c r="R369" i="29"/>
  <c r="R333" i="29"/>
  <c r="R46" i="29"/>
  <c r="R131" i="29"/>
  <c r="R200" i="29"/>
  <c r="R247" i="29"/>
  <c r="Q103" i="1"/>
  <c r="Q103" i="71"/>
  <c r="Q320" i="1"/>
  <c r="Q320" i="71"/>
  <c r="Q92" i="71"/>
  <c r="Q92" i="1"/>
  <c r="Q80" i="71"/>
  <c r="Q80" i="1"/>
  <c r="Q172" i="1"/>
  <c r="Q172" i="71"/>
  <c r="Q336" i="1"/>
  <c r="Q336" i="71"/>
  <c r="Q367" i="1"/>
  <c r="Q367" i="71"/>
  <c r="Q301" i="1"/>
  <c r="Q301" i="71"/>
  <c r="Q307" i="71"/>
  <c r="Q307" i="1"/>
  <c r="Q306" i="71"/>
  <c r="Q306" i="1"/>
  <c r="Q305" i="71"/>
  <c r="Q305" i="1"/>
  <c r="Q88" i="71"/>
  <c r="Q88" i="1"/>
  <c r="Q26" i="71"/>
  <c r="Q26" i="1"/>
  <c r="Q339" i="1"/>
  <c r="Q339" i="71"/>
  <c r="Q175" i="71"/>
  <c r="Q175" i="1"/>
  <c r="Q342" i="71"/>
  <c r="Q342" i="1"/>
  <c r="Q79" i="1"/>
  <c r="Q79" i="71"/>
  <c r="Q330" i="1"/>
  <c r="Q330" i="71"/>
  <c r="Q96" i="71"/>
  <c r="Q96" i="1"/>
  <c r="Q184" i="1"/>
  <c r="Q184" i="71"/>
  <c r="Q313" i="71"/>
  <c r="Q313" i="1"/>
  <c r="Q350" i="1"/>
  <c r="Q350" i="71"/>
  <c r="Q348" i="71"/>
  <c r="Q348" i="1"/>
  <c r="Q46" i="71"/>
  <c r="Q46" i="1"/>
  <c r="Q319" i="1"/>
  <c r="Q319" i="71"/>
  <c r="Q270" i="1"/>
  <c r="Q270" i="71"/>
  <c r="Q65" i="1"/>
  <c r="Q65" i="71"/>
  <c r="P22" i="71"/>
  <c r="Q139" i="1"/>
  <c r="Q139" i="71"/>
  <c r="Q62" i="71"/>
  <c r="Q62" i="1"/>
  <c r="Q272" i="1"/>
  <c r="Q272" i="71"/>
  <c r="Q228" i="1"/>
  <c r="Q228" i="71"/>
  <c r="Q202" i="71"/>
  <c r="Q202" i="1"/>
  <c r="Q213" i="1"/>
  <c r="Q213" i="71"/>
  <c r="Q134" i="1"/>
  <c r="Q134" i="71"/>
  <c r="Q298" i="71"/>
  <c r="Q298" i="1"/>
  <c r="Q248" i="1"/>
  <c r="Q248" i="71"/>
  <c r="Q303" i="71"/>
  <c r="Q303" i="1"/>
  <c r="Q83" i="1"/>
  <c r="Q83" i="71"/>
  <c r="Q359" i="71"/>
  <c r="Q359" i="1"/>
  <c r="Q279" i="71"/>
  <c r="Q279" i="1"/>
  <c r="Q152" i="1"/>
  <c r="Q152" i="71"/>
  <c r="Q244" i="71"/>
  <c r="Q244" i="1"/>
  <c r="Q59" i="1"/>
  <c r="Q59" i="71"/>
  <c r="Q208" i="1"/>
  <c r="Q208" i="71"/>
  <c r="Q373" i="1"/>
  <c r="Q373" i="71"/>
  <c r="Q187" i="71"/>
  <c r="Q187" i="1"/>
  <c r="Q108" i="71"/>
  <c r="Q108" i="1"/>
  <c r="Q241" i="71"/>
  <c r="Q241" i="1"/>
  <c r="Q123" i="1"/>
  <c r="Q123" i="71"/>
  <c r="Q236" i="71"/>
  <c r="Q236" i="1"/>
  <c r="Q102" i="71"/>
  <c r="Q102" i="1"/>
  <c r="Q194" i="1"/>
  <c r="Q194" i="71"/>
  <c r="Q112" i="1"/>
  <c r="Q112" i="71"/>
  <c r="Q347" i="71"/>
  <c r="Q347" i="1"/>
  <c r="Q317" i="1"/>
  <c r="Q317" i="71"/>
  <c r="Q125" i="71"/>
  <c r="Q125" i="1"/>
  <c r="Q168" i="1"/>
  <c r="Q168" i="71"/>
  <c r="Q226" i="1"/>
  <c r="Q226" i="71"/>
  <c r="Q147" i="71"/>
  <c r="Q147" i="1"/>
  <c r="Q192" i="71"/>
  <c r="Q192" i="1"/>
  <c r="Q337" i="1"/>
  <c r="Q337" i="71"/>
  <c r="Q40" i="71"/>
  <c r="Q40" i="1"/>
  <c r="Q150" i="71"/>
  <c r="Q150" i="1"/>
  <c r="Q266" i="71"/>
  <c r="Q266" i="1"/>
  <c r="Q242" i="1"/>
  <c r="Q242" i="71"/>
  <c r="Q37" i="1"/>
  <c r="Q37" i="71"/>
  <c r="Q190" i="1"/>
  <c r="Q190" i="71"/>
  <c r="Q95" i="1"/>
  <c r="Q95" i="71"/>
  <c r="Q268" i="1"/>
  <c r="Q268" i="71"/>
  <c r="Q300" i="1"/>
  <c r="Q300" i="71"/>
  <c r="Q358" i="71"/>
  <c r="Q358" i="1"/>
  <c r="Q338" i="1"/>
  <c r="Q338" i="71"/>
  <c r="Q68" i="71"/>
  <c r="Q68" i="1"/>
  <c r="Q128" i="1"/>
  <c r="Q128" i="71"/>
  <c r="Q199" i="1"/>
  <c r="Q199" i="71"/>
  <c r="Q82" i="71"/>
  <c r="Q82" i="1"/>
  <c r="Q286" i="71"/>
  <c r="Q286" i="1"/>
  <c r="Q178" i="71"/>
  <c r="Q178" i="1"/>
  <c r="Q310" i="1"/>
  <c r="Q310" i="71"/>
  <c r="P22" i="1"/>
  <c r="Q186" i="1"/>
  <c r="Q186" i="71"/>
  <c r="Q33" i="1"/>
  <c r="Q33" i="71"/>
  <c r="Q264" i="71"/>
  <c r="Q264" i="1"/>
  <c r="Q234" i="71"/>
  <c r="Q234" i="1"/>
  <c r="Q252" i="71"/>
  <c r="Q252" i="1"/>
  <c r="Q221" i="1"/>
  <c r="Q221" i="71"/>
  <c r="Q355" i="71"/>
  <c r="Q355" i="1"/>
  <c r="Q133" i="71"/>
  <c r="Q133" i="1"/>
  <c r="Q143" i="71"/>
  <c r="Q143" i="1"/>
  <c r="Q229" i="1"/>
  <c r="Q229" i="71"/>
  <c r="Q218" i="1"/>
  <c r="Q218" i="71"/>
  <c r="Q309" i="71"/>
  <c r="Q309" i="1"/>
  <c r="Q247" i="1"/>
  <c r="Q247" i="71"/>
  <c r="Q151" i="71"/>
  <c r="Q151" i="1"/>
  <c r="Q76" i="71"/>
  <c r="Q76" i="1"/>
  <c r="Q159" i="71"/>
  <c r="Q159" i="1"/>
  <c r="Q132" i="71"/>
  <c r="Q132" i="1"/>
  <c r="Q51" i="71"/>
  <c r="Q51" i="1"/>
  <c r="Q291" i="71"/>
  <c r="Q291" i="1"/>
  <c r="Q318" i="1"/>
  <c r="Q318" i="71"/>
  <c r="Q198" i="71"/>
  <c r="Q198" i="1"/>
  <c r="Q85" i="1"/>
  <c r="Q85" i="71"/>
  <c r="Q31" i="71"/>
  <c r="Q31" i="1"/>
  <c r="Q257" i="1"/>
  <c r="Q257" i="71"/>
  <c r="Q207" i="1"/>
  <c r="Q207" i="71"/>
  <c r="Q308" i="71"/>
  <c r="Q308" i="1"/>
  <c r="Q30" i="71"/>
  <c r="Q30" i="1"/>
  <c r="Q329" i="71"/>
  <c r="Q329" i="1"/>
  <c r="Q193" i="71"/>
  <c r="Q193" i="1"/>
  <c r="Q200" i="71"/>
  <c r="Q200" i="1"/>
  <c r="Q137" i="1"/>
  <c r="Q137" i="71"/>
  <c r="Q188" i="1"/>
  <c r="Q188" i="71"/>
  <c r="Q296" i="1"/>
  <c r="Q296" i="71"/>
  <c r="Q295" i="1"/>
  <c r="Q295" i="71"/>
  <c r="Q354" i="71"/>
  <c r="Q354" i="1"/>
  <c r="Q292" i="71"/>
  <c r="Q292" i="1"/>
  <c r="Q259" i="1"/>
  <c r="Q259" i="71"/>
  <c r="Q365" i="71"/>
  <c r="Q365" i="1"/>
  <c r="Q104" i="1"/>
  <c r="Q104" i="71"/>
  <c r="Q174" i="71"/>
  <c r="Q174" i="1"/>
  <c r="Q185" i="1"/>
  <c r="Q185" i="71"/>
  <c r="Q90" i="71"/>
  <c r="Q90" i="1"/>
  <c r="Q352" i="71"/>
  <c r="Q352" i="1"/>
  <c r="Q297" i="71"/>
  <c r="Q297" i="1"/>
  <c r="Q53" i="1"/>
  <c r="Q53" i="71"/>
  <c r="Q263" i="1"/>
  <c r="Q263" i="71"/>
  <c r="Q55" i="71"/>
  <c r="Q55" i="1"/>
  <c r="Q116" i="1"/>
  <c r="Q116" i="71"/>
  <c r="Q351" i="1"/>
  <c r="Q351" i="71"/>
  <c r="Q267" i="71"/>
  <c r="Q267" i="1"/>
  <c r="Q100" i="71"/>
  <c r="Q100" i="1"/>
  <c r="Q70" i="1"/>
  <c r="Q70" i="71"/>
  <c r="Q225" i="71"/>
  <c r="Q225" i="1"/>
  <c r="Q261" i="71"/>
  <c r="Q261" i="1"/>
  <c r="Q171" i="1"/>
  <c r="Q171" i="71"/>
  <c r="Q163" i="71"/>
  <c r="Q163" i="1"/>
  <c r="Q42" i="71"/>
  <c r="Q42" i="1"/>
  <c r="Q38" i="1"/>
  <c r="Q38" i="71"/>
  <c r="Q332" i="71"/>
  <c r="Q332" i="1"/>
  <c r="Q91" i="71"/>
  <c r="Q91" i="1"/>
  <c r="Q39" i="71"/>
  <c r="Q39" i="1"/>
  <c r="Q335" i="1"/>
  <c r="Q335" i="71"/>
  <c r="Q126" i="71"/>
  <c r="Q126" i="1"/>
  <c r="Q238" i="71"/>
  <c r="Q238" i="1"/>
  <c r="Q216" i="1"/>
  <c r="Q216" i="71"/>
  <c r="Q99" i="1"/>
  <c r="Q99" i="71"/>
  <c r="Q219" i="1"/>
  <c r="Q219" i="71"/>
  <c r="Q35" i="1"/>
  <c r="Q35" i="71"/>
  <c r="Q118" i="1"/>
  <c r="Q118" i="71"/>
  <c r="Q189" i="1"/>
  <c r="Q189" i="71"/>
  <c r="Q71" i="1"/>
  <c r="Q71" i="71"/>
  <c r="Q285" i="71"/>
  <c r="Q285" i="1"/>
  <c r="Q164" i="71"/>
  <c r="Q164" i="1"/>
  <c r="Q182" i="71"/>
  <c r="Q182" i="1"/>
  <c r="Q138" i="71"/>
  <c r="Q138" i="1"/>
  <c r="Q127" i="1"/>
  <c r="Q127" i="71"/>
  <c r="Q66" i="71"/>
  <c r="Q66" i="1"/>
  <c r="Q293" i="1"/>
  <c r="Q293" i="71"/>
  <c r="Q254" i="1"/>
  <c r="Q254" i="71"/>
  <c r="Q177" i="71"/>
  <c r="Q177" i="1"/>
  <c r="Q210" i="1"/>
  <c r="Q210" i="71"/>
  <c r="Q153" i="1"/>
  <c r="Q153" i="71"/>
  <c r="Q135" i="71"/>
  <c r="Q135" i="1"/>
  <c r="Q265" i="1"/>
  <c r="Q265" i="71"/>
  <c r="Q81" i="71"/>
  <c r="Q81" i="1"/>
  <c r="Q360" i="71"/>
  <c r="Q360" i="1"/>
  <c r="Q94" i="1"/>
  <c r="Q94" i="71"/>
  <c r="Q169" i="1"/>
  <c r="Q169" i="71"/>
  <c r="Q101" i="71"/>
  <c r="Q101" i="1"/>
  <c r="Q110" i="71"/>
  <c r="Q110" i="1"/>
  <c r="Q316" i="1"/>
  <c r="Q316" i="71"/>
  <c r="Q156" i="71"/>
  <c r="Q156" i="1"/>
  <c r="Q170" i="71"/>
  <c r="Q170" i="1"/>
  <c r="Q376" i="71"/>
  <c r="Q376" i="1"/>
  <c r="Q214" i="1"/>
  <c r="Q214" i="71"/>
  <c r="Q287" i="71"/>
  <c r="Q287" i="1"/>
  <c r="Q141" i="1"/>
  <c r="Q141" i="71"/>
  <c r="Q203" i="1"/>
  <c r="Q203" i="71"/>
  <c r="Q113" i="1"/>
  <c r="Q113" i="71"/>
  <c r="Q304" i="1"/>
  <c r="Q304" i="71"/>
  <c r="Q124" i="71"/>
  <c r="Q124" i="1"/>
  <c r="Q346" i="1"/>
  <c r="Q346" i="71"/>
  <c r="Q44" i="1"/>
  <c r="Q44" i="71"/>
  <c r="Q249" i="71"/>
  <c r="Q249" i="1"/>
  <c r="Q345" i="1"/>
  <c r="Q345" i="71"/>
  <c r="Q191" i="1"/>
  <c r="Q191" i="71"/>
  <c r="Q196" i="1"/>
  <c r="Q196" i="71"/>
  <c r="Q130" i="71"/>
  <c r="Q130" i="1"/>
  <c r="Q341" i="1"/>
  <c r="Q341" i="71"/>
  <c r="Q206" i="71"/>
  <c r="Q206" i="1"/>
  <c r="Q325" i="1"/>
  <c r="Q325" i="71"/>
  <c r="Q230" i="71"/>
  <c r="Q230" i="1"/>
  <c r="Q61" i="71"/>
  <c r="Q61" i="1"/>
  <c r="Q243" i="71"/>
  <c r="Q243" i="1"/>
  <c r="Q145" i="1"/>
  <c r="Q145" i="71"/>
  <c r="Q34" i="71"/>
  <c r="Q34" i="1"/>
  <c r="Q176" i="1"/>
  <c r="Q176" i="71"/>
  <c r="Q371" i="71"/>
  <c r="Q371" i="1"/>
  <c r="Q36" i="1"/>
  <c r="Q36" i="71"/>
  <c r="Q321" i="71"/>
  <c r="Q321" i="1"/>
  <c r="Q322" i="1"/>
  <c r="Q322" i="71"/>
  <c r="Q334" i="1"/>
  <c r="Q334" i="71"/>
  <c r="Q106" i="71"/>
  <c r="Q106" i="1"/>
  <c r="Q49" i="1"/>
  <c r="Q49" i="71"/>
  <c r="Q114" i="71"/>
  <c r="Q114" i="1"/>
  <c r="Q67" i="71"/>
  <c r="Q67" i="1"/>
  <c r="Q269" i="1"/>
  <c r="Q269" i="71"/>
  <c r="Q45" i="1"/>
  <c r="Q45" i="71"/>
  <c r="Q29" i="71"/>
  <c r="Q29" i="1"/>
  <c r="Q27" i="1"/>
  <c r="Q27" i="71"/>
  <c r="Q253" i="1"/>
  <c r="Q253" i="71"/>
  <c r="Q69" i="1"/>
  <c r="Q69" i="71"/>
  <c r="Q97" i="71"/>
  <c r="Q97" i="1"/>
  <c r="Q180" i="1"/>
  <c r="Q180" i="71"/>
  <c r="Q235" i="71"/>
  <c r="Q235" i="1"/>
  <c r="Q144" i="1"/>
  <c r="Q144" i="71"/>
  <c r="Q155" i="71"/>
  <c r="Q155" i="1"/>
  <c r="Q331" i="1"/>
  <c r="Q331" i="71"/>
  <c r="Q343" i="1"/>
  <c r="Q343" i="71"/>
  <c r="Q50" i="1"/>
  <c r="Q50" i="71"/>
  <c r="Q312" i="1"/>
  <c r="Q312" i="71"/>
  <c r="Q129" i="1"/>
  <c r="Q129" i="71"/>
  <c r="Q276" i="1"/>
  <c r="Q276" i="71"/>
  <c r="Q366" i="1"/>
  <c r="Q366" i="71"/>
  <c r="Q357" i="1"/>
  <c r="Q357" i="71"/>
  <c r="Q362" i="71"/>
  <c r="Q362" i="1"/>
  <c r="Q281" i="1"/>
  <c r="Q281" i="71"/>
  <c r="Q314" i="71"/>
  <c r="Q314" i="1"/>
  <c r="Q344" i="1"/>
  <c r="Q344" i="71"/>
  <c r="Q324" i="71"/>
  <c r="Q324" i="1"/>
  <c r="Q111" i="1"/>
  <c r="Q111" i="71"/>
  <c r="Q158" i="1"/>
  <c r="Q158" i="71"/>
  <c r="Q290" i="1"/>
  <c r="Q290" i="71"/>
  <c r="Q105" i="71"/>
  <c r="Q105" i="1"/>
  <c r="Q121" i="71"/>
  <c r="Q121" i="1"/>
  <c r="Q142" i="71"/>
  <c r="Q142" i="1"/>
  <c r="Q57" i="71"/>
  <c r="Q57" i="1"/>
  <c r="Q204" i="71"/>
  <c r="Q204" i="1"/>
  <c r="Q32" i="71"/>
  <c r="Q32" i="1"/>
  <c r="Q201" i="71"/>
  <c r="Q201" i="1"/>
  <c r="Q173" i="71"/>
  <c r="Q173" i="1"/>
  <c r="Q280" i="71"/>
  <c r="Q280" i="1"/>
  <c r="Q52" i="71"/>
  <c r="Q52" i="1"/>
  <c r="Q217" i="71"/>
  <c r="Q217" i="1"/>
  <c r="Q251" i="71"/>
  <c r="Q251" i="1"/>
  <c r="Q86" i="1"/>
  <c r="Q86" i="71"/>
  <c r="Q119" i="1"/>
  <c r="Q119" i="71"/>
  <c r="Q274" i="1"/>
  <c r="Q274" i="71"/>
  <c r="Q115" i="1"/>
  <c r="Q115" i="71"/>
  <c r="Q120" i="71"/>
  <c r="Q120" i="1"/>
  <c r="Q369" i="1"/>
  <c r="Q369" i="71"/>
  <c r="Q255" i="71"/>
  <c r="Q255" i="1"/>
  <c r="Q315" i="1"/>
  <c r="Q315" i="71"/>
  <c r="Q162" i="1"/>
  <c r="Q162" i="71"/>
  <c r="Q302" i="1"/>
  <c r="Q302" i="71"/>
  <c r="Q212" i="1"/>
  <c r="Q212" i="71"/>
  <c r="Q233" i="1"/>
  <c r="Q233" i="71"/>
  <c r="Q374" i="1"/>
  <c r="Q374" i="71"/>
  <c r="Q356" i="71"/>
  <c r="Q356" i="1"/>
  <c r="Q89" i="1"/>
  <c r="Q89" i="71"/>
  <c r="Q245" i="1"/>
  <c r="Q245" i="71"/>
  <c r="Q289" i="1"/>
  <c r="Q289" i="71"/>
  <c r="Q246" i="1"/>
  <c r="Q246" i="71"/>
  <c r="Q353" i="71"/>
  <c r="Q353" i="1"/>
  <c r="Q260" i="71"/>
  <c r="Q260" i="1"/>
  <c r="Q183" i="71"/>
  <c r="Q183" i="1"/>
  <c r="Q148" i="71"/>
  <c r="Q148" i="1"/>
  <c r="Q237" i="71"/>
  <c r="Q237" i="1"/>
  <c r="Q58" i="1"/>
  <c r="Q58" i="71"/>
  <c r="Q122" i="71"/>
  <c r="Q122" i="1"/>
  <c r="Q160" i="71"/>
  <c r="Q160" i="1"/>
  <c r="Q140" i="71"/>
  <c r="Q140" i="1"/>
  <c r="Q294" i="71"/>
  <c r="Q294" i="1"/>
  <c r="Q328" i="1"/>
  <c r="Q328" i="71"/>
  <c r="W51" i="21"/>
  <c r="W46" i="21"/>
  <c r="W47" i="21"/>
  <c r="W45" i="21"/>
  <c r="W49" i="21"/>
  <c r="Y351" i="72"/>
  <c r="W51" i="73"/>
  <c r="Y246" i="62"/>
  <c r="Y254" i="72"/>
  <c r="W46" i="73"/>
  <c r="Y254" i="62"/>
  <c r="Y255" i="62"/>
  <c r="W47" i="73"/>
  <c r="Y253" i="62"/>
  <c r="Y250" i="62"/>
  <c r="W45" i="73"/>
  <c r="Y250" i="72"/>
  <c r="W49" i="73"/>
  <c r="Y318" i="62"/>
  <c r="Y244" i="62"/>
  <c r="Y244" i="72"/>
  <c r="BC274" i="1"/>
  <c r="BC274" i="71" s="1"/>
  <c r="BC264" i="1"/>
  <c r="BC264" i="71" s="1"/>
  <c r="BC371" i="1"/>
  <c r="BC371" i="71" s="1"/>
  <c r="BC265" i="1"/>
  <c r="BC265" i="71" s="1"/>
  <c r="BC283" i="1"/>
  <c r="BC283" i="71" s="1"/>
  <c r="BC305" i="1"/>
  <c r="BC305" i="71" s="1"/>
  <c r="BC266" i="1"/>
  <c r="BC266" i="71" s="1"/>
  <c r="BC276" i="1"/>
  <c r="BC276" i="71" s="1"/>
  <c r="BC268" i="1"/>
  <c r="BC268" i="71" s="1"/>
  <c r="BC338" i="1"/>
  <c r="BC338" i="71" s="1"/>
  <c r="BC348" i="1"/>
  <c r="BC348" i="71" s="1"/>
  <c r="BC267" i="1"/>
  <c r="BC267" i="71" s="1"/>
  <c r="BC270" i="1"/>
  <c r="BC270" i="71" s="1"/>
  <c r="BC269" i="1"/>
  <c r="BC269" i="71" s="1"/>
  <c r="BC273" i="1"/>
  <c r="BC273" i="71" s="1"/>
  <c r="BC275" i="1"/>
  <c r="BC275" i="71" s="1"/>
  <c r="BD21" i="1"/>
  <c r="BC329" i="1"/>
  <c r="BC329" i="71" s="1"/>
  <c r="BC310" i="1"/>
  <c r="BC310" i="71" s="1"/>
  <c r="BC355" i="1"/>
  <c r="BC355" i="71" s="1"/>
  <c r="BC333" i="1"/>
  <c r="BC333" i="71" s="1"/>
  <c r="BC364" i="1"/>
  <c r="BC364" i="71" s="1"/>
  <c r="BC290" i="1"/>
  <c r="BC290" i="71" s="1"/>
  <c r="BC344" i="1"/>
  <c r="BC344" i="71" s="1"/>
  <c r="BC335" i="1"/>
  <c r="BC335" i="71" s="1"/>
  <c r="BC354" i="1"/>
  <c r="BC354" i="71" s="1"/>
  <c r="BC316" i="1"/>
  <c r="BC316" i="71" s="1"/>
  <c r="BC324" i="1"/>
  <c r="BC324" i="71" s="1"/>
  <c r="BC314" i="1"/>
  <c r="BC314" i="71" s="1"/>
  <c r="BC365" i="1"/>
  <c r="BC365" i="71" s="1"/>
  <c r="BC330" i="1"/>
  <c r="BC330" i="71" s="1"/>
  <c r="BC368" i="1"/>
  <c r="BC368" i="71" s="1"/>
  <c r="BC356" i="1"/>
  <c r="BC356" i="71" s="1"/>
  <c r="BC118" i="1"/>
  <c r="BC118" i="71" s="1"/>
  <c r="BC209" i="1"/>
  <c r="BC209" i="71" s="1"/>
  <c r="BC326" i="1"/>
  <c r="BC326" i="71" s="1"/>
  <c r="BC297" i="1"/>
  <c r="BC297" i="71" s="1"/>
  <c r="BC321" i="1"/>
  <c r="BC321" i="71" s="1"/>
  <c r="BC350" i="1"/>
  <c r="BC350" i="71" s="1"/>
  <c r="BC312" i="1"/>
  <c r="BC312" i="71" s="1"/>
  <c r="BC370" i="1"/>
  <c r="BC370" i="71" s="1"/>
  <c r="BC292" i="1"/>
  <c r="BC292" i="71" s="1"/>
  <c r="BC362" i="1"/>
  <c r="BC362" i="71" s="1"/>
  <c r="BC360" i="1"/>
  <c r="BC360" i="71" s="1"/>
  <c r="BC306" i="1"/>
  <c r="BC306" i="71" s="1"/>
  <c r="BC327" i="1"/>
  <c r="BC327" i="71" s="1"/>
  <c r="BC376" i="1"/>
  <c r="BC376" i="71" s="1"/>
  <c r="BC300" i="1"/>
  <c r="BC300" i="71" s="1"/>
  <c r="BC372" i="1"/>
  <c r="BC372" i="71" s="1"/>
  <c r="BC345" i="1"/>
  <c r="BC345" i="71" s="1"/>
  <c r="BC307" i="1"/>
  <c r="BC307" i="71" s="1"/>
  <c r="BC332" i="1"/>
  <c r="BC332" i="71" s="1"/>
  <c r="BC331" i="1"/>
  <c r="BC331" i="71" s="1"/>
  <c r="BC347" i="1"/>
  <c r="BC347" i="71" s="1"/>
  <c r="BC304" i="1"/>
  <c r="BC304" i="71" s="1"/>
  <c r="BC323" i="1"/>
  <c r="BC323" i="71" s="1"/>
  <c r="BC359" i="1"/>
  <c r="BC359" i="71" s="1"/>
  <c r="BC301" i="1"/>
  <c r="BC301" i="71" s="1"/>
  <c r="BC295" i="1"/>
  <c r="BC295" i="71" s="1"/>
  <c r="BC175" i="1"/>
  <c r="BC175" i="71" s="1"/>
  <c r="BC337" i="1"/>
  <c r="BC337" i="71" s="1"/>
  <c r="BC358" i="1"/>
  <c r="BC358" i="71" s="1"/>
  <c r="BC334" i="1"/>
  <c r="BC334" i="71" s="1"/>
  <c r="BC317" i="1"/>
  <c r="BC317" i="71" s="1"/>
  <c r="BC351" i="1"/>
  <c r="BC351" i="71" s="1"/>
  <c r="BC200" i="1"/>
  <c r="BC200" i="71" s="1"/>
  <c r="BC349" i="1"/>
  <c r="BC349" i="71" s="1"/>
  <c r="BC308" i="1"/>
  <c r="BC308" i="71" s="1"/>
  <c r="BC315" i="1"/>
  <c r="BC315" i="71" s="1"/>
  <c r="BC313" i="1"/>
  <c r="BC313" i="71" s="1"/>
  <c r="BC214" i="1"/>
  <c r="BC214" i="71" s="1"/>
  <c r="BC296" i="1"/>
  <c r="BC296" i="71" s="1"/>
  <c r="BC298" i="1"/>
  <c r="BC298" i="71" s="1"/>
  <c r="BC167" i="1"/>
  <c r="BC167" i="71" s="1"/>
  <c r="BC363" i="1"/>
  <c r="BC363" i="71" s="1"/>
  <c r="BC353" i="1"/>
  <c r="BC353" i="71" s="1"/>
  <c r="BC320" i="1"/>
  <c r="BC320" i="71" s="1"/>
  <c r="BC357" i="1"/>
  <c r="BC357" i="71" s="1"/>
  <c r="BC361" i="1"/>
  <c r="BC361" i="71" s="1"/>
  <c r="BC366" i="1"/>
  <c r="BC366" i="71" s="1"/>
  <c r="BC369" i="1"/>
  <c r="BC369" i="71" s="1"/>
  <c r="BC319" i="1"/>
  <c r="BC319" i="71" s="1"/>
  <c r="BC211" i="1"/>
  <c r="BC211" i="71" s="1"/>
  <c r="BC299" i="1"/>
  <c r="BC299" i="71" s="1"/>
  <c r="BC293" i="1"/>
  <c r="BC293" i="71" s="1"/>
  <c r="BC144" i="1"/>
  <c r="BC144" i="71" s="1"/>
  <c r="BC318" i="1"/>
  <c r="BC318" i="71" s="1"/>
  <c r="BC322" i="1"/>
  <c r="BC322" i="71" s="1"/>
  <c r="BC302" i="1"/>
  <c r="BC302" i="71" s="1"/>
  <c r="BC352" i="1"/>
  <c r="BC352" i="71" s="1"/>
  <c r="BC309" i="1"/>
  <c r="BC309" i="71" s="1"/>
  <c r="BC311" i="1"/>
  <c r="BC311" i="71" s="1"/>
  <c r="BC346" i="1"/>
  <c r="BC346" i="71" s="1"/>
  <c r="BC367" i="1"/>
  <c r="BC367" i="71" s="1"/>
  <c r="BC328" i="1"/>
  <c r="BC328" i="71" s="1"/>
  <c r="BC325" i="1"/>
  <c r="BC325" i="71" s="1"/>
  <c r="BC239" i="1"/>
  <c r="BC239" i="71" s="1"/>
  <c r="BC336" i="1"/>
  <c r="BC336" i="71" s="1"/>
  <c r="BC291" i="1"/>
  <c r="BC291" i="71" s="1"/>
  <c r="BD21" i="71"/>
  <c r="BM22" i="71"/>
  <c r="Z24" i="73"/>
  <c r="Z8" i="21"/>
  <c r="Z29" i="73"/>
  <c r="Z12" i="73"/>
  <c r="Z25" i="73"/>
  <c r="Z8" i="73"/>
  <c r="Z21" i="73"/>
  <c r="Z17" i="73"/>
  <c r="Z14" i="73"/>
  <c r="Z20" i="73"/>
  <c r="Z38" i="73"/>
  <c r="Z34" i="73"/>
  <c r="Z19" i="73"/>
  <c r="Z39" i="73"/>
  <c r="Z52" i="73"/>
  <c r="Z35" i="73"/>
  <c r="Z26" i="73"/>
  <c r="Z41" i="73"/>
  <c r="Z11" i="73"/>
  <c r="Z27" i="73"/>
  <c r="Z9" i="21"/>
  <c r="Z32" i="73"/>
  <c r="Z9" i="73"/>
  <c r="Z31" i="73"/>
  <c r="Z42" i="73"/>
  <c r="Z11" i="21"/>
  <c r="Z12" i="21"/>
  <c r="Z22" i="73"/>
  <c r="Z18" i="73"/>
  <c r="Z13" i="21"/>
  <c r="Z15" i="21"/>
  <c r="Z10" i="21"/>
  <c r="Z13" i="73"/>
  <c r="Z15" i="73"/>
  <c r="Z10" i="73"/>
  <c r="Z30" i="73"/>
  <c r="Z37" i="73"/>
  <c r="Z14" i="21"/>
  <c r="Z40" i="73"/>
  <c r="Z43" i="73"/>
  <c r="Z28" i="73"/>
  <c r="AB354" i="72"/>
  <c r="AB86" i="62"/>
  <c r="AB225" i="62"/>
  <c r="AB223" i="72"/>
  <c r="AB5" i="62"/>
  <c r="AB235" i="62"/>
  <c r="AB82" i="62"/>
  <c r="AB12" i="62"/>
  <c r="AB188" i="72"/>
  <c r="AB87" i="62"/>
  <c r="AB44" i="62"/>
  <c r="AB110" i="62"/>
  <c r="AB207" i="62"/>
  <c r="AB33" i="62"/>
  <c r="AB207" i="72"/>
  <c r="AB44" i="72"/>
  <c r="AB86" i="72"/>
  <c r="AB220" i="72"/>
  <c r="AB5" i="72"/>
  <c r="AB154" i="72"/>
  <c r="AB87" i="72"/>
  <c r="AB33" i="72"/>
  <c r="AB81" i="62"/>
  <c r="AB201" i="72"/>
  <c r="AB29" i="62"/>
  <c r="AB209" i="72"/>
  <c r="AB217" i="62"/>
  <c r="AB65" i="72"/>
  <c r="AB114" i="72"/>
  <c r="AB110" i="72"/>
  <c r="AB217" i="72"/>
  <c r="AB225" i="72"/>
  <c r="AB88" i="62"/>
  <c r="AB6" i="72"/>
  <c r="AB12" i="72"/>
  <c r="AB188" i="62"/>
  <c r="AB74" i="62"/>
  <c r="AB78" i="62"/>
  <c r="AB354" i="62"/>
  <c r="AB65" i="62"/>
  <c r="AB223" i="62"/>
  <c r="AB25" i="62"/>
  <c r="AB6" i="62"/>
  <c r="AB40" i="62"/>
  <c r="AB23" i="62"/>
  <c r="AB201" i="62"/>
  <c r="AB29" i="72"/>
  <c r="AB43" i="72"/>
  <c r="AB128" i="72"/>
  <c r="AB88" i="72"/>
  <c r="AB128" i="62"/>
  <c r="AB43" i="62"/>
  <c r="AB199" i="62"/>
  <c r="AB83" i="62"/>
  <c r="AB220" i="62"/>
  <c r="AB51" i="72"/>
  <c r="AB40" i="72"/>
  <c r="AB81" i="72"/>
  <c r="AB71" i="62"/>
  <c r="AB97" i="62"/>
  <c r="AB154" i="62"/>
  <c r="AB36" i="62"/>
  <c r="AB59" i="62"/>
  <c r="AB56" i="62"/>
  <c r="AB52" i="62"/>
  <c r="AB102" i="72"/>
  <c r="AB208" i="62"/>
  <c r="AB34" i="62"/>
  <c r="AB50" i="62"/>
  <c r="AB51" i="62"/>
  <c r="AB41" i="62"/>
  <c r="AB171" i="62"/>
  <c r="AB63" i="62"/>
  <c r="AB71" i="72"/>
  <c r="AB77" i="62"/>
  <c r="AB74" i="72"/>
  <c r="AB113" i="62"/>
  <c r="AB103" i="62"/>
  <c r="AB25" i="72"/>
  <c r="AB82" i="72"/>
  <c r="AB27" i="62"/>
  <c r="AB23" i="72"/>
  <c r="AB64" i="62"/>
  <c r="AB172" i="62"/>
  <c r="AB57" i="62"/>
  <c r="AB18" i="62"/>
  <c r="AB76" i="62"/>
  <c r="AB42" i="62"/>
  <c r="AB105" i="62"/>
  <c r="AB85" i="62"/>
  <c r="AB216" i="62"/>
  <c r="AB9" i="62"/>
  <c r="AB97" i="72"/>
  <c r="AB102" i="62"/>
  <c r="AB83" i="72"/>
  <c r="AB13" i="62"/>
  <c r="AB91" i="62"/>
  <c r="AB10" i="62"/>
  <c r="AB235" i="72"/>
  <c r="AB101" i="62"/>
  <c r="AB20" i="62"/>
  <c r="AB96" i="62"/>
  <c r="AB164" i="62"/>
  <c r="AB49" i="62"/>
  <c r="AB46" i="62"/>
  <c r="AB78" i="72"/>
  <c r="AB237" i="62"/>
  <c r="AB73" i="62"/>
  <c r="AB104" i="62"/>
  <c r="AB22" i="62"/>
  <c r="AB99" i="62"/>
  <c r="AB16" i="62"/>
  <c r="AB47" i="62"/>
  <c r="AB53" i="62"/>
  <c r="AB39" i="62"/>
  <c r="AB199" i="72"/>
  <c r="AB7" i="62"/>
  <c r="AB38" i="62"/>
  <c r="AB178" i="62"/>
  <c r="AB17" i="62"/>
  <c r="AB200" i="62"/>
  <c r="AB165" i="62"/>
  <c r="AB28" i="62"/>
  <c r="AB80" i="62"/>
  <c r="AB37" i="62"/>
  <c r="AB224" i="62"/>
  <c r="AB54" i="62"/>
  <c r="AB61" i="62"/>
  <c r="AB170" i="62"/>
  <c r="AB185" i="62"/>
  <c r="AB48" i="62"/>
  <c r="AB122" i="62"/>
  <c r="AB127" i="62"/>
  <c r="AB107" i="62"/>
  <c r="AB171" i="72"/>
  <c r="AB21" i="72"/>
  <c r="AB237" i="72"/>
  <c r="AB10" i="72"/>
  <c r="AB209" i="62"/>
  <c r="AB185" i="72"/>
  <c r="AB21" i="62"/>
  <c r="AB63" i="72"/>
  <c r="AB27" i="72"/>
  <c r="AB114" i="62"/>
  <c r="AB36" i="72"/>
  <c r="AB129" i="62"/>
  <c r="AB96" i="72"/>
  <c r="AB9" i="72"/>
  <c r="AB76" i="72"/>
  <c r="AB59" i="72"/>
  <c r="AB113" i="72"/>
  <c r="AB46" i="72"/>
  <c r="AB28" i="72"/>
  <c r="AB172" i="72"/>
  <c r="AB52" i="72"/>
  <c r="AB16" i="72"/>
  <c r="AB41" i="72"/>
  <c r="AB17" i="72"/>
  <c r="AB7" i="72"/>
  <c r="AB48" i="72"/>
  <c r="AB64" i="72"/>
  <c r="AB73" i="72"/>
  <c r="AB34" i="72"/>
  <c r="AB178" i="72"/>
  <c r="AB50" i="72"/>
  <c r="AB53" i="72"/>
  <c r="AB101" i="72"/>
  <c r="AB208" i="72"/>
  <c r="AB18" i="72"/>
  <c r="AB38" i="72"/>
  <c r="AB105" i="72"/>
  <c r="AB13" i="72"/>
  <c r="AB224" i="72"/>
  <c r="AB216" i="72"/>
  <c r="AB57" i="72"/>
  <c r="AB103" i="72"/>
  <c r="AB47" i="72"/>
  <c r="AB60" i="62"/>
  <c r="AB42" i="72"/>
  <c r="AB77" i="72"/>
  <c r="AB56" i="72"/>
  <c r="AB49" i="72"/>
  <c r="AB80" i="72"/>
  <c r="AB37" i="72"/>
  <c r="AB85" i="72"/>
  <c r="AB20" i="72"/>
  <c r="AB164" i="72"/>
  <c r="AB200" i="72"/>
  <c r="AB165" i="72"/>
  <c r="AB91" i="72"/>
  <c r="AB54" i="72"/>
  <c r="AB61" i="72"/>
  <c r="AB39" i="72"/>
  <c r="AB104" i="72"/>
  <c r="AB99" i="72"/>
  <c r="AB170" i="72"/>
  <c r="AB22" i="72"/>
  <c r="AB159" i="62"/>
  <c r="AB204" i="62"/>
  <c r="AB183" i="62"/>
  <c r="AB62" i="62"/>
  <c r="Z44" i="73"/>
  <c r="AB150" i="62"/>
  <c r="AB241" i="62"/>
  <c r="AB241" i="72"/>
  <c r="Z48" i="73"/>
  <c r="Z50" i="73"/>
  <c r="AB148" i="72"/>
  <c r="AB148" i="62"/>
  <c r="AB242" i="72"/>
  <c r="AB159" i="72"/>
  <c r="AB267" i="62"/>
  <c r="AB259" i="72"/>
  <c r="AB252" i="62"/>
  <c r="AB259" i="62"/>
  <c r="AB242" i="62"/>
  <c r="AB266" i="62"/>
  <c r="AB179" i="62"/>
  <c r="AB69" i="62"/>
  <c r="AB184" i="62"/>
  <c r="AB70" i="62"/>
  <c r="AB239" i="62"/>
  <c r="AB202" i="62"/>
  <c r="AB268" i="62"/>
  <c r="AB236" i="62"/>
  <c r="AB118" i="62"/>
  <c r="AB130" i="62"/>
  <c r="AB218" i="62"/>
  <c r="AB58" i="62"/>
  <c r="AB212" i="62"/>
  <c r="AB66" i="62"/>
  <c r="AB186" i="62"/>
  <c r="AB173" i="62"/>
  <c r="AB58" i="72"/>
  <c r="AB141" i="62"/>
  <c r="AB141" i="72"/>
  <c r="AB130" i="72"/>
  <c r="AB218" i="72"/>
  <c r="AB322" i="72"/>
  <c r="R369" i="1" l="1"/>
  <c r="R369" i="71"/>
  <c r="R317" i="1"/>
  <c r="R317" i="71"/>
  <c r="R54" i="71"/>
  <c r="R54" i="1"/>
  <c r="R90" i="1"/>
  <c r="R90" i="71"/>
  <c r="R303" i="71"/>
  <c r="R303" i="1"/>
  <c r="R302" i="71"/>
  <c r="R302" i="1"/>
  <c r="R326" i="71"/>
  <c r="R326" i="1"/>
  <c r="R347" i="71"/>
  <c r="R347" i="1"/>
  <c r="R206" i="1"/>
  <c r="R206" i="71"/>
  <c r="R305" i="71"/>
  <c r="R305" i="1"/>
  <c r="R163" i="1"/>
  <c r="R163" i="71"/>
  <c r="R250" i="1"/>
  <c r="R250" i="71"/>
  <c r="R267" i="1"/>
  <c r="R267" i="71"/>
  <c r="R162" i="71"/>
  <c r="R162" i="1"/>
  <c r="R57" i="71"/>
  <c r="R57" i="1"/>
  <c r="R71" i="1"/>
  <c r="R71" i="71"/>
  <c r="R321" i="71"/>
  <c r="R321" i="1"/>
  <c r="R201" i="71"/>
  <c r="R201" i="1"/>
  <c r="R349" i="71"/>
  <c r="R349" i="1"/>
  <c r="R111" i="1"/>
  <c r="R111" i="71"/>
  <c r="R59" i="71"/>
  <c r="R59" i="1"/>
  <c r="R106" i="1"/>
  <c r="R106" i="71"/>
  <c r="R165" i="1"/>
  <c r="R165" i="71"/>
  <c r="R77" i="1"/>
  <c r="R77" i="71"/>
  <c r="R70" i="1"/>
  <c r="R70" i="71"/>
  <c r="R68" i="71"/>
  <c r="R68" i="1"/>
  <c r="R265" i="71"/>
  <c r="R265" i="1"/>
  <c r="R139" i="71"/>
  <c r="R139" i="1"/>
  <c r="R187" i="71"/>
  <c r="R187" i="1"/>
  <c r="R118" i="1"/>
  <c r="R118" i="71"/>
  <c r="R367" i="71"/>
  <c r="R367" i="1"/>
  <c r="R306" i="1"/>
  <c r="R306" i="71"/>
  <c r="R69" i="1"/>
  <c r="R69" i="71"/>
  <c r="R58" i="1"/>
  <c r="R58" i="71"/>
  <c r="R235" i="71"/>
  <c r="R235" i="1"/>
  <c r="R289" i="71"/>
  <c r="R289" i="1"/>
  <c r="R259" i="1"/>
  <c r="R259" i="71"/>
  <c r="R280" i="1"/>
  <c r="R280" i="71"/>
  <c r="R104" i="1"/>
  <c r="R104" i="71"/>
  <c r="R95" i="71"/>
  <c r="R95" i="1"/>
  <c r="R92" i="1"/>
  <c r="R92" i="71"/>
  <c r="R130" i="1"/>
  <c r="R130" i="71"/>
  <c r="R166" i="71"/>
  <c r="R166" i="1"/>
  <c r="R352" i="71"/>
  <c r="R352" i="1"/>
  <c r="R322" i="1"/>
  <c r="R322" i="71"/>
  <c r="R339" i="71"/>
  <c r="R339" i="1"/>
  <c r="R365" i="71"/>
  <c r="R365" i="1"/>
  <c r="R224" i="1"/>
  <c r="R224" i="71"/>
  <c r="R49" i="71"/>
  <c r="R49" i="1"/>
  <c r="R84" i="71"/>
  <c r="R84" i="1"/>
  <c r="R225" i="71"/>
  <c r="R225" i="1"/>
  <c r="R277" i="71"/>
  <c r="R277" i="1"/>
  <c r="R155" i="1"/>
  <c r="R155" i="71"/>
  <c r="R296" i="71"/>
  <c r="R296" i="1"/>
  <c r="R274" i="71"/>
  <c r="R274" i="1"/>
  <c r="R331" i="1"/>
  <c r="R331" i="71"/>
  <c r="R184" i="1"/>
  <c r="R184" i="71"/>
  <c r="R43" i="71"/>
  <c r="R43" i="1"/>
  <c r="R176" i="1"/>
  <c r="R176" i="71"/>
  <c r="R120" i="1"/>
  <c r="R120" i="71"/>
  <c r="R252" i="1"/>
  <c r="R252" i="71"/>
  <c r="R270" i="1"/>
  <c r="R270" i="71"/>
  <c r="R198" i="1"/>
  <c r="R198" i="71"/>
  <c r="R150" i="1"/>
  <c r="R150" i="71"/>
  <c r="R338" i="71"/>
  <c r="R338" i="1"/>
  <c r="R363" i="71"/>
  <c r="R363" i="1"/>
  <c r="R336" i="1"/>
  <c r="R336" i="71"/>
  <c r="R344" i="1"/>
  <c r="R344" i="71"/>
  <c r="R66" i="71"/>
  <c r="R66" i="1"/>
  <c r="R196" i="1"/>
  <c r="R196" i="71"/>
  <c r="R243" i="71"/>
  <c r="R243" i="1"/>
  <c r="R221" i="1"/>
  <c r="R221" i="71"/>
  <c r="R194" i="1"/>
  <c r="R194" i="71"/>
  <c r="R346" i="1"/>
  <c r="R346" i="71"/>
  <c r="R205" i="1"/>
  <c r="R205" i="71"/>
  <c r="R135" i="1"/>
  <c r="R135" i="71"/>
  <c r="R42" i="71"/>
  <c r="R42" i="1"/>
  <c r="R103" i="71"/>
  <c r="R103" i="1"/>
  <c r="R83" i="71"/>
  <c r="R83" i="1"/>
  <c r="R273" i="1"/>
  <c r="R273" i="71"/>
  <c r="R26" i="71"/>
  <c r="R26" i="1"/>
  <c r="R227" i="71"/>
  <c r="R227" i="1"/>
  <c r="R337" i="1"/>
  <c r="R337" i="71"/>
  <c r="R51" i="71"/>
  <c r="R51" i="1"/>
  <c r="R298" i="71"/>
  <c r="R298" i="1"/>
  <c r="R237" i="71"/>
  <c r="R237" i="1"/>
  <c r="R350" i="1"/>
  <c r="R350" i="71"/>
  <c r="R376" i="71"/>
  <c r="R376" i="1"/>
  <c r="Q22" i="71"/>
  <c r="R238" i="71"/>
  <c r="R238" i="1"/>
  <c r="R136" i="71"/>
  <c r="R136" i="1"/>
  <c r="R251" i="1"/>
  <c r="R251" i="71"/>
  <c r="R248" i="71"/>
  <c r="R248" i="1"/>
  <c r="R268" i="71"/>
  <c r="R268" i="1"/>
  <c r="R140" i="71"/>
  <c r="R140" i="1"/>
  <c r="R115" i="71"/>
  <c r="R115" i="1"/>
  <c r="R311" i="1"/>
  <c r="R311" i="71"/>
  <c r="R45" i="1"/>
  <c r="R45" i="71"/>
  <c r="R141" i="1"/>
  <c r="R141" i="71"/>
  <c r="R195" i="1"/>
  <c r="R195" i="71"/>
  <c r="R361" i="71"/>
  <c r="R361" i="1"/>
  <c r="R164" i="71"/>
  <c r="R164" i="1"/>
  <c r="R332" i="71"/>
  <c r="R332" i="1"/>
  <c r="R75" i="71"/>
  <c r="R75" i="1"/>
  <c r="R372" i="71"/>
  <c r="R372" i="1"/>
  <c r="R124" i="1"/>
  <c r="R124" i="71"/>
  <c r="R172" i="1"/>
  <c r="R172" i="71"/>
  <c r="R241" i="71"/>
  <c r="R241" i="1"/>
  <c r="R309" i="1"/>
  <c r="R309" i="71"/>
  <c r="R374" i="1"/>
  <c r="R374" i="71"/>
  <c r="R208" i="1"/>
  <c r="R208" i="71"/>
  <c r="R275" i="1"/>
  <c r="R275" i="71"/>
  <c r="R258" i="1"/>
  <c r="R258" i="71"/>
  <c r="R366" i="71"/>
  <c r="R366" i="1"/>
  <c r="R304" i="71"/>
  <c r="R304" i="1"/>
  <c r="R292" i="1"/>
  <c r="R292" i="71"/>
  <c r="R219" i="71"/>
  <c r="R219" i="1"/>
  <c r="R327" i="1"/>
  <c r="R327" i="71"/>
  <c r="R30" i="1"/>
  <c r="R30" i="71"/>
  <c r="R96" i="1"/>
  <c r="R96" i="71"/>
  <c r="R154" i="1"/>
  <c r="R154" i="71"/>
  <c r="R285" i="1"/>
  <c r="R285" i="71"/>
  <c r="R175" i="1"/>
  <c r="R175" i="71"/>
  <c r="R29" i="71"/>
  <c r="R29" i="1"/>
  <c r="R234" i="71"/>
  <c r="R234" i="1"/>
  <c r="R147" i="71"/>
  <c r="R147" i="1"/>
  <c r="R254" i="1"/>
  <c r="R254" i="71"/>
  <c r="R97" i="1"/>
  <c r="R97" i="71"/>
  <c r="R334" i="1"/>
  <c r="R334" i="71"/>
  <c r="R78" i="1"/>
  <c r="R78" i="71"/>
  <c r="R89" i="71"/>
  <c r="R89" i="1"/>
  <c r="R294" i="1"/>
  <c r="R294" i="71"/>
  <c r="R328" i="1"/>
  <c r="R328" i="71"/>
  <c r="Q22" i="1"/>
  <c r="R247" i="71"/>
  <c r="R247" i="1"/>
  <c r="R158" i="1"/>
  <c r="R158" i="71"/>
  <c r="R185" i="1"/>
  <c r="R185" i="71"/>
  <c r="R269" i="71"/>
  <c r="R269" i="1"/>
  <c r="R133" i="71"/>
  <c r="R133" i="1"/>
  <c r="R112" i="71"/>
  <c r="R112" i="1"/>
  <c r="R181" i="1"/>
  <c r="R181" i="71"/>
  <c r="R264" i="71"/>
  <c r="R264" i="1"/>
  <c r="R87" i="1"/>
  <c r="R87" i="71"/>
  <c r="R279" i="71"/>
  <c r="R279" i="1"/>
  <c r="R260" i="1"/>
  <c r="R260" i="71"/>
  <c r="R323" i="71"/>
  <c r="R323" i="1"/>
  <c r="R232" i="1"/>
  <c r="R232" i="71"/>
  <c r="R197" i="71"/>
  <c r="R197" i="1"/>
  <c r="R266" i="1"/>
  <c r="R266" i="71"/>
  <c r="R63" i="71"/>
  <c r="R63" i="1"/>
  <c r="R35" i="1"/>
  <c r="R35" i="71"/>
  <c r="R281" i="1"/>
  <c r="R281" i="71"/>
  <c r="R228" i="71"/>
  <c r="R228" i="1"/>
  <c r="R137" i="71"/>
  <c r="R137" i="1"/>
  <c r="R191" i="71"/>
  <c r="R191" i="1"/>
  <c r="R276" i="71"/>
  <c r="R276" i="1"/>
  <c r="R223" i="71"/>
  <c r="R223" i="1"/>
  <c r="R134" i="1"/>
  <c r="R134" i="71"/>
  <c r="R79" i="71"/>
  <c r="R79" i="1"/>
  <c r="R169" i="1"/>
  <c r="R169" i="71"/>
  <c r="R220" i="1"/>
  <c r="R220" i="71"/>
  <c r="R171" i="71"/>
  <c r="R171" i="1"/>
  <c r="R149" i="71"/>
  <c r="R149" i="1"/>
  <c r="R262" i="71"/>
  <c r="R262" i="1"/>
  <c r="R319" i="71"/>
  <c r="R319" i="1"/>
  <c r="R80" i="71"/>
  <c r="R80" i="1"/>
  <c r="R360" i="71"/>
  <c r="R360" i="1"/>
  <c r="R368" i="71"/>
  <c r="R368" i="1"/>
  <c r="R119" i="1"/>
  <c r="R119" i="71"/>
  <c r="R114" i="1"/>
  <c r="R114" i="71"/>
  <c r="R152" i="71"/>
  <c r="R152" i="1"/>
  <c r="R100" i="1"/>
  <c r="R100" i="71"/>
  <c r="R98" i="71"/>
  <c r="R98" i="1"/>
  <c r="R330" i="71"/>
  <c r="R330" i="1"/>
  <c r="R113" i="71"/>
  <c r="R113" i="1"/>
  <c r="R161" i="1"/>
  <c r="R161" i="71"/>
  <c r="R343" i="71"/>
  <c r="R343" i="1"/>
  <c r="R357" i="1"/>
  <c r="R357" i="71"/>
  <c r="R200" i="71"/>
  <c r="R200" i="1"/>
  <c r="R153" i="1"/>
  <c r="R153" i="71"/>
  <c r="R307" i="1"/>
  <c r="R307" i="71"/>
  <c r="R348" i="71"/>
  <c r="R348" i="1"/>
  <c r="R222" i="71"/>
  <c r="R222" i="1"/>
  <c r="R335" i="71"/>
  <c r="R335" i="1"/>
  <c r="R189" i="1"/>
  <c r="R189" i="71"/>
  <c r="R101" i="71"/>
  <c r="R101" i="1"/>
  <c r="R257" i="71"/>
  <c r="R257" i="1"/>
  <c r="R37" i="71"/>
  <c r="R37" i="1"/>
  <c r="R178" i="71"/>
  <c r="R178" i="1"/>
  <c r="R143" i="1"/>
  <c r="R143" i="71"/>
  <c r="R329" i="1"/>
  <c r="R329" i="71"/>
  <c r="R126" i="1"/>
  <c r="R126" i="71"/>
  <c r="R28" i="1"/>
  <c r="R28" i="71"/>
  <c r="R212" i="71"/>
  <c r="R212" i="1"/>
  <c r="R145" i="71"/>
  <c r="R145" i="1"/>
  <c r="R116" i="1"/>
  <c r="R116" i="71"/>
  <c r="R168" i="71"/>
  <c r="R168" i="1"/>
  <c r="R217" i="1"/>
  <c r="R217" i="71"/>
  <c r="R249" i="71"/>
  <c r="R249" i="1"/>
  <c r="R308" i="71"/>
  <c r="R308" i="1"/>
  <c r="R73" i="1"/>
  <c r="R73" i="71"/>
  <c r="R213" i="1"/>
  <c r="R213" i="71"/>
  <c r="R283" i="71"/>
  <c r="R283" i="1"/>
  <c r="R41" i="71"/>
  <c r="R41" i="1"/>
  <c r="R40" i="1"/>
  <c r="R40" i="71"/>
  <c r="R47" i="71"/>
  <c r="R47" i="1"/>
  <c r="R91" i="1"/>
  <c r="R91" i="71"/>
  <c r="R236" i="1"/>
  <c r="R236" i="71"/>
  <c r="R240" i="71"/>
  <c r="R240" i="1"/>
  <c r="R146" i="1"/>
  <c r="R146" i="71"/>
  <c r="R340" i="71"/>
  <c r="R340" i="1"/>
  <c r="R231" i="1"/>
  <c r="R231" i="71"/>
  <c r="R312" i="71"/>
  <c r="R312" i="1"/>
  <c r="R345" i="71"/>
  <c r="R345" i="1"/>
  <c r="R316" i="71"/>
  <c r="R316" i="1"/>
  <c r="R128" i="1"/>
  <c r="R128" i="71"/>
  <c r="R356" i="1"/>
  <c r="R356" i="71"/>
  <c r="R159" i="1"/>
  <c r="R159" i="71"/>
  <c r="R203" i="1"/>
  <c r="R203" i="71"/>
  <c r="R122" i="71"/>
  <c r="R122" i="1"/>
  <c r="R313" i="71"/>
  <c r="R313" i="1"/>
  <c r="R297" i="1"/>
  <c r="R297" i="71"/>
  <c r="R131" i="71"/>
  <c r="R131" i="1"/>
  <c r="R121" i="71"/>
  <c r="R121" i="1"/>
  <c r="R301" i="71"/>
  <c r="R301" i="1"/>
  <c r="R239" i="71"/>
  <c r="R239" i="1"/>
  <c r="R48" i="71"/>
  <c r="R48" i="1"/>
  <c r="R207" i="1"/>
  <c r="R207" i="71"/>
  <c r="R210" i="1"/>
  <c r="R210" i="71"/>
  <c r="R52" i="71"/>
  <c r="R52" i="1"/>
  <c r="R230" i="71"/>
  <c r="R230" i="1"/>
  <c r="R342" i="71"/>
  <c r="R342" i="1"/>
  <c r="R125" i="71"/>
  <c r="R125" i="1"/>
  <c r="R180" i="1"/>
  <c r="R180" i="71"/>
  <c r="R61" i="71"/>
  <c r="R61" i="1"/>
  <c r="R182" i="71"/>
  <c r="R182" i="1"/>
  <c r="R188" i="1"/>
  <c r="R188" i="71"/>
  <c r="R359" i="71"/>
  <c r="R359" i="1"/>
  <c r="R76" i="71"/>
  <c r="R76" i="1"/>
  <c r="R123" i="1"/>
  <c r="R123" i="71"/>
  <c r="R284" i="71"/>
  <c r="R284" i="1"/>
  <c r="R129" i="1"/>
  <c r="R129" i="71"/>
  <c r="R190" i="71"/>
  <c r="R190" i="1"/>
  <c r="R107" i="71"/>
  <c r="R107" i="1"/>
  <c r="R34" i="1"/>
  <c r="R34" i="71"/>
  <c r="R110" i="71"/>
  <c r="R110" i="1"/>
  <c r="R148" i="1"/>
  <c r="R148" i="71"/>
  <c r="R38" i="1"/>
  <c r="R38" i="71"/>
  <c r="R186" i="71"/>
  <c r="R186" i="1"/>
  <c r="R108" i="71"/>
  <c r="R108" i="1"/>
  <c r="R144" i="1"/>
  <c r="R144" i="71"/>
  <c r="R271" i="1"/>
  <c r="R271" i="71"/>
  <c r="R215" i="1"/>
  <c r="R215" i="71"/>
  <c r="R255" i="1"/>
  <c r="R255" i="71"/>
  <c r="R21" i="29"/>
  <c r="R25" i="1"/>
  <c r="R25" i="71"/>
  <c r="R99" i="71"/>
  <c r="R99" i="1"/>
  <c r="R354" i="1"/>
  <c r="R354" i="71"/>
  <c r="R62" i="1"/>
  <c r="R62" i="71"/>
  <c r="R86" i="71"/>
  <c r="R86" i="1"/>
  <c r="R93" i="71"/>
  <c r="R93" i="1"/>
  <c r="R233" i="1"/>
  <c r="R233" i="71"/>
  <c r="R74" i="71"/>
  <c r="R74" i="1"/>
  <c r="R364" i="1"/>
  <c r="R364" i="71"/>
  <c r="R371" i="71"/>
  <c r="R371" i="1"/>
  <c r="R362" i="1"/>
  <c r="R362" i="71"/>
  <c r="R214" i="71"/>
  <c r="R214" i="1"/>
  <c r="R46" i="71"/>
  <c r="R46" i="1"/>
  <c r="R173" i="71"/>
  <c r="R173" i="1"/>
  <c r="R226" i="1"/>
  <c r="R226" i="71"/>
  <c r="R179" i="71"/>
  <c r="R179" i="1"/>
  <c r="R355" i="1"/>
  <c r="R355" i="71"/>
  <c r="R81" i="1"/>
  <c r="R81" i="71"/>
  <c r="R244" i="1"/>
  <c r="R244" i="71"/>
  <c r="R263" i="71"/>
  <c r="R263" i="1"/>
  <c r="R282" i="1"/>
  <c r="R282" i="71"/>
  <c r="R64" i="71"/>
  <c r="R64" i="1"/>
  <c r="R315" i="71"/>
  <c r="R315" i="1"/>
  <c r="R170" i="1"/>
  <c r="R170" i="71"/>
  <c r="R53" i="1"/>
  <c r="R53" i="71"/>
  <c r="R94" i="1"/>
  <c r="R94" i="71"/>
  <c r="R132" i="71"/>
  <c r="R132" i="1"/>
  <c r="R67" i="71"/>
  <c r="R67" i="1"/>
  <c r="R174" i="71"/>
  <c r="R174" i="1"/>
  <c r="R192" i="1"/>
  <c r="R192" i="71"/>
  <c r="R151" i="71"/>
  <c r="R151" i="1"/>
  <c r="R117" i="71"/>
  <c r="R117" i="1"/>
  <c r="R242" i="1"/>
  <c r="R242" i="71"/>
  <c r="S313" i="29"/>
  <c r="S294" i="29"/>
  <c r="S167" i="29"/>
  <c r="S350" i="29"/>
  <c r="S352" i="29"/>
  <c r="S166" i="29"/>
  <c r="S310" i="29"/>
  <c r="S357" i="29"/>
  <c r="S297" i="29"/>
  <c r="S300" i="29"/>
  <c r="S362" i="29"/>
  <c r="S214" i="29"/>
  <c r="S358" i="29"/>
  <c r="S328" i="29"/>
  <c r="S376" i="29"/>
  <c r="S334" i="29"/>
  <c r="S368" i="29"/>
  <c r="S77" i="29"/>
  <c r="S123" i="29"/>
  <c r="S322" i="29"/>
  <c r="S53" i="29"/>
  <c r="S160" i="29"/>
  <c r="S333" i="29"/>
  <c r="S182" i="29"/>
  <c r="S180" i="29"/>
  <c r="S343" i="29"/>
  <c r="S262" i="29"/>
  <c r="S34" i="29"/>
  <c r="S82" i="29"/>
  <c r="S60" i="29"/>
  <c r="S146" i="29"/>
  <c r="S115" i="29"/>
  <c r="S152" i="29"/>
  <c r="S157" i="29"/>
  <c r="S56" i="29"/>
  <c r="S59" i="29"/>
  <c r="S114" i="29"/>
  <c r="S336" i="29"/>
  <c r="S207" i="29"/>
  <c r="S93" i="29"/>
  <c r="S341" i="29"/>
  <c r="S354" i="29"/>
  <c r="S242" i="29"/>
  <c r="S208" i="29"/>
  <c r="S44" i="29"/>
  <c r="S323" i="29"/>
  <c r="S256" i="29"/>
  <c r="S327" i="29"/>
  <c r="S189" i="29"/>
  <c r="S156" i="29"/>
  <c r="S94" i="29"/>
  <c r="S63" i="29"/>
  <c r="S287" i="29"/>
  <c r="S231" i="29"/>
  <c r="S206" i="29"/>
  <c r="S130" i="29"/>
  <c r="S217" i="29"/>
  <c r="S247" i="29"/>
  <c r="S41" i="29"/>
  <c r="S227" i="29"/>
  <c r="S74" i="29"/>
  <c r="S239" i="29"/>
  <c r="S219" i="29"/>
  <c r="S186" i="29"/>
  <c r="S26" i="29"/>
  <c r="S127" i="29"/>
  <c r="S275" i="29"/>
  <c r="S305" i="29"/>
  <c r="S99" i="29"/>
  <c r="S27" i="29"/>
  <c r="S320" i="29"/>
  <c r="S66" i="29"/>
  <c r="S347" i="29"/>
  <c r="S116" i="29"/>
  <c r="S28" i="29"/>
  <c r="S106" i="29"/>
  <c r="S361" i="29"/>
  <c r="S98" i="29"/>
  <c r="S37" i="29"/>
  <c r="S302" i="29"/>
  <c r="S139" i="29"/>
  <c r="S222" i="29"/>
  <c r="S30" i="29"/>
  <c r="S274" i="29"/>
  <c r="S319" i="29"/>
  <c r="S221" i="29"/>
  <c r="S366" i="29"/>
  <c r="S163" i="29"/>
  <c r="S49" i="29"/>
  <c r="S266" i="29"/>
  <c r="S125" i="29"/>
  <c r="S325" i="29"/>
  <c r="S234" i="29"/>
  <c r="S245" i="29"/>
  <c r="S257" i="29"/>
  <c r="S97" i="29"/>
  <c r="S360" i="29"/>
  <c r="S145" i="29"/>
  <c r="S332" i="29"/>
  <c r="S241" i="29"/>
  <c r="S340" i="29"/>
  <c r="S141" i="29"/>
  <c r="S67" i="29"/>
  <c r="S369" i="29"/>
  <c r="S201" i="29"/>
  <c r="S346" i="29"/>
  <c r="S43" i="29"/>
  <c r="S312" i="29"/>
  <c r="S371" i="29"/>
  <c r="S149" i="29"/>
  <c r="S171" i="29"/>
  <c r="S224" i="29"/>
  <c r="S69" i="29"/>
  <c r="S281" i="29"/>
  <c r="S259" i="29"/>
  <c r="S35" i="29"/>
  <c r="S235" i="29"/>
  <c r="S351" i="29"/>
  <c r="S62" i="29"/>
  <c r="S128" i="29"/>
  <c r="S50" i="29"/>
  <c r="S36" i="29"/>
  <c r="S134" i="29"/>
  <c r="S178" i="29"/>
  <c r="S345" i="29"/>
  <c r="S57" i="29"/>
  <c r="S144" i="29"/>
  <c r="S303" i="29"/>
  <c r="S148" i="29"/>
  <c r="S110" i="29"/>
  <c r="S203" i="29"/>
  <c r="S355" i="29"/>
  <c r="S65" i="29"/>
  <c r="S135" i="29"/>
  <c r="S226" i="29"/>
  <c r="S311" i="29"/>
  <c r="S223" i="29"/>
  <c r="S143" i="29"/>
  <c r="S68" i="29"/>
  <c r="S240" i="29"/>
  <c r="S264" i="29"/>
  <c r="S349" i="29"/>
  <c r="S251" i="29"/>
  <c r="S233" i="29"/>
  <c r="S277" i="29"/>
  <c r="S308" i="29"/>
  <c r="S51" i="29"/>
  <c r="S295" i="29"/>
  <c r="S261" i="29"/>
  <c r="S285" i="29"/>
  <c r="S290" i="29"/>
  <c r="S102" i="29"/>
  <c r="S225" i="29"/>
  <c r="S32" i="29"/>
  <c r="S39" i="29"/>
  <c r="S318" i="29"/>
  <c r="S89" i="29"/>
  <c r="S339" i="29"/>
  <c r="S296" i="29"/>
  <c r="S131" i="29"/>
  <c r="S164" i="29"/>
  <c r="S191" i="29"/>
  <c r="S237" i="29"/>
  <c r="S154" i="29"/>
  <c r="S348" i="29"/>
  <c r="S188" i="29"/>
  <c r="S324" i="29"/>
  <c r="S213" i="29"/>
  <c r="S85" i="29"/>
  <c r="S52" i="29"/>
  <c r="S107" i="29"/>
  <c r="S80" i="29"/>
  <c r="S76" i="29"/>
  <c r="S73" i="29"/>
  <c r="S40" i="29"/>
  <c r="S306" i="29"/>
  <c r="S269" i="29"/>
  <c r="S326" i="29"/>
  <c r="S95" i="29"/>
  <c r="S47" i="29"/>
  <c r="S263" i="29"/>
  <c r="S356" i="29"/>
  <c r="S331" i="29"/>
  <c r="S45" i="29"/>
  <c r="S133" i="29"/>
  <c r="S70" i="29"/>
  <c r="S342" i="29"/>
  <c r="S109" i="29"/>
  <c r="S25" i="29"/>
  <c r="S220" i="29"/>
  <c r="S38" i="29"/>
  <c r="S169" i="29"/>
  <c r="S194" i="29"/>
  <c r="S122" i="29"/>
  <c r="S211" i="29"/>
  <c r="S337" i="29"/>
  <c r="S268" i="29"/>
  <c r="S271" i="29"/>
  <c r="S161" i="29"/>
  <c r="S72" i="29"/>
  <c r="S197" i="29"/>
  <c r="S196" i="29"/>
  <c r="S88" i="29"/>
  <c r="S86" i="29"/>
  <c r="S298" i="29"/>
  <c r="S232" i="29"/>
  <c r="S286" i="29"/>
  <c r="S280" i="29"/>
  <c r="S71" i="29"/>
  <c r="S317" i="29"/>
  <c r="S304" i="29"/>
  <c r="S96" i="29"/>
  <c r="S58" i="29"/>
  <c r="S54" i="29"/>
  <c r="S75" i="29"/>
  <c r="S278" i="29"/>
  <c r="S159" i="29"/>
  <c r="S46" i="29"/>
  <c r="S111" i="29"/>
  <c r="S124" i="29"/>
  <c r="S78" i="29"/>
  <c r="S359" i="29"/>
  <c r="S200" i="29"/>
  <c r="S118" i="29"/>
  <c r="S363" i="29"/>
  <c r="S204" i="29"/>
  <c r="S181" i="29"/>
  <c r="S29" i="29"/>
  <c r="S112" i="29"/>
  <c r="S374" i="29"/>
  <c r="S293" i="29"/>
  <c r="S215" i="29"/>
  <c r="S216" i="29"/>
  <c r="S250" i="29"/>
  <c r="S248" i="29"/>
  <c r="S87" i="29"/>
  <c r="S205" i="29"/>
  <c r="S129" i="29"/>
  <c r="S344" i="29"/>
  <c r="S373" i="29"/>
  <c r="S90" i="29"/>
  <c r="S100" i="29"/>
  <c r="S367" i="29"/>
  <c r="S176" i="29"/>
  <c r="S185" i="29"/>
  <c r="S64" i="29"/>
  <c r="S267" i="29"/>
  <c r="S315" i="29"/>
  <c r="S142" i="29"/>
  <c r="S137" i="29"/>
  <c r="S330" i="29"/>
  <c r="S104" i="29"/>
  <c r="S243" i="29"/>
  <c r="S265" i="29"/>
  <c r="S42" i="29"/>
  <c r="S121" i="29"/>
  <c r="S284" i="29"/>
  <c r="S177" i="29"/>
  <c r="S282" i="29"/>
  <c r="S126" i="29"/>
  <c r="S299" i="29"/>
  <c r="S335" i="29"/>
  <c r="S252" i="29"/>
  <c r="S91" i="29"/>
  <c r="S198" i="29"/>
  <c r="S84" i="29"/>
  <c r="S183" i="29"/>
  <c r="S79" i="29"/>
  <c r="S31" i="29"/>
  <c r="S81" i="29"/>
  <c r="S48" i="29"/>
  <c r="S83" i="29"/>
  <c r="S192" i="29"/>
  <c r="S120" i="29"/>
  <c r="S230" i="29"/>
  <c r="S150" i="29"/>
  <c r="S309" i="29"/>
  <c r="S283" i="29"/>
  <c r="S174" i="29"/>
  <c r="S151" i="29"/>
  <c r="S370" i="29"/>
  <c r="S249" i="29"/>
  <c r="S329" i="29"/>
  <c r="S153" i="29"/>
  <c r="S195" i="29"/>
  <c r="S119" i="29"/>
  <c r="S190" i="29"/>
  <c r="S138" i="29"/>
  <c r="S193" i="29"/>
  <c r="S105" i="29"/>
  <c r="S292" i="29"/>
  <c r="S103" i="29"/>
  <c r="S228" i="29"/>
  <c r="S117" i="29"/>
  <c r="S236" i="29"/>
  <c r="S364" i="29"/>
  <c r="S155" i="29"/>
  <c r="S279" i="29"/>
  <c r="S113" i="29"/>
  <c r="S136" i="29"/>
  <c r="S55" i="29"/>
  <c r="S179" i="29"/>
  <c r="S199" i="29"/>
  <c r="S307" i="29"/>
  <c r="S202" i="29"/>
  <c r="S372" i="29"/>
  <c r="S254" i="29"/>
  <c r="S172" i="29"/>
  <c r="S108" i="29"/>
  <c r="S175" i="29"/>
  <c r="S101" i="29"/>
  <c r="S289" i="29"/>
  <c r="S209" i="29"/>
  <c r="S258" i="29"/>
  <c r="S158" i="29"/>
  <c r="S314" i="29"/>
  <c r="S187" i="29"/>
  <c r="S338" i="29"/>
  <c r="S291" i="29"/>
  <c r="S33" i="29"/>
  <c r="S165" i="29"/>
  <c r="S147" i="29"/>
  <c r="S61" i="29"/>
  <c r="S301" i="29"/>
  <c r="S92" i="29"/>
  <c r="S210" i="29"/>
  <c r="S273" i="29"/>
  <c r="S140" i="29"/>
  <c r="S170" i="29"/>
  <c r="S212" i="29"/>
  <c r="S162" i="29"/>
  <c r="S184" i="29"/>
  <c r="S255" i="29"/>
  <c r="S244" i="29"/>
  <c r="S316" i="29"/>
  <c r="S229" i="29"/>
  <c r="S246" i="29"/>
  <c r="S276" i="29"/>
  <c r="S253" i="29"/>
  <c r="S173" i="29"/>
  <c r="S132" i="29"/>
  <c r="S270" i="29"/>
  <c r="S321" i="29"/>
  <c r="S218" i="29"/>
  <c r="S365" i="29"/>
  <c r="S238" i="29"/>
  <c r="S272" i="29"/>
  <c r="S353" i="29"/>
  <c r="S168" i="29"/>
  <c r="S288" i="29"/>
  <c r="S260" i="29"/>
  <c r="R56" i="71"/>
  <c r="R56" i="1"/>
  <c r="R341" i="71"/>
  <c r="R341" i="1"/>
  <c r="R157" i="71"/>
  <c r="R157" i="1"/>
  <c r="R245" i="1"/>
  <c r="R245" i="71"/>
  <c r="R211" i="71"/>
  <c r="R211" i="1"/>
  <c r="R138" i="1"/>
  <c r="R138" i="71"/>
  <c r="R320" i="71"/>
  <c r="R320" i="1"/>
  <c r="R88" i="71"/>
  <c r="R88" i="1"/>
  <c r="R353" i="71"/>
  <c r="R353" i="1"/>
  <c r="R278" i="1"/>
  <c r="R278" i="71"/>
  <c r="R156" i="1"/>
  <c r="R156" i="71"/>
  <c r="R39" i="71"/>
  <c r="R39" i="1"/>
  <c r="R299" i="1"/>
  <c r="R299" i="71"/>
  <c r="R102" i="71"/>
  <c r="R102" i="1"/>
  <c r="R183" i="1"/>
  <c r="R183" i="71"/>
  <c r="R55" i="1"/>
  <c r="R55" i="71"/>
  <c r="R85" i="1"/>
  <c r="R85" i="71"/>
  <c r="R31" i="71"/>
  <c r="R31" i="1"/>
  <c r="R82" i="71"/>
  <c r="R82" i="1"/>
  <c r="R27" i="71"/>
  <c r="R27" i="1"/>
  <c r="R310" i="1"/>
  <c r="R310" i="71"/>
  <c r="R167" i="71"/>
  <c r="R167" i="1"/>
  <c r="R333" i="71"/>
  <c r="R333" i="1"/>
  <c r="R351" i="71"/>
  <c r="R351" i="1"/>
  <c r="R209" i="71"/>
  <c r="R209" i="1"/>
  <c r="R288" i="1"/>
  <c r="R288" i="71"/>
  <c r="R286" i="71"/>
  <c r="R286" i="1"/>
  <c r="R44" i="71"/>
  <c r="R44" i="1"/>
  <c r="R325" i="1"/>
  <c r="R325" i="71"/>
  <c r="R199" i="71"/>
  <c r="R199" i="1"/>
  <c r="R193" i="71"/>
  <c r="R193" i="1"/>
  <c r="R160" i="71"/>
  <c r="R160" i="1"/>
  <c r="R33" i="1"/>
  <c r="R33" i="71"/>
  <c r="R287" i="71"/>
  <c r="R287" i="1"/>
  <c r="R218" i="71"/>
  <c r="R218" i="1"/>
  <c r="R50" i="71"/>
  <c r="R50" i="1"/>
  <c r="R318" i="71"/>
  <c r="R318" i="1"/>
  <c r="R65" i="71"/>
  <c r="R65" i="1"/>
  <c r="R253" i="1"/>
  <c r="R253" i="71"/>
  <c r="R272" i="1"/>
  <c r="R272" i="71"/>
  <c r="R202" i="71"/>
  <c r="R202" i="1"/>
  <c r="R291" i="1"/>
  <c r="R291" i="71"/>
  <c r="R109" i="71"/>
  <c r="R109" i="1"/>
  <c r="R246" i="71"/>
  <c r="R246" i="1"/>
  <c r="R373" i="1"/>
  <c r="R373" i="71"/>
  <c r="R142" i="71"/>
  <c r="R142" i="1"/>
  <c r="R261" i="71"/>
  <c r="R261" i="1"/>
  <c r="R177" i="1"/>
  <c r="R177" i="71"/>
  <c r="R105" i="71"/>
  <c r="R105" i="1"/>
  <c r="R32" i="71"/>
  <c r="R32" i="1"/>
  <c r="R370" i="71"/>
  <c r="R370" i="1"/>
  <c r="R314" i="1"/>
  <c r="R314" i="71"/>
  <c r="R295" i="71"/>
  <c r="R295" i="1"/>
  <c r="R256" i="71"/>
  <c r="R256" i="1"/>
  <c r="R204" i="1"/>
  <c r="R204" i="71"/>
  <c r="R293" i="1"/>
  <c r="R293" i="71"/>
  <c r="R229" i="1"/>
  <c r="R229" i="71"/>
  <c r="R72" i="1"/>
  <c r="R72" i="71"/>
  <c r="R324" i="1"/>
  <c r="R324" i="71"/>
  <c r="R60" i="1"/>
  <c r="R60" i="71"/>
  <c r="R36" i="1"/>
  <c r="R36" i="71"/>
  <c r="R290" i="1"/>
  <c r="R290" i="71"/>
  <c r="R216" i="1"/>
  <c r="R216" i="71"/>
  <c r="R127" i="71"/>
  <c r="R127" i="1"/>
  <c r="R358" i="71"/>
  <c r="R358" i="1"/>
  <c r="R300" i="71"/>
  <c r="R300" i="1"/>
  <c r="X46" i="21"/>
  <c r="X47" i="21"/>
  <c r="X49" i="21"/>
  <c r="X45" i="21"/>
  <c r="X51" i="21"/>
  <c r="Z250" i="72"/>
  <c r="Z250" i="62"/>
  <c r="X45" i="73"/>
  <c r="BD264" i="1"/>
  <c r="BD264" i="71" s="1"/>
  <c r="BD265" i="1"/>
  <c r="BD265" i="71" s="1"/>
  <c r="BD283" i="1"/>
  <c r="BD283" i="71" s="1"/>
  <c r="BD266" i="1"/>
  <c r="BD266" i="71" s="1"/>
  <c r="BD275" i="1"/>
  <c r="BD275" i="71" s="1"/>
  <c r="BD276" i="1"/>
  <c r="BD276" i="71" s="1"/>
  <c r="BD371" i="1"/>
  <c r="BD371" i="71" s="1"/>
  <c r="BD267" i="1"/>
  <c r="BD267" i="71" s="1"/>
  <c r="BD269" i="1"/>
  <c r="BD269" i="71" s="1"/>
  <c r="BD268" i="1"/>
  <c r="BD268" i="71" s="1"/>
  <c r="BD305" i="1"/>
  <c r="BD305" i="71" s="1"/>
  <c r="BD348" i="1"/>
  <c r="BD348" i="71" s="1"/>
  <c r="BD270" i="1"/>
  <c r="BD270" i="71" s="1"/>
  <c r="BD273" i="1"/>
  <c r="BD273" i="71" s="1"/>
  <c r="BD338" i="1"/>
  <c r="BD338" i="71" s="1"/>
  <c r="BD274" i="1"/>
  <c r="BD274" i="71" s="1"/>
  <c r="Z351" i="72"/>
  <c r="X51" i="73"/>
  <c r="Z318" i="62"/>
  <c r="X49" i="73"/>
  <c r="Z244" i="62"/>
  <c r="Z244" i="72"/>
  <c r="Z254" i="72"/>
  <c r="Z254" i="62"/>
  <c r="X46" i="73"/>
  <c r="Z255" i="62"/>
  <c r="X47" i="73"/>
  <c r="Z253" i="62"/>
  <c r="Z246" i="62"/>
  <c r="BE21" i="1"/>
  <c r="BD209" i="1"/>
  <c r="BD209" i="71" s="1"/>
  <c r="BD239" i="1"/>
  <c r="BD239" i="71" s="1"/>
  <c r="BD369" i="1"/>
  <c r="BD369" i="71" s="1"/>
  <c r="BD330" i="1"/>
  <c r="BD330" i="71" s="1"/>
  <c r="BD214" i="1"/>
  <c r="BD214" i="71" s="1"/>
  <c r="BD144" i="1"/>
  <c r="BD144" i="71" s="1"/>
  <c r="BD368" i="1"/>
  <c r="BD368" i="71" s="1"/>
  <c r="BD359" i="1"/>
  <c r="BD359" i="71" s="1"/>
  <c r="BD167" i="1"/>
  <c r="BD167" i="71" s="1"/>
  <c r="BD354" i="1"/>
  <c r="BD354" i="71" s="1"/>
  <c r="BD310" i="1"/>
  <c r="BD310" i="71" s="1"/>
  <c r="BD333" i="1"/>
  <c r="BD333" i="71" s="1"/>
  <c r="BD362" i="1"/>
  <c r="BD362" i="71" s="1"/>
  <c r="BD350" i="1"/>
  <c r="BD350" i="71" s="1"/>
  <c r="BD312" i="1"/>
  <c r="BD312" i="71" s="1"/>
  <c r="BD327" i="1"/>
  <c r="BD327" i="71" s="1"/>
  <c r="BD313" i="1"/>
  <c r="BD313" i="71" s="1"/>
  <c r="BD367" i="1"/>
  <c r="BD367" i="71" s="1"/>
  <c r="BD318" i="1"/>
  <c r="BD318" i="71" s="1"/>
  <c r="BD351" i="1"/>
  <c r="BD351" i="71" s="1"/>
  <c r="BD360" i="1"/>
  <c r="BD360" i="71" s="1"/>
  <c r="BD349" i="1"/>
  <c r="BD349" i="71" s="1"/>
  <c r="BD337" i="1"/>
  <c r="BD337" i="71" s="1"/>
  <c r="BD365" i="1"/>
  <c r="BD365" i="71" s="1"/>
  <c r="BD304" i="1"/>
  <c r="BD304" i="71" s="1"/>
  <c r="BD296" i="1"/>
  <c r="BD296" i="71" s="1"/>
  <c r="BD319" i="1"/>
  <c r="BD319" i="71" s="1"/>
  <c r="BD301" i="1"/>
  <c r="BD301" i="71" s="1"/>
  <c r="BD334" i="1"/>
  <c r="BD334" i="71" s="1"/>
  <c r="BD118" i="1"/>
  <c r="BD118" i="71" s="1"/>
  <c r="BD200" i="1"/>
  <c r="BD200" i="71" s="1"/>
  <c r="BD364" i="1"/>
  <c r="BD364" i="71" s="1"/>
  <c r="BD347" i="1"/>
  <c r="BD347" i="71" s="1"/>
  <c r="BD366" i="1"/>
  <c r="BD366" i="71" s="1"/>
  <c r="BD328" i="1"/>
  <c r="BD328" i="71" s="1"/>
  <c r="BD372" i="1"/>
  <c r="BD372" i="71" s="1"/>
  <c r="BD370" i="1"/>
  <c r="BD370" i="71" s="1"/>
  <c r="BD335" i="1"/>
  <c r="BD335" i="71" s="1"/>
  <c r="BD292" i="1"/>
  <c r="BD292" i="71" s="1"/>
  <c r="BD361" i="1"/>
  <c r="BD361" i="71" s="1"/>
  <c r="BD316" i="1"/>
  <c r="BD316" i="71" s="1"/>
  <c r="BD306" i="1"/>
  <c r="BD306" i="71" s="1"/>
  <c r="BD308" i="1"/>
  <c r="BD308" i="71" s="1"/>
  <c r="BD293" i="1"/>
  <c r="BD293" i="71" s="1"/>
  <c r="BD344" i="1"/>
  <c r="BD344" i="71" s="1"/>
  <c r="BD363" i="1"/>
  <c r="BD363" i="71" s="1"/>
  <c r="BD326" i="1"/>
  <c r="BD326" i="71" s="1"/>
  <c r="BD297" i="1"/>
  <c r="BD297" i="71" s="1"/>
  <c r="BD331" i="1"/>
  <c r="BD331" i="71" s="1"/>
  <c r="BD324" i="1"/>
  <c r="BD324" i="71" s="1"/>
  <c r="BD290" i="1"/>
  <c r="BD290" i="71" s="1"/>
  <c r="BD300" i="1"/>
  <c r="BD300" i="71" s="1"/>
  <c r="BD311" i="1"/>
  <c r="BD311" i="71" s="1"/>
  <c r="BD329" i="1"/>
  <c r="BD329" i="71" s="1"/>
  <c r="BD355" i="1"/>
  <c r="BD355" i="71" s="1"/>
  <c r="BD295" i="1"/>
  <c r="BD295" i="71" s="1"/>
  <c r="BD323" i="1"/>
  <c r="BD323" i="71" s="1"/>
  <c r="BD358" i="1"/>
  <c r="BD358" i="71" s="1"/>
  <c r="BD332" i="1"/>
  <c r="BD332" i="71" s="1"/>
  <c r="BD317" i="1"/>
  <c r="BD317" i="71" s="1"/>
  <c r="BD321" i="1"/>
  <c r="BD321" i="71" s="1"/>
  <c r="BD322" i="1"/>
  <c r="BD322" i="71" s="1"/>
  <c r="BD211" i="1"/>
  <c r="BD211" i="71" s="1"/>
  <c r="BD291" i="1"/>
  <c r="BD291" i="71" s="1"/>
  <c r="BD356" i="1"/>
  <c r="BD356" i="71" s="1"/>
  <c r="BD298" i="1"/>
  <c r="BD298" i="71" s="1"/>
  <c r="BD307" i="1"/>
  <c r="BD307" i="71" s="1"/>
  <c r="BD320" i="1"/>
  <c r="BD320" i="71" s="1"/>
  <c r="BD302" i="1"/>
  <c r="BD302" i="71" s="1"/>
  <c r="BD352" i="1"/>
  <c r="BD352" i="71" s="1"/>
  <c r="BD314" i="1"/>
  <c r="BD314" i="71" s="1"/>
  <c r="BD346" i="1"/>
  <c r="BD346" i="71" s="1"/>
  <c r="BD309" i="1"/>
  <c r="BD309" i="71" s="1"/>
  <c r="BD336" i="1"/>
  <c r="BD336" i="71" s="1"/>
  <c r="BD325" i="1"/>
  <c r="BD325" i="71" s="1"/>
  <c r="BD299" i="1"/>
  <c r="BD299" i="71" s="1"/>
  <c r="BD345" i="1"/>
  <c r="BD345" i="71" s="1"/>
  <c r="BD315" i="1"/>
  <c r="BD315" i="71" s="1"/>
  <c r="BD376" i="1"/>
  <c r="BD376" i="71" s="1"/>
  <c r="BD353" i="1"/>
  <c r="BD353" i="71" s="1"/>
  <c r="BD357" i="1"/>
  <c r="BD357" i="71" s="1"/>
  <c r="BD175" i="1"/>
  <c r="BD175" i="71" s="1"/>
  <c r="BE21" i="71"/>
  <c r="BN22" i="71"/>
  <c r="BO22" i="71" s="1"/>
  <c r="BP22" i="71" s="1"/>
  <c r="AA39" i="73"/>
  <c r="AA10" i="21"/>
  <c r="AA22" i="73"/>
  <c r="AA37" i="73"/>
  <c r="AA24" i="73"/>
  <c r="AA41" i="73"/>
  <c r="AA34" i="73"/>
  <c r="AA11" i="73"/>
  <c r="AA10" i="73"/>
  <c r="AA28" i="73"/>
  <c r="AA8" i="73"/>
  <c r="AA12" i="73"/>
  <c r="AA31" i="73"/>
  <c r="AA25" i="73"/>
  <c r="AA19" i="73"/>
  <c r="AA35" i="73"/>
  <c r="AA9" i="21"/>
  <c r="AA21" i="73"/>
  <c r="AA9" i="73"/>
  <c r="AA43" i="73"/>
  <c r="AA30" i="73"/>
  <c r="AA13" i="73"/>
  <c r="AA40" i="73"/>
  <c r="AA38" i="73"/>
  <c r="AA17" i="73"/>
  <c r="AA32" i="73"/>
  <c r="AA20" i="73"/>
  <c r="AA29" i="73"/>
  <c r="AA14" i="21"/>
  <c r="AA18" i="73"/>
  <c r="AA26" i="73"/>
  <c r="AA14" i="73"/>
  <c r="AA12" i="21"/>
  <c r="AA15" i="21"/>
  <c r="AA27" i="73"/>
  <c r="AA42" i="73"/>
  <c r="AA15" i="73"/>
  <c r="AA52" i="73"/>
  <c r="AA13" i="21"/>
  <c r="AA11" i="21"/>
  <c r="AA8" i="21"/>
  <c r="AC44" i="62"/>
  <c r="AC209" i="62"/>
  <c r="AC225" i="62"/>
  <c r="AC44" i="72"/>
  <c r="AC33" i="72"/>
  <c r="AC354" i="72"/>
  <c r="AC207" i="72"/>
  <c r="AC354" i="62"/>
  <c r="AC217" i="72"/>
  <c r="AC82" i="62"/>
  <c r="AC201" i="72"/>
  <c r="AC207" i="62"/>
  <c r="AC87" i="62"/>
  <c r="AC223" i="72"/>
  <c r="AC188" i="72"/>
  <c r="AC6" i="72"/>
  <c r="AC33" i="62"/>
  <c r="AC86" i="62"/>
  <c r="AC110" i="62"/>
  <c r="AC86" i="72"/>
  <c r="AC5" i="62"/>
  <c r="AC225" i="72"/>
  <c r="AC188" i="62"/>
  <c r="AC5" i="72"/>
  <c r="AC110" i="72"/>
  <c r="AC235" i="62"/>
  <c r="AC217" i="62"/>
  <c r="AC25" i="62"/>
  <c r="AC29" i="62"/>
  <c r="AC43" i="62"/>
  <c r="AC209" i="72"/>
  <c r="AC40" i="62"/>
  <c r="AC88" i="62"/>
  <c r="AC87" i="72"/>
  <c r="AC114" i="72"/>
  <c r="AC23" i="62"/>
  <c r="AC6" i="62"/>
  <c r="AC81" i="62"/>
  <c r="AC74" i="62"/>
  <c r="AC78" i="62"/>
  <c r="AC220" i="72"/>
  <c r="AC65" i="72"/>
  <c r="AC12" i="72"/>
  <c r="AC223" i="62"/>
  <c r="AC154" i="72"/>
  <c r="AC114" i="62"/>
  <c r="AC208" i="62"/>
  <c r="AC220" i="62"/>
  <c r="AC199" i="62"/>
  <c r="AC88" i="72"/>
  <c r="AC128" i="62"/>
  <c r="AC97" i="62"/>
  <c r="AC43" i="72"/>
  <c r="AC201" i="62"/>
  <c r="AC29" i="72"/>
  <c r="AC71" i="62"/>
  <c r="AC83" i="62"/>
  <c r="AC81" i="72"/>
  <c r="AC56" i="62"/>
  <c r="AC105" i="62"/>
  <c r="AC64" i="62"/>
  <c r="AC172" i="62"/>
  <c r="AC77" i="62"/>
  <c r="AC171" i="62"/>
  <c r="AC46" i="62"/>
  <c r="AC91" i="62"/>
  <c r="AC51" i="72"/>
  <c r="AC10" i="62"/>
  <c r="AC25" i="72"/>
  <c r="AC36" i="62"/>
  <c r="AC235" i="72"/>
  <c r="AC76" i="62"/>
  <c r="AC71" i="72"/>
  <c r="AC73" i="62"/>
  <c r="AC57" i="62"/>
  <c r="AC128" i="72"/>
  <c r="AC82" i="72"/>
  <c r="AC59" i="62"/>
  <c r="AC83" i="72"/>
  <c r="AC40" i="72"/>
  <c r="AC154" i="62"/>
  <c r="AC237" i="62"/>
  <c r="AC50" i="62"/>
  <c r="AC165" i="62"/>
  <c r="AC51" i="62"/>
  <c r="AC27" i="62"/>
  <c r="AC42" i="62"/>
  <c r="AC18" i="62"/>
  <c r="AC20" i="62"/>
  <c r="AC96" i="62"/>
  <c r="AC74" i="72"/>
  <c r="AC113" i="62"/>
  <c r="AC101" i="62"/>
  <c r="AC102" i="72"/>
  <c r="AC164" i="62"/>
  <c r="AC85" i="62"/>
  <c r="AC52" i="62"/>
  <c r="AC34" i="62"/>
  <c r="AC16" i="62"/>
  <c r="AC53" i="62"/>
  <c r="AC47" i="62"/>
  <c r="AC9" i="62"/>
  <c r="AC49" i="62"/>
  <c r="AC28" i="62"/>
  <c r="AC216" i="62"/>
  <c r="AC17" i="62"/>
  <c r="AC104" i="62"/>
  <c r="AC185" i="62"/>
  <c r="AC200" i="62"/>
  <c r="AC170" i="62"/>
  <c r="AC102" i="62"/>
  <c r="AC80" i="62"/>
  <c r="AC224" i="62"/>
  <c r="AC54" i="62"/>
  <c r="AC39" i="62"/>
  <c r="AC23" i="72"/>
  <c r="AC13" i="62"/>
  <c r="AC22" i="62"/>
  <c r="AC48" i="62"/>
  <c r="AC97" i="72"/>
  <c r="AC103" i="62"/>
  <c r="AC37" i="62"/>
  <c r="AC78" i="72"/>
  <c r="AC199" i="72"/>
  <c r="AC7" i="62"/>
  <c r="AC38" i="62"/>
  <c r="AC41" i="62"/>
  <c r="AC178" i="62"/>
  <c r="AC63" i="62"/>
  <c r="AC61" i="62"/>
  <c r="AC99" i="62"/>
  <c r="AC27" i="72"/>
  <c r="AC237" i="72"/>
  <c r="AC185" i="72"/>
  <c r="AC107" i="62"/>
  <c r="AC122" i="62"/>
  <c r="AC171" i="72"/>
  <c r="AC129" i="62"/>
  <c r="AC224" i="72"/>
  <c r="AC127" i="62"/>
  <c r="AC60" i="62"/>
  <c r="AC12" i="62"/>
  <c r="AC53" i="72"/>
  <c r="AC10" i="72"/>
  <c r="AC21" i="62"/>
  <c r="AC65" i="62"/>
  <c r="AC42" i="72"/>
  <c r="AC63" i="72"/>
  <c r="AC64" i="72"/>
  <c r="AC13" i="72"/>
  <c r="AC91" i="72"/>
  <c r="AC36" i="72"/>
  <c r="AC77" i="72"/>
  <c r="AC56" i="72"/>
  <c r="AC96" i="72"/>
  <c r="AC178" i="72"/>
  <c r="AC50" i="72"/>
  <c r="AC165" i="72"/>
  <c r="AC80" i="72"/>
  <c r="AC28" i="72"/>
  <c r="AC52" i="72"/>
  <c r="AC103" i="72"/>
  <c r="AC59" i="72"/>
  <c r="AC105" i="72"/>
  <c r="AC172" i="72"/>
  <c r="AC20" i="72"/>
  <c r="AC57" i="72"/>
  <c r="AC49" i="72"/>
  <c r="AC34" i="72"/>
  <c r="AC46" i="72"/>
  <c r="AC54" i="72"/>
  <c r="AC208" i="72"/>
  <c r="AC76" i="72"/>
  <c r="AC216" i="72"/>
  <c r="AC16" i="72"/>
  <c r="AC18" i="72"/>
  <c r="AC48" i="72"/>
  <c r="AC73" i="72"/>
  <c r="AC164" i="72"/>
  <c r="AC41" i="72"/>
  <c r="AC7" i="72"/>
  <c r="AC21" i="72"/>
  <c r="AC9" i="72"/>
  <c r="AC113" i="72"/>
  <c r="AC200" i="72"/>
  <c r="AC39" i="72"/>
  <c r="AC104" i="72"/>
  <c r="AC22" i="72"/>
  <c r="AC38" i="72"/>
  <c r="AC99" i="72"/>
  <c r="AC85" i="72"/>
  <c r="AC101" i="72"/>
  <c r="AC47" i="72"/>
  <c r="AC170" i="72"/>
  <c r="AC37" i="72"/>
  <c r="AC61" i="72"/>
  <c r="AC17" i="72"/>
  <c r="AA44" i="73"/>
  <c r="AC183" i="62"/>
  <c r="AC159" i="62"/>
  <c r="AC62" i="62"/>
  <c r="AC150" i="62"/>
  <c r="AC204" i="62"/>
  <c r="AC241" i="72"/>
  <c r="AC241" i="62"/>
  <c r="AA50" i="73"/>
  <c r="AC259" i="72"/>
  <c r="AC259" i="62"/>
  <c r="AA48" i="73"/>
  <c r="AC159" i="72"/>
  <c r="AC266" i="62"/>
  <c r="AC148" i="62"/>
  <c r="AC242" i="62"/>
  <c r="AC242" i="72"/>
  <c r="AC148" i="72"/>
  <c r="AC267" i="62"/>
  <c r="AC252" i="62"/>
  <c r="AC179" i="62"/>
  <c r="AC184" i="62"/>
  <c r="AC70" i="62"/>
  <c r="AC69" i="62"/>
  <c r="AC239" i="62"/>
  <c r="AC118" i="62"/>
  <c r="AC268" i="62"/>
  <c r="AC236" i="62"/>
  <c r="AC130" i="62"/>
  <c r="AC202" i="62"/>
  <c r="AC58" i="62"/>
  <c r="AC218" i="62"/>
  <c r="AC66" i="62"/>
  <c r="AC173" i="62"/>
  <c r="AC186" i="62"/>
  <c r="AC212" i="62"/>
  <c r="AC322" i="72"/>
  <c r="AC218" i="72"/>
  <c r="AC130" i="72"/>
  <c r="AC141" i="72"/>
  <c r="AC141" i="62"/>
  <c r="AC58" i="72"/>
  <c r="S238" i="71" l="1"/>
  <c r="S238" i="1"/>
  <c r="S276" i="1"/>
  <c r="S276" i="71"/>
  <c r="S212" i="1"/>
  <c r="S212" i="71"/>
  <c r="S147" i="71"/>
  <c r="S147" i="1"/>
  <c r="S258" i="1"/>
  <c r="S258" i="71"/>
  <c r="S372" i="1"/>
  <c r="S372" i="71"/>
  <c r="S279" i="71"/>
  <c r="S279" i="1"/>
  <c r="S105" i="71"/>
  <c r="S105" i="1"/>
  <c r="S249" i="1"/>
  <c r="S249" i="71"/>
  <c r="S120" i="1"/>
  <c r="S120" i="71"/>
  <c r="S84" i="1"/>
  <c r="S84" i="71"/>
  <c r="S177" i="71"/>
  <c r="S177" i="1"/>
  <c r="S137" i="1"/>
  <c r="S137" i="71"/>
  <c r="S100" i="1"/>
  <c r="S100" i="71"/>
  <c r="S250" i="1"/>
  <c r="S250" i="71"/>
  <c r="S204" i="1"/>
  <c r="S204" i="71"/>
  <c r="S46" i="71"/>
  <c r="S46" i="1"/>
  <c r="S317" i="71"/>
  <c r="S317" i="1"/>
  <c r="S196" i="1"/>
  <c r="S196" i="71"/>
  <c r="S122" i="1"/>
  <c r="S122" i="71"/>
  <c r="S70" i="1"/>
  <c r="S70" i="71"/>
  <c r="S326" i="71"/>
  <c r="S326" i="1"/>
  <c r="S52" i="71"/>
  <c r="S52" i="1"/>
  <c r="S191" i="71"/>
  <c r="S191" i="1"/>
  <c r="S32" i="1"/>
  <c r="S32" i="71"/>
  <c r="S308" i="1"/>
  <c r="S308" i="71"/>
  <c r="S143" i="1"/>
  <c r="S143" i="71"/>
  <c r="S110" i="71"/>
  <c r="S110" i="1"/>
  <c r="S36" i="71"/>
  <c r="S36" i="1"/>
  <c r="S281" i="1"/>
  <c r="S281" i="71"/>
  <c r="S346" i="1"/>
  <c r="S346" i="71"/>
  <c r="S145" i="1"/>
  <c r="S145" i="71"/>
  <c r="S266" i="1"/>
  <c r="S266" i="71"/>
  <c r="S30" i="1"/>
  <c r="S30" i="71"/>
  <c r="S28" i="1"/>
  <c r="S28" i="71"/>
  <c r="S275" i="71"/>
  <c r="S275" i="1"/>
  <c r="S41" i="71"/>
  <c r="S41" i="1"/>
  <c r="S94" i="1"/>
  <c r="S94" i="71"/>
  <c r="S242" i="1"/>
  <c r="S242" i="71"/>
  <c r="S56" i="1"/>
  <c r="S56" i="71"/>
  <c r="S262" i="71"/>
  <c r="S262" i="1"/>
  <c r="S123" i="1"/>
  <c r="S123" i="71"/>
  <c r="S362" i="71"/>
  <c r="S362" i="1"/>
  <c r="S167" i="71"/>
  <c r="S167" i="1"/>
  <c r="S365" i="1"/>
  <c r="S365" i="71"/>
  <c r="S246" i="1"/>
  <c r="S246" i="71"/>
  <c r="S170" i="71"/>
  <c r="S170" i="1"/>
  <c r="S165" i="1"/>
  <c r="S165" i="71"/>
  <c r="S209" i="1"/>
  <c r="S209" i="71"/>
  <c r="S202" i="1"/>
  <c r="S202" i="71"/>
  <c r="S155" i="1"/>
  <c r="S155" i="71"/>
  <c r="S193" i="71"/>
  <c r="S193" i="1"/>
  <c r="S370" i="71"/>
  <c r="S370" i="1"/>
  <c r="S192" i="1"/>
  <c r="S192" i="71"/>
  <c r="S198" i="1"/>
  <c r="S198" i="71"/>
  <c r="S284" i="1"/>
  <c r="S284" i="71"/>
  <c r="S142" i="1"/>
  <c r="S142" i="71"/>
  <c r="S90" i="71"/>
  <c r="S90" i="1"/>
  <c r="S216" i="1"/>
  <c r="S216" i="71"/>
  <c r="S363" i="1"/>
  <c r="S363" i="71"/>
  <c r="S159" i="71"/>
  <c r="S159" i="1"/>
  <c r="S71" i="1"/>
  <c r="S71" i="71"/>
  <c r="S197" i="71"/>
  <c r="S197" i="1"/>
  <c r="S194" i="1"/>
  <c r="S194" i="71"/>
  <c r="S133" i="71"/>
  <c r="S133" i="1"/>
  <c r="S269" i="1"/>
  <c r="S269" i="71"/>
  <c r="S85" i="71"/>
  <c r="S85" i="1"/>
  <c r="S164" i="1"/>
  <c r="S164" i="71"/>
  <c r="S225" i="1"/>
  <c r="S225" i="71"/>
  <c r="S277" i="1"/>
  <c r="S277" i="71"/>
  <c r="S223" i="71"/>
  <c r="S223" i="1"/>
  <c r="S148" i="1"/>
  <c r="S148" i="71"/>
  <c r="S50" i="1"/>
  <c r="S50" i="71"/>
  <c r="S69" i="71"/>
  <c r="S69" i="1"/>
  <c r="S201" i="1"/>
  <c r="S201" i="71"/>
  <c r="S360" i="71"/>
  <c r="S360" i="1"/>
  <c r="S49" i="1"/>
  <c r="S49" i="71"/>
  <c r="S222" i="1"/>
  <c r="S222" i="71"/>
  <c r="S116" i="71"/>
  <c r="S116" i="1"/>
  <c r="S127" i="71"/>
  <c r="S127" i="1"/>
  <c r="S247" i="71"/>
  <c r="S247" i="1"/>
  <c r="S156" i="1"/>
  <c r="S156" i="71"/>
  <c r="S354" i="1"/>
  <c r="S354" i="71"/>
  <c r="S157" i="71"/>
  <c r="S157" i="1"/>
  <c r="S343" i="1"/>
  <c r="S343" i="71"/>
  <c r="S77" i="1"/>
  <c r="S77" i="71"/>
  <c r="S300" i="1"/>
  <c r="S300" i="71"/>
  <c r="S294" i="71"/>
  <c r="S294" i="1"/>
  <c r="S218" i="71"/>
  <c r="S218" i="1"/>
  <c r="S229" i="71"/>
  <c r="S229" i="1"/>
  <c r="S140" i="1"/>
  <c r="S140" i="71"/>
  <c r="S33" i="71"/>
  <c r="S33" i="1"/>
  <c r="S289" i="71"/>
  <c r="S289" i="1"/>
  <c r="S307" i="1"/>
  <c r="S307" i="71"/>
  <c r="S364" i="1"/>
  <c r="S364" i="71"/>
  <c r="S138" i="1"/>
  <c r="S138" i="71"/>
  <c r="S151" i="71"/>
  <c r="S151" i="1"/>
  <c r="S83" i="1"/>
  <c r="S83" i="71"/>
  <c r="S91" i="1"/>
  <c r="S91" i="71"/>
  <c r="S121" i="1"/>
  <c r="S121" i="71"/>
  <c r="S315" i="71"/>
  <c r="S315" i="1"/>
  <c r="S373" i="71"/>
  <c r="S373" i="1"/>
  <c r="S215" i="71"/>
  <c r="S215" i="1"/>
  <c r="S118" i="1"/>
  <c r="S118" i="71"/>
  <c r="S278" i="1"/>
  <c r="S278" i="71"/>
  <c r="S280" i="1"/>
  <c r="S280" i="71"/>
  <c r="S72" i="71"/>
  <c r="S72" i="1"/>
  <c r="S169" i="1"/>
  <c r="S169" i="71"/>
  <c r="S45" i="1"/>
  <c r="S45" i="71"/>
  <c r="S306" i="71"/>
  <c r="S306" i="1"/>
  <c r="S213" i="71"/>
  <c r="S213" i="1"/>
  <c r="S131" i="1"/>
  <c r="S131" i="71"/>
  <c r="S102" i="71"/>
  <c r="S102" i="1"/>
  <c r="S233" i="71"/>
  <c r="S233" i="1"/>
  <c r="S311" i="1"/>
  <c r="S311" i="71"/>
  <c r="S303" i="1"/>
  <c r="S303" i="71"/>
  <c r="S128" i="1"/>
  <c r="S128" i="71"/>
  <c r="S224" i="1"/>
  <c r="S224" i="71"/>
  <c r="S369" i="1"/>
  <c r="S369" i="71"/>
  <c r="S97" i="1"/>
  <c r="S97" i="71"/>
  <c r="S163" i="71"/>
  <c r="S163" i="1"/>
  <c r="S139" i="71"/>
  <c r="S139" i="1"/>
  <c r="S347" i="71"/>
  <c r="S347" i="1"/>
  <c r="S26" i="1"/>
  <c r="S26" i="71"/>
  <c r="S217" i="1"/>
  <c r="S217" i="71"/>
  <c r="S189" i="71"/>
  <c r="S189" i="1"/>
  <c r="S341" i="1"/>
  <c r="S341" i="71"/>
  <c r="S152" i="1"/>
  <c r="S152" i="71"/>
  <c r="S180" i="1"/>
  <c r="S180" i="71"/>
  <c r="S368" i="71"/>
  <c r="S368" i="1"/>
  <c r="S297" i="1"/>
  <c r="S297" i="71"/>
  <c r="S313" i="1"/>
  <c r="S313" i="71"/>
  <c r="S260" i="1"/>
  <c r="S260" i="71"/>
  <c r="S321" i="1"/>
  <c r="S321" i="71"/>
  <c r="S316" i="71"/>
  <c r="S316" i="1"/>
  <c r="S273" i="71"/>
  <c r="S273" i="1"/>
  <c r="S291" i="1"/>
  <c r="S291" i="71"/>
  <c r="S101" i="1"/>
  <c r="S101" i="71"/>
  <c r="S199" i="71"/>
  <c r="S199" i="1"/>
  <c r="S236" i="1"/>
  <c r="S236" i="71"/>
  <c r="S190" i="1"/>
  <c r="S190" i="71"/>
  <c r="S174" i="71"/>
  <c r="S174" i="1"/>
  <c r="S48" i="1"/>
  <c r="S48" i="71"/>
  <c r="S252" i="71"/>
  <c r="S252" i="1"/>
  <c r="S42" i="1"/>
  <c r="S42" i="71"/>
  <c r="S267" i="71"/>
  <c r="S267" i="1"/>
  <c r="S344" i="1"/>
  <c r="S344" i="71"/>
  <c r="S293" i="71"/>
  <c r="S293" i="1"/>
  <c r="S200" i="71"/>
  <c r="S200" i="1"/>
  <c r="S75" i="1"/>
  <c r="S75" i="71"/>
  <c r="S286" i="71"/>
  <c r="S286" i="1"/>
  <c r="S161" i="1"/>
  <c r="S161" i="71"/>
  <c r="S38" i="1"/>
  <c r="S38" i="71"/>
  <c r="S331" i="1"/>
  <c r="S331" i="71"/>
  <c r="S40" i="1"/>
  <c r="S40" i="71"/>
  <c r="S324" i="1"/>
  <c r="S324" i="71"/>
  <c r="S296" i="1"/>
  <c r="S296" i="71"/>
  <c r="S290" i="71"/>
  <c r="S290" i="1"/>
  <c r="S251" i="1"/>
  <c r="S251" i="71"/>
  <c r="S226" i="1"/>
  <c r="S226" i="71"/>
  <c r="S144" i="1"/>
  <c r="S144" i="71"/>
  <c r="S62" i="71"/>
  <c r="S62" i="1"/>
  <c r="S171" i="71"/>
  <c r="S171" i="1"/>
  <c r="S67" i="1"/>
  <c r="S67" i="71"/>
  <c r="S257" i="71"/>
  <c r="S257" i="1"/>
  <c r="T310" i="29"/>
  <c r="T297" i="29"/>
  <c r="T350" i="29"/>
  <c r="T294" i="29"/>
  <c r="T313" i="29"/>
  <c r="T167" i="29"/>
  <c r="T352" i="29"/>
  <c r="T358" i="29"/>
  <c r="T214" i="29"/>
  <c r="T328" i="29"/>
  <c r="T362" i="29"/>
  <c r="T166" i="29"/>
  <c r="T376" i="29"/>
  <c r="T357" i="29"/>
  <c r="T300" i="29"/>
  <c r="T33" i="29"/>
  <c r="T271" i="29"/>
  <c r="T118" i="29"/>
  <c r="T349" i="29"/>
  <c r="T98" i="29"/>
  <c r="T342" i="29"/>
  <c r="T87" i="29"/>
  <c r="T279" i="29"/>
  <c r="T112" i="29"/>
  <c r="T144" i="29"/>
  <c r="T152" i="29"/>
  <c r="T220" i="29"/>
  <c r="T122" i="29"/>
  <c r="T80" i="29"/>
  <c r="T232" i="29"/>
  <c r="T248" i="29"/>
  <c r="T81" i="29"/>
  <c r="T137" i="29"/>
  <c r="T337" i="29"/>
  <c r="T280" i="29"/>
  <c r="T218" i="29"/>
  <c r="T270" i="29"/>
  <c r="T44" i="29"/>
  <c r="T78" i="29"/>
  <c r="T323" i="29"/>
  <c r="T212" i="29"/>
  <c r="T238" i="29"/>
  <c r="T240" i="29"/>
  <c r="T134" i="29"/>
  <c r="T267" i="29"/>
  <c r="T233" i="29"/>
  <c r="T71" i="29"/>
  <c r="T341" i="29"/>
  <c r="T252" i="29"/>
  <c r="T284" i="29"/>
  <c r="T140" i="29"/>
  <c r="T312" i="29"/>
  <c r="T143" i="29"/>
  <c r="T59" i="29"/>
  <c r="T199" i="29"/>
  <c r="T171" i="29"/>
  <c r="T346" i="29"/>
  <c r="T228" i="29"/>
  <c r="T72" i="29"/>
  <c r="T189" i="29"/>
  <c r="T128" i="29"/>
  <c r="T155" i="29"/>
  <c r="T29" i="29"/>
  <c r="T91" i="29"/>
  <c r="T42" i="29"/>
  <c r="T25" i="29"/>
  <c r="T293" i="29"/>
  <c r="T338" i="29"/>
  <c r="T102" i="29"/>
  <c r="T314" i="29"/>
  <c r="T38" i="29"/>
  <c r="T94" i="29"/>
  <c r="T126" i="29"/>
  <c r="T84" i="29"/>
  <c r="T117" i="29"/>
  <c r="T359" i="29"/>
  <c r="T344" i="29"/>
  <c r="T326" i="29"/>
  <c r="T133" i="29"/>
  <c r="T374" i="29"/>
  <c r="T92" i="29"/>
  <c r="T246" i="29"/>
  <c r="T197" i="29"/>
  <c r="T95" i="29"/>
  <c r="T264" i="29"/>
  <c r="T281" i="29"/>
  <c r="T63" i="29"/>
  <c r="T250" i="29"/>
  <c r="T174" i="29"/>
  <c r="T57" i="29"/>
  <c r="T165" i="29"/>
  <c r="T149" i="29"/>
  <c r="T368" i="29"/>
  <c r="T168" i="29"/>
  <c r="T266" i="29"/>
  <c r="T321" i="29"/>
  <c r="T287" i="29"/>
  <c r="T200" i="29"/>
  <c r="T52" i="29"/>
  <c r="T363" i="29"/>
  <c r="T180" i="29"/>
  <c r="T365" i="29"/>
  <c r="T188" i="29"/>
  <c r="T254" i="29"/>
  <c r="T179" i="29"/>
  <c r="T335" i="29"/>
  <c r="T150" i="29"/>
  <c r="T139" i="29"/>
  <c r="T244" i="29"/>
  <c r="T103" i="29"/>
  <c r="T196" i="29"/>
  <c r="T30" i="29"/>
  <c r="T235" i="29"/>
  <c r="T367" i="29"/>
  <c r="T119" i="29"/>
  <c r="T70" i="29"/>
  <c r="T187" i="29"/>
  <c r="T67" i="29"/>
  <c r="T303" i="29"/>
  <c r="T236" i="29"/>
  <c r="T208" i="29"/>
  <c r="T82" i="29"/>
  <c r="T138" i="29"/>
  <c r="T211" i="29"/>
  <c r="T124" i="29"/>
  <c r="T213" i="29"/>
  <c r="T89" i="29"/>
  <c r="T334" i="29"/>
  <c r="T108" i="29"/>
  <c r="T65" i="29"/>
  <c r="T222" i="29"/>
  <c r="T154" i="29"/>
  <c r="T32" i="29"/>
  <c r="T318" i="29"/>
  <c r="T40" i="29"/>
  <c r="T111" i="29"/>
  <c r="T260" i="29"/>
  <c r="T258" i="29"/>
  <c r="T64" i="29"/>
  <c r="T74" i="29"/>
  <c r="T193" i="29"/>
  <c r="T320" i="29"/>
  <c r="T369" i="29"/>
  <c r="T241" i="29"/>
  <c r="T247" i="29"/>
  <c r="T255" i="29"/>
  <c r="T130" i="29"/>
  <c r="T173" i="29"/>
  <c r="T185" i="29"/>
  <c r="T151" i="29"/>
  <c r="T85" i="29"/>
  <c r="T307" i="29"/>
  <c r="T55" i="29"/>
  <c r="T219" i="29"/>
  <c r="T302" i="29"/>
  <c r="T361" i="29"/>
  <c r="T226" i="29"/>
  <c r="T311" i="29"/>
  <c r="T317" i="29"/>
  <c r="T327" i="29"/>
  <c r="T339" i="29"/>
  <c r="T146" i="29"/>
  <c r="T191" i="29"/>
  <c r="T54" i="29"/>
  <c r="T256" i="29"/>
  <c r="T277" i="29"/>
  <c r="T351" i="29"/>
  <c r="T120" i="29"/>
  <c r="T148" i="29"/>
  <c r="T83" i="29"/>
  <c r="T370" i="29"/>
  <c r="T99" i="29"/>
  <c r="T333" i="29"/>
  <c r="T373" i="29"/>
  <c r="T239" i="29"/>
  <c r="T265" i="29"/>
  <c r="T159" i="29"/>
  <c r="T348" i="29"/>
  <c r="T182" i="29"/>
  <c r="T206" i="29"/>
  <c r="T353" i="29"/>
  <c r="T329" i="29"/>
  <c r="T186" i="29"/>
  <c r="T289" i="29"/>
  <c r="T295" i="29"/>
  <c r="T286" i="29"/>
  <c r="T278" i="29"/>
  <c r="T125" i="29"/>
  <c r="T340" i="29"/>
  <c r="T257" i="29"/>
  <c r="T127" i="29"/>
  <c r="T355" i="29"/>
  <c r="T136" i="29"/>
  <c r="T205" i="29"/>
  <c r="T114" i="29"/>
  <c r="T360" i="29"/>
  <c r="T202" i="29"/>
  <c r="T69" i="29"/>
  <c r="T110" i="29"/>
  <c r="T43" i="29"/>
  <c r="T274" i="29"/>
  <c r="T292" i="29"/>
  <c r="T209" i="29"/>
  <c r="T131" i="29"/>
  <c r="T62" i="29"/>
  <c r="T162" i="29"/>
  <c r="T291" i="29"/>
  <c r="T76" i="29"/>
  <c r="T356" i="29"/>
  <c r="T104" i="29"/>
  <c r="T322" i="29"/>
  <c r="T49" i="29"/>
  <c r="T301" i="29"/>
  <c r="T123" i="29"/>
  <c r="T48" i="29"/>
  <c r="T210" i="29"/>
  <c r="T115" i="29"/>
  <c r="T181" i="29"/>
  <c r="T259" i="29"/>
  <c r="T45" i="29"/>
  <c r="T324" i="29"/>
  <c r="T207" i="29"/>
  <c r="T253" i="29"/>
  <c r="T26" i="29"/>
  <c r="T371" i="29"/>
  <c r="T230" i="29"/>
  <c r="T242" i="29"/>
  <c r="T153" i="29"/>
  <c r="T194" i="29"/>
  <c r="T269" i="29"/>
  <c r="T316" i="29"/>
  <c r="T268" i="29"/>
  <c r="T86" i="29"/>
  <c r="T195" i="29"/>
  <c r="T263" i="29"/>
  <c r="T366" i="29"/>
  <c r="T97" i="29"/>
  <c r="T215" i="29"/>
  <c r="T325" i="29"/>
  <c r="T156" i="29"/>
  <c r="T141" i="29"/>
  <c r="T106" i="29"/>
  <c r="T216" i="29"/>
  <c r="T157" i="29"/>
  <c r="T275" i="29"/>
  <c r="T121" i="29"/>
  <c r="T135" i="29"/>
  <c r="T170" i="29"/>
  <c r="T161" i="29"/>
  <c r="T282" i="29"/>
  <c r="T101" i="29"/>
  <c r="T331" i="29"/>
  <c r="T364" i="29"/>
  <c r="T221" i="29"/>
  <c r="T178" i="29"/>
  <c r="T163" i="29"/>
  <c r="T225" i="29"/>
  <c r="T354" i="29"/>
  <c r="T245" i="29"/>
  <c r="T88" i="29"/>
  <c r="T217" i="29"/>
  <c r="T66" i="29"/>
  <c r="T68" i="29"/>
  <c r="T283" i="29"/>
  <c r="T73" i="29"/>
  <c r="T51" i="29"/>
  <c r="T176" i="29"/>
  <c r="T109" i="29"/>
  <c r="T227" i="29"/>
  <c r="T60" i="29"/>
  <c r="T237" i="29"/>
  <c r="T93" i="29"/>
  <c r="T28" i="29"/>
  <c r="T46" i="29"/>
  <c r="T249" i="29"/>
  <c r="T56" i="29"/>
  <c r="T175" i="29"/>
  <c r="T50" i="29"/>
  <c r="T158" i="29"/>
  <c r="T192" i="29"/>
  <c r="T305" i="29"/>
  <c r="T41" i="29"/>
  <c r="T132" i="29"/>
  <c r="T298" i="29"/>
  <c r="T177" i="29"/>
  <c r="T90" i="29"/>
  <c r="T261" i="29"/>
  <c r="T272" i="29"/>
  <c r="T203" i="29"/>
  <c r="T285" i="29"/>
  <c r="T306" i="29"/>
  <c r="T39" i="29"/>
  <c r="T75" i="29"/>
  <c r="T172" i="29"/>
  <c r="T308" i="29"/>
  <c r="T304" i="29"/>
  <c r="T201" i="29"/>
  <c r="T37" i="29"/>
  <c r="T336" i="29"/>
  <c r="T319" i="29"/>
  <c r="T299" i="29"/>
  <c r="T145" i="29"/>
  <c r="T288" i="29"/>
  <c r="T105" i="29"/>
  <c r="T116" i="29"/>
  <c r="T315" i="29"/>
  <c r="T77" i="29"/>
  <c r="T243" i="29"/>
  <c r="T290" i="29"/>
  <c r="T47" i="29"/>
  <c r="T164" i="29"/>
  <c r="T35" i="29"/>
  <c r="T61" i="29"/>
  <c r="T27" i="29"/>
  <c r="T147" i="29"/>
  <c r="T347" i="29"/>
  <c r="T332" i="29"/>
  <c r="T169" i="29"/>
  <c r="T129" i="29"/>
  <c r="T345" i="29"/>
  <c r="T58" i="29"/>
  <c r="T183" i="29"/>
  <c r="T198" i="29"/>
  <c r="T34" i="29"/>
  <c r="T229" i="29"/>
  <c r="T234" i="29"/>
  <c r="T96" i="29"/>
  <c r="T107" i="29"/>
  <c r="T276" i="29"/>
  <c r="T330" i="29"/>
  <c r="T79" i="29"/>
  <c r="T100" i="29"/>
  <c r="T190" i="29"/>
  <c r="T296" i="29"/>
  <c r="T113" i="29"/>
  <c r="T231" i="29"/>
  <c r="T372" i="29"/>
  <c r="T53" i="29"/>
  <c r="T204" i="29"/>
  <c r="T309" i="29"/>
  <c r="T251" i="29"/>
  <c r="T160" i="29"/>
  <c r="T343" i="29"/>
  <c r="T223" i="29"/>
  <c r="T184" i="29"/>
  <c r="T224" i="29"/>
  <c r="T31" i="29"/>
  <c r="T142" i="29"/>
  <c r="T262" i="29"/>
  <c r="T273" i="29"/>
  <c r="T36" i="29"/>
  <c r="S302" i="1"/>
  <c r="S302" i="71"/>
  <c r="S66" i="1"/>
  <c r="S66" i="71"/>
  <c r="S186" i="71"/>
  <c r="S186" i="1"/>
  <c r="S130" i="71"/>
  <c r="S130" i="1"/>
  <c r="S327" i="71"/>
  <c r="S327" i="1"/>
  <c r="S93" i="1"/>
  <c r="S93" i="71"/>
  <c r="S115" i="1"/>
  <c r="S115" i="71"/>
  <c r="S182" i="71"/>
  <c r="S182" i="1"/>
  <c r="S334" i="71"/>
  <c r="S334" i="1"/>
  <c r="S357" i="1"/>
  <c r="S357" i="71"/>
  <c r="R22" i="71"/>
  <c r="S288" i="1"/>
  <c r="S288" i="71"/>
  <c r="S270" i="1"/>
  <c r="S270" i="71"/>
  <c r="S244" i="1"/>
  <c r="S244" i="71"/>
  <c r="S210" i="71"/>
  <c r="S210" i="1"/>
  <c r="S338" i="1"/>
  <c r="S338" i="71"/>
  <c r="S175" i="1"/>
  <c r="S175" i="71"/>
  <c r="S179" i="1"/>
  <c r="S179" i="71"/>
  <c r="S117" i="1"/>
  <c r="S117" i="71"/>
  <c r="S119" i="71"/>
  <c r="S119" i="1"/>
  <c r="S283" i="71"/>
  <c r="S283" i="1"/>
  <c r="S81" i="71"/>
  <c r="S81" i="1"/>
  <c r="S335" i="71"/>
  <c r="S335" i="1"/>
  <c r="S265" i="1"/>
  <c r="S265" i="71"/>
  <c r="S64" i="71"/>
  <c r="S64" i="1"/>
  <c r="S129" i="1"/>
  <c r="S129" i="71"/>
  <c r="S374" i="1"/>
  <c r="S374" i="71"/>
  <c r="S359" i="1"/>
  <c r="S359" i="71"/>
  <c r="S54" i="1"/>
  <c r="S54" i="71"/>
  <c r="S232" i="1"/>
  <c r="S232" i="71"/>
  <c r="S271" i="1"/>
  <c r="S271" i="71"/>
  <c r="S220" i="1"/>
  <c r="S220" i="71"/>
  <c r="S356" i="1"/>
  <c r="S356" i="71"/>
  <c r="S73" i="1"/>
  <c r="S73" i="71"/>
  <c r="S188" i="1"/>
  <c r="S188" i="71"/>
  <c r="S339" i="71"/>
  <c r="S339" i="1"/>
  <c r="S285" i="1"/>
  <c r="S285" i="71"/>
  <c r="S349" i="1"/>
  <c r="S349" i="71"/>
  <c r="S135" i="1"/>
  <c r="S135" i="71"/>
  <c r="S57" i="71"/>
  <c r="S57" i="1"/>
  <c r="S351" i="71"/>
  <c r="S351" i="1"/>
  <c r="S149" i="1"/>
  <c r="S149" i="71"/>
  <c r="S141" i="1"/>
  <c r="S141" i="71"/>
  <c r="S245" i="71"/>
  <c r="S245" i="1"/>
  <c r="S366" i="71"/>
  <c r="S366" i="1"/>
  <c r="S37" i="71"/>
  <c r="S37" i="1"/>
  <c r="S320" i="71"/>
  <c r="S320" i="1"/>
  <c r="S219" i="1"/>
  <c r="S219" i="71"/>
  <c r="S206" i="71"/>
  <c r="S206" i="1"/>
  <c r="S256" i="71"/>
  <c r="S256" i="1"/>
  <c r="S207" i="71"/>
  <c r="S207" i="1"/>
  <c r="S146" i="1"/>
  <c r="S146" i="71"/>
  <c r="S333" i="1"/>
  <c r="S333" i="71"/>
  <c r="S376" i="1"/>
  <c r="S376" i="71"/>
  <c r="S310" i="1"/>
  <c r="S310" i="71"/>
  <c r="R22" i="1"/>
  <c r="S168" i="71"/>
  <c r="S168" i="1"/>
  <c r="S132" i="71"/>
  <c r="S132" i="1"/>
  <c r="S255" i="1"/>
  <c r="S255" i="71"/>
  <c r="S92" i="71"/>
  <c r="S92" i="1"/>
  <c r="S187" i="1"/>
  <c r="S187" i="71"/>
  <c r="S108" i="1"/>
  <c r="S108" i="71"/>
  <c r="S55" i="1"/>
  <c r="S55" i="71"/>
  <c r="S228" i="71"/>
  <c r="S228" i="1"/>
  <c r="S195" i="71"/>
  <c r="S195" i="1"/>
  <c r="S309" i="1"/>
  <c r="S309" i="71"/>
  <c r="S31" i="1"/>
  <c r="S31" i="71"/>
  <c r="S299" i="71"/>
  <c r="S299" i="1"/>
  <c r="S243" i="1"/>
  <c r="S243" i="71"/>
  <c r="S185" i="71"/>
  <c r="S185" i="1"/>
  <c r="S205" i="71"/>
  <c r="S205" i="1"/>
  <c r="S112" i="71"/>
  <c r="S112" i="1"/>
  <c r="S78" i="71"/>
  <c r="S78" i="1"/>
  <c r="S58" i="1"/>
  <c r="S58" i="71"/>
  <c r="S298" i="1"/>
  <c r="S298" i="71"/>
  <c r="S268" i="1"/>
  <c r="S268" i="71"/>
  <c r="S25" i="71"/>
  <c r="S21" i="29"/>
  <c r="S25" i="1"/>
  <c r="S263" i="71"/>
  <c r="S263" i="1"/>
  <c r="S76" i="71"/>
  <c r="S76" i="1"/>
  <c r="S348" i="1"/>
  <c r="S348" i="71"/>
  <c r="S89" i="71"/>
  <c r="S89" i="1"/>
  <c r="S261" i="1"/>
  <c r="S261" i="71"/>
  <c r="S264" i="1"/>
  <c r="S264" i="71"/>
  <c r="S65" i="1"/>
  <c r="S65" i="71"/>
  <c r="S345" i="1"/>
  <c r="S345" i="71"/>
  <c r="S235" i="1"/>
  <c r="S235" i="71"/>
  <c r="S371" i="1"/>
  <c r="S371" i="71"/>
  <c r="S340" i="1"/>
  <c r="S340" i="71"/>
  <c r="S234" i="1"/>
  <c r="S234" i="71"/>
  <c r="S221" i="1"/>
  <c r="S221" i="71"/>
  <c r="S98" i="1"/>
  <c r="S98" i="71"/>
  <c r="S27" i="71"/>
  <c r="S27" i="1"/>
  <c r="S239" i="71"/>
  <c r="S239" i="1"/>
  <c r="S231" i="1"/>
  <c r="S231" i="71"/>
  <c r="S323" i="71"/>
  <c r="S323" i="1"/>
  <c r="S336" i="71"/>
  <c r="S336" i="1"/>
  <c r="S60" i="71"/>
  <c r="S60" i="1"/>
  <c r="S160" i="71"/>
  <c r="S160" i="1"/>
  <c r="S328" i="1"/>
  <c r="S328" i="71"/>
  <c r="S166" i="71"/>
  <c r="S166" i="1"/>
  <c r="S353" i="71"/>
  <c r="S353" i="1"/>
  <c r="S173" i="71"/>
  <c r="S173" i="1"/>
  <c r="S184" i="1"/>
  <c r="S184" i="71"/>
  <c r="S301" i="1"/>
  <c r="S301" i="71"/>
  <c r="S314" i="1"/>
  <c r="S314" i="71"/>
  <c r="S172" i="1"/>
  <c r="S172" i="71"/>
  <c r="S136" i="1"/>
  <c r="S136" i="71"/>
  <c r="S103" i="71"/>
  <c r="S103" i="1"/>
  <c r="S153" i="71"/>
  <c r="S153" i="1"/>
  <c r="S150" i="71"/>
  <c r="S150" i="1"/>
  <c r="S79" i="1"/>
  <c r="S79" i="71"/>
  <c r="S126" i="71"/>
  <c r="S126" i="1"/>
  <c r="S104" i="71"/>
  <c r="S104" i="1"/>
  <c r="S176" i="71"/>
  <c r="S176" i="1"/>
  <c r="S87" i="71"/>
  <c r="S87" i="1"/>
  <c r="S29" i="71"/>
  <c r="S29" i="1"/>
  <c r="S124" i="71"/>
  <c r="S124" i="1"/>
  <c r="S96" i="71"/>
  <c r="S96" i="1"/>
  <c r="S86" i="71"/>
  <c r="S86" i="1"/>
  <c r="S337" i="1"/>
  <c r="S337" i="71"/>
  <c r="S109" i="1"/>
  <c r="S109" i="71"/>
  <c r="S47" i="1"/>
  <c r="S47" i="71"/>
  <c r="S80" i="1"/>
  <c r="S80" i="71"/>
  <c r="S154" i="1"/>
  <c r="S154" i="71"/>
  <c r="S318" i="1"/>
  <c r="S318" i="71"/>
  <c r="S295" i="1"/>
  <c r="S295" i="71"/>
  <c r="S240" i="71"/>
  <c r="S240" i="1"/>
  <c r="S355" i="1"/>
  <c r="S355" i="71"/>
  <c r="S178" i="71"/>
  <c r="S178" i="1"/>
  <c r="S35" i="71"/>
  <c r="S35" i="1"/>
  <c r="S312" i="71"/>
  <c r="S312" i="1"/>
  <c r="S241" i="1"/>
  <c r="S241" i="71"/>
  <c r="S325" i="1"/>
  <c r="S325" i="71"/>
  <c r="S319" i="1"/>
  <c r="S319" i="71"/>
  <c r="S361" i="71"/>
  <c r="S361" i="1"/>
  <c r="S99" i="1"/>
  <c r="S99" i="71"/>
  <c r="S74" i="1"/>
  <c r="S74" i="71"/>
  <c r="S287" i="1"/>
  <c r="S287" i="71"/>
  <c r="S44" i="1"/>
  <c r="S44" i="71"/>
  <c r="S114" i="1"/>
  <c r="S114" i="71"/>
  <c r="S82" i="71"/>
  <c r="S82" i="1"/>
  <c r="S53" i="71"/>
  <c r="S53" i="1"/>
  <c r="S358" i="1"/>
  <c r="S358" i="71"/>
  <c r="S352" i="1"/>
  <c r="S352" i="71"/>
  <c r="S272" i="71"/>
  <c r="S272" i="1"/>
  <c r="S253" i="1"/>
  <c r="S253" i="71"/>
  <c r="S162" i="1"/>
  <c r="S162" i="71"/>
  <c r="S61" i="71"/>
  <c r="S61" i="1"/>
  <c r="S158" i="71"/>
  <c r="S158" i="1"/>
  <c r="S254" i="71"/>
  <c r="S254" i="1"/>
  <c r="S113" i="71"/>
  <c r="S113" i="1"/>
  <c r="S292" i="71"/>
  <c r="S292" i="1"/>
  <c r="S329" i="71"/>
  <c r="S329" i="1"/>
  <c r="S230" i="71"/>
  <c r="S230" i="1"/>
  <c r="S183" i="71"/>
  <c r="S183" i="1"/>
  <c r="S282" i="1"/>
  <c r="S282" i="71"/>
  <c r="S330" i="71"/>
  <c r="S330" i="1"/>
  <c r="S367" i="1"/>
  <c r="S367" i="71"/>
  <c r="S248" i="1"/>
  <c r="S248" i="71"/>
  <c r="S181" i="1"/>
  <c r="S181" i="71"/>
  <c r="S111" i="71"/>
  <c r="S111" i="1"/>
  <c r="S304" i="1"/>
  <c r="S304" i="71"/>
  <c r="S88" i="1"/>
  <c r="S88" i="71"/>
  <c r="S211" i="71"/>
  <c r="S211" i="1"/>
  <c r="S342" i="71"/>
  <c r="S342" i="1"/>
  <c r="S95" i="1"/>
  <c r="S95" i="71"/>
  <c r="S107" i="1"/>
  <c r="S107" i="71"/>
  <c r="S237" i="71"/>
  <c r="S237" i="1"/>
  <c r="S39" i="71"/>
  <c r="S39" i="1"/>
  <c r="S51" i="1"/>
  <c r="S51" i="71"/>
  <c r="S68" i="1"/>
  <c r="S68" i="71"/>
  <c r="S203" i="71"/>
  <c r="S203" i="1"/>
  <c r="S134" i="71"/>
  <c r="S134" i="1"/>
  <c r="S259" i="71"/>
  <c r="S259" i="1"/>
  <c r="S43" i="1"/>
  <c r="S43" i="71"/>
  <c r="S332" i="1"/>
  <c r="S332" i="71"/>
  <c r="S125" i="1"/>
  <c r="S125" i="71"/>
  <c r="S274" i="1"/>
  <c r="S274" i="71"/>
  <c r="S106" i="1"/>
  <c r="S106" i="71"/>
  <c r="S305" i="1"/>
  <c r="S305" i="71"/>
  <c r="S227" i="71"/>
  <c r="S227" i="1"/>
  <c r="S63" i="71"/>
  <c r="S63" i="1"/>
  <c r="S208" i="1"/>
  <c r="S208" i="71"/>
  <c r="S59" i="1"/>
  <c r="S59" i="71"/>
  <c r="S34" i="1"/>
  <c r="S34" i="71"/>
  <c r="S322" i="71"/>
  <c r="S322" i="1"/>
  <c r="S214" i="1"/>
  <c r="S214" i="71"/>
  <c r="S350" i="71"/>
  <c r="S350" i="1"/>
  <c r="Y46" i="21"/>
  <c r="Y49" i="21"/>
  <c r="Y51" i="21"/>
  <c r="Y45" i="21"/>
  <c r="Y47" i="21"/>
  <c r="BE275" i="1"/>
  <c r="BE275" i="71" s="1"/>
  <c r="BE268" i="1"/>
  <c r="BE268" i="71" s="1"/>
  <c r="BE305" i="1"/>
  <c r="BE305" i="71" s="1"/>
  <c r="BE371" i="1"/>
  <c r="BE371" i="71" s="1"/>
  <c r="BE274" i="1"/>
  <c r="BE274" i="71" s="1"/>
  <c r="BE338" i="1"/>
  <c r="BE338" i="71" s="1"/>
  <c r="BE276" i="1"/>
  <c r="BE276" i="71" s="1"/>
  <c r="BE269" i="1"/>
  <c r="BE269" i="71" s="1"/>
  <c r="BE270" i="1"/>
  <c r="BE270" i="71" s="1"/>
  <c r="BE348" i="1"/>
  <c r="BE348" i="71" s="1"/>
  <c r="BE266" i="1"/>
  <c r="BE266" i="71" s="1"/>
  <c r="BE267" i="1"/>
  <c r="BE267" i="71" s="1"/>
  <c r="BE273" i="1"/>
  <c r="BE273" i="71" s="1"/>
  <c r="BE265" i="1"/>
  <c r="BE265" i="71" s="1"/>
  <c r="BE283" i="1"/>
  <c r="BE283" i="71" s="1"/>
  <c r="BE264" i="1"/>
  <c r="BE264" i="71" s="1"/>
  <c r="AA244" i="72"/>
  <c r="AA244" i="62"/>
  <c r="AA254" i="72"/>
  <c r="Y46" i="73"/>
  <c r="AA254" i="62"/>
  <c r="Y49" i="73"/>
  <c r="AA318" i="62"/>
  <c r="Y51" i="73"/>
  <c r="AA351" i="72"/>
  <c r="AA253" i="62"/>
  <c r="Y45" i="73"/>
  <c r="AA250" i="72"/>
  <c r="AA250" i="62"/>
  <c r="Y47" i="73"/>
  <c r="AA255" i="62"/>
  <c r="AA246" i="62"/>
  <c r="BF21" i="71"/>
  <c r="BE298" i="1"/>
  <c r="BE298" i="71" s="1"/>
  <c r="BE302" i="1"/>
  <c r="BE302" i="71" s="1"/>
  <c r="BE363" i="1"/>
  <c r="BE363" i="71" s="1"/>
  <c r="BE316" i="1"/>
  <c r="BE316" i="71" s="1"/>
  <c r="BE357" i="1"/>
  <c r="BE357" i="71" s="1"/>
  <c r="BE330" i="1"/>
  <c r="BE330" i="71" s="1"/>
  <c r="BE369" i="1"/>
  <c r="BE369" i="71" s="1"/>
  <c r="BE317" i="1"/>
  <c r="BE317" i="71" s="1"/>
  <c r="BE333" i="1"/>
  <c r="BE333" i="71" s="1"/>
  <c r="BE315" i="1"/>
  <c r="BE315" i="71" s="1"/>
  <c r="BE376" i="1"/>
  <c r="BE376" i="71" s="1"/>
  <c r="BE306" i="1"/>
  <c r="BE306" i="71" s="1"/>
  <c r="BE353" i="1"/>
  <c r="BE353" i="71" s="1"/>
  <c r="BE329" i="1"/>
  <c r="BE329" i="71" s="1"/>
  <c r="BE313" i="1"/>
  <c r="BE313" i="71" s="1"/>
  <c r="BE321" i="1"/>
  <c r="BE321" i="71" s="1"/>
  <c r="BE372" i="1"/>
  <c r="BE372" i="71" s="1"/>
  <c r="BE309" i="1"/>
  <c r="BE309" i="71" s="1"/>
  <c r="BE311" i="1"/>
  <c r="BE311" i="71" s="1"/>
  <c r="BE307" i="1"/>
  <c r="BE307" i="71" s="1"/>
  <c r="BE326" i="1"/>
  <c r="BE326" i="71" s="1"/>
  <c r="BE337" i="1"/>
  <c r="BE337" i="71" s="1"/>
  <c r="BE291" i="1"/>
  <c r="BE291" i="71" s="1"/>
  <c r="BE350" i="1"/>
  <c r="BE350" i="71" s="1"/>
  <c r="BE331" i="1"/>
  <c r="BE331" i="71" s="1"/>
  <c r="BE314" i="1"/>
  <c r="BE314" i="71" s="1"/>
  <c r="BE322" i="1"/>
  <c r="BE322" i="71" s="1"/>
  <c r="BE297" i="1"/>
  <c r="BE297" i="71" s="1"/>
  <c r="BE347" i="1"/>
  <c r="BE347" i="71" s="1"/>
  <c r="BE362" i="1"/>
  <c r="BE362" i="71" s="1"/>
  <c r="BE175" i="1"/>
  <c r="BE175" i="71" s="1"/>
  <c r="BE335" i="1"/>
  <c r="BE335" i="71" s="1"/>
  <c r="BE308" i="1"/>
  <c r="BE308" i="71" s="1"/>
  <c r="BE300" i="1"/>
  <c r="BE300" i="71" s="1"/>
  <c r="BE211" i="1"/>
  <c r="BE211" i="71" s="1"/>
  <c r="BE323" i="1"/>
  <c r="BE323" i="71" s="1"/>
  <c r="BE295" i="1"/>
  <c r="BE295" i="71" s="1"/>
  <c r="BE290" i="1"/>
  <c r="BE290" i="71" s="1"/>
  <c r="BE296" i="1"/>
  <c r="BE296" i="71" s="1"/>
  <c r="BE361" i="1"/>
  <c r="BE361" i="71" s="1"/>
  <c r="BE310" i="1"/>
  <c r="BE310" i="71" s="1"/>
  <c r="BE209" i="1"/>
  <c r="BE209" i="71" s="1"/>
  <c r="BE354" i="1"/>
  <c r="BE354" i="71" s="1"/>
  <c r="BE312" i="1"/>
  <c r="BE312" i="71" s="1"/>
  <c r="BE304" i="1"/>
  <c r="BE304" i="71" s="1"/>
  <c r="BE352" i="1"/>
  <c r="BE352" i="71" s="1"/>
  <c r="BE334" i="1"/>
  <c r="BE334" i="71" s="1"/>
  <c r="BE325" i="1"/>
  <c r="BE325" i="71" s="1"/>
  <c r="BE332" i="1"/>
  <c r="BE332" i="71" s="1"/>
  <c r="BE360" i="1"/>
  <c r="BE360" i="71" s="1"/>
  <c r="BE356" i="1"/>
  <c r="BE356" i="71" s="1"/>
  <c r="BE359" i="1"/>
  <c r="BE359" i="71" s="1"/>
  <c r="BE200" i="1"/>
  <c r="BE200" i="71" s="1"/>
  <c r="BE345" i="1"/>
  <c r="BE345" i="71" s="1"/>
  <c r="BE349" i="1"/>
  <c r="BE349" i="71" s="1"/>
  <c r="BE351" i="1"/>
  <c r="BE351" i="71" s="1"/>
  <c r="BE365" i="1"/>
  <c r="BE365" i="71" s="1"/>
  <c r="BE118" i="1"/>
  <c r="BE118" i="71" s="1"/>
  <c r="BE355" i="1"/>
  <c r="BE355" i="71" s="1"/>
  <c r="BE239" i="1"/>
  <c r="BE239" i="71" s="1"/>
  <c r="BE346" i="1"/>
  <c r="BE346" i="71" s="1"/>
  <c r="BE292" i="1"/>
  <c r="BE292" i="71" s="1"/>
  <c r="BE336" i="1"/>
  <c r="BE336" i="71" s="1"/>
  <c r="BF21" i="1"/>
  <c r="BE299" i="1"/>
  <c r="BE299" i="71" s="1"/>
  <c r="BE320" i="1"/>
  <c r="BE320" i="71" s="1"/>
  <c r="BE327" i="1"/>
  <c r="BE327" i="71" s="1"/>
  <c r="BE358" i="1"/>
  <c r="BE358" i="71" s="1"/>
  <c r="BE368" i="1"/>
  <c r="BE368" i="71" s="1"/>
  <c r="BE318" i="1"/>
  <c r="BE318" i="71" s="1"/>
  <c r="BE319" i="1"/>
  <c r="BE319" i="71" s="1"/>
  <c r="BE214" i="1"/>
  <c r="BE214" i="71" s="1"/>
  <c r="BE344" i="1"/>
  <c r="BE344" i="71" s="1"/>
  <c r="BE324" i="1"/>
  <c r="BE324" i="71" s="1"/>
  <c r="BE167" i="1"/>
  <c r="BE167" i="71" s="1"/>
  <c r="BE144" i="1"/>
  <c r="BE144" i="71" s="1"/>
  <c r="BE367" i="1"/>
  <c r="BE367" i="71" s="1"/>
  <c r="BE328" i="1"/>
  <c r="BE328" i="71" s="1"/>
  <c r="BE293" i="1"/>
  <c r="BE293" i="71" s="1"/>
  <c r="BE366" i="1"/>
  <c r="BE366" i="71" s="1"/>
  <c r="BE301" i="1"/>
  <c r="BE301" i="71" s="1"/>
  <c r="BE370" i="1"/>
  <c r="BE370" i="71" s="1"/>
  <c r="BE364" i="1"/>
  <c r="BE364" i="71" s="1"/>
  <c r="AB24" i="73"/>
  <c r="AB21" i="73"/>
  <c r="AB20" i="73"/>
  <c r="AB15" i="73"/>
  <c r="AB27" i="73"/>
  <c r="AB8" i="73"/>
  <c r="AB9" i="73"/>
  <c r="AB42" i="73"/>
  <c r="AB17" i="73"/>
  <c r="AB34" i="73"/>
  <c r="AB41" i="73"/>
  <c r="AB52" i="73"/>
  <c r="AB28" i="73"/>
  <c r="AB14" i="21"/>
  <c r="AB14" i="73"/>
  <c r="AB22" i="73"/>
  <c r="AB19" i="73"/>
  <c r="AB15" i="21"/>
  <c r="AB10" i="73"/>
  <c r="AB12" i="73"/>
  <c r="AB40" i="73"/>
  <c r="AB35" i="73"/>
  <c r="AB18" i="73"/>
  <c r="AB13" i="21"/>
  <c r="AB39" i="73"/>
  <c r="AB31" i="73"/>
  <c r="AB43" i="73"/>
  <c r="AB11" i="21"/>
  <c r="AB13" i="73"/>
  <c r="AB37" i="73"/>
  <c r="AB30" i="73"/>
  <c r="AB11" i="73"/>
  <c r="AB26" i="73"/>
  <c r="AB38" i="73"/>
  <c r="AB29" i="73"/>
  <c r="AB25" i="73"/>
  <c r="AB8" i="21"/>
  <c r="AB9" i="21"/>
  <c r="AB10" i="21"/>
  <c r="AB12" i="21"/>
  <c r="AB32" i="73"/>
  <c r="AD354" i="72"/>
  <c r="AD207" i="62"/>
  <c r="AD44" i="62"/>
  <c r="AD44" i="72"/>
  <c r="AD188" i="72"/>
  <c r="AD87" i="62"/>
  <c r="AD207" i="72"/>
  <c r="AD225" i="62"/>
  <c r="AD86" i="62"/>
  <c r="AD223" i="72"/>
  <c r="AD235" i="62"/>
  <c r="AD29" i="62"/>
  <c r="AD82" i="62"/>
  <c r="AD33" i="62"/>
  <c r="AD209" i="62"/>
  <c r="AD6" i="72"/>
  <c r="AD86" i="72"/>
  <c r="AD5" i="62"/>
  <c r="AD6" i="62"/>
  <c r="AD225" i="72"/>
  <c r="AD12" i="62"/>
  <c r="AD217" i="62"/>
  <c r="AD40" i="62"/>
  <c r="AD87" i="72"/>
  <c r="AD23" i="62"/>
  <c r="AD220" i="72"/>
  <c r="AD217" i="72"/>
  <c r="AD188" i="62"/>
  <c r="AD114" i="72"/>
  <c r="AD110" i="72"/>
  <c r="AD65" i="72"/>
  <c r="AD110" i="62"/>
  <c r="AD43" i="62"/>
  <c r="AD65" i="62"/>
  <c r="AD74" i="62"/>
  <c r="AD25" i="62"/>
  <c r="AD78" i="62"/>
  <c r="AD12" i="72"/>
  <c r="AD209" i="72"/>
  <c r="AD114" i="62"/>
  <c r="AD223" i="62"/>
  <c r="AD5" i="72"/>
  <c r="AD33" i="72"/>
  <c r="AD354" i="62"/>
  <c r="AD201" i="72"/>
  <c r="AD81" i="62"/>
  <c r="AD88" i="62"/>
  <c r="AD154" i="72"/>
  <c r="AD18" i="62"/>
  <c r="AD43" i="72"/>
  <c r="AD199" i="62"/>
  <c r="AD81" i="72"/>
  <c r="AD88" i="72"/>
  <c r="AD128" i="62"/>
  <c r="AD220" i="62"/>
  <c r="AD71" i="62"/>
  <c r="AD201" i="62"/>
  <c r="AD83" i="62"/>
  <c r="AD97" i="62"/>
  <c r="AD29" i="72"/>
  <c r="AD42" i="62"/>
  <c r="AD85" i="62"/>
  <c r="AD46" i="62"/>
  <c r="AD59" i="62"/>
  <c r="AD27" i="62"/>
  <c r="AD50" i="62"/>
  <c r="AD37" i="62"/>
  <c r="AD237" i="62"/>
  <c r="AD102" i="62"/>
  <c r="AD82" i="72"/>
  <c r="AD105" i="62"/>
  <c r="AD71" i="72"/>
  <c r="AD102" i="72"/>
  <c r="AD77" i="62"/>
  <c r="AD49" i="62"/>
  <c r="AD97" i="72"/>
  <c r="AD10" i="62"/>
  <c r="AD51" i="62"/>
  <c r="AD64" i="62"/>
  <c r="AD73" i="62"/>
  <c r="AD20" i="62"/>
  <c r="AD9" i="62"/>
  <c r="AD56" i="62"/>
  <c r="AD216" i="62"/>
  <c r="AD208" i="62"/>
  <c r="AD40" i="72"/>
  <c r="AD128" i="72"/>
  <c r="AD25" i="72"/>
  <c r="AD36" i="62"/>
  <c r="AD235" i="72"/>
  <c r="AD101" i="62"/>
  <c r="AD96" i="62"/>
  <c r="AD57" i="62"/>
  <c r="AD34" i="62"/>
  <c r="AD51" i="72"/>
  <c r="AD154" i="62"/>
  <c r="AD76" i="62"/>
  <c r="AD113" i="62"/>
  <c r="AD13" i="62"/>
  <c r="AD103" i="62"/>
  <c r="AD165" i="62"/>
  <c r="AD16" i="62"/>
  <c r="AD48" i="62"/>
  <c r="AD39" i="62"/>
  <c r="AD52" i="62"/>
  <c r="AD7" i="62"/>
  <c r="AD61" i="62"/>
  <c r="AD23" i="72"/>
  <c r="AD41" i="62"/>
  <c r="AD78" i="72"/>
  <c r="AD224" i="62"/>
  <c r="AD54" i="62"/>
  <c r="AD63" i="62"/>
  <c r="AD38" i="62"/>
  <c r="AD17" i="62"/>
  <c r="AD200" i="62"/>
  <c r="AD104" i="62"/>
  <c r="AD164" i="62"/>
  <c r="AD28" i="62"/>
  <c r="AD99" i="62"/>
  <c r="AD172" i="62"/>
  <c r="AD91" i="62"/>
  <c r="AD47" i="62"/>
  <c r="AD22" i="62"/>
  <c r="AD74" i="72"/>
  <c r="AD171" i="62"/>
  <c r="AD178" i="62"/>
  <c r="AD199" i="72"/>
  <c r="AD53" i="62"/>
  <c r="AD185" i="62"/>
  <c r="AD80" i="62"/>
  <c r="AD170" i="62"/>
  <c r="AD185" i="72"/>
  <c r="AD107" i="62"/>
  <c r="AD122" i="62"/>
  <c r="AD27" i="72"/>
  <c r="AD127" i="62"/>
  <c r="AD129" i="62"/>
  <c r="AD42" i="72"/>
  <c r="AD237" i="72"/>
  <c r="AD76" i="72"/>
  <c r="AD21" i="72"/>
  <c r="AD171" i="72"/>
  <c r="AD10" i="72"/>
  <c r="AD21" i="62"/>
  <c r="AD83" i="72"/>
  <c r="AD60" i="62"/>
  <c r="AD59" i="72"/>
  <c r="AD200" i="72"/>
  <c r="AD172" i="72"/>
  <c r="AD9" i="72"/>
  <c r="AD224" i="72"/>
  <c r="AD216" i="72"/>
  <c r="AD64" i="72"/>
  <c r="AD57" i="72"/>
  <c r="AD16" i="72"/>
  <c r="AD165" i="72"/>
  <c r="AD37" i="72"/>
  <c r="AD48" i="72"/>
  <c r="AD56" i="72"/>
  <c r="AD96" i="72"/>
  <c r="AD49" i="72"/>
  <c r="AD178" i="72"/>
  <c r="AD50" i="72"/>
  <c r="AD91" i="72"/>
  <c r="AD41" i="72"/>
  <c r="AD36" i="72"/>
  <c r="AD63" i="72"/>
  <c r="AD105" i="72"/>
  <c r="AD20" i="72"/>
  <c r="AD73" i="72"/>
  <c r="AD53" i="72"/>
  <c r="AD80" i="72"/>
  <c r="AD18" i="72"/>
  <c r="AD46" i="72"/>
  <c r="AD113" i="72"/>
  <c r="AD13" i="72"/>
  <c r="AD28" i="72"/>
  <c r="AD85" i="72"/>
  <c r="AD77" i="72"/>
  <c r="AD52" i="72"/>
  <c r="AD34" i="72"/>
  <c r="AD164" i="72"/>
  <c r="AD17" i="72"/>
  <c r="AD38" i="72"/>
  <c r="AD101" i="72"/>
  <c r="AD7" i="72"/>
  <c r="AD22" i="72"/>
  <c r="AD103" i="72"/>
  <c r="AD47" i="72"/>
  <c r="AD99" i="72"/>
  <c r="AD208" i="72"/>
  <c r="AD39" i="72"/>
  <c r="AD104" i="72"/>
  <c r="AD61" i="72"/>
  <c r="AD54" i="72"/>
  <c r="AD170" i="72"/>
  <c r="AD150" i="62"/>
  <c r="AD183" i="62"/>
  <c r="AD62" i="62"/>
  <c r="AB44" i="73"/>
  <c r="AD204" i="62"/>
  <c r="AD159" i="62"/>
  <c r="AD241" i="62"/>
  <c r="AD241" i="72"/>
  <c r="AD267" i="62"/>
  <c r="AD252" i="62"/>
  <c r="AD148" i="72"/>
  <c r="AB48" i="73"/>
  <c r="AD159" i="72"/>
  <c r="AD242" i="72"/>
  <c r="AB50" i="73"/>
  <c r="AD242" i="62"/>
  <c r="AD266" i="62"/>
  <c r="AD259" i="72"/>
  <c r="AD259" i="62"/>
  <c r="AD148" i="62"/>
  <c r="AD179" i="62"/>
  <c r="AD184" i="62"/>
  <c r="AD70" i="62"/>
  <c r="AD69" i="62"/>
  <c r="AD118" i="62"/>
  <c r="AD268" i="62"/>
  <c r="AD236" i="62"/>
  <c r="AD130" i="62"/>
  <c r="AD202" i="62"/>
  <c r="AD239" i="62"/>
  <c r="AD66" i="62"/>
  <c r="AD186" i="62"/>
  <c r="AD58" i="62"/>
  <c r="AD173" i="62"/>
  <c r="AD212" i="62"/>
  <c r="AD218" i="62"/>
  <c r="AD218" i="72"/>
  <c r="AD141" i="72"/>
  <c r="AD58" i="72"/>
  <c r="AD322" i="72"/>
  <c r="AD141" i="62"/>
  <c r="AD130" i="72"/>
  <c r="T262" i="71" l="1"/>
  <c r="T262" i="1"/>
  <c r="T251" i="1"/>
  <c r="T251" i="71"/>
  <c r="T190" i="71"/>
  <c r="T190" i="1"/>
  <c r="T229" i="1"/>
  <c r="T229" i="71"/>
  <c r="T332" i="71"/>
  <c r="T332" i="1"/>
  <c r="T290" i="1"/>
  <c r="T290" i="71"/>
  <c r="T299" i="71"/>
  <c r="T299" i="1"/>
  <c r="T75" i="1"/>
  <c r="T75" i="71"/>
  <c r="T177" i="1"/>
  <c r="T177" i="71"/>
  <c r="T175" i="1"/>
  <c r="T175" i="71"/>
  <c r="T227" i="71"/>
  <c r="T227" i="1"/>
  <c r="T217" i="71"/>
  <c r="T217" i="1"/>
  <c r="T364" i="71"/>
  <c r="T364" i="1"/>
  <c r="T275" i="71"/>
  <c r="T275" i="1"/>
  <c r="T97" i="1"/>
  <c r="T97" i="71"/>
  <c r="T194" i="1"/>
  <c r="T194" i="71"/>
  <c r="T324" i="1"/>
  <c r="T324" i="71"/>
  <c r="T301" i="71"/>
  <c r="T301" i="1"/>
  <c r="T62" i="71"/>
  <c r="T62" i="1"/>
  <c r="T202" i="1"/>
  <c r="T202" i="71"/>
  <c r="T340" i="1"/>
  <c r="T340" i="71"/>
  <c r="T353" i="1"/>
  <c r="T353" i="71"/>
  <c r="T333" i="71"/>
  <c r="T333" i="1"/>
  <c r="T256" i="1"/>
  <c r="T256" i="71"/>
  <c r="T226" i="71"/>
  <c r="T226" i="1"/>
  <c r="T185" i="71"/>
  <c r="T185" i="1"/>
  <c r="T193" i="1"/>
  <c r="T193" i="71"/>
  <c r="T32" i="71"/>
  <c r="T32" i="1"/>
  <c r="T124" i="71"/>
  <c r="T124" i="1"/>
  <c r="T187" i="71"/>
  <c r="T187" i="1"/>
  <c r="T244" i="1"/>
  <c r="T244" i="71"/>
  <c r="T180" i="1"/>
  <c r="T180" i="71"/>
  <c r="T168" i="1"/>
  <c r="T168" i="71"/>
  <c r="T281" i="71"/>
  <c r="T281" i="1"/>
  <c r="T326" i="1"/>
  <c r="T326" i="71"/>
  <c r="T314" i="71"/>
  <c r="T314" i="1"/>
  <c r="T155" i="71"/>
  <c r="T155" i="1"/>
  <c r="T59" i="1"/>
  <c r="T59" i="71"/>
  <c r="T233" i="71"/>
  <c r="T233" i="1"/>
  <c r="T44" i="71"/>
  <c r="T44" i="1"/>
  <c r="T232" i="71"/>
  <c r="T232" i="1"/>
  <c r="T87" i="1"/>
  <c r="T87" i="71"/>
  <c r="T357" i="71"/>
  <c r="T357" i="1"/>
  <c r="T167" i="71"/>
  <c r="T167" i="1"/>
  <c r="T142" i="71"/>
  <c r="T142" i="1"/>
  <c r="T309" i="1"/>
  <c r="T309" i="71"/>
  <c r="T100" i="1"/>
  <c r="T100" i="71"/>
  <c r="T34" i="1"/>
  <c r="T34" i="71"/>
  <c r="T347" i="71"/>
  <c r="T347" i="1"/>
  <c r="T243" i="71"/>
  <c r="T243" i="1"/>
  <c r="T319" i="71"/>
  <c r="T319" i="1"/>
  <c r="T39" i="1"/>
  <c r="T39" i="71"/>
  <c r="T298" i="1"/>
  <c r="T298" i="71"/>
  <c r="T56" i="71"/>
  <c r="T56" i="1"/>
  <c r="T109" i="1"/>
  <c r="T109" i="71"/>
  <c r="T88" i="1"/>
  <c r="T88" i="71"/>
  <c r="T331" i="71"/>
  <c r="T331" i="1"/>
  <c r="T157" i="1"/>
  <c r="T157" i="71"/>
  <c r="T366" i="1"/>
  <c r="T366" i="71"/>
  <c r="T153" i="71"/>
  <c r="T153" i="1"/>
  <c r="T45" i="1"/>
  <c r="T45" i="71"/>
  <c r="T49" i="71"/>
  <c r="T49" i="1"/>
  <c r="T131" i="71"/>
  <c r="T131" i="1"/>
  <c r="T360" i="71"/>
  <c r="T360" i="1"/>
  <c r="T125" i="71"/>
  <c r="T125" i="1"/>
  <c r="T206" i="71"/>
  <c r="T206" i="1"/>
  <c r="T99" i="1"/>
  <c r="T99" i="71"/>
  <c r="T54" i="71"/>
  <c r="T54" i="1"/>
  <c r="T361" i="1"/>
  <c r="T361" i="71"/>
  <c r="T173" i="71"/>
  <c r="T173" i="1"/>
  <c r="T74" i="71"/>
  <c r="T74" i="1"/>
  <c r="T154" i="71"/>
  <c r="T154" i="1"/>
  <c r="T211" i="1"/>
  <c r="T211" i="71"/>
  <c r="T70" i="71"/>
  <c r="T70" i="1"/>
  <c r="T139" i="1"/>
  <c r="T139" i="71"/>
  <c r="T363" i="71"/>
  <c r="T363" i="1"/>
  <c r="T368" i="1"/>
  <c r="T368" i="71"/>
  <c r="T264" i="71"/>
  <c r="T264" i="1"/>
  <c r="T344" i="1"/>
  <c r="T344" i="71"/>
  <c r="T102" i="71"/>
  <c r="T102" i="1"/>
  <c r="T128" i="1"/>
  <c r="T128" i="71"/>
  <c r="T143" i="71"/>
  <c r="T143" i="1"/>
  <c r="T267" i="71"/>
  <c r="T267" i="1"/>
  <c r="T270" i="1"/>
  <c r="T270" i="71"/>
  <c r="T80" i="1"/>
  <c r="T80" i="71"/>
  <c r="T342" i="1"/>
  <c r="T342" i="71"/>
  <c r="T376" i="71"/>
  <c r="T376" i="1"/>
  <c r="T313" i="1"/>
  <c r="T313" i="71"/>
  <c r="T31" i="1"/>
  <c r="T31" i="71"/>
  <c r="T204" i="1"/>
  <c r="T204" i="71"/>
  <c r="T79" i="71"/>
  <c r="T79" i="1"/>
  <c r="T198" i="71"/>
  <c r="T198" i="1"/>
  <c r="T147" i="1"/>
  <c r="T147" i="71"/>
  <c r="T77" i="71"/>
  <c r="T77" i="1"/>
  <c r="T336" i="71"/>
  <c r="T336" i="1"/>
  <c r="T306" i="1"/>
  <c r="T306" i="71"/>
  <c r="T132" i="71"/>
  <c r="T132" i="1"/>
  <c r="T249" i="1"/>
  <c r="T249" i="71"/>
  <c r="T176" i="1"/>
  <c r="T176" i="71"/>
  <c r="T245" i="1"/>
  <c r="T245" i="71"/>
  <c r="T101" i="1"/>
  <c r="T101" i="71"/>
  <c r="T216" i="1"/>
  <c r="T216" i="71"/>
  <c r="T263" i="1"/>
  <c r="T263" i="71"/>
  <c r="T242" i="1"/>
  <c r="T242" i="71"/>
  <c r="T259" i="71"/>
  <c r="T259" i="1"/>
  <c r="T322" i="1"/>
  <c r="T322" i="71"/>
  <c r="T209" i="71"/>
  <c r="T209" i="1"/>
  <c r="T114" i="1"/>
  <c r="T114" i="71"/>
  <c r="T278" i="1"/>
  <c r="T278" i="71"/>
  <c r="T182" i="71"/>
  <c r="T182" i="1"/>
  <c r="T370" i="1"/>
  <c r="T370" i="71"/>
  <c r="T191" i="71"/>
  <c r="T191" i="1"/>
  <c r="T302" i="1"/>
  <c r="T302" i="71"/>
  <c r="T130" i="71"/>
  <c r="T130" i="1"/>
  <c r="T64" i="1"/>
  <c r="T64" i="71"/>
  <c r="T222" i="71"/>
  <c r="T222" i="1"/>
  <c r="T138" i="71"/>
  <c r="T138" i="1"/>
  <c r="T119" i="71"/>
  <c r="T119" i="1"/>
  <c r="T150" i="1"/>
  <c r="T150" i="71"/>
  <c r="T52" i="71"/>
  <c r="T52" i="1"/>
  <c r="T149" i="71"/>
  <c r="T149" i="1"/>
  <c r="T95" i="1"/>
  <c r="T95" i="71"/>
  <c r="T359" i="71"/>
  <c r="T359" i="1"/>
  <c r="T338" i="1"/>
  <c r="T338" i="71"/>
  <c r="T189" i="1"/>
  <c r="T189" i="71"/>
  <c r="T312" i="1"/>
  <c r="T312" i="71"/>
  <c r="T134" i="71"/>
  <c r="T134" i="1"/>
  <c r="T218" i="71"/>
  <c r="T218" i="1"/>
  <c r="T122" i="71"/>
  <c r="T122" i="1"/>
  <c r="T98" i="71"/>
  <c r="T98" i="1"/>
  <c r="T166" i="71"/>
  <c r="T166" i="1"/>
  <c r="T294" i="71"/>
  <c r="T294" i="1"/>
  <c r="T224" i="71"/>
  <c r="T224" i="1"/>
  <c r="T53" i="71"/>
  <c r="T53" i="1"/>
  <c r="T330" i="1"/>
  <c r="T330" i="71"/>
  <c r="T183" i="1"/>
  <c r="T183" i="71"/>
  <c r="T27" i="71"/>
  <c r="T27" i="1"/>
  <c r="T315" i="71"/>
  <c r="T315" i="1"/>
  <c r="T37" i="1"/>
  <c r="T37" i="71"/>
  <c r="T285" i="1"/>
  <c r="T285" i="71"/>
  <c r="T41" i="71"/>
  <c r="T41" i="1"/>
  <c r="T46" i="1"/>
  <c r="T46" i="71"/>
  <c r="T51" i="1"/>
  <c r="T51" i="71"/>
  <c r="T354" i="71"/>
  <c r="T354" i="1"/>
  <c r="T282" i="1"/>
  <c r="T282" i="71"/>
  <c r="T106" i="71"/>
  <c r="T106" i="1"/>
  <c r="T195" i="1"/>
  <c r="T195" i="71"/>
  <c r="T230" i="1"/>
  <c r="T230" i="71"/>
  <c r="T181" i="1"/>
  <c r="T181" i="71"/>
  <c r="T104" i="1"/>
  <c r="T104" i="71"/>
  <c r="T292" i="71"/>
  <c r="T292" i="1"/>
  <c r="T205" i="71"/>
  <c r="T205" i="1"/>
  <c r="T286" i="1"/>
  <c r="T286" i="71"/>
  <c r="T348" i="71"/>
  <c r="T348" i="1"/>
  <c r="T83" i="1"/>
  <c r="T83" i="71"/>
  <c r="T146" i="71"/>
  <c r="T146" i="1"/>
  <c r="T219" i="71"/>
  <c r="T219" i="1"/>
  <c r="T255" i="1"/>
  <c r="T255" i="71"/>
  <c r="T258" i="71"/>
  <c r="T258" i="1"/>
  <c r="T65" i="1"/>
  <c r="T65" i="71"/>
  <c r="T82" i="1"/>
  <c r="T82" i="71"/>
  <c r="T367" i="1"/>
  <c r="T367" i="71"/>
  <c r="T335" i="71"/>
  <c r="T335" i="1"/>
  <c r="U167" i="29"/>
  <c r="U166" i="29"/>
  <c r="U358" i="29"/>
  <c r="U297" i="29"/>
  <c r="U294" i="29"/>
  <c r="U328" i="29"/>
  <c r="U376" i="29"/>
  <c r="U357" i="29"/>
  <c r="U313" i="29"/>
  <c r="U214" i="29"/>
  <c r="U352" i="29"/>
  <c r="U350" i="29"/>
  <c r="U310" i="29"/>
  <c r="U300" i="29"/>
  <c r="U362" i="29"/>
  <c r="U240" i="29"/>
  <c r="U271" i="29"/>
  <c r="U242" i="29"/>
  <c r="U365" i="29"/>
  <c r="U123" i="29"/>
  <c r="U338" i="29"/>
  <c r="U88" i="29"/>
  <c r="U71" i="29"/>
  <c r="U265" i="29"/>
  <c r="U77" i="29"/>
  <c r="U27" i="29"/>
  <c r="U216" i="29"/>
  <c r="U84" i="29"/>
  <c r="U195" i="29"/>
  <c r="U119" i="29"/>
  <c r="U226" i="29"/>
  <c r="U270" i="29"/>
  <c r="U157" i="29"/>
  <c r="U267" i="29"/>
  <c r="U31" i="29"/>
  <c r="U305" i="29"/>
  <c r="U273" i="29"/>
  <c r="U85" i="29"/>
  <c r="U204" i="29"/>
  <c r="U160" i="29"/>
  <c r="U307" i="29"/>
  <c r="U80" i="29"/>
  <c r="U115" i="29"/>
  <c r="U171" i="29"/>
  <c r="U42" i="29"/>
  <c r="U212" i="29"/>
  <c r="U170" i="29"/>
  <c r="U40" i="29"/>
  <c r="U93" i="29"/>
  <c r="U213" i="29"/>
  <c r="U347" i="29"/>
  <c r="U269" i="29"/>
  <c r="U367" i="29"/>
  <c r="U345" i="29"/>
  <c r="U54" i="29"/>
  <c r="U196" i="29"/>
  <c r="U239" i="29"/>
  <c r="U342" i="29"/>
  <c r="U320" i="29"/>
  <c r="U95" i="29"/>
  <c r="U340" i="29"/>
  <c r="U372" i="29"/>
  <c r="U36" i="29"/>
  <c r="U66" i="29"/>
  <c r="U172" i="29"/>
  <c r="U333" i="29"/>
  <c r="U303" i="29"/>
  <c r="U59" i="29"/>
  <c r="U154" i="29"/>
  <c r="U122" i="29"/>
  <c r="U253" i="29"/>
  <c r="U158" i="29"/>
  <c r="U202" i="29"/>
  <c r="U35" i="29"/>
  <c r="U103" i="29"/>
  <c r="U168" i="29"/>
  <c r="U315" i="29"/>
  <c r="U332" i="29"/>
  <c r="U141" i="29"/>
  <c r="U236" i="29"/>
  <c r="U287" i="29"/>
  <c r="U139" i="29"/>
  <c r="U250" i="29"/>
  <c r="U252" i="29"/>
  <c r="U211" i="29"/>
  <c r="U134" i="29"/>
  <c r="U323" i="29"/>
  <c r="U343" i="29"/>
  <c r="U120" i="29"/>
  <c r="U161" i="29"/>
  <c r="U30" i="29"/>
  <c r="U314" i="29"/>
  <c r="U283" i="29"/>
  <c r="U96" i="29"/>
  <c r="U263" i="29"/>
  <c r="U183" i="29"/>
  <c r="U225" i="29"/>
  <c r="U89" i="29"/>
  <c r="U291" i="29"/>
  <c r="U255" i="29"/>
  <c r="U60" i="29"/>
  <c r="U257" i="29"/>
  <c r="U290" i="29"/>
  <c r="U284" i="29"/>
  <c r="U355" i="29"/>
  <c r="U125" i="29"/>
  <c r="U373" i="29"/>
  <c r="U351" i="29"/>
  <c r="U90" i="29"/>
  <c r="U52" i="29"/>
  <c r="U228" i="29"/>
  <c r="U151" i="29"/>
  <c r="U330" i="29"/>
  <c r="U152" i="29"/>
  <c r="U87" i="29"/>
  <c r="U147" i="29"/>
  <c r="U215" i="29"/>
  <c r="U241" i="29"/>
  <c r="U64" i="29"/>
  <c r="U25" i="29"/>
  <c r="U232" i="29"/>
  <c r="U341" i="29"/>
  <c r="U308" i="29"/>
  <c r="U189" i="29"/>
  <c r="U106" i="29"/>
  <c r="U26" i="29"/>
  <c r="U121" i="29"/>
  <c r="U349" i="29"/>
  <c r="U245" i="29"/>
  <c r="U34" i="29"/>
  <c r="U206" i="29"/>
  <c r="U337" i="29"/>
  <c r="U258" i="29"/>
  <c r="U146" i="29"/>
  <c r="U359" i="29"/>
  <c r="U136" i="29"/>
  <c r="U67" i="29"/>
  <c r="U288" i="29"/>
  <c r="U173" i="29"/>
  <c r="U50" i="29"/>
  <c r="U138" i="29"/>
  <c r="U230" i="29"/>
  <c r="U49" i="29"/>
  <c r="U107" i="29"/>
  <c r="U57" i="29"/>
  <c r="U336" i="29"/>
  <c r="U68" i="29"/>
  <c r="U148" i="29"/>
  <c r="U203" i="29"/>
  <c r="U78" i="29"/>
  <c r="U48" i="29"/>
  <c r="U356" i="29"/>
  <c r="U243" i="29"/>
  <c r="U326" i="29"/>
  <c r="U371" i="29"/>
  <c r="U117" i="29"/>
  <c r="U363" i="29"/>
  <c r="U174" i="29"/>
  <c r="U293" i="29"/>
  <c r="U164" i="29"/>
  <c r="U108" i="29"/>
  <c r="U142" i="29"/>
  <c r="U155" i="29"/>
  <c r="U176" i="29"/>
  <c r="U181" i="29"/>
  <c r="U39" i="29"/>
  <c r="U56" i="29"/>
  <c r="U354" i="29"/>
  <c r="U227" i="29"/>
  <c r="U360" i="29"/>
  <c r="U73" i="29"/>
  <c r="U309" i="29"/>
  <c r="U207" i="29"/>
  <c r="U302" i="29"/>
  <c r="U124" i="29"/>
  <c r="U229" i="29"/>
  <c r="U268" i="29"/>
  <c r="U275" i="29"/>
  <c r="U156" i="29"/>
  <c r="U33" i="29"/>
  <c r="U251" i="29"/>
  <c r="U238" i="29"/>
  <c r="U210" i="29"/>
  <c r="U127" i="29"/>
  <c r="U28" i="29"/>
  <c r="U278" i="29"/>
  <c r="U331" i="29"/>
  <c r="U201" i="29"/>
  <c r="U311" i="29"/>
  <c r="U128" i="29"/>
  <c r="U74" i="29"/>
  <c r="U140" i="29"/>
  <c r="U312" i="29"/>
  <c r="U279" i="29"/>
  <c r="U81" i="29"/>
  <c r="U55" i="29"/>
  <c r="U259" i="29"/>
  <c r="U277" i="29"/>
  <c r="U306" i="29"/>
  <c r="U51" i="29"/>
  <c r="U274" i="29"/>
  <c r="U105" i="29"/>
  <c r="U276" i="29"/>
  <c r="U304" i="29"/>
  <c r="U209" i="29"/>
  <c r="U190" i="29"/>
  <c r="U150" i="29"/>
  <c r="U289" i="29"/>
  <c r="U153" i="29"/>
  <c r="U246" i="29"/>
  <c r="U369" i="29"/>
  <c r="U346" i="29"/>
  <c r="U219" i="29"/>
  <c r="U292" i="29"/>
  <c r="U187" i="29"/>
  <c r="U370" i="29"/>
  <c r="U92" i="29"/>
  <c r="U116" i="29"/>
  <c r="U46" i="29"/>
  <c r="U235" i="29"/>
  <c r="U285" i="29"/>
  <c r="U186" i="29"/>
  <c r="U316" i="29"/>
  <c r="U41" i="29"/>
  <c r="U165" i="29"/>
  <c r="U162" i="29"/>
  <c r="U118" i="29"/>
  <c r="U231" i="29"/>
  <c r="U184" i="29"/>
  <c r="U76" i="29"/>
  <c r="U179" i="29"/>
  <c r="U248" i="29"/>
  <c r="U180" i="29"/>
  <c r="U175" i="29"/>
  <c r="U234" i="29"/>
  <c r="U99" i="29"/>
  <c r="U361" i="29"/>
  <c r="U319" i="29"/>
  <c r="U244" i="29"/>
  <c r="U94" i="29"/>
  <c r="U43" i="29"/>
  <c r="U114" i="29"/>
  <c r="U62" i="29"/>
  <c r="U98" i="29"/>
  <c r="U224" i="29"/>
  <c r="U159" i="29"/>
  <c r="U301" i="29"/>
  <c r="U193" i="29"/>
  <c r="U327" i="29"/>
  <c r="U280" i="29"/>
  <c r="U53" i="29"/>
  <c r="U281" i="29"/>
  <c r="U256" i="29"/>
  <c r="U197" i="29"/>
  <c r="U135" i="29"/>
  <c r="U149" i="29"/>
  <c r="U82" i="29"/>
  <c r="U260" i="29"/>
  <c r="U339" i="29"/>
  <c r="U102" i="29"/>
  <c r="U220" i="29"/>
  <c r="U83" i="29"/>
  <c r="U75" i="29"/>
  <c r="U221" i="29"/>
  <c r="U126" i="29"/>
  <c r="U194" i="29"/>
  <c r="U247" i="29"/>
  <c r="U38" i="29"/>
  <c r="U163" i="29"/>
  <c r="U321" i="29"/>
  <c r="U272" i="29"/>
  <c r="U32" i="29"/>
  <c r="U329" i="29"/>
  <c r="U217" i="29"/>
  <c r="U223" i="29"/>
  <c r="U205" i="29"/>
  <c r="U266" i="29"/>
  <c r="U144" i="29"/>
  <c r="U61" i="29"/>
  <c r="U37" i="29"/>
  <c r="U137" i="29"/>
  <c r="U192" i="29"/>
  <c r="U366" i="29"/>
  <c r="U344" i="29"/>
  <c r="U198" i="29"/>
  <c r="U334" i="29"/>
  <c r="U100" i="29"/>
  <c r="U317" i="29"/>
  <c r="U178" i="29"/>
  <c r="U286" i="29"/>
  <c r="U348" i="29"/>
  <c r="U65" i="29"/>
  <c r="U282" i="29"/>
  <c r="U299" i="29"/>
  <c r="U133" i="29"/>
  <c r="U368" i="29"/>
  <c r="U143" i="29"/>
  <c r="U364" i="29"/>
  <c r="U264" i="29"/>
  <c r="U222" i="29"/>
  <c r="U262" i="29"/>
  <c r="U29" i="29"/>
  <c r="U298" i="29"/>
  <c r="U353" i="29"/>
  <c r="U318" i="29"/>
  <c r="U72" i="29"/>
  <c r="U325" i="29"/>
  <c r="U111" i="29"/>
  <c r="U200" i="29"/>
  <c r="U199" i="29"/>
  <c r="U44" i="29"/>
  <c r="U145" i="29"/>
  <c r="U113" i="29"/>
  <c r="U129" i="29"/>
  <c r="U110" i="29"/>
  <c r="U79" i="29"/>
  <c r="U69" i="29"/>
  <c r="U112" i="29"/>
  <c r="U70" i="29"/>
  <c r="U47" i="29"/>
  <c r="U335" i="29"/>
  <c r="U322" i="29"/>
  <c r="U295" i="29"/>
  <c r="U249" i="29"/>
  <c r="U233" i="29"/>
  <c r="U218" i="29"/>
  <c r="U169" i="29"/>
  <c r="U86" i="29"/>
  <c r="U130" i="29"/>
  <c r="U182" i="29"/>
  <c r="U58" i="29"/>
  <c r="U63" i="29"/>
  <c r="U91" i="29"/>
  <c r="U97" i="29"/>
  <c r="U261" i="29"/>
  <c r="U188" i="29"/>
  <c r="U208" i="29"/>
  <c r="U177" i="29"/>
  <c r="U109" i="29"/>
  <c r="U324" i="29"/>
  <c r="U296" i="29"/>
  <c r="U191" i="29"/>
  <c r="U237" i="29"/>
  <c r="U374" i="29"/>
  <c r="U131" i="29"/>
  <c r="U101" i="29"/>
  <c r="U254" i="29"/>
  <c r="U132" i="29"/>
  <c r="U185" i="29"/>
  <c r="U104" i="29"/>
  <c r="U45" i="29"/>
  <c r="T165" i="1"/>
  <c r="T165" i="71"/>
  <c r="T197" i="1"/>
  <c r="T197" i="71"/>
  <c r="T117" i="1"/>
  <c r="T117" i="71"/>
  <c r="T293" i="71"/>
  <c r="T293" i="1"/>
  <c r="T72" i="71"/>
  <c r="T72" i="1"/>
  <c r="T140" i="71"/>
  <c r="T140" i="1"/>
  <c r="T240" i="71"/>
  <c r="T240" i="1"/>
  <c r="T280" i="1"/>
  <c r="T280" i="71"/>
  <c r="T220" i="71"/>
  <c r="T220" i="1"/>
  <c r="T349" i="71"/>
  <c r="T349" i="1"/>
  <c r="T362" i="71"/>
  <c r="T362" i="1"/>
  <c r="T350" i="1"/>
  <c r="T350" i="71"/>
  <c r="T184" i="71"/>
  <c r="T184" i="1"/>
  <c r="T372" i="71"/>
  <c r="T372" i="1"/>
  <c r="T276" i="1"/>
  <c r="T276" i="71"/>
  <c r="T58" i="71"/>
  <c r="T58" i="1"/>
  <c r="T61" i="1"/>
  <c r="T61" i="71"/>
  <c r="T116" i="1"/>
  <c r="T116" i="71"/>
  <c r="T201" i="1"/>
  <c r="T201" i="71"/>
  <c r="T203" i="1"/>
  <c r="T203" i="71"/>
  <c r="T305" i="1"/>
  <c r="T305" i="71"/>
  <c r="T28" i="1"/>
  <c r="T28" i="71"/>
  <c r="T73" i="1"/>
  <c r="T73" i="71"/>
  <c r="T225" i="1"/>
  <c r="T225" i="71"/>
  <c r="T161" i="71"/>
  <c r="T161" i="1"/>
  <c r="T141" i="71"/>
  <c r="T141" i="1"/>
  <c r="T86" i="1"/>
  <c r="T86" i="71"/>
  <c r="T371" i="1"/>
  <c r="T371" i="71"/>
  <c r="T115" i="71"/>
  <c r="T115" i="1"/>
  <c r="T356" i="71"/>
  <c r="T356" i="1"/>
  <c r="T274" i="1"/>
  <c r="T274" i="71"/>
  <c r="T136" i="1"/>
  <c r="T136" i="71"/>
  <c r="T295" i="1"/>
  <c r="T295" i="71"/>
  <c r="T159" i="1"/>
  <c r="T159" i="71"/>
  <c r="T148" i="1"/>
  <c r="T148" i="71"/>
  <c r="T339" i="1"/>
  <c r="T339" i="71"/>
  <c r="T55" i="1"/>
  <c r="T55" i="71"/>
  <c r="T247" i="71"/>
  <c r="T247" i="1"/>
  <c r="T260" i="71"/>
  <c r="T260" i="1"/>
  <c r="T108" i="1"/>
  <c r="T108" i="71"/>
  <c r="T208" i="1"/>
  <c r="T208" i="71"/>
  <c r="T235" i="1"/>
  <c r="T235" i="71"/>
  <c r="T179" i="71"/>
  <c r="T179" i="1"/>
  <c r="T200" i="1"/>
  <c r="T200" i="71"/>
  <c r="T57" i="71"/>
  <c r="T57" i="1"/>
  <c r="T246" i="71"/>
  <c r="T246" i="1"/>
  <c r="T84" i="1"/>
  <c r="T84" i="71"/>
  <c r="T21" i="29"/>
  <c r="T25" i="1"/>
  <c r="T25" i="71"/>
  <c r="T228" i="1"/>
  <c r="T228" i="71"/>
  <c r="T284" i="71"/>
  <c r="T284" i="1"/>
  <c r="T238" i="71"/>
  <c r="T238" i="1"/>
  <c r="T337" i="1"/>
  <c r="T337" i="71"/>
  <c r="T152" i="71"/>
  <c r="T152" i="1"/>
  <c r="T118" i="1"/>
  <c r="T118" i="71"/>
  <c r="T328" i="1"/>
  <c r="T328" i="71"/>
  <c r="T297" i="1"/>
  <c r="T297" i="71"/>
  <c r="S22" i="1"/>
  <c r="T223" i="1"/>
  <c r="T223" i="71"/>
  <c r="T231" i="1"/>
  <c r="T231" i="71"/>
  <c r="T107" i="1"/>
  <c r="T107" i="71"/>
  <c r="T345" i="71"/>
  <c r="T345" i="1"/>
  <c r="T35" i="71"/>
  <c r="T35" i="1"/>
  <c r="T105" i="1"/>
  <c r="T105" i="71"/>
  <c r="T304" i="71"/>
  <c r="T304" i="1"/>
  <c r="T272" i="71"/>
  <c r="T272" i="1"/>
  <c r="T192" i="71"/>
  <c r="T192" i="1"/>
  <c r="T93" i="1"/>
  <c r="T93" i="71"/>
  <c r="T283" i="71"/>
  <c r="T283" i="1"/>
  <c r="T163" i="1"/>
  <c r="T163" i="71"/>
  <c r="T170" i="71"/>
  <c r="T170" i="1"/>
  <c r="T156" i="1"/>
  <c r="T156" i="71"/>
  <c r="T268" i="1"/>
  <c r="T268" i="71"/>
  <c r="T26" i="1"/>
  <c r="T26" i="71"/>
  <c r="T210" i="71"/>
  <c r="T210" i="1"/>
  <c r="T76" i="1"/>
  <c r="T76" i="71"/>
  <c r="T43" i="71"/>
  <c r="T43" i="1"/>
  <c r="T355" i="1"/>
  <c r="T355" i="71"/>
  <c r="T289" i="71"/>
  <c r="T289" i="1"/>
  <c r="T265" i="71"/>
  <c r="T265" i="1"/>
  <c r="T120" i="71"/>
  <c r="T120" i="1"/>
  <c r="T327" i="71"/>
  <c r="T327" i="1"/>
  <c r="T307" i="1"/>
  <c r="T307" i="71"/>
  <c r="T241" i="1"/>
  <c r="T241" i="71"/>
  <c r="T111" i="1"/>
  <c r="T111" i="71"/>
  <c r="T334" i="71"/>
  <c r="T334" i="1"/>
  <c r="T236" i="71"/>
  <c r="T236" i="1"/>
  <c r="T30" i="71"/>
  <c r="T30" i="1"/>
  <c r="T254" i="1"/>
  <c r="T254" i="71"/>
  <c r="T287" i="1"/>
  <c r="T287" i="71"/>
  <c r="T174" i="71"/>
  <c r="T174" i="1"/>
  <c r="T92" i="71"/>
  <c r="T92" i="1"/>
  <c r="T126" i="1"/>
  <c r="T126" i="71"/>
  <c r="T42" i="1"/>
  <c r="T42" i="71"/>
  <c r="T346" i="71"/>
  <c r="T346" i="1"/>
  <c r="T252" i="1"/>
  <c r="T252" i="71"/>
  <c r="T212" i="71"/>
  <c r="T212" i="1"/>
  <c r="T137" i="1"/>
  <c r="T137" i="71"/>
  <c r="T144" i="1"/>
  <c r="T144" i="71"/>
  <c r="T271" i="1"/>
  <c r="T271" i="71"/>
  <c r="T214" i="71"/>
  <c r="T214" i="1"/>
  <c r="T310" i="71"/>
  <c r="T310" i="1"/>
  <c r="T36" i="1"/>
  <c r="T36" i="71"/>
  <c r="T343" i="71"/>
  <c r="T343" i="1"/>
  <c r="T113" i="1"/>
  <c r="T113" i="71"/>
  <c r="T96" i="71"/>
  <c r="T96" i="1"/>
  <c r="T129" i="71"/>
  <c r="T129" i="1"/>
  <c r="T164" i="71"/>
  <c r="T164" i="1"/>
  <c r="T288" i="1"/>
  <c r="T288" i="71"/>
  <c r="T308" i="71"/>
  <c r="T308" i="1"/>
  <c r="T261" i="1"/>
  <c r="T261" i="71"/>
  <c r="T158" i="71"/>
  <c r="T158" i="1"/>
  <c r="T237" i="71"/>
  <c r="T237" i="1"/>
  <c r="T68" i="71"/>
  <c r="T68" i="1"/>
  <c r="T178" i="71"/>
  <c r="T178" i="1"/>
  <c r="T135" i="71"/>
  <c r="T135" i="1"/>
  <c r="T325" i="71"/>
  <c r="T325" i="1"/>
  <c r="T316" i="71"/>
  <c r="T316" i="1"/>
  <c r="T253" i="1"/>
  <c r="T253" i="71"/>
  <c r="T48" i="1"/>
  <c r="T48" i="71"/>
  <c r="T291" i="71"/>
  <c r="T291" i="1"/>
  <c r="T110" i="1"/>
  <c r="T110" i="71"/>
  <c r="T127" i="1"/>
  <c r="T127" i="71"/>
  <c r="T186" i="71"/>
  <c r="T186" i="1"/>
  <c r="T239" i="71"/>
  <c r="T239" i="1"/>
  <c r="T351" i="71"/>
  <c r="T351" i="1"/>
  <c r="T317" i="71"/>
  <c r="T317" i="1"/>
  <c r="T85" i="71"/>
  <c r="T85" i="1"/>
  <c r="T369" i="1"/>
  <c r="T369" i="71"/>
  <c r="T40" i="1"/>
  <c r="T40" i="71"/>
  <c r="T89" i="71"/>
  <c r="T89" i="1"/>
  <c r="T303" i="1"/>
  <c r="T303" i="71"/>
  <c r="T196" i="71"/>
  <c r="T196" i="1"/>
  <c r="T188" i="1"/>
  <c r="T188" i="71"/>
  <c r="T321" i="71"/>
  <c r="T321" i="1"/>
  <c r="T250" i="71"/>
  <c r="T250" i="1"/>
  <c r="T374" i="1"/>
  <c r="T374" i="71"/>
  <c r="T94" i="1"/>
  <c r="T94" i="71"/>
  <c r="T91" i="71"/>
  <c r="T91" i="1"/>
  <c r="T171" i="71"/>
  <c r="T171" i="1"/>
  <c r="T341" i="1"/>
  <c r="T341" i="71"/>
  <c r="T323" i="1"/>
  <c r="T323" i="71"/>
  <c r="T81" i="71"/>
  <c r="T81" i="1"/>
  <c r="T112" i="1"/>
  <c r="T112" i="71"/>
  <c r="T33" i="1"/>
  <c r="T33" i="71"/>
  <c r="T358" i="1"/>
  <c r="T358" i="71"/>
  <c r="S22" i="71"/>
  <c r="T273" i="71"/>
  <c r="T273" i="1"/>
  <c r="T160" i="1"/>
  <c r="T160" i="71"/>
  <c r="T296" i="1"/>
  <c r="T296" i="71"/>
  <c r="T234" i="71"/>
  <c r="T234" i="1"/>
  <c r="T169" i="71"/>
  <c r="T169" i="1"/>
  <c r="T47" i="71"/>
  <c r="T47" i="1"/>
  <c r="T145" i="71"/>
  <c r="T145" i="1"/>
  <c r="T172" i="71"/>
  <c r="T172" i="1"/>
  <c r="T90" i="1"/>
  <c r="T90" i="71"/>
  <c r="T50" i="71"/>
  <c r="T50" i="1"/>
  <c r="T60" i="71"/>
  <c r="T60" i="1"/>
  <c r="T66" i="71"/>
  <c r="T66" i="1"/>
  <c r="T221" i="1"/>
  <c r="T221" i="71"/>
  <c r="T121" i="1"/>
  <c r="T121" i="71"/>
  <c r="T215" i="71"/>
  <c r="T215" i="1"/>
  <c r="T269" i="71"/>
  <c r="T269" i="1"/>
  <c r="T207" i="71"/>
  <c r="T207" i="1"/>
  <c r="T123" i="1"/>
  <c r="T123" i="71"/>
  <c r="T162" i="71"/>
  <c r="T162" i="1"/>
  <c r="T69" i="1"/>
  <c r="T69" i="71"/>
  <c r="T257" i="71"/>
  <c r="T257" i="1"/>
  <c r="T329" i="71"/>
  <c r="T329" i="1"/>
  <c r="T373" i="71"/>
  <c r="T373" i="1"/>
  <c r="T277" i="71"/>
  <c r="T277" i="1"/>
  <c r="T311" i="71"/>
  <c r="T311" i="1"/>
  <c r="T151" i="1"/>
  <c r="T151" i="71"/>
  <c r="T320" i="71"/>
  <c r="T320" i="1"/>
  <c r="T318" i="1"/>
  <c r="T318" i="71"/>
  <c r="T213" i="71"/>
  <c r="T213" i="1"/>
  <c r="T67" i="71"/>
  <c r="T67" i="1"/>
  <c r="T103" i="1"/>
  <c r="T103" i="71"/>
  <c r="T365" i="1"/>
  <c r="T365" i="71"/>
  <c r="T266" i="71"/>
  <c r="T266" i="1"/>
  <c r="T63" i="1"/>
  <c r="T63" i="71"/>
  <c r="T133" i="1"/>
  <c r="T133" i="71"/>
  <c r="T38" i="71"/>
  <c r="T38" i="1"/>
  <c r="T29" i="1"/>
  <c r="T29" i="71"/>
  <c r="T199" i="1"/>
  <c r="T199" i="71"/>
  <c r="T71" i="1"/>
  <c r="T71" i="71"/>
  <c r="T78" i="71"/>
  <c r="T78" i="1"/>
  <c r="T248" i="1"/>
  <c r="T248" i="71"/>
  <c r="T279" i="71"/>
  <c r="T279" i="1"/>
  <c r="T300" i="1"/>
  <c r="T300" i="71"/>
  <c r="T352" i="1"/>
  <c r="T352" i="71"/>
  <c r="Z51" i="21"/>
  <c r="Z45" i="21"/>
  <c r="Z47" i="21"/>
  <c r="Z49" i="21"/>
  <c r="Z46" i="21"/>
  <c r="BF269" i="1"/>
  <c r="BF269" i="71" s="1"/>
  <c r="BF264" i="1"/>
  <c r="BF264" i="71" s="1"/>
  <c r="BF268" i="1"/>
  <c r="BF268" i="71" s="1"/>
  <c r="BF338" i="1"/>
  <c r="BF338" i="71" s="1"/>
  <c r="BF273" i="1"/>
  <c r="BF273" i="71" s="1"/>
  <c r="BF266" i="1"/>
  <c r="BF266" i="71" s="1"/>
  <c r="BF283" i="1"/>
  <c r="BF283" i="71" s="1"/>
  <c r="BF275" i="1"/>
  <c r="BF275" i="71" s="1"/>
  <c r="BF371" i="1"/>
  <c r="BF371" i="71" s="1"/>
  <c r="BF270" i="1"/>
  <c r="BF270" i="71" s="1"/>
  <c r="BF265" i="1"/>
  <c r="BF265" i="71" s="1"/>
  <c r="BF267" i="1"/>
  <c r="BF267" i="71" s="1"/>
  <c r="BF274" i="1"/>
  <c r="BF274" i="71" s="1"/>
  <c r="BF305" i="1"/>
  <c r="BF305" i="71" s="1"/>
  <c r="BF348" i="1"/>
  <c r="BF348" i="71" s="1"/>
  <c r="BF276" i="1"/>
  <c r="BF276" i="71" s="1"/>
  <c r="AB351" i="72"/>
  <c r="Z51" i="73"/>
  <c r="AB246" i="62"/>
  <c r="Z45" i="73"/>
  <c r="AB250" i="72"/>
  <c r="AB250" i="62"/>
  <c r="AB255" i="62"/>
  <c r="Z47" i="73"/>
  <c r="AB244" i="62"/>
  <c r="AB244" i="72"/>
  <c r="Z49" i="73"/>
  <c r="AB318" i="62"/>
  <c r="AB253" i="62"/>
  <c r="AB254" i="62"/>
  <c r="AB254" i="72"/>
  <c r="Z46" i="73"/>
  <c r="BF308" i="1"/>
  <c r="BF308" i="71" s="1"/>
  <c r="BF299" i="1"/>
  <c r="BF299" i="71" s="1"/>
  <c r="BF366" i="1"/>
  <c r="BF366" i="71" s="1"/>
  <c r="BF211" i="1"/>
  <c r="BF211" i="71" s="1"/>
  <c r="BF296" i="1"/>
  <c r="BF296" i="71" s="1"/>
  <c r="BF333" i="1"/>
  <c r="BF333" i="71" s="1"/>
  <c r="BF239" i="1"/>
  <c r="BF239" i="71" s="1"/>
  <c r="BF318" i="1"/>
  <c r="BF318" i="71" s="1"/>
  <c r="BF346" i="1"/>
  <c r="BF346" i="71" s="1"/>
  <c r="BF355" i="1"/>
  <c r="BF355" i="71" s="1"/>
  <c r="BF306" i="1"/>
  <c r="BF306" i="71" s="1"/>
  <c r="BF144" i="1"/>
  <c r="BF144" i="71" s="1"/>
  <c r="BF363" i="1"/>
  <c r="BF363" i="71" s="1"/>
  <c r="BF367" i="1"/>
  <c r="BF367" i="71" s="1"/>
  <c r="BF307" i="1"/>
  <c r="BF307" i="71" s="1"/>
  <c r="BF326" i="1"/>
  <c r="BF326" i="71" s="1"/>
  <c r="BF312" i="1"/>
  <c r="BF312" i="71" s="1"/>
  <c r="BF360" i="1"/>
  <c r="BF360" i="71" s="1"/>
  <c r="BF370" i="1"/>
  <c r="BF370" i="71" s="1"/>
  <c r="BF337" i="1"/>
  <c r="BF337" i="71" s="1"/>
  <c r="BF322" i="1"/>
  <c r="BF322" i="71" s="1"/>
  <c r="BF293" i="1"/>
  <c r="BF293" i="71" s="1"/>
  <c r="BF310" i="1"/>
  <c r="BF310" i="71" s="1"/>
  <c r="BF315" i="1"/>
  <c r="BF315" i="71" s="1"/>
  <c r="BF323" i="1"/>
  <c r="BF323" i="71" s="1"/>
  <c r="BF358" i="1"/>
  <c r="BF358" i="71" s="1"/>
  <c r="BF331" i="1"/>
  <c r="BF331" i="71" s="1"/>
  <c r="BF364" i="1"/>
  <c r="BF364" i="71" s="1"/>
  <c r="BF365" i="1"/>
  <c r="BF365" i="71" s="1"/>
  <c r="BF351" i="1"/>
  <c r="BF351" i="71" s="1"/>
  <c r="BF291" i="1"/>
  <c r="BF291" i="71" s="1"/>
  <c r="BF359" i="1"/>
  <c r="BF359" i="71" s="1"/>
  <c r="BG21" i="1"/>
  <c r="BF304" i="1"/>
  <c r="BF304" i="71" s="1"/>
  <c r="BF356" i="1"/>
  <c r="BF356" i="71" s="1"/>
  <c r="BF345" i="1"/>
  <c r="BF345" i="71" s="1"/>
  <c r="BF292" i="1"/>
  <c r="BF292" i="71" s="1"/>
  <c r="BF354" i="1"/>
  <c r="BF354" i="71" s="1"/>
  <c r="BF209" i="1"/>
  <c r="BF209" i="71" s="1"/>
  <c r="BF352" i="1"/>
  <c r="BF352" i="71" s="1"/>
  <c r="BF353" i="1"/>
  <c r="BF353" i="71" s="1"/>
  <c r="BF214" i="1"/>
  <c r="BF214" i="71" s="1"/>
  <c r="BF335" i="1"/>
  <c r="BF335" i="71" s="1"/>
  <c r="BF297" i="1"/>
  <c r="BF297" i="71" s="1"/>
  <c r="BF316" i="1"/>
  <c r="BF316" i="71" s="1"/>
  <c r="BF328" i="1"/>
  <c r="BF328" i="71" s="1"/>
  <c r="BF357" i="1"/>
  <c r="BF357" i="71" s="1"/>
  <c r="BF302" i="1"/>
  <c r="BF302" i="71" s="1"/>
  <c r="BF200" i="1"/>
  <c r="BF200" i="71" s="1"/>
  <c r="BF118" i="1"/>
  <c r="BF118" i="71" s="1"/>
  <c r="BF329" i="1"/>
  <c r="BF329" i="71" s="1"/>
  <c r="BF325" i="1"/>
  <c r="BF325" i="71" s="1"/>
  <c r="BF317" i="1"/>
  <c r="BF317" i="71" s="1"/>
  <c r="BF290" i="1"/>
  <c r="BF290" i="71" s="1"/>
  <c r="BF372" i="1"/>
  <c r="BF372" i="71" s="1"/>
  <c r="BF336" i="1"/>
  <c r="BF336" i="71" s="1"/>
  <c r="BF324" i="1"/>
  <c r="BF324" i="71" s="1"/>
  <c r="BF300" i="1"/>
  <c r="BF300" i="71" s="1"/>
  <c r="BF376" i="1"/>
  <c r="BF376" i="71" s="1"/>
  <c r="BF314" i="1"/>
  <c r="BF314" i="71" s="1"/>
  <c r="BF320" i="1"/>
  <c r="BF320" i="71" s="1"/>
  <c r="BF350" i="1"/>
  <c r="BF350" i="71" s="1"/>
  <c r="BF334" i="1"/>
  <c r="BF334" i="71" s="1"/>
  <c r="BF295" i="1"/>
  <c r="BF295" i="71" s="1"/>
  <c r="BF321" i="1"/>
  <c r="BF321" i="71" s="1"/>
  <c r="BF347" i="1"/>
  <c r="BF347" i="71" s="1"/>
  <c r="BF309" i="1"/>
  <c r="BF309" i="71" s="1"/>
  <c r="BF301" i="1"/>
  <c r="BF301" i="71" s="1"/>
  <c r="BF349" i="1"/>
  <c r="BF349" i="71" s="1"/>
  <c r="BF330" i="1"/>
  <c r="BF330" i="71" s="1"/>
  <c r="BF311" i="1"/>
  <c r="BF311" i="71" s="1"/>
  <c r="BF298" i="1"/>
  <c r="BF298" i="71" s="1"/>
  <c r="BF368" i="1"/>
  <c r="BF368" i="71" s="1"/>
  <c r="BF313" i="1"/>
  <c r="BF313" i="71" s="1"/>
  <c r="BF369" i="1"/>
  <c r="BF369" i="71" s="1"/>
  <c r="BF344" i="1"/>
  <c r="BF344" i="71" s="1"/>
  <c r="BF175" i="1"/>
  <c r="BF175" i="71" s="1"/>
  <c r="BF332" i="1"/>
  <c r="BF332" i="71" s="1"/>
  <c r="BF362" i="1"/>
  <c r="BF362" i="71" s="1"/>
  <c r="BF167" i="1"/>
  <c r="BF167" i="71" s="1"/>
  <c r="BF319" i="1"/>
  <c r="BF319" i="71" s="1"/>
  <c r="BF327" i="1"/>
  <c r="BF327" i="71" s="1"/>
  <c r="BF361" i="1"/>
  <c r="BF361" i="71" s="1"/>
  <c r="BG21" i="71"/>
  <c r="AC29" i="73"/>
  <c r="AC8" i="21"/>
  <c r="AC34" i="73"/>
  <c r="AC12" i="73"/>
  <c r="AC39" i="73"/>
  <c r="AC43" i="73"/>
  <c r="AC26" i="73"/>
  <c r="AC27" i="73"/>
  <c r="AC11" i="73"/>
  <c r="AC41" i="73"/>
  <c r="AC35" i="73"/>
  <c r="AC10" i="73"/>
  <c r="AC52" i="73"/>
  <c r="AC32" i="73"/>
  <c r="AC40" i="73"/>
  <c r="AC19" i="73"/>
  <c r="AC8" i="73"/>
  <c r="AC37" i="73"/>
  <c r="AC12" i="21"/>
  <c r="AC38" i="73"/>
  <c r="AC20" i="73"/>
  <c r="AC14" i="21"/>
  <c r="AC11" i="21"/>
  <c r="AC14" i="73"/>
  <c r="AC17" i="73"/>
  <c r="AC30" i="73"/>
  <c r="AC31" i="73"/>
  <c r="AC21" i="73"/>
  <c r="AC13" i="21"/>
  <c r="AC42" i="73"/>
  <c r="AC9" i="21"/>
  <c r="AC13" i="73"/>
  <c r="AC24" i="73"/>
  <c r="AC9" i="73"/>
  <c r="AC28" i="73"/>
  <c r="AC15" i="21"/>
  <c r="AC15" i="73"/>
  <c r="AC22" i="73"/>
  <c r="AC25" i="73"/>
  <c r="AC18" i="73"/>
  <c r="AC10" i="21"/>
  <c r="AE354" i="72"/>
  <c r="AE207" i="62"/>
  <c r="AE82" i="62"/>
  <c r="AE188" i="72"/>
  <c r="AE354" i="62"/>
  <c r="AE209" i="62"/>
  <c r="AE223" i="72"/>
  <c r="AE86" i="62"/>
  <c r="AE44" i="72"/>
  <c r="AE86" i="72"/>
  <c r="AE5" i="62"/>
  <c r="AE87" i="62"/>
  <c r="AE235" i="62"/>
  <c r="AE33" i="72"/>
  <c r="AE225" i="62"/>
  <c r="AE33" i="62"/>
  <c r="AE44" i="62"/>
  <c r="AE12" i="72"/>
  <c r="AE65" i="72"/>
  <c r="AE201" i="72"/>
  <c r="AE29" i="62"/>
  <c r="AE65" i="62"/>
  <c r="AE40" i="62"/>
  <c r="AE25" i="62"/>
  <c r="AE81" i="62"/>
  <c r="AE5" i="72"/>
  <c r="AE43" i="62"/>
  <c r="AE12" i="62"/>
  <c r="AE220" i="72"/>
  <c r="AE78" i="62"/>
  <c r="AE110" i="62"/>
  <c r="AE207" i="72"/>
  <c r="AE6" i="62"/>
  <c r="AE223" i="62"/>
  <c r="AE23" i="62"/>
  <c r="AE6" i="72"/>
  <c r="AE209" i="72"/>
  <c r="AE217" i="62"/>
  <c r="AE114" i="62"/>
  <c r="AE188" i="62"/>
  <c r="AE74" i="62"/>
  <c r="AE114" i="72"/>
  <c r="AE110" i="72"/>
  <c r="AE217" i="72"/>
  <c r="AE154" i="72"/>
  <c r="AE87" i="72"/>
  <c r="AE225" i="72"/>
  <c r="AE88" i="62"/>
  <c r="AE29" i="72"/>
  <c r="AE88" i="72"/>
  <c r="AE71" i="62"/>
  <c r="AE154" i="62"/>
  <c r="AE128" i="72"/>
  <c r="AE43" i="72"/>
  <c r="AE97" i="62"/>
  <c r="AE220" i="62"/>
  <c r="AE40" i="72"/>
  <c r="AE128" i="62"/>
  <c r="AE199" i="62"/>
  <c r="AE81" i="72"/>
  <c r="AE201" i="62"/>
  <c r="AE25" i="72"/>
  <c r="AE83" i="62"/>
  <c r="AE51" i="72"/>
  <c r="AE71" i="72"/>
  <c r="AE171" i="62"/>
  <c r="AE27" i="62"/>
  <c r="AE105" i="62"/>
  <c r="AE216" i="62"/>
  <c r="AE52" i="62"/>
  <c r="AE102" i="72"/>
  <c r="AE96" i="62"/>
  <c r="AE208" i="62"/>
  <c r="AE51" i="62"/>
  <c r="AE18" i="62"/>
  <c r="AE64" i="62"/>
  <c r="AE164" i="62"/>
  <c r="AE13" i="62"/>
  <c r="AE165" i="62"/>
  <c r="AE42" i="62"/>
  <c r="AE23" i="72"/>
  <c r="AE172" i="62"/>
  <c r="AE77" i="62"/>
  <c r="AE74" i="72"/>
  <c r="AE49" i="62"/>
  <c r="AE46" i="62"/>
  <c r="AE103" i="62"/>
  <c r="AE82" i="72"/>
  <c r="AE76" i="62"/>
  <c r="AE102" i="62"/>
  <c r="AE59" i="62"/>
  <c r="AE10" i="62"/>
  <c r="AE73" i="62"/>
  <c r="AE36" i="62"/>
  <c r="AE101" i="62"/>
  <c r="AE85" i="62"/>
  <c r="AE20" i="62"/>
  <c r="AE9" i="62"/>
  <c r="AE113" i="62"/>
  <c r="AE50" i="62"/>
  <c r="AE61" i="62"/>
  <c r="AE56" i="62"/>
  <c r="AE80" i="62"/>
  <c r="AE224" i="62"/>
  <c r="AE200" i="62"/>
  <c r="AE104" i="62"/>
  <c r="AE97" i="72"/>
  <c r="AE237" i="62"/>
  <c r="AE83" i="72"/>
  <c r="AE57" i="62"/>
  <c r="AE63" i="62"/>
  <c r="AE199" i="72"/>
  <c r="AE47" i="62"/>
  <c r="AE48" i="62"/>
  <c r="AE41" i="62"/>
  <c r="AE34" i="62"/>
  <c r="AE178" i="62"/>
  <c r="AE78" i="72"/>
  <c r="AE53" i="62"/>
  <c r="AE17" i="62"/>
  <c r="AE54" i="62"/>
  <c r="AE22" i="62"/>
  <c r="AE99" i="62"/>
  <c r="AE170" i="62"/>
  <c r="AE185" i="62"/>
  <c r="AE37" i="62"/>
  <c r="AE7" i="62"/>
  <c r="AE38" i="62"/>
  <c r="AE91" i="62"/>
  <c r="AE39" i="62"/>
  <c r="AE235" i="72"/>
  <c r="AE28" i="62"/>
  <c r="AE16" i="62"/>
  <c r="AE27" i="72"/>
  <c r="AE185" i="72"/>
  <c r="AE107" i="62"/>
  <c r="AE237" i="72"/>
  <c r="AE60" i="62"/>
  <c r="AE21" i="62"/>
  <c r="AE127" i="62"/>
  <c r="AE171" i="72"/>
  <c r="AE200" i="72"/>
  <c r="AE129" i="62"/>
  <c r="AE122" i="62"/>
  <c r="AE10" i="72"/>
  <c r="AE36" i="72"/>
  <c r="AE52" i="72"/>
  <c r="AE49" i="72"/>
  <c r="AE105" i="72"/>
  <c r="AE85" i="72"/>
  <c r="AE96" i="72"/>
  <c r="AE46" i="72"/>
  <c r="AE42" i="72"/>
  <c r="AE224" i="72"/>
  <c r="AE59" i="72"/>
  <c r="AE63" i="72"/>
  <c r="AE57" i="72"/>
  <c r="AE178" i="72"/>
  <c r="AE53" i="72"/>
  <c r="AE28" i="72"/>
  <c r="AE20" i="72"/>
  <c r="AE34" i="72"/>
  <c r="AE165" i="72"/>
  <c r="AE91" i="72"/>
  <c r="AE47" i="72"/>
  <c r="AE7" i="72"/>
  <c r="AE48" i="72"/>
  <c r="AE21" i="72"/>
  <c r="AE56" i="72"/>
  <c r="AE73" i="72"/>
  <c r="AE164" i="72"/>
  <c r="AE50" i="72"/>
  <c r="AE80" i="72"/>
  <c r="AE18" i="72"/>
  <c r="AE9" i="72"/>
  <c r="AE113" i="72"/>
  <c r="AE101" i="72"/>
  <c r="AE37" i="72"/>
  <c r="AE38" i="72"/>
  <c r="AE216" i="72"/>
  <c r="AE172" i="72"/>
  <c r="AE64" i="72"/>
  <c r="AE13" i="72"/>
  <c r="AE103" i="72"/>
  <c r="AE17" i="72"/>
  <c r="AE76" i="72"/>
  <c r="AE77" i="72"/>
  <c r="AE16" i="72"/>
  <c r="AE41" i="72"/>
  <c r="AE61" i="72"/>
  <c r="AE170" i="72"/>
  <c r="AE208" i="72"/>
  <c r="AE39" i="72"/>
  <c r="AE54" i="72"/>
  <c r="AE99" i="72"/>
  <c r="AE104" i="72"/>
  <c r="AE22" i="72"/>
  <c r="AE183" i="62"/>
  <c r="AE62" i="62"/>
  <c r="AC44" i="73"/>
  <c r="AE204" i="62"/>
  <c r="AE150" i="62"/>
  <c r="AE159" i="62"/>
  <c r="AE241" i="62"/>
  <c r="AE241" i="72"/>
  <c r="AE259" i="62"/>
  <c r="AE259" i="72"/>
  <c r="AE266" i="62"/>
  <c r="AC50" i="73"/>
  <c r="AC48" i="73"/>
  <c r="AE159" i="72"/>
  <c r="AE148" i="72"/>
  <c r="AE267" i="62"/>
  <c r="AE148" i="62"/>
  <c r="AE242" i="62"/>
  <c r="AE252" i="62"/>
  <c r="AE242" i="72"/>
  <c r="AE179" i="62"/>
  <c r="AE70" i="62"/>
  <c r="AE184" i="62"/>
  <c r="AE69" i="62"/>
  <c r="AE239" i="62"/>
  <c r="AE130" i="62"/>
  <c r="AE202" i="62"/>
  <c r="AE268" i="62"/>
  <c r="AE236" i="62"/>
  <c r="AE118" i="62"/>
  <c r="AE186" i="62"/>
  <c r="AE218" i="62"/>
  <c r="AE66" i="62"/>
  <c r="AE212" i="62"/>
  <c r="AE173" i="62"/>
  <c r="AE58" i="62"/>
  <c r="AE141" i="62"/>
  <c r="AE322" i="72"/>
  <c r="AE58" i="72"/>
  <c r="AE130" i="72"/>
  <c r="AE218" i="72"/>
  <c r="AE141" i="72"/>
  <c r="V62" i="29" l="1"/>
  <c r="V66" i="29"/>
  <c r="V70" i="29"/>
  <c r="V74" i="29"/>
  <c r="V81" i="29"/>
  <c r="V99" i="29"/>
  <c r="V113" i="29"/>
  <c r="V117" i="29"/>
  <c r="V119" i="29"/>
  <c r="V29" i="29"/>
  <c r="V39" i="29"/>
  <c r="V43" i="29"/>
  <c r="V47" i="29"/>
  <c r="V54" i="29"/>
  <c r="V58" i="29"/>
  <c r="V77" i="29"/>
  <c r="V61" i="29"/>
  <c r="V65" i="29"/>
  <c r="V69" i="29"/>
  <c r="V73" i="29"/>
  <c r="V80" i="29"/>
  <c r="V84" i="29"/>
  <c r="V87" i="29"/>
  <c r="V98" i="29"/>
  <c r="V112" i="29"/>
  <c r="V116" i="29"/>
  <c r="V38" i="29"/>
  <c r="V42" i="29"/>
  <c r="V46" i="29"/>
  <c r="V50" i="29"/>
  <c r="V57" i="29"/>
  <c r="V76" i="29"/>
  <c r="V93" i="29"/>
  <c r="V105" i="29"/>
  <c r="V108" i="29"/>
  <c r="V121" i="29"/>
  <c r="V125" i="29"/>
  <c r="V127" i="29"/>
  <c r="V28" i="29"/>
  <c r="V31" i="29"/>
  <c r="V64" i="29"/>
  <c r="V68" i="29"/>
  <c r="V72" i="29"/>
  <c r="V79" i="29"/>
  <c r="V83" i="29"/>
  <c r="V97" i="29"/>
  <c r="V101" i="29"/>
  <c r="V34" i="29"/>
  <c r="V37" i="29"/>
  <c r="V41" i="29"/>
  <c r="V45" i="29"/>
  <c r="V49" i="29"/>
  <c r="V56" i="29"/>
  <c r="V92" i="29"/>
  <c r="V104" i="29"/>
  <c r="V124" i="29"/>
  <c r="V52" i="29"/>
  <c r="V63" i="29"/>
  <c r="V67" i="29"/>
  <c r="V71" i="29"/>
  <c r="V82" i="29"/>
  <c r="V96" i="29"/>
  <c r="V100" i="29"/>
  <c r="V110" i="29"/>
  <c r="V114" i="29"/>
  <c r="V118" i="29"/>
  <c r="V133" i="29"/>
  <c r="V36" i="29"/>
  <c r="V131" i="29"/>
  <c r="V176" i="29"/>
  <c r="V228" i="29"/>
  <c r="V236" i="29"/>
  <c r="V244" i="29"/>
  <c r="V48" i="29"/>
  <c r="V59" i="29"/>
  <c r="V103" i="29"/>
  <c r="V122" i="29"/>
  <c r="V136" i="29"/>
  <c r="V139" i="29"/>
  <c r="V142" i="29"/>
  <c r="V146" i="29"/>
  <c r="V162" i="29"/>
  <c r="V164" i="29"/>
  <c r="V169" i="29"/>
  <c r="V185" i="29"/>
  <c r="V191" i="29"/>
  <c r="V208" i="29"/>
  <c r="V219" i="29"/>
  <c r="V240" i="29"/>
  <c r="V27" i="29"/>
  <c r="V111" i="29"/>
  <c r="V178" i="29"/>
  <c r="V40" i="29"/>
  <c r="V115" i="29"/>
  <c r="V123" i="29"/>
  <c r="V128" i="29"/>
  <c r="V135" i="29"/>
  <c r="V144" i="29"/>
  <c r="V149" i="29"/>
  <c r="V168" i="29"/>
  <c r="V172" i="29"/>
  <c r="V175" i="29"/>
  <c r="V184" i="29"/>
  <c r="V190" i="29"/>
  <c r="V204" i="29"/>
  <c r="V214" i="29"/>
  <c r="V224" i="29"/>
  <c r="V234" i="29"/>
  <c r="V246" i="29"/>
  <c r="V248" i="29"/>
  <c r="V30" i="29"/>
  <c r="V132" i="29"/>
  <c r="V134" i="29"/>
  <c r="V148" i="29"/>
  <c r="V163" i="29"/>
  <c r="V171" i="29"/>
  <c r="V174" i="29"/>
  <c r="V203" i="29"/>
  <c r="V211" i="29"/>
  <c r="V221" i="29"/>
  <c r="V223" i="29"/>
  <c r="V242" i="29"/>
  <c r="V33" i="29"/>
  <c r="V44" i="29"/>
  <c r="V55" i="29"/>
  <c r="V167" i="29"/>
  <c r="V197" i="29"/>
  <c r="V205" i="29"/>
  <c r="V237" i="29"/>
  <c r="V279" i="29"/>
  <c r="V300" i="29"/>
  <c r="V310" i="29"/>
  <c r="V316" i="29"/>
  <c r="V333" i="29"/>
  <c r="V220" i="29"/>
  <c r="V241" i="29"/>
  <c r="V263" i="29"/>
  <c r="V293" i="29"/>
  <c r="V319" i="29"/>
  <c r="V324" i="29"/>
  <c r="V329" i="29"/>
  <c r="V336" i="29"/>
  <c r="V344" i="29"/>
  <c r="V353" i="29"/>
  <c r="V358" i="29"/>
  <c r="V360" i="29"/>
  <c r="V365" i="29"/>
  <c r="V368" i="29"/>
  <c r="V376" i="29"/>
  <c r="V355" i="29"/>
  <c r="V374" i="29"/>
  <c r="V147" i="29"/>
  <c r="V198" i="29"/>
  <c r="V207" i="29"/>
  <c r="V269" i="29"/>
  <c r="V278" i="29"/>
  <c r="V290" i="29"/>
  <c r="V313" i="29"/>
  <c r="V321" i="29"/>
  <c r="V334" i="29"/>
  <c r="V346" i="29"/>
  <c r="V350" i="29"/>
  <c r="V356" i="29"/>
  <c r="V192" i="29"/>
  <c r="V251" i="29"/>
  <c r="V262" i="29"/>
  <c r="V266" i="29"/>
  <c r="V295" i="29"/>
  <c r="V304" i="29"/>
  <c r="V306" i="29"/>
  <c r="V309" i="29"/>
  <c r="V325" i="29"/>
  <c r="V337" i="29"/>
  <c r="V361" i="29"/>
  <c r="V363" i="29"/>
  <c r="V369" i="29"/>
  <c r="V372" i="29"/>
  <c r="V366" i="29"/>
  <c r="V352" i="29"/>
  <c r="V137" i="29"/>
  <c r="V268" i="29"/>
  <c r="V292" i="29"/>
  <c r="V298" i="29"/>
  <c r="V314" i="29"/>
  <c r="V328" i="29"/>
  <c r="V332" i="29"/>
  <c r="V335" i="29"/>
  <c r="V347" i="29"/>
  <c r="V354" i="29"/>
  <c r="V357" i="29"/>
  <c r="V367" i="29"/>
  <c r="V362" i="29"/>
  <c r="V179" i="29"/>
  <c r="V209" i="29"/>
  <c r="V257" i="29"/>
  <c r="V265" i="29"/>
  <c r="V273" i="29"/>
  <c r="V287" i="29"/>
  <c r="V296" i="29"/>
  <c r="V307" i="29"/>
  <c r="V311" i="29"/>
  <c r="V317" i="29"/>
  <c r="V322" i="29"/>
  <c r="V326" i="29"/>
  <c r="V330" i="29"/>
  <c r="V345" i="29"/>
  <c r="V351" i="29"/>
  <c r="V370" i="29"/>
  <c r="V373" i="29"/>
  <c r="V359" i="29"/>
  <c r="V364" i="29"/>
  <c r="V91" i="29"/>
  <c r="V140" i="29"/>
  <c r="V291" i="29"/>
  <c r="V294" i="29"/>
  <c r="V299" i="29"/>
  <c r="V302" i="29"/>
  <c r="V315" i="29"/>
  <c r="V349" i="29"/>
  <c r="V129" i="29"/>
  <c r="V170" i="29"/>
  <c r="V264" i="29"/>
  <c r="V272" i="29"/>
  <c r="V286" i="29"/>
  <c r="V297" i="29"/>
  <c r="V308" i="29"/>
  <c r="V312" i="29"/>
  <c r="V318" i="29"/>
  <c r="V320" i="29"/>
  <c r="V323" i="29"/>
  <c r="V327" i="29"/>
  <c r="V331" i="29"/>
  <c r="V86" i="29"/>
  <c r="V166" i="29"/>
  <c r="V130" i="29"/>
  <c r="V339" i="29"/>
  <c r="V181" i="29"/>
  <c r="V259" i="29"/>
  <c r="V126" i="29"/>
  <c r="V35" i="29"/>
  <c r="V138" i="29"/>
  <c r="V239" i="29"/>
  <c r="V206" i="29"/>
  <c r="V95" i="29"/>
  <c r="V157" i="29"/>
  <c r="V182" i="29"/>
  <c r="V245" i="29"/>
  <c r="V227" i="29"/>
  <c r="V32" i="29"/>
  <c r="V261" i="29"/>
  <c r="V252" i="29"/>
  <c r="V250" i="29"/>
  <c r="V155" i="29"/>
  <c r="V249" i="29"/>
  <c r="V277" i="29"/>
  <c r="V342" i="29"/>
  <c r="V189" i="29"/>
  <c r="V188" i="29"/>
  <c r="V187" i="29"/>
  <c r="V141" i="29"/>
  <c r="V270" i="29"/>
  <c r="V256" i="29"/>
  <c r="V152" i="29"/>
  <c r="V225" i="29"/>
  <c r="V75" i="29"/>
  <c r="V85" i="29"/>
  <c r="V254" i="29"/>
  <c r="V201" i="29"/>
  <c r="V280" i="29"/>
  <c r="V282" i="29"/>
  <c r="V348" i="29"/>
  <c r="V235" i="29"/>
  <c r="V371" i="29"/>
  <c r="V258" i="29"/>
  <c r="V78" i="29"/>
  <c r="V226" i="29"/>
  <c r="V106" i="29"/>
  <c r="V260" i="29"/>
  <c r="V51" i="29"/>
  <c r="V154" i="29"/>
  <c r="V193" i="29"/>
  <c r="V341" i="29"/>
  <c r="V200" i="29"/>
  <c r="V89" i="29"/>
  <c r="V283" i="29"/>
  <c r="V94" i="29"/>
  <c r="V281" i="29"/>
  <c r="V222" i="29"/>
  <c r="V183" i="29"/>
  <c r="V276" i="29"/>
  <c r="V275" i="29"/>
  <c r="V109" i="29"/>
  <c r="V289" i="29"/>
  <c r="V26" i="29"/>
  <c r="V284" i="29"/>
  <c r="V199" i="29"/>
  <c r="V255" i="29"/>
  <c r="V247" i="29"/>
  <c r="V90" i="29"/>
  <c r="V153" i="29"/>
  <c r="V161" i="29"/>
  <c r="V180" i="29"/>
  <c r="V186" i="29"/>
  <c r="V271" i="29"/>
  <c r="V267" i="29"/>
  <c r="V159" i="29"/>
  <c r="V231" i="29"/>
  <c r="V230" i="29"/>
  <c r="V305" i="29"/>
  <c r="V213" i="29"/>
  <c r="V53" i="29"/>
  <c r="V145" i="29"/>
  <c r="V338" i="29"/>
  <c r="V156" i="29"/>
  <c r="V202" i="29"/>
  <c r="V158" i="29"/>
  <c r="V343" i="29"/>
  <c r="V301" i="29"/>
  <c r="V150" i="29"/>
  <c r="V243" i="29"/>
  <c r="V340" i="29"/>
  <c r="V120" i="29"/>
  <c r="V88" i="29"/>
  <c r="V107" i="29"/>
  <c r="V218" i="29"/>
  <c r="V143" i="29"/>
  <c r="V233" i="29"/>
  <c r="V288" i="29"/>
  <c r="V215" i="29"/>
  <c r="V232" i="29"/>
  <c r="V102" i="29"/>
  <c r="V60" i="29"/>
  <c r="V160" i="29"/>
  <c r="V151" i="29"/>
  <c r="V216" i="29"/>
  <c r="V274" i="29"/>
  <c r="V285" i="29"/>
  <c r="V238" i="29"/>
  <c r="V173" i="29"/>
  <c r="V177" i="29"/>
  <c r="V165" i="29"/>
  <c r="V210" i="29"/>
  <c r="V212" i="29"/>
  <c r="V229" i="29"/>
  <c r="V195" i="29"/>
  <c r="V253" i="29"/>
  <c r="V303" i="29"/>
  <c r="V217" i="29"/>
  <c r="V194" i="29"/>
  <c r="V196" i="29"/>
  <c r="U131" i="71"/>
  <c r="U131" i="1"/>
  <c r="U208" i="1"/>
  <c r="U208" i="71"/>
  <c r="U130" i="71"/>
  <c r="U130" i="1"/>
  <c r="U335" i="71"/>
  <c r="U335" i="1"/>
  <c r="U113" i="1"/>
  <c r="U113" i="71"/>
  <c r="U318" i="71"/>
  <c r="U318" i="1"/>
  <c r="U143" i="71"/>
  <c r="U143" i="1"/>
  <c r="U178" i="71"/>
  <c r="U178" i="1"/>
  <c r="U137" i="71"/>
  <c r="U137" i="1"/>
  <c r="U329" i="71"/>
  <c r="U329" i="1"/>
  <c r="U126" i="1"/>
  <c r="U126" i="71"/>
  <c r="U82" i="1"/>
  <c r="U82" i="71"/>
  <c r="U327" i="71"/>
  <c r="U327" i="1"/>
  <c r="U43" i="1"/>
  <c r="U43" i="71"/>
  <c r="U180" i="71"/>
  <c r="U180" i="1"/>
  <c r="U162" i="1"/>
  <c r="U162" i="71"/>
  <c r="U116" i="1"/>
  <c r="U116" i="71"/>
  <c r="U246" i="71"/>
  <c r="U246" i="1"/>
  <c r="U105" i="1"/>
  <c r="U105" i="71"/>
  <c r="U279" i="71"/>
  <c r="U279" i="1"/>
  <c r="U278" i="71"/>
  <c r="U278" i="1"/>
  <c r="U275" i="1"/>
  <c r="U275" i="71"/>
  <c r="U360" i="1"/>
  <c r="U360" i="71"/>
  <c r="U142" i="71"/>
  <c r="U142" i="1"/>
  <c r="U326" i="71"/>
  <c r="U326" i="1"/>
  <c r="U336" i="71"/>
  <c r="U336" i="1"/>
  <c r="U288" i="1"/>
  <c r="U288" i="71"/>
  <c r="U34" i="1"/>
  <c r="U34" i="71"/>
  <c r="U341" i="1"/>
  <c r="U341" i="71"/>
  <c r="U152" i="1"/>
  <c r="U152" i="71"/>
  <c r="U125" i="71"/>
  <c r="U125" i="1"/>
  <c r="U89" i="1"/>
  <c r="U89" i="71"/>
  <c r="U161" i="71"/>
  <c r="U161" i="1"/>
  <c r="U139" i="1"/>
  <c r="U139" i="71"/>
  <c r="U35" i="1"/>
  <c r="U35" i="71"/>
  <c r="U333" i="71"/>
  <c r="U333" i="1"/>
  <c r="U342" i="1"/>
  <c r="U342" i="71"/>
  <c r="U213" i="71"/>
  <c r="U213" i="1"/>
  <c r="U80" i="1"/>
  <c r="U80" i="71"/>
  <c r="U267" i="71"/>
  <c r="U267" i="1"/>
  <c r="U27" i="1"/>
  <c r="U27" i="71"/>
  <c r="U242" i="1"/>
  <c r="U242" i="71"/>
  <c r="U214" i="71"/>
  <c r="U214" i="1"/>
  <c r="U166" i="1"/>
  <c r="U166" i="71"/>
  <c r="T22" i="71"/>
  <c r="U374" i="71"/>
  <c r="U374" i="1"/>
  <c r="U188" i="71"/>
  <c r="U188" i="1"/>
  <c r="U86" i="71"/>
  <c r="U86" i="1"/>
  <c r="U47" i="1"/>
  <c r="U47" i="71"/>
  <c r="U145" i="1"/>
  <c r="U145" i="71"/>
  <c r="U353" i="71"/>
  <c r="U353" i="1"/>
  <c r="U368" i="71"/>
  <c r="U368" i="1"/>
  <c r="U317" i="1"/>
  <c r="U317" i="71"/>
  <c r="U37" i="1"/>
  <c r="U37" i="71"/>
  <c r="U32" i="1"/>
  <c r="U32" i="71"/>
  <c r="U221" i="71"/>
  <c r="U221" i="1"/>
  <c r="U149" i="1"/>
  <c r="U149" i="71"/>
  <c r="U193" i="71"/>
  <c r="U193" i="1"/>
  <c r="U94" i="71"/>
  <c r="U94" i="1"/>
  <c r="U248" i="71"/>
  <c r="U248" i="1"/>
  <c r="U165" i="71"/>
  <c r="U165" i="1"/>
  <c r="U92" i="71"/>
  <c r="U92" i="1"/>
  <c r="U153" i="1"/>
  <c r="U153" i="71"/>
  <c r="U274" i="1"/>
  <c r="U274" i="71"/>
  <c r="U312" i="71"/>
  <c r="U312" i="1"/>
  <c r="U28" i="71"/>
  <c r="U28" i="1"/>
  <c r="U268" i="71"/>
  <c r="U268" i="1"/>
  <c r="U227" i="1"/>
  <c r="U227" i="71"/>
  <c r="U108" i="71"/>
  <c r="U108" i="1"/>
  <c r="U243" i="1"/>
  <c r="U243" i="71"/>
  <c r="U57" i="1"/>
  <c r="U57" i="71"/>
  <c r="U67" i="1"/>
  <c r="U67" i="71"/>
  <c r="U245" i="1"/>
  <c r="U245" i="71"/>
  <c r="U232" i="1"/>
  <c r="U232" i="71"/>
  <c r="U330" i="71"/>
  <c r="U330" i="1"/>
  <c r="U355" i="1"/>
  <c r="U355" i="71"/>
  <c r="U225" i="71"/>
  <c r="U225" i="1"/>
  <c r="U120" i="1"/>
  <c r="U120" i="71"/>
  <c r="U287" i="71"/>
  <c r="U287" i="1"/>
  <c r="U202" i="71"/>
  <c r="U202" i="1"/>
  <c r="U172" i="71"/>
  <c r="U172" i="1"/>
  <c r="U239" i="1"/>
  <c r="U239" i="71"/>
  <c r="U93" i="1"/>
  <c r="U93" i="71"/>
  <c r="U307" i="71"/>
  <c r="U307" i="1"/>
  <c r="U157" i="71"/>
  <c r="U157" i="1"/>
  <c r="U77" i="71"/>
  <c r="U77" i="1"/>
  <c r="U271" i="1"/>
  <c r="U271" i="71"/>
  <c r="U313" i="1"/>
  <c r="U313" i="71"/>
  <c r="U167" i="71"/>
  <c r="U167" i="1"/>
  <c r="T22" i="1"/>
  <c r="U45" i="1"/>
  <c r="U45" i="71"/>
  <c r="U237" i="1"/>
  <c r="U237" i="71"/>
  <c r="U261" i="71"/>
  <c r="U261" i="1"/>
  <c r="U169" i="1"/>
  <c r="U169" i="71"/>
  <c r="U70" i="1"/>
  <c r="U70" i="71"/>
  <c r="U44" i="1"/>
  <c r="U44" i="71"/>
  <c r="U298" i="71"/>
  <c r="U298" i="1"/>
  <c r="U133" i="71"/>
  <c r="U133" i="1"/>
  <c r="U100" i="71"/>
  <c r="U100" i="1"/>
  <c r="U61" i="71"/>
  <c r="U61" i="1"/>
  <c r="U272" i="71"/>
  <c r="U272" i="1"/>
  <c r="U75" i="1"/>
  <c r="U75" i="71"/>
  <c r="U135" i="1"/>
  <c r="U135" i="71"/>
  <c r="U301" i="1"/>
  <c r="U301" i="71"/>
  <c r="U244" i="1"/>
  <c r="U244" i="71"/>
  <c r="U179" i="71"/>
  <c r="U179" i="1"/>
  <c r="U41" i="1"/>
  <c r="U41" i="71"/>
  <c r="U370" i="1"/>
  <c r="U370" i="71"/>
  <c r="U289" i="1"/>
  <c r="U289" i="71"/>
  <c r="U51" i="71"/>
  <c r="U51" i="1"/>
  <c r="U140" i="71"/>
  <c r="U140" i="1"/>
  <c r="U127" i="1"/>
  <c r="U127" i="71"/>
  <c r="U229" i="1"/>
  <c r="U229" i="71"/>
  <c r="U354" i="1"/>
  <c r="U354" i="71"/>
  <c r="U164" i="71"/>
  <c r="U164" i="1"/>
  <c r="U356" i="71"/>
  <c r="U356" i="1"/>
  <c r="U107" i="71"/>
  <c r="U107" i="1"/>
  <c r="U136" i="71"/>
  <c r="U136" i="1"/>
  <c r="U349" i="71"/>
  <c r="U349" i="1"/>
  <c r="U21" i="29"/>
  <c r="U25" i="71"/>
  <c r="U25" i="1"/>
  <c r="U151" i="1"/>
  <c r="U151" i="71"/>
  <c r="U284" i="71"/>
  <c r="U284" i="1"/>
  <c r="U183" i="1"/>
  <c r="U183" i="71"/>
  <c r="U343" i="1"/>
  <c r="U343" i="71"/>
  <c r="U236" i="1"/>
  <c r="U236" i="71"/>
  <c r="U158" i="1"/>
  <c r="U158" i="71"/>
  <c r="U66" i="71"/>
  <c r="U66" i="1"/>
  <c r="U196" i="71"/>
  <c r="U196" i="1"/>
  <c r="U40" i="71"/>
  <c r="U40" i="1"/>
  <c r="U160" i="1"/>
  <c r="U160" i="71"/>
  <c r="U270" i="1"/>
  <c r="U270" i="71"/>
  <c r="U265" i="71"/>
  <c r="U265" i="1"/>
  <c r="U240" i="1"/>
  <c r="U240" i="71"/>
  <c r="U357" i="1"/>
  <c r="U357" i="71"/>
  <c r="U104" i="71"/>
  <c r="U104" i="1"/>
  <c r="U191" i="71"/>
  <c r="U191" i="1"/>
  <c r="U97" i="1"/>
  <c r="U97" i="71"/>
  <c r="U218" i="71"/>
  <c r="U218" i="1"/>
  <c r="U112" i="1"/>
  <c r="U112" i="71"/>
  <c r="U199" i="71"/>
  <c r="U199" i="1"/>
  <c r="U29" i="1"/>
  <c r="U29" i="71"/>
  <c r="U299" i="71"/>
  <c r="U299" i="1"/>
  <c r="U334" i="71"/>
  <c r="U334" i="1"/>
  <c r="U144" i="1"/>
  <c r="U144" i="71"/>
  <c r="U321" i="71"/>
  <c r="U321" i="1"/>
  <c r="U83" i="1"/>
  <c r="U83" i="71"/>
  <c r="U197" i="1"/>
  <c r="U197" i="71"/>
  <c r="U159" i="71"/>
  <c r="U159" i="1"/>
  <c r="U319" i="1"/>
  <c r="U319" i="71"/>
  <c r="U76" i="71"/>
  <c r="U76" i="1"/>
  <c r="U316" i="71"/>
  <c r="U316" i="1"/>
  <c r="U187" i="1"/>
  <c r="U187" i="71"/>
  <c r="U150" i="71"/>
  <c r="U150" i="1"/>
  <c r="U306" i="71"/>
  <c r="U306" i="1"/>
  <c r="U74" i="1"/>
  <c r="U74" i="71"/>
  <c r="U210" i="1"/>
  <c r="U210" i="71"/>
  <c r="U124" i="1"/>
  <c r="U124" i="71"/>
  <c r="U56" i="1"/>
  <c r="U56" i="71"/>
  <c r="U293" i="71"/>
  <c r="U293" i="1"/>
  <c r="U48" i="1"/>
  <c r="U48" i="71"/>
  <c r="U49" i="71"/>
  <c r="U49" i="1"/>
  <c r="U359" i="71"/>
  <c r="U359" i="1"/>
  <c r="U121" i="1"/>
  <c r="U121" i="71"/>
  <c r="U64" i="1"/>
  <c r="U64" i="71"/>
  <c r="U228" i="1"/>
  <c r="U228" i="71"/>
  <c r="U290" i="1"/>
  <c r="U290" i="71"/>
  <c r="U263" i="1"/>
  <c r="U263" i="71"/>
  <c r="U323" i="1"/>
  <c r="U323" i="71"/>
  <c r="U141" i="1"/>
  <c r="U141" i="71"/>
  <c r="U253" i="71"/>
  <c r="U253" i="1"/>
  <c r="U36" i="1"/>
  <c r="U36" i="71"/>
  <c r="U54" i="71"/>
  <c r="U54" i="1"/>
  <c r="U170" i="71"/>
  <c r="U170" i="1"/>
  <c r="U204" i="1"/>
  <c r="U204" i="71"/>
  <c r="U226" i="1"/>
  <c r="U226" i="71"/>
  <c r="U71" i="1"/>
  <c r="U71" i="71"/>
  <c r="U362" i="71"/>
  <c r="U362" i="1"/>
  <c r="U376" i="1"/>
  <c r="U376" i="71"/>
  <c r="U185" i="1"/>
  <c r="U185" i="71"/>
  <c r="U296" i="71"/>
  <c r="U296" i="1"/>
  <c r="U91" i="1"/>
  <c r="U91" i="71"/>
  <c r="U233" i="71"/>
  <c r="U233" i="1"/>
  <c r="U69" i="71"/>
  <c r="U69" i="1"/>
  <c r="U200" i="1"/>
  <c r="U200" i="71"/>
  <c r="U262" i="71"/>
  <c r="U262" i="1"/>
  <c r="U282" i="71"/>
  <c r="U282" i="1"/>
  <c r="U198" i="1"/>
  <c r="U198" i="71"/>
  <c r="U266" i="1"/>
  <c r="U266" i="71"/>
  <c r="U163" i="1"/>
  <c r="U163" i="71"/>
  <c r="U220" i="1"/>
  <c r="U220" i="71"/>
  <c r="U256" i="1"/>
  <c r="U256" i="71"/>
  <c r="U224" i="1"/>
  <c r="U224" i="71"/>
  <c r="U361" i="1"/>
  <c r="U361" i="71"/>
  <c r="U184" i="71"/>
  <c r="U184" i="1"/>
  <c r="U186" i="1"/>
  <c r="U186" i="71"/>
  <c r="U292" i="71"/>
  <c r="U292" i="1"/>
  <c r="U190" i="71"/>
  <c r="U190" i="1"/>
  <c r="U277" i="1"/>
  <c r="U277" i="71"/>
  <c r="U128" i="71"/>
  <c r="U128" i="1"/>
  <c r="U238" i="71"/>
  <c r="U238" i="1"/>
  <c r="U302" i="1"/>
  <c r="U302" i="71"/>
  <c r="U39" i="1"/>
  <c r="U39" i="71"/>
  <c r="U174" i="1"/>
  <c r="U174" i="71"/>
  <c r="U78" i="1"/>
  <c r="U78" i="71"/>
  <c r="U230" i="1"/>
  <c r="U230" i="71"/>
  <c r="U146" i="71"/>
  <c r="U146" i="1"/>
  <c r="U26" i="1"/>
  <c r="U26" i="71"/>
  <c r="U241" i="1"/>
  <c r="U241" i="71"/>
  <c r="U52" i="71"/>
  <c r="U52" i="1"/>
  <c r="U257" i="71"/>
  <c r="U257" i="1"/>
  <c r="U96" i="71"/>
  <c r="U96" i="1"/>
  <c r="U134" i="71"/>
  <c r="U134" i="1"/>
  <c r="U332" i="1"/>
  <c r="U332" i="71"/>
  <c r="U122" i="71"/>
  <c r="U122" i="1"/>
  <c r="U372" i="71"/>
  <c r="U372" i="1"/>
  <c r="U345" i="1"/>
  <c r="U345" i="71"/>
  <c r="U212" i="71"/>
  <c r="U212" i="1"/>
  <c r="U85" i="1"/>
  <c r="U85" i="71"/>
  <c r="U119" i="1"/>
  <c r="U119" i="71"/>
  <c r="U88" i="71"/>
  <c r="U88" i="1"/>
  <c r="U300" i="1"/>
  <c r="U300" i="71"/>
  <c r="U328" i="1"/>
  <c r="U328" i="71"/>
  <c r="U132" i="71"/>
  <c r="U132" i="1"/>
  <c r="U324" i="1"/>
  <c r="U324" i="71"/>
  <c r="U63" i="71"/>
  <c r="U63" i="1"/>
  <c r="U249" i="71"/>
  <c r="U249" i="1"/>
  <c r="U79" i="71"/>
  <c r="U79" i="1"/>
  <c r="U111" i="71"/>
  <c r="U111" i="1"/>
  <c r="U222" i="71"/>
  <c r="U222" i="1"/>
  <c r="U65" i="1"/>
  <c r="U65" i="71"/>
  <c r="U344" i="71"/>
  <c r="U344" i="1"/>
  <c r="U205" i="1"/>
  <c r="U205" i="71"/>
  <c r="U38" i="71"/>
  <c r="U38" i="1"/>
  <c r="U102" i="71"/>
  <c r="U102" i="1"/>
  <c r="U281" i="1"/>
  <c r="U281" i="71"/>
  <c r="U98" i="71"/>
  <c r="U98" i="1"/>
  <c r="U99" i="1"/>
  <c r="U99" i="71"/>
  <c r="U231" i="1"/>
  <c r="U231" i="71"/>
  <c r="U285" i="71"/>
  <c r="U285" i="1"/>
  <c r="U219" i="1"/>
  <c r="U219" i="71"/>
  <c r="U209" i="71"/>
  <c r="U209" i="1"/>
  <c r="U259" i="71"/>
  <c r="U259" i="1"/>
  <c r="U311" i="71"/>
  <c r="U311" i="1"/>
  <c r="U251" i="71"/>
  <c r="U251" i="1"/>
  <c r="U207" i="1"/>
  <c r="U207" i="71"/>
  <c r="U181" i="1"/>
  <c r="U181" i="71"/>
  <c r="U363" i="71"/>
  <c r="U363" i="1"/>
  <c r="U203" i="71"/>
  <c r="U203" i="1"/>
  <c r="U138" i="1"/>
  <c r="U138" i="71"/>
  <c r="U258" i="1"/>
  <c r="U258" i="71"/>
  <c r="U106" i="1"/>
  <c r="U106" i="71"/>
  <c r="U215" i="71"/>
  <c r="U215" i="1"/>
  <c r="U90" i="1"/>
  <c r="U90" i="71"/>
  <c r="U60" i="1"/>
  <c r="U60" i="71"/>
  <c r="U283" i="71"/>
  <c r="U283" i="1"/>
  <c r="U211" i="71"/>
  <c r="U211" i="1"/>
  <c r="U315" i="71"/>
  <c r="U315" i="1"/>
  <c r="U154" i="71"/>
  <c r="U154" i="1"/>
  <c r="U340" i="1"/>
  <c r="U340" i="71"/>
  <c r="U367" i="1"/>
  <c r="U367" i="71"/>
  <c r="U42" i="71"/>
  <c r="U42" i="1"/>
  <c r="U273" i="71"/>
  <c r="U273" i="1"/>
  <c r="U195" i="71"/>
  <c r="U195" i="1"/>
  <c r="U338" i="1"/>
  <c r="U338" i="71"/>
  <c r="U310" i="71"/>
  <c r="U310" i="1"/>
  <c r="U294" i="1"/>
  <c r="U294" i="71"/>
  <c r="U254" i="71"/>
  <c r="U254" i="1"/>
  <c r="U109" i="71"/>
  <c r="U109" i="1"/>
  <c r="U58" i="1"/>
  <c r="U58" i="71"/>
  <c r="U295" i="1"/>
  <c r="U295" i="71"/>
  <c r="U110" i="71"/>
  <c r="U110" i="1"/>
  <c r="U325" i="1"/>
  <c r="U325" i="71"/>
  <c r="U264" i="71"/>
  <c r="U264" i="1"/>
  <c r="U348" i="1"/>
  <c r="U348" i="71"/>
  <c r="U366" i="1"/>
  <c r="U366" i="71"/>
  <c r="U223" i="71"/>
  <c r="U223" i="1"/>
  <c r="U247" i="1"/>
  <c r="U247" i="71"/>
  <c r="U339" i="1"/>
  <c r="U339" i="71"/>
  <c r="U53" i="1"/>
  <c r="U53" i="71"/>
  <c r="U62" i="71"/>
  <c r="U62" i="1"/>
  <c r="U234" i="1"/>
  <c r="U234" i="71"/>
  <c r="U118" i="71"/>
  <c r="U118" i="1"/>
  <c r="U235" i="1"/>
  <c r="U235" i="71"/>
  <c r="U346" i="71"/>
  <c r="U346" i="1"/>
  <c r="U304" i="71"/>
  <c r="U304" i="1"/>
  <c r="U55" i="71"/>
  <c r="U55" i="1"/>
  <c r="U201" i="1"/>
  <c r="U201" i="71"/>
  <c r="U33" i="1"/>
  <c r="U33" i="71"/>
  <c r="U309" i="71"/>
  <c r="U309" i="1"/>
  <c r="U176" i="71"/>
  <c r="U176" i="1"/>
  <c r="U117" i="71"/>
  <c r="U117" i="1"/>
  <c r="U148" i="1"/>
  <c r="U148" i="71"/>
  <c r="U50" i="1"/>
  <c r="U50" i="71"/>
  <c r="U337" i="71"/>
  <c r="U337" i="1"/>
  <c r="U189" i="1"/>
  <c r="U189" i="71"/>
  <c r="U147" i="1"/>
  <c r="U147" i="71"/>
  <c r="U351" i="71"/>
  <c r="U351" i="1"/>
  <c r="U255" i="1"/>
  <c r="U255" i="71"/>
  <c r="U314" i="1"/>
  <c r="U314" i="71"/>
  <c r="U252" i="1"/>
  <c r="U252" i="71"/>
  <c r="U168" i="1"/>
  <c r="U168" i="71"/>
  <c r="U59" i="71"/>
  <c r="U59" i="1"/>
  <c r="U95" i="71"/>
  <c r="U95" i="1"/>
  <c r="U269" i="1"/>
  <c r="U269" i="71"/>
  <c r="U171" i="71"/>
  <c r="U171" i="1"/>
  <c r="U305" i="1"/>
  <c r="U305" i="71"/>
  <c r="U84" i="1"/>
  <c r="U84" i="71"/>
  <c r="U123" i="1"/>
  <c r="U123" i="71"/>
  <c r="U350" i="1"/>
  <c r="U350" i="71"/>
  <c r="U297" i="1"/>
  <c r="U297" i="71"/>
  <c r="U101" i="1"/>
  <c r="U101" i="71"/>
  <c r="U177" i="71"/>
  <c r="U177" i="1"/>
  <c r="U182" i="71"/>
  <c r="U182" i="1"/>
  <c r="U322" i="1"/>
  <c r="U322" i="71"/>
  <c r="U129" i="1"/>
  <c r="U129" i="71"/>
  <c r="U72" i="1"/>
  <c r="U72" i="71"/>
  <c r="U364" i="1"/>
  <c r="U364" i="71"/>
  <c r="U286" i="71"/>
  <c r="U286" i="1"/>
  <c r="U192" i="1"/>
  <c r="U192" i="71"/>
  <c r="U217" i="71"/>
  <c r="U217" i="1"/>
  <c r="U194" i="71"/>
  <c r="U194" i="1"/>
  <c r="U260" i="1"/>
  <c r="U260" i="71"/>
  <c r="U280" i="71"/>
  <c r="U280" i="1"/>
  <c r="U114" i="71"/>
  <c r="U114" i="1"/>
  <c r="U175" i="1"/>
  <c r="U175" i="71"/>
  <c r="U46" i="71"/>
  <c r="U46" i="1"/>
  <c r="U369" i="71"/>
  <c r="U369" i="1"/>
  <c r="U276" i="71"/>
  <c r="U276" i="1"/>
  <c r="U81" i="1"/>
  <c r="U81" i="71"/>
  <c r="U331" i="1"/>
  <c r="U331" i="71"/>
  <c r="U156" i="71"/>
  <c r="U156" i="1"/>
  <c r="U73" i="71"/>
  <c r="U73" i="1"/>
  <c r="U155" i="71"/>
  <c r="U155" i="1"/>
  <c r="U371" i="1"/>
  <c r="U371" i="71"/>
  <c r="U68" i="1"/>
  <c r="U68" i="71"/>
  <c r="U173" i="1"/>
  <c r="U173" i="71"/>
  <c r="U206" i="1"/>
  <c r="U206" i="71"/>
  <c r="U308" i="1"/>
  <c r="U308" i="71"/>
  <c r="U87" i="71"/>
  <c r="U87" i="1"/>
  <c r="U373" i="71"/>
  <c r="U373" i="1"/>
  <c r="U291" i="71"/>
  <c r="U291" i="1"/>
  <c r="U30" i="1"/>
  <c r="U30" i="71"/>
  <c r="U250" i="1"/>
  <c r="U250" i="71"/>
  <c r="U103" i="1"/>
  <c r="U103" i="71"/>
  <c r="U303" i="71"/>
  <c r="U303" i="1"/>
  <c r="U320" i="71"/>
  <c r="U320" i="1"/>
  <c r="U347" i="1"/>
  <c r="U347" i="71"/>
  <c r="U115" i="1"/>
  <c r="U115" i="71"/>
  <c r="U31" i="1"/>
  <c r="U31" i="71"/>
  <c r="U216" i="1"/>
  <c r="U216" i="71"/>
  <c r="U365" i="1"/>
  <c r="U365" i="71"/>
  <c r="U352" i="71"/>
  <c r="U352" i="1"/>
  <c r="U358" i="1"/>
  <c r="U358" i="71"/>
  <c r="AA46" i="21"/>
  <c r="AA49" i="21"/>
  <c r="AA45" i="21"/>
  <c r="AA51" i="21"/>
  <c r="AA47" i="21"/>
  <c r="AC255" i="62"/>
  <c r="AA47" i="73"/>
  <c r="BG371" i="1"/>
  <c r="BG371" i="71" s="1"/>
  <c r="BG270" i="1"/>
  <c r="BG270" i="71" s="1"/>
  <c r="BG338" i="1"/>
  <c r="BG338" i="71" s="1"/>
  <c r="BG264" i="1"/>
  <c r="BG264" i="71" s="1"/>
  <c r="BG283" i="1"/>
  <c r="BG283" i="71" s="1"/>
  <c r="BG348" i="1"/>
  <c r="BG348" i="71" s="1"/>
  <c r="BG267" i="1"/>
  <c r="BG267" i="71" s="1"/>
  <c r="BG305" i="1"/>
  <c r="BG305" i="71" s="1"/>
  <c r="BG274" i="1"/>
  <c r="BG274" i="71" s="1"/>
  <c r="BG273" i="1"/>
  <c r="BG273" i="71" s="1"/>
  <c r="BG275" i="1"/>
  <c r="BG275" i="71" s="1"/>
  <c r="BG268" i="1"/>
  <c r="BG268" i="71" s="1"/>
  <c r="BG276" i="1"/>
  <c r="BG276" i="71" s="1"/>
  <c r="BG269" i="1"/>
  <c r="BG269" i="71" s="1"/>
  <c r="BG266" i="1"/>
  <c r="BG266" i="71" s="1"/>
  <c r="BG265" i="1"/>
  <c r="BG265" i="71" s="1"/>
  <c r="AC246" i="62"/>
  <c r="AC254" i="62"/>
  <c r="AA46" i="73"/>
  <c r="AC254" i="72"/>
  <c r="AC253" i="62"/>
  <c r="AA49" i="73"/>
  <c r="AC318" i="62"/>
  <c r="AC250" i="62"/>
  <c r="AC250" i="72"/>
  <c r="AA45" i="73"/>
  <c r="AC244" i="72"/>
  <c r="AC244" i="62"/>
  <c r="AA51" i="73"/>
  <c r="AC351" i="72"/>
  <c r="BG300" i="1"/>
  <c r="BG300" i="71" s="1"/>
  <c r="BG200" i="1"/>
  <c r="BG200" i="71" s="1"/>
  <c r="BG302" i="1"/>
  <c r="BG302" i="71" s="1"/>
  <c r="BG323" i="1"/>
  <c r="BG323" i="71" s="1"/>
  <c r="BG327" i="1"/>
  <c r="BG327" i="71" s="1"/>
  <c r="BG290" i="1"/>
  <c r="BG290" i="71" s="1"/>
  <c r="BG335" i="1"/>
  <c r="BG335" i="71" s="1"/>
  <c r="BG359" i="1"/>
  <c r="BG359" i="71" s="1"/>
  <c r="BG214" i="1"/>
  <c r="BG214" i="71" s="1"/>
  <c r="BG369" i="1"/>
  <c r="BG369" i="71" s="1"/>
  <c r="BH21" i="1"/>
  <c r="BG356" i="1"/>
  <c r="BG356" i="71" s="1"/>
  <c r="BG306" i="1"/>
  <c r="BG306" i="71" s="1"/>
  <c r="BG328" i="1"/>
  <c r="BG328" i="71" s="1"/>
  <c r="BG363" i="1"/>
  <c r="BG363" i="71" s="1"/>
  <c r="BG351" i="1"/>
  <c r="BG351" i="71" s="1"/>
  <c r="BG347" i="1"/>
  <c r="BG347" i="71" s="1"/>
  <c r="BG296" i="1"/>
  <c r="BG296" i="71" s="1"/>
  <c r="BG309" i="1"/>
  <c r="BG309" i="71" s="1"/>
  <c r="BG291" i="1"/>
  <c r="BG291" i="71" s="1"/>
  <c r="BG308" i="1"/>
  <c r="BG308" i="71" s="1"/>
  <c r="BG357" i="1"/>
  <c r="BG357" i="71" s="1"/>
  <c r="BG307" i="1"/>
  <c r="BG307" i="71" s="1"/>
  <c r="BG346" i="1"/>
  <c r="BG346" i="71" s="1"/>
  <c r="BG345" i="1"/>
  <c r="BG345" i="71" s="1"/>
  <c r="BG326" i="1"/>
  <c r="BG326" i="71" s="1"/>
  <c r="BG292" i="1"/>
  <c r="BG292" i="71" s="1"/>
  <c r="BG360" i="1"/>
  <c r="BG360" i="71" s="1"/>
  <c r="BG330" i="1"/>
  <c r="BG330" i="71" s="1"/>
  <c r="BG329" i="1"/>
  <c r="BG329" i="71" s="1"/>
  <c r="BG239" i="1"/>
  <c r="BG239" i="71" s="1"/>
  <c r="BG313" i="1"/>
  <c r="BG313" i="71" s="1"/>
  <c r="BG299" i="1"/>
  <c r="BG299" i="71" s="1"/>
  <c r="BG372" i="1"/>
  <c r="BG372" i="71" s="1"/>
  <c r="BG320" i="1"/>
  <c r="BG320" i="71" s="1"/>
  <c r="BG167" i="1"/>
  <c r="BG167" i="71" s="1"/>
  <c r="BG118" i="1"/>
  <c r="BG118" i="71" s="1"/>
  <c r="BG331" i="1"/>
  <c r="BG331" i="71" s="1"/>
  <c r="BG344" i="1"/>
  <c r="BG344" i="71" s="1"/>
  <c r="BG293" i="1"/>
  <c r="BG293" i="71" s="1"/>
  <c r="BG337" i="1"/>
  <c r="BG337" i="71" s="1"/>
  <c r="BG321" i="1"/>
  <c r="BG321" i="71" s="1"/>
  <c r="BG355" i="1"/>
  <c r="BG355" i="71" s="1"/>
  <c r="BG298" i="1"/>
  <c r="BG298" i="71" s="1"/>
  <c r="BG376" i="1"/>
  <c r="BG376" i="71" s="1"/>
  <c r="BG349" i="1"/>
  <c r="BG349" i="71" s="1"/>
  <c r="BG366" i="1"/>
  <c r="BG366" i="71" s="1"/>
  <c r="BG322" i="1"/>
  <c r="BG322" i="71" s="1"/>
  <c r="BG365" i="1"/>
  <c r="BG365" i="71" s="1"/>
  <c r="BG324" i="1"/>
  <c r="BG324" i="71" s="1"/>
  <c r="BG318" i="1"/>
  <c r="BG318" i="71" s="1"/>
  <c r="BG336" i="1"/>
  <c r="BG336" i="71" s="1"/>
  <c r="BG334" i="1"/>
  <c r="BG334" i="71" s="1"/>
  <c r="BG312" i="1"/>
  <c r="BG312" i="71" s="1"/>
  <c r="BG209" i="1"/>
  <c r="BG209" i="71" s="1"/>
  <c r="BG297" i="1"/>
  <c r="BG297" i="71" s="1"/>
  <c r="BG352" i="1"/>
  <c r="BG352" i="71" s="1"/>
  <c r="BG354" i="1"/>
  <c r="BG354" i="71" s="1"/>
  <c r="BG350" i="1"/>
  <c r="BG350" i="71" s="1"/>
  <c r="BG364" i="1"/>
  <c r="BG364" i="71" s="1"/>
  <c r="BG333" i="1"/>
  <c r="BG333" i="71" s="1"/>
  <c r="BG319" i="1"/>
  <c r="BG319" i="71" s="1"/>
  <c r="BG353" i="1"/>
  <c r="BG353" i="71" s="1"/>
  <c r="BG211" i="1"/>
  <c r="BG211" i="71" s="1"/>
  <c r="BG316" i="1"/>
  <c r="BG316" i="71" s="1"/>
  <c r="BG311" i="1"/>
  <c r="BG311" i="71" s="1"/>
  <c r="BG144" i="1"/>
  <c r="BG144" i="71" s="1"/>
  <c r="BG368" i="1"/>
  <c r="BG368" i="71" s="1"/>
  <c r="BG317" i="1"/>
  <c r="BG317" i="71" s="1"/>
  <c r="BG315" i="1"/>
  <c r="BG315" i="71" s="1"/>
  <c r="BG361" i="1"/>
  <c r="BG361" i="71" s="1"/>
  <c r="BG295" i="1"/>
  <c r="BG295" i="71" s="1"/>
  <c r="BG325" i="1"/>
  <c r="BG325" i="71" s="1"/>
  <c r="BG367" i="1"/>
  <c r="BG367" i="71" s="1"/>
  <c r="BG310" i="1"/>
  <c r="BG310" i="71" s="1"/>
  <c r="BG304" i="1"/>
  <c r="BG304" i="71" s="1"/>
  <c r="BG370" i="1"/>
  <c r="BG370" i="71" s="1"/>
  <c r="BG358" i="1"/>
  <c r="BG358" i="71" s="1"/>
  <c r="BG314" i="1"/>
  <c r="BG314" i="71" s="1"/>
  <c r="BG175" i="1"/>
  <c r="BG175" i="71" s="1"/>
  <c r="BG301" i="1"/>
  <c r="BG301" i="71" s="1"/>
  <c r="BG362" i="1"/>
  <c r="BG362" i="71" s="1"/>
  <c r="BG332" i="1"/>
  <c r="BG332" i="71" s="1"/>
  <c r="BH21" i="71"/>
  <c r="BS152" i="71"/>
  <c r="BS242" i="71"/>
  <c r="BS234" i="71"/>
  <c r="BS102" i="71"/>
  <c r="BS99" i="71"/>
  <c r="BS189" i="71"/>
  <c r="BS142" i="71"/>
  <c r="BS114" i="71"/>
  <c r="BS84" i="71"/>
  <c r="BS94" i="71"/>
  <c r="BS49" i="71"/>
  <c r="BS215" i="71"/>
  <c r="BS254" i="71"/>
  <c r="BS77" i="71"/>
  <c r="BS258" i="71"/>
  <c r="BS182" i="71"/>
  <c r="BS246" i="71"/>
  <c r="BS154" i="71"/>
  <c r="BS180" i="71"/>
  <c r="BS109" i="71"/>
  <c r="BS148" i="71"/>
  <c r="BS248" i="71"/>
  <c r="BS158" i="71"/>
  <c r="BS138" i="71"/>
  <c r="BS59" i="71"/>
  <c r="BS188" i="71"/>
  <c r="BS162" i="71"/>
  <c r="BS82" i="71"/>
  <c r="BS56" i="71"/>
  <c r="BS54" i="71"/>
  <c r="BS183" i="71"/>
  <c r="BS156" i="71"/>
  <c r="BS146" i="71"/>
  <c r="BS41" i="71"/>
  <c r="BS147" i="71"/>
  <c r="BS225" i="71"/>
  <c r="BS105" i="71"/>
  <c r="BS193" i="71"/>
  <c r="BS74" i="71"/>
  <c r="BS237" i="71"/>
  <c r="BS33" i="71"/>
  <c r="BS206" i="71"/>
  <c r="BS91" i="71"/>
  <c r="BS184" i="71"/>
  <c r="BS65" i="71"/>
  <c r="BS26" i="71"/>
  <c r="BS166" i="71"/>
  <c r="BS78" i="71"/>
  <c r="BS174" i="71"/>
  <c r="BS110" i="71"/>
  <c r="BS199" i="71"/>
  <c r="BS218" i="71"/>
  <c r="BS107" i="71"/>
  <c r="BS81" i="71"/>
  <c r="BS134" i="71"/>
  <c r="BS103" i="71"/>
  <c r="BS130" i="71"/>
  <c r="BS155" i="71"/>
  <c r="BS150" i="71"/>
  <c r="BS163" i="71"/>
  <c r="BS191" i="71"/>
  <c r="BS232" i="71"/>
  <c r="BS197" i="71"/>
  <c r="BS204" i="71"/>
  <c r="BS85" i="71"/>
  <c r="BS250" i="71"/>
  <c r="BS159" i="71"/>
  <c r="BS126" i="71"/>
  <c r="BS61" i="71"/>
  <c r="BS38" i="71"/>
  <c r="BS187" i="71"/>
  <c r="BS122" i="71"/>
  <c r="BS177" i="71"/>
  <c r="BS233" i="71"/>
  <c r="BS98" i="71"/>
  <c r="BS151" i="71"/>
  <c r="BS208" i="71"/>
  <c r="BS55" i="71"/>
  <c r="BS226" i="71"/>
  <c r="BS50" i="71"/>
  <c r="BS260" i="71"/>
  <c r="BS93" i="71"/>
  <c r="BS42" i="71"/>
  <c r="BS179" i="71"/>
  <c r="BS213" i="71"/>
  <c r="BS222" i="71"/>
  <c r="BS192" i="71"/>
  <c r="BS68" i="71"/>
  <c r="BS57" i="71"/>
  <c r="BS196" i="71"/>
  <c r="BS73" i="71"/>
  <c r="BS125" i="71"/>
  <c r="BS46" i="71"/>
  <c r="BS30" i="71"/>
  <c r="BS101" i="71"/>
  <c r="BS113" i="71"/>
  <c r="BS119" i="71"/>
  <c r="BS221" i="71"/>
  <c r="BS96" i="71"/>
  <c r="BS217" i="71"/>
  <c r="BS66" i="71"/>
  <c r="BS216" i="71"/>
  <c r="BS47" i="71"/>
  <c r="BS238" i="71"/>
  <c r="BS241" i="71"/>
  <c r="BS256" i="71"/>
  <c r="BS92" i="71"/>
  <c r="BS171" i="71"/>
  <c r="BS37" i="71"/>
  <c r="BS70" i="71"/>
  <c r="BS89" i="71"/>
  <c r="BS244" i="71"/>
  <c r="BS45" i="71"/>
  <c r="BS202" i="71"/>
  <c r="BS252" i="71"/>
  <c r="BS58" i="71"/>
  <c r="BS210" i="71"/>
  <c r="BS79" i="71"/>
  <c r="BS34" i="71"/>
  <c r="BS86" i="71"/>
  <c r="BS117" i="71"/>
  <c r="BS106" i="71"/>
  <c r="BS69" i="71"/>
  <c r="BS62" i="71"/>
  <c r="BS29" i="71"/>
  <c r="BS28" i="71"/>
  <c r="BS97" i="71"/>
  <c r="BS203" i="71"/>
  <c r="BS195" i="71"/>
  <c r="BS190" i="71"/>
  <c r="BS90" i="71"/>
  <c r="BS185" i="71"/>
  <c r="BS229" i="71"/>
  <c r="BS230" i="71"/>
  <c r="BS53" i="71"/>
  <c r="BS247" i="71"/>
  <c r="BS111" i="71"/>
  <c r="BS164" i="71"/>
  <c r="BS205" i="71"/>
  <c r="BS80" i="71"/>
  <c r="BS139" i="71"/>
  <c r="BS172" i="71"/>
  <c r="BS60" i="71"/>
  <c r="BS40" i="71"/>
  <c r="BS104" i="71"/>
  <c r="BS212" i="71"/>
  <c r="BS228" i="71"/>
  <c r="BS145" i="71"/>
  <c r="BS153" i="71"/>
  <c r="BS161" i="71"/>
  <c r="BS224" i="71"/>
  <c r="BS236" i="71"/>
  <c r="BS36" i="71"/>
  <c r="BS207" i="71"/>
  <c r="BS135" i="71"/>
  <c r="BS72" i="71"/>
  <c r="BS108" i="71"/>
  <c r="BS88" i="71"/>
  <c r="BS165" i="71"/>
  <c r="BS186" i="71"/>
  <c r="BS100" i="71"/>
  <c r="BS131" i="71"/>
  <c r="BS112" i="71"/>
  <c r="BS127" i="71"/>
  <c r="BS149" i="71"/>
  <c r="BS123" i="71"/>
  <c r="BS157" i="71"/>
  <c r="BS116" i="71"/>
  <c r="BS121" i="71"/>
  <c r="BS48" i="71"/>
  <c r="BS129" i="71"/>
  <c r="BS141" i="71"/>
  <c r="BS137" i="71"/>
  <c r="BS170" i="71"/>
  <c r="BS71" i="71"/>
  <c r="BS67" i="71"/>
  <c r="BS194" i="71"/>
  <c r="BS201" i="71"/>
  <c r="BS32" i="71"/>
  <c r="BS52" i="71"/>
  <c r="BS76" i="71"/>
  <c r="BS249" i="71"/>
  <c r="BS257" i="71"/>
  <c r="BS35" i="71"/>
  <c r="BS181" i="71"/>
  <c r="BS243" i="71"/>
  <c r="BS160" i="71"/>
  <c r="BS44" i="71"/>
  <c r="BS198" i="71"/>
  <c r="BS245" i="71"/>
  <c r="BS64" i="71"/>
  <c r="BS251" i="71"/>
  <c r="BS51" i="71"/>
  <c r="BS223" i="71"/>
  <c r="BS176" i="71"/>
  <c r="BS87" i="71"/>
  <c r="BS27" i="71"/>
  <c r="BS136" i="71"/>
  <c r="BS178" i="71"/>
  <c r="BS259" i="71"/>
  <c r="BS235" i="71"/>
  <c r="BS95" i="71"/>
  <c r="BS173" i="71"/>
  <c r="BS220" i="71"/>
  <c r="BS133" i="71"/>
  <c r="BS63" i="71"/>
  <c r="BS115" i="71"/>
  <c r="BS120" i="71"/>
  <c r="BS219" i="71"/>
  <c r="BS227" i="71"/>
  <c r="BS83" i="71"/>
  <c r="BS75" i="71"/>
  <c r="BS255" i="71"/>
  <c r="BS143" i="71"/>
  <c r="BS140" i="71"/>
  <c r="BS31" i="71"/>
  <c r="BS43" i="71"/>
  <c r="BS231" i="71"/>
  <c r="BS132" i="71"/>
  <c r="BS169" i="71"/>
  <c r="BS124" i="71"/>
  <c r="BS39" i="71"/>
  <c r="BS240" i="71"/>
  <c r="BS128" i="71"/>
  <c r="BS374" i="71"/>
  <c r="BS261" i="71"/>
  <c r="BS253" i="71"/>
  <c r="BS341" i="71"/>
  <c r="BS282" i="71"/>
  <c r="BS263" i="71"/>
  <c r="BS278" i="71"/>
  <c r="BS342" i="71"/>
  <c r="BS285" i="71"/>
  <c r="BS303" i="71"/>
  <c r="BS343" i="71"/>
  <c r="BS284" i="71"/>
  <c r="BS262" i="71"/>
  <c r="BS271" i="71"/>
  <c r="BS280" i="71"/>
  <c r="BS340" i="71"/>
  <c r="BS279" i="71"/>
  <c r="BS168" i="71"/>
  <c r="BS277" i="71"/>
  <c r="BS281" i="71"/>
  <c r="BS289" i="71"/>
  <c r="BS288" i="71"/>
  <c r="BS287" i="71"/>
  <c r="BS272" i="71"/>
  <c r="BS339" i="71"/>
  <c r="BS286" i="71"/>
  <c r="BS373" i="71"/>
  <c r="AD34" i="73"/>
  <c r="AD13" i="21"/>
  <c r="AD13" i="73"/>
  <c r="AD17" i="73"/>
  <c r="AD14" i="73"/>
  <c r="AD29" i="73"/>
  <c r="AD18" i="73"/>
  <c r="AD28" i="73"/>
  <c r="AD10" i="73"/>
  <c r="AD8" i="73"/>
  <c r="AD12" i="73"/>
  <c r="AD24" i="73"/>
  <c r="AD39" i="73"/>
  <c r="AD40" i="73"/>
  <c r="AD9" i="21"/>
  <c r="AD35" i="73"/>
  <c r="AD52" i="73"/>
  <c r="AD9" i="73"/>
  <c r="AD11" i="73"/>
  <c r="AD42" i="73"/>
  <c r="AD25" i="73"/>
  <c r="AD30" i="73"/>
  <c r="AD20" i="73"/>
  <c r="AD19" i="73"/>
  <c r="AD41" i="73"/>
  <c r="AD32" i="73"/>
  <c r="AD14" i="21"/>
  <c r="AD15" i="21"/>
  <c r="AD12" i="21"/>
  <c r="AD15" i="73"/>
  <c r="AD26" i="73"/>
  <c r="AD22" i="73"/>
  <c r="AD38" i="73"/>
  <c r="AD21" i="73"/>
  <c r="AD27" i="73"/>
  <c r="AD37" i="73"/>
  <c r="AD11" i="21"/>
  <c r="AD31" i="73"/>
  <c r="AD43" i="73"/>
  <c r="AD8" i="21"/>
  <c r="AD10" i="21"/>
  <c r="AF207" i="72"/>
  <c r="AF225" i="62"/>
  <c r="AF87" i="62"/>
  <c r="AF44" i="62"/>
  <c r="AF82" i="62"/>
  <c r="AF354" i="72"/>
  <c r="AF207" i="62"/>
  <c r="AF217" i="72"/>
  <c r="AF223" i="72"/>
  <c r="AF110" i="62"/>
  <c r="AF209" i="62"/>
  <c r="AF6" i="62"/>
  <c r="AF188" i="72"/>
  <c r="AF29" i="72"/>
  <c r="AF33" i="62"/>
  <c r="AF86" i="62"/>
  <c r="AF201" i="62"/>
  <c r="AF33" i="72"/>
  <c r="AF6" i="72"/>
  <c r="AF12" i="72"/>
  <c r="AF40" i="62"/>
  <c r="AF25" i="62"/>
  <c r="AF110" i="72"/>
  <c r="AF29" i="62"/>
  <c r="AF43" i="62"/>
  <c r="AF201" i="72"/>
  <c r="AF114" i="62"/>
  <c r="AF81" i="62"/>
  <c r="AF12" i="62"/>
  <c r="AF188" i="62"/>
  <c r="AF74" i="62"/>
  <c r="AF5" i="72"/>
  <c r="AF87" i="72"/>
  <c r="AF23" i="62"/>
  <c r="AF354" i="62"/>
  <c r="AF209" i="72"/>
  <c r="AF65" i="62"/>
  <c r="AF217" i="62"/>
  <c r="AF223" i="62"/>
  <c r="AF114" i="72"/>
  <c r="AF235" i="62"/>
  <c r="AF154" i="72"/>
  <c r="AF78" i="62"/>
  <c r="AF5" i="62"/>
  <c r="AF86" i="72"/>
  <c r="AF225" i="72"/>
  <c r="AF220" i="72"/>
  <c r="AF88" i="62"/>
  <c r="AF65" i="72"/>
  <c r="AF88" i="72"/>
  <c r="AF83" i="62"/>
  <c r="AF51" i="72"/>
  <c r="AF97" i="62"/>
  <c r="AF71" i="62"/>
  <c r="AF199" i="62"/>
  <c r="AF81" i="72"/>
  <c r="AF128" i="62"/>
  <c r="AF220" i="62"/>
  <c r="AF43" i="72"/>
  <c r="AF154" i="62"/>
  <c r="AF237" i="62"/>
  <c r="AF76" i="62"/>
  <c r="AF27" i="62"/>
  <c r="AF83" i="72"/>
  <c r="AF97" i="72"/>
  <c r="AF91" i="62"/>
  <c r="AF59" i="62"/>
  <c r="AF42" i="62"/>
  <c r="AF56" i="62"/>
  <c r="AF77" i="62"/>
  <c r="AF74" i="72"/>
  <c r="AF63" i="62"/>
  <c r="AF25" i="72"/>
  <c r="AF235" i="72"/>
  <c r="AF105" i="62"/>
  <c r="AF73" i="62"/>
  <c r="AF208" i="62"/>
  <c r="AF96" i="62"/>
  <c r="AF49" i="62"/>
  <c r="AF34" i="62"/>
  <c r="AF164" i="62"/>
  <c r="AF41" i="62"/>
  <c r="AF51" i="62"/>
  <c r="AF171" i="62"/>
  <c r="AF46" i="62"/>
  <c r="AF102" i="62"/>
  <c r="AF36" i="62"/>
  <c r="AF85" i="62"/>
  <c r="AF172" i="62"/>
  <c r="AF216" i="62"/>
  <c r="AF102" i="72"/>
  <c r="AF101" i="62"/>
  <c r="AF71" i="72"/>
  <c r="AF64" i="62"/>
  <c r="AF52" i="62"/>
  <c r="AF57" i="62"/>
  <c r="AF13" i="62"/>
  <c r="AF40" i="72"/>
  <c r="AF82" i="72"/>
  <c r="AF23" i="72"/>
  <c r="AF9" i="62"/>
  <c r="AF199" i="72"/>
  <c r="AF53" i="62"/>
  <c r="AF18" i="62"/>
  <c r="AF104" i="62"/>
  <c r="AF103" i="62"/>
  <c r="AF28" i="62"/>
  <c r="AF7" i="62"/>
  <c r="AF47" i="62"/>
  <c r="AF48" i="62"/>
  <c r="AF50" i="62"/>
  <c r="AF22" i="62"/>
  <c r="AF16" i="62"/>
  <c r="AF38" i="62"/>
  <c r="AF37" i="62"/>
  <c r="AF165" i="62"/>
  <c r="AF54" i="62"/>
  <c r="AF17" i="62"/>
  <c r="AF224" i="62"/>
  <c r="AF170" i="62"/>
  <c r="AF80" i="62"/>
  <c r="AF10" i="62"/>
  <c r="AF20" i="62"/>
  <c r="AF113" i="62"/>
  <c r="AF178" i="62"/>
  <c r="AF99" i="62"/>
  <c r="AF78" i="72"/>
  <c r="AF39" i="62"/>
  <c r="AF61" i="62"/>
  <c r="AF185" i="62"/>
  <c r="AF200" i="62"/>
  <c r="AF171" i="72"/>
  <c r="AF127" i="62"/>
  <c r="AF129" i="62"/>
  <c r="AF237" i="72"/>
  <c r="AF122" i="62"/>
  <c r="AF36" i="72"/>
  <c r="AF42" i="72"/>
  <c r="AF27" i="72"/>
  <c r="AF60" i="62"/>
  <c r="AF107" i="62"/>
  <c r="AF21" i="72"/>
  <c r="AF44" i="72"/>
  <c r="AF10" i="72"/>
  <c r="AF21" i="62"/>
  <c r="AF185" i="72"/>
  <c r="AF216" i="72"/>
  <c r="AF49" i="72"/>
  <c r="AF50" i="72"/>
  <c r="AF165" i="72"/>
  <c r="AF105" i="72"/>
  <c r="AF46" i="72"/>
  <c r="AF63" i="72"/>
  <c r="AF96" i="72"/>
  <c r="AF101" i="72"/>
  <c r="AF37" i="72"/>
  <c r="AF113" i="72"/>
  <c r="AF54" i="72"/>
  <c r="AF77" i="72"/>
  <c r="AF56" i="72"/>
  <c r="AF64" i="72"/>
  <c r="AF52" i="72"/>
  <c r="AF73" i="72"/>
  <c r="AF178" i="72"/>
  <c r="AF47" i="72"/>
  <c r="AF48" i="72"/>
  <c r="AF76" i="72"/>
  <c r="AF172" i="72"/>
  <c r="AF20" i="72"/>
  <c r="AF9" i="72"/>
  <c r="AF34" i="72"/>
  <c r="AF164" i="72"/>
  <c r="AF13" i="72"/>
  <c r="AF91" i="72"/>
  <c r="AF17" i="72"/>
  <c r="AF18" i="72"/>
  <c r="AF224" i="72"/>
  <c r="AF59" i="72"/>
  <c r="AF200" i="72"/>
  <c r="AF16" i="72"/>
  <c r="AF41" i="72"/>
  <c r="AF208" i="72"/>
  <c r="AF38" i="72"/>
  <c r="AF57" i="72"/>
  <c r="AF53" i="72"/>
  <c r="AF85" i="72"/>
  <c r="AF80" i="72"/>
  <c r="AF28" i="72"/>
  <c r="AF7" i="72"/>
  <c r="AF104" i="72"/>
  <c r="AF170" i="72"/>
  <c r="AF103" i="72"/>
  <c r="AF22" i="72"/>
  <c r="AF99" i="72"/>
  <c r="AF61" i="72"/>
  <c r="AF39" i="72"/>
  <c r="AF128" i="72"/>
  <c r="AF204" i="62"/>
  <c r="AF159" i="62"/>
  <c r="AD44" i="73"/>
  <c r="AF150" i="62"/>
  <c r="AF183" i="62"/>
  <c r="AF62" i="62"/>
  <c r="AF241" i="62"/>
  <c r="AF241" i="72"/>
  <c r="AD50" i="73"/>
  <c r="AF148" i="72"/>
  <c r="AD48" i="73"/>
  <c r="AF159" i="72"/>
  <c r="AF148" i="62"/>
  <c r="AF267" i="62"/>
  <c r="AF252" i="62"/>
  <c r="AF259" i="62"/>
  <c r="AF266" i="62"/>
  <c r="AF242" i="62"/>
  <c r="AF259" i="72"/>
  <c r="AF242" i="72"/>
  <c r="AF179" i="62"/>
  <c r="AF69" i="62"/>
  <c r="AF70" i="62"/>
  <c r="AF184" i="62"/>
  <c r="AF202" i="62"/>
  <c r="AF236" i="62"/>
  <c r="AF239" i="62"/>
  <c r="AF118" i="62"/>
  <c r="AF130" i="62"/>
  <c r="AF268" i="62"/>
  <c r="AF66" i="62"/>
  <c r="AF218" i="62"/>
  <c r="AF173" i="62"/>
  <c r="AF58" i="62"/>
  <c r="AF212" i="62"/>
  <c r="AF186" i="62"/>
  <c r="AF141" i="72"/>
  <c r="AF58" i="72"/>
  <c r="AF141" i="62"/>
  <c r="AF322" i="72"/>
  <c r="AF130" i="72"/>
  <c r="AF218" i="72"/>
  <c r="V26" i="71" l="1"/>
  <c r="V26" i="1"/>
  <c r="V327" i="71"/>
  <c r="V327" i="1"/>
  <c r="V272" i="71"/>
  <c r="V272" i="1"/>
  <c r="V294" i="71"/>
  <c r="V294" i="1"/>
  <c r="V351" i="71"/>
  <c r="V351" i="1"/>
  <c r="V296" i="71"/>
  <c r="V296" i="1"/>
  <c r="V367" i="1"/>
  <c r="V367" i="71"/>
  <c r="V298" i="1"/>
  <c r="V298" i="71"/>
  <c r="V363" i="71"/>
  <c r="V363" i="1"/>
  <c r="V266" i="71"/>
  <c r="V266" i="1"/>
  <c r="V321" i="71"/>
  <c r="V321" i="1"/>
  <c r="V374" i="1"/>
  <c r="V374" i="71"/>
  <c r="V344" i="1"/>
  <c r="V344" i="71"/>
  <c r="V220" i="71"/>
  <c r="V220" i="1"/>
  <c r="V197" i="71"/>
  <c r="V197" i="1"/>
  <c r="V211" i="71"/>
  <c r="V211" i="1"/>
  <c r="V30" i="1"/>
  <c r="V30" i="71"/>
  <c r="V184" i="71"/>
  <c r="V184" i="1"/>
  <c r="V123" i="71"/>
  <c r="V123" i="1"/>
  <c r="V208" i="1"/>
  <c r="V208" i="71"/>
  <c r="V139" i="71"/>
  <c r="V139" i="1"/>
  <c r="V228" i="71"/>
  <c r="V228" i="1"/>
  <c r="V100" i="71"/>
  <c r="V100" i="1"/>
  <c r="V104" i="71"/>
  <c r="V104" i="1"/>
  <c r="V101" i="71"/>
  <c r="V101" i="1"/>
  <c r="V28" i="1"/>
  <c r="V28" i="71"/>
  <c r="V57" i="1"/>
  <c r="V57" i="71"/>
  <c r="V87" i="1"/>
  <c r="V87" i="71"/>
  <c r="V58" i="1"/>
  <c r="V58" i="71"/>
  <c r="V113" i="71"/>
  <c r="V113" i="1"/>
  <c r="V323" i="71"/>
  <c r="V323" i="1"/>
  <c r="V264" i="1"/>
  <c r="V264" i="71"/>
  <c r="V291" i="71"/>
  <c r="V291" i="1"/>
  <c r="V345" i="1"/>
  <c r="V345" i="71"/>
  <c r="V287" i="71"/>
  <c r="V287" i="1"/>
  <c r="V357" i="71"/>
  <c r="V357" i="1"/>
  <c r="V292" i="71"/>
  <c r="V292" i="1"/>
  <c r="V361" i="1"/>
  <c r="V361" i="71"/>
  <c r="V262" i="1"/>
  <c r="V262" i="71"/>
  <c r="V313" i="71"/>
  <c r="V313" i="1"/>
  <c r="V355" i="71"/>
  <c r="V355" i="1"/>
  <c r="V336" i="71"/>
  <c r="V336" i="1"/>
  <c r="V333" i="1"/>
  <c r="V333" i="71"/>
  <c r="V167" i="71"/>
  <c r="V167" i="1"/>
  <c r="V203" i="71"/>
  <c r="V203" i="1"/>
  <c r="V248" i="1"/>
  <c r="V248" i="71"/>
  <c r="V175" i="1"/>
  <c r="V175" i="71"/>
  <c r="V115" i="71"/>
  <c r="V115" i="1"/>
  <c r="V191" i="1"/>
  <c r="V191" i="71"/>
  <c r="V136" i="1"/>
  <c r="V136" i="71"/>
  <c r="V176" i="71"/>
  <c r="V176" i="1"/>
  <c r="V96" i="71"/>
  <c r="V96" i="1"/>
  <c r="V92" i="1"/>
  <c r="V92" i="71"/>
  <c r="V97" i="1"/>
  <c r="V97" i="71"/>
  <c r="V127" i="1"/>
  <c r="V127" i="71"/>
  <c r="V50" i="71"/>
  <c r="V50" i="1"/>
  <c r="V84" i="71"/>
  <c r="V84" i="1"/>
  <c r="V54" i="71"/>
  <c r="V54" i="1"/>
  <c r="V99" i="71"/>
  <c r="V99" i="1"/>
  <c r="V320" i="71"/>
  <c r="V320" i="1"/>
  <c r="V170" i="1"/>
  <c r="V170" i="71"/>
  <c r="V140" i="1"/>
  <c r="V140" i="71"/>
  <c r="V330" i="1"/>
  <c r="V330" i="71"/>
  <c r="V273" i="71"/>
  <c r="V273" i="1"/>
  <c r="V354" i="1"/>
  <c r="V354" i="71"/>
  <c r="V268" i="1"/>
  <c r="V268" i="71"/>
  <c r="V337" i="1"/>
  <c r="V337" i="71"/>
  <c r="V251" i="71"/>
  <c r="V251" i="1"/>
  <c r="V290" i="71"/>
  <c r="V290" i="1"/>
  <c r="V376" i="71"/>
  <c r="V376" i="1"/>
  <c r="V329" i="1"/>
  <c r="V329" i="71"/>
  <c r="V316" i="71"/>
  <c r="V316" i="1"/>
  <c r="V55" i="71"/>
  <c r="V55" i="1"/>
  <c r="V174" i="71"/>
  <c r="V174" i="1"/>
  <c r="V246" i="1"/>
  <c r="V246" i="71"/>
  <c r="V172" i="71"/>
  <c r="V172" i="1"/>
  <c r="V40" i="1"/>
  <c r="V40" i="71"/>
  <c r="V185" i="1"/>
  <c r="V185" i="71"/>
  <c r="V122" i="1"/>
  <c r="V122" i="71"/>
  <c r="V131" i="1"/>
  <c r="V131" i="71"/>
  <c r="V82" i="71"/>
  <c r="V82" i="1"/>
  <c r="V56" i="71"/>
  <c r="V56" i="1"/>
  <c r="V83" i="71"/>
  <c r="V83" i="1"/>
  <c r="V125" i="71"/>
  <c r="V125" i="1"/>
  <c r="V46" i="71"/>
  <c r="V46" i="1"/>
  <c r="V80" i="1"/>
  <c r="V80" i="71"/>
  <c r="V47" i="1"/>
  <c r="V47" i="71"/>
  <c r="V81" i="71"/>
  <c r="V81" i="1"/>
  <c r="V318" i="71"/>
  <c r="V318" i="1"/>
  <c r="V129" i="71"/>
  <c r="V129" i="1"/>
  <c r="V91" i="1"/>
  <c r="V91" i="71"/>
  <c r="V326" i="1"/>
  <c r="V326" i="71"/>
  <c r="V265" i="1"/>
  <c r="V265" i="71"/>
  <c r="V347" i="71"/>
  <c r="V347" i="1"/>
  <c r="V137" i="71"/>
  <c r="V137" i="1"/>
  <c r="V325" i="1"/>
  <c r="V325" i="71"/>
  <c r="V192" i="1"/>
  <c r="V192" i="71"/>
  <c r="V278" i="71"/>
  <c r="V278" i="1"/>
  <c r="V368" i="71"/>
  <c r="V368" i="1"/>
  <c r="V324" i="1"/>
  <c r="V324" i="71"/>
  <c r="V310" i="71"/>
  <c r="V310" i="1"/>
  <c r="V44" i="71"/>
  <c r="V44" i="1"/>
  <c r="V171" i="1"/>
  <c r="V171" i="71"/>
  <c r="V234" i="1"/>
  <c r="V234" i="71"/>
  <c r="V168" i="71"/>
  <c r="V168" i="1"/>
  <c r="V178" i="71"/>
  <c r="V178" i="1"/>
  <c r="V169" i="71"/>
  <c r="V169" i="1"/>
  <c r="V103" i="71"/>
  <c r="V103" i="1"/>
  <c r="V36" i="1"/>
  <c r="V36" i="71"/>
  <c r="V71" i="71"/>
  <c r="V71" i="1"/>
  <c r="V49" i="71"/>
  <c r="V49" i="1"/>
  <c r="V79" i="71"/>
  <c r="V79" i="1"/>
  <c r="V121" i="1"/>
  <c r="V121" i="71"/>
  <c r="V42" i="71"/>
  <c r="V42" i="1"/>
  <c r="V73" i="71"/>
  <c r="V73" i="1"/>
  <c r="V43" i="1"/>
  <c r="V43" i="71"/>
  <c r="V74" i="1"/>
  <c r="V74" i="71"/>
  <c r="V312" i="1"/>
  <c r="V312" i="71"/>
  <c r="V349" i="1"/>
  <c r="V349" i="71"/>
  <c r="V364" i="71"/>
  <c r="V364" i="1"/>
  <c r="V322" i="71"/>
  <c r="V322" i="1"/>
  <c r="V257" i="1"/>
  <c r="V257" i="71"/>
  <c r="V335" i="1"/>
  <c r="V335" i="71"/>
  <c r="V352" i="71"/>
  <c r="V352" i="1"/>
  <c r="V309" i="71"/>
  <c r="V309" i="1"/>
  <c r="V356" i="1"/>
  <c r="V356" i="71"/>
  <c r="V269" i="71"/>
  <c r="V269" i="1"/>
  <c r="V365" i="71"/>
  <c r="V365" i="1"/>
  <c r="V319" i="71"/>
  <c r="V319" i="1"/>
  <c r="V300" i="71"/>
  <c r="V300" i="1"/>
  <c r="V33" i="71"/>
  <c r="V33" i="1"/>
  <c r="V163" i="1"/>
  <c r="V163" i="71"/>
  <c r="V224" i="1"/>
  <c r="V224" i="71"/>
  <c r="V149" i="71"/>
  <c r="V149" i="1"/>
  <c r="V111" i="71"/>
  <c r="V111" i="1"/>
  <c r="V164" i="1"/>
  <c r="V164" i="71"/>
  <c r="V59" i="71"/>
  <c r="V59" i="1"/>
  <c r="V133" i="71"/>
  <c r="V133" i="1"/>
  <c r="V67" i="71"/>
  <c r="V67" i="1"/>
  <c r="V45" i="71"/>
  <c r="V45" i="1"/>
  <c r="V72" i="1"/>
  <c r="V72" i="71"/>
  <c r="V108" i="1"/>
  <c r="V108" i="71"/>
  <c r="V38" i="71"/>
  <c r="V38" i="1"/>
  <c r="V69" i="71"/>
  <c r="V69" i="1"/>
  <c r="V39" i="71"/>
  <c r="V39" i="1"/>
  <c r="V70" i="71"/>
  <c r="V70" i="1"/>
  <c r="V308" i="71"/>
  <c r="V308" i="1"/>
  <c r="V315" i="71"/>
  <c r="V315" i="1"/>
  <c r="V359" i="1"/>
  <c r="V359" i="71"/>
  <c r="V317" i="1"/>
  <c r="V317" i="71"/>
  <c r="V209" i="1"/>
  <c r="V209" i="71"/>
  <c r="V332" i="71"/>
  <c r="V332" i="1"/>
  <c r="V366" i="71"/>
  <c r="V366" i="1"/>
  <c r="V306" i="71"/>
  <c r="V306" i="1"/>
  <c r="V350" i="1"/>
  <c r="V350" i="71"/>
  <c r="V207" i="71"/>
  <c r="V207" i="1"/>
  <c r="V360" i="71"/>
  <c r="V360" i="1"/>
  <c r="V293" i="71"/>
  <c r="V293" i="1"/>
  <c r="V279" i="1"/>
  <c r="V279" i="71"/>
  <c r="V242" i="1"/>
  <c r="V242" i="71"/>
  <c r="V148" i="71"/>
  <c r="V148" i="1"/>
  <c r="V214" i="71"/>
  <c r="V214" i="1"/>
  <c r="V144" i="71"/>
  <c r="V144" i="1"/>
  <c r="V27" i="1"/>
  <c r="V27" i="71"/>
  <c r="V162" i="1"/>
  <c r="V162" i="71"/>
  <c r="V48" i="71"/>
  <c r="V48" i="1"/>
  <c r="V118" i="71"/>
  <c r="V118" i="1"/>
  <c r="V63" i="1"/>
  <c r="V63" i="71"/>
  <c r="V41" i="71"/>
  <c r="V41" i="1"/>
  <c r="V68" i="71"/>
  <c r="V68" i="1"/>
  <c r="V105" i="1"/>
  <c r="V105" i="71"/>
  <c r="V116" i="71"/>
  <c r="V116" i="1"/>
  <c r="V65" i="71"/>
  <c r="V65" i="1"/>
  <c r="V29" i="1"/>
  <c r="V29" i="71"/>
  <c r="V66" i="71"/>
  <c r="V66" i="1"/>
  <c r="V297" i="71"/>
  <c r="V297" i="1"/>
  <c r="V302" i="71"/>
  <c r="V302" i="1"/>
  <c r="V373" i="71"/>
  <c r="V373" i="1"/>
  <c r="V311" i="1"/>
  <c r="V311" i="71"/>
  <c r="V179" i="1"/>
  <c r="V179" i="71"/>
  <c r="V328" i="1"/>
  <c r="V328" i="71"/>
  <c r="V372" i="1"/>
  <c r="V372" i="71"/>
  <c r="V304" i="71"/>
  <c r="V304" i="1"/>
  <c r="V346" i="71"/>
  <c r="V346" i="1"/>
  <c r="V198" i="71"/>
  <c r="V198" i="1"/>
  <c r="V358" i="1"/>
  <c r="V358" i="71"/>
  <c r="V263" i="71"/>
  <c r="V263" i="1"/>
  <c r="V237" i="71"/>
  <c r="V237" i="1"/>
  <c r="V223" i="71"/>
  <c r="V223" i="1"/>
  <c r="V134" i="71"/>
  <c r="V134" i="1"/>
  <c r="V204" i="1"/>
  <c r="V204" i="71"/>
  <c r="V135" i="1"/>
  <c r="V135" i="71"/>
  <c r="V240" i="1"/>
  <c r="V240" i="71"/>
  <c r="V146" i="1"/>
  <c r="V146" i="71"/>
  <c r="V244" i="71"/>
  <c r="V244" i="1"/>
  <c r="V114" i="71"/>
  <c r="V114" i="1"/>
  <c r="V52" i="1"/>
  <c r="V52" i="71"/>
  <c r="V37" i="71"/>
  <c r="V37" i="1"/>
  <c r="V64" i="71"/>
  <c r="V64" i="1"/>
  <c r="V93" i="1"/>
  <c r="V93" i="71"/>
  <c r="V112" i="71"/>
  <c r="V112" i="1"/>
  <c r="V61" i="71"/>
  <c r="V61" i="1"/>
  <c r="V119" i="1"/>
  <c r="V119" i="71"/>
  <c r="V62" i="71"/>
  <c r="V62" i="1"/>
  <c r="V331" i="1"/>
  <c r="V331" i="71"/>
  <c r="V286" i="1"/>
  <c r="V286" i="71"/>
  <c r="V299" i="71"/>
  <c r="V299" i="1"/>
  <c r="V370" i="1"/>
  <c r="V370" i="71"/>
  <c r="V307" i="71"/>
  <c r="V307" i="1"/>
  <c r="V362" i="71"/>
  <c r="V362" i="1"/>
  <c r="V314" i="71"/>
  <c r="V314" i="1"/>
  <c r="V369" i="71"/>
  <c r="V369" i="1"/>
  <c r="V295" i="71"/>
  <c r="V295" i="1"/>
  <c r="V334" i="71"/>
  <c r="V334" i="1"/>
  <c r="V147" i="1"/>
  <c r="V147" i="71"/>
  <c r="V353" i="71"/>
  <c r="V353" i="1"/>
  <c r="V241" i="1"/>
  <c r="V241" i="71"/>
  <c r="V205" i="71"/>
  <c r="V205" i="1"/>
  <c r="V221" i="1"/>
  <c r="V221" i="71"/>
  <c r="V132" i="71"/>
  <c r="V132" i="1"/>
  <c r="V190" i="71"/>
  <c r="V190" i="1"/>
  <c r="V128" i="71"/>
  <c r="V128" i="1"/>
  <c r="V219" i="71"/>
  <c r="V219" i="1"/>
  <c r="V142" i="71"/>
  <c r="V142" i="1"/>
  <c r="V236" i="1"/>
  <c r="V236" i="71"/>
  <c r="V124" i="1"/>
  <c r="V124" i="71"/>
  <c r="V34" i="1"/>
  <c r="V34" i="71"/>
  <c r="V31" i="1"/>
  <c r="V31" i="71"/>
  <c r="V76" i="71"/>
  <c r="V76" i="1"/>
  <c r="V98" i="1"/>
  <c r="V98" i="71"/>
  <c r="V77" i="71"/>
  <c r="V77" i="1"/>
  <c r="V117" i="71"/>
  <c r="V117" i="1"/>
  <c r="W26" i="29"/>
  <c r="W30" i="29"/>
  <c r="W30" i="1" s="1"/>
  <c r="W27" i="29"/>
  <c r="W27" i="1" s="1"/>
  <c r="W33" i="29"/>
  <c r="W33" i="1" s="1"/>
  <c r="W36" i="29"/>
  <c r="W36" i="1" s="1"/>
  <c r="W40" i="29"/>
  <c r="W40" i="1" s="1"/>
  <c r="W44" i="29"/>
  <c r="W44" i="1" s="1"/>
  <c r="W48" i="29"/>
  <c r="W48" i="1" s="1"/>
  <c r="W55" i="29"/>
  <c r="W55" i="1" s="1"/>
  <c r="W59" i="29"/>
  <c r="W59" i="1" s="1"/>
  <c r="W85" i="29"/>
  <c r="W88" i="29"/>
  <c r="W91" i="29"/>
  <c r="W91" i="1" s="1"/>
  <c r="W103" i="29"/>
  <c r="W103" i="1" s="1"/>
  <c r="W123" i="29"/>
  <c r="W123" i="1" s="1"/>
  <c r="W51" i="29"/>
  <c r="W62" i="29"/>
  <c r="W62" i="1" s="1"/>
  <c r="W66" i="29"/>
  <c r="W66" i="1" s="1"/>
  <c r="W70" i="29"/>
  <c r="W70" i="1" s="1"/>
  <c r="W74" i="29"/>
  <c r="W74" i="1" s="1"/>
  <c r="W81" i="29"/>
  <c r="W81" i="1" s="1"/>
  <c r="W99" i="29"/>
  <c r="W99" i="1" s="1"/>
  <c r="W29" i="29"/>
  <c r="W29" i="1" s="1"/>
  <c r="W32" i="29"/>
  <c r="W32" i="1" s="1"/>
  <c r="W39" i="29"/>
  <c r="W39" i="1" s="1"/>
  <c r="W43" i="29"/>
  <c r="W43" i="1" s="1"/>
  <c r="W47" i="29"/>
  <c r="W47" i="1" s="1"/>
  <c r="W54" i="29"/>
  <c r="W54" i="1" s="1"/>
  <c r="W58" i="29"/>
  <c r="W58" i="1" s="1"/>
  <c r="W77" i="29"/>
  <c r="W77" i="1" s="1"/>
  <c r="W102" i="29"/>
  <c r="W102" i="1" s="1"/>
  <c r="W122" i="29"/>
  <c r="W122" i="1" s="1"/>
  <c r="W61" i="29"/>
  <c r="W61" i="1" s="1"/>
  <c r="W65" i="29"/>
  <c r="W65" i="1" s="1"/>
  <c r="W69" i="29"/>
  <c r="W69" i="1" s="1"/>
  <c r="W73" i="29"/>
  <c r="W73" i="1" s="1"/>
  <c r="W80" i="29"/>
  <c r="W80" i="1" s="1"/>
  <c r="W84" i="29"/>
  <c r="W84" i="1" s="1"/>
  <c r="W87" i="29"/>
  <c r="W87" i="1" s="1"/>
  <c r="W98" i="29"/>
  <c r="W98" i="1" s="1"/>
  <c r="W112" i="29"/>
  <c r="W112" i="1" s="1"/>
  <c r="W116" i="29"/>
  <c r="W116" i="1" s="1"/>
  <c r="W131" i="29"/>
  <c r="W131" i="1" s="1"/>
  <c r="W38" i="29"/>
  <c r="W38" i="1" s="1"/>
  <c r="W42" i="29"/>
  <c r="W42" i="1" s="1"/>
  <c r="W46" i="29"/>
  <c r="W46" i="1" s="1"/>
  <c r="W50" i="29"/>
  <c r="W50" i="1" s="1"/>
  <c r="W53" i="29"/>
  <c r="W57" i="29"/>
  <c r="W57" i="1" s="1"/>
  <c r="W76" i="29"/>
  <c r="W76" i="1" s="1"/>
  <c r="W93" i="29"/>
  <c r="W93" i="1" s="1"/>
  <c r="W28" i="29"/>
  <c r="W28" i="1" s="1"/>
  <c r="W31" i="29"/>
  <c r="W31" i="1" s="1"/>
  <c r="W60" i="29"/>
  <c r="W64" i="29"/>
  <c r="W64" i="1" s="1"/>
  <c r="W68" i="29"/>
  <c r="W68" i="1" s="1"/>
  <c r="W72" i="29"/>
  <c r="W72" i="1" s="1"/>
  <c r="W79" i="29"/>
  <c r="W79" i="1" s="1"/>
  <c r="W83" i="29"/>
  <c r="W83" i="1" s="1"/>
  <c r="W86" i="29"/>
  <c r="W97" i="29"/>
  <c r="W97" i="1" s="1"/>
  <c r="W101" i="29"/>
  <c r="W101" i="1" s="1"/>
  <c r="W111" i="29"/>
  <c r="W111" i="1" s="1"/>
  <c r="W115" i="29"/>
  <c r="W115" i="1" s="1"/>
  <c r="W34" i="29"/>
  <c r="W34" i="1" s="1"/>
  <c r="W37" i="29"/>
  <c r="W37" i="1" s="1"/>
  <c r="W41" i="29"/>
  <c r="W41" i="1" s="1"/>
  <c r="W45" i="29"/>
  <c r="W45" i="1" s="1"/>
  <c r="W49" i="29"/>
  <c r="W49" i="1" s="1"/>
  <c r="W56" i="29"/>
  <c r="W56" i="1" s="1"/>
  <c r="W75" i="29"/>
  <c r="W92" i="29"/>
  <c r="W92" i="1" s="1"/>
  <c r="W104" i="29"/>
  <c r="W104" i="1" s="1"/>
  <c r="W107" i="29"/>
  <c r="W120" i="29"/>
  <c r="W124" i="29"/>
  <c r="W124" i="1" s="1"/>
  <c r="W106" i="29"/>
  <c r="W110" i="29"/>
  <c r="W117" i="29"/>
  <c r="W117" i="1" s="1"/>
  <c r="W129" i="29"/>
  <c r="W129" i="1" s="1"/>
  <c r="W137" i="29"/>
  <c r="W137" i="1" s="1"/>
  <c r="W140" i="29"/>
  <c r="W140" i="1" s="1"/>
  <c r="W147" i="29"/>
  <c r="W147" i="1" s="1"/>
  <c r="W170" i="29"/>
  <c r="W170" i="1" s="1"/>
  <c r="W179" i="29"/>
  <c r="W179" i="1" s="1"/>
  <c r="W192" i="29"/>
  <c r="W192" i="1" s="1"/>
  <c r="W209" i="29"/>
  <c r="W209" i="1" s="1"/>
  <c r="W220" i="29"/>
  <c r="W220" i="1" s="1"/>
  <c r="W231" i="29"/>
  <c r="W241" i="29"/>
  <c r="W241" i="1" s="1"/>
  <c r="W114" i="29"/>
  <c r="W114" i="1" s="1"/>
  <c r="W133" i="29"/>
  <c r="W133" i="1" s="1"/>
  <c r="W166" i="29"/>
  <c r="W176" i="29"/>
  <c r="W176" i="1" s="1"/>
  <c r="W225" i="29"/>
  <c r="W228" i="29"/>
  <c r="W228" i="1" s="1"/>
  <c r="W236" i="29"/>
  <c r="W236" i="1" s="1"/>
  <c r="W244" i="29"/>
  <c r="W244" i="1" s="1"/>
  <c r="W71" i="29"/>
  <c r="W71" i="1" s="1"/>
  <c r="W82" i="29"/>
  <c r="W82" i="1" s="1"/>
  <c r="W96" i="29"/>
  <c r="W96" i="1" s="1"/>
  <c r="W118" i="29"/>
  <c r="W118" i="1" s="1"/>
  <c r="W125" i="29"/>
  <c r="W125" i="1" s="1"/>
  <c r="W136" i="29"/>
  <c r="W136" i="1" s="1"/>
  <c r="W139" i="29"/>
  <c r="W139" i="1" s="1"/>
  <c r="W142" i="29"/>
  <c r="W142" i="1" s="1"/>
  <c r="W146" i="29"/>
  <c r="W146" i="1" s="1"/>
  <c r="W152" i="29"/>
  <c r="W160" i="29"/>
  <c r="W169" i="29"/>
  <c r="W169" i="1" s="1"/>
  <c r="W185" i="29"/>
  <c r="W185" i="1" s="1"/>
  <c r="W191" i="29"/>
  <c r="W191" i="1" s="1"/>
  <c r="W199" i="29"/>
  <c r="W199" i="1" s="1"/>
  <c r="W208" i="29"/>
  <c r="W208" i="1" s="1"/>
  <c r="W219" i="29"/>
  <c r="W219" i="1" s="1"/>
  <c r="W240" i="29"/>
  <c r="W240" i="1" s="1"/>
  <c r="W119" i="29"/>
  <c r="W119" i="1" s="1"/>
  <c r="W154" i="29"/>
  <c r="W227" i="29"/>
  <c r="W230" i="29"/>
  <c r="W243" i="29"/>
  <c r="W243" i="1" s="1"/>
  <c r="W52" i="29"/>
  <c r="W52" i="1" s="1"/>
  <c r="W63" i="29"/>
  <c r="W63" i="1" s="1"/>
  <c r="W108" i="29"/>
  <c r="W108" i="1" s="1"/>
  <c r="W128" i="29"/>
  <c r="W128" i="1" s="1"/>
  <c r="W130" i="29"/>
  <c r="W135" i="29"/>
  <c r="W135" i="1" s="1"/>
  <c r="W144" i="29"/>
  <c r="W144" i="1" s="1"/>
  <c r="W149" i="29"/>
  <c r="W149" i="1" s="1"/>
  <c r="W168" i="29"/>
  <c r="W168" i="1" s="1"/>
  <c r="W172" i="29"/>
  <c r="W172" i="1" s="1"/>
  <c r="W175" i="29"/>
  <c r="W175" i="1" s="1"/>
  <c r="W100" i="29"/>
  <c r="W100" i="1" s="1"/>
  <c r="W132" i="29"/>
  <c r="W132" i="1" s="1"/>
  <c r="W151" i="29"/>
  <c r="W193" i="29"/>
  <c r="W198" i="29"/>
  <c r="W198" i="1" s="1"/>
  <c r="W105" i="29"/>
  <c r="W105" i="1" s="1"/>
  <c r="W109" i="29"/>
  <c r="W134" i="29"/>
  <c r="W134" i="1" s="1"/>
  <c r="W148" i="29"/>
  <c r="W148" i="1" s="1"/>
  <c r="W171" i="29"/>
  <c r="W171" i="1" s="1"/>
  <c r="W174" i="29"/>
  <c r="W174" i="1" s="1"/>
  <c r="W203" i="29"/>
  <c r="W203" i="1" s="1"/>
  <c r="W211" i="29"/>
  <c r="W211" i="1" s="1"/>
  <c r="W213" i="29"/>
  <c r="W221" i="29"/>
  <c r="W221" i="1" s="1"/>
  <c r="W223" i="29"/>
  <c r="W223" i="1" s="1"/>
  <c r="W226" i="29"/>
  <c r="W229" i="29"/>
  <c r="W229" i="1" s="1"/>
  <c r="W242" i="29"/>
  <c r="W242" i="1" s="1"/>
  <c r="W245" i="29"/>
  <c r="W190" i="29"/>
  <c r="W190" i="1" s="1"/>
  <c r="W204" i="29"/>
  <c r="W204" i="1" s="1"/>
  <c r="W252" i="29"/>
  <c r="W264" i="29"/>
  <c r="W264" i="1" s="1"/>
  <c r="W272" i="29"/>
  <c r="W272" i="1" s="1"/>
  <c r="W286" i="29"/>
  <c r="W286" i="1" s="1"/>
  <c r="W297" i="29"/>
  <c r="W297" i="1" s="1"/>
  <c r="W308" i="29"/>
  <c r="W308" i="1" s="1"/>
  <c r="W312" i="29"/>
  <c r="W312" i="1" s="1"/>
  <c r="W318" i="29"/>
  <c r="W318" i="1" s="1"/>
  <c r="W320" i="29"/>
  <c r="W320" i="1" s="1"/>
  <c r="W323" i="29"/>
  <c r="W323" i="1" s="1"/>
  <c r="W327" i="29"/>
  <c r="W327" i="1" s="1"/>
  <c r="W331" i="29"/>
  <c r="W331" i="1" s="1"/>
  <c r="W352" i="29"/>
  <c r="W352" i="1" s="1"/>
  <c r="W355" i="29"/>
  <c r="W355" i="1" s="1"/>
  <c r="W362" i="29"/>
  <c r="W362" i="1" s="1"/>
  <c r="W374" i="29"/>
  <c r="W374" i="1" s="1"/>
  <c r="W366" i="29"/>
  <c r="W366" i="1" s="1"/>
  <c r="W197" i="29"/>
  <c r="W197" i="1" s="1"/>
  <c r="W205" i="29"/>
  <c r="W205" i="1" s="1"/>
  <c r="W246" i="29"/>
  <c r="W246" i="1" s="1"/>
  <c r="W250" i="29"/>
  <c r="W250" i="1" s="1"/>
  <c r="W254" i="29"/>
  <c r="W260" i="29"/>
  <c r="W279" i="29"/>
  <c r="W279" i="1" s="1"/>
  <c r="W300" i="29"/>
  <c r="W300" i="1" s="1"/>
  <c r="W310" i="29"/>
  <c r="W310" i="1" s="1"/>
  <c r="W316" i="29"/>
  <c r="W316" i="1" s="1"/>
  <c r="W333" i="29"/>
  <c r="W333" i="1" s="1"/>
  <c r="W368" i="29"/>
  <c r="W368" i="1" s="1"/>
  <c r="W113" i="29"/>
  <c r="W113" i="1" s="1"/>
  <c r="W184" i="29"/>
  <c r="W184" i="1" s="1"/>
  <c r="W214" i="29"/>
  <c r="W214" i="1" s="1"/>
  <c r="W263" i="29"/>
  <c r="W263" i="1" s="1"/>
  <c r="W293" i="29"/>
  <c r="W293" i="1" s="1"/>
  <c r="W301" i="29"/>
  <c r="W301" i="1" s="1"/>
  <c r="W319" i="29"/>
  <c r="W319" i="1" s="1"/>
  <c r="W324" i="29"/>
  <c r="W324" i="1" s="1"/>
  <c r="W329" i="29"/>
  <c r="W329" i="1" s="1"/>
  <c r="W336" i="29"/>
  <c r="W336" i="1" s="1"/>
  <c r="W344" i="29"/>
  <c r="W344" i="1" s="1"/>
  <c r="W353" i="29"/>
  <c r="W353" i="1" s="1"/>
  <c r="W358" i="29"/>
  <c r="W358" i="1" s="1"/>
  <c r="W360" i="29"/>
  <c r="W360" i="1" s="1"/>
  <c r="W365" i="29"/>
  <c r="W365" i="1" s="1"/>
  <c r="W376" i="29"/>
  <c r="W376" i="1" s="1"/>
  <c r="W349" i="29"/>
  <c r="W349" i="1" s="1"/>
  <c r="W269" i="29"/>
  <c r="W269" i="1" s="1"/>
  <c r="W278" i="29"/>
  <c r="W278" i="1" s="1"/>
  <c r="W290" i="29"/>
  <c r="W290" i="1" s="1"/>
  <c r="W313" i="29"/>
  <c r="W313" i="1" s="1"/>
  <c r="W321" i="29"/>
  <c r="W321" i="1" s="1"/>
  <c r="W334" i="29"/>
  <c r="W334" i="1" s="1"/>
  <c r="W346" i="29"/>
  <c r="W346" i="1" s="1"/>
  <c r="W350" i="29"/>
  <c r="W350" i="1" s="1"/>
  <c r="W356" i="29"/>
  <c r="W356" i="1" s="1"/>
  <c r="W25" i="29"/>
  <c r="W340" i="29"/>
  <c r="W67" i="29"/>
  <c r="W67" i="1" s="1"/>
  <c r="W121" i="29"/>
  <c r="W121" i="1" s="1"/>
  <c r="W216" i="29"/>
  <c r="W248" i="29"/>
  <c r="W248" i="1" s="1"/>
  <c r="W251" i="29"/>
  <c r="W251" i="1" s="1"/>
  <c r="W262" i="29"/>
  <c r="W262" i="1" s="1"/>
  <c r="W266" i="29"/>
  <c r="W266" i="1" s="1"/>
  <c r="W295" i="29"/>
  <c r="W295" i="1" s="1"/>
  <c r="W304" i="29"/>
  <c r="W304" i="1" s="1"/>
  <c r="W306" i="29"/>
  <c r="W306" i="1" s="1"/>
  <c r="W309" i="29"/>
  <c r="W309" i="1" s="1"/>
  <c r="W325" i="29"/>
  <c r="W325" i="1" s="1"/>
  <c r="W337" i="29"/>
  <c r="W337" i="1" s="1"/>
  <c r="W341" i="29"/>
  <c r="W361" i="29"/>
  <c r="W361" i="1" s="1"/>
  <c r="W363" i="29"/>
  <c r="W363" i="1" s="1"/>
  <c r="W369" i="29"/>
  <c r="W369" i="1" s="1"/>
  <c r="W372" i="29"/>
  <c r="W372" i="1" s="1"/>
  <c r="W370" i="29"/>
  <c r="W370" i="1" s="1"/>
  <c r="W78" i="29"/>
  <c r="W167" i="29"/>
  <c r="W167" i="1" s="1"/>
  <c r="W237" i="29"/>
  <c r="W237" i="1" s="1"/>
  <c r="W268" i="29"/>
  <c r="W268" i="1" s="1"/>
  <c r="W289" i="29"/>
  <c r="W292" i="29"/>
  <c r="W292" i="1" s="1"/>
  <c r="W298" i="29"/>
  <c r="W298" i="1" s="1"/>
  <c r="W314" i="29"/>
  <c r="W314" i="1" s="1"/>
  <c r="W328" i="29"/>
  <c r="W328" i="1" s="1"/>
  <c r="W332" i="29"/>
  <c r="W332" i="1" s="1"/>
  <c r="W335" i="29"/>
  <c r="W335" i="1" s="1"/>
  <c r="W347" i="29"/>
  <c r="W347" i="1" s="1"/>
  <c r="W354" i="29"/>
  <c r="W354" i="1" s="1"/>
  <c r="W357" i="29"/>
  <c r="W357" i="1" s="1"/>
  <c r="W367" i="29"/>
  <c r="W367" i="1" s="1"/>
  <c r="W373" i="29"/>
  <c r="W373" i="1" s="1"/>
  <c r="W359" i="29"/>
  <c r="W359" i="1" s="1"/>
  <c r="W127" i="29"/>
  <c r="W127" i="1" s="1"/>
  <c r="W224" i="29"/>
  <c r="W224" i="1" s="1"/>
  <c r="W255" i="29"/>
  <c r="W255" i="1" s="1"/>
  <c r="W257" i="29"/>
  <c r="W257" i="1" s="1"/>
  <c r="W261" i="29"/>
  <c r="W265" i="29"/>
  <c r="W265" i="1" s="1"/>
  <c r="W273" i="29"/>
  <c r="W273" i="1" s="1"/>
  <c r="W284" i="29"/>
  <c r="W287" i="29"/>
  <c r="W287" i="1" s="1"/>
  <c r="W296" i="29"/>
  <c r="W296" i="1" s="1"/>
  <c r="W305" i="29"/>
  <c r="W307" i="29"/>
  <c r="W307" i="1" s="1"/>
  <c r="W311" i="29"/>
  <c r="W311" i="1" s="1"/>
  <c r="W317" i="29"/>
  <c r="W317" i="1" s="1"/>
  <c r="W322" i="29"/>
  <c r="W322" i="1" s="1"/>
  <c r="W326" i="29"/>
  <c r="W326" i="1" s="1"/>
  <c r="W330" i="29"/>
  <c r="W330" i="1" s="1"/>
  <c r="W345" i="29"/>
  <c r="W345" i="1" s="1"/>
  <c r="W351" i="29"/>
  <c r="W351" i="1" s="1"/>
  <c r="W249" i="29"/>
  <c r="W249" i="1" s="1"/>
  <c r="W259" i="29"/>
  <c r="W291" i="29"/>
  <c r="W291" i="1" s="1"/>
  <c r="W294" i="29"/>
  <c r="W294" i="1" s="1"/>
  <c r="W299" i="29"/>
  <c r="W299" i="1" s="1"/>
  <c r="W302" i="29"/>
  <c r="W302" i="1" s="1"/>
  <c r="W315" i="29"/>
  <c r="W315" i="1" s="1"/>
  <c r="W364" i="29"/>
  <c r="W364" i="1" s="1"/>
  <c r="W274" i="29"/>
  <c r="W285" i="29"/>
  <c r="W238" i="29"/>
  <c r="W173" i="29"/>
  <c r="W141" i="29"/>
  <c r="W177" i="29"/>
  <c r="W181" i="29"/>
  <c r="W280" i="29"/>
  <c r="W35" i="29"/>
  <c r="W348" i="29"/>
  <c r="W239" i="29"/>
  <c r="W206" i="29"/>
  <c r="W157" i="29"/>
  <c r="W182" i="29"/>
  <c r="W155" i="29"/>
  <c r="W277" i="29"/>
  <c r="W342" i="29"/>
  <c r="W189" i="29"/>
  <c r="W188" i="29"/>
  <c r="W187" i="29"/>
  <c r="W276" i="29"/>
  <c r="W270" i="29"/>
  <c r="W201" i="29"/>
  <c r="W288" i="29"/>
  <c r="W282" i="29"/>
  <c r="W235" i="29"/>
  <c r="W95" i="29"/>
  <c r="W371" i="29"/>
  <c r="W258" i="29"/>
  <c r="W200" i="29"/>
  <c r="W89" i="29"/>
  <c r="W283" i="29"/>
  <c r="W94" i="29"/>
  <c r="W156" i="29"/>
  <c r="W281" i="29"/>
  <c r="W222" i="29"/>
  <c r="W183" i="29"/>
  <c r="W343" i="29"/>
  <c r="W275" i="29"/>
  <c r="W150" i="29"/>
  <c r="W143" i="29"/>
  <c r="W247" i="29"/>
  <c r="W90" i="29"/>
  <c r="W153" i="29"/>
  <c r="W126" i="29"/>
  <c r="W161" i="29"/>
  <c r="W180" i="29"/>
  <c r="W186" i="29"/>
  <c r="W271" i="29"/>
  <c r="W267" i="29"/>
  <c r="W159" i="29"/>
  <c r="W145" i="29"/>
  <c r="W338" i="29"/>
  <c r="W202" i="29"/>
  <c r="W158" i="29"/>
  <c r="W165" i="29"/>
  <c r="W218" i="29"/>
  <c r="W339" i="29"/>
  <c r="W233" i="29"/>
  <c r="W138" i="29"/>
  <c r="W234" i="29"/>
  <c r="W256" i="29"/>
  <c r="W215" i="29"/>
  <c r="W232" i="29"/>
  <c r="W210" i="29"/>
  <c r="W194" i="29"/>
  <c r="W196" i="29"/>
  <c r="W178" i="29"/>
  <c r="W162" i="29"/>
  <c r="W195" i="29"/>
  <c r="W212" i="29"/>
  <c r="W207" i="29"/>
  <c r="W253" i="29"/>
  <c r="W164" i="29"/>
  <c r="W303" i="29"/>
  <c r="W163" i="29"/>
  <c r="W217" i="29"/>
  <c r="BF5" i="71"/>
  <c r="U22" i="1"/>
  <c r="AS5" i="1"/>
  <c r="AT5" i="1"/>
  <c r="AU5" i="1"/>
  <c r="AV5" i="1"/>
  <c r="AW5" i="1"/>
  <c r="AX5" i="1"/>
  <c r="AY5" i="1"/>
  <c r="AZ5" i="1"/>
  <c r="BA5" i="1"/>
  <c r="BB5" i="1"/>
  <c r="BC5" i="1"/>
  <c r="BD5" i="1"/>
  <c r="BE5" i="1"/>
  <c r="BF5" i="1"/>
  <c r="U22" i="71"/>
  <c r="AS5" i="71"/>
  <c r="AT5" i="71"/>
  <c r="AU5" i="71"/>
  <c r="AV5" i="71"/>
  <c r="AW5" i="71"/>
  <c r="AX5" i="71"/>
  <c r="AY5" i="71"/>
  <c r="AZ5" i="71"/>
  <c r="BA5" i="71"/>
  <c r="BB5" i="71"/>
  <c r="BC5" i="71"/>
  <c r="BD5" i="71"/>
  <c r="BE5" i="71"/>
  <c r="AB47" i="21"/>
  <c r="AB49" i="21"/>
  <c r="AB45" i="21"/>
  <c r="AB46" i="21"/>
  <c r="AB51" i="21"/>
  <c r="AD244" i="62"/>
  <c r="AD244" i="72"/>
  <c r="AB47" i="73"/>
  <c r="AD255" i="62"/>
  <c r="AB49" i="73"/>
  <c r="AD318" i="62"/>
  <c r="AD253" i="62"/>
  <c r="AD250" i="72"/>
  <c r="AB45" i="73"/>
  <c r="AD250" i="62"/>
  <c r="AD254" i="72"/>
  <c r="AD254" i="62"/>
  <c r="AB46" i="73"/>
  <c r="AD351" i="72"/>
  <c r="AB51" i="73"/>
  <c r="BH264" i="1"/>
  <c r="BH264" i="71" s="1"/>
  <c r="BH265" i="1"/>
  <c r="BH265" i="71" s="1"/>
  <c r="BH267" i="1"/>
  <c r="BH267" i="71" s="1"/>
  <c r="BH275" i="1"/>
  <c r="BH275" i="71" s="1"/>
  <c r="BH273" i="1"/>
  <c r="BH273" i="71" s="1"/>
  <c r="BH305" i="1"/>
  <c r="BH305" i="71" s="1"/>
  <c r="BH268" i="1"/>
  <c r="BH268" i="71" s="1"/>
  <c r="BH274" i="1"/>
  <c r="BH274" i="71" s="1"/>
  <c r="BH266" i="1"/>
  <c r="BH266" i="71" s="1"/>
  <c r="BH283" i="1"/>
  <c r="BH283" i="71" s="1"/>
  <c r="BH269" i="1"/>
  <c r="BH269" i="71" s="1"/>
  <c r="BH276" i="1"/>
  <c r="BH276" i="71" s="1"/>
  <c r="BH348" i="1"/>
  <c r="BH348" i="71" s="1"/>
  <c r="BH371" i="1"/>
  <c r="BH371" i="71" s="1"/>
  <c r="BH338" i="1"/>
  <c r="BH338" i="71" s="1"/>
  <c r="BH270" i="1"/>
  <c r="BH270" i="71" s="1"/>
  <c r="AD246" i="62"/>
  <c r="BG5" i="1"/>
  <c r="BG5" i="71"/>
  <c r="BH355" i="1"/>
  <c r="BH355" i="71" s="1"/>
  <c r="BH322" i="1"/>
  <c r="BH322" i="71" s="1"/>
  <c r="BH323" i="1"/>
  <c r="BH323" i="71" s="1"/>
  <c r="BH347" i="1"/>
  <c r="BH347" i="71" s="1"/>
  <c r="BH313" i="1"/>
  <c r="BH313" i="71" s="1"/>
  <c r="BH329" i="1"/>
  <c r="BH329" i="71" s="1"/>
  <c r="BH326" i="1"/>
  <c r="BH326" i="71" s="1"/>
  <c r="BH118" i="1"/>
  <c r="BH118" i="71" s="1"/>
  <c r="BH365" i="1"/>
  <c r="BH365" i="71" s="1"/>
  <c r="BH346" i="1"/>
  <c r="BH346" i="71" s="1"/>
  <c r="BH359" i="1"/>
  <c r="BH359" i="71" s="1"/>
  <c r="BH311" i="1"/>
  <c r="BH311" i="71" s="1"/>
  <c r="BH310" i="1"/>
  <c r="BH310" i="71" s="1"/>
  <c r="BH296" i="1"/>
  <c r="BH296" i="71" s="1"/>
  <c r="BH209" i="1"/>
  <c r="BH209" i="71" s="1"/>
  <c r="BH144" i="1"/>
  <c r="BH144" i="71" s="1"/>
  <c r="BH367" i="1"/>
  <c r="BH367" i="71" s="1"/>
  <c r="BH325" i="1"/>
  <c r="BH325" i="71" s="1"/>
  <c r="BH333" i="1"/>
  <c r="BH333" i="71" s="1"/>
  <c r="BH361" i="1"/>
  <c r="BH361" i="71" s="1"/>
  <c r="BH301" i="1"/>
  <c r="BH301" i="71" s="1"/>
  <c r="BH298" i="1"/>
  <c r="BH298" i="71" s="1"/>
  <c r="BH324" i="1"/>
  <c r="BH324" i="71" s="1"/>
  <c r="BH351" i="1"/>
  <c r="BH351" i="71" s="1"/>
  <c r="BH345" i="1"/>
  <c r="BH345" i="71" s="1"/>
  <c r="BH314" i="1"/>
  <c r="BH314" i="71" s="1"/>
  <c r="BH315" i="1"/>
  <c r="BH315" i="71" s="1"/>
  <c r="BH349" i="1"/>
  <c r="BH349" i="71" s="1"/>
  <c r="BH368" i="1"/>
  <c r="BH368" i="71" s="1"/>
  <c r="BH293" i="1"/>
  <c r="BH293" i="71" s="1"/>
  <c r="BI21" i="1"/>
  <c r="BH306" i="1"/>
  <c r="BH306" i="71" s="1"/>
  <c r="BH334" i="1"/>
  <c r="BH334" i="71" s="1"/>
  <c r="BH307" i="1"/>
  <c r="BH307" i="71" s="1"/>
  <c r="BH175" i="1"/>
  <c r="BH175" i="71" s="1"/>
  <c r="BH327" i="1"/>
  <c r="BH327" i="71" s="1"/>
  <c r="BH354" i="1"/>
  <c r="BH354" i="71" s="1"/>
  <c r="BH362" i="1"/>
  <c r="BH362" i="71" s="1"/>
  <c r="BH292" i="1"/>
  <c r="BH292" i="71" s="1"/>
  <c r="BH332" i="1"/>
  <c r="BH332" i="71" s="1"/>
  <c r="BH291" i="1"/>
  <c r="BH291" i="71" s="1"/>
  <c r="BH297" i="1"/>
  <c r="BH297" i="71" s="1"/>
  <c r="BH299" i="1"/>
  <c r="BH299" i="71" s="1"/>
  <c r="BH356" i="1"/>
  <c r="BH356" i="71" s="1"/>
  <c r="BH295" i="1"/>
  <c r="BH295" i="71" s="1"/>
  <c r="BH316" i="1"/>
  <c r="BH316" i="71" s="1"/>
  <c r="BH370" i="1"/>
  <c r="BH370" i="71" s="1"/>
  <c r="BH290" i="1"/>
  <c r="BH290" i="71" s="1"/>
  <c r="BH318" i="1"/>
  <c r="BH318" i="71" s="1"/>
  <c r="BH214" i="1"/>
  <c r="BH214" i="71" s="1"/>
  <c r="BH358" i="1"/>
  <c r="BH358" i="71" s="1"/>
  <c r="BH308" i="1"/>
  <c r="BH308" i="71" s="1"/>
  <c r="BH200" i="1"/>
  <c r="BH200" i="71" s="1"/>
  <c r="BH352" i="1"/>
  <c r="BH352" i="71" s="1"/>
  <c r="BH302" i="1"/>
  <c r="BH302" i="71" s="1"/>
  <c r="BH364" i="1"/>
  <c r="BH364" i="71" s="1"/>
  <c r="BH319" i="1"/>
  <c r="BH319" i="71" s="1"/>
  <c r="BH363" i="1"/>
  <c r="BH363" i="71" s="1"/>
  <c r="BH344" i="1"/>
  <c r="BH344" i="71" s="1"/>
  <c r="BH337" i="1"/>
  <c r="BH337" i="71" s="1"/>
  <c r="BH372" i="1"/>
  <c r="BH372" i="71" s="1"/>
  <c r="BH300" i="1"/>
  <c r="BH300" i="71" s="1"/>
  <c r="BH317" i="1"/>
  <c r="BH317" i="71" s="1"/>
  <c r="BH335" i="1"/>
  <c r="BH335" i="71" s="1"/>
  <c r="BH330" i="1"/>
  <c r="BH330" i="71" s="1"/>
  <c r="BH211" i="1"/>
  <c r="BH211" i="71" s="1"/>
  <c r="BH321" i="1"/>
  <c r="BH321" i="71" s="1"/>
  <c r="BH357" i="1"/>
  <c r="BH357" i="71" s="1"/>
  <c r="BH167" i="1"/>
  <c r="BH167" i="71" s="1"/>
  <c r="BH350" i="1"/>
  <c r="BH350" i="71" s="1"/>
  <c r="BH328" i="1"/>
  <c r="BH328" i="71" s="1"/>
  <c r="BH320" i="1"/>
  <c r="BH320" i="71" s="1"/>
  <c r="BH360" i="1"/>
  <c r="BH360" i="71" s="1"/>
  <c r="BH336" i="1"/>
  <c r="BH336" i="71" s="1"/>
  <c r="BH331" i="1"/>
  <c r="BH331" i="71" s="1"/>
  <c r="BH239" i="1"/>
  <c r="BH239" i="71" s="1"/>
  <c r="BH309" i="1"/>
  <c r="BH309" i="71" s="1"/>
  <c r="BH366" i="1"/>
  <c r="BH366" i="71" s="1"/>
  <c r="BH353" i="1"/>
  <c r="BH353" i="71" s="1"/>
  <c r="BH312" i="1"/>
  <c r="BH312" i="71" s="1"/>
  <c r="BH304" i="1"/>
  <c r="BH304" i="71" s="1"/>
  <c r="BH369" i="1"/>
  <c r="BH369" i="71" s="1"/>
  <c r="BH376" i="1"/>
  <c r="BH376" i="71" s="1"/>
  <c r="BI21" i="71"/>
  <c r="BS25" i="71"/>
  <c r="AE31" i="73"/>
  <c r="AE40" i="73"/>
  <c r="AE34" i="73"/>
  <c r="AE10" i="73"/>
  <c r="AE22" i="73"/>
  <c r="AE39" i="73"/>
  <c r="AE32" i="73"/>
  <c r="AE52" i="73"/>
  <c r="AE13" i="21"/>
  <c r="AE24" i="73"/>
  <c r="AE13" i="73"/>
  <c r="AE8" i="73"/>
  <c r="AE11" i="73"/>
  <c r="AE21" i="73"/>
  <c r="AE18" i="73"/>
  <c r="AE41" i="73"/>
  <c r="AE12" i="73"/>
  <c r="AE19" i="73"/>
  <c r="AE29" i="73"/>
  <c r="AE11" i="21"/>
  <c r="AE9" i="21"/>
  <c r="AE20" i="73"/>
  <c r="AE30" i="73"/>
  <c r="AE9" i="73"/>
  <c r="AE14" i="21"/>
  <c r="AE15" i="21"/>
  <c r="AE37" i="73"/>
  <c r="AE27" i="73"/>
  <c r="AE14" i="73"/>
  <c r="AE25" i="73"/>
  <c r="AE10" i="21"/>
  <c r="AE12" i="21"/>
  <c r="AE15" i="73"/>
  <c r="AE43" i="73"/>
  <c r="AE38" i="73"/>
  <c r="AE35" i="73"/>
  <c r="AE8" i="21"/>
  <c r="AE26" i="73"/>
  <c r="AE28" i="73"/>
  <c r="AE42" i="73"/>
  <c r="AE17" i="73"/>
  <c r="AG209" i="62"/>
  <c r="AG188" i="72"/>
  <c r="AG207" i="72"/>
  <c r="AG40" i="62"/>
  <c r="AG207" i="62"/>
  <c r="AG223" i="72"/>
  <c r="AG87" i="62"/>
  <c r="AG86" i="62"/>
  <c r="AG44" i="62"/>
  <c r="AG33" i="62"/>
  <c r="AG6" i="62"/>
  <c r="AG44" i="72"/>
  <c r="AG86" i="72"/>
  <c r="AG225" i="62"/>
  <c r="AG354" i="72"/>
  <c r="AG82" i="62"/>
  <c r="AG29" i="62"/>
  <c r="AG110" i="62"/>
  <c r="AG201" i="72"/>
  <c r="AG33" i="72"/>
  <c r="AG81" i="62"/>
  <c r="AG6" i="72"/>
  <c r="AG5" i="62"/>
  <c r="AG12" i="62"/>
  <c r="AG87" i="72"/>
  <c r="AG23" i="62"/>
  <c r="AG235" i="62"/>
  <c r="AG217" i="72"/>
  <c r="AG12" i="72"/>
  <c r="AG43" i="62"/>
  <c r="AG65" i="72"/>
  <c r="AG110" i="72"/>
  <c r="AG88" i="62"/>
  <c r="AG225" i="72"/>
  <c r="AG188" i="62"/>
  <c r="AG223" i="62"/>
  <c r="AG65" i="62"/>
  <c r="AG25" i="62"/>
  <c r="AG354" i="62"/>
  <c r="AG217" i="62"/>
  <c r="AG114" i="72"/>
  <c r="AG209" i="72"/>
  <c r="AG220" i="72"/>
  <c r="AG114" i="62"/>
  <c r="AG74" i="62"/>
  <c r="AG5" i="72"/>
  <c r="AG154" i="72"/>
  <c r="AG78" i="62"/>
  <c r="AG43" i="72"/>
  <c r="AG154" i="62"/>
  <c r="AG97" i="62"/>
  <c r="AG201" i="62"/>
  <c r="AG128" i="62"/>
  <c r="AG10" i="62"/>
  <c r="AG29" i="72"/>
  <c r="AG199" i="62"/>
  <c r="AG83" i="62"/>
  <c r="AG220" i="62"/>
  <c r="AG51" i="72"/>
  <c r="AG81" i="72"/>
  <c r="AG71" i="62"/>
  <c r="AG102" i="62"/>
  <c r="AG76" i="62"/>
  <c r="AG101" i="62"/>
  <c r="AG73" i="62"/>
  <c r="AG41" i="62"/>
  <c r="AG91" i="62"/>
  <c r="AG36" i="62"/>
  <c r="AG235" i="72"/>
  <c r="AG82" i="72"/>
  <c r="AG49" i="62"/>
  <c r="AG103" i="62"/>
  <c r="AG51" i="62"/>
  <c r="AG52" i="62"/>
  <c r="AG102" i="72"/>
  <c r="AG96" i="62"/>
  <c r="AG208" i="62"/>
  <c r="AG40" i="72"/>
  <c r="AG128" i="72"/>
  <c r="AG42" i="62"/>
  <c r="AG18" i="62"/>
  <c r="AG105" i="62"/>
  <c r="AG83" i="72"/>
  <c r="AG74" i="72"/>
  <c r="AG25" i="72"/>
  <c r="AG27" i="62"/>
  <c r="AG23" i="72"/>
  <c r="AG20" i="62"/>
  <c r="AG77" i="62"/>
  <c r="AG59" i="62"/>
  <c r="AG9" i="62"/>
  <c r="AG50" i="62"/>
  <c r="AG237" i="62"/>
  <c r="AG56" i="62"/>
  <c r="AG64" i="62"/>
  <c r="AG97" i="72"/>
  <c r="AG34" i="62"/>
  <c r="AG171" i="62"/>
  <c r="AG13" i="62"/>
  <c r="AG85" i="62"/>
  <c r="AG63" i="62"/>
  <c r="AG37" i="62"/>
  <c r="AG170" i="62"/>
  <c r="AG216" i="62"/>
  <c r="AG38" i="62"/>
  <c r="AG39" i="62"/>
  <c r="AG99" i="62"/>
  <c r="AG185" i="62"/>
  <c r="AG28" i="62"/>
  <c r="AG54" i="62"/>
  <c r="AG48" i="62"/>
  <c r="AG61" i="62"/>
  <c r="AG113" i="62"/>
  <c r="AG178" i="62"/>
  <c r="AG224" i="62"/>
  <c r="AG164" i="62"/>
  <c r="AG80" i="62"/>
  <c r="AG199" i="72"/>
  <c r="AG53" i="62"/>
  <c r="AG47" i="62"/>
  <c r="AG104" i="62"/>
  <c r="AG22" i="62"/>
  <c r="AG172" i="62"/>
  <c r="AG17" i="62"/>
  <c r="AG200" i="62"/>
  <c r="AG165" i="62"/>
  <c r="AG57" i="62"/>
  <c r="AG46" i="62"/>
  <c r="AG16" i="62"/>
  <c r="AG78" i="72"/>
  <c r="AG7" i="62"/>
  <c r="AG21" i="72"/>
  <c r="AG107" i="62"/>
  <c r="AG129" i="62"/>
  <c r="AG10" i="72"/>
  <c r="AG185" i="72"/>
  <c r="AG237" i="72"/>
  <c r="AG27" i="72"/>
  <c r="AG127" i="62"/>
  <c r="AG59" i="72"/>
  <c r="AG171" i="72"/>
  <c r="AG21" i="62"/>
  <c r="AG105" i="72"/>
  <c r="AG56" i="72"/>
  <c r="AG20" i="72"/>
  <c r="AG46" i="72"/>
  <c r="AG13" i="72"/>
  <c r="AG122" i="62"/>
  <c r="AG16" i="72"/>
  <c r="AG165" i="72"/>
  <c r="AG103" i="72"/>
  <c r="AG64" i="72"/>
  <c r="AG224" i="72"/>
  <c r="AG47" i="72"/>
  <c r="AG38" i="72"/>
  <c r="AG36" i="72"/>
  <c r="AG42" i="72"/>
  <c r="AG216" i="72"/>
  <c r="AG34" i="72"/>
  <c r="AG178" i="72"/>
  <c r="AG28" i="72"/>
  <c r="AG54" i="72"/>
  <c r="AG60" i="62"/>
  <c r="AG96" i="72"/>
  <c r="AG49" i="72"/>
  <c r="AG172" i="72"/>
  <c r="AG52" i="72"/>
  <c r="AG53" i="72"/>
  <c r="AG7" i="72"/>
  <c r="AG63" i="72"/>
  <c r="AG77" i="72"/>
  <c r="AG9" i="72"/>
  <c r="AG57" i="72"/>
  <c r="AG101" i="72"/>
  <c r="AG208" i="72"/>
  <c r="AG76" i="72"/>
  <c r="AG73" i="72"/>
  <c r="AG113" i="72"/>
  <c r="AG164" i="72"/>
  <c r="AG50" i="72"/>
  <c r="AG91" i="72"/>
  <c r="AG85" i="72"/>
  <c r="AG37" i="72"/>
  <c r="AG99" i="72"/>
  <c r="AG18" i="72"/>
  <c r="AG48" i="72"/>
  <c r="AG22" i="72"/>
  <c r="AG39" i="72"/>
  <c r="AG61" i="72"/>
  <c r="AG104" i="72"/>
  <c r="AG41" i="72"/>
  <c r="AG17" i="72"/>
  <c r="AG200" i="72"/>
  <c r="AG80" i="72"/>
  <c r="AG170" i="72"/>
  <c r="AG88" i="72"/>
  <c r="AG71" i="72"/>
  <c r="AE44" i="73"/>
  <c r="AG241" i="62"/>
  <c r="AG241" i="72"/>
  <c r="AG62" i="62"/>
  <c r="AG204" i="62"/>
  <c r="AG183" i="62"/>
  <c r="AG150" i="62"/>
  <c r="AG159" i="62"/>
  <c r="AG242" i="62"/>
  <c r="AG242" i="72"/>
  <c r="AE48" i="73"/>
  <c r="AG159" i="72"/>
  <c r="AG252" i="62"/>
  <c r="AE50" i="73"/>
  <c r="AG266" i="62"/>
  <c r="AG267" i="62"/>
  <c r="AG148" i="72"/>
  <c r="AG148" i="62"/>
  <c r="AG259" i="72"/>
  <c r="AG259" i="62"/>
  <c r="AG179" i="62"/>
  <c r="AG70" i="62"/>
  <c r="AG184" i="62"/>
  <c r="AG69" i="62"/>
  <c r="AG236" i="62"/>
  <c r="AG130" i="62"/>
  <c r="AG118" i="62"/>
  <c r="AG202" i="62"/>
  <c r="AG239" i="62"/>
  <c r="AG268" i="62"/>
  <c r="AG212" i="62"/>
  <c r="AG218" i="62"/>
  <c r="AG66" i="62"/>
  <c r="AG186" i="62"/>
  <c r="AG58" i="62"/>
  <c r="AG173" i="62"/>
  <c r="AG141" i="62"/>
  <c r="AG141" i="72"/>
  <c r="AG58" i="72"/>
  <c r="AG218" i="72"/>
  <c r="AG322" i="72"/>
  <c r="AG130" i="72"/>
  <c r="X30" i="29" l="1"/>
  <c r="X30" i="1" s="1"/>
  <c r="X52" i="29"/>
  <c r="X52" i="1" s="1"/>
  <c r="X63" i="29"/>
  <c r="X63" i="1" s="1"/>
  <c r="X67" i="29"/>
  <c r="X67" i="1" s="1"/>
  <c r="X71" i="29"/>
  <c r="X71" i="1" s="1"/>
  <c r="X78" i="29"/>
  <c r="X82" i="29"/>
  <c r="X82" i="1" s="1"/>
  <c r="X96" i="29"/>
  <c r="X96" i="1" s="1"/>
  <c r="X100" i="29"/>
  <c r="X100" i="1" s="1"/>
  <c r="X110" i="29"/>
  <c r="X114" i="29"/>
  <c r="X114" i="1" s="1"/>
  <c r="X27" i="29"/>
  <c r="X27" i="1" s="1"/>
  <c r="X33" i="29"/>
  <c r="X33" i="1" s="1"/>
  <c r="X36" i="29"/>
  <c r="X36" i="1" s="1"/>
  <c r="X40" i="29"/>
  <c r="X40" i="1" s="1"/>
  <c r="X44" i="29"/>
  <c r="X44" i="1" s="1"/>
  <c r="X48" i="29"/>
  <c r="X48" i="1" s="1"/>
  <c r="X55" i="29"/>
  <c r="X55" i="1" s="1"/>
  <c r="X59" i="29"/>
  <c r="X59" i="1" s="1"/>
  <c r="X85" i="29"/>
  <c r="X88" i="29"/>
  <c r="X91" i="29"/>
  <c r="X91" i="1" s="1"/>
  <c r="X94" i="29"/>
  <c r="X51" i="29"/>
  <c r="X62" i="29"/>
  <c r="X62" i="1" s="1"/>
  <c r="X66" i="29"/>
  <c r="X66" i="1" s="1"/>
  <c r="X70" i="29"/>
  <c r="X70" i="1" s="1"/>
  <c r="X74" i="29"/>
  <c r="X74" i="1" s="1"/>
  <c r="X81" i="29"/>
  <c r="X81" i="1" s="1"/>
  <c r="X99" i="29"/>
  <c r="X99" i="1" s="1"/>
  <c r="X106" i="29"/>
  <c r="X109" i="29"/>
  <c r="X113" i="29"/>
  <c r="X113" i="1" s="1"/>
  <c r="X117" i="29"/>
  <c r="X117" i="1" s="1"/>
  <c r="X119" i="29"/>
  <c r="X119" i="1" s="1"/>
  <c r="X26" i="29"/>
  <c r="X29" i="29"/>
  <c r="X29" i="1" s="1"/>
  <c r="X32" i="29"/>
  <c r="X32" i="1" s="1"/>
  <c r="X35" i="29"/>
  <c r="X39" i="29"/>
  <c r="X39" i="1" s="1"/>
  <c r="X43" i="29"/>
  <c r="X43" i="1" s="1"/>
  <c r="X47" i="29"/>
  <c r="X47" i="1" s="1"/>
  <c r="X54" i="29"/>
  <c r="X54" i="1" s="1"/>
  <c r="X58" i="29"/>
  <c r="X58" i="1" s="1"/>
  <c r="X77" i="29"/>
  <c r="X77" i="1" s="1"/>
  <c r="X102" i="29"/>
  <c r="X102" i="1" s="1"/>
  <c r="X122" i="29"/>
  <c r="X122" i="1" s="1"/>
  <c r="X128" i="29"/>
  <c r="X128" i="1" s="1"/>
  <c r="X61" i="29"/>
  <c r="X61" i="1" s="1"/>
  <c r="X65" i="29"/>
  <c r="X65" i="1" s="1"/>
  <c r="X69" i="29"/>
  <c r="X69" i="1" s="1"/>
  <c r="X73" i="29"/>
  <c r="X73" i="1" s="1"/>
  <c r="X80" i="29"/>
  <c r="X80" i="1" s="1"/>
  <c r="X84" i="29"/>
  <c r="X84" i="1" s="1"/>
  <c r="X87" i="29"/>
  <c r="X87" i="1" s="1"/>
  <c r="X98" i="29"/>
  <c r="X98" i="1" s="1"/>
  <c r="X38" i="29"/>
  <c r="X38" i="1" s="1"/>
  <c r="X42" i="29"/>
  <c r="X42" i="1" s="1"/>
  <c r="X46" i="29"/>
  <c r="X46" i="1" s="1"/>
  <c r="X50" i="29"/>
  <c r="X50" i="1" s="1"/>
  <c r="X53" i="29"/>
  <c r="X57" i="29"/>
  <c r="X57" i="1" s="1"/>
  <c r="X76" i="29"/>
  <c r="X76" i="1" s="1"/>
  <c r="X93" i="29"/>
  <c r="X93" i="1" s="1"/>
  <c r="X105" i="29"/>
  <c r="X105" i="1" s="1"/>
  <c r="X108" i="29"/>
  <c r="X108" i="1" s="1"/>
  <c r="X121" i="29"/>
  <c r="X121" i="1" s="1"/>
  <c r="X125" i="29"/>
  <c r="X125" i="1" s="1"/>
  <c r="X28" i="29"/>
  <c r="X28" i="1" s="1"/>
  <c r="X31" i="29"/>
  <c r="X31" i="1" s="1"/>
  <c r="X60" i="29"/>
  <c r="X64" i="29"/>
  <c r="X64" i="1" s="1"/>
  <c r="X68" i="29"/>
  <c r="X68" i="1" s="1"/>
  <c r="X72" i="29"/>
  <c r="X72" i="1" s="1"/>
  <c r="X79" i="29"/>
  <c r="X79" i="1" s="1"/>
  <c r="X83" i="29"/>
  <c r="X83" i="1" s="1"/>
  <c r="X86" i="29"/>
  <c r="X97" i="29"/>
  <c r="X97" i="1" s="1"/>
  <c r="X101" i="29"/>
  <c r="X101" i="1" s="1"/>
  <c r="X111" i="29"/>
  <c r="X111" i="1" s="1"/>
  <c r="X115" i="29"/>
  <c r="X115" i="1" s="1"/>
  <c r="X130" i="29"/>
  <c r="X92" i="29"/>
  <c r="X92" i="1" s="1"/>
  <c r="X127" i="29"/>
  <c r="X127" i="1" s="1"/>
  <c r="X181" i="29"/>
  <c r="X197" i="29"/>
  <c r="X197" i="1" s="1"/>
  <c r="X201" i="29"/>
  <c r="X205" i="29"/>
  <c r="X205" i="1" s="1"/>
  <c r="X215" i="29"/>
  <c r="X237" i="29"/>
  <c r="X237" i="1" s="1"/>
  <c r="X37" i="29"/>
  <c r="X37" i="1" s="1"/>
  <c r="X129" i="29"/>
  <c r="X129" i="1" s="1"/>
  <c r="X131" i="29"/>
  <c r="X131" i="1" s="1"/>
  <c r="X137" i="29"/>
  <c r="X137" i="1" s="1"/>
  <c r="X140" i="29"/>
  <c r="X140" i="1" s="1"/>
  <c r="X147" i="29"/>
  <c r="X147" i="1" s="1"/>
  <c r="X150" i="29"/>
  <c r="X170" i="29"/>
  <c r="X170" i="1" s="1"/>
  <c r="X173" i="29"/>
  <c r="X179" i="29"/>
  <c r="X179" i="1" s="1"/>
  <c r="X192" i="29"/>
  <c r="X192" i="1" s="1"/>
  <c r="X217" i="29"/>
  <c r="X217" i="1" s="1"/>
  <c r="X220" i="29"/>
  <c r="X220" i="1" s="1"/>
  <c r="X231" i="29"/>
  <c r="X241" i="29"/>
  <c r="X241" i="1" s="1"/>
  <c r="X49" i="29"/>
  <c r="X49" i="1" s="1"/>
  <c r="X103" i="29"/>
  <c r="X103" i="1" s="1"/>
  <c r="X107" i="29"/>
  <c r="X133" i="29"/>
  <c r="X133" i="1" s="1"/>
  <c r="X156" i="29"/>
  <c r="X158" i="29"/>
  <c r="X166" i="29"/>
  <c r="X176" i="29"/>
  <c r="X176" i="1" s="1"/>
  <c r="X194" i="29"/>
  <c r="X194" i="1" s="1"/>
  <c r="X196" i="29"/>
  <c r="X196" i="1" s="1"/>
  <c r="X212" i="29"/>
  <c r="X212" i="1" s="1"/>
  <c r="X225" i="29"/>
  <c r="X228" i="29"/>
  <c r="X228" i="1" s="1"/>
  <c r="X236" i="29"/>
  <c r="X236" i="1" s="1"/>
  <c r="X244" i="29"/>
  <c r="X244" i="1" s="1"/>
  <c r="X136" i="29"/>
  <c r="X136" i="1" s="1"/>
  <c r="X139" i="29"/>
  <c r="X139" i="1" s="1"/>
  <c r="X142" i="29"/>
  <c r="X142" i="1" s="1"/>
  <c r="X146" i="29"/>
  <c r="X146" i="1" s="1"/>
  <c r="X152" i="29"/>
  <c r="X160" i="29"/>
  <c r="X169" i="29"/>
  <c r="X169" i="1" s="1"/>
  <c r="X178" i="29"/>
  <c r="X178" i="1" s="1"/>
  <c r="X185" i="29"/>
  <c r="X185" i="1" s="1"/>
  <c r="X188" i="29"/>
  <c r="X191" i="29"/>
  <c r="X191" i="1" s="1"/>
  <c r="X199" i="29"/>
  <c r="X199" i="1" s="1"/>
  <c r="X208" i="29"/>
  <c r="X208" i="1" s="1"/>
  <c r="X219" i="29"/>
  <c r="X219" i="1" s="1"/>
  <c r="X240" i="29"/>
  <c r="X240" i="1" s="1"/>
  <c r="X41" i="29"/>
  <c r="X41" i="1" s="1"/>
  <c r="X104" i="29"/>
  <c r="X104" i="1" s="1"/>
  <c r="X123" i="29"/>
  <c r="X123" i="1" s="1"/>
  <c r="X154" i="29"/>
  <c r="X75" i="29"/>
  <c r="X112" i="29"/>
  <c r="X112" i="1" s="1"/>
  <c r="X120" i="29"/>
  <c r="X135" i="29"/>
  <c r="X135" i="1" s="1"/>
  <c r="X138" i="29"/>
  <c r="X141" i="29"/>
  <c r="X141" i="1" s="1"/>
  <c r="X145" i="29"/>
  <c r="X149" i="29"/>
  <c r="X149" i="1" s="1"/>
  <c r="X165" i="29"/>
  <c r="X168" i="29"/>
  <c r="X168" i="1" s="1"/>
  <c r="X172" i="29"/>
  <c r="X172" i="1" s="1"/>
  <c r="X184" i="29"/>
  <c r="X184" i="1" s="1"/>
  <c r="X190" i="29"/>
  <c r="X190" i="1" s="1"/>
  <c r="X207" i="29"/>
  <c r="X207" i="1" s="1"/>
  <c r="X214" i="29"/>
  <c r="X214" i="1" s="1"/>
  <c r="X216" i="29"/>
  <c r="X218" i="29"/>
  <c r="X224" i="29"/>
  <c r="X224" i="1" s="1"/>
  <c r="X248" i="29"/>
  <c r="X248" i="1" s="1"/>
  <c r="X116" i="29"/>
  <c r="X116" i="1" s="1"/>
  <c r="X124" i="29"/>
  <c r="X124" i="1" s="1"/>
  <c r="X132" i="29"/>
  <c r="X132" i="1" s="1"/>
  <c r="X151" i="29"/>
  <c r="X157" i="29"/>
  <c r="X159" i="29"/>
  <c r="X177" i="29"/>
  <c r="X193" i="29"/>
  <c r="X195" i="29"/>
  <c r="X195" i="1" s="1"/>
  <c r="X198" i="29"/>
  <c r="X198" i="1" s="1"/>
  <c r="X143" i="29"/>
  <c r="X143" i="1" s="1"/>
  <c r="X171" i="29"/>
  <c r="X171" i="1" s="1"/>
  <c r="X182" i="29"/>
  <c r="X291" i="29"/>
  <c r="X291" i="1" s="1"/>
  <c r="X294" i="29"/>
  <c r="X294" i="1" s="1"/>
  <c r="X340" i="29"/>
  <c r="X349" i="29"/>
  <c r="X349" i="1" s="1"/>
  <c r="X359" i="29"/>
  <c r="X359" i="1" s="1"/>
  <c r="X364" i="29"/>
  <c r="X364" i="1" s="1"/>
  <c r="X366" i="29"/>
  <c r="X366" i="1" s="1"/>
  <c r="X34" i="29"/>
  <c r="X34" i="1" s="1"/>
  <c r="X213" i="29"/>
  <c r="X226" i="29"/>
  <c r="X233" i="29"/>
  <c r="X252" i="29"/>
  <c r="X264" i="29"/>
  <c r="X264" i="1" s="1"/>
  <c r="X272" i="29"/>
  <c r="X272" i="1" s="1"/>
  <c r="X286" i="29"/>
  <c r="X286" i="1" s="1"/>
  <c r="X320" i="29"/>
  <c r="X320" i="1" s="1"/>
  <c r="X327" i="29"/>
  <c r="X327" i="1" s="1"/>
  <c r="X331" i="29"/>
  <c r="X331" i="1" s="1"/>
  <c r="X342" i="29"/>
  <c r="X362" i="29"/>
  <c r="X362" i="1" s="1"/>
  <c r="X338" i="29"/>
  <c r="X45" i="29"/>
  <c r="X45" i="1" s="1"/>
  <c r="X134" i="29"/>
  <c r="X134" i="1" s="1"/>
  <c r="X174" i="29"/>
  <c r="X174" i="1" s="1"/>
  <c r="X227" i="29"/>
  <c r="X247" i="29"/>
  <c r="X254" i="29"/>
  <c r="X260" i="29"/>
  <c r="X276" i="29"/>
  <c r="X279" i="29"/>
  <c r="X279" i="1" s="1"/>
  <c r="X281" i="29"/>
  <c r="X283" i="29"/>
  <c r="X310" i="29"/>
  <c r="X310" i="1" s="1"/>
  <c r="X348" i="29"/>
  <c r="X56" i="29"/>
  <c r="X56" i="1" s="1"/>
  <c r="X148" i="29"/>
  <c r="X148" i="1" s="1"/>
  <c r="X221" i="29"/>
  <c r="X221" i="1" s="1"/>
  <c r="X242" i="29"/>
  <c r="X242" i="1" s="1"/>
  <c r="X258" i="29"/>
  <c r="X263" i="29"/>
  <c r="X263" i="1" s="1"/>
  <c r="X271" i="29"/>
  <c r="X274" i="29"/>
  <c r="X285" i="29"/>
  <c r="X293" i="29"/>
  <c r="X293" i="1" s="1"/>
  <c r="X301" i="29"/>
  <c r="X301" i="1" s="1"/>
  <c r="X319" i="29"/>
  <c r="X319" i="1" s="1"/>
  <c r="X329" i="29"/>
  <c r="X329" i="1" s="1"/>
  <c r="X339" i="29"/>
  <c r="X353" i="29"/>
  <c r="X353" i="1" s="1"/>
  <c r="X358" i="29"/>
  <c r="X358" i="1" s="1"/>
  <c r="X365" i="29"/>
  <c r="X365" i="1" s="1"/>
  <c r="X25" i="29"/>
  <c r="X371" i="29"/>
  <c r="X243" i="29"/>
  <c r="X243" i="1" s="1"/>
  <c r="X269" i="29"/>
  <c r="X269" i="1" s="1"/>
  <c r="X278" i="29"/>
  <c r="X278" i="1" s="1"/>
  <c r="X290" i="29"/>
  <c r="X290" i="1" s="1"/>
  <c r="X321" i="29"/>
  <c r="X321" i="1" s="1"/>
  <c r="X350" i="29"/>
  <c r="X350" i="1" s="1"/>
  <c r="X187" i="29"/>
  <c r="X223" i="29"/>
  <c r="X223" i="1" s="1"/>
  <c r="X229" i="29"/>
  <c r="X229" i="1" s="1"/>
  <c r="X251" i="29"/>
  <c r="X251" i="1" s="1"/>
  <c r="X253" i="29"/>
  <c r="X253" i="1" s="1"/>
  <c r="X262" i="29"/>
  <c r="X262" i="1" s="1"/>
  <c r="X266" i="29"/>
  <c r="X266" i="1" s="1"/>
  <c r="X304" i="29"/>
  <c r="X304" i="1" s="1"/>
  <c r="X309" i="29"/>
  <c r="X309" i="1" s="1"/>
  <c r="X337" i="29"/>
  <c r="X337" i="1" s="1"/>
  <c r="X341" i="29"/>
  <c r="X343" i="29"/>
  <c r="X361" i="29"/>
  <c r="X361" i="1" s="1"/>
  <c r="X345" i="29"/>
  <c r="X345" i="1" s="1"/>
  <c r="X153" i="29"/>
  <c r="X230" i="29"/>
  <c r="X238" i="29"/>
  <c r="X268" i="29"/>
  <c r="X268" i="1" s="1"/>
  <c r="X277" i="29"/>
  <c r="X280" i="29"/>
  <c r="X282" i="29"/>
  <c r="X289" i="29"/>
  <c r="X292" i="29"/>
  <c r="X292" i="1" s="1"/>
  <c r="X332" i="29"/>
  <c r="X332" i="1" s="1"/>
  <c r="X335" i="29"/>
  <c r="X335" i="1" s="1"/>
  <c r="X347" i="29"/>
  <c r="X347" i="1" s="1"/>
  <c r="X357" i="29"/>
  <c r="X357" i="1" s="1"/>
  <c r="X367" i="29"/>
  <c r="X367" i="1" s="1"/>
  <c r="X189" i="29"/>
  <c r="X203" i="29"/>
  <c r="X203" i="1" s="1"/>
  <c r="X211" i="29"/>
  <c r="X211" i="1" s="1"/>
  <c r="X245" i="29"/>
  <c r="X255" i="29"/>
  <c r="X255" i="1" s="1"/>
  <c r="X257" i="29"/>
  <c r="X257" i="1" s="1"/>
  <c r="X261" i="29"/>
  <c r="X265" i="29"/>
  <c r="X265" i="1" s="1"/>
  <c r="X273" i="29"/>
  <c r="X273" i="1" s="1"/>
  <c r="X284" i="29"/>
  <c r="X287" i="29"/>
  <c r="X287" i="1" s="1"/>
  <c r="X305" i="29"/>
  <c r="X175" i="29"/>
  <c r="X167" i="29"/>
  <c r="X311" i="29"/>
  <c r="X249" i="29"/>
  <c r="X306" i="29"/>
  <c r="X295" i="29"/>
  <c r="X234" i="29"/>
  <c r="X326" i="29"/>
  <c r="X256" i="29"/>
  <c r="X313" i="29"/>
  <c r="X232" i="29"/>
  <c r="X360" i="29"/>
  <c r="X330" i="29"/>
  <c r="X259" i="29"/>
  <c r="X298" i="29"/>
  <c r="X318" i="29"/>
  <c r="X95" i="29"/>
  <c r="X316" i="29"/>
  <c r="X250" i="29"/>
  <c r="X368" i="29"/>
  <c r="X299" i="29"/>
  <c r="X355" i="29"/>
  <c r="X351" i="29"/>
  <c r="X296" i="29"/>
  <c r="X209" i="29"/>
  <c r="X239" i="29"/>
  <c r="X323" i="29"/>
  <c r="X206" i="29"/>
  <c r="X155" i="29"/>
  <c r="X369" i="29"/>
  <c r="X356" i="29"/>
  <c r="X180" i="29"/>
  <c r="X352" i="29"/>
  <c r="X314" i="29"/>
  <c r="X317" i="29"/>
  <c r="X325" i="29"/>
  <c r="X270" i="29"/>
  <c r="X315" i="29"/>
  <c r="X324" i="29"/>
  <c r="X336" i="29"/>
  <c r="X288" i="29"/>
  <c r="X308" i="29"/>
  <c r="X144" i="29"/>
  <c r="X328" i="29"/>
  <c r="X235" i="29"/>
  <c r="X354" i="29"/>
  <c r="X307" i="29"/>
  <c r="X200" i="29"/>
  <c r="X89" i="29"/>
  <c r="X363" i="29"/>
  <c r="X118" i="29"/>
  <c r="X334" i="29"/>
  <c r="X222" i="29"/>
  <c r="X183" i="29"/>
  <c r="X246" i="29"/>
  <c r="X344" i="29"/>
  <c r="X275" i="29"/>
  <c r="X90" i="29"/>
  <c r="X126" i="29"/>
  <c r="X161" i="29"/>
  <c r="X312" i="29"/>
  <c r="X186" i="29"/>
  <c r="X300" i="29"/>
  <c r="X267" i="29"/>
  <c r="X302" i="29"/>
  <c r="X346" i="29"/>
  <c r="X297" i="29"/>
  <c r="X204" i="29"/>
  <c r="X322" i="29"/>
  <c r="X376" i="29"/>
  <c r="X370" i="29"/>
  <c r="X372" i="29"/>
  <c r="X202" i="29"/>
  <c r="X333" i="29"/>
  <c r="X210" i="29"/>
  <c r="X373" i="29"/>
  <c r="X162" i="29"/>
  <c r="X164" i="29"/>
  <c r="X303" i="29"/>
  <c r="X163" i="29"/>
  <c r="X374" i="29"/>
  <c r="X374" i="1" s="1"/>
  <c r="AC45" i="21"/>
  <c r="AC46" i="21"/>
  <c r="AC49" i="21"/>
  <c r="AC51" i="21"/>
  <c r="AC47" i="21"/>
  <c r="AC49" i="73"/>
  <c r="AE318" i="62"/>
  <c r="AC51" i="73"/>
  <c r="AE351" i="72"/>
  <c r="BI371" i="1"/>
  <c r="BI371" i="71" s="1"/>
  <c r="BI273" i="1"/>
  <c r="BI273" i="71" s="1"/>
  <c r="BI268" i="1"/>
  <c r="BI268" i="71" s="1"/>
  <c r="BI265" i="1"/>
  <c r="BI265" i="71" s="1"/>
  <c r="BI283" i="1"/>
  <c r="BI283" i="71" s="1"/>
  <c r="BI338" i="1"/>
  <c r="BI338" i="71" s="1"/>
  <c r="BI305" i="1"/>
  <c r="BI305" i="71" s="1"/>
  <c r="BI267" i="1"/>
  <c r="BI267" i="71" s="1"/>
  <c r="BI264" i="1"/>
  <c r="BI264" i="71" s="1"/>
  <c r="BI270" i="1"/>
  <c r="BI270" i="71" s="1"/>
  <c r="BI274" i="1"/>
  <c r="BI274" i="71" s="1"/>
  <c r="BI275" i="1"/>
  <c r="BI275" i="71" s="1"/>
  <c r="BI348" i="1"/>
  <c r="BI348" i="71" s="1"/>
  <c r="BI269" i="1"/>
  <c r="BI269" i="71" s="1"/>
  <c r="BI276" i="1"/>
  <c r="BI276" i="71" s="1"/>
  <c r="BI266" i="1"/>
  <c r="BI266" i="71" s="1"/>
  <c r="AE253" i="62"/>
  <c r="AC47" i="73"/>
  <c r="AE255" i="62"/>
  <c r="AE246" i="62"/>
  <c r="AE244" i="72"/>
  <c r="AE244" i="62"/>
  <c r="AE250" i="72"/>
  <c r="AC45" i="73"/>
  <c r="AE250" i="62"/>
  <c r="AE254" i="72"/>
  <c r="AE254" i="62"/>
  <c r="AC46" i="73"/>
  <c r="V254" i="71"/>
  <c r="BJ21" i="71"/>
  <c r="BH5" i="1"/>
  <c r="BI310" i="1"/>
  <c r="BI310" i="71" s="1"/>
  <c r="BI296" i="1"/>
  <c r="BI296" i="71" s="1"/>
  <c r="BI297" i="1"/>
  <c r="BI297" i="71" s="1"/>
  <c r="BI144" i="1"/>
  <c r="BI144" i="71" s="1"/>
  <c r="BI209" i="1"/>
  <c r="BI209" i="71" s="1"/>
  <c r="BI322" i="1"/>
  <c r="BI322" i="71" s="1"/>
  <c r="BI290" i="1"/>
  <c r="BI290" i="71" s="1"/>
  <c r="BI324" i="1"/>
  <c r="BI324" i="71" s="1"/>
  <c r="BI318" i="1"/>
  <c r="BI318" i="71" s="1"/>
  <c r="BI312" i="1"/>
  <c r="BI312" i="71" s="1"/>
  <c r="BI175" i="1"/>
  <c r="BI175" i="71" s="1"/>
  <c r="BI302" i="1"/>
  <c r="BI302" i="71" s="1"/>
  <c r="BI329" i="1"/>
  <c r="BI329" i="71" s="1"/>
  <c r="BI352" i="1"/>
  <c r="BI352" i="71" s="1"/>
  <c r="BI372" i="1"/>
  <c r="BI372" i="71" s="1"/>
  <c r="BI333" i="1"/>
  <c r="BI333" i="71" s="1"/>
  <c r="BI345" i="1"/>
  <c r="BI345" i="71" s="1"/>
  <c r="BI369" i="1"/>
  <c r="BI369" i="71" s="1"/>
  <c r="BI214" i="1"/>
  <c r="BI214" i="71" s="1"/>
  <c r="BI300" i="1"/>
  <c r="BI300" i="71" s="1"/>
  <c r="BI308" i="1"/>
  <c r="BI308" i="71" s="1"/>
  <c r="BI351" i="1"/>
  <c r="BI351" i="71" s="1"/>
  <c r="BI306" i="1"/>
  <c r="BI306" i="71" s="1"/>
  <c r="BI118" i="1"/>
  <c r="BI118" i="71" s="1"/>
  <c r="BI316" i="1"/>
  <c r="BI316" i="71" s="1"/>
  <c r="BI347" i="1"/>
  <c r="BI347" i="71" s="1"/>
  <c r="BI365" i="1"/>
  <c r="BI365" i="71" s="1"/>
  <c r="BI315" i="1"/>
  <c r="BI315" i="71" s="1"/>
  <c r="BI362" i="1"/>
  <c r="BI362" i="71" s="1"/>
  <c r="BI336" i="1"/>
  <c r="BI336" i="71" s="1"/>
  <c r="BI358" i="1"/>
  <c r="BI358" i="71" s="1"/>
  <c r="BI334" i="1"/>
  <c r="BI334" i="71" s="1"/>
  <c r="BI326" i="1"/>
  <c r="BI326" i="71" s="1"/>
  <c r="BI200" i="1"/>
  <c r="BI200" i="71" s="1"/>
  <c r="BI364" i="1"/>
  <c r="BI364" i="71" s="1"/>
  <c r="BI366" i="1"/>
  <c r="BI366" i="71" s="1"/>
  <c r="BI314" i="1"/>
  <c r="BI314" i="71" s="1"/>
  <c r="BI349" i="1"/>
  <c r="BI349" i="71" s="1"/>
  <c r="BI344" i="1"/>
  <c r="BI344" i="71" s="1"/>
  <c r="BI346" i="1"/>
  <c r="BI346" i="71" s="1"/>
  <c r="BI337" i="1"/>
  <c r="BI337" i="71" s="1"/>
  <c r="BI167" i="1"/>
  <c r="BI167" i="71" s="1"/>
  <c r="BI321" i="1"/>
  <c r="BI321" i="71" s="1"/>
  <c r="BI376" i="1"/>
  <c r="BI376" i="71" s="1"/>
  <c r="BI299" i="1"/>
  <c r="BI299" i="71" s="1"/>
  <c r="BI328" i="1"/>
  <c r="BI328" i="71" s="1"/>
  <c r="BI211" i="1"/>
  <c r="BI211" i="71" s="1"/>
  <c r="BI332" i="1"/>
  <c r="BI332" i="71" s="1"/>
  <c r="BI330" i="1"/>
  <c r="BI330" i="71" s="1"/>
  <c r="BI335" i="1"/>
  <c r="BI335" i="71" s="1"/>
  <c r="BI370" i="1"/>
  <c r="BI370" i="71" s="1"/>
  <c r="BI309" i="1"/>
  <c r="BI309" i="71" s="1"/>
  <c r="BI307" i="1"/>
  <c r="BI307" i="71" s="1"/>
  <c r="BI357" i="1"/>
  <c r="BI357" i="71" s="1"/>
  <c r="BI319" i="1"/>
  <c r="BI319" i="71" s="1"/>
  <c r="BI298" i="1"/>
  <c r="BI298" i="71" s="1"/>
  <c r="BI367" i="1"/>
  <c r="BI367" i="71" s="1"/>
  <c r="BI353" i="1"/>
  <c r="BI353" i="71" s="1"/>
  <c r="BI313" i="1"/>
  <c r="BI313" i="71" s="1"/>
  <c r="BI350" i="1"/>
  <c r="BI350" i="71" s="1"/>
  <c r="BI325" i="1"/>
  <c r="BI325" i="71" s="1"/>
  <c r="BI361" i="1"/>
  <c r="BI361" i="71" s="1"/>
  <c r="BI359" i="1"/>
  <c r="BI359" i="71" s="1"/>
  <c r="BJ21" i="1"/>
  <c r="BI311" i="1"/>
  <c r="BI311" i="71" s="1"/>
  <c r="BI363" i="1"/>
  <c r="BI363" i="71" s="1"/>
  <c r="BI327" i="1"/>
  <c r="BI327" i="71" s="1"/>
  <c r="BI317" i="1"/>
  <c r="BI317" i="71" s="1"/>
  <c r="BI320" i="1"/>
  <c r="BI320" i="71" s="1"/>
  <c r="BI368" i="1"/>
  <c r="BI368" i="71" s="1"/>
  <c r="BI291" i="1"/>
  <c r="BI291" i="71" s="1"/>
  <c r="BI239" i="1"/>
  <c r="BI239" i="71" s="1"/>
  <c r="BI360" i="1"/>
  <c r="BI360" i="71" s="1"/>
  <c r="BI301" i="1"/>
  <c r="BI301" i="71" s="1"/>
  <c r="BI304" i="1"/>
  <c r="BI304" i="71" s="1"/>
  <c r="BI356" i="1"/>
  <c r="BI356" i="71" s="1"/>
  <c r="BI292" i="1"/>
  <c r="BI292" i="71" s="1"/>
  <c r="BI331" i="1"/>
  <c r="BI331" i="71" s="1"/>
  <c r="BI323" i="1"/>
  <c r="BI323" i="71" s="1"/>
  <c r="BI354" i="1"/>
  <c r="BI354" i="71" s="1"/>
  <c r="BI295" i="1"/>
  <c r="BI295" i="71" s="1"/>
  <c r="BI355" i="1"/>
  <c r="BI355" i="71" s="1"/>
  <c r="BI293" i="1"/>
  <c r="BI293" i="71" s="1"/>
  <c r="BH5" i="71"/>
  <c r="V261" i="71"/>
  <c r="V261" i="1"/>
  <c r="AF15" i="73"/>
  <c r="AF15" i="21"/>
  <c r="AF52" i="73"/>
  <c r="AF29" i="73"/>
  <c r="AF8" i="73"/>
  <c r="AF28" i="73"/>
  <c r="AF9" i="73"/>
  <c r="AF30" i="73"/>
  <c r="AF11" i="21"/>
  <c r="AF10" i="21"/>
  <c r="AF19" i="73"/>
  <c r="AF12" i="21"/>
  <c r="AF13" i="21"/>
  <c r="AF31" i="73"/>
  <c r="AF12" i="73"/>
  <c r="AF38" i="73"/>
  <c r="AF17" i="73"/>
  <c r="AF14" i="21"/>
  <c r="AF18" i="73"/>
  <c r="AF43" i="73"/>
  <c r="AF9" i="21"/>
  <c r="AF37" i="73"/>
  <c r="AF32" i="73"/>
  <c r="AF25" i="73"/>
  <c r="AF13" i="73"/>
  <c r="AF21" i="73"/>
  <c r="AF24" i="73"/>
  <c r="AF11" i="73"/>
  <c r="AF22" i="73"/>
  <c r="AF20" i="73"/>
  <c r="AF10" i="73"/>
  <c r="AF8" i="21"/>
  <c r="AF34" i="73"/>
  <c r="AF26" i="73"/>
  <c r="AF35" i="73"/>
  <c r="AF14" i="73"/>
  <c r="AH44" i="62"/>
  <c r="AH81" i="72"/>
  <c r="AH354" i="72"/>
  <c r="AH207" i="62"/>
  <c r="AH43" i="62"/>
  <c r="AH223" i="72"/>
  <c r="AH82" i="62"/>
  <c r="AH44" i="72"/>
  <c r="AH201" i="72"/>
  <c r="AF44" i="73"/>
  <c r="AH225" i="62"/>
  <c r="AH207" i="72"/>
  <c r="AH33" i="62"/>
  <c r="AH29" i="62"/>
  <c r="AH87" i="62"/>
  <c r="AH86" i="62"/>
  <c r="AH209" i="62"/>
  <c r="AH188" i="72"/>
  <c r="AH86" i="72"/>
  <c r="AH354" i="62"/>
  <c r="AH6" i="72"/>
  <c r="AH33" i="72"/>
  <c r="AH110" i="62"/>
  <c r="AH12" i="62"/>
  <c r="AH217" i="62"/>
  <c r="AF39" i="73"/>
  <c r="AH241" i="62"/>
  <c r="AH235" i="62"/>
  <c r="AH220" i="72"/>
  <c r="AH40" i="62"/>
  <c r="AH241" i="72"/>
  <c r="AH5" i="62"/>
  <c r="AH12" i="72"/>
  <c r="AH65" i="62"/>
  <c r="AH188" i="62"/>
  <c r="AH110" i="72"/>
  <c r="AH5" i="72"/>
  <c r="AH114" i="72"/>
  <c r="AH23" i="62"/>
  <c r="AH209" i="72"/>
  <c r="AH225" i="72"/>
  <c r="AH223" i="62"/>
  <c r="AH78" i="62"/>
  <c r="AH217" i="72"/>
  <c r="AH81" i="62"/>
  <c r="AH74" i="62"/>
  <c r="AH65" i="72"/>
  <c r="AH25" i="62"/>
  <c r="AH114" i="62"/>
  <c r="AF40" i="73"/>
  <c r="AH6" i="62"/>
  <c r="AH88" i="62"/>
  <c r="AH154" i="72"/>
  <c r="AH87" i="72"/>
  <c r="AH83" i="62"/>
  <c r="AH51" i="72"/>
  <c r="AH59" i="62"/>
  <c r="AH56" i="62"/>
  <c r="AH71" i="62"/>
  <c r="AH201" i="62"/>
  <c r="AH128" i="62"/>
  <c r="AH199" i="62"/>
  <c r="AH97" i="62"/>
  <c r="AH154" i="62"/>
  <c r="AH128" i="72"/>
  <c r="AH25" i="72"/>
  <c r="AH29" i="72"/>
  <c r="AH88" i="72"/>
  <c r="AH220" i="62"/>
  <c r="AH43" i="72"/>
  <c r="AH10" i="62"/>
  <c r="AH237" i="62"/>
  <c r="AH83" i="72"/>
  <c r="AH50" i="62"/>
  <c r="AH13" i="62"/>
  <c r="AH82" i="72"/>
  <c r="AH27" i="62"/>
  <c r="AH23" i="72"/>
  <c r="AH208" i="62"/>
  <c r="AH97" i="72"/>
  <c r="AH102" i="62"/>
  <c r="AH20" i="62"/>
  <c r="AH96" i="62"/>
  <c r="AH9" i="62"/>
  <c r="AH74" i="72"/>
  <c r="AH91" i="62"/>
  <c r="AH36" i="62"/>
  <c r="AH235" i="72"/>
  <c r="AH76" i="62"/>
  <c r="AH101" i="62"/>
  <c r="AH85" i="62"/>
  <c r="AH216" i="62"/>
  <c r="AH18" i="62"/>
  <c r="AH57" i="62"/>
  <c r="AH164" i="62"/>
  <c r="AH103" i="62"/>
  <c r="AH40" i="72"/>
  <c r="AH105" i="62"/>
  <c r="AH49" i="62"/>
  <c r="AH51" i="62"/>
  <c r="AH52" i="62"/>
  <c r="AH77" i="62"/>
  <c r="AH34" i="62"/>
  <c r="AH42" i="62"/>
  <c r="AH71" i="72"/>
  <c r="AH64" i="62"/>
  <c r="AH73" i="62"/>
  <c r="AH172" i="62"/>
  <c r="AH46" i="62"/>
  <c r="AH78" i="72"/>
  <c r="AH185" i="62"/>
  <c r="AH102" i="72"/>
  <c r="AH41" i="62"/>
  <c r="AH224" i="62"/>
  <c r="AH22" i="62"/>
  <c r="AH165" i="62"/>
  <c r="AH37" i="62"/>
  <c r="AH200" i="62"/>
  <c r="AH61" i="62"/>
  <c r="AH171" i="62"/>
  <c r="AH16" i="62"/>
  <c r="AH48" i="62"/>
  <c r="AH178" i="62"/>
  <c r="AH80" i="62"/>
  <c r="AH39" i="62"/>
  <c r="AH28" i="62"/>
  <c r="AH53" i="62"/>
  <c r="AH54" i="62"/>
  <c r="AH38" i="62"/>
  <c r="AH113" i="62"/>
  <c r="AH63" i="62"/>
  <c r="AH47" i="62"/>
  <c r="AH104" i="62"/>
  <c r="AH99" i="62"/>
  <c r="AH170" i="62"/>
  <c r="AH199" i="72"/>
  <c r="AH17" i="62"/>
  <c r="AH7" i="62"/>
  <c r="AF41" i="73"/>
  <c r="AH127" i="62"/>
  <c r="AH122" i="62"/>
  <c r="AH21" i="72"/>
  <c r="AH60" i="62"/>
  <c r="AH10" i="72"/>
  <c r="AH27" i="72"/>
  <c r="AH53" i="72"/>
  <c r="AH63" i="72"/>
  <c r="AH185" i="72"/>
  <c r="AH21" i="62"/>
  <c r="AH76" i="72"/>
  <c r="AH266" i="62"/>
  <c r="AH42" i="72"/>
  <c r="AH171" i="72"/>
  <c r="AH107" i="62"/>
  <c r="AH129" i="62"/>
  <c r="AF48" i="73"/>
  <c r="AH59" i="72"/>
  <c r="AH200" i="72"/>
  <c r="AH20" i="72"/>
  <c r="AH73" i="72"/>
  <c r="AH50" i="72"/>
  <c r="AH13" i="72"/>
  <c r="AH91" i="72"/>
  <c r="AH172" i="72"/>
  <c r="AH164" i="72"/>
  <c r="AH28" i="72"/>
  <c r="AH7" i="72"/>
  <c r="AH237" i="72"/>
  <c r="AH224" i="72"/>
  <c r="AH9" i="72"/>
  <c r="AH57" i="72"/>
  <c r="AH41" i="72"/>
  <c r="AH103" i="72"/>
  <c r="AH38" i="72"/>
  <c r="AH216" i="72"/>
  <c r="AH113" i="72"/>
  <c r="AH34" i="72"/>
  <c r="AH16" i="72"/>
  <c r="AH101" i="72"/>
  <c r="AH54" i="72"/>
  <c r="AH17" i="72"/>
  <c r="AH77" i="72"/>
  <c r="AH46" i="72"/>
  <c r="AH178" i="72"/>
  <c r="AH165" i="72"/>
  <c r="AH47" i="72"/>
  <c r="AH36" i="72"/>
  <c r="AH105" i="72"/>
  <c r="AH56" i="72"/>
  <c r="AH49" i="72"/>
  <c r="AH18" i="72"/>
  <c r="AH48" i="72"/>
  <c r="AH64" i="72"/>
  <c r="AH96" i="72"/>
  <c r="AH52" i="72"/>
  <c r="AH80" i="72"/>
  <c r="AH37" i="72"/>
  <c r="AH39" i="72"/>
  <c r="AH99" i="72"/>
  <c r="AH104" i="72"/>
  <c r="AH85" i="72"/>
  <c r="AH22" i="72"/>
  <c r="AH208" i="72"/>
  <c r="AH170" i="72"/>
  <c r="AH61" i="72"/>
  <c r="AH159" i="62"/>
  <c r="AH183" i="62"/>
  <c r="AH62" i="62"/>
  <c r="AH204" i="62"/>
  <c r="AH150" i="62"/>
  <c r="AF50" i="73"/>
  <c r="AH242" i="72"/>
  <c r="AH159" i="72"/>
  <c r="AH267" i="62"/>
  <c r="AF42" i="73"/>
  <c r="AF27" i="73"/>
  <c r="AH252" i="62"/>
  <c r="AH242" i="62"/>
  <c r="AH259" i="72"/>
  <c r="AH259" i="62"/>
  <c r="AH148" i="62"/>
  <c r="AH148" i="72"/>
  <c r="AH179" i="62"/>
  <c r="AH69" i="62"/>
  <c r="AH184" i="62"/>
  <c r="AH70" i="62"/>
  <c r="AH202" i="62"/>
  <c r="AH236" i="62"/>
  <c r="AH239" i="62"/>
  <c r="AH130" i="62"/>
  <c r="AH268" i="62"/>
  <c r="AH118" i="62"/>
  <c r="AH58" i="62"/>
  <c r="AH66" i="62"/>
  <c r="AH173" i="62"/>
  <c r="AH186" i="62"/>
  <c r="AH212" i="62"/>
  <c r="AH218" i="62"/>
  <c r="AH130" i="72"/>
  <c r="AH141" i="62"/>
  <c r="AH141" i="72"/>
  <c r="AH218" i="72"/>
  <c r="AH322" i="72"/>
  <c r="AH58" i="72"/>
  <c r="Y27" i="29" l="1"/>
  <c r="Y27" i="1" s="1"/>
  <c r="Y34" i="29"/>
  <c r="Y34" i="1" s="1"/>
  <c r="Y37" i="29"/>
  <c r="Y37" i="1" s="1"/>
  <c r="Y41" i="29"/>
  <c r="Y41" i="1" s="1"/>
  <c r="Y45" i="29"/>
  <c r="Y45" i="1" s="1"/>
  <c r="Y49" i="29"/>
  <c r="Y49" i="1" s="1"/>
  <c r="Y56" i="29"/>
  <c r="Y56" i="1" s="1"/>
  <c r="Y75" i="29"/>
  <c r="Y92" i="29"/>
  <c r="Y92" i="1" s="1"/>
  <c r="Y104" i="29"/>
  <c r="Y104" i="1" s="1"/>
  <c r="Y107" i="29"/>
  <c r="Y120" i="29"/>
  <c r="Y30" i="29"/>
  <c r="Y30" i="1" s="1"/>
  <c r="Y52" i="29"/>
  <c r="Y52" i="1" s="1"/>
  <c r="Y63" i="29"/>
  <c r="Y63" i="1" s="1"/>
  <c r="Y67" i="29"/>
  <c r="Y67" i="1" s="1"/>
  <c r="Y71" i="29"/>
  <c r="Y71" i="1" s="1"/>
  <c r="Y78" i="29"/>
  <c r="Y82" i="29"/>
  <c r="Y82" i="1" s="1"/>
  <c r="Y96" i="29"/>
  <c r="Y96" i="1" s="1"/>
  <c r="Y33" i="29"/>
  <c r="Y33" i="1" s="1"/>
  <c r="Y36" i="29"/>
  <c r="Y36" i="1" s="1"/>
  <c r="Y40" i="29"/>
  <c r="Y40" i="1" s="1"/>
  <c r="Y44" i="29"/>
  <c r="Y44" i="1" s="1"/>
  <c r="Y48" i="29"/>
  <c r="Y48" i="1" s="1"/>
  <c r="Y55" i="29"/>
  <c r="Y55" i="1" s="1"/>
  <c r="Y59" i="29"/>
  <c r="Y59" i="1" s="1"/>
  <c r="Y85" i="29"/>
  <c r="Y88" i="29"/>
  <c r="Y91" i="29"/>
  <c r="Y91" i="1" s="1"/>
  <c r="Y94" i="29"/>
  <c r="Y103" i="29"/>
  <c r="Y103" i="1" s="1"/>
  <c r="Y123" i="29"/>
  <c r="Y123" i="1" s="1"/>
  <c r="Y51" i="29"/>
  <c r="Y62" i="29"/>
  <c r="Y62" i="1" s="1"/>
  <c r="Y66" i="29"/>
  <c r="Y66" i="1" s="1"/>
  <c r="Y70" i="29"/>
  <c r="Y70" i="1" s="1"/>
  <c r="Y74" i="29"/>
  <c r="Y74" i="1" s="1"/>
  <c r="Y81" i="29"/>
  <c r="Y81" i="1" s="1"/>
  <c r="Y99" i="29"/>
  <c r="Y99" i="1" s="1"/>
  <c r="Y106" i="29"/>
  <c r="Y109" i="29"/>
  <c r="Y113" i="29"/>
  <c r="Y113" i="1" s="1"/>
  <c r="Y117" i="29"/>
  <c r="Y117" i="1" s="1"/>
  <c r="Y119" i="29"/>
  <c r="Y119" i="1" s="1"/>
  <c r="Y132" i="29"/>
  <c r="Y132" i="1" s="1"/>
  <c r="Y26" i="29"/>
  <c r="Y29" i="29"/>
  <c r="Y29" i="1" s="1"/>
  <c r="Y32" i="29"/>
  <c r="Y32" i="1" s="1"/>
  <c r="Y35" i="29"/>
  <c r="Y39" i="29"/>
  <c r="Y39" i="1" s="1"/>
  <c r="Y43" i="29"/>
  <c r="Y43" i="1" s="1"/>
  <c r="Y47" i="29"/>
  <c r="Y47" i="1" s="1"/>
  <c r="Y54" i="29"/>
  <c r="Y54" i="1" s="1"/>
  <c r="Y58" i="29"/>
  <c r="Y58" i="1" s="1"/>
  <c r="Y77" i="29"/>
  <c r="Y77" i="1" s="1"/>
  <c r="Y102" i="29"/>
  <c r="Y102" i="1" s="1"/>
  <c r="Y61" i="29"/>
  <c r="Y61" i="1" s="1"/>
  <c r="Y65" i="29"/>
  <c r="Y65" i="1" s="1"/>
  <c r="Y69" i="29"/>
  <c r="Y69" i="1" s="1"/>
  <c r="Y73" i="29"/>
  <c r="Y73" i="1" s="1"/>
  <c r="Y80" i="29"/>
  <c r="Y80" i="1" s="1"/>
  <c r="Y84" i="29"/>
  <c r="Y84" i="1" s="1"/>
  <c r="Y87" i="29"/>
  <c r="Y87" i="1" s="1"/>
  <c r="Y98" i="29"/>
  <c r="Y98" i="1" s="1"/>
  <c r="Y112" i="29"/>
  <c r="Y112" i="1" s="1"/>
  <c r="Y116" i="29"/>
  <c r="Y116" i="1" s="1"/>
  <c r="Y38" i="29"/>
  <c r="Y38" i="1" s="1"/>
  <c r="Y42" i="29"/>
  <c r="Y42" i="1" s="1"/>
  <c r="Y46" i="29"/>
  <c r="Y46" i="1" s="1"/>
  <c r="Y50" i="29"/>
  <c r="Y50" i="1" s="1"/>
  <c r="Y53" i="29"/>
  <c r="Y57" i="29"/>
  <c r="Y57" i="1" s="1"/>
  <c r="Y76" i="29"/>
  <c r="Y76" i="1" s="1"/>
  <c r="Y93" i="29"/>
  <c r="Y93" i="1" s="1"/>
  <c r="Y105" i="29"/>
  <c r="Y105" i="1" s="1"/>
  <c r="Y108" i="29"/>
  <c r="Y108" i="1" s="1"/>
  <c r="Y121" i="29"/>
  <c r="Y121" i="1" s="1"/>
  <c r="Y125" i="29"/>
  <c r="Y125" i="1" s="1"/>
  <c r="Y127" i="29"/>
  <c r="Y127" i="1" s="1"/>
  <c r="Y68" i="29"/>
  <c r="Y68" i="1" s="1"/>
  <c r="Y79" i="29"/>
  <c r="Y79" i="1" s="1"/>
  <c r="Y134" i="29"/>
  <c r="Y134" i="1" s="1"/>
  <c r="Y143" i="29"/>
  <c r="Y143" i="1" s="1"/>
  <c r="Y148" i="29"/>
  <c r="Y148" i="1" s="1"/>
  <c r="Y153" i="29"/>
  <c r="Y167" i="29"/>
  <c r="Y167" i="1" s="1"/>
  <c r="Y171" i="29"/>
  <c r="Y171" i="1" s="1"/>
  <c r="Y174" i="29"/>
  <c r="Y174" i="1" s="1"/>
  <c r="Y183" i="29"/>
  <c r="Y187" i="29"/>
  <c r="Y189" i="29"/>
  <c r="Y203" i="29"/>
  <c r="Y203" i="1" s="1"/>
  <c r="Y213" i="29"/>
  <c r="Y221" i="29"/>
  <c r="Y221" i="1" s="1"/>
  <c r="Y223" i="29"/>
  <c r="Y223" i="1" s="1"/>
  <c r="Y226" i="29"/>
  <c r="Y229" i="29"/>
  <c r="Y229" i="1" s="1"/>
  <c r="Y233" i="29"/>
  <c r="Y242" i="29"/>
  <c r="Y242" i="1" s="1"/>
  <c r="Y110" i="29"/>
  <c r="Y181" i="29"/>
  <c r="Y197" i="29"/>
  <c r="Y197" i="1" s="1"/>
  <c r="Y201" i="29"/>
  <c r="Y205" i="29"/>
  <c r="Y205" i="1" s="1"/>
  <c r="Y215" i="29"/>
  <c r="Y237" i="29"/>
  <c r="Y237" i="1" s="1"/>
  <c r="Y60" i="29"/>
  <c r="Y114" i="29"/>
  <c r="Y114" i="1" s="1"/>
  <c r="Y122" i="29"/>
  <c r="Y122" i="1" s="1"/>
  <c r="Y129" i="29"/>
  <c r="Y129" i="1" s="1"/>
  <c r="Y131" i="29"/>
  <c r="Y131" i="1" s="1"/>
  <c r="Y137" i="29"/>
  <c r="Y137" i="1" s="1"/>
  <c r="Y140" i="29"/>
  <c r="Y140" i="1" s="1"/>
  <c r="Y147" i="29"/>
  <c r="Y147" i="1" s="1"/>
  <c r="Y150" i="29"/>
  <c r="Y162" i="29"/>
  <c r="Y162" i="1" s="1"/>
  <c r="Y164" i="29"/>
  <c r="Y164" i="1" s="1"/>
  <c r="Y170" i="29"/>
  <c r="Y170" i="1" s="1"/>
  <c r="Y173" i="29"/>
  <c r="Y179" i="29"/>
  <c r="Y179" i="1" s="1"/>
  <c r="Y192" i="29"/>
  <c r="Y192" i="1" s="1"/>
  <c r="Y217" i="29"/>
  <c r="Y217" i="1" s="1"/>
  <c r="Y220" i="29"/>
  <c r="Y220" i="1" s="1"/>
  <c r="Y231" i="29"/>
  <c r="Y241" i="29"/>
  <c r="Y241" i="1" s="1"/>
  <c r="Y28" i="29"/>
  <c r="Y28" i="1" s="1"/>
  <c r="Y72" i="29"/>
  <c r="Y72" i="1" s="1"/>
  <c r="Y83" i="29"/>
  <c r="Y83" i="1" s="1"/>
  <c r="Y97" i="29"/>
  <c r="Y97" i="1" s="1"/>
  <c r="Y111" i="29"/>
  <c r="Y111" i="1" s="1"/>
  <c r="Y133" i="29"/>
  <c r="Y133" i="1" s="1"/>
  <c r="Y156" i="29"/>
  <c r="Y158" i="29"/>
  <c r="Y166" i="29"/>
  <c r="Y176" i="29"/>
  <c r="Y176" i="1" s="1"/>
  <c r="Y194" i="29"/>
  <c r="Y194" i="1" s="1"/>
  <c r="Y196" i="29"/>
  <c r="Y196" i="1" s="1"/>
  <c r="Y212" i="29"/>
  <c r="Y212" i="1" s="1"/>
  <c r="Y225" i="29"/>
  <c r="Y228" i="29"/>
  <c r="Y228" i="1" s="1"/>
  <c r="Y236" i="29"/>
  <c r="Y236" i="1" s="1"/>
  <c r="Y244" i="29"/>
  <c r="Y244" i="1" s="1"/>
  <c r="Y115" i="29"/>
  <c r="Y115" i="1" s="1"/>
  <c r="Y136" i="29"/>
  <c r="Y136" i="1" s="1"/>
  <c r="Y139" i="29"/>
  <c r="Y139" i="1" s="1"/>
  <c r="Y142" i="29"/>
  <c r="Y142" i="1" s="1"/>
  <c r="Y146" i="29"/>
  <c r="Y146" i="1" s="1"/>
  <c r="Y152" i="29"/>
  <c r="Y160" i="29"/>
  <c r="Y169" i="29"/>
  <c r="Y169" i="1" s="1"/>
  <c r="Y178" i="29"/>
  <c r="Y178" i="1" s="1"/>
  <c r="Y31" i="29"/>
  <c r="Y31" i="1" s="1"/>
  <c r="Y64" i="29"/>
  <c r="Y64" i="1" s="1"/>
  <c r="Y86" i="29"/>
  <c r="Y128" i="29"/>
  <c r="Y128" i="1" s="1"/>
  <c r="Y130" i="29"/>
  <c r="Y154" i="29"/>
  <c r="Y175" i="29"/>
  <c r="Y175" i="1" s="1"/>
  <c r="Y180" i="29"/>
  <c r="Y182" i="29"/>
  <c r="Y227" i="29"/>
  <c r="Y230" i="29"/>
  <c r="Y235" i="29"/>
  <c r="Y238" i="29"/>
  <c r="Y243" i="29"/>
  <c r="Y243" i="1" s="1"/>
  <c r="Y100" i="29"/>
  <c r="Y100" i="1" s="1"/>
  <c r="Y135" i="29"/>
  <c r="Y135" i="1" s="1"/>
  <c r="Y138" i="29"/>
  <c r="Y141" i="29"/>
  <c r="Y141" i="1" s="1"/>
  <c r="Y145" i="29"/>
  <c r="Y149" i="29"/>
  <c r="Y149" i="1" s="1"/>
  <c r="Y163" i="29"/>
  <c r="Y163" i="1" s="1"/>
  <c r="Y165" i="29"/>
  <c r="Y168" i="29"/>
  <c r="Y168" i="1" s="1"/>
  <c r="Y172" i="29"/>
  <c r="Y172" i="1" s="1"/>
  <c r="Y184" i="29"/>
  <c r="Y184" i="1" s="1"/>
  <c r="Y190" i="29"/>
  <c r="Y190" i="1" s="1"/>
  <c r="Y207" i="29"/>
  <c r="Y207" i="1" s="1"/>
  <c r="Y214" i="29"/>
  <c r="Y214" i="1" s="1"/>
  <c r="Y216" i="29"/>
  <c r="Y218" i="29"/>
  <c r="Y224" i="29"/>
  <c r="Y224" i="1" s="1"/>
  <c r="Y248" i="29"/>
  <c r="Y248" i="1" s="1"/>
  <c r="Y157" i="29"/>
  <c r="Y219" i="29"/>
  <c r="Y219" i="1" s="1"/>
  <c r="Y240" i="29"/>
  <c r="Y240" i="1" s="1"/>
  <c r="Y245" i="29"/>
  <c r="Y255" i="29"/>
  <c r="Y255" i="1" s="1"/>
  <c r="Y257" i="29"/>
  <c r="Y257" i="1" s="1"/>
  <c r="Y261" i="29"/>
  <c r="Y265" i="29"/>
  <c r="Y265" i="1" s="1"/>
  <c r="Y270" i="29"/>
  <c r="Y273" i="29"/>
  <c r="Y273" i="1" s="1"/>
  <c r="Y284" i="29"/>
  <c r="Y287" i="29"/>
  <c r="Y287" i="1" s="1"/>
  <c r="Y303" i="29"/>
  <c r="Y303" i="1" s="1"/>
  <c r="Y305" i="29"/>
  <c r="Y338" i="29"/>
  <c r="Y371" i="29"/>
  <c r="Y159" i="29"/>
  <c r="Y267" i="29"/>
  <c r="Y291" i="29"/>
  <c r="Y291" i="1" s="1"/>
  <c r="Y297" i="29"/>
  <c r="Y297" i="1" s="1"/>
  <c r="Y308" i="29"/>
  <c r="Y308" i="1" s="1"/>
  <c r="Y340" i="29"/>
  <c r="Y349" i="29"/>
  <c r="Y349" i="1" s="1"/>
  <c r="Y366" i="29"/>
  <c r="Y366" i="1" s="1"/>
  <c r="Y191" i="29"/>
  <c r="Y191" i="1" s="1"/>
  <c r="Y252" i="29"/>
  <c r="Y264" i="29"/>
  <c r="Y264" i="1" s="1"/>
  <c r="Y272" i="29"/>
  <c r="Y272" i="1" s="1"/>
  <c r="Y286" i="29"/>
  <c r="Y286" i="1" s="1"/>
  <c r="Y316" i="29"/>
  <c r="Y316" i="1" s="1"/>
  <c r="Y331" i="29"/>
  <c r="Y331" i="1" s="1"/>
  <c r="Y342" i="29"/>
  <c r="Y362" i="29"/>
  <c r="Y362" i="1" s="1"/>
  <c r="Y198" i="29"/>
  <c r="Y198" i="1" s="1"/>
  <c r="Y247" i="29"/>
  <c r="Y254" i="29"/>
  <c r="Y260" i="29"/>
  <c r="Y276" i="29"/>
  <c r="Y279" i="29"/>
  <c r="Y279" i="1" s="1"/>
  <c r="Y281" i="29"/>
  <c r="Y283" i="29"/>
  <c r="Y310" i="29"/>
  <c r="Y310" i="1" s="1"/>
  <c r="Y348" i="29"/>
  <c r="Y177" i="29"/>
  <c r="Y185" i="29"/>
  <c r="Y185" i="1" s="1"/>
  <c r="Y199" i="29"/>
  <c r="Y199" i="1" s="1"/>
  <c r="Y208" i="29"/>
  <c r="Y208" i="1" s="1"/>
  <c r="Y258" i="29"/>
  <c r="Y263" i="29"/>
  <c r="Y263" i="1" s="1"/>
  <c r="Y271" i="29"/>
  <c r="Y274" i="29"/>
  <c r="Y285" i="29"/>
  <c r="Y293" i="29"/>
  <c r="Y293" i="1" s="1"/>
  <c r="Y301" i="29"/>
  <c r="Y301" i="1" s="1"/>
  <c r="Y319" i="29"/>
  <c r="Y319" i="1" s="1"/>
  <c r="Y329" i="29"/>
  <c r="Y329" i="1" s="1"/>
  <c r="Y339" i="29"/>
  <c r="Y358" i="29"/>
  <c r="Y358" i="1" s="1"/>
  <c r="Y365" i="29"/>
  <c r="Y365" i="1" s="1"/>
  <c r="Y124" i="29"/>
  <c r="Y124" i="1" s="1"/>
  <c r="Y151" i="29"/>
  <c r="Y193" i="29"/>
  <c r="Y269" i="29"/>
  <c r="Y269" i="1" s="1"/>
  <c r="Y278" i="29"/>
  <c r="Y278" i="1" s="1"/>
  <c r="Y290" i="29"/>
  <c r="Y290" i="1" s="1"/>
  <c r="Y25" i="29"/>
  <c r="Y188" i="29"/>
  <c r="Y251" i="29"/>
  <c r="Y251" i="1" s="1"/>
  <c r="Y253" i="29"/>
  <c r="Y253" i="1" s="1"/>
  <c r="Y262" i="29"/>
  <c r="Y262" i="1" s="1"/>
  <c r="Y266" i="29"/>
  <c r="Y266" i="1" s="1"/>
  <c r="Y309" i="29"/>
  <c r="Y309" i="1" s="1"/>
  <c r="Y328" i="29"/>
  <c r="Y328" i="1" s="1"/>
  <c r="Y337" i="29"/>
  <c r="Y337" i="1" s="1"/>
  <c r="Y341" i="29"/>
  <c r="Y343" i="29"/>
  <c r="Y361" i="29"/>
  <c r="Y361" i="1" s="1"/>
  <c r="Y101" i="29"/>
  <c r="Y101" i="1" s="1"/>
  <c r="Y195" i="29"/>
  <c r="Y195" i="1" s="1"/>
  <c r="Y268" i="29"/>
  <c r="Y268" i="1" s="1"/>
  <c r="Y275" i="29"/>
  <c r="Y277" i="29"/>
  <c r="Y280" i="29"/>
  <c r="Y282" i="29"/>
  <c r="Y289" i="29"/>
  <c r="Y292" i="29"/>
  <c r="Y292" i="1" s="1"/>
  <c r="Y332" i="29"/>
  <c r="Y332" i="1" s="1"/>
  <c r="Y335" i="29"/>
  <c r="Y335" i="1" s="1"/>
  <c r="Y347" i="29"/>
  <c r="Y347" i="1" s="1"/>
  <c r="Y327" i="29"/>
  <c r="Y250" i="29"/>
  <c r="Y359" i="29"/>
  <c r="Y312" i="29"/>
  <c r="Y318" i="29"/>
  <c r="Y204" i="29"/>
  <c r="Y311" i="29"/>
  <c r="Y368" i="29"/>
  <c r="Y370" i="29"/>
  <c r="Y295" i="29"/>
  <c r="Y202" i="29"/>
  <c r="Y234" i="29"/>
  <c r="Y326" i="29"/>
  <c r="Y313" i="29"/>
  <c r="Y232" i="29"/>
  <c r="Y200" i="29"/>
  <c r="Y353" i="29"/>
  <c r="Y321" i="29"/>
  <c r="Y356" i="29"/>
  <c r="Y330" i="29"/>
  <c r="Y249" i="29"/>
  <c r="Y376" i="29"/>
  <c r="Y259" i="29"/>
  <c r="Y372" i="29"/>
  <c r="Y298" i="29"/>
  <c r="Y317" i="29"/>
  <c r="Y256" i="29"/>
  <c r="Y95" i="29"/>
  <c r="Y307" i="29"/>
  <c r="Y345" i="29"/>
  <c r="Y299" i="29"/>
  <c r="Y355" i="29"/>
  <c r="Y161" i="29"/>
  <c r="Y351" i="29"/>
  <c r="Y209" i="29"/>
  <c r="Y239" i="29"/>
  <c r="Y206" i="29"/>
  <c r="Y155" i="29"/>
  <c r="Y304" i="29"/>
  <c r="Y352" i="29"/>
  <c r="Y314" i="29"/>
  <c r="Y324" i="29"/>
  <c r="Y367" i="29"/>
  <c r="Y322" i="29"/>
  <c r="Y288" i="29"/>
  <c r="Y320" i="29"/>
  <c r="Y296" i="29"/>
  <c r="Y144" i="29"/>
  <c r="Y354" i="29"/>
  <c r="Y333" i="29"/>
  <c r="Y357" i="29"/>
  <c r="Y363" i="29"/>
  <c r="Y336" i="29"/>
  <c r="Y118" i="29"/>
  <c r="Y369" i="29"/>
  <c r="Y334" i="29"/>
  <c r="Y350" i="29"/>
  <c r="Y222" i="29"/>
  <c r="Y246" i="29"/>
  <c r="Y344" i="29"/>
  <c r="Y323" i="29"/>
  <c r="Y364" i="29"/>
  <c r="Y211" i="29"/>
  <c r="Y89" i="29"/>
  <c r="Y360" i="29"/>
  <c r="Y90" i="29"/>
  <c r="Y306" i="29"/>
  <c r="Y126" i="29"/>
  <c r="Y186" i="29"/>
  <c r="Y325" i="29"/>
  <c r="Y300" i="29"/>
  <c r="Y302" i="29"/>
  <c r="Y346" i="29"/>
  <c r="Y315" i="29"/>
  <c r="Y210" i="29"/>
  <c r="Y373" i="29"/>
  <c r="Y374" i="29"/>
  <c r="Y294" i="29"/>
  <c r="AD46" i="21"/>
  <c r="AD45" i="21"/>
  <c r="AD51" i="21"/>
  <c r="AD49" i="21"/>
  <c r="AD47" i="21"/>
  <c r="V86" i="1"/>
  <c r="V120" i="71"/>
  <c r="V193" i="71"/>
  <c r="V254" i="1"/>
  <c r="V153" i="1"/>
  <c r="AF246" i="62"/>
  <c r="AF318" i="62"/>
  <c r="AD49" i="73"/>
  <c r="AD47" i="73"/>
  <c r="AF255" i="62"/>
  <c r="AF254" i="72"/>
  <c r="AF254" i="62"/>
  <c r="AD46" i="73"/>
  <c r="BJ275" i="1"/>
  <c r="BJ275" i="71" s="1"/>
  <c r="BJ273" i="1"/>
  <c r="BJ273" i="71" s="1"/>
  <c r="BJ269" i="1"/>
  <c r="BJ269" i="71" s="1"/>
  <c r="BJ268" i="1"/>
  <c r="BJ268" i="71" s="1"/>
  <c r="BJ338" i="1"/>
  <c r="BJ338" i="71" s="1"/>
  <c r="BJ265" i="1"/>
  <c r="BJ265" i="71" s="1"/>
  <c r="BJ264" i="1"/>
  <c r="BJ264" i="71" s="1"/>
  <c r="BJ348" i="1"/>
  <c r="BJ348" i="71" s="1"/>
  <c r="BJ266" i="1"/>
  <c r="BJ266" i="71" s="1"/>
  <c r="BJ274" i="1"/>
  <c r="BJ274" i="71" s="1"/>
  <c r="BJ270" i="1"/>
  <c r="BJ270" i="71" s="1"/>
  <c r="BJ305" i="1"/>
  <c r="BJ305" i="71" s="1"/>
  <c r="BJ371" i="1"/>
  <c r="BJ371" i="71" s="1"/>
  <c r="BJ276" i="1"/>
  <c r="BJ276" i="71" s="1"/>
  <c r="BJ283" i="1"/>
  <c r="BJ283" i="71" s="1"/>
  <c r="BJ267" i="1"/>
  <c r="BJ267" i="71" s="1"/>
  <c r="AF250" i="62"/>
  <c r="AF250" i="72"/>
  <c r="AD45" i="73"/>
  <c r="AF253" i="62"/>
  <c r="AF244" i="62"/>
  <c r="AF244" i="72"/>
  <c r="AD51" i="73"/>
  <c r="AF351" i="72"/>
  <c r="V120" i="1"/>
  <c r="V153" i="71"/>
  <c r="V216" i="71"/>
  <c r="V158" i="1"/>
  <c r="V216" i="1"/>
  <c r="V245" i="1"/>
  <c r="V271" i="71"/>
  <c r="V158" i="71"/>
  <c r="V245" i="71"/>
  <c r="V231" i="1"/>
  <c r="V285" i="1"/>
  <c r="V166" i="1"/>
  <c r="V138" i="71"/>
  <c r="V339" i="71"/>
  <c r="V150" i="71"/>
  <c r="V182" i="1"/>
  <c r="V225" i="1"/>
  <c r="V259" i="71"/>
  <c r="V277" i="1"/>
  <c r="V226" i="1"/>
  <c r="V259" i="1"/>
  <c r="V183" i="71"/>
  <c r="V154" i="1"/>
  <c r="V238" i="71"/>
  <c r="V226" i="71"/>
  <c r="V152" i="1"/>
  <c r="V183" i="1"/>
  <c r="V157" i="1"/>
  <c r="V161" i="1"/>
  <c r="V160" i="1"/>
  <c r="V341" i="1"/>
  <c r="V342" i="1"/>
  <c r="V343" i="71"/>
  <c r="V340" i="1"/>
  <c r="V218" i="71"/>
  <c r="V78" i="71"/>
  <c r="V53" i="1"/>
  <c r="V75" i="71"/>
  <c r="V152" i="71"/>
  <c r="V157" i="71"/>
  <c r="V177" i="71"/>
  <c r="V289" i="1"/>
  <c r="V86" i="71"/>
  <c r="V193" i="1"/>
  <c r="V289" i="71"/>
  <c r="V177" i="1"/>
  <c r="V154" i="71"/>
  <c r="V161" i="71"/>
  <c r="V340" i="71"/>
  <c r="V341" i="71"/>
  <c r="V160" i="71"/>
  <c r="V75" i="1"/>
  <c r="V53" i="71"/>
  <c r="V218" i="1"/>
  <c r="V78" i="1"/>
  <c r="V342" i="71"/>
  <c r="V343" i="1"/>
  <c r="V238" i="1"/>
  <c r="V339" i="1"/>
  <c r="V182" i="71"/>
  <c r="V166" i="71"/>
  <c r="V138" i="1"/>
  <c r="V285" i="71"/>
  <c r="V225" i="71"/>
  <c r="V231" i="71"/>
  <c r="V260" i="1"/>
  <c r="V280" i="1"/>
  <c r="V150" i="1"/>
  <c r="V187" i="1"/>
  <c r="V201" i="1"/>
  <c r="V280" i="71"/>
  <c r="V201" i="71"/>
  <c r="V187" i="71"/>
  <c r="V258" i="1"/>
  <c r="V159" i="71"/>
  <c r="V60" i="71"/>
  <c r="V258" i="71"/>
  <c r="V159" i="1"/>
  <c r="V60" i="1"/>
  <c r="V107" i="1"/>
  <c r="V107" i="71"/>
  <c r="V213" i="71"/>
  <c r="V271" i="1"/>
  <c r="V213" i="1"/>
  <c r="V247" i="1"/>
  <c r="V247" i="71"/>
  <c r="V145" i="1"/>
  <c r="V277" i="71"/>
  <c r="V252" i="1"/>
  <c r="V145" i="71"/>
  <c r="V35" i="1"/>
  <c r="V35" i="71"/>
  <c r="V252" i="71"/>
  <c r="V109" i="1"/>
  <c r="V156" i="1"/>
  <c r="V109" i="71"/>
  <c r="J23" i="73" s="1"/>
  <c r="V156" i="71"/>
  <c r="V88" i="71"/>
  <c r="J16" i="73" s="1"/>
  <c r="V165" i="1"/>
  <c r="V51" i="71"/>
  <c r="V51" i="1"/>
  <c r="V151" i="1"/>
  <c r="V282" i="71"/>
  <c r="V126" i="1"/>
  <c r="V173" i="1"/>
  <c r="V232" i="1"/>
  <c r="V222" i="1"/>
  <c r="V227" i="71"/>
  <c r="V222" i="71"/>
  <c r="V126" i="71"/>
  <c r="V232" i="71"/>
  <c r="V173" i="71"/>
  <c r="V227" i="1"/>
  <c r="V284" i="71"/>
  <c r="V284" i="1"/>
  <c r="V130" i="1"/>
  <c r="V130" i="71"/>
  <c r="V165" i="71"/>
  <c r="V88" i="1"/>
  <c r="V85" i="1"/>
  <c r="V85" i="71"/>
  <c r="V230" i="1"/>
  <c r="V215" i="1"/>
  <c r="V230" i="71"/>
  <c r="V215" i="71"/>
  <c r="V186" i="1"/>
  <c r="V282" i="1"/>
  <c r="V186" i="71"/>
  <c r="V151" i="71"/>
  <c r="V189" i="71"/>
  <c r="V189" i="1"/>
  <c r="V281" i="71"/>
  <c r="V281" i="1"/>
  <c r="V260" i="71"/>
  <c r="V94" i="1"/>
  <c r="V94" i="71"/>
  <c r="V181" i="71"/>
  <c r="V181" i="1"/>
  <c r="BK21" i="71"/>
  <c r="BJ118" i="1"/>
  <c r="BJ118" i="71" s="1"/>
  <c r="BJ320" i="1"/>
  <c r="BJ320" i="71" s="1"/>
  <c r="BJ296" i="1"/>
  <c r="BJ296" i="71" s="1"/>
  <c r="BJ302" i="1"/>
  <c r="BJ302" i="71" s="1"/>
  <c r="BJ308" i="1"/>
  <c r="BJ308" i="71" s="1"/>
  <c r="BJ327" i="1"/>
  <c r="BJ327" i="71" s="1"/>
  <c r="BJ330" i="1"/>
  <c r="BJ330" i="71" s="1"/>
  <c r="BJ337" i="1"/>
  <c r="BJ337" i="71" s="1"/>
  <c r="BJ293" i="1"/>
  <c r="BJ293" i="71" s="1"/>
  <c r="BJ347" i="1"/>
  <c r="BJ347" i="71" s="1"/>
  <c r="BJ357" i="1"/>
  <c r="BJ357" i="71" s="1"/>
  <c r="BJ300" i="1"/>
  <c r="BJ300" i="71" s="1"/>
  <c r="BJ306" i="1"/>
  <c r="BJ306" i="71" s="1"/>
  <c r="BJ356" i="1"/>
  <c r="BJ356" i="71" s="1"/>
  <c r="BJ331" i="1"/>
  <c r="BJ331" i="71" s="1"/>
  <c r="BJ312" i="1"/>
  <c r="BJ312" i="71" s="1"/>
  <c r="BJ372" i="1"/>
  <c r="BJ372" i="71" s="1"/>
  <c r="BJ349" i="1"/>
  <c r="BJ349" i="71" s="1"/>
  <c r="BJ309" i="1"/>
  <c r="BJ309" i="71" s="1"/>
  <c r="BJ335" i="1"/>
  <c r="BJ335" i="71" s="1"/>
  <c r="BJ361" i="1"/>
  <c r="BJ361" i="71" s="1"/>
  <c r="BK21" i="1"/>
  <c r="BJ311" i="1"/>
  <c r="BJ311" i="71" s="1"/>
  <c r="BJ298" i="1"/>
  <c r="BJ298" i="71" s="1"/>
  <c r="BJ307" i="1"/>
  <c r="BJ307" i="71" s="1"/>
  <c r="BJ200" i="1"/>
  <c r="BJ200" i="71" s="1"/>
  <c r="BJ144" i="1"/>
  <c r="BJ144" i="71" s="1"/>
  <c r="BJ370" i="1"/>
  <c r="BJ370" i="71" s="1"/>
  <c r="BJ334" i="1"/>
  <c r="BJ334" i="71" s="1"/>
  <c r="BJ367" i="1"/>
  <c r="BJ367" i="71" s="1"/>
  <c r="BJ301" i="1"/>
  <c r="BJ301" i="71" s="1"/>
  <c r="BJ346" i="1"/>
  <c r="BJ346" i="71" s="1"/>
  <c r="BJ345" i="1"/>
  <c r="BJ345" i="71" s="1"/>
  <c r="BJ328" i="1"/>
  <c r="BJ328" i="71" s="1"/>
  <c r="BJ333" i="1"/>
  <c r="BJ333" i="71" s="1"/>
  <c r="BJ344" i="1"/>
  <c r="BJ344" i="71" s="1"/>
  <c r="BJ321" i="1"/>
  <c r="BJ321" i="71" s="1"/>
  <c r="BJ365" i="1"/>
  <c r="BJ365" i="71" s="1"/>
  <c r="BJ352" i="1"/>
  <c r="BJ352" i="71" s="1"/>
  <c r="BJ354" i="1"/>
  <c r="BJ354" i="71" s="1"/>
  <c r="BJ317" i="1"/>
  <c r="BJ317" i="71" s="1"/>
  <c r="BJ329" i="1"/>
  <c r="BJ329" i="71" s="1"/>
  <c r="BJ363" i="1"/>
  <c r="BJ363" i="71" s="1"/>
  <c r="BJ316" i="1"/>
  <c r="BJ316" i="71" s="1"/>
  <c r="BJ319" i="1"/>
  <c r="BJ319" i="71" s="1"/>
  <c r="BJ362" i="1"/>
  <c r="BJ362" i="71" s="1"/>
  <c r="BJ315" i="1"/>
  <c r="BJ315" i="71" s="1"/>
  <c r="BJ175" i="1"/>
  <c r="BJ175" i="71" s="1"/>
  <c r="BJ369" i="1"/>
  <c r="BJ369" i="71" s="1"/>
  <c r="BJ214" i="1"/>
  <c r="BJ214" i="71" s="1"/>
  <c r="BJ299" i="1"/>
  <c r="BJ299" i="71" s="1"/>
  <c r="BJ359" i="1"/>
  <c r="BJ359" i="71" s="1"/>
  <c r="BJ376" i="1"/>
  <c r="BJ376" i="71" s="1"/>
  <c r="BJ366" i="1"/>
  <c r="BJ366" i="71" s="1"/>
  <c r="BJ290" i="1"/>
  <c r="BJ290" i="71" s="1"/>
  <c r="BJ358" i="1"/>
  <c r="BJ358" i="71" s="1"/>
  <c r="BJ351" i="1"/>
  <c r="BJ351" i="71" s="1"/>
  <c r="BJ325" i="1"/>
  <c r="BJ325" i="71" s="1"/>
  <c r="BJ295" i="1"/>
  <c r="BJ295" i="71" s="1"/>
  <c r="BJ360" i="1"/>
  <c r="BJ360" i="71" s="1"/>
  <c r="BJ167" i="1"/>
  <c r="BJ167" i="71" s="1"/>
  <c r="BJ304" i="1"/>
  <c r="BJ304" i="71" s="1"/>
  <c r="BJ209" i="1"/>
  <c r="BJ209" i="71" s="1"/>
  <c r="BJ297" i="1"/>
  <c r="BJ297" i="71" s="1"/>
  <c r="BJ292" i="1"/>
  <c r="BJ292" i="71" s="1"/>
  <c r="BJ364" i="1"/>
  <c r="BJ364" i="71" s="1"/>
  <c r="BJ326" i="1"/>
  <c r="BJ326" i="71" s="1"/>
  <c r="BJ336" i="1"/>
  <c r="BJ336" i="71" s="1"/>
  <c r="BJ323" i="1"/>
  <c r="BJ323" i="71" s="1"/>
  <c r="BJ239" i="1"/>
  <c r="BJ239" i="71" s="1"/>
  <c r="BJ355" i="1"/>
  <c r="BJ355" i="71" s="1"/>
  <c r="BJ350" i="1"/>
  <c r="BJ350" i="71" s="1"/>
  <c r="BJ353" i="1"/>
  <c r="BJ353" i="71" s="1"/>
  <c r="BJ291" i="1"/>
  <c r="BJ291" i="71" s="1"/>
  <c r="BJ313" i="1"/>
  <c r="BJ313" i="71" s="1"/>
  <c r="BJ211" i="1"/>
  <c r="BJ211" i="71" s="1"/>
  <c r="BJ310" i="1"/>
  <c r="BJ310" i="71" s="1"/>
  <c r="BJ368" i="1"/>
  <c r="BJ368" i="71" s="1"/>
  <c r="BJ322" i="1"/>
  <c r="BJ322" i="71" s="1"/>
  <c r="BJ314" i="1"/>
  <c r="BJ314" i="71" s="1"/>
  <c r="BJ324" i="1"/>
  <c r="BJ324" i="71" s="1"/>
  <c r="BJ332" i="1"/>
  <c r="BJ332" i="71" s="1"/>
  <c r="BJ318" i="1"/>
  <c r="BJ318" i="71" s="1"/>
  <c r="BI5" i="1"/>
  <c r="BI5" i="71"/>
  <c r="V106" i="71"/>
  <c r="V106" i="1"/>
  <c r="BS294" i="71"/>
  <c r="V288" i="1"/>
  <c r="V288" i="71"/>
  <c r="V233" i="71"/>
  <c r="V233" i="1"/>
  <c r="V180" i="1"/>
  <c r="V180" i="71"/>
  <c r="V235" i="71"/>
  <c r="V235" i="1"/>
  <c r="V110" i="71"/>
  <c r="V110" i="1"/>
  <c r="V256" i="1"/>
  <c r="V256" i="71"/>
  <c r="AG19" i="73"/>
  <c r="AG15" i="73"/>
  <c r="AG38" i="73"/>
  <c r="AG15" i="21"/>
  <c r="AG52" i="73"/>
  <c r="AG8" i="21"/>
  <c r="AG12" i="21"/>
  <c r="AG34" i="73"/>
  <c r="AG28" i="73"/>
  <c r="AG9" i="21"/>
  <c r="AG13" i="21"/>
  <c r="AG11" i="21"/>
  <c r="AG25" i="73"/>
  <c r="AG9" i="73"/>
  <c r="AG14" i="73"/>
  <c r="AG18" i="73"/>
  <c r="AG37" i="73"/>
  <c r="AG31" i="73"/>
  <c r="AG26" i="73"/>
  <c r="AG32" i="73"/>
  <c r="AG21" i="73"/>
  <c r="AG24" i="73"/>
  <c r="AG12" i="73"/>
  <c r="AG35" i="73"/>
  <c r="AG29" i="73"/>
  <c r="AG22" i="73"/>
  <c r="AG11" i="73"/>
  <c r="AG30" i="73"/>
  <c r="AG17" i="73"/>
  <c r="AG43" i="73"/>
  <c r="AG14" i="21"/>
  <c r="AG13" i="73"/>
  <c r="AG20" i="73"/>
  <c r="AG10" i="73"/>
  <c r="AG10" i="21"/>
  <c r="AG8" i="73"/>
  <c r="AI207" i="62"/>
  <c r="AI44" i="62"/>
  <c r="AI188" i="72"/>
  <c r="AI225" i="62"/>
  <c r="AI82" i="62"/>
  <c r="AI33" i="72"/>
  <c r="AI87" i="62"/>
  <c r="AI86" i="62"/>
  <c r="AI201" i="72"/>
  <c r="AI207" i="72"/>
  <c r="AI223" i="72"/>
  <c r="AI44" i="72"/>
  <c r="AI86" i="72"/>
  <c r="AI354" i="72"/>
  <c r="AI33" i="62"/>
  <c r="AG44" i="73"/>
  <c r="AI209" i="62"/>
  <c r="AG40" i="73"/>
  <c r="AI110" i="62"/>
  <c r="AI217" i="72"/>
  <c r="AI74" i="62"/>
  <c r="AG39" i="73"/>
  <c r="AI12" i="72"/>
  <c r="AI241" i="62"/>
  <c r="AI225" i="72"/>
  <c r="AI29" i="62"/>
  <c r="AI188" i="62"/>
  <c r="AI241" i="72"/>
  <c r="AI5" i="62"/>
  <c r="AI40" i="62"/>
  <c r="AI5" i="72"/>
  <c r="AI114" i="72"/>
  <c r="AI110" i="72"/>
  <c r="AI78" i="62"/>
  <c r="AI209" i="72"/>
  <c r="AI220" i="72"/>
  <c r="AI223" i="62"/>
  <c r="AI87" i="72"/>
  <c r="AI235" i="62"/>
  <c r="AI6" i="72"/>
  <c r="AI12" i="62"/>
  <c r="AI88" i="62"/>
  <c r="AI65" i="72"/>
  <c r="AI81" i="62"/>
  <c r="AI43" i="62"/>
  <c r="AI217" i="62"/>
  <c r="AI114" i="62"/>
  <c r="AI71" i="62"/>
  <c r="AI354" i="62"/>
  <c r="AI43" i="72"/>
  <c r="AI6" i="62"/>
  <c r="AI65" i="62"/>
  <c r="AI154" i="72"/>
  <c r="AI25" i="62"/>
  <c r="AI23" i="62"/>
  <c r="AI97" i="62"/>
  <c r="AI220" i="62"/>
  <c r="AI10" i="62"/>
  <c r="AI88" i="72"/>
  <c r="AI83" i="72"/>
  <c r="AI128" i="72"/>
  <c r="AI199" i="62"/>
  <c r="AI83" i="62"/>
  <c r="AG48" i="73"/>
  <c r="AI128" i="62"/>
  <c r="AI51" i="72"/>
  <c r="AI201" i="62"/>
  <c r="AI81" i="72"/>
  <c r="AI29" i="72"/>
  <c r="AI237" i="62"/>
  <c r="AI40" i="72"/>
  <c r="AI13" i="62"/>
  <c r="AI76" i="62"/>
  <c r="AI52" i="62"/>
  <c r="AI9" i="62"/>
  <c r="AI113" i="62"/>
  <c r="AI34" i="62"/>
  <c r="AI63" i="62"/>
  <c r="AI36" i="62"/>
  <c r="AI172" i="62"/>
  <c r="AI41" i="62"/>
  <c r="AI50" i="62"/>
  <c r="AI171" i="62"/>
  <c r="AI46" i="62"/>
  <c r="AI105" i="62"/>
  <c r="AI71" i="72"/>
  <c r="AI208" i="62"/>
  <c r="AI96" i="62"/>
  <c r="AI91" i="62"/>
  <c r="AI82" i="72"/>
  <c r="AI85" i="62"/>
  <c r="AI23" i="72"/>
  <c r="AI73" i="62"/>
  <c r="AI102" i="72"/>
  <c r="AI154" i="62"/>
  <c r="AI51" i="62"/>
  <c r="AI18" i="62"/>
  <c r="AI64" i="62"/>
  <c r="AI216" i="62"/>
  <c r="AI74" i="72"/>
  <c r="AI49" i="62"/>
  <c r="AI164" i="62"/>
  <c r="AI102" i="62"/>
  <c r="AI235" i="72"/>
  <c r="AI42" i="62"/>
  <c r="AI77" i="62"/>
  <c r="AI97" i="72"/>
  <c r="AI28" i="62"/>
  <c r="AI17" i="62"/>
  <c r="AI48" i="62"/>
  <c r="AI61" i="62"/>
  <c r="AI99" i="62"/>
  <c r="AI170" i="62"/>
  <c r="AI59" i="62"/>
  <c r="AI78" i="72"/>
  <c r="AI7" i="62"/>
  <c r="AI54" i="62"/>
  <c r="AI101" i="62"/>
  <c r="AI103" i="62"/>
  <c r="AI16" i="62"/>
  <c r="AI80" i="62"/>
  <c r="AI38" i="62"/>
  <c r="AI22" i="62"/>
  <c r="AI57" i="62"/>
  <c r="AI27" i="62"/>
  <c r="AI185" i="62"/>
  <c r="AI25" i="72"/>
  <c r="AI20" i="62"/>
  <c r="AI37" i="62"/>
  <c r="AI199" i="72"/>
  <c r="AI47" i="62"/>
  <c r="AI178" i="62"/>
  <c r="AI224" i="62"/>
  <c r="AI39" i="62"/>
  <c r="AI104" i="62"/>
  <c r="AI165" i="62"/>
  <c r="AI53" i="62"/>
  <c r="AI200" i="62"/>
  <c r="AI56" i="62"/>
  <c r="AI21" i="72"/>
  <c r="AI237" i="72"/>
  <c r="AI10" i="72"/>
  <c r="AI185" i="72"/>
  <c r="AI60" i="62"/>
  <c r="AI266" i="62"/>
  <c r="AI122" i="62"/>
  <c r="AI171" i="72"/>
  <c r="AI21" i="62"/>
  <c r="AI127" i="62"/>
  <c r="AI129" i="62"/>
  <c r="AI36" i="72"/>
  <c r="AI76" i="72"/>
  <c r="AI59" i="72"/>
  <c r="AI27" i="72"/>
  <c r="AI107" i="62"/>
  <c r="AI63" i="72"/>
  <c r="AI20" i="72"/>
  <c r="AI9" i="72"/>
  <c r="AI113" i="72"/>
  <c r="AI34" i="72"/>
  <c r="AI164" i="72"/>
  <c r="AI56" i="72"/>
  <c r="AI41" i="72"/>
  <c r="AI80" i="72"/>
  <c r="AG41" i="73"/>
  <c r="AI96" i="72"/>
  <c r="AI73" i="72"/>
  <c r="AI50" i="72"/>
  <c r="AI103" i="72"/>
  <c r="AI224" i="72"/>
  <c r="AI49" i="72"/>
  <c r="AI28" i="72"/>
  <c r="AI85" i="72"/>
  <c r="AI208" i="72"/>
  <c r="AI48" i="72"/>
  <c r="AI64" i="72"/>
  <c r="AI57" i="72"/>
  <c r="AI178" i="72"/>
  <c r="AI53" i="72"/>
  <c r="AI17" i="72"/>
  <c r="AI7" i="72"/>
  <c r="AI38" i="72"/>
  <c r="AI42" i="72"/>
  <c r="AI77" i="72"/>
  <c r="AI52" i="72"/>
  <c r="AI37" i="72"/>
  <c r="AI54" i="72"/>
  <c r="AI172" i="72"/>
  <c r="AI200" i="72"/>
  <c r="AI16" i="72"/>
  <c r="AI105" i="72"/>
  <c r="AI216" i="72"/>
  <c r="AI46" i="72"/>
  <c r="AI13" i="72"/>
  <c r="AI165" i="72"/>
  <c r="AI91" i="72"/>
  <c r="AI39" i="72"/>
  <c r="AI170" i="72"/>
  <c r="AI101" i="72"/>
  <c r="AI61" i="72"/>
  <c r="AI18" i="72"/>
  <c r="AI47" i="72"/>
  <c r="AI99" i="72"/>
  <c r="AI104" i="72"/>
  <c r="AI22" i="72"/>
  <c r="AI150" i="62"/>
  <c r="AI204" i="62"/>
  <c r="AI183" i="62"/>
  <c r="AI62" i="62"/>
  <c r="AI159" i="62"/>
  <c r="AI259" i="62"/>
  <c r="AI267" i="62"/>
  <c r="AI159" i="72"/>
  <c r="AG50" i="73"/>
  <c r="AI242" i="62"/>
  <c r="AI242" i="72"/>
  <c r="AI148" i="62"/>
  <c r="AG42" i="73"/>
  <c r="AI252" i="62"/>
  <c r="AI259" i="72"/>
  <c r="AI148" i="72"/>
  <c r="AG27" i="73"/>
  <c r="AI179" i="62"/>
  <c r="AI70" i="62"/>
  <c r="AI184" i="62"/>
  <c r="AI69" i="62"/>
  <c r="AI268" i="62"/>
  <c r="AI130" i="62"/>
  <c r="AI239" i="62"/>
  <c r="AI202" i="62"/>
  <c r="AI118" i="62"/>
  <c r="AI236" i="62"/>
  <c r="AI186" i="62"/>
  <c r="AI212" i="62"/>
  <c r="AI58" i="62"/>
  <c r="AI173" i="62"/>
  <c r="AI66" i="62"/>
  <c r="AI218" i="62"/>
  <c r="AI218" i="72"/>
  <c r="AI322" i="72"/>
  <c r="AI141" i="62"/>
  <c r="AI130" i="72"/>
  <c r="AI141" i="72"/>
  <c r="AI58" i="72"/>
  <c r="Y374" i="1" l="1"/>
  <c r="Z28" i="29"/>
  <c r="Z28" i="1" s="1"/>
  <c r="Z31" i="29"/>
  <c r="Z31" i="1" s="1"/>
  <c r="Z60" i="29"/>
  <c r="Z64" i="29"/>
  <c r="Z64" i="1" s="1"/>
  <c r="Z68" i="29"/>
  <c r="Z68" i="1" s="1"/>
  <c r="Z72" i="29"/>
  <c r="Z72" i="1" s="1"/>
  <c r="Z79" i="29"/>
  <c r="Z79" i="1" s="1"/>
  <c r="Z83" i="29"/>
  <c r="Z83" i="1" s="1"/>
  <c r="Z86" i="29"/>
  <c r="Z97" i="29"/>
  <c r="Z97" i="1" s="1"/>
  <c r="Z101" i="29"/>
  <c r="Z101" i="1" s="1"/>
  <c r="Z111" i="29"/>
  <c r="Z111" i="1" s="1"/>
  <c r="Z115" i="29"/>
  <c r="Z115" i="1" s="1"/>
  <c r="Z34" i="29"/>
  <c r="Z34" i="1" s="1"/>
  <c r="Z37" i="29"/>
  <c r="Z37" i="1" s="1"/>
  <c r="Z41" i="29"/>
  <c r="Z41" i="1" s="1"/>
  <c r="Z45" i="29"/>
  <c r="Z45" i="1" s="1"/>
  <c r="Z49" i="29"/>
  <c r="Z49" i="1" s="1"/>
  <c r="Z56" i="29"/>
  <c r="Z56" i="1" s="1"/>
  <c r="Z75" i="29"/>
  <c r="Z92" i="29"/>
  <c r="Z92" i="1" s="1"/>
  <c r="Z27" i="29"/>
  <c r="Z27" i="1" s="1"/>
  <c r="Z30" i="29"/>
  <c r="Z30" i="1" s="1"/>
  <c r="Z52" i="29"/>
  <c r="Z52" i="1" s="1"/>
  <c r="Z63" i="29"/>
  <c r="Z63" i="1" s="1"/>
  <c r="Z67" i="29"/>
  <c r="Z67" i="1" s="1"/>
  <c r="Z71" i="29"/>
  <c r="Z71" i="1" s="1"/>
  <c r="Z78" i="29"/>
  <c r="Z82" i="29"/>
  <c r="Z82" i="1" s="1"/>
  <c r="Z96" i="29"/>
  <c r="Z96" i="1" s="1"/>
  <c r="Z100" i="29"/>
  <c r="Z100" i="1" s="1"/>
  <c r="Z110" i="29"/>
  <c r="Z114" i="29"/>
  <c r="Z114" i="1" s="1"/>
  <c r="Z33" i="29"/>
  <c r="Z33" i="1" s="1"/>
  <c r="Z36" i="29"/>
  <c r="Z36" i="1" s="1"/>
  <c r="Z40" i="29"/>
  <c r="Z40" i="1" s="1"/>
  <c r="Z44" i="29"/>
  <c r="Z44" i="1" s="1"/>
  <c r="Z48" i="29"/>
  <c r="Z48" i="1" s="1"/>
  <c r="Z55" i="29"/>
  <c r="Z55" i="1" s="1"/>
  <c r="Z59" i="29"/>
  <c r="Z59" i="1" s="1"/>
  <c r="Z85" i="29"/>
  <c r="Z88" i="29"/>
  <c r="Z91" i="29"/>
  <c r="Z91" i="1" s="1"/>
  <c r="Z94" i="29"/>
  <c r="Z103" i="29"/>
  <c r="Z103" i="1" s="1"/>
  <c r="Z123" i="29"/>
  <c r="Z123" i="1" s="1"/>
  <c r="Z129" i="29"/>
  <c r="Z129" i="1" s="1"/>
  <c r="Z51" i="29"/>
  <c r="Z62" i="29"/>
  <c r="Z62" i="1" s="1"/>
  <c r="Z66" i="29"/>
  <c r="Z66" i="1" s="1"/>
  <c r="Z70" i="29"/>
  <c r="Z70" i="1" s="1"/>
  <c r="Z74" i="29"/>
  <c r="Z74" i="1" s="1"/>
  <c r="Z81" i="29"/>
  <c r="Z81" i="1" s="1"/>
  <c r="Z99" i="29"/>
  <c r="Z99" i="1" s="1"/>
  <c r="Z26" i="29"/>
  <c r="Z29" i="29"/>
  <c r="Z29" i="1" s="1"/>
  <c r="Z32" i="29"/>
  <c r="Z32" i="1" s="1"/>
  <c r="Z35" i="29"/>
  <c r="Z39" i="29"/>
  <c r="Z39" i="1" s="1"/>
  <c r="Z43" i="29"/>
  <c r="Z43" i="1" s="1"/>
  <c r="Z47" i="29"/>
  <c r="Z47" i="1" s="1"/>
  <c r="Z54" i="29"/>
  <c r="Z54" i="1" s="1"/>
  <c r="Z58" i="29"/>
  <c r="Z58" i="1" s="1"/>
  <c r="Z77" i="29"/>
  <c r="Z77" i="1" s="1"/>
  <c r="Z90" i="29"/>
  <c r="Z90" i="1" s="1"/>
  <c r="Z102" i="29"/>
  <c r="Z102" i="1" s="1"/>
  <c r="Z122" i="29"/>
  <c r="Z122" i="1" s="1"/>
  <c r="Z61" i="29"/>
  <c r="Z61" i="1" s="1"/>
  <c r="Z65" i="29"/>
  <c r="Z65" i="1" s="1"/>
  <c r="Z69" i="29"/>
  <c r="Z69" i="1" s="1"/>
  <c r="Z73" i="29"/>
  <c r="Z73" i="1" s="1"/>
  <c r="Z80" i="29"/>
  <c r="Z80" i="1" s="1"/>
  <c r="Z84" i="29"/>
  <c r="Z84" i="1" s="1"/>
  <c r="Z87" i="29"/>
  <c r="Z87" i="1" s="1"/>
  <c r="Z98" i="29"/>
  <c r="Z98" i="1" s="1"/>
  <c r="Z112" i="29"/>
  <c r="Z112" i="1" s="1"/>
  <c r="Z116" i="29"/>
  <c r="Z116" i="1" s="1"/>
  <c r="Z131" i="29"/>
  <c r="Z131" i="1" s="1"/>
  <c r="Z46" i="29"/>
  <c r="Z46" i="1" s="1"/>
  <c r="Z57" i="29"/>
  <c r="Z57" i="1" s="1"/>
  <c r="Z113" i="29"/>
  <c r="Z113" i="1" s="1"/>
  <c r="Z121" i="29"/>
  <c r="Z121" i="1" s="1"/>
  <c r="Z124" i="29"/>
  <c r="Z124" i="1" s="1"/>
  <c r="Z151" i="29"/>
  <c r="Z155" i="29"/>
  <c r="Z155" i="1" s="1"/>
  <c r="Z157" i="29"/>
  <c r="Z159" i="29"/>
  <c r="Z177" i="29"/>
  <c r="Z193" i="29"/>
  <c r="Z195" i="29"/>
  <c r="Z195" i="1" s="1"/>
  <c r="Z198" i="29"/>
  <c r="Z198" i="1" s="1"/>
  <c r="Z211" i="29"/>
  <c r="Z211" i="1" s="1"/>
  <c r="Z93" i="29"/>
  <c r="Z93" i="1" s="1"/>
  <c r="Z106" i="29"/>
  <c r="Z117" i="29"/>
  <c r="Z117" i="1" s="1"/>
  <c r="Z127" i="29"/>
  <c r="Z127" i="1" s="1"/>
  <c r="Z134" i="29"/>
  <c r="Z134" i="1" s="1"/>
  <c r="Z143" i="29"/>
  <c r="Z143" i="1" s="1"/>
  <c r="Z148" i="29"/>
  <c r="Z148" i="1" s="1"/>
  <c r="Z153" i="29"/>
  <c r="Z167" i="29"/>
  <c r="Z167" i="1" s="1"/>
  <c r="Z171" i="29"/>
  <c r="Z171" i="1" s="1"/>
  <c r="Z174" i="29"/>
  <c r="Z174" i="1" s="1"/>
  <c r="Z183" i="29"/>
  <c r="Z187" i="29"/>
  <c r="Z189" i="29"/>
  <c r="Z203" i="29"/>
  <c r="Z203" i="1" s="1"/>
  <c r="Z209" i="29"/>
  <c r="Z209" i="1" s="1"/>
  <c r="Z213" i="29"/>
  <c r="Z221" i="29"/>
  <c r="Z221" i="1" s="1"/>
  <c r="Z223" i="29"/>
  <c r="Z223" i="1" s="1"/>
  <c r="Z226" i="29"/>
  <c r="Z229" i="29"/>
  <c r="Z229" i="1" s="1"/>
  <c r="Z233" i="29"/>
  <c r="Z242" i="29"/>
  <c r="Z242" i="1" s="1"/>
  <c r="Z245" i="29"/>
  <c r="Z247" i="29"/>
  <c r="Z38" i="29"/>
  <c r="Z38" i="1" s="1"/>
  <c r="Z181" i="29"/>
  <c r="Z197" i="29"/>
  <c r="Z197" i="1" s="1"/>
  <c r="Z201" i="29"/>
  <c r="Z205" i="29"/>
  <c r="Z205" i="1" s="1"/>
  <c r="Z215" i="29"/>
  <c r="Z237" i="29"/>
  <c r="Z237" i="1" s="1"/>
  <c r="Z50" i="29"/>
  <c r="Z50" i="1" s="1"/>
  <c r="Z107" i="29"/>
  <c r="Z125" i="29"/>
  <c r="Z125" i="1" s="1"/>
  <c r="Z137" i="29"/>
  <c r="Z137" i="1" s="1"/>
  <c r="Z140" i="29"/>
  <c r="Z140" i="1" s="1"/>
  <c r="Z147" i="29"/>
  <c r="Z147" i="1" s="1"/>
  <c r="Z150" i="29"/>
  <c r="Z162" i="29"/>
  <c r="Z162" i="1" s="1"/>
  <c r="Z164" i="29"/>
  <c r="Z164" i="1" s="1"/>
  <c r="Z170" i="29"/>
  <c r="Z170" i="1" s="1"/>
  <c r="Z173" i="29"/>
  <c r="Z179" i="29"/>
  <c r="Z179" i="1" s="1"/>
  <c r="Z192" i="29"/>
  <c r="Z192" i="1" s="1"/>
  <c r="Z210" i="29"/>
  <c r="Z210" i="1" s="1"/>
  <c r="Z217" i="29"/>
  <c r="Z217" i="1" s="1"/>
  <c r="Z220" i="29"/>
  <c r="Z220" i="1" s="1"/>
  <c r="Z222" i="29"/>
  <c r="Z231" i="29"/>
  <c r="Z241" i="29"/>
  <c r="Z241" i="1" s="1"/>
  <c r="Z251" i="29"/>
  <c r="Z251" i="1" s="1"/>
  <c r="Z119" i="29"/>
  <c r="Z119" i="1" s="1"/>
  <c r="Z133" i="29"/>
  <c r="Z133" i="1" s="1"/>
  <c r="Z156" i="29"/>
  <c r="Z158" i="29"/>
  <c r="Z166" i="29"/>
  <c r="Z176" i="29"/>
  <c r="Z176" i="1" s="1"/>
  <c r="Z42" i="29"/>
  <c r="Z42" i="1" s="1"/>
  <c r="Z53" i="29"/>
  <c r="Z104" i="29"/>
  <c r="Z104" i="1" s="1"/>
  <c r="Z108" i="29"/>
  <c r="Z108" i="1" s="1"/>
  <c r="Z126" i="29"/>
  <c r="Z136" i="29"/>
  <c r="Z136" i="1" s="1"/>
  <c r="Z139" i="29"/>
  <c r="Z139" i="1" s="1"/>
  <c r="Z142" i="29"/>
  <c r="Z142" i="1" s="1"/>
  <c r="Z146" i="29"/>
  <c r="Z146" i="1" s="1"/>
  <c r="Z152" i="29"/>
  <c r="Z160" i="29"/>
  <c r="Z169" i="29"/>
  <c r="Z169" i="1" s="1"/>
  <c r="Z178" i="29"/>
  <c r="Z178" i="1" s="1"/>
  <c r="Z185" i="29"/>
  <c r="Z185" i="1" s="1"/>
  <c r="Z188" i="29"/>
  <c r="Z191" i="29"/>
  <c r="Z191" i="1" s="1"/>
  <c r="Z199" i="29"/>
  <c r="Z199" i="1" s="1"/>
  <c r="Z208" i="29"/>
  <c r="Z208" i="1" s="1"/>
  <c r="Z219" i="29"/>
  <c r="Z219" i="1" s="1"/>
  <c r="Z232" i="29"/>
  <c r="Z240" i="29"/>
  <c r="Z240" i="1" s="1"/>
  <c r="Z246" i="29"/>
  <c r="Z246" i="1" s="1"/>
  <c r="Z76" i="29"/>
  <c r="Z76" i="1" s="1"/>
  <c r="Z120" i="29"/>
  <c r="Z128" i="29"/>
  <c r="Z128" i="1" s="1"/>
  <c r="Z130" i="29"/>
  <c r="Z154" i="29"/>
  <c r="Z175" i="29"/>
  <c r="Z175" i="1" s="1"/>
  <c r="Z180" i="29"/>
  <c r="Z182" i="29"/>
  <c r="Z227" i="29"/>
  <c r="Z230" i="29"/>
  <c r="Z235" i="29"/>
  <c r="Z238" i="29"/>
  <c r="Z243" i="29"/>
  <c r="Z243" i="1" s="1"/>
  <c r="Z105" i="29"/>
  <c r="Z105" i="1" s="1"/>
  <c r="Z196" i="29"/>
  <c r="Z196" i="1" s="1"/>
  <c r="Z212" i="29"/>
  <c r="Z212" i="1" s="1"/>
  <c r="Z225" i="29"/>
  <c r="Z249" i="29"/>
  <c r="Z249" i="1" s="1"/>
  <c r="Z268" i="29"/>
  <c r="Z268" i="1" s="1"/>
  <c r="Z275" i="29"/>
  <c r="Z277" i="29"/>
  <c r="Z280" i="29"/>
  <c r="Z282" i="29"/>
  <c r="Z289" i="29"/>
  <c r="Z335" i="29"/>
  <c r="Z335" i="1" s="1"/>
  <c r="Z345" i="29"/>
  <c r="Z345" i="1" s="1"/>
  <c r="Z347" i="29"/>
  <c r="Z347" i="1" s="1"/>
  <c r="Z109" i="29"/>
  <c r="Z132" i="29"/>
  <c r="Z132" i="1" s="1"/>
  <c r="Z145" i="29"/>
  <c r="Z172" i="29"/>
  <c r="Z172" i="1" s="1"/>
  <c r="Z190" i="29"/>
  <c r="Z190" i="1" s="1"/>
  <c r="Z255" i="29"/>
  <c r="Z255" i="1" s="1"/>
  <c r="Z257" i="29"/>
  <c r="Z257" i="1" s="1"/>
  <c r="Z261" i="29"/>
  <c r="Z265" i="29"/>
  <c r="Z265" i="1" s="1"/>
  <c r="Z270" i="29"/>
  <c r="Z273" i="29"/>
  <c r="Z273" i="1" s="1"/>
  <c r="Z284" i="29"/>
  <c r="Z287" i="29"/>
  <c r="Z287" i="1" s="1"/>
  <c r="Z294" i="29"/>
  <c r="Z294" i="1" s="1"/>
  <c r="Z303" i="29"/>
  <c r="Z303" i="1" s="1"/>
  <c r="Z305" i="29"/>
  <c r="Z338" i="29"/>
  <c r="Z371" i="29"/>
  <c r="Z161" i="29"/>
  <c r="Z250" i="29"/>
  <c r="Z250" i="1" s="1"/>
  <c r="Z267" i="29"/>
  <c r="Z291" i="29"/>
  <c r="Z291" i="1" s="1"/>
  <c r="Z297" i="29"/>
  <c r="Z297" i="1" s="1"/>
  <c r="Z327" i="29"/>
  <c r="Z327" i="1" s="1"/>
  <c r="Z340" i="29"/>
  <c r="Z366" i="29"/>
  <c r="Z366" i="1" s="1"/>
  <c r="Z367" i="29"/>
  <c r="Z367" i="1" s="1"/>
  <c r="Z135" i="29"/>
  <c r="Z135" i="1" s="1"/>
  <c r="Z163" i="29"/>
  <c r="Z163" i="1" s="1"/>
  <c r="Z184" i="29"/>
  <c r="Z184" i="1" s="1"/>
  <c r="Z207" i="29"/>
  <c r="Z207" i="1" s="1"/>
  <c r="Z214" i="29"/>
  <c r="Z214" i="1" s="1"/>
  <c r="Z252" i="29"/>
  <c r="Z256" i="29"/>
  <c r="Z264" i="29"/>
  <c r="Z264" i="1" s="1"/>
  <c r="Z272" i="29"/>
  <c r="Z272" i="1" s="1"/>
  <c r="Z286" i="29"/>
  <c r="Z286" i="1" s="1"/>
  <c r="Z288" i="29"/>
  <c r="Z316" i="29"/>
  <c r="Z316" i="1" s="1"/>
  <c r="Z342" i="29"/>
  <c r="Z344" i="29"/>
  <c r="Z344" i="1" s="1"/>
  <c r="Z25" i="29"/>
  <c r="Z149" i="29"/>
  <c r="Z149" i="1" s="1"/>
  <c r="Z165" i="29"/>
  <c r="Z228" i="29"/>
  <c r="Z228" i="1" s="1"/>
  <c r="Z236" i="29"/>
  <c r="Z236" i="1" s="1"/>
  <c r="Z254" i="29"/>
  <c r="Z260" i="29"/>
  <c r="Z276" i="29"/>
  <c r="Z279" i="29"/>
  <c r="Z279" i="1" s="1"/>
  <c r="Z281" i="29"/>
  <c r="Z283" i="29"/>
  <c r="Z348" i="29"/>
  <c r="Z343" i="29"/>
  <c r="Z138" i="29"/>
  <c r="Z216" i="29"/>
  <c r="Z248" i="29"/>
  <c r="Z248" i="1" s="1"/>
  <c r="Z258" i="29"/>
  <c r="Z263" i="29"/>
  <c r="Z263" i="1" s="1"/>
  <c r="Z271" i="29"/>
  <c r="Z274" i="29"/>
  <c r="Z285" i="29"/>
  <c r="Z319" i="29"/>
  <c r="Z319" i="1" s="1"/>
  <c r="Z339" i="29"/>
  <c r="Z358" i="29"/>
  <c r="Z358" i="1" s="1"/>
  <c r="Z168" i="29"/>
  <c r="Z168" i="1" s="1"/>
  <c r="Z194" i="29"/>
  <c r="Z194" i="1" s="1"/>
  <c r="Z244" i="29"/>
  <c r="Z244" i="1" s="1"/>
  <c r="Z269" i="29"/>
  <c r="Z269" i="1" s="1"/>
  <c r="Z278" i="29"/>
  <c r="Z278" i="1" s="1"/>
  <c r="Z341" i="29"/>
  <c r="Z357" i="29"/>
  <c r="Z357" i="1" s="1"/>
  <c r="Z141" i="29"/>
  <c r="Z141" i="1" s="1"/>
  <c r="Z218" i="29"/>
  <c r="Z224" i="29"/>
  <c r="Z224" i="1" s="1"/>
  <c r="Z253" i="29"/>
  <c r="Z253" i="1" s="1"/>
  <c r="Z262" i="29"/>
  <c r="Z262" i="1" s="1"/>
  <c r="Z266" i="29"/>
  <c r="Z266" i="1" s="1"/>
  <c r="Z309" i="29"/>
  <c r="Z309" i="1" s="1"/>
  <c r="Z328" i="29"/>
  <c r="Z328" i="1" s="1"/>
  <c r="Z365" i="29"/>
  <c r="Z293" i="29"/>
  <c r="Z331" i="29"/>
  <c r="Z204" i="29"/>
  <c r="Z202" i="29"/>
  <c r="Z186" i="29"/>
  <c r="Z317" i="29"/>
  <c r="Z325" i="29"/>
  <c r="Z300" i="29"/>
  <c r="Z329" i="29"/>
  <c r="Z346" i="29"/>
  <c r="Z315" i="29"/>
  <c r="Z200" i="29"/>
  <c r="Z353" i="29"/>
  <c r="Z321" i="29"/>
  <c r="Z118" i="29"/>
  <c r="Z372" i="29"/>
  <c r="Z306" i="29"/>
  <c r="Z349" i="29"/>
  <c r="Z360" i="29"/>
  <c r="Z311" i="29"/>
  <c r="Z359" i="29"/>
  <c r="Z295" i="29"/>
  <c r="Z324" i="29"/>
  <c r="Z362" i="29"/>
  <c r="Z330" i="29"/>
  <c r="Z368" i="29"/>
  <c r="Z376" i="29"/>
  <c r="Z259" i="29"/>
  <c r="Z298" i="29"/>
  <c r="Z308" i="29"/>
  <c r="Z302" i="29"/>
  <c r="Z337" i="29"/>
  <c r="Z354" i="29"/>
  <c r="Z313" i="29"/>
  <c r="Z363" i="29"/>
  <c r="Z332" i="29"/>
  <c r="Z290" i="29"/>
  <c r="Z350" i="29"/>
  <c r="Z355" i="29"/>
  <c r="Z239" i="29"/>
  <c r="Z301" i="29"/>
  <c r="Z292" i="29"/>
  <c r="Z369" i="29"/>
  <c r="Z361" i="29"/>
  <c r="Z299" i="29"/>
  <c r="Z304" i="29"/>
  <c r="Z352" i="29"/>
  <c r="Z351" i="29"/>
  <c r="Z314" i="29"/>
  <c r="Z364" i="29"/>
  <c r="Z89" i="29"/>
  <c r="Z322" i="29"/>
  <c r="Z370" i="29"/>
  <c r="Z234" i="29"/>
  <c r="Z326" i="29"/>
  <c r="Z296" i="29"/>
  <c r="Z144" i="29"/>
  <c r="Z318" i="29"/>
  <c r="Z206" i="29"/>
  <c r="Z333" i="29"/>
  <c r="Z307" i="29"/>
  <c r="Z310" i="29"/>
  <c r="Z336" i="29"/>
  <c r="Z356" i="29"/>
  <c r="Z334" i="29"/>
  <c r="Z312" i="29"/>
  <c r="Z320" i="29"/>
  <c r="Z323" i="29"/>
  <c r="Z95" i="29"/>
  <c r="Z373" i="29"/>
  <c r="Z374" i="29"/>
  <c r="AE45" i="21"/>
  <c r="AE46" i="21"/>
  <c r="AE47" i="21"/>
  <c r="AE51" i="21"/>
  <c r="AE49" i="21"/>
  <c r="V25" i="1"/>
  <c r="V25" i="71"/>
  <c r="AE51" i="73"/>
  <c r="AG351" i="72"/>
  <c r="AE49" i="73"/>
  <c r="AG318" i="62"/>
  <c r="AG250" i="62"/>
  <c r="AE45" i="73"/>
  <c r="AG250" i="72"/>
  <c r="AE46" i="73"/>
  <c r="AG254" i="72"/>
  <c r="AG254" i="62"/>
  <c r="AG253" i="62"/>
  <c r="AG246" i="62"/>
  <c r="AG255" i="62"/>
  <c r="AE47" i="73"/>
  <c r="BK338" i="1"/>
  <c r="BK338" i="71" s="1"/>
  <c r="BK283" i="1"/>
  <c r="BK283" i="71" s="1"/>
  <c r="BK273" i="1"/>
  <c r="BK273" i="71" s="1"/>
  <c r="BK270" i="1"/>
  <c r="BK270" i="71" s="1"/>
  <c r="BK276" i="1"/>
  <c r="BK276" i="71" s="1"/>
  <c r="BK265" i="1"/>
  <c r="BK265" i="71" s="1"/>
  <c r="BK275" i="1"/>
  <c r="BK275" i="71" s="1"/>
  <c r="BK348" i="1"/>
  <c r="BK348" i="71" s="1"/>
  <c r="BK269" i="1"/>
  <c r="BK269" i="71" s="1"/>
  <c r="BK264" i="1"/>
  <c r="BK264" i="71" s="1"/>
  <c r="BK267" i="1"/>
  <c r="BK267" i="71" s="1"/>
  <c r="BK274" i="1"/>
  <c r="BK274" i="71" s="1"/>
  <c r="BK268" i="1"/>
  <c r="BK268" i="71" s="1"/>
  <c r="BK371" i="1"/>
  <c r="BK371" i="71" s="1"/>
  <c r="BK305" i="1"/>
  <c r="BK305" i="71" s="1"/>
  <c r="BK266" i="1"/>
  <c r="BK266" i="71" s="1"/>
  <c r="AG244" i="62"/>
  <c r="AG244" i="72"/>
  <c r="BJ5" i="1"/>
  <c r="BL21" i="71"/>
  <c r="BJ5" i="71"/>
  <c r="BK301" i="1"/>
  <c r="BK301" i="71" s="1"/>
  <c r="BK333" i="1"/>
  <c r="BK333" i="71" s="1"/>
  <c r="BK319" i="1"/>
  <c r="BK319" i="71" s="1"/>
  <c r="BK317" i="1"/>
  <c r="BK317" i="71" s="1"/>
  <c r="BK327" i="1"/>
  <c r="BK327" i="71" s="1"/>
  <c r="BK354" i="1"/>
  <c r="BK354" i="71" s="1"/>
  <c r="BK331" i="1"/>
  <c r="BK331" i="71" s="1"/>
  <c r="BK359" i="1"/>
  <c r="BK359" i="71" s="1"/>
  <c r="BK323" i="1"/>
  <c r="BK323" i="71" s="1"/>
  <c r="BK361" i="1"/>
  <c r="BK361" i="71" s="1"/>
  <c r="BK366" i="1"/>
  <c r="BK366" i="71" s="1"/>
  <c r="BK167" i="1"/>
  <c r="BK167" i="71" s="1"/>
  <c r="BK304" i="1"/>
  <c r="BK304" i="71" s="1"/>
  <c r="BK302" i="1"/>
  <c r="BK302" i="71" s="1"/>
  <c r="BK344" i="1"/>
  <c r="BK344" i="71" s="1"/>
  <c r="BK363" i="1"/>
  <c r="BK363" i="71" s="1"/>
  <c r="BK346" i="1"/>
  <c r="BK346" i="71" s="1"/>
  <c r="BK175" i="1"/>
  <c r="BK175" i="71" s="1"/>
  <c r="BK368" i="1"/>
  <c r="BK368" i="71" s="1"/>
  <c r="BK324" i="1"/>
  <c r="BK324" i="71" s="1"/>
  <c r="BK295" i="1"/>
  <c r="BK295" i="71" s="1"/>
  <c r="BK330" i="1"/>
  <c r="BK330" i="71" s="1"/>
  <c r="BK362" i="1"/>
  <c r="BK362" i="71" s="1"/>
  <c r="BL21" i="1"/>
  <c r="BK308" i="1"/>
  <c r="BK308" i="71" s="1"/>
  <c r="BK307" i="1"/>
  <c r="BK307" i="71" s="1"/>
  <c r="BK299" i="1"/>
  <c r="BK299" i="71" s="1"/>
  <c r="BK144" i="1"/>
  <c r="BK144" i="71" s="1"/>
  <c r="BK358" i="1"/>
  <c r="BK358" i="71" s="1"/>
  <c r="BK209" i="1"/>
  <c r="BK209" i="71" s="1"/>
  <c r="BK315" i="1"/>
  <c r="BK315" i="71" s="1"/>
  <c r="BK332" i="1"/>
  <c r="BK332" i="71" s="1"/>
  <c r="BK335" i="1"/>
  <c r="BK335" i="71" s="1"/>
  <c r="BK351" i="1"/>
  <c r="BK351" i="71" s="1"/>
  <c r="BK309" i="1"/>
  <c r="BK309" i="71" s="1"/>
  <c r="BK291" i="1"/>
  <c r="BK291" i="71" s="1"/>
  <c r="BK306" i="1"/>
  <c r="BK306" i="71" s="1"/>
  <c r="BK200" i="1"/>
  <c r="BK200" i="71" s="1"/>
  <c r="BK322" i="1"/>
  <c r="BK322" i="71" s="1"/>
  <c r="BK118" i="1"/>
  <c r="BK118" i="71" s="1"/>
  <c r="BK345" i="1"/>
  <c r="BK345" i="71" s="1"/>
  <c r="BK370" i="1"/>
  <c r="BK370" i="71" s="1"/>
  <c r="BK365" i="1"/>
  <c r="BK365" i="71" s="1"/>
  <c r="BK347" i="1"/>
  <c r="BK347" i="71" s="1"/>
  <c r="BK364" i="1"/>
  <c r="BK364" i="71" s="1"/>
  <c r="BK355" i="1"/>
  <c r="BK355" i="71" s="1"/>
  <c r="BK321" i="1"/>
  <c r="BK321" i="71" s="1"/>
  <c r="BK297" i="1"/>
  <c r="BK297" i="71" s="1"/>
  <c r="BK316" i="1"/>
  <c r="BK316" i="71" s="1"/>
  <c r="BK296" i="1"/>
  <c r="BK296" i="71" s="1"/>
  <c r="BK313" i="1"/>
  <c r="BK313" i="71" s="1"/>
  <c r="BK290" i="1"/>
  <c r="BK290" i="71" s="1"/>
  <c r="BK320" i="1"/>
  <c r="BK320" i="71" s="1"/>
  <c r="BK369" i="1"/>
  <c r="BK369" i="71" s="1"/>
  <c r="BK293" i="1"/>
  <c r="BK293" i="71" s="1"/>
  <c r="BK239" i="1"/>
  <c r="BK239" i="71" s="1"/>
  <c r="BK326" i="1"/>
  <c r="BK326" i="71" s="1"/>
  <c r="BK337" i="1"/>
  <c r="BK337" i="71" s="1"/>
  <c r="BK310" i="1"/>
  <c r="BK310" i="71" s="1"/>
  <c r="BK211" i="1"/>
  <c r="BK211" i="71" s="1"/>
  <c r="BK298" i="1"/>
  <c r="BK298" i="71" s="1"/>
  <c r="BK357" i="1"/>
  <c r="BK357" i="71" s="1"/>
  <c r="BK356" i="1"/>
  <c r="BK356" i="71" s="1"/>
  <c r="BK329" i="1"/>
  <c r="BK329" i="71" s="1"/>
  <c r="BK350" i="1"/>
  <c r="BK350" i="71" s="1"/>
  <c r="BK367" i="1"/>
  <c r="BK367" i="71" s="1"/>
  <c r="BK349" i="1"/>
  <c r="BK349" i="71" s="1"/>
  <c r="BK353" i="1"/>
  <c r="BK353" i="71" s="1"/>
  <c r="BK336" i="1"/>
  <c r="BK336" i="71" s="1"/>
  <c r="BK292" i="1"/>
  <c r="BK292" i="71" s="1"/>
  <c r="BK300" i="1"/>
  <c r="BK300" i="71" s="1"/>
  <c r="BK334" i="1"/>
  <c r="BK334" i="71" s="1"/>
  <c r="BK376" i="1"/>
  <c r="BK376" i="71" s="1"/>
  <c r="BK312" i="1"/>
  <c r="BK312" i="71" s="1"/>
  <c r="BK352" i="1"/>
  <c r="BK352" i="71" s="1"/>
  <c r="BK314" i="1"/>
  <c r="BK314" i="71" s="1"/>
  <c r="BK328" i="1"/>
  <c r="BK328" i="71" s="1"/>
  <c r="BK325" i="1"/>
  <c r="BK325" i="71" s="1"/>
  <c r="BK372" i="1"/>
  <c r="BK372" i="71" s="1"/>
  <c r="BK360" i="1"/>
  <c r="BK360" i="71" s="1"/>
  <c r="BK311" i="1"/>
  <c r="BK311" i="71" s="1"/>
  <c r="BK318" i="1"/>
  <c r="BK318" i="71" s="1"/>
  <c r="BK214" i="1"/>
  <c r="BK214" i="71" s="1"/>
  <c r="AH14" i="21"/>
  <c r="AH12" i="21"/>
  <c r="AH52" i="73"/>
  <c r="AH9" i="73"/>
  <c r="AH11" i="21"/>
  <c r="AH15" i="21"/>
  <c r="AH8" i="21"/>
  <c r="AH13" i="21"/>
  <c r="AH26" i="73"/>
  <c r="AH32" i="73"/>
  <c r="AH19" i="73"/>
  <c r="AH25" i="73"/>
  <c r="AH34" i="73"/>
  <c r="AH14" i="73"/>
  <c r="AH38" i="73"/>
  <c r="AH15" i="73"/>
  <c r="AH43" i="73"/>
  <c r="AH24" i="73"/>
  <c r="AH8" i="73"/>
  <c r="AH22" i="73"/>
  <c r="AH30" i="73"/>
  <c r="AH28" i="73"/>
  <c r="AH37" i="73"/>
  <c r="AH21" i="73"/>
  <c r="AH11" i="73"/>
  <c r="AH13" i="73"/>
  <c r="AH12" i="73"/>
  <c r="AH9" i="21"/>
  <c r="AJ87" i="62"/>
  <c r="AJ86" i="62"/>
  <c r="AJ225" i="62"/>
  <c r="AJ354" i="62"/>
  <c r="AJ33" i="72"/>
  <c r="AJ354" i="72"/>
  <c r="AJ207" i="62"/>
  <c r="AJ44" i="62"/>
  <c r="AJ110" i="62"/>
  <c r="AJ33" i="62"/>
  <c r="AJ86" i="72"/>
  <c r="AJ207" i="72"/>
  <c r="AJ188" i="72"/>
  <c r="AJ44" i="72"/>
  <c r="AJ43" i="72"/>
  <c r="AJ6" i="62"/>
  <c r="AJ29" i="62"/>
  <c r="AJ74" i="62"/>
  <c r="AJ71" i="62"/>
  <c r="AJ154" i="72"/>
  <c r="AJ217" i="72"/>
  <c r="AJ81" i="62"/>
  <c r="AJ114" i="62"/>
  <c r="AJ40" i="62"/>
  <c r="AJ188" i="62"/>
  <c r="AJ65" i="62"/>
  <c r="AJ65" i="72"/>
  <c r="AJ25" i="62"/>
  <c r="AJ43" i="62"/>
  <c r="AJ23" i="62"/>
  <c r="AJ5" i="62"/>
  <c r="AJ217" i="62"/>
  <c r="AJ201" i="72"/>
  <c r="AJ220" i="72"/>
  <c r="AJ114" i="72"/>
  <c r="AJ87" i="72"/>
  <c r="AJ6" i="72"/>
  <c r="AJ225" i="72"/>
  <c r="AJ88" i="62"/>
  <c r="AJ5" i="72"/>
  <c r="AJ110" i="72"/>
  <c r="AJ201" i="62"/>
  <c r="AJ97" i="62"/>
  <c r="AJ220" i="62"/>
  <c r="AJ81" i="72"/>
  <c r="AJ83" i="62"/>
  <c r="AJ40" i="72"/>
  <c r="AJ88" i="72"/>
  <c r="AJ29" i="72"/>
  <c r="AJ199" i="62"/>
  <c r="AJ128" i="62"/>
  <c r="AJ51" i="72"/>
  <c r="AJ56" i="62"/>
  <c r="AJ73" i="62"/>
  <c r="AJ172" i="62"/>
  <c r="AJ216" i="62"/>
  <c r="AJ77" i="62"/>
  <c r="AJ57" i="62"/>
  <c r="AJ10" i="62"/>
  <c r="AJ74" i="72"/>
  <c r="AJ50" i="62"/>
  <c r="AJ42" i="62"/>
  <c r="AJ83" i="72"/>
  <c r="AJ20" i="62"/>
  <c r="AJ49" i="62"/>
  <c r="AJ27" i="62"/>
  <c r="AJ23" i="72"/>
  <c r="AJ96" i="62"/>
  <c r="AJ41" i="62"/>
  <c r="AJ13" i="62"/>
  <c r="AJ165" i="62"/>
  <c r="AJ154" i="62"/>
  <c r="AJ128" i="72"/>
  <c r="AJ51" i="62"/>
  <c r="AJ102" i="62"/>
  <c r="AJ36" i="62"/>
  <c r="AJ59" i="62"/>
  <c r="AJ105" i="62"/>
  <c r="AJ101" i="62"/>
  <c r="AJ52" i="62"/>
  <c r="AJ208" i="62"/>
  <c r="AJ9" i="62"/>
  <c r="AJ113" i="62"/>
  <c r="AJ25" i="72"/>
  <c r="AJ97" i="72"/>
  <c r="AJ34" i="62"/>
  <c r="AJ91" i="62"/>
  <c r="AJ71" i="72"/>
  <c r="AJ171" i="62"/>
  <c r="AJ37" i="62"/>
  <c r="AJ178" i="62"/>
  <c r="AJ199" i="72"/>
  <c r="AJ53" i="62"/>
  <c r="AJ54" i="62"/>
  <c r="AJ38" i="62"/>
  <c r="AJ22" i="62"/>
  <c r="AJ170" i="62"/>
  <c r="AJ185" i="62"/>
  <c r="AJ99" i="62"/>
  <c r="AJ76" i="62"/>
  <c r="AJ39" i="62"/>
  <c r="AJ64" i="62"/>
  <c r="AJ164" i="62"/>
  <c r="AJ46" i="62"/>
  <c r="AJ28" i="62"/>
  <c r="AJ224" i="62"/>
  <c r="AJ47" i="62"/>
  <c r="AJ48" i="62"/>
  <c r="AJ80" i="62"/>
  <c r="AJ85" i="62"/>
  <c r="AJ63" i="62"/>
  <c r="AJ78" i="72"/>
  <c r="AJ17" i="62"/>
  <c r="AJ61" i="62"/>
  <c r="AJ18" i="62"/>
  <c r="AJ103" i="62"/>
  <c r="AJ16" i="62"/>
  <c r="AJ7" i="62"/>
  <c r="AJ200" i="62"/>
  <c r="AJ102" i="72"/>
  <c r="AJ237" i="62"/>
  <c r="AJ104" i="62"/>
  <c r="AJ237" i="72"/>
  <c r="AJ171" i="72"/>
  <c r="AJ21" i="62"/>
  <c r="AJ127" i="62"/>
  <c r="AJ78" i="62"/>
  <c r="AJ10" i="72"/>
  <c r="AJ60" i="62"/>
  <c r="AJ107" i="62"/>
  <c r="AJ122" i="62"/>
  <c r="AJ21" i="72"/>
  <c r="AJ76" i="72"/>
  <c r="AJ36" i="72"/>
  <c r="AJ27" i="72"/>
  <c r="AJ185" i="72"/>
  <c r="AJ200" i="72"/>
  <c r="AJ91" i="72"/>
  <c r="AJ42" i="72"/>
  <c r="AJ216" i="72"/>
  <c r="AJ50" i="72"/>
  <c r="AJ41" i="72"/>
  <c r="AJ80" i="72"/>
  <c r="AJ59" i="72"/>
  <c r="AJ96" i="72"/>
  <c r="AJ52" i="72"/>
  <c r="AJ49" i="72"/>
  <c r="AJ9" i="72"/>
  <c r="AJ113" i="72"/>
  <c r="AJ34" i="72"/>
  <c r="AJ164" i="72"/>
  <c r="AJ105" i="72"/>
  <c r="AJ172" i="72"/>
  <c r="AJ20" i="72"/>
  <c r="AJ224" i="72"/>
  <c r="AJ129" i="62"/>
  <c r="AJ13" i="72"/>
  <c r="AJ103" i="72"/>
  <c r="AJ28" i="72"/>
  <c r="AJ17" i="72"/>
  <c r="AJ38" i="72"/>
  <c r="AJ77" i="72"/>
  <c r="AJ64" i="72"/>
  <c r="AJ73" i="72"/>
  <c r="AJ101" i="72"/>
  <c r="AJ178" i="72"/>
  <c r="AJ53" i="72"/>
  <c r="AJ165" i="72"/>
  <c r="AJ37" i="72"/>
  <c r="AJ54" i="72"/>
  <c r="AJ208" i="72"/>
  <c r="AJ48" i="72"/>
  <c r="AJ56" i="72"/>
  <c r="AJ57" i="72"/>
  <c r="AJ46" i="72"/>
  <c r="AJ16" i="72"/>
  <c r="AJ63" i="72"/>
  <c r="AJ85" i="72"/>
  <c r="AJ47" i="72"/>
  <c r="AJ104" i="72"/>
  <c r="AJ22" i="72"/>
  <c r="AJ7" i="72"/>
  <c r="AJ39" i="72"/>
  <c r="AJ18" i="72"/>
  <c r="AJ170" i="72"/>
  <c r="AJ61" i="72"/>
  <c r="AJ99" i="72"/>
  <c r="AJ183" i="62"/>
  <c r="AJ204" i="62"/>
  <c r="AJ62" i="62"/>
  <c r="AH44" i="73"/>
  <c r="AJ159" i="62"/>
  <c r="AJ150" i="62"/>
  <c r="AJ241" i="62"/>
  <c r="AJ241" i="72"/>
  <c r="AJ159" i="72"/>
  <c r="AJ148" i="62"/>
  <c r="AJ242" i="72"/>
  <c r="AJ259" i="62"/>
  <c r="AH50" i="73"/>
  <c r="AJ267" i="62"/>
  <c r="AJ252" i="62"/>
  <c r="AH48" i="73"/>
  <c r="AJ148" i="72"/>
  <c r="AJ242" i="62"/>
  <c r="AJ259" i="72"/>
  <c r="AJ266" i="62"/>
  <c r="AH42" i="73"/>
  <c r="AH27" i="73"/>
  <c r="AH40" i="73"/>
  <c r="AJ184" i="62"/>
  <c r="AJ236" i="62"/>
  <c r="AJ268" i="62"/>
  <c r="AJ239" i="62"/>
  <c r="AJ118" i="62"/>
  <c r="AJ202" i="62"/>
  <c r="AJ130" i="62"/>
  <c r="AJ66" i="62"/>
  <c r="AJ218" i="62"/>
  <c r="AJ58" i="62"/>
  <c r="AJ173" i="62"/>
  <c r="AJ212" i="62"/>
  <c r="AJ141" i="72"/>
  <c r="AJ322" i="72"/>
  <c r="AJ58" i="72"/>
  <c r="AJ141" i="62"/>
  <c r="AJ218" i="72"/>
  <c r="AJ130" i="72"/>
  <c r="Z374" i="1" l="1"/>
  <c r="AA28" i="29"/>
  <c r="AA28" i="1" s="1"/>
  <c r="AA38" i="29"/>
  <c r="AA38" i="1" s="1"/>
  <c r="AA42" i="29"/>
  <c r="AA42" i="1" s="1"/>
  <c r="AA46" i="29"/>
  <c r="AA46" i="1" s="1"/>
  <c r="AA50" i="29"/>
  <c r="AA50" i="1" s="1"/>
  <c r="AA53" i="29"/>
  <c r="AA57" i="29"/>
  <c r="AA57" i="1" s="1"/>
  <c r="AA76" i="29"/>
  <c r="AA76" i="1" s="1"/>
  <c r="AA93" i="29"/>
  <c r="AA93" i="1" s="1"/>
  <c r="AA105" i="29"/>
  <c r="AA105" i="1" s="1"/>
  <c r="AA108" i="29"/>
  <c r="AA108" i="1" s="1"/>
  <c r="AA121" i="29"/>
  <c r="AA121" i="1" s="1"/>
  <c r="AA31" i="29"/>
  <c r="AA31" i="1" s="1"/>
  <c r="AA60" i="29"/>
  <c r="AA64" i="29"/>
  <c r="AA64" i="1" s="1"/>
  <c r="AA68" i="29"/>
  <c r="AA68" i="1" s="1"/>
  <c r="AA72" i="29"/>
  <c r="AA72" i="1" s="1"/>
  <c r="AA79" i="29"/>
  <c r="AA79" i="1" s="1"/>
  <c r="AA83" i="29"/>
  <c r="AA83" i="1" s="1"/>
  <c r="AA86" i="29"/>
  <c r="AA97" i="29"/>
  <c r="AA97" i="1" s="1"/>
  <c r="AA34" i="29"/>
  <c r="AA34" i="1" s="1"/>
  <c r="AA37" i="29"/>
  <c r="AA37" i="1" s="1"/>
  <c r="AA41" i="29"/>
  <c r="AA41" i="1" s="1"/>
  <c r="AA45" i="29"/>
  <c r="AA45" i="1" s="1"/>
  <c r="AA49" i="29"/>
  <c r="AA49" i="1" s="1"/>
  <c r="AA56" i="29"/>
  <c r="AA56" i="1" s="1"/>
  <c r="AA75" i="29"/>
  <c r="AA92" i="29"/>
  <c r="AA92" i="1" s="1"/>
  <c r="AA104" i="29"/>
  <c r="AA104" i="1" s="1"/>
  <c r="AA107" i="29"/>
  <c r="AA120" i="29"/>
  <c r="AA27" i="29"/>
  <c r="AA27" i="1" s="1"/>
  <c r="AA30" i="29"/>
  <c r="AA30" i="1" s="1"/>
  <c r="AA52" i="29"/>
  <c r="AA52" i="1" s="1"/>
  <c r="AA63" i="29"/>
  <c r="AA63" i="1" s="1"/>
  <c r="AA67" i="29"/>
  <c r="AA67" i="1" s="1"/>
  <c r="AA71" i="29"/>
  <c r="AA71" i="1" s="1"/>
  <c r="AA78" i="29"/>
  <c r="AA82" i="29"/>
  <c r="AA82" i="1" s="1"/>
  <c r="AA96" i="29"/>
  <c r="AA96" i="1" s="1"/>
  <c r="AA100" i="29"/>
  <c r="AA100" i="1" s="1"/>
  <c r="AA110" i="29"/>
  <c r="AA114" i="29"/>
  <c r="AA114" i="1" s="1"/>
  <c r="AA133" i="29"/>
  <c r="AA133" i="1" s="1"/>
  <c r="AA33" i="29"/>
  <c r="AA33" i="1" s="1"/>
  <c r="AA36" i="29"/>
  <c r="AA36" i="1" s="1"/>
  <c r="AA40" i="29"/>
  <c r="AA40" i="1" s="1"/>
  <c r="AA44" i="29"/>
  <c r="AA44" i="1" s="1"/>
  <c r="AA48" i="29"/>
  <c r="AA48" i="1" s="1"/>
  <c r="AA55" i="29"/>
  <c r="AA55" i="1" s="1"/>
  <c r="AA59" i="29"/>
  <c r="AA59" i="1" s="1"/>
  <c r="AA85" i="29"/>
  <c r="AA88" i="29"/>
  <c r="AA91" i="29"/>
  <c r="AA91" i="1" s="1"/>
  <c r="AA94" i="29"/>
  <c r="AA51" i="29"/>
  <c r="AA62" i="29"/>
  <c r="AA62" i="1" s="1"/>
  <c r="AA66" i="29"/>
  <c r="AA66" i="1" s="1"/>
  <c r="AA70" i="29"/>
  <c r="AA70" i="1" s="1"/>
  <c r="AA74" i="29"/>
  <c r="AA74" i="1" s="1"/>
  <c r="AA81" i="29"/>
  <c r="AA81" i="1" s="1"/>
  <c r="AA95" i="29"/>
  <c r="AA99" i="29"/>
  <c r="AA99" i="1" s="1"/>
  <c r="AA106" i="29"/>
  <c r="AA109" i="29"/>
  <c r="AA113" i="29"/>
  <c r="AA113" i="1" s="1"/>
  <c r="AA117" i="29"/>
  <c r="AA117" i="1" s="1"/>
  <c r="AA119" i="29"/>
  <c r="AA119" i="1" s="1"/>
  <c r="AA26" i="29"/>
  <c r="AA29" i="29"/>
  <c r="AA29" i="1" s="1"/>
  <c r="AA32" i="29"/>
  <c r="AA32" i="1" s="1"/>
  <c r="AA35" i="29"/>
  <c r="AA39" i="29"/>
  <c r="AA39" i="1" s="1"/>
  <c r="AA43" i="29"/>
  <c r="AA43" i="1" s="1"/>
  <c r="AA47" i="29"/>
  <c r="AA47" i="1" s="1"/>
  <c r="AA54" i="29"/>
  <c r="AA54" i="1" s="1"/>
  <c r="AA58" i="29"/>
  <c r="AA58" i="1" s="1"/>
  <c r="AA77" i="29"/>
  <c r="AA77" i="1" s="1"/>
  <c r="AA90" i="29"/>
  <c r="AA90" i="1" s="1"/>
  <c r="AA102" i="29"/>
  <c r="AA102" i="1" s="1"/>
  <c r="AA122" i="29"/>
  <c r="AA122" i="1" s="1"/>
  <c r="AA128" i="29"/>
  <c r="AA128" i="1" s="1"/>
  <c r="AA101" i="29"/>
  <c r="AA101" i="1" s="1"/>
  <c r="AA132" i="29"/>
  <c r="AA132" i="1" s="1"/>
  <c r="AA135" i="29"/>
  <c r="AA135" i="1" s="1"/>
  <c r="AA138" i="29"/>
  <c r="AA141" i="29"/>
  <c r="AA141" i="1" s="1"/>
  <c r="AA145" i="29"/>
  <c r="AA149" i="29"/>
  <c r="AA149" i="1" s="1"/>
  <c r="AA161" i="29"/>
  <c r="AA163" i="29"/>
  <c r="AA163" i="1" s="1"/>
  <c r="AA165" i="29"/>
  <c r="AA168" i="29"/>
  <c r="AA168" i="1" s="1"/>
  <c r="AA172" i="29"/>
  <c r="AA172" i="1" s="1"/>
  <c r="AA184" i="29"/>
  <c r="AA184" i="1" s="1"/>
  <c r="AA190" i="29"/>
  <c r="AA190" i="1" s="1"/>
  <c r="AA207" i="29"/>
  <c r="AA207" i="1" s="1"/>
  <c r="AA216" i="29"/>
  <c r="AA218" i="29"/>
  <c r="AA224" i="29"/>
  <c r="AA224" i="1" s="1"/>
  <c r="AA239" i="29"/>
  <c r="AA239" i="1" s="1"/>
  <c r="AA69" i="29"/>
  <c r="AA69" i="1" s="1"/>
  <c r="AA80" i="29"/>
  <c r="AA80" i="1" s="1"/>
  <c r="AA124" i="29"/>
  <c r="AA124" i="1" s="1"/>
  <c r="AA151" i="29"/>
  <c r="AA155" i="29"/>
  <c r="AA155" i="1" s="1"/>
  <c r="AA157" i="29"/>
  <c r="AA159" i="29"/>
  <c r="AA177" i="29"/>
  <c r="AA193" i="29"/>
  <c r="AA195" i="29"/>
  <c r="AA195" i="1" s="1"/>
  <c r="AA198" i="29"/>
  <c r="AA198" i="1" s="1"/>
  <c r="AA211" i="29"/>
  <c r="AA211" i="1" s="1"/>
  <c r="AA127" i="29"/>
  <c r="AA127" i="1" s="1"/>
  <c r="AA134" i="29"/>
  <c r="AA134" i="1" s="1"/>
  <c r="AA143" i="29"/>
  <c r="AA143" i="1" s="1"/>
  <c r="AA148" i="29"/>
  <c r="AA148" i="1" s="1"/>
  <c r="AA153" i="29"/>
  <c r="AA167" i="29"/>
  <c r="AA167" i="1" s="1"/>
  <c r="AA171" i="29"/>
  <c r="AA171" i="1" s="1"/>
  <c r="AA174" i="29"/>
  <c r="AA174" i="1" s="1"/>
  <c r="AA183" i="29"/>
  <c r="AA187" i="29"/>
  <c r="AA189" i="29"/>
  <c r="AA203" i="29"/>
  <c r="AA203" i="1" s="1"/>
  <c r="AA209" i="29"/>
  <c r="AA209" i="1" s="1"/>
  <c r="AA213" i="29"/>
  <c r="AA221" i="29"/>
  <c r="AA221" i="1" s="1"/>
  <c r="AA223" i="29"/>
  <c r="AA223" i="1" s="1"/>
  <c r="AA226" i="29"/>
  <c r="AA229" i="29"/>
  <c r="AA229" i="1" s="1"/>
  <c r="AA233" i="29"/>
  <c r="AA242" i="29"/>
  <c r="AA242" i="1" s="1"/>
  <c r="AA245" i="29"/>
  <c r="AA247" i="29"/>
  <c r="AA61" i="29"/>
  <c r="AA61" i="1" s="1"/>
  <c r="AA103" i="29"/>
  <c r="AA103" i="1" s="1"/>
  <c r="AA129" i="29"/>
  <c r="AA129" i="1" s="1"/>
  <c r="AA131" i="29"/>
  <c r="AA131" i="1" s="1"/>
  <c r="AA181" i="29"/>
  <c r="AA197" i="29"/>
  <c r="AA197" i="1" s="1"/>
  <c r="AA201" i="29"/>
  <c r="AA205" i="29"/>
  <c r="AA205" i="1" s="1"/>
  <c r="AA215" i="29"/>
  <c r="AA237" i="29"/>
  <c r="AA237" i="1" s="1"/>
  <c r="AA249" i="29"/>
  <c r="AA249" i="1" s="1"/>
  <c r="AA73" i="29"/>
  <c r="AA73" i="1" s="1"/>
  <c r="AA84" i="29"/>
  <c r="AA84" i="1" s="1"/>
  <c r="AA98" i="29"/>
  <c r="AA98" i="1" s="1"/>
  <c r="AA111" i="29"/>
  <c r="AA111" i="1" s="1"/>
  <c r="AA125" i="29"/>
  <c r="AA125" i="1" s="1"/>
  <c r="AA137" i="29"/>
  <c r="AA137" i="1" s="1"/>
  <c r="AA140" i="29"/>
  <c r="AA140" i="1" s="1"/>
  <c r="AA147" i="29"/>
  <c r="AA147" i="1" s="1"/>
  <c r="AA150" i="29"/>
  <c r="AA162" i="29"/>
  <c r="AA162" i="1" s="1"/>
  <c r="AA164" i="29"/>
  <c r="AA164" i="1" s="1"/>
  <c r="AA170" i="29"/>
  <c r="AA170" i="1" s="1"/>
  <c r="AA173" i="29"/>
  <c r="AA115" i="29"/>
  <c r="AA115" i="1" s="1"/>
  <c r="AA123" i="29"/>
  <c r="AA123" i="1" s="1"/>
  <c r="AA156" i="29"/>
  <c r="AA158" i="29"/>
  <c r="AA166" i="29"/>
  <c r="AA176" i="29"/>
  <c r="AA176" i="1" s="1"/>
  <c r="AA194" i="29"/>
  <c r="AA194" i="1" s="1"/>
  <c r="AA196" i="29"/>
  <c r="AA196" i="1" s="1"/>
  <c r="AA204" i="29"/>
  <c r="AA204" i="1" s="1"/>
  <c r="AA212" i="29"/>
  <c r="AA212" i="1" s="1"/>
  <c r="AA225" i="29"/>
  <c r="AA228" i="29"/>
  <c r="AA228" i="1" s="1"/>
  <c r="AA236" i="29"/>
  <c r="AA236" i="1" s="1"/>
  <c r="AA244" i="29"/>
  <c r="AA244" i="1" s="1"/>
  <c r="AA65" i="29"/>
  <c r="AA65" i="1" s="1"/>
  <c r="AA87" i="29"/>
  <c r="AA87" i="1" s="1"/>
  <c r="AA112" i="29"/>
  <c r="AA112" i="1" s="1"/>
  <c r="AA126" i="29"/>
  <c r="AA136" i="29"/>
  <c r="AA136" i="1" s="1"/>
  <c r="AA139" i="29"/>
  <c r="AA139" i="1" s="1"/>
  <c r="AA142" i="29"/>
  <c r="AA142" i="1" s="1"/>
  <c r="AA146" i="29"/>
  <c r="AA146" i="1" s="1"/>
  <c r="AA152" i="29"/>
  <c r="AA160" i="29"/>
  <c r="AA169" i="29"/>
  <c r="AA169" i="1" s="1"/>
  <c r="AA178" i="29"/>
  <c r="AA178" i="1" s="1"/>
  <c r="AA185" i="29"/>
  <c r="AA185" i="1" s="1"/>
  <c r="AA188" i="29"/>
  <c r="AA191" i="29"/>
  <c r="AA191" i="1" s="1"/>
  <c r="AA199" i="29"/>
  <c r="AA199" i="1" s="1"/>
  <c r="AA208" i="29"/>
  <c r="AA208" i="1" s="1"/>
  <c r="AA219" i="29"/>
  <c r="AA219" i="1" s="1"/>
  <c r="AA232" i="29"/>
  <c r="AA240" i="29"/>
  <c r="AA240" i="1" s="1"/>
  <c r="AA246" i="29"/>
  <c r="AA246" i="1" s="1"/>
  <c r="AA250" i="29"/>
  <c r="AA250" i="1" s="1"/>
  <c r="AA130" i="29"/>
  <c r="AA231" i="29"/>
  <c r="AA253" i="29"/>
  <c r="AA253" i="1" s="1"/>
  <c r="AA259" i="29"/>
  <c r="AA262" i="29"/>
  <c r="AA262" i="1" s="1"/>
  <c r="AA266" i="29"/>
  <c r="AA266" i="1" s="1"/>
  <c r="AA292" i="29"/>
  <c r="AA292" i="1" s="1"/>
  <c r="AA328" i="29"/>
  <c r="AA328" i="1" s="1"/>
  <c r="AA341" i="29"/>
  <c r="AA343" i="29"/>
  <c r="AA357" i="29"/>
  <c r="AA357" i="1" s="1"/>
  <c r="AA367" i="29"/>
  <c r="AA367" i="1" s="1"/>
  <c r="AA182" i="29"/>
  <c r="AA268" i="29"/>
  <c r="AA268" i="1" s="1"/>
  <c r="AA275" i="29"/>
  <c r="AA277" i="29"/>
  <c r="AA280" i="29"/>
  <c r="AA282" i="29"/>
  <c r="AA289" i="29"/>
  <c r="AA312" i="29"/>
  <c r="AA312" i="1" s="1"/>
  <c r="AA345" i="29"/>
  <c r="AA345" i="1" s="1"/>
  <c r="AA347" i="29"/>
  <c r="AA347" i="1" s="1"/>
  <c r="AA355" i="29"/>
  <c r="AA355" i="1" s="1"/>
  <c r="AA220" i="29"/>
  <c r="AA220" i="1" s="1"/>
  <c r="AA234" i="29"/>
  <c r="AA234" i="1" s="1"/>
  <c r="AA241" i="29"/>
  <c r="AA241" i="1" s="1"/>
  <c r="AA255" i="29"/>
  <c r="AA255" i="1" s="1"/>
  <c r="AA257" i="29"/>
  <c r="AA257" i="1" s="1"/>
  <c r="AA261" i="29"/>
  <c r="AA265" i="29"/>
  <c r="AA265" i="1" s="1"/>
  <c r="AA270" i="29"/>
  <c r="AA273" i="29"/>
  <c r="AA273" i="1" s="1"/>
  <c r="AA284" i="29"/>
  <c r="AA287" i="29"/>
  <c r="AA287" i="1" s="1"/>
  <c r="AA294" i="29"/>
  <c r="AA294" i="1" s="1"/>
  <c r="AA303" i="29"/>
  <c r="AA303" i="1" s="1"/>
  <c r="AA305" i="29"/>
  <c r="AA308" i="29"/>
  <c r="AA308" i="1" s="1"/>
  <c r="AA338" i="29"/>
  <c r="AA371" i="29"/>
  <c r="AA116" i="29"/>
  <c r="AA116" i="1" s="1"/>
  <c r="AA175" i="29"/>
  <c r="AA175" i="1" s="1"/>
  <c r="AA227" i="29"/>
  <c r="AA235" i="29"/>
  <c r="AA267" i="29"/>
  <c r="AA291" i="29"/>
  <c r="AA291" i="1" s="1"/>
  <c r="AA297" i="29"/>
  <c r="AA297" i="1" s="1"/>
  <c r="AA327" i="29"/>
  <c r="AA327" i="1" s="1"/>
  <c r="AA331" i="29"/>
  <c r="AA331" i="1" s="1"/>
  <c r="AA340" i="29"/>
  <c r="AA366" i="29"/>
  <c r="AA366" i="1" s="1"/>
  <c r="AA192" i="29"/>
  <c r="AA192" i="1" s="1"/>
  <c r="AA222" i="29"/>
  <c r="AA252" i="29"/>
  <c r="AA256" i="29"/>
  <c r="AA264" i="29"/>
  <c r="AA264" i="1" s="1"/>
  <c r="AA272" i="29"/>
  <c r="AA272" i="1" s="1"/>
  <c r="AA286" i="29"/>
  <c r="AA286" i="1" s="1"/>
  <c r="AA288" i="29"/>
  <c r="AA310" i="29"/>
  <c r="AA310" i="1" s="1"/>
  <c r="AA316" i="29"/>
  <c r="AA316" i="1" s="1"/>
  <c r="AA342" i="29"/>
  <c r="AA344" i="29"/>
  <c r="AA344" i="1" s="1"/>
  <c r="AA200" i="29"/>
  <c r="AA200" i="1" s="1"/>
  <c r="AA243" i="29"/>
  <c r="AA243" i="1" s="1"/>
  <c r="AA254" i="29"/>
  <c r="AA260" i="29"/>
  <c r="AA276" i="29"/>
  <c r="AA279" i="29"/>
  <c r="AA279" i="1" s="1"/>
  <c r="AA281" i="29"/>
  <c r="AA283" i="29"/>
  <c r="AA293" i="29"/>
  <c r="AA293" i="1" s="1"/>
  <c r="AA301" i="29"/>
  <c r="AA301" i="1" s="1"/>
  <c r="AA348" i="29"/>
  <c r="AA363" i="29"/>
  <c r="AA363" i="1" s="1"/>
  <c r="AA365" i="29"/>
  <c r="AA365" i="1" s="1"/>
  <c r="AA179" i="29"/>
  <c r="AA179" i="1" s="1"/>
  <c r="AA202" i="29"/>
  <c r="AA202" i="1" s="1"/>
  <c r="AA210" i="29"/>
  <c r="AA210" i="1" s="1"/>
  <c r="AA217" i="29"/>
  <c r="AA217" i="1" s="1"/>
  <c r="AA248" i="29"/>
  <c r="AA248" i="1" s="1"/>
  <c r="AA258" i="29"/>
  <c r="AA263" i="29"/>
  <c r="AA263" i="1" s="1"/>
  <c r="AA271" i="29"/>
  <c r="AA274" i="29"/>
  <c r="AA285" i="29"/>
  <c r="AA319" i="29"/>
  <c r="AA319" i="1" s="1"/>
  <c r="AA339" i="29"/>
  <c r="AA354" i="29"/>
  <c r="AA354" i="1" s="1"/>
  <c r="AA25" i="29"/>
  <c r="AA154" i="29"/>
  <c r="AA180" i="29"/>
  <c r="AA230" i="29"/>
  <c r="AA238" i="29"/>
  <c r="AA251" i="29"/>
  <c r="AA251" i="1" s="1"/>
  <c r="AA269" i="29"/>
  <c r="AA269" i="1" s="1"/>
  <c r="AA278" i="29"/>
  <c r="AA278" i="1" s="1"/>
  <c r="AA89" i="29"/>
  <c r="AA336" i="29"/>
  <c r="AA118" i="29"/>
  <c r="AA330" i="29"/>
  <c r="AA376" i="29"/>
  <c r="AA370" i="29"/>
  <c r="AA372" i="29"/>
  <c r="AA349" i="29"/>
  <c r="AA333" i="29"/>
  <c r="AA214" i="29"/>
  <c r="AA358" i="29"/>
  <c r="AA356" i="29"/>
  <c r="AA322" i="29"/>
  <c r="AA317" i="29"/>
  <c r="AA300" i="29"/>
  <c r="AA323" i="29"/>
  <c r="AA346" i="29"/>
  <c r="AA315" i="29"/>
  <c r="AA369" i="29"/>
  <c r="AA290" i="29"/>
  <c r="AA306" i="29"/>
  <c r="AA186" i="29"/>
  <c r="AA325" i="29"/>
  <c r="AA353" i="29"/>
  <c r="AA321" i="29"/>
  <c r="AA360" i="29"/>
  <c r="AA334" i="29"/>
  <c r="AA304" i="29"/>
  <c r="AA296" i="29"/>
  <c r="AA307" i="29"/>
  <c r="AA362" i="29"/>
  <c r="AA298" i="29"/>
  <c r="AA320" i="29"/>
  <c r="AA337" i="29"/>
  <c r="AA313" i="29"/>
  <c r="AA364" i="29"/>
  <c r="AA332" i="29"/>
  <c r="AA350" i="29"/>
  <c r="AA302" i="29"/>
  <c r="AA324" i="29"/>
  <c r="AA309" i="29"/>
  <c r="AA361" i="29"/>
  <c r="AA299" i="29"/>
  <c r="AA351" i="29"/>
  <c r="AA314" i="29"/>
  <c r="AA335" i="29"/>
  <c r="AA311" i="29"/>
  <c r="AA368" i="29"/>
  <c r="AA359" i="29"/>
  <c r="AA295" i="29"/>
  <c r="AA352" i="29"/>
  <c r="AA326" i="29"/>
  <c r="AA144" i="29"/>
  <c r="AA329" i="29"/>
  <c r="AA318" i="29"/>
  <c r="AA206" i="29"/>
  <c r="AA373" i="29"/>
  <c r="AA374" i="29"/>
  <c r="AA374" i="1" s="1"/>
  <c r="AF49" i="21"/>
  <c r="AF47" i="21"/>
  <c r="AF51" i="21"/>
  <c r="AF46" i="21"/>
  <c r="AF45" i="21"/>
  <c r="AH254" i="62"/>
  <c r="AF46" i="73"/>
  <c r="AH254" i="72"/>
  <c r="AF45" i="73"/>
  <c r="AH250" i="62"/>
  <c r="AH250" i="72"/>
  <c r="BL270" i="1"/>
  <c r="BL270" i="71" s="1"/>
  <c r="BL273" i="1"/>
  <c r="BL273" i="71" s="1"/>
  <c r="BL276" i="1"/>
  <c r="BL276" i="71" s="1"/>
  <c r="BL283" i="1"/>
  <c r="BL283" i="71" s="1"/>
  <c r="BL338" i="1"/>
  <c r="BL338" i="71" s="1"/>
  <c r="BL275" i="1"/>
  <c r="BL275" i="71" s="1"/>
  <c r="BL265" i="1"/>
  <c r="BL265" i="71" s="1"/>
  <c r="BL264" i="1"/>
  <c r="BL264" i="71" s="1"/>
  <c r="BL274" i="1"/>
  <c r="BL274" i="71" s="1"/>
  <c r="BL266" i="1"/>
  <c r="BL266" i="71" s="1"/>
  <c r="BL348" i="1"/>
  <c r="BL348" i="71" s="1"/>
  <c r="BL267" i="1"/>
  <c r="BL267" i="71" s="1"/>
  <c r="BL269" i="1"/>
  <c r="BL269" i="71" s="1"/>
  <c r="BL305" i="1"/>
  <c r="BL305" i="71" s="1"/>
  <c r="BL371" i="1"/>
  <c r="BL371" i="71" s="1"/>
  <c r="BL268" i="1"/>
  <c r="BL268" i="71" s="1"/>
  <c r="AH253" i="62"/>
  <c r="AH244" i="72"/>
  <c r="AH244" i="62"/>
  <c r="AF49" i="73"/>
  <c r="AH318" i="62"/>
  <c r="AH246" i="62"/>
  <c r="AF47" i="73"/>
  <c r="AH255" i="62"/>
  <c r="AH351" i="72"/>
  <c r="AF51" i="73"/>
  <c r="AG274" i="1"/>
  <c r="AG60" i="1"/>
  <c r="AG222" i="1"/>
  <c r="AG130" i="1"/>
  <c r="AG275" i="1"/>
  <c r="BK5" i="71"/>
  <c r="BM21" i="71"/>
  <c r="BK5" i="1"/>
  <c r="BL118" i="1"/>
  <c r="BL118" i="71" s="1"/>
  <c r="BL333" i="1"/>
  <c r="BL333" i="71" s="1"/>
  <c r="BL364" i="1"/>
  <c r="BL364" i="71" s="1"/>
  <c r="BL310" i="1"/>
  <c r="BL310" i="71" s="1"/>
  <c r="BL352" i="1"/>
  <c r="BL352" i="71" s="1"/>
  <c r="BL369" i="1"/>
  <c r="BL369" i="71" s="1"/>
  <c r="BL316" i="1"/>
  <c r="BL316" i="71" s="1"/>
  <c r="BL317" i="1"/>
  <c r="BL317" i="71" s="1"/>
  <c r="BL325" i="1"/>
  <c r="BL325" i="71" s="1"/>
  <c r="BL318" i="1"/>
  <c r="BL318" i="71" s="1"/>
  <c r="BL304" i="1"/>
  <c r="BL304" i="71" s="1"/>
  <c r="BL347" i="1"/>
  <c r="BL347" i="71" s="1"/>
  <c r="BL359" i="1"/>
  <c r="BL359" i="71" s="1"/>
  <c r="BL311" i="1"/>
  <c r="BL311" i="71" s="1"/>
  <c r="BL301" i="1"/>
  <c r="BL301" i="71" s="1"/>
  <c r="BL293" i="1"/>
  <c r="BL293" i="71" s="1"/>
  <c r="BL344" i="1"/>
  <c r="BL344" i="71" s="1"/>
  <c r="BL306" i="1"/>
  <c r="BL306" i="71" s="1"/>
  <c r="BL302" i="1"/>
  <c r="BL302" i="71" s="1"/>
  <c r="BL335" i="1"/>
  <c r="BL335" i="71" s="1"/>
  <c r="BL320" i="1"/>
  <c r="BL320" i="71" s="1"/>
  <c r="BL327" i="1"/>
  <c r="BL327" i="71" s="1"/>
  <c r="BL324" i="1"/>
  <c r="BL324" i="71" s="1"/>
  <c r="BL332" i="1"/>
  <c r="BL332" i="71" s="1"/>
  <c r="BL300" i="1"/>
  <c r="BL300" i="71" s="1"/>
  <c r="BL200" i="1"/>
  <c r="BL200" i="71" s="1"/>
  <c r="BL239" i="1"/>
  <c r="BL239" i="71" s="1"/>
  <c r="BL211" i="1"/>
  <c r="BL211" i="71" s="1"/>
  <c r="BL291" i="1"/>
  <c r="BL291" i="71" s="1"/>
  <c r="BL307" i="1"/>
  <c r="BL307" i="71" s="1"/>
  <c r="BL144" i="1"/>
  <c r="BL144" i="71" s="1"/>
  <c r="BL298" i="1"/>
  <c r="BL298" i="71" s="1"/>
  <c r="BL336" i="1"/>
  <c r="BL336" i="71" s="1"/>
  <c r="BL350" i="1"/>
  <c r="BL350" i="71" s="1"/>
  <c r="BL326" i="1"/>
  <c r="BL326" i="71" s="1"/>
  <c r="BL362" i="1"/>
  <c r="BL362" i="71" s="1"/>
  <c r="BL365" i="1"/>
  <c r="BL365" i="71" s="1"/>
  <c r="BL346" i="1"/>
  <c r="BL346" i="71" s="1"/>
  <c r="BL292" i="1"/>
  <c r="BL292" i="71" s="1"/>
  <c r="BL354" i="1"/>
  <c r="BL354" i="71" s="1"/>
  <c r="BM21" i="1"/>
  <c r="BL345" i="1"/>
  <c r="BL345" i="71" s="1"/>
  <c r="BL330" i="1"/>
  <c r="BL330" i="71" s="1"/>
  <c r="BL351" i="1"/>
  <c r="BL351" i="71" s="1"/>
  <c r="BL334" i="1"/>
  <c r="BL334" i="71" s="1"/>
  <c r="BL209" i="1"/>
  <c r="BL209" i="71" s="1"/>
  <c r="BL323" i="1"/>
  <c r="BL323" i="71" s="1"/>
  <c r="BL353" i="1"/>
  <c r="BL353" i="71" s="1"/>
  <c r="BL295" i="1"/>
  <c r="BL295" i="71" s="1"/>
  <c r="BL360" i="1"/>
  <c r="BL360" i="71" s="1"/>
  <c r="BL337" i="1"/>
  <c r="BL337" i="71" s="1"/>
  <c r="BL363" i="1"/>
  <c r="BL363" i="71" s="1"/>
  <c r="BL314" i="1"/>
  <c r="BL314" i="71" s="1"/>
  <c r="BL355" i="1"/>
  <c r="BL355" i="71" s="1"/>
  <c r="BL309" i="1"/>
  <c r="BL309" i="71" s="1"/>
  <c r="BL321" i="1"/>
  <c r="BL321" i="71" s="1"/>
  <c r="BL356" i="1"/>
  <c r="BL356" i="71" s="1"/>
  <c r="BL313" i="1"/>
  <c r="BL313" i="71" s="1"/>
  <c r="BL297" i="1"/>
  <c r="BL297" i="71" s="1"/>
  <c r="BL366" i="1"/>
  <c r="BL366" i="71" s="1"/>
  <c r="BL372" i="1"/>
  <c r="BL372" i="71" s="1"/>
  <c r="BL214" i="1"/>
  <c r="BL214" i="71" s="1"/>
  <c r="BL331" i="1"/>
  <c r="BL331" i="71" s="1"/>
  <c r="BL370" i="1"/>
  <c r="BL370" i="71" s="1"/>
  <c r="BL299" i="1"/>
  <c r="BL299" i="71" s="1"/>
  <c r="BL290" i="1"/>
  <c r="BL290" i="71" s="1"/>
  <c r="BL308" i="1"/>
  <c r="BL308" i="71" s="1"/>
  <c r="BL329" i="1"/>
  <c r="BL329" i="71" s="1"/>
  <c r="BL167" i="1"/>
  <c r="BL167" i="71" s="1"/>
  <c r="BL312" i="1"/>
  <c r="BL312" i="71" s="1"/>
  <c r="BL296" i="1"/>
  <c r="BL296" i="71" s="1"/>
  <c r="BL376" i="1"/>
  <c r="BL376" i="71" s="1"/>
  <c r="BL175" i="1"/>
  <c r="BL175" i="71" s="1"/>
  <c r="BL328" i="1"/>
  <c r="BL328" i="71" s="1"/>
  <c r="BL319" i="1"/>
  <c r="BL319" i="71" s="1"/>
  <c r="BL315" i="1"/>
  <c r="BL315" i="71" s="1"/>
  <c r="BL349" i="1"/>
  <c r="BL349" i="71" s="1"/>
  <c r="BL322" i="1"/>
  <c r="BL322" i="71" s="1"/>
  <c r="BL368" i="1"/>
  <c r="BL368" i="71" s="1"/>
  <c r="BL358" i="1"/>
  <c r="BL358" i="71" s="1"/>
  <c r="BL361" i="1"/>
  <c r="BL361" i="71" s="1"/>
  <c r="BL357" i="1"/>
  <c r="BL357" i="71" s="1"/>
  <c r="BL367" i="1"/>
  <c r="BL367" i="71" s="1"/>
  <c r="AG338" i="1"/>
  <c r="AG270" i="1"/>
  <c r="AG85" i="1"/>
  <c r="AG107" i="1"/>
  <c r="AG26" i="1"/>
  <c r="AG94" i="1"/>
  <c r="AG150" i="1"/>
  <c r="AG238" i="1"/>
  <c r="AG232" i="1"/>
  <c r="AG261" i="1"/>
  <c r="AG53" i="1"/>
  <c r="AG25" i="1"/>
  <c r="AG245" i="1"/>
  <c r="AI50" i="73"/>
  <c r="AI44" i="73"/>
  <c r="AI48" i="73"/>
  <c r="AI27" i="73"/>
  <c r="AI13" i="73"/>
  <c r="AI34" i="73"/>
  <c r="AI39" i="73"/>
  <c r="AI15" i="73"/>
  <c r="AI11" i="73"/>
  <c r="AI32" i="73"/>
  <c r="AI43" i="73"/>
  <c r="AI25" i="73"/>
  <c r="AI28" i="73"/>
  <c r="AI42" i="73"/>
  <c r="AI30" i="73"/>
  <c r="AI41" i="73"/>
  <c r="AI37" i="73"/>
  <c r="AI29" i="73"/>
  <c r="AI22" i="73"/>
  <c r="AI20" i="73"/>
  <c r="AI38" i="73"/>
  <c r="AI24" i="73"/>
  <c r="AI21" i="73"/>
  <c r="AI26" i="73"/>
  <c r="AI35" i="73"/>
  <c r="AI14" i="73"/>
  <c r="AI12" i="73"/>
  <c r="AI8" i="73"/>
  <c r="AI9" i="73"/>
  <c r="AK33" i="62"/>
  <c r="AK86" i="62"/>
  <c r="AK12" i="72"/>
  <c r="AK44" i="62"/>
  <c r="AK209" i="62"/>
  <c r="AK354" i="72"/>
  <c r="AK110" i="62"/>
  <c r="AK87" i="62"/>
  <c r="AK201" i="62"/>
  <c r="AK188" i="72"/>
  <c r="AK207" i="72"/>
  <c r="AK82" i="62"/>
  <c r="AK44" i="72"/>
  <c r="AK223" i="72"/>
  <c r="AK86" i="72"/>
  <c r="AK81" i="62"/>
  <c r="AK207" i="62"/>
  <c r="AK225" i="62"/>
  <c r="AK201" i="72"/>
  <c r="AK33" i="72"/>
  <c r="AK241" i="62"/>
  <c r="AK188" i="62"/>
  <c r="AK154" i="72"/>
  <c r="AK65" i="72"/>
  <c r="AK25" i="62"/>
  <c r="AK87" i="72"/>
  <c r="AK225" i="72"/>
  <c r="AK217" i="72"/>
  <c r="AK209" i="72"/>
  <c r="AK88" i="62"/>
  <c r="AK223" i="62"/>
  <c r="AK235" i="62"/>
  <c r="AK29" i="62"/>
  <c r="AK40" i="62"/>
  <c r="AK6" i="72"/>
  <c r="AK5" i="72"/>
  <c r="AK114" i="62"/>
  <c r="AK65" i="62"/>
  <c r="AK110" i="72"/>
  <c r="AK148" i="62"/>
  <c r="AK5" i="62"/>
  <c r="AK78" i="62"/>
  <c r="AK354" i="62"/>
  <c r="AK148" i="72"/>
  <c r="AK43" i="62"/>
  <c r="AK12" i="62"/>
  <c r="AK74" i="62"/>
  <c r="AK6" i="62"/>
  <c r="AK220" i="72"/>
  <c r="AK217" i="62"/>
  <c r="AK114" i="72"/>
  <c r="AK23" i="62"/>
  <c r="AI10" i="73"/>
  <c r="AK220" i="62"/>
  <c r="AK83" i="62"/>
  <c r="AK237" i="62"/>
  <c r="AK88" i="72"/>
  <c r="AK51" i="72"/>
  <c r="AI52" i="73"/>
  <c r="AI19" i="73"/>
  <c r="AK29" i="72"/>
  <c r="AK43" i="72"/>
  <c r="AK81" i="72"/>
  <c r="AK59" i="62"/>
  <c r="AK97" i="62"/>
  <c r="AK128" i="62"/>
  <c r="AI8" i="21"/>
  <c r="AK71" i="62"/>
  <c r="AK10" i="62"/>
  <c r="AK259" i="62"/>
  <c r="AK51" i="62"/>
  <c r="AI40" i="73"/>
  <c r="AK199" i="62"/>
  <c r="AK40" i="72"/>
  <c r="AK36" i="62"/>
  <c r="AK216" i="62"/>
  <c r="AK9" i="62"/>
  <c r="AK113" i="62"/>
  <c r="AK164" i="62"/>
  <c r="AK41" i="62"/>
  <c r="AK25" i="72"/>
  <c r="AK102" i="62"/>
  <c r="AK23" i="72"/>
  <c r="AK18" i="62"/>
  <c r="AK64" i="62"/>
  <c r="AK13" i="62"/>
  <c r="AK91" i="62"/>
  <c r="AK165" i="62"/>
  <c r="AK128" i="72"/>
  <c r="AK82" i="72"/>
  <c r="AK76" i="62"/>
  <c r="AK101" i="62"/>
  <c r="AK73" i="62"/>
  <c r="AK52" i="62"/>
  <c r="AK57" i="62"/>
  <c r="AK105" i="62"/>
  <c r="AK171" i="62"/>
  <c r="AK235" i="72"/>
  <c r="AK172" i="62"/>
  <c r="AK96" i="62"/>
  <c r="AK74" i="72"/>
  <c r="AK49" i="62"/>
  <c r="AK42" i="62"/>
  <c r="AK56" i="62"/>
  <c r="AK208" i="62"/>
  <c r="AK20" i="62"/>
  <c r="AK50" i="62"/>
  <c r="AK46" i="62"/>
  <c r="AK27" i="62"/>
  <c r="AK85" i="62"/>
  <c r="AK77" i="62"/>
  <c r="AK102" i="72"/>
  <c r="AK83" i="72"/>
  <c r="AK224" i="62"/>
  <c r="AK200" i="62"/>
  <c r="AK54" i="62"/>
  <c r="AK38" i="62"/>
  <c r="AK99" i="62"/>
  <c r="AK97" i="72"/>
  <c r="AK199" i="72"/>
  <c r="AK37" i="62"/>
  <c r="AK63" i="62"/>
  <c r="AK16" i="62"/>
  <c r="AK78" i="72"/>
  <c r="AK53" i="62"/>
  <c r="AK154" i="62"/>
  <c r="AK28" i="62"/>
  <c r="AK48" i="62"/>
  <c r="AK80" i="62"/>
  <c r="AK47" i="62"/>
  <c r="AK22" i="62"/>
  <c r="AK170" i="62"/>
  <c r="AK185" i="62"/>
  <c r="AK104" i="62"/>
  <c r="AK71" i="72"/>
  <c r="AK34" i="62"/>
  <c r="AK103" i="62"/>
  <c r="AK17" i="62"/>
  <c r="AK7" i="62"/>
  <c r="AK39" i="62"/>
  <c r="AK242" i="62"/>
  <c r="AK178" i="62"/>
  <c r="AK61" i="62"/>
  <c r="AK237" i="72"/>
  <c r="AK171" i="72"/>
  <c r="AK267" i="62"/>
  <c r="AK21" i="72"/>
  <c r="AK107" i="62"/>
  <c r="AK241" i="72"/>
  <c r="AK27" i="72"/>
  <c r="AK127" i="62"/>
  <c r="AK129" i="62"/>
  <c r="AK10" i="72"/>
  <c r="AK224" i="72"/>
  <c r="AK21" i="62"/>
  <c r="AK122" i="62"/>
  <c r="AK42" i="72"/>
  <c r="AK185" i="72"/>
  <c r="AK60" i="62"/>
  <c r="AK266" i="62"/>
  <c r="AK76" i="72"/>
  <c r="AK242" i="72"/>
  <c r="AK20" i="72"/>
  <c r="AK52" i="72"/>
  <c r="AK113" i="72"/>
  <c r="AK34" i="72"/>
  <c r="AK57" i="72"/>
  <c r="AK9" i="72"/>
  <c r="AK73" i="72"/>
  <c r="AK16" i="72"/>
  <c r="AK63" i="72"/>
  <c r="AK53" i="72"/>
  <c r="AK165" i="72"/>
  <c r="AK91" i="72"/>
  <c r="AK80" i="72"/>
  <c r="AK85" i="72"/>
  <c r="AK18" i="72"/>
  <c r="AK56" i="72"/>
  <c r="AK46" i="72"/>
  <c r="AK37" i="72"/>
  <c r="AK54" i="72"/>
  <c r="AK17" i="72"/>
  <c r="AK216" i="72"/>
  <c r="AK172" i="72"/>
  <c r="AK164" i="72"/>
  <c r="AK41" i="72"/>
  <c r="AK252" i="62"/>
  <c r="AK77" i="72"/>
  <c r="AK105" i="72"/>
  <c r="AK96" i="72"/>
  <c r="AK49" i="72"/>
  <c r="AK13" i="72"/>
  <c r="AK28" i="72"/>
  <c r="AK38" i="72"/>
  <c r="AK259" i="72"/>
  <c r="AK7" i="72"/>
  <c r="AK36" i="72"/>
  <c r="AK59" i="72"/>
  <c r="AK64" i="72"/>
  <c r="AK178" i="72"/>
  <c r="AK50" i="72"/>
  <c r="AK200" i="72"/>
  <c r="AK103" i="72"/>
  <c r="AK48" i="72"/>
  <c r="AK22" i="72"/>
  <c r="AK101" i="72"/>
  <c r="AK104" i="72"/>
  <c r="AK61" i="72"/>
  <c r="AK39" i="72"/>
  <c r="AK99" i="72"/>
  <c r="AK170" i="72"/>
  <c r="AK208" i="72"/>
  <c r="AK47" i="72"/>
  <c r="AK159" i="62"/>
  <c r="AK183" i="62"/>
  <c r="AK204" i="62"/>
  <c r="AK150" i="62"/>
  <c r="AK62" i="62"/>
  <c r="AK159" i="72"/>
  <c r="AK179" i="62"/>
  <c r="AK184" i="62"/>
  <c r="AK268" i="62"/>
  <c r="AK239" i="62"/>
  <c r="AK130" i="62"/>
  <c r="AK236" i="62"/>
  <c r="AK118" i="62"/>
  <c r="AK202" i="62"/>
  <c r="AK212" i="62"/>
  <c r="AK66" i="62"/>
  <c r="AK58" i="62"/>
  <c r="AK218" i="62"/>
  <c r="AK173" i="62"/>
  <c r="AK130" i="72"/>
  <c r="AK322" i="72"/>
  <c r="AK141" i="72"/>
  <c r="AK218" i="72"/>
  <c r="AK58" i="72"/>
  <c r="AK141" i="62"/>
  <c r="AB26" i="29" l="1"/>
  <c r="AB30" i="29"/>
  <c r="AB30" i="1" s="1"/>
  <c r="AB34" i="29"/>
  <c r="AB34" i="1" s="1"/>
  <c r="AB38" i="29"/>
  <c r="AB38" i="1" s="1"/>
  <c r="AB42" i="29"/>
  <c r="AB42" i="1" s="1"/>
  <c r="AB46" i="29"/>
  <c r="AB46" i="1" s="1"/>
  <c r="AB50" i="29"/>
  <c r="AB50" i="1" s="1"/>
  <c r="AB54" i="29"/>
  <c r="AB54" i="1" s="1"/>
  <c r="AB58" i="29"/>
  <c r="AB58" i="1" s="1"/>
  <c r="AB62" i="29"/>
  <c r="AB62" i="1" s="1"/>
  <c r="AB66" i="29"/>
  <c r="AB66" i="1" s="1"/>
  <c r="AB70" i="29"/>
  <c r="AB70" i="1" s="1"/>
  <c r="AB74" i="29"/>
  <c r="AB74" i="1" s="1"/>
  <c r="AB78" i="29"/>
  <c r="AB82" i="29"/>
  <c r="AB82" i="1" s="1"/>
  <c r="AB86" i="29"/>
  <c r="AB90" i="29"/>
  <c r="AB90" i="1" s="1"/>
  <c r="AB94" i="29"/>
  <c r="AB98" i="29"/>
  <c r="AB98" i="1" s="1"/>
  <c r="AB102" i="29"/>
  <c r="AB102" i="1" s="1"/>
  <c r="AB106" i="29"/>
  <c r="AB110" i="29"/>
  <c r="AB114" i="29"/>
  <c r="AB114" i="1" s="1"/>
  <c r="AB187" i="29"/>
  <c r="AB191" i="29"/>
  <c r="AB191" i="1" s="1"/>
  <c r="AB195" i="29"/>
  <c r="AB195" i="1" s="1"/>
  <c r="AB199" i="29"/>
  <c r="AB199" i="1" s="1"/>
  <c r="AB203" i="29"/>
  <c r="AB203" i="1" s="1"/>
  <c r="AB216" i="29"/>
  <c r="AB220" i="29"/>
  <c r="AB220" i="1" s="1"/>
  <c r="AB224" i="29"/>
  <c r="AB224" i="1" s="1"/>
  <c r="AB228" i="29"/>
  <c r="AB228" i="1" s="1"/>
  <c r="AB232" i="29"/>
  <c r="AB236" i="29"/>
  <c r="AB236" i="1" s="1"/>
  <c r="AB240" i="29"/>
  <c r="AB240" i="1" s="1"/>
  <c r="AB244" i="29"/>
  <c r="AB244" i="1" s="1"/>
  <c r="AB248" i="29"/>
  <c r="AB248" i="1" s="1"/>
  <c r="AB252" i="29"/>
  <c r="AB256" i="29"/>
  <c r="AB260" i="29"/>
  <c r="AB264" i="29"/>
  <c r="AB264" i="1" s="1"/>
  <c r="AB268" i="29"/>
  <c r="AB268" i="1" s="1"/>
  <c r="AB272" i="29"/>
  <c r="AB272" i="1" s="1"/>
  <c r="AB276" i="29"/>
  <c r="AB280" i="29"/>
  <c r="AB284" i="29"/>
  <c r="AB288" i="29"/>
  <c r="AB293" i="29"/>
  <c r="AB293" i="1" s="1"/>
  <c r="AB331" i="29"/>
  <c r="AB331" i="1" s="1"/>
  <c r="AB338" i="29"/>
  <c r="AB342" i="29"/>
  <c r="AB353" i="29"/>
  <c r="AB353" i="1" s="1"/>
  <c r="AB119" i="29"/>
  <c r="AB119" i="1" s="1"/>
  <c r="AB123" i="29"/>
  <c r="AB123" i="1" s="1"/>
  <c r="AB127" i="29"/>
  <c r="AB127" i="1" s="1"/>
  <c r="AB131" i="29"/>
  <c r="AB131" i="1" s="1"/>
  <c r="AB135" i="29"/>
  <c r="AB135" i="1" s="1"/>
  <c r="AB139" i="29"/>
  <c r="AB139" i="1" s="1"/>
  <c r="AB143" i="29"/>
  <c r="AB143" i="1" s="1"/>
  <c r="AB147" i="29"/>
  <c r="AB147" i="1" s="1"/>
  <c r="AB151" i="29"/>
  <c r="AB155" i="29"/>
  <c r="AB155" i="1" s="1"/>
  <c r="AB159" i="29"/>
  <c r="AB163" i="29"/>
  <c r="AB163" i="1" s="1"/>
  <c r="AB167" i="29"/>
  <c r="AB167" i="1" s="1"/>
  <c r="AB171" i="29"/>
  <c r="AB171" i="1" s="1"/>
  <c r="AB175" i="29"/>
  <c r="AB175" i="1" s="1"/>
  <c r="AB179" i="29"/>
  <c r="AB179" i="1" s="1"/>
  <c r="AB183" i="29"/>
  <c r="AB208" i="29"/>
  <c r="AB208" i="1" s="1"/>
  <c r="AB212" i="29"/>
  <c r="AB212" i="1" s="1"/>
  <c r="AB305" i="29"/>
  <c r="AB310" i="29"/>
  <c r="AB310" i="1" s="1"/>
  <c r="AB321" i="29"/>
  <c r="AB321" i="1" s="1"/>
  <c r="AB327" i="29"/>
  <c r="AB327" i="1" s="1"/>
  <c r="AB348" i="29"/>
  <c r="AB358" i="29"/>
  <c r="AB358" i="1" s="1"/>
  <c r="AB364" i="29"/>
  <c r="AB364" i="1" s="1"/>
  <c r="AB27" i="29"/>
  <c r="AB27" i="1" s="1"/>
  <c r="AB31" i="29"/>
  <c r="AB31" i="1" s="1"/>
  <c r="AB35" i="29"/>
  <c r="AB39" i="29"/>
  <c r="AB39" i="1" s="1"/>
  <c r="AB43" i="29"/>
  <c r="AB43" i="1" s="1"/>
  <c r="AB47" i="29"/>
  <c r="AB47" i="1" s="1"/>
  <c r="AB51" i="29"/>
  <c r="AB55" i="29"/>
  <c r="AB55" i="1" s="1"/>
  <c r="AB59" i="29"/>
  <c r="AB59" i="1" s="1"/>
  <c r="AB63" i="29"/>
  <c r="AB63" i="1" s="1"/>
  <c r="AB67" i="29"/>
  <c r="AB67" i="1" s="1"/>
  <c r="AB71" i="29"/>
  <c r="AB71" i="1" s="1"/>
  <c r="AB75" i="29"/>
  <c r="AB79" i="29"/>
  <c r="AB79" i="1" s="1"/>
  <c r="AB83" i="29"/>
  <c r="AB83" i="1" s="1"/>
  <c r="AB87" i="29"/>
  <c r="AB87" i="1" s="1"/>
  <c r="AB91" i="29"/>
  <c r="AB91" i="1" s="1"/>
  <c r="AB95" i="29"/>
  <c r="AB99" i="29"/>
  <c r="AB99" i="1" s="1"/>
  <c r="AB103" i="29"/>
  <c r="AB103" i="1" s="1"/>
  <c r="AB107" i="29"/>
  <c r="AB111" i="29"/>
  <c r="AB111" i="1" s="1"/>
  <c r="AB115" i="29"/>
  <c r="AB115" i="1" s="1"/>
  <c r="AB188" i="29"/>
  <c r="AB192" i="29"/>
  <c r="AB192" i="1" s="1"/>
  <c r="AB196" i="29"/>
  <c r="AB196" i="1" s="1"/>
  <c r="AB200" i="29"/>
  <c r="AB200" i="1" s="1"/>
  <c r="AB204" i="29"/>
  <c r="AB204" i="1" s="1"/>
  <c r="AB217" i="29"/>
  <c r="AB217" i="1" s="1"/>
  <c r="AB221" i="29"/>
  <c r="AB221" i="1" s="1"/>
  <c r="AB225" i="29"/>
  <c r="AB229" i="29"/>
  <c r="AB229" i="1" s="1"/>
  <c r="AB233" i="29"/>
  <c r="AB237" i="29"/>
  <c r="AB237" i="1" s="1"/>
  <c r="AB241" i="29"/>
  <c r="AB241" i="1" s="1"/>
  <c r="AB245" i="29"/>
  <c r="AB249" i="29"/>
  <c r="AB249" i="1" s="1"/>
  <c r="AB253" i="29"/>
  <c r="AB253" i="1" s="1"/>
  <c r="AB257" i="29"/>
  <c r="AB257" i="1" s="1"/>
  <c r="AB261" i="29"/>
  <c r="AB265" i="29"/>
  <c r="AB265" i="1" s="1"/>
  <c r="AB269" i="29"/>
  <c r="AB269" i="1" s="1"/>
  <c r="AB273" i="29"/>
  <c r="AB273" i="1" s="1"/>
  <c r="AB277" i="29"/>
  <c r="AB281" i="29"/>
  <c r="AB285" i="29"/>
  <c r="AB289" i="29"/>
  <c r="AB294" i="29"/>
  <c r="AB294" i="1" s="1"/>
  <c r="AB301" i="29"/>
  <c r="AB301" i="1" s="1"/>
  <c r="AB316" i="29"/>
  <c r="AB316" i="1" s="1"/>
  <c r="AB339" i="29"/>
  <c r="AB343" i="29"/>
  <c r="AB354" i="29"/>
  <c r="AB354" i="1" s="1"/>
  <c r="AB370" i="29"/>
  <c r="AB370" i="1" s="1"/>
  <c r="AB120" i="29"/>
  <c r="AB124" i="29"/>
  <c r="AB124" i="1" s="1"/>
  <c r="AB128" i="29"/>
  <c r="AB128" i="1" s="1"/>
  <c r="AB132" i="29"/>
  <c r="AB132" i="1" s="1"/>
  <c r="AB136" i="29"/>
  <c r="AB136" i="1" s="1"/>
  <c r="AB140" i="29"/>
  <c r="AB140" i="1" s="1"/>
  <c r="AB144" i="29"/>
  <c r="AB144" i="1" s="1"/>
  <c r="AB148" i="29"/>
  <c r="AB148" i="1" s="1"/>
  <c r="AB152" i="29"/>
  <c r="AB156" i="29"/>
  <c r="AB160" i="29"/>
  <c r="AB164" i="29"/>
  <c r="AB164" i="1" s="1"/>
  <c r="AB168" i="29"/>
  <c r="AB168" i="1" s="1"/>
  <c r="AB172" i="29"/>
  <c r="AB172" i="1" s="1"/>
  <c r="AB176" i="29"/>
  <c r="AB176" i="1" s="1"/>
  <c r="AB180" i="29"/>
  <c r="AB184" i="29"/>
  <c r="AB184" i="1" s="1"/>
  <c r="AB209" i="29"/>
  <c r="AB209" i="1" s="1"/>
  <c r="AB213" i="29"/>
  <c r="AB311" i="29"/>
  <c r="AB311" i="1" s="1"/>
  <c r="AB349" i="29"/>
  <c r="AB349" i="1" s="1"/>
  <c r="AB365" i="29"/>
  <c r="AB365" i="1" s="1"/>
  <c r="AB28" i="29"/>
  <c r="AB28" i="1" s="1"/>
  <c r="AB32" i="29"/>
  <c r="AB32" i="1" s="1"/>
  <c r="AB36" i="29"/>
  <c r="AB36" i="1" s="1"/>
  <c r="AB40" i="29"/>
  <c r="AB40" i="1" s="1"/>
  <c r="AB44" i="29"/>
  <c r="AB44" i="1" s="1"/>
  <c r="AB48" i="29"/>
  <c r="AB48" i="1" s="1"/>
  <c r="AB52" i="29"/>
  <c r="AB52" i="1" s="1"/>
  <c r="AB56" i="29"/>
  <c r="AB56" i="1" s="1"/>
  <c r="AB60" i="29"/>
  <c r="AB64" i="29"/>
  <c r="AB64" i="1" s="1"/>
  <c r="AB68" i="29"/>
  <c r="AB68" i="1" s="1"/>
  <c r="AB72" i="29"/>
  <c r="AB72" i="1" s="1"/>
  <c r="AB76" i="29"/>
  <c r="AB76" i="1" s="1"/>
  <c r="AB80" i="29"/>
  <c r="AB80" i="1" s="1"/>
  <c r="AB84" i="29"/>
  <c r="AB84" i="1" s="1"/>
  <c r="AB88" i="29"/>
  <c r="AB92" i="29"/>
  <c r="AB92" i="1" s="1"/>
  <c r="AB96" i="29"/>
  <c r="AB96" i="1" s="1"/>
  <c r="AB100" i="29"/>
  <c r="AB100" i="1" s="1"/>
  <c r="AB104" i="29"/>
  <c r="AB104" i="1" s="1"/>
  <c r="AB108" i="29"/>
  <c r="AB108" i="1" s="1"/>
  <c r="AB112" i="29"/>
  <c r="AB112" i="1" s="1"/>
  <c r="AB116" i="29"/>
  <c r="AB116" i="1" s="1"/>
  <c r="AB189" i="29"/>
  <c r="AB193" i="29"/>
  <c r="AB197" i="29"/>
  <c r="AB197" i="1" s="1"/>
  <c r="AB201" i="29"/>
  <c r="AB205" i="29"/>
  <c r="AB205" i="1" s="1"/>
  <c r="AB218" i="29"/>
  <c r="AB222" i="29"/>
  <c r="AB226" i="29"/>
  <c r="AB230" i="29"/>
  <c r="AB234" i="29"/>
  <c r="AB234" i="1" s="1"/>
  <c r="AB238" i="29"/>
  <c r="AB242" i="29"/>
  <c r="AB242" i="1" s="1"/>
  <c r="AB246" i="29"/>
  <c r="AB246" i="1" s="1"/>
  <c r="AB250" i="29"/>
  <c r="AB250" i="1" s="1"/>
  <c r="AB254" i="29"/>
  <c r="AB258" i="29"/>
  <c r="AB262" i="29"/>
  <c r="AB262" i="1" s="1"/>
  <c r="AB266" i="29"/>
  <c r="AB266" i="1" s="1"/>
  <c r="AB270" i="29"/>
  <c r="AB274" i="29"/>
  <c r="AB278" i="29"/>
  <c r="AB278" i="1" s="1"/>
  <c r="AB282" i="29"/>
  <c r="AB286" i="29"/>
  <c r="AB286" i="1" s="1"/>
  <c r="AB317" i="29"/>
  <c r="AB317" i="1" s="1"/>
  <c r="AB329" i="29"/>
  <c r="AB329" i="1" s="1"/>
  <c r="AB340" i="29"/>
  <c r="AB344" i="29"/>
  <c r="AB344" i="1" s="1"/>
  <c r="AB355" i="29"/>
  <c r="AB355" i="1" s="1"/>
  <c r="AB371" i="29"/>
  <c r="AB121" i="29"/>
  <c r="AB121" i="1" s="1"/>
  <c r="AB125" i="29"/>
  <c r="AB125" i="1" s="1"/>
  <c r="AB129" i="29"/>
  <c r="AB129" i="1" s="1"/>
  <c r="AB133" i="29"/>
  <c r="AB133" i="1" s="1"/>
  <c r="AB137" i="29"/>
  <c r="AB137" i="1" s="1"/>
  <c r="AB141" i="29"/>
  <c r="AB141" i="1" s="1"/>
  <c r="AB145" i="29"/>
  <c r="AB149" i="29"/>
  <c r="AB149" i="1" s="1"/>
  <c r="AB153" i="29"/>
  <c r="AB157" i="29"/>
  <c r="AB161" i="29"/>
  <c r="AB165" i="29"/>
  <c r="AB169" i="29"/>
  <c r="AB169" i="1" s="1"/>
  <c r="AB173" i="29"/>
  <c r="AB177" i="29"/>
  <c r="AB181" i="29"/>
  <c r="AB185" i="29"/>
  <c r="AB185" i="1" s="1"/>
  <c r="AB206" i="29"/>
  <c r="AB210" i="29"/>
  <c r="AB210" i="1" s="1"/>
  <c r="AB303" i="29"/>
  <c r="AB303" i="1" s="1"/>
  <c r="AB308" i="29"/>
  <c r="AB308" i="1" s="1"/>
  <c r="AB312" i="29"/>
  <c r="AB312" i="1" s="1"/>
  <c r="AB29" i="29"/>
  <c r="AB29" i="1" s="1"/>
  <c r="AB33" i="29"/>
  <c r="AB33" i="1" s="1"/>
  <c r="AB37" i="29"/>
  <c r="AB37" i="1" s="1"/>
  <c r="AB41" i="29"/>
  <c r="AB41" i="1" s="1"/>
  <c r="AB45" i="29"/>
  <c r="AB45" i="1" s="1"/>
  <c r="AB49" i="29"/>
  <c r="AB49" i="1" s="1"/>
  <c r="AB53" i="29"/>
  <c r="AB57" i="29"/>
  <c r="AB57" i="1" s="1"/>
  <c r="AB61" i="29"/>
  <c r="AB61" i="1" s="1"/>
  <c r="AB65" i="29"/>
  <c r="AB65" i="1" s="1"/>
  <c r="AB69" i="29"/>
  <c r="AB69" i="1" s="1"/>
  <c r="AB73" i="29"/>
  <c r="AB73" i="1" s="1"/>
  <c r="AB77" i="29"/>
  <c r="AB77" i="1" s="1"/>
  <c r="AB81" i="29"/>
  <c r="AB81" i="1" s="1"/>
  <c r="AB85" i="29"/>
  <c r="AB89" i="29"/>
  <c r="AB89" i="1" s="1"/>
  <c r="AB93" i="29"/>
  <c r="AB93" i="1" s="1"/>
  <c r="AB97" i="29"/>
  <c r="AB97" i="1" s="1"/>
  <c r="AB101" i="29"/>
  <c r="AB101" i="1" s="1"/>
  <c r="AB105" i="29"/>
  <c r="AB105" i="1" s="1"/>
  <c r="AB109" i="29"/>
  <c r="AB113" i="29"/>
  <c r="AB113" i="1" s="1"/>
  <c r="AB117" i="29"/>
  <c r="AB117" i="1" s="1"/>
  <c r="AB190" i="29"/>
  <c r="AB190" i="1" s="1"/>
  <c r="AB194" i="29"/>
  <c r="AB194" i="1" s="1"/>
  <c r="AB198" i="29"/>
  <c r="AB198" i="1" s="1"/>
  <c r="AB202" i="29"/>
  <c r="AB202" i="1" s="1"/>
  <c r="AB215" i="29"/>
  <c r="AB219" i="29"/>
  <c r="AB219" i="1" s="1"/>
  <c r="AB223" i="29"/>
  <c r="AB223" i="1" s="1"/>
  <c r="AB227" i="29"/>
  <c r="AB231" i="29"/>
  <c r="AB235" i="29"/>
  <c r="AB239" i="29"/>
  <c r="AB239" i="1" s="1"/>
  <c r="AB243" i="29"/>
  <c r="AB243" i="1" s="1"/>
  <c r="AB247" i="29"/>
  <c r="AB251" i="29"/>
  <c r="AB251" i="1" s="1"/>
  <c r="AB255" i="29"/>
  <c r="AB255" i="1" s="1"/>
  <c r="AB259" i="29"/>
  <c r="AB263" i="29"/>
  <c r="AB263" i="1" s="1"/>
  <c r="AB267" i="29"/>
  <c r="AB271" i="29"/>
  <c r="AB275" i="29"/>
  <c r="AB279" i="29"/>
  <c r="AB279" i="1" s="1"/>
  <c r="AB283" i="29"/>
  <c r="AB287" i="29"/>
  <c r="AB287" i="1" s="1"/>
  <c r="AB292" i="29"/>
  <c r="AB292" i="1" s="1"/>
  <c r="AB330" i="29"/>
  <c r="AB330" i="1" s="1"/>
  <c r="AB341" i="29"/>
  <c r="AB345" i="29"/>
  <c r="AB345" i="1" s="1"/>
  <c r="AB367" i="29"/>
  <c r="AB367" i="1" s="1"/>
  <c r="AB126" i="29"/>
  <c r="AB158" i="29"/>
  <c r="AB130" i="29"/>
  <c r="AB162" i="29"/>
  <c r="AB162" i="1" s="1"/>
  <c r="AB134" i="29"/>
  <c r="AB134" i="1" s="1"/>
  <c r="AB166" i="29"/>
  <c r="AB138" i="29"/>
  <c r="AB170" i="29"/>
  <c r="AB170" i="1" s="1"/>
  <c r="AB304" i="29"/>
  <c r="AB304" i="1" s="1"/>
  <c r="AB142" i="29"/>
  <c r="AB142" i="1" s="1"/>
  <c r="AB174" i="29"/>
  <c r="AB174" i="1" s="1"/>
  <c r="AB207" i="29"/>
  <c r="AB207" i="1" s="1"/>
  <c r="AB309" i="29"/>
  <c r="AB309" i="1" s="1"/>
  <c r="AB146" i="29"/>
  <c r="AB146" i="1" s="1"/>
  <c r="AB178" i="29"/>
  <c r="AB178" i="1" s="1"/>
  <c r="AB211" i="29"/>
  <c r="AB211" i="1" s="1"/>
  <c r="AB357" i="29"/>
  <c r="AB357" i="1" s="1"/>
  <c r="AB150" i="29"/>
  <c r="AB182" i="29"/>
  <c r="AB363" i="29"/>
  <c r="AB363" i="1" s="1"/>
  <c r="AB326" i="29"/>
  <c r="AB326" i="1" s="1"/>
  <c r="AB122" i="29"/>
  <c r="AB122" i="1" s="1"/>
  <c r="AB154" i="29"/>
  <c r="AB25" i="29"/>
  <c r="AB360" i="29"/>
  <c r="AB356" i="29"/>
  <c r="AB368" i="29"/>
  <c r="AB322" i="29"/>
  <c r="AB323" i="29"/>
  <c r="AB319" i="29"/>
  <c r="AB359" i="29"/>
  <c r="AB376" i="29"/>
  <c r="AB186" i="29"/>
  <c r="AB325" i="29"/>
  <c r="AB324" i="29"/>
  <c r="AB362" i="29"/>
  <c r="AB300" i="29"/>
  <c r="AB346" i="29"/>
  <c r="AB313" i="29"/>
  <c r="AB315" i="29"/>
  <c r="AB290" i="29"/>
  <c r="AB328" i="29"/>
  <c r="AB366" i="29"/>
  <c r="AB369" i="29"/>
  <c r="AB361" i="29"/>
  <c r="AB334" i="29"/>
  <c r="AB299" i="29"/>
  <c r="AB351" i="29"/>
  <c r="AB296" i="29"/>
  <c r="AB302" i="29"/>
  <c r="AB333" i="29"/>
  <c r="AB336" i="29"/>
  <c r="AB298" i="29"/>
  <c r="AB318" i="29"/>
  <c r="AB337" i="29"/>
  <c r="AB297" i="29"/>
  <c r="AB307" i="29"/>
  <c r="AB291" i="29"/>
  <c r="AB332" i="29"/>
  <c r="AB372" i="29"/>
  <c r="AB306" i="29"/>
  <c r="AB295" i="29"/>
  <c r="AB352" i="29"/>
  <c r="AB320" i="29"/>
  <c r="AB118" i="29"/>
  <c r="AB350" i="29"/>
  <c r="AB314" i="29"/>
  <c r="AB335" i="29"/>
  <c r="AB214" i="29"/>
  <c r="AB374" i="29"/>
  <c r="AB347" i="29"/>
  <c r="AB373" i="29"/>
  <c r="AG46" i="21"/>
  <c r="AG45" i="21"/>
  <c r="AG51" i="21"/>
  <c r="AG47" i="21"/>
  <c r="AG49" i="21"/>
  <c r="M212" i="72"/>
  <c r="AG47" i="73"/>
  <c r="AI255" i="62"/>
  <c r="AI318" i="62"/>
  <c r="AG49" i="73"/>
  <c r="BM268" i="1"/>
  <c r="BM268" i="71" s="1"/>
  <c r="BM274" i="1"/>
  <c r="BM274" i="71" s="1"/>
  <c r="BM267" i="1"/>
  <c r="BM267" i="71" s="1"/>
  <c r="BM283" i="1"/>
  <c r="BM283" i="71" s="1"/>
  <c r="BM275" i="1"/>
  <c r="BM275" i="71" s="1"/>
  <c r="BM264" i="1"/>
  <c r="BM264" i="71" s="1"/>
  <c r="BM276" i="1"/>
  <c r="BM276" i="71" s="1"/>
  <c r="BM348" i="1"/>
  <c r="BM348" i="71" s="1"/>
  <c r="BM305" i="1"/>
  <c r="BM305" i="71" s="1"/>
  <c r="BM269" i="1"/>
  <c r="BM269" i="71" s="1"/>
  <c r="BM371" i="1"/>
  <c r="BM371" i="71" s="1"/>
  <c r="BM266" i="1"/>
  <c r="BM266" i="71" s="1"/>
  <c r="BM338" i="1"/>
  <c r="BM338" i="71" s="1"/>
  <c r="BM265" i="1"/>
  <c r="BM265" i="71" s="1"/>
  <c r="BM273" i="1"/>
  <c r="BM273" i="71" s="1"/>
  <c r="BM270" i="1"/>
  <c r="BM270" i="71" s="1"/>
  <c r="AI246" i="62"/>
  <c r="AI253" i="62"/>
  <c r="AG46" i="73"/>
  <c r="AI254" i="62"/>
  <c r="AI254" i="72"/>
  <c r="AI250" i="72"/>
  <c r="AI250" i="62"/>
  <c r="AG45" i="73"/>
  <c r="AI244" i="72"/>
  <c r="AI244" i="62"/>
  <c r="AI351" i="72"/>
  <c r="AG51" i="73"/>
  <c r="AG78" i="1"/>
  <c r="AG193" i="1"/>
  <c r="AG161" i="1"/>
  <c r="BL5" i="71"/>
  <c r="BM309" i="1"/>
  <c r="BM309" i="71" s="1"/>
  <c r="BM333" i="1"/>
  <c r="BM333" i="71" s="1"/>
  <c r="BM304" i="1"/>
  <c r="BM304" i="71" s="1"/>
  <c r="BM200" i="1"/>
  <c r="BM200" i="71" s="1"/>
  <c r="BM306" i="1"/>
  <c r="BM306" i="71" s="1"/>
  <c r="BM315" i="1"/>
  <c r="BM315" i="71" s="1"/>
  <c r="BM329" i="1"/>
  <c r="BM329" i="71" s="1"/>
  <c r="BM327" i="1"/>
  <c r="BM327" i="71" s="1"/>
  <c r="BM319" i="1"/>
  <c r="BM319" i="71" s="1"/>
  <c r="BM354" i="1"/>
  <c r="BM354" i="71" s="1"/>
  <c r="BN21" i="1"/>
  <c r="BO21" i="1" s="1"/>
  <c r="BM300" i="1"/>
  <c r="BM300" i="71" s="1"/>
  <c r="BM367" i="1"/>
  <c r="BM367" i="71" s="1"/>
  <c r="BM302" i="1"/>
  <c r="BM302" i="71" s="1"/>
  <c r="BM308" i="1"/>
  <c r="BM308" i="71" s="1"/>
  <c r="BM310" i="1"/>
  <c r="BM310" i="71" s="1"/>
  <c r="BM297" i="1"/>
  <c r="BM297" i="71" s="1"/>
  <c r="BM307" i="1"/>
  <c r="BM307" i="71" s="1"/>
  <c r="BM322" i="1"/>
  <c r="BM322" i="71" s="1"/>
  <c r="BM314" i="1"/>
  <c r="BM314" i="71" s="1"/>
  <c r="BM353" i="1"/>
  <c r="BM353" i="71" s="1"/>
  <c r="BM365" i="1"/>
  <c r="BM365" i="71" s="1"/>
  <c r="BM316" i="1"/>
  <c r="BM316" i="71" s="1"/>
  <c r="BM321" i="1"/>
  <c r="BM321" i="71" s="1"/>
  <c r="BM323" i="1"/>
  <c r="BM323" i="71" s="1"/>
  <c r="BM347" i="1"/>
  <c r="BM347" i="71" s="1"/>
  <c r="BM344" i="1"/>
  <c r="BM344" i="71" s="1"/>
  <c r="BM175" i="1"/>
  <c r="BM175" i="71" s="1"/>
  <c r="BM356" i="1"/>
  <c r="BM356" i="71" s="1"/>
  <c r="BM324" i="1"/>
  <c r="BM324" i="71" s="1"/>
  <c r="BM325" i="1"/>
  <c r="BM325" i="71" s="1"/>
  <c r="BM351" i="1"/>
  <c r="BM351" i="71" s="1"/>
  <c r="BM331" i="1"/>
  <c r="BM331" i="71" s="1"/>
  <c r="BM295" i="1"/>
  <c r="BM295" i="71" s="1"/>
  <c r="BM290" i="1"/>
  <c r="BM290" i="71" s="1"/>
  <c r="BM313" i="1"/>
  <c r="BM313" i="71" s="1"/>
  <c r="BM361" i="1"/>
  <c r="BM361" i="71" s="1"/>
  <c r="BM355" i="1"/>
  <c r="BM355" i="71" s="1"/>
  <c r="BM330" i="1"/>
  <c r="BM330" i="71" s="1"/>
  <c r="BM311" i="1"/>
  <c r="BM311" i="71" s="1"/>
  <c r="BM366" i="1"/>
  <c r="BM366" i="71" s="1"/>
  <c r="BM299" i="1"/>
  <c r="BM299" i="71" s="1"/>
  <c r="BM376" i="1"/>
  <c r="BM376" i="71" s="1"/>
  <c r="BM363" i="1"/>
  <c r="BM363" i="71" s="1"/>
  <c r="BM369" i="1"/>
  <c r="BM369" i="71" s="1"/>
  <c r="BM345" i="1"/>
  <c r="BM345" i="71" s="1"/>
  <c r="BM349" i="1"/>
  <c r="BM349" i="71" s="1"/>
  <c r="BM293" i="1"/>
  <c r="BM293" i="71" s="1"/>
  <c r="BM326" i="1"/>
  <c r="BM326" i="71" s="1"/>
  <c r="BM118" i="1"/>
  <c r="BM118" i="71" s="1"/>
  <c r="BM334" i="1"/>
  <c r="BM334" i="71" s="1"/>
  <c r="BM214" i="1"/>
  <c r="BM214" i="71" s="1"/>
  <c r="BM211" i="1"/>
  <c r="BM211" i="71" s="1"/>
  <c r="BM328" i="1"/>
  <c r="BM328" i="71" s="1"/>
  <c r="BM352" i="1"/>
  <c r="BM352" i="71" s="1"/>
  <c r="BM358" i="1"/>
  <c r="BM358" i="71" s="1"/>
  <c r="BM362" i="1"/>
  <c r="BM362" i="71" s="1"/>
  <c r="BM332" i="1"/>
  <c r="BM332" i="71" s="1"/>
  <c r="BM239" i="1"/>
  <c r="BM239" i="71" s="1"/>
  <c r="BM301" i="1"/>
  <c r="BM301" i="71" s="1"/>
  <c r="BM296" i="1"/>
  <c r="BM296" i="71" s="1"/>
  <c r="BM372" i="1"/>
  <c r="BM372" i="71" s="1"/>
  <c r="BM359" i="1"/>
  <c r="BM359" i="71" s="1"/>
  <c r="BM357" i="1"/>
  <c r="BM357" i="71" s="1"/>
  <c r="BM144" i="1"/>
  <c r="BM144" i="71" s="1"/>
  <c r="BM364" i="1"/>
  <c r="BM364" i="71" s="1"/>
  <c r="BM292" i="1"/>
  <c r="BM292" i="71" s="1"/>
  <c r="BM368" i="1"/>
  <c r="BM368" i="71" s="1"/>
  <c r="BM350" i="1"/>
  <c r="BM350" i="71" s="1"/>
  <c r="BM337" i="1"/>
  <c r="BM337" i="71" s="1"/>
  <c r="BM318" i="1"/>
  <c r="BM318" i="71" s="1"/>
  <c r="BM167" i="1"/>
  <c r="BM167" i="71" s="1"/>
  <c r="BM312" i="1"/>
  <c r="BM312" i="71" s="1"/>
  <c r="BM346" i="1"/>
  <c r="BM346" i="71" s="1"/>
  <c r="BM298" i="1"/>
  <c r="BM298" i="71" s="1"/>
  <c r="BM291" i="1"/>
  <c r="BM291" i="71" s="1"/>
  <c r="BM336" i="1"/>
  <c r="BM336" i="71" s="1"/>
  <c r="BM320" i="1"/>
  <c r="BM320" i="71" s="1"/>
  <c r="BM317" i="1"/>
  <c r="BM317" i="71" s="1"/>
  <c r="BM335" i="1"/>
  <c r="BM335" i="71" s="1"/>
  <c r="BM360" i="1"/>
  <c r="BM360" i="71" s="1"/>
  <c r="BM209" i="1"/>
  <c r="BM209" i="71" s="1"/>
  <c r="BM370" i="1"/>
  <c r="BM370" i="71" s="1"/>
  <c r="BL5" i="1"/>
  <c r="BN21" i="71"/>
  <c r="BO21" i="71" s="1"/>
  <c r="BP21" i="71" s="1"/>
  <c r="AG106" i="1"/>
  <c r="AG371" i="1"/>
  <c r="AG342" i="1"/>
  <c r="AG227" i="1"/>
  <c r="AG259" i="1"/>
  <c r="AG288" i="1"/>
  <c r="F322" i="62"/>
  <c r="M322" i="62" s="1"/>
  <c r="AG86" i="1"/>
  <c r="F351" i="62"/>
  <c r="M351" i="62" s="1"/>
  <c r="AG138" i="1"/>
  <c r="AG256" i="1"/>
  <c r="AL21" i="73"/>
  <c r="AL9" i="73"/>
  <c r="AL11" i="21"/>
  <c r="AL43" i="73"/>
  <c r="AL19" i="73"/>
  <c r="AL15" i="73"/>
  <c r="AL32" i="73"/>
  <c r="AL22" i="73"/>
  <c r="AL34" i="73"/>
  <c r="AL26" i="73"/>
  <c r="AL37" i="73"/>
  <c r="AL14" i="21"/>
  <c r="AL8" i="21"/>
  <c r="AL13" i="73"/>
  <c r="AL35" i="73"/>
  <c r="AL10" i="73"/>
  <c r="AL11" i="73"/>
  <c r="AL38" i="73"/>
  <c r="AL20" i="73"/>
  <c r="AL29" i="73"/>
  <c r="AL12" i="73"/>
  <c r="AL28" i="73"/>
  <c r="AL25" i="73"/>
  <c r="AL24" i="73"/>
  <c r="AN209" i="62"/>
  <c r="AN86" i="62"/>
  <c r="AN199" i="62"/>
  <c r="AN225" i="62"/>
  <c r="AN87" i="62"/>
  <c r="AN82" i="62"/>
  <c r="AN207" i="62"/>
  <c r="AN223" i="72"/>
  <c r="AN188" i="72"/>
  <c r="AN33" i="62"/>
  <c r="AN114" i="62"/>
  <c r="AN6" i="62"/>
  <c r="AN81" i="62"/>
  <c r="AN12" i="62"/>
  <c r="AN207" i="72"/>
  <c r="AN110" i="62"/>
  <c r="AN86" i="72"/>
  <c r="AN44" i="72"/>
  <c r="AN33" i="72"/>
  <c r="AN5" i="62"/>
  <c r="AN217" i="72"/>
  <c r="AN40" i="62"/>
  <c r="AN29" i="62"/>
  <c r="AN225" i="72"/>
  <c r="AN220" i="72"/>
  <c r="AN188" i="62"/>
  <c r="AN154" i="72"/>
  <c r="AN87" i="72"/>
  <c r="AN110" i="72"/>
  <c r="AN65" i="62"/>
  <c r="AN78" i="62"/>
  <c r="AN235" i="62"/>
  <c r="AN74" i="62"/>
  <c r="AN114" i="72"/>
  <c r="AN65" i="72"/>
  <c r="AN6" i="72"/>
  <c r="AN88" i="62"/>
  <c r="AN43" i="62"/>
  <c r="AN25" i="62"/>
  <c r="AN5" i="72"/>
  <c r="AN23" i="62"/>
  <c r="AN201" i="72"/>
  <c r="AN12" i="72"/>
  <c r="AN209" i="72"/>
  <c r="AN217" i="62"/>
  <c r="AN81" i="72"/>
  <c r="AN88" i="72"/>
  <c r="AN83" i="62"/>
  <c r="AN76" i="62"/>
  <c r="AN29" i="72"/>
  <c r="AN220" i="62"/>
  <c r="AN51" i="72"/>
  <c r="AN201" i="62"/>
  <c r="AN43" i="72"/>
  <c r="AN51" i="62"/>
  <c r="AN36" i="62"/>
  <c r="AN44" i="62"/>
  <c r="AN223" i="62"/>
  <c r="AN71" i="62"/>
  <c r="AN128" i="62"/>
  <c r="AN97" i="62"/>
  <c r="AN10" i="62"/>
  <c r="AN237" i="62"/>
  <c r="AN27" i="62"/>
  <c r="AN52" i="62"/>
  <c r="AN20" i="62"/>
  <c r="AN113" i="62"/>
  <c r="AN50" i="62"/>
  <c r="AN13" i="62"/>
  <c r="AN23" i="72"/>
  <c r="AN97" i="72"/>
  <c r="AN46" i="62"/>
  <c r="AN165" i="62"/>
  <c r="AN178" i="62"/>
  <c r="AN154" i="62"/>
  <c r="AN235" i="72"/>
  <c r="AN59" i="62"/>
  <c r="AN208" i="62"/>
  <c r="AN56" i="62"/>
  <c r="AN71" i="72"/>
  <c r="AN34" i="62"/>
  <c r="AN164" i="62"/>
  <c r="AN91" i="62"/>
  <c r="AN105" i="62"/>
  <c r="AN73" i="62"/>
  <c r="AN172" i="62"/>
  <c r="AN9" i="62"/>
  <c r="AN18" i="62"/>
  <c r="AN40" i="72"/>
  <c r="AN42" i="62"/>
  <c r="AN64" i="62"/>
  <c r="AN77" i="62"/>
  <c r="AN101" i="62"/>
  <c r="AN102" i="72"/>
  <c r="AN49" i="62"/>
  <c r="AN41" i="62"/>
  <c r="AN171" i="62"/>
  <c r="AN128" i="72"/>
  <c r="AN216" i="62"/>
  <c r="AN83" i="72"/>
  <c r="AN74" i="72"/>
  <c r="AN54" i="62"/>
  <c r="AN104" i="62"/>
  <c r="AN22" i="62"/>
  <c r="AN78" i="72"/>
  <c r="AN185" i="62"/>
  <c r="AN96" i="62"/>
  <c r="AN7" i="62"/>
  <c r="AN48" i="62"/>
  <c r="AN57" i="62"/>
  <c r="AN103" i="62"/>
  <c r="AN199" i="72"/>
  <c r="AN61" i="62"/>
  <c r="AN16" i="62"/>
  <c r="AN99" i="62"/>
  <c r="AN39" i="62"/>
  <c r="AN25" i="72"/>
  <c r="AN82" i="72"/>
  <c r="AN85" i="62"/>
  <c r="AN63" i="62"/>
  <c r="AN53" i="62"/>
  <c r="AN17" i="62"/>
  <c r="AN224" i="62"/>
  <c r="AN170" i="62"/>
  <c r="AN102" i="62"/>
  <c r="AN37" i="62"/>
  <c r="AN28" i="62"/>
  <c r="AN80" i="62"/>
  <c r="AN200" i="62"/>
  <c r="AN38" i="62"/>
  <c r="AN47" i="62"/>
  <c r="AL8" i="73"/>
  <c r="AN60" i="62"/>
  <c r="AN21" i="72"/>
  <c r="AN10" i="72"/>
  <c r="AL9" i="21"/>
  <c r="AN171" i="72"/>
  <c r="AN185" i="72"/>
  <c r="AN107" i="62"/>
  <c r="AN76" i="72"/>
  <c r="AL12" i="21"/>
  <c r="AL14" i="73"/>
  <c r="AN237" i="72"/>
  <c r="AN127" i="62"/>
  <c r="AL10" i="21"/>
  <c r="AL15" i="21"/>
  <c r="AN129" i="62"/>
  <c r="AN122" i="62"/>
  <c r="AN224" i="72"/>
  <c r="AN27" i="72"/>
  <c r="AN216" i="72"/>
  <c r="AN164" i="72"/>
  <c r="AL13" i="21"/>
  <c r="AN105" i="72"/>
  <c r="AN172" i="72"/>
  <c r="AN73" i="72"/>
  <c r="AN113" i="72"/>
  <c r="AN53" i="72"/>
  <c r="AN28" i="72"/>
  <c r="AN36" i="72"/>
  <c r="AN50" i="72"/>
  <c r="AN13" i="72"/>
  <c r="AN101" i="72"/>
  <c r="AN64" i="72"/>
  <c r="AN52" i="72"/>
  <c r="AN91" i="72"/>
  <c r="AN103" i="72"/>
  <c r="AN37" i="72"/>
  <c r="AN18" i="72"/>
  <c r="AN42" i="72"/>
  <c r="AN77" i="72"/>
  <c r="AN9" i="72"/>
  <c r="AN46" i="72"/>
  <c r="AN16" i="72"/>
  <c r="AN200" i="72"/>
  <c r="AN165" i="72"/>
  <c r="AN21" i="62"/>
  <c r="AN41" i="72"/>
  <c r="AN54" i="72"/>
  <c r="AN20" i="72"/>
  <c r="AN96" i="72"/>
  <c r="AN34" i="72"/>
  <c r="AN57" i="72"/>
  <c r="AN63" i="72"/>
  <c r="AN85" i="72"/>
  <c r="AN17" i="72"/>
  <c r="AN59" i="72"/>
  <c r="AN56" i="72"/>
  <c r="AN49" i="72"/>
  <c r="AN178" i="72"/>
  <c r="AN80" i="72"/>
  <c r="AN7" i="72"/>
  <c r="AN38" i="72"/>
  <c r="AN48" i="72"/>
  <c r="AN99" i="72"/>
  <c r="AN104" i="72"/>
  <c r="AN61" i="72"/>
  <c r="AN22" i="72"/>
  <c r="AN208" i="72"/>
  <c r="AN39" i="72"/>
  <c r="AN170" i="72"/>
  <c r="AN47" i="72"/>
  <c r="AN62" i="62"/>
  <c r="AL44" i="73"/>
  <c r="AN150" i="62"/>
  <c r="AN204" i="62"/>
  <c r="AN159" i="62"/>
  <c r="AN183" i="62"/>
  <c r="AN241" i="72"/>
  <c r="AL39" i="73"/>
  <c r="AN241" i="62"/>
  <c r="AN242" i="62"/>
  <c r="AN252" i="62"/>
  <c r="AN159" i="72"/>
  <c r="AN242" i="72"/>
  <c r="AL27" i="73"/>
  <c r="AN267" i="62"/>
  <c r="AN259" i="72"/>
  <c r="AN266" i="62"/>
  <c r="AL42" i="73"/>
  <c r="AL40" i="73"/>
  <c r="AN148" i="72"/>
  <c r="AL50" i="73"/>
  <c r="AL48" i="73"/>
  <c r="AL41" i="73"/>
  <c r="AN148" i="62"/>
  <c r="AN259" i="62"/>
  <c r="AN179" i="62"/>
  <c r="AN239" i="62"/>
  <c r="AN118" i="62"/>
  <c r="AN130" i="62"/>
  <c r="AN268" i="62"/>
  <c r="AN236" i="62"/>
  <c r="AN202" i="62"/>
  <c r="AN173" i="62"/>
  <c r="AN66" i="62"/>
  <c r="AN58" i="62"/>
  <c r="AN212" i="62"/>
  <c r="AN218" i="62"/>
  <c r="AN130" i="72"/>
  <c r="AN58" i="72"/>
  <c r="AN141" i="72"/>
  <c r="AN141" i="62"/>
  <c r="AN218" i="72"/>
  <c r="AN322" i="72"/>
  <c r="BP21" i="1" l="1"/>
  <c r="BO306" i="1"/>
  <c r="BO306" i="71" s="1"/>
  <c r="BO371" i="1"/>
  <c r="BO363" i="1"/>
  <c r="BO363" i="71" s="1"/>
  <c r="BO310" i="1"/>
  <c r="BO310" i="71" s="1"/>
  <c r="BO355" i="1"/>
  <c r="BO355" i="71" s="1"/>
  <c r="BO345" i="1"/>
  <c r="BO345" i="71" s="1"/>
  <c r="BO295" i="1"/>
  <c r="BO295" i="71" s="1"/>
  <c r="BO300" i="1"/>
  <c r="BO300" i="71" s="1"/>
  <c r="BO304" i="1"/>
  <c r="BO304" i="71" s="1"/>
  <c r="BO301" i="1"/>
  <c r="BO301" i="71" s="1"/>
  <c r="BO329" i="1"/>
  <c r="BO329" i="71" s="1"/>
  <c r="BO372" i="1"/>
  <c r="BO372" i="71" s="1"/>
  <c r="BO334" i="1"/>
  <c r="BO334" i="71" s="1"/>
  <c r="BO318" i="1"/>
  <c r="BO318" i="71" s="1"/>
  <c r="BO349" i="1"/>
  <c r="BO349" i="71" s="1"/>
  <c r="BO333" i="1"/>
  <c r="BO333" i="71" s="1"/>
  <c r="BO312" i="1"/>
  <c r="BO312" i="71" s="1"/>
  <c r="BO369" i="1"/>
  <c r="BO369" i="71" s="1"/>
  <c r="BO327" i="1"/>
  <c r="BO327" i="71" s="1"/>
  <c r="BO361" i="1"/>
  <c r="BO361" i="71" s="1"/>
  <c r="BO319" i="1"/>
  <c r="BO319" i="71" s="1"/>
  <c r="BO376" i="1"/>
  <c r="BO376" i="71" s="1"/>
  <c r="BO353" i="1"/>
  <c r="BO353" i="71" s="1"/>
  <c r="BO311" i="1"/>
  <c r="BO311" i="71" s="1"/>
  <c r="BO323" i="1"/>
  <c r="BO323" i="71" s="1"/>
  <c r="BO175" i="1"/>
  <c r="BO175" i="71" s="1"/>
  <c r="BO293" i="1"/>
  <c r="BO293" i="71" s="1"/>
  <c r="BO326" i="1"/>
  <c r="BO326" i="71" s="1"/>
  <c r="BO314" i="1"/>
  <c r="BO314" i="71" s="1"/>
  <c r="BO299" i="1"/>
  <c r="BO299" i="71" s="1"/>
  <c r="BO305" i="1"/>
  <c r="BO305" i="71" s="1"/>
  <c r="BO359" i="1"/>
  <c r="BO359" i="71" s="1"/>
  <c r="BO291" i="1"/>
  <c r="BO291" i="71" s="1"/>
  <c r="BO297" i="1"/>
  <c r="BO297" i="71" s="1"/>
  <c r="BO366" i="1"/>
  <c r="BO366" i="71" s="1"/>
  <c r="BO358" i="1"/>
  <c r="BO358" i="71" s="1"/>
  <c r="BO332" i="1"/>
  <c r="BO332" i="71" s="1"/>
  <c r="BO275" i="1"/>
  <c r="BO265" i="1"/>
  <c r="BO265" i="71" s="1"/>
  <c r="BO350" i="1"/>
  <c r="BO350" i="71" s="1"/>
  <c r="BO337" i="1"/>
  <c r="BO337" i="71" s="1"/>
  <c r="BO356" i="1"/>
  <c r="BO356" i="71" s="1"/>
  <c r="BO365" i="1"/>
  <c r="BO365" i="71" s="1"/>
  <c r="BO283" i="1"/>
  <c r="BO283" i="71" s="1"/>
  <c r="BO273" i="1"/>
  <c r="BO267" i="1"/>
  <c r="BO267" i="71" s="1"/>
  <c r="BO239" i="1"/>
  <c r="BO239" i="71" s="1"/>
  <c r="BO211" i="1"/>
  <c r="BO211" i="71" s="1"/>
  <c r="BO331" i="1"/>
  <c r="BO331" i="71" s="1"/>
  <c r="BO370" i="1"/>
  <c r="BO370" i="71" s="1"/>
  <c r="BO360" i="1"/>
  <c r="BO360" i="71" s="1"/>
  <c r="BO354" i="1"/>
  <c r="BO354" i="71" s="1"/>
  <c r="BO352" i="1"/>
  <c r="BO352" i="71" s="1"/>
  <c r="BO270" i="1"/>
  <c r="BO324" i="1"/>
  <c r="BO324" i="71" s="1"/>
  <c r="BO346" i="1"/>
  <c r="BO346" i="71" s="1"/>
  <c r="BO214" i="1"/>
  <c r="BO214" i="71" s="1"/>
  <c r="BO325" i="1"/>
  <c r="BO325" i="71" s="1"/>
  <c r="BO338" i="1"/>
  <c r="BO336" i="1"/>
  <c r="BO336" i="71" s="1"/>
  <c r="BO268" i="1"/>
  <c r="BO268" i="71" s="1"/>
  <c r="BO364" i="1"/>
  <c r="BO364" i="71" s="1"/>
  <c r="BO322" i="1"/>
  <c r="BO322" i="71" s="1"/>
  <c r="BO320" i="1"/>
  <c r="BO320" i="71" s="1"/>
  <c r="BO362" i="1"/>
  <c r="BO362" i="71" s="1"/>
  <c r="BO330" i="1"/>
  <c r="BO330" i="71" s="1"/>
  <c r="BO276" i="1"/>
  <c r="BO276" i="71" s="1"/>
  <c r="BO269" i="1"/>
  <c r="BO269" i="71" s="1"/>
  <c r="BO351" i="1"/>
  <c r="BO351" i="71" s="1"/>
  <c r="BO302" i="1"/>
  <c r="BO302" i="71" s="1"/>
  <c r="BO344" i="1"/>
  <c r="BO344" i="71" s="1"/>
  <c r="BO118" i="1"/>
  <c r="BO357" i="1"/>
  <c r="BO357" i="71" s="1"/>
  <c r="BO315" i="1"/>
  <c r="BO315" i="71" s="1"/>
  <c r="BO296" i="1"/>
  <c r="BO296" i="71" s="1"/>
  <c r="BO290" i="1"/>
  <c r="BO290" i="71" s="1"/>
  <c r="BO264" i="1"/>
  <c r="BO348" i="1"/>
  <c r="BO348" i="71" s="1"/>
  <c r="BO316" i="1"/>
  <c r="BO316" i="71" s="1"/>
  <c r="BO274" i="1"/>
  <c r="BO200" i="1"/>
  <c r="BO200" i="71" s="1"/>
  <c r="BO368" i="1"/>
  <c r="BO368" i="71" s="1"/>
  <c r="BO308" i="1"/>
  <c r="BO308" i="71" s="1"/>
  <c r="BO266" i="1"/>
  <c r="BO144" i="1"/>
  <c r="BO144" i="71" s="1"/>
  <c r="BO309" i="1"/>
  <c r="BO309" i="71" s="1"/>
  <c r="BO313" i="1"/>
  <c r="BO313" i="71" s="1"/>
  <c r="BO209" i="1"/>
  <c r="BO209" i="71" s="1"/>
  <c r="BO292" i="1"/>
  <c r="BO292" i="71" s="1"/>
  <c r="BO317" i="1"/>
  <c r="BO317" i="71" s="1"/>
  <c r="BO367" i="1"/>
  <c r="BO367" i="71" s="1"/>
  <c r="BO328" i="1"/>
  <c r="BO328" i="71" s="1"/>
  <c r="BO321" i="1"/>
  <c r="BO321" i="71" s="1"/>
  <c r="BO167" i="1"/>
  <c r="BO167" i="71" s="1"/>
  <c r="BO298" i="1"/>
  <c r="BO298" i="71" s="1"/>
  <c r="BO307" i="1"/>
  <c r="BO307" i="71" s="1"/>
  <c r="BO335" i="1"/>
  <c r="BO335" i="71" s="1"/>
  <c r="AK212" i="72"/>
  <c r="AL212" i="72"/>
  <c r="AM212" i="72"/>
  <c r="AL351" i="62"/>
  <c r="AN322" i="62"/>
  <c r="AL322" i="62"/>
  <c r="AM322" i="62"/>
  <c r="AC118" i="29"/>
  <c r="AC118" i="1" s="1"/>
  <c r="AC122" i="29"/>
  <c r="AC122" i="1" s="1"/>
  <c r="AC126" i="29"/>
  <c r="AC130" i="29"/>
  <c r="AC134" i="29"/>
  <c r="AC134" i="1" s="1"/>
  <c r="AD134" i="1" s="1"/>
  <c r="AM134" i="1" s="1"/>
  <c r="AC138" i="29"/>
  <c r="AC142" i="29"/>
  <c r="AC142" i="1" s="1"/>
  <c r="AC146" i="29"/>
  <c r="AC146" i="1" s="1"/>
  <c r="AC150" i="29"/>
  <c r="AC154" i="29"/>
  <c r="AC158" i="29"/>
  <c r="AC162" i="29"/>
  <c r="AC162" i="1" s="1"/>
  <c r="AC166" i="29"/>
  <c r="AC170" i="29"/>
  <c r="AC170" i="1" s="1"/>
  <c r="AD170" i="1" s="1"/>
  <c r="AM170" i="1" s="1"/>
  <c r="AC174" i="29"/>
  <c r="AC174" i="1" s="1"/>
  <c r="AC178" i="29"/>
  <c r="AC178" i="1" s="1"/>
  <c r="AC182" i="29"/>
  <c r="AC207" i="29"/>
  <c r="AC207" i="1" s="1"/>
  <c r="AC211" i="29"/>
  <c r="AC211" i="1" s="1"/>
  <c r="AC299" i="29"/>
  <c r="AC299" i="1" s="1"/>
  <c r="AC304" i="29"/>
  <c r="AC304" i="1" s="1"/>
  <c r="AC309" i="29"/>
  <c r="AC309" i="1" s="1"/>
  <c r="AC314" i="29"/>
  <c r="AC314" i="1" s="1"/>
  <c r="AC320" i="29"/>
  <c r="AC320" i="1" s="1"/>
  <c r="AC326" i="29"/>
  <c r="AC326" i="1" s="1"/>
  <c r="AC346" i="29"/>
  <c r="AC346" i="1" s="1"/>
  <c r="AC357" i="29"/>
  <c r="AC357" i="1" s="1"/>
  <c r="AC363" i="29"/>
  <c r="AC363" i="1" s="1"/>
  <c r="AC368" i="29"/>
  <c r="AC368" i="1" s="1"/>
  <c r="AC374" i="29"/>
  <c r="AC374" i="1" s="1"/>
  <c r="AC26" i="29"/>
  <c r="AC30" i="29"/>
  <c r="AC30" i="1" s="1"/>
  <c r="AC34" i="29"/>
  <c r="AC34" i="1" s="1"/>
  <c r="AC38" i="29"/>
  <c r="AC38" i="1" s="1"/>
  <c r="AC42" i="29"/>
  <c r="AC42" i="1" s="1"/>
  <c r="AD42" i="1" s="1"/>
  <c r="AM42" i="1" s="1"/>
  <c r="AC46" i="29"/>
  <c r="AC46" i="1" s="1"/>
  <c r="AD46" i="1" s="1"/>
  <c r="AM46" i="1" s="1"/>
  <c r="AC50" i="29"/>
  <c r="AC50" i="1" s="1"/>
  <c r="AD50" i="1" s="1"/>
  <c r="AM50" i="1" s="1"/>
  <c r="AC54" i="29"/>
  <c r="AC54" i="1" s="1"/>
  <c r="AC58" i="29"/>
  <c r="AC58" i="1" s="1"/>
  <c r="AC62" i="29"/>
  <c r="AC62" i="1" s="1"/>
  <c r="AC66" i="29"/>
  <c r="AC66" i="1" s="1"/>
  <c r="AC70" i="29"/>
  <c r="AC70" i="1" s="1"/>
  <c r="AC74" i="29"/>
  <c r="AC74" i="1" s="1"/>
  <c r="AC78" i="29"/>
  <c r="AC82" i="29"/>
  <c r="AC82" i="1" s="1"/>
  <c r="AC86" i="29"/>
  <c r="AC90" i="29"/>
  <c r="AC90" i="1" s="1"/>
  <c r="AC94" i="29"/>
  <c r="AC98" i="29"/>
  <c r="AC98" i="1" s="1"/>
  <c r="AC102" i="29"/>
  <c r="AC102" i="1" s="1"/>
  <c r="AC106" i="29"/>
  <c r="AC110" i="29"/>
  <c r="AC114" i="29"/>
  <c r="AC114" i="1" s="1"/>
  <c r="AC187" i="29"/>
  <c r="AC191" i="29"/>
  <c r="AC191" i="1" s="1"/>
  <c r="AC195" i="29"/>
  <c r="AC195" i="1" s="1"/>
  <c r="AC199" i="29"/>
  <c r="AC199" i="1" s="1"/>
  <c r="AC203" i="29"/>
  <c r="AC203" i="1" s="1"/>
  <c r="AC216" i="29"/>
  <c r="AC220" i="29"/>
  <c r="AC220" i="1" s="1"/>
  <c r="AC224" i="29"/>
  <c r="AC224" i="1" s="1"/>
  <c r="AD224" i="1" s="1"/>
  <c r="AM224" i="1" s="1"/>
  <c r="AC228" i="29"/>
  <c r="AC228" i="1" s="1"/>
  <c r="AC232" i="29"/>
  <c r="AC236" i="29"/>
  <c r="AC236" i="1" s="1"/>
  <c r="AC240" i="29"/>
  <c r="AC240" i="1" s="1"/>
  <c r="AC244" i="29"/>
  <c r="AC244" i="1" s="1"/>
  <c r="AC248" i="29"/>
  <c r="AC248" i="1" s="1"/>
  <c r="AC252" i="29"/>
  <c r="AC256" i="29"/>
  <c r="AC260" i="29"/>
  <c r="AC264" i="29"/>
  <c r="AC264" i="1" s="1"/>
  <c r="AC268" i="29"/>
  <c r="AC268" i="1" s="1"/>
  <c r="AC272" i="29"/>
  <c r="AC272" i="1" s="1"/>
  <c r="AD272" i="1" s="1"/>
  <c r="AM272" i="1" s="1"/>
  <c r="AC276" i="29"/>
  <c r="AC280" i="29"/>
  <c r="AC284" i="29"/>
  <c r="AC288" i="29"/>
  <c r="AC293" i="29"/>
  <c r="AC293" i="1" s="1"/>
  <c r="AC300" i="29"/>
  <c r="AC300" i="1" s="1"/>
  <c r="AC315" i="29"/>
  <c r="AC315" i="1" s="1"/>
  <c r="AC331" i="29"/>
  <c r="AC331" i="1" s="1"/>
  <c r="AC338" i="29"/>
  <c r="AC342" i="29"/>
  <c r="AC353" i="29"/>
  <c r="AC353" i="1" s="1"/>
  <c r="AC369" i="29"/>
  <c r="AC369" i="1" s="1"/>
  <c r="AC119" i="29"/>
  <c r="AC119" i="1" s="1"/>
  <c r="AC123" i="29"/>
  <c r="AC123" i="1" s="1"/>
  <c r="AC127" i="29"/>
  <c r="AC127" i="1" s="1"/>
  <c r="AC131" i="29"/>
  <c r="AC131" i="1" s="1"/>
  <c r="AC135" i="29"/>
  <c r="AC135" i="1" s="1"/>
  <c r="AC139" i="29"/>
  <c r="AC139" i="1" s="1"/>
  <c r="AC143" i="29"/>
  <c r="AC143" i="1" s="1"/>
  <c r="AC147" i="29"/>
  <c r="AC147" i="1" s="1"/>
  <c r="AC151" i="29"/>
  <c r="AC155" i="29"/>
  <c r="AC155" i="1" s="1"/>
  <c r="AC159" i="29"/>
  <c r="AC163" i="29"/>
  <c r="AC163" i="1" s="1"/>
  <c r="AC167" i="29"/>
  <c r="AC167" i="1" s="1"/>
  <c r="AC171" i="29"/>
  <c r="AC171" i="1" s="1"/>
  <c r="AC175" i="29"/>
  <c r="AC175" i="1" s="1"/>
  <c r="AC179" i="29"/>
  <c r="AC179" i="1" s="1"/>
  <c r="AD179" i="1" s="1"/>
  <c r="AM179" i="1" s="1"/>
  <c r="AC183" i="29"/>
  <c r="AC208" i="29"/>
  <c r="AC208" i="1" s="1"/>
  <c r="AC212" i="29"/>
  <c r="AC212" i="1" s="1"/>
  <c r="AC305" i="29"/>
  <c r="AC310" i="29"/>
  <c r="AC310" i="1" s="1"/>
  <c r="AC321" i="29"/>
  <c r="AC321" i="1" s="1"/>
  <c r="AC327" i="29"/>
  <c r="AC327" i="1" s="1"/>
  <c r="AC332" i="29"/>
  <c r="AC332" i="1" s="1"/>
  <c r="AC348" i="29"/>
  <c r="AC358" i="29"/>
  <c r="AC358" i="1" s="1"/>
  <c r="AC364" i="29"/>
  <c r="AC364" i="1" s="1"/>
  <c r="AC27" i="29"/>
  <c r="AC27" i="1" s="1"/>
  <c r="AD27" i="1" s="1"/>
  <c r="AM27" i="1" s="1"/>
  <c r="AC31" i="29"/>
  <c r="AC31" i="1" s="1"/>
  <c r="AC35" i="29"/>
  <c r="AC39" i="29"/>
  <c r="AC39" i="1" s="1"/>
  <c r="AC43" i="29"/>
  <c r="AC43" i="1" s="1"/>
  <c r="AC47" i="29"/>
  <c r="AC47" i="1" s="1"/>
  <c r="AC51" i="29"/>
  <c r="AC55" i="29"/>
  <c r="AC55" i="1" s="1"/>
  <c r="AC59" i="29"/>
  <c r="AC59" i="1" s="1"/>
  <c r="AC63" i="29"/>
  <c r="AC63" i="1" s="1"/>
  <c r="AC67" i="29"/>
  <c r="AC67" i="1" s="1"/>
  <c r="AD67" i="1" s="1"/>
  <c r="AM67" i="1" s="1"/>
  <c r="AC71" i="29"/>
  <c r="AC71" i="1" s="1"/>
  <c r="AD71" i="1" s="1"/>
  <c r="AM71" i="1" s="1"/>
  <c r="AC75" i="29"/>
  <c r="AC79" i="29"/>
  <c r="AC79" i="1" s="1"/>
  <c r="AC83" i="29"/>
  <c r="AC83" i="1" s="1"/>
  <c r="AC87" i="29"/>
  <c r="AC87" i="1" s="1"/>
  <c r="AC91" i="29"/>
  <c r="AC91" i="1" s="1"/>
  <c r="AC95" i="29"/>
  <c r="AC99" i="29"/>
  <c r="AC99" i="1" s="1"/>
  <c r="AC103" i="29"/>
  <c r="AC103" i="1" s="1"/>
  <c r="AC107" i="29"/>
  <c r="AC111" i="29"/>
  <c r="AC111" i="1" s="1"/>
  <c r="AC115" i="29"/>
  <c r="AC115" i="1" s="1"/>
  <c r="AC188" i="29"/>
  <c r="AC192" i="29"/>
  <c r="AC192" i="1" s="1"/>
  <c r="AC196" i="29"/>
  <c r="AC196" i="1" s="1"/>
  <c r="AC200" i="29"/>
  <c r="AC200" i="1" s="1"/>
  <c r="AC204" i="29"/>
  <c r="AC204" i="1" s="1"/>
  <c r="AC217" i="29"/>
  <c r="AC217" i="1" s="1"/>
  <c r="AC221" i="29"/>
  <c r="AC221" i="1" s="1"/>
  <c r="AC225" i="29"/>
  <c r="AC229" i="29"/>
  <c r="AC229" i="1" s="1"/>
  <c r="AC233" i="29"/>
  <c r="AC237" i="29"/>
  <c r="AC237" i="1" s="1"/>
  <c r="AC241" i="29"/>
  <c r="AC241" i="1" s="1"/>
  <c r="AC245" i="29"/>
  <c r="AC249" i="29"/>
  <c r="AC249" i="1" s="1"/>
  <c r="AC253" i="29"/>
  <c r="AC253" i="1" s="1"/>
  <c r="AC257" i="29"/>
  <c r="AC257" i="1" s="1"/>
  <c r="AD257" i="1" s="1"/>
  <c r="AM257" i="1" s="1"/>
  <c r="AC261" i="29"/>
  <c r="AC265" i="29"/>
  <c r="AC265" i="1" s="1"/>
  <c r="AD265" i="1" s="1"/>
  <c r="AM265" i="1" s="1"/>
  <c r="AC269" i="29"/>
  <c r="AC269" i="1" s="1"/>
  <c r="AC273" i="29"/>
  <c r="AC273" i="1" s="1"/>
  <c r="AD273" i="1" s="1"/>
  <c r="AM273" i="1" s="1"/>
  <c r="AC277" i="29"/>
  <c r="AC281" i="29"/>
  <c r="AC285" i="29"/>
  <c r="AC289" i="29"/>
  <c r="AC294" i="29"/>
  <c r="AC294" i="1" s="1"/>
  <c r="AC301" i="29"/>
  <c r="AC301" i="1" s="1"/>
  <c r="AC306" i="29"/>
  <c r="AC306" i="1" s="1"/>
  <c r="AC316" i="29"/>
  <c r="AC316" i="1" s="1"/>
  <c r="AC322" i="29"/>
  <c r="AC322" i="1" s="1"/>
  <c r="AC328" i="29"/>
  <c r="AC328" i="1" s="1"/>
  <c r="AC333" i="29"/>
  <c r="AC333" i="1" s="1"/>
  <c r="AC339" i="29"/>
  <c r="AC343" i="29"/>
  <c r="AC354" i="29"/>
  <c r="AC354" i="1" s="1"/>
  <c r="AC359" i="29"/>
  <c r="AC359" i="1" s="1"/>
  <c r="AC370" i="29"/>
  <c r="AC370" i="1" s="1"/>
  <c r="AC120" i="29"/>
  <c r="AC124" i="29"/>
  <c r="AC124" i="1" s="1"/>
  <c r="AC128" i="29"/>
  <c r="AC128" i="1" s="1"/>
  <c r="AC132" i="29"/>
  <c r="AC132" i="1" s="1"/>
  <c r="AD132" i="1" s="1"/>
  <c r="AM132" i="1" s="1"/>
  <c r="AC136" i="29"/>
  <c r="AC136" i="1" s="1"/>
  <c r="AC140" i="29"/>
  <c r="AC140" i="1" s="1"/>
  <c r="AC144" i="29"/>
  <c r="AC144" i="1" s="1"/>
  <c r="AC148" i="29"/>
  <c r="AC148" i="1" s="1"/>
  <c r="AC152" i="29"/>
  <c r="AC156" i="29"/>
  <c r="AC160" i="29"/>
  <c r="AC164" i="29"/>
  <c r="AC164" i="1" s="1"/>
  <c r="AC168" i="29"/>
  <c r="AC168" i="1" s="1"/>
  <c r="AC172" i="29"/>
  <c r="AC172" i="1" s="1"/>
  <c r="AC176" i="29"/>
  <c r="AC176" i="1" s="1"/>
  <c r="AC180" i="29"/>
  <c r="AC184" i="29"/>
  <c r="AC184" i="1" s="1"/>
  <c r="AC209" i="29"/>
  <c r="AC209" i="1" s="1"/>
  <c r="AC213" i="29"/>
  <c r="AC290" i="29"/>
  <c r="AC290" i="1" s="1"/>
  <c r="AC295" i="29"/>
  <c r="AC295" i="1" s="1"/>
  <c r="AC302" i="29"/>
  <c r="AC302" i="1" s="1"/>
  <c r="AC307" i="29"/>
  <c r="AC307" i="1" s="1"/>
  <c r="AC311" i="29"/>
  <c r="AC311" i="1" s="1"/>
  <c r="AC323" i="29"/>
  <c r="AC323" i="1" s="1"/>
  <c r="AC334" i="29"/>
  <c r="AC334" i="1" s="1"/>
  <c r="AC349" i="29"/>
  <c r="AC349" i="1" s="1"/>
  <c r="AC360" i="29"/>
  <c r="AC360" i="1" s="1"/>
  <c r="AC365" i="29"/>
  <c r="AC365" i="1" s="1"/>
  <c r="AC28" i="29"/>
  <c r="AC28" i="1" s="1"/>
  <c r="AC32" i="29"/>
  <c r="AC32" i="1" s="1"/>
  <c r="AC36" i="29"/>
  <c r="AC36" i="1" s="1"/>
  <c r="AC40" i="29"/>
  <c r="AC40" i="1" s="1"/>
  <c r="AC44" i="29"/>
  <c r="AC44" i="1" s="1"/>
  <c r="AC48" i="29"/>
  <c r="AC48" i="1" s="1"/>
  <c r="AC52" i="29"/>
  <c r="AC52" i="1" s="1"/>
  <c r="AC56" i="29"/>
  <c r="AC56" i="1" s="1"/>
  <c r="AC60" i="29"/>
  <c r="AC64" i="29"/>
  <c r="AC64" i="1" s="1"/>
  <c r="AC68" i="29"/>
  <c r="AC68" i="1" s="1"/>
  <c r="AC72" i="29"/>
  <c r="AC72" i="1" s="1"/>
  <c r="AC76" i="29"/>
  <c r="AC76" i="1" s="1"/>
  <c r="AC80" i="29"/>
  <c r="AC80" i="1" s="1"/>
  <c r="AC84" i="29"/>
  <c r="AC84" i="1" s="1"/>
  <c r="AC88" i="29"/>
  <c r="AC92" i="29"/>
  <c r="AC92" i="1" s="1"/>
  <c r="AC96" i="29"/>
  <c r="AC96" i="1" s="1"/>
  <c r="AC100" i="29"/>
  <c r="AC100" i="1" s="1"/>
  <c r="AC104" i="29"/>
  <c r="AC104" i="1" s="1"/>
  <c r="AC108" i="29"/>
  <c r="AC108" i="1" s="1"/>
  <c r="AC112" i="29"/>
  <c r="AC112" i="1" s="1"/>
  <c r="AC116" i="29"/>
  <c r="AC116" i="1" s="1"/>
  <c r="AC189" i="29"/>
  <c r="AC193" i="29"/>
  <c r="AC197" i="29"/>
  <c r="AC197" i="1" s="1"/>
  <c r="AC201" i="29"/>
  <c r="AC214" i="29"/>
  <c r="AC214" i="1" s="1"/>
  <c r="AC218" i="29"/>
  <c r="AC222" i="29"/>
  <c r="AC226" i="29"/>
  <c r="AC230" i="29"/>
  <c r="AC234" i="29"/>
  <c r="AC234" i="1" s="1"/>
  <c r="AC238" i="29"/>
  <c r="AC242" i="29"/>
  <c r="AC242" i="1" s="1"/>
  <c r="AC246" i="29"/>
  <c r="AC246" i="1" s="1"/>
  <c r="AC250" i="29"/>
  <c r="AC250" i="1" s="1"/>
  <c r="AC254" i="29"/>
  <c r="AC258" i="29"/>
  <c r="AC262" i="29"/>
  <c r="AC262" i="1" s="1"/>
  <c r="AC266" i="29"/>
  <c r="AC266" i="1" s="1"/>
  <c r="AC270" i="29"/>
  <c r="AC274" i="29"/>
  <c r="AC278" i="29"/>
  <c r="AC278" i="1" s="1"/>
  <c r="AC282" i="29"/>
  <c r="AC286" i="29"/>
  <c r="AC286" i="1" s="1"/>
  <c r="AD286" i="1" s="1"/>
  <c r="AM286" i="1" s="1"/>
  <c r="AC291" i="29"/>
  <c r="AC291" i="1" s="1"/>
  <c r="AC296" i="29"/>
  <c r="AC296" i="1" s="1"/>
  <c r="AC317" i="29"/>
  <c r="AC317" i="1" s="1"/>
  <c r="AC324" i="29"/>
  <c r="AC324" i="1" s="1"/>
  <c r="AC329" i="29"/>
  <c r="AC329" i="1" s="1"/>
  <c r="AC335" i="29"/>
  <c r="AC335" i="1" s="1"/>
  <c r="AC340" i="29"/>
  <c r="AC344" i="29"/>
  <c r="AC344" i="1" s="1"/>
  <c r="AC350" i="29"/>
  <c r="AC350" i="1" s="1"/>
  <c r="AC355" i="29"/>
  <c r="AC355" i="1" s="1"/>
  <c r="AC361" i="29"/>
  <c r="AC361" i="1" s="1"/>
  <c r="AC366" i="29"/>
  <c r="AC366" i="1" s="1"/>
  <c r="AC371" i="29"/>
  <c r="AC121" i="29"/>
  <c r="AC121" i="1" s="1"/>
  <c r="AC125" i="29"/>
  <c r="AC125" i="1" s="1"/>
  <c r="AC129" i="29"/>
  <c r="AC129" i="1" s="1"/>
  <c r="AC133" i="29"/>
  <c r="AC133" i="1" s="1"/>
  <c r="AC137" i="29"/>
  <c r="AC137" i="1" s="1"/>
  <c r="AC141" i="29"/>
  <c r="AC141" i="1" s="1"/>
  <c r="AC145" i="29"/>
  <c r="AC149" i="29"/>
  <c r="AC149" i="1" s="1"/>
  <c r="AC153" i="29"/>
  <c r="AC157" i="29"/>
  <c r="AC161" i="29"/>
  <c r="AC165" i="29"/>
  <c r="AC169" i="29"/>
  <c r="AC169" i="1" s="1"/>
  <c r="AC173" i="29"/>
  <c r="AC177" i="29"/>
  <c r="AC181" i="29"/>
  <c r="AC185" i="29"/>
  <c r="AC185" i="1" s="1"/>
  <c r="AC206" i="29"/>
  <c r="AC210" i="29"/>
  <c r="AC210" i="1" s="1"/>
  <c r="AC297" i="29"/>
  <c r="AC297" i="1" s="1"/>
  <c r="AC303" i="29"/>
  <c r="AC303" i="1" s="1"/>
  <c r="AC308" i="29"/>
  <c r="AC308" i="1" s="1"/>
  <c r="AC312" i="29"/>
  <c r="AC312" i="1" s="1"/>
  <c r="AC318" i="29"/>
  <c r="AC318" i="1" s="1"/>
  <c r="AC325" i="29"/>
  <c r="AC325" i="1" s="1"/>
  <c r="AC336" i="29"/>
  <c r="AC336" i="1" s="1"/>
  <c r="AC351" i="29"/>
  <c r="AC351" i="1" s="1"/>
  <c r="AC356" i="29"/>
  <c r="AC356" i="1" s="1"/>
  <c r="AC362" i="29"/>
  <c r="AC362" i="1" s="1"/>
  <c r="AC372" i="29"/>
  <c r="AC372" i="1" s="1"/>
  <c r="AC29" i="29"/>
  <c r="AC29" i="1" s="1"/>
  <c r="AC61" i="29"/>
  <c r="AC61" i="1" s="1"/>
  <c r="AC93" i="29"/>
  <c r="AC93" i="1" s="1"/>
  <c r="AD93" i="1" s="1"/>
  <c r="AM93" i="1" s="1"/>
  <c r="AC190" i="29"/>
  <c r="AC190" i="1" s="1"/>
  <c r="AD190" i="1" s="1"/>
  <c r="AM190" i="1" s="1"/>
  <c r="AC223" i="29"/>
  <c r="AC223" i="1" s="1"/>
  <c r="AC255" i="29"/>
  <c r="AC255" i="1" s="1"/>
  <c r="AC287" i="29"/>
  <c r="AC287" i="1" s="1"/>
  <c r="AC330" i="29"/>
  <c r="AC330" i="1" s="1"/>
  <c r="AC373" i="29"/>
  <c r="AC373" i="1" s="1"/>
  <c r="AC33" i="29"/>
  <c r="AC33" i="1" s="1"/>
  <c r="AC65" i="29"/>
  <c r="AC65" i="1" s="1"/>
  <c r="AC97" i="29"/>
  <c r="AC97" i="1" s="1"/>
  <c r="AC194" i="29"/>
  <c r="AC194" i="1" s="1"/>
  <c r="AC227" i="29"/>
  <c r="AC259" i="29"/>
  <c r="AC292" i="29"/>
  <c r="AC292" i="1" s="1"/>
  <c r="AC337" i="29"/>
  <c r="AC337" i="1" s="1"/>
  <c r="AC376" i="29"/>
  <c r="AC376" i="1" s="1"/>
  <c r="AC37" i="29"/>
  <c r="AC37" i="1" s="1"/>
  <c r="AC69" i="29"/>
  <c r="AC69" i="1" s="1"/>
  <c r="AD69" i="1" s="1"/>
  <c r="AM69" i="1" s="1"/>
  <c r="AC101" i="29"/>
  <c r="AC101" i="1" s="1"/>
  <c r="AD101" i="1" s="1"/>
  <c r="AM101" i="1" s="1"/>
  <c r="AC198" i="29"/>
  <c r="AC198" i="1" s="1"/>
  <c r="AC231" i="29"/>
  <c r="AC263" i="29"/>
  <c r="AC263" i="1" s="1"/>
  <c r="AC298" i="29"/>
  <c r="AC298" i="1" s="1"/>
  <c r="AC341" i="29"/>
  <c r="AC25" i="29"/>
  <c r="AC41" i="29"/>
  <c r="AC41" i="1" s="1"/>
  <c r="AC73" i="29"/>
  <c r="AC73" i="1" s="1"/>
  <c r="AC105" i="29"/>
  <c r="AC105" i="1" s="1"/>
  <c r="AC202" i="29"/>
  <c r="AC202" i="1" s="1"/>
  <c r="AC235" i="29"/>
  <c r="AC267" i="29"/>
  <c r="AC345" i="29"/>
  <c r="AC345" i="1" s="1"/>
  <c r="AC45" i="29"/>
  <c r="AC45" i="1" s="1"/>
  <c r="AC77" i="29"/>
  <c r="AC77" i="1" s="1"/>
  <c r="AC109" i="29"/>
  <c r="AC239" i="29"/>
  <c r="AC239" i="1" s="1"/>
  <c r="AC271" i="29"/>
  <c r="AC352" i="29"/>
  <c r="AC352" i="1" s="1"/>
  <c r="AC49" i="29"/>
  <c r="AC49" i="1" s="1"/>
  <c r="AD49" i="1" s="1"/>
  <c r="AM49" i="1" s="1"/>
  <c r="AC81" i="29"/>
  <c r="AC81" i="1" s="1"/>
  <c r="AC113" i="29"/>
  <c r="AC113" i="1" s="1"/>
  <c r="AC243" i="29"/>
  <c r="AC243" i="1" s="1"/>
  <c r="AC275" i="29"/>
  <c r="AC313" i="29"/>
  <c r="AC313" i="1" s="1"/>
  <c r="AC53" i="29"/>
  <c r="AC85" i="29"/>
  <c r="AC117" i="29"/>
  <c r="AC117" i="1" s="1"/>
  <c r="AD117" i="1" s="1"/>
  <c r="AM117" i="1" s="1"/>
  <c r="AC215" i="29"/>
  <c r="AC247" i="29"/>
  <c r="AC279" i="29"/>
  <c r="AC279" i="1" s="1"/>
  <c r="AC319" i="29"/>
  <c r="AC319" i="1" s="1"/>
  <c r="AC57" i="29"/>
  <c r="AC57" i="1" s="1"/>
  <c r="AC89" i="29"/>
  <c r="AC89" i="1" s="1"/>
  <c r="AC367" i="29"/>
  <c r="AC367" i="1" s="1"/>
  <c r="AC186" i="29"/>
  <c r="AC219" i="29"/>
  <c r="AC219" i="1" s="1"/>
  <c r="AD219" i="1" s="1"/>
  <c r="AM219" i="1" s="1"/>
  <c r="AC251" i="29"/>
  <c r="AC251" i="1" s="1"/>
  <c r="AC283" i="29"/>
  <c r="AC205" i="29"/>
  <c r="AC347" i="29"/>
  <c r="AG212" i="72"/>
  <c r="AN212" i="72"/>
  <c r="Y212" i="72"/>
  <c r="R212" i="72"/>
  <c r="AI212" i="72"/>
  <c r="AA212" i="72"/>
  <c r="S212" i="72"/>
  <c r="AH212" i="72"/>
  <c r="Z212" i="72"/>
  <c r="P212" i="72"/>
  <c r="AF212" i="72"/>
  <c r="X212" i="72"/>
  <c r="W212" i="72"/>
  <c r="AE212" i="72"/>
  <c r="Q212" i="72"/>
  <c r="T212" i="72"/>
  <c r="AD212" i="72"/>
  <c r="U212" i="72"/>
  <c r="AC212" i="72"/>
  <c r="V212" i="72"/>
  <c r="AJ212" i="72"/>
  <c r="AB212" i="72"/>
  <c r="N212" i="72"/>
  <c r="AH49" i="21"/>
  <c r="AH47" i="21"/>
  <c r="AH51" i="21"/>
  <c r="AH46" i="21"/>
  <c r="AH45" i="21"/>
  <c r="AJ250" i="62"/>
  <c r="AH45" i="73"/>
  <c r="AJ250" i="72"/>
  <c r="AJ253" i="62"/>
  <c r="AJ244" i="72"/>
  <c r="AJ244" i="62"/>
  <c r="AH49" i="73"/>
  <c r="AJ318" i="62"/>
  <c r="AH47" i="73"/>
  <c r="AJ255" i="62"/>
  <c r="AJ246" i="62"/>
  <c r="BN270" i="1"/>
  <c r="BN270" i="71" s="1"/>
  <c r="BN371" i="1"/>
  <c r="BN266" i="1"/>
  <c r="BN266" i="71" s="1"/>
  <c r="BN269" i="1"/>
  <c r="BN269" i="71" s="1"/>
  <c r="BN283" i="1"/>
  <c r="BN283" i="71" s="1"/>
  <c r="BN305" i="1"/>
  <c r="BN305" i="71" s="1"/>
  <c r="BN274" i="1"/>
  <c r="BN274" i="71" s="1"/>
  <c r="BN267" i="1"/>
  <c r="BN267" i="71" s="1"/>
  <c r="BN268" i="1"/>
  <c r="BN268" i="71" s="1"/>
  <c r="BN348" i="1"/>
  <c r="BN348" i="71" s="1"/>
  <c r="BN264" i="1"/>
  <c r="BN264" i="71" s="1"/>
  <c r="BN338" i="1"/>
  <c r="BN338" i="71" s="1"/>
  <c r="BN273" i="1"/>
  <c r="BN273" i="71" s="1"/>
  <c r="BN275" i="1"/>
  <c r="BN275" i="71" s="1"/>
  <c r="BN276" i="1"/>
  <c r="BN276" i="71" s="1"/>
  <c r="BN265" i="1"/>
  <c r="BN265" i="71" s="1"/>
  <c r="AH51" i="73"/>
  <c r="AJ351" i="72"/>
  <c r="AJ254" i="62"/>
  <c r="AH46" i="73"/>
  <c r="AJ254" i="72"/>
  <c r="BN355" i="1"/>
  <c r="BN355" i="71" s="1"/>
  <c r="BN345" i="1"/>
  <c r="BN345" i="71" s="1"/>
  <c r="BN296" i="1"/>
  <c r="BN296" i="71" s="1"/>
  <c r="BN298" i="1"/>
  <c r="BN298" i="71" s="1"/>
  <c r="BN299" i="1"/>
  <c r="BN299" i="71" s="1"/>
  <c r="BN317" i="1"/>
  <c r="BN317" i="71" s="1"/>
  <c r="BN369" i="1"/>
  <c r="BN369" i="71" s="1"/>
  <c r="BN325" i="1"/>
  <c r="BN325" i="71" s="1"/>
  <c r="BN350" i="1"/>
  <c r="BN350" i="71" s="1"/>
  <c r="BN318" i="1"/>
  <c r="BN318" i="71" s="1"/>
  <c r="BN300" i="1"/>
  <c r="BN300" i="71" s="1"/>
  <c r="BN297" i="1"/>
  <c r="BN297" i="71" s="1"/>
  <c r="BN292" i="1"/>
  <c r="BN292" i="71" s="1"/>
  <c r="BN293" i="1"/>
  <c r="BN293" i="71" s="1"/>
  <c r="BN291" i="1"/>
  <c r="BN291" i="71" s="1"/>
  <c r="BN324" i="1"/>
  <c r="BN324" i="71" s="1"/>
  <c r="BN335" i="1"/>
  <c r="BN335" i="71" s="1"/>
  <c r="BN118" i="1"/>
  <c r="BN118" i="71" s="1"/>
  <c r="BN308" i="1"/>
  <c r="BN308" i="71" s="1"/>
  <c r="BN290" i="1"/>
  <c r="BN290" i="71" s="1"/>
  <c r="BN332" i="1"/>
  <c r="BN332" i="71" s="1"/>
  <c r="BN306" i="1"/>
  <c r="BN306" i="71" s="1"/>
  <c r="BN362" i="1"/>
  <c r="BN362" i="71" s="1"/>
  <c r="BN320" i="1"/>
  <c r="BN320" i="71" s="1"/>
  <c r="BN359" i="1"/>
  <c r="BN359" i="71" s="1"/>
  <c r="BN323" i="1"/>
  <c r="BN323" i="71" s="1"/>
  <c r="BN329" i="1"/>
  <c r="BN329" i="71" s="1"/>
  <c r="BN337" i="1"/>
  <c r="BN337" i="71" s="1"/>
  <c r="BN361" i="1"/>
  <c r="BN361" i="71" s="1"/>
  <c r="BN354" i="1"/>
  <c r="BN354" i="71" s="1"/>
  <c r="BN211" i="1"/>
  <c r="BN211" i="71" s="1"/>
  <c r="BN330" i="1"/>
  <c r="BN330" i="71" s="1"/>
  <c r="BN357" i="1"/>
  <c r="BN357" i="71" s="1"/>
  <c r="BN200" i="1"/>
  <c r="BN200" i="71" s="1"/>
  <c r="BN209" i="1"/>
  <c r="BN209" i="71" s="1"/>
  <c r="BN372" i="1"/>
  <c r="BN372" i="71" s="1"/>
  <c r="BN353" i="1"/>
  <c r="BN353" i="71" s="1"/>
  <c r="BN358" i="1"/>
  <c r="BN358" i="71" s="1"/>
  <c r="BN316" i="1"/>
  <c r="BN316" i="71" s="1"/>
  <c r="BN368" i="1"/>
  <c r="BN368" i="71" s="1"/>
  <c r="BN239" i="1"/>
  <c r="BN239" i="71" s="1"/>
  <c r="BN312" i="1"/>
  <c r="BN312" i="71" s="1"/>
  <c r="BN322" i="1"/>
  <c r="BN322" i="71" s="1"/>
  <c r="BN309" i="1"/>
  <c r="BN309" i="71" s="1"/>
  <c r="BN333" i="1"/>
  <c r="BN333" i="71" s="1"/>
  <c r="BN311" i="1"/>
  <c r="BN311" i="71" s="1"/>
  <c r="BN352" i="1"/>
  <c r="BN352" i="71" s="1"/>
  <c r="BN328" i="1"/>
  <c r="BN328" i="71" s="1"/>
  <c r="BN302" i="1"/>
  <c r="BN302" i="71" s="1"/>
  <c r="BN363" i="1"/>
  <c r="BN363" i="71" s="1"/>
  <c r="BN364" i="1"/>
  <c r="BN364" i="71" s="1"/>
  <c r="BN295" i="1"/>
  <c r="BN295" i="71" s="1"/>
  <c r="BN331" i="1"/>
  <c r="BN331" i="71" s="1"/>
  <c r="BN214" i="1"/>
  <c r="BN214" i="71" s="1"/>
  <c r="BN315" i="1"/>
  <c r="BN315" i="71" s="1"/>
  <c r="BN167" i="1"/>
  <c r="BN167" i="71" s="1"/>
  <c r="BN370" i="1"/>
  <c r="BN370" i="71" s="1"/>
  <c r="BN360" i="1"/>
  <c r="BN360" i="71" s="1"/>
  <c r="BN334" i="1"/>
  <c r="BN334" i="71" s="1"/>
  <c r="BN344" i="1"/>
  <c r="BN344" i="71" s="1"/>
  <c r="BN349" i="1"/>
  <c r="BN349" i="71" s="1"/>
  <c r="BN321" i="1"/>
  <c r="BN321" i="71" s="1"/>
  <c r="BN313" i="1"/>
  <c r="BN313" i="71" s="1"/>
  <c r="BN326" i="1"/>
  <c r="BN326" i="71" s="1"/>
  <c r="BN314" i="1"/>
  <c r="BN314" i="71" s="1"/>
  <c r="BN319" i="1"/>
  <c r="BN319" i="71" s="1"/>
  <c r="BN336" i="1"/>
  <c r="BN336" i="71" s="1"/>
  <c r="BN347" i="1"/>
  <c r="BN347" i="71" s="1"/>
  <c r="BN307" i="1"/>
  <c r="BN307" i="71" s="1"/>
  <c r="BN365" i="1"/>
  <c r="BN365" i="71" s="1"/>
  <c r="BN376" i="1"/>
  <c r="BN376" i="71" s="1"/>
  <c r="BN367" i="1"/>
  <c r="BN367" i="71" s="1"/>
  <c r="BN366" i="1"/>
  <c r="BN366" i="71" s="1"/>
  <c r="BN301" i="1"/>
  <c r="BN301" i="71" s="1"/>
  <c r="BN304" i="1"/>
  <c r="BN304" i="71" s="1"/>
  <c r="BN310" i="1"/>
  <c r="BN310" i="71" s="1"/>
  <c r="BN351" i="1"/>
  <c r="BN351" i="71" s="1"/>
  <c r="BN356" i="1"/>
  <c r="BN356" i="71" s="1"/>
  <c r="BN144" i="1"/>
  <c r="BN144" i="71" s="1"/>
  <c r="BN175" i="1"/>
  <c r="BN175" i="71" s="1"/>
  <c r="BN346" i="1"/>
  <c r="BN346" i="71" s="1"/>
  <c r="BN327" i="1"/>
  <c r="BN327" i="71" s="1"/>
  <c r="BM5" i="1"/>
  <c r="BM5" i="71"/>
  <c r="N351" i="62"/>
  <c r="T351" i="62"/>
  <c r="V351" i="62"/>
  <c r="W351" i="62"/>
  <c r="U351" i="62"/>
  <c r="R351" i="62"/>
  <c r="P351" i="62"/>
  <c r="Q351" i="62"/>
  <c r="S351" i="62"/>
  <c r="X351" i="62"/>
  <c r="Y351" i="62"/>
  <c r="Z351" i="62"/>
  <c r="AA351" i="62"/>
  <c r="AB351" i="62"/>
  <c r="AC351" i="62"/>
  <c r="AD351" i="62"/>
  <c r="AE351" i="62"/>
  <c r="AF351" i="62"/>
  <c r="AG351" i="62"/>
  <c r="AH351" i="62"/>
  <c r="AI351" i="62"/>
  <c r="AJ351" i="62"/>
  <c r="N322" i="62"/>
  <c r="V322" i="62"/>
  <c r="U322" i="62"/>
  <c r="R322" i="62"/>
  <c r="W322" i="62"/>
  <c r="T322" i="62"/>
  <c r="P322" i="62"/>
  <c r="Q322" i="62"/>
  <c r="S322" i="62"/>
  <c r="X322" i="62"/>
  <c r="Y322" i="62"/>
  <c r="Z322" i="62"/>
  <c r="AA322" i="62"/>
  <c r="AB322" i="62"/>
  <c r="AC322" i="62"/>
  <c r="AD322" i="62"/>
  <c r="AE322" i="62"/>
  <c r="AF322" i="62"/>
  <c r="AG322" i="62"/>
  <c r="AH322" i="62"/>
  <c r="AI322" i="62"/>
  <c r="AJ322" i="62"/>
  <c r="AK322" i="62"/>
  <c r="AM14" i="73"/>
  <c r="AN14" i="73" s="1"/>
  <c r="AM34" i="73"/>
  <c r="AN34" i="73" s="1"/>
  <c r="AM29" i="73"/>
  <c r="AM13" i="73"/>
  <c r="AN13" i="73" s="1"/>
  <c r="AM19" i="73"/>
  <c r="AN19" i="73" s="1"/>
  <c r="AM15" i="73"/>
  <c r="AN15" i="73" s="1"/>
  <c r="AM24" i="73"/>
  <c r="AN24" i="73" s="1"/>
  <c r="AM21" i="73"/>
  <c r="AN21" i="73" s="1"/>
  <c r="AM22" i="73"/>
  <c r="AN22" i="73" s="1"/>
  <c r="AM12" i="21"/>
  <c r="AN12" i="21" s="1"/>
  <c r="AM25" i="73"/>
  <c r="AN25" i="73" s="1"/>
  <c r="AM32" i="73"/>
  <c r="AN32" i="73" s="1"/>
  <c r="AM35" i="73"/>
  <c r="AM37" i="73"/>
  <c r="AN37" i="73" s="1"/>
  <c r="AM14" i="21"/>
  <c r="AN14" i="21" s="1"/>
  <c r="AM8" i="21"/>
  <c r="AM26" i="73"/>
  <c r="AN26" i="73" s="1"/>
  <c r="AM43" i="73"/>
  <c r="AN43" i="73" s="1"/>
  <c r="AM20" i="73"/>
  <c r="AM10" i="21"/>
  <c r="AM38" i="73"/>
  <c r="AN38" i="73" s="1"/>
  <c r="AM11" i="21"/>
  <c r="AN11" i="21" s="1"/>
  <c r="AM28" i="73"/>
  <c r="AN28" i="73" s="1"/>
  <c r="AM9" i="73"/>
  <c r="AN9" i="73" s="1"/>
  <c r="AO207" i="62"/>
  <c r="AP207" i="62" s="1"/>
  <c r="AR207" i="62" s="1"/>
  <c r="AO82" i="62"/>
  <c r="AO207" i="72"/>
  <c r="AP207" i="72" s="1"/>
  <c r="AR207" i="72" s="1"/>
  <c r="AO223" i="72"/>
  <c r="AO44" i="72"/>
  <c r="AP44" i="72" s="1"/>
  <c r="AR44" i="72" s="1"/>
  <c r="AO87" i="62"/>
  <c r="AP87" i="62" s="1"/>
  <c r="AR87" i="62" s="1"/>
  <c r="AO33" i="62"/>
  <c r="AP33" i="62" s="1"/>
  <c r="AR33" i="62" s="1"/>
  <c r="AO209" i="62"/>
  <c r="AO86" i="62"/>
  <c r="AP86" i="62" s="1"/>
  <c r="AR86" i="62" s="1"/>
  <c r="AO86" i="72"/>
  <c r="AP86" i="72" s="1"/>
  <c r="AR86" i="72" s="1"/>
  <c r="AO225" i="62"/>
  <c r="AP225" i="62" s="1"/>
  <c r="AR225" i="62" s="1"/>
  <c r="AO44" i="62"/>
  <c r="AP44" i="62" s="1"/>
  <c r="AR44" i="62" s="1"/>
  <c r="AO110" i="62"/>
  <c r="AP110" i="62" s="1"/>
  <c r="AR110" i="62" s="1"/>
  <c r="AO81" i="62"/>
  <c r="AP81" i="62" s="1"/>
  <c r="AR81" i="62" s="1"/>
  <c r="AO40" i="62"/>
  <c r="AP40" i="62" s="1"/>
  <c r="AR40" i="62" s="1"/>
  <c r="AO201" i="72"/>
  <c r="AP201" i="72" s="1"/>
  <c r="AR201" i="72" s="1"/>
  <c r="AO29" i="62"/>
  <c r="AP29" i="62" s="1"/>
  <c r="AR29" i="62" s="1"/>
  <c r="AO199" i="62"/>
  <c r="AP199" i="62" s="1"/>
  <c r="AR199" i="62" s="1"/>
  <c r="AO220" i="72"/>
  <c r="AP220" i="72" s="1"/>
  <c r="AR220" i="72" s="1"/>
  <c r="AO88" i="62"/>
  <c r="AP88" i="62" s="1"/>
  <c r="AR88" i="62" s="1"/>
  <c r="AO43" i="62"/>
  <c r="AP43" i="62" s="1"/>
  <c r="AR43" i="62" s="1"/>
  <c r="AO209" i="72"/>
  <c r="AO225" i="72"/>
  <c r="AP225" i="72" s="1"/>
  <c r="AR225" i="72" s="1"/>
  <c r="AO78" i="62"/>
  <c r="AP78" i="62" s="1"/>
  <c r="AR78" i="62" s="1"/>
  <c r="AO12" i="72"/>
  <c r="AO223" i="62"/>
  <c r="AO188" i="62"/>
  <c r="AP188" i="62" s="1"/>
  <c r="AR188" i="62" s="1"/>
  <c r="AO65" i="72"/>
  <c r="AP65" i="72" s="1"/>
  <c r="AR65" i="72" s="1"/>
  <c r="AO33" i="72"/>
  <c r="AP33" i="72" s="1"/>
  <c r="AR33" i="72" s="1"/>
  <c r="AO217" i="72"/>
  <c r="AP217" i="72" s="1"/>
  <c r="AR217" i="72" s="1"/>
  <c r="AO114" i="62"/>
  <c r="AP114" i="62" s="1"/>
  <c r="AR114" i="62" s="1"/>
  <c r="AO74" i="62"/>
  <c r="AP74" i="62" s="1"/>
  <c r="AR74" i="62" s="1"/>
  <c r="AO217" i="62"/>
  <c r="AP217" i="62" s="1"/>
  <c r="AR217" i="62" s="1"/>
  <c r="AO87" i="72"/>
  <c r="AP87" i="72" s="1"/>
  <c r="AR87" i="72" s="1"/>
  <c r="AO5" i="72"/>
  <c r="AP5" i="72" s="1"/>
  <c r="AR5" i="72" s="1"/>
  <c r="AO23" i="62"/>
  <c r="AP23" i="62" s="1"/>
  <c r="AR23" i="62" s="1"/>
  <c r="AO6" i="62"/>
  <c r="AP6" i="62" s="1"/>
  <c r="AR6" i="62" s="1"/>
  <c r="AO114" i="72"/>
  <c r="AP114" i="72" s="1"/>
  <c r="AR114" i="72" s="1"/>
  <c r="AO110" i="72"/>
  <c r="AP110" i="72" s="1"/>
  <c r="AR110" i="72" s="1"/>
  <c r="AO235" i="62"/>
  <c r="AO6" i="72"/>
  <c r="AP6" i="72" s="1"/>
  <c r="AR6" i="72" s="1"/>
  <c r="AO5" i="62"/>
  <c r="AP5" i="62" s="1"/>
  <c r="AR5" i="62" s="1"/>
  <c r="AO12" i="62"/>
  <c r="AO65" i="62"/>
  <c r="AP65" i="62" s="1"/>
  <c r="AR65" i="62" s="1"/>
  <c r="AO154" i="72"/>
  <c r="AP154" i="72" s="1"/>
  <c r="AR154" i="72" s="1"/>
  <c r="AO25" i="62"/>
  <c r="AP25" i="62" s="1"/>
  <c r="AR25" i="62" s="1"/>
  <c r="AO128" i="72"/>
  <c r="AP128" i="72" s="1"/>
  <c r="AR128" i="72" s="1"/>
  <c r="AO71" i="62"/>
  <c r="AP71" i="62" s="1"/>
  <c r="AR71" i="62" s="1"/>
  <c r="AO29" i="72"/>
  <c r="AP29" i="72" s="1"/>
  <c r="AR29" i="72" s="1"/>
  <c r="AO201" i="62"/>
  <c r="AP201" i="62" s="1"/>
  <c r="AR201" i="62" s="1"/>
  <c r="AO220" i="62"/>
  <c r="AP220" i="62" s="1"/>
  <c r="AR220" i="62" s="1"/>
  <c r="AO51" i="72"/>
  <c r="AP51" i="72" s="1"/>
  <c r="AR51" i="72" s="1"/>
  <c r="AO88" i="72"/>
  <c r="AP88" i="72" s="1"/>
  <c r="AR88" i="72" s="1"/>
  <c r="AO97" i="62"/>
  <c r="AP97" i="62" s="1"/>
  <c r="AR97" i="62" s="1"/>
  <c r="AO128" i="62"/>
  <c r="AP128" i="62" s="1"/>
  <c r="AR128" i="62" s="1"/>
  <c r="AO83" i="62"/>
  <c r="AP83" i="62" s="1"/>
  <c r="AR83" i="62" s="1"/>
  <c r="AO237" i="62"/>
  <c r="AP237" i="62" s="1"/>
  <c r="AR237" i="62" s="1"/>
  <c r="AO10" i="62"/>
  <c r="AP10" i="62" s="1"/>
  <c r="AR10" i="62" s="1"/>
  <c r="AO27" i="62"/>
  <c r="AP27" i="62" s="1"/>
  <c r="AR27" i="62" s="1"/>
  <c r="AO43" i="72"/>
  <c r="AP43" i="72" s="1"/>
  <c r="AR43" i="72" s="1"/>
  <c r="AO81" i="72"/>
  <c r="AP81" i="72" s="1"/>
  <c r="AR81" i="72" s="1"/>
  <c r="AO25" i="72"/>
  <c r="AP25" i="72" s="1"/>
  <c r="AR25" i="72" s="1"/>
  <c r="AO85" i="62"/>
  <c r="AP85" i="62" s="1"/>
  <c r="AR85" i="62" s="1"/>
  <c r="AO172" i="62"/>
  <c r="AP172" i="62" s="1"/>
  <c r="AR172" i="62" s="1"/>
  <c r="AO74" i="72"/>
  <c r="AP74" i="72" s="1"/>
  <c r="AR74" i="72" s="1"/>
  <c r="AO49" i="62"/>
  <c r="AP49" i="62" s="1"/>
  <c r="AR49" i="62" s="1"/>
  <c r="AO41" i="62"/>
  <c r="AP41" i="62" s="1"/>
  <c r="AR41" i="62" s="1"/>
  <c r="AO154" i="62"/>
  <c r="AP154" i="62" s="1"/>
  <c r="AR154" i="62" s="1"/>
  <c r="AO102" i="62"/>
  <c r="AP102" i="62" s="1"/>
  <c r="AR102" i="62" s="1"/>
  <c r="AO76" i="62"/>
  <c r="AP76" i="62" s="1"/>
  <c r="AR76" i="62" s="1"/>
  <c r="AO59" i="62"/>
  <c r="AP59" i="62" s="1"/>
  <c r="AR59" i="62" s="1"/>
  <c r="AO42" i="62"/>
  <c r="AP42" i="62" s="1"/>
  <c r="AR42" i="62" s="1"/>
  <c r="AO56" i="62"/>
  <c r="AP56" i="62" s="1"/>
  <c r="AR56" i="62" s="1"/>
  <c r="AO105" i="62"/>
  <c r="AP105" i="62" s="1"/>
  <c r="AR105" i="62" s="1"/>
  <c r="AO23" i="72"/>
  <c r="AP23" i="72" s="1"/>
  <c r="AR23" i="72" s="1"/>
  <c r="AO102" i="72"/>
  <c r="AP102" i="72" s="1"/>
  <c r="AR102" i="72" s="1"/>
  <c r="AO77" i="62"/>
  <c r="AP77" i="62" s="1"/>
  <c r="AR77" i="62" s="1"/>
  <c r="AO164" i="62"/>
  <c r="AP164" i="62" s="1"/>
  <c r="AR164" i="62" s="1"/>
  <c r="AO171" i="62"/>
  <c r="AP171" i="62" s="1"/>
  <c r="AR171" i="62" s="1"/>
  <c r="AO40" i="72"/>
  <c r="AP40" i="72" s="1"/>
  <c r="AR40" i="72" s="1"/>
  <c r="AO36" i="62"/>
  <c r="AP36" i="62" s="1"/>
  <c r="AR36" i="62" s="1"/>
  <c r="AO71" i="72"/>
  <c r="AP71" i="72" s="1"/>
  <c r="AR71" i="72" s="1"/>
  <c r="AO101" i="62"/>
  <c r="AP101" i="62" s="1"/>
  <c r="AR101" i="62" s="1"/>
  <c r="AO64" i="62"/>
  <c r="AP64" i="62" s="1"/>
  <c r="AR64" i="62" s="1"/>
  <c r="AO216" i="62"/>
  <c r="AP216" i="62" s="1"/>
  <c r="AR216" i="62" s="1"/>
  <c r="AO18" i="62"/>
  <c r="AP18" i="62" s="1"/>
  <c r="AR18" i="62" s="1"/>
  <c r="AO178" i="62"/>
  <c r="AP178" i="62" s="1"/>
  <c r="AR178" i="62" s="1"/>
  <c r="AO235" i="72"/>
  <c r="AO20" i="62"/>
  <c r="AP20" i="62" s="1"/>
  <c r="AR20" i="62" s="1"/>
  <c r="AO208" i="62"/>
  <c r="AP208" i="62" s="1"/>
  <c r="AR208" i="62" s="1"/>
  <c r="AO9" i="62"/>
  <c r="AP9" i="62" s="1"/>
  <c r="AR9" i="62" s="1"/>
  <c r="AO51" i="62"/>
  <c r="AP51" i="62" s="1"/>
  <c r="AR51" i="62" s="1"/>
  <c r="AO82" i="72"/>
  <c r="AO73" i="62"/>
  <c r="AP73" i="62" s="1"/>
  <c r="AR73" i="62" s="1"/>
  <c r="AO97" i="72"/>
  <c r="AP97" i="72" s="1"/>
  <c r="AR97" i="72" s="1"/>
  <c r="AO52" i="62"/>
  <c r="AP52" i="62" s="1"/>
  <c r="AR52" i="62" s="1"/>
  <c r="AO113" i="62"/>
  <c r="AP113" i="62" s="1"/>
  <c r="AR113" i="62" s="1"/>
  <c r="AO50" i="62"/>
  <c r="AP50" i="62" s="1"/>
  <c r="AR50" i="62" s="1"/>
  <c r="AO57" i="62"/>
  <c r="AP57" i="62" s="1"/>
  <c r="AR57" i="62" s="1"/>
  <c r="AO80" i="62"/>
  <c r="AP80" i="62" s="1"/>
  <c r="AR80" i="62" s="1"/>
  <c r="AO53" i="62"/>
  <c r="AP53" i="62" s="1"/>
  <c r="AR53" i="62" s="1"/>
  <c r="AO47" i="62"/>
  <c r="AP47" i="62" s="1"/>
  <c r="AR47" i="62" s="1"/>
  <c r="AO39" i="62"/>
  <c r="AP39" i="62" s="1"/>
  <c r="AR39" i="62" s="1"/>
  <c r="AO185" i="62"/>
  <c r="AP185" i="62" s="1"/>
  <c r="AR185" i="62" s="1"/>
  <c r="AO103" i="62"/>
  <c r="AP103" i="62" s="1"/>
  <c r="AR103" i="62" s="1"/>
  <c r="AO17" i="62"/>
  <c r="AP17" i="62" s="1"/>
  <c r="AR17" i="62" s="1"/>
  <c r="AO54" i="62"/>
  <c r="AP54" i="62" s="1"/>
  <c r="AR54" i="62" s="1"/>
  <c r="AO13" i="62"/>
  <c r="AP13" i="62" s="1"/>
  <c r="AR13" i="62" s="1"/>
  <c r="AO104" i="62"/>
  <c r="AP104" i="62" s="1"/>
  <c r="AR104" i="62" s="1"/>
  <c r="AO199" i="72"/>
  <c r="AP199" i="72" s="1"/>
  <c r="AR199" i="72" s="1"/>
  <c r="AO83" i="72"/>
  <c r="AP83" i="72" s="1"/>
  <c r="AR83" i="72" s="1"/>
  <c r="AO165" i="62"/>
  <c r="AP165" i="62" s="1"/>
  <c r="AR165" i="62" s="1"/>
  <c r="AO63" i="62"/>
  <c r="AP63" i="62" s="1"/>
  <c r="AR63" i="62" s="1"/>
  <c r="AO48" i="62"/>
  <c r="AP48" i="62" s="1"/>
  <c r="AR48" i="62" s="1"/>
  <c r="AO61" i="62"/>
  <c r="AP61" i="62" s="1"/>
  <c r="AR61" i="62" s="1"/>
  <c r="AO170" i="62"/>
  <c r="AP170" i="62" s="1"/>
  <c r="AR170" i="62" s="1"/>
  <c r="AO96" i="62"/>
  <c r="AP96" i="62" s="1"/>
  <c r="AR96" i="62" s="1"/>
  <c r="AO46" i="62"/>
  <c r="AP46" i="62" s="1"/>
  <c r="AR46" i="62" s="1"/>
  <c r="AO78" i="72"/>
  <c r="AP78" i="72" s="1"/>
  <c r="AR78" i="72" s="1"/>
  <c r="AO200" i="62"/>
  <c r="AP200" i="62" s="1"/>
  <c r="AR200" i="62" s="1"/>
  <c r="AO22" i="62"/>
  <c r="AP22" i="62" s="1"/>
  <c r="AR22" i="62" s="1"/>
  <c r="AO34" i="62"/>
  <c r="AP34" i="62" s="1"/>
  <c r="AR34" i="62" s="1"/>
  <c r="AO37" i="62"/>
  <c r="AP37" i="62" s="1"/>
  <c r="AR37" i="62" s="1"/>
  <c r="AO28" i="62"/>
  <c r="AP28" i="62" s="1"/>
  <c r="AR28" i="62" s="1"/>
  <c r="AO38" i="62"/>
  <c r="AP38" i="62" s="1"/>
  <c r="AR38" i="62" s="1"/>
  <c r="AO99" i="62"/>
  <c r="AP99" i="62" s="1"/>
  <c r="AR99" i="62" s="1"/>
  <c r="AO91" i="62"/>
  <c r="AP91" i="62" s="1"/>
  <c r="AR91" i="62" s="1"/>
  <c r="AO224" i="62"/>
  <c r="AP224" i="62" s="1"/>
  <c r="AR224" i="62" s="1"/>
  <c r="AO7" i="62"/>
  <c r="AP7" i="62" s="1"/>
  <c r="AR7" i="62" s="1"/>
  <c r="AO16" i="62"/>
  <c r="AP16" i="62" s="1"/>
  <c r="AR16" i="62" s="1"/>
  <c r="AO171" i="72"/>
  <c r="AP171" i="72" s="1"/>
  <c r="AR171" i="72" s="1"/>
  <c r="AO27" i="72"/>
  <c r="AP27" i="72" s="1"/>
  <c r="AR27" i="72" s="1"/>
  <c r="AO10" i="72"/>
  <c r="AP10" i="72" s="1"/>
  <c r="AR10" i="72" s="1"/>
  <c r="AO185" i="72"/>
  <c r="AP185" i="72" s="1"/>
  <c r="AR185" i="72" s="1"/>
  <c r="AO129" i="62"/>
  <c r="AP129" i="62" s="1"/>
  <c r="AR129" i="62" s="1"/>
  <c r="AO122" i="62"/>
  <c r="AP122" i="62" s="1"/>
  <c r="AR122" i="62" s="1"/>
  <c r="AO21" i="72"/>
  <c r="AP21" i="72" s="1"/>
  <c r="AR21" i="72" s="1"/>
  <c r="AO107" i="62"/>
  <c r="AP107" i="62" s="1"/>
  <c r="AR107" i="62" s="1"/>
  <c r="AO127" i="62"/>
  <c r="AP127" i="62" s="1"/>
  <c r="AR127" i="62" s="1"/>
  <c r="AO60" i="62"/>
  <c r="AP60" i="62" s="1"/>
  <c r="AR60" i="62" s="1"/>
  <c r="AO237" i="72"/>
  <c r="AP237" i="72" s="1"/>
  <c r="AR237" i="72" s="1"/>
  <c r="AO64" i="72"/>
  <c r="AP64" i="72" s="1"/>
  <c r="AR64" i="72" s="1"/>
  <c r="AO73" i="72"/>
  <c r="AP73" i="72" s="1"/>
  <c r="AR73" i="72" s="1"/>
  <c r="AO21" i="62"/>
  <c r="AP21" i="62" s="1"/>
  <c r="AR21" i="62" s="1"/>
  <c r="AO77" i="72"/>
  <c r="AP77" i="72" s="1"/>
  <c r="AR77" i="72" s="1"/>
  <c r="AO49" i="72"/>
  <c r="AP49" i="72" s="1"/>
  <c r="AR49" i="72" s="1"/>
  <c r="AO13" i="72"/>
  <c r="AP13" i="72" s="1"/>
  <c r="AR13" i="72" s="1"/>
  <c r="AO76" i="72"/>
  <c r="AP76" i="72" s="1"/>
  <c r="AR76" i="72" s="1"/>
  <c r="AO34" i="72"/>
  <c r="AP34" i="72" s="1"/>
  <c r="AR34" i="72" s="1"/>
  <c r="AO164" i="72"/>
  <c r="AP164" i="72" s="1"/>
  <c r="AR164" i="72" s="1"/>
  <c r="AO54" i="72"/>
  <c r="AP54" i="72" s="1"/>
  <c r="AR54" i="72" s="1"/>
  <c r="AO224" i="72"/>
  <c r="AP224" i="72" s="1"/>
  <c r="AR224" i="72" s="1"/>
  <c r="AO63" i="72"/>
  <c r="AP63" i="72" s="1"/>
  <c r="AR63" i="72" s="1"/>
  <c r="AO46" i="72"/>
  <c r="AP46" i="72" s="1"/>
  <c r="AR46" i="72" s="1"/>
  <c r="AO53" i="72"/>
  <c r="AP53" i="72" s="1"/>
  <c r="AR53" i="72" s="1"/>
  <c r="AO16" i="72"/>
  <c r="AP16" i="72" s="1"/>
  <c r="AR16" i="72" s="1"/>
  <c r="AO165" i="72"/>
  <c r="AP165" i="72" s="1"/>
  <c r="AR165" i="72" s="1"/>
  <c r="AO36" i="72"/>
  <c r="AP36" i="72" s="1"/>
  <c r="AR36" i="72" s="1"/>
  <c r="AO216" i="72"/>
  <c r="AP216" i="72" s="1"/>
  <c r="AR216" i="72" s="1"/>
  <c r="AO56" i="72"/>
  <c r="AP56" i="72" s="1"/>
  <c r="AR56" i="72" s="1"/>
  <c r="AO96" i="72"/>
  <c r="AP96" i="72" s="1"/>
  <c r="AR96" i="72" s="1"/>
  <c r="AO52" i="72"/>
  <c r="AP52" i="72" s="1"/>
  <c r="AR52" i="72" s="1"/>
  <c r="AO91" i="72"/>
  <c r="AP91" i="72" s="1"/>
  <c r="AR91" i="72" s="1"/>
  <c r="AO103" i="72"/>
  <c r="AP103" i="72" s="1"/>
  <c r="AR103" i="72" s="1"/>
  <c r="AO28" i="72"/>
  <c r="AP28" i="72" s="1"/>
  <c r="AR28" i="72" s="1"/>
  <c r="AO18" i="72"/>
  <c r="AP18" i="72" s="1"/>
  <c r="AR18" i="72" s="1"/>
  <c r="AO57" i="72"/>
  <c r="AP57" i="72" s="1"/>
  <c r="AR57" i="72" s="1"/>
  <c r="AO50" i="72"/>
  <c r="AP50" i="72" s="1"/>
  <c r="AR50" i="72" s="1"/>
  <c r="AO208" i="72"/>
  <c r="AP208" i="72" s="1"/>
  <c r="AR208" i="72" s="1"/>
  <c r="AO59" i="72"/>
  <c r="AP59" i="72" s="1"/>
  <c r="AR59" i="72" s="1"/>
  <c r="AO9" i="72"/>
  <c r="AP9" i="72" s="1"/>
  <c r="AR9" i="72" s="1"/>
  <c r="AO113" i="72"/>
  <c r="AP113" i="72" s="1"/>
  <c r="AR113" i="72" s="1"/>
  <c r="AO47" i="72"/>
  <c r="AP47" i="72" s="1"/>
  <c r="AR47" i="72" s="1"/>
  <c r="AO38" i="72"/>
  <c r="AP38" i="72" s="1"/>
  <c r="AR38" i="72" s="1"/>
  <c r="AO42" i="72"/>
  <c r="AP42" i="72" s="1"/>
  <c r="AR42" i="72" s="1"/>
  <c r="AO105" i="72"/>
  <c r="AP105" i="72" s="1"/>
  <c r="AR105" i="72" s="1"/>
  <c r="AO172" i="72"/>
  <c r="AP172" i="72" s="1"/>
  <c r="AR172" i="72" s="1"/>
  <c r="AO20" i="72"/>
  <c r="AP20" i="72" s="1"/>
  <c r="AR20" i="72" s="1"/>
  <c r="AO178" i="72"/>
  <c r="AP178" i="72" s="1"/>
  <c r="AR178" i="72" s="1"/>
  <c r="AO200" i="72"/>
  <c r="AP200" i="72" s="1"/>
  <c r="AR200" i="72" s="1"/>
  <c r="AO85" i="72"/>
  <c r="AP85" i="72" s="1"/>
  <c r="AR85" i="72" s="1"/>
  <c r="AO101" i="72"/>
  <c r="AP101" i="72" s="1"/>
  <c r="AR101" i="72" s="1"/>
  <c r="AO17" i="72"/>
  <c r="AP17" i="72" s="1"/>
  <c r="AR17" i="72" s="1"/>
  <c r="AO104" i="72"/>
  <c r="AP104" i="72" s="1"/>
  <c r="AR104" i="72" s="1"/>
  <c r="AO80" i="72"/>
  <c r="AP80" i="72" s="1"/>
  <c r="AR80" i="72" s="1"/>
  <c r="AO61" i="72"/>
  <c r="AP61" i="72" s="1"/>
  <c r="AR61" i="72" s="1"/>
  <c r="AO37" i="72"/>
  <c r="AP37" i="72" s="1"/>
  <c r="AR37" i="72" s="1"/>
  <c r="AO7" i="72"/>
  <c r="AP7" i="72" s="1"/>
  <c r="AR7" i="72" s="1"/>
  <c r="AO39" i="72"/>
  <c r="AP39" i="72" s="1"/>
  <c r="AR39" i="72" s="1"/>
  <c r="AO170" i="72"/>
  <c r="AP170" i="72" s="1"/>
  <c r="AR170" i="72" s="1"/>
  <c r="AO48" i="72"/>
  <c r="AP48" i="72" s="1"/>
  <c r="AR48" i="72" s="1"/>
  <c r="AO41" i="72"/>
  <c r="AP41" i="72" s="1"/>
  <c r="AR41" i="72" s="1"/>
  <c r="AO99" i="72"/>
  <c r="AP99" i="72" s="1"/>
  <c r="AR99" i="72" s="1"/>
  <c r="AO22" i="72"/>
  <c r="AP22" i="72" s="1"/>
  <c r="AR22" i="72" s="1"/>
  <c r="AM9" i="21"/>
  <c r="AN9" i="21" s="1"/>
  <c r="AM15" i="21"/>
  <c r="AN15" i="21" s="1"/>
  <c r="AM10" i="73"/>
  <c r="AO188" i="72"/>
  <c r="AP188" i="72" s="1"/>
  <c r="AR188" i="72" s="1"/>
  <c r="AM12" i="73"/>
  <c r="AN12" i="73" s="1"/>
  <c r="AM13" i="21"/>
  <c r="AN13" i="21" s="1"/>
  <c r="AM8" i="73"/>
  <c r="AM11" i="73"/>
  <c r="AN11" i="73" s="1"/>
  <c r="AM44" i="73"/>
  <c r="AN44" i="73" s="1"/>
  <c r="AO204" i="62"/>
  <c r="AP204" i="62" s="1"/>
  <c r="AR204" i="62" s="1"/>
  <c r="AO241" i="62"/>
  <c r="AP241" i="62" s="1"/>
  <c r="AR241" i="62" s="1"/>
  <c r="AO241" i="72"/>
  <c r="AP241" i="72" s="1"/>
  <c r="AR241" i="72" s="1"/>
  <c r="AM39" i="73"/>
  <c r="AO183" i="62"/>
  <c r="AP183" i="62" s="1"/>
  <c r="AR183" i="62" s="1"/>
  <c r="AO150" i="62"/>
  <c r="AP150" i="62" s="1"/>
  <c r="AR150" i="62" s="1"/>
  <c r="AO159" i="62"/>
  <c r="AP159" i="62" s="1"/>
  <c r="AR159" i="62" s="1"/>
  <c r="AO62" i="62"/>
  <c r="AP62" i="62" s="1"/>
  <c r="AR62" i="62" s="1"/>
  <c r="AM50" i="73"/>
  <c r="AN50" i="73" s="1"/>
  <c r="AM41" i="73"/>
  <c r="AO259" i="62"/>
  <c r="AP259" i="62" s="1"/>
  <c r="AR259" i="62" s="1"/>
  <c r="AO242" i="62"/>
  <c r="AP242" i="62" s="1"/>
  <c r="AR242" i="62" s="1"/>
  <c r="AM40" i="73"/>
  <c r="AN40" i="73" s="1"/>
  <c r="AM27" i="73"/>
  <c r="AN27" i="73" s="1"/>
  <c r="AM48" i="73"/>
  <c r="AN48" i="73" s="1"/>
  <c r="AO159" i="72"/>
  <c r="AP159" i="72" s="1"/>
  <c r="AR159" i="72" s="1"/>
  <c r="AO252" i="62"/>
  <c r="AP252" i="62" s="1"/>
  <c r="AR252" i="62" s="1"/>
  <c r="AO259" i="72"/>
  <c r="AP259" i="72" s="1"/>
  <c r="AR259" i="72" s="1"/>
  <c r="AO242" i="72"/>
  <c r="AP242" i="72" s="1"/>
  <c r="AR242" i="72" s="1"/>
  <c r="AM42" i="73"/>
  <c r="AN42" i="73" s="1"/>
  <c r="AO266" i="62"/>
  <c r="AP266" i="62" s="1"/>
  <c r="AR266" i="62" s="1"/>
  <c r="AO148" i="72"/>
  <c r="AP148" i="72" s="1"/>
  <c r="AR148" i="72" s="1"/>
  <c r="AO267" i="62"/>
  <c r="AP267" i="62" s="1"/>
  <c r="AR267" i="62" s="1"/>
  <c r="AO148" i="62"/>
  <c r="AP148" i="62" s="1"/>
  <c r="AR148" i="62" s="1"/>
  <c r="AO179" i="62"/>
  <c r="AO268" i="62"/>
  <c r="AP268" i="62" s="1"/>
  <c r="AR268" i="62" s="1"/>
  <c r="AO118" i="62"/>
  <c r="AP118" i="62" s="1"/>
  <c r="AR118" i="62" s="1"/>
  <c r="AO212" i="72"/>
  <c r="AO239" i="62"/>
  <c r="AP239" i="62" s="1"/>
  <c r="AR239" i="62" s="1"/>
  <c r="AO202" i="62"/>
  <c r="AP202" i="62" s="1"/>
  <c r="AR202" i="62" s="1"/>
  <c r="AO236" i="62"/>
  <c r="AP236" i="62" s="1"/>
  <c r="AR236" i="62" s="1"/>
  <c r="AO322" i="62"/>
  <c r="AO130" i="62"/>
  <c r="AP130" i="62" s="1"/>
  <c r="AR130" i="62" s="1"/>
  <c r="AO218" i="62"/>
  <c r="AP218" i="62" s="1"/>
  <c r="AR218" i="62" s="1"/>
  <c r="AO66" i="62"/>
  <c r="AP66" i="62" s="1"/>
  <c r="AR66" i="62" s="1"/>
  <c r="AO212" i="62"/>
  <c r="AP212" i="62" s="1"/>
  <c r="AR212" i="62" s="1"/>
  <c r="AO58" i="62"/>
  <c r="AP58" i="62" s="1"/>
  <c r="AR58" i="62" s="1"/>
  <c r="AO173" i="62"/>
  <c r="AP173" i="62" s="1"/>
  <c r="AR173" i="62" s="1"/>
  <c r="AO130" i="72"/>
  <c r="AP130" i="72" s="1"/>
  <c r="AR130" i="72" s="1"/>
  <c r="AO58" i="72"/>
  <c r="AP58" i="72" s="1"/>
  <c r="AR58" i="72" s="1"/>
  <c r="AO141" i="72"/>
  <c r="AP141" i="72" s="1"/>
  <c r="AR141" i="72" s="1"/>
  <c r="AO141" i="62"/>
  <c r="AP141" i="62" s="1"/>
  <c r="AR141" i="62" s="1"/>
  <c r="AO218" i="72"/>
  <c r="AP218" i="72" s="1"/>
  <c r="AR218" i="72" s="1"/>
  <c r="AO322" i="72"/>
  <c r="AP322" i="72" s="1"/>
  <c r="AR322" i="72" s="1"/>
  <c r="AJ45" i="73" l="1"/>
  <c r="BO270" i="71"/>
  <c r="AL250" i="62"/>
  <c r="AL250" i="72"/>
  <c r="BO275" i="71"/>
  <c r="AJ47" i="73"/>
  <c r="AL255" i="62"/>
  <c r="BO264" i="71"/>
  <c r="AL244" i="62"/>
  <c r="AL244" i="72"/>
  <c r="BO273" i="71"/>
  <c r="AL253" i="62"/>
  <c r="BO266" i="71"/>
  <c r="AL246" i="62"/>
  <c r="AJ49" i="73"/>
  <c r="BO338" i="71"/>
  <c r="AL318" i="62"/>
  <c r="AJ51" i="73"/>
  <c r="BO371" i="71"/>
  <c r="AL351" i="72"/>
  <c r="AJ46" i="73"/>
  <c r="BO274" i="71"/>
  <c r="AL254" i="62"/>
  <c r="AL254" i="72"/>
  <c r="BO118" i="71"/>
  <c r="BO5" i="1"/>
  <c r="BQ21" i="1"/>
  <c r="BR21" i="1" s="1"/>
  <c r="BP369" i="1"/>
  <c r="BP369" i="71" s="1"/>
  <c r="BP327" i="1"/>
  <c r="BP327" i="71" s="1"/>
  <c r="BP361" i="1"/>
  <c r="BP361" i="71" s="1"/>
  <c r="BP319" i="1"/>
  <c r="BP319" i="71" s="1"/>
  <c r="BP376" i="1"/>
  <c r="BP376" i="71" s="1"/>
  <c r="BP353" i="1"/>
  <c r="BP353" i="71" s="1"/>
  <c r="BP311" i="1"/>
  <c r="BP311" i="71" s="1"/>
  <c r="BP323" i="1"/>
  <c r="BP323" i="71" s="1"/>
  <c r="BP175" i="1"/>
  <c r="BP175" i="71" s="1"/>
  <c r="BP349" i="1"/>
  <c r="BP349" i="71" s="1"/>
  <c r="BP293" i="1"/>
  <c r="BP293" i="71" s="1"/>
  <c r="BP334" i="1"/>
  <c r="BP334" i="71" s="1"/>
  <c r="BP239" i="1"/>
  <c r="BP239" i="71" s="1"/>
  <c r="BP331" i="1"/>
  <c r="BP331" i="71" s="1"/>
  <c r="BP328" i="1"/>
  <c r="BP328" i="71" s="1"/>
  <c r="BP306" i="1"/>
  <c r="BP306" i="71" s="1"/>
  <c r="BP371" i="1"/>
  <c r="BP363" i="1"/>
  <c r="BP363" i="71" s="1"/>
  <c r="BP310" i="1"/>
  <c r="BP310" i="71" s="1"/>
  <c r="BP355" i="1"/>
  <c r="BP355" i="71" s="1"/>
  <c r="BP345" i="1"/>
  <c r="BP345" i="71" s="1"/>
  <c r="BP295" i="1"/>
  <c r="BP295" i="71" s="1"/>
  <c r="BP300" i="1"/>
  <c r="BP300" i="71" s="1"/>
  <c r="BP304" i="1"/>
  <c r="BP304" i="71" s="1"/>
  <c r="BP301" i="1"/>
  <c r="BP301" i="71" s="1"/>
  <c r="BP329" i="1"/>
  <c r="BP329" i="71" s="1"/>
  <c r="BP372" i="1"/>
  <c r="BP372" i="71" s="1"/>
  <c r="BP318" i="1"/>
  <c r="BP318" i="71" s="1"/>
  <c r="BP211" i="1"/>
  <c r="BP211" i="71" s="1"/>
  <c r="BP292" i="1"/>
  <c r="BP292" i="71" s="1"/>
  <c r="BP321" i="1"/>
  <c r="BP321" i="71" s="1"/>
  <c r="BP365" i="1"/>
  <c r="BP365" i="71" s="1"/>
  <c r="BP283" i="1"/>
  <c r="BP283" i="71" s="1"/>
  <c r="BP273" i="1"/>
  <c r="BP267" i="1"/>
  <c r="BP267" i="71" s="1"/>
  <c r="BP167" i="1"/>
  <c r="BP167" i="71" s="1"/>
  <c r="BP299" i="1"/>
  <c r="BP299" i="71" s="1"/>
  <c r="BP305" i="1"/>
  <c r="BP305" i="71" s="1"/>
  <c r="BP359" i="1"/>
  <c r="BP359" i="71" s="1"/>
  <c r="BP291" i="1"/>
  <c r="BP291" i="71" s="1"/>
  <c r="BP297" i="1"/>
  <c r="BP297" i="71" s="1"/>
  <c r="BP366" i="1"/>
  <c r="BP366" i="71" s="1"/>
  <c r="BP358" i="1"/>
  <c r="BP358" i="71" s="1"/>
  <c r="BP332" i="1"/>
  <c r="BP332" i="71" s="1"/>
  <c r="BP275" i="1"/>
  <c r="BP265" i="1"/>
  <c r="BP265" i="71" s="1"/>
  <c r="BP350" i="1"/>
  <c r="BP350" i="71" s="1"/>
  <c r="BP337" i="1"/>
  <c r="BP337" i="71" s="1"/>
  <c r="BP333" i="1"/>
  <c r="BP333" i="71" s="1"/>
  <c r="BP326" i="1"/>
  <c r="BP326" i="71" s="1"/>
  <c r="BP356" i="1"/>
  <c r="BP356" i="71" s="1"/>
  <c r="BP314" i="1"/>
  <c r="BP314" i="71" s="1"/>
  <c r="BP312" i="1"/>
  <c r="BP312" i="71" s="1"/>
  <c r="BP330" i="1"/>
  <c r="BP330" i="71" s="1"/>
  <c r="BP351" i="1"/>
  <c r="BP351" i="71" s="1"/>
  <c r="BP308" i="1"/>
  <c r="BP308" i="71" s="1"/>
  <c r="BP313" i="1"/>
  <c r="BP313" i="71" s="1"/>
  <c r="BP367" i="1"/>
  <c r="BP367" i="71" s="1"/>
  <c r="BP302" i="1"/>
  <c r="BP302" i="71" s="1"/>
  <c r="BP344" i="1"/>
  <c r="BP344" i="71" s="1"/>
  <c r="BP118" i="1"/>
  <c r="BP357" i="1"/>
  <c r="BP357" i="71" s="1"/>
  <c r="BP269" i="1"/>
  <c r="BP269" i="71" s="1"/>
  <c r="BP368" i="1"/>
  <c r="BP368" i="71" s="1"/>
  <c r="BP317" i="1"/>
  <c r="BP317" i="71" s="1"/>
  <c r="BP370" i="1"/>
  <c r="BP370" i="71" s="1"/>
  <c r="BP360" i="1"/>
  <c r="BP360" i="71" s="1"/>
  <c r="BP354" i="1"/>
  <c r="BP354" i="71" s="1"/>
  <c r="BP352" i="1"/>
  <c r="BP352" i="71" s="1"/>
  <c r="BP270" i="1"/>
  <c r="BP324" i="1"/>
  <c r="BP324" i="71" s="1"/>
  <c r="BP346" i="1"/>
  <c r="BP346" i="71" s="1"/>
  <c r="BP214" i="1"/>
  <c r="BP214" i="71" s="1"/>
  <c r="BP325" i="1"/>
  <c r="BP325" i="71" s="1"/>
  <c r="BP338" i="1"/>
  <c r="BP336" i="1"/>
  <c r="BP336" i="71" s="1"/>
  <c r="BP268" i="1"/>
  <c r="BP268" i="71" s="1"/>
  <c r="BP364" i="1"/>
  <c r="BP364" i="71" s="1"/>
  <c r="BP322" i="1"/>
  <c r="BP322" i="71" s="1"/>
  <c r="BP320" i="1"/>
  <c r="BP320" i="71" s="1"/>
  <c r="BP362" i="1"/>
  <c r="BP362" i="71" s="1"/>
  <c r="BP276" i="1"/>
  <c r="BP276" i="71" s="1"/>
  <c r="BP200" i="1"/>
  <c r="BP200" i="71" s="1"/>
  <c r="BP144" i="1"/>
  <c r="BP144" i="71" s="1"/>
  <c r="BP309" i="1"/>
  <c r="BP309" i="71" s="1"/>
  <c r="BP209" i="1"/>
  <c r="BP209" i="71" s="1"/>
  <c r="BP298" i="1"/>
  <c r="BP298" i="71" s="1"/>
  <c r="BP307" i="1"/>
  <c r="BP307" i="71" s="1"/>
  <c r="BP335" i="1"/>
  <c r="BP335" i="71" s="1"/>
  <c r="BP315" i="1"/>
  <c r="BP315" i="71" s="1"/>
  <c r="BP296" i="1"/>
  <c r="BP296" i="71" s="1"/>
  <c r="BP290" i="1"/>
  <c r="BP290" i="71" s="1"/>
  <c r="BP264" i="1"/>
  <c r="BP348" i="1"/>
  <c r="BP348" i="71" s="1"/>
  <c r="BP316" i="1"/>
  <c r="BP316" i="71" s="1"/>
  <c r="BP274" i="1"/>
  <c r="BP266" i="1"/>
  <c r="AK351" i="62"/>
  <c r="BN371" i="71"/>
  <c r="BN5" i="71" s="1"/>
  <c r="AE279" i="1"/>
  <c r="AN279" i="1" s="1" a="1"/>
  <c r="AN279" i="1" s="1"/>
  <c r="AI279" i="1" s="1"/>
  <c r="AI279" i="71" s="1"/>
  <c r="AH279" i="71" s="1"/>
  <c r="AD279" i="1"/>
  <c r="AM279" i="1" s="1"/>
  <c r="AO279" i="1"/>
  <c r="AE77" i="1"/>
  <c r="AN77" i="1" s="1" a="1"/>
  <c r="AN77" i="1" s="1"/>
  <c r="AI77" i="1" s="1"/>
  <c r="AH77" i="1" s="1"/>
  <c r="AO77" i="1"/>
  <c r="AD77" i="1"/>
  <c r="AM77" i="1" s="1"/>
  <c r="AE41" i="1"/>
  <c r="AN41" i="1" s="1" a="1"/>
  <c r="AN41" i="1" s="1"/>
  <c r="AI41" i="1" s="1"/>
  <c r="AO41" i="1"/>
  <c r="AD41" i="1"/>
  <c r="AM41" i="1" s="1"/>
  <c r="AF69" i="1"/>
  <c r="AE97" i="1"/>
  <c r="AN97" i="1" s="1" a="1"/>
  <c r="AN97" i="1" s="1"/>
  <c r="AI97" i="1" s="1"/>
  <c r="AD97" i="1"/>
  <c r="AM97" i="1" s="1"/>
  <c r="AO97" i="1"/>
  <c r="AF190" i="1"/>
  <c r="AE125" i="1"/>
  <c r="AN125" i="1" s="1" a="1"/>
  <c r="AN125" i="1" s="1"/>
  <c r="AI125" i="1" s="1"/>
  <c r="AO125" i="1"/>
  <c r="AD125" i="1"/>
  <c r="AM125" i="1" s="1"/>
  <c r="AE108" i="1"/>
  <c r="AN108" i="1" s="1" a="1"/>
  <c r="AN108" i="1" s="1"/>
  <c r="AI108" i="1" s="1"/>
  <c r="AI108" i="71" s="1"/>
  <c r="AH108" i="71" s="1"/>
  <c r="AD108" i="1"/>
  <c r="AM108" i="1" s="1"/>
  <c r="AO108" i="1"/>
  <c r="AE76" i="1"/>
  <c r="AN76" i="1" s="1" a="1"/>
  <c r="AN76" i="1" s="1"/>
  <c r="AI76" i="1" s="1"/>
  <c r="AI76" i="71" s="1"/>
  <c r="AH76" i="71" s="1"/>
  <c r="AO76" i="1"/>
  <c r="AD76" i="1"/>
  <c r="AM76" i="1" s="1"/>
  <c r="AE44" i="1"/>
  <c r="AN44" i="1" s="1" a="1"/>
  <c r="AN44" i="1" s="1"/>
  <c r="AI44" i="1" s="1"/>
  <c r="AI44" i="71" s="1"/>
  <c r="AO44" i="1"/>
  <c r="AD44" i="1"/>
  <c r="AM44" i="1" s="1"/>
  <c r="AE124" i="1"/>
  <c r="AN124" i="1" s="1" a="1"/>
  <c r="AN124" i="1" s="1"/>
  <c r="AI124" i="1" s="1"/>
  <c r="AD124" i="1"/>
  <c r="AM124" i="1" s="1"/>
  <c r="AO124" i="1"/>
  <c r="AE43" i="1"/>
  <c r="AN43" i="1" s="1" a="1"/>
  <c r="AN43" i="1" s="1"/>
  <c r="AI43" i="1" s="1"/>
  <c r="AH43" i="1" s="1"/>
  <c r="AO43" i="1"/>
  <c r="AD43" i="1"/>
  <c r="AM43" i="1" s="1"/>
  <c r="AF179" i="1"/>
  <c r="AE147" i="1"/>
  <c r="AN147" i="1" s="1" a="1"/>
  <c r="AN147" i="1" s="1"/>
  <c r="AI147" i="1" s="1"/>
  <c r="AH147" i="1" s="1"/>
  <c r="AD147" i="1"/>
  <c r="AM147" i="1" s="1"/>
  <c r="AO147" i="1"/>
  <c r="AF224" i="1"/>
  <c r="AE114" i="1"/>
  <c r="AN114" i="1" s="1" a="1"/>
  <c r="AN114" i="1" s="1"/>
  <c r="AI114" i="1" s="1"/>
  <c r="G93" i="75" s="1"/>
  <c r="AK114" i="1" s="1"/>
  <c r="AD114" i="1"/>
  <c r="AM114" i="1" s="1"/>
  <c r="AO114" i="1"/>
  <c r="AE82" i="1"/>
  <c r="AN82" i="1" s="1" a="1"/>
  <c r="AN82" i="1" s="1"/>
  <c r="AI82" i="1" s="1"/>
  <c r="AH82" i="1" s="1"/>
  <c r="AO82" i="1"/>
  <c r="AD82" i="1"/>
  <c r="AM82" i="1" s="1"/>
  <c r="AF50" i="1"/>
  <c r="AF134" i="1"/>
  <c r="AE251" i="1"/>
  <c r="AN251" i="1" s="1" a="1"/>
  <c r="AN251" i="1" s="1"/>
  <c r="AI251" i="1" s="1"/>
  <c r="G230" i="75" s="1"/>
  <c r="AK251" i="1" s="1"/>
  <c r="AO251" i="1"/>
  <c r="AD251" i="1"/>
  <c r="AM251" i="1" s="1"/>
  <c r="AE113" i="1"/>
  <c r="AN113" i="1" s="1" a="1"/>
  <c r="AN113" i="1" s="1"/>
  <c r="AI113" i="1" s="1"/>
  <c r="G92" i="75" s="1"/>
  <c r="AK113" i="1" s="1"/>
  <c r="AO113" i="1"/>
  <c r="AD113" i="1"/>
  <c r="AM113" i="1" s="1"/>
  <c r="AE45" i="1"/>
  <c r="AN45" i="1" s="1" a="1"/>
  <c r="AN45" i="1" s="1"/>
  <c r="AI45" i="1" s="1"/>
  <c r="AH45" i="1" s="1"/>
  <c r="AO45" i="1"/>
  <c r="AD45" i="1"/>
  <c r="AM45" i="1" s="1"/>
  <c r="AE37" i="1"/>
  <c r="AN37" i="1" s="1" a="1"/>
  <c r="AN37" i="1" s="1"/>
  <c r="AI37" i="1" s="1"/>
  <c r="AD37" i="1"/>
  <c r="AM37" i="1" s="1"/>
  <c r="AE65" i="1"/>
  <c r="AN65" i="1" s="1" a="1"/>
  <c r="AN65" i="1" s="1"/>
  <c r="AI65" i="1" s="1"/>
  <c r="G44" i="75" s="1"/>
  <c r="AK65" i="1" s="1"/>
  <c r="AO65" i="1"/>
  <c r="AD65" i="1"/>
  <c r="AM65" i="1" s="1"/>
  <c r="AF93" i="1"/>
  <c r="AE185" i="1"/>
  <c r="AN185" i="1" s="1" a="1"/>
  <c r="AN185" i="1" s="1"/>
  <c r="AI185" i="1" s="1"/>
  <c r="AH185" i="1" s="1"/>
  <c r="AO185" i="1"/>
  <c r="AD185" i="1"/>
  <c r="AM185" i="1" s="1"/>
  <c r="AE121" i="1"/>
  <c r="AN121" i="1" s="1" a="1"/>
  <c r="AN121" i="1" s="1"/>
  <c r="AI121" i="1" s="1"/>
  <c r="AI121" i="71" s="1"/>
  <c r="AH121" i="71" s="1"/>
  <c r="AO121" i="1"/>
  <c r="AD121" i="1"/>
  <c r="AM121" i="1" s="1"/>
  <c r="AE278" i="1"/>
  <c r="AN278" i="1" s="1" a="1"/>
  <c r="AN278" i="1" s="1"/>
  <c r="AI278" i="1" s="1"/>
  <c r="AD278" i="1"/>
  <c r="AM278" i="1" s="1"/>
  <c r="AO278" i="1"/>
  <c r="AE104" i="1"/>
  <c r="AN104" i="1" s="1" a="1"/>
  <c r="AN104" i="1" s="1"/>
  <c r="AI104" i="1" s="1"/>
  <c r="G83" i="75" s="1"/>
  <c r="AK104" i="1" s="1"/>
  <c r="AD104" i="1"/>
  <c r="AM104" i="1" s="1"/>
  <c r="AE72" i="1"/>
  <c r="AN72" i="1" s="1" a="1"/>
  <c r="AN72" i="1" s="1"/>
  <c r="AI72" i="1" s="1"/>
  <c r="AI72" i="71" s="1"/>
  <c r="AH72" i="71" s="1"/>
  <c r="AO72" i="1"/>
  <c r="AD72" i="1"/>
  <c r="AM72" i="1" s="1"/>
  <c r="AE40" i="1"/>
  <c r="AN40" i="1" s="1" a="1"/>
  <c r="AN40" i="1" s="1"/>
  <c r="AI40" i="1" s="1"/>
  <c r="AO40" i="1"/>
  <c r="AD40" i="1"/>
  <c r="AM40" i="1" s="1"/>
  <c r="AE184" i="1"/>
  <c r="AN184" i="1" s="1" a="1"/>
  <c r="AN184" i="1" s="1"/>
  <c r="AI184" i="1" s="1"/>
  <c r="AI184" i="71" s="1"/>
  <c r="AH184" i="71" s="1"/>
  <c r="AO184" i="1"/>
  <c r="AD184" i="1"/>
  <c r="AM184" i="1" s="1"/>
  <c r="AE103" i="1"/>
  <c r="AN103" i="1" s="1" a="1"/>
  <c r="AN103" i="1" s="1"/>
  <c r="AI103" i="1" s="1"/>
  <c r="AH103" i="1" s="1"/>
  <c r="AO103" i="1"/>
  <c r="AF71" i="1"/>
  <c r="AE39" i="1"/>
  <c r="AN39" i="1" s="1" a="1"/>
  <c r="AN39" i="1" s="1"/>
  <c r="AI39" i="1" s="1"/>
  <c r="AI39" i="71" s="1"/>
  <c r="AO39" i="1"/>
  <c r="AD39" i="1"/>
  <c r="AM39" i="1" s="1"/>
  <c r="AE220" i="1"/>
  <c r="AN220" i="1" s="1" a="1"/>
  <c r="AN220" i="1" s="1"/>
  <c r="AI220" i="1" s="1"/>
  <c r="AO220" i="1"/>
  <c r="AD220" i="1"/>
  <c r="AM220" i="1" s="1"/>
  <c r="AF46" i="1"/>
  <c r="AF219" i="1"/>
  <c r="AE81" i="1"/>
  <c r="AN81" i="1" s="1" a="1"/>
  <c r="AN81" i="1" s="1"/>
  <c r="AI81" i="1" s="1"/>
  <c r="AH81" i="1" s="1"/>
  <c r="AO81" i="1"/>
  <c r="AD81" i="1"/>
  <c r="AM81" i="1" s="1"/>
  <c r="AE33" i="1"/>
  <c r="AN33" i="1" s="1" a="1"/>
  <c r="AN33" i="1" s="1"/>
  <c r="AI33" i="1" s="1"/>
  <c r="AO33" i="1"/>
  <c r="AD33" i="1"/>
  <c r="AM33" i="1" s="1"/>
  <c r="AE61" i="1"/>
  <c r="AN61" i="1" s="1" a="1"/>
  <c r="AN61" i="1" s="1"/>
  <c r="AI61" i="1" s="1"/>
  <c r="AI61" i="71" s="1"/>
  <c r="AH61" i="71" s="1"/>
  <c r="AO61" i="1"/>
  <c r="AD61" i="1"/>
  <c r="AM61" i="1" s="1"/>
  <c r="AE149" i="1"/>
  <c r="AN149" i="1" s="1" a="1"/>
  <c r="AN149" i="1" s="1"/>
  <c r="AI149" i="1" s="1"/>
  <c r="AH149" i="1" s="1"/>
  <c r="AO149" i="1"/>
  <c r="AD149" i="1"/>
  <c r="AM149" i="1" s="1"/>
  <c r="AE242" i="1"/>
  <c r="AN242" i="1" s="1" a="1"/>
  <c r="AN242" i="1" s="1"/>
  <c r="AI242" i="1" s="1"/>
  <c r="AI242" i="71" s="1"/>
  <c r="AO242" i="1"/>
  <c r="AD242" i="1"/>
  <c r="AM242" i="1" s="1"/>
  <c r="AE100" i="1"/>
  <c r="AN100" i="1" s="1" a="1"/>
  <c r="AN100" i="1" s="1"/>
  <c r="AI100" i="1" s="1"/>
  <c r="AD100" i="1"/>
  <c r="AM100" i="1" s="1"/>
  <c r="AO100" i="1"/>
  <c r="AE68" i="1"/>
  <c r="AN68" i="1" s="1" a="1"/>
  <c r="AN68" i="1" s="1"/>
  <c r="AI68" i="1" s="1"/>
  <c r="AI68" i="71" s="1"/>
  <c r="AH68" i="71" s="1"/>
  <c r="AD68" i="1"/>
  <c r="AM68" i="1" s="1"/>
  <c r="AO68" i="1"/>
  <c r="AE36" i="1"/>
  <c r="AN36" i="1" s="1" a="1"/>
  <c r="AN36" i="1" s="1"/>
  <c r="AI36" i="1" s="1"/>
  <c r="AI36" i="71" s="1"/>
  <c r="AH36" i="71" s="1"/>
  <c r="AD36" i="1"/>
  <c r="AM36" i="1" s="1"/>
  <c r="AO36" i="1"/>
  <c r="AE148" i="1"/>
  <c r="AN148" i="1" s="1" a="1"/>
  <c r="AN148" i="1" s="1"/>
  <c r="AI148" i="1" s="1"/>
  <c r="AH148" i="1" s="1"/>
  <c r="AO148" i="1"/>
  <c r="AD148" i="1"/>
  <c r="AM148" i="1" s="1"/>
  <c r="AF273" i="1"/>
  <c r="AE241" i="1"/>
  <c r="AN241" i="1" s="1" a="1"/>
  <c r="AN241" i="1" s="1"/>
  <c r="AI241" i="1" s="1"/>
  <c r="AI241" i="71" s="1"/>
  <c r="AO241" i="1"/>
  <c r="AD241" i="1"/>
  <c r="AM241" i="1" s="1"/>
  <c r="AE99" i="1"/>
  <c r="AN99" i="1" s="1" a="1"/>
  <c r="AN99" i="1" s="1"/>
  <c r="AI99" i="1" s="1"/>
  <c r="AO99" i="1"/>
  <c r="AD99" i="1"/>
  <c r="AM99" i="1" s="1"/>
  <c r="AF67" i="1"/>
  <c r="AE171" i="1"/>
  <c r="AN171" i="1" s="1" a="1"/>
  <c r="AN171" i="1" s="1"/>
  <c r="AI171" i="1" s="1"/>
  <c r="AD171" i="1"/>
  <c r="AM171" i="1" s="1"/>
  <c r="AO171" i="1"/>
  <c r="AE139" i="1"/>
  <c r="AN139" i="1" s="1" a="1"/>
  <c r="AN139" i="1" s="1"/>
  <c r="AI139" i="1" s="1"/>
  <c r="G118" i="75" s="1"/>
  <c r="AK139" i="1" s="1"/>
  <c r="AD139" i="1"/>
  <c r="AM139" i="1" s="1"/>
  <c r="AO139" i="1"/>
  <c r="AE248" i="1"/>
  <c r="AN248" i="1" s="1" a="1"/>
  <c r="AN248" i="1" s="1"/>
  <c r="AI248" i="1" s="1"/>
  <c r="G227" i="75" s="1"/>
  <c r="AK248" i="1" s="1"/>
  <c r="AD248" i="1"/>
  <c r="AM248" i="1" s="1"/>
  <c r="AO248" i="1"/>
  <c r="AE74" i="1"/>
  <c r="AN74" i="1" s="1" a="1"/>
  <c r="AN74" i="1" s="1"/>
  <c r="AI74" i="1" s="1"/>
  <c r="AH74" i="1" s="1"/>
  <c r="AO74" i="1"/>
  <c r="AD74" i="1"/>
  <c r="AM74" i="1" s="1"/>
  <c r="AF42" i="1"/>
  <c r="AF117" i="1"/>
  <c r="AF49" i="1"/>
  <c r="AE29" i="1"/>
  <c r="AN29" i="1" s="1" a="1"/>
  <c r="AN29" i="1" s="1"/>
  <c r="AI29" i="1" s="1"/>
  <c r="AH29" i="1" s="1"/>
  <c r="AO29" i="1"/>
  <c r="AD29" i="1"/>
  <c r="AM29" i="1" s="1"/>
  <c r="AE197" i="1"/>
  <c r="AN197" i="1" s="1" a="1"/>
  <c r="AN197" i="1" s="1"/>
  <c r="AI197" i="1" s="1"/>
  <c r="G176" i="75" s="1"/>
  <c r="AK197" i="1" s="1"/>
  <c r="AO197" i="1"/>
  <c r="AD197" i="1"/>
  <c r="AM197" i="1" s="1"/>
  <c r="AE96" i="1"/>
  <c r="AN96" i="1" s="1" a="1"/>
  <c r="AN96" i="1" s="1"/>
  <c r="AI96" i="1" s="1"/>
  <c r="AH96" i="1" s="1"/>
  <c r="AD96" i="1"/>
  <c r="AM96" i="1" s="1"/>
  <c r="AO96" i="1"/>
  <c r="AE64" i="1"/>
  <c r="AN64" i="1" s="1" a="1"/>
  <c r="AN64" i="1" s="1"/>
  <c r="AI64" i="1" s="1"/>
  <c r="AO64" i="1"/>
  <c r="AD64" i="1"/>
  <c r="AM64" i="1" s="1"/>
  <c r="AE176" i="1"/>
  <c r="AN176" i="1" s="1" a="1"/>
  <c r="AN176" i="1" s="1"/>
  <c r="AI176" i="1" s="1"/>
  <c r="AH176" i="1" s="1"/>
  <c r="AO176" i="1"/>
  <c r="AD176" i="1"/>
  <c r="AM176" i="1" s="1"/>
  <c r="AE269" i="1"/>
  <c r="AN269" i="1" s="1" a="1"/>
  <c r="AN269" i="1" s="1"/>
  <c r="AI269" i="1" s="1"/>
  <c r="G248" i="75" s="1"/>
  <c r="AK269" i="1" s="1"/>
  <c r="AD269" i="1"/>
  <c r="AM269" i="1" s="1"/>
  <c r="AO269" i="1"/>
  <c r="AE237" i="1"/>
  <c r="AN237" i="1" s="1" a="1"/>
  <c r="AN237" i="1" s="1"/>
  <c r="AI237" i="1" s="1"/>
  <c r="AH237" i="1" s="1"/>
  <c r="AD237" i="1"/>
  <c r="AM237" i="1" s="1"/>
  <c r="AO237" i="1"/>
  <c r="AE63" i="1"/>
  <c r="AN63" i="1" s="1" a="1"/>
  <c r="AN63" i="1" s="1"/>
  <c r="AI63" i="1" s="1"/>
  <c r="AD63" i="1"/>
  <c r="AM63" i="1" s="1"/>
  <c r="AO63" i="1"/>
  <c r="AE31" i="1"/>
  <c r="AN31" i="1" s="1" a="1"/>
  <c r="AN31" i="1" s="1"/>
  <c r="AI31" i="1" s="1"/>
  <c r="AI31" i="71" s="1"/>
  <c r="AO31" i="1"/>
  <c r="AD31" i="1"/>
  <c r="AM31" i="1" s="1"/>
  <c r="AE135" i="1"/>
  <c r="AN135" i="1" s="1" a="1"/>
  <c r="AN135" i="1" s="1"/>
  <c r="AI135" i="1" s="1"/>
  <c r="G114" i="75" s="1"/>
  <c r="AK135" i="1" s="1"/>
  <c r="AO135" i="1"/>
  <c r="AD135" i="1"/>
  <c r="AM135" i="1" s="1"/>
  <c r="AE244" i="1"/>
  <c r="AN244" i="1" s="1" a="1"/>
  <c r="AN244" i="1" s="1"/>
  <c r="AI244" i="1" s="1"/>
  <c r="AH244" i="1" s="1"/>
  <c r="AO244" i="1"/>
  <c r="AD244" i="1"/>
  <c r="AM244" i="1" s="1"/>
  <c r="AE203" i="1"/>
  <c r="AN203" i="1" s="1" a="1"/>
  <c r="AN203" i="1" s="1"/>
  <c r="AI203" i="1" s="1"/>
  <c r="AH203" i="1" s="1"/>
  <c r="AO203" i="1"/>
  <c r="AD203" i="1"/>
  <c r="AM203" i="1" s="1"/>
  <c r="AE70" i="1"/>
  <c r="AN70" i="1" s="1" a="1"/>
  <c r="AN70" i="1" s="1"/>
  <c r="AI70" i="1" s="1"/>
  <c r="AI70" i="71" s="1"/>
  <c r="AH70" i="71" s="1"/>
  <c r="AD70" i="1"/>
  <c r="AM70" i="1" s="1"/>
  <c r="AO70" i="1"/>
  <c r="AE38" i="1"/>
  <c r="AN38" i="1" s="1" a="1"/>
  <c r="AN38" i="1" s="1"/>
  <c r="AI38" i="1" s="1"/>
  <c r="AH38" i="1" s="1"/>
  <c r="AD38" i="1"/>
  <c r="AM38" i="1" s="1"/>
  <c r="AO38" i="1"/>
  <c r="AE122" i="1"/>
  <c r="AN122" i="1" s="1" a="1"/>
  <c r="AN122" i="1" s="1"/>
  <c r="AI122" i="1" s="1"/>
  <c r="AI122" i="71" s="1"/>
  <c r="AH122" i="71" s="1"/>
  <c r="AO122" i="1"/>
  <c r="AD122" i="1"/>
  <c r="AM122" i="1" s="1"/>
  <c r="AE263" i="1"/>
  <c r="AN263" i="1" s="1" a="1"/>
  <c r="AN263" i="1" s="1"/>
  <c r="AI263" i="1" s="1"/>
  <c r="AD263" i="1"/>
  <c r="AM263" i="1" s="1"/>
  <c r="AO263" i="1"/>
  <c r="AE266" i="1"/>
  <c r="AN266" i="1" s="1" a="1"/>
  <c r="AN266" i="1" s="1"/>
  <c r="AI266" i="1" s="1"/>
  <c r="AI266" i="71" s="1"/>
  <c r="AH266" i="71" s="1"/>
  <c r="AO266" i="1"/>
  <c r="AD266" i="1"/>
  <c r="AM266" i="1" s="1"/>
  <c r="AE92" i="1"/>
  <c r="AN92" i="1" s="1" a="1"/>
  <c r="AN92" i="1" s="1"/>
  <c r="AI92" i="1" s="1"/>
  <c r="G71" i="75" s="1"/>
  <c r="AK92" i="1" s="1"/>
  <c r="AO92" i="1"/>
  <c r="AD92" i="1"/>
  <c r="AM92" i="1" s="1"/>
  <c r="AE28" i="1"/>
  <c r="AN28" i="1" s="1" a="1"/>
  <c r="AN28" i="1" s="1"/>
  <c r="AI28" i="1" s="1"/>
  <c r="AI28" i="71" s="1"/>
  <c r="AO28" i="1"/>
  <c r="AD28" i="1"/>
  <c r="AM28" i="1" s="1"/>
  <c r="AE172" i="1"/>
  <c r="AN172" i="1" s="1" a="1"/>
  <c r="AN172" i="1" s="1"/>
  <c r="AI172" i="1" s="1"/>
  <c r="AO172" i="1"/>
  <c r="AD172" i="1"/>
  <c r="AM172" i="1" s="1"/>
  <c r="AE140" i="1"/>
  <c r="AN140" i="1" s="1" a="1"/>
  <c r="AN140" i="1" s="1"/>
  <c r="AI140" i="1" s="1"/>
  <c r="G119" i="75" s="1"/>
  <c r="AK140" i="1" s="1"/>
  <c r="AD140" i="1"/>
  <c r="AM140" i="1" s="1"/>
  <c r="AO140" i="1"/>
  <c r="AF265" i="1"/>
  <c r="AE192" i="1"/>
  <c r="AN192" i="1" s="1" a="1"/>
  <c r="AN192" i="1" s="1"/>
  <c r="AI192" i="1" s="1"/>
  <c r="AH192" i="1" s="1"/>
  <c r="AO192" i="1"/>
  <c r="AD192" i="1"/>
  <c r="AM192" i="1" s="1"/>
  <c r="AE91" i="1"/>
  <c r="AN91" i="1" s="1" a="1"/>
  <c r="AN91" i="1" s="1"/>
  <c r="AI91" i="1" s="1"/>
  <c r="AI91" i="71" s="1"/>
  <c r="AH91" i="71" s="1"/>
  <c r="AO91" i="1"/>
  <c r="AD91" i="1"/>
  <c r="AM91" i="1" s="1"/>
  <c r="AE59" i="1"/>
  <c r="AN59" i="1" s="1" a="1"/>
  <c r="AN59" i="1" s="1"/>
  <c r="AI59" i="1" s="1"/>
  <c r="AH59" i="1" s="1"/>
  <c r="AD59" i="1"/>
  <c r="AM59" i="1" s="1"/>
  <c r="AO59" i="1"/>
  <c r="AF27" i="1"/>
  <c r="AE131" i="1"/>
  <c r="AN131" i="1" s="1" a="1"/>
  <c r="AN131" i="1" s="1"/>
  <c r="AI131" i="1" s="1"/>
  <c r="G110" i="75" s="1"/>
  <c r="AK131" i="1" s="1"/>
  <c r="AO131" i="1"/>
  <c r="AD131" i="1"/>
  <c r="AM131" i="1" s="1"/>
  <c r="AF272" i="1"/>
  <c r="AE240" i="1"/>
  <c r="AN240" i="1" s="1" a="1"/>
  <c r="AN240" i="1" s="1"/>
  <c r="AI240" i="1" s="1"/>
  <c r="AH240" i="1" s="1"/>
  <c r="AO240" i="1"/>
  <c r="AD240" i="1"/>
  <c r="AM240" i="1" s="1"/>
  <c r="AE98" i="1"/>
  <c r="AN98" i="1" s="1" a="1"/>
  <c r="AN98" i="1" s="1"/>
  <c r="AI98" i="1" s="1"/>
  <c r="AO98" i="1"/>
  <c r="AD98" i="1"/>
  <c r="AM98" i="1" s="1"/>
  <c r="AE66" i="1"/>
  <c r="AN66" i="1" s="1" a="1"/>
  <c r="AN66" i="1" s="1"/>
  <c r="AI66" i="1" s="1"/>
  <c r="AI66" i="71" s="1"/>
  <c r="AH66" i="71" s="1"/>
  <c r="AO66" i="1"/>
  <c r="AD66" i="1"/>
  <c r="AM66" i="1" s="1"/>
  <c r="AE34" i="1"/>
  <c r="AN34" i="1" s="1" a="1"/>
  <c r="AN34" i="1" s="1"/>
  <c r="AI34" i="1" s="1"/>
  <c r="AI34" i="71" s="1"/>
  <c r="AD34" i="1"/>
  <c r="AM34" i="1" s="1"/>
  <c r="AO34" i="1"/>
  <c r="AE287" i="1"/>
  <c r="AN287" i="1" s="1" a="1"/>
  <c r="AN287" i="1" s="1"/>
  <c r="AI287" i="1" s="1"/>
  <c r="AI287" i="71" s="1"/>
  <c r="AH287" i="71" s="1"/>
  <c r="AO287" i="1"/>
  <c r="AD287" i="1"/>
  <c r="AM287" i="1" s="1"/>
  <c r="AE169" i="1"/>
  <c r="AN169" i="1" s="1" a="1"/>
  <c r="AN169" i="1" s="1"/>
  <c r="AI169" i="1" s="1"/>
  <c r="AO169" i="1"/>
  <c r="AD169" i="1"/>
  <c r="AM169" i="1" s="1"/>
  <c r="AE137" i="1"/>
  <c r="AN137" i="1" s="1" a="1"/>
  <c r="AN137" i="1" s="1"/>
  <c r="AI137" i="1" s="1"/>
  <c r="AI137" i="71" s="1"/>
  <c r="AD137" i="1"/>
  <c r="AM137" i="1" s="1"/>
  <c r="AO137" i="1"/>
  <c r="AE262" i="1"/>
  <c r="AN262" i="1" s="1" a="1"/>
  <c r="AN262" i="1" s="1"/>
  <c r="AI262" i="1" s="1"/>
  <c r="AH262" i="1" s="1"/>
  <c r="AO262" i="1"/>
  <c r="AD262" i="1"/>
  <c r="AM262" i="1" s="1"/>
  <c r="AE56" i="1"/>
  <c r="AN56" i="1" s="1" a="1"/>
  <c r="AN56" i="1" s="1"/>
  <c r="AI56" i="1" s="1"/>
  <c r="AI56" i="71" s="1"/>
  <c r="AH56" i="71" s="1"/>
  <c r="AD56" i="1"/>
  <c r="AM56" i="1" s="1"/>
  <c r="AO56" i="1"/>
  <c r="AE168" i="1"/>
  <c r="AN168" i="1" s="1" a="1"/>
  <c r="AN168" i="1" s="1"/>
  <c r="AI168" i="1" s="1"/>
  <c r="AH168" i="1" s="1"/>
  <c r="AO168" i="1"/>
  <c r="AD168" i="1"/>
  <c r="AM168" i="1" s="1"/>
  <c r="AE136" i="1"/>
  <c r="AN136" i="1" s="1" a="1"/>
  <c r="AN136" i="1" s="1"/>
  <c r="AI136" i="1" s="1"/>
  <c r="AI136" i="71" s="1"/>
  <c r="AO136" i="1"/>
  <c r="AD136" i="1"/>
  <c r="AM136" i="1" s="1"/>
  <c r="AE87" i="1"/>
  <c r="AN87" i="1" s="1" a="1"/>
  <c r="AN87" i="1" s="1"/>
  <c r="AI87" i="1" s="1"/>
  <c r="G66" i="75" s="1"/>
  <c r="AK87" i="1" s="1"/>
  <c r="AD87" i="1"/>
  <c r="AM87" i="1" s="1"/>
  <c r="AO87" i="1"/>
  <c r="AE55" i="1"/>
  <c r="AN55" i="1" s="1" a="1"/>
  <c r="AN55" i="1" s="1"/>
  <c r="AI55" i="1" s="1"/>
  <c r="G34" i="75" s="1"/>
  <c r="AK55" i="1" s="1"/>
  <c r="AD55" i="1"/>
  <c r="AM55" i="1" s="1"/>
  <c r="AO55" i="1"/>
  <c r="AE127" i="1"/>
  <c r="AN127" i="1" s="1" a="1"/>
  <c r="AN127" i="1" s="1"/>
  <c r="AI127" i="1" s="1"/>
  <c r="AI127" i="71" s="1"/>
  <c r="AH127" i="71" s="1"/>
  <c r="AD127" i="1"/>
  <c r="AM127" i="1" s="1"/>
  <c r="AO127" i="1"/>
  <c r="AE268" i="1"/>
  <c r="AN268" i="1" s="1" a="1"/>
  <c r="AN268" i="1" s="1"/>
  <c r="AI268" i="1" s="1"/>
  <c r="G247" i="75" s="1"/>
  <c r="AK268" i="1" s="1"/>
  <c r="AD268" i="1"/>
  <c r="AM268" i="1" s="1"/>
  <c r="AO268" i="1"/>
  <c r="AE236" i="1"/>
  <c r="AN236" i="1" s="1" a="1"/>
  <c r="AN236" i="1" s="1"/>
  <c r="AI236" i="1" s="1"/>
  <c r="AH236" i="1" s="1"/>
  <c r="AD236" i="1"/>
  <c r="AM236" i="1" s="1"/>
  <c r="AO236" i="1"/>
  <c r="AE62" i="1"/>
  <c r="AN62" i="1" s="1" a="1"/>
  <c r="AN62" i="1" s="1"/>
  <c r="AI62" i="1" s="1"/>
  <c r="AI62" i="71" s="1"/>
  <c r="AH62" i="71" s="1"/>
  <c r="AD62" i="1"/>
  <c r="AM62" i="1" s="1"/>
  <c r="AO62" i="1"/>
  <c r="AE30" i="1"/>
  <c r="AN30" i="1" s="1" a="1"/>
  <c r="AN30" i="1" s="1"/>
  <c r="AI30" i="1" s="1"/>
  <c r="AI30" i="71" s="1"/>
  <c r="AH30" i="71" s="1"/>
  <c r="AO30" i="1"/>
  <c r="AD30" i="1"/>
  <c r="AM30" i="1" s="1"/>
  <c r="AE146" i="1"/>
  <c r="AN146" i="1" s="1" a="1"/>
  <c r="AN146" i="1" s="1"/>
  <c r="AI146" i="1" s="1"/>
  <c r="AI146" i="71" s="1"/>
  <c r="AH146" i="71" s="1"/>
  <c r="AO146" i="1"/>
  <c r="AD146" i="1"/>
  <c r="AM146" i="1" s="1"/>
  <c r="AO104" i="1"/>
  <c r="AE57" i="1"/>
  <c r="AN57" i="1" s="1" a="1"/>
  <c r="AN57" i="1" s="1"/>
  <c r="AI57" i="1" s="1"/>
  <c r="AH57" i="1" s="1"/>
  <c r="AO57" i="1"/>
  <c r="AD57" i="1"/>
  <c r="AM57" i="1" s="1"/>
  <c r="AE105" i="1"/>
  <c r="AN105" i="1" s="1" a="1"/>
  <c r="AN105" i="1" s="1"/>
  <c r="AI105" i="1" s="1"/>
  <c r="AH105" i="1" s="1"/>
  <c r="AD105" i="1"/>
  <c r="AM105" i="1" s="1"/>
  <c r="AO105" i="1"/>
  <c r="AE198" i="1"/>
  <c r="AN198" i="1" s="1" a="1"/>
  <c r="AN198" i="1" s="1"/>
  <c r="AI198" i="1" s="1"/>
  <c r="AH198" i="1" s="1"/>
  <c r="AO198" i="1"/>
  <c r="AD198" i="1"/>
  <c r="AM198" i="1" s="1"/>
  <c r="AE133" i="1"/>
  <c r="AN133" i="1" s="1" a="1"/>
  <c r="AN133" i="1" s="1"/>
  <c r="AI133" i="1" s="1"/>
  <c r="AI133" i="71" s="1"/>
  <c r="AH133" i="71" s="1"/>
  <c r="AO133" i="1"/>
  <c r="AD133" i="1"/>
  <c r="AM133" i="1" s="1"/>
  <c r="AE116" i="1"/>
  <c r="AN116" i="1" s="1" a="1"/>
  <c r="AN116" i="1" s="1"/>
  <c r="AI116" i="1" s="1"/>
  <c r="AH116" i="1" s="1"/>
  <c r="AD116" i="1"/>
  <c r="AM116" i="1" s="1"/>
  <c r="AO116" i="1"/>
  <c r="AE84" i="1"/>
  <c r="AN84" i="1" s="1" a="1"/>
  <c r="AN84" i="1" s="1"/>
  <c r="AI84" i="1" s="1"/>
  <c r="AI84" i="71" s="1"/>
  <c r="AH84" i="71" s="1"/>
  <c r="AO84" i="1"/>
  <c r="AD84" i="1"/>
  <c r="AM84" i="1" s="1"/>
  <c r="AE52" i="1"/>
  <c r="AN52" i="1" s="1" a="1"/>
  <c r="AN52" i="1" s="1"/>
  <c r="AI52" i="1" s="1"/>
  <c r="AI52" i="71" s="1"/>
  <c r="AD52" i="1"/>
  <c r="AM52" i="1" s="1"/>
  <c r="AO52" i="1"/>
  <c r="AF132" i="1"/>
  <c r="AF257" i="1"/>
  <c r="AE115" i="1"/>
  <c r="AN115" i="1" s="1" a="1"/>
  <c r="AN115" i="1" s="1"/>
  <c r="AI115" i="1" s="1"/>
  <c r="G94" i="75" s="1"/>
  <c r="AK115" i="1" s="1"/>
  <c r="AO115" i="1"/>
  <c r="AD115" i="1"/>
  <c r="AM115" i="1" s="1"/>
  <c r="AE83" i="1"/>
  <c r="AN83" i="1" s="1" a="1"/>
  <c r="AN83" i="1" s="1"/>
  <c r="AI83" i="1" s="1"/>
  <c r="AI83" i="71" s="1"/>
  <c r="AH83" i="71" s="1"/>
  <c r="AD83" i="1"/>
  <c r="AM83" i="1" s="1"/>
  <c r="AO83" i="1"/>
  <c r="AE208" i="1"/>
  <c r="AN208" i="1" s="1" a="1"/>
  <c r="AN208" i="1" s="1"/>
  <c r="AI208" i="1" s="1"/>
  <c r="AD208" i="1"/>
  <c r="AM208" i="1" s="1"/>
  <c r="AO208" i="1"/>
  <c r="AE123" i="1"/>
  <c r="AN123" i="1" s="1" a="1"/>
  <c r="AN123" i="1" s="1"/>
  <c r="AI123" i="1" s="1"/>
  <c r="AH123" i="1" s="1"/>
  <c r="AD123" i="1"/>
  <c r="AM123" i="1" s="1"/>
  <c r="AO123" i="1"/>
  <c r="AE264" i="1"/>
  <c r="AN264" i="1" s="1" a="1"/>
  <c r="AN264" i="1" s="1"/>
  <c r="AI264" i="1" s="1"/>
  <c r="AH264" i="1" s="1"/>
  <c r="AD264" i="1"/>
  <c r="AM264" i="1" s="1"/>
  <c r="AO264" i="1"/>
  <c r="AE191" i="1"/>
  <c r="AN191" i="1" s="1" a="1"/>
  <c r="AN191" i="1" s="1"/>
  <c r="AI191" i="1" s="1"/>
  <c r="AH191" i="1" s="1"/>
  <c r="AO191" i="1"/>
  <c r="AD191" i="1"/>
  <c r="AM191" i="1" s="1"/>
  <c r="AE58" i="1"/>
  <c r="AN58" i="1" s="1" a="1"/>
  <c r="AN58" i="1" s="1"/>
  <c r="AI58" i="1" s="1"/>
  <c r="AH58" i="1" s="1"/>
  <c r="AO58" i="1"/>
  <c r="AD58" i="1"/>
  <c r="AM58" i="1" s="1"/>
  <c r="AE174" i="1"/>
  <c r="AN174" i="1" s="1" a="1"/>
  <c r="AN174" i="1" s="1"/>
  <c r="AI174" i="1" s="1"/>
  <c r="AH174" i="1" s="1"/>
  <c r="AO174" i="1"/>
  <c r="AD174" i="1"/>
  <c r="AM174" i="1" s="1"/>
  <c r="AE142" i="1"/>
  <c r="AN142" i="1" s="1" a="1"/>
  <c r="AN142" i="1" s="1"/>
  <c r="AI142" i="1" s="1"/>
  <c r="AI142" i="71" s="1"/>
  <c r="AH142" i="71" s="1"/>
  <c r="AD142" i="1"/>
  <c r="AM142" i="1" s="1"/>
  <c r="AO142" i="1"/>
  <c r="AD103" i="1"/>
  <c r="AM103" i="1" s="1"/>
  <c r="AE73" i="1"/>
  <c r="AN73" i="1" s="1" a="1"/>
  <c r="AN73" i="1" s="1"/>
  <c r="AI73" i="1" s="1"/>
  <c r="AH73" i="1" s="1"/>
  <c r="AO73" i="1"/>
  <c r="AD73" i="1"/>
  <c r="AM73" i="1" s="1"/>
  <c r="AF101" i="1"/>
  <c r="AE223" i="1"/>
  <c r="AN223" i="1" s="1" a="1"/>
  <c r="AN223" i="1" s="1"/>
  <c r="AI223" i="1" s="1"/>
  <c r="G202" i="75" s="1"/>
  <c r="AK223" i="1" s="1"/>
  <c r="AD223" i="1"/>
  <c r="AM223" i="1" s="1"/>
  <c r="AO223" i="1"/>
  <c r="AE129" i="1"/>
  <c r="AN129" i="1" s="1" a="1"/>
  <c r="AN129" i="1" s="1"/>
  <c r="AI129" i="1" s="1"/>
  <c r="G108" i="75" s="1"/>
  <c r="AK129" i="1" s="1"/>
  <c r="AO129" i="1"/>
  <c r="AD129" i="1"/>
  <c r="AM129" i="1" s="1"/>
  <c r="AF286" i="1"/>
  <c r="AE112" i="1"/>
  <c r="AN112" i="1" s="1" a="1"/>
  <c r="AN112" i="1" s="1"/>
  <c r="AI112" i="1" s="1"/>
  <c r="G91" i="75" s="1"/>
  <c r="AK112" i="1" s="1"/>
  <c r="AD112" i="1"/>
  <c r="AM112" i="1" s="1"/>
  <c r="AO112" i="1"/>
  <c r="AE80" i="1"/>
  <c r="AN80" i="1" s="1" a="1"/>
  <c r="AN80" i="1" s="1"/>
  <c r="AI80" i="1" s="1"/>
  <c r="AI80" i="71" s="1"/>
  <c r="AH80" i="71" s="1"/>
  <c r="AD80" i="1"/>
  <c r="AM80" i="1" s="1"/>
  <c r="AO80" i="1"/>
  <c r="AE48" i="1"/>
  <c r="AN48" i="1" s="1" a="1"/>
  <c r="AN48" i="1" s="1"/>
  <c r="AI48" i="1" s="1"/>
  <c r="AH48" i="1" s="1"/>
  <c r="AO48" i="1"/>
  <c r="AD48" i="1"/>
  <c r="AM48" i="1" s="1"/>
  <c r="AE128" i="1"/>
  <c r="AN128" i="1" s="1" a="1"/>
  <c r="AN128" i="1" s="1"/>
  <c r="AI128" i="1" s="1"/>
  <c r="AI128" i="71" s="1"/>
  <c r="AO128" i="1"/>
  <c r="AD128" i="1"/>
  <c r="AM128" i="1" s="1"/>
  <c r="AE221" i="1"/>
  <c r="AN221" i="1" s="1" a="1"/>
  <c r="AN221" i="1" s="1"/>
  <c r="AI221" i="1" s="1"/>
  <c r="AH221" i="1" s="1"/>
  <c r="AO221" i="1"/>
  <c r="AD221" i="1"/>
  <c r="AM221" i="1" s="1"/>
  <c r="AE111" i="1"/>
  <c r="AN111" i="1" s="1" a="1"/>
  <c r="AN111" i="1" s="1"/>
  <c r="AI111" i="1" s="1"/>
  <c r="AI111" i="71" s="1"/>
  <c r="AH111" i="71" s="1"/>
  <c r="AD111" i="1"/>
  <c r="AM111" i="1" s="1"/>
  <c r="AO111" i="1"/>
  <c r="AE79" i="1"/>
  <c r="AN79" i="1" s="1" a="1"/>
  <c r="AN79" i="1" s="1"/>
  <c r="AI79" i="1" s="1"/>
  <c r="AI79" i="71" s="1"/>
  <c r="AH79" i="71" s="1"/>
  <c r="AO79" i="1"/>
  <c r="AD79" i="1"/>
  <c r="AM79" i="1" s="1"/>
  <c r="AE47" i="1"/>
  <c r="AN47" i="1" s="1" a="1"/>
  <c r="AN47" i="1" s="1"/>
  <c r="AI47" i="1" s="1"/>
  <c r="AH47" i="1" s="1"/>
  <c r="AD47" i="1"/>
  <c r="AM47" i="1" s="1"/>
  <c r="AO47" i="1"/>
  <c r="AE119" i="1"/>
  <c r="AN119" i="1" s="1" a="1"/>
  <c r="AN119" i="1" s="1"/>
  <c r="AI119" i="1" s="1"/>
  <c r="AH119" i="1" s="1"/>
  <c r="AO119" i="1"/>
  <c r="AD119" i="1"/>
  <c r="AM119" i="1" s="1"/>
  <c r="AE228" i="1"/>
  <c r="AN228" i="1" s="1" a="1"/>
  <c r="AN228" i="1" s="1"/>
  <c r="AI228" i="1" s="1"/>
  <c r="AH228" i="1" s="1"/>
  <c r="AO228" i="1"/>
  <c r="AD228" i="1"/>
  <c r="AM228" i="1" s="1"/>
  <c r="AE54" i="1"/>
  <c r="AN54" i="1" s="1" a="1"/>
  <c r="AN54" i="1" s="1"/>
  <c r="AI54" i="1" s="1"/>
  <c r="AI54" i="71" s="1"/>
  <c r="AH54" i="71" s="1"/>
  <c r="AO54" i="1"/>
  <c r="AD54" i="1"/>
  <c r="AM54" i="1" s="1"/>
  <c r="AF170" i="1"/>
  <c r="AO37" i="1"/>
  <c r="AH278" i="1"/>
  <c r="AI278" i="71"/>
  <c r="AH278" i="71" s="1"/>
  <c r="AI99" i="71"/>
  <c r="G78" i="75"/>
  <c r="AK99" i="1" s="1"/>
  <c r="AI263" i="71"/>
  <c r="G242" i="75"/>
  <c r="AK263" i="1" s="1"/>
  <c r="AI172" i="71"/>
  <c r="G151" i="75"/>
  <c r="AK172" i="1" s="1"/>
  <c r="AO265" i="1"/>
  <c r="AE265" i="1"/>
  <c r="AN265" i="1" s="1" a="1"/>
  <c r="AN265" i="1" s="1"/>
  <c r="AI265" i="1" s="1"/>
  <c r="AO27" i="1"/>
  <c r="AE27" i="1"/>
  <c r="AN27" i="1" s="1" a="1"/>
  <c r="AN27" i="1" s="1"/>
  <c r="AI27" i="1" s="1"/>
  <c r="AO272" i="1"/>
  <c r="AE272" i="1"/>
  <c r="AN272" i="1" s="1" a="1"/>
  <c r="AN272" i="1" s="1"/>
  <c r="AI272" i="1" s="1"/>
  <c r="AH98" i="1"/>
  <c r="AI98" i="71"/>
  <c r="AH98" i="71" s="1"/>
  <c r="AI169" i="71"/>
  <c r="G148" i="75"/>
  <c r="AK169" i="1" s="1"/>
  <c r="AI168" i="71"/>
  <c r="AH168" i="71" s="1"/>
  <c r="AH127" i="1"/>
  <c r="AO132" i="1"/>
  <c r="AE132" i="1"/>
  <c r="AN132" i="1" s="1" a="1"/>
  <c r="AN132" i="1" s="1"/>
  <c r="AI132" i="1" s="1"/>
  <c r="AO257" i="1"/>
  <c r="AE257" i="1"/>
  <c r="AN257" i="1" s="1" a="1"/>
  <c r="AN257" i="1" s="1"/>
  <c r="AI257" i="1" s="1"/>
  <c r="AH208" i="1"/>
  <c r="AI208" i="71"/>
  <c r="AH208" i="71" s="1"/>
  <c r="AO101" i="1"/>
  <c r="AE101" i="1"/>
  <c r="AN101" i="1" s="1" a="1"/>
  <c r="AN101" i="1" s="1"/>
  <c r="AI101" i="1" s="1"/>
  <c r="AO286" i="1"/>
  <c r="AE286" i="1"/>
  <c r="AN286" i="1" s="1" a="1"/>
  <c r="AN286" i="1" s="1"/>
  <c r="AI286" i="1" s="1"/>
  <c r="AO170" i="1"/>
  <c r="AE170" i="1"/>
  <c r="AN170" i="1" s="1" a="1"/>
  <c r="AN170" i="1" s="1"/>
  <c r="AI170" i="1" s="1"/>
  <c r="AH41" i="1"/>
  <c r="AI41" i="71"/>
  <c r="AH41" i="71" s="1"/>
  <c r="AO69" i="1"/>
  <c r="AE69" i="1"/>
  <c r="AN69" i="1" s="1" a="1"/>
  <c r="AN69" i="1" s="1"/>
  <c r="AI69" i="1" s="1"/>
  <c r="AH97" i="1"/>
  <c r="AI97" i="71"/>
  <c r="AH97" i="71" s="1"/>
  <c r="AO190" i="1"/>
  <c r="AE190" i="1"/>
  <c r="AN190" i="1" s="1" a="1"/>
  <c r="AN190" i="1" s="1"/>
  <c r="AI190" i="1" s="1"/>
  <c r="AH125" i="1"/>
  <c r="AI125" i="71"/>
  <c r="AH125" i="71" s="1"/>
  <c r="AI124" i="71"/>
  <c r="AH124" i="71" s="1"/>
  <c r="AH124" i="1"/>
  <c r="AO179" i="1"/>
  <c r="AE179" i="1"/>
  <c r="AN179" i="1" s="1" a="1"/>
  <c r="AN179" i="1" s="1"/>
  <c r="AI179" i="1" s="1"/>
  <c r="AO224" i="1"/>
  <c r="AE224" i="1"/>
  <c r="AN224" i="1" s="1" a="1"/>
  <c r="AN224" i="1" s="1"/>
  <c r="AI224" i="1" s="1"/>
  <c r="AO50" i="1"/>
  <c r="AE50" i="1"/>
  <c r="AN50" i="1" s="1" a="1"/>
  <c r="AN50" i="1" s="1"/>
  <c r="AI50" i="1" s="1"/>
  <c r="AO134" i="1"/>
  <c r="AE134" i="1"/>
  <c r="AN134" i="1" s="1" a="1"/>
  <c r="AN134" i="1" s="1"/>
  <c r="AI134" i="1" s="1"/>
  <c r="AI37" i="71"/>
  <c r="AH37" i="71" s="1"/>
  <c r="AH37" i="1"/>
  <c r="AO93" i="1"/>
  <c r="AE93" i="1"/>
  <c r="AN93" i="1" s="1" a="1"/>
  <c r="AN93" i="1" s="1"/>
  <c r="AI93" i="1" s="1"/>
  <c r="AI185" i="71"/>
  <c r="AH185" i="71" s="1"/>
  <c r="AH40" i="1"/>
  <c r="AI40" i="71"/>
  <c r="AH40" i="71" s="1"/>
  <c r="AO71" i="1"/>
  <c r="AE71" i="1"/>
  <c r="AN71" i="1" s="1" a="1"/>
  <c r="AN71" i="1" s="1"/>
  <c r="AI71" i="1" s="1"/>
  <c r="AH220" i="1"/>
  <c r="AI220" i="71"/>
  <c r="AH220" i="71" s="1"/>
  <c r="AO46" i="1"/>
  <c r="AE46" i="1"/>
  <c r="AN46" i="1" s="1" a="1"/>
  <c r="AN46" i="1" s="1"/>
  <c r="AI46" i="1" s="1"/>
  <c r="AO219" i="1"/>
  <c r="AE219" i="1"/>
  <c r="AN219" i="1" s="1" a="1"/>
  <c r="AN219" i="1" s="1"/>
  <c r="AI219" i="1" s="1"/>
  <c r="AI33" i="71"/>
  <c r="AH33" i="71" s="1"/>
  <c r="AH33" i="1"/>
  <c r="AI100" i="71"/>
  <c r="AH100" i="71" s="1"/>
  <c r="AH100" i="1"/>
  <c r="AO273" i="1"/>
  <c r="AE273" i="1"/>
  <c r="AN273" i="1" s="1" a="1"/>
  <c r="AN273" i="1" s="1"/>
  <c r="AI273" i="1" s="1"/>
  <c r="AO67" i="1"/>
  <c r="AE67" i="1"/>
  <c r="AN67" i="1" s="1" a="1"/>
  <c r="AN67" i="1" s="1"/>
  <c r="AI67" i="1" s="1"/>
  <c r="G150" i="75"/>
  <c r="AK171" i="1" s="1"/>
  <c r="AI171" i="71"/>
  <c r="AO42" i="1"/>
  <c r="AE42" i="1"/>
  <c r="AN42" i="1" s="1" a="1"/>
  <c r="AN42" i="1" s="1"/>
  <c r="AI42" i="1" s="1"/>
  <c r="AO117" i="1"/>
  <c r="AE117" i="1"/>
  <c r="AN117" i="1" s="1" a="1"/>
  <c r="AN117" i="1" s="1"/>
  <c r="AI117" i="1" s="1"/>
  <c r="AO49" i="1"/>
  <c r="AE49" i="1"/>
  <c r="AN49" i="1" s="1" a="1"/>
  <c r="AN49" i="1" s="1"/>
  <c r="AI49" i="1" s="1"/>
  <c r="AH64" i="1"/>
  <c r="AI64" i="71"/>
  <c r="AH64" i="71" s="1"/>
  <c r="AI269" i="71"/>
  <c r="AI63" i="71"/>
  <c r="AH63" i="71" s="1"/>
  <c r="AH63" i="1"/>
  <c r="AI203" i="71"/>
  <c r="AH203" i="71" s="1"/>
  <c r="AP212" i="72"/>
  <c r="AR212" i="72" s="1"/>
  <c r="AK253" i="62"/>
  <c r="AK318" i="62"/>
  <c r="AI49" i="73"/>
  <c r="BQ265" i="1"/>
  <c r="BQ265" i="71" s="1"/>
  <c r="BQ270" i="1"/>
  <c r="BQ270" i="71" s="1"/>
  <c r="BQ305" i="1"/>
  <c r="BQ305" i="71" s="1"/>
  <c r="BQ371" i="1"/>
  <c r="BQ371" i="71" s="1"/>
  <c r="BQ268" i="1"/>
  <c r="BQ268" i="71" s="1"/>
  <c r="BQ348" i="1"/>
  <c r="BQ348" i="71" s="1"/>
  <c r="BQ276" i="1"/>
  <c r="BQ276" i="71" s="1"/>
  <c r="BQ267" i="1"/>
  <c r="BQ267" i="71" s="1"/>
  <c r="BQ269" i="1"/>
  <c r="BQ269" i="71" s="1"/>
  <c r="BQ274" i="1"/>
  <c r="BQ274" i="71" s="1"/>
  <c r="BQ273" i="1"/>
  <c r="BQ273" i="71" s="1"/>
  <c r="BQ266" i="1"/>
  <c r="BQ266" i="71" s="1"/>
  <c r="BQ264" i="1"/>
  <c r="BQ264" i="71" s="1"/>
  <c r="BQ275" i="1"/>
  <c r="BQ275" i="71" s="1"/>
  <c r="BQ338" i="1"/>
  <c r="BQ338" i="71" s="1"/>
  <c r="BQ283" i="1"/>
  <c r="BQ283" i="71" s="1"/>
  <c r="AK244" i="62"/>
  <c r="AK244" i="72"/>
  <c r="AK246" i="62"/>
  <c r="AI51" i="73"/>
  <c r="AK351" i="72"/>
  <c r="AK250" i="62"/>
  <c r="AI45" i="73"/>
  <c r="AK250" i="72"/>
  <c r="AK254" i="62"/>
  <c r="AI46" i="73"/>
  <c r="AK254" i="72"/>
  <c r="AK255" i="62"/>
  <c r="AI47" i="73"/>
  <c r="BQ118" i="1"/>
  <c r="BQ118" i="71" s="1"/>
  <c r="BQ312" i="1"/>
  <c r="BQ312" i="71" s="1"/>
  <c r="BQ325" i="1"/>
  <c r="BQ325" i="71" s="1"/>
  <c r="BQ351" i="1"/>
  <c r="BQ351" i="71" s="1"/>
  <c r="BQ333" i="1"/>
  <c r="BQ333" i="71" s="1"/>
  <c r="BQ376" i="1"/>
  <c r="BQ376" i="71" s="1"/>
  <c r="BQ349" i="1"/>
  <c r="BQ349" i="71" s="1"/>
  <c r="BQ292" i="1"/>
  <c r="BQ292" i="71" s="1"/>
  <c r="BQ366" i="1"/>
  <c r="BQ366" i="71" s="1"/>
  <c r="BQ324" i="1"/>
  <c r="BQ324" i="71" s="1"/>
  <c r="BQ369" i="1"/>
  <c r="BQ369" i="71" s="1"/>
  <c r="BQ321" i="1"/>
  <c r="BQ321" i="71" s="1"/>
  <c r="BQ167" i="1"/>
  <c r="BQ167" i="71" s="1"/>
  <c r="BQ345" i="1"/>
  <c r="BQ345" i="71" s="1"/>
  <c r="BQ310" i="1"/>
  <c r="BQ310" i="71" s="1"/>
  <c r="BQ307" i="1"/>
  <c r="BQ307" i="71" s="1"/>
  <c r="BQ304" i="1"/>
  <c r="BQ304" i="71" s="1"/>
  <c r="BQ175" i="1"/>
  <c r="BQ175" i="71" s="1"/>
  <c r="BQ209" i="1"/>
  <c r="BQ209" i="71" s="1"/>
  <c r="BQ320" i="1"/>
  <c r="BQ320" i="71" s="1"/>
  <c r="BQ362" i="1"/>
  <c r="BQ362" i="71" s="1"/>
  <c r="BQ372" i="1"/>
  <c r="BQ372" i="71" s="1"/>
  <c r="BQ313" i="1"/>
  <c r="BQ313" i="71" s="1"/>
  <c r="BQ297" i="1"/>
  <c r="BQ297" i="71" s="1"/>
  <c r="BQ370" i="1"/>
  <c r="BQ370" i="71" s="1"/>
  <c r="BQ299" i="1"/>
  <c r="BQ299" i="71" s="1"/>
  <c r="BQ316" i="1"/>
  <c r="BQ316" i="71" s="1"/>
  <c r="BQ350" i="1"/>
  <c r="BQ350" i="71" s="1"/>
  <c r="BQ308" i="1"/>
  <c r="BQ308" i="71" s="1"/>
  <c r="BQ326" i="1"/>
  <c r="BQ326" i="71" s="1"/>
  <c r="BQ315" i="1"/>
  <c r="BQ315" i="71" s="1"/>
  <c r="BQ293" i="1"/>
  <c r="BQ293" i="71" s="1"/>
  <c r="BQ214" i="1"/>
  <c r="BQ214" i="71" s="1"/>
  <c r="BQ296" i="1"/>
  <c r="BQ296" i="71" s="1"/>
  <c r="BQ336" i="1"/>
  <c r="BQ336" i="71" s="1"/>
  <c r="BQ357" i="1"/>
  <c r="BQ357" i="71" s="1"/>
  <c r="BQ300" i="1"/>
  <c r="BQ300" i="71" s="1"/>
  <c r="BQ352" i="1"/>
  <c r="BQ352" i="71" s="1"/>
  <c r="BQ347" i="1"/>
  <c r="BQ347" i="71" s="1"/>
  <c r="BQ335" i="1"/>
  <c r="BQ335" i="71" s="1"/>
  <c r="BQ328" i="1"/>
  <c r="BQ328" i="71" s="1"/>
  <c r="BQ314" i="1"/>
  <c r="BQ314" i="71" s="1"/>
  <c r="BQ200" i="1"/>
  <c r="BQ200" i="71" s="1"/>
  <c r="BQ317" i="1"/>
  <c r="BQ317" i="71" s="1"/>
  <c r="BQ337" i="1"/>
  <c r="BQ337" i="71" s="1"/>
  <c r="BQ368" i="1"/>
  <c r="BQ368" i="71" s="1"/>
  <c r="BQ358" i="1"/>
  <c r="BQ358" i="71" s="1"/>
  <c r="BQ344" i="1"/>
  <c r="BQ344" i="71" s="1"/>
  <c r="BQ144" i="1"/>
  <c r="BQ144" i="71" s="1"/>
  <c r="BQ346" i="1"/>
  <c r="BQ346" i="71" s="1"/>
  <c r="BQ311" i="1"/>
  <c r="BQ311" i="71" s="1"/>
  <c r="BQ323" i="1"/>
  <c r="BQ323" i="71" s="1"/>
  <c r="BQ329" i="1"/>
  <c r="BQ329" i="71" s="1"/>
  <c r="BQ239" i="1"/>
  <c r="BQ239" i="71" s="1"/>
  <c r="BQ353" i="1"/>
  <c r="BQ353" i="71" s="1"/>
  <c r="BQ367" i="1"/>
  <c r="BQ367" i="71" s="1"/>
  <c r="BQ211" i="1"/>
  <c r="BQ211" i="71" s="1"/>
  <c r="BQ327" i="1"/>
  <c r="BQ327" i="71" s="1"/>
  <c r="BQ330" i="1"/>
  <c r="BQ330" i="71" s="1"/>
  <c r="BQ309" i="1"/>
  <c r="BQ309" i="71" s="1"/>
  <c r="BQ355" i="1"/>
  <c r="BQ355" i="71" s="1"/>
  <c r="BQ319" i="1"/>
  <c r="BQ319" i="71" s="1"/>
  <c r="BQ306" i="1"/>
  <c r="BQ306" i="71" s="1"/>
  <c r="BQ291" i="1"/>
  <c r="BQ291" i="71" s="1"/>
  <c r="BQ302" i="1"/>
  <c r="BQ302" i="71" s="1"/>
  <c r="BQ322" i="1"/>
  <c r="BQ322" i="71" s="1"/>
  <c r="BQ359" i="1"/>
  <c r="BQ359" i="71" s="1"/>
  <c r="BQ365" i="1"/>
  <c r="BQ365" i="71" s="1"/>
  <c r="BQ295" i="1"/>
  <c r="BQ295" i="71" s="1"/>
  <c r="BQ332" i="1"/>
  <c r="BQ332" i="71" s="1"/>
  <c r="BQ301" i="1"/>
  <c r="BQ301" i="71" s="1"/>
  <c r="BQ334" i="1"/>
  <c r="BQ334" i="71" s="1"/>
  <c r="BQ360" i="1"/>
  <c r="BQ360" i="71" s="1"/>
  <c r="BQ356" i="1"/>
  <c r="BQ356" i="71" s="1"/>
  <c r="BQ364" i="1"/>
  <c r="BQ364" i="71" s="1"/>
  <c r="BQ298" i="1"/>
  <c r="BQ298" i="71" s="1"/>
  <c r="BQ318" i="1"/>
  <c r="BQ318" i="71" s="1"/>
  <c r="BQ331" i="1"/>
  <c r="BQ331" i="71" s="1"/>
  <c r="BQ290" i="1"/>
  <c r="BQ290" i="71" s="1"/>
  <c r="BQ354" i="1"/>
  <c r="BQ354" i="71" s="1"/>
  <c r="BQ361" i="1"/>
  <c r="BQ361" i="71" s="1"/>
  <c r="BQ363" i="1"/>
  <c r="BQ363" i="71" s="1"/>
  <c r="BN5" i="1"/>
  <c r="AP322" i="62"/>
  <c r="AR322" i="62" s="1"/>
  <c r="AN8" i="21"/>
  <c r="AN8" i="73"/>
  <c r="AH61" i="1" l="1"/>
  <c r="AH66" i="1"/>
  <c r="AH146" i="1"/>
  <c r="AH108" i="1"/>
  <c r="AI147" i="71"/>
  <c r="AH147" i="71" s="1"/>
  <c r="AI140" i="71"/>
  <c r="G115" i="75"/>
  <c r="AK136" i="1" s="1"/>
  <c r="AI174" i="71"/>
  <c r="AH174" i="71" s="1"/>
  <c r="AI176" i="71"/>
  <c r="AH176" i="71" s="1"/>
  <c r="AH70" i="1"/>
  <c r="AI139" i="71"/>
  <c r="AI58" i="71"/>
  <c r="AH58" i="71" s="1"/>
  <c r="AH133" i="1"/>
  <c r="BP264" i="71"/>
  <c r="AM244" i="62"/>
  <c r="AM244" i="72"/>
  <c r="BP118" i="71"/>
  <c r="BP5" i="1"/>
  <c r="AK47" i="73"/>
  <c r="BP275" i="71"/>
  <c r="AM255" i="62"/>
  <c r="AK49" i="73"/>
  <c r="BP338" i="71"/>
  <c r="AM318" i="62"/>
  <c r="AI244" i="71"/>
  <c r="AH244" i="71" s="1"/>
  <c r="BP273" i="71"/>
  <c r="AM253" i="62"/>
  <c r="BP266" i="71"/>
  <c r="AM246" i="62"/>
  <c r="AK51" i="73"/>
  <c r="BP371" i="71"/>
  <c r="AM351" i="72"/>
  <c r="AM351" i="62"/>
  <c r="AK46" i="73"/>
  <c r="BP274" i="71"/>
  <c r="AM254" i="62"/>
  <c r="AM254" i="72"/>
  <c r="AH30" i="1"/>
  <c r="AK45" i="73"/>
  <c r="BP270" i="71"/>
  <c r="AM250" i="62"/>
  <c r="AM250" i="72"/>
  <c r="BO5" i="71"/>
  <c r="BM12" i="73"/>
  <c r="BM9" i="73"/>
  <c r="BM14" i="73"/>
  <c r="BM8" i="73"/>
  <c r="BM11" i="73"/>
  <c r="AI77" i="71"/>
  <c r="AH77" i="71" s="1"/>
  <c r="AI96" i="71"/>
  <c r="AH96" i="71" s="1"/>
  <c r="AI148" i="71"/>
  <c r="AH148" i="71" s="1"/>
  <c r="AI81" i="71"/>
  <c r="AH81" i="71" s="1"/>
  <c r="G18" i="75"/>
  <c r="AK39" i="1" s="1"/>
  <c r="K19" i="62" s="1"/>
  <c r="AI45" i="71"/>
  <c r="AH45" i="71" s="1"/>
  <c r="AI82" i="71"/>
  <c r="AH82" i="71" s="1"/>
  <c r="AH279" i="1"/>
  <c r="AI262" i="71"/>
  <c r="AH262" i="71" s="1"/>
  <c r="AI113" i="71"/>
  <c r="AH36" i="1"/>
  <c r="AI65" i="71"/>
  <c r="G107" i="75"/>
  <c r="AK128" i="1" s="1"/>
  <c r="H108" i="62" s="1"/>
  <c r="G13" i="75"/>
  <c r="AK34" i="1" s="1"/>
  <c r="J14" i="62" s="1"/>
  <c r="AI87" i="71"/>
  <c r="AH84" i="1"/>
  <c r="AH142" i="1"/>
  <c r="AH111" i="1"/>
  <c r="AH76" i="1"/>
  <c r="AI223" i="71"/>
  <c r="AI38" i="71"/>
  <c r="AH38" i="71" s="1"/>
  <c r="AI248" i="71"/>
  <c r="AI149" i="71"/>
  <c r="AH149" i="71" s="1"/>
  <c r="AI115" i="71"/>
  <c r="AI198" i="71"/>
  <c r="AH198" i="71" s="1"/>
  <c r="AI240" i="71"/>
  <c r="AH240" i="71" s="1"/>
  <c r="AH62" i="1"/>
  <c r="AH56" i="1"/>
  <c r="AI119" i="71"/>
  <c r="AH119" i="71" s="1"/>
  <c r="AI59" i="71"/>
  <c r="AH59" i="71" s="1"/>
  <c r="G7" i="75"/>
  <c r="AK28" i="1" s="1"/>
  <c r="F8" i="62" s="1"/>
  <c r="AI112" i="71"/>
  <c r="AI29" i="71"/>
  <c r="AH29" i="71" s="1"/>
  <c r="AH184" i="1"/>
  <c r="G10" i="75"/>
  <c r="AK31" i="1" s="1"/>
  <c r="L11" i="62" s="1"/>
  <c r="AI251" i="71"/>
  <c r="AI114" i="71"/>
  <c r="AI104" i="71"/>
  <c r="AI74" i="71"/>
  <c r="AH74" i="71" s="1"/>
  <c r="G23" i="75"/>
  <c r="AK44" i="1" s="1"/>
  <c r="J24" i="62" s="1"/>
  <c r="AH121" i="1"/>
  <c r="AH122" i="1"/>
  <c r="AI221" i="71"/>
  <c r="AH221" i="71" s="1"/>
  <c r="AH287" i="1"/>
  <c r="G220" i="75"/>
  <c r="AK241" i="1" s="1"/>
  <c r="F221" i="62" s="1"/>
  <c r="AH83" i="1"/>
  <c r="G31" i="75"/>
  <c r="AK52" i="1" s="1"/>
  <c r="J32" i="62" s="1"/>
  <c r="AI55" i="71"/>
  <c r="G221" i="75"/>
  <c r="AK242" i="1" s="1"/>
  <c r="F222" i="62" s="1"/>
  <c r="AH72" i="1"/>
  <c r="AI131" i="71"/>
  <c r="AI237" i="71"/>
  <c r="AH237" i="71" s="1"/>
  <c r="AH266" i="1"/>
  <c r="AI192" i="71"/>
  <c r="AH192" i="71" s="1"/>
  <c r="AI105" i="71"/>
  <c r="AH105" i="71" s="1"/>
  <c r="AI236" i="71"/>
  <c r="AH236" i="71" s="1"/>
  <c r="AH91" i="1"/>
  <c r="AI47" i="71"/>
  <c r="AH47" i="71" s="1"/>
  <c r="AI264" i="71"/>
  <c r="AH264" i="71" s="1"/>
  <c r="AI123" i="71"/>
  <c r="AH123" i="71" s="1"/>
  <c r="AI73" i="71"/>
  <c r="AH73" i="71" s="1"/>
  <c r="AH79" i="1"/>
  <c r="AI228" i="71"/>
  <c r="AH228" i="71" s="1"/>
  <c r="AI129" i="71"/>
  <c r="AI116" i="71"/>
  <c r="AH116" i="71" s="1"/>
  <c r="AI48" i="71"/>
  <c r="AH48" i="71" s="1"/>
  <c r="AH80" i="1"/>
  <c r="G116" i="75"/>
  <c r="AK137" i="1" s="1"/>
  <c r="AK137" i="71" s="1"/>
  <c r="AI268" i="71"/>
  <c r="AF34" i="1"/>
  <c r="AF240" i="1"/>
  <c r="AG240" i="1" s="1"/>
  <c r="AF192" i="1"/>
  <c r="AG192" i="1" s="1"/>
  <c r="AF172" i="1"/>
  <c r="AF237" i="1"/>
  <c r="AG237" i="1" s="1"/>
  <c r="AF64" i="1"/>
  <c r="AG64" i="1" s="1"/>
  <c r="AF99" i="1"/>
  <c r="AF148" i="1"/>
  <c r="AG148" i="1" s="1"/>
  <c r="AI43" i="71"/>
  <c r="AH43" i="71" s="1"/>
  <c r="AI92" i="71"/>
  <c r="AF228" i="1"/>
  <c r="AF129" i="1"/>
  <c r="AF73" i="1"/>
  <c r="AG73" i="1" s="1"/>
  <c r="AF62" i="1"/>
  <c r="AG62" i="1" s="1"/>
  <c r="AF56" i="1"/>
  <c r="AG56" i="1" s="1"/>
  <c r="AF169" i="1"/>
  <c r="AF266" i="1"/>
  <c r="AF31" i="1"/>
  <c r="AF29" i="1"/>
  <c r="AG29" i="1" s="1"/>
  <c r="AF139" i="1"/>
  <c r="AF184" i="1"/>
  <c r="AG184" i="1" s="1"/>
  <c r="AF82" i="1"/>
  <c r="AG82" i="1" s="1"/>
  <c r="AF47" i="1"/>
  <c r="AG47" i="1" s="1"/>
  <c r="AF221" i="1"/>
  <c r="AG221" i="1" s="1"/>
  <c r="AF174" i="1"/>
  <c r="AG174" i="1" s="1"/>
  <c r="AF208" i="1"/>
  <c r="AG208" i="1" s="1"/>
  <c r="AF198" i="1"/>
  <c r="AG198" i="1" s="1"/>
  <c r="AF87" i="1"/>
  <c r="AF203" i="1"/>
  <c r="AG203" i="1" s="1"/>
  <c r="AF81" i="1"/>
  <c r="AG81" i="1" s="1"/>
  <c r="AH68" i="1"/>
  <c r="AI103" i="71"/>
  <c r="AH103" i="71" s="1"/>
  <c r="AF79" i="1"/>
  <c r="AG79" i="1" s="1"/>
  <c r="AF80" i="1"/>
  <c r="AF264" i="1"/>
  <c r="AG264" i="1" s="1"/>
  <c r="F126" i="62"/>
  <c r="AF146" i="1"/>
  <c r="AG146" i="1" s="1"/>
  <c r="AF127" i="1"/>
  <c r="AG127" i="1" s="1"/>
  <c r="AF136" i="1"/>
  <c r="AF66" i="1"/>
  <c r="AG66" i="1" s="1"/>
  <c r="AF74" i="1"/>
  <c r="AG74" i="1" s="1"/>
  <c r="AF100" i="1"/>
  <c r="AG100" i="1" s="1"/>
  <c r="AF61" i="1"/>
  <c r="AG61" i="1" s="1"/>
  <c r="AF39" i="1"/>
  <c r="AF104" i="1"/>
  <c r="AF185" i="1"/>
  <c r="AG185" i="1" s="1"/>
  <c r="AF37" i="1"/>
  <c r="AG37" i="1" s="1"/>
  <c r="AF251" i="1"/>
  <c r="AF147" i="1"/>
  <c r="AG147" i="1" s="1"/>
  <c r="AF124" i="1"/>
  <c r="AG124" i="1" s="1"/>
  <c r="AF77" i="1"/>
  <c r="AG77" i="1" s="1"/>
  <c r="AH54" i="1"/>
  <c r="AF128" i="1"/>
  <c r="AF58" i="1"/>
  <c r="AG58" i="1" s="1"/>
  <c r="AF83" i="1"/>
  <c r="AF116" i="1"/>
  <c r="AG116" i="1" s="1"/>
  <c r="AF262" i="1"/>
  <c r="AG262" i="1" s="1"/>
  <c r="AF59" i="1"/>
  <c r="AG59" i="1" s="1"/>
  <c r="AF28" i="1"/>
  <c r="AF38" i="1"/>
  <c r="AG38" i="1" s="1"/>
  <c r="AF244" i="1"/>
  <c r="AG244" i="1" s="1"/>
  <c r="AF269" i="1"/>
  <c r="AF241" i="1"/>
  <c r="AF108" i="1"/>
  <c r="AG108" i="1" s="1"/>
  <c r="AF97" i="1"/>
  <c r="AG97" i="1" s="1"/>
  <c r="AI191" i="71"/>
  <c r="AH191" i="71" s="1"/>
  <c r="AG228" i="1"/>
  <c r="AF119" i="1"/>
  <c r="AG119" i="1" s="1"/>
  <c r="AF103" i="1"/>
  <c r="AG103" i="1" s="1"/>
  <c r="AF105" i="1"/>
  <c r="AG105" i="1" s="1"/>
  <c r="AF236" i="1"/>
  <c r="AG236" i="1" s="1"/>
  <c r="AF287" i="1"/>
  <c r="AF96" i="1"/>
  <c r="AG96" i="1" s="1"/>
  <c r="AF171" i="1"/>
  <c r="AF36" i="1"/>
  <c r="AF242" i="1"/>
  <c r="AF40" i="1"/>
  <c r="AG40" i="1" s="1"/>
  <c r="AF45" i="1"/>
  <c r="AG45" i="1" s="1"/>
  <c r="AF44" i="1"/>
  <c r="AI135" i="71"/>
  <c r="AI197" i="71"/>
  <c r="AI57" i="71"/>
  <c r="AH57" i="71" s="1"/>
  <c r="AF112" i="1"/>
  <c r="AF223" i="1"/>
  <c r="AF123" i="1"/>
  <c r="AG123" i="1" s="1"/>
  <c r="AF115" i="1"/>
  <c r="AF52" i="1"/>
  <c r="AF133" i="1"/>
  <c r="AG133" i="1" s="1"/>
  <c r="AF30" i="1"/>
  <c r="AG30" i="1" s="1"/>
  <c r="AF55" i="1"/>
  <c r="AF168" i="1"/>
  <c r="AG168" i="1" s="1"/>
  <c r="AF98" i="1"/>
  <c r="AG98" i="1" s="1"/>
  <c r="AF131" i="1"/>
  <c r="AF91" i="1"/>
  <c r="AF263" i="1"/>
  <c r="AF63" i="1"/>
  <c r="AG63" i="1" s="1"/>
  <c r="H156" i="62"/>
  <c r="AF176" i="1"/>
  <c r="AG176" i="1" s="1"/>
  <c r="AF33" i="1"/>
  <c r="AG33" i="1" s="1"/>
  <c r="AF278" i="1"/>
  <c r="AG278" i="1" s="1"/>
  <c r="H258" i="62"/>
  <c r="AF114" i="1"/>
  <c r="AF125" i="1"/>
  <c r="AG125" i="1" s="1"/>
  <c r="AF54" i="1"/>
  <c r="AF111" i="1"/>
  <c r="AF48" i="1"/>
  <c r="AG48" i="1" s="1"/>
  <c r="AF142" i="1"/>
  <c r="AG142" i="1" s="1"/>
  <c r="AF191" i="1"/>
  <c r="AG191" i="1" s="1"/>
  <c r="AF57" i="1"/>
  <c r="AG57" i="1" s="1"/>
  <c r="AF140" i="1"/>
  <c r="AF92" i="1"/>
  <c r="AF70" i="1"/>
  <c r="AF135" i="1"/>
  <c r="AF197" i="1"/>
  <c r="AF248" i="1"/>
  <c r="AF43" i="1"/>
  <c r="AG43" i="1" s="1"/>
  <c r="AF279" i="1"/>
  <c r="AF84" i="1"/>
  <c r="AF268" i="1"/>
  <c r="AF137" i="1"/>
  <c r="AF122" i="1"/>
  <c r="AF68" i="1"/>
  <c r="AF149" i="1"/>
  <c r="AG149" i="1" s="1"/>
  <c r="AF220" i="1"/>
  <c r="AG220" i="1" s="1"/>
  <c r="AF72" i="1"/>
  <c r="AF121" i="1"/>
  <c r="AF65" i="1"/>
  <c r="AF113" i="1"/>
  <c r="AF76" i="1"/>
  <c r="AF41" i="1"/>
  <c r="AG41" i="1" s="1"/>
  <c r="AH117" i="1"/>
  <c r="AG117" i="1" s="1"/>
  <c r="AI117" i="71"/>
  <c r="AH117" i="71" s="1"/>
  <c r="AH273" i="1"/>
  <c r="AG273" i="1" s="1"/>
  <c r="AI273" i="71"/>
  <c r="AH273" i="71" s="1"/>
  <c r="AH134" i="1"/>
  <c r="AG134" i="1" s="1"/>
  <c r="AI134" i="71"/>
  <c r="AH134" i="71" s="1"/>
  <c r="AH224" i="1"/>
  <c r="AG224" i="1" s="1"/>
  <c r="AI224" i="71"/>
  <c r="AH224" i="71" s="1"/>
  <c r="AH101" i="1"/>
  <c r="AG101" i="1" s="1"/>
  <c r="AI101" i="71"/>
  <c r="AH101" i="71" s="1"/>
  <c r="F119" i="62"/>
  <c r="AH139" i="1"/>
  <c r="G119" i="62"/>
  <c r="I119" i="62"/>
  <c r="H119" i="62"/>
  <c r="J119" i="62"/>
  <c r="K119" i="62"/>
  <c r="AK139" i="71"/>
  <c r="L119" i="62"/>
  <c r="L92" i="62"/>
  <c r="F92" i="62"/>
  <c r="G92" i="62"/>
  <c r="H92" i="62"/>
  <c r="J92" i="62"/>
  <c r="I92" i="62"/>
  <c r="AH112" i="1"/>
  <c r="K92" i="62"/>
  <c r="AK112" i="71"/>
  <c r="J35" i="62"/>
  <c r="I35" i="62"/>
  <c r="K35" i="62"/>
  <c r="AH55" i="1"/>
  <c r="L35" i="62"/>
  <c r="H35" i="62"/>
  <c r="G35" i="62"/>
  <c r="AK55" i="71"/>
  <c r="F35" i="62"/>
  <c r="J120" i="62"/>
  <c r="L120" i="62"/>
  <c r="AH140" i="1"/>
  <c r="I120" i="62"/>
  <c r="H120" i="62"/>
  <c r="G120" i="62"/>
  <c r="AK140" i="71"/>
  <c r="K120" i="62"/>
  <c r="F120" i="62"/>
  <c r="G249" i="62"/>
  <c r="AH269" i="1"/>
  <c r="H249" i="62"/>
  <c r="I249" i="62"/>
  <c r="J249" i="62"/>
  <c r="K249" i="62"/>
  <c r="AK269" i="71"/>
  <c r="L249" i="62"/>
  <c r="F249" i="62"/>
  <c r="AI42" i="71"/>
  <c r="AH42" i="71" s="1"/>
  <c r="AH42" i="1"/>
  <c r="AG42" i="1" s="1"/>
  <c r="L19" i="62"/>
  <c r="AI50" i="71"/>
  <c r="G29" i="75"/>
  <c r="AK50" i="1" s="1"/>
  <c r="AH190" i="1"/>
  <c r="AG190" i="1" s="1"/>
  <c r="AI190" i="71"/>
  <c r="AH190" i="71" s="1"/>
  <c r="I108" i="62"/>
  <c r="AH286" i="1"/>
  <c r="AG286" i="1" s="1"/>
  <c r="AI286" i="71"/>
  <c r="AH286" i="71" s="1"/>
  <c r="AH272" i="1"/>
  <c r="AG272" i="1" s="1"/>
  <c r="AI272" i="71"/>
  <c r="AH272" i="71" s="1"/>
  <c r="AH172" i="1"/>
  <c r="J152" i="62"/>
  <c r="I152" i="62"/>
  <c r="G152" i="62"/>
  <c r="L152" i="62"/>
  <c r="AK172" i="71"/>
  <c r="H152" i="62"/>
  <c r="F152" i="62"/>
  <c r="K152" i="62"/>
  <c r="J243" i="62"/>
  <c r="I243" i="62"/>
  <c r="H243" i="62"/>
  <c r="G243" i="62"/>
  <c r="F243" i="62"/>
  <c r="AK263" i="71"/>
  <c r="K243" i="62"/>
  <c r="AH263" i="1"/>
  <c r="L243" i="62"/>
  <c r="F115" i="62"/>
  <c r="L115" i="62"/>
  <c r="H115" i="62"/>
  <c r="AK135" i="71"/>
  <c r="AH135" i="1"/>
  <c r="I115" i="62"/>
  <c r="J115" i="62"/>
  <c r="K115" i="62"/>
  <c r="G115" i="62"/>
  <c r="J177" i="62"/>
  <c r="AK197" i="71"/>
  <c r="F177" i="62"/>
  <c r="H177" i="62"/>
  <c r="I177" i="62"/>
  <c r="L177" i="62"/>
  <c r="AH197" i="1"/>
  <c r="K177" i="62"/>
  <c r="G177" i="62"/>
  <c r="AH171" i="1"/>
  <c r="L151" i="62"/>
  <c r="J151" i="62"/>
  <c r="K151" i="62"/>
  <c r="F151" i="62"/>
  <c r="AK171" i="71"/>
  <c r="H151" i="62"/>
  <c r="I151" i="62"/>
  <c r="G151" i="62"/>
  <c r="K95" i="62"/>
  <c r="L95" i="62"/>
  <c r="F95" i="62"/>
  <c r="H95" i="62"/>
  <c r="G95" i="62"/>
  <c r="AH115" i="1"/>
  <c r="J95" i="62"/>
  <c r="I95" i="62"/>
  <c r="AK115" i="71"/>
  <c r="H67" i="62"/>
  <c r="I67" i="62"/>
  <c r="G67" i="62"/>
  <c r="AH87" i="1"/>
  <c r="AK87" i="71"/>
  <c r="F67" i="62"/>
  <c r="J67" i="62"/>
  <c r="K67" i="62"/>
  <c r="L67" i="62"/>
  <c r="H11" i="62"/>
  <c r="AH67" i="1"/>
  <c r="AG67" i="1" s="1"/>
  <c r="AI67" i="71"/>
  <c r="AH67" i="71" s="1"/>
  <c r="AI219" i="71"/>
  <c r="AH219" i="71" s="1"/>
  <c r="AH219" i="1"/>
  <c r="AG219" i="1" s="1"/>
  <c r="AH71" i="1"/>
  <c r="AG71" i="1" s="1"/>
  <c r="AI71" i="71"/>
  <c r="AH71" i="71" s="1"/>
  <c r="AI93" i="71"/>
  <c r="AH93" i="71" s="1"/>
  <c r="AH93" i="1"/>
  <c r="AG93" i="1" s="1"/>
  <c r="AI179" i="71"/>
  <c r="AH179" i="71" s="1"/>
  <c r="AH179" i="1"/>
  <c r="AG179" i="1" s="1"/>
  <c r="AI257" i="71"/>
  <c r="AH257" i="71" s="1"/>
  <c r="AH257" i="1"/>
  <c r="AG257" i="1" s="1"/>
  <c r="K248" i="62"/>
  <c r="F248" i="62"/>
  <c r="L248" i="62"/>
  <c r="G248" i="62"/>
  <c r="AH268" i="1"/>
  <c r="H248" i="62"/>
  <c r="AK268" i="71"/>
  <c r="I248" i="62"/>
  <c r="J248" i="62"/>
  <c r="H116" i="62"/>
  <c r="AK136" i="71"/>
  <c r="K116" i="62"/>
  <c r="J116" i="62"/>
  <c r="G116" i="62"/>
  <c r="I116" i="62"/>
  <c r="AH136" i="1"/>
  <c r="F116" i="62"/>
  <c r="L116" i="62"/>
  <c r="K8" i="62"/>
  <c r="F79" i="62"/>
  <c r="AK99" i="71"/>
  <c r="H79" i="62"/>
  <c r="G79" i="62"/>
  <c r="I79" i="62"/>
  <c r="J79" i="62"/>
  <c r="AH99" i="1"/>
  <c r="K79" i="62"/>
  <c r="L79" i="62"/>
  <c r="H93" i="62"/>
  <c r="AK113" i="71"/>
  <c r="I93" i="62"/>
  <c r="J93" i="62"/>
  <c r="AH113" i="1"/>
  <c r="K93" i="62"/>
  <c r="F93" i="62"/>
  <c r="L93" i="62"/>
  <c r="G93" i="62"/>
  <c r="AK129" i="71"/>
  <c r="L109" i="62"/>
  <c r="AH129" i="1"/>
  <c r="G109" i="62"/>
  <c r="F109" i="62"/>
  <c r="H109" i="62"/>
  <c r="I109" i="62"/>
  <c r="K109" i="62"/>
  <c r="J109" i="62"/>
  <c r="G111" i="62"/>
  <c r="K111" i="62"/>
  <c r="AK131" i="71"/>
  <c r="J111" i="62"/>
  <c r="AH131" i="1"/>
  <c r="H111" i="62"/>
  <c r="L111" i="62"/>
  <c r="F111" i="62"/>
  <c r="I111" i="62"/>
  <c r="AH49" i="1"/>
  <c r="AG49" i="1" s="1"/>
  <c r="AI49" i="71"/>
  <c r="AH49" i="71" s="1"/>
  <c r="AI46" i="71"/>
  <c r="G25" i="75"/>
  <c r="AK46" i="1" s="1"/>
  <c r="AH69" i="1"/>
  <c r="AG69" i="1" s="1"/>
  <c r="AI69" i="71"/>
  <c r="AH69" i="71" s="1"/>
  <c r="AI170" i="71"/>
  <c r="AH170" i="71" s="1"/>
  <c r="AH170" i="1"/>
  <c r="AG170" i="1" s="1"/>
  <c r="G111" i="75"/>
  <c r="AK132" i="1" s="1"/>
  <c r="AI132" i="71"/>
  <c r="AK169" i="71"/>
  <c r="AH169" i="1"/>
  <c r="L149" i="62"/>
  <c r="H149" i="62"/>
  <c r="I149" i="62"/>
  <c r="K149" i="62"/>
  <c r="J149" i="62"/>
  <c r="F149" i="62"/>
  <c r="G149" i="62"/>
  <c r="AI27" i="71"/>
  <c r="AH27" i="71" s="1"/>
  <c r="AH27" i="1"/>
  <c r="AG27" i="1" s="1"/>
  <c r="G244" i="75"/>
  <c r="AK265" i="1" s="1"/>
  <c r="AI265" i="71"/>
  <c r="AK248" i="71"/>
  <c r="F228" i="62"/>
  <c r="G228" i="62"/>
  <c r="AH248" i="1"/>
  <c r="H228" i="62"/>
  <c r="I228" i="62"/>
  <c r="L228" i="62"/>
  <c r="J228" i="62"/>
  <c r="K228" i="62"/>
  <c r="L84" i="62"/>
  <c r="K84" i="62"/>
  <c r="F84" i="62"/>
  <c r="AK104" i="71"/>
  <c r="G84" i="62"/>
  <c r="H84" i="62"/>
  <c r="I84" i="62"/>
  <c r="J84" i="62"/>
  <c r="AH104" i="1"/>
  <c r="AH65" i="1"/>
  <c r="K45" i="62"/>
  <c r="F45" i="62"/>
  <c r="AK65" i="71"/>
  <c r="G45" i="62"/>
  <c r="H45" i="62"/>
  <c r="I45" i="62"/>
  <c r="J45" i="62"/>
  <c r="L45" i="62"/>
  <c r="H231" i="62"/>
  <c r="I231" i="62"/>
  <c r="K231" i="62"/>
  <c r="J231" i="62"/>
  <c r="F231" i="62"/>
  <c r="L231" i="62"/>
  <c r="AK251" i="71"/>
  <c r="G231" i="62"/>
  <c r="AH251" i="1"/>
  <c r="AK114" i="71"/>
  <c r="F94" i="62"/>
  <c r="H94" i="62"/>
  <c r="G94" i="62"/>
  <c r="AH114" i="1"/>
  <c r="I94" i="62"/>
  <c r="J94" i="62"/>
  <c r="K94" i="62"/>
  <c r="L94" i="62"/>
  <c r="H203" i="62"/>
  <c r="I203" i="62"/>
  <c r="J203" i="62"/>
  <c r="L203" i="62"/>
  <c r="K203" i="62"/>
  <c r="AK223" i="71"/>
  <c r="F203" i="62"/>
  <c r="AH223" i="1"/>
  <c r="G203" i="62"/>
  <c r="AH92" i="1"/>
  <c r="L72" i="62"/>
  <c r="F72" i="62"/>
  <c r="H72" i="62"/>
  <c r="I72" i="62"/>
  <c r="J72" i="62"/>
  <c r="AK92" i="71"/>
  <c r="K72" i="62"/>
  <c r="G72" i="62"/>
  <c r="AL49" i="21"/>
  <c r="AL47" i="21"/>
  <c r="AL51" i="21"/>
  <c r="AL46" i="21"/>
  <c r="AL45" i="21"/>
  <c r="AL49" i="73"/>
  <c r="AN318" i="62"/>
  <c r="AL47" i="73"/>
  <c r="AN255" i="62"/>
  <c r="AN244" i="62"/>
  <c r="AN244" i="72"/>
  <c r="BR264" i="1"/>
  <c r="BR264" i="71" s="1"/>
  <c r="BR265" i="1"/>
  <c r="BR265" i="71" s="1"/>
  <c r="BS265" i="71" s="1"/>
  <c r="BR268" i="1"/>
  <c r="BR268" i="71" s="1"/>
  <c r="BS268" i="71" s="1"/>
  <c r="BR275" i="1"/>
  <c r="BR275" i="71" s="1"/>
  <c r="BS275" i="71" s="1"/>
  <c r="BR371" i="1"/>
  <c r="BR371" i="71" s="1"/>
  <c r="BR269" i="1"/>
  <c r="BR269" i="71" s="1"/>
  <c r="BS269" i="71" s="1"/>
  <c r="BR274" i="1"/>
  <c r="BR274" i="71" s="1"/>
  <c r="BR305" i="1"/>
  <c r="BR305" i="71" s="1"/>
  <c r="BS305" i="71" s="1"/>
  <c r="BR273" i="1"/>
  <c r="BR273" i="71" s="1"/>
  <c r="BR266" i="1"/>
  <c r="BR266" i="71" s="1"/>
  <c r="BR348" i="1"/>
  <c r="BR348" i="71" s="1"/>
  <c r="BS348" i="71" s="1"/>
  <c r="BR283" i="1"/>
  <c r="BR283" i="71" s="1"/>
  <c r="BS283" i="71" s="1"/>
  <c r="BR267" i="1"/>
  <c r="BR267" i="71" s="1"/>
  <c r="BS267" i="71" s="1"/>
  <c r="BR276" i="1"/>
  <c r="BR276" i="71" s="1"/>
  <c r="BS276" i="71" s="1"/>
  <c r="BR338" i="1"/>
  <c r="BR338" i="71" s="1"/>
  <c r="BS338" i="71" s="1"/>
  <c r="BR270" i="1"/>
  <c r="BR270" i="71" s="1"/>
  <c r="BS270" i="71" s="1"/>
  <c r="AN246" i="62"/>
  <c r="AL51" i="73"/>
  <c r="AN351" i="72"/>
  <c r="AN351" i="62"/>
  <c r="AN253" i="62"/>
  <c r="AN254" i="72"/>
  <c r="AL46" i="73"/>
  <c r="AN254" i="62"/>
  <c r="AN250" i="72"/>
  <c r="AL45" i="73"/>
  <c r="AN250" i="62"/>
  <c r="BQ5" i="71"/>
  <c r="BR345" i="1"/>
  <c r="BR345" i="71" s="1"/>
  <c r="BS345" i="71" s="1"/>
  <c r="BR313" i="1"/>
  <c r="BR313" i="71" s="1"/>
  <c r="BS313" i="71" s="1"/>
  <c r="BR355" i="1"/>
  <c r="BR355" i="71" s="1"/>
  <c r="BS355" i="71" s="1"/>
  <c r="BR295" i="1"/>
  <c r="BR295" i="71" s="1"/>
  <c r="BS295" i="71" s="1"/>
  <c r="BR304" i="1"/>
  <c r="BR304" i="71" s="1"/>
  <c r="BS304" i="71" s="1"/>
  <c r="BR298" i="1"/>
  <c r="BR298" i="71" s="1"/>
  <c r="BS298" i="71" s="1"/>
  <c r="BR357" i="1"/>
  <c r="BR357" i="71" s="1"/>
  <c r="BS357" i="71" s="1"/>
  <c r="BR200" i="1"/>
  <c r="BR200" i="71" s="1"/>
  <c r="BS200" i="71" s="1"/>
  <c r="BR368" i="1"/>
  <c r="BR368" i="71" s="1"/>
  <c r="BS368" i="71" s="1"/>
  <c r="BR326" i="1"/>
  <c r="BR326" i="71" s="1"/>
  <c r="BS326" i="71" s="1"/>
  <c r="BR317" i="1"/>
  <c r="BR317" i="71" s="1"/>
  <c r="BS317" i="71" s="1"/>
  <c r="BR358" i="1"/>
  <c r="BR358" i="71" s="1"/>
  <c r="BS358" i="71" s="1"/>
  <c r="BR239" i="1"/>
  <c r="BR239" i="71" s="1"/>
  <c r="BS239" i="71" s="1"/>
  <c r="BR325" i="1"/>
  <c r="BR325" i="71" s="1"/>
  <c r="BS325" i="71" s="1"/>
  <c r="BR318" i="1"/>
  <c r="BR318" i="71" s="1"/>
  <c r="BS318" i="71" s="1"/>
  <c r="BR352" i="1"/>
  <c r="BR352" i="71" s="1"/>
  <c r="BS352" i="71" s="1"/>
  <c r="BR315" i="1"/>
  <c r="BR315" i="71" s="1"/>
  <c r="BS315" i="71" s="1"/>
  <c r="BR334" i="1"/>
  <c r="BR334" i="71" s="1"/>
  <c r="BS334" i="71" s="1"/>
  <c r="BR369" i="1"/>
  <c r="BR369" i="71" s="1"/>
  <c r="BS369" i="71" s="1"/>
  <c r="BR354" i="1"/>
  <c r="BR354" i="71" s="1"/>
  <c r="BS354" i="71" s="1"/>
  <c r="BR300" i="1"/>
  <c r="BR300" i="71" s="1"/>
  <c r="BS300" i="71" s="1"/>
  <c r="BR333" i="1"/>
  <c r="BR333" i="71" s="1"/>
  <c r="BS333" i="71" s="1"/>
  <c r="BR209" i="1"/>
  <c r="BR209" i="71" s="1"/>
  <c r="BS209" i="71" s="1"/>
  <c r="BR335" i="1"/>
  <c r="BR335" i="71" s="1"/>
  <c r="BS335" i="71" s="1"/>
  <c r="BR356" i="1"/>
  <c r="BR356" i="71" s="1"/>
  <c r="BS356" i="71" s="1"/>
  <c r="BR296" i="1"/>
  <c r="BR296" i="71" s="1"/>
  <c r="BS296" i="71" s="1"/>
  <c r="BR350" i="1"/>
  <c r="BR350" i="71" s="1"/>
  <c r="BS350" i="71" s="1"/>
  <c r="BR367" i="1"/>
  <c r="BR367" i="71" s="1"/>
  <c r="BS367" i="71" s="1"/>
  <c r="BR349" i="1"/>
  <c r="BR349" i="71" s="1"/>
  <c r="BS349" i="71" s="1"/>
  <c r="BR353" i="1"/>
  <c r="BR353" i="71" s="1"/>
  <c r="BS353" i="71" s="1"/>
  <c r="BR293" i="1"/>
  <c r="BR293" i="71" s="1"/>
  <c r="BS293" i="71" s="1"/>
  <c r="BR211" i="1"/>
  <c r="BR211" i="71" s="1"/>
  <c r="BS211" i="71" s="1"/>
  <c r="BR311" i="1"/>
  <c r="BR311" i="71" s="1"/>
  <c r="BS311" i="71" s="1"/>
  <c r="BR372" i="1"/>
  <c r="BR372" i="71" s="1"/>
  <c r="BS372" i="71" s="1"/>
  <c r="BR175" i="1"/>
  <c r="BR175" i="71" s="1"/>
  <c r="BS175" i="71" s="1"/>
  <c r="BR314" i="1"/>
  <c r="BR314" i="71" s="1"/>
  <c r="BS314" i="71" s="1"/>
  <c r="BR347" i="1"/>
  <c r="BR347" i="71" s="1"/>
  <c r="BS347" i="71" s="1"/>
  <c r="BR330" i="1"/>
  <c r="BR330" i="71" s="1"/>
  <c r="BS330" i="71" s="1"/>
  <c r="BR332" i="1"/>
  <c r="BR332" i="71" s="1"/>
  <c r="BS332" i="71" s="1"/>
  <c r="BR290" i="1"/>
  <c r="BR290" i="71" s="1"/>
  <c r="BS290" i="71" s="1"/>
  <c r="BR359" i="1"/>
  <c r="BR359" i="71" s="1"/>
  <c r="BS359" i="71" s="1"/>
  <c r="BR319" i="1"/>
  <c r="BR319" i="71" s="1"/>
  <c r="BS319" i="71" s="1"/>
  <c r="BR310" i="1"/>
  <c r="BR310" i="71" s="1"/>
  <c r="BS310" i="71" s="1"/>
  <c r="BR306" i="1"/>
  <c r="BR306" i="71" s="1"/>
  <c r="BS306" i="71" s="1"/>
  <c r="BR324" i="1"/>
  <c r="BR324" i="71" s="1"/>
  <c r="BS324" i="71" s="1"/>
  <c r="BR362" i="1"/>
  <c r="BR362" i="71" s="1"/>
  <c r="BS362" i="71" s="1"/>
  <c r="BR360" i="1"/>
  <c r="BR360" i="71" s="1"/>
  <c r="BS360" i="71" s="1"/>
  <c r="BR316" i="1"/>
  <c r="BR316" i="71" s="1"/>
  <c r="BS316" i="71" s="1"/>
  <c r="BR361" i="1"/>
  <c r="BR361" i="71" s="1"/>
  <c r="BS361" i="71" s="1"/>
  <c r="BR351" i="1"/>
  <c r="BR351" i="71" s="1"/>
  <c r="BS351" i="71" s="1"/>
  <c r="BR292" i="1"/>
  <c r="BR292" i="71" s="1"/>
  <c r="BS292" i="71" s="1"/>
  <c r="BR309" i="1"/>
  <c r="BR309" i="71" s="1"/>
  <c r="BS309" i="71" s="1"/>
  <c r="BR370" i="1"/>
  <c r="BR370" i="71" s="1"/>
  <c r="BS370" i="71" s="1"/>
  <c r="BR363" i="1"/>
  <c r="BR363" i="71" s="1"/>
  <c r="BS363" i="71" s="1"/>
  <c r="BR297" i="1"/>
  <c r="BR297" i="71" s="1"/>
  <c r="BS297" i="71" s="1"/>
  <c r="BR302" i="1"/>
  <c r="BR302" i="71" s="1"/>
  <c r="BS302" i="71" s="1"/>
  <c r="BR320" i="1"/>
  <c r="BR320" i="71" s="1"/>
  <c r="BS320" i="71" s="1"/>
  <c r="BR321" i="1"/>
  <c r="BR321" i="71" s="1"/>
  <c r="BS321" i="71" s="1"/>
  <c r="BR364" i="1"/>
  <c r="BR364" i="71" s="1"/>
  <c r="BS364" i="71" s="1"/>
  <c r="BR301" i="1"/>
  <c r="BR301" i="71" s="1"/>
  <c r="BS301" i="71" s="1"/>
  <c r="BR118" i="1"/>
  <c r="BR118" i="71" s="1"/>
  <c r="BS118" i="71" s="1"/>
  <c r="BR299" i="1"/>
  <c r="BR299" i="71" s="1"/>
  <c r="BS299" i="71" s="1"/>
  <c r="BR346" i="1"/>
  <c r="BR346" i="71" s="1"/>
  <c r="BS346" i="71" s="1"/>
  <c r="BR323" i="1"/>
  <c r="BR323" i="71" s="1"/>
  <c r="BS323" i="71" s="1"/>
  <c r="BR336" i="1"/>
  <c r="BR336" i="71" s="1"/>
  <c r="BS336" i="71" s="1"/>
  <c r="BR331" i="1"/>
  <c r="BR331" i="71" s="1"/>
  <c r="BS331" i="71" s="1"/>
  <c r="BR376" i="1"/>
  <c r="BR376" i="71" s="1"/>
  <c r="BS376" i="71" s="1"/>
  <c r="BR167" i="1"/>
  <c r="BR167" i="71" s="1"/>
  <c r="BS167" i="71" s="1"/>
  <c r="BR307" i="1"/>
  <c r="BR307" i="71" s="1"/>
  <c r="BS307" i="71" s="1"/>
  <c r="BR291" i="1"/>
  <c r="BR291" i="71" s="1"/>
  <c r="BS291" i="71" s="1"/>
  <c r="BR344" i="1"/>
  <c r="BR344" i="71" s="1"/>
  <c r="BS344" i="71" s="1"/>
  <c r="BR328" i="1"/>
  <c r="BR328" i="71" s="1"/>
  <c r="BS328" i="71" s="1"/>
  <c r="BR366" i="1"/>
  <c r="BR366" i="71" s="1"/>
  <c r="BS366" i="71" s="1"/>
  <c r="BR329" i="1"/>
  <c r="BR329" i="71" s="1"/>
  <c r="BS329" i="71" s="1"/>
  <c r="BR337" i="1"/>
  <c r="BR337" i="71" s="1"/>
  <c r="BS337" i="71" s="1"/>
  <c r="BR327" i="1"/>
  <c r="BR327" i="71" s="1"/>
  <c r="BS327" i="71" s="1"/>
  <c r="BR365" i="1"/>
  <c r="BR365" i="71" s="1"/>
  <c r="BS365" i="71" s="1"/>
  <c r="BR312" i="1"/>
  <c r="BR312" i="71" s="1"/>
  <c r="BS312" i="71" s="1"/>
  <c r="BR214" i="1"/>
  <c r="BR214" i="71" s="1"/>
  <c r="BS214" i="71" s="1"/>
  <c r="BR308" i="1"/>
  <c r="BR308" i="71" s="1"/>
  <c r="BS308" i="71" s="1"/>
  <c r="BR144" i="1"/>
  <c r="BR144" i="71" s="1"/>
  <c r="BS144" i="71" s="1"/>
  <c r="BR322" i="1"/>
  <c r="BR322" i="71" s="1"/>
  <c r="BS322" i="71" s="1"/>
  <c r="BQ5" i="1"/>
  <c r="X316" i="1"/>
  <c r="V32" i="71"/>
  <c r="V32" i="1"/>
  <c r="AC205" i="1"/>
  <c r="Z331" i="1"/>
  <c r="V255" i="1"/>
  <c r="V255" i="71"/>
  <c r="W207" i="1"/>
  <c r="V243" i="1"/>
  <c r="V243" i="71"/>
  <c r="Y367" i="1"/>
  <c r="AB291" i="1"/>
  <c r="Y345" i="1"/>
  <c r="AB366" i="1"/>
  <c r="Y211" i="1"/>
  <c r="Y294" i="1"/>
  <c r="V199" i="1"/>
  <c r="V199" i="71"/>
  <c r="Z310" i="1"/>
  <c r="Z292" i="1"/>
  <c r="V102" i="1"/>
  <c r="V102" i="71"/>
  <c r="V229" i="1"/>
  <c r="V229" i="71"/>
  <c r="AB319" i="1"/>
  <c r="X175" i="1"/>
  <c r="W178" i="1"/>
  <c r="X167" i="1"/>
  <c r="Y357" i="1"/>
  <c r="Z293" i="1"/>
  <c r="Z365" i="1"/>
  <c r="Y327" i="1"/>
  <c r="H14" i="62" l="1"/>
  <c r="AG111" i="1"/>
  <c r="AG70" i="1"/>
  <c r="M258" i="62"/>
  <c r="M126" i="62"/>
  <c r="BS274" i="71"/>
  <c r="AG114" i="1"/>
  <c r="M156" i="62"/>
  <c r="F11" i="62"/>
  <c r="BS273" i="71"/>
  <c r="BS264" i="71"/>
  <c r="BS371" i="71"/>
  <c r="BS266" i="71"/>
  <c r="G11" i="62"/>
  <c r="I11" i="62"/>
  <c r="K11" i="62"/>
  <c r="AG36" i="1"/>
  <c r="J11" i="62"/>
  <c r="AK31" i="71"/>
  <c r="AG115" i="1"/>
  <c r="AG76" i="1"/>
  <c r="AH31" i="1"/>
  <c r="AG31" i="1" s="1"/>
  <c r="L108" i="62"/>
  <c r="G19" i="62"/>
  <c r="K108" i="62"/>
  <c r="H19" i="62"/>
  <c r="AH128" i="1"/>
  <c r="I19" i="62"/>
  <c r="F108" i="62"/>
  <c r="J19" i="62"/>
  <c r="AK39" i="71"/>
  <c r="AK128" i="71"/>
  <c r="AH39" i="1"/>
  <c r="J108" i="62"/>
  <c r="F19" i="62"/>
  <c r="G108" i="62"/>
  <c r="BP5" i="71"/>
  <c r="BN14" i="73"/>
  <c r="BN11" i="73"/>
  <c r="BN8" i="73"/>
  <c r="BN9" i="73"/>
  <c r="BN12" i="73"/>
  <c r="K24" i="62"/>
  <c r="I24" i="62"/>
  <c r="AG84" i="1"/>
  <c r="AK44" i="71"/>
  <c r="I24" i="72" s="1"/>
  <c r="AG279" i="1"/>
  <c r="G24" i="62"/>
  <c r="L14" i="62"/>
  <c r="G14" i="62"/>
  <c r="AK34" i="71"/>
  <c r="F14" i="62"/>
  <c r="K14" i="62"/>
  <c r="I14" i="62"/>
  <c r="AH34" i="1"/>
  <c r="I117" i="62"/>
  <c r="AG287" i="1"/>
  <c r="AK28" i="71"/>
  <c r="AG131" i="1"/>
  <c r="AG122" i="1"/>
  <c r="AG104" i="1"/>
  <c r="AG72" i="1"/>
  <c r="AH28" i="1"/>
  <c r="AG28" i="1" s="1"/>
  <c r="G8" i="62"/>
  <c r="I8" i="62"/>
  <c r="L8" i="62"/>
  <c r="J8" i="62"/>
  <c r="H8" i="62"/>
  <c r="F24" i="62"/>
  <c r="AG197" i="1"/>
  <c r="H24" i="62"/>
  <c r="L24" i="62"/>
  <c r="AH44" i="1"/>
  <c r="AG44" i="1" s="1"/>
  <c r="AK241" i="71"/>
  <c r="L221" i="72" s="1"/>
  <c r="I32" i="62"/>
  <c r="H32" i="62"/>
  <c r="G32" i="62"/>
  <c r="F32" i="62"/>
  <c r="K32" i="62"/>
  <c r="AH52" i="1"/>
  <c r="AG52" i="1" s="1"/>
  <c r="AK52" i="71"/>
  <c r="H32" i="72" s="1"/>
  <c r="L32" i="62"/>
  <c r="AG87" i="1"/>
  <c r="AG121" i="1"/>
  <c r="L222" i="62"/>
  <c r="AL156" i="62"/>
  <c r="AM156" i="62"/>
  <c r="AL258" i="62"/>
  <c r="AM258" i="62"/>
  <c r="AL126" i="62"/>
  <c r="AM126" i="62"/>
  <c r="AH241" i="1"/>
  <c r="AG241" i="1" s="1"/>
  <c r="J221" i="62"/>
  <c r="I221" i="62"/>
  <c r="H221" i="62"/>
  <c r="AG92" i="1"/>
  <c r="G221" i="62"/>
  <c r="L221" i="62"/>
  <c r="AG169" i="1"/>
  <c r="K221" i="62"/>
  <c r="AG251" i="1"/>
  <c r="AG266" i="1"/>
  <c r="AG83" i="1"/>
  <c r="H222" i="62"/>
  <c r="K222" i="62"/>
  <c r="AG91" i="1"/>
  <c r="G222" i="62"/>
  <c r="AK242" i="71"/>
  <c r="AH242" i="71" s="1"/>
  <c r="I222" i="62"/>
  <c r="J222" i="62"/>
  <c r="AH242" i="1"/>
  <c r="AG242" i="1" s="1"/>
  <c r="H117" i="62"/>
  <c r="AG136" i="1"/>
  <c r="AH137" i="1"/>
  <c r="AG137" i="1" s="1"/>
  <c r="F117" i="62"/>
  <c r="J117" i="62"/>
  <c r="K117" i="62"/>
  <c r="G117" i="62"/>
  <c r="L117" i="62"/>
  <c r="AG99" i="1"/>
  <c r="AG80" i="1"/>
  <c r="AG223" i="1"/>
  <c r="AG172" i="1"/>
  <c r="AG248" i="1"/>
  <c r="AG129" i="1"/>
  <c r="AG39" i="1"/>
  <c r="AG171" i="1"/>
  <c r="AG55" i="1"/>
  <c r="AG139" i="1"/>
  <c r="AG140" i="1"/>
  <c r="AG135" i="1"/>
  <c r="AG113" i="1"/>
  <c r="AG34" i="1"/>
  <c r="AG269" i="1"/>
  <c r="AG268" i="1"/>
  <c r="AG65" i="1"/>
  <c r="M249" i="62"/>
  <c r="T249" i="62" s="1"/>
  <c r="AG263" i="1"/>
  <c r="AG112" i="1"/>
  <c r="AH258" i="62"/>
  <c r="N258" i="62"/>
  <c r="W258" i="62"/>
  <c r="AE258" i="62"/>
  <c r="S258" i="62"/>
  <c r="X258" i="62"/>
  <c r="AF258" i="62"/>
  <c r="R258" i="62"/>
  <c r="Y258" i="62"/>
  <c r="AG258" i="62"/>
  <c r="Q258" i="62"/>
  <c r="Z258" i="62"/>
  <c r="T258" i="62"/>
  <c r="AA258" i="62"/>
  <c r="P258" i="62"/>
  <c r="AB258" i="62"/>
  <c r="U258" i="62"/>
  <c r="AC258" i="62"/>
  <c r="V258" i="62"/>
  <c r="AD258" i="62"/>
  <c r="AI258" i="62"/>
  <c r="AJ258" i="62"/>
  <c r="AK258" i="62"/>
  <c r="AN258" i="62"/>
  <c r="AO258" i="62"/>
  <c r="AG128" i="1"/>
  <c r="AG54" i="1"/>
  <c r="AH126" i="62"/>
  <c r="T126" i="62"/>
  <c r="AB126" i="62"/>
  <c r="U126" i="62"/>
  <c r="AC126" i="62"/>
  <c r="V126" i="62"/>
  <c r="AD126" i="62"/>
  <c r="AI126" i="62"/>
  <c r="R126" i="62"/>
  <c r="W126" i="62"/>
  <c r="AE126" i="62"/>
  <c r="N126" i="62"/>
  <c r="X126" i="62"/>
  <c r="AF126" i="62"/>
  <c r="Q126" i="62"/>
  <c r="Y126" i="62"/>
  <c r="AG126" i="62"/>
  <c r="P126" i="62"/>
  <c r="Z126" i="62"/>
  <c r="S126" i="62"/>
  <c r="AA126" i="62"/>
  <c r="AJ126" i="62"/>
  <c r="AK126" i="62"/>
  <c r="AN126" i="62"/>
  <c r="AO126" i="62"/>
  <c r="AH156" i="62"/>
  <c r="Q156" i="62"/>
  <c r="Y156" i="62"/>
  <c r="AG156" i="62"/>
  <c r="AI156" i="62"/>
  <c r="N156" i="62"/>
  <c r="Z156" i="62"/>
  <c r="S156" i="62"/>
  <c r="AA156" i="62"/>
  <c r="T156" i="62"/>
  <c r="AB156" i="62"/>
  <c r="U156" i="62"/>
  <c r="AC156" i="62"/>
  <c r="V156" i="62"/>
  <c r="AD156" i="62"/>
  <c r="P156" i="62"/>
  <c r="W156" i="62"/>
  <c r="AE156" i="62"/>
  <c r="R156" i="62"/>
  <c r="X156" i="62"/>
  <c r="AF156" i="62"/>
  <c r="AJ156" i="62"/>
  <c r="AK156" i="62"/>
  <c r="AN156" i="62"/>
  <c r="AO156" i="62"/>
  <c r="AG68" i="1"/>
  <c r="M149" i="62"/>
  <c r="M45" i="62"/>
  <c r="AG45" i="62" s="1"/>
  <c r="M203" i="62"/>
  <c r="M84" i="62"/>
  <c r="G149" i="72"/>
  <c r="H149" i="72"/>
  <c r="AH169" i="71"/>
  <c r="I149" i="72"/>
  <c r="J149" i="72"/>
  <c r="F149" i="72"/>
  <c r="L149" i="72"/>
  <c r="K149" i="72"/>
  <c r="M79" i="62"/>
  <c r="M95" i="62"/>
  <c r="M151" i="62"/>
  <c r="M120" i="62"/>
  <c r="H94" i="72"/>
  <c r="I94" i="72"/>
  <c r="J94" i="72"/>
  <c r="K94" i="72"/>
  <c r="AH114" i="71"/>
  <c r="F94" i="72"/>
  <c r="G94" i="72"/>
  <c r="L94" i="72"/>
  <c r="J203" i="72"/>
  <c r="F203" i="72"/>
  <c r="G203" i="72"/>
  <c r="H203" i="72"/>
  <c r="I203" i="72"/>
  <c r="L203" i="72"/>
  <c r="AH223" i="71"/>
  <c r="K203" i="72"/>
  <c r="M93" i="62"/>
  <c r="H8" i="72"/>
  <c r="I8" i="72"/>
  <c r="AH28" i="71"/>
  <c r="F8" i="72"/>
  <c r="J8" i="72"/>
  <c r="L8" i="72"/>
  <c r="K8" i="72"/>
  <c r="G8" i="72"/>
  <c r="K116" i="72"/>
  <c r="H116" i="72"/>
  <c r="I116" i="72"/>
  <c r="J116" i="72"/>
  <c r="AH136" i="71"/>
  <c r="L116" i="72"/>
  <c r="F116" i="72"/>
  <c r="G116" i="72"/>
  <c r="M152" i="62"/>
  <c r="F14" i="72"/>
  <c r="H14" i="72"/>
  <c r="G14" i="72"/>
  <c r="I14" i="72"/>
  <c r="J14" i="72"/>
  <c r="K14" i="72"/>
  <c r="L14" i="72"/>
  <c r="AH34" i="71"/>
  <c r="I30" i="62"/>
  <c r="L30" i="62"/>
  <c r="K30" i="62"/>
  <c r="AH50" i="1"/>
  <c r="AG50" i="1" s="1"/>
  <c r="G30" i="62"/>
  <c r="F30" i="62"/>
  <c r="AK50" i="71"/>
  <c r="H30" i="62"/>
  <c r="J30" i="62"/>
  <c r="K249" i="72"/>
  <c r="L249" i="72"/>
  <c r="J249" i="72"/>
  <c r="AH269" i="71"/>
  <c r="F249" i="72"/>
  <c r="G249" i="72"/>
  <c r="H249" i="72"/>
  <c r="I249" i="72"/>
  <c r="M35" i="62"/>
  <c r="M92" i="62"/>
  <c r="K84" i="72"/>
  <c r="J84" i="72"/>
  <c r="H84" i="72"/>
  <c r="G84" i="72"/>
  <c r="F84" i="72"/>
  <c r="AH104" i="71"/>
  <c r="I84" i="72"/>
  <c r="L84" i="72"/>
  <c r="J231" i="72"/>
  <c r="K231" i="72"/>
  <c r="L231" i="72"/>
  <c r="G231" i="72"/>
  <c r="F231" i="72"/>
  <c r="AH251" i="71"/>
  <c r="H231" i="72"/>
  <c r="I231" i="72"/>
  <c r="M228" i="62"/>
  <c r="AK132" i="71"/>
  <c r="K112" i="62"/>
  <c r="AH132" i="1"/>
  <c r="AG132" i="1" s="1"/>
  <c r="L112" i="62"/>
  <c r="F112" i="62"/>
  <c r="H112" i="62"/>
  <c r="G112" i="62"/>
  <c r="J112" i="62"/>
  <c r="I112" i="62"/>
  <c r="K111" i="72"/>
  <c r="L111" i="72"/>
  <c r="F111" i="72"/>
  <c r="AH131" i="71"/>
  <c r="H111" i="72"/>
  <c r="I111" i="72"/>
  <c r="J111" i="72"/>
  <c r="G111" i="72"/>
  <c r="M109" i="62"/>
  <c r="M248" i="62"/>
  <c r="I95" i="72"/>
  <c r="J95" i="72"/>
  <c r="K95" i="72"/>
  <c r="L95" i="72"/>
  <c r="F95" i="72"/>
  <c r="G95" i="72"/>
  <c r="AH115" i="71"/>
  <c r="H95" i="72"/>
  <c r="K243" i="72"/>
  <c r="L243" i="72"/>
  <c r="F243" i="72"/>
  <c r="G243" i="72"/>
  <c r="H243" i="72"/>
  <c r="I243" i="72"/>
  <c r="AH263" i="71"/>
  <c r="J243" i="72"/>
  <c r="F120" i="72"/>
  <c r="G120" i="72"/>
  <c r="H120" i="72"/>
  <c r="L120" i="72"/>
  <c r="I120" i="72"/>
  <c r="J120" i="72"/>
  <c r="K120" i="72"/>
  <c r="AH140" i="71"/>
  <c r="I35" i="72"/>
  <c r="J35" i="72"/>
  <c r="K35" i="72"/>
  <c r="L35" i="72"/>
  <c r="AH55" i="71"/>
  <c r="F35" i="72"/>
  <c r="H35" i="72"/>
  <c r="G35" i="72"/>
  <c r="J92" i="72"/>
  <c r="K92" i="72"/>
  <c r="L92" i="72"/>
  <c r="G92" i="72"/>
  <c r="H92" i="72"/>
  <c r="F92" i="72"/>
  <c r="AH112" i="71"/>
  <c r="I92" i="72"/>
  <c r="AH99" i="71"/>
  <c r="G79" i="72"/>
  <c r="I79" i="72"/>
  <c r="L79" i="72"/>
  <c r="J79" i="72"/>
  <c r="F79" i="72"/>
  <c r="H79" i="72"/>
  <c r="K79" i="72"/>
  <c r="J151" i="72"/>
  <c r="AH171" i="71"/>
  <c r="L151" i="72"/>
  <c r="F151" i="72"/>
  <c r="G151" i="72"/>
  <c r="H151" i="72"/>
  <c r="I151" i="72"/>
  <c r="K151" i="72"/>
  <c r="M72" i="62"/>
  <c r="J228" i="72"/>
  <c r="K228" i="72"/>
  <c r="L228" i="72"/>
  <c r="AH248" i="71"/>
  <c r="I228" i="72"/>
  <c r="F228" i="72"/>
  <c r="G228" i="72"/>
  <c r="H228" i="72"/>
  <c r="M116" i="62"/>
  <c r="M177" i="62"/>
  <c r="AH135" i="71"/>
  <c r="I115" i="72"/>
  <c r="J115" i="72"/>
  <c r="K115" i="72"/>
  <c r="L115" i="72"/>
  <c r="F115" i="72"/>
  <c r="H115" i="72"/>
  <c r="G115" i="72"/>
  <c r="M243" i="62"/>
  <c r="F152" i="72"/>
  <c r="G152" i="72"/>
  <c r="H152" i="72"/>
  <c r="AH172" i="71"/>
  <c r="I152" i="72"/>
  <c r="J152" i="72"/>
  <c r="L152" i="72"/>
  <c r="K152" i="72"/>
  <c r="G19" i="72"/>
  <c r="J19" i="72"/>
  <c r="K19" i="72"/>
  <c r="I19" i="72"/>
  <c r="AH39" i="71"/>
  <c r="L19" i="72"/>
  <c r="F19" i="72"/>
  <c r="H19" i="72"/>
  <c r="M119" i="62"/>
  <c r="M231" i="62"/>
  <c r="AH137" i="71"/>
  <c r="G117" i="72"/>
  <c r="H117" i="72"/>
  <c r="I117" i="72"/>
  <c r="J117" i="72"/>
  <c r="L117" i="72"/>
  <c r="F117" i="72"/>
  <c r="K117" i="72"/>
  <c r="M67" i="62"/>
  <c r="L177" i="72"/>
  <c r="F177" i="72"/>
  <c r="K177" i="72"/>
  <c r="AH197" i="71"/>
  <c r="G177" i="72"/>
  <c r="H177" i="72"/>
  <c r="I177" i="72"/>
  <c r="J177" i="72"/>
  <c r="I108" i="72"/>
  <c r="J108" i="72"/>
  <c r="K108" i="72"/>
  <c r="L108" i="72"/>
  <c r="F108" i="72"/>
  <c r="G108" i="72"/>
  <c r="H108" i="72"/>
  <c r="AH128" i="71"/>
  <c r="I119" i="72"/>
  <c r="J119" i="72"/>
  <c r="K119" i="72"/>
  <c r="L119" i="72"/>
  <c r="AH139" i="71"/>
  <c r="F119" i="72"/>
  <c r="G119" i="72"/>
  <c r="H119" i="72"/>
  <c r="AK46" i="71"/>
  <c r="AH46" i="1"/>
  <c r="AG46" i="1" s="1"/>
  <c r="I26" i="62"/>
  <c r="J26" i="62"/>
  <c r="K26" i="62"/>
  <c r="L26" i="62"/>
  <c r="F26" i="62"/>
  <c r="G26" i="62"/>
  <c r="H26" i="62"/>
  <c r="F245" i="62"/>
  <c r="AH265" i="1"/>
  <c r="AG265" i="1" s="1"/>
  <c r="L245" i="62"/>
  <c r="G245" i="62"/>
  <c r="H245" i="62"/>
  <c r="J245" i="62"/>
  <c r="I245" i="62"/>
  <c r="K245" i="62"/>
  <c r="AK265" i="71"/>
  <c r="M111" i="62"/>
  <c r="AH268" i="71"/>
  <c r="H248" i="72"/>
  <c r="I248" i="72"/>
  <c r="J248" i="72"/>
  <c r="K248" i="72"/>
  <c r="L248" i="72"/>
  <c r="F248" i="72"/>
  <c r="G248" i="72"/>
  <c r="J11" i="72"/>
  <c r="K11" i="72"/>
  <c r="L11" i="72"/>
  <c r="F11" i="72"/>
  <c r="H11" i="72"/>
  <c r="G11" i="72"/>
  <c r="AH31" i="71"/>
  <c r="I11" i="72"/>
  <c r="AH87" i="71"/>
  <c r="K67" i="72"/>
  <c r="L67" i="72"/>
  <c r="F67" i="72"/>
  <c r="H67" i="72"/>
  <c r="I67" i="72"/>
  <c r="J67" i="72"/>
  <c r="G67" i="72"/>
  <c r="AH92" i="71"/>
  <c r="K72" i="72"/>
  <c r="L72" i="72"/>
  <c r="F72" i="72"/>
  <c r="H72" i="72"/>
  <c r="G72" i="72"/>
  <c r="I72" i="72"/>
  <c r="J72" i="72"/>
  <c r="AN249" i="62"/>
  <c r="M94" i="62"/>
  <c r="L45" i="72"/>
  <c r="F45" i="72"/>
  <c r="K45" i="72"/>
  <c r="AH65" i="71"/>
  <c r="H45" i="72"/>
  <c r="G45" i="72"/>
  <c r="I45" i="72"/>
  <c r="J45" i="72"/>
  <c r="F109" i="72"/>
  <c r="G109" i="72"/>
  <c r="J109" i="72"/>
  <c r="H109" i="72"/>
  <c r="L109" i="72"/>
  <c r="K109" i="72"/>
  <c r="AH129" i="71"/>
  <c r="I109" i="72"/>
  <c r="G93" i="72"/>
  <c r="H93" i="72"/>
  <c r="I93" i="72"/>
  <c r="K93" i="72"/>
  <c r="L93" i="72"/>
  <c r="J93" i="72"/>
  <c r="AH113" i="71"/>
  <c r="F93" i="72"/>
  <c r="M115" i="62"/>
  <c r="AM51" i="21"/>
  <c r="AN51" i="21" s="1"/>
  <c r="AM47" i="21"/>
  <c r="AN47" i="21" s="1"/>
  <c r="AM45" i="21"/>
  <c r="AN45" i="21" s="1"/>
  <c r="AM49" i="21"/>
  <c r="AN49" i="21" s="1"/>
  <c r="AM46" i="21"/>
  <c r="AN46" i="21" s="1"/>
  <c r="BS214" i="1"/>
  <c r="BS344" i="1"/>
  <c r="BS346" i="1"/>
  <c r="BS297" i="1"/>
  <c r="BS360" i="1"/>
  <c r="BS332" i="1"/>
  <c r="BS293" i="1"/>
  <c r="BS209" i="1"/>
  <c r="BS318" i="1"/>
  <c r="BS357" i="1"/>
  <c r="BS312" i="1"/>
  <c r="BS291" i="1"/>
  <c r="BS299" i="1"/>
  <c r="BS363" i="1"/>
  <c r="BS362" i="1"/>
  <c r="BS330" i="1"/>
  <c r="BS353" i="1"/>
  <c r="BS333" i="1"/>
  <c r="BS325" i="1"/>
  <c r="BS298" i="1"/>
  <c r="BS365" i="1"/>
  <c r="BS307" i="1"/>
  <c r="BS370" i="1"/>
  <c r="BS324" i="1"/>
  <c r="BS347" i="1"/>
  <c r="BS349" i="1"/>
  <c r="BS300" i="1"/>
  <c r="BS239" i="1"/>
  <c r="BS304" i="1"/>
  <c r="BS327" i="1"/>
  <c r="BS167" i="1"/>
  <c r="BS301" i="1"/>
  <c r="BS309" i="1"/>
  <c r="BS306" i="1"/>
  <c r="BS314" i="1"/>
  <c r="BS367" i="1"/>
  <c r="BS354" i="1"/>
  <c r="BS358" i="1"/>
  <c r="BS295" i="1"/>
  <c r="BS337" i="1"/>
  <c r="BS376" i="1"/>
  <c r="BS364" i="1"/>
  <c r="BS292" i="1"/>
  <c r="BS310" i="1"/>
  <c r="BS175" i="1"/>
  <c r="BS350" i="1"/>
  <c r="BS369" i="1"/>
  <c r="BS317" i="1"/>
  <c r="BS355" i="1"/>
  <c r="BS322" i="1"/>
  <c r="BS329" i="1"/>
  <c r="BS331" i="1"/>
  <c r="BS321" i="1"/>
  <c r="BS351" i="1"/>
  <c r="BS319" i="1"/>
  <c r="BS372" i="1"/>
  <c r="BS296" i="1"/>
  <c r="BS334" i="1"/>
  <c r="BS326" i="1"/>
  <c r="BS313" i="1"/>
  <c r="BS144" i="1"/>
  <c r="BS366" i="1"/>
  <c r="BS336" i="1"/>
  <c r="BS320" i="1"/>
  <c r="BS361" i="1"/>
  <c r="BS359" i="1"/>
  <c r="BS311" i="1"/>
  <c r="BS356" i="1"/>
  <c r="BS315" i="1"/>
  <c r="BS368" i="1"/>
  <c r="BS345" i="1"/>
  <c r="BS308" i="1"/>
  <c r="BS328" i="1"/>
  <c r="BS323" i="1"/>
  <c r="BS302" i="1"/>
  <c r="BS316" i="1"/>
  <c r="BS290" i="1"/>
  <c r="BS211" i="1"/>
  <c r="BS335" i="1"/>
  <c r="BS352" i="1"/>
  <c r="BS200" i="1"/>
  <c r="BS266" i="1"/>
  <c r="AO246" i="62"/>
  <c r="AP246" i="62" s="1"/>
  <c r="AR246" i="62" s="1"/>
  <c r="BS265" i="1"/>
  <c r="BS273" i="1"/>
  <c r="AO253" i="62"/>
  <c r="AP253" i="62" s="1"/>
  <c r="AR253" i="62" s="1"/>
  <c r="BS264" i="1"/>
  <c r="AO244" i="72"/>
  <c r="AP244" i="72" s="1"/>
  <c r="AR244" i="72" s="1"/>
  <c r="AO244" i="62"/>
  <c r="AP244" i="62" s="1"/>
  <c r="AR244" i="62" s="1"/>
  <c r="BS270" i="1"/>
  <c r="AO250" i="62"/>
  <c r="AP250" i="62" s="1"/>
  <c r="AR250" i="62" s="1"/>
  <c r="AO250" i="72"/>
  <c r="AP250" i="72" s="1"/>
  <c r="AR250" i="72" s="1"/>
  <c r="AM45" i="73"/>
  <c r="AN45" i="73" s="1"/>
  <c r="BS305" i="1"/>
  <c r="BS338" i="1"/>
  <c r="AM49" i="73"/>
  <c r="AN49" i="73" s="1"/>
  <c r="AO318" i="62"/>
  <c r="AP318" i="62" s="1"/>
  <c r="AR318" i="62" s="1"/>
  <c r="BS274" i="1"/>
  <c r="AO254" i="72"/>
  <c r="AP254" i="72" s="1"/>
  <c r="AR254" i="72" s="1"/>
  <c r="AO254" i="62"/>
  <c r="AP254" i="62" s="1"/>
  <c r="AR254" i="62" s="1"/>
  <c r="AM46" i="73"/>
  <c r="AN46" i="73" s="1"/>
  <c r="BS276" i="1"/>
  <c r="BS269" i="1"/>
  <c r="BS267" i="1"/>
  <c r="BS371" i="1"/>
  <c r="AO351" i="62"/>
  <c r="AP351" i="62" s="1"/>
  <c r="AR351" i="62" s="1"/>
  <c r="AO351" i="72"/>
  <c r="AP351" i="72" s="1"/>
  <c r="AR351" i="72" s="1"/>
  <c r="AM51" i="73"/>
  <c r="AN51" i="73" s="1"/>
  <c r="BS283" i="1"/>
  <c r="BS275" i="1"/>
  <c r="AM47" i="73"/>
  <c r="AN47" i="73" s="1"/>
  <c r="AO255" i="62"/>
  <c r="AP255" i="62" s="1"/>
  <c r="AR255" i="62" s="1"/>
  <c r="BS348" i="1"/>
  <c r="BS268" i="1"/>
  <c r="AO205" i="1"/>
  <c r="AO292" i="1"/>
  <c r="AO207" i="1"/>
  <c r="AO316" i="1"/>
  <c r="AO167" i="1"/>
  <c r="AO175" i="1"/>
  <c r="AO327" i="1"/>
  <c r="AO178" i="1"/>
  <c r="AO367" i="1"/>
  <c r="AO293" i="1"/>
  <c r="AO357" i="1"/>
  <c r="AO294" i="1"/>
  <c r="AO211" i="1"/>
  <c r="AO345" i="1"/>
  <c r="AO319" i="1"/>
  <c r="AO310" i="1"/>
  <c r="AO291" i="1"/>
  <c r="AO365" i="1"/>
  <c r="AO366" i="1"/>
  <c r="AO331" i="1"/>
  <c r="AO255" i="1"/>
  <c r="AJ235" i="62"/>
  <c r="AP235" i="62" s="1"/>
  <c r="AR235" i="62" s="1"/>
  <c r="AJ235" i="72"/>
  <c r="AP235" i="72" s="1"/>
  <c r="AR235" i="72" s="1"/>
  <c r="AH41" i="73"/>
  <c r="AN41" i="73" s="1"/>
  <c r="AO229" i="1"/>
  <c r="AJ209" i="62"/>
  <c r="AP209" i="62" s="1"/>
  <c r="AR209" i="62" s="1"/>
  <c r="AJ209" i="72"/>
  <c r="AP209" i="72" s="1"/>
  <c r="AR209" i="72" s="1"/>
  <c r="AH35" i="73"/>
  <c r="AN35" i="73" s="1"/>
  <c r="AO32" i="1"/>
  <c r="AH10" i="21"/>
  <c r="AN10" i="21" s="1"/>
  <c r="AH10" i="73"/>
  <c r="AN10" i="73" s="1"/>
  <c r="AJ12" i="62"/>
  <c r="AP12" i="62" s="1"/>
  <c r="AR12" i="62" s="1"/>
  <c r="AJ12" i="72"/>
  <c r="AP12" i="72" s="1"/>
  <c r="AR12" i="72" s="1"/>
  <c r="AO243" i="1"/>
  <c r="AJ223" i="72"/>
  <c r="AP223" i="72" s="1"/>
  <c r="AR223" i="72" s="1"/>
  <c r="AH39" i="73"/>
  <c r="AN39" i="73" s="1"/>
  <c r="AJ223" i="62"/>
  <c r="AP223" i="62" s="1"/>
  <c r="AR223" i="62" s="1"/>
  <c r="AO102" i="1"/>
  <c r="AH20" i="73"/>
  <c r="AN20" i="73" s="1"/>
  <c r="AJ82" i="62"/>
  <c r="AP82" i="62" s="1"/>
  <c r="AR82" i="62" s="1"/>
  <c r="AJ82" i="72"/>
  <c r="AP82" i="72" s="1"/>
  <c r="AR82" i="72" s="1"/>
  <c r="AO199" i="1"/>
  <c r="AJ179" i="62"/>
  <c r="AP179" i="62" s="1"/>
  <c r="AR179" i="62" s="1"/>
  <c r="AH29" i="73"/>
  <c r="AN29" i="73" s="1"/>
  <c r="BR5" i="1"/>
  <c r="BS118" i="1"/>
  <c r="BR5" i="71"/>
  <c r="BS5" i="71" s="1"/>
  <c r="Z204" i="1"/>
  <c r="X155" i="1"/>
  <c r="Y246" i="1"/>
  <c r="Z312" i="1"/>
  <c r="AD294" i="1"/>
  <c r="AM294" i="1" s="1"/>
  <c r="AE294" i="1"/>
  <c r="AN294" i="1" s="1" a="1"/>
  <c r="AN294" i="1" s="1"/>
  <c r="AI294" i="1" s="1"/>
  <c r="X200" i="1"/>
  <c r="W90" i="1"/>
  <c r="V249" i="71"/>
  <c r="V249" i="1"/>
  <c r="Y355" i="1"/>
  <c r="AE207" i="1"/>
  <c r="AN207" i="1" s="1" a="1"/>
  <c r="AN207" i="1" s="1"/>
  <c r="AI207" i="1" s="1"/>
  <c r="AD207" i="1"/>
  <c r="AM207" i="1" s="1"/>
  <c r="W202" i="1"/>
  <c r="AD331" i="1"/>
  <c r="AM331" i="1" s="1"/>
  <c r="AE331" i="1"/>
  <c r="AN331" i="1" s="1" a="1"/>
  <c r="AN331" i="1" s="1"/>
  <c r="AI331" i="1" s="1"/>
  <c r="AD32" i="1"/>
  <c r="AE32" i="1"/>
  <c r="AN32" i="1" s="1" a="1"/>
  <c r="AN32" i="1" s="1"/>
  <c r="AI32" i="1" s="1"/>
  <c r="AD167" i="1"/>
  <c r="AM167" i="1" s="1"/>
  <c r="AE167" i="1"/>
  <c r="AN167" i="1" s="1" a="1"/>
  <c r="AN167" i="1" s="1"/>
  <c r="AI167" i="1" s="1"/>
  <c r="X210" i="1"/>
  <c r="AD327" i="1"/>
  <c r="AM327" i="1" s="1"/>
  <c r="AE327" i="1"/>
  <c r="AN327" i="1" s="1" a="1"/>
  <c r="AN327" i="1" s="1"/>
  <c r="AI327" i="1" s="1"/>
  <c r="W303" i="1"/>
  <c r="X162" i="1"/>
  <c r="V155" i="1"/>
  <c r="V155" i="71"/>
  <c r="X308" i="1"/>
  <c r="X234" i="1"/>
  <c r="Y209" i="1"/>
  <c r="W200" i="1"/>
  <c r="Y90" i="1"/>
  <c r="Y249" i="1"/>
  <c r="X355" i="1"/>
  <c r="AD291" i="1"/>
  <c r="AM291" i="1" s="1"/>
  <c r="AE291" i="1"/>
  <c r="AN291" i="1" s="1" a="1"/>
  <c r="AN291" i="1" s="1"/>
  <c r="AI291" i="1" s="1"/>
  <c r="AB297" i="1"/>
  <c r="Z354" i="1"/>
  <c r="W194" i="1"/>
  <c r="V303" i="71"/>
  <c r="V303" i="1"/>
  <c r="AE319" i="1"/>
  <c r="AN319" i="1" s="1" a="1"/>
  <c r="AN319" i="1" s="1"/>
  <c r="AI319" i="1" s="1"/>
  <c r="AD319" i="1"/>
  <c r="AM319" i="1" s="1"/>
  <c r="Z308" i="1"/>
  <c r="Y344" i="1"/>
  <c r="AE102" i="1"/>
  <c r="AN102" i="1" s="1" a="1"/>
  <c r="AN102" i="1" s="1"/>
  <c r="AI102" i="1" s="1"/>
  <c r="AD102" i="1"/>
  <c r="Y234" i="1"/>
  <c r="X209" i="1"/>
  <c r="Z200" i="1"/>
  <c r="V90" i="71"/>
  <c r="V90" i="1"/>
  <c r="V250" i="71"/>
  <c r="V250" i="1"/>
  <c r="W143" i="1"/>
  <c r="AD366" i="1"/>
  <c r="AM366" i="1" s="1"/>
  <c r="AE366" i="1"/>
  <c r="AN366" i="1" s="1" a="1"/>
  <c r="AN366" i="1" s="1"/>
  <c r="AI366" i="1" s="1"/>
  <c r="Z355" i="1"/>
  <c r="V95" i="71"/>
  <c r="V95" i="1"/>
  <c r="AD345" i="1"/>
  <c r="AM345" i="1" s="1"/>
  <c r="AE345" i="1"/>
  <c r="AN345" i="1" s="1" a="1"/>
  <c r="AN345" i="1" s="1"/>
  <c r="AI345" i="1" s="1"/>
  <c r="X297" i="1"/>
  <c r="Y354" i="1"/>
  <c r="AE293" i="1"/>
  <c r="AN293" i="1" s="1" a="1"/>
  <c r="AN293" i="1" s="1"/>
  <c r="AI293" i="1" s="1"/>
  <c r="AD293" i="1"/>
  <c r="AM293" i="1" s="1"/>
  <c r="V194" i="71"/>
  <c r="V194" i="1"/>
  <c r="X303" i="1"/>
  <c r="AC347" i="1"/>
  <c r="X344" i="1"/>
  <c r="Z234" i="1"/>
  <c r="Z301" i="1"/>
  <c r="V217" i="1"/>
  <c r="V217" i="71"/>
  <c r="AE199" i="1"/>
  <c r="AN199" i="1" s="1" a="1"/>
  <c r="AN199" i="1" s="1"/>
  <c r="AI199" i="1" s="1"/>
  <c r="AD199" i="1"/>
  <c r="V195" i="71"/>
  <c r="V195" i="1"/>
  <c r="Y200" i="1"/>
  <c r="W212" i="1"/>
  <c r="X250" i="1"/>
  <c r="V143" i="71"/>
  <c r="V143" i="1"/>
  <c r="Z239" i="1"/>
  <c r="X363" i="1"/>
  <c r="AD367" i="1"/>
  <c r="AM367" i="1" s="1"/>
  <c r="AE367" i="1"/>
  <c r="AN367" i="1" s="1" a="1"/>
  <c r="AN367" i="1" s="1"/>
  <c r="AI367" i="1" s="1"/>
  <c r="X354" i="1"/>
  <c r="AE357" i="1"/>
  <c r="AN357" i="1" s="1" a="1"/>
  <c r="AN357" i="1" s="1"/>
  <c r="AI357" i="1" s="1"/>
  <c r="AD357" i="1"/>
  <c r="AM357" i="1" s="1"/>
  <c r="W164" i="1"/>
  <c r="V141" i="1"/>
  <c r="V141" i="71"/>
  <c r="AD175" i="1"/>
  <c r="AM175" i="1" s="1"/>
  <c r="AE175" i="1"/>
  <c r="AN175" i="1" s="1" a="1"/>
  <c r="AN175" i="1" s="1"/>
  <c r="AI175" i="1" s="1"/>
  <c r="AB347" i="1"/>
  <c r="W234" i="1"/>
  <c r="V301" i="1"/>
  <c r="V301" i="71"/>
  <c r="W217" i="1"/>
  <c r="W195" i="1"/>
  <c r="V212" i="1"/>
  <c r="V212" i="71"/>
  <c r="Y250" i="1"/>
  <c r="W239" i="1"/>
  <c r="Z363" i="1"/>
  <c r="X328" i="1"/>
  <c r="Z202" i="1"/>
  <c r="AE255" i="1"/>
  <c r="AN255" i="1" s="1" a="1"/>
  <c r="AN255" i="1" s="1"/>
  <c r="AI255" i="1" s="1"/>
  <c r="AD255" i="1"/>
  <c r="AE205" i="1"/>
  <c r="AN205" i="1" s="1" a="1"/>
  <c r="AN205" i="1" s="1"/>
  <c r="AI205" i="1" s="1"/>
  <c r="AH205" i="1" s="1"/>
  <c r="AD205" i="1"/>
  <c r="AM205" i="1" s="1"/>
  <c r="X164" i="1"/>
  <c r="W141" i="1"/>
  <c r="AE178" i="1"/>
  <c r="AN178" i="1" s="1" a="1"/>
  <c r="AN178" i="1" s="1"/>
  <c r="AI178" i="1" s="1"/>
  <c r="AD178" i="1"/>
  <c r="AM178" i="1" s="1"/>
  <c r="V210" i="1"/>
  <c r="V210" i="71"/>
  <c r="W163" i="1"/>
  <c r="AE292" i="1"/>
  <c r="AN292" i="1" s="1" a="1"/>
  <c r="AN292" i="1" s="1"/>
  <c r="AI292" i="1" s="1"/>
  <c r="AD292" i="1"/>
  <c r="AM292" i="1" s="1"/>
  <c r="V196" i="1"/>
  <c r="V196" i="71"/>
  <c r="V239" i="1"/>
  <c r="V239" i="71"/>
  <c r="Y363" i="1"/>
  <c r="AB328" i="1"/>
  <c r="Y202" i="1"/>
  <c r="AE316" i="1"/>
  <c r="AN316" i="1" s="1" a="1"/>
  <c r="AN316" i="1" s="1"/>
  <c r="AI316" i="1" s="1"/>
  <c r="AD316" i="1"/>
  <c r="AM316" i="1" s="1"/>
  <c r="W162" i="1"/>
  <c r="AD365" i="1"/>
  <c r="AM365" i="1" s="1"/>
  <c r="AE365" i="1"/>
  <c r="AN365" i="1" s="1" a="1"/>
  <c r="AN365" i="1" s="1"/>
  <c r="AI365" i="1" s="1"/>
  <c r="X204" i="1"/>
  <c r="W253" i="1"/>
  <c r="W155" i="1"/>
  <c r="Y210" i="1"/>
  <c r="X163" i="1"/>
  <c r="Y312" i="1"/>
  <c r="W196" i="1"/>
  <c r="AE211" i="1"/>
  <c r="AN211" i="1" s="1" a="1"/>
  <c r="AN211" i="1" s="1"/>
  <c r="AI211" i="1" s="1"/>
  <c r="AD211" i="1"/>
  <c r="AM211" i="1" s="1"/>
  <c r="X239" i="1"/>
  <c r="V188" i="1"/>
  <c r="V188" i="71"/>
  <c r="X202" i="1"/>
  <c r="Y204" i="1"/>
  <c r="V253" i="1"/>
  <c r="V253" i="71"/>
  <c r="Y155" i="1"/>
  <c r="AE229" i="1"/>
  <c r="AN229" i="1" s="1" a="1"/>
  <c r="AN229" i="1" s="1"/>
  <c r="AI229" i="1" s="1"/>
  <c r="AD229" i="1"/>
  <c r="W210" i="1"/>
  <c r="X246" i="1"/>
  <c r="X312" i="1"/>
  <c r="AE310" i="1"/>
  <c r="AN310" i="1" s="1" a="1"/>
  <c r="AN310" i="1" s="1"/>
  <c r="AI310" i="1" s="1"/>
  <c r="AD310" i="1"/>
  <c r="AM310" i="1" s="1"/>
  <c r="V200" i="1"/>
  <c r="V200" i="71"/>
  <c r="X90" i="1"/>
  <c r="X249" i="1"/>
  <c r="Y239" i="1"/>
  <c r="AD243" i="1"/>
  <c r="AE243" i="1"/>
  <c r="AN243" i="1" s="1" a="1"/>
  <c r="AN243" i="1" s="1"/>
  <c r="AI243" i="1" s="1"/>
  <c r="V202" i="71"/>
  <c r="V202" i="1"/>
  <c r="BQ14" i="21" l="1"/>
  <c r="AH44" i="71"/>
  <c r="G24" i="72"/>
  <c r="H24" i="72"/>
  <c r="M108" i="62"/>
  <c r="M19" i="62"/>
  <c r="F24" i="72"/>
  <c r="L24" i="72"/>
  <c r="K24" i="72"/>
  <c r="J24" i="72"/>
  <c r="M11" i="62"/>
  <c r="AL11" i="62" s="1"/>
  <c r="L222" i="72"/>
  <c r="J222" i="72"/>
  <c r="M14" i="62"/>
  <c r="Y249" i="62"/>
  <c r="M24" i="62"/>
  <c r="AH249" i="62"/>
  <c r="P249" i="62"/>
  <c r="V249" i="62"/>
  <c r="AA249" i="62"/>
  <c r="AO249" i="62"/>
  <c r="AG249" i="62"/>
  <c r="J32" i="72"/>
  <c r="M32" i="62"/>
  <c r="M8" i="62"/>
  <c r="AL8" i="62" s="1"/>
  <c r="K221" i="72"/>
  <c r="J221" i="72"/>
  <c r="I221" i="72"/>
  <c r="N249" i="62"/>
  <c r="AD249" i="62"/>
  <c r="R249" i="62"/>
  <c r="K222" i="72"/>
  <c r="F221" i="72"/>
  <c r="AF249" i="62"/>
  <c r="Z249" i="62"/>
  <c r="H222" i="72"/>
  <c r="H221" i="72"/>
  <c r="AK249" i="62"/>
  <c r="X249" i="62"/>
  <c r="AC249" i="62"/>
  <c r="G222" i="72"/>
  <c r="G221" i="72"/>
  <c r="AJ249" i="62"/>
  <c r="S249" i="62"/>
  <c r="U249" i="62"/>
  <c r="AH241" i="71"/>
  <c r="AI249" i="62"/>
  <c r="AE249" i="62"/>
  <c r="AB249" i="62"/>
  <c r="Q249" i="62"/>
  <c r="W249" i="62"/>
  <c r="I32" i="72"/>
  <c r="AH52" i="71"/>
  <c r="K32" i="72"/>
  <c r="F32" i="72"/>
  <c r="L32" i="72"/>
  <c r="G32" i="72"/>
  <c r="M221" i="62"/>
  <c r="AL221" i="62" s="1"/>
  <c r="AN45" i="62"/>
  <c r="AE45" i="62"/>
  <c r="AL111" i="62"/>
  <c r="AM111" i="62"/>
  <c r="AL32" i="62"/>
  <c r="AM32" i="62"/>
  <c r="AO248" i="62"/>
  <c r="AL248" i="62"/>
  <c r="AM248" i="62"/>
  <c r="AL120" i="62"/>
  <c r="AM120" i="62"/>
  <c r="AL203" i="62"/>
  <c r="AM203" i="62"/>
  <c r="AL119" i="62"/>
  <c r="AM119" i="62"/>
  <c r="AM109" i="62"/>
  <c r="AL109" i="62"/>
  <c r="AL151" i="62"/>
  <c r="AM151" i="62"/>
  <c r="AM249" i="62"/>
  <c r="AL249" i="62"/>
  <c r="AL108" i="62"/>
  <c r="AM108" i="62"/>
  <c r="AL95" i="62"/>
  <c r="AM95" i="62"/>
  <c r="AL115" i="62"/>
  <c r="AM115" i="62"/>
  <c r="AL243" i="62"/>
  <c r="AM243" i="62"/>
  <c r="AL228" i="62"/>
  <c r="AM228" i="62"/>
  <c r="AL92" i="62"/>
  <c r="AM92" i="62"/>
  <c r="AL24" i="62"/>
  <c r="AM24" i="62"/>
  <c r="AM177" i="62"/>
  <c r="AL177" i="62"/>
  <c r="AL35" i="62"/>
  <c r="AM35" i="62"/>
  <c r="AL94" i="62"/>
  <c r="AM94" i="62"/>
  <c r="AL116" i="62"/>
  <c r="AM116" i="62"/>
  <c r="AL79" i="62"/>
  <c r="AM79" i="62"/>
  <c r="AL67" i="62"/>
  <c r="AM67" i="62"/>
  <c r="AL72" i="62"/>
  <c r="AM72" i="62"/>
  <c r="AL152" i="62"/>
  <c r="AM152" i="62"/>
  <c r="AJ45" i="62"/>
  <c r="AL45" i="62"/>
  <c r="AM45" i="62"/>
  <c r="AL19" i="62"/>
  <c r="AM19" i="62"/>
  <c r="AL231" i="62"/>
  <c r="AM231" i="62"/>
  <c r="AL14" i="62"/>
  <c r="AM14" i="62"/>
  <c r="AM93" i="62"/>
  <c r="AL93" i="62"/>
  <c r="AL84" i="62"/>
  <c r="AM84" i="62"/>
  <c r="AI149" i="62"/>
  <c r="AM149" i="62"/>
  <c r="AL149" i="62"/>
  <c r="I222" i="72"/>
  <c r="F222" i="72"/>
  <c r="M117" i="62"/>
  <c r="AK117" i="62" s="1"/>
  <c r="Y149" i="62"/>
  <c r="AG149" i="62"/>
  <c r="AA149" i="62"/>
  <c r="AF149" i="62"/>
  <c r="AE149" i="62"/>
  <c r="W45" i="62"/>
  <c r="AI45" i="62"/>
  <c r="Y45" i="62"/>
  <c r="AD45" i="62"/>
  <c r="AA45" i="62"/>
  <c r="R45" i="62"/>
  <c r="V45" i="62"/>
  <c r="S45" i="62"/>
  <c r="AK45" i="62"/>
  <c r="AC45" i="62"/>
  <c r="U45" i="62"/>
  <c r="AF45" i="62"/>
  <c r="T45" i="62"/>
  <c r="AH45" i="62"/>
  <c r="X45" i="62"/>
  <c r="AB45" i="62"/>
  <c r="Z45" i="62"/>
  <c r="N45" i="62"/>
  <c r="AO45" i="62"/>
  <c r="P45" i="62"/>
  <c r="Q45" i="62"/>
  <c r="M222" i="62"/>
  <c r="AF222" i="62" s="1"/>
  <c r="Z149" i="62"/>
  <c r="X149" i="62"/>
  <c r="AC149" i="62"/>
  <c r="R149" i="62"/>
  <c r="S149" i="62"/>
  <c r="N149" i="62"/>
  <c r="AH149" i="62"/>
  <c r="W149" i="62"/>
  <c r="AB149" i="62"/>
  <c r="U149" i="62"/>
  <c r="AO149" i="62"/>
  <c r="Q149" i="62"/>
  <c r="P149" i="62"/>
  <c r="AJ149" i="62"/>
  <c r="AN149" i="62"/>
  <c r="AD149" i="62"/>
  <c r="AK149" i="62"/>
  <c r="T149" i="62"/>
  <c r="V149" i="62"/>
  <c r="AP258" i="62"/>
  <c r="AR258" i="62" s="1"/>
  <c r="AP156" i="62"/>
  <c r="AR156" i="62" s="1"/>
  <c r="AP126" i="62"/>
  <c r="AR126" i="62" s="1"/>
  <c r="M149" i="72"/>
  <c r="M245" i="62"/>
  <c r="Z245" i="62" s="1"/>
  <c r="M152" i="72"/>
  <c r="K245" i="72"/>
  <c r="J245" i="72"/>
  <c r="AH265" i="71"/>
  <c r="L245" i="72"/>
  <c r="I245" i="72"/>
  <c r="F245" i="72"/>
  <c r="G245" i="72"/>
  <c r="H245" i="72"/>
  <c r="AJ115" i="62"/>
  <c r="S115" i="62"/>
  <c r="AD115" i="62"/>
  <c r="AK115" i="62"/>
  <c r="U115" i="62"/>
  <c r="W115" i="62"/>
  <c r="AE115" i="62"/>
  <c r="R115" i="62"/>
  <c r="X115" i="62"/>
  <c r="AF115" i="62"/>
  <c r="T115" i="62"/>
  <c r="Y115" i="62"/>
  <c r="AG115" i="62"/>
  <c r="N115" i="62"/>
  <c r="AC115" i="62"/>
  <c r="P115" i="62"/>
  <c r="Z115" i="62"/>
  <c r="AH115" i="62"/>
  <c r="V115" i="62"/>
  <c r="AA115" i="62"/>
  <c r="AI115" i="62"/>
  <c r="Q115" i="62"/>
  <c r="AB115" i="62"/>
  <c r="AN115" i="62"/>
  <c r="AO115" i="62"/>
  <c r="M45" i="72"/>
  <c r="M72" i="72"/>
  <c r="H26" i="72"/>
  <c r="G26" i="72"/>
  <c r="F26" i="72"/>
  <c r="L26" i="72"/>
  <c r="AH46" i="71"/>
  <c r="J26" i="72"/>
  <c r="K26" i="72"/>
  <c r="I26" i="72"/>
  <c r="M177" i="72"/>
  <c r="M19" i="72"/>
  <c r="AJ243" i="62"/>
  <c r="S243" i="62"/>
  <c r="Y243" i="62"/>
  <c r="AG243" i="62"/>
  <c r="AF243" i="62"/>
  <c r="P243" i="62"/>
  <c r="Z243" i="62"/>
  <c r="AH243" i="62"/>
  <c r="N243" i="62"/>
  <c r="AA243" i="62"/>
  <c r="AI243" i="62"/>
  <c r="V243" i="62"/>
  <c r="AB243" i="62"/>
  <c r="R243" i="62"/>
  <c r="AC243" i="62"/>
  <c r="AK243" i="62"/>
  <c r="X243" i="62"/>
  <c r="T243" i="62"/>
  <c r="AD243" i="62"/>
  <c r="Q243" i="62"/>
  <c r="U243" i="62"/>
  <c r="W243" i="62"/>
  <c r="AE243" i="62"/>
  <c r="AN243" i="62"/>
  <c r="AO243" i="62"/>
  <c r="M151" i="72"/>
  <c r="M95" i="72"/>
  <c r="AI228" i="62"/>
  <c r="T228" i="62"/>
  <c r="AB228" i="62"/>
  <c r="AA228" i="62"/>
  <c r="P228" i="62"/>
  <c r="AC228" i="62"/>
  <c r="N228" i="62"/>
  <c r="AD228" i="62"/>
  <c r="S228" i="62"/>
  <c r="W228" i="62"/>
  <c r="AE228" i="62"/>
  <c r="V228" i="62"/>
  <c r="X228" i="62"/>
  <c r="AF228" i="62"/>
  <c r="U228" i="62"/>
  <c r="Y228" i="62"/>
  <c r="AG228" i="62"/>
  <c r="R228" i="62"/>
  <c r="Q228" i="62"/>
  <c r="Z228" i="62"/>
  <c r="AH228" i="62"/>
  <c r="AJ228" i="62"/>
  <c r="AK228" i="62"/>
  <c r="AN228" i="62"/>
  <c r="AO228" i="62"/>
  <c r="AI92" i="62"/>
  <c r="S92" i="62"/>
  <c r="Z92" i="62"/>
  <c r="AH92" i="62"/>
  <c r="P92" i="62"/>
  <c r="AA92" i="62"/>
  <c r="Q92" i="62"/>
  <c r="AB92" i="62"/>
  <c r="V92" i="62"/>
  <c r="AC92" i="62"/>
  <c r="AJ92" i="62"/>
  <c r="T92" i="62"/>
  <c r="AD92" i="62"/>
  <c r="U92" i="62"/>
  <c r="W92" i="62"/>
  <c r="AE92" i="62"/>
  <c r="N92" i="62"/>
  <c r="X92" i="62"/>
  <c r="AF92" i="62"/>
  <c r="AG92" i="62"/>
  <c r="R92" i="62"/>
  <c r="Y92" i="62"/>
  <c r="AK92" i="62"/>
  <c r="AN92" i="62"/>
  <c r="AO92" i="62"/>
  <c r="M8" i="72"/>
  <c r="M94" i="72"/>
  <c r="AJ95" i="62"/>
  <c r="Q95" i="62"/>
  <c r="AA95" i="62"/>
  <c r="AI95" i="62"/>
  <c r="R95" i="62"/>
  <c r="AB95" i="62"/>
  <c r="S95" i="62"/>
  <c r="AC95" i="62"/>
  <c r="Z95" i="62"/>
  <c r="V95" i="62"/>
  <c r="AD95" i="62"/>
  <c r="AH95" i="62"/>
  <c r="T95" i="62"/>
  <c r="W95" i="62"/>
  <c r="AE95" i="62"/>
  <c r="P95" i="62"/>
  <c r="N95" i="62"/>
  <c r="X95" i="62"/>
  <c r="AF95" i="62"/>
  <c r="AK95" i="62"/>
  <c r="U95" i="62"/>
  <c r="Y95" i="62"/>
  <c r="AG95" i="62"/>
  <c r="AN95" i="62"/>
  <c r="AO95" i="62"/>
  <c r="AJ24" i="62"/>
  <c r="Q24" i="62"/>
  <c r="X24" i="62"/>
  <c r="AF24" i="62"/>
  <c r="AE24" i="62"/>
  <c r="N24" i="62"/>
  <c r="Y24" i="62"/>
  <c r="AG24" i="62"/>
  <c r="AK24" i="62"/>
  <c r="S24" i="62"/>
  <c r="Z24" i="62"/>
  <c r="AH24" i="62"/>
  <c r="V24" i="62"/>
  <c r="AA24" i="62"/>
  <c r="AI24" i="62"/>
  <c r="U24" i="62"/>
  <c r="R24" i="62"/>
  <c r="AB24" i="62"/>
  <c r="P24" i="62"/>
  <c r="AC24" i="62"/>
  <c r="W24" i="62"/>
  <c r="T24" i="62"/>
  <c r="AD24" i="62"/>
  <c r="AN24" i="62"/>
  <c r="AO24" i="62"/>
  <c r="M109" i="72"/>
  <c r="M67" i="72"/>
  <c r="M11" i="72"/>
  <c r="AJ177" i="62"/>
  <c r="S177" i="62"/>
  <c r="Y177" i="62"/>
  <c r="AG177" i="62"/>
  <c r="X177" i="62"/>
  <c r="P177" i="62"/>
  <c r="Z177" i="62"/>
  <c r="AH177" i="62"/>
  <c r="Q177" i="62"/>
  <c r="R177" i="62"/>
  <c r="AA177" i="62"/>
  <c r="AI177" i="62"/>
  <c r="V177" i="62"/>
  <c r="AB177" i="62"/>
  <c r="N177" i="62"/>
  <c r="AC177" i="62"/>
  <c r="AK177" i="62"/>
  <c r="T177" i="62"/>
  <c r="AD177" i="62"/>
  <c r="U177" i="62"/>
  <c r="W177" i="62"/>
  <c r="AE177" i="62"/>
  <c r="AF177" i="62"/>
  <c r="AN177" i="62"/>
  <c r="AO177" i="62"/>
  <c r="AJ35" i="62"/>
  <c r="N35" i="62"/>
  <c r="AD35" i="62"/>
  <c r="U35" i="62"/>
  <c r="W35" i="62"/>
  <c r="AE35" i="62"/>
  <c r="AC35" i="62"/>
  <c r="S35" i="62"/>
  <c r="X35" i="62"/>
  <c r="AF35" i="62"/>
  <c r="R35" i="62"/>
  <c r="Y35" i="62"/>
  <c r="AG35" i="62"/>
  <c r="P35" i="62"/>
  <c r="Z35" i="62"/>
  <c r="AH35" i="62"/>
  <c r="AK35" i="62"/>
  <c r="T35" i="62"/>
  <c r="AA35" i="62"/>
  <c r="AI35" i="62"/>
  <c r="Q35" i="62"/>
  <c r="V35" i="62"/>
  <c r="AB35" i="62"/>
  <c r="AN35" i="62"/>
  <c r="AO35" i="62"/>
  <c r="AE11" i="62"/>
  <c r="N11" i="62"/>
  <c r="P11" i="62"/>
  <c r="AJ108" i="62"/>
  <c r="R108" i="62"/>
  <c r="AB108" i="62"/>
  <c r="S108" i="62"/>
  <c r="AC108" i="62"/>
  <c r="V108" i="62"/>
  <c r="AD108" i="62"/>
  <c r="U108" i="62"/>
  <c r="W108" i="62"/>
  <c r="AE108" i="62"/>
  <c r="AK108" i="62"/>
  <c r="AI108" i="62"/>
  <c r="P108" i="62"/>
  <c r="X108" i="62"/>
  <c r="AF108" i="62"/>
  <c r="AA108" i="62"/>
  <c r="Q108" i="62"/>
  <c r="Y108" i="62"/>
  <c r="AG108" i="62"/>
  <c r="T108" i="62"/>
  <c r="N108" i="62"/>
  <c r="Z108" i="62"/>
  <c r="AH108" i="62"/>
  <c r="AN108" i="62"/>
  <c r="AO108" i="62"/>
  <c r="AJ151" i="62"/>
  <c r="U151" i="62"/>
  <c r="W151" i="62"/>
  <c r="AE151" i="62"/>
  <c r="S151" i="62"/>
  <c r="P151" i="62"/>
  <c r="X151" i="62"/>
  <c r="AF151" i="62"/>
  <c r="T151" i="62"/>
  <c r="Y151" i="62"/>
  <c r="AG151" i="62"/>
  <c r="Q151" i="62"/>
  <c r="Z151" i="62"/>
  <c r="AH151" i="62"/>
  <c r="AK151" i="62"/>
  <c r="N151" i="62"/>
  <c r="AA151" i="62"/>
  <c r="AI151" i="62"/>
  <c r="R151" i="62"/>
  <c r="AB151" i="62"/>
  <c r="V151" i="62"/>
  <c r="AC151" i="62"/>
  <c r="AD151" i="62"/>
  <c r="AN151" i="62"/>
  <c r="AO151" i="62"/>
  <c r="M93" i="72"/>
  <c r="AJ94" i="62"/>
  <c r="R94" i="62"/>
  <c r="X94" i="62"/>
  <c r="AF94" i="62"/>
  <c r="P94" i="62"/>
  <c r="Y94" i="62"/>
  <c r="AG94" i="62"/>
  <c r="Q94" i="62"/>
  <c r="Z94" i="62"/>
  <c r="AH94" i="62"/>
  <c r="AE94" i="62"/>
  <c r="U94" i="62"/>
  <c r="AA94" i="62"/>
  <c r="AI94" i="62"/>
  <c r="T94" i="62"/>
  <c r="S94" i="62"/>
  <c r="AB94" i="62"/>
  <c r="AK94" i="62"/>
  <c r="N94" i="62"/>
  <c r="AC94" i="62"/>
  <c r="V94" i="62"/>
  <c r="AD94" i="62"/>
  <c r="W94" i="62"/>
  <c r="AN94" i="62"/>
  <c r="AO94" i="62"/>
  <c r="M26" i="62"/>
  <c r="AI67" i="62"/>
  <c r="V67" i="62"/>
  <c r="AF67" i="62"/>
  <c r="AD67" i="62"/>
  <c r="X67" i="62"/>
  <c r="Q67" i="62"/>
  <c r="AJ67" i="62"/>
  <c r="AH67" i="62"/>
  <c r="P67" i="62"/>
  <c r="AC67" i="62"/>
  <c r="AK67" i="62"/>
  <c r="AA67" i="62"/>
  <c r="Z67" i="62"/>
  <c r="R67" i="62"/>
  <c r="S67" i="62"/>
  <c r="T67" i="62"/>
  <c r="AE67" i="62"/>
  <c r="AB67" i="62"/>
  <c r="AG67" i="62"/>
  <c r="W67" i="62"/>
  <c r="N67" i="62"/>
  <c r="Y67" i="62"/>
  <c r="U67" i="62"/>
  <c r="AN67" i="62"/>
  <c r="AO67" i="62"/>
  <c r="AI116" i="62"/>
  <c r="P116" i="62"/>
  <c r="X116" i="62"/>
  <c r="AF116" i="62"/>
  <c r="U116" i="62"/>
  <c r="N116" i="62"/>
  <c r="W116" i="62"/>
  <c r="AD116" i="62"/>
  <c r="AH116" i="62"/>
  <c r="T116" i="62"/>
  <c r="Z116" i="62"/>
  <c r="AK116" i="62"/>
  <c r="AC116" i="62"/>
  <c r="R116" i="62"/>
  <c r="AA116" i="62"/>
  <c r="V116" i="62"/>
  <c r="AG116" i="62"/>
  <c r="AJ116" i="62"/>
  <c r="AB116" i="62"/>
  <c r="Y116" i="62"/>
  <c r="AE116" i="62"/>
  <c r="Q116" i="62"/>
  <c r="S116" i="62"/>
  <c r="AN116" i="62"/>
  <c r="AO116" i="62"/>
  <c r="M243" i="72"/>
  <c r="M14" i="72"/>
  <c r="AI8" i="62"/>
  <c r="N8" i="62"/>
  <c r="X8" i="62"/>
  <c r="AF8" i="62"/>
  <c r="P8" i="62"/>
  <c r="Y8" i="62"/>
  <c r="AG8" i="62"/>
  <c r="S8" i="62"/>
  <c r="Z8" i="62"/>
  <c r="AH8" i="62"/>
  <c r="Q8" i="62"/>
  <c r="AE8" i="62"/>
  <c r="T8" i="62"/>
  <c r="AA8" i="62"/>
  <c r="R8" i="62"/>
  <c r="AB8" i="62"/>
  <c r="AJ8" i="62"/>
  <c r="U8" i="62"/>
  <c r="AC8" i="62"/>
  <c r="W8" i="62"/>
  <c r="V8" i="62"/>
  <c r="AD8" i="62"/>
  <c r="AK8" i="62"/>
  <c r="AN8" i="62"/>
  <c r="AO8" i="62"/>
  <c r="AJ231" i="62"/>
  <c r="T231" i="62"/>
  <c r="AB231" i="62"/>
  <c r="V231" i="62"/>
  <c r="AC231" i="62"/>
  <c r="R231" i="62"/>
  <c r="AD231" i="62"/>
  <c r="AA231" i="62"/>
  <c r="U231" i="62"/>
  <c r="W231" i="62"/>
  <c r="AE231" i="62"/>
  <c r="Q231" i="62"/>
  <c r="X231" i="62"/>
  <c r="AF231" i="62"/>
  <c r="S231" i="62"/>
  <c r="P231" i="62"/>
  <c r="Y231" i="62"/>
  <c r="AG231" i="62"/>
  <c r="AI231" i="62"/>
  <c r="N231" i="62"/>
  <c r="Z231" i="62"/>
  <c r="AH231" i="62"/>
  <c r="AK231" i="62"/>
  <c r="AN231" i="62"/>
  <c r="AO231" i="62"/>
  <c r="M115" i="72"/>
  <c r="AI72" i="62"/>
  <c r="P72" i="62"/>
  <c r="AD72" i="62"/>
  <c r="U72" i="62"/>
  <c r="W72" i="62"/>
  <c r="AE72" i="62"/>
  <c r="S72" i="62"/>
  <c r="X72" i="62"/>
  <c r="AF72" i="62"/>
  <c r="Q72" i="62"/>
  <c r="Y72" i="62"/>
  <c r="AG72" i="62"/>
  <c r="V72" i="62"/>
  <c r="Z72" i="62"/>
  <c r="AH72" i="62"/>
  <c r="R72" i="62"/>
  <c r="AA72" i="62"/>
  <c r="N72" i="62"/>
  <c r="AB72" i="62"/>
  <c r="T72" i="62"/>
  <c r="AJ72" i="62"/>
  <c r="AC72" i="62"/>
  <c r="AK72" i="62"/>
  <c r="AN72" i="62"/>
  <c r="AO72" i="62"/>
  <c r="M120" i="72"/>
  <c r="M112" i="62"/>
  <c r="M84" i="72"/>
  <c r="AJ152" i="62"/>
  <c r="N152" i="62"/>
  <c r="AD152" i="62"/>
  <c r="T152" i="62"/>
  <c r="W152" i="62"/>
  <c r="AE152" i="62"/>
  <c r="Q152" i="62"/>
  <c r="U152" i="62"/>
  <c r="X152" i="62"/>
  <c r="AF152" i="62"/>
  <c r="AC152" i="62"/>
  <c r="R152" i="62"/>
  <c r="Y152" i="62"/>
  <c r="AG152" i="62"/>
  <c r="P152" i="62"/>
  <c r="Z152" i="62"/>
  <c r="AH152" i="62"/>
  <c r="AK152" i="62"/>
  <c r="S152" i="62"/>
  <c r="AA152" i="62"/>
  <c r="AI152" i="62"/>
  <c r="V152" i="62"/>
  <c r="AB152" i="62"/>
  <c r="AN152" i="62"/>
  <c r="AO152" i="62"/>
  <c r="AJ79" i="62"/>
  <c r="P79" i="62"/>
  <c r="X79" i="62"/>
  <c r="AF79" i="62"/>
  <c r="N79" i="62"/>
  <c r="Y79" i="62"/>
  <c r="AG79" i="62"/>
  <c r="U79" i="62"/>
  <c r="T79" i="62"/>
  <c r="Z79" i="62"/>
  <c r="AH79" i="62"/>
  <c r="Q79" i="62"/>
  <c r="AA79" i="62"/>
  <c r="AI79" i="62"/>
  <c r="V79" i="62"/>
  <c r="AB79" i="62"/>
  <c r="AE79" i="62"/>
  <c r="S79" i="62"/>
  <c r="AC79" i="62"/>
  <c r="W79" i="62"/>
  <c r="R79" i="62"/>
  <c r="AD79" i="62"/>
  <c r="AK79" i="62"/>
  <c r="AN79" i="62"/>
  <c r="AO79" i="62"/>
  <c r="AJ19" i="62"/>
  <c r="Q19" i="62"/>
  <c r="Y19" i="62"/>
  <c r="AG19" i="62"/>
  <c r="AF19" i="62"/>
  <c r="R19" i="62"/>
  <c r="Z19" i="62"/>
  <c r="AH19" i="62"/>
  <c r="N19" i="62"/>
  <c r="AA19" i="62"/>
  <c r="AI19" i="62"/>
  <c r="T19" i="62"/>
  <c r="S19" i="62"/>
  <c r="AB19" i="62"/>
  <c r="U19" i="62"/>
  <c r="AC19" i="62"/>
  <c r="AK19" i="62"/>
  <c r="V19" i="62"/>
  <c r="AD19" i="62"/>
  <c r="X19" i="62"/>
  <c r="P19" i="62"/>
  <c r="W19" i="62"/>
  <c r="AE19" i="62"/>
  <c r="AN19" i="62"/>
  <c r="AO19" i="62"/>
  <c r="M119" i="72"/>
  <c r="M117" i="72"/>
  <c r="AJ32" i="62"/>
  <c r="V32" i="62"/>
  <c r="AD32" i="62"/>
  <c r="U32" i="62"/>
  <c r="W32" i="62"/>
  <c r="AE32" i="62"/>
  <c r="AK32" i="62"/>
  <c r="R32" i="62"/>
  <c r="T32" i="62"/>
  <c r="X32" i="62"/>
  <c r="AF32" i="62"/>
  <c r="Q32" i="62"/>
  <c r="Y32" i="62"/>
  <c r="AG32" i="62"/>
  <c r="P32" i="62"/>
  <c r="Z32" i="62"/>
  <c r="AH32" i="62"/>
  <c r="S32" i="62"/>
  <c r="AA32" i="62"/>
  <c r="AI32" i="62"/>
  <c r="AC32" i="62"/>
  <c r="N32" i="62"/>
  <c r="AB32" i="62"/>
  <c r="AN32" i="62"/>
  <c r="AO32" i="62"/>
  <c r="AJ14" i="62"/>
  <c r="R14" i="62"/>
  <c r="AA14" i="62"/>
  <c r="AI14" i="62"/>
  <c r="Q14" i="62"/>
  <c r="AB14" i="62"/>
  <c r="AK14" i="62"/>
  <c r="T14" i="62"/>
  <c r="AC14" i="62"/>
  <c r="V14" i="62"/>
  <c r="AD14" i="62"/>
  <c r="U14" i="62"/>
  <c r="W14" i="62"/>
  <c r="AE14" i="62"/>
  <c r="N14" i="62"/>
  <c r="Z14" i="62"/>
  <c r="AH14" i="62"/>
  <c r="P14" i="62"/>
  <c r="X14" i="62"/>
  <c r="AF14" i="62"/>
  <c r="S14" i="62"/>
  <c r="Y14" i="62"/>
  <c r="AG14" i="62"/>
  <c r="AN14" i="62"/>
  <c r="AO14" i="62"/>
  <c r="M111" i="72"/>
  <c r="M231" i="72"/>
  <c r="K30" i="72"/>
  <c r="F30" i="72"/>
  <c r="L30" i="72"/>
  <c r="AH50" i="71"/>
  <c r="H30" i="72"/>
  <c r="G30" i="72"/>
  <c r="I30" i="72"/>
  <c r="J30" i="72"/>
  <c r="AJ93" i="62"/>
  <c r="S93" i="62"/>
  <c r="Y93" i="62"/>
  <c r="AG93" i="62"/>
  <c r="V93" i="62"/>
  <c r="Z93" i="62"/>
  <c r="AH93" i="62"/>
  <c r="R93" i="62"/>
  <c r="Q93" i="62"/>
  <c r="AA93" i="62"/>
  <c r="AI93" i="62"/>
  <c r="AK93" i="62"/>
  <c r="AF93" i="62"/>
  <c r="N93" i="62"/>
  <c r="AB93" i="62"/>
  <c r="T93" i="62"/>
  <c r="AC93" i="62"/>
  <c r="P93" i="62"/>
  <c r="AD93" i="62"/>
  <c r="X93" i="62"/>
  <c r="U93" i="62"/>
  <c r="W93" i="62"/>
  <c r="AE93" i="62"/>
  <c r="AN93" i="62"/>
  <c r="AO93" i="62"/>
  <c r="M203" i="72"/>
  <c r="Q221" i="62"/>
  <c r="AB221" i="62"/>
  <c r="W221" i="62"/>
  <c r="AE221" i="62"/>
  <c r="Y221" i="62"/>
  <c r="AG221" i="62"/>
  <c r="F112" i="72"/>
  <c r="G112" i="72"/>
  <c r="AH132" i="71"/>
  <c r="H112" i="72"/>
  <c r="I112" i="72"/>
  <c r="J112" i="72"/>
  <c r="K112" i="72"/>
  <c r="L112" i="72"/>
  <c r="AB117" i="62"/>
  <c r="M108" i="72"/>
  <c r="AJ119" i="62"/>
  <c r="S119" i="62"/>
  <c r="Z119" i="62"/>
  <c r="AH119" i="62"/>
  <c r="AG119" i="62"/>
  <c r="Q119" i="62"/>
  <c r="AA119" i="62"/>
  <c r="AI119" i="62"/>
  <c r="AK119" i="62"/>
  <c r="N119" i="62"/>
  <c r="AB119" i="62"/>
  <c r="T119" i="62"/>
  <c r="AC119" i="62"/>
  <c r="R119" i="62"/>
  <c r="AD119" i="62"/>
  <c r="Y119" i="62"/>
  <c r="U119" i="62"/>
  <c r="W119" i="62"/>
  <c r="AE119" i="62"/>
  <c r="P119" i="62"/>
  <c r="X119" i="62"/>
  <c r="AF119" i="62"/>
  <c r="V119" i="62"/>
  <c r="AN119" i="62"/>
  <c r="AO119" i="62"/>
  <c r="M228" i="72"/>
  <c r="AF248" i="62"/>
  <c r="N248" i="62"/>
  <c r="Y248" i="62"/>
  <c r="S248" i="62"/>
  <c r="Z248" i="62"/>
  <c r="R248" i="62"/>
  <c r="P248" i="62"/>
  <c r="AA248" i="62"/>
  <c r="T248" i="62"/>
  <c r="AB248" i="62"/>
  <c r="U248" i="62"/>
  <c r="AC248" i="62"/>
  <c r="X248" i="62"/>
  <c r="V248" i="62"/>
  <c r="AD248" i="62"/>
  <c r="Q248" i="62"/>
  <c r="W248" i="62"/>
  <c r="AE248" i="62"/>
  <c r="AG248" i="62"/>
  <c r="AH248" i="62"/>
  <c r="AI248" i="62"/>
  <c r="AJ248" i="62"/>
  <c r="AK248" i="62"/>
  <c r="AN248" i="62"/>
  <c r="M249" i="72"/>
  <c r="M30" i="62"/>
  <c r="M116" i="72"/>
  <c r="AJ84" i="62"/>
  <c r="V84" i="62"/>
  <c r="AC84" i="62"/>
  <c r="S84" i="62"/>
  <c r="AD84" i="62"/>
  <c r="U84" i="62"/>
  <c r="W84" i="62"/>
  <c r="AE84" i="62"/>
  <c r="AB84" i="62"/>
  <c r="R84" i="62"/>
  <c r="X84" i="62"/>
  <c r="AF84" i="62"/>
  <c r="T84" i="62"/>
  <c r="N84" i="62"/>
  <c r="Y84" i="62"/>
  <c r="AG84" i="62"/>
  <c r="AK84" i="62"/>
  <c r="Q84" i="62"/>
  <c r="Z84" i="62"/>
  <c r="AH84" i="62"/>
  <c r="P84" i="62"/>
  <c r="AA84" i="62"/>
  <c r="AI84" i="62"/>
  <c r="AN84" i="62"/>
  <c r="AO84" i="62"/>
  <c r="M248" i="72"/>
  <c r="AJ111" i="62"/>
  <c r="N111" i="62"/>
  <c r="W111" i="62"/>
  <c r="AE111" i="62"/>
  <c r="S111" i="62"/>
  <c r="AK111" i="62"/>
  <c r="R111" i="62"/>
  <c r="X111" i="62"/>
  <c r="AF111" i="62"/>
  <c r="AD111" i="62"/>
  <c r="T111" i="62"/>
  <c r="Y111" i="62"/>
  <c r="AG111" i="62"/>
  <c r="U111" i="62"/>
  <c r="Z111" i="62"/>
  <c r="AH111" i="62"/>
  <c r="Q111" i="62"/>
  <c r="AA111" i="62"/>
  <c r="AI111" i="62"/>
  <c r="P111" i="62"/>
  <c r="AB111" i="62"/>
  <c r="V111" i="62"/>
  <c r="AC111" i="62"/>
  <c r="AN111" i="62"/>
  <c r="AO111" i="62"/>
  <c r="M79" i="72"/>
  <c r="M92" i="72"/>
  <c r="M35" i="72"/>
  <c r="AJ109" i="62"/>
  <c r="S109" i="62"/>
  <c r="AC109" i="62"/>
  <c r="N109" i="62"/>
  <c r="AD109" i="62"/>
  <c r="AB109" i="62"/>
  <c r="U109" i="62"/>
  <c r="W109" i="62"/>
  <c r="AE109" i="62"/>
  <c r="AK109" i="62"/>
  <c r="Q109" i="62"/>
  <c r="X109" i="62"/>
  <c r="AF109" i="62"/>
  <c r="P109" i="62"/>
  <c r="Y109" i="62"/>
  <c r="AG109" i="62"/>
  <c r="T109" i="62"/>
  <c r="Z109" i="62"/>
  <c r="AH109" i="62"/>
  <c r="R109" i="62"/>
  <c r="V109" i="62"/>
  <c r="AA109" i="62"/>
  <c r="AI109" i="62"/>
  <c r="AN109" i="62"/>
  <c r="AO109" i="62"/>
  <c r="AJ120" i="62"/>
  <c r="P120" i="62"/>
  <c r="AB120" i="62"/>
  <c r="R120" i="62"/>
  <c r="V120" i="62"/>
  <c r="AC120" i="62"/>
  <c r="Q120" i="62"/>
  <c r="AD120" i="62"/>
  <c r="T120" i="62"/>
  <c r="W120" i="62"/>
  <c r="AE120" i="62"/>
  <c r="N120" i="62"/>
  <c r="X120" i="62"/>
  <c r="AF120" i="62"/>
  <c r="AA120" i="62"/>
  <c r="S120" i="62"/>
  <c r="Y120" i="62"/>
  <c r="AG120" i="62"/>
  <c r="AI120" i="62"/>
  <c r="U120" i="62"/>
  <c r="Z120" i="62"/>
  <c r="AH120" i="62"/>
  <c r="AK120" i="62"/>
  <c r="AN120" i="62"/>
  <c r="AO120" i="62"/>
  <c r="AJ203" i="62"/>
  <c r="T203" i="62"/>
  <c r="AD203" i="62"/>
  <c r="AK203" i="62"/>
  <c r="AC203" i="62"/>
  <c r="R203" i="62"/>
  <c r="W203" i="62"/>
  <c r="AE203" i="62"/>
  <c r="V203" i="62"/>
  <c r="N203" i="62"/>
  <c r="X203" i="62"/>
  <c r="AF203" i="62"/>
  <c r="Q203" i="62"/>
  <c r="Y203" i="62"/>
  <c r="AG203" i="62"/>
  <c r="U203" i="62"/>
  <c r="Z203" i="62"/>
  <c r="AH203" i="62"/>
  <c r="P203" i="62"/>
  <c r="AA203" i="62"/>
  <c r="AI203" i="62"/>
  <c r="S203" i="62"/>
  <c r="AB203" i="62"/>
  <c r="AN203" i="62"/>
  <c r="AO203" i="62"/>
  <c r="AF167" i="1"/>
  <c r="AF316" i="1"/>
  <c r="AF175" i="1"/>
  <c r="AF310" i="1"/>
  <c r="AF211" i="1"/>
  <c r="AF292" i="1"/>
  <c r="AF293" i="1"/>
  <c r="AF319" i="1"/>
  <c r="AF205" i="1"/>
  <c r="AF367" i="1"/>
  <c r="AF366" i="1"/>
  <c r="AF357" i="1"/>
  <c r="AF291" i="1"/>
  <c r="AF327" i="1"/>
  <c r="AF331" i="1"/>
  <c r="AF365" i="1"/>
  <c r="AF178" i="1"/>
  <c r="AF345" i="1"/>
  <c r="AF207" i="1"/>
  <c r="AF294" i="1"/>
  <c r="V305" i="1"/>
  <c r="V305" i="71"/>
  <c r="V338" i="71"/>
  <c r="V338" i="1"/>
  <c r="V371" i="1"/>
  <c r="V371" i="71"/>
  <c r="V275" i="1"/>
  <c r="V275" i="71"/>
  <c r="V348" i="71"/>
  <c r="V348" i="1"/>
  <c r="V270" i="1"/>
  <c r="V270" i="71"/>
  <c r="V276" i="1"/>
  <c r="V276" i="71"/>
  <c r="V283" i="1"/>
  <c r="V283" i="71"/>
  <c r="V274" i="1"/>
  <c r="V274" i="71"/>
  <c r="V267" i="1"/>
  <c r="V267" i="71"/>
  <c r="AO209" i="1"/>
  <c r="AO347" i="1"/>
  <c r="AO246" i="1"/>
  <c r="AO312" i="1"/>
  <c r="AL18" i="73"/>
  <c r="AN70" i="62"/>
  <c r="AM30" i="73"/>
  <c r="AO184" i="62"/>
  <c r="AM18" i="73"/>
  <c r="AO70" i="62"/>
  <c r="AN184" i="62"/>
  <c r="AL30" i="73"/>
  <c r="AH18" i="73"/>
  <c r="AJ70" i="62"/>
  <c r="AK70" i="62"/>
  <c r="AI18" i="73"/>
  <c r="BS5" i="1"/>
  <c r="AO162" i="1"/>
  <c r="AO143" i="1"/>
  <c r="AO301" i="1"/>
  <c r="AO354" i="1"/>
  <c r="AO344" i="1"/>
  <c r="AO234" i="1"/>
  <c r="AO297" i="1"/>
  <c r="AO202" i="1"/>
  <c r="AO253" i="1"/>
  <c r="AO200" i="1"/>
  <c r="AO212" i="1"/>
  <c r="AO194" i="1"/>
  <c r="AO164" i="1"/>
  <c r="AO217" i="1"/>
  <c r="AO355" i="1"/>
  <c r="AO204" i="1"/>
  <c r="AO210" i="1"/>
  <c r="AO195" i="1"/>
  <c r="AO250" i="1"/>
  <c r="AO303" i="1"/>
  <c r="AO308" i="1"/>
  <c r="AO155" i="1"/>
  <c r="AO328" i="1"/>
  <c r="AO249" i="1"/>
  <c r="AO239" i="1"/>
  <c r="AO163" i="1"/>
  <c r="AO363" i="1"/>
  <c r="AO196" i="1"/>
  <c r="AO141" i="1"/>
  <c r="AO90" i="1"/>
  <c r="AE253" i="1"/>
  <c r="AN253" i="1" s="1" a="1"/>
  <c r="AN253" i="1" s="1"/>
  <c r="AI253" i="1" s="1"/>
  <c r="AD253" i="1"/>
  <c r="AM253" i="1" s="1"/>
  <c r="AI292" i="71"/>
  <c r="G271" i="75"/>
  <c r="AI255" i="71"/>
  <c r="AD164" i="1"/>
  <c r="AM164" i="1" s="1"/>
  <c r="AE164" i="1"/>
  <c r="AN164" i="1" s="1" a="1"/>
  <c r="AN164" i="1" s="1"/>
  <c r="AI164" i="1" s="1"/>
  <c r="AI357" i="71"/>
  <c r="G336" i="75"/>
  <c r="AD90" i="1"/>
  <c r="AE90" i="1"/>
  <c r="AN90" i="1" s="1" a="1"/>
  <c r="AN90" i="1" s="1"/>
  <c r="AI90" i="1" s="1"/>
  <c r="G146" i="75"/>
  <c r="AI167" i="71"/>
  <c r="AI32" i="71"/>
  <c r="G310" i="75"/>
  <c r="AI331" i="71"/>
  <c r="AI229" i="71"/>
  <c r="AE204" i="1"/>
  <c r="AN204" i="1" s="1" a="1"/>
  <c r="AN204" i="1" s="1"/>
  <c r="AI204" i="1" s="1"/>
  <c r="AD204" i="1"/>
  <c r="AI365" i="71"/>
  <c r="G344" i="75"/>
  <c r="AD210" i="1"/>
  <c r="AM210" i="1" s="1"/>
  <c r="AE210" i="1"/>
  <c r="AN210" i="1" s="1" a="1"/>
  <c r="AN210" i="1" s="1"/>
  <c r="AI210" i="1" s="1"/>
  <c r="AD212" i="1"/>
  <c r="AM212" i="1" s="1"/>
  <c r="AE212" i="1"/>
  <c r="AN212" i="1" s="1" a="1"/>
  <c r="AN212" i="1" s="1"/>
  <c r="AI212" i="1" s="1"/>
  <c r="AI319" i="71"/>
  <c r="G298" i="75"/>
  <c r="G289" i="75"/>
  <c r="AI310" i="71"/>
  <c r="G295" i="75"/>
  <c r="AI316" i="71"/>
  <c r="AD234" i="1"/>
  <c r="AM234" i="1" s="1"/>
  <c r="AE234" i="1"/>
  <c r="AN234" i="1" s="1" a="1"/>
  <c r="AN234" i="1" s="1"/>
  <c r="AI234" i="1" s="1"/>
  <c r="AH234" i="1" s="1"/>
  <c r="AE143" i="1"/>
  <c r="AN143" i="1" s="1" a="1"/>
  <c r="AN143" i="1" s="1"/>
  <c r="AI143" i="1" s="1"/>
  <c r="AD143" i="1"/>
  <c r="AM143" i="1" s="1"/>
  <c r="AI199" i="71"/>
  <c r="AE217" i="1"/>
  <c r="AN217" i="1" s="1" a="1"/>
  <c r="AN217" i="1" s="1"/>
  <c r="AI217" i="1" s="1"/>
  <c r="AD217" i="1"/>
  <c r="AM217" i="1" s="1"/>
  <c r="AI291" i="71"/>
  <c r="G270" i="75"/>
  <c r="J10" i="21"/>
  <c r="AD249" i="1"/>
  <c r="AM249" i="1" s="1"/>
  <c r="AE249" i="1"/>
  <c r="AN249" i="1" s="1" a="1"/>
  <c r="AN249" i="1" s="1"/>
  <c r="AI249" i="1" s="1"/>
  <c r="AH249" i="1" s="1"/>
  <c r="AE202" i="1"/>
  <c r="AN202" i="1" s="1" a="1"/>
  <c r="AN202" i="1" s="1"/>
  <c r="AI202" i="1" s="1"/>
  <c r="AH202" i="1" s="1"/>
  <c r="AD202" i="1"/>
  <c r="AM202" i="1" s="1"/>
  <c r="AE162" i="1"/>
  <c r="AN162" i="1" s="1" a="1"/>
  <c r="AN162" i="1" s="1"/>
  <c r="AI162" i="1" s="1"/>
  <c r="AD162" i="1"/>
  <c r="AM162" i="1" s="1"/>
  <c r="AI205" i="71"/>
  <c r="AH205" i="71" s="1"/>
  <c r="AE195" i="1"/>
  <c r="AN195" i="1" s="1" a="1"/>
  <c r="AN195" i="1" s="1"/>
  <c r="AI195" i="1" s="1"/>
  <c r="AD195" i="1"/>
  <c r="AM195" i="1" s="1"/>
  <c r="AD250" i="1"/>
  <c r="AM250" i="1" s="1"/>
  <c r="AE250" i="1"/>
  <c r="AN250" i="1" s="1" a="1"/>
  <c r="AN250" i="1" s="1"/>
  <c r="AI250" i="1" s="1"/>
  <c r="AH250" i="1" s="1"/>
  <c r="AI243" i="71"/>
  <c r="AD200" i="1"/>
  <c r="AM200" i="1" s="1"/>
  <c r="AE200" i="1"/>
  <c r="AN200" i="1" s="1" a="1"/>
  <c r="AN200" i="1" s="1"/>
  <c r="AI200" i="1" s="1"/>
  <c r="G157" i="75"/>
  <c r="AI178" i="71"/>
  <c r="AD328" i="1"/>
  <c r="AM328" i="1" s="1"/>
  <c r="AE328" i="1"/>
  <c r="AN328" i="1" s="1" a="1"/>
  <c r="AN328" i="1" s="1"/>
  <c r="AI328" i="1" s="1"/>
  <c r="AD301" i="1"/>
  <c r="AM301" i="1" s="1"/>
  <c r="AE301" i="1"/>
  <c r="AN301" i="1" s="1" a="1"/>
  <c r="AN301" i="1" s="1"/>
  <c r="AI301" i="1" s="1"/>
  <c r="G154" i="75"/>
  <c r="AI175" i="71"/>
  <c r="AD344" i="1"/>
  <c r="AM344" i="1" s="1"/>
  <c r="AE344" i="1"/>
  <c r="AN344" i="1" s="1" a="1"/>
  <c r="AN344" i="1" s="1"/>
  <c r="AI344" i="1" s="1"/>
  <c r="AE209" i="1"/>
  <c r="AN209" i="1" s="1" a="1"/>
  <c r="AN209" i="1" s="1"/>
  <c r="AI209" i="1" s="1"/>
  <c r="AD209" i="1"/>
  <c r="AM209" i="1" s="1"/>
  <c r="AD303" i="1"/>
  <c r="AM303" i="1" s="1"/>
  <c r="AE303" i="1"/>
  <c r="AN303" i="1" s="1" a="1"/>
  <c r="AN303" i="1" s="1"/>
  <c r="AI303" i="1" s="1"/>
  <c r="AD355" i="1"/>
  <c r="AM355" i="1" s="1"/>
  <c r="AE355" i="1"/>
  <c r="AN355" i="1" s="1" a="1"/>
  <c r="AN355" i="1" s="1"/>
  <c r="AI355" i="1" s="1"/>
  <c r="AE239" i="1"/>
  <c r="AN239" i="1" s="1" a="1"/>
  <c r="AN239" i="1" s="1"/>
  <c r="AI239" i="1" s="1"/>
  <c r="AD239" i="1"/>
  <c r="AM239" i="1" s="1"/>
  <c r="AE163" i="1"/>
  <c r="AN163" i="1" s="1" a="1"/>
  <c r="AN163" i="1" s="1"/>
  <c r="AI163" i="1" s="1"/>
  <c r="AD163" i="1"/>
  <c r="AM163" i="1" s="1"/>
  <c r="AE347" i="1"/>
  <c r="AN347" i="1" s="1" a="1"/>
  <c r="AN347" i="1" s="1"/>
  <c r="AI347" i="1" s="1"/>
  <c r="AD347" i="1"/>
  <c r="AM347" i="1" s="1"/>
  <c r="AD354" i="1"/>
  <c r="AM354" i="1" s="1"/>
  <c r="AE354" i="1"/>
  <c r="AN354" i="1" s="1" a="1"/>
  <c r="AN354" i="1" s="1"/>
  <c r="AI354" i="1" s="1"/>
  <c r="AI367" i="71"/>
  <c r="G346" i="75"/>
  <c r="G272" i="75"/>
  <c r="AI293" i="71"/>
  <c r="AD297" i="1"/>
  <c r="AM297" i="1" s="1"/>
  <c r="AE297" i="1"/>
  <c r="AN297" i="1" s="1" a="1"/>
  <c r="AN297" i="1" s="1"/>
  <c r="AI297" i="1" s="1"/>
  <c r="G324" i="75"/>
  <c r="AI345" i="71"/>
  <c r="G345" i="75"/>
  <c r="AI366" i="71"/>
  <c r="AI102" i="71"/>
  <c r="AI327" i="71"/>
  <c r="G306" i="75"/>
  <c r="G186" i="75"/>
  <c r="AI207" i="71"/>
  <c r="AD246" i="1"/>
  <c r="AM246" i="1" s="1"/>
  <c r="AE246" i="1"/>
  <c r="AN246" i="1" s="1" a="1"/>
  <c r="AN246" i="1" s="1"/>
  <c r="AI246" i="1" s="1"/>
  <c r="AH246" i="1" s="1"/>
  <c r="AE312" i="1"/>
  <c r="AN312" i="1" s="1" a="1"/>
  <c r="AN312" i="1" s="1"/>
  <c r="AI312" i="1" s="1"/>
  <c r="AD312" i="1"/>
  <c r="AM312" i="1" s="1"/>
  <c r="AI211" i="71"/>
  <c r="G190" i="75"/>
  <c r="AD196" i="1"/>
  <c r="AM196" i="1" s="1"/>
  <c r="AE196" i="1"/>
  <c r="AN196" i="1" s="1" a="1"/>
  <c r="AN196" i="1" s="1"/>
  <c r="AI196" i="1" s="1"/>
  <c r="AD141" i="1"/>
  <c r="AM141" i="1" s="1"/>
  <c r="AE141" i="1"/>
  <c r="AN141" i="1" s="1" a="1"/>
  <c r="AN141" i="1" s="1"/>
  <c r="AI141" i="1" s="1"/>
  <c r="AD194" i="1"/>
  <c r="AM194" i="1" s="1"/>
  <c r="AE194" i="1"/>
  <c r="AN194" i="1" s="1" a="1"/>
  <c r="AN194" i="1" s="1"/>
  <c r="AI194" i="1" s="1"/>
  <c r="AE308" i="1"/>
  <c r="AN308" i="1" s="1" a="1"/>
  <c r="AN308" i="1" s="1"/>
  <c r="AI308" i="1" s="1"/>
  <c r="AD308" i="1"/>
  <c r="AM308" i="1" s="1"/>
  <c r="AD363" i="1"/>
  <c r="AM363" i="1" s="1"/>
  <c r="AE363" i="1"/>
  <c r="AN363" i="1" s="1" a="1"/>
  <c r="AN363" i="1" s="1"/>
  <c r="AI363" i="1" s="1"/>
  <c r="AD155" i="1"/>
  <c r="AM155" i="1" s="1"/>
  <c r="AE155" i="1"/>
  <c r="AN155" i="1" s="1" a="1"/>
  <c r="AN155" i="1" s="1"/>
  <c r="AI155" i="1" s="1"/>
  <c r="AH155" i="1" s="1"/>
  <c r="G273" i="75"/>
  <c r="AI294" i="71"/>
  <c r="M24" i="72" l="1"/>
  <c r="AD11" i="62"/>
  <c r="AG11" i="62"/>
  <c r="W11" i="62"/>
  <c r="AH245" i="62"/>
  <c r="AK11" i="62"/>
  <c r="Y11" i="62"/>
  <c r="U11" i="62"/>
  <c r="AO11" i="62"/>
  <c r="AI11" i="62"/>
  <c r="R11" i="62"/>
  <c r="AJ11" i="62"/>
  <c r="AN11" i="62"/>
  <c r="AA11" i="62"/>
  <c r="AF11" i="62"/>
  <c r="AC11" i="62"/>
  <c r="S11" i="62"/>
  <c r="X11" i="62"/>
  <c r="Q11" i="62"/>
  <c r="AH11" i="62"/>
  <c r="V11" i="62"/>
  <c r="AB11" i="62"/>
  <c r="Z11" i="62"/>
  <c r="T11" i="62"/>
  <c r="AM11" i="62"/>
  <c r="AH117" i="62"/>
  <c r="Y117" i="62"/>
  <c r="AO221" i="62"/>
  <c r="V221" i="62"/>
  <c r="U221" i="62"/>
  <c r="AJ221" i="62"/>
  <c r="S117" i="62"/>
  <c r="AN221" i="62"/>
  <c r="AF221" i="62"/>
  <c r="AD221" i="62"/>
  <c r="AM221" i="62"/>
  <c r="X117" i="62"/>
  <c r="P221" i="62"/>
  <c r="X221" i="62"/>
  <c r="R221" i="62"/>
  <c r="W117" i="62"/>
  <c r="AH221" i="62"/>
  <c r="T221" i="62"/>
  <c r="AI221" i="62"/>
  <c r="Q117" i="62"/>
  <c r="U117" i="62"/>
  <c r="Z221" i="62"/>
  <c r="AA221" i="62"/>
  <c r="AC221" i="62"/>
  <c r="V117" i="62"/>
  <c r="N221" i="62"/>
  <c r="AK221" i="62"/>
  <c r="S221" i="62"/>
  <c r="AM8" i="62"/>
  <c r="AP8" i="62" s="1"/>
  <c r="AR8" i="62" s="1"/>
  <c r="AO117" i="62"/>
  <c r="R117" i="62"/>
  <c r="AA117" i="62"/>
  <c r="AJ117" i="62"/>
  <c r="AN117" i="62"/>
  <c r="AF117" i="62"/>
  <c r="AD117" i="62"/>
  <c r="Z117" i="62"/>
  <c r="N117" i="62"/>
  <c r="AC117" i="62"/>
  <c r="P117" i="62"/>
  <c r="AI117" i="62"/>
  <c r="T117" i="62"/>
  <c r="AG117" i="62"/>
  <c r="AE117" i="62"/>
  <c r="M221" i="72"/>
  <c r="V221" i="72" s="1"/>
  <c r="M32" i="72"/>
  <c r="V32" i="72" s="1"/>
  <c r="AF245" i="62"/>
  <c r="AP249" i="62"/>
  <c r="AR249" i="62" s="1"/>
  <c r="V245" i="62"/>
  <c r="AC245" i="62"/>
  <c r="R245" i="62"/>
  <c r="AN245" i="62"/>
  <c r="W245" i="62"/>
  <c r="AO245" i="62"/>
  <c r="AK245" i="62"/>
  <c r="X245" i="62"/>
  <c r="AJ245" i="62"/>
  <c r="AA245" i="62"/>
  <c r="U245" i="62"/>
  <c r="S222" i="62"/>
  <c r="AL35" i="72"/>
  <c r="AM35" i="72"/>
  <c r="AL203" i="72"/>
  <c r="AM203" i="72"/>
  <c r="AL116" i="72"/>
  <c r="AM116" i="72"/>
  <c r="AL231" i="72"/>
  <c r="AM231" i="72"/>
  <c r="AL14" i="72"/>
  <c r="AM14" i="72"/>
  <c r="AL8" i="72"/>
  <c r="AM8" i="72"/>
  <c r="AL177" i="72"/>
  <c r="AM177" i="72"/>
  <c r="V149" i="72"/>
  <c r="AL149" i="72"/>
  <c r="AM149" i="72"/>
  <c r="AL119" i="72"/>
  <c r="AM119" i="72"/>
  <c r="AL115" i="72"/>
  <c r="AM115" i="72"/>
  <c r="AL151" i="72"/>
  <c r="AM151" i="72"/>
  <c r="AL93" i="72"/>
  <c r="AM93" i="72"/>
  <c r="AL94" i="72"/>
  <c r="AM94" i="72"/>
  <c r="AL19" i="72"/>
  <c r="AM19" i="72"/>
  <c r="AL79" i="72"/>
  <c r="AM79" i="72"/>
  <c r="AL228" i="72"/>
  <c r="AM228" i="72"/>
  <c r="AL111" i="72"/>
  <c r="AM111" i="72"/>
  <c r="AL84" i="72"/>
  <c r="AM84" i="72"/>
  <c r="AL243" i="72"/>
  <c r="AM243" i="72"/>
  <c r="AL72" i="72"/>
  <c r="AM72" i="72"/>
  <c r="AL248" i="72"/>
  <c r="AM248" i="72"/>
  <c r="AL108" i="72"/>
  <c r="AM108" i="72"/>
  <c r="AL11" i="72"/>
  <c r="AM11" i="72"/>
  <c r="AL45" i="72"/>
  <c r="AM45" i="72"/>
  <c r="AK152" i="72"/>
  <c r="AL152" i="72"/>
  <c r="AM152" i="72"/>
  <c r="AL92" i="72"/>
  <c r="AM92" i="72"/>
  <c r="AL249" i="72"/>
  <c r="AM249" i="72"/>
  <c r="AL120" i="72"/>
  <c r="AM120" i="72"/>
  <c r="AL24" i="72"/>
  <c r="AM24" i="72"/>
  <c r="AL67" i="72"/>
  <c r="AM67" i="72"/>
  <c r="AL117" i="72"/>
  <c r="AM117" i="72"/>
  <c r="AL109" i="72"/>
  <c r="AM109" i="72"/>
  <c r="AL95" i="72"/>
  <c r="AM95" i="72"/>
  <c r="AB222" i="62"/>
  <c r="AL26" i="62"/>
  <c r="AM26" i="62"/>
  <c r="AL30" i="62"/>
  <c r="AM30" i="62"/>
  <c r="AG245" i="62"/>
  <c r="AM245" i="62"/>
  <c r="AL245" i="62"/>
  <c r="N222" i="62"/>
  <c r="AL222" i="62"/>
  <c r="AM222" i="62"/>
  <c r="AO222" i="62"/>
  <c r="V222" i="62"/>
  <c r="Y222" i="62"/>
  <c r="AM117" i="62"/>
  <c r="AL117" i="62"/>
  <c r="AL112" i="62"/>
  <c r="AM112" i="62"/>
  <c r="AJ222" i="62"/>
  <c r="M222" i="72"/>
  <c r="AG222" i="72" s="1"/>
  <c r="Q222" i="62"/>
  <c r="AE222" i="62"/>
  <c r="AA222" i="62"/>
  <c r="AN222" i="62"/>
  <c r="X222" i="62"/>
  <c r="AK222" i="62"/>
  <c r="X149" i="72"/>
  <c r="AI222" i="62"/>
  <c r="U222" i="62"/>
  <c r="T222" i="62"/>
  <c r="AD222" i="62"/>
  <c r="R222" i="62"/>
  <c r="AH222" i="62"/>
  <c r="AD245" i="62"/>
  <c r="AE245" i="62"/>
  <c r="W222" i="62"/>
  <c r="AB245" i="62"/>
  <c r="P222" i="62"/>
  <c r="AI245" i="62"/>
  <c r="S245" i="62"/>
  <c r="T245" i="62"/>
  <c r="AC222" i="62"/>
  <c r="Y245" i="62"/>
  <c r="P245" i="62"/>
  <c r="N245" i="62"/>
  <c r="Z222" i="62"/>
  <c r="Q245" i="62"/>
  <c r="AG222" i="62"/>
  <c r="AP45" i="62"/>
  <c r="AR45" i="62" s="1"/>
  <c r="AK149" i="72"/>
  <c r="AO149" i="72"/>
  <c r="S149" i="72"/>
  <c r="AI149" i="72"/>
  <c r="Q149" i="72"/>
  <c r="AD149" i="72"/>
  <c r="AA149" i="72"/>
  <c r="AF149" i="72"/>
  <c r="T149" i="72"/>
  <c r="AC149" i="72"/>
  <c r="AH149" i="72"/>
  <c r="R149" i="72"/>
  <c r="AJ149" i="72"/>
  <c r="Z149" i="72"/>
  <c r="AN149" i="72"/>
  <c r="AB149" i="72"/>
  <c r="W149" i="72"/>
  <c r="AE149" i="72"/>
  <c r="N149" i="72"/>
  <c r="AG149" i="72"/>
  <c r="U149" i="72"/>
  <c r="P149" i="72"/>
  <c r="Y149" i="72"/>
  <c r="AP149" i="62"/>
  <c r="AR149" i="62" s="1"/>
  <c r="AE32" i="72"/>
  <c r="AA152" i="72"/>
  <c r="X152" i="72"/>
  <c r="U152" i="72"/>
  <c r="AH152" i="72"/>
  <c r="Q152" i="72"/>
  <c r="AC152" i="72"/>
  <c r="Z152" i="72"/>
  <c r="AI152" i="72"/>
  <c r="N152" i="72"/>
  <c r="S152" i="72"/>
  <c r="P152" i="72"/>
  <c r="AN152" i="72"/>
  <c r="AG152" i="72"/>
  <c r="AE152" i="72"/>
  <c r="AJ152" i="72"/>
  <c r="Y152" i="72"/>
  <c r="T152" i="72"/>
  <c r="AB152" i="72"/>
  <c r="R152" i="72"/>
  <c r="V152" i="72"/>
  <c r="W152" i="72"/>
  <c r="AO152" i="72"/>
  <c r="AF152" i="72"/>
  <c r="AD152" i="72"/>
  <c r="AP248" i="62"/>
  <c r="AR248" i="62" s="1"/>
  <c r="AP35" i="62"/>
  <c r="AR35" i="62" s="1"/>
  <c r="AP95" i="62"/>
  <c r="AR95" i="62" s="1"/>
  <c r="AP243" i="62"/>
  <c r="AR243" i="62" s="1"/>
  <c r="M26" i="72"/>
  <c r="AJ26" i="72" s="1"/>
  <c r="AK119" i="72"/>
  <c r="U119" i="72"/>
  <c r="Z119" i="72"/>
  <c r="AH119" i="72"/>
  <c r="P119" i="72"/>
  <c r="AA119" i="72"/>
  <c r="AI119" i="72"/>
  <c r="Y119" i="72"/>
  <c r="R119" i="72"/>
  <c r="AB119" i="72"/>
  <c r="AJ119" i="72"/>
  <c r="W119" i="72"/>
  <c r="AC119" i="72"/>
  <c r="S119" i="72"/>
  <c r="AD119" i="72"/>
  <c r="V119" i="72"/>
  <c r="Q119" i="72"/>
  <c r="AE119" i="72"/>
  <c r="AN119" i="72"/>
  <c r="AG119" i="72"/>
  <c r="N119" i="72"/>
  <c r="X119" i="72"/>
  <c r="AF119" i="72"/>
  <c r="T119" i="72"/>
  <c r="AO119" i="72"/>
  <c r="AK115" i="72"/>
  <c r="Q115" i="72"/>
  <c r="AB115" i="72"/>
  <c r="AJ115" i="72"/>
  <c r="R115" i="72"/>
  <c r="AC115" i="72"/>
  <c r="AN115" i="72"/>
  <c r="W115" i="72"/>
  <c r="AD115" i="72"/>
  <c r="AI115" i="72"/>
  <c r="V115" i="72"/>
  <c r="N115" i="72"/>
  <c r="AE115" i="72"/>
  <c r="S115" i="72"/>
  <c r="U115" i="72"/>
  <c r="X115" i="72"/>
  <c r="AF115" i="72"/>
  <c r="P115" i="72"/>
  <c r="Y115" i="72"/>
  <c r="AG115" i="72"/>
  <c r="T115" i="72"/>
  <c r="Z115" i="72"/>
  <c r="AH115" i="72"/>
  <c r="AA115" i="72"/>
  <c r="AO115" i="72"/>
  <c r="AK79" i="72"/>
  <c r="N79" i="72"/>
  <c r="Y79" i="72"/>
  <c r="AG79" i="72"/>
  <c r="R79" i="72"/>
  <c r="Z79" i="72"/>
  <c r="AH79" i="72"/>
  <c r="T79" i="72"/>
  <c r="AA79" i="72"/>
  <c r="AI79" i="72"/>
  <c r="X79" i="72"/>
  <c r="W79" i="72"/>
  <c r="AB79" i="72"/>
  <c r="AJ79" i="72"/>
  <c r="S79" i="72"/>
  <c r="AF79" i="72"/>
  <c r="P79" i="72"/>
  <c r="AC79" i="72"/>
  <c r="U79" i="72"/>
  <c r="AD79" i="72"/>
  <c r="AN79" i="72"/>
  <c r="V79" i="72"/>
  <c r="Q79" i="72"/>
  <c r="AE79" i="72"/>
  <c r="AO79" i="72"/>
  <c r="AJ30" i="62"/>
  <c r="R30" i="62"/>
  <c r="AD30" i="62"/>
  <c r="AK30" i="62"/>
  <c r="U30" i="62"/>
  <c r="W30" i="62"/>
  <c r="AE30" i="62"/>
  <c r="N30" i="62"/>
  <c r="X30" i="62"/>
  <c r="AF30" i="62"/>
  <c r="AC30" i="62"/>
  <c r="T30" i="62"/>
  <c r="Y30" i="62"/>
  <c r="AG30" i="62"/>
  <c r="S30" i="62"/>
  <c r="Z30" i="62"/>
  <c r="AH30" i="62"/>
  <c r="V30" i="62"/>
  <c r="AA30" i="62"/>
  <c r="AI30" i="62"/>
  <c r="P30" i="62"/>
  <c r="Q30" i="62"/>
  <c r="AB30" i="62"/>
  <c r="AN30" i="62"/>
  <c r="AO30" i="62"/>
  <c r="AK203" i="72"/>
  <c r="P203" i="72"/>
  <c r="Z203" i="72"/>
  <c r="AH203" i="72"/>
  <c r="W203" i="72"/>
  <c r="AA203" i="72"/>
  <c r="AI203" i="72"/>
  <c r="R203" i="72"/>
  <c r="AB203" i="72"/>
  <c r="AJ203" i="72"/>
  <c r="U203" i="72"/>
  <c r="AC203" i="72"/>
  <c r="V203" i="72"/>
  <c r="AD203" i="72"/>
  <c r="AN203" i="72"/>
  <c r="Y203" i="72"/>
  <c r="T203" i="72"/>
  <c r="Q203" i="72"/>
  <c r="AE203" i="72"/>
  <c r="S203" i="72"/>
  <c r="N203" i="72"/>
  <c r="X203" i="72"/>
  <c r="AF203" i="72"/>
  <c r="AG203" i="72"/>
  <c r="AO203" i="72"/>
  <c r="M30" i="72"/>
  <c r="AP19" i="62"/>
  <c r="AR19" i="62" s="1"/>
  <c r="AP231" i="62"/>
  <c r="AR231" i="62" s="1"/>
  <c r="AP67" i="62"/>
  <c r="AR67" i="62" s="1"/>
  <c r="AP177" i="62"/>
  <c r="AR177" i="62" s="1"/>
  <c r="AK94" i="72"/>
  <c r="P94" i="72"/>
  <c r="AB94" i="72"/>
  <c r="AJ94" i="72"/>
  <c r="AA94" i="72"/>
  <c r="V94" i="72"/>
  <c r="AC94" i="72"/>
  <c r="S94" i="72"/>
  <c r="AD94" i="72"/>
  <c r="Q94" i="72"/>
  <c r="U94" i="72"/>
  <c r="AE94" i="72"/>
  <c r="AN94" i="72"/>
  <c r="T94" i="72"/>
  <c r="N94" i="72"/>
  <c r="X94" i="72"/>
  <c r="AF94" i="72"/>
  <c r="AI94" i="72"/>
  <c r="W94" i="72"/>
  <c r="Y94" i="72"/>
  <c r="AG94" i="72"/>
  <c r="R94" i="72"/>
  <c r="Z94" i="72"/>
  <c r="AH94" i="72"/>
  <c r="AO94" i="72"/>
  <c r="AK19" i="72"/>
  <c r="S19" i="72"/>
  <c r="Z19" i="72"/>
  <c r="AH19" i="72"/>
  <c r="P19" i="72"/>
  <c r="AA19" i="72"/>
  <c r="AI19" i="72"/>
  <c r="AN19" i="72"/>
  <c r="V19" i="72"/>
  <c r="AB19" i="72"/>
  <c r="AJ19" i="72"/>
  <c r="R19" i="72"/>
  <c r="AC19" i="72"/>
  <c r="Q19" i="72"/>
  <c r="Y19" i="72"/>
  <c r="AG19" i="72"/>
  <c r="T19" i="72"/>
  <c r="AD19" i="72"/>
  <c r="U19" i="72"/>
  <c r="W19" i="72"/>
  <c r="AE19" i="72"/>
  <c r="N19" i="72"/>
  <c r="X19" i="72"/>
  <c r="AF19" i="72"/>
  <c r="AO19" i="72"/>
  <c r="AH249" i="72"/>
  <c r="P249" i="72"/>
  <c r="Z249" i="72"/>
  <c r="Q249" i="72"/>
  <c r="R249" i="72"/>
  <c r="AA249" i="72"/>
  <c r="T249" i="72"/>
  <c r="AB249" i="72"/>
  <c r="AG249" i="72"/>
  <c r="U249" i="72"/>
  <c r="AC249" i="72"/>
  <c r="V249" i="72"/>
  <c r="AD249" i="72"/>
  <c r="Y249" i="72"/>
  <c r="S249" i="72"/>
  <c r="W249" i="72"/>
  <c r="AE249" i="72"/>
  <c r="AI249" i="72"/>
  <c r="N249" i="72"/>
  <c r="X249" i="72"/>
  <c r="AF249" i="72"/>
  <c r="AJ249" i="72"/>
  <c r="AK249" i="72"/>
  <c r="AN249" i="72"/>
  <c r="AO249" i="72"/>
  <c r="AP93" i="62"/>
  <c r="AR93" i="62" s="1"/>
  <c r="AP79" i="62"/>
  <c r="AR79" i="62" s="1"/>
  <c r="AJ26" i="62"/>
  <c r="N26" i="62"/>
  <c r="AA26" i="62"/>
  <c r="AI26" i="62"/>
  <c r="T26" i="62"/>
  <c r="AB26" i="62"/>
  <c r="S26" i="62"/>
  <c r="AC26" i="62"/>
  <c r="R26" i="62"/>
  <c r="V26" i="62"/>
  <c r="AD26" i="62"/>
  <c r="AK26" i="62"/>
  <c r="Z26" i="62"/>
  <c r="Q26" i="62"/>
  <c r="W26" i="62"/>
  <c r="AE26" i="62"/>
  <c r="U26" i="62"/>
  <c r="X26" i="62"/>
  <c r="AF26" i="62"/>
  <c r="P26" i="62"/>
  <c r="Y26" i="62"/>
  <c r="AG26" i="62"/>
  <c r="AH26" i="62"/>
  <c r="AN26" i="62"/>
  <c r="AO26" i="62"/>
  <c r="AJ8" i="72"/>
  <c r="S8" i="72"/>
  <c r="Z8" i="72"/>
  <c r="AH8" i="72"/>
  <c r="U8" i="72"/>
  <c r="AA8" i="72"/>
  <c r="AI8" i="72"/>
  <c r="Q8" i="72"/>
  <c r="AB8" i="72"/>
  <c r="N8" i="72"/>
  <c r="AC8" i="72"/>
  <c r="Y8" i="72"/>
  <c r="V8" i="72"/>
  <c r="AD8" i="72"/>
  <c r="AK8" i="72"/>
  <c r="AG8" i="72"/>
  <c r="T8" i="72"/>
  <c r="W8" i="72"/>
  <c r="AE8" i="72"/>
  <c r="R8" i="72"/>
  <c r="P8" i="72"/>
  <c r="X8" i="72"/>
  <c r="AF8" i="72"/>
  <c r="AN8" i="72"/>
  <c r="AO8" i="72"/>
  <c r="AK177" i="72"/>
  <c r="S177" i="72"/>
  <c r="X177" i="72"/>
  <c r="AF177" i="72"/>
  <c r="AE177" i="72"/>
  <c r="T177" i="72"/>
  <c r="Y177" i="72"/>
  <c r="AG177" i="72"/>
  <c r="Q177" i="72"/>
  <c r="Z177" i="72"/>
  <c r="AH177" i="72"/>
  <c r="U177" i="72"/>
  <c r="AA177" i="72"/>
  <c r="AI177" i="72"/>
  <c r="N177" i="72"/>
  <c r="AB177" i="72"/>
  <c r="AJ177" i="72"/>
  <c r="W177" i="72"/>
  <c r="P177" i="72"/>
  <c r="AC177" i="72"/>
  <c r="AN177" i="72"/>
  <c r="V177" i="72"/>
  <c r="R177" i="72"/>
  <c r="AD177" i="72"/>
  <c r="AO177" i="72"/>
  <c r="M245" i="72"/>
  <c r="AP111" i="62"/>
  <c r="AR111" i="62" s="1"/>
  <c r="AK228" i="72"/>
  <c r="Q228" i="72"/>
  <c r="Z228" i="72"/>
  <c r="AH228" i="72"/>
  <c r="AN228" i="72"/>
  <c r="AG228" i="72"/>
  <c r="W228" i="72"/>
  <c r="AA228" i="72"/>
  <c r="AI228" i="72"/>
  <c r="U228" i="72"/>
  <c r="AB228" i="72"/>
  <c r="AJ228" i="72"/>
  <c r="P228" i="72"/>
  <c r="AC228" i="72"/>
  <c r="T228" i="72"/>
  <c r="AD228" i="72"/>
  <c r="V228" i="72"/>
  <c r="R228" i="72"/>
  <c r="AE228" i="72"/>
  <c r="S228" i="72"/>
  <c r="X228" i="72"/>
  <c r="AF228" i="72"/>
  <c r="N228" i="72"/>
  <c r="Y228" i="72"/>
  <c r="AO228" i="72"/>
  <c r="AK231" i="72"/>
  <c r="P231" i="72"/>
  <c r="X231" i="72"/>
  <c r="AF231" i="72"/>
  <c r="V231" i="72"/>
  <c r="T231" i="72"/>
  <c r="Y231" i="72"/>
  <c r="AG231" i="72"/>
  <c r="W231" i="72"/>
  <c r="Z231" i="72"/>
  <c r="AH231" i="72"/>
  <c r="AE231" i="72"/>
  <c r="S231" i="72"/>
  <c r="AA231" i="72"/>
  <c r="AI231" i="72"/>
  <c r="Q231" i="72"/>
  <c r="AB231" i="72"/>
  <c r="AJ231" i="72"/>
  <c r="U231" i="72"/>
  <c r="AC231" i="72"/>
  <c r="AN231" i="72"/>
  <c r="N231" i="72"/>
  <c r="R231" i="72"/>
  <c r="AD231" i="72"/>
  <c r="AO231" i="72"/>
  <c r="AP152" i="62"/>
  <c r="AR152" i="62" s="1"/>
  <c r="AP94" i="62"/>
  <c r="AR94" i="62" s="1"/>
  <c r="AK11" i="72"/>
  <c r="W11" i="72"/>
  <c r="AD11" i="72"/>
  <c r="R11" i="72"/>
  <c r="N11" i="72"/>
  <c r="AE11" i="72"/>
  <c r="P11" i="72"/>
  <c r="X11" i="72"/>
  <c r="AF11" i="72"/>
  <c r="T11" i="72"/>
  <c r="Y11" i="72"/>
  <c r="AG11" i="72"/>
  <c r="AN11" i="72"/>
  <c r="V11" i="72"/>
  <c r="AC11" i="72"/>
  <c r="S11" i="72"/>
  <c r="Z11" i="72"/>
  <c r="AH11" i="72"/>
  <c r="Q11" i="72"/>
  <c r="AA11" i="72"/>
  <c r="AI11" i="72"/>
  <c r="U11" i="72"/>
  <c r="AB11" i="72"/>
  <c r="AJ11" i="72"/>
  <c r="AO11" i="72"/>
  <c r="AP92" i="62"/>
  <c r="AR92" i="62" s="1"/>
  <c r="AJ72" i="72"/>
  <c r="W72" i="72"/>
  <c r="AB72" i="72"/>
  <c r="P72" i="72"/>
  <c r="AC72" i="72"/>
  <c r="Q72" i="72"/>
  <c r="AD72" i="72"/>
  <c r="AK72" i="72"/>
  <c r="V72" i="72"/>
  <c r="R72" i="72"/>
  <c r="AE72" i="72"/>
  <c r="AA72" i="72"/>
  <c r="T72" i="72"/>
  <c r="X72" i="72"/>
  <c r="AF72" i="72"/>
  <c r="S72" i="72"/>
  <c r="N72" i="72"/>
  <c r="Y72" i="72"/>
  <c r="AG72" i="72"/>
  <c r="U72" i="72"/>
  <c r="Z72" i="72"/>
  <c r="AH72" i="72"/>
  <c r="AI72" i="72"/>
  <c r="AN72" i="72"/>
  <c r="AO72" i="72"/>
  <c r="AJ24" i="72"/>
  <c r="R24" i="72"/>
  <c r="AC24" i="72"/>
  <c r="P24" i="72"/>
  <c r="AD24" i="72"/>
  <c r="V24" i="72"/>
  <c r="W24" i="72"/>
  <c r="AE24" i="72"/>
  <c r="AB24" i="72"/>
  <c r="T24" i="72"/>
  <c r="X24" i="72"/>
  <c r="AF24" i="72"/>
  <c r="AK24" i="72"/>
  <c r="Q24" i="72"/>
  <c r="Y24" i="72"/>
  <c r="AG24" i="72"/>
  <c r="U24" i="72"/>
  <c r="S24" i="72"/>
  <c r="Z24" i="72"/>
  <c r="AH24" i="72"/>
  <c r="N24" i="72"/>
  <c r="AA24" i="72"/>
  <c r="AI24" i="72"/>
  <c r="AN24" i="72"/>
  <c r="AO24" i="72"/>
  <c r="AP203" i="62"/>
  <c r="AR203" i="62" s="1"/>
  <c r="AH248" i="72"/>
  <c r="T248" i="72"/>
  <c r="AB248" i="72"/>
  <c r="AI248" i="72"/>
  <c r="AA248" i="72"/>
  <c r="U248" i="72"/>
  <c r="AC248" i="72"/>
  <c r="V248" i="72"/>
  <c r="AD248" i="72"/>
  <c r="N248" i="72"/>
  <c r="W248" i="72"/>
  <c r="AE248" i="72"/>
  <c r="P248" i="72"/>
  <c r="X248" i="72"/>
  <c r="AF248" i="72"/>
  <c r="Q248" i="72"/>
  <c r="Y248" i="72"/>
  <c r="AG248" i="72"/>
  <c r="R248" i="72"/>
  <c r="Z248" i="72"/>
  <c r="S248" i="72"/>
  <c r="AJ248" i="72"/>
  <c r="AK248" i="72"/>
  <c r="AN248" i="72"/>
  <c r="AO248" i="72"/>
  <c r="AP119" i="62"/>
  <c r="AR119" i="62" s="1"/>
  <c r="AK111" i="72"/>
  <c r="S111" i="72"/>
  <c r="X111" i="72"/>
  <c r="AF111" i="72"/>
  <c r="N111" i="72"/>
  <c r="Y111" i="72"/>
  <c r="AG111" i="72"/>
  <c r="AN111" i="72"/>
  <c r="T111" i="72"/>
  <c r="R111" i="72"/>
  <c r="Z111" i="72"/>
  <c r="AH111" i="72"/>
  <c r="Q111" i="72"/>
  <c r="AA111" i="72"/>
  <c r="AI111" i="72"/>
  <c r="U111" i="72"/>
  <c r="V111" i="72"/>
  <c r="AB111" i="72"/>
  <c r="AJ111" i="72"/>
  <c r="AE111" i="72"/>
  <c r="W111" i="72"/>
  <c r="AC111" i="72"/>
  <c r="P111" i="72"/>
  <c r="AD111" i="72"/>
  <c r="AO111" i="72"/>
  <c r="AK84" i="72"/>
  <c r="N84" i="72"/>
  <c r="Z84" i="72"/>
  <c r="AH84" i="72"/>
  <c r="AN84" i="72"/>
  <c r="R84" i="72"/>
  <c r="V84" i="72"/>
  <c r="AA84" i="72"/>
  <c r="AI84" i="72"/>
  <c r="AG84" i="72"/>
  <c r="P84" i="72"/>
  <c r="AB84" i="72"/>
  <c r="AJ84" i="72"/>
  <c r="S84" i="72"/>
  <c r="AC84" i="72"/>
  <c r="Q84" i="72"/>
  <c r="AD84" i="72"/>
  <c r="U84" i="72"/>
  <c r="W84" i="72"/>
  <c r="AE84" i="72"/>
  <c r="Y84" i="72"/>
  <c r="T84" i="72"/>
  <c r="X84" i="72"/>
  <c r="AF84" i="72"/>
  <c r="AO84" i="72"/>
  <c r="AK93" i="72"/>
  <c r="R93" i="72"/>
  <c r="X93" i="72"/>
  <c r="AF93" i="72"/>
  <c r="Q93" i="72"/>
  <c r="Y93" i="72"/>
  <c r="AG93" i="72"/>
  <c r="AN93" i="72"/>
  <c r="S93" i="72"/>
  <c r="U93" i="72"/>
  <c r="Z93" i="72"/>
  <c r="AH93" i="72"/>
  <c r="V93" i="72"/>
  <c r="W93" i="72"/>
  <c r="AA93" i="72"/>
  <c r="AI93" i="72"/>
  <c r="AE93" i="72"/>
  <c r="N93" i="72"/>
  <c r="AB93" i="72"/>
  <c r="AJ93" i="72"/>
  <c r="T93" i="72"/>
  <c r="AC93" i="72"/>
  <c r="P93" i="72"/>
  <c r="AD93" i="72"/>
  <c r="AO93" i="72"/>
  <c r="AK67" i="72"/>
  <c r="Q67" i="72"/>
  <c r="Z67" i="72"/>
  <c r="AH67" i="72"/>
  <c r="S67" i="72"/>
  <c r="W67" i="72"/>
  <c r="AA67" i="72"/>
  <c r="AI67" i="72"/>
  <c r="R67" i="72"/>
  <c r="AB67" i="72"/>
  <c r="AJ67" i="72"/>
  <c r="AG67" i="72"/>
  <c r="T67" i="72"/>
  <c r="AC67" i="72"/>
  <c r="AN67" i="72"/>
  <c r="Y67" i="72"/>
  <c r="U67" i="72"/>
  <c r="AD67" i="72"/>
  <c r="V67" i="72"/>
  <c r="P67" i="72"/>
  <c r="AE67" i="72"/>
  <c r="N67" i="72"/>
  <c r="X67" i="72"/>
  <c r="AF67" i="72"/>
  <c r="AO67" i="72"/>
  <c r="AP228" i="62"/>
  <c r="AR228" i="62" s="1"/>
  <c r="AK45" i="72"/>
  <c r="V45" i="72"/>
  <c r="AD45" i="72"/>
  <c r="N45" i="72"/>
  <c r="P45" i="72"/>
  <c r="AE45" i="72"/>
  <c r="R45" i="72"/>
  <c r="X45" i="72"/>
  <c r="AF45" i="72"/>
  <c r="W45" i="72"/>
  <c r="Y45" i="72"/>
  <c r="AG45" i="72"/>
  <c r="AN45" i="72"/>
  <c r="S45" i="72"/>
  <c r="Z45" i="72"/>
  <c r="AH45" i="72"/>
  <c r="U45" i="72"/>
  <c r="T45" i="72"/>
  <c r="AA45" i="72"/>
  <c r="AI45" i="72"/>
  <c r="Q45" i="72"/>
  <c r="AB45" i="72"/>
  <c r="AJ45" i="72"/>
  <c r="AC45" i="72"/>
  <c r="AO45" i="72"/>
  <c r="AK92" i="72"/>
  <c r="U92" i="72"/>
  <c r="AB92" i="72"/>
  <c r="AJ92" i="72"/>
  <c r="AI92" i="72"/>
  <c r="R92" i="72"/>
  <c r="AC92" i="72"/>
  <c r="T92" i="72"/>
  <c r="AD92" i="72"/>
  <c r="V92" i="72"/>
  <c r="N92" i="72"/>
  <c r="AE92" i="72"/>
  <c r="S92" i="72"/>
  <c r="Q92" i="72"/>
  <c r="X92" i="72"/>
  <c r="AF92" i="72"/>
  <c r="AN92" i="72"/>
  <c r="AA92" i="72"/>
  <c r="P92" i="72"/>
  <c r="Y92" i="72"/>
  <c r="AG92" i="72"/>
  <c r="W92" i="72"/>
  <c r="Z92" i="72"/>
  <c r="AH92" i="72"/>
  <c r="AO92" i="72"/>
  <c r="AP120" i="62"/>
  <c r="AR120" i="62" s="1"/>
  <c r="AK108" i="72"/>
  <c r="T108" i="72"/>
  <c r="Z108" i="72"/>
  <c r="AH108" i="72"/>
  <c r="W108" i="72"/>
  <c r="AA108" i="72"/>
  <c r="AI108" i="72"/>
  <c r="Y108" i="72"/>
  <c r="P108" i="72"/>
  <c r="AB108" i="72"/>
  <c r="AJ108" i="72"/>
  <c r="AG108" i="72"/>
  <c r="Q108" i="72"/>
  <c r="AC108" i="72"/>
  <c r="N108" i="72"/>
  <c r="AD108" i="72"/>
  <c r="V108" i="72"/>
  <c r="R108" i="72"/>
  <c r="AE108" i="72"/>
  <c r="AN108" i="72"/>
  <c r="U108" i="72"/>
  <c r="X108" i="72"/>
  <c r="AF108" i="72"/>
  <c r="S108" i="72"/>
  <c r="AO108" i="72"/>
  <c r="AP14" i="62"/>
  <c r="AR14" i="62" s="1"/>
  <c r="AJ112" i="62"/>
  <c r="U112" i="62"/>
  <c r="W112" i="62"/>
  <c r="AE112" i="62"/>
  <c r="P112" i="62"/>
  <c r="X112" i="62"/>
  <c r="AF112" i="62"/>
  <c r="AD112" i="62"/>
  <c r="S112" i="62"/>
  <c r="Y112" i="62"/>
  <c r="AG112" i="62"/>
  <c r="N112" i="62"/>
  <c r="Z112" i="62"/>
  <c r="AH112" i="62"/>
  <c r="AK112" i="62"/>
  <c r="Q112" i="62"/>
  <c r="AA112" i="62"/>
  <c r="AI112" i="62"/>
  <c r="T112" i="62"/>
  <c r="AB112" i="62"/>
  <c r="R112" i="62"/>
  <c r="V112" i="62"/>
  <c r="AC112" i="62"/>
  <c r="AN112" i="62"/>
  <c r="AO112" i="62"/>
  <c r="AK14" i="72"/>
  <c r="U14" i="72"/>
  <c r="AD14" i="72"/>
  <c r="AC14" i="72"/>
  <c r="V14" i="72"/>
  <c r="W14" i="72"/>
  <c r="AE14" i="72"/>
  <c r="R14" i="72"/>
  <c r="S14" i="72"/>
  <c r="X14" i="72"/>
  <c r="AF14" i="72"/>
  <c r="T14" i="72"/>
  <c r="Y14" i="72"/>
  <c r="AG14" i="72"/>
  <c r="Q14" i="72"/>
  <c r="Z14" i="72"/>
  <c r="AH14" i="72"/>
  <c r="N14" i="72"/>
  <c r="AA14" i="72"/>
  <c r="AI14" i="72"/>
  <c r="AN14" i="72"/>
  <c r="P14" i="72"/>
  <c r="AB14" i="72"/>
  <c r="AJ14" i="72"/>
  <c r="AO14" i="72"/>
  <c r="AP151" i="62"/>
  <c r="AR151" i="62" s="1"/>
  <c r="AK109" i="72"/>
  <c r="N109" i="72"/>
  <c r="X109" i="72"/>
  <c r="AF109" i="72"/>
  <c r="AN109" i="72"/>
  <c r="U109" i="72"/>
  <c r="Y109" i="72"/>
  <c r="AG109" i="72"/>
  <c r="W109" i="72"/>
  <c r="Z109" i="72"/>
  <c r="AH109" i="72"/>
  <c r="S109" i="72"/>
  <c r="AA109" i="72"/>
  <c r="AI109" i="72"/>
  <c r="AE109" i="72"/>
  <c r="Q109" i="72"/>
  <c r="AB109" i="72"/>
  <c r="AJ109" i="72"/>
  <c r="R109" i="72"/>
  <c r="T109" i="72"/>
  <c r="AC109" i="72"/>
  <c r="V109" i="72"/>
  <c r="P109" i="72"/>
  <c r="AD109" i="72"/>
  <c r="AO109" i="72"/>
  <c r="AG221" i="72"/>
  <c r="AP115" i="62"/>
  <c r="AR115" i="62" s="1"/>
  <c r="AK116" i="72"/>
  <c r="W116" i="72"/>
  <c r="AB116" i="72"/>
  <c r="AJ116" i="72"/>
  <c r="N116" i="72"/>
  <c r="AC116" i="72"/>
  <c r="AN116" i="72"/>
  <c r="S116" i="72"/>
  <c r="AD116" i="72"/>
  <c r="AI116" i="72"/>
  <c r="V116" i="72"/>
  <c r="U116" i="72"/>
  <c r="AE116" i="72"/>
  <c r="R116" i="72"/>
  <c r="T116" i="72"/>
  <c r="X116" i="72"/>
  <c r="AF116" i="72"/>
  <c r="P116" i="72"/>
  <c r="Y116" i="72"/>
  <c r="AG116" i="72"/>
  <c r="Q116" i="72"/>
  <c r="Z116" i="72"/>
  <c r="AH116" i="72"/>
  <c r="AA116" i="72"/>
  <c r="AO116" i="72"/>
  <c r="AP109" i="62"/>
  <c r="AR109" i="62" s="1"/>
  <c r="AP84" i="62"/>
  <c r="AR84" i="62" s="1"/>
  <c r="M112" i="72"/>
  <c r="AP32" i="62"/>
  <c r="AR32" i="62" s="1"/>
  <c r="AK120" i="72"/>
  <c r="W120" i="72"/>
  <c r="AD120" i="72"/>
  <c r="AC120" i="72"/>
  <c r="V120" i="72"/>
  <c r="S120" i="72"/>
  <c r="AE120" i="72"/>
  <c r="U120" i="72"/>
  <c r="R120" i="72"/>
  <c r="X120" i="72"/>
  <c r="AF120" i="72"/>
  <c r="Q120" i="72"/>
  <c r="Y120" i="72"/>
  <c r="AG120" i="72"/>
  <c r="AN120" i="72"/>
  <c r="P120" i="72"/>
  <c r="Z120" i="72"/>
  <c r="AH120" i="72"/>
  <c r="N120" i="72"/>
  <c r="AA120" i="72"/>
  <c r="AI120" i="72"/>
  <c r="T120" i="72"/>
  <c r="AB120" i="72"/>
  <c r="AJ120" i="72"/>
  <c r="AO120" i="72"/>
  <c r="AK243" i="72"/>
  <c r="P243" i="72"/>
  <c r="X243" i="72"/>
  <c r="AF243" i="72"/>
  <c r="N243" i="72"/>
  <c r="Y243" i="72"/>
  <c r="AG243" i="72"/>
  <c r="Z243" i="72"/>
  <c r="AH243" i="72"/>
  <c r="AE243" i="72"/>
  <c r="W243" i="72"/>
  <c r="Q243" i="72"/>
  <c r="AA243" i="72"/>
  <c r="AI243" i="72"/>
  <c r="AN243" i="72"/>
  <c r="R243" i="72"/>
  <c r="AB243" i="72"/>
  <c r="AJ243" i="72"/>
  <c r="V243" i="72"/>
  <c r="T243" i="72"/>
  <c r="AC243" i="72"/>
  <c r="U243" i="72"/>
  <c r="S243" i="72"/>
  <c r="AD243" i="72"/>
  <c r="AO243" i="72"/>
  <c r="AP108" i="62"/>
  <c r="AR108" i="62" s="1"/>
  <c r="AP24" i="62"/>
  <c r="AR24" i="62" s="1"/>
  <c r="AK95" i="72"/>
  <c r="R95" i="72"/>
  <c r="AD95" i="72"/>
  <c r="AN95" i="72"/>
  <c r="U95" i="72"/>
  <c r="W95" i="72"/>
  <c r="AE95" i="72"/>
  <c r="V95" i="72"/>
  <c r="S95" i="72"/>
  <c r="X95" i="72"/>
  <c r="AF95" i="72"/>
  <c r="T95" i="72"/>
  <c r="Y95" i="72"/>
  <c r="AG95" i="72"/>
  <c r="AC95" i="72"/>
  <c r="N95" i="72"/>
  <c r="Z95" i="72"/>
  <c r="AH95" i="72"/>
  <c r="P95" i="72"/>
  <c r="AA95" i="72"/>
  <c r="AI95" i="72"/>
  <c r="Q95" i="72"/>
  <c r="AB95" i="72"/>
  <c r="AJ95" i="72"/>
  <c r="AO95" i="72"/>
  <c r="AK35" i="72"/>
  <c r="N35" i="72"/>
  <c r="AB35" i="72"/>
  <c r="AJ35" i="72"/>
  <c r="W35" i="72"/>
  <c r="AC35" i="72"/>
  <c r="P35" i="72"/>
  <c r="AA35" i="72"/>
  <c r="Q35" i="72"/>
  <c r="AD35" i="72"/>
  <c r="V35" i="72"/>
  <c r="T35" i="72"/>
  <c r="AE35" i="72"/>
  <c r="AI35" i="72"/>
  <c r="R35" i="72"/>
  <c r="X35" i="72"/>
  <c r="AF35" i="72"/>
  <c r="U35" i="72"/>
  <c r="Y35" i="72"/>
  <c r="AG35" i="72"/>
  <c r="S35" i="72"/>
  <c r="Z35" i="72"/>
  <c r="AH35" i="72"/>
  <c r="AN35" i="72"/>
  <c r="AO35" i="72"/>
  <c r="AK117" i="72"/>
  <c r="S117" i="72"/>
  <c r="X117" i="72"/>
  <c r="AF117" i="72"/>
  <c r="W117" i="72"/>
  <c r="Y117" i="72"/>
  <c r="AG117" i="72"/>
  <c r="P117" i="72"/>
  <c r="Z117" i="72"/>
  <c r="AH117" i="72"/>
  <c r="AE117" i="72"/>
  <c r="T117" i="72"/>
  <c r="AA117" i="72"/>
  <c r="AI117" i="72"/>
  <c r="AN117" i="72"/>
  <c r="V117" i="72"/>
  <c r="U117" i="72"/>
  <c r="AB117" i="72"/>
  <c r="AJ117" i="72"/>
  <c r="Q117" i="72"/>
  <c r="AC117" i="72"/>
  <c r="R117" i="72"/>
  <c r="AD117" i="72"/>
  <c r="N117" i="72"/>
  <c r="AO117" i="72"/>
  <c r="AP72" i="62"/>
  <c r="AR72" i="62" s="1"/>
  <c r="AP116" i="62"/>
  <c r="AR116" i="62" s="1"/>
  <c r="AP11" i="62"/>
  <c r="AR11" i="62" s="1"/>
  <c r="AK151" i="72"/>
  <c r="N151" i="72"/>
  <c r="X151" i="72"/>
  <c r="AF151" i="72"/>
  <c r="V151" i="72"/>
  <c r="U151" i="72"/>
  <c r="Y151" i="72"/>
  <c r="AG151" i="72"/>
  <c r="P151" i="72"/>
  <c r="Z151" i="72"/>
  <c r="AH151" i="72"/>
  <c r="Q151" i="72"/>
  <c r="AA151" i="72"/>
  <c r="AI151" i="72"/>
  <c r="S151" i="72"/>
  <c r="AB151" i="72"/>
  <c r="AJ151" i="72"/>
  <c r="AE151" i="72"/>
  <c r="W151" i="72"/>
  <c r="AC151" i="72"/>
  <c r="AN151" i="72"/>
  <c r="T151" i="72"/>
  <c r="R151" i="72"/>
  <c r="AD151" i="72"/>
  <c r="AO151" i="72"/>
  <c r="AF355" i="1"/>
  <c r="AF196" i="1"/>
  <c r="AF347" i="1"/>
  <c r="AF217" i="1"/>
  <c r="AF212" i="1"/>
  <c r="AF297" i="1"/>
  <c r="AF303" i="1"/>
  <c r="AF301" i="1"/>
  <c r="AF202" i="1"/>
  <c r="J182" i="62"/>
  <c r="AF200" i="1"/>
  <c r="AF162" i="1"/>
  <c r="AF163" i="1"/>
  <c r="AF209" i="1"/>
  <c r="AF210" i="1"/>
  <c r="AF164" i="1"/>
  <c r="AF312" i="1"/>
  <c r="AF328" i="1"/>
  <c r="AF250" i="1"/>
  <c r="I230" i="62"/>
  <c r="AF143" i="1"/>
  <c r="AF363" i="1"/>
  <c r="AF194" i="1"/>
  <c r="AF239" i="1"/>
  <c r="AF195" i="1"/>
  <c r="AF249" i="1"/>
  <c r="I229" i="62"/>
  <c r="AF344" i="1"/>
  <c r="AF354" i="1"/>
  <c r="AF308" i="1"/>
  <c r="AF155" i="1"/>
  <c r="I135" i="62"/>
  <c r="AF141" i="1"/>
  <c r="AF246" i="1"/>
  <c r="I226" i="62"/>
  <c r="AF234" i="1"/>
  <c r="J214" i="62"/>
  <c r="AF253" i="1"/>
  <c r="AG102" i="1"/>
  <c r="AG229" i="1"/>
  <c r="AP70" i="62"/>
  <c r="AR70" i="62" s="1"/>
  <c r="AP184" i="62"/>
  <c r="AR184" i="62" s="1"/>
  <c r="AN30" i="73"/>
  <c r="AN18" i="73"/>
  <c r="AG205" i="1"/>
  <c r="AG102" i="71"/>
  <c r="AI344" i="71"/>
  <c r="G323" i="75"/>
  <c r="AG32" i="71"/>
  <c r="AK292" i="1"/>
  <c r="AH292" i="1" s="1"/>
  <c r="AI204" i="71"/>
  <c r="G342" i="75"/>
  <c r="AI363" i="71"/>
  <c r="AK175" i="1"/>
  <c r="AH175" i="1" s="1"/>
  <c r="AI249" i="71"/>
  <c r="AH249" i="71" s="1"/>
  <c r="AG32" i="1"/>
  <c r="AI253" i="71"/>
  <c r="G232" i="75"/>
  <c r="AK211" i="1"/>
  <c r="AH211" i="1" s="1"/>
  <c r="AI246" i="71"/>
  <c r="AH246" i="71" s="1"/>
  <c r="AK345" i="1"/>
  <c r="AH345" i="1" s="1"/>
  <c r="AI239" i="71"/>
  <c r="G218" i="75"/>
  <c r="AI303" i="71"/>
  <c r="G282" i="75"/>
  <c r="G179" i="75"/>
  <c r="AI200" i="71"/>
  <c r="G122" i="75"/>
  <c r="AI143" i="71"/>
  <c r="AK316" i="1"/>
  <c r="AH316" i="1" s="1"/>
  <c r="AK319" i="1"/>
  <c r="AH319" i="1" s="1"/>
  <c r="G287" i="75"/>
  <c r="AI308" i="71"/>
  <c r="AK207" i="1"/>
  <c r="AH207" i="1" s="1"/>
  <c r="AK327" i="1"/>
  <c r="AH327" i="1" s="1"/>
  <c r="G276" i="75"/>
  <c r="AI297" i="71"/>
  <c r="AK178" i="1"/>
  <c r="AH178" i="1" s="1"/>
  <c r="AG243" i="71"/>
  <c r="AI162" i="71"/>
  <c r="G141" i="75"/>
  <c r="AK291" i="1"/>
  <c r="AH291" i="1" s="1"/>
  <c r="G196" i="75"/>
  <c r="AI217" i="71"/>
  <c r="G191" i="75"/>
  <c r="AI212" i="71"/>
  <c r="AG255" i="71"/>
  <c r="AI196" i="71"/>
  <c r="G175" i="75"/>
  <c r="AK293" i="1"/>
  <c r="AH293" i="1" s="1"/>
  <c r="AI347" i="71"/>
  <c r="G326" i="75"/>
  <c r="AI328" i="71"/>
  <c r="G307" i="75"/>
  <c r="AG243" i="1"/>
  <c r="G174" i="75"/>
  <c r="AI195" i="71"/>
  <c r="AI202" i="71"/>
  <c r="AH202" i="71" s="1"/>
  <c r="AI210" i="71"/>
  <c r="G189" i="75"/>
  <c r="AG229" i="71"/>
  <c r="AK357" i="1"/>
  <c r="AH357" i="1" s="1"/>
  <c r="AG255" i="1"/>
  <c r="AI209" i="71"/>
  <c r="G188" i="75"/>
  <c r="AK294" i="1"/>
  <c r="AH294" i="1" s="1"/>
  <c r="G280" i="75"/>
  <c r="AI301" i="71"/>
  <c r="AK310" i="1"/>
  <c r="AH310" i="1" s="1"/>
  <c r="AK365" i="1"/>
  <c r="AH365" i="1" s="1"/>
  <c r="AK331" i="1"/>
  <c r="AH331" i="1" s="1"/>
  <c r="G120" i="75"/>
  <c r="AI141" i="71"/>
  <c r="AI155" i="71"/>
  <c r="AH155" i="71" s="1"/>
  <c r="G173" i="75"/>
  <c r="AI194" i="71"/>
  <c r="AI312" i="71"/>
  <c r="G291" i="75"/>
  <c r="G333" i="75"/>
  <c r="AI354" i="71"/>
  <c r="G334" i="75"/>
  <c r="AI355" i="71"/>
  <c r="AG199" i="1"/>
  <c r="AK167" i="1"/>
  <c r="AH167" i="1" s="1"/>
  <c r="AI90" i="71"/>
  <c r="AK366" i="1"/>
  <c r="AH366" i="1" s="1"/>
  <c r="AK367" i="1"/>
  <c r="AH367" i="1" s="1"/>
  <c r="AI163" i="71"/>
  <c r="G142" i="75"/>
  <c r="AI250" i="71"/>
  <c r="AH250" i="71" s="1"/>
  <c r="AG199" i="71"/>
  <c r="M179" i="72" s="1"/>
  <c r="AI234" i="71"/>
  <c r="AH234" i="71" s="1"/>
  <c r="G143" i="75"/>
  <c r="AI164" i="71"/>
  <c r="AO26" i="72" l="1"/>
  <c r="N26" i="72"/>
  <c r="Q32" i="72"/>
  <c r="AG32" i="72"/>
  <c r="AA221" i="72"/>
  <c r="AD221" i="72"/>
  <c r="AN221" i="72"/>
  <c r="AK221" i="72"/>
  <c r="Z221" i="72"/>
  <c r="U221" i="72"/>
  <c r="AO221" i="72"/>
  <c r="AF221" i="72"/>
  <c r="AJ221" i="72"/>
  <c r="T221" i="72"/>
  <c r="Q221" i="72"/>
  <c r="P221" i="72"/>
  <c r="X32" i="72"/>
  <c r="AO32" i="72"/>
  <c r="Y32" i="72"/>
  <c r="Z32" i="72"/>
  <c r="AJ32" i="72"/>
  <c r="AB32" i="72"/>
  <c r="AA32" i="72"/>
  <c r="AI32" i="72"/>
  <c r="T32" i="72"/>
  <c r="AN32" i="72"/>
  <c r="S32" i="72"/>
  <c r="N32" i="72"/>
  <c r="AK32" i="72"/>
  <c r="P32" i="72"/>
  <c r="AC32" i="72"/>
  <c r="AD32" i="72"/>
  <c r="AF32" i="72"/>
  <c r="AH32" i="72"/>
  <c r="R32" i="72"/>
  <c r="U32" i="72"/>
  <c r="AP221" i="62"/>
  <c r="AR221" i="62" s="1"/>
  <c r="N221" i="72"/>
  <c r="S221" i="72"/>
  <c r="R221" i="72"/>
  <c r="AC221" i="72"/>
  <c r="AH221" i="72"/>
  <c r="X221" i="72"/>
  <c r="AB221" i="72"/>
  <c r="W221" i="72"/>
  <c r="AE221" i="72"/>
  <c r="AM221" i="72"/>
  <c r="AL221" i="72"/>
  <c r="AI221" i="72"/>
  <c r="Y221" i="72"/>
  <c r="AK26" i="72"/>
  <c r="AI26" i="72"/>
  <c r="AA26" i="72"/>
  <c r="R26" i="72"/>
  <c r="T222" i="72"/>
  <c r="U222" i="72"/>
  <c r="AM32" i="72"/>
  <c r="AL32" i="72"/>
  <c r="W32" i="72"/>
  <c r="AP117" i="62"/>
  <c r="AR117" i="62" s="1"/>
  <c r="AH222" i="72"/>
  <c r="AK222" i="72"/>
  <c r="Q222" i="72"/>
  <c r="AN222" i="72"/>
  <c r="N222" i="72"/>
  <c r="AB222" i="72"/>
  <c r="AO222" i="72"/>
  <c r="AE222" i="72"/>
  <c r="AA222" i="72"/>
  <c r="Y222" i="72"/>
  <c r="AD222" i="72"/>
  <c r="V222" i="72"/>
  <c r="S222" i="72"/>
  <c r="X222" i="72"/>
  <c r="AI222" i="72"/>
  <c r="AC222" i="72"/>
  <c r="R222" i="72"/>
  <c r="W222" i="72"/>
  <c r="P222" i="72"/>
  <c r="AJ222" i="72"/>
  <c r="AF222" i="72"/>
  <c r="Y26" i="72"/>
  <c r="AL26" i="72"/>
  <c r="AM26" i="72"/>
  <c r="AL112" i="72"/>
  <c r="AM112" i="72"/>
  <c r="AL30" i="72"/>
  <c r="AM30" i="72"/>
  <c r="Z222" i="72"/>
  <c r="AL222" i="72"/>
  <c r="AM222" i="72"/>
  <c r="AL245" i="72"/>
  <c r="AM245" i="72"/>
  <c r="AL179" i="72"/>
  <c r="AM179" i="72"/>
  <c r="AP222" i="62"/>
  <c r="AR222" i="62" s="1"/>
  <c r="AP245" i="62"/>
  <c r="AR245" i="62" s="1"/>
  <c r="AP149" i="72"/>
  <c r="AR149" i="72" s="1"/>
  <c r="AN26" i="72"/>
  <c r="AC26" i="72"/>
  <c r="Q26" i="72"/>
  <c r="X26" i="72"/>
  <c r="U26" i="72"/>
  <c r="AH26" i="72"/>
  <c r="AE26" i="72"/>
  <c r="AF26" i="72"/>
  <c r="Z26" i="72"/>
  <c r="T26" i="72"/>
  <c r="P26" i="72"/>
  <c r="S26" i="72"/>
  <c r="V26" i="72"/>
  <c r="AB26" i="72"/>
  <c r="AG26" i="72"/>
  <c r="AD26" i="72"/>
  <c r="W26" i="72"/>
  <c r="AP152" i="72"/>
  <c r="AR152" i="72" s="1"/>
  <c r="AP109" i="72"/>
  <c r="AR109" i="72" s="1"/>
  <c r="AP92" i="72"/>
  <c r="AR92" i="72" s="1"/>
  <c r="AP26" i="62"/>
  <c r="AR26" i="62" s="1"/>
  <c r="AP35" i="72"/>
  <c r="AR35" i="72" s="1"/>
  <c r="AK112" i="72"/>
  <c r="T112" i="72"/>
  <c r="AD112" i="72"/>
  <c r="V112" i="72"/>
  <c r="S112" i="72"/>
  <c r="AE112" i="72"/>
  <c r="W112" i="72"/>
  <c r="P112" i="72"/>
  <c r="X112" i="72"/>
  <c r="AF112" i="72"/>
  <c r="Q112" i="72"/>
  <c r="Y112" i="72"/>
  <c r="AG112" i="72"/>
  <c r="N112" i="72"/>
  <c r="Z112" i="72"/>
  <c r="AH112" i="72"/>
  <c r="AC112" i="72"/>
  <c r="R112" i="72"/>
  <c r="AA112" i="72"/>
  <c r="AI112" i="72"/>
  <c r="U112" i="72"/>
  <c r="AB112" i="72"/>
  <c r="AJ112" i="72"/>
  <c r="AN112" i="72"/>
  <c r="AO112" i="72"/>
  <c r="AP45" i="72"/>
  <c r="AR45" i="72" s="1"/>
  <c r="AP248" i="72"/>
  <c r="AR248" i="72" s="1"/>
  <c r="AP151" i="72"/>
  <c r="AR151" i="72" s="1"/>
  <c r="AP14" i="72"/>
  <c r="AR14" i="72" s="1"/>
  <c r="AP231" i="72"/>
  <c r="AR231" i="72" s="1"/>
  <c r="AK30" i="72"/>
  <c r="P30" i="72"/>
  <c r="AB30" i="72"/>
  <c r="AJ30" i="72"/>
  <c r="S30" i="72"/>
  <c r="AC30" i="72"/>
  <c r="AA30" i="72"/>
  <c r="N30" i="72"/>
  <c r="AD30" i="72"/>
  <c r="AN30" i="72"/>
  <c r="V30" i="72"/>
  <c r="U30" i="72"/>
  <c r="AE30" i="72"/>
  <c r="Q30" i="72"/>
  <c r="AI30" i="72"/>
  <c r="T30" i="72"/>
  <c r="X30" i="72"/>
  <c r="AF30" i="72"/>
  <c r="R30" i="72"/>
  <c r="Y30" i="72"/>
  <c r="AG30" i="72"/>
  <c r="W30" i="72"/>
  <c r="Z30" i="72"/>
  <c r="AH30" i="72"/>
  <c r="AO30" i="72"/>
  <c r="AP95" i="72"/>
  <c r="AR95" i="72" s="1"/>
  <c r="AP112" i="62"/>
  <c r="AR112" i="62" s="1"/>
  <c r="AP67" i="72"/>
  <c r="AR67" i="72" s="1"/>
  <c r="AP24" i="72"/>
  <c r="AR24" i="72" s="1"/>
  <c r="AP228" i="72"/>
  <c r="AR228" i="72" s="1"/>
  <c r="AP249" i="72"/>
  <c r="AR249" i="72" s="1"/>
  <c r="AP203" i="72"/>
  <c r="AR203" i="72" s="1"/>
  <c r="AP93" i="72"/>
  <c r="AR93" i="72" s="1"/>
  <c r="AP72" i="72"/>
  <c r="AR72" i="72" s="1"/>
  <c r="AP19" i="72"/>
  <c r="AR19" i="72" s="1"/>
  <c r="AP30" i="62"/>
  <c r="AR30" i="62" s="1"/>
  <c r="AP116" i="72"/>
  <c r="AR116" i="72" s="1"/>
  <c r="AP108" i="72"/>
  <c r="AR108" i="72" s="1"/>
  <c r="AH245" i="72"/>
  <c r="S245" i="72"/>
  <c r="W245" i="72"/>
  <c r="AE245" i="72"/>
  <c r="N245" i="72"/>
  <c r="X245" i="72"/>
  <c r="AF245" i="72"/>
  <c r="AD245" i="72"/>
  <c r="T245" i="72"/>
  <c r="Y245" i="72"/>
  <c r="AG245" i="72"/>
  <c r="R245" i="72"/>
  <c r="Z245" i="72"/>
  <c r="P245" i="72"/>
  <c r="AA245" i="72"/>
  <c r="Q245" i="72"/>
  <c r="AB245" i="72"/>
  <c r="V245" i="72"/>
  <c r="U245" i="72"/>
  <c r="AC245" i="72"/>
  <c r="AI245" i="72"/>
  <c r="AJ245" i="72"/>
  <c r="AK245" i="72"/>
  <c r="AN245" i="72"/>
  <c r="AO245" i="72"/>
  <c r="AP94" i="72"/>
  <c r="AR94" i="72" s="1"/>
  <c r="AP79" i="72"/>
  <c r="AR79" i="72" s="1"/>
  <c r="AP243" i="72"/>
  <c r="AR243" i="72" s="1"/>
  <c r="AP84" i="72"/>
  <c r="AR84" i="72" s="1"/>
  <c r="AP11" i="72"/>
  <c r="AR11" i="72" s="1"/>
  <c r="AP177" i="72"/>
  <c r="AR177" i="72" s="1"/>
  <c r="AP115" i="72"/>
  <c r="AR115" i="72" s="1"/>
  <c r="AP117" i="72"/>
  <c r="AR117" i="72" s="1"/>
  <c r="AP120" i="72"/>
  <c r="AR120" i="72" s="1"/>
  <c r="AP111" i="72"/>
  <c r="AR111" i="72" s="1"/>
  <c r="AP8" i="72"/>
  <c r="AR8" i="72" s="1"/>
  <c r="AP119" i="72"/>
  <c r="AR119" i="72" s="1"/>
  <c r="M214" i="62"/>
  <c r="M182" i="62"/>
  <c r="M230" i="62"/>
  <c r="M226" i="62"/>
  <c r="S226" i="62" s="1"/>
  <c r="M135" i="62"/>
  <c r="M229" i="62"/>
  <c r="AG234" i="1"/>
  <c r="AG202" i="1"/>
  <c r="AG250" i="1"/>
  <c r="AK347" i="1"/>
  <c r="AH347" i="1" s="1"/>
  <c r="AK200" i="1"/>
  <c r="AH200" i="1" s="1"/>
  <c r="AK253" i="1"/>
  <c r="AH253" i="1" s="1"/>
  <c r="AG292" i="1"/>
  <c r="AK292" i="71"/>
  <c r="AH292" i="71" s="1"/>
  <c r="H272" i="62"/>
  <c r="G272" i="62"/>
  <c r="J272" i="62"/>
  <c r="L272" i="62"/>
  <c r="I272" i="62"/>
  <c r="K272" i="62"/>
  <c r="F272" i="62"/>
  <c r="AK355" i="1"/>
  <c r="AH355" i="1" s="1"/>
  <c r="AK354" i="1"/>
  <c r="AH354" i="1" s="1"/>
  <c r="AK196" i="1"/>
  <c r="AH196" i="1" s="1"/>
  <c r="AK162" i="1"/>
  <c r="AH162" i="1" s="1"/>
  <c r="J158" i="62"/>
  <c r="AK178" i="71"/>
  <c r="AH178" i="71" s="1"/>
  <c r="L158" i="62"/>
  <c r="AG178" i="1"/>
  <c r="F158" i="62"/>
  <c r="H158" i="62"/>
  <c r="G158" i="62"/>
  <c r="I158" i="62"/>
  <c r="K158" i="62"/>
  <c r="AK143" i="1"/>
  <c r="AH143" i="1" s="1"/>
  <c r="AK239" i="1"/>
  <c r="AH239" i="1" s="1"/>
  <c r="AG204" i="1"/>
  <c r="AK141" i="1"/>
  <c r="AH141" i="1" s="1"/>
  <c r="J296" i="62"/>
  <c r="H296" i="62"/>
  <c r="K296" i="62"/>
  <c r="L296" i="62"/>
  <c r="F296" i="62"/>
  <c r="G296" i="62"/>
  <c r="I296" i="62"/>
  <c r="AK316" i="71"/>
  <c r="AH316" i="71" s="1"/>
  <c r="AG316" i="1"/>
  <c r="AK210" i="1"/>
  <c r="AH210" i="1" s="1"/>
  <c r="AK163" i="1"/>
  <c r="AH163" i="1" s="1"/>
  <c r="AK194" i="1"/>
  <c r="AH194" i="1" s="1"/>
  <c r="AG155" i="1"/>
  <c r="G274" i="62"/>
  <c r="AG294" i="1"/>
  <c r="K274" i="62"/>
  <c r="I274" i="62"/>
  <c r="H274" i="62"/>
  <c r="L274" i="62"/>
  <c r="J274" i="62"/>
  <c r="F274" i="62"/>
  <c r="AK294" i="71"/>
  <c r="AH294" i="71" s="1"/>
  <c r="K307" i="62"/>
  <c r="L307" i="62"/>
  <c r="F307" i="62"/>
  <c r="G307" i="62"/>
  <c r="I307" i="62"/>
  <c r="J307" i="62"/>
  <c r="H307" i="62"/>
  <c r="AG327" i="1"/>
  <c r="AK327" i="71"/>
  <c r="AH327" i="71" s="1"/>
  <c r="AK308" i="1"/>
  <c r="AH308" i="1" s="1"/>
  <c r="AG246" i="1"/>
  <c r="L155" i="62"/>
  <c r="J155" i="62"/>
  <c r="K155" i="62"/>
  <c r="F155" i="62"/>
  <c r="G155" i="62"/>
  <c r="H155" i="62"/>
  <c r="AG175" i="1"/>
  <c r="I155" i="62"/>
  <c r="AK175" i="71"/>
  <c r="AH175" i="71" s="1"/>
  <c r="J347" i="62"/>
  <c r="H347" i="62"/>
  <c r="K347" i="62"/>
  <c r="L347" i="62"/>
  <c r="F347" i="62"/>
  <c r="G347" i="62"/>
  <c r="I347" i="62"/>
  <c r="AG367" i="1"/>
  <c r="AK367" i="71"/>
  <c r="AH367" i="71" s="1"/>
  <c r="AG90" i="1"/>
  <c r="F345" i="62"/>
  <c r="G345" i="62"/>
  <c r="I345" i="62"/>
  <c r="J345" i="62"/>
  <c r="H345" i="62"/>
  <c r="K345" i="62"/>
  <c r="L345" i="62"/>
  <c r="AG365" i="1"/>
  <c r="AK365" i="71"/>
  <c r="AH365" i="71" s="1"/>
  <c r="AK301" i="1"/>
  <c r="AH301" i="1" s="1"/>
  <c r="AK209" i="1"/>
  <c r="AH209" i="1" s="1"/>
  <c r="G273" i="62"/>
  <c r="H273" i="62"/>
  <c r="J273" i="62"/>
  <c r="K273" i="62"/>
  <c r="F273" i="62"/>
  <c r="I273" i="62"/>
  <c r="L273" i="62"/>
  <c r="AG293" i="1"/>
  <c r="AK293" i="71"/>
  <c r="AH293" i="71" s="1"/>
  <c r="AK212" i="1"/>
  <c r="AH212" i="1" s="1"/>
  <c r="AK217" i="1"/>
  <c r="AH217" i="1" s="1"/>
  <c r="G187" i="62"/>
  <c r="H187" i="62"/>
  <c r="I187" i="62"/>
  <c r="J187" i="62"/>
  <c r="K187" i="62"/>
  <c r="L187" i="62"/>
  <c r="AG207" i="1"/>
  <c r="F187" i="62"/>
  <c r="AK207" i="71"/>
  <c r="AH207" i="71" s="1"/>
  <c r="AK195" i="1"/>
  <c r="AH195" i="1" s="1"/>
  <c r="AK164" i="1"/>
  <c r="AH164" i="1" s="1"/>
  <c r="AK312" i="1"/>
  <c r="AH312" i="1" s="1"/>
  <c r="J311" i="62"/>
  <c r="H311" i="62"/>
  <c r="K311" i="62"/>
  <c r="L311" i="62"/>
  <c r="F311" i="62"/>
  <c r="G311" i="62"/>
  <c r="I311" i="62"/>
  <c r="AK331" i="71"/>
  <c r="AH331" i="71" s="1"/>
  <c r="AG331" i="1"/>
  <c r="L337" i="62"/>
  <c r="F337" i="62"/>
  <c r="G337" i="62"/>
  <c r="I337" i="62"/>
  <c r="J337" i="62"/>
  <c r="H337" i="62"/>
  <c r="K337" i="62"/>
  <c r="AK357" i="71"/>
  <c r="AH357" i="71" s="1"/>
  <c r="AG357" i="1"/>
  <c r="AK328" i="1"/>
  <c r="AH328" i="1" s="1"/>
  <c r="AK297" i="1"/>
  <c r="AH297" i="1" s="1"/>
  <c r="AK363" i="1"/>
  <c r="AH363" i="1" s="1"/>
  <c r="H346" i="62"/>
  <c r="AK366" i="71"/>
  <c r="AH366" i="71" s="1"/>
  <c r="K346" i="62"/>
  <c r="AG366" i="1"/>
  <c r="L346" i="62"/>
  <c r="F346" i="62"/>
  <c r="G346" i="62"/>
  <c r="I346" i="62"/>
  <c r="J346" i="62"/>
  <c r="J290" i="62"/>
  <c r="H290" i="62"/>
  <c r="K290" i="62"/>
  <c r="L290" i="62"/>
  <c r="F290" i="62"/>
  <c r="G290" i="62"/>
  <c r="I290" i="62"/>
  <c r="AG310" i="1"/>
  <c r="AK310" i="71"/>
  <c r="AH310" i="71" s="1"/>
  <c r="I271" i="62"/>
  <c r="G271" i="62"/>
  <c r="H271" i="62"/>
  <c r="J271" i="62"/>
  <c r="K271" i="62"/>
  <c r="F271" i="62"/>
  <c r="L271" i="62"/>
  <c r="AK291" i="71"/>
  <c r="AH291" i="71" s="1"/>
  <c r="AG291" i="1"/>
  <c r="H299" i="62"/>
  <c r="K299" i="62"/>
  <c r="L299" i="62"/>
  <c r="F299" i="62"/>
  <c r="G299" i="62"/>
  <c r="I299" i="62"/>
  <c r="J299" i="62"/>
  <c r="AG319" i="1"/>
  <c r="AK319" i="71"/>
  <c r="AH319" i="71" s="1"/>
  <c r="T214" i="62"/>
  <c r="AF214" i="62"/>
  <c r="AG345" i="1"/>
  <c r="J325" i="62"/>
  <c r="G325" i="62"/>
  <c r="AK345" i="71"/>
  <c r="AH345" i="71" s="1"/>
  <c r="K325" i="62"/>
  <c r="F325" i="62"/>
  <c r="I325" i="62"/>
  <c r="L325" i="62"/>
  <c r="H325" i="62"/>
  <c r="L191" i="62"/>
  <c r="F191" i="62"/>
  <c r="G191" i="62"/>
  <c r="I191" i="62"/>
  <c r="J191" i="62"/>
  <c r="H191" i="62"/>
  <c r="K191" i="62"/>
  <c r="AK211" i="71"/>
  <c r="AH211" i="71" s="1"/>
  <c r="AG211" i="1"/>
  <c r="AK344" i="1"/>
  <c r="AH344" i="1" s="1"/>
  <c r="AJ179" i="72"/>
  <c r="Q179" i="72"/>
  <c r="R179" i="72"/>
  <c r="P179" i="72"/>
  <c r="U179" i="72"/>
  <c r="S179" i="72"/>
  <c r="N179" i="72"/>
  <c r="T179" i="72"/>
  <c r="V179" i="72"/>
  <c r="W179" i="72"/>
  <c r="X179" i="72"/>
  <c r="Y179" i="72"/>
  <c r="Z179" i="72"/>
  <c r="AA179" i="72"/>
  <c r="AB179" i="72"/>
  <c r="AC179" i="72"/>
  <c r="AD179" i="72"/>
  <c r="AE179" i="72"/>
  <c r="AF179" i="72"/>
  <c r="AG179" i="72"/>
  <c r="AH179" i="72"/>
  <c r="AI179" i="72"/>
  <c r="AK179" i="72"/>
  <c r="AN179" i="72"/>
  <c r="AO179" i="72"/>
  <c r="I147" i="62"/>
  <c r="L147" i="62"/>
  <c r="F147" i="62"/>
  <c r="K147" i="62"/>
  <c r="AK167" i="71"/>
  <c r="AH167" i="71" s="1"/>
  <c r="H147" i="62"/>
  <c r="J147" i="62"/>
  <c r="G147" i="62"/>
  <c r="AG167" i="1"/>
  <c r="V226" i="62"/>
  <c r="AD226" i="62"/>
  <c r="AI226" i="62"/>
  <c r="AN226" i="62"/>
  <c r="AK303" i="1"/>
  <c r="AH303" i="1" s="1"/>
  <c r="AG249" i="1"/>
  <c r="AP221" i="72" l="1"/>
  <c r="AR221" i="72" s="1"/>
  <c r="AP32" i="72"/>
  <c r="AR32" i="72" s="1"/>
  <c r="AK226" i="62"/>
  <c r="AC226" i="62"/>
  <c r="Q226" i="62"/>
  <c r="AJ226" i="62"/>
  <c r="AB226" i="62"/>
  <c r="N226" i="62"/>
  <c r="AA226" i="62"/>
  <c r="AH226" i="62"/>
  <c r="Z226" i="62"/>
  <c r="R226" i="62"/>
  <c r="Y226" i="62"/>
  <c r="AG226" i="62"/>
  <c r="T226" i="62"/>
  <c r="AF226" i="62"/>
  <c r="P226" i="62"/>
  <c r="X226" i="62"/>
  <c r="U226" i="62"/>
  <c r="AO226" i="62"/>
  <c r="AE226" i="62"/>
  <c r="W226" i="62"/>
  <c r="AP222" i="72"/>
  <c r="AR222" i="72" s="1"/>
  <c r="N182" i="62"/>
  <c r="AL182" i="62"/>
  <c r="AM182" i="62"/>
  <c r="S214" i="62"/>
  <c r="AL214" i="62"/>
  <c r="AM214" i="62"/>
  <c r="S230" i="62"/>
  <c r="AL230" i="62"/>
  <c r="AM230" i="62"/>
  <c r="V229" i="62"/>
  <c r="AM229" i="62"/>
  <c r="AL229" i="62"/>
  <c r="T135" i="62"/>
  <c r="AL135" i="62"/>
  <c r="AM135" i="62"/>
  <c r="AL226" i="62"/>
  <c r="AM226" i="62"/>
  <c r="X230" i="62"/>
  <c r="V230" i="62"/>
  <c r="AF230" i="62"/>
  <c r="AI230" i="62"/>
  <c r="AA230" i="62"/>
  <c r="P230" i="62"/>
  <c r="AH230" i="62"/>
  <c r="Z230" i="62"/>
  <c r="U230" i="62"/>
  <c r="AG230" i="62"/>
  <c r="Y230" i="62"/>
  <c r="T230" i="62"/>
  <c r="AO230" i="62"/>
  <c r="AE230" i="62"/>
  <c r="W230" i="62"/>
  <c r="Q230" i="62"/>
  <c r="AN230" i="62"/>
  <c r="AD230" i="62"/>
  <c r="R230" i="62"/>
  <c r="AK230" i="62"/>
  <c r="AC230" i="62"/>
  <c r="N230" i="62"/>
  <c r="AJ230" i="62"/>
  <c r="AB230" i="62"/>
  <c r="AJ135" i="62"/>
  <c r="AB135" i="62"/>
  <c r="P135" i="62"/>
  <c r="AP26" i="72"/>
  <c r="AR26" i="72" s="1"/>
  <c r="AN214" i="62"/>
  <c r="AD214" i="62"/>
  <c r="AK214" i="62"/>
  <c r="AC214" i="62"/>
  <c r="P214" i="62"/>
  <c r="AJ214" i="62"/>
  <c r="AB214" i="62"/>
  <c r="U214" i="62"/>
  <c r="AI214" i="62"/>
  <c r="AA214" i="62"/>
  <c r="V214" i="62"/>
  <c r="AH214" i="62"/>
  <c r="Z214" i="62"/>
  <c r="R214" i="62"/>
  <c r="AG214" i="62"/>
  <c r="Y214" i="62"/>
  <c r="Q214" i="62"/>
  <c r="X214" i="62"/>
  <c r="N214" i="62"/>
  <c r="AO214" i="62"/>
  <c r="AE214" i="62"/>
  <c r="W214" i="62"/>
  <c r="AP245" i="72"/>
  <c r="AR245" i="72" s="1"/>
  <c r="AP112" i="72"/>
  <c r="AR112" i="72" s="1"/>
  <c r="AP30" i="72"/>
  <c r="AR30" i="72" s="1"/>
  <c r="AF135" i="62"/>
  <c r="X135" i="62"/>
  <c r="R135" i="62"/>
  <c r="AO135" i="62"/>
  <c r="AE135" i="62"/>
  <c r="U135" i="62"/>
  <c r="AN135" i="62"/>
  <c r="AD135" i="62"/>
  <c r="W135" i="62"/>
  <c r="AK135" i="62"/>
  <c r="AC135" i="62"/>
  <c r="N135" i="62"/>
  <c r="AI135" i="62"/>
  <c r="AA135" i="62"/>
  <c r="S135" i="62"/>
  <c r="AH135" i="62"/>
  <c r="Z135" i="62"/>
  <c r="V135" i="62"/>
  <c r="AG135" i="62"/>
  <c r="Y135" i="62"/>
  <c r="Q135" i="62"/>
  <c r="U229" i="62"/>
  <c r="AJ229" i="62"/>
  <c r="AG229" i="62"/>
  <c r="AB229" i="62"/>
  <c r="Y229" i="62"/>
  <c r="T229" i="62"/>
  <c r="AI229" i="62"/>
  <c r="AA229" i="62"/>
  <c r="P229" i="62"/>
  <c r="AH229" i="62"/>
  <c r="Z229" i="62"/>
  <c r="R229" i="62"/>
  <c r="AF229" i="62"/>
  <c r="X229" i="62"/>
  <c r="N229" i="62"/>
  <c r="AO229" i="62"/>
  <c r="AE229" i="62"/>
  <c r="W229" i="62"/>
  <c r="S229" i="62"/>
  <c r="AN229" i="62"/>
  <c r="AD229" i="62"/>
  <c r="Q229" i="62"/>
  <c r="AK229" i="62"/>
  <c r="AC229" i="62"/>
  <c r="AI182" i="62"/>
  <c r="AA182" i="62"/>
  <c r="Q182" i="62"/>
  <c r="AH182" i="62"/>
  <c r="Z182" i="62"/>
  <c r="S182" i="62"/>
  <c r="AG182" i="62"/>
  <c r="Y182" i="62"/>
  <c r="V182" i="62"/>
  <c r="AF182" i="62"/>
  <c r="X182" i="62"/>
  <c r="T182" i="62"/>
  <c r="AO182" i="62"/>
  <c r="AE182" i="62"/>
  <c r="W182" i="62"/>
  <c r="U182" i="62"/>
  <c r="AN182" i="62"/>
  <c r="AD182" i="62"/>
  <c r="R182" i="62"/>
  <c r="AK182" i="62"/>
  <c r="AC182" i="62"/>
  <c r="P182" i="62"/>
  <c r="AJ182" i="62"/>
  <c r="AB182" i="62"/>
  <c r="J147" i="72"/>
  <c r="F147" i="72"/>
  <c r="K147" i="72"/>
  <c r="L147" i="72"/>
  <c r="G147" i="72"/>
  <c r="I147" i="72"/>
  <c r="J155" i="72"/>
  <c r="K155" i="72"/>
  <c r="F155" i="72"/>
  <c r="L155" i="72"/>
  <c r="G155" i="72"/>
  <c r="I155" i="72"/>
  <c r="K191" i="72"/>
  <c r="L191" i="72"/>
  <c r="F191" i="72"/>
  <c r="G191" i="72"/>
  <c r="H191" i="72"/>
  <c r="J191" i="72"/>
  <c r="K272" i="72"/>
  <c r="L272" i="72"/>
  <c r="F272" i="72"/>
  <c r="G272" i="72"/>
  <c r="H272" i="72"/>
  <c r="I272" i="72"/>
  <c r="I273" i="72"/>
  <c r="K273" i="72"/>
  <c r="L273" i="72"/>
  <c r="F273" i="72"/>
  <c r="G273" i="72"/>
  <c r="H273" i="72"/>
  <c r="H158" i="72"/>
  <c r="I158" i="72"/>
  <c r="J158" i="72"/>
  <c r="K158" i="72"/>
  <c r="L158" i="72"/>
  <c r="F158" i="72"/>
  <c r="F299" i="72"/>
  <c r="I299" i="72"/>
  <c r="J299" i="72"/>
  <c r="K299" i="72"/>
  <c r="G299" i="72"/>
  <c r="H299" i="72"/>
  <c r="K307" i="72"/>
  <c r="L307" i="72"/>
  <c r="G307" i="72"/>
  <c r="H307" i="72"/>
  <c r="F307" i="72"/>
  <c r="J307" i="72"/>
  <c r="H337" i="72"/>
  <c r="F337" i="72"/>
  <c r="J337" i="72"/>
  <c r="K337" i="72"/>
  <c r="L337" i="72"/>
  <c r="G337" i="72"/>
  <c r="K345" i="72"/>
  <c r="L345" i="72"/>
  <c r="G345" i="72"/>
  <c r="H345" i="72"/>
  <c r="F345" i="72"/>
  <c r="I345" i="72"/>
  <c r="L274" i="72"/>
  <c r="F274" i="72"/>
  <c r="G274" i="72"/>
  <c r="H274" i="72"/>
  <c r="J274" i="72"/>
  <c r="K274" i="72"/>
  <c r="J325" i="72"/>
  <c r="K325" i="72"/>
  <c r="L325" i="72"/>
  <c r="G325" i="72"/>
  <c r="H325" i="72"/>
  <c r="F325" i="72"/>
  <c r="J271" i="72"/>
  <c r="K271" i="72"/>
  <c r="F271" i="72"/>
  <c r="G271" i="72"/>
  <c r="H271" i="72"/>
  <c r="I271" i="72"/>
  <c r="H290" i="72"/>
  <c r="I290" i="72"/>
  <c r="K290" i="72"/>
  <c r="L290" i="72"/>
  <c r="F290" i="72"/>
  <c r="G290" i="72"/>
  <c r="I346" i="72"/>
  <c r="J346" i="72"/>
  <c r="K346" i="72"/>
  <c r="G346" i="72"/>
  <c r="H346" i="72"/>
  <c r="F346" i="72"/>
  <c r="F311" i="72"/>
  <c r="I311" i="72"/>
  <c r="K311" i="72"/>
  <c r="L311" i="72"/>
  <c r="G311" i="72"/>
  <c r="H311" i="72"/>
  <c r="L296" i="72"/>
  <c r="G296" i="72"/>
  <c r="F296" i="72"/>
  <c r="I296" i="72"/>
  <c r="J296" i="72"/>
  <c r="K296" i="72"/>
  <c r="H187" i="72"/>
  <c r="I187" i="72"/>
  <c r="J187" i="72"/>
  <c r="K187" i="72"/>
  <c r="L187" i="72"/>
  <c r="F187" i="72"/>
  <c r="J347" i="72"/>
  <c r="K347" i="72"/>
  <c r="L347" i="72"/>
  <c r="G347" i="72"/>
  <c r="H347" i="72"/>
  <c r="F347" i="72"/>
  <c r="M155" i="62"/>
  <c r="M158" i="62"/>
  <c r="I283" i="62"/>
  <c r="J283" i="62"/>
  <c r="H283" i="62"/>
  <c r="K283" i="62"/>
  <c r="L283" i="62"/>
  <c r="F283" i="62"/>
  <c r="G283" i="62"/>
  <c r="AG303" i="1"/>
  <c r="AK303" i="71"/>
  <c r="AH303" i="71" s="1"/>
  <c r="M147" i="62"/>
  <c r="F192" i="62"/>
  <c r="G192" i="62"/>
  <c r="H192" i="62"/>
  <c r="I192" i="62"/>
  <c r="J192" i="62"/>
  <c r="K192" i="62"/>
  <c r="AG212" i="1"/>
  <c r="L192" i="62"/>
  <c r="AK212" i="71"/>
  <c r="AH212" i="71" s="1"/>
  <c r="M345" i="62"/>
  <c r="G174" i="62"/>
  <c r="I174" i="62"/>
  <c r="H174" i="62"/>
  <c r="J174" i="62"/>
  <c r="K174" i="62"/>
  <c r="AK194" i="71"/>
  <c r="AH194" i="71" s="1"/>
  <c r="AG194" i="1"/>
  <c r="L174" i="62"/>
  <c r="F174" i="62"/>
  <c r="AG239" i="1"/>
  <c r="I219" i="62"/>
  <c r="F219" i="62"/>
  <c r="G219" i="62"/>
  <c r="L219" i="62"/>
  <c r="K219" i="62"/>
  <c r="H219" i="62"/>
  <c r="AK239" i="71"/>
  <c r="AH239" i="71" s="1"/>
  <c r="J219" i="62"/>
  <c r="G142" i="62"/>
  <c r="H142" i="62"/>
  <c r="I142" i="62"/>
  <c r="AG162" i="1"/>
  <c r="L142" i="62"/>
  <c r="AK162" i="71"/>
  <c r="AH162" i="71" s="1"/>
  <c r="J142" i="62"/>
  <c r="K142" i="62"/>
  <c r="F142" i="62"/>
  <c r="M325" i="62"/>
  <c r="M346" i="62"/>
  <c r="M337" i="62"/>
  <c r="M311" i="62"/>
  <c r="G144" i="62"/>
  <c r="AK164" i="71"/>
  <c r="AH164" i="71" s="1"/>
  <c r="I144" i="62"/>
  <c r="L144" i="62"/>
  <c r="H144" i="62"/>
  <c r="J144" i="62"/>
  <c r="K144" i="62"/>
  <c r="F144" i="62"/>
  <c r="AG164" i="1"/>
  <c r="G143" i="62"/>
  <c r="H143" i="62"/>
  <c r="L143" i="62"/>
  <c r="I143" i="62"/>
  <c r="J143" i="62"/>
  <c r="K143" i="62"/>
  <c r="AG163" i="1"/>
  <c r="F143" i="62"/>
  <c r="AK163" i="71"/>
  <c r="AH163" i="71" s="1"/>
  <c r="F190" i="62"/>
  <c r="G190" i="62"/>
  <c r="H190" i="62"/>
  <c r="I190" i="62"/>
  <c r="J190" i="62"/>
  <c r="K190" i="62"/>
  <c r="L190" i="62"/>
  <c r="AK210" i="71"/>
  <c r="AH210" i="71" s="1"/>
  <c r="AG210" i="1"/>
  <c r="M272" i="62"/>
  <c r="K277" i="62"/>
  <c r="L277" i="62"/>
  <c r="J277" i="62"/>
  <c r="G277" i="62"/>
  <c r="F277" i="62"/>
  <c r="AK297" i="71"/>
  <c r="AH297" i="71" s="1"/>
  <c r="H277" i="62"/>
  <c r="AG297" i="1"/>
  <c r="I277" i="62"/>
  <c r="M296" i="62"/>
  <c r="L123" i="62"/>
  <c r="AK143" i="71"/>
  <c r="AH143" i="71" s="1"/>
  <c r="J123" i="62"/>
  <c r="AG143" i="1"/>
  <c r="K123" i="62"/>
  <c r="F123" i="62"/>
  <c r="G123" i="62"/>
  <c r="H123" i="62"/>
  <c r="I123" i="62"/>
  <c r="K233" i="62"/>
  <c r="F233" i="62"/>
  <c r="L233" i="62"/>
  <c r="G233" i="62"/>
  <c r="AK253" i="71"/>
  <c r="AH253" i="71" s="1"/>
  <c r="H233" i="62"/>
  <c r="AG253" i="1"/>
  <c r="I233" i="62"/>
  <c r="J233" i="62"/>
  <c r="H324" i="62"/>
  <c r="K324" i="62"/>
  <c r="L324" i="62"/>
  <c r="F324" i="62"/>
  <c r="G324" i="62"/>
  <c r="I324" i="62"/>
  <c r="J324" i="62"/>
  <c r="AG344" i="1"/>
  <c r="AK344" i="71"/>
  <c r="AH344" i="71" s="1"/>
  <c r="L343" i="62"/>
  <c r="K343" i="62"/>
  <c r="AG363" i="1"/>
  <c r="I343" i="62"/>
  <c r="G343" i="62"/>
  <c r="F343" i="62"/>
  <c r="H343" i="62"/>
  <c r="AK363" i="71"/>
  <c r="AH363" i="71" s="1"/>
  <c r="J343" i="62"/>
  <c r="J189" i="62"/>
  <c r="H189" i="62"/>
  <c r="K189" i="62"/>
  <c r="L189" i="62"/>
  <c r="F189" i="62"/>
  <c r="G189" i="62"/>
  <c r="I189" i="62"/>
  <c r="AG209" i="1"/>
  <c r="AK209" i="71"/>
  <c r="AH209" i="71" s="1"/>
  <c r="M307" i="62"/>
  <c r="M69" i="72"/>
  <c r="M191" i="62"/>
  <c r="M290" i="62"/>
  <c r="F308" i="62"/>
  <c r="G308" i="62"/>
  <c r="I308" i="62"/>
  <c r="J308" i="62"/>
  <c r="H308" i="62"/>
  <c r="K308" i="62"/>
  <c r="L308" i="62"/>
  <c r="AG328" i="1"/>
  <c r="AK328" i="71"/>
  <c r="AH328" i="71" s="1"/>
  <c r="F175" i="62"/>
  <c r="G175" i="62"/>
  <c r="I175" i="62"/>
  <c r="H175" i="62"/>
  <c r="AG195" i="1"/>
  <c r="J175" i="62"/>
  <c r="K175" i="62"/>
  <c r="L175" i="62"/>
  <c r="AK195" i="71"/>
  <c r="AH195" i="71" s="1"/>
  <c r="M187" i="62"/>
  <c r="I197" i="62"/>
  <c r="J197" i="62"/>
  <c r="H197" i="62"/>
  <c r="K197" i="62"/>
  <c r="AG217" i="1"/>
  <c r="L197" i="62"/>
  <c r="AK217" i="71"/>
  <c r="AH217" i="71" s="1"/>
  <c r="F197" i="62"/>
  <c r="G197" i="62"/>
  <c r="M347" i="62"/>
  <c r="I288" i="62"/>
  <c r="J288" i="62"/>
  <c r="H288" i="62"/>
  <c r="K288" i="62"/>
  <c r="L288" i="62"/>
  <c r="F288" i="62"/>
  <c r="G288" i="62"/>
  <c r="AG308" i="1"/>
  <c r="AK308" i="71"/>
  <c r="AH308" i="71" s="1"/>
  <c r="G121" i="62"/>
  <c r="H121" i="62"/>
  <c r="I121" i="62"/>
  <c r="J121" i="62"/>
  <c r="K121" i="62"/>
  <c r="L121" i="62"/>
  <c r="AK141" i="71"/>
  <c r="AH141" i="71" s="1"/>
  <c r="F121" i="62"/>
  <c r="AG141" i="1"/>
  <c r="J180" i="62"/>
  <c r="I180" i="62"/>
  <c r="K180" i="62"/>
  <c r="L180" i="62"/>
  <c r="G180" i="62"/>
  <c r="H180" i="62"/>
  <c r="F180" i="62"/>
  <c r="AG200" i="1"/>
  <c r="AK200" i="71"/>
  <c r="AH200" i="71" s="1"/>
  <c r="H327" i="62"/>
  <c r="K327" i="62"/>
  <c r="L327" i="62"/>
  <c r="F327" i="62"/>
  <c r="G327" i="62"/>
  <c r="I327" i="62"/>
  <c r="J327" i="62"/>
  <c r="AG347" i="1"/>
  <c r="AK347" i="71"/>
  <c r="AH347" i="71" s="1"/>
  <c r="L281" i="62"/>
  <c r="F281" i="62"/>
  <c r="G281" i="62"/>
  <c r="I281" i="62"/>
  <c r="J281" i="62"/>
  <c r="H281" i="62"/>
  <c r="AK301" i="71"/>
  <c r="AH301" i="71" s="1"/>
  <c r="K281" i="62"/>
  <c r="AG301" i="1"/>
  <c r="L334" i="62"/>
  <c r="F334" i="62"/>
  <c r="G334" i="62"/>
  <c r="I334" i="62"/>
  <c r="J334" i="62"/>
  <c r="H334" i="62"/>
  <c r="K334" i="62"/>
  <c r="AG354" i="1"/>
  <c r="AK354" i="71"/>
  <c r="AH354" i="71" s="1"/>
  <c r="M299" i="62"/>
  <c r="M271" i="62"/>
  <c r="M274" i="62"/>
  <c r="M70" i="72"/>
  <c r="G335" i="62"/>
  <c r="I335" i="62"/>
  <c r="J335" i="62"/>
  <c r="H335" i="62"/>
  <c r="K335" i="62"/>
  <c r="L335" i="62"/>
  <c r="F335" i="62"/>
  <c r="AG355" i="1"/>
  <c r="AK355" i="71"/>
  <c r="AH355" i="71" s="1"/>
  <c r="AP179" i="72"/>
  <c r="AR179" i="72" s="1"/>
  <c r="K292" i="62"/>
  <c r="L292" i="62"/>
  <c r="F292" i="62"/>
  <c r="G292" i="62"/>
  <c r="I292" i="62"/>
  <c r="J292" i="62"/>
  <c r="H292" i="62"/>
  <c r="AG312" i="1"/>
  <c r="AK312" i="71"/>
  <c r="AH312" i="71" s="1"/>
  <c r="M273" i="62"/>
  <c r="F176" i="62"/>
  <c r="G176" i="62"/>
  <c r="I176" i="62"/>
  <c r="H176" i="62"/>
  <c r="J176" i="62"/>
  <c r="K176" i="62"/>
  <c r="L176" i="62"/>
  <c r="AK196" i="71"/>
  <c r="AH196" i="71" s="1"/>
  <c r="AG196" i="1"/>
  <c r="AP226" i="62" l="1"/>
  <c r="AR226" i="62" s="1"/>
  <c r="AL69" i="72"/>
  <c r="AM69" i="72"/>
  <c r="AL70" i="72"/>
  <c r="AM70" i="72"/>
  <c r="AL271" i="62"/>
  <c r="AM271" i="62"/>
  <c r="AL347" i="62"/>
  <c r="AM347" i="62"/>
  <c r="AL307" i="62"/>
  <c r="AM307" i="62"/>
  <c r="AM325" i="62"/>
  <c r="AL325" i="62"/>
  <c r="P158" i="62"/>
  <c r="AL158" i="62"/>
  <c r="AM158" i="62"/>
  <c r="AL272" i="62"/>
  <c r="AM272" i="62"/>
  <c r="T155" i="62"/>
  <c r="AL155" i="62"/>
  <c r="AM155" i="62"/>
  <c r="AL187" i="62"/>
  <c r="AM187" i="62"/>
  <c r="AL346" i="62"/>
  <c r="AM346" i="62"/>
  <c r="AL299" i="62"/>
  <c r="AM299" i="62"/>
  <c r="AL345" i="62"/>
  <c r="AM345" i="62"/>
  <c r="AL274" i="62"/>
  <c r="AM274" i="62"/>
  <c r="AM273" i="62"/>
  <c r="AL273" i="62"/>
  <c r="AL290" i="62"/>
  <c r="AM290" i="62"/>
  <c r="AL311" i="62"/>
  <c r="AM311" i="62"/>
  <c r="AL191" i="62"/>
  <c r="AM191" i="62"/>
  <c r="AL296" i="62"/>
  <c r="AM296" i="62"/>
  <c r="AM337" i="62"/>
  <c r="AL337" i="62"/>
  <c r="AL147" i="62"/>
  <c r="AM147" i="62"/>
  <c r="AP230" i="62"/>
  <c r="AR230" i="62" s="1"/>
  <c r="AP214" i="62"/>
  <c r="AR214" i="62" s="1"/>
  <c r="AP135" i="62"/>
  <c r="AR135" i="62" s="1"/>
  <c r="AP182" i="62"/>
  <c r="AR182" i="62" s="1"/>
  <c r="AP229" i="62"/>
  <c r="AR229" i="62" s="1"/>
  <c r="G288" i="72"/>
  <c r="H288" i="72"/>
  <c r="I288" i="72"/>
  <c r="K288" i="72"/>
  <c r="L288" i="72"/>
  <c r="F288" i="72"/>
  <c r="I343" i="72"/>
  <c r="K343" i="72"/>
  <c r="L343" i="72"/>
  <c r="G343" i="72"/>
  <c r="H343" i="72"/>
  <c r="F343" i="72"/>
  <c r="I233" i="72"/>
  <c r="J233" i="72"/>
  <c r="K233" i="72"/>
  <c r="L233" i="72"/>
  <c r="H233" i="72"/>
  <c r="I176" i="72"/>
  <c r="J176" i="72"/>
  <c r="K176" i="72"/>
  <c r="L176" i="72"/>
  <c r="H176" i="72"/>
  <c r="G292" i="72"/>
  <c r="H292" i="72"/>
  <c r="I292" i="72"/>
  <c r="K292" i="72"/>
  <c r="L292" i="72"/>
  <c r="F292" i="72"/>
  <c r="L121" i="72"/>
  <c r="H121" i="72"/>
  <c r="I121" i="72"/>
  <c r="J121" i="72"/>
  <c r="K121" i="72"/>
  <c r="K219" i="72"/>
  <c r="L219" i="72"/>
  <c r="G219" i="72"/>
  <c r="H219" i="72"/>
  <c r="I219" i="72"/>
  <c r="H277" i="72"/>
  <c r="I277" i="72"/>
  <c r="J277" i="72"/>
  <c r="K277" i="72"/>
  <c r="F277" i="72"/>
  <c r="G277" i="72"/>
  <c r="I142" i="72"/>
  <c r="J142" i="72"/>
  <c r="F142" i="72"/>
  <c r="K142" i="72"/>
  <c r="L142" i="72"/>
  <c r="G142" i="72"/>
  <c r="G283" i="72"/>
  <c r="I283" i="72"/>
  <c r="K283" i="72"/>
  <c r="L283" i="72"/>
  <c r="J283" i="72"/>
  <c r="I281" i="72"/>
  <c r="K281" i="72"/>
  <c r="L281" i="72"/>
  <c r="G281" i="72"/>
  <c r="H281" i="72"/>
  <c r="L189" i="72"/>
  <c r="F189" i="72"/>
  <c r="G189" i="72"/>
  <c r="H189" i="72"/>
  <c r="J189" i="72"/>
  <c r="K189" i="72"/>
  <c r="F324" i="72"/>
  <c r="J324" i="72"/>
  <c r="K324" i="72"/>
  <c r="L324" i="72"/>
  <c r="G324" i="72"/>
  <c r="H324" i="72"/>
  <c r="G335" i="72"/>
  <c r="H335" i="72"/>
  <c r="F335" i="72"/>
  <c r="I335" i="72"/>
  <c r="K335" i="72"/>
  <c r="L335" i="72"/>
  <c r="I334" i="72"/>
  <c r="K334" i="72"/>
  <c r="L334" i="72"/>
  <c r="G334" i="72"/>
  <c r="H334" i="72"/>
  <c r="F334" i="72"/>
  <c r="I327" i="72"/>
  <c r="J327" i="72"/>
  <c r="K327" i="72"/>
  <c r="G327" i="72"/>
  <c r="H327" i="72"/>
  <c r="F327" i="72"/>
  <c r="L197" i="72"/>
  <c r="H197" i="72"/>
  <c r="I197" i="72"/>
  <c r="J197" i="72"/>
  <c r="K197" i="72"/>
  <c r="K175" i="72"/>
  <c r="L175" i="72"/>
  <c r="H175" i="72"/>
  <c r="I175" i="72"/>
  <c r="J175" i="72"/>
  <c r="H123" i="72"/>
  <c r="I123" i="72"/>
  <c r="J123" i="72"/>
  <c r="K123" i="72"/>
  <c r="L123" i="72"/>
  <c r="K180" i="72"/>
  <c r="L180" i="72"/>
  <c r="G180" i="72"/>
  <c r="H180" i="72"/>
  <c r="I180" i="72"/>
  <c r="G308" i="72"/>
  <c r="H308" i="72"/>
  <c r="F308" i="72"/>
  <c r="I308" i="72"/>
  <c r="J308" i="72"/>
  <c r="K308" i="72"/>
  <c r="H174" i="72"/>
  <c r="I174" i="72"/>
  <c r="J174" i="72"/>
  <c r="K174" i="72"/>
  <c r="L174" i="72"/>
  <c r="L190" i="72"/>
  <c r="G190" i="72"/>
  <c r="H190" i="72"/>
  <c r="J190" i="72"/>
  <c r="K190" i="72"/>
  <c r="J143" i="72"/>
  <c r="F143" i="72"/>
  <c r="K143" i="72"/>
  <c r="L143" i="72"/>
  <c r="G143" i="72"/>
  <c r="I143" i="72"/>
  <c r="J144" i="72"/>
  <c r="F144" i="72"/>
  <c r="K144" i="72"/>
  <c r="L144" i="72"/>
  <c r="G144" i="72"/>
  <c r="I144" i="72"/>
  <c r="L192" i="72"/>
  <c r="H192" i="72"/>
  <c r="I192" i="72"/>
  <c r="J192" i="72"/>
  <c r="K192" i="72"/>
  <c r="X158" i="62"/>
  <c r="AA155" i="62"/>
  <c r="S155" i="62"/>
  <c r="AI155" i="62"/>
  <c r="AH155" i="62"/>
  <c r="Z155" i="62"/>
  <c r="P155" i="62"/>
  <c r="R155" i="62"/>
  <c r="Y155" i="62"/>
  <c r="AF155" i="62"/>
  <c r="X155" i="62"/>
  <c r="N155" i="62"/>
  <c r="AG155" i="62"/>
  <c r="AO155" i="62"/>
  <c r="AE155" i="62"/>
  <c r="W155" i="62"/>
  <c r="Q155" i="62"/>
  <c r="AN155" i="62"/>
  <c r="AD155" i="62"/>
  <c r="V155" i="62"/>
  <c r="AK155" i="62"/>
  <c r="AC155" i="62"/>
  <c r="U155" i="62"/>
  <c r="AJ155" i="62"/>
  <c r="AB155" i="62"/>
  <c r="R158" i="62"/>
  <c r="AF158" i="62"/>
  <c r="AH158" i="62"/>
  <c r="Z158" i="62"/>
  <c r="U158" i="62"/>
  <c r="AG158" i="62"/>
  <c r="Y158" i="62"/>
  <c r="V158" i="62"/>
  <c r="AO158" i="62"/>
  <c r="AE158" i="62"/>
  <c r="T158" i="62"/>
  <c r="S158" i="62"/>
  <c r="AN158" i="62"/>
  <c r="AD158" i="62"/>
  <c r="N158" i="62"/>
  <c r="AK158" i="62"/>
  <c r="AC158" i="62"/>
  <c r="Q158" i="62"/>
  <c r="AJ158" i="62"/>
  <c r="AB158" i="62"/>
  <c r="W158" i="62"/>
  <c r="AI158" i="62"/>
  <c r="AA158" i="62"/>
  <c r="M197" i="62"/>
  <c r="M176" i="62"/>
  <c r="M144" i="62"/>
  <c r="M142" i="62"/>
  <c r="P187" i="62"/>
  <c r="S187" i="62"/>
  <c r="V187" i="62"/>
  <c r="Q187" i="62"/>
  <c r="N187" i="62"/>
  <c r="U187" i="62"/>
  <c r="W187" i="62"/>
  <c r="T187" i="62"/>
  <c r="R187" i="62"/>
  <c r="X187" i="62"/>
  <c r="Y187" i="62"/>
  <c r="Z187" i="62"/>
  <c r="AA187" i="62"/>
  <c r="AB187" i="62"/>
  <c r="AC187" i="62"/>
  <c r="AD187" i="62"/>
  <c r="AE187" i="62"/>
  <c r="AF187" i="62"/>
  <c r="AG187" i="62"/>
  <c r="AH187" i="62"/>
  <c r="AI187" i="62"/>
  <c r="AJ187" i="62"/>
  <c r="AK187" i="62"/>
  <c r="AN187" i="62"/>
  <c r="AO187" i="62"/>
  <c r="S311" i="62"/>
  <c r="R311" i="62"/>
  <c r="P311" i="62"/>
  <c r="Q311" i="62"/>
  <c r="N311" i="62"/>
  <c r="T311" i="62"/>
  <c r="U311" i="62"/>
  <c r="V311" i="62"/>
  <c r="W311" i="62"/>
  <c r="X311" i="62"/>
  <c r="Y311" i="62"/>
  <c r="Z311" i="62"/>
  <c r="AA311" i="62"/>
  <c r="AB311" i="62"/>
  <c r="AC311" i="62"/>
  <c r="AD311" i="62"/>
  <c r="AE311" i="62"/>
  <c r="AF311" i="62"/>
  <c r="AG311" i="62"/>
  <c r="AH311" i="62"/>
  <c r="AI311" i="62"/>
  <c r="AJ311" i="62"/>
  <c r="AK311" i="62"/>
  <c r="AN311" i="62"/>
  <c r="AO311" i="62"/>
  <c r="M121" i="62"/>
  <c r="M175" i="62"/>
  <c r="M324" i="62"/>
  <c r="M277" i="62"/>
  <c r="M190" i="62"/>
  <c r="Q337" i="62"/>
  <c r="P337" i="62"/>
  <c r="S337" i="62"/>
  <c r="N337" i="62"/>
  <c r="R337" i="62"/>
  <c r="T337" i="62"/>
  <c r="U337" i="62"/>
  <c r="V337" i="62"/>
  <c r="W337" i="62"/>
  <c r="X337" i="62"/>
  <c r="Y337" i="62"/>
  <c r="Z337" i="62"/>
  <c r="AA337" i="62"/>
  <c r="AB337" i="62"/>
  <c r="AC337" i="62"/>
  <c r="AD337" i="62"/>
  <c r="AE337" i="62"/>
  <c r="AF337" i="62"/>
  <c r="AG337" i="62"/>
  <c r="AH337" i="62"/>
  <c r="AI337" i="62"/>
  <c r="AJ337" i="62"/>
  <c r="AK337" i="62"/>
  <c r="AN337" i="62"/>
  <c r="AO337" i="62"/>
  <c r="M283" i="62"/>
  <c r="M335" i="62"/>
  <c r="M281" i="62"/>
  <c r="S70" i="72"/>
  <c r="U70" i="72"/>
  <c r="V70" i="72"/>
  <c r="T70" i="72"/>
  <c r="Q70" i="72"/>
  <c r="R70" i="72"/>
  <c r="P70" i="72"/>
  <c r="N70" i="72"/>
  <c r="W70" i="72"/>
  <c r="X70" i="72"/>
  <c r="Y70" i="72"/>
  <c r="Z70" i="72"/>
  <c r="AA70" i="72"/>
  <c r="AB70" i="72"/>
  <c r="AC70" i="72"/>
  <c r="AD70" i="72"/>
  <c r="AE70" i="72"/>
  <c r="AF70" i="72"/>
  <c r="AG70" i="72"/>
  <c r="AH70" i="72"/>
  <c r="AI70" i="72"/>
  <c r="AJ70" i="72"/>
  <c r="AK70" i="72"/>
  <c r="AN70" i="72"/>
  <c r="AO70" i="72"/>
  <c r="M343" i="62"/>
  <c r="M233" i="62"/>
  <c r="P296" i="62"/>
  <c r="R296" i="62"/>
  <c r="Q296" i="62"/>
  <c r="N296" i="62"/>
  <c r="S296" i="62"/>
  <c r="T296" i="62"/>
  <c r="U296" i="62"/>
  <c r="V296" i="62"/>
  <c r="W296" i="62"/>
  <c r="X296" i="62"/>
  <c r="Y296" i="62"/>
  <c r="Z296" i="62"/>
  <c r="AA296" i="62"/>
  <c r="AB296" i="62"/>
  <c r="AC296" i="62"/>
  <c r="AD296" i="62"/>
  <c r="AE296" i="62"/>
  <c r="AF296" i="62"/>
  <c r="AG296" i="62"/>
  <c r="AH296" i="62"/>
  <c r="AI296" i="62"/>
  <c r="AJ296" i="62"/>
  <c r="AK296" i="62"/>
  <c r="AN296" i="62"/>
  <c r="AO296" i="62"/>
  <c r="P272" i="62"/>
  <c r="S272" i="62"/>
  <c r="N272" i="62"/>
  <c r="R272" i="62"/>
  <c r="Q272" i="62"/>
  <c r="T272" i="62"/>
  <c r="U272" i="62"/>
  <c r="V272" i="62"/>
  <c r="W272" i="62"/>
  <c r="X272" i="62"/>
  <c r="Y272" i="62"/>
  <c r="Z272" i="62"/>
  <c r="AA272" i="62"/>
  <c r="AB272" i="62"/>
  <c r="AC272" i="62"/>
  <c r="AD272" i="62"/>
  <c r="AE272" i="62"/>
  <c r="AF272" i="62"/>
  <c r="AG272" i="62"/>
  <c r="AH272" i="62"/>
  <c r="AI272" i="62"/>
  <c r="AJ272" i="62"/>
  <c r="AK272" i="62"/>
  <c r="AN272" i="62"/>
  <c r="AO272" i="62"/>
  <c r="M143" i="62"/>
  <c r="AI147" i="62"/>
  <c r="T147" i="62"/>
  <c r="S147" i="62"/>
  <c r="P147" i="62"/>
  <c r="Q147" i="62"/>
  <c r="N147" i="62"/>
  <c r="R147" i="62"/>
  <c r="U147" i="62"/>
  <c r="V147" i="62"/>
  <c r="W147" i="62"/>
  <c r="X147" i="62"/>
  <c r="Y147" i="62"/>
  <c r="Z147" i="62"/>
  <c r="AA147" i="62"/>
  <c r="AB147" i="62"/>
  <c r="AC147" i="62"/>
  <c r="AD147" i="62"/>
  <c r="AE147" i="62"/>
  <c r="AF147" i="62"/>
  <c r="AG147" i="62"/>
  <c r="AH147" i="62"/>
  <c r="AJ147" i="62"/>
  <c r="AK147" i="62"/>
  <c r="AN147" i="62"/>
  <c r="AO147" i="62"/>
  <c r="AE274" i="62"/>
  <c r="R274" i="62"/>
  <c r="N274" i="62"/>
  <c r="S274" i="62"/>
  <c r="P274" i="62"/>
  <c r="Q274" i="62"/>
  <c r="T274" i="62"/>
  <c r="U274" i="62"/>
  <c r="V274" i="62"/>
  <c r="W274" i="62"/>
  <c r="X274" i="62"/>
  <c r="Y274" i="62"/>
  <c r="Z274" i="62"/>
  <c r="AA274" i="62"/>
  <c r="AB274" i="62"/>
  <c r="AC274" i="62"/>
  <c r="AD274" i="62"/>
  <c r="AF274" i="62"/>
  <c r="AG274" i="62"/>
  <c r="AH274" i="62"/>
  <c r="AI274" i="62"/>
  <c r="AJ274" i="62"/>
  <c r="AK274" i="62"/>
  <c r="AN274" i="62"/>
  <c r="AO274" i="62"/>
  <c r="R271" i="62"/>
  <c r="P271" i="62"/>
  <c r="N271" i="62"/>
  <c r="Q271" i="62"/>
  <c r="S271" i="62"/>
  <c r="T271" i="62"/>
  <c r="U271" i="62"/>
  <c r="V271" i="62"/>
  <c r="W271" i="62"/>
  <c r="X271" i="62"/>
  <c r="Y271" i="62"/>
  <c r="Z271" i="62"/>
  <c r="AA271" i="62"/>
  <c r="AB271" i="62"/>
  <c r="AC271" i="62"/>
  <c r="AD271" i="62"/>
  <c r="AE271" i="62"/>
  <c r="AF271" i="62"/>
  <c r="AG271" i="62"/>
  <c r="AH271" i="62"/>
  <c r="AI271" i="62"/>
  <c r="AJ271" i="62"/>
  <c r="AK271" i="62"/>
  <c r="AN271" i="62"/>
  <c r="AO271" i="62"/>
  <c r="Y347" i="62"/>
  <c r="R347" i="62"/>
  <c r="N347" i="62"/>
  <c r="P347" i="62"/>
  <c r="Q347" i="62"/>
  <c r="S347" i="62"/>
  <c r="T347" i="62"/>
  <c r="U347" i="62"/>
  <c r="V347" i="62"/>
  <c r="W347" i="62"/>
  <c r="X347" i="62"/>
  <c r="Z347" i="62"/>
  <c r="AA347" i="62"/>
  <c r="AB347" i="62"/>
  <c r="AC347" i="62"/>
  <c r="AD347" i="62"/>
  <c r="AE347" i="62"/>
  <c r="AF347" i="62"/>
  <c r="AG347" i="62"/>
  <c r="AH347" i="62"/>
  <c r="AI347" i="62"/>
  <c r="AJ347" i="62"/>
  <c r="AK347" i="62"/>
  <c r="AN347" i="62"/>
  <c r="AO347" i="62"/>
  <c r="M308" i="62"/>
  <c r="T69" i="72"/>
  <c r="N69" i="72"/>
  <c r="S69" i="72"/>
  <c r="P69" i="72"/>
  <c r="R69" i="72"/>
  <c r="U69" i="72"/>
  <c r="V69" i="72"/>
  <c r="Q69" i="72"/>
  <c r="W69" i="72"/>
  <c r="X69" i="72"/>
  <c r="Y69" i="72"/>
  <c r="Z69" i="72"/>
  <c r="AA69" i="72"/>
  <c r="AB69" i="72"/>
  <c r="AC69" i="72"/>
  <c r="AD69" i="72"/>
  <c r="AE69" i="72"/>
  <c r="AF69" i="72"/>
  <c r="AG69" i="72"/>
  <c r="AH69" i="72"/>
  <c r="AI69" i="72"/>
  <c r="M189" i="62"/>
  <c r="S346" i="62"/>
  <c r="Q346" i="62"/>
  <c r="R346" i="62"/>
  <c r="U346" i="62"/>
  <c r="T346" i="62"/>
  <c r="P346" i="62"/>
  <c r="N346" i="62"/>
  <c r="V346" i="62"/>
  <c r="W346" i="62"/>
  <c r="X346" i="62"/>
  <c r="Y346" i="62"/>
  <c r="Z346" i="62"/>
  <c r="AA346" i="62"/>
  <c r="AB346" i="62"/>
  <c r="AC346" i="62"/>
  <c r="AD346" i="62"/>
  <c r="AE346" i="62"/>
  <c r="AF346" i="62"/>
  <c r="AG346" i="62"/>
  <c r="AH346" i="62"/>
  <c r="AI346" i="62"/>
  <c r="AJ346" i="62"/>
  <c r="AK346" i="62"/>
  <c r="AN346" i="62"/>
  <c r="AO346" i="62"/>
  <c r="M174" i="62"/>
  <c r="AJ345" i="62"/>
  <c r="P345" i="62"/>
  <c r="R345" i="62"/>
  <c r="Q345" i="62"/>
  <c r="N345" i="62"/>
  <c r="S345" i="62"/>
  <c r="T345" i="62"/>
  <c r="U345" i="62"/>
  <c r="V345" i="62"/>
  <c r="W345" i="62"/>
  <c r="X345" i="62"/>
  <c r="Y345" i="62"/>
  <c r="Z345" i="62"/>
  <c r="AA345" i="62"/>
  <c r="AB345" i="62"/>
  <c r="AC345" i="62"/>
  <c r="AD345" i="62"/>
  <c r="AE345" i="62"/>
  <c r="AF345" i="62"/>
  <c r="AG345" i="62"/>
  <c r="AH345" i="62"/>
  <c r="AI345" i="62"/>
  <c r="AK345" i="62"/>
  <c r="AN345" i="62"/>
  <c r="AO345" i="62"/>
  <c r="M192" i="62"/>
  <c r="M292" i="62"/>
  <c r="N299" i="62"/>
  <c r="Q299" i="62"/>
  <c r="S299" i="62"/>
  <c r="P299" i="62"/>
  <c r="R299" i="62"/>
  <c r="T299" i="62"/>
  <c r="U299" i="62"/>
  <c r="V299" i="62"/>
  <c r="W299" i="62"/>
  <c r="X299" i="62"/>
  <c r="Y299" i="62"/>
  <c r="Z299" i="62"/>
  <c r="AA299" i="62"/>
  <c r="AB299" i="62"/>
  <c r="AC299" i="62"/>
  <c r="AD299" i="62"/>
  <c r="AE299" i="62"/>
  <c r="AF299" i="62"/>
  <c r="AG299" i="62"/>
  <c r="AH299" i="62"/>
  <c r="AI299" i="62"/>
  <c r="AJ299" i="62"/>
  <c r="AK299" i="62"/>
  <c r="AN299" i="62"/>
  <c r="AO299" i="62"/>
  <c r="M180" i="62"/>
  <c r="R307" i="62"/>
  <c r="Q307" i="62"/>
  <c r="P307" i="62"/>
  <c r="N307" i="62"/>
  <c r="S307" i="62"/>
  <c r="T307" i="62"/>
  <c r="U307" i="62"/>
  <c r="V307" i="62"/>
  <c r="W307" i="62"/>
  <c r="X307" i="62"/>
  <c r="Y307" i="62"/>
  <c r="Z307" i="62"/>
  <c r="AA307" i="62"/>
  <c r="AB307" i="62"/>
  <c r="AC307" i="62"/>
  <c r="AD307" i="62"/>
  <c r="AE307" i="62"/>
  <c r="AF307" i="62"/>
  <c r="AG307" i="62"/>
  <c r="AH307" i="62"/>
  <c r="AI307" i="62"/>
  <c r="AJ307" i="62"/>
  <c r="AK307" i="62"/>
  <c r="AN307" i="62"/>
  <c r="AO307" i="62"/>
  <c r="M123" i="62"/>
  <c r="N325" i="62"/>
  <c r="R325" i="62"/>
  <c r="P325" i="62"/>
  <c r="Q325" i="62"/>
  <c r="S325" i="62"/>
  <c r="T325" i="62"/>
  <c r="U325" i="62"/>
  <c r="V325" i="62"/>
  <c r="W325" i="62"/>
  <c r="X325" i="62"/>
  <c r="Y325" i="62"/>
  <c r="Z325" i="62"/>
  <c r="AA325" i="62"/>
  <c r="AB325" i="62"/>
  <c r="AC325" i="62"/>
  <c r="AD325" i="62"/>
  <c r="AE325" i="62"/>
  <c r="AF325" i="62"/>
  <c r="AG325" i="62"/>
  <c r="AH325" i="62"/>
  <c r="AI325" i="62"/>
  <c r="AJ325" i="62"/>
  <c r="AK325" i="62"/>
  <c r="AN325" i="62"/>
  <c r="AO325" i="62"/>
  <c r="Q273" i="62"/>
  <c r="N273" i="62"/>
  <c r="R273" i="62"/>
  <c r="S273" i="62"/>
  <c r="P273" i="62"/>
  <c r="T273" i="62"/>
  <c r="U273" i="62"/>
  <c r="V273" i="62"/>
  <c r="W273" i="62"/>
  <c r="X273" i="62"/>
  <c r="Y273" i="62"/>
  <c r="Z273" i="62"/>
  <c r="AA273" i="62"/>
  <c r="AB273" i="62"/>
  <c r="AC273" i="62"/>
  <c r="AD273" i="62"/>
  <c r="AE273" i="62"/>
  <c r="AF273" i="62"/>
  <c r="AG273" i="62"/>
  <c r="AH273" i="62"/>
  <c r="AI273" i="62"/>
  <c r="AJ273" i="62"/>
  <c r="AK273" i="62"/>
  <c r="AN273" i="62"/>
  <c r="AO273" i="62"/>
  <c r="M334" i="62"/>
  <c r="M288" i="62"/>
  <c r="R290" i="62"/>
  <c r="Q290" i="62"/>
  <c r="S290" i="62"/>
  <c r="N290" i="62"/>
  <c r="P290" i="62"/>
  <c r="T290" i="62"/>
  <c r="U290" i="62"/>
  <c r="V290" i="62"/>
  <c r="W290" i="62"/>
  <c r="X290" i="62"/>
  <c r="Y290" i="62"/>
  <c r="Z290" i="62"/>
  <c r="AA290" i="62"/>
  <c r="AB290" i="62"/>
  <c r="AC290" i="62"/>
  <c r="AD290" i="62"/>
  <c r="AE290" i="62"/>
  <c r="AF290" i="62"/>
  <c r="AG290" i="62"/>
  <c r="AH290" i="62"/>
  <c r="AI290" i="62"/>
  <c r="AJ290" i="62"/>
  <c r="AK290" i="62"/>
  <c r="AN290" i="62"/>
  <c r="AO290" i="62"/>
  <c r="P191" i="62"/>
  <c r="Q191" i="62"/>
  <c r="S191" i="62"/>
  <c r="R191" i="62"/>
  <c r="N191" i="62"/>
  <c r="T191" i="62"/>
  <c r="U191" i="62"/>
  <c r="V191" i="62"/>
  <c r="W191" i="62"/>
  <c r="X191" i="62"/>
  <c r="Y191" i="62"/>
  <c r="Z191" i="62"/>
  <c r="AA191" i="62"/>
  <c r="AB191" i="62"/>
  <c r="AC191" i="62"/>
  <c r="AD191" i="62"/>
  <c r="AE191" i="62"/>
  <c r="AF191" i="62"/>
  <c r="AG191" i="62"/>
  <c r="AH191" i="62"/>
  <c r="AI191" i="62"/>
  <c r="AJ191" i="62"/>
  <c r="AK191" i="62"/>
  <c r="AN191" i="62"/>
  <c r="AO191" i="62"/>
  <c r="M327" i="62"/>
  <c r="M219" i="62"/>
  <c r="AL190" i="62" l="1"/>
  <c r="AM190" i="62"/>
  <c r="V144" i="62"/>
  <c r="AL144" i="62"/>
  <c r="AM144" i="62"/>
  <c r="AL334" i="62"/>
  <c r="AM334" i="62"/>
  <c r="AL174" i="62"/>
  <c r="AM174" i="62"/>
  <c r="AL308" i="62"/>
  <c r="AM308" i="62"/>
  <c r="AM233" i="62"/>
  <c r="AL233" i="62"/>
  <c r="AM277" i="62"/>
  <c r="AL277" i="62"/>
  <c r="R176" i="62"/>
  <c r="AL176" i="62"/>
  <c r="AM176" i="62"/>
  <c r="AL123" i="62"/>
  <c r="AM123" i="62"/>
  <c r="AL343" i="62"/>
  <c r="AM343" i="62"/>
  <c r="AL324" i="62"/>
  <c r="AM324" i="62"/>
  <c r="X197" i="62"/>
  <c r="AM197" i="62"/>
  <c r="AL197" i="62"/>
  <c r="AL192" i="62"/>
  <c r="AM192" i="62"/>
  <c r="AM189" i="62"/>
  <c r="AL189" i="62"/>
  <c r="AL175" i="62"/>
  <c r="AM175" i="62"/>
  <c r="T142" i="62"/>
  <c r="AL142" i="62"/>
  <c r="AM142" i="62"/>
  <c r="AL219" i="62"/>
  <c r="AM219" i="62"/>
  <c r="AL327" i="62"/>
  <c r="AM327" i="62"/>
  <c r="AL180" i="62"/>
  <c r="AM180" i="62"/>
  <c r="AM281" i="62"/>
  <c r="AL281" i="62"/>
  <c r="AM121" i="62"/>
  <c r="AL121" i="62"/>
  <c r="AL335" i="62"/>
  <c r="AM335" i="62"/>
  <c r="AL288" i="62"/>
  <c r="AM288" i="62"/>
  <c r="AL292" i="62"/>
  <c r="AM292" i="62"/>
  <c r="AL143" i="62"/>
  <c r="AM143" i="62"/>
  <c r="AL283" i="62"/>
  <c r="AM283" i="62"/>
  <c r="F180" i="72"/>
  <c r="F219" i="72"/>
  <c r="F283" i="72"/>
  <c r="F123" i="72"/>
  <c r="F197" i="72"/>
  <c r="F175" i="72"/>
  <c r="F233" i="72"/>
  <c r="F192" i="72"/>
  <c r="F121" i="72"/>
  <c r="F174" i="72"/>
  <c r="F281" i="72"/>
  <c r="F176" i="72"/>
  <c r="F190" i="72"/>
  <c r="AN144" i="62"/>
  <c r="AD144" i="62"/>
  <c r="X144" i="62"/>
  <c r="AG144" i="62"/>
  <c r="N144" i="62"/>
  <c r="Y144" i="62"/>
  <c r="AF144" i="62"/>
  <c r="S144" i="62"/>
  <c r="U144" i="62"/>
  <c r="AO144" i="62"/>
  <c r="AE144" i="62"/>
  <c r="R144" i="62"/>
  <c r="P144" i="62"/>
  <c r="AK144" i="62"/>
  <c r="AC144" i="62"/>
  <c r="Q144" i="62"/>
  <c r="AJ144" i="62"/>
  <c r="AB144" i="62"/>
  <c r="W144" i="62"/>
  <c r="AI144" i="62"/>
  <c r="AA144" i="62"/>
  <c r="T144" i="62"/>
  <c r="AH144" i="62"/>
  <c r="Z144" i="62"/>
  <c r="AB197" i="62"/>
  <c r="U197" i="62"/>
  <c r="AN197" i="62"/>
  <c r="AK197" i="62"/>
  <c r="AC197" i="62"/>
  <c r="AP155" i="62"/>
  <c r="AR155" i="62" s="1"/>
  <c r="N197" i="62"/>
  <c r="AJ197" i="62"/>
  <c r="AA197" i="62"/>
  <c r="Q197" i="62"/>
  <c r="AI197" i="62"/>
  <c r="Z197" i="62"/>
  <c r="AH197" i="62"/>
  <c r="V197" i="62"/>
  <c r="AG197" i="62"/>
  <c r="T197" i="62"/>
  <c r="AF197" i="62"/>
  <c r="W197" i="62"/>
  <c r="AD197" i="62"/>
  <c r="R197" i="62"/>
  <c r="S197" i="62"/>
  <c r="W176" i="62"/>
  <c r="Y197" i="62"/>
  <c r="AO197" i="62"/>
  <c r="AE197" i="62"/>
  <c r="P197" i="62"/>
  <c r="AN176" i="62"/>
  <c r="AD176" i="62"/>
  <c r="AP158" i="62"/>
  <c r="AR158" i="62" s="1"/>
  <c r="AO142" i="62"/>
  <c r="AD142" i="62"/>
  <c r="R142" i="62"/>
  <c r="AK142" i="62"/>
  <c r="AI142" i="62"/>
  <c r="AA142" i="62"/>
  <c r="Q142" i="62"/>
  <c r="AH142" i="62"/>
  <c r="Z142" i="62"/>
  <c r="P142" i="62"/>
  <c r="AG142" i="62"/>
  <c r="U142" i="62"/>
  <c r="X142" i="62"/>
  <c r="AF142" i="62"/>
  <c r="N142" i="62"/>
  <c r="S142" i="62"/>
  <c r="AE142" i="62"/>
  <c r="Y142" i="62"/>
  <c r="W142" i="62"/>
  <c r="AN142" i="62"/>
  <c r="AC142" i="62"/>
  <c r="V142" i="62"/>
  <c r="AJ142" i="62"/>
  <c r="AB142" i="62"/>
  <c r="AG176" i="62"/>
  <c r="U176" i="62"/>
  <c r="X176" i="62"/>
  <c r="AF176" i="62"/>
  <c r="V176" i="62"/>
  <c r="Y176" i="62"/>
  <c r="AO176" i="62"/>
  <c r="AE176" i="62"/>
  <c r="T176" i="62"/>
  <c r="N176" i="62"/>
  <c r="AK176" i="62"/>
  <c r="AC176" i="62"/>
  <c r="P176" i="62"/>
  <c r="AJ176" i="62"/>
  <c r="AB176" i="62"/>
  <c r="Q176" i="62"/>
  <c r="AI176" i="62"/>
  <c r="AA176" i="62"/>
  <c r="S176" i="62"/>
  <c r="AH176" i="62"/>
  <c r="Z176" i="62"/>
  <c r="AP271" i="62"/>
  <c r="AR271" i="62" s="1"/>
  <c r="AP272" i="62"/>
  <c r="AR272" i="62" s="1"/>
  <c r="AP346" i="62"/>
  <c r="AR346" i="62" s="1"/>
  <c r="R189" i="62"/>
  <c r="P189" i="62"/>
  <c r="S189" i="62"/>
  <c r="Q189" i="62"/>
  <c r="N189" i="62"/>
  <c r="T189" i="62"/>
  <c r="U189" i="62"/>
  <c r="V189" i="62"/>
  <c r="W189" i="62"/>
  <c r="X189" i="62"/>
  <c r="Y189" i="62"/>
  <c r="Z189" i="62"/>
  <c r="AA189" i="62"/>
  <c r="AB189" i="62"/>
  <c r="AC189" i="62"/>
  <c r="AD189" i="62"/>
  <c r="AE189" i="62"/>
  <c r="AF189" i="62"/>
  <c r="AG189" i="62"/>
  <c r="AH189" i="62"/>
  <c r="AI189" i="62"/>
  <c r="AJ189" i="62"/>
  <c r="AK189" i="62"/>
  <c r="AN189" i="62"/>
  <c r="AO189" i="62"/>
  <c r="AP347" i="62"/>
  <c r="AR347" i="62" s="1"/>
  <c r="AP147" i="62"/>
  <c r="AR147" i="62" s="1"/>
  <c r="S281" i="62"/>
  <c r="Q281" i="62"/>
  <c r="T281" i="62"/>
  <c r="U281" i="62"/>
  <c r="P281" i="62"/>
  <c r="R281" i="62"/>
  <c r="N281" i="62"/>
  <c r="V281" i="62"/>
  <c r="W281" i="62"/>
  <c r="X281" i="62"/>
  <c r="Y281" i="62"/>
  <c r="Z281" i="62"/>
  <c r="AA281" i="62"/>
  <c r="AB281" i="62"/>
  <c r="AC281" i="62"/>
  <c r="AD281" i="62"/>
  <c r="AE281" i="62"/>
  <c r="AF281" i="62"/>
  <c r="AG281" i="62"/>
  <c r="AH281" i="62"/>
  <c r="AI281" i="62"/>
  <c r="AJ281" i="62"/>
  <c r="AK281" i="62"/>
  <c r="AN281" i="62"/>
  <c r="AO281" i="62"/>
  <c r="AP337" i="62"/>
  <c r="AR337" i="62" s="1"/>
  <c r="Q175" i="62"/>
  <c r="W175" i="62"/>
  <c r="U175" i="62"/>
  <c r="P175" i="62"/>
  <c r="Y175" i="62"/>
  <c r="V175" i="62"/>
  <c r="X175" i="62"/>
  <c r="T175" i="62"/>
  <c r="N175" i="62"/>
  <c r="R175" i="62"/>
  <c r="S175" i="62"/>
  <c r="Z175" i="62"/>
  <c r="AA175" i="62"/>
  <c r="AB175" i="62"/>
  <c r="AC175" i="62"/>
  <c r="AD175" i="62"/>
  <c r="AE175" i="62"/>
  <c r="AF175" i="62"/>
  <c r="AG175" i="62"/>
  <c r="AH175" i="62"/>
  <c r="AI175" i="62"/>
  <c r="AJ175" i="62"/>
  <c r="AK175" i="62"/>
  <c r="AN175" i="62"/>
  <c r="AO175" i="62"/>
  <c r="Q288" i="62"/>
  <c r="P288" i="62"/>
  <c r="N288" i="62"/>
  <c r="S288" i="62"/>
  <c r="R288" i="62"/>
  <c r="T288" i="62"/>
  <c r="U288" i="62"/>
  <c r="V288" i="62"/>
  <c r="W288" i="62"/>
  <c r="X288" i="62"/>
  <c r="Y288" i="62"/>
  <c r="Z288" i="62"/>
  <c r="AA288" i="62"/>
  <c r="AB288" i="62"/>
  <c r="AC288" i="62"/>
  <c r="AD288" i="62"/>
  <c r="AE288" i="62"/>
  <c r="AF288" i="62"/>
  <c r="AG288" i="62"/>
  <c r="AH288" i="62"/>
  <c r="AI288" i="62"/>
  <c r="AJ288" i="62"/>
  <c r="AK288" i="62"/>
  <c r="AN288" i="62"/>
  <c r="AO288" i="62"/>
  <c r="AP345" i="62"/>
  <c r="AR345" i="62" s="1"/>
  <c r="AP296" i="62"/>
  <c r="AR296" i="62" s="1"/>
  <c r="N121" i="62"/>
  <c r="S121" i="62"/>
  <c r="V121" i="62"/>
  <c r="W121" i="62"/>
  <c r="X121" i="62"/>
  <c r="Q121" i="62"/>
  <c r="U121" i="62"/>
  <c r="R121" i="62"/>
  <c r="P121" i="62"/>
  <c r="T121" i="62"/>
  <c r="Y121" i="62"/>
  <c r="Z121" i="62"/>
  <c r="AA121" i="62"/>
  <c r="AB121" i="62"/>
  <c r="AC121" i="62"/>
  <c r="AD121" i="62"/>
  <c r="AE121" i="62"/>
  <c r="AF121" i="62"/>
  <c r="AG121" i="62"/>
  <c r="AH121" i="62"/>
  <c r="AI121" i="62"/>
  <c r="AJ121" i="62"/>
  <c r="AK121" i="62"/>
  <c r="AN121" i="62"/>
  <c r="AO121" i="62"/>
  <c r="AP187" i="62"/>
  <c r="AR187" i="62" s="1"/>
  <c r="W219" i="62"/>
  <c r="R219" i="62"/>
  <c r="P219" i="62"/>
  <c r="T219" i="62"/>
  <c r="N219" i="62"/>
  <c r="S219" i="62"/>
  <c r="Q219" i="62"/>
  <c r="U219" i="62"/>
  <c r="V219" i="62"/>
  <c r="X219" i="62"/>
  <c r="Y219" i="62"/>
  <c r="Z219" i="62"/>
  <c r="AA219" i="62"/>
  <c r="AB219" i="62"/>
  <c r="AC219" i="62"/>
  <c r="AD219" i="62"/>
  <c r="AE219" i="62"/>
  <c r="AF219" i="62"/>
  <c r="AG219" i="62"/>
  <c r="AH219" i="62"/>
  <c r="AI219" i="62"/>
  <c r="AJ219" i="62"/>
  <c r="AK219" i="62"/>
  <c r="AN219" i="62"/>
  <c r="AO219" i="62"/>
  <c r="AP273" i="62"/>
  <c r="AR273" i="62" s="1"/>
  <c r="N180" i="62"/>
  <c r="S180" i="62"/>
  <c r="Q180" i="62"/>
  <c r="T180" i="62"/>
  <c r="R180" i="62"/>
  <c r="P180" i="62"/>
  <c r="U180" i="62"/>
  <c r="V180" i="62"/>
  <c r="W180" i="62"/>
  <c r="X180" i="62"/>
  <c r="Y180" i="62"/>
  <c r="Z180" i="62"/>
  <c r="AA180" i="62"/>
  <c r="AB180" i="62"/>
  <c r="AC180" i="62"/>
  <c r="AD180" i="62"/>
  <c r="AE180" i="62"/>
  <c r="AF180" i="62"/>
  <c r="AG180" i="62"/>
  <c r="AH180" i="62"/>
  <c r="AI180" i="62"/>
  <c r="AJ180" i="62"/>
  <c r="AK180" i="62"/>
  <c r="AN180" i="62"/>
  <c r="AO180" i="62"/>
  <c r="W192" i="62"/>
  <c r="T192" i="62"/>
  <c r="S192" i="62"/>
  <c r="Q192" i="62"/>
  <c r="Y192" i="62"/>
  <c r="P192" i="62"/>
  <c r="N192" i="62"/>
  <c r="V192" i="62"/>
  <c r="U192" i="62"/>
  <c r="X192" i="62"/>
  <c r="R192" i="62"/>
  <c r="Z192" i="62"/>
  <c r="AA192" i="62"/>
  <c r="AB192" i="62"/>
  <c r="AC192" i="62"/>
  <c r="AD192" i="62"/>
  <c r="AE192" i="62"/>
  <c r="AF192" i="62"/>
  <c r="AG192" i="62"/>
  <c r="AH192" i="62"/>
  <c r="AI192" i="62"/>
  <c r="AJ192" i="62"/>
  <c r="AK192" i="62"/>
  <c r="AN192" i="62"/>
  <c r="AO192" i="62"/>
  <c r="N308" i="62"/>
  <c r="Q308" i="62"/>
  <c r="R308" i="62"/>
  <c r="S308" i="62"/>
  <c r="P308" i="62"/>
  <c r="T308" i="62"/>
  <c r="U308" i="62"/>
  <c r="V308" i="62"/>
  <c r="W308" i="62"/>
  <c r="X308" i="62"/>
  <c r="Y308" i="62"/>
  <c r="Z308" i="62"/>
  <c r="AA308" i="62"/>
  <c r="AB308" i="62"/>
  <c r="AC308" i="62"/>
  <c r="AD308" i="62"/>
  <c r="AE308" i="62"/>
  <c r="AF308" i="62"/>
  <c r="AG308" i="62"/>
  <c r="AH308" i="62"/>
  <c r="AI308" i="62"/>
  <c r="AJ308" i="62"/>
  <c r="AK308" i="62"/>
  <c r="AN308" i="62"/>
  <c r="AO308" i="62"/>
  <c r="AP70" i="72"/>
  <c r="AR70" i="72" s="1"/>
  <c r="R335" i="62"/>
  <c r="N335" i="62"/>
  <c r="P335" i="62"/>
  <c r="T335" i="62"/>
  <c r="S335" i="62"/>
  <c r="Q335" i="62"/>
  <c r="U335" i="62"/>
  <c r="V335" i="62"/>
  <c r="W335" i="62"/>
  <c r="X335" i="62"/>
  <c r="Y335" i="62"/>
  <c r="Z335" i="62"/>
  <c r="AA335" i="62"/>
  <c r="AB335" i="62"/>
  <c r="AC335" i="62"/>
  <c r="AD335" i="62"/>
  <c r="AE335" i="62"/>
  <c r="AF335" i="62"/>
  <c r="AG335" i="62"/>
  <c r="AH335" i="62"/>
  <c r="AI335" i="62"/>
  <c r="AJ335" i="62"/>
  <c r="AK335" i="62"/>
  <c r="AN335" i="62"/>
  <c r="AO335" i="62"/>
  <c r="T283" i="62"/>
  <c r="R283" i="62"/>
  <c r="Y283" i="62"/>
  <c r="W283" i="62"/>
  <c r="V283" i="62"/>
  <c r="S283" i="62"/>
  <c r="U283" i="62"/>
  <c r="N283" i="62"/>
  <c r="P283" i="62"/>
  <c r="Q283" i="62"/>
  <c r="X283" i="62"/>
  <c r="Z283" i="62"/>
  <c r="AA283" i="62"/>
  <c r="AB283" i="62"/>
  <c r="AC283" i="62"/>
  <c r="AD283" i="62"/>
  <c r="AE283" i="62"/>
  <c r="AF283" i="62"/>
  <c r="AG283" i="62"/>
  <c r="AH283" i="62"/>
  <c r="AI283" i="62"/>
  <c r="AJ283" i="62"/>
  <c r="AK283" i="62"/>
  <c r="AN283" i="62"/>
  <c r="AO283" i="62"/>
  <c r="Q327" i="62"/>
  <c r="S327" i="62"/>
  <c r="N327" i="62"/>
  <c r="P327" i="62"/>
  <c r="R327" i="62"/>
  <c r="T327" i="62"/>
  <c r="U327" i="62"/>
  <c r="V327" i="62"/>
  <c r="W327" i="62"/>
  <c r="X327" i="62"/>
  <c r="Y327" i="62"/>
  <c r="Z327" i="62"/>
  <c r="AA327" i="62"/>
  <c r="AB327" i="62"/>
  <c r="AC327" i="62"/>
  <c r="AD327" i="62"/>
  <c r="AE327" i="62"/>
  <c r="AF327" i="62"/>
  <c r="AG327" i="62"/>
  <c r="AH327" i="62"/>
  <c r="AI327" i="62"/>
  <c r="AJ327" i="62"/>
  <c r="AK327" i="62"/>
  <c r="AN327" i="62"/>
  <c r="AO327" i="62"/>
  <c r="AP325" i="62"/>
  <c r="AR325" i="62" s="1"/>
  <c r="R174" i="62"/>
  <c r="W174" i="62"/>
  <c r="P174" i="62"/>
  <c r="U174" i="62"/>
  <c r="X174" i="62"/>
  <c r="V174" i="62"/>
  <c r="T174" i="62"/>
  <c r="Q174" i="62"/>
  <c r="S174" i="62"/>
  <c r="Y174" i="62"/>
  <c r="N174" i="62"/>
  <c r="Z174" i="62"/>
  <c r="AA174" i="62"/>
  <c r="AB174" i="62"/>
  <c r="AC174" i="62"/>
  <c r="AD174" i="62"/>
  <c r="AE174" i="62"/>
  <c r="AF174" i="62"/>
  <c r="AG174" i="62"/>
  <c r="AH174" i="62"/>
  <c r="AI174" i="62"/>
  <c r="AJ174" i="62"/>
  <c r="AK174" i="62"/>
  <c r="AN174" i="62"/>
  <c r="AO174" i="62"/>
  <c r="Y233" i="62"/>
  <c r="Q233" i="62"/>
  <c r="S233" i="62"/>
  <c r="W233" i="62"/>
  <c r="V233" i="62"/>
  <c r="R233" i="62"/>
  <c r="N233" i="62"/>
  <c r="U233" i="62"/>
  <c r="T233" i="62"/>
  <c r="X233" i="62"/>
  <c r="P233" i="62"/>
  <c r="Z233" i="62"/>
  <c r="AA233" i="62"/>
  <c r="AB233" i="62"/>
  <c r="AC233" i="62"/>
  <c r="AD233" i="62"/>
  <c r="AE233" i="62"/>
  <c r="AF233" i="62"/>
  <c r="AG233" i="62"/>
  <c r="AH233" i="62"/>
  <c r="AI233" i="62"/>
  <c r="AJ233" i="62"/>
  <c r="AK233" i="62"/>
  <c r="AN233" i="62"/>
  <c r="AO233" i="62"/>
  <c r="Q190" i="62"/>
  <c r="T190" i="62"/>
  <c r="X190" i="62"/>
  <c r="P190" i="62"/>
  <c r="V190" i="62"/>
  <c r="S190" i="62"/>
  <c r="U190" i="62"/>
  <c r="N190" i="62"/>
  <c r="R190" i="62"/>
  <c r="W190" i="62"/>
  <c r="Y190" i="62"/>
  <c r="Z190" i="62"/>
  <c r="AA190" i="62"/>
  <c r="AB190" i="62"/>
  <c r="AC190" i="62"/>
  <c r="AD190" i="62"/>
  <c r="AE190" i="62"/>
  <c r="AF190" i="62"/>
  <c r="AG190" i="62"/>
  <c r="AH190" i="62"/>
  <c r="AI190" i="62"/>
  <c r="AJ190" i="62"/>
  <c r="AK190" i="62"/>
  <c r="AN190" i="62"/>
  <c r="AO190" i="62"/>
  <c r="AP311" i="62"/>
  <c r="AR311" i="62" s="1"/>
  <c r="AP290" i="62"/>
  <c r="AR290" i="62" s="1"/>
  <c r="P334" i="62"/>
  <c r="N334" i="62"/>
  <c r="R334" i="62"/>
  <c r="S334" i="62"/>
  <c r="Q334" i="62"/>
  <c r="T334" i="62"/>
  <c r="U334" i="62"/>
  <c r="V334" i="62"/>
  <c r="W334" i="62"/>
  <c r="X334" i="62"/>
  <c r="Y334" i="62"/>
  <c r="Z334" i="62"/>
  <c r="AA334" i="62"/>
  <c r="AB334" i="62"/>
  <c r="AC334" i="62"/>
  <c r="AD334" i="62"/>
  <c r="AE334" i="62"/>
  <c r="AF334" i="62"/>
  <c r="AG334" i="62"/>
  <c r="AH334" i="62"/>
  <c r="AI334" i="62"/>
  <c r="AJ334" i="62"/>
  <c r="AK334" i="62"/>
  <c r="AN334" i="62"/>
  <c r="AO334" i="62"/>
  <c r="N277" i="62"/>
  <c r="R277" i="62"/>
  <c r="Q277" i="62"/>
  <c r="S277" i="62"/>
  <c r="P277" i="62"/>
  <c r="T277" i="62"/>
  <c r="U277" i="62"/>
  <c r="V277" i="62"/>
  <c r="W277" i="62"/>
  <c r="X277" i="62"/>
  <c r="Y277" i="62"/>
  <c r="Z277" i="62"/>
  <c r="AA277" i="62"/>
  <c r="AB277" i="62"/>
  <c r="AC277" i="62"/>
  <c r="AD277" i="62"/>
  <c r="AE277" i="62"/>
  <c r="AF277" i="62"/>
  <c r="AG277" i="62"/>
  <c r="AH277" i="62"/>
  <c r="AI277" i="62"/>
  <c r="AJ277" i="62"/>
  <c r="AK277" i="62"/>
  <c r="AN277" i="62"/>
  <c r="AO277" i="62"/>
  <c r="AE123" i="62"/>
  <c r="Q123" i="62"/>
  <c r="Y123" i="62"/>
  <c r="V123" i="62"/>
  <c r="P123" i="62"/>
  <c r="R123" i="62"/>
  <c r="N123" i="62"/>
  <c r="T123" i="62"/>
  <c r="U123" i="62"/>
  <c r="W123" i="62"/>
  <c r="X123" i="62"/>
  <c r="S123" i="62"/>
  <c r="Z123" i="62"/>
  <c r="AA123" i="62"/>
  <c r="AB123" i="62"/>
  <c r="AC123" i="62"/>
  <c r="AD123" i="62"/>
  <c r="AF123" i="62"/>
  <c r="AG123" i="62"/>
  <c r="AH123" i="62"/>
  <c r="AI123" i="62"/>
  <c r="AJ123" i="62"/>
  <c r="AK123" i="62"/>
  <c r="AN123" i="62"/>
  <c r="AO123" i="62"/>
  <c r="AP274" i="62"/>
  <c r="AR274" i="62" s="1"/>
  <c r="S324" i="62"/>
  <c r="P324" i="62"/>
  <c r="N324" i="62"/>
  <c r="Q324" i="62"/>
  <c r="R324" i="62"/>
  <c r="T324" i="62"/>
  <c r="U324" i="62"/>
  <c r="V324" i="62"/>
  <c r="W324" i="62"/>
  <c r="X324" i="62"/>
  <c r="Y324" i="62"/>
  <c r="Z324" i="62"/>
  <c r="AA324" i="62"/>
  <c r="AB324" i="62"/>
  <c r="AC324" i="62"/>
  <c r="AD324" i="62"/>
  <c r="AE324" i="62"/>
  <c r="AF324" i="62"/>
  <c r="AG324" i="62"/>
  <c r="AH324" i="62"/>
  <c r="AI324" i="62"/>
  <c r="AJ324" i="62"/>
  <c r="AK324" i="62"/>
  <c r="AN324" i="62"/>
  <c r="AO324" i="62"/>
  <c r="AP191" i="62"/>
  <c r="AR191" i="62" s="1"/>
  <c r="AP307" i="62"/>
  <c r="AR307" i="62" s="1"/>
  <c r="AP299" i="62"/>
  <c r="AR299" i="62" s="1"/>
  <c r="P292" i="62"/>
  <c r="R292" i="62"/>
  <c r="N292" i="62"/>
  <c r="Q292" i="62"/>
  <c r="S292" i="62"/>
  <c r="T292" i="62"/>
  <c r="U292" i="62"/>
  <c r="V292" i="62"/>
  <c r="W292" i="62"/>
  <c r="X292" i="62"/>
  <c r="Y292" i="62"/>
  <c r="Z292" i="62"/>
  <c r="AA292" i="62"/>
  <c r="AB292" i="62"/>
  <c r="AC292" i="62"/>
  <c r="AD292" i="62"/>
  <c r="AE292" i="62"/>
  <c r="AF292" i="62"/>
  <c r="AG292" i="62"/>
  <c r="AH292" i="62"/>
  <c r="AI292" i="62"/>
  <c r="AJ292" i="62"/>
  <c r="AK292" i="62"/>
  <c r="AN292" i="62"/>
  <c r="AO292" i="62"/>
  <c r="W143" i="62"/>
  <c r="N143" i="62"/>
  <c r="V143" i="62"/>
  <c r="Y143" i="62"/>
  <c r="U143" i="62"/>
  <c r="T143" i="62"/>
  <c r="R143" i="62"/>
  <c r="S143" i="62"/>
  <c r="P143" i="62"/>
  <c r="Q143" i="62"/>
  <c r="X143" i="62"/>
  <c r="Z143" i="62"/>
  <c r="AA143" i="62"/>
  <c r="AB143" i="62"/>
  <c r="AC143" i="62"/>
  <c r="AD143" i="62"/>
  <c r="AE143" i="62"/>
  <c r="AF143" i="62"/>
  <c r="AG143" i="62"/>
  <c r="AH143" i="62"/>
  <c r="AI143" i="62"/>
  <c r="AJ143" i="62"/>
  <c r="AK143" i="62"/>
  <c r="AN143" i="62"/>
  <c r="AO143" i="62"/>
  <c r="P343" i="62"/>
  <c r="Q343" i="62"/>
  <c r="S343" i="62"/>
  <c r="R343" i="62"/>
  <c r="N343" i="62"/>
  <c r="T343" i="62"/>
  <c r="U343" i="62"/>
  <c r="V343" i="62"/>
  <c r="W343" i="62"/>
  <c r="X343" i="62"/>
  <c r="Y343" i="62"/>
  <c r="Z343" i="62"/>
  <c r="AA343" i="62"/>
  <c r="AB343" i="62"/>
  <c r="AC343" i="62"/>
  <c r="AD343" i="62"/>
  <c r="AE343" i="62"/>
  <c r="AF343" i="62"/>
  <c r="AG343" i="62"/>
  <c r="AH343" i="62"/>
  <c r="AI343" i="62"/>
  <c r="AJ343" i="62"/>
  <c r="AK343" i="62"/>
  <c r="AN343" i="62"/>
  <c r="AO343" i="62"/>
  <c r="AP144" i="62" l="1"/>
  <c r="AR144" i="62" s="1"/>
  <c r="AP197" i="62"/>
  <c r="AR197" i="62" s="1"/>
  <c r="AP142" i="62"/>
  <c r="AR142" i="62" s="1"/>
  <c r="AP176" i="62"/>
  <c r="AR176" i="62" s="1"/>
  <c r="AP192" i="62"/>
  <c r="AR192" i="62" s="1"/>
  <c r="AP281" i="62"/>
  <c r="AR281" i="62" s="1"/>
  <c r="AP174" i="62"/>
  <c r="AR174" i="62" s="1"/>
  <c r="AP292" i="62"/>
  <c r="AR292" i="62" s="1"/>
  <c r="AP335" i="62"/>
  <c r="AR335" i="62" s="1"/>
  <c r="AP123" i="62"/>
  <c r="AR123" i="62" s="1"/>
  <c r="AP190" i="62"/>
  <c r="AR190" i="62" s="1"/>
  <c r="AP283" i="62"/>
  <c r="AR283" i="62" s="1"/>
  <c r="AP180" i="62"/>
  <c r="AR180" i="62" s="1"/>
  <c r="AP277" i="62"/>
  <c r="AR277" i="62" s="1"/>
  <c r="AP233" i="62"/>
  <c r="AR233" i="62" s="1"/>
  <c r="AP327" i="62"/>
  <c r="AR327" i="62" s="1"/>
  <c r="AP175" i="62"/>
  <c r="AR175" i="62" s="1"/>
  <c r="AP189" i="62"/>
  <c r="AR189" i="62" s="1"/>
  <c r="AP343" i="62"/>
  <c r="AR343" i="62" s="1"/>
  <c r="AP143" i="62"/>
  <c r="AR143" i="62" s="1"/>
  <c r="AP308" i="62"/>
  <c r="AR308" i="62" s="1"/>
  <c r="AP121" i="62"/>
  <c r="AR121" i="62" s="1"/>
  <c r="AP288" i="62"/>
  <c r="AR288" i="62" s="1"/>
  <c r="AP324" i="62"/>
  <c r="AR324" i="62" s="1"/>
  <c r="AP334" i="62"/>
  <c r="AR334" i="62" s="1"/>
  <c r="AP219" i="62"/>
  <c r="AR219" i="62" s="1"/>
  <c r="M186" i="72" l="1"/>
  <c r="AJ69" i="62"/>
  <c r="AJ69" i="72"/>
  <c r="AJ186" i="62"/>
  <c r="AK69" i="62"/>
  <c r="AK69" i="72"/>
  <c r="AK186" i="62"/>
  <c r="AI31" i="73"/>
  <c r="AN354" i="72"/>
  <c r="AN354" i="62"/>
  <c r="AN69" i="62"/>
  <c r="AN69" i="72"/>
  <c r="AN186" i="62"/>
  <c r="AL31" i="73"/>
  <c r="AO69" i="62"/>
  <c r="AO69" i="72"/>
  <c r="AM52" i="73"/>
  <c r="AL52" i="73"/>
  <c r="AO354" i="72"/>
  <c r="AO354" i="62"/>
  <c r="AM31" i="73"/>
  <c r="AH31" i="73"/>
  <c r="AO186" i="62"/>
  <c r="AH17" i="73"/>
  <c r="AI17" i="73"/>
  <c r="AL17" i="73"/>
  <c r="AM17" i="73"/>
  <c r="BL13" i="73" l="1"/>
  <c r="AL186" i="72"/>
  <c r="AM186" i="72"/>
  <c r="X89" i="1"/>
  <c r="AA358" i="1"/>
  <c r="AA333" i="1"/>
  <c r="X144" i="1"/>
  <c r="AA359" i="1"/>
  <c r="AA330" i="1"/>
  <c r="AA370" i="1"/>
  <c r="AA373" i="1"/>
  <c r="AA368" i="1"/>
  <c r="AA360" i="1"/>
  <c r="AA296" i="1"/>
  <c r="AA334" i="1"/>
  <c r="AA376" i="1"/>
  <c r="X372" i="1"/>
  <c r="AN31" i="73"/>
  <c r="AP354" i="62"/>
  <c r="AR354" i="62" s="1"/>
  <c r="AP354" i="72"/>
  <c r="AR354" i="72" s="1"/>
  <c r="X186" i="72"/>
  <c r="AA186" i="72"/>
  <c r="AF186" i="72"/>
  <c r="AJ186" i="72"/>
  <c r="AE186" i="72"/>
  <c r="Z186" i="72"/>
  <c r="Q186" i="72"/>
  <c r="R186" i="72"/>
  <c r="AI186" i="72"/>
  <c r="N186" i="72"/>
  <c r="Y186" i="72"/>
  <c r="S186" i="72"/>
  <c r="AH186" i="72"/>
  <c r="P186" i="72"/>
  <c r="AB186" i="72"/>
  <c r="T186" i="72"/>
  <c r="AO186" i="72"/>
  <c r="W186" i="72"/>
  <c r="AD186" i="72"/>
  <c r="AG186" i="72"/>
  <c r="AK186" i="72"/>
  <c r="AN186" i="72"/>
  <c r="U186" i="72"/>
  <c r="AC186" i="72"/>
  <c r="V186" i="72"/>
  <c r="AP186" i="62"/>
  <c r="AR186" i="62" s="1"/>
  <c r="AN52" i="73"/>
  <c r="AP69" i="62"/>
  <c r="AR69" i="62" s="1"/>
  <c r="X351" i="1"/>
  <c r="X317" i="1"/>
  <c r="X323" i="1"/>
  <c r="X118" i="1"/>
  <c r="AA324" i="1"/>
  <c r="X295" i="1"/>
  <c r="AN17" i="73"/>
  <c r="Z290" i="1"/>
  <c r="X369" i="1"/>
  <c r="X302" i="1"/>
  <c r="X314" i="1"/>
  <c r="Y350" i="1"/>
  <c r="Y320" i="1"/>
  <c r="X315" i="1"/>
  <c r="X311" i="1"/>
  <c r="X325" i="1"/>
  <c r="X346" i="1"/>
  <c r="X352" i="1"/>
  <c r="AA349" i="1"/>
  <c r="Z329" i="1"/>
  <c r="X326" i="1"/>
  <c r="X307" i="1"/>
  <c r="X313" i="1"/>
  <c r="X318" i="1"/>
  <c r="X336" i="1"/>
  <c r="X306" i="1"/>
  <c r="X356" i="1"/>
  <c r="AB335" i="1"/>
  <c r="AB337" i="1"/>
  <c r="Z304" i="1"/>
  <c r="AB362" i="1"/>
  <c r="Z364" i="1"/>
  <c r="Z321" i="1"/>
  <c r="AA309" i="1"/>
  <c r="AB361" i="1"/>
  <c r="Z353" i="1"/>
  <c r="X322" i="1"/>
  <c r="AB214" i="1"/>
  <c r="X299" i="1"/>
  <c r="AB332" i="1"/>
  <c r="V206" i="71"/>
  <c r="V206" i="1"/>
  <c r="AP69" i="72"/>
  <c r="AR69" i="72" s="1"/>
  <c r="V21" i="29" l="1"/>
  <c r="X324" i="1"/>
  <c r="AO358" i="1"/>
  <c r="AE358" i="1"/>
  <c r="AN358" i="1" s="1" a="1"/>
  <c r="AN358" i="1" s="1"/>
  <c r="AI358" i="1" s="1"/>
  <c r="AI358" i="71" s="1"/>
  <c r="AD358" i="1"/>
  <c r="AM358" i="1" s="1"/>
  <c r="W89" i="1"/>
  <c r="AA335" i="1"/>
  <c r="AA320" i="1"/>
  <c r="X376" i="1"/>
  <c r="Y359" i="1"/>
  <c r="AA346" i="1"/>
  <c r="AA89" i="1"/>
  <c r="Z361" i="1"/>
  <c r="AA307" i="1"/>
  <c r="AA329" i="1"/>
  <c r="Y89" i="1"/>
  <c r="Y364" i="1"/>
  <c r="Y304" i="1"/>
  <c r="AA352" i="1"/>
  <c r="AA372" i="1"/>
  <c r="X373" i="1"/>
  <c r="AA361" i="1"/>
  <c r="X368" i="1"/>
  <c r="Z349" i="1"/>
  <c r="X296" i="1"/>
  <c r="Z337" i="1"/>
  <c r="AA350" i="1"/>
  <c r="X334" i="1"/>
  <c r="AA299" i="1"/>
  <c r="AA144" i="1"/>
  <c r="X370" i="1"/>
  <c r="AA313" i="1"/>
  <c r="Y321" i="1"/>
  <c r="Z362" i="1"/>
  <c r="AA364" i="1"/>
  <c r="X330" i="1"/>
  <c r="X333" i="1"/>
  <c r="AA369" i="1"/>
  <c r="AA306" i="1"/>
  <c r="AP186" i="72"/>
  <c r="AR186" i="72" s="1"/>
  <c r="AB299" i="1"/>
  <c r="AB334" i="1"/>
  <c r="Y322" i="1"/>
  <c r="Y311" i="1"/>
  <c r="Y315" i="1"/>
  <c r="AB318" i="1"/>
  <c r="Z326" i="1"/>
  <c r="Y313" i="1"/>
  <c r="Y307" i="1"/>
  <c r="AA353" i="1"/>
  <c r="Z376" i="1"/>
  <c r="AA321" i="1"/>
  <c r="Y144" i="1"/>
  <c r="Y298" i="1"/>
  <c r="AA290" i="1"/>
  <c r="AA351" i="1"/>
  <c r="Z299" i="1"/>
  <c r="AB374" i="1"/>
  <c r="AA322" i="1"/>
  <c r="AB322" i="1"/>
  <c r="Z311" i="1"/>
  <c r="Z315" i="1"/>
  <c r="Y356" i="1"/>
  <c r="AB313" i="1"/>
  <c r="AB307" i="1"/>
  <c r="Y352" i="1"/>
  <c r="Y306" i="1"/>
  <c r="AB376" i="1"/>
  <c r="Z144" i="1"/>
  <c r="AB298" i="1"/>
  <c r="AB290" i="1"/>
  <c r="AA317" i="1"/>
  <c r="Y369" i="1"/>
  <c r="AA300" i="1"/>
  <c r="AA118" i="1"/>
  <c r="Z332" i="1"/>
  <c r="Z322" i="1"/>
  <c r="AB315" i="1"/>
  <c r="Z356" i="1"/>
  <c r="Z313" i="1"/>
  <c r="AB350" i="1"/>
  <c r="Z307" i="1"/>
  <c r="Z352" i="1"/>
  <c r="AB306" i="1"/>
  <c r="Y368" i="1"/>
  <c r="AA214" i="1"/>
  <c r="AA304" i="1"/>
  <c r="Y333" i="1"/>
  <c r="Z298" i="1"/>
  <c r="Y351" i="1"/>
  <c r="Y324" i="1"/>
  <c r="Y317" i="1"/>
  <c r="AB369" i="1"/>
  <c r="X300" i="1"/>
  <c r="AB118" i="1"/>
  <c r="Z89" i="1"/>
  <c r="Y299" i="1"/>
  <c r="Y314" i="1"/>
  <c r="AB356" i="1"/>
  <c r="Z350" i="1"/>
  <c r="Y372" i="1"/>
  <c r="AB352" i="1"/>
  <c r="Z306" i="1"/>
  <c r="Z320" i="1"/>
  <c r="Z368" i="1"/>
  <c r="Y373" i="1"/>
  <c r="Y336" i="1"/>
  <c r="Y353" i="1"/>
  <c r="Z333" i="1"/>
  <c r="AA311" i="1"/>
  <c r="Z351" i="1"/>
  <c r="Z324" i="1"/>
  <c r="Z317" i="1"/>
  <c r="Z369" i="1"/>
  <c r="Y300" i="1"/>
  <c r="Y118" i="1"/>
  <c r="V89" i="1"/>
  <c r="V89" i="71"/>
  <c r="Z314" i="1"/>
  <c r="Z372" i="1"/>
  <c r="AA302" i="1"/>
  <c r="AB320" i="1"/>
  <c r="AB368" i="1"/>
  <c r="Z373" i="1"/>
  <c r="AA362" i="1"/>
  <c r="Z336" i="1"/>
  <c r="Z359" i="1"/>
  <c r="AB333" i="1"/>
  <c r="Y330" i="1"/>
  <c r="Y325" i="1"/>
  <c r="AB351" i="1"/>
  <c r="AB324" i="1"/>
  <c r="X360" i="1"/>
  <c r="AA295" i="1"/>
  <c r="AB300" i="1"/>
  <c r="Z118" i="1"/>
  <c r="AB314" i="1"/>
  <c r="Y334" i="1"/>
  <c r="Y346" i="1"/>
  <c r="AB372" i="1"/>
  <c r="Y296" i="1"/>
  <c r="AB373" i="1"/>
  <c r="Y302" i="1"/>
  <c r="AB336" i="1"/>
  <c r="AB359" i="1"/>
  <c r="Y370" i="1"/>
  <c r="Z330" i="1"/>
  <c r="AA356" i="1"/>
  <c r="Z325" i="1"/>
  <c r="Y295" i="1"/>
  <c r="Y323" i="1"/>
  <c r="Y360" i="1"/>
  <c r="Z300" i="1"/>
  <c r="AA332" i="1"/>
  <c r="Y318" i="1"/>
  <c r="Z334" i="1"/>
  <c r="AB346" i="1"/>
  <c r="AB296" i="1"/>
  <c r="Z302" i="1"/>
  <c r="AA298" i="1"/>
  <c r="AA337" i="1"/>
  <c r="Z370" i="1"/>
  <c r="AA315" i="1"/>
  <c r="AA318" i="1"/>
  <c r="AA326" i="1"/>
  <c r="AB325" i="1"/>
  <c r="Z295" i="1"/>
  <c r="Z323" i="1"/>
  <c r="AB360" i="1"/>
  <c r="Z318" i="1"/>
  <c r="Y326" i="1"/>
  <c r="Z346" i="1"/>
  <c r="Z296" i="1"/>
  <c r="AA336" i="1"/>
  <c r="Y376" i="1"/>
  <c r="AB302" i="1"/>
  <c r="AA325" i="1"/>
  <c r="AO309" i="1"/>
  <c r="AD309" i="1"/>
  <c r="AM309" i="1" s="1"/>
  <c r="AE309" i="1"/>
  <c r="AN309" i="1" s="1" a="1"/>
  <c r="AN309" i="1" s="1"/>
  <c r="AI309" i="1" s="1"/>
  <c r="AA314" i="1"/>
  <c r="X298" i="1"/>
  <c r="AB295" i="1"/>
  <c r="AA323" i="1"/>
  <c r="AB323" i="1"/>
  <c r="Z360" i="1"/>
  <c r="V22" i="71" l="1"/>
  <c r="BP6" i="71"/>
  <c r="C35" i="74" s="1"/>
  <c r="BO6" i="71"/>
  <c r="C34" i="74" s="1"/>
  <c r="BP6" i="1"/>
  <c r="C35" i="8" s="1"/>
  <c r="BO6" i="1"/>
  <c r="C34" i="8" s="1"/>
  <c r="AF309" i="1"/>
  <c r="AF358" i="1"/>
  <c r="V22" i="1"/>
  <c r="AO335" i="1"/>
  <c r="G337" i="75"/>
  <c r="AD329" i="1"/>
  <c r="AM329" i="1" s="1"/>
  <c r="AE335" i="1"/>
  <c r="AN335" i="1" s="1" a="1"/>
  <c r="AN335" i="1" s="1"/>
  <c r="AI335" i="1" s="1"/>
  <c r="AI335" i="71" s="1"/>
  <c r="AD349" i="1"/>
  <c r="AM349" i="1" s="1"/>
  <c r="AD335" i="1"/>
  <c r="AM335" i="1" s="1"/>
  <c r="AO349" i="1"/>
  <c r="AO329" i="1"/>
  <c r="AE329" i="1"/>
  <c r="AN329" i="1" s="1" a="1"/>
  <c r="AN329" i="1" s="1"/>
  <c r="AI329" i="1" s="1"/>
  <c r="AI329" i="71" s="1"/>
  <c r="AE349" i="1"/>
  <c r="AN349" i="1" s="1" a="1"/>
  <c r="AN349" i="1" s="1"/>
  <c r="AI349" i="1" s="1"/>
  <c r="AI349" i="71" s="1"/>
  <c r="AE361" i="1"/>
  <c r="AN361" i="1" s="1" a="1"/>
  <c r="AN361" i="1" s="1"/>
  <c r="AI361" i="1" s="1"/>
  <c r="G340" i="75" s="1"/>
  <c r="AO361" i="1"/>
  <c r="AD361" i="1"/>
  <c r="AM361" i="1" s="1"/>
  <c r="AE313" i="1"/>
  <c r="AN313" i="1" s="1" a="1"/>
  <c r="AN313" i="1" s="1"/>
  <c r="AI313" i="1" s="1"/>
  <c r="AI313" i="71" s="1"/>
  <c r="AD313" i="1"/>
  <c r="AM313" i="1" s="1"/>
  <c r="AO313" i="1"/>
  <c r="AE364" i="1"/>
  <c r="AN364" i="1" s="1" a="1"/>
  <c r="AN364" i="1" s="1"/>
  <c r="AI364" i="1" s="1"/>
  <c r="AI364" i="71" s="1"/>
  <c r="AO364" i="1"/>
  <c r="AD364" i="1"/>
  <c r="AM364" i="1" s="1"/>
  <c r="AE321" i="1"/>
  <c r="AN321" i="1" s="1" a="1"/>
  <c r="AN321" i="1" s="1"/>
  <c r="AI321" i="1" s="1"/>
  <c r="AI321" i="71" s="1"/>
  <c r="AE304" i="1"/>
  <c r="AN304" i="1" s="1" a="1"/>
  <c r="AN304" i="1" s="1"/>
  <c r="AI304" i="1" s="1"/>
  <c r="AI304" i="71" s="1"/>
  <c r="AO304" i="1"/>
  <c r="AD304" i="1"/>
  <c r="AM304" i="1" s="1"/>
  <c r="AD322" i="1"/>
  <c r="AM322" i="1" s="1"/>
  <c r="AE369" i="1"/>
  <c r="AN369" i="1" s="1" a="1"/>
  <c r="AN369" i="1" s="1"/>
  <c r="AI369" i="1" s="1"/>
  <c r="AI369" i="71" s="1"/>
  <c r="AO322" i="1"/>
  <c r="AD369" i="1"/>
  <c r="AM369" i="1" s="1"/>
  <c r="AD320" i="1"/>
  <c r="AM320" i="1" s="1"/>
  <c r="AO369" i="1"/>
  <c r="AO320" i="1"/>
  <c r="AE320" i="1"/>
  <c r="AN320" i="1" s="1" a="1"/>
  <c r="AN320" i="1" s="1"/>
  <c r="AI320" i="1" s="1"/>
  <c r="G299" i="75" s="1"/>
  <c r="AE322" i="1"/>
  <c r="AN322" i="1" s="1" a="1"/>
  <c r="AN322" i="1" s="1"/>
  <c r="AI322" i="1" s="1"/>
  <c r="AI322" i="71" s="1"/>
  <c r="AE306" i="1"/>
  <c r="AN306" i="1" s="1" a="1"/>
  <c r="AN306" i="1" s="1"/>
  <c r="AI306" i="1" s="1"/>
  <c r="AI306" i="71" s="1"/>
  <c r="AE311" i="1"/>
  <c r="AN311" i="1" s="1" a="1"/>
  <c r="AN311" i="1" s="1"/>
  <c r="AI311" i="1" s="1"/>
  <c r="AI311" i="71" s="1"/>
  <c r="AD306" i="1"/>
  <c r="AM306" i="1" s="1"/>
  <c r="AO311" i="1"/>
  <c r="AE350" i="1"/>
  <c r="AN350" i="1" s="1" a="1"/>
  <c r="AN350" i="1" s="1"/>
  <c r="AI350" i="1" s="1"/>
  <c r="AI350" i="71" s="1"/>
  <c r="AE351" i="1"/>
  <c r="AN351" i="1" s="1" a="1"/>
  <c r="AN351" i="1" s="1"/>
  <c r="AI351" i="1" s="1"/>
  <c r="AI351" i="71" s="1"/>
  <c r="AD311" i="1"/>
  <c r="AM311" i="1" s="1"/>
  <c r="AD351" i="1"/>
  <c r="AM351" i="1" s="1"/>
  <c r="AO306" i="1"/>
  <c r="AD350" i="1"/>
  <c r="AM350" i="1" s="1"/>
  <c r="AO351" i="1"/>
  <c r="AO350" i="1"/>
  <c r="AO290" i="1"/>
  <c r="AE290" i="1"/>
  <c r="AN290" i="1" s="1" a="1"/>
  <c r="AN290" i="1" s="1"/>
  <c r="AI290" i="1" s="1"/>
  <c r="AI290" i="71" s="1"/>
  <c r="AD290" i="1"/>
  <c r="AM290" i="1" s="1"/>
  <c r="AE323" i="1"/>
  <c r="AN323" i="1" s="1" a="1"/>
  <c r="AN323" i="1" s="1"/>
  <c r="AI323" i="1" s="1"/>
  <c r="G302" i="75" s="1"/>
  <c r="AD314" i="1"/>
  <c r="AM314" i="1" s="1"/>
  <c r="AD325" i="1"/>
  <c r="AM325" i="1" s="1"/>
  <c r="AE334" i="1"/>
  <c r="AN334" i="1" s="1" a="1"/>
  <c r="AN334" i="1" s="1"/>
  <c r="AI334" i="1" s="1"/>
  <c r="AO334" i="1"/>
  <c r="AD334" i="1"/>
  <c r="AM334" i="1" s="1"/>
  <c r="AE118" i="1"/>
  <c r="AN118" i="1" s="1" a="1"/>
  <c r="AN118" i="1" s="1"/>
  <c r="AI118" i="1" s="1"/>
  <c r="AE359" i="1"/>
  <c r="AN359" i="1" s="1" a="1"/>
  <c r="AN359" i="1" s="1"/>
  <c r="AI359" i="1" s="1"/>
  <c r="AO359" i="1"/>
  <c r="AD359" i="1"/>
  <c r="AM359" i="1" s="1"/>
  <c r="AO353" i="1"/>
  <c r="AD353" i="1"/>
  <c r="AM353" i="1" s="1"/>
  <c r="AE353" i="1"/>
  <c r="AN353" i="1" s="1" a="1"/>
  <c r="AN353" i="1" s="1"/>
  <c r="AI353" i="1" s="1"/>
  <c r="AD307" i="1"/>
  <c r="AM307" i="1" s="1"/>
  <c r="AE299" i="1"/>
  <c r="AN299" i="1" s="1" a="1"/>
  <c r="AN299" i="1" s="1"/>
  <c r="AI299" i="1" s="1"/>
  <c r="AD352" i="1"/>
  <c r="AM352" i="1" s="1"/>
  <c r="AO323" i="1"/>
  <c r="AO325" i="1"/>
  <c r="AD118" i="1"/>
  <c r="AM118" i="1" s="1"/>
  <c r="AE330" i="1"/>
  <c r="AN330" i="1" s="1" a="1"/>
  <c r="AN330" i="1" s="1"/>
  <c r="AI330" i="1" s="1"/>
  <c r="AO330" i="1"/>
  <c r="AD330" i="1"/>
  <c r="AM330" i="1" s="1"/>
  <c r="BA6" i="71"/>
  <c r="C20" i="74" s="1"/>
  <c r="BF6" i="71"/>
  <c r="C25" i="74" s="1"/>
  <c r="BM6" i="71"/>
  <c r="C32" i="74" s="1"/>
  <c r="AX6" i="71"/>
  <c r="C17" i="74" s="1"/>
  <c r="AT6" i="71"/>
  <c r="C13" i="74" s="1"/>
  <c r="BQ6" i="71"/>
  <c r="C36" i="74" s="1"/>
  <c r="BR6" i="71"/>
  <c r="C37" i="74" s="1"/>
  <c r="BN6" i="71"/>
  <c r="C33" i="74" s="1"/>
  <c r="BC6" i="71"/>
  <c r="C22" i="74" s="1"/>
  <c r="BL6" i="71"/>
  <c r="C31" i="74" s="1"/>
  <c r="BG6" i="71"/>
  <c r="C26" i="74" s="1"/>
  <c r="BK6" i="71"/>
  <c r="C30" i="74" s="1"/>
  <c r="AY6" i="71"/>
  <c r="C18" i="74" s="1"/>
  <c r="AW6" i="71"/>
  <c r="C16" i="74" s="1"/>
  <c r="AV6" i="71"/>
  <c r="C15" i="74" s="1"/>
  <c r="AZ6" i="71"/>
  <c r="C19" i="74" s="1"/>
  <c r="BH6" i="71"/>
  <c r="C27" i="74" s="1"/>
  <c r="AS6" i="71"/>
  <c r="BE6" i="71"/>
  <c r="C24" i="74" s="1"/>
  <c r="AU6" i="71"/>
  <c r="C14" i="74" s="1"/>
  <c r="BD6" i="71"/>
  <c r="C23" i="74" s="1"/>
  <c r="BI6" i="71"/>
  <c r="C28" i="74" s="1"/>
  <c r="BJ6" i="71"/>
  <c r="C29" i="74" s="1"/>
  <c r="BB6" i="71"/>
  <c r="C21" i="74" s="1"/>
  <c r="AE315" i="1"/>
  <c r="AN315" i="1" s="1" a="1"/>
  <c r="AN315" i="1" s="1"/>
  <c r="AI315" i="1" s="1"/>
  <c r="AO324" i="1"/>
  <c r="AO336" i="1"/>
  <c r="AD299" i="1"/>
  <c r="AM299" i="1" s="1"/>
  <c r="AO326" i="1"/>
  <c r="AO314" i="1"/>
  <c r="AV6" i="1"/>
  <c r="C15" i="8" s="1"/>
  <c r="BA6" i="1"/>
  <c r="C20" i="8" s="1"/>
  <c r="BL6" i="1"/>
  <c r="C31" i="8" s="1"/>
  <c r="AS6" i="1"/>
  <c r="BI6" i="1"/>
  <c r="C28" i="8" s="1"/>
  <c r="BD6" i="1"/>
  <c r="C23" i="8" s="1"/>
  <c r="BQ6" i="1"/>
  <c r="C36" i="8" s="1"/>
  <c r="BB6" i="1"/>
  <c r="C21" i="8" s="1"/>
  <c r="AX6" i="1"/>
  <c r="C17" i="8" s="1"/>
  <c r="BR6" i="1"/>
  <c r="C37" i="8" s="1"/>
  <c r="BC6" i="1"/>
  <c r="C22" i="8" s="1"/>
  <c r="AU6" i="1"/>
  <c r="C14" i="8" s="1"/>
  <c r="BN6" i="1"/>
  <c r="C33" i="8" s="1"/>
  <c r="BE6" i="1"/>
  <c r="C24" i="8" s="1"/>
  <c r="BF6" i="1"/>
  <c r="C25" i="8" s="1"/>
  <c r="AT6" i="1"/>
  <c r="C13" i="8" s="1"/>
  <c r="BG6" i="1"/>
  <c r="C26" i="8" s="1"/>
  <c r="AZ6" i="1"/>
  <c r="C19" i="8" s="1"/>
  <c r="BK6" i="1"/>
  <c r="C30" i="8" s="1"/>
  <c r="AW6" i="1"/>
  <c r="C16" i="8" s="1"/>
  <c r="BM6" i="1"/>
  <c r="C32" i="8" s="1"/>
  <c r="AY6" i="1"/>
  <c r="C18" i="8" s="1"/>
  <c r="BJ6" i="1"/>
  <c r="C29" i="8" s="1"/>
  <c r="BH6" i="1"/>
  <c r="C27" i="8" s="1"/>
  <c r="AO89" i="1"/>
  <c r="AD89" i="1"/>
  <c r="AE89" i="1"/>
  <c r="AN89" i="1" s="1" a="1"/>
  <c r="AN89" i="1" s="1"/>
  <c r="AI89" i="1" s="1"/>
  <c r="AE295" i="1"/>
  <c r="AN295" i="1" s="1" a="1"/>
  <c r="AN295" i="1" s="1"/>
  <c r="AI295" i="1" s="1"/>
  <c r="AD315" i="1"/>
  <c r="AM315" i="1" s="1"/>
  <c r="AE317" i="1"/>
  <c r="AN317" i="1" s="1" a="1"/>
  <c r="AN317" i="1" s="1"/>
  <c r="AI317" i="1" s="1"/>
  <c r="AO307" i="1"/>
  <c r="AE356" i="1"/>
  <c r="AN356" i="1" s="1" a="1"/>
  <c r="AN356" i="1" s="1"/>
  <c r="AI356" i="1" s="1"/>
  <c r="AO352" i="1"/>
  <c r="AO376" i="1"/>
  <c r="AD376" i="1"/>
  <c r="AM376" i="1" s="1"/>
  <c r="AE376" i="1"/>
  <c r="AN376" i="1" s="1" a="1"/>
  <c r="AN376" i="1" s="1"/>
  <c r="AI376" i="1" s="1"/>
  <c r="AO298" i="1"/>
  <c r="AD298" i="1"/>
  <c r="AM298" i="1" s="1"/>
  <c r="AE298" i="1"/>
  <c r="AN298" i="1" s="1" a="1"/>
  <c r="AN298" i="1" s="1"/>
  <c r="AI298" i="1" s="1"/>
  <c r="AO118" i="1"/>
  <c r="AE346" i="1"/>
  <c r="AN346" i="1" s="1" a="1"/>
  <c r="AN346" i="1" s="1"/>
  <c r="AI346" i="1" s="1"/>
  <c r="AD295" i="1"/>
  <c r="AM295" i="1" s="1"/>
  <c r="AD317" i="1"/>
  <c r="AM317" i="1" s="1"/>
  <c r="AO214" i="1"/>
  <c r="AD214" i="1"/>
  <c r="AM214" i="1" s="1"/>
  <c r="AE214" i="1"/>
  <c r="AN214" i="1" s="1" a="1"/>
  <c r="AN214" i="1" s="1"/>
  <c r="AI214" i="1" s="1"/>
  <c r="AE302" i="1"/>
  <c r="AN302" i="1" s="1" a="1"/>
  <c r="AN302" i="1" s="1"/>
  <c r="AI302" i="1" s="1"/>
  <c r="AD356" i="1"/>
  <c r="AM356" i="1" s="1"/>
  <c r="AO299" i="1"/>
  <c r="AO321" i="1"/>
  <c r="AD321" i="1"/>
  <c r="AM321" i="1" s="1"/>
  <c r="AI309" i="71"/>
  <c r="G288" i="75"/>
  <c r="AD346" i="1"/>
  <c r="AM346" i="1" s="1"/>
  <c r="AO315" i="1"/>
  <c r="AO317" i="1"/>
  <c r="AD302" i="1"/>
  <c r="AM302" i="1" s="1"/>
  <c r="AO356" i="1"/>
  <c r="AD362" i="1"/>
  <c r="AM362" i="1" s="1"/>
  <c r="AE362" i="1"/>
  <c r="AN362" i="1" s="1" a="1"/>
  <c r="AN362" i="1" s="1"/>
  <c r="AI362" i="1" s="1"/>
  <c r="AO362" i="1"/>
  <c r="AO295" i="1"/>
  <c r="AO374" i="1"/>
  <c r="AE374" i="1"/>
  <c r="AN374" i="1" s="1" a="1"/>
  <c r="AN374" i="1" s="1"/>
  <c r="AI374" i="1" s="1"/>
  <c r="G353" i="75" s="1"/>
  <c r="AD374" i="1"/>
  <c r="AO333" i="1"/>
  <c r="AD333" i="1"/>
  <c r="AM333" i="1" s="1"/>
  <c r="AE333" i="1"/>
  <c r="AN333" i="1" s="1" a="1"/>
  <c r="AN333" i="1" s="1"/>
  <c r="AI333" i="1" s="1"/>
  <c r="AO332" i="1"/>
  <c r="AD332" i="1"/>
  <c r="AM332" i="1" s="1"/>
  <c r="AE332" i="1"/>
  <c r="AN332" i="1" s="1" a="1"/>
  <c r="AN332" i="1" s="1"/>
  <c r="AI332" i="1" s="1"/>
  <c r="AE318" i="1"/>
  <c r="AN318" i="1" s="1" a="1"/>
  <c r="AN318" i="1" s="1"/>
  <c r="AI318" i="1" s="1"/>
  <c r="AO337" i="1"/>
  <c r="AD337" i="1"/>
  <c r="AM337" i="1" s="1"/>
  <c r="AE337" i="1"/>
  <c r="AN337" i="1" s="1" a="1"/>
  <c r="AN337" i="1" s="1"/>
  <c r="AI337" i="1" s="1"/>
  <c r="AD370" i="1"/>
  <c r="AM370" i="1" s="1"/>
  <c r="AE370" i="1"/>
  <c r="AN370" i="1" s="1" a="1"/>
  <c r="AN370" i="1" s="1"/>
  <c r="AI370" i="1" s="1"/>
  <c r="AO370" i="1"/>
  <c r="AO346" i="1"/>
  <c r="AE372" i="1"/>
  <c r="AN372" i="1" s="1" a="1"/>
  <c r="AN372" i="1" s="1"/>
  <c r="AI372" i="1" s="1"/>
  <c r="AO372" i="1"/>
  <c r="AD372" i="1"/>
  <c r="AM372" i="1" s="1"/>
  <c r="AE324" i="1"/>
  <c r="AN324" i="1" s="1" a="1"/>
  <c r="AN324" i="1" s="1"/>
  <c r="AI324" i="1" s="1"/>
  <c r="AO302" i="1"/>
  <c r="AE336" i="1"/>
  <c r="AN336" i="1" s="1" a="1"/>
  <c r="AN336" i="1" s="1"/>
  <c r="AI336" i="1" s="1"/>
  <c r="AE326" i="1"/>
  <c r="AN326" i="1" s="1" a="1"/>
  <c r="AN326" i="1" s="1"/>
  <c r="AI326" i="1" s="1"/>
  <c r="AD318" i="1"/>
  <c r="AM318" i="1" s="1"/>
  <c r="AE144" i="1"/>
  <c r="AN144" i="1" s="1" a="1"/>
  <c r="AN144" i="1" s="1"/>
  <c r="AI144" i="1" s="1"/>
  <c r="AO144" i="1"/>
  <c r="AD144" i="1"/>
  <c r="AM144" i="1" s="1"/>
  <c r="AD323" i="1"/>
  <c r="AM323" i="1" s="1"/>
  <c r="AE314" i="1"/>
  <c r="AN314" i="1" s="1" a="1"/>
  <c r="AN314" i="1" s="1"/>
  <c r="AI314" i="1" s="1"/>
  <c r="AE325" i="1"/>
  <c r="AN325" i="1" s="1" a="1"/>
  <c r="AN325" i="1" s="1"/>
  <c r="AI325" i="1" s="1"/>
  <c r="AO296" i="1"/>
  <c r="AD296" i="1"/>
  <c r="AM296" i="1" s="1"/>
  <c r="AE296" i="1"/>
  <c r="AN296" i="1" s="1" a="1"/>
  <c r="AN296" i="1" s="1"/>
  <c r="AI296" i="1" s="1"/>
  <c r="AD360" i="1"/>
  <c r="AM360" i="1" s="1"/>
  <c r="AO360" i="1"/>
  <c r="AE360" i="1"/>
  <c r="AN360" i="1" s="1" a="1"/>
  <c r="AN360" i="1" s="1"/>
  <c r="AI360" i="1" s="1"/>
  <c r="AO373" i="1"/>
  <c r="AD373" i="1"/>
  <c r="AM373" i="1" s="1"/>
  <c r="AE373" i="1"/>
  <c r="AN373" i="1" s="1" a="1"/>
  <c r="AN373" i="1" s="1"/>
  <c r="AI373" i="1" s="1"/>
  <c r="AD324" i="1"/>
  <c r="AM324" i="1" s="1"/>
  <c r="AO300" i="1"/>
  <c r="AD300" i="1"/>
  <c r="AM300" i="1" s="1"/>
  <c r="AE300" i="1"/>
  <c r="AN300" i="1" s="1" a="1"/>
  <c r="AN300" i="1" s="1"/>
  <c r="AI300" i="1" s="1"/>
  <c r="AO368" i="1"/>
  <c r="AD368" i="1"/>
  <c r="AM368" i="1" s="1"/>
  <c r="AE368" i="1"/>
  <c r="AN368" i="1" s="1" a="1"/>
  <c r="AN368" i="1" s="1"/>
  <c r="AI368" i="1" s="1"/>
  <c r="AE307" i="1"/>
  <c r="AN307" i="1" s="1" a="1"/>
  <c r="AN307" i="1" s="1"/>
  <c r="AI307" i="1" s="1"/>
  <c r="AD336" i="1"/>
  <c r="AM336" i="1" s="1"/>
  <c r="AE352" i="1"/>
  <c r="AN352" i="1" s="1" a="1"/>
  <c r="AN352" i="1" s="1"/>
  <c r="AI352" i="1" s="1"/>
  <c r="AD326" i="1"/>
  <c r="AM326" i="1" s="1"/>
  <c r="AO318" i="1"/>
  <c r="AF356" i="1" l="1"/>
  <c r="AF333" i="1"/>
  <c r="AF214" i="1"/>
  <c r="AF299" i="1"/>
  <c r="AF118" i="1"/>
  <c r="AF325" i="1"/>
  <c r="AF329" i="1"/>
  <c r="AF321" i="1"/>
  <c r="AF317" i="1"/>
  <c r="AF376" i="1"/>
  <c r="AF373" i="1"/>
  <c r="AF326" i="1"/>
  <c r="AF300" i="1"/>
  <c r="AF360" i="1"/>
  <c r="AF144" i="1"/>
  <c r="AF372" i="1"/>
  <c r="AF337" i="1"/>
  <c r="AF362" i="1"/>
  <c r="AF315" i="1"/>
  <c r="AF359" i="1"/>
  <c r="AF314" i="1"/>
  <c r="AF336" i="1"/>
  <c r="AF324" i="1"/>
  <c r="AF296" i="1"/>
  <c r="AF295" i="1"/>
  <c r="AF352" i="1"/>
  <c r="AF313" i="1"/>
  <c r="AF318" i="1"/>
  <c r="AF302" i="1"/>
  <c r="AF330" i="1"/>
  <c r="AF307" i="1"/>
  <c r="AF334" i="1"/>
  <c r="AF335" i="1"/>
  <c r="AF361" i="1"/>
  <c r="AF349" i="1"/>
  <c r="AF332" i="1"/>
  <c r="AF368" i="1"/>
  <c r="AF323" i="1"/>
  <c r="AF370" i="1"/>
  <c r="AF346" i="1"/>
  <c r="AF298" i="1"/>
  <c r="AF353" i="1"/>
  <c r="AF306" i="1"/>
  <c r="AF369" i="1"/>
  <c r="AF364" i="1"/>
  <c r="AF320" i="1"/>
  <c r="AF350" i="1"/>
  <c r="AF351" i="1"/>
  <c r="AF322" i="1"/>
  <c r="AF290" i="1"/>
  <c r="AF311" i="1"/>
  <c r="AF304" i="1"/>
  <c r="AK358" i="1"/>
  <c r="AH358" i="1" s="1"/>
  <c r="AG358" i="1" s="1"/>
  <c r="G314" i="75"/>
  <c r="AI323" i="71"/>
  <c r="G329" i="75"/>
  <c r="AI361" i="71"/>
  <c r="G308" i="75"/>
  <c r="V6" i="1"/>
  <c r="AD6" i="1" s="1"/>
  <c r="G328" i="75"/>
  <c r="G292" i="75"/>
  <c r="G330" i="75"/>
  <c r="G269" i="75"/>
  <c r="V6" i="71"/>
  <c r="V13" i="71" s="1"/>
  <c r="G301" i="75"/>
  <c r="G343" i="75"/>
  <c r="AI320" i="71"/>
  <c r="G290" i="75"/>
  <c r="G300" i="75"/>
  <c r="G283" i="75"/>
  <c r="G348" i="75"/>
  <c r="G285" i="75"/>
  <c r="AI326" i="71"/>
  <c r="G305" i="75"/>
  <c r="AI324" i="71"/>
  <c r="G303" i="75"/>
  <c r="AI318" i="71"/>
  <c r="G297" i="75"/>
  <c r="AI332" i="71"/>
  <c r="G311" i="75"/>
  <c r="AI89" i="71"/>
  <c r="AI300" i="71"/>
  <c r="G279" i="75"/>
  <c r="AI337" i="71"/>
  <c r="G316" i="75"/>
  <c r="AI317" i="71"/>
  <c r="G296" i="75"/>
  <c r="AI315" i="71"/>
  <c r="G294" i="75"/>
  <c r="AI330" i="71"/>
  <c r="G309" i="75"/>
  <c r="AI336" i="71"/>
  <c r="G315" i="75"/>
  <c r="AI374" i="71"/>
  <c r="BS6" i="1"/>
  <c r="C12" i="8"/>
  <c r="AI334" i="71"/>
  <c r="G313" i="75"/>
  <c r="AI352" i="71"/>
  <c r="G331" i="75"/>
  <c r="AI360" i="71"/>
  <c r="G339" i="75"/>
  <c r="AI372" i="71"/>
  <c r="G351" i="75"/>
  <c r="AK309" i="1"/>
  <c r="AH309" i="1" s="1"/>
  <c r="AI298" i="71"/>
  <c r="G277" i="75"/>
  <c r="AK320" i="1"/>
  <c r="AH320" i="1" s="1"/>
  <c r="AI296" i="71"/>
  <c r="G275" i="75"/>
  <c r="AI362" i="71"/>
  <c r="G341" i="75"/>
  <c r="AI346" i="71"/>
  <c r="G325" i="75"/>
  <c r="AI353" i="71"/>
  <c r="G332" i="75"/>
  <c r="AI359" i="71"/>
  <c r="G338" i="75"/>
  <c r="AI118" i="71"/>
  <c r="G97" i="75"/>
  <c r="AI368" i="71"/>
  <c r="G347" i="75"/>
  <c r="AI144" i="71"/>
  <c r="G123" i="75"/>
  <c r="AI370" i="71"/>
  <c r="G349" i="75"/>
  <c r="AI299" i="71"/>
  <c r="G278" i="75"/>
  <c r="AI325" i="71"/>
  <c r="G304" i="75"/>
  <c r="AK323" i="1"/>
  <c r="AH323" i="1" s="1"/>
  <c r="AI333" i="71"/>
  <c r="G312" i="75"/>
  <c r="AK361" i="1"/>
  <c r="AH361" i="1" s="1"/>
  <c r="AI356" i="71"/>
  <c r="G335" i="75"/>
  <c r="BS6" i="71"/>
  <c r="C12" i="74"/>
  <c r="AI307" i="71"/>
  <c r="G286" i="75"/>
  <c r="AI373" i="71"/>
  <c r="G352" i="75"/>
  <c r="AI314" i="71"/>
  <c r="G293" i="75"/>
  <c r="AI302" i="71"/>
  <c r="G281" i="75"/>
  <c r="AI214" i="71"/>
  <c r="G193" i="75"/>
  <c r="AI376" i="71"/>
  <c r="G355" i="75"/>
  <c r="AI295" i="71"/>
  <c r="G274" i="75"/>
  <c r="H338" i="62" l="1"/>
  <c r="AK358" i="71"/>
  <c r="AH358" i="71" s="1"/>
  <c r="F338" i="62"/>
  <c r="J338" i="62"/>
  <c r="I338" i="62"/>
  <c r="G338" i="62"/>
  <c r="L338" i="62"/>
  <c r="K338" i="62"/>
  <c r="AK335" i="1"/>
  <c r="AH335" i="1" s="1"/>
  <c r="AG335" i="1" s="1"/>
  <c r="AK329" i="1"/>
  <c r="AH329" i="1" s="1"/>
  <c r="AG329" i="1" s="1"/>
  <c r="AK351" i="1"/>
  <c r="AH351" i="1" s="1"/>
  <c r="AG351" i="1" s="1"/>
  <c r="AK304" i="1"/>
  <c r="AH304" i="1" s="1"/>
  <c r="AG304" i="1" s="1"/>
  <c r="AK313" i="1"/>
  <c r="AH313" i="1" s="1"/>
  <c r="AG313" i="1" s="1"/>
  <c r="AK350" i="1"/>
  <c r="AH350" i="1" s="1"/>
  <c r="AG350" i="1" s="1"/>
  <c r="AK349" i="1"/>
  <c r="AH349" i="1" s="1"/>
  <c r="AG349" i="1" s="1"/>
  <c r="AK311" i="1"/>
  <c r="AH311" i="1" s="1"/>
  <c r="AG311" i="1" s="1"/>
  <c r="AK364" i="1"/>
  <c r="AH364" i="1" s="1"/>
  <c r="AG364" i="1" s="1"/>
  <c r="AK290" i="1"/>
  <c r="AH290" i="1" s="1"/>
  <c r="AG290" i="1" s="1"/>
  <c r="AK322" i="1"/>
  <c r="H302" i="62" s="1"/>
  <c r="AK306" i="1"/>
  <c r="J286" i="62" s="1"/>
  <c r="AK369" i="1"/>
  <c r="AK369" i="71" s="1"/>
  <c r="AH369" i="71" s="1"/>
  <c r="AK321" i="1"/>
  <c r="J301" i="62" s="1"/>
  <c r="AG206" i="1"/>
  <c r="AG89" i="1"/>
  <c r="AK214" i="1"/>
  <c r="AH214" i="1" s="1"/>
  <c r="AK314" i="1"/>
  <c r="AH314" i="1" s="1"/>
  <c r="G300" i="62"/>
  <c r="I300" i="62"/>
  <c r="J300" i="62"/>
  <c r="H300" i="62"/>
  <c r="K300" i="62"/>
  <c r="L300" i="62"/>
  <c r="AG320" i="1"/>
  <c r="F300" i="62"/>
  <c r="AK320" i="71"/>
  <c r="AH320" i="71" s="1"/>
  <c r="AK372" i="1"/>
  <c r="AH372" i="1" s="1"/>
  <c r="AK360" i="1"/>
  <c r="AH360" i="1" s="1"/>
  <c r="AK368" i="1"/>
  <c r="AH368" i="1" s="1"/>
  <c r="AK298" i="1"/>
  <c r="AH298" i="1" s="1"/>
  <c r="V13" i="1"/>
  <c r="AK374" i="1"/>
  <c r="AK330" i="1"/>
  <c r="AH330" i="1" s="1"/>
  <c r="AK332" i="1"/>
  <c r="AH332" i="1" s="1"/>
  <c r="AK307" i="1"/>
  <c r="AH307" i="1" s="1"/>
  <c r="AK118" i="1"/>
  <c r="AK302" i="1"/>
  <c r="AH302" i="1" s="1"/>
  <c r="AD6" i="71"/>
  <c r="AK352" i="1"/>
  <c r="AH352" i="1" s="1"/>
  <c r="AK334" i="1"/>
  <c r="AH334" i="1" s="1"/>
  <c r="AK324" i="1"/>
  <c r="AH324" i="1" s="1"/>
  <c r="C43" i="74"/>
  <c r="AK356" i="1"/>
  <c r="AH356" i="1" s="1"/>
  <c r="AG361" i="1"/>
  <c r="G341" i="62"/>
  <c r="L341" i="62"/>
  <c r="J341" i="62"/>
  <c r="I341" i="62"/>
  <c r="H341" i="62"/>
  <c r="K341" i="62"/>
  <c r="F341" i="62"/>
  <c r="AK361" i="71"/>
  <c r="AH361" i="71" s="1"/>
  <c r="AK370" i="1"/>
  <c r="AH370" i="1" s="1"/>
  <c r="AK359" i="1"/>
  <c r="AH359" i="1" s="1"/>
  <c r="L303" i="62"/>
  <c r="AG323" i="1"/>
  <c r="J303" i="62"/>
  <c r="G303" i="62"/>
  <c r="I303" i="62"/>
  <c r="H303" i="62"/>
  <c r="K303" i="62"/>
  <c r="F303" i="62"/>
  <c r="AK323" i="71"/>
  <c r="AH323" i="71" s="1"/>
  <c r="AK325" i="1"/>
  <c r="AH325" i="1" s="1"/>
  <c r="AK299" i="1"/>
  <c r="AH299" i="1" s="1"/>
  <c r="AG309" i="1"/>
  <c r="G289" i="62"/>
  <c r="J289" i="62"/>
  <c r="K289" i="62"/>
  <c r="L289" i="62"/>
  <c r="I289" i="62"/>
  <c r="H289" i="62"/>
  <c r="F289" i="62"/>
  <c r="AK309" i="71"/>
  <c r="AH309" i="71" s="1"/>
  <c r="AK317" i="1"/>
  <c r="AH317" i="1" s="1"/>
  <c r="AK300" i="1"/>
  <c r="AH300" i="1" s="1"/>
  <c r="AK333" i="1"/>
  <c r="AH333" i="1" s="1"/>
  <c r="AK295" i="1"/>
  <c r="AH295" i="1" s="1"/>
  <c r="AK296" i="1"/>
  <c r="AH296" i="1" s="1"/>
  <c r="AK336" i="1"/>
  <c r="AH336" i="1" s="1"/>
  <c r="AK337" i="1"/>
  <c r="AH337" i="1" s="1"/>
  <c r="AK326" i="1"/>
  <c r="AH326" i="1" s="1"/>
  <c r="AK376" i="1"/>
  <c r="AK373" i="1"/>
  <c r="AH373" i="1" s="1"/>
  <c r="AK353" i="1"/>
  <c r="AH353" i="1" s="1"/>
  <c r="AK346" i="1"/>
  <c r="AH346" i="1" s="1"/>
  <c r="AK362" i="1"/>
  <c r="AH362" i="1" s="1"/>
  <c r="AK315" i="1"/>
  <c r="AH315" i="1" s="1"/>
  <c r="AK318" i="1"/>
  <c r="AH318" i="1" s="1"/>
  <c r="AK144" i="1"/>
  <c r="AH144" i="1" s="1"/>
  <c r="C43" i="8"/>
  <c r="J309" i="62"/>
  <c r="K35" i="8" l="1"/>
  <c r="S35" i="8" s="1"/>
  <c r="AB35" i="8" s="1"/>
  <c r="K34" i="8"/>
  <c r="S34" i="8" s="1"/>
  <c r="AB34" i="8" s="1"/>
  <c r="F330" i="62"/>
  <c r="L338" i="72"/>
  <c r="F338" i="72"/>
  <c r="J330" i="62"/>
  <c r="L293" i="62"/>
  <c r="H330" i="62"/>
  <c r="L330" i="62"/>
  <c r="K330" i="62"/>
  <c r="AK350" i="71"/>
  <c r="AH350" i="71" s="1"/>
  <c r="I330" i="62"/>
  <c r="G330" i="62"/>
  <c r="G309" i="62"/>
  <c r="K309" i="62"/>
  <c r="G338" i="72"/>
  <c r="J338" i="72"/>
  <c r="F309" i="62"/>
  <c r="I338" i="72"/>
  <c r="H338" i="72"/>
  <c r="AK335" i="71"/>
  <c r="AH335" i="71" s="1"/>
  <c r="J315" i="62"/>
  <c r="I309" i="62"/>
  <c r="K293" i="62"/>
  <c r="G291" i="62"/>
  <c r="F315" i="62"/>
  <c r="I315" i="62"/>
  <c r="L315" i="62"/>
  <c r="H315" i="62"/>
  <c r="F331" i="62"/>
  <c r="M338" i="62"/>
  <c r="G331" i="62"/>
  <c r="AK351" i="71"/>
  <c r="AH351" i="71" s="1"/>
  <c r="H349" i="62"/>
  <c r="G315" i="62"/>
  <c r="K331" i="62"/>
  <c r="L331" i="62"/>
  <c r="K315" i="62"/>
  <c r="J331" i="62"/>
  <c r="I331" i="62"/>
  <c r="H331" i="62"/>
  <c r="J293" i="62"/>
  <c r="F293" i="62"/>
  <c r="AK313" i="71"/>
  <c r="AH313" i="71" s="1"/>
  <c r="I293" i="62"/>
  <c r="G293" i="62"/>
  <c r="H293" i="62"/>
  <c r="F284" i="62"/>
  <c r="G284" i="62"/>
  <c r="K284" i="62"/>
  <c r="L284" i="62"/>
  <c r="H284" i="62"/>
  <c r="J284" i="62"/>
  <c r="AK304" i="71"/>
  <c r="AH304" i="71" s="1"/>
  <c r="I284" i="62"/>
  <c r="H309" i="62"/>
  <c r="AK311" i="71"/>
  <c r="AH311" i="71" s="1"/>
  <c r="AK329" i="71"/>
  <c r="AH329" i="71" s="1"/>
  <c r="L309" i="62"/>
  <c r="J329" i="62"/>
  <c r="L329" i="62"/>
  <c r="H329" i="62"/>
  <c r="AK349" i="71"/>
  <c r="AH349" i="71" s="1"/>
  <c r="K329" i="62"/>
  <c r="F329" i="62"/>
  <c r="I329" i="62"/>
  <c r="G329" i="62"/>
  <c r="F291" i="62"/>
  <c r="J270" i="62"/>
  <c r="I291" i="62"/>
  <c r="L291" i="62"/>
  <c r="K291" i="62"/>
  <c r="H291" i="62"/>
  <c r="J291" i="62"/>
  <c r="H270" i="62"/>
  <c r="I270" i="62"/>
  <c r="F270" i="62"/>
  <c r="K270" i="62"/>
  <c r="AK290" i="71"/>
  <c r="AH290" i="71" s="1"/>
  <c r="G270" i="62"/>
  <c r="L270" i="62"/>
  <c r="F344" i="62"/>
  <c r="K344" i="62"/>
  <c r="L344" i="62"/>
  <c r="G344" i="62"/>
  <c r="I344" i="62"/>
  <c r="H344" i="62"/>
  <c r="J344" i="62"/>
  <c r="AK364" i="71"/>
  <c r="AH364" i="71" s="1"/>
  <c r="K303" i="72"/>
  <c r="G303" i="72"/>
  <c r="H303" i="72"/>
  <c r="F303" i="72"/>
  <c r="I303" i="72"/>
  <c r="J303" i="72"/>
  <c r="F330" i="72"/>
  <c r="G349" i="72"/>
  <c r="H349" i="72"/>
  <c r="F349" i="72"/>
  <c r="I349" i="72"/>
  <c r="J349" i="72"/>
  <c r="K349" i="72"/>
  <c r="F289" i="72"/>
  <c r="G289" i="72"/>
  <c r="J289" i="72"/>
  <c r="H289" i="72"/>
  <c r="I289" i="72"/>
  <c r="L289" i="72"/>
  <c r="I341" i="72"/>
  <c r="J341" i="72"/>
  <c r="K341" i="72"/>
  <c r="G341" i="72"/>
  <c r="H341" i="72"/>
  <c r="F341" i="72"/>
  <c r="G300" i="72"/>
  <c r="H300" i="72"/>
  <c r="F300" i="72"/>
  <c r="I300" i="72"/>
  <c r="J300" i="72"/>
  <c r="K300" i="72"/>
  <c r="K349" i="62"/>
  <c r="F301" i="62"/>
  <c r="H301" i="62"/>
  <c r="I302" i="62"/>
  <c r="L302" i="62"/>
  <c r="AH118" i="1"/>
  <c r="AG118" i="1" s="1"/>
  <c r="AH376" i="1"/>
  <c r="AG376" i="1" s="1"/>
  <c r="I301" i="62"/>
  <c r="AH321" i="1"/>
  <c r="AG321" i="1" s="1"/>
  <c r="J349" i="62"/>
  <c r="AH369" i="1"/>
  <c r="AG369" i="1" s="1"/>
  <c r="F286" i="62"/>
  <c r="AH306" i="1"/>
  <c r="AG306" i="1" s="1"/>
  <c r="AK322" i="71"/>
  <c r="AH322" i="71" s="1"/>
  <c r="AH322" i="1"/>
  <c r="AG322" i="1" s="1"/>
  <c r="K302" i="62"/>
  <c r="G302" i="62"/>
  <c r="I286" i="62"/>
  <c r="K286" i="62"/>
  <c r="AK306" i="71"/>
  <c r="AH306" i="71" s="1"/>
  <c r="L286" i="62"/>
  <c r="H286" i="62"/>
  <c r="G286" i="62"/>
  <c r="F302" i="62"/>
  <c r="L349" i="62"/>
  <c r="G349" i="62"/>
  <c r="I349" i="62"/>
  <c r="F349" i="62"/>
  <c r="J302" i="62"/>
  <c r="L301" i="62"/>
  <c r="AK321" i="71"/>
  <c r="AH321" i="71" s="1"/>
  <c r="G301" i="62"/>
  <c r="K301" i="62"/>
  <c r="K348" i="62"/>
  <c r="L348" i="62"/>
  <c r="G348" i="62"/>
  <c r="I348" i="62"/>
  <c r="AG368" i="1"/>
  <c r="J348" i="62"/>
  <c r="H348" i="62"/>
  <c r="F348" i="62"/>
  <c r="AK368" i="71"/>
  <c r="AH368" i="71" s="1"/>
  <c r="AG360" i="1"/>
  <c r="H340" i="62"/>
  <c r="L340" i="62"/>
  <c r="J340" i="62"/>
  <c r="I340" i="62"/>
  <c r="G340" i="62"/>
  <c r="K340" i="62"/>
  <c r="F340" i="62"/>
  <c r="AK360" i="71"/>
  <c r="AH360" i="71" s="1"/>
  <c r="K342" i="62"/>
  <c r="J342" i="62"/>
  <c r="AG362" i="1"/>
  <c r="I342" i="62"/>
  <c r="H342" i="62"/>
  <c r="G342" i="62"/>
  <c r="L342" i="62"/>
  <c r="F342" i="62"/>
  <c r="AK362" i="71"/>
  <c r="AH362" i="71" s="1"/>
  <c r="J353" i="62"/>
  <c r="L353" i="62"/>
  <c r="AG373" i="1"/>
  <c r="H353" i="62"/>
  <c r="G353" i="62"/>
  <c r="I353" i="62"/>
  <c r="K353" i="62"/>
  <c r="AK373" i="71"/>
  <c r="AH373" i="71" s="1"/>
  <c r="F353" i="62"/>
  <c r="J297" i="62"/>
  <c r="AG317" i="1"/>
  <c r="I297" i="62"/>
  <c r="H297" i="62"/>
  <c r="K297" i="62"/>
  <c r="L297" i="62"/>
  <c r="G297" i="62"/>
  <c r="F297" i="62"/>
  <c r="AK317" i="71"/>
  <c r="AH317" i="71" s="1"/>
  <c r="M341" i="62"/>
  <c r="K336" i="62"/>
  <c r="H336" i="62"/>
  <c r="AG356" i="1"/>
  <c r="I336" i="62"/>
  <c r="J336" i="62"/>
  <c r="G336" i="62"/>
  <c r="L336" i="62"/>
  <c r="F336" i="62"/>
  <c r="AK356" i="71"/>
  <c r="AH356" i="71" s="1"/>
  <c r="L282" i="62"/>
  <c r="AG302" i="1"/>
  <c r="G282" i="62"/>
  <c r="I282" i="62"/>
  <c r="J282" i="62"/>
  <c r="K282" i="62"/>
  <c r="H282" i="62"/>
  <c r="F282" i="62"/>
  <c r="AK302" i="71"/>
  <c r="AH302" i="71" s="1"/>
  <c r="G312" i="62"/>
  <c r="I312" i="62"/>
  <c r="AG332" i="1"/>
  <c r="J312" i="62"/>
  <c r="H312" i="62"/>
  <c r="AK332" i="71"/>
  <c r="AH332" i="71" s="1"/>
  <c r="K312" i="62"/>
  <c r="L312" i="62"/>
  <c r="F312" i="62"/>
  <c r="L316" i="62"/>
  <c r="AG336" i="1"/>
  <c r="I316" i="62"/>
  <c r="J316" i="62"/>
  <c r="H316" i="62"/>
  <c r="K316" i="62"/>
  <c r="G316" i="62"/>
  <c r="F316" i="62"/>
  <c r="AK336" i="71"/>
  <c r="AH336" i="71" s="1"/>
  <c r="V14" i="71"/>
  <c r="H339" i="62"/>
  <c r="K339" i="62"/>
  <c r="L339" i="62"/>
  <c r="G339" i="62"/>
  <c r="I339" i="62"/>
  <c r="AG359" i="1"/>
  <c r="J339" i="62"/>
  <c r="F339" i="62"/>
  <c r="AK359" i="71"/>
  <c r="AH359" i="71" s="1"/>
  <c r="K304" i="62"/>
  <c r="AG324" i="1"/>
  <c r="L304" i="62"/>
  <c r="J304" i="62"/>
  <c r="G304" i="62"/>
  <c r="H304" i="62"/>
  <c r="I304" i="62"/>
  <c r="F304" i="62"/>
  <c r="AK324" i="71"/>
  <c r="AH324" i="71" s="1"/>
  <c r="K352" i="62"/>
  <c r="G352" i="62"/>
  <c r="H352" i="62"/>
  <c r="I352" i="62"/>
  <c r="J352" i="62"/>
  <c r="AG372" i="1"/>
  <c r="L352" i="62"/>
  <c r="F352" i="62"/>
  <c r="AK372" i="71"/>
  <c r="AH372" i="71" s="1"/>
  <c r="K295" i="62"/>
  <c r="H295" i="62"/>
  <c r="J295" i="62"/>
  <c r="AG315" i="1"/>
  <c r="I295" i="62"/>
  <c r="L295" i="62"/>
  <c r="G295" i="62"/>
  <c r="F295" i="62"/>
  <c r="AK315" i="71"/>
  <c r="AH315" i="71" s="1"/>
  <c r="G326" i="62"/>
  <c r="H326" i="62"/>
  <c r="L326" i="62"/>
  <c r="K326" i="62"/>
  <c r="J326" i="62"/>
  <c r="I326" i="62"/>
  <c r="AG346" i="1"/>
  <c r="F326" i="62"/>
  <c r="AK346" i="71"/>
  <c r="AH346" i="71" s="1"/>
  <c r="I276" i="62"/>
  <c r="H276" i="62"/>
  <c r="AG296" i="1"/>
  <c r="G276" i="62"/>
  <c r="L276" i="62"/>
  <c r="K276" i="62"/>
  <c r="J276" i="62"/>
  <c r="F276" i="62"/>
  <c r="AK296" i="71"/>
  <c r="AH296" i="71" s="1"/>
  <c r="M303" i="62"/>
  <c r="I314" i="62"/>
  <c r="AG334" i="1"/>
  <c r="L314" i="62"/>
  <c r="H314" i="62"/>
  <c r="G314" i="62"/>
  <c r="J314" i="62"/>
  <c r="K314" i="62"/>
  <c r="F314" i="62"/>
  <c r="AK334" i="71"/>
  <c r="AH334" i="71" s="1"/>
  <c r="J98" i="62"/>
  <c r="G98" i="62"/>
  <c r="H98" i="62"/>
  <c r="I98" i="62"/>
  <c r="L98" i="62"/>
  <c r="K98" i="62"/>
  <c r="F98" i="62"/>
  <c r="AK118" i="71"/>
  <c r="AH118" i="71" s="1"/>
  <c r="L313" i="62"/>
  <c r="G313" i="62"/>
  <c r="I313" i="62"/>
  <c r="AG333" i="1"/>
  <c r="J313" i="62"/>
  <c r="H313" i="62"/>
  <c r="K313" i="62"/>
  <c r="F313" i="62"/>
  <c r="AK333" i="71"/>
  <c r="AH333" i="71" s="1"/>
  <c r="K306" i="62"/>
  <c r="L306" i="62"/>
  <c r="G306" i="62"/>
  <c r="I306" i="62"/>
  <c r="J306" i="62"/>
  <c r="H306" i="62"/>
  <c r="AG326" i="1"/>
  <c r="F306" i="62"/>
  <c r="AK326" i="71"/>
  <c r="AH326" i="71" s="1"/>
  <c r="K356" i="62"/>
  <c r="J356" i="62"/>
  <c r="G356" i="62"/>
  <c r="H356" i="62"/>
  <c r="I356" i="62"/>
  <c r="L356" i="62"/>
  <c r="F356" i="62"/>
  <c r="AK376" i="71"/>
  <c r="AH376" i="71" s="1"/>
  <c r="G350" i="62"/>
  <c r="AG370" i="1"/>
  <c r="I350" i="62"/>
  <c r="J350" i="62"/>
  <c r="H350" i="62"/>
  <c r="K350" i="62"/>
  <c r="L350" i="62"/>
  <c r="F350" i="62"/>
  <c r="AK370" i="71"/>
  <c r="AH370" i="71" s="1"/>
  <c r="K310" i="62"/>
  <c r="J310" i="62"/>
  <c r="G310" i="62"/>
  <c r="I310" i="62"/>
  <c r="L310" i="62"/>
  <c r="H310" i="62"/>
  <c r="AG330" i="1"/>
  <c r="F310" i="62"/>
  <c r="AK330" i="71"/>
  <c r="AH330" i="71" s="1"/>
  <c r="V14" i="1"/>
  <c r="G124" i="62"/>
  <c r="L124" i="62"/>
  <c r="J124" i="62"/>
  <c r="AG144" i="1"/>
  <c r="I124" i="62"/>
  <c r="K124" i="62"/>
  <c r="H124" i="62"/>
  <c r="F124" i="62"/>
  <c r="AK144" i="71"/>
  <c r="AH144" i="71" s="1"/>
  <c r="H333" i="62"/>
  <c r="K333" i="62"/>
  <c r="L333" i="62"/>
  <c r="I333" i="62"/>
  <c r="G333" i="62"/>
  <c r="J333" i="62"/>
  <c r="AG353" i="1"/>
  <c r="F333" i="62"/>
  <c r="AK353" i="71"/>
  <c r="AH353" i="71" s="1"/>
  <c r="H280" i="62"/>
  <c r="J280" i="62"/>
  <c r="AG300" i="1"/>
  <c r="K280" i="62"/>
  <c r="I280" i="62"/>
  <c r="G280" i="62"/>
  <c r="L280" i="62"/>
  <c r="F280" i="62"/>
  <c r="AK300" i="71"/>
  <c r="AH300" i="71" s="1"/>
  <c r="L332" i="62"/>
  <c r="G332" i="62"/>
  <c r="I332" i="62"/>
  <c r="J332" i="62"/>
  <c r="H332" i="62"/>
  <c r="AG352" i="1"/>
  <c r="K332" i="62"/>
  <c r="AK352" i="71"/>
  <c r="AH352" i="71" s="1"/>
  <c r="F332" i="62"/>
  <c r="K287" i="62"/>
  <c r="L287" i="62"/>
  <c r="AG307" i="1"/>
  <c r="G287" i="62"/>
  <c r="J287" i="62"/>
  <c r="I287" i="62"/>
  <c r="H287" i="62"/>
  <c r="AK307" i="71"/>
  <c r="AH307" i="71" s="1"/>
  <c r="F287" i="62"/>
  <c r="M300" i="62"/>
  <c r="AG337" i="1"/>
  <c r="I317" i="62"/>
  <c r="K317" i="62"/>
  <c r="G317" i="62"/>
  <c r="J317" i="62"/>
  <c r="L317" i="62"/>
  <c r="H317" i="62"/>
  <c r="F317" i="62"/>
  <c r="AK337" i="71"/>
  <c r="AH337" i="71" s="1"/>
  <c r="G275" i="62"/>
  <c r="H275" i="62"/>
  <c r="L275" i="62"/>
  <c r="K275" i="62"/>
  <c r="AG295" i="1"/>
  <c r="I275" i="62"/>
  <c r="J275" i="62"/>
  <c r="F275" i="62"/>
  <c r="AK295" i="71"/>
  <c r="AH295" i="71" s="1"/>
  <c r="K279" i="62"/>
  <c r="G279" i="62"/>
  <c r="I279" i="62"/>
  <c r="L279" i="62"/>
  <c r="AG299" i="1"/>
  <c r="J279" i="62"/>
  <c r="H279" i="62"/>
  <c r="AK299" i="71"/>
  <c r="AH299" i="71" s="1"/>
  <c r="F279" i="62"/>
  <c r="L278" i="62"/>
  <c r="G278" i="62"/>
  <c r="J278" i="62"/>
  <c r="AG298" i="1"/>
  <c r="I278" i="62"/>
  <c r="K278" i="62"/>
  <c r="H278" i="62"/>
  <c r="F278" i="62"/>
  <c r="AK298" i="71"/>
  <c r="AH298" i="71" s="1"/>
  <c r="L294" i="62"/>
  <c r="H294" i="62"/>
  <c r="I294" i="62"/>
  <c r="AG314" i="1"/>
  <c r="K294" i="62"/>
  <c r="G294" i="62"/>
  <c r="J294" i="62"/>
  <c r="F294" i="62"/>
  <c r="AK314" i="71"/>
  <c r="AH314" i="71" s="1"/>
  <c r="AG214" i="1"/>
  <c r="I194" i="62"/>
  <c r="J194" i="62"/>
  <c r="L194" i="62"/>
  <c r="G194" i="62"/>
  <c r="K194" i="62"/>
  <c r="H194" i="62"/>
  <c r="F194" i="62"/>
  <c r="AK214" i="71"/>
  <c r="AH214" i="71" s="1"/>
  <c r="L305" i="62"/>
  <c r="I305" i="62"/>
  <c r="J305" i="62"/>
  <c r="H305" i="62"/>
  <c r="K305" i="62"/>
  <c r="AG325" i="1"/>
  <c r="G305" i="62"/>
  <c r="F305" i="62"/>
  <c r="AK325" i="71"/>
  <c r="AH325" i="71" s="1"/>
  <c r="H298" i="62"/>
  <c r="L298" i="62"/>
  <c r="I298" i="62"/>
  <c r="J298" i="62"/>
  <c r="K298" i="62"/>
  <c r="G298" i="62"/>
  <c r="AG318" i="1"/>
  <c r="F298" i="62"/>
  <c r="AK318" i="71"/>
  <c r="AH318" i="71" s="1"/>
  <c r="M289" i="62"/>
  <c r="AK374" i="71"/>
  <c r="AG374" i="1"/>
  <c r="AM289" i="62" l="1"/>
  <c r="AL289" i="62"/>
  <c r="AL300" i="62"/>
  <c r="AM300" i="62"/>
  <c r="AL341" i="62"/>
  <c r="AM341" i="62"/>
  <c r="AG338" i="62"/>
  <c r="AL338" i="62"/>
  <c r="AM338" i="62"/>
  <c r="AL303" i="62"/>
  <c r="AM303" i="62"/>
  <c r="H330" i="72"/>
  <c r="G330" i="72"/>
  <c r="K330" i="72"/>
  <c r="J330" i="72"/>
  <c r="I330" i="72"/>
  <c r="G291" i="72"/>
  <c r="H291" i="72"/>
  <c r="F291" i="72"/>
  <c r="I309" i="72"/>
  <c r="J309" i="72"/>
  <c r="G344" i="72"/>
  <c r="I291" i="72"/>
  <c r="F331" i="72"/>
  <c r="J329" i="72"/>
  <c r="G284" i="72"/>
  <c r="F315" i="72"/>
  <c r="G293" i="72"/>
  <c r="L291" i="72"/>
  <c r="J291" i="72"/>
  <c r="P338" i="62"/>
  <c r="X338" i="62"/>
  <c r="AE338" i="62"/>
  <c r="K315" i="72"/>
  <c r="M330" i="62"/>
  <c r="T338" i="62"/>
  <c r="V338" i="62"/>
  <c r="U338" i="62"/>
  <c r="Y338" i="62"/>
  <c r="Q338" i="62"/>
  <c r="AJ338" i="62"/>
  <c r="AN338" i="62"/>
  <c r="R338" i="62"/>
  <c r="S338" i="62"/>
  <c r="AI338" i="62"/>
  <c r="AK338" i="62"/>
  <c r="W338" i="62"/>
  <c r="AF338" i="62"/>
  <c r="AH338" i="62"/>
  <c r="AB338" i="62"/>
  <c r="AD338" i="62"/>
  <c r="AO338" i="62"/>
  <c r="N338" i="62"/>
  <c r="AA338" i="62"/>
  <c r="Z338" i="62"/>
  <c r="H315" i="72"/>
  <c r="G315" i="72"/>
  <c r="J315" i="72"/>
  <c r="I315" i="72"/>
  <c r="F309" i="72"/>
  <c r="H309" i="72"/>
  <c r="G309" i="72"/>
  <c r="L309" i="72"/>
  <c r="AC338" i="62"/>
  <c r="F293" i="72"/>
  <c r="M315" i="62"/>
  <c r="M293" i="62"/>
  <c r="J284" i="72"/>
  <c r="F284" i="72"/>
  <c r="H331" i="72"/>
  <c r="G331" i="72"/>
  <c r="K331" i="72"/>
  <c r="J331" i="72"/>
  <c r="I331" i="72"/>
  <c r="M309" i="62"/>
  <c r="M331" i="62"/>
  <c r="K293" i="72"/>
  <c r="I293" i="72"/>
  <c r="H293" i="72"/>
  <c r="J293" i="72"/>
  <c r="L284" i="72"/>
  <c r="I284" i="72"/>
  <c r="H284" i="72"/>
  <c r="M284" i="62"/>
  <c r="F329" i="72"/>
  <c r="I329" i="72"/>
  <c r="H329" i="72"/>
  <c r="G329" i="72"/>
  <c r="L329" i="72"/>
  <c r="I270" i="72"/>
  <c r="M329" i="62"/>
  <c r="M291" i="62"/>
  <c r="M270" i="62"/>
  <c r="K270" i="72"/>
  <c r="J270" i="72"/>
  <c r="H270" i="72"/>
  <c r="G270" i="72"/>
  <c r="F270" i="72"/>
  <c r="M344" i="62"/>
  <c r="L344" i="72"/>
  <c r="J344" i="72"/>
  <c r="I344" i="72"/>
  <c r="F344" i="72"/>
  <c r="H344" i="72"/>
  <c r="G313" i="72"/>
  <c r="H313" i="72"/>
  <c r="F313" i="72"/>
  <c r="I313" i="72"/>
  <c r="J313" i="72"/>
  <c r="K313" i="72"/>
  <c r="H326" i="72"/>
  <c r="F326" i="72"/>
  <c r="I326" i="72"/>
  <c r="J326" i="72"/>
  <c r="K326" i="72"/>
  <c r="G326" i="72"/>
  <c r="G312" i="72"/>
  <c r="H312" i="72"/>
  <c r="F312" i="72"/>
  <c r="I312" i="72"/>
  <c r="J312" i="72"/>
  <c r="K312" i="72"/>
  <c r="I124" i="72"/>
  <c r="J124" i="72"/>
  <c r="L124" i="72"/>
  <c r="F124" i="72"/>
  <c r="G124" i="72"/>
  <c r="H124" i="72"/>
  <c r="K295" i="72"/>
  <c r="F295" i="72"/>
  <c r="G295" i="72"/>
  <c r="I295" i="72"/>
  <c r="J295" i="72"/>
  <c r="H295" i="72"/>
  <c r="I302" i="72"/>
  <c r="J302" i="72"/>
  <c r="K302" i="72"/>
  <c r="G302" i="72"/>
  <c r="H302" i="72"/>
  <c r="F302" i="72"/>
  <c r="I298" i="72"/>
  <c r="J298" i="72"/>
  <c r="K298" i="72"/>
  <c r="G298" i="72"/>
  <c r="H298" i="72"/>
  <c r="F298" i="72"/>
  <c r="H279" i="72"/>
  <c r="I279" i="72"/>
  <c r="F279" i="72"/>
  <c r="G279" i="72"/>
  <c r="J279" i="72"/>
  <c r="K279" i="72"/>
  <c r="L350" i="72"/>
  <c r="G350" i="72"/>
  <c r="H350" i="72"/>
  <c r="F350" i="72"/>
  <c r="I350" i="72"/>
  <c r="J350" i="72"/>
  <c r="F305" i="72"/>
  <c r="I305" i="72"/>
  <c r="J305" i="72"/>
  <c r="K305" i="72"/>
  <c r="G305" i="72"/>
  <c r="H305" i="72"/>
  <c r="G275" i="72"/>
  <c r="H275" i="72"/>
  <c r="I275" i="72"/>
  <c r="J275" i="72"/>
  <c r="K275" i="72"/>
  <c r="F275" i="72"/>
  <c r="F98" i="72"/>
  <c r="G98" i="72"/>
  <c r="H98" i="72"/>
  <c r="I98" i="72"/>
  <c r="J98" i="72"/>
  <c r="K98" i="72"/>
  <c r="K314" i="72"/>
  <c r="G314" i="72"/>
  <c r="H314" i="72"/>
  <c r="F314" i="72"/>
  <c r="I314" i="72"/>
  <c r="J314" i="72"/>
  <c r="J352" i="72"/>
  <c r="K352" i="72"/>
  <c r="G352" i="72"/>
  <c r="H352" i="72"/>
  <c r="F352" i="72"/>
  <c r="I352" i="72"/>
  <c r="F316" i="72"/>
  <c r="I316" i="72"/>
  <c r="J316" i="72"/>
  <c r="K316" i="72"/>
  <c r="G316" i="72"/>
  <c r="H316" i="72"/>
  <c r="J297" i="72"/>
  <c r="L297" i="72"/>
  <c r="G297" i="72"/>
  <c r="H297" i="72"/>
  <c r="F297" i="72"/>
  <c r="I297" i="72"/>
  <c r="J286" i="72"/>
  <c r="H286" i="72"/>
  <c r="I286" i="72"/>
  <c r="K286" i="72"/>
  <c r="F286" i="72"/>
  <c r="G286" i="72"/>
  <c r="F194" i="72"/>
  <c r="G194" i="72"/>
  <c r="H194" i="72"/>
  <c r="I194" i="72"/>
  <c r="J194" i="72"/>
  <c r="K194" i="72"/>
  <c r="G317" i="72"/>
  <c r="H317" i="72"/>
  <c r="F317" i="72"/>
  <c r="I317" i="72"/>
  <c r="J317" i="72"/>
  <c r="K317" i="72"/>
  <c r="J287" i="72"/>
  <c r="G287" i="72"/>
  <c r="H287" i="72"/>
  <c r="I287" i="72"/>
  <c r="K287" i="72"/>
  <c r="F287" i="72"/>
  <c r="J356" i="72"/>
  <c r="K356" i="72"/>
  <c r="G356" i="72"/>
  <c r="H356" i="72"/>
  <c r="F356" i="72"/>
  <c r="I356" i="72"/>
  <c r="G304" i="72"/>
  <c r="H304" i="72"/>
  <c r="F304" i="72"/>
  <c r="I304" i="72"/>
  <c r="J304" i="72"/>
  <c r="K304" i="72"/>
  <c r="F294" i="72"/>
  <c r="G294" i="72"/>
  <c r="J294" i="72"/>
  <c r="I294" i="72"/>
  <c r="H294" i="72"/>
  <c r="K294" i="72"/>
  <c r="K332" i="72"/>
  <c r="G332" i="72"/>
  <c r="H332" i="72"/>
  <c r="F332" i="72"/>
  <c r="I332" i="72"/>
  <c r="J332" i="72"/>
  <c r="H280" i="72"/>
  <c r="I280" i="72"/>
  <c r="K280" i="72"/>
  <c r="F280" i="72"/>
  <c r="J280" i="72"/>
  <c r="G280" i="72"/>
  <c r="F276" i="72"/>
  <c r="G276" i="72"/>
  <c r="H276" i="72"/>
  <c r="I276" i="72"/>
  <c r="J276" i="72"/>
  <c r="K276" i="72"/>
  <c r="I339" i="72"/>
  <c r="J339" i="72"/>
  <c r="K339" i="72"/>
  <c r="G339" i="72"/>
  <c r="H339" i="72"/>
  <c r="F339" i="72"/>
  <c r="F353" i="72"/>
  <c r="I353" i="72"/>
  <c r="J353" i="72"/>
  <c r="K353" i="72"/>
  <c r="G353" i="72"/>
  <c r="H353" i="72"/>
  <c r="H342" i="72"/>
  <c r="F342" i="72"/>
  <c r="I342" i="72"/>
  <c r="J342" i="72"/>
  <c r="K342" i="72"/>
  <c r="G342" i="72"/>
  <c r="G282" i="72"/>
  <c r="J282" i="72"/>
  <c r="H282" i="72"/>
  <c r="I282" i="72"/>
  <c r="K282" i="72"/>
  <c r="F282" i="72"/>
  <c r="J340" i="72"/>
  <c r="K340" i="72"/>
  <c r="G340" i="72"/>
  <c r="H340" i="72"/>
  <c r="F340" i="72"/>
  <c r="I340" i="72"/>
  <c r="I278" i="72"/>
  <c r="J278" i="72"/>
  <c r="K278" i="72"/>
  <c r="F278" i="72"/>
  <c r="G278" i="72"/>
  <c r="H278" i="72"/>
  <c r="L333" i="72"/>
  <c r="G333" i="72"/>
  <c r="H333" i="72"/>
  <c r="F333" i="72"/>
  <c r="I333" i="72"/>
  <c r="J333" i="72"/>
  <c r="G310" i="72"/>
  <c r="H310" i="72"/>
  <c r="F310" i="72"/>
  <c r="I310" i="72"/>
  <c r="J310" i="72"/>
  <c r="L310" i="72"/>
  <c r="F306" i="72"/>
  <c r="I306" i="72"/>
  <c r="L306" i="72"/>
  <c r="G306" i="72"/>
  <c r="J306" i="72"/>
  <c r="H306" i="72"/>
  <c r="F336" i="72"/>
  <c r="I336" i="72"/>
  <c r="J336" i="72"/>
  <c r="K336" i="72"/>
  <c r="G336" i="72"/>
  <c r="H336" i="72"/>
  <c r="H348" i="72"/>
  <c r="F348" i="72"/>
  <c r="I348" i="72"/>
  <c r="J348" i="72"/>
  <c r="K348" i="72"/>
  <c r="G348" i="72"/>
  <c r="J301" i="72"/>
  <c r="L301" i="72"/>
  <c r="G301" i="72"/>
  <c r="H301" i="72"/>
  <c r="F301" i="72"/>
  <c r="I301" i="72"/>
  <c r="M302" i="62"/>
  <c r="M286" i="62"/>
  <c r="M349" i="62"/>
  <c r="M301" i="62"/>
  <c r="M297" i="62"/>
  <c r="M287" i="62"/>
  <c r="M312" i="62"/>
  <c r="M353" i="62"/>
  <c r="M314" i="62"/>
  <c r="M350" i="62"/>
  <c r="M278" i="62"/>
  <c r="M310" i="62"/>
  <c r="AN303" i="62"/>
  <c r="X303" i="62"/>
  <c r="AA303" i="62"/>
  <c r="V303" i="62"/>
  <c r="AF303" i="62"/>
  <c r="AI303" i="62"/>
  <c r="AD303" i="62"/>
  <c r="T303" i="62"/>
  <c r="S303" i="62"/>
  <c r="Y303" i="62"/>
  <c r="AB303" i="62"/>
  <c r="AO303" i="62"/>
  <c r="N303" i="62"/>
  <c r="AG303" i="62"/>
  <c r="AJ303" i="62"/>
  <c r="W303" i="62"/>
  <c r="Z303" i="62"/>
  <c r="U303" i="62"/>
  <c r="AE303" i="62"/>
  <c r="AH303" i="62"/>
  <c r="AC303" i="62"/>
  <c r="R303" i="62"/>
  <c r="Q303" i="62"/>
  <c r="AK303" i="62"/>
  <c r="P303" i="62"/>
  <c r="M332" i="62"/>
  <c r="M280" i="62"/>
  <c r="M98" i="62"/>
  <c r="M316" i="62"/>
  <c r="M276" i="62"/>
  <c r="M342" i="62"/>
  <c r="M333" i="62"/>
  <c r="M356" i="62"/>
  <c r="M340" i="62"/>
  <c r="M298" i="62"/>
  <c r="M305" i="62"/>
  <c r="M275" i="62"/>
  <c r="M124" i="62"/>
  <c r="M326" i="62"/>
  <c r="M282" i="62"/>
  <c r="M336" i="62"/>
  <c r="AF341" i="62"/>
  <c r="AI341" i="62"/>
  <c r="AD341" i="62"/>
  <c r="Y341" i="62"/>
  <c r="T341" i="62"/>
  <c r="AN341" i="62"/>
  <c r="S341" i="62"/>
  <c r="AG341" i="62"/>
  <c r="AB341" i="62"/>
  <c r="W341" i="62"/>
  <c r="R341" i="62"/>
  <c r="AJ341" i="62"/>
  <c r="AE341" i="62"/>
  <c r="Z341" i="62"/>
  <c r="U341" i="62"/>
  <c r="AO341" i="62"/>
  <c r="AH341" i="62"/>
  <c r="AC341" i="62"/>
  <c r="Q341" i="62"/>
  <c r="N341" i="62"/>
  <c r="AK341" i="62"/>
  <c r="X341" i="62"/>
  <c r="AA341" i="62"/>
  <c r="V341" i="62"/>
  <c r="P341" i="62"/>
  <c r="M348" i="62"/>
  <c r="M279" i="62"/>
  <c r="M194" i="62"/>
  <c r="M317" i="62"/>
  <c r="AO300" i="62"/>
  <c r="S300" i="62"/>
  <c r="AK300" i="62"/>
  <c r="AF300" i="62"/>
  <c r="AA300" i="62"/>
  <c r="V300" i="62"/>
  <c r="N300" i="62"/>
  <c r="AI300" i="62"/>
  <c r="AD300" i="62"/>
  <c r="Y300" i="62"/>
  <c r="T300" i="62"/>
  <c r="AN300" i="62"/>
  <c r="AG300" i="62"/>
  <c r="AB300" i="62"/>
  <c r="W300" i="62"/>
  <c r="Q300" i="62"/>
  <c r="AJ300" i="62"/>
  <c r="AE300" i="62"/>
  <c r="Z300" i="62"/>
  <c r="U300" i="62"/>
  <c r="R300" i="62"/>
  <c r="AH300" i="62"/>
  <c r="AC300" i="62"/>
  <c r="X300" i="62"/>
  <c r="P300" i="62"/>
  <c r="M295" i="62"/>
  <c r="M294" i="62"/>
  <c r="M306" i="62"/>
  <c r="M352" i="62"/>
  <c r="M339" i="62"/>
  <c r="Z289" i="62"/>
  <c r="U289" i="62"/>
  <c r="AE289" i="62"/>
  <c r="AH289" i="62"/>
  <c r="AC289" i="62"/>
  <c r="AO289" i="62"/>
  <c r="S289" i="62"/>
  <c r="AK289" i="62"/>
  <c r="R289" i="62"/>
  <c r="AA289" i="62"/>
  <c r="V289" i="62"/>
  <c r="X289" i="62"/>
  <c r="AI289" i="62"/>
  <c r="AD289" i="62"/>
  <c r="AF289" i="62"/>
  <c r="T289" i="62"/>
  <c r="AN289" i="62"/>
  <c r="Y289" i="62"/>
  <c r="AB289" i="62"/>
  <c r="Q289" i="62"/>
  <c r="AG289" i="62"/>
  <c r="N289" i="62"/>
  <c r="AJ289" i="62"/>
  <c r="W289" i="62"/>
  <c r="P289" i="62"/>
  <c r="M313" i="62"/>
  <c r="M304" i="62"/>
  <c r="AL194" i="62" l="1"/>
  <c r="AM194" i="62"/>
  <c r="AL294" i="62"/>
  <c r="AM294" i="62"/>
  <c r="AL295" i="62"/>
  <c r="AM295" i="62"/>
  <c r="AL282" i="62"/>
  <c r="AM282" i="62"/>
  <c r="AM333" i="62"/>
  <c r="AL333" i="62"/>
  <c r="AK310" i="62"/>
  <c r="AL310" i="62"/>
  <c r="AM310" i="62"/>
  <c r="R301" i="62"/>
  <c r="AM301" i="62"/>
  <c r="AL301" i="62"/>
  <c r="AL326" i="62"/>
  <c r="AM326" i="62"/>
  <c r="AL342" i="62"/>
  <c r="AM342" i="62"/>
  <c r="AO278" i="62"/>
  <c r="AL278" i="62"/>
  <c r="AM278" i="62"/>
  <c r="AN349" i="62"/>
  <c r="AL349" i="62"/>
  <c r="AM349" i="62"/>
  <c r="AM313" i="62"/>
  <c r="AL313" i="62"/>
  <c r="AM317" i="62"/>
  <c r="AL317" i="62"/>
  <c r="AL124" i="62"/>
  <c r="AM124" i="62"/>
  <c r="AL276" i="62"/>
  <c r="AM276" i="62"/>
  <c r="X350" i="62"/>
  <c r="AL350" i="62"/>
  <c r="AM350" i="62"/>
  <c r="V286" i="62"/>
  <c r="AL286" i="62"/>
  <c r="AM286" i="62"/>
  <c r="X270" i="62"/>
  <c r="AL270" i="62"/>
  <c r="AM270" i="62"/>
  <c r="AL339" i="62"/>
  <c r="AM339" i="62"/>
  <c r="AH291" i="62"/>
  <c r="AL291" i="62"/>
  <c r="AM291" i="62"/>
  <c r="X284" i="62"/>
  <c r="AL284" i="62"/>
  <c r="AM284" i="62"/>
  <c r="T331" i="62"/>
  <c r="AL331" i="62"/>
  <c r="AM331" i="62"/>
  <c r="AL275" i="62"/>
  <c r="AM275" i="62"/>
  <c r="AL316" i="62"/>
  <c r="AM316" i="62"/>
  <c r="AC314" i="62"/>
  <c r="AL314" i="62"/>
  <c r="AM314" i="62"/>
  <c r="Y302" i="62"/>
  <c r="AL302" i="62"/>
  <c r="AM302" i="62"/>
  <c r="AL279" i="62"/>
  <c r="AM279" i="62"/>
  <c r="AM305" i="62"/>
  <c r="AL305" i="62"/>
  <c r="AL98" i="62"/>
  <c r="AM98" i="62"/>
  <c r="AN353" i="62"/>
  <c r="AL353" i="62"/>
  <c r="AM353" i="62"/>
  <c r="AM352" i="62"/>
  <c r="AL352" i="62"/>
  <c r="AM348" i="62"/>
  <c r="AL348" i="62"/>
  <c r="AL298" i="62"/>
  <c r="AM298" i="62"/>
  <c r="AL280" i="62"/>
  <c r="AM280" i="62"/>
  <c r="S312" i="62"/>
  <c r="AL312" i="62"/>
  <c r="AM312" i="62"/>
  <c r="R344" i="62"/>
  <c r="AM344" i="62"/>
  <c r="AL344" i="62"/>
  <c r="N329" i="62"/>
  <c r="AM329" i="62"/>
  <c r="AL329" i="62"/>
  <c r="AK309" i="62"/>
  <c r="AM309" i="62"/>
  <c r="AL309" i="62"/>
  <c r="W293" i="62"/>
  <c r="AM293" i="62"/>
  <c r="AL293" i="62"/>
  <c r="AD330" i="62"/>
  <c r="AL330" i="62"/>
  <c r="AM330" i="62"/>
  <c r="AL306" i="62"/>
  <c r="AM306" i="62"/>
  <c r="AL340" i="62"/>
  <c r="AM340" i="62"/>
  <c r="AL332" i="62"/>
  <c r="AM332" i="62"/>
  <c r="AD287" i="62"/>
  <c r="AL287" i="62"/>
  <c r="AM287" i="62"/>
  <c r="AE315" i="62"/>
  <c r="AL315" i="62"/>
  <c r="AM315" i="62"/>
  <c r="AL304" i="62"/>
  <c r="AM304" i="62"/>
  <c r="AL336" i="62"/>
  <c r="AM336" i="62"/>
  <c r="AM356" i="62"/>
  <c r="AL356" i="62"/>
  <c r="V297" i="62"/>
  <c r="AM297" i="62"/>
  <c r="AL297" i="62"/>
  <c r="AF330" i="62"/>
  <c r="Q330" i="62"/>
  <c r="Z330" i="62"/>
  <c r="AK330" i="62"/>
  <c r="T330" i="62"/>
  <c r="V330" i="62"/>
  <c r="AB309" i="62"/>
  <c r="AN330" i="62"/>
  <c r="AE330" i="62"/>
  <c r="Y330" i="62"/>
  <c r="T293" i="62"/>
  <c r="AI309" i="62"/>
  <c r="X330" i="62"/>
  <c r="N330" i="62"/>
  <c r="AJ330" i="62"/>
  <c r="R293" i="62"/>
  <c r="AC330" i="62"/>
  <c r="W330" i="62"/>
  <c r="S330" i="62"/>
  <c r="AC309" i="62"/>
  <c r="AH293" i="62"/>
  <c r="P330" i="62"/>
  <c r="AI330" i="62"/>
  <c r="AB330" i="62"/>
  <c r="AO330" i="62"/>
  <c r="AJ293" i="62"/>
  <c r="AG330" i="62"/>
  <c r="R330" i="62"/>
  <c r="AH330" i="62"/>
  <c r="AA330" i="62"/>
  <c r="U330" i="62"/>
  <c r="AP338" i="62"/>
  <c r="AR338" i="62" s="1"/>
  <c r="AG284" i="62"/>
  <c r="AC284" i="62"/>
  <c r="R284" i="62"/>
  <c r="Z284" i="62"/>
  <c r="AB284" i="62"/>
  <c r="AO284" i="62"/>
  <c r="T284" i="62"/>
  <c r="AI284" i="62"/>
  <c r="AF284" i="62"/>
  <c r="P284" i="62"/>
  <c r="V284" i="62"/>
  <c r="S284" i="62"/>
  <c r="AK284" i="62"/>
  <c r="W284" i="62"/>
  <c r="Q284" i="62"/>
  <c r="AH284" i="62"/>
  <c r="AJ284" i="62"/>
  <c r="AD284" i="62"/>
  <c r="N284" i="62"/>
  <c r="AE284" i="62"/>
  <c r="Y284" i="62"/>
  <c r="AA284" i="62"/>
  <c r="U284" i="62"/>
  <c r="AN284" i="62"/>
  <c r="AJ315" i="62"/>
  <c r="AD315" i="62"/>
  <c r="AA315" i="62"/>
  <c r="R315" i="62"/>
  <c r="X315" i="62"/>
  <c r="Z315" i="62"/>
  <c r="N315" i="62"/>
  <c r="AC315" i="62"/>
  <c r="W315" i="62"/>
  <c r="P315" i="62"/>
  <c r="Y315" i="62"/>
  <c r="Q315" i="62"/>
  <c r="AB315" i="62"/>
  <c r="S315" i="62"/>
  <c r="V315" i="62"/>
  <c r="AO315" i="62"/>
  <c r="AN315" i="62"/>
  <c r="AI315" i="62"/>
  <c r="U315" i="62"/>
  <c r="T315" i="62"/>
  <c r="AF315" i="62"/>
  <c r="AH315" i="62"/>
  <c r="AG315" i="62"/>
  <c r="AK315" i="62"/>
  <c r="AD293" i="62"/>
  <c r="Q293" i="62"/>
  <c r="AG293" i="62"/>
  <c r="AI293" i="62"/>
  <c r="AC293" i="62"/>
  <c r="N293" i="62"/>
  <c r="AF293" i="62"/>
  <c r="Z293" i="62"/>
  <c r="AO293" i="62"/>
  <c r="V293" i="62"/>
  <c r="AE293" i="62"/>
  <c r="AB293" i="62"/>
  <c r="AA293" i="62"/>
  <c r="U293" i="62"/>
  <c r="Y293" i="62"/>
  <c r="P293" i="62"/>
  <c r="X293" i="62"/>
  <c r="S293" i="62"/>
  <c r="AN293" i="62"/>
  <c r="AK293" i="62"/>
  <c r="AH331" i="62"/>
  <c r="AG331" i="62"/>
  <c r="AD331" i="62"/>
  <c r="X331" i="62"/>
  <c r="AE331" i="62"/>
  <c r="AI331" i="62"/>
  <c r="AK331" i="62"/>
  <c r="AJ331" i="62"/>
  <c r="S331" i="62"/>
  <c r="N331" i="62"/>
  <c r="AO331" i="62"/>
  <c r="AA331" i="62"/>
  <c r="AC331" i="62"/>
  <c r="W331" i="62"/>
  <c r="AF331" i="62"/>
  <c r="P331" i="62"/>
  <c r="Z331" i="62"/>
  <c r="AB331" i="62"/>
  <c r="AN331" i="62"/>
  <c r="V331" i="62"/>
  <c r="U331" i="62"/>
  <c r="Y331" i="62"/>
  <c r="R331" i="62"/>
  <c r="Q331" i="62"/>
  <c r="Y270" i="62"/>
  <c r="P309" i="62"/>
  <c r="AJ309" i="62"/>
  <c r="AF309" i="62"/>
  <c r="R309" i="62"/>
  <c r="AO309" i="62"/>
  <c r="S309" i="62"/>
  <c r="AD309" i="62"/>
  <c r="AO270" i="62"/>
  <c r="AH309" i="62"/>
  <c r="AA309" i="62"/>
  <c r="W309" i="62"/>
  <c r="AA270" i="62"/>
  <c r="AE309" i="62"/>
  <c r="AG309" i="62"/>
  <c r="U309" i="62"/>
  <c r="N309" i="62"/>
  <c r="AN309" i="62"/>
  <c r="Z309" i="62"/>
  <c r="Y309" i="62"/>
  <c r="T309" i="62"/>
  <c r="Q309" i="62"/>
  <c r="V309" i="62"/>
  <c r="X309" i="62"/>
  <c r="AE291" i="62"/>
  <c r="W291" i="62"/>
  <c r="V291" i="62"/>
  <c r="Q291" i="62"/>
  <c r="X291" i="62"/>
  <c r="Z291" i="62"/>
  <c r="AB291" i="62"/>
  <c r="AA291" i="62"/>
  <c r="U291" i="62"/>
  <c r="T291" i="62"/>
  <c r="AK291" i="62"/>
  <c r="R291" i="62"/>
  <c r="AG291" i="62"/>
  <c r="S291" i="62"/>
  <c r="AJ291" i="62"/>
  <c r="AF291" i="62"/>
  <c r="N291" i="62"/>
  <c r="AD291" i="62"/>
  <c r="P291" i="62"/>
  <c r="AC291" i="62"/>
  <c r="AI291" i="62"/>
  <c r="AN291" i="62"/>
  <c r="AO291" i="62"/>
  <c r="Y291" i="62"/>
  <c r="AJ329" i="62"/>
  <c r="V329" i="62"/>
  <c r="AD329" i="62"/>
  <c r="AG329" i="62"/>
  <c r="AO329" i="62"/>
  <c r="X329" i="62"/>
  <c r="P329" i="62"/>
  <c r="Y329" i="62"/>
  <c r="AH329" i="62"/>
  <c r="AA329" i="62"/>
  <c r="Z329" i="62"/>
  <c r="AK329" i="62"/>
  <c r="AE329" i="62"/>
  <c r="W329" i="62"/>
  <c r="AF329" i="62"/>
  <c r="AB329" i="62"/>
  <c r="AI329" i="62"/>
  <c r="AC329" i="62"/>
  <c r="R329" i="62"/>
  <c r="S329" i="62"/>
  <c r="T329" i="62"/>
  <c r="AN329" i="62"/>
  <c r="Q329" i="62"/>
  <c r="U329" i="62"/>
  <c r="X344" i="62"/>
  <c r="AB344" i="62"/>
  <c r="V344" i="62"/>
  <c r="N270" i="62"/>
  <c r="S270" i="62"/>
  <c r="V270" i="62"/>
  <c r="AE270" i="62"/>
  <c r="T270" i="62"/>
  <c r="AK270" i="62"/>
  <c r="AJ270" i="62"/>
  <c r="AN270" i="62"/>
  <c r="AH270" i="62"/>
  <c r="P270" i="62"/>
  <c r="AG270" i="62"/>
  <c r="AI270" i="62"/>
  <c r="Q270" i="62"/>
  <c r="AC270" i="62"/>
  <c r="W270" i="62"/>
  <c r="AF270" i="62"/>
  <c r="Z270" i="62"/>
  <c r="AB270" i="62"/>
  <c r="AD270" i="62"/>
  <c r="U270" i="62"/>
  <c r="R270" i="62"/>
  <c r="AE344" i="62"/>
  <c r="AG344" i="62"/>
  <c r="AA344" i="62"/>
  <c r="AC344" i="62"/>
  <c r="AN344" i="62"/>
  <c r="AF344" i="62"/>
  <c r="Z344" i="62"/>
  <c r="T344" i="62"/>
  <c r="AK344" i="62"/>
  <c r="P344" i="62"/>
  <c r="W344" i="62"/>
  <c r="Y344" i="62"/>
  <c r="AO344" i="62"/>
  <c r="U344" i="62"/>
  <c r="AJ344" i="62"/>
  <c r="AD344" i="62"/>
  <c r="Q344" i="62"/>
  <c r="N344" i="62"/>
  <c r="AI344" i="62"/>
  <c r="AH344" i="62"/>
  <c r="S344" i="62"/>
  <c r="AI349" i="62"/>
  <c r="AC349" i="62"/>
  <c r="R353" i="62"/>
  <c r="X353" i="62"/>
  <c r="AH349" i="62"/>
  <c r="AJ349" i="62"/>
  <c r="AG349" i="62"/>
  <c r="AD349" i="62"/>
  <c r="AH353" i="62"/>
  <c r="AG353" i="62"/>
  <c r="AA353" i="62"/>
  <c r="AF353" i="62"/>
  <c r="AE301" i="62"/>
  <c r="T301" i="62"/>
  <c r="AK301" i="62"/>
  <c r="P297" i="62"/>
  <c r="AH297" i="62"/>
  <c r="Q297" i="62"/>
  <c r="S286" i="62"/>
  <c r="N286" i="62"/>
  <c r="AA302" i="62"/>
  <c r="Z302" i="62"/>
  <c r="W302" i="62"/>
  <c r="Z297" i="62"/>
  <c r="W297" i="62"/>
  <c r="AF297" i="62"/>
  <c r="U297" i="62"/>
  <c r="AA297" i="62"/>
  <c r="AC297" i="62"/>
  <c r="AB297" i="62"/>
  <c r="Y297" i="62"/>
  <c r="X297" i="62"/>
  <c r="R297" i="62"/>
  <c r="AE297" i="62"/>
  <c r="AD297" i="62"/>
  <c r="AJ297" i="62"/>
  <c r="T297" i="62"/>
  <c r="S297" i="62"/>
  <c r="AG297" i="62"/>
  <c r="AO297" i="62"/>
  <c r="N297" i="62"/>
  <c r="AK297" i="62"/>
  <c r="AI297" i="62"/>
  <c r="AN297" i="62"/>
  <c r="AO302" i="62"/>
  <c r="S349" i="62"/>
  <c r="AB349" i="62"/>
  <c r="AA349" i="62"/>
  <c r="P302" i="62"/>
  <c r="AF302" i="62"/>
  <c r="AK302" i="62"/>
  <c r="AN302" i="62"/>
  <c r="AO353" i="62"/>
  <c r="Z353" i="62"/>
  <c r="T353" i="62"/>
  <c r="AI302" i="62"/>
  <c r="AO349" i="62"/>
  <c r="Y349" i="62"/>
  <c r="AF349" i="62"/>
  <c r="AD302" i="62"/>
  <c r="AC302" i="62"/>
  <c r="N302" i="62"/>
  <c r="U353" i="62"/>
  <c r="AJ353" i="62"/>
  <c r="Q353" i="62"/>
  <c r="Q302" i="62"/>
  <c r="U349" i="62"/>
  <c r="R349" i="62"/>
  <c r="AK349" i="62"/>
  <c r="AJ302" i="62"/>
  <c r="AH302" i="62"/>
  <c r="AE302" i="62"/>
  <c r="W353" i="62"/>
  <c r="Y353" i="62"/>
  <c r="AI353" i="62"/>
  <c r="Z349" i="62"/>
  <c r="T349" i="62"/>
  <c r="Q349" i="62"/>
  <c r="S302" i="62"/>
  <c r="X302" i="62"/>
  <c r="AB302" i="62"/>
  <c r="V353" i="62"/>
  <c r="AE353" i="62"/>
  <c r="N353" i="62"/>
  <c r="AE349" i="62"/>
  <c r="N349" i="62"/>
  <c r="X349" i="62"/>
  <c r="V302" i="62"/>
  <c r="U302" i="62"/>
  <c r="AG302" i="62"/>
  <c r="AK353" i="62"/>
  <c r="AB353" i="62"/>
  <c r="AD353" i="62"/>
  <c r="P349" i="62"/>
  <c r="W349" i="62"/>
  <c r="V349" i="62"/>
  <c r="R302" i="62"/>
  <c r="T302" i="62"/>
  <c r="P353" i="62"/>
  <c r="AC353" i="62"/>
  <c r="S353" i="62"/>
  <c r="AG301" i="62"/>
  <c r="AA301" i="62"/>
  <c r="U301" i="62"/>
  <c r="AN301" i="62"/>
  <c r="AF301" i="62"/>
  <c r="Z301" i="62"/>
  <c r="Y301" i="62"/>
  <c r="S301" i="62"/>
  <c r="AJ301" i="62"/>
  <c r="AD301" i="62"/>
  <c r="X301" i="62"/>
  <c r="N301" i="62"/>
  <c r="AI301" i="62"/>
  <c r="AC301" i="62"/>
  <c r="W301" i="62"/>
  <c r="P301" i="62"/>
  <c r="Q301" i="62"/>
  <c r="AH301" i="62"/>
  <c r="AO301" i="62"/>
  <c r="AB301" i="62"/>
  <c r="V301" i="62"/>
  <c r="AI286" i="62"/>
  <c r="N312" i="62"/>
  <c r="U286" i="62"/>
  <c r="AB286" i="62"/>
  <c r="AK286" i="62"/>
  <c r="AN312" i="62"/>
  <c r="X286" i="62"/>
  <c r="AH286" i="62"/>
  <c r="AG286" i="62"/>
  <c r="AN286" i="62"/>
  <c r="AO286" i="62"/>
  <c r="AE286" i="62"/>
  <c r="AD286" i="62"/>
  <c r="R286" i="62"/>
  <c r="U312" i="62"/>
  <c r="P286" i="62"/>
  <c r="AA286" i="62"/>
  <c r="Z286" i="62"/>
  <c r="T286" i="62"/>
  <c r="X287" i="62"/>
  <c r="Q286" i="62"/>
  <c r="AF286" i="62"/>
  <c r="W286" i="62"/>
  <c r="Y286" i="62"/>
  <c r="S287" i="62"/>
  <c r="AC286" i="62"/>
  <c r="AJ286" i="62"/>
  <c r="AI287" i="62"/>
  <c r="AC287" i="62"/>
  <c r="W287" i="62"/>
  <c r="T287" i="62"/>
  <c r="AH287" i="62"/>
  <c r="AO287" i="62"/>
  <c r="V287" i="62"/>
  <c r="N287" i="62"/>
  <c r="AB287" i="62"/>
  <c r="AA287" i="62"/>
  <c r="U287" i="62"/>
  <c r="AG287" i="62"/>
  <c r="AF287" i="62"/>
  <c r="P287" i="62"/>
  <c r="Z287" i="62"/>
  <c r="Q287" i="62"/>
  <c r="AN287" i="62"/>
  <c r="AK287" i="62"/>
  <c r="AE287" i="62"/>
  <c r="Y287" i="62"/>
  <c r="R287" i="62"/>
  <c r="AJ287" i="62"/>
  <c r="P312" i="62"/>
  <c r="AK312" i="62"/>
  <c r="AG312" i="62"/>
  <c r="T312" i="62"/>
  <c r="AF312" i="62"/>
  <c r="R312" i="62"/>
  <c r="W312" i="62"/>
  <c r="AD312" i="62"/>
  <c r="AH312" i="62"/>
  <c r="AJ312" i="62"/>
  <c r="AI312" i="62"/>
  <c r="AO312" i="62"/>
  <c r="Y312" i="62"/>
  <c r="X312" i="62"/>
  <c r="AC312" i="62"/>
  <c r="Q312" i="62"/>
  <c r="V312" i="62"/>
  <c r="Z312" i="62"/>
  <c r="AB312" i="62"/>
  <c r="AA312" i="62"/>
  <c r="AE312" i="62"/>
  <c r="AI310" i="62"/>
  <c r="Z310" i="62"/>
  <c r="AG310" i="62"/>
  <c r="AC310" i="62"/>
  <c r="R310" i="62"/>
  <c r="Q310" i="62"/>
  <c r="AA310" i="62"/>
  <c r="AO310" i="62"/>
  <c r="AJ310" i="62"/>
  <c r="AF310" i="62"/>
  <c r="V310" i="62"/>
  <c r="S310" i="62"/>
  <c r="AH310" i="62"/>
  <c r="N310" i="62"/>
  <c r="AE310" i="62"/>
  <c r="U310" i="62"/>
  <c r="T310" i="62"/>
  <c r="W310" i="62"/>
  <c r="P310" i="62"/>
  <c r="AD310" i="62"/>
  <c r="X310" i="62"/>
  <c r="AN310" i="62"/>
  <c r="AB310" i="62"/>
  <c r="Y310" i="62"/>
  <c r="AG314" i="62"/>
  <c r="AA314" i="62"/>
  <c r="AO314" i="62"/>
  <c r="W314" i="62"/>
  <c r="N314" i="62"/>
  <c r="Z314" i="62"/>
  <c r="P314" i="62"/>
  <c r="AB314" i="62"/>
  <c r="V314" i="62"/>
  <c r="AN314" i="62"/>
  <c r="S314" i="62"/>
  <c r="Q314" i="62"/>
  <c r="AF314" i="62"/>
  <c r="U314" i="62"/>
  <c r="T314" i="62"/>
  <c r="AK314" i="62"/>
  <c r="R314" i="62"/>
  <c r="Y314" i="62"/>
  <c r="AH314" i="62"/>
  <c r="AE314" i="62"/>
  <c r="AD314" i="62"/>
  <c r="X314" i="62"/>
  <c r="AJ314" i="62"/>
  <c r="AI314" i="62"/>
  <c r="AC278" i="62"/>
  <c r="R278" i="62"/>
  <c r="V278" i="62"/>
  <c r="AI278" i="62"/>
  <c r="Z278" i="62"/>
  <c r="AN278" i="62"/>
  <c r="P278" i="62"/>
  <c r="AF278" i="62"/>
  <c r="AE278" i="62"/>
  <c r="AB278" i="62"/>
  <c r="AA278" i="62"/>
  <c r="U278" i="62"/>
  <c r="Y278" i="62"/>
  <c r="X278" i="62"/>
  <c r="S278" i="62"/>
  <c r="AD278" i="62"/>
  <c r="AK278" i="62"/>
  <c r="W278" i="62"/>
  <c r="N278" i="62"/>
  <c r="AH278" i="62"/>
  <c r="AJ278" i="62"/>
  <c r="Q278" i="62"/>
  <c r="T278" i="62"/>
  <c r="AG278" i="62"/>
  <c r="AJ350" i="62"/>
  <c r="AD350" i="62"/>
  <c r="R350" i="62"/>
  <c r="P350" i="62"/>
  <c r="U350" i="62"/>
  <c r="N350" i="62"/>
  <c r="AN350" i="62"/>
  <c r="AH350" i="62"/>
  <c r="Y350" i="62"/>
  <c r="W350" i="62"/>
  <c r="AK350" i="62"/>
  <c r="AF350" i="62"/>
  <c r="T350" i="62"/>
  <c r="Z350" i="62"/>
  <c r="AB350" i="62"/>
  <c r="Q350" i="62"/>
  <c r="AC350" i="62"/>
  <c r="S350" i="62"/>
  <c r="V350" i="62"/>
  <c r="AG350" i="62"/>
  <c r="AI350" i="62"/>
  <c r="AA350" i="62"/>
  <c r="AO350" i="62"/>
  <c r="AE350" i="62"/>
  <c r="AN313" i="62"/>
  <c r="V313" i="62"/>
  <c r="Q313" i="62"/>
  <c r="T313" i="62"/>
  <c r="AD313" i="62"/>
  <c r="Y313" i="62"/>
  <c r="AB313" i="62"/>
  <c r="N313" i="62"/>
  <c r="AG313" i="62"/>
  <c r="AJ313" i="62"/>
  <c r="W313" i="62"/>
  <c r="Z313" i="62"/>
  <c r="U313" i="62"/>
  <c r="AE313" i="62"/>
  <c r="AH313" i="62"/>
  <c r="AC313" i="62"/>
  <c r="S313" i="62"/>
  <c r="R313" i="62"/>
  <c r="AK313" i="62"/>
  <c r="X313" i="62"/>
  <c r="AA313" i="62"/>
  <c r="AF313" i="62"/>
  <c r="AI313" i="62"/>
  <c r="AO313" i="62"/>
  <c r="P313" i="62"/>
  <c r="AN306" i="62"/>
  <c r="AF306" i="62"/>
  <c r="AI306" i="62"/>
  <c r="AD306" i="62"/>
  <c r="Y306" i="62"/>
  <c r="T306" i="62"/>
  <c r="AG306" i="62"/>
  <c r="AB306" i="62"/>
  <c r="AO306" i="62"/>
  <c r="R306" i="62"/>
  <c r="Q306" i="62"/>
  <c r="AJ306" i="62"/>
  <c r="W306" i="62"/>
  <c r="Z306" i="62"/>
  <c r="U306" i="62"/>
  <c r="AE306" i="62"/>
  <c r="AH306" i="62"/>
  <c r="AC306" i="62"/>
  <c r="S306" i="62"/>
  <c r="N306" i="62"/>
  <c r="AK306" i="62"/>
  <c r="X306" i="62"/>
  <c r="AA306" i="62"/>
  <c r="V306" i="62"/>
  <c r="P306" i="62"/>
  <c r="AN124" i="62"/>
  <c r="AD124" i="62"/>
  <c r="AG124" i="62"/>
  <c r="AB124" i="62"/>
  <c r="N124" i="62"/>
  <c r="T124" i="62"/>
  <c r="AJ124" i="62"/>
  <c r="AO124" i="62"/>
  <c r="W124" i="62"/>
  <c r="Z124" i="62"/>
  <c r="U124" i="62"/>
  <c r="AE124" i="62"/>
  <c r="AH124" i="62"/>
  <c r="AC124" i="62"/>
  <c r="X124" i="62"/>
  <c r="Q124" i="62"/>
  <c r="AK124" i="62"/>
  <c r="AF124" i="62"/>
  <c r="AA124" i="62"/>
  <c r="R124" i="62"/>
  <c r="AI124" i="62"/>
  <c r="V124" i="62"/>
  <c r="Y124" i="62"/>
  <c r="S124" i="62"/>
  <c r="P124" i="62"/>
  <c r="AO333" i="62"/>
  <c r="AA333" i="62"/>
  <c r="AB333" i="62"/>
  <c r="AG333" i="62"/>
  <c r="AJ333" i="62"/>
  <c r="V333" i="62"/>
  <c r="S333" i="62"/>
  <c r="R333" i="62"/>
  <c r="AE333" i="62"/>
  <c r="Y333" i="62"/>
  <c r="AC333" i="62"/>
  <c r="T333" i="62"/>
  <c r="AH333" i="62"/>
  <c r="AK333" i="62"/>
  <c r="W333" i="62"/>
  <c r="Q333" i="62"/>
  <c r="U333" i="62"/>
  <c r="AF333" i="62"/>
  <c r="Z333" i="62"/>
  <c r="AD333" i="62"/>
  <c r="N333" i="62"/>
  <c r="AI333" i="62"/>
  <c r="AN333" i="62"/>
  <c r="X333" i="62"/>
  <c r="P333" i="62"/>
  <c r="AN98" i="62"/>
  <c r="AC98" i="62"/>
  <c r="AF98" i="62"/>
  <c r="R98" i="62"/>
  <c r="AK98" i="62"/>
  <c r="Y98" i="62"/>
  <c r="AA98" i="62"/>
  <c r="V98" i="62"/>
  <c r="AG98" i="62"/>
  <c r="AI98" i="62"/>
  <c r="AD98" i="62"/>
  <c r="T98" i="62"/>
  <c r="Q98" i="62"/>
  <c r="W98" i="62"/>
  <c r="Z98" i="62"/>
  <c r="AE98" i="62"/>
  <c r="AO98" i="62"/>
  <c r="S98" i="62"/>
  <c r="X98" i="62"/>
  <c r="AH98" i="62"/>
  <c r="AB98" i="62"/>
  <c r="AJ98" i="62"/>
  <c r="U98" i="62"/>
  <c r="P98" i="62"/>
  <c r="N98" i="62"/>
  <c r="AP303" i="62"/>
  <c r="AR303" i="62" s="1"/>
  <c r="AN348" i="62"/>
  <c r="N348" i="62"/>
  <c r="AK348" i="62"/>
  <c r="AG348" i="62"/>
  <c r="AH348" i="62"/>
  <c r="AD348" i="62"/>
  <c r="R348" i="62"/>
  <c r="W348" i="62"/>
  <c r="AB348" i="62"/>
  <c r="Z348" i="62"/>
  <c r="AE348" i="62"/>
  <c r="S348" i="62"/>
  <c r="Q348" i="62"/>
  <c r="AA348" i="62"/>
  <c r="X348" i="62"/>
  <c r="AI348" i="62"/>
  <c r="AF348" i="62"/>
  <c r="U348" i="62"/>
  <c r="AJ348" i="62"/>
  <c r="AO348" i="62"/>
  <c r="AC348" i="62"/>
  <c r="T348" i="62"/>
  <c r="V348" i="62"/>
  <c r="Y348" i="62"/>
  <c r="P348" i="62"/>
  <c r="AN294" i="62"/>
  <c r="X294" i="62"/>
  <c r="AA294" i="62"/>
  <c r="V294" i="62"/>
  <c r="AF294" i="62"/>
  <c r="AJ294" i="62"/>
  <c r="AD294" i="62"/>
  <c r="Y294" i="62"/>
  <c r="Q294" i="62"/>
  <c r="AG294" i="62"/>
  <c r="AB294" i="62"/>
  <c r="T294" i="62"/>
  <c r="R294" i="62"/>
  <c r="AK294" i="62"/>
  <c r="W294" i="62"/>
  <c r="Z294" i="62"/>
  <c r="U294" i="62"/>
  <c r="AE294" i="62"/>
  <c r="AH294" i="62"/>
  <c r="AC294" i="62"/>
  <c r="N294" i="62"/>
  <c r="S294" i="62"/>
  <c r="AI294" i="62"/>
  <c r="AO294" i="62"/>
  <c r="P294" i="62"/>
  <c r="AP341" i="62"/>
  <c r="AR341" i="62" s="1"/>
  <c r="AN295" i="62"/>
  <c r="AI295" i="62"/>
  <c r="AD295" i="62"/>
  <c r="AG295" i="62"/>
  <c r="N295" i="62"/>
  <c r="AA295" i="62"/>
  <c r="R295" i="62"/>
  <c r="AB295" i="62"/>
  <c r="V295" i="62"/>
  <c r="Y295" i="62"/>
  <c r="AJ295" i="62"/>
  <c r="AE295" i="62"/>
  <c r="AH295" i="62"/>
  <c r="S295" i="62"/>
  <c r="W295" i="62"/>
  <c r="U295" i="62"/>
  <c r="AF295" i="62"/>
  <c r="Q295" i="62"/>
  <c r="X295" i="62"/>
  <c r="T295" i="62"/>
  <c r="Z295" i="62"/>
  <c r="AC295" i="62"/>
  <c r="AK295" i="62"/>
  <c r="AO295" i="62"/>
  <c r="P295" i="62"/>
  <c r="AP300" i="62"/>
  <c r="AR300" i="62" s="1"/>
  <c r="AN336" i="62"/>
  <c r="R336" i="62"/>
  <c r="AF336" i="62"/>
  <c r="Q336" i="62"/>
  <c r="AA336" i="62"/>
  <c r="V336" i="62"/>
  <c r="Y336" i="62"/>
  <c r="AJ336" i="62"/>
  <c r="AD336" i="62"/>
  <c r="AH336" i="62"/>
  <c r="AO336" i="62"/>
  <c r="T336" i="62"/>
  <c r="S336" i="62"/>
  <c r="N336" i="62"/>
  <c r="AB336" i="62"/>
  <c r="W336" i="62"/>
  <c r="Z336" i="62"/>
  <c r="AK336" i="62"/>
  <c r="AE336" i="62"/>
  <c r="AI336" i="62"/>
  <c r="U336" i="62"/>
  <c r="X336" i="62"/>
  <c r="AC336" i="62"/>
  <c r="AG336" i="62"/>
  <c r="P336" i="62"/>
  <c r="AN276" i="62"/>
  <c r="AB276" i="62"/>
  <c r="AJ276" i="62"/>
  <c r="AE276" i="62"/>
  <c r="Z276" i="62"/>
  <c r="U276" i="62"/>
  <c r="R276" i="62"/>
  <c r="AH276" i="62"/>
  <c r="AC276" i="62"/>
  <c r="X276" i="62"/>
  <c r="N276" i="62"/>
  <c r="AK276" i="62"/>
  <c r="AF276" i="62"/>
  <c r="V276" i="62"/>
  <c r="AO276" i="62"/>
  <c r="AD276" i="62"/>
  <c r="Q276" i="62"/>
  <c r="W276" i="62"/>
  <c r="T276" i="62"/>
  <c r="AA276" i="62"/>
  <c r="Y276" i="62"/>
  <c r="AI276" i="62"/>
  <c r="AG276" i="62"/>
  <c r="S276" i="62"/>
  <c r="P276" i="62"/>
  <c r="AN316" i="62"/>
  <c r="U316" i="62"/>
  <c r="X316" i="62"/>
  <c r="Q316" i="62"/>
  <c r="AC316" i="62"/>
  <c r="AF316" i="62"/>
  <c r="AA316" i="62"/>
  <c r="AK316" i="62"/>
  <c r="N316" i="62"/>
  <c r="AI316" i="62"/>
  <c r="V316" i="62"/>
  <c r="Y316" i="62"/>
  <c r="S316" i="62"/>
  <c r="AD316" i="62"/>
  <c r="AG316" i="62"/>
  <c r="AB316" i="62"/>
  <c r="W316" i="62"/>
  <c r="T316" i="62"/>
  <c r="AJ316" i="62"/>
  <c r="AE316" i="62"/>
  <c r="Z316" i="62"/>
  <c r="R316" i="62"/>
  <c r="AH316" i="62"/>
  <c r="AO316" i="62"/>
  <c r="P316" i="62"/>
  <c r="AN280" i="62"/>
  <c r="AG280" i="62"/>
  <c r="AJ280" i="62"/>
  <c r="AE280" i="62"/>
  <c r="N280" i="62"/>
  <c r="U280" i="62"/>
  <c r="Z280" i="62"/>
  <c r="AC280" i="62"/>
  <c r="Q280" i="62"/>
  <c r="AH280" i="62"/>
  <c r="AK280" i="62"/>
  <c r="X280" i="62"/>
  <c r="R280" i="62"/>
  <c r="V280" i="62"/>
  <c r="AF280" i="62"/>
  <c r="AA280" i="62"/>
  <c r="AD280" i="62"/>
  <c r="T280" i="62"/>
  <c r="AI280" i="62"/>
  <c r="S280" i="62"/>
  <c r="Y280" i="62"/>
  <c r="AB280" i="62"/>
  <c r="W280" i="62"/>
  <c r="AO280" i="62"/>
  <c r="P280" i="62"/>
  <c r="AP289" i="62"/>
  <c r="AR289" i="62" s="1"/>
  <c r="AO339" i="62"/>
  <c r="AB339" i="62"/>
  <c r="W339" i="62"/>
  <c r="T339" i="62"/>
  <c r="AJ339" i="62"/>
  <c r="AE339" i="62"/>
  <c r="Z339" i="62"/>
  <c r="U339" i="62"/>
  <c r="N339" i="62"/>
  <c r="AH339" i="62"/>
  <c r="AC339" i="62"/>
  <c r="X339" i="62"/>
  <c r="AN339" i="62"/>
  <c r="AK339" i="62"/>
  <c r="AF339" i="62"/>
  <c r="AA339" i="62"/>
  <c r="V339" i="62"/>
  <c r="Q339" i="62"/>
  <c r="AI339" i="62"/>
  <c r="AD339" i="62"/>
  <c r="Y339" i="62"/>
  <c r="S339" i="62"/>
  <c r="R339" i="62"/>
  <c r="AG339" i="62"/>
  <c r="P339" i="62"/>
  <c r="AN352" i="62"/>
  <c r="AC352" i="62"/>
  <c r="X352" i="62"/>
  <c r="AA352" i="62"/>
  <c r="AK352" i="62"/>
  <c r="AF352" i="62"/>
  <c r="AI352" i="62"/>
  <c r="V352" i="62"/>
  <c r="Y352" i="62"/>
  <c r="T352" i="62"/>
  <c r="AD352" i="62"/>
  <c r="AG352" i="62"/>
  <c r="AB352" i="62"/>
  <c r="S352" i="62"/>
  <c r="N352" i="62"/>
  <c r="AJ352" i="62"/>
  <c r="AO352" i="62"/>
  <c r="W352" i="62"/>
  <c r="Z352" i="62"/>
  <c r="AE352" i="62"/>
  <c r="AH352" i="62"/>
  <c r="U352" i="62"/>
  <c r="Q352" i="62"/>
  <c r="R352" i="62"/>
  <c r="P352" i="62"/>
  <c r="AN275" i="62"/>
  <c r="AK275" i="62"/>
  <c r="S275" i="62"/>
  <c r="AI275" i="62"/>
  <c r="V275" i="62"/>
  <c r="Y275" i="62"/>
  <c r="AO275" i="62"/>
  <c r="AD275" i="62"/>
  <c r="AG275" i="62"/>
  <c r="T275" i="62"/>
  <c r="W275" i="62"/>
  <c r="Q275" i="62"/>
  <c r="AB275" i="62"/>
  <c r="AE275" i="62"/>
  <c r="Z275" i="62"/>
  <c r="AJ275" i="62"/>
  <c r="R275" i="62"/>
  <c r="AH275" i="62"/>
  <c r="U275" i="62"/>
  <c r="X275" i="62"/>
  <c r="N275" i="62"/>
  <c r="AC275" i="62"/>
  <c r="AF275" i="62"/>
  <c r="AA275" i="62"/>
  <c r="P275" i="62"/>
  <c r="AN298" i="62"/>
  <c r="AD298" i="62"/>
  <c r="Y298" i="62"/>
  <c r="AB298" i="62"/>
  <c r="R298" i="62"/>
  <c r="AG298" i="62"/>
  <c r="AJ298" i="62"/>
  <c r="W298" i="62"/>
  <c r="Z298" i="62"/>
  <c r="U298" i="62"/>
  <c r="AE298" i="62"/>
  <c r="AH298" i="62"/>
  <c r="AC298" i="62"/>
  <c r="Q298" i="62"/>
  <c r="N298" i="62"/>
  <c r="AK298" i="62"/>
  <c r="X298" i="62"/>
  <c r="AA298" i="62"/>
  <c r="AF298" i="62"/>
  <c r="AI298" i="62"/>
  <c r="AO298" i="62"/>
  <c r="V298" i="62"/>
  <c r="S298" i="62"/>
  <c r="T298" i="62"/>
  <c r="P298" i="62"/>
  <c r="AN356" i="62"/>
  <c r="S356" i="62"/>
  <c r="V356" i="62"/>
  <c r="R356" i="62"/>
  <c r="AA356" i="62"/>
  <c r="AD356" i="62"/>
  <c r="Y356" i="62"/>
  <c r="AI356" i="62"/>
  <c r="T356" i="62"/>
  <c r="AG356" i="62"/>
  <c r="Q356" i="62"/>
  <c r="W356" i="62"/>
  <c r="AB356" i="62"/>
  <c r="AE356" i="62"/>
  <c r="U356" i="62"/>
  <c r="AJ356" i="62"/>
  <c r="N356" i="62"/>
  <c r="AO356" i="62"/>
  <c r="Z356" i="62"/>
  <c r="AC356" i="62"/>
  <c r="X356" i="62"/>
  <c r="AH356" i="62"/>
  <c r="AK356" i="62"/>
  <c r="AF356" i="62"/>
  <c r="P356" i="62"/>
  <c r="AN332" i="62"/>
  <c r="AG332" i="62"/>
  <c r="AB332" i="62"/>
  <c r="V332" i="62"/>
  <c r="Q332" i="62"/>
  <c r="AJ332" i="62"/>
  <c r="AE332" i="62"/>
  <c r="Y332" i="62"/>
  <c r="T332" i="62"/>
  <c r="AH332" i="62"/>
  <c r="AC332" i="62"/>
  <c r="N332" i="62"/>
  <c r="S332" i="62"/>
  <c r="AK332" i="62"/>
  <c r="AI332" i="62"/>
  <c r="R332" i="62"/>
  <c r="U332" i="62"/>
  <c r="AD332" i="62"/>
  <c r="W332" i="62"/>
  <c r="AA332" i="62"/>
  <c r="AF332" i="62"/>
  <c r="X332" i="62"/>
  <c r="Z332" i="62"/>
  <c r="AO332" i="62"/>
  <c r="P332" i="62"/>
  <c r="AN304" i="62"/>
  <c r="W304" i="62"/>
  <c r="U304" i="62"/>
  <c r="N304" i="62"/>
  <c r="AK304" i="62"/>
  <c r="Y304" i="62"/>
  <c r="AD304" i="62"/>
  <c r="X304" i="62"/>
  <c r="AJ304" i="62"/>
  <c r="S304" i="62"/>
  <c r="AH304" i="62"/>
  <c r="R304" i="62"/>
  <c r="AI304" i="62"/>
  <c r="Q304" i="62"/>
  <c r="AE304" i="62"/>
  <c r="AC304" i="62"/>
  <c r="AB304" i="62"/>
  <c r="V304" i="62"/>
  <c r="AG304" i="62"/>
  <c r="Z304" i="62"/>
  <c r="AF304" i="62"/>
  <c r="AA304" i="62"/>
  <c r="T304" i="62"/>
  <c r="AO304" i="62"/>
  <c r="P304" i="62"/>
  <c r="AN279" i="62"/>
  <c r="Y279" i="62"/>
  <c r="AE279" i="62"/>
  <c r="AA279" i="62"/>
  <c r="AG279" i="62"/>
  <c r="R279" i="62"/>
  <c r="Q279" i="62"/>
  <c r="AF279" i="62"/>
  <c r="AO279" i="62"/>
  <c r="S279" i="62"/>
  <c r="Z279" i="62"/>
  <c r="U279" i="62"/>
  <c r="AB279" i="62"/>
  <c r="AH279" i="62"/>
  <c r="AI279" i="62"/>
  <c r="AJ279" i="62"/>
  <c r="AC279" i="62"/>
  <c r="W279" i="62"/>
  <c r="V279" i="62"/>
  <c r="AD279" i="62"/>
  <c r="AK279" i="62"/>
  <c r="N279" i="62"/>
  <c r="T279" i="62"/>
  <c r="X279" i="62"/>
  <c r="P279" i="62"/>
  <c r="AN282" i="62"/>
  <c r="AD282" i="62"/>
  <c r="AG282" i="62"/>
  <c r="AA282" i="62"/>
  <c r="AC282" i="62"/>
  <c r="T282" i="62"/>
  <c r="AJ282" i="62"/>
  <c r="V282" i="62"/>
  <c r="Y282" i="62"/>
  <c r="AO282" i="62"/>
  <c r="AE282" i="62"/>
  <c r="AH282" i="62"/>
  <c r="R282" i="62"/>
  <c r="W282" i="62"/>
  <c r="Q282" i="62"/>
  <c r="AB282" i="62"/>
  <c r="AF282" i="62"/>
  <c r="Z282" i="62"/>
  <c r="AK282" i="62"/>
  <c r="S282" i="62"/>
  <c r="AI282" i="62"/>
  <c r="U282" i="62"/>
  <c r="X282" i="62"/>
  <c r="N282" i="62"/>
  <c r="P282" i="62"/>
  <c r="AN305" i="62"/>
  <c r="AJ305" i="62"/>
  <c r="AK305" i="62"/>
  <c r="Z305" i="62"/>
  <c r="AI305" i="62"/>
  <c r="T305" i="62"/>
  <c r="Y305" i="62"/>
  <c r="W305" i="62"/>
  <c r="X305" i="62"/>
  <c r="V305" i="62"/>
  <c r="AC305" i="62"/>
  <c r="Q305" i="62"/>
  <c r="AB305" i="62"/>
  <c r="AA305" i="62"/>
  <c r="AH305" i="62"/>
  <c r="R305" i="62"/>
  <c r="N305" i="62"/>
  <c r="AG305" i="62"/>
  <c r="S305" i="62"/>
  <c r="U305" i="62"/>
  <c r="AD305" i="62"/>
  <c r="AE305" i="62"/>
  <c r="AF305" i="62"/>
  <c r="AO305" i="62"/>
  <c r="P305" i="62"/>
  <c r="AN340" i="62"/>
  <c r="AF340" i="62"/>
  <c r="AI340" i="62"/>
  <c r="AD340" i="62"/>
  <c r="N340" i="62"/>
  <c r="T340" i="62"/>
  <c r="Y340" i="62"/>
  <c r="AB340" i="62"/>
  <c r="AO340" i="62"/>
  <c r="Q340" i="62"/>
  <c r="AG340" i="62"/>
  <c r="AJ340" i="62"/>
  <c r="W340" i="62"/>
  <c r="R340" i="62"/>
  <c r="U340" i="62"/>
  <c r="AE340" i="62"/>
  <c r="Z340" i="62"/>
  <c r="AC340" i="62"/>
  <c r="S340" i="62"/>
  <c r="AH340" i="62"/>
  <c r="AK340" i="62"/>
  <c r="X340" i="62"/>
  <c r="AA340" i="62"/>
  <c r="V340" i="62"/>
  <c r="P340" i="62"/>
  <c r="AJ317" i="62"/>
  <c r="W317" i="62"/>
  <c r="AG317" i="62"/>
  <c r="N317" i="62"/>
  <c r="U317" i="62"/>
  <c r="AE317" i="62"/>
  <c r="Z317" i="62"/>
  <c r="AC317" i="62"/>
  <c r="AO317" i="62"/>
  <c r="AH317" i="62"/>
  <c r="AK317" i="62"/>
  <c r="S317" i="62"/>
  <c r="AA317" i="62"/>
  <c r="V317" i="62"/>
  <c r="X317" i="62"/>
  <c r="AI317" i="62"/>
  <c r="AD317" i="62"/>
  <c r="AF317" i="62"/>
  <c r="T317" i="62"/>
  <c r="AN317" i="62"/>
  <c r="Q317" i="62"/>
  <c r="AB317" i="62"/>
  <c r="R317" i="62"/>
  <c r="Y317" i="62"/>
  <c r="P317" i="62"/>
  <c r="Y342" i="62"/>
  <c r="T342" i="62"/>
  <c r="N342" i="62"/>
  <c r="R342" i="62"/>
  <c r="AK342" i="62"/>
  <c r="AB342" i="62"/>
  <c r="V342" i="62"/>
  <c r="W342" i="62"/>
  <c r="AG342" i="62"/>
  <c r="AO342" i="62"/>
  <c r="AC342" i="62"/>
  <c r="AN342" i="62"/>
  <c r="AE342" i="62"/>
  <c r="AH342" i="62"/>
  <c r="S342" i="62"/>
  <c r="U342" i="62"/>
  <c r="Q342" i="62"/>
  <c r="X342" i="62"/>
  <c r="AA342" i="62"/>
  <c r="Z342" i="62"/>
  <c r="AD342" i="62"/>
  <c r="AF342" i="62"/>
  <c r="AJ342" i="62"/>
  <c r="AI342" i="62"/>
  <c r="P342" i="62"/>
  <c r="AB194" i="62"/>
  <c r="X194" i="62"/>
  <c r="AC194" i="62"/>
  <c r="N194" i="62"/>
  <c r="S194" i="62"/>
  <c r="AE194" i="62"/>
  <c r="T194" i="62"/>
  <c r="AN194" i="62"/>
  <c r="Y194" i="62"/>
  <c r="AH194" i="62"/>
  <c r="U194" i="62"/>
  <c r="V194" i="62"/>
  <c r="W194" i="62"/>
  <c r="AF194" i="62"/>
  <c r="AA194" i="62"/>
  <c r="AJ194" i="62"/>
  <c r="AG194" i="62"/>
  <c r="Q194" i="62"/>
  <c r="Z194" i="62"/>
  <c r="AD194" i="62"/>
  <c r="AK194" i="62"/>
  <c r="R194" i="62"/>
  <c r="AI194" i="62"/>
  <c r="AO194" i="62"/>
  <c r="P194" i="62"/>
  <c r="AN326" i="62"/>
  <c r="X326" i="62"/>
  <c r="AA326" i="62"/>
  <c r="V326" i="62"/>
  <c r="AF326" i="62"/>
  <c r="AI326" i="62"/>
  <c r="AD326" i="62"/>
  <c r="N326" i="62"/>
  <c r="Q326" i="62"/>
  <c r="Y326" i="62"/>
  <c r="AB326" i="62"/>
  <c r="AO326" i="62"/>
  <c r="R326" i="62"/>
  <c r="AG326" i="62"/>
  <c r="AJ326" i="62"/>
  <c r="W326" i="62"/>
  <c r="T326" i="62"/>
  <c r="U326" i="62"/>
  <c r="AE326" i="62"/>
  <c r="Z326" i="62"/>
  <c r="AC326" i="62"/>
  <c r="S326" i="62"/>
  <c r="AH326" i="62"/>
  <c r="AK326" i="62"/>
  <c r="P326" i="62"/>
  <c r="AP330" i="62" l="1"/>
  <c r="AR330" i="62" s="1"/>
  <c r="AP284" i="62"/>
  <c r="AR284" i="62" s="1"/>
  <c r="AP315" i="62"/>
  <c r="AR315" i="62" s="1"/>
  <c r="AP293" i="62"/>
  <c r="AR293" i="62" s="1"/>
  <c r="AP331" i="62"/>
  <c r="AR331" i="62" s="1"/>
  <c r="AP309" i="62"/>
  <c r="AR309" i="62" s="1"/>
  <c r="AP291" i="62"/>
  <c r="AR291" i="62" s="1"/>
  <c r="AP329" i="62"/>
  <c r="AR329" i="62" s="1"/>
  <c r="AP270" i="62"/>
  <c r="AR270" i="62" s="1"/>
  <c r="AP344" i="62"/>
  <c r="AR344" i="62" s="1"/>
  <c r="AP297" i="62"/>
  <c r="AR297" i="62" s="1"/>
  <c r="AP353" i="62"/>
  <c r="AR353" i="62" s="1"/>
  <c r="AP349" i="62"/>
  <c r="AR349" i="62" s="1"/>
  <c r="AP302" i="62"/>
  <c r="AR302" i="62" s="1"/>
  <c r="AP301" i="62"/>
  <c r="AR301" i="62" s="1"/>
  <c r="AP286" i="62"/>
  <c r="AR286" i="62" s="1"/>
  <c r="AP287" i="62"/>
  <c r="AR287" i="62" s="1"/>
  <c r="AP312" i="62"/>
  <c r="AR312" i="62" s="1"/>
  <c r="AP310" i="62"/>
  <c r="AR310" i="62" s="1"/>
  <c r="AP314" i="62"/>
  <c r="AR314" i="62" s="1"/>
  <c r="AP278" i="62"/>
  <c r="AR278" i="62" s="1"/>
  <c r="AP350" i="62"/>
  <c r="AR350" i="62" s="1"/>
  <c r="AP313" i="62"/>
  <c r="AR313" i="62" s="1"/>
  <c r="AP194" i="62"/>
  <c r="AR194" i="62" s="1"/>
  <c r="AP282" i="62"/>
  <c r="AR282" i="62" s="1"/>
  <c r="AP316" i="62"/>
  <c r="AR316" i="62" s="1"/>
  <c r="AP342" i="62"/>
  <c r="AR342" i="62" s="1"/>
  <c r="AP306" i="62"/>
  <c r="AR306" i="62" s="1"/>
  <c r="AP348" i="62"/>
  <c r="AR348" i="62" s="1"/>
  <c r="AP317" i="62"/>
  <c r="AR317" i="62" s="1"/>
  <c r="AP340" i="62"/>
  <c r="AR340" i="62" s="1"/>
  <c r="AP298" i="62"/>
  <c r="AR298" i="62" s="1"/>
  <c r="AP352" i="62"/>
  <c r="AR352" i="62" s="1"/>
  <c r="AP304" i="62"/>
  <c r="AR304" i="62" s="1"/>
  <c r="AP98" i="62"/>
  <c r="AR98" i="62" s="1"/>
  <c r="AP326" i="62"/>
  <c r="AR326" i="62" s="1"/>
  <c r="AP305" i="62"/>
  <c r="AR305" i="62" s="1"/>
  <c r="AP275" i="62"/>
  <c r="AR275" i="62" s="1"/>
  <c r="AP339" i="62"/>
  <c r="AR339" i="62" s="1"/>
  <c r="AP336" i="62"/>
  <c r="AR336" i="62" s="1"/>
  <c r="AP124" i="62"/>
  <c r="AR124" i="62" s="1"/>
  <c r="AP280" i="62"/>
  <c r="AR280" i="62" s="1"/>
  <c r="AP279" i="62"/>
  <c r="AR279" i="62" s="1"/>
  <c r="AP332" i="62"/>
  <c r="AR332" i="62" s="1"/>
  <c r="AP276" i="62"/>
  <c r="AR276" i="62" s="1"/>
  <c r="AP295" i="62"/>
  <c r="AR295" i="62" s="1"/>
  <c r="AP356" i="62"/>
  <c r="AR356" i="62" s="1"/>
  <c r="AP294" i="62"/>
  <c r="AR294" i="62" s="1"/>
  <c r="AP333" i="62"/>
  <c r="AR333" i="62" s="1"/>
  <c r="AW8" i="73" l="1"/>
  <c r="BE8" i="73"/>
  <c r="BG8" i="73"/>
  <c r="BH8" i="73"/>
  <c r="AX8" i="73"/>
  <c r="BF8" i="73"/>
  <c r="AY8" i="73"/>
  <c r="AZ8" i="73"/>
  <c r="BJ8" i="73"/>
  <c r="AR8" i="73"/>
  <c r="BC8" i="73"/>
  <c r="AT8" i="73"/>
  <c r="AS8" i="73"/>
  <c r="BA8" i="73"/>
  <c r="BI8" i="73"/>
  <c r="AQ8" i="73"/>
  <c r="BB8" i="73"/>
  <c r="AU8" i="73"/>
  <c r="AV8" i="73"/>
  <c r="BD8" i="73"/>
  <c r="BO8" i="73"/>
  <c r="BL8" i="73"/>
  <c r="BK8" i="73"/>
  <c r="BP8" i="73"/>
  <c r="BQ8" i="73" l="1"/>
  <c r="K12" i="8" l="1"/>
  <c r="K18" i="8"/>
  <c r="S18" i="8" s="1"/>
  <c r="AB18" i="8" s="1"/>
  <c r="K31" i="8"/>
  <c r="S31" i="8" s="1"/>
  <c r="AB31" i="8" s="1"/>
  <c r="K33" i="8"/>
  <c r="S33" i="8" s="1"/>
  <c r="AB33" i="8" s="1"/>
  <c r="K29" i="8"/>
  <c r="S29" i="8" s="1"/>
  <c r="AB29" i="8" s="1"/>
  <c r="K15" i="8"/>
  <c r="S15" i="8" s="1"/>
  <c r="AB15" i="8" s="1"/>
  <c r="K20" i="8"/>
  <c r="S20" i="8" s="1"/>
  <c r="AB20" i="8" s="1"/>
  <c r="K26" i="8"/>
  <c r="S26" i="8" s="1"/>
  <c r="AB26" i="8" s="1"/>
  <c r="K14" i="8"/>
  <c r="S14" i="8" s="1"/>
  <c r="AB14" i="8" s="1"/>
  <c r="K21" i="8"/>
  <c r="S21" i="8" s="1"/>
  <c r="AB21" i="8" s="1"/>
  <c r="K28" i="8"/>
  <c r="S28" i="8" s="1"/>
  <c r="AB28" i="8" s="1"/>
  <c r="K32" i="8"/>
  <c r="S32" i="8" s="1"/>
  <c r="AB32" i="8" s="1"/>
  <c r="K13" i="8"/>
  <c r="S13" i="8" s="1"/>
  <c r="AB13" i="8" s="1"/>
  <c r="K37" i="8"/>
  <c r="S37" i="8" s="1"/>
  <c r="AB37" i="8" s="1"/>
  <c r="K17" i="8"/>
  <c r="S17" i="8" s="1"/>
  <c r="AB17" i="8" s="1"/>
  <c r="K22" i="8"/>
  <c r="S22" i="8" s="1"/>
  <c r="AB22" i="8" s="1"/>
  <c r="K27" i="8"/>
  <c r="S27" i="8" s="1"/>
  <c r="AB27" i="8" s="1"/>
  <c r="K25" i="8"/>
  <c r="S25" i="8" s="1"/>
  <c r="AB25" i="8" s="1"/>
  <c r="K24" i="8"/>
  <c r="S24" i="8" s="1"/>
  <c r="AB24" i="8" s="1"/>
  <c r="K19" i="8"/>
  <c r="S19" i="8" s="1"/>
  <c r="AB19" i="8" s="1"/>
  <c r="K36" i="8"/>
  <c r="S36" i="8" s="1"/>
  <c r="AB36" i="8" s="1"/>
  <c r="K23" i="8"/>
  <c r="S23" i="8" s="1"/>
  <c r="AB23" i="8" s="1"/>
  <c r="K30" i="8"/>
  <c r="S30" i="8" s="1"/>
  <c r="AB30" i="8" s="1"/>
  <c r="K16" i="8"/>
  <c r="S16" i="8" s="1"/>
  <c r="AB16" i="8" s="1"/>
  <c r="K35" i="74" l="1"/>
  <c r="S35" i="74" s="1"/>
  <c r="AB35" i="74" s="1"/>
  <c r="K34" i="74"/>
  <c r="S34" i="74" s="1"/>
  <c r="AB34" i="74" s="1"/>
  <c r="K43" i="8"/>
  <c r="S12" i="8"/>
  <c r="K17" i="74"/>
  <c r="S17" i="74" s="1"/>
  <c r="AB17" i="74" s="1"/>
  <c r="K37" i="74"/>
  <c r="S37" i="74" s="1"/>
  <c r="AB37" i="74" s="1"/>
  <c r="K29" i="74"/>
  <c r="S29" i="74" s="1"/>
  <c r="AB29" i="74" s="1"/>
  <c r="K14" i="74"/>
  <c r="S14" i="74" s="1"/>
  <c r="AB14" i="74" s="1"/>
  <c r="K30" i="74"/>
  <c r="S30" i="74" s="1"/>
  <c r="AB30" i="74" s="1"/>
  <c r="K24" i="74"/>
  <c r="S24" i="74" s="1"/>
  <c r="AB24" i="74" s="1"/>
  <c r="K12" i="74"/>
  <c r="K23" i="74"/>
  <c r="S23" i="74" s="1"/>
  <c r="AB23" i="74" s="1"/>
  <c r="K19" i="74"/>
  <c r="S19" i="74" s="1"/>
  <c r="AB19" i="74" s="1"/>
  <c r="K31" i="74"/>
  <c r="S31" i="74" s="1"/>
  <c r="AB31" i="74" s="1"/>
  <c r="K25" i="74"/>
  <c r="S25" i="74" s="1"/>
  <c r="AB25" i="74" s="1"/>
  <c r="K27" i="74"/>
  <c r="S27" i="74" s="1"/>
  <c r="AB27" i="74" s="1"/>
  <c r="K28" i="74"/>
  <c r="S28" i="74" s="1"/>
  <c r="AB28" i="74" s="1"/>
  <c r="K13" i="74"/>
  <c r="S13" i="74" s="1"/>
  <c r="AB13" i="74" s="1"/>
  <c r="K21" i="74"/>
  <c r="S21" i="74" s="1"/>
  <c r="AB21" i="74" s="1"/>
  <c r="K20" i="74"/>
  <c r="S20" i="74" s="1"/>
  <c r="AB20" i="74" s="1"/>
  <c r="K33" i="74"/>
  <c r="S33" i="74" s="1"/>
  <c r="AB33" i="74" s="1"/>
  <c r="K32" i="74"/>
  <c r="S32" i="74" s="1"/>
  <c r="AB32" i="74" s="1"/>
  <c r="K36" i="74"/>
  <c r="S36" i="74" s="1"/>
  <c r="AB36" i="74" s="1"/>
  <c r="K15" i="74"/>
  <c r="S15" i="74" s="1"/>
  <c r="AB15" i="74" s="1"/>
  <c r="K18" i="74"/>
  <c r="S18" i="74" s="1"/>
  <c r="AB18" i="74" s="1"/>
  <c r="K26" i="74"/>
  <c r="S26" i="74" s="1"/>
  <c r="AB26" i="74" s="1"/>
  <c r="K16" i="74"/>
  <c r="S16" i="74" s="1"/>
  <c r="AB16" i="74" s="1"/>
  <c r="K22" i="74"/>
  <c r="S22" i="74" s="1"/>
  <c r="AB22" i="74" s="1"/>
  <c r="K43" i="74" l="1"/>
  <c r="S12" i="74"/>
  <c r="AB12" i="8"/>
  <c r="S43" i="8"/>
  <c r="AB43" i="8" l="1"/>
  <c r="AB12" i="74"/>
  <c r="AB43" i="74" s="1"/>
  <c r="S43" i="74"/>
  <c r="M255" i="72" l="1"/>
  <c r="M318" i="72"/>
  <c r="M184" i="72"/>
  <c r="M173" i="72"/>
  <c r="M66" i="72"/>
  <c r="M236" i="72"/>
  <c r="M118" i="72"/>
  <c r="M239" i="72"/>
  <c r="M268" i="72"/>
  <c r="M90" i="62"/>
  <c r="M90" i="72"/>
  <c r="M202" i="72"/>
  <c r="BU278" i="71"/>
  <c r="W278" i="71" s="1"/>
  <c r="BU48" i="71"/>
  <c r="W48" i="71" s="1"/>
  <c r="BU279" i="71"/>
  <c r="W279" i="71" s="1"/>
  <c r="BU36" i="71"/>
  <c r="W36" i="71" s="1"/>
  <c r="BU57" i="71"/>
  <c r="W57" i="71" s="1"/>
  <c r="BU31" i="71"/>
  <c r="W31" i="71" s="1"/>
  <c r="BU244" i="71"/>
  <c r="W244" i="71" s="1"/>
  <c r="BU122" i="71"/>
  <c r="W122" i="71" s="1"/>
  <c r="BU84" i="71"/>
  <c r="W84" i="71" s="1"/>
  <c r="BU219" i="71"/>
  <c r="W219" i="71" s="1"/>
  <c r="BU223" i="71"/>
  <c r="W223" i="71" s="1"/>
  <c r="BU67" i="71"/>
  <c r="W67" i="71" s="1"/>
  <c r="BU113" i="71"/>
  <c r="W113" i="71" s="1"/>
  <c r="BU286" i="71"/>
  <c r="W286" i="71" s="1"/>
  <c r="BU64" i="71"/>
  <c r="W64" i="71" s="1"/>
  <c r="BU136" i="71"/>
  <c r="W136" i="71" s="1"/>
  <c r="BU190" i="71"/>
  <c r="W190" i="71" s="1"/>
  <c r="BU49" i="71"/>
  <c r="W49" i="71" s="1"/>
  <c r="BU373" i="71"/>
  <c r="W373" i="71" s="1"/>
  <c r="BU119" i="71"/>
  <c r="W119" i="71" s="1"/>
  <c r="BU50" i="71"/>
  <c r="W50" i="71" s="1"/>
  <c r="BU140" i="71"/>
  <c r="W140" i="71" s="1"/>
  <c r="BU197" i="71"/>
  <c r="W197" i="71" s="1"/>
  <c r="BU63" i="71"/>
  <c r="W63" i="71" s="1"/>
  <c r="BU81" i="71"/>
  <c r="W81" i="71" s="1"/>
  <c r="BU117" i="71"/>
  <c r="W117" i="71" s="1"/>
  <c r="BU174" i="71"/>
  <c r="W174" i="71" s="1"/>
  <c r="BU242" i="71"/>
  <c r="W242" i="71" s="1"/>
  <c r="BU128" i="71"/>
  <c r="W128" i="71" s="1"/>
  <c r="BU116" i="71"/>
  <c r="W116" i="71" s="1"/>
  <c r="BU237" i="71"/>
  <c r="W237" i="71" s="1"/>
  <c r="BU240" i="71"/>
  <c r="W240" i="71" s="1"/>
  <c r="BU34" i="71"/>
  <c r="W34" i="71" s="1"/>
  <c r="BU114" i="71"/>
  <c r="W114" i="71" s="1"/>
  <c r="BU39" i="71"/>
  <c r="W39" i="71" s="1"/>
  <c r="BU70" i="71"/>
  <c r="W70" i="71" s="1"/>
  <c r="BU55" i="71"/>
  <c r="W55" i="71" s="1"/>
  <c r="BU224" i="71"/>
  <c r="W224" i="71" s="1"/>
  <c r="BU172" i="71"/>
  <c r="W172" i="71" s="1"/>
  <c r="BU79" i="71"/>
  <c r="W79" i="71" s="1"/>
  <c r="BU30" i="71"/>
  <c r="W30" i="71" s="1"/>
  <c r="BU221" i="71"/>
  <c r="W221" i="71" s="1"/>
  <c r="BU93" i="71"/>
  <c r="W93" i="71" s="1"/>
  <c r="BU41" i="71"/>
  <c r="W41" i="71" s="1"/>
  <c r="BU43" i="71"/>
  <c r="W43" i="71" s="1"/>
  <c r="BU104" i="71"/>
  <c r="W104" i="71" s="1"/>
  <c r="BU203" i="71"/>
  <c r="W203" i="71" s="1"/>
  <c r="BU204" i="71"/>
  <c r="W204" i="71" s="1"/>
  <c r="BU59" i="71"/>
  <c r="W59" i="71" s="1"/>
  <c r="BU250" i="71"/>
  <c r="W250" i="71" s="1"/>
  <c r="BU100" i="71"/>
  <c r="W100" i="71" s="1"/>
  <c r="BU241" i="71"/>
  <c r="W241" i="71" s="1"/>
  <c r="BU33" i="71"/>
  <c r="W33" i="71" s="1"/>
  <c r="BU236" i="71"/>
  <c r="W236" i="71" s="1"/>
  <c r="BU40" i="71"/>
  <c r="W40" i="71" s="1"/>
  <c r="BU103" i="71"/>
  <c r="W103" i="71" s="1"/>
  <c r="BU115" i="71"/>
  <c r="W115" i="71" s="1"/>
  <c r="BU97" i="71"/>
  <c r="W97" i="71" s="1"/>
  <c r="BU139" i="71"/>
  <c r="W139" i="71" s="1"/>
  <c r="BU61" i="71"/>
  <c r="W61" i="71" s="1"/>
  <c r="BU191" i="71"/>
  <c r="W191" i="71" s="1"/>
  <c r="BU185" i="71"/>
  <c r="W185" i="71" s="1"/>
  <c r="BU62" i="71"/>
  <c r="W62" i="71" s="1"/>
  <c r="BU92" i="71"/>
  <c r="W92" i="71" s="1"/>
  <c r="BU374" i="71"/>
  <c r="W374" i="71" s="1"/>
  <c r="BU121" i="71"/>
  <c r="W121" i="71" s="1"/>
  <c r="BU45" i="71"/>
  <c r="W45" i="71" s="1"/>
  <c r="BU246" i="71"/>
  <c r="W246" i="71" s="1"/>
  <c r="BU47" i="71"/>
  <c r="W47" i="71" s="1"/>
  <c r="BU170" i="71"/>
  <c r="W170" i="71" s="1"/>
  <c r="BU208" i="71"/>
  <c r="W208" i="71" s="1"/>
  <c r="BU184" i="71"/>
  <c r="W184" i="71" s="1"/>
  <c r="BU42" i="71"/>
  <c r="W42" i="71" s="1"/>
  <c r="BU98" i="71"/>
  <c r="W98" i="71" s="1"/>
  <c r="BU142" i="71"/>
  <c r="W142" i="71" s="1"/>
  <c r="BU27" i="71"/>
  <c r="W27" i="71" s="1"/>
  <c r="BU108" i="71"/>
  <c r="W108" i="71" s="1"/>
  <c r="BU169" i="71"/>
  <c r="W169" i="71" s="1"/>
  <c r="BU68" i="71"/>
  <c r="W68" i="71" s="1"/>
  <c r="BU263" i="71"/>
  <c r="W263" i="71" s="1"/>
  <c r="BU101" i="71"/>
  <c r="W101" i="71" s="1"/>
  <c r="BU123" i="71"/>
  <c r="W123" i="71" s="1"/>
  <c r="BU198" i="71"/>
  <c r="W198" i="71" s="1"/>
  <c r="BU66" i="71"/>
  <c r="W66" i="71" s="1"/>
  <c r="BU220" i="71"/>
  <c r="W220" i="71" s="1"/>
  <c r="BU148" i="71"/>
  <c r="W148" i="71" s="1"/>
  <c r="BU132" i="71"/>
  <c r="W132" i="71" s="1"/>
  <c r="BU131" i="71"/>
  <c r="W131" i="71" s="1"/>
  <c r="BU249" i="71"/>
  <c r="W249" i="71" s="1"/>
  <c r="BU262" i="71"/>
  <c r="W262" i="71" s="1"/>
  <c r="BU133" i="71"/>
  <c r="W133" i="71" s="1"/>
  <c r="BU149" i="71"/>
  <c r="W149" i="71" s="1"/>
  <c r="BU248" i="71"/>
  <c r="W248" i="71" s="1"/>
  <c r="BU77" i="71"/>
  <c r="W77" i="71" s="1"/>
  <c r="BU272" i="71"/>
  <c r="W272" i="71" s="1"/>
  <c r="BU125" i="71"/>
  <c r="W125" i="71" s="1"/>
  <c r="BU111" i="71"/>
  <c r="W111" i="71" s="1"/>
  <c r="BU251" i="71"/>
  <c r="W251" i="71" s="1"/>
  <c r="BU146" i="71"/>
  <c r="W146" i="71" s="1"/>
  <c r="BU71" i="71"/>
  <c r="W71" i="71" s="1"/>
  <c r="BU192" i="71"/>
  <c r="W192" i="71" s="1"/>
  <c r="BU134" i="71"/>
  <c r="W134" i="71" s="1"/>
  <c r="BU38" i="71"/>
  <c r="W38" i="71" s="1"/>
  <c r="BU29" i="71"/>
  <c r="W29" i="71" s="1"/>
  <c r="BU65" i="71"/>
  <c r="W65" i="71" s="1"/>
  <c r="BU99" i="71"/>
  <c r="W99" i="71" s="1"/>
  <c r="BU129" i="71"/>
  <c r="W129" i="71" s="1"/>
  <c r="BU135" i="71"/>
  <c r="W135" i="71" s="1"/>
  <c r="BU96" i="71"/>
  <c r="W96" i="71" s="1"/>
  <c r="BU199" i="71"/>
  <c r="W199" i="71" s="1"/>
  <c r="BU74" i="71"/>
  <c r="W74" i="71" s="1"/>
  <c r="BU229" i="71"/>
  <c r="W229" i="71" s="1"/>
  <c r="BU87" i="71"/>
  <c r="W87" i="71" s="1"/>
  <c r="BU228" i="71"/>
  <c r="W228" i="71" s="1"/>
  <c r="BU46" i="71"/>
  <c r="W46" i="71" s="1"/>
  <c r="BU127" i="71"/>
  <c r="W127" i="71" s="1"/>
  <c r="BU73" i="71"/>
  <c r="W73" i="71" s="1"/>
  <c r="BU91" i="71"/>
  <c r="W91" i="71" s="1"/>
  <c r="BU147" i="71"/>
  <c r="W147" i="71" s="1"/>
  <c r="BU28" i="71"/>
  <c r="W28" i="71" s="1"/>
  <c r="BU168" i="71"/>
  <c r="W168" i="71" s="1"/>
  <c r="BU44" i="71"/>
  <c r="W44" i="71" s="1"/>
  <c r="BU80" i="71"/>
  <c r="W80" i="71" s="1"/>
  <c r="BU58" i="71"/>
  <c r="W58" i="71" s="1"/>
  <c r="BU32" i="71"/>
  <c r="W32" i="71" s="1"/>
  <c r="BU52" i="71"/>
  <c r="W52" i="71" s="1"/>
  <c r="BU171" i="71"/>
  <c r="W171" i="71" s="1"/>
  <c r="BU287" i="71"/>
  <c r="W287" i="71" s="1"/>
  <c r="BU176" i="71"/>
  <c r="W176" i="71" s="1"/>
  <c r="BU112" i="71"/>
  <c r="W112" i="71" s="1"/>
  <c r="BU69" i="71"/>
  <c r="W69" i="71" s="1"/>
  <c r="BU124" i="71"/>
  <c r="W124" i="71" s="1"/>
  <c r="BU37" i="71"/>
  <c r="W37" i="71" s="1"/>
  <c r="BU72" i="71"/>
  <c r="W72" i="71" s="1"/>
  <c r="BU82" i="71"/>
  <c r="W82" i="71" s="1"/>
  <c r="BU76" i="71"/>
  <c r="W76" i="71" s="1"/>
  <c r="BU105" i="71"/>
  <c r="W105" i="71" s="1"/>
  <c r="BU56" i="71"/>
  <c r="W56" i="71" s="1"/>
  <c r="BU205" i="71"/>
  <c r="W205" i="71" s="1"/>
  <c r="BU102" i="71"/>
  <c r="W102" i="71" s="1"/>
  <c r="BU257" i="71"/>
  <c r="W257" i="71" s="1"/>
  <c r="BU255" i="71"/>
  <c r="W255" i="71" s="1"/>
  <c r="BU137" i="71"/>
  <c r="W137" i="71" s="1"/>
  <c r="BU54" i="71"/>
  <c r="W54" i="71" s="1"/>
  <c r="BU243" i="71"/>
  <c r="W243" i="71" s="1"/>
  <c r="BU179" i="71"/>
  <c r="W179" i="71" s="1"/>
  <c r="BU83" i="71"/>
  <c r="W83" i="71" s="1"/>
  <c r="BU294" i="71"/>
  <c r="W294" i="71" s="1"/>
  <c r="BU261" i="71"/>
  <c r="BU106" i="71"/>
  <c r="BU259" i="71"/>
  <c r="BU85" i="71"/>
  <c r="BU227" i="71"/>
  <c r="BU130" i="71"/>
  <c r="BU193" i="71"/>
  <c r="BU288" i="71"/>
  <c r="BU94" i="71"/>
  <c r="BU342" i="71"/>
  <c r="BU86" i="71"/>
  <c r="BU161" i="71"/>
  <c r="BU232" i="71"/>
  <c r="BU26" i="71"/>
  <c r="BU107" i="71"/>
  <c r="BU238" i="71"/>
  <c r="BU110" i="71"/>
  <c r="BU256" i="71"/>
  <c r="BU222" i="71"/>
  <c r="BU78" i="71"/>
  <c r="BU245" i="71"/>
  <c r="BU150" i="71"/>
  <c r="BU156" i="71"/>
  <c r="BU289" i="71"/>
  <c r="BU218" i="71"/>
  <c r="BU258" i="71"/>
  <c r="BU271" i="71"/>
  <c r="BU151" i="71"/>
  <c r="BU284" i="71"/>
  <c r="BU213" i="71"/>
  <c r="BU280" i="71"/>
  <c r="BU152" i="71"/>
  <c r="BU260" i="71"/>
  <c r="BU340" i="71"/>
  <c r="BU159" i="71"/>
  <c r="BU281" i="71"/>
  <c r="BU182" i="71"/>
  <c r="BU157" i="71"/>
  <c r="BU252" i="71"/>
  <c r="BU231" i="71"/>
  <c r="BU173" i="71"/>
  <c r="BU285" i="71"/>
  <c r="BU247" i="71"/>
  <c r="BU254" i="71"/>
  <c r="BU166" i="71"/>
  <c r="BU215" i="71"/>
  <c r="BU339" i="71"/>
  <c r="BU183" i="71"/>
  <c r="BU120" i="71"/>
  <c r="BU226" i="71"/>
  <c r="BU230" i="71"/>
  <c r="BU282" i="71"/>
  <c r="BU165" i="71"/>
  <c r="BU153" i="71"/>
  <c r="BU160" i="71"/>
  <c r="BU225" i="71"/>
  <c r="BU187" i="71"/>
  <c r="BU189" i="71"/>
  <c r="BU201" i="71"/>
  <c r="BU343" i="71"/>
  <c r="BU109" i="71"/>
  <c r="BU216" i="71"/>
  <c r="BU154" i="71"/>
  <c r="BU277" i="71"/>
  <c r="BU341" i="71"/>
  <c r="BU75" i="71"/>
  <c r="BU180" i="71"/>
  <c r="BU233" i="71"/>
  <c r="BU88" i="71"/>
  <c r="BU345" i="71"/>
  <c r="W345" i="71" s="1"/>
  <c r="BU344" i="71"/>
  <c r="W344" i="71" s="1"/>
  <c r="BU330" i="71"/>
  <c r="W330" i="71" s="1"/>
  <c r="BU319" i="71"/>
  <c r="W319" i="71" s="1"/>
  <c r="BU301" i="71"/>
  <c r="W301" i="71" s="1"/>
  <c r="BU356" i="71"/>
  <c r="W356" i="71" s="1"/>
  <c r="BU370" i="71"/>
  <c r="W370" i="71" s="1"/>
  <c r="BU327" i="71"/>
  <c r="W327" i="71" s="1"/>
  <c r="BU366" i="71"/>
  <c r="W366" i="71" s="1"/>
  <c r="BU308" i="71"/>
  <c r="W308" i="71" s="1"/>
  <c r="BU266" i="71"/>
  <c r="W266" i="71" s="1"/>
  <c r="BU268" i="71"/>
  <c r="W268" i="71" s="1"/>
  <c r="BU307" i="71"/>
  <c r="W307" i="71" s="1"/>
  <c r="BU315" i="71"/>
  <c r="W315" i="71" s="1"/>
  <c r="BU350" i="71"/>
  <c r="W350" i="71" s="1"/>
  <c r="BU324" i="71"/>
  <c r="W324" i="71" s="1"/>
  <c r="BU320" i="71"/>
  <c r="W320" i="71" s="1"/>
  <c r="BU290" i="71"/>
  <c r="W290" i="71" s="1"/>
  <c r="BU321" i="71"/>
  <c r="W321" i="71" s="1"/>
  <c r="BU323" i="71"/>
  <c r="W323" i="71" s="1"/>
  <c r="BU352" i="71"/>
  <c r="W352" i="71" s="1"/>
  <c r="BU367" i="71"/>
  <c r="W367" i="71" s="1"/>
  <c r="BU273" i="71"/>
  <c r="W273" i="71" s="1"/>
  <c r="BU364" i="71"/>
  <c r="W364" i="71" s="1"/>
  <c r="BU322" i="71"/>
  <c r="W322" i="71" s="1"/>
  <c r="BU369" i="71"/>
  <c r="W369" i="71" s="1"/>
  <c r="BU335" i="71"/>
  <c r="W335" i="71" s="1"/>
  <c r="BU318" i="71"/>
  <c r="W318" i="71" s="1"/>
  <c r="BU363" i="71"/>
  <c r="W363" i="71" s="1"/>
  <c r="BU300" i="71"/>
  <c r="W300" i="71" s="1"/>
  <c r="BU292" i="71"/>
  <c r="W292" i="71" s="1"/>
  <c r="BU302" i="71"/>
  <c r="W302" i="71" s="1"/>
  <c r="BU293" i="71"/>
  <c r="W293" i="71" s="1"/>
  <c r="BU314" i="71"/>
  <c r="W314" i="71" s="1"/>
  <c r="BU347" i="71"/>
  <c r="W347" i="71" s="1"/>
  <c r="BU333" i="71"/>
  <c r="W333" i="71" s="1"/>
  <c r="BU361" i="71"/>
  <c r="W361" i="71" s="1"/>
  <c r="BU295" i="71"/>
  <c r="W295" i="71" s="1"/>
  <c r="BU209" i="71"/>
  <c r="W209" i="71" s="1"/>
  <c r="BU298" i="71"/>
  <c r="W298" i="71" s="1"/>
  <c r="BU372" i="71"/>
  <c r="W372" i="71" s="1"/>
  <c r="BU311" i="71"/>
  <c r="W311" i="71" s="1"/>
  <c r="BU357" i="71"/>
  <c r="W357" i="71" s="1"/>
  <c r="BU368" i="71"/>
  <c r="W368" i="71" s="1"/>
  <c r="BU214" i="71"/>
  <c r="W214" i="71" s="1"/>
  <c r="BU175" i="71"/>
  <c r="W175" i="71" s="1"/>
  <c r="BU351" i="71"/>
  <c r="W351" i="71" s="1"/>
  <c r="BU264" i="71"/>
  <c r="W264" i="71" s="1"/>
  <c r="BU265" i="71"/>
  <c r="W265" i="71" s="1"/>
  <c r="BU362" i="71"/>
  <c r="W362" i="71" s="1"/>
  <c r="BU334" i="71"/>
  <c r="W334" i="71" s="1"/>
  <c r="BU353" i="71"/>
  <c r="W353" i="71" s="1"/>
  <c r="BU316" i="71"/>
  <c r="W316" i="71" s="1"/>
  <c r="BU346" i="71"/>
  <c r="W346" i="71" s="1"/>
  <c r="BU297" i="71"/>
  <c r="W297" i="71" s="1"/>
  <c r="BU310" i="71"/>
  <c r="W310" i="71" s="1"/>
  <c r="BU332" i="71"/>
  <c r="W332" i="71" s="1"/>
  <c r="BU167" i="71"/>
  <c r="W167" i="71" s="1"/>
  <c r="BU360" i="71"/>
  <c r="W360" i="71" s="1"/>
  <c r="BU328" i="71"/>
  <c r="W328" i="71" s="1"/>
  <c r="BU317" i="71"/>
  <c r="W317" i="71" s="1"/>
  <c r="BU269" i="71"/>
  <c r="W269" i="71" s="1"/>
  <c r="BU329" i="71"/>
  <c r="W329" i="71" s="1"/>
  <c r="BU355" i="71"/>
  <c r="W355" i="71" s="1"/>
  <c r="BU291" i="71"/>
  <c r="W291" i="71" s="1"/>
  <c r="BU144" i="71"/>
  <c r="W144" i="71" s="1"/>
  <c r="BU349" i="71"/>
  <c r="W349" i="71" s="1"/>
  <c r="BU304" i="71"/>
  <c r="W304" i="71" s="1"/>
  <c r="BU354" i="71"/>
  <c r="W354" i="71" s="1"/>
  <c r="BU337" i="71"/>
  <c r="W337" i="71" s="1"/>
  <c r="BU325" i="71"/>
  <c r="W325" i="71" s="1"/>
  <c r="BU365" i="71"/>
  <c r="W365" i="71" s="1"/>
  <c r="BU299" i="71"/>
  <c r="W299" i="71" s="1"/>
  <c r="BU296" i="71"/>
  <c r="W296" i="71" s="1"/>
  <c r="BU177" i="71"/>
  <c r="BU186" i="71"/>
  <c r="BU309" i="71"/>
  <c r="W309" i="71" s="1"/>
  <c r="BU336" i="71"/>
  <c r="W336" i="71" s="1"/>
  <c r="BU118" i="71"/>
  <c r="W118" i="71" s="1"/>
  <c r="BU211" i="71"/>
  <c r="W211" i="71" s="1"/>
  <c r="BU312" i="71"/>
  <c r="W312" i="71" s="1"/>
  <c r="BU326" i="71"/>
  <c r="W326" i="71" s="1"/>
  <c r="BU359" i="71"/>
  <c r="W359" i="71" s="1"/>
  <c r="BU376" i="71"/>
  <c r="W376" i="71" s="1"/>
  <c r="BU306" i="71"/>
  <c r="W306" i="71" s="1"/>
  <c r="BU358" i="71"/>
  <c r="W358" i="71" s="1"/>
  <c r="BU313" i="71"/>
  <c r="W313" i="71" s="1"/>
  <c r="BU331" i="71"/>
  <c r="W331" i="71" s="1"/>
  <c r="BU158" i="71"/>
  <c r="BU181" i="71"/>
  <c r="BU235" i="71"/>
  <c r="BU51" i="71"/>
  <c r="BU90" i="71"/>
  <c r="BU274" i="71"/>
  <c r="BU270" i="71"/>
  <c r="BU371" i="71"/>
  <c r="BU338" i="71"/>
  <c r="BU275" i="71"/>
  <c r="BU155" i="71"/>
  <c r="BU188" i="71"/>
  <c r="BU267" i="71"/>
  <c r="BU202" i="71"/>
  <c r="BU283" i="71"/>
  <c r="BU234" i="71"/>
  <c r="BU305" i="71"/>
  <c r="BU348" i="71"/>
  <c r="BU276" i="71"/>
  <c r="BU95" i="71"/>
  <c r="BU207" i="71"/>
  <c r="BU178" i="71"/>
  <c r="BU162" i="71"/>
  <c r="BU239" i="71"/>
  <c r="BU212" i="71"/>
  <c r="BU200" i="71"/>
  <c r="BU210" i="71"/>
  <c r="BU195" i="71"/>
  <c r="BU196" i="71"/>
  <c r="BU164" i="71"/>
  <c r="BU143" i="71"/>
  <c r="BU217" i="71"/>
  <c r="BU303" i="71"/>
  <c r="BU253" i="71"/>
  <c r="BU194" i="71"/>
  <c r="BU163" i="71"/>
  <c r="BU141" i="71"/>
  <c r="BU206" i="71"/>
  <c r="BU53" i="71"/>
  <c r="BU89" i="71"/>
  <c r="BU60" i="71"/>
  <c r="BU138" i="71"/>
  <c r="BU126" i="71"/>
  <c r="BU145" i="71"/>
  <c r="BU35" i="71"/>
  <c r="BU25" i="71"/>
  <c r="BV25" i="71"/>
  <c r="Q239" i="72" l="1"/>
  <c r="AL239" i="72"/>
  <c r="AM239" i="72"/>
  <c r="T118" i="72"/>
  <c r="AL118" i="72"/>
  <c r="AM118" i="72"/>
  <c r="Q236" i="72"/>
  <c r="AL236" i="72"/>
  <c r="AM236" i="72"/>
  <c r="V66" i="72"/>
  <c r="AL66" i="72"/>
  <c r="AM66" i="72"/>
  <c r="P202" i="72"/>
  <c r="AL202" i="72"/>
  <c r="AM202" i="72"/>
  <c r="U173" i="72"/>
  <c r="AL173" i="72"/>
  <c r="AM173" i="72"/>
  <c r="Q90" i="72"/>
  <c r="AL90" i="72"/>
  <c r="AM90" i="72"/>
  <c r="S184" i="72"/>
  <c r="AL184" i="72"/>
  <c r="AM184" i="72"/>
  <c r="P318" i="72"/>
  <c r="AL318" i="72"/>
  <c r="AM318" i="72"/>
  <c r="Q268" i="72"/>
  <c r="AL268" i="72"/>
  <c r="AM268" i="72"/>
  <c r="V255" i="72"/>
  <c r="AL255" i="72"/>
  <c r="AM255" i="72"/>
  <c r="U90" i="62"/>
  <c r="AL90" i="62"/>
  <c r="AM90" i="62"/>
  <c r="W85" i="1"/>
  <c r="AK268" i="72"/>
  <c r="AG268" i="72"/>
  <c r="AC268" i="72"/>
  <c r="X90" i="72"/>
  <c r="AF268" i="72"/>
  <c r="AJ173" i="72"/>
  <c r="U268" i="72"/>
  <c r="N268" i="72"/>
  <c r="N66" i="72"/>
  <c r="W239" i="71"/>
  <c r="AJ184" i="72"/>
  <c r="AE184" i="72"/>
  <c r="U184" i="72"/>
  <c r="Z173" i="72"/>
  <c r="T318" i="72"/>
  <c r="N173" i="72"/>
  <c r="AO184" i="72"/>
  <c r="AN184" i="72"/>
  <c r="S268" i="72"/>
  <c r="W173" i="72"/>
  <c r="W164" i="71"/>
  <c r="N118" i="72"/>
  <c r="AE268" i="72"/>
  <c r="P268" i="72"/>
  <c r="AN173" i="72"/>
  <c r="R173" i="72"/>
  <c r="AO268" i="72"/>
  <c r="AA268" i="72"/>
  <c r="AH173" i="72"/>
  <c r="N255" i="72"/>
  <c r="AD255" i="72"/>
  <c r="Z268" i="72"/>
  <c r="AF173" i="72"/>
  <c r="AI268" i="72"/>
  <c r="X268" i="72"/>
  <c r="AK236" i="72"/>
  <c r="AD173" i="72"/>
  <c r="AH268" i="72"/>
  <c r="W268" i="72"/>
  <c r="U236" i="72"/>
  <c r="AB173" i="72"/>
  <c r="W196" i="71"/>
  <c r="AF118" i="72"/>
  <c r="W236" i="72"/>
  <c r="AO236" i="72"/>
  <c r="P236" i="72"/>
  <c r="AE255" i="72"/>
  <c r="N236" i="72"/>
  <c r="AF236" i="72"/>
  <c r="W66" i="72"/>
  <c r="R255" i="72"/>
  <c r="AE236" i="72"/>
  <c r="AC236" i="72"/>
  <c r="T173" i="72"/>
  <c r="Z184" i="72"/>
  <c r="X236" i="72"/>
  <c r="AN90" i="62"/>
  <c r="AN268" i="72"/>
  <c r="AD268" i="72"/>
  <c r="V268" i="72"/>
  <c r="Z255" i="72"/>
  <c r="W163" i="71"/>
  <c r="AJ268" i="72"/>
  <c r="AB268" i="72"/>
  <c r="T268" i="72"/>
  <c r="X118" i="72"/>
  <c r="Q255" i="72"/>
  <c r="AN90" i="72"/>
  <c r="R268" i="72"/>
  <c r="AO255" i="72"/>
  <c r="W89" i="71"/>
  <c r="AE90" i="72"/>
  <c r="Y268" i="72"/>
  <c r="AK255" i="72"/>
  <c r="AC95" i="1"/>
  <c r="AJ90" i="62"/>
  <c r="AD184" i="72"/>
  <c r="T184" i="72"/>
  <c r="AG90" i="62"/>
  <c r="AK184" i="72"/>
  <c r="AC184" i="72"/>
  <c r="Q184" i="72"/>
  <c r="AN255" i="72"/>
  <c r="AC255" i="72"/>
  <c r="P255" i="72"/>
  <c r="AD90" i="62"/>
  <c r="W303" i="71"/>
  <c r="AA90" i="62"/>
  <c r="AI184" i="72"/>
  <c r="Y184" i="72"/>
  <c r="AO318" i="72"/>
  <c r="AI255" i="72"/>
  <c r="Y255" i="72"/>
  <c r="Y206" i="1"/>
  <c r="X90" i="62"/>
  <c r="AO66" i="72"/>
  <c r="AH184" i="72"/>
  <c r="X184" i="72"/>
  <c r="AN318" i="72"/>
  <c r="AH255" i="72"/>
  <c r="X255" i="72"/>
  <c r="V90" i="72"/>
  <c r="T90" i="62"/>
  <c r="AF66" i="72"/>
  <c r="N184" i="72"/>
  <c r="AG184" i="72"/>
  <c r="W184" i="72"/>
  <c r="AJ318" i="72"/>
  <c r="AG255" i="72"/>
  <c r="W255" i="72"/>
  <c r="R90" i="62"/>
  <c r="Y66" i="72"/>
  <c r="N318" i="72"/>
  <c r="AF184" i="72"/>
  <c r="V184" i="72"/>
  <c r="AC318" i="72"/>
  <c r="AF255" i="72"/>
  <c r="U255" i="72"/>
  <c r="AA188" i="1"/>
  <c r="AO202" i="72"/>
  <c r="AC90" i="72"/>
  <c r="AK90" i="62"/>
  <c r="Z90" i="62"/>
  <c r="AB239" i="72"/>
  <c r="AN66" i="72"/>
  <c r="AO173" i="72"/>
  <c r="AE173" i="72"/>
  <c r="V173" i="72"/>
  <c r="AE202" i="72"/>
  <c r="W206" i="71"/>
  <c r="W202" i="72"/>
  <c r="W90" i="72"/>
  <c r="AI90" i="62"/>
  <c r="V90" i="62"/>
  <c r="N239" i="72"/>
  <c r="AD66" i="72"/>
  <c r="AK173" i="72"/>
  <c r="AC173" i="72"/>
  <c r="S173" i="72"/>
  <c r="AE318" i="72"/>
  <c r="AO90" i="72"/>
  <c r="U90" i="72"/>
  <c r="AE90" i="62"/>
  <c r="S90" i="62"/>
  <c r="X66" i="72"/>
  <c r="AI173" i="72"/>
  <c r="AA173" i="72"/>
  <c r="Q173" i="72"/>
  <c r="AA318" i="72"/>
  <c r="X206" i="1"/>
  <c r="AK90" i="72"/>
  <c r="AO90" i="62"/>
  <c r="AB90" i="62"/>
  <c r="Q90" i="62"/>
  <c r="Q66" i="72"/>
  <c r="AG173" i="72"/>
  <c r="X173" i="72"/>
  <c r="R318" i="72"/>
  <c r="AJ239" i="72"/>
  <c r="AC188" i="1"/>
  <c r="AB188" i="1"/>
  <c r="W95" i="1"/>
  <c r="W95" i="71"/>
  <c r="Y188" i="1"/>
  <c r="AC206" i="1"/>
  <c r="W141" i="71"/>
  <c r="W195" i="71"/>
  <c r="AN202" i="72"/>
  <c r="AD202" i="72"/>
  <c r="V202" i="72"/>
  <c r="AI239" i="72"/>
  <c r="AA239" i="72"/>
  <c r="AO118" i="72"/>
  <c r="AE118" i="72"/>
  <c r="W118" i="72"/>
  <c r="W217" i="71"/>
  <c r="AK202" i="72"/>
  <c r="AC202" i="72"/>
  <c r="U202" i="72"/>
  <c r="AH239" i="72"/>
  <c r="Z239" i="72"/>
  <c r="AN118" i="72"/>
  <c r="AD118" i="72"/>
  <c r="V118" i="72"/>
  <c r="AN236" i="72"/>
  <c r="AD236" i="72"/>
  <c r="V236" i="72"/>
  <c r="AK318" i="72"/>
  <c r="AB318" i="72"/>
  <c r="Q318" i="72"/>
  <c r="W206" i="1"/>
  <c r="AJ202" i="72"/>
  <c r="AB202" i="72"/>
  <c r="T202" i="72"/>
  <c r="AG239" i="72"/>
  <c r="X239" i="72"/>
  <c r="AK118" i="72"/>
  <c r="AC118" i="72"/>
  <c r="U118" i="72"/>
  <c r="W200" i="71"/>
  <c r="AI202" i="72"/>
  <c r="AA202" i="72"/>
  <c r="S202" i="72"/>
  <c r="AF90" i="72"/>
  <c r="P90" i="72"/>
  <c r="AH90" i="62"/>
  <c r="Y90" i="62"/>
  <c r="P90" i="62"/>
  <c r="AF239" i="72"/>
  <c r="W239" i="72"/>
  <c r="AJ118" i="72"/>
  <c r="AB118" i="72"/>
  <c r="S118" i="72"/>
  <c r="AJ236" i="72"/>
  <c r="AB236" i="72"/>
  <c r="T236" i="72"/>
  <c r="AG66" i="72"/>
  <c r="P66" i="72"/>
  <c r="Y173" i="72"/>
  <c r="P173" i="72"/>
  <c r="AB184" i="72"/>
  <c r="R184" i="72"/>
  <c r="AI318" i="72"/>
  <c r="Z318" i="72"/>
  <c r="AH202" i="72"/>
  <c r="Z202" i="72"/>
  <c r="R202" i="72"/>
  <c r="AO239" i="72"/>
  <c r="AE239" i="72"/>
  <c r="V239" i="72"/>
  <c r="AI118" i="72"/>
  <c r="AA118" i="72"/>
  <c r="R118" i="72"/>
  <c r="AI236" i="72"/>
  <c r="AA236" i="72"/>
  <c r="S236" i="72"/>
  <c r="AH318" i="72"/>
  <c r="Y318" i="72"/>
  <c r="W253" i="71"/>
  <c r="W212" i="71"/>
  <c r="AG202" i="72"/>
  <c r="Y202" i="72"/>
  <c r="Q202" i="72"/>
  <c r="AD90" i="72"/>
  <c r="N90" i="62"/>
  <c r="AF90" i="62"/>
  <c r="W90" i="62"/>
  <c r="AN239" i="72"/>
  <c r="AD239" i="72"/>
  <c r="U239" i="72"/>
  <c r="AH118" i="72"/>
  <c r="Z118" i="72"/>
  <c r="Q118" i="72"/>
  <c r="AH236" i="72"/>
  <c r="Z236" i="72"/>
  <c r="R236" i="72"/>
  <c r="AE66" i="72"/>
  <c r="P184" i="72"/>
  <c r="AG318" i="72"/>
  <c r="X318" i="72"/>
  <c r="N202" i="72"/>
  <c r="AF202" i="72"/>
  <c r="X202" i="72"/>
  <c r="AK239" i="72"/>
  <c r="AC239" i="72"/>
  <c r="P239" i="72"/>
  <c r="AG118" i="72"/>
  <c r="Y118" i="72"/>
  <c r="P118" i="72"/>
  <c r="AG236" i="72"/>
  <c r="Y236" i="72"/>
  <c r="AF318" i="72"/>
  <c r="W318" i="72"/>
  <c r="Y95" i="1"/>
  <c r="Z206" i="1"/>
  <c r="X95" i="1"/>
  <c r="Z188" i="1"/>
  <c r="AB95" i="1"/>
  <c r="X188" i="1"/>
  <c r="AA95" i="1"/>
  <c r="AB206" i="1"/>
  <c r="W188" i="1"/>
  <c r="Z95" i="1"/>
  <c r="AA206" i="1"/>
  <c r="W178" i="71"/>
  <c r="AJ90" i="72"/>
  <c r="AB90" i="72"/>
  <c r="T90" i="72"/>
  <c r="T239" i="72"/>
  <c r="AK66" i="72"/>
  <c r="AC66" i="72"/>
  <c r="U66" i="72"/>
  <c r="AA184" i="72"/>
  <c r="AD318" i="72"/>
  <c r="V318" i="72"/>
  <c r="AJ255" i="72"/>
  <c r="AB255" i="72"/>
  <c r="T255" i="72"/>
  <c r="AI90" i="72"/>
  <c r="AA90" i="72"/>
  <c r="S90" i="72"/>
  <c r="S239" i="72"/>
  <c r="AJ66" i="72"/>
  <c r="AB66" i="72"/>
  <c r="T66" i="72"/>
  <c r="U318" i="72"/>
  <c r="AA255" i="72"/>
  <c r="S255" i="72"/>
  <c r="W207" i="71"/>
  <c r="W155" i="71"/>
  <c r="N90" i="72"/>
  <c r="AH90" i="72"/>
  <c r="Z90" i="72"/>
  <c r="R90" i="72"/>
  <c r="R239" i="72"/>
  <c r="AI66" i="72"/>
  <c r="AA66" i="72"/>
  <c r="S66" i="72"/>
  <c r="AG90" i="72"/>
  <c r="Y90" i="72"/>
  <c r="AC90" i="62"/>
  <c r="Y239" i="72"/>
  <c r="AH66" i="72"/>
  <c r="Z66" i="72"/>
  <c r="R66" i="72"/>
  <c r="S318" i="72"/>
  <c r="W194" i="71"/>
  <c r="W143" i="71"/>
  <c r="W210" i="71"/>
  <c r="W162" i="71"/>
  <c r="W202" i="71"/>
  <c r="W35" i="71"/>
  <c r="W35" i="1"/>
  <c r="BW131" i="71"/>
  <c r="Y131" i="71" s="1"/>
  <c r="BW203" i="71"/>
  <c r="Y203" i="71" s="1"/>
  <c r="BW49" i="71"/>
  <c r="Y49" i="71" s="1"/>
  <c r="BW251" i="71"/>
  <c r="Y251" i="71" s="1"/>
  <c r="BW48" i="71"/>
  <c r="Y48" i="71" s="1"/>
  <c r="BW111" i="71"/>
  <c r="Y111" i="71" s="1"/>
  <c r="BW121" i="71"/>
  <c r="Y121" i="71" s="1"/>
  <c r="BW155" i="71"/>
  <c r="BW250" i="71"/>
  <c r="BW241" i="71"/>
  <c r="Y241" i="71" s="1"/>
  <c r="BW190" i="71"/>
  <c r="Y190" i="71" s="1"/>
  <c r="BW279" i="71"/>
  <c r="Y279" i="71" s="1"/>
  <c r="BW33" i="71"/>
  <c r="Y33" i="71" s="1"/>
  <c r="BW93" i="71"/>
  <c r="Y93" i="71" s="1"/>
  <c r="BW196" i="71"/>
  <c r="Y196" i="71" s="1"/>
  <c r="BW45" i="71"/>
  <c r="Y45" i="71" s="1"/>
  <c r="BW116" i="71"/>
  <c r="Y116" i="71" s="1"/>
  <c r="BW236" i="71"/>
  <c r="Y236" i="71" s="1"/>
  <c r="BW249" i="71"/>
  <c r="BW257" i="71"/>
  <c r="Y257" i="71" s="1"/>
  <c r="BW47" i="71"/>
  <c r="Y47" i="71" s="1"/>
  <c r="BW55" i="71"/>
  <c r="Y55" i="71" s="1"/>
  <c r="BW194" i="71"/>
  <c r="Y194" i="71" s="1"/>
  <c r="BW170" i="71"/>
  <c r="Y170" i="71" s="1"/>
  <c r="BW223" i="71"/>
  <c r="Y223" i="71" s="1"/>
  <c r="BW31" i="71"/>
  <c r="Y31" i="71" s="1"/>
  <c r="BW71" i="71"/>
  <c r="Y71" i="71" s="1"/>
  <c r="BW79" i="71"/>
  <c r="Y79" i="71" s="1"/>
  <c r="BW113" i="71"/>
  <c r="Y113" i="71" s="1"/>
  <c r="BW104" i="71"/>
  <c r="Y104" i="71" s="1"/>
  <c r="BW202" i="71"/>
  <c r="BW195" i="71"/>
  <c r="Y195" i="71" s="1"/>
  <c r="BW34" i="71"/>
  <c r="Y34" i="71" s="1"/>
  <c r="BW212" i="71"/>
  <c r="Y212" i="71" s="1"/>
  <c r="BW234" i="71"/>
  <c r="BW374" i="71"/>
  <c r="Y374" i="71" s="1"/>
  <c r="BW162" i="71"/>
  <c r="Y162" i="71" s="1"/>
  <c r="BW64" i="71"/>
  <c r="Y64" i="71" s="1"/>
  <c r="BW164" i="71"/>
  <c r="Y164" i="71" s="1"/>
  <c r="BW123" i="71"/>
  <c r="Y123" i="71" s="1"/>
  <c r="BW117" i="71"/>
  <c r="Y117" i="71" s="1"/>
  <c r="BW178" i="71"/>
  <c r="Y178" i="71" s="1"/>
  <c r="BW136" i="71"/>
  <c r="Y136" i="71" s="1"/>
  <c r="BW240" i="71"/>
  <c r="Y240" i="71" s="1"/>
  <c r="BW263" i="71"/>
  <c r="Y263" i="71" s="1"/>
  <c r="BW115" i="71"/>
  <c r="Y115" i="71" s="1"/>
  <c r="BW100" i="71"/>
  <c r="Y100" i="71" s="1"/>
  <c r="BW242" i="71"/>
  <c r="Y242" i="71" s="1"/>
  <c r="BW246" i="71"/>
  <c r="BW146" i="71"/>
  <c r="Y146" i="71" s="1"/>
  <c r="BW68" i="71"/>
  <c r="Y68" i="71" s="1"/>
  <c r="BW97" i="71"/>
  <c r="Y97" i="71" s="1"/>
  <c r="BW101" i="71"/>
  <c r="Y101" i="71" s="1"/>
  <c r="BW224" i="71"/>
  <c r="Y224" i="71" s="1"/>
  <c r="BW103" i="71"/>
  <c r="Y103" i="71" s="1"/>
  <c r="BW122" i="71"/>
  <c r="Y122" i="71" s="1"/>
  <c r="BW134" i="71"/>
  <c r="Y134" i="71" s="1"/>
  <c r="BW176" i="71"/>
  <c r="Y176" i="71" s="1"/>
  <c r="BW36" i="71"/>
  <c r="Y36" i="71" s="1"/>
  <c r="BW278" i="71"/>
  <c r="Y278" i="71" s="1"/>
  <c r="BW143" i="71"/>
  <c r="Y143" i="71" s="1"/>
  <c r="BW40" i="71"/>
  <c r="Y40" i="71" s="1"/>
  <c r="BW192" i="71"/>
  <c r="Y192" i="71" s="1"/>
  <c r="BW219" i="71"/>
  <c r="Y219" i="71" s="1"/>
  <c r="BW243" i="71"/>
  <c r="Y243" i="71" s="1"/>
  <c r="BW43" i="71"/>
  <c r="Y43" i="71" s="1"/>
  <c r="BW41" i="71"/>
  <c r="Y41" i="71" s="1"/>
  <c r="BW67" i="71"/>
  <c r="Y67" i="71" s="1"/>
  <c r="BW74" i="71"/>
  <c r="Y74" i="71" s="1"/>
  <c r="BW229" i="71"/>
  <c r="Y229" i="71" s="1"/>
  <c r="BW63" i="71"/>
  <c r="Y63" i="71" s="1"/>
  <c r="BW65" i="71"/>
  <c r="Y65" i="71" s="1"/>
  <c r="BW129" i="71"/>
  <c r="Y129" i="71" s="1"/>
  <c r="BW30" i="71"/>
  <c r="Y30" i="71" s="1"/>
  <c r="BW286" i="71"/>
  <c r="Y286" i="71" s="1"/>
  <c r="BW287" i="71"/>
  <c r="Y287" i="71" s="1"/>
  <c r="BW303" i="71"/>
  <c r="Y303" i="71" s="1"/>
  <c r="BW171" i="71"/>
  <c r="Y171" i="71" s="1"/>
  <c r="BW128" i="71"/>
  <c r="Y128" i="71" s="1"/>
  <c r="BW188" i="71"/>
  <c r="Y188" i="71" s="1"/>
  <c r="BW272" i="71"/>
  <c r="Y272" i="71" s="1"/>
  <c r="BW169" i="71"/>
  <c r="Y169" i="71" s="1"/>
  <c r="BW32" i="71"/>
  <c r="Y32" i="71" s="1"/>
  <c r="BW69" i="71"/>
  <c r="Y69" i="71" s="1"/>
  <c r="BW133" i="71"/>
  <c r="Y133" i="71" s="1"/>
  <c r="BW54" i="71"/>
  <c r="Y54" i="71" s="1"/>
  <c r="BW27" i="71"/>
  <c r="Y27" i="71" s="1"/>
  <c r="BW210" i="71"/>
  <c r="BW39" i="71"/>
  <c r="Y39" i="71" s="1"/>
  <c r="BW46" i="71"/>
  <c r="Y46" i="71" s="1"/>
  <c r="BW84" i="71"/>
  <c r="Y84" i="71" s="1"/>
  <c r="BW28" i="71"/>
  <c r="Y28" i="71" s="1"/>
  <c r="BW217" i="71"/>
  <c r="Y217" i="71" s="1"/>
  <c r="BW253" i="71"/>
  <c r="Y253" i="71" s="1"/>
  <c r="BW114" i="71"/>
  <c r="Y114" i="71" s="1"/>
  <c r="BW119" i="71"/>
  <c r="Y119" i="71" s="1"/>
  <c r="BW87" i="71"/>
  <c r="Y87" i="71" s="1"/>
  <c r="BW57" i="71"/>
  <c r="Y57" i="71" s="1"/>
  <c r="BW81" i="71"/>
  <c r="Y81" i="71" s="1"/>
  <c r="BW76" i="71"/>
  <c r="Y76" i="71" s="1"/>
  <c r="BW124" i="71"/>
  <c r="Y124" i="71" s="1"/>
  <c r="BW174" i="71"/>
  <c r="Y174" i="71" s="1"/>
  <c r="BW172" i="71"/>
  <c r="Y172" i="71" s="1"/>
  <c r="BW185" i="71"/>
  <c r="Y185" i="71" s="1"/>
  <c r="BW56" i="71"/>
  <c r="Y56" i="71" s="1"/>
  <c r="BW52" i="71"/>
  <c r="Y52" i="71" s="1"/>
  <c r="BW80" i="71"/>
  <c r="Y80" i="71" s="1"/>
  <c r="BW96" i="71"/>
  <c r="Y96" i="71" s="1"/>
  <c r="BW139" i="71"/>
  <c r="Y139" i="71" s="1"/>
  <c r="BW237" i="71"/>
  <c r="Y237" i="71" s="1"/>
  <c r="BW207" i="71"/>
  <c r="Y207" i="71" s="1"/>
  <c r="BW163" i="71"/>
  <c r="Y163" i="71" s="1"/>
  <c r="BW221" i="71"/>
  <c r="Y221" i="71" s="1"/>
  <c r="BW137" i="71"/>
  <c r="Y137" i="71" s="1"/>
  <c r="BW197" i="71"/>
  <c r="Y197" i="71" s="1"/>
  <c r="BW29" i="71"/>
  <c r="Y29" i="71" s="1"/>
  <c r="BW105" i="71"/>
  <c r="Y105" i="71" s="1"/>
  <c r="BW148" i="71"/>
  <c r="Y148" i="71" s="1"/>
  <c r="BW205" i="71"/>
  <c r="Y205" i="71" s="1"/>
  <c r="BW92" i="71"/>
  <c r="Y92" i="71" s="1"/>
  <c r="BW262" i="71"/>
  <c r="Y262" i="71" s="1"/>
  <c r="BW373" i="71"/>
  <c r="BW59" i="71"/>
  <c r="Y59" i="71" s="1"/>
  <c r="BW132" i="71"/>
  <c r="Y132" i="71" s="1"/>
  <c r="BW198" i="71"/>
  <c r="Y198" i="71" s="1"/>
  <c r="BW72" i="71"/>
  <c r="Y72" i="71" s="1"/>
  <c r="BW191" i="71"/>
  <c r="Y191" i="71" s="1"/>
  <c r="BW168" i="71"/>
  <c r="Y168" i="71" s="1"/>
  <c r="BW220" i="71"/>
  <c r="Y220" i="71" s="1"/>
  <c r="BW58" i="71"/>
  <c r="Y58" i="71" s="1"/>
  <c r="BW179" i="71"/>
  <c r="Y179" i="71" s="1"/>
  <c r="BW91" i="71"/>
  <c r="Y91" i="71" s="1"/>
  <c r="BW37" i="71"/>
  <c r="Y37" i="71" s="1"/>
  <c r="BW83" i="71"/>
  <c r="Y83" i="71" s="1"/>
  <c r="BW141" i="71"/>
  <c r="Y141" i="71" s="1"/>
  <c r="BW199" i="71"/>
  <c r="Y199" i="71" s="1"/>
  <c r="BW42" i="71"/>
  <c r="Y42" i="71" s="1"/>
  <c r="BW140" i="71"/>
  <c r="Y140" i="71" s="1"/>
  <c r="BW62" i="71"/>
  <c r="Y62" i="71" s="1"/>
  <c r="BW73" i="71"/>
  <c r="Y73" i="71" s="1"/>
  <c r="BW228" i="71"/>
  <c r="Y228" i="71" s="1"/>
  <c r="BW82" i="71"/>
  <c r="Y82" i="71" s="1"/>
  <c r="BW147" i="71"/>
  <c r="Y147" i="71" s="1"/>
  <c r="BW50" i="71"/>
  <c r="Y50" i="71" s="1"/>
  <c r="BW142" i="71"/>
  <c r="Y142" i="71" s="1"/>
  <c r="BW44" i="71"/>
  <c r="Y44" i="71" s="1"/>
  <c r="BW204" i="71"/>
  <c r="BW208" i="71"/>
  <c r="Y208" i="71" s="1"/>
  <c r="BW127" i="71"/>
  <c r="Y127" i="71" s="1"/>
  <c r="BW102" i="71"/>
  <c r="Y102" i="71" s="1"/>
  <c r="BW149" i="71"/>
  <c r="Y149" i="71" s="1"/>
  <c r="BW248" i="71"/>
  <c r="Y248" i="71" s="1"/>
  <c r="BW99" i="71"/>
  <c r="Y99" i="71" s="1"/>
  <c r="BW98" i="71"/>
  <c r="Y98" i="71" s="1"/>
  <c r="BW70" i="71"/>
  <c r="Y70" i="71" s="1"/>
  <c r="BW108" i="71"/>
  <c r="Y108" i="71" s="1"/>
  <c r="BW184" i="71"/>
  <c r="Y184" i="71" s="1"/>
  <c r="BW112" i="71"/>
  <c r="Y112" i="71" s="1"/>
  <c r="BW255" i="71"/>
  <c r="Y255" i="71" s="1"/>
  <c r="BW38" i="71"/>
  <c r="Y38" i="71" s="1"/>
  <c r="BW66" i="71"/>
  <c r="Y66" i="71" s="1"/>
  <c r="BW77" i="71"/>
  <c r="Y77" i="71" s="1"/>
  <c r="BW61" i="71"/>
  <c r="Y61" i="71" s="1"/>
  <c r="BW125" i="71"/>
  <c r="Y125" i="71" s="1"/>
  <c r="BW244" i="71"/>
  <c r="Y244" i="71" s="1"/>
  <c r="BW135" i="71"/>
  <c r="Y135" i="71" s="1"/>
  <c r="BW151" i="71"/>
  <c r="BW156" i="71"/>
  <c r="BW189" i="71"/>
  <c r="BW35" i="71"/>
  <c r="BW78" i="71"/>
  <c r="BW75" i="71"/>
  <c r="BW343" i="71"/>
  <c r="BW154" i="71"/>
  <c r="BW153" i="71"/>
  <c r="BW158" i="71"/>
  <c r="BW201" i="71"/>
  <c r="BW254" i="71"/>
  <c r="BW187" i="71"/>
  <c r="BW280" i="71"/>
  <c r="BW258" i="71"/>
  <c r="BW193" i="71"/>
  <c r="BW109" i="71"/>
  <c r="BW233" i="71"/>
  <c r="BW126" i="71"/>
  <c r="BW166" i="71"/>
  <c r="BW218" i="71"/>
  <c r="BW225" i="71"/>
  <c r="BW339" i="71"/>
  <c r="BW252" i="71"/>
  <c r="BW182" i="71"/>
  <c r="BW285" i="71"/>
  <c r="BW231" i="71"/>
  <c r="BW282" i="71"/>
  <c r="BW110" i="71"/>
  <c r="BW120" i="71"/>
  <c r="BW216" i="71"/>
  <c r="BW159" i="71"/>
  <c r="BW157" i="71"/>
  <c r="BW177" i="71"/>
  <c r="BW247" i="71"/>
  <c r="BW340" i="71"/>
  <c r="BW180" i="71"/>
  <c r="BW181" i="71"/>
  <c r="BW138" i="71"/>
  <c r="BW160" i="71"/>
  <c r="BW230" i="71"/>
  <c r="BW86" i="71"/>
  <c r="BW238" i="71"/>
  <c r="BW284" i="71"/>
  <c r="BW145" i="71"/>
  <c r="BW152" i="71"/>
  <c r="BW235" i="71"/>
  <c r="BW260" i="71"/>
  <c r="BW289" i="71"/>
  <c r="BW173" i="71"/>
  <c r="BW281" i="71"/>
  <c r="BW277" i="71"/>
  <c r="BW226" i="71"/>
  <c r="BW213" i="71"/>
  <c r="BW165" i="71"/>
  <c r="BW88" i="71"/>
  <c r="BW271" i="71"/>
  <c r="BW341" i="71"/>
  <c r="BW150" i="71"/>
  <c r="BW183" i="71"/>
  <c r="BW186" i="71"/>
  <c r="BW342" i="71"/>
  <c r="BW94" i="71"/>
  <c r="BW215" i="71"/>
  <c r="BW26" i="71"/>
  <c r="BW130" i="71"/>
  <c r="BW227" i="71"/>
  <c r="BW245" i="71"/>
  <c r="BW222" i="71"/>
  <c r="BW161" i="71"/>
  <c r="BW261" i="71"/>
  <c r="BW259" i="71"/>
  <c r="BW107" i="71"/>
  <c r="BW288" i="71"/>
  <c r="BW232" i="71"/>
  <c r="BW106" i="71"/>
  <c r="BW256" i="71"/>
  <c r="BW85" i="71"/>
  <c r="BW118" i="71"/>
  <c r="BW307" i="71"/>
  <c r="BW264" i="71"/>
  <c r="Y264" i="71" s="1"/>
  <c r="BW376" i="71"/>
  <c r="BW299" i="71"/>
  <c r="BW265" i="71"/>
  <c r="Y265" i="71" s="1"/>
  <c r="BW370" i="71"/>
  <c r="BW331" i="71"/>
  <c r="Y331" i="71" s="1"/>
  <c r="BW356" i="71"/>
  <c r="BW290" i="71"/>
  <c r="Y290" i="71" s="1"/>
  <c r="BW365" i="71"/>
  <c r="Y365" i="71" s="1"/>
  <c r="BW301" i="71"/>
  <c r="Y301" i="71" s="1"/>
  <c r="BW315" i="71"/>
  <c r="BW352" i="71"/>
  <c r="BW369" i="71"/>
  <c r="BW300" i="71"/>
  <c r="BW293" i="71"/>
  <c r="Y293" i="71" s="1"/>
  <c r="BW273" i="71"/>
  <c r="Y273" i="71" s="1"/>
  <c r="BW209" i="71"/>
  <c r="BW308" i="71"/>
  <c r="Y308" i="71" s="1"/>
  <c r="BW330" i="71"/>
  <c r="BW309" i="71"/>
  <c r="Y309" i="71" s="1"/>
  <c r="BW366" i="71"/>
  <c r="Y366" i="71" s="1"/>
  <c r="BW319" i="71"/>
  <c r="Y319" i="71" s="1"/>
  <c r="BW344" i="71"/>
  <c r="BW324" i="71"/>
  <c r="BW323" i="71"/>
  <c r="BW362" i="71"/>
  <c r="Y362" i="71" s="1"/>
  <c r="BW95" i="71"/>
  <c r="BW322" i="71"/>
  <c r="BW314" i="71"/>
  <c r="BW306" i="71"/>
  <c r="BW313" i="71"/>
  <c r="BW144" i="71"/>
  <c r="BW292" i="71"/>
  <c r="Y292" i="71" s="1"/>
  <c r="BW312" i="71"/>
  <c r="BW239" i="71"/>
  <c r="BW333" i="71"/>
  <c r="BW266" i="71"/>
  <c r="Y266" i="71" s="1"/>
  <c r="BW337" i="71"/>
  <c r="Y337" i="71" s="1"/>
  <c r="BW269" i="71"/>
  <c r="Y269" i="71" s="1"/>
  <c r="BW358" i="71"/>
  <c r="Y358" i="71" s="1"/>
  <c r="BW335" i="71"/>
  <c r="Y335" i="71" s="1"/>
  <c r="BW298" i="71"/>
  <c r="BW316" i="71"/>
  <c r="Y316" i="71" s="1"/>
  <c r="BW310" i="71"/>
  <c r="Y310" i="71" s="1"/>
  <c r="BW317" i="71"/>
  <c r="BW268" i="71"/>
  <c r="Y268" i="71" s="1"/>
  <c r="BW347" i="71"/>
  <c r="Y347" i="71" s="1"/>
  <c r="BW276" i="71"/>
  <c r="BW348" i="71"/>
  <c r="BW270" i="71"/>
  <c r="BW360" i="71"/>
  <c r="BW361" i="71"/>
  <c r="Y361" i="71" s="1"/>
  <c r="BW291" i="71"/>
  <c r="Y291" i="71" s="1"/>
  <c r="BW349" i="71"/>
  <c r="Y349" i="71" s="1"/>
  <c r="BW332" i="71"/>
  <c r="Y332" i="71" s="1"/>
  <c r="BW283" i="71"/>
  <c r="BW371" i="71"/>
  <c r="BW363" i="71"/>
  <c r="BW302" i="71"/>
  <c r="BW318" i="71"/>
  <c r="BW325" i="71"/>
  <c r="BW336" i="71"/>
  <c r="BW305" i="71"/>
  <c r="BW338" i="71"/>
  <c r="BW354" i="71"/>
  <c r="BW372" i="71"/>
  <c r="BW311" i="71"/>
  <c r="BW175" i="71"/>
  <c r="Y175" i="71" s="1"/>
  <c r="BW326" i="71"/>
  <c r="BW346" i="71"/>
  <c r="BW297" i="71"/>
  <c r="Y297" i="71" s="1"/>
  <c r="BW214" i="71"/>
  <c r="Y214" i="71" s="1"/>
  <c r="BW295" i="71"/>
  <c r="BW167" i="71"/>
  <c r="Y167" i="71" s="1"/>
  <c r="BW328" i="71"/>
  <c r="Y328" i="71" s="1"/>
  <c r="BW90" i="71"/>
  <c r="BW275" i="71"/>
  <c r="BW200" i="71"/>
  <c r="BW329" i="71"/>
  <c r="Y329" i="71" s="1"/>
  <c r="BW334" i="71"/>
  <c r="BW355" i="71"/>
  <c r="BW274" i="71"/>
  <c r="BW351" i="71"/>
  <c r="BW368" i="71"/>
  <c r="BW296" i="71"/>
  <c r="BW267" i="71"/>
  <c r="BW367" i="71"/>
  <c r="BW294" i="71"/>
  <c r="BW327" i="71"/>
  <c r="BW345" i="71"/>
  <c r="BW206" i="71"/>
  <c r="BW357" i="71"/>
  <c r="BW89" i="71"/>
  <c r="BW211" i="71"/>
  <c r="BW60" i="71"/>
  <c r="BW350" i="71"/>
  <c r="BW51" i="71"/>
  <c r="BW53" i="71"/>
  <c r="BW321" i="71"/>
  <c r="BW304" i="71"/>
  <c r="BW320" i="71"/>
  <c r="BW353" i="71"/>
  <c r="BW359" i="71"/>
  <c r="BW364" i="71"/>
  <c r="BW25" i="71"/>
  <c r="W21" i="29"/>
  <c r="W25" i="71"/>
  <c r="W25" i="1"/>
  <c r="BV84" i="71"/>
  <c r="X84" i="71" s="1"/>
  <c r="BV195" i="71"/>
  <c r="X195" i="71" s="1"/>
  <c r="BV174" i="71"/>
  <c r="X174" i="71" s="1"/>
  <c r="BV188" i="71"/>
  <c r="X188" i="71" s="1"/>
  <c r="BV103" i="71"/>
  <c r="X103" i="71" s="1"/>
  <c r="BV221" i="71"/>
  <c r="X221" i="71" s="1"/>
  <c r="BV41" i="71"/>
  <c r="X41" i="71" s="1"/>
  <c r="BV219" i="71"/>
  <c r="X219" i="71" s="1"/>
  <c r="BV242" i="71"/>
  <c r="X242" i="71" s="1"/>
  <c r="BV48" i="71"/>
  <c r="X48" i="71" s="1"/>
  <c r="BV36" i="71"/>
  <c r="X36" i="71" s="1"/>
  <c r="BV244" i="71"/>
  <c r="X244" i="71" s="1"/>
  <c r="BV234" i="71"/>
  <c r="BV122" i="71"/>
  <c r="X122" i="71" s="1"/>
  <c r="BV202" i="71"/>
  <c r="BV194" i="71"/>
  <c r="X194" i="71" s="1"/>
  <c r="BV97" i="71"/>
  <c r="X97" i="71" s="1"/>
  <c r="BV263" i="71"/>
  <c r="X263" i="71" s="1"/>
  <c r="BV38" i="71"/>
  <c r="X38" i="71" s="1"/>
  <c r="BV113" i="71"/>
  <c r="X113" i="71" s="1"/>
  <c r="BV178" i="71"/>
  <c r="X178" i="71" s="1"/>
  <c r="BV123" i="71"/>
  <c r="X123" i="71" s="1"/>
  <c r="BV223" i="71"/>
  <c r="X223" i="71" s="1"/>
  <c r="BV257" i="71"/>
  <c r="X257" i="71" s="1"/>
  <c r="BV115" i="71"/>
  <c r="X115" i="71" s="1"/>
  <c r="BV101" i="71"/>
  <c r="X101" i="71" s="1"/>
  <c r="BV30" i="71"/>
  <c r="X30" i="71" s="1"/>
  <c r="BV155" i="71"/>
  <c r="BV33" i="71"/>
  <c r="X33" i="71" s="1"/>
  <c r="BV240" i="71"/>
  <c r="X240" i="71" s="1"/>
  <c r="BV68" i="71"/>
  <c r="X68" i="71" s="1"/>
  <c r="BV172" i="71"/>
  <c r="X172" i="71" s="1"/>
  <c r="BV190" i="71"/>
  <c r="X190" i="71" s="1"/>
  <c r="BV74" i="71"/>
  <c r="X74" i="71" s="1"/>
  <c r="BV143" i="71"/>
  <c r="X143" i="71" s="1"/>
  <c r="BV162" i="71"/>
  <c r="BV59" i="71"/>
  <c r="X59" i="71" s="1"/>
  <c r="BV203" i="71"/>
  <c r="X203" i="71" s="1"/>
  <c r="BV251" i="71"/>
  <c r="X251" i="71" s="1"/>
  <c r="BV278" i="71"/>
  <c r="X278" i="71" s="1"/>
  <c r="BV104" i="71"/>
  <c r="X104" i="71" s="1"/>
  <c r="BV131" i="71"/>
  <c r="X131" i="71" s="1"/>
  <c r="BV197" i="71"/>
  <c r="X197" i="71" s="1"/>
  <c r="BV93" i="71"/>
  <c r="X93" i="71" s="1"/>
  <c r="BV39" i="71"/>
  <c r="X39" i="71" s="1"/>
  <c r="BV164" i="71"/>
  <c r="BV67" i="71"/>
  <c r="X67" i="71" s="1"/>
  <c r="BV71" i="71"/>
  <c r="X71" i="71" s="1"/>
  <c r="BV134" i="71"/>
  <c r="X134" i="71" s="1"/>
  <c r="BV117" i="71"/>
  <c r="X117" i="71" s="1"/>
  <c r="BV286" i="71"/>
  <c r="X286" i="71" s="1"/>
  <c r="BV196" i="71"/>
  <c r="X196" i="71" s="1"/>
  <c r="BV121" i="71"/>
  <c r="X121" i="71" s="1"/>
  <c r="BV81" i="71"/>
  <c r="X81" i="71" s="1"/>
  <c r="BV116" i="71"/>
  <c r="X116" i="71" s="1"/>
  <c r="BV128" i="71"/>
  <c r="X128" i="71" s="1"/>
  <c r="BV114" i="71"/>
  <c r="X114" i="71" s="1"/>
  <c r="BV34" i="71"/>
  <c r="X34" i="71" s="1"/>
  <c r="BV57" i="71"/>
  <c r="X57" i="71" s="1"/>
  <c r="BV45" i="71"/>
  <c r="X45" i="71" s="1"/>
  <c r="BV142" i="71"/>
  <c r="X142" i="71" s="1"/>
  <c r="BV79" i="71"/>
  <c r="X79" i="71" s="1"/>
  <c r="BV237" i="71"/>
  <c r="X237" i="71" s="1"/>
  <c r="BV241" i="71"/>
  <c r="X241" i="71" s="1"/>
  <c r="BV49" i="71"/>
  <c r="X49" i="71" s="1"/>
  <c r="BV63" i="71"/>
  <c r="X63" i="71" s="1"/>
  <c r="BV279" i="71"/>
  <c r="X279" i="71" s="1"/>
  <c r="BV52" i="71"/>
  <c r="X52" i="71" s="1"/>
  <c r="BV119" i="71"/>
  <c r="X119" i="71" s="1"/>
  <c r="BV58" i="71"/>
  <c r="X58" i="71" s="1"/>
  <c r="BV133" i="71"/>
  <c r="X133" i="71" s="1"/>
  <c r="BV111" i="71"/>
  <c r="X111" i="71" s="1"/>
  <c r="BV80" i="71"/>
  <c r="X80" i="71" s="1"/>
  <c r="BV149" i="71"/>
  <c r="X149" i="71" s="1"/>
  <c r="BV87" i="71"/>
  <c r="X87" i="71" s="1"/>
  <c r="BV179" i="71"/>
  <c r="X179" i="71" s="1"/>
  <c r="BV28" i="71"/>
  <c r="X28" i="71" s="1"/>
  <c r="BV65" i="71"/>
  <c r="X65" i="71" s="1"/>
  <c r="BV29" i="71"/>
  <c r="X29" i="71" s="1"/>
  <c r="BV198" i="71"/>
  <c r="X198" i="71" s="1"/>
  <c r="BV77" i="71"/>
  <c r="X77" i="71" s="1"/>
  <c r="BV124" i="71"/>
  <c r="X124" i="71" s="1"/>
  <c r="BV191" i="71"/>
  <c r="X191" i="71" s="1"/>
  <c r="BV169" i="71"/>
  <c r="X169" i="71" s="1"/>
  <c r="BV105" i="71"/>
  <c r="X105" i="71" s="1"/>
  <c r="BV55" i="71"/>
  <c r="X55" i="71" s="1"/>
  <c r="BV243" i="71"/>
  <c r="X243" i="71" s="1"/>
  <c r="BV44" i="71"/>
  <c r="X44" i="71" s="1"/>
  <c r="BV40" i="71"/>
  <c r="X40" i="71" s="1"/>
  <c r="BV127" i="71"/>
  <c r="X127" i="71" s="1"/>
  <c r="BV163" i="71"/>
  <c r="BV100" i="71"/>
  <c r="X100" i="71" s="1"/>
  <c r="BV43" i="71"/>
  <c r="X43" i="71" s="1"/>
  <c r="BV255" i="71"/>
  <c r="X255" i="71" s="1"/>
  <c r="BV205" i="71"/>
  <c r="X205" i="71" s="1"/>
  <c r="BV184" i="71"/>
  <c r="X184" i="71" s="1"/>
  <c r="BV210" i="71"/>
  <c r="BV72" i="71"/>
  <c r="X72" i="71" s="1"/>
  <c r="BV64" i="71"/>
  <c r="X64" i="71" s="1"/>
  <c r="BV70" i="71"/>
  <c r="X70" i="71" s="1"/>
  <c r="BV61" i="71"/>
  <c r="X61" i="71" s="1"/>
  <c r="BV99" i="71"/>
  <c r="X99" i="71" s="1"/>
  <c r="BV50" i="71"/>
  <c r="X50" i="71" s="1"/>
  <c r="BV129" i="71"/>
  <c r="X129" i="71" s="1"/>
  <c r="BV98" i="71"/>
  <c r="X98" i="71" s="1"/>
  <c r="BV139" i="71"/>
  <c r="X139" i="71" s="1"/>
  <c r="BV224" i="71"/>
  <c r="X224" i="71" s="1"/>
  <c r="BV192" i="71"/>
  <c r="X192" i="71" s="1"/>
  <c r="BV229" i="71"/>
  <c r="X229" i="71" s="1"/>
  <c r="BV248" i="71"/>
  <c r="X248" i="71" s="1"/>
  <c r="BV108" i="71"/>
  <c r="X108" i="71" s="1"/>
  <c r="BV31" i="71"/>
  <c r="X31" i="71" s="1"/>
  <c r="BV136" i="71"/>
  <c r="X136" i="71" s="1"/>
  <c r="BV272" i="71"/>
  <c r="X272" i="71" s="1"/>
  <c r="BV56" i="71"/>
  <c r="X56" i="71" s="1"/>
  <c r="BV217" i="71"/>
  <c r="X217" i="71" s="1"/>
  <c r="BV73" i="71"/>
  <c r="X73" i="71" s="1"/>
  <c r="BV207" i="71"/>
  <c r="X207" i="71" s="1"/>
  <c r="BV42" i="71"/>
  <c r="X42" i="71" s="1"/>
  <c r="BV37" i="71"/>
  <c r="X37" i="71" s="1"/>
  <c r="BV140" i="71"/>
  <c r="X140" i="71" s="1"/>
  <c r="BV137" i="71"/>
  <c r="X137" i="71" s="1"/>
  <c r="BV168" i="71"/>
  <c r="X168" i="71" s="1"/>
  <c r="BV112" i="71"/>
  <c r="X112" i="71" s="1"/>
  <c r="BV212" i="71"/>
  <c r="X212" i="71" s="1"/>
  <c r="BV176" i="71"/>
  <c r="X176" i="71" s="1"/>
  <c r="BV262" i="71"/>
  <c r="X262" i="71" s="1"/>
  <c r="BV27" i="71"/>
  <c r="X27" i="71" s="1"/>
  <c r="BV228" i="71"/>
  <c r="X228" i="71" s="1"/>
  <c r="BV47" i="71"/>
  <c r="X47" i="71" s="1"/>
  <c r="BV141" i="71"/>
  <c r="X141" i="71" s="1"/>
  <c r="BV82" i="71"/>
  <c r="X82" i="71" s="1"/>
  <c r="BV148" i="71"/>
  <c r="X148" i="71" s="1"/>
  <c r="BV125" i="71"/>
  <c r="X125" i="71" s="1"/>
  <c r="BV303" i="71"/>
  <c r="BV253" i="71"/>
  <c r="X253" i="71" s="1"/>
  <c r="BV146" i="71"/>
  <c r="X146" i="71" s="1"/>
  <c r="BV32" i="71"/>
  <c r="X32" i="71" s="1"/>
  <c r="BV132" i="71"/>
  <c r="X132" i="71" s="1"/>
  <c r="BV171" i="71"/>
  <c r="X171" i="71" s="1"/>
  <c r="BV54" i="71"/>
  <c r="X54" i="71" s="1"/>
  <c r="BV147" i="71"/>
  <c r="X147" i="71" s="1"/>
  <c r="BV185" i="71"/>
  <c r="X185" i="71" s="1"/>
  <c r="BV92" i="71"/>
  <c r="X92" i="71" s="1"/>
  <c r="BV220" i="71"/>
  <c r="X220" i="71" s="1"/>
  <c r="BV83" i="71"/>
  <c r="X83" i="71" s="1"/>
  <c r="BV91" i="71"/>
  <c r="X91" i="71" s="1"/>
  <c r="BV46" i="71"/>
  <c r="X46" i="71" s="1"/>
  <c r="BV66" i="71"/>
  <c r="X66" i="71" s="1"/>
  <c r="BV236" i="71"/>
  <c r="X236" i="71" s="1"/>
  <c r="BV76" i="71"/>
  <c r="X76" i="71" s="1"/>
  <c r="BV135" i="71"/>
  <c r="X135" i="71" s="1"/>
  <c r="BV199" i="71"/>
  <c r="X199" i="71" s="1"/>
  <c r="BV62" i="71"/>
  <c r="X62" i="71" s="1"/>
  <c r="BV102" i="71"/>
  <c r="X102" i="71" s="1"/>
  <c r="BV208" i="71"/>
  <c r="X208" i="71" s="1"/>
  <c r="BV287" i="71"/>
  <c r="X287" i="71" s="1"/>
  <c r="BV96" i="71"/>
  <c r="X96" i="71" s="1"/>
  <c r="BV69" i="71"/>
  <c r="X69" i="71" s="1"/>
  <c r="BV170" i="71"/>
  <c r="X170" i="71" s="1"/>
  <c r="BV181" i="71"/>
  <c r="BV145" i="71"/>
  <c r="BV158" i="71"/>
  <c r="BV126" i="71"/>
  <c r="BV159" i="71"/>
  <c r="BV110" i="71"/>
  <c r="BV225" i="71"/>
  <c r="BV161" i="71"/>
  <c r="BV235" i="71"/>
  <c r="BV277" i="71"/>
  <c r="BV343" i="71"/>
  <c r="BV213" i="71"/>
  <c r="BV258" i="71"/>
  <c r="BV120" i="71"/>
  <c r="BV226" i="71"/>
  <c r="BV216" i="71"/>
  <c r="BV193" i="71"/>
  <c r="BV154" i="71"/>
  <c r="BV218" i="71"/>
  <c r="BV183" i="71"/>
  <c r="BV247" i="71"/>
  <c r="BV254" i="71"/>
  <c r="BV284" i="71"/>
  <c r="BV256" i="71"/>
  <c r="BV230" i="71"/>
  <c r="BV187" i="71"/>
  <c r="BV189" i="71"/>
  <c r="BV152" i="71"/>
  <c r="BV288" i="71"/>
  <c r="BV160" i="71"/>
  <c r="BV339" i="71"/>
  <c r="BV75" i="71"/>
  <c r="BV186" i="71"/>
  <c r="BV153" i="71"/>
  <c r="BV285" i="71"/>
  <c r="BV35" i="71"/>
  <c r="BV177" i="71"/>
  <c r="BV156" i="71"/>
  <c r="BV260" i="71"/>
  <c r="BV232" i="71"/>
  <c r="BV151" i="71"/>
  <c r="BV280" i="71"/>
  <c r="BV166" i="71"/>
  <c r="BV281" i="71"/>
  <c r="BV289" i="71"/>
  <c r="BV88" i="71"/>
  <c r="BV165" i="71"/>
  <c r="BV78" i="71"/>
  <c r="BV271" i="71"/>
  <c r="BV180" i="71"/>
  <c r="BV173" i="71"/>
  <c r="BV233" i="71"/>
  <c r="BV231" i="71"/>
  <c r="BV94" i="71"/>
  <c r="BV238" i="71"/>
  <c r="BV252" i="71"/>
  <c r="BV294" i="71"/>
  <c r="X294" i="71" s="1"/>
  <c r="BV259" i="71"/>
  <c r="BV86" i="71"/>
  <c r="BV215" i="71"/>
  <c r="BV340" i="71"/>
  <c r="BV201" i="71"/>
  <c r="BV138" i="71"/>
  <c r="BV107" i="71"/>
  <c r="BV342" i="71"/>
  <c r="BV106" i="71"/>
  <c r="BV157" i="71"/>
  <c r="BV109" i="71"/>
  <c r="BV150" i="71"/>
  <c r="BV261" i="71"/>
  <c r="BV130" i="71"/>
  <c r="BV182" i="71"/>
  <c r="BV341" i="71"/>
  <c r="BV222" i="71"/>
  <c r="BV26" i="71"/>
  <c r="BV85" i="71"/>
  <c r="BV282" i="71"/>
  <c r="BV227" i="71"/>
  <c r="BV245" i="71"/>
  <c r="BV320" i="71"/>
  <c r="X320" i="71" s="1"/>
  <c r="BV345" i="71"/>
  <c r="X345" i="71" s="1"/>
  <c r="BV357" i="71"/>
  <c r="X357" i="71" s="1"/>
  <c r="BV293" i="71"/>
  <c r="X293" i="71" s="1"/>
  <c r="BV367" i="71"/>
  <c r="X367" i="71" s="1"/>
  <c r="BV350" i="71"/>
  <c r="X350" i="71" s="1"/>
  <c r="BV266" i="71"/>
  <c r="X266" i="71" s="1"/>
  <c r="BV292" i="71"/>
  <c r="X292" i="71" s="1"/>
  <c r="BV366" i="71"/>
  <c r="X366" i="71" s="1"/>
  <c r="BV359" i="71"/>
  <c r="X359" i="71" s="1"/>
  <c r="BV268" i="71"/>
  <c r="X268" i="71" s="1"/>
  <c r="BV353" i="71"/>
  <c r="X353" i="71" s="1"/>
  <c r="BV309" i="71"/>
  <c r="X309" i="71" s="1"/>
  <c r="BV290" i="71"/>
  <c r="X290" i="71" s="1"/>
  <c r="BV358" i="71"/>
  <c r="X358" i="71" s="1"/>
  <c r="BV364" i="71"/>
  <c r="X364" i="71" s="1"/>
  <c r="BV265" i="71"/>
  <c r="X265" i="71" s="1"/>
  <c r="BV321" i="71"/>
  <c r="X321" i="71" s="1"/>
  <c r="BV269" i="71"/>
  <c r="X269" i="71" s="1"/>
  <c r="BV291" i="71"/>
  <c r="X291" i="71" s="1"/>
  <c r="BV347" i="71"/>
  <c r="X347" i="71" s="1"/>
  <c r="BV331" i="71"/>
  <c r="X331" i="71" s="1"/>
  <c r="BV310" i="71"/>
  <c r="X310" i="71" s="1"/>
  <c r="BV335" i="71"/>
  <c r="X335" i="71" s="1"/>
  <c r="BV327" i="71"/>
  <c r="X327" i="71" s="1"/>
  <c r="BV319" i="71"/>
  <c r="X319" i="71" s="1"/>
  <c r="BV301" i="71"/>
  <c r="X301" i="71" s="1"/>
  <c r="BV349" i="71"/>
  <c r="X349" i="71" s="1"/>
  <c r="BV95" i="71"/>
  <c r="BV362" i="71"/>
  <c r="X362" i="71" s="1"/>
  <c r="BV329" i="71"/>
  <c r="X329" i="71" s="1"/>
  <c r="BV270" i="71"/>
  <c r="BV274" i="71"/>
  <c r="BV304" i="71"/>
  <c r="X304" i="71" s="1"/>
  <c r="BV264" i="71"/>
  <c r="X264" i="71" s="1"/>
  <c r="BV348" i="71"/>
  <c r="BV371" i="71"/>
  <c r="BV338" i="71"/>
  <c r="BV332" i="71"/>
  <c r="X332" i="71" s="1"/>
  <c r="BV273" i="71"/>
  <c r="X273" i="71" s="1"/>
  <c r="BV267" i="71"/>
  <c r="BV283" i="71"/>
  <c r="BV200" i="71"/>
  <c r="BV337" i="71"/>
  <c r="X337" i="71" s="1"/>
  <c r="BV90" i="71"/>
  <c r="BV204" i="71"/>
  <c r="BV305" i="71"/>
  <c r="BV214" i="71"/>
  <c r="X214" i="71" s="1"/>
  <c r="BV211" i="71"/>
  <c r="X211" i="71" s="1"/>
  <c r="BV365" i="71"/>
  <c r="X365" i="71" s="1"/>
  <c r="BV276" i="71"/>
  <c r="BV275" i="71"/>
  <c r="BV361" i="71"/>
  <c r="X361" i="71" s="1"/>
  <c r="BV239" i="71"/>
  <c r="BV354" i="71"/>
  <c r="BV308" i="71"/>
  <c r="BV209" i="71"/>
  <c r="BV355" i="71"/>
  <c r="BV363" i="71"/>
  <c r="BV297" i="71"/>
  <c r="BV89" i="71"/>
  <c r="BV249" i="71"/>
  <c r="BV246" i="71"/>
  <c r="BV250" i="71"/>
  <c r="BV316" i="71"/>
  <c r="BV175" i="71"/>
  <c r="BV328" i="71"/>
  <c r="BV312" i="71"/>
  <c r="BV206" i="71"/>
  <c r="BV167" i="71"/>
  <c r="BV344" i="71"/>
  <c r="BV51" i="71"/>
  <c r="BV60" i="71"/>
  <c r="BV53" i="71"/>
  <c r="BV374" i="71"/>
  <c r="X374" i="71" s="1"/>
  <c r="BV295" i="71"/>
  <c r="BV302" i="71"/>
  <c r="BV376" i="71"/>
  <c r="BV298" i="71"/>
  <c r="BV373" i="71"/>
  <c r="BV314" i="71"/>
  <c r="BV296" i="71"/>
  <c r="BV372" i="71"/>
  <c r="BV317" i="71"/>
  <c r="BV311" i="71"/>
  <c r="BV313" i="71"/>
  <c r="BV360" i="71"/>
  <c r="BV299" i="71"/>
  <c r="BV307" i="71"/>
  <c r="BV356" i="71"/>
  <c r="BV330" i="71"/>
  <c r="BV346" i="71"/>
  <c r="BV324" i="71"/>
  <c r="BV118" i="71"/>
  <c r="BV351" i="71"/>
  <c r="BV325" i="71"/>
  <c r="BV300" i="71"/>
  <c r="BV368" i="71"/>
  <c r="BV334" i="71"/>
  <c r="BV369" i="71"/>
  <c r="BV323" i="71"/>
  <c r="BV352" i="71"/>
  <c r="BV318" i="71"/>
  <c r="BV315" i="71"/>
  <c r="BV333" i="71"/>
  <c r="BV370" i="71"/>
  <c r="BV326" i="71"/>
  <c r="BV322" i="71"/>
  <c r="BV144" i="71"/>
  <c r="BV336" i="71"/>
  <c r="BV306" i="71"/>
  <c r="W60" i="1"/>
  <c r="W60" i="71"/>
  <c r="W145" i="71"/>
  <c r="W145" i="1"/>
  <c r="W126" i="71"/>
  <c r="W126" i="1"/>
  <c r="W53" i="71"/>
  <c r="W53" i="1"/>
  <c r="W138" i="71"/>
  <c r="W138" i="1"/>
  <c r="W305" i="71"/>
  <c r="W305" i="1"/>
  <c r="W270" i="1"/>
  <c r="W270" i="71"/>
  <c r="W283" i="71"/>
  <c r="W283" i="1"/>
  <c r="W275" i="71"/>
  <c r="W275" i="1"/>
  <c r="W276" i="71"/>
  <c r="W276" i="1"/>
  <c r="W348" i="71"/>
  <c r="W348" i="1"/>
  <c r="W267" i="71"/>
  <c r="W267" i="1"/>
  <c r="W338" i="71"/>
  <c r="W338" i="1"/>
  <c r="W234" i="71"/>
  <c r="W274" i="1"/>
  <c r="W274" i="71"/>
  <c r="W188" i="71"/>
  <c r="W235" i="71"/>
  <c r="W235" i="1"/>
  <c r="W181" i="71"/>
  <c r="W181" i="1"/>
  <c r="W158" i="71"/>
  <c r="W158" i="1"/>
  <c r="W186" i="71"/>
  <c r="W186" i="1"/>
  <c r="W177" i="71"/>
  <c r="W177" i="1"/>
  <c r="W371" i="71"/>
  <c r="W371" i="1"/>
  <c r="W51" i="71"/>
  <c r="W51" i="1"/>
  <c r="W109" i="71"/>
  <c r="W109" i="1"/>
  <c r="W120" i="71"/>
  <c r="W120" i="1"/>
  <c r="W231" i="71"/>
  <c r="W231" i="1"/>
  <c r="W281" i="71"/>
  <c r="W281" i="1"/>
  <c r="W130" i="71"/>
  <c r="W130" i="1"/>
  <c r="W75" i="71"/>
  <c r="W75" i="1"/>
  <c r="W343" i="71"/>
  <c r="W343" i="1"/>
  <c r="W153" i="71"/>
  <c r="W153" i="1"/>
  <c r="W183" i="71"/>
  <c r="W183" i="1"/>
  <c r="W252" i="71"/>
  <c r="W252" i="1"/>
  <c r="W159" i="71"/>
  <c r="W159" i="1"/>
  <c r="W258" i="71"/>
  <c r="W258" i="1"/>
  <c r="W150" i="71"/>
  <c r="W150" i="1"/>
  <c r="W201" i="71"/>
  <c r="W201" i="1"/>
  <c r="W165" i="71"/>
  <c r="W165" i="1"/>
  <c r="W339" i="71"/>
  <c r="W339" i="1"/>
  <c r="W247" i="71"/>
  <c r="W247" i="1"/>
  <c r="W280" i="71"/>
  <c r="W280" i="1"/>
  <c r="W341" i="71"/>
  <c r="W341" i="1"/>
  <c r="W282" i="71"/>
  <c r="W282" i="1"/>
  <c r="W340" i="71"/>
  <c r="W340" i="1"/>
  <c r="W213" i="71"/>
  <c r="W213" i="1"/>
  <c r="W245" i="1"/>
  <c r="W245" i="71"/>
  <c r="W238" i="71"/>
  <c r="W238" i="1"/>
  <c r="W90" i="71"/>
  <c r="W88" i="71"/>
  <c r="W88" i="1"/>
  <c r="W277" i="71"/>
  <c r="W277" i="1"/>
  <c r="W189" i="71"/>
  <c r="W189" i="1"/>
  <c r="W230" i="71"/>
  <c r="W230" i="1"/>
  <c r="W215" i="71"/>
  <c r="W215" i="1"/>
  <c r="W157" i="71"/>
  <c r="W157" i="1"/>
  <c r="W284" i="71"/>
  <c r="W284" i="1"/>
  <c r="W233" i="71"/>
  <c r="W233" i="1"/>
  <c r="W154" i="71"/>
  <c r="W154" i="1"/>
  <c r="W187" i="71"/>
  <c r="W187" i="1"/>
  <c r="W285" i="71"/>
  <c r="W285" i="1"/>
  <c r="W260" i="71"/>
  <c r="W260" i="1"/>
  <c r="W289" i="71"/>
  <c r="W289" i="1"/>
  <c r="W225" i="71"/>
  <c r="W225" i="1"/>
  <c r="W226" i="71"/>
  <c r="W226" i="1"/>
  <c r="W166" i="71"/>
  <c r="W166" i="1"/>
  <c r="W182" i="71"/>
  <c r="W182" i="1"/>
  <c r="W151" i="71"/>
  <c r="W151" i="1"/>
  <c r="W180" i="71"/>
  <c r="W180" i="1"/>
  <c r="W216" i="71"/>
  <c r="W216" i="1"/>
  <c r="W160" i="71"/>
  <c r="W160" i="1"/>
  <c r="W254" i="71"/>
  <c r="W254" i="1"/>
  <c r="W173" i="71"/>
  <c r="W173" i="1"/>
  <c r="W152" i="71"/>
  <c r="W152" i="1"/>
  <c r="W271" i="71"/>
  <c r="W271" i="1"/>
  <c r="W193" i="71"/>
  <c r="W193" i="1"/>
  <c r="W218" i="71"/>
  <c r="W218" i="1"/>
  <c r="W156" i="71"/>
  <c r="W156" i="1"/>
  <c r="W227" i="71"/>
  <c r="W227" i="1"/>
  <c r="W78" i="71"/>
  <c r="W78" i="1"/>
  <c r="W256" i="71"/>
  <c r="W256" i="1"/>
  <c r="W161" i="71"/>
  <c r="W161" i="1"/>
  <c r="W107" i="1"/>
  <c r="W107" i="71"/>
  <c r="W26" i="1"/>
  <c r="W26" i="71"/>
  <c r="W342" i="71"/>
  <c r="W342" i="1"/>
  <c r="W85" i="71"/>
  <c r="W259" i="71"/>
  <c r="W259" i="1"/>
  <c r="W106" i="71"/>
  <c r="W106" i="1"/>
  <c r="W110" i="71"/>
  <c r="W110" i="1"/>
  <c r="W86" i="71"/>
  <c r="W86" i="1"/>
  <c r="W222" i="1"/>
  <c r="W222" i="71"/>
  <c r="W232" i="71"/>
  <c r="W232" i="1"/>
  <c r="W94" i="71"/>
  <c r="W94" i="1"/>
  <c r="W261" i="71"/>
  <c r="W261" i="1"/>
  <c r="W288" i="71"/>
  <c r="W288" i="1"/>
  <c r="BM10" i="73" l="1"/>
  <c r="BN10" i="73"/>
  <c r="BP7" i="1"/>
  <c r="D35" i="8" s="1"/>
  <c r="BO7" i="1"/>
  <c r="D34" i="8" s="1"/>
  <c r="BO7" i="71"/>
  <c r="D34" i="74" s="1"/>
  <c r="BP7" i="71"/>
  <c r="D35" i="74" s="1"/>
  <c r="AP184" i="72"/>
  <c r="AR184" i="72" s="1"/>
  <c r="AP268" i="72"/>
  <c r="AR268" i="72" s="1"/>
  <c r="AP255" i="72"/>
  <c r="AR255" i="72" s="1"/>
  <c r="AP239" i="72"/>
  <c r="AR239" i="72" s="1"/>
  <c r="AP90" i="62"/>
  <c r="AR90" i="62" s="1"/>
  <c r="AP318" i="72"/>
  <c r="AR318" i="72" s="1"/>
  <c r="AP118" i="72"/>
  <c r="AR118" i="72" s="1"/>
  <c r="AP173" i="72"/>
  <c r="AR173" i="72" s="1"/>
  <c r="AP236" i="72"/>
  <c r="AR236" i="72" s="1"/>
  <c r="AP202" i="72"/>
  <c r="AR202" i="72" s="1"/>
  <c r="AP66" i="72"/>
  <c r="AR66" i="72" s="1"/>
  <c r="AP90" i="72"/>
  <c r="AR90" i="72" s="1"/>
  <c r="AO206" i="1"/>
  <c r="AD206" i="1"/>
  <c r="AE206" i="1"/>
  <c r="AN206" i="1" s="1" a="1"/>
  <c r="AN206" i="1" s="1"/>
  <c r="AI206" i="1" s="1"/>
  <c r="AI206" i="71" s="1"/>
  <c r="AO95" i="1"/>
  <c r="AD95" i="1"/>
  <c r="AM95" i="1" s="1"/>
  <c r="AO188" i="1"/>
  <c r="AE188" i="1"/>
  <c r="AN188" i="1" s="1" a="1"/>
  <c r="AN188" i="1" s="1"/>
  <c r="AI188" i="1" s="1"/>
  <c r="AD188" i="1"/>
  <c r="AM188" i="1" s="1"/>
  <c r="AE95" i="1"/>
  <c r="AN95" i="1" s="1" a="1"/>
  <c r="AN95" i="1" s="1"/>
  <c r="AI95" i="1" s="1"/>
  <c r="X315" i="71"/>
  <c r="X325" i="71"/>
  <c r="X299" i="71"/>
  <c r="X373" i="71"/>
  <c r="X250" i="71"/>
  <c r="X308" i="71"/>
  <c r="X303" i="71"/>
  <c r="X202" i="71"/>
  <c r="W22" i="71"/>
  <c r="AT7" i="71"/>
  <c r="D13" i="74" s="1"/>
  <c r="BI7" i="71"/>
  <c r="D28" i="74" s="1"/>
  <c r="BQ7" i="71"/>
  <c r="D36" i="74" s="1"/>
  <c r="BN7" i="71"/>
  <c r="D33" i="74" s="1"/>
  <c r="AY7" i="71"/>
  <c r="D18" i="74" s="1"/>
  <c r="BK7" i="71"/>
  <c r="D30" i="74" s="1"/>
  <c r="BH7" i="71"/>
  <c r="D27" i="74" s="1"/>
  <c r="AU7" i="71"/>
  <c r="D14" i="74" s="1"/>
  <c r="BM7" i="71"/>
  <c r="D32" i="74" s="1"/>
  <c r="BF7" i="71"/>
  <c r="D25" i="74" s="1"/>
  <c r="BJ7" i="71"/>
  <c r="D29" i="74" s="1"/>
  <c r="BD7" i="71"/>
  <c r="D23" i="74" s="1"/>
  <c r="BA7" i="71"/>
  <c r="D20" i="74" s="1"/>
  <c r="BL7" i="71"/>
  <c r="D31" i="74" s="1"/>
  <c r="BB7" i="71"/>
  <c r="D21" i="74" s="1"/>
  <c r="AZ7" i="71"/>
  <c r="D19" i="74" s="1"/>
  <c r="AX7" i="71"/>
  <c r="D17" i="74" s="1"/>
  <c r="BE7" i="71"/>
  <c r="D24" i="74" s="1"/>
  <c r="AV7" i="71"/>
  <c r="D15" i="74" s="1"/>
  <c r="BG7" i="71"/>
  <c r="D26" i="74" s="1"/>
  <c r="BC7" i="71"/>
  <c r="D22" i="74" s="1"/>
  <c r="BR7" i="71"/>
  <c r="D37" i="74" s="1"/>
  <c r="AW7" i="71"/>
  <c r="D16" i="74" s="1"/>
  <c r="AS7" i="71"/>
  <c r="Y320" i="71"/>
  <c r="Y89" i="71"/>
  <c r="Y296" i="71"/>
  <c r="Y275" i="1"/>
  <c r="Y275" i="71"/>
  <c r="Y326" i="71"/>
  <c r="Y325" i="71"/>
  <c r="Y317" i="71"/>
  <c r="Y314" i="71"/>
  <c r="Y369" i="71"/>
  <c r="Y370" i="71"/>
  <c r="Y256" i="1"/>
  <c r="Y256" i="71"/>
  <c r="Y222" i="1"/>
  <c r="Y222" i="71"/>
  <c r="Y186" i="71"/>
  <c r="Y186" i="1"/>
  <c r="Y226" i="1"/>
  <c r="Y226" i="71"/>
  <c r="Y145" i="71"/>
  <c r="Y145" i="1"/>
  <c r="Y180" i="71"/>
  <c r="Y180" i="1"/>
  <c r="Y110" i="71"/>
  <c r="Y110" i="1"/>
  <c r="Y218" i="71"/>
  <c r="Y218" i="1"/>
  <c r="Y187" i="71"/>
  <c r="Y187" i="1"/>
  <c r="Y78" i="1"/>
  <c r="Y78" i="71"/>
  <c r="Y204" i="71"/>
  <c r="Y234" i="71"/>
  <c r="Y249" i="71"/>
  <c r="X306" i="71"/>
  <c r="X318" i="71"/>
  <c r="X351" i="71"/>
  <c r="X360" i="71"/>
  <c r="X298" i="71"/>
  <c r="X344" i="71"/>
  <c r="X246" i="71"/>
  <c r="X354" i="71"/>
  <c r="X164" i="71"/>
  <c r="Y304" i="71"/>
  <c r="Y357" i="71"/>
  <c r="Y368" i="71"/>
  <c r="Y90" i="71"/>
  <c r="Y318" i="71"/>
  <c r="Y333" i="71"/>
  <c r="Y322" i="71"/>
  <c r="Y352" i="71"/>
  <c r="Y106" i="71"/>
  <c r="Y106" i="1"/>
  <c r="Y245" i="71"/>
  <c r="Y245" i="1"/>
  <c r="Y183" i="1"/>
  <c r="Y183" i="71"/>
  <c r="Y277" i="1"/>
  <c r="Y277" i="71"/>
  <c r="Y284" i="1"/>
  <c r="Y284" i="71"/>
  <c r="Y340" i="71"/>
  <c r="Y340" i="1"/>
  <c r="Y282" i="1"/>
  <c r="Y282" i="71"/>
  <c r="Y166" i="1"/>
  <c r="Y166" i="71"/>
  <c r="Y254" i="71"/>
  <c r="Y254" i="1"/>
  <c r="Y35" i="71"/>
  <c r="Y35" i="1"/>
  <c r="Y373" i="71"/>
  <c r="X336" i="71"/>
  <c r="X352" i="71"/>
  <c r="X118" i="71"/>
  <c r="X313" i="71"/>
  <c r="X376" i="71"/>
  <c r="X167" i="71"/>
  <c r="X249" i="71"/>
  <c r="X239" i="71"/>
  <c r="X204" i="71"/>
  <c r="X234" i="71"/>
  <c r="Y321" i="71"/>
  <c r="Y206" i="71"/>
  <c r="Y351" i="71"/>
  <c r="Y311" i="71"/>
  <c r="Y302" i="71"/>
  <c r="Y360" i="71"/>
  <c r="Y239" i="71"/>
  <c r="Y95" i="71"/>
  <c r="Y330" i="71"/>
  <c r="Y315" i="71"/>
  <c r="Y299" i="71"/>
  <c r="Y232" i="1"/>
  <c r="Y232" i="71"/>
  <c r="Y227" i="71"/>
  <c r="Y227" i="1"/>
  <c r="Y150" i="1"/>
  <c r="Y150" i="71"/>
  <c r="Y281" i="1"/>
  <c r="Y281" i="71"/>
  <c r="Y238" i="1"/>
  <c r="Y238" i="71"/>
  <c r="Y247" i="1"/>
  <c r="Y247" i="71"/>
  <c r="Y231" i="1"/>
  <c r="Y231" i="71"/>
  <c r="Y126" i="1"/>
  <c r="Y126" i="71"/>
  <c r="Y201" i="1"/>
  <c r="Y201" i="71"/>
  <c r="Y189" i="71"/>
  <c r="Y189" i="1"/>
  <c r="Y246" i="71"/>
  <c r="Y250" i="71"/>
  <c r="X144" i="71"/>
  <c r="X324" i="71"/>
  <c r="X311" i="71"/>
  <c r="X206" i="71"/>
  <c r="X89" i="71"/>
  <c r="X90" i="71"/>
  <c r="X95" i="71"/>
  <c r="X162" i="71"/>
  <c r="X155" i="71"/>
  <c r="BX250" i="71"/>
  <c r="Z250" i="71" s="1"/>
  <c r="BX93" i="71"/>
  <c r="Z93" i="71" s="1"/>
  <c r="BX45" i="71"/>
  <c r="Z45" i="71" s="1"/>
  <c r="BX373" i="71"/>
  <c r="BX234" i="71"/>
  <c r="BX236" i="71"/>
  <c r="Z236" i="71" s="1"/>
  <c r="BX121" i="71"/>
  <c r="Z121" i="71" s="1"/>
  <c r="BX64" i="71"/>
  <c r="Z64" i="71" s="1"/>
  <c r="BX155" i="71"/>
  <c r="Z155" i="71" s="1"/>
  <c r="BX41" i="71"/>
  <c r="Z41" i="71" s="1"/>
  <c r="BX40" i="71"/>
  <c r="Z40" i="71" s="1"/>
  <c r="BX246" i="71"/>
  <c r="Z246" i="71" s="1"/>
  <c r="BX104" i="71"/>
  <c r="Z104" i="71" s="1"/>
  <c r="BX162" i="71"/>
  <c r="Z162" i="71" s="1"/>
  <c r="BX251" i="71"/>
  <c r="Z251" i="71" s="1"/>
  <c r="BX36" i="71"/>
  <c r="Z36" i="71" s="1"/>
  <c r="BX212" i="71"/>
  <c r="Z212" i="71" s="1"/>
  <c r="BX33" i="71"/>
  <c r="Z33" i="71" s="1"/>
  <c r="BX57" i="71"/>
  <c r="Z57" i="71" s="1"/>
  <c r="BX202" i="71"/>
  <c r="BX116" i="71"/>
  <c r="Z116" i="71" s="1"/>
  <c r="BX111" i="71"/>
  <c r="Z111" i="71" s="1"/>
  <c r="BX31" i="71"/>
  <c r="Z31" i="71" s="1"/>
  <c r="BX47" i="71"/>
  <c r="Z47" i="71" s="1"/>
  <c r="BX134" i="71"/>
  <c r="Z134" i="71" s="1"/>
  <c r="BX142" i="71"/>
  <c r="Z142" i="71" s="1"/>
  <c r="BX119" i="71"/>
  <c r="Z119" i="71" s="1"/>
  <c r="BX97" i="71"/>
  <c r="Z97" i="71" s="1"/>
  <c r="BX190" i="71"/>
  <c r="Z190" i="71" s="1"/>
  <c r="BX117" i="71"/>
  <c r="Z117" i="71" s="1"/>
  <c r="BX100" i="71"/>
  <c r="Z100" i="71" s="1"/>
  <c r="BX143" i="71"/>
  <c r="Z143" i="71" s="1"/>
  <c r="BX221" i="71"/>
  <c r="Z221" i="71" s="1"/>
  <c r="BX374" i="71"/>
  <c r="Z374" i="71" s="1"/>
  <c r="BX203" i="71"/>
  <c r="Z203" i="71" s="1"/>
  <c r="BX68" i="71"/>
  <c r="Z68" i="71" s="1"/>
  <c r="BX101" i="71"/>
  <c r="Z101" i="71" s="1"/>
  <c r="BX55" i="71"/>
  <c r="Z55" i="71" s="1"/>
  <c r="BX103" i="71"/>
  <c r="Z103" i="71" s="1"/>
  <c r="BX114" i="71"/>
  <c r="Z114" i="71" s="1"/>
  <c r="BX219" i="71"/>
  <c r="Z219" i="71" s="1"/>
  <c r="BX28" i="71"/>
  <c r="Z28" i="71" s="1"/>
  <c r="BX164" i="71"/>
  <c r="Z164" i="71" s="1"/>
  <c r="BX50" i="71"/>
  <c r="Z50" i="71" s="1"/>
  <c r="BX67" i="71"/>
  <c r="Z67" i="71" s="1"/>
  <c r="BX249" i="71"/>
  <c r="Z249" i="71" s="1"/>
  <c r="BX49" i="71"/>
  <c r="Z49" i="71" s="1"/>
  <c r="BX237" i="71"/>
  <c r="Z237" i="71" s="1"/>
  <c r="BX136" i="71"/>
  <c r="Z136" i="71" s="1"/>
  <c r="BX34" i="71"/>
  <c r="Z34" i="71" s="1"/>
  <c r="BX59" i="71"/>
  <c r="Z59" i="71" s="1"/>
  <c r="BX262" i="71"/>
  <c r="Z262" i="71" s="1"/>
  <c r="BX278" i="71"/>
  <c r="Z278" i="71" s="1"/>
  <c r="BX168" i="71"/>
  <c r="Z168" i="71" s="1"/>
  <c r="BX279" i="71"/>
  <c r="Z279" i="71" s="1"/>
  <c r="BX84" i="71"/>
  <c r="Z84" i="71" s="1"/>
  <c r="BX48" i="71"/>
  <c r="Z48" i="71" s="1"/>
  <c r="BX241" i="71"/>
  <c r="Z241" i="71" s="1"/>
  <c r="BX263" i="71"/>
  <c r="Z263" i="71" s="1"/>
  <c r="BX131" i="71"/>
  <c r="Z131" i="71" s="1"/>
  <c r="BX242" i="71"/>
  <c r="Z242" i="71" s="1"/>
  <c r="BX140" i="71"/>
  <c r="Z140" i="71" s="1"/>
  <c r="BX170" i="71"/>
  <c r="Z170" i="71" s="1"/>
  <c r="BX188" i="71"/>
  <c r="Z188" i="71" s="1"/>
  <c r="BX178" i="71"/>
  <c r="Z178" i="71" s="1"/>
  <c r="BX115" i="71"/>
  <c r="Z115" i="71" s="1"/>
  <c r="BX257" i="71"/>
  <c r="Z257" i="71" s="1"/>
  <c r="BX133" i="71"/>
  <c r="Z133" i="71" s="1"/>
  <c r="BX113" i="71"/>
  <c r="Z113" i="71" s="1"/>
  <c r="BX146" i="71"/>
  <c r="Z146" i="71" s="1"/>
  <c r="BX229" i="71"/>
  <c r="Z229" i="71" s="1"/>
  <c r="BX210" i="71"/>
  <c r="Z210" i="71" s="1"/>
  <c r="BX194" i="71"/>
  <c r="Z194" i="71" s="1"/>
  <c r="BX32" i="71"/>
  <c r="Z32" i="71" s="1"/>
  <c r="BX286" i="71"/>
  <c r="Z286" i="71" s="1"/>
  <c r="BX30" i="71"/>
  <c r="Z30" i="71" s="1"/>
  <c r="BX272" i="71"/>
  <c r="Z272" i="71" s="1"/>
  <c r="BX63" i="71"/>
  <c r="Z63" i="71" s="1"/>
  <c r="BX87" i="71"/>
  <c r="Z87" i="71" s="1"/>
  <c r="BX73" i="71"/>
  <c r="Z73" i="71" s="1"/>
  <c r="BX128" i="71"/>
  <c r="Z128" i="71" s="1"/>
  <c r="BX61" i="71"/>
  <c r="Z61" i="71" s="1"/>
  <c r="BX43" i="71"/>
  <c r="Z43" i="71" s="1"/>
  <c r="BX174" i="71"/>
  <c r="Z174" i="71" s="1"/>
  <c r="BX37" i="71"/>
  <c r="Z37" i="71" s="1"/>
  <c r="BX163" i="71"/>
  <c r="Z163" i="71" s="1"/>
  <c r="BX99" i="71"/>
  <c r="Z99" i="71" s="1"/>
  <c r="BX66" i="71"/>
  <c r="Z66" i="71" s="1"/>
  <c r="BX253" i="71"/>
  <c r="Z253" i="71" s="1"/>
  <c r="BX139" i="71"/>
  <c r="Z139" i="71" s="1"/>
  <c r="BX70" i="71"/>
  <c r="Z70" i="71" s="1"/>
  <c r="BX62" i="71"/>
  <c r="Z62" i="71" s="1"/>
  <c r="BX54" i="71"/>
  <c r="Z54" i="71" s="1"/>
  <c r="BX96" i="71"/>
  <c r="Z96" i="71" s="1"/>
  <c r="BX240" i="71"/>
  <c r="Z240" i="71" s="1"/>
  <c r="BX191" i="71"/>
  <c r="Z191" i="71" s="1"/>
  <c r="BX172" i="71"/>
  <c r="Z172" i="71" s="1"/>
  <c r="BX217" i="71"/>
  <c r="Z217" i="71" s="1"/>
  <c r="BX72" i="71"/>
  <c r="Z72" i="71" s="1"/>
  <c r="BX74" i="71"/>
  <c r="Z74" i="71" s="1"/>
  <c r="BX122" i="71"/>
  <c r="Z122" i="71" s="1"/>
  <c r="BX243" i="71"/>
  <c r="Z243" i="71" s="1"/>
  <c r="BX208" i="71"/>
  <c r="Z208" i="71" s="1"/>
  <c r="BX207" i="71"/>
  <c r="Z207" i="71" s="1"/>
  <c r="BX255" i="71"/>
  <c r="Z255" i="71" s="1"/>
  <c r="BX169" i="71"/>
  <c r="Z169" i="71" s="1"/>
  <c r="BX228" i="71"/>
  <c r="Z228" i="71" s="1"/>
  <c r="BX69" i="71"/>
  <c r="Z69" i="71" s="1"/>
  <c r="BX198" i="71"/>
  <c r="Z198" i="71" s="1"/>
  <c r="BX123" i="71"/>
  <c r="Z123" i="71" s="1"/>
  <c r="BX44" i="71"/>
  <c r="Z44" i="71" s="1"/>
  <c r="BX196" i="71"/>
  <c r="Z196" i="71" s="1"/>
  <c r="BX220" i="71"/>
  <c r="Z220" i="71" s="1"/>
  <c r="BX27" i="71"/>
  <c r="Z27" i="71" s="1"/>
  <c r="BX108" i="71"/>
  <c r="Z108" i="71" s="1"/>
  <c r="BX195" i="71"/>
  <c r="Z195" i="71" s="1"/>
  <c r="BX224" i="71"/>
  <c r="Z224" i="71" s="1"/>
  <c r="BX244" i="71"/>
  <c r="Z244" i="71" s="1"/>
  <c r="BX76" i="71"/>
  <c r="Z76" i="71" s="1"/>
  <c r="BX29" i="71"/>
  <c r="Z29" i="71" s="1"/>
  <c r="BX77" i="71"/>
  <c r="Z77" i="71" s="1"/>
  <c r="BX127" i="71"/>
  <c r="Z127" i="71" s="1"/>
  <c r="BX112" i="71"/>
  <c r="Z112" i="71" s="1"/>
  <c r="BX39" i="71"/>
  <c r="Z39" i="71" s="1"/>
  <c r="BX137" i="71"/>
  <c r="Z137" i="71" s="1"/>
  <c r="BX46" i="71"/>
  <c r="Z46" i="71" s="1"/>
  <c r="BX42" i="71"/>
  <c r="Z42" i="71" s="1"/>
  <c r="BX141" i="71"/>
  <c r="Z141" i="71" s="1"/>
  <c r="BX125" i="71"/>
  <c r="Z125" i="71" s="1"/>
  <c r="BX65" i="71"/>
  <c r="Z65" i="71" s="1"/>
  <c r="BX52" i="71"/>
  <c r="Z52" i="71" s="1"/>
  <c r="BX176" i="71"/>
  <c r="Z176" i="71" s="1"/>
  <c r="BX56" i="71"/>
  <c r="Z56" i="71" s="1"/>
  <c r="BX147" i="71"/>
  <c r="Z147" i="71" s="1"/>
  <c r="BX171" i="71"/>
  <c r="Z171" i="71" s="1"/>
  <c r="BX81" i="71"/>
  <c r="Z81" i="71" s="1"/>
  <c r="BX287" i="71"/>
  <c r="Z287" i="71" s="1"/>
  <c r="BX199" i="71"/>
  <c r="Z199" i="71" s="1"/>
  <c r="BX80" i="71"/>
  <c r="Z80" i="71" s="1"/>
  <c r="BX303" i="71"/>
  <c r="Z303" i="71" s="1"/>
  <c r="BX124" i="71"/>
  <c r="Z124" i="71" s="1"/>
  <c r="BX149" i="71"/>
  <c r="Z149" i="71" s="1"/>
  <c r="BX90" i="71"/>
  <c r="Z90" i="71" s="1"/>
  <c r="BX148" i="71"/>
  <c r="Z148" i="71" s="1"/>
  <c r="BX82" i="71"/>
  <c r="Z82" i="71" s="1"/>
  <c r="BX58" i="71"/>
  <c r="Z58" i="71" s="1"/>
  <c r="BX91" i="71"/>
  <c r="Z91" i="71" s="1"/>
  <c r="BX192" i="71"/>
  <c r="Z192" i="71" s="1"/>
  <c r="BX83" i="71"/>
  <c r="Z83" i="71" s="1"/>
  <c r="BX248" i="71"/>
  <c r="Z248" i="71" s="1"/>
  <c r="BX98" i="71"/>
  <c r="Z98" i="71" s="1"/>
  <c r="BX38" i="71"/>
  <c r="Z38" i="71" s="1"/>
  <c r="BX185" i="71"/>
  <c r="Z185" i="71" s="1"/>
  <c r="BX135" i="71"/>
  <c r="Z135" i="71" s="1"/>
  <c r="BX132" i="71"/>
  <c r="Z132" i="71" s="1"/>
  <c r="BX205" i="71"/>
  <c r="Z205" i="71" s="1"/>
  <c r="BX105" i="71"/>
  <c r="Z105" i="71" s="1"/>
  <c r="BX79" i="71"/>
  <c r="Z79" i="71" s="1"/>
  <c r="BX102" i="71"/>
  <c r="Z102" i="71" s="1"/>
  <c r="BX179" i="71"/>
  <c r="Z179" i="71" s="1"/>
  <c r="BX129" i="71"/>
  <c r="Z129" i="71" s="1"/>
  <c r="BX223" i="71"/>
  <c r="Z223" i="71" s="1"/>
  <c r="BX71" i="71"/>
  <c r="Z71" i="71" s="1"/>
  <c r="BX197" i="71"/>
  <c r="Z197" i="71" s="1"/>
  <c r="BX92" i="71"/>
  <c r="Z92" i="71" s="1"/>
  <c r="BX184" i="71"/>
  <c r="Z184" i="71" s="1"/>
  <c r="BX181" i="71"/>
  <c r="BX86" i="71"/>
  <c r="BX160" i="71"/>
  <c r="BX225" i="71"/>
  <c r="BX340" i="71"/>
  <c r="BX78" i="71"/>
  <c r="BX154" i="71"/>
  <c r="BX177" i="71"/>
  <c r="BX230" i="71"/>
  <c r="BX277" i="71"/>
  <c r="BX235" i="71"/>
  <c r="BX183" i="71"/>
  <c r="BX75" i="71"/>
  <c r="BX254" i="71"/>
  <c r="BX88" i="71"/>
  <c r="BX280" i="71"/>
  <c r="BX157" i="71"/>
  <c r="BX153" i="71"/>
  <c r="BX159" i="71"/>
  <c r="BX260" i="71"/>
  <c r="BX151" i="71"/>
  <c r="BX341" i="71"/>
  <c r="BX342" i="71"/>
  <c r="BX285" i="71"/>
  <c r="BX182" i="71"/>
  <c r="BX109" i="71"/>
  <c r="BX247" i="71"/>
  <c r="BX216" i="71"/>
  <c r="BX35" i="71"/>
  <c r="BX145" i="71"/>
  <c r="BX187" i="71"/>
  <c r="BX189" i="71"/>
  <c r="BX282" i="71"/>
  <c r="BX271" i="71"/>
  <c r="BX186" i="71"/>
  <c r="BX158" i="71"/>
  <c r="BX156" i="71"/>
  <c r="BX193" i="71"/>
  <c r="BX201" i="71"/>
  <c r="BX226" i="71"/>
  <c r="BX110" i="71"/>
  <c r="BX120" i="71"/>
  <c r="BX281" i="71"/>
  <c r="BX173" i="71"/>
  <c r="BX233" i="71"/>
  <c r="BX138" i="71"/>
  <c r="BX339" i="71"/>
  <c r="BX215" i="71"/>
  <c r="BX252" i="71"/>
  <c r="BX180" i="71"/>
  <c r="BX288" i="71"/>
  <c r="BX343" i="71"/>
  <c r="BX152" i="71"/>
  <c r="BX166" i="71"/>
  <c r="BX258" i="71"/>
  <c r="BX284" i="71"/>
  <c r="BX231" i="71"/>
  <c r="BX165" i="71"/>
  <c r="BX289" i="71"/>
  <c r="BX232" i="71"/>
  <c r="BX150" i="71"/>
  <c r="BX218" i="71"/>
  <c r="BX126" i="71"/>
  <c r="BX256" i="71"/>
  <c r="BX161" i="71"/>
  <c r="BX261" i="71"/>
  <c r="BX213" i="71"/>
  <c r="BX238" i="71"/>
  <c r="BX130" i="71"/>
  <c r="BX227" i="71"/>
  <c r="BX259" i="71"/>
  <c r="BX85" i="71"/>
  <c r="BX106" i="71"/>
  <c r="BX94" i="71"/>
  <c r="BX26" i="71"/>
  <c r="BX222" i="71"/>
  <c r="BX245" i="71"/>
  <c r="BX294" i="71"/>
  <c r="Z294" i="71" s="1"/>
  <c r="BX107" i="71"/>
  <c r="BX291" i="71"/>
  <c r="Z291" i="71" s="1"/>
  <c r="BX308" i="71"/>
  <c r="BX347" i="71"/>
  <c r="Z347" i="71" s="1"/>
  <c r="BX330" i="71"/>
  <c r="BX319" i="71"/>
  <c r="Z319" i="71" s="1"/>
  <c r="BX356" i="71"/>
  <c r="BX175" i="71"/>
  <c r="Z175" i="71" s="1"/>
  <c r="BX323" i="71"/>
  <c r="BX326" i="71"/>
  <c r="BX299" i="71"/>
  <c r="BX312" i="71"/>
  <c r="BX239" i="71"/>
  <c r="BX359" i="71"/>
  <c r="BX306" i="71"/>
  <c r="BX367" i="71"/>
  <c r="Z367" i="71" s="1"/>
  <c r="BX324" i="71"/>
  <c r="BX269" i="71"/>
  <c r="Z269" i="71" s="1"/>
  <c r="BX295" i="71"/>
  <c r="BX376" i="71"/>
  <c r="BX95" i="71"/>
  <c r="BX317" i="71"/>
  <c r="BX336" i="71"/>
  <c r="BX370" i="71"/>
  <c r="BX315" i="71"/>
  <c r="BX352" i="71"/>
  <c r="BX364" i="71"/>
  <c r="BX350" i="71"/>
  <c r="BX357" i="71"/>
  <c r="Z357" i="71" s="1"/>
  <c r="BX318" i="71"/>
  <c r="BX300" i="71"/>
  <c r="BX211" i="71"/>
  <c r="Z211" i="71" s="1"/>
  <c r="BX144" i="71"/>
  <c r="BX167" i="71"/>
  <c r="Z167" i="71" s="1"/>
  <c r="BX313" i="71"/>
  <c r="BX309" i="71"/>
  <c r="Z309" i="71" s="1"/>
  <c r="BX273" i="71"/>
  <c r="Z273" i="71" s="1"/>
  <c r="BX325" i="71"/>
  <c r="BX266" i="71"/>
  <c r="Z266" i="71" s="1"/>
  <c r="BX296" i="71"/>
  <c r="BX314" i="71"/>
  <c r="BX333" i="71"/>
  <c r="BX358" i="71"/>
  <c r="Z358" i="71" s="1"/>
  <c r="BX264" i="71"/>
  <c r="Z264" i="71" s="1"/>
  <c r="BX345" i="71"/>
  <c r="Z345" i="71" s="1"/>
  <c r="BX344" i="71"/>
  <c r="Z344" i="71" s="1"/>
  <c r="BX321" i="71"/>
  <c r="BX311" i="71"/>
  <c r="BX366" i="71"/>
  <c r="Z366" i="71" s="1"/>
  <c r="BX200" i="71"/>
  <c r="BX209" i="71"/>
  <c r="Z209" i="71" s="1"/>
  <c r="BX297" i="71"/>
  <c r="Z297" i="71" s="1"/>
  <c r="BX327" i="71"/>
  <c r="Z327" i="71" s="1"/>
  <c r="BX275" i="71"/>
  <c r="BX265" i="71"/>
  <c r="Z265" i="71" s="1"/>
  <c r="BX118" i="71"/>
  <c r="BX360" i="71"/>
  <c r="BX283" i="71"/>
  <c r="BX348" i="71"/>
  <c r="BX338" i="71"/>
  <c r="BX371" i="71"/>
  <c r="BX274" i="71"/>
  <c r="BX307" i="71"/>
  <c r="BX322" i="71"/>
  <c r="BX316" i="71"/>
  <c r="Z316" i="71" s="1"/>
  <c r="BX304" i="71"/>
  <c r="BX363" i="71"/>
  <c r="BX302" i="71"/>
  <c r="BX328" i="71"/>
  <c r="Z328" i="71" s="1"/>
  <c r="BX305" i="71"/>
  <c r="BX270" i="71"/>
  <c r="BX320" i="71"/>
  <c r="BX268" i="71"/>
  <c r="Z268" i="71" s="1"/>
  <c r="BX355" i="71"/>
  <c r="BX354" i="71"/>
  <c r="BX334" i="71"/>
  <c r="BX353" i="71"/>
  <c r="BX214" i="71"/>
  <c r="Z214" i="71" s="1"/>
  <c r="BX204" i="71"/>
  <c r="BX267" i="71"/>
  <c r="BX369" i="71"/>
  <c r="BX351" i="71"/>
  <c r="BX372" i="71"/>
  <c r="BX276" i="71"/>
  <c r="BX335" i="71"/>
  <c r="Z335" i="71" s="1"/>
  <c r="BX298" i="71"/>
  <c r="BX346" i="71"/>
  <c r="BX368" i="71"/>
  <c r="BX293" i="71"/>
  <c r="BX331" i="71"/>
  <c r="BX301" i="71"/>
  <c r="BX365" i="71"/>
  <c r="BX310" i="71"/>
  <c r="BX206" i="71"/>
  <c r="BX292" i="71"/>
  <c r="BX53" i="71"/>
  <c r="BX89" i="71"/>
  <c r="BX51" i="71"/>
  <c r="BX60" i="71"/>
  <c r="BX349" i="71"/>
  <c r="BX329" i="71"/>
  <c r="BX361" i="71"/>
  <c r="BX362" i="71"/>
  <c r="BX332" i="71"/>
  <c r="BX337" i="71"/>
  <c r="BX290" i="71"/>
  <c r="BX25" i="71"/>
  <c r="Y53" i="71"/>
  <c r="Y53" i="1"/>
  <c r="Y345" i="71"/>
  <c r="Y274" i="71"/>
  <c r="Y274" i="1"/>
  <c r="Y372" i="71"/>
  <c r="Y363" i="71"/>
  <c r="Y270" i="71"/>
  <c r="Y270" i="1"/>
  <c r="Y298" i="71"/>
  <c r="Y312" i="71"/>
  <c r="Y376" i="71"/>
  <c r="Y288" i="1"/>
  <c r="Y288" i="71"/>
  <c r="Y130" i="71"/>
  <c r="Y130" i="1"/>
  <c r="Y341" i="1"/>
  <c r="Y341" i="71"/>
  <c r="Y173" i="1"/>
  <c r="Y173" i="71"/>
  <c r="Y86" i="71"/>
  <c r="Y86" i="1"/>
  <c r="Y177" i="71"/>
  <c r="Y177" i="1"/>
  <c r="Y285" i="1"/>
  <c r="Y285" i="71"/>
  <c r="Y233" i="1"/>
  <c r="Y233" i="71"/>
  <c r="Y158" i="71"/>
  <c r="Y158" i="1"/>
  <c r="Y156" i="71"/>
  <c r="Y156" i="1"/>
  <c r="Y210" i="71"/>
  <c r="Y155" i="71"/>
  <c r="X25" i="71"/>
  <c r="X25" i="1"/>
  <c r="X323" i="71"/>
  <c r="X302" i="71"/>
  <c r="X322" i="71"/>
  <c r="X369" i="71"/>
  <c r="X346" i="71"/>
  <c r="X317" i="71"/>
  <c r="X295" i="71"/>
  <c r="X312" i="71"/>
  <c r="X297" i="71"/>
  <c r="X163" i="71"/>
  <c r="Y21" i="29"/>
  <c r="Y25" i="71"/>
  <c r="Y25" i="1"/>
  <c r="Y51" i="1"/>
  <c r="Y51" i="71"/>
  <c r="Y327" i="71"/>
  <c r="Y355" i="71"/>
  <c r="Y295" i="71"/>
  <c r="Y354" i="71"/>
  <c r="Y371" i="1"/>
  <c r="Y371" i="71"/>
  <c r="Y348" i="1"/>
  <c r="Y348" i="71"/>
  <c r="Y323" i="71"/>
  <c r="Y209" i="71"/>
  <c r="Y107" i="71"/>
  <c r="Y107" i="1"/>
  <c r="Y26" i="71"/>
  <c r="Y26" i="1"/>
  <c r="Y271" i="1"/>
  <c r="Y271" i="71"/>
  <c r="Y289" i="71"/>
  <c r="Y289" i="1"/>
  <c r="Y230" i="71"/>
  <c r="Y230" i="1"/>
  <c r="Y157" i="1"/>
  <c r="Y157" i="71"/>
  <c r="Y182" i="1"/>
  <c r="Y182" i="71"/>
  <c r="Y109" i="1"/>
  <c r="Y109" i="71"/>
  <c r="Y153" i="71"/>
  <c r="Y153" i="1"/>
  <c r="Y151" i="71"/>
  <c r="Y151" i="1"/>
  <c r="Y202" i="71"/>
  <c r="X326" i="71"/>
  <c r="X334" i="71"/>
  <c r="X330" i="71"/>
  <c r="X372" i="71"/>
  <c r="X328" i="71"/>
  <c r="X363" i="71"/>
  <c r="X200" i="71"/>
  <c r="Y364" i="71"/>
  <c r="Y350" i="71"/>
  <c r="Y294" i="71"/>
  <c r="Y334" i="71"/>
  <c r="Y338" i="1"/>
  <c r="Y338" i="71"/>
  <c r="Y283" i="1"/>
  <c r="Y283" i="71"/>
  <c r="Y276" i="71"/>
  <c r="Y276" i="1"/>
  <c r="Y144" i="71"/>
  <c r="Y324" i="71"/>
  <c r="Y307" i="71"/>
  <c r="Y259" i="71"/>
  <c r="Y259" i="1"/>
  <c r="Y215" i="71"/>
  <c r="Y215" i="1"/>
  <c r="Y88" i="71"/>
  <c r="Y88" i="1"/>
  <c r="Y260" i="71"/>
  <c r="Y260" i="1"/>
  <c r="Y160" i="1"/>
  <c r="Y160" i="71"/>
  <c r="Y159" i="1"/>
  <c r="Y159" i="71"/>
  <c r="Y252" i="71"/>
  <c r="Y252" i="1"/>
  <c r="Y193" i="71"/>
  <c r="Y193" i="1"/>
  <c r="Y154" i="1"/>
  <c r="Y154" i="71"/>
  <c r="X370" i="71"/>
  <c r="X368" i="71"/>
  <c r="X356" i="71"/>
  <c r="X296" i="71"/>
  <c r="X175" i="71"/>
  <c r="X355" i="71"/>
  <c r="X210" i="71"/>
  <c r="Y359" i="71"/>
  <c r="Y60" i="71"/>
  <c r="Y60" i="1"/>
  <c r="Y367" i="71"/>
  <c r="Y305" i="1"/>
  <c r="Y305" i="71"/>
  <c r="Y313" i="71"/>
  <c r="Y344" i="71"/>
  <c r="Y356" i="71"/>
  <c r="Y118" i="71"/>
  <c r="Y261" i="71"/>
  <c r="Y261" i="1"/>
  <c r="Y94" i="71"/>
  <c r="Y94" i="1"/>
  <c r="Y165" i="1"/>
  <c r="Y165" i="71"/>
  <c r="Y235" i="71"/>
  <c r="Y235" i="1"/>
  <c r="Y138" i="1"/>
  <c r="Y138" i="71"/>
  <c r="Y216" i="1"/>
  <c r="Y216" i="71"/>
  <c r="Y339" i="1"/>
  <c r="Y339" i="71"/>
  <c r="Y258" i="1"/>
  <c r="Y258" i="71"/>
  <c r="Y343" i="1"/>
  <c r="Y343" i="71"/>
  <c r="X333" i="71"/>
  <c r="X300" i="71"/>
  <c r="X307" i="71"/>
  <c r="X314" i="71"/>
  <c r="X316" i="71"/>
  <c r="X209" i="71"/>
  <c r="W22" i="1"/>
  <c r="BL7" i="1"/>
  <c r="D31" i="8" s="1"/>
  <c r="BD7" i="1"/>
  <c r="D23" i="8" s="1"/>
  <c r="BA7" i="1"/>
  <c r="D20" i="8" s="1"/>
  <c r="BG7" i="1"/>
  <c r="D26" i="8" s="1"/>
  <c r="BE7" i="1"/>
  <c r="D24" i="8" s="1"/>
  <c r="BI7" i="1"/>
  <c r="D28" i="8" s="1"/>
  <c r="BR7" i="1"/>
  <c r="D37" i="8" s="1"/>
  <c r="AT7" i="1"/>
  <c r="D13" i="8" s="1"/>
  <c r="BM7" i="1"/>
  <c r="D32" i="8" s="1"/>
  <c r="BB7" i="1"/>
  <c r="D21" i="8" s="1"/>
  <c r="BQ7" i="1"/>
  <c r="D36" i="8" s="1"/>
  <c r="AU7" i="1"/>
  <c r="D14" i="8" s="1"/>
  <c r="AY7" i="1"/>
  <c r="D18" i="8" s="1"/>
  <c r="BN7" i="1"/>
  <c r="D33" i="8" s="1"/>
  <c r="AV7" i="1"/>
  <c r="D15" i="8" s="1"/>
  <c r="AX7" i="1"/>
  <c r="D17" i="8" s="1"/>
  <c r="AZ7" i="1"/>
  <c r="D19" i="8" s="1"/>
  <c r="AW7" i="1"/>
  <c r="D16" i="8" s="1"/>
  <c r="BH7" i="1"/>
  <c r="D27" i="8" s="1"/>
  <c r="BK7" i="1"/>
  <c r="D30" i="8" s="1"/>
  <c r="BJ7" i="1"/>
  <c r="D29" i="8" s="1"/>
  <c r="BF7" i="1"/>
  <c r="D25" i="8" s="1"/>
  <c r="BC7" i="1"/>
  <c r="D22" i="8" s="1"/>
  <c r="AS7" i="1"/>
  <c r="Y353" i="71"/>
  <c r="Y211" i="71"/>
  <c r="Y267" i="71"/>
  <c r="Y267" i="1"/>
  <c r="Y200" i="71"/>
  <c r="Y346" i="71"/>
  <c r="Y336" i="71"/>
  <c r="Y306" i="71"/>
  <c r="Y300" i="71"/>
  <c r="Y85" i="71"/>
  <c r="Y85" i="1"/>
  <c r="Y161" i="71"/>
  <c r="Y161" i="1"/>
  <c r="Y342" i="1"/>
  <c r="Y342" i="71"/>
  <c r="Y213" i="1"/>
  <c r="Y213" i="71"/>
  <c r="Y152" i="71"/>
  <c r="Y152" i="1"/>
  <c r="Y181" i="71"/>
  <c r="Y181" i="1"/>
  <c r="Y120" i="71"/>
  <c r="Y120" i="1"/>
  <c r="Y225" i="71"/>
  <c r="Y225" i="1"/>
  <c r="Y280" i="71"/>
  <c r="Y280" i="1"/>
  <c r="Y75" i="1"/>
  <c r="Y75" i="71"/>
  <c r="BO9" i="1" l="1"/>
  <c r="F34" i="8" s="1"/>
  <c r="BP9" i="1"/>
  <c r="F35" i="8" s="1"/>
  <c r="BP9" i="71"/>
  <c r="F35" i="74" s="1"/>
  <c r="BO9" i="71"/>
  <c r="F34" i="74" s="1"/>
  <c r="AF188" i="1"/>
  <c r="AF95" i="1"/>
  <c r="X21" i="29"/>
  <c r="AI95" i="71"/>
  <c r="AH95" i="71" s="1"/>
  <c r="AH95" i="1"/>
  <c r="J75" i="62"/>
  <c r="G168" i="62"/>
  <c r="AH188" i="1"/>
  <c r="AI188" i="71"/>
  <c r="AH188" i="71" s="1"/>
  <c r="X161" i="71"/>
  <c r="X161" i="1"/>
  <c r="X232" i="71"/>
  <c r="X232" i="1"/>
  <c r="X182" i="1"/>
  <c r="X182" i="71"/>
  <c r="X189" i="71"/>
  <c r="X189" i="1"/>
  <c r="X86" i="71"/>
  <c r="X86" i="1"/>
  <c r="X275" i="71"/>
  <c r="X275" i="1"/>
  <c r="Z21" i="29"/>
  <c r="Z25" i="71"/>
  <c r="Z25" i="1"/>
  <c r="Z349" i="71"/>
  <c r="Z365" i="71"/>
  <c r="Z276" i="1"/>
  <c r="Z276" i="71"/>
  <c r="Z334" i="71"/>
  <c r="Z302" i="71"/>
  <c r="Z338" i="1"/>
  <c r="Z338" i="71"/>
  <c r="Z350" i="71"/>
  <c r="Z376" i="71"/>
  <c r="Z312" i="71"/>
  <c r="Z94" i="71"/>
  <c r="Z94" i="1"/>
  <c r="Z261" i="71"/>
  <c r="Z261" i="1"/>
  <c r="Z165" i="1"/>
  <c r="Z165" i="71"/>
  <c r="Z180" i="71"/>
  <c r="Z180" i="1"/>
  <c r="Z120" i="71"/>
  <c r="Z120" i="1"/>
  <c r="Z271" i="1"/>
  <c r="Z271" i="71"/>
  <c r="Z109" i="71"/>
  <c r="Z109" i="1"/>
  <c r="Z153" i="71"/>
  <c r="Z153" i="1"/>
  <c r="Z277" i="1"/>
  <c r="Z277" i="71"/>
  <c r="Z86" i="1"/>
  <c r="Z86" i="71"/>
  <c r="X183" i="71"/>
  <c r="X183" i="1"/>
  <c r="X233" i="1"/>
  <c r="X233" i="71"/>
  <c r="X305" i="71"/>
  <c r="X305" i="1"/>
  <c r="X193" i="71"/>
  <c r="X193" i="1"/>
  <c r="X271" i="1"/>
  <c r="X271" i="71"/>
  <c r="X154" i="1"/>
  <c r="X154" i="71"/>
  <c r="X180" i="71"/>
  <c r="X180" i="1"/>
  <c r="BY202" i="71"/>
  <c r="AA202" i="71" s="1"/>
  <c r="BY117" i="71"/>
  <c r="AA117" i="71" s="1"/>
  <c r="BY178" i="71"/>
  <c r="AA178" i="71" s="1"/>
  <c r="BY36" i="71"/>
  <c r="AA36" i="71" s="1"/>
  <c r="BY104" i="71"/>
  <c r="AA104" i="71" s="1"/>
  <c r="BY111" i="71"/>
  <c r="AA111" i="71" s="1"/>
  <c r="BY196" i="71"/>
  <c r="AA196" i="71" s="1"/>
  <c r="BY219" i="71"/>
  <c r="AA219" i="71" s="1"/>
  <c r="BY140" i="71"/>
  <c r="AA140" i="71" s="1"/>
  <c r="BY128" i="71"/>
  <c r="AA128" i="71" s="1"/>
  <c r="BY278" i="71"/>
  <c r="AA278" i="71" s="1"/>
  <c r="BY246" i="71"/>
  <c r="AA246" i="71" s="1"/>
  <c r="BY237" i="71"/>
  <c r="AA237" i="71" s="1"/>
  <c r="BY115" i="71"/>
  <c r="AA115" i="71" s="1"/>
  <c r="BY100" i="71"/>
  <c r="AA100" i="71" s="1"/>
  <c r="BY131" i="71"/>
  <c r="AA131" i="71" s="1"/>
  <c r="BY155" i="71"/>
  <c r="AA155" i="71" s="1"/>
  <c r="BY95" i="71"/>
  <c r="AA95" i="71" s="1"/>
  <c r="BY194" i="71"/>
  <c r="AA194" i="71" s="1"/>
  <c r="BY241" i="71"/>
  <c r="AA241" i="71" s="1"/>
  <c r="BY68" i="71"/>
  <c r="AA68" i="71" s="1"/>
  <c r="BY223" i="71"/>
  <c r="AA223" i="71" s="1"/>
  <c r="BY197" i="71"/>
  <c r="AA197" i="71" s="1"/>
  <c r="BY38" i="71"/>
  <c r="AA38" i="71" s="1"/>
  <c r="BY146" i="71"/>
  <c r="AA146" i="71" s="1"/>
  <c r="BY28" i="71"/>
  <c r="AA28" i="71" s="1"/>
  <c r="BY114" i="71"/>
  <c r="AA114" i="71" s="1"/>
  <c r="BY172" i="71"/>
  <c r="AA172" i="71" s="1"/>
  <c r="BY122" i="71"/>
  <c r="AA122" i="71" s="1"/>
  <c r="BY136" i="71"/>
  <c r="AA136" i="71" s="1"/>
  <c r="BY40" i="71"/>
  <c r="AA40" i="71" s="1"/>
  <c r="BY174" i="71"/>
  <c r="AA174" i="71" s="1"/>
  <c r="BY374" i="71"/>
  <c r="AA374" i="71" s="1"/>
  <c r="BY134" i="71"/>
  <c r="AA134" i="71" s="1"/>
  <c r="BY39" i="71"/>
  <c r="AA39" i="71" s="1"/>
  <c r="BY221" i="71"/>
  <c r="AA221" i="71" s="1"/>
  <c r="BY263" i="71"/>
  <c r="AA263" i="71" s="1"/>
  <c r="BY43" i="71"/>
  <c r="AA43" i="71" s="1"/>
  <c r="BY121" i="71"/>
  <c r="AA121" i="71" s="1"/>
  <c r="BY190" i="71"/>
  <c r="AA190" i="71" s="1"/>
  <c r="BY236" i="71"/>
  <c r="AA236" i="71" s="1"/>
  <c r="BY192" i="71"/>
  <c r="AA192" i="71" s="1"/>
  <c r="BY67" i="71"/>
  <c r="AA67" i="71" s="1"/>
  <c r="BY164" i="71"/>
  <c r="AA164" i="71" s="1"/>
  <c r="BY119" i="71"/>
  <c r="AA119" i="71" s="1"/>
  <c r="BY204" i="71"/>
  <c r="AA204" i="71" s="1"/>
  <c r="BY195" i="71"/>
  <c r="AA195" i="71" s="1"/>
  <c r="BY50" i="71"/>
  <c r="AA50" i="71" s="1"/>
  <c r="BY373" i="71"/>
  <c r="BY203" i="71"/>
  <c r="AA203" i="71" s="1"/>
  <c r="BY116" i="71"/>
  <c r="AA116" i="71" s="1"/>
  <c r="BY224" i="71"/>
  <c r="AA224" i="71" s="1"/>
  <c r="BY212" i="71"/>
  <c r="AA212" i="71" s="1"/>
  <c r="BY257" i="71"/>
  <c r="AA257" i="71" s="1"/>
  <c r="BY31" i="71"/>
  <c r="AA31" i="71" s="1"/>
  <c r="BY48" i="71"/>
  <c r="AA48" i="71" s="1"/>
  <c r="BY242" i="71"/>
  <c r="AA242" i="71" s="1"/>
  <c r="BY244" i="71"/>
  <c r="AA244" i="71" s="1"/>
  <c r="BY188" i="71"/>
  <c r="AA188" i="71" s="1"/>
  <c r="BY137" i="71"/>
  <c r="AA137" i="71" s="1"/>
  <c r="BY49" i="71"/>
  <c r="AA49" i="71" s="1"/>
  <c r="BY33" i="71"/>
  <c r="AA33" i="71" s="1"/>
  <c r="BY74" i="71"/>
  <c r="AA74" i="71" s="1"/>
  <c r="BY124" i="71"/>
  <c r="AA124" i="71" s="1"/>
  <c r="BY127" i="71"/>
  <c r="AA127" i="71" s="1"/>
  <c r="BY59" i="71"/>
  <c r="AA59" i="71" s="1"/>
  <c r="BY71" i="71"/>
  <c r="AA71" i="71" s="1"/>
  <c r="BY70" i="71"/>
  <c r="AA70" i="71" s="1"/>
  <c r="BY57" i="71"/>
  <c r="AA57" i="71" s="1"/>
  <c r="BY286" i="71"/>
  <c r="AA286" i="71" s="1"/>
  <c r="BY93" i="71"/>
  <c r="AA93" i="71" s="1"/>
  <c r="BY45" i="71"/>
  <c r="AA45" i="71" s="1"/>
  <c r="BY113" i="71"/>
  <c r="AA113" i="71" s="1"/>
  <c r="BY80" i="71"/>
  <c r="AA80" i="71" s="1"/>
  <c r="BY92" i="71"/>
  <c r="AA92" i="71" s="1"/>
  <c r="BY248" i="71"/>
  <c r="AA248" i="71" s="1"/>
  <c r="BY77" i="71"/>
  <c r="AA77" i="71" s="1"/>
  <c r="BY253" i="71"/>
  <c r="AA253" i="71" s="1"/>
  <c r="BY135" i="71"/>
  <c r="AA135" i="71" s="1"/>
  <c r="BY63" i="71"/>
  <c r="AA63" i="71" s="1"/>
  <c r="BY208" i="71"/>
  <c r="AA208" i="71" s="1"/>
  <c r="BY76" i="71"/>
  <c r="AA76" i="71" s="1"/>
  <c r="BY84" i="71"/>
  <c r="AA84" i="71" s="1"/>
  <c r="BY255" i="71"/>
  <c r="AA255" i="71" s="1"/>
  <c r="BY103" i="71"/>
  <c r="AA103" i="71" s="1"/>
  <c r="BY101" i="71"/>
  <c r="AA101" i="71" s="1"/>
  <c r="BY55" i="71"/>
  <c r="AA55" i="71" s="1"/>
  <c r="BY234" i="71"/>
  <c r="AA234" i="71" s="1"/>
  <c r="BY139" i="71"/>
  <c r="AA139" i="71" s="1"/>
  <c r="BY97" i="71"/>
  <c r="AA97" i="71" s="1"/>
  <c r="BY205" i="71"/>
  <c r="AA205" i="71" s="1"/>
  <c r="BY250" i="71"/>
  <c r="AA250" i="71" s="1"/>
  <c r="BY79" i="71"/>
  <c r="AA79" i="71" s="1"/>
  <c r="BY191" i="71"/>
  <c r="AA191" i="71" s="1"/>
  <c r="BY64" i="71"/>
  <c r="AA64" i="71" s="1"/>
  <c r="BY279" i="71"/>
  <c r="AA279" i="71" s="1"/>
  <c r="BY112" i="71"/>
  <c r="AA112" i="71" s="1"/>
  <c r="BY99" i="71"/>
  <c r="AA99" i="71" s="1"/>
  <c r="BY243" i="71"/>
  <c r="AA243" i="71" s="1"/>
  <c r="BY123" i="71"/>
  <c r="AA123" i="71" s="1"/>
  <c r="BY303" i="71"/>
  <c r="AA303" i="71" s="1"/>
  <c r="BY133" i="71"/>
  <c r="AA133" i="71" s="1"/>
  <c r="BY27" i="71"/>
  <c r="AA27" i="71" s="1"/>
  <c r="BY37" i="71"/>
  <c r="AA37" i="71" s="1"/>
  <c r="BY171" i="71"/>
  <c r="AA171" i="71" s="1"/>
  <c r="BY132" i="71"/>
  <c r="AA132" i="71" s="1"/>
  <c r="BY96" i="71"/>
  <c r="AA96" i="71" s="1"/>
  <c r="BY54" i="71"/>
  <c r="AA54" i="71" s="1"/>
  <c r="BY62" i="71"/>
  <c r="AA62" i="71" s="1"/>
  <c r="BY81" i="71"/>
  <c r="AA81" i="71" s="1"/>
  <c r="BY249" i="71"/>
  <c r="AA249" i="71" s="1"/>
  <c r="BY125" i="71"/>
  <c r="AA125" i="71" s="1"/>
  <c r="BY61" i="71"/>
  <c r="AA61" i="71" s="1"/>
  <c r="BY262" i="71"/>
  <c r="AA262" i="71" s="1"/>
  <c r="BY30" i="71"/>
  <c r="AA30" i="71" s="1"/>
  <c r="BY198" i="71"/>
  <c r="AA198" i="71" s="1"/>
  <c r="BY66" i="71"/>
  <c r="AA66" i="71" s="1"/>
  <c r="BY83" i="71"/>
  <c r="AA83" i="71" s="1"/>
  <c r="BY34" i="71"/>
  <c r="AA34" i="71" s="1"/>
  <c r="BY46" i="71"/>
  <c r="AA46" i="71" s="1"/>
  <c r="BY58" i="71"/>
  <c r="AA58" i="71" s="1"/>
  <c r="BY287" i="71"/>
  <c r="AA287" i="71" s="1"/>
  <c r="BY228" i="71"/>
  <c r="AA228" i="71" s="1"/>
  <c r="BY47" i="71"/>
  <c r="AA47" i="71" s="1"/>
  <c r="BY179" i="71"/>
  <c r="AA179" i="71" s="1"/>
  <c r="BY220" i="71"/>
  <c r="AA220" i="71" s="1"/>
  <c r="BY108" i="71"/>
  <c r="AA108" i="71" s="1"/>
  <c r="BY210" i="71"/>
  <c r="AA210" i="71" s="1"/>
  <c r="BY168" i="71"/>
  <c r="AA168" i="71" s="1"/>
  <c r="BY185" i="71"/>
  <c r="AA185" i="71" s="1"/>
  <c r="BY141" i="71"/>
  <c r="AA141" i="71" s="1"/>
  <c r="BY176" i="71"/>
  <c r="AA176" i="71" s="1"/>
  <c r="BY41" i="71"/>
  <c r="AA41" i="71" s="1"/>
  <c r="BY90" i="71"/>
  <c r="AA90" i="71" s="1"/>
  <c r="BY199" i="71"/>
  <c r="AA199" i="71" s="1"/>
  <c r="BY73" i="71"/>
  <c r="AA73" i="71" s="1"/>
  <c r="BY162" i="71"/>
  <c r="AA162" i="71" s="1"/>
  <c r="BY143" i="71"/>
  <c r="AA143" i="71" s="1"/>
  <c r="BY272" i="71"/>
  <c r="AA272" i="71" s="1"/>
  <c r="BY72" i="71"/>
  <c r="AA72" i="71" s="1"/>
  <c r="BY102" i="71"/>
  <c r="AA102" i="71" s="1"/>
  <c r="BY240" i="71"/>
  <c r="AA240" i="71" s="1"/>
  <c r="BY229" i="71"/>
  <c r="AA229" i="71" s="1"/>
  <c r="BY44" i="71"/>
  <c r="AA44" i="71" s="1"/>
  <c r="BY32" i="71"/>
  <c r="AA32" i="71" s="1"/>
  <c r="BY129" i="71"/>
  <c r="AA129" i="71" s="1"/>
  <c r="BY149" i="71"/>
  <c r="AA149" i="71" s="1"/>
  <c r="BY65" i="71"/>
  <c r="AA65" i="71" s="1"/>
  <c r="BY251" i="71"/>
  <c r="AA251" i="71" s="1"/>
  <c r="BY142" i="71"/>
  <c r="AA142" i="71" s="1"/>
  <c r="BY148" i="71"/>
  <c r="AA148" i="71" s="1"/>
  <c r="BY170" i="71"/>
  <c r="AA170" i="71" s="1"/>
  <c r="BY52" i="71"/>
  <c r="AA52" i="71" s="1"/>
  <c r="BY105" i="71"/>
  <c r="AA105" i="71" s="1"/>
  <c r="BY184" i="71"/>
  <c r="AA184" i="71" s="1"/>
  <c r="BY69" i="71"/>
  <c r="AA69" i="71" s="1"/>
  <c r="BY169" i="71"/>
  <c r="AA169" i="71" s="1"/>
  <c r="BY29" i="71"/>
  <c r="AA29" i="71" s="1"/>
  <c r="BY98" i="71"/>
  <c r="AA98" i="71" s="1"/>
  <c r="BY82" i="71"/>
  <c r="AA82" i="71" s="1"/>
  <c r="BY147" i="71"/>
  <c r="AA147" i="71" s="1"/>
  <c r="BY56" i="71"/>
  <c r="AA56" i="71" s="1"/>
  <c r="BY163" i="71"/>
  <c r="AA163" i="71" s="1"/>
  <c r="BY87" i="71"/>
  <c r="AA87" i="71" s="1"/>
  <c r="BY91" i="71"/>
  <c r="AA91" i="71" s="1"/>
  <c r="BY42" i="71"/>
  <c r="AA42" i="71" s="1"/>
  <c r="BY217" i="71"/>
  <c r="AA217" i="71" s="1"/>
  <c r="BY207" i="71"/>
  <c r="AA207" i="71" s="1"/>
  <c r="BY152" i="71"/>
  <c r="BY215" i="71"/>
  <c r="BY187" i="71"/>
  <c r="BY173" i="71"/>
  <c r="BY260" i="71"/>
  <c r="BY78" i="71"/>
  <c r="BY231" i="71"/>
  <c r="BY35" i="71"/>
  <c r="BY201" i="71"/>
  <c r="BY145" i="71"/>
  <c r="BY156" i="71"/>
  <c r="BY161" i="71"/>
  <c r="BY340" i="71"/>
  <c r="BY166" i="71"/>
  <c r="BY282" i="71"/>
  <c r="BY110" i="71"/>
  <c r="BY216" i="71"/>
  <c r="BY88" i="71"/>
  <c r="BY159" i="71"/>
  <c r="BY258" i="71"/>
  <c r="BY233" i="71"/>
  <c r="BY271" i="71"/>
  <c r="BY160" i="71"/>
  <c r="BY153" i="71"/>
  <c r="BY181" i="71"/>
  <c r="BY254" i="71"/>
  <c r="BY109" i="71"/>
  <c r="BY120" i="71"/>
  <c r="BY165" i="71"/>
  <c r="BY343" i="71"/>
  <c r="BY75" i="71"/>
  <c r="BY281" i="71"/>
  <c r="BY218" i="71"/>
  <c r="BY154" i="71"/>
  <c r="BY86" i="71"/>
  <c r="BY180" i="71"/>
  <c r="BY235" i="71"/>
  <c r="BY213" i="71"/>
  <c r="BY193" i="71"/>
  <c r="BY183" i="71"/>
  <c r="BY225" i="71"/>
  <c r="BY189" i="71"/>
  <c r="BY158" i="71"/>
  <c r="BY126" i="71"/>
  <c r="BY151" i="71"/>
  <c r="BY157" i="71"/>
  <c r="BY289" i="71"/>
  <c r="BY285" i="71"/>
  <c r="BY177" i="71"/>
  <c r="BY284" i="71"/>
  <c r="BY230" i="71"/>
  <c r="BY252" i="71"/>
  <c r="BY277" i="71"/>
  <c r="BY186" i="71"/>
  <c r="BY222" i="71"/>
  <c r="BY138" i="71"/>
  <c r="BY341" i="71"/>
  <c r="BY280" i="71"/>
  <c r="BY247" i="71"/>
  <c r="BY182" i="71"/>
  <c r="BY342" i="71"/>
  <c r="BY288" i="71"/>
  <c r="BY238" i="71"/>
  <c r="BY232" i="71"/>
  <c r="BY226" i="71"/>
  <c r="BY256" i="71"/>
  <c r="BY259" i="71"/>
  <c r="BY150" i="71"/>
  <c r="BY339" i="71"/>
  <c r="BY261" i="71"/>
  <c r="BY130" i="71"/>
  <c r="BY26" i="71"/>
  <c r="BY245" i="71"/>
  <c r="BY106" i="71"/>
  <c r="BY294" i="71"/>
  <c r="AA294" i="71" s="1"/>
  <c r="BY227" i="71"/>
  <c r="BY107" i="71"/>
  <c r="BY94" i="71"/>
  <c r="BY85" i="71"/>
  <c r="BY264" i="71"/>
  <c r="AA264" i="71" s="1"/>
  <c r="BY306" i="71"/>
  <c r="BY333" i="71"/>
  <c r="BY346" i="71"/>
  <c r="BY273" i="71"/>
  <c r="AA273" i="71" s="1"/>
  <c r="BY265" i="71"/>
  <c r="AA265" i="71" s="1"/>
  <c r="BY295" i="71"/>
  <c r="BY291" i="71"/>
  <c r="AA291" i="71" s="1"/>
  <c r="BY167" i="71"/>
  <c r="AA167" i="71" s="1"/>
  <c r="BY360" i="71"/>
  <c r="BY372" i="71"/>
  <c r="BY376" i="71"/>
  <c r="BY336" i="71"/>
  <c r="BY344" i="71"/>
  <c r="AA344" i="71" s="1"/>
  <c r="BY269" i="71"/>
  <c r="AA269" i="71" s="1"/>
  <c r="BY365" i="71"/>
  <c r="AA365" i="71" s="1"/>
  <c r="BY304" i="71"/>
  <c r="BY331" i="71"/>
  <c r="AA331" i="71" s="1"/>
  <c r="BY314" i="71"/>
  <c r="BY347" i="71"/>
  <c r="AA347" i="71" s="1"/>
  <c r="BY319" i="71"/>
  <c r="AA319" i="71" s="1"/>
  <c r="BY175" i="71"/>
  <c r="AA175" i="71" s="1"/>
  <c r="BY298" i="71"/>
  <c r="BY329" i="71"/>
  <c r="BY326" i="71"/>
  <c r="BY337" i="71"/>
  <c r="BY297" i="71"/>
  <c r="AA297" i="71" s="1"/>
  <c r="BY332" i="71"/>
  <c r="BY364" i="71"/>
  <c r="BY290" i="71"/>
  <c r="BY345" i="71"/>
  <c r="AA345" i="71" s="1"/>
  <c r="BY268" i="71"/>
  <c r="AA268" i="71" s="1"/>
  <c r="BY239" i="71"/>
  <c r="AA239" i="71" s="1"/>
  <c r="BY316" i="71"/>
  <c r="AA316" i="71" s="1"/>
  <c r="BY368" i="71"/>
  <c r="BY353" i="71"/>
  <c r="BY328" i="71"/>
  <c r="AA328" i="71" s="1"/>
  <c r="BY209" i="71"/>
  <c r="AA209" i="71" s="1"/>
  <c r="BY296" i="71"/>
  <c r="BY118" i="71"/>
  <c r="BY312" i="71"/>
  <c r="AA312" i="71" s="1"/>
  <c r="BY359" i="71"/>
  <c r="BY330" i="71"/>
  <c r="BY361" i="71"/>
  <c r="BY355" i="71"/>
  <c r="AA355" i="71" s="1"/>
  <c r="BY349" i="71"/>
  <c r="BY325" i="71"/>
  <c r="BY211" i="71"/>
  <c r="AA211" i="71" s="1"/>
  <c r="BY144" i="71"/>
  <c r="BY357" i="71"/>
  <c r="AA357" i="71" s="1"/>
  <c r="BY350" i="71"/>
  <c r="BY352" i="71"/>
  <c r="BY299" i="71"/>
  <c r="BY308" i="71"/>
  <c r="AA308" i="71" s="1"/>
  <c r="BY200" i="71"/>
  <c r="AA200" i="71" s="1"/>
  <c r="BY311" i="71"/>
  <c r="BY351" i="71"/>
  <c r="BY283" i="71"/>
  <c r="BY276" i="71"/>
  <c r="BY356" i="71"/>
  <c r="BY292" i="71"/>
  <c r="AA292" i="71" s="1"/>
  <c r="BY354" i="71"/>
  <c r="AA354" i="71" s="1"/>
  <c r="BY275" i="71"/>
  <c r="BY320" i="71"/>
  <c r="BY367" i="71"/>
  <c r="AA367" i="71" s="1"/>
  <c r="BY327" i="71"/>
  <c r="AA327" i="71" s="1"/>
  <c r="BY362" i="71"/>
  <c r="BY348" i="71"/>
  <c r="BY323" i="71"/>
  <c r="BY307" i="71"/>
  <c r="BY321" i="71"/>
  <c r="BY302" i="71"/>
  <c r="BY318" i="71"/>
  <c r="BY300" i="71"/>
  <c r="BY293" i="71"/>
  <c r="AA293" i="71" s="1"/>
  <c r="BY313" i="71"/>
  <c r="BY366" i="71"/>
  <c r="AA366" i="71" s="1"/>
  <c r="BY301" i="71"/>
  <c r="AA301" i="71" s="1"/>
  <c r="BY369" i="71"/>
  <c r="BY363" i="71"/>
  <c r="AA363" i="71" s="1"/>
  <c r="BY334" i="71"/>
  <c r="BY305" i="71"/>
  <c r="BY338" i="71"/>
  <c r="BY322" i="71"/>
  <c r="BY370" i="71"/>
  <c r="BY324" i="71"/>
  <c r="BY310" i="71"/>
  <c r="AA310" i="71" s="1"/>
  <c r="BY270" i="71"/>
  <c r="BY315" i="71"/>
  <c r="BY371" i="71"/>
  <c r="BY266" i="71"/>
  <c r="AA266" i="71" s="1"/>
  <c r="BY317" i="71"/>
  <c r="BY267" i="71"/>
  <c r="BY274" i="71"/>
  <c r="BY89" i="71"/>
  <c r="BY206" i="71"/>
  <c r="BY358" i="71"/>
  <c r="BY51" i="71"/>
  <c r="BY53" i="71"/>
  <c r="BY60" i="71"/>
  <c r="BY335" i="71"/>
  <c r="BY214" i="71"/>
  <c r="BY309" i="71"/>
  <c r="BY25" i="71"/>
  <c r="Z60" i="71"/>
  <c r="Z60" i="1"/>
  <c r="Z301" i="71"/>
  <c r="Z372" i="71"/>
  <c r="Z354" i="71"/>
  <c r="Z363" i="71"/>
  <c r="Z348" i="1"/>
  <c r="Z348" i="71"/>
  <c r="Z313" i="71"/>
  <c r="Z364" i="71"/>
  <c r="Z295" i="71"/>
  <c r="Z299" i="71"/>
  <c r="Z308" i="71"/>
  <c r="Z106" i="71"/>
  <c r="Z106" i="1"/>
  <c r="Z161" i="1"/>
  <c r="Z161" i="71"/>
  <c r="Z231" i="71"/>
  <c r="Z231" i="1"/>
  <c r="Z252" i="1"/>
  <c r="Z252" i="71"/>
  <c r="Z110" i="1"/>
  <c r="Z110" i="71"/>
  <c r="Z282" i="71"/>
  <c r="Z282" i="1"/>
  <c r="Z182" i="71"/>
  <c r="Z182" i="1"/>
  <c r="Z157" i="1"/>
  <c r="Z157" i="71"/>
  <c r="Z230" i="71"/>
  <c r="Z230" i="1"/>
  <c r="Z181" i="71"/>
  <c r="Z181" i="1"/>
  <c r="X159" i="1"/>
  <c r="X159" i="71"/>
  <c r="X177" i="71"/>
  <c r="X177" i="1"/>
  <c r="X150" i="1"/>
  <c r="X150" i="71"/>
  <c r="X160" i="71"/>
  <c r="X160" i="1"/>
  <c r="X201" i="1"/>
  <c r="X201" i="71"/>
  <c r="X226" i="71"/>
  <c r="X226" i="1"/>
  <c r="X165" i="1"/>
  <c r="X165" i="71"/>
  <c r="X245" i="71"/>
  <c r="X245" i="1"/>
  <c r="X51" i="71"/>
  <c r="X51" i="1"/>
  <c r="BS7" i="1"/>
  <c r="W7" i="1"/>
  <c r="D12" i="8"/>
  <c r="X216" i="71"/>
  <c r="X216" i="1"/>
  <c r="X78" i="71"/>
  <c r="X78" i="1"/>
  <c r="X274" i="1"/>
  <c r="X274" i="71"/>
  <c r="X60" i="71"/>
  <c r="X60" i="1"/>
  <c r="X158" i="1"/>
  <c r="X158" i="71"/>
  <c r="X285" i="1"/>
  <c r="X285" i="71"/>
  <c r="X157" i="1"/>
  <c r="X157" i="71"/>
  <c r="Z290" i="71"/>
  <c r="Z51" i="71"/>
  <c r="Z51" i="1"/>
  <c r="Z331" i="71"/>
  <c r="Z351" i="71"/>
  <c r="Z355" i="71"/>
  <c r="Z304" i="71"/>
  <c r="Z283" i="71"/>
  <c r="Z283" i="1"/>
  <c r="Z200" i="71"/>
  <c r="Z333" i="71"/>
  <c r="Z352" i="71"/>
  <c r="Z326" i="71"/>
  <c r="Z85" i="71"/>
  <c r="Z85" i="1"/>
  <c r="Z256" i="1"/>
  <c r="Z256" i="71"/>
  <c r="Z284" i="71"/>
  <c r="Z284" i="1"/>
  <c r="Z215" i="1"/>
  <c r="Z215" i="71"/>
  <c r="Z226" i="1"/>
  <c r="Z226" i="71"/>
  <c r="Z189" i="71"/>
  <c r="Z189" i="1"/>
  <c r="Z285" i="71"/>
  <c r="Z285" i="1"/>
  <c r="Z280" i="71"/>
  <c r="Z280" i="1"/>
  <c r="Z177" i="1"/>
  <c r="Z177" i="71"/>
  <c r="X152" i="1"/>
  <c r="X152" i="71"/>
  <c r="X215" i="71"/>
  <c r="X215" i="1"/>
  <c r="X371" i="71"/>
  <c r="X371" i="1"/>
  <c r="X230" i="71"/>
  <c r="X230" i="1"/>
  <c r="X342" i="1"/>
  <c r="X342" i="71"/>
  <c r="X187" i="1"/>
  <c r="X187" i="71"/>
  <c r="X259" i="1"/>
  <c r="X259" i="71"/>
  <c r="X276" i="71"/>
  <c r="X276" i="1"/>
  <c r="Z337" i="71"/>
  <c r="Z89" i="71"/>
  <c r="Z293" i="71"/>
  <c r="Z369" i="71"/>
  <c r="Z360" i="71"/>
  <c r="Z314" i="71"/>
  <c r="Z144" i="71"/>
  <c r="Z315" i="71"/>
  <c r="Z324" i="71"/>
  <c r="Z323" i="71"/>
  <c r="Z107" i="71"/>
  <c r="Z107" i="1"/>
  <c r="Z259" i="71"/>
  <c r="Z259" i="1"/>
  <c r="Z126" i="71"/>
  <c r="Z126" i="1"/>
  <c r="Z258" i="1"/>
  <c r="Z258" i="71"/>
  <c r="Z339" i="71"/>
  <c r="Z339" i="1"/>
  <c r="Z201" i="71"/>
  <c r="Z201" i="1"/>
  <c r="Z187" i="71"/>
  <c r="Z187" i="1"/>
  <c r="Z342" i="1"/>
  <c r="Z342" i="71"/>
  <c r="Z88" i="1"/>
  <c r="Z88" i="71"/>
  <c r="Z154" i="71"/>
  <c r="Z154" i="1"/>
  <c r="Z234" i="71"/>
  <c r="X258" i="71"/>
  <c r="X258" i="1"/>
  <c r="X289" i="71"/>
  <c r="X289" i="1"/>
  <c r="X282" i="1"/>
  <c r="X282" i="71"/>
  <c r="X110" i="1"/>
  <c r="X110" i="71"/>
  <c r="X156" i="1"/>
  <c r="X156" i="71"/>
  <c r="X261" i="71"/>
  <c r="X261" i="1"/>
  <c r="X284" i="1"/>
  <c r="X284" i="71"/>
  <c r="X238" i="1"/>
  <c r="X238" i="71"/>
  <c r="X256" i="1"/>
  <c r="X256" i="71"/>
  <c r="X252" i="71"/>
  <c r="X252" i="1"/>
  <c r="X267" i="1"/>
  <c r="X267" i="71"/>
  <c r="Y22" i="1"/>
  <c r="BI9" i="1"/>
  <c r="F28" i="8" s="1"/>
  <c r="BC9" i="1"/>
  <c r="F22" i="8" s="1"/>
  <c r="AW9" i="1"/>
  <c r="F16" i="8" s="1"/>
  <c r="BJ9" i="1"/>
  <c r="F29" i="8" s="1"/>
  <c r="AU9" i="1"/>
  <c r="F14" i="8" s="1"/>
  <c r="BR9" i="1"/>
  <c r="F37" i="8" s="1"/>
  <c r="BD9" i="1"/>
  <c r="F23" i="8" s="1"/>
  <c r="BA9" i="1"/>
  <c r="F20" i="8" s="1"/>
  <c r="BG9" i="1"/>
  <c r="F26" i="8" s="1"/>
  <c r="BQ9" i="1"/>
  <c r="F36" i="8" s="1"/>
  <c r="AT9" i="1"/>
  <c r="F13" i="8" s="1"/>
  <c r="BB9" i="1"/>
  <c r="F21" i="8" s="1"/>
  <c r="BF9" i="1"/>
  <c r="F25" i="8" s="1"/>
  <c r="BL9" i="1"/>
  <c r="F31" i="8" s="1"/>
  <c r="BM9" i="1"/>
  <c r="F32" i="8" s="1"/>
  <c r="AY9" i="1"/>
  <c r="F18" i="8" s="1"/>
  <c r="BK9" i="1"/>
  <c r="F30" i="8" s="1"/>
  <c r="AX9" i="1"/>
  <c r="F17" i="8" s="1"/>
  <c r="BH9" i="1"/>
  <c r="F27" i="8" s="1"/>
  <c r="AZ9" i="1"/>
  <c r="F19" i="8" s="1"/>
  <c r="BN9" i="1"/>
  <c r="F33" i="8" s="1"/>
  <c r="AS9" i="1"/>
  <c r="AV9" i="1"/>
  <c r="F15" i="8" s="1"/>
  <c r="BE9" i="1"/>
  <c r="F24" i="8" s="1"/>
  <c r="X343" i="1"/>
  <c r="X343" i="71"/>
  <c r="X166" i="1"/>
  <c r="X166" i="71"/>
  <c r="X26" i="71"/>
  <c r="X26" i="1"/>
  <c r="Z332" i="71"/>
  <c r="Z53" i="71"/>
  <c r="Z53" i="1"/>
  <c r="Z368" i="71"/>
  <c r="Z267" i="1"/>
  <c r="Z267" i="71"/>
  <c r="Z320" i="71"/>
  <c r="Z322" i="71"/>
  <c r="Z118" i="71"/>
  <c r="Z311" i="71"/>
  <c r="Z296" i="71"/>
  <c r="Z370" i="71"/>
  <c r="Z227" i="71"/>
  <c r="Z227" i="1"/>
  <c r="Z218" i="1"/>
  <c r="Z218" i="71"/>
  <c r="Z166" i="1"/>
  <c r="Z166" i="71"/>
  <c r="Z138" i="71"/>
  <c r="Z138" i="1"/>
  <c r="Z193" i="1"/>
  <c r="Z193" i="71"/>
  <c r="Z145" i="1"/>
  <c r="Z145" i="71"/>
  <c r="Z341" i="71"/>
  <c r="Z341" i="1"/>
  <c r="Z254" i="1"/>
  <c r="Z254" i="71"/>
  <c r="Z78" i="1"/>
  <c r="Z78" i="71"/>
  <c r="Z202" i="71"/>
  <c r="Z373" i="71"/>
  <c r="X126" i="1"/>
  <c r="X126" i="71"/>
  <c r="X35" i="1"/>
  <c r="X35" i="71"/>
  <c r="X109" i="1"/>
  <c r="X109" i="71"/>
  <c r="X270" i="71"/>
  <c r="X270" i="1"/>
  <c r="X181" i="71"/>
  <c r="X181" i="1"/>
  <c r="X186" i="71"/>
  <c r="X186" i="1"/>
  <c r="X341" i="1"/>
  <c r="X341" i="71"/>
  <c r="X53" i="71"/>
  <c r="X53" i="1"/>
  <c r="X145" i="71"/>
  <c r="X145" i="1"/>
  <c r="X153" i="1"/>
  <c r="X153" i="71"/>
  <c r="X106" i="71"/>
  <c r="X106" i="1"/>
  <c r="Y22" i="71"/>
  <c r="BM9" i="71"/>
  <c r="F32" i="74" s="1"/>
  <c r="AT9" i="71"/>
  <c r="F13" i="74" s="1"/>
  <c r="AY9" i="71"/>
  <c r="F18" i="74" s="1"/>
  <c r="BI9" i="71"/>
  <c r="F28" i="74" s="1"/>
  <c r="BR9" i="71"/>
  <c r="F37" i="74" s="1"/>
  <c r="BQ9" i="71"/>
  <c r="F36" i="74" s="1"/>
  <c r="BD9" i="71"/>
  <c r="F23" i="74" s="1"/>
  <c r="AX9" i="71"/>
  <c r="F17" i="74" s="1"/>
  <c r="BG9" i="71"/>
  <c r="F26" i="74" s="1"/>
  <c r="AW9" i="71"/>
  <c r="F16" i="74" s="1"/>
  <c r="BH9" i="71"/>
  <c r="F27" i="74" s="1"/>
  <c r="AV9" i="71"/>
  <c r="F15" i="74" s="1"/>
  <c r="BK9" i="71"/>
  <c r="F30" i="74" s="1"/>
  <c r="BA9" i="71"/>
  <c r="F20" i="74" s="1"/>
  <c r="AU9" i="71"/>
  <c r="F14" i="74" s="1"/>
  <c r="BN9" i="71"/>
  <c r="F33" i="74" s="1"/>
  <c r="BB9" i="71"/>
  <c r="F21" i="74" s="1"/>
  <c r="BL9" i="71"/>
  <c r="F31" i="74" s="1"/>
  <c r="BC9" i="71"/>
  <c r="F22" i="74" s="1"/>
  <c r="AS9" i="71"/>
  <c r="AZ9" i="71"/>
  <c r="F19" i="74" s="1"/>
  <c r="BF9" i="71"/>
  <c r="F25" i="74" s="1"/>
  <c r="BE9" i="71"/>
  <c r="F24" i="74" s="1"/>
  <c r="BJ9" i="71"/>
  <c r="F29" i="74" s="1"/>
  <c r="Z362" i="71"/>
  <c r="Z292" i="71"/>
  <c r="Z346" i="71"/>
  <c r="Z204" i="71"/>
  <c r="Z270" i="1"/>
  <c r="Z270" i="71"/>
  <c r="Z307" i="71"/>
  <c r="Z321" i="71"/>
  <c r="Z300" i="71"/>
  <c r="Z336" i="71"/>
  <c r="Z306" i="71"/>
  <c r="Z356" i="71"/>
  <c r="Z245" i="71"/>
  <c r="Z245" i="1"/>
  <c r="Z130" i="71"/>
  <c r="Z130" i="1"/>
  <c r="Z150" i="1"/>
  <c r="Z150" i="71"/>
  <c r="Z152" i="71"/>
  <c r="Z152" i="1"/>
  <c r="Z233" i="1"/>
  <c r="Z233" i="71"/>
  <c r="Z156" i="1"/>
  <c r="Z156" i="71"/>
  <c r="Z35" i="71"/>
  <c r="Z35" i="1"/>
  <c r="Z151" i="71"/>
  <c r="Z151" i="1"/>
  <c r="Z75" i="71"/>
  <c r="Z75" i="1"/>
  <c r="Z340" i="1"/>
  <c r="Z340" i="71"/>
  <c r="X247" i="1"/>
  <c r="X247" i="71"/>
  <c r="X231" i="1"/>
  <c r="X231" i="71"/>
  <c r="X338" i="71"/>
  <c r="X338" i="1"/>
  <c r="X120" i="71"/>
  <c r="X120" i="1"/>
  <c r="X88" i="71"/>
  <c r="X88" i="1"/>
  <c r="X227" i="71"/>
  <c r="X227" i="1"/>
  <c r="X339" i="1"/>
  <c r="X339" i="71"/>
  <c r="X138" i="1"/>
  <c r="X138" i="71"/>
  <c r="X75" i="1"/>
  <c r="X75" i="71"/>
  <c r="X107" i="71"/>
  <c r="X107" i="1"/>
  <c r="X218" i="71"/>
  <c r="X218" i="1"/>
  <c r="X173" i="1"/>
  <c r="X173" i="71"/>
  <c r="X348" i="71"/>
  <c r="X348" i="1"/>
  <c r="Z361" i="71"/>
  <c r="Z206" i="71"/>
  <c r="Z298" i="71"/>
  <c r="Z305" i="1"/>
  <c r="Z305" i="71"/>
  <c r="Z274" i="71"/>
  <c r="Z274" i="1"/>
  <c r="Z275" i="1"/>
  <c r="Z275" i="71"/>
  <c r="Z325" i="71"/>
  <c r="Z318" i="71"/>
  <c r="Z317" i="71"/>
  <c r="Z359" i="71"/>
  <c r="Z222" i="1"/>
  <c r="Z222" i="71"/>
  <c r="Z238" i="1"/>
  <c r="Z238" i="71"/>
  <c r="Z232" i="1"/>
  <c r="Z232" i="71"/>
  <c r="Z343" i="1"/>
  <c r="Z343" i="71"/>
  <c r="Z173" i="1"/>
  <c r="Z173" i="71"/>
  <c r="Z158" i="1"/>
  <c r="Z158" i="71"/>
  <c r="Z216" i="1"/>
  <c r="Z216" i="71"/>
  <c r="Z260" i="1"/>
  <c r="Z260" i="71"/>
  <c r="Z183" i="1"/>
  <c r="Z183" i="71"/>
  <c r="Z225" i="71"/>
  <c r="Z225" i="1"/>
  <c r="X213" i="71"/>
  <c r="X213" i="1"/>
  <c r="X281" i="1"/>
  <c r="X281" i="71"/>
  <c r="X85" i="71"/>
  <c r="X85" i="1"/>
  <c r="BS7" i="71"/>
  <c r="W7" i="71"/>
  <c r="D12" i="74"/>
  <c r="X235" i="71"/>
  <c r="X235" i="1"/>
  <c r="X151" i="71"/>
  <c r="X151" i="1"/>
  <c r="X283" i="1"/>
  <c r="X283" i="71"/>
  <c r="X277" i="71"/>
  <c r="X277" i="1"/>
  <c r="X280" i="1"/>
  <c r="X280" i="71"/>
  <c r="X222" i="1"/>
  <c r="X222" i="71"/>
  <c r="Z329" i="71"/>
  <c r="Z310" i="71"/>
  <c r="Z353" i="71"/>
  <c r="Z371" i="71"/>
  <c r="Z371" i="1"/>
  <c r="Z95" i="71"/>
  <c r="Z239" i="71"/>
  <c r="Z330" i="71"/>
  <c r="Z26" i="71"/>
  <c r="Z26" i="1"/>
  <c r="Z213" i="1"/>
  <c r="Z213" i="71"/>
  <c r="Z289" i="1"/>
  <c r="Z289" i="71"/>
  <c r="Z288" i="1"/>
  <c r="Z288" i="71"/>
  <c r="Z281" i="71"/>
  <c r="Z281" i="1"/>
  <c r="Z186" i="1"/>
  <c r="Z186" i="71"/>
  <c r="Z247" i="1"/>
  <c r="Z247" i="71"/>
  <c r="Z159" i="71"/>
  <c r="Z159" i="1"/>
  <c r="Z235" i="1"/>
  <c r="Z235" i="71"/>
  <c r="Z160" i="71"/>
  <c r="Z160" i="1"/>
  <c r="X288" i="71"/>
  <c r="X288" i="1"/>
  <c r="X340" i="1"/>
  <c r="X340" i="71"/>
  <c r="X254" i="1"/>
  <c r="X254" i="71"/>
  <c r="X94" i="71"/>
  <c r="X94" i="1"/>
  <c r="AT9" i="73"/>
  <c r="BH9" i="73"/>
  <c r="BC9" i="73"/>
  <c r="AU9" i="73"/>
  <c r="BE9" i="73"/>
  <c r="BK9" i="73"/>
  <c r="BG9" i="73"/>
  <c r="BI9" i="73"/>
  <c r="AV9" i="73"/>
  <c r="AR9" i="73"/>
  <c r="BO9" i="73"/>
  <c r="BF9" i="73"/>
  <c r="BB9" i="73"/>
  <c r="AS9" i="73"/>
  <c r="BP9" i="73"/>
  <c r="AW9" i="73"/>
  <c r="AZ9" i="73"/>
  <c r="BD9" i="73"/>
  <c r="AY9" i="73"/>
  <c r="BL9" i="73"/>
  <c r="BA9" i="73"/>
  <c r="BJ9" i="73"/>
  <c r="AX9" i="73"/>
  <c r="AQ9" i="73"/>
  <c r="X225" i="1"/>
  <c r="X225" i="71"/>
  <c r="X260" i="71"/>
  <c r="X260" i="1"/>
  <c r="X130" i="71"/>
  <c r="X130" i="1"/>
  <c r="BN13" i="73" l="1"/>
  <c r="BM13" i="73"/>
  <c r="BO8" i="1"/>
  <c r="E34" i="8" s="1"/>
  <c r="BO8" i="71"/>
  <c r="E34" i="74" s="1"/>
  <c r="BP8" i="1"/>
  <c r="E35" i="8" s="1"/>
  <c r="BP8" i="71"/>
  <c r="E35" i="74" s="1"/>
  <c r="BO10" i="71"/>
  <c r="G34" i="74" s="1"/>
  <c r="BP10" i="71"/>
  <c r="G35" i="74" s="1"/>
  <c r="BP10" i="1"/>
  <c r="G35" i="8" s="1"/>
  <c r="BO10" i="1"/>
  <c r="G34" i="8" s="1"/>
  <c r="AG90" i="71"/>
  <c r="M168" i="62"/>
  <c r="M75" i="62"/>
  <c r="AG95" i="1"/>
  <c r="AG188" i="1"/>
  <c r="X22" i="71"/>
  <c r="X22" i="1"/>
  <c r="BQ9" i="73"/>
  <c r="BE8" i="71"/>
  <c r="E24" i="74" s="1"/>
  <c r="BR8" i="71"/>
  <c r="E37" i="74" s="1"/>
  <c r="AW8" i="71"/>
  <c r="E16" i="74" s="1"/>
  <c r="BM8" i="1"/>
  <c r="E32" i="8" s="1"/>
  <c r="BQ8" i="1"/>
  <c r="E36" i="8" s="1"/>
  <c r="AY8" i="1"/>
  <c r="E18" i="8" s="1"/>
  <c r="D43" i="8"/>
  <c r="AA335" i="71"/>
  <c r="AA370" i="71"/>
  <c r="AA323" i="71"/>
  <c r="AA299" i="71"/>
  <c r="AA364" i="71"/>
  <c r="AA336" i="71"/>
  <c r="AA227" i="71"/>
  <c r="AA227" i="1"/>
  <c r="AA150" i="71"/>
  <c r="AA150" i="1"/>
  <c r="AA126" i="71"/>
  <c r="AA126" i="1"/>
  <c r="AA120" i="71"/>
  <c r="AA120" i="1"/>
  <c r="AA258" i="71"/>
  <c r="AA258" i="1"/>
  <c r="AG204" i="71"/>
  <c r="D43" i="74"/>
  <c r="AV8" i="71"/>
  <c r="E15" i="74" s="1"/>
  <c r="BH8" i="71"/>
  <c r="E27" i="74" s="1"/>
  <c r="BD8" i="71"/>
  <c r="E23" i="74" s="1"/>
  <c r="BL8" i="1"/>
  <c r="E31" i="8" s="1"/>
  <c r="BN8" i="1"/>
  <c r="E33" i="8" s="1"/>
  <c r="AZ8" i="1"/>
  <c r="E19" i="8" s="1"/>
  <c r="BK11" i="73"/>
  <c r="AW11" i="73"/>
  <c r="AX11" i="73"/>
  <c r="BA11" i="73"/>
  <c r="AV11" i="73"/>
  <c r="BJ11" i="73"/>
  <c r="BF11" i="73"/>
  <c r="BG11" i="73"/>
  <c r="AT11" i="73"/>
  <c r="AU11" i="73"/>
  <c r="BP11" i="73"/>
  <c r="AZ11" i="73"/>
  <c r="BO11" i="73"/>
  <c r="BI11" i="73"/>
  <c r="AQ11" i="73"/>
  <c r="BC11" i="73"/>
  <c r="BL11" i="73"/>
  <c r="AS11" i="73"/>
  <c r="BE11" i="73"/>
  <c r="BD11" i="73"/>
  <c r="AR11" i="73"/>
  <c r="BB11" i="73"/>
  <c r="AY11" i="73"/>
  <c r="BH11" i="73"/>
  <c r="W13" i="1"/>
  <c r="AD7" i="1"/>
  <c r="AA317" i="71"/>
  <c r="AA322" i="71"/>
  <c r="AA313" i="71"/>
  <c r="AA356" i="71"/>
  <c r="AA352" i="71"/>
  <c r="AA361" i="71"/>
  <c r="AA353" i="71"/>
  <c r="AA332" i="71"/>
  <c r="AA376" i="71"/>
  <c r="AA346" i="71"/>
  <c r="AA247" i="71"/>
  <c r="AA247" i="1"/>
  <c r="AA109" i="1"/>
  <c r="AA109" i="71"/>
  <c r="AA159" i="71"/>
  <c r="AA159" i="1"/>
  <c r="AA156" i="1"/>
  <c r="AA156" i="71"/>
  <c r="W13" i="71"/>
  <c r="AD7" i="71"/>
  <c r="BI8" i="71"/>
  <c r="E28" i="74" s="1"/>
  <c r="AU8" i="71"/>
  <c r="E14" i="74" s="1"/>
  <c r="BD8" i="1"/>
  <c r="E23" i="8" s="1"/>
  <c r="AV8" i="1"/>
  <c r="E15" i="8" s="1"/>
  <c r="BG8" i="1"/>
  <c r="E26" i="8" s="1"/>
  <c r="AA338" i="71"/>
  <c r="AA338" i="1"/>
  <c r="AA362" i="71"/>
  <c r="AA350" i="71"/>
  <c r="AA330" i="71"/>
  <c r="AA368" i="71"/>
  <c r="AA314" i="71"/>
  <c r="AA372" i="71"/>
  <c r="AA333" i="71"/>
  <c r="AA284" i="1"/>
  <c r="AA284" i="71"/>
  <c r="AA254" i="71"/>
  <c r="AA254" i="1"/>
  <c r="AA88" i="1"/>
  <c r="AA88" i="71"/>
  <c r="AA215" i="71"/>
  <c r="AA215" i="1"/>
  <c r="BQ8" i="71"/>
  <c r="E36" i="74" s="1"/>
  <c r="BF8" i="71"/>
  <c r="E25" i="74" s="1"/>
  <c r="BM8" i="71"/>
  <c r="E32" i="74" s="1"/>
  <c r="BC8" i="1"/>
  <c r="E22" i="8" s="1"/>
  <c r="BE8" i="1"/>
  <c r="E24" i="8" s="1"/>
  <c r="BI8" i="1"/>
  <c r="E28" i="8" s="1"/>
  <c r="AA51" i="1"/>
  <c r="AA51" i="71"/>
  <c r="AA371" i="1"/>
  <c r="AA371" i="71"/>
  <c r="AA305" i="71"/>
  <c r="AA305" i="1"/>
  <c r="AA300" i="71"/>
  <c r="AA359" i="71"/>
  <c r="AA337" i="71"/>
  <c r="AA360" i="71"/>
  <c r="AA306" i="71"/>
  <c r="AA245" i="71"/>
  <c r="AA245" i="1"/>
  <c r="AA226" i="71"/>
  <c r="AA226" i="1"/>
  <c r="AA177" i="71"/>
  <c r="AA177" i="1"/>
  <c r="AA225" i="1"/>
  <c r="AA225" i="71"/>
  <c r="AA201" i="71"/>
  <c r="AA201" i="1"/>
  <c r="AA152" i="71"/>
  <c r="AA152" i="1"/>
  <c r="AA373" i="71"/>
  <c r="AS8" i="71"/>
  <c r="BL8" i="71"/>
  <c r="E31" i="74" s="1"/>
  <c r="BJ8" i="71"/>
  <c r="E29" i="74" s="1"/>
  <c r="BN8" i="71"/>
  <c r="E33" i="74" s="1"/>
  <c r="AS8" i="1"/>
  <c r="AT8" i="1"/>
  <c r="E13" i="8" s="1"/>
  <c r="AW8" i="1"/>
  <c r="E16" i="8" s="1"/>
  <c r="BH12" i="21"/>
  <c r="BC12" i="21"/>
  <c r="BL12" i="21"/>
  <c r="BG12" i="21"/>
  <c r="BA12" i="21"/>
  <c r="AX12" i="21"/>
  <c r="AQ12" i="21"/>
  <c r="BP12" i="21"/>
  <c r="AY12" i="21"/>
  <c r="BQ12" i="21"/>
  <c r="AZ12" i="21"/>
  <c r="BB12" i="21"/>
  <c r="AU12" i="21"/>
  <c r="BJ12" i="21"/>
  <c r="AV12" i="21"/>
  <c r="BK12" i="21"/>
  <c r="AW12" i="21"/>
  <c r="BD12" i="21"/>
  <c r="AT12" i="21"/>
  <c r="BI12" i="21"/>
  <c r="BF12" i="21"/>
  <c r="BO12" i="21"/>
  <c r="BE12" i="21"/>
  <c r="AR12" i="21"/>
  <c r="AS12" i="21"/>
  <c r="BZ121" i="71"/>
  <c r="AB121" i="71" s="1"/>
  <c r="BZ59" i="71"/>
  <c r="AB59" i="71" s="1"/>
  <c r="BZ196" i="71"/>
  <c r="AB196" i="71" s="1"/>
  <c r="BZ41" i="71"/>
  <c r="AB41" i="71" s="1"/>
  <c r="BZ278" i="71"/>
  <c r="AB278" i="71" s="1"/>
  <c r="BZ50" i="71"/>
  <c r="AB50" i="71" s="1"/>
  <c r="BZ374" i="71"/>
  <c r="BZ373" i="71"/>
  <c r="BZ242" i="71"/>
  <c r="AB242" i="71" s="1"/>
  <c r="BZ45" i="71"/>
  <c r="AB45" i="71" s="1"/>
  <c r="BZ49" i="71"/>
  <c r="AB49" i="71" s="1"/>
  <c r="BZ104" i="71"/>
  <c r="AB104" i="71" s="1"/>
  <c r="BZ234" i="71"/>
  <c r="AB234" i="71" s="1"/>
  <c r="BZ131" i="71"/>
  <c r="AB131" i="71" s="1"/>
  <c r="BZ195" i="71"/>
  <c r="AB195" i="71" s="1"/>
  <c r="BZ221" i="71"/>
  <c r="AB221" i="71" s="1"/>
  <c r="BZ206" i="71"/>
  <c r="AB206" i="71" s="1"/>
  <c r="BZ111" i="71"/>
  <c r="AB111" i="71" s="1"/>
  <c r="BZ240" i="71"/>
  <c r="AB240" i="71" s="1"/>
  <c r="BZ97" i="71"/>
  <c r="AB97" i="71" s="1"/>
  <c r="BZ155" i="71"/>
  <c r="AB155" i="71" s="1"/>
  <c r="BZ197" i="71"/>
  <c r="AB197" i="71" s="1"/>
  <c r="BZ174" i="71"/>
  <c r="AB174" i="71" s="1"/>
  <c r="BZ31" i="71"/>
  <c r="AB31" i="71" s="1"/>
  <c r="BZ63" i="71"/>
  <c r="AB63" i="71" s="1"/>
  <c r="BZ70" i="71"/>
  <c r="AB70" i="71" s="1"/>
  <c r="BZ246" i="71"/>
  <c r="AB246" i="71" s="1"/>
  <c r="BZ172" i="71"/>
  <c r="AB172" i="71" s="1"/>
  <c r="BZ48" i="71"/>
  <c r="AB48" i="71" s="1"/>
  <c r="BZ119" i="71"/>
  <c r="AB119" i="71" s="1"/>
  <c r="BZ103" i="71"/>
  <c r="AB103" i="71" s="1"/>
  <c r="BZ223" i="71"/>
  <c r="AB223" i="71" s="1"/>
  <c r="BZ236" i="71"/>
  <c r="AB236" i="71" s="1"/>
  <c r="BZ34" i="71"/>
  <c r="AB34" i="71" s="1"/>
  <c r="BZ188" i="71"/>
  <c r="AB188" i="71" s="1"/>
  <c r="BZ262" i="71"/>
  <c r="AB262" i="71" s="1"/>
  <c r="BZ263" i="71"/>
  <c r="AB263" i="71" s="1"/>
  <c r="BZ162" i="71"/>
  <c r="AB162" i="71" s="1"/>
  <c r="BZ224" i="71"/>
  <c r="AB224" i="71" s="1"/>
  <c r="BZ36" i="71"/>
  <c r="AB36" i="71" s="1"/>
  <c r="BZ68" i="71"/>
  <c r="AB68" i="71" s="1"/>
  <c r="BZ123" i="71"/>
  <c r="AB123" i="71" s="1"/>
  <c r="BZ143" i="71"/>
  <c r="AB143" i="71" s="1"/>
  <c r="BZ219" i="71"/>
  <c r="AB219" i="71" s="1"/>
  <c r="BZ192" i="71"/>
  <c r="AB192" i="71" s="1"/>
  <c r="BZ64" i="71"/>
  <c r="AB64" i="71" s="1"/>
  <c r="BZ204" i="71"/>
  <c r="AB204" i="71" s="1"/>
  <c r="BZ170" i="71"/>
  <c r="AB170" i="71" s="1"/>
  <c r="BZ93" i="71"/>
  <c r="AB93" i="71" s="1"/>
  <c r="BZ100" i="71"/>
  <c r="AB100" i="71" s="1"/>
  <c r="BZ84" i="71"/>
  <c r="AB84" i="71" s="1"/>
  <c r="BZ194" i="71"/>
  <c r="AB194" i="71" s="1"/>
  <c r="BZ101" i="71"/>
  <c r="AB101" i="71" s="1"/>
  <c r="BZ66" i="71"/>
  <c r="AB66" i="71" s="1"/>
  <c r="BZ115" i="71"/>
  <c r="AB115" i="71" s="1"/>
  <c r="BZ140" i="71"/>
  <c r="AB140" i="71" s="1"/>
  <c r="BZ257" i="71"/>
  <c r="AB257" i="71" s="1"/>
  <c r="BZ250" i="71"/>
  <c r="AB250" i="71" s="1"/>
  <c r="BZ244" i="71"/>
  <c r="AB244" i="71" s="1"/>
  <c r="BZ164" i="71"/>
  <c r="AB164" i="71" s="1"/>
  <c r="BZ33" i="71"/>
  <c r="AB33" i="71" s="1"/>
  <c r="BZ146" i="71"/>
  <c r="AB146" i="71" s="1"/>
  <c r="BZ116" i="71"/>
  <c r="AB116" i="71" s="1"/>
  <c r="BZ237" i="71"/>
  <c r="AB237" i="71" s="1"/>
  <c r="BZ286" i="71"/>
  <c r="AB286" i="71" s="1"/>
  <c r="BZ251" i="71"/>
  <c r="AB251" i="71" s="1"/>
  <c r="BZ249" i="71"/>
  <c r="AB249" i="71" s="1"/>
  <c r="BZ113" i="71"/>
  <c r="AB113" i="71" s="1"/>
  <c r="BZ38" i="71"/>
  <c r="AB38" i="71" s="1"/>
  <c r="BZ40" i="71"/>
  <c r="AB40" i="71" s="1"/>
  <c r="BZ71" i="71"/>
  <c r="AB71" i="71" s="1"/>
  <c r="BZ128" i="71"/>
  <c r="AB128" i="71" s="1"/>
  <c r="BZ122" i="71"/>
  <c r="AB122" i="71" s="1"/>
  <c r="BZ279" i="71"/>
  <c r="AB279" i="71" s="1"/>
  <c r="BZ27" i="71"/>
  <c r="AB27" i="71" s="1"/>
  <c r="BZ255" i="71"/>
  <c r="AB255" i="71" s="1"/>
  <c r="BZ56" i="71"/>
  <c r="AB56" i="71" s="1"/>
  <c r="BZ69" i="71"/>
  <c r="AB69" i="71" s="1"/>
  <c r="BZ198" i="71"/>
  <c r="AB198" i="71" s="1"/>
  <c r="BZ37" i="71"/>
  <c r="AB37" i="71" s="1"/>
  <c r="BZ29" i="71"/>
  <c r="AB29" i="71" s="1"/>
  <c r="BZ142" i="71"/>
  <c r="AB142" i="71" s="1"/>
  <c r="BZ168" i="71"/>
  <c r="AB168" i="71" s="1"/>
  <c r="BZ65" i="71"/>
  <c r="AB65" i="71" s="1"/>
  <c r="BZ133" i="71"/>
  <c r="AB133" i="71" s="1"/>
  <c r="BZ105" i="71"/>
  <c r="AB105" i="71" s="1"/>
  <c r="BZ96" i="71"/>
  <c r="AB96" i="71" s="1"/>
  <c r="BZ43" i="71"/>
  <c r="AB43" i="71" s="1"/>
  <c r="BZ208" i="71"/>
  <c r="AB208" i="71" s="1"/>
  <c r="BZ132" i="71"/>
  <c r="AB132" i="71" s="1"/>
  <c r="BZ98" i="71"/>
  <c r="AB98" i="71" s="1"/>
  <c r="BZ178" i="71"/>
  <c r="AB178" i="71" s="1"/>
  <c r="BZ76" i="71"/>
  <c r="AB76" i="71" s="1"/>
  <c r="BZ171" i="71"/>
  <c r="AB171" i="71" s="1"/>
  <c r="BZ67" i="71"/>
  <c r="AB67" i="71" s="1"/>
  <c r="BZ241" i="71"/>
  <c r="AB241" i="71" s="1"/>
  <c r="BZ47" i="71"/>
  <c r="AB47" i="71" s="1"/>
  <c r="BZ39" i="71"/>
  <c r="AB39" i="71" s="1"/>
  <c r="BZ207" i="71"/>
  <c r="AB207" i="71" s="1"/>
  <c r="BZ44" i="71"/>
  <c r="AB44" i="71" s="1"/>
  <c r="BZ210" i="71"/>
  <c r="AB210" i="71" s="1"/>
  <c r="BZ228" i="71"/>
  <c r="AB228" i="71" s="1"/>
  <c r="BZ203" i="71"/>
  <c r="AB203" i="71" s="1"/>
  <c r="BZ55" i="71"/>
  <c r="AB55" i="71" s="1"/>
  <c r="BZ135" i="71"/>
  <c r="AB135" i="71" s="1"/>
  <c r="BZ176" i="71"/>
  <c r="AB176" i="71" s="1"/>
  <c r="BZ57" i="71"/>
  <c r="AB57" i="71" s="1"/>
  <c r="BZ137" i="71"/>
  <c r="AB137" i="71" s="1"/>
  <c r="BZ202" i="71"/>
  <c r="AB202" i="71" s="1"/>
  <c r="BZ81" i="71"/>
  <c r="AB81" i="71" s="1"/>
  <c r="BZ136" i="71"/>
  <c r="AB136" i="71" s="1"/>
  <c r="BZ243" i="71"/>
  <c r="AB243" i="71" s="1"/>
  <c r="BZ127" i="71"/>
  <c r="AB127" i="71" s="1"/>
  <c r="BZ229" i="71"/>
  <c r="AB229" i="71" s="1"/>
  <c r="BZ95" i="71"/>
  <c r="AB95" i="71" s="1"/>
  <c r="BZ79" i="71"/>
  <c r="AB79" i="71" s="1"/>
  <c r="BZ124" i="71"/>
  <c r="AB124" i="71" s="1"/>
  <c r="BZ149" i="71"/>
  <c r="AB149" i="71" s="1"/>
  <c r="BZ248" i="71"/>
  <c r="AB248" i="71" s="1"/>
  <c r="BZ212" i="71"/>
  <c r="AB212" i="71" s="1"/>
  <c r="BZ83" i="71"/>
  <c r="AB83" i="71" s="1"/>
  <c r="BZ61" i="71"/>
  <c r="AB61" i="71" s="1"/>
  <c r="BZ112" i="71"/>
  <c r="AB112" i="71" s="1"/>
  <c r="BZ74" i="71"/>
  <c r="AB74" i="71" s="1"/>
  <c r="BZ190" i="71"/>
  <c r="AB190" i="71" s="1"/>
  <c r="BZ191" i="71"/>
  <c r="AB191" i="71" s="1"/>
  <c r="BZ30" i="71"/>
  <c r="AB30" i="71" s="1"/>
  <c r="BZ28" i="71"/>
  <c r="AB28" i="71" s="1"/>
  <c r="BZ220" i="71"/>
  <c r="AB220" i="71" s="1"/>
  <c r="BZ287" i="71"/>
  <c r="AB287" i="71" s="1"/>
  <c r="BZ272" i="71"/>
  <c r="AB272" i="71" s="1"/>
  <c r="BZ72" i="71"/>
  <c r="AB72" i="71" s="1"/>
  <c r="BZ91" i="71"/>
  <c r="AB91" i="71" s="1"/>
  <c r="BZ54" i="71"/>
  <c r="AB54" i="71" s="1"/>
  <c r="BZ148" i="71"/>
  <c r="AB148" i="71" s="1"/>
  <c r="BZ80" i="71"/>
  <c r="AB80" i="71" s="1"/>
  <c r="BZ125" i="71"/>
  <c r="AB125" i="71" s="1"/>
  <c r="BZ32" i="71"/>
  <c r="AB32" i="71" s="1"/>
  <c r="J10" i="73" s="1"/>
  <c r="BZ205" i="71"/>
  <c r="AB205" i="71" s="1"/>
  <c r="BZ134" i="71"/>
  <c r="AB134" i="71" s="1"/>
  <c r="BZ169" i="71"/>
  <c r="AB169" i="71" s="1"/>
  <c r="BZ129" i="71"/>
  <c r="AB129" i="71" s="1"/>
  <c r="BZ89" i="71"/>
  <c r="AB89" i="71" s="1"/>
  <c r="BZ90" i="71"/>
  <c r="AB90" i="71" s="1"/>
  <c r="BZ46" i="71"/>
  <c r="AB46" i="71" s="1"/>
  <c r="BZ163" i="71"/>
  <c r="AB163" i="71" s="1"/>
  <c r="BZ185" i="71"/>
  <c r="AB185" i="71" s="1"/>
  <c r="BZ303" i="71"/>
  <c r="AB303" i="71" s="1"/>
  <c r="BZ99" i="71"/>
  <c r="AB99" i="71" s="1"/>
  <c r="BZ58" i="71"/>
  <c r="AB58" i="71" s="1"/>
  <c r="BZ102" i="71"/>
  <c r="AB102" i="71" s="1"/>
  <c r="J20" i="73" s="1"/>
  <c r="BZ73" i="71"/>
  <c r="AB73" i="71" s="1"/>
  <c r="BZ114" i="71"/>
  <c r="AB114" i="71" s="1"/>
  <c r="BZ77" i="71"/>
  <c r="AB77" i="71" s="1"/>
  <c r="BZ87" i="71"/>
  <c r="AB87" i="71" s="1"/>
  <c r="BZ199" i="71"/>
  <c r="AB199" i="71" s="1"/>
  <c r="J29" i="73" s="1"/>
  <c r="BZ139" i="71"/>
  <c r="AB139" i="71" s="1"/>
  <c r="BZ62" i="71"/>
  <c r="AB62" i="71" s="1"/>
  <c r="BZ217" i="71"/>
  <c r="AB217" i="71" s="1"/>
  <c r="BZ108" i="71"/>
  <c r="AB108" i="71" s="1"/>
  <c r="BZ92" i="71"/>
  <c r="AB92" i="71" s="1"/>
  <c r="BZ141" i="71"/>
  <c r="AB141" i="71" s="1"/>
  <c r="BZ52" i="71"/>
  <c r="AB52" i="71" s="1"/>
  <c r="BZ184" i="71"/>
  <c r="AB184" i="71" s="1"/>
  <c r="BZ147" i="71"/>
  <c r="AB147" i="71" s="1"/>
  <c r="BZ82" i="71"/>
  <c r="AB82" i="71" s="1"/>
  <c r="BZ253" i="71"/>
  <c r="AB253" i="71" s="1"/>
  <c r="BZ179" i="71"/>
  <c r="AB179" i="71" s="1"/>
  <c r="BZ42" i="71"/>
  <c r="AB42" i="71" s="1"/>
  <c r="BZ117" i="71"/>
  <c r="AB117" i="71" s="1"/>
  <c r="BZ225" i="71"/>
  <c r="BZ201" i="71"/>
  <c r="BZ166" i="71"/>
  <c r="BZ213" i="71"/>
  <c r="BZ152" i="71"/>
  <c r="BZ86" i="71"/>
  <c r="BZ258" i="71"/>
  <c r="BZ252" i="71"/>
  <c r="BZ339" i="71"/>
  <c r="BZ109" i="71"/>
  <c r="BZ277" i="71"/>
  <c r="BZ271" i="71"/>
  <c r="BZ285" i="71"/>
  <c r="BZ281" i="71"/>
  <c r="BZ173" i="71"/>
  <c r="BZ154" i="71"/>
  <c r="BZ216" i="71"/>
  <c r="BZ151" i="71"/>
  <c r="BZ145" i="71"/>
  <c r="BZ120" i="71"/>
  <c r="BZ161" i="71"/>
  <c r="BZ284" i="71"/>
  <c r="BZ218" i="71"/>
  <c r="BZ126" i="71"/>
  <c r="BZ340" i="71"/>
  <c r="BZ183" i="71"/>
  <c r="BZ165" i="71"/>
  <c r="BZ110" i="71"/>
  <c r="BZ158" i="71"/>
  <c r="BZ235" i="71"/>
  <c r="BZ289" i="71"/>
  <c r="BZ78" i="71"/>
  <c r="BZ180" i="71"/>
  <c r="BZ343" i="71"/>
  <c r="BZ159" i="71"/>
  <c r="BZ341" i="71"/>
  <c r="BZ247" i="71"/>
  <c r="BZ254" i="71"/>
  <c r="BZ186" i="71"/>
  <c r="BZ177" i="71"/>
  <c r="BZ187" i="71"/>
  <c r="BZ226" i="71"/>
  <c r="BZ35" i="71"/>
  <c r="BZ160" i="71"/>
  <c r="BZ189" i="71"/>
  <c r="BZ193" i="71"/>
  <c r="BZ215" i="71"/>
  <c r="BZ282" i="71"/>
  <c r="BZ156" i="71"/>
  <c r="BZ88" i="71"/>
  <c r="BZ153" i="71"/>
  <c r="BZ260" i="71"/>
  <c r="BZ233" i="71"/>
  <c r="BZ231" i="71"/>
  <c r="BZ259" i="71"/>
  <c r="BZ261" i="71"/>
  <c r="BZ26" i="71"/>
  <c r="BZ157" i="71"/>
  <c r="BZ138" i="71"/>
  <c r="BZ238" i="71"/>
  <c r="BZ256" i="71"/>
  <c r="BZ342" i="71"/>
  <c r="BZ230" i="71"/>
  <c r="BZ182" i="71"/>
  <c r="BZ181" i="71"/>
  <c r="BZ222" i="71"/>
  <c r="BZ288" i="71"/>
  <c r="BZ232" i="71"/>
  <c r="BZ75" i="71"/>
  <c r="BZ280" i="71"/>
  <c r="BZ107" i="71"/>
  <c r="BZ85" i="71"/>
  <c r="BZ94" i="71"/>
  <c r="BZ150" i="71"/>
  <c r="BZ106" i="71"/>
  <c r="BZ294" i="71"/>
  <c r="AB294" i="71" s="1"/>
  <c r="BZ227" i="71"/>
  <c r="BZ130" i="71"/>
  <c r="BZ245" i="71"/>
  <c r="BZ200" i="71"/>
  <c r="AB200" i="71" s="1"/>
  <c r="BZ317" i="71"/>
  <c r="AB317" i="71" s="1"/>
  <c r="BZ309" i="71"/>
  <c r="AB309" i="71" s="1"/>
  <c r="BZ295" i="71"/>
  <c r="BZ304" i="71"/>
  <c r="AB304" i="71" s="1"/>
  <c r="BZ354" i="71"/>
  <c r="AB354" i="71" s="1"/>
  <c r="BZ144" i="71"/>
  <c r="AB144" i="71" s="1"/>
  <c r="BZ296" i="71"/>
  <c r="BZ353" i="71"/>
  <c r="AB353" i="71" s="1"/>
  <c r="BZ326" i="71"/>
  <c r="AB326" i="71" s="1"/>
  <c r="BZ299" i="71"/>
  <c r="BZ352" i="71"/>
  <c r="BZ360" i="71"/>
  <c r="BZ211" i="71"/>
  <c r="AB211" i="71" s="1"/>
  <c r="BZ300" i="71"/>
  <c r="BZ312" i="71"/>
  <c r="AB312" i="71" s="1"/>
  <c r="BZ316" i="71"/>
  <c r="AB316" i="71" s="1"/>
  <c r="BZ292" i="71"/>
  <c r="AB292" i="71" s="1"/>
  <c r="BZ293" i="71"/>
  <c r="AB293" i="71" s="1"/>
  <c r="BZ311" i="71"/>
  <c r="AB311" i="71" s="1"/>
  <c r="BZ269" i="71"/>
  <c r="AB269" i="71" s="1"/>
  <c r="BZ361" i="71"/>
  <c r="BZ334" i="71"/>
  <c r="BZ346" i="71"/>
  <c r="BZ365" i="71"/>
  <c r="AB365" i="71" s="1"/>
  <c r="BZ118" i="71"/>
  <c r="BZ308" i="71"/>
  <c r="AB308" i="71" s="1"/>
  <c r="BZ331" i="71"/>
  <c r="AB331" i="71" s="1"/>
  <c r="BZ364" i="71"/>
  <c r="AB364" i="71" s="1"/>
  <c r="BZ307" i="71"/>
  <c r="BZ350" i="71"/>
  <c r="BZ363" i="71"/>
  <c r="AB363" i="71" s="1"/>
  <c r="BZ302" i="71"/>
  <c r="BZ297" i="71"/>
  <c r="BZ264" i="71"/>
  <c r="AB264" i="71" s="1"/>
  <c r="BZ209" i="71"/>
  <c r="AB209" i="71" s="1"/>
  <c r="BZ167" i="71"/>
  <c r="AB167" i="71" s="1"/>
  <c r="BZ266" i="71"/>
  <c r="AB266" i="71" s="1"/>
  <c r="BZ318" i="71"/>
  <c r="BZ298" i="71"/>
  <c r="BZ325" i="71"/>
  <c r="BZ368" i="71"/>
  <c r="BZ358" i="71"/>
  <c r="AB358" i="71" s="1"/>
  <c r="BZ268" i="71"/>
  <c r="AB268" i="71" s="1"/>
  <c r="BZ337" i="71"/>
  <c r="BZ310" i="71"/>
  <c r="AB310" i="71" s="1"/>
  <c r="BZ351" i="71"/>
  <c r="BZ369" i="71"/>
  <c r="BZ355" i="71"/>
  <c r="AB355" i="71" s="1"/>
  <c r="BZ372" i="71"/>
  <c r="BZ362" i="71"/>
  <c r="BZ323" i="71"/>
  <c r="BZ301" i="71"/>
  <c r="AB301" i="71" s="1"/>
  <c r="BZ359" i="71"/>
  <c r="BZ356" i="71"/>
  <c r="BZ327" i="71"/>
  <c r="AB327" i="71" s="1"/>
  <c r="BZ315" i="71"/>
  <c r="BZ335" i="71"/>
  <c r="BZ276" i="71"/>
  <c r="BZ338" i="71"/>
  <c r="BZ367" i="71"/>
  <c r="AB367" i="71" s="1"/>
  <c r="BZ305" i="71"/>
  <c r="BZ348" i="71"/>
  <c r="BZ270" i="71"/>
  <c r="BZ332" i="71"/>
  <c r="BZ349" i="71"/>
  <c r="AB349" i="71" s="1"/>
  <c r="BZ336" i="71"/>
  <c r="BZ321" i="71"/>
  <c r="AB321" i="71" s="1"/>
  <c r="BZ175" i="71"/>
  <c r="AB175" i="71" s="1"/>
  <c r="BZ275" i="71"/>
  <c r="BZ239" i="71"/>
  <c r="AB239" i="71" s="1"/>
  <c r="BZ273" i="71"/>
  <c r="AB273" i="71" s="1"/>
  <c r="BZ330" i="71"/>
  <c r="AB330" i="71" s="1"/>
  <c r="BZ357" i="71"/>
  <c r="AB357" i="71" s="1"/>
  <c r="BZ267" i="71"/>
  <c r="BZ329" i="71"/>
  <c r="AB329" i="71" s="1"/>
  <c r="BZ376" i="71"/>
  <c r="BZ306" i="71"/>
  <c r="BZ333" i="71"/>
  <c r="BZ320" i="71"/>
  <c r="BZ370" i="71"/>
  <c r="AB370" i="71" s="1"/>
  <c r="BZ345" i="71"/>
  <c r="AB345" i="71" s="1"/>
  <c r="BZ314" i="71"/>
  <c r="BZ313" i="71"/>
  <c r="BZ265" i="71"/>
  <c r="AB265" i="71" s="1"/>
  <c r="BZ214" i="71"/>
  <c r="BZ328" i="71"/>
  <c r="BZ344" i="71"/>
  <c r="AB344" i="71" s="1"/>
  <c r="BZ324" i="71"/>
  <c r="BZ283" i="71"/>
  <c r="BZ371" i="71"/>
  <c r="BZ274" i="71"/>
  <c r="BZ322" i="71"/>
  <c r="BZ290" i="71"/>
  <c r="BZ366" i="71"/>
  <c r="BZ319" i="71"/>
  <c r="BZ347" i="71"/>
  <c r="BZ291" i="71"/>
  <c r="BZ53" i="71"/>
  <c r="BZ51" i="71"/>
  <c r="BZ60" i="71"/>
  <c r="BZ25" i="71"/>
  <c r="AA358" i="71"/>
  <c r="AA315" i="71"/>
  <c r="AA334" i="71"/>
  <c r="AA318" i="71"/>
  <c r="AA351" i="71"/>
  <c r="AA144" i="71"/>
  <c r="AA326" i="71"/>
  <c r="AA304" i="71"/>
  <c r="AA138" i="71"/>
  <c r="AA138" i="1"/>
  <c r="AA183" i="1"/>
  <c r="AA183" i="71"/>
  <c r="AA281" i="71"/>
  <c r="AA281" i="1"/>
  <c r="AA110" i="71"/>
  <c r="AA110" i="1"/>
  <c r="AA35" i="71"/>
  <c r="AA35" i="1"/>
  <c r="Z22" i="1"/>
  <c r="AV10" i="1"/>
  <c r="G15" i="8" s="1"/>
  <c r="BK10" i="1"/>
  <c r="G30" i="8" s="1"/>
  <c r="BB10" i="1"/>
  <c r="G21" i="8" s="1"/>
  <c r="BF10" i="1"/>
  <c r="G25" i="8" s="1"/>
  <c r="BR10" i="1"/>
  <c r="G37" i="8" s="1"/>
  <c r="AW10" i="1"/>
  <c r="G16" i="8" s="1"/>
  <c r="BL10" i="1"/>
  <c r="G31" i="8" s="1"/>
  <c r="BD10" i="1"/>
  <c r="G23" i="8" s="1"/>
  <c r="BH10" i="1"/>
  <c r="G27" i="8" s="1"/>
  <c r="BI10" i="1"/>
  <c r="G28" i="8" s="1"/>
  <c r="BG10" i="1"/>
  <c r="G26" i="8" s="1"/>
  <c r="AY10" i="1"/>
  <c r="G18" i="8" s="1"/>
  <c r="AX10" i="1"/>
  <c r="G17" i="8" s="1"/>
  <c r="BQ10" i="1"/>
  <c r="G36" i="8" s="1"/>
  <c r="AZ10" i="1"/>
  <c r="G19" i="8" s="1"/>
  <c r="BM10" i="1"/>
  <c r="G32" i="8" s="1"/>
  <c r="AT10" i="1"/>
  <c r="G13" i="8" s="1"/>
  <c r="BC10" i="1"/>
  <c r="G22" i="8" s="1"/>
  <c r="AU10" i="1"/>
  <c r="G14" i="8" s="1"/>
  <c r="BE10" i="1"/>
  <c r="G24" i="8" s="1"/>
  <c r="BA10" i="1"/>
  <c r="G20" i="8" s="1"/>
  <c r="AS10" i="1"/>
  <c r="BN10" i="1"/>
  <c r="G33" i="8" s="1"/>
  <c r="BJ10" i="1"/>
  <c r="G29" i="8" s="1"/>
  <c r="BC8" i="71"/>
  <c r="E22" i="74" s="1"/>
  <c r="BG8" i="71"/>
  <c r="E26" i="74" s="1"/>
  <c r="AY8" i="71"/>
  <c r="E18" i="74" s="1"/>
  <c r="BA8" i="1"/>
  <c r="E20" i="8" s="1"/>
  <c r="AX8" i="1"/>
  <c r="E17" i="8" s="1"/>
  <c r="BR8" i="1"/>
  <c r="E37" i="8" s="1"/>
  <c r="BS9" i="71"/>
  <c r="Y9" i="71"/>
  <c r="F12" i="74"/>
  <c r="BS9" i="1"/>
  <c r="Y9" i="1"/>
  <c r="F12" i="8"/>
  <c r="AA206" i="71"/>
  <c r="AA270" i="71"/>
  <c r="AA270" i="1"/>
  <c r="AA302" i="71"/>
  <c r="AA320" i="71"/>
  <c r="AA311" i="71"/>
  <c r="AA118" i="71"/>
  <c r="AA329" i="71"/>
  <c r="AA85" i="71"/>
  <c r="AA85" i="1"/>
  <c r="AA130" i="71"/>
  <c r="AA130" i="1"/>
  <c r="AA238" i="1"/>
  <c r="AA238" i="71"/>
  <c r="AA289" i="1"/>
  <c r="AA289" i="71"/>
  <c r="AA160" i="1"/>
  <c r="AA160" i="71"/>
  <c r="AA282" i="71"/>
  <c r="AA282" i="1"/>
  <c r="AA231" i="1"/>
  <c r="AA231" i="71"/>
  <c r="Z22" i="71"/>
  <c r="AX10" i="71"/>
  <c r="G17" i="74" s="1"/>
  <c r="BL10" i="71"/>
  <c r="G31" i="74" s="1"/>
  <c r="AZ10" i="71"/>
  <c r="G19" i="74" s="1"/>
  <c r="AT10" i="71"/>
  <c r="G13" i="74" s="1"/>
  <c r="BR10" i="71"/>
  <c r="G37" i="74" s="1"/>
  <c r="BH10" i="71"/>
  <c r="G27" i="74" s="1"/>
  <c r="BM10" i="71"/>
  <c r="G32" i="74" s="1"/>
  <c r="BG10" i="71"/>
  <c r="G26" i="74" s="1"/>
  <c r="BJ10" i="71"/>
  <c r="G29" i="74" s="1"/>
  <c r="BI10" i="71"/>
  <c r="G28" i="74" s="1"/>
  <c r="AU10" i="71"/>
  <c r="G14" i="74" s="1"/>
  <c r="BB10" i="71"/>
  <c r="G21" i="74" s="1"/>
  <c r="BN10" i="71"/>
  <c r="G33" i="74" s="1"/>
  <c r="AV10" i="71"/>
  <c r="G15" i="74" s="1"/>
  <c r="BQ10" i="71"/>
  <c r="G36" i="74" s="1"/>
  <c r="AW10" i="71"/>
  <c r="G16" i="74" s="1"/>
  <c r="AY10" i="71"/>
  <c r="G18" i="74" s="1"/>
  <c r="BA10" i="71"/>
  <c r="G20" i="74" s="1"/>
  <c r="AS10" i="71"/>
  <c r="BC10" i="71"/>
  <c r="G22" i="74" s="1"/>
  <c r="BK10" i="71"/>
  <c r="G30" i="74" s="1"/>
  <c r="BF10" i="71"/>
  <c r="G25" i="74" s="1"/>
  <c r="BE10" i="71"/>
  <c r="G24" i="74" s="1"/>
  <c r="BD10" i="71"/>
  <c r="G23" i="74" s="1"/>
  <c r="BA8" i="71"/>
  <c r="E20" i="74" s="1"/>
  <c r="AT8" i="71"/>
  <c r="E13" i="74" s="1"/>
  <c r="BK8" i="71"/>
  <c r="E30" i="74" s="1"/>
  <c r="BF8" i="1"/>
  <c r="E25" i="8" s="1"/>
  <c r="AU8" i="1"/>
  <c r="E14" i="8" s="1"/>
  <c r="BB8" i="1"/>
  <c r="E21" i="8" s="1"/>
  <c r="AA309" i="71"/>
  <c r="AA89" i="71"/>
  <c r="AA369" i="71"/>
  <c r="AA321" i="71"/>
  <c r="AA325" i="71"/>
  <c r="AA296" i="71"/>
  <c r="AA298" i="71"/>
  <c r="AA295" i="71"/>
  <c r="AA94" i="71"/>
  <c r="AA94" i="1"/>
  <c r="AA261" i="71"/>
  <c r="AA261" i="1"/>
  <c r="AA288" i="1"/>
  <c r="AA288" i="71"/>
  <c r="AA213" i="1"/>
  <c r="AA213" i="71"/>
  <c r="AZ8" i="71"/>
  <c r="E19" i="74" s="1"/>
  <c r="BB8" i="71"/>
  <c r="E21" i="74" s="1"/>
  <c r="AX8" i="71"/>
  <c r="E17" i="74" s="1"/>
  <c r="BK8" i="1"/>
  <c r="E30" i="8" s="1"/>
  <c r="BJ8" i="1"/>
  <c r="E29" i="8" s="1"/>
  <c r="BH8" i="1"/>
  <c r="E27" i="8" s="1"/>
  <c r="AA214" i="71"/>
  <c r="AA324" i="71"/>
  <c r="AA307" i="71"/>
  <c r="AA349" i="71"/>
  <c r="AA290" i="71"/>
  <c r="AA339" i="71"/>
  <c r="AA339" i="1"/>
  <c r="AA165" i="1"/>
  <c r="AA165" i="71"/>
  <c r="AA233" i="71"/>
  <c r="AA233" i="1"/>
  <c r="AA340" i="71"/>
  <c r="AA340" i="1"/>
  <c r="AA260" i="71"/>
  <c r="AA260" i="1"/>
  <c r="L34" i="8" l="1"/>
  <c r="T34" i="8" s="1"/>
  <c r="AC34" i="8" s="1"/>
  <c r="L35" i="8"/>
  <c r="T35" i="8" s="1"/>
  <c r="AC35" i="8" s="1"/>
  <c r="L34" i="74"/>
  <c r="T34" i="74" s="1"/>
  <c r="AC34" i="74" s="1"/>
  <c r="L35" i="74"/>
  <c r="T35" i="74" s="1"/>
  <c r="AC35" i="74" s="1"/>
  <c r="V75" i="62"/>
  <c r="AL75" i="62"/>
  <c r="AM75" i="62"/>
  <c r="W168" i="62"/>
  <c r="AL168" i="62"/>
  <c r="AM168" i="62"/>
  <c r="J30" i="73"/>
  <c r="J18" i="73"/>
  <c r="AN168" i="62"/>
  <c r="AJ168" i="62"/>
  <c r="AB168" i="62"/>
  <c r="R168" i="62"/>
  <c r="AG168" i="62"/>
  <c r="AD168" i="62"/>
  <c r="T168" i="62"/>
  <c r="Y168" i="62"/>
  <c r="V168" i="62"/>
  <c r="AI168" i="62"/>
  <c r="Q168" i="62"/>
  <c r="AK168" i="62"/>
  <c r="AA168" i="62"/>
  <c r="X168" i="62"/>
  <c r="AC168" i="62"/>
  <c r="S168" i="62"/>
  <c r="P168" i="62"/>
  <c r="U168" i="62"/>
  <c r="AH168" i="62"/>
  <c r="AO168" i="62"/>
  <c r="N168" i="62"/>
  <c r="Z168" i="62"/>
  <c r="AE168" i="62"/>
  <c r="AF168" i="62"/>
  <c r="AG75" i="62"/>
  <c r="AN75" i="62"/>
  <c r="AJ75" i="62"/>
  <c r="AB75" i="62"/>
  <c r="Y75" i="62"/>
  <c r="AD75" i="62"/>
  <c r="T75" i="62"/>
  <c r="Q75" i="62"/>
  <c r="AI75" i="62"/>
  <c r="AF75" i="62"/>
  <c r="AA75" i="62"/>
  <c r="P75" i="62"/>
  <c r="AH75" i="62"/>
  <c r="AE75" i="62"/>
  <c r="AC75" i="62"/>
  <c r="Z75" i="62"/>
  <c r="W75" i="62"/>
  <c r="U75" i="62"/>
  <c r="R75" i="62"/>
  <c r="N75" i="62"/>
  <c r="AO75" i="62"/>
  <c r="AK75" i="62"/>
  <c r="S75" i="62"/>
  <c r="X75" i="62"/>
  <c r="AU10" i="73"/>
  <c r="AA222" i="1"/>
  <c r="AA222" i="71"/>
  <c r="Y13" i="71"/>
  <c r="Y14" i="71" s="1"/>
  <c r="AD9" i="71"/>
  <c r="AA153" i="71"/>
  <c r="AA153" i="1"/>
  <c r="AA285" i="1"/>
  <c r="AA285" i="71"/>
  <c r="AB25" i="1"/>
  <c r="AB25" i="71"/>
  <c r="AB290" i="71"/>
  <c r="AB214" i="71"/>
  <c r="AB306" i="71"/>
  <c r="AB275" i="71"/>
  <c r="AB275" i="1"/>
  <c r="AB348" i="1"/>
  <c r="AB348" i="71"/>
  <c r="AB356" i="71"/>
  <c r="AB351" i="71"/>
  <c r="AB318" i="71"/>
  <c r="AB350" i="71"/>
  <c r="AB334" i="71"/>
  <c r="AB300" i="71"/>
  <c r="AB130" i="71"/>
  <c r="J24" i="73" s="1"/>
  <c r="AB130" i="1"/>
  <c r="AB280" i="1"/>
  <c r="AB280" i="71"/>
  <c r="AB342" i="1"/>
  <c r="AB342" i="71"/>
  <c r="AB193" i="1"/>
  <c r="AB193" i="71"/>
  <c r="AB254" i="1"/>
  <c r="AB254" i="71"/>
  <c r="AB235" i="71"/>
  <c r="AB235" i="1"/>
  <c r="AB86" i="1"/>
  <c r="AB86" i="71"/>
  <c r="AB373" i="71"/>
  <c r="AA216" i="1"/>
  <c r="AA216" i="71"/>
  <c r="AA106" i="71"/>
  <c r="AA106" i="1"/>
  <c r="AX10" i="73"/>
  <c r="BD10" i="73"/>
  <c r="BA10" i="73"/>
  <c r="AA259" i="1"/>
  <c r="AA259" i="71"/>
  <c r="AA348" i="71"/>
  <c r="AA348" i="1"/>
  <c r="AA60" i="71"/>
  <c r="AA60" i="1"/>
  <c r="AA267" i="1"/>
  <c r="AA267" i="71"/>
  <c r="AA342" i="1"/>
  <c r="AA342" i="71"/>
  <c r="AA186" i="1"/>
  <c r="AA186" i="71"/>
  <c r="J17" i="73"/>
  <c r="BS10" i="71"/>
  <c r="Z10" i="71"/>
  <c r="G12" i="74"/>
  <c r="AA75" i="71"/>
  <c r="AA75" i="1"/>
  <c r="BD13" i="21"/>
  <c r="AT13" i="21"/>
  <c r="AW13" i="21"/>
  <c r="BK13" i="21"/>
  <c r="BC13" i="21"/>
  <c r="BI13" i="21"/>
  <c r="BO13" i="21"/>
  <c r="BQ13" i="21"/>
  <c r="AS13" i="21"/>
  <c r="BG13" i="21"/>
  <c r="BA13" i="21"/>
  <c r="AR13" i="21"/>
  <c r="BE13" i="21"/>
  <c r="AQ13" i="21"/>
  <c r="AY13" i="21"/>
  <c r="BP13" i="21"/>
  <c r="AX13" i="21"/>
  <c r="AZ13" i="21"/>
  <c r="BB13" i="21"/>
  <c r="AU13" i="21"/>
  <c r="BL13" i="21"/>
  <c r="BH13" i="21"/>
  <c r="BF13" i="21"/>
  <c r="BJ13" i="21"/>
  <c r="AV13" i="21"/>
  <c r="AB60" i="71"/>
  <c r="AB60" i="1"/>
  <c r="AB322" i="71"/>
  <c r="AB376" i="71"/>
  <c r="AB359" i="71"/>
  <c r="AB307" i="71"/>
  <c r="AB361" i="71"/>
  <c r="AB75" i="71"/>
  <c r="AB75" i="1"/>
  <c r="AB256" i="1"/>
  <c r="AB256" i="71"/>
  <c r="AB189" i="71"/>
  <c r="AB189" i="1"/>
  <c r="AB158" i="71"/>
  <c r="AB158" i="1"/>
  <c r="AB161" i="1"/>
  <c r="AB161" i="71"/>
  <c r="AB285" i="71"/>
  <c r="AB285" i="1"/>
  <c r="AB374" i="71"/>
  <c r="J52" i="73" s="1"/>
  <c r="BS8" i="1"/>
  <c r="X8" i="1"/>
  <c r="E12" i="8"/>
  <c r="BC10" i="73"/>
  <c r="BG10" i="73"/>
  <c r="BH10" i="73"/>
  <c r="AA158" i="1"/>
  <c r="AA158" i="71"/>
  <c r="L18" i="8"/>
  <c r="T18" i="8" s="1"/>
  <c r="AC18" i="8" s="1"/>
  <c r="L33" i="8"/>
  <c r="T33" i="8" s="1"/>
  <c r="AC33" i="8" s="1"/>
  <c r="L15" i="8"/>
  <c r="T15" i="8" s="1"/>
  <c r="AC15" i="8" s="1"/>
  <c r="L17" i="8"/>
  <c r="T17" i="8" s="1"/>
  <c r="AC17" i="8" s="1"/>
  <c r="L19" i="8"/>
  <c r="T19" i="8" s="1"/>
  <c r="AC19" i="8" s="1"/>
  <c r="L16" i="8"/>
  <c r="T16" i="8" s="1"/>
  <c r="AC16" i="8" s="1"/>
  <c r="L27" i="8"/>
  <c r="T27" i="8" s="1"/>
  <c r="AC27" i="8" s="1"/>
  <c r="L30" i="8"/>
  <c r="T30" i="8" s="1"/>
  <c r="AC30" i="8" s="1"/>
  <c r="L29" i="8"/>
  <c r="T29" i="8" s="1"/>
  <c r="AC29" i="8" s="1"/>
  <c r="L25" i="8"/>
  <c r="T25" i="8" s="1"/>
  <c r="AC25" i="8" s="1"/>
  <c r="L22" i="8"/>
  <c r="T22" i="8" s="1"/>
  <c r="AC22" i="8" s="1"/>
  <c r="D44" i="8"/>
  <c r="L31" i="8"/>
  <c r="T31" i="8" s="1"/>
  <c r="AC31" i="8" s="1"/>
  <c r="L23" i="8"/>
  <c r="T23" i="8" s="1"/>
  <c r="AC23" i="8" s="1"/>
  <c r="L20" i="8"/>
  <c r="T20" i="8" s="1"/>
  <c r="AC20" i="8" s="1"/>
  <c r="L26" i="8"/>
  <c r="T26" i="8" s="1"/>
  <c r="AC26" i="8" s="1"/>
  <c r="L24" i="8"/>
  <c r="T24" i="8" s="1"/>
  <c r="AC24" i="8" s="1"/>
  <c r="L28" i="8"/>
  <c r="T28" i="8" s="1"/>
  <c r="AC28" i="8" s="1"/>
  <c r="L13" i="8"/>
  <c r="T13" i="8" s="1"/>
  <c r="AC13" i="8" s="1"/>
  <c r="L32" i="8"/>
  <c r="T32" i="8" s="1"/>
  <c r="AC32" i="8" s="1"/>
  <c r="L21" i="8"/>
  <c r="T21" i="8" s="1"/>
  <c r="AC21" i="8" s="1"/>
  <c r="L36" i="8"/>
  <c r="T36" i="8" s="1"/>
  <c r="AC36" i="8" s="1"/>
  <c r="L37" i="8"/>
  <c r="T37" i="8" s="1"/>
  <c r="AC37" i="8" s="1"/>
  <c r="L14" i="8"/>
  <c r="T14" i="8" s="1"/>
  <c r="AC14" i="8" s="1"/>
  <c r="L12" i="8"/>
  <c r="AA343" i="71"/>
  <c r="AA343" i="1"/>
  <c r="AA21" i="29"/>
  <c r="AA25" i="71"/>
  <c r="AA25" i="1"/>
  <c r="AB274" i="1"/>
  <c r="AB274" i="71"/>
  <c r="AB313" i="71"/>
  <c r="AB337" i="71"/>
  <c r="AB360" i="71"/>
  <c r="AB232" i="1"/>
  <c r="AB232" i="71"/>
  <c r="AB260" i="71"/>
  <c r="AB260" i="1"/>
  <c r="AB341" i="71"/>
  <c r="AB341" i="1"/>
  <c r="AB271" i="1"/>
  <c r="AB271" i="71"/>
  <c r="AA181" i="71"/>
  <c r="AA181" i="1"/>
  <c r="BE10" i="73"/>
  <c r="AW10" i="73"/>
  <c r="AS10" i="73"/>
  <c r="W14" i="1"/>
  <c r="D45" i="8"/>
  <c r="AA193" i="71"/>
  <c r="AA193" i="1"/>
  <c r="Z10" i="1"/>
  <c r="BS10" i="1"/>
  <c r="G12" i="8"/>
  <c r="AB53" i="71"/>
  <c r="AB53" i="1"/>
  <c r="AB314" i="71"/>
  <c r="AB267" i="1"/>
  <c r="AB267" i="71"/>
  <c r="AB336" i="71"/>
  <c r="AB323" i="71"/>
  <c r="AB352" i="71"/>
  <c r="AB295" i="71"/>
  <c r="AB106" i="71"/>
  <c r="AB106" i="1"/>
  <c r="AB288" i="1"/>
  <c r="AB288" i="71"/>
  <c r="AB153" i="1"/>
  <c r="AB153" i="71"/>
  <c r="AB145" i="71"/>
  <c r="AB145" i="1"/>
  <c r="AB277" i="1"/>
  <c r="AB277" i="71"/>
  <c r="AB166" i="1"/>
  <c r="AB166" i="71"/>
  <c r="BK10" i="73"/>
  <c r="AT10" i="73"/>
  <c r="BL10" i="73"/>
  <c r="AA230" i="71"/>
  <c r="AA230" i="1"/>
  <c r="AA78" i="71"/>
  <c r="AA78" i="1"/>
  <c r="AA275" i="1"/>
  <c r="AA275" i="71"/>
  <c r="BK12" i="73"/>
  <c r="BG12" i="73"/>
  <c r="BC12" i="73"/>
  <c r="BJ12" i="73"/>
  <c r="AV12" i="73"/>
  <c r="BL12" i="73"/>
  <c r="AS12" i="73"/>
  <c r="BI12" i="73"/>
  <c r="BF12" i="73"/>
  <c r="BD12" i="73"/>
  <c r="AU12" i="73"/>
  <c r="BP12" i="73"/>
  <c r="AQ12" i="73"/>
  <c r="AX12" i="73"/>
  <c r="AR12" i="73"/>
  <c r="AY12" i="73"/>
  <c r="AT12" i="73"/>
  <c r="BA12" i="73"/>
  <c r="AZ12" i="73"/>
  <c r="BO12" i="73"/>
  <c r="BB12" i="73"/>
  <c r="BH12" i="73"/>
  <c r="BE12" i="73"/>
  <c r="AW12" i="73"/>
  <c r="AB291" i="71"/>
  <c r="AB283" i="71"/>
  <c r="AB283" i="1"/>
  <c r="AB276" i="71"/>
  <c r="AB276" i="1"/>
  <c r="AB362" i="71"/>
  <c r="AB299" i="71"/>
  <c r="AB222" i="1"/>
  <c r="AB222" i="71"/>
  <c r="AB157" i="1"/>
  <c r="AB157" i="71"/>
  <c r="AB343" i="71"/>
  <c r="AB343" i="1"/>
  <c r="AB151" i="1"/>
  <c r="AB151" i="71"/>
  <c r="AA218" i="1"/>
  <c r="AA218" i="71"/>
  <c r="AA341" i="1"/>
  <c r="AA341" i="71"/>
  <c r="AA283" i="71"/>
  <c r="AA283" i="1"/>
  <c r="AA280" i="71"/>
  <c r="AA280" i="1"/>
  <c r="AY10" i="73"/>
  <c r="BJ10" i="73"/>
  <c r="AZ10" i="73"/>
  <c r="AA187" i="1"/>
  <c r="AA187" i="71"/>
  <c r="L23" i="74"/>
  <c r="T23" i="74" s="1"/>
  <c r="AC23" i="74" s="1"/>
  <c r="L20" i="74"/>
  <c r="T20" i="74" s="1"/>
  <c r="AC20" i="74" s="1"/>
  <c r="L31" i="74"/>
  <c r="T31" i="74" s="1"/>
  <c r="AC31" i="74" s="1"/>
  <c r="L21" i="74"/>
  <c r="T21" i="74" s="1"/>
  <c r="AC21" i="74" s="1"/>
  <c r="L19" i="74"/>
  <c r="T19" i="74" s="1"/>
  <c r="AC19" i="74" s="1"/>
  <c r="L17" i="74"/>
  <c r="T17" i="74" s="1"/>
  <c r="AC17" i="74" s="1"/>
  <c r="D44" i="74"/>
  <c r="L24" i="74"/>
  <c r="T24" i="74" s="1"/>
  <c r="AC24" i="74" s="1"/>
  <c r="L15" i="74"/>
  <c r="T15" i="74" s="1"/>
  <c r="AC15" i="74" s="1"/>
  <c r="L26" i="74"/>
  <c r="T26" i="74" s="1"/>
  <c r="AC26" i="74" s="1"/>
  <c r="L22" i="74"/>
  <c r="T22" i="74" s="1"/>
  <c r="AC22" i="74" s="1"/>
  <c r="L37" i="74"/>
  <c r="T37" i="74" s="1"/>
  <c r="AC37" i="74" s="1"/>
  <c r="L16" i="74"/>
  <c r="T16" i="74" s="1"/>
  <c r="AC16" i="74" s="1"/>
  <c r="L13" i="74"/>
  <c r="T13" i="74" s="1"/>
  <c r="AC13" i="74" s="1"/>
  <c r="L28" i="74"/>
  <c r="T28" i="74" s="1"/>
  <c r="AC28" i="74" s="1"/>
  <c r="L36" i="74"/>
  <c r="T36" i="74" s="1"/>
  <c r="AC36" i="74" s="1"/>
  <c r="L33" i="74"/>
  <c r="T33" i="74" s="1"/>
  <c r="AC33" i="74" s="1"/>
  <c r="L18" i="74"/>
  <c r="T18" i="74" s="1"/>
  <c r="AC18" i="74" s="1"/>
  <c r="L30" i="74"/>
  <c r="T30" i="74" s="1"/>
  <c r="AC30" i="74" s="1"/>
  <c r="L27" i="74"/>
  <c r="T27" i="74" s="1"/>
  <c r="AC27" i="74" s="1"/>
  <c r="L14" i="74"/>
  <c r="T14" i="74" s="1"/>
  <c r="AC14" i="74" s="1"/>
  <c r="L32" i="74"/>
  <c r="T32" i="74" s="1"/>
  <c r="AC32" i="74" s="1"/>
  <c r="L25" i="74"/>
  <c r="T25" i="74" s="1"/>
  <c r="AC25" i="74" s="1"/>
  <c r="L29" i="74"/>
  <c r="T29" i="74" s="1"/>
  <c r="AC29" i="74" s="1"/>
  <c r="L12" i="74"/>
  <c r="AA252" i="1"/>
  <c r="AA252" i="71"/>
  <c r="AA274" i="1"/>
  <c r="AA274" i="71"/>
  <c r="AA151" i="1"/>
  <c r="AA151" i="71"/>
  <c r="AA232" i="1"/>
  <c r="AA232" i="71"/>
  <c r="AB347" i="71"/>
  <c r="AB324" i="71"/>
  <c r="AB332" i="71"/>
  <c r="AB335" i="71"/>
  <c r="AB372" i="71"/>
  <c r="AB368" i="71"/>
  <c r="AB297" i="71"/>
  <c r="AB118" i="71"/>
  <c r="AB94" i="71"/>
  <c r="AB94" i="1"/>
  <c r="AB181" i="71"/>
  <c r="AB181" i="1"/>
  <c r="AB26" i="71"/>
  <c r="AB26" i="1"/>
  <c r="AB187" i="1"/>
  <c r="AB187" i="71"/>
  <c r="AB180" i="71"/>
  <c r="AB180" i="1"/>
  <c r="AB340" i="71"/>
  <c r="AB340" i="1"/>
  <c r="AB216" i="71"/>
  <c r="AB216" i="1"/>
  <c r="AB225" i="1"/>
  <c r="AB225" i="71"/>
  <c r="AA145" i="1"/>
  <c r="AA145" i="71"/>
  <c r="AA154" i="1"/>
  <c r="AA154" i="71"/>
  <c r="AA53" i="71"/>
  <c r="AA53" i="1"/>
  <c r="AQ10" i="73"/>
  <c r="BP10" i="73"/>
  <c r="AA173" i="1"/>
  <c r="AA173" i="71"/>
  <c r="AA271" i="1"/>
  <c r="AA271" i="71"/>
  <c r="AA235" i="71"/>
  <c r="AA235" i="1"/>
  <c r="AA107" i="71"/>
  <c r="AA107" i="1"/>
  <c r="AA166" i="1"/>
  <c r="AA166" i="71"/>
  <c r="F43" i="8"/>
  <c r="AB319" i="71"/>
  <c r="AB320" i="71"/>
  <c r="AB315" i="71"/>
  <c r="AB325" i="71"/>
  <c r="AB302" i="71"/>
  <c r="AB182" i="1"/>
  <c r="AB182" i="71"/>
  <c r="AB78" i="71"/>
  <c r="AB78" i="1"/>
  <c r="AB154" i="71"/>
  <c r="AB154" i="1"/>
  <c r="AB252" i="1"/>
  <c r="AB252" i="71"/>
  <c r="AA256" i="1"/>
  <c r="AA256" i="71"/>
  <c r="AA276" i="71"/>
  <c r="AA276" i="1"/>
  <c r="BF10" i="73"/>
  <c r="BI10" i="73"/>
  <c r="BO10" i="73"/>
  <c r="W14" i="71"/>
  <c r="D45" i="74"/>
  <c r="BQ11" i="73"/>
  <c r="AA182" i="1"/>
  <c r="AA182" i="71"/>
  <c r="AA277" i="71"/>
  <c r="AA277" i="1"/>
  <c r="AA157" i="1"/>
  <c r="AA157" i="71"/>
  <c r="J31" i="73"/>
  <c r="AD9" i="1"/>
  <c r="Y13" i="1"/>
  <c r="Y14" i="1" s="1"/>
  <c r="F43" i="74"/>
  <c r="AA26" i="71"/>
  <c r="AA26" i="1"/>
  <c r="AB366" i="71"/>
  <c r="AB328" i="71"/>
  <c r="AB333" i="71"/>
  <c r="CA43" i="71"/>
  <c r="AC43" i="71" s="1"/>
  <c r="CA190" i="71"/>
  <c r="AC190" i="71" s="1"/>
  <c r="CA121" i="71"/>
  <c r="AC121" i="71" s="1"/>
  <c r="CA286" i="71"/>
  <c r="AC286" i="71" s="1"/>
  <c r="CA119" i="71"/>
  <c r="AC119" i="71" s="1"/>
  <c r="CA223" i="71"/>
  <c r="AC223" i="71" s="1"/>
  <c r="AO223" i="71" s="1"/>
  <c r="CA196" i="71"/>
  <c r="AC196" i="71" s="1"/>
  <c r="AE196" i="71" s="1"/>
  <c r="AN196" i="71" s="1" a="1"/>
  <c r="AN196" i="71" s="1"/>
  <c r="CA100" i="71"/>
  <c r="AC100" i="71" s="1"/>
  <c r="CA164" i="71"/>
  <c r="AC164" i="71" s="1"/>
  <c r="AE164" i="71" s="1"/>
  <c r="AN164" i="71" s="1" a="1"/>
  <c r="AN164" i="71" s="1"/>
  <c r="CA174" i="71"/>
  <c r="AC174" i="71" s="1"/>
  <c r="CA194" i="71"/>
  <c r="AC194" i="71" s="1"/>
  <c r="AO194" i="71" s="1"/>
  <c r="CA117" i="71"/>
  <c r="AC117" i="71" s="1"/>
  <c r="CA279" i="71"/>
  <c r="AC279" i="71" s="1"/>
  <c r="CA95" i="71"/>
  <c r="AC95" i="71" s="1"/>
  <c r="CA128" i="71"/>
  <c r="AC128" i="71" s="1"/>
  <c r="CA188" i="71"/>
  <c r="AC188" i="71" s="1"/>
  <c r="AE188" i="71" s="1"/>
  <c r="AN188" i="71" s="1" a="1"/>
  <c r="AN188" i="71" s="1"/>
  <c r="CA203" i="71"/>
  <c r="AC203" i="71" s="1"/>
  <c r="CA202" i="71"/>
  <c r="AC202" i="71" s="1"/>
  <c r="CA241" i="71"/>
  <c r="AC241" i="71" s="1"/>
  <c r="CA101" i="71"/>
  <c r="AC101" i="71" s="1"/>
  <c r="CA49" i="71"/>
  <c r="AC49" i="71" s="1"/>
  <c r="CA64" i="71"/>
  <c r="AC64" i="71" s="1"/>
  <c r="AO64" i="71" s="1"/>
  <c r="CA140" i="71"/>
  <c r="AC140" i="71" s="1"/>
  <c r="AO140" i="71" s="1"/>
  <c r="CA111" i="71"/>
  <c r="AC111" i="71" s="1"/>
  <c r="CA59" i="71"/>
  <c r="AC59" i="71" s="1"/>
  <c r="CA28" i="71"/>
  <c r="AC28" i="71" s="1"/>
  <c r="CA221" i="71"/>
  <c r="AC221" i="71" s="1"/>
  <c r="CA237" i="71"/>
  <c r="AC237" i="71" s="1"/>
  <c r="CA212" i="71"/>
  <c r="AC212" i="71" s="1"/>
  <c r="CA240" i="71"/>
  <c r="AC240" i="71" s="1"/>
  <c r="AO240" i="71" s="1"/>
  <c r="CA374" i="71"/>
  <c r="AC374" i="71" s="1"/>
  <c r="CA115" i="71"/>
  <c r="AC115" i="71" s="1"/>
  <c r="CA71" i="71"/>
  <c r="AC71" i="71" s="1"/>
  <c r="CA251" i="71"/>
  <c r="AC251" i="71" s="1"/>
  <c r="CA246" i="71"/>
  <c r="AC246" i="71" s="1"/>
  <c r="AE246" i="71" s="1"/>
  <c r="AN246" i="71" s="1" a="1"/>
  <c r="AN246" i="71" s="1"/>
  <c r="CA30" i="71"/>
  <c r="AC30" i="71" s="1"/>
  <c r="CA93" i="71"/>
  <c r="AC93" i="71" s="1"/>
  <c r="CA103" i="71"/>
  <c r="AC103" i="71" s="1"/>
  <c r="CA162" i="71"/>
  <c r="AC162" i="71" s="1"/>
  <c r="AE162" i="71" s="1"/>
  <c r="AN162" i="71" s="1" a="1"/>
  <c r="AN162" i="71" s="1"/>
  <c r="CA197" i="71"/>
  <c r="AC197" i="71" s="1"/>
  <c r="CA170" i="71"/>
  <c r="AC170" i="71" s="1"/>
  <c r="AO170" i="71" s="1"/>
  <c r="CA113" i="71"/>
  <c r="AC113" i="71" s="1"/>
  <c r="CA278" i="71"/>
  <c r="AC278" i="71" s="1"/>
  <c r="CA134" i="71"/>
  <c r="AC134" i="71" s="1"/>
  <c r="CA67" i="71"/>
  <c r="AC67" i="71" s="1"/>
  <c r="CA142" i="71"/>
  <c r="AC142" i="71" s="1"/>
  <c r="CA146" i="71"/>
  <c r="AC146" i="71" s="1"/>
  <c r="AO146" i="71" s="1"/>
  <c r="CA57" i="71"/>
  <c r="AC57" i="71" s="1"/>
  <c r="CA40" i="71"/>
  <c r="AC40" i="71" s="1"/>
  <c r="CA263" i="71"/>
  <c r="AC263" i="71" s="1"/>
  <c r="AD263" i="71" s="1"/>
  <c r="CA123" i="71"/>
  <c r="AC123" i="71" s="1"/>
  <c r="CA250" i="71"/>
  <c r="AC250" i="71" s="1"/>
  <c r="AE250" i="71" s="1"/>
  <c r="AN250" i="71" s="1" a="1"/>
  <c r="AN250" i="71" s="1"/>
  <c r="CA45" i="71"/>
  <c r="AC45" i="71" s="1"/>
  <c r="CA41" i="71"/>
  <c r="AC41" i="71" s="1"/>
  <c r="CA195" i="71"/>
  <c r="AC195" i="71" s="1"/>
  <c r="AE195" i="71" s="1"/>
  <c r="AN195" i="71" s="1" a="1"/>
  <c r="AN195" i="71" s="1"/>
  <c r="CA50" i="71"/>
  <c r="AC50" i="71" s="1"/>
  <c r="CA178" i="71"/>
  <c r="AC178" i="71" s="1"/>
  <c r="AE178" i="71" s="1"/>
  <c r="AN178" i="71" s="1" a="1"/>
  <c r="AN178" i="71" s="1"/>
  <c r="CA125" i="71"/>
  <c r="AC125" i="71" s="1"/>
  <c r="CA204" i="71"/>
  <c r="AC204" i="71" s="1"/>
  <c r="CA74" i="71"/>
  <c r="AC74" i="71" s="1"/>
  <c r="CA63" i="71"/>
  <c r="AC63" i="71" s="1"/>
  <c r="CA219" i="71"/>
  <c r="AC219" i="71" s="1"/>
  <c r="CA224" i="71"/>
  <c r="AC224" i="71" s="1"/>
  <c r="AO224" i="71" s="1"/>
  <c r="CA122" i="71"/>
  <c r="AC122" i="71" s="1"/>
  <c r="CA244" i="71"/>
  <c r="AC244" i="71" s="1"/>
  <c r="CA192" i="71"/>
  <c r="AC192" i="71" s="1"/>
  <c r="CA47" i="71"/>
  <c r="AC47" i="71" s="1"/>
  <c r="CA149" i="71"/>
  <c r="AC149" i="71" s="1"/>
  <c r="CA46" i="71"/>
  <c r="AC46" i="71" s="1"/>
  <c r="CA89" i="71"/>
  <c r="AC89" i="71" s="1"/>
  <c r="CA114" i="71"/>
  <c r="AC114" i="71" s="1"/>
  <c r="AO114" i="71" s="1"/>
  <c r="CA48" i="71"/>
  <c r="AC48" i="71" s="1"/>
  <c r="CA34" i="71"/>
  <c r="AC34" i="71" s="1"/>
  <c r="CA155" i="71"/>
  <c r="AC155" i="71" s="1"/>
  <c r="AE155" i="71" s="1"/>
  <c r="AN155" i="71" s="1" a="1"/>
  <c r="AN155" i="71" s="1"/>
  <c r="CA198" i="71"/>
  <c r="AC198" i="71" s="1"/>
  <c r="CA77" i="71"/>
  <c r="AC77" i="71" s="1"/>
  <c r="CA31" i="71"/>
  <c r="AC31" i="71" s="1"/>
  <c r="CA137" i="71"/>
  <c r="AC137" i="71" s="1"/>
  <c r="AO137" i="71" s="1"/>
  <c r="CA36" i="71"/>
  <c r="AC36" i="71" s="1"/>
  <c r="CA70" i="71"/>
  <c r="AC70" i="71" s="1"/>
  <c r="CA141" i="71"/>
  <c r="AC141" i="71" s="1"/>
  <c r="AD141" i="71" s="1"/>
  <c r="CA58" i="71"/>
  <c r="AC58" i="71" s="1"/>
  <c r="CA176" i="71"/>
  <c r="AC176" i="71" s="1"/>
  <c r="CA229" i="71"/>
  <c r="AC229" i="71" s="1"/>
  <c r="AD229" i="71" s="1"/>
  <c r="CA84" i="71"/>
  <c r="AC84" i="71" s="1"/>
  <c r="CA207" i="71"/>
  <c r="AC207" i="71" s="1"/>
  <c r="AE207" i="71" s="1"/>
  <c r="AN207" i="71" s="1" a="1"/>
  <c r="AN207" i="71" s="1"/>
  <c r="CA185" i="71"/>
  <c r="AC185" i="71" s="1"/>
  <c r="CA148" i="71"/>
  <c r="AC148" i="71" s="1"/>
  <c r="CA112" i="71"/>
  <c r="AC112" i="71" s="1"/>
  <c r="CA129" i="71"/>
  <c r="AC129" i="71" s="1"/>
  <c r="CA29" i="71"/>
  <c r="AC29" i="71" s="1"/>
  <c r="CA38" i="71"/>
  <c r="AC38" i="71" s="1"/>
  <c r="CA90" i="71"/>
  <c r="AC90" i="71" s="1"/>
  <c r="AO90" i="71" s="1"/>
  <c r="CA79" i="71"/>
  <c r="AC79" i="71" s="1"/>
  <c r="CA248" i="71"/>
  <c r="AC248" i="71" s="1"/>
  <c r="CA242" i="71"/>
  <c r="AC242" i="71" s="1"/>
  <c r="CA81" i="71"/>
  <c r="AC81" i="71" s="1"/>
  <c r="CA76" i="71"/>
  <c r="AC76" i="71" s="1"/>
  <c r="AO76" i="71" s="1"/>
  <c r="CA52" i="71"/>
  <c r="AC52" i="71" s="1"/>
  <c r="CA68" i="71"/>
  <c r="AC68" i="71" s="1"/>
  <c r="CA124" i="71"/>
  <c r="AC124" i="71" s="1"/>
  <c r="CA139" i="71"/>
  <c r="AC139" i="71" s="1"/>
  <c r="CA80" i="71"/>
  <c r="AC80" i="71" s="1"/>
  <c r="CA206" i="71"/>
  <c r="AC206" i="71" s="1"/>
  <c r="CA44" i="71"/>
  <c r="AC44" i="71" s="1"/>
  <c r="CA163" i="71"/>
  <c r="AC163" i="71" s="1"/>
  <c r="AE163" i="71" s="1"/>
  <c r="AN163" i="71" s="1" a="1"/>
  <c r="AN163" i="71" s="1"/>
  <c r="CA98" i="71"/>
  <c r="AC98" i="71" s="1"/>
  <c r="CA54" i="71"/>
  <c r="AC54" i="71" s="1"/>
  <c r="CA99" i="71"/>
  <c r="AC99" i="71" s="1"/>
  <c r="CA39" i="71"/>
  <c r="AC39" i="71" s="1"/>
  <c r="CA135" i="71"/>
  <c r="AC135" i="71" s="1"/>
  <c r="CA179" i="71"/>
  <c r="AC179" i="71" s="1"/>
  <c r="AD179" i="71" s="1"/>
  <c r="CA373" i="71"/>
  <c r="AC373" i="71" s="1"/>
  <c r="AO373" i="71" s="1"/>
  <c r="CA73" i="71"/>
  <c r="AC73" i="71" s="1"/>
  <c r="CA257" i="71"/>
  <c r="AC257" i="71" s="1"/>
  <c r="CA65" i="71"/>
  <c r="AC65" i="71" s="1"/>
  <c r="CA236" i="71"/>
  <c r="AC236" i="71" s="1"/>
  <c r="CA37" i="71"/>
  <c r="AC37" i="71" s="1"/>
  <c r="CA272" i="71"/>
  <c r="AC272" i="71" s="1"/>
  <c r="CA32" i="71"/>
  <c r="AC32" i="71" s="1"/>
  <c r="AE32" i="71" s="1"/>
  <c r="AN32" i="71" s="1" a="1"/>
  <c r="AN32" i="71" s="1"/>
  <c r="CA33" i="71"/>
  <c r="AC33" i="71" s="1"/>
  <c r="CA287" i="71"/>
  <c r="AC287" i="71" s="1"/>
  <c r="CA217" i="71"/>
  <c r="AC217" i="71" s="1"/>
  <c r="CA97" i="71"/>
  <c r="AC97" i="71" s="1"/>
  <c r="CA234" i="71"/>
  <c r="AC234" i="71" s="1"/>
  <c r="AE234" i="71" s="1"/>
  <c r="AN234" i="71" s="1" a="1"/>
  <c r="AN234" i="71" s="1"/>
  <c r="CA168" i="71"/>
  <c r="AC168" i="71" s="1"/>
  <c r="CA69" i="71"/>
  <c r="AC69" i="71" s="1"/>
  <c r="AO69" i="71" s="1"/>
  <c r="CA72" i="71"/>
  <c r="AC72" i="71" s="1"/>
  <c r="CA184" i="71"/>
  <c r="AC184" i="71" s="1"/>
  <c r="CA116" i="71"/>
  <c r="AC116" i="71" s="1"/>
  <c r="CA249" i="71"/>
  <c r="AC249" i="71" s="1"/>
  <c r="AE249" i="71" s="1"/>
  <c r="AN249" i="71" s="1" a="1"/>
  <c r="AN249" i="71" s="1"/>
  <c r="CA83" i="71"/>
  <c r="AC83" i="71" s="1"/>
  <c r="AO83" i="71" s="1"/>
  <c r="CA104" i="71"/>
  <c r="AC104" i="71" s="1"/>
  <c r="CA62" i="71"/>
  <c r="AC62" i="71" s="1"/>
  <c r="AO62" i="71" s="1"/>
  <c r="CA66" i="71"/>
  <c r="AC66" i="71" s="1"/>
  <c r="AO66" i="71" s="1"/>
  <c r="CA303" i="71"/>
  <c r="AC303" i="71" s="1"/>
  <c r="AE303" i="71" s="1"/>
  <c r="AN303" i="71" s="1" a="1"/>
  <c r="AN303" i="71" s="1"/>
  <c r="CA208" i="71"/>
  <c r="AC208" i="71" s="1"/>
  <c r="CA105" i="71"/>
  <c r="AC105" i="71" s="1"/>
  <c r="CA87" i="71"/>
  <c r="AC87" i="71" s="1"/>
  <c r="CA55" i="71"/>
  <c r="AC55" i="71" s="1"/>
  <c r="CA127" i="71"/>
  <c r="AC127" i="71" s="1"/>
  <c r="CA147" i="71"/>
  <c r="AC147" i="71" s="1"/>
  <c r="CA262" i="71"/>
  <c r="AC262" i="71" s="1"/>
  <c r="CA191" i="71"/>
  <c r="AC191" i="71" s="1"/>
  <c r="CA42" i="71"/>
  <c r="AC42" i="71" s="1"/>
  <c r="CA82" i="71"/>
  <c r="AC82" i="71" s="1"/>
  <c r="CA210" i="71"/>
  <c r="AC210" i="71" s="1"/>
  <c r="AE210" i="71" s="1"/>
  <c r="AN210" i="71" s="1" a="1"/>
  <c r="AN210" i="71" s="1"/>
  <c r="CA92" i="71"/>
  <c r="AC92" i="71" s="1"/>
  <c r="CA133" i="71"/>
  <c r="AC133" i="71" s="1"/>
  <c r="CA102" i="71"/>
  <c r="AC102" i="71" s="1"/>
  <c r="CA132" i="71"/>
  <c r="AC132" i="71" s="1"/>
  <c r="CA220" i="71"/>
  <c r="AC220" i="71" s="1"/>
  <c r="CA143" i="71"/>
  <c r="AC143" i="71" s="1"/>
  <c r="AE143" i="71" s="1"/>
  <c r="AN143" i="71" s="1" a="1"/>
  <c r="AN143" i="71" s="1"/>
  <c r="CA27" i="71"/>
  <c r="AC27" i="71" s="1"/>
  <c r="CA108" i="71"/>
  <c r="AC108" i="71" s="1"/>
  <c r="CA199" i="71"/>
  <c r="AC199" i="71" s="1"/>
  <c r="CA172" i="71"/>
  <c r="AC172" i="71" s="1"/>
  <c r="CA169" i="71"/>
  <c r="AC169" i="71" s="1"/>
  <c r="CA255" i="71"/>
  <c r="AC255" i="71" s="1"/>
  <c r="CA136" i="71"/>
  <c r="AC136" i="71" s="1"/>
  <c r="CA91" i="71"/>
  <c r="AC91" i="71" s="1"/>
  <c r="CA171" i="71"/>
  <c r="AC171" i="71" s="1"/>
  <c r="CA243" i="71"/>
  <c r="AC243" i="71" s="1"/>
  <c r="AD243" i="71" s="1"/>
  <c r="CA56" i="71"/>
  <c r="AC56" i="71" s="1"/>
  <c r="CA182" i="71"/>
  <c r="CA259" i="71"/>
  <c r="CA173" i="71"/>
  <c r="CA151" i="71"/>
  <c r="CA260" i="71"/>
  <c r="CA110" i="71"/>
  <c r="CA193" i="71"/>
  <c r="CA261" i="71"/>
  <c r="CA106" i="71"/>
  <c r="CA235" i="71"/>
  <c r="CA158" i="71"/>
  <c r="CA61" i="71"/>
  <c r="AC61" i="71" s="1"/>
  <c r="CA160" i="71"/>
  <c r="CA253" i="71"/>
  <c r="AC253" i="71" s="1"/>
  <c r="CA96" i="71"/>
  <c r="AC96" i="71" s="1"/>
  <c r="CA177" i="71"/>
  <c r="CA288" i="71"/>
  <c r="CA109" i="71"/>
  <c r="CA258" i="71"/>
  <c r="CA230" i="71"/>
  <c r="CA256" i="71"/>
  <c r="CA183" i="71"/>
  <c r="CA138" i="71"/>
  <c r="CA120" i="71"/>
  <c r="CA145" i="71"/>
  <c r="CA228" i="71"/>
  <c r="AC228" i="71" s="1"/>
  <c r="CA26" i="71"/>
  <c r="CA238" i="71"/>
  <c r="CA107" i="71"/>
  <c r="CA343" i="71"/>
  <c r="CA181" i="71"/>
  <c r="CA252" i="71"/>
  <c r="CA187" i="71"/>
  <c r="CA285" i="71"/>
  <c r="CA51" i="71"/>
  <c r="CA156" i="71"/>
  <c r="CA161" i="71"/>
  <c r="CA215" i="71"/>
  <c r="CA280" i="71"/>
  <c r="CA157" i="71"/>
  <c r="CA233" i="71"/>
  <c r="CA340" i="71"/>
  <c r="CA75" i="71"/>
  <c r="CA85" i="71"/>
  <c r="CA189" i="71"/>
  <c r="CA153" i="71"/>
  <c r="CA180" i="71"/>
  <c r="CA339" i="71"/>
  <c r="CA289" i="71"/>
  <c r="CA131" i="71"/>
  <c r="AC131" i="71" s="1"/>
  <c r="CA254" i="71"/>
  <c r="CA94" i="71"/>
  <c r="CA277" i="71"/>
  <c r="CA222" i="71"/>
  <c r="CA341" i="71"/>
  <c r="CA216" i="71"/>
  <c r="CA88" i="71"/>
  <c r="CA281" i="71"/>
  <c r="CA218" i="71"/>
  <c r="CA86" i="71"/>
  <c r="CA284" i="71"/>
  <c r="CA201" i="71"/>
  <c r="CA152" i="71"/>
  <c r="CA166" i="71"/>
  <c r="CA282" i="71"/>
  <c r="CA271" i="71"/>
  <c r="CA226" i="71"/>
  <c r="CA126" i="71"/>
  <c r="CA154" i="71"/>
  <c r="CA227" i="71"/>
  <c r="CA342" i="71"/>
  <c r="CA53" i="71"/>
  <c r="CA150" i="71"/>
  <c r="CA232" i="71"/>
  <c r="CA78" i="71"/>
  <c r="CA35" i="71"/>
  <c r="CA60" i="71"/>
  <c r="CA130" i="71"/>
  <c r="CA165" i="71"/>
  <c r="CA159" i="71"/>
  <c r="CA231" i="71"/>
  <c r="CA247" i="71"/>
  <c r="CA213" i="71"/>
  <c r="CA186" i="71"/>
  <c r="CA245" i="71"/>
  <c r="CA225" i="71"/>
  <c r="CA294" i="71"/>
  <c r="AC294" i="71" s="1"/>
  <c r="AE294" i="71" s="1"/>
  <c r="AN294" i="71" s="1" a="1"/>
  <c r="AN294" i="71" s="1"/>
  <c r="CA322" i="71"/>
  <c r="AC322" i="71" s="1"/>
  <c r="CA369" i="71"/>
  <c r="AC369" i="71" s="1"/>
  <c r="CA367" i="71"/>
  <c r="AC367" i="71" s="1"/>
  <c r="AE367" i="71" s="1"/>
  <c r="AN367" i="71" s="1" a="1"/>
  <c r="AN367" i="71" s="1"/>
  <c r="CA362" i="71"/>
  <c r="AC362" i="71" s="1"/>
  <c r="CA298" i="71"/>
  <c r="AC298" i="71" s="1"/>
  <c r="CA368" i="71"/>
  <c r="AC368" i="71" s="1"/>
  <c r="CA300" i="71"/>
  <c r="AC300" i="71" s="1"/>
  <c r="CA316" i="71"/>
  <c r="AC316" i="71" s="1"/>
  <c r="AE316" i="71" s="1"/>
  <c r="AN316" i="71" s="1" a="1"/>
  <c r="AN316" i="71" s="1"/>
  <c r="CA317" i="71"/>
  <c r="AC317" i="71" s="1"/>
  <c r="AE317" i="71" s="1"/>
  <c r="AN317" i="71" s="1" a="1"/>
  <c r="AN317" i="71" s="1"/>
  <c r="CA320" i="71"/>
  <c r="AC320" i="71" s="1"/>
  <c r="CA296" i="71"/>
  <c r="AC296" i="71" s="1"/>
  <c r="CA314" i="71"/>
  <c r="AC314" i="71" s="1"/>
  <c r="CA273" i="71"/>
  <c r="AC273" i="71" s="1"/>
  <c r="CA353" i="71"/>
  <c r="AC353" i="71" s="1"/>
  <c r="AE353" i="71" s="1"/>
  <c r="AN353" i="71" s="1" a="1"/>
  <c r="AN353" i="71" s="1"/>
  <c r="CA310" i="71"/>
  <c r="AC310" i="71" s="1"/>
  <c r="CA324" i="71"/>
  <c r="AC324" i="71" s="1"/>
  <c r="CA318" i="71"/>
  <c r="AC318" i="71" s="1"/>
  <c r="CA335" i="71"/>
  <c r="AC335" i="71" s="1"/>
  <c r="CA292" i="71"/>
  <c r="AC292" i="71" s="1"/>
  <c r="AE292" i="71" s="1"/>
  <c r="AN292" i="71" s="1" a="1"/>
  <c r="AN292" i="71" s="1"/>
  <c r="CA372" i="71"/>
  <c r="AC372" i="71" s="1"/>
  <c r="CA332" i="71"/>
  <c r="AC332" i="71" s="1"/>
  <c r="CA307" i="71"/>
  <c r="AC307" i="71" s="1"/>
  <c r="CA302" i="71"/>
  <c r="AC302" i="71" s="1"/>
  <c r="CA304" i="71"/>
  <c r="AC304" i="71" s="1"/>
  <c r="AE304" i="71" s="1"/>
  <c r="AN304" i="71" s="1" a="1"/>
  <c r="AN304" i="71" s="1"/>
  <c r="CA306" i="71"/>
  <c r="AC306" i="71" s="1"/>
  <c r="CA350" i="71"/>
  <c r="AC350" i="71" s="1"/>
  <c r="CA351" i="71"/>
  <c r="AC351" i="71" s="1"/>
  <c r="CA360" i="71"/>
  <c r="AC360" i="71" s="1"/>
  <c r="CA175" i="71"/>
  <c r="AC175" i="71" s="1"/>
  <c r="AE175" i="71" s="1"/>
  <c r="AN175" i="71" s="1" a="1"/>
  <c r="AN175" i="71" s="1"/>
  <c r="CA358" i="71"/>
  <c r="AC358" i="71" s="1"/>
  <c r="AE358" i="71" s="1"/>
  <c r="AN358" i="71" s="1" a="1"/>
  <c r="AN358" i="71" s="1"/>
  <c r="CA297" i="71"/>
  <c r="AC297" i="71" s="1"/>
  <c r="CA214" i="71"/>
  <c r="AC214" i="71" s="1"/>
  <c r="CA200" i="71"/>
  <c r="AC200" i="71" s="1"/>
  <c r="AE200" i="71" s="1"/>
  <c r="AN200" i="71" s="1" a="1"/>
  <c r="AN200" i="71" s="1"/>
  <c r="CA311" i="71"/>
  <c r="AC311" i="71" s="1"/>
  <c r="AE311" i="71" s="1"/>
  <c r="AN311" i="71" s="1" a="1"/>
  <c r="AN311" i="71" s="1"/>
  <c r="CA266" i="71"/>
  <c r="AC266" i="71" s="1"/>
  <c r="CA321" i="71"/>
  <c r="AC321" i="71" s="1"/>
  <c r="AE321" i="71" s="1"/>
  <c r="AN321" i="71" s="1" a="1"/>
  <c r="AN321" i="71" s="1"/>
  <c r="CA290" i="71"/>
  <c r="AC290" i="71" s="1"/>
  <c r="CA370" i="71"/>
  <c r="AC370" i="71" s="1"/>
  <c r="AE370" i="71" s="1"/>
  <c r="AN370" i="71" s="1" a="1"/>
  <c r="AN370" i="71" s="1"/>
  <c r="CA357" i="71"/>
  <c r="AC357" i="71" s="1"/>
  <c r="AE357" i="71" s="1"/>
  <c r="AN357" i="71" s="1" a="1"/>
  <c r="AN357" i="71" s="1"/>
  <c r="CA295" i="71"/>
  <c r="AC295" i="71" s="1"/>
  <c r="CA209" i="71"/>
  <c r="AC209" i="71" s="1"/>
  <c r="AE209" i="71" s="1"/>
  <c r="AN209" i="71" s="1" a="1"/>
  <c r="AN209" i="71" s="1"/>
  <c r="CA349" i="71"/>
  <c r="AC349" i="71" s="1"/>
  <c r="AE349" i="71" s="1"/>
  <c r="AN349" i="71" s="1" a="1"/>
  <c r="AN349" i="71" s="1"/>
  <c r="CA328" i="71"/>
  <c r="AC328" i="71" s="1"/>
  <c r="CA327" i="71"/>
  <c r="AC327" i="71" s="1"/>
  <c r="AE327" i="71" s="1"/>
  <c r="AN327" i="71" s="1" a="1"/>
  <c r="AN327" i="71" s="1"/>
  <c r="CA268" i="71"/>
  <c r="AC268" i="71" s="1"/>
  <c r="CA334" i="71"/>
  <c r="AC334" i="71" s="1"/>
  <c r="AE334" i="71" s="1"/>
  <c r="AN334" i="71" s="1" a="1"/>
  <c r="AN334" i="71" s="1"/>
  <c r="CA346" i="71"/>
  <c r="AC346" i="71" s="1"/>
  <c r="CA293" i="71"/>
  <c r="AC293" i="71" s="1"/>
  <c r="CA354" i="71"/>
  <c r="AC354" i="71" s="1"/>
  <c r="AE354" i="71" s="1"/>
  <c r="AN354" i="71" s="1" a="1"/>
  <c r="AN354" i="71" s="1"/>
  <c r="CA144" i="71"/>
  <c r="AC144" i="71" s="1"/>
  <c r="AE144" i="71" s="1"/>
  <c r="AN144" i="71" s="1" a="1"/>
  <c r="AN144" i="71" s="1"/>
  <c r="CA211" i="71"/>
  <c r="AC211" i="71" s="1"/>
  <c r="AE211" i="71" s="1"/>
  <c r="AN211" i="71" s="1" a="1"/>
  <c r="AN211" i="71" s="1"/>
  <c r="CA291" i="71"/>
  <c r="AC291" i="71" s="1"/>
  <c r="CA299" i="71"/>
  <c r="AC299" i="71" s="1"/>
  <c r="CA336" i="71"/>
  <c r="AC336" i="71" s="1"/>
  <c r="CA312" i="71"/>
  <c r="AC312" i="71" s="1"/>
  <c r="AE312" i="71" s="1"/>
  <c r="AN312" i="71" s="1" a="1"/>
  <c r="AN312" i="71" s="1"/>
  <c r="CA376" i="71"/>
  <c r="AC376" i="71" s="1"/>
  <c r="CA363" i="71"/>
  <c r="AC363" i="71" s="1"/>
  <c r="AE363" i="71" s="1"/>
  <c r="AN363" i="71" s="1" a="1"/>
  <c r="AN363" i="71" s="1"/>
  <c r="CA301" i="71"/>
  <c r="AC301" i="71" s="1"/>
  <c r="CA352" i="71"/>
  <c r="AC352" i="71" s="1"/>
  <c r="CA283" i="71"/>
  <c r="CA305" i="71"/>
  <c r="CA270" i="71"/>
  <c r="CA267" i="71"/>
  <c r="CA205" i="71"/>
  <c r="CA325" i="71"/>
  <c r="AC325" i="71" s="1"/>
  <c r="CA330" i="71"/>
  <c r="AC330" i="71" s="1"/>
  <c r="AE330" i="71" s="1"/>
  <c r="AN330" i="71" s="1" a="1"/>
  <c r="AN330" i="71" s="1"/>
  <c r="CA366" i="71"/>
  <c r="AC366" i="71" s="1"/>
  <c r="CA348" i="71"/>
  <c r="CA25" i="71"/>
  <c r="CA167" i="71"/>
  <c r="AC167" i="71" s="1"/>
  <c r="AE167" i="71" s="1"/>
  <c r="AN167" i="71" s="1" a="1"/>
  <c r="AN167" i="71" s="1"/>
  <c r="CA333" i="71"/>
  <c r="AC333" i="71" s="1"/>
  <c r="CA331" i="71"/>
  <c r="AC331" i="71" s="1"/>
  <c r="CA356" i="71"/>
  <c r="AC356" i="71" s="1"/>
  <c r="AO356" i="71" s="1"/>
  <c r="CA309" i="71"/>
  <c r="AC309" i="71" s="1"/>
  <c r="AE309" i="71" s="1"/>
  <c r="AN309" i="71" s="1" a="1"/>
  <c r="AN309" i="71" s="1"/>
  <c r="CA308" i="71"/>
  <c r="AC308" i="71" s="1"/>
  <c r="AE308" i="71" s="1"/>
  <c r="AN308" i="71" s="1" a="1"/>
  <c r="AN308" i="71" s="1"/>
  <c r="CA275" i="71"/>
  <c r="CA337" i="71"/>
  <c r="AC337" i="71" s="1"/>
  <c r="CA118" i="71"/>
  <c r="AC118" i="71" s="1"/>
  <c r="CA364" i="71"/>
  <c r="AC364" i="71" s="1"/>
  <c r="AE364" i="71" s="1"/>
  <c r="AN364" i="71" s="1" a="1"/>
  <c r="AN364" i="71" s="1"/>
  <c r="CA315" i="71"/>
  <c r="AC315" i="71" s="1"/>
  <c r="CA319" i="71"/>
  <c r="AC319" i="71" s="1"/>
  <c r="CA265" i="71"/>
  <c r="AC265" i="71" s="1"/>
  <c r="CA323" i="71"/>
  <c r="AC323" i="71" s="1"/>
  <c r="CA274" i="71"/>
  <c r="CA326" i="71"/>
  <c r="AC326" i="71" s="1"/>
  <c r="AE326" i="71" s="1"/>
  <c r="AN326" i="71" s="1" a="1"/>
  <c r="AN326" i="71" s="1"/>
  <c r="CA359" i="71"/>
  <c r="AC359" i="71" s="1"/>
  <c r="CA365" i="71"/>
  <c r="AC365" i="71" s="1"/>
  <c r="AE365" i="71" s="1"/>
  <c r="AN365" i="71" s="1" a="1"/>
  <c r="AN365" i="71" s="1"/>
  <c r="CA338" i="71"/>
  <c r="CA361" i="71"/>
  <c r="AC361" i="71" s="1"/>
  <c r="CA329" i="71"/>
  <c r="AC329" i="71" s="1"/>
  <c r="AE329" i="71" s="1"/>
  <c r="AN329" i="71" s="1" a="1"/>
  <c r="AN329" i="71" s="1"/>
  <c r="CA355" i="71"/>
  <c r="AC355" i="71" s="1"/>
  <c r="AD355" i="71" s="1"/>
  <c r="CA313" i="71"/>
  <c r="AC313" i="71" s="1"/>
  <c r="CA264" i="71"/>
  <c r="AC264" i="71" s="1"/>
  <c r="CA269" i="71"/>
  <c r="AC269" i="71" s="1"/>
  <c r="CA239" i="71"/>
  <c r="AC239" i="71" s="1"/>
  <c r="AE239" i="71" s="1"/>
  <c r="AN239" i="71" s="1" a="1"/>
  <c r="AN239" i="71" s="1"/>
  <c r="CA347" i="71"/>
  <c r="CA345" i="71"/>
  <c r="AC345" i="71" s="1"/>
  <c r="AE345" i="71" s="1"/>
  <c r="AN345" i="71" s="1" a="1"/>
  <c r="AN345" i="71" s="1"/>
  <c r="CA344" i="71"/>
  <c r="AC344" i="71" s="1"/>
  <c r="AE344" i="71" s="1"/>
  <c r="AN344" i="71" s="1" a="1"/>
  <c r="AN344" i="71" s="1"/>
  <c r="CA371" i="71"/>
  <c r="CA276" i="71"/>
  <c r="AB369" i="71"/>
  <c r="AB298" i="71"/>
  <c r="AB346" i="71"/>
  <c r="AO346" i="71" s="1"/>
  <c r="AB296" i="71"/>
  <c r="AB107" i="71"/>
  <c r="AB107" i="1"/>
  <c r="AB230" i="71"/>
  <c r="AB230" i="1"/>
  <c r="AB259" i="1"/>
  <c r="AB259" i="71"/>
  <c r="AB186" i="1"/>
  <c r="AB186" i="71"/>
  <c r="AB218" i="71"/>
  <c r="AB218" i="1"/>
  <c r="AB173" i="1"/>
  <c r="AB173" i="71"/>
  <c r="X8" i="71"/>
  <c r="BS8" i="71"/>
  <c r="E12" i="74"/>
  <c r="AA189" i="1"/>
  <c r="AA189" i="71"/>
  <c r="AR10" i="73"/>
  <c r="AV10" i="73"/>
  <c r="BB10" i="73"/>
  <c r="AA86" i="71"/>
  <c r="AA86" i="1"/>
  <c r="AA161" i="1"/>
  <c r="AA161" i="71"/>
  <c r="AA180" i="71"/>
  <c r="AA180" i="1"/>
  <c r="N34" i="8" l="1"/>
  <c r="V34" i="8" s="1"/>
  <c r="AE34" i="8" s="1"/>
  <c r="N35" i="8"/>
  <c r="V35" i="8" s="1"/>
  <c r="AE35" i="8" s="1"/>
  <c r="N34" i="74"/>
  <c r="V34" i="74" s="1"/>
  <c r="AE34" i="74" s="1"/>
  <c r="N35" i="74"/>
  <c r="V35" i="74" s="1"/>
  <c r="AE35" i="74" s="1"/>
  <c r="BP11" i="1"/>
  <c r="H35" i="8" s="1"/>
  <c r="BO11" i="1"/>
  <c r="H34" i="8" s="1"/>
  <c r="BO11" i="71"/>
  <c r="H34" i="74" s="1"/>
  <c r="BP11" i="71"/>
  <c r="H35" i="74" s="1"/>
  <c r="AF179" i="71"/>
  <c r="AG179" i="71" s="1"/>
  <c r="AM179" i="71"/>
  <c r="AF355" i="71"/>
  <c r="AG355" i="71" s="1"/>
  <c r="J335" i="72" s="1"/>
  <c r="M335" i="72" s="1"/>
  <c r="R335" i="72" s="1"/>
  <c r="AM355" i="71"/>
  <c r="AF263" i="71"/>
  <c r="AG263" i="71" s="1"/>
  <c r="AM263" i="71"/>
  <c r="AF141" i="71"/>
  <c r="AG141" i="71" s="1"/>
  <c r="G121" i="72" s="1"/>
  <c r="M121" i="72" s="1"/>
  <c r="AM141" i="71"/>
  <c r="AE265" i="71"/>
  <c r="AN265" i="71" s="1" a="1"/>
  <c r="AN265" i="71" s="1"/>
  <c r="AD265" i="71"/>
  <c r="AE301" i="71"/>
  <c r="AN301" i="71" s="1" a="1"/>
  <c r="AN301" i="71" s="1"/>
  <c r="AO301" i="71"/>
  <c r="AD301" i="71"/>
  <c r="AE172" i="71"/>
  <c r="AN172" i="71" s="1" a="1"/>
  <c r="AN172" i="71" s="1"/>
  <c r="AD172" i="71"/>
  <c r="AO172" i="71"/>
  <c r="AE133" i="71"/>
  <c r="AN133" i="71" s="1" a="1"/>
  <c r="AN133" i="71" s="1"/>
  <c r="AO133" i="71"/>
  <c r="AD133" i="71"/>
  <c r="AE127" i="71"/>
  <c r="AN127" i="71" s="1" a="1"/>
  <c r="AN127" i="71" s="1"/>
  <c r="AD127" i="71"/>
  <c r="AO127" i="71"/>
  <c r="AE104" i="71"/>
  <c r="AN104" i="71" s="1" a="1"/>
  <c r="AN104" i="71" s="1"/>
  <c r="AD104" i="71"/>
  <c r="AO104" i="71"/>
  <c r="AE236" i="71"/>
  <c r="AN236" i="71" s="1" a="1"/>
  <c r="AN236" i="71" s="1"/>
  <c r="AD236" i="71"/>
  <c r="AO236" i="71"/>
  <c r="AE99" i="71"/>
  <c r="AN99" i="71" s="1" a="1"/>
  <c r="AN99" i="71" s="1"/>
  <c r="AD99" i="71"/>
  <c r="AO99" i="71"/>
  <c r="AE124" i="71"/>
  <c r="AN124" i="71" s="1" a="1"/>
  <c r="AN124" i="71" s="1"/>
  <c r="AD124" i="71"/>
  <c r="AE84" i="71"/>
  <c r="AN84" i="71" s="1" a="1"/>
  <c r="AN84" i="71" s="1"/>
  <c r="AD84" i="71"/>
  <c r="AO84" i="71"/>
  <c r="AE31" i="71"/>
  <c r="AN31" i="71" s="1" a="1"/>
  <c r="AN31" i="71" s="1"/>
  <c r="AD31" i="71"/>
  <c r="AO31" i="71"/>
  <c r="AE46" i="71"/>
  <c r="AN46" i="71" s="1" a="1"/>
  <c r="AN46" i="71" s="1"/>
  <c r="AD46" i="71"/>
  <c r="AO46" i="71"/>
  <c r="AE63" i="71"/>
  <c r="AN63" i="71" s="1" a="1"/>
  <c r="AN63" i="71" s="1"/>
  <c r="AD63" i="71"/>
  <c r="AE45" i="71"/>
  <c r="AN45" i="71" s="1" a="1"/>
  <c r="AN45" i="71" s="1"/>
  <c r="AD45" i="71"/>
  <c r="AE67" i="71"/>
  <c r="AN67" i="71" s="1" a="1"/>
  <c r="AN67" i="71" s="1"/>
  <c r="AD67" i="71"/>
  <c r="AE93" i="71"/>
  <c r="AN93" i="71" s="1" a="1"/>
  <c r="AN93" i="71" s="1"/>
  <c r="AD93" i="71"/>
  <c r="AO93" i="71"/>
  <c r="AE212" i="71"/>
  <c r="AN212" i="71" s="1" a="1"/>
  <c r="AN212" i="71" s="1"/>
  <c r="AD212" i="71"/>
  <c r="AO212" i="71"/>
  <c r="AE49" i="71"/>
  <c r="AN49" i="71" s="1" a="1"/>
  <c r="AN49" i="71" s="1"/>
  <c r="AD49" i="71"/>
  <c r="AO49" i="71"/>
  <c r="AE279" i="71"/>
  <c r="AN279" i="71" s="1" a="1"/>
  <c r="AN279" i="71" s="1"/>
  <c r="AD279" i="71"/>
  <c r="AO279" i="71"/>
  <c r="AE119" i="71"/>
  <c r="AN119" i="71" s="1" a="1"/>
  <c r="AN119" i="71" s="1"/>
  <c r="AD119" i="71"/>
  <c r="AO370" i="71"/>
  <c r="AO118" i="71"/>
  <c r="AD144" i="71"/>
  <c r="AF144" i="71" s="1"/>
  <c r="AO349" i="71"/>
  <c r="AO314" i="71"/>
  <c r="AD89" i="71"/>
  <c r="AD330" i="71"/>
  <c r="AF330" i="71" s="1"/>
  <c r="AD303" i="71"/>
  <c r="AD162" i="71"/>
  <c r="AO367" i="71"/>
  <c r="AO143" i="71"/>
  <c r="AD195" i="71"/>
  <c r="AD246" i="71"/>
  <c r="AO200" i="71"/>
  <c r="AD234" i="71"/>
  <c r="AO119" i="71"/>
  <c r="AO195" i="71"/>
  <c r="AO365" i="71"/>
  <c r="AO292" i="71"/>
  <c r="AE56" i="71"/>
  <c r="AN56" i="71" s="1" a="1"/>
  <c r="AN56" i="71" s="1"/>
  <c r="AD56" i="71"/>
  <c r="AO56" i="71"/>
  <c r="AE199" i="71"/>
  <c r="AN199" i="71" s="1" a="1"/>
  <c r="AN199" i="71" s="1"/>
  <c r="AO199" i="71"/>
  <c r="AD199" i="71"/>
  <c r="AE92" i="71"/>
  <c r="AN92" i="71" s="1" a="1"/>
  <c r="AN92" i="71" s="1"/>
  <c r="AD92" i="71"/>
  <c r="AO92" i="71"/>
  <c r="AE55" i="71"/>
  <c r="AN55" i="71" s="1" a="1"/>
  <c r="AN55" i="71" s="1"/>
  <c r="AD55" i="71"/>
  <c r="AO55" i="71"/>
  <c r="AE83" i="71"/>
  <c r="AN83" i="71" s="1" a="1"/>
  <c r="AN83" i="71" s="1"/>
  <c r="AD83" i="71"/>
  <c r="AE97" i="71"/>
  <c r="AN97" i="71" s="1" a="1"/>
  <c r="AN97" i="71" s="1"/>
  <c r="AD97" i="71"/>
  <c r="AO97" i="71"/>
  <c r="AE65" i="71"/>
  <c r="AN65" i="71" s="1" a="1"/>
  <c r="AN65" i="71" s="1"/>
  <c r="AD65" i="71"/>
  <c r="AO65" i="71"/>
  <c r="AE54" i="71"/>
  <c r="AN54" i="71" s="1" a="1"/>
  <c r="AN54" i="71" s="1"/>
  <c r="AO54" i="71"/>
  <c r="AD54" i="71"/>
  <c r="AE68" i="71"/>
  <c r="AN68" i="71" s="1" a="1"/>
  <c r="AN68" i="71" s="1"/>
  <c r="AD68" i="71"/>
  <c r="AO68" i="71"/>
  <c r="AE38" i="71"/>
  <c r="AN38" i="71" s="1" a="1"/>
  <c r="AN38" i="71" s="1"/>
  <c r="AD38" i="71"/>
  <c r="AO38" i="71"/>
  <c r="AE229" i="71"/>
  <c r="AN229" i="71" s="1" a="1"/>
  <c r="AN229" i="71" s="1"/>
  <c r="AO229" i="71"/>
  <c r="AE77" i="71"/>
  <c r="AN77" i="71" s="1" a="1"/>
  <c r="AN77" i="71" s="1"/>
  <c r="AD77" i="71"/>
  <c r="AO77" i="71"/>
  <c r="AE149" i="71"/>
  <c r="AN149" i="71" s="1" a="1"/>
  <c r="AN149" i="71" s="1"/>
  <c r="AD149" i="71"/>
  <c r="AO149" i="71"/>
  <c r="AE74" i="71"/>
  <c r="AN74" i="71" s="1" a="1"/>
  <c r="AN74" i="71" s="1"/>
  <c r="AO74" i="71"/>
  <c r="AD74" i="71"/>
  <c r="AE134" i="71"/>
  <c r="AN134" i="71" s="1" a="1"/>
  <c r="AN134" i="71" s="1"/>
  <c r="AD134" i="71"/>
  <c r="AE30" i="71"/>
  <c r="AN30" i="71" s="1" a="1"/>
  <c r="AN30" i="71" s="1"/>
  <c r="AD30" i="71"/>
  <c r="AO30" i="71"/>
  <c r="AE237" i="71"/>
  <c r="AN237" i="71" s="1" a="1"/>
  <c r="AN237" i="71" s="1"/>
  <c r="AD237" i="71"/>
  <c r="AO237" i="71"/>
  <c r="AE101" i="71"/>
  <c r="AN101" i="71" s="1" a="1"/>
  <c r="AN101" i="71" s="1"/>
  <c r="AO101" i="71"/>
  <c r="AE117" i="71"/>
  <c r="AN117" i="71" s="1" a="1"/>
  <c r="AN117" i="71" s="1"/>
  <c r="AD117" i="71"/>
  <c r="AO117" i="71"/>
  <c r="AE286" i="71"/>
  <c r="AN286" i="71" s="1" a="1"/>
  <c r="AN286" i="71" s="1"/>
  <c r="AD286" i="71"/>
  <c r="AO286" i="71"/>
  <c r="AD358" i="71"/>
  <c r="AF358" i="71" s="1"/>
  <c r="AG358" i="71" s="1"/>
  <c r="K338" i="72" s="1"/>
  <c r="M338" i="72" s="1"/>
  <c r="AO144" i="71"/>
  <c r="AD295" i="71"/>
  <c r="AF295" i="71" s="1"/>
  <c r="AG295" i="71" s="1"/>
  <c r="L275" i="72" s="1"/>
  <c r="M275" i="72" s="1"/>
  <c r="AD317" i="71"/>
  <c r="AF317" i="71" s="1"/>
  <c r="AD300" i="71"/>
  <c r="AF300" i="71" s="1"/>
  <c r="AG300" i="71" s="1"/>
  <c r="L280" i="72" s="1"/>
  <c r="M280" i="72" s="1"/>
  <c r="AO303" i="71"/>
  <c r="AO210" i="71"/>
  <c r="AO162" i="71"/>
  <c r="AD175" i="71"/>
  <c r="AD32" i="71"/>
  <c r="AO246" i="71"/>
  <c r="AD354" i="71"/>
  <c r="AD250" i="71"/>
  <c r="AD155" i="71"/>
  <c r="AO204" i="71"/>
  <c r="AD200" i="71"/>
  <c r="AE331" i="71"/>
  <c r="AN331" i="71" s="1" a="1"/>
  <c r="AN331" i="71" s="1"/>
  <c r="AO331" i="71"/>
  <c r="AD331" i="71"/>
  <c r="AE293" i="71"/>
  <c r="AN293" i="71" s="1" a="1"/>
  <c r="AN293" i="71" s="1"/>
  <c r="AO293" i="71"/>
  <c r="AE96" i="71"/>
  <c r="AN96" i="71" s="1" a="1"/>
  <c r="AN96" i="71" s="1"/>
  <c r="AD96" i="71"/>
  <c r="AE243" i="71"/>
  <c r="AN243" i="71" s="1" a="1"/>
  <c r="AN243" i="71" s="1"/>
  <c r="AO243" i="71"/>
  <c r="AE108" i="71"/>
  <c r="AN108" i="71" s="1" a="1"/>
  <c r="AN108" i="71" s="1"/>
  <c r="AD108" i="71"/>
  <c r="AO108" i="71"/>
  <c r="AE87" i="71"/>
  <c r="AN87" i="71" s="1" a="1"/>
  <c r="AN87" i="71" s="1"/>
  <c r="AD87" i="71"/>
  <c r="AO87" i="71"/>
  <c r="AE217" i="71"/>
  <c r="AN217" i="71" s="1" a="1"/>
  <c r="AN217" i="71" s="1"/>
  <c r="AO217" i="71"/>
  <c r="AE257" i="71"/>
  <c r="AN257" i="71" s="1" a="1"/>
  <c r="AN257" i="71" s="1"/>
  <c r="AD257" i="71"/>
  <c r="AO257" i="71"/>
  <c r="AE98" i="71"/>
  <c r="AN98" i="71" s="1" a="1"/>
  <c r="AN98" i="71" s="1"/>
  <c r="AD98" i="71"/>
  <c r="AO98" i="71"/>
  <c r="AE52" i="71"/>
  <c r="AN52" i="71" s="1" a="1"/>
  <c r="AN52" i="71" s="1"/>
  <c r="AO52" i="71"/>
  <c r="AD52" i="71"/>
  <c r="AE29" i="71"/>
  <c r="AN29" i="71" s="1" a="1"/>
  <c r="AN29" i="71" s="1"/>
  <c r="AD29" i="71"/>
  <c r="AO29" i="71"/>
  <c r="AE176" i="71"/>
  <c r="AN176" i="71" s="1" a="1"/>
  <c r="AN176" i="71" s="1"/>
  <c r="AD176" i="71"/>
  <c r="AE198" i="71"/>
  <c r="AN198" i="71" s="1" a="1"/>
  <c r="AN198" i="71" s="1"/>
  <c r="AD198" i="71"/>
  <c r="AO198" i="71"/>
  <c r="AE47" i="71"/>
  <c r="AN47" i="71" s="1" a="1"/>
  <c r="AN47" i="71" s="1"/>
  <c r="AD47" i="71"/>
  <c r="AO47" i="71"/>
  <c r="AE123" i="71"/>
  <c r="AN123" i="71" s="1" a="1"/>
  <c r="AN123" i="71" s="1"/>
  <c r="AD123" i="71"/>
  <c r="AE278" i="71"/>
  <c r="AN278" i="71" s="1" a="1"/>
  <c r="AN278" i="71" s="1"/>
  <c r="AD278" i="71"/>
  <c r="AO278" i="71"/>
  <c r="AE221" i="71"/>
  <c r="AN221" i="71" s="1" a="1"/>
  <c r="AN221" i="71" s="1"/>
  <c r="AD221" i="71"/>
  <c r="AO221" i="71"/>
  <c r="AE241" i="71"/>
  <c r="AN241" i="71" s="1" a="1"/>
  <c r="AN241" i="71" s="1"/>
  <c r="AD241" i="71"/>
  <c r="AO241" i="71"/>
  <c r="AE194" i="71"/>
  <c r="AN194" i="71" s="1" a="1"/>
  <c r="AN194" i="71" s="1"/>
  <c r="AD194" i="71"/>
  <c r="AE121" i="71"/>
  <c r="AN121" i="71" s="1" a="1"/>
  <c r="AN121" i="71" s="1"/>
  <c r="AD121" i="71"/>
  <c r="AO121" i="71"/>
  <c r="AO358" i="71"/>
  <c r="AO311" i="71"/>
  <c r="AO352" i="71"/>
  <c r="AD329" i="71"/>
  <c r="AF329" i="71" s="1"/>
  <c r="AG329" i="71" s="1"/>
  <c r="K309" i="72" s="1"/>
  <c r="M309" i="72" s="1"/>
  <c r="AD311" i="71"/>
  <c r="AD210" i="71"/>
  <c r="AO175" i="71"/>
  <c r="AD312" i="71"/>
  <c r="AD308" i="71"/>
  <c r="AD249" i="71"/>
  <c r="AO239" i="71"/>
  <c r="AO250" i="71"/>
  <c r="AO96" i="71"/>
  <c r="AO312" i="71"/>
  <c r="AO196" i="71"/>
  <c r="AO178" i="71"/>
  <c r="AE310" i="71"/>
  <c r="AN310" i="71" s="1" a="1"/>
  <c r="AN310" i="71" s="1"/>
  <c r="AO310" i="71"/>
  <c r="AE253" i="71"/>
  <c r="AN253" i="71" s="1" a="1"/>
  <c r="AN253" i="71" s="1"/>
  <c r="AD253" i="71"/>
  <c r="AE171" i="71"/>
  <c r="AN171" i="71" s="1" a="1"/>
  <c r="AN171" i="71" s="1"/>
  <c r="AD171" i="71"/>
  <c r="AE27" i="71"/>
  <c r="AN27" i="71" s="1" a="1"/>
  <c r="AN27" i="71" s="1"/>
  <c r="AD27" i="71"/>
  <c r="AO27" i="71"/>
  <c r="AE82" i="71"/>
  <c r="AN82" i="71" s="1" a="1"/>
  <c r="AN82" i="71" s="1"/>
  <c r="AD82" i="71"/>
  <c r="AO82" i="71"/>
  <c r="AE105" i="71"/>
  <c r="AN105" i="71" s="1" a="1"/>
  <c r="AN105" i="71" s="1"/>
  <c r="AD105" i="71"/>
  <c r="AO105" i="71"/>
  <c r="AE116" i="71"/>
  <c r="AN116" i="71" s="1" a="1"/>
  <c r="AN116" i="71" s="1"/>
  <c r="AD116" i="71"/>
  <c r="AO116" i="71"/>
  <c r="AE287" i="71"/>
  <c r="AN287" i="71" s="1" a="1"/>
  <c r="AN287" i="71" s="1"/>
  <c r="AD287" i="71"/>
  <c r="AO287" i="71"/>
  <c r="AE73" i="71"/>
  <c r="AN73" i="71" s="1" a="1"/>
  <c r="AN73" i="71" s="1"/>
  <c r="AD73" i="71"/>
  <c r="AO73" i="71"/>
  <c r="AE76" i="71"/>
  <c r="AN76" i="71" s="1" a="1"/>
  <c r="AN76" i="71" s="1"/>
  <c r="AD76" i="71"/>
  <c r="AE129" i="71"/>
  <c r="AN129" i="71" s="1" a="1"/>
  <c r="AN129" i="71" s="1"/>
  <c r="AD129" i="71"/>
  <c r="AO129" i="71"/>
  <c r="AE58" i="71"/>
  <c r="AN58" i="71" s="1" a="1"/>
  <c r="AN58" i="71" s="1"/>
  <c r="AD58" i="71"/>
  <c r="AO58" i="71"/>
  <c r="AE192" i="71"/>
  <c r="AN192" i="71" s="1" a="1"/>
  <c r="AN192" i="71" s="1"/>
  <c r="AD192" i="71"/>
  <c r="AE125" i="71"/>
  <c r="AN125" i="71" s="1" a="1"/>
  <c r="AN125" i="71" s="1"/>
  <c r="AD125" i="71"/>
  <c r="AO125" i="71"/>
  <c r="AE263" i="71"/>
  <c r="AN263" i="71" s="1" a="1"/>
  <c r="AN263" i="71" s="1"/>
  <c r="AO263" i="71"/>
  <c r="AE113" i="71"/>
  <c r="AN113" i="71" s="1" a="1"/>
  <c r="AN113" i="71" s="1"/>
  <c r="AD113" i="71"/>
  <c r="AO113" i="71"/>
  <c r="AE251" i="71"/>
  <c r="AN251" i="71" s="1" a="1"/>
  <c r="AN251" i="71" s="1"/>
  <c r="AD251" i="71"/>
  <c r="AO251" i="71"/>
  <c r="AE28" i="71"/>
  <c r="AN28" i="71" s="1" a="1"/>
  <c r="AN28" i="71" s="1"/>
  <c r="AD28" i="71"/>
  <c r="AE202" i="71"/>
  <c r="AN202" i="71" s="1" a="1"/>
  <c r="AN202" i="71" s="1"/>
  <c r="AD202" i="71"/>
  <c r="AE174" i="71"/>
  <c r="AN174" i="71" s="1" a="1"/>
  <c r="AN174" i="71" s="1"/>
  <c r="AD174" i="71"/>
  <c r="AO174" i="71"/>
  <c r="AE190" i="71"/>
  <c r="AN190" i="71" s="1" a="1"/>
  <c r="AN190" i="71" s="1"/>
  <c r="AD190" i="71"/>
  <c r="AO190" i="71"/>
  <c r="AO302" i="71"/>
  <c r="AD309" i="71"/>
  <c r="AF309" i="71" s="1"/>
  <c r="AG309" i="71" s="1"/>
  <c r="K289" i="72" s="1"/>
  <c r="M289" i="72" s="1"/>
  <c r="AD206" i="71"/>
  <c r="AD376" i="71"/>
  <c r="AF376" i="71" s="1"/>
  <c r="AG376" i="71" s="1"/>
  <c r="L356" i="72" s="1"/>
  <c r="M356" i="72" s="1"/>
  <c r="AO350" i="71"/>
  <c r="AO163" i="71"/>
  <c r="AO124" i="71"/>
  <c r="AD294" i="71"/>
  <c r="AO326" i="71"/>
  <c r="AO330" i="71"/>
  <c r="AO249" i="71"/>
  <c r="AO234" i="71"/>
  <c r="AD292" i="71"/>
  <c r="AD101" i="71"/>
  <c r="AO67" i="71"/>
  <c r="AD90" i="71"/>
  <c r="AO45" i="71"/>
  <c r="AE269" i="71"/>
  <c r="AN269" i="71" s="1" a="1"/>
  <c r="AN269" i="71" s="1"/>
  <c r="AD269" i="71"/>
  <c r="AO269" i="71"/>
  <c r="AE91" i="71"/>
  <c r="AN91" i="71" s="1" a="1"/>
  <c r="AN91" i="71" s="1"/>
  <c r="AD91" i="71"/>
  <c r="AO91" i="71"/>
  <c r="AE42" i="71"/>
  <c r="AN42" i="71" s="1" a="1"/>
  <c r="AN42" i="71" s="1"/>
  <c r="AD42" i="71"/>
  <c r="AO42" i="71"/>
  <c r="AE208" i="71"/>
  <c r="AN208" i="71" s="1" a="1"/>
  <c r="AN208" i="71" s="1"/>
  <c r="AD208" i="71"/>
  <c r="AO208" i="71"/>
  <c r="AE184" i="71"/>
  <c r="AN184" i="71" s="1" a="1"/>
  <c r="AN184" i="71" s="1"/>
  <c r="AD184" i="71"/>
  <c r="AE33" i="71"/>
  <c r="AN33" i="71" s="1" a="1"/>
  <c r="AN33" i="71" s="1"/>
  <c r="AD33" i="71"/>
  <c r="AE44" i="71"/>
  <c r="AN44" i="71" s="1" a="1"/>
  <c r="AN44" i="71" s="1"/>
  <c r="AD44" i="71"/>
  <c r="AO44" i="71"/>
  <c r="AE81" i="71"/>
  <c r="AN81" i="71" s="1" a="1"/>
  <c r="AN81" i="71" s="1"/>
  <c r="AD81" i="71"/>
  <c r="AO81" i="71"/>
  <c r="AE112" i="71"/>
  <c r="AN112" i="71" s="1" a="1"/>
  <c r="AN112" i="71" s="1"/>
  <c r="AD112" i="71"/>
  <c r="AO112" i="71"/>
  <c r="AE141" i="71"/>
  <c r="AN141" i="71" s="1" a="1"/>
  <c r="AN141" i="71" s="1"/>
  <c r="AO141" i="71"/>
  <c r="AE34" i="71"/>
  <c r="AN34" i="71" s="1" a="1"/>
  <c r="AN34" i="71" s="1"/>
  <c r="AD34" i="71"/>
  <c r="AO34" i="71"/>
  <c r="AE244" i="71"/>
  <c r="AN244" i="71" s="1" a="1"/>
  <c r="AN244" i="71" s="1"/>
  <c r="AD244" i="71"/>
  <c r="AO244" i="71"/>
  <c r="AE40" i="71"/>
  <c r="AN40" i="71" s="1" a="1"/>
  <c r="AN40" i="71" s="1"/>
  <c r="AD40" i="71"/>
  <c r="AO40" i="71"/>
  <c r="AE170" i="71"/>
  <c r="AN170" i="71" s="1" a="1"/>
  <c r="AN170" i="71" s="1"/>
  <c r="AD170" i="71"/>
  <c r="AE71" i="71"/>
  <c r="AN71" i="71" s="1" a="1"/>
  <c r="AN71" i="71" s="1"/>
  <c r="AD71" i="71"/>
  <c r="AO71" i="71"/>
  <c r="AE59" i="71"/>
  <c r="AN59" i="71" s="1" a="1"/>
  <c r="AN59" i="71" s="1"/>
  <c r="AD59" i="71"/>
  <c r="AO59" i="71"/>
  <c r="AE203" i="71"/>
  <c r="AN203" i="71" s="1" a="1"/>
  <c r="AN203" i="71" s="1"/>
  <c r="AD203" i="71"/>
  <c r="AO203" i="71"/>
  <c r="AE43" i="71"/>
  <c r="AN43" i="71" s="1" a="1"/>
  <c r="AN43" i="71" s="1"/>
  <c r="AD43" i="71"/>
  <c r="AO43" i="71"/>
  <c r="AD321" i="71"/>
  <c r="AF321" i="71" s="1"/>
  <c r="AG321" i="71" s="1"/>
  <c r="K301" i="72" s="1"/>
  <c r="M301" i="72" s="1"/>
  <c r="AD349" i="71"/>
  <c r="AF349" i="71" s="1"/>
  <c r="AG349" i="71" s="1"/>
  <c r="K329" i="72" s="1"/>
  <c r="M329" i="72" s="1"/>
  <c r="AD334" i="71"/>
  <c r="AF334" i="71" s="1"/>
  <c r="AG334" i="71" s="1"/>
  <c r="L314" i="72" s="1"/>
  <c r="M314" i="72" s="1"/>
  <c r="AO309" i="71"/>
  <c r="AO304" i="71"/>
  <c r="AD322" i="71"/>
  <c r="AF322" i="71" s="1"/>
  <c r="AG322" i="71" s="1"/>
  <c r="L302" i="72" s="1"/>
  <c r="M302" i="72" s="1"/>
  <c r="AO318" i="71"/>
  <c r="AD214" i="71"/>
  <c r="AF214" i="71" s="1"/>
  <c r="AG214" i="71" s="1"/>
  <c r="L194" i="72" s="1"/>
  <c r="M194" i="72" s="1"/>
  <c r="AD178" i="71"/>
  <c r="AD209" i="71"/>
  <c r="AO294" i="71"/>
  <c r="AO329" i="71"/>
  <c r="AD211" i="71"/>
  <c r="AD357" i="71"/>
  <c r="AD327" i="71"/>
  <c r="AD207" i="71"/>
  <c r="AO33" i="71"/>
  <c r="AO171" i="71"/>
  <c r="AD217" i="71"/>
  <c r="AO123" i="71"/>
  <c r="AD188" i="71"/>
  <c r="AO134" i="71"/>
  <c r="AE264" i="71"/>
  <c r="AN264" i="71" s="1" a="1"/>
  <c r="AN264" i="71" s="1"/>
  <c r="AD264" i="71"/>
  <c r="AO264" i="71"/>
  <c r="AE268" i="71"/>
  <c r="AN268" i="71" s="1" a="1"/>
  <c r="AN268" i="71" s="1"/>
  <c r="AD268" i="71"/>
  <c r="AO268" i="71"/>
  <c r="AE273" i="71"/>
  <c r="AN273" i="71" s="1" a="1"/>
  <c r="AN273" i="71" s="1"/>
  <c r="AD273" i="71"/>
  <c r="AO273" i="71"/>
  <c r="AE61" i="71"/>
  <c r="AN61" i="71" s="1" a="1"/>
  <c r="AN61" i="71" s="1"/>
  <c r="AD61" i="71"/>
  <c r="AE136" i="71"/>
  <c r="AN136" i="71" s="1" a="1"/>
  <c r="AN136" i="71" s="1"/>
  <c r="AD136" i="71"/>
  <c r="AO136" i="71"/>
  <c r="AE220" i="71"/>
  <c r="AN220" i="71" s="1" a="1"/>
  <c r="AN220" i="71" s="1"/>
  <c r="AD220" i="71"/>
  <c r="AO220" i="71"/>
  <c r="AE191" i="71"/>
  <c r="AN191" i="71" s="1" a="1"/>
  <c r="AN191" i="71" s="1"/>
  <c r="AD191" i="71"/>
  <c r="AO191" i="71"/>
  <c r="AE72" i="71"/>
  <c r="AN72" i="71" s="1" a="1"/>
  <c r="AN72" i="71" s="1"/>
  <c r="AD72" i="71"/>
  <c r="AO72" i="71"/>
  <c r="AE179" i="71"/>
  <c r="AN179" i="71" s="1" a="1"/>
  <c r="AN179" i="71" s="1"/>
  <c r="AO179" i="71"/>
  <c r="AE242" i="71"/>
  <c r="AN242" i="71" s="1" a="1"/>
  <c r="AN242" i="71" s="1"/>
  <c r="AD242" i="71"/>
  <c r="AO242" i="71"/>
  <c r="AE148" i="71"/>
  <c r="AN148" i="71" s="1" a="1"/>
  <c r="AN148" i="71" s="1"/>
  <c r="AD148" i="71"/>
  <c r="AO148" i="71"/>
  <c r="AE70" i="71"/>
  <c r="AN70" i="71" s="1" a="1"/>
  <c r="AN70" i="71" s="1"/>
  <c r="AD70" i="71"/>
  <c r="AO70" i="71"/>
  <c r="AE48" i="71"/>
  <c r="AN48" i="71" s="1" a="1"/>
  <c r="AN48" i="71" s="1"/>
  <c r="AD48" i="71"/>
  <c r="AO48" i="71"/>
  <c r="AE122" i="71"/>
  <c r="AN122" i="71" s="1" a="1"/>
  <c r="AN122" i="71" s="1"/>
  <c r="AD122" i="71"/>
  <c r="AO122" i="71"/>
  <c r="AE50" i="71"/>
  <c r="AN50" i="71" s="1" a="1"/>
  <c r="AN50" i="71" s="1"/>
  <c r="AD50" i="71"/>
  <c r="AO50" i="71"/>
  <c r="AE57" i="71"/>
  <c r="AN57" i="71" s="1" a="1"/>
  <c r="AN57" i="71" s="1"/>
  <c r="AD57" i="71"/>
  <c r="AE197" i="71"/>
  <c r="AN197" i="71" s="1" a="1"/>
  <c r="AN197" i="71" s="1"/>
  <c r="AD197" i="71"/>
  <c r="AE115" i="71"/>
  <c r="AN115" i="71" s="1" a="1"/>
  <c r="AN115" i="71" s="1"/>
  <c r="AD115" i="71"/>
  <c r="AO115" i="71"/>
  <c r="AE111" i="71"/>
  <c r="AN111" i="71" s="1" a="1"/>
  <c r="AN111" i="71" s="1"/>
  <c r="AD111" i="71"/>
  <c r="AO111" i="71"/>
  <c r="AE100" i="71"/>
  <c r="AN100" i="71" s="1" a="1"/>
  <c r="AN100" i="71" s="1"/>
  <c r="AD100" i="71"/>
  <c r="AO100" i="71"/>
  <c r="AD333" i="71"/>
  <c r="AF333" i="71" s="1"/>
  <c r="AD315" i="71"/>
  <c r="AF315" i="71" s="1"/>
  <c r="AG315" i="71" s="1"/>
  <c r="L295" i="72" s="1"/>
  <c r="M295" i="72" s="1"/>
  <c r="AO321" i="71"/>
  <c r="AO299" i="71"/>
  <c r="AO334" i="71"/>
  <c r="AD364" i="71"/>
  <c r="AF364" i="71" s="1"/>
  <c r="AG364" i="71" s="1"/>
  <c r="K344" i="72" s="1"/>
  <c r="M344" i="72" s="1"/>
  <c r="AO353" i="71"/>
  <c r="AO32" i="71"/>
  <c r="AD204" i="71"/>
  <c r="AO209" i="71"/>
  <c r="AD167" i="71"/>
  <c r="AD345" i="71"/>
  <c r="AO211" i="71"/>
  <c r="AO28" i="71"/>
  <c r="AO357" i="71"/>
  <c r="AO327" i="71"/>
  <c r="AO188" i="71"/>
  <c r="AO202" i="71"/>
  <c r="AO253" i="71"/>
  <c r="AD239" i="71"/>
  <c r="AO176" i="71"/>
  <c r="AD143" i="71"/>
  <c r="AO184" i="71"/>
  <c r="AE255" i="71"/>
  <c r="AN255" i="71" s="1" a="1"/>
  <c r="AN255" i="71" s="1"/>
  <c r="AO255" i="71"/>
  <c r="AE132" i="71"/>
  <c r="AN132" i="71" s="1" a="1"/>
  <c r="AN132" i="71" s="1"/>
  <c r="AD132" i="71"/>
  <c r="AO132" i="71"/>
  <c r="AE262" i="71"/>
  <c r="AN262" i="71" s="1" a="1"/>
  <c r="AN262" i="71" s="1"/>
  <c r="AD262" i="71"/>
  <c r="AO262" i="71"/>
  <c r="AE66" i="71"/>
  <c r="AN66" i="71" s="1" a="1"/>
  <c r="AN66" i="71" s="1"/>
  <c r="AD66" i="71"/>
  <c r="AE69" i="71"/>
  <c r="AN69" i="71" s="1" a="1"/>
  <c r="AN69" i="71" s="1"/>
  <c r="AD69" i="71"/>
  <c r="AE272" i="71"/>
  <c r="AN272" i="71" s="1" a="1"/>
  <c r="AN272" i="71" s="1"/>
  <c r="AD272" i="71"/>
  <c r="AO272" i="71"/>
  <c r="AE135" i="71"/>
  <c r="AN135" i="71" s="1" a="1"/>
  <c r="AN135" i="71" s="1"/>
  <c r="AD135" i="71"/>
  <c r="AO135" i="71"/>
  <c r="AE80" i="71"/>
  <c r="AN80" i="71" s="1" a="1"/>
  <c r="AN80" i="71" s="1"/>
  <c r="AD80" i="71"/>
  <c r="AO80" i="71"/>
  <c r="AE248" i="71"/>
  <c r="AN248" i="71" s="1" a="1"/>
  <c r="AN248" i="71" s="1"/>
  <c r="AD248" i="71"/>
  <c r="AO248" i="71"/>
  <c r="AE185" i="71"/>
  <c r="AN185" i="71" s="1" a="1"/>
  <c r="AN185" i="71" s="1"/>
  <c r="AD185" i="71"/>
  <c r="AO185" i="71"/>
  <c r="AE36" i="71"/>
  <c r="AN36" i="71" s="1" a="1"/>
  <c r="AN36" i="71" s="1"/>
  <c r="AD36" i="71"/>
  <c r="AO36" i="71"/>
  <c r="AE114" i="71"/>
  <c r="AN114" i="71" s="1" a="1"/>
  <c r="AN114" i="71" s="1"/>
  <c r="AD114" i="71"/>
  <c r="AE224" i="71"/>
  <c r="AN224" i="71" s="1" a="1"/>
  <c r="AN224" i="71" s="1"/>
  <c r="AD224" i="71"/>
  <c r="AE146" i="71"/>
  <c r="AN146" i="71" s="1" a="1"/>
  <c r="AN146" i="71" s="1"/>
  <c r="AD146" i="71"/>
  <c r="AE140" i="71"/>
  <c r="AN140" i="71" s="1" a="1"/>
  <c r="AN140" i="71" s="1"/>
  <c r="AD140" i="71"/>
  <c r="AE128" i="71"/>
  <c r="AN128" i="71" s="1" a="1"/>
  <c r="AN128" i="71" s="1"/>
  <c r="AD128" i="71"/>
  <c r="AO128" i="71"/>
  <c r="AO324" i="71"/>
  <c r="AO362" i="71"/>
  <c r="AO364" i="71"/>
  <c r="AD356" i="71"/>
  <c r="AF356" i="71" s="1"/>
  <c r="AG356" i="71" s="1"/>
  <c r="L336" i="72" s="1"/>
  <c r="M336" i="72" s="1"/>
  <c r="AD353" i="71"/>
  <c r="AF353" i="71" s="1"/>
  <c r="AG353" i="71" s="1"/>
  <c r="K333" i="72" s="1"/>
  <c r="M333" i="72" s="1"/>
  <c r="AD164" i="71"/>
  <c r="AD365" i="71"/>
  <c r="AD255" i="71"/>
  <c r="AO167" i="71"/>
  <c r="AO345" i="71"/>
  <c r="AD304" i="71"/>
  <c r="AD344" i="71"/>
  <c r="AD316" i="71"/>
  <c r="AD196" i="71"/>
  <c r="AD363" i="71"/>
  <c r="AO265" i="71"/>
  <c r="AO354" i="71"/>
  <c r="AO61" i="71"/>
  <c r="AO207" i="71"/>
  <c r="AD293" i="71"/>
  <c r="AE355" i="71"/>
  <c r="AN355" i="71" s="1" a="1"/>
  <c r="AN355" i="71" s="1"/>
  <c r="AO355" i="71"/>
  <c r="AE266" i="71"/>
  <c r="AN266" i="71" s="1" a="1"/>
  <c r="AN266" i="71" s="1"/>
  <c r="AD266" i="71"/>
  <c r="AO266" i="71"/>
  <c r="AE131" i="71"/>
  <c r="AN131" i="71" s="1" a="1"/>
  <c r="AN131" i="71" s="1"/>
  <c r="AD131" i="71"/>
  <c r="AO131" i="71"/>
  <c r="AE228" i="71"/>
  <c r="AN228" i="71" s="1" a="1"/>
  <c r="AN228" i="71" s="1"/>
  <c r="AD228" i="71"/>
  <c r="AO228" i="71"/>
  <c r="AE169" i="71"/>
  <c r="AN169" i="71" s="1" a="1"/>
  <c r="AN169" i="71" s="1"/>
  <c r="AD169" i="71"/>
  <c r="AO169" i="71"/>
  <c r="AE102" i="71"/>
  <c r="AN102" i="71" s="1" a="1"/>
  <c r="AN102" i="71" s="1"/>
  <c r="AO102" i="71"/>
  <c r="AE147" i="71"/>
  <c r="AN147" i="71" s="1" a="1"/>
  <c r="AN147" i="71" s="1"/>
  <c r="AD147" i="71"/>
  <c r="AO147" i="71"/>
  <c r="AE62" i="71"/>
  <c r="AN62" i="71" s="1" a="1"/>
  <c r="AN62" i="71" s="1"/>
  <c r="AD62" i="71"/>
  <c r="AE168" i="71"/>
  <c r="AN168" i="71" s="1" a="1"/>
  <c r="AN168" i="71" s="1"/>
  <c r="AD168" i="71"/>
  <c r="AO168" i="71"/>
  <c r="AE37" i="71"/>
  <c r="AN37" i="71" s="1" a="1"/>
  <c r="AN37" i="71" s="1"/>
  <c r="AD37" i="71"/>
  <c r="AO37" i="71"/>
  <c r="AE39" i="71"/>
  <c r="AN39" i="71" s="1" a="1"/>
  <c r="AN39" i="71" s="1"/>
  <c r="AO39" i="71"/>
  <c r="AD39" i="71"/>
  <c r="AE139" i="71"/>
  <c r="AN139" i="71" s="1" a="1"/>
  <c r="AN139" i="71" s="1"/>
  <c r="AD139" i="71"/>
  <c r="AO139" i="71"/>
  <c r="AE79" i="71"/>
  <c r="AN79" i="71" s="1" a="1"/>
  <c r="AN79" i="71" s="1"/>
  <c r="AD79" i="71"/>
  <c r="AO79" i="71"/>
  <c r="AE137" i="71"/>
  <c r="AN137" i="71" s="1" a="1"/>
  <c r="AN137" i="71" s="1"/>
  <c r="AD137" i="71"/>
  <c r="AE219" i="71"/>
  <c r="AN219" i="71" s="1" a="1"/>
  <c r="AN219" i="71" s="1"/>
  <c r="AD219" i="71"/>
  <c r="AO219" i="71"/>
  <c r="AE41" i="71"/>
  <c r="AN41" i="71" s="1" a="1"/>
  <c r="AN41" i="71" s="1"/>
  <c r="AD41" i="71"/>
  <c r="AO41" i="71"/>
  <c r="AE142" i="71"/>
  <c r="AN142" i="71" s="1" a="1"/>
  <c r="AN142" i="71" s="1"/>
  <c r="AD142" i="71"/>
  <c r="AO142" i="71"/>
  <c r="AE103" i="71"/>
  <c r="AN103" i="71" s="1" a="1"/>
  <c r="AN103" i="71" s="1"/>
  <c r="AD103" i="71"/>
  <c r="AO103" i="71"/>
  <c r="AE240" i="71"/>
  <c r="AN240" i="71" s="1" a="1"/>
  <c r="AN240" i="71" s="1"/>
  <c r="AD240" i="71"/>
  <c r="AE64" i="71"/>
  <c r="AN64" i="71" s="1" a="1"/>
  <c r="AN64" i="71" s="1"/>
  <c r="AD64" i="71"/>
  <c r="AE95" i="71"/>
  <c r="AN95" i="71" s="1" a="1"/>
  <c r="AN95" i="71" s="1"/>
  <c r="AO95" i="71"/>
  <c r="AE223" i="71"/>
  <c r="AN223" i="71" s="1" a="1"/>
  <c r="AN223" i="71" s="1"/>
  <c r="AD223" i="71"/>
  <c r="AD370" i="71"/>
  <c r="AF370" i="71" s="1"/>
  <c r="AO206" i="71"/>
  <c r="AO89" i="71"/>
  <c r="AD326" i="71"/>
  <c r="AF326" i="71" s="1"/>
  <c r="AG326" i="71" s="1"/>
  <c r="K306" i="72" s="1"/>
  <c r="M306" i="72" s="1"/>
  <c r="AO164" i="71"/>
  <c r="AO192" i="71"/>
  <c r="AO317" i="71"/>
  <c r="AD367" i="71"/>
  <c r="AO155" i="71"/>
  <c r="AO344" i="71"/>
  <c r="AD102" i="71"/>
  <c r="AO363" i="71"/>
  <c r="AO57" i="71"/>
  <c r="AO197" i="71"/>
  <c r="AO316" i="71"/>
  <c r="AD310" i="71"/>
  <c r="AO63" i="71"/>
  <c r="AD163" i="71"/>
  <c r="AD95" i="71"/>
  <c r="AO308" i="71"/>
  <c r="AE369" i="71"/>
  <c r="AN369" i="71" s="1" a="1"/>
  <c r="AN369" i="71" s="1"/>
  <c r="AE298" i="71"/>
  <c r="AN298" i="71" s="1" a="1"/>
  <c r="AN298" i="71" s="1"/>
  <c r="AE204" i="71"/>
  <c r="AN204" i="71" s="1" a="1"/>
  <c r="AN204" i="71" s="1"/>
  <c r="AE325" i="71"/>
  <c r="AN325" i="71" s="1" a="1"/>
  <c r="AN325" i="71" s="1"/>
  <c r="AE360" i="71"/>
  <c r="AN360" i="71" s="1" a="1"/>
  <c r="AN360" i="71" s="1"/>
  <c r="AE306" i="71"/>
  <c r="AN306" i="71" s="1" a="1"/>
  <c r="AN306" i="71" s="1"/>
  <c r="AE206" i="71"/>
  <c r="AN206" i="71" s="1" a="1"/>
  <c r="AN206" i="71" s="1"/>
  <c r="AE368" i="71"/>
  <c r="AN368" i="71" s="1" a="1"/>
  <c r="AN368" i="71" s="1"/>
  <c r="AE337" i="71"/>
  <c r="AN337" i="71" s="1" a="1"/>
  <c r="AN337" i="71" s="1"/>
  <c r="AE372" i="71"/>
  <c r="AN372" i="71" s="1" a="1"/>
  <c r="AN372" i="71" s="1"/>
  <c r="AE313" i="71"/>
  <c r="AN313" i="71" s="1" a="1"/>
  <c r="AN313" i="71" s="1"/>
  <c r="AE351" i="71"/>
  <c r="AN351" i="71" s="1" a="1"/>
  <c r="AN351" i="71" s="1"/>
  <c r="AE290" i="71"/>
  <c r="AN290" i="71" s="1" a="1"/>
  <c r="AN290" i="71" s="1"/>
  <c r="AE90" i="71"/>
  <c r="AN90" i="71" s="1" a="1"/>
  <c r="AN90" i="71" s="1"/>
  <c r="AE320" i="71"/>
  <c r="AN320" i="71" s="1" a="1"/>
  <c r="AN320" i="71" s="1"/>
  <c r="AE335" i="71"/>
  <c r="AN335" i="71" s="1" a="1"/>
  <c r="AN335" i="71" s="1"/>
  <c r="AE307" i="71"/>
  <c r="AN307" i="71" s="1" a="1"/>
  <c r="AN307" i="71" s="1"/>
  <c r="AE89" i="71"/>
  <c r="AN89" i="71" s="1" a="1"/>
  <c r="AN89" i="71" s="1"/>
  <c r="AE332" i="71"/>
  <c r="AN332" i="71" s="1" a="1"/>
  <c r="AN332" i="71" s="1"/>
  <c r="AE359" i="71"/>
  <c r="AN359" i="71" s="1" a="1"/>
  <c r="AN359" i="71" s="1"/>
  <c r="AE373" i="71"/>
  <c r="AN373" i="71" s="1" a="1"/>
  <c r="AN373" i="71" s="1"/>
  <c r="AE296" i="71"/>
  <c r="AN296" i="71" s="1" a="1"/>
  <c r="AN296" i="71" s="1"/>
  <c r="AE336" i="71"/>
  <c r="AN336" i="71" s="1" a="1"/>
  <c r="AN336" i="71" s="1"/>
  <c r="AM144" i="71"/>
  <c r="AG144" i="71"/>
  <c r="K124" i="72" s="1"/>
  <c r="AG317" i="71"/>
  <c r="K297" i="72" s="1"/>
  <c r="M297" i="72" s="1"/>
  <c r="AG330" i="71"/>
  <c r="K310" i="72" s="1"/>
  <c r="M310" i="72" s="1"/>
  <c r="S310" i="72" s="1"/>
  <c r="AP168" i="62"/>
  <c r="AR168" i="62" s="1"/>
  <c r="AP75" i="62"/>
  <c r="AR75" i="62" s="1"/>
  <c r="AD351" i="71"/>
  <c r="AF351" i="71" s="1"/>
  <c r="AO306" i="71"/>
  <c r="AD306" i="71"/>
  <c r="AF306" i="71" s="1"/>
  <c r="AD314" i="71"/>
  <c r="AF314" i="71" s="1"/>
  <c r="AE314" i="71"/>
  <c r="AN314" i="71" s="1" a="1"/>
  <c r="AN314" i="71" s="1"/>
  <c r="AO359" i="71"/>
  <c r="AO214" i="71"/>
  <c r="AE318" i="71"/>
  <c r="AN318" i="71" s="1" a="1"/>
  <c r="AN318" i="71" s="1"/>
  <c r="AO290" i="71"/>
  <c r="AD318" i="71"/>
  <c r="AF318" i="71" s="1"/>
  <c r="AE362" i="71"/>
  <c r="AN362" i="71" s="1" a="1"/>
  <c r="AN362" i="71" s="1"/>
  <c r="AD359" i="71"/>
  <c r="AF359" i="71" s="1"/>
  <c r="AO322" i="71"/>
  <c r="AE322" i="71"/>
  <c r="AN322" i="71" s="1" a="1"/>
  <c r="AN322" i="71" s="1"/>
  <c r="AE352" i="71"/>
  <c r="AN352" i="71" s="1" a="1"/>
  <c r="AN352" i="71" s="1"/>
  <c r="AD352" i="71"/>
  <c r="AF352" i="71" s="1"/>
  <c r="AE324" i="71"/>
  <c r="AN324" i="71" s="1" a="1"/>
  <c r="AN324" i="71" s="1"/>
  <c r="AD324" i="71"/>
  <c r="AF324" i="71" s="1"/>
  <c r="AO313" i="71"/>
  <c r="AD307" i="71"/>
  <c r="AF307" i="71" s="1"/>
  <c r="AO307" i="71"/>
  <c r="AO332" i="71"/>
  <c r="AO337" i="71"/>
  <c r="AD290" i="71"/>
  <c r="AF290" i="71" s="1"/>
  <c r="AD374" i="71"/>
  <c r="AE374" i="71"/>
  <c r="AN374" i="71" s="1" a="1"/>
  <c r="AN374" i="71" s="1"/>
  <c r="AO374" i="71"/>
  <c r="AO351" i="71"/>
  <c r="AO376" i="71"/>
  <c r="AD336" i="71"/>
  <c r="AF336" i="71" s="1"/>
  <c r="AD332" i="71"/>
  <c r="AF332" i="71" s="1"/>
  <c r="AE376" i="71"/>
  <c r="AN376" i="71" s="1" a="1"/>
  <c r="AN376" i="71" s="1"/>
  <c r="AO336" i="71"/>
  <c r="AO300" i="71"/>
  <c r="AE300" i="71"/>
  <c r="AN300" i="71" s="1" a="1"/>
  <c r="AN300" i="71" s="1"/>
  <c r="AD373" i="71"/>
  <c r="AF373" i="71" s="1"/>
  <c r="AE214" i="71"/>
  <c r="AN214" i="71" s="1" a="1"/>
  <c r="AN214" i="71" s="1"/>
  <c r="AD350" i="71"/>
  <c r="AF350" i="71" s="1"/>
  <c r="AE350" i="71"/>
  <c r="AN350" i="71" s="1" a="1"/>
  <c r="AN350" i="71" s="1"/>
  <c r="AE295" i="71"/>
  <c r="AN295" i="71" s="1" a="1"/>
  <c r="AN295" i="71" s="1"/>
  <c r="AO295" i="71"/>
  <c r="AD313" i="71"/>
  <c r="AF313" i="71" s="1"/>
  <c r="AD362" i="71"/>
  <c r="AF362" i="71" s="1"/>
  <c r="AB21" i="29"/>
  <c r="AC205" i="71"/>
  <c r="AC267" i="71"/>
  <c r="AD267" i="71" s="1"/>
  <c r="AF267" i="71" s="1"/>
  <c r="AC267" i="1"/>
  <c r="AC225" i="71"/>
  <c r="AC225" i="1"/>
  <c r="AC130" i="71"/>
  <c r="AC130" i="1"/>
  <c r="AC227" i="1"/>
  <c r="AC227" i="71"/>
  <c r="AC201" i="1"/>
  <c r="AC201" i="71"/>
  <c r="AC222" i="71"/>
  <c r="AC222" i="1"/>
  <c r="AC153" i="1"/>
  <c r="AD153" i="1" s="1"/>
  <c r="AM153" i="1" s="1"/>
  <c r="AC153" i="71"/>
  <c r="AE153" i="71" s="1"/>
  <c r="AN153" i="71" s="1" a="1"/>
  <c r="AN153" i="71" s="1"/>
  <c r="AC215" i="71"/>
  <c r="AC215" i="1"/>
  <c r="AC343" i="1"/>
  <c r="AC343" i="71"/>
  <c r="AE343" i="71" s="1"/>
  <c r="AN343" i="71" s="1" a="1"/>
  <c r="AN343" i="71" s="1"/>
  <c r="AC183" i="1"/>
  <c r="AC183" i="71"/>
  <c r="AC110" i="71"/>
  <c r="AC110" i="1"/>
  <c r="AO298" i="71"/>
  <c r="J11" i="73"/>
  <c r="AB339" i="71"/>
  <c r="AB339" i="1"/>
  <c r="AO372" i="71"/>
  <c r="AO325" i="71"/>
  <c r="E43" i="8"/>
  <c r="AO296" i="71"/>
  <c r="AB281" i="1"/>
  <c r="AB281" i="71"/>
  <c r="AO369" i="71"/>
  <c r="AE356" i="71"/>
  <c r="AN356" i="71" s="1" a="1"/>
  <c r="AN356" i="71" s="1"/>
  <c r="AC348" i="1"/>
  <c r="AC348" i="71"/>
  <c r="AE348" i="71" s="1"/>
  <c r="AN348" i="71" s="1" a="1"/>
  <c r="AN348" i="71" s="1"/>
  <c r="AB215" i="1"/>
  <c r="AB215" i="71"/>
  <c r="AC347" i="71"/>
  <c r="AO347" i="71" s="1"/>
  <c r="AD8" i="71"/>
  <c r="X13" i="71"/>
  <c r="AC270" i="71"/>
  <c r="AC270" i="1"/>
  <c r="AC245" i="71"/>
  <c r="AC245" i="1"/>
  <c r="AC60" i="71"/>
  <c r="AO60" i="71" s="1"/>
  <c r="AC60" i="1"/>
  <c r="AC154" i="71"/>
  <c r="AE154" i="71" s="1"/>
  <c r="AN154" i="71" s="1" a="1"/>
  <c r="AN154" i="71" s="1"/>
  <c r="AC154" i="1"/>
  <c r="AD154" i="1" s="1"/>
  <c r="AM154" i="1" s="1"/>
  <c r="AC284" i="71"/>
  <c r="AC284" i="1"/>
  <c r="AC277" i="1"/>
  <c r="AC277" i="71"/>
  <c r="AD277" i="71" s="1"/>
  <c r="AF277" i="71" s="1"/>
  <c r="AC189" i="1"/>
  <c r="AC189" i="71"/>
  <c r="AE189" i="71" s="1"/>
  <c r="AN189" i="71" s="1" a="1"/>
  <c r="AN189" i="71" s="1"/>
  <c r="AC161" i="71"/>
  <c r="AC161" i="1"/>
  <c r="AC107" i="71"/>
  <c r="AO107" i="71" s="1"/>
  <c r="AC107" i="1"/>
  <c r="AE107" i="1" s="1"/>
  <c r="AN107" i="1" s="1" a="1"/>
  <c r="AN107" i="1" s="1"/>
  <c r="AI107" i="1" s="1"/>
  <c r="AI107" i="71" s="1"/>
  <c r="AC256" i="71"/>
  <c r="AD256" i="71" s="1"/>
  <c r="AC256" i="1"/>
  <c r="AC160" i="71"/>
  <c r="AC160" i="1"/>
  <c r="AC260" i="71"/>
  <c r="AE260" i="71" s="1"/>
  <c r="AN260" i="71" s="1" a="1"/>
  <c r="AN260" i="71" s="1"/>
  <c r="AC260" i="1"/>
  <c r="AE260" i="1" s="1"/>
  <c r="AN260" i="1" s="1" a="1"/>
  <c r="AN260" i="1" s="1"/>
  <c r="AI260" i="1" s="1"/>
  <c r="AD298" i="71"/>
  <c r="AF298" i="71" s="1"/>
  <c r="AB88" i="71"/>
  <c r="AB88" i="1"/>
  <c r="AB150" i="71"/>
  <c r="AB150" i="1"/>
  <c r="AB338" i="1"/>
  <c r="AB338" i="71"/>
  <c r="AB110" i="71"/>
  <c r="AB110" i="1"/>
  <c r="AB51" i="71"/>
  <c r="AB51" i="1"/>
  <c r="L43" i="8"/>
  <c r="T12" i="8"/>
  <c r="AD8" i="1"/>
  <c r="X13" i="1"/>
  <c r="AB152" i="71"/>
  <c r="AB152" i="1"/>
  <c r="AB233" i="1"/>
  <c r="AB233" i="71"/>
  <c r="AB227" i="71"/>
  <c r="AB227" i="1"/>
  <c r="AB305" i="1"/>
  <c r="AB305" i="71"/>
  <c r="AD296" i="71"/>
  <c r="AF296" i="71" s="1"/>
  <c r="AC275" i="1"/>
  <c r="AO275" i="1" s="1"/>
  <c r="AC275" i="71"/>
  <c r="AB258" i="1"/>
  <c r="AB258" i="71"/>
  <c r="AB289" i="1"/>
  <c r="AB289" i="71"/>
  <c r="AB245" i="71"/>
  <c r="AB245" i="1"/>
  <c r="AC21" i="29"/>
  <c r="AC25" i="71"/>
  <c r="AD25" i="71" s="1"/>
  <c r="AC25" i="1"/>
  <c r="AD25" i="1" s="1"/>
  <c r="AC305" i="71"/>
  <c r="AC305" i="1"/>
  <c r="AC186" i="71"/>
  <c r="AD186" i="71" s="1"/>
  <c r="AF186" i="71" s="1"/>
  <c r="AC186" i="1"/>
  <c r="AO186" i="1" s="1"/>
  <c r="AC35" i="71"/>
  <c r="AC35" i="1"/>
  <c r="AC126" i="1"/>
  <c r="AC126" i="71"/>
  <c r="AC86" i="1"/>
  <c r="AC86" i="71"/>
  <c r="AD86" i="71" s="1"/>
  <c r="AC94" i="71"/>
  <c r="AE94" i="71" s="1"/>
  <c r="AN94" i="71" s="1" a="1"/>
  <c r="AN94" i="71" s="1"/>
  <c r="AC94" i="1"/>
  <c r="AC85" i="1"/>
  <c r="AC85" i="71"/>
  <c r="AC156" i="71"/>
  <c r="AC156" i="1"/>
  <c r="AC238" i="71"/>
  <c r="AC238" i="1"/>
  <c r="AC230" i="1"/>
  <c r="AC230" i="71"/>
  <c r="AE230" i="71" s="1"/>
  <c r="AN230" i="71" s="1" a="1"/>
  <c r="AN230" i="71" s="1"/>
  <c r="AC151" i="71"/>
  <c r="AO151" i="71" s="1"/>
  <c r="AC151" i="1"/>
  <c r="AO151" i="1" s="1"/>
  <c r="N24" i="74"/>
  <c r="V24" i="74" s="1"/>
  <c r="AE24" i="74" s="1"/>
  <c r="N29" i="74"/>
  <c r="V29" i="74" s="1"/>
  <c r="AE29" i="74" s="1"/>
  <c r="N27" i="74"/>
  <c r="V27" i="74" s="1"/>
  <c r="AE27" i="74" s="1"/>
  <c r="N21" i="74"/>
  <c r="V21" i="74" s="1"/>
  <c r="AE21" i="74" s="1"/>
  <c r="N22" i="74"/>
  <c r="V22" i="74" s="1"/>
  <c r="AE22" i="74" s="1"/>
  <c r="N25" i="74"/>
  <c r="V25" i="74" s="1"/>
  <c r="AE25" i="74" s="1"/>
  <c r="N15" i="74"/>
  <c r="V15" i="74" s="1"/>
  <c r="AE15" i="74" s="1"/>
  <c r="N20" i="74"/>
  <c r="V20" i="74" s="1"/>
  <c r="AE20" i="74" s="1"/>
  <c r="N13" i="74"/>
  <c r="V13" i="74" s="1"/>
  <c r="AE13" i="74" s="1"/>
  <c r="N33" i="74"/>
  <c r="V33" i="74" s="1"/>
  <c r="AE33" i="74" s="1"/>
  <c r="N18" i="74"/>
  <c r="V18" i="74" s="1"/>
  <c r="AE18" i="74" s="1"/>
  <c r="N23" i="74"/>
  <c r="V23" i="74" s="1"/>
  <c r="AE23" i="74" s="1"/>
  <c r="N31" i="74"/>
  <c r="V31" i="74" s="1"/>
  <c r="AE31" i="74" s="1"/>
  <c r="N17" i="74"/>
  <c r="V17" i="74" s="1"/>
  <c r="AE17" i="74" s="1"/>
  <c r="N19" i="74"/>
  <c r="V19" i="74" s="1"/>
  <c r="AE19" i="74" s="1"/>
  <c r="N28" i="74"/>
  <c r="V28" i="74" s="1"/>
  <c r="AE28" i="74" s="1"/>
  <c r="N26" i="74"/>
  <c r="V26" i="74" s="1"/>
  <c r="AE26" i="74" s="1"/>
  <c r="N16" i="74"/>
  <c r="V16" i="74" s="1"/>
  <c r="AE16" i="74" s="1"/>
  <c r="N37" i="74"/>
  <c r="V37" i="74" s="1"/>
  <c r="AE37" i="74" s="1"/>
  <c r="N30" i="74"/>
  <c r="V30" i="74" s="1"/>
  <c r="AE30" i="74" s="1"/>
  <c r="N36" i="74"/>
  <c r="V36" i="74" s="1"/>
  <c r="AE36" i="74" s="1"/>
  <c r="N32" i="74"/>
  <c r="V32" i="74" s="1"/>
  <c r="AE32" i="74" s="1"/>
  <c r="N14" i="74"/>
  <c r="V14" i="74" s="1"/>
  <c r="AE14" i="74" s="1"/>
  <c r="N12" i="74"/>
  <c r="AB177" i="71"/>
  <c r="AB177" i="1"/>
  <c r="AE333" i="71"/>
  <c r="AN333" i="71" s="1" a="1"/>
  <c r="AN333" i="71" s="1"/>
  <c r="AB183" i="1"/>
  <c r="AB183" i="71"/>
  <c r="AB165" i="71"/>
  <c r="AB165" i="1"/>
  <c r="AB371" i="1"/>
  <c r="AB371" i="71"/>
  <c r="J28" i="73"/>
  <c r="AB213" i="1"/>
  <c r="AB213" i="71"/>
  <c r="AD335" i="71"/>
  <c r="AF335" i="71" s="1"/>
  <c r="AO315" i="71"/>
  <c r="J21" i="73"/>
  <c r="AB284" i="71"/>
  <c r="AB284" i="1"/>
  <c r="AO320" i="71"/>
  <c r="AD368" i="71"/>
  <c r="AF368" i="71" s="1"/>
  <c r="AC283" i="71"/>
  <c r="AO283" i="71" s="1"/>
  <c r="AC283" i="1"/>
  <c r="AC213" i="1"/>
  <c r="AC213" i="71"/>
  <c r="AC78" i="71"/>
  <c r="AO78" i="71" s="1"/>
  <c r="AC78" i="1"/>
  <c r="AC226" i="71"/>
  <c r="AC226" i="1"/>
  <c r="AC218" i="1"/>
  <c r="AC218" i="71"/>
  <c r="AE218" i="71" s="1"/>
  <c r="AN218" i="71" s="1" a="1"/>
  <c r="AN218" i="71" s="1"/>
  <c r="AC254" i="71"/>
  <c r="AO254" i="71" s="1"/>
  <c r="AC254" i="1"/>
  <c r="AC75" i="71"/>
  <c r="AD75" i="71" s="1"/>
  <c r="AF75" i="71" s="1"/>
  <c r="AC75" i="1"/>
  <c r="AC51" i="1"/>
  <c r="AC51" i="71"/>
  <c r="AC26" i="71"/>
  <c r="AD26" i="71" s="1"/>
  <c r="AC26" i="1"/>
  <c r="AC258" i="71"/>
  <c r="AC258" i="1"/>
  <c r="AC158" i="71"/>
  <c r="AE158" i="71" s="1"/>
  <c r="AN158" i="71" s="1" a="1"/>
  <c r="AN158" i="71" s="1"/>
  <c r="AC158" i="1"/>
  <c r="AE158" i="1" s="1"/>
  <c r="AN158" i="1" s="1" a="1"/>
  <c r="AN158" i="1" s="1"/>
  <c r="AI158" i="1" s="1"/>
  <c r="AC173" i="71"/>
  <c r="AE173" i="71" s="1"/>
  <c r="AN173" i="71" s="1" a="1"/>
  <c r="AN173" i="71" s="1"/>
  <c r="AC173" i="1"/>
  <c r="AO173" i="1" s="1"/>
  <c r="AG333" i="71"/>
  <c r="L313" i="72" s="1"/>
  <c r="M313" i="72" s="1"/>
  <c r="AB85" i="71"/>
  <c r="AB85" i="1"/>
  <c r="AB270" i="71"/>
  <c r="AB270" i="1"/>
  <c r="AD297" i="71"/>
  <c r="AF297" i="71" s="1"/>
  <c r="AO297" i="71"/>
  <c r="AE297" i="71"/>
  <c r="AN297" i="71" s="1" a="1"/>
  <c r="AN297" i="71" s="1"/>
  <c r="AB201" i="71"/>
  <c r="AB201" i="1"/>
  <c r="J13" i="73"/>
  <c r="AB138" i="71"/>
  <c r="AB138" i="1"/>
  <c r="G43" i="8"/>
  <c r="AB238" i="1"/>
  <c r="AB238" i="71"/>
  <c r="AG206" i="71"/>
  <c r="AO335" i="71"/>
  <c r="AD118" i="71"/>
  <c r="AF118" i="71" s="1"/>
  <c r="AD361" i="71"/>
  <c r="AF361" i="71" s="1"/>
  <c r="AE361" i="71"/>
  <c r="AN361" i="71" s="1" a="1"/>
  <c r="AN361" i="71" s="1"/>
  <c r="AO368" i="71"/>
  <c r="AO361" i="71"/>
  <c r="AO333" i="71"/>
  <c r="AC371" i="71"/>
  <c r="AC371" i="1"/>
  <c r="AC247" i="1"/>
  <c r="AC247" i="71"/>
  <c r="AC232" i="71"/>
  <c r="AC232" i="1"/>
  <c r="AC271" i="1"/>
  <c r="AD271" i="1" s="1"/>
  <c r="AM271" i="1" s="1"/>
  <c r="AC271" i="71"/>
  <c r="AO271" i="71" s="1"/>
  <c r="AC281" i="1"/>
  <c r="AC281" i="71"/>
  <c r="AC340" i="1"/>
  <c r="AE340" i="1" s="1"/>
  <c r="AN340" i="1" s="1" a="1"/>
  <c r="AN340" i="1" s="1"/>
  <c r="AI340" i="1" s="1"/>
  <c r="AC340" i="71"/>
  <c r="AD340" i="71" s="1"/>
  <c r="AF340" i="71" s="1"/>
  <c r="AC285" i="1"/>
  <c r="AE285" i="1" s="1"/>
  <c r="AN285" i="1" s="1" a="1"/>
  <c r="AN285" i="1" s="1"/>
  <c r="AI285" i="1" s="1"/>
  <c r="AC285" i="71"/>
  <c r="AO285" i="71" s="1"/>
  <c r="AC109" i="1"/>
  <c r="AC109" i="71"/>
  <c r="AC235" i="71"/>
  <c r="AO235" i="71" s="1"/>
  <c r="AC235" i="1"/>
  <c r="AC259" i="71"/>
  <c r="AC259" i="1"/>
  <c r="AB282" i="71"/>
  <c r="AB282" i="1"/>
  <c r="J22" i="73"/>
  <c r="J46" i="73"/>
  <c r="AE291" i="71"/>
  <c r="AN291" i="71" s="1" a="1"/>
  <c r="AN291" i="71" s="1"/>
  <c r="AO291" i="71"/>
  <c r="AD291" i="71"/>
  <c r="AF291" i="71" s="1"/>
  <c r="AB159" i="71"/>
  <c r="AB159" i="1"/>
  <c r="J48" i="73"/>
  <c r="AA22" i="1"/>
  <c r="BR11" i="1"/>
  <c r="H37" i="8" s="1"/>
  <c r="BC11" i="1"/>
  <c r="H22" i="8" s="1"/>
  <c r="AZ11" i="1"/>
  <c r="H19" i="8" s="1"/>
  <c r="BB11" i="1"/>
  <c r="H21" i="8" s="1"/>
  <c r="AT11" i="1"/>
  <c r="H13" i="8" s="1"/>
  <c r="BL11" i="1"/>
  <c r="H31" i="8" s="1"/>
  <c r="BD11" i="1"/>
  <c r="H23" i="8" s="1"/>
  <c r="BQ11" i="1"/>
  <c r="H36" i="8" s="1"/>
  <c r="BN11" i="1"/>
  <c r="H33" i="8" s="1"/>
  <c r="BI11" i="1"/>
  <c r="H28" i="8" s="1"/>
  <c r="AV11" i="1"/>
  <c r="H15" i="8" s="1"/>
  <c r="BE11" i="1"/>
  <c r="H24" i="8" s="1"/>
  <c r="AX11" i="1"/>
  <c r="H17" i="8" s="1"/>
  <c r="BA11" i="1"/>
  <c r="H20" i="8" s="1"/>
  <c r="BG11" i="1"/>
  <c r="H26" i="8" s="1"/>
  <c r="BK11" i="1"/>
  <c r="H30" i="8" s="1"/>
  <c r="AY11" i="1"/>
  <c r="H18" i="8" s="1"/>
  <c r="BH11" i="1"/>
  <c r="H27" i="8" s="1"/>
  <c r="AW11" i="1"/>
  <c r="H16" i="8" s="1"/>
  <c r="BM11" i="1"/>
  <c r="H32" i="8" s="1"/>
  <c r="BJ11" i="1"/>
  <c r="H29" i="8" s="1"/>
  <c r="AS11" i="1"/>
  <c r="AU11" i="1"/>
  <c r="H14" i="8" s="1"/>
  <c r="BF11" i="1"/>
  <c r="H25" i="8" s="1"/>
  <c r="AD320" i="71"/>
  <c r="AF320" i="71" s="1"/>
  <c r="AB247" i="1"/>
  <c r="AB247" i="71"/>
  <c r="AO360" i="71"/>
  <c r="AE315" i="71"/>
  <c r="AN315" i="71" s="1" a="1"/>
  <c r="AN315" i="71" s="1"/>
  <c r="AC276" i="71"/>
  <c r="AE276" i="71" s="1"/>
  <c r="AN276" i="71" s="1" a="1"/>
  <c r="AN276" i="71" s="1"/>
  <c r="AC276" i="1"/>
  <c r="AC231" i="71"/>
  <c r="AC231" i="1"/>
  <c r="AC150" i="71"/>
  <c r="AC150" i="1"/>
  <c r="AC282" i="71"/>
  <c r="AC282" i="1"/>
  <c r="AC88" i="71"/>
  <c r="AC88" i="1"/>
  <c r="AC289" i="1"/>
  <c r="AC289" i="71"/>
  <c r="AC233" i="71"/>
  <c r="AC233" i="1"/>
  <c r="AC187" i="71"/>
  <c r="AD187" i="71" s="1"/>
  <c r="AF187" i="71" s="1"/>
  <c r="AC187" i="1"/>
  <c r="AC145" i="71"/>
  <c r="AO145" i="71" s="1"/>
  <c r="AC145" i="1"/>
  <c r="AC288" i="71"/>
  <c r="AD288" i="71" s="1"/>
  <c r="AC288" i="1"/>
  <c r="AD288" i="1" s="1"/>
  <c r="AC106" i="71"/>
  <c r="AO106" i="71" s="1"/>
  <c r="AC106" i="1"/>
  <c r="AC182" i="1"/>
  <c r="AC182" i="71"/>
  <c r="AD182" i="71" s="1"/>
  <c r="AF182" i="71" s="1"/>
  <c r="AO328" i="71"/>
  <c r="AD328" i="71"/>
  <c r="AF328" i="71" s="1"/>
  <c r="AE328" i="71"/>
  <c r="AN328" i="71" s="1" a="1"/>
  <c r="AN328" i="71" s="1"/>
  <c r="J9" i="73"/>
  <c r="AG370" i="71"/>
  <c r="K350" i="72" s="1"/>
  <c r="M350" i="72" s="1"/>
  <c r="AB126" i="1"/>
  <c r="AB126" i="71"/>
  <c r="AB109" i="1"/>
  <c r="AB109" i="71"/>
  <c r="BQ12" i="73"/>
  <c r="Z13" i="1"/>
  <c r="Z14" i="1" s="1"/>
  <c r="AD10" i="1"/>
  <c r="AE302" i="71"/>
  <c r="AN302" i="71" s="1" a="1"/>
  <c r="AN302" i="71" s="1"/>
  <c r="AD299" i="71"/>
  <c r="AF299" i="71" s="1"/>
  <c r="AA22" i="71"/>
  <c r="AY11" i="71"/>
  <c r="H18" i="74" s="1"/>
  <c r="BH11" i="71"/>
  <c r="H27" i="74" s="1"/>
  <c r="AV11" i="71"/>
  <c r="H15" i="74" s="1"/>
  <c r="BL11" i="71"/>
  <c r="H31" i="74" s="1"/>
  <c r="BC11" i="71"/>
  <c r="H22" i="74" s="1"/>
  <c r="AU11" i="71"/>
  <c r="H14" i="74" s="1"/>
  <c r="BI11" i="71"/>
  <c r="H28" i="74" s="1"/>
  <c r="BA11" i="71"/>
  <c r="H20" i="74" s="1"/>
  <c r="BN11" i="71"/>
  <c r="H33" i="74" s="1"/>
  <c r="BR11" i="71"/>
  <c r="H37" i="74" s="1"/>
  <c r="AW11" i="71"/>
  <c r="H16" i="74" s="1"/>
  <c r="BG11" i="71"/>
  <c r="H26" i="74" s="1"/>
  <c r="BD11" i="71"/>
  <c r="H23" i="74" s="1"/>
  <c r="AT11" i="71"/>
  <c r="H13" i="74" s="1"/>
  <c r="BQ11" i="71"/>
  <c r="H36" i="74" s="1"/>
  <c r="AZ11" i="71"/>
  <c r="H19" i="74" s="1"/>
  <c r="BF11" i="71"/>
  <c r="H25" i="74" s="1"/>
  <c r="BE11" i="71"/>
  <c r="H24" i="74" s="1"/>
  <c r="BM11" i="71"/>
  <c r="H32" i="74" s="1"/>
  <c r="AS11" i="71"/>
  <c r="BB11" i="71"/>
  <c r="H21" i="74" s="1"/>
  <c r="BK11" i="71"/>
  <c r="H30" i="74" s="1"/>
  <c r="BJ11" i="71"/>
  <c r="H29" i="74" s="1"/>
  <c r="AX11" i="71"/>
  <c r="H17" i="74" s="1"/>
  <c r="AD360" i="71"/>
  <c r="AF360" i="71" s="1"/>
  <c r="AG89" i="71"/>
  <c r="AB231" i="1"/>
  <c r="AB231" i="71"/>
  <c r="AE118" i="71"/>
  <c r="AN118" i="71" s="1" a="1"/>
  <c r="AN118" i="71" s="1"/>
  <c r="AC274" i="1"/>
  <c r="AC274" i="71"/>
  <c r="AD274" i="71" s="1"/>
  <c r="J15" i="73"/>
  <c r="AD346" i="71"/>
  <c r="AF346" i="71" s="1"/>
  <c r="AE346" i="71"/>
  <c r="AN346" i="71" s="1" a="1"/>
  <c r="AN346" i="71" s="1"/>
  <c r="AC159" i="71"/>
  <c r="AC159" i="1"/>
  <c r="AC53" i="1"/>
  <c r="AC53" i="71"/>
  <c r="AE53" i="71" s="1"/>
  <c r="AN53" i="71" s="1" a="1"/>
  <c r="AN53" i="71" s="1"/>
  <c r="AC166" i="71"/>
  <c r="AO166" i="71" s="1"/>
  <c r="AC166" i="1"/>
  <c r="AC216" i="71"/>
  <c r="AE216" i="71" s="1"/>
  <c r="AN216" i="71" s="1" a="1"/>
  <c r="AN216" i="71" s="1"/>
  <c r="AC216" i="1"/>
  <c r="AC339" i="71"/>
  <c r="AC339" i="1"/>
  <c r="AC157" i="1"/>
  <c r="AC157" i="71"/>
  <c r="AO157" i="71" s="1"/>
  <c r="AC252" i="71"/>
  <c r="AD252" i="71" s="1"/>
  <c r="AF252" i="71" s="1"/>
  <c r="AC252" i="1"/>
  <c r="AC120" i="1"/>
  <c r="AC120" i="71"/>
  <c r="AC177" i="1"/>
  <c r="AC177" i="71"/>
  <c r="AC261" i="71"/>
  <c r="AC261" i="1"/>
  <c r="AE366" i="71"/>
  <c r="AN366" i="71" s="1" a="1"/>
  <c r="AN366" i="71" s="1"/>
  <c r="AO366" i="71"/>
  <c r="AD366" i="71"/>
  <c r="AF366" i="71" s="1"/>
  <c r="AB261" i="71"/>
  <c r="AB261" i="1"/>
  <c r="AO319" i="71"/>
  <c r="AE319" i="71"/>
  <c r="AN319" i="71" s="1" a="1"/>
  <c r="AN319" i="71" s="1"/>
  <c r="AD319" i="71"/>
  <c r="AF319" i="71" s="1"/>
  <c r="N28" i="8"/>
  <c r="V28" i="8" s="1"/>
  <c r="AE28" i="8" s="1"/>
  <c r="N22" i="8"/>
  <c r="V22" i="8" s="1"/>
  <c r="AE22" i="8" s="1"/>
  <c r="N16" i="8"/>
  <c r="V16" i="8" s="1"/>
  <c r="AE16" i="8" s="1"/>
  <c r="N29" i="8"/>
  <c r="V29" i="8" s="1"/>
  <c r="AE29" i="8" s="1"/>
  <c r="N14" i="8"/>
  <c r="V14" i="8" s="1"/>
  <c r="AE14" i="8" s="1"/>
  <c r="N27" i="8"/>
  <c r="V27" i="8" s="1"/>
  <c r="AE27" i="8" s="1"/>
  <c r="N33" i="8"/>
  <c r="V33" i="8" s="1"/>
  <c r="AE33" i="8" s="1"/>
  <c r="N24" i="8"/>
  <c r="V24" i="8" s="1"/>
  <c r="AE24" i="8" s="1"/>
  <c r="N37" i="8"/>
  <c r="V37" i="8" s="1"/>
  <c r="AE37" i="8" s="1"/>
  <c r="N23" i="8"/>
  <c r="V23" i="8" s="1"/>
  <c r="AE23" i="8" s="1"/>
  <c r="N20" i="8"/>
  <c r="V20" i="8" s="1"/>
  <c r="AE20" i="8" s="1"/>
  <c r="N26" i="8"/>
  <c r="V26" i="8" s="1"/>
  <c r="AE26" i="8" s="1"/>
  <c r="N36" i="8"/>
  <c r="V36" i="8" s="1"/>
  <c r="AE36" i="8" s="1"/>
  <c r="N13" i="8"/>
  <c r="V13" i="8" s="1"/>
  <c r="AE13" i="8" s="1"/>
  <c r="N21" i="8"/>
  <c r="V21" i="8" s="1"/>
  <c r="AE21" i="8" s="1"/>
  <c r="N25" i="8"/>
  <c r="V25" i="8" s="1"/>
  <c r="AE25" i="8" s="1"/>
  <c r="N31" i="8"/>
  <c r="V31" i="8" s="1"/>
  <c r="AE31" i="8" s="1"/>
  <c r="N32" i="8"/>
  <c r="V32" i="8" s="1"/>
  <c r="AE32" i="8" s="1"/>
  <c r="N18" i="8"/>
  <c r="V18" i="8" s="1"/>
  <c r="AE18" i="8" s="1"/>
  <c r="N30" i="8"/>
  <c r="V30" i="8" s="1"/>
  <c r="AE30" i="8" s="1"/>
  <c r="N17" i="8"/>
  <c r="V17" i="8" s="1"/>
  <c r="AE17" i="8" s="1"/>
  <c r="N19" i="8"/>
  <c r="V19" i="8" s="1"/>
  <c r="AE19" i="8" s="1"/>
  <c r="N15" i="8"/>
  <c r="V15" i="8" s="1"/>
  <c r="AE15" i="8" s="1"/>
  <c r="N12" i="8"/>
  <c r="AB156" i="1"/>
  <c r="AB156" i="71"/>
  <c r="L43" i="74"/>
  <c r="T12" i="74"/>
  <c r="AD372" i="71"/>
  <c r="AF372" i="71" s="1"/>
  <c r="AG374" i="71"/>
  <c r="AB35" i="1"/>
  <c r="AB35" i="71"/>
  <c r="AD302" i="71"/>
  <c r="AF302" i="71" s="1"/>
  <c r="AE299" i="71"/>
  <c r="AN299" i="71" s="1" a="1"/>
  <c r="AN299" i="71" s="1"/>
  <c r="AB160" i="71"/>
  <c r="AB160" i="1"/>
  <c r="AD325" i="71"/>
  <c r="AF325" i="71" s="1"/>
  <c r="AD337" i="71"/>
  <c r="AF337" i="71" s="1"/>
  <c r="G43" i="74"/>
  <c r="AD369" i="71"/>
  <c r="AF369" i="71" s="1"/>
  <c r="E43" i="74"/>
  <c r="AC338" i="71"/>
  <c r="AC338" i="1"/>
  <c r="AC165" i="1"/>
  <c r="AC165" i="71"/>
  <c r="AC342" i="1"/>
  <c r="AC342" i="71"/>
  <c r="AC152" i="71"/>
  <c r="AC152" i="1"/>
  <c r="AC341" i="71"/>
  <c r="AE341" i="71" s="1"/>
  <c r="AN341" i="71" s="1" a="1"/>
  <c r="AN341" i="71" s="1"/>
  <c r="AC341" i="1"/>
  <c r="AC180" i="71"/>
  <c r="AE180" i="71" s="1"/>
  <c r="AN180" i="71" s="1" a="1"/>
  <c r="AN180" i="71" s="1"/>
  <c r="AC180" i="1"/>
  <c r="AC280" i="71"/>
  <c r="AO280" i="71" s="1"/>
  <c r="AC280" i="1"/>
  <c r="AC181" i="71"/>
  <c r="AD181" i="71" s="1"/>
  <c r="AF181" i="71" s="1"/>
  <c r="AC181" i="1"/>
  <c r="AC138" i="1"/>
  <c r="AC138" i="71"/>
  <c r="AC193" i="71"/>
  <c r="AE193" i="71" s="1"/>
  <c r="AN193" i="71" s="1" a="1"/>
  <c r="AN193" i="71" s="1"/>
  <c r="AC193" i="1"/>
  <c r="BQ10" i="73"/>
  <c r="J19" i="73"/>
  <c r="AB226" i="1"/>
  <c r="AB226" i="71"/>
  <c r="AE323" i="71"/>
  <c r="AN323" i="71" s="1" a="1"/>
  <c r="AN323" i="71" s="1"/>
  <c r="AD323" i="71"/>
  <c r="AF323" i="71" s="1"/>
  <c r="AB120" i="1"/>
  <c r="AB120" i="71"/>
  <c r="AD10" i="71"/>
  <c r="Z13" i="71"/>
  <c r="Z14" i="71" s="1"/>
  <c r="J12" i="73"/>
  <c r="AO323" i="71"/>
  <c r="M34" i="8" l="1"/>
  <c r="U34" i="8" s="1"/>
  <c r="AD34" i="8" s="1"/>
  <c r="M35" i="8"/>
  <c r="U35" i="8" s="1"/>
  <c r="AD35" i="8" s="1"/>
  <c r="O34" i="8"/>
  <c r="W34" i="8" s="1"/>
  <c r="AF34" i="8" s="1"/>
  <c r="O35" i="8"/>
  <c r="W35" i="8" s="1"/>
  <c r="AF35" i="8" s="1"/>
  <c r="M34" i="74"/>
  <c r="U34" i="74" s="1"/>
  <c r="AD34" i="74" s="1"/>
  <c r="M35" i="74"/>
  <c r="U35" i="74" s="1"/>
  <c r="AD35" i="74" s="1"/>
  <c r="O35" i="74"/>
  <c r="W35" i="74" s="1"/>
  <c r="AF35" i="74" s="1"/>
  <c r="O34" i="74"/>
  <c r="W34" i="74" s="1"/>
  <c r="AF34" i="74" s="1"/>
  <c r="P335" i="72"/>
  <c r="AE335" i="72"/>
  <c r="AJ335" i="72"/>
  <c r="AO271" i="1"/>
  <c r="AO343" i="71"/>
  <c r="AM321" i="71"/>
  <c r="AM376" i="71"/>
  <c r="AK335" i="72"/>
  <c r="W335" i="72"/>
  <c r="Q335" i="72"/>
  <c r="Y335" i="72"/>
  <c r="AC335" i="72"/>
  <c r="AA335" i="72"/>
  <c r="AH335" i="72"/>
  <c r="X335" i="72"/>
  <c r="S335" i="72"/>
  <c r="V335" i="72"/>
  <c r="Z335" i="72"/>
  <c r="AM358" i="71"/>
  <c r="AM349" i="71"/>
  <c r="AD254" i="71"/>
  <c r="AF254" i="71" s="1"/>
  <c r="AE254" i="71"/>
  <c r="AN254" i="71" s="1" a="1"/>
  <c r="AN254" i="71" s="1"/>
  <c r="AM329" i="71"/>
  <c r="BP12" i="71"/>
  <c r="I35" i="74" s="1"/>
  <c r="BP12" i="1"/>
  <c r="I35" i="8" s="1"/>
  <c r="BO12" i="1"/>
  <c r="I34" i="8" s="1"/>
  <c r="BO12" i="71"/>
  <c r="I34" i="74" s="1"/>
  <c r="AL301" i="72"/>
  <c r="AM301" i="72"/>
  <c r="AL306" i="72"/>
  <c r="AM306" i="72"/>
  <c r="AL295" i="72"/>
  <c r="AM295" i="72"/>
  <c r="AL194" i="72"/>
  <c r="AM194" i="72"/>
  <c r="AL314" i="72"/>
  <c r="AM314" i="72"/>
  <c r="AB335" i="72"/>
  <c r="AL121" i="72"/>
  <c r="AM121" i="72"/>
  <c r="AL313" i="72"/>
  <c r="AM313" i="72"/>
  <c r="AL302" i="72"/>
  <c r="AM302" i="72"/>
  <c r="AL280" i="72"/>
  <c r="AM280" i="72"/>
  <c r="AL350" i="72"/>
  <c r="AM350" i="72"/>
  <c r="AL309" i="72"/>
  <c r="AM309" i="72"/>
  <c r="AO335" i="72"/>
  <c r="AL297" i="72"/>
  <c r="AM297" i="72"/>
  <c r="AL344" i="72"/>
  <c r="AM344" i="72"/>
  <c r="AL275" i="72"/>
  <c r="AM275" i="72"/>
  <c r="AM356" i="72"/>
  <c r="AL356" i="72"/>
  <c r="AO333" i="72"/>
  <c r="AL333" i="72"/>
  <c r="AM333" i="72"/>
  <c r="AI335" i="72"/>
  <c r="AL335" i="72"/>
  <c r="AM335" i="72"/>
  <c r="AL336" i="72"/>
  <c r="AM336" i="72"/>
  <c r="AL329" i="72"/>
  <c r="AM329" i="72"/>
  <c r="V310" i="72"/>
  <c r="AL310" i="72"/>
  <c r="AM310" i="72"/>
  <c r="AL338" i="72"/>
  <c r="AM338" i="72"/>
  <c r="AL289" i="72"/>
  <c r="AM289" i="72"/>
  <c r="N335" i="72"/>
  <c r="Z310" i="72"/>
  <c r="AN335" i="72"/>
  <c r="U335" i="72"/>
  <c r="T335" i="72"/>
  <c r="AG335" i="72"/>
  <c r="AF335" i="72"/>
  <c r="AD335" i="72"/>
  <c r="P310" i="72"/>
  <c r="U310" i="72"/>
  <c r="AH310" i="72"/>
  <c r="AF310" i="72"/>
  <c r="Q310" i="72"/>
  <c r="AI310" i="72"/>
  <c r="T310" i="72"/>
  <c r="AM330" i="71"/>
  <c r="AK310" i="72"/>
  <c r="AM317" i="71"/>
  <c r="AC310" i="72"/>
  <c r="X310" i="72"/>
  <c r="AE310" i="72"/>
  <c r="W310" i="72"/>
  <c r="R310" i="72"/>
  <c r="AB310" i="72"/>
  <c r="AA310" i="72"/>
  <c r="AE107" i="71"/>
  <c r="AN107" i="71" s="1" a="1"/>
  <c r="AN107" i="71" s="1"/>
  <c r="AM309" i="71"/>
  <c r="AM333" i="71"/>
  <c r="AM300" i="71"/>
  <c r="AM295" i="71"/>
  <c r="AM322" i="71"/>
  <c r="AO310" i="72"/>
  <c r="AJ310" i="72"/>
  <c r="AG310" i="72"/>
  <c r="Y310" i="72"/>
  <c r="AN310" i="72"/>
  <c r="AD310" i="72"/>
  <c r="N310" i="72"/>
  <c r="AM356" i="71"/>
  <c r="AM364" i="71"/>
  <c r="AM370" i="71"/>
  <c r="AM326" i="71"/>
  <c r="AM353" i="71"/>
  <c r="AM334" i="71"/>
  <c r="AM315" i="71"/>
  <c r="AM214" i="71"/>
  <c r="AF64" i="71"/>
  <c r="AG64" i="71" s="1"/>
  <c r="AM64" i="71"/>
  <c r="AM142" i="71"/>
  <c r="AF142" i="71"/>
  <c r="AG142" i="71" s="1"/>
  <c r="M122" i="72" s="1"/>
  <c r="AF137" i="71"/>
  <c r="AG137" i="71" s="1"/>
  <c r="AM137" i="71"/>
  <c r="AM39" i="71"/>
  <c r="AF39" i="71"/>
  <c r="AG39" i="71" s="1"/>
  <c r="AF50" i="71"/>
  <c r="AG50" i="71" s="1"/>
  <c r="AM50" i="71"/>
  <c r="AF264" i="71"/>
  <c r="AG264" i="71" s="1"/>
  <c r="AM264" i="71"/>
  <c r="AF207" i="71"/>
  <c r="AG207" i="71" s="1"/>
  <c r="G187" i="72" s="1"/>
  <c r="M187" i="72" s="1"/>
  <c r="AM207" i="71"/>
  <c r="AF44" i="71"/>
  <c r="AG44" i="71" s="1"/>
  <c r="AM44" i="71"/>
  <c r="AM269" i="71"/>
  <c r="AF269" i="71"/>
  <c r="AG269" i="71" s="1"/>
  <c r="AM192" i="71"/>
  <c r="AF192" i="71"/>
  <c r="AG192" i="71" s="1"/>
  <c r="AF76" i="71"/>
  <c r="AG76" i="71" s="1"/>
  <c r="AM76" i="71"/>
  <c r="AF249" i="71"/>
  <c r="AG249" i="71" s="1"/>
  <c r="I229" i="72" s="1"/>
  <c r="M229" i="72" s="1"/>
  <c r="AM249" i="71"/>
  <c r="AF241" i="71"/>
  <c r="AG241" i="71" s="1"/>
  <c r="AM241" i="71"/>
  <c r="AF123" i="71"/>
  <c r="AG123" i="71" s="1"/>
  <c r="AM123" i="71"/>
  <c r="AF176" i="71"/>
  <c r="AG176" i="71" s="1"/>
  <c r="H156" i="72" s="1"/>
  <c r="M156" i="72" s="1"/>
  <c r="AM176" i="71"/>
  <c r="AF96" i="71"/>
  <c r="AG96" i="71" s="1"/>
  <c r="AM96" i="71"/>
  <c r="AF286" i="71"/>
  <c r="AG286" i="71" s="1"/>
  <c r="M266" i="72" s="1"/>
  <c r="AM286" i="71"/>
  <c r="AF237" i="71"/>
  <c r="AG237" i="71" s="1"/>
  <c r="AM237" i="71"/>
  <c r="AF54" i="71"/>
  <c r="AG54" i="71" s="1"/>
  <c r="AM54" i="71"/>
  <c r="AF49" i="71"/>
  <c r="AG49" i="71" s="1"/>
  <c r="AM49" i="71"/>
  <c r="AF67" i="71"/>
  <c r="AG67" i="71" s="1"/>
  <c r="AM67" i="71"/>
  <c r="AF104" i="71"/>
  <c r="AG104" i="71" s="1"/>
  <c r="AM104" i="71"/>
  <c r="AF95" i="71"/>
  <c r="AG95" i="71" s="1"/>
  <c r="J75" i="72" s="1"/>
  <c r="M75" i="72" s="1"/>
  <c r="U75" i="72" s="1"/>
  <c r="AM95" i="71"/>
  <c r="AM62" i="71"/>
  <c r="AF62" i="71"/>
  <c r="AG62" i="71" s="1"/>
  <c r="AF169" i="71"/>
  <c r="AG169" i="71" s="1"/>
  <c r="AM169" i="71"/>
  <c r="AF224" i="71"/>
  <c r="AG224" i="71" s="1"/>
  <c r="M204" i="72" s="1"/>
  <c r="AM224" i="71"/>
  <c r="AM185" i="71"/>
  <c r="AF185" i="71"/>
  <c r="AG185" i="71" s="1"/>
  <c r="AM66" i="71"/>
  <c r="AF66" i="71"/>
  <c r="AG66" i="71" s="1"/>
  <c r="AM115" i="71"/>
  <c r="AF115" i="71"/>
  <c r="AG115" i="71" s="1"/>
  <c r="AF70" i="71"/>
  <c r="AG70" i="71" s="1"/>
  <c r="AM70" i="71"/>
  <c r="AF327" i="71"/>
  <c r="AG327" i="71" s="1"/>
  <c r="I307" i="72" s="1"/>
  <c r="M307" i="72" s="1"/>
  <c r="AM327" i="71"/>
  <c r="AF43" i="71"/>
  <c r="AG43" i="71" s="1"/>
  <c r="AM43" i="71"/>
  <c r="AF202" i="71"/>
  <c r="AG202" i="71" s="1"/>
  <c r="J182" i="72" s="1"/>
  <c r="M182" i="72" s="1"/>
  <c r="AM202" i="71"/>
  <c r="AM113" i="71"/>
  <c r="AF113" i="71"/>
  <c r="AG113" i="71" s="1"/>
  <c r="AM116" i="71"/>
  <c r="AF116" i="71"/>
  <c r="AG116" i="71" s="1"/>
  <c r="AF308" i="71"/>
  <c r="AG308" i="71" s="1"/>
  <c r="J288" i="72" s="1"/>
  <c r="M288" i="72" s="1"/>
  <c r="AM308" i="71"/>
  <c r="AF98" i="71"/>
  <c r="AG98" i="71" s="1"/>
  <c r="AM98" i="71"/>
  <c r="AF87" i="71"/>
  <c r="AG87" i="71" s="1"/>
  <c r="AM87" i="71"/>
  <c r="AF155" i="71"/>
  <c r="AG155" i="71" s="1"/>
  <c r="I135" i="72" s="1"/>
  <c r="M135" i="72" s="1"/>
  <c r="AM155" i="71"/>
  <c r="AF83" i="71"/>
  <c r="AG83" i="71" s="1"/>
  <c r="AM83" i="71"/>
  <c r="AF162" i="71"/>
  <c r="AG162" i="71" s="1"/>
  <c r="H142" i="72" s="1"/>
  <c r="M142" i="72" s="1"/>
  <c r="AM162" i="71"/>
  <c r="AF172" i="71"/>
  <c r="AG172" i="71" s="1"/>
  <c r="AM172" i="71"/>
  <c r="Q121" i="72"/>
  <c r="S121" i="72"/>
  <c r="AF121" i="72"/>
  <c r="AN121" i="72"/>
  <c r="AB121" i="72"/>
  <c r="P121" i="72"/>
  <c r="X121" i="72"/>
  <c r="N121" i="72"/>
  <c r="Z121" i="72"/>
  <c r="R121" i="72"/>
  <c r="T121" i="72"/>
  <c r="AK121" i="72"/>
  <c r="AH121" i="72"/>
  <c r="AO121" i="72"/>
  <c r="U121" i="72"/>
  <c r="AE121" i="72"/>
  <c r="AI121" i="72"/>
  <c r="V121" i="72"/>
  <c r="AD121" i="72"/>
  <c r="W121" i="72"/>
  <c r="AG121" i="72"/>
  <c r="AC121" i="72"/>
  <c r="AA121" i="72"/>
  <c r="AJ121" i="72"/>
  <c r="Y121" i="72"/>
  <c r="AF163" i="71"/>
  <c r="AG163" i="71" s="1"/>
  <c r="H143" i="72" s="1"/>
  <c r="M143" i="72" s="1"/>
  <c r="AM163" i="71"/>
  <c r="AF240" i="71"/>
  <c r="AG240" i="71" s="1"/>
  <c r="AM240" i="71"/>
  <c r="AF266" i="71"/>
  <c r="AG266" i="71" s="1"/>
  <c r="M246" i="72" s="1"/>
  <c r="AM266" i="71"/>
  <c r="AM135" i="71"/>
  <c r="AF135" i="71"/>
  <c r="AG135" i="71" s="1"/>
  <c r="AF220" i="71"/>
  <c r="AG220" i="71" s="1"/>
  <c r="AM220" i="71"/>
  <c r="AM273" i="71"/>
  <c r="AF273" i="71"/>
  <c r="AG273" i="71" s="1"/>
  <c r="M253" i="72" s="1"/>
  <c r="AF357" i="71"/>
  <c r="AG357" i="71" s="1"/>
  <c r="I337" i="72" s="1"/>
  <c r="M337" i="72" s="1"/>
  <c r="AM357" i="71"/>
  <c r="AM71" i="71"/>
  <c r="AF71" i="71"/>
  <c r="AG71" i="71" s="1"/>
  <c r="AM244" i="71"/>
  <c r="AF244" i="71"/>
  <c r="AG244" i="71" s="1"/>
  <c r="AF112" i="71"/>
  <c r="AG112" i="71" s="1"/>
  <c r="AM112" i="71"/>
  <c r="AF33" i="71"/>
  <c r="AG33" i="71" s="1"/>
  <c r="AM33" i="71"/>
  <c r="AF42" i="71"/>
  <c r="AG42" i="71" s="1"/>
  <c r="AM42" i="71"/>
  <c r="AF27" i="71"/>
  <c r="AG27" i="71" s="1"/>
  <c r="AM27" i="71"/>
  <c r="AF312" i="71"/>
  <c r="AG312" i="71" s="1"/>
  <c r="J292" i="72" s="1"/>
  <c r="M292" i="72" s="1"/>
  <c r="AM312" i="71"/>
  <c r="AF250" i="71"/>
  <c r="AG250" i="71" s="1"/>
  <c r="I230" i="72" s="1"/>
  <c r="M230" i="72" s="1"/>
  <c r="AM250" i="71"/>
  <c r="AF303" i="71"/>
  <c r="AG303" i="71" s="1"/>
  <c r="H283" i="72" s="1"/>
  <c r="M283" i="72" s="1"/>
  <c r="AM303" i="71"/>
  <c r="AF119" i="71"/>
  <c r="AG119" i="71" s="1"/>
  <c r="AM119" i="71"/>
  <c r="AF45" i="71"/>
  <c r="AG45" i="71" s="1"/>
  <c r="AM45" i="71"/>
  <c r="AF31" i="71"/>
  <c r="AG31" i="71" s="1"/>
  <c r="AM31" i="71"/>
  <c r="AF99" i="71"/>
  <c r="AG99" i="71" s="1"/>
  <c r="AM99" i="71"/>
  <c r="AF41" i="71"/>
  <c r="AG41" i="71" s="1"/>
  <c r="AM41" i="71"/>
  <c r="AM79" i="71"/>
  <c r="AF79" i="71"/>
  <c r="AG79" i="71" s="1"/>
  <c r="AF363" i="71"/>
  <c r="AG363" i="71" s="1"/>
  <c r="J343" i="72" s="1"/>
  <c r="M343" i="72" s="1"/>
  <c r="AM363" i="71"/>
  <c r="AF365" i="71"/>
  <c r="AG365" i="71" s="1"/>
  <c r="J345" i="72" s="1"/>
  <c r="M345" i="72" s="1"/>
  <c r="AM365" i="71"/>
  <c r="AF128" i="71"/>
  <c r="AG128" i="71" s="1"/>
  <c r="AM128" i="71"/>
  <c r="AF114" i="71"/>
  <c r="AG114" i="71" s="1"/>
  <c r="AM114" i="71"/>
  <c r="AF100" i="71"/>
  <c r="AG100" i="71" s="1"/>
  <c r="AM100" i="71"/>
  <c r="AF197" i="71"/>
  <c r="AG197" i="71" s="1"/>
  <c r="AM197" i="71"/>
  <c r="AF122" i="71"/>
  <c r="AG122" i="71" s="1"/>
  <c r="AM122" i="71"/>
  <c r="AF188" i="71"/>
  <c r="AG188" i="71" s="1"/>
  <c r="G168" i="72" s="1"/>
  <c r="M168" i="72" s="1"/>
  <c r="AM188" i="71"/>
  <c r="AF211" i="71"/>
  <c r="AG211" i="71" s="1"/>
  <c r="I191" i="72" s="1"/>
  <c r="M191" i="72" s="1"/>
  <c r="AM211" i="71"/>
  <c r="AF294" i="71"/>
  <c r="AG294" i="71" s="1"/>
  <c r="I274" i="72" s="1"/>
  <c r="M274" i="72" s="1"/>
  <c r="AM294" i="71"/>
  <c r="AM28" i="71"/>
  <c r="AF28" i="71"/>
  <c r="AG28" i="71" s="1"/>
  <c r="AM58" i="71"/>
  <c r="AF58" i="71"/>
  <c r="AG58" i="71" s="1"/>
  <c r="AM73" i="71"/>
  <c r="AF73" i="71"/>
  <c r="AG73" i="71" s="1"/>
  <c r="AF121" i="71"/>
  <c r="AG121" i="71" s="1"/>
  <c r="AM121" i="71"/>
  <c r="AM221" i="71"/>
  <c r="AF221" i="71"/>
  <c r="AG221" i="71" s="1"/>
  <c r="AF47" i="71"/>
  <c r="AG47" i="71" s="1"/>
  <c r="AM47" i="71"/>
  <c r="AM29" i="71"/>
  <c r="AF29" i="71"/>
  <c r="AG29" i="71" s="1"/>
  <c r="AF354" i="71"/>
  <c r="AG354" i="71" s="1"/>
  <c r="J334" i="72" s="1"/>
  <c r="M334" i="72" s="1"/>
  <c r="AM354" i="71"/>
  <c r="AF117" i="71"/>
  <c r="AG117" i="71" s="1"/>
  <c r="AM117" i="71"/>
  <c r="AM30" i="71"/>
  <c r="AF30" i="71"/>
  <c r="AG30" i="71" s="1"/>
  <c r="AF149" i="71"/>
  <c r="AG149" i="71" s="1"/>
  <c r="M129" i="72" s="1"/>
  <c r="AM149" i="71"/>
  <c r="AF38" i="71"/>
  <c r="AG38" i="71" s="1"/>
  <c r="AM38" i="71"/>
  <c r="AF234" i="71"/>
  <c r="AG234" i="71" s="1"/>
  <c r="J214" i="72" s="1"/>
  <c r="M214" i="72" s="1"/>
  <c r="AM234" i="71"/>
  <c r="AF212" i="71"/>
  <c r="AG212" i="71" s="1"/>
  <c r="G192" i="72" s="1"/>
  <c r="M192" i="72" s="1"/>
  <c r="AM212" i="71"/>
  <c r="AF127" i="71"/>
  <c r="AG127" i="71" s="1"/>
  <c r="M107" i="72" s="1"/>
  <c r="AM127" i="71"/>
  <c r="AF301" i="71"/>
  <c r="AG301" i="71" s="1"/>
  <c r="J281" i="72" s="1"/>
  <c r="M281" i="72" s="1"/>
  <c r="AM301" i="71"/>
  <c r="AF310" i="71"/>
  <c r="AG310" i="71" s="1"/>
  <c r="J290" i="72" s="1"/>
  <c r="M290" i="72" s="1"/>
  <c r="AM310" i="71"/>
  <c r="AF367" i="71"/>
  <c r="AG367" i="71" s="1"/>
  <c r="I347" i="72" s="1"/>
  <c r="M347" i="72" s="1"/>
  <c r="AM367" i="71"/>
  <c r="AF223" i="71"/>
  <c r="AG223" i="71" s="1"/>
  <c r="AM223" i="71"/>
  <c r="AM37" i="71"/>
  <c r="AF37" i="71"/>
  <c r="AG37" i="71" s="1"/>
  <c r="AF147" i="71"/>
  <c r="AG147" i="71" s="1"/>
  <c r="M127" i="72" s="1"/>
  <c r="AM147" i="71"/>
  <c r="AM228" i="71"/>
  <c r="AF228" i="71"/>
  <c r="AG228" i="71" s="1"/>
  <c r="AF196" i="71"/>
  <c r="AG196" i="71" s="1"/>
  <c r="G176" i="72" s="1"/>
  <c r="M176" i="72" s="1"/>
  <c r="AM196" i="71"/>
  <c r="AF164" i="71"/>
  <c r="AG164" i="71" s="1"/>
  <c r="H144" i="72" s="1"/>
  <c r="M144" i="72" s="1"/>
  <c r="AM164" i="71"/>
  <c r="AF248" i="71"/>
  <c r="AG248" i="71" s="1"/>
  <c r="AM248" i="71"/>
  <c r="AM262" i="71"/>
  <c r="AF262" i="71"/>
  <c r="AG262" i="71" s="1"/>
  <c r="AF143" i="71"/>
  <c r="AG143" i="71" s="1"/>
  <c r="G123" i="72" s="1"/>
  <c r="M123" i="72" s="1"/>
  <c r="AM143" i="71"/>
  <c r="AM148" i="71"/>
  <c r="AF148" i="71"/>
  <c r="AG148" i="71" s="1"/>
  <c r="AF72" i="71"/>
  <c r="AG72" i="71" s="1"/>
  <c r="AM72" i="71"/>
  <c r="AM203" i="71"/>
  <c r="AF203" i="71"/>
  <c r="AG203" i="71" s="1"/>
  <c r="M183" i="72" s="1"/>
  <c r="AF170" i="71"/>
  <c r="AG170" i="71" s="1"/>
  <c r="M150" i="72" s="1"/>
  <c r="AM170" i="71"/>
  <c r="AM184" i="71"/>
  <c r="AF184" i="71"/>
  <c r="AG184" i="71" s="1"/>
  <c r="AF190" i="71"/>
  <c r="AG190" i="71" s="1"/>
  <c r="AM190" i="71"/>
  <c r="AM105" i="71"/>
  <c r="AF105" i="71"/>
  <c r="AG105" i="71" s="1"/>
  <c r="AM171" i="71"/>
  <c r="AF171" i="71"/>
  <c r="AG171" i="71" s="1"/>
  <c r="AF210" i="71"/>
  <c r="AG210" i="71" s="1"/>
  <c r="I190" i="72" s="1"/>
  <c r="M190" i="72" s="1"/>
  <c r="AM210" i="71"/>
  <c r="AF257" i="71"/>
  <c r="AG257" i="71" s="1"/>
  <c r="AM257" i="71"/>
  <c r="AF108" i="71"/>
  <c r="AG108" i="71" s="1"/>
  <c r="AM108" i="71"/>
  <c r="AF331" i="71"/>
  <c r="AG331" i="71" s="1"/>
  <c r="J311" i="72" s="1"/>
  <c r="M311" i="72" s="1"/>
  <c r="AM331" i="71"/>
  <c r="AM65" i="71"/>
  <c r="AF65" i="71"/>
  <c r="AG65" i="71" s="1"/>
  <c r="AM55" i="71"/>
  <c r="AF55" i="71"/>
  <c r="AG55" i="71" s="1"/>
  <c r="AF63" i="71"/>
  <c r="AG63" i="71" s="1"/>
  <c r="AM63" i="71"/>
  <c r="AM103" i="71"/>
  <c r="AF103" i="71"/>
  <c r="AG103" i="71" s="1"/>
  <c r="AF316" i="71"/>
  <c r="AG316" i="71" s="1"/>
  <c r="H296" i="72" s="1"/>
  <c r="M296" i="72" s="1"/>
  <c r="AM316" i="71"/>
  <c r="AF140" i="71"/>
  <c r="AG140" i="71" s="1"/>
  <c r="AM140" i="71"/>
  <c r="AF272" i="71"/>
  <c r="AG272" i="71" s="1"/>
  <c r="M252" i="72" s="1"/>
  <c r="AM272" i="71"/>
  <c r="AF57" i="71"/>
  <c r="AG57" i="71" s="1"/>
  <c r="AM57" i="71"/>
  <c r="AF136" i="71"/>
  <c r="AG136" i="71" s="1"/>
  <c r="AM136" i="71"/>
  <c r="AF268" i="71"/>
  <c r="AG268" i="71" s="1"/>
  <c r="AM268" i="71"/>
  <c r="AF217" i="71"/>
  <c r="AG217" i="71" s="1"/>
  <c r="G197" i="72" s="1"/>
  <c r="M197" i="72" s="1"/>
  <c r="AM217" i="71"/>
  <c r="AF34" i="71"/>
  <c r="AG34" i="71" s="1"/>
  <c r="AM34" i="71"/>
  <c r="AF81" i="71"/>
  <c r="AG81" i="71" s="1"/>
  <c r="AM81" i="71"/>
  <c r="AF91" i="71"/>
  <c r="AG91" i="71" s="1"/>
  <c r="AM91" i="71"/>
  <c r="AF101" i="71"/>
  <c r="AG101" i="71" s="1"/>
  <c r="AM101" i="71"/>
  <c r="AF311" i="71"/>
  <c r="AG311" i="71" s="1"/>
  <c r="K291" i="72" s="1"/>
  <c r="M291" i="72" s="1"/>
  <c r="AM311" i="71"/>
  <c r="AF194" i="71"/>
  <c r="AG194" i="71" s="1"/>
  <c r="G174" i="72" s="1"/>
  <c r="M174" i="72" s="1"/>
  <c r="AM194" i="71"/>
  <c r="AF52" i="71"/>
  <c r="AG52" i="71" s="1"/>
  <c r="AM52" i="71"/>
  <c r="AF134" i="71"/>
  <c r="AG134" i="71" s="1"/>
  <c r="AM134" i="71"/>
  <c r="AF56" i="71"/>
  <c r="AG56" i="71" s="1"/>
  <c r="AM56" i="71"/>
  <c r="AF246" i="71"/>
  <c r="AG246" i="71" s="1"/>
  <c r="I226" i="72" s="1"/>
  <c r="M226" i="72" s="1"/>
  <c r="AM246" i="71"/>
  <c r="AF279" i="71"/>
  <c r="AG279" i="71" s="1"/>
  <c r="AM279" i="71"/>
  <c r="AM84" i="71"/>
  <c r="AF84" i="71"/>
  <c r="AG84" i="71" s="1"/>
  <c r="AF236" i="71"/>
  <c r="AG236" i="71" s="1"/>
  <c r="AM236" i="71"/>
  <c r="AM133" i="71"/>
  <c r="AF133" i="71"/>
  <c r="AG133" i="71" s="1"/>
  <c r="AF219" i="71"/>
  <c r="AG219" i="71" s="1"/>
  <c r="AM219" i="71"/>
  <c r="AF139" i="71"/>
  <c r="AG139" i="71" s="1"/>
  <c r="AM139" i="71"/>
  <c r="AF293" i="71"/>
  <c r="AG293" i="71" s="1"/>
  <c r="J273" i="72" s="1"/>
  <c r="M273" i="72" s="1"/>
  <c r="AM293" i="71"/>
  <c r="AF344" i="71"/>
  <c r="AG344" i="71" s="1"/>
  <c r="I324" i="72" s="1"/>
  <c r="M324" i="72" s="1"/>
  <c r="AM344" i="71"/>
  <c r="AF36" i="71"/>
  <c r="AG36" i="71" s="1"/>
  <c r="AM36" i="71"/>
  <c r="AF239" i="71"/>
  <c r="AG239" i="71" s="1"/>
  <c r="J219" i="72" s="1"/>
  <c r="M219" i="72" s="1"/>
  <c r="AM239" i="71"/>
  <c r="AF345" i="71"/>
  <c r="AG345" i="71" s="1"/>
  <c r="I325" i="72" s="1"/>
  <c r="M325" i="72" s="1"/>
  <c r="AM345" i="71"/>
  <c r="AF111" i="71"/>
  <c r="AG111" i="71" s="1"/>
  <c r="AM111" i="71"/>
  <c r="AF48" i="71"/>
  <c r="AG48" i="71" s="1"/>
  <c r="AM48" i="71"/>
  <c r="AF209" i="71"/>
  <c r="AG209" i="71" s="1"/>
  <c r="I189" i="72" s="1"/>
  <c r="M189" i="72" s="1"/>
  <c r="AM209" i="71"/>
  <c r="AF292" i="71"/>
  <c r="AG292" i="71" s="1"/>
  <c r="J272" i="72" s="1"/>
  <c r="M272" i="72" s="1"/>
  <c r="AM292" i="71"/>
  <c r="AM251" i="71"/>
  <c r="AF251" i="71"/>
  <c r="AG251" i="71" s="1"/>
  <c r="AF125" i="71"/>
  <c r="AG125" i="71" s="1"/>
  <c r="AM125" i="71"/>
  <c r="AF129" i="71"/>
  <c r="AG129" i="71" s="1"/>
  <c r="AM129" i="71"/>
  <c r="AM287" i="71"/>
  <c r="AF287" i="71"/>
  <c r="AG287" i="71" s="1"/>
  <c r="M267" i="72" s="1"/>
  <c r="AF253" i="71"/>
  <c r="AG253" i="71" s="1"/>
  <c r="G233" i="72" s="1"/>
  <c r="M233" i="72" s="1"/>
  <c r="AM253" i="71"/>
  <c r="AF278" i="71"/>
  <c r="AG278" i="71" s="1"/>
  <c r="H258" i="72" s="1"/>
  <c r="M258" i="72" s="1"/>
  <c r="AM278" i="71"/>
  <c r="AF198" i="71"/>
  <c r="AG198" i="71" s="1"/>
  <c r="AM198" i="71"/>
  <c r="AF175" i="71"/>
  <c r="AG175" i="71" s="1"/>
  <c r="H155" i="72" s="1"/>
  <c r="M155" i="72" s="1"/>
  <c r="AM175" i="71"/>
  <c r="AF77" i="71"/>
  <c r="AG77" i="71" s="1"/>
  <c r="AM77" i="71"/>
  <c r="AF68" i="71"/>
  <c r="AG68" i="71" s="1"/>
  <c r="AM68" i="71"/>
  <c r="AF195" i="71"/>
  <c r="AG195" i="71" s="1"/>
  <c r="G175" i="72" s="1"/>
  <c r="M175" i="72" s="1"/>
  <c r="AM195" i="71"/>
  <c r="AF93" i="71"/>
  <c r="AG93" i="71" s="1"/>
  <c r="AM93" i="71"/>
  <c r="AF265" i="71"/>
  <c r="AG265" i="71" s="1"/>
  <c r="AM265" i="71"/>
  <c r="AF168" i="71"/>
  <c r="AG168" i="71" s="1"/>
  <c r="AM168" i="71"/>
  <c r="AF131" i="71"/>
  <c r="AG131" i="71" s="1"/>
  <c r="AM131" i="71"/>
  <c r="AF304" i="71"/>
  <c r="AG304" i="71" s="1"/>
  <c r="K284" i="72" s="1"/>
  <c r="M284" i="72" s="1"/>
  <c r="AM304" i="71"/>
  <c r="AF146" i="71"/>
  <c r="AG146" i="71" s="1"/>
  <c r="F126" i="72" s="1"/>
  <c r="M126" i="72" s="1"/>
  <c r="AM146" i="71"/>
  <c r="AM80" i="71"/>
  <c r="AF80" i="71"/>
  <c r="AG80" i="71" s="1"/>
  <c r="M60" i="72" s="1"/>
  <c r="AF69" i="71"/>
  <c r="AG69" i="71" s="1"/>
  <c r="AM69" i="71"/>
  <c r="AF132" i="71"/>
  <c r="AG132" i="71" s="1"/>
  <c r="AM132" i="71"/>
  <c r="AF167" i="71"/>
  <c r="AG167" i="71" s="1"/>
  <c r="H147" i="72" s="1"/>
  <c r="M147" i="72" s="1"/>
  <c r="AM167" i="71"/>
  <c r="AF242" i="71"/>
  <c r="AG242" i="71" s="1"/>
  <c r="AM242" i="71"/>
  <c r="AF191" i="71"/>
  <c r="AG191" i="71" s="1"/>
  <c r="AM191" i="71"/>
  <c r="AF61" i="71"/>
  <c r="AG61" i="71" s="1"/>
  <c r="AM61" i="71"/>
  <c r="AF178" i="71"/>
  <c r="AG178" i="71" s="1"/>
  <c r="G158" i="72" s="1"/>
  <c r="M158" i="72" s="1"/>
  <c r="AM178" i="71"/>
  <c r="AM59" i="71"/>
  <c r="AF59" i="71"/>
  <c r="AG59" i="71" s="1"/>
  <c r="AF40" i="71"/>
  <c r="AG40" i="71" s="1"/>
  <c r="AM40" i="71"/>
  <c r="AF208" i="71"/>
  <c r="AG208" i="71" s="1"/>
  <c r="AM208" i="71"/>
  <c r="AF174" i="71"/>
  <c r="AG174" i="71" s="1"/>
  <c r="AM174" i="71"/>
  <c r="AF82" i="71"/>
  <c r="AG82" i="71" s="1"/>
  <c r="M62" i="72" s="1"/>
  <c r="AM82" i="71"/>
  <c r="AF200" i="71"/>
  <c r="AG200" i="71" s="1"/>
  <c r="J180" i="72" s="1"/>
  <c r="M180" i="72" s="1"/>
  <c r="AM200" i="71"/>
  <c r="AM74" i="71"/>
  <c r="AF74" i="71"/>
  <c r="AG74" i="71" s="1"/>
  <c r="AM97" i="71"/>
  <c r="AF97" i="71"/>
  <c r="AG97" i="71" s="1"/>
  <c r="AF92" i="71"/>
  <c r="AG92" i="71" s="1"/>
  <c r="AM92" i="71"/>
  <c r="AM46" i="71"/>
  <c r="AF46" i="71"/>
  <c r="AG46" i="71" s="1"/>
  <c r="AF124" i="71"/>
  <c r="AG124" i="71" s="1"/>
  <c r="AM124" i="71"/>
  <c r="AO187" i="71"/>
  <c r="V306" i="72"/>
  <c r="AK306" i="72"/>
  <c r="AF306" i="72"/>
  <c r="Q306" i="72"/>
  <c r="X306" i="72"/>
  <c r="P306" i="72"/>
  <c r="N306" i="72"/>
  <c r="T306" i="72"/>
  <c r="AO230" i="71"/>
  <c r="AD275" i="1"/>
  <c r="AD186" i="1"/>
  <c r="AM186" i="1" s="1"/>
  <c r="AM328" i="71"/>
  <c r="AM320" i="71"/>
  <c r="AM290" i="71"/>
  <c r="AM318" i="71"/>
  <c r="AG318" i="71"/>
  <c r="L298" i="72" s="1"/>
  <c r="M298" i="72" s="1"/>
  <c r="Q298" i="72" s="1"/>
  <c r="AM361" i="71"/>
  <c r="AM332" i="71"/>
  <c r="AM352" i="71"/>
  <c r="AM351" i="71"/>
  <c r="AG351" i="71"/>
  <c r="L331" i="72" s="1"/>
  <c r="M331" i="72" s="1"/>
  <c r="AM372" i="71"/>
  <c r="AM366" i="71"/>
  <c r="AM346" i="71"/>
  <c r="AM118" i="71"/>
  <c r="AM368" i="71"/>
  <c r="AM350" i="71"/>
  <c r="AM336" i="71"/>
  <c r="AM291" i="71"/>
  <c r="AM319" i="71"/>
  <c r="AM373" i="71"/>
  <c r="AM307" i="71"/>
  <c r="AM299" i="71"/>
  <c r="AM298" i="71"/>
  <c r="AM362" i="71"/>
  <c r="AM323" i="71"/>
  <c r="AM337" i="71"/>
  <c r="AM313" i="71"/>
  <c r="AM359" i="71"/>
  <c r="AM369" i="71"/>
  <c r="AM302" i="71"/>
  <c r="AM325" i="71"/>
  <c r="AM360" i="71"/>
  <c r="AM297" i="71"/>
  <c r="AM335" i="71"/>
  <c r="AM296" i="71"/>
  <c r="AM324" i="71"/>
  <c r="AM306" i="71"/>
  <c r="AG306" i="71"/>
  <c r="L286" i="72" s="1"/>
  <c r="M286" i="72" s="1"/>
  <c r="X286" i="72" s="1"/>
  <c r="AF154" i="1"/>
  <c r="AF153" i="1"/>
  <c r="AF271" i="1"/>
  <c r="AG314" i="71"/>
  <c r="L294" i="72" s="1"/>
  <c r="M294" i="72" s="1"/>
  <c r="AM314" i="71"/>
  <c r="AM186" i="71"/>
  <c r="AD230" i="71"/>
  <c r="AE186" i="1"/>
  <c r="AN186" i="1" s="1" a="1"/>
  <c r="AN186" i="1" s="1"/>
  <c r="AI186" i="1" s="1"/>
  <c r="AI186" i="71" s="1"/>
  <c r="AE275" i="1"/>
  <c r="AN275" i="1" s="1" a="1"/>
  <c r="AN275" i="1" s="1"/>
  <c r="AI275" i="1" s="1"/>
  <c r="AI275" i="71" s="1"/>
  <c r="AO275" i="71"/>
  <c r="AD151" i="71"/>
  <c r="AF151" i="71" s="1"/>
  <c r="AD107" i="71"/>
  <c r="AE173" i="1"/>
  <c r="AN173" i="1" s="1" a="1"/>
  <c r="AN173" i="1" s="1"/>
  <c r="AI173" i="1" s="1"/>
  <c r="AH173" i="1" s="1"/>
  <c r="AO26" i="71"/>
  <c r="AE26" i="71"/>
  <c r="AN26" i="71" s="1" a="1"/>
  <c r="AN26" i="71" s="1"/>
  <c r="AK333" i="72"/>
  <c r="T333" i="72"/>
  <c r="AD333" i="72"/>
  <c r="AE187" i="71"/>
  <c r="AN187" i="71" s="1" a="1"/>
  <c r="AN187" i="71" s="1"/>
  <c r="AE333" i="72"/>
  <c r="AA333" i="72"/>
  <c r="AF333" i="72"/>
  <c r="AI333" i="72"/>
  <c r="Q333" i="72"/>
  <c r="AB333" i="72"/>
  <c r="AE25" i="1"/>
  <c r="AN25" i="1" s="1" a="1"/>
  <c r="AN25" i="1" s="1"/>
  <c r="AI25" i="1" s="1"/>
  <c r="AI25" i="71" s="1"/>
  <c r="AG333" i="72"/>
  <c r="V333" i="72"/>
  <c r="Y333" i="72"/>
  <c r="AO25" i="1"/>
  <c r="P333" i="72"/>
  <c r="N333" i="72"/>
  <c r="AH333" i="72"/>
  <c r="W333" i="72"/>
  <c r="R333" i="72"/>
  <c r="AC333" i="72"/>
  <c r="AN333" i="72"/>
  <c r="S333" i="72"/>
  <c r="Z333" i="72"/>
  <c r="AJ333" i="72"/>
  <c r="U333" i="72"/>
  <c r="X333" i="72"/>
  <c r="AE225" i="71"/>
  <c r="AN225" i="71" s="1" a="1"/>
  <c r="AN225" i="71" s="1"/>
  <c r="AE271" i="1"/>
  <c r="AN271" i="1" s="1" a="1"/>
  <c r="AN271" i="1" s="1"/>
  <c r="AI271" i="1" s="1"/>
  <c r="AH271" i="1" s="1"/>
  <c r="AN306" i="72"/>
  <c r="R306" i="72"/>
  <c r="AO306" i="72"/>
  <c r="AB306" i="72"/>
  <c r="AE306" i="72"/>
  <c r="S306" i="72"/>
  <c r="U306" i="72"/>
  <c r="W306" i="72"/>
  <c r="AA306" i="72"/>
  <c r="AI306" i="72"/>
  <c r="AD189" i="71"/>
  <c r="AF189" i="71" s="1"/>
  <c r="AO153" i="1"/>
  <c r="Z306" i="72"/>
  <c r="Y306" i="72"/>
  <c r="AD306" i="72"/>
  <c r="AO189" i="71"/>
  <c r="AG306" i="72"/>
  <c r="AC306" i="72"/>
  <c r="AE153" i="1"/>
  <c r="AN153" i="1" s="1" a="1"/>
  <c r="AN153" i="1" s="1"/>
  <c r="AI153" i="1" s="1"/>
  <c r="AH153" i="1" s="1"/>
  <c r="AJ306" i="72"/>
  <c r="AH306" i="72"/>
  <c r="AD343" i="71"/>
  <c r="AF343" i="71" s="1"/>
  <c r="AG332" i="71"/>
  <c r="L312" i="72" s="1"/>
  <c r="M312" i="72" s="1"/>
  <c r="AF312" i="72" s="1"/>
  <c r="AO256" i="71"/>
  <c r="AE256" i="71"/>
  <c r="AN256" i="71" s="1" a="1"/>
  <c r="AN256" i="71" s="1"/>
  <c r="AE275" i="71"/>
  <c r="AN275" i="71" s="1" a="1"/>
  <c r="AN275" i="71" s="1"/>
  <c r="AD283" i="71"/>
  <c r="AF283" i="71" s="1"/>
  <c r="AE86" i="71"/>
  <c r="AN86" i="71" s="1" a="1"/>
  <c r="AN86" i="71" s="1"/>
  <c r="AD275" i="71"/>
  <c r="AG359" i="71"/>
  <c r="L339" i="72" s="1"/>
  <c r="M339" i="72" s="1"/>
  <c r="U339" i="72" s="1"/>
  <c r="AE283" i="71"/>
  <c r="AN283" i="71" s="1" a="1"/>
  <c r="AN283" i="71" s="1"/>
  <c r="AG324" i="71"/>
  <c r="L304" i="72" s="1"/>
  <c r="M304" i="72" s="1"/>
  <c r="AD153" i="71"/>
  <c r="AF153" i="71" s="1"/>
  <c r="AD283" i="1"/>
  <c r="AM283" i="1" s="1"/>
  <c r="J9" i="21"/>
  <c r="AE60" i="1"/>
  <c r="AN60" i="1" s="1" a="1"/>
  <c r="AN60" i="1" s="1"/>
  <c r="AI60" i="1" s="1"/>
  <c r="AI60" i="71" s="1"/>
  <c r="AD347" i="71"/>
  <c r="AF347" i="71" s="1"/>
  <c r="AD60" i="1"/>
  <c r="AE347" i="71"/>
  <c r="AN347" i="71" s="1" a="1"/>
  <c r="AN347" i="71" s="1"/>
  <c r="AO60" i="1"/>
  <c r="AD285" i="1"/>
  <c r="AM285" i="1" s="1"/>
  <c r="AG362" i="71"/>
  <c r="L342" i="72" s="1"/>
  <c r="M342" i="72" s="1"/>
  <c r="J47" i="73"/>
  <c r="AG352" i="71"/>
  <c r="L332" i="72" s="1"/>
  <c r="M332" i="72" s="1"/>
  <c r="AE60" i="71"/>
  <c r="AN60" i="71" s="1" a="1"/>
  <c r="AN60" i="71" s="1"/>
  <c r="AE53" i="1"/>
  <c r="AN53" i="1" s="1" a="1"/>
  <c r="AN53" i="1" s="1"/>
  <c r="AI53" i="1" s="1"/>
  <c r="AI53" i="71" s="1"/>
  <c r="AD53" i="1"/>
  <c r="AO53" i="1"/>
  <c r="AE222" i="71"/>
  <c r="AN222" i="71" s="1" a="1"/>
  <c r="AN222" i="71" s="1"/>
  <c r="AO94" i="71"/>
  <c r="AD60" i="71"/>
  <c r="AD151" i="1"/>
  <c r="AM151" i="1" s="1"/>
  <c r="AO161" i="1"/>
  <c r="AO267" i="71"/>
  <c r="AG350" i="71"/>
  <c r="L330" i="72" s="1"/>
  <c r="M330" i="72" s="1"/>
  <c r="P330" i="72" s="1"/>
  <c r="AE151" i="1"/>
  <c r="AN151" i="1" s="1" a="1"/>
  <c r="AN151" i="1" s="1"/>
  <c r="AI151" i="1" s="1"/>
  <c r="AI151" i="71" s="1"/>
  <c r="AH151" i="71" s="1"/>
  <c r="AG313" i="71"/>
  <c r="L293" i="72" s="1"/>
  <c r="M293" i="72" s="1"/>
  <c r="AD94" i="71"/>
  <c r="AO277" i="1"/>
  <c r="AM277" i="71" s="1"/>
  <c r="AD222" i="71"/>
  <c r="AE277" i="1"/>
  <c r="AN277" i="1" s="1" a="1"/>
  <c r="AN277" i="1" s="1"/>
  <c r="AI277" i="1" s="1"/>
  <c r="AI277" i="71" s="1"/>
  <c r="AH277" i="71" s="1"/>
  <c r="AE343" i="1"/>
  <c r="AN343" i="1" s="1" a="1"/>
  <c r="AN343" i="1" s="1"/>
  <c r="AI343" i="1" s="1"/>
  <c r="AH343" i="1" s="1"/>
  <c r="AO222" i="71"/>
  <c r="AD277" i="1"/>
  <c r="AM277" i="1" s="1"/>
  <c r="AE161" i="1"/>
  <c r="AN161" i="1" s="1" a="1"/>
  <c r="AN161" i="1" s="1"/>
  <c r="AI161" i="1" s="1"/>
  <c r="AI161" i="71" s="1"/>
  <c r="AE267" i="71"/>
  <c r="AN267" i="71" s="1" a="1"/>
  <c r="AN267" i="71" s="1"/>
  <c r="AD343" i="1"/>
  <c r="AM343" i="1" s="1"/>
  <c r="AD161" i="1"/>
  <c r="AO343" i="1"/>
  <c r="AO153" i="71"/>
  <c r="AO166" i="1"/>
  <c r="AO260" i="71"/>
  <c r="AD189" i="1"/>
  <c r="AM189" i="1" s="1"/>
  <c r="AO348" i="71"/>
  <c r="AO189" i="1"/>
  <c r="AO154" i="71"/>
  <c r="AD348" i="71"/>
  <c r="AF348" i="71" s="1"/>
  <c r="AE189" i="1"/>
  <c r="AN189" i="1" s="1" a="1"/>
  <c r="AN189" i="1" s="1"/>
  <c r="AI189" i="1" s="1"/>
  <c r="AH189" i="1" s="1"/>
  <c r="AO225" i="71"/>
  <c r="AD154" i="71"/>
  <c r="AF154" i="71" s="1"/>
  <c r="AO107" i="1"/>
  <c r="AD225" i="71"/>
  <c r="AD107" i="1"/>
  <c r="AE283" i="1"/>
  <c r="AN283" i="1" s="1" a="1"/>
  <c r="AN283" i="1" s="1"/>
  <c r="AI283" i="1" s="1"/>
  <c r="AI283" i="71" s="1"/>
  <c r="AH283" i="71" s="1"/>
  <c r="AO154" i="1"/>
  <c r="AE225" i="1"/>
  <c r="AN225" i="1" s="1" a="1"/>
  <c r="AN225" i="1" s="1"/>
  <c r="AI225" i="1" s="1"/>
  <c r="AI225" i="71" s="1"/>
  <c r="AD26" i="1"/>
  <c r="AG373" i="71"/>
  <c r="L353" i="72" s="1"/>
  <c r="M353" i="72" s="1"/>
  <c r="AO283" i="1"/>
  <c r="AE154" i="1"/>
  <c r="AN154" i="1" s="1" a="1"/>
  <c r="AN154" i="1" s="1"/>
  <c r="AI154" i="1" s="1"/>
  <c r="AI154" i="71" s="1"/>
  <c r="AH154" i="71" s="1"/>
  <c r="AE26" i="1"/>
  <c r="AN26" i="1" s="1" a="1"/>
  <c r="AN26" i="1" s="1"/>
  <c r="AI26" i="1" s="1"/>
  <c r="AI26" i="71" s="1"/>
  <c r="AD260" i="1"/>
  <c r="AM260" i="1" s="1"/>
  <c r="AG307" i="71"/>
  <c r="L287" i="72" s="1"/>
  <c r="M287" i="72" s="1"/>
  <c r="AJ287" i="72" s="1"/>
  <c r="AO26" i="1"/>
  <c r="AD225" i="1"/>
  <c r="AD173" i="71"/>
  <c r="AF173" i="71" s="1"/>
  <c r="AE186" i="71"/>
  <c r="AN186" i="71" s="1" a="1"/>
  <c r="AN186" i="71" s="1"/>
  <c r="AE86" i="1"/>
  <c r="AN86" i="1" s="1" a="1"/>
  <c r="AN86" i="1" s="1"/>
  <c r="AI86" i="1" s="1"/>
  <c r="AI86" i="71" s="1"/>
  <c r="AO173" i="71"/>
  <c r="AO186" i="71"/>
  <c r="AO225" i="1"/>
  <c r="AD86" i="1"/>
  <c r="AO86" i="1"/>
  <c r="AO161" i="71"/>
  <c r="AG336" i="71"/>
  <c r="L316" i="72" s="1"/>
  <c r="M316" i="72" s="1"/>
  <c r="AO267" i="1"/>
  <c r="AM267" i="71" s="1"/>
  <c r="AE161" i="71"/>
  <c r="AN161" i="71" s="1" a="1"/>
  <c r="AN161" i="71" s="1"/>
  <c r="AD222" i="1"/>
  <c r="J11" i="21"/>
  <c r="AD267" i="1"/>
  <c r="AM267" i="1" s="1"/>
  <c r="AE267" i="1"/>
  <c r="AN267" i="1" s="1" a="1"/>
  <c r="AN267" i="1" s="1"/>
  <c r="AI267" i="1" s="1"/>
  <c r="AH267" i="1" s="1"/>
  <c r="AG290" i="71"/>
  <c r="L270" i="72" s="1"/>
  <c r="M270" i="72" s="1"/>
  <c r="AD145" i="71"/>
  <c r="AF145" i="71" s="1"/>
  <c r="AE145" i="71"/>
  <c r="AN145" i="71" s="1" a="1"/>
  <c r="AN145" i="71" s="1"/>
  <c r="AO230" i="1"/>
  <c r="AD230" i="1"/>
  <c r="AE230" i="1"/>
  <c r="AN230" i="1" s="1" a="1"/>
  <c r="AN230" i="1" s="1"/>
  <c r="AI230" i="1" s="1"/>
  <c r="AI230" i="71" s="1"/>
  <c r="AD161" i="71"/>
  <c r="BN12" i="71"/>
  <c r="I33" i="74" s="1"/>
  <c r="AE222" i="1"/>
  <c r="AN222" i="1" s="1" a="1"/>
  <c r="AN222" i="1" s="1"/>
  <c r="AI222" i="1" s="1"/>
  <c r="AI222" i="71" s="1"/>
  <c r="BR12" i="71"/>
  <c r="I37" i="74" s="1"/>
  <c r="AO285" i="1"/>
  <c r="AO222" i="1"/>
  <c r="AO232" i="1"/>
  <c r="AO348" i="1"/>
  <c r="AD348" i="1"/>
  <c r="AM348" i="1" s="1"/>
  <c r="AO75" i="71"/>
  <c r="AE348" i="1"/>
  <c r="AN348" i="1" s="1" a="1"/>
  <c r="AN348" i="1" s="1"/>
  <c r="AI348" i="1" s="1"/>
  <c r="AH348" i="1" s="1"/>
  <c r="AE285" i="71"/>
  <c r="AN285" i="71" s="1" a="1"/>
  <c r="AN285" i="71" s="1"/>
  <c r="AD232" i="1"/>
  <c r="AO158" i="1"/>
  <c r="AD285" i="71"/>
  <c r="AF285" i="71" s="1"/>
  <c r="AE232" i="1"/>
  <c r="AN232" i="1" s="1" a="1"/>
  <c r="AN232" i="1" s="1"/>
  <c r="AI232" i="1" s="1"/>
  <c r="AI232" i="71" s="1"/>
  <c r="AD158" i="1"/>
  <c r="AM158" i="1" s="1"/>
  <c r="AD158" i="71"/>
  <c r="AF158" i="71" s="1"/>
  <c r="AD259" i="1"/>
  <c r="AO25" i="71"/>
  <c r="AD256" i="1"/>
  <c r="AE25" i="71"/>
  <c r="AN25" i="71" s="1" a="1"/>
  <c r="AN25" i="71" s="1"/>
  <c r="AO218" i="71"/>
  <c r="AO256" i="1"/>
  <c r="AO86" i="71"/>
  <c r="AD271" i="71"/>
  <c r="AF271" i="71" s="1"/>
  <c r="AE256" i="1"/>
  <c r="AN256" i="1" s="1" a="1"/>
  <c r="AN256" i="1" s="1"/>
  <c r="AI256" i="1" s="1"/>
  <c r="AI256" i="71" s="1"/>
  <c r="AO158" i="71"/>
  <c r="AE78" i="71"/>
  <c r="AN78" i="71" s="1" a="1"/>
  <c r="AN78" i="71" s="1"/>
  <c r="AD218" i="71"/>
  <c r="AF218" i="71" s="1"/>
  <c r="AO259" i="1"/>
  <c r="AD78" i="71"/>
  <c r="AE259" i="1"/>
  <c r="AN259" i="1" s="1" a="1"/>
  <c r="AN259" i="1" s="1"/>
  <c r="AI259" i="1" s="1"/>
  <c r="AI259" i="71" s="1"/>
  <c r="AZ12" i="71"/>
  <c r="I19" i="74" s="1"/>
  <c r="BQ12" i="71"/>
  <c r="I36" i="74" s="1"/>
  <c r="BE12" i="71"/>
  <c r="I24" i="74" s="1"/>
  <c r="AE75" i="1"/>
  <c r="AN75" i="1" s="1" a="1"/>
  <c r="AN75" i="1" s="1"/>
  <c r="AI75" i="1" s="1"/>
  <c r="AH75" i="1" s="1"/>
  <c r="AT12" i="71"/>
  <c r="I13" i="74" s="1"/>
  <c r="BI12" i="71"/>
  <c r="I28" i="74" s="1"/>
  <c r="AS12" i="71"/>
  <c r="I12" i="74" s="1"/>
  <c r="AE259" i="71"/>
  <c r="AN259" i="71" s="1" a="1"/>
  <c r="AN259" i="71" s="1"/>
  <c r="AE271" i="71"/>
  <c r="AN271" i="71" s="1" a="1"/>
  <c r="AN271" i="71" s="1"/>
  <c r="AE151" i="71"/>
  <c r="AN151" i="71" s="1" a="1"/>
  <c r="AN151" i="71" s="1"/>
  <c r="AE75" i="71"/>
  <c r="AN75" i="71" s="1" a="1"/>
  <c r="AN75" i="71" s="1"/>
  <c r="AD75" i="1"/>
  <c r="AM75" i="1" s="1"/>
  <c r="BH12" i="71"/>
  <c r="I27" i="74" s="1"/>
  <c r="AD173" i="1"/>
  <c r="AM173" i="1" s="1"/>
  <c r="BJ12" i="71"/>
  <c r="I29" i="74" s="1"/>
  <c r="AE166" i="1"/>
  <c r="AN166" i="1" s="1" a="1"/>
  <c r="AN166" i="1" s="1"/>
  <c r="AI166" i="1" s="1"/>
  <c r="AH166" i="1" s="1"/>
  <c r="BC12" i="71"/>
  <c r="I22" i="74" s="1"/>
  <c r="BF12" i="71"/>
  <c r="I25" i="74" s="1"/>
  <c r="AD166" i="1"/>
  <c r="AM166" i="1" s="1"/>
  <c r="AO259" i="71"/>
  <c r="AZ12" i="1"/>
  <c r="I19" i="8" s="1"/>
  <c r="AY12" i="71"/>
  <c r="I18" i="74" s="1"/>
  <c r="AW12" i="71"/>
  <c r="I16" i="74" s="1"/>
  <c r="J12" i="21"/>
  <c r="AE274" i="1"/>
  <c r="AN274" i="1" s="1" a="1"/>
  <c r="AN274" i="1" s="1"/>
  <c r="AI274" i="1" s="1"/>
  <c r="AI274" i="71" s="1"/>
  <c r="AE232" i="71"/>
  <c r="AN232" i="71" s="1" a="1"/>
  <c r="AN232" i="71" s="1"/>
  <c r="AH340" i="1"/>
  <c r="AI340" i="71"/>
  <c r="AH340" i="71" s="1"/>
  <c r="G133" i="62"/>
  <c r="BG12" i="71"/>
  <c r="I26" i="74" s="1"/>
  <c r="AU12" i="71"/>
  <c r="I14" i="74" s="1"/>
  <c r="BK12" i="71"/>
  <c r="I30" i="74" s="1"/>
  <c r="AO120" i="1"/>
  <c r="AD120" i="1"/>
  <c r="AM120" i="1" s="1"/>
  <c r="AE120" i="1"/>
  <c r="AN120" i="1" s="1" a="1"/>
  <c r="AN120" i="1" s="1"/>
  <c r="AI120" i="1" s="1"/>
  <c r="AG302" i="71"/>
  <c r="L282" i="72" s="1"/>
  <c r="M282" i="72" s="1"/>
  <c r="G251" i="62"/>
  <c r="AG366" i="71"/>
  <c r="L346" i="72" s="1"/>
  <c r="M346" i="72" s="1"/>
  <c r="AD231" i="1"/>
  <c r="AM231" i="1" s="1"/>
  <c r="AO231" i="1"/>
  <c r="AE231" i="1"/>
  <c r="AN231" i="1" s="1" a="1"/>
  <c r="AN231" i="1" s="1"/>
  <c r="AI231" i="1" s="1"/>
  <c r="BB13" i="73"/>
  <c r="BD13" i="73"/>
  <c r="BK13" i="73"/>
  <c r="BI13" i="73"/>
  <c r="BE13" i="73"/>
  <c r="BO13" i="73"/>
  <c r="BA13" i="73"/>
  <c r="BJ13" i="73"/>
  <c r="BG13" i="73"/>
  <c r="BP13" i="73"/>
  <c r="AQ13" i="73"/>
  <c r="BH13" i="73"/>
  <c r="AT13" i="73"/>
  <c r="AX13" i="73"/>
  <c r="BC13" i="73"/>
  <c r="AY13" i="73"/>
  <c r="AV13" i="73"/>
  <c r="AR13" i="73"/>
  <c r="AS13" i="73"/>
  <c r="AW13" i="73"/>
  <c r="AZ13" i="73"/>
  <c r="AU13" i="73"/>
  <c r="BF13" i="73"/>
  <c r="J8" i="73"/>
  <c r="AE181" i="71"/>
  <c r="AN181" i="71" s="1" a="1"/>
  <c r="AN181" i="71" s="1"/>
  <c r="BO14" i="21"/>
  <c r="AW14" i="21"/>
  <c r="BF14" i="21"/>
  <c r="AV14" i="21"/>
  <c r="AR14" i="21"/>
  <c r="BJ14" i="21"/>
  <c r="AZ14" i="21"/>
  <c r="AX14" i="21"/>
  <c r="BC14" i="21"/>
  <c r="BG14" i="21"/>
  <c r="AU14" i="21"/>
  <c r="BA14" i="21"/>
  <c r="BH14" i="21"/>
  <c r="BL14" i="21"/>
  <c r="BE14" i="21"/>
  <c r="AT14" i="21"/>
  <c r="AY14" i="21"/>
  <c r="BK14" i="21"/>
  <c r="BI14" i="21"/>
  <c r="AS14" i="21"/>
  <c r="BD14" i="21"/>
  <c r="BB14" i="21"/>
  <c r="AQ14" i="21"/>
  <c r="BP14" i="21"/>
  <c r="J8" i="21"/>
  <c r="AE181" i="1"/>
  <c r="AN181" i="1" s="1" a="1"/>
  <c r="AN181" i="1" s="1"/>
  <c r="AI181" i="1" s="1"/>
  <c r="AO341" i="71"/>
  <c r="AE252" i="1"/>
  <c r="AN252" i="1" s="1" a="1"/>
  <c r="AN252" i="1" s="1"/>
  <c r="AI252" i="1" s="1"/>
  <c r="AO282" i="1"/>
  <c r="AD282" i="1"/>
  <c r="AM282" i="1" s="1"/>
  <c r="AE282" i="1"/>
  <c r="AN282" i="1" s="1" a="1"/>
  <c r="AN282" i="1" s="1"/>
  <c r="AI282" i="1" s="1"/>
  <c r="AD216" i="1"/>
  <c r="AM216" i="1" s="1"/>
  <c r="AD342" i="1"/>
  <c r="AE138" i="1"/>
  <c r="AN138" i="1" s="1" a="1"/>
  <c r="AN138" i="1" s="1"/>
  <c r="AI138" i="1" s="1"/>
  <c r="AI138" i="71" s="1"/>
  <c r="AD138" i="1"/>
  <c r="AO138" i="1"/>
  <c r="AO252" i="71"/>
  <c r="AO182" i="71"/>
  <c r="AD157" i="71"/>
  <c r="AF157" i="71" s="1"/>
  <c r="AN313" i="72"/>
  <c r="Z313" i="72"/>
  <c r="AG313" i="72"/>
  <c r="AI313" i="72"/>
  <c r="AK313" i="72"/>
  <c r="AH313" i="72"/>
  <c r="AJ313" i="72"/>
  <c r="N313" i="72"/>
  <c r="U313" i="72"/>
  <c r="AO313" i="72"/>
  <c r="S313" i="72"/>
  <c r="AB313" i="72"/>
  <c r="AD313" i="72"/>
  <c r="AF313" i="72"/>
  <c r="AC313" i="72"/>
  <c r="AE313" i="72"/>
  <c r="X313" i="72"/>
  <c r="Q313" i="72"/>
  <c r="R313" i="72"/>
  <c r="T313" i="72"/>
  <c r="V313" i="72"/>
  <c r="Y313" i="72"/>
  <c r="AA313" i="72"/>
  <c r="W313" i="72"/>
  <c r="P313" i="72"/>
  <c r="Y336" i="72"/>
  <c r="R336" i="72"/>
  <c r="X336" i="72"/>
  <c r="AG336" i="72"/>
  <c r="AA336" i="72"/>
  <c r="AN336" i="72"/>
  <c r="Q336" i="72"/>
  <c r="AJ336" i="72"/>
  <c r="V336" i="72"/>
  <c r="AC336" i="72"/>
  <c r="AB336" i="72"/>
  <c r="AF336" i="72"/>
  <c r="AK336" i="72"/>
  <c r="S336" i="72"/>
  <c r="AI336" i="72"/>
  <c r="W336" i="72"/>
  <c r="U336" i="72"/>
  <c r="AH336" i="72"/>
  <c r="AE336" i="72"/>
  <c r="AO336" i="72"/>
  <c r="Z336" i="72"/>
  <c r="N336" i="72"/>
  <c r="AD336" i="72"/>
  <c r="T336" i="72"/>
  <c r="P336" i="72"/>
  <c r="AO216" i="71"/>
  <c r="AO75" i="1"/>
  <c r="AM75" i="71" s="1"/>
  <c r="AE78" i="1"/>
  <c r="AN78" i="1" s="1" a="1"/>
  <c r="AN78" i="1" s="1"/>
  <c r="AI78" i="1" s="1"/>
  <c r="AI78" i="71" s="1"/>
  <c r="AE177" i="71"/>
  <c r="AN177" i="71" s="1" a="1"/>
  <c r="AN177" i="71" s="1"/>
  <c r="AD177" i="71"/>
  <c r="AF177" i="71" s="1"/>
  <c r="AO177" i="71"/>
  <c r="AO258" i="1"/>
  <c r="AD258" i="1"/>
  <c r="AM258" i="1" s="1"/>
  <c r="AE258" i="1"/>
  <c r="AN258" i="1" s="1" a="1"/>
  <c r="AN258" i="1" s="1"/>
  <c r="AI258" i="1" s="1"/>
  <c r="AG296" i="71"/>
  <c r="L276" i="72" s="1"/>
  <c r="M276" i="72" s="1"/>
  <c r="AO180" i="71"/>
  <c r="AV12" i="1"/>
  <c r="I15" i="8" s="1"/>
  <c r="BG12" i="1"/>
  <c r="I26" i="8" s="1"/>
  <c r="BR12" i="1"/>
  <c r="I37" i="8" s="1"/>
  <c r="AO281" i="1"/>
  <c r="AD281" i="1"/>
  <c r="AM281" i="1" s="1"/>
  <c r="AE281" i="1"/>
  <c r="AN281" i="1" s="1" a="1"/>
  <c r="AN281" i="1" s="1"/>
  <c r="AI281" i="1" s="1"/>
  <c r="AO145" i="1"/>
  <c r="AO277" i="71"/>
  <c r="AE130" i="71"/>
  <c r="AN130" i="71" s="1" a="1"/>
  <c r="AN130" i="71" s="1"/>
  <c r="AO130" i="71"/>
  <c r="AD130" i="71"/>
  <c r="AO180" i="1"/>
  <c r="AX12" i="71"/>
  <c r="I17" i="74" s="1"/>
  <c r="BB12" i="71"/>
  <c r="I21" i="74" s="1"/>
  <c r="O16" i="74"/>
  <c r="W16" i="74" s="1"/>
  <c r="AF16" i="74" s="1"/>
  <c r="O29" i="74"/>
  <c r="W29" i="74" s="1"/>
  <c r="AF29" i="74" s="1"/>
  <c r="O21" i="74"/>
  <c r="W21" i="74" s="1"/>
  <c r="AF21" i="74" s="1"/>
  <c r="O22" i="74"/>
  <c r="W22" i="74" s="1"/>
  <c r="AF22" i="74" s="1"/>
  <c r="O25" i="74"/>
  <c r="W25" i="74" s="1"/>
  <c r="AF25" i="74" s="1"/>
  <c r="O15" i="74"/>
  <c r="W15" i="74" s="1"/>
  <c r="AF15" i="74" s="1"/>
  <c r="O37" i="74"/>
  <c r="W37" i="74" s="1"/>
  <c r="AF37" i="74" s="1"/>
  <c r="O33" i="74"/>
  <c r="W33" i="74" s="1"/>
  <c r="AF33" i="74" s="1"/>
  <c r="O36" i="74"/>
  <c r="W36" i="74" s="1"/>
  <c r="AF36" i="74" s="1"/>
  <c r="O32" i="74"/>
  <c r="W32" i="74" s="1"/>
  <c r="AF32" i="74" s="1"/>
  <c r="O27" i="74"/>
  <c r="W27" i="74" s="1"/>
  <c r="AF27" i="74" s="1"/>
  <c r="O18" i="74"/>
  <c r="W18" i="74" s="1"/>
  <c r="AF18" i="74" s="1"/>
  <c r="O20" i="74"/>
  <c r="W20" i="74" s="1"/>
  <c r="AF20" i="74" s="1"/>
  <c r="O19" i="74"/>
  <c r="W19" i="74" s="1"/>
  <c r="AF19" i="74" s="1"/>
  <c r="O12" i="74"/>
  <c r="O30" i="74"/>
  <c r="W30" i="74" s="1"/>
  <c r="AF30" i="74" s="1"/>
  <c r="O13" i="74"/>
  <c r="W13" i="74" s="1"/>
  <c r="AF13" i="74" s="1"/>
  <c r="O24" i="74"/>
  <c r="W24" i="74" s="1"/>
  <c r="AF24" i="74" s="1"/>
  <c r="O23" i="74"/>
  <c r="W23" i="74" s="1"/>
  <c r="AF23" i="74" s="1"/>
  <c r="O28" i="74"/>
  <c r="W28" i="74" s="1"/>
  <c r="AF28" i="74" s="1"/>
  <c r="O17" i="74"/>
  <c r="W17" i="74" s="1"/>
  <c r="AF17" i="74" s="1"/>
  <c r="O26" i="74"/>
  <c r="W26" i="74" s="1"/>
  <c r="AF26" i="74" s="1"/>
  <c r="O31" i="74"/>
  <c r="W31" i="74" s="1"/>
  <c r="AF31" i="74" s="1"/>
  <c r="O14" i="74"/>
  <c r="W14" i="74" s="1"/>
  <c r="AF14" i="74" s="1"/>
  <c r="AO160" i="1"/>
  <c r="AE160" i="1"/>
  <c r="AN160" i="1" s="1" a="1"/>
  <c r="AN160" i="1" s="1"/>
  <c r="AI160" i="1" s="1"/>
  <c r="AD160" i="1"/>
  <c r="AM160" i="1" s="1"/>
  <c r="AC314" i="72"/>
  <c r="AD314" i="72"/>
  <c r="AE314" i="72"/>
  <c r="Z314" i="72"/>
  <c r="AK314" i="72"/>
  <c r="S314" i="72"/>
  <c r="U314" i="72"/>
  <c r="AO314" i="72"/>
  <c r="AG314" i="72"/>
  <c r="AN314" i="72"/>
  <c r="N314" i="72"/>
  <c r="AI314" i="72"/>
  <c r="R314" i="72"/>
  <c r="AF314" i="72"/>
  <c r="AB314" i="72"/>
  <c r="V314" i="72"/>
  <c r="Q314" i="72"/>
  <c r="AJ314" i="72"/>
  <c r="Y314" i="72"/>
  <c r="T314" i="72"/>
  <c r="W314" i="72"/>
  <c r="AH314" i="72"/>
  <c r="AA314" i="72"/>
  <c r="X314" i="72"/>
  <c r="P314" i="72"/>
  <c r="AO109" i="71"/>
  <c r="AE109" i="71"/>
  <c r="AN109" i="71" s="1" a="1"/>
  <c r="AN109" i="71" s="1"/>
  <c r="AD109" i="71"/>
  <c r="AO126" i="71"/>
  <c r="AE126" i="71"/>
  <c r="AN126" i="71" s="1" a="1"/>
  <c r="AN126" i="71" s="1"/>
  <c r="AD126" i="71"/>
  <c r="AF126" i="71" s="1"/>
  <c r="AD252" i="1"/>
  <c r="AM252" i="1" s="1"/>
  <c r="AE282" i="71"/>
  <c r="AN282" i="71" s="1" a="1"/>
  <c r="AN282" i="71" s="1"/>
  <c r="AO282" i="71"/>
  <c r="AD282" i="71"/>
  <c r="AF282" i="71" s="1"/>
  <c r="AO216" i="1"/>
  <c r="AD259" i="71"/>
  <c r="AO238" i="1"/>
  <c r="AE238" i="1"/>
  <c r="AN238" i="1" s="1" a="1"/>
  <c r="AN238" i="1" s="1"/>
  <c r="AI238" i="1" s="1"/>
  <c r="AI238" i="71" s="1"/>
  <c r="AD238" i="1"/>
  <c r="J25" i="73"/>
  <c r="AO138" i="71"/>
  <c r="AD138" i="71"/>
  <c r="AE138" i="71"/>
  <c r="AN138" i="71" s="1" a="1"/>
  <c r="AN138" i="71" s="1"/>
  <c r="AG275" i="71"/>
  <c r="AD201" i="1"/>
  <c r="AM201" i="1" s="1"/>
  <c r="AE201" i="1"/>
  <c r="AN201" i="1" s="1" a="1"/>
  <c r="AN201" i="1" s="1"/>
  <c r="AI201" i="1" s="1"/>
  <c r="AO201" i="1"/>
  <c r="AE280" i="71"/>
  <c r="AN280" i="71" s="1" a="1"/>
  <c r="AN280" i="71" s="1"/>
  <c r="AE252" i="71"/>
  <c r="AN252" i="71" s="1" a="1"/>
  <c r="AN252" i="71" s="1"/>
  <c r="AE182" i="71"/>
  <c r="AN182" i="71" s="1" a="1"/>
  <c r="AN182" i="71" s="1"/>
  <c r="AE157" i="71"/>
  <c r="AN157" i="71" s="1" a="1"/>
  <c r="AN157" i="71" s="1"/>
  <c r="AE106" i="71"/>
  <c r="AN106" i="71" s="1" a="1"/>
  <c r="AN106" i="71" s="1"/>
  <c r="AO193" i="71"/>
  <c r="AD165" i="1"/>
  <c r="AM165" i="1" s="1"/>
  <c r="AE165" i="1"/>
  <c r="AN165" i="1" s="1" a="1"/>
  <c r="AN165" i="1" s="1"/>
  <c r="AI165" i="1" s="1"/>
  <c r="AO165" i="1"/>
  <c r="AD78" i="1"/>
  <c r="AD276" i="1"/>
  <c r="AM276" i="1" s="1"/>
  <c r="AO245" i="1"/>
  <c r="AD245" i="1"/>
  <c r="AE245" i="1"/>
  <c r="AN245" i="1" s="1" a="1"/>
  <c r="AN245" i="1" s="1"/>
  <c r="AI245" i="1" s="1"/>
  <c r="AI245" i="71" s="1"/>
  <c r="AO340" i="71"/>
  <c r="AD342" i="71"/>
  <c r="AE305" i="1"/>
  <c r="AN305" i="1" s="1" a="1"/>
  <c r="AN305" i="1" s="1"/>
  <c r="AI305" i="1" s="1"/>
  <c r="AO305" i="1"/>
  <c r="AD305" i="1"/>
  <c r="AM305" i="1" s="1"/>
  <c r="AO152" i="1"/>
  <c r="AD152" i="1"/>
  <c r="AM152" i="1" s="1"/>
  <c r="AE152" i="1"/>
  <c r="AN152" i="1" s="1" a="1"/>
  <c r="AN152" i="1" s="1"/>
  <c r="AI152" i="1" s="1"/>
  <c r="AC12" i="8"/>
  <c r="T43" i="8"/>
  <c r="AD51" i="1"/>
  <c r="AM51" i="1" s="1"/>
  <c r="AO51" i="1"/>
  <c r="AE51" i="1"/>
  <c r="AN51" i="1" s="1" a="1"/>
  <c r="AN51" i="1" s="1"/>
  <c r="AI51" i="1" s="1"/>
  <c r="AF289" i="72"/>
  <c r="Q289" i="72"/>
  <c r="U289" i="72"/>
  <c r="W289" i="72"/>
  <c r="N289" i="72"/>
  <c r="X289" i="72"/>
  <c r="AC289" i="72"/>
  <c r="AE289" i="72"/>
  <c r="Y289" i="72"/>
  <c r="AI289" i="72"/>
  <c r="AK289" i="72"/>
  <c r="AO289" i="72"/>
  <c r="AG289" i="72"/>
  <c r="S289" i="72"/>
  <c r="AA289" i="72"/>
  <c r="T289" i="72"/>
  <c r="Z289" i="72"/>
  <c r="AD289" i="72"/>
  <c r="AN289" i="72"/>
  <c r="V289" i="72"/>
  <c r="AB289" i="72"/>
  <c r="AJ289" i="72"/>
  <c r="R289" i="72"/>
  <c r="AH289" i="72"/>
  <c r="P289" i="72"/>
  <c r="J49" i="73"/>
  <c r="AD338" i="71"/>
  <c r="AO338" i="71"/>
  <c r="AE338" i="71"/>
  <c r="AN338" i="71" s="1" a="1"/>
  <c r="AN338" i="71" s="1"/>
  <c r="AD180" i="71"/>
  <c r="AF180" i="71" s="1"/>
  <c r="AS12" i="1"/>
  <c r="BH12" i="1"/>
  <c r="I27" i="8" s="1"/>
  <c r="AW12" i="1"/>
  <c r="I16" i="8" s="1"/>
  <c r="AE277" i="71"/>
  <c r="AN277" i="71" s="1" a="1"/>
  <c r="AN277" i="71" s="1"/>
  <c r="AG369" i="71"/>
  <c r="L349" i="72" s="1"/>
  <c r="M349" i="72" s="1"/>
  <c r="U344" i="72"/>
  <c r="AF344" i="72"/>
  <c r="AI344" i="72"/>
  <c r="N344" i="72"/>
  <c r="X344" i="72"/>
  <c r="AB344" i="72"/>
  <c r="Z344" i="72"/>
  <c r="AA344" i="72"/>
  <c r="W344" i="72"/>
  <c r="Q344" i="72"/>
  <c r="AK344" i="72"/>
  <c r="R344" i="72"/>
  <c r="AC344" i="72"/>
  <c r="T344" i="72"/>
  <c r="AH344" i="72"/>
  <c r="S344" i="72"/>
  <c r="AN344" i="72"/>
  <c r="AE344" i="72"/>
  <c r="AG344" i="72"/>
  <c r="V344" i="72"/>
  <c r="AO344" i="72"/>
  <c r="AJ344" i="72"/>
  <c r="AD344" i="72"/>
  <c r="Y344" i="72"/>
  <c r="P344" i="72"/>
  <c r="AE160" i="71"/>
  <c r="AN160" i="71" s="1" a="1"/>
  <c r="AN160" i="71" s="1"/>
  <c r="AD160" i="71"/>
  <c r="AF160" i="71" s="1"/>
  <c r="AO160" i="71"/>
  <c r="N43" i="8"/>
  <c r="V12" i="8"/>
  <c r="AG319" i="71"/>
  <c r="L299" i="72" s="1"/>
  <c r="M299" i="72" s="1"/>
  <c r="AG346" i="71"/>
  <c r="L326" i="72" s="1"/>
  <c r="M326" i="72" s="1"/>
  <c r="AH285" i="1"/>
  <c r="AI285" i="71"/>
  <c r="AH285" i="71" s="1"/>
  <c r="AO109" i="1"/>
  <c r="AD109" i="1"/>
  <c r="AE109" i="1"/>
  <c r="AN109" i="1" s="1" a="1"/>
  <c r="AN109" i="1" s="1"/>
  <c r="AI109" i="1" s="1"/>
  <c r="AE126" i="1"/>
  <c r="AN126" i="1" s="1" a="1"/>
  <c r="AN126" i="1" s="1"/>
  <c r="AI126" i="1" s="1"/>
  <c r="AO126" i="1"/>
  <c r="AD126" i="1"/>
  <c r="AM126" i="1" s="1"/>
  <c r="W350" i="72"/>
  <c r="AK350" i="72"/>
  <c r="AH350" i="72"/>
  <c r="N350" i="72"/>
  <c r="AB350" i="72"/>
  <c r="AG350" i="72"/>
  <c r="U350" i="72"/>
  <c r="AE350" i="72"/>
  <c r="AN350" i="72"/>
  <c r="V350" i="72"/>
  <c r="S350" i="72"/>
  <c r="AJ350" i="72"/>
  <c r="AA350" i="72"/>
  <c r="T350" i="72"/>
  <c r="R350" i="72"/>
  <c r="X350" i="72"/>
  <c r="Y350" i="72"/>
  <c r="AD350" i="72"/>
  <c r="Q350" i="72"/>
  <c r="AC350" i="72"/>
  <c r="Z350" i="72"/>
  <c r="AF350" i="72"/>
  <c r="AO350" i="72"/>
  <c r="AI350" i="72"/>
  <c r="P350" i="72"/>
  <c r="AE247" i="71"/>
  <c r="AN247" i="71" s="1" a="1"/>
  <c r="AN247" i="71" s="1"/>
  <c r="AO247" i="71"/>
  <c r="AD247" i="71"/>
  <c r="AF247" i="71" s="1"/>
  <c r="AA11" i="1"/>
  <c r="BS11" i="1"/>
  <c r="H12" i="8"/>
  <c r="AE201" i="71"/>
  <c r="AN201" i="71" s="1" a="1"/>
  <c r="AN201" i="71" s="1"/>
  <c r="AO201" i="71"/>
  <c r="AD201" i="71"/>
  <c r="AF201" i="71" s="1"/>
  <c r="AD280" i="71"/>
  <c r="AF280" i="71" s="1"/>
  <c r="AD106" i="71"/>
  <c r="AD193" i="71"/>
  <c r="AE165" i="71"/>
  <c r="AN165" i="71" s="1" a="1"/>
  <c r="AN165" i="71" s="1"/>
  <c r="AO165" i="71"/>
  <c r="AD165" i="71"/>
  <c r="AF165" i="71" s="1"/>
  <c r="AO78" i="1"/>
  <c r="AE183" i="71"/>
  <c r="AN183" i="71" s="1" a="1"/>
  <c r="AN183" i="71" s="1"/>
  <c r="AD183" i="71"/>
  <c r="AF183" i="71" s="1"/>
  <c r="AO183" i="71"/>
  <c r="AE276" i="1"/>
  <c r="AN276" i="1" s="1" a="1"/>
  <c r="AN276" i="1" s="1"/>
  <c r="AI276" i="1" s="1"/>
  <c r="AO94" i="1"/>
  <c r="AE94" i="1"/>
  <c r="AN94" i="1" s="1" a="1"/>
  <c r="AN94" i="1" s="1"/>
  <c r="AI94" i="1" s="1"/>
  <c r="AI94" i="71" s="1"/>
  <c r="AE245" i="71"/>
  <c r="AN245" i="71" s="1" a="1"/>
  <c r="AN245" i="71" s="1"/>
  <c r="AO245" i="71"/>
  <c r="AD245" i="71"/>
  <c r="AO106" i="1"/>
  <c r="AE342" i="71"/>
  <c r="AN342" i="71" s="1" a="1"/>
  <c r="AN342" i="71" s="1"/>
  <c r="AO152" i="71"/>
  <c r="AE152" i="71"/>
  <c r="AN152" i="71" s="1" a="1"/>
  <c r="AN152" i="71" s="1"/>
  <c r="AD152" i="71"/>
  <c r="AF152" i="71" s="1"/>
  <c r="AE51" i="71"/>
  <c r="AN51" i="71" s="1" a="1"/>
  <c r="AN51" i="71" s="1"/>
  <c r="AO51" i="71"/>
  <c r="AD51" i="71"/>
  <c r="AF51" i="71" s="1"/>
  <c r="AO150" i="1"/>
  <c r="AD150" i="1"/>
  <c r="AE150" i="1"/>
  <c r="AN150" i="1" s="1" a="1"/>
  <c r="AN150" i="1" s="1"/>
  <c r="AI150" i="1" s="1"/>
  <c r="AI150" i="71" s="1"/>
  <c r="AG298" i="71"/>
  <c r="L278" i="72" s="1"/>
  <c r="M278" i="72" s="1"/>
  <c r="X14" i="71"/>
  <c r="BC12" i="1"/>
  <c r="I22" i="8" s="1"/>
  <c r="BJ12" i="1"/>
  <c r="I29" i="8" s="1"/>
  <c r="BL12" i="1"/>
  <c r="I31" i="8" s="1"/>
  <c r="AO339" i="1"/>
  <c r="AD339" i="1"/>
  <c r="AM339" i="1" s="1"/>
  <c r="AE339" i="1"/>
  <c r="AN339" i="1" s="1" a="1"/>
  <c r="AN339" i="1" s="1"/>
  <c r="AI339" i="1" s="1"/>
  <c r="AO53" i="71"/>
  <c r="AH338" i="72"/>
  <c r="AG338" i="72"/>
  <c r="AB338" i="72"/>
  <c r="AF338" i="72"/>
  <c r="V338" i="72"/>
  <c r="AC338" i="72"/>
  <c r="AJ338" i="72"/>
  <c r="U338" i="72"/>
  <c r="AA338" i="72"/>
  <c r="AK338" i="72"/>
  <c r="N338" i="72"/>
  <c r="T338" i="72"/>
  <c r="AO338" i="72"/>
  <c r="AI338" i="72"/>
  <c r="AN338" i="72"/>
  <c r="AD338" i="72"/>
  <c r="W338" i="72"/>
  <c r="R338" i="72"/>
  <c r="Y338" i="72"/>
  <c r="Q338" i="72"/>
  <c r="Z338" i="72"/>
  <c r="AE338" i="72"/>
  <c r="S338" i="72"/>
  <c r="X338" i="72"/>
  <c r="P338" i="72"/>
  <c r="Q275" i="72"/>
  <c r="AG275" i="72"/>
  <c r="AI275" i="72"/>
  <c r="R275" i="72"/>
  <c r="AO275" i="72"/>
  <c r="N275" i="72"/>
  <c r="Z275" i="72"/>
  <c r="AA275" i="72"/>
  <c r="AC275" i="72"/>
  <c r="AK275" i="72"/>
  <c r="AB275" i="72"/>
  <c r="V275" i="72"/>
  <c r="AD275" i="72"/>
  <c r="T275" i="72"/>
  <c r="AJ275" i="72"/>
  <c r="S275" i="72"/>
  <c r="U275" i="72"/>
  <c r="X275" i="72"/>
  <c r="AN275" i="72"/>
  <c r="W275" i="72"/>
  <c r="Y275" i="72"/>
  <c r="AF275" i="72"/>
  <c r="AH275" i="72"/>
  <c r="AE275" i="72"/>
  <c r="P275" i="72"/>
  <c r="BM12" i="71"/>
  <c r="I32" i="74" s="1"/>
  <c r="AV12" i="71"/>
  <c r="I15" i="74" s="1"/>
  <c r="BD12" i="71"/>
  <c r="I23" i="74" s="1"/>
  <c r="AB22" i="71"/>
  <c r="AH260" i="1"/>
  <c r="AI260" i="71"/>
  <c r="AH260" i="71" s="1"/>
  <c r="AG323" i="71"/>
  <c r="L303" i="72" s="1"/>
  <c r="M303" i="72" s="1"/>
  <c r="AE226" i="71"/>
  <c r="AN226" i="71" s="1" a="1"/>
  <c r="AN226" i="71" s="1"/>
  <c r="AO226" i="71"/>
  <c r="AD226" i="71"/>
  <c r="AF226" i="71" s="1"/>
  <c r="AG337" i="71"/>
  <c r="L317" i="72" s="1"/>
  <c r="M317" i="72" s="1"/>
  <c r="AG372" i="71"/>
  <c r="L352" i="72" s="1"/>
  <c r="M352" i="72" s="1"/>
  <c r="AO156" i="71"/>
  <c r="AE156" i="71"/>
  <c r="AN156" i="71" s="1" a="1"/>
  <c r="AN156" i="71" s="1"/>
  <c r="AD156" i="71"/>
  <c r="AF156" i="71" s="1"/>
  <c r="AG86" i="71"/>
  <c r="AG360" i="71"/>
  <c r="L340" i="72" s="1"/>
  <c r="M340" i="72" s="1"/>
  <c r="AG299" i="71"/>
  <c r="L279" i="72" s="1"/>
  <c r="M279" i="72" s="1"/>
  <c r="AE341" i="1"/>
  <c r="AN341" i="1" s="1" a="1"/>
  <c r="AN341" i="1" s="1"/>
  <c r="AI341" i="1" s="1"/>
  <c r="F134" i="62"/>
  <c r="AD166" i="71"/>
  <c r="AF166" i="71" s="1"/>
  <c r="AO247" i="1"/>
  <c r="AD247" i="1"/>
  <c r="AM247" i="1" s="1"/>
  <c r="AE247" i="1"/>
  <c r="AN247" i="1" s="1" a="1"/>
  <c r="AN247" i="1" s="1"/>
  <c r="AI247" i="1" s="1"/>
  <c r="AG291" i="71"/>
  <c r="L271" i="72" s="1"/>
  <c r="M271" i="72" s="1"/>
  <c r="AE274" i="71"/>
  <c r="AN274" i="71" s="1" a="1"/>
  <c r="AN274" i="71" s="1"/>
  <c r="AE157" i="1"/>
  <c r="AN157" i="1" s="1" a="1"/>
  <c r="AN157" i="1" s="1"/>
  <c r="AI157" i="1" s="1"/>
  <c r="AO340" i="1"/>
  <c r="AM340" i="71" s="1"/>
  <c r="AG118" i="71"/>
  <c r="L98" i="72" s="1"/>
  <c r="AG297" i="71"/>
  <c r="L277" i="72" s="1"/>
  <c r="M277" i="72" s="1"/>
  <c r="AE270" i="1"/>
  <c r="AN270" i="1" s="1" a="1"/>
  <c r="AN270" i="1" s="1"/>
  <c r="AI270" i="1" s="1"/>
  <c r="AI270" i="71" s="1"/>
  <c r="AD270" i="1"/>
  <c r="AO270" i="1"/>
  <c r="AO284" i="1"/>
  <c r="AD284" i="1"/>
  <c r="AM284" i="1" s="1"/>
  <c r="AE284" i="1"/>
  <c r="AN284" i="1" s="1" a="1"/>
  <c r="AN284" i="1" s="1"/>
  <c r="AI284" i="1" s="1"/>
  <c r="AD183" i="1"/>
  <c r="AM183" i="1" s="1"/>
  <c r="AE183" i="1"/>
  <c r="AN183" i="1" s="1" a="1"/>
  <c r="AN183" i="1" s="1"/>
  <c r="AI183" i="1" s="1"/>
  <c r="AO183" i="1"/>
  <c r="AE235" i="71"/>
  <c r="AN235" i="71" s="1" a="1"/>
  <c r="AN235" i="71" s="1"/>
  <c r="AO276" i="1"/>
  <c r="N43" i="74"/>
  <c r="V12" i="74"/>
  <c r="AE106" i="1"/>
  <c r="AN106" i="1" s="1" a="1"/>
  <c r="AN106" i="1" s="1"/>
  <c r="AI106" i="1" s="1"/>
  <c r="AI106" i="71" s="1"/>
  <c r="AO342" i="71"/>
  <c r="AD227" i="1"/>
  <c r="AE227" i="1"/>
  <c r="AN227" i="1" s="1" a="1"/>
  <c r="AN227" i="1" s="1"/>
  <c r="AI227" i="1" s="1"/>
  <c r="AI227" i="71" s="1"/>
  <c r="AO227" i="1"/>
  <c r="AE110" i="1"/>
  <c r="AN110" i="1" s="1" a="1"/>
  <c r="AN110" i="1" s="1"/>
  <c r="AI110" i="1" s="1"/>
  <c r="AO110" i="1"/>
  <c r="AD110" i="1"/>
  <c r="AM110" i="1" s="1"/>
  <c r="AO338" i="1"/>
  <c r="AD338" i="1"/>
  <c r="AE338" i="1"/>
  <c r="AN338" i="1" s="1" a="1"/>
  <c r="AN338" i="1" s="1"/>
  <c r="AI338" i="1" s="1"/>
  <c r="AI338" i="71" s="1"/>
  <c r="J26" i="73"/>
  <c r="AE150" i="71"/>
  <c r="AN150" i="71" s="1" a="1"/>
  <c r="AN150" i="71" s="1"/>
  <c r="AO150" i="71"/>
  <c r="AD150" i="71"/>
  <c r="AD187" i="1"/>
  <c r="AM187" i="1" s="1"/>
  <c r="AO260" i="1"/>
  <c r="BF12" i="1"/>
  <c r="I25" i="8" s="1"/>
  <c r="BK12" i="1"/>
  <c r="I30" i="8" s="1"/>
  <c r="BB12" i="1"/>
  <c r="I21" i="8" s="1"/>
  <c r="AB22" i="1"/>
  <c r="AE340" i="71"/>
  <c r="AN340" i="71" s="1" a="1"/>
  <c r="AN340" i="71" s="1"/>
  <c r="AD53" i="71"/>
  <c r="AE226" i="1"/>
  <c r="AN226" i="1" s="1" a="1"/>
  <c r="AN226" i="1" s="1"/>
  <c r="AI226" i="1" s="1"/>
  <c r="AD226" i="1"/>
  <c r="AM226" i="1" s="1"/>
  <c r="AO226" i="1"/>
  <c r="AO156" i="1"/>
  <c r="AD156" i="1"/>
  <c r="AM156" i="1" s="1"/>
  <c r="AE156" i="1"/>
  <c r="AN156" i="1" s="1" a="1"/>
  <c r="AN156" i="1" s="1"/>
  <c r="AI156" i="1" s="1"/>
  <c r="AA11" i="71"/>
  <c r="BS11" i="71"/>
  <c r="H12" i="74"/>
  <c r="AD341" i="1"/>
  <c r="AM341" i="1" s="1"/>
  <c r="AE166" i="71"/>
  <c r="AN166" i="71" s="1" a="1"/>
  <c r="AN166" i="71" s="1"/>
  <c r="AI158" i="71"/>
  <c r="AH158" i="71" s="1"/>
  <c r="AH158" i="1"/>
  <c r="AH225" i="1"/>
  <c r="AO274" i="71"/>
  <c r="S301" i="72"/>
  <c r="U301" i="72"/>
  <c r="AE301" i="72"/>
  <c r="AC301" i="72"/>
  <c r="AN301" i="72"/>
  <c r="AG301" i="72"/>
  <c r="X301" i="72"/>
  <c r="Z301" i="72"/>
  <c r="AI301" i="72"/>
  <c r="N301" i="72"/>
  <c r="AA301" i="72"/>
  <c r="AJ301" i="72"/>
  <c r="AD301" i="72"/>
  <c r="AB301" i="72"/>
  <c r="AH301" i="72"/>
  <c r="Y301" i="72"/>
  <c r="V301" i="72"/>
  <c r="T301" i="72"/>
  <c r="AO301" i="72"/>
  <c r="Q301" i="72"/>
  <c r="AK301" i="72"/>
  <c r="AF301" i="72"/>
  <c r="R301" i="72"/>
  <c r="W301" i="72"/>
  <c r="P301" i="72"/>
  <c r="AD157" i="1"/>
  <c r="AM157" i="1" s="1"/>
  <c r="AG361" i="71"/>
  <c r="L341" i="72" s="1"/>
  <c r="M341" i="72" s="1"/>
  <c r="U309" i="72"/>
  <c r="AB309" i="72"/>
  <c r="R309" i="72"/>
  <c r="X309" i="72"/>
  <c r="Z309" i="72"/>
  <c r="AG309" i="72"/>
  <c r="AD309" i="72"/>
  <c r="AF309" i="72"/>
  <c r="AH309" i="72"/>
  <c r="Q309" i="72"/>
  <c r="AO309" i="72"/>
  <c r="T309" i="72"/>
  <c r="V309" i="72"/>
  <c r="AC309" i="72"/>
  <c r="AK309" i="72"/>
  <c r="Y309" i="72"/>
  <c r="AA309" i="72"/>
  <c r="N309" i="72"/>
  <c r="AE309" i="72"/>
  <c r="S309" i="72"/>
  <c r="AN309" i="72"/>
  <c r="AI309" i="72"/>
  <c r="W309" i="72"/>
  <c r="AJ309" i="72"/>
  <c r="P309" i="72"/>
  <c r="O20" i="8"/>
  <c r="W20" i="8" s="1"/>
  <c r="AF20" i="8" s="1"/>
  <c r="O15" i="8"/>
  <c r="W15" i="8" s="1"/>
  <c r="AF15" i="8" s="1"/>
  <c r="O37" i="8"/>
  <c r="W37" i="8" s="1"/>
  <c r="AF37" i="8" s="1"/>
  <c r="O12" i="8"/>
  <c r="O25" i="8"/>
  <c r="W25" i="8" s="1"/>
  <c r="AF25" i="8" s="1"/>
  <c r="O33" i="8"/>
  <c r="W33" i="8" s="1"/>
  <c r="AF33" i="8" s="1"/>
  <c r="O16" i="8"/>
  <c r="W16" i="8" s="1"/>
  <c r="AF16" i="8" s="1"/>
  <c r="O23" i="8"/>
  <c r="W23" i="8" s="1"/>
  <c r="AF23" i="8" s="1"/>
  <c r="O28" i="8"/>
  <c r="W28" i="8" s="1"/>
  <c r="AF28" i="8" s="1"/>
  <c r="O18" i="8"/>
  <c r="W18" i="8" s="1"/>
  <c r="AF18" i="8" s="1"/>
  <c r="O36" i="8"/>
  <c r="W36" i="8" s="1"/>
  <c r="AF36" i="8" s="1"/>
  <c r="O32" i="8"/>
  <c r="W32" i="8" s="1"/>
  <c r="AF32" i="8" s="1"/>
  <c r="O29" i="8"/>
  <c r="W29" i="8" s="1"/>
  <c r="AF29" i="8" s="1"/>
  <c r="O30" i="8"/>
  <c r="W30" i="8" s="1"/>
  <c r="AF30" i="8" s="1"/>
  <c r="O22" i="8"/>
  <c r="W22" i="8" s="1"/>
  <c r="AF22" i="8" s="1"/>
  <c r="O14" i="8"/>
  <c r="W14" i="8" s="1"/>
  <c r="AF14" i="8" s="1"/>
  <c r="O21" i="8"/>
  <c r="W21" i="8" s="1"/>
  <c r="AF21" i="8" s="1"/>
  <c r="O31" i="8"/>
  <c r="W31" i="8" s="1"/>
  <c r="AF31" i="8" s="1"/>
  <c r="O27" i="8"/>
  <c r="W27" i="8" s="1"/>
  <c r="AF27" i="8" s="1"/>
  <c r="O26" i="8"/>
  <c r="W26" i="8" s="1"/>
  <c r="AF26" i="8" s="1"/>
  <c r="O17" i="8"/>
  <c r="W17" i="8" s="1"/>
  <c r="AF17" i="8" s="1"/>
  <c r="O19" i="8"/>
  <c r="W19" i="8" s="1"/>
  <c r="AF19" i="8" s="1"/>
  <c r="O13" i="8"/>
  <c r="W13" i="8" s="1"/>
  <c r="AF13" i="8" s="1"/>
  <c r="O24" i="8"/>
  <c r="W24" i="8" s="1"/>
  <c r="AF24" i="8" s="1"/>
  <c r="V329" i="72"/>
  <c r="T329" i="72"/>
  <c r="AC329" i="72"/>
  <c r="AG329" i="72"/>
  <c r="U329" i="72"/>
  <c r="S329" i="72"/>
  <c r="AI329" i="72"/>
  <c r="AN329" i="72"/>
  <c r="AO329" i="72"/>
  <c r="N329" i="72"/>
  <c r="AF329" i="72"/>
  <c r="Y329" i="72"/>
  <c r="P329" i="72"/>
  <c r="X329" i="72"/>
  <c r="Z329" i="72"/>
  <c r="AA329" i="72"/>
  <c r="AD329" i="72"/>
  <c r="R329" i="72"/>
  <c r="AJ329" i="72"/>
  <c r="AH329" i="72"/>
  <c r="Q329" i="72"/>
  <c r="AK329" i="72"/>
  <c r="AB329" i="72"/>
  <c r="W329" i="72"/>
  <c r="AE329" i="72"/>
  <c r="AD298" i="72"/>
  <c r="J45" i="73"/>
  <c r="AE270" i="71"/>
  <c r="AN270" i="71" s="1" a="1"/>
  <c r="AN270" i="71" s="1"/>
  <c r="AD270" i="71"/>
  <c r="AO270" i="71"/>
  <c r="AD276" i="71"/>
  <c r="AF276" i="71" s="1"/>
  <c r="AD254" i="1"/>
  <c r="AM254" i="1" s="1"/>
  <c r="AE254" i="1"/>
  <c r="AN254" i="1" s="1" a="1"/>
  <c r="AN254" i="1" s="1"/>
  <c r="AI254" i="1" s="1"/>
  <c r="AO254" i="1"/>
  <c r="AM254" i="71" s="1"/>
  <c r="AG368" i="71"/>
  <c r="L348" i="72" s="1"/>
  <c r="M348" i="72" s="1"/>
  <c r="AO284" i="71"/>
  <c r="AE284" i="71"/>
  <c r="AN284" i="71" s="1" a="1"/>
  <c r="AN284" i="71" s="1"/>
  <c r="AD284" i="71"/>
  <c r="AF284" i="71" s="1"/>
  <c r="AO213" i="71"/>
  <c r="AE213" i="71"/>
  <c r="AN213" i="71" s="1" a="1"/>
  <c r="AN213" i="71" s="1"/>
  <c r="AD213" i="71"/>
  <c r="AF213" i="71" s="1"/>
  <c r="AD235" i="71"/>
  <c r="AF235" i="71" s="1"/>
  <c r="AC22" i="1"/>
  <c r="AO289" i="71"/>
  <c r="AE289" i="71"/>
  <c r="AN289" i="71" s="1" a="1"/>
  <c r="AN289" i="71" s="1"/>
  <c r="AD289" i="71"/>
  <c r="AF289" i="71" s="1"/>
  <c r="J27" i="73"/>
  <c r="AD106" i="1"/>
  <c r="AO227" i="71"/>
  <c r="AE227" i="71"/>
  <c r="AN227" i="71" s="1" a="1"/>
  <c r="AN227" i="71" s="1"/>
  <c r="AD227" i="71"/>
  <c r="AO187" i="1"/>
  <c r="AM187" i="71" s="1"/>
  <c r="AD235" i="1"/>
  <c r="AM235" i="1" s="1"/>
  <c r="BA12" i="1"/>
  <c r="I20" i="8" s="1"/>
  <c r="BQ12" i="1"/>
  <c r="I36" i="8" s="1"/>
  <c r="BD12" i="1"/>
  <c r="I23" i="8" s="1"/>
  <c r="M25" i="8"/>
  <c r="U25" i="8" s="1"/>
  <c r="AD25" i="8" s="1"/>
  <c r="M20" i="8"/>
  <c r="U20" i="8" s="1"/>
  <c r="AD20" i="8" s="1"/>
  <c r="M19" i="8"/>
  <c r="U19" i="8" s="1"/>
  <c r="AD19" i="8" s="1"/>
  <c r="M26" i="8"/>
  <c r="U26" i="8" s="1"/>
  <c r="AD26" i="8" s="1"/>
  <c r="M15" i="8"/>
  <c r="U15" i="8" s="1"/>
  <c r="AD15" i="8" s="1"/>
  <c r="M29" i="8"/>
  <c r="U29" i="8" s="1"/>
  <c r="AD29" i="8" s="1"/>
  <c r="M27" i="8"/>
  <c r="U27" i="8" s="1"/>
  <c r="AD27" i="8" s="1"/>
  <c r="M36" i="8"/>
  <c r="U36" i="8" s="1"/>
  <c r="AD36" i="8" s="1"/>
  <c r="M37" i="8"/>
  <c r="U37" i="8" s="1"/>
  <c r="AD37" i="8" s="1"/>
  <c r="M28" i="8"/>
  <c r="U28" i="8" s="1"/>
  <c r="AD28" i="8" s="1"/>
  <c r="M13" i="8"/>
  <c r="U13" i="8" s="1"/>
  <c r="AD13" i="8" s="1"/>
  <c r="M22" i="8"/>
  <c r="U22" i="8" s="1"/>
  <c r="AD22" i="8" s="1"/>
  <c r="M16" i="8"/>
  <c r="U16" i="8" s="1"/>
  <c r="AD16" i="8" s="1"/>
  <c r="M24" i="8"/>
  <c r="U24" i="8" s="1"/>
  <c r="AD24" i="8" s="1"/>
  <c r="M23" i="8"/>
  <c r="U23" i="8" s="1"/>
  <c r="AD23" i="8" s="1"/>
  <c r="M33" i="8"/>
  <c r="U33" i="8" s="1"/>
  <c r="AD33" i="8" s="1"/>
  <c r="M17" i="8"/>
  <c r="U17" i="8" s="1"/>
  <c r="AD17" i="8" s="1"/>
  <c r="M32" i="8"/>
  <c r="U32" i="8" s="1"/>
  <c r="AD32" i="8" s="1"/>
  <c r="M14" i="8"/>
  <c r="U14" i="8" s="1"/>
  <c r="AD14" i="8" s="1"/>
  <c r="M18" i="8"/>
  <c r="U18" i="8" s="1"/>
  <c r="AD18" i="8" s="1"/>
  <c r="M30" i="8"/>
  <c r="U30" i="8" s="1"/>
  <c r="AD30" i="8" s="1"/>
  <c r="M21" i="8"/>
  <c r="U21" i="8" s="1"/>
  <c r="AD21" i="8" s="1"/>
  <c r="M31" i="8"/>
  <c r="U31" i="8" s="1"/>
  <c r="AD31" i="8" s="1"/>
  <c r="M12" i="8"/>
  <c r="AE218" i="1"/>
  <c r="AN218" i="1" s="1" a="1"/>
  <c r="AN218" i="1" s="1"/>
  <c r="AI218" i="1" s="1"/>
  <c r="AO339" i="71"/>
  <c r="AD339" i="71"/>
  <c r="AF339" i="71" s="1"/>
  <c r="AE339" i="71"/>
  <c r="AN339" i="71" s="1" a="1"/>
  <c r="AN339" i="71" s="1"/>
  <c r="AO205" i="71"/>
  <c r="AE205" i="71"/>
  <c r="AN205" i="71" s="1" a="1"/>
  <c r="AN205" i="71" s="1"/>
  <c r="AD205" i="71"/>
  <c r="AF205" i="71" s="1"/>
  <c r="Z280" i="72"/>
  <c r="AK280" i="72"/>
  <c r="X280" i="72"/>
  <c r="AF280" i="72"/>
  <c r="V280" i="72"/>
  <c r="Q280" i="72"/>
  <c r="AG280" i="72"/>
  <c r="AH280" i="72"/>
  <c r="AB280" i="72"/>
  <c r="AN280" i="72"/>
  <c r="W280" i="72"/>
  <c r="N280" i="72"/>
  <c r="AJ280" i="72"/>
  <c r="S280" i="72"/>
  <c r="Y280" i="72"/>
  <c r="AA280" i="72"/>
  <c r="U280" i="72"/>
  <c r="T280" i="72"/>
  <c r="AO280" i="72"/>
  <c r="AI280" i="72"/>
  <c r="AC280" i="72"/>
  <c r="AE280" i="72"/>
  <c r="R280" i="72"/>
  <c r="AD280" i="72"/>
  <c r="P280" i="72"/>
  <c r="AG325" i="71"/>
  <c r="L305" i="72" s="1"/>
  <c r="M305" i="72" s="1"/>
  <c r="W302" i="72"/>
  <c r="AH302" i="72"/>
  <c r="X302" i="72"/>
  <c r="AF302" i="72"/>
  <c r="N302" i="72"/>
  <c r="AK302" i="72"/>
  <c r="AE302" i="72"/>
  <c r="AI302" i="72"/>
  <c r="AC302" i="72"/>
  <c r="AG302" i="72"/>
  <c r="AO302" i="72"/>
  <c r="R302" i="72"/>
  <c r="AJ302" i="72"/>
  <c r="AA302" i="72"/>
  <c r="U302" i="72"/>
  <c r="AB302" i="72"/>
  <c r="Z302" i="72"/>
  <c r="Q302" i="72"/>
  <c r="S302" i="72"/>
  <c r="AD302" i="72"/>
  <c r="Y302" i="72"/>
  <c r="T302" i="72"/>
  <c r="V302" i="72"/>
  <c r="AN302" i="72"/>
  <c r="P302" i="72"/>
  <c r="AD274" i="1"/>
  <c r="AO341" i="1"/>
  <c r="AH154" i="1"/>
  <c r="Z356" i="72"/>
  <c r="AF356" i="72"/>
  <c r="T356" i="72"/>
  <c r="N356" i="72"/>
  <c r="AO356" i="72"/>
  <c r="Y356" i="72"/>
  <c r="AG356" i="72"/>
  <c r="AH356" i="72"/>
  <c r="AJ356" i="72"/>
  <c r="W356" i="72"/>
  <c r="AI356" i="72"/>
  <c r="Q356" i="72"/>
  <c r="AA356" i="72"/>
  <c r="S356" i="72"/>
  <c r="U356" i="72"/>
  <c r="AB356" i="72"/>
  <c r="AC356" i="72"/>
  <c r="AN356" i="72"/>
  <c r="R356" i="72"/>
  <c r="AK356" i="72"/>
  <c r="AE356" i="72"/>
  <c r="X356" i="72"/>
  <c r="V356" i="72"/>
  <c r="AD356" i="72"/>
  <c r="P356" i="72"/>
  <c r="AG107" i="71"/>
  <c r="AE182" i="1"/>
  <c r="AN182" i="1" s="1" a="1"/>
  <c r="AN182" i="1" s="1"/>
  <c r="AI182" i="1" s="1"/>
  <c r="AO157" i="1"/>
  <c r="AD232" i="71"/>
  <c r="AO276" i="71"/>
  <c r="AG335" i="71"/>
  <c r="L315" i="72" s="1"/>
  <c r="M315" i="72" s="1"/>
  <c r="AD213" i="1"/>
  <c r="AM213" i="1" s="1"/>
  <c r="AO213" i="1"/>
  <c r="AE213" i="1"/>
  <c r="AN213" i="1" s="1" a="1"/>
  <c r="AN213" i="1" s="1"/>
  <c r="AI213" i="1" s="1"/>
  <c r="J51" i="73"/>
  <c r="AO371" i="71"/>
  <c r="AE371" i="71"/>
  <c r="AN371" i="71" s="1" a="1"/>
  <c r="AN371" i="71" s="1"/>
  <c r="AD371" i="71"/>
  <c r="AO280" i="1"/>
  <c r="AC22" i="71"/>
  <c r="AO289" i="1"/>
  <c r="AE289" i="1"/>
  <c r="AN289" i="1" s="1" a="1"/>
  <c r="AN289" i="1" s="1"/>
  <c r="AI289" i="1" s="1"/>
  <c r="AD289" i="1"/>
  <c r="AM289" i="1" s="1"/>
  <c r="J50" i="73"/>
  <c r="X14" i="1"/>
  <c r="AD110" i="71"/>
  <c r="AF110" i="71" s="1"/>
  <c r="AE110" i="71"/>
  <c r="AN110" i="71" s="1" a="1"/>
  <c r="AN110" i="71" s="1"/>
  <c r="AO110" i="71"/>
  <c r="AE193" i="1"/>
  <c r="AN193" i="1" s="1" a="1"/>
  <c r="AN193" i="1" s="1"/>
  <c r="AI193" i="1" s="1"/>
  <c r="AI193" i="71" s="1"/>
  <c r="AO88" i="1"/>
  <c r="AD88" i="1"/>
  <c r="AE88" i="1"/>
  <c r="AN88" i="1" s="1" a="1"/>
  <c r="AN88" i="1" s="1"/>
  <c r="AI88" i="1" s="1"/>
  <c r="AE187" i="1"/>
  <c r="AN187" i="1" s="1" a="1"/>
  <c r="AN187" i="1" s="1"/>
  <c r="AI187" i="1" s="1"/>
  <c r="AO235" i="1"/>
  <c r="AN295" i="72"/>
  <c r="X295" i="72"/>
  <c r="Z295" i="72"/>
  <c r="AJ295" i="72"/>
  <c r="S295" i="72"/>
  <c r="AF295" i="72"/>
  <c r="AH295" i="72"/>
  <c r="T295" i="72"/>
  <c r="N295" i="72"/>
  <c r="AO295" i="72"/>
  <c r="AA295" i="72"/>
  <c r="AC295" i="72"/>
  <c r="W295" i="72"/>
  <c r="Y295" i="72"/>
  <c r="AI295" i="72"/>
  <c r="AK295" i="72"/>
  <c r="AE295" i="72"/>
  <c r="AG295" i="72"/>
  <c r="U295" i="72"/>
  <c r="R295" i="72"/>
  <c r="Q295" i="72"/>
  <c r="V295" i="72"/>
  <c r="AB295" i="72"/>
  <c r="AD295" i="72"/>
  <c r="P295" i="72"/>
  <c r="BI12" i="1"/>
  <c r="I28" i="8" s="1"/>
  <c r="AU12" i="1"/>
  <c r="I14" i="8" s="1"/>
  <c r="BN12" i="1"/>
  <c r="I33" i="8" s="1"/>
  <c r="AD218" i="1"/>
  <c r="AM218" i="1" s="1"/>
  <c r="BA12" i="71"/>
  <c r="I20" i="74" s="1"/>
  <c r="BL12" i="71"/>
  <c r="I31" i="74" s="1"/>
  <c r="AK194" i="72"/>
  <c r="AN194" i="72"/>
  <c r="S194" i="72"/>
  <c r="Y194" i="72"/>
  <c r="AE194" i="72"/>
  <c r="Q194" i="72"/>
  <c r="W194" i="72"/>
  <c r="T194" i="72"/>
  <c r="AO194" i="72"/>
  <c r="Z194" i="72"/>
  <c r="AG194" i="72"/>
  <c r="AI194" i="72"/>
  <c r="X194" i="72"/>
  <c r="AH194" i="72"/>
  <c r="V194" i="72"/>
  <c r="R194" i="72"/>
  <c r="AF194" i="72"/>
  <c r="N194" i="72"/>
  <c r="U194" i="72"/>
  <c r="AB194" i="72"/>
  <c r="AD194" i="72"/>
  <c r="AA194" i="72"/>
  <c r="AC194" i="72"/>
  <c r="AJ194" i="72"/>
  <c r="P194" i="72"/>
  <c r="AO35" i="71"/>
  <c r="AD35" i="71"/>
  <c r="AF35" i="71" s="1"/>
  <c r="AE35" i="71"/>
  <c r="AN35" i="71" s="1" a="1"/>
  <c r="AN35" i="71" s="1"/>
  <c r="AH230" i="1"/>
  <c r="AO274" i="1"/>
  <c r="AD261" i="1"/>
  <c r="AO261" i="1"/>
  <c r="AE261" i="1"/>
  <c r="AN261" i="1" s="1" a="1"/>
  <c r="AN261" i="1" s="1"/>
  <c r="AI261" i="1" s="1"/>
  <c r="AI261" i="71" s="1"/>
  <c r="AO181" i="71"/>
  <c r="AN312" i="72"/>
  <c r="AD312" i="72"/>
  <c r="AG256" i="71"/>
  <c r="AG328" i="71"/>
  <c r="L308" i="72" s="1"/>
  <c r="M308" i="72" s="1"/>
  <c r="AE288" i="1"/>
  <c r="AN288" i="1" s="1" a="1"/>
  <c r="AN288" i="1" s="1"/>
  <c r="AI288" i="1" s="1"/>
  <c r="AI288" i="71" s="1"/>
  <c r="AO288" i="1"/>
  <c r="AG320" i="71"/>
  <c r="L300" i="72" s="1"/>
  <c r="M300" i="72" s="1"/>
  <c r="AD181" i="1"/>
  <c r="AM181" i="1" s="1"/>
  <c r="AO159" i="1"/>
  <c r="AD159" i="1"/>
  <c r="AM159" i="1" s="1"/>
  <c r="AE159" i="1"/>
  <c r="AN159" i="1" s="1" a="1"/>
  <c r="AN159" i="1" s="1"/>
  <c r="AI159" i="1" s="1"/>
  <c r="AD341" i="71"/>
  <c r="AF341" i="71" s="1"/>
  <c r="AD182" i="1"/>
  <c r="AM182" i="1" s="1"/>
  <c r="AE342" i="1"/>
  <c r="AN342" i="1" s="1" a="1"/>
  <c r="AN342" i="1" s="1"/>
  <c r="AI342" i="1" s="1"/>
  <c r="AI342" i="71" s="1"/>
  <c r="AO232" i="71"/>
  <c r="AD85" i="1"/>
  <c r="AO85" i="1"/>
  <c r="AE85" i="1"/>
  <c r="AN85" i="1" s="1" a="1"/>
  <c r="AN85" i="1" s="1"/>
  <c r="AI85" i="1" s="1"/>
  <c r="AI85" i="71" s="1"/>
  <c r="AD216" i="71"/>
  <c r="AF216" i="71" s="1"/>
  <c r="AO371" i="1"/>
  <c r="AD371" i="1"/>
  <c r="AE371" i="1"/>
  <c r="AN371" i="1" s="1" a="1"/>
  <c r="AN371" i="1" s="1"/>
  <c r="AI371" i="1" s="1"/>
  <c r="AI371" i="71" s="1"/>
  <c r="AD280" i="1"/>
  <c r="AM280" i="1" s="1"/>
  <c r="AO177" i="1"/>
  <c r="AD177" i="1"/>
  <c r="AM177" i="1" s="1"/>
  <c r="AE177" i="1"/>
  <c r="AN177" i="1" s="1" a="1"/>
  <c r="AN177" i="1" s="1"/>
  <c r="AI177" i="1" s="1"/>
  <c r="AO233" i="71"/>
  <c r="AE233" i="71"/>
  <c r="AN233" i="71" s="1" a="1"/>
  <c r="AN233" i="71" s="1"/>
  <c r="AD233" i="71"/>
  <c r="AF233" i="71" s="1"/>
  <c r="AD193" i="1"/>
  <c r="AE88" i="71"/>
  <c r="AN88" i="71" s="1" a="1"/>
  <c r="AN88" i="71" s="1"/>
  <c r="AO88" i="71"/>
  <c r="AD88" i="71"/>
  <c r="AE235" i="1"/>
  <c r="AN235" i="1" s="1" a="1"/>
  <c r="AN235" i="1" s="1"/>
  <c r="AI235" i="1" s="1"/>
  <c r="AE215" i="71"/>
  <c r="AN215" i="71" s="1" a="1"/>
  <c r="AN215" i="71" s="1"/>
  <c r="AD215" i="71"/>
  <c r="AF215" i="71" s="1"/>
  <c r="AO215" i="71"/>
  <c r="BE12" i="1"/>
  <c r="I24" i="8" s="1"/>
  <c r="BM12" i="1"/>
  <c r="I32" i="8" s="1"/>
  <c r="X297" i="72"/>
  <c r="U297" i="72"/>
  <c r="V297" i="72"/>
  <c r="AE297" i="72"/>
  <c r="AF297" i="72"/>
  <c r="Z297" i="72"/>
  <c r="Y297" i="72"/>
  <c r="AD297" i="72"/>
  <c r="Q297" i="72"/>
  <c r="AK297" i="72"/>
  <c r="AC297" i="72"/>
  <c r="AN297" i="72"/>
  <c r="R297" i="72"/>
  <c r="AB297" i="72"/>
  <c r="AI297" i="72"/>
  <c r="N297" i="72"/>
  <c r="AJ297" i="72"/>
  <c r="T297" i="72"/>
  <c r="AO297" i="72"/>
  <c r="W297" i="72"/>
  <c r="AH297" i="72"/>
  <c r="AA297" i="72"/>
  <c r="S297" i="72"/>
  <c r="AG297" i="72"/>
  <c r="P297" i="72"/>
  <c r="AO218" i="1"/>
  <c r="M124" i="72"/>
  <c r="AE145" i="1"/>
  <c r="AN145" i="1" s="1" a="1"/>
  <c r="AN145" i="1" s="1"/>
  <c r="AI145" i="1" s="1"/>
  <c r="AE180" i="1"/>
  <c r="AN180" i="1" s="1" a="1"/>
  <c r="AN180" i="1" s="1"/>
  <c r="AI180" i="1" s="1"/>
  <c r="AD260" i="71"/>
  <c r="AF260" i="71" s="1"/>
  <c r="AO120" i="71"/>
  <c r="AE120" i="71"/>
  <c r="AN120" i="71" s="1" a="1"/>
  <c r="AN120" i="71" s="1"/>
  <c r="AD120" i="71"/>
  <c r="AF120" i="71" s="1"/>
  <c r="M37" i="74"/>
  <c r="U37" i="74" s="1"/>
  <c r="AD37" i="74" s="1"/>
  <c r="M21" i="74"/>
  <c r="U21" i="74" s="1"/>
  <c r="AD21" i="74" s="1"/>
  <c r="M13" i="74"/>
  <c r="U13" i="74" s="1"/>
  <c r="AD13" i="74" s="1"/>
  <c r="M26" i="74"/>
  <c r="U26" i="74" s="1"/>
  <c r="AD26" i="74" s="1"/>
  <c r="M31" i="74"/>
  <c r="U31" i="74" s="1"/>
  <c r="AD31" i="74" s="1"/>
  <c r="M36" i="74"/>
  <c r="U36" i="74" s="1"/>
  <c r="AD36" i="74" s="1"/>
  <c r="M15" i="74"/>
  <c r="U15" i="74" s="1"/>
  <c r="AD15" i="74" s="1"/>
  <c r="M24" i="74"/>
  <c r="U24" i="74" s="1"/>
  <c r="AD24" i="74" s="1"/>
  <c r="M19" i="74"/>
  <c r="U19" i="74" s="1"/>
  <c r="AD19" i="74" s="1"/>
  <c r="M20" i="74"/>
  <c r="U20" i="74" s="1"/>
  <c r="AD20" i="74" s="1"/>
  <c r="M22" i="74"/>
  <c r="U22" i="74" s="1"/>
  <c r="AD22" i="74" s="1"/>
  <c r="M33" i="74"/>
  <c r="U33" i="74" s="1"/>
  <c r="AD33" i="74" s="1"/>
  <c r="M32" i="74"/>
  <c r="U32" i="74" s="1"/>
  <c r="AD32" i="74" s="1"/>
  <c r="M14" i="74"/>
  <c r="U14" i="74" s="1"/>
  <c r="AD14" i="74" s="1"/>
  <c r="M23" i="74"/>
  <c r="U23" i="74" s="1"/>
  <c r="AD23" i="74" s="1"/>
  <c r="M16" i="74"/>
  <c r="U16" i="74" s="1"/>
  <c r="AD16" i="74" s="1"/>
  <c r="M17" i="74"/>
  <c r="U17" i="74" s="1"/>
  <c r="AD17" i="74" s="1"/>
  <c r="M30" i="74"/>
  <c r="U30" i="74" s="1"/>
  <c r="AD30" i="74" s="1"/>
  <c r="M18" i="74"/>
  <c r="U18" i="74" s="1"/>
  <c r="AD18" i="74" s="1"/>
  <c r="M29" i="74"/>
  <c r="U29" i="74" s="1"/>
  <c r="AD29" i="74" s="1"/>
  <c r="M25" i="74"/>
  <c r="U25" i="74" s="1"/>
  <c r="AD25" i="74" s="1"/>
  <c r="M28" i="74"/>
  <c r="U28" i="74" s="1"/>
  <c r="AD28" i="74" s="1"/>
  <c r="M27" i="74"/>
  <c r="U27" i="74" s="1"/>
  <c r="AD27" i="74" s="1"/>
  <c r="M12" i="74"/>
  <c r="AE35" i="1"/>
  <c r="AN35" i="1" s="1" a="1"/>
  <c r="AN35" i="1" s="1"/>
  <c r="AI35" i="1" s="1"/>
  <c r="AD35" i="1"/>
  <c r="AM35" i="1" s="1"/>
  <c r="AO35" i="1"/>
  <c r="AC12" i="74"/>
  <c r="AC43" i="74" s="1"/>
  <c r="T43" i="74"/>
  <c r="AD261" i="71"/>
  <c r="AE261" i="71"/>
  <c r="AN261" i="71" s="1" a="1"/>
  <c r="AN261" i="71" s="1"/>
  <c r="AO261" i="71"/>
  <c r="AE231" i="71"/>
  <c r="AN231" i="71" s="1" a="1"/>
  <c r="AN231" i="71" s="1"/>
  <c r="AD231" i="71"/>
  <c r="AF231" i="71" s="1"/>
  <c r="AO231" i="71"/>
  <c r="AO288" i="71"/>
  <c r="AO181" i="1"/>
  <c r="AM181" i="71" s="1"/>
  <c r="AO159" i="71"/>
  <c r="AE159" i="71"/>
  <c r="AN159" i="71" s="1" a="1"/>
  <c r="AN159" i="71" s="1"/>
  <c r="AD159" i="71"/>
  <c r="AF159" i="71" s="1"/>
  <c r="AO252" i="1"/>
  <c r="AM252" i="71" s="1"/>
  <c r="AO182" i="1"/>
  <c r="AM182" i="71" s="1"/>
  <c r="AE216" i="1"/>
  <c r="AN216" i="1" s="1" a="1"/>
  <c r="AN216" i="1" s="1"/>
  <c r="AI216" i="1" s="1"/>
  <c r="AO342" i="1"/>
  <c r="AD238" i="71"/>
  <c r="AO238" i="71"/>
  <c r="AE238" i="71"/>
  <c r="AN238" i="71" s="1" a="1"/>
  <c r="AN238" i="71" s="1"/>
  <c r="J14" i="73"/>
  <c r="AE85" i="71"/>
  <c r="AN85" i="71" s="1" a="1"/>
  <c r="AN85" i="71" s="1"/>
  <c r="AO85" i="71"/>
  <c r="AD85" i="71"/>
  <c r="AE280" i="1"/>
  <c r="AN280" i="1" s="1" a="1"/>
  <c r="AN280" i="1" s="1"/>
  <c r="AI280" i="1" s="1"/>
  <c r="AO258" i="71"/>
  <c r="AD258" i="71"/>
  <c r="AF258" i="71" s="1"/>
  <c r="AE258" i="71"/>
  <c r="AN258" i="71" s="1" a="1"/>
  <c r="AN258" i="71" s="1"/>
  <c r="AO305" i="71"/>
  <c r="AE305" i="71"/>
  <c r="AN305" i="71" s="1" a="1"/>
  <c r="AN305" i="71" s="1"/>
  <c r="AD305" i="71"/>
  <c r="AF305" i="71" s="1"/>
  <c r="AD233" i="1"/>
  <c r="AM233" i="1" s="1"/>
  <c r="AO233" i="1"/>
  <c r="AE233" i="1"/>
  <c r="AN233" i="1" s="1" a="1"/>
  <c r="AN233" i="1" s="1"/>
  <c r="AI233" i="1" s="1"/>
  <c r="AO193" i="1"/>
  <c r="AO215" i="1"/>
  <c r="AD215" i="1"/>
  <c r="AM215" i="1" s="1"/>
  <c r="AE215" i="1"/>
  <c r="AN215" i="1" s="1" a="1"/>
  <c r="AN215" i="1" s="1"/>
  <c r="AI215" i="1" s="1"/>
  <c r="AX12" i="1"/>
  <c r="I17" i="8" s="1"/>
  <c r="AY12" i="1"/>
  <c r="I18" i="8" s="1"/>
  <c r="AT12" i="1"/>
  <c r="I13" i="8" s="1"/>
  <c r="AE281" i="71"/>
  <c r="AN281" i="71" s="1" a="1"/>
  <c r="AN281" i="71" s="1"/>
  <c r="AD281" i="71"/>
  <c r="AF281" i="71" s="1"/>
  <c r="AO281" i="71"/>
  <c r="AD340" i="1"/>
  <c r="AM340" i="1" s="1"/>
  <c r="AD145" i="1"/>
  <c r="AM145" i="1" s="1"/>
  <c r="AE130" i="1"/>
  <c r="AN130" i="1" s="1" a="1"/>
  <c r="AN130" i="1" s="1"/>
  <c r="AI130" i="1" s="1"/>
  <c r="AI130" i="71" s="1"/>
  <c r="AD130" i="1"/>
  <c r="AO130" i="1"/>
  <c r="AD180" i="1"/>
  <c r="AE288" i="71"/>
  <c r="AN288" i="71" s="1" a="1"/>
  <c r="AN288" i="71" s="1"/>
  <c r="AD94" i="1"/>
  <c r="T298" i="72" l="1"/>
  <c r="AJ298" i="72"/>
  <c r="AF298" i="72"/>
  <c r="AH277" i="1"/>
  <c r="Y287" i="72"/>
  <c r="R287" i="72"/>
  <c r="AO287" i="72"/>
  <c r="Q287" i="72"/>
  <c r="X287" i="72"/>
  <c r="AK287" i="72"/>
  <c r="AH287" i="72"/>
  <c r="Z287" i="72"/>
  <c r="T287" i="72"/>
  <c r="S287" i="72"/>
  <c r="N287" i="72"/>
  <c r="AD287" i="72"/>
  <c r="AG287" i="72"/>
  <c r="AA287" i="72"/>
  <c r="P287" i="72"/>
  <c r="AB287" i="72"/>
  <c r="AN287" i="72"/>
  <c r="AE287" i="72"/>
  <c r="Z298" i="72"/>
  <c r="AC287" i="72"/>
  <c r="AI287" i="72"/>
  <c r="W287" i="72"/>
  <c r="AF287" i="72"/>
  <c r="U287" i="72"/>
  <c r="V287" i="72"/>
  <c r="N298" i="72"/>
  <c r="AC312" i="72"/>
  <c r="T312" i="72"/>
  <c r="AK312" i="72"/>
  <c r="U312" i="72"/>
  <c r="AO312" i="72"/>
  <c r="Q312" i="72"/>
  <c r="Z330" i="72"/>
  <c r="AB312" i="72"/>
  <c r="AE312" i="72"/>
  <c r="AA330" i="72"/>
  <c r="W312" i="72"/>
  <c r="Y312" i="72"/>
  <c r="P312" i="72"/>
  <c r="R312" i="72"/>
  <c r="AA312" i="72"/>
  <c r="X312" i="72"/>
  <c r="N75" i="72"/>
  <c r="W298" i="72"/>
  <c r="X298" i="72"/>
  <c r="V298" i="72"/>
  <c r="AH298" i="72"/>
  <c r="P298" i="72"/>
  <c r="AI298" i="72"/>
  <c r="AE298" i="72"/>
  <c r="U298" i="72"/>
  <c r="AC298" i="72"/>
  <c r="AG298" i="72"/>
  <c r="R298" i="72"/>
  <c r="AO298" i="72"/>
  <c r="AK298" i="72"/>
  <c r="S298" i="72"/>
  <c r="AB298" i="72"/>
  <c r="AA298" i="72"/>
  <c r="AN298" i="72"/>
  <c r="Y298" i="72"/>
  <c r="AA286" i="72"/>
  <c r="S286" i="72"/>
  <c r="Y75" i="72"/>
  <c r="AL124" i="72"/>
  <c r="AM124" i="72"/>
  <c r="AL305" i="72"/>
  <c r="AM305" i="72"/>
  <c r="AL279" i="72"/>
  <c r="AM279" i="72"/>
  <c r="Q270" i="72"/>
  <c r="AL270" i="72"/>
  <c r="AM270" i="72"/>
  <c r="X353" i="72"/>
  <c r="AL353" i="72"/>
  <c r="AM353" i="72"/>
  <c r="Q304" i="72"/>
  <c r="AL304" i="72"/>
  <c r="AM304" i="72"/>
  <c r="AF294" i="72"/>
  <c r="AL294" i="72"/>
  <c r="AM294" i="72"/>
  <c r="AL331" i="72"/>
  <c r="AM331" i="72"/>
  <c r="AL183" i="72"/>
  <c r="AM183" i="72"/>
  <c r="AL253" i="72"/>
  <c r="AM253" i="72"/>
  <c r="AL142" i="72"/>
  <c r="AM142" i="72"/>
  <c r="AL182" i="72"/>
  <c r="AM182" i="72"/>
  <c r="AL266" i="72"/>
  <c r="AM266" i="72"/>
  <c r="AL271" i="72"/>
  <c r="AM271" i="72"/>
  <c r="AL340" i="72"/>
  <c r="AM340" i="72"/>
  <c r="AC330" i="72"/>
  <c r="AL330" i="72"/>
  <c r="AM330" i="72"/>
  <c r="S312" i="72"/>
  <c r="AL312" i="72"/>
  <c r="AM312" i="72"/>
  <c r="AL180" i="72"/>
  <c r="AM180" i="72"/>
  <c r="AL175" i="72"/>
  <c r="AM175" i="72"/>
  <c r="AL189" i="72"/>
  <c r="AM189" i="72"/>
  <c r="AL219" i="72"/>
  <c r="AM219" i="72"/>
  <c r="AL197" i="72"/>
  <c r="AM197" i="72"/>
  <c r="AL252" i="72"/>
  <c r="AM252" i="72"/>
  <c r="AM347" i="72"/>
  <c r="AL347" i="72"/>
  <c r="AL192" i="72"/>
  <c r="AM192" i="72"/>
  <c r="AL168" i="72"/>
  <c r="AM168" i="72"/>
  <c r="AL292" i="72"/>
  <c r="AM292" i="72"/>
  <c r="AL308" i="72"/>
  <c r="AM308" i="72"/>
  <c r="T339" i="72"/>
  <c r="AL339" i="72"/>
  <c r="AM339" i="72"/>
  <c r="AL60" i="72"/>
  <c r="AM60" i="72"/>
  <c r="AL288" i="72"/>
  <c r="AM288" i="72"/>
  <c r="AL229" i="72"/>
  <c r="AM229" i="72"/>
  <c r="AL341" i="72"/>
  <c r="AM341" i="72"/>
  <c r="AL303" i="72"/>
  <c r="AM303" i="72"/>
  <c r="AL326" i="72"/>
  <c r="AM326" i="72"/>
  <c r="AL349" i="72"/>
  <c r="AM349" i="72"/>
  <c r="AL276" i="72"/>
  <c r="AM276" i="72"/>
  <c r="AL287" i="72"/>
  <c r="AM287" i="72"/>
  <c r="AL62" i="72"/>
  <c r="AM62" i="72"/>
  <c r="AL258" i="72"/>
  <c r="AM258" i="72"/>
  <c r="AL127" i="72"/>
  <c r="AM127" i="72"/>
  <c r="AL290" i="72"/>
  <c r="AM290" i="72"/>
  <c r="AL214" i="72"/>
  <c r="AM214" i="72"/>
  <c r="AL143" i="72"/>
  <c r="AM143" i="72"/>
  <c r="AM348" i="72"/>
  <c r="AL348" i="72"/>
  <c r="AL277" i="72"/>
  <c r="AM277" i="72"/>
  <c r="AL278" i="72"/>
  <c r="AM278" i="72"/>
  <c r="AL299" i="72"/>
  <c r="AM299" i="72"/>
  <c r="AL346" i="72"/>
  <c r="AM346" i="72"/>
  <c r="N332" i="72"/>
  <c r="AL332" i="72"/>
  <c r="AM332" i="72"/>
  <c r="AH286" i="72"/>
  <c r="AL286" i="72"/>
  <c r="AM286" i="72"/>
  <c r="AL135" i="72"/>
  <c r="AM135" i="72"/>
  <c r="AL307" i="72"/>
  <c r="AM307" i="72"/>
  <c r="Q75" i="72"/>
  <c r="AL75" i="72"/>
  <c r="AM75" i="72"/>
  <c r="AL156" i="72"/>
  <c r="AM156" i="72"/>
  <c r="AL187" i="72"/>
  <c r="AM187" i="72"/>
  <c r="AL315" i="72"/>
  <c r="AM315" i="72"/>
  <c r="AL298" i="72"/>
  <c r="AM298" i="72"/>
  <c r="AL158" i="72"/>
  <c r="AM158" i="72"/>
  <c r="AL147" i="72"/>
  <c r="AM147" i="72"/>
  <c r="AL126" i="72"/>
  <c r="AM126" i="72"/>
  <c r="AL233" i="72"/>
  <c r="AM233" i="72"/>
  <c r="AL324" i="72"/>
  <c r="AM324" i="72"/>
  <c r="AL226" i="72"/>
  <c r="AM226" i="72"/>
  <c r="AL174" i="72"/>
  <c r="AM174" i="72"/>
  <c r="AL296" i="72"/>
  <c r="AM296" i="72"/>
  <c r="AL190" i="72"/>
  <c r="AM190" i="72"/>
  <c r="AL144" i="72"/>
  <c r="AM144" i="72"/>
  <c r="AL281" i="72"/>
  <c r="AM281" i="72"/>
  <c r="AL334" i="72"/>
  <c r="AM334" i="72"/>
  <c r="AL274" i="72"/>
  <c r="AM274" i="72"/>
  <c r="AL345" i="72"/>
  <c r="AM345" i="72"/>
  <c r="AL283" i="72"/>
  <c r="AM283" i="72"/>
  <c r="AL122" i="72"/>
  <c r="AM122" i="72"/>
  <c r="AL300" i="72"/>
  <c r="AM300" i="72"/>
  <c r="AM352" i="72"/>
  <c r="AL352" i="72"/>
  <c r="AL282" i="72"/>
  <c r="AM282" i="72"/>
  <c r="W342" i="72"/>
  <c r="AL342" i="72"/>
  <c r="AM342" i="72"/>
  <c r="AL267" i="72"/>
  <c r="AM267" i="72"/>
  <c r="AL204" i="72"/>
  <c r="AM204" i="72"/>
  <c r="AL317" i="72"/>
  <c r="AM317" i="72"/>
  <c r="AA316" i="72"/>
  <c r="AL316" i="72"/>
  <c r="AM316" i="72"/>
  <c r="AD293" i="72"/>
  <c r="AL293" i="72"/>
  <c r="AM293" i="72"/>
  <c r="AL284" i="72"/>
  <c r="AM284" i="72"/>
  <c r="AL155" i="72"/>
  <c r="AM155" i="72"/>
  <c r="AL272" i="72"/>
  <c r="AM272" i="72"/>
  <c r="AL325" i="72"/>
  <c r="AM325" i="72"/>
  <c r="AL273" i="72"/>
  <c r="AM273" i="72"/>
  <c r="AL291" i="72"/>
  <c r="AM291" i="72"/>
  <c r="AL311" i="72"/>
  <c r="AM311" i="72"/>
  <c r="AL150" i="72"/>
  <c r="AM150" i="72"/>
  <c r="AL123" i="72"/>
  <c r="AM123" i="72"/>
  <c r="AL176" i="72"/>
  <c r="AM176" i="72"/>
  <c r="AL107" i="72"/>
  <c r="AM107" i="72"/>
  <c r="AL129" i="72"/>
  <c r="AM129" i="72"/>
  <c r="AL191" i="72"/>
  <c r="AM191" i="72"/>
  <c r="AM343" i="72"/>
  <c r="AL343" i="72"/>
  <c r="AL230" i="72"/>
  <c r="AM230" i="72"/>
  <c r="AL337" i="72"/>
  <c r="AM337" i="72"/>
  <c r="AL246" i="72"/>
  <c r="AM246" i="72"/>
  <c r="AP310" i="72"/>
  <c r="AR310" i="72" s="1"/>
  <c r="AP335" i="72"/>
  <c r="AR335" i="72" s="1"/>
  <c r="R293" i="72"/>
  <c r="X342" i="72"/>
  <c r="Q342" i="72"/>
  <c r="AN342" i="72"/>
  <c r="S339" i="72"/>
  <c r="Y339" i="72"/>
  <c r="T286" i="72"/>
  <c r="AN286" i="72"/>
  <c r="AO286" i="72"/>
  <c r="AE75" i="72"/>
  <c r="AG75" i="72"/>
  <c r="AN75" i="72"/>
  <c r="AO75" i="72"/>
  <c r="AA75" i="72"/>
  <c r="T75" i="72"/>
  <c r="AI286" i="72"/>
  <c r="AB286" i="72"/>
  <c r="Z286" i="72"/>
  <c r="AC75" i="72"/>
  <c r="S75" i="72"/>
  <c r="W75" i="72"/>
  <c r="AJ286" i="72"/>
  <c r="AG286" i="72"/>
  <c r="AD286" i="72"/>
  <c r="P75" i="72"/>
  <c r="AD75" i="72"/>
  <c r="AK75" i="72"/>
  <c r="W286" i="72"/>
  <c r="R286" i="72"/>
  <c r="AF286" i="72"/>
  <c r="AB75" i="72"/>
  <c r="AF75" i="72"/>
  <c r="V75" i="72"/>
  <c r="AK286" i="72"/>
  <c r="AE286" i="72"/>
  <c r="V286" i="72"/>
  <c r="R75" i="72"/>
  <c r="AH75" i="72"/>
  <c r="Z75" i="72"/>
  <c r="X75" i="72"/>
  <c r="P286" i="72"/>
  <c r="Y286" i="72"/>
  <c r="AC286" i="72"/>
  <c r="N286" i="72"/>
  <c r="AJ75" i="72"/>
  <c r="AI75" i="72"/>
  <c r="U286" i="72"/>
  <c r="Q286" i="72"/>
  <c r="T293" i="72"/>
  <c r="AO293" i="72"/>
  <c r="V312" i="72"/>
  <c r="Z312" i="72"/>
  <c r="N312" i="72"/>
  <c r="Y330" i="72"/>
  <c r="AB330" i="72"/>
  <c r="N330" i="72"/>
  <c r="AH330" i="72"/>
  <c r="R330" i="72"/>
  <c r="S330" i="72"/>
  <c r="AG312" i="72"/>
  <c r="AJ312" i="72"/>
  <c r="AF330" i="72"/>
  <c r="W330" i="72"/>
  <c r="AG330" i="72"/>
  <c r="AN330" i="72"/>
  <c r="AO330" i="72"/>
  <c r="AI330" i="72"/>
  <c r="AH312" i="72"/>
  <c r="AI312" i="72"/>
  <c r="V330" i="72"/>
  <c r="X330" i="72"/>
  <c r="AJ330" i="72"/>
  <c r="AI267" i="71"/>
  <c r="AH267" i="71" s="1"/>
  <c r="AE330" i="72"/>
  <c r="T330" i="72"/>
  <c r="AK330" i="72"/>
  <c r="AD330" i="72"/>
  <c r="U330" i="72"/>
  <c r="Q330" i="72"/>
  <c r="AF316" i="72"/>
  <c r="AM180" i="1"/>
  <c r="I160" i="62" s="1"/>
  <c r="AK294" i="72"/>
  <c r="AN270" i="72"/>
  <c r="X316" i="72"/>
  <c r="Q316" i="72"/>
  <c r="AO294" i="72"/>
  <c r="AG294" i="72"/>
  <c r="AA294" i="72"/>
  <c r="AC294" i="72"/>
  <c r="X294" i="72"/>
  <c r="Q294" i="72"/>
  <c r="S270" i="72"/>
  <c r="T294" i="72"/>
  <c r="AH294" i="72"/>
  <c r="R294" i="72"/>
  <c r="N270" i="72"/>
  <c r="AA353" i="72"/>
  <c r="AE353" i="72"/>
  <c r="AE294" i="72"/>
  <c r="AD294" i="72"/>
  <c r="AK353" i="72"/>
  <c r="AJ294" i="72"/>
  <c r="P294" i="72"/>
  <c r="W294" i="72"/>
  <c r="AN304" i="72"/>
  <c r="S294" i="72"/>
  <c r="V294" i="72"/>
  <c r="N294" i="72"/>
  <c r="Z294" i="72"/>
  <c r="AD304" i="72"/>
  <c r="T304" i="72"/>
  <c r="AJ293" i="72"/>
  <c r="AN293" i="72"/>
  <c r="AK293" i="72"/>
  <c r="AI316" i="72"/>
  <c r="AB316" i="72"/>
  <c r="S316" i="72"/>
  <c r="P293" i="72"/>
  <c r="N293" i="72"/>
  <c r="V293" i="72"/>
  <c r="AE293" i="72"/>
  <c r="Z316" i="72"/>
  <c r="AK316" i="72"/>
  <c r="AH316" i="72"/>
  <c r="AC293" i="72"/>
  <c r="Y293" i="72"/>
  <c r="S293" i="72"/>
  <c r="AD316" i="72"/>
  <c r="R316" i="72"/>
  <c r="Y316" i="72"/>
  <c r="AG293" i="72"/>
  <c r="Q293" i="72"/>
  <c r="X293" i="72"/>
  <c r="AJ316" i="72"/>
  <c r="U316" i="72"/>
  <c r="AA293" i="72"/>
  <c r="AF293" i="72"/>
  <c r="AI293" i="72"/>
  <c r="AC316" i="72"/>
  <c r="N316" i="72"/>
  <c r="W293" i="72"/>
  <c r="Z293" i="72"/>
  <c r="U293" i="72"/>
  <c r="V316" i="72"/>
  <c r="AG316" i="72"/>
  <c r="AH293" i="72"/>
  <c r="AB293" i="72"/>
  <c r="P316" i="72"/>
  <c r="AE316" i="72"/>
  <c r="T316" i="72"/>
  <c r="U294" i="72"/>
  <c r="AN294" i="72"/>
  <c r="AB294" i="72"/>
  <c r="X332" i="72"/>
  <c r="AI294" i="72"/>
  <c r="Y294" i="72"/>
  <c r="AO316" i="72"/>
  <c r="W316" i="72"/>
  <c r="AN316" i="72"/>
  <c r="AF186" i="1"/>
  <c r="AF219" i="72"/>
  <c r="AI219" i="72"/>
  <c r="AJ219" i="72"/>
  <c r="W219" i="72"/>
  <c r="AB219" i="72"/>
  <c r="Q219" i="72"/>
  <c r="Y219" i="72"/>
  <c r="R219" i="72"/>
  <c r="AH219" i="72"/>
  <c r="AE219" i="72"/>
  <c r="Z219" i="72"/>
  <c r="P219" i="72"/>
  <c r="AA219" i="72"/>
  <c r="V219" i="72"/>
  <c r="AG219" i="72"/>
  <c r="T219" i="72"/>
  <c r="U219" i="72"/>
  <c r="AK219" i="72"/>
  <c r="N219" i="72"/>
  <c r="AC219" i="72"/>
  <c r="AO219" i="72"/>
  <c r="AN219" i="72"/>
  <c r="X219" i="72"/>
  <c r="AD219" i="72"/>
  <c r="S219" i="72"/>
  <c r="AN168" i="72"/>
  <c r="S168" i="72"/>
  <c r="W168" i="72"/>
  <c r="AD168" i="72"/>
  <c r="AO168" i="72"/>
  <c r="AB168" i="72"/>
  <c r="Z168" i="72"/>
  <c r="AI168" i="72"/>
  <c r="Q168" i="72"/>
  <c r="AG168" i="72"/>
  <c r="R168" i="72"/>
  <c r="AJ168" i="72"/>
  <c r="AH168" i="72"/>
  <c r="N168" i="72"/>
  <c r="V168" i="72"/>
  <c r="P168" i="72"/>
  <c r="Y168" i="72"/>
  <c r="AE168" i="72"/>
  <c r="AF168" i="72"/>
  <c r="X168" i="72"/>
  <c r="U168" i="72"/>
  <c r="T168" i="72"/>
  <c r="AA168" i="72"/>
  <c r="AK168" i="72"/>
  <c r="AC168" i="72"/>
  <c r="G165" i="75"/>
  <c r="AK186" i="1" s="1"/>
  <c r="AC270" i="72"/>
  <c r="AJ270" i="72"/>
  <c r="AE270" i="72"/>
  <c r="AI348" i="71"/>
  <c r="AH348" i="71" s="1"/>
  <c r="AH353" i="72"/>
  <c r="T353" i="72"/>
  <c r="U353" i="72"/>
  <c r="P304" i="72"/>
  <c r="AC304" i="72"/>
  <c r="AJ304" i="72"/>
  <c r="AO304" i="72"/>
  <c r="N60" i="72"/>
  <c r="Q60" i="72"/>
  <c r="T60" i="72"/>
  <c r="R60" i="72"/>
  <c r="P60" i="72"/>
  <c r="S60" i="72"/>
  <c r="U60" i="72"/>
  <c r="V60" i="72"/>
  <c r="W60" i="72"/>
  <c r="X60" i="72"/>
  <c r="Y60" i="72"/>
  <c r="Z60" i="72"/>
  <c r="AA60" i="72"/>
  <c r="AB60" i="72"/>
  <c r="AC60" i="72"/>
  <c r="AD60" i="72"/>
  <c r="AE60" i="72"/>
  <c r="AF60" i="72"/>
  <c r="AG60" i="72"/>
  <c r="AH60" i="72"/>
  <c r="AI60" i="72"/>
  <c r="AJ60" i="72"/>
  <c r="AK60" i="72"/>
  <c r="AN60" i="72"/>
  <c r="AO60" i="72"/>
  <c r="AB288" i="72"/>
  <c r="AG288" i="72"/>
  <c r="W288" i="72"/>
  <c r="V288" i="72"/>
  <c r="Z288" i="72"/>
  <c r="AH288" i="72"/>
  <c r="T288" i="72"/>
  <c r="AN288" i="72"/>
  <c r="AC288" i="72"/>
  <c r="R288" i="72"/>
  <c r="Q288" i="72"/>
  <c r="AA288" i="72"/>
  <c r="AJ288" i="72"/>
  <c r="U288" i="72"/>
  <c r="N288" i="72"/>
  <c r="AK288" i="72"/>
  <c r="Y288" i="72"/>
  <c r="P288" i="72"/>
  <c r="AI288" i="72"/>
  <c r="AO288" i="72"/>
  <c r="S288" i="72"/>
  <c r="AE288" i="72"/>
  <c r="AF288" i="72"/>
  <c r="AD288" i="72"/>
  <c r="X288" i="72"/>
  <c r="AK229" i="72"/>
  <c r="V229" i="72"/>
  <c r="Q229" i="72"/>
  <c r="AE229" i="72"/>
  <c r="AA229" i="72"/>
  <c r="AC229" i="72"/>
  <c r="U229" i="72"/>
  <c r="AJ229" i="72"/>
  <c r="W229" i="72"/>
  <c r="AD229" i="72"/>
  <c r="Z229" i="72"/>
  <c r="X229" i="72"/>
  <c r="AG229" i="72"/>
  <c r="T229" i="72"/>
  <c r="AF229" i="72"/>
  <c r="P229" i="72"/>
  <c r="Y229" i="72"/>
  <c r="AI229" i="72"/>
  <c r="S229" i="72"/>
  <c r="N229" i="72"/>
  <c r="AN229" i="72"/>
  <c r="AO229" i="72"/>
  <c r="R229" i="72"/>
  <c r="AH229" i="72"/>
  <c r="AB229" i="72"/>
  <c r="AH189" i="72"/>
  <c r="AF189" i="72"/>
  <c r="S189" i="72"/>
  <c r="R189" i="72"/>
  <c r="AK189" i="72"/>
  <c r="W189" i="72"/>
  <c r="AG189" i="72"/>
  <c r="U189" i="72"/>
  <c r="P189" i="72"/>
  <c r="V189" i="72"/>
  <c r="AN189" i="72"/>
  <c r="AA189" i="72"/>
  <c r="AE189" i="72"/>
  <c r="Q189" i="72"/>
  <c r="AB189" i="72"/>
  <c r="AJ189" i="72"/>
  <c r="T189" i="72"/>
  <c r="Z189" i="72"/>
  <c r="X189" i="72"/>
  <c r="N189" i="72"/>
  <c r="AI189" i="72"/>
  <c r="AO189" i="72"/>
  <c r="AC189" i="72"/>
  <c r="Y189" i="72"/>
  <c r="AD189" i="72"/>
  <c r="AN192" i="72"/>
  <c r="Y192" i="72"/>
  <c r="R192" i="72"/>
  <c r="T192" i="72"/>
  <c r="AE192" i="72"/>
  <c r="AA192" i="72"/>
  <c r="AB192" i="72"/>
  <c r="AH192" i="72"/>
  <c r="N192" i="72"/>
  <c r="AF192" i="72"/>
  <c r="U192" i="72"/>
  <c r="AC192" i="72"/>
  <c r="P192" i="72"/>
  <c r="AI192" i="72"/>
  <c r="AG192" i="72"/>
  <c r="AO192" i="72"/>
  <c r="AD192" i="72"/>
  <c r="AJ192" i="72"/>
  <c r="V192" i="72"/>
  <c r="Z192" i="72"/>
  <c r="S192" i="72"/>
  <c r="Q192" i="72"/>
  <c r="W192" i="72"/>
  <c r="X192" i="72"/>
  <c r="AK192" i="72"/>
  <c r="AD270" i="72"/>
  <c r="AO270" i="72"/>
  <c r="T270" i="72"/>
  <c r="AD353" i="72"/>
  <c r="V353" i="72"/>
  <c r="AF353" i="72"/>
  <c r="AK304" i="72"/>
  <c r="AA304" i="72"/>
  <c r="AH304" i="72"/>
  <c r="S62" i="72"/>
  <c r="Q62" i="72"/>
  <c r="N62" i="72"/>
  <c r="U62" i="72"/>
  <c r="P62" i="72"/>
  <c r="T62" i="72"/>
  <c r="R62" i="72"/>
  <c r="V62" i="72"/>
  <c r="W62" i="72"/>
  <c r="X62" i="72"/>
  <c r="Y62" i="72"/>
  <c r="Z62" i="72"/>
  <c r="AA62" i="72"/>
  <c r="AB62" i="72"/>
  <c r="AC62" i="72"/>
  <c r="AD62" i="72"/>
  <c r="AE62" i="72"/>
  <c r="AF62" i="72"/>
  <c r="AG62" i="72"/>
  <c r="AH62" i="72"/>
  <c r="AI62" i="72"/>
  <c r="AJ62" i="72"/>
  <c r="AK62" i="72"/>
  <c r="AN62" i="72"/>
  <c r="AO62" i="72"/>
  <c r="P258" i="72"/>
  <c r="U258" i="72"/>
  <c r="Q258" i="72"/>
  <c r="T258" i="72"/>
  <c r="N258" i="72"/>
  <c r="S258" i="72"/>
  <c r="R258" i="72"/>
  <c r="V258" i="72"/>
  <c r="W258" i="72"/>
  <c r="X258" i="72"/>
  <c r="Y258" i="72"/>
  <c r="Z258" i="72"/>
  <c r="AA258" i="72"/>
  <c r="AB258" i="72"/>
  <c r="AC258" i="72"/>
  <c r="AD258" i="72"/>
  <c r="AE258" i="72"/>
  <c r="AF258" i="72"/>
  <c r="AG258" i="72"/>
  <c r="AH258" i="72"/>
  <c r="AI258" i="72"/>
  <c r="AJ258" i="72"/>
  <c r="AK258" i="72"/>
  <c r="AN258" i="72"/>
  <c r="AO258" i="72"/>
  <c r="U127" i="72"/>
  <c r="T127" i="72"/>
  <c r="P127" i="72"/>
  <c r="Q127" i="72"/>
  <c r="R127" i="72"/>
  <c r="S127" i="72"/>
  <c r="N127" i="72"/>
  <c r="V127" i="72"/>
  <c r="W127" i="72"/>
  <c r="X127" i="72"/>
  <c r="Y127" i="72"/>
  <c r="Z127" i="72"/>
  <c r="AA127" i="72"/>
  <c r="AB127" i="72"/>
  <c r="AC127" i="72"/>
  <c r="AD127" i="72"/>
  <c r="AE127" i="72"/>
  <c r="AF127" i="72"/>
  <c r="AG127" i="72"/>
  <c r="AH127" i="72"/>
  <c r="AI127" i="72"/>
  <c r="AJ127" i="72"/>
  <c r="AK127" i="72"/>
  <c r="AN127" i="72"/>
  <c r="AO127" i="72"/>
  <c r="AG290" i="72"/>
  <c r="AO290" i="72"/>
  <c r="AF290" i="72"/>
  <c r="AB290" i="72"/>
  <c r="P290" i="72"/>
  <c r="AA290" i="72"/>
  <c r="W290" i="72"/>
  <c r="Q290" i="72"/>
  <c r="V290" i="72"/>
  <c r="N290" i="72"/>
  <c r="AH290" i="72"/>
  <c r="S290" i="72"/>
  <c r="AJ290" i="72"/>
  <c r="AC290" i="72"/>
  <c r="AI290" i="72"/>
  <c r="Y290" i="72"/>
  <c r="AE290" i="72"/>
  <c r="X290" i="72"/>
  <c r="AD290" i="72"/>
  <c r="T290" i="72"/>
  <c r="Z290" i="72"/>
  <c r="U290" i="72"/>
  <c r="AN290" i="72"/>
  <c r="R290" i="72"/>
  <c r="AK290" i="72"/>
  <c r="Y214" i="72"/>
  <c r="AD214" i="72"/>
  <c r="AJ214" i="72"/>
  <c r="AF214" i="72"/>
  <c r="AB214" i="72"/>
  <c r="AK214" i="72"/>
  <c r="X214" i="72"/>
  <c r="AC214" i="72"/>
  <c r="P214" i="72"/>
  <c r="Q214" i="72"/>
  <c r="AN214" i="72"/>
  <c r="AA214" i="72"/>
  <c r="AG214" i="72"/>
  <c r="W214" i="72"/>
  <c r="AE214" i="72"/>
  <c r="N214" i="72"/>
  <c r="R214" i="72"/>
  <c r="T214" i="72"/>
  <c r="Z214" i="72"/>
  <c r="S214" i="72"/>
  <c r="AH214" i="72"/>
  <c r="AI214" i="72"/>
  <c r="AO214" i="72"/>
  <c r="U214" i="72"/>
  <c r="V214" i="72"/>
  <c r="AO143" i="72"/>
  <c r="AG143" i="72"/>
  <c r="U143" i="72"/>
  <c r="N143" i="72"/>
  <c r="V143" i="72"/>
  <c r="Q143" i="72"/>
  <c r="P143" i="72"/>
  <c r="AI143" i="72"/>
  <c r="AD143" i="72"/>
  <c r="Y143" i="72"/>
  <c r="AH143" i="72"/>
  <c r="AC143" i="72"/>
  <c r="Z143" i="72"/>
  <c r="T143" i="72"/>
  <c r="R143" i="72"/>
  <c r="W143" i="72"/>
  <c r="AK143" i="72"/>
  <c r="S143" i="72"/>
  <c r="AA143" i="72"/>
  <c r="AJ143" i="72"/>
  <c r="X143" i="72"/>
  <c r="AB143" i="72"/>
  <c r="AF143" i="72"/>
  <c r="AE143" i="72"/>
  <c r="AN143" i="72"/>
  <c r="AE180" i="72"/>
  <c r="AK180" i="72"/>
  <c r="AI180" i="72"/>
  <c r="N180" i="72"/>
  <c r="X180" i="72"/>
  <c r="AN180" i="72"/>
  <c r="Q180" i="72"/>
  <c r="S180" i="72"/>
  <c r="T180" i="72"/>
  <c r="P180" i="72"/>
  <c r="Y180" i="72"/>
  <c r="AO180" i="72"/>
  <c r="R180" i="72"/>
  <c r="AB180" i="72"/>
  <c r="Z180" i="72"/>
  <c r="AF180" i="72"/>
  <c r="W180" i="72"/>
  <c r="AC180" i="72"/>
  <c r="AA180" i="72"/>
  <c r="AG180" i="72"/>
  <c r="U180" i="72"/>
  <c r="AD180" i="72"/>
  <c r="AJ180" i="72"/>
  <c r="AH180" i="72"/>
  <c r="V180" i="72"/>
  <c r="Y347" i="72"/>
  <c r="AJ347" i="72"/>
  <c r="U347" i="72"/>
  <c r="R347" i="72"/>
  <c r="AE347" i="72"/>
  <c r="AK347" i="72"/>
  <c r="AF347" i="72"/>
  <c r="AD347" i="72"/>
  <c r="Z347" i="72"/>
  <c r="P347" i="72"/>
  <c r="AA347" i="72"/>
  <c r="AG347" i="72"/>
  <c r="Q347" i="72"/>
  <c r="AN347" i="72"/>
  <c r="AB347" i="72"/>
  <c r="N347" i="72"/>
  <c r="S347" i="72"/>
  <c r="AO347" i="72"/>
  <c r="AH347" i="72"/>
  <c r="AI347" i="72"/>
  <c r="W347" i="72"/>
  <c r="AC347" i="72"/>
  <c r="V347" i="72"/>
  <c r="T347" i="72"/>
  <c r="X347" i="72"/>
  <c r="P270" i="72"/>
  <c r="V270" i="72"/>
  <c r="AB270" i="72"/>
  <c r="AH270" i="72"/>
  <c r="Q353" i="72"/>
  <c r="AB353" i="72"/>
  <c r="AI353" i="72"/>
  <c r="R304" i="72"/>
  <c r="S304" i="72"/>
  <c r="AF304" i="72"/>
  <c r="U135" i="72"/>
  <c r="AH135" i="72"/>
  <c r="AG135" i="72"/>
  <c r="N135" i="72"/>
  <c r="AN135" i="72"/>
  <c r="X135" i="72"/>
  <c r="T135" i="72"/>
  <c r="AI135" i="72"/>
  <c r="AE135" i="72"/>
  <c r="S135" i="72"/>
  <c r="Q135" i="72"/>
  <c r="AA135" i="72"/>
  <c r="AF135" i="72"/>
  <c r="P135" i="72"/>
  <c r="W135" i="72"/>
  <c r="V135" i="72"/>
  <c r="Z135" i="72"/>
  <c r="R135" i="72"/>
  <c r="AK135" i="72"/>
  <c r="AD135" i="72"/>
  <c r="AO135" i="72"/>
  <c r="AJ135" i="72"/>
  <c r="AC135" i="72"/>
  <c r="AB135" i="72"/>
  <c r="Y135" i="72"/>
  <c r="T307" i="72"/>
  <c r="AI307" i="72"/>
  <c r="N307" i="72"/>
  <c r="R307" i="72"/>
  <c r="AN307" i="72"/>
  <c r="U307" i="72"/>
  <c r="V307" i="72"/>
  <c r="Y307" i="72"/>
  <c r="AE307" i="72"/>
  <c r="Z307" i="72"/>
  <c r="X307" i="72"/>
  <c r="AB307" i="72"/>
  <c r="P307" i="72"/>
  <c r="AC307" i="72"/>
  <c r="AA307" i="72"/>
  <c r="S307" i="72"/>
  <c r="AO307" i="72"/>
  <c r="AD307" i="72"/>
  <c r="AG307" i="72"/>
  <c r="AH307" i="72"/>
  <c r="AF307" i="72"/>
  <c r="AJ307" i="72"/>
  <c r="AK307" i="72"/>
  <c r="Q307" i="72"/>
  <c r="W307" i="72"/>
  <c r="P156" i="72"/>
  <c r="Q156" i="72"/>
  <c r="S156" i="72"/>
  <c r="N156" i="72"/>
  <c r="U156" i="72"/>
  <c r="T156" i="72"/>
  <c r="R156" i="72"/>
  <c r="V156" i="72"/>
  <c r="W156" i="72"/>
  <c r="X156" i="72"/>
  <c r="Y156" i="72"/>
  <c r="Z156" i="72"/>
  <c r="AA156" i="72"/>
  <c r="AB156" i="72"/>
  <c r="AC156" i="72"/>
  <c r="AD156" i="72"/>
  <c r="AE156" i="72"/>
  <c r="AF156" i="72"/>
  <c r="AG156" i="72"/>
  <c r="AH156" i="72"/>
  <c r="AI156" i="72"/>
  <c r="AJ156" i="72"/>
  <c r="AK156" i="72"/>
  <c r="AN156" i="72"/>
  <c r="AO156" i="72"/>
  <c r="T187" i="72"/>
  <c r="AB187" i="72"/>
  <c r="W187" i="72"/>
  <c r="AN187" i="72"/>
  <c r="AI187" i="72"/>
  <c r="AE187" i="72"/>
  <c r="AH187" i="72"/>
  <c r="X187" i="72"/>
  <c r="R187" i="72"/>
  <c r="N187" i="72"/>
  <c r="AG187" i="72"/>
  <c r="Y187" i="72"/>
  <c r="AJ187" i="72"/>
  <c r="Q187" i="72"/>
  <c r="U187" i="72"/>
  <c r="AC187" i="72"/>
  <c r="V187" i="72"/>
  <c r="P187" i="72"/>
  <c r="AO187" i="72"/>
  <c r="AD187" i="72"/>
  <c r="AK187" i="72"/>
  <c r="S187" i="72"/>
  <c r="Z187" i="72"/>
  <c r="AF187" i="72"/>
  <c r="AA187" i="72"/>
  <c r="Z197" i="72"/>
  <c r="AE197" i="72"/>
  <c r="T197" i="72"/>
  <c r="AB197" i="72"/>
  <c r="W197" i="72"/>
  <c r="R197" i="72"/>
  <c r="Q197" i="72"/>
  <c r="AC197" i="72"/>
  <c r="AA197" i="72"/>
  <c r="AG197" i="72"/>
  <c r="AO197" i="72"/>
  <c r="AD197" i="72"/>
  <c r="AJ197" i="72"/>
  <c r="AH197" i="72"/>
  <c r="AF197" i="72"/>
  <c r="N197" i="72"/>
  <c r="AK197" i="72"/>
  <c r="AI197" i="72"/>
  <c r="X197" i="72"/>
  <c r="S197" i="72"/>
  <c r="Y197" i="72"/>
  <c r="P197" i="72"/>
  <c r="AN197" i="72"/>
  <c r="V197" i="72"/>
  <c r="U197" i="72"/>
  <c r="AD292" i="72"/>
  <c r="Q292" i="72"/>
  <c r="AI292" i="72"/>
  <c r="N292" i="72"/>
  <c r="Y292" i="72"/>
  <c r="AK292" i="72"/>
  <c r="AE292" i="72"/>
  <c r="AO292" i="72"/>
  <c r="AN292" i="72"/>
  <c r="V292" i="72"/>
  <c r="P292" i="72"/>
  <c r="AG292" i="72"/>
  <c r="W292" i="72"/>
  <c r="AF292" i="72"/>
  <c r="S292" i="72"/>
  <c r="T292" i="72"/>
  <c r="AB292" i="72"/>
  <c r="R292" i="72"/>
  <c r="X292" i="72"/>
  <c r="Z292" i="72"/>
  <c r="AJ292" i="72"/>
  <c r="U292" i="72"/>
  <c r="AA292" i="72"/>
  <c r="AH292" i="72"/>
  <c r="AC292" i="72"/>
  <c r="AI270" i="72"/>
  <c r="W270" i="72"/>
  <c r="AA270" i="72"/>
  <c r="AC353" i="72"/>
  <c r="N353" i="72"/>
  <c r="W353" i="72"/>
  <c r="AE304" i="72"/>
  <c r="Y304" i="72"/>
  <c r="X304" i="72"/>
  <c r="AH158" i="72"/>
  <c r="AI158" i="72"/>
  <c r="AD158" i="72"/>
  <c r="AN158" i="72"/>
  <c r="AO158" i="72"/>
  <c r="U158" i="72"/>
  <c r="AB158" i="72"/>
  <c r="S158" i="72"/>
  <c r="P158" i="72"/>
  <c r="V158" i="72"/>
  <c r="Q158" i="72"/>
  <c r="AF158" i="72"/>
  <c r="AC158" i="72"/>
  <c r="Z158" i="72"/>
  <c r="X158" i="72"/>
  <c r="R158" i="72"/>
  <c r="AK158" i="72"/>
  <c r="N158" i="72"/>
  <c r="AJ158" i="72"/>
  <c r="Y158" i="72"/>
  <c r="AA158" i="72"/>
  <c r="AE158" i="72"/>
  <c r="T158" i="72"/>
  <c r="W158" i="72"/>
  <c r="AG158" i="72"/>
  <c r="AH147" i="72"/>
  <c r="U147" i="72"/>
  <c r="P147" i="72"/>
  <c r="AK147" i="72"/>
  <c r="AI147" i="72"/>
  <c r="AJ147" i="72"/>
  <c r="X147" i="72"/>
  <c r="T147" i="72"/>
  <c r="AE147" i="72"/>
  <c r="N147" i="72"/>
  <c r="W147" i="72"/>
  <c r="S147" i="72"/>
  <c r="AD147" i="72"/>
  <c r="Y147" i="72"/>
  <c r="Q147" i="72"/>
  <c r="AF147" i="72"/>
  <c r="AB147" i="72"/>
  <c r="AO147" i="72"/>
  <c r="AC147" i="72"/>
  <c r="AA147" i="72"/>
  <c r="V147" i="72"/>
  <c r="Z147" i="72"/>
  <c r="R147" i="72"/>
  <c r="AN147" i="72"/>
  <c r="AG147" i="72"/>
  <c r="R126" i="72"/>
  <c r="N126" i="72"/>
  <c r="T126" i="72"/>
  <c r="U126" i="72"/>
  <c r="S126" i="72"/>
  <c r="Q126" i="72"/>
  <c r="P126" i="72"/>
  <c r="V126" i="72"/>
  <c r="W126" i="72"/>
  <c r="X126" i="72"/>
  <c r="Y126" i="72"/>
  <c r="Z126" i="72"/>
  <c r="AA126" i="72"/>
  <c r="AB126" i="72"/>
  <c r="AC126" i="72"/>
  <c r="AD126" i="72"/>
  <c r="AE126" i="72"/>
  <c r="AF126" i="72"/>
  <c r="AG126" i="72"/>
  <c r="AH126" i="72"/>
  <c r="AI126" i="72"/>
  <c r="AJ126" i="72"/>
  <c r="AK126" i="72"/>
  <c r="AN126" i="72"/>
  <c r="AO126" i="72"/>
  <c r="R233" i="72"/>
  <c r="AJ233" i="72"/>
  <c r="AH233" i="72"/>
  <c r="AI233" i="72"/>
  <c r="Q233" i="72"/>
  <c r="AK233" i="72"/>
  <c r="T233" i="72"/>
  <c r="Z233" i="72"/>
  <c r="N233" i="72"/>
  <c r="AN233" i="72"/>
  <c r="S233" i="72"/>
  <c r="AA233" i="72"/>
  <c r="U233" i="72"/>
  <c r="W233" i="72"/>
  <c r="AE233" i="72"/>
  <c r="P233" i="72"/>
  <c r="AF233" i="72"/>
  <c r="AB233" i="72"/>
  <c r="X233" i="72"/>
  <c r="Y233" i="72"/>
  <c r="V233" i="72"/>
  <c r="AC233" i="72"/>
  <c r="AD233" i="72"/>
  <c r="AG233" i="72"/>
  <c r="AO233" i="72"/>
  <c r="AF324" i="72"/>
  <c r="U324" i="72"/>
  <c r="AB324" i="72"/>
  <c r="AI324" i="72"/>
  <c r="AG324" i="72"/>
  <c r="S324" i="72"/>
  <c r="AN324" i="72"/>
  <c r="AJ324" i="72"/>
  <c r="AH324" i="72"/>
  <c r="R324" i="72"/>
  <c r="W324" i="72"/>
  <c r="AD324" i="72"/>
  <c r="P324" i="72"/>
  <c r="AK324" i="72"/>
  <c r="N324" i="72"/>
  <c r="T324" i="72"/>
  <c r="Q324" i="72"/>
  <c r="AE324" i="72"/>
  <c r="V324" i="72"/>
  <c r="Z324" i="72"/>
  <c r="X324" i="72"/>
  <c r="AO324" i="72"/>
  <c r="AC324" i="72"/>
  <c r="AA324" i="72"/>
  <c r="Y324" i="72"/>
  <c r="U226" i="72"/>
  <c r="AG226" i="72"/>
  <c r="N226" i="72"/>
  <c r="AC226" i="72"/>
  <c r="P226" i="72"/>
  <c r="V226" i="72"/>
  <c r="AO226" i="72"/>
  <c r="AD226" i="72"/>
  <c r="Y226" i="72"/>
  <c r="Q226" i="72"/>
  <c r="AE226" i="72"/>
  <c r="AB226" i="72"/>
  <c r="X226" i="72"/>
  <c r="AF226" i="72"/>
  <c r="AI226" i="72"/>
  <c r="AH226" i="72"/>
  <c r="W226" i="72"/>
  <c r="R226" i="72"/>
  <c r="T226" i="72"/>
  <c r="Z226" i="72"/>
  <c r="S226" i="72"/>
  <c r="AN226" i="72"/>
  <c r="AA226" i="72"/>
  <c r="AK226" i="72"/>
  <c r="AJ226" i="72"/>
  <c r="AE174" i="72"/>
  <c r="N174" i="72"/>
  <c r="Y174" i="72"/>
  <c r="Z174" i="72"/>
  <c r="AO174" i="72"/>
  <c r="AK174" i="72"/>
  <c r="AG174" i="72"/>
  <c r="T174" i="72"/>
  <c r="AA174" i="72"/>
  <c r="AF174" i="72"/>
  <c r="V174" i="72"/>
  <c r="W174" i="72"/>
  <c r="U174" i="72"/>
  <c r="AI174" i="72"/>
  <c r="R174" i="72"/>
  <c r="AB174" i="72"/>
  <c r="AJ174" i="72"/>
  <c r="Q174" i="72"/>
  <c r="X174" i="72"/>
  <c r="AH174" i="72"/>
  <c r="AC174" i="72"/>
  <c r="AD174" i="72"/>
  <c r="AN174" i="72"/>
  <c r="S174" i="72"/>
  <c r="P174" i="72"/>
  <c r="Z296" i="72"/>
  <c r="AO296" i="72"/>
  <c r="U296" i="72"/>
  <c r="AN296" i="72"/>
  <c r="N296" i="72"/>
  <c r="Y296" i="72"/>
  <c r="W296" i="72"/>
  <c r="X296" i="72"/>
  <c r="AD296" i="72"/>
  <c r="AB296" i="72"/>
  <c r="AI296" i="72"/>
  <c r="AA296" i="72"/>
  <c r="AH296" i="72"/>
  <c r="AE296" i="72"/>
  <c r="AG296" i="72"/>
  <c r="AF296" i="72"/>
  <c r="AK296" i="72"/>
  <c r="P296" i="72"/>
  <c r="AJ296" i="72"/>
  <c r="T296" i="72"/>
  <c r="V296" i="72"/>
  <c r="Q296" i="72"/>
  <c r="R296" i="72"/>
  <c r="S296" i="72"/>
  <c r="AC296" i="72"/>
  <c r="AE190" i="72"/>
  <c r="AO190" i="72"/>
  <c r="AB190" i="72"/>
  <c r="AN190" i="72"/>
  <c r="W190" i="72"/>
  <c r="AD190" i="72"/>
  <c r="T190" i="72"/>
  <c r="AK190" i="72"/>
  <c r="P190" i="72"/>
  <c r="AC190" i="72"/>
  <c r="Z190" i="72"/>
  <c r="R190" i="72"/>
  <c r="AH190" i="72"/>
  <c r="AI190" i="72"/>
  <c r="U190" i="72"/>
  <c r="Y190" i="72"/>
  <c r="N190" i="72"/>
  <c r="V190" i="72"/>
  <c r="AF190" i="72"/>
  <c r="Q190" i="72"/>
  <c r="AG190" i="72"/>
  <c r="S190" i="72"/>
  <c r="X190" i="72"/>
  <c r="AA190" i="72"/>
  <c r="AJ190" i="72"/>
  <c r="U144" i="72"/>
  <c r="AD144" i="72"/>
  <c r="AJ144" i="72"/>
  <c r="Z144" i="72"/>
  <c r="V144" i="72"/>
  <c r="Q144" i="72"/>
  <c r="Y144" i="72"/>
  <c r="AK144" i="72"/>
  <c r="N144" i="72"/>
  <c r="P144" i="72"/>
  <c r="S144" i="72"/>
  <c r="R144" i="72"/>
  <c r="AN144" i="72"/>
  <c r="AE144" i="72"/>
  <c r="AA144" i="72"/>
  <c r="W144" i="72"/>
  <c r="AH144" i="72"/>
  <c r="X144" i="72"/>
  <c r="AB144" i="72"/>
  <c r="AC144" i="72"/>
  <c r="AF144" i="72"/>
  <c r="T144" i="72"/>
  <c r="AO144" i="72"/>
  <c r="AI144" i="72"/>
  <c r="AG144" i="72"/>
  <c r="AB281" i="72"/>
  <c r="AC281" i="72"/>
  <c r="AH281" i="72"/>
  <c r="AO281" i="72"/>
  <c r="Z281" i="72"/>
  <c r="AD281" i="72"/>
  <c r="P281" i="72"/>
  <c r="AE281" i="72"/>
  <c r="AJ281" i="72"/>
  <c r="V281" i="72"/>
  <c r="U281" i="72"/>
  <c r="AK281" i="72"/>
  <c r="AF281" i="72"/>
  <c r="W281" i="72"/>
  <c r="T281" i="72"/>
  <c r="Y281" i="72"/>
  <c r="S281" i="72"/>
  <c r="X281" i="72"/>
  <c r="AN281" i="72"/>
  <c r="R281" i="72"/>
  <c r="AI281" i="72"/>
  <c r="AG281" i="72"/>
  <c r="Q281" i="72"/>
  <c r="N281" i="72"/>
  <c r="AA281" i="72"/>
  <c r="AH334" i="72"/>
  <c r="N334" i="72"/>
  <c r="S334" i="72"/>
  <c r="AN334" i="72"/>
  <c r="AI334" i="72"/>
  <c r="U334" i="72"/>
  <c r="X334" i="72"/>
  <c r="AD334" i="72"/>
  <c r="AJ334" i="72"/>
  <c r="R334" i="72"/>
  <c r="Y334" i="72"/>
  <c r="W334" i="72"/>
  <c r="AK334" i="72"/>
  <c r="T334" i="72"/>
  <c r="Z334" i="72"/>
  <c r="AF334" i="72"/>
  <c r="AO334" i="72"/>
  <c r="AC334" i="72"/>
  <c r="AA334" i="72"/>
  <c r="AG334" i="72"/>
  <c r="AE334" i="72"/>
  <c r="Q334" i="72"/>
  <c r="V334" i="72"/>
  <c r="AB334" i="72"/>
  <c r="P334" i="72"/>
  <c r="R274" i="72"/>
  <c r="Q274" i="72"/>
  <c r="Z274" i="72"/>
  <c r="AA274" i="72"/>
  <c r="AN274" i="72"/>
  <c r="U274" i="72"/>
  <c r="T274" i="72"/>
  <c r="AG274" i="72"/>
  <c r="AE274" i="72"/>
  <c r="AH274" i="72"/>
  <c r="W274" i="72"/>
  <c r="AB274" i="72"/>
  <c r="P274" i="72"/>
  <c r="AC274" i="72"/>
  <c r="AI274" i="72"/>
  <c r="Y274" i="72"/>
  <c r="AO274" i="72"/>
  <c r="AD274" i="72"/>
  <c r="S274" i="72"/>
  <c r="N274" i="72"/>
  <c r="AF274" i="72"/>
  <c r="AJ274" i="72"/>
  <c r="AK274" i="72"/>
  <c r="X274" i="72"/>
  <c r="V274" i="72"/>
  <c r="N345" i="72"/>
  <c r="V345" i="72"/>
  <c r="AO345" i="72"/>
  <c r="P345" i="72"/>
  <c r="T345" i="72"/>
  <c r="AI345" i="72"/>
  <c r="R345" i="72"/>
  <c r="AH345" i="72"/>
  <c r="AN345" i="72"/>
  <c r="AJ345" i="72"/>
  <c r="AK345" i="72"/>
  <c r="Q345" i="72"/>
  <c r="W345" i="72"/>
  <c r="AF345" i="72"/>
  <c r="AD345" i="72"/>
  <c r="U345" i="72"/>
  <c r="S345" i="72"/>
  <c r="AG345" i="72"/>
  <c r="Y345" i="72"/>
  <c r="AE345" i="72"/>
  <c r="X345" i="72"/>
  <c r="AC345" i="72"/>
  <c r="AA345" i="72"/>
  <c r="AB345" i="72"/>
  <c r="Z345" i="72"/>
  <c r="AF283" i="72"/>
  <c r="Y283" i="72"/>
  <c r="N283" i="72"/>
  <c r="AA283" i="72"/>
  <c r="AG283" i="72"/>
  <c r="W283" i="72"/>
  <c r="AD283" i="72"/>
  <c r="AB283" i="72"/>
  <c r="AH283" i="72"/>
  <c r="S283" i="72"/>
  <c r="AE283" i="72"/>
  <c r="AC283" i="72"/>
  <c r="AI283" i="72"/>
  <c r="X283" i="72"/>
  <c r="Z283" i="72"/>
  <c r="AN283" i="72"/>
  <c r="AJ283" i="72"/>
  <c r="T283" i="72"/>
  <c r="U283" i="72"/>
  <c r="AO283" i="72"/>
  <c r="AK283" i="72"/>
  <c r="R283" i="72"/>
  <c r="V283" i="72"/>
  <c r="Q283" i="72"/>
  <c r="P283" i="72"/>
  <c r="T122" i="72"/>
  <c r="Q122" i="72"/>
  <c r="P122" i="72"/>
  <c r="S122" i="72"/>
  <c r="U122" i="72"/>
  <c r="N122" i="72"/>
  <c r="R122" i="72"/>
  <c r="V122" i="72"/>
  <c r="W122" i="72"/>
  <c r="X122" i="72"/>
  <c r="Y122" i="72"/>
  <c r="Z122" i="72"/>
  <c r="AA122" i="72"/>
  <c r="AB122" i="72"/>
  <c r="AC122" i="72"/>
  <c r="AD122" i="72"/>
  <c r="AE122" i="72"/>
  <c r="AF122" i="72"/>
  <c r="AG122" i="72"/>
  <c r="AH122" i="72"/>
  <c r="AI122" i="72"/>
  <c r="AJ122" i="72"/>
  <c r="AK122" i="72"/>
  <c r="AN122" i="72"/>
  <c r="AO122" i="72"/>
  <c r="AB175" i="72"/>
  <c r="T175" i="72"/>
  <c r="R175" i="72"/>
  <c r="S175" i="72"/>
  <c r="Z175" i="72"/>
  <c r="AG175" i="72"/>
  <c r="AH175" i="72"/>
  <c r="W175" i="72"/>
  <c r="AE175" i="72"/>
  <c r="V175" i="72"/>
  <c r="AF175" i="72"/>
  <c r="AD175" i="72"/>
  <c r="AJ175" i="72"/>
  <c r="AA175" i="72"/>
  <c r="X175" i="72"/>
  <c r="Q175" i="72"/>
  <c r="Y175" i="72"/>
  <c r="AC175" i="72"/>
  <c r="P175" i="72"/>
  <c r="AN175" i="72"/>
  <c r="AO175" i="72"/>
  <c r="N175" i="72"/>
  <c r="U175" i="72"/>
  <c r="AK175" i="72"/>
  <c r="AI175" i="72"/>
  <c r="S252" i="72"/>
  <c r="P252" i="72"/>
  <c r="Q252" i="72"/>
  <c r="T252" i="72"/>
  <c r="R252" i="72"/>
  <c r="N252" i="72"/>
  <c r="U252" i="72"/>
  <c r="V252" i="72"/>
  <c r="W252" i="72"/>
  <c r="X252" i="72"/>
  <c r="Y252" i="72"/>
  <c r="Z252" i="72"/>
  <c r="AA252" i="72"/>
  <c r="AB252" i="72"/>
  <c r="AC252" i="72"/>
  <c r="AD252" i="72"/>
  <c r="AE252" i="72"/>
  <c r="AF252" i="72"/>
  <c r="AG252" i="72"/>
  <c r="AH252" i="72"/>
  <c r="AI252" i="72"/>
  <c r="AJ252" i="72"/>
  <c r="AK252" i="72"/>
  <c r="AN252" i="72"/>
  <c r="AO252" i="72"/>
  <c r="Z270" i="72"/>
  <c r="AG270" i="72"/>
  <c r="AF270" i="72"/>
  <c r="R353" i="72"/>
  <c r="AJ353" i="72"/>
  <c r="AO353" i="72"/>
  <c r="U304" i="72"/>
  <c r="W304" i="72"/>
  <c r="AB304" i="72"/>
  <c r="P267" i="72"/>
  <c r="U267" i="72"/>
  <c r="S267" i="72"/>
  <c r="Q267" i="72"/>
  <c r="R267" i="72"/>
  <c r="N267" i="72"/>
  <c r="T267" i="72"/>
  <c r="V267" i="72"/>
  <c r="W267" i="72"/>
  <c r="X267" i="72"/>
  <c r="Y267" i="72"/>
  <c r="Z267" i="72"/>
  <c r="AA267" i="72"/>
  <c r="AB267" i="72"/>
  <c r="AC267" i="72"/>
  <c r="AD267" i="72"/>
  <c r="AE267" i="72"/>
  <c r="AF267" i="72"/>
  <c r="AG267" i="72"/>
  <c r="AH267" i="72"/>
  <c r="AI267" i="72"/>
  <c r="AJ267" i="72"/>
  <c r="AK267" i="72"/>
  <c r="AN267" i="72"/>
  <c r="AO267" i="72"/>
  <c r="N204" i="72"/>
  <c r="Q204" i="72"/>
  <c r="P204" i="72"/>
  <c r="U204" i="72"/>
  <c r="T204" i="72"/>
  <c r="S204" i="72"/>
  <c r="R204" i="72"/>
  <c r="V204" i="72"/>
  <c r="W204" i="72"/>
  <c r="X204" i="72"/>
  <c r="Y204" i="72"/>
  <c r="Z204" i="72"/>
  <c r="AA204" i="72"/>
  <c r="AB204" i="72"/>
  <c r="AC204" i="72"/>
  <c r="AD204" i="72"/>
  <c r="AE204" i="72"/>
  <c r="AF204" i="72"/>
  <c r="AG204" i="72"/>
  <c r="AH204" i="72"/>
  <c r="AI204" i="72"/>
  <c r="AJ204" i="72"/>
  <c r="AK204" i="72"/>
  <c r="AN204" i="72"/>
  <c r="AO204" i="72"/>
  <c r="Y270" i="72"/>
  <c r="X270" i="72"/>
  <c r="AK270" i="72"/>
  <c r="AG353" i="72"/>
  <c r="Z353" i="72"/>
  <c r="Y353" i="72"/>
  <c r="AI166" i="71"/>
  <c r="AH166" i="71" s="1"/>
  <c r="AG166" i="71" s="1"/>
  <c r="F146" i="72" s="1"/>
  <c r="M146" i="72" s="1"/>
  <c r="V304" i="72"/>
  <c r="N304" i="72"/>
  <c r="Z304" i="72"/>
  <c r="AJ284" i="72"/>
  <c r="AF284" i="72"/>
  <c r="N284" i="72"/>
  <c r="W284" i="72"/>
  <c r="AI284" i="72"/>
  <c r="V284" i="72"/>
  <c r="P284" i="72"/>
  <c r="S284" i="72"/>
  <c r="AO284" i="72"/>
  <c r="U284" i="72"/>
  <c r="AG284" i="72"/>
  <c r="AE284" i="72"/>
  <c r="AC284" i="72"/>
  <c r="Y284" i="72"/>
  <c r="AB284" i="72"/>
  <c r="AD284" i="72"/>
  <c r="T284" i="72"/>
  <c r="AK284" i="72"/>
  <c r="Q284" i="72"/>
  <c r="AN284" i="72"/>
  <c r="AA284" i="72"/>
  <c r="Z284" i="72"/>
  <c r="R284" i="72"/>
  <c r="X284" i="72"/>
  <c r="AH284" i="72"/>
  <c r="AO155" i="72"/>
  <c r="Z155" i="72"/>
  <c r="R155" i="72"/>
  <c r="AF155" i="72"/>
  <c r="AE155" i="72"/>
  <c r="S155" i="72"/>
  <c r="U155" i="72"/>
  <c r="X155" i="72"/>
  <c r="V155" i="72"/>
  <c r="Q155" i="72"/>
  <c r="P155" i="72"/>
  <c r="AB155" i="72"/>
  <c r="W155" i="72"/>
  <c r="T155" i="72"/>
  <c r="AD155" i="72"/>
  <c r="N155" i="72"/>
  <c r="AJ155" i="72"/>
  <c r="AC155" i="72"/>
  <c r="Y155" i="72"/>
  <c r="AI155" i="72"/>
  <c r="AG155" i="72"/>
  <c r="AH155" i="72"/>
  <c r="AK155" i="72"/>
  <c r="AN155" i="72"/>
  <c r="AA155" i="72"/>
  <c r="Y272" i="72"/>
  <c r="S272" i="72"/>
  <c r="N272" i="72"/>
  <c r="Q272" i="72"/>
  <c r="W272" i="72"/>
  <c r="T272" i="72"/>
  <c r="AO272" i="72"/>
  <c r="Z272" i="72"/>
  <c r="AF272" i="72"/>
  <c r="AH272" i="72"/>
  <c r="AC272" i="72"/>
  <c r="X272" i="72"/>
  <c r="V272" i="72"/>
  <c r="AB272" i="72"/>
  <c r="AE272" i="72"/>
  <c r="AA272" i="72"/>
  <c r="AG272" i="72"/>
  <c r="U272" i="72"/>
  <c r="AI272" i="72"/>
  <c r="AJ272" i="72"/>
  <c r="R272" i="72"/>
  <c r="P272" i="72"/>
  <c r="AD272" i="72"/>
  <c r="AK272" i="72"/>
  <c r="AN272" i="72"/>
  <c r="V325" i="72"/>
  <c r="T325" i="72"/>
  <c r="AF325" i="72"/>
  <c r="N325" i="72"/>
  <c r="AK325" i="72"/>
  <c r="Q325" i="72"/>
  <c r="S325" i="72"/>
  <c r="R325" i="72"/>
  <c r="AN325" i="72"/>
  <c r="AE325" i="72"/>
  <c r="Z325" i="72"/>
  <c r="X325" i="72"/>
  <c r="AA325" i="72"/>
  <c r="Y325" i="72"/>
  <c r="U325" i="72"/>
  <c r="P325" i="72"/>
  <c r="AB325" i="72"/>
  <c r="AC325" i="72"/>
  <c r="W325" i="72"/>
  <c r="AG325" i="72"/>
  <c r="AO325" i="72"/>
  <c r="AI325" i="72"/>
  <c r="AJ325" i="72"/>
  <c r="AH325" i="72"/>
  <c r="AD325" i="72"/>
  <c r="N273" i="72"/>
  <c r="V273" i="72"/>
  <c r="T273" i="72"/>
  <c r="U273" i="72"/>
  <c r="AH273" i="72"/>
  <c r="Q273" i="72"/>
  <c r="AD273" i="72"/>
  <c r="AN273" i="72"/>
  <c r="X273" i="72"/>
  <c r="Y273" i="72"/>
  <c r="AB273" i="72"/>
  <c r="R273" i="72"/>
  <c r="AJ273" i="72"/>
  <c r="W273" i="72"/>
  <c r="AC273" i="72"/>
  <c r="AE273" i="72"/>
  <c r="AI273" i="72"/>
  <c r="AF273" i="72"/>
  <c r="AG273" i="72"/>
  <c r="AO273" i="72"/>
  <c r="Z273" i="72"/>
  <c r="AK273" i="72"/>
  <c r="AA273" i="72"/>
  <c r="S273" i="72"/>
  <c r="P273" i="72"/>
  <c r="AD291" i="72"/>
  <c r="AG291" i="72"/>
  <c r="R291" i="72"/>
  <c r="U291" i="72"/>
  <c r="X291" i="72"/>
  <c r="N291" i="72"/>
  <c r="S291" i="72"/>
  <c r="AH291" i="72"/>
  <c r="P291" i="72"/>
  <c r="AN291" i="72"/>
  <c r="AI291" i="72"/>
  <c r="Z291" i="72"/>
  <c r="AA291" i="72"/>
  <c r="Y291" i="72"/>
  <c r="AB291" i="72"/>
  <c r="AK291" i="72"/>
  <c r="AF291" i="72"/>
  <c r="W291" i="72"/>
  <c r="AE291" i="72"/>
  <c r="AO291" i="72"/>
  <c r="T291" i="72"/>
  <c r="AC291" i="72"/>
  <c r="Q291" i="72"/>
  <c r="V291" i="72"/>
  <c r="AJ291" i="72"/>
  <c r="P311" i="72"/>
  <c r="Q311" i="72"/>
  <c r="AN311" i="72"/>
  <c r="AE311" i="72"/>
  <c r="T311" i="72"/>
  <c r="Y311" i="72"/>
  <c r="R311" i="72"/>
  <c r="Z311" i="72"/>
  <c r="V311" i="72"/>
  <c r="AC311" i="72"/>
  <c r="AG311" i="72"/>
  <c r="AJ311" i="72"/>
  <c r="X311" i="72"/>
  <c r="N311" i="72"/>
  <c r="AO311" i="72"/>
  <c r="AA311" i="72"/>
  <c r="W311" i="72"/>
  <c r="AH311" i="72"/>
  <c r="AD311" i="72"/>
  <c r="S311" i="72"/>
  <c r="AK311" i="72"/>
  <c r="AF311" i="72"/>
  <c r="AB311" i="72"/>
  <c r="U311" i="72"/>
  <c r="AI311" i="72"/>
  <c r="N150" i="72"/>
  <c r="S150" i="72"/>
  <c r="U150" i="72"/>
  <c r="P150" i="72"/>
  <c r="Q150" i="72"/>
  <c r="T150" i="72"/>
  <c r="R150" i="72"/>
  <c r="V150" i="72"/>
  <c r="W150" i="72"/>
  <c r="X150" i="72"/>
  <c r="Y150" i="72"/>
  <c r="Z150" i="72"/>
  <c r="AA150" i="72"/>
  <c r="AB150" i="72"/>
  <c r="AC150" i="72"/>
  <c r="AD150" i="72"/>
  <c r="AE150" i="72"/>
  <c r="AF150" i="72"/>
  <c r="AG150" i="72"/>
  <c r="AH150" i="72"/>
  <c r="AI150" i="72"/>
  <c r="AJ150" i="72"/>
  <c r="AK150" i="72"/>
  <c r="AN150" i="72"/>
  <c r="AO150" i="72"/>
  <c r="AF123" i="72"/>
  <c r="W123" i="72"/>
  <c r="AC123" i="72"/>
  <c r="AO123" i="72"/>
  <c r="X123" i="72"/>
  <c r="Q123" i="72"/>
  <c r="P123" i="72"/>
  <c r="AI123" i="72"/>
  <c r="N123" i="72"/>
  <c r="AE123" i="72"/>
  <c r="R123" i="72"/>
  <c r="Y123" i="72"/>
  <c r="T123" i="72"/>
  <c r="Z123" i="72"/>
  <c r="AG123" i="72"/>
  <c r="AA123" i="72"/>
  <c r="AD123" i="72"/>
  <c r="AH123" i="72"/>
  <c r="V123" i="72"/>
  <c r="AJ123" i="72"/>
  <c r="AN123" i="72"/>
  <c r="AB123" i="72"/>
  <c r="AK123" i="72"/>
  <c r="U123" i="72"/>
  <c r="S123" i="72"/>
  <c r="AN176" i="72"/>
  <c r="AJ176" i="72"/>
  <c r="T176" i="72"/>
  <c r="U176" i="72"/>
  <c r="R176" i="72"/>
  <c r="N176" i="72"/>
  <c r="Q176" i="72"/>
  <c r="AE176" i="72"/>
  <c r="Z176" i="72"/>
  <c r="V176" i="72"/>
  <c r="S176" i="72"/>
  <c r="AF176" i="72"/>
  <c r="AG176" i="72"/>
  <c r="AC176" i="72"/>
  <c r="AA176" i="72"/>
  <c r="AD176" i="72"/>
  <c r="AB176" i="72"/>
  <c r="AO176" i="72"/>
  <c r="P176" i="72"/>
  <c r="Y176" i="72"/>
  <c r="X176" i="72"/>
  <c r="AH176" i="72"/>
  <c r="AI176" i="72"/>
  <c r="W176" i="72"/>
  <c r="AK176" i="72"/>
  <c r="P107" i="72"/>
  <c r="Q107" i="72"/>
  <c r="T107" i="72"/>
  <c r="S107" i="72"/>
  <c r="R107" i="72"/>
  <c r="N107" i="72"/>
  <c r="U107" i="72"/>
  <c r="V107" i="72"/>
  <c r="W107" i="72"/>
  <c r="X107" i="72"/>
  <c r="Y107" i="72"/>
  <c r="Z107" i="72"/>
  <c r="AA107" i="72"/>
  <c r="AB107" i="72"/>
  <c r="AC107" i="72"/>
  <c r="AD107" i="72"/>
  <c r="AE107" i="72"/>
  <c r="AF107" i="72"/>
  <c r="AG107" i="72"/>
  <c r="AH107" i="72"/>
  <c r="AI107" i="72"/>
  <c r="AJ107" i="72"/>
  <c r="AK107" i="72"/>
  <c r="AN107" i="72"/>
  <c r="AO107" i="72"/>
  <c r="Q129" i="72"/>
  <c r="N129" i="72"/>
  <c r="S129" i="72"/>
  <c r="T129" i="72"/>
  <c r="U129" i="72"/>
  <c r="P129" i="72"/>
  <c r="R129" i="72"/>
  <c r="V129" i="72"/>
  <c r="W129" i="72"/>
  <c r="X129" i="72"/>
  <c r="Y129" i="72"/>
  <c r="Z129" i="72"/>
  <c r="AA129" i="72"/>
  <c r="AB129" i="72"/>
  <c r="AC129" i="72"/>
  <c r="AD129" i="72"/>
  <c r="AE129" i="72"/>
  <c r="AF129" i="72"/>
  <c r="AG129" i="72"/>
  <c r="AH129" i="72"/>
  <c r="AI129" i="72"/>
  <c r="AJ129" i="72"/>
  <c r="AK129" i="72"/>
  <c r="AN129" i="72"/>
  <c r="AO129" i="72"/>
  <c r="R191" i="72"/>
  <c r="AH191" i="72"/>
  <c r="V191" i="72"/>
  <c r="U191" i="72"/>
  <c r="AK191" i="72"/>
  <c r="Q191" i="72"/>
  <c r="S191" i="72"/>
  <c r="X191" i="72"/>
  <c r="N191" i="72"/>
  <c r="Y191" i="72"/>
  <c r="W191" i="72"/>
  <c r="AA191" i="72"/>
  <c r="AD191" i="72"/>
  <c r="AB191" i="72"/>
  <c r="Z191" i="72"/>
  <c r="AO191" i="72"/>
  <c r="AN191" i="72"/>
  <c r="AC191" i="72"/>
  <c r="P191" i="72"/>
  <c r="AG191" i="72"/>
  <c r="AE191" i="72"/>
  <c r="AF191" i="72"/>
  <c r="AJ191" i="72"/>
  <c r="T191" i="72"/>
  <c r="AI191" i="72"/>
  <c r="AF343" i="72"/>
  <c r="AN343" i="72"/>
  <c r="Z343" i="72"/>
  <c r="AA343" i="72"/>
  <c r="N343" i="72"/>
  <c r="U343" i="72"/>
  <c r="Q343" i="72"/>
  <c r="AG343" i="72"/>
  <c r="T343" i="72"/>
  <c r="S343" i="72"/>
  <c r="AB343" i="72"/>
  <c r="AH343" i="72"/>
  <c r="AI343" i="72"/>
  <c r="AE343" i="72"/>
  <c r="AC343" i="72"/>
  <c r="X343" i="72"/>
  <c r="AD343" i="72"/>
  <c r="R343" i="72"/>
  <c r="P343" i="72"/>
  <c r="V343" i="72"/>
  <c r="Y343" i="72"/>
  <c r="AJ343" i="72"/>
  <c r="AK343" i="72"/>
  <c r="W343" i="72"/>
  <c r="AO343" i="72"/>
  <c r="Z230" i="72"/>
  <c r="U230" i="72"/>
  <c r="AA230" i="72"/>
  <c r="N230" i="72"/>
  <c r="V230" i="72"/>
  <c r="AC230" i="72"/>
  <c r="AE230" i="72"/>
  <c r="AK230" i="72"/>
  <c r="X230" i="72"/>
  <c r="AN230" i="72"/>
  <c r="AH230" i="72"/>
  <c r="S230" i="72"/>
  <c r="AG230" i="72"/>
  <c r="AI230" i="72"/>
  <c r="R230" i="72"/>
  <c r="T230" i="72"/>
  <c r="AO230" i="72"/>
  <c r="Y230" i="72"/>
  <c r="AD230" i="72"/>
  <c r="AF230" i="72"/>
  <c r="P230" i="72"/>
  <c r="AB230" i="72"/>
  <c r="W230" i="72"/>
  <c r="Q230" i="72"/>
  <c r="AJ230" i="72"/>
  <c r="X337" i="72"/>
  <c r="AI337" i="72"/>
  <c r="W337" i="72"/>
  <c r="AC337" i="72"/>
  <c r="T337" i="72"/>
  <c r="AD337" i="72"/>
  <c r="R337" i="72"/>
  <c r="AK337" i="72"/>
  <c r="Y337" i="72"/>
  <c r="AJ337" i="72"/>
  <c r="AF337" i="72"/>
  <c r="N337" i="72"/>
  <c r="AE337" i="72"/>
  <c r="AA337" i="72"/>
  <c r="AN337" i="72"/>
  <c r="Z337" i="72"/>
  <c r="V337" i="72"/>
  <c r="U337" i="72"/>
  <c r="S337" i="72"/>
  <c r="P337" i="72"/>
  <c r="AG337" i="72"/>
  <c r="AO337" i="72"/>
  <c r="Q337" i="72"/>
  <c r="AB337" i="72"/>
  <c r="AH337" i="72"/>
  <c r="Q246" i="72"/>
  <c r="P246" i="72"/>
  <c r="N246" i="72"/>
  <c r="R246" i="72"/>
  <c r="S246" i="72"/>
  <c r="T246" i="72"/>
  <c r="U246" i="72"/>
  <c r="V246" i="72"/>
  <c r="W246" i="72"/>
  <c r="X246" i="72"/>
  <c r="Y246" i="72"/>
  <c r="Z246" i="72"/>
  <c r="AA246" i="72"/>
  <c r="AB246" i="72"/>
  <c r="AC246" i="72"/>
  <c r="AD246" i="72"/>
  <c r="AE246" i="72"/>
  <c r="AF246" i="72"/>
  <c r="AG246" i="72"/>
  <c r="AH246" i="72"/>
  <c r="AI246" i="72"/>
  <c r="AJ246" i="72"/>
  <c r="AK246" i="72"/>
  <c r="AN246" i="72"/>
  <c r="AO246" i="72"/>
  <c r="AP121" i="72"/>
  <c r="AR121" i="72" s="1"/>
  <c r="U270" i="72"/>
  <c r="R270" i="72"/>
  <c r="P353" i="72"/>
  <c r="S353" i="72"/>
  <c r="AN353" i="72"/>
  <c r="AG304" i="72"/>
  <c r="AI304" i="72"/>
  <c r="T183" i="72"/>
  <c r="R183" i="72"/>
  <c r="U183" i="72"/>
  <c r="S183" i="72"/>
  <c r="N183" i="72"/>
  <c r="P183" i="72"/>
  <c r="Q183" i="72"/>
  <c r="V183" i="72"/>
  <c r="W183" i="72"/>
  <c r="X183" i="72"/>
  <c r="Y183" i="72"/>
  <c r="Z183" i="72"/>
  <c r="AA183" i="72"/>
  <c r="AB183" i="72"/>
  <c r="AC183" i="72"/>
  <c r="AD183" i="72"/>
  <c r="AE183" i="72"/>
  <c r="AF183" i="72"/>
  <c r="AG183" i="72"/>
  <c r="AH183" i="72"/>
  <c r="AI183" i="72"/>
  <c r="AJ183" i="72"/>
  <c r="AK183" i="72"/>
  <c r="AN183" i="72"/>
  <c r="AO183" i="72"/>
  <c r="Q253" i="72"/>
  <c r="P253" i="72"/>
  <c r="N253" i="72"/>
  <c r="R253" i="72"/>
  <c r="S253" i="72"/>
  <c r="T253" i="72"/>
  <c r="U253" i="72"/>
  <c r="V253" i="72"/>
  <c r="W253" i="72"/>
  <c r="X253" i="72"/>
  <c r="Y253" i="72"/>
  <c r="Z253" i="72"/>
  <c r="AA253" i="72"/>
  <c r="AB253" i="72"/>
  <c r="AC253" i="72"/>
  <c r="AD253" i="72"/>
  <c r="AE253" i="72"/>
  <c r="AF253" i="72"/>
  <c r="AG253" i="72"/>
  <c r="AH253" i="72"/>
  <c r="AI253" i="72"/>
  <c r="AJ253" i="72"/>
  <c r="AK253" i="72"/>
  <c r="AN253" i="72"/>
  <c r="AO253" i="72"/>
  <c r="AF142" i="72"/>
  <c r="AA142" i="72"/>
  <c r="Z142" i="72"/>
  <c r="AC142" i="72"/>
  <c r="AJ142" i="72"/>
  <c r="W142" i="72"/>
  <c r="P142" i="72"/>
  <c r="X142" i="72"/>
  <c r="AI142" i="72"/>
  <c r="AB142" i="72"/>
  <c r="AG142" i="72"/>
  <c r="R142" i="72"/>
  <c r="U142" i="72"/>
  <c r="Q142" i="72"/>
  <c r="S142" i="72"/>
  <c r="AD142" i="72"/>
  <c r="T142" i="72"/>
  <c r="AK142" i="72"/>
  <c r="AE142" i="72"/>
  <c r="V142" i="72"/>
  <c r="AH142" i="72"/>
  <c r="AN142" i="72"/>
  <c r="N142" i="72"/>
  <c r="AO142" i="72"/>
  <c r="Y142" i="72"/>
  <c r="W182" i="72"/>
  <c r="AB182" i="72"/>
  <c r="AF182" i="72"/>
  <c r="AE182" i="72"/>
  <c r="T182" i="72"/>
  <c r="U182" i="72"/>
  <c r="N182" i="72"/>
  <c r="Y182" i="72"/>
  <c r="AA182" i="72"/>
  <c r="AN182" i="72"/>
  <c r="P182" i="72"/>
  <c r="AC182" i="72"/>
  <c r="AH182" i="72"/>
  <c r="AO182" i="72"/>
  <c r="S182" i="72"/>
  <c r="AD182" i="72"/>
  <c r="AJ182" i="72"/>
  <c r="Z182" i="72"/>
  <c r="X182" i="72"/>
  <c r="AG182" i="72"/>
  <c r="Q182" i="72"/>
  <c r="R182" i="72"/>
  <c r="AI182" i="72"/>
  <c r="AK182" i="72"/>
  <c r="V182" i="72"/>
  <c r="P266" i="72"/>
  <c r="S266" i="72"/>
  <c r="T266" i="72"/>
  <c r="N266" i="72"/>
  <c r="R266" i="72"/>
  <c r="U266" i="72"/>
  <c r="Q266" i="72"/>
  <c r="V266" i="72"/>
  <c r="W266" i="72"/>
  <c r="X266" i="72"/>
  <c r="Y266" i="72"/>
  <c r="Z266" i="72"/>
  <c r="AA266" i="72"/>
  <c r="AB266" i="72"/>
  <c r="AC266" i="72"/>
  <c r="AD266" i="72"/>
  <c r="AE266" i="72"/>
  <c r="AF266" i="72"/>
  <c r="AG266" i="72"/>
  <c r="AH266" i="72"/>
  <c r="AI266" i="72"/>
  <c r="AJ266" i="72"/>
  <c r="AK266" i="72"/>
  <c r="AN266" i="72"/>
  <c r="AO266" i="72"/>
  <c r="AI153" i="71"/>
  <c r="AH153" i="71" s="1"/>
  <c r="AG153" i="71" s="1"/>
  <c r="G133" i="72" s="1"/>
  <c r="M133" i="72" s="1"/>
  <c r="AF166" i="1"/>
  <c r="AG166" i="1" s="1"/>
  <c r="F146" i="62"/>
  <c r="AF343" i="1"/>
  <c r="AG343" i="1" s="1"/>
  <c r="G323" i="62"/>
  <c r="AF285" i="1"/>
  <c r="AG285" i="1" s="1"/>
  <c r="G265" i="62"/>
  <c r="AF173" i="1"/>
  <c r="AG173" i="1" s="1"/>
  <c r="G153" i="62"/>
  <c r="AF158" i="1"/>
  <c r="AG158" i="1" s="1"/>
  <c r="G138" i="62"/>
  <c r="AF348" i="1"/>
  <c r="AG348" i="1" s="1"/>
  <c r="G328" i="62"/>
  <c r="AF267" i="1"/>
  <c r="AG267" i="1" s="1"/>
  <c r="H247" i="62"/>
  <c r="AF75" i="1"/>
  <c r="AG75" i="1" s="1"/>
  <c r="F55" i="62"/>
  <c r="AF260" i="1"/>
  <c r="AG260" i="1" s="1"/>
  <c r="F240" i="62"/>
  <c r="AF151" i="1"/>
  <c r="F131" i="62"/>
  <c r="AK331" i="72"/>
  <c r="Q331" i="72"/>
  <c r="X331" i="72"/>
  <c r="Y331" i="72"/>
  <c r="AG331" i="72"/>
  <c r="AI331" i="72"/>
  <c r="AH331" i="72"/>
  <c r="AD331" i="72"/>
  <c r="V331" i="72"/>
  <c r="P331" i="72"/>
  <c r="U331" i="72"/>
  <c r="AA331" i="72"/>
  <c r="AE331" i="72"/>
  <c r="W331" i="72"/>
  <c r="R331" i="72"/>
  <c r="AB331" i="72"/>
  <c r="Z331" i="72"/>
  <c r="N331" i="72"/>
  <c r="AO331" i="72"/>
  <c r="AN331" i="72"/>
  <c r="AJ331" i="72"/>
  <c r="T331" i="72"/>
  <c r="AC331" i="72"/>
  <c r="S331" i="72"/>
  <c r="AF331" i="72"/>
  <c r="AM305" i="71"/>
  <c r="AM339" i="71"/>
  <c r="AM276" i="71"/>
  <c r="AM284" i="71"/>
  <c r="AM151" i="71"/>
  <c r="AM110" i="71"/>
  <c r="AM153" i="71"/>
  <c r="AM260" i="71"/>
  <c r="AM166" i="71"/>
  <c r="AM165" i="71"/>
  <c r="AM173" i="71"/>
  <c r="AM154" i="71"/>
  <c r="AM281" i="71"/>
  <c r="AM258" i="71"/>
  <c r="AM231" i="71"/>
  <c r="AM205" i="71"/>
  <c r="AM201" i="71"/>
  <c r="AM158" i="71"/>
  <c r="AM160" i="71"/>
  <c r="AM180" i="71"/>
  <c r="AM216" i="71"/>
  <c r="AM347" i="71"/>
  <c r="AG347" i="71"/>
  <c r="L327" i="72" s="1"/>
  <c r="M327" i="72" s="1"/>
  <c r="AM120" i="71"/>
  <c r="AM51" i="71"/>
  <c r="AM282" i="71"/>
  <c r="AM159" i="71"/>
  <c r="AF182" i="1"/>
  <c r="AF213" i="1"/>
  <c r="AF235" i="1"/>
  <c r="AF156" i="1"/>
  <c r="AF110" i="1"/>
  <c r="AF120" i="1"/>
  <c r="G169" i="62"/>
  <c r="AF189" i="1"/>
  <c r="AG189" i="1" s="1"/>
  <c r="AF180" i="1"/>
  <c r="AF177" i="1"/>
  <c r="AF284" i="1"/>
  <c r="AF152" i="1"/>
  <c r="AF165" i="1"/>
  <c r="G257" i="62"/>
  <c r="AF277" i="1"/>
  <c r="AG277" i="1" s="1"/>
  <c r="AF254" i="1"/>
  <c r="AF339" i="1"/>
  <c r="AF252" i="1"/>
  <c r="AF160" i="1"/>
  <c r="AF231" i="1"/>
  <c r="AF280" i="1"/>
  <c r="AF305" i="1"/>
  <c r="AF201" i="1"/>
  <c r="AF159" i="1"/>
  <c r="AF218" i="1"/>
  <c r="AF289" i="1"/>
  <c r="AF226" i="1"/>
  <c r="AF126" i="1"/>
  <c r="AF276" i="1"/>
  <c r="AF215" i="1"/>
  <c r="AF233" i="1"/>
  <c r="AF35" i="1"/>
  <c r="AF187" i="1"/>
  <c r="AF51" i="1"/>
  <c r="AF216" i="1"/>
  <c r="AF145" i="1"/>
  <c r="AF340" i="1"/>
  <c r="AG340" i="1" s="1"/>
  <c r="AF181" i="1"/>
  <c r="AF341" i="1"/>
  <c r="AF247" i="1"/>
  <c r="AF281" i="1"/>
  <c r="AF157" i="1"/>
  <c r="AF183" i="1"/>
  <c r="AF258" i="1"/>
  <c r="AF282" i="1"/>
  <c r="G263" i="62"/>
  <c r="AF283" i="1"/>
  <c r="AM152" i="71"/>
  <c r="AM341" i="71"/>
  <c r="AM215" i="71"/>
  <c r="AM233" i="71"/>
  <c r="AM343" i="71"/>
  <c r="AM289" i="71"/>
  <c r="AM183" i="71"/>
  <c r="AM157" i="71"/>
  <c r="AM271" i="71"/>
  <c r="AM247" i="71"/>
  <c r="AM280" i="71"/>
  <c r="AM348" i="71"/>
  <c r="AM235" i="71"/>
  <c r="AM285" i="71"/>
  <c r="AM218" i="71"/>
  <c r="AM283" i="71"/>
  <c r="AM189" i="71"/>
  <c r="AM226" i="71"/>
  <c r="AM177" i="71"/>
  <c r="AM213" i="71"/>
  <c r="AM156" i="71"/>
  <c r="AM126" i="71"/>
  <c r="AM145" i="71"/>
  <c r="AM35" i="71"/>
  <c r="AC332" i="72"/>
  <c r="Z332" i="72"/>
  <c r="AI271" i="71"/>
  <c r="AH271" i="71" s="1"/>
  <c r="AG271" i="71" s="1"/>
  <c r="G251" i="72" s="1"/>
  <c r="M251" i="72" s="1"/>
  <c r="U332" i="72"/>
  <c r="S332" i="72"/>
  <c r="AI173" i="71"/>
  <c r="AH173" i="71" s="1"/>
  <c r="AG173" i="71" s="1"/>
  <c r="G153" i="72" s="1"/>
  <c r="M153" i="72" s="1"/>
  <c r="Y332" i="72"/>
  <c r="AG153" i="1"/>
  <c r="AI75" i="71"/>
  <c r="AH75" i="71" s="1"/>
  <c r="AG75" i="71" s="1"/>
  <c r="F55" i="72" s="1"/>
  <c r="M55" i="72" s="1"/>
  <c r="AP333" i="72"/>
  <c r="AR333" i="72" s="1"/>
  <c r="AG274" i="71"/>
  <c r="AD339" i="72"/>
  <c r="AF339" i="72"/>
  <c r="AC339" i="72"/>
  <c r="AO339" i="72"/>
  <c r="AN339" i="72"/>
  <c r="R339" i="72"/>
  <c r="AB339" i="72"/>
  <c r="AG339" i="72"/>
  <c r="AH339" i="72"/>
  <c r="P339" i="72"/>
  <c r="V339" i="72"/>
  <c r="X339" i="72"/>
  <c r="N339" i="72"/>
  <c r="Q339" i="72"/>
  <c r="AE339" i="72"/>
  <c r="W339" i="72"/>
  <c r="AJ339" i="72"/>
  <c r="AA339" i="72"/>
  <c r="Z339" i="72"/>
  <c r="AI343" i="71"/>
  <c r="AH343" i="71" s="1"/>
  <c r="AK339" i="72"/>
  <c r="AI339" i="72"/>
  <c r="F205" i="62"/>
  <c r="M205" i="62" s="1"/>
  <c r="AG283" i="71"/>
  <c r="G263" i="72" s="1"/>
  <c r="M263" i="72" s="1"/>
  <c r="AP306" i="72"/>
  <c r="AR306" i="72" s="1"/>
  <c r="AH283" i="1"/>
  <c r="T332" i="72"/>
  <c r="AJ332" i="72"/>
  <c r="AG332" i="72"/>
  <c r="AK332" i="72"/>
  <c r="AD332" i="72"/>
  <c r="AE332" i="72"/>
  <c r="P332" i="72"/>
  <c r="AB332" i="72"/>
  <c r="W332" i="72"/>
  <c r="AO332" i="72"/>
  <c r="AF332" i="72"/>
  <c r="R332" i="72"/>
  <c r="Q332" i="72"/>
  <c r="AI332" i="72"/>
  <c r="AH332" i="72"/>
  <c r="V332" i="72"/>
  <c r="AN332" i="72"/>
  <c r="AA332" i="72"/>
  <c r="M133" i="62"/>
  <c r="M134" i="62"/>
  <c r="M251" i="62"/>
  <c r="AE342" i="72"/>
  <c r="S342" i="72"/>
  <c r="AA342" i="72"/>
  <c r="BJ11" i="21"/>
  <c r="P342" i="72"/>
  <c r="AG342" i="72"/>
  <c r="AF342" i="72"/>
  <c r="R342" i="72"/>
  <c r="V342" i="72"/>
  <c r="T342" i="72"/>
  <c r="AC342" i="72"/>
  <c r="U342" i="72"/>
  <c r="AO342" i="72"/>
  <c r="AJ342" i="72"/>
  <c r="AH342" i="72"/>
  <c r="Z342" i="72"/>
  <c r="AI342" i="72"/>
  <c r="AB342" i="72"/>
  <c r="Y342" i="72"/>
  <c r="AD342" i="72"/>
  <c r="N342" i="72"/>
  <c r="AK342" i="72"/>
  <c r="AG94" i="71"/>
  <c r="AG285" i="71"/>
  <c r="G265" i="72" s="1"/>
  <c r="M265" i="72" s="1"/>
  <c r="AI189" i="71"/>
  <c r="AH189" i="71" s="1"/>
  <c r="AG161" i="71"/>
  <c r="AH151" i="1"/>
  <c r="AG222" i="71"/>
  <c r="AG60" i="71"/>
  <c r="AG158" i="71"/>
  <c r="G138" i="72" s="1"/>
  <c r="M138" i="72" s="1"/>
  <c r="AG230" i="1"/>
  <c r="AG154" i="1"/>
  <c r="AG288" i="71"/>
  <c r="AG230" i="71"/>
  <c r="F210" i="72" s="1"/>
  <c r="M210" i="72" s="1"/>
  <c r="AG340" i="71"/>
  <c r="F320" i="72" s="1"/>
  <c r="M320" i="72" s="1"/>
  <c r="AG271" i="1"/>
  <c r="AG277" i="71"/>
  <c r="G257" i="72" s="1"/>
  <c r="M257" i="72" s="1"/>
  <c r="AP313" i="72"/>
  <c r="AR313" i="72" s="1"/>
  <c r="AP280" i="72"/>
  <c r="AR280" i="72" s="1"/>
  <c r="AP314" i="72"/>
  <c r="AR314" i="72" s="1"/>
  <c r="AP309" i="72"/>
  <c r="AR309" i="72" s="1"/>
  <c r="AP338" i="72"/>
  <c r="AR338" i="72" s="1"/>
  <c r="AH289" i="1"/>
  <c r="AI289" i="71"/>
  <c r="AH289" i="71" s="1"/>
  <c r="F193" i="62"/>
  <c r="AI254" i="71"/>
  <c r="AH254" i="71" s="1"/>
  <c r="AH254" i="1"/>
  <c r="BE10" i="21"/>
  <c r="BK10" i="21"/>
  <c r="AX10" i="21"/>
  <c r="AS10" i="21"/>
  <c r="BB10" i="21"/>
  <c r="BI10" i="21"/>
  <c r="AU10" i="21"/>
  <c r="BL10" i="21"/>
  <c r="AY10" i="21"/>
  <c r="AZ10" i="21"/>
  <c r="AT10" i="21"/>
  <c r="BA10" i="21"/>
  <c r="BG10" i="21"/>
  <c r="BD10" i="21"/>
  <c r="BQ10" i="21"/>
  <c r="AQ10" i="21"/>
  <c r="BP10" i="21"/>
  <c r="BH10" i="21"/>
  <c r="BO10" i="21"/>
  <c r="AW10" i="21"/>
  <c r="BF10" i="21"/>
  <c r="AV10" i="21"/>
  <c r="AR10" i="21"/>
  <c r="BJ10" i="21"/>
  <c r="BC10" i="21"/>
  <c r="AD11" i="71"/>
  <c r="AA13" i="71"/>
  <c r="AB12" i="71"/>
  <c r="G167" i="62"/>
  <c r="V279" i="72"/>
  <c r="AK279" i="72"/>
  <c r="N279" i="72"/>
  <c r="R279" i="72"/>
  <c r="Y279" i="72"/>
  <c r="W279" i="72"/>
  <c r="X279" i="72"/>
  <c r="Q279" i="72"/>
  <c r="U279" i="72"/>
  <c r="AA279" i="72"/>
  <c r="AF279" i="72"/>
  <c r="AG279" i="72"/>
  <c r="AB279" i="72"/>
  <c r="AI279" i="72"/>
  <c r="Z279" i="72"/>
  <c r="AH279" i="72"/>
  <c r="AJ279" i="72"/>
  <c r="S279" i="72"/>
  <c r="AD279" i="72"/>
  <c r="AO279" i="72"/>
  <c r="T279" i="72"/>
  <c r="AE279" i="72"/>
  <c r="AN279" i="72"/>
  <c r="AC279" i="72"/>
  <c r="P279" i="72"/>
  <c r="BD14" i="73"/>
  <c r="BE14" i="73"/>
  <c r="AX14" i="73"/>
  <c r="AP275" i="72"/>
  <c r="AR275" i="72" s="1"/>
  <c r="AG193" i="71"/>
  <c r="AP350" i="72"/>
  <c r="AR350" i="72" s="1"/>
  <c r="BP15" i="21"/>
  <c r="BK15" i="21"/>
  <c r="BE15" i="21"/>
  <c r="F132" i="62"/>
  <c r="AG342" i="71"/>
  <c r="G256" i="62"/>
  <c r="AH282" i="1"/>
  <c r="AI282" i="71"/>
  <c r="AH282" i="71" s="1"/>
  <c r="AH233" i="1"/>
  <c r="AI233" i="71"/>
  <c r="AH233" i="71" s="1"/>
  <c r="AG85" i="71"/>
  <c r="Z300" i="72"/>
  <c r="AB300" i="72"/>
  <c r="AD300" i="72"/>
  <c r="X300" i="72"/>
  <c r="AH300" i="72"/>
  <c r="AJ300" i="72"/>
  <c r="AN300" i="72"/>
  <c r="AF300" i="72"/>
  <c r="AO300" i="72"/>
  <c r="U300" i="72"/>
  <c r="T300" i="72"/>
  <c r="S300" i="72"/>
  <c r="AA300" i="72"/>
  <c r="AC300" i="72"/>
  <c r="Y300" i="72"/>
  <c r="AG300" i="72"/>
  <c r="AI300" i="72"/>
  <c r="W300" i="72"/>
  <c r="AE300" i="72"/>
  <c r="N300" i="72"/>
  <c r="AK300" i="72"/>
  <c r="V300" i="72"/>
  <c r="Q300" i="72"/>
  <c r="R300" i="72"/>
  <c r="P300" i="72"/>
  <c r="AP295" i="72"/>
  <c r="AR295" i="72" s="1"/>
  <c r="AG371" i="71"/>
  <c r="AP302" i="72"/>
  <c r="AR302" i="72" s="1"/>
  <c r="AG227" i="71"/>
  <c r="F234" i="62"/>
  <c r="BS12" i="71"/>
  <c r="BS13" i="71" s="1"/>
  <c r="V271" i="72"/>
  <c r="AG271" i="72"/>
  <c r="AJ271" i="72"/>
  <c r="AE271" i="72"/>
  <c r="T271" i="72"/>
  <c r="Q271" i="72"/>
  <c r="AO271" i="72"/>
  <c r="Y271" i="72"/>
  <c r="AC271" i="72"/>
  <c r="R271" i="72"/>
  <c r="AH271" i="72"/>
  <c r="AK271" i="72"/>
  <c r="N271" i="72"/>
  <c r="W271" i="72"/>
  <c r="U271" i="72"/>
  <c r="AD271" i="72"/>
  <c r="AF271" i="72"/>
  <c r="Z271" i="72"/>
  <c r="AN271" i="72"/>
  <c r="S271" i="72"/>
  <c r="AI271" i="72"/>
  <c r="AB271" i="72"/>
  <c r="X271" i="72"/>
  <c r="AA271" i="72"/>
  <c r="P271" i="72"/>
  <c r="AH247" i="1"/>
  <c r="AI247" i="71"/>
  <c r="AH247" i="71" s="1"/>
  <c r="AW14" i="73"/>
  <c r="AV14" i="73"/>
  <c r="BK14" i="73"/>
  <c r="I106" i="62"/>
  <c r="AH109" i="1"/>
  <c r="AI109" i="71"/>
  <c r="AC349" i="72"/>
  <c r="AO349" i="72"/>
  <c r="AN349" i="72"/>
  <c r="AK349" i="72"/>
  <c r="AH349" i="72"/>
  <c r="X349" i="72"/>
  <c r="AB349" i="72"/>
  <c r="Z349" i="72"/>
  <c r="Y349" i="72"/>
  <c r="T349" i="72"/>
  <c r="AF349" i="72"/>
  <c r="W349" i="72"/>
  <c r="U349" i="72"/>
  <c r="N349" i="72"/>
  <c r="AA349" i="72"/>
  <c r="R349" i="72"/>
  <c r="V349" i="72"/>
  <c r="AI349" i="72"/>
  <c r="Q349" i="72"/>
  <c r="S349" i="72"/>
  <c r="AJ349" i="72"/>
  <c r="AD349" i="72"/>
  <c r="AE349" i="72"/>
  <c r="AG349" i="72"/>
  <c r="P349" i="72"/>
  <c r="BJ15" i="21"/>
  <c r="AZ15" i="21"/>
  <c r="BF15" i="21"/>
  <c r="AH51" i="1"/>
  <c r="AI51" i="71"/>
  <c r="AH51" i="71" s="1"/>
  <c r="AH201" i="1"/>
  <c r="AI201" i="71"/>
  <c r="AH201" i="71" s="1"/>
  <c r="AH258" i="1"/>
  <c r="AI258" i="71"/>
  <c r="AH258" i="71" s="1"/>
  <c r="G262" i="62"/>
  <c r="AP297" i="72"/>
  <c r="AR297" i="72" s="1"/>
  <c r="AH159" i="1"/>
  <c r="AI159" i="71"/>
  <c r="AH159" i="71" s="1"/>
  <c r="G195" i="62"/>
  <c r="AH280" i="1"/>
  <c r="AI280" i="71"/>
  <c r="AH280" i="71" s="1"/>
  <c r="AG261" i="71"/>
  <c r="G260" i="62"/>
  <c r="G139" i="62"/>
  <c r="AI315" i="72"/>
  <c r="N315" i="72"/>
  <c r="AG315" i="72"/>
  <c r="R315" i="72"/>
  <c r="S315" i="72"/>
  <c r="AO315" i="72"/>
  <c r="Q315" i="72"/>
  <c r="Y315" i="72"/>
  <c r="AF315" i="72"/>
  <c r="AN315" i="72"/>
  <c r="W315" i="72"/>
  <c r="AB315" i="72"/>
  <c r="AJ315" i="72"/>
  <c r="Z315" i="72"/>
  <c r="AH315" i="72"/>
  <c r="U315" i="72"/>
  <c r="AA315" i="72"/>
  <c r="T315" i="72"/>
  <c r="X315" i="72"/>
  <c r="AC315" i="72"/>
  <c r="V315" i="72"/>
  <c r="AE315" i="72"/>
  <c r="AD315" i="72"/>
  <c r="AK315" i="72"/>
  <c r="P315" i="72"/>
  <c r="AH218" i="1"/>
  <c r="AI218" i="71"/>
  <c r="AH218" i="71" s="1"/>
  <c r="AH156" i="1"/>
  <c r="AI156" i="71"/>
  <c r="AH156" i="71" s="1"/>
  <c r="AG150" i="71"/>
  <c r="G227" i="62"/>
  <c r="BF14" i="73"/>
  <c r="AU14" i="73"/>
  <c r="AZ14" i="73"/>
  <c r="AI326" i="72"/>
  <c r="W326" i="72"/>
  <c r="AF326" i="72"/>
  <c r="Y326" i="72"/>
  <c r="AO326" i="72"/>
  <c r="AC326" i="72"/>
  <c r="R326" i="72"/>
  <c r="N326" i="72"/>
  <c r="AA326" i="72"/>
  <c r="T326" i="72"/>
  <c r="S326" i="72"/>
  <c r="AB326" i="72"/>
  <c r="AJ326" i="72"/>
  <c r="AG326" i="72"/>
  <c r="AH326" i="72"/>
  <c r="AD326" i="72"/>
  <c r="Q326" i="72"/>
  <c r="V326" i="72"/>
  <c r="AN326" i="72"/>
  <c r="Z326" i="72"/>
  <c r="AE326" i="72"/>
  <c r="U326" i="72"/>
  <c r="X326" i="72"/>
  <c r="AK326" i="72"/>
  <c r="P326" i="72"/>
  <c r="V299" i="72"/>
  <c r="S299" i="72"/>
  <c r="AJ299" i="72"/>
  <c r="AD299" i="72"/>
  <c r="Y299" i="72"/>
  <c r="Q299" i="72"/>
  <c r="AO299" i="72"/>
  <c r="AG299" i="72"/>
  <c r="AB299" i="72"/>
  <c r="W299" i="72"/>
  <c r="R299" i="72"/>
  <c r="AK299" i="72"/>
  <c r="P299" i="72"/>
  <c r="T299" i="72"/>
  <c r="AE299" i="72"/>
  <c r="Z299" i="72"/>
  <c r="AC299" i="72"/>
  <c r="U299" i="72"/>
  <c r="AH299" i="72"/>
  <c r="AN299" i="72"/>
  <c r="X299" i="72"/>
  <c r="N299" i="72"/>
  <c r="AI299" i="72"/>
  <c r="AF299" i="72"/>
  <c r="AA299" i="72"/>
  <c r="BB15" i="21"/>
  <c r="AX15" i="21"/>
  <c r="BO15" i="21"/>
  <c r="BH15" i="21"/>
  <c r="AH165" i="1"/>
  <c r="AI165" i="71"/>
  <c r="AH165" i="71" s="1"/>
  <c r="G181" i="62"/>
  <c r="F140" i="62"/>
  <c r="G238" i="62"/>
  <c r="AG78" i="71"/>
  <c r="AI181" i="71"/>
  <c r="AH181" i="71" s="1"/>
  <c r="AH181" i="1"/>
  <c r="BQ13" i="73"/>
  <c r="AI145" i="71"/>
  <c r="G124" i="75"/>
  <c r="AH308" i="72"/>
  <c r="AB308" i="72"/>
  <c r="AO308" i="72"/>
  <c r="W308" i="72"/>
  <c r="AK308" i="72"/>
  <c r="Q308" i="72"/>
  <c r="Z308" i="72"/>
  <c r="T308" i="72"/>
  <c r="V308" i="72"/>
  <c r="AI308" i="72"/>
  <c r="AC308" i="72"/>
  <c r="AF308" i="72"/>
  <c r="U308" i="72"/>
  <c r="R308" i="72"/>
  <c r="AN308" i="72"/>
  <c r="X308" i="72"/>
  <c r="AA308" i="72"/>
  <c r="AD308" i="72"/>
  <c r="AG308" i="72"/>
  <c r="AJ308" i="72"/>
  <c r="N308" i="72"/>
  <c r="Y308" i="72"/>
  <c r="S308" i="72"/>
  <c r="AE308" i="72"/>
  <c r="P308" i="72"/>
  <c r="AJ305" i="72"/>
  <c r="AF305" i="72"/>
  <c r="R305" i="72"/>
  <c r="Z305" i="72"/>
  <c r="N305" i="72"/>
  <c r="Y305" i="72"/>
  <c r="V305" i="72"/>
  <c r="AH305" i="72"/>
  <c r="AN305" i="72"/>
  <c r="AD305" i="72"/>
  <c r="AA305" i="72"/>
  <c r="AB305" i="72"/>
  <c r="AK305" i="72"/>
  <c r="U305" i="72"/>
  <c r="AC305" i="72"/>
  <c r="AI305" i="72"/>
  <c r="S305" i="72"/>
  <c r="AO305" i="72"/>
  <c r="AG305" i="72"/>
  <c r="Q305" i="72"/>
  <c r="W305" i="72"/>
  <c r="AE305" i="72"/>
  <c r="T305" i="72"/>
  <c r="X305" i="72"/>
  <c r="P305" i="72"/>
  <c r="AG225" i="71"/>
  <c r="F205" i="72" s="1"/>
  <c r="M205" i="72" s="1"/>
  <c r="AG267" i="71"/>
  <c r="H247" i="72" s="1"/>
  <c r="M247" i="72" s="1"/>
  <c r="G136" i="62"/>
  <c r="F206" i="62"/>
  <c r="AG53" i="71"/>
  <c r="AH284" i="1"/>
  <c r="AI284" i="71"/>
  <c r="AH284" i="71" s="1"/>
  <c r="AN352" i="72"/>
  <c r="Q352" i="72"/>
  <c r="N352" i="72"/>
  <c r="AH352" i="72"/>
  <c r="W352" i="72"/>
  <c r="V352" i="72"/>
  <c r="AA352" i="72"/>
  <c r="AJ352" i="72"/>
  <c r="R352" i="72"/>
  <c r="AG352" i="72"/>
  <c r="AC352" i="72"/>
  <c r="AF352" i="72"/>
  <c r="X352" i="72"/>
  <c r="AB352" i="72"/>
  <c r="S352" i="72"/>
  <c r="Y352" i="72"/>
  <c r="U352" i="72"/>
  <c r="AK352" i="72"/>
  <c r="AD352" i="72"/>
  <c r="Z352" i="72"/>
  <c r="AO352" i="72"/>
  <c r="T352" i="72"/>
  <c r="AI352" i="72"/>
  <c r="AE352" i="72"/>
  <c r="P352" i="72"/>
  <c r="AB317" i="72"/>
  <c r="T317" i="72"/>
  <c r="Q317" i="72"/>
  <c r="Z317" i="72"/>
  <c r="AD317" i="72"/>
  <c r="AK317" i="72"/>
  <c r="V317" i="72"/>
  <c r="AJ317" i="72"/>
  <c r="AN317" i="72"/>
  <c r="W317" i="72"/>
  <c r="AH317" i="72"/>
  <c r="U317" i="72"/>
  <c r="AC317" i="72"/>
  <c r="N317" i="72"/>
  <c r="X317" i="72"/>
  <c r="AF317" i="72"/>
  <c r="AE317" i="72"/>
  <c r="Y317" i="72"/>
  <c r="AI317" i="72"/>
  <c r="S317" i="72"/>
  <c r="AO317" i="72"/>
  <c r="AG317" i="72"/>
  <c r="R317" i="72"/>
  <c r="AA317" i="72"/>
  <c r="P317" i="72"/>
  <c r="AR14" i="73"/>
  <c r="BG14" i="73"/>
  <c r="BI14" i="73"/>
  <c r="AH126" i="1"/>
  <c r="AI126" i="71"/>
  <c r="AH126" i="71" s="1"/>
  <c r="AQ15" i="21"/>
  <c r="AS15" i="21"/>
  <c r="AR15" i="21"/>
  <c r="F31" i="62"/>
  <c r="F285" i="62"/>
  <c r="G145" i="62"/>
  <c r="AH160" i="1"/>
  <c r="AI160" i="71"/>
  <c r="AH160" i="71" s="1"/>
  <c r="AH180" i="1"/>
  <c r="AI180" i="71"/>
  <c r="AH180" i="71" s="1"/>
  <c r="G213" i="62"/>
  <c r="AH35" i="1"/>
  <c r="AI35" i="71"/>
  <c r="AH35" i="71" s="1"/>
  <c r="M43" i="74"/>
  <c r="U12" i="74"/>
  <c r="AJ124" i="72"/>
  <c r="R124" i="72"/>
  <c r="AK124" i="72"/>
  <c r="T124" i="72"/>
  <c r="AC124" i="72"/>
  <c r="AE124" i="72"/>
  <c r="N124" i="72"/>
  <c r="AD124" i="72"/>
  <c r="AF124" i="72"/>
  <c r="S124" i="72"/>
  <c r="AO124" i="72"/>
  <c r="U124" i="72"/>
  <c r="AH124" i="72"/>
  <c r="Y124" i="72"/>
  <c r="Q124" i="72"/>
  <c r="X124" i="72"/>
  <c r="AB124" i="72"/>
  <c r="AI124" i="72"/>
  <c r="Z124" i="72"/>
  <c r="V124" i="72"/>
  <c r="AG124" i="72"/>
  <c r="W124" i="72"/>
  <c r="AA124" i="72"/>
  <c r="AN124" i="72"/>
  <c r="P124" i="72"/>
  <c r="AI177" i="71"/>
  <c r="G156" i="75"/>
  <c r="AP194" i="72"/>
  <c r="AR194" i="72" s="1"/>
  <c r="G198" i="62"/>
  <c r="AH187" i="1"/>
  <c r="AI187" i="71"/>
  <c r="AH187" i="71" s="1"/>
  <c r="AG154" i="71"/>
  <c r="F134" i="72" s="1"/>
  <c r="M134" i="72" s="1"/>
  <c r="AP329" i="72"/>
  <c r="AR329" i="72" s="1"/>
  <c r="AG225" i="1"/>
  <c r="AH226" i="1"/>
  <c r="AI226" i="71"/>
  <c r="AH226" i="71" s="1"/>
  <c r="AH183" i="1"/>
  <c r="AI183" i="71"/>
  <c r="AH183" i="71" s="1"/>
  <c r="F264" i="62"/>
  <c r="U277" i="72"/>
  <c r="AJ277" i="72"/>
  <c r="AE277" i="72"/>
  <c r="Z277" i="72"/>
  <c r="AC277" i="72"/>
  <c r="AO277" i="72"/>
  <c r="AH277" i="72"/>
  <c r="AK277" i="72"/>
  <c r="N277" i="72"/>
  <c r="R277" i="72"/>
  <c r="Q277" i="72"/>
  <c r="W277" i="72"/>
  <c r="AA277" i="72"/>
  <c r="AD277" i="72"/>
  <c r="AF277" i="72"/>
  <c r="AI277" i="72"/>
  <c r="AN277" i="72"/>
  <c r="S277" i="72"/>
  <c r="T277" i="72"/>
  <c r="Y277" i="72"/>
  <c r="X277" i="72"/>
  <c r="AB277" i="72"/>
  <c r="V277" i="72"/>
  <c r="AG277" i="72"/>
  <c r="P277" i="72"/>
  <c r="BL14" i="73"/>
  <c r="AT14" i="73"/>
  <c r="BB14" i="73"/>
  <c r="AO278" i="72"/>
  <c r="Q278" i="72"/>
  <c r="U278" i="72"/>
  <c r="X278" i="72"/>
  <c r="Z278" i="72"/>
  <c r="W278" i="72"/>
  <c r="AD278" i="72"/>
  <c r="AF278" i="72"/>
  <c r="AH278" i="72"/>
  <c r="AB278" i="72"/>
  <c r="AG278" i="72"/>
  <c r="V278" i="72"/>
  <c r="R278" i="72"/>
  <c r="AJ278" i="72"/>
  <c r="N278" i="72"/>
  <c r="Y278" i="72"/>
  <c r="AA278" i="72"/>
  <c r="AN278" i="72"/>
  <c r="AE278" i="72"/>
  <c r="T278" i="72"/>
  <c r="AC278" i="72"/>
  <c r="AK278" i="72"/>
  <c r="S278" i="72"/>
  <c r="AI278" i="72"/>
  <c r="P278" i="72"/>
  <c r="AG245" i="71"/>
  <c r="AG106" i="71"/>
  <c r="H43" i="8"/>
  <c r="V43" i="8"/>
  <c r="AE12" i="8"/>
  <c r="BC15" i="21"/>
  <c r="AY15" i="21"/>
  <c r="AV15" i="21"/>
  <c r="AG338" i="71"/>
  <c r="AG259" i="71"/>
  <c r="AG130" i="71"/>
  <c r="AH281" i="1"/>
  <c r="AI281" i="71"/>
  <c r="AH281" i="71" s="1"/>
  <c r="F196" i="62"/>
  <c r="AC346" i="72"/>
  <c r="S346" i="72"/>
  <c r="AH346" i="72"/>
  <c r="AK346" i="72"/>
  <c r="X346" i="72"/>
  <c r="U346" i="72"/>
  <c r="R346" i="72"/>
  <c r="AF346" i="72"/>
  <c r="AA346" i="72"/>
  <c r="AD346" i="72"/>
  <c r="T346" i="72"/>
  <c r="AI346" i="72"/>
  <c r="P346" i="72"/>
  <c r="Q346" i="72"/>
  <c r="AN346" i="72"/>
  <c r="Y346" i="72"/>
  <c r="AB346" i="72"/>
  <c r="W346" i="72"/>
  <c r="AG346" i="72"/>
  <c r="AJ346" i="72"/>
  <c r="AE346" i="72"/>
  <c r="N346" i="72"/>
  <c r="V346" i="72"/>
  <c r="AO346" i="72"/>
  <c r="Z346" i="72"/>
  <c r="G161" i="62"/>
  <c r="AH88" i="1"/>
  <c r="AI88" i="71"/>
  <c r="AP356" i="72"/>
  <c r="AR356" i="72" s="1"/>
  <c r="N348" i="72"/>
  <c r="Y348" i="72"/>
  <c r="U348" i="72"/>
  <c r="AC348" i="72"/>
  <c r="Q348" i="72"/>
  <c r="AA348" i="72"/>
  <c r="AI348" i="72"/>
  <c r="AK348" i="72"/>
  <c r="AG348" i="72"/>
  <c r="T348" i="72"/>
  <c r="R348" i="72"/>
  <c r="AE348" i="72"/>
  <c r="V348" i="72"/>
  <c r="AN348" i="72"/>
  <c r="W348" i="72"/>
  <c r="AD348" i="72"/>
  <c r="Z348" i="72"/>
  <c r="AB348" i="72"/>
  <c r="AJ348" i="72"/>
  <c r="X348" i="72"/>
  <c r="AH348" i="72"/>
  <c r="S348" i="72"/>
  <c r="AO348" i="72"/>
  <c r="AF348" i="72"/>
  <c r="P348" i="72"/>
  <c r="O43" i="8"/>
  <c r="W12" i="8"/>
  <c r="N341" i="72"/>
  <c r="AB341" i="72"/>
  <c r="AD341" i="72"/>
  <c r="V341" i="72"/>
  <c r="Z341" i="72"/>
  <c r="AJ341" i="72"/>
  <c r="AN341" i="72"/>
  <c r="X341" i="72"/>
  <c r="AH341" i="72"/>
  <c r="U341" i="72"/>
  <c r="S341" i="72"/>
  <c r="AF341" i="72"/>
  <c r="AA341" i="72"/>
  <c r="AC341" i="72"/>
  <c r="W341" i="72"/>
  <c r="R341" i="72"/>
  <c r="AI341" i="72"/>
  <c r="AK341" i="72"/>
  <c r="AE341" i="72"/>
  <c r="Y341" i="72"/>
  <c r="Q341" i="72"/>
  <c r="T341" i="72"/>
  <c r="AO341" i="72"/>
  <c r="AG341" i="72"/>
  <c r="P341" i="72"/>
  <c r="AE12" i="74"/>
  <c r="AE43" i="74" s="1"/>
  <c r="V43" i="74"/>
  <c r="H163" i="62"/>
  <c r="AK340" i="72"/>
  <c r="AH340" i="72"/>
  <c r="AD340" i="72"/>
  <c r="W340" i="72"/>
  <c r="T340" i="72"/>
  <c r="AJ340" i="72"/>
  <c r="N340" i="72"/>
  <c r="AE340" i="72"/>
  <c r="AO340" i="72"/>
  <c r="AA340" i="72"/>
  <c r="AC340" i="72"/>
  <c r="Y340" i="72"/>
  <c r="AG340" i="72"/>
  <c r="AI340" i="72"/>
  <c r="V340" i="72"/>
  <c r="X340" i="72"/>
  <c r="U340" i="72"/>
  <c r="S340" i="72"/>
  <c r="R340" i="72"/>
  <c r="AF340" i="72"/>
  <c r="Q340" i="72"/>
  <c r="AB340" i="72"/>
  <c r="AN340" i="72"/>
  <c r="Z340" i="72"/>
  <c r="P340" i="72"/>
  <c r="Q303" i="72"/>
  <c r="AH303" i="72"/>
  <c r="AI303" i="72"/>
  <c r="R303" i="72"/>
  <c r="AA303" i="72"/>
  <c r="Y303" i="72"/>
  <c r="AG303" i="72"/>
  <c r="AC303" i="72"/>
  <c r="V303" i="72"/>
  <c r="U303" i="72"/>
  <c r="T303" i="72"/>
  <c r="Z303" i="72"/>
  <c r="N303" i="72"/>
  <c r="AN303" i="72"/>
  <c r="AK303" i="72"/>
  <c r="AD303" i="72"/>
  <c r="W303" i="72"/>
  <c r="AB303" i="72"/>
  <c r="AJ303" i="72"/>
  <c r="AE303" i="72"/>
  <c r="AF303" i="72"/>
  <c r="S303" i="72"/>
  <c r="AO303" i="72"/>
  <c r="X303" i="72"/>
  <c r="P303" i="72"/>
  <c r="BO14" i="73"/>
  <c r="BP14" i="73"/>
  <c r="BH14" i="73"/>
  <c r="AH276" i="1"/>
  <c r="AI276" i="71"/>
  <c r="AH276" i="71" s="1"/>
  <c r="AP344" i="72"/>
  <c r="AR344" i="72" s="1"/>
  <c r="AW15" i="21"/>
  <c r="AU15" i="21"/>
  <c r="BL15" i="21"/>
  <c r="AB12" i="1"/>
  <c r="BS12" i="1"/>
  <c r="BS13" i="1" s="1"/>
  <c r="I12" i="8"/>
  <c r="T44" i="8"/>
  <c r="AH305" i="1"/>
  <c r="AI305" i="71"/>
  <c r="AH305" i="71" s="1"/>
  <c r="G261" i="62"/>
  <c r="AK276" i="72"/>
  <c r="AH276" i="72"/>
  <c r="AI276" i="72"/>
  <c r="T276" i="72"/>
  <c r="S276" i="72"/>
  <c r="AJ276" i="72"/>
  <c r="Q276" i="72"/>
  <c r="AB276" i="72"/>
  <c r="AO276" i="72"/>
  <c r="AF276" i="72"/>
  <c r="AC276" i="72"/>
  <c r="AD276" i="72"/>
  <c r="U276" i="72"/>
  <c r="R276" i="72"/>
  <c r="AE276" i="72"/>
  <c r="W276" i="72"/>
  <c r="V276" i="72"/>
  <c r="N276" i="72"/>
  <c r="AA276" i="72"/>
  <c r="X276" i="72"/>
  <c r="Y276" i="72"/>
  <c r="AG276" i="72"/>
  <c r="AN276" i="72"/>
  <c r="Z276" i="72"/>
  <c r="P276" i="72"/>
  <c r="AG151" i="71"/>
  <c r="F131" i="72" s="1"/>
  <c r="M131" i="72" s="1"/>
  <c r="AH231" i="1"/>
  <c r="AI231" i="71"/>
  <c r="AH231" i="71" s="1"/>
  <c r="Q282" i="72"/>
  <c r="T282" i="72"/>
  <c r="S282" i="72"/>
  <c r="AI282" i="72"/>
  <c r="AK282" i="72"/>
  <c r="Y282" i="72"/>
  <c r="AG282" i="72"/>
  <c r="N282" i="72"/>
  <c r="AE282" i="72"/>
  <c r="U282" i="72"/>
  <c r="AN282" i="72"/>
  <c r="V282" i="72"/>
  <c r="AJ282" i="72"/>
  <c r="X282" i="72"/>
  <c r="AH282" i="72"/>
  <c r="W282" i="72"/>
  <c r="Z282" i="72"/>
  <c r="AO282" i="72"/>
  <c r="AA282" i="72"/>
  <c r="AB282" i="72"/>
  <c r="AC282" i="72"/>
  <c r="AF282" i="72"/>
  <c r="AD282" i="72"/>
  <c r="R282" i="72"/>
  <c r="P282" i="72"/>
  <c r="AH215" i="1"/>
  <c r="AI215" i="71"/>
  <c r="AH215" i="71" s="1"/>
  <c r="F320" i="62"/>
  <c r="AG260" i="71"/>
  <c r="F240" i="72" s="1"/>
  <c r="M240" i="72" s="1"/>
  <c r="T44" i="74"/>
  <c r="AH213" i="1"/>
  <c r="AI213" i="71"/>
  <c r="AH213" i="71" s="1"/>
  <c r="AG205" i="71"/>
  <c r="AG270" i="71"/>
  <c r="G137" i="62"/>
  <c r="H43" i="74"/>
  <c r="AH341" i="1"/>
  <c r="AI341" i="71"/>
  <c r="AH341" i="71" s="1"/>
  <c r="BJ14" i="73"/>
  <c r="BC14" i="73"/>
  <c r="AS14" i="73"/>
  <c r="AH339" i="1"/>
  <c r="AI339" i="71"/>
  <c r="AH339" i="71" s="1"/>
  <c r="AA13" i="1"/>
  <c r="AD11" i="1"/>
  <c r="BA15" i="21"/>
  <c r="BI15" i="21"/>
  <c r="BD15" i="21"/>
  <c r="AC43" i="8"/>
  <c r="AP336" i="72"/>
  <c r="AR336" i="72" s="1"/>
  <c r="AH120" i="1"/>
  <c r="AI120" i="71"/>
  <c r="AH120" i="71" s="1"/>
  <c r="G15" i="62"/>
  <c r="G162" i="62"/>
  <c r="AH216" i="1"/>
  <c r="AI216" i="71"/>
  <c r="AH216" i="71" s="1"/>
  <c r="AI235" i="71"/>
  <c r="G214" i="75"/>
  <c r="AG238" i="71"/>
  <c r="F269" i="62"/>
  <c r="AG232" i="71"/>
  <c r="AH182" i="1"/>
  <c r="AI182" i="71"/>
  <c r="AH182" i="71" s="1"/>
  <c r="M43" i="8"/>
  <c r="U12" i="8"/>
  <c r="AG348" i="71"/>
  <c r="G328" i="72" s="1"/>
  <c r="M328" i="72" s="1"/>
  <c r="AP301" i="72"/>
  <c r="AR301" i="72" s="1"/>
  <c r="F321" i="62"/>
  <c r="I43" i="74"/>
  <c r="AI110" i="71"/>
  <c r="AH110" i="71" s="1"/>
  <c r="AH110" i="1"/>
  <c r="M98" i="72"/>
  <c r="AI157" i="71"/>
  <c r="AH157" i="71" s="1"/>
  <c r="AH157" i="1"/>
  <c r="AY14" i="73"/>
  <c r="AQ14" i="73"/>
  <c r="BA14" i="73"/>
  <c r="G319" i="62"/>
  <c r="BQ15" i="21"/>
  <c r="AT15" i="21"/>
  <c r="BG15" i="21"/>
  <c r="AP289" i="72"/>
  <c r="AR289" i="72" s="1"/>
  <c r="AH152" i="1"/>
  <c r="AI152" i="71"/>
  <c r="AH152" i="71" s="1"/>
  <c r="AG138" i="71"/>
  <c r="F232" i="62"/>
  <c r="O43" i="74"/>
  <c r="W12" i="74"/>
  <c r="AH252" i="1"/>
  <c r="AI252" i="71"/>
  <c r="AH252" i="71" s="1"/>
  <c r="F211" i="62"/>
  <c r="F100" i="62"/>
  <c r="M131" i="62" l="1"/>
  <c r="M323" i="62"/>
  <c r="M146" i="62"/>
  <c r="AM146" i="62" s="1"/>
  <c r="M55" i="62"/>
  <c r="AM55" i="62" s="1"/>
  <c r="M153" i="62"/>
  <c r="M169" i="62"/>
  <c r="M263" i="62"/>
  <c r="X263" i="62" s="1"/>
  <c r="M257" i="62"/>
  <c r="M265" i="62"/>
  <c r="P35" i="8"/>
  <c r="X35" i="8" s="1"/>
  <c r="AG35" i="8" s="1"/>
  <c r="P34" i="8"/>
  <c r="X34" i="8" s="1"/>
  <c r="AG34" i="8" s="1"/>
  <c r="P35" i="74"/>
  <c r="X35" i="74" s="1"/>
  <c r="AG35" i="74" s="1"/>
  <c r="P34" i="74"/>
  <c r="X34" i="74" s="1"/>
  <c r="AG34" i="74" s="1"/>
  <c r="AP298" i="72"/>
  <c r="AR298" i="72" s="1"/>
  <c r="AP287" i="72"/>
  <c r="AR287" i="72" s="1"/>
  <c r="AP316" i="72"/>
  <c r="AR316" i="72" s="1"/>
  <c r="AP312" i="72"/>
  <c r="AR312" i="72" s="1"/>
  <c r="H160" i="62"/>
  <c r="AL131" i="72"/>
  <c r="AM131" i="72"/>
  <c r="AL247" i="72"/>
  <c r="AM247" i="72"/>
  <c r="AL146" i="72"/>
  <c r="AM146" i="72"/>
  <c r="AL205" i="72"/>
  <c r="AM205" i="72"/>
  <c r="AJ320" i="72"/>
  <c r="AL320" i="72"/>
  <c r="AM320" i="72"/>
  <c r="AL153" i="72"/>
  <c r="AM153" i="72"/>
  <c r="AN210" i="72"/>
  <c r="AL210" i="72"/>
  <c r="AM210" i="72"/>
  <c r="AL327" i="72"/>
  <c r="AM327" i="72"/>
  <c r="AL265" i="72"/>
  <c r="AM265" i="72"/>
  <c r="R263" i="72"/>
  <c r="AL263" i="72"/>
  <c r="AM263" i="72"/>
  <c r="AL251" i="72"/>
  <c r="AM251" i="72"/>
  <c r="AL134" i="72"/>
  <c r="AM134" i="72"/>
  <c r="AL240" i="72"/>
  <c r="AM240" i="72"/>
  <c r="AL98" i="72"/>
  <c r="AM98" i="72"/>
  <c r="R138" i="72"/>
  <c r="AL138" i="72"/>
  <c r="AM138" i="72"/>
  <c r="Z55" i="72"/>
  <c r="AL55" i="72"/>
  <c r="AM55" i="72"/>
  <c r="N133" i="72"/>
  <c r="AL133" i="72"/>
  <c r="AM133" i="72"/>
  <c r="AL328" i="72"/>
  <c r="AM328" i="72"/>
  <c r="AC257" i="72"/>
  <c r="AL257" i="72"/>
  <c r="AM257" i="72"/>
  <c r="AJ251" i="62"/>
  <c r="AL251" i="62"/>
  <c r="AM251" i="62"/>
  <c r="AL146" i="62"/>
  <c r="AH134" i="62"/>
  <c r="AL134" i="62"/>
  <c r="AM134" i="62"/>
  <c r="AM205" i="62"/>
  <c r="AL205" i="62"/>
  <c r="AL55" i="62"/>
  <c r="AM153" i="62"/>
  <c r="AL153" i="62"/>
  <c r="AO133" i="62"/>
  <c r="AM133" i="62"/>
  <c r="AL133" i="62"/>
  <c r="AM169" i="62"/>
  <c r="AL169" i="62"/>
  <c r="AM263" i="62"/>
  <c r="AM257" i="62"/>
  <c r="AL257" i="62"/>
  <c r="AM265" i="62"/>
  <c r="AL265" i="62"/>
  <c r="AL131" i="62"/>
  <c r="AM131" i="62"/>
  <c r="AI323" i="62"/>
  <c r="AL323" i="62"/>
  <c r="AM323" i="62"/>
  <c r="AP294" i="72"/>
  <c r="AR294" i="72" s="1"/>
  <c r="AP330" i="72"/>
  <c r="AR330" i="72" s="1"/>
  <c r="AP286" i="72"/>
  <c r="AR286" i="72" s="1"/>
  <c r="AP75" i="72"/>
  <c r="AR75" i="72" s="1"/>
  <c r="AI210" i="72"/>
  <c r="AE210" i="72"/>
  <c r="AG210" i="72"/>
  <c r="AG151" i="1"/>
  <c r="AP293" i="72"/>
  <c r="AR293" i="72" s="1"/>
  <c r="AH210" i="72"/>
  <c r="AF210" i="72"/>
  <c r="Y210" i="72"/>
  <c r="U210" i="72"/>
  <c r="Z210" i="72"/>
  <c r="X210" i="72"/>
  <c r="P210" i="72"/>
  <c r="AD210" i="72"/>
  <c r="S210" i="72"/>
  <c r="AO210" i="72"/>
  <c r="V210" i="72"/>
  <c r="Q210" i="72"/>
  <c r="T210" i="72"/>
  <c r="AB210" i="72"/>
  <c r="W210" i="72"/>
  <c r="AC210" i="72"/>
  <c r="AA210" i="72"/>
  <c r="R210" i="72"/>
  <c r="AJ210" i="72"/>
  <c r="N210" i="72"/>
  <c r="AK210" i="72"/>
  <c r="V327" i="72"/>
  <c r="AD327" i="72"/>
  <c r="AN327" i="72"/>
  <c r="N327" i="72"/>
  <c r="W327" i="72"/>
  <c r="AE327" i="72"/>
  <c r="AO327" i="72"/>
  <c r="T327" i="72"/>
  <c r="X327" i="72"/>
  <c r="AF327" i="72"/>
  <c r="Q327" i="72"/>
  <c r="Y327" i="72"/>
  <c r="AG327" i="72"/>
  <c r="R327" i="72"/>
  <c r="Z327" i="72"/>
  <c r="AH327" i="72"/>
  <c r="S327" i="72"/>
  <c r="AA327" i="72"/>
  <c r="AI327" i="72"/>
  <c r="P327" i="72"/>
  <c r="AB327" i="72"/>
  <c r="AJ327" i="72"/>
  <c r="U327" i="72"/>
  <c r="AC327" i="72"/>
  <c r="AK327" i="72"/>
  <c r="AP270" i="72"/>
  <c r="AR270" i="72" s="1"/>
  <c r="AP197" i="72"/>
  <c r="AR197" i="72" s="1"/>
  <c r="AP353" i="72"/>
  <c r="AR353" i="72" s="1"/>
  <c r="AP304" i="72"/>
  <c r="AR304" i="72" s="1"/>
  <c r="AP246" i="72"/>
  <c r="AR246" i="72" s="1"/>
  <c r="AP122" i="72"/>
  <c r="AR122" i="72" s="1"/>
  <c r="AP174" i="72"/>
  <c r="AR174" i="72" s="1"/>
  <c r="AP129" i="72"/>
  <c r="AR129" i="72" s="1"/>
  <c r="AP176" i="72"/>
  <c r="AR176" i="72" s="1"/>
  <c r="AP155" i="72"/>
  <c r="AR155" i="72" s="1"/>
  <c r="AP175" i="72"/>
  <c r="AR175" i="72" s="1"/>
  <c r="AP144" i="72"/>
  <c r="AR144" i="72" s="1"/>
  <c r="AP233" i="72"/>
  <c r="AR233" i="72" s="1"/>
  <c r="AP126" i="72"/>
  <c r="AR126" i="72" s="1"/>
  <c r="AP143" i="72"/>
  <c r="AR143" i="72" s="1"/>
  <c r="AP229" i="72"/>
  <c r="AR229" i="72" s="1"/>
  <c r="AP253" i="72"/>
  <c r="AR253" i="72" s="1"/>
  <c r="AP337" i="72"/>
  <c r="AR337" i="72" s="1"/>
  <c r="AP230" i="72"/>
  <c r="AR230" i="72" s="1"/>
  <c r="AP107" i="72"/>
  <c r="AR107" i="72" s="1"/>
  <c r="AP325" i="72"/>
  <c r="AR325" i="72" s="1"/>
  <c r="AP252" i="72"/>
  <c r="AR252" i="72" s="1"/>
  <c r="AP226" i="72"/>
  <c r="AR226" i="72" s="1"/>
  <c r="AP127" i="72"/>
  <c r="AR127" i="72" s="1"/>
  <c r="AP192" i="72"/>
  <c r="AR192" i="72" s="1"/>
  <c r="AP60" i="72"/>
  <c r="AR60" i="72" s="1"/>
  <c r="AP142" i="72"/>
  <c r="AR142" i="72" s="1"/>
  <c r="AP183" i="72"/>
  <c r="AR183" i="72" s="1"/>
  <c r="AP345" i="72"/>
  <c r="AR345" i="72" s="1"/>
  <c r="AP274" i="72"/>
  <c r="AR274" i="72" s="1"/>
  <c r="AP281" i="72"/>
  <c r="AR281" i="72" s="1"/>
  <c r="AP190" i="72"/>
  <c r="AR190" i="72" s="1"/>
  <c r="AP296" i="72"/>
  <c r="AR296" i="72" s="1"/>
  <c r="AP324" i="72"/>
  <c r="AR324" i="72" s="1"/>
  <c r="AP158" i="72"/>
  <c r="AR158" i="72" s="1"/>
  <c r="AP292" i="72"/>
  <c r="AR292" i="72" s="1"/>
  <c r="AP258" i="72"/>
  <c r="AR258" i="72" s="1"/>
  <c r="AP347" i="72"/>
  <c r="AR347" i="72" s="1"/>
  <c r="AP62" i="72"/>
  <c r="AR62" i="72" s="1"/>
  <c r="AP343" i="72"/>
  <c r="AR343" i="72" s="1"/>
  <c r="AP150" i="72"/>
  <c r="AR150" i="72" s="1"/>
  <c r="AP272" i="72"/>
  <c r="AR272" i="72" s="1"/>
  <c r="AP283" i="72"/>
  <c r="AR283" i="72" s="1"/>
  <c r="AP307" i="72"/>
  <c r="AR307" i="72" s="1"/>
  <c r="AP135" i="72"/>
  <c r="AR135" i="72" s="1"/>
  <c r="AP180" i="72"/>
  <c r="AR180" i="72" s="1"/>
  <c r="AP290" i="72"/>
  <c r="AR290" i="72" s="1"/>
  <c r="AP219" i="72"/>
  <c r="AR219" i="72" s="1"/>
  <c r="AP182" i="72"/>
  <c r="AR182" i="72" s="1"/>
  <c r="AP191" i="72"/>
  <c r="AR191" i="72" s="1"/>
  <c r="AP123" i="72"/>
  <c r="AR123" i="72" s="1"/>
  <c r="AP311" i="72"/>
  <c r="AR311" i="72" s="1"/>
  <c r="AP284" i="72"/>
  <c r="AR284" i="72" s="1"/>
  <c r="AP187" i="72"/>
  <c r="AR187" i="72" s="1"/>
  <c r="AP266" i="72"/>
  <c r="AR266" i="72" s="1"/>
  <c r="AP291" i="72"/>
  <c r="AR291" i="72" s="1"/>
  <c r="AP204" i="72"/>
  <c r="AR204" i="72" s="1"/>
  <c r="AP189" i="72"/>
  <c r="AR189" i="72" s="1"/>
  <c r="AP273" i="72"/>
  <c r="AR273" i="72" s="1"/>
  <c r="AP267" i="72"/>
  <c r="AR267" i="72" s="1"/>
  <c r="AP334" i="72"/>
  <c r="AR334" i="72" s="1"/>
  <c r="AP147" i="72"/>
  <c r="AR147" i="72" s="1"/>
  <c r="AP156" i="72"/>
  <c r="AR156" i="72" s="1"/>
  <c r="AP214" i="72"/>
  <c r="AR214" i="72" s="1"/>
  <c r="AP288" i="72"/>
  <c r="AR288" i="72" s="1"/>
  <c r="AP168" i="72"/>
  <c r="AR168" i="72" s="1"/>
  <c r="U251" i="72"/>
  <c r="Q251" i="72"/>
  <c r="AJ169" i="62"/>
  <c r="X169" i="62"/>
  <c r="Z169" i="62"/>
  <c r="AO169" i="62"/>
  <c r="AG263" i="72"/>
  <c r="T263" i="72"/>
  <c r="Z263" i="72"/>
  <c r="AG283" i="1"/>
  <c r="Q133" i="62"/>
  <c r="X133" i="62"/>
  <c r="R133" i="62"/>
  <c r="AE133" i="62"/>
  <c r="AG133" i="62"/>
  <c r="V133" i="62"/>
  <c r="AK257" i="62"/>
  <c r="AC257" i="62"/>
  <c r="Q263" i="62"/>
  <c r="AP331" i="72"/>
  <c r="AR331" i="72" s="1"/>
  <c r="AG218" i="71"/>
  <c r="G198" i="72" s="1"/>
  <c r="M198" i="72" s="1"/>
  <c r="AG187" i="71"/>
  <c r="G167" i="72" s="1"/>
  <c r="M167" i="72" s="1"/>
  <c r="AG252" i="71"/>
  <c r="F232" i="72" s="1"/>
  <c r="M232" i="72" s="1"/>
  <c r="AG182" i="71"/>
  <c r="G162" i="72" s="1"/>
  <c r="M162" i="72" s="1"/>
  <c r="AG181" i="71"/>
  <c r="G161" i="72" s="1"/>
  <c r="M161" i="72" s="1"/>
  <c r="AG254" i="71"/>
  <c r="F234" i="72" s="1"/>
  <c r="M234" i="72" s="1"/>
  <c r="AG189" i="71"/>
  <c r="G169" i="72" s="1"/>
  <c r="M169" i="72" s="1"/>
  <c r="AG263" i="62"/>
  <c r="AG213" i="1"/>
  <c r="N263" i="62"/>
  <c r="V263" i="62"/>
  <c r="AK320" i="72"/>
  <c r="AH263" i="62"/>
  <c r="AE131" i="62"/>
  <c r="AI131" i="62"/>
  <c r="AA131" i="62"/>
  <c r="P131" i="62"/>
  <c r="N55" i="62"/>
  <c r="S55" i="62"/>
  <c r="AN55" i="62"/>
  <c r="AG55" i="62"/>
  <c r="AK55" i="62"/>
  <c r="P55" i="62"/>
  <c r="T55" i="62"/>
  <c r="Y55" i="62"/>
  <c r="AD55" i="62"/>
  <c r="R55" i="62"/>
  <c r="Q55" i="62"/>
  <c r="V55" i="62"/>
  <c r="AJ55" i="62"/>
  <c r="AF55" i="62"/>
  <c r="AA55" i="62"/>
  <c r="AO55" i="62"/>
  <c r="AC55" i="62"/>
  <c r="AI55" i="62"/>
  <c r="AE55" i="62"/>
  <c r="Z55" i="62"/>
  <c r="W55" i="62"/>
  <c r="U55" i="62"/>
  <c r="AB55" i="62"/>
  <c r="X55" i="62"/>
  <c r="AH55" i="62"/>
  <c r="T265" i="62"/>
  <c r="R265" i="62"/>
  <c r="AK265" i="62"/>
  <c r="Z265" i="62"/>
  <c r="Y169" i="62"/>
  <c r="AF169" i="62"/>
  <c r="AB169" i="62"/>
  <c r="AB263" i="72"/>
  <c r="Y263" i="72"/>
  <c r="AI263" i="72"/>
  <c r="V169" i="62"/>
  <c r="AE169" i="62"/>
  <c r="AH169" i="62"/>
  <c r="AJ263" i="72"/>
  <c r="N263" i="72"/>
  <c r="AH263" i="72"/>
  <c r="R169" i="62"/>
  <c r="AC169" i="62"/>
  <c r="P169" i="62"/>
  <c r="W263" i="72"/>
  <c r="S263" i="72"/>
  <c r="AE263" i="72"/>
  <c r="Q169" i="62"/>
  <c r="AA169" i="62"/>
  <c r="AN169" i="62"/>
  <c r="P263" i="72"/>
  <c r="AF263" i="72"/>
  <c r="X263" i="72"/>
  <c r="U169" i="62"/>
  <c r="AG169" i="62"/>
  <c r="T169" i="62"/>
  <c r="AC263" i="72"/>
  <c r="AD263" i="72"/>
  <c r="AA263" i="72"/>
  <c r="V263" i="72"/>
  <c r="T251" i="72"/>
  <c r="AI169" i="62"/>
  <c r="AD169" i="62"/>
  <c r="W169" i="62"/>
  <c r="S169" i="62"/>
  <c r="AK263" i="72"/>
  <c r="Q263" i="72"/>
  <c r="U263" i="72"/>
  <c r="P251" i="72"/>
  <c r="N169" i="62"/>
  <c r="AK169" i="62"/>
  <c r="AO263" i="72"/>
  <c r="AN263" i="72"/>
  <c r="AK323" i="62"/>
  <c r="AN323" i="62"/>
  <c r="AE323" i="62"/>
  <c r="U131" i="62"/>
  <c r="AN131" i="62"/>
  <c r="AH131" i="62"/>
  <c r="AF131" i="62"/>
  <c r="Q131" i="62"/>
  <c r="X131" i="62"/>
  <c r="N131" i="62"/>
  <c r="Y131" i="62"/>
  <c r="AB131" i="62"/>
  <c r="Z131" i="62"/>
  <c r="AJ131" i="62"/>
  <c r="AD131" i="62"/>
  <c r="T131" i="62"/>
  <c r="AG131" i="62"/>
  <c r="AO131" i="62"/>
  <c r="AK131" i="62"/>
  <c r="AO257" i="62"/>
  <c r="U263" i="62"/>
  <c r="R131" i="62"/>
  <c r="V131" i="62"/>
  <c r="S131" i="62"/>
  <c r="AF257" i="62"/>
  <c r="S263" i="62"/>
  <c r="AC131" i="62"/>
  <c r="W131" i="62"/>
  <c r="Q257" i="62"/>
  <c r="BB11" i="21"/>
  <c r="AJ153" i="62"/>
  <c r="AC153" i="62"/>
  <c r="AI153" i="62"/>
  <c r="Z153" i="62"/>
  <c r="AN153" i="62"/>
  <c r="S153" i="62"/>
  <c r="T153" i="62"/>
  <c r="AH153" i="62"/>
  <c r="N153" i="62"/>
  <c r="AG153" i="62"/>
  <c r="P153" i="62"/>
  <c r="Q153" i="62"/>
  <c r="R153" i="62"/>
  <c r="W153" i="62"/>
  <c r="AF153" i="62"/>
  <c r="U153" i="62"/>
  <c r="X153" i="62"/>
  <c r="AA153" i="62"/>
  <c r="V153" i="62"/>
  <c r="AO153" i="62"/>
  <c r="AD153" i="62"/>
  <c r="AB153" i="62"/>
  <c r="AK153" i="62"/>
  <c r="Y153" i="62"/>
  <c r="AE153" i="62"/>
  <c r="Q31" i="74"/>
  <c r="Y31" i="74" s="1"/>
  <c r="AH31" i="74" s="1"/>
  <c r="Y263" i="62"/>
  <c r="P263" i="62"/>
  <c r="AI263" i="62"/>
  <c r="AO263" i="62"/>
  <c r="Z263" i="62"/>
  <c r="AK263" i="62"/>
  <c r="AC263" i="62"/>
  <c r="AE263" i="62"/>
  <c r="AD263" i="62"/>
  <c r="AF263" i="62"/>
  <c r="AN263" i="62"/>
  <c r="R263" i="62"/>
  <c r="AG343" i="71"/>
  <c r="G323" i="72" s="1"/>
  <c r="M323" i="72" s="1"/>
  <c r="R257" i="62"/>
  <c r="Y257" i="62"/>
  <c r="AJ257" i="62"/>
  <c r="X320" i="72"/>
  <c r="AC265" i="62"/>
  <c r="AE265" i="62"/>
  <c r="AO265" i="62"/>
  <c r="P257" i="62"/>
  <c r="AE257" i="62"/>
  <c r="AG257" i="62"/>
  <c r="Y320" i="72"/>
  <c r="S265" i="62"/>
  <c r="AB265" i="62"/>
  <c r="AG265" i="62"/>
  <c r="Z257" i="62"/>
  <c r="AD257" i="62"/>
  <c r="U257" i="62"/>
  <c r="W265" i="62"/>
  <c r="AF265" i="62"/>
  <c r="N265" i="62"/>
  <c r="AD265" i="62"/>
  <c r="T257" i="62"/>
  <c r="AH257" i="62"/>
  <c r="AB257" i="62"/>
  <c r="P265" i="62"/>
  <c r="V265" i="62"/>
  <c r="U265" i="62"/>
  <c r="S257" i="62"/>
  <c r="N257" i="62"/>
  <c r="W257" i="62"/>
  <c r="AI265" i="62"/>
  <c r="AH265" i="62"/>
  <c r="Q265" i="62"/>
  <c r="AI257" i="62"/>
  <c r="V257" i="62"/>
  <c r="AA257" i="62"/>
  <c r="Y265" i="62"/>
  <c r="X265" i="62"/>
  <c r="AN265" i="62"/>
  <c r="AN257" i="62"/>
  <c r="X257" i="62"/>
  <c r="AG320" i="72"/>
  <c r="AA265" i="62"/>
  <c r="AJ265" i="62"/>
  <c r="AG215" i="71"/>
  <c r="G195" i="72" s="1"/>
  <c r="M195" i="72" s="1"/>
  <c r="BA11" i="21"/>
  <c r="AR11" i="21"/>
  <c r="P251" i="62"/>
  <c r="AK251" i="62"/>
  <c r="AD251" i="62"/>
  <c r="Q251" i="62"/>
  <c r="AE251" i="62"/>
  <c r="AH251" i="62"/>
  <c r="W251" i="62"/>
  <c r="AF251" i="62"/>
  <c r="X251" i="62"/>
  <c r="T251" i="62"/>
  <c r="AN251" i="62"/>
  <c r="Z251" i="62"/>
  <c r="AI251" i="62"/>
  <c r="N251" i="62"/>
  <c r="AB251" i="62"/>
  <c r="AO251" i="62"/>
  <c r="S251" i="62"/>
  <c r="AA251" i="62"/>
  <c r="AG251" i="62"/>
  <c r="M247" i="62"/>
  <c r="AF134" i="62"/>
  <c r="Y205" i="62"/>
  <c r="P205" i="62"/>
  <c r="AG205" i="62"/>
  <c r="S205" i="62"/>
  <c r="T205" i="62"/>
  <c r="U205" i="62"/>
  <c r="AD205" i="62"/>
  <c r="Z205" i="62"/>
  <c r="AK205" i="62"/>
  <c r="X205" i="62"/>
  <c r="AO205" i="62"/>
  <c r="AF205" i="62"/>
  <c r="AN205" i="62"/>
  <c r="AC205" i="62"/>
  <c r="AJ205" i="62"/>
  <c r="Q205" i="62"/>
  <c r="AB205" i="62"/>
  <c r="AA205" i="62"/>
  <c r="V205" i="62"/>
  <c r="N205" i="62"/>
  <c r="R205" i="62"/>
  <c r="AE205" i="62"/>
  <c r="W205" i="62"/>
  <c r="AH205" i="62"/>
  <c r="AI205" i="62"/>
  <c r="V55" i="72"/>
  <c r="M240" i="62"/>
  <c r="AP339" i="72"/>
  <c r="AR339" i="72" s="1"/>
  <c r="AG157" i="71"/>
  <c r="G137" i="72" s="1"/>
  <c r="M137" i="72" s="1"/>
  <c r="Q55" i="72"/>
  <c r="M328" i="62"/>
  <c r="AG126" i="1"/>
  <c r="F89" i="62"/>
  <c r="M89" i="62" s="1"/>
  <c r="F68" i="62"/>
  <c r="M68" i="62" s="1"/>
  <c r="F210" i="62"/>
  <c r="M210" i="62" s="1"/>
  <c r="AY11" i="21"/>
  <c r="BE11" i="21"/>
  <c r="AT11" i="21"/>
  <c r="AQ11" i="21"/>
  <c r="BF11" i="21"/>
  <c r="AZ11" i="21"/>
  <c r="BQ11" i="21"/>
  <c r="AU11" i="21"/>
  <c r="BG11" i="21"/>
  <c r="BI11" i="21"/>
  <c r="BH11" i="21"/>
  <c r="BO11" i="21"/>
  <c r="U251" i="62"/>
  <c r="R251" i="62"/>
  <c r="AX11" i="21"/>
  <c r="BK11" i="21"/>
  <c r="BP11" i="21"/>
  <c r="AV11" i="21"/>
  <c r="AW11" i="21"/>
  <c r="AS11" i="21"/>
  <c r="V251" i="62"/>
  <c r="BL11" i="21"/>
  <c r="BC11" i="21"/>
  <c r="BD11" i="21"/>
  <c r="AC251" i="62"/>
  <c r="Y251" i="62"/>
  <c r="AP332" i="72"/>
  <c r="AR332" i="72" s="1"/>
  <c r="P133" i="62"/>
  <c r="AB133" i="62"/>
  <c r="AF133" i="62"/>
  <c r="AH133" i="62"/>
  <c r="AN133" i="62"/>
  <c r="S133" i="62"/>
  <c r="Y133" i="62"/>
  <c r="X134" i="62"/>
  <c r="AK133" i="62"/>
  <c r="Z133" i="62"/>
  <c r="T133" i="62"/>
  <c r="N134" i="62"/>
  <c r="W133" i="62"/>
  <c r="U133" i="62"/>
  <c r="AC133" i="62"/>
  <c r="N133" i="62"/>
  <c r="AI133" i="62"/>
  <c r="AJ133" i="62"/>
  <c r="AA133" i="62"/>
  <c r="AD133" i="62"/>
  <c r="Q134" i="62"/>
  <c r="AK134" i="62"/>
  <c r="AI134" i="62"/>
  <c r="Z146" i="62"/>
  <c r="Z323" i="62"/>
  <c r="W323" i="62"/>
  <c r="V323" i="62"/>
  <c r="Z134" i="62"/>
  <c r="X146" i="62"/>
  <c r="R323" i="62"/>
  <c r="T323" i="62"/>
  <c r="AC323" i="62"/>
  <c r="AD134" i="62"/>
  <c r="W134" i="62"/>
  <c r="AE134" i="62"/>
  <c r="AI146" i="62"/>
  <c r="Q323" i="62"/>
  <c r="AJ323" i="62"/>
  <c r="Y323" i="62"/>
  <c r="S323" i="62"/>
  <c r="Y134" i="62"/>
  <c r="U134" i="62"/>
  <c r="AA134" i="62"/>
  <c r="AF323" i="62"/>
  <c r="AO323" i="62"/>
  <c r="AH323" i="62"/>
  <c r="AJ134" i="62"/>
  <c r="T134" i="62"/>
  <c r="P134" i="62"/>
  <c r="R134" i="62"/>
  <c r="AB323" i="62"/>
  <c r="AA323" i="62"/>
  <c r="U323" i="62"/>
  <c r="AO134" i="62"/>
  <c r="AC134" i="62"/>
  <c r="V134" i="62"/>
  <c r="AN134" i="62"/>
  <c r="S134" i="62"/>
  <c r="T146" i="62"/>
  <c r="AG323" i="62"/>
  <c r="AD323" i="62"/>
  <c r="X323" i="62"/>
  <c r="AG134" i="62"/>
  <c r="AB134" i="62"/>
  <c r="AD146" i="62"/>
  <c r="N323" i="62"/>
  <c r="P323" i="62"/>
  <c r="M232" i="62"/>
  <c r="M145" i="62"/>
  <c r="M193" i="62"/>
  <c r="AJ193" i="62" s="1"/>
  <c r="M100" i="62"/>
  <c r="AI100" i="62" s="1"/>
  <c r="M162" i="62"/>
  <c r="M213" i="62"/>
  <c r="M238" i="62"/>
  <c r="M256" i="62"/>
  <c r="M211" i="62"/>
  <c r="M269" i="62"/>
  <c r="M160" i="62"/>
  <c r="M261" i="62"/>
  <c r="Q261" i="62" s="1"/>
  <c r="M206" i="62"/>
  <c r="M260" i="62"/>
  <c r="M195" i="62"/>
  <c r="M262" i="62"/>
  <c r="M264" i="62"/>
  <c r="M140" i="62"/>
  <c r="M227" i="62"/>
  <c r="M234" i="62"/>
  <c r="AO234" i="62" s="1"/>
  <c r="M321" i="62"/>
  <c r="M285" i="62"/>
  <c r="M136" i="62"/>
  <c r="M167" i="62"/>
  <c r="M138" i="62"/>
  <c r="M319" i="62"/>
  <c r="M181" i="62"/>
  <c r="M132" i="62"/>
  <c r="AI132" i="62" s="1"/>
  <c r="M137" i="62"/>
  <c r="M320" i="62"/>
  <c r="M161" i="62"/>
  <c r="M163" i="62"/>
  <c r="M196" i="62"/>
  <c r="M198" i="62"/>
  <c r="M139" i="62"/>
  <c r="AE251" i="72"/>
  <c r="AJ251" i="72"/>
  <c r="Z251" i="72"/>
  <c r="AK251" i="72"/>
  <c r="AH251" i="72"/>
  <c r="AI251" i="72"/>
  <c r="X251" i="72"/>
  <c r="AF251" i="72"/>
  <c r="AG251" i="72"/>
  <c r="AA251" i="72"/>
  <c r="AO251" i="72"/>
  <c r="AD251" i="72"/>
  <c r="AC251" i="72"/>
  <c r="Y251" i="72"/>
  <c r="S251" i="72"/>
  <c r="AB251" i="72"/>
  <c r="W251" i="72"/>
  <c r="N251" i="72"/>
  <c r="AN251" i="72"/>
  <c r="V251" i="72"/>
  <c r="R251" i="72"/>
  <c r="AP342" i="72"/>
  <c r="AR342" i="72" s="1"/>
  <c r="Z320" i="72"/>
  <c r="S320" i="72"/>
  <c r="AH320" i="72"/>
  <c r="AN320" i="72"/>
  <c r="AD320" i="72"/>
  <c r="R320" i="72"/>
  <c r="Q320" i="72"/>
  <c r="V320" i="72"/>
  <c r="AF320" i="72"/>
  <c r="P320" i="72"/>
  <c r="T320" i="72"/>
  <c r="W320" i="72"/>
  <c r="AG180" i="71"/>
  <c r="AA320" i="72"/>
  <c r="AB320" i="72"/>
  <c r="AI320" i="72"/>
  <c r="AO320" i="72"/>
  <c r="AC320" i="72"/>
  <c r="AE320" i="72"/>
  <c r="N320" i="72"/>
  <c r="U320" i="72"/>
  <c r="Y257" i="72"/>
  <c r="X257" i="72"/>
  <c r="AE257" i="72"/>
  <c r="AG152" i="1"/>
  <c r="AF265" i="72"/>
  <c r="N265" i="72"/>
  <c r="AA265" i="72"/>
  <c r="AI265" i="72"/>
  <c r="AE265" i="72"/>
  <c r="AB265" i="72"/>
  <c r="AJ265" i="72"/>
  <c r="T265" i="72"/>
  <c r="AC265" i="72"/>
  <c r="Y265" i="72"/>
  <c r="AG265" i="72"/>
  <c r="AO265" i="72"/>
  <c r="AK265" i="72"/>
  <c r="V265" i="72"/>
  <c r="AH265" i="72"/>
  <c r="P265" i="72"/>
  <c r="Q265" i="72"/>
  <c r="AN265" i="72"/>
  <c r="X265" i="72"/>
  <c r="AD265" i="72"/>
  <c r="Z265" i="72"/>
  <c r="R265" i="72"/>
  <c r="W265" i="72"/>
  <c r="S265" i="72"/>
  <c r="U265" i="72"/>
  <c r="AG257" i="72"/>
  <c r="AO257" i="72"/>
  <c r="U257" i="72"/>
  <c r="AB257" i="72"/>
  <c r="Z257" i="72"/>
  <c r="AA257" i="72"/>
  <c r="AK257" i="72"/>
  <c r="P257" i="72"/>
  <c r="AF257" i="72"/>
  <c r="S257" i="72"/>
  <c r="AN257" i="72"/>
  <c r="AD257" i="72"/>
  <c r="N257" i="72"/>
  <c r="W257" i="72"/>
  <c r="Q257" i="72"/>
  <c r="V257" i="72"/>
  <c r="AJ257" i="72"/>
  <c r="AI257" i="72"/>
  <c r="AH257" i="72"/>
  <c r="R257" i="72"/>
  <c r="T257" i="72"/>
  <c r="AA138" i="72"/>
  <c r="AG138" i="72"/>
  <c r="U138" i="72"/>
  <c r="AG35" i="71"/>
  <c r="G15" i="72" s="1"/>
  <c r="M15" i="72" s="1"/>
  <c r="AG152" i="71"/>
  <c r="F132" i="72" s="1"/>
  <c r="M132" i="72" s="1"/>
  <c r="AG183" i="71"/>
  <c r="H163" i="72" s="1"/>
  <c r="M163" i="72" s="1"/>
  <c r="AG215" i="1"/>
  <c r="AG216" i="71"/>
  <c r="F196" i="72" s="1"/>
  <c r="M196" i="72" s="1"/>
  <c r="AG226" i="71"/>
  <c r="F206" i="72" s="1"/>
  <c r="M206" i="72" s="1"/>
  <c r="AG120" i="71"/>
  <c r="F100" i="72" s="1"/>
  <c r="M100" i="72" s="1"/>
  <c r="P138" i="72"/>
  <c r="Z138" i="72"/>
  <c r="N138" i="72"/>
  <c r="AG280" i="71"/>
  <c r="G260" i="72" s="1"/>
  <c r="M260" i="72" s="1"/>
  <c r="AB138" i="72"/>
  <c r="W138" i="72"/>
  <c r="AF138" i="72"/>
  <c r="X138" i="72"/>
  <c r="AJ138" i="72"/>
  <c r="Y138" i="72"/>
  <c r="AD138" i="72"/>
  <c r="V138" i="72"/>
  <c r="AN138" i="72"/>
  <c r="AO138" i="72"/>
  <c r="AE138" i="72"/>
  <c r="Q138" i="72"/>
  <c r="AK138" i="72"/>
  <c r="T138" i="72"/>
  <c r="S138" i="72"/>
  <c r="AH138" i="72"/>
  <c r="AC138" i="72"/>
  <c r="AI138" i="72"/>
  <c r="AE55" i="72"/>
  <c r="AF55" i="72"/>
  <c r="U55" i="72"/>
  <c r="AI55" i="72"/>
  <c r="X55" i="72"/>
  <c r="S55" i="72"/>
  <c r="Y55" i="72"/>
  <c r="N55" i="72"/>
  <c r="AK55" i="72"/>
  <c r="AD55" i="72"/>
  <c r="AH55" i="72"/>
  <c r="R55" i="72"/>
  <c r="AG55" i="72"/>
  <c r="AJ55" i="72"/>
  <c r="AO55" i="72"/>
  <c r="W55" i="72"/>
  <c r="AG231" i="71"/>
  <c r="F211" i="72" s="1"/>
  <c r="M211" i="72" s="1"/>
  <c r="AG276" i="1"/>
  <c r="AN55" i="72"/>
  <c r="T55" i="72"/>
  <c r="AB55" i="72"/>
  <c r="P55" i="72"/>
  <c r="AC55" i="72"/>
  <c r="AA55" i="72"/>
  <c r="AG281" i="71"/>
  <c r="G261" i="72" s="1"/>
  <c r="M261" i="72" s="1"/>
  <c r="AG339" i="71"/>
  <c r="G319" i="72" s="1"/>
  <c r="M319" i="72" s="1"/>
  <c r="AG160" i="1"/>
  <c r="AG110" i="1"/>
  <c r="AG284" i="71"/>
  <c r="F264" i="72" s="1"/>
  <c r="M264" i="72" s="1"/>
  <c r="AG213" i="71"/>
  <c r="F193" i="72" s="1"/>
  <c r="M193" i="72" s="1"/>
  <c r="AG226" i="1"/>
  <c r="AG156" i="71"/>
  <c r="G136" i="72" s="1"/>
  <c r="M136" i="72" s="1"/>
  <c r="AG187" i="1"/>
  <c r="AG216" i="1"/>
  <c r="AG51" i="71"/>
  <c r="F31" i="72" s="1"/>
  <c r="M31" i="72" s="1"/>
  <c r="AG305" i="1"/>
  <c r="AB133" i="72"/>
  <c r="AD133" i="72"/>
  <c r="AG160" i="71"/>
  <c r="F140" i="72" s="1"/>
  <c r="M140" i="72" s="1"/>
  <c r="P133" i="72"/>
  <c r="AG276" i="71"/>
  <c r="G256" i="72" s="1"/>
  <c r="M256" i="72" s="1"/>
  <c r="AK133" i="72"/>
  <c r="AG305" i="71"/>
  <c r="F285" i="72" s="1"/>
  <c r="M285" i="72" s="1"/>
  <c r="U133" i="72"/>
  <c r="AC133" i="72"/>
  <c r="AG341" i="71"/>
  <c r="F321" i="72" s="1"/>
  <c r="M321" i="72" s="1"/>
  <c r="AG182" i="1"/>
  <c r="AG133" i="72"/>
  <c r="S133" i="72"/>
  <c r="AN133" i="72"/>
  <c r="R133" i="72"/>
  <c r="AI133" i="72"/>
  <c r="V133" i="72"/>
  <c r="AO133" i="72"/>
  <c r="AA133" i="72"/>
  <c r="AE133" i="72"/>
  <c r="Q133" i="72"/>
  <c r="AP326" i="72"/>
  <c r="AR326" i="72" s="1"/>
  <c r="AG247" i="71"/>
  <c r="G227" i="72" s="1"/>
  <c r="M227" i="72" s="1"/>
  <c r="AF133" i="72"/>
  <c r="Y133" i="72"/>
  <c r="X133" i="72"/>
  <c r="AP279" i="72"/>
  <c r="AR279" i="72" s="1"/>
  <c r="W133" i="72"/>
  <c r="T133" i="72"/>
  <c r="AG252" i="1"/>
  <c r="AH133" i="72"/>
  <c r="Z133" i="72"/>
  <c r="AJ133" i="72"/>
  <c r="AD12" i="8"/>
  <c r="U43" i="8"/>
  <c r="AG88" i="71"/>
  <c r="F68" i="72" s="1"/>
  <c r="M68" i="72" s="1"/>
  <c r="U43" i="74"/>
  <c r="AD12" i="74"/>
  <c r="AD43" i="74" s="1"/>
  <c r="AP308" i="72"/>
  <c r="AR308" i="72" s="1"/>
  <c r="AP299" i="72"/>
  <c r="AR299" i="72" s="1"/>
  <c r="AG218" i="1"/>
  <c r="AP315" i="72"/>
  <c r="AR315" i="72" s="1"/>
  <c r="AG159" i="1"/>
  <c r="AG201" i="71"/>
  <c r="G181" i="72" s="1"/>
  <c r="M181" i="72" s="1"/>
  <c r="AG282" i="1"/>
  <c r="AD12" i="71"/>
  <c r="AD13" i="71" s="1"/>
  <c r="AB13" i="71"/>
  <c r="AB14" i="71" s="1"/>
  <c r="Q18" i="74"/>
  <c r="Y18" i="74" s="1"/>
  <c r="AH18" i="74" s="1"/>
  <c r="Q29" i="74"/>
  <c r="Y29" i="74" s="1"/>
  <c r="AH29" i="74" s="1"/>
  <c r="Q23" i="74"/>
  <c r="Y23" i="74" s="1"/>
  <c r="AH23" i="74" s="1"/>
  <c r="Q24" i="74"/>
  <c r="Y24" i="74" s="1"/>
  <c r="AH24" i="74" s="1"/>
  <c r="AP282" i="72"/>
  <c r="AR282" i="72" s="1"/>
  <c r="I43" i="8"/>
  <c r="AG88" i="1"/>
  <c r="AG180" i="1"/>
  <c r="M31" i="62"/>
  <c r="AG126" i="71"/>
  <c r="I106" i="72" s="1"/>
  <c r="Z247" i="72"/>
  <c r="T247" i="72"/>
  <c r="W247" i="72"/>
  <c r="Q247" i="72"/>
  <c r="R247" i="72"/>
  <c r="X247" i="72"/>
  <c r="AF247" i="72"/>
  <c r="AE247" i="72"/>
  <c r="AG247" i="72"/>
  <c r="AI247" i="72"/>
  <c r="AO247" i="72"/>
  <c r="AJ247" i="72"/>
  <c r="AA247" i="72"/>
  <c r="AC247" i="72"/>
  <c r="Y247" i="72"/>
  <c r="AN247" i="72"/>
  <c r="S247" i="72"/>
  <c r="AH247" i="72"/>
  <c r="AB247" i="72"/>
  <c r="V247" i="72"/>
  <c r="U247" i="72"/>
  <c r="P247" i="72"/>
  <c r="AD247" i="72"/>
  <c r="AK247" i="72"/>
  <c r="N247" i="72"/>
  <c r="AP305" i="72"/>
  <c r="AR305" i="72" s="1"/>
  <c r="AG201" i="1"/>
  <c r="AJ132" i="62"/>
  <c r="AA14" i="71"/>
  <c r="AP303" i="72"/>
  <c r="AR303" i="72" s="1"/>
  <c r="AG281" i="1"/>
  <c r="P33" i="8"/>
  <c r="X33" i="8" s="1"/>
  <c r="AG33" i="8" s="1"/>
  <c r="P26" i="8"/>
  <c r="X26" i="8" s="1"/>
  <c r="AG26" i="8" s="1"/>
  <c r="P32" i="8"/>
  <c r="X32" i="8" s="1"/>
  <c r="AG32" i="8" s="1"/>
  <c r="P15" i="8"/>
  <c r="X15" i="8" s="1"/>
  <c r="AG15" i="8" s="1"/>
  <c r="P18" i="8"/>
  <c r="X18" i="8" s="1"/>
  <c r="AG18" i="8" s="1"/>
  <c r="P14" i="8"/>
  <c r="X14" i="8" s="1"/>
  <c r="AG14" i="8" s="1"/>
  <c r="P17" i="8"/>
  <c r="X17" i="8" s="1"/>
  <c r="AG17" i="8" s="1"/>
  <c r="P16" i="8"/>
  <c r="X16" i="8" s="1"/>
  <c r="AG16" i="8" s="1"/>
  <c r="P28" i="8"/>
  <c r="X28" i="8" s="1"/>
  <c r="AG28" i="8" s="1"/>
  <c r="P30" i="8"/>
  <c r="X30" i="8" s="1"/>
  <c r="AG30" i="8" s="1"/>
  <c r="P29" i="8"/>
  <c r="X29" i="8" s="1"/>
  <c r="AG29" i="8" s="1"/>
  <c r="P24" i="8"/>
  <c r="X24" i="8" s="1"/>
  <c r="AG24" i="8" s="1"/>
  <c r="P27" i="8"/>
  <c r="X27" i="8" s="1"/>
  <c r="AG27" i="8" s="1"/>
  <c r="P25" i="8"/>
  <c r="X25" i="8" s="1"/>
  <c r="AG25" i="8" s="1"/>
  <c r="P20" i="8"/>
  <c r="X20" i="8" s="1"/>
  <c r="AG20" i="8" s="1"/>
  <c r="P37" i="8"/>
  <c r="X37" i="8" s="1"/>
  <c r="AG37" i="8" s="1"/>
  <c r="P31" i="8"/>
  <c r="X31" i="8" s="1"/>
  <c r="AG31" i="8" s="1"/>
  <c r="P21" i="8"/>
  <c r="X21" i="8" s="1"/>
  <c r="AG21" i="8" s="1"/>
  <c r="P23" i="8"/>
  <c r="X23" i="8" s="1"/>
  <c r="AG23" i="8" s="1"/>
  <c r="P22" i="8"/>
  <c r="X22" i="8" s="1"/>
  <c r="AG22" i="8" s="1"/>
  <c r="P13" i="8"/>
  <c r="X13" i="8" s="1"/>
  <c r="AG13" i="8" s="1"/>
  <c r="P36" i="8"/>
  <c r="X36" i="8" s="1"/>
  <c r="AG36" i="8" s="1"/>
  <c r="P12" i="8"/>
  <c r="P19" i="8"/>
  <c r="X19" i="8" s="1"/>
  <c r="AG19" i="8" s="1"/>
  <c r="S134" i="72"/>
  <c r="AD134" i="72"/>
  <c r="AO134" i="72"/>
  <c r="AI134" i="72"/>
  <c r="AK134" i="72"/>
  <c r="T134" i="72"/>
  <c r="Y134" i="72"/>
  <c r="N134" i="72"/>
  <c r="X134" i="72"/>
  <c r="AB134" i="72"/>
  <c r="AH134" i="72"/>
  <c r="Q134" i="72"/>
  <c r="U134" i="72"/>
  <c r="AA134" i="72"/>
  <c r="R134" i="72"/>
  <c r="AJ134" i="72"/>
  <c r="AG134" i="72"/>
  <c r="AE134" i="72"/>
  <c r="AC134" i="72"/>
  <c r="W134" i="72"/>
  <c r="Z134" i="72"/>
  <c r="AN134" i="72"/>
  <c r="P134" i="72"/>
  <c r="AF134" i="72"/>
  <c r="V134" i="72"/>
  <c r="AK177" i="1"/>
  <c r="AG284" i="1"/>
  <c r="R205" i="72"/>
  <c r="V205" i="72"/>
  <c r="Q205" i="72"/>
  <c r="AJ205" i="72"/>
  <c r="AN205" i="72"/>
  <c r="U205" i="72"/>
  <c r="AC205" i="72"/>
  <c r="S205" i="72"/>
  <c r="Y205" i="72"/>
  <c r="AH205" i="72"/>
  <c r="AE205" i="72"/>
  <c r="AF205" i="72"/>
  <c r="AD205" i="72"/>
  <c r="AB205" i="72"/>
  <c r="T205" i="72"/>
  <c r="AA205" i="72"/>
  <c r="N205" i="72"/>
  <c r="W205" i="72"/>
  <c r="X205" i="72"/>
  <c r="Z205" i="72"/>
  <c r="AK205" i="72"/>
  <c r="AG205" i="72"/>
  <c r="AI205" i="72"/>
  <c r="P205" i="72"/>
  <c r="AO205" i="72"/>
  <c r="AK145" i="1"/>
  <c r="AG280" i="1"/>
  <c r="AG109" i="71"/>
  <c r="F89" i="72" s="1"/>
  <c r="M89" i="72" s="1"/>
  <c r="AG247" i="1"/>
  <c r="N240" i="72"/>
  <c r="AE240" i="72"/>
  <c r="AH240" i="72"/>
  <c r="AK240" i="72"/>
  <c r="AI240" i="72"/>
  <c r="V240" i="72"/>
  <c r="AC240" i="72"/>
  <c r="T240" i="72"/>
  <c r="AJ240" i="72"/>
  <c r="AF240" i="72"/>
  <c r="Y240" i="72"/>
  <c r="S240" i="72"/>
  <c r="U240" i="72"/>
  <c r="R240" i="72"/>
  <c r="Z240" i="72"/>
  <c r="AN240" i="72"/>
  <c r="W240" i="72"/>
  <c r="Q240" i="72"/>
  <c r="AA240" i="72"/>
  <c r="AG240" i="72"/>
  <c r="AO240" i="72"/>
  <c r="P240" i="72"/>
  <c r="AD240" i="72"/>
  <c r="AB240" i="72"/>
  <c r="X240" i="72"/>
  <c r="AF328" i="72"/>
  <c r="V328" i="72"/>
  <c r="AC328" i="72"/>
  <c r="R328" i="72"/>
  <c r="AJ328" i="72"/>
  <c r="AD328" i="72"/>
  <c r="P328" i="72"/>
  <c r="AA328" i="72"/>
  <c r="AK328" i="72"/>
  <c r="U328" i="72"/>
  <c r="AH328" i="72"/>
  <c r="AB328" i="72"/>
  <c r="Z328" i="72"/>
  <c r="AE328" i="72"/>
  <c r="AG328" i="72"/>
  <c r="S328" i="72"/>
  <c r="T328" i="72"/>
  <c r="N328" i="72"/>
  <c r="AN328" i="72"/>
  <c r="Q328" i="72"/>
  <c r="X328" i="72"/>
  <c r="Y328" i="72"/>
  <c r="AO328" i="72"/>
  <c r="AI328" i="72"/>
  <c r="W328" i="72"/>
  <c r="AH186" i="1"/>
  <c r="AG186" i="1" s="1"/>
  <c r="K166" i="62"/>
  <c r="J166" i="62"/>
  <c r="L166" i="62"/>
  <c r="G166" i="62"/>
  <c r="H166" i="62"/>
  <c r="I166" i="62"/>
  <c r="F166" i="62"/>
  <c r="AK186" i="71"/>
  <c r="AH186" i="71" s="1"/>
  <c r="AG120" i="1"/>
  <c r="AG339" i="1"/>
  <c r="AG341" i="1"/>
  <c r="AG231" i="1"/>
  <c r="AP276" i="72"/>
  <c r="AR276" i="72" s="1"/>
  <c r="AD12" i="1"/>
  <c r="AD13" i="1" s="1"/>
  <c r="AB13" i="1"/>
  <c r="AB14" i="1" s="1"/>
  <c r="AP340" i="72"/>
  <c r="AR340" i="72" s="1"/>
  <c r="AG35" i="1"/>
  <c r="AG109" i="1"/>
  <c r="AP271" i="72"/>
  <c r="AR271" i="72" s="1"/>
  <c r="AG233" i="71"/>
  <c r="G213" i="72" s="1"/>
  <c r="M213" i="72" s="1"/>
  <c r="AG157" i="1"/>
  <c r="AG110" i="71"/>
  <c r="M15" i="62"/>
  <c r="AE131" i="72"/>
  <c r="AC131" i="72"/>
  <c r="AI131" i="72"/>
  <c r="AK131" i="72"/>
  <c r="T131" i="72"/>
  <c r="AF131" i="72"/>
  <c r="P131" i="72"/>
  <c r="N131" i="72"/>
  <c r="AJ131" i="72"/>
  <c r="R131" i="72"/>
  <c r="Y131" i="72"/>
  <c r="S131" i="72"/>
  <c r="AN131" i="72"/>
  <c r="Q131" i="72"/>
  <c r="Z131" i="72"/>
  <c r="AA131" i="72"/>
  <c r="V131" i="72"/>
  <c r="W131" i="72"/>
  <c r="AD131" i="72"/>
  <c r="AG131" i="72"/>
  <c r="X131" i="72"/>
  <c r="AO131" i="72"/>
  <c r="AB131" i="72"/>
  <c r="AH131" i="72"/>
  <c r="U131" i="72"/>
  <c r="AP341" i="72"/>
  <c r="AR341" i="72" s="1"/>
  <c r="AP346" i="72"/>
  <c r="AR346" i="72" s="1"/>
  <c r="AE43" i="8"/>
  <c r="AK153" i="72"/>
  <c r="S153" i="72"/>
  <c r="T153" i="72"/>
  <c r="AF153" i="72"/>
  <c r="W153" i="72"/>
  <c r="AH153" i="72"/>
  <c r="AN153" i="72"/>
  <c r="AA153" i="72"/>
  <c r="R153" i="72"/>
  <c r="AG153" i="72"/>
  <c r="Q153" i="72"/>
  <c r="AJ153" i="72"/>
  <c r="X153" i="72"/>
  <c r="U153" i="72"/>
  <c r="Z153" i="72"/>
  <c r="AD153" i="72"/>
  <c r="AE153" i="72"/>
  <c r="AO153" i="72"/>
  <c r="AI153" i="72"/>
  <c r="AC153" i="72"/>
  <c r="V153" i="72"/>
  <c r="Y153" i="72"/>
  <c r="N153" i="72"/>
  <c r="AB153" i="72"/>
  <c r="P153" i="72"/>
  <c r="AP317" i="72"/>
  <c r="AR317" i="72" s="1"/>
  <c r="AG181" i="1"/>
  <c r="AG165" i="71"/>
  <c r="G145" i="72" s="1"/>
  <c r="M145" i="72" s="1"/>
  <c r="M106" i="62"/>
  <c r="AG233" i="1"/>
  <c r="AG254" i="1"/>
  <c r="AG289" i="71"/>
  <c r="F269" i="72" s="1"/>
  <c r="M269" i="72" s="1"/>
  <c r="AA14" i="1"/>
  <c r="AF146" i="72"/>
  <c r="AG146" i="72"/>
  <c r="AO146" i="72"/>
  <c r="AK146" i="72"/>
  <c r="T146" i="72"/>
  <c r="U146" i="72"/>
  <c r="S146" i="72"/>
  <c r="X146" i="72"/>
  <c r="N146" i="72"/>
  <c r="AH146" i="72"/>
  <c r="AA146" i="72"/>
  <c r="Y146" i="72"/>
  <c r="R146" i="72"/>
  <c r="AD146" i="72"/>
  <c r="AB146" i="72"/>
  <c r="V146" i="72"/>
  <c r="Q146" i="72"/>
  <c r="AE146" i="72"/>
  <c r="AN146" i="72"/>
  <c r="AI146" i="72"/>
  <c r="Z146" i="72"/>
  <c r="P146" i="72"/>
  <c r="AC146" i="72"/>
  <c r="W146" i="72"/>
  <c r="AJ146" i="72"/>
  <c r="AF12" i="8"/>
  <c r="W43" i="8"/>
  <c r="AG183" i="1"/>
  <c r="AP352" i="72"/>
  <c r="AR352" i="72" s="1"/>
  <c r="AG165" i="1"/>
  <c r="AG258" i="71"/>
  <c r="G238" i="72" s="1"/>
  <c r="M238" i="72" s="1"/>
  <c r="AG289" i="1"/>
  <c r="W43" i="74"/>
  <c r="AF12" i="74"/>
  <c r="AF43" i="74" s="1"/>
  <c r="BQ14" i="73"/>
  <c r="BR8" i="73" s="1"/>
  <c r="AI98" i="72"/>
  <c r="AB98" i="72"/>
  <c r="AD98" i="72"/>
  <c r="W98" i="72"/>
  <c r="Q98" i="72"/>
  <c r="AJ98" i="72"/>
  <c r="AN98" i="72"/>
  <c r="R98" i="72"/>
  <c r="AC98" i="72"/>
  <c r="AK98" i="72"/>
  <c r="AE98" i="72"/>
  <c r="S98" i="72"/>
  <c r="Z98" i="72"/>
  <c r="X98" i="72"/>
  <c r="T98" i="72"/>
  <c r="N98" i="72"/>
  <c r="AG98" i="72"/>
  <c r="AF98" i="72"/>
  <c r="AO98" i="72"/>
  <c r="AH98" i="72"/>
  <c r="V98" i="72"/>
  <c r="Y98" i="72"/>
  <c r="AA98" i="72"/>
  <c r="U98" i="72"/>
  <c r="P98" i="72"/>
  <c r="AK235" i="1"/>
  <c r="AP278" i="72"/>
  <c r="AR278" i="72" s="1"/>
  <c r="AG156" i="1"/>
  <c r="U139" i="62"/>
  <c r="Y139" i="62"/>
  <c r="AE139" i="62"/>
  <c r="AG258" i="1"/>
  <c r="AG51" i="1"/>
  <c r="AP349" i="72"/>
  <c r="AR349" i="72" s="1"/>
  <c r="P36" i="74"/>
  <c r="X36" i="74" s="1"/>
  <c r="AG36" i="74" s="1"/>
  <c r="P29" i="74"/>
  <c r="X29" i="74" s="1"/>
  <c r="AG29" i="74" s="1"/>
  <c r="P16" i="74"/>
  <c r="X16" i="74" s="1"/>
  <c r="AG16" i="74" s="1"/>
  <c r="P23" i="74"/>
  <c r="X23" i="74" s="1"/>
  <c r="AG23" i="74" s="1"/>
  <c r="P19" i="74"/>
  <c r="X19" i="74" s="1"/>
  <c r="AG19" i="74" s="1"/>
  <c r="P25" i="74"/>
  <c r="X25" i="74" s="1"/>
  <c r="AG25" i="74" s="1"/>
  <c r="P24" i="74"/>
  <c r="X24" i="74" s="1"/>
  <c r="AG24" i="74" s="1"/>
  <c r="P32" i="74"/>
  <c r="X32" i="74" s="1"/>
  <c r="AG32" i="74" s="1"/>
  <c r="P18" i="74"/>
  <c r="X18" i="74" s="1"/>
  <c r="AG18" i="74" s="1"/>
  <c r="P30" i="74"/>
  <c r="X30" i="74" s="1"/>
  <c r="AG30" i="74" s="1"/>
  <c r="P12" i="74"/>
  <c r="P21" i="74"/>
  <c r="X21" i="74" s="1"/>
  <c r="AG21" i="74" s="1"/>
  <c r="P17" i="74"/>
  <c r="X17" i="74" s="1"/>
  <c r="AG17" i="74" s="1"/>
  <c r="P27" i="74"/>
  <c r="X27" i="74" s="1"/>
  <c r="AG27" i="74" s="1"/>
  <c r="P31" i="74"/>
  <c r="X31" i="74" s="1"/>
  <c r="AG31" i="74" s="1"/>
  <c r="P22" i="74"/>
  <c r="X22" i="74" s="1"/>
  <c r="AG22" i="74" s="1"/>
  <c r="P15" i="74"/>
  <c r="X15" i="74" s="1"/>
  <c r="AG15" i="74" s="1"/>
  <c r="P28" i="74"/>
  <c r="X28" i="74" s="1"/>
  <c r="AG28" i="74" s="1"/>
  <c r="P14" i="74"/>
  <c r="X14" i="74" s="1"/>
  <c r="AG14" i="74" s="1"/>
  <c r="P20" i="74"/>
  <c r="X20" i="74" s="1"/>
  <c r="AG20" i="74" s="1"/>
  <c r="P33" i="74"/>
  <c r="X33" i="74" s="1"/>
  <c r="AG33" i="74" s="1"/>
  <c r="P37" i="74"/>
  <c r="X37" i="74" s="1"/>
  <c r="AG37" i="74" s="1"/>
  <c r="P26" i="74"/>
  <c r="X26" i="74" s="1"/>
  <c r="AG26" i="74" s="1"/>
  <c r="P13" i="74"/>
  <c r="X13" i="74" s="1"/>
  <c r="AG13" i="74" s="1"/>
  <c r="I44" i="74"/>
  <c r="AF261" i="62"/>
  <c r="W261" i="62"/>
  <c r="AP348" i="72"/>
  <c r="AR348" i="72" s="1"/>
  <c r="AP277" i="72"/>
  <c r="AR277" i="72" s="1"/>
  <c r="AP124" i="72"/>
  <c r="AR124" i="72" s="1"/>
  <c r="AG159" i="71"/>
  <c r="G139" i="72" s="1"/>
  <c r="M139" i="72" s="1"/>
  <c r="AP300" i="72"/>
  <c r="AR300" i="72" s="1"/>
  <c r="AG282" i="71"/>
  <c r="G262" i="72" s="1"/>
  <c r="M262" i="72" s="1"/>
  <c r="AO146" i="62" l="1"/>
  <c r="Q146" i="62"/>
  <c r="R146" i="62"/>
  <c r="P146" i="62"/>
  <c r="AH146" i="62"/>
  <c r="N146" i="62"/>
  <c r="V146" i="62"/>
  <c r="AN146" i="62"/>
  <c r="AE146" i="62"/>
  <c r="AJ146" i="62"/>
  <c r="U146" i="62"/>
  <c r="AB146" i="62"/>
  <c r="AF146" i="62"/>
  <c r="AK146" i="62"/>
  <c r="AC146" i="62"/>
  <c r="Y146" i="62"/>
  <c r="W146" i="62"/>
  <c r="AG146" i="62"/>
  <c r="S146" i="62"/>
  <c r="AA263" i="62"/>
  <c r="AL263" i="62"/>
  <c r="AA146" i="62"/>
  <c r="T263" i="62"/>
  <c r="AJ263" i="62"/>
  <c r="AB263" i="62"/>
  <c r="W263" i="62"/>
  <c r="Q13" i="74"/>
  <c r="Y13" i="74" s="1"/>
  <c r="AH13" i="74" s="1"/>
  <c r="Q20" i="74"/>
  <c r="Y20" i="74" s="1"/>
  <c r="AH20" i="74" s="1"/>
  <c r="Q22" i="74"/>
  <c r="Y22" i="74" s="1"/>
  <c r="AH22" i="74" s="1"/>
  <c r="Q34" i="74"/>
  <c r="Y34" i="74" s="1"/>
  <c r="AH34" i="74" s="1"/>
  <c r="Q16" i="74"/>
  <c r="Y16" i="74" s="1"/>
  <c r="AH16" i="74" s="1"/>
  <c r="Q35" i="74"/>
  <c r="Y35" i="74" s="1"/>
  <c r="AH35" i="74" s="1"/>
  <c r="Q15" i="74"/>
  <c r="Y15" i="74" s="1"/>
  <c r="AH15" i="74" s="1"/>
  <c r="Q35" i="8"/>
  <c r="Y35" i="8" s="1"/>
  <c r="AH35" i="8" s="1"/>
  <c r="Q34" i="8"/>
  <c r="Y34" i="8" s="1"/>
  <c r="AH34" i="8" s="1"/>
  <c r="Q12" i="74"/>
  <c r="Q19" i="74"/>
  <c r="Y19" i="74" s="1"/>
  <c r="AH19" i="74" s="1"/>
  <c r="Q14" i="74"/>
  <c r="Y14" i="74" s="1"/>
  <c r="AH14" i="74" s="1"/>
  <c r="Q33" i="74"/>
  <c r="Y33" i="74" s="1"/>
  <c r="AH33" i="74" s="1"/>
  <c r="Q17" i="74"/>
  <c r="Y17" i="74" s="1"/>
  <c r="AH17" i="74" s="1"/>
  <c r="Q32" i="74"/>
  <c r="Y32" i="74" s="1"/>
  <c r="AH32" i="74" s="1"/>
  <c r="Q30" i="74"/>
  <c r="Y30" i="74" s="1"/>
  <c r="AH30" i="74" s="1"/>
  <c r="Q37" i="74"/>
  <c r="Y37" i="74" s="1"/>
  <c r="AH37" i="74" s="1"/>
  <c r="Q26" i="74"/>
  <c r="Y26" i="74" s="1"/>
  <c r="AH26" i="74" s="1"/>
  <c r="Q25" i="74"/>
  <c r="Y25" i="74" s="1"/>
  <c r="AH25" i="74" s="1"/>
  <c r="Q28" i="74"/>
  <c r="Y28" i="74" s="1"/>
  <c r="AH28" i="74" s="1"/>
  <c r="Q27" i="74"/>
  <c r="Y27" i="74" s="1"/>
  <c r="AH27" i="74" s="1"/>
  <c r="Q21" i="74"/>
  <c r="Y21" i="74" s="1"/>
  <c r="AH21" i="74" s="1"/>
  <c r="Q36" i="74"/>
  <c r="Y36" i="74" s="1"/>
  <c r="AH36" i="74" s="1"/>
  <c r="AH100" i="62"/>
  <c r="AK100" i="62"/>
  <c r="Q234" i="62"/>
  <c r="R234" i="62"/>
  <c r="X132" i="62"/>
  <c r="AL234" i="72"/>
  <c r="AM234" i="72"/>
  <c r="AL269" i="72"/>
  <c r="AM269" i="72"/>
  <c r="AL89" i="72"/>
  <c r="AM89" i="72"/>
  <c r="Y256" i="72"/>
  <c r="AL256" i="72"/>
  <c r="AM256" i="72"/>
  <c r="V261" i="72"/>
  <c r="AL261" i="72"/>
  <c r="AM261" i="72"/>
  <c r="AK211" i="72"/>
  <c r="AL211" i="72"/>
  <c r="AM211" i="72"/>
  <c r="X206" i="72"/>
  <c r="AL206" i="72"/>
  <c r="AM206" i="72"/>
  <c r="W323" i="72"/>
  <c r="AL323" i="72"/>
  <c r="AM323" i="72"/>
  <c r="AL161" i="72"/>
  <c r="AM161" i="72"/>
  <c r="AL213" i="72"/>
  <c r="AM213" i="72"/>
  <c r="AL238" i="72"/>
  <c r="AM238" i="72"/>
  <c r="AL181" i="72"/>
  <c r="AM181" i="72"/>
  <c r="AL68" i="72"/>
  <c r="AM68" i="72"/>
  <c r="AG136" i="72"/>
  <c r="AL136" i="72"/>
  <c r="AM136" i="72"/>
  <c r="AH196" i="72"/>
  <c r="AL196" i="72"/>
  <c r="AM196" i="72"/>
  <c r="AL162" i="72"/>
  <c r="AM162" i="72"/>
  <c r="AE319" i="72"/>
  <c r="AL319" i="72"/>
  <c r="AM319" i="72"/>
  <c r="R140" i="72"/>
  <c r="AL140" i="72"/>
  <c r="AM140" i="72"/>
  <c r="AL232" i="72"/>
  <c r="AM232" i="72"/>
  <c r="AI100" i="72"/>
  <c r="AL100" i="72"/>
  <c r="AM100" i="72"/>
  <c r="AG137" i="72"/>
  <c r="AL137" i="72"/>
  <c r="AM137" i="72"/>
  <c r="AL262" i="72"/>
  <c r="AM262" i="72"/>
  <c r="Z321" i="72"/>
  <c r="AL321" i="72"/>
  <c r="AM321" i="72"/>
  <c r="AC193" i="72"/>
  <c r="AL193" i="72"/>
  <c r="AM193" i="72"/>
  <c r="W260" i="72"/>
  <c r="AL260" i="72"/>
  <c r="AM260" i="72"/>
  <c r="AK163" i="72"/>
  <c r="AL163" i="72"/>
  <c r="AM163" i="72"/>
  <c r="AK195" i="72"/>
  <c r="AL195" i="72"/>
  <c r="AM195" i="72"/>
  <c r="AL167" i="72"/>
  <c r="AM167" i="72"/>
  <c r="AL139" i="72"/>
  <c r="AM139" i="72"/>
  <c r="AJ264" i="72"/>
  <c r="AL264" i="72"/>
  <c r="AM264" i="72"/>
  <c r="T132" i="72"/>
  <c r="AL132" i="72"/>
  <c r="AM132" i="72"/>
  <c r="AL198" i="72"/>
  <c r="AM198" i="72"/>
  <c r="AL145" i="72"/>
  <c r="AM145" i="72"/>
  <c r="AL15" i="72"/>
  <c r="AM15" i="72"/>
  <c r="V227" i="72"/>
  <c r="AL227" i="72"/>
  <c r="AM227" i="72"/>
  <c r="AE285" i="72"/>
  <c r="AL285" i="72"/>
  <c r="AM285" i="72"/>
  <c r="AL31" i="72"/>
  <c r="AM31" i="72"/>
  <c r="AL169" i="72"/>
  <c r="AM169" i="72"/>
  <c r="AC320" i="62"/>
  <c r="AL320" i="62"/>
  <c r="AM320" i="62"/>
  <c r="AG285" i="62"/>
  <c r="AM285" i="62"/>
  <c r="AL285" i="62"/>
  <c r="AH260" i="62"/>
  <c r="AL260" i="62"/>
  <c r="AM260" i="62"/>
  <c r="AJ213" i="62"/>
  <c r="AM213" i="62"/>
  <c r="AL213" i="62"/>
  <c r="AM89" i="62"/>
  <c r="AL89" i="62"/>
  <c r="AI136" i="62"/>
  <c r="AL136" i="62"/>
  <c r="AM136" i="62"/>
  <c r="S195" i="62"/>
  <c r="AL195" i="62"/>
  <c r="AM195" i="62"/>
  <c r="Z238" i="62"/>
  <c r="AL238" i="62"/>
  <c r="AM238" i="62"/>
  <c r="AL68" i="62"/>
  <c r="AM68" i="62"/>
  <c r="AL106" i="62"/>
  <c r="AM106" i="62"/>
  <c r="AL15" i="62"/>
  <c r="AM15" i="62"/>
  <c r="AE137" i="62"/>
  <c r="AM137" i="62"/>
  <c r="AL137" i="62"/>
  <c r="AN321" i="62"/>
  <c r="AM321" i="62"/>
  <c r="AL321" i="62"/>
  <c r="X206" i="62"/>
  <c r="AL206" i="62"/>
  <c r="AM206" i="62"/>
  <c r="T162" i="62"/>
  <c r="AL162" i="62"/>
  <c r="AM162" i="62"/>
  <c r="AA132" i="62"/>
  <c r="AL132" i="62"/>
  <c r="AM132" i="62"/>
  <c r="W234" i="62"/>
  <c r="AL234" i="62"/>
  <c r="AM234" i="62"/>
  <c r="AC261" i="62"/>
  <c r="AM261" i="62"/>
  <c r="AL261" i="62"/>
  <c r="W100" i="62"/>
  <c r="AL100" i="62"/>
  <c r="AM100" i="62"/>
  <c r="AL328" i="62"/>
  <c r="AM328" i="62"/>
  <c r="AL247" i="62"/>
  <c r="AM247" i="62"/>
  <c r="AD139" i="62"/>
  <c r="AL139" i="62"/>
  <c r="AM139" i="62"/>
  <c r="AA181" i="62"/>
  <c r="AM181" i="62"/>
  <c r="AL181" i="62"/>
  <c r="AB227" i="62"/>
  <c r="AL227" i="62"/>
  <c r="AM227" i="62"/>
  <c r="AH160" i="62"/>
  <c r="AL160" i="62"/>
  <c r="AM160" i="62"/>
  <c r="P193" i="62"/>
  <c r="AM193" i="62"/>
  <c r="AL193" i="62"/>
  <c r="AN161" i="62"/>
  <c r="AM161" i="62"/>
  <c r="AL161" i="62"/>
  <c r="U198" i="62"/>
  <c r="AL198" i="62"/>
  <c r="AM198" i="62"/>
  <c r="Q319" i="62"/>
  <c r="AL319" i="62"/>
  <c r="AM319" i="62"/>
  <c r="X140" i="62"/>
  <c r="AL140" i="62"/>
  <c r="AM140" i="62"/>
  <c r="T269" i="62"/>
  <c r="AM269" i="62"/>
  <c r="AL269" i="62"/>
  <c r="AA145" i="62"/>
  <c r="AM145" i="62"/>
  <c r="AL145" i="62"/>
  <c r="AI196" i="62"/>
  <c r="AL196" i="62"/>
  <c r="AM196" i="62"/>
  <c r="AK138" i="62"/>
  <c r="AL138" i="62"/>
  <c r="AM138" i="62"/>
  <c r="AN264" i="62"/>
  <c r="AL264" i="62"/>
  <c r="AM264" i="62"/>
  <c r="AF211" i="62"/>
  <c r="AL211" i="62"/>
  <c r="AM211" i="62"/>
  <c r="AK232" i="62"/>
  <c r="AL232" i="62"/>
  <c r="AM232" i="62"/>
  <c r="AL31" i="62"/>
  <c r="AM31" i="62"/>
  <c r="Q163" i="62"/>
  <c r="AL163" i="62"/>
  <c r="AM163" i="62"/>
  <c r="Q167" i="62"/>
  <c r="AL167" i="62"/>
  <c r="AM167" i="62"/>
  <c r="R262" i="62"/>
  <c r="AL262" i="62"/>
  <c r="AM262" i="62"/>
  <c r="AJ256" i="62"/>
  <c r="AL256" i="62"/>
  <c r="AM256" i="62"/>
  <c r="AL210" i="62"/>
  <c r="AM210" i="62"/>
  <c r="N240" i="62"/>
  <c r="AL240" i="62"/>
  <c r="AM240" i="62"/>
  <c r="N139" i="62"/>
  <c r="R139" i="62"/>
  <c r="AG193" i="62"/>
  <c r="AC139" i="62"/>
  <c r="AH139" i="62"/>
  <c r="S139" i="62"/>
  <c r="AE193" i="62"/>
  <c r="Z139" i="62"/>
  <c r="T139" i="62"/>
  <c r="AH193" i="62"/>
  <c r="AG139" i="62"/>
  <c r="AF139" i="62"/>
  <c r="W139" i="62"/>
  <c r="AO139" i="62"/>
  <c r="Q139" i="62"/>
  <c r="AK193" i="62"/>
  <c r="AJ139" i="62"/>
  <c r="AI139" i="62"/>
  <c r="AB139" i="62"/>
  <c r="V139" i="62"/>
  <c r="AK139" i="62"/>
  <c r="X139" i="62"/>
  <c r="AN139" i="62"/>
  <c r="AE195" i="72"/>
  <c r="Q195" i="72"/>
  <c r="AA195" i="72"/>
  <c r="R195" i="72"/>
  <c r="AH195" i="72"/>
  <c r="P195" i="72"/>
  <c r="U195" i="72"/>
  <c r="N195" i="72"/>
  <c r="W195" i="72"/>
  <c r="AB195" i="72"/>
  <c r="X195" i="72"/>
  <c r="AC195" i="72"/>
  <c r="AD195" i="72"/>
  <c r="V195" i="72"/>
  <c r="Y195" i="72"/>
  <c r="AG195" i="72"/>
  <c r="AF195" i="72"/>
  <c r="AI195" i="72"/>
  <c r="AN195" i="72"/>
  <c r="S195" i="72"/>
  <c r="Z195" i="72"/>
  <c r="AO195" i="72"/>
  <c r="T195" i="72"/>
  <c r="AJ195" i="72"/>
  <c r="S193" i="62"/>
  <c r="AF193" i="62"/>
  <c r="AO193" i="62"/>
  <c r="N193" i="62"/>
  <c r="AN193" i="62"/>
  <c r="Y160" i="62"/>
  <c r="AA160" i="62"/>
  <c r="W160" i="62"/>
  <c r="AD227" i="62"/>
  <c r="AA139" i="62"/>
  <c r="P139" i="62"/>
  <c r="R193" i="62"/>
  <c r="AF167" i="62"/>
  <c r="I44" i="8"/>
  <c r="AO137" i="72"/>
  <c r="AA137" i="72"/>
  <c r="T137" i="72"/>
  <c r="AJ181" i="62"/>
  <c r="AK227" i="62"/>
  <c r="P261" i="62"/>
  <c r="AD261" i="62"/>
  <c r="AG100" i="62"/>
  <c r="AI234" i="62"/>
  <c r="S234" i="62"/>
  <c r="U234" i="62"/>
  <c r="AO132" i="62"/>
  <c r="AH132" i="62"/>
  <c r="AG132" i="62"/>
  <c r="AK261" i="62"/>
  <c r="Q100" i="62"/>
  <c r="T100" i="62"/>
  <c r="AN261" i="62"/>
  <c r="S261" i="62"/>
  <c r="AE261" i="62"/>
  <c r="AJ100" i="62"/>
  <c r="V100" i="62"/>
  <c r="R100" i="62"/>
  <c r="N234" i="62"/>
  <c r="AH234" i="62"/>
  <c r="AK234" i="62"/>
  <c r="V132" i="62"/>
  <c r="AE132" i="62"/>
  <c r="AD132" i="62"/>
  <c r="T261" i="62"/>
  <c r="N261" i="62"/>
  <c r="Y261" i="62"/>
  <c r="AE100" i="62"/>
  <c r="AO100" i="62"/>
  <c r="AF100" i="62"/>
  <c r="AA234" i="62"/>
  <c r="AJ234" i="62"/>
  <c r="AG234" i="62"/>
  <c r="P132" i="62"/>
  <c r="Z132" i="62"/>
  <c r="Y132" i="62"/>
  <c r="R261" i="62"/>
  <c r="X261" i="62"/>
  <c r="Z261" i="62"/>
  <c r="AB100" i="62"/>
  <c r="Y100" i="62"/>
  <c r="AC100" i="62"/>
  <c r="P234" i="62"/>
  <c r="AF234" i="62"/>
  <c r="Z234" i="62"/>
  <c r="T234" i="62"/>
  <c r="AC132" i="62"/>
  <c r="U132" i="62"/>
  <c r="T132" i="62"/>
  <c r="AG261" i="62"/>
  <c r="Z100" i="62"/>
  <c r="AN234" i="62"/>
  <c r="AC234" i="62"/>
  <c r="AE234" i="62"/>
  <c r="AN132" i="62"/>
  <c r="AB132" i="62"/>
  <c r="AF132" i="62"/>
  <c r="AO261" i="62"/>
  <c r="AJ261" i="62"/>
  <c r="AA100" i="62"/>
  <c r="AI261" i="62"/>
  <c r="AH261" i="62"/>
  <c r="U261" i="62"/>
  <c r="U100" i="62"/>
  <c r="P100" i="62"/>
  <c r="X100" i="62"/>
  <c r="Y234" i="62"/>
  <c r="V234" i="62"/>
  <c r="AB234" i="62"/>
  <c r="R132" i="62"/>
  <c r="N132" i="62"/>
  <c r="AK132" i="62"/>
  <c r="AA261" i="62"/>
  <c r="AD100" i="62"/>
  <c r="AB261" i="62"/>
  <c r="V261" i="62"/>
  <c r="N100" i="62"/>
  <c r="S100" i="62"/>
  <c r="AN100" i="62"/>
  <c r="AD234" i="62"/>
  <c r="X234" i="62"/>
  <c r="S132" i="62"/>
  <c r="Q132" i="62"/>
  <c r="AP210" i="72"/>
  <c r="AR210" i="72" s="1"/>
  <c r="AH163" i="72"/>
  <c r="AP327" i="72"/>
  <c r="AR327" i="72" s="1"/>
  <c r="S213" i="62"/>
  <c r="AH213" i="62"/>
  <c r="Z285" i="62"/>
  <c r="X285" i="62"/>
  <c r="N140" i="72"/>
  <c r="Q140" i="72"/>
  <c r="AH140" i="72"/>
  <c r="AN140" i="72"/>
  <c r="AG181" i="62"/>
  <c r="W193" i="62"/>
  <c r="R160" i="62"/>
  <c r="AF160" i="62"/>
  <c r="T160" i="62"/>
  <c r="AJ227" i="62"/>
  <c r="T227" i="62"/>
  <c r="AK181" i="62"/>
  <c r="AI181" i="62"/>
  <c r="Z193" i="62"/>
  <c r="AD193" i="62"/>
  <c r="X193" i="62"/>
  <c r="U193" i="62"/>
  <c r="S160" i="62"/>
  <c r="P160" i="62"/>
  <c r="Z160" i="62"/>
  <c r="AE227" i="62"/>
  <c r="W227" i="62"/>
  <c r="AO181" i="62"/>
  <c r="Y181" i="62"/>
  <c r="AD160" i="62"/>
  <c r="AN160" i="62"/>
  <c r="AE160" i="62"/>
  <c r="P227" i="62"/>
  <c r="AH227" i="62"/>
  <c r="AE181" i="62"/>
  <c r="U181" i="62"/>
  <c r="AI160" i="62"/>
  <c r="Q160" i="62"/>
  <c r="AJ160" i="62"/>
  <c r="AN227" i="62"/>
  <c r="AB181" i="62"/>
  <c r="T181" i="62"/>
  <c r="T193" i="62"/>
  <c r="AI193" i="62"/>
  <c r="Y193" i="62"/>
  <c r="X160" i="62"/>
  <c r="V160" i="62"/>
  <c r="U160" i="62"/>
  <c r="S227" i="62"/>
  <c r="V181" i="62"/>
  <c r="P181" i="62"/>
  <c r="AH181" i="62"/>
  <c r="V193" i="62"/>
  <c r="AC193" i="62"/>
  <c r="Q193" i="62"/>
  <c r="AB160" i="62"/>
  <c r="AK160" i="62"/>
  <c r="AC160" i="62"/>
  <c r="N160" i="62"/>
  <c r="Y227" i="62"/>
  <c r="X181" i="62"/>
  <c r="W181" i="62"/>
  <c r="Z181" i="62"/>
  <c r="AA193" i="62"/>
  <c r="AB193" i="62"/>
  <c r="AG160" i="62"/>
  <c r="AO160" i="62"/>
  <c r="AA227" i="62"/>
  <c r="U227" i="62"/>
  <c r="Q181" i="62"/>
  <c r="N181" i="62"/>
  <c r="AC181" i="62"/>
  <c r="AO285" i="62"/>
  <c r="Q213" i="62"/>
  <c r="N260" i="62"/>
  <c r="AG320" i="62"/>
  <c r="AB260" i="62"/>
  <c r="Q260" i="62"/>
  <c r="R163" i="72"/>
  <c r="W163" i="72"/>
  <c r="AE136" i="62"/>
  <c r="AJ323" i="72"/>
  <c r="H160" i="72"/>
  <c r="I160" i="72"/>
  <c r="AE323" i="72"/>
  <c r="AH323" i="72"/>
  <c r="AP55" i="62"/>
  <c r="AR55" i="62" s="1"/>
  <c r="AK195" i="62"/>
  <c r="R321" i="62"/>
  <c r="U321" i="62"/>
  <c r="AN206" i="62"/>
  <c r="AI321" i="62"/>
  <c r="AE206" i="62"/>
  <c r="Y140" i="62"/>
  <c r="AI269" i="62"/>
  <c r="AA140" i="62"/>
  <c r="X145" i="62"/>
  <c r="AC269" i="62"/>
  <c r="AJ140" i="62"/>
  <c r="AE269" i="62"/>
  <c r="U145" i="62"/>
  <c r="AN198" i="62"/>
  <c r="S319" i="62"/>
  <c r="T198" i="62"/>
  <c r="AI198" i="62"/>
  <c r="S145" i="62"/>
  <c r="AD319" i="62"/>
  <c r="AC319" i="62"/>
  <c r="AF169" i="72"/>
  <c r="R169" i="72"/>
  <c r="AO169" i="72"/>
  <c r="U169" i="72"/>
  <c r="AH169" i="72"/>
  <c r="AK169" i="72"/>
  <c r="AD169" i="72"/>
  <c r="AB169" i="72"/>
  <c r="X169" i="72"/>
  <c r="Z169" i="72"/>
  <c r="AE169" i="72"/>
  <c r="AA169" i="72"/>
  <c r="Y169" i="72"/>
  <c r="AG169" i="72"/>
  <c r="AJ169" i="72"/>
  <c r="W169" i="72"/>
  <c r="Q169" i="72"/>
  <c r="AI169" i="72"/>
  <c r="AC169" i="72"/>
  <c r="AN169" i="72"/>
  <c r="N169" i="72"/>
  <c r="V169" i="72"/>
  <c r="T169" i="72"/>
  <c r="S169" i="72"/>
  <c r="P169" i="72"/>
  <c r="AN234" i="72"/>
  <c r="AF234" i="72"/>
  <c r="Q234" i="72"/>
  <c r="P234" i="72"/>
  <c r="AC234" i="72"/>
  <c r="AH234" i="72"/>
  <c r="AI234" i="72"/>
  <c r="T234" i="72"/>
  <c r="AD234" i="72"/>
  <c r="R234" i="72"/>
  <c r="N234" i="72"/>
  <c r="AK234" i="72"/>
  <c r="S234" i="72"/>
  <c r="Z234" i="72"/>
  <c r="W234" i="72"/>
  <c r="AB234" i="72"/>
  <c r="U234" i="72"/>
  <c r="AO234" i="72"/>
  <c r="AJ234" i="72"/>
  <c r="Y234" i="72"/>
  <c r="V234" i="72"/>
  <c r="X234" i="72"/>
  <c r="AE234" i="72"/>
  <c r="AG234" i="72"/>
  <c r="AA234" i="72"/>
  <c r="AD161" i="72"/>
  <c r="AN161" i="72"/>
  <c r="P161" i="72"/>
  <c r="S161" i="72"/>
  <c r="AI161" i="72"/>
  <c r="W161" i="72"/>
  <c r="AK161" i="72"/>
  <c r="V161" i="72"/>
  <c r="AG161" i="72"/>
  <c r="AO161" i="72"/>
  <c r="AJ161" i="72"/>
  <c r="AC161" i="72"/>
  <c r="X161" i="72"/>
  <c r="T161" i="72"/>
  <c r="Z161" i="72"/>
  <c r="AE161" i="72"/>
  <c r="AH161" i="72"/>
  <c r="AF161" i="72"/>
  <c r="AA161" i="72"/>
  <c r="U161" i="72"/>
  <c r="Q161" i="72"/>
  <c r="Y161" i="72"/>
  <c r="AB161" i="72"/>
  <c r="N161" i="72"/>
  <c r="R161" i="72"/>
  <c r="V162" i="72"/>
  <c r="AF162" i="72"/>
  <c r="R162" i="72"/>
  <c r="AD162" i="72"/>
  <c r="X162" i="72"/>
  <c r="U162" i="72"/>
  <c r="S162" i="72"/>
  <c r="N162" i="72"/>
  <c r="AN162" i="72"/>
  <c r="AE162" i="72"/>
  <c r="Y162" i="72"/>
  <c r="P162" i="72"/>
  <c r="AO162" i="72"/>
  <c r="AI162" i="72"/>
  <c r="W162" i="72"/>
  <c r="AH162" i="72"/>
  <c r="Q162" i="72"/>
  <c r="AC162" i="72"/>
  <c r="Z162" i="72"/>
  <c r="AG162" i="72"/>
  <c r="T162" i="72"/>
  <c r="AB162" i="72"/>
  <c r="AJ162" i="72"/>
  <c r="AA162" i="72"/>
  <c r="AK162" i="72"/>
  <c r="AK232" i="72"/>
  <c r="R232" i="72"/>
  <c r="AD232" i="72"/>
  <c r="AF232" i="72"/>
  <c r="Q232" i="72"/>
  <c r="AE232" i="72"/>
  <c r="N232" i="72"/>
  <c r="S232" i="72"/>
  <c r="X232" i="72"/>
  <c r="Z232" i="72"/>
  <c r="W232" i="72"/>
  <c r="Y232" i="72"/>
  <c r="AA232" i="72"/>
  <c r="AH232" i="72"/>
  <c r="P232" i="72"/>
  <c r="AC232" i="72"/>
  <c r="AG232" i="72"/>
  <c r="AI232" i="72"/>
  <c r="AO232" i="72"/>
  <c r="AN232" i="72"/>
  <c r="AJ232" i="72"/>
  <c r="AB232" i="72"/>
  <c r="T232" i="72"/>
  <c r="U232" i="72"/>
  <c r="V232" i="72"/>
  <c r="AN167" i="72"/>
  <c r="W167" i="72"/>
  <c r="Q167" i="72"/>
  <c r="V167" i="72"/>
  <c r="S167" i="72"/>
  <c r="T167" i="72"/>
  <c r="AE167" i="72"/>
  <c r="AI167" i="72"/>
  <c r="AG167" i="72"/>
  <c r="N167" i="72"/>
  <c r="AK167" i="72"/>
  <c r="AB167" i="72"/>
  <c r="Y167" i="72"/>
  <c r="R167" i="72"/>
  <c r="U167" i="72"/>
  <c r="AO167" i="72"/>
  <c r="AJ167" i="72"/>
  <c r="AA167" i="72"/>
  <c r="AD167" i="72"/>
  <c r="AF167" i="72"/>
  <c r="X167" i="72"/>
  <c r="P167" i="72"/>
  <c r="AC167" i="72"/>
  <c r="AH167" i="72"/>
  <c r="Z167" i="72"/>
  <c r="AI198" i="72"/>
  <c r="AC198" i="72"/>
  <c r="Y198" i="72"/>
  <c r="AN198" i="72"/>
  <c r="Q198" i="72"/>
  <c r="S198" i="72"/>
  <c r="AD198" i="72"/>
  <c r="V198" i="72"/>
  <c r="AA198" i="72"/>
  <c r="AJ198" i="72"/>
  <c r="U198" i="72"/>
  <c r="X198" i="72"/>
  <c r="AE198" i="72"/>
  <c r="T198" i="72"/>
  <c r="AF198" i="72"/>
  <c r="N198" i="72"/>
  <c r="P198" i="72"/>
  <c r="W198" i="72"/>
  <c r="AK198" i="72"/>
  <c r="R198" i="72"/>
  <c r="Z198" i="72"/>
  <c r="AB198" i="72"/>
  <c r="AH198" i="72"/>
  <c r="AG198" i="72"/>
  <c r="AO198" i="72"/>
  <c r="V264" i="72"/>
  <c r="AI264" i="72"/>
  <c r="Z264" i="72"/>
  <c r="AC264" i="72"/>
  <c r="Y264" i="72"/>
  <c r="AH264" i="72"/>
  <c r="AN264" i="72"/>
  <c r="AG264" i="72"/>
  <c r="AE264" i="72"/>
  <c r="W264" i="72"/>
  <c r="AK264" i="72"/>
  <c r="N264" i="72"/>
  <c r="AO264" i="72"/>
  <c r="AA264" i="72"/>
  <c r="R264" i="72"/>
  <c r="W132" i="62"/>
  <c r="Y89" i="62"/>
  <c r="U89" i="62"/>
  <c r="AG89" i="62"/>
  <c r="T89" i="62"/>
  <c r="V89" i="62"/>
  <c r="AE89" i="62"/>
  <c r="AI89" i="62"/>
  <c r="AN89" i="62"/>
  <c r="AD89" i="62"/>
  <c r="P89" i="62"/>
  <c r="AF89" i="62"/>
  <c r="AH89" i="62"/>
  <c r="AC89" i="62"/>
  <c r="AA89" i="62"/>
  <c r="AK89" i="62"/>
  <c r="N89" i="62"/>
  <c r="S89" i="62"/>
  <c r="Q89" i="62"/>
  <c r="Z89" i="62"/>
  <c r="AO89" i="62"/>
  <c r="R89" i="62"/>
  <c r="X89" i="62"/>
  <c r="AB89" i="62"/>
  <c r="AJ89" i="62"/>
  <c r="W89" i="62"/>
  <c r="AP131" i="62"/>
  <c r="AR131" i="62" s="1"/>
  <c r="X256" i="62"/>
  <c r="V163" i="62"/>
  <c r="AI262" i="62"/>
  <c r="Q262" i="62"/>
  <c r="AO262" i="62"/>
  <c r="Y167" i="62"/>
  <c r="AP169" i="62"/>
  <c r="AR169" i="62" s="1"/>
  <c r="AP263" i="72"/>
  <c r="AR263" i="72" s="1"/>
  <c r="N262" i="62"/>
  <c r="Z256" i="62"/>
  <c r="Q264" i="72"/>
  <c r="AD264" i="72"/>
  <c r="AD256" i="62"/>
  <c r="AC163" i="62"/>
  <c r="Y262" i="62"/>
  <c r="AE167" i="62"/>
  <c r="AH163" i="62"/>
  <c r="S264" i="72"/>
  <c r="AF264" i="72"/>
  <c r="X264" i="72"/>
  <c r="T262" i="62"/>
  <c r="Z167" i="62"/>
  <c r="AP153" i="62"/>
  <c r="AR153" i="62" s="1"/>
  <c r="P137" i="72"/>
  <c r="AJ195" i="62"/>
  <c r="AK137" i="72"/>
  <c r="R238" i="62"/>
  <c r="AJ137" i="72"/>
  <c r="AG238" i="62"/>
  <c r="AC137" i="72"/>
  <c r="AB137" i="72"/>
  <c r="AH137" i="72"/>
  <c r="V137" i="72"/>
  <c r="Z137" i="72"/>
  <c r="U137" i="72"/>
  <c r="AF136" i="62"/>
  <c r="R137" i="72"/>
  <c r="AI137" i="72"/>
  <c r="Q137" i="72"/>
  <c r="AD137" i="72"/>
  <c r="S137" i="72"/>
  <c r="X137" i="72"/>
  <c r="N137" i="72"/>
  <c r="AN137" i="72"/>
  <c r="Y137" i="72"/>
  <c r="AF137" i="72"/>
  <c r="AK136" i="62"/>
  <c r="W137" i="72"/>
  <c r="AE137" i="72"/>
  <c r="AI195" i="62"/>
  <c r="V320" i="62"/>
  <c r="Q320" i="62"/>
  <c r="AD285" i="62"/>
  <c r="W285" i="62"/>
  <c r="S285" i="62"/>
  <c r="V213" i="62"/>
  <c r="AK213" i="62"/>
  <c r="AC213" i="62"/>
  <c r="R260" i="62"/>
  <c r="AF260" i="62"/>
  <c r="V260" i="62"/>
  <c r="AD320" i="62"/>
  <c r="Z320" i="62"/>
  <c r="AJ320" i="62"/>
  <c r="V323" i="72"/>
  <c r="Y323" i="72"/>
  <c r="AA213" i="62"/>
  <c r="AO213" i="62"/>
  <c r="AB213" i="62"/>
  <c r="Y260" i="62"/>
  <c r="P260" i="62"/>
  <c r="Z260" i="62"/>
  <c r="AF320" i="62"/>
  <c r="S320" i="62"/>
  <c r="AO320" i="62"/>
  <c r="AA323" i="72"/>
  <c r="N323" i="72"/>
  <c r="Q323" i="72"/>
  <c r="AF213" i="62"/>
  <c r="N213" i="62"/>
  <c r="AG213" i="62"/>
  <c r="AD260" i="62"/>
  <c r="AI260" i="62"/>
  <c r="AE260" i="62"/>
  <c r="R320" i="62"/>
  <c r="N320" i="62"/>
  <c r="T320" i="62"/>
  <c r="AN323" i="72"/>
  <c r="P323" i="72"/>
  <c r="AF285" i="62"/>
  <c r="AE285" i="62"/>
  <c r="U285" i="62"/>
  <c r="AJ285" i="62"/>
  <c r="AA285" i="62"/>
  <c r="Q285" i="62"/>
  <c r="W213" i="62"/>
  <c r="Z213" i="62"/>
  <c r="R213" i="62"/>
  <c r="AJ260" i="62"/>
  <c r="T260" i="62"/>
  <c r="AN260" i="62"/>
  <c r="P320" i="62"/>
  <c r="W320" i="62"/>
  <c r="AB320" i="62"/>
  <c r="AI320" i="62"/>
  <c r="U323" i="72"/>
  <c r="AF323" i="72"/>
  <c r="S323" i="72"/>
  <c r="P285" i="62"/>
  <c r="AK285" i="62"/>
  <c r="V285" i="62"/>
  <c r="R285" i="62"/>
  <c r="AI285" i="62"/>
  <c r="AN285" i="62"/>
  <c r="T285" i="62"/>
  <c r="T213" i="62"/>
  <c r="P213" i="62"/>
  <c r="U213" i="62"/>
  <c r="U260" i="62"/>
  <c r="X260" i="62"/>
  <c r="S260" i="62"/>
  <c r="AN320" i="62"/>
  <c r="Y320" i="62"/>
  <c r="X320" i="62"/>
  <c r="AO323" i="72"/>
  <c r="R323" i="72"/>
  <c r="AC323" i="72"/>
  <c r="AE213" i="62"/>
  <c r="X213" i="62"/>
  <c r="AN213" i="62"/>
  <c r="Y213" i="62"/>
  <c r="AC260" i="62"/>
  <c r="AK260" i="62"/>
  <c r="AA260" i="62"/>
  <c r="W260" i="62"/>
  <c r="AH320" i="62"/>
  <c r="AA320" i="62"/>
  <c r="AK320" i="62"/>
  <c r="X323" i="72"/>
  <c r="AG323" i="72"/>
  <c r="AB323" i="72"/>
  <c r="T323" i="72"/>
  <c r="Y285" i="62"/>
  <c r="AB285" i="62"/>
  <c r="AH285" i="62"/>
  <c r="AC285" i="62"/>
  <c r="N285" i="62"/>
  <c r="AI213" i="62"/>
  <c r="AD213" i="62"/>
  <c r="AG260" i="62"/>
  <c r="AO260" i="62"/>
  <c r="AE320" i="62"/>
  <c r="U320" i="62"/>
  <c r="AI323" i="72"/>
  <c r="Z323" i="72"/>
  <c r="AD323" i="72"/>
  <c r="AK323" i="72"/>
  <c r="AB264" i="72"/>
  <c r="T264" i="72"/>
  <c r="U264" i="72"/>
  <c r="Z232" i="62"/>
  <c r="AP263" i="62"/>
  <c r="AR263" i="62" s="1"/>
  <c r="P140" i="72"/>
  <c r="AC140" i="72"/>
  <c r="AI140" i="72"/>
  <c r="W232" i="62"/>
  <c r="AG140" i="72"/>
  <c r="W140" i="72"/>
  <c r="AA140" i="72"/>
  <c r="Y140" i="72"/>
  <c r="V140" i="72"/>
  <c r="AJ140" i="72"/>
  <c r="U140" i="72"/>
  <c r="T140" i="72"/>
  <c r="AE196" i="62"/>
  <c r="AE140" i="72"/>
  <c r="S140" i="72"/>
  <c r="AB140" i="72"/>
  <c r="AK140" i="72"/>
  <c r="AF140" i="72"/>
  <c r="AO140" i="72"/>
  <c r="AD140" i="72"/>
  <c r="Z140" i="72"/>
  <c r="X140" i="72"/>
  <c r="P232" i="62"/>
  <c r="AP265" i="62"/>
  <c r="AR265" i="62" s="1"/>
  <c r="AP257" i="62"/>
  <c r="AR257" i="62" s="1"/>
  <c r="N162" i="62"/>
  <c r="AK162" i="62"/>
  <c r="AF162" i="62"/>
  <c r="AH206" i="62"/>
  <c r="Y321" i="62"/>
  <c r="P321" i="62"/>
  <c r="AH321" i="62"/>
  <c r="AJ321" i="62"/>
  <c r="V321" i="62"/>
  <c r="AK196" i="72"/>
  <c r="P206" i="62"/>
  <c r="AK206" i="62"/>
  <c r="Y206" i="62"/>
  <c r="Z162" i="62"/>
  <c r="AC162" i="62"/>
  <c r="AA162" i="62"/>
  <c r="W321" i="62"/>
  <c r="S206" i="62"/>
  <c r="AG206" i="62"/>
  <c r="Q206" i="62"/>
  <c r="V206" i="62"/>
  <c r="P162" i="62"/>
  <c r="AG162" i="62"/>
  <c r="X162" i="62"/>
  <c r="AB321" i="62"/>
  <c r="AG321" i="62"/>
  <c r="S321" i="62"/>
  <c r="AO321" i="62"/>
  <c r="Z321" i="62"/>
  <c r="Z206" i="62"/>
  <c r="R206" i="62"/>
  <c r="U206" i="62"/>
  <c r="AN162" i="62"/>
  <c r="W162" i="62"/>
  <c r="AI162" i="62"/>
  <c r="AC321" i="62"/>
  <c r="T321" i="62"/>
  <c r="AF321" i="62"/>
  <c r="AE321" i="62"/>
  <c r="AJ206" i="62"/>
  <c r="AF206" i="62"/>
  <c r="AD206" i="62"/>
  <c r="Y162" i="62"/>
  <c r="Q162" i="62"/>
  <c r="R162" i="62"/>
  <c r="AD162" i="62"/>
  <c r="AA321" i="62"/>
  <c r="Q321" i="62"/>
  <c r="N321" i="62"/>
  <c r="AO206" i="62"/>
  <c r="AB206" i="62"/>
  <c r="AI206" i="62"/>
  <c r="V162" i="62"/>
  <c r="AB162" i="62"/>
  <c r="AH162" i="62"/>
  <c r="AA196" i="72"/>
  <c r="N206" i="62"/>
  <c r="T206" i="62"/>
  <c r="W206" i="62"/>
  <c r="AJ162" i="62"/>
  <c r="S162" i="62"/>
  <c r="U162" i="62"/>
  <c r="AK321" i="62"/>
  <c r="AD321" i="62"/>
  <c r="X321" i="62"/>
  <c r="Z196" i="72"/>
  <c r="AC206" i="62"/>
  <c r="AA206" i="62"/>
  <c r="AO162" i="62"/>
  <c r="AE162" i="62"/>
  <c r="AC140" i="62"/>
  <c r="AF140" i="62"/>
  <c r="AO140" i="62"/>
  <c r="AB269" i="62"/>
  <c r="U269" i="62"/>
  <c r="AH269" i="62"/>
  <c r="AH198" i="62"/>
  <c r="Q198" i="62"/>
  <c r="V198" i="62"/>
  <c r="AJ145" i="62"/>
  <c r="N145" i="62"/>
  <c r="Q145" i="62"/>
  <c r="AJ319" i="62"/>
  <c r="AG319" i="62"/>
  <c r="R319" i="62"/>
  <c r="AB140" i="62"/>
  <c r="AH140" i="62"/>
  <c r="AG140" i="62"/>
  <c r="Z269" i="62"/>
  <c r="AG269" i="62"/>
  <c r="S269" i="62"/>
  <c r="P198" i="62"/>
  <c r="AB198" i="62"/>
  <c r="AD198" i="62"/>
  <c r="AG145" i="62"/>
  <c r="P145" i="62"/>
  <c r="V145" i="62"/>
  <c r="AO319" i="62"/>
  <c r="AE319" i="62"/>
  <c r="Z319" i="62"/>
  <c r="AI140" i="62"/>
  <c r="U140" i="62"/>
  <c r="R140" i="62"/>
  <c r="W140" i="62"/>
  <c r="AD269" i="62"/>
  <c r="N269" i="62"/>
  <c r="Q269" i="62"/>
  <c r="AF198" i="62"/>
  <c r="AG198" i="62"/>
  <c r="AA198" i="62"/>
  <c r="AC145" i="62"/>
  <c r="W145" i="62"/>
  <c r="AN145" i="62"/>
  <c r="R145" i="62"/>
  <c r="AH319" i="62"/>
  <c r="Y319" i="62"/>
  <c r="T319" i="62"/>
  <c r="Z140" i="62"/>
  <c r="T140" i="62"/>
  <c r="V140" i="62"/>
  <c r="P269" i="62"/>
  <c r="AA269" i="62"/>
  <c r="AF269" i="62"/>
  <c r="S136" i="72"/>
  <c r="S198" i="62"/>
  <c r="AC198" i="62"/>
  <c r="AE198" i="62"/>
  <c r="N198" i="62"/>
  <c r="AH145" i="62"/>
  <c r="AB145" i="62"/>
  <c r="AI145" i="62"/>
  <c r="U319" i="62"/>
  <c r="AA319" i="62"/>
  <c r="V319" i="62"/>
  <c r="AB319" i="62"/>
  <c r="P140" i="62"/>
  <c r="Q140" i="62"/>
  <c r="S140" i="62"/>
  <c r="AK269" i="62"/>
  <c r="V269" i="62"/>
  <c r="Y269" i="62"/>
  <c r="Z136" i="72"/>
  <c r="W198" i="62"/>
  <c r="Z198" i="62"/>
  <c r="R198" i="62"/>
  <c r="AE145" i="62"/>
  <c r="Y145" i="62"/>
  <c r="AF145" i="62"/>
  <c r="N319" i="62"/>
  <c r="P319" i="62"/>
  <c r="AF319" i="62"/>
  <c r="AN140" i="62"/>
  <c r="AK140" i="62"/>
  <c r="N140" i="62"/>
  <c r="AO269" i="62"/>
  <c r="X269" i="62"/>
  <c r="R269" i="62"/>
  <c r="AB136" i="72"/>
  <c r="AK198" i="62"/>
  <c r="X198" i="62"/>
  <c r="Y198" i="62"/>
  <c r="T145" i="62"/>
  <c r="AK145" i="62"/>
  <c r="AD145" i="62"/>
  <c r="AK319" i="62"/>
  <c r="AN319" i="62"/>
  <c r="AI319" i="62"/>
  <c r="AD140" i="62"/>
  <c r="AE140" i="62"/>
  <c r="AN269" i="62"/>
  <c r="W269" i="62"/>
  <c r="AJ269" i="62"/>
  <c r="AO198" i="62"/>
  <c r="AJ198" i="62"/>
  <c r="Z145" i="62"/>
  <c r="AO145" i="62"/>
  <c r="X319" i="62"/>
  <c r="W319" i="62"/>
  <c r="N260" i="72"/>
  <c r="S181" i="62"/>
  <c r="AF181" i="62"/>
  <c r="AG260" i="72"/>
  <c r="N261" i="72"/>
  <c r="AC260" i="72"/>
  <c r="AD181" i="62"/>
  <c r="R227" i="62"/>
  <c r="Z227" i="62"/>
  <c r="R181" i="62"/>
  <c r="AN181" i="62"/>
  <c r="S211" i="62"/>
  <c r="AA232" i="62"/>
  <c r="AE232" i="62"/>
  <c r="AG232" i="62"/>
  <c r="X211" i="62"/>
  <c r="P196" i="62"/>
  <c r="AF232" i="62"/>
  <c r="N232" i="62"/>
  <c r="AD232" i="62"/>
  <c r="U138" i="62"/>
  <c r="AJ196" i="62"/>
  <c r="AN232" i="62"/>
  <c r="R232" i="62"/>
  <c r="Y232" i="62"/>
  <c r="Q138" i="62"/>
  <c r="T232" i="62"/>
  <c r="AJ232" i="62"/>
  <c r="Q232" i="62"/>
  <c r="X232" i="62"/>
  <c r="U232" i="62"/>
  <c r="AI232" i="62"/>
  <c r="AJ138" i="62"/>
  <c r="N211" i="62"/>
  <c r="AC232" i="62"/>
  <c r="V232" i="62"/>
  <c r="S232" i="62"/>
  <c r="R211" i="62"/>
  <c r="AO232" i="62"/>
  <c r="AH232" i="62"/>
  <c r="AB232" i="62"/>
  <c r="AG100" i="72"/>
  <c r="AO238" i="62"/>
  <c r="AE100" i="72"/>
  <c r="AK100" i="72"/>
  <c r="AB240" i="62"/>
  <c r="U247" i="62"/>
  <c r="AA247" i="62"/>
  <c r="AK247" i="62"/>
  <c r="X247" i="62"/>
  <c r="AB247" i="62"/>
  <c r="AE247" i="62"/>
  <c r="AN247" i="62"/>
  <c r="AO247" i="62"/>
  <c r="Y247" i="62"/>
  <c r="AG247" i="62"/>
  <c r="AH247" i="62"/>
  <c r="N247" i="62"/>
  <c r="S247" i="62"/>
  <c r="Q247" i="62"/>
  <c r="AC247" i="62"/>
  <c r="Z247" i="62"/>
  <c r="AJ247" i="62"/>
  <c r="T247" i="62"/>
  <c r="AI247" i="62"/>
  <c r="V247" i="62"/>
  <c r="P247" i="62"/>
  <c r="R247" i="62"/>
  <c r="AF247" i="62"/>
  <c r="AD247" i="62"/>
  <c r="W247" i="62"/>
  <c r="AF195" i="62"/>
  <c r="AO195" i="62"/>
  <c r="AG195" i="62"/>
  <c r="Q238" i="62"/>
  <c r="AI238" i="62"/>
  <c r="S238" i="62"/>
  <c r="AA100" i="72"/>
  <c r="Y100" i="72"/>
  <c r="AH100" i="72"/>
  <c r="AO136" i="62"/>
  <c r="Y136" i="62"/>
  <c r="AB195" i="62"/>
  <c r="AC195" i="62"/>
  <c r="Z195" i="62"/>
  <c r="Q195" i="62"/>
  <c r="T238" i="62"/>
  <c r="AD238" i="62"/>
  <c r="W238" i="62"/>
  <c r="AO100" i="72"/>
  <c r="Q100" i="72"/>
  <c r="T100" i="72"/>
  <c r="AO161" i="62"/>
  <c r="U136" i="62"/>
  <c r="AA136" i="62"/>
  <c r="R136" i="62"/>
  <c r="W136" i="62"/>
  <c r="X136" i="62"/>
  <c r="Y195" i="62"/>
  <c r="AA195" i="62"/>
  <c r="AE195" i="62"/>
  <c r="U238" i="62"/>
  <c r="P238" i="62"/>
  <c r="Y238" i="62"/>
  <c r="X100" i="72"/>
  <c r="U100" i="72"/>
  <c r="AJ100" i="72"/>
  <c r="W100" i="72"/>
  <c r="AB161" i="62"/>
  <c r="V136" i="62"/>
  <c r="AD195" i="62"/>
  <c r="X195" i="62"/>
  <c r="P195" i="62"/>
  <c r="AH238" i="62"/>
  <c r="AB238" i="62"/>
  <c r="AN238" i="62"/>
  <c r="AC238" i="62"/>
  <c r="AB100" i="72"/>
  <c r="AF100" i="72"/>
  <c r="AD100" i="72"/>
  <c r="Q161" i="62"/>
  <c r="AB136" i="62"/>
  <c r="P136" i="62"/>
  <c r="AN136" i="62"/>
  <c r="T195" i="62"/>
  <c r="W195" i="62"/>
  <c r="AN195" i="62"/>
  <c r="N238" i="62"/>
  <c r="AF238" i="62"/>
  <c r="AK238" i="62"/>
  <c r="V100" i="72"/>
  <c r="Z100" i="72"/>
  <c r="S100" i="72"/>
  <c r="S261" i="72"/>
  <c r="V161" i="62"/>
  <c r="S136" i="62"/>
  <c r="T136" i="62"/>
  <c r="AH136" i="62"/>
  <c r="AC136" i="62"/>
  <c r="AJ136" i="62"/>
  <c r="Q136" i="62"/>
  <c r="N136" i="62"/>
  <c r="N195" i="62"/>
  <c r="AH195" i="62"/>
  <c r="V195" i="62"/>
  <c r="AE238" i="62"/>
  <c r="V238" i="62"/>
  <c r="X238" i="62"/>
  <c r="P100" i="72"/>
  <c r="R100" i="72"/>
  <c r="N100" i="72"/>
  <c r="P161" i="62"/>
  <c r="AD136" i="62"/>
  <c r="Z136" i="62"/>
  <c r="AG136" i="62"/>
  <c r="R195" i="62"/>
  <c r="U195" i="62"/>
  <c r="AA238" i="62"/>
  <c r="AJ238" i="62"/>
  <c r="AN100" i="72"/>
  <c r="AC100" i="72"/>
  <c r="N161" i="62"/>
  <c r="AP251" i="62"/>
  <c r="AR251" i="62" s="1"/>
  <c r="AP205" i="62"/>
  <c r="AR205" i="62" s="1"/>
  <c r="U262" i="62"/>
  <c r="AH262" i="62"/>
  <c r="P262" i="62"/>
  <c r="AJ167" i="62"/>
  <c r="AD167" i="62"/>
  <c r="AN167" i="62"/>
  <c r="AE256" i="62"/>
  <c r="AH256" i="62"/>
  <c r="V256" i="62"/>
  <c r="Q256" i="62"/>
  <c r="AA163" i="62"/>
  <c r="AE163" i="62"/>
  <c r="AB163" i="62"/>
  <c r="AJ285" i="72"/>
  <c r="AB262" i="62"/>
  <c r="S262" i="62"/>
  <c r="AJ262" i="62"/>
  <c r="U167" i="62"/>
  <c r="AI167" i="62"/>
  <c r="V167" i="62"/>
  <c r="P256" i="62"/>
  <c r="U256" i="62"/>
  <c r="AI256" i="62"/>
  <c r="N163" i="62"/>
  <c r="P163" i="62"/>
  <c r="AG163" i="62"/>
  <c r="Z285" i="72"/>
  <c r="AA262" i="62"/>
  <c r="AE262" i="62"/>
  <c r="W262" i="62"/>
  <c r="W167" i="62"/>
  <c r="AK167" i="62"/>
  <c r="T167" i="62"/>
  <c r="AN256" i="62"/>
  <c r="N256" i="62"/>
  <c r="AB256" i="62"/>
  <c r="T163" i="62"/>
  <c r="S163" i="62"/>
  <c r="AN163" i="62"/>
  <c r="AD163" i="62"/>
  <c r="T285" i="72"/>
  <c r="AC262" i="62"/>
  <c r="AF262" i="62"/>
  <c r="Z262" i="62"/>
  <c r="AG262" i="62"/>
  <c r="AB167" i="62"/>
  <c r="AO167" i="62"/>
  <c r="AC167" i="62"/>
  <c r="R256" i="62"/>
  <c r="AK256" i="62"/>
  <c r="AA256" i="62"/>
  <c r="Y163" i="62"/>
  <c r="X163" i="62"/>
  <c r="Z163" i="62"/>
  <c r="AD262" i="62"/>
  <c r="V262" i="62"/>
  <c r="AK262" i="62"/>
  <c r="AG167" i="62"/>
  <c r="N167" i="62"/>
  <c r="AH167" i="62"/>
  <c r="W256" i="62"/>
  <c r="S256" i="62"/>
  <c r="Y256" i="62"/>
  <c r="W163" i="62"/>
  <c r="R163" i="62"/>
  <c r="U163" i="62"/>
  <c r="AN240" i="62"/>
  <c r="AI240" i="62"/>
  <c r="U240" i="62"/>
  <c r="AO240" i="62"/>
  <c r="Y240" i="62"/>
  <c r="W240" i="62"/>
  <c r="AK240" i="62"/>
  <c r="R240" i="62"/>
  <c r="AJ240" i="62"/>
  <c r="Q240" i="62"/>
  <c r="S240" i="62"/>
  <c r="Z240" i="62"/>
  <c r="AG240" i="62"/>
  <c r="AD240" i="62"/>
  <c r="T240" i="62"/>
  <c r="AF240" i="62"/>
  <c r="AA240" i="62"/>
  <c r="AE240" i="62"/>
  <c r="AC240" i="62"/>
  <c r="V240" i="62"/>
  <c r="P240" i="62"/>
  <c r="X240" i="62"/>
  <c r="AH240" i="62"/>
  <c r="AA167" i="62"/>
  <c r="AO256" i="62"/>
  <c r="AI163" i="62"/>
  <c r="AK163" i="62"/>
  <c r="AJ163" i="62"/>
  <c r="S167" i="62"/>
  <c r="X167" i="62"/>
  <c r="AC256" i="62"/>
  <c r="AG256" i="62"/>
  <c r="AN262" i="62"/>
  <c r="X262" i="62"/>
  <c r="R167" i="62"/>
  <c r="P167" i="62"/>
  <c r="AF256" i="62"/>
  <c r="T256" i="62"/>
  <c r="AF163" i="62"/>
  <c r="AO163" i="62"/>
  <c r="U68" i="62"/>
  <c r="AG68" i="62"/>
  <c r="AO68" i="62"/>
  <c r="AF68" i="62"/>
  <c r="P264" i="72"/>
  <c r="AP133" i="62"/>
  <c r="AR133" i="62" s="1"/>
  <c r="T211" i="62"/>
  <c r="AK211" i="62"/>
  <c r="AD211" i="62"/>
  <c r="Q196" i="62"/>
  <c r="R196" i="62"/>
  <c r="AK196" i="62"/>
  <c r="V68" i="62"/>
  <c r="W68" i="62"/>
  <c r="S68" i="62"/>
  <c r="U211" i="62"/>
  <c r="AO211" i="62"/>
  <c r="AA211" i="62"/>
  <c r="AO196" i="62"/>
  <c r="U196" i="62"/>
  <c r="AH196" i="62"/>
  <c r="AI68" i="62"/>
  <c r="AK68" i="62"/>
  <c r="AJ68" i="62"/>
  <c r="Q68" i="62"/>
  <c r="W138" i="62"/>
  <c r="S138" i="62"/>
  <c r="AH211" i="62"/>
  <c r="AJ211" i="62"/>
  <c r="W211" i="62"/>
  <c r="AN196" i="62"/>
  <c r="AF196" i="62"/>
  <c r="AB196" i="62"/>
  <c r="AC68" i="62"/>
  <c r="Z68" i="62"/>
  <c r="R68" i="62"/>
  <c r="AI138" i="62"/>
  <c r="AH138" i="62"/>
  <c r="X138" i="62"/>
  <c r="Y138" i="62"/>
  <c r="Z138" i="62"/>
  <c r="Q211" i="62"/>
  <c r="AG211" i="62"/>
  <c r="P211" i="62"/>
  <c r="W196" i="62"/>
  <c r="Y196" i="62"/>
  <c r="S196" i="62"/>
  <c r="AA68" i="62"/>
  <c r="AE68" i="62"/>
  <c r="AB68" i="62"/>
  <c r="AE138" i="62"/>
  <c r="AO138" i="62"/>
  <c r="AN138" i="62"/>
  <c r="R138" i="62"/>
  <c r="AC211" i="62"/>
  <c r="V211" i="62"/>
  <c r="AN211" i="62"/>
  <c r="X196" i="62"/>
  <c r="AA196" i="62"/>
  <c r="N196" i="62"/>
  <c r="X68" i="62"/>
  <c r="P68" i="62"/>
  <c r="Y68" i="62"/>
  <c r="N138" i="62"/>
  <c r="AC138" i="62"/>
  <c r="V138" i="62"/>
  <c r="AB138" i="62"/>
  <c r="V328" i="62"/>
  <c r="Y328" i="62"/>
  <c r="P328" i="62"/>
  <c r="S328" i="62"/>
  <c r="AI328" i="62"/>
  <c r="Q328" i="62"/>
  <c r="W328" i="62"/>
  <c r="AA328" i="62"/>
  <c r="AJ328" i="62"/>
  <c r="AK328" i="62"/>
  <c r="AB328" i="62"/>
  <c r="U328" i="62"/>
  <c r="X328" i="62"/>
  <c r="N328" i="62"/>
  <c r="AH328" i="62"/>
  <c r="R328" i="62"/>
  <c r="AF328" i="62"/>
  <c r="AC328" i="62"/>
  <c r="Z328" i="62"/>
  <c r="AE328" i="62"/>
  <c r="AD328" i="62"/>
  <c r="AN328" i="62"/>
  <c r="AG328" i="62"/>
  <c r="AO328" i="62"/>
  <c r="T328" i="62"/>
  <c r="Z211" i="62"/>
  <c r="AB211" i="62"/>
  <c r="AI211" i="62"/>
  <c r="AC196" i="62"/>
  <c r="V196" i="62"/>
  <c r="Z196" i="62"/>
  <c r="X264" i="62"/>
  <c r="N68" i="62"/>
  <c r="AN68" i="62"/>
  <c r="AD68" i="62"/>
  <c r="AA138" i="62"/>
  <c r="P138" i="62"/>
  <c r="AE211" i="62"/>
  <c r="Y211" i="62"/>
  <c r="AG196" i="62"/>
  <c r="T196" i="62"/>
  <c r="AD196" i="62"/>
  <c r="AH68" i="62"/>
  <c r="T68" i="62"/>
  <c r="U210" i="62"/>
  <c r="N210" i="62"/>
  <c r="R210" i="62"/>
  <c r="Y210" i="62"/>
  <c r="P210" i="62"/>
  <c r="V210" i="62"/>
  <c r="AF210" i="62"/>
  <c r="AC210" i="62"/>
  <c r="AA210" i="62"/>
  <c r="AB210" i="62"/>
  <c r="W210" i="62"/>
  <c r="AG210" i="62"/>
  <c r="AE210" i="62"/>
  <c r="AJ210" i="62"/>
  <c r="AD210" i="62"/>
  <c r="AK210" i="62"/>
  <c r="AO210" i="62"/>
  <c r="Z210" i="62"/>
  <c r="AI210" i="62"/>
  <c r="S210" i="62"/>
  <c r="T210" i="62"/>
  <c r="AN210" i="62"/>
  <c r="AH210" i="62"/>
  <c r="Q210" i="62"/>
  <c r="X210" i="62"/>
  <c r="X261" i="72"/>
  <c r="AP134" i="62"/>
  <c r="AR134" i="62" s="1"/>
  <c r="AJ264" i="62"/>
  <c r="Q137" i="62"/>
  <c r="AI132" i="72"/>
  <c r="T264" i="62"/>
  <c r="AB132" i="72"/>
  <c r="AO132" i="72"/>
  <c r="AP323" i="62"/>
  <c r="AR323" i="62" s="1"/>
  <c r="AP146" i="62"/>
  <c r="AR146" i="62" s="1"/>
  <c r="S132" i="72"/>
  <c r="W132" i="72"/>
  <c r="N132" i="72"/>
  <c r="S264" i="62"/>
  <c r="AF264" i="62"/>
  <c r="Z264" i="62"/>
  <c r="AF137" i="62"/>
  <c r="AJ132" i="72"/>
  <c r="AH132" i="72"/>
  <c r="AK132" i="72"/>
  <c r="AC264" i="62"/>
  <c r="W264" i="62"/>
  <c r="AD264" i="62"/>
  <c r="AH137" i="62"/>
  <c r="AN132" i="72"/>
  <c r="AA132" i="72"/>
  <c r="Z132" i="72"/>
  <c r="T319" i="72"/>
  <c r="AH264" i="62"/>
  <c r="AO264" i="62"/>
  <c r="AK264" i="62"/>
  <c r="AB137" i="62"/>
  <c r="R137" i="62"/>
  <c r="AD132" i="72"/>
  <c r="U132" i="72"/>
  <c r="Q132" i="72"/>
  <c r="Y132" i="72"/>
  <c r="AH319" i="72"/>
  <c r="Q264" i="62"/>
  <c r="U264" i="62"/>
  <c r="Y264" i="62"/>
  <c r="AI264" i="62"/>
  <c r="N137" i="62"/>
  <c r="P132" i="72"/>
  <c r="R132" i="72"/>
  <c r="AG132" i="72"/>
  <c r="R319" i="72"/>
  <c r="AG264" i="62"/>
  <c r="R264" i="62"/>
  <c r="V264" i="62"/>
  <c r="T137" i="62"/>
  <c r="X132" i="72"/>
  <c r="AC132" i="72"/>
  <c r="AF132" i="72"/>
  <c r="AB264" i="62"/>
  <c r="AA264" i="62"/>
  <c r="P264" i="62"/>
  <c r="AO137" i="62"/>
  <c r="AE132" i="72"/>
  <c r="V132" i="72"/>
  <c r="AE264" i="62"/>
  <c r="N264" i="62"/>
  <c r="AN137" i="62"/>
  <c r="T161" i="62"/>
  <c r="Z161" i="62"/>
  <c r="AG161" i="62"/>
  <c r="AI227" i="62"/>
  <c r="AF227" i="62"/>
  <c r="X227" i="62"/>
  <c r="AC161" i="62"/>
  <c r="AE161" i="62"/>
  <c r="AF161" i="62"/>
  <c r="AG137" i="62"/>
  <c r="AA137" i="62"/>
  <c r="X137" i="62"/>
  <c r="AO227" i="62"/>
  <c r="V227" i="62"/>
  <c r="AG227" i="62"/>
  <c r="AJ161" i="62"/>
  <c r="Y161" i="62"/>
  <c r="AD161" i="62"/>
  <c r="Y137" i="62"/>
  <c r="P137" i="62"/>
  <c r="Z137" i="62"/>
  <c r="U161" i="62"/>
  <c r="S161" i="62"/>
  <c r="R161" i="62"/>
  <c r="AK161" i="62"/>
  <c r="S137" i="62"/>
  <c r="AD137" i="62"/>
  <c r="V137" i="62"/>
  <c r="AC227" i="62"/>
  <c r="Q227" i="62"/>
  <c r="N227" i="62"/>
  <c r="AH161" i="62"/>
  <c r="W161" i="62"/>
  <c r="AA161" i="62"/>
  <c r="AI137" i="62"/>
  <c r="U137" i="62"/>
  <c r="AJ137" i="62"/>
  <c r="X161" i="62"/>
  <c r="AI161" i="62"/>
  <c r="W137" i="62"/>
  <c r="AK137" i="62"/>
  <c r="AC137" i="62"/>
  <c r="T138" i="62"/>
  <c r="AD138" i="62"/>
  <c r="AF138" i="62"/>
  <c r="AG138" i="62"/>
  <c r="AP251" i="72"/>
  <c r="AR251" i="72" s="1"/>
  <c r="AP320" i="72"/>
  <c r="AR320" i="72" s="1"/>
  <c r="AH211" i="72"/>
  <c r="Z193" i="72"/>
  <c r="AA211" i="72"/>
  <c r="AK206" i="72"/>
  <c r="AE211" i="72"/>
  <c r="Y206" i="72"/>
  <c r="N206" i="72"/>
  <c r="W193" i="72"/>
  <c r="AH206" i="72"/>
  <c r="AA206" i="72"/>
  <c r="AB206" i="72"/>
  <c r="AJ211" i="72"/>
  <c r="Z211" i="72"/>
  <c r="Y211" i="72"/>
  <c r="AF193" i="72"/>
  <c r="R206" i="72"/>
  <c r="W206" i="72"/>
  <c r="AD206" i="72"/>
  <c r="AC211" i="72"/>
  <c r="V211" i="72"/>
  <c r="W211" i="72"/>
  <c r="AF211" i="72"/>
  <c r="S193" i="72"/>
  <c r="AN206" i="72"/>
  <c r="S206" i="72"/>
  <c r="AJ206" i="72"/>
  <c r="P211" i="72"/>
  <c r="X211" i="72"/>
  <c r="AN211" i="72"/>
  <c r="AH193" i="72"/>
  <c r="T206" i="72"/>
  <c r="Q206" i="72"/>
  <c r="AO206" i="72"/>
  <c r="AO211" i="72"/>
  <c r="AB211" i="72"/>
  <c r="S211" i="72"/>
  <c r="AF206" i="72"/>
  <c r="AI206" i="72"/>
  <c r="Z206" i="72"/>
  <c r="R211" i="72"/>
  <c r="AD211" i="72"/>
  <c r="Q211" i="72"/>
  <c r="V206" i="72"/>
  <c r="AC206" i="72"/>
  <c r="U206" i="72"/>
  <c r="AG206" i="72"/>
  <c r="U211" i="72"/>
  <c r="T211" i="72"/>
  <c r="N211" i="72"/>
  <c r="AG193" i="72"/>
  <c r="P206" i="72"/>
  <c r="AE206" i="72"/>
  <c r="AI211" i="72"/>
  <c r="AG211" i="72"/>
  <c r="AO227" i="72"/>
  <c r="Z227" i="72"/>
  <c r="AN227" i="72"/>
  <c r="X193" i="72"/>
  <c r="Y193" i="72"/>
  <c r="U193" i="72"/>
  <c r="AN285" i="72"/>
  <c r="AC285" i="72"/>
  <c r="W285" i="72"/>
  <c r="AB227" i="72"/>
  <c r="AA227" i="72"/>
  <c r="AE227" i="72"/>
  <c r="P193" i="72"/>
  <c r="AN193" i="72"/>
  <c r="V193" i="72"/>
  <c r="Q285" i="72"/>
  <c r="AG285" i="72"/>
  <c r="N285" i="72"/>
  <c r="T227" i="72"/>
  <c r="S227" i="72"/>
  <c r="U227" i="72"/>
  <c r="V285" i="72"/>
  <c r="AB285" i="72"/>
  <c r="AA285" i="72"/>
  <c r="N227" i="72"/>
  <c r="AG227" i="72"/>
  <c r="AK227" i="72"/>
  <c r="R193" i="72"/>
  <c r="AI193" i="72"/>
  <c r="AJ193" i="72"/>
  <c r="X285" i="72"/>
  <c r="S285" i="72"/>
  <c r="AO285" i="72"/>
  <c r="AJ227" i="72"/>
  <c r="AI227" i="72"/>
  <c r="R227" i="72"/>
  <c r="AD227" i="72"/>
  <c r="AA193" i="72"/>
  <c r="T193" i="72"/>
  <c r="AE193" i="72"/>
  <c r="AF285" i="72"/>
  <c r="AH285" i="72"/>
  <c r="R285" i="72"/>
  <c r="AC227" i="72"/>
  <c r="AF227" i="72"/>
  <c r="Y227" i="72"/>
  <c r="AO193" i="72"/>
  <c r="Q193" i="72"/>
  <c r="AB193" i="72"/>
  <c r="Y285" i="72"/>
  <c r="AK285" i="72"/>
  <c r="AD285" i="72"/>
  <c r="Q227" i="72"/>
  <c r="W227" i="72"/>
  <c r="X227" i="72"/>
  <c r="AD193" i="72"/>
  <c r="AK193" i="72"/>
  <c r="N193" i="72"/>
  <c r="P285" i="72"/>
  <c r="AI285" i="72"/>
  <c r="U285" i="72"/>
  <c r="P227" i="72"/>
  <c r="AH227" i="72"/>
  <c r="AO319" i="72"/>
  <c r="AB319" i="72"/>
  <c r="Z319" i="72"/>
  <c r="AF319" i="72"/>
  <c r="AI319" i="72"/>
  <c r="V319" i="72"/>
  <c r="Q319" i="72"/>
  <c r="X319" i="72"/>
  <c r="AA319" i="72"/>
  <c r="N319" i="72"/>
  <c r="AK319" i="72"/>
  <c r="Y319" i="72"/>
  <c r="AN319" i="72"/>
  <c r="S319" i="72"/>
  <c r="W319" i="72"/>
  <c r="AG319" i="72"/>
  <c r="P319" i="72"/>
  <c r="AJ319" i="72"/>
  <c r="AC319" i="72"/>
  <c r="U319" i="72"/>
  <c r="AD319" i="72"/>
  <c r="AP257" i="72"/>
  <c r="AR257" i="72" s="1"/>
  <c r="AP265" i="72"/>
  <c r="AR265" i="72" s="1"/>
  <c r="V321" i="72"/>
  <c r="AJ321" i="72"/>
  <c r="AE321" i="72"/>
  <c r="AC136" i="72"/>
  <c r="R136" i="72"/>
  <c r="Q163" i="72"/>
  <c r="AA163" i="72"/>
  <c r="AJ163" i="72"/>
  <c r="AI260" i="72"/>
  <c r="S260" i="72"/>
  <c r="X260" i="72"/>
  <c r="AH136" i="72"/>
  <c r="AI136" i="72"/>
  <c r="AE136" i="72"/>
  <c r="AB163" i="72"/>
  <c r="AI163" i="72"/>
  <c r="AO163" i="72"/>
  <c r="Y260" i="72"/>
  <c r="Q260" i="72"/>
  <c r="AE260" i="72"/>
  <c r="AD136" i="72"/>
  <c r="X136" i="72"/>
  <c r="T136" i="72"/>
  <c r="I45" i="8"/>
  <c r="AE163" i="72"/>
  <c r="AD163" i="72"/>
  <c r="S163" i="72"/>
  <c r="AO260" i="72"/>
  <c r="AF260" i="72"/>
  <c r="U260" i="72"/>
  <c r="AK260" i="72"/>
  <c r="P136" i="72"/>
  <c r="W136" i="72"/>
  <c r="AF136" i="72"/>
  <c r="P163" i="72"/>
  <c r="Z163" i="72"/>
  <c r="Y163" i="72"/>
  <c r="AN163" i="72"/>
  <c r="AB260" i="72"/>
  <c r="Z260" i="72"/>
  <c r="AA260" i="72"/>
  <c r="AN136" i="72"/>
  <c r="N136" i="72"/>
  <c r="AK136" i="72"/>
  <c r="AC163" i="72"/>
  <c r="V163" i="72"/>
  <c r="U163" i="72"/>
  <c r="V260" i="72"/>
  <c r="R260" i="72"/>
  <c r="AH260" i="72"/>
  <c r="AO136" i="72"/>
  <c r="V136" i="72"/>
  <c r="Y136" i="72"/>
  <c r="X163" i="72"/>
  <c r="AF163" i="72"/>
  <c r="AG163" i="72"/>
  <c r="P260" i="72"/>
  <c r="AJ260" i="72"/>
  <c r="AN260" i="72"/>
  <c r="Q136" i="72"/>
  <c r="U136" i="72"/>
  <c r="AA136" i="72"/>
  <c r="T163" i="72"/>
  <c r="N163" i="72"/>
  <c r="AD260" i="72"/>
  <c r="T260" i="72"/>
  <c r="AP138" i="72"/>
  <c r="AR138" i="72" s="1"/>
  <c r="AF196" i="72"/>
  <c r="T196" i="72"/>
  <c r="Q196" i="72"/>
  <c r="U196" i="72"/>
  <c r="S321" i="72"/>
  <c r="N321" i="72"/>
  <c r="R321" i="72"/>
  <c r="AF321" i="72"/>
  <c r="P196" i="72"/>
  <c r="Y196" i="72"/>
  <c r="AB196" i="72"/>
  <c r="X321" i="72"/>
  <c r="AN321" i="72"/>
  <c r="AO321" i="72"/>
  <c r="W196" i="72"/>
  <c r="S196" i="72"/>
  <c r="N196" i="72"/>
  <c r="AN196" i="72"/>
  <c r="AK321" i="72"/>
  <c r="AH321" i="72"/>
  <c r="AA321" i="72"/>
  <c r="AG196" i="72"/>
  <c r="AD196" i="72"/>
  <c r="X196" i="72"/>
  <c r="R196" i="72"/>
  <c r="P321" i="72"/>
  <c r="W321" i="72"/>
  <c r="AI321" i="72"/>
  <c r="V196" i="72"/>
  <c r="AO196" i="72"/>
  <c r="AJ196" i="72"/>
  <c r="AC321" i="72"/>
  <c r="AG321" i="72"/>
  <c r="U321" i="72"/>
  <c r="AE196" i="72"/>
  <c r="AC196" i="72"/>
  <c r="AI196" i="72"/>
  <c r="Y321" i="72"/>
  <c r="Q321" i="72"/>
  <c r="AB321" i="72"/>
  <c r="T321" i="72"/>
  <c r="AD321" i="72"/>
  <c r="AP55" i="72"/>
  <c r="AR55" i="72" s="1"/>
  <c r="T261" i="72"/>
  <c r="U261" i="72"/>
  <c r="AA261" i="72"/>
  <c r="AO261" i="72"/>
  <c r="AD261" i="72"/>
  <c r="AB261" i="72"/>
  <c r="AF261" i="72"/>
  <c r="AN261" i="72"/>
  <c r="W261" i="72"/>
  <c r="AK261" i="72"/>
  <c r="AC261" i="72"/>
  <c r="AG261" i="72"/>
  <c r="Q261" i="72"/>
  <c r="P261" i="72"/>
  <c r="AI261" i="72"/>
  <c r="AE261" i="72"/>
  <c r="R261" i="72"/>
  <c r="AJ261" i="72"/>
  <c r="Y261" i="72"/>
  <c r="AH261" i="72"/>
  <c r="Z261" i="72"/>
  <c r="AH256" i="72"/>
  <c r="AF256" i="72"/>
  <c r="T256" i="72"/>
  <c r="AJ136" i="72"/>
  <c r="I45" i="74"/>
  <c r="AK256" i="72"/>
  <c r="U256" i="72"/>
  <c r="Z256" i="72"/>
  <c r="S256" i="72"/>
  <c r="AO256" i="72"/>
  <c r="R256" i="72"/>
  <c r="AD256" i="72"/>
  <c r="AB256" i="72"/>
  <c r="AC256" i="72"/>
  <c r="AG256" i="72"/>
  <c r="V256" i="72"/>
  <c r="X256" i="72"/>
  <c r="Q256" i="72"/>
  <c r="AN256" i="72"/>
  <c r="N256" i="72"/>
  <c r="P256" i="72"/>
  <c r="W256" i="72"/>
  <c r="AI256" i="72"/>
  <c r="AA256" i="72"/>
  <c r="AE256" i="72"/>
  <c r="AJ256" i="72"/>
  <c r="AP133" i="72"/>
  <c r="AR133" i="72" s="1"/>
  <c r="M166" i="62"/>
  <c r="AP98" i="72"/>
  <c r="AR98" i="72" s="1"/>
  <c r="AK262" i="72"/>
  <c r="W262" i="72"/>
  <c r="AF262" i="72"/>
  <c r="V262" i="72"/>
  <c r="S262" i="72"/>
  <c r="AJ262" i="72"/>
  <c r="R262" i="72"/>
  <c r="AA262" i="72"/>
  <c r="T262" i="72"/>
  <c r="AG262" i="72"/>
  <c r="AD262" i="72"/>
  <c r="AO262" i="72"/>
  <c r="AE262" i="72"/>
  <c r="Q262" i="72"/>
  <c r="X262" i="72"/>
  <c r="AN262" i="72"/>
  <c r="U262" i="72"/>
  <c r="Z262" i="72"/>
  <c r="Y262" i="72"/>
  <c r="AH262" i="72"/>
  <c r="N262" i="72"/>
  <c r="AI262" i="72"/>
  <c r="AC262" i="72"/>
  <c r="AB262" i="72"/>
  <c r="P262" i="72"/>
  <c r="Z106" i="62"/>
  <c r="T106" i="62"/>
  <c r="X106" i="62"/>
  <c r="AH106" i="62"/>
  <c r="AC106" i="62"/>
  <c r="AF106" i="62"/>
  <c r="R106" i="62"/>
  <c r="AN106" i="62"/>
  <c r="AO106" i="62"/>
  <c r="AK106" i="62"/>
  <c r="AA106" i="62"/>
  <c r="S106" i="62"/>
  <c r="N106" i="62"/>
  <c r="AI106" i="62"/>
  <c r="AD106" i="62"/>
  <c r="Y106" i="62"/>
  <c r="W106" i="62"/>
  <c r="V106" i="62"/>
  <c r="AG106" i="62"/>
  <c r="AB106" i="62"/>
  <c r="AE106" i="62"/>
  <c r="P106" i="62"/>
  <c r="AJ106" i="62"/>
  <c r="U106" i="62"/>
  <c r="Q106" i="62"/>
  <c r="I166" i="72"/>
  <c r="J166" i="72"/>
  <c r="K166" i="72"/>
  <c r="AG186" i="71"/>
  <c r="L166" i="72" s="1"/>
  <c r="G166" i="72"/>
  <c r="H166" i="72"/>
  <c r="F166" i="72"/>
  <c r="AF89" i="72"/>
  <c r="AB89" i="72"/>
  <c r="AO89" i="72"/>
  <c r="AH89" i="72"/>
  <c r="AC89" i="72"/>
  <c r="Y89" i="72"/>
  <c r="AA89" i="72"/>
  <c r="Z89" i="72"/>
  <c r="V89" i="72"/>
  <c r="AK89" i="72"/>
  <c r="AG89" i="72"/>
  <c r="Q89" i="72"/>
  <c r="AJ89" i="72"/>
  <c r="U89" i="72"/>
  <c r="X89" i="72"/>
  <c r="AI89" i="72"/>
  <c r="N89" i="72"/>
  <c r="W89" i="72"/>
  <c r="R89" i="72"/>
  <c r="AE89" i="72"/>
  <c r="T89" i="72"/>
  <c r="P89" i="72"/>
  <c r="AD89" i="72"/>
  <c r="AN89" i="72"/>
  <c r="S89" i="72"/>
  <c r="I125" i="62"/>
  <c r="G125" i="62"/>
  <c r="AH145" i="1"/>
  <c r="AG145" i="1" s="1"/>
  <c r="F125" i="62"/>
  <c r="J125" i="62"/>
  <c r="L125" i="62"/>
  <c r="H125" i="62"/>
  <c r="AK145" i="71"/>
  <c r="AH145" i="71" s="1"/>
  <c r="K125" i="62"/>
  <c r="H157" i="62"/>
  <c r="G157" i="62"/>
  <c r="J157" i="62"/>
  <c r="K157" i="62"/>
  <c r="AH177" i="1"/>
  <c r="AG177" i="1" s="1"/>
  <c r="L157" i="62"/>
  <c r="F157" i="62"/>
  <c r="I157" i="62"/>
  <c r="AK177" i="71"/>
  <c r="AH177" i="71" s="1"/>
  <c r="P43" i="74"/>
  <c r="X12" i="74"/>
  <c r="Y15" i="62"/>
  <c r="AE15" i="62"/>
  <c r="AK15" i="62"/>
  <c r="AB15" i="62"/>
  <c r="AF15" i="62"/>
  <c r="R15" i="62"/>
  <c r="W15" i="62"/>
  <c r="U15" i="62"/>
  <c r="AA15" i="62"/>
  <c r="AC15" i="62"/>
  <c r="Z15" i="62"/>
  <c r="AG15" i="62"/>
  <c r="V15" i="62"/>
  <c r="X15" i="62"/>
  <c r="T15" i="62"/>
  <c r="AN15" i="62"/>
  <c r="S15" i="62"/>
  <c r="AJ15" i="62"/>
  <c r="AH15" i="62"/>
  <c r="AI15" i="62"/>
  <c r="AO15" i="62"/>
  <c r="P15" i="62"/>
  <c r="Q15" i="62"/>
  <c r="AD15" i="62"/>
  <c r="N15" i="62"/>
  <c r="M106" i="72"/>
  <c r="AO31" i="72"/>
  <c r="AH31" i="72"/>
  <c r="W31" i="72"/>
  <c r="R31" i="72"/>
  <c r="U31" i="72"/>
  <c r="S31" i="72"/>
  <c r="AB31" i="72"/>
  <c r="X31" i="72"/>
  <c r="AI31" i="72"/>
  <c r="AE31" i="72"/>
  <c r="AC31" i="72"/>
  <c r="AD31" i="72"/>
  <c r="AK31" i="72"/>
  <c r="AF31" i="72"/>
  <c r="Y31" i="72"/>
  <c r="Z31" i="72"/>
  <c r="AA31" i="72"/>
  <c r="AN31" i="72"/>
  <c r="AJ31" i="72"/>
  <c r="T31" i="72"/>
  <c r="V31" i="72"/>
  <c r="P31" i="72"/>
  <c r="Q31" i="72"/>
  <c r="N31" i="72"/>
  <c r="AG31" i="72"/>
  <c r="AP247" i="72"/>
  <c r="AR247" i="72" s="1"/>
  <c r="Y12" i="74"/>
  <c r="AP146" i="72"/>
  <c r="AR146" i="72" s="1"/>
  <c r="AP328" i="72"/>
  <c r="AR328" i="72" s="1"/>
  <c r="AP205" i="72"/>
  <c r="AR205" i="72" s="1"/>
  <c r="Q13" i="8"/>
  <c r="Y13" i="8" s="1"/>
  <c r="AH13" i="8" s="1"/>
  <c r="Q19" i="8"/>
  <c r="Y19" i="8" s="1"/>
  <c r="AH19" i="8" s="1"/>
  <c r="Q33" i="8"/>
  <c r="Y33" i="8" s="1"/>
  <c r="AH33" i="8" s="1"/>
  <c r="Q23" i="8"/>
  <c r="Y23" i="8" s="1"/>
  <c r="AH23" i="8" s="1"/>
  <c r="Q21" i="8"/>
  <c r="Y21" i="8" s="1"/>
  <c r="AH21" i="8" s="1"/>
  <c r="Q31" i="8"/>
  <c r="Y31" i="8" s="1"/>
  <c r="AH31" i="8" s="1"/>
  <c r="Q16" i="8"/>
  <c r="Y16" i="8" s="1"/>
  <c r="AH16" i="8" s="1"/>
  <c r="Q26" i="8"/>
  <c r="Y26" i="8" s="1"/>
  <c r="AH26" i="8" s="1"/>
  <c r="Q18" i="8"/>
  <c r="Y18" i="8" s="1"/>
  <c r="AH18" i="8" s="1"/>
  <c r="Q32" i="8"/>
  <c r="Y32" i="8" s="1"/>
  <c r="AH32" i="8" s="1"/>
  <c r="Q14" i="8"/>
  <c r="Y14" i="8" s="1"/>
  <c r="AH14" i="8" s="1"/>
  <c r="Q36" i="8"/>
  <c r="Y36" i="8" s="1"/>
  <c r="AH36" i="8" s="1"/>
  <c r="Q30" i="8"/>
  <c r="Y30" i="8" s="1"/>
  <c r="AH30" i="8" s="1"/>
  <c r="Q29" i="8"/>
  <c r="Y29" i="8" s="1"/>
  <c r="AH29" i="8" s="1"/>
  <c r="Q27" i="8"/>
  <c r="Y27" i="8" s="1"/>
  <c r="AH27" i="8" s="1"/>
  <c r="Q15" i="8"/>
  <c r="Y15" i="8" s="1"/>
  <c r="AH15" i="8" s="1"/>
  <c r="Q17" i="8"/>
  <c r="Y17" i="8" s="1"/>
  <c r="AH17" i="8" s="1"/>
  <c r="Q24" i="8"/>
  <c r="Y24" i="8" s="1"/>
  <c r="AH24" i="8" s="1"/>
  <c r="Q28" i="8"/>
  <c r="Y28" i="8" s="1"/>
  <c r="AH28" i="8" s="1"/>
  <c r="Q20" i="8"/>
  <c r="Y20" i="8" s="1"/>
  <c r="AH20" i="8" s="1"/>
  <c r="Q25" i="8"/>
  <c r="Y25" i="8" s="1"/>
  <c r="AH25" i="8" s="1"/>
  <c r="Q22" i="8"/>
  <c r="Y22" i="8" s="1"/>
  <c r="AH22" i="8" s="1"/>
  <c r="Q37" i="8"/>
  <c r="Y37" i="8" s="1"/>
  <c r="AH37" i="8" s="1"/>
  <c r="Q12" i="8"/>
  <c r="AK181" i="72"/>
  <c r="X181" i="72"/>
  <c r="Q181" i="72"/>
  <c r="U181" i="72"/>
  <c r="AF181" i="72"/>
  <c r="AI181" i="72"/>
  <c r="W181" i="72"/>
  <c r="AJ181" i="72"/>
  <c r="AA181" i="72"/>
  <c r="AC181" i="72"/>
  <c r="AB181" i="72"/>
  <c r="N181" i="72"/>
  <c r="AH181" i="72"/>
  <c r="T181" i="72"/>
  <c r="AG181" i="72"/>
  <c r="V181" i="72"/>
  <c r="AE181" i="72"/>
  <c r="AD181" i="72"/>
  <c r="Y181" i="72"/>
  <c r="R181" i="72"/>
  <c r="Z181" i="72"/>
  <c r="AN181" i="72"/>
  <c r="S181" i="72"/>
  <c r="P181" i="72"/>
  <c r="AO181" i="72"/>
  <c r="AK238" i="72"/>
  <c r="Q238" i="72"/>
  <c r="S238" i="72"/>
  <c r="T238" i="72"/>
  <c r="AJ238" i="72"/>
  <c r="N238" i="72"/>
  <c r="P238" i="72"/>
  <c r="V238" i="72"/>
  <c r="AI238" i="72"/>
  <c r="AG238" i="72"/>
  <c r="AF238" i="72"/>
  <c r="Z238" i="72"/>
  <c r="W238" i="72"/>
  <c r="AC238" i="72"/>
  <c r="AE238" i="72"/>
  <c r="Y238" i="72"/>
  <c r="X238" i="72"/>
  <c r="AB238" i="72"/>
  <c r="AD238" i="72"/>
  <c r="U238" i="72"/>
  <c r="AA238" i="72"/>
  <c r="AO238" i="72"/>
  <c r="R238" i="72"/>
  <c r="AN238" i="72"/>
  <c r="AH238" i="72"/>
  <c r="AP153" i="72"/>
  <c r="AR153" i="72" s="1"/>
  <c r="Q213" i="72"/>
  <c r="R213" i="72"/>
  <c r="AK213" i="72"/>
  <c r="AD213" i="72"/>
  <c r="X213" i="72"/>
  <c r="AC213" i="72"/>
  <c r="AF213" i="72"/>
  <c r="AI213" i="72"/>
  <c r="AN213" i="72"/>
  <c r="AO213" i="72"/>
  <c r="AE213" i="72"/>
  <c r="S213" i="72"/>
  <c r="AJ213" i="72"/>
  <c r="Z213" i="72"/>
  <c r="AB213" i="72"/>
  <c r="U213" i="72"/>
  <c r="V213" i="72"/>
  <c r="T213" i="72"/>
  <c r="N213" i="72"/>
  <c r="W213" i="72"/>
  <c r="Y213" i="72"/>
  <c r="P213" i="72"/>
  <c r="AH213" i="72"/>
  <c r="AG213" i="72"/>
  <c r="AA213" i="72"/>
  <c r="AP240" i="72"/>
  <c r="AR240" i="72" s="1"/>
  <c r="AP134" i="72"/>
  <c r="AR134" i="72" s="1"/>
  <c r="P43" i="8"/>
  <c r="X12" i="8"/>
  <c r="AK31" i="62"/>
  <c r="AA31" i="62"/>
  <c r="AO31" i="62"/>
  <c r="P31" i="62"/>
  <c r="Z31" i="62"/>
  <c r="AH31" i="62"/>
  <c r="S31" i="62"/>
  <c r="AN31" i="62"/>
  <c r="AJ31" i="62"/>
  <c r="AF31" i="62"/>
  <c r="Q31" i="62"/>
  <c r="AE31" i="62"/>
  <c r="AB31" i="62"/>
  <c r="U31" i="62"/>
  <c r="AD31" i="62"/>
  <c r="AC31" i="62"/>
  <c r="R31" i="62"/>
  <c r="X31" i="62"/>
  <c r="W31" i="62"/>
  <c r="T31" i="62"/>
  <c r="AG31" i="62"/>
  <c r="N31" i="62"/>
  <c r="Y31" i="62"/>
  <c r="V31" i="62"/>
  <c r="AI31" i="62"/>
  <c r="AD43" i="8"/>
  <c r="G215" i="62"/>
  <c r="J215" i="62"/>
  <c r="K215" i="62"/>
  <c r="AH235" i="1"/>
  <c r="AG235" i="1" s="1"/>
  <c r="H215" i="62"/>
  <c r="L215" i="62"/>
  <c r="I215" i="62"/>
  <c r="F215" i="62"/>
  <c r="AK235" i="71"/>
  <c r="AH235" i="71" s="1"/>
  <c r="AF43" i="8"/>
  <c r="AJ269" i="72"/>
  <c r="N269" i="72"/>
  <c r="AI269" i="72"/>
  <c r="AK269" i="72"/>
  <c r="U269" i="72"/>
  <c r="W269" i="72"/>
  <c r="P269" i="72"/>
  <c r="Q269" i="72"/>
  <c r="AH269" i="72"/>
  <c r="AA269" i="72"/>
  <c r="S269" i="72"/>
  <c r="T269" i="72"/>
  <c r="AD269" i="72"/>
  <c r="V269" i="72"/>
  <c r="X269" i="72"/>
  <c r="Y269" i="72"/>
  <c r="AB269" i="72"/>
  <c r="AN269" i="72"/>
  <c r="AG269" i="72"/>
  <c r="AE269" i="72"/>
  <c r="AC269" i="72"/>
  <c r="R269" i="72"/>
  <c r="AF269" i="72"/>
  <c r="AO269" i="72"/>
  <c r="Z269" i="72"/>
  <c r="AK139" i="72"/>
  <c r="AE139" i="72"/>
  <c r="AN139" i="72"/>
  <c r="AC139" i="72"/>
  <c r="AB139" i="72"/>
  <c r="AD139" i="72"/>
  <c r="V139" i="72"/>
  <c r="Z139" i="72"/>
  <c r="AI139" i="72"/>
  <c r="R139" i="72"/>
  <c r="W139" i="72"/>
  <c r="AG139" i="72"/>
  <c r="N139" i="72"/>
  <c r="X139" i="72"/>
  <c r="U139" i="72"/>
  <c r="AJ139" i="72"/>
  <c r="T139" i="72"/>
  <c r="AA139" i="72"/>
  <c r="AH139" i="72"/>
  <c r="S139" i="72"/>
  <c r="AO139" i="72"/>
  <c r="AF139" i="72"/>
  <c r="Q139" i="72"/>
  <c r="Y139" i="72"/>
  <c r="P139" i="72"/>
  <c r="AK145" i="72"/>
  <c r="Q145" i="72"/>
  <c r="Z145" i="72"/>
  <c r="AI145" i="72"/>
  <c r="S145" i="72"/>
  <c r="AF145" i="72"/>
  <c r="AG145" i="72"/>
  <c r="T145" i="72"/>
  <c r="AD145" i="72"/>
  <c r="AE145" i="72"/>
  <c r="W145" i="72"/>
  <c r="R145" i="72"/>
  <c r="AC145" i="72"/>
  <c r="AN145" i="72"/>
  <c r="N145" i="72"/>
  <c r="AA145" i="72"/>
  <c r="AJ145" i="72"/>
  <c r="X145" i="72"/>
  <c r="Y145" i="72"/>
  <c r="AH145" i="72"/>
  <c r="AO145" i="72"/>
  <c r="V145" i="72"/>
  <c r="P145" i="72"/>
  <c r="AB145" i="72"/>
  <c r="U145" i="72"/>
  <c r="AP131" i="72"/>
  <c r="AR131" i="72" s="1"/>
  <c r="U15" i="72"/>
  <c r="X15" i="72"/>
  <c r="V15" i="72"/>
  <c r="AC15" i="72"/>
  <c r="AJ15" i="72"/>
  <c r="AK15" i="72"/>
  <c r="Q15" i="72"/>
  <c r="AH15" i="72"/>
  <c r="AG15" i="72"/>
  <c r="AI15" i="72"/>
  <c r="T15" i="72"/>
  <c r="W15" i="72"/>
  <c r="S15" i="72"/>
  <c r="AN15" i="72"/>
  <c r="Y15" i="72"/>
  <c r="AA15" i="72"/>
  <c r="R15" i="72"/>
  <c r="AD15" i="72"/>
  <c r="AF15" i="72"/>
  <c r="Z15" i="72"/>
  <c r="AO15" i="72"/>
  <c r="P15" i="72"/>
  <c r="AB15" i="72"/>
  <c r="AE15" i="72"/>
  <c r="N15" i="72"/>
  <c r="AA68" i="72"/>
  <c r="Y68" i="72"/>
  <c r="AK68" i="72"/>
  <c r="R68" i="72"/>
  <c r="AB68" i="72"/>
  <c r="Q68" i="72"/>
  <c r="AF68" i="72"/>
  <c r="S68" i="72"/>
  <c r="AE68" i="72"/>
  <c r="AI68" i="72"/>
  <c r="AG68" i="72"/>
  <c r="Z68" i="72"/>
  <c r="AD68" i="72"/>
  <c r="X68" i="72"/>
  <c r="AN68" i="72"/>
  <c r="T68" i="72"/>
  <c r="AJ68" i="72"/>
  <c r="AC68" i="72"/>
  <c r="V68" i="72"/>
  <c r="U68" i="72"/>
  <c r="W68" i="72"/>
  <c r="N68" i="72"/>
  <c r="AH68" i="72"/>
  <c r="P68" i="72"/>
  <c r="AO68" i="72"/>
  <c r="Q43" i="74" l="1"/>
  <c r="Z45" i="74" s="1"/>
  <c r="AL106" i="72"/>
  <c r="AM106" i="72"/>
  <c r="X166" i="62"/>
  <c r="AL166" i="62"/>
  <c r="AM166" i="62"/>
  <c r="AP139" i="62"/>
  <c r="AR139" i="62" s="1"/>
  <c r="AP195" i="72"/>
  <c r="AR195" i="72" s="1"/>
  <c r="AP261" i="62"/>
  <c r="AR261" i="62" s="1"/>
  <c r="AP132" i="62"/>
  <c r="AR132" i="62" s="1"/>
  <c r="AP234" i="62"/>
  <c r="AR234" i="62" s="1"/>
  <c r="AP100" i="62"/>
  <c r="AR100" i="62" s="1"/>
  <c r="AP232" i="72"/>
  <c r="AR232" i="72" s="1"/>
  <c r="AP160" i="62"/>
  <c r="AR160" i="62" s="1"/>
  <c r="AP193" i="62"/>
  <c r="AR193" i="62" s="1"/>
  <c r="AP162" i="72"/>
  <c r="AR162" i="72" s="1"/>
  <c r="AP169" i="72"/>
  <c r="AR169" i="72" s="1"/>
  <c r="AP198" i="72"/>
  <c r="AR198" i="72" s="1"/>
  <c r="AP167" i="72"/>
  <c r="AR167" i="72" s="1"/>
  <c r="AP161" i="72"/>
  <c r="AR161" i="72" s="1"/>
  <c r="AP234" i="72"/>
  <c r="AR234" i="72" s="1"/>
  <c r="AP89" i="62"/>
  <c r="AR89" i="62" s="1"/>
  <c r="M160" i="72"/>
  <c r="AP213" i="62"/>
  <c r="AR213" i="62" s="1"/>
  <c r="AP137" i="72"/>
  <c r="AR137" i="72" s="1"/>
  <c r="AP140" i="62"/>
  <c r="AR140" i="62" s="1"/>
  <c r="AP321" i="62"/>
  <c r="AR321" i="62" s="1"/>
  <c r="AP140" i="72"/>
  <c r="AR140" i="72" s="1"/>
  <c r="AP264" i="72"/>
  <c r="AR264" i="72" s="1"/>
  <c r="AP260" i="62"/>
  <c r="AR260" i="62" s="1"/>
  <c r="AP285" i="62"/>
  <c r="AR285" i="62" s="1"/>
  <c r="AP320" i="62"/>
  <c r="AR320" i="62" s="1"/>
  <c r="AP323" i="72"/>
  <c r="AR323" i="72" s="1"/>
  <c r="AP181" i="62"/>
  <c r="AR181" i="62" s="1"/>
  <c r="AP145" i="62"/>
  <c r="AR145" i="62" s="1"/>
  <c r="AP100" i="72"/>
  <c r="AR100" i="72" s="1"/>
  <c r="AP232" i="62"/>
  <c r="AR232" i="62" s="1"/>
  <c r="AP269" i="62"/>
  <c r="AR269" i="62" s="1"/>
  <c r="AP319" i="62"/>
  <c r="AR319" i="62" s="1"/>
  <c r="AP198" i="62"/>
  <c r="AR198" i="62" s="1"/>
  <c r="AP162" i="62"/>
  <c r="AR162" i="62" s="1"/>
  <c r="AP206" i="62"/>
  <c r="AR206" i="62" s="1"/>
  <c r="AP247" i="62"/>
  <c r="AR247" i="62" s="1"/>
  <c r="AP167" i="62"/>
  <c r="AR167" i="62" s="1"/>
  <c r="AP195" i="62"/>
  <c r="AR195" i="62" s="1"/>
  <c r="AP238" i="62"/>
  <c r="AR238" i="62" s="1"/>
  <c r="AP136" i="62"/>
  <c r="AR136" i="62" s="1"/>
  <c r="AP163" i="62"/>
  <c r="AR163" i="62" s="1"/>
  <c r="AP262" i="62"/>
  <c r="AR262" i="62" s="1"/>
  <c r="AP256" i="62"/>
  <c r="AR256" i="62" s="1"/>
  <c r="AP196" i="62"/>
  <c r="AR196" i="62" s="1"/>
  <c r="AP264" i="62"/>
  <c r="AR264" i="62" s="1"/>
  <c r="AP211" i="62"/>
  <c r="AR211" i="62" s="1"/>
  <c r="AP68" i="62"/>
  <c r="AR68" i="62" s="1"/>
  <c r="AP240" i="62"/>
  <c r="AR240" i="62" s="1"/>
  <c r="AP328" i="62"/>
  <c r="AR328" i="62" s="1"/>
  <c r="AP210" i="62"/>
  <c r="AR210" i="62" s="1"/>
  <c r="AP206" i="72"/>
  <c r="AR206" i="72" s="1"/>
  <c r="AP137" i="62"/>
  <c r="AR137" i="62" s="1"/>
  <c r="AP132" i="72"/>
  <c r="AR132" i="72" s="1"/>
  <c r="AP227" i="72"/>
  <c r="AR227" i="72" s="1"/>
  <c r="AP211" i="72"/>
  <c r="AR211" i="72" s="1"/>
  <c r="AP138" i="62"/>
  <c r="AR138" i="62" s="1"/>
  <c r="AP161" i="62"/>
  <c r="AR161" i="62" s="1"/>
  <c r="AP227" i="62"/>
  <c r="AR227" i="62" s="1"/>
  <c r="AP193" i="72"/>
  <c r="AR193" i="72" s="1"/>
  <c r="AP285" i="72"/>
  <c r="AR285" i="72" s="1"/>
  <c r="AP319" i="72"/>
  <c r="AR319" i="72" s="1"/>
  <c r="AP136" i="72"/>
  <c r="AR136" i="72" s="1"/>
  <c r="AP260" i="72"/>
  <c r="AR260" i="72" s="1"/>
  <c r="AP163" i="72"/>
  <c r="AR163" i="72" s="1"/>
  <c r="AP321" i="72"/>
  <c r="AR321" i="72" s="1"/>
  <c r="AP196" i="72"/>
  <c r="AR196" i="72" s="1"/>
  <c r="AP261" i="72"/>
  <c r="AR261" i="72" s="1"/>
  <c r="V166" i="62"/>
  <c r="AP256" i="72"/>
  <c r="AR256" i="72" s="1"/>
  <c r="AK166" i="62"/>
  <c r="AA166" i="62"/>
  <c r="P166" i="62"/>
  <c r="T166" i="62"/>
  <c r="AF166" i="62"/>
  <c r="AC166" i="62"/>
  <c r="Z166" i="62"/>
  <c r="U166" i="62"/>
  <c r="N166" i="62"/>
  <c r="AI166" i="62"/>
  <c r="Y166" i="62"/>
  <c r="AB166" i="62"/>
  <c r="Q166" i="62"/>
  <c r="W166" i="62"/>
  <c r="AH166" i="62"/>
  <c r="AD166" i="62"/>
  <c r="AG166" i="62"/>
  <c r="S166" i="62"/>
  <c r="R166" i="62"/>
  <c r="AN166" i="62"/>
  <c r="AO166" i="62"/>
  <c r="AE166" i="62"/>
  <c r="AJ166" i="62"/>
  <c r="AP145" i="72"/>
  <c r="AR145" i="72" s="1"/>
  <c r="L3" i="62"/>
  <c r="I215" i="72"/>
  <c r="AG235" i="71"/>
  <c r="H215" i="72" s="1"/>
  <c r="G215" i="72"/>
  <c r="J215" i="72"/>
  <c r="K215" i="72"/>
  <c r="L215" i="72"/>
  <c r="F215" i="72"/>
  <c r="AP238" i="72"/>
  <c r="AR238" i="72" s="1"/>
  <c r="AP15" i="62"/>
  <c r="AR15" i="62" s="1"/>
  <c r="J3" i="62"/>
  <c r="AP139" i="72"/>
  <c r="AR139" i="72" s="1"/>
  <c r="M215" i="62"/>
  <c r="Y43" i="74"/>
  <c r="AH12" i="74"/>
  <c r="AH43" i="74" s="1"/>
  <c r="V106" i="72"/>
  <c r="Y106" i="72"/>
  <c r="AJ106" i="72"/>
  <c r="AK106" i="72"/>
  <c r="AN106" i="72"/>
  <c r="W106" i="72"/>
  <c r="Z106" i="72"/>
  <c r="AF106" i="72"/>
  <c r="AG106" i="72"/>
  <c r="U106" i="72"/>
  <c r="AA106" i="72"/>
  <c r="AB106" i="72"/>
  <c r="S106" i="72"/>
  <c r="N106" i="72"/>
  <c r="T106" i="72"/>
  <c r="AH106" i="72"/>
  <c r="Q106" i="72"/>
  <c r="AO106" i="72"/>
  <c r="P106" i="72"/>
  <c r="AC106" i="72"/>
  <c r="AI106" i="72"/>
  <c r="AE106" i="72"/>
  <c r="R106" i="72"/>
  <c r="X106" i="72"/>
  <c r="AD106" i="72"/>
  <c r="M125" i="62"/>
  <c r="F3" i="62"/>
  <c r="AP89" i="72"/>
  <c r="AR89" i="72" s="1"/>
  <c r="M166" i="72"/>
  <c r="AP31" i="72"/>
  <c r="AR31" i="72" s="1"/>
  <c r="AP181" i="72"/>
  <c r="AR181" i="72" s="1"/>
  <c r="H157" i="72"/>
  <c r="I157" i="72"/>
  <c r="J157" i="72"/>
  <c r="K157" i="72"/>
  <c r="L157" i="72"/>
  <c r="AG177" i="71"/>
  <c r="G157" i="72" s="1"/>
  <c r="F157" i="72"/>
  <c r="G3" i="62"/>
  <c r="AP106" i="62"/>
  <c r="AR106" i="62" s="1"/>
  <c r="AP68" i="72"/>
  <c r="AR68" i="72" s="1"/>
  <c r="X43" i="8"/>
  <c r="AG12" i="8"/>
  <c r="Q43" i="8"/>
  <c r="Y12" i="8"/>
  <c r="K3" i="62"/>
  <c r="I3" i="62"/>
  <c r="AP262" i="72"/>
  <c r="AR262" i="72" s="1"/>
  <c r="AP269" i="72"/>
  <c r="AR269" i="72" s="1"/>
  <c r="M157" i="62"/>
  <c r="J125" i="72"/>
  <c r="K125" i="72"/>
  <c r="AG145" i="71"/>
  <c r="G125" i="72" s="1"/>
  <c r="L125" i="72"/>
  <c r="I125" i="72"/>
  <c r="F125" i="72"/>
  <c r="H125" i="72"/>
  <c r="AP15" i="72"/>
  <c r="AR15" i="72" s="1"/>
  <c r="AP31" i="62"/>
  <c r="AR31" i="62" s="1"/>
  <c r="AP213" i="72"/>
  <c r="AR213" i="72" s="1"/>
  <c r="AG12" i="74"/>
  <c r="AG43" i="74" s="1"/>
  <c r="X43" i="74"/>
  <c r="H3" i="62"/>
  <c r="AL160" i="72" l="1"/>
  <c r="AM160" i="72"/>
  <c r="AL166" i="72"/>
  <c r="AM166" i="72"/>
  <c r="AM125" i="62"/>
  <c r="AL125" i="62"/>
  <c r="AM157" i="62"/>
  <c r="AL157" i="62"/>
  <c r="AL215" i="62"/>
  <c r="AM215" i="62"/>
  <c r="Z45" i="8"/>
  <c r="T160" i="72"/>
  <c r="Y160" i="72"/>
  <c r="AN160" i="72"/>
  <c r="AA160" i="72"/>
  <c r="W160" i="72"/>
  <c r="AB160" i="72"/>
  <c r="X160" i="72"/>
  <c r="Q160" i="72"/>
  <c r="AG160" i="72"/>
  <c r="AJ160" i="72"/>
  <c r="P160" i="72"/>
  <c r="V160" i="72"/>
  <c r="U160" i="72"/>
  <c r="R160" i="72"/>
  <c r="S160" i="72"/>
  <c r="N160" i="72"/>
  <c r="AE160" i="72"/>
  <c r="AC160" i="72"/>
  <c r="AD160" i="72"/>
  <c r="AI160" i="72"/>
  <c r="AO160" i="72"/>
  <c r="AH160" i="72"/>
  <c r="Z160" i="72"/>
  <c r="AF160" i="72"/>
  <c r="AK160" i="72"/>
  <c r="L3" i="72"/>
  <c r="H3" i="72"/>
  <c r="G3" i="72"/>
  <c r="AI44" i="74"/>
  <c r="AP166" i="62"/>
  <c r="AR166" i="62" s="1"/>
  <c r="J3" i="72"/>
  <c r="K3" i="72"/>
  <c r="I3" i="72"/>
  <c r="Y43" i="8"/>
  <c r="AH12" i="8"/>
  <c r="M125" i="72"/>
  <c r="F3" i="72"/>
  <c r="S157" i="62"/>
  <c r="U157" i="62"/>
  <c r="AI157" i="62"/>
  <c r="AE157" i="62"/>
  <c r="AG157" i="62"/>
  <c r="Y157" i="62"/>
  <c r="AO157" i="62"/>
  <c r="R157" i="62"/>
  <c r="AB157" i="62"/>
  <c r="AC157" i="62"/>
  <c r="Z157" i="62"/>
  <c r="AJ157" i="62"/>
  <c r="N157" i="62"/>
  <c r="T157" i="62"/>
  <c r="AH157" i="62"/>
  <c r="AN157" i="62"/>
  <c r="V157" i="62"/>
  <c r="W157" i="62"/>
  <c r="Q157" i="62"/>
  <c r="AF157" i="62"/>
  <c r="X157" i="62"/>
  <c r="AK157" i="62"/>
  <c r="AA157" i="62"/>
  <c r="AD157" i="62"/>
  <c r="P157" i="62"/>
  <c r="AO125" i="62"/>
  <c r="U125" i="62"/>
  <c r="AB125" i="62"/>
  <c r="X125" i="62"/>
  <c r="Z125" i="62"/>
  <c r="AJ125" i="62"/>
  <c r="V125" i="62"/>
  <c r="W125" i="62"/>
  <c r="AH125" i="62"/>
  <c r="AD125" i="62"/>
  <c r="AF125" i="62"/>
  <c r="T125" i="62"/>
  <c r="AN125" i="62"/>
  <c r="AK125" i="62"/>
  <c r="AA125" i="62"/>
  <c r="N125" i="62"/>
  <c r="R125" i="62"/>
  <c r="AI125" i="62"/>
  <c r="Q125" i="62"/>
  <c r="Y125" i="62"/>
  <c r="AC125" i="62"/>
  <c r="AE125" i="62"/>
  <c r="AG125" i="62"/>
  <c r="S125" i="62"/>
  <c r="P125" i="62"/>
  <c r="AP106" i="72"/>
  <c r="AR106" i="72" s="1"/>
  <c r="M157" i="72"/>
  <c r="AG43" i="8"/>
  <c r="M215" i="72"/>
  <c r="Y44" i="74"/>
  <c r="Z44" i="74"/>
  <c r="AD166" i="72"/>
  <c r="AO166" i="72"/>
  <c r="V166" i="72"/>
  <c r="X166" i="72"/>
  <c r="AC166" i="72"/>
  <c r="R166" i="72"/>
  <c r="AA166" i="72"/>
  <c r="AJ166" i="72"/>
  <c r="AI166" i="72"/>
  <c r="AN166" i="72"/>
  <c r="AE166" i="72"/>
  <c r="AH166" i="72"/>
  <c r="AB166" i="72"/>
  <c r="T166" i="72"/>
  <c r="U166" i="72"/>
  <c r="W166" i="72"/>
  <c r="S166" i="72"/>
  <c r="Y166" i="72"/>
  <c r="AF166" i="72"/>
  <c r="AK166" i="72"/>
  <c r="Q166" i="72"/>
  <c r="AG166" i="72"/>
  <c r="Z166" i="72"/>
  <c r="N166" i="72"/>
  <c r="P166" i="72"/>
  <c r="R215" i="62"/>
  <c r="S215" i="62"/>
  <c r="Z215" i="62"/>
  <c r="AD215" i="62"/>
  <c r="AF215" i="62"/>
  <c r="AH215" i="62"/>
  <c r="X215" i="62"/>
  <c r="AN215" i="62"/>
  <c r="AI215" i="62"/>
  <c r="AB215" i="62"/>
  <c r="N215" i="62"/>
  <c r="Y215" i="62"/>
  <c r="AJ215" i="62"/>
  <c r="V215" i="62"/>
  <c r="U215" i="62"/>
  <c r="Q215" i="62"/>
  <c r="AE215" i="62"/>
  <c r="AG215" i="62"/>
  <c r="AC215" i="62"/>
  <c r="AO215" i="62"/>
  <c r="AA215" i="62"/>
  <c r="AK215" i="62"/>
  <c r="W215" i="62"/>
  <c r="T215" i="62"/>
  <c r="P215" i="62"/>
  <c r="BR7" i="62" l="1"/>
  <c r="D74" i="8" s="1"/>
  <c r="BR11" i="62"/>
  <c r="H74" i="8" s="1"/>
  <c r="BS11" i="62"/>
  <c r="H75" i="8" s="1"/>
  <c r="BS10" i="62"/>
  <c r="G75" i="8" s="1"/>
  <c r="BR6" i="62"/>
  <c r="C74" i="8" s="1"/>
  <c r="BR10" i="62"/>
  <c r="G74" i="8" s="1"/>
  <c r="BS6" i="62"/>
  <c r="C75" i="8" s="1"/>
  <c r="BS9" i="62"/>
  <c r="F75" i="8" s="1"/>
  <c r="BR9" i="62"/>
  <c r="F74" i="8" s="1"/>
  <c r="BS8" i="62"/>
  <c r="E75" i="8" s="1"/>
  <c r="BR8" i="62"/>
  <c r="E74" i="8" s="1"/>
  <c r="BR12" i="62"/>
  <c r="I74" i="8" s="1"/>
  <c r="BS12" i="62"/>
  <c r="I75" i="8" s="1"/>
  <c r="BS7" i="62"/>
  <c r="D75" i="8" s="1"/>
  <c r="AL215" i="72"/>
  <c r="AM215" i="72"/>
  <c r="AL157" i="72"/>
  <c r="AM157" i="72"/>
  <c r="AL125" i="72"/>
  <c r="AM125" i="72"/>
  <c r="Y44" i="8"/>
  <c r="AP160" i="72"/>
  <c r="AR160" i="72" s="1"/>
  <c r="Z44" i="8"/>
  <c r="Q125" i="72"/>
  <c r="AH125" i="72"/>
  <c r="AJ125" i="72"/>
  <c r="T125" i="72"/>
  <c r="N125" i="72"/>
  <c r="X125" i="72"/>
  <c r="AF125" i="72"/>
  <c r="U125" i="72"/>
  <c r="AC125" i="72"/>
  <c r="Y125" i="72"/>
  <c r="AA125" i="72"/>
  <c r="AK125" i="72"/>
  <c r="Z125" i="72"/>
  <c r="AI125" i="72"/>
  <c r="AN125" i="72"/>
  <c r="V125" i="72"/>
  <c r="AG125" i="72"/>
  <c r="AD125" i="72"/>
  <c r="AE125" i="72"/>
  <c r="W125" i="72"/>
  <c r="R125" i="72"/>
  <c r="AO125" i="72"/>
  <c r="S125" i="72"/>
  <c r="AB125" i="72"/>
  <c r="P125" i="72"/>
  <c r="AB157" i="72"/>
  <c r="U157" i="72"/>
  <c r="AI157" i="72"/>
  <c r="S157" i="72"/>
  <c r="Q157" i="72"/>
  <c r="AJ157" i="72"/>
  <c r="W157" i="72"/>
  <c r="V157" i="72"/>
  <c r="AG157" i="72"/>
  <c r="AC157" i="72"/>
  <c r="AE157" i="72"/>
  <c r="N157" i="72"/>
  <c r="AK157" i="72"/>
  <c r="AO157" i="72"/>
  <c r="T157" i="72"/>
  <c r="Z157" i="72"/>
  <c r="X157" i="72"/>
  <c r="AH157" i="72"/>
  <c r="AD157" i="72"/>
  <c r="AF157" i="72"/>
  <c r="Y157" i="72"/>
  <c r="AN157" i="72"/>
  <c r="R157" i="72"/>
  <c r="AA157" i="72"/>
  <c r="P157" i="72"/>
  <c r="AH43" i="8"/>
  <c r="AH44" i="8" s="1"/>
  <c r="T215" i="72"/>
  <c r="Y215" i="72"/>
  <c r="AK215" i="72"/>
  <c r="V215" i="72"/>
  <c r="U215" i="72"/>
  <c r="AE215" i="72"/>
  <c r="S215" i="72"/>
  <c r="AI215" i="72"/>
  <c r="Q215" i="72"/>
  <c r="AG215" i="72"/>
  <c r="X215" i="72"/>
  <c r="AD215" i="72"/>
  <c r="AO215" i="72"/>
  <c r="AB215" i="72"/>
  <c r="AN215" i="72"/>
  <c r="AA215" i="72"/>
  <c r="Z215" i="72"/>
  <c r="AJ215" i="72"/>
  <c r="R215" i="72"/>
  <c r="AH215" i="72"/>
  <c r="N215" i="72"/>
  <c r="BR6" i="72" s="1"/>
  <c r="C74" i="74" s="1"/>
  <c r="AF215" i="72"/>
  <c r="W215" i="72"/>
  <c r="AC215" i="72"/>
  <c r="P215" i="72"/>
  <c r="AP215" i="62"/>
  <c r="AR215" i="62" s="1"/>
  <c r="AP125" i="62"/>
  <c r="AR125" i="62" s="1"/>
  <c r="AP166" i="72"/>
  <c r="AR166" i="72" s="1"/>
  <c r="AX12" i="62"/>
  <c r="I54" i="8" s="1"/>
  <c r="AW8" i="62"/>
  <c r="E53" i="8" s="1"/>
  <c r="BA7" i="62"/>
  <c r="D57" i="8" s="1"/>
  <c r="AY12" i="62"/>
  <c r="I55" i="8" s="1"/>
  <c r="BA10" i="62"/>
  <c r="G57" i="8" s="1"/>
  <c r="BC10" i="62"/>
  <c r="G59" i="8" s="1"/>
  <c r="BB10" i="62"/>
  <c r="G58" i="8" s="1"/>
  <c r="BE8" i="62"/>
  <c r="E61" i="8" s="1"/>
  <c r="BT7" i="62"/>
  <c r="D76" i="8" s="1"/>
  <c r="BT9" i="62"/>
  <c r="F76" i="8" s="1"/>
  <c r="BN12" i="62"/>
  <c r="I70" i="8" s="1"/>
  <c r="BO8" i="62"/>
  <c r="E71" i="8" s="1"/>
  <c r="BC11" i="62"/>
  <c r="H59" i="8" s="1"/>
  <c r="BA6" i="62"/>
  <c r="BG8" i="62"/>
  <c r="E63" i="8" s="1"/>
  <c r="BL12" i="62"/>
  <c r="I68" i="8" s="1"/>
  <c r="BI9" i="62"/>
  <c r="F65" i="8" s="1"/>
  <c r="BJ12" i="62"/>
  <c r="I66" i="8" s="1"/>
  <c r="BN9" i="62"/>
  <c r="F70" i="8" s="1"/>
  <c r="AZ12" i="62"/>
  <c r="I56" i="8" s="1"/>
  <c r="BA8" i="62"/>
  <c r="E57" i="8" s="1"/>
  <c r="BE9" i="62"/>
  <c r="F61" i="8" s="1"/>
  <c r="BU12" i="62"/>
  <c r="I77" i="8" s="1"/>
  <c r="BD10" i="62"/>
  <c r="G60" i="8" s="1"/>
  <c r="BD12" i="62"/>
  <c r="I60" i="8" s="1"/>
  <c r="AX10" i="62"/>
  <c r="G54" i="8" s="1"/>
  <c r="BN7" i="62"/>
  <c r="D70" i="8" s="1"/>
  <c r="BO6" i="62"/>
  <c r="BQ11" i="62"/>
  <c r="H73" i="8" s="1"/>
  <c r="BG12" i="62"/>
  <c r="I63" i="8" s="1"/>
  <c r="BI11" i="62"/>
  <c r="H65" i="8" s="1"/>
  <c r="BJ10" i="62"/>
  <c r="G66" i="8" s="1"/>
  <c r="BJ11" i="62"/>
  <c r="H66" i="8" s="1"/>
  <c r="BH7" i="62"/>
  <c r="D64" i="8" s="1"/>
  <c r="BF8" i="62"/>
  <c r="E62" i="8" s="1"/>
  <c r="BK7" i="62"/>
  <c r="D67" i="8" s="1"/>
  <c r="BM12" i="62"/>
  <c r="I69" i="8" s="1"/>
  <c r="BG10" i="62"/>
  <c r="G63" i="8" s="1"/>
  <c r="BD8" i="62"/>
  <c r="E60" i="8" s="1"/>
  <c r="AY11" i="62"/>
  <c r="H55" i="8" s="1"/>
  <c r="BI6" i="62"/>
  <c r="BO12" i="62"/>
  <c r="I71" i="8" s="1"/>
  <c r="BH6" i="62"/>
  <c r="BA12" i="62"/>
  <c r="I57" i="8" s="1"/>
  <c r="BH8" i="62"/>
  <c r="E64" i="8" s="1"/>
  <c r="BI7" i="62"/>
  <c r="D65" i="8" s="1"/>
  <c r="BG6" i="62"/>
  <c r="BI8" i="62"/>
  <c r="E65" i="8" s="1"/>
  <c r="BG9" i="62"/>
  <c r="F63" i="8" s="1"/>
  <c r="BC6" i="62"/>
  <c r="BA11" i="62"/>
  <c r="H57" i="8" s="1"/>
  <c r="BE12" i="62"/>
  <c r="I61" i="8" s="1"/>
  <c r="BD9" i="62"/>
  <c r="F60" i="8" s="1"/>
  <c r="BT6" i="62"/>
  <c r="BL8" i="62"/>
  <c r="E68" i="8" s="1"/>
  <c r="AV11" i="62"/>
  <c r="BD7" i="62"/>
  <c r="D60" i="8" s="1"/>
  <c r="BP6" i="62"/>
  <c r="BO10" i="62"/>
  <c r="G71" i="8" s="1"/>
  <c r="BP12" i="62"/>
  <c r="I72" i="8" s="1"/>
  <c r="BF10" i="62"/>
  <c r="G62" i="8" s="1"/>
  <c r="BN6" i="62"/>
  <c r="BJ9" i="62"/>
  <c r="F66" i="8" s="1"/>
  <c r="BU6" i="62"/>
  <c r="AZ10" i="62"/>
  <c r="G56" i="8" s="1"/>
  <c r="AW6" i="62"/>
  <c r="BF12" i="62"/>
  <c r="I62" i="8" s="1"/>
  <c r="BJ6" i="62"/>
  <c r="BH9" i="62"/>
  <c r="F64" i="8" s="1"/>
  <c r="BL7" i="62"/>
  <c r="D68" i="8" s="1"/>
  <c r="AV8" i="62"/>
  <c r="BC12" i="62"/>
  <c r="I59" i="8" s="1"/>
  <c r="BB6" i="62"/>
  <c r="BQ10" i="62"/>
  <c r="G73" i="8" s="1"/>
  <c r="BF9" i="62"/>
  <c r="F62" i="8" s="1"/>
  <c r="AW10" i="62"/>
  <c r="G53" i="8" s="1"/>
  <c r="AZ6" i="62"/>
  <c r="BF6" i="62"/>
  <c r="AY10" i="62"/>
  <c r="G55" i="8" s="1"/>
  <c r="BM7" i="62"/>
  <c r="D69" i="8" s="1"/>
  <c r="BH10" i="62"/>
  <c r="G64" i="8" s="1"/>
  <c r="BF7" i="62"/>
  <c r="D62" i="8" s="1"/>
  <c r="BB8" i="62"/>
  <c r="E58" i="8" s="1"/>
  <c r="BT11" i="62"/>
  <c r="H76" i="8" s="1"/>
  <c r="BE6" i="62"/>
  <c r="BP7" i="62"/>
  <c r="D72" i="8" s="1"/>
  <c r="AW12" i="62"/>
  <c r="I53" i="8" s="1"/>
  <c r="BT10" i="62"/>
  <c r="G76" i="8" s="1"/>
  <c r="BK6" i="62"/>
  <c r="BQ9" i="62"/>
  <c r="F73" i="8" s="1"/>
  <c r="AY6" i="62"/>
  <c r="BM11" i="62"/>
  <c r="H69" i="8" s="1"/>
  <c r="BL6" i="62"/>
  <c r="BK10" i="62"/>
  <c r="G67" i="8" s="1"/>
  <c r="AY7" i="62"/>
  <c r="D55" i="8" s="1"/>
  <c r="BP9" i="62"/>
  <c r="F72" i="8" s="1"/>
  <c r="BE10" i="62"/>
  <c r="G61" i="8" s="1"/>
  <c r="AV6" i="62"/>
  <c r="BU10" i="62"/>
  <c r="G77" i="8" s="1"/>
  <c r="BQ6" i="62"/>
  <c r="BL11" i="62"/>
  <c r="H68" i="8" s="1"/>
  <c r="BC8" i="62"/>
  <c r="E59" i="8" s="1"/>
  <c r="BP10" i="62"/>
  <c r="G72" i="8" s="1"/>
  <c r="BD6" i="62"/>
  <c r="AX11" i="62"/>
  <c r="H54" i="8" s="1"/>
  <c r="BU9" i="62"/>
  <c r="F77" i="8" s="1"/>
  <c r="BQ8" i="62"/>
  <c r="E73" i="8" s="1"/>
  <c r="BQ7" i="62"/>
  <c r="D73" i="8" s="1"/>
  <c r="BK12" i="62"/>
  <c r="I67" i="8" s="1"/>
  <c r="BI10" i="62"/>
  <c r="G65" i="8" s="1"/>
  <c r="BE7" i="62"/>
  <c r="D61" i="8" s="1"/>
  <c r="AY9" i="62"/>
  <c r="F55" i="8" s="1"/>
  <c r="BC7" i="62"/>
  <c r="D59" i="8" s="1"/>
  <c r="BN11" i="62"/>
  <c r="H70" i="8" s="1"/>
  <c r="AV12" i="62"/>
  <c r="BF11" i="62"/>
  <c r="H62" i="8" s="1"/>
  <c r="BL10" i="62"/>
  <c r="G68" i="8" s="1"/>
  <c r="AZ8" i="62"/>
  <c r="E56" i="8" s="1"/>
  <c r="AW11" i="62"/>
  <c r="H53" i="8" s="1"/>
  <c r="BO7" i="62"/>
  <c r="D71" i="8" s="1"/>
  <c r="AZ11" i="62"/>
  <c r="H56" i="8" s="1"/>
  <c r="AV9" i="62"/>
  <c r="BK11" i="62"/>
  <c r="H67" i="8" s="1"/>
  <c r="BM6" i="62"/>
  <c r="BD11" i="62"/>
  <c r="H60" i="8" s="1"/>
  <c r="BU11" i="62"/>
  <c r="H77" i="8" s="1"/>
  <c r="AX9" i="62"/>
  <c r="F54" i="8" s="1"/>
  <c r="BB9" i="62"/>
  <c r="F58" i="8" s="1"/>
  <c r="BP8" i="62"/>
  <c r="E72" i="8" s="1"/>
  <c r="BT12" i="62"/>
  <c r="I76" i="8" s="1"/>
  <c r="BI12" i="62"/>
  <c r="I65" i="8" s="1"/>
  <c r="BM10" i="62"/>
  <c r="G69" i="8" s="1"/>
  <c r="AZ7" i="62"/>
  <c r="D56" i="8" s="1"/>
  <c r="BK9" i="62"/>
  <c r="F67" i="8" s="1"/>
  <c r="AW7" i="62"/>
  <c r="D53" i="8" s="1"/>
  <c r="BO11" i="62"/>
  <c r="H71" i="8" s="1"/>
  <c r="AV10" i="62"/>
  <c r="BM9" i="62"/>
  <c r="F69" i="8" s="1"/>
  <c r="BG11" i="62"/>
  <c r="H63" i="8" s="1"/>
  <c r="BM8" i="62"/>
  <c r="E69" i="8" s="1"/>
  <c r="BH11" i="62"/>
  <c r="H64" i="8" s="1"/>
  <c r="BB7" i="62"/>
  <c r="D58" i="8" s="1"/>
  <c r="BA9" i="62"/>
  <c r="F57" i="8" s="1"/>
  <c r="AV7" i="62"/>
  <c r="BP11" i="62"/>
  <c r="H72" i="8" s="1"/>
  <c r="AX6" i="62"/>
  <c r="AW9" i="62"/>
  <c r="F53" i="8" s="1"/>
  <c r="AX8" i="62"/>
  <c r="E54" i="8" s="1"/>
  <c r="BJ8" i="62"/>
  <c r="E66" i="8" s="1"/>
  <c r="BG7" i="62"/>
  <c r="D63" i="8" s="1"/>
  <c r="BB12" i="62"/>
  <c r="I58" i="8" s="1"/>
  <c r="BH12" i="62"/>
  <c r="I64" i="8" s="1"/>
  <c r="BN10" i="62"/>
  <c r="G70" i="8" s="1"/>
  <c r="BQ12" i="62"/>
  <c r="I73" i="8" s="1"/>
  <c r="BK8" i="62"/>
  <c r="E67" i="8" s="1"/>
  <c r="BJ7" i="62"/>
  <c r="D66" i="8" s="1"/>
  <c r="AZ9" i="62"/>
  <c r="F56" i="8" s="1"/>
  <c r="BT8" i="62"/>
  <c r="E76" i="8" s="1"/>
  <c r="BO9" i="62"/>
  <c r="F71" i="8" s="1"/>
  <c r="BE11" i="62"/>
  <c r="H61" i="8" s="1"/>
  <c r="AY8" i="62"/>
  <c r="E55" i="8" s="1"/>
  <c r="BL9" i="62"/>
  <c r="F68" i="8" s="1"/>
  <c r="AX7" i="62"/>
  <c r="D54" i="8" s="1"/>
  <c r="BC9" i="62"/>
  <c r="F59" i="8" s="1"/>
  <c r="BU7" i="62"/>
  <c r="D77" i="8" s="1"/>
  <c r="BB11" i="62"/>
  <c r="H58" i="8" s="1"/>
  <c r="BU8" i="62"/>
  <c r="E77" i="8" s="1"/>
  <c r="BN8" i="62"/>
  <c r="E70" i="8" s="1"/>
  <c r="AP157" i="62"/>
  <c r="AR157" i="62" s="1"/>
  <c r="BR8" i="72" l="1"/>
  <c r="E74" i="74" s="1"/>
  <c r="BS8" i="72"/>
  <c r="E75" i="74" s="1"/>
  <c r="BS11" i="72"/>
  <c r="H75" i="74" s="1"/>
  <c r="BR10" i="72"/>
  <c r="G74" i="74" s="1"/>
  <c r="BR12" i="72"/>
  <c r="I74" i="74" s="1"/>
  <c r="BR9" i="72"/>
  <c r="F74" i="74" s="1"/>
  <c r="BS12" i="72"/>
  <c r="I75" i="74" s="1"/>
  <c r="BS7" i="72"/>
  <c r="D75" i="74" s="1"/>
  <c r="BR11" i="72"/>
  <c r="H74" i="74" s="1"/>
  <c r="BR7" i="72"/>
  <c r="D74" i="74" s="1"/>
  <c r="BS10" i="72"/>
  <c r="G75" i="74" s="1"/>
  <c r="BS6" i="72"/>
  <c r="C75" i="74" s="1"/>
  <c r="BS9" i="72"/>
  <c r="F75" i="74" s="1"/>
  <c r="BV6" i="62"/>
  <c r="BV10" i="62"/>
  <c r="G52" i="8"/>
  <c r="BV9" i="62"/>
  <c r="F52" i="8"/>
  <c r="BV7" i="62"/>
  <c r="D52" i="8"/>
  <c r="BV11" i="62"/>
  <c r="H52" i="8"/>
  <c r="BV8" i="62"/>
  <c r="E52" i="8"/>
  <c r="AP215" i="72"/>
  <c r="AR215" i="72" s="1"/>
  <c r="BT7" i="72"/>
  <c r="D76" i="74" s="1"/>
  <c r="BI6" i="72"/>
  <c r="C65" i="74" s="1"/>
  <c r="BD11" i="72"/>
  <c r="H60" i="74" s="1"/>
  <c r="AX6" i="72"/>
  <c r="C54" i="74" s="1"/>
  <c r="AZ8" i="72"/>
  <c r="E56" i="74" s="1"/>
  <c r="BU11" i="72"/>
  <c r="H77" i="74" s="1"/>
  <c r="BK12" i="72"/>
  <c r="I67" i="74" s="1"/>
  <c r="AY10" i="72"/>
  <c r="G55" i="74" s="1"/>
  <c r="BF9" i="72"/>
  <c r="F62" i="74" s="1"/>
  <c r="BH7" i="72"/>
  <c r="D64" i="74" s="1"/>
  <c r="BI7" i="72"/>
  <c r="D65" i="74" s="1"/>
  <c r="BO10" i="72"/>
  <c r="G71" i="74" s="1"/>
  <c r="BP9" i="72"/>
  <c r="F72" i="74" s="1"/>
  <c r="BE8" i="72"/>
  <c r="E61" i="74" s="1"/>
  <c r="BK10" i="72"/>
  <c r="G67" i="74" s="1"/>
  <c r="BJ6" i="72"/>
  <c r="C66" i="74" s="1"/>
  <c r="BT9" i="72"/>
  <c r="F76" i="74" s="1"/>
  <c r="BD8" i="72"/>
  <c r="E60" i="74" s="1"/>
  <c r="BN9" i="72"/>
  <c r="F70" i="74" s="1"/>
  <c r="BI10" i="72"/>
  <c r="G65" i="74" s="1"/>
  <c r="BL6" i="72"/>
  <c r="C68" i="74" s="1"/>
  <c r="BB9" i="72"/>
  <c r="F58" i="74" s="1"/>
  <c r="BJ8" i="72"/>
  <c r="E66" i="74" s="1"/>
  <c r="BG12" i="72"/>
  <c r="I63" i="74" s="1"/>
  <c r="BT8" i="72"/>
  <c r="E76" i="74" s="1"/>
  <c r="AX11" i="72"/>
  <c r="H54" i="74" s="1"/>
  <c r="BO8" i="72"/>
  <c r="E71" i="74" s="1"/>
  <c r="AZ12" i="72"/>
  <c r="I56" i="74" s="1"/>
  <c r="BL12" i="72"/>
  <c r="I68" i="74" s="1"/>
  <c r="BP8" i="72"/>
  <c r="E72" i="74" s="1"/>
  <c r="BG10" i="72"/>
  <c r="G63" i="74" s="1"/>
  <c r="BA9" i="72"/>
  <c r="F57" i="74" s="1"/>
  <c r="BJ12" i="72"/>
  <c r="I66" i="74" s="1"/>
  <c r="BL11" i="72"/>
  <c r="H68" i="74" s="1"/>
  <c r="BM7" i="72"/>
  <c r="D69" i="74" s="1"/>
  <c r="BI12" i="72"/>
  <c r="I65" i="74" s="1"/>
  <c r="BB12" i="72"/>
  <c r="I58" i="74" s="1"/>
  <c r="BJ10" i="72"/>
  <c r="G66" i="74" s="1"/>
  <c r="BT6" i="72"/>
  <c r="C76" i="74" s="1"/>
  <c r="AW7" i="72"/>
  <c r="D53" i="74" s="1"/>
  <c r="BD10" i="72"/>
  <c r="G60" i="74" s="1"/>
  <c r="BL9" i="72"/>
  <c r="F68" i="74" s="1"/>
  <c r="BC6" i="72"/>
  <c r="C59" i="74" s="1"/>
  <c r="BN12" i="72"/>
  <c r="I70" i="74" s="1"/>
  <c r="BU9" i="72"/>
  <c r="F77" i="74" s="1"/>
  <c r="AW12" i="72"/>
  <c r="I53" i="74" s="1"/>
  <c r="BC8" i="72"/>
  <c r="E59" i="74" s="1"/>
  <c r="AY11" i="72"/>
  <c r="H55" i="74" s="1"/>
  <c r="BH12" i="72"/>
  <c r="I64" i="74" s="1"/>
  <c r="AY7" i="72"/>
  <c r="D55" i="74" s="1"/>
  <c r="BN10" i="72"/>
  <c r="G70" i="74" s="1"/>
  <c r="BK7" i="72"/>
  <c r="D67" i="74" s="1"/>
  <c r="BA10" i="72"/>
  <c r="G57" i="74" s="1"/>
  <c r="BU7" i="72"/>
  <c r="D77" i="74" s="1"/>
  <c r="AV11" i="72"/>
  <c r="BU10" i="72"/>
  <c r="G77" i="74" s="1"/>
  <c r="BL7" i="72"/>
  <c r="D68" i="74" s="1"/>
  <c r="BF12" i="72"/>
  <c r="I62" i="74" s="1"/>
  <c r="BN7" i="72"/>
  <c r="D70" i="74" s="1"/>
  <c r="BT12" i="72"/>
  <c r="I76" i="74" s="1"/>
  <c r="BJ7" i="72"/>
  <c r="D66" i="74" s="1"/>
  <c r="BM6" i="72"/>
  <c r="C69" i="74" s="1"/>
  <c r="AW9" i="72"/>
  <c r="F53" i="74" s="1"/>
  <c r="BB6" i="72"/>
  <c r="C58" i="74" s="1"/>
  <c r="BQ6" i="72"/>
  <c r="C73" i="74" s="1"/>
  <c r="BI9" i="72"/>
  <c r="F65" i="74" s="1"/>
  <c r="AV12" i="72"/>
  <c r="BE7" i="72"/>
  <c r="D61" i="74" s="1"/>
  <c r="BA11" i="72"/>
  <c r="H57" i="74" s="1"/>
  <c r="AV10" i="72"/>
  <c r="BC7" i="72"/>
  <c r="D59" i="74" s="1"/>
  <c r="AZ10" i="72"/>
  <c r="G56" i="74" s="1"/>
  <c r="BD9" i="72"/>
  <c r="F60" i="74" s="1"/>
  <c r="BP10" i="72"/>
  <c r="G72" i="74" s="1"/>
  <c r="BM9" i="72"/>
  <c r="F69" i="74" s="1"/>
  <c r="AZ6" i="72"/>
  <c r="C56" i="74" s="1"/>
  <c r="BQ10" i="72"/>
  <c r="G73" i="74" s="1"/>
  <c r="BF7" i="72"/>
  <c r="D62" i="74" s="1"/>
  <c r="BG6" i="72"/>
  <c r="C63" i="74" s="1"/>
  <c r="BQ7" i="72"/>
  <c r="D73" i="74" s="1"/>
  <c r="AY6" i="72"/>
  <c r="C55" i="74" s="1"/>
  <c r="BJ9" i="72"/>
  <c r="F66" i="74" s="1"/>
  <c r="BQ8" i="72"/>
  <c r="E73" i="74" s="1"/>
  <c r="BF11" i="72"/>
  <c r="H62" i="74" s="1"/>
  <c r="BH8" i="72"/>
  <c r="E64" i="74" s="1"/>
  <c r="BH6" i="72"/>
  <c r="C64" i="74" s="1"/>
  <c r="BQ11" i="72"/>
  <c r="H73" i="74" s="1"/>
  <c r="BO6" i="72"/>
  <c r="C71" i="74" s="1"/>
  <c r="BA7" i="72"/>
  <c r="D57" i="74" s="1"/>
  <c r="AV9" i="72"/>
  <c r="BU8" i="72"/>
  <c r="E77" i="74" s="1"/>
  <c r="AY8" i="72"/>
  <c r="E55" i="74" s="1"/>
  <c r="BT11" i="72"/>
  <c r="H76" i="74" s="1"/>
  <c r="BH10" i="72"/>
  <c r="G64" i="74" s="1"/>
  <c r="AW6" i="72"/>
  <c r="C53" i="74" s="1"/>
  <c r="AV6" i="72"/>
  <c r="BP7" i="72"/>
  <c r="D72" i="74" s="1"/>
  <c r="BI11" i="72"/>
  <c r="H65" i="74" s="1"/>
  <c r="BK6" i="72"/>
  <c r="C67" i="74" s="1"/>
  <c r="BB7" i="72"/>
  <c r="D58" i="74" s="1"/>
  <c r="BQ12" i="72"/>
  <c r="I73" i="74" s="1"/>
  <c r="BE6" i="72"/>
  <c r="C61" i="74" s="1"/>
  <c r="BK8" i="72"/>
  <c r="E67" i="74" s="1"/>
  <c r="BT10" i="72"/>
  <c r="G76" i="74" s="1"/>
  <c r="BB8" i="72"/>
  <c r="E58" i="74" s="1"/>
  <c r="BI8" i="72"/>
  <c r="E65" i="74" s="1"/>
  <c r="BH11" i="72"/>
  <c r="H64" i="74" s="1"/>
  <c r="AZ11" i="72"/>
  <c r="H56" i="74" s="1"/>
  <c r="BG8" i="72"/>
  <c r="E63" i="74" s="1"/>
  <c r="AW11" i="72"/>
  <c r="H53" i="74" s="1"/>
  <c r="BF10" i="72"/>
  <c r="G62" i="74" s="1"/>
  <c r="BO7" i="72"/>
  <c r="D71" i="74" s="1"/>
  <c r="BM10" i="72"/>
  <c r="G69" i="74" s="1"/>
  <c r="BN6" i="72"/>
  <c r="C70" i="74" s="1"/>
  <c r="BM12" i="72"/>
  <c r="I69" i="74" s="1"/>
  <c r="BO11" i="72"/>
  <c r="H71" i="74" s="1"/>
  <c r="AX9" i="72"/>
  <c r="F54" i="74" s="1"/>
  <c r="BE11" i="72"/>
  <c r="H61" i="74" s="1"/>
  <c r="BU12" i="72"/>
  <c r="I77" i="74" s="1"/>
  <c r="AY9" i="72"/>
  <c r="F55" i="74" s="1"/>
  <c r="BE12" i="72"/>
  <c r="I61" i="74" s="1"/>
  <c r="BA8" i="72"/>
  <c r="E57" i="74" s="1"/>
  <c r="BJ11" i="72"/>
  <c r="H66" i="74" s="1"/>
  <c r="BL10" i="72"/>
  <c r="G68" i="74" s="1"/>
  <c r="AX7" i="72"/>
  <c r="D54" i="74" s="1"/>
  <c r="AZ7" i="72"/>
  <c r="D56" i="74" s="1"/>
  <c r="BE9" i="72"/>
  <c r="F61" i="74" s="1"/>
  <c r="BF8" i="72"/>
  <c r="E62" i="74" s="1"/>
  <c r="BM11" i="72"/>
  <c r="H69" i="74" s="1"/>
  <c r="AW8" i="72"/>
  <c r="E53" i="74" s="1"/>
  <c r="BN11" i="72"/>
  <c r="H70" i="74" s="1"/>
  <c r="BD6" i="72"/>
  <c r="C60" i="74" s="1"/>
  <c r="BH9" i="72"/>
  <c r="F64" i="74" s="1"/>
  <c r="BK9" i="72"/>
  <c r="F67" i="74" s="1"/>
  <c r="AV8" i="72"/>
  <c r="BD7" i="72"/>
  <c r="D60" i="74" s="1"/>
  <c r="BB10" i="72"/>
  <c r="G58" i="74" s="1"/>
  <c r="BP12" i="72"/>
  <c r="I72" i="74" s="1"/>
  <c r="AX8" i="72"/>
  <c r="E54" i="74" s="1"/>
  <c r="BP11" i="72"/>
  <c r="H72" i="74" s="1"/>
  <c r="BL8" i="72"/>
  <c r="E68" i="74" s="1"/>
  <c r="BC11" i="72"/>
  <c r="H59" i="74" s="1"/>
  <c r="BA12" i="72"/>
  <c r="I57" i="74" s="1"/>
  <c r="AZ9" i="72"/>
  <c r="F56" i="74" s="1"/>
  <c r="BD12" i="72"/>
  <c r="I60" i="74" s="1"/>
  <c r="AW10" i="72"/>
  <c r="G53" i="74" s="1"/>
  <c r="BO12" i="72"/>
  <c r="I71" i="74" s="1"/>
  <c r="BG7" i="72"/>
  <c r="D63" i="74" s="1"/>
  <c r="BP6" i="72"/>
  <c r="C72" i="74" s="1"/>
  <c r="BU6" i="72"/>
  <c r="C77" i="74" s="1"/>
  <c r="BC10" i="72"/>
  <c r="G59" i="74" s="1"/>
  <c r="BA6" i="72"/>
  <c r="C57" i="74" s="1"/>
  <c r="BO9" i="72"/>
  <c r="F71" i="74" s="1"/>
  <c r="BF6" i="72"/>
  <c r="C62" i="74" s="1"/>
  <c r="BG9" i="72"/>
  <c r="F63" i="74" s="1"/>
  <c r="BB11" i="72"/>
  <c r="H58" i="74" s="1"/>
  <c r="BE10" i="72"/>
  <c r="G61" i="74" s="1"/>
  <c r="AX12" i="72"/>
  <c r="I54" i="74" s="1"/>
  <c r="BN8" i="72"/>
  <c r="E70" i="74" s="1"/>
  <c r="BC12" i="72"/>
  <c r="I59" i="74" s="1"/>
  <c r="BG11" i="72"/>
  <c r="H63" i="74" s="1"/>
  <c r="AY12" i="72"/>
  <c r="I55" i="74" s="1"/>
  <c r="BM8" i="72"/>
  <c r="E69" i="74" s="1"/>
  <c r="BQ9" i="72"/>
  <c r="F73" i="74" s="1"/>
  <c r="BK11" i="72"/>
  <c r="H67" i="74" s="1"/>
  <c r="AX10" i="72"/>
  <c r="G54" i="74" s="1"/>
  <c r="BC9" i="72"/>
  <c r="F59" i="74" s="1"/>
  <c r="AV7" i="72"/>
  <c r="AP157" i="72"/>
  <c r="AR157" i="72" s="1"/>
  <c r="BV12" i="62"/>
  <c r="I52" i="8"/>
  <c r="I83" i="8" s="1"/>
  <c r="AP125" i="72"/>
  <c r="AR125" i="72" s="1"/>
  <c r="Q75" i="8" l="1"/>
  <c r="Y75" i="8" s="1"/>
  <c r="AH75" i="8" s="1"/>
  <c r="Q74" i="8"/>
  <c r="Y74" i="8" s="1"/>
  <c r="AH74" i="8" s="1"/>
  <c r="BV10" i="72"/>
  <c r="G52" i="74"/>
  <c r="I85" i="8"/>
  <c r="D83" i="8"/>
  <c r="I52" i="74"/>
  <c r="BV12" i="72"/>
  <c r="G83" i="8"/>
  <c r="BV9" i="72"/>
  <c r="F52" i="74"/>
  <c r="H83" i="8"/>
  <c r="BV7" i="72"/>
  <c r="D52" i="74"/>
  <c r="BV6" i="72"/>
  <c r="C52" i="74"/>
  <c r="F83" i="8"/>
  <c r="E52" i="74"/>
  <c r="BV8" i="72"/>
  <c r="BV11" i="72"/>
  <c r="H52" i="74"/>
  <c r="E83" i="8"/>
  <c r="M74" i="8" l="1"/>
  <c r="U74" i="8" s="1"/>
  <c r="AD74" i="8" s="1"/>
  <c r="M75" i="8"/>
  <c r="U75" i="8" s="1"/>
  <c r="AD75" i="8" s="1"/>
  <c r="L74" i="8"/>
  <c r="T74" i="8" s="1"/>
  <c r="AC74" i="8" s="1"/>
  <c r="L75" i="8"/>
  <c r="T75" i="8" s="1"/>
  <c r="AC75" i="8" s="1"/>
  <c r="P75" i="8"/>
  <c r="X75" i="8" s="1"/>
  <c r="AG75" i="8" s="1"/>
  <c r="P74" i="8"/>
  <c r="X74" i="8" s="1"/>
  <c r="AG74" i="8" s="1"/>
  <c r="N74" i="8"/>
  <c r="V74" i="8" s="1"/>
  <c r="AE74" i="8" s="1"/>
  <c r="N75" i="8"/>
  <c r="V75" i="8" s="1"/>
  <c r="AE75" i="8" s="1"/>
  <c r="O74" i="8"/>
  <c r="W74" i="8" s="1"/>
  <c r="AF74" i="8" s="1"/>
  <c r="O75" i="8"/>
  <c r="W75" i="8" s="1"/>
  <c r="AF75" i="8" s="1"/>
  <c r="D83" i="74"/>
  <c r="M67" i="8"/>
  <c r="U67" i="8" s="1"/>
  <c r="AD67" i="8" s="1"/>
  <c r="M59" i="8"/>
  <c r="U59" i="8" s="1"/>
  <c r="AD59" i="8" s="1"/>
  <c r="M68" i="8"/>
  <c r="U68" i="8" s="1"/>
  <c r="AD68" i="8" s="1"/>
  <c r="M66" i="8"/>
  <c r="U66" i="8" s="1"/>
  <c r="AD66" i="8" s="1"/>
  <c r="M54" i="8"/>
  <c r="M64" i="8"/>
  <c r="U64" i="8" s="1"/>
  <c r="AD64" i="8" s="1"/>
  <c r="M58" i="8"/>
  <c r="U58" i="8" s="1"/>
  <c r="AD58" i="8" s="1"/>
  <c r="M71" i="8"/>
  <c r="U71" i="8" s="1"/>
  <c r="AD71" i="8" s="1"/>
  <c r="M55" i="8"/>
  <c r="U55" i="8" s="1"/>
  <c r="AD55" i="8" s="1"/>
  <c r="M76" i="8"/>
  <c r="U76" i="8" s="1"/>
  <c r="AD76" i="8" s="1"/>
  <c r="M61" i="8"/>
  <c r="U61" i="8" s="1"/>
  <c r="AD61" i="8" s="1"/>
  <c r="M73" i="8"/>
  <c r="U73" i="8" s="1"/>
  <c r="AD73" i="8" s="1"/>
  <c r="M57" i="8"/>
  <c r="U57" i="8" s="1"/>
  <c r="AD57" i="8" s="1"/>
  <c r="M53" i="8"/>
  <c r="U53" i="8" s="1"/>
  <c r="AD53" i="8" s="1"/>
  <c r="I84" i="8"/>
  <c r="M72" i="8"/>
  <c r="U72" i="8" s="1"/>
  <c r="AD72" i="8" s="1"/>
  <c r="M56" i="8"/>
  <c r="U56" i="8" s="1"/>
  <c r="AD56" i="8" s="1"/>
  <c r="M70" i="8"/>
  <c r="U70" i="8" s="1"/>
  <c r="AD70" i="8" s="1"/>
  <c r="M77" i="8"/>
  <c r="U77" i="8" s="1"/>
  <c r="AD77" i="8" s="1"/>
  <c r="M52" i="8"/>
  <c r="M65" i="8"/>
  <c r="U65" i="8" s="1"/>
  <c r="AD65" i="8" s="1"/>
  <c r="M62" i="8"/>
  <c r="U62" i="8" s="1"/>
  <c r="AD62" i="8" s="1"/>
  <c r="M69" i="8"/>
  <c r="U69" i="8" s="1"/>
  <c r="AD69" i="8" s="1"/>
  <c r="M63" i="8"/>
  <c r="U63" i="8" s="1"/>
  <c r="AD63" i="8" s="1"/>
  <c r="M60" i="8"/>
  <c r="U60" i="8" s="1"/>
  <c r="AD60" i="8" s="1"/>
  <c r="H83" i="74"/>
  <c r="Q71" i="8"/>
  <c r="Y71" i="8" s="1"/>
  <c r="AH71" i="8" s="1"/>
  <c r="Q66" i="8"/>
  <c r="Y66" i="8" s="1"/>
  <c r="AH66" i="8" s="1"/>
  <c r="Q63" i="8"/>
  <c r="Y63" i="8" s="1"/>
  <c r="AH63" i="8" s="1"/>
  <c r="Q76" i="8"/>
  <c r="Y76" i="8" s="1"/>
  <c r="AH76" i="8" s="1"/>
  <c r="Q59" i="8"/>
  <c r="Y59" i="8" s="1"/>
  <c r="AH59" i="8" s="1"/>
  <c r="Q62" i="8"/>
  <c r="Y62" i="8" s="1"/>
  <c r="AH62" i="8" s="1"/>
  <c r="Q60" i="8"/>
  <c r="Y60" i="8" s="1"/>
  <c r="AH60" i="8" s="1"/>
  <c r="Q72" i="8"/>
  <c r="Y72" i="8" s="1"/>
  <c r="AH72" i="8" s="1"/>
  <c r="Q68" i="8"/>
  <c r="Y68" i="8" s="1"/>
  <c r="AH68" i="8" s="1"/>
  <c r="Q70" i="8"/>
  <c r="Y70" i="8" s="1"/>
  <c r="AH70" i="8" s="1"/>
  <c r="Q77" i="8"/>
  <c r="Y77" i="8" s="1"/>
  <c r="AH77" i="8" s="1"/>
  <c r="Q69" i="8"/>
  <c r="Y69" i="8" s="1"/>
  <c r="AH69" i="8" s="1"/>
  <c r="Q54" i="8"/>
  <c r="Q65" i="8"/>
  <c r="Y65" i="8" s="1"/>
  <c r="AH65" i="8" s="1"/>
  <c r="Q53" i="8"/>
  <c r="Y53" i="8" s="1"/>
  <c r="AH53" i="8" s="1"/>
  <c r="Q55" i="8"/>
  <c r="Y55" i="8" s="1"/>
  <c r="AH55" i="8" s="1"/>
  <c r="Q56" i="8"/>
  <c r="Y56" i="8" s="1"/>
  <c r="AH56" i="8" s="1"/>
  <c r="Q67" i="8"/>
  <c r="Y67" i="8" s="1"/>
  <c r="AH67" i="8" s="1"/>
  <c r="Q73" i="8"/>
  <c r="Y73" i="8" s="1"/>
  <c r="AH73" i="8" s="1"/>
  <c r="Q58" i="8"/>
  <c r="Y58" i="8" s="1"/>
  <c r="AH58" i="8" s="1"/>
  <c r="Q57" i="8"/>
  <c r="Y57" i="8" s="1"/>
  <c r="AH57" i="8" s="1"/>
  <c r="Q64" i="8"/>
  <c r="Y64" i="8" s="1"/>
  <c r="AH64" i="8" s="1"/>
  <c r="Q52" i="8"/>
  <c r="Q61" i="8"/>
  <c r="Y61" i="8" s="1"/>
  <c r="AH61" i="8" s="1"/>
  <c r="N60" i="8"/>
  <c r="V60" i="8" s="1"/>
  <c r="AE60" i="8" s="1"/>
  <c r="N65" i="8"/>
  <c r="V65" i="8" s="1"/>
  <c r="AE65" i="8" s="1"/>
  <c r="N71" i="8"/>
  <c r="V71" i="8" s="1"/>
  <c r="AE71" i="8" s="1"/>
  <c r="N53" i="8"/>
  <c r="V53" i="8" s="1"/>
  <c r="AE53" i="8" s="1"/>
  <c r="N68" i="8"/>
  <c r="V68" i="8" s="1"/>
  <c r="AE68" i="8" s="1"/>
  <c r="N56" i="8"/>
  <c r="V56" i="8" s="1"/>
  <c r="AE56" i="8" s="1"/>
  <c r="N63" i="8"/>
  <c r="V63" i="8" s="1"/>
  <c r="AE63" i="8" s="1"/>
  <c r="N76" i="8"/>
  <c r="V76" i="8" s="1"/>
  <c r="AE76" i="8" s="1"/>
  <c r="N59" i="8"/>
  <c r="V59" i="8" s="1"/>
  <c r="AE59" i="8" s="1"/>
  <c r="N69" i="8"/>
  <c r="V69" i="8" s="1"/>
  <c r="AE69" i="8" s="1"/>
  <c r="N77" i="8"/>
  <c r="V77" i="8" s="1"/>
  <c r="AE77" i="8" s="1"/>
  <c r="N67" i="8"/>
  <c r="V67" i="8" s="1"/>
  <c r="AE67" i="8" s="1"/>
  <c r="N57" i="8"/>
  <c r="V57" i="8" s="1"/>
  <c r="AE57" i="8" s="1"/>
  <c r="N72" i="8"/>
  <c r="V72" i="8" s="1"/>
  <c r="AE72" i="8" s="1"/>
  <c r="N70" i="8"/>
  <c r="V70" i="8" s="1"/>
  <c r="AE70" i="8" s="1"/>
  <c r="N62" i="8"/>
  <c r="V62" i="8" s="1"/>
  <c r="AE62" i="8" s="1"/>
  <c r="N54" i="8"/>
  <c r="N66" i="8"/>
  <c r="V66" i="8" s="1"/>
  <c r="AE66" i="8" s="1"/>
  <c r="N55" i="8"/>
  <c r="V55" i="8" s="1"/>
  <c r="AE55" i="8" s="1"/>
  <c r="N73" i="8"/>
  <c r="V73" i="8" s="1"/>
  <c r="AE73" i="8" s="1"/>
  <c r="N58" i="8"/>
  <c r="V58" i="8" s="1"/>
  <c r="AE58" i="8" s="1"/>
  <c r="N52" i="8"/>
  <c r="N61" i="8"/>
  <c r="V61" i="8" s="1"/>
  <c r="AE61" i="8" s="1"/>
  <c r="N64" i="8"/>
  <c r="V64" i="8" s="1"/>
  <c r="AE64" i="8" s="1"/>
  <c r="I85" i="74"/>
  <c r="O76" i="8"/>
  <c r="W76" i="8" s="1"/>
  <c r="AF76" i="8" s="1"/>
  <c r="O67" i="8"/>
  <c r="W67" i="8" s="1"/>
  <c r="AF67" i="8" s="1"/>
  <c r="O53" i="8"/>
  <c r="W53" i="8" s="1"/>
  <c r="AF53" i="8" s="1"/>
  <c r="O61" i="8"/>
  <c r="W61" i="8" s="1"/>
  <c r="AF61" i="8" s="1"/>
  <c r="O56" i="8"/>
  <c r="W56" i="8" s="1"/>
  <c r="AF56" i="8" s="1"/>
  <c r="O60" i="8"/>
  <c r="W60" i="8" s="1"/>
  <c r="AF60" i="8" s="1"/>
  <c r="O54" i="8"/>
  <c r="O68" i="8"/>
  <c r="W68" i="8" s="1"/>
  <c r="AF68" i="8" s="1"/>
  <c r="O58" i="8"/>
  <c r="W58" i="8" s="1"/>
  <c r="AF58" i="8" s="1"/>
  <c r="O66" i="8"/>
  <c r="W66" i="8" s="1"/>
  <c r="AF66" i="8" s="1"/>
  <c r="O64" i="8"/>
  <c r="W64" i="8" s="1"/>
  <c r="AF64" i="8" s="1"/>
  <c r="O63" i="8"/>
  <c r="W63" i="8" s="1"/>
  <c r="AF63" i="8" s="1"/>
  <c r="O70" i="8"/>
  <c r="W70" i="8" s="1"/>
  <c r="AF70" i="8" s="1"/>
  <c r="O77" i="8"/>
  <c r="W77" i="8" s="1"/>
  <c r="AF77" i="8" s="1"/>
  <c r="O55" i="8"/>
  <c r="W55" i="8" s="1"/>
  <c r="AF55" i="8" s="1"/>
  <c r="O57" i="8"/>
  <c r="W57" i="8" s="1"/>
  <c r="AF57" i="8" s="1"/>
  <c r="O73" i="8"/>
  <c r="W73" i="8" s="1"/>
  <c r="AF73" i="8" s="1"/>
  <c r="O72" i="8"/>
  <c r="W72" i="8" s="1"/>
  <c r="AF72" i="8" s="1"/>
  <c r="O69" i="8"/>
  <c r="W69" i="8" s="1"/>
  <c r="AF69" i="8" s="1"/>
  <c r="O52" i="8"/>
  <c r="O62" i="8"/>
  <c r="W62" i="8" s="1"/>
  <c r="AF62" i="8" s="1"/>
  <c r="O59" i="8"/>
  <c r="W59" i="8" s="1"/>
  <c r="AF59" i="8" s="1"/>
  <c r="O71" i="8"/>
  <c r="W71" i="8" s="1"/>
  <c r="AF71" i="8" s="1"/>
  <c r="O65" i="8"/>
  <c r="W65" i="8" s="1"/>
  <c r="AF65" i="8" s="1"/>
  <c r="L69" i="8"/>
  <c r="T69" i="8" s="1"/>
  <c r="AC69" i="8" s="1"/>
  <c r="L72" i="8"/>
  <c r="T72" i="8" s="1"/>
  <c r="AC72" i="8" s="1"/>
  <c r="L53" i="8"/>
  <c r="T53" i="8" s="1"/>
  <c r="AC53" i="8" s="1"/>
  <c r="L61" i="8"/>
  <c r="T61" i="8" s="1"/>
  <c r="AC61" i="8" s="1"/>
  <c r="L73" i="8"/>
  <c r="T73" i="8" s="1"/>
  <c r="AC73" i="8" s="1"/>
  <c r="L71" i="8"/>
  <c r="T71" i="8" s="1"/>
  <c r="AC71" i="8" s="1"/>
  <c r="L54" i="8"/>
  <c r="T54" i="8" s="1"/>
  <c r="AC54" i="8" s="1"/>
  <c r="L68" i="8"/>
  <c r="T68" i="8" s="1"/>
  <c r="AC68" i="8" s="1"/>
  <c r="L59" i="8"/>
  <c r="T59" i="8" s="1"/>
  <c r="AC59" i="8" s="1"/>
  <c r="L66" i="8"/>
  <c r="T66" i="8" s="1"/>
  <c r="AC66" i="8" s="1"/>
  <c r="L56" i="8"/>
  <c r="T56" i="8" s="1"/>
  <c r="AC56" i="8" s="1"/>
  <c r="L63" i="8"/>
  <c r="T63" i="8" s="1"/>
  <c r="AC63" i="8" s="1"/>
  <c r="L55" i="8"/>
  <c r="T55" i="8" s="1"/>
  <c r="AC55" i="8" s="1"/>
  <c r="L65" i="8"/>
  <c r="T65" i="8" s="1"/>
  <c r="AC65" i="8" s="1"/>
  <c r="L52" i="8"/>
  <c r="L62" i="8"/>
  <c r="T62" i="8" s="1"/>
  <c r="AC62" i="8" s="1"/>
  <c r="L58" i="8"/>
  <c r="T58" i="8" s="1"/>
  <c r="AC58" i="8" s="1"/>
  <c r="L77" i="8"/>
  <c r="T77" i="8" s="1"/>
  <c r="AC77" i="8" s="1"/>
  <c r="L60" i="8"/>
  <c r="T60" i="8" s="1"/>
  <c r="AC60" i="8" s="1"/>
  <c r="L64" i="8"/>
  <c r="T64" i="8" s="1"/>
  <c r="AC64" i="8" s="1"/>
  <c r="L70" i="8"/>
  <c r="T70" i="8" s="1"/>
  <c r="AC70" i="8" s="1"/>
  <c r="L57" i="8"/>
  <c r="T57" i="8" s="1"/>
  <c r="AC57" i="8" s="1"/>
  <c r="L67" i="8"/>
  <c r="T67" i="8" s="1"/>
  <c r="AC67" i="8" s="1"/>
  <c r="L76" i="8"/>
  <c r="T76" i="8" s="1"/>
  <c r="AC76" i="8" s="1"/>
  <c r="E83" i="74"/>
  <c r="G83" i="74"/>
  <c r="I83" i="74"/>
  <c r="F83" i="74"/>
  <c r="P66" i="8"/>
  <c r="X66" i="8" s="1"/>
  <c r="AG66" i="8" s="1"/>
  <c r="P65" i="8"/>
  <c r="X65" i="8" s="1"/>
  <c r="AG65" i="8" s="1"/>
  <c r="P69" i="8"/>
  <c r="X69" i="8" s="1"/>
  <c r="AG69" i="8" s="1"/>
  <c r="P68" i="8"/>
  <c r="X68" i="8" s="1"/>
  <c r="AG68" i="8" s="1"/>
  <c r="P63" i="8"/>
  <c r="X63" i="8" s="1"/>
  <c r="AG63" i="8" s="1"/>
  <c r="P77" i="8"/>
  <c r="X77" i="8" s="1"/>
  <c r="AG77" i="8" s="1"/>
  <c r="P67" i="8"/>
  <c r="X67" i="8" s="1"/>
  <c r="AG67" i="8" s="1"/>
  <c r="P61" i="8"/>
  <c r="X61" i="8" s="1"/>
  <c r="AG61" i="8" s="1"/>
  <c r="P76" i="8"/>
  <c r="X76" i="8" s="1"/>
  <c r="AG76" i="8" s="1"/>
  <c r="P53" i="8"/>
  <c r="X53" i="8" s="1"/>
  <c r="AG53" i="8" s="1"/>
  <c r="P64" i="8"/>
  <c r="X64" i="8" s="1"/>
  <c r="AG64" i="8" s="1"/>
  <c r="P56" i="8"/>
  <c r="X56" i="8" s="1"/>
  <c r="AG56" i="8" s="1"/>
  <c r="P52" i="8"/>
  <c r="P58" i="8"/>
  <c r="X58" i="8" s="1"/>
  <c r="AG58" i="8" s="1"/>
  <c r="P60" i="8"/>
  <c r="X60" i="8" s="1"/>
  <c r="AG60" i="8" s="1"/>
  <c r="P72" i="8"/>
  <c r="X72" i="8" s="1"/>
  <c r="AG72" i="8" s="1"/>
  <c r="P55" i="8"/>
  <c r="X55" i="8" s="1"/>
  <c r="AG55" i="8" s="1"/>
  <c r="P70" i="8"/>
  <c r="X70" i="8" s="1"/>
  <c r="AG70" i="8" s="1"/>
  <c r="P71" i="8"/>
  <c r="X71" i="8" s="1"/>
  <c r="AG71" i="8" s="1"/>
  <c r="P62" i="8"/>
  <c r="X62" i="8" s="1"/>
  <c r="AG62" i="8" s="1"/>
  <c r="P73" i="8"/>
  <c r="X73" i="8" s="1"/>
  <c r="AG73" i="8" s="1"/>
  <c r="P57" i="8"/>
  <c r="X57" i="8" s="1"/>
  <c r="AG57" i="8" s="1"/>
  <c r="P59" i="8"/>
  <c r="X59" i="8" s="1"/>
  <c r="AG59" i="8" s="1"/>
  <c r="P54" i="8"/>
  <c r="C83" i="74"/>
  <c r="D85" i="74"/>
  <c r="Q75" i="74" l="1"/>
  <c r="Y75" i="74" s="1"/>
  <c r="AH75" i="74" s="1"/>
  <c r="Q74" i="74"/>
  <c r="Y74" i="74" s="1"/>
  <c r="AH74" i="74" s="1"/>
  <c r="O74" i="74"/>
  <c r="W74" i="74" s="1"/>
  <c r="AF74" i="74" s="1"/>
  <c r="O75" i="74"/>
  <c r="W75" i="74" s="1"/>
  <c r="AF75" i="74" s="1"/>
  <c r="M74" i="74"/>
  <c r="U74" i="74" s="1"/>
  <c r="AD74" i="74" s="1"/>
  <c r="M75" i="74"/>
  <c r="U75" i="74" s="1"/>
  <c r="AD75" i="74" s="1"/>
  <c r="N74" i="74"/>
  <c r="V74" i="74" s="1"/>
  <c r="AE74" i="74" s="1"/>
  <c r="N75" i="74"/>
  <c r="V75" i="74" s="1"/>
  <c r="AE75" i="74" s="1"/>
  <c r="P75" i="74"/>
  <c r="X75" i="74" s="1"/>
  <c r="AG75" i="74" s="1"/>
  <c r="P74" i="74"/>
  <c r="X74" i="74" s="1"/>
  <c r="AG74" i="74" s="1"/>
  <c r="L74" i="74"/>
  <c r="T74" i="74" s="1"/>
  <c r="AC74" i="74" s="1"/>
  <c r="L75" i="74"/>
  <c r="T75" i="74" s="1"/>
  <c r="AC75" i="74" s="1"/>
  <c r="Q83" i="8"/>
  <c r="N60" i="74"/>
  <c r="V60" i="74" s="1"/>
  <c r="AE60" i="74" s="1"/>
  <c r="N64" i="74"/>
  <c r="V64" i="74" s="1"/>
  <c r="AE64" i="74" s="1"/>
  <c r="N66" i="74"/>
  <c r="V66" i="74" s="1"/>
  <c r="AE66" i="74" s="1"/>
  <c r="N68" i="74"/>
  <c r="V68" i="74" s="1"/>
  <c r="AE68" i="74" s="1"/>
  <c r="N58" i="74"/>
  <c r="V58" i="74" s="1"/>
  <c r="AE58" i="74" s="1"/>
  <c r="N73" i="74"/>
  <c r="V73" i="74" s="1"/>
  <c r="AE73" i="74" s="1"/>
  <c r="N61" i="74"/>
  <c r="V61" i="74" s="1"/>
  <c r="AE61" i="74" s="1"/>
  <c r="N76" i="74"/>
  <c r="V76" i="74" s="1"/>
  <c r="AE76" i="74" s="1"/>
  <c r="N67" i="74"/>
  <c r="V67" i="74" s="1"/>
  <c r="AE67" i="74" s="1"/>
  <c r="N56" i="74"/>
  <c r="V56" i="74" s="1"/>
  <c r="AE56" i="74" s="1"/>
  <c r="N54" i="74"/>
  <c r="N55" i="74"/>
  <c r="V55" i="74" s="1"/>
  <c r="AE55" i="74" s="1"/>
  <c r="N53" i="74"/>
  <c r="V53" i="74" s="1"/>
  <c r="AE53" i="74" s="1"/>
  <c r="N57" i="74"/>
  <c r="V57" i="74" s="1"/>
  <c r="AE57" i="74" s="1"/>
  <c r="N62" i="74"/>
  <c r="V62" i="74" s="1"/>
  <c r="AE62" i="74" s="1"/>
  <c r="N72" i="74"/>
  <c r="V72" i="74" s="1"/>
  <c r="AE72" i="74" s="1"/>
  <c r="N77" i="74"/>
  <c r="V77" i="74" s="1"/>
  <c r="AE77" i="74" s="1"/>
  <c r="N65" i="74"/>
  <c r="V65" i="74" s="1"/>
  <c r="AE65" i="74" s="1"/>
  <c r="N52" i="74"/>
  <c r="N63" i="74"/>
  <c r="V63" i="74" s="1"/>
  <c r="AE63" i="74" s="1"/>
  <c r="N69" i="74"/>
  <c r="V69" i="74" s="1"/>
  <c r="AE69" i="74" s="1"/>
  <c r="N59" i="74"/>
  <c r="V59" i="74" s="1"/>
  <c r="AE59" i="74" s="1"/>
  <c r="N71" i="74"/>
  <c r="V71" i="74" s="1"/>
  <c r="AE71" i="74" s="1"/>
  <c r="N70" i="74"/>
  <c r="V70" i="74" s="1"/>
  <c r="AE70" i="74" s="1"/>
  <c r="M83" i="8"/>
  <c r="U52" i="8"/>
  <c r="L83" i="8"/>
  <c r="T52" i="8"/>
  <c r="P70" i="74"/>
  <c r="X70" i="74" s="1"/>
  <c r="AG70" i="74" s="1"/>
  <c r="P64" i="74"/>
  <c r="X64" i="74" s="1"/>
  <c r="AG64" i="74" s="1"/>
  <c r="P63" i="74"/>
  <c r="X63" i="74" s="1"/>
  <c r="AG63" i="74" s="1"/>
  <c r="P73" i="74"/>
  <c r="X73" i="74" s="1"/>
  <c r="AG73" i="74" s="1"/>
  <c r="P56" i="74"/>
  <c r="X56" i="74" s="1"/>
  <c r="AG56" i="74" s="1"/>
  <c r="P55" i="74"/>
  <c r="X55" i="74" s="1"/>
  <c r="AG55" i="74" s="1"/>
  <c r="P57" i="74"/>
  <c r="X57" i="74" s="1"/>
  <c r="AG57" i="74" s="1"/>
  <c r="P66" i="74"/>
  <c r="X66" i="74" s="1"/>
  <c r="AG66" i="74" s="1"/>
  <c r="P69" i="74"/>
  <c r="X69" i="74" s="1"/>
  <c r="AG69" i="74" s="1"/>
  <c r="P67" i="74"/>
  <c r="X67" i="74" s="1"/>
  <c r="AG67" i="74" s="1"/>
  <c r="P61" i="74"/>
  <c r="X61" i="74" s="1"/>
  <c r="AG61" i="74" s="1"/>
  <c r="P76" i="74"/>
  <c r="X76" i="74" s="1"/>
  <c r="AG76" i="74" s="1"/>
  <c r="P59" i="74"/>
  <c r="X59" i="74" s="1"/>
  <c r="AG59" i="74" s="1"/>
  <c r="P71" i="74"/>
  <c r="X71" i="74" s="1"/>
  <c r="AG71" i="74" s="1"/>
  <c r="P62" i="74"/>
  <c r="X62" i="74" s="1"/>
  <c r="AG62" i="74" s="1"/>
  <c r="P54" i="74"/>
  <c r="P68" i="74"/>
  <c r="X68" i="74" s="1"/>
  <c r="AG68" i="74" s="1"/>
  <c r="P65" i="74"/>
  <c r="X65" i="74" s="1"/>
  <c r="AG65" i="74" s="1"/>
  <c r="P60" i="74"/>
  <c r="X60" i="74" s="1"/>
  <c r="AG60" i="74" s="1"/>
  <c r="P77" i="74"/>
  <c r="X77" i="74" s="1"/>
  <c r="AG77" i="74" s="1"/>
  <c r="P53" i="74"/>
  <c r="X53" i="74" s="1"/>
  <c r="AG53" i="74" s="1"/>
  <c r="P52" i="74"/>
  <c r="P58" i="74"/>
  <c r="X58" i="74" s="1"/>
  <c r="AG58" i="74" s="1"/>
  <c r="P72" i="74"/>
  <c r="X72" i="74" s="1"/>
  <c r="AG72" i="74" s="1"/>
  <c r="P83" i="8"/>
  <c r="X52" i="8"/>
  <c r="Q61" i="74"/>
  <c r="Y61" i="74" s="1"/>
  <c r="AH61" i="74" s="1"/>
  <c r="Q77" i="74"/>
  <c r="Y77" i="74" s="1"/>
  <c r="AH77" i="74" s="1"/>
  <c r="Q68" i="74"/>
  <c r="Y68" i="74" s="1"/>
  <c r="AH68" i="74" s="1"/>
  <c r="Q67" i="74"/>
  <c r="Y67" i="74" s="1"/>
  <c r="AH67" i="74" s="1"/>
  <c r="Q69" i="74"/>
  <c r="Y69" i="74" s="1"/>
  <c r="AH69" i="74" s="1"/>
  <c r="Q58" i="74"/>
  <c r="Y58" i="74" s="1"/>
  <c r="AH58" i="74" s="1"/>
  <c r="Q59" i="74"/>
  <c r="Y59" i="74" s="1"/>
  <c r="AH59" i="74" s="1"/>
  <c r="Q64" i="74"/>
  <c r="Y64" i="74" s="1"/>
  <c r="AH64" i="74" s="1"/>
  <c r="Q60" i="74"/>
  <c r="Y60" i="74" s="1"/>
  <c r="AH60" i="74" s="1"/>
  <c r="Q71" i="74"/>
  <c r="Y71" i="74" s="1"/>
  <c r="AH71" i="74" s="1"/>
  <c r="Q56" i="74"/>
  <c r="Y56" i="74" s="1"/>
  <c r="AH56" i="74" s="1"/>
  <c r="Q57" i="74"/>
  <c r="Y57" i="74" s="1"/>
  <c r="AH57" i="74" s="1"/>
  <c r="Q76" i="74"/>
  <c r="Y76" i="74" s="1"/>
  <c r="AH76" i="74" s="1"/>
  <c r="Q52" i="74"/>
  <c r="Q66" i="74"/>
  <c r="Y66" i="74" s="1"/>
  <c r="AH66" i="74" s="1"/>
  <c r="Q55" i="74"/>
  <c r="Y55" i="74" s="1"/>
  <c r="AH55" i="74" s="1"/>
  <c r="Q70" i="74"/>
  <c r="Y70" i="74" s="1"/>
  <c r="AH70" i="74" s="1"/>
  <c r="Q53" i="74"/>
  <c r="Y53" i="74" s="1"/>
  <c r="AH53" i="74" s="1"/>
  <c r="Q63" i="74"/>
  <c r="Y63" i="74" s="1"/>
  <c r="AH63" i="74" s="1"/>
  <c r="Q65" i="74"/>
  <c r="Y65" i="74" s="1"/>
  <c r="AH65" i="74" s="1"/>
  <c r="Q54" i="74"/>
  <c r="Q72" i="74"/>
  <c r="Y72" i="74" s="1"/>
  <c r="AH72" i="74" s="1"/>
  <c r="Q73" i="74"/>
  <c r="Y73" i="74" s="1"/>
  <c r="AH73" i="74" s="1"/>
  <c r="Q62" i="74"/>
  <c r="Y62" i="74" s="1"/>
  <c r="AH62" i="74" s="1"/>
  <c r="Y52" i="8"/>
  <c r="O66" i="74"/>
  <c r="W66" i="74" s="1"/>
  <c r="AF66" i="74" s="1"/>
  <c r="O69" i="74"/>
  <c r="W69" i="74" s="1"/>
  <c r="AF69" i="74" s="1"/>
  <c r="O57" i="74"/>
  <c r="W57" i="74" s="1"/>
  <c r="AF57" i="74" s="1"/>
  <c r="O72" i="74"/>
  <c r="W72" i="74" s="1"/>
  <c r="AF72" i="74" s="1"/>
  <c r="O76" i="74"/>
  <c r="W76" i="74" s="1"/>
  <c r="AF76" i="74" s="1"/>
  <c r="O65" i="74"/>
  <c r="W65" i="74" s="1"/>
  <c r="AF65" i="74" s="1"/>
  <c r="O63" i="74"/>
  <c r="W63" i="74" s="1"/>
  <c r="AF63" i="74" s="1"/>
  <c r="O62" i="74"/>
  <c r="W62" i="74" s="1"/>
  <c r="AF62" i="74" s="1"/>
  <c r="O59" i="74"/>
  <c r="W59" i="74" s="1"/>
  <c r="AF59" i="74" s="1"/>
  <c r="O68" i="74"/>
  <c r="W68" i="74" s="1"/>
  <c r="AF68" i="74" s="1"/>
  <c r="O61" i="74"/>
  <c r="W61" i="74" s="1"/>
  <c r="AF61" i="74" s="1"/>
  <c r="O54" i="74"/>
  <c r="O64" i="74"/>
  <c r="W64" i="74" s="1"/>
  <c r="AF64" i="74" s="1"/>
  <c r="O58" i="74"/>
  <c r="W58" i="74" s="1"/>
  <c r="AF58" i="74" s="1"/>
  <c r="O71" i="74"/>
  <c r="W71" i="74" s="1"/>
  <c r="AF71" i="74" s="1"/>
  <c r="O67" i="74"/>
  <c r="W67" i="74" s="1"/>
  <c r="AF67" i="74" s="1"/>
  <c r="O70" i="74"/>
  <c r="W70" i="74" s="1"/>
  <c r="AF70" i="74" s="1"/>
  <c r="O60" i="74"/>
  <c r="W60" i="74" s="1"/>
  <c r="AF60" i="74" s="1"/>
  <c r="O52" i="74"/>
  <c r="O53" i="74"/>
  <c r="W53" i="74" s="1"/>
  <c r="AF53" i="74" s="1"/>
  <c r="O56" i="74"/>
  <c r="W56" i="74" s="1"/>
  <c r="AF56" i="74" s="1"/>
  <c r="O77" i="74"/>
  <c r="W77" i="74" s="1"/>
  <c r="AF77" i="74" s="1"/>
  <c r="O73" i="74"/>
  <c r="W73" i="74" s="1"/>
  <c r="AF73" i="74" s="1"/>
  <c r="O55" i="74"/>
  <c r="W55" i="74" s="1"/>
  <c r="AF55" i="74" s="1"/>
  <c r="N83" i="8"/>
  <c r="V52" i="8"/>
  <c r="O83" i="8"/>
  <c r="W52" i="8"/>
  <c r="L54" i="74"/>
  <c r="T54" i="74" s="1"/>
  <c r="AC54" i="74" s="1"/>
  <c r="L67" i="74"/>
  <c r="T67" i="74" s="1"/>
  <c r="AC67" i="74" s="1"/>
  <c r="L68" i="74"/>
  <c r="T68" i="74" s="1"/>
  <c r="AC68" i="74" s="1"/>
  <c r="L70" i="74"/>
  <c r="T70" i="74" s="1"/>
  <c r="AC70" i="74" s="1"/>
  <c r="L71" i="74"/>
  <c r="T71" i="74" s="1"/>
  <c r="AC71" i="74" s="1"/>
  <c r="D84" i="74"/>
  <c r="L61" i="74"/>
  <c r="T61" i="74" s="1"/>
  <c r="AC61" i="74" s="1"/>
  <c r="L57" i="74"/>
  <c r="T57" i="74" s="1"/>
  <c r="AC57" i="74" s="1"/>
  <c r="L72" i="74"/>
  <c r="T72" i="74" s="1"/>
  <c r="AC72" i="74" s="1"/>
  <c r="L52" i="74"/>
  <c r="L73" i="74"/>
  <c r="T73" i="74" s="1"/>
  <c r="AC73" i="74" s="1"/>
  <c r="L60" i="74"/>
  <c r="T60" i="74" s="1"/>
  <c r="AC60" i="74" s="1"/>
  <c r="L66" i="74"/>
  <c r="T66" i="74" s="1"/>
  <c r="AC66" i="74" s="1"/>
  <c r="L53" i="74"/>
  <c r="T53" i="74" s="1"/>
  <c r="AC53" i="74" s="1"/>
  <c r="L65" i="74"/>
  <c r="T65" i="74" s="1"/>
  <c r="AC65" i="74" s="1"/>
  <c r="L58" i="74"/>
  <c r="T58" i="74" s="1"/>
  <c r="AC58" i="74" s="1"/>
  <c r="L69" i="74"/>
  <c r="T69" i="74" s="1"/>
  <c r="AC69" i="74" s="1"/>
  <c r="L63" i="74"/>
  <c r="T63" i="74" s="1"/>
  <c r="AC63" i="74" s="1"/>
  <c r="L76" i="74"/>
  <c r="T76" i="74" s="1"/>
  <c r="AC76" i="74" s="1"/>
  <c r="L77" i="74"/>
  <c r="T77" i="74" s="1"/>
  <c r="AC77" i="74" s="1"/>
  <c r="L55" i="74"/>
  <c r="T55" i="74" s="1"/>
  <c r="AC55" i="74" s="1"/>
  <c r="L64" i="74"/>
  <c r="T64" i="74" s="1"/>
  <c r="AC64" i="74" s="1"/>
  <c r="L56" i="74"/>
  <c r="T56" i="74" s="1"/>
  <c r="AC56" i="74" s="1"/>
  <c r="L59" i="74"/>
  <c r="T59" i="74" s="1"/>
  <c r="AC59" i="74" s="1"/>
  <c r="L62" i="74"/>
  <c r="T62" i="74" s="1"/>
  <c r="AC62" i="74" s="1"/>
  <c r="M57" i="74"/>
  <c r="U57" i="74" s="1"/>
  <c r="AD57" i="74" s="1"/>
  <c r="M60" i="74"/>
  <c r="U60" i="74" s="1"/>
  <c r="AD60" i="74" s="1"/>
  <c r="M54" i="74"/>
  <c r="M55" i="74"/>
  <c r="U55" i="74" s="1"/>
  <c r="AD55" i="74" s="1"/>
  <c r="M65" i="74"/>
  <c r="U65" i="74" s="1"/>
  <c r="AD65" i="74" s="1"/>
  <c r="M56" i="74"/>
  <c r="U56" i="74" s="1"/>
  <c r="AD56" i="74" s="1"/>
  <c r="M77" i="74"/>
  <c r="U77" i="74" s="1"/>
  <c r="AD77" i="74" s="1"/>
  <c r="M59" i="74"/>
  <c r="U59" i="74" s="1"/>
  <c r="AD59" i="74" s="1"/>
  <c r="M71" i="74"/>
  <c r="U71" i="74" s="1"/>
  <c r="AD71" i="74" s="1"/>
  <c r="M62" i="74"/>
  <c r="U62" i="74" s="1"/>
  <c r="AD62" i="74" s="1"/>
  <c r="M72" i="74"/>
  <c r="U72" i="74" s="1"/>
  <c r="AD72" i="74" s="1"/>
  <c r="I84" i="74"/>
  <c r="M53" i="74"/>
  <c r="U53" i="74" s="1"/>
  <c r="AD53" i="74" s="1"/>
  <c r="M73" i="74"/>
  <c r="U73" i="74" s="1"/>
  <c r="AD73" i="74" s="1"/>
  <c r="M63" i="74"/>
  <c r="U63" i="74" s="1"/>
  <c r="AD63" i="74" s="1"/>
  <c r="M68" i="74"/>
  <c r="U68" i="74" s="1"/>
  <c r="AD68" i="74" s="1"/>
  <c r="M64" i="74"/>
  <c r="U64" i="74" s="1"/>
  <c r="AD64" i="74" s="1"/>
  <c r="M67" i="74"/>
  <c r="U67" i="74" s="1"/>
  <c r="AD67" i="74" s="1"/>
  <c r="M58" i="74"/>
  <c r="U58" i="74" s="1"/>
  <c r="AD58" i="74" s="1"/>
  <c r="M61" i="74"/>
  <c r="U61" i="74" s="1"/>
  <c r="AD61" i="74" s="1"/>
  <c r="M66" i="74"/>
  <c r="U66" i="74" s="1"/>
  <c r="AD66" i="74" s="1"/>
  <c r="M52" i="74"/>
  <c r="M69" i="74"/>
  <c r="U69" i="74" s="1"/>
  <c r="AD69" i="74" s="1"/>
  <c r="M76" i="74"/>
  <c r="U76" i="74" s="1"/>
  <c r="AD76" i="74" s="1"/>
  <c r="M70" i="74"/>
  <c r="U70" i="74" s="1"/>
  <c r="AD70" i="74" s="1"/>
  <c r="L83" i="74" l="1"/>
  <c r="T52" i="74"/>
  <c r="Y83" i="8"/>
  <c r="AH52" i="8"/>
  <c r="AC52" i="8"/>
  <c r="T83" i="8"/>
  <c r="O83" i="74"/>
  <c r="W52" i="74"/>
  <c r="V83" i="8"/>
  <c r="AE52" i="8"/>
  <c r="AG52" i="8"/>
  <c r="X83" i="8"/>
  <c r="P83" i="74"/>
  <c r="X52" i="74"/>
  <c r="M83" i="74"/>
  <c r="U52" i="74"/>
  <c r="N83" i="74"/>
  <c r="V52" i="74"/>
  <c r="Q83" i="74"/>
  <c r="Y52" i="74"/>
  <c r="U83" i="8"/>
  <c r="AD52" i="8"/>
  <c r="AF52" i="8"/>
  <c r="W83" i="8"/>
  <c r="AH83" i="8" l="1"/>
  <c r="AF83" i="8"/>
  <c r="AG52" i="74"/>
  <c r="AG83" i="74" s="1"/>
  <c r="X83" i="74"/>
  <c r="U83" i="74"/>
  <c r="AD52" i="74"/>
  <c r="AD83" i="74" s="1"/>
  <c r="AH52" i="74"/>
  <c r="AH83" i="74" s="1"/>
  <c r="Y83" i="74"/>
  <c r="AG83" i="8"/>
  <c r="AF52" i="74"/>
  <c r="AF83" i="74" s="1"/>
  <c r="W83" i="74"/>
  <c r="AD83" i="8"/>
  <c r="AE52" i="74"/>
  <c r="AE83" i="74" s="1"/>
  <c r="V83" i="74"/>
  <c r="AE83" i="8"/>
  <c r="T83" i="74"/>
  <c r="AC52" i="74"/>
  <c r="AC83" i="74" s="1"/>
  <c r="AC83" i="8"/>
  <c r="AR9" i="21" l="1"/>
  <c r="C53" i="8" s="1"/>
  <c r="BC9" i="21"/>
  <c r="C64" i="8" s="1"/>
  <c r="BA9" i="21"/>
  <c r="C62" i="8" s="1"/>
  <c r="BO9" i="21"/>
  <c r="C76" i="8" s="1"/>
  <c r="BL9" i="21"/>
  <c r="C73" i="8" s="1"/>
  <c r="BP9" i="21"/>
  <c r="C77" i="8" s="1"/>
  <c r="BJ9" i="21"/>
  <c r="C71" i="8" s="1"/>
  <c r="BK9" i="21"/>
  <c r="C72" i="8" s="1"/>
  <c r="AW9" i="21"/>
  <c r="C58" i="8" s="1"/>
  <c r="BI9" i="21"/>
  <c r="C70" i="8" s="1"/>
  <c r="AU9" i="21"/>
  <c r="C56" i="8" s="1"/>
  <c r="AQ9" i="21"/>
  <c r="C52" i="8" s="1"/>
  <c r="BG9" i="21"/>
  <c r="C68" i="8" s="1"/>
  <c r="AS9" i="21"/>
  <c r="C54" i="8" s="1"/>
  <c r="AZ9" i="21"/>
  <c r="C61" i="8" s="1"/>
  <c r="BD9" i="21"/>
  <c r="C65" i="8" s="1"/>
  <c r="AV9" i="21"/>
  <c r="C57" i="8" s="1"/>
  <c r="BH9" i="21"/>
  <c r="C69" i="8" s="1"/>
  <c r="AY9" i="21"/>
  <c r="C60" i="8" s="1"/>
  <c r="AX9" i="21"/>
  <c r="C59" i="8" s="1"/>
  <c r="BB9" i="21"/>
  <c r="C63" i="8" s="1"/>
  <c r="BE9" i="21"/>
  <c r="C66" i="8" s="1"/>
  <c r="AT9" i="21"/>
  <c r="C55" i="8" s="1"/>
  <c r="BF9" i="21"/>
  <c r="C67" i="8" s="1"/>
  <c r="BQ9" i="21"/>
  <c r="BR9" i="21" s="1"/>
  <c r="C83" i="8" l="1"/>
  <c r="D85" i="8"/>
  <c r="K75" i="74" l="1"/>
  <c r="S75" i="74" s="1"/>
  <c r="AB75" i="74" s="1"/>
  <c r="K74" i="74"/>
  <c r="S74" i="74" s="1"/>
  <c r="AB74" i="74" s="1"/>
  <c r="K74" i="8"/>
  <c r="S74" i="8" s="1"/>
  <c r="AB74" i="8" s="1"/>
  <c r="K75" i="8"/>
  <c r="S75" i="8" s="1"/>
  <c r="AB75" i="8" s="1"/>
  <c r="D84" i="8"/>
  <c r="K68" i="8"/>
  <c r="S68" i="8" s="1"/>
  <c r="AB68" i="8" s="1"/>
  <c r="K52" i="8"/>
  <c r="K62" i="8"/>
  <c r="S62" i="8" s="1"/>
  <c r="AB62" i="8" s="1"/>
  <c r="K53" i="8"/>
  <c r="S53" i="8" s="1"/>
  <c r="AB53" i="8" s="1"/>
  <c r="K76" i="8"/>
  <c r="S76" i="8" s="1"/>
  <c r="AB76" i="8" s="1"/>
  <c r="K64" i="8"/>
  <c r="S64" i="8" s="1"/>
  <c r="AB64" i="8" s="1"/>
  <c r="K71" i="8"/>
  <c r="S71" i="8" s="1"/>
  <c r="AB71" i="8" s="1"/>
  <c r="K63" i="8"/>
  <c r="S63" i="8" s="1"/>
  <c r="AB63" i="8" s="1"/>
  <c r="K54" i="8"/>
  <c r="S54" i="8" s="1"/>
  <c r="AB54" i="8" s="1"/>
  <c r="K77" i="8"/>
  <c r="S77" i="8" s="1"/>
  <c r="AB77" i="8" s="1"/>
  <c r="K65" i="8"/>
  <c r="S65" i="8" s="1"/>
  <c r="AB65" i="8" s="1"/>
  <c r="K59" i="8"/>
  <c r="S59" i="8" s="1"/>
  <c r="AB59" i="8" s="1"/>
  <c r="K72" i="8"/>
  <c r="S72" i="8" s="1"/>
  <c r="AB72" i="8" s="1"/>
  <c r="K56" i="8"/>
  <c r="S56" i="8" s="1"/>
  <c r="AB56" i="8" s="1"/>
  <c r="K58" i="8"/>
  <c r="S58" i="8" s="1"/>
  <c r="AB58" i="8" s="1"/>
  <c r="K55" i="8"/>
  <c r="S55" i="8" s="1"/>
  <c r="AB55" i="8" s="1"/>
  <c r="K70" i="8"/>
  <c r="S70" i="8" s="1"/>
  <c r="AB70" i="8" s="1"/>
  <c r="K69" i="8"/>
  <c r="S69" i="8" s="1"/>
  <c r="AB69" i="8" s="1"/>
  <c r="K66" i="8"/>
  <c r="S66" i="8" s="1"/>
  <c r="AB66" i="8" s="1"/>
  <c r="K61" i="8"/>
  <c r="S61" i="8" s="1"/>
  <c r="AB61" i="8" s="1"/>
  <c r="K67" i="8"/>
  <c r="S67" i="8" s="1"/>
  <c r="AB67" i="8" s="1"/>
  <c r="K57" i="8"/>
  <c r="S57" i="8" s="1"/>
  <c r="AB57" i="8" s="1"/>
  <c r="K73" i="8"/>
  <c r="S73" i="8" s="1"/>
  <c r="AB73" i="8" s="1"/>
  <c r="K60" i="8"/>
  <c r="S60" i="8" s="1"/>
  <c r="AB60" i="8" s="1"/>
  <c r="K59" i="74"/>
  <c r="S59" i="74" s="1"/>
  <c r="AB59" i="74" s="1"/>
  <c r="K64" i="74"/>
  <c r="S64" i="74" s="1"/>
  <c r="AB64" i="74" s="1"/>
  <c r="K76" i="74"/>
  <c r="S76" i="74" s="1"/>
  <c r="AB76" i="74" s="1"/>
  <c r="K67" i="74"/>
  <c r="S67" i="74" s="1"/>
  <c r="AB67" i="74" s="1"/>
  <c r="K72" i="74"/>
  <c r="S72" i="74" s="1"/>
  <c r="AB72" i="74" s="1"/>
  <c r="K54" i="74"/>
  <c r="S54" i="74" s="1"/>
  <c r="AB54" i="74" s="1"/>
  <c r="K77" i="74"/>
  <c r="S77" i="74" s="1"/>
  <c r="AB77" i="74" s="1"/>
  <c r="K58" i="74"/>
  <c r="S58" i="74" s="1"/>
  <c r="AB58" i="74" s="1"/>
  <c r="K69" i="74"/>
  <c r="S69" i="74" s="1"/>
  <c r="AB69" i="74" s="1"/>
  <c r="K66" i="74"/>
  <c r="S66" i="74" s="1"/>
  <c r="AB66" i="74" s="1"/>
  <c r="K62" i="74"/>
  <c r="S62" i="74" s="1"/>
  <c r="AB62" i="74" s="1"/>
  <c r="K70" i="74"/>
  <c r="S70" i="74" s="1"/>
  <c r="AB70" i="74" s="1"/>
  <c r="K68" i="74"/>
  <c r="S68" i="74" s="1"/>
  <c r="AB68" i="74" s="1"/>
  <c r="K71" i="74"/>
  <c r="S71" i="74" s="1"/>
  <c r="AB71" i="74" s="1"/>
  <c r="K57" i="74"/>
  <c r="S57" i="74" s="1"/>
  <c r="AB57" i="74" s="1"/>
  <c r="K56" i="74"/>
  <c r="S56" i="74" s="1"/>
  <c r="AB56" i="74" s="1"/>
  <c r="K52" i="74"/>
  <c r="K55" i="74"/>
  <c r="S55" i="74" s="1"/>
  <c r="AB55" i="74" s="1"/>
  <c r="K61" i="74"/>
  <c r="S61" i="74" s="1"/>
  <c r="AB61" i="74" s="1"/>
  <c r="K65" i="74"/>
  <c r="S65" i="74" s="1"/>
  <c r="AB65" i="74" s="1"/>
  <c r="K73" i="74"/>
  <c r="S73" i="74" s="1"/>
  <c r="AB73" i="74" s="1"/>
  <c r="K53" i="74"/>
  <c r="S53" i="74" s="1"/>
  <c r="AB53" i="74" s="1"/>
  <c r="K60" i="74"/>
  <c r="S60" i="74" s="1"/>
  <c r="AB60" i="74" s="1"/>
  <c r="K63" i="74"/>
  <c r="S63" i="74" s="1"/>
  <c r="AB63" i="74" s="1"/>
  <c r="K83" i="8" l="1"/>
  <c r="S52" i="8"/>
  <c r="AB52" i="8" s="1"/>
  <c r="S52" i="74"/>
  <c r="K83" i="74"/>
  <c r="S83" i="8" l="1"/>
  <c r="AB52" i="74"/>
  <c r="AB83" i="74" s="1"/>
  <c r="AI84" i="74" s="1"/>
  <c r="S83" i="74"/>
  <c r="AB83" i="8"/>
  <c r="AH84" i="8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tc={99A59A06-920C-4869-91EE-AA423D835C1D}</author>
    <author>tc={D08B351E-0791-4848-97AE-F8F1BC56EE73}</author>
    <author>tc={323EA073-916E-4169-AC65-7A4A0E7F1BC2}</author>
    <author>tc={0987BE66-FF7E-47F0-ADE5-992CACBBD9C0}</author>
    <author>tc={1B82BDA9-F189-4D1C-BFD5-4C61BDDB9AFD}</author>
  </authors>
  <commentList>
    <comment ref="V19" authorId="0" shapeId="0" xr:uid="{99A59A06-920C-4869-91EE-AA423D835C1D}">
      <text>
        <t>[Threaded comment]
Your version of Excel allows you to read this threaded comment; however, any edits to it will get removed if the file is opened in a newer version of Excel. Learn more: https://go.microsoft.com/fwlink/?linkid=870924
Comment:
    To be updated with December CPI</t>
      </text>
    </comment>
    <comment ref="AH24" authorId="1" shapeId="0" xr:uid="{D08B351E-0791-4848-97AE-F8F1BC56EE73}">
      <text>
        <t>[Threaded comment]
Your version of Excel allows you to read this threaded comment; however, any edits to it will get removed if the file is opened in a newer version of Excel. Learn more: https://go.microsoft.com/fwlink/?linkid=870924
Comment:
    End year factor discounts the commissioned project capex from 2028 back to year of capitalisation</t>
      </text>
    </comment>
    <comment ref="AJ24" authorId="2" shapeId="0" xr:uid="{323EA073-916E-4169-AC65-7A4A0E7F1BC2}">
      <text>
        <t>[Threaded comment]
Your version of Excel allows you to read this threaded comment; however, any edits to it will get removed if the file is opened in a newer version of Excel. Learn more: https://go.microsoft.com/fwlink/?linkid=870924
Comment:
    Asset in Service date (for capitalisation).</t>
      </text>
    </comment>
    <comment ref="AL24" authorId="3" shapeId="0" xr:uid="{0987BE66-FF7E-47F0-ADE5-992CACBBD9C0}">
      <text>
        <t>[Threaded comment]
Your version of Excel allows you to read this threaded comment; however, any edits to it will get removed if the file is opened in a newer version of Excel. Learn more: https://go.microsoft.com/fwlink/?linkid=870924
Comment:
    Projects that are partially capitalised or incur spend after capitalisation are represented on the commissioned extra tab</t>
      </text>
    </comment>
    <comment ref="AR24" authorId="4" shapeId="0" xr:uid="{1B82BDA9-F189-4D1C-BFD5-4C61BDDB9AFD}">
      <text>
        <t>[Threaded comment]
Your version of Excel allows you to read this threaded comment; however, any edits to it will get removed if the file is opened in a newer version of Excel. Learn more: https://go.microsoft.com/fwlink/?linkid=870924
Comment:
    Robertson, Ian (ENet):If =1, estimate comes from  current Success Estimator projects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tc={21252BE1-45B5-42E2-AC97-2A2CF56671F0}</author>
    <author>tc={D9E4E7F2-C16A-44C1-8ED6-5F5C3840F03E}</author>
    <author>tc={710750B6-F311-4A9B-B34D-B6B72FA8EFB9}</author>
    <author>tc={64954D1A-B104-44FF-9EAE-CCCF29A902A9}</author>
    <author>tc={B6D5441F-99D8-4114-88E3-671EB9DCE807}</author>
  </authors>
  <commentList>
    <comment ref="V19" authorId="0" shapeId="0" xr:uid="{21252BE1-45B5-42E2-AC97-2A2CF56671F0}">
      <text>
        <t>[Threaded comment]
Your version of Excel allows you to read this threaded comment; however, any edits to it will get removed if the file is opened in a newer version of Excel. Learn more: https://go.microsoft.com/fwlink/?linkid=870924
Comment:
    To be updated with December CPI</t>
      </text>
    </comment>
    <comment ref="AH24" authorId="1" shapeId="0" xr:uid="{D9E4E7F2-C16A-44C1-8ED6-5F5C3840F03E}">
      <text>
        <t>[Threaded comment]
Your version of Excel allows you to read this threaded comment; however, any edits to it will get removed if the file is opened in a newer version of Excel. Learn more: https://go.microsoft.com/fwlink/?linkid=870924
Comment:
    End year factor discounts the commissioned project capex from 2028 back to year of capitalisation</t>
      </text>
    </comment>
    <comment ref="AJ24" authorId="2" shapeId="0" xr:uid="{710750B6-F311-4A9B-B34D-B6B72FA8EFB9}">
      <text>
        <t>[Threaded comment]
Your version of Excel allows you to read this threaded comment; however, any edits to it will get removed if the file is opened in a newer version of Excel. Learn more: https://go.microsoft.com/fwlink/?linkid=870924
Comment:
    Asset in Service date (for capitalisation).</t>
      </text>
    </comment>
    <comment ref="AL24" authorId="3" shapeId="0" xr:uid="{64954D1A-B104-44FF-9EAE-CCCF29A902A9}">
      <text>
        <t>[Threaded comment]
Your version of Excel allows you to read this threaded comment; however, any edits to it will get removed if the file is opened in a newer version of Excel. Learn more: https://go.microsoft.com/fwlink/?linkid=870924
Comment:
    Projects that are partially capitalised or incur spend after capitalisation are represented on the commissioned extra tab</t>
      </text>
    </comment>
    <comment ref="AR24" authorId="4" shapeId="0" xr:uid="{B6D5441F-99D8-4114-88E3-671EB9DCE807}">
      <text>
        <t>[Threaded comment]
Your version of Excel allows you to read this threaded comment; however, any edits to it will get removed if the file is opened in a newer version of Excel. Learn more: https://go.microsoft.com/fwlink/?linkid=870924
Comment:
    Robertson, Ian (ENet):If =1, estimate comes from  current Success Estimator projects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tc={3001C29D-3611-4019-BB95-0B1332F85FC8}</author>
  </authors>
  <commentList>
    <comment ref="N4" authorId="0" shapeId="0" xr:uid="{3001C29D-3611-4019-BB95-0B1332F85FC8}">
      <text>
        <t>[Threaded comment]
Your version of Excel allows you to read this threaded comment; however, any edits to it will get removed if the file is opened in a newer version of Excel. Learn more: https://go.microsoft.com/fwlink/?linkid=870924
Comment:
    Projects with ongoing spend after Asset in Service  capitalisation are included on "Commissioned Extra" worksheet.</t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tc={2142D09F-8D2D-4E94-B373-822252EEEB83}</author>
  </authors>
  <commentList>
    <comment ref="N4" authorId="0" shapeId="0" xr:uid="{2142D09F-8D2D-4E94-B373-822252EEEB83}">
      <text>
        <t>[Threaded comment]
Your version of Excel allows you to read this threaded comment; however, any edits to it will get removed if the file is opened in a newer version of Excel. Learn more: https://go.microsoft.com/fwlink/?linkid=870924
Comment:
    Projects with ongoing spend after Asset in Service  capitalisation are included on "Commissioned Extra" worksheet.</t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tc={1906DF5C-77C6-4607-95F2-1B910FE86893}</author>
  </authors>
  <commentList>
    <comment ref="G15" authorId="0" shapeId="0" xr:uid="{1906DF5C-77C6-4607-95F2-1B910FE86893}">
      <text>
        <t>[Threaded comment]
Your version of Excel allows you to read this threaded comment; however, any edits to it will get removed if the file is opened in a newer version of Excel. Learn more: https://go.microsoft.com/fwlink/?linkid=870924
Comment:
    From Historical Labour Costs for Connections Projects</t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<sst xmlns="http://schemas.openxmlformats.org/spreadsheetml/2006/main" count="7491" uniqueCount="1587">
  <si>
    <t/>
  </si>
  <si>
    <t>Fiscal year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</si>
  <si>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</si>
  <si>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</si>
  <si>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</si>
  <si>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</si>
  <si>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</si>
  <si>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</si>
  <si>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</si>
  <si>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</si>
  <si>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</si>
  <si>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</si>
  <si>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</si>
  <si>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</si>
  <si>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</si>
  <si>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</si>
  <si>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</si>
  <si>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</si>
  <si>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</si>
  <si>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</si>
  <si>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Project Definition</t>
  </si>
  <si>
    <t>Title</t>
  </si>
  <si>
    <t>BP Category</t>
  </si>
  <si>
    <t>Project Category</t>
  </si>
  <si>
    <t>Project Status</t>
  </si>
  <si>
    <t>EC.10161</t>
  </si>
  <si>
    <t>Adelaide Central Reinforcement</t>
  </si>
  <si>
    <t>ExAnte</t>
  </si>
  <si>
    <t>Augmentation</t>
  </si>
  <si>
    <t>Active</t>
  </si>
  <si>
    <t>Cancelled</t>
  </si>
  <si>
    <t>Connection</t>
  </si>
  <si>
    <t>Closed</t>
  </si>
  <si>
    <t>EC.10344</t>
  </si>
  <si>
    <t>Heywood Interconnector Upgrade</t>
  </si>
  <si>
    <t>Facilities</t>
  </si>
  <si>
    <t>EC.10370</t>
  </si>
  <si>
    <t>Clare North New 132_33 kV Substation</t>
  </si>
  <si>
    <t>Replacement</t>
  </si>
  <si>
    <t>Refurbishment</t>
  </si>
  <si>
    <t>EC.10424</t>
  </si>
  <si>
    <t>Easements/Land</t>
  </si>
  <si>
    <t>Deferred</t>
  </si>
  <si>
    <t>EC.10509</t>
  </si>
  <si>
    <t>EC.10517</t>
  </si>
  <si>
    <t>South East CB Upgrade</t>
  </si>
  <si>
    <t>Security/Compliance</t>
  </si>
  <si>
    <t>Information Technology</t>
  </si>
  <si>
    <t>Telecommunications</t>
  </si>
  <si>
    <t>Inventory/Spares</t>
  </si>
  <si>
    <t>EC.10703</t>
  </si>
  <si>
    <t>Strategic Land Acquisition</t>
  </si>
  <si>
    <t>EC.11101</t>
  </si>
  <si>
    <t>Cultana 275_132 kV Augmentation</t>
  </si>
  <si>
    <t>EC.11104</t>
  </si>
  <si>
    <t>Northern SA Region Voltage Support</t>
  </si>
  <si>
    <t>EC.11110</t>
  </si>
  <si>
    <t>EC.11134</t>
  </si>
  <si>
    <t>EC.11201</t>
  </si>
  <si>
    <t>Eyre Peninsula Reinforcement</t>
  </si>
  <si>
    <t>EC.11209</t>
  </si>
  <si>
    <t>EC.11217</t>
  </si>
  <si>
    <t>Asset Data Capture</t>
  </si>
  <si>
    <t>EC.11218</t>
  </si>
  <si>
    <t>Network Configuration Management System</t>
  </si>
  <si>
    <t>EC.11239</t>
  </si>
  <si>
    <t>EC.11242</t>
  </si>
  <si>
    <t>Aerial Services Implementation</t>
  </si>
  <si>
    <t>Other</t>
  </si>
  <si>
    <t>EC.11302</t>
  </si>
  <si>
    <t>Para 275Kv Secondary Systems &amp; Minor Pri</t>
  </si>
  <si>
    <t>Potential</t>
  </si>
  <si>
    <t>Kincraig 132kV Capacitor Bank</t>
  </si>
  <si>
    <t>EC.11316</t>
  </si>
  <si>
    <t>Protection System Unit Replacement 08-13</t>
  </si>
  <si>
    <t>EC.11379</t>
  </si>
  <si>
    <t>Energy Management System Functional Enha</t>
  </si>
  <si>
    <t>EC.11383</t>
  </si>
  <si>
    <t>EC.11384</t>
  </si>
  <si>
    <t>Telecommunications Network Optimisation</t>
  </si>
  <si>
    <t>EC.11426</t>
  </si>
  <si>
    <t>NCIPAP 4 W'oo East to Rob'town 132kv Upr</t>
  </si>
  <si>
    <t>EC.11434</t>
  </si>
  <si>
    <t>Enterprise Capture of IED Data</t>
  </si>
  <si>
    <t>EC.11435</t>
  </si>
  <si>
    <t>Outage Optimisation Improvements</t>
  </si>
  <si>
    <t>EC.11437</t>
  </si>
  <si>
    <t>BUCC Hardware Replacement</t>
  </si>
  <si>
    <t>EC.11441</t>
  </si>
  <si>
    <t>EC.11444</t>
  </si>
  <si>
    <t>EC.11445</t>
  </si>
  <si>
    <t>EC.11446</t>
  </si>
  <si>
    <t>EC.11447</t>
  </si>
  <si>
    <t>EC.11451</t>
  </si>
  <si>
    <t>BUCC Project Back Up Control Centre Upgr</t>
  </si>
  <si>
    <t>EC.11452</t>
  </si>
  <si>
    <t>Project Delivery Optimisation</t>
  </si>
  <si>
    <t>EC.11454</t>
  </si>
  <si>
    <t>Safety in Design Processes</t>
  </si>
  <si>
    <t>EC.11461</t>
  </si>
  <si>
    <t>EC.11463</t>
  </si>
  <si>
    <t>Emergency Unit Asset Replacement 2013-18</t>
  </si>
  <si>
    <t>EC.11516</t>
  </si>
  <si>
    <t>EC.11526</t>
  </si>
  <si>
    <t>EC.11528</t>
  </si>
  <si>
    <t>South East Backbone Telecoms Stage 2</t>
  </si>
  <si>
    <t>EC.11533</t>
  </si>
  <si>
    <t>Business Intelligence Upgrade 1</t>
  </si>
  <si>
    <t>EC.11543</t>
  </si>
  <si>
    <t>EC.11551</t>
  </si>
  <si>
    <t>Control Room Asset Replacement</t>
  </si>
  <si>
    <t>EC.11553</t>
  </si>
  <si>
    <t>EC.11559</t>
  </si>
  <si>
    <t>Vehicle Purchases 2014-15</t>
  </si>
  <si>
    <t>EC.11560</t>
  </si>
  <si>
    <t>EC.11566</t>
  </si>
  <si>
    <t>EC.11575</t>
  </si>
  <si>
    <t>EC.11602</t>
  </si>
  <si>
    <t>EC.11606</t>
  </si>
  <si>
    <t>EC.11610</t>
  </si>
  <si>
    <t>EC.11615</t>
  </si>
  <si>
    <t>Asset Design Manuals (ADM) Major Rewrite</t>
  </si>
  <si>
    <t>EC.11623</t>
  </si>
  <si>
    <t>Robertstown Telecoms Bearer</t>
  </si>
  <si>
    <t>EC.11624</t>
  </si>
  <si>
    <t>Mid North OPGW Bearer</t>
  </si>
  <si>
    <t>EC.11630</t>
  </si>
  <si>
    <t>EC.11645</t>
  </si>
  <si>
    <t>EC.11646</t>
  </si>
  <si>
    <t>EC.11650</t>
  </si>
  <si>
    <t>EC.11656</t>
  </si>
  <si>
    <t>Vegetation Management Analysis Tools</t>
  </si>
  <si>
    <t>EC.11659</t>
  </si>
  <si>
    <t>Substation and Telecommunication Buildin</t>
  </si>
  <si>
    <t>EC.11660</t>
  </si>
  <si>
    <t>Substation Battery Charger Replacement</t>
  </si>
  <si>
    <t>EC.11661</t>
  </si>
  <si>
    <t>Substation Computer Based Local Control</t>
  </si>
  <si>
    <t>EC.11662</t>
  </si>
  <si>
    <t>Tower Fall Arrestor Replacement and Audi</t>
  </si>
  <si>
    <t>EC.11672</t>
  </si>
  <si>
    <t>IT Security 2</t>
  </si>
  <si>
    <t>EC.11673</t>
  </si>
  <si>
    <t>IT OCS Software 2</t>
  </si>
  <si>
    <t>EC.11712</t>
  </si>
  <si>
    <t>Engineering Systems Functional Upgrade</t>
  </si>
  <si>
    <t>EC.11731</t>
  </si>
  <si>
    <t>Vehicle Purchases 2016-17</t>
  </si>
  <si>
    <t>EC.11733</t>
  </si>
  <si>
    <t>EC.11734</t>
  </si>
  <si>
    <t>Network Aerial Laser Survey 2013-18</t>
  </si>
  <si>
    <t>EC.11738</t>
  </si>
  <si>
    <t>Mallala to Para Easement Expansion</t>
  </si>
  <si>
    <t>EC.11739</t>
  </si>
  <si>
    <t>Templers to Para Easement Expansion</t>
  </si>
  <si>
    <t>EC.11741</t>
  </si>
  <si>
    <t>EC.11742</t>
  </si>
  <si>
    <t>EC.11744</t>
  </si>
  <si>
    <t>Bund Refurbishments</t>
  </si>
  <si>
    <t>EC.11747</t>
  </si>
  <si>
    <t>Substation Lighting and Infrastructure R</t>
  </si>
  <si>
    <t>EC.11749</t>
  </si>
  <si>
    <t>AC Board Replacement 2013-18</t>
  </si>
  <si>
    <t>EC.11751</t>
  </si>
  <si>
    <t>Westinghouse RTU Replacement</t>
  </si>
  <si>
    <t>EC.11781</t>
  </si>
  <si>
    <t>Furniture and Building Upgrades 2016-17</t>
  </si>
  <si>
    <t>EC.11794</t>
  </si>
  <si>
    <t>Inventory Purchases 2016-17</t>
  </si>
  <si>
    <t>EC.11808</t>
  </si>
  <si>
    <t>EC.11809</t>
  </si>
  <si>
    <t>EC.11816</t>
  </si>
  <si>
    <t>EC.11824</t>
  </si>
  <si>
    <t>Weather Stations 2013-18</t>
  </si>
  <si>
    <t>EC.11826</t>
  </si>
  <si>
    <t>Dalrymple Substation Upgrade</t>
  </si>
  <si>
    <t>EC.11847</t>
  </si>
  <si>
    <t>NGM CT_VT Replacement Project</t>
  </si>
  <si>
    <t>EC.11854</t>
  </si>
  <si>
    <t>EC.11861</t>
  </si>
  <si>
    <t>EC.11862</t>
  </si>
  <si>
    <t>Substation VOIP Network Completion</t>
  </si>
  <si>
    <t>EC.11870</t>
  </si>
  <si>
    <t>EC.11871</t>
  </si>
  <si>
    <t>EC.11872</t>
  </si>
  <si>
    <t>EC.11873</t>
  </si>
  <si>
    <t>EC.11880</t>
  </si>
  <si>
    <t>Fire Protection 300 Pirie 2017-18</t>
  </si>
  <si>
    <t>EC.11881</t>
  </si>
  <si>
    <t>Furniture and Building Upgrades 2017-18</t>
  </si>
  <si>
    <t>EC.11882</t>
  </si>
  <si>
    <t>General Utility Upgrades 2017-18</t>
  </si>
  <si>
    <t>EC.11890</t>
  </si>
  <si>
    <t>Unit Asset Replacements 2013-18</t>
  </si>
  <si>
    <t>EC.11894</t>
  </si>
  <si>
    <t>Inventory Purchases 2017-18</t>
  </si>
  <si>
    <t>EC.11895</t>
  </si>
  <si>
    <t>EC.11899</t>
  </si>
  <si>
    <t>Vehicle Purchases 2017-18</t>
  </si>
  <si>
    <t>EC.11900</t>
  </si>
  <si>
    <t>EC.11915</t>
  </si>
  <si>
    <t>Furniture and Building Upgrades 2018-19</t>
  </si>
  <si>
    <t>EC.11916</t>
  </si>
  <si>
    <t>Vehicle Purchases 2018-19</t>
  </si>
  <si>
    <t>EC.11994</t>
  </si>
  <si>
    <t>Inventory Purchases 2018-19</t>
  </si>
  <si>
    <t>EC.12002</t>
  </si>
  <si>
    <t>EC.12004</t>
  </si>
  <si>
    <t>EC.12005</t>
  </si>
  <si>
    <t>IT Storage and Virtualisation Refurb 2</t>
  </si>
  <si>
    <t>EC.12008</t>
  </si>
  <si>
    <t>EC.12014</t>
  </si>
  <si>
    <t>Protection System Modelling and Validati</t>
  </si>
  <si>
    <t>EC.12021</t>
  </si>
  <si>
    <t>EC.12027</t>
  </si>
  <si>
    <t>Mechanical 300 Pirie St 2018-19</t>
  </si>
  <si>
    <t>EC.12028</t>
  </si>
  <si>
    <t>EC.12070</t>
  </si>
  <si>
    <t>EC.12071</t>
  </si>
  <si>
    <t>EC.12072</t>
  </si>
  <si>
    <t>IT Security 4</t>
  </si>
  <si>
    <t>EC.12101</t>
  </si>
  <si>
    <t>Records Management</t>
  </si>
  <si>
    <t>EC.12105</t>
  </si>
  <si>
    <t>Electrical 300 Pirie St 2020 - 2021</t>
  </si>
  <si>
    <t>EC.12106</t>
  </si>
  <si>
    <t>Furniture and Gen Bldg Upgrades 2020-21</t>
  </si>
  <si>
    <t>EC.12110</t>
  </si>
  <si>
    <t>EC.12111</t>
  </si>
  <si>
    <t>Vehicle Purchases 2020-21</t>
  </si>
  <si>
    <t>EC.12115</t>
  </si>
  <si>
    <t>Telecommunications Unit AssetReplacement</t>
  </si>
  <si>
    <t>EC.12204</t>
  </si>
  <si>
    <t>EC.12205</t>
  </si>
  <si>
    <t>Furniture and Gen Bldg Upgrades 2021-22</t>
  </si>
  <si>
    <t>EC.12207</t>
  </si>
  <si>
    <t>Vehicle Purchases 2021-22</t>
  </si>
  <si>
    <t>EC.12210</t>
  </si>
  <si>
    <t>EC.12211</t>
  </si>
  <si>
    <t>EC.12330</t>
  </si>
  <si>
    <t>One IP Substation Network - Stage 2</t>
  </si>
  <si>
    <t>EC.12334</t>
  </si>
  <si>
    <t>Furniture and  General Building upgrades</t>
  </si>
  <si>
    <t>EC.12335</t>
  </si>
  <si>
    <t>Vehicle Purchases 2022-23</t>
  </si>
  <si>
    <t>EC.12402</t>
  </si>
  <si>
    <t>EC.12403</t>
  </si>
  <si>
    <t>EC.12404</t>
  </si>
  <si>
    <t>EC.14010</t>
  </si>
  <si>
    <t>Automated IED configuration management</t>
  </si>
  <si>
    <t>EC.14012</t>
  </si>
  <si>
    <t>Operational Data Network Architecture an</t>
  </si>
  <si>
    <t>EC.14015</t>
  </si>
  <si>
    <t>EC.14016</t>
  </si>
  <si>
    <t>Asset Cost and Risk Optimisation</t>
  </si>
  <si>
    <t>EC.14017</t>
  </si>
  <si>
    <t>Automated IED Data Capture</t>
  </si>
  <si>
    <t>EC.14018</t>
  </si>
  <si>
    <t>EC.14023</t>
  </si>
  <si>
    <t>EC.14024</t>
  </si>
  <si>
    <t>SCADA and RTU configuration management</t>
  </si>
  <si>
    <t>EC.14027</t>
  </si>
  <si>
    <t>Inventory Purchases 2021-22</t>
  </si>
  <si>
    <t>EC.14028</t>
  </si>
  <si>
    <t>Inventory Purchases 2022-23</t>
  </si>
  <si>
    <t>EC.14030</t>
  </si>
  <si>
    <t>Asset Access Manual Rewrite</t>
  </si>
  <si>
    <t>EC.14031</t>
  </si>
  <si>
    <t>Protection Systems Unit Asset Replacemen</t>
  </si>
  <si>
    <t>EC.14032</t>
  </si>
  <si>
    <t>Instrument Transformer Unit Asset Replac</t>
  </si>
  <si>
    <t>EC.14033</t>
  </si>
  <si>
    <t>Circuit Breaker Unit Asset Replacement 2</t>
  </si>
  <si>
    <t>EC.14034</t>
  </si>
  <si>
    <t>Isolator Unit Asset Replacement 2018-23</t>
  </si>
  <si>
    <t>EC.14038</t>
  </si>
  <si>
    <t>NCIPAP 1 Riverland 132 kV Line Uprating</t>
  </si>
  <si>
    <t>EC.14041</t>
  </si>
  <si>
    <t>NCIPAP 5 Davenport to Robertstown Remova</t>
  </si>
  <si>
    <t>EC.14046</t>
  </si>
  <si>
    <t>AC Board Unit Asset Replacement 2018-23</t>
  </si>
  <si>
    <t>EC.14047</t>
  </si>
  <si>
    <t>Transformer Bushing Unit Asset Replaceme</t>
  </si>
  <si>
    <t>EC.14049</t>
  </si>
  <si>
    <t>EC.14051</t>
  </si>
  <si>
    <t>Operational Data Network Establishment</t>
  </si>
  <si>
    <t>EC.14056</t>
  </si>
  <si>
    <t>Para - Davenport Additional 275 kV Syste</t>
  </si>
  <si>
    <t>EC.14057</t>
  </si>
  <si>
    <t>Pirie Precinct Led Lighting Upgrade</t>
  </si>
  <si>
    <t>EC.14058</t>
  </si>
  <si>
    <t>Server Room Critical Air Conditioning 20</t>
  </si>
  <si>
    <t>EC.14060</t>
  </si>
  <si>
    <t>Workspace Layout Refresh Stage 1</t>
  </si>
  <si>
    <t>EC.14061</t>
  </si>
  <si>
    <t>Workspace Layout Refresh Stage 2</t>
  </si>
  <si>
    <t>EC.14062</t>
  </si>
  <si>
    <t>Workspace Layout Refresh Stage 3</t>
  </si>
  <si>
    <t>EC.14065</t>
  </si>
  <si>
    <t>EC.14068</t>
  </si>
  <si>
    <t>Murraylink Control Scheme Replacement</t>
  </si>
  <si>
    <t>Telecoms Network Optimisation 2018-23</t>
  </si>
  <si>
    <t>EC.14071</t>
  </si>
  <si>
    <t>Robertstown Circuit Breaker Arrangement</t>
  </si>
  <si>
    <t>EC.14076</t>
  </si>
  <si>
    <t>Line Support Systems Refurbishment 2018-</t>
  </si>
  <si>
    <t>EC.14077</t>
  </si>
  <si>
    <t>Mannum Transformer 1 and 2 Replacement</t>
  </si>
  <si>
    <t>EC.14081</t>
  </si>
  <si>
    <t>Line Insulator Systems Refurbishment 201</t>
  </si>
  <si>
    <t>EC.14084</t>
  </si>
  <si>
    <t>Line Conductor and Earthwire Refurbishme</t>
  </si>
  <si>
    <t>EC.14088</t>
  </si>
  <si>
    <t>High Voltage Switching Training Facility</t>
  </si>
  <si>
    <t>EC.14089</t>
  </si>
  <si>
    <t>Magill High Voltage Workshop Facility</t>
  </si>
  <si>
    <t>EC.14090</t>
  </si>
  <si>
    <t>Mount Gambier Transformer 1 Replacement</t>
  </si>
  <si>
    <t>EC.14091</t>
  </si>
  <si>
    <t>Online Asset Condition Assessment Equipm</t>
  </si>
  <si>
    <t>EC.14099</t>
  </si>
  <si>
    <t>EC.14100</t>
  </si>
  <si>
    <t>Asset Data Capture 2</t>
  </si>
  <si>
    <t>EC.14103</t>
  </si>
  <si>
    <t>Operational Data Network Environment Rep</t>
  </si>
  <si>
    <t>EC.14105</t>
  </si>
  <si>
    <t>Brinkworth - Waterloo Bearer Replacement</t>
  </si>
  <si>
    <t>EC.14107</t>
  </si>
  <si>
    <t>EC.14108</t>
  </si>
  <si>
    <t>EC.14111</t>
  </si>
  <si>
    <t>EC.14112</t>
  </si>
  <si>
    <t>EC.14113</t>
  </si>
  <si>
    <t>EC.14115</t>
  </si>
  <si>
    <t>EC.14116</t>
  </si>
  <si>
    <t>EC.14118</t>
  </si>
  <si>
    <t>EC.14120</t>
  </si>
  <si>
    <t>Back Up Control and Data Centre</t>
  </si>
  <si>
    <t>EC.14122</t>
  </si>
  <si>
    <t>Davenport Under-voltage Load Shedding</t>
  </si>
  <si>
    <t>EC.14126</t>
  </si>
  <si>
    <t>Monash and Berri Relay Replacement</t>
  </si>
  <si>
    <t>EC.14127</t>
  </si>
  <si>
    <t>GE D20 RTU Product Upgrades</t>
  </si>
  <si>
    <t>EC.14128</t>
  </si>
  <si>
    <t>SDM Framework for C50 RTU Upgrades</t>
  </si>
  <si>
    <t>EC.14130</t>
  </si>
  <si>
    <t>Magill Substation TF Fire Extinguishing</t>
  </si>
  <si>
    <t>EC.14131</t>
  </si>
  <si>
    <t>Motorised Isolator LOPA Improvement</t>
  </si>
  <si>
    <t>EC.14132</t>
  </si>
  <si>
    <t>Isolator Status Indication</t>
  </si>
  <si>
    <t>EC.14134</t>
  </si>
  <si>
    <t>Spare 160 MVA 275_132 kV Transformer</t>
  </si>
  <si>
    <t>Total</t>
  </si>
  <si>
    <t>2013-2018</t>
  </si>
  <si>
    <t>2018-2023</t>
  </si>
  <si>
    <t>Land</t>
  </si>
  <si>
    <t>Reset Period</t>
  </si>
  <si>
    <t>Category</t>
  </si>
  <si>
    <t>Name</t>
  </si>
  <si>
    <t>Project ID</t>
  </si>
  <si>
    <t>10201</t>
  </si>
  <si>
    <t>10200</t>
  </si>
  <si>
    <t>20001</t>
  </si>
  <si>
    <t>20000</t>
  </si>
  <si>
    <t>10003</t>
  </si>
  <si>
    <t>10013</t>
  </si>
  <si>
    <t>10005</t>
  </si>
  <si>
    <t>10014</t>
  </si>
  <si>
    <t>10015</t>
  </si>
  <si>
    <t>10101</t>
  </si>
  <si>
    <t>10100</t>
  </si>
  <si>
    <t>Commercial Buildings</t>
  </si>
  <si>
    <t>Communications - Civil</t>
  </si>
  <si>
    <t>Communications - Other</t>
  </si>
  <si>
    <t>Computers, software, and office machines</t>
  </si>
  <si>
    <t>Easement</t>
  </si>
  <si>
    <t>Network Switching Centres</t>
  </si>
  <si>
    <t>Office furniture, movable plant, and misc</t>
  </si>
  <si>
    <t>Substation Primary Plant</t>
  </si>
  <si>
    <t>Substation Demountable Buildings</t>
  </si>
  <si>
    <t>Substation Establishment</t>
  </si>
  <si>
    <t>Substation Fences</t>
  </si>
  <si>
    <t>Substation Secondary Systems - Electro-mechanical</t>
  </si>
  <si>
    <t>Substation Secondary Systems - Electronic</t>
  </si>
  <si>
    <t>Transmission lines - Overhead</t>
  </si>
  <si>
    <t>Transmission lines - Underground</t>
  </si>
  <si>
    <t>Refurbishment 2008-13</t>
  </si>
  <si>
    <t>Transmission Line Refit - insulators replacement 2013-18</t>
  </si>
  <si>
    <t>10001</t>
  </si>
  <si>
    <t>10002</t>
  </si>
  <si>
    <t>10004</t>
  </si>
  <si>
    <t>10103</t>
  </si>
  <si>
    <t>30005</t>
  </si>
  <si>
    <t>Equity Raising Cost - 2003 Opening RAB and 2003-08 capex</t>
  </si>
  <si>
    <t>Equity Raising Cost 2013-2018</t>
  </si>
  <si>
    <t>Escalate to Capitalisation year</t>
  </si>
  <si>
    <t>End Year Factor</t>
  </si>
  <si>
    <t>Last Spend year</t>
  </si>
  <si>
    <t>AIS Year</t>
  </si>
  <si>
    <t>AIS Date</t>
  </si>
  <si>
    <t>EC.11002</t>
  </si>
  <si>
    <t>Commissioned $</t>
  </si>
  <si>
    <t>Absolute</t>
  </si>
  <si>
    <t>10161</t>
  </si>
  <si>
    <t>10370</t>
  </si>
  <si>
    <t>Clare North New 132_33kV Substation</t>
  </si>
  <si>
    <t>10716</t>
  </si>
  <si>
    <t>11013</t>
  </si>
  <si>
    <t>PABX IP Convergence &amp; Phone Systems Upgr</t>
  </si>
  <si>
    <t>11101</t>
  </si>
  <si>
    <t>Cultana 275_132kV Augmentation</t>
  </si>
  <si>
    <t>11110</t>
  </si>
  <si>
    <t>Eyre Peninsula Land &amp; Easement Acquistio</t>
  </si>
  <si>
    <t>11134</t>
  </si>
  <si>
    <t>[DEFD]Integrated Budgeting &amp; Forecasting</t>
  </si>
  <si>
    <t>11209</t>
  </si>
  <si>
    <t>Munno Para New 275_66kV Substation</t>
  </si>
  <si>
    <t>11217</t>
  </si>
  <si>
    <t>11218</t>
  </si>
  <si>
    <t>Network Configuration Management</t>
  </si>
  <si>
    <t>11239</t>
  </si>
  <si>
    <t>SAEs for 2013-2018 Capital Projects</t>
  </si>
  <si>
    <t>11242</t>
  </si>
  <si>
    <t>Aerial Services Implementation - Stage 1</t>
  </si>
  <si>
    <t>11302</t>
  </si>
  <si>
    <t>11307</t>
  </si>
  <si>
    <t>11361</t>
  </si>
  <si>
    <t>11423</t>
  </si>
  <si>
    <t>11435</t>
  </si>
  <si>
    <t>11528</t>
  </si>
  <si>
    <t>11630</t>
  </si>
  <si>
    <t>Eyre Peninsula Reinforcement - Land Acqu</t>
  </si>
  <si>
    <t>11895</t>
  </si>
  <si>
    <t>SAEs for 2018-2023 Capital Projects</t>
  </si>
  <si>
    <t>11383</t>
  </si>
  <si>
    <t>Mt Barker Triple Circuit Easement Expansion</t>
  </si>
  <si>
    <t>11461</t>
  </si>
  <si>
    <t>Cultana-Stony Point Easement Acquisition</t>
  </si>
  <si>
    <t>11543</t>
  </si>
  <si>
    <t>Magill Telecoms Bearer</t>
  </si>
  <si>
    <t>10344</t>
  </si>
  <si>
    <t>Heywood 760 (300MW VIC-SA ac Interconnector Upgrade)</t>
  </si>
  <si>
    <t>10509</t>
  </si>
  <si>
    <t>Whyalla Terminal Rebuild (Reduced Brownfield at Whyalla + Cultana diameter) and 2x120MV.A Transformer Capacity Increase</t>
  </si>
  <si>
    <t>10643</t>
  </si>
  <si>
    <t>Dynamic Line Ratings System</t>
  </si>
  <si>
    <t>10770</t>
  </si>
  <si>
    <t>IT Hardware 06/08</t>
  </si>
  <si>
    <t>11463</t>
  </si>
  <si>
    <t>Emergency Unit Asset Replacement 2013-20</t>
  </si>
  <si>
    <t>11452</t>
  </si>
  <si>
    <t>Project Management Standards</t>
  </si>
  <si>
    <t>11742</t>
  </si>
  <si>
    <t>Baroota Substation Upgrade (Option 2) - Rev 12 BP072013</t>
  </si>
  <si>
    <t>11847</t>
  </si>
  <si>
    <t>NGM CT,VT and Meter Replacements - Rev 9 BP072013</t>
  </si>
  <si>
    <t>11451</t>
  </si>
  <si>
    <t>11454</t>
  </si>
  <si>
    <t>11744</t>
  </si>
  <si>
    <t>10424</t>
  </si>
  <si>
    <t>Riverland 275kV Reinforcement Land and Easements Acquisition - Rev2 BP072013</t>
  </si>
  <si>
    <t>10517</t>
  </si>
  <si>
    <t>South East CB Upgrade Compliance and Security - Rev 17</t>
  </si>
  <si>
    <t>10703</t>
  </si>
  <si>
    <t>Para SVC Secondary System Replacement - rev 8 BP072013</t>
  </si>
  <si>
    <t>11002</t>
  </si>
  <si>
    <t>Tungkillo Stage 2 - Rev 11 BP072013</t>
  </si>
  <si>
    <t>11104</t>
  </si>
  <si>
    <t>Davenport 100MVAr Capacitor Bank Rev 11</t>
  </si>
  <si>
    <t>11201</t>
  </si>
  <si>
    <t>Lower Eyre Peninsula Reinforcement - rev 5 BP072013</t>
  </si>
  <si>
    <t>11316</t>
  </si>
  <si>
    <t>SA Water Pump Stations Replacement rev 7 (8 sites) level 1 Umbrella</t>
  </si>
  <si>
    <t>11384</t>
  </si>
  <si>
    <t>Security &amp; Video System Consolidation &amp; Development rev 3 BP072013</t>
  </si>
  <si>
    <t>11425</t>
  </si>
  <si>
    <t>Monash Capacitor Bank - Rev 10 BP072013</t>
  </si>
  <si>
    <t>11434</t>
  </si>
  <si>
    <t>Asset Condition Monitoring Systems rev1 BP072013</t>
  </si>
  <si>
    <t>11437</t>
  </si>
  <si>
    <t>BUCC Refurishment - Rev 2 BP072013</t>
  </si>
  <si>
    <t>11441</t>
  </si>
  <si>
    <t>Para To Davenport Line Hazard Mitigation rev 3 BP072013</t>
  </si>
  <si>
    <t>11444</t>
  </si>
  <si>
    <t>Penola West to South East Line Refurbishment rev 5 BP072013</t>
  </si>
  <si>
    <t>11445</t>
  </si>
  <si>
    <t>Tailem Bend to Keith No 2 Line Refurbishment  rev 5 BP072013</t>
  </si>
  <si>
    <t>11446</t>
  </si>
  <si>
    <t>Brinkworth to Mintaro Line Refurbishment rev 6 BP072013</t>
  </si>
  <si>
    <t>11447</t>
  </si>
  <si>
    <t>Magill to Happy Valley Line Refurbishment -rev 5 BP072013</t>
  </si>
  <si>
    <t>11516</t>
  </si>
  <si>
    <t>SAP Functional Enhancements 2013-2015 rev1 BP072013</t>
  </si>
  <si>
    <t>11526</t>
  </si>
  <si>
    <t>Telecommunications Network Management Systems Upgrade - Rev2 BP072013</t>
  </si>
  <si>
    <t>11533</t>
  </si>
  <si>
    <t>Business Intelligence Technology Upgrade 2014-2015 rev1 BP072013</t>
  </si>
  <si>
    <t>11551</t>
  </si>
  <si>
    <t>Control Room Asset Replacement version rev1 BP072013</t>
  </si>
  <si>
    <t>11553</t>
  </si>
  <si>
    <t>South East Substation to Heywood Telecommunications Bearer rev 4 BP072013</t>
  </si>
  <si>
    <t>11559</t>
  </si>
  <si>
    <t>Fleet Replacement Vehicles 2014-2015 rev1 BP072013</t>
  </si>
  <si>
    <t>11560</t>
  </si>
  <si>
    <t>Magill/East Terrace Cable Pit Construction - C45 - Rev3 BP072013</t>
  </si>
  <si>
    <t>11575</t>
  </si>
  <si>
    <t>OPSWAN Replacement 2013-2015 rev 2 BP072013</t>
  </si>
  <si>
    <t>11602</t>
  </si>
  <si>
    <t>Tailem Bend Substation Upgrade - Rev 21 Compliance and Security</t>
  </si>
  <si>
    <t>11610</t>
  </si>
  <si>
    <t>One Network Refresh 2013-2016 rev1 BP072013</t>
  </si>
  <si>
    <t>11615</t>
  </si>
  <si>
    <t>Standards Major Review - Reset 3 rev1 BP072013</t>
  </si>
  <si>
    <t>11623</t>
  </si>
  <si>
    <t>Robertstown Telecoms Bearer rev 6</t>
  </si>
  <si>
    <t>11624</t>
  </si>
  <si>
    <t>Mid North OPGW Bearer rev 5 BP072013</t>
  </si>
  <si>
    <t>11625</t>
  </si>
  <si>
    <t>Mount Barker South 275-66kV Transformer rev 11 BP072013</t>
  </si>
  <si>
    <t>11645</t>
  </si>
  <si>
    <t>Reactive Plant Control Systems - Rev 6 BP072013</t>
  </si>
  <si>
    <t>11646</t>
  </si>
  <si>
    <t>Upper North and Eyre Peninsula Voltage Control Scheme - Rev6</t>
  </si>
  <si>
    <t>11650</t>
  </si>
  <si>
    <t>Electrical 300 Pirie St. &amp; Keswick 2015-2016 rev1 BP072013</t>
  </si>
  <si>
    <t>11656</t>
  </si>
  <si>
    <t>Transmission Line Vegetation Management System rev1 BP072013</t>
  </si>
  <si>
    <t>11672</t>
  </si>
  <si>
    <t>ICT Security 2014-2016 rev 1 BP072013</t>
  </si>
  <si>
    <t>11673</t>
  </si>
  <si>
    <t>IT OCS Software 2014-2016</t>
  </si>
  <si>
    <t>11712</t>
  </si>
  <si>
    <t>Engineering Systems Enhancements 2015-2017 rev 1BP072013</t>
  </si>
  <si>
    <t>11731</t>
  </si>
  <si>
    <t>Fleet Vehicles Purchase 2016-2017 rev 1 BP072013</t>
  </si>
  <si>
    <t>11733</t>
  </si>
  <si>
    <t>Asset Condition Online Monitoring Equipment Replacement - C45 rev 2 BP072013</t>
  </si>
  <si>
    <t>11734</t>
  </si>
  <si>
    <t>Network Arial Laser Survey - rev 2 BP072013</t>
  </si>
  <si>
    <t>11738</t>
  </si>
  <si>
    <t>Mallala to Para 275kV Double Circuit Land &amp; Easements - Rev4</t>
  </si>
  <si>
    <t>11739</t>
  </si>
  <si>
    <t>Templers to Para 275kV Double Circuit Land &amp; Easements - Rev4 BP072013</t>
  </si>
  <si>
    <t>11781</t>
  </si>
  <si>
    <t>Furniture and General Building Upgrades 2016 - 2017 - rev2 BP072013</t>
  </si>
  <si>
    <t>11794</t>
  </si>
  <si>
    <t>Inventory Replenishment 2016-2017 rev 1 BP072013</t>
  </si>
  <si>
    <t>11808</t>
  </si>
  <si>
    <t>Office Systems Refresh rev 1 BP072013</t>
  </si>
  <si>
    <t>11809</t>
  </si>
  <si>
    <t>Common Information-Connectivity Model rev 2 BP072013</t>
  </si>
  <si>
    <t>11816</t>
  </si>
  <si>
    <t>One IP Substation Network Stage 1 rev 8</t>
  </si>
  <si>
    <t>11824</t>
  </si>
  <si>
    <t>Weather Stations For Dynamic Line Rating</t>
  </si>
  <si>
    <t>11826</t>
  </si>
  <si>
    <t>Dalrymple Substation- Brownfield 1 Phase 1 Rev 10</t>
  </si>
  <si>
    <t>11828</t>
  </si>
  <si>
    <t>Substation Perimeter Video Monitoring &amp; Security - Rev 8</t>
  </si>
  <si>
    <t>11854</t>
  </si>
  <si>
    <t>Tel Asset Replacement - Metro Region - rev4 BP072013</t>
  </si>
  <si>
    <t>11861</t>
  </si>
  <si>
    <t>Telecommunications Network Optimisation Stage 2 - rev4 BP072013</t>
  </si>
  <si>
    <t>11862</t>
  </si>
  <si>
    <t>VOIP Network Refresh - Rev2 BP072013</t>
  </si>
  <si>
    <t>11870</t>
  </si>
  <si>
    <t>ICT Hardware 2016-2018 rev 1 BP072013</t>
  </si>
  <si>
    <t>11871</t>
  </si>
  <si>
    <t>ICT Software 2016-2018 - rev 2 BP072013</t>
  </si>
  <si>
    <t>11872</t>
  </si>
  <si>
    <t>ICT Security 2016-2018 rev 2 BP072013</t>
  </si>
  <si>
    <t>11873</t>
  </si>
  <si>
    <t>IT OCS software 2016-2018 rev 2 BP072013</t>
  </si>
  <si>
    <t>11880</t>
  </si>
  <si>
    <t>Fire Protection 300 Pirie St - Sprinkler System rev 2 BP072013</t>
  </si>
  <si>
    <t>11881</t>
  </si>
  <si>
    <t>Furniture and General Building Upgrades 2017 - 2018 - rev 2 BP072013</t>
  </si>
  <si>
    <t>11882</t>
  </si>
  <si>
    <t>General Utility Upgrade 2017 - 2018 rev 2 BP072013</t>
  </si>
  <si>
    <t>11890</t>
  </si>
  <si>
    <t>Unit Asset replacement rev 12</t>
  </si>
  <si>
    <t>11894</t>
  </si>
  <si>
    <t>Inventory Replenishment 2017-2018 - rev 1 BP072013</t>
  </si>
  <si>
    <t>11899</t>
  </si>
  <si>
    <t>Fleet Vehicles Purchase 2017-2018 rev 1 BP072013</t>
  </si>
  <si>
    <t>11915</t>
  </si>
  <si>
    <t>Furniture and General Building Upgrades 2018-2019 rev 1 BP072013</t>
  </si>
  <si>
    <t>11916</t>
  </si>
  <si>
    <t>Fleet Vehicle Purchase 2018-2019 rev 1 BP072013</t>
  </si>
  <si>
    <t>12002</t>
  </si>
  <si>
    <t>Corporate Network Refresh 2018-2020 rev 1 BP072013</t>
  </si>
  <si>
    <t>12008</t>
  </si>
  <si>
    <t>Project &amp; Portfolio Management Systems Functional Enhancements 2018-2020 rev 1 BP072013</t>
  </si>
  <si>
    <t>12022</t>
  </si>
  <si>
    <t>Telstra Leased Copper Services Exit and Transition rev 3 BP072013</t>
  </si>
  <si>
    <t>12027</t>
  </si>
  <si>
    <t>Mechanical 300 Pirie St  2018 - 2019 rev 1 BP072013</t>
  </si>
  <si>
    <t>12028</t>
  </si>
  <si>
    <t>Furniture and General Building Upgrades 2019 - 2020 rev 1 BP072013</t>
  </si>
  <si>
    <t>12070</t>
  </si>
  <si>
    <t>ICT Hardware 2018-2020 rev 2 BP072013</t>
  </si>
  <si>
    <t>12071</t>
  </si>
  <si>
    <t>ICT Software 2018-2020 rev 2 BP072013</t>
  </si>
  <si>
    <t>12105</t>
  </si>
  <si>
    <t>Electrical 300 Pirie St 2020 - 2021 rev 1 PB072013</t>
  </si>
  <si>
    <t>12106</t>
  </si>
  <si>
    <t>Furniture and General Building Upgrades 2020 - 2021 rev 1 BP072013</t>
  </si>
  <si>
    <t>12110</t>
  </si>
  <si>
    <t>Mechanical Back Up Control Centre 2020 -2021 rev 1 BP072013</t>
  </si>
  <si>
    <t>12111</t>
  </si>
  <si>
    <t>Fleet Vehicle Purchase 2020 -2021 rev 1 BP072013</t>
  </si>
  <si>
    <t>12204</t>
  </si>
  <si>
    <t>UPS Replacement 300 Pirie St 2021-2022 rev 1 BP072013</t>
  </si>
  <si>
    <t>12205</t>
  </si>
  <si>
    <t>Furniture and General Building Upgrades 2021 - 2022 rev 1 BP072013</t>
  </si>
  <si>
    <t>12207</t>
  </si>
  <si>
    <t>Fleet Vehicle Purchase 2021 -2022 rev 1 BP072013</t>
  </si>
  <si>
    <t>11662</t>
  </si>
  <si>
    <t>11659</t>
  </si>
  <si>
    <t>11749</t>
  </si>
  <si>
    <t>14012</t>
  </si>
  <si>
    <t>11566</t>
  </si>
  <si>
    <t>Business Planning System Including WFP</t>
  </si>
  <si>
    <t>11751</t>
  </si>
  <si>
    <t>11660</t>
  </si>
  <si>
    <t>14058</t>
  </si>
  <si>
    <t>14088</t>
  </si>
  <si>
    <t>14038</t>
  </si>
  <si>
    <t>14089</t>
  </si>
  <si>
    <t>11747</t>
  </si>
  <si>
    <t>14016</t>
  </si>
  <si>
    <t>Asset Health Monitoring and Assessment</t>
  </si>
  <si>
    <t>14030</t>
  </si>
  <si>
    <t>14120</t>
  </si>
  <si>
    <t>11379</t>
  </si>
  <si>
    <t>14122</t>
  </si>
  <si>
    <t>14134</t>
  </si>
  <si>
    <t>14010</t>
  </si>
  <si>
    <t>14015</t>
  </si>
  <si>
    <t>14017</t>
  </si>
  <si>
    <t>14018</t>
  </si>
  <si>
    <t>14024</t>
  </si>
  <si>
    <t>14041</t>
  </si>
  <si>
    <t>14084</t>
  </si>
  <si>
    <t>14100</t>
  </si>
  <si>
    <t>14108</t>
  </si>
  <si>
    <t>14128</t>
  </si>
  <si>
    <t>Sum of Commissioned $</t>
  </si>
  <si>
    <t>Check</t>
  </si>
  <si>
    <t>10020</t>
  </si>
  <si>
    <t>Working Capital</t>
  </si>
  <si>
    <t>Accelerated Depreciation</t>
  </si>
  <si>
    <t>RFM</t>
  </si>
  <si>
    <t>PTRM</t>
  </si>
  <si>
    <t>Check total</t>
  </si>
  <si>
    <t>NCIPAP TF Management Relay DR-E3 Uprat</t>
  </si>
  <si>
    <t>EC.14133</t>
  </si>
  <si>
    <t>Dalrymple ESCRI Energy Storage</t>
  </si>
  <si>
    <t>IT Storage Computer Hardware Refurb19-20</t>
  </si>
  <si>
    <t>Database Platform Refresh 17-18</t>
  </si>
  <si>
    <t>IT Security Technology Refresh 17-18</t>
  </si>
  <si>
    <t>Geospatial Systems Refresh 18-19</t>
  </si>
  <si>
    <t>ERP Systems Refresh</t>
  </si>
  <si>
    <t>Licenses, Maintenance, Minor Soft 22-23</t>
  </si>
  <si>
    <t>IT Systems Admin and Monitoring Tools Re</t>
  </si>
  <si>
    <t>IT Security Technology Refresh 21-22</t>
  </si>
  <si>
    <t>Licenses, Maintenance, Minor Soft 21-22</t>
  </si>
  <si>
    <t>Windows Backoffice Mgmt Sys Refresh20-21</t>
  </si>
  <si>
    <t>IT Architecture Support Systems Implemen</t>
  </si>
  <si>
    <t>Treasury and Risk Systems Implementation</t>
  </si>
  <si>
    <t>Stakeholder Mgmt Systems Refresh 23-24</t>
  </si>
  <si>
    <t>Advanced Analytics for Bus Intelligence</t>
  </si>
  <si>
    <t>Treasury and Risk Systems Refresh</t>
  </si>
  <si>
    <t>Financial Budget and Forecast System Ref</t>
  </si>
  <si>
    <t>Project Opex Resource Modelling Sys Refr</t>
  </si>
  <si>
    <t>IT Backup and Archiving Systems Replace</t>
  </si>
  <si>
    <t>Virtual Application Capability Refresh</t>
  </si>
  <si>
    <t>Database Platform Refresh 19-20</t>
  </si>
  <si>
    <t>14133</t>
  </si>
  <si>
    <t>14081</t>
  </si>
  <si>
    <t>14105</t>
  </si>
  <si>
    <t>11426</t>
  </si>
  <si>
    <t>14076</t>
  </si>
  <si>
    <t>NCIPAP</t>
  </si>
  <si>
    <t>Actual 2016</t>
  </si>
  <si>
    <t>LAN Corporate Refresh 17-18</t>
  </si>
  <si>
    <t>Intranet Platform Refresh 16-17</t>
  </si>
  <si>
    <t>IT Hardware Refresh Maintain 21-22</t>
  </si>
  <si>
    <t>IT Hardware Refresh Maintain  22-23</t>
  </si>
  <si>
    <t>Leigh Creek South Transformer Replacemen</t>
  </si>
  <si>
    <t>EC.14135</t>
  </si>
  <si>
    <t>Electric Vehicle Fleet and Charging Infr</t>
  </si>
  <si>
    <t>EC.14136</t>
  </si>
  <si>
    <t>Rymill Building Accommodation Security a</t>
  </si>
  <si>
    <t>EC.14168</t>
  </si>
  <si>
    <t>NCIPAP Smart Wires PowerLine Guardian Te</t>
  </si>
  <si>
    <t>EC.14171</t>
  </si>
  <si>
    <t>South Australia Energy Transformation</t>
  </si>
  <si>
    <t>EC.14172</t>
  </si>
  <si>
    <t>Eyre Peninsula Transmission Supply</t>
  </si>
  <si>
    <t>EC.14174</t>
  </si>
  <si>
    <t>Templers Plant Limit Increase</t>
  </si>
  <si>
    <t>EC.14176</t>
  </si>
  <si>
    <t>Surge Arrester Unit Asset Replacement 20</t>
  </si>
  <si>
    <t>EC.14178</t>
  </si>
  <si>
    <t>Elevating Work Platform Procurement for</t>
  </si>
  <si>
    <t>EC.14179</t>
  </si>
  <si>
    <t>Live Line Manual Development</t>
  </si>
  <si>
    <t>EC.14180</t>
  </si>
  <si>
    <t>Pimba PLC Replacement</t>
  </si>
  <si>
    <t>EC.14182</t>
  </si>
  <si>
    <t>South East SVC Computer Control System R</t>
  </si>
  <si>
    <t>EC.14185</t>
  </si>
  <si>
    <t>SF6 Trailer Mounted Service Cart</t>
  </si>
  <si>
    <t>EC.14187</t>
  </si>
  <si>
    <t>SA Over-Frequency Generation Shedding (OFGS) Scheme</t>
  </si>
  <si>
    <t>EC.14188</t>
  </si>
  <si>
    <t>Warehousing project</t>
  </si>
  <si>
    <t>EC.14189</t>
  </si>
  <si>
    <t>Temporary Transmission Structures Acquisition</t>
  </si>
  <si>
    <t>14135</t>
  </si>
  <si>
    <t>14136</t>
  </si>
  <si>
    <t>14171</t>
  </si>
  <si>
    <t>14172</t>
  </si>
  <si>
    <t>14174</t>
  </si>
  <si>
    <t>14179</t>
  </si>
  <si>
    <t>14185</t>
  </si>
  <si>
    <t>14187</t>
  </si>
  <si>
    <t>14188</t>
  </si>
  <si>
    <t>14189</t>
  </si>
  <si>
    <t>14168</t>
  </si>
  <si>
    <t>Capex</t>
  </si>
  <si>
    <t>2024</t>
  </si>
  <si>
    <t>EC.14190</t>
  </si>
  <si>
    <t>Yorke Peninsula Telecoms Bearer</t>
  </si>
  <si>
    <t>EC.14191</t>
  </si>
  <si>
    <t>Davenport-Cultana Telecoms Bearer</t>
  </si>
  <si>
    <t>EC.14193</t>
  </si>
  <si>
    <t>Transformer GIC Monitoring</t>
  </si>
  <si>
    <t>EC.14196</t>
  </si>
  <si>
    <t>East Terrace 275 kV GIS Gas Monitoring S</t>
  </si>
  <si>
    <t>EC.14198</t>
  </si>
  <si>
    <t>EC.14199</t>
  </si>
  <si>
    <t>EC.14200</t>
  </si>
  <si>
    <t>14131</t>
  </si>
  <si>
    <t>14132</t>
  </si>
  <si>
    <t>14178</t>
  </si>
  <si>
    <t>14190</t>
  </si>
  <si>
    <t>Yorke Peninsula Telecoms Bearer -rev 1</t>
  </si>
  <si>
    <t>14191</t>
  </si>
  <si>
    <t>Davenport - Cultana Telecoms Bearer</t>
  </si>
  <si>
    <t>14198</t>
  </si>
  <si>
    <t>14199</t>
  </si>
  <si>
    <t>East Terrace, Northfield and Kilburn Emergency Transformer Deployment Preparation rev 3</t>
  </si>
  <si>
    <t>14196</t>
  </si>
  <si>
    <t>14193</t>
  </si>
  <si>
    <t>EC.14201</t>
  </si>
  <si>
    <t>Re-deployable Telecommunication Site</t>
  </si>
  <si>
    <t>EC.14203</t>
  </si>
  <si>
    <t>Telco DC Power Systems Upgrade</t>
  </si>
  <si>
    <t>EC.14206</t>
  </si>
  <si>
    <t>EC.14207</t>
  </si>
  <si>
    <t>EC.14209</t>
  </si>
  <si>
    <t>EC.14210</t>
  </si>
  <si>
    <t>EC.14211</t>
  </si>
  <si>
    <t>NCIPAP South East 275 kV Capacitor Bank</t>
  </si>
  <si>
    <t>Ave Labour %</t>
  </si>
  <si>
    <t>Escalator</t>
  </si>
  <si>
    <t>14200</t>
  </si>
  <si>
    <t>14206</t>
  </si>
  <si>
    <t>14207</t>
  </si>
  <si>
    <t>14210</t>
  </si>
  <si>
    <t>14211</t>
  </si>
  <si>
    <t>Check Total</t>
  </si>
  <si>
    <t>Ave.</t>
  </si>
  <si>
    <t>Labour Escalation Factor F23</t>
  </si>
  <si>
    <t>Labour Escalation Factor F24</t>
  </si>
  <si>
    <t>EC.14218</t>
  </si>
  <si>
    <t>12101</t>
  </si>
  <si>
    <t>14068</t>
  </si>
  <si>
    <t>14126</t>
  </si>
  <si>
    <t>14127</t>
  </si>
  <si>
    <t>14130</t>
  </si>
  <si>
    <t>11606</t>
  </si>
  <si>
    <t>11661</t>
  </si>
  <si>
    <t>11741</t>
  </si>
  <si>
    <t>11900</t>
  </si>
  <si>
    <t>11994</t>
  </si>
  <si>
    <t>12004</t>
  </si>
  <si>
    <t>12005</t>
  </si>
  <si>
    <t>12014</t>
  </si>
  <si>
    <t>12021</t>
  </si>
  <si>
    <t>12072</t>
  </si>
  <si>
    <t>12115</t>
  </si>
  <si>
    <t>12210</t>
  </si>
  <si>
    <t>12211</t>
  </si>
  <si>
    <t>12330</t>
  </si>
  <si>
    <t>12334</t>
  </si>
  <si>
    <t>12335</t>
  </si>
  <si>
    <t>12402</t>
  </si>
  <si>
    <t>12403</t>
  </si>
  <si>
    <t>12404</t>
  </si>
  <si>
    <t>14023</t>
  </si>
  <si>
    <t>14027</t>
  </si>
  <si>
    <t>14028</t>
  </si>
  <si>
    <t>14031</t>
  </si>
  <si>
    <t>14032</t>
  </si>
  <si>
    <t>14033</t>
  </si>
  <si>
    <t>14034</t>
  </si>
  <si>
    <t>14046</t>
  </si>
  <si>
    <t>14047</t>
  </si>
  <si>
    <t>14049</t>
  </si>
  <si>
    <t>14051</t>
  </si>
  <si>
    <t>14056</t>
  </si>
  <si>
    <t>14057</t>
  </si>
  <si>
    <t>14060</t>
  </si>
  <si>
    <t>14061</t>
  </si>
  <si>
    <t>14062</t>
  </si>
  <si>
    <t>14065</t>
  </si>
  <si>
    <t>14071</t>
  </si>
  <si>
    <t>14077</t>
  </si>
  <si>
    <t>14090</t>
  </si>
  <si>
    <t>14091</t>
  </si>
  <si>
    <t>14099</t>
  </si>
  <si>
    <t>14103</t>
  </si>
  <si>
    <t>14111</t>
  </si>
  <si>
    <t>14112</t>
  </si>
  <si>
    <t>14113</t>
  </si>
  <si>
    <t>14115</t>
  </si>
  <si>
    <t>14116</t>
  </si>
  <si>
    <t>14118</t>
  </si>
  <si>
    <t>14176</t>
  </si>
  <si>
    <t>14180</t>
  </si>
  <si>
    <t>14182</t>
  </si>
  <si>
    <t>14209</t>
  </si>
  <si>
    <t>Substation Improvements for System Black Conditions rev 3</t>
  </si>
  <si>
    <t>Substation Access Roads and Drainage Upgrade rev 6 (full option)</t>
  </si>
  <si>
    <t>160MVA 275/132kV Emergency Transformer Deployment Preparation rev3</t>
  </si>
  <si>
    <t>14201</t>
  </si>
  <si>
    <t>Re-Deployable Telecommunication Site rev 1 KM</t>
  </si>
  <si>
    <t>14203</t>
  </si>
  <si>
    <t>Renewable Microgrid Demonstration Testbed</t>
  </si>
  <si>
    <t>Special Protection and Wide Area Monitoring Scheme (SPS-WAMS)</t>
  </si>
  <si>
    <t>High Risk Substation Environmental Investigation Project rev1</t>
  </si>
  <si>
    <t>14218</t>
  </si>
  <si>
    <t>Spencer Gulf Emergency Restoration Response - Overhead Line - Southern Route - Preparatory Works</t>
  </si>
  <si>
    <t>Linked to "Project Labour Content" worksheet</t>
  </si>
  <si>
    <t>Communications - other (post 2018)</t>
  </si>
  <si>
    <t>Use for labour content where no specific project detail is available</t>
  </si>
  <si>
    <t>Last spend year $</t>
  </si>
  <si>
    <t>Project splits VLU</t>
  </si>
  <si>
    <t>Success VLU</t>
  </si>
  <si>
    <t>Table of Contents</t>
  </si>
  <si>
    <t>Commissioned Extra</t>
  </si>
  <si>
    <t>Asset class splits</t>
  </si>
  <si>
    <t>Labour Escalation</t>
  </si>
  <si>
    <t>Asset class allocations from Success Estimator estimating system</t>
  </si>
  <si>
    <t>Success Asset Classes</t>
  </si>
  <si>
    <t>Other project asset class allocations.</t>
  </si>
  <si>
    <t>2025</t>
  </si>
  <si>
    <t>2026</t>
  </si>
  <si>
    <t>2027</t>
  </si>
  <si>
    <t>2028</t>
  </si>
  <si>
    <t>2029</t>
  </si>
  <si>
    <t>EC.10770</t>
  </si>
  <si>
    <t>EC.11423</t>
  </si>
  <si>
    <t>EC.11307</t>
  </si>
  <si>
    <t>EC.10716</t>
  </si>
  <si>
    <t>EC.11013</t>
  </si>
  <si>
    <t>EC.11361</t>
  </si>
  <si>
    <t>EC.11625</t>
  </si>
  <si>
    <t>EC.10643</t>
  </si>
  <si>
    <t>EC.14229</t>
  </si>
  <si>
    <t>EC.14228</t>
  </si>
  <si>
    <t>EC.14248</t>
  </si>
  <si>
    <t>EC.14222</t>
  </si>
  <si>
    <t>EC.14233</t>
  </si>
  <si>
    <t>EC.14239</t>
  </si>
  <si>
    <t>EC.14230</t>
  </si>
  <si>
    <t>EC.14221</t>
  </si>
  <si>
    <t>EC.14227</t>
  </si>
  <si>
    <t>EC.14235</t>
  </si>
  <si>
    <t>EC.14238</t>
  </si>
  <si>
    <t>EC.14245</t>
  </si>
  <si>
    <t>EC.14247</t>
  </si>
  <si>
    <t>EC.14004</t>
  </si>
  <si>
    <t>EC.14236</t>
  </si>
  <si>
    <t>EC.14237</t>
  </si>
  <si>
    <t>EC.14219</t>
  </si>
  <si>
    <t>EC.11425</t>
  </si>
  <si>
    <t>EC.14234</t>
  </si>
  <si>
    <t>EC.14250</t>
  </si>
  <si>
    <t>EC.15002</t>
  </si>
  <si>
    <t>EC.15030</t>
  </si>
  <si>
    <t>EC.15036</t>
  </si>
  <si>
    <t>EC.15094</t>
  </si>
  <si>
    <t>EC.14231</t>
  </si>
  <si>
    <t>EC.14244</t>
  </si>
  <si>
    <t>EC.14249</t>
  </si>
  <si>
    <t>EC.14251</t>
  </si>
  <si>
    <t>EC.15025</t>
  </si>
  <si>
    <t>EC.15032</t>
  </si>
  <si>
    <t>EC.15307</t>
  </si>
  <si>
    <t>EC.15308</t>
  </si>
  <si>
    <t>EC.15001</t>
  </si>
  <si>
    <t>EC.15009</t>
  </si>
  <si>
    <t>EC.15353</t>
  </si>
  <si>
    <t>EC.14246</t>
  </si>
  <si>
    <t>EC.14204</t>
  </si>
  <si>
    <t>EC.15424</t>
  </si>
  <si>
    <t>EC.15091</t>
  </si>
  <si>
    <t>EC.15100</t>
  </si>
  <si>
    <t>EC.15134</t>
  </si>
  <si>
    <t>EC.15135</t>
  </si>
  <si>
    <t>EC.15190</t>
  </si>
  <si>
    <t>EC.15200</t>
  </si>
  <si>
    <t>EC.15391</t>
  </si>
  <si>
    <t>EC.15404</t>
  </si>
  <si>
    <t>EC.15405</t>
  </si>
  <si>
    <t>EC.12413</t>
  </si>
  <si>
    <t>EC.15073</t>
  </si>
  <si>
    <t>EC.15084</t>
  </si>
  <si>
    <t>EC.15086</t>
  </si>
  <si>
    <t>EC.15096</t>
  </si>
  <si>
    <t>EC.15184</t>
  </si>
  <si>
    <t>EC.15454</t>
  </si>
  <si>
    <t>EC.15457</t>
  </si>
  <si>
    <t>EC.15461</t>
  </si>
  <si>
    <t>EC.15079</t>
  </si>
  <si>
    <t>EC.15125</t>
  </si>
  <si>
    <t>EC.15145</t>
  </si>
  <si>
    <t>EC.15196</t>
  </si>
  <si>
    <t>EC.15252</t>
  </si>
  <si>
    <t>EC.15266</t>
  </si>
  <si>
    <t>EC.15115</t>
  </si>
  <si>
    <t>EC.15233</t>
  </si>
  <si>
    <t>EC.15239</t>
  </si>
  <si>
    <t>EC.15427</t>
  </si>
  <si>
    <t>EC.15051</t>
  </si>
  <si>
    <t>EC.15056</t>
  </si>
  <si>
    <t>EC.15057</t>
  </si>
  <si>
    <t>EC.15274</t>
  </si>
  <si>
    <t>EC.15380</t>
  </si>
  <si>
    <t>EC.15381</t>
  </si>
  <si>
    <t>EC.15382</t>
  </si>
  <si>
    <t>EC.15085</t>
  </si>
  <si>
    <t>EC.15180</t>
  </si>
  <si>
    <t>EC.15276</t>
  </si>
  <si>
    <t>EC.15383</t>
  </si>
  <si>
    <t>EC.15142</t>
  </si>
  <si>
    <t>EC.15237</t>
  </si>
  <si>
    <t>EC.15189</t>
  </si>
  <si>
    <t>EC.15283</t>
  </si>
  <si>
    <t>EC.15393</t>
  </si>
  <si>
    <t>EC.15394</t>
  </si>
  <si>
    <t>EC.15043</t>
  </si>
  <si>
    <t>EC.15059</t>
  </si>
  <si>
    <t>EC.15060</t>
  </si>
  <si>
    <t>EC.15120</t>
  </si>
  <si>
    <t>EC.15242</t>
  </si>
  <si>
    <t>EC.15279</t>
  </si>
  <si>
    <t>EC.15396</t>
  </si>
  <si>
    <t>EC.15397</t>
  </si>
  <si>
    <t>EC.15402</t>
  </si>
  <si>
    <t>EC.15436</t>
  </si>
  <si>
    <t>EC.15491</t>
  </si>
  <si>
    <t>EC.15493</t>
  </si>
  <si>
    <t>EC.12022</t>
  </si>
  <si>
    <t>EC.15192</t>
  </si>
  <si>
    <t>EC.15223</t>
  </si>
  <si>
    <t>EC.15271</t>
  </si>
  <si>
    <t>EC.15286</t>
  </si>
  <si>
    <t>EC.15288</t>
  </si>
  <si>
    <t>EC.15398</t>
  </si>
  <si>
    <t>EC.15045</t>
  </si>
  <si>
    <t>EC.15220</t>
  </si>
  <si>
    <t>EC.15235</t>
  </si>
  <si>
    <t>EC.15440</t>
  </si>
  <si>
    <t>EC.11828</t>
  </si>
  <si>
    <t>EC.15401</t>
  </si>
  <si>
    <t>EC.15415</t>
  </si>
  <si>
    <t>EC.15419</t>
  </si>
  <si>
    <t>EC.15492</t>
  </si>
  <si>
    <t>EC.15399</t>
  </si>
  <si>
    <t>EC.15272</t>
  </si>
  <si>
    <t>EC.15297</t>
  </si>
  <si>
    <t>EC.15171</t>
  </si>
  <si>
    <t>EC.15175</t>
  </si>
  <si>
    <t>IT Hardware 2006_2008</t>
  </si>
  <si>
    <t>PABX IP Convergence and Telephone Systems Upgrade</t>
  </si>
  <si>
    <t>Protection Systems Unit Replacement 2008-2013</t>
  </si>
  <si>
    <t>Mount Barker South 2nd 275_66 kV Transformer</t>
  </si>
  <si>
    <t>Line Ratings Tools</t>
  </si>
  <si>
    <t>Mobilong Connection Point Substation - Segregation of Assets</t>
  </si>
  <si>
    <t>Port Lincoln Network Support Connection Point</t>
  </si>
  <si>
    <t>Short Term Accommodation - 99 Frome Street</t>
  </si>
  <si>
    <t>Group Corporate Financial Model Replacement</t>
  </si>
  <si>
    <t>Incident and Environmental Data Management</t>
  </si>
  <si>
    <t>PSCAD and PowerFactory Analysis Tools</t>
  </si>
  <si>
    <t>Asset Data Capture 2019-20</t>
  </si>
  <si>
    <t>Davenport-Pimba 132 kV Line Low Span Uprating</t>
  </si>
  <si>
    <t>F1919 and F1920 Tower Replacement</t>
  </si>
  <si>
    <t>Network Testing, Monitoring and Servicing Equipment Replacem</t>
  </si>
  <si>
    <t>Emergency Unit Asset Replacement 2018 -2023</t>
  </si>
  <si>
    <t>Port Pirie and Bungama 11kV RMU and Aux Transformer Replacem</t>
  </si>
  <si>
    <t>Para Surface Water Drainage Replacement</t>
  </si>
  <si>
    <t>Wind Risk Model Development</t>
  </si>
  <si>
    <t>Capacitor Bank Infrastructure Safety Improvement</t>
  </si>
  <si>
    <t>CyberKey Replacement and Security Upgrades</t>
  </si>
  <si>
    <t>Main Grid System Strength Support</t>
  </si>
  <si>
    <t>Riverland Reactive Support Stage 1 (Monash)</t>
  </si>
  <si>
    <t>Mechanical - Keswick South 2020-21</t>
  </si>
  <si>
    <t>Asset Data Visualisation and VR</t>
  </si>
  <si>
    <t>Journey Management</t>
  </si>
  <si>
    <t>Estimating System Upgrade</t>
  </si>
  <si>
    <t>Implementation of Predict risk management software</t>
  </si>
  <si>
    <t>Energy Management System Refresh 1</t>
  </si>
  <si>
    <t>Asset Data Capture 2021-22</t>
  </si>
  <si>
    <t>Spare 275 kV 15 MVAr Oil Filled Reactor</t>
  </si>
  <si>
    <t>Universal Spare SVC Transformer</t>
  </si>
  <si>
    <t>Substation Battery Unit Asset Replacement 2018-2023</t>
  </si>
  <si>
    <t>New Osborne 66 kV U-G Line Exit Cable Replacements</t>
  </si>
  <si>
    <t>Substation and Building Security System Replacement</t>
  </si>
  <si>
    <t>Para Emergency SVC Transformer Replacement</t>
  </si>
  <si>
    <t>Emergency Unit Asset Replacement 2021-2023</t>
  </si>
  <si>
    <t>Substation LAN Replacement 2018-23</t>
  </si>
  <si>
    <t>Capital Project Scopes and Estimates 2024-28</t>
  </si>
  <si>
    <t>Wide Area Protection Scheme (WAPS)</t>
  </si>
  <si>
    <t>NCIPAP Davenport-Robertstown 275 kV Removal of Plant Limits</t>
  </si>
  <si>
    <t>NCIPAP Smart Wires Power Guardian Technology Trial</t>
  </si>
  <si>
    <t>06174 NCIPAP Constraint Formulation Software Improvements</t>
  </si>
  <si>
    <t>NCIPAP Transformer Management Relay DR-E3 Uprating Program</t>
  </si>
  <si>
    <t>Tungkillo Stage 2 (Tailem Bend to Cherry Gardens)</t>
  </si>
  <si>
    <t>Enterprise Integration Platform Uplift</t>
  </si>
  <si>
    <t>Substation Fire Access Track Upgrade</t>
  </si>
  <si>
    <t>Substation Perimeter Intrusion and Motion Detection Security</t>
  </si>
  <si>
    <t>Environmental Washdown Bays Establishment</t>
  </si>
  <si>
    <t>Actual 2006</t>
  </si>
  <si>
    <t>Actual 2007</t>
  </si>
  <si>
    <t>Actual 2008</t>
  </si>
  <si>
    <t>Actual 2009</t>
  </si>
  <si>
    <t>Actual 2010</t>
  </si>
  <si>
    <t>Actual 2011</t>
  </si>
  <si>
    <t>Actual 2012</t>
  </si>
  <si>
    <t>Actual 2013</t>
  </si>
  <si>
    <t>Actual 2014</t>
  </si>
  <si>
    <t>Actual 2015</t>
  </si>
  <si>
    <t>Actual 2017</t>
  </si>
  <si>
    <t>Actual 2018</t>
  </si>
  <si>
    <t>Actual 2019</t>
  </si>
  <si>
    <t>Actual 2020</t>
  </si>
  <si>
    <t>Labour Escalation Factor F25</t>
  </si>
  <si>
    <t>Labour Escalation Factor F26</t>
  </si>
  <si>
    <t>Labour Escalation Factor F27</t>
  </si>
  <si>
    <t>Labour Escalation Factor F28</t>
  </si>
  <si>
    <t>Labour Escalation Factor F29</t>
  </si>
  <si>
    <t>&lt; Project Count Check</t>
  </si>
  <si>
    <t>Portfolio</t>
  </si>
  <si>
    <t>Sub Portfolio</t>
  </si>
  <si>
    <t>Portfolio Item</t>
  </si>
  <si>
    <t>Subsequent Years</t>
  </si>
  <si>
    <t>2003-2008</t>
  </si>
  <si>
    <t>#</t>
  </si>
  <si>
    <t>2008-2013</t>
  </si>
  <si>
    <t>Network Asset Management</t>
  </si>
  <si>
    <t>Network Asset Management -Other</t>
  </si>
  <si>
    <t>SAEs for 2013 2018 Capital Projects</t>
  </si>
  <si>
    <t>Network Development</t>
  </si>
  <si>
    <t>Riverland Reinforcement Land and Easement Acquisition</t>
  </si>
  <si>
    <t>Eyre Peninsula Land and Easement Acquisition</t>
  </si>
  <si>
    <t>Business Opex Planning</t>
  </si>
  <si>
    <t>Network Asset Management -Operations</t>
  </si>
  <si>
    <t>Whyalla Terminal Substation Replacement</t>
  </si>
  <si>
    <t>Contingent - Actual</t>
  </si>
  <si>
    <t>Telecommunications Network Optimisation Stage 2</t>
  </si>
  <si>
    <t>NCIPAP 4 Waterloo East to Robertstown 132kV Line Uprating</t>
  </si>
  <si>
    <t>Other-Other</t>
  </si>
  <si>
    <t>Munno Para New 275_66 kV Connection Point</t>
  </si>
  <si>
    <t>Mt Barker South Triple Circuit Easement Expansion</t>
  </si>
  <si>
    <t>Cultana to Stony Point Land and Easement Acquisition</t>
  </si>
  <si>
    <t>Eyre Peninsula Reinforcement Land and Easement Acquisition</t>
  </si>
  <si>
    <t>BUCC Building Upgrade</t>
  </si>
  <si>
    <t>Electrical 300 Pirie St 2015 - 2016</t>
  </si>
  <si>
    <t>Electric Vehicle Fleet and Charging Infrastructure</t>
  </si>
  <si>
    <t>Rymill Building Accommodation Security and Amenities Upgrade</t>
  </si>
  <si>
    <t>Network Asset Management -Buildings</t>
  </si>
  <si>
    <t>Supply Chain Management</t>
  </si>
  <si>
    <t>Asset Management Optimisation</t>
  </si>
  <si>
    <t>Integrated Project and Resource Modelling</t>
  </si>
  <si>
    <t>Licenses, Maintenance, Minor Software 16-18</t>
  </si>
  <si>
    <t>Enterprise Document and Records Management System</t>
  </si>
  <si>
    <t>Database Platform Refresh 2016-18</t>
  </si>
  <si>
    <t>Windows Backoffice Mgmnt Systems Refresh 2016-18</t>
  </si>
  <si>
    <t>IT Hardware Refresh and Maintain 16-18</t>
  </si>
  <si>
    <t>Intranet platform refresh 16-17</t>
  </si>
  <si>
    <t>Energy Management System Replacement</t>
  </si>
  <si>
    <t>Asset Data Governance Tools</t>
  </si>
  <si>
    <t>SCADA and RTU Configuration Management</t>
  </si>
  <si>
    <t>Elevating Work Platform Procurement for Live Work</t>
  </si>
  <si>
    <t>Para-Brinkworth-Davenport Hazard Mitigation</t>
  </si>
  <si>
    <t>Penola West to South East Line Re-insulation</t>
  </si>
  <si>
    <t>Tailem Bend to Keith Line Re-insulation</t>
  </si>
  <si>
    <t>Brinkworth to Mintaro Line Re-insulation</t>
  </si>
  <si>
    <t>Magill to Happy Valley Line Re-insulation</t>
  </si>
  <si>
    <t>Network Asset Management -Infrastructure</t>
  </si>
  <si>
    <t>Magill - East Terrace Cable Pit and Instrumentation Replacem</t>
  </si>
  <si>
    <t>Tower Fall Arrestor Replacement and Audit</t>
  </si>
  <si>
    <t>Network Operations Software 2017-19</t>
  </si>
  <si>
    <t>Capital Project Scopes and Estimates 2018-23</t>
  </si>
  <si>
    <t>Live Works Manual Development</t>
  </si>
  <si>
    <t>SVC Secondary Systems Replacement Stage 2 (Para)</t>
  </si>
  <si>
    <t>Para 275kV Secondary Systems and Minor Primary Plant Replace</t>
  </si>
  <si>
    <t>SA Water Pump Stations Transformer Replacement</t>
  </si>
  <si>
    <t>Online Asset Condition Monitoring Equipment Replacement</t>
  </si>
  <si>
    <t>Baroota Substation Upgrade</t>
  </si>
  <si>
    <t>Substation Lighting and Infrastructure Replacement</t>
  </si>
  <si>
    <t>Magill Substation TF Fire Extinguishing Systems Replacement</t>
  </si>
  <si>
    <t>East Terrace 275 kV GIS Gas Monitoring System Upgrade</t>
  </si>
  <si>
    <t>Telecom Network Management Systems Upgrade</t>
  </si>
  <si>
    <t>South East Substation to Heywood Telecoms Bearer</t>
  </si>
  <si>
    <t>Substation Operational Data Network Replacement 2013-18</t>
  </si>
  <si>
    <t>One IP Substation Network</t>
  </si>
  <si>
    <t>Telecommunications Asset Replacement 2013-18</t>
  </si>
  <si>
    <t>Spencer Gulf Emergency Bypass Preparation</t>
  </si>
  <si>
    <t>High Voltage Workshop Facility</t>
  </si>
  <si>
    <t>Substation and Telecommunication Building Enhancements</t>
  </si>
  <si>
    <t>Substation Access Roads and Drainage Upgrade</t>
  </si>
  <si>
    <t>Substation Environmental Investigation</t>
  </si>
  <si>
    <t>Security and Video System Consolidation and Development</t>
  </si>
  <si>
    <t>OT Data Centre Establishment</t>
  </si>
  <si>
    <t>Network Development -Other</t>
  </si>
  <si>
    <t>Eyre Peninsula and Upper North Voltage Control Scheme</t>
  </si>
  <si>
    <t>System Integrity Protection Schemes (SIPS)</t>
  </si>
  <si>
    <t>Tailem Bend CB Upgrade</t>
  </si>
  <si>
    <t>Project EnergyConnect</t>
  </si>
  <si>
    <t>Contingent - Other</t>
  </si>
  <si>
    <t>Furniture and Building Upgrades 2019/20</t>
  </si>
  <si>
    <t>Furniture and  General Building upgrades 2022-23</t>
  </si>
  <si>
    <t>Workspace Layout Upgrade Stage 1</t>
  </si>
  <si>
    <t>Workspace Layout Upgrade Stage 3</t>
  </si>
  <si>
    <t>Project and Portfolio Mgmt Systems Refresh 21-22</t>
  </si>
  <si>
    <t>Licenses, Maintenance, Minor Software 22-23</t>
  </si>
  <si>
    <t>Minor Software procurement and refresh 19-20</t>
  </si>
  <si>
    <t>Enhancements, Licenses &amp; Minor Software 21-22</t>
  </si>
  <si>
    <t>Stakeholder Management Systems Refresh 23-24</t>
  </si>
  <si>
    <t>Advanced Analytics for Business Intelligence Implementation</t>
  </si>
  <si>
    <t>Proposed</t>
  </si>
  <si>
    <t>Project Delivery Visualisation Dashboards</t>
  </si>
  <si>
    <t>EC.15312</t>
  </si>
  <si>
    <t>Corporate Modelling</t>
  </si>
  <si>
    <t>EC.15313</t>
  </si>
  <si>
    <t>Bushfire Management System Enhancement</t>
  </si>
  <si>
    <t>Enterprise Integration Platform Refresh</t>
  </si>
  <si>
    <t>Local Area Network Equipment Refresh 21-22</t>
  </si>
  <si>
    <t>IT Storage and Compute Hardware Refresh 2019-20</t>
  </si>
  <si>
    <t>Refresh and Maintain IT Hardware 19-20</t>
  </si>
  <si>
    <t>IT Security Technology Refresh 19-20</t>
  </si>
  <si>
    <t>Refresh and Maintain IT Hardware 20-22</t>
  </si>
  <si>
    <t>IT Security Technology Refresh 20-22</t>
  </si>
  <si>
    <t>Refresh and Maintain IT Hardware 22-23</t>
  </si>
  <si>
    <t>Windows Backoffice Mgmnt Systems Refresh 20-21</t>
  </si>
  <si>
    <t>IT Backup and Archiving Systems Replacement</t>
  </si>
  <si>
    <t>Network Asset Management -Business Systems</t>
  </si>
  <si>
    <t>Protection System Modelling and Validation Tool</t>
  </si>
  <si>
    <t>Line Support Systems Refurbishment 2018-23</t>
  </si>
  <si>
    <t>Line Insulator Systems Refurbishment 2018-23</t>
  </si>
  <si>
    <t>Line Conductor and Earthwire Refurbishment 2018-23</t>
  </si>
  <si>
    <t>Substation Computer Based Local Control Facilities Replaceme</t>
  </si>
  <si>
    <t>Asset Performance Systems</t>
  </si>
  <si>
    <t>Protection Systems Unit Asset Replacement 2018-23</t>
  </si>
  <si>
    <t>Instrument Transformer Unit Asset Replacement 2018-23</t>
  </si>
  <si>
    <t>Circuit Breaker Unit Asset Replacement 2018-23</t>
  </si>
  <si>
    <t>Transformer Bushing Unit Asset Replacement 2018-23</t>
  </si>
  <si>
    <t>Leigh Creek South Transformer Replacement</t>
  </si>
  <si>
    <t>Online Asset Condition Assessment Equipment Replacement 2018</t>
  </si>
  <si>
    <t>Templers LOPA and Plant Replacement</t>
  </si>
  <si>
    <t>Surge Arrestor Unit Asset Replacement 2018-23</t>
  </si>
  <si>
    <t>Telecoms Asset Replacement 2018-23</t>
  </si>
  <si>
    <t>Pimba Telecoms Bearer</t>
  </si>
  <si>
    <t>EC.15314</t>
  </si>
  <si>
    <t>Pelican Point – Parafield Gardens West Protection System Upg</t>
  </si>
  <si>
    <t>Transformer Geomagnetically Induced Current (GIC) Monitoring</t>
  </si>
  <si>
    <t>Substation Improvements for System Black Conditions</t>
  </si>
  <si>
    <t>Templers West 275 kV Reactor</t>
  </si>
  <si>
    <t>Robertstown Circuit Breaker Arrangement Upgrade</t>
  </si>
  <si>
    <t>Network Development -Operations</t>
  </si>
  <si>
    <t>2023-2028</t>
  </si>
  <si>
    <t>Core Accounting Systems Improvement</t>
  </si>
  <si>
    <t>Device Configuration Management System Replacement 2023-2028</t>
  </si>
  <si>
    <t>East Terrace, Northfield and Kilburn Emergency Transformer D</t>
  </si>
  <si>
    <t>160 MVA 275_132 kV Emergency Transformer Deployment Preparat</t>
  </si>
  <si>
    <t>Control Room Systems Development</t>
  </si>
  <si>
    <t>EC.15520</t>
  </si>
  <si>
    <t>Server Room Critical Air Conditioning 2016-17</t>
  </si>
  <si>
    <t>IT Architecture Support Systems Implementation</t>
  </si>
  <si>
    <t>Operational Data Network Architecture and Security</t>
  </si>
  <si>
    <t>Project Name</t>
  </si>
  <si>
    <t>2022 $</t>
  </si>
  <si>
    <t>Actual 2021</t>
  </si>
  <si>
    <t>Nominal</t>
  </si>
  <si>
    <t>Escalate to 2028</t>
  </si>
  <si>
    <t>Incurred spend up to 2022 is always $Nominal</t>
  </si>
  <si>
    <t>Incurred spend from 2023-2029 is $Nominal when cell A18 is set to 0 and $Real 2022/23 when Cell A18 is set to 1</t>
  </si>
  <si>
    <t xml:space="preserve">Incurred spend 2023-2028 is set to </t>
  </si>
  <si>
    <t>CPI Weighted average of eight capital cities</t>
  </si>
  <si>
    <t>CPI Percentage Change from Prior Year</t>
  </si>
  <si>
    <t>Project No.</t>
  </si>
  <si>
    <t>Commissioned $ 2022/23</t>
  </si>
  <si>
    <t>EC.15440 Tx Line Avian Fire Start Risk Mitigation 2023-2028 rev 1</t>
  </si>
  <si>
    <t>EC.15399 Substation LAN Replacemnet and Cybersecurity Uplift 2023 2028 rev 3</t>
  </si>
  <si>
    <t xml:space="preserve">Project No. </t>
  </si>
  <si>
    <t>Communications - Other Post 2018</t>
  </si>
  <si>
    <t>Transmission Line Refit - insulators replacement 2023-28</t>
  </si>
  <si>
    <t>Transmission Line Refit - insulators replacement 2018-23</t>
  </si>
  <si>
    <t>Asset Classes</t>
  </si>
  <si>
    <t>Project ID with EC.</t>
  </si>
  <si>
    <t>Regulatory Category</t>
  </si>
  <si>
    <t>Synchronous Condensers</t>
  </si>
  <si>
    <t>Project Labour Content</t>
  </si>
  <si>
    <t>Year</t>
  </si>
  <si>
    <t>Round to Decimal Points</t>
  </si>
  <si>
    <t>Asset Class</t>
  </si>
  <si>
    <t>Distribution Centre Fire System Upgrade</t>
  </si>
  <si>
    <t>Journey Management - Mipela Upgrade</t>
  </si>
  <si>
    <t>Furniture and General Building Upgrades</t>
  </si>
  <si>
    <t>End of Journey Amenities Rymill</t>
  </si>
  <si>
    <t>Keswick North Accommodation Upgrade</t>
  </si>
  <si>
    <t>Keswick South Accommodation Upgrade</t>
  </si>
  <si>
    <t>Protective Security Reinforcement</t>
  </si>
  <si>
    <t>Pirie Precinct Amenities</t>
  </si>
  <si>
    <t>Electrical Rymill Switch Boards Upgrade</t>
  </si>
  <si>
    <t>Pirie Server Room Critical Air Conditioning</t>
  </si>
  <si>
    <t>Vehicle Purchases 2024-2028</t>
  </si>
  <si>
    <t>SAP Data Archival System</t>
  </si>
  <si>
    <t>Data Warehouse Platform Upgrade 2024-2028</t>
  </si>
  <si>
    <t>Enterprise Resource Planning System Refresh</t>
  </si>
  <si>
    <t>Enterprise Document Management System Implementation Phase 2</t>
  </si>
  <si>
    <t>Minor Business Systems Upgrade 2024-2028</t>
  </si>
  <si>
    <t>Asset Capitalisation System Improvement</t>
  </si>
  <si>
    <t>People and Vehicles Safety Systems Upgrade</t>
  </si>
  <si>
    <t>Treasury Management System Refresh</t>
  </si>
  <si>
    <t>IT Systems Admin and Monitoring Tools Refresh</t>
  </si>
  <si>
    <t>Data Centre Refresh 2024-2028</t>
  </si>
  <si>
    <t>Database Platform Refresh</t>
  </si>
  <si>
    <t>IT Backup and Archiving Systems Refresh</t>
  </si>
  <si>
    <t>Local Area Network Equipment Refresh 2024-2028</t>
  </si>
  <si>
    <t>Office IT Hardware Replacement 2024-2028</t>
  </si>
  <si>
    <t>Windows Backoffice Management Systems Refresh</t>
  </si>
  <si>
    <t>Inventory Purchases 2024-2028</t>
  </si>
  <si>
    <t>Transmission Line Insulation System Replacement 2024-2028</t>
  </si>
  <si>
    <t>High Crossing Tower Climbing System Replacement</t>
  </si>
  <si>
    <t>Asset Cost and Risk Analysis System Upgrade 2024-2028</t>
  </si>
  <si>
    <t>Asset Dynamic Ratings System Refresh 2024-2028</t>
  </si>
  <si>
    <t>Asset Technical Drawing Management System Upgrade 2024-2028</t>
  </si>
  <si>
    <t>Asset Visualisation System Replacement 2024-2028</t>
  </si>
  <si>
    <t>Asset Work Scheduling Optimisation System 2024-2028</t>
  </si>
  <si>
    <t>Geographical and Land Management Systems Upgrade 2024-2028</t>
  </si>
  <si>
    <t>Energy Management System Technical Upgrade 2024-2028</t>
  </si>
  <si>
    <t>Minor Operational Systems Upgrade 2024-2028</t>
  </si>
  <si>
    <t>Energy Management System Functional Enhancements</t>
  </si>
  <si>
    <t>Alarm Configuration System Refresh 2024-2028</t>
  </si>
  <si>
    <t>F1914 Magill - East Terrace Underground HV Cable Instrumenta</t>
  </si>
  <si>
    <t>EC.15556</t>
  </si>
  <si>
    <t>South East Static VAR Compensator Computer Control System Re</t>
  </si>
  <si>
    <t>Protection Relay Unit Asset Replacement 2024-2028</t>
  </si>
  <si>
    <t>Travelling Wave Fault Locator Equipment Replacement 2024-202</t>
  </si>
  <si>
    <t>Siemens SICAM PAS Gateway Replacement</t>
  </si>
  <si>
    <t>Invensys C50 RTU Upgrades</t>
  </si>
  <si>
    <t>Mannum Transformers 1 and 2 Replacement</t>
  </si>
  <si>
    <t>AC Board Replacement 2024-2028</t>
  </si>
  <si>
    <t>BatteryUnit Asset Replacement 2024-2028</t>
  </si>
  <si>
    <t>Circuit Breakers Unit Asset Replacement 2024-2028</t>
  </si>
  <si>
    <t>Instrument Transformer Unit Asset Replacement 2024-2028</t>
  </si>
  <si>
    <t>Surge Arrester Unit Asset Replacement 2024-2028</t>
  </si>
  <si>
    <t>Transformer Bushing Unit Asset Replacement 2024-2028</t>
  </si>
  <si>
    <t>Emergency Unit Asset Replacement 2024-2028</t>
  </si>
  <si>
    <t>Battery Charger Unit Asset Replacement 2024-2028</t>
  </si>
  <si>
    <t>Isolator Unit Asset Replacement 2024-2028</t>
  </si>
  <si>
    <t>Substation Air Conditioner System Unit Asset Replacement 202</t>
  </si>
  <si>
    <t>Revenue Meter Unit Asset Replacement 2024-2028</t>
  </si>
  <si>
    <t>Substation Boundary Fence Replacement 2024-2028</t>
  </si>
  <si>
    <t>Telstra ISDN Service Exit and Transition</t>
  </si>
  <si>
    <t>Brinkworth-Waterloo Telecommunication Bearer Replacement</t>
  </si>
  <si>
    <t>IP Networking Equipment Replacement</t>
  </si>
  <si>
    <t>Telecommunications Asset Optimisation 2024-2028</t>
  </si>
  <si>
    <t>Weather Station Replacement 2024-2028</t>
  </si>
  <si>
    <t>Telecommunications Management System Software Replacement 20</t>
  </si>
  <si>
    <t>Telecommunications Asset Replacement 2024-2028</t>
  </si>
  <si>
    <t>Yorke Peninsula Teleprotection Service Migration</t>
  </si>
  <si>
    <t>Substation Security Fencing Replacement 2024-2028</t>
  </si>
  <si>
    <t>Transmission Tower Anti-Climb Installation</t>
  </si>
  <si>
    <t>Transmission Line Avian Fire-Start Risk Mitigation</t>
  </si>
  <si>
    <t>Happy Valley Site Drainage Replacement</t>
  </si>
  <si>
    <t>Substation Building Hardening 2024-2028</t>
  </si>
  <si>
    <t>Oil Containment Systems Improvement</t>
  </si>
  <si>
    <t>Mount Gambier Line Clearance Remediation</t>
  </si>
  <si>
    <t>Substation Technology System Cybersecurity Uplift 2024-2028</t>
  </si>
  <si>
    <t>Wide Area Monitoring Scheme</t>
  </si>
  <si>
    <t>EC.12022 - Telstra ISDN Service Exit and Transition rev 12</t>
  </si>
  <si>
    <t>EC.14182 - South East Static VAR Compensator Computer Control System Replacement Rev 5</t>
  </si>
  <si>
    <t>EC.15043 - AC Board Replacement 2024-2028 rev07</t>
  </si>
  <si>
    <t>EC.15115 Inventory Purchases 2024-2028 rev 3</t>
  </si>
  <si>
    <t>EC.15189 - Protection Relay Unit Asset Replacement 2024-2028 rev5</t>
  </si>
  <si>
    <t>EC.15192 IP Network Equipment Replacement 2023-2028 REV 4</t>
  </si>
  <si>
    <t>EC.15223 Telecommunications Asset Optimisation 2024-2028 rev 1</t>
  </si>
  <si>
    <t>EC.15237 - Surge Arrester Unit Asset Replacement 2024-2028 rev 8</t>
  </si>
  <si>
    <t>EC.15242 Transformer Bushing Unit Asset Replacement 2024-2028 rev 6</t>
  </si>
  <si>
    <t>EC.15271 Weather Station Replacement 2024-2028 rev 4</t>
  </si>
  <si>
    <t>EC.15393 Siemens SICAM PAS Gateway Replacement rev 3</t>
  </si>
  <si>
    <t>EC.15394 Ivensys C50 RTU Upgrades - Rev 5</t>
  </si>
  <si>
    <t>EC.15398 Yorke Peninsula Teleprotection Service Migration  rev 3</t>
  </si>
  <si>
    <t>EC.15401 - Happy Valley Site Drainage Replacement rev 9</t>
  </si>
  <si>
    <t>EC.15415 - Substation Building Hardening  2024-2028 REV6-reg sites only</t>
  </si>
  <si>
    <t>EC.15419 Oil Containment Systems Improvement rev 4</t>
  </si>
  <si>
    <t>EC.15427 High Crossing Tower Climbing System Replacement rev 1</t>
  </si>
  <si>
    <t>EC.15491 Substation Boundary Fence Replacment 2024-2028 REV 2</t>
  </si>
  <si>
    <t>EC.15492 Enviromental Washdowns Bay Establishment REV 3</t>
  </si>
  <si>
    <t>EC.15493 Substation Fire Access Track Upgrade rev 3</t>
  </si>
  <si>
    <t>Labour Escalation Factor F22</t>
  </si>
  <si>
    <t>Project Count</t>
  </si>
  <si>
    <t>Generator Replacement 300 Pirie St 2021-22</t>
  </si>
  <si>
    <t>Robertstown to Metro Corridor</t>
  </si>
  <si>
    <t>Building and Equipment Lease 2024-2028</t>
  </si>
  <si>
    <t>EC.15568</t>
  </si>
  <si>
    <t>Northfield Transformer 7 &amp; 8 Interface Connection Requiremen</t>
  </si>
  <si>
    <t>EC.15570</t>
  </si>
  <si>
    <t>AESCSF Compliance (Capex works)</t>
  </si>
  <si>
    <t>Transmission Network Voltage Control</t>
  </si>
  <si>
    <t>&lt;Check of 2022-2028 Commissioned Extra $</t>
  </si>
  <si>
    <t>Commissioned Extra Tab</t>
  </si>
  <si>
    <t>EC.12413 Vehicle Purchases 2023-28  rev 1</t>
  </si>
  <si>
    <t>EC.14107 SAP Data Archival System rev 1</t>
  </si>
  <si>
    <t>EC.15059 Battery Bank Replacement 2024-2028 rev 3</t>
  </si>
  <si>
    <t>EC.15091 Furniture and General Building Upgrades 2023-28  REV 1</t>
  </si>
  <si>
    <t>EC.15096 Enterprise Integration Platform Uplift</t>
  </si>
  <si>
    <t>EC.15134 Keswick North Accommodation Upgrade 2026-27</t>
  </si>
  <si>
    <t>EC.15135 Keswick South Accommodation Upgrade 2025-26</t>
  </si>
  <si>
    <t>EC.15142 - F1914 Magill - East Terrace Underground HV Cable Instrumentation Replacement - Existing Pits - rev 2</t>
  </si>
  <si>
    <t>EC.15180 Minor Operational Systems Upgrade 2024-2028</t>
  </si>
  <si>
    <t>EC.15190 Protective Security Reinforcement 2023-24 -rev 1</t>
  </si>
  <si>
    <t>EC.15196 Office IT Hardware Replacement 2024-2028</t>
  </si>
  <si>
    <t>EC.15200 Pirie Precinct Amenities 2027-28</t>
  </si>
  <si>
    <t>EC.15220 Substation Security Fencing Replacement 2024-2028 rev 9 exclude SAPN fencing</t>
  </si>
  <si>
    <t>EC.15233 - Transmission Line Insulation System Replacement rev 3</t>
  </si>
  <si>
    <t>EC.15283  Travelling Wave Fault Locator Equipment Replacement 2024-2028 rev 5</t>
  </si>
  <si>
    <t>EC.15396 Battery Charger Unit Asset Replacement  rev 10</t>
  </si>
  <si>
    <t>EC.15402 Substation Air-Conditioners - Rev 12</t>
  </si>
  <si>
    <t>EC.15404 Rymill Electrical Switch Boards 2024-25</t>
  </si>
  <si>
    <t>EC.15405 Pirie Server Room Critical Air Conditioning 2026-27</t>
  </si>
  <si>
    <t>Office Furniture, Movable Plant and Miscellaneous</t>
  </si>
  <si>
    <t>EC.15286 Telco Management Systems Refresh 2023-2028</t>
  </si>
  <si>
    <t>EC.15424 Robertstown to Metro Corridor - Rev 4</t>
  </si>
  <si>
    <t>Technology</t>
  </si>
  <si>
    <t>Applications</t>
  </si>
  <si>
    <t>14219</t>
  </si>
  <si>
    <t>Infrastructure</t>
  </si>
  <si>
    <t>Substations</t>
  </si>
  <si>
    <t>Operations Technology</t>
  </si>
  <si>
    <t>Lines</t>
  </si>
  <si>
    <t>Buildings</t>
  </si>
  <si>
    <t>Vehicles</t>
  </si>
  <si>
    <t>Secondary Systems</t>
  </si>
  <si>
    <t>F1803 Hummocks - Ardrossan West 132kV Line Renewal</t>
  </si>
  <si>
    <t>Power Quality Monitoring Installation</t>
  </si>
  <si>
    <t>EC.11828 Substation Perimeter Intrusion and Motion Detection Security rev 20</t>
  </si>
  <si>
    <t>EC.14023 IT Systems Admin and Monitoring Tools Refresh rev 2</t>
  </si>
  <si>
    <t>EC.14077 Mannum Transformer 1 and 2 Replacement Rev 18</t>
  </si>
  <si>
    <t>EC.14103 Data Centre Refresh 2024-2028 rev1</t>
  </si>
  <si>
    <t>EC.14112 Core Accounting Systems Improvement rev 2</t>
  </si>
  <si>
    <t>EC.15045 Control Room Systems Development rev 1</t>
  </si>
  <si>
    <t>EC.15051 Asset Cost and Risk Analysis System Upgrade 2024-2028 rev 1</t>
  </si>
  <si>
    <t>EC.15056 Device Configuration Management System Replacement 2023-2028 rev 1</t>
  </si>
  <si>
    <t>EC.15060 - Circuit Breakers Unit Asset Replacement 2024-2028 rev 11</t>
  </si>
  <si>
    <t>EC.15073 Data Warehouse Platform Upgrade 2024-2028 rev2</t>
  </si>
  <si>
    <t>EC.15079 Database Platform Refresh rev 1</t>
  </si>
  <si>
    <t>EC.15084 Enterprise Resource Planning System Refresh rev 2</t>
  </si>
  <si>
    <t>EC.15085 Energy Management System Technical Upgrade 2024-2028 REV 1</t>
  </si>
  <si>
    <t>EC.15086 Enterprise Document Management System Implementation Phase 2 REV 1</t>
  </si>
  <si>
    <t>EC.15120 - Instrument Transformer Unit Asset Replacement 2024-2028 Rev 9</t>
  </si>
  <si>
    <t>EC.15125 IT Backup and Archiving Systems Refresh rev 1</t>
  </si>
  <si>
    <t>EC.15145 Local Area Network Equipment Refresh 2024-2028  rev 1</t>
  </si>
  <si>
    <t>EC.15171 - NCIPAP Davenport to Cultana Line Uprating</t>
  </si>
  <si>
    <t>EC.15175 NCIPAP Increase Murraylink Transfer Capability 1  rev 1</t>
  </si>
  <si>
    <t>EC.15184 Minor Business Systems Upgrade 2024-2028 rev 1</t>
  </si>
  <si>
    <t>EC.15235 - Transmission Tower Anti-Climb Installation rev3</t>
  </si>
  <si>
    <t>EC.15239 Hummocks to Ardrossan West 132kV Line Refurbishment - Option 2 Rebuild - Rev 7</t>
  </si>
  <si>
    <t>EC.15252 Virtual Application Capability Refresh REV1</t>
  </si>
  <si>
    <t>EC.15266 Windows Backoffice Management Systems Refresh - rev 1</t>
  </si>
  <si>
    <t>EC.15272 - Wide Area Monitoring Scheme rev 10</t>
  </si>
  <si>
    <t>EC.15274 Asset Technical Drawing Management System Upgrade 2024-2028 REV1</t>
  </si>
  <si>
    <t>EC.15276 Energy Management System Functional Enhancements REV 1</t>
  </si>
  <si>
    <t>EC.15279 Emergency Unit Asset Replacement  rev 4</t>
  </si>
  <si>
    <t>EC.15288 Telecommunications Asset Replacement 2024-2028  rev 4</t>
  </si>
  <si>
    <t>EC.15297 Power Quality Monitoring rev 6</t>
  </si>
  <si>
    <t>EC.15380 Asset Visualisation System Replacement 2024-2028 rev 1</t>
  </si>
  <si>
    <t>EC.15381 Asset Work Scheduling Optimisation System 2024-2028 REV1</t>
  </si>
  <si>
    <t>EC.15382 Geographical and Land Management Systems Upgrade 2024-2028 REV1</t>
  </si>
  <si>
    <t>EC.15397 Isolator UAR 2023-2028 REV 12</t>
  </si>
  <si>
    <t>EC.15436 - Revenue Meter Unit Asset Replacement 2024-2028 - Rev 6</t>
  </si>
  <si>
    <t>EC.15454 Asset Capitalisation System Improvement REV 1</t>
  </si>
  <si>
    <t>EC.15457 People and Vehicles Safety Systems Upgrade rev 2</t>
  </si>
  <si>
    <t>EC.15461 Treasury Management System Refresh rev1</t>
  </si>
  <si>
    <t>EC.15556 Network Testing, Monitoring and Servicing Equipment Replacement 2024-2028</t>
  </si>
  <si>
    <t>EC.15570 AESCSF Compliance rev 1</t>
  </si>
  <si>
    <t xml:space="preserve"> </t>
  </si>
  <si>
    <t xml:space="preserve">Rounded to Decimals </t>
  </si>
  <si>
    <t>Sum of Spend in 2022 to 2029</t>
  </si>
  <si>
    <t>Alarm Configuration System Refresh</t>
  </si>
  <si>
    <t xml:space="preserve">Provisions </t>
  </si>
  <si>
    <t>Provisions</t>
  </si>
  <si>
    <t>Capex including provisions</t>
  </si>
  <si>
    <t>Capex including provisions rounded to 3 decimal points</t>
  </si>
  <si>
    <t>Total 2022-2028</t>
  </si>
  <si>
    <t>&lt; Forecast CPI for 2024-2029</t>
  </si>
  <si>
    <t>&lt; Labour Escalator applied = 1</t>
  </si>
  <si>
    <t>&lt; $2022/2023 Real = 1; $Nominal = 0</t>
  </si>
  <si>
    <t>Asset Class allocations &gt;</t>
  </si>
  <si>
    <t>Right of Use Assets</t>
  </si>
  <si>
    <t>&lt; Vlookup Reference</t>
  </si>
  <si>
    <t>Project Definition Numbers</t>
  </si>
  <si>
    <t xml:space="preserve">Subtotals </t>
  </si>
  <si>
    <t>Subtotals</t>
  </si>
  <si>
    <t>Note: Historic incurred spend data is not comprehensive</t>
  </si>
  <si>
    <t>Labour escalation factors derived form Project Labour Content worksheet</t>
  </si>
  <si>
    <t>Subtotal</t>
  </si>
  <si>
    <t xml:space="preserve">Projects capitalised but with ongoing spend which will be capitalised annually or projects partial capitalised </t>
  </si>
  <si>
    <t>&lt;Vlookup Reference</t>
  </si>
  <si>
    <t>Note as there are no projects with any future spend that are in the connection project category a labour estimate has not been calculated</t>
  </si>
  <si>
    <t xml:space="preserve">Success Estimating Report </t>
  </si>
  <si>
    <t>EC.14232</t>
  </si>
  <si>
    <t>EC.14228 Port Lincoln terminal Connection point rev 4 Class 2</t>
  </si>
  <si>
    <t>EC.14229 Mobilong Connection Point Class 2 Estimate -rev 1</t>
  </si>
  <si>
    <t>EC.14230 Asset Data Capture 2019-20</t>
  </si>
  <si>
    <t>EC.14231 Asset Data Capture 2021-22</t>
  </si>
  <si>
    <t>EC.14232 Asset Data Capture 2023-24</t>
  </si>
  <si>
    <t>EC.14233 Incident and Enviromental Data Management System</t>
  </si>
  <si>
    <t>EC.14234 Asset Visualisation and 3D modelling</t>
  </si>
  <si>
    <t>EC.14235 Network Testing, Monitoring and Servicing Equip Replacement 2018-2023</t>
  </si>
  <si>
    <t>EC.14238 Emergency Unit Asset Replacement 2018-2023 rev1</t>
  </si>
  <si>
    <t>EC.14239 PSCAD</t>
  </si>
  <si>
    <t>EC.14244 Spare 275 kV 15 Mvar Oil Filled Reactor</t>
  </si>
  <si>
    <t>EC.14245 Port Pirie &amp; Bungama 11kV RMU and Auxillary Transformer Replacement rev 1</t>
  </si>
  <si>
    <t>EC.15001 Substation LAN Replacment 2018 2023</t>
  </si>
  <si>
    <t>EC.15307 Para Emergency SVC TF Replacement rev 5</t>
  </si>
  <si>
    <t>EC.15100 EOJ Amenities Rymill 2023 2024</t>
  </si>
  <si>
    <t>EC.15391 Distribution Centre Fire System Upgrade rev1</t>
  </si>
  <si>
    <t>EC.15520 Mount Gambier Line Clearance Remediation 2023-2028</t>
  </si>
  <si>
    <t>EGWWS Growth November 2021</t>
  </si>
  <si>
    <t>SGC November 2021</t>
  </si>
  <si>
    <t>N/A</t>
  </si>
  <si>
    <t>Average Labour Cost Rate</t>
  </si>
  <si>
    <t>Labour % 
(Weighted Average Based on Project Costs)</t>
  </si>
  <si>
    <t>Comments</t>
  </si>
  <si>
    <t>Initial project forecast data except for active projects is in 2020/21 $ this is converted to Real 2021/22 $. Note, active projects are already in Real 2021/22 $</t>
  </si>
  <si>
    <t>Roll Forward Model and Post Tax Revenue Model Inputs in $Real 2022/23</t>
  </si>
  <si>
    <t>Model Inputs $Real</t>
  </si>
  <si>
    <t>Roll Forward Model and Post Tax Revenue Model Inputs in $Nominal</t>
  </si>
  <si>
    <t>Incurred Capital $Real</t>
  </si>
  <si>
    <t>Incurred Capital $Nominal</t>
  </si>
  <si>
    <t>Project List</t>
  </si>
  <si>
    <t>Commissioned $Real</t>
  </si>
  <si>
    <t>Commissioned $Nominal</t>
  </si>
  <si>
    <t>Commissioned Extra $Nominal</t>
  </si>
  <si>
    <t>Commissioned Extra $Real</t>
  </si>
  <si>
    <t>Project Splits</t>
  </si>
  <si>
    <t>Project Commissioning</t>
  </si>
  <si>
    <t>Project Labour</t>
  </si>
  <si>
    <t>Project commissioning dates</t>
  </si>
  <si>
    <t xml:space="preserve">Project commissioning by year with asset class allocations in $Real 2022/23 </t>
  </si>
  <si>
    <t>Project commissioning by year with asset class allocations in $Nominal</t>
  </si>
  <si>
    <t>Incurred Capital $Real 2021/22</t>
  </si>
  <si>
    <t xml:space="preserve">Original capex forecast data.  This assumes active projects are in $Real 2021/22 whilst all other projects are in $Real 2020/21 </t>
  </si>
  <si>
    <t>Uses original forecast data to convert all capital expenditure to $Real 2021/22</t>
  </si>
  <si>
    <t>Incurred Capital Expenditure in $Real 2022/23 with asset splits</t>
  </si>
  <si>
    <t>Incurred Capital Expenditure in $Nominal with asset splits</t>
  </si>
  <si>
    <t>Projects partially, or previously capitalised with ongoing spend in $Real 2022/23</t>
  </si>
  <si>
    <t>Projects partially, or previously capitalised with ongoing spend in $Nominal</t>
  </si>
  <si>
    <t>Internal ElectraNet project labour content and labour escalators</t>
  </si>
  <si>
    <t>Model Inputs $Nominal</t>
  </si>
  <si>
    <t>Cumulative Labour Escalator</t>
  </si>
  <si>
    <t>Cumulative CPI to $2022/23</t>
  </si>
  <si>
    <t>Cumulative CPI 2028 $ for Commissioned calc (column AG)</t>
  </si>
  <si>
    <t>Cumulative CPI 2027/2028 for commissioned calc (col AA)</t>
  </si>
  <si>
    <t xml:space="preserve">Annual Asset Class Splits </t>
  </si>
  <si>
    <t>12413</t>
  </si>
  <si>
    <t>14107</t>
  </si>
  <si>
    <t>15043</t>
  </si>
  <si>
    <t>15045</t>
  </si>
  <si>
    <t>15051</t>
  </si>
  <si>
    <t>15056</t>
  </si>
  <si>
    <t>15059</t>
  </si>
  <si>
    <t>15060</t>
  </si>
  <si>
    <t>15073</t>
  </si>
  <si>
    <t>15079</t>
  </si>
  <si>
    <t>15084</t>
  </si>
  <si>
    <t>15085</t>
  </si>
  <si>
    <t>15086</t>
  </si>
  <si>
    <t>15091</t>
  </si>
  <si>
    <t>15096</t>
  </si>
  <si>
    <t>15115</t>
  </si>
  <si>
    <t>15120</t>
  </si>
  <si>
    <t>15125</t>
  </si>
  <si>
    <t>15134</t>
  </si>
  <si>
    <t>15135</t>
  </si>
  <si>
    <t>15142</t>
  </si>
  <si>
    <t>15145</t>
  </si>
  <si>
    <t>15171</t>
  </si>
  <si>
    <t>15175</t>
  </si>
  <si>
    <t>15180</t>
  </si>
  <si>
    <t>15184</t>
  </si>
  <si>
    <t>15189</t>
  </si>
  <si>
    <t>15190</t>
  </si>
  <si>
    <t>15192</t>
  </si>
  <si>
    <t>15196</t>
  </si>
  <si>
    <t>15200</t>
  </si>
  <si>
    <t>15220</t>
  </si>
  <si>
    <t>15223</t>
  </si>
  <si>
    <t>15233</t>
  </si>
  <si>
    <t>15235</t>
  </si>
  <si>
    <t>15237</t>
  </si>
  <si>
    <t>15239</t>
  </si>
  <si>
    <t>15242</t>
  </si>
  <si>
    <t>15252</t>
  </si>
  <si>
    <t>15266</t>
  </si>
  <si>
    <t>15271</t>
  </si>
  <si>
    <t>15272</t>
  </si>
  <si>
    <t>15274</t>
  </si>
  <si>
    <t>15276</t>
  </si>
  <si>
    <t>15279</t>
  </si>
  <si>
    <t>15283</t>
  </si>
  <si>
    <t>15286</t>
  </si>
  <si>
    <t>15288</t>
  </si>
  <si>
    <t>15297</t>
  </si>
  <si>
    <t>15380</t>
  </si>
  <si>
    <t>15381</t>
  </si>
  <si>
    <t>15382</t>
  </si>
  <si>
    <t>15393</t>
  </si>
  <si>
    <t>15394</t>
  </si>
  <si>
    <t>15396</t>
  </si>
  <si>
    <t>15397</t>
  </si>
  <si>
    <t>15398</t>
  </si>
  <si>
    <t>15399</t>
  </si>
  <si>
    <t>15401</t>
  </si>
  <si>
    <t>15402</t>
  </si>
  <si>
    <t>15404</t>
  </si>
  <si>
    <t>15405</t>
  </si>
  <si>
    <t>15415</t>
  </si>
  <si>
    <t>15419</t>
  </si>
  <si>
    <t>15424</t>
  </si>
  <si>
    <t>15427</t>
  </si>
  <si>
    <t>15436</t>
  </si>
  <si>
    <t>15440</t>
  </si>
  <si>
    <t>15454</t>
  </si>
  <si>
    <t>15457</t>
  </si>
  <si>
    <t>15461</t>
  </si>
  <si>
    <t>15491</t>
  </si>
  <si>
    <t>14228</t>
  </si>
  <si>
    <t>14229</t>
  </si>
  <si>
    <t>14230</t>
  </si>
  <si>
    <t>14231</t>
  </si>
  <si>
    <t>14232</t>
  </si>
  <si>
    <t>14233</t>
  </si>
  <si>
    <t>14234</t>
  </si>
  <si>
    <t>14235</t>
  </si>
  <si>
    <t>14238</t>
  </si>
  <si>
    <t>14239</t>
  </si>
  <si>
    <t>14244</t>
  </si>
  <si>
    <t>14245</t>
  </si>
  <si>
    <t>15001</t>
  </si>
  <si>
    <t>15307</t>
  </si>
  <si>
    <t>15100</t>
  </si>
  <si>
    <t>15391</t>
  </si>
  <si>
    <t>15520</t>
  </si>
  <si>
    <t>15492</t>
  </si>
  <si>
    <t>15493</t>
  </si>
  <si>
    <t>15556</t>
  </si>
  <si>
    <t>15570</t>
  </si>
  <si>
    <t xml:space="preserve">Estimates from Success Asset Class </t>
  </si>
  <si>
    <t>Right of Use - Office</t>
  </si>
  <si>
    <t>Right of Use - Property</t>
  </si>
  <si>
    <t>Right of Use - Motor Vehicles</t>
  </si>
  <si>
    <t>Building and Equipment Lease 2024-2028 (Right of Use Office Assets)</t>
  </si>
  <si>
    <t>Building and Equipment Lease 2024-2028 (Right of Use Motor Vehicle Assets)</t>
  </si>
  <si>
    <t>EC.15569O</t>
  </si>
  <si>
    <t>EC.15569MV</t>
  </si>
  <si>
    <t>Building and Equipment Lease 2024-2029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</si>
</sst>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#,##0\ ;\(#,##0\)"/>
    <numFmt numFmtId="167" formatCode="###,000"/>
    <numFmt numFmtId="168" formatCode="[$-C09]dd\-mmm\-yy;@"/>
    <numFmt numFmtId="169" formatCode="0.0%"/>
    <numFmt numFmtId="170" formatCode="#,##0.000\ ;\(#,##0.000\)"/>
    <numFmt numFmtId="171" formatCode="0.000%"/>
    <numFmt numFmtId="172" formatCode="0.0000%"/>
    <numFmt numFmtId="173" formatCode="_(#,##0.00%_);\(#,##0.00%\);_(&quot;-&quot;_)"/>
    <numFmt numFmtId="174" formatCode="0.0"/>
    <numFmt numFmtId="175" formatCode="&quot;[+] &quot;@"/>
    <numFmt numFmtId="176" formatCode="#,##0;\(#,##0\);#,##0"/>
    <numFmt numFmtId="177" formatCode="#,##0\ ;\(#,##0\);;@"/>
    <numFmt numFmtId="178" formatCode="#,##0.00\ ;\(#,##0.00\);;@"/>
    <numFmt numFmtId="179" formatCode="#,##0.0000"/>
  </numFmts>
  <fonts count="7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8"/>
      <color theme="1"/>
      <name val="Verdana"/>
      <family val="2"/>
    </font>
    <font>
      <sz val="8"/>
      <color rgb="FF000000"/>
      <name val="Verdana"/>
      <family val="2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theme="1"/>
      <name val="Trebuchet MS"/>
      <family val="2"/>
    </font>
    <font>
      <sz val="8"/>
      <name val="Arial"/>
      <family val="2"/>
    </font>
    <font>
      <b/>
      <sz val="10"/>
      <color theme="1"/>
      <name val="Arial"/>
      <family val="2"/>
    </font>
    <font>
      <sz val="10"/>
      <color rgb="FF000000"/>
      <name val="Arial"/>
      <family val="2"/>
    </font>
    <font>
      <b/>
      <sz val="8"/>
      <color theme="1"/>
      <name val="Verdana"/>
      <family val="2"/>
    </font>
    <font>
      <b/>
      <sz val="8"/>
      <color rgb="FF0000FF"/>
      <name val="Verdana"/>
      <family val="2"/>
    </font>
    <font>
      <b/>
      <sz val="12"/>
      <color theme="1"/>
      <name val="Verdana"/>
      <family val="2"/>
    </font>
    <font>
      <sz val="8"/>
      <name val="Verdana"/>
      <family val="2"/>
    </font>
    <font>
      <sz val="8"/>
      <color rgb="FF0000FF"/>
      <name val="Verdana"/>
      <family val="2"/>
    </font>
    <font>
      <sz val="8"/>
      <color theme="1"/>
      <name val="Arial"/>
      <family val="2"/>
    </font>
    <font>
      <sz val="11"/>
      <color rgb="FF9C650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0"/>
      <color rgb="FF000000"/>
      <name val="Arial"/>
      <family val="2"/>
    </font>
    <font>
      <b/>
      <sz val="10"/>
      <color rgb="FFFFFFFF"/>
      <name val="Arial"/>
      <family val="2"/>
    </font>
    <font>
      <sz val="10"/>
      <color theme="1"/>
      <name val="Verdana"/>
      <family val="2"/>
    </font>
    <font>
      <sz val="11"/>
      <color theme="1"/>
      <name val="Arial"/>
      <family val="2"/>
    </font>
    <font>
      <sz val="10"/>
      <color rgb="FFFFFFFF"/>
      <name val="Arial"/>
      <family val="2"/>
    </font>
    <font>
      <b/>
      <sz val="10"/>
      <color rgb="FFFF0000"/>
      <name val="Arial"/>
      <family val="2"/>
    </font>
    <font>
      <sz val="10"/>
      <name val="Arial"/>
      <family val="2"/>
    </font>
    <font>
      <sz val="8"/>
      <color indexed="8"/>
      <name val="Arial"/>
      <family val="2"/>
    </font>
    <font>
      <sz val="8"/>
      <color rgb="FF0000FF"/>
      <name val="Arial"/>
      <family val="2"/>
    </font>
    <font>
      <sz val="11"/>
      <color rgb="FF0000FF"/>
      <name val="Arial"/>
      <family val="2"/>
    </font>
    <font>
      <sz val="18"/>
      <color indexed="8"/>
      <name val="Arial"/>
      <family val="2"/>
    </font>
    <font>
      <b/>
      <sz val="11"/>
      <color theme="1"/>
      <name val="Arial"/>
      <family val="2"/>
    </font>
    <font>
      <b/>
      <sz val="8"/>
      <color indexed="8"/>
      <name val="Arial"/>
      <family val="2"/>
    </font>
    <font>
      <b/>
      <sz val="9"/>
      <color theme="1"/>
      <name val="Verdana"/>
      <family val="2"/>
    </font>
    <font>
      <b/>
      <sz val="9"/>
      <color rgb="FFFF0000"/>
      <name val="Verdana"/>
      <family val="2"/>
    </font>
    <font>
      <b/>
      <sz val="8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sz val="10"/>
      <color theme="1"/>
      <name val="Verdana"/>
      <family val="2"/>
    </font>
    <font>
      <b/>
      <sz val="11"/>
      <color theme="1"/>
      <name val="Verdana"/>
      <family val="2"/>
    </font>
    <font>
      <sz val="8"/>
      <color rgb="FF002060"/>
      <name val="Verdana"/>
      <family val="2"/>
    </font>
    <font>
      <b/>
      <sz val="9"/>
      <name val="Verdana"/>
      <family val="2"/>
    </font>
    <font>
      <sz val="8"/>
      <color rgb="FFFF0000"/>
      <name val="Verdana"/>
      <family val="2"/>
    </font>
    <font>
      <sz val="8"/>
      <name val="Calibri"/>
      <family val="2"/>
      <scheme val="minor"/>
    </font>
    <font>
      <sz val="11"/>
      <color rgb="FF000000"/>
      <name val="Calibri"/>
      <family val="2"/>
      <scheme val="minor"/>
    </font>
    <font>
      <sz val="8"/>
      <color rgb="FF1F497D"/>
      <name val="Arial"/>
      <family val="2"/>
    </font>
    <font>
      <b/>
      <sz val="8"/>
      <color rgb="FF1F497D"/>
      <name val="Arial"/>
      <family val="2"/>
    </font>
    <font>
      <b/>
      <sz val="16"/>
      <color rgb="FFFF0000"/>
      <name val="Arial"/>
      <family val="2"/>
    </font>
    <font>
      <sz val="11"/>
      <color rgb="FFFF0000"/>
      <name val="Calibri"/>
      <family val="2"/>
      <scheme val="minor"/>
    </font>
    <font>
      <i/>
      <sz val="8"/>
      <color theme="1"/>
      <name val="Verdana"/>
      <family val="2"/>
    </font>
    <font>
      <b/>
      <sz val="11"/>
      <color rgb="FF0000FF"/>
      <name val="Verdana"/>
      <family val="2"/>
    </font>
    <font>
      <sz val="11"/>
      <color theme="1"/>
      <name val="Verdana"/>
      <family val="2"/>
    </font>
    <font>
      <sz val="10"/>
      <color rgb="FF0000FF"/>
      <name val="Verdana"/>
      <family val="2"/>
    </font>
    <font>
      <b/>
      <sz val="8"/>
      <color rgb="FF000000"/>
      <name val="Verdana"/>
      <family val="2"/>
    </font>
    <font>
      <sz val="11"/>
      <name val="Calibri"/>
      <family val="2"/>
      <scheme val="minor"/>
    </font>
    <font>
      <b/>
      <sz val="10"/>
      <name val="Arial"/>
      <family val="2"/>
    </font>
    <font>
      <b/>
      <sz val="8"/>
      <name val="Arial"/>
      <family val="2"/>
    </font>
    <font>
      <b/>
      <sz val="8"/>
      <name val="Verdana"/>
      <family val="2"/>
    </font>
    <font>
      <sz val="18"/>
      <color theme="1"/>
      <name val="Verdana"/>
      <family val="2"/>
    </font>
    <font>
      <sz val="9"/>
      <color theme="1"/>
      <name val="Verdana"/>
      <family val="2"/>
    </font>
    <font>
      <u/>
      <sz val="9"/>
      <color theme="10"/>
      <name val="Verdana"/>
      <family val="2"/>
    </font>
  </fonts>
  <fills count="21">
    <fill>
      <patternFill patternType="none"/>
    </fill>
    <fill>
      <patternFill patternType="gray125"/>
    </fill>
    <fill>
      <patternFill patternType="solid">
        <fgColor rgb="FFDBE5F1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theme="9" tint="0.79998168889431442"/>
        <bgColor rgb="FFFFFFFF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EB9C"/>
      </patternFill>
    </fill>
    <fill>
      <patternFill patternType="solid">
        <fgColor theme="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theme="4" tint="0.79998168889431442"/>
        <bgColor rgb="FFFFFFFF"/>
      </patternFill>
    </fill>
    <fill>
      <patternFill patternType="solid">
        <fgColor rgb="FFFFFFFF"/>
        <bgColor rgb="FF000000"/>
      </patternFill>
    </fill>
    <fill>
      <patternFill patternType="solid">
        <fgColor rgb="FFEAEAEA"/>
        <bgColor rgb="FF000000"/>
      </patternFill>
    </fill>
    <fill>
      <patternFill patternType="solid">
        <fgColor rgb="FFFFFFFF"/>
        <bgColor rgb="FFFFFFFF"/>
      </patternFill>
    </fill>
    <fill>
      <patternFill patternType="solid">
        <fgColor rgb="FFAFEEEE"/>
        <bgColor rgb="FFAFEEEE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</fills>
  <borders count="74">
    <border>
      <left/>
      <right/>
      <top/>
      <bottom/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-0.24994659260841701"/>
      </left>
      <right/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3" tint="0.59996337778862885"/>
      </left>
      <right/>
      <top style="thin">
        <color theme="3" tint="0.59996337778862885"/>
      </top>
      <bottom style="thin">
        <color theme="3" tint="0.5999633777886288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333F4F"/>
      </left>
      <right style="thin">
        <color rgb="FF333F4F"/>
      </right>
      <top style="thin">
        <color rgb="FF333F4F"/>
      </top>
      <bottom style="thin">
        <color rgb="FF333F4F"/>
      </bottom>
      <diagonal/>
    </border>
    <border>
      <left style="thin">
        <color rgb="FFACB9CA"/>
      </left>
      <right style="thin">
        <color rgb="FFACB9CA"/>
      </right>
      <top style="thin">
        <color rgb="FFACB9CA"/>
      </top>
      <bottom style="thin">
        <color rgb="FFACB9CA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3" tint="-0.24994659260841701"/>
      </top>
      <bottom style="thin">
        <color theme="3" tint="-0.24994659260841701"/>
      </bottom>
      <diagonal/>
    </border>
    <border>
      <left/>
      <right style="medium">
        <color indexed="64"/>
      </right>
      <top style="medium">
        <color indexed="64"/>
      </top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rgb="FF000000"/>
      </left>
      <right style="thin">
        <color theme="3" tint="-0.24994659260841701"/>
      </right>
      <top style="thin">
        <color rgb="FF000000"/>
      </top>
      <bottom style="thin">
        <color rgb="FF000000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rgb="FF000000"/>
      </top>
      <bottom style="thin">
        <color rgb="FF000000"/>
      </bottom>
      <diagonal/>
    </border>
    <border>
      <left style="thin">
        <color rgb="FF808080"/>
      </left>
      <right style="thin">
        <color rgb="FF808080"/>
      </right>
      <top style="thin">
        <color rgb="FF000000"/>
      </top>
      <bottom style="thin">
        <color rgb="FF000000"/>
      </bottom>
      <diagonal/>
    </border>
    <border>
      <left style="thin">
        <color rgb="FF80808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theme="0" tint="-0.24994659260841701"/>
      </left>
      <right style="thin">
        <color rgb="FF000000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rgb="FF000000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3" tint="-0.24994659260841701"/>
      </right>
      <top style="thin">
        <color indexed="64"/>
      </top>
      <bottom style="thin">
        <color theme="3" tint="-0.24994659260841701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indexed="64"/>
      </top>
      <bottom style="thin">
        <color theme="3" tint="-0.24994659260841701"/>
      </bottom>
      <diagonal/>
    </border>
    <border>
      <left style="thin">
        <color theme="3" tint="-0.24994659260841701"/>
      </left>
      <right style="thin">
        <color indexed="64"/>
      </right>
      <top style="thin">
        <color indexed="64"/>
      </top>
      <bottom style="thin">
        <color theme="3" tint="-0.24994659260841701"/>
      </bottom>
      <diagonal/>
    </border>
    <border>
      <left style="thin">
        <color indexed="64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indexed="64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indexed="64"/>
      </left>
      <right style="thin">
        <color theme="3" tint="-0.24994659260841701"/>
      </right>
      <top style="thin">
        <color theme="3" tint="-0.2499465926084170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indexed="64"/>
      </left>
      <right/>
      <top style="thin">
        <color theme="3" tint="0.59996337778862885"/>
      </top>
      <bottom style="thin">
        <color theme="3" tint="0.59996337778862885"/>
      </bottom>
      <diagonal/>
    </border>
    <border>
      <left style="thin">
        <color indexed="64"/>
      </left>
      <right/>
      <top style="thin">
        <color indexed="64"/>
      </top>
      <bottom style="thin">
        <color theme="3" tint="-0.24994659260841701"/>
      </bottom>
      <diagonal/>
    </border>
    <border>
      <left style="thin">
        <color indexed="64"/>
      </left>
      <right/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indexed="64"/>
      </left>
      <right/>
      <top style="thin">
        <color theme="3" tint="-0.24994659260841701"/>
      </top>
      <bottom style="thin">
        <color indexed="64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3" tint="0.59996337778862885"/>
      </bottom>
      <diagonal/>
    </border>
    <border>
      <left style="thin">
        <color theme="3" tint="0.59996337778862885"/>
      </left>
      <right/>
      <top style="thin">
        <color indexed="64"/>
      </top>
      <bottom style="thin">
        <color theme="3" tint="0.59996337778862885"/>
      </bottom>
      <diagonal/>
    </border>
    <border>
      <left style="thin">
        <color theme="3" tint="0.59996337778862885"/>
      </left>
      <right style="thin">
        <color indexed="64"/>
      </right>
      <top style="thin">
        <color indexed="64"/>
      </top>
      <bottom style="thin">
        <color theme="3" tint="0.59996337778862885"/>
      </bottom>
      <diagonal/>
    </border>
    <border>
      <left/>
      <right/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-0.24994659260841701"/>
      </top>
      <bottom style="thin">
        <color theme="3" tint="0.59996337778862885"/>
      </bottom>
      <diagonal/>
    </border>
    <border>
      <left style="thin">
        <color theme="3" tint="0.59996337778862885"/>
      </left>
      <right style="thin">
        <color theme="3" tint="0.59996337778862885"/>
      </right>
      <top/>
      <bottom style="thin">
        <color theme="3" tint="0.5999633777886288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3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3" tint="-0.24994659260841701"/>
      </top>
      <bottom style="thin">
        <color indexed="64"/>
      </bottom>
      <diagonal/>
    </border>
    <border>
      <left style="thin">
        <color theme="3" tint="0.59996337778862885"/>
      </left>
      <right/>
      <top/>
      <bottom style="thin">
        <color theme="3" tint="0.59996337778862885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indexed="64"/>
      </top>
      <bottom style="thin">
        <color theme="3" tint="0.59996337778862885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89">
    <xf numFmtId="0" fontId="0" fillId="0" borderId="0"/>
    <xf numFmtId="9" fontId="11" fillId="0" borderId="0" applyFont="0" applyFill="0" applyBorder="0" applyAlignment="0" applyProtection="0"/>
    <xf numFmtId="0" fontId="14" fillId="2" borderId="1" applyNumberFormat="0" applyAlignment="0" applyProtection="0">
      <alignment horizontal="left" vertical="center" indent="1"/>
    </xf>
    <xf numFmtId="167" fontId="15" fillId="3" borderId="1" applyNumberFormat="0" applyAlignment="0" applyProtection="0">
      <alignment horizontal="left" vertical="center" indent="1"/>
    </xf>
    <xf numFmtId="167" fontId="15" fillId="0" borderId="3" applyNumberFormat="0" applyProtection="0">
      <alignment horizontal="right" vertical="center"/>
    </xf>
    <xf numFmtId="0" fontId="16" fillId="0" borderId="0"/>
    <xf numFmtId="0" fontId="17" fillId="0" borderId="0"/>
    <xf numFmtId="0" fontId="18" fillId="0" borderId="0"/>
    <xf numFmtId="0" fontId="16" fillId="0" borderId="0"/>
    <xf numFmtId="0" fontId="18" fillId="0" borderId="0"/>
    <xf numFmtId="9" fontId="18" fillId="0" borderId="0" applyFont="0" applyFill="0" applyBorder="0" applyAlignment="0" applyProtection="0"/>
    <xf numFmtId="0" fontId="21" fillId="0" borderId="0"/>
    <xf numFmtId="0" fontId="11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4" fillId="2" borderId="18" applyNumberFormat="0" applyAlignment="0" applyProtection="0">
      <alignment horizontal="left" vertical="center" indent="1"/>
    </xf>
    <xf numFmtId="167" fontId="14" fillId="0" borderId="18" applyNumberFormat="0" applyProtection="0">
      <alignment horizontal="right" vertical="center"/>
    </xf>
    <xf numFmtId="0" fontId="11" fillId="0" borderId="0"/>
    <xf numFmtId="9" fontId="11" fillId="0" borderId="0" applyFont="0" applyFill="0" applyBorder="0" applyAlignment="0" applyProtection="0"/>
    <xf numFmtId="0" fontId="28" fillId="9" borderId="0" applyNumberFormat="0" applyBorder="0" applyAlignment="0" applyProtection="0"/>
    <xf numFmtId="0" fontId="29" fillId="10" borderId="0">
      <alignment vertical="center"/>
      <protection locked="0"/>
    </xf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0" fillId="0" borderId="0"/>
    <xf numFmtId="0" fontId="14" fillId="2" borderId="27" applyNumberFormat="0" applyAlignment="0" applyProtection="0">
      <alignment horizontal="left" vertical="center" indent="1"/>
    </xf>
    <xf numFmtId="167" fontId="15" fillId="3" borderId="27" applyNumberFormat="0" applyAlignment="0" applyProtection="0">
      <alignment horizontal="left" vertical="center" indent="1"/>
    </xf>
    <xf numFmtId="167" fontId="15" fillId="0" borderId="28" applyNumberFormat="0" applyProtection="0">
      <alignment horizontal="right" vertical="center"/>
    </xf>
    <xf numFmtId="0" fontId="9" fillId="0" borderId="0"/>
    <xf numFmtId="164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6" fillId="0" borderId="0"/>
    <xf numFmtId="0" fontId="5" fillId="0" borderId="0"/>
    <xf numFmtId="9" fontId="5" fillId="0" borderId="0" applyFont="0" applyFill="0" applyBorder="0" applyAlignment="0" applyProtection="0"/>
    <xf numFmtId="167" fontId="15" fillId="3" borderId="27" applyNumberFormat="0" applyAlignment="0" applyProtection="0">
      <alignment horizontal="left" vertical="center" indent="1"/>
    </xf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36" fillId="0" borderId="0"/>
    <xf numFmtId="0" fontId="3" fillId="0" borderId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46" fillId="0" borderId="0" applyNumberFormat="0" applyFill="0" applyBorder="0" applyAlignment="0" applyProtection="0"/>
    <xf numFmtId="167" fontId="12" fillId="0" borderId="38" applyNumberFormat="0" applyFill="0" applyBorder="0" applyAlignment="0" applyProtection="0">
      <alignment horizontal="right" vertical="center"/>
    </xf>
    <xf numFmtId="0" fontId="22" fillId="15" borderId="1" applyNumberFormat="0" applyAlignment="0" applyProtection="0">
      <alignment horizontal="left" vertical="center" indent="1"/>
    </xf>
    <xf numFmtId="0" fontId="13" fillId="16" borderId="18" applyNumberFormat="0" applyAlignment="0" applyProtection="0">
      <alignment horizontal="left" vertical="center" indent="1"/>
    </xf>
    <xf numFmtId="0" fontId="13" fillId="15" borderId="18" applyNumberFormat="0" applyAlignment="0" applyProtection="0">
      <alignment horizontal="left" vertical="center" indent="1"/>
    </xf>
    <xf numFmtId="0" fontId="22" fillId="15" borderId="18" applyNumberFormat="0" applyAlignment="0" applyProtection="0">
      <alignment horizontal="left" vertical="center" indent="1"/>
    </xf>
    <xf numFmtId="167" fontId="22" fillId="0" borderId="38" applyNumberFormat="0" applyProtection="0">
      <alignment horizontal="right" vertical="center"/>
    </xf>
    <xf numFmtId="167" fontId="12" fillId="17" borderId="1" applyNumberFormat="0" applyAlignment="0" applyProtection="0">
      <alignment horizontal="left" vertical="center" indent="1"/>
    </xf>
    <xf numFmtId="167" fontId="12" fillId="0" borderId="38" applyNumberFormat="0" applyProtection="0">
      <alignment horizontal="right" vertical="center"/>
    </xf>
    <xf numFmtId="0" fontId="53" fillId="0" borderId="0"/>
    <xf numFmtId="0" fontId="14" fillId="2" borderId="1" applyNumberFormat="0" applyAlignment="0" applyProtection="0">
      <alignment horizontal="left" vertical="center" indent="1"/>
    </xf>
    <xf numFmtId="167" fontId="15" fillId="3" borderId="1" applyNumberFormat="0" applyAlignment="0" applyProtection="0">
      <alignment horizontal="left" vertical="center" indent="1"/>
    </xf>
    <xf numFmtId="167" fontId="15" fillId="0" borderId="3" applyNumberFormat="0" applyProtection="0">
      <alignment horizontal="right" vertical="center"/>
    </xf>
    <xf numFmtId="0" fontId="1" fillId="0" borderId="0"/>
    <xf numFmtId="9" fontId="1" fillId="0" borderId="0" applyFont="0" applyFill="0" applyBorder="0" applyAlignment="0" applyProtection="0"/>
    <xf numFmtId="0" fontId="14" fillId="2" borderId="18" applyNumberFormat="0" applyAlignment="0" applyProtection="0">
      <alignment horizontal="left" vertical="center" indent="1"/>
    </xf>
    <xf numFmtId="167" fontId="14" fillId="0" borderId="18" applyNumberFormat="0" applyProtection="0">
      <alignment horizontal="right" vertical="center"/>
    </xf>
    <xf numFmtId="165" fontId="11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6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543">
    <xf numFmtId="0" fontId="0" fillId="0" borderId="0" xfId="0"/>
    <xf numFmtId="0" fontId="12" fillId="0" borderId="0" xfId="0" applyFont="1"/>
    <xf numFmtId="10" fontId="13" fillId="0" borderId="0" xfId="1" applyNumberFormat="1" applyFont="1" applyFill="1" applyBorder="1"/>
    <xf numFmtId="166" fontId="12" fillId="0" borderId="0" xfId="0" applyNumberFormat="1" applyFont="1"/>
    <xf numFmtId="0" fontId="14" fillId="2" borderId="1" xfId="2" quotePrefix="1" applyNumberFormat="1" applyFont="1" applyBorder="1" applyAlignment="1"/>
    <xf numFmtId="0" fontId="14" fillId="2" borderId="1" xfId="2" applyNumberFormat="1" applyFont="1" applyBorder="1" applyAlignment="1"/>
    <xf numFmtId="0" fontId="15" fillId="3" borderId="1" xfId="3" quotePrefix="1" applyNumberFormat="1" applyFont="1" applyBorder="1" applyAlignment="1">
      <alignment horizontal="center"/>
    </xf>
    <xf numFmtId="0" fontId="15" fillId="4" borderId="2" xfId="3" quotePrefix="1" applyNumberFormat="1" applyFont="1" applyFill="1" applyBorder="1" applyAlignment="1">
      <alignment horizontal="center"/>
    </xf>
    <xf numFmtId="0" fontId="14" fillId="2" borderId="1" xfId="2" quotePrefix="1" applyNumberFormat="1" applyFont="1" applyBorder="1" applyAlignment="1">
      <alignment vertical="center" wrapText="1"/>
    </xf>
    <xf numFmtId="0" fontId="14" fillId="2" borderId="1" xfId="2" applyNumberFormat="1" applyFont="1" applyBorder="1" applyAlignment="1">
      <alignment vertical="center"/>
    </xf>
    <xf numFmtId="0" fontId="14" fillId="2" borderId="1" xfId="2" quotePrefix="1" applyNumberFormat="1" applyFont="1" applyBorder="1" applyAlignment="1">
      <alignment vertical="center"/>
    </xf>
    <xf numFmtId="0" fontId="15" fillId="3" borderId="1" xfId="3" quotePrefix="1" applyNumberFormat="1" applyFont="1" applyBorder="1" applyAlignment="1"/>
    <xf numFmtId="0" fontId="15" fillId="3" borderId="1" xfId="3" quotePrefix="1" applyNumberFormat="1" applyFont="1" applyAlignment="1"/>
    <xf numFmtId="166" fontId="15" fillId="5" borderId="4" xfId="4" applyNumberFormat="1" applyFont="1" applyFill="1" applyBorder="1">
      <alignment horizontal="right" vertical="center"/>
    </xf>
    <xf numFmtId="0" fontId="12" fillId="0" borderId="0" xfId="0" applyFont="1" applyAlignment="1">
      <alignment horizontal="center"/>
    </xf>
    <xf numFmtId="0" fontId="24" fillId="0" borderId="0" xfId="0" applyFont="1"/>
    <xf numFmtId="0" fontId="12" fillId="0" borderId="0" xfId="0" applyFont="1" applyAlignment="1">
      <alignment horizontal="center" vertical="center"/>
    </xf>
    <xf numFmtId="10" fontId="12" fillId="0" borderId="0" xfId="1" applyNumberFormat="1" applyFont="1"/>
    <xf numFmtId="0" fontId="15" fillId="3" borderId="1" xfId="3" quotePrefix="1" applyNumberFormat="1" applyFont="1" applyBorder="1" applyAlignment="1">
      <alignment horizontal="center" vertical="center" wrapText="1"/>
    </xf>
    <xf numFmtId="0" fontId="15" fillId="4" borderId="2" xfId="3" quotePrefix="1" applyNumberFormat="1" applyFont="1" applyFill="1" applyBorder="1" applyAlignment="1">
      <alignment horizontal="center" vertical="center" wrapText="1"/>
    </xf>
    <xf numFmtId="166" fontId="12" fillId="0" borderId="0" xfId="1" applyNumberFormat="1" applyFont="1"/>
    <xf numFmtId="0" fontId="12" fillId="0" borderId="0" xfId="0" applyFont="1" applyAlignment="1">
      <alignment vertical="center"/>
    </xf>
    <xf numFmtId="0" fontId="12" fillId="0" borderId="0" xfId="0" applyFont="1" applyAlignment="1">
      <alignment horizontal="center" vertical="center" wrapText="1"/>
    </xf>
    <xf numFmtId="0" fontId="26" fillId="0" borderId="0" xfId="0" applyFont="1"/>
    <xf numFmtId="166" fontId="26" fillId="0" borderId="0" xfId="0" applyNumberFormat="1" applyFont="1"/>
    <xf numFmtId="10" fontId="26" fillId="0" borderId="0" xfId="1" applyNumberFormat="1" applyFont="1"/>
    <xf numFmtId="166" fontId="13" fillId="0" borderId="0" xfId="1" applyNumberFormat="1" applyFont="1" applyFill="1" applyBorder="1" applyAlignment="1">
      <alignment horizontal="center"/>
    </xf>
    <xf numFmtId="166" fontId="12" fillId="0" borderId="0" xfId="0" applyNumberFormat="1" applyFont="1" applyAlignment="1">
      <alignment horizontal="center"/>
    </xf>
    <xf numFmtId="166" fontId="12" fillId="0" borderId="0" xfId="0" applyNumberFormat="1" applyFont="1" applyAlignment="1">
      <alignment vertical="center"/>
    </xf>
    <xf numFmtId="166" fontId="12" fillId="6" borderId="0" xfId="0" applyNumberFormat="1" applyFont="1" applyFill="1" applyBorder="1"/>
    <xf numFmtId="0" fontId="32" fillId="0" borderId="0" xfId="0" applyFont="1"/>
    <xf numFmtId="166" fontId="13" fillId="0" borderId="0" xfId="1" applyNumberFormat="1" applyFont="1" applyFill="1" applyBorder="1"/>
    <xf numFmtId="166" fontId="12" fillId="0" borderId="0" xfId="0" applyNumberFormat="1" applyFont="1" applyFill="1"/>
    <xf numFmtId="172" fontId="12" fillId="0" borderId="0" xfId="0" applyNumberFormat="1" applyFont="1"/>
    <xf numFmtId="10" fontId="12" fillId="0" borderId="0" xfId="0" applyNumberFormat="1" applyFont="1"/>
    <xf numFmtId="0" fontId="34" fillId="13" borderId="0" xfId="0" applyFont="1" applyFill="1" applyAlignment="1">
      <alignment vertical="center"/>
    </xf>
    <xf numFmtId="0" fontId="31" fillId="13" borderId="0" xfId="0" applyFont="1" applyFill="1" applyAlignment="1">
      <alignment horizontal="right" vertical="center"/>
    </xf>
    <xf numFmtId="0" fontId="31" fillId="13" borderId="0" xfId="0" applyFont="1" applyFill="1" applyAlignment="1">
      <alignment horizontal="center" vertical="center" wrapText="1"/>
    </xf>
    <xf numFmtId="0" fontId="12" fillId="0" borderId="0" xfId="0" applyFont="1" applyBorder="1"/>
    <xf numFmtId="166" fontId="12" fillId="0" borderId="0" xfId="0" applyNumberFormat="1" applyFont="1" applyBorder="1" applyAlignment="1">
      <alignment vertical="center"/>
    </xf>
    <xf numFmtId="166" fontId="12" fillId="0" borderId="0" xfId="0" applyNumberFormat="1" applyFont="1" applyBorder="1"/>
    <xf numFmtId="0" fontId="15" fillId="4" borderId="31" xfId="3" quotePrefix="1" applyNumberFormat="1" applyFont="1" applyFill="1" applyBorder="1" applyAlignment="1">
      <alignment horizontal="center"/>
    </xf>
    <xf numFmtId="166" fontId="12" fillId="0" borderId="0" xfId="0" applyNumberFormat="1" applyFont="1" applyFill="1" applyBorder="1"/>
    <xf numFmtId="0" fontId="12" fillId="0" borderId="0" xfId="0" applyFont="1" applyFill="1" applyBorder="1"/>
    <xf numFmtId="166" fontId="12" fillId="0" borderId="0" xfId="0" applyNumberFormat="1" applyFont="1" applyAlignment="1">
      <alignment horizontal="left"/>
    </xf>
    <xf numFmtId="0" fontId="38" fillId="0" borderId="0" xfId="0" applyFont="1"/>
    <xf numFmtId="0" fontId="33" fillId="0" borderId="0" xfId="0" applyFont="1"/>
    <xf numFmtId="0" fontId="39" fillId="0" borderId="0" xfId="0" applyFont="1" applyAlignment="1">
      <alignment horizontal="right"/>
    </xf>
    <xf numFmtId="0" fontId="40" fillId="0" borderId="0" xfId="0" applyFont="1" applyAlignment="1" applyProtection="1">
      <alignment vertical="top" readingOrder="1"/>
      <protection locked="0"/>
    </xf>
    <xf numFmtId="0" fontId="41" fillId="0" borderId="0" xfId="0" applyFont="1"/>
    <xf numFmtId="0" fontId="33" fillId="0" borderId="0" xfId="0" applyFont="1" applyAlignment="1">
      <alignment vertical="center"/>
    </xf>
    <xf numFmtId="0" fontId="2" fillId="0" borderId="0" xfId="0" applyFont="1"/>
    <xf numFmtId="0" fontId="2" fillId="0" borderId="0" xfId="0" applyFont="1" applyAlignment="1">
      <alignment vertical="center"/>
    </xf>
    <xf numFmtId="9" fontId="2" fillId="0" borderId="0" xfId="1" applyFont="1"/>
    <xf numFmtId="0" fontId="33" fillId="0" borderId="0" xfId="0" applyFont="1" applyFill="1"/>
    <xf numFmtId="0" fontId="12" fillId="12" borderId="21" xfId="0" applyFont="1" applyFill="1" applyBorder="1"/>
    <xf numFmtId="0" fontId="12" fillId="12" borderId="29" xfId="0" applyFont="1" applyFill="1" applyBorder="1" applyAlignment="1">
      <alignment horizontal="center"/>
    </xf>
    <xf numFmtId="0" fontId="12" fillId="12" borderId="33" xfId="0" applyFont="1" applyFill="1" applyBorder="1"/>
    <xf numFmtId="0" fontId="12" fillId="12" borderId="15" xfId="0" applyFont="1" applyFill="1" applyBorder="1" applyAlignment="1">
      <alignment horizontal="center"/>
    </xf>
    <xf numFmtId="0" fontId="12" fillId="0" borderId="0" xfId="0" applyFont="1" applyFill="1"/>
    <xf numFmtId="0" fontId="45" fillId="6" borderId="5" xfId="0" applyFont="1" applyFill="1" applyBorder="1" applyAlignment="1">
      <alignment horizontal="center" vertical="center" wrapText="1"/>
    </xf>
    <xf numFmtId="0" fontId="45" fillId="12" borderId="23" xfId="0" applyFont="1" applyFill="1" applyBorder="1" applyAlignment="1">
      <alignment horizontal="left" vertical="center"/>
    </xf>
    <xf numFmtId="0" fontId="45" fillId="11" borderId="32" xfId="0" applyFont="1" applyFill="1" applyBorder="1" applyAlignment="1">
      <alignment horizontal="center" vertical="center" wrapText="1"/>
    </xf>
    <xf numFmtId="0" fontId="27" fillId="0" borderId="20" xfId="0" applyFont="1" applyBorder="1" applyAlignment="1">
      <alignment horizontal="left" vertical="center"/>
    </xf>
    <xf numFmtId="9" fontId="27" fillId="0" borderId="22" xfId="13" applyFont="1" applyBorder="1" applyAlignment="1">
      <alignment horizontal="center" vertical="center"/>
    </xf>
    <xf numFmtId="0" fontId="27" fillId="0" borderId="20" xfId="0" applyFont="1" applyBorder="1" applyAlignment="1">
      <alignment horizontal="left"/>
    </xf>
    <xf numFmtId="9" fontId="27" fillId="0" borderId="22" xfId="13" applyFont="1" applyBorder="1" applyAlignment="1">
      <alignment horizontal="center"/>
    </xf>
    <xf numFmtId="0" fontId="25" fillId="0" borderId="0" xfId="0" applyFont="1" applyFill="1" applyBorder="1"/>
    <xf numFmtId="0" fontId="47" fillId="0" borderId="0" xfId="0" applyFont="1"/>
    <xf numFmtId="0" fontId="48" fillId="0" borderId="0" xfId="0" applyFont="1"/>
    <xf numFmtId="0" fontId="49" fillId="12" borderId="0" xfId="0" applyFont="1" applyFill="1" applyAlignment="1">
      <alignment horizontal="center" vertical="top" wrapText="1"/>
    </xf>
    <xf numFmtId="171" fontId="49" fillId="12" borderId="0" xfId="1" applyNumberFormat="1" applyFont="1" applyFill="1" applyAlignment="1">
      <alignment horizontal="center"/>
    </xf>
    <xf numFmtId="0" fontId="1" fillId="0" borderId="0" xfId="0" applyFont="1"/>
    <xf numFmtId="0" fontId="2" fillId="0" borderId="5" xfId="0" applyFont="1" applyBorder="1" applyAlignment="1">
      <alignment vertical="center"/>
    </xf>
    <xf numFmtId="0" fontId="2" fillId="0" borderId="5" xfId="0" applyFont="1" applyBorder="1" applyAlignment="1">
      <alignment horizontal="right" vertical="center"/>
    </xf>
    <xf numFmtId="0" fontId="20" fillId="0" borderId="5" xfId="0" applyFont="1" applyBorder="1" applyAlignment="1">
      <alignment horizontal="right" vertical="center"/>
    </xf>
    <xf numFmtId="0" fontId="20" fillId="0" borderId="5" xfId="0" applyFont="1" applyBorder="1" applyAlignment="1">
      <alignment vertical="center"/>
    </xf>
    <xf numFmtId="0" fontId="35" fillId="0" borderId="5" xfId="0" applyFont="1" applyBorder="1" applyAlignment="1">
      <alignment horizontal="right" vertical="center"/>
    </xf>
    <xf numFmtId="0" fontId="12" fillId="0" borderId="0" xfId="0" applyNumberFormat="1" applyFont="1" applyFill="1" applyAlignment="1">
      <alignment horizontal="center"/>
    </xf>
    <xf numFmtId="0" fontId="12" fillId="0" borderId="0" xfId="1" applyNumberFormat="1" applyFont="1"/>
    <xf numFmtId="166" fontId="1" fillId="0" borderId="0" xfId="0" applyNumberFormat="1" applyFont="1"/>
    <xf numFmtId="0" fontId="1" fillId="0" borderId="0" xfId="0" applyFont="1" applyAlignment="1">
      <alignment horizontal="center"/>
    </xf>
    <xf numFmtId="166" fontId="1" fillId="0" borderId="0" xfId="0" quotePrefix="1" applyNumberFormat="1" applyFont="1"/>
    <xf numFmtId="0" fontId="1" fillId="0" borderId="0" xfId="0" applyFont="1" applyBorder="1"/>
    <xf numFmtId="166" fontId="1" fillId="0" borderId="0" xfId="0" applyNumberFormat="1" applyFont="1" applyBorder="1"/>
    <xf numFmtId="0" fontId="1" fillId="8" borderId="12" xfId="0" applyFont="1" applyFill="1" applyBorder="1"/>
    <xf numFmtId="166" fontId="1" fillId="8" borderId="13" xfId="0" applyNumberFormat="1" applyFont="1" applyFill="1" applyBorder="1"/>
    <xf numFmtId="0" fontId="1" fillId="5" borderId="11" xfId="0" applyFont="1" applyFill="1" applyBorder="1"/>
    <xf numFmtId="0" fontId="1" fillId="5" borderId="12" xfId="0" applyFont="1" applyFill="1" applyBorder="1"/>
    <xf numFmtId="166" fontId="1" fillId="5" borderId="13" xfId="0" applyNumberFormat="1" applyFont="1" applyFill="1" applyBorder="1"/>
    <xf numFmtId="170" fontId="1" fillId="0" borderId="0" xfId="0" applyNumberFormat="1" applyFont="1"/>
    <xf numFmtId="2" fontId="1" fillId="0" borderId="0" xfId="0" applyNumberFormat="1" applyFont="1"/>
    <xf numFmtId="0" fontId="23" fillId="0" borderId="0" xfId="0" applyFont="1"/>
    <xf numFmtId="0" fontId="23" fillId="5" borderId="5" xfId="0" applyFont="1" applyFill="1" applyBorder="1" applyAlignment="1">
      <alignment horizontal="center"/>
    </xf>
    <xf numFmtId="0" fontId="15" fillId="4" borderId="5" xfId="3" quotePrefix="1" applyNumberFormat="1" applyFont="1" applyFill="1" applyBorder="1" applyAlignment="1">
      <alignment horizontal="center"/>
    </xf>
    <xf numFmtId="9" fontId="12" fillId="0" borderId="0" xfId="1" applyFont="1" applyFill="1"/>
    <xf numFmtId="9" fontId="26" fillId="0" borderId="0" xfId="1" applyFont="1" applyFill="1"/>
    <xf numFmtId="0" fontId="27" fillId="0" borderId="0" xfId="0" applyFont="1"/>
    <xf numFmtId="0" fontId="15" fillId="3" borderId="2" xfId="3" quotePrefix="1" applyNumberFormat="1" applyFont="1" applyBorder="1" applyAlignment="1">
      <alignment horizontal="center" vertical="center" wrapText="1"/>
    </xf>
    <xf numFmtId="171" fontId="12" fillId="0" borderId="0" xfId="1" applyNumberFormat="1" applyFont="1" applyAlignment="1">
      <alignment vertical="center"/>
    </xf>
    <xf numFmtId="0" fontId="15" fillId="4" borderId="5" xfId="3" quotePrefix="1" applyNumberFormat="1" applyFont="1" applyFill="1" applyBorder="1" applyAlignment="1">
      <alignment horizontal="center" vertical="center" wrapText="1"/>
    </xf>
    <xf numFmtId="171" fontId="25" fillId="0" borderId="0" xfId="1" applyNumberFormat="1" applyFont="1" applyFill="1" applyBorder="1"/>
    <xf numFmtId="10" fontId="23" fillId="0" borderId="0" xfId="0" applyNumberFormat="1" applyFont="1" applyFill="1" applyBorder="1" applyAlignment="1">
      <alignment horizontal="center"/>
    </xf>
    <xf numFmtId="9" fontId="12" fillId="0" borderId="0" xfId="1" applyFont="1" applyFill="1" applyBorder="1"/>
    <xf numFmtId="0" fontId="15" fillId="14" borderId="2" xfId="3" quotePrefix="1" applyNumberFormat="1" applyFont="1" applyFill="1" applyBorder="1" applyAlignment="1">
      <alignment horizontal="center" vertical="center" wrapText="1"/>
    </xf>
    <xf numFmtId="177" fontId="15" fillId="0" borderId="3" xfId="4" applyNumberFormat="1" applyFont="1">
      <alignment horizontal="right" vertical="center"/>
    </xf>
    <xf numFmtId="10" fontId="12" fillId="0" borderId="0" xfId="0" applyNumberFormat="1" applyFont="1" applyFill="1" applyBorder="1"/>
    <xf numFmtId="10" fontId="12" fillId="0" borderId="0" xfId="1" applyNumberFormat="1" applyFont="1" applyFill="1" applyBorder="1"/>
    <xf numFmtId="10" fontId="25" fillId="0" borderId="0" xfId="1" applyNumberFormat="1" applyFont="1" applyFill="1" applyBorder="1"/>
    <xf numFmtId="2" fontId="25" fillId="0" borderId="0" xfId="1" applyNumberFormat="1" applyFont="1" applyFill="1" applyBorder="1"/>
    <xf numFmtId="0" fontId="50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wrapText="1"/>
    </xf>
    <xf numFmtId="0" fontId="1" fillId="0" borderId="5" xfId="0" applyFont="1" applyBorder="1" applyAlignment="1">
      <alignment vertical="center"/>
    </xf>
    <xf numFmtId="0" fontId="51" fillId="0" borderId="0" xfId="1" applyNumberFormat="1" applyFont="1"/>
    <xf numFmtId="173" fontId="19" fillId="0" borderId="0" xfId="8" applyNumberFormat="1" applyFont="1" applyFill="1" applyBorder="1" applyAlignment="1">
      <alignment vertical="center"/>
    </xf>
    <xf numFmtId="0" fontId="42" fillId="6" borderId="5" xfId="0" applyFont="1" applyFill="1" applyBorder="1" applyAlignment="1" applyProtection="1">
      <alignment horizontal="center" vertical="center" wrapText="1" readingOrder="1"/>
      <protection locked="0"/>
    </xf>
    <xf numFmtId="0" fontId="42" fillId="6" borderId="5" xfId="0" applyFont="1" applyFill="1" applyBorder="1" applyAlignment="1" applyProtection="1">
      <alignment horizontal="center" vertical="center" readingOrder="1"/>
      <protection locked="0"/>
    </xf>
    <xf numFmtId="0" fontId="37" fillId="0" borderId="5" xfId="0" applyFont="1" applyFill="1" applyBorder="1" applyAlignment="1" applyProtection="1">
      <alignment vertical="center" wrapText="1"/>
      <protection locked="0"/>
    </xf>
    <xf numFmtId="0" fontId="37" fillId="0" borderId="5" xfId="0" applyFont="1" applyFill="1" applyBorder="1" applyAlignment="1" applyProtection="1">
      <alignment vertical="center"/>
      <protection locked="0"/>
    </xf>
    <xf numFmtId="0" fontId="37" fillId="0" borderId="5" xfId="0" applyFont="1" applyFill="1" applyBorder="1" applyAlignment="1" applyProtection="1">
      <alignment vertical="top" wrapText="1" readingOrder="1"/>
      <protection locked="0"/>
    </xf>
    <xf numFmtId="0" fontId="19" fillId="6" borderId="5" xfId="8" applyFont="1" applyFill="1" applyBorder="1" applyAlignment="1">
      <alignment horizontal="center" vertical="center" wrapText="1"/>
    </xf>
    <xf numFmtId="0" fontId="55" fillId="3" borderId="1" xfId="3" quotePrefix="1" applyNumberFormat="1" applyFont="1" applyBorder="1" applyAlignment="1"/>
    <xf numFmtId="166" fontId="54" fillId="5" borderId="4" xfId="4" applyNumberFormat="1" applyFont="1" applyFill="1" applyBorder="1">
      <alignment horizontal="right" vertical="center"/>
    </xf>
    <xf numFmtId="178" fontId="54" fillId="5" borderId="4" xfId="4" applyNumberFormat="1" applyFont="1" applyFill="1" applyBorder="1">
      <alignment horizontal="right" vertical="center"/>
    </xf>
    <xf numFmtId="0" fontId="20" fillId="0" borderId="0" xfId="0" applyFont="1" applyFill="1" applyAlignment="1">
      <alignment horizontal="center"/>
    </xf>
    <xf numFmtId="0" fontId="55" fillId="3" borderId="36" xfId="3" quotePrefix="1" applyNumberFormat="1" applyFont="1" applyBorder="1" applyAlignment="1"/>
    <xf numFmtId="0" fontId="55" fillId="3" borderId="47" xfId="3" quotePrefix="1" applyNumberFormat="1" applyFont="1" applyBorder="1" applyAlignment="1"/>
    <xf numFmtId="0" fontId="55" fillId="0" borderId="0" xfId="3" quotePrefix="1" applyNumberFormat="1" applyFont="1" applyFill="1" applyBorder="1" applyAlignment="1"/>
    <xf numFmtId="10" fontId="55" fillId="0" borderId="0" xfId="1" quotePrefix="1" applyNumberFormat="1" applyFont="1" applyFill="1" applyBorder="1" applyAlignment="1"/>
    <xf numFmtId="166" fontId="27" fillId="6" borderId="19" xfId="0" applyNumberFormat="1" applyFont="1" applyFill="1" applyBorder="1"/>
    <xf numFmtId="0" fontId="27" fillId="8" borderId="11" xfId="0" applyFont="1" applyFill="1" applyBorder="1"/>
    <xf numFmtId="0" fontId="27" fillId="8" borderId="12" xfId="0" applyFont="1" applyFill="1" applyBorder="1"/>
    <xf numFmtId="166" fontId="27" fillId="8" borderId="13" xfId="0" applyNumberFormat="1" applyFont="1" applyFill="1" applyBorder="1"/>
    <xf numFmtId="0" fontId="27" fillId="0" borderId="0" xfId="0" applyFont="1" applyFill="1"/>
    <xf numFmtId="166" fontId="27" fillId="0" borderId="0" xfId="0" applyNumberFormat="1" applyFont="1" applyFill="1"/>
    <xf numFmtId="166" fontId="27" fillId="6" borderId="33" xfId="0" applyNumberFormat="1" applyFont="1" applyFill="1" applyBorder="1"/>
    <xf numFmtId="166" fontId="27" fillId="6" borderId="5" xfId="0" applyNumberFormat="1" applyFont="1" applyFill="1" applyBorder="1"/>
    <xf numFmtId="0" fontId="54" fillId="3" borderId="5" xfId="3" quotePrefix="1" applyNumberFormat="1" applyFont="1" applyBorder="1" applyAlignment="1"/>
    <xf numFmtId="0" fontId="55" fillId="3" borderId="48" xfId="3" quotePrefix="1" applyNumberFormat="1" applyFont="1" applyBorder="1" applyAlignment="1"/>
    <xf numFmtId="0" fontId="55" fillId="3" borderId="49" xfId="3" quotePrefix="1" applyNumberFormat="1" applyFont="1" applyBorder="1" applyAlignment="1"/>
    <xf numFmtId="0" fontId="55" fillId="3" borderId="50" xfId="3" quotePrefix="1" applyNumberFormat="1" applyFont="1" applyBorder="1" applyAlignment="1"/>
    <xf numFmtId="0" fontId="54" fillId="3" borderId="51" xfId="3" quotePrefix="1" applyNumberFormat="1" applyFont="1" applyBorder="1" applyAlignment="1"/>
    <xf numFmtId="166" fontId="54" fillId="5" borderId="52" xfId="4" applyNumberFormat="1" applyFont="1" applyFill="1" applyBorder="1">
      <alignment horizontal="right" vertical="center"/>
    </xf>
    <xf numFmtId="166" fontId="1" fillId="19" borderId="0" xfId="0" quotePrefix="1" applyNumberFormat="1" applyFont="1" applyFill="1" applyBorder="1"/>
    <xf numFmtId="166" fontId="1" fillId="19" borderId="10" xfId="0" quotePrefix="1" applyNumberFormat="1" applyFont="1" applyFill="1" applyBorder="1"/>
    <xf numFmtId="0" fontId="54" fillId="3" borderId="53" xfId="3" quotePrefix="1" applyNumberFormat="1" applyFont="1" applyBorder="1" applyAlignment="1"/>
    <xf numFmtId="0" fontId="1" fillId="19" borderId="30" xfId="0" applyFont="1" applyFill="1" applyBorder="1"/>
    <xf numFmtId="166" fontId="1" fillId="19" borderId="30" xfId="0" quotePrefix="1" applyNumberFormat="1" applyFont="1" applyFill="1" applyBorder="1"/>
    <xf numFmtId="166" fontId="1" fillId="19" borderId="13" xfId="0" quotePrefix="1" applyNumberFormat="1" applyFont="1" applyFill="1" applyBorder="1"/>
    <xf numFmtId="0" fontId="54" fillId="3" borderId="54" xfId="3" quotePrefix="1" applyNumberFormat="1" applyFont="1" applyBorder="1" applyAlignment="1"/>
    <xf numFmtId="166" fontId="27" fillId="6" borderId="54" xfId="0" applyNumberFormat="1" applyFont="1" applyFill="1" applyBorder="1"/>
    <xf numFmtId="0" fontId="27" fillId="8" borderId="30" xfId="0" applyFont="1" applyFill="1" applyBorder="1"/>
    <xf numFmtId="166" fontId="27" fillId="0" borderId="0" xfId="0" applyNumberFormat="1" applyFont="1" applyFill="1" applyBorder="1"/>
    <xf numFmtId="0" fontId="56" fillId="0" borderId="0" xfId="0" applyFont="1"/>
    <xf numFmtId="177" fontId="55" fillId="20" borderId="5" xfId="4" applyNumberFormat="1" applyFont="1" applyFill="1" applyBorder="1">
      <alignment horizontal="right" vertical="center"/>
    </xf>
    <xf numFmtId="0" fontId="12" fillId="0" borderId="0" xfId="0" applyFont="1" applyBorder="1" applyAlignment="1">
      <alignment horizontal="right"/>
    </xf>
    <xf numFmtId="0" fontId="12" fillId="0" borderId="0" xfId="0" applyFont="1" applyBorder="1" applyAlignment="1">
      <alignment horizontal="center"/>
    </xf>
    <xf numFmtId="0" fontId="25" fillId="6" borderId="5" xfId="7" applyFont="1" applyFill="1" applyBorder="1" applyAlignment="1">
      <alignment horizontal="center" vertical="center" wrapText="1"/>
    </xf>
    <xf numFmtId="0" fontId="25" fillId="6" borderId="5" xfId="8" applyFont="1" applyFill="1" applyBorder="1" applyAlignment="1">
      <alignment horizontal="center" vertical="center" wrapText="1"/>
    </xf>
    <xf numFmtId="0" fontId="16" fillId="0" borderId="0" xfId="0" applyFont="1" applyFill="1"/>
    <xf numFmtId="0" fontId="16" fillId="0" borderId="0" xfId="0" applyFont="1" applyFill="1" applyAlignment="1">
      <alignment horizontal="right"/>
    </xf>
    <xf numFmtId="166" fontId="16" fillId="0" borderId="0" xfId="0" applyNumberFormat="1" applyFont="1" applyFill="1"/>
    <xf numFmtId="166" fontId="1" fillId="0" borderId="0" xfId="0" applyNumberFormat="1" applyFont="1" applyFill="1" applyBorder="1"/>
    <xf numFmtId="166" fontId="1" fillId="0" borderId="0" xfId="0" applyNumberFormat="1" applyFont="1" applyFill="1"/>
    <xf numFmtId="166" fontId="16" fillId="0" borderId="0" xfId="0" applyNumberFormat="1" applyFont="1" applyFill="1" applyBorder="1"/>
    <xf numFmtId="0" fontId="12" fillId="0" borderId="0" xfId="0" applyFont="1" applyBorder="1" applyAlignment="1">
      <alignment horizontal="center" vertical="center" wrapText="1"/>
    </xf>
    <xf numFmtId="166" fontId="12" fillId="0" borderId="0" xfId="0" applyNumberFormat="1" applyFont="1" applyBorder="1" applyAlignment="1">
      <alignment horizontal="right"/>
    </xf>
    <xf numFmtId="166" fontId="12" fillId="0" borderId="0" xfId="0" applyNumberFormat="1" applyFont="1" applyBorder="1" applyAlignment="1">
      <alignment horizontal="center"/>
    </xf>
    <xf numFmtId="0" fontId="27" fillId="0" borderId="0" xfId="0" applyFont="1" applyAlignment="1">
      <alignment wrapText="1"/>
    </xf>
    <xf numFmtId="0" fontId="22" fillId="0" borderId="0" xfId="0" applyFont="1" applyAlignment="1">
      <alignment horizontal="left" vertical="center" wrapText="1"/>
    </xf>
    <xf numFmtId="3" fontId="0" fillId="0" borderId="0" xfId="0" applyNumberFormat="1"/>
    <xf numFmtId="0" fontId="22" fillId="0" borderId="0" xfId="0" applyFont="1" applyAlignment="1">
      <alignment vertical="center" wrapText="1"/>
    </xf>
    <xf numFmtId="0" fontId="0" fillId="0" borderId="0" xfId="0" applyFill="1"/>
    <xf numFmtId="0" fontId="22" fillId="0" borderId="0" xfId="0" applyFont="1" applyFill="1" applyBorder="1"/>
    <xf numFmtId="0" fontId="14" fillId="0" borderId="0" xfId="2" quotePrefix="1" applyNumberFormat="1" applyFont="1" applyFill="1" applyBorder="1" applyAlignment="1">
      <alignment vertical="center"/>
    </xf>
    <xf numFmtId="0" fontId="15" fillId="0" borderId="0" xfId="3" quotePrefix="1" applyNumberFormat="1" applyFont="1" applyFill="1" applyBorder="1" applyAlignment="1">
      <alignment horizontal="center" vertical="center" wrapText="1"/>
    </xf>
    <xf numFmtId="0" fontId="25" fillId="0" borderId="1" xfId="57" quotePrefix="1" applyNumberFormat="1" applyFont="1" applyFill="1" applyAlignment="1"/>
    <xf numFmtId="0" fontId="43" fillId="0" borderId="0" xfId="0" applyFont="1" applyAlignment="1">
      <alignment horizontal="left" vertical="center" wrapText="1"/>
    </xf>
    <xf numFmtId="0" fontId="15" fillId="3" borderId="0" xfId="3" quotePrefix="1" applyNumberFormat="1" applyFont="1" applyBorder="1" applyAlignment="1"/>
    <xf numFmtId="0" fontId="15" fillId="3" borderId="1" xfId="61" applyNumberFormat="1" applyAlignment="1"/>
    <xf numFmtId="0" fontId="14" fillId="2" borderId="18" xfId="65" applyAlignment="1">
      <alignment wrapText="1"/>
    </xf>
    <xf numFmtId="168" fontId="15" fillId="3" borderId="1" xfId="61" applyNumberFormat="1" applyAlignment="1"/>
    <xf numFmtId="1" fontId="15" fillId="3" borderId="1" xfId="61" applyNumberFormat="1" applyAlignment="1">
      <alignment horizontal="center"/>
    </xf>
    <xf numFmtId="9" fontId="13" fillId="0" borderId="0" xfId="1" applyFont="1" applyFill="1" applyBorder="1" applyAlignment="1">
      <alignment horizontal="center"/>
    </xf>
    <xf numFmtId="9" fontId="13" fillId="0" borderId="0" xfId="1" applyNumberFormat="1" applyFont="1" applyFill="1" applyBorder="1" applyAlignment="1">
      <alignment horizontal="center"/>
    </xf>
    <xf numFmtId="0" fontId="58" fillId="0" borderId="0" xfId="0" applyFont="1"/>
    <xf numFmtId="0" fontId="43" fillId="0" borderId="0" xfId="0" applyFont="1" applyAlignment="1">
      <alignment vertical="center" wrapText="1"/>
    </xf>
    <xf numFmtId="3" fontId="55" fillId="3" borderId="55" xfId="3" quotePrefix="1" applyNumberFormat="1" applyFont="1" applyBorder="1" applyAlignment="1"/>
    <xf numFmtId="3" fontId="55" fillId="3" borderId="1" xfId="3" quotePrefix="1" applyNumberFormat="1" applyFont="1" applyBorder="1" applyAlignment="1"/>
    <xf numFmtId="0" fontId="55" fillId="3" borderId="33" xfId="3" quotePrefix="1" applyNumberFormat="1" applyFont="1" applyBorder="1" applyAlignment="1"/>
    <xf numFmtId="166" fontId="54" fillId="5" borderId="56" xfId="4" applyNumberFormat="1" applyFont="1" applyFill="1" applyBorder="1">
      <alignment horizontal="right" vertical="center"/>
    </xf>
    <xf numFmtId="166" fontId="1" fillId="19" borderId="9" xfId="0" quotePrefix="1" applyNumberFormat="1" applyFont="1" applyFill="1" applyBorder="1"/>
    <xf numFmtId="0" fontId="1" fillId="19" borderId="11" xfId="0" applyFont="1" applyFill="1" applyBorder="1"/>
    <xf numFmtId="178" fontId="54" fillId="5" borderId="56" xfId="4" applyNumberFormat="1" applyFont="1" applyFill="1" applyBorder="1">
      <alignment horizontal="right" vertical="center"/>
    </xf>
    <xf numFmtId="178" fontId="54" fillId="5" borderId="52" xfId="4" applyNumberFormat="1" applyFont="1" applyFill="1" applyBorder="1">
      <alignment horizontal="right" vertical="center"/>
    </xf>
    <xf numFmtId="178" fontId="1" fillId="19" borderId="9" xfId="0" quotePrefix="1" applyNumberFormat="1" applyFont="1" applyFill="1" applyBorder="1"/>
    <xf numFmtId="178" fontId="1" fillId="19" borderId="0" xfId="0" quotePrefix="1" applyNumberFormat="1" applyFont="1" applyFill="1" applyBorder="1"/>
    <xf numFmtId="178" fontId="1" fillId="19" borderId="10" xfId="0" quotePrefix="1" applyNumberFormat="1" applyFont="1" applyFill="1" applyBorder="1"/>
    <xf numFmtId="178" fontId="1" fillId="19" borderId="11" xfId="0" applyNumberFormat="1" applyFont="1" applyFill="1" applyBorder="1"/>
    <xf numFmtId="178" fontId="1" fillId="19" borderId="30" xfId="0" applyNumberFormat="1" applyFont="1" applyFill="1" applyBorder="1"/>
    <xf numFmtId="178" fontId="1" fillId="19" borderId="30" xfId="0" quotePrefix="1" applyNumberFormat="1" applyFont="1" applyFill="1" applyBorder="1"/>
    <xf numFmtId="178" fontId="1" fillId="19" borderId="13" xfId="0" quotePrefix="1" applyNumberFormat="1" applyFont="1" applyFill="1" applyBorder="1"/>
    <xf numFmtId="0" fontId="55" fillId="3" borderId="57" xfId="3" quotePrefix="1" applyNumberFormat="1" applyFont="1" applyBorder="1" applyAlignment="1"/>
    <xf numFmtId="0" fontId="54" fillId="3" borderId="58" xfId="3" quotePrefix="1" applyNumberFormat="1" applyFont="1" applyBorder="1" applyAlignment="1"/>
    <xf numFmtId="0" fontId="54" fillId="3" borderId="59" xfId="3" quotePrefix="1" applyNumberFormat="1" applyFont="1" applyBorder="1" applyAlignment="1"/>
    <xf numFmtId="0" fontId="55" fillId="3" borderId="60" xfId="3" quotePrefix="1" applyNumberFormat="1" applyFont="1" applyBorder="1" applyAlignment="1"/>
    <xf numFmtId="166" fontId="54" fillId="5" borderId="61" xfId="4" applyNumberFormat="1" applyFont="1" applyFill="1" applyBorder="1">
      <alignment horizontal="right" vertical="center"/>
    </xf>
    <xf numFmtId="166" fontId="54" fillId="5" borderId="62" xfId="4" applyNumberFormat="1" applyFont="1" applyFill="1" applyBorder="1">
      <alignment horizontal="right" vertical="center"/>
    </xf>
    <xf numFmtId="166" fontId="54" fillId="5" borderId="63" xfId="4" applyNumberFormat="1" applyFont="1" applyFill="1" applyBorder="1">
      <alignment horizontal="right" vertical="center"/>
    </xf>
    <xf numFmtId="0" fontId="43" fillId="0" borderId="0" xfId="0" applyFont="1" applyAlignment="1">
      <alignment vertical="center"/>
    </xf>
    <xf numFmtId="0" fontId="26" fillId="0" borderId="6" xfId="0" applyFont="1" applyFill="1" applyBorder="1" applyAlignment="1">
      <alignment horizontal="center" vertical="center" wrapText="1"/>
    </xf>
    <xf numFmtId="9" fontId="12" fillId="0" borderId="0" xfId="1" applyFont="1" applyBorder="1"/>
    <xf numFmtId="1" fontId="12" fillId="0" borderId="0" xfId="0" applyNumberFormat="1" applyFont="1" applyBorder="1"/>
    <xf numFmtId="0" fontId="12" fillId="0" borderId="0" xfId="0" applyFont="1" applyFill="1" applyAlignment="1">
      <alignment horizontal="center" vertical="center" wrapText="1"/>
    </xf>
    <xf numFmtId="0" fontId="15" fillId="14" borderId="1" xfId="3" quotePrefix="1" applyNumberFormat="1" applyFont="1" applyFill="1" applyBorder="1" applyAlignment="1"/>
    <xf numFmtId="0" fontId="15" fillId="3" borderId="55" xfId="3" quotePrefix="1" applyNumberFormat="1" applyFont="1" applyBorder="1" applyAlignment="1">
      <alignment horizontal="center" vertical="center" wrapText="1"/>
    </xf>
    <xf numFmtId="0" fontId="15" fillId="3" borderId="51" xfId="3" quotePrefix="1" applyNumberFormat="1" applyFont="1" applyBorder="1" applyAlignment="1">
      <alignment horizontal="center" vertical="center" wrapText="1"/>
    </xf>
    <xf numFmtId="166" fontId="15" fillId="5" borderId="64" xfId="4" applyNumberFormat="1" applyFont="1" applyFill="1" applyBorder="1">
      <alignment horizontal="right" vertical="center"/>
    </xf>
    <xf numFmtId="0" fontId="26" fillId="0" borderId="0" xfId="0" applyFont="1" applyBorder="1"/>
    <xf numFmtId="166" fontId="15" fillId="5" borderId="65" xfId="4" applyNumberFormat="1" applyFont="1" applyFill="1" applyBorder="1">
      <alignment horizontal="right" vertical="center"/>
    </xf>
    <xf numFmtId="166" fontId="15" fillId="5" borderId="3" xfId="4" applyNumberFormat="1" applyFont="1" applyFill="1" applyBorder="1">
      <alignment horizontal="right" vertical="center"/>
    </xf>
    <xf numFmtId="166" fontId="12" fillId="0" borderId="3" xfId="0" applyNumberFormat="1" applyFont="1" applyFill="1" applyBorder="1"/>
    <xf numFmtId="166" fontId="12" fillId="0" borderId="3" xfId="0" quotePrefix="1" applyNumberFormat="1" applyFont="1" applyFill="1" applyBorder="1"/>
    <xf numFmtId="2" fontId="12" fillId="0" borderId="3" xfId="0" applyNumberFormat="1" applyFont="1" applyFill="1" applyBorder="1" applyAlignment="1">
      <alignment horizontal="center"/>
    </xf>
    <xf numFmtId="0" fontId="12" fillId="0" borderId="3" xfId="0" applyNumberFormat="1" applyFont="1" applyFill="1" applyBorder="1" applyAlignment="1">
      <alignment horizontal="center"/>
    </xf>
    <xf numFmtId="15" fontId="12" fillId="0" borderId="3" xfId="0" applyNumberFormat="1" applyFont="1" applyFill="1" applyBorder="1" applyAlignment="1">
      <alignment horizontal="center"/>
    </xf>
    <xf numFmtId="1" fontId="12" fillId="0" borderId="3" xfId="0" applyNumberFormat="1" applyFont="1" applyFill="1" applyBorder="1" applyAlignment="1">
      <alignment horizontal="center"/>
    </xf>
    <xf numFmtId="166" fontId="25" fillId="0" borderId="3" xfId="0" applyNumberFormat="1" applyFont="1" applyFill="1" applyBorder="1"/>
    <xf numFmtId="166" fontId="51" fillId="0" borderId="3" xfId="0" applyNumberFormat="1" applyFont="1" applyFill="1" applyBorder="1"/>
    <xf numFmtId="1" fontId="25" fillId="0" borderId="3" xfId="0" applyNumberFormat="1" applyFont="1" applyFill="1" applyBorder="1" applyAlignment="1">
      <alignment horizontal="center"/>
    </xf>
    <xf numFmtId="10" fontId="12" fillId="0" borderId="3" xfId="1" applyNumberFormat="1" applyFont="1" applyBorder="1"/>
    <xf numFmtId="166" fontId="12" fillId="0" borderId="3" xfId="0" applyNumberFormat="1" applyFont="1" applyBorder="1"/>
    <xf numFmtId="166" fontId="12" fillId="0" borderId="66" xfId="0" applyNumberFormat="1" applyFont="1" applyFill="1" applyBorder="1"/>
    <xf numFmtId="0" fontId="12" fillId="6" borderId="5" xfId="0" applyFont="1" applyFill="1" applyBorder="1" applyAlignment="1">
      <alignment horizontal="center" vertical="center" wrapText="1"/>
    </xf>
    <xf numFmtId="0" fontId="12" fillId="0" borderId="66" xfId="0" applyNumberFormat="1" applyFont="1" applyFill="1" applyBorder="1" applyAlignment="1">
      <alignment horizontal="center"/>
    </xf>
    <xf numFmtId="15" fontId="12" fillId="0" borderId="66" xfId="0" applyNumberFormat="1" applyFont="1" applyFill="1" applyBorder="1" applyAlignment="1">
      <alignment horizontal="center"/>
    </xf>
    <xf numFmtId="1" fontId="12" fillId="0" borderId="66" xfId="0" applyNumberFormat="1" applyFont="1" applyFill="1" applyBorder="1" applyAlignment="1">
      <alignment horizontal="center"/>
    </xf>
    <xf numFmtId="166" fontId="12" fillId="0" borderId="66" xfId="0" quotePrefix="1" applyNumberFormat="1" applyFont="1" applyFill="1" applyBorder="1"/>
    <xf numFmtId="0" fontId="12" fillId="6" borderId="5" xfId="0" applyFont="1" applyFill="1" applyBorder="1" applyAlignment="1">
      <alignment horizontal="center" vertical="center"/>
    </xf>
    <xf numFmtId="166" fontId="25" fillId="0" borderId="66" xfId="0" quotePrefix="1" applyNumberFormat="1" applyFont="1" applyFill="1" applyBorder="1"/>
    <xf numFmtId="2" fontId="12" fillId="0" borderId="66" xfId="0" applyNumberFormat="1" applyFont="1" applyFill="1" applyBorder="1" applyAlignment="1">
      <alignment horizontal="center"/>
    </xf>
    <xf numFmtId="0" fontId="12" fillId="6" borderId="33" xfId="0" applyFont="1" applyFill="1" applyBorder="1" applyAlignment="1">
      <alignment horizontal="center" vertical="center" wrapText="1"/>
    </xf>
    <xf numFmtId="0" fontId="12" fillId="6" borderId="36" xfId="0" applyFont="1" applyFill="1" applyBorder="1" applyAlignment="1">
      <alignment horizontal="center" vertical="center" wrapText="1"/>
    </xf>
    <xf numFmtId="0" fontId="12" fillId="6" borderId="47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/>
    </xf>
    <xf numFmtId="166" fontId="12" fillId="0" borderId="66" xfId="1" applyNumberFormat="1" applyFont="1" applyBorder="1"/>
    <xf numFmtId="10" fontId="12" fillId="0" borderId="66" xfId="1" applyNumberFormat="1" applyFont="1" applyBorder="1"/>
    <xf numFmtId="169" fontId="12" fillId="0" borderId="3" xfId="1" applyNumberFormat="1" applyFont="1" applyBorder="1"/>
    <xf numFmtId="171" fontId="49" fillId="12" borderId="3" xfId="1" applyNumberFormat="1" applyFont="1" applyFill="1" applyBorder="1" applyAlignment="1">
      <alignment horizontal="center"/>
    </xf>
    <xf numFmtId="171" fontId="49" fillId="12" borderId="66" xfId="1" applyNumberFormat="1" applyFont="1" applyFill="1" applyBorder="1" applyAlignment="1">
      <alignment horizontal="center"/>
    </xf>
    <xf numFmtId="169" fontId="49" fillId="12" borderId="66" xfId="1" applyNumberFormat="1" applyFont="1" applyFill="1" applyBorder="1" applyAlignment="1">
      <alignment horizontal="center"/>
    </xf>
    <xf numFmtId="0" fontId="49" fillId="12" borderId="5" xfId="0" applyFont="1" applyFill="1" applyBorder="1" applyAlignment="1">
      <alignment horizontal="center" vertical="center" wrapText="1"/>
    </xf>
    <xf numFmtId="166" fontId="12" fillId="0" borderId="66" xfId="0" applyNumberFormat="1" applyFont="1" applyBorder="1"/>
    <xf numFmtId="0" fontId="19" fillId="6" borderId="5" xfId="7" applyFont="1" applyFill="1" applyBorder="1" applyAlignment="1">
      <alignment horizontal="center" vertical="center" wrapText="1"/>
    </xf>
    <xf numFmtId="169" fontId="12" fillId="0" borderId="66" xfId="1" applyNumberFormat="1" applyFont="1" applyBorder="1"/>
    <xf numFmtId="0" fontId="12" fillId="12" borderId="34" xfId="0" applyFont="1" applyFill="1" applyBorder="1"/>
    <xf numFmtId="0" fontId="12" fillId="12" borderId="37" xfId="0" applyFont="1" applyFill="1" applyBorder="1" applyAlignment="1">
      <alignment horizontal="center"/>
    </xf>
    <xf numFmtId="0" fontId="12" fillId="12" borderId="36" xfId="0" applyFont="1" applyFill="1" applyBorder="1" applyAlignment="1">
      <alignment horizontal="center"/>
    </xf>
    <xf numFmtId="169" fontId="12" fillId="0" borderId="3" xfId="1" applyNumberFormat="1" applyFont="1" applyFill="1" applyBorder="1"/>
    <xf numFmtId="0" fontId="26" fillId="0" borderId="0" xfId="0" applyFont="1" applyFill="1"/>
    <xf numFmtId="0" fontId="26" fillId="0" borderId="0" xfId="0" applyFont="1" applyFill="1" applyBorder="1" applyAlignment="1">
      <alignment horizontal="right" vertical="center"/>
    </xf>
    <xf numFmtId="2" fontId="26" fillId="0" borderId="36" xfId="1" applyNumberFormat="1" applyFont="1" applyFill="1" applyBorder="1"/>
    <xf numFmtId="0" fontId="26" fillId="0" borderId="0" xfId="0" applyFont="1" applyFill="1" applyBorder="1"/>
    <xf numFmtId="0" fontId="26" fillId="0" borderId="0" xfId="0" applyFont="1" applyFill="1" applyBorder="1" applyAlignment="1">
      <alignment horizontal="right"/>
    </xf>
    <xf numFmtId="0" fontId="26" fillId="0" borderId="30" xfId="0" applyFont="1" applyFill="1" applyBorder="1" applyAlignment="1">
      <alignment horizontal="right"/>
    </xf>
    <xf numFmtId="10" fontId="26" fillId="0" borderId="36" xfId="1" applyNumberFormat="1" applyFont="1" applyFill="1" applyBorder="1" applyAlignment="1">
      <alignment vertical="center"/>
    </xf>
    <xf numFmtId="10" fontId="23" fillId="5" borderId="5" xfId="0" applyNumberFormat="1" applyFont="1" applyFill="1" applyBorder="1" applyAlignment="1">
      <alignment horizontal="center"/>
    </xf>
    <xf numFmtId="0" fontId="26" fillId="0" borderId="37" xfId="0" applyFont="1" applyFill="1" applyBorder="1" applyAlignment="1">
      <alignment horizontal="right"/>
    </xf>
    <xf numFmtId="0" fontId="26" fillId="0" borderId="9" xfId="0" applyFont="1" applyFill="1" applyBorder="1"/>
    <xf numFmtId="0" fontId="12" fillId="0" borderId="9" xfId="0" applyFont="1" applyFill="1" applyBorder="1"/>
    <xf numFmtId="2" fontId="26" fillId="0" borderId="47" xfId="1" applyNumberFormat="1" applyFont="1" applyFill="1" applyBorder="1"/>
    <xf numFmtId="0" fontId="26" fillId="0" borderId="33" xfId="0" applyFont="1" applyFill="1" applyBorder="1" applyAlignment="1">
      <alignment horizontal="right"/>
    </xf>
    <xf numFmtId="0" fontId="23" fillId="5" borderId="33" xfId="0" applyFont="1" applyFill="1" applyBorder="1"/>
    <xf numFmtId="0" fontId="22" fillId="0" borderId="34" xfId="0" applyFont="1" applyFill="1" applyBorder="1"/>
    <xf numFmtId="0" fontId="26" fillId="0" borderId="10" xfId="0" applyFont="1" applyFill="1" applyBorder="1" applyAlignment="1">
      <alignment horizontal="right"/>
    </xf>
    <xf numFmtId="0" fontId="26" fillId="0" borderId="9" xfId="0" applyFont="1" applyFill="1" applyBorder="1" applyAlignment="1">
      <alignment horizontal="left" vertical="center"/>
    </xf>
    <xf numFmtId="0" fontId="26" fillId="0" borderId="10" xfId="0" applyFont="1" applyFill="1" applyBorder="1" applyAlignment="1">
      <alignment horizontal="right" vertical="center"/>
    </xf>
    <xf numFmtId="0" fontId="12" fillId="0" borderId="11" xfId="0" applyFont="1" applyFill="1" applyBorder="1"/>
    <xf numFmtId="0" fontId="26" fillId="0" borderId="13" xfId="0" applyFont="1" applyFill="1" applyBorder="1" applyAlignment="1">
      <alignment horizontal="right"/>
    </xf>
    <xf numFmtId="0" fontId="12" fillId="6" borderId="34" xfId="0" applyFont="1" applyFill="1" applyBorder="1"/>
    <xf numFmtId="0" fontId="12" fillId="6" borderId="35" xfId="0" applyFont="1" applyFill="1" applyBorder="1"/>
    <xf numFmtId="0" fontId="12" fillId="6" borderId="29" xfId="0" applyFont="1" applyFill="1" applyBorder="1"/>
    <xf numFmtId="166" fontId="12" fillId="6" borderId="29" xfId="0" applyNumberFormat="1" applyFont="1" applyFill="1" applyBorder="1"/>
    <xf numFmtId="166" fontId="12" fillId="6" borderId="37" xfId="0" applyNumberFormat="1" applyFont="1" applyFill="1" applyBorder="1"/>
    <xf numFmtId="166" fontId="12" fillId="6" borderId="8" xfId="0" applyNumberFormat="1" applyFont="1" applyFill="1" applyBorder="1"/>
    <xf numFmtId="166" fontId="12" fillId="6" borderId="7" xfId="0" applyNumberFormat="1" applyFont="1" applyFill="1" applyBorder="1"/>
    <xf numFmtId="166" fontId="12" fillId="6" borderId="10" xfId="0" applyNumberFormat="1" applyFont="1" applyFill="1" applyBorder="1"/>
    <xf numFmtId="0" fontId="12" fillId="6" borderId="9" xfId="0" applyFont="1" applyFill="1" applyBorder="1"/>
    <xf numFmtId="0" fontId="12" fillId="6" borderId="10" xfId="0" applyFont="1" applyFill="1" applyBorder="1"/>
    <xf numFmtId="0" fontId="12" fillId="6" borderId="0" xfId="0" applyFont="1" applyFill="1" applyBorder="1"/>
    <xf numFmtId="0" fontId="25" fillId="6" borderId="9" xfId="0" applyFont="1" applyFill="1" applyBorder="1"/>
    <xf numFmtId="0" fontId="44" fillId="6" borderId="9" xfId="0" applyFont="1" applyFill="1" applyBorder="1" applyAlignment="1">
      <alignment horizontal="center"/>
    </xf>
    <xf numFmtId="0" fontId="22" fillId="6" borderId="9" xfId="0" applyFont="1" applyFill="1" applyBorder="1" applyAlignment="1">
      <alignment horizontal="right"/>
    </xf>
    <xf numFmtId="166" fontId="12" fillId="6" borderId="9" xfId="0" applyNumberFormat="1" applyFont="1" applyFill="1" applyBorder="1"/>
    <xf numFmtId="0" fontId="12" fillId="6" borderId="13" xfId="0" applyFont="1" applyFill="1" applyBorder="1"/>
    <xf numFmtId="0" fontId="22" fillId="6" borderId="11" xfId="0" applyFont="1" applyFill="1" applyBorder="1" applyAlignment="1">
      <alignment horizontal="right"/>
    </xf>
    <xf numFmtId="0" fontId="12" fillId="6" borderId="30" xfId="0" applyFont="1" applyFill="1" applyBorder="1"/>
    <xf numFmtId="166" fontId="12" fillId="6" borderId="30" xfId="0" applyNumberFormat="1" applyFont="1" applyFill="1" applyBorder="1"/>
    <xf numFmtId="166" fontId="12" fillId="6" borderId="13" xfId="0" applyNumberFormat="1" applyFont="1" applyFill="1" applyBorder="1"/>
    <xf numFmtId="166" fontId="12" fillId="6" borderId="12" xfId="0" applyNumberFormat="1" applyFont="1" applyFill="1" applyBorder="1"/>
    <xf numFmtId="166" fontId="12" fillId="6" borderId="17" xfId="0" applyNumberFormat="1" applyFont="1" applyFill="1" applyBorder="1"/>
    <xf numFmtId="166" fontId="12" fillId="6" borderId="14" xfId="0" applyNumberFormat="1" applyFont="1" applyFill="1" applyBorder="1"/>
    <xf numFmtId="0" fontId="22" fillId="6" borderId="5" xfId="0" applyFont="1" applyFill="1" applyBorder="1" applyAlignment="1">
      <alignment horizontal="center" vertical="center" wrapText="1"/>
    </xf>
    <xf numFmtId="166" fontId="12" fillId="6" borderId="33" xfId="0" applyNumberFormat="1" applyFont="1" applyFill="1" applyBorder="1"/>
    <xf numFmtId="166" fontId="12" fillId="6" borderId="36" xfId="0" applyNumberFormat="1" applyFont="1" applyFill="1" applyBorder="1"/>
    <xf numFmtId="166" fontId="12" fillId="6" borderId="5" xfId="0" applyNumberFormat="1" applyFont="1" applyFill="1" applyBorder="1"/>
    <xf numFmtId="166" fontId="12" fillId="6" borderId="35" xfId="0" applyNumberFormat="1" applyFont="1" applyFill="1" applyBorder="1"/>
    <xf numFmtId="166" fontId="12" fillId="6" borderId="47" xfId="0" applyNumberFormat="1" applyFont="1" applyFill="1" applyBorder="1"/>
    <xf numFmtId="0" fontId="12" fillId="0" borderId="0" xfId="0" applyFont="1" applyAlignment="1">
      <alignment horizontal="right"/>
    </xf>
    <xf numFmtId="0" fontId="26" fillId="0" borderId="33" xfId="0" applyFont="1" applyFill="1" applyBorder="1"/>
    <xf numFmtId="0" fontId="26" fillId="0" borderId="36" xfId="0" applyFont="1" applyFill="1" applyBorder="1"/>
    <xf numFmtId="10" fontId="26" fillId="0" borderId="36" xfId="1" applyNumberFormat="1" applyFont="1" applyFill="1" applyBorder="1"/>
    <xf numFmtId="10" fontId="26" fillId="0" borderId="47" xfId="1" applyNumberFormat="1" applyFont="1" applyFill="1" applyBorder="1"/>
    <xf numFmtId="0" fontId="12" fillId="0" borderId="36" xfId="0" applyFont="1" applyFill="1" applyBorder="1"/>
    <xf numFmtId="10" fontId="12" fillId="0" borderId="36" xfId="1" applyNumberFormat="1" applyFont="1" applyFill="1" applyBorder="1"/>
    <xf numFmtId="10" fontId="12" fillId="0" borderId="36" xfId="0" applyNumberFormat="1" applyFont="1" applyFill="1" applyBorder="1"/>
    <xf numFmtId="166" fontId="12" fillId="0" borderId="36" xfId="0" applyNumberFormat="1" applyFont="1" applyFill="1" applyBorder="1"/>
    <xf numFmtId="9" fontId="12" fillId="0" borderId="36" xfId="1" applyFont="1" applyFill="1" applyBorder="1"/>
    <xf numFmtId="0" fontId="26" fillId="0" borderId="33" xfId="0" applyFont="1" applyFill="1" applyBorder="1" applyAlignment="1">
      <alignment horizontal="right" vertical="center"/>
    </xf>
    <xf numFmtId="10" fontId="26" fillId="0" borderId="47" xfId="1" applyNumberFormat="1" applyFont="1" applyFill="1" applyBorder="1" applyAlignment="1">
      <alignment vertical="center"/>
    </xf>
    <xf numFmtId="166" fontId="12" fillId="0" borderId="37" xfId="0" applyNumberFormat="1" applyFont="1" applyBorder="1"/>
    <xf numFmtId="10" fontId="13" fillId="0" borderId="37" xfId="1" applyNumberFormat="1" applyFont="1" applyFill="1" applyBorder="1"/>
    <xf numFmtId="177" fontId="15" fillId="0" borderId="66" xfId="4" applyNumberFormat="1" applyFont="1" applyBorder="1">
      <alignment horizontal="right" vertical="center"/>
    </xf>
    <xf numFmtId="0" fontId="15" fillId="3" borderId="68" xfId="3" quotePrefix="1" applyNumberFormat="1" applyFont="1" applyBorder="1" applyAlignment="1">
      <alignment horizontal="center" vertical="center" wrapText="1"/>
    </xf>
    <xf numFmtId="166" fontId="15" fillId="5" borderId="69" xfId="4" applyNumberFormat="1" applyFont="1" applyFill="1" applyBorder="1">
      <alignment horizontal="right" vertical="center"/>
    </xf>
    <xf numFmtId="0" fontId="15" fillId="4" borderId="67" xfId="3" quotePrefix="1" applyNumberFormat="1" applyFont="1" applyFill="1" applyBorder="1" applyAlignment="1">
      <alignment horizontal="center"/>
    </xf>
    <xf numFmtId="0" fontId="15" fillId="4" borderId="68" xfId="3" quotePrefix="1" applyNumberFormat="1" applyFont="1" applyFill="1" applyBorder="1" applyAlignment="1">
      <alignment horizontal="center" vertical="center" wrapText="1"/>
    </xf>
    <xf numFmtId="0" fontId="32" fillId="0" borderId="0" xfId="0" applyFont="1" applyBorder="1"/>
    <xf numFmtId="0" fontId="32" fillId="0" borderId="0" xfId="0" applyNumberFormat="1" applyFont="1" applyBorder="1" applyAlignment="1">
      <alignment horizontal="center"/>
    </xf>
    <xf numFmtId="0" fontId="60" fillId="0" borderId="0" xfId="0" applyFont="1" applyBorder="1"/>
    <xf numFmtId="0" fontId="60" fillId="0" borderId="0" xfId="0" applyFont="1"/>
    <xf numFmtId="166" fontId="61" fillId="0" borderId="0" xfId="0" applyNumberFormat="1" applyFont="1"/>
    <xf numFmtId="166" fontId="61" fillId="0" borderId="0" xfId="0" quotePrefix="1" applyNumberFormat="1" applyFont="1"/>
    <xf numFmtId="166" fontId="32" fillId="0" borderId="0" xfId="0" quotePrefix="1" applyNumberFormat="1" applyFont="1"/>
    <xf numFmtId="4" fontId="32" fillId="0" borderId="0" xfId="0" applyNumberFormat="1" applyFont="1" applyAlignment="1">
      <alignment horizontal="center"/>
    </xf>
    <xf numFmtId="168" fontId="32" fillId="0" borderId="0" xfId="0" applyNumberFormat="1" applyFont="1" applyAlignment="1">
      <alignment horizontal="center"/>
    </xf>
    <xf numFmtId="0" fontId="61" fillId="0" borderId="0" xfId="0" applyNumberFormat="1" applyFont="1" applyAlignment="1">
      <alignment horizontal="center"/>
    </xf>
    <xf numFmtId="9" fontId="61" fillId="0" borderId="0" xfId="1" applyFont="1"/>
    <xf numFmtId="0" fontId="32" fillId="0" borderId="0" xfId="0" applyNumberFormat="1" applyFont="1" applyAlignment="1">
      <alignment horizontal="center"/>
    </xf>
    <xf numFmtId="10" fontId="26" fillId="0" borderId="36" xfId="0" applyNumberFormat="1" applyFont="1" applyFill="1" applyBorder="1"/>
    <xf numFmtId="166" fontId="26" fillId="0" borderId="36" xfId="0" applyNumberFormat="1" applyFont="1" applyFill="1" applyBorder="1"/>
    <xf numFmtId="9" fontId="26" fillId="0" borderId="36" xfId="1" applyFont="1" applyFill="1" applyBorder="1"/>
    <xf numFmtId="0" fontId="15" fillId="3" borderId="5" xfId="3" quotePrefix="1" applyNumberFormat="1" applyFont="1" applyBorder="1" applyAlignment="1">
      <alignment horizontal="center" vertical="center" wrapText="1"/>
    </xf>
    <xf numFmtId="0" fontId="15" fillId="3" borderId="31" xfId="3" quotePrefix="1" applyNumberFormat="1" applyFont="1" applyBorder="1" applyAlignment="1">
      <alignment horizontal="center" vertical="center" wrapText="1"/>
    </xf>
    <xf numFmtId="0" fontId="15" fillId="4" borderId="31" xfId="3" quotePrefix="1" applyNumberFormat="1" applyFont="1" applyFill="1" applyBorder="1" applyAlignment="1">
      <alignment horizontal="center" vertical="center" wrapText="1"/>
    </xf>
    <xf numFmtId="0" fontId="15" fillId="14" borderId="5" xfId="3" quotePrefix="1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15" fillId="0" borderId="0" xfId="3" quotePrefix="1" applyNumberFormat="1" applyFont="1" applyFill="1" applyBorder="1" applyAlignment="1">
      <alignment horizontal="center"/>
    </xf>
    <xf numFmtId="166" fontId="15" fillId="5" borderId="70" xfId="4" applyNumberFormat="1" applyFont="1" applyFill="1" applyBorder="1">
      <alignment horizontal="right" vertical="center"/>
    </xf>
    <xf numFmtId="3" fontId="12" fillId="0" borderId="0" xfId="0" applyNumberFormat="1" applyFont="1"/>
    <xf numFmtId="0" fontId="12" fillId="6" borderId="5" xfId="0" applyFont="1" applyFill="1" applyBorder="1" applyAlignment="1">
      <alignment vertical="center"/>
    </xf>
    <xf numFmtId="9" fontId="12" fillId="0" borderId="66" xfId="1" applyFont="1" applyFill="1" applyBorder="1"/>
    <xf numFmtId="0" fontId="12" fillId="0" borderId="0" xfId="0" applyFont="1" applyFill="1" applyBorder="1" applyAlignment="1">
      <alignment horizontal="center"/>
    </xf>
    <xf numFmtId="0" fontId="51" fillId="0" borderId="0" xfId="0" applyFont="1"/>
    <xf numFmtId="0" fontId="15" fillId="4" borderId="31" xfId="3" quotePrefix="1" applyNumberFormat="1" applyFont="1" applyFill="1" applyBorder="1" applyAlignment="1">
      <alignment horizontal="center" vertical="center"/>
    </xf>
    <xf numFmtId="0" fontId="15" fillId="4" borderId="2" xfId="3" quotePrefix="1" applyNumberFormat="1" applyFont="1" applyFill="1" applyBorder="1" applyAlignment="1">
      <alignment horizontal="center" vertical="center"/>
    </xf>
    <xf numFmtId="0" fontId="15" fillId="4" borderId="67" xfId="3" quotePrefix="1" applyNumberFormat="1" applyFont="1" applyFill="1" applyBorder="1" applyAlignment="1">
      <alignment horizontal="center" vertical="center"/>
    </xf>
    <xf numFmtId="0" fontId="15" fillId="4" borderId="5" xfId="3" quotePrefix="1" applyNumberFormat="1" applyFont="1" applyFill="1" applyBorder="1" applyAlignment="1">
      <alignment horizontal="center" vertical="center"/>
    </xf>
    <xf numFmtId="0" fontId="19" fillId="0" borderId="0" xfId="8" applyFont="1" applyFill="1" applyBorder="1" applyAlignment="1">
      <alignment horizontal="center"/>
    </xf>
    <xf numFmtId="0" fontId="19" fillId="0" borderId="0" xfId="8" applyFont="1" applyFill="1" applyBorder="1"/>
    <xf numFmtId="0" fontId="57" fillId="0" borderId="0" xfId="0" applyFont="1" applyFill="1"/>
    <xf numFmtId="0" fontId="25" fillId="0" borderId="0" xfId="5" applyFont="1" applyAlignment="1">
      <alignment horizontal="center" vertical="center" wrapText="1"/>
    </xf>
    <xf numFmtId="0" fontId="25" fillId="0" borderId="0" xfId="5" applyFont="1" applyFill="1" applyAlignment="1">
      <alignment horizontal="center" vertical="center" wrapText="1"/>
    </xf>
    <xf numFmtId="10" fontId="25" fillId="0" borderId="0" xfId="5" applyNumberFormat="1" applyFont="1" applyAlignment="1">
      <alignment horizontal="center" vertical="center" wrapText="1"/>
    </xf>
    <xf numFmtId="0" fontId="13" fillId="0" borderId="0" xfId="59" applyFont="1" applyAlignment="1">
      <alignment vertical="top" wrapText="1" readingOrder="1"/>
    </xf>
    <xf numFmtId="0" fontId="25" fillId="0" borderId="0" xfId="59" applyFont="1"/>
    <xf numFmtId="0" fontId="62" fillId="0" borderId="0" xfId="59" applyFont="1" applyFill="1" applyBorder="1" applyAlignment="1">
      <alignment vertical="top" wrapText="1" readingOrder="1"/>
    </xf>
    <xf numFmtId="0" fontId="13" fillId="0" borderId="0" xfId="59" applyFont="1" applyFill="1" applyBorder="1" applyAlignment="1">
      <alignment vertical="top" wrapText="1" readingOrder="1"/>
    </xf>
    <xf numFmtId="0" fontId="25" fillId="0" borderId="0" xfId="5" applyFont="1" applyAlignment="1">
      <alignment horizontal="center" vertical="center"/>
    </xf>
    <xf numFmtId="0" fontId="25" fillId="0" borderId="0" xfId="5" applyFont="1"/>
    <xf numFmtId="0" fontId="25" fillId="0" borderId="0" xfId="5" applyFont="1" applyAlignment="1">
      <alignment wrapText="1"/>
    </xf>
    <xf numFmtId="0" fontId="25" fillId="0" borderId="0" xfId="59" applyFont="1" applyAlignment="1">
      <alignment wrapText="1"/>
    </xf>
    <xf numFmtId="0" fontId="13" fillId="0" borderId="71" xfId="59" applyFont="1" applyBorder="1" applyAlignment="1">
      <alignment vertical="top" wrapText="1" readingOrder="1"/>
    </xf>
    <xf numFmtId="0" fontId="25" fillId="0" borderId="72" xfId="59" applyFont="1" applyBorder="1" applyAlignment="1">
      <alignment vertical="top" wrapText="1"/>
    </xf>
    <xf numFmtId="0" fontId="13" fillId="0" borderId="71" xfId="0" applyFont="1" applyBorder="1" applyAlignment="1">
      <alignment vertical="top" readingOrder="1"/>
    </xf>
    <xf numFmtId="9" fontId="25" fillId="0" borderId="0" xfId="59" applyNumberFormat="1" applyFont="1"/>
    <xf numFmtId="0" fontId="13" fillId="0" borderId="45" xfId="59" applyFont="1" applyBorder="1" applyAlignment="1">
      <alignment vertical="top" wrapText="1" readingOrder="1"/>
    </xf>
    <xf numFmtId="0" fontId="25" fillId="0" borderId="46" xfId="59" applyFont="1" applyBorder="1" applyAlignment="1">
      <alignment vertical="top" wrapText="1"/>
    </xf>
    <xf numFmtId="0" fontId="13" fillId="0" borderId="45" xfId="0" applyFont="1" applyBorder="1" applyAlignment="1">
      <alignment vertical="top" readingOrder="1"/>
    </xf>
    <xf numFmtId="0" fontId="13" fillId="0" borderId="45" xfId="59" applyFont="1" applyFill="1" applyBorder="1" applyAlignment="1">
      <alignment vertical="top" wrapText="1" readingOrder="1"/>
    </xf>
    <xf numFmtId="0" fontId="25" fillId="0" borderId="46" xfId="59" applyFont="1" applyFill="1" applyBorder="1" applyAlignment="1">
      <alignment vertical="top" wrapText="1"/>
    </xf>
    <xf numFmtId="0" fontId="13" fillId="0" borderId="45" xfId="0" applyFont="1" applyFill="1" applyBorder="1" applyAlignment="1">
      <alignment vertical="top" readingOrder="1"/>
    </xf>
    <xf numFmtId="9" fontId="25" fillId="0" borderId="0" xfId="59" applyNumberFormat="1" applyFont="1" applyFill="1"/>
    <xf numFmtId="0" fontId="25" fillId="0" borderId="0" xfId="59" applyFont="1" applyFill="1"/>
    <xf numFmtId="0" fontId="33" fillId="0" borderId="20" xfId="0" applyFont="1" applyBorder="1"/>
    <xf numFmtId="0" fontId="33" fillId="0" borderId="22" xfId="0" applyFont="1" applyBorder="1"/>
    <xf numFmtId="10" fontId="13" fillId="0" borderId="45" xfId="1" applyNumberFormat="1" applyFont="1" applyBorder="1" applyAlignment="1">
      <alignment vertical="top" wrapText="1" readingOrder="1"/>
    </xf>
    <xf numFmtId="0" fontId="13" fillId="18" borderId="5" xfId="59" applyFont="1" applyFill="1" applyBorder="1" applyAlignment="1">
      <alignment vertical="center" wrapText="1" readingOrder="1"/>
    </xf>
    <xf numFmtId="0" fontId="13" fillId="18" borderId="5" xfId="59" applyFont="1" applyFill="1" applyBorder="1" applyAlignment="1">
      <alignment horizontal="left" vertical="center" wrapText="1" readingOrder="1"/>
    </xf>
    <xf numFmtId="174" fontId="13" fillId="18" borderId="5" xfId="59" applyNumberFormat="1" applyFont="1" applyFill="1" applyBorder="1" applyAlignment="1">
      <alignment horizontal="left" vertical="center" wrapText="1" readingOrder="1"/>
    </xf>
    <xf numFmtId="0" fontId="25" fillId="0" borderId="0" xfId="59" applyFont="1" applyAlignment="1">
      <alignment vertical="center"/>
    </xf>
    <xf numFmtId="0" fontId="1" fillId="0" borderId="0" xfId="0" applyFont="1" applyFill="1" applyBorder="1"/>
    <xf numFmtId="0" fontId="16" fillId="0" borderId="0" xfId="0" applyFont="1" applyFill="1" applyBorder="1"/>
    <xf numFmtId="0" fontId="16" fillId="0" borderId="0" xfId="0" applyFont="1" applyFill="1" applyBorder="1" applyAlignment="1">
      <alignment horizontal="right"/>
    </xf>
    <xf numFmtId="166" fontId="1" fillId="0" borderId="24" xfId="0" applyNumberFormat="1" applyFont="1" applyFill="1" applyBorder="1"/>
    <xf numFmtId="171" fontId="12" fillId="0" borderId="0" xfId="0" applyNumberFormat="1" applyFont="1"/>
    <xf numFmtId="2" fontId="20" fillId="0" borderId="5" xfId="0" applyNumberFormat="1" applyFont="1" applyBorder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4" fillId="0" borderId="0" xfId="0" applyFont="1" applyFill="1" applyBorder="1" applyAlignment="1">
      <alignment vertical="center"/>
    </xf>
    <xf numFmtId="0" fontId="31" fillId="0" borderId="0" xfId="0" applyFont="1" applyFill="1" applyBorder="1" applyAlignment="1">
      <alignment horizontal="right" vertical="center"/>
    </xf>
    <xf numFmtId="0" fontId="3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2" fontId="20" fillId="0" borderId="0" xfId="0" applyNumberFormat="1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2" fontId="21" fillId="0" borderId="0" xfId="0" applyNumberFormat="1" applyFont="1" applyFill="1" applyBorder="1" applyAlignment="1">
      <alignment horizontal="center" vertical="center"/>
    </xf>
    <xf numFmtId="2" fontId="30" fillId="0" borderId="0" xfId="0" applyNumberFormat="1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2" fillId="0" borderId="0" xfId="0" applyFont="1" applyFill="1" applyBorder="1"/>
    <xf numFmtId="2" fontId="21" fillId="0" borderId="0" xfId="0" applyNumberFormat="1" applyFont="1" applyFill="1" applyBorder="1" applyAlignment="1">
      <alignment horizontal="right" vertical="center"/>
    </xf>
    <xf numFmtId="0" fontId="20" fillId="0" borderId="0" xfId="0" applyFont="1" applyBorder="1" applyAlignment="1">
      <alignment vertical="center"/>
    </xf>
    <xf numFmtId="0" fontId="2" fillId="0" borderId="0" xfId="0" applyFont="1" applyBorder="1" applyAlignment="1">
      <alignment horizontal="right" vertical="center"/>
    </xf>
    <xf numFmtId="0" fontId="20" fillId="0" borderId="0" xfId="0" applyFont="1" applyBorder="1" applyAlignment="1">
      <alignment horizontal="right" vertical="center"/>
    </xf>
    <xf numFmtId="0" fontId="2" fillId="0" borderId="16" xfId="0" applyFont="1" applyBorder="1" applyAlignment="1">
      <alignment vertical="center"/>
    </xf>
    <xf numFmtId="0" fontId="1" fillId="0" borderId="5" xfId="0" applyFont="1" applyFill="1" applyBorder="1" applyAlignment="1">
      <alignment vertical="center"/>
    </xf>
    <xf numFmtId="0" fontId="2" fillId="0" borderId="5" xfId="0" applyFont="1" applyFill="1" applyBorder="1" applyAlignment="1">
      <alignment vertical="center"/>
    </xf>
    <xf numFmtId="2" fontId="2" fillId="0" borderId="5" xfId="0" applyNumberFormat="1" applyFont="1" applyFill="1" applyBorder="1" applyAlignment="1">
      <alignment horizontal="center" vertical="center"/>
    </xf>
    <xf numFmtId="2" fontId="20" fillId="0" borderId="5" xfId="0" applyNumberFormat="1" applyFont="1" applyFill="1" applyBorder="1" applyAlignment="1">
      <alignment horizontal="center" vertical="center"/>
    </xf>
    <xf numFmtId="0" fontId="19" fillId="0" borderId="5" xfId="0" applyFont="1" applyFill="1" applyBorder="1" applyAlignment="1" applyProtection="1">
      <alignment vertical="top" wrapText="1" readingOrder="1"/>
      <protection locked="0"/>
    </xf>
    <xf numFmtId="0" fontId="19" fillId="0" borderId="5" xfId="0" applyFont="1" applyFill="1" applyBorder="1" applyAlignment="1" applyProtection="1">
      <alignment vertical="center"/>
      <protection locked="0"/>
    </xf>
    <xf numFmtId="3" fontId="33" fillId="0" borderId="0" xfId="0" applyNumberFormat="1" applyFont="1"/>
    <xf numFmtId="9" fontId="33" fillId="0" borderId="0" xfId="1" applyFont="1"/>
    <xf numFmtId="3" fontId="12" fillId="0" borderId="66" xfId="1" applyNumberFormat="1" applyFont="1" applyFill="1" applyBorder="1"/>
    <xf numFmtId="0" fontId="12" fillId="0" borderId="0" xfId="0" applyFont="1" applyAlignment="1">
      <alignment vertical="center" wrapText="1"/>
    </xf>
    <xf numFmtId="166" fontId="12" fillId="0" borderId="0" xfId="1" applyNumberFormat="1" applyFont="1" applyBorder="1"/>
    <xf numFmtId="0" fontId="19" fillId="0" borderId="5" xfId="43" applyFont="1" applyFill="1" applyBorder="1" applyAlignment="1">
      <alignment horizontal="center" vertical="center"/>
    </xf>
    <xf numFmtId="9" fontId="19" fillId="0" borderId="5" xfId="13" applyFont="1" applyFill="1" applyBorder="1" applyAlignment="1">
      <alignment vertical="center"/>
    </xf>
    <xf numFmtId="173" fontId="19" fillId="0" borderId="5" xfId="13" applyNumberFormat="1" applyFont="1" applyFill="1" applyBorder="1" applyAlignment="1">
      <alignment vertical="center"/>
    </xf>
    <xf numFmtId="0" fontId="19" fillId="0" borderId="5" xfId="8" applyFont="1" applyFill="1" applyBorder="1" applyAlignment="1">
      <alignment horizontal="center" vertical="center" wrapText="1"/>
    </xf>
    <xf numFmtId="0" fontId="19" fillId="0" borderId="5" xfId="8" applyFont="1" applyFill="1" applyBorder="1" applyAlignment="1">
      <alignment horizontal="left" vertical="center"/>
    </xf>
    <xf numFmtId="173" fontId="19" fillId="0" borderId="5" xfId="13" applyNumberFormat="1" applyFont="1" applyFill="1" applyBorder="1" applyAlignment="1">
      <alignment horizontal="center" vertical="center"/>
    </xf>
    <xf numFmtId="9" fontId="19" fillId="0" borderId="5" xfId="44" applyFont="1" applyFill="1" applyBorder="1" applyAlignment="1">
      <alignment vertical="center"/>
    </xf>
    <xf numFmtId="49" fontId="19" fillId="0" borderId="5" xfId="8" applyNumberFormat="1" applyFont="1" applyFill="1" applyBorder="1" applyAlignment="1">
      <alignment horizontal="center" vertical="center"/>
    </xf>
    <xf numFmtId="49" fontId="19" fillId="0" borderId="5" xfId="8" applyNumberFormat="1" applyFont="1" applyFill="1" applyBorder="1" applyAlignment="1">
      <alignment vertical="center"/>
    </xf>
    <xf numFmtId="0" fontId="19" fillId="0" borderId="5" xfId="8" applyFont="1" applyFill="1" applyBorder="1" applyAlignment="1">
      <alignment vertical="center" wrapText="1"/>
    </xf>
    <xf numFmtId="173" fontId="19" fillId="0" borderId="5" xfId="8" applyNumberFormat="1" applyFont="1" applyFill="1" applyBorder="1" applyAlignment="1">
      <alignment vertical="center"/>
    </xf>
    <xf numFmtId="0" fontId="19" fillId="0" borderId="5" xfId="8" applyFont="1" applyFill="1" applyBorder="1" applyAlignment="1" applyProtection="1">
      <alignment horizontal="center" vertical="center" wrapText="1"/>
      <protection locked="0"/>
    </xf>
    <xf numFmtId="0" fontId="19" fillId="0" borderId="5" xfId="8" applyFont="1" applyFill="1" applyBorder="1" applyAlignment="1" applyProtection="1">
      <alignment vertical="center" wrapText="1"/>
      <protection locked="0"/>
    </xf>
    <xf numFmtId="173" fontId="19" fillId="0" borderId="5" xfId="44" applyNumberFormat="1" applyFont="1" applyFill="1" applyBorder="1" applyAlignment="1">
      <alignment vertical="center"/>
    </xf>
    <xf numFmtId="49" fontId="19" fillId="0" borderId="5" xfId="43" applyNumberFormat="1" applyFont="1" applyFill="1" applyBorder="1" applyAlignment="1">
      <alignment horizontal="center" vertical="center"/>
    </xf>
    <xf numFmtId="49" fontId="19" fillId="0" borderId="5" xfId="46" applyNumberFormat="1" applyFont="1" applyFill="1" applyBorder="1" applyAlignment="1">
      <alignment vertical="center"/>
    </xf>
    <xf numFmtId="0" fontId="19" fillId="0" borderId="5" xfId="12" applyFont="1" applyFill="1" applyBorder="1" applyAlignment="1">
      <alignment horizontal="center" vertical="center"/>
    </xf>
    <xf numFmtId="0" fontId="19" fillId="0" borderId="5" xfId="12" applyFont="1" applyFill="1" applyBorder="1" applyAlignment="1">
      <alignment vertical="center"/>
    </xf>
    <xf numFmtId="0" fontId="19" fillId="0" borderId="5" xfId="43" applyFont="1" applyFill="1" applyBorder="1" applyAlignment="1">
      <alignment vertical="center"/>
    </xf>
    <xf numFmtId="0" fontId="19" fillId="0" borderId="5" xfId="8" applyFont="1" applyFill="1" applyBorder="1" applyAlignment="1">
      <alignment vertical="center"/>
    </xf>
    <xf numFmtId="0" fontId="19" fillId="0" borderId="5" xfId="8" applyFont="1" applyFill="1" applyBorder="1" applyAlignment="1">
      <alignment horizontal="center" vertical="center"/>
    </xf>
    <xf numFmtId="173" fontId="19" fillId="0" borderId="5" xfId="14" applyNumberFormat="1" applyFont="1" applyFill="1" applyBorder="1" applyAlignment="1">
      <alignment horizontal="center" vertical="center"/>
    </xf>
    <xf numFmtId="173" fontId="19" fillId="0" borderId="5" xfId="14" applyNumberFormat="1" applyFont="1" applyFill="1" applyBorder="1" applyAlignment="1">
      <alignment horizontal="right" vertical="center"/>
    </xf>
    <xf numFmtId="49" fontId="19" fillId="0" borderId="5" xfId="46" applyNumberFormat="1" applyFont="1" applyFill="1" applyBorder="1" applyAlignment="1">
      <alignment horizontal="center" vertical="center"/>
    </xf>
    <xf numFmtId="173" fontId="19" fillId="0" borderId="5" xfId="46" applyNumberFormat="1" applyFont="1" applyFill="1" applyBorder="1" applyAlignment="1">
      <alignment vertical="center"/>
    </xf>
    <xf numFmtId="49" fontId="19" fillId="0" borderId="5" xfId="43" applyNumberFormat="1" applyFont="1" applyFill="1" applyBorder="1" applyAlignment="1">
      <alignment horizontal="center"/>
    </xf>
    <xf numFmtId="0" fontId="19" fillId="0" borderId="5" xfId="43" applyFont="1" applyFill="1" applyBorder="1"/>
    <xf numFmtId="0" fontId="25" fillId="0" borderId="5" xfId="57" quotePrefix="1" applyNumberFormat="1" applyFont="1" applyFill="1" applyBorder="1" applyAlignment="1">
      <alignment horizontal="center"/>
    </xf>
    <xf numFmtId="0" fontId="25" fillId="0" borderId="5" xfId="57" quotePrefix="1" applyNumberFormat="1" applyFont="1" applyFill="1" applyBorder="1" applyAlignment="1"/>
    <xf numFmtId="166" fontId="19" fillId="0" borderId="0" xfId="13" applyNumberFormat="1" applyFont="1" applyFill="1" applyBorder="1" applyAlignment="1">
      <alignment horizontal="center" vertical="center"/>
    </xf>
    <xf numFmtId="166" fontId="19" fillId="0" borderId="0" xfId="13" applyNumberFormat="1" applyFont="1" applyFill="1" applyBorder="1" applyAlignment="1">
      <alignment horizontal="left" vertical="center"/>
    </xf>
    <xf numFmtId="0" fontId="63" fillId="0" borderId="0" xfId="0" applyFont="1"/>
    <xf numFmtId="0" fontId="16" fillId="0" borderId="0" xfId="43" applyFont="1"/>
    <xf numFmtId="0" fontId="16" fillId="0" borderId="0" xfId="43" applyFont="1" applyFill="1"/>
    <xf numFmtId="0" fontId="16" fillId="0" borderId="0" xfId="43" applyFont="1" applyFill="1" applyAlignment="1">
      <alignment horizontal="center"/>
    </xf>
    <xf numFmtId="0" fontId="16" fillId="0" borderId="0" xfId="43" applyFont="1" applyAlignment="1">
      <alignment horizontal="center"/>
    </xf>
    <xf numFmtId="0" fontId="16" fillId="0" borderId="0" xfId="43" applyFont="1" applyFill="1" applyBorder="1"/>
    <xf numFmtId="0" fontId="16" fillId="0" borderId="0" xfId="5" applyNumberFormat="1" applyFont="1" applyAlignment="1">
      <alignment horizontal="center" vertical="center"/>
    </xf>
    <xf numFmtId="2" fontId="16" fillId="0" borderId="0" xfId="5" applyNumberFormat="1" applyFont="1" applyAlignment="1">
      <alignment horizontal="center" vertical="center"/>
    </xf>
    <xf numFmtId="1" fontId="16" fillId="0" borderId="0" xfId="5" applyNumberFormat="1" applyFont="1" applyAlignment="1">
      <alignment horizontal="center" vertical="center"/>
    </xf>
    <xf numFmtId="0" fontId="16" fillId="0" borderId="0" xfId="43" quotePrefix="1" applyFont="1" applyFill="1" applyBorder="1" applyAlignment="1">
      <alignment horizontal="left" vertical="center"/>
    </xf>
    <xf numFmtId="0" fontId="16" fillId="0" borderId="0" xfId="8" quotePrefix="1" applyFont="1" applyFill="1" applyBorder="1" applyAlignment="1">
      <alignment horizontal="left" vertical="center"/>
    </xf>
    <xf numFmtId="166" fontId="16" fillId="0" borderId="0" xfId="43" applyNumberFormat="1" applyFont="1" applyAlignment="1">
      <alignment horizontal="right" vertical="center" wrapText="1"/>
    </xf>
    <xf numFmtId="166" fontId="19" fillId="0" borderId="0" xfId="43" quotePrefix="1" applyNumberFormat="1" applyFont="1"/>
    <xf numFmtId="0" fontId="64" fillId="7" borderId="5" xfId="46" applyFont="1" applyFill="1" applyBorder="1" applyAlignment="1" applyProtection="1">
      <alignment horizontal="center" vertical="center" wrapText="1" readingOrder="1"/>
      <protection locked="0"/>
    </xf>
    <xf numFmtId="0" fontId="64" fillId="7" borderId="5" xfId="46" applyFont="1" applyFill="1" applyBorder="1" applyAlignment="1" applyProtection="1">
      <alignment vertical="center" wrapText="1" readingOrder="1"/>
      <protection locked="0"/>
    </xf>
    <xf numFmtId="0" fontId="16" fillId="6" borderId="5" xfId="46" applyFont="1" applyFill="1" applyBorder="1" applyAlignment="1">
      <alignment horizontal="center" vertical="center"/>
    </xf>
    <xf numFmtId="0" fontId="16" fillId="0" borderId="0" xfId="43" applyFont="1" applyAlignment="1">
      <alignment horizontal="center" vertical="center"/>
    </xf>
    <xf numFmtId="0" fontId="16" fillId="0" borderId="0" xfId="43" applyFont="1" applyFill="1" applyBorder="1" applyAlignment="1">
      <alignment horizontal="center" vertical="center" wrapText="1"/>
    </xf>
    <xf numFmtId="0" fontId="64" fillId="0" borderId="0" xfId="46" applyFont="1" applyFill="1" applyBorder="1" applyAlignment="1">
      <alignment horizontal="center" vertical="center" wrapText="1"/>
    </xf>
    <xf numFmtId="0" fontId="16" fillId="0" borderId="0" xfId="43" applyFont="1" applyAlignment="1">
      <alignment horizontal="center" vertical="center" wrapText="1"/>
    </xf>
    <xf numFmtId="0" fontId="19" fillId="0" borderId="0" xfId="43" applyFont="1"/>
    <xf numFmtId="0" fontId="19" fillId="0" borderId="0" xfId="43" applyFont="1" applyFill="1" applyBorder="1" applyAlignment="1">
      <alignment horizontal="center" vertical="center"/>
    </xf>
    <xf numFmtId="168" fontId="19" fillId="0" borderId="0" xfId="43" applyNumberFormat="1" applyFont="1" applyFill="1" applyBorder="1" applyAlignment="1">
      <alignment horizontal="center" vertical="center"/>
    </xf>
    <xf numFmtId="2" fontId="19" fillId="0" borderId="0" xfId="43" applyNumberFormat="1" applyFont="1" applyFill="1" applyBorder="1" applyAlignment="1">
      <alignment horizontal="center" vertical="center"/>
    </xf>
    <xf numFmtId="166" fontId="19" fillId="0" borderId="0" xfId="43" applyNumberFormat="1" applyFont="1"/>
    <xf numFmtId="173" fontId="65" fillId="0" borderId="5" xfId="13" applyNumberFormat="1" applyFont="1" applyFill="1" applyBorder="1" applyAlignment="1">
      <alignment vertical="center"/>
    </xf>
    <xf numFmtId="0" fontId="19" fillId="0" borderId="0" xfId="43" applyFont="1" applyFill="1"/>
    <xf numFmtId="173" fontId="19" fillId="0" borderId="5" xfId="12" applyNumberFormat="1" applyFont="1" applyFill="1" applyBorder="1" applyAlignment="1">
      <alignment vertical="center"/>
    </xf>
    <xf numFmtId="173" fontId="65" fillId="0" borderId="5" xfId="8" applyNumberFormat="1" applyFont="1" applyFill="1" applyBorder="1" applyAlignment="1">
      <alignment vertical="center"/>
    </xf>
    <xf numFmtId="0" fontId="19" fillId="0" borderId="0" xfId="43" applyFont="1" applyFill="1" applyAlignment="1">
      <alignment horizontal="center"/>
    </xf>
    <xf numFmtId="173" fontId="19" fillId="0" borderId="5" xfId="43" applyNumberFormat="1" applyFont="1" applyFill="1" applyBorder="1" applyAlignment="1">
      <alignment vertical="center"/>
    </xf>
    <xf numFmtId="173" fontId="25" fillId="0" borderId="5" xfId="45" applyNumberFormat="1" applyFont="1" applyFill="1" applyBorder="1"/>
    <xf numFmtId="0" fontId="19" fillId="0" borderId="0" xfId="43" applyFont="1" applyFill="1" applyBorder="1"/>
    <xf numFmtId="173" fontId="66" fillId="0" borderId="5" xfId="45" applyNumberFormat="1" applyFont="1" applyFill="1" applyBorder="1"/>
    <xf numFmtId="0" fontId="19" fillId="0" borderId="0" xfId="43" applyFont="1" applyAlignment="1">
      <alignment horizontal="center"/>
    </xf>
    <xf numFmtId="166" fontId="16" fillId="0" borderId="0" xfId="43" applyNumberFormat="1" applyFont="1" applyFill="1" applyAlignment="1">
      <alignment horizontal="right" vertical="center" wrapText="1"/>
    </xf>
    <xf numFmtId="0" fontId="63" fillId="0" borderId="0" xfId="0" applyFont="1" applyFill="1"/>
    <xf numFmtId="49" fontId="19" fillId="0" borderId="0" xfId="43" applyNumberFormat="1" applyFont="1" applyFill="1" applyBorder="1"/>
    <xf numFmtId="0" fontId="64" fillId="0" borderId="0" xfId="43" applyFont="1"/>
    <xf numFmtId="0" fontId="67" fillId="0" borderId="0" xfId="0" applyFont="1"/>
    <xf numFmtId="0" fontId="69" fillId="0" borderId="5" xfId="50" applyFont="1" applyBorder="1" applyAlignment="1">
      <alignment wrapText="1"/>
    </xf>
    <xf numFmtId="0" fontId="68" fillId="0" borderId="5" xfId="0" applyFont="1" applyBorder="1" applyAlignment="1">
      <alignment wrapText="1"/>
    </xf>
    <xf numFmtId="0" fontId="69" fillId="0" borderId="5" xfId="50" quotePrefix="1" applyFont="1" applyBorder="1" applyAlignment="1">
      <alignment wrapText="1"/>
    </xf>
    <xf numFmtId="0" fontId="45" fillId="0" borderId="20" xfId="0" applyFont="1" applyFill="1" applyBorder="1" applyAlignment="1">
      <alignment horizontal="left"/>
    </xf>
    <xf numFmtId="9" fontId="45" fillId="0" borderId="22" xfId="13" applyFont="1" applyFill="1" applyBorder="1" applyAlignment="1">
      <alignment horizontal="center"/>
    </xf>
    <xf numFmtId="9" fontId="27" fillId="0" borderId="5" xfId="13" applyNumberFormat="1" applyFont="1" applyBorder="1" applyAlignment="1">
      <alignment horizontal="center" vertical="center"/>
    </xf>
    <xf numFmtId="9" fontId="27" fillId="0" borderId="5" xfId="1" applyNumberFormat="1" applyFont="1" applyBorder="1" applyAlignment="1">
      <alignment horizontal="center" vertical="center"/>
    </xf>
    <xf numFmtId="9" fontId="19" fillId="0" borderId="5" xfId="1" applyNumberFormat="1" applyFont="1" applyFill="1" applyBorder="1" applyAlignment="1">
      <alignment horizontal="center" vertical="center"/>
    </xf>
    <xf numFmtId="9" fontId="27" fillId="0" borderId="5" xfId="1" applyNumberFormat="1" applyFont="1" applyFill="1" applyBorder="1" applyAlignment="1">
      <alignment horizontal="center" vertical="center"/>
    </xf>
    <xf numFmtId="9" fontId="27" fillId="0" borderId="5" xfId="13" applyNumberFormat="1" applyFont="1" applyFill="1" applyBorder="1" applyAlignment="1">
      <alignment horizontal="center"/>
    </xf>
    <xf numFmtId="0" fontId="25" fillId="0" borderId="0" xfId="51" applyNumberFormat="1" applyFont="1" applyFill="1" applyBorder="1" applyAlignment="1"/>
    <xf numFmtId="176" fontId="63" fillId="0" borderId="0" xfId="0" applyNumberFormat="1" applyFont="1" applyFill="1"/>
    <xf numFmtId="0" fontId="16" fillId="0" borderId="0" xfId="0" quotePrefix="1" applyFont="1" applyFill="1"/>
    <xf numFmtId="0" fontId="63" fillId="0" borderId="0" xfId="0" quotePrefix="1" applyFont="1" applyFill="1"/>
    <xf numFmtId="179" fontId="63" fillId="0" borderId="0" xfId="0" applyNumberFormat="1" applyFont="1" applyFill="1"/>
    <xf numFmtId="10" fontId="63" fillId="0" borderId="0" xfId="0" applyNumberFormat="1" applyFont="1" applyFill="1"/>
    <xf numFmtId="10" fontId="63" fillId="0" borderId="0" xfId="1" applyNumberFormat="1" applyFont="1" applyFill="1"/>
    <xf numFmtId="0" fontId="63" fillId="0" borderId="0" xfId="0" applyFont="1" applyFill="1" applyAlignment="1">
      <alignment wrapText="1"/>
    </xf>
    <xf numFmtId="0" fontId="66" fillId="0" borderId="40" xfId="52" quotePrefix="1" applyNumberFormat="1" applyFont="1" applyFill="1" applyBorder="1" applyAlignment="1"/>
    <xf numFmtId="0" fontId="66" fillId="0" borderId="39" xfId="52" quotePrefix="1" applyNumberFormat="1" applyFont="1" applyFill="1" applyBorder="1" applyAlignment="1"/>
    <xf numFmtId="0" fontId="66" fillId="0" borderId="40" xfId="52" applyNumberFormat="1" applyFont="1" applyFill="1" applyBorder="1" applyAlignment="1"/>
    <xf numFmtId="0" fontId="25" fillId="0" borderId="41" xfId="54" quotePrefix="1" applyNumberFormat="1" applyFont="1" applyFill="1" applyBorder="1" applyAlignment="1"/>
    <xf numFmtId="175" fontId="25" fillId="0" borderId="42" xfId="53" quotePrefix="1" applyNumberFormat="1" applyFont="1" applyFill="1" applyBorder="1" applyAlignment="1"/>
    <xf numFmtId="0" fontId="63" fillId="0" borderId="0" xfId="0" applyFont="1" applyFill="1" applyAlignment="1">
      <alignment horizontal="center"/>
    </xf>
    <xf numFmtId="0" fontId="25" fillId="0" borderId="44" xfId="57" quotePrefix="1" applyNumberFormat="1" applyFont="1" applyFill="1" applyBorder="1" applyAlignment="1"/>
    <xf numFmtId="176" fontId="25" fillId="0" borderId="38" xfId="58" applyNumberFormat="1" applyFont="1" applyFill="1">
      <alignment horizontal="right" vertical="center"/>
    </xf>
    <xf numFmtId="176" fontId="25" fillId="0" borderId="43" xfId="58" applyNumberFormat="1" applyFont="1" applyFill="1" applyBorder="1">
      <alignment horizontal="right" vertical="center"/>
    </xf>
    <xf numFmtId="14" fontId="63" fillId="0" borderId="0" xfId="0" applyNumberFormat="1" applyFont="1" applyFill="1"/>
    <xf numFmtId="3" fontId="63" fillId="0" borderId="0" xfId="0" applyNumberFormat="1" applyFont="1" applyFill="1"/>
    <xf numFmtId="171" fontId="63" fillId="0" borderId="0" xfId="1" applyNumberFormat="1" applyFont="1" applyFill="1"/>
    <xf numFmtId="171" fontId="63" fillId="0" borderId="0" xfId="0" applyNumberFormat="1" applyFont="1" applyFill="1"/>
    <xf numFmtId="0" fontId="25" fillId="0" borderId="1" xfId="57" quotePrefix="1" applyNumberFormat="1" applyFont="1" applyFill="1" applyBorder="1" applyAlignment="1"/>
    <xf numFmtId="176" fontId="25" fillId="0" borderId="38" xfId="58" applyNumberFormat="1" applyFont="1" applyFill="1" applyBorder="1">
      <alignment horizontal="right" vertical="center"/>
    </xf>
    <xf numFmtId="0" fontId="27" fillId="0" borderId="0" xfId="0" applyFont="1" applyAlignment="1">
      <alignment horizontal="left" wrapText="1"/>
    </xf>
    <xf numFmtId="0" fontId="59" fillId="0" borderId="0" xfId="0" applyFont="1" applyFill="1" applyBorder="1" applyAlignment="1">
      <alignment horizontal="center"/>
    </xf>
    <xf numFmtId="0" fontId="22" fillId="6" borderId="9" xfId="0" applyFont="1" applyFill="1" applyBorder="1" applyAlignment="1">
      <alignment horizontal="left" wrapText="1"/>
    </xf>
    <xf numFmtId="0" fontId="22" fillId="6" borderId="10" xfId="0" applyFont="1" applyFill="1" applyBorder="1" applyAlignment="1">
      <alignment horizontal="left" wrapText="1"/>
    </xf>
    <xf numFmtId="10" fontId="22" fillId="6" borderId="16" xfId="0" applyNumberFormat="1" applyFont="1" applyFill="1" applyBorder="1" applyAlignment="1">
      <alignment horizontal="center" vertical="center"/>
    </xf>
    <xf numFmtId="0" fontId="22" fillId="6" borderId="17" xfId="0" applyFont="1" applyFill="1" applyBorder="1" applyAlignment="1">
      <alignment horizontal="center" vertical="center"/>
    </xf>
    <xf numFmtId="0" fontId="22" fillId="6" borderId="14" xfId="0" applyFont="1" applyFill="1" applyBorder="1" applyAlignment="1">
      <alignment horizontal="center" vertical="center"/>
    </xf>
    <xf numFmtId="2" fontId="22" fillId="6" borderId="35" xfId="0" applyNumberFormat="1" applyFont="1" applyFill="1" applyBorder="1" applyAlignment="1">
      <alignment horizontal="left" vertical="center" wrapText="1"/>
    </xf>
    <xf numFmtId="0" fontId="22" fillId="6" borderId="10" xfId="0" applyFont="1" applyFill="1" applyBorder="1" applyAlignment="1">
      <alignment horizontal="left" vertical="center" wrapText="1"/>
    </xf>
    <xf numFmtId="0" fontId="22" fillId="6" borderId="13" xfId="0" applyFont="1" applyFill="1" applyBorder="1" applyAlignment="1">
      <alignment horizontal="left" vertical="center" wrapText="1"/>
    </xf>
    <xf numFmtId="0" fontId="27" fillId="0" borderId="23" xfId="0" applyFont="1" applyBorder="1" applyAlignment="1">
      <alignment horizontal="left" vertical="center" wrapText="1"/>
    </xf>
    <xf numFmtId="0" fontId="27" fillId="0" borderId="73" xfId="0" applyFont="1" applyBorder="1" applyAlignment="1">
      <alignment horizontal="left" vertical="center" wrapText="1"/>
    </xf>
    <xf numFmtId="0" fontId="27" fillId="0" borderId="25" xfId="0" applyFont="1" applyBorder="1" applyAlignment="1">
      <alignment horizontal="left" vertical="center" wrapText="1"/>
    </xf>
    <xf numFmtId="0" fontId="27" fillId="0" borderId="26" xfId="0" applyFont="1" applyBorder="1" applyAlignment="1">
      <alignment horizontal="left" vertical="center" wrapText="1"/>
    </xf>
  </cellXfs>
  <cellStyles count="89">
    <cellStyle name="Comma 2" xfId="32" xr:uid="{00000000-0005-0000-0000-000001000000}"/>
    <cellStyle name="Comma 2 2" xfId="37" xr:uid="{00000000-0005-0000-0000-000002000000}"/>
    <cellStyle name="Comma 2 2 2" xfId="78" xr:uid="{1A52B38C-2A2D-4FFA-8E25-CEA6E497BF85}"/>
    <cellStyle name="Comma 2 3" xfId="24" xr:uid="{00000000-0005-0000-0000-000003000000}"/>
    <cellStyle name="Comma 2 3 10" xfId="25" xr:uid="{00000000-0005-0000-0000-000004000000}"/>
    <cellStyle name="Comma 2 3 10 2" xfId="69" xr:uid="{6C6EB02F-4EF8-49BA-AE5F-C2760FCB4A69}"/>
    <cellStyle name="Comma 2 3 2" xfId="68" xr:uid="{C9048089-28FB-446C-8B10-8D6AD05670E4}"/>
    <cellStyle name="Comma 2 4" xfId="49" xr:uid="{00000000-0005-0000-0000-000005000000}"/>
    <cellStyle name="Comma 2 4 2" xfId="88" xr:uid="{3831F4AD-1AC8-4470-8214-BC8D31C5C31E}"/>
    <cellStyle name="Comma 2 5" xfId="73" xr:uid="{928D46CF-6D50-4836-8DA7-50F4D0A8F885}"/>
    <cellStyle name="Comma 3" xfId="67" xr:uid="{574EE02C-C078-4A1B-BD90-963F85B603D3}"/>
    <cellStyle name="Currency 2" xfId="31" xr:uid="{00000000-0005-0000-0000-000006000000}"/>
    <cellStyle name="Currency 2 2" xfId="36" xr:uid="{00000000-0005-0000-0000-000007000000}"/>
    <cellStyle name="Currency 2 2 2" xfId="77" xr:uid="{72DAE559-E5E0-41AE-8FC8-EE6D4AA1059E}"/>
    <cellStyle name="Currency 2 3" xfId="48" xr:uid="{00000000-0005-0000-0000-000008000000}"/>
    <cellStyle name="Currency 2 3 2" xfId="87" xr:uid="{69B54511-2A6B-4A11-AF34-5C98D8F5B82F}"/>
    <cellStyle name="Currency 2 4" xfId="72" xr:uid="{91197EA4-CC63-4159-ACA2-BC52E9F1181B}"/>
    <cellStyle name="Hyperlink" xfId="50" builtinId="8"/>
    <cellStyle name="Neutral 2" xfId="20" xr:uid="{00000000-0005-0000-0000-00000A000000}"/>
    <cellStyle name="Normal" xfId="0" builtinId="0"/>
    <cellStyle name="Normal 10" xfId="59" xr:uid="{B129BD44-1CBF-4983-B3F1-38B2A5286190}"/>
    <cellStyle name="Normal 2" xfId="5" xr:uid="{00000000-0005-0000-0000-00000C000000}"/>
    <cellStyle name="Normal 2 2" xfId="23" xr:uid="{00000000-0005-0000-0000-00000D000000}"/>
    <cellStyle name="Normal 2 2 2" xfId="12" xr:uid="{00000000-0005-0000-0000-00000E000000}"/>
    <cellStyle name="Normal 2 3" xfId="8" xr:uid="{00000000-0005-0000-0000-00000F000000}"/>
    <cellStyle name="Normal 2 4" xfId="7" xr:uid="{00000000-0005-0000-0000-000010000000}"/>
    <cellStyle name="Normal 2 7" xfId="22" xr:uid="{00000000-0005-0000-0000-000011000000}"/>
    <cellStyle name="Normal 3" xfId="11" xr:uid="{00000000-0005-0000-0000-000012000000}"/>
    <cellStyle name="Normal 3 19" xfId="18" xr:uid="{00000000-0005-0000-0000-000013000000}"/>
    <cellStyle name="Normal 3 4 17" xfId="30" xr:uid="{00000000-0005-0000-0000-000014000000}"/>
    <cellStyle name="Normal 3 4 17 2" xfId="35" xr:uid="{00000000-0005-0000-0000-000015000000}"/>
    <cellStyle name="Normal 3 4 17 2 2" xfId="76" xr:uid="{20307F96-13BC-4A15-AD84-C6B260E3E56F}"/>
    <cellStyle name="Normal 3 4 17 3" xfId="47" xr:uid="{00000000-0005-0000-0000-000016000000}"/>
    <cellStyle name="Normal 3 4 17 3 2" xfId="86" xr:uid="{800BEAFD-9694-46DA-B233-33365A7E3AA1}"/>
    <cellStyle name="Normal 3 4 17 4" xfId="71" xr:uid="{8DF6DF63-7EEF-434D-8FCB-FD3489BB1EAC}"/>
    <cellStyle name="Normal 4" xfId="9" xr:uid="{00000000-0005-0000-0000-000017000000}"/>
    <cellStyle name="Normal 5" xfId="26" xr:uid="{00000000-0005-0000-0000-000018000000}"/>
    <cellStyle name="Normal 5 2" xfId="38" xr:uid="{00000000-0005-0000-0000-000019000000}"/>
    <cellStyle name="Normal 5 2 2" xfId="79" xr:uid="{FCBB9AC4-F77C-4CB0-AF54-5A818F8A0071}"/>
    <cellStyle name="Normal 5 3" xfId="70" xr:uid="{F43B8982-74A4-4806-9AA7-1E68ED242F19}"/>
    <cellStyle name="Normal 6" xfId="33" xr:uid="{00000000-0005-0000-0000-00001A000000}"/>
    <cellStyle name="Normal 6 2" xfId="74" xr:uid="{9040AED4-943A-481F-900A-B358D28B75C9}"/>
    <cellStyle name="Normal 7" xfId="6" xr:uid="{00000000-0005-0000-0000-00001B000000}"/>
    <cellStyle name="Normal 7 17" xfId="43" xr:uid="{00000000-0005-0000-0000-00001C000000}"/>
    <cellStyle name="Normal 7 17 2" xfId="83" xr:uid="{38FEF6D2-460B-413F-9384-03AF39F24AAC}"/>
    <cellStyle name="Normal 7 2" xfId="42" xr:uid="{00000000-0005-0000-0000-00001D000000}"/>
    <cellStyle name="Normal 7 2 2" xfId="82" xr:uid="{14D278E7-7DB6-4017-9EC4-E15112045AD4}"/>
    <cellStyle name="Normal 7 3" xfId="63" xr:uid="{B7864F51-D14B-4CDE-B701-BACD927CBB8B}"/>
    <cellStyle name="Normal 8" xfId="39" xr:uid="{00000000-0005-0000-0000-00001E000000}"/>
    <cellStyle name="Normal 8 2" xfId="80" xr:uid="{7C940C20-FCE2-456B-9877-BCC99B53AD00}"/>
    <cellStyle name="Normal 9" xfId="46" xr:uid="{00000000-0005-0000-0000-00001F000000}"/>
    <cellStyle name="Normal 9 2" xfId="85" xr:uid="{A0213FA9-A1FA-494B-B0DB-6C9868A31626}"/>
    <cellStyle name="Percent" xfId="1" builtinId="5"/>
    <cellStyle name="Percent 11" xfId="45" xr:uid="{00000000-0005-0000-0000-000021000000}"/>
    <cellStyle name="Percent 2" xfId="10" xr:uid="{00000000-0005-0000-0000-000022000000}"/>
    <cellStyle name="Percent 2 2 2" xfId="19" xr:uid="{00000000-0005-0000-0000-000023000000}"/>
    <cellStyle name="Percent 3" xfId="13" xr:uid="{00000000-0005-0000-0000-000024000000}"/>
    <cellStyle name="Percent 3 2" xfId="14" xr:uid="{00000000-0005-0000-0000-000025000000}"/>
    <cellStyle name="Percent 3 3" xfId="15" xr:uid="{00000000-0005-0000-0000-000026000000}"/>
    <cellStyle name="Percent 3 3 2" xfId="64" xr:uid="{E3055234-F4D0-4BDF-9CC7-D0183BDFA869}"/>
    <cellStyle name="Percent 3 5" xfId="44" xr:uid="{00000000-0005-0000-0000-000027000000}"/>
    <cellStyle name="Percent 3 5 2" xfId="84" xr:uid="{1DFAF7F8-9633-44ED-9AB4-405DD59F7618}"/>
    <cellStyle name="Percent 4" xfId="34" xr:uid="{00000000-0005-0000-0000-000028000000}"/>
    <cellStyle name="Percent 4 2" xfId="75" xr:uid="{C645F745-CE65-4942-B663-7298CD7C180F}"/>
    <cellStyle name="Percent 5" xfId="40" xr:uid="{00000000-0005-0000-0000-000029000000}"/>
    <cellStyle name="Percent 5 2" xfId="81" xr:uid="{F9E91F00-7592-4206-9A95-DE6B55EA68F3}"/>
    <cellStyle name="SAPDataCell" xfId="4" xr:uid="{00000000-0005-0000-0000-00002A000000}"/>
    <cellStyle name="SAPDataCell 2" xfId="29" xr:uid="{00000000-0005-0000-0000-00002B000000}"/>
    <cellStyle name="SAPDataCell 3" xfId="58" xr:uid="{0CD3E722-AFE3-4E89-A637-D06D89FE9A53}"/>
    <cellStyle name="SAPDataCell 4" xfId="62" xr:uid="{DD48E97C-75E1-421C-BB18-5DD86F875082}"/>
    <cellStyle name="SAPDataTotalCell" xfId="17" xr:uid="{00000000-0005-0000-0000-00002C000000}"/>
    <cellStyle name="SAPDataTotalCell 2" xfId="56" xr:uid="{7476F37C-DEEE-4CE0-821A-CED1172AEAD1}"/>
    <cellStyle name="SAPDataTotalCell 3" xfId="66" xr:uid="{E823D09C-872D-4DC0-8525-8858F671C281}"/>
    <cellStyle name="SAPDimensionCell" xfId="2" xr:uid="{00000000-0005-0000-0000-00002D000000}"/>
    <cellStyle name="SAPDimensionCell 2" xfId="27" xr:uid="{00000000-0005-0000-0000-00002E000000}"/>
    <cellStyle name="SAPDimensionCell 3" xfId="52" xr:uid="{2789B06A-B01F-4CC9-8DC6-DF64717E3FC1}"/>
    <cellStyle name="SAPDimensionCell 4" xfId="60" xr:uid="{AC68DF5C-63D4-4007-85BF-054C38F44D68}"/>
    <cellStyle name="SAPFormula" xfId="51" xr:uid="{81054ED3-EC7F-4ACC-B93E-A620A069DAA6}"/>
    <cellStyle name="SAPHierarchyCell" xfId="53" xr:uid="{A1211775-7BED-4F5F-8EDC-A2C739F05E97}"/>
    <cellStyle name="SAPHierarchyOddCell" xfId="54" xr:uid="{463E2D34-6A19-42F1-958F-3B81D0CD5914}"/>
    <cellStyle name="SAPMemberCell" xfId="3" xr:uid="{00000000-0005-0000-0000-00002F000000}"/>
    <cellStyle name="SAPMemberCell 2" xfId="28" xr:uid="{00000000-0005-0000-0000-000030000000}"/>
    <cellStyle name="SAPMemberCell 3" xfId="41" xr:uid="{00000000-0005-0000-0000-000031000000}"/>
    <cellStyle name="SAPMemberCell 4" xfId="57" xr:uid="{1C2F0108-7F58-4083-ABEC-6EB9BE5524BB}"/>
    <cellStyle name="SAPMemberCell 5" xfId="61" xr:uid="{66000A49-44B2-4988-990E-077E9040ABCD}"/>
    <cellStyle name="SAPMemberTotalCell" xfId="16" xr:uid="{00000000-0005-0000-0000-000032000000}"/>
    <cellStyle name="SAPMemberTotalCell 2" xfId="55" xr:uid="{151A274D-9A5D-4224-9898-DCAD444C8807}"/>
    <cellStyle name="SAPMemberTotalCell 3" xfId="65" xr:uid="{513B7C42-0038-4CA2-A279-F8361ED86F5A}"/>
    <cellStyle name="TableLvl3" xfId="21" xr:uid="{00000000-0005-0000-0000-000033000000}"/>
  </cellStyles>
  <dxfs count="6"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</dxfs>
  <tableStyles count="0" defaultTableStyle="TableStyleMedium2" defaultPivotStyle="PivotStyleLight16"/>
  <colors>
    <mruColors>
      <color rgb="FFFFCCFF"/>
      <color rgb="FF0000FF"/>
      <color rgb="FFFFFFCC"/>
      <color rgb="FFFF7C80"/>
      <color rgb="FF66FFFF"/>
      <color rgb="FFFF9999"/>
      <color rgb="FFFF99CC"/>
      <color rgb="FFCCFFCC"/>
      <color rgb="FFFFFF66"/>
      <color rgb="FF00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Export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rt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V19" dT="2021-08-10T01:14:46.37" personId="{00000000-0000-0000-0000-000000000000}" id="{99A59A06-920C-4869-91EE-AA423D835C1D}">
    <text>To be updated with December CPI</text>
  </threadedComment>
  <threadedComment ref="AH24" personId="{00000000-0000-0000-0000-000000000000}" id="{D08B351E-0791-4848-97AE-F8F1BC56EE73}">
    <text>End year factor discounts the commissioned project capex from 2028 back to year of capitalisation</text>
  </threadedComment>
  <threadedComment ref="AJ24" personId="{00000000-0000-0000-0000-000000000000}" id="{323EA073-916E-4169-AC65-7A4A0E7F1BC2}">
    <text>Asset in Service date (for capitalisation).</text>
  </threadedComment>
  <threadedComment ref="AL24" dT="2021-11-21T23:42:42.36" personId="{00000000-0000-0000-0000-000000000000}" id="{0987BE66-FF7E-47F0-ADE5-992CACBBD9C0}">
    <text>Projects that are partially capitalised or incur spend after capitalisation are represented on the commissioned extra tab</text>
  </threadedComment>
  <threadedComment ref="AR24" personId="{00000000-0000-0000-0000-000000000000}" id="{1B82BDA9-F189-4D1C-BFD5-4C61BDDB9AFD}">
    <text>Robertson, Ian (ENet):If =1, estimate comes from  current Success Estimator projects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V19" dT="2021-08-10T01:14:46.37" personId="{00000000-0000-0000-0000-000000000000}" id="{21252BE1-45B5-42E2-AC97-2A2CF56671F0}">
    <text>To be updated with December CPI</text>
  </threadedComment>
  <threadedComment ref="AH24" personId="{00000000-0000-0000-0000-000000000000}" id="{D9E4E7F2-C16A-44C1-8ED6-5F5C3840F03E}">
    <text>End year factor discounts the commissioned project capex from 2028 back to year of capitalisation</text>
  </threadedComment>
  <threadedComment ref="AJ24" personId="{00000000-0000-0000-0000-000000000000}" id="{710750B6-F311-4A9B-B34D-B6B72FA8EFB9}">
    <text>Asset in Service date (for capitalisation).</text>
  </threadedComment>
  <threadedComment ref="AL24" dT="2021-11-21T23:42:42.36" personId="{00000000-0000-0000-0000-000000000000}" id="{64954D1A-B104-44FF-9EAE-CCCF29A902A9}">
    <text>Projects that are partially capitalised or incur spend after capitalisation are represented on the commissioned extra tab</text>
  </threadedComment>
  <threadedComment ref="AR24" personId="{00000000-0000-0000-0000-000000000000}" id="{B6D5441F-99D8-4114-88E3-671EB9DCE807}">
    <text>Robertson, Ian (ENet):If =1, estimate comes from  current Success Estimator projects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N4" personId="{00000000-0000-0000-0000-000000000000}" id="{3001C29D-3611-4019-BB95-0B1332F85FC8}">
    <text>Projects with ongoing spend after Asset in Service  capitalisation are included on "Commissioned Extra" worksheet.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N4" personId="{00000000-0000-0000-0000-000000000000}" id="{2142D09F-8D2D-4E94-B373-822252EEEB83}">
    <text>Projects with ongoing spend after Asset in Service  capitalisation are included on "Commissioned Extra" worksheet.</text>
  </threadedComment>
</ThreadedComments>
</file>

<file path=xl/threadedComments/threadedComment5.xml><?xml version="1.0" encoding="utf-8"?>
<ThreadedComments xmlns="http://schemas.microsoft.com/office/spreadsheetml/2018/threadedcomments" xmlns:x="http://schemas.openxmlformats.org/spreadsheetml/2006/main">
  <threadedComment ref="G15" dT="2021-11-29T05:20:06.19" personId="{00000000-0000-0000-0000-000000000000}" id="{1906DF5C-77C6-4607-95F2-1B910FE86893}">
    <text>From Historical Labour Costs for Connections Projects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5.bin"/><Relationship Id="rId5" Type="http://schemas.microsoft.com/office/2017/10/relationships/threadedComment" Target="../threadedComments/threadedComment5.xml"/><Relationship Id="rId4" Type="http://schemas.openxmlformats.org/officeDocument/2006/relationships/comments" Target="../comments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Relationship Id="rId5" Type="http://schemas.microsoft.com/office/2017/10/relationships/threadedComment" Target="../threadedComments/threadedComment2.xml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Relationship Id="rId5" Type="http://schemas.microsoft.com/office/2017/10/relationships/threadedComment" Target="../threadedComments/threadedComment3.xml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Relationship Id="rId5" Type="http://schemas.microsoft.com/office/2017/10/relationships/threadedComment" Target="../threadedComments/threadedComment4.xml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16"/>
  <sheetViews>
    <sheetView tabSelected="1" workbookViewId="0"/>
    <sheetView tabSelected="1" workbookViewId="1"/>
  </sheetViews>
  <sheetFormatPr defaultColWidth="9.140625" defaultRowHeight="14.25" x14ac:dyDescent="0.2"/>
  <cols>
    <col min="1" max="1" width="52.28515625" style="330" customWidth="1"/>
    <col min="2" max="2" width="101.140625" style="330" customWidth="1"/>
    <col min="3" max="16384" width="9.140625" style="330"/>
  </cols>
  <sheetData>
    <row r="1" spans="1:2" ht="22.5" x14ac:dyDescent="0.3">
      <c r="A1" s="495" t="s">
        <v>853</v>
      </c>
    </row>
    <row r="3" spans="1:2" x14ac:dyDescent="0.2">
      <c r="A3" s="496" t="s">
        <v>1456</v>
      </c>
      <c r="B3" s="497" t="s">
        <v>1455</v>
      </c>
    </row>
    <row r="4" spans="1:2" x14ac:dyDescent="0.2">
      <c r="A4" s="498" t="s">
        <v>1479</v>
      </c>
      <c r="B4" s="497" t="s">
        <v>1457</v>
      </c>
    </row>
    <row r="5" spans="1:2" x14ac:dyDescent="0.2">
      <c r="A5" s="496" t="s">
        <v>1458</v>
      </c>
      <c r="B5" s="497" t="s">
        <v>1474</v>
      </c>
    </row>
    <row r="6" spans="1:2" x14ac:dyDescent="0.2">
      <c r="A6" s="496" t="s">
        <v>1459</v>
      </c>
      <c r="B6" s="497" t="s">
        <v>1475</v>
      </c>
    </row>
    <row r="7" spans="1:2" x14ac:dyDescent="0.2">
      <c r="A7" s="496" t="s">
        <v>1471</v>
      </c>
      <c r="B7" s="497" t="s">
        <v>1473</v>
      </c>
    </row>
    <row r="8" spans="1:2" ht="23.25" x14ac:dyDescent="0.2">
      <c r="A8" s="496" t="s">
        <v>1460</v>
      </c>
      <c r="B8" s="497" t="s">
        <v>1472</v>
      </c>
    </row>
    <row r="9" spans="1:2" x14ac:dyDescent="0.2">
      <c r="A9" s="496" t="s">
        <v>1461</v>
      </c>
      <c r="B9" s="497" t="s">
        <v>1469</v>
      </c>
    </row>
    <row r="10" spans="1:2" x14ac:dyDescent="0.2">
      <c r="A10" s="496" t="s">
        <v>1462</v>
      </c>
      <c r="B10" s="497" t="s">
        <v>1470</v>
      </c>
    </row>
    <row r="11" spans="1:2" x14ac:dyDescent="0.2">
      <c r="A11" s="496" t="s">
        <v>1464</v>
      </c>
      <c r="B11" s="497" t="s">
        <v>1476</v>
      </c>
    </row>
    <row r="12" spans="1:2" x14ac:dyDescent="0.2">
      <c r="A12" s="496" t="s">
        <v>1463</v>
      </c>
      <c r="B12" s="497" t="s">
        <v>1477</v>
      </c>
    </row>
    <row r="13" spans="1:2" x14ac:dyDescent="0.2">
      <c r="A13" s="496" t="s">
        <v>1465</v>
      </c>
      <c r="B13" s="497" t="s">
        <v>859</v>
      </c>
    </row>
    <row r="14" spans="1:2" x14ac:dyDescent="0.2">
      <c r="A14" s="496" t="s">
        <v>858</v>
      </c>
      <c r="B14" s="497" t="s">
        <v>857</v>
      </c>
    </row>
    <row r="15" spans="1:2" x14ac:dyDescent="0.2">
      <c r="A15" s="496" t="s">
        <v>1466</v>
      </c>
      <c r="B15" s="497" t="s">
        <v>1468</v>
      </c>
    </row>
    <row r="16" spans="1:2" x14ac:dyDescent="0.2">
      <c r="A16" s="496" t="s">
        <v>1467</v>
      </c>
      <c r="B16" s="497" t="s">
        <v>1478</v>
      </c>
    </row>
  </sheetData>
  <phoneticPr fontId="52" type="noConversion"/>
  <hyperlinks>
    <hyperlink ref="A8" location="'Project List'!A1" tooltip="Link to Commissioned" display="Project List" xr:uid="{00000000-0004-0000-0000-000005000000}"/>
    <hyperlink ref="A9" location="Commissioned_Real!A1" tooltip="Link to Commissioned Extra" display="Commissioned $Real" xr:uid="{00000000-0004-0000-0000-000006000000}"/>
    <hyperlink ref="A10" location="Commissioned_Nominal!A1" tooltip="Link to Success Asset Classes" display="Commissioned $Nominal" xr:uid="{00000000-0004-0000-0000-000007000000}"/>
    <hyperlink ref="A11" location="'Commissioned Extra_Real'!A1" tooltip="Link to Project splits" display="Commissioned Extra $Real" xr:uid="{00000000-0004-0000-0000-000008000000}"/>
    <hyperlink ref="A12" location="'Commissioned Extra_Nominal'!A1" tooltip="Link to Project labour content" display="Commissioned Extra $Nominal" xr:uid="{00000000-0004-0000-0000-000009000000}"/>
    <hyperlink ref="A13" location="'Project splits'!A1" tooltip="Link to Capex 15yr View" display="Project Splits" xr:uid="{00000000-0004-0000-0000-00000A000000}"/>
    <hyperlink ref="A3" location="'Table of Contents'!A1" display="Model Inputs $Real" xr:uid="{249C92BB-F651-4880-8D8E-64A07A92EF9C}"/>
    <hyperlink ref="A4" location="'For RFM &amp; PTRM_Nominal'!A1" display="Model Inputs $Nominal" xr:uid="{20280B80-C2CC-4B56-8FB0-D92F71205BB8}"/>
    <hyperlink ref="A5" location="Incurred_Real!A1" display="Incurred Capital $Real" xr:uid="{ACE0BBFF-9297-4DDE-BA8C-0F6158AEEC1D}"/>
    <hyperlink ref="A6" location="Incurred_Nominal!A1" display="Incurred Capital $Nominal" xr:uid="{8E355946-EA21-4E38-8EFB-79CA3676C2F7}"/>
    <hyperlink ref="A7" location="'Incurred Real 2022$'!A1" display="Incurred Capital $Real 2021/22" xr:uid="{9281033A-2151-4155-8505-A61212C28782}"/>
    <hyperlink ref="A14" location="'Success Asset Classes'!A1" display="Success Asset Classes" xr:uid="{A83D1B33-E6C4-4248-BDF5-E800C99C4993}"/>
    <hyperlink ref="A15" location="Project_Commissioning!A1" display="Project Commissioning" xr:uid="{C96704A3-C564-45DA-80EB-A482301906E5}"/>
    <hyperlink ref="A16" location="'Project labour content'!A1" display="Project Labour" xr:uid="{02033661-FB74-4DA9-A32D-8554FEE9C172}"/>
  </hyperlinks>
  <pageMargins left="0.7" right="0.7" top="0.75" bottom="0.75" header="0.3" footer="0.3"/>
  <pageSetup paperSize="9" orientation="portrait" horizontalDpi="1200" verticalDpi="1200" r:id="rId1"/>
  <customProperties>
    <customPr name="_pios_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1">
    <tabColor rgb="FFFF0000"/>
  </sheetPr>
  <dimension ref="A1:BS53"/>
  <sheetViews>
    <sheetView topLeftCell="BB1" workbookViewId="0">
      <selection activeCell="BL9" sqref="BL9:BN15"/>
    </sheetView>
    <sheetView topLeftCell="A4" workbookViewId="1">
      <selection activeCell="J11" sqref="J11"/>
    </sheetView>
  </sheetViews>
  <sheetFormatPr defaultRowHeight="15" outlineLevelRow="1" x14ac:dyDescent="0.25"/>
  <cols>
    <col min="2" max="2" width="50.42578125" customWidth="1"/>
    <col min="3" max="10" width="12.7109375" customWidth="1"/>
    <col min="11" max="11" width="12.28515625" customWidth="1"/>
    <col min="12" max="12" width="10.7109375" customWidth="1"/>
    <col min="13" max="13" width="10.140625" customWidth="1"/>
    <col min="14" max="40" width="16" customWidth="1"/>
    <col min="41" max="41" width="14" customWidth="1"/>
    <col min="43" max="69" width="14.42578125" customWidth="1"/>
    <col min="70" max="70" width="12.5703125" bestFit="1" customWidth="1"/>
  </cols>
  <sheetData>
    <row r="1" spans="1:71" s="1" customFormat="1" ht="12.75" customHeight="1" x14ac:dyDescent="0.2">
      <c r="B1" s="30" t="s">
        <v>1426</v>
      </c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</row>
    <row r="2" spans="1:71" s="1" customFormat="1" ht="12.75" customHeight="1" x14ac:dyDescent="0.15">
      <c r="B2" s="353"/>
      <c r="C2" s="3"/>
      <c r="D2" s="3"/>
      <c r="E2" s="3"/>
      <c r="F2" s="3"/>
      <c r="G2" s="3"/>
      <c r="H2" s="3"/>
      <c r="I2" s="3"/>
      <c r="J2" s="3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</row>
    <row r="3" spans="1:71" s="1" customFormat="1" ht="12.75" customHeight="1" outlineLevel="1" x14ac:dyDescent="0.15">
      <c r="C3" s="3">
        <f>COLUMN(Incurred_Real!V1)</f>
        <v>22</v>
      </c>
      <c r="D3" s="3">
        <f>C3+1</f>
        <v>23</v>
      </c>
      <c r="E3" s="3">
        <f t="shared" ref="E3:I3" si="0">D3+1</f>
        <v>24</v>
      </c>
      <c r="F3" s="3">
        <f t="shared" si="0"/>
        <v>25</v>
      </c>
      <c r="G3" s="3">
        <f t="shared" si="0"/>
        <v>26</v>
      </c>
      <c r="H3" s="3">
        <f t="shared" si="0"/>
        <v>27</v>
      </c>
      <c r="I3" s="3">
        <f t="shared" si="0"/>
        <v>28</v>
      </c>
      <c r="J3" s="3" t="s">
        <v>1427</v>
      </c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</row>
    <row r="4" spans="1:71" s="1" customFormat="1" ht="12.75" customHeight="1" x14ac:dyDescent="0.15">
      <c r="C4" s="3"/>
      <c r="D4" s="3"/>
      <c r="E4" s="3"/>
      <c r="F4" s="3"/>
      <c r="G4" s="3"/>
      <c r="H4" s="3"/>
      <c r="I4" s="3"/>
      <c r="J4" s="3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</row>
    <row r="5" spans="1:71" s="1" customFormat="1" ht="12.75" customHeight="1" x14ac:dyDescent="0.15">
      <c r="A5" s="38"/>
      <c r="B5" s="155"/>
      <c r="C5" s="40"/>
      <c r="D5" s="40"/>
      <c r="E5" s="40"/>
      <c r="F5" s="40"/>
      <c r="G5" s="40"/>
      <c r="H5" s="40"/>
      <c r="I5" s="40"/>
      <c r="J5" s="40"/>
      <c r="K5" s="40"/>
      <c r="L5" s="40"/>
      <c r="M5" s="38"/>
      <c r="N5" s="156"/>
      <c r="O5" s="156"/>
      <c r="P5" s="156"/>
      <c r="Q5" s="156"/>
      <c r="R5" s="156"/>
      <c r="S5" s="156"/>
      <c r="T5" s="156"/>
      <c r="U5" s="156"/>
      <c r="V5" s="156"/>
      <c r="W5" s="156"/>
      <c r="X5" s="156"/>
      <c r="Y5" s="156"/>
      <c r="Z5" s="156"/>
      <c r="AA5" s="156"/>
      <c r="AB5" s="156"/>
      <c r="AC5" s="156"/>
      <c r="AD5" s="156"/>
      <c r="AE5" s="156"/>
      <c r="AF5" s="156"/>
      <c r="AG5" s="156"/>
      <c r="AH5" s="38"/>
      <c r="AI5" s="38"/>
      <c r="AJ5" s="38"/>
      <c r="AK5" s="38"/>
      <c r="AL5" s="38"/>
      <c r="AM5" s="38"/>
      <c r="AN5" s="38"/>
    </row>
    <row r="6" spans="1:71" s="1" customFormat="1" ht="12.75" customHeight="1" x14ac:dyDescent="0.25">
      <c r="A6" s="1" t="s">
        <v>648</v>
      </c>
      <c r="K6"/>
      <c r="AH6" s="3"/>
    </row>
    <row r="7" spans="1:71" s="1" customFormat="1" ht="52.5" x14ac:dyDescent="0.15">
      <c r="A7" s="8" t="s">
        <v>20</v>
      </c>
      <c r="B7" s="9" t="s">
        <v>21</v>
      </c>
      <c r="C7" s="354">
        <v>2022</v>
      </c>
      <c r="D7" s="355">
        <v>2023</v>
      </c>
      <c r="E7" s="356">
        <v>2024</v>
      </c>
      <c r="F7" s="357">
        <v>2025</v>
      </c>
      <c r="G7" s="357">
        <v>2026</v>
      </c>
      <c r="H7" s="357">
        <v>2027</v>
      </c>
      <c r="I7" s="357">
        <v>2028</v>
      </c>
      <c r="J7" s="350" t="s">
        <v>353</v>
      </c>
      <c r="K7" s="423"/>
      <c r="L7" s="423"/>
      <c r="M7" s="22"/>
      <c r="N7" s="157" t="s">
        <v>372</v>
      </c>
      <c r="O7" s="157" t="s">
        <v>373</v>
      </c>
      <c r="P7" s="157" t="s">
        <v>374</v>
      </c>
      <c r="Q7" s="157" t="s">
        <v>375</v>
      </c>
      <c r="R7" s="157" t="s">
        <v>376</v>
      </c>
      <c r="S7" s="157" t="s">
        <v>356</v>
      </c>
      <c r="T7" s="157" t="s">
        <v>377</v>
      </c>
      <c r="U7" s="157" t="s">
        <v>378</v>
      </c>
      <c r="V7" s="157" t="s">
        <v>39</v>
      </c>
      <c r="W7" s="157" t="s">
        <v>379</v>
      </c>
      <c r="X7" s="157" t="s">
        <v>380</v>
      </c>
      <c r="Y7" s="157" t="s">
        <v>381</v>
      </c>
      <c r="Z7" s="157" t="s">
        <v>382</v>
      </c>
      <c r="AA7" s="157" t="s">
        <v>383</v>
      </c>
      <c r="AB7" s="157" t="s">
        <v>384</v>
      </c>
      <c r="AC7" s="157" t="s">
        <v>385</v>
      </c>
      <c r="AD7" s="157" t="s">
        <v>386</v>
      </c>
      <c r="AE7" s="157" t="s">
        <v>387</v>
      </c>
      <c r="AF7" s="158" t="s">
        <v>388</v>
      </c>
      <c r="AG7" s="158" t="s">
        <v>1214</v>
      </c>
      <c r="AH7" s="158" t="s">
        <v>1213</v>
      </c>
      <c r="AI7" s="158" t="s">
        <v>1579</v>
      </c>
      <c r="AJ7" s="158" t="s">
        <v>1580</v>
      </c>
      <c r="AK7" s="158" t="s">
        <v>1581</v>
      </c>
      <c r="AL7" s="158" t="s">
        <v>1218</v>
      </c>
      <c r="AM7" s="158" t="s">
        <v>1212</v>
      </c>
      <c r="AN7" s="158" t="s">
        <v>353</v>
      </c>
      <c r="AP7" s="43"/>
      <c r="AQ7" s="157" t="s">
        <v>372</v>
      </c>
      <c r="AR7" s="157" t="s">
        <v>373</v>
      </c>
      <c r="AS7" s="157" t="s">
        <v>374</v>
      </c>
      <c r="AT7" s="157" t="s">
        <v>375</v>
      </c>
      <c r="AU7" s="157" t="s">
        <v>376</v>
      </c>
      <c r="AV7" s="157" t="s">
        <v>356</v>
      </c>
      <c r="AW7" s="157" t="s">
        <v>377</v>
      </c>
      <c r="AX7" s="157" t="s">
        <v>378</v>
      </c>
      <c r="AY7" s="157" t="s">
        <v>39</v>
      </c>
      <c r="AZ7" s="157" t="s">
        <v>379</v>
      </c>
      <c r="BA7" s="157" t="s">
        <v>380</v>
      </c>
      <c r="BB7" s="157" t="s">
        <v>381</v>
      </c>
      <c r="BC7" s="157" t="s">
        <v>382</v>
      </c>
      <c r="BD7" s="157" t="s">
        <v>383</v>
      </c>
      <c r="BE7" s="157" t="s">
        <v>384</v>
      </c>
      <c r="BF7" s="157" t="s">
        <v>385</v>
      </c>
      <c r="BG7" s="157" t="s">
        <v>386</v>
      </c>
      <c r="BH7" s="157" t="s">
        <v>387</v>
      </c>
      <c r="BI7" s="158" t="s">
        <v>388</v>
      </c>
      <c r="BJ7" s="158" t="s">
        <v>1214</v>
      </c>
      <c r="BK7" s="158" t="s">
        <v>1213</v>
      </c>
      <c r="BL7" s="158" t="s">
        <v>1579</v>
      </c>
      <c r="BM7" s="158" t="s">
        <v>1580</v>
      </c>
      <c r="BN7" s="158" t="s">
        <v>1581</v>
      </c>
      <c r="BO7" s="158" t="s">
        <v>1218</v>
      </c>
      <c r="BP7" s="158" t="s">
        <v>1212</v>
      </c>
      <c r="BQ7" s="158" t="s">
        <v>353</v>
      </c>
      <c r="BR7" s="1" t="s">
        <v>649</v>
      </c>
    </row>
    <row r="8" spans="1:71" s="1" customFormat="1" ht="12.75" customHeight="1" x14ac:dyDescent="0.25">
      <c r="A8" s="11" t="s">
        <v>25</v>
      </c>
      <c r="B8" s="11" t="str">
        <f>VLOOKUP($A8,Incurred_Real!$A$25:$AC$426,2,FALSE)</f>
        <v>Adelaide Central Reinforcement</v>
      </c>
      <c r="C8" s="13">
        <v>116360.65731405707</v>
      </c>
      <c r="D8" s="13">
        <v>0</v>
      </c>
      <c r="E8" s="13">
        <v>0</v>
      </c>
      <c r="F8" s="13">
        <v>0</v>
      </c>
      <c r="G8" s="13">
        <v>0</v>
      </c>
      <c r="H8" s="13">
        <v>0</v>
      </c>
      <c r="I8" s="13">
        <v>0</v>
      </c>
      <c r="J8" s="232">
        <f>SUM(C8:I8)</f>
        <v>116360.65731405707</v>
      </c>
      <c r="K8"/>
      <c r="L8" s="3"/>
      <c r="M8" s="20"/>
      <c r="N8" s="351">
        <f>VLOOKUP($A8,Incurred_Real!$A$25:$BR$426,Incurred_Real!AS$1,FALSE)</f>
        <v>0</v>
      </c>
      <c r="O8" s="351">
        <f>VLOOKUP($A8,Incurred_Real!$A$25:$BR$426,Incurred_Real!AT$1,FALSE)</f>
        <v>0</v>
      </c>
      <c r="P8" s="351">
        <f>VLOOKUP($A8,Incurred_Real!$A$25:$BR$426,Incurred_Real!AU$1,FALSE)</f>
        <v>4.4874302157497943E-2</v>
      </c>
      <c r="Q8" s="351">
        <f>VLOOKUP($A8,Incurred_Real!$A$25:$BR$426,Incurred_Real!AV$1,FALSE)</f>
        <v>0</v>
      </c>
      <c r="R8" s="351">
        <f>VLOOKUP($A8,Incurred_Real!$A$25:$BR$426,Incurred_Real!AW$1,FALSE)</f>
        <v>0</v>
      </c>
      <c r="S8" s="351">
        <f>VLOOKUP($A8,Incurred_Real!$A$25:$BR$426,Incurred_Real!AX$1,FALSE)</f>
        <v>0</v>
      </c>
      <c r="T8" s="351">
        <f>VLOOKUP($A8,Incurred_Real!$A$25:$BR$426,Incurred_Real!AY$1,FALSE)</f>
        <v>7.6869566107446395E-4</v>
      </c>
      <c r="U8" s="351">
        <f>VLOOKUP($A8,Incurred_Real!$A$25:$BR$426,Incurred_Real!AZ$1,FALSE)</f>
        <v>0</v>
      </c>
      <c r="V8" s="351">
        <f>VLOOKUP($A8,Incurred_Real!$A$25:$BR$426,Incurred_Real!BA$1,FALSE)</f>
        <v>0</v>
      </c>
      <c r="W8" s="351">
        <f>VLOOKUP($A8,Incurred_Real!$A$25:$BR$426,Incurred_Real!BB$1,FALSE)</f>
        <v>0.25202997004207189</v>
      </c>
      <c r="X8" s="351">
        <f>VLOOKUP($A8,Incurred_Real!$A$25:$BR$426,Incurred_Real!BC$1,FALSE)</f>
        <v>0</v>
      </c>
      <c r="Y8" s="351">
        <f>VLOOKUP($A8,Incurred_Real!$A$25:$BR$426,Incurred_Real!BD$1,FALSE)</f>
        <v>0.13029368434774419</v>
      </c>
      <c r="Z8" s="351">
        <f>VLOOKUP($A8,Incurred_Real!$A$25:$BR$426,Incurred_Real!BE$1,FALSE)</f>
        <v>0</v>
      </c>
      <c r="AA8" s="351">
        <f>VLOOKUP($A8,Incurred_Real!$A$25:$BR$426,Incurred_Real!BF$1,FALSE)</f>
        <v>0</v>
      </c>
      <c r="AB8" s="351">
        <f>VLOOKUP($A8,Incurred_Real!$A$25:$BR$426,Incurred_Real!BG$1,FALSE)</f>
        <v>4.5298550890942951E-2</v>
      </c>
      <c r="AC8" s="351">
        <f>VLOOKUP($A8,Incurred_Real!$A$25:$BR$426,Incurred_Real!BH$1,FALSE)</f>
        <v>0</v>
      </c>
      <c r="AD8" s="351">
        <f>VLOOKUP($A8,Incurred_Real!$A$25:$BR$426,Incurred_Real!BI$1,FALSE)</f>
        <v>0.5267347969006686</v>
      </c>
      <c r="AE8" s="351">
        <f>VLOOKUP($A8,Incurred_Real!$A$25:$BR$426,Incurred_Real!BJ$1,FALSE)</f>
        <v>0</v>
      </c>
      <c r="AF8" s="351">
        <f>VLOOKUP($A8,Incurred_Real!$A$25:$BR$426,Incurred_Real!BK$1,FALSE)</f>
        <v>0</v>
      </c>
      <c r="AG8" s="351">
        <f>VLOOKUP($A8,Incurred_Real!$A$25:$BR$426,Incurred_Real!BL$1,FALSE)</f>
        <v>0</v>
      </c>
      <c r="AH8" s="351">
        <f>VLOOKUP($A8,Incurred_Real!$A$25:$BR$426,Incurred_Real!BM$1,FALSE)</f>
        <v>0</v>
      </c>
      <c r="AI8" s="351">
        <f>VLOOKUP($A8,Incurred_Real!$A$25:$BR$426,Incurred_Real!BN$1,FALSE)</f>
        <v>0</v>
      </c>
      <c r="AJ8" s="351">
        <f>VLOOKUP($A8,Incurred_Real!$A$25:$BR$426,Incurred_Real!BO$1,FALSE)</f>
        <v>0</v>
      </c>
      <c r="AK8" s="351">
        <f>VLOOKUP($A8,Incurred_Real!$A$25:$BR$426,Incurred_Real!BP$1,FALSE)</f>
        <v>0</v>
      </c>
      <c r="AL8" s="351">
        <f>VLOOKUP($A8,Incurred_Real!$A$25:$BR$426,Incurred_Real!BQ$1,FALSE)</f>
        <v>0</v>
      </c>
      <c r="AM8" s="351">
        <f>VLOOKUP($A8,Incurred_Real!$A$25:$BR$426,Incurred_Real!BR$1,FALSE)</f>
        <v>0</v>
      </c>
      <c r="AN8" s="351">
        <f>SUM(N8:AM8)</f>
        <v>1</v>
      </c>
      <c r="AP8" s="352"/>
      <c r="AQ8" s="232"/>
      <c r="AR8" s="232"/>
      <c r="AS8" s="232"/>
      <c r="AT8" s="232"/>
      <c r="AU8" s="232"/>
      <c r="AV8" s="232"/>
      <c r="AW8" s="232"/>
      <c r="AX8" s="232"/>
      <c r="AY8" s="232"/>
      <c r="AZ8" s="232"/>
      <c r="BA8" s="232"/>
      <c r="BB8" s="232"/>
      <c r="BC8" s="232"/>
      <c r="BD8" s="232"/>
      <c r="BE8" s="232"/>
      <c r="BF8" s="232"/>
      <c r="BG8" s="232"/>
      <c r="BH8" s="232"/>
      <c r="BI8" s="232"/>
      <c r="BJ8" s="232"/>
      <c r="BK8" s="232"/>
      <c r="BL8" s="232"/>
      <c r="BM8" s="232"/>
      <c r="BN8" s="232"/>
      <c r="BO8" s="232"/>
      <c r="BP8" s="232"/>
      <c r="BQ8" s="232"/>
    </row>
    <row r="9" spans="1:71" s="1" customFormat="1" ht="12.75" customHeight="1" x14ac:dyDescent="0.25">
      <c r="A9" s="11" t="s">
        <v>33</v>
      </c>
      <c r="B9" s="12" t="str">
        <f>VLOOKUP($A9,Incurred_Real!$A$25:$AC$426,2,FALSE)</f>
        <v>Heywood Interconnector Upgrade</v>
      </c>
      <c r="C9" s="13">
        <v>13956.683174899343</v>
      </c>
      <c r="D9" s="13">
        <v>0</v>
      </c>
      <c r="E9" s="13">
        <v>0</v>
      </c>
      <c r="F9" s="13">
        <v>0</v>
      </c>
      <c r="G9" s="13">
        <v>0</v>
      </c>
      <c r="H9" s="13">
        <v>0</v>
      </c>
      <c r="I9" s="13">
        <v>0</v>
      </c>
      <c r="J9" s="232">
        <f t="shared" ref="J9:J52" si="1">SUM(C9:I9)</f>
        <v>13956.683174899343</v>
      </c>
      <c r="K9"/>
      <c r="L9" s="3"/>
      <c r="M9" s="20"/>
      <c r="N9" s="351">
        <f>VLOOKUP($A9,Incurred_Real!$A$25:$BR$426,Incurred_Real!AS$1,FALSE)</f>
        <v>0</v>
      </c>
      <c r="O9" s="351">
        <f>VLOOKUP($A9,Incurred_Real!$A$25:$BR$426,Incurred_Real!AT$1,FALSE)</f>
        <v>4.5909214660884122E-2</v>
      </c>
      <c r="P9" s="351">
        <f>VLOOKUP($A9,Incurred_Real!$A$25:$BR$426,Incurred_Real!AU$1,FALSE)</f>
        <v>3.1340458710143203E-2</v>
      </c>
      <c r="Q9" s="351">
        <f>VLOOKUP($A9,Incurred_Real!$A$25:$BR$426,Incurred_Real!AV$1,FALSE)</f>
        <v>0</v>
      </c>
      <c r="R9" s="351">
        <f>VLOOKUP($A9,Incurred_Real!$A$25:$BR$426,Incurred_Real!AW$1,FALSE)</f>
        <v>0</v>
      </c>
      <c r="S9" s="351">
        <f>VLOOKUP($A9,Incurred_Real!$A$25:$BR$426,Incurred_Real!AX$1,FALSE)</f>
        <v>6.0728303173178009E-3</v>
      </c>
      <c r="T9" s="351">
        <f>VLOOKUP($A9,Incurred_Real!$A$25:$BR$426,Incurred_Real!AY$1,FALSE)</f>
        <v>0</v>
      </c>
      <c r="U9" s="351">
        <f>VLOOKUP($A9,Incurred_Real!$A$25:$BR$426,Incurred_Real!AZ$1,FALSE)</f>
        <v>0</v>
      </c>
      <c r="V9" s="351">
        <f>VLOOKUP($A9,Incurred_Real!$A$25:$BR$426,Incurred_Real!BA$1,FALSE)</f>
        <v>0</v>
      </c>
      <c r="W9" s="351">
        <f>VLOOKUP($A9,Incurred_Real!$A$25:$BR$426,Incurred_Real!BB$1,FALSE)</f>
        <v>0.55817574703242634</v>
      </c>
      <c r="X9" s="351">
        <f>VLOOKUP($A9,Incurred_Real!$A$25:$BR$426,Incurred_Real!BC$1,FALSE)</f>
        <v>2.7160788041347264E-2</v>
      </c>
      <c r="Y9" s="351">
        <f>VLOOKUP($A9,Incurred_Real!$A$25:$BR$426,Incurred_Real!BD$1,FALSE)</f>
        <v>0.18527269204316513</v>
      </c>
      <c r="Z9" s="351">
        <f>VLOOKUP($A9,Incurred_Real!$A$25:$BR$426,Incurred_Real!BE$1,FALSE)</f>
        <v>2.2649759321720371E-2</v>
      </c>
      <c r="AA9" s="351">
        <f>VLOOKUP($A9,Incurred_Real!$A$25:$BR$426,Incurred_Real!BF$1,FALSE)</f>
        <v>0</v>
      </c>
      <c r="AB9" s="351">
        <f>VLOOKUP($A9,Incurred_Real!$A$25:$BR$426,Incurred_Real!BG$1,FALSE)</f>
        <v>8.5019624438218755E-2</v>
      </c>
      <c r="AC9" s="351">
        <f>VLOOKUP($A9,Incurred_Real!$A$25:$BR$426,Incurred_Real!BH$1,FALSE)</f>
        <v>3.8398885434777243E-2</v>
      </c>
      <c r="AD9" s="351">
        <f>VLOOKUP($A9,Incurred_Real!$A$25:$BR$426,Incurred_Real!BI$1,FALSE)</f>
        <v>0</v>
      </c>
      <c r="AE9" s="351">
        <f>VLOOKUP($A9,Incurred_Real!$A$25:$BR$426,Incurred_Real!BJ$1,FALSE)</f>
        <v>0</v>
      </c>
      <c r="AF9" s="351">
        <f>VLOOKUP($A9,Incurred_Real!$A$25:$BR$426,Incurred_Real!BK$1,FALSE)</f>
        <v>0</v>
      </c>
      <c r="AG9" s="351">
        <f>VLOOKUP($A9,Incurred_Real!$A$25:$BR$426,Incurred_Real!BL$1,FALSE)</f>
        <v>0</v>
      </c>
      <c r="AH9" s="351">
        <f>VLOOKUP($A9,Incurred_Real!$A$25:$BR$426,Incurred_Real!BM$1,FALSE)</f>
        <v>0</v>
      </c>
      <c r="AI9" s="351">
        <f>VLOOKUP($A9,Incurred_Real!$A$25:$BR$426,Incurred_Real!BN$1,FALSE)</f>
        <v>0</v>
      </c>
      <c r="AJ9" s="351">
        <f>VLOOKUP($A9,Incurred_Real!$A$25:$BR$426,Incurred_Real!BO$1,FALSE)</f>
        <v>0</v>
      </c>
      <c r="AK9" s="351">
        <f>VLOOKUP($A9,Incurred_Real!$A$25:$BR$426,Incurred_Real!BP$1,FALSE)</f>
        <v>0</v>
      </c>
      <c r="AL9" s="351">
        <f>VLOOKUP($A9,Incurred_Real!$A$25:$BR$426,Incurred_Real!BQ$1,FALSE)</f>
        <v>0</v>
      </c>
      <c r="AM9" s="351">
        <f>VLOOKUP($A9,Incurred_Real!$A$25:$BR$426,Incurred_Real!BR$1,FALSE)</f>
        <v>0</v>
      </c>
      <c r="AN9" s="351">
        <f t="shared" ref="AN9:AN12" si="2">SUM(N9:AM9)</f>
        <v>1.0000000000000002</v>
      </c>
      <c r="AP9" s="352">
        <v>2022</v>
      </c>
      <c r="AQ9" s="232">
        <f t="shared" ref="AQ9:BL9" si="3">SUMPRODUCT(N$8:N$332,$C$8:$C$332)</f>
        <v>212546.06230919526</v>
      </c>
      <c r="AR9" s="232">
        <f t="shared" si="3"/>
        <v>3063308.0795245497</v>
      </c>
      <c r="AS9" s="232">
        <f t="shared" si="3"/>
        <v>101953.35147910005</v>
      </c>
      <c r="AT9" s="232">
        <f t="shared" si="3"/>
        <v>5921304.0284970216</v>
      </c>
      <c r="AU9" s="232">
        <f t="shared" si="3"/>
        <v>0</v>
      </c>
      <c r="AV9" s="232">
        <f t="shared" si="3"/>
        <v>6518514.2769168001</v>
      </c>
      <c r="AW9" s="232">
        <f t="shared" si="3"/>
        <v>89.445932397088256</v>
      </c>
      <c r="AX9" s="232">
        <f t="shared" si="3"/>
        <v>108168.74443911179</v>
      </c>
      <c r="AY9" s="232">
        <f t="shared" si="3"/>
        <v>0</v>
      </c>
      <c r="AZ9" s="232">
        <f t="shared" si="3"/>
        <v>17230743.924088247</v>
      </c>
      <c r="BA9" s="232">
        <f t="shared" si="3"/>
        <v>2305.0147336142572</v>
      </c>
      <c r="BB9" s="232">
        <f t="shared" si="3"/>
        <v>16221934.626343923</v>
      </c>
      <c r="BC9" s="232">
        <f t="shared" si="3"/>
        <v>153358.37065608246</v>
      </c>
      <c r="BD9" s="232">
        <f t="shared" si="3"/>
        <v>0</v>
      </c>
      <c r="BE9" s="232">
        <f t="shared" si="3"/>
        <v>10126335.436456347</v>
      </c>
      <c r="BF9" s="232">
        <f t="shared" si="3"/>
        <v>991419.16695148847</v>
      </c>
      <c r="BG9" s="232">
        <f t="shared" si="3"/>
        <v>748685.80240732222</v>
      </c>
      <c r="BH9" s="232">
        <f t="shared" si="3"/>
        <v>0</v>
      </c>
      <c r="BI9" s="232">
        <f t="shared" si="3"/>
        <v>378731.19367100194</v>
      </c>
      <c r="BJ9" s="232">
        <f t="shared" si="3"/>
        <v>0</v>
      </c>
      <c r="BK9" s="232">
        <f t="shared" si="3"/>
        <v>0</v>
      </c>
      <c r="BL9" s="232">
        <f t="shared" si="3"/>
        <v>0</v>
      </c>
      <c r="BM9" s="232">
        <f t="shared" ref="BM9:BN9" si="4">SUMPRODUCT(AJ$8:AJ$332,$C$8:$C$332)</f>
        <v>0</v>
      </c>
      <c r="BN9" s="232">
        <f t="shared" si="4"/>
        <v>0</v>
      </c>
      <c r="BO9" s="232">
        <f>SUMPRODUCT(AL$8:AL$332,$C$8:$C$332)</f>
        <v>0</v>
      </c>
      <c r="BP9" s="232">
        <f>SUMPRODUCT(AM$8:AM$332,$C$8:$C$332)</f>
        <v>2146394.4302822864</v>
      </c>
      <c r="BQ9" s="232">
        <f>SUMPRODUCT(AN$8:AN$332,$C$8:$C$332)</f>
        <v>63925791.954688489</v>
      </c>
      <c r="BR9" s="3">
        <f>SUM(BQ9:BQ15)-SUM(C8:I53)</f>
        <v>0</v>
      </c>
      <c r="BS9" s="1" t="s">
        <v>1329</v>
      </c>
    </row>
    <row r="10" spans="1:71" s="1" customFormat="1" ht="12.75" customHeight="1" x14ac:dyDescent="0.25">
      <c r="A10" s="11" t="s">
        <v>50</v>
      </c>
      <c r="B10" s="12" t="str">
        <f>VLOOKUP($A10,Incurred_Real!$A$25:$AC$426,2,FALSE)</f>
        <v>SVC Secondary Systems Replacement Stage 2 (Para)</v>
      </c>
      <c r="C10" s="13">
        <v>281.12443862320356</v>
      </c>
      <c r="D10" s="13">
        <v>0</v>
      </c>
      <c r="E10" s="13">
        <v>0</v>
      </c>
      <c r="F10" s="13">
        <v>0</v>
      </c>
      <c r="G10" s="13">
        <v>0</v>
      </c>
      <c r="H10" s="13">
        <v>0</v>
      </c>
      <c r="I10" s="13">
        <v>0</v>
      </c>
      <c r="J10" s="232">
        <f t="shared" si="1"/>
        <v>281.12443862320356</v>
      </c>
      <c r="K10"/>
      <c r="L10" s="3"/>
      <c r="M10" s="20"/>
      <c r="N10" s="351">
        <f>VLOOKUP($A10,Incurred_Real!$A$25:$BR$426,Incurred_Real!AS$1,FALSE)</f>
        <v>0</v>
      </c>
      <c r="O10" s="351">
        <f>VLOOKUP($A10,Incurred_Real!$A$25:$BR$426,Incurred_Real!AT$1,FALSE)</f>
        <v>0</v>
      </c>
      <c r="P10" s="351">
        <f>VLOOKUP($A10,Incurred_Real!$A$25:$BR$426,Incurred_Real!AU$1,FALSE)</f>
        <v>0</v>
      </c>
      <c r="Q10" s="351">
        <f>VLOOKUP($A10,Incurred_Real!$A$25:$BR$426,Incurred_Real!AV$1,FALSE)</f>
        <v>0</v>
      </c>
      <c r="R10" s="351">
        <f>VLOOKUP($A10,Incurred_Real!$A$25:$BR$426,Incurred_Real!AW$1,FALSE)</f>
        <v>0</v>
      </c>
      <c r="S10" s="351">
        <f>VLOOKUP($A10,Incurred_Real!$A$25:$BR$426,Incurred_Real!AX$1,FALSE)</f>
        <v>0</v>
      </c>
      <c r="T10" s="351">
        <f>VLOOKUP($A10,Incurred_Real!$A$25:$BR$426,Incurred_Real!AY$1,FALSE)</f>
        <v>0</v>
      </c>
      <c r="U10" s="351">
        <f>VLOOKUP($A10,Incurred_Real!$A$25:$BR$426,Incurred_Real!AZ$1,FALSE)</f>
        <v>0</v>
      </c>
      <c r="V10" s="351">
        <f>VLOOKUP($A10,Incurred_Real!$A$25:$BR$426,Incurred_Real!BA$1,FALSE)</f>
        <v>0</v>
      </c>
      <c r="W10" s="351">
        <f>VLOOKUP($A10,Incurred_Real!$A$25:$BR$426,Incurred_Real!BB$1,FALSE)</f>
        <v>0</v>
      </c>
      <c r="X10" s="351">
        <f>VLOOKUP($A10,Incurred_Real!$A$25:$BR$426,Incurred_Real!BC$1,FALSE)</f>
        <v>0</v>
      </c>
      <c r="Y10" s="351">
        <f>VLOOKUP($A10,Incurred_Real!$A$25:$BR$426,Incurred_Real!BD$1,FALSE)</f>
        <v>2.3735232542450389E-2</v>
      </c>
      <c r="Z10" s="351">
        <f>VLOOKUP($A10,Incurred_Real!$A$25:$BR$426,Incurred_Real!BE$1,FALSE)</f>
        <v>0</v>
      </c>
      <c r="AA10" s="351">
        <f>VLOOKUP($A10,Incurred_Real!$A$25:$BR$426,Incurred_Real!BF$1,FALSE)</f>
        <v>0</v>
      </c>
      <c r="AB10" s="351">
        <f>VLOOKUP($A10,Incurred_Real!$A$25:$BR$426,Incurred_Real!BG$1,FALSE)</f>
        <v>0.97626476745754964</v>
      </c>
      <c r="AC10" s="351">
        <f>VLOOKUP($A10,Incurred_Real!$A$25:$BR$426,Incurred_Real!BH$1,FALSE)</f>
        <v>0</v>
      </c>
      <c r="AD10" s="351">
        <f>VLOOKUP($A10,Incurred_Real!$A$25:$BR$426,Incurred_Real!BI$1,FALSE)</f>
        <v>0</v>
      </c>
      <c r="AE10" s="351">
        <f>VLOOKUP($A10,Incurred_Real!$A$25:$BR$426,Incurred_Real!BJ$1,FALSE)</f>
        <v>0</v>
      </c>
      <c r="AF10" s="351">
        <f>VLOOKUP($A10,Incurred_Real!$A$25:$BR$426,Incurred_Real!BK$1,FALSE)</f>
        <v>0</v>
      </c>
      <c r="AG10" s="351">
        <f>VLOOKUP($A10,Incurred_Real!$A$25:$BR$426,Incurred_Real!BL$1,FALSE)</f>
        <v>0</v>
      </c>
      <c r="AH10" s="351">
        <f>VLOOKUP($A10,Incurred_Real!$A$25:$BR$426,Incurred_Real!BM$1,FALSE)</f>
        <v>0</v>
      </c>
      <c r="AI10" s="351">
        <f>VLOOKUP($A10,Incurred_Real!$A$25:$BR$426,Incurred_Real!BN$1,FALSE)</f>
        <v>0</v>
      </c>
      <c r="AJ10" s="351">
        <f>VLOOKUP($A10,Incurred_Real!$A$25:$BR$426,Incurred_Real!BO$1,FALSE)</f>
        <v>0</v>
      </c>
      <c r="AK10" s="351">
        <f>VLOOKUP($A10,Incurred_Real!$A$25:$BR$426,Incurred_Real!BP$1,FALSE)</f>
        <v>0</v>
      </c>
      <c r="AL10" s="351">
        <f>VLOOKUP($A10,Incurred_Real!$A$25:$BR$426,Incurred_Real!BQ$1,FALSE)</f>
        <v>0</v>
      </c>
      <c r="AM10" s="351">
        <f>VLOOKUP($A10,Incurred_Real!$A$25:$BR$426,Incurred_Real!BR$1,FALSE)</f>
        <v>0</v>
      </c>
      <c r="AN10" s="351">
        <f t="shared" si="2"/>
        <v>1</v>
      </c>
      <c r="AP10" s="352">
        <v>2023</v>
      </c>
      <c r="AQ10" s="232">
        <f t="shared" ref="AQ10:BL10" si="5">SUMPRODUCT(N$8:N$332,$D$8:$D$332)</f>
        <v>0</v>
      </c>
      <c r="AR10" s="232">
        <f t="shared" si="5"/>
        <v>10573.023255780112</v>
      </c>
      <c r="AS10" s="232">
        <f t="shared" si="5"/>
        <v>1449971.7957259573</v>
      </c>
      <c r="AT10" s="232">
        <f t="shared" si="5"/>
        <v>2210880.0805498352</v>
      </c>
      <c r="AU10" s="232">
        <f t="shared" si="5"/>
        <v>0</v>
      </c>
      <c r="AV10" s="232">
        <f t="shared" si="5"/>
        <v>65247.112844845207</v>
      </c>
      <c r="AW10" s="232">
        <f t="shared" si="5"/>
        <v>0</v>
      </c>
      <c r="AX10" s="232">
        <f t="shared" si="5"/>
        <v>0</v>
      </c>
      <c r="AY10" s="232">
        <f t="shared" si="5"/>
        <v>0</v>
      </c>
      <c r="AZ10" s="232">
        <f t="shared" si="5"/>
        <v>2967683.2879614085</v>
      </c>
      <c r="BA10" s="232">
        <f t="shared" si="5"/>
        <v>0</v>
      </c>
      <c r="BB10" s="232">
        <f t="shared" si="5"/>
        <v>47743.651208412964</v>
      </c>
      <c r="BC10" s="232">
        <f t="shared" si="5"/>
        <v>541.37365480492474</v>
      </c>
      <c r="BD10" s="232">
        <f t="shared" si="5"/>
        <v>0</v>
      </c>
      <c r="BE10" s="232">
        <f t="shared" si="5"/>
        <v>2602284.5425611804</v>
      </c>
      <c r="BF10" s="232">
        <f t="shared" si="5"/>
        <v>33715.00140709032</v>
      </c>
      <c r="BG10" s="232">
        <f t="shared" si="5"/>
        <v>1917.7423936074547</v>
      </c>
      <c r="BH10" s="232">
        <f t="shared" si="5"/>
        <v>0</v>
      </c>
      <c r="BI10" s="232">
        <f t="shared" si="5"/>
        <v>0</v>
      </c>
      <c r="BJ10" s="232">
        <f t="shared" si="5"/>
        <v>0</v>
      </c>
      <c r="BK10" s="232">
        <f t="shared" si="5"/>
        <v>0</v>
      </c>
      <c r="BL10" s="232">
        <f t="shared" si="5"/>
        <v>0</v>
      </c>
      <c r="BM10" s="232">
        <f t="shared" ref="BM10:BN10" si="6">SUMPRODUCT(AJ$8:AJ$332,$D$8:$D$332)</f>
        <v>0</v>
      </c>
      <c r="BN10" s="232">
        <f t="shared" si="6"/>
        <v>0</v>
      </c>
      <c r="BO10" s="232">
        <f>SUMPRODUCT(AL$8:AL$332,$D$8:$D$332)</f>
        <v>0</v>
      </c>
      <c r="BP10" s="232">
        <f>SUMPRODUCT(AM$8:AM$332,$D$8:$D$332)</f>
        <v>7625.326502624378</v>
      </c>
      <c r="BQ10" s="232">
        <f>SUMPRODUCT(AN$8:AN$332,$D$8:$D$332)</f>
        <v>9398182.9380655475</v>
      </c>
      <c r="BR10" s="3"/>
    </row>
    <row r="11" spans="1:71" s="1" customFormat="1" ht="12.75" customHeight="1" x14ac:dyDescent="0.25">
      <c r="A11" s="11" t="s">
        <v>78</v>
      </c>
      <c r="B11" s="12" t="str">
        <f>VLOOKUP($A11,Incurred_Real!$A$25:$AC$426,2,FALSE)</f>
        <v>Security and Video System Consolidation and Development</v>
      </c>
      <c r="C11" s="13">
        <v>6140.4134381560707</v>
      </c>
      <c r="D11" s="13">
        <v>0</v>
      </c>
      <c r="E11" s="13">
        <v>0</v>
      </c>
      <c r="F11" s="13">
        <v>0</v>
      </c>
      <c r="G11" s="13">
        <v>0</v>
      </c>
      <c r="H11" s="13">
        <v>0</v>
      </c>
      <c r="I11" s="13">
        <v>0</v>
      </c>
      <c r="J11" s="232">
        <f t="shared" si="1"/>
        <v>6140.4134381560707</v>
      </c>
      <c r="K11"/>
      <c r="L11" s="3"/>
      <c r="M11" s="20"/>
      <c r="N11" s="351">
        <f>VLOOKUP($A11,Incurred_Real!$A$25:$BR$426,Incurred_Real!AS$1,FALSE)</f>
        <v>0</v>
      </c>
      <c r="O11" s="351">
        <f>VLOOKUP($A11,Incurred_Real!$A$25:$BR$426,Incurred_Real!AT$1,FALSE)</f>
        <v>0</v>
      </c>
      <c r="P11" s="351">
        <f>VLOOKUP($A11,Incurred_Real!$A$25:$BR$426,Incurred_Real!AU$1,FALSE)</f>
        <v>0</v>
      </c>
      <c r="Q11" s="351">
        <f>VLOOKUP($A11,Incurred_Real!$A$25:$BR$426,Incurred_Real!AV$1,FALSE)</f>
        <v>1</v>
      </c>
      <c r="R11" s="351">
        <f>VLOOKUP($A11,Incurred_Real!$A$25:$BR$426,Incurred_Real!AW$1,FALSE)</f>
        <v>0</v>
      </c>
      <c r="S11" s="351">
        <f>VLOOKUP($A11,Incurred_Real!$A$25:$BR$426,Incurred_Real!AX$1,FALSE)</f>
        <v>0</v>
      </c>
      <c r="T11" s="351">
        <f>VLOOKUP($A11,Incurred_Real!$A$25:$BR$426,Incurred_Real!AY$1,FALSE)</f>
        <v>0</v>
      </c>
      <c r="U11" s="351">
        <f>VLOOKUP($A11,Incurred_Real!$A$25:$BR$426,Incurred_Real!AZ$1,FALSE)</f>
        <v>0</v>
      </c>
      <c r="V11" s="351">
        <f>VLOOKUP($A11,Incurred_Real!$A$25:$BR$426,Incurred_Real!BA$1,FALSE)</f>
        <v>0</v>
      </c>
      <c r="W11" s="351">
        <f>VLOOKUP($A11,Incurred_Real!$A$25:$BR$426,Incurred_Real!BB$1,FALSE)</f>
        <v>0</v>
      </c>
      <c r="X11" s="351">
        <f>VLOOKUP($A11,Incurred_Real!$A$25:$BR$426,Incurred_Real!BC$1,FALSE)</f>
        <v>0</v>
      </c>
      <c r="Y11" s="351">
        <f>VLOOKUP($A11,Incurred_Real!$A$25:$BR$426,Incurred_Real!BD$1,FALSE)</f>
        <v>0</v>
      </c>
      <c r="Z11" s="351">
        <f>VLOOKUP($A11,Incurred_Real!$A$25:$BR$426,Incurred_Real!BE$1,FALSE)</f>
        <v>0</v>
      </c>
      <c r="AA11" s="351">
        <f>VLOOKUP($A11,Incurred_Real!$A$25:$BR$426,Incurred_Real!BF$1,FALSE)</f>
        <v>0</v>
      </c>
      <c r="AB11" s="351">
        <f>VLOOKUP($A11,Incurred_Real!$A$25:$BR$426,Incurred_Real!BG$1,FALSE)</f>
        <v>0</v>
      </c>
      <c r="AC11" s="351">
        <f>VLOOKUP($A11,Incurred_Real!$A$25:$BR$426,Incurred_Real!BH$1,FALSE)</f>
        <v>0</v>
      </c>
      <c r="AD11" s="351">
        <f>VLOOKUP($A11,Incurred_Real!$A$25:$BR$426,Incurred_Real!BI$1,FALSE)</f>
        <v>0</v>
      </c>
      <c r="AE11" s="351">
        <f>VLOOKUP($A11,Incurred_Real!$A$25:$BR$426,Incurred_Real!BJ$1,FALSE)</f>
        <v>0</v>
      </c>
      <c r="AF11" s="351">
        <f>VLOOKUP($A11,Incurred_Real!$A$25:$BR$426,Incurred_Real!BK$1,FALSE)</f>
        <v>0</v>
      </c>
      <c r="AG11" s="351">
        <f>VLOOKUP($A11,Incurred_Real!$A$25:$BR$426,Incurred_Real!BL$1,FALSE)</f>
        <v>0</v>
      </c>
      <c r="AH11" s="351">
        <f>VLOOKUP($A11,Incurred_Real!$A$25:$BR$426,Incurred_Real!BM$1,FALSE)</f>
        <v>0</v>
      </c>
      <c r="AI11" s="351">
        <f>VLOOKUP($A11,Incurred_Real!$A$25:$BR$426,Incurred_Real!BN$1,FALSE)</f>
        <v>0</v>
      </c>
      <c r="AJ11" s="351">
        <f>VLOOKUP($A11,Incurred_Real!$A$25:$BR$426,Incurred_Real!BO$1,FALSE)</f>
        <v>0</v>
      </c>
      <c r="AK11" s="351">
        <f>VLOOKUP($A11,Incurred_Real!$A$25:$BR$426,Incurred_Real!BP$1,FALSE)</f>
        <v>0</v>
      </c>
      <c r="AL11" s="351">
        <f>VLOOKUP($A11,Incurred_Real!$A$25:$BR$426,Incurred_Real!BQ$1,FALSE)</f>
        <v>0</v>
      </c>
      <c r="AM11" s="351">
        <f>VLOOKUP($A11,Incurred_Real!$A$25:$BR$426,Incurred_Real!BR$1,FALSE)</f>
        <v>0</v>
      </c>
      <c r="AN11" s="351">
        <f t="shared" si="2"/>
        <v>1</v>
      </c>
      <c r="AP11" s="352">
        <v>2024</v>
      </c>
      <c r="AQ11" s="232">
        <f t="shared" ref="AQ11:BL11" si="7">SUMPRODUCT(N$8:N$332,$E$8:$E$332)</f>
        <v>0</v>
      </c>
      <c r="AR11" s="232">
        <f t="shared" si="7"/>
        <v>1000262.5859466543</v>
      </c>
      <c r="AS11" s="232">
        <f t="shared" si="7"/>
        <v>4134212.7146540368</v>
      </c>
      <c r="AT11" s="232">
        <f t="shared" si="7"/>
        <v>33169.588263472258</v>
      </c>
      <c r="AU11" s="232">
        <f t="shared" si="7"/>
        <v>0</v>
      </c>
      <c r="AV11" s="232">
        <f t="shared" si="7"/>
        <v>12420709.597799098</v>
      </c>
      <c r="AW11" s="232">
        <f t="shared" si="7"/>
        <v>0</v>
      </c>
      <c r="AX11" s="232">
        <f t="shared" si="7"/>
        <v>0</v>
      </c>
      <c r="AY11" s="232">
        <f t="shared" si="7"/>
        <v>0</v>
      </c>
      <c r="AZ11" s="232">
        <f t="shared" si="7"/>
        <v>69752477.757667586</v>
      </c>
      <c r="BA11" s="232">
        <f t="shared" si="7"/>
        <v>130978.12772273029</v>
      </c>
      <c r="BB11" s="232">
        <f t="shared" si="7"/>
        <v>31387090.558720309</v>
      </c>
      <c r="BC11" s="232">
        <f t="shared" si="7"/>
        <v>904914.97565185034</v>
      </c>
      <c r="BD11" s="232">
        <f t="shared" si="7"/>
        <v>0</v>
      </c>
      <c r="BE11" s="232">
        <f t="shared" si="7"/>
        <v>31571501.862974443</v>
      </c>
      <c r="BF11" s="232">
        <f t="shared" si="7"/>
        <v>299222344.24847871</v>
      </c>
      <c r="BG11" s="232">
        <f t="shared" si="7"/>
        <v>0</v>
      </c>
      <c r="BH11" s="232">
        <f t="shared" si="7"/>
        <v>0</v>
      </c>
      <c r="BI11" s="232">
        <f t="shared" si="7"/>
        <v>0</v>
      </c>
      <c r="BJ11" s="232">
        <f t="shared" si="7"/>
        <v>0</v>
      </c>
      <c r="BK11" s="232">
        <f t="shared" si="7"/>
        <v>0</v>
      </c>
      <c r="BL11" s="232">
        <f t="shared" si="7"/>
        <v>2429107.0873468323</v>
      </c>
      <c r="BM11" s="232">
        <f t="shared" ref="BM11:BN11" si="8">SUMPRODUCT(AJ$8:AJ$332,$E$8:$E$332)</f>
        <v>0</v>
      </c>
      <c r="BN11" s="232">
        <f t="shared" si="8"/>
        <v>0</v>
      </c>
      <c r="BO11" s="232">
        <f>SUMPRODUCT(AL$8:AL$332,$E$8:$E$332)</f>
        <v>0</v>
      </c>
      <c r="BP11" s="232">
        <f>SUMPRODUCT(AM$8:AM$332,$E$8:$E$332)</f>
        <v>5825701.6428938275</v>
      </c>
      <c r="BQ11" s="232">
        <f>SUMPRODUCT(AN$8:AN$332,$E$8:$E$332)</f>
        <v>458812470.74811959</v>
      </c>
    </row>
    <row r="12" spans="1:71" s="1" customFormat="1" ht="12.75" customHeight="1" x14ac:dyDescent="0.25">
      <c r="A12" s="11" t="s">
        <v>88</v>
      </c>
      <c r="B12" s="12" t="str">
        <f>VLOOKUP($A12,Incurred_Real!$A$25:$AC$426,2,FALSE)</f>
        <v>Para-Brinkworth-Davenport Hazard Mitigation</v>
      </c>
      <c r="C12" s="13">
        <v>348833.27856264397</v>
      </c>
      <c r="D12" s="13">
        <v>0</v>
      </c>
      <c r="E12" s="13">
        <v>0</v>
      </c>
      <c r="F12" s="13">
        <v>0</v>
      </c>
      <c r="G12" s="13">
        <v>0</v>
      </c>
      <c r="H12" s="13">
        <v>0</v>
      </c>
      <c r="I12" s="13">
        <v>0</v>
      </c>
      <c r="J12" s="232">
        <f t="shared" si="1"/>
        <v>348833.27856264397</v>
      </c>
      <c r="K12"/>
      <c r="L12" s="3"/>
      <c r="M12" s="20"/>
      <c r="N12" s="351">
        <f>VLOOKUP($A12,Incurred_Real!$A$25:$BR$426,Incurred_Real!AS$1,FALSE)</f>
        <v>0</v>
      </c>
      <c r="O12" s="351">
        <f>VLOOKUP($A12,Incurred_Real!$A$25:$BR$426,Incurred_Real!AT$1,FALSE)</f>
        <v>0</v>
      </c>
      <c r="P12" s="351">
        <f>VLOOKUP($A12,Incurred_Real!$A$25:$BR$426,Incurred_Real!AU$1,FALSE)</f>
        <v>0</v>
      </c>
      <c r="Q12" s="351">
        <f>VLOOKUP($A12,Incurred_Real!$A$25:$BR$426,Incurred_Real!AV$1,FALSE)</f>
        <v>0</v>
      </c>
      <c r="R12" s="351">
        <f>VLOOKUP($A12,Incurred_Real!$A$25:$BR$426,Incurred_Real!AW$1,FALSE)</f>
        <v>0</v>
      </c>
      <c r="S12" s="351">
        <f>VLOOKUP($A12,Incurred_Real!$A$25:$BR$426,Incurred_Real!AX$1,FALSE)</f>
        <v>0</v>
      </c>
      <c r="T12" s="351">
        <f>VLOOKUP($A12,Incurred_Real!$A$25:$BR$426,Incurred_Real!AY$1,FALSE)</f>
        <v>0</v>
      </c>
      <c r="U12" s="351">
        <f>VLOOKUP($A12,Incurred_Real!$A$25:$BR$426,Incurred_Real!AZ$1,FALSE)</f>
        <v>0</v>
      </c>
      <c r="V12" s="351">
        <f>VLOOKUP($A12,Incurred_Real!$A$25:$BR$426,Incurred_Real!BA$1,FALSE)</f>
        <v>0</v>
      </c>
      <c r="W12" s="351">
        <f>VLOOKUP($A12,Incurred_Real!$A$25:$BR$426,Incurred_Real!BB$1,FALSE)</f>
        <v>0</v>
      </c>
      <c r="X12" s="351">
        <f>VLOOKUP($A12,Incurred_Real!$A$25:$BR$426,Incurred_Real!BC$1,FALSE)</f>
        <v>0</v>
      </c>
      <c r="Y12" s="351">
        <f>VLOOKUP($A12,Incurred_Real!$A$25:$BR$426,Incurred_Real!BD$1,FALSE)</f>
        <v>0</v>
      </c>
      <c r="Z12" s="351">
        <f>VLOOKUP($A12,Incurred_Real!$A$25:$BR$426,Incurred_Real!BE$1,FALSE)</f>
        <v>0</v>
      </c>
      <c r="AA12" s="351">
        <f>VLOOKUP($A12,Incurred_Real!$A$25:$BR$426,Incurred_Real!BF$1,FALSE)</f>
        <v>0</v>
      </c>
      <c r="AB12" s="351">
        <f>VLOOKUP($A12,Incurred_Real!$A$25:$BR$426,Incurred_Real!BG$1,FALSE)</f>
        <v>0</v>
      </c>
      <c r="AC12" s="351">
        <f>VLOOKUP($A12,Incurred_Real!$A$25:$BR$426,Incurred_Real!BH$1,FALSE)</f>
        <v>0</v>
      </c>
      <c r="AD12" s="351">
        <f>VLOOKUP($A12,Incurred_Real!$A$25:$BR$426,Incurred_Real!BI$1,FALSE)</f>
        <v>0</v>
      </c>
      <c r="AE12" s="351">
        <f>VLOOKUP($A12,Incurred_Real!$A$25:$BR$426,Incurred_Real!BJ$1,FALSE)</f>
        <v>0</v>
      </c>
      <c r="AF12" s="351">
        <f>VLOOKUP($A12,Incurred_Real!$A$25:$BR$426,Incurred_Real!BK$1,FALSE)</f>
        <v>1</v>
      </c>
      <c r="AG12" s="351">
        <f>VLOOKUP($A12,Incurred_Real!$A$25:$BR$426,Incurred_Real!BL$1,FALSE)</f>
        <v>0</v>
      </c>
      <c r="AH12" s="351">
        <f>VLOOKUP($A12,Incurred_Real!$A$25:$BR$426,Incurred_Real!BM$1,FALSE)</f>
        <v>0</v>
      </c>
      <c r="AI12" s="351">
        <f>VLOOKUP($A12,Incurred_Real!$A$25:$BR$426,Incurred_Real!BN$1,FALSE)</f>
        <v>0</v>
      </c>
      <c r="AJ12" s="351">
        <f>VLOOKUP($A12,Incurred_Real!$A$25:$BR$426,Incurred_Real!BO$1,FALSE)</f>
        <v>0</v>
      </c>
      <c r="AK12" s="351">
        <f>VLOOKUP($A12,Incurred_Real!$A$25:$BR$426,Incurred_Real!BP$1,FALSE)</f>
        <v>0</v>
      </c>
      <c r="AL12" s="351">
        <f>VLOOKUP($A12,Incurred_Real!$A$25:$BR$426,Incurred_Real!BQ$1,FALSE)</f>
        <v>0</v>
      </c>
      <c r="AM12" s="351">
        <f>VLOOKUP($A12,Incurred_Real!$A$25:$BR$426,Incurred_Real!BR$1,FALSE)</f>
        <v>0</v>
      </c>
      <c r="AN12" s="351">
        <f t="shared" si="2"/>
        <v>1</v>
      </c>
      <c r="AP12" s="352">
        <v>2025</v>
      </c>
      <c r="AQ12" s="232">
        <f t="shared" ref="AQ12:BL12" si="9">SUMPRODUCT(N$8:N$332,$F$8:$F$332)</f>
        <v>0</v>
      </c>
      <c r="AR12" s="232">
        <f t="shared" si="9"/>
        <v>155847.92258468922</v>
      </c>
      <c r="AS12" s="232">
        <f t="shared" si="9"/>
        <v>790804.36457806104</v>
      </c>
      <c r="AT12" s="232">
        <f t="shared" si="9"/>
        <v>127388.92389191515</v>
      </c>
      <c r="AU12" s="232">
        <f t="shared" si="9"/>
        <v>0</v>
      </c>
      <c r="AV12" s="232">
        <f t="shared" si="9"/>
        <v>554184.27061886794</v>
      </c>
      <c r="AW12" s="232">
        <f t="shared" si="9"/>
        <v>0</v>
      </c>
      <c r="AX12" s="232">
        <f t="shared" si="9"/>
        <v>0</v>
      </c>
      <c r="AY12" s="232">
        <f t="shared" si="9"/>
        <v>0</v>
      </c>
      <c r="AZ12" s="232">
        <f t="shared" si="9"/>
        <v>4146339.3429904561</v>
      </c>
      <c r="BA12" s="232">
        <f t="shared" si="9"/>
        <v>766.66847466618708</v>
      </c>
      <c r="BB12" s="232">
        <f t="shared" si="9"/>
        <v>2241800.7024808787</v>
      </c>
      <c r="BC12" s="232">
        <f t="shared" si="9"/>
        <v>39916.563172182294</v>
      </c>
      <c r="BD12" s="232">
        <f t="shared" si="9"/>
        <v>0</v>
      </c>
      <c r="BE12" s="232">
        <f t="shared" si="9"/>
        <v>2546570.620104515</v>
      </c>
      <c r="BF12" s="232">
        <f t="shared" si="9"/>
        <v>15126639.830208529</v>
      </c>
      <c r="BG12" s="232">
        <f t="shared" si="9"/>
        <v>0</v>
      </c>
      <c r="BH12" s="232">
        <f t="shared" si="9"/>
        <v>0</v>
      </c>
      <c r="BI12" s="232">
        <f t="shared" si="9"/>
        <v>0</v>
      </c>
      <c r="BJ12" s="232">
        <f t="shared" si="9"/>
        <v>0</v>
      </c>
      <c r="BK12" s="232">
        <f t="shared" si="9"/>
        <v>0</v>
      </c>
      <c r="BL12" s="232">
        <f t="shared" si="9"/>
        <v>0</v>
      </c>
      <c r="BM12" s="232">
        <f t="shared" ref="BM12:BN12" si="10">SUMPRODUCT(AJ$8:AJ$332,$F$8:$F$332)</f>
        <v>0</v>
      </c>
      <c r="BN12" s="232">
        <f t="shared" si="10"/>
        <v>0</v>
      </c>
      <c r="BO12" s="232">
        <f>SUMPRODUCT(AL$8:AL$332,$F$8:$F$332)</f>
        <v>0</v>
      </c>
      <c r="BP12" s="232">
        <f>SUMPRODUCT(AM$8:AM$332,$F$8:$F$332)</f>
        <v>256976.615381293</v>
      </c>
      <c r="BQ12" s="232">
        <f>SUMPRODUCT(AN$8:AN$332,$F$8:$F$332)</f>
        <v>25987235.824486051</v>
      </c>
    </row>
    <row r="13" spans="1:71" s="1" customFormat="1" ht="12.75" customHeight="1" x14ac:dyDescent="0.25">
      <c r="A13" s="11" t="s">
        <v>114</v>
      </c>
      <c r="B13" s="12" t="str">
        <f>VLOOKUP($A13,Incurred_Real!$A$25:$AC$426,2,FALSE)</f>
        <v>Magill - East Terrace Cable Pit and Instrumentation Replacem</v>
      </c>
      <c r="C13" s="13">
        <v>455981.72028921626</v>
      </c>
      <c r="D13" s="13"/>
      <c r="E13" s="13"/>
      <c r="F13" s="13"/>
      <c r="G13" s="13"/>
      <c r="H13" s="13"/>
      <c r="I13" s="13"/>
      <c r="J13" s="232">
        <f t="shared" si="1"/>
        <v>455981.72028921626</v>
      </c>
      <c r="K13"/>
      <c r="L13" s="3"/>
      <c r="M13" s="20"/>
      <c r="N13" s="351">
        <f>VLOOKUP($A13,Incurred_Real!$A$25:$BR$426,Incurred_Real!AS$1,FALSE)</f>
        <v>0</v>
      </c>
      <c r="O13" s="351">
        <f>VLOOKUP($A13,Incurred_Real!$A$25:$BR$426,Incurred_Real!AT$1,FALSE)</f>
        <v>0</v>
      </c>
      <c r="P13" s="351">
        <f>VLOOKUP($A13,Incurred_Real!$A$25:$BR$426,Incurred_Real!AU$1,FALSE)</f>
        <v>0</v>
      </c>
      <c r="Q13" s="351">
        <f>VLOOKUP($A13,Incurred_Real!$A$25:$BR$426,Incurred_Real!AV$1,FALSE)</f>
        <v>0</v>
      </c>
      <c r="R13" s="351">
        <f>VLOOKUP($A13,Incurred_Real!$A$25:$BR$426,Incurred_Real!AW$1,FALSE)</f>
        <v>0</v>
      </c>
      <c r="S13" s="351">
        <f>VLOOKUP($A13,Incurred_Real!$A$25:$BR$426,Incurred_Real!AX$1,FALSE)</f>
        <v>0</v>
      </c>
      <c r="T13" s="351">
        <f>VLOOKUP($A13,Incurred_Real!$A$25:$BR$426,Incurred_Real!AY$1,FALSE)</f>
        <v>0</v>
      </c>
      <c r="U13" s="351">
        <f>VLOOKUP($A13,Incurred_Real!$A$25:$BR$426,Incurred_Real!AZ$1,FALSE)</f>
        <v>0</v>
      </c>
      <c r="V13" s="351">
        <f>VLOOKUP($A13,Incurred_Real!$A$25:$BR$426,Incurred_Real!BA$1,FALSE)</f>
        <v>0</v>
      </c>
      <c r="W13" s="351">
        <f>VLOOKUP($A13,Incurred_Real!$A$25:$BR$426,Incurred_Real!BB$1,FALSE)</f>
        <v>0</v>
      </c>
      <c r="X13" s="351">
        <f>VLOOKUP($A13,Incurred_Real!$A$25:$BR$426,Incurred_Real!BC$1,FALSE)</f>
        <v>0</v>
      </c>
      <c r="Y13" s="351">
        <f>VLOOKUP($A13,Incurred_Real!$A$25:$BR$426,Incurred_Real!BD$1,FALSE)</f>
        <v>0</v>
      </c>
      <c r="Z13" s="351">
        <f>VLOOKUP($A13,Incurred_Real!$A$25:$BR$426,Incurred_Real!BE$1,FALSE)</f>
        <v>0</v>
      </c>
      <c r="AA13" s="351">
        <f>VLOOKUP($A13,Incurred_Real!$A$25:$BR$426,Incurred_Real!BF$1,FALSE)</f>
        <v>0</v>
      </c>
      <c r="AB13" s="351">
        <f>VLOOKUP($A13,Incurred_Real!$A$25:$BR$426,Incurred_Real!BG$1,FALSE)</f>
        <v>0</v>
      </c>
      <c r="AC13" s="351">
        <f>VLOOKUP($A13,Incurred_Real!$A$25:$BR$426,Incurred_Real!BH$1,FALSE)</f>
        <v>0</v>
      </c>
      <c r="AD13" s="351">
        <f>VLOOKUP($A13,Incurred_Real!$A$25:$BR$426,Incurred_Real!BI$1,FALSE)</f>
        <v>1</v>
      </c>
      <c r="AE13" s="351">
        <f>VLOOKUP($A13,Incurred_Real!$A$25:$BR$426,Incurred_Real!BJ$1,FALSE)</f>
        <v>0</v>
      </c>
      <c r="AF13" s="351">
        <f>VLOOKUP($A13,Incurred_Real!$A$25:$BR$426,Incurred_Real!BK$1,FALSE)</f>
        <v>0</v>
      </c>
      <c r="AG13" s="351">
        <f>VLOOKUP($A13,Incurred_Real!$A$25:$BR$426,Incurred_Real!BL$1,FALSE)</f>
        <v>0</v>
      </c>
      <c r="AH13" s="351">
        <f>VLOOKUP($A13,Incurred_Real!$A$25:$BR$426,Incurred_Real!BM$1,FALSE)</f>
        <v>0</v>
      </c>
      <c r="AI13" s="351">
        <f>VLOOKUP($A13,Incurred_Real!$A$25:$BR$426,Incurred_Real!BN$1,FALSE)</f>
        <v>0</v>
      </c>
      <c r="AJ13" s="351">
        <f>VLOOKUP($A13,Incurred_Real!$A$25:$BR$426,Incurred_Real!BO$1,FALSE)</f>
        <v>0</v>
      </c>
      <c r="AK13" s="351">
        <f>VLOOKUP($A13,Incurred_Real!$A$25:$BR$426,Incurred_Real!BP$1,FALSE)</f>
        <v>0</v>
      </c>
      <c r="AL13" s="351">
        <f>VLOOKUP($A13,Incurred_Real!$A$25:$BR$426,Incurred_Real!BQ$1,FALSE)</f>
        <v>0</v>
      </c>
      <c r="AM13" s="351">
        <f>VLOOKUP($A13,Incurred_Real!$A$25:$BR$426,Incurred_Real!BR$1,FALSE)</f>
        <v>0</v>
      </c>
      <c r="AN13" s="351">
        <f t="shared" ref="AN13:AN15" si="11">SUM(N13:AM13)</f>
        <v>1</v>
      </c>
      <c r="AP13" s="352">
        <v>2026</v>
      </c>
      <c r="AQ13" s="232">
        <f t="shared" ref="AQ13:BL13" si="12">SUMPRODUCT(N$8:N$332,$G$8:$G$332)</f>
        <v>0</v>
      </c>
      <c r="AR13" s="232">
        <f t="shared" si="12"/>
        <v>0</v>
      </c>
      <c r="AS13" s="232">
        <f t="shared" si="12"/>
        <v>0</v>
      </c>
      <c r="AT13" s="232">
        <f t="shared" si="12"/>
        <v>16711252.68891334</v>
      </c>
      <c r="AU13" s="232">
        <f t="shared" si="12"/>
        <v>0</v>
      </c>
      <c r="AV13" s="232">
        <f t="shared" si="12"/>
        <v>0</v>
      </c>
      <c r="AW13" s="232">
        <f t="shared" si="12"/>
        <v>0</v>
      </c>
      <c r="AX13" s="232">
        <f t="shared" si="12"/>
        <v>0</v>
      </c>
      <c r="AY13" s="232">
        <f t="shared" si="12"/>
        <v>0</v>
      </c>
      <c r="AZ13" s="232">
        <f t="shared" si="12"/>
        <v>515211.95664433448</v>
      </c>
      <c r="BA13" s="232">
        <f t="shared" si="12"/>
        <v>0</v>
      </c>
      <c r="BB13" s="232">
        <f t="shared" si="12"/>
        <v>8469.9487912885597</v>
      </c>
      <c r="BC13" s="232">
        <f t="shared" si="12"/>
        <v>0</v>
      </c>
      <c r="BD13" s="232">
        <f t="shared" si="12"/>
        <v>0</v>
      </c>
      <c r="BE13" s="232">
        <f t="shared" si="12"/>
        <v>33815815.051187985</v>
      </c>
      <c r="BF13" s="232">
        <f t="shared" si="12"/>
        <v>107014.31136782408</v>
      </c>
      <c r="BG13" s="232">
        <f t="shared" si="12"/>
        <v>0</v>
      </c>
      <c r="BH13" s="232">
        <f t="shared" si="12"/>
        <v>0</v>
      </c>
      <c r="BI13" s="232">
        <f t="shared" si="12"/>
        <v>0</v>
      </c>
      <c r="BJ13" s="232">
        <f t="shared" si="12"/>
        <v>0</v>
      </c>
      <c r="BK13" s="232">
        <f t="shared" si="12"/>
        <v>0</v>
      </c>
      <c r="BL13" s="232">
        <f t="shared" si="12"/>
        <v>0</v>
      </c>
      <c r="BM13" s="232">
        <f t="shared" ref="BM13:BN13" si="13">SUMPRODUCT(AJ$8:AJ$332,$G$8:$G$332)</f>
        <v>0</v>
      </c>
      <c r="BN13" s="232">
        <f t="shared" si="13"/>
        <v>0</v>
      </c>
      <c r="BO13" s="232">
        <f>SUMPRODUCT(AL$8:AL$332,$G$8:$G$332)</f>
        <v>0</v>
      </c>
      <c r="BP13" s="232">
        <f>SUMPRODUCT(AM$8:AM$332,$G$8:$G$332)</f>
        <v>0</v>
      </c>
      <c r="BQ13" s="232">
        <f>SUMPRODUCT(AN$8:AN$332,$G$8:$G$332)</f>
        <v>51157763.956904769</v>
      </c>
    </row>
    <row r="14" spans="1:71" s="1" customFormat="1" ht="12.75" customHeight="1" x14ac:dyDescent="0.25">
      <c r="A14" s="11" t="s">
        <v>122</v>
      </c>
      <c r="B14" s="12" t="str">
        <f>VLOOKUP($A14,Incurred_Real!$A$25:$AC$426,2,FALSE)</f>
        <v>Robertstown Telecoms Bearer</v>
      </c>
      <c r="C14" s="13">
        <v>26786.046943521102</v>
      </c>
      <c r="D14" s="13">
        <v>0</v>
      </c>
      <c r="E14" s="13">
        <v>0</v>
      </c>
      <c r="F14" s="13">
        <v>0</v>
      </c>
      <c r="G14" s="13">
        <v>0</v>
      </c>
      <c r="H14" s="13">
        <v>0</v>
      </c>
      <c r="I14" s="13">
        <v>0</v>
      </c>
      <c r="J14" s="232">
        <f t="shared" si="1"/>
        <v>26786.046943521102</v>
      </c>
      <c r="K14"/>
      <c r="L14" s="3"/>
      <c r="M14" s="20"/>
      <c r="N14" s="351">
        <f>VLOOKUP($A14,Incurred_Real!$A$25:$BR$426,Incurred_Real!AS$1,FALSE)</f>
        <v>0</v>
      </c>
      <c r="O14" s="351">
        <f>VLOOKUP($A14,Incurred_Real!$A$25:$BR$426,Incurred_Real!AT$1,FALSE)</f>
        <v>8.9915906972427545E-2</v>
      </c>
      <c r="P14" s="351">
        <f>VLOOKUP($A14,Incurred_Real!$A$25:$BR$426,Incurred_Real!AU$1,FALSE)</f>
        <v>0.91008409302757254</v>
      </c>
      <c r="Q14" s="351">
        <f>VLOOKUP($A14,Incurred_Real!$A$25:$BR$426,Incurred_Real!AV$1,FALSE)</f>
        <v>0</v>
      </c>
      <c r="R14" s="351">
        <f>VLOOKUP($A14,Incurred_Real!$A$25:$BR$426,Incurred_Real!AW$1,FALSE)</f>
        <v>0</v>
      </c>
      <c r="S14" s="351">
        <f>VLOOKUP($A14,Incurred_Real!$A$25:$BR$426,Incurred_Real!AX$1,FALSE)</f>
        <v>0</v>
      </c>
      <c r="T14" s="351">
        <f>VLOOKUP($A14,Incurred_Real!$A$25:$BR$426,Incurred_Real!AY$1,FALSE)</f>
        <v>0</v>
      </c>
      <c r="U14" s="351">
        <f>VLOOKUP($A14,Incurred_Real!$A$25:$BR$426,Incurred_Real!AZ$1,FALSE)</f>
        <v>0</v>
      </c>
      <c r="V14" s="351">
        <f>VLOOKUP($A14,Incurred_Real!$A$25:$BR$426,Incurred_Real!BA$1,FALSE)</f>
        <v>0</v>
      </c>
      <c r="W14" s="351">
        <f>VLOOKUP($A14,Incurred_Real!$A$25:$BR$426,Incurred_Real!BB$1,FALSE)</f>
        <v>0</v>
      </c>
      <c r="X14" s="351">
        <f>VLOOKUP($A14,Incurred_Real!$A$25:$BR$426,Incurred_Real!BC$1,FALSE)</f>
        <v>0</v>
      </c>
      <c r="Y14" s="351">
        <f>VLOOKUP($A14,Incurred_Real!$A$25:$BR$426,Incurred_Real!BD$1,FALSE)</f>
        <v>0</v>
      </c>
      <c r="Z14" s="351">
        <f>VLOOKUP($A14,Incurred_Real!$A$25:$BR$426,Incurred_Real!BE$1,FALSE)</f>
        <v>0</v>
      </c>
      <c r="AA14" s="351">
        <f>VLOOKUP($A14,Incurred_Real!$A$25:$BR$426,Incurred_Real!BF$1,FALSE)</f>
        <v>0</v>
      </c>
      <c r="AB14" s="351">
        <f>VLOOKUP($A14,Incurred_Real!$A$25:$BR$426,Incurred_Real!BG$1,FALSE)</f>
        <v>0</v>
      </c>
      <c r="AC14" s="351">
        <f>VLOOKUP($A14,Incurred_Real!$A$25:$BR$426,Incurred_Real!BH$1,FALSE)</f>
        <v>0</v>
      </c>
      <c r="AD14" s="351">
        <f>VLOOKUP($A14,Incurred_Real!$A$25:$BR$426,Incurred_Real!BI$1,FALSE)</f>
        <v>0</v>
      </c>
      <c r="AE14" s="351">
        <f>VLOOKUP($A14,Incurred_Real!$A$25:$BR$426,Incurred_Real!BJ$1,FALSE)</f>
        <v>0</v>
      </c>
      <c r="AF14" s="351">
        <f>VLOOKUP($A14,Incurred_Real!$A$25:$BR$426,Incurred_Real!BK$1,FALSE)</f>
        <v>0</v>
      </c>
      <c r="AG14" s="351">
        <f>VLOOKUP($A14,Incurred_Real!$A$25:$BR$426,Incurred_Real!BL$1,FALSE)</f>
        <v>0</v>
      </c>
      <c r="AH14" s="351">
        <f>VLOOKUP($A14,Incurred_Real!$A$25:$BR$426,Incurred_Real!BM$1,FALSE)</f>
        <v>0</v>
      </c>
      <c r="AI14" s="351">
        <f>VLOOKUP($A14,Incurred_Real!$A$25:$BR$426,Incurred_Real!BN$1,FALSE)</f>
        <v>0</v>
      </c>
      <c r="AJ14" s="351">
        <f>VLOOKUP($A14,Incurred_Real!$A$25:$BR$426,Incurred_Real!BO$1,FALSE)</f>
        <v>0</v>
      </c>
      <c r="AK14" s="351">
        <f>VLOOKUP($A14,Incurred_Real!$A$25:$BR$426,Incurred_Real!BP$1,FALSE)</f>
        <v>0</v>
      </c>
      <c r="AL14" s="351">
        <f>VLOOKUP($A14,Incurred_Real!$A$25:$BR$426,Incurred_Real!BQ$1,FALSE)</f>
        <v>0</v>
      </c>
      <c r="AM14" s="351">
        <f>VLOOKUP($A14,Incurred_Real!$A$25:$BR$426,Incurred_Real!BR$1,FALSE)</f>
        <v>0</v>
      </c>
      <c r="AN14" s="351">
        <f t="shared" si="11"/>
        <v>1</v>
      </c>
      <c r="AP14" s="352">
        <v>2027</v>
      </c>
      <c r="AQ14" s="232">
        <f t="shared" ref="AQ14:BL14" si="14">SUMPRODUCT(N$8:N$332,$H$8:$H$332)</f>
        <v>0</v>
      </c>
      <c r="AR14" s="232">
        <f t="shared" si="14"/>
        <v>0</v>
      </c>
      <c r="AS14" s="232">
        <f t="shared" si="14"/>
        <v>0</v>
      </c>
      <c r="AT14" s="232">
        <f t="shared" si="14"/>
        <v>3488198.1700921371</v>
      </c>
      <c r="AU14" s="232">
        <f t="shared" si="14"/>
        <v>0</v>
      </c>
      <c r="AV14" s="232">
        <f t="shared" si="14"/>
        <v>0</v>
      </c>
      <c r="AW14" s="232">
        <f t="shared" si="14"/>
        <v>0</v>
      </c>
      <c r="AX14" s="232">
        <f t="shared" si="14"/>
        <v>0</v>
      </c>
      <c r="AY14" s="232">
        <f t="shared" si="14"/>
        <v>0</v>
      </c>
      <c r="AZ14" s="232">
        <f t="shared" si="14"/>
        <v>19324.218929768958</v>
      </c>
      <c r="BA14" s="232">
        <f t="shared" si="14"/>
        <v>0</v>
      </c>
      <c r="BB14" s="232">
        <f t="shared" si="14"/>
        <v>304.25155038024769</v>
      </c>
      <c r="BC14" s="232">
        <f t="shared" si="14"/>
        <v>0</v>
      </c>
      <c r="BD14" s="232">
        <f t="shared" si="14"/>
        <v>0</v>
      </c>
      <c r="BE14" s="232">
        <f t="shared" si="14"/>
        <v>6185960.3168465663</v>
      </c>
      <c r="BF14" s="232">
        <f t="shared" si="14"/>
        <v>0</v>
      </c>
      <c r="BG14" s="232">
        <f t="shared" si="14"/>
        <v>0</v>
      </c>
      <c r="BH14" s="232">
        <f t="shared" si="14"/>
        <v>0</v>
      </c>
      <c r="BI14" s="232">
        <f t="shared" si="14"/>
        <v>0</v>
      </c>
      <c r="BJ14" s="232">
        <f t="shared" si="14"/>
        <v>0</v>
      </c>
      <c r="BK14" s="232">
        <f t="shared" si="14"/>
        <v>0</v>
      </c>
      <c r="BL14" s="232">
        <f t="shared" si="14"/>
        <v>0</v>
      </c>
      <c r="BM14" s="232">
        <f t="shared" ref="BM14" si="15">SUMPRODUCT(AJ$8:AJ$332,$H$8:$H$332)</f>
        <v>0</v>
      </c>
      <c r="BN14" s="232">
        <f>SUMPRODUCT(AK$8:AK$332,$H$8:$H$332)</f>
        <v>462723.1170775044</v>
      </c>
      <c r="BO14" s="232">
        <f>SUMPRODUCT(AL$8:AL$332,$H$8:$H$332)</f>
        <v>0</v>
      </c>
      <c r="BP14" s="232">
        <f>SUMPRODUCT(AM$8:AM$332,$H$8:$H$332)</f>
        <v>0</v>
      </c>
      <c r="BQ14" s="232">
        <f>SUMPRODUCT(AN$8:AN$332,$H$8:$H$332)</f>
        <v>10156510.074496359</v>
      </c>
    </row>
    <row r="15" spans="1:71" s="1" customFormat="1" ht="12.75" customHeight="1" x14ac:dyDescent="0.25">
      <c r="A15" s="11" t="s">
        <v>124</v>
      </c>
      <c r="B15" s="12" t="str">
        <f>VLOOKUP($A15,Incurred_Real!$A$25:$AC$426,2,FALSE)</f>
        <v>Mid North OPGW Bearer</v>
      </c>
      <c r="C15" s="13">
        <v>75477.694748642243</v>
      </c>
      <c r="D15" s="13">
        <v>0</v>
      </c>
      <c r="E15" s="13"/>
      <c r="F15" s="13"/>
      <c r="G15" s="13"/>
      <c r="H15" s="13"/>
      <c r="I15" s="13"/>
      <c r="J15" s="232">
        <f t="shared" si="1"/>
        <v>75477.694748642243</v>
      </c>
      <c r="K15"/>
      <c r="L15" s="3"/>
      <c r="M15" s="20"/>
      <c r="N15" s="351">
        <f>VLOOKUP($A15,Incurred_Real!$A$25:$BR$426,Incurred_Real!AS$1,FALSE)</f>
        <v>0</v>
      </c>
      <c r="O15" s="351">
        <f>VLOOKUP($A15,Incurred_Real!$A$25:$BR$426,Incurred_Real!AT$1,FALSE)</f>
        <v>6.1507014976110025E-2</v>
      </c>
      <c r="P15" s="351">
        <f>VLOOKUP($A15,Incurred_Real!$A$25:$BR$426,Incurred_Real!AU$1,FALSE)</f>
        <v>0.93849298502389</v>
      </c>
      <c r="Q15" s="351">
        <f>VLOOKUP($A15,Incurred_Real!$A$25:$BR$426,Incurred_Real!AV$1,FALSE)</f>
        <v>0</v>
      </c>
      <c r="R15" s="351">
        <f>VLOOKUP($A15,Incurred_Real!$A$25:$BR$426,Incurred_Real!AW$1,FALSE)</f>
        <v>0</v>
      </c>
      <c r="S15" s="351">
        <f>VLOOKUP($A15,Incurred_Real!$A$25:$BR$426,Incurred_Real!AX$1,FALSE)</f>
        <v>0</v>
      </c>
      <c r="T15" s="351">
        <f>VLOOKUP($A15,Incurred_Real!$A$25:$BR$426,Incurred_Real!AY$1,FALSE)</f>
        <v>0</v>
      </c>
      <c r="U15" s="351">
        <f>VLOOKUP($A15,Incurred_Real!$A$25:$BR$426,Incurred_Real!AZ$1,FALSE)</f>
        <v>0</v>
      </c>
      <c r="V15" s="351">
        <f>VLOOKUP($A15,Incurred_Real!$A$25:$BR$426,Incurred_Real!BA$1,FALSE)</f>
        <v>0</v>
      </c>
      <c r="W15" s="351">
        <f>VLOOKUP($A15,Incurred_Real!$A$25:$BR$426,Incurred_Real!BB$1,FALSE)</f>
        <v>0</v>
      </c>
      <c r="X15" s="351">
        <f>VLOOKUP($A15,Incurred_Real!$A$25:$BR$426,Incurred_Real!BC$1,FALSE)</f>
        <v>0</v>
      </c>
      <c r="Y15" s="351">
        <f>VLOOKUP($A15,Incurred_Real!$A$25:$BR$426,Incurred_Real!BD$1,FALSE)</f>
        <v>0</v>
      </c>
      <c r="Z15" s="351">
        <f>VLOOKUP($A15,Incurred_Real!$A$25:$BR$426,Incurred_Real!BE$1,FALSE)</f>
        <v>0</v>
      </c>
      <c r="AA15" s="351">
        <f>VLOOKUP($A15,Incurred_Real!$A$25:$BR$426,Incurred_Real!BF$1,FALSE)</f>
        <v>0</v>
      </c>
      <c r="AB15" s="351">
        <f>VLOOKUP($A15,Incurred_Real!$A$25:$BR$426,Incurred_Real!BG$1,FALSE)</f>
        <v>0</v>
      </c>
      <c r="AC15" s="351">
        <f>VLOOKUP($A15,Incurred_Real!$A$25:$BR$426,Incurred_Real!BH$1,FALSE)</f>
        <v>0</v>
      </c>
      <c r="AD15" s="351">
        <f>VLOOKUP($A15,Incurred_Real!$A$25:$BR$426,Incurred_Real!BI$1,FALSE)</f>
        <v>0</v>
      </c>
      <c r="AE15" s="351">
        <f>VLOOKUP($A15,Incurred_Real!$A$25:$BR$426,Incurred_Real!BJ$1,FALSE)</f>
        <v>0</v>
      </c>
      <c r="AF15" s="351">
        <f>VLOOKUP($A15,Incurred_Real!$A$25:$BR$426,Incurred_Real!BK$1,FALSE)</f>
        <v>0</v>
      </c>
      <c r="AG15" s="351">
        <f>VLOOKUP($A15,Incurred_Real!$A$25:$BR$426,Incurred_Real!BL$1,FALSE)</f>
        <v>0</v>
      </c>
      <c r="AH15" s="351">
        <f>VLOOKUP($A15,Incurred_Real!$A$25:$BR$426,Incurred_Real!BM$1,FALSE)</f>
        <v>0</v>
      </c>
      <c r="AI15" s="351">
        <f>VLOOKUP($A15,Incurred_Real!$A$25:$BR$426,Incurred_Real!BN$1,FALSE)</f>
        <v>0</v>
      </c>
      <c r="AJ15" s="351">
        <f>VLOOKUP($A15,Incurred_Real!$A$25:$BR$426,Incurred_Real!BO$1,FALSE)</f>
        <v>0</v>
      </c>
      <c r="AK15" s="351">
        <f>VLOOKUP($A15,Incurred_Real!$A$25:$BR$426,Incurred_Real!BP$1,FALSE)</f>
        <v>0</v>
      </c>
      <c r="AL15" s="351">
        <f>VLOOKUP($A15,Incurred_Real!$A$25:$BR$426,Incurred_Real!BQ$1,FALSE)</f>
        <v>0</v>
      </c>
      <c r="AM15" s="351">
        <f>VLOOKUP($A15,Incurred_Real!$A$25:$BR$426,Incurred_Real!BR$1,FALSE)</f>
        <v>0</v>
      </c>
      <c r="AN15" s="351">
        <f t="shared" si="11"/>
        <v>1</v>
      </c>
      <c r="AP15" s="352">
        <v>2028</v>
      </c>
      <c r="AQ15" s="232">
        <f t="shared" ref="AQ15:BL15" si="16">SUMPRODUCT(N$8:N$332,$I$8:$I$332)</f>
        <v>0</v>
      </c>
      <c r="AR15" s="232">
        <f t="shared" si="16"/>
        <v>0</v>
      </c>
      <c r="AS15" s="232">
        <f t="shared" si="16"/>
        <v>0</v>
      </c>
      <c r="AT15" s="232">
        <f t="shared" si="16"/>
        <v>0</v>
      </c>
      <c r="AU15" s="232">
        <f t="shared" si="16"/>
        <v>0</v>
      </c>
      <c r="AV15" s="232">
        <f t="shared" si="16"/>
        <v>0</v>
      </c>
      <c r="AW15" s="232">
        <f t="shared" si="16"/>
        <v>0</v>
      </c>
      <c r="AX15" s="232">
        <f t="shared" si="16"/>
        <v>0</v>
      </c>
      <c r="AY15" s="232">
        <f t="shared" si="16"/>
        <v>0</v>
      </c>
      <c r="AZ15" s="232">
        <f t="shared" si="16"/>
        <v>0</v>
      </c>
      <c r="BA15" s="232">
        <f t="shared" si="16"/>
        <v>0</v>
      </c>
      <c r="BB15" s="232">
        <f t="shared" si="16"/>
        <v>0</v>
      </c>
      <c r="BC15" s="232">
        <f t="shared" si="16"/>
        <v>0</v>
      </c>
      <c r="BD15" s="232">
        <f t="shared" si="16"/>
        <v>0</v>
      </c>
      <c r="BE15" s="232">
        <f t="shared" si="16"/>
        <v>0</v>
      </c>
      <c r="BF15" s="232">
        <f t="shared" si="16"/>
        <v>0</v>
      </c>
      <c r="BG15" s="232">
        <f t="shared" si="16"/>
        <v>0</v>
      </c>
      <c r="BH15" s="232">
        <f t="shared" si="16"/>
        <v>0</v>
      </c>
      <c r="BI15" s="232">
        <f t="shared" si="16"/>
        <v>0</v>
      </c>
      <c r="BJ15" s="232">
        <f t="shared" si="16"/>
        <v>0</v>
      </c>
      <c r="BK15" s="232">
        <f t="shared" si="16"/>
        <v>0</v>
      </c>
      <c r="BL15" s="232">
        <f t="shared" si="16"/>
        <v>0</v>
      </c>
      <c r="BM15" s="232">
        <f t="shared" ref="BM15:BN15" si="17">SUMPRODUCT(AJ$8:AJ$332,$I$8:$I$332)</f>
        <v>0</v>
      </c>
      <c r="BN15" s="232">
        <f t="shared" si="17"/>
        <v>0</v>
      </c>
      <c r="BO15" s="232">
        <f>SUMPRODUCT(AL$8:AL$332,$I$8:$I$332)</f>
        <v>0</v>
      </c>
      <c r="BP15" s="232">
        <f>SUMPRODUCT(AM$8:AM$332,$I$8:$I$332)</f>
        <v>0</v>
      </c>
      <c r="BQ15" s="232">
        <f>SUMPRODUCT(AN$8:AN$332,$I$8:$I$332)</f>
        <v>0</v>
      </c>
    </row>
    <row r="16" spans="1:71" s="1" customFormat="1" ht="12.75" customHeight="1" x14ac:dyDescent="0.25">
      <c r="A16" s="11" t="s">
        <v>126</v>
      </c>
      <c r="B16" s="12" t="str">
        <f>VLOOKUP($A16,Incurred_Real!$A$25:$AC$426,2,FALSE)</f>
        <v>Eyre Peninsula Reinforcement Land and Easement Acquisition</v>
      </c>
      <c r="C16" s="13">
        <v>5935225.5128753502</v>
      </c>
      <c r="D16" s="13"/>
      <c r="E16" s="13"/>
      <c r="F16" s="13"/>
      <c r="G16" s="13"/>
      <c r="H16" s="13"/>
      <c r="I16" s="13"/>
      <c r="J16" s="232">
        <f t="shared" si="1"/>
        <v>5935225.5128753502</v>
      </c>
      <c r="K16"/>
      <c r="L16" s="3"/>
      <c r="M16" s="20"/>
      <c r="N16" s="351">
        <f>VLOOKUP($A16,Incurred_Real!$A$25:$BR$426,Incurred_Real!AS$1,FALSE)</f>
        <v>0</v>
      </c>
      <c r="O16" s="351">
        <f>VLOOKUP($A16,Incurred_Real!$A$25:$BR$426,Incurred_Real!AT$1,FALSE)</f>
        <v>0</v>
      </c>
      <c r="P16" s="351">
        <f>VLOOKUP($A16,Incurred_Real!$A$25:$BR$426,Incurred_Real!AU$1,FALSE)</f>
        <v>0</v>
      </c>
      <c r="Q16" s="351">
        <f>VLOOKUP($A16,Incurred_Real!$A$25:$BR$426,Incurred_Real!AV$1,FALSE)</f>
        <v>0</v>
      </c>
      <c r="R16" s="351">
        <f>VLOOKUP($A16,Incurred_Real!$A$25:$BR$426,Incurred_Real!AW$1,FALSE)</f>
        <v>0</v>
      </c>
      <c r="S16" s="351">
        <f>VLOOKUP($A16,Incurred_Real!$A$25:$BR$426,Incurred_Real!AX$1,FALSE)</f>
        <v>1</v>
      </c>
      <c r="T16" s="351">
        <f>VLOOKUP($A16,Incurred_Real!$A$25:$BR$426,Incurred_Real!AY$1,FALSE)</f>
        <v>0</v>
      </c>
      <c r="U16" s="351">
        <f>VLOOKUP($A16,Incurred_Real!$A$25:$BR$426,Incurred_Real!AZ$1,FALSE)</f>
        <v>0</v>
      </c>
      <c r="V16" s="351">
        <f>VLOOKUP($A16,Incurred_Real!$A$25:$BR$426,Incurred_Real!BA$1,FALSE)</f>
        <v>0</v>
      </c>
      <c r="W16" s="351">
        <f>VLOOKUP($A16,Incurred_Real!$A$25:$BR$426,Incurred_Real!BB$1,FALSE)</f>
        <v>0</v>
      </c>
      <c r="X16" s="351">
        <f>VLOOKUP($A16,Incurred_Real!$A$25:$BR$426,Incurred_Real!BC$1,FALSE)</f>
        <v>0</v>
      </c>
      <c r="Y16" s="351">
        <f>VLOOKUP($A16,Incurred_Real!$A$25:$BR$426,Incurred_Real!BD$1,FALSE)</f>
        <v>0</v>
      </c>
      <c r="Z16" s="351">
        <f>VLOOKUP($A16,Incurred_Real!$A$25:$BR$426,Incurred_Real!BE$1,FALSE)</f>
        <v>0</v>
      </c>
      <c r="AA16" s="351">
        <f>VLOOKUP($A16,Incurred_Real!$A$25:$BR$426,Incurred_Real!BF$1,FALSE)</f>
        <v>0</v>
      </c>
      <c r="AB16" s="351">
        <f>VLOOKUP($A16,Incurred_Real!$A$25:$BR$426,Incurred_Real!BG$1,FALSE)</f>
        <v>0</v>
      </c>
      <c r="AC16" s="351">
        <f>VLOOKUP($A16,Incurred_Real!$A$25:$BR$426,Incurred_Real!BH$1,FALSE)</f>
        <v>0</v>
      </c>
      <c r="AD16" s="351">
        <f>VLOOKUP($A16,Incurred_Real!$A$25:$BR$426,Incurred_Real!BI$1,FALSE)</f>
        <v>0</v>
      </c>
      <c r="AE16" s="351">
        <f>VLOOKUP($A16,Incurred_Real!$A$25:$BR$426,Incurred_Real!BJ$1,FALSE)</f>
        <v>0</v>
      </c>
      <c r="AF16" s="351">
        <f>VLOOKUP($A16,Incurred_Real!$A$25:$BR$426,Incurred_Real!BK$1,FALSE)</f>
        <v>0</v>
      </c>
      <c r="AG16" s="351">
        <f>VLOOKUP($A16,Incurred_Real!$A$25:$BR$426,Incurred_Real!BL$1,FALSE)</f>
        <v>0</v>
      </c>
      <c r="AH16" s="351">
        <f>VLOOKUP($A16,Incurred_Real!$A$25:$BR$426,Incurred_Real!BM$1,FALSE)</f>
        <v>0</v>
      </c>
      <c r="AI16" s="351">
        <f>VLOOKUP($A16,Incurred_Real!$A$25:$BR$426,Incurred_Real!BN$1,FALSE)</f>
        <v>0</v>
      </c>
      <c r="AJ16" s="351">
        <f>VLOOKUP($A16,Incurred_Real!$A$25:$BR$426,Incurred_Real!BO$1,FALSE)</f>
        <v>0</v>
      </c>
      <c r="AK16" s="351">
        <f>VLOOKUP($A16,Incurred_Real!$A$25:$BR$426,Incurred_Real!BP$1,FALSE)</f>
        <v>0</v>
      </c>
      <c r="AL16" s="351">
        <f>VLOOKUP($A16,Incurred_Real!$A$25:$BR$426,Incurred_Real!BQ$1,FALSE)</f>
        <v>0</v>
      </c>
      <c r="AM16" s="351">
        <f>VLOOKUP($A16,Incurred_Real!$A$25:$BR$426,Incurred_Real!BR$1,FALSE)</f>
        <v>0</v>
      </c>
      <c r="AN16" s="351">
        <f t="shared" ref="AN16:AN52" si="18">SUM(N16:AM16)</f>
        <v>1</v>
      </c>
      <c r="AP16" s="35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  <c r="BP16" s="42"/>
      <c r="BQ16" s="42"/>
    </row>
    <row r="17" spans="1:69" s="1" customFormat="1" ht="12.75" customHeight="1" x14ac:dyDescent="0.25">
      <c r="A17" s="11" t="s">
        <v>127</v>
      </c>
      <c r="B17" s="12" t="str">
        <f>VLOOKUP($A17,Incurred_Real!$A$25:$AC$426,2,FALSE)</f>
        <v>Transmission Network Voltage Control</v>
      </c>
      <c r="C17" s="13"/>
      <c r="D17" s="13"/>
      <c r="E17" s="13"/>
      <c r="F17" s="13"/>
      <c r="G17" s="13">
        <v>45431015.547228247</v>
      </c>
      <c r="H17" s="13">
        <v>9482974.6307650246</v>
      </c>
      <c r="I17" s="13"/>
      <c r="J17" s="232">
        <f t="shared" si="1"/>
        <v>54913990.177993268</v>
      </c>
      <c r="K17"/>
      <c r="L17" s="3"/>
      <c r="M17" s="20"/>
      <c r="N17" s="351">
        <f>VLOOKUP($A17,Incurred_Real!$A$25:$BR$426,Incurred_Real!AS$1,FALSE)</f>
        <v>0</v>
      </c>
      <c r="O17" s="351">
        <f>VLOOKUP($A17,Incurred_Real!$A$25:$BR$426,Incurred_Real!AT$1,FALSE)</f>
        <v>0</v>
      </c>
      <c r="P17" s="351">
        <f>VLOOKUP($A17,Incurred_Real!$A$25:$BR$426,Incurred_Real!AU$1,FALSE)</f>
        <v>0</v>
      </c>
      <c r="Q17" s="351">
        <f>VLOOKUP($A17,Incurred_Real!$A$25:$BR$426,Incurred_Real!AV$1,FALSE)</f>
        <v>0.36783797341138008</v>
      </c>
      <c r="R17" s="351">
        <f>VLOOKUP($A17,Incurred_Real!$A$25:$BR$426,Incurred_Real!AW$1,FALSE)</f>
        <v>0</v>
      </c>
      <c r="S17" s="351">
        <f>VLOOKUP($A17,Incurred_Real!$A$25:$BR$426,Incurred_Real!AX$1,FALSE)</f>
        <v>0</v>
      </c>
      <c r="T17" s="351">
        <f>VLOOKUP($A17,Incurred_Real!$A$25:$BR$426,Incurred_Real!AY$1,FALSE)</f>
        <v>0</v>
      </c>
      <c r="U17" s="351">
        <f>VLOOKUP($A17,Incurred_Real!$A$25:$BR$426,Incurred_Real!AZ$1,FALSE)</f>
        <v>0</v>
      </c>
      <c r="V17" s="351">
        <f>VLOOKUP($A17,Incurred_Real!$A$25:$BR$426,Incurred_Real!BA$1,FALSE)</f>
        <v>0</v>
      </c>
      <c r="W17" s="351">
        <f>VLOOKUP($A17,Incurred_Real!$A$25:$BR$426,Incurred_Real!BB$1,FALSE)</f>
        <v>0</v>
      </c>
      <c r="X17" s="351">
        <f>VLOOKUP($A17,Incurred_Real!$A$25:$BR$426,Incurred_Real!BC$1,FALSE)</f>
        <v>0</v>
      </c>
      <c r="Y17" s="351">
        <f>VLOOKUP($A17,Incurred_Real!$A$25:$BR$426,Incurred_Real!BD$1,FALSE)</f>
        <v>0</v>
      </c>
      <c r="Z17" s="351">
        <f>VLOOKUP($A17,Incurred_Real!$A$25:$BR$426,Incurred_Real!BE$1,FALSE)</f>
        <v>0</v>
      </c>
      <c r="AA17" s="351">
        <f>VLOOKUP($A17,Incurred_Real!$A$25:$BR$426,Incurred_Real!BF$1,FALSE)</f>
        <v>0</v>
      </c>
      <c r="AB17" s="351">
        <f>VLOOKUP($A17,Incurred_Real!$A$25:$BR$426,Incurred_Real!BG$1,FALSE)</f>
        <v>0.63216202658861986</v>
      </c>
      <c r="AC17" s="351">
        <f>VLOOKUP($A17,Incurred_Real!$A$25:$BR$426,Incurred_Real!BH$1,FALSE)</f>
        <v>0</v>
      </c>
      <c r="AD17" s="351">
        <f>VLOOKUP($A17,Incurred_Real!$A$25:$BR$426,Incurred_Real!BI$1,FALSE)</f>
        <v>0</v>
      </c>
      <c r="AE17" s="351">
        <f>VLOOKUP($A17,Incurred_Real!$A$25:$BR$426,Incurred_Real!BJ$1,FALSE)</f>
        <v>0</v>
      </c>
      <c r="AF17" s="351">
        <f>VLOOKUP($A17,Incurred_Real!$A$25:$BR$426,Incurred_Real!BK$1,FALSE)</f>
        <v>0</v>
      </c>
      <c r="AG17" s="351">
        <f>VLOOKUP($A17,Incurred_Real!$A$25:$BR$426,Incurred_Real!BL$1,FALSE)</f>
        <v>0</v>
      </c>
      <c r="AH17" s="351">
        <f>VLOOKUP($A17,Incurred_Real!$A$25:$BR$426,Incurred_Real!BM$1,FALSE)</f>
        <v>0</v>
      </c>
      <c r="AI17" s="351">
        <f>VLOOKUP($A17,Incurred_Real!$A$25:$BR$426,Incurred_Real!BN$1,FALSE)</f>
        <v>0</v>
      </c>
      <c r="AJ17" s="351">
        <f>VLOOKUP($A17,Incurred_Real!$A$25:$BR$426,Incurred_Real!BO$1,FALSE)</f>
        <v>0</v>
      </c>
      <c r="AK17" s="351">
        <f>VLOOKUP($A17,Incurred_Real!$A$25:$BR$426,Incurred_Real!BP$1,FALSE)</f>
        <v>0</v>
      </c>
      <c r="AL17" s="351">
        <f>VLOOKUP($A17,Incurred_Real!$A$25:$BR$426,Incurred_Real!BQ$1,FALSE)</f>
        <v>0</v>
      </c>
      <c r="AM17" s="351">
        <f>VLOOKUP($A17,Incurred_Real!$A$25:$BR$426,Incurred_Real!BR$1,FALSE)</f>
        <v>0</v>
      </c>
      <c r="AN17" s="351">
        <f t="shared" si="18"/>
        <v>1</v>
      </c>
    </row>
    <row r="18" spans="1:69" s="1" customFormat="1" ht="12.75" customHeight="1" x14ac:dyDescent="0.25">
      <c r="A18" s="11" t="s">
        <v>128</v>
      </c>
      <c r="B18" s="12" t="str">
        <f>VLOOKUP($A18,Incurred_Real!$A$25:$AC$426,2,FALSE)</f>
        <v>Eyre Peninsula and Upper North Voltage Control Scheme</v>
      </c>
      <c r="C18" s="13"/>
      <c r="D18" s="13">
        <v>5516020.3025313513</v>
      </c>
      <c r="E18" s="13">
        <v>151421.5292733293</v>
      </c>
      <c r="F18" s="13">
        <v>581539.49681189959</v>
      </c>
      <c r="G18" s="13"/>
      <c r="H18" s="13"/>
      <c r="I18" s="13"/>
      <c r="J18" s="232">
        <f t="shared" si="1"/>
        <v>6248981.32861658</v>
      </c>
      <c r="K18"/>
      <c r="L18" s="3"/>
      <c r="M18" s="20"/>
      <c r="N18" s="351">
        <f>VLOOKUP($A18,Incurred_Real!$A$25:$BR$426,Incurred_Real!AS$1,FALSE)</f>
        <v>0</v>
      </c>
      <c r="O18" s="351">
        <f>VLOOKUP($A18,Incurred_Real!$A$25:$BR$426,Incurred_Real!AT$1,FALSE)</f>
        <v>0</v>
      </c>
      <c r="P18" s="351">
        <f>VLOOKUP($A18,Incurred_Real!$A$25:$BR$426,Incurred_Real!AU$1,FALSE)</f>
        <v>0.26286556542595613</v>
      </c>
      <c r="Q18" s="351">
        <f>VLOOKUP($A18,Incurred_Real!$A$25:$BR$426,Incurred_Real!AV$1,FALSE)</f>
        <v>0.21905463788836929</v>
      </c>
      <c r="R18" s="351">
        <f>VLOOKUP($A18,Incurred_Real!$A$25:$BR$426,Incurred_Real!AW$1,FALSE)</f>
        <v>0</v>
      </c>
      <c r="S18" s="351">
        <f>VLOOKUP($A18,Incurred_Real!$A$25:$BR$426,Incurred_Real!AX$1,FALSE)</f>
        <v>1.0952731894418465E-2</v>
      </c>
      <c r="T18" s="351">
        <f>VLOOKUP($A18,Incurred_Real!$A$25:$BR$426,Incurred_Real!AY$1,FALSE)</f>
        <v>0</v>
      </c>
      <c r="U18" s="351">
        <f>VLOOKUP($A18,Incurred_Real!$A$25:$BR$426,Incurred_Real!AZ$1,FALSE)</f>
        <v>0</v>
      </c>
      <c r="V18" s="351">
        <f>VLOOKUP($A18,Incurred_Real!$A$25:$BR$426,Incurred_Real!BA$1,FALSE)</f>
        <v>0</v>
      </c>
      <c r="W18" s="351">
        <f>VLOOKUP($A18,Incurred_Real!$A$25:$BR$426,Incurred_Real!BB$1,FALSE)</f>
        <v>0.1655332537889285</v>
      </c>
      <c r="X18" s="351">
        <f>VLOOKUP($A18,Incurred_Real!$A$25:$BR$426,Incurred_Real!BC$1,FALSE)</f>
        <v>0</v>
      </c>
      <c r="Y18" s="351">
        <f>VLOOKUP($A18,Incurred_Real!$A$25:$BR$426,Incurred_Real!BD$1,FALSE)</f>
        <v>3.2858195683255391E-3</v>
      </c>
      <c r="Z18" s="351">
        <f>VLOOKUP($A18,Incurred_Real!$A$25:$BR$426,Incurred_Real!BE$1,FALSE)</f>
        <v>0</v>
      </c>
      <c r="AA18" s="351">
        <f>VLOOKUP($A18,Incurred_Real!$A$25:$BR$426,Incurred_Real!BF$1,FALSE)</f>
        <v>0</v>
      </c>
      <c r="AB18" s="351">
        <f>VLOOKUP($A18,Incurred_Real!$A$25:$BR$426,Incurred_Real!BG$1,FALSE)</f>
        <v>0.33830799143400192</v>
      </c>
      <c r="AC18" s="351">
        <f>VLOOKUP($A18,Incurred_Real!$A$25:$BR$426,Incurred_Real!BH$1,FALSE)</f>
        <v>0</v>
      </c>
      <c r="AD18" s="351">
        <f>VLOOKUP($A18,Incurred_Real!$A$25:$BR$426,Incurred_Real!BI$1,FALSE)</f>
        <v>0</v>
      </c>
      <c r="AE18" s="351">
        <f>VLOOKUP($A18,Incurred_Real!$A$25:$BR$426,Incurred_Real!BJ$1,FALSE)</f>
        <v>0</v>
      </c>
      <c r="AF18" s="351">
        <f>VLOOKUP($A18,Incurred_Real!$A$25:$BR$426,Incurred_Real!BK$1,FALSE)</f>
        <v>0</v>
      </c>
      <c r="AG18" s="351">
        <f>VLOOKUP($A18,Incurred_Real!$A$25:$BR$426,Incurred_Real!BL$1,FALSE)</f>
        <v>0</v>
      </c>
      <c r="AH18" s="351">
        <f>VLOOKUP($A18,Incurred_Real!$A$25:$BR$426,Incurred_Real!BM$1,FALSE)</f>
        <v>0</v>
      </c>
      <c r="AI18" s="351">
        <f>VLOOKUP($A18,Incurred_Real!$A$25:$BR$426,Incurred_Real!BN$1,FALSE)</f>
        <v>0</v>
      </c>
      <c r="AJ18" s="351">
        <f>VLOOKUP($A18,Incurred_Real!$A$25:$BR$426,Incurred_Real!BO$1,FALSE)</f>
        <v>0</v>
      </c>
      <c r="AK18" s="351">
        <f>VLOOKUP($A18,Incurred_Real!$A$25:$BR$426,Incurred_Real!BP$1,FALSE)</f>
        <v>0</v>
      </c>
      <c r="AL18" s="351">
        <f>VLOOKUP($A18,Incurred_Real!$A$25:$BR$426,Incurred_Real!BQ$1,FALSE)</f>
        <v>0</v>
      </c>
      <c r="AM18" s="351">
        <f>VLOOKUP($A18,Incurred_Real!$A$25:$BR$426,Incurred_Real!BR$1,FALSE)</f>
        <v>0</v>
      </c>
      <c r="AN18" s="351">
        <f t="shared" si="18"/>
        <v>0.99999999999999978</v>
      </c>
    </row>
    <row r="19" spans="1:69" s="1" customFormat="1" ht="12.75" customHeight="1" x14ac:dyDescent="0.25">
      <c r="A19" s="11" t="s">
        <v>134</v>
      </c>
      <c r="B19" s="12" t="str">
        <f>VLOOKUP($A19,Incurred_Real!$A$25:$AC$426,2,FALSE)</f>
        <v>Substation Battery Charger Replacement</v>
      </c>
      <c r="C19" s="13">
        <v>198514.02108453095</v>
      </c>
      <c r="D19" s="13">
        <v>27596.670967138522</v>
      </c>
      <c r="E19" s="13">
        <v>0</v>
      </c>
      <c r="F19" s="13">
        <v>0</v>
      </c>
      <c r="G19" s="13">
        <v>0</v>
      </c>
      <c r="H19" s="13">
        <v>0</v>
      </c>
      <c r="I19" s="13">
        <v>0</v>
      </c>
      <c r="J19" s="232">
        <f t="shared" si="1"/>
        <v>226110.69205166947</v>
      </c>
      <c r="K19"/>
      <c r="L19" s="3"/>
      <c r="M19" s="20"/>
      <c r="N19" s="351">
        <f>VLOOKUP($A19,Incurred_Real!$A$25:$BR$426,Incurred_Real!AS$1,FALSE)</f>
        <v>0</v>
      </c>
      <c r="O19" s="351">
        <f>VLOOKUP($A19,Incurred_Real!$A$25:$BR$426,Incurred_Real!AT$1,FALSE)</f>
        <v>0</v>
      </c>
      <c r="P19" s="351">
        <f>VLOOKUP($A19,Incurred_Real!$A$25:$BR$426,Incurred_Real!AU$1,FALSE)</f>
        <v>0</v>
      </c>
      <c r="Q19" s="351">
        <f>VLOOKUP($A19,Incurred_Real!$A$25:$BR$426,Incurred_Real!AV$1,FALSE)</f>
        <v>0</v>
      </c>
      <c r="R19" s="351">
        <f>VLOOKUP($A19,Incurred_Real!$A$25:$BR$426,Incurred_Real!AW$1,FALSE)</f>
        <v>0</v>
      </c>
      <c r="S19" s="351">
        <f>VLOOKUP($A19,Incurred_Real!$A$25:$BR$426,Incurred_Real!AX$1,FALSE)</f>
        <v>0</v>
      </c>
      <c r="T19" s="351">
        <f>VLOOKUP($A19,Incurred_Real!$A$25:$BR$426,Incurred_Real!AY$1,FALSE)</f>
        <v>0</v>
      </c>
      <c r="U19" s="351">
        <f>VLOOKUP($A19,Incurred_Real!$A$25:$BR$426,Incurred_Real!AZ$1,FALSE)</f>
        <v>0</v>
      </c>
      <c r="V19" s="351">
        <f>VLOOKUP($A19,Incurred_Real!$A$25:$BR$426,Incurred_Real!BA$1,FALSE)</f>
        <v>0</v>
      </c>
      <c r="W19" s="351">
        <f>VLOOKUP($A19,Incurred_Real!$A$25:$BR$426,Incurred_Real!BB$1,FALSE)</f>
        <v>0</v>
      </c>
      <c r="X19" s="351">
        <f>VLOOKUP($A19,Incurred_Real!$A$25:$BR$426,Incurred_Real!BC$1,FALSE)</f>
        <v>0</v>
      </c>
      <c r="Y19" s="351">
        <f>VLOOKUP($A19,Incurred_Real!$A$25:$BR$426,Incurred_Real!BD$1,FALSE)</f>
        <v>1</v>
      </c>
      <c r="Z19" s="351">
        <f>VLOOKUP($A19,Incurred_Real!$A$25:$BR$426,Incurred_Real!BE$1,FALSE)</f>
        <v>0</v>
      </c>
      <c r="AA19" s="351">
        <f>VLOOKUP($A19,Incurred_Real!$A$25:$BR$426,Incurred_Real!BF$1,FALSE)</f>
        <v>0</v>
      </c>
      <c r="AB19" s="351">
        <f>VLOOKUP($A19,Incurred_Real!$A$25:$BR$426,Incurred_Real!BG$1,FALSE)</f>
        <v>0</v>
      </c>
      <c r="AC19" s="351">
        <f>VLOOKUP($A19,Incurred_Real!$A$25:$BR$426,Incurred_Real!BH$1,FALSE)</f>
        <v>0</v>
      </c>
      <c r="AD19" s="351">
        <f>VLOOKUP($A19,Incurred_Real!$A$25:$BR$426,Incurred_Real!BI$1,FALSE)</f>
        <v>0</v>
      </c>
      <c r="AE19" s="351">
        <f>VLOOKUP($A19,Incurred_Real!$A$25:$BR$426,Incurred_Real!BJ$1,FALSE)</f>
        <v>0</v>
      </c>
      <c r="AF19" s="351">
        <f>VLOOKUP($A19,Incurred_Real!$A$25:$BR$426,Incurred_Real!BK$1,FALSE)</f>
        <v>0</v>
      </c>
      <c r="AG19" s="351">
        <f>VLOOKUP($A19,Incurred_Real!$A$25:$BR$426,Incurred_Real!BL$1,FALSE)</f>
        <v>0</v>
      </c>
      <c r="AH19" s="351">
        <f>VLOOKUP($A19,Incurred_Real!$A$25:$BR$426,Incurred_Real!BM$1,FALSE)</f>
        <v>0</v>
      </c>
      <c r="AI19" s="351">
        <f>VLOOKUP($A19,Incurred_Real!$A$25:$BR$426,Incurred_Real!BN$1,FALSE)</f>
        <v>0</v>
      </c>
      <c r="AJ19" s="351">
        <f>VLOOKUP($A19,Incurred_Real!$A$25:$BR$426,Incurred_Real!BO$1,FALSE)</f>
        <v>0</v>
      </c>
      <c r="AK19" s="351">
        <f>VLOOKUP($A19,Incurred_Real!$A$25:$BR$426,Incurred_Real!BP$1,FALSE)</f>
        <v>0</v>
      </c>
      <c r="AL19" s="351">
        <f>VLOOKUP($A19,Incurred_Real!$A$25:$BR$426,Incurred_Real!BQ$1,FALSE)</f>
        <v>0</v>
      </c>
      <c r="AM19" s="351">
        <f>VLOOKUP($A19,Incurred_Real!$A$25:$BR$426,Incurred_Real!BR$1,FALSE)</f>
        <v>0</v>
      </c>
      <c r="AN19" s="351">
        <f t="shared" si="18"/>
        <v>1</v>
      </c>
    </row>
    <row r="20" spans="1:69" s="1" customFormat="1" ht="12.75" customHeight="1" x14ac:dyDescent="0.25">
      <c r="A20" s="11" t="s">
        <v>149</v>
      </c>
      <c r="B20" s="12" t="str">
        <f>VLOOKUP($A20,Incurred_Real!$A$25:$AC$426,2,FALSE)</f>
        <v>Network Aerial Laser Survey 2013-18</v>
      </c>
      <c r="C20" s="13">
        <v>234.23468709330297</v>
      </c>
      <c r="D20" s="13">
        <v>0</v>
      </c>
      <c r="E20" s="13">
        <v>0</v>
      </c>
      <c r="F20" s="13">
        <v>0</v>
      </c>
      <c r="G20" s="13">
        <v>0</v>
      </c>
      <c r="H20" s="13">
        <v>0</v>
      </c>
      <c r="I20" s="13">
        <v>0</v>
      </c>
      <c r="J20" s="232">
        <f t="shared" si="1"/>
        <v>234.23468709330297</v>
      </c>
      <c r="K20"/>
      <c r="L20" s="3"/>
      <c r="M20" s="20"/>
      <c r="N20" s="351">
        <f>VLOOKUP($A20,Incurred_Real!$A$25:$BR$426,Incurred_Real!AS$1,FALSE)</f>
        <v>0</v>
      </c>
      <c r="O20" s="351">
        <f>VLOOKUP($A20,Incurred_Real!$A$25:$BR$426,Incurred_Real!AT$1,FALSE)</f>
        <v>0</v>
      </c>
      <c r="P20" s="351">
        <f>VLOOKUP($A20,Incurred_Real!$A$25:$BR$426,Incurred_Real!AU$1,FALSE)</f>
        <v>0</v>
      </c>
      <c r="Q20" s="351">
        <f>VLOOKUP($A20,Incurred_Real!$A$25:$BR$426,Incurred_Real!AV$1,FALSE)</f>
        <v>0</v>
      </c>
      <c r="R20" s="351">
        <f>VLOOKUP($A20,Incurred_Real!$A$25:$BR$426,Incurred_Real!AW$1,FALSE)</f>
        <v>0</v>
      </c>
      <c r="S20" s="351">
        <f>VLOOKUP($A20,Incurred_Real!$A$25:$BR$426,Incurred_Real!AX$1,FALSE)</f>
        <v>0</v>
      </c>
      <c r="T20" s="351">
        <f>VLOOKUP($A20,Incurred_Real!$A$25:$BR$426,Incurred_Real!AY$1,FALSE)</f>
        <v>0</v>
      </c>
      <c r="U20" s="351">
        <f>VLOOKUP($A20,Incurred_Real!$A$25:$BR$426,Incurred_Real!AZ$1,FALSE)</f>
        <v>0</v>
      </c>
      <c r="V20" s="351">
        <f>VLOOKUP($A20,Incurred_Real!$A$25:$BR$426,Incurred_Real!BA$1,FALSE)</f>
        <v>0</v>
      </c>
      <c r="W20" s="351">
        <f>VLOOKUP($A20,Incurred_Real!$A$25:$BR$426,Incurred_Real!BB$1,FALSE)</f>
        <v>0</v>
      </c>
      <c r="X20" s="351">
        <f>VLOOKUP($A20,Incurred_Real!$A$25:$BR$426,Incurred_Real!BC$1,FALSE)</f>
        <v>0</v>
      </c>
      <c r="Y20" s="351">
        <f>VLOOKUP($A20,Incurred_Real!$A$25:$BR$426,Incurred_Real!BD$1,FALSE)</f>
        <v>0</v>
      </c>
      <c r="Z20" s="351">
        <f>VLOOKUP($A20,Incurred_Real!$A$25:$BR$426,Incurred_Real!BE$1,FALSE)</f>
        <v>0</v>
      </c>
      <c r="AA20" s="351">
        <f>VLOOKUP($A20,Incurred_Real!$A$25:$BR$426,Incurred_Real!BF$1,FALSE)</f>
        <v>0</v>
      </c>
      <c r="AB20" s="351">
        <f>VLOOKUP($A20,Incurred_Real!$A$25:$BR$426,Incurred_Real!BG$1,FALSE)</f>
        <v>0</v>
      </c>
      <c r="AC20" s="351">
        <f>VLOOKUP($A20,Incurred_Real!$A$25:$BR$426,Incurred_Real!BH$1,FALSE)</f>
        <v>1</v>
      </c>
      <c r="AD20" s="351">
        <f>VLOOKUP($A20,Incurred_Real!$A$25:$BR$426,Incurred_Real!BI$1,FALSE)</f>
        <v>0</v>
      </c>
      <c r="AE20" s="351">
        <f>VLOOKUP($A20,Incurred_Real!$A$25:$BR$426,Incurred_Real!BJ$1,FALSE)</f>
        <v>0</v>
      </c>
      <c r="AF20" s="351">
        <f>VLOOKUP($A20,Incurred_Real!$A$25:$BR$426,Incurred_Real!BK$1,FALSE)</f>
        <v>0</v>
      </c>
      <c r="AG20" s="351">
        <f>VLOOKUP($A20,Incurred_Real!$A$25:$BR$426,Incurred_Real!BL$1,FALSE)</f>
        <v>0</v>
      </c>
      <c r="AH20" s="351">
        <f>VLOOKUP($A20,Incurred_Real!$A$25:$BR$426,Incurred_Real!BM$1,FALSE)</f>
        <v>0</v>
      </c>
      <c r="AI20" s="351">
        <f>VLOOKUP($A20,Incurred_Real!$A$25:$BR$426,Incurred_Real!BN$1,FALSE)</f>
        <v>0</v>
      </c>
      <c r="AJ20" s="351">
        <f>VLOOKUP($A20,Incurred_Real!$A$25:$BR$426,Incurred_Real!BO$1,FALSE)</f>
        <v>0</v>
      </c>
      <c r="AK20" s="351">
        <f>VLOOKUP($A20,Incurred_Real!$A$25:$BR$426,Incurred_Real!BP$1,FALSE)</f>
        <v>0</v>
      </c>
      <c r="AL20" s="351">
        <f>VLOOKUP($A20,Incurred_Real!$A$25:$BR$426,Incurred_Real!BQ$1,FALSE)</f>
        <v>0</v>
      </c>
      <c r="AM20" s="351">
        <f>VLOOKUP($A20,Incurred_Real!$A$25:$BR$426,Incurred_Real!BR$1,FALSE)</f>
        <v>0</v>
      </c>
      <c r="AN20" s="351">
        <f t="shared" si="18"/>
        <v>1</v>
      </c>
    </row>
    <row r="21" spans="1:69" s="1" customFormat="1" ht="12.75" customHeight="1" x14ac:dyDescent="0.25">
      <c r="A21" s="11" t="s">
        <v>156</v>
      </c>
      <c r="B21" s="12" t="str">
        <f>VLOOKUP($A21,Incurred_Real!$A$25:$AC$426,2,FALSE)</f>
        <v>Baroota Substation Upgrade</v>
      </c>
      <c r="C21" s="13">
        <v>19846.064907450153</v>
      </c>
      <c r="D21" s="13">
        <v>0</v>
      </c>
      <c r="E21" s="13">
        <v>0</v>
      </c>
      <c r="F21" s="13">
        <v>0</v>
      </c>
      <c r="G21" s="13">
        <v>0</v>
      </c>
      <c r="H21" s="13">
        <v>0</v>
      </c>
      <c r="I21" s="13">
        <v>0</v>
      </c>
      <c r="J21" s="232">
        <f t="shared" si="1"/>
        <v>19846.064907450153</v>
      </c>
      <c r="K21"/>
      <c r="L21" s="3"/>
      <c r="M21" s="20"/>
      <c r="N21" s="351">
        <f>VLOOKUP($A21,Incurred_Real!$A$25:$BR$426,Incurred_Real!AS$1,FALSE)</f>
        <v>0</v>
      </c>
      <c r="O21" s="351">
        <f>VLOOKUP($A21,Incurred_Real!$A$25:$BR$426,Incurred_Real!AT$1,FALSE)</f>
        <v>6.1964896088506402E-2</v>
      </c>
      <c r="P21" s="351">
        <f>VLOOKUP($A21,Incurred_Real!$A$25:$BR$426,Incurred_Real!AU$1,FALSE)</f>
        <v>5.4494281362593038E-2</v>
      </c>
      <c r="Q21" s="351">
        <f>VLOOKUP($A21,Incurred_Real!$A$25:$BR$426,Incurred_Real!AV$1,FALSE)</f>
        <v>0</v>
      </c>
      <c r="R21" s="351">
        <f>VLOOKUP($A21,Incurred_Real!$A$25:$BR$426,Incurred_Real!AW$1,FALSE)</f>
        <v>0</v>
      </c>
      <c r="S21" s="351">
        <f>VLOOKUP($A21,Incurred_Real!$A$25:$BR$426,Incurred_Real!AX$1,FALSE)</f>
        <v>0</v>
      </c>
      <c r="T21" s="351">
        <f>VLOOKUP($A21,Incurred_Real!$A$25:$BR$426,Incurred_Real!AY$1,FALSE)</f>
        <v>0</v>
      </c>
      <c r="U21" s="351">
        <f>VLOOKUP($A21,Incurred_Real!$A$25:$BR$426,Incurred_Real!AZ$1,FALSE)</f>
        <v>0</v>
      </c>
      <c r="V21" s="351">
        <f>VLOOKUP($A21,Incurred_Real!$A$25:$BR$426,Incurred_Real!BA$1,FALSE)</f>
        <v>0</v>
      </c>
      <c r="W21" s="351">
        <f>VLOOKUP($A21,Incurred_Real!$A$25:$BR$426,Incurred_Real!BB$1,FALSE)</f>
        <v>0.24221734498616548</v>
      </c>
      <c r="X21" s="351">
        <f>VLOOKUP($A21,Incurred_Real!$A$25:$BR$426,Incurred_Real!BC$1,FALSE)</f>
        <v>9.7043934357867928E-2</v>
      </c>
      <c r="Y21" s="351">
        <f>VLOOKUP($A21,Incurred_Real!$A$25:$BR$426,Incurred_Real!BD$1,FALSE)</f>
        <v>0.15321047939897878</v>
      </c>
      <c r="Z21" s="351">
        <f>VLOOKUP($A21,Incurred_Real!$A$25:$BR$426,Incurred_Real!BE$1,FALSE)</f>
        <v>2.6842882536562928E-2</v>
      </c>
      <c r="AA21" s="351">
        <f>VLOOKUP($A21,Incurred_Real!$A$25:$BR$426,Incurred_Real!BF$1,FALSE)</f>
        <v>0</v>
      </c>
      <c r="AB21" s="351">
        <f>VLOOKUP($A21,Incurred_Real!$A$25:$BR$426,Incurred_Real!BG$1,FALSE)</f>
        <v>0.35000553995792844</v>
      </c>
      <c r="AC21" s="351">
        <f>VLOOKUP($A21,Incurred_Real!$A$25:$BR$426,Incurred_Real!BH$1,FALSE)</f>
        <v>1.4220641311396925E-2</v>
      </c>
      <c r="AD21" s="351">
        <f>VLOOKUP($A21,Incurred_Real!$A$25:$BR$426,Incurred_Real!BI$1,FALSE)</f>
        <v>0</v>
      </c>
      <c r="AE21" s="351">
        <f>VLOOKUP($A21,Incurred_Real!$A$25:$BR$426,Incurred_Real!BJ$1,FALSE)</f>
        <v>0</v>
      </c>
      <c r="AF21" s="351">
        <f>VLOOKUP($A21,Incurred_Real!$A$25:$BR$426,Incurred_Real!BK$1,FALSE)</f>
        <v>0</v>
      </c>
      <c r="AG21" s="351">
        <f>VLOOKUP($A21,Incurred_Real!$A$25:$BR$426,Incurred_Real!BL$1,FALSE)</f>
        <v>0</v>
      </c>
      <c r="AH21" s="351">
        <f>VLOOKUP($A21,Incurred_Real!$A$25:$BR$426,Incurred_Real!BM$1,FALSE)</f>
        <v>0</v>
      </c>
      <c r="AI21" s="351">
        <f>VLOOKUP($A21,Incurred_Real!$A$25:$BR$426,Incurred_Real!BN$1,FALSE)</f>
        <v>0</v>
      </c>
      <c r="AJ21" s="351">
        <f>VLOOKUP($A21,Incurred_Real!$A$25:$BR$426,Incurred_Real!BO$1,FALSE)</f>
        <v>0</v>
      </c>
      <c r="AK21" s="351">
        <f>VLOOKUP($A21,Incurred_Real!$A$25:$BR$426,Incurred_Real!BP$1,FALSE)</f>
        <v>0</v>
      </c>
      <c r="AL21" s="351">
        <f>VLOOKUP($A21,Incurred_Real!$A$25:$BR$426,Incurred_Real!BQ$1,FALSE)</f>
        <v>0</v>
      </c>
      <c r="AM21" s="351">
        <f>VLOOKUP($A21,Incurred_Real!$A$25:$BR$426,Incurred_Real!BR$1,FALSE)</f>
        <v>0</v>
      </c>
      <c r="AN21" s="351">
        <f t="shared" si="18"/>
        <v>0.99999999999999989</v>
      </c>
    </row>
    <row r="22" spans="1:69" s="1" customFormat="1" ht="12.75" customHeight="1" x14ac:dyDescent="0.25">
      <c r="A22" s="11" t="s">
        <v>157</v>
      </c>
      <c r="B22" s="12" t="str">
        <f>VLOOKUP($A22,Incurred_Real!$A$25:$AC$426,2,FALSE)</f>
        <v>Bund Refurbishments</v>
      </c>
      <c r="C22" s="13">
        <v>63393.770141000306</v>
      </c>
      <c r="D22" s="13">
        <v>0</v>
      </c>
      <c r="E22" s="13">
        <v>0</v>
      </c>
      <c r="F22" s="13">
        <v>0</v>
      </c>
      <c r="G22" s="13">
        <v>0</v>
      </c>
      <c r="H22" s="13">
        <v>0</v>
      </c>
      <c r="I22" s="13">
        <v>0</v>
      </c>
      <c r="J22" s="232">
        <f t="shared" si="1"/>
        <v>63393.770141000306</v>
      </c>
      <c r="K22"/>
      <c r="L22" s="3"/>
      <c r="M22" s="20"/>
      <c r="N22" s="351">
        <f>VLOOKUP($A22,Incurred_Real!$A$25:$BR$426,Incurred_Real!AS$1,FALSE)</f>
        <v>0</v>
      </c>
      <c r="O22" s="351">
        <f>VLOOKUP($A22,Incurred_Real!$A$25:$BR$426,Incurred_Real!AT$1,FALSE)</f>
        <v>0</v>
      </c>
      <c r="P22" s="351">
        <f>VLOOKUP($A22,Incurred_Real!$A$25:$BR$426,Incurred_Real!AU$1,FALSE)</f>
        <v>0</v>
      </c>
      <c r="Q22" s="351">
        <f>VLOOKUP($A22,Incurred_Real!$A$25:$BR$426,Incurred_Real!AV$1,FALSE)</f>
        <v>0</v>
      </c>
      <c r="R22" s="351">
        <f>VLOOKUP($A22,Incurred_Real!$A$25:$BR$426,Incurred_Real!AW$1,FALSE)</f>
        <v>0</v>
      </c>
      <c r="S22" s="351">
        <f>VLOOKUP($A22,Incurred_Real!$A$25:$BR$426,Incurred_Real!AX$1,FALSE)</f>
        <v>0</v>
      </c>
      <c r="T22" s="351">
        <f>VLOOKUP($A22,Incurred_Real!$A$25:$BR$426,Incurred_Real!AY$1,FALSE)</f>
        <v>0</v>
      </c>
      <c r="U22" s="351">
        <f>VLOOKUP($A22,Incurred_Real!$A$25:$BR$426,Incurred_Real!AZ$1,FALSE)</f>
        <v>0</v>
      </c>
      <c r="V22" s="351">
        <f>VLOOKUP($A22,Incurred_Real!$A$25:$BR$426,Incurred_Real!BA$1,FALSE)</f>
        <v>0</v>
      </c>
      <c r="W22" s="351">
        <f>VLOOKUP($A22,Incurred_Real!$A$25:$BR$426,Incurred_Real!BB$1,FALSE)</f>
        <v>1</v>
      </c>
      <c r="X22" s="351">
        <f>VLOOKUP($A22,Incurred_Real!$A$25:$BR$426,Incurred_Real!BC$1,FALSE)</f>
        <v>0</v>
      </c>
      <c r="Y22" s="351">
        <f>VLOOKUP($A22,Incurred_Real!$A$25:$BR$426,Incurred_Real!BD$1,FALSE)</f>
        <v>0</v>
      </c>
      <c r="Z22" s="351">
        <f>VLOOKUP($A22,Incurred_Real!$A$25:$BR$426,Incurred_Real!BE$1,FALSE)</f>
        <v>0</v>
      </c>
      <c r="AA22" s="351">
        <f>VLOOKUP($A22,Incurred_Real!$A$25:$BR$426,Incurred_Real!BF$1,FALSE)</f>
        <v>0</v>
      </c>
      <c r="AB22" s="351">
        <f>VLOOKUP($A22,Incurred_Real!$A$25:$BR$426,Incurred_Real!BG$1,FALSE)</f>
        <v>0</v>
      </c>
      <c r="AC22" s="351">
        <f>VLOOKUP($A22,Incurred_Real!$A$25:$BR$426,Incurred_Real!BH$1,FALSE)</f>
        <v>0</v>
      </c>
      <c r="AD22" s="351">
        <f>VLOOKUP($A22,Incurred_Real!$A$25:$BR$426,Incurred_Real!BI$1,FALSE)</f>
        <v>0</v>
      </c>
      <c r="AE22" s="351">
        <f>VLOOKUP($A22,Incurred_Real!$A$25:$BR$426,Incurred_Real!BJ$1,FALSE)</f>
        <v>0</v>
      </c>
      <c r="AF22" s="351">
        <f>VLOOKUP($A22,Incurred_Real!$A$25:$BR$426,Incurred_Real!BK$1,FALSE)</f>
        <v>0</v>
      </c>
      <c r="AG22" s="351">
        <f>VLOOKUP($A22,Incurred_Real!$A$25:$BR$426,Incurred_Real!BL$1,FALSE)</f>
        <v>0</v>
      </c>
      <c r="AH22" s="351">
        <f>VLOOKUP($A22,Incurred_Real!$A$25:$BR$426,Incurred_Real!BM$1,FALSE)</f>
        <v>0</v>
      </c>
      <c r="AI22" s="351">
        <f>VLOOKUP($A22,Incurred_Real!$A$25:$BR$426,Incurred_Real!BN$1,FALSE)</f>
        <v>0</v>
      </c>
      <c r="AJ22" s="351">
        <f>VLOOKUP($A22,Incurred_Real!$A$25:$BR$426,Incurred_Real!BO$1,FALSE)</f>
        <v>0</v>
      </c>
      <c r="AK22" s="351">
        <f>VLOOKUP($A22,Incurred_Real!$A$25:$BR$426,Incurred_Real!BP$1,FALSE)</f>
        <v>0</v>
      </c>
      <c r="AL22" s="351">
        <f>VLOOKUP($A22,Incurred_Real!$A$25:$BR$426,Incurred_Real!BQ$1,FALSE)</f>
        <v>0</v>
      </c>
      <c r="AM22" s="351">
        <f>VLOOKUP($A22,Incurred_Real!$A$25:$BR$426,Incurred_Real!BR$1,FALSE)</f>
        <v>0</v>
      </c>
      <c r="AN22" s="351">
        <f t="shared" si="18"/>
        <v>1</v>
      </c>
    </row>
    <row r="23" spans="1:69" s="1" customFormat="1" ht="12.75" customHeight="1" x14ac:dyDescent="0.25">
      <c r="A23" s="11" t="s">
        <v>161</v>
      </c>
      <c r="B23" s="12" t="str">
        <f>VLOOKUP($A23,Incurred_Real!$A$25:$AC$426,2,FALSE)</f>
        <v>AC Board Replacement 2013-18</v>
      </c>
      <c r="C23" s="13">
        <v>15699822.204421554</v>
      </c>
      <c r="D23" s="13"/>
      <c r="E23" s="13"/>
      <c r="F23" s="13"/>
      <c r="G23" s="13"/>
      <c r="H23" s="13"/>
      <c r="I23" s="13"/>
      <c r="J23" s="232">
        <f t="shared" si="1"/>
        <v>15699822.204421554</v>
      </c>
      <c r="K23"/>
      <c r="L23" s="3"/>
      <c r="M23" s="424"/>
      <c r="N23" s="351">
        <f>VLOOKUP($A23,Incurred_Real!$A$25:$BR$426,Incurred_Real!AS$1,FALSE)</f>
        <v>0</v>
      </c>
      <c r="O23" s="351">
        <f>VLOOKUP($A23,Incurred_Real!$A$25:$BR$426,Incurred_Real!AT$1,FALSE)</f>
        <v>0</v>
      </c>
      <c r="P23" s="351">
        <f>VLOOKUP($A23,Incurred_Real!$A$25:$BR$426,Incurred_Real!AU$1,FALSE)</f>
        <v>0</v>
      </c>
      <c r="Q23" s="351">
        <f>VLOOKUP($A23,Incurred_Real!$A$25:$BR$426,Incurred_Real!AV$1,FALSE)</f>
        <v>0</v>
      </c>
      <c r="R23" s="351">
        <f>VLOOKUP($A23,Incurred_Real!$A$25:$BR$426,Incurred_Real!AW$1,FALSE)</f>
        <v>0</v>
      </c>
      <c r="S23" s="351">
        <f>VLOOKUP($A23,Incurred_Real!$A$25:$BR$426,Incurred_Real!AX$1,FALSE)</f>
        <v>0</v>
      </c>
      <c r="T23" s="351">
        <f>VLOOKUP($A23,Incurred_Real!$A$25:$BR$426,Incurred_Real!AY$1,FALSE)</f>
        <v>0</v>
      </c>
      <c r="U23" s="351">
        <f>VLOOKUP($A23,Incurred_Real!$A$25:$BR$426,Incurred_Real!AZ$1,FALSE)</f>
        <v>0</v>
      </c>
      <c r="V23" s="351">
        <f>VLOOKUP($A23,Incurred_Real!$A$25:$BR$426,Incurred_Real!BA$1,FALSE)</f>
        <v>0</v>
      </c>
      <c r="W23" s="351">
        <f>VLOOKUP($A23,Incurred_Real!$A$25:$BR$426,Incurred_Real!BB$1,FALSE)</f>
        <v>0</v>
      </c>
      <c r="X23" s="351">
        <f>VLOOKUP($A23,Incurred_Real!$A$25:$BR$426,Incurred_Real!BC$1,FALSE)</f>
        <v>0</v>
      </c>
      <c r="Y23" s="351">
        <f>VLOOKUP($A23,Incurred_Real!$A$25:$BR$426,Incurred_Real!BD$1,FALSE)</f>
        <v>1</v>
      </c>
      <c r="Z23" s="351">
        <f>VLOOKUP($A23,Incurred_Real!$A$25:$BR$426,Incurred_Real!BE$1,FALSE)</f>
        <v>0</v>
      </c>
      <c r="AA23" s="351">
        <f>VLOOKUP($A23,Incurred_Real!$A$25:$BR$426,Incurred_Real!BF$1,FALSE)</f>
        <v>0</v>
      </c>
      <c r="AB23" s="351">
        <f>VLOOKUP($A23,Incurred_Real!$A$25:$BR$426,Incurred_Real!BG$1,FALSE)</f>
        <v>0</v>
      </c>
      <c r="AC23" s="351">
        <f>VLOOKUP($A23,Incurred_Real!$A$25:$BR$426,Incurred_Real!BH$1,FALSE)</f>
        <v>0</v>
      </c>
      <c r="AD23" s="351">
        <f>VLOOKUP($A23,Incurred_Real!$A$25:$BR$426,Incurred_Real!BI$1,FALSE)</f>
        <v>0</v>
      </c>
      <c r="AE23" s="351">
        <f>VLOOKUP($A23,Incurred_Real!$A$25:$BR$426,Incurred_Real!BJ$1,FALSE)</f>
        <v>0</v>
      </c>
      <c r="AF23" s="351">
        <f>VLOOKUP($A23,Incurred_Real!$A$25:$BR$426,Incurred_Real!BK$1,FALSE)</f>
        <v>0</v>
      </c>
      <c r="AG23" s="351">
        <f>VLOOKUP($A23,Incurred_Real!$A$25:$BR$426,Incurred_Real!BL$1,FALSE)</f>
        <v>0</v>
      </c>
      <c r="AH23" s="351">
        <f>VLOOKUP($A23,Incurred_Real!$A$25:$BR$426,Incurred_Real!BM$1,FALSE)</f>
        <v>0</v>
      </c>
      <c r="AI23" s="351">
        <f>VLOOKUP($A23,Incurred_Real!$A$25:$BR$426,Incurred_Real!BN$1,FALSE)</f>
        <v>0</v>
      </c>
      <c r="AJ23" s="351">
        <f>VLOOKUP($A23,Incurred_Real!$A$25:$BR$426,Incurred_Real!BO$1,FALSE)</f>
        <v>0</v>
      </c>
      <c r="AK23" s="351">
        <f>VLOOKUP($A23,Incurred_Real!$A$25:$BR$426,Incurred_Real!BP$1,FALSE)</f>
        <v>0</v>
      </c>
      <c r="AL23" s="351">
        <f>VLOOKUP($A23,Incurred_Real!$A$25:$BR$426,Incurred_Real!BQ$1,FALSE)</f>
        <v>0</v>
      </c>
      <c r="AM23" s="351">
        <f>VLOOKUP($A23,Incurred_Real!$A$25:$BR$426,Incurred_Real!BR$1,FALSE)</f>
        <v>0</v>
      </c>
      <c r="AN23" s="351">
        <f t="shared" si="18"/>
        <v>1</v>
      </c>
    </row>
    <row r="24" spans="1:69" s="1" customFormat="1" ht="12.75" customHeight="1" x14ac:dyDescent="0.25">
      <c r="A24" s="11" t="s">
        <v>192</v>
      </c>
      <c r="B24" s="12" t="str">
        <f>VLOOKUP($A24,Incurred_Real!$A$25:$AC$426,2,FALSE)</f>
        <v>Unit Asset Replacements 2013-18</v>
      </c>
      <c r="C24" s="13">
        <v>18338.119977789273</v>
      </c>
      <c r="D24" s="13">
        <v>0</v>
      </c>
      <c r="E24" s="13">
        <v>0</v>
      </c>
      <c r="F24" s="13">
        <v>0</v>
      </c>
      <c r="G24" s="13">
        <v>0</v>
      </c>
      <c r="H24" s="13">
        <v>0</v>
      </c>
      <c r="I24" s="13">
        <v>0</v>
      </c>
      <c r="J24" s="232">
        <f t="shared" si="1"/>
        <v>18338.119977789273</v>
      </c>
      <c r="K24"/>
      <c r="L24" s="3"/>
      <c r="M24" s="424"/>
      <c r="N24" s="351">
        <f>VLOOKUP($A24,Incurred_Real!$A$25:$BR$426,Incurred_Real!AS$1,FALSE)</f>
        <v>0</v>
      </c>
      <c r="O24" s="351">
        <f>VLOOKUP($A24,Incurred_Real!$A$25:$BR$426,Incurred_Real!AT$1,FALSE)</f>
        <v>0</v>
      </c>
      <c r="P24" s="351">
        <f>VLOOKUP($A24,Incurred_Real!$A$25:$BR$426,Incurred_Real!AU$1,FALSE)</f>
        <v>0</v>
      </c>
      <c r="Q24" s="351">
        <f>VLOOKUP($A24,Incurred_Real!$A$25:$BR$426,Incurred_Real!AV$1,FALSE)</f>
        <v>0</v>
      </c>
      <c r="R24" s="351">
        <f>VLOOKUP($A24,Incurred_Real!$A$25:$BR$426,Incurred_Real!AW$1,FALSE)</f>
        <v>0</v>
      </c>
      <c r="S24" s="351">
        <f>VLOOKUP($A24,Incurred_Real!$A$25:$BR$426,Incurred_Real!AX$1,FALSE)</f>
        <v>0</v>
      </c>
      <c r="T24" s="351">
        <f>VLOOKUP($A24,Incurred_Real!$A$25:$BR$426,Incurred_Real!AY$1,FALSE)</f>
        <v>0</v>
      </c>
      <c r="U24" s="351">
        <f>VLOOKUP($A24,Incurred_Real!$A$25:$BR$426,Incurred_Real!AZ$1,FALSE)</f>
        <v>0</v>
      </c>
      <c r="V24" s="351">
        <f>VLOOKUP($A24,Incurred_Real!$A$25:$BR$426,Incurred_Real!BA$1,FALSE)</f>
        <v>0</v>
      </c>
      <c r="W24" s="351">
        <f>VLOOKUP($A24,Incurred_Real!$A$25:$BR$426,Incurred_Real!BB$1,FALSE)</f>
        <v>1</v>
      </c>
      <c r="X24" s="351">
        <f>VLOOKUP($A24,Incurred_Real!$A$25:$BR$426,Incurred_Real!BC$1,FALSE)</f>
        <v>0</v>
      </c>
      <c r="Y24" s="351">
        <f>VLOOKUP($A24,Incurred_Real!$A$25:$BR$426,Incurred_Real!BD$1,FALSE)</f>
        <v>0</v>
      </c>
      <c r="Z24" s="351">
        <f>VLOOKUP($A24,Incurred_Real!$A$25:$BR$426,Incurred_Real!BE$1,FALSE)</f>
        <v>0</v>
      </c>
      <c r="AA24" s="351">
        <f>VLOOKUP($A24,Incurred_Real!$A$25:$BR$426,Incurred_Real!BF$1,FALSE)</f>
        <v>0</v>
      </c>
      <c r="AB24" s="351">
        <f>VLOOKUP($A24,Incurred_Real!$A$25:$BR$426,Incurred_Real!BG$1,FALSE)</f>
        <v>0</v>
      </c>
      <c r="AC24" s="351">
        <f>VLOOKUP($A24,Incurred_Real!$A$25:$BR$426,Incurred_Real!BH$1,FALSE)</f>
        <v>0</v>
      </c>
      <c r="AD24" s="351">
        <f>VLOOKUP($A24,Incurred_Real!$A$25:$BR$426,Incurred_Real!BI$1,FALSE)</f>
        <v>0</v>
      </c>
      <c r="AE24" s="351">
        <f>VLOOKUP($A24,Incurred_Real!$A$25:$BR$426,Incurred_Real!BJ$1,FALSE)</f>
        <v>0</v>
      </c>
      <c r="AF24" s="351">
        <f>VLOOKUP($A24,Incurred_Real!$A$25:$BR$426,Incurred_Real!BK$1,FALSE)</f>
        <v>0</v>
      </c>
      <c r="AG24" s="351">
        <f>VLOOKUP($A24,Incurred_Real!$A$25:$BR$426,Incurred_Real!BL$1,FALSE)</f>
        <v>0</v>
      </c>
      <c r="AH24" s="351">
        <f>VLOOKUP($A24,Incurred_Real!$A$25:$BR$426,Incurred_Real!BM$1,FALSE)</f>
        <v>0</v>
      </c>
      <c r="AI24" s="351">
        <f>VLOOKUP($A24,Incurred_Real!$A$25:$BR$426,Incurred_Real!BN$1,FALSE)</f>
        <v>0</v>
      </c>
      <c r="AJ24" s="351">
        <f>VLOOKUP($A24,Incurred_Real!$A$25:$BR$426,Incurred_Real!BO$1,FALSE)</f>
        <v>0</v>
      </c>
      <c r="AK24" s="351">
        <f>VLOOKUP($A24,Incurred_Real!$A$25:$BR$426,Incurred_Real!BP$1,FALSE)</f>
        <v>0</v>
      </c>
      <c r="AL24" s="351">
        <f>VLOOKUP($A24,Incurred_Real!$A$25:$BR$426,Incurred_Real!BQ$1,FALSE)</f>
        <v>0</v>
      </c>
      <c r="AM24" s="351">
        <f>VLOOKUP($A24,Incurred_Real!$A$25:$BR$426,Incurred_Real!BR$1,FALSE)</f>
        <v>0</v>
      </c>
      <c r="AN24" s="351">
        <f t="shared" si="18"/>
        <v>1</v>
      </c>
    </row>
    <row r="25" spans="1:69" s="1" customFormat="1" ht="12.75" customHeight="1" x14ac:dyDescent="0.25">
      <c r="A25" s="11" t="s">
        <v>206</v>
      </c>
      <c r="B25" s="12" t="str">
        <f>VLOOKUP($A25,Incurred_Real!$A$25:$AC$426,2,FALSE)</f>
        <v>Local Area Network Equipment Refresh 21-22</v>
      </c>
      <c r="C25" s="13">
        <v>1035589.6698811054</v>
      </c>
      <c r="D25" s="13">
        <v>265565.42711670493</v>
      </c>
      <c r="E25" s="13"/>
      <c r="F25" s="13"/>
      <c r="G25" s="13"/>
      <c r="H25" s="13"/>
      <c r="I25" s="13"/>
      <c r="J25" s="232">
        <f t="shared" si="1"/>
        <v>1301155.0969978103</v>
      </c>
      <c r="K25"/>
      <c r="L25" s="3"/>
      <c r="M25" s="424"/>
      <c r="N25" s="351">
        <f>VLOOKUP($A25,Incurred_Real!$A$25:$BR$426,Incurred_Real!AS$1,FALSE)</f>
        <v>0</v>
      </c>
      <c r="O25" s="351">
        <f>VLOOKUP($A25,Incurred_Real!$A$25:$BR$426,Incurred_Real!AT$1,FALSE)</f>
        <v>0</v>
      </c>
      <c r="P25" s="351">
        <f>VLOOKUP($A25,Incurred_Real!$A$25:$BR$426,Incurred_Real!AU$1,FALSE)</f>
        <v>0</v>
      </c>
      <c r="Q25" s="351">
        <f>VLOOKUP($A25,Incurred_Real!$A$25:$BR$426,Incurred_Real!AV$1,FALSE)</f>
        <v>1</v>
      </c>
      <c r="R25" s="351">
        <f>VLOOKUP($A25,Incurred_Real!$A$25:$BR$426,Incurred_Real!AW$1,FALSE)</f>
        <v>0</v>
      </c>
      <c r="S25" s="351">
        <f>VLOOKUP($A25,Incurred_Real!$A$25:$BR$426,Incurred_Real!AX$1,FALSE)</f>
        <v>0</v>
      </c>
      <c r="T25" s="351">
        <f>VLOOKUP($A25,Incurred_Real!$A$25:$BR$426,Incurred_Real!AY$1,FALSE)</f>
        <v>0</v>
      </c>
      <c r="U25" s="351">
        <f>VLOOKUP($A25,Incurred_Real!$A$25:$BR$426,Incurred_Real!AZ$1,FALSE)</f>
        <v>0</v>
      </c>
      <c r="V25" s="351">
        <f>VLOOKUP($A25,Incurred_Real!$A$25:$BR$426,Incurred_Real!BA$1,FALSE)</f>
        <v>0</v>
      </c>
      <c r="W25" s="351">
        <f>VLOOKUP($A25,Incurred_Real!$A$25:$BR$426,Incurred_Real!BB$1,FALSE)</f>
        <v>0</v>
      </c>
      <c r="X25" s="351">
        <f>VLOOKUP($A25,Incurred_Real!$A$25:$BR$426,Incurred_Real!BC$1,FALSE)</f>
        <v>0</v>
      </c>
      <c r="Y25" s="351">
        <f>VLOOKUP($A25,Incurred_Real!$A$25:$BR$426,Incurred_Real!BD$1,FALSE)</f>
        <v>0</v>
      </c>
      <c r="Z25" s="351">
        <f>VLOOKUP($A25,Incurred_Real!$A$25:$BR$426,Incurred_Real!BE$1,FALSE)</f>
        <v>0</v>
      </c>
      <c r="AA25" s="351">
        <f>VLOOKUP($A25,Incurred_Real!$A$25:$BR$426,Incurred_Real!BF$1,FALSE)</f>
        <v>0</v>
      </c>
      <c r="AB25" s="351">
        <f>VLOOKUP($A25,Incurred_Real!$A$25:$BR$426,Incurred_Real!BG$1,FALSE)</f>
        <v>0</v>
      </c>
      <c r="AC25" s="351">
        <f>VLOOKUP($A25,Incurred_Real!$A$25:$BR$426,Incurred_Real!BH$1,FALSE)</f>
        <v>0</v>
      </c>
      <c r="AD25" s="351">
        <f>VLOOKUP($A25,Incurred_Real!$A$25:$BR$426,Incurred_Real!BI$1,FALSE)</f>
        <v>0</v>
      </c>
      <c r="AE25" s="351">
        <f>VLOOKUP($A25,Incurred_Real!$A$25:$BR$426,Incurred_Real!BJ$1,FALSE)</f>
        <v>0</v>
      </c>
      <c r="AF25" s="351">
        <f>VLOOKUP($A25,Incurred_Real!$A$25:$BR$426,Incurred_Real!BK$1,FALSE)</f>
        <v>0</v>
      </c>
      <c r="AG25" s="351">
        <f>VLOOKUP($A25,Incurred_Real!$A$25:$BR$426,Incurred_Real!BL$1,FALSE)</f>
        <v>0</v>
      </c>
      <c r="AH25" s="351">
        <f>VLOOKUP($A25,Incurred_Real!$A$25:$BR$426,Incurred_Real!BM$1,FALSE)</f>
        <v>0</v>
      </c>
      <c r="AI25" s="351">
        <f>VLOOKUP($A25,Incurred_Real!$A$25:$BR$426,Incurred_Real!BN$1,FALSE)</f>
        <v>0</v>
      </c>
      <c r="AJ25" s="351">
        <f>VLOOKUP($A25,Incurred_Real!$A$25:$BR$426,Incurred_Real!BO$1,FALSE)</f>
        <v>0</v>
      </c>
      <c r="AK25" s="351">
        <f>VLOOKUP($A25,Incurred_Real!$A$25:$BR$426,Incurred_Real!BP$1,FALSE)</f>
        <v>0</v>
      </c>
      <c r="AL25" s="351">
        <f>VLOOKUP($A25,Incurred_Real!$A$25:$BR$426,Incurred_Real!BQ$1,FALSE)</f>
        <v>0</v>
      </c>
      <c r="AM25" s="351">
        <f>VLOOKUP($A25,Incurred_Real!$A$25:$BR$426,Incurred_Real!BR$1,FALSE)</f>
        <v>0</v>
      </c>
      <c r="AN25" s="351">
        <f t="shared" si="18"/>
        <v>1</v>
      </c>
    </row>
    <row r="26" spans="1:69" s="1" customFormat="1" ht="12.75" customHeight="1" x14ac:dyDescent="0.25">
      <c r="A26" s="11" t="s">
        <v>221</v>
      </c>
      <c r="B26" s="12" t="str">
        <f>VLOOKUP($A26,Incurred_Real!$A$25:$AC$426,2,FALSE)</f>
        <v>Enterprise Document and Records Management System</v>
      </c>
      <c r="C26" s="13">
        <v>4533118.2187380455</v>
      </c>
      <c r="D26" s="13">
        <v>179729.4584451319</v>
      </c>
      <c r="E26" s="13">
        <v>0</v>
      </c>
      <c r="F26" s="13">
        <v>0</v>
      </c>
      <c r="G26" s="13">
        <v>0</v>
      </c>
      <c r="H26" s="13">
        <v>0</v>
      </c>
      <c r="I26" s="13">
        <v>0</v>
      </c>
      <c r="J26" s="232">
        <f t="shared" si="1"/>
        <v>4712847.6771831773</v>
      </c>
      <c r="K26"/>
      <c r="L26" s="3"/>
      <c r="M26" s="424"/>
      <c r="N26" s="351">
        <f>VLOOKUP($A26,Incurred_Real!$A$25:$BR$426,Incurred_Real!AS$1,FALSE)</f>
        <v>0</v>
      </c>
      <c r="O26" s="351">
        <f>VLOOKUP($A26,Incurred_Real!$A$25:$BR$426,Incurred_Real!AT$1,FALSE)</f>
        <v>0</v>
      </c>
      <c r="P26" s="351">
        <f>VLOOKUP($A26,Incurred_Real!$A$25:$BR$426,Incurred_Real!AU$1,FALSE)</f>
        <v>0</v>
      </c>
      <c r="Q26" s="351">
        <f>VLOOKUP($A26,Incurred_Real!$A$25:$BR$426,Incurred_Real!AV$1,FALSE)</f>
        <v>1</v>
      </c>
      <c r="R26" s="351">
        <f>VLOOKUP($A26,Incurred_Real!$A$25:$BR$426,Incurred_Real!AW$1,FALSE)</f>
        <v>0</v>
      </c>
      <c r="S26" s="351">
        <f>VLOOKUP($A26,Incurred_Real!$A$25:$BR$426,Incurred_Real!AX$1,FALSE)</f>
        <v>0</v>
      </c>
      <c r="T26" s="351">
        <f>VLOOKUP($A26,Incurred_Real!$A$25:$BR$426,Incurred_Real!AY$1,FALSE)</f>
        <v>0</v>
      </c>
      <c r="U26" s="351">
        <f>VLOOKUP($A26,Incurred_Real!$A$25:$BR$426,Incurred_Real!AZ$1,FALSE)</f>
        <v>0</v>
      </c>
      <c r="V26" s="351">
        <f>VLOOKUP($A26,Incurred_Real!$A$25:$BR$426,Incurred_Real!BA$1,FALSE)</f>
        <v>0</v>
      </c>
      <c r="W26" s="351">
        <f>VLOOKUP($A26,Incurred_Real!$A$25:$BR$426,Incurred_Real!BB$1,FALSE)</f>
        <v>0</v>
      </c>
      <c r="X26" s="351">
        <f>VLOOKUP($A26,Incurred_Real!$A$25:$BR$426,Incurred_Real!BC$1,FALSE)</f>
        <v>0</v>
      </c>
      <c r="Y26" s="351">
        <f>VLOOKUP($A26,Incurred_Real!$A$25:$BR$426,Incurred_Real!BD$1,FALSE)</f>
        <v>0</v>
      </c>
      <c r="Z26" s="351">
        <f>VLOOKUP($A26,Incurred_Real!$A$25:$BR$426,Incurred_Real!BE$1,FALSE)</f>
        <v>0</v>
      </c>
      <c r="AA26" s="351">
        <f>VLOOKUP($A26,Incurred_Real!$A$25:$BR$426,Incurred_Real!BF$1,FALSE)</f>
        <v>0</v>
      </c>
      <c r="AB26" s="351">
        <f>VLOOKUP($A26,Incurred_Real!$A$25:$BR$426,Incurred_Real!BG$1,FALSE)</f>
        <v>0</v>
      </c>
      <c r="AC26" s="351">
        <f>VLOOKUP($A26,Incurred_Real!$A$25:$BR$426,Incurred_Real!BH$1,FALSE)</f>
        <v>0</v>
      </c>
      <c r="AD26" s="351">
        <f>VLOOKUP($A26,Incurred_Real!$A$25:$BR$426,Incurred_Real!BI$1,FALSE)</f>
        <v>0</v>
      </c>
      <c r="AE26" s="351">
        <f>VLOOKUP($A26,Incurred_Real!$A$25:$BR$426,Incurred_Real!BJ$1,FALSE)</f>
        <v>0</v>
      </c>
      <c r="AF26" s="351">
        <f>VLOOKUP($A26,Incurred_Real!$A$25:$BR$426,Incurred_Real!BK$1,FALSE)</f>
        <v>0</v>
      </c>
      <c r="AG26" s="351">
        <f>VLOOKUP($A26,Incurred_Real!$A$25:$BR$426,Incurred_Real!BL$1,FALSE)</f>
        <v>0</v>
      </c>
      <c r="AH26" s="351">
        <f>VLOOKUP($A26,Incurred_Real!$A$25:$BR$426,Incurred_Real!BM$1,FALSE)</f>
        <v>0</v>
      </c>
      <c r="AI26" s="351">
        <f>VLOOKUP($A26,Incurred_Real!$A$25:$BR$426,Incurred_Real!BN$1,FALSE)</f>
        <v>0</v>
      </c>
      <c r="AJ26" s="351">
        <f>VLOOKUP($A26,Incurred_Real!$A$25:$BR$426,Incurred_Real!BO$1,FALSE)</f>
        <v>0</v>
      </c>
      <c r="AK26" s="351">
        <f>VLOOKUP($A26,Incurred_Real!$A$25:$BR$426,Incurred_Real!BP$1,FALSE)</f>
        <v>0</v>
      </c>
      <c r="AL26" s="351">
        <f>VLOOKUP($A26,Incurred_Real!$A$25:$BR$426,Incurred_Real!BQ$1,FALSE)</f>
        <v>0</v>
      </c>
      <c r="AM26" s="351">
        <f>VLOOKUP($A26,Incurred_Real!$A$25:$BR$426,Incurred_Real!BR$1,FALSE)</f>
        <v>0</v>
      </c>
      <c r="AN26" s="351">
        <f t="shared" si="18"/>
        <v>1</v>
      </c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</row>
    <row r="27" spans="1:69" s="1" customFormat="1" ht="12.75" customHeight="1" x14ac:dyDescent="0.25">
      <c r="A27" s="11" t="s">
        <v>239</v>
      </c>
      <c r="B27" s="12" t="str">
        <f>VLOOKUP($A27,Incurred_Real!$A$25:$AC$426,2,FALSE)</f>
        <v>One IP Substation Network - Stage 2</v>
      </c>
      <c r="C27" s="13"/>
      <c r="D27" s="13"/>
      <c r="E27" s="13">
        <v>8110931.0345913414</v>
      </c>
      <c r="F27" s="13">
        <v>1263739.911627725</v>
      </c>
      <c r="G27" s="13"/>
      <c r="H27" s="13"/>
      <c r="I27" s="13"/>
      <c r="J27" s="232">
        <f t="shared" si="1"/>
        <v>9374670.9462190662</v>
      </c>
      <c r="K27"/>
      <c r="L27" s="3"/>
      <c r="M27" s="20"/>
      <c r="N27" s="351">
        <f>VLOOKUP($A27,Incurred_Real!$A$25:$BR$426,Incurred_Real!AS$1,FALSE)</f>
        <v>0</v>
      </c>
      <c r="O27" s="351">
        <f>VLOOKUP($A27,Incurred_Real!$A$25:$BR$426,Incurred_Real!AT$1,FALSE)</f>
        <v>0.12332278275832378</v>
      </c>
      <c r="P27" s="351">
        <f>VLOOKUP($A27,Incurred_Real!$A$25:$BR$426,Incurred_Real!AU$1,FALSE)</f>
        <v>0.50480138362441784</v>
      </c>
      <c r="Q27" s="351">
        <f>VLOOKUP($A27,Incurred_Real!$A$25:$BR$426,Incurred_Real!AV$1,FALSE)</f>
        <v>0</v>
      </c>
      <c r="R27" s="351">
        <f>VLOOKUP($A27,Incurred_Real!$A$25:$BR$426,Incurred_Real!AW$1,FALSE)</f>
        <v>0</v>
      </c>
      <c r="S27" s="351">
        <f>VLOOKUP($A27,Incurred_Real!$A$25:$BR$426,Incurred_Real!AX$1,FALSE)</f>
        <v>0</v>
      </c>
      <c r="T27" s="351">
        <f>VLOOKUP($A27,Incurred_Real!$A$25:$BR$426,Incurred_Real!AY$1,FALSE)</f>
        <v>0</v>
      </c>
      <c r="U27" s="351">
        <f>VLOOKUP($A27,Incurred_Real!$A$25:$BR$426,Incurred_Real!AZ$1,FALSE)</f>
        <v>0</v>
      </c>
      <c r="V27" s="351">
        <f>VLOOKUP($A27,Incurred_Real!$A$25:$BR$426,Incurred_Real!BA$1,FALSE)</f>
        <v>0</v>
      </c>
      <c r="W27" s="351">
        <f>VLOOKUP($A27,Incurred_Real!$A$25:$BR$426,Incurred_Real!BB$1,FALSE)</f>
        <v>0</v>
      </c>
      <c r="X27" s="351">
        <f>VLOOKUP($A27,Incurred_Real!$A$25:$BR$426,Incurred_Real!BC$1,FALSE)</f>
        <v>0</v>
      </c>
      <c r="Y27" s="351">
        <f>VLOOKUP($A27,Incurred_Real!$A$25:$BR$426,Incurred_Real!BD$1,FALSE)</f>
        <v>0</v>
      </c>
      <c r="Z27" s="351">
        <f>VLOOKUP($A27,Incurred_Real!$A$25:$BR$426,Incurred_Real!BE$1,FALSE)</f>
        <v>0</v>
      </c>
      <c r="AA27" s="351">
        <f>VLOOKUP($A27,Incurred_Real!$A$25:$BR$426,Incurred_Real!BF$1,FALSE)</f>
        <v>0</v>
      </c>
      <c r="AB27" s="351">
        <f>VLOOKUP($A27,Incurred_Real!$A$25:$BR$426,Incurred_Real!BG$1,FALSE)</f>
        <v>0.37187583361725846</v>
      </c>
      <c r="AC27" s="351">
        <f>VLOOKUP($A27,Incurred_Real!$A$25:$BR$426,Incurred_Real!BH$1,FALSE)</f>
        <v>0</v>
      </c>
      <c r="AD27" s="351">
        <f>VLOOKUP($A27,Incurred_Real!$A$25:$BR$426,Incurred_Real!BI$1,FALSE)</f>
        <v>0</v>
      </c>
      <c r="AE27" s="351">
        <f>VLOOKUP($A27,Incurred_Real!$A$25:$BR$426,Incurred_Real!BJ$1,FALSE)</f>
        <v>0</v>
      </c>
      <c r="AF27" s="351">
        <f>VLOOKUP($A27,Incurred_Real!$A$25:$BR$426,Incurred_Real!BK$1,FALSE)</f>
        <v>0</v>
      </c>
      <c r="AG27" s="351">
        <f>VLOOKUP($A27,Incurred_Real!$A$25:$BR$426,Incurred_Real!BL$1,FALSE)</f>
        <v>0</v>
      </c>
      <c r="AH27" s="351">
        <f>VLOOKUP($A27,Incurred_Real!$A$25:$BR$426,Incurred_Real!BM$1,FALSE)</f>
        <v>0</v>
      </c>
      <c r="AI27" s="351">
        <f>VLOOKUP($A27,Incurred_Real!$A$25:$BR$426,Incurred_Real!BN$1,FALSE)</f>
        <v>0</v>
      </c>
      <c r="AJ27" s="351">
        <f>VLOOKUP($A27,Incurred_Real!$A$25:$BR$426,Incurred_Real!BO$1,FALSE)</f>
        <v>0</v>
      </c>
      <c r="AK27" s="351">
        <f>VLOOKUP($A27,Incurred_Real!$A$25:$BR$426,Incurred_Real!BP$1,FALSE)</f>
        <v>0</v>
      </c>
      <c r="AL27" s="351">
        <f>VLOOKUP($A27,Incurred_Real!$A$25:$BR$426,Incurred_Real!BQ$1,FALSE)</f>
        <v>0</v>
      </c>
      <c r="AM27" s="351">
        <f>VLOOKUP($A27,Incurred_Real!$A$25:$BR$426,Incurred_Real!BR$1,FALSE)</f>
        <v>0</v>
      </c>
      <c r="AN27" s="351">
        <f t="shared" si="18"/>
        <v>1</v>
      </c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</row>
    <row r="28" spans="1:69" x14ac:dyDescent="0.25">
      <c r="A28" s="11" t="s">
        <v>292</v>
      </c>
      <c r="B28" s="12" t="str">
        <f>VLOOKUP($A28,Incurred_Real!$A$25:$AC$426,2,FALSE)</f>
        <v>Workspace Layout Upgrade Stage 1</v>
      </c>
      <c r="C28" s="13">
        <v>207988.56371184348</v>
      </c>
      <c r="D28" s="13"/>
      <c r="E28" s="13"/>
      <c r="F28" s="13"/>
      <c r="G28" s="13"/>
      <c r="H28" s="13"/>
      <c r="I28" s="13"/>
      <c r="J28" s="232">
        <f t="shared" si="1"/>
        <v>207988.56371184348</v>
      </c>
      <c r="M28" s="20"/>
      <c r="N28" s="351">
        <f>VLOOKUP($A28,Incurred_Real!$A$25:$BR$426,Incurred_Real!AS$1,FALSE)</f>
        <v>0.69973890339425593</v>
      </c>
      <c r="O28" s="351">
        <f>VLOOKUP($A28,Incurred_Real!$A$25:$BR$426,Incurred_Real!AT$1,FALSE)</f>
        <v>0</v>
      </c>
      <c r="P28" s="351">
        <f>VLOOKUP($A28,Incurred_Real!$A$25:$BR$426,Incurred_Real!AU$1,FALSE)</f>
        <v>0</v>
      </c>
      <c r="Q28" s="351">
        <f>VLOOKUP($A28,Incurred_Real!$A$25:$BR$426,Incurred_Real!AV$1,FALSE)</f>
        <v>0</v>
      </c>
      <c r="R28" s="351">
        <f>VLOOKUP($A28,Incurred_Real!$A$25:$BR$426,Incurred_Real!AW$1,FALSE)</f>
        <v>0</v>
      </c>
      <c r="S28" s="351">
        <f>VLOOKUP($A28,Incurred_Real!$A$25:$BR$426,Incurred_Real!AX$1,FALSE)</f>
        <v>0</v>
      </c>
      <c r="T28" s="351">
        <f>VLOOKUP($A28,Incurred_Real!$A$25:$BR$426,Incurred_Real!AY$1,FALSE)</f>
        <v>0</v>
      </c>
      <c r="U28" s="351">
        <f>VLOOKUP($A28,Incurred_Real!$A$25:$BR$426,Incurred_Real!AZ$1,FALSE)</f>
        <v>0.30026109660574407</v>
      </c>
      <c r="V28" s="351">
        <f>VLOOKUP($A28,Incurred_Real!$A$25:$BR$426,Incurred_Real!BA$1,FALSE)</f>
        <v>0</v>
      </c>
      <c r="W28" s="351">
        <f>VLOOKUP($A28,Incurred_Real!$A$25:$BR$426,Incurred_Real!BB$1,FALSE)</f>
        <v>0</v>
      </c>
      <c r="X28" s="351">
        <f>VLOOKUP($A28,Incurred_Real!$A$25:$BR$426,Incurred_Real!BC$1,FALSE)</f>
        <v>0</v>
      </c>
      <c r="Y28" s="351">
        <f>VLOOKUP($A28,Incurred_Real!$A$25:$BR$426,Incurred_Real!BD$1,FALSE)</f>
        <v>0</v>
      </c>
      <c r="Z28" s="351">
        <f>VLOOKUP($A28,Incurred_Real!$A$25:$BR$426,Incurred_Real!BE$1,FALSE)</f>
        <v>0</v>
      </c>
      <c r="AA28" s="351">
        <f>VLOOKUP($A28,Incurred_Real!$A$25:$BR$426,Incurred_Real!BF$1,FALSE)</f>
        <v>0</v>
      </c>
      <c r="AB28" s="351">
        <f>VLOOKUP($A28,Incurred_Real!$A$25:$BR$426,Incurred_Real!BG$1,FALSE)</f>
        <v>0</v>
      </c>
      <c r="AC28" s="351">
        <f>VLOOKUP($A28,Incurred_Real!$A$25:$BR$426,Incurred_Real!BH$1,FALSE)</f>
        <v>0</v>
      </c>
      <c r="AD28" s="351">
        <f>VLOOKUP($A28,Incurred_Real!$A$25:$BR$426,Incurred_Real!BI$1,FALSE)</f>
        <v>0</v>
      </c>
      <c r="AE28" s="351">
        <f>VLOOKUP($A28,Incurred_Real!$A$25:$BR$426,Incurred_Real!BJ$1,FALSE)</f>
        <v>0</v>
      </c>
      <c r="AF28" s="351">
        <f>VLOOKUP($A28,Incurred_Real!$A$25:$BR$426,Incurred_Real!BK$1,FALSE)</f>
        <v>0</v>
      </c>
      <c r="AG28" s="351">
        <f>VLOOKUP($A28,Incurred_Real!$A$25:$BR$426,Incurred_Real!BL$1,FALSE)</f>
        <v>0</v>
      </c>
      <c r="AH28" s="351">
        <f>VLOOKUP($A28,Incurred_Real!$A$25:$BR$426,Incurred_Real!BM$1,FALSE)</f>
        <v>0</v>
      </c>
      <c r="AI28" s="351">
        <f>VLOOKUP($A28,Incurred_Real!$A$25:$BR$426,Incurred_Real!BN$1,FALSE)</f>
        <v>0</v>
      </c>
      <c r="AJ28" s="351">
        <f>VLOOKUP($A28,Incurred_Real!$A$25:$BR$426,Incurred_Real!BO$1,FALSE)</f>
        <v>0</v>
      </c>
      <c r="AK28" s="351">
        <f>VLOOKUP($A28,Incurred_Real!$A$25:$BR$426,Incurred_Real!BP$1,FALSE)</f>
        <v>0</v>
      </c>
      <c r="AL28" s="351">
        <f>VLOOKUP($A28,Incurred_Real!$A$25:$BR$426,Incurred_Real!BQ$1,FALSE)</f>
        <v>0</v>
      </c>
      <c r="AM28" s="351">
        <f>VLOOKUP($A28,Incurred_Real!$A$25:$BR$426,Incurred_Real!BR$1,FALSE)</f>
        <v>0</v>
      </c>
      <c r="AN28" s="351">
        <f t="shared" si="18"/>
        <v>1</v>
      </c>
    </row>
    <row r="29" spans="1:69" x14ac:dyDescent="0.25">
      <c r="A29" s="11" t="s">
        <v>304</v>
      </c>
      <c r="B29" s="12" t="str">
        <f>VLOOKUP($A29,Incurred_Real!$A$25:$AC$426,2,FALSE)</f>
        <v>Line Support Systems Refurbishment 2018-23</v>
      </c>
      <c r="C29" s="13">
        <v>80635.602243484042</v>
      </c>
      <c r="D29" s="13"/>
      <c r="E29" s="13"/>
      <c r="F29" s="13"/>
      <c r="G29" s="13"/>
      <c r="H29" s="13"/>
      <c r="I29" s="13"/>
      <c r="J29" s="232">
        <f t="shared" si="1"/>
        <v>80635.602243484042</v>
      </c>
      <c r="M29" s="20"/>
      <c r="N29" s="351">
        <f>VLOOKUP($A29,Incurred_Real!$A$25:$BR$426,Incurred_Real!AS$1,FALSE)</f>
        <v>0</v>
      </c>
      <c r="O29" s="351">
        <f>VLOOKUP($A29,Incurred_Real!$A$25:$BR$426,Incurred_Real!AT$1,FALSE)</f>
        <v>0</v>
      </c>
      <c r="P29" s="351">
        <f>VLOOKUP($A29,Incurred_Real!$A$25:$BR$426,Incurred_Real!AU$1,FALSE)</f>
        <v>0</v>
      </c>
      <c r="Q29" s="351">
        <f>VLOOKUP($A29,Incurred_Real!$A$25:$BR$426,Incurred_Real!AV$1,FALSE)</f>
        <v>0</v>
      </c>
      <c r="R29" s="351">
        <f>VLOOKUP($A29,Incurred_Real!$A$25:$BR$426,Incurred_Real!AW$1,FALSE)</f>
        <v>0</v>
      </c>
      <c r="S29" s="351">
        <f>VLOOKUP($A29,Incurred_Real!$A$25:$BR$426,Incurred_Real!AX$1,FALSE)</f>
        <v>0</v>
      </c>
      <c r="T29" s="351">
        <f>VLOOKUP($A29,Incurred_Real!$A$25:$BR$426,Incurred_Real!AY$1,FALSE)</f>
        <v>0</v>
      </c>
      <c r="U29" s="351">
        <f>VLOOKUP($A29,Incurred_Real!$A$25:$BR$426,Incurred_Real!AZ$1,FALSE)</f>
        <v>0</v>
      </c>
      <c r="V29" s="351">
        <f>VLOOKUP($A29,Incurred_Real!$A$25:$BR$426,Incurred_Real!BA$1,FALSE)</f>
        <v>0</v>
      </c>
      <c r="W29" s="351">
        <f>VLOOKUP($A29,Incurred_Real!$A$25:$BR$426,Incurred_Real!BB$1,FALSE)</f>
        <v>7.8811296876605229E-4</v>
      </c>
      <c r="X29" s="351">
        <f>VLOOKUP($A29,Incurred_Real!$A$25:$BR$426,Incurred_Real!BC$1,FALSE)</f>
        <v>0</v>
      </c>
      <c r="Y29" s="351">
        <f>VLOOKUP($A29,Incurred_Real!$A$25:$BR$426,Incurred_Real!BD$1,FALSE)</f>
        <v>0</v>
      </c>
      <c r="Z29" s="351">
        <f>VLOOKUP($A29,Incurred_Real!$A$25:$BR$426,Incurred_Real!BE$1,FALSE)</f>
        <v>0</v>
      </c>
      <c r="AA29" s="351">
        <f>VLOOKUP($A29,Incurred_Real!$A$25:$BR$426,Incurred_Real!BF$1,FALSE)</f>
        <v>0</v>
      </c>
      <c r="AB29" s="351">
        <f>VLOOKUP($A29,Incurred_Real!$A$25:$BR$426,Incurred_Real!BG$1,FALSE)</f>
        <v>0</v>
      </c>
      <c r="AC29" s="351">
        <f>VLOOKUP($A29,Incurred_Real!$A$25:$BR$426,Incurred_Real!BH$1,FALSE)</f>
        <v>0.9876705994206223</v>
      </c>
      <c r="AD29" s="351">
        <f>VLOOKUP($A29,Incurred_Real!$A$25:$BR$426,Incurred_Real!BI$1,FALSE)</f>
        <v>0</v>
      </c>
      <c r="AE29" s="351">
        <f>VLOOKUP($A29,Incurred_Real!$A$25:$BR$426,Incurred_Real!BJ$1,FALSE)</f>
        <v>0</v>
      </c>
      <c r="AF29" s="351">
        <f>VLOOKUP($A29,Incurred_Real!$A$25:$BR$426,Incurred_Real!BK$1,FALSE)</f>
        <v>1.154128761061173E-2</v>
      </c>
      <c r="AG29" s="351">
        <f>VLOOKUP($A29,Incurred_Real!$A$25:$BR$426,Incurred_Real!BL$1,FALSE)</f>
        <v>0</v>
      </c>
      <c r="AH29" s="351">
        <f>VLOOKUP($A29,Incurred_Real!$A$25:$BR$426,Incurred_Real!BM$1,FALSE)</f>
        <v>0</v>
      </c>
      <c r="AI29" s="351">
        <f>VLOOKUP($A29,Incurred_Real!$A$25:$BR$426,Incurred_Real!BN$1,FALSE)</f>
        <v>0</v>
      </c>
      <c r="AJ29" s="351">
        <f>VLOOKUP($A29,Incurred_Real!$A$25:$BR$426,Incurred_Real!BO$1,FALSE)</f>
        <v>0</v>
      </c>
      <c r="AK29" s="351">
        <f>VLOOKUP($A29,Incurred_Real!$A$25:$BR$426,Incurred_Real!BP$1,FALSE)</f>
        <v>0</v>
      </c>
      <c r="AL29" s="351">
        <f>VLOOKUP($A29,Incurred_Real!$A$25:$BR$426,Incurred_Real!BQ$1,FALSE)</f>
        <v>0</v>
      </c>
      <c r="AM29" s="351">
        <f>VLOOKUP($A29,Incurred_Real!$A$25:$BR$426,Incurred_Real!BR$1,FALSE)</f>
        <v>0</v>
      </c>
      <c r="AN29" s="351">
        <f t="shared" si="18"/>
        <v>1</v>
      </c>
    </row>
    <row r="30" spans="1:69" x14ac:dyDescent="0.25">
      <c r="A30" s="11" t="s">
        <v>314</v>
      </c>
      <c r="B30" s="12" t="str">
        <f>VLOOKUP($A30,Incurred_Real!$A$25:$AC$426,2,FALSE)</f>
        <v>High Voltage Workshop Facility</v>
      </c>
      <c r="C30" s="13"/>
      <c r="D30" s="13"/>
      <c r="E30" s="13"/>
      <c r="F30" s="13">
        <v>2807337.8109321324</v>
      </c>
      <c r="G30" s="13">
        <v>724.29702658539429</v>
      </c>
      <c r="H30" s="13"/>
      <c r="I30" s="13"/>
      <c r="J30" s="232">
        <f t="shared" si="1"/>
        <v>2808062.1079587177</v>
      </c>
      <c r="M30" s="20"/>
      <c r="N30" s="351">
        <f>VLOOKUP($A30,Incurred_Real!$A$25:$BR$426,Incurred_Real!AS$1,FALSE)</f>
        <v>0</v>
      </c>
      <c r="O30" s="351">
        <f>VLOOKUP($A30,Incurred_Real!$A$25:$BR$426,Incurred_Real!AT$1,FALSE)</f>
        <v>0</v>
      </c>
      <c r="P30" s="351">
        <f>VLOOKUP($A30,Incurred_Real!$A$25:$BR$426,Incurred_Real!AU$1,FALSE)</f>
        <v>0</v>
      </c>
      <c r="Q30" s="351">
        <f>VLOOKUP($A30,Incurred_Real!$A$25:$BR$426,Incurred_Real!AV$1,FALSE)</f>
        <v>0</v>
      </c>
      <c r="R30" s="351">
        <f>VLOOKUP($A30,Incurred_Real!$A$25:$BR$426,Incurred_Real!AW$1,FALSE)</f>
        <v>0</v>
      </c>
      <c r="S30" s="351">
        <f>VLOOKUP($A30,Incurred_Real!$A$25:$BR$426,Incurred_Real!AX$1,FALSE)</f>
        <v>0</v>
      </c>
      <c r="T30" s="351">
        <f>VLOOKUP($A30,Incurred_Real!$A$25:$BR$426,Incurred_Real!AY$1,FALSE)</f>
        <v>0</v>
      </c>
      <c r="U30" s="351">
        <f>VLOOKUP($A30,Incurred_Real!$A$25:$BR$426,Incurred_Real!AZ$1,FALSE)</f>
        <v>0</v>
      </c>
      <c r="V30" s="351">
        <f>VLOOKUP($A30,Incurred_Real!$A$25:$BR$426,Incurred_Real!BA$1,FALSE)</f>
        <v>0</v>
      </c>
      <c r="W30" s="351">
        <f>VLOOKUP($A30,Incurred_Real!$A$25:$BR$426,Incurred_Real!BB$1,FALSE)</f>
        <v>0.35</v>
      </c>
      <c r="X30" s="351">
        <f>VLOOKUP($A30,Incurred_Real!$A$25:$BR$426,Incurred_Real!BC$1,FALSE)</f>
        <v>0</v>
      </c>
      <c r="Y30" s="351">
        <f>VLOOKUP($A30,Incurred_Real!$A$25:$BR$426,Incurred_Real!BD$1,FALSE)</f>
        <v>0.5</v>
      </c>
      <c r="Z30" s="351">
        <f>VLOOKUP($A30,Incurred_Real!$A$25:$BR$426,Incurred_Real!BE$1,FALSE)</f>
        <v>0</v>
      </c>
      <c r="AA30" s="351">
        <f>VLOOKUP($A30,Incurred_Real!$A$25:$BR$426,Incurred_Real!BF$1,FALSE)</f>
        <v>0</v>
      </c>
      <c r="AB30" s="351">
        <f>VLOOKUP($A30,Incurred_Real!$A$25:$BR$426,Incurred_Real!BG$1,FALSE)</f>
        <v>0.15</v>
      </c>
      <c r="AC30" s="351">
        <f>VLOOKUP($A30,Incurred_Real!$A$25:$BR$426,Incurred_Real!BH$1,FALSE)</f>
        <v>0</v>
      </c>
      <c r="AD30" s="351">
        <f>VLOOKUP($A30,Incurred_Real!$A$25:$BR$426,Incurred_Real!BI$1,FALSE)</f>
        <v>0</v>
      </c>
      <c r="AE30" s="351">
        <f>VLOOKUP($A30,Incurred_Real!$A$25:$BR$426,Incurred_Real!BJ$1,FALSE)</f>
        <v>0</v>
      </c>
      <c r="AF30" s="351">
        <f>VLOOKUP($A30,Incurred_Real!$A$25:$BR$426,Incurred_Real!BK$1,FALSE)</f>
        <v>0</v>
      </c>
      <c r="AG30" s="351">
        <f>VLOOKUP($A30,Incurred_Real!$A$25:$BR$426,Incurred_Real!BL$1,FALSE)</f>
        <v>0</v>
      </c>
      <c r="AH30" s="351">
        <f>VLOOKUP($A30,Incurred_Real!$A$25:$BR$426,Incurred_Real!BM$1,FALSE)</f>
        <v>0</v>
      </c>
      <c r="AI30" s="351">
        <f>VLOOKUP($A30,Incurred_Real!$A$25:$BR$426,Incurred_Real!BN$1,FALSE)</f>
        <v>0</v>
      </c>
      <c r="AJ30" s="351">
        <f>VLOOKUP($A30,Incurred_Real!$A$25:$BR$426,Incurred_Real!BO$1,FALSE)</f>
        <v>0</v>
      </c>
      <c r="AK30" s="351">
        <f>VLOOKUP($A30,Incurred_Real!$A$25:$BR$426,Incurred_Real!BP$1,FALSE)</f>
        <v>0</v>
      </c>
      <c r="AL30" s="351">
        <f>VLOOKUP($A30,Incurred_Real!$A$25:$BR$426,Incurred_Real!BQ$1,FALSE)</f>
        <v>0</v>
      </c>
      <c r="AM30" s="351">
        <f>VLOOKUP($A30,Incurred_Real!$A$25:$BR$426,Incurred_Real!BR$1,FALSE)</f>
        <v>0</v>
      </c>
      <c r="AN30" s="351">
        <f t="shared" si="18"/>
        <v>1</v>
      </c>
    </row>
    <row r="31" spans="1:69" x14ac:dyDescent="0.25">
      <c r="A31" s="11" t="s">
        <v>318</v>
      </c>
      <c r="B31" s="12" t="str">
        <f>VLOOKUP($A31,Incurred_Real!$A$25:$AC$426,2,FALSE)</f>
        <v>Online Asset Condition Assessment Equipment Replacement 2018</v>
      </c>
      <c r="C31" s="13"/>
      <c r="D31" s="13"/>
      <c r="E31" s="13"/>
      <c r="F31" s="13"/>
      <c r="G31" s="13">
        <v>5617799.6086222446</v>
      </c>
      <c r="H31" s="13">
        <v>210812.32665382864</v>
      </c>
      <c r="I31" s="13"/>
      <c r="J31" s="232">
        <f t="shared" si="1"/>
        <v>5828611.9352760734</v>
      </c>
      <c r="M31" s="20"/>
      <c r="N31" s="351">
        <f>VLOOKUP($A31,Incurred_Real!$A$25:$BR$426,Incurred_Real!AS$1,FALSE)</f>
        <v>0</v>
      </c>
      <c r="O31" s="351">
        <f>VLOOKUP($A31,Incurred_Real!$A$25:$BR$426,Incurred_Real!AT$1,FALSE)</f>
        <v>0</v>
      </c>
      <c r="P31" s="351">
        <f>VLOOKUP($A31,Incurred_Real!$A$25:$BR$426,Incurred_Real!AU$1,FALSE)</f>
        <v>0</v>
      </c>
      <c r="Q31" s="351">
        <f>VLOOKUP($A31,Incurred_Real!$A$25:$BR$426,Incurred_Real!AV$1,FALSE)</f>
        <v>0</v>
      </c>
      <c r="R31" s="351">
        <f>VLOOKUP($A31,Incurred_Real!$A$25:$BR$426,Incurred_Real!AW$1,FALSE)</f>
        <v>0</v>
      </c>
      <c r="S31" s="351">
        <f>VLOOKUP($A31,Incurred_Real!$A$25:$BR$426,Incurred_Real!AX$1,FALSE)</f>
        <v>0</v>
      </c>
      <c r="T31" s="351">
        <f>VLOOKUP($A31,Incurred_Real!$A$25:$BR$426,Incurred_Real!AY$1,FALSE)</f>
        <v>0</v>
      </c>
      <c r="U31" s="351">
        <f>VLOOKUP($A31,Incurred_Real!$A$25:$BR$426,Incurred_Real!AZ$1,FALSE)</f>
        <v>0</v>
      </c>
      <c r="V31" s="351">
        <f>VLOOKUP($A31,Incurred_Real!$A$25:$BR$426,Incurred_Real!BA$1,FALSE)</f>
        <v>0</v>
      </c>
      <c r="W31" s="351">
        <f>VLOOKUP($A31,Incurred_Real!$A$25:$BR$426,Incurred_Real!BB$1,FALSE)</f>
        <v>9.1665507593874859E-2</v>
      </c>
      <c r="X31" s="351">
        <f>VLOOKUP($A31,Incurred_Real!$A$25:$BR$426,Incurred_Real!BC$1,FALSE)</f>
        <v>0</v>
      </c>
      <c r="Y31" s="351">
        <f>VLOOKUP($A31,Incurred_Real!$A$25:$BR$426,Incurred_Real!BD$1,FALSE)</f>
        <v>1.443234156225855E-3</v>
      </c>
      <c r="Z31" s="351">
        <f>VLOOKUP($A31,Incurred_Real!$A$25:$BR$426,Incurred_Real!BE$1,FALSE)</f>
        <v>0</v>
      </c>
      <c r="AA31" s="351">
        <f>VLOOKUP($A31,Incurred_Real!$A$25:$BR$426,Incurred_Real!BF$1,FALSE)</f>
        <v>0</v>
      </c>
      <c r="AB31" s="351">
        <f>VLOOKUP($A31,Incurred_Real!$A$25:$BR$426,Incurred_Real!BG$1,FALSE)</f>
        <v>0.90689125824989925</v>
      </c>
      <c r="AC31" s="351">
        <f>VLOOKUP($A31,Incurred_Real!$A$25:$BR$426,Incurred_Real!BH$1,FALSE)</f>
        <v>0</v>
      </c>
      <c r="AD31" s="351">
        <f>VLOOKUP($A31,Incurred_Real!$A$25:$BR$426,Incurred_Real!BI$1,FALSE)</f>
        <v>0</v>
      </c>
      <c r="AE31" s="351">
        <f>VLOOKUP($A31,Incurred_Real!$A$25:$BR$426,Incurred_Real!BJ$1,FALSE)</f>
        <v>0</v>
      </c>
      <c r="AF31" s="351">
        <f>VLOOKUP($A31,Incurred_Real!$A$25:$BR$426,Incurred_Real!BK$1,FALSE)</f>
        <v>0</v>
      </c>
      <c r="AG31" s="351">
        <f>VLOOKUP($A31,Incurred_Real!$A$25:$BR$426,Incurred_Real!BL$1,FALSE)</f>
        <v>0</v>
      </c>
      <c r="AH31" s="351">
        <f>VLOOKUP($A31,Incurred_Real!$A$25:$BR$426,Incurred_Real!BM$1,FALSE)</f>
        <v>0</v>
      </c>
      <c r="AI31" s="351">
        <f>VLOOKUP($A31,Incurred_Real!$A$25:$BR$426,Incurred_Real!BN$1,FALSE)</f>
        <v>0</v>
      </c>
      <c r="AJ31" s="351">
        <f>VLOOKUP($A31,Incurred_Real!$A$25:$BR$426,Incurred_Real!BO$1,FALSE)</f>
        <v>0</v>
      </c>
      <c r="AK31" s="351">
        <f>VLOOKUP($A31,Incurred_Real!$A$25:$BR$426,Incurred_Real!BP$1,FALSE)</f>
        <v>0</v>
      </c>
      <c r="AL31" s="351">
        <f>VLOOKUP($A31,Incurred_Real!$A$25:$BR$426,Incurred_Real!BQ$1,FALSE)</f>
        <v>0</v>
      </c>
      <c r="AM31" s="351">
        <f>VLOOKUP($A31,Incurred_Real!$A$25:$BR$426,Incurred_Real!BR$1,FALSE)</f>
        <v>0</v>
      </c>
      <c r="AN31" s="351">
        <f t="shared" si="18"/>
        <v>1</v>
      </c>
    </row>
    <row r="32" spans="1:69" x14ac:dyDescent="0.25">
      <c r="A32" s="11" t="s">
        <v>341</v>
      </c>
      <c r="B32" s="12" t="str">
        <f>VLOOKUP($A32,Incurred_Real!$A$25:$AC$426,2,FALSE)</f>
        <v>GE D20 RTU Product Upgrades</v>
      </c>
      <c r="C32" s="13">
        <v>1268226.7346262985</v>
      </c>
      <c r="D32" s="13">
        <v>729464.4913009773</v>
      </c>
      <c r="E32" s="13">
        <v>749769.44235673547</v>
      </c>
      <c r="F32" s="13">
        <v>212713.2789229629</v>
      </c>
      <c r="G32" s="13">
        <v>0</v>
      </c>
      <c r="H32" s="13">
        <v>0</v>
      </c>
      <c r="I32" s="13">
        <v>0</v>
      </c>
      <c r="J32" s="232">
        <f t="shared" si="1"/>
        <v>2960173.947206974</v>
      </c>
      <c r="L32" s="3"/>
      <c r="M32" s="3"/>
      <c r="N32" s="351">
        <f>VLOOKUP($A32,Incurred_Real!$A$25:$BR$426,Incurred_Real!AS$1,FALSE)</f>
        <v>0</v>
      </c>
      <c r="O32" s="351">
        <f>VLOOKUP($A32,Incurred_Real!$A$25:$BR$426,Incurred_Real!AT$1,FALSE)</f>
        <v>0</v>
      </c>
      <c r="P32" s="351">
        <f>VLOOKUP($A32,Incurred_Real!$A$25:$BR$426,Incurred_Real!AU$1,FALSE)</f>
        <v>0</v>
      </c>
      <c r="Q32" s="351">
        <f>VLOOKUP($A32,Incurred_Real!$A$25:$BR$426,Incurred_Real!AV$1,FALSE)</f>
        <v>0</v>
      </c>
      <c r="R32" s="351">
        <f>VLOOKUP($A32,Incurred_Real!$A$25:$BR$426,Incurred_Real!AW$1,FALSE)</f>
        <v>0</v>
      </c>
      <c r="S32" s="351">
        <f>VLOOKUP($A32,Incurred_Real!$A$25:$BR$426,Incurred_Real!AX$1,FALSE)</f>
        <v>0</v>
      </c>
      <c r="T32" s="351">
        <f>VLOOKUP($A32,Incurred_Real!$A$25:$BR$426,Incurred_Real!AY$1,FALSE)</f>
        <v>0</v>
      </c>
      <c r="U32" s="351">
        <f>VLOOKUP($A32,Incurred_Real!$A$25:$BR$426,Incurred_Real!AZ$1,FALSE)</f>
        <v>0</v>
      </c>
      <c r="V32" s="351">
        <f>VLOOKUP($A32,Incurred_Real!$A$25:$BR$426,Incurred_Real!BA$1,FALSE)</f>
        <v>0</v>
      </c>
      <c r="W32" s="351">
        <f>VLOOKUP($A32,Incurred_Real!$A$25:$BR$426,Incurred_Real!BB$1,FALSE)</f>
        <v>0</v>
      </c>
      <c r="X32" s="351">
        <f>VLOOKUP($A32,Incurred_Real!$A$25:$BR$426,Incurred_Real!BC$1,FALSE)</f>
        <v>0</v>
      </c>
      <c r="Y32" s="351">
        <f>VLOOKUP($A32,Incurred_Real!$A$25:$BR$426,Incurred_Real!BD$1,FALSE)</f>
        <v>0</v>
      </c>
      <c r="Z32" s="351">
        <f>VLOOKUP($A32,Incurred_Real!$A$25:$BR$426,Incurred_Real!BE$1,FALSE)</f>
        <v>0</v>
      </c>
      <c r="AA32" s="351">
        <f>VLOOKUP($A32,Incurred_Real!$A$25:$BR$426,Incurred_Real!BF$1,FALSE)</f>
        <v>0</v>
      </c>
      <c r="AB32" s="351">
        <f>VLOOKUP($A32,Incurred_Real!$A$25:$BR$426,Incurred_Real!BG$1,FALSE)</f>
        <v>1</v>
      </c>
      <c r="AC32" s="351">
        <f>VLOOKUP($A32,Incurred_Real!$A$25:$BR$426,Incurred_Real!BH$1,FALSE)</f>
        <v>0</v>
      </c>
      <c r="AD32" s="351">
        <f>VLOOKUP($A32,Incurred_Real!$A$25:$BR$426,Incurred_Real!BI$1,FALSE)</f>
        <v>0</v>
      </c>
      <c r="AE32" s="351">
        <f>VLOOKUP($A32,Incurred_Real!$A$25:$BR$426,Incurred_Real!BJ$1,FALSE)</f>
        <v>0</v>
      </c>
      <c r="AF32" s="351">
        <f>VLOOKUP($A32,Incurred_Real!$A$25:$BR$426,Incurred_Real!BK$1,FALSE)</f>
        <v>0</v>
      </c>
      <c r="AG32" s="351">
        <f>VLOOKUP($A32,Incurred_Real!$A$25:$BR$426,Incurred_Real!BL$1,FALSE)</f>
        <v>0</v>
      </c>
      <c r="AH32" s="351">
        <f>VLOOKUP($A32,Incurred_Real!$A$25:$BR$426,Incurred_Real!BM$1,FALSE)</f>
        <v>0</v>
      </c>
      <c r="AI32" s="351">
        <f>VLOOKUP($A32,Incurred_Real!$A$25:$BR$426,Incurred_Real!BN$1,FALSE)</f>
        <v>0</v>
      </c>
      <c r="AJ32" s="351">
        <f>VLOOKUP($A32,Incurred_Real!$A$25:$BR$426,Incurred_Real!BO$1,FALSE)</f>
        <v>0</v>
      </c>
      <c r="AK32" s="351">
        <f>VLOOKUP($A32,Incurred_Real!$A$25:$BR$426,Incurred_Real!BP$1,FALSE)</f>
        <v>0</v>
      </c>
      <c r="AL32" s="351">
        <f>VLOOKUP($A32,Incurred_Real!$A$25:$BR$426,Incurred_Real!BQ$1,FALSE)</f>
        <v>0</v>
      </c>
      <c r="AM32" s="351">
        <f>VLOOKUP($A32,Incurred_Real!$A$25:$BR$426,Incurred_Real!BR$1,FALSE)</f>
        <v>0</v>
      </c>
      <c r="AN32" s="351">
        <f t="shared" si="18"/>
        <v>1</v>
      </c>
    </row>
    <row r="33" spans="1:40" x14ac:dyDescent="0.25">
      <c r="A33" s="11" t="s">
        <v>347</v>
      </c>
      <c r="B33" s="12" t="str">
        <f>VLOOKUP($A33,Incurred_Real!$A$25:$AC$426,2,FALSE)</f>
        <v>Motorised Isolator LOPA Improvement</v>
      </c>
      <c r="C33" s="13">
        <v>17249002.233779073</v>
      </c>
      <c r="D33" s="13"/>
      <c r="E33" s="13"/>
      <c r="F33" s="13"/>
      <c r="G33" s="13"/>
      <c r="H33" s="13"/>
      <c r="I33" s="13"/>
      <c r="J33" s="232">
        <f t="shared" si="1"/>
        <v>17249002.233779073</v>
      </c>
      <c r="L33" s="3"/>
      <c r="M33" s="3"/>
      <c r="N33" s="351">
        <f>VLOOKUP($A33,Incurred_Real!$A$25:$BR$426,Incurred_Real!AS$1,FALSE)</f>
        <v>0</v>
      </c>
      <c r="O33" s="351">
        <f>VLOOKUP($A33,Incurred_Real!$A$25:$BR$426,Incurred_Real!AT$1,FALSE)</f>
        <v>0</v>
      </c>
      <c r="P33" s="351">
        <f>VLOOKUP($A33,Incurred_Real!$A$25:$BR$426,Incurred_Real!AU$1,FALSE)</f>
        <v>0</v>
      </c>
      <c r="Q33" s="351">
        <f>VLOOKUP($A33,Incurred_Real!$A$25:$BR$426,Incurred_Real!AV$1,FALSE)</f>
        <v>0</v>
      </c>
      <c r="R33" s="351">
        <f>VLOOKUP($A33,Incurred_Real!$A$25:$BR$426,Incurred_Real!AW$1,FALSE)</f>
        <v>0</v>
      </c>
      <c r="S33" s="351">
        <f>VLOOKUP($A33,Incurred_Real!$A$25:$BR$426,Incurred_Real!AX$1,FALSE)</f>
        <v>0</v>
      </c>
      <c r="T33" s="351">
        <f>VLOOKUP($A33,Incurred_Real!$A$25:$BR$426,Incurred_Real!AY$1,FALSE)</f>
        <v>0</v>
      </c>
      <c r="U33" s="351">
        <f>VLOOKUP($A33,Incurred_Real!$A$25:$BR$426,Incurred_Real!AZ$1,FALSE)</f>
        <v>0</v>
      </c>
      <c r="V33" s="351">
        <f>VLOOKUP($A33,Incurred_Real!$A$25:$BR$426,Incurred_Real!BA$1,FALSE)</f>
        <v>0</v>
      </c>
      <c r="W33" s="351">
        <f>VLOOKUP($A33,Incurred_Real!$A$25:$BR$426,Incurred_Real!BB$1,FALSE)</f>
        <v>0.53950080701675884</v>
      </c>
      <c r="X33" s="351">
        <f>VLOOKUP($A33,Incurred_Real!$A$25:$BR$426,Incurred_Real!BC$1,FALSE)</f>
        <v>0</v>
      </c>
      <c r="Y33" s="351">
        <f>VLOOKUP($A33,Incurred_Real!$A$25:$BR$426,Incurred_Real!BD$1,FALSE)</f>
        <v>4.3465636144460681E-3</v>
      </c>
      <c r="Z33" s="351">
        <f>VLOOKUP($A33,Incurred_Real!$A$25:$BR$426,Incurred_Real!BE$1,FALSE)</f>
        <v>0</v>
      </c>
      <c r="AA33" s="351">
        <f>VLOOKUP($A33,Incurred_Real!$A$25:$BR$426,Incurred_Real!BF$1,FALSE)</f>
        <v>0</v>
      </c>
      <c r="AB33" s="351">
        <f>VLOOKUP($A33,Incurred_Real!$A$25:$BR$426,Incurred_Real!BG$1,FALSE)</f>
        <v>0.45615262936879514</v>
      </c>
      <c r="AC33" s="351">
        <f>VLOOKUP($A33,Incurred_Real!$A$25:$BR$426,Incurred_Real!BH$1,FALSE)</f>
        <v>0</v>
      </c>
      <c r="AD33" s="351">
        <f>VLOOKUP($A33,Incurred_Real!$A$25:$BR$426,Incurred_Real!BI$1,FALSE)</f>
        <v>0</v>
      </c>
      <c r="AE33" s="351">
        <f>VLOOKUP($A33,Incurred_Real!$A$25:$BR$426,Incurred_Real!BJ$1,FALSE)</f>
        <v>0</v>
      </c>
      <c r="AF33" s="351">
        <f>VLOOKUP($A33,Incurred_Real!$A$25:$BR$426,Incurred_Real!BK$1,FALSE)</f>
        <v>0</v>
      </c>
      <c r="AG33" s="351">
        <f>VLOOKUP($A33,Incurred_Real!$A$25:$BR$426,Incurred_Real!BL$1,FALSE)</f>
        <v>0</v>
      </c>
      <c r="AH33" s="351">
        <f>VLOOKUP($A33,Incurred_Real!$A$25:$BR$426,Incurred_Real!BM$1,FALSE)</f>
        <v>0</v>
      </c>
      <c r="AI33" s="351">
        <f>VLOOKUP($A33,Incurred_Real!$A$25:$BR$426,Incurred_Real!BN$1,FALSE)</f>
        <v>0</v>
      </c>
      <c r="AJ33" s="351">
        <f>VLOOKUP($A33,Incurred_Real!$A$25:$BR$426,Incurred_Real!BO$1,FALSE)</f>
        <v>0</v>
      </c>
      <c r="AK33" s="351">
        <f>VLOOKUP($A33,Incurred_Real!$A$25:$BR$426,Incurred_Real!BP$1,FALSE)</f>
        <v>0</v>
      </c>
      <c r="AL33" s="351">
        <f>VLOOKUP($A33,Incurred_Real!$A$25:$BR$426,Incurred_Real!BQ$1,FALSE)</f>
        <v>0</v>
      </c>
      <c r="AM33" s="351">
        <f>VLOOKUP($A33,Incurred_Real!$A$25:$BR$426,Incurred_Real!BR$1,FALSE)</f>
        <v>0</v>
      </c>
      <c r="AN33" s="351">
        <f t="shared" si="18"/>
        <v>1</v>
      </c>
    </row>
    <row r="34" spans="1:40" x14ac:dyDescent="0.25">
      <c r="A34" s="11" t="s">
        <v>657</v>
      </c>
      <c r="B34" s="12" t="str">
        <f>VLOOKUP($A34,Incurred_Real!$A$25:$AC$426,2,FALSE)</f>
        <v>Dalrymple ESCRI Energy Storage</v>
      </c>
      <c r="C34" s="13">
        <v>15343.091294732156</v>
      </c>
      <c r="D34" s="13">
        <v>0</v>
      </c>
      <c r="E34" s="13">
        <v>0</v>
      </c>
      <c r="F34" s="13">
        <v>0</v>
      </c>
      <c r="G34" s="13">
        <v>0</v>
      </c>
      <c r="H34" s="13">
        <v>0</v>
      </c>
      <c r="I34" s="13">
        <v>0</v>
      </c>
      <c r="J34" s="232">
        <f t="shared" si="1"/>
        <v>15343.091294732156</v>
      </c>
      <c r="M34" s="3"/>
      <c r="N34" s="351">
        <f>VLOOKUP($A34,Incurred_Real!$A$25:$BR$426,Incurred_Real!AS$1,FALSE)</f>
        <v>0</v>
      </c>
      <c r="O34" s="351">
        <f>VLOOKUP($A34,Incurred_Real!$A$25:$BR$426,Incurred_Real!AT$1,FALSE)</f>
        <v>3.4933059742490844E-4</v>
      </c>
      <c r="P34" s="351">
        <f>VLOOKUP($A34,Incurred_Real!$A$25:$BR$426,Incurred_Real!AU$1,FALSE)</f>
        <v>0</v>
      </c>
      <c r="Q34" s="351">
        <f>VLOOKUP($A34,Incurred_Real!$A$25:$BR$426,Incurred_Real!AV$1,FALSE)</f>
        <v>0</v>
      </c>
      <c r="R34" s="351">
        <f>VLOOKUP($A34,Incurred_Real!$A$25:$BR$426,Incurred_Real!AW$1,FALSE)</f>
        <v>0</v>
      </c>
      <c r="S34" s="351">
        <f>VLOOKUP($A34,Incurred_Real!$A$25:$BR$426,Incurred_Real!AX$1,FALSE)</f>
        <v>2.2887180190058198E-2</v>
      </c>
      <c r="T34" s="351">
        <f>VLOOKUP($A34,Incurred_Real!$A$25:$BR$426,Incurred_Real!AY$1,FALSE)</f>
        <v>0</v>
      </c>
      <c r="U34" s="351">
        <f>VLOOKUP($A34,Incurred_Real!$A$25:$BR$426,Incurred_Real!AZ$1,FALSE)</f>
        <v>0</v>
      </c>
      <c r="V34" s="351">
        <f>VLOOKUP($A34,Incurred_Real!$A$25:$BR$426,Incurred_Real!BA$1,FALSE)</f>
        <v>0</v>
      </c>
      <c r="W34" s="351">
        <f>VLOOKUP($A34,Incurred_Real!$A$25:$BR$426,Incurred_Real!BB$1,FALSE)</f>
        <v>2.3922160084433781E-2</v>
      </c>
      <c r="X34" s="351">
        <f>VLOOKUP($A34,Incurred_Real!$A$25:$BR$426,Incurred_Real!BC$1,FALSE)</f>
        <v>0</v>
      </c>
      <c r="Y34" s="351">
        <f>VLOOKUP($A34,Incurred_Real!$A$25:$BR$426,Incurred_Real!BD$1,FALSE)</f>
        <v>5.1179790769362542E-2</v>
      </c>
      <c r="Z34" s="351">
        <f>VLOOKUP($A34,Incurred_Real!$A$25:$BR$426,Incurred_Real!BE$1,FALSE)</f>
        <v>8.5224631487493471E-3</v>
      </c>
      <c r="AA34" s="351">
        <f>VLOOKUP($A34,Incurred_Real!$A$25:$BR$426,Incurred_Real!BF$1,FALSE)</f>
        <v>0</v>
      </c>
      <c r="AB34" s="351">
        <f>VLOOKUP($A34,Incurred_Real!$A$25:$BR$426,Incurred_Real!BG$1,FALSE)</f>
        <v>0.88194995932970033</v>
      </c>
      <c r="AC34" s="351">
        <f>VLOOKUP($A34,Incurred_Real!$A$25:$BR$426,Incurred_Real!BH$1,FALSE)</f>
        <v>9.034413232917709E-4</v>
      </c>
      <c r="AD34" s="351">
        <f>VLOOKUP($A34,Incurred_Real!$A$25:$BR$426,Incurred_Real!BI$1,FALSE)</f>
        <v>4.556355740468164E-3</v>
      </c>
      <c r="AE34" s="351">
        <f>VLOOKUP($A34,Incurred_Real!$A$25:$BR$426,Incurred_Real!BJ$1,FALSE)</f>
        <v>0</v>
      </c>
      <c r="AF34" s="351">
        <f>VLOOKUP($A34,Incurred_Real!$A$25:$BR$426,Incurred_Real!BK$1,FALSE)</f>
        <v>0</v>
      </c>
      <c r="AG34" s="351">
        <f>VLOOKUP($A34,Incurred_Real!$A$25:$BR$426,Incurred_Real!BL$1,FALSE)</f>
        <v>0</v>
      </c>
      <c r="AH34" s="351">
        <f>VLOOKUP($A34,Incurred_Real!$A$25:$BR$426,Incurred_Real!BM$1,FALSE)</f>
        <v>0</v>
      </c>
      <c r="AI34" s="351">
        <f>VLOOKUP($A34,Incurred_Real!$A$25:$BR$426,Incurred_Real!BN$1,FALSE)</f>
        <v>0</v>
      </c>
      <c r="AJ34" s="351">
        <f>VLOOKUP($A34,Incurred_Real!$A$25:$BR$426,Incurred_Real!BO$1,FALSE)</f>
        <v>0</v>
      </c>
      <c r="AK34" s="351">
        <f>VLOOKUP($A34,Incurred_Real!$A$25:$BR$426,Incurred_Real!BP$1,FALSE)</f>
        <v>0</v>
      </c>
      <c r="AL34" s="351">
        <f>VLOOKUP($A34,Incurred_Real!$A$25:$BR$426,Incurred_Real!BQ$1,FALSE)</f>
        <v>0</v>
      </c>
      <c r="AM34" s="351">
        <f>VLOOKUP($A34,Incurred_Real!$A$25:$BR$426,Incurred_Real!BR$1,FALSE)</f>
        <v>5.7293188165107901E-3</v>
      </c>
      <c r="AN34" s="351">
        <f t="shared" si="18"/>
        <v>1</v>
      </c>
    </row>
    <row r="35" spans="1:40" x14ac:dyDescent="0.25">
      <c r="A35" s="11" t="s">
        <v>691</v>
      </c>
      <c r="B35" s="12" t="str">
        <f>VLOOKUP($A35,Incurred_Real!$A$25:$AC$426,2,FALSE)</f>
        <v>Electric Vehicle Fleet and Charging Infrastructure</v>
      </c>
      <c r="C35" s="13">
        <v>-21290.502601383556</v>
      </c>
      <c r="D35" s="13">
        <v>0</v>
      </c>
      <c r="E35" s="13">
        <v>0</v>
      </c>
      <c r="F35" s="13">
        <v>0</v>
      </c>
      <c r="G35" s="13">
        <v>0</v>
      </c>
      <c r="H35" s="13">
        <v>0</v>
      </c>
      <c r="I35" s="13">
        <v>0</v>
      </c>
      <c r="J35" s="232">
        <f t="shared" si="1"/>
        <v>-21290.502601383556</v>
      </c>
      <c r="M35" s="3"/>
      <c r="N35" s="351">
        <f>VLOOKUP($A35,Incurred_Real!$A$25:$BR$426,Incurred_Real!AS$1,FALSE)</f>
        <v>0</v>
      </c>
      <c r="O35" s="351">
        <f>VLOOKUP($A35,Incurred_Real!$A$25:$BR$426,Incurred_Real!AT$1,FALSE)</f>
        <v>0</v>
      </c>
      <c r="P35" s="351">
        <f>VLOOKUP($A35,Incurred_Real!$A$25:$BR$426,Incurred_Real!AU$1,FALSE)</f>
        <v>0</v>
      </c>
      <c r="Q35" s="351">
        <f>VLOOKUP($A35,Incurred_Real!$A$25:$BR$426,Incurred_Real!AV$1,FALSE)</f>
        <v>0</v>
      </c>
      <c r="R35" s="351">
        <f>VLOOKUP($A35,Incurred_Real!$A$25:$BR$426,Incurred_Real!AW$1,FALSE)</f>
        <v>0</v>
      </c>
      <c r="S35" s="351">
        <f>VLOOKUP($A35,Incurred_Real!$A$25:$BR$426,Incurred_Real!AX$1,FALSE)</f>
        <v>0</v>
      </c>
      <c r="T35" s="351">
        <f>VLOOKUP($A35,Incurred_Real!$A$25:$BR$426,Incurred_Real!AY$1,FALSE)</f>
        <v>0</v>
      </c>
      <c r="U35" s="351">
        <f>VLOOKUP($A35,Incurred_Real!$A$25:$BR$426,Incurred_Real!AZ$1,FALSE)</f>
        <v>1</v>
      </c>
      <c r="V35" s="351">
        <f>VLOOKUP($A35,Incurred_Real!$A$25:$BR$426,Incurred_Real!BA$1,FALSE)</f>
        <v>0</v>
      </c>
      <c r="W35" s="351">
        <f>VLOOKUP($A35,Incurred_Real!$A$25:$BR$426,Incurred_Real!BB$1,FALSE)</f>
        <v>0</v>
      </c>
      <c r="X35" s="351">
        <f>VLOOKUP($A35,Incurred_Real!$A$25:$BR$426,Incurred_Real!BC$1,FALSE)</f>
        <v>0</v>
      </c>
      <c r="Y35" s="351">
        <f>VLOOKUP($A35,Incurred_Real!$A$25:$BR$426,Incurred_Real!BD$1,FALSE)</f>
        <v>0</v>
      </c>
      <c r="Z35" s="351">
        <f>VLOOKUP($A35,Incurred_Real!$A$25:$BR$426,Incurred_Real!BE$1,FALSE)</f>
        <v>0</v>
      </c>
      <c r="AA35" s="351">
        <f>VLOOKUP($A35,Incurred_Real!$A$25:$BR$426,Incurred_Real!BF$1,FALSE)</f>
        <v>0</v>
      </c>
      <c r="AB35" s="351">
        <f>VLOOKUP($A35,Incurred_Real!$A$25:$BR$426,Incurred_Real!BG$1,FALSE)</f>
        <v>0</v>
      </c>
      <c r="AC35" s="351">
        <f>VLOOKUP($A35,Incurred_Real!$A$25:$BR$426,Incurred_Real!BH$1,FALSE)</f>
        <v>0</v>
      </c>
      <c r="AD35" s="351">
        <f>VLOOKUP($A35,Incurred_Real!$A$25:$BR$426,Incurred_Real!BI$1,FALSE)</f>
        <v>0</v>
      </c>
      <c r="AE35" s="351">
        <f>VLOOKUP($A35,Incurred_Real!$A$25:$BR$426,Incurred_Real!BJ$1,FALSE)</f>
        <v>0</v>
      </c>
      <c r="AF35" s="351">
        <f>VLOOKUP($A35,Incurred_Real!$A$25:$BR$426,Incurred_Real!BK$1,FALSE)</f>
        <v>0</v>
      </c>
      <c r="AG35" s="351">
        <f>VLOOKUP($A35,Incurred_Real!$A$25:$BR$426,Incurred_Real!BL$1,FALSE)</f>
        <v>0</v>
      </c>
      <c r="AH35" s="351">
        <f>VLOOKUP($A35,Incurred_Real!$A$25:$BR$426,Incurred_Real!BM$1,FALSE)</f>
        <v>0</v>
      </c>
      <c r="AI35" s="351">
        <f>VLOOKUP($A35,Incurred_Real!$A$25:$BR$426,Incurred_Real!BN$1,FALSE)</f>
        <v>0</v>
      </c>
      <c r="AJ35" s="351">
        <f>VLOOKUP($A35,Incurred_Real!$A$25:$BR$426,Incurred_Real!BO$1,FALSE)</f>
        <v>0</v>
      </c>
      <c r="AK35" s="351">
        <f>VLOOKUP($A35,Incurred_Real!$A$25:$BR$426,Incurred_Real!BP$1,FALSE)</f>
        <v>0</v>
      </c>
      <c r="AL35" s="351">
        <f>VLOOKUP($A35,Incurred_Real!$A$25:$BR$426,Incurred_Real!BQ$1,FALSE)</f>
        <v>0</v>
      </c>
      <c r="AM35" s="351">
        <f>VLOOKUP($A35,Incurred_Real!$A$25:$BR$426,Incurred_Real!BR$1,FALSE)</f>
        <v>0</v>
      </c>
      <c r="AN35" s="351">
        <f t="shared" si="18"/>
        <v>1</v>
      </c>
    </row>
    <row r="36" spans="1:40" x14ac:dyDescent="0.25">
      <c r="A36" s="11" t="s">
        <v>693</v>
      </c>
      <c r="B36" s="12" t="str">
        <f>VLOOKUP($A36,Incurred_Real!$A$25:$AC$426,2,FALSE)</f>
        <v>Rymill Building Accommodation Security and Amenities Upgrade</v>
      </c>
      <c r="C36" s="13">
        <v>134016.74563784711</v>
      </c>
      <c r="D36" s="13"/>
      <c r="E36" s="13"/>
      <c r="F36" s="13"/>
      <c r="G36" s="13"/>
      <c r="H36" s="13"/>
      <c r="I36" s="13"/>
      <c r="J36" s="232">
        <f t="shared" si="1"/>
        <v>134016.74563784711</v>
      </c>
      <c r="L36" s="3"/>
      <c r="M36" s="3"/>
      <c r="N36" s="351">
        <f>VLOOKUP($A36,Incurred_Real!$A$25:$BR$426,Incurred_Real!AS$1,FALSE)</f>
        <v>0.5</v>
      </c>
      <c r="O36" s="351">
        <f>VLOOKUP($A36,Incurred_Real!$A$25:$BR$426,Incurred_Real!AT$1,FALSE)</f>
        <v>0</v>
      </c>
      <c r="P36" s="351">
        <f>VLOOKUP($A36,Incurred_Real!$A$25:$BR$426,Incurred_Real!AU$1,FALSE)</f>
        <v>0</v>
      </c>
      <c r="Q36" s="351">
        <f>VLOOKUP($A36,Incurred_Real!$A$25:$BR$426,Incurred_Real!AV$1,FALSE)</f>
        <v>0</v>
      </c>
      <c r="R36" s="351">
        <f>VLOOKUP($A36,Incurred_Real!$A$25:$BR$426,Incurred_Real!AW$1,FALSE)</f>
        <v>0</v>
      </c>
      <c r="S36" s="351">
        <f>VLOOKUP($A36,Incurred_Real!$A$25:$BR$426,Incurred_Real!AX$1,FALSE)</f>
        <v>0</v>
      </c>
      <c r="T36" s="351">
        <f>VLOOKUP($A36,Incurred_Real!$A$25:$BR$426,Incurred_Real!AY$1,FALSE)</f>
        <v>0</v>
      </c>
      <c r="U36" s="351">
        <f>VLOOKUP($A36,Incurred_Real!$A$25:$BR$426,Incurred_Real!AZ$1,FALSE)</f>
        <v>0.5</v>
      </c>
      <c r="V36" s="351">
        <f>VLOOKUP($A36,Incurred_Real!$A$25:$BR$426,Incurred_Real!BA$1,FALSE)</f>
        <v>0</v>
      </c>
      <c r="W36" s="351">
        <f>VLOOKUP($A36,Incurred_Real!$A$25:$BR$426,Incurred_Real!BB$1,FALSE)</f>
        <v>0</v>
      </c>
      <c r="X36" s="351">
        <f>VLOOKUP($A36,Incurred_Real!$A$25:$BR$426,Incurred_Real!BC$1,FALSE)</f>
        <v>0</v>
      </c>
      <c r="Y36" s="351">
        <f>VLOOKUP($A36,Incurred_Real!$A$25:$BR$426,Incurred_Real!BD$1,FALSE)</f>
        <v>0</v>
      </c>
      <c r="Z36" s="351">
        <f>VLOOKUP($A36,Incurred_Real!$A$25:$BR$426,Incurred_Real!BE$1,FALSE)</f>
        <v>0</v>
      </c>
      <c r="AA36" s="351">
        <f>VLOOKUP($A36,Incurred_Real!$A$25:$BR$426,Incurred_Real!BF$1,FALSE)</f>
        <v>0</v>
      </c>
      <c r="AB36" s="351">
        <f>VLOOKUP($A36,Incurred_Real!$A$25:$BR$426,Incurred_Real!BG$1,FALSE)</f>
        <v>0</v>
      </c>
      <c r="AC36" s="351">
        <f>VLOOKUP($A36,Incurred_Real!$A$25:$BR$426,Incurred_Real!BH$1,FALSE)</f>
        <v>0</v>
      </c>
      <c r="AD36" s="351">
        <f>VLOOKUP($A36,Incurred_Real!$A$25:$BR$426,Incurred_Real!BI$1,FALSE)</f>
        <v>0</v>
      </c>
      <c r="AE36" s="351">
        <f>VLOOKUP($A36,Incurred_Real!$A$25:$BR$426,Incurred_Real!BJ$1,FALSE)</f>
        <v>0</v>
      </c>
      <c r="AF36" s="351">
        <f>VLOOKUP($A36,Incurred_Real!$A$25:$BR$426,Incurred_Real!BK$1,FALSE)</f>
        <v>0</v>
      </c>
      <c r="AG36" s="351">
        <f>VLOOKUP($A36,Incurred_Real!$A$25:$BR$426,Incurred_Real!BL$1,FALSE)</f>
        <v>0</v>
      </c>
      <c r="AH36" s="351">
        <f>VLOOKUP($A36,Incurred_Real!$A$25:$BR$426,Incurred_Real!BM$1,FALSE)</f>
        <v>0</v>
      </c>
      <c r="AI36" s="351">
        <f>VLOOKUP($A36,Incurred_Real!$A$25:$BR$426,Incurred_Real!BN$1,FALSE)</f>
        <v>0</v>
      </c>
      <c r="AJ36" s="351">
        <f>VLOOKUP($A36,Incurred_Real!$A$25:$BR$426,Incurred_Real!BO$1,FALSE)</f>
        <v>0</v>
      </c>
      <c r="AK36" s="351">
        <f>VLOOKUP($A36,Incurred_Real!$A$25:$BR$426,Incurred_Real!BP$1,FALSE)</f>
        <v>0</v>
      </c>
      <c r="AL36" s="351">
        <f>VLOOKUP($A36,Incurred_Real!$A$25:$BR$426,Incurred_Real!BQ$1,FALSE)</f>
        <v>0</v>
      </c>
      <c r="AM36" s="351">
        <f>VLOOKUP($A36,Incurred_Real!$A$25:$BR$426,Incurred_Real!BR$1,FALSE)</f>
        <v>0</v>
      </c>
      <c r="AN36" s="351">
        <f t="shared" si="18"/>
        <v>1</v>
      </c>
    </row>
    <row r="37" spans="1:40" x14ac:dyDescent="0.25">
      <c r="A37" s="11" t="s">
        <v>697</v>
      </c>
      <c r="B37" s="12" t="str">
        <f>VLOOKUP($A37,Incurred_Real!$A$25:$AC$426,2,FALSE)</f>
        <v>Project EnergyConnect</v>
      </c>
      <c r="C37" s="13"/>
      <c r="D37" s="13"/>
      <c r="E37" s="13">
        <v>432592872.41366607</v>
      </c>
      <c r="F37" s="13">
        <v>19082036.637859005</v>
      </c>
      <c r="G37" s="13"/>
      <c r="H37" s="13"/>
      <c r="I37" s="13"/>
      <c r="J37" s="232">
        <f t="shared" si="1"/>
        <v>451674909.05152506</v>
      </c>
      <c r="N37" s="351">
        <f>VLOOKUP($A37,Incurred_Real!$A$25:$BR$426,Incurred_Real!AS$1,FALSE)</f>
        <v>0</v>
      </c>
      <c r="O37" s="351">
        <f>VLOOKUP($A37,Incurred_Real!$A$25:$BR$426,Incurred_Real!AT$1,FALSE)</f>
        <v>0</v>
      </c>
      <c r="P37" s="351">
        <f>VLOOKUP($A37,Incurred_Real!$A$25:$BR$426,Incurred_Real!AU$1,FALSE)</f>
        <v>0</v>
      </c>
      <c r="Q37" s="351">
        <f>VLOOKUP($A37,Incurred_Real!$A$25:$BR$426,Incurred_Real!AV$1,FALSE)</f>
        <v>0</v>
      </c>
      <c r="R37" s="351">
        <f>VLOOKUP($A37,Incurred_Real!$A$25:$BR$426,Incurred_Real!AW$1,FALSE)</f>
        <v>0</v>
      </c>
      <c r="S37" s="351">
        <f>VLOOKUP($A37,Incurred_Real!$A$25:$BR$426,Incurred_Real!AX$1,FALSE)</f>
        <v>2.8708404392086773E-2</v>
      </c>
      <c r="T37" s="351">
        <f>VLOOKUP($A37,Incurred_Real!$A$25:$BR$426,Incurred_Real!AY$1,FALSE)</f>
        <v>0</v>
      </c>
      <c r="U37" s="351">
        <f>VLOOKUP($A37,Incurred_Real!$A$25:$BR$426,Incurred_Real!AZ$1,FALSE)</f>
        <v>0</v>
      </c>
      <c r="V37" s="351">
        <f>VLOOKUP($A37,Incurred_Real!$A$25:$BR$426,Incurred_Real!BA$1,FALSE)</f>
        <v>0</v>
      </c>
      <c r="W37" s="351">
        <f>VLOOKUP($A37,Incurred_Real!$A$25:$BR$426,Incurred_Real!BB$1,FALSE)</f>
        <v>0.16075364712193177</v>
      </c>
      <c r="X37" s="351">
        <f>VLOOKUP($A37,Incurred_Real!$A$25:$BR$426,Incurred_Real!BC$1,FALSE)</f>
        <v>0</v>
      </c>
      <c r="Y37" s="351">
        <f>VLOOKUP($A37,Incurred_Real!$A$25:$BR$426,Incurred_Real!BD$1,FALSE)</f>
        <v>4.1555724532333076E-2</v>
      </c>
      <c r="Z37" s="351">
        <f>VLOOKUP($A37,Incurred_Real!$A$25:$BR$426,Incurred_Real!BE$1,FALSE)</f>
        <v>2.0918397721230303E-3</v>
      </c>
      <c r="AA37" s="351">
        <f>VLOOKUP($A37,Incurred_Real!$A$25:$BR$426,Incurred_Real!BF$1,FALSE)</f>
        <v>0</v>
      </c>
      <c r="AB37" s="351">
        <f>VLOOKUP($A37,Incurred_Real!$A$25:$BR$426,Incurred_Real!BG$1,FALSE)</f>
        <v>6.4130723244070834E-2</v>
      </c>
      <c r="AC37" s="351">
        <f>VLOOKUP($A37,Incurred_Real!$A$25:$BR$426,Incurred_Real!BH$1,FALSE)</f>
        <v>0.68929272235756267</v>
      </c>
      <c r="AD37" s="351">
        <f>VLOOKUP($A37,Incurred_Real!$A$25:$BR$426,Incurred_Real!BI$1,FALSE)</f>
        <v>0</v>
      </c>
      <c r="AE37" s="351">
        <f>VLOOKUP($A37,Incurred_Real!$A$25:$BR$426,Incurred_Real!BJ$1,FALSE)</f>
        <v>0</v>
      </c>
      <c r="AF37" s="351">
        <f>VLOOKUP($A37,Incurred_Real!$A$25:$BR$426,Incurred_Real!BK$1,FALSE)</f>
        <v>0</v>
      </c>
      <c r="AG37" s="351">
        <f>VLOOKUP($A37,Incurred_Real!$A$25:$BR$426,Incurred_Real!BL$1,FALSE)</f>
        <v>0</v>
      </c>
      <c r="AH37" s="351">
        <f>VLOOKUP($A37,Incurred_Real!$A$25:$BR$426,Incurred_Real!BM$1,FALSE)</f>
        <v>0</v>
      </c>
      <c r="AI37" s="351">
        <f>VLOOKUP($A37,Incurred_Real!$A$25:$BR$426,Incurred_Real!BN$1,FALSE)</f>
        <v>0</v>
      </c>
      <c r="AJ37" s="351">
        <f>VLOOKUP($A37,Incurred_Real!$A$25:$BR$426,Incurred_Real!BO$1,FALSE)</f>
        <v>0</v>
      </c>
      <c r="AK37" s="351">
        <f>VLOOKUP($A37,Incurred_Real!$A$25:$BR$426,Incurred_Real!BP$1,FALSE)</f>
        <v>0</v>
      </c>
      <c r="AL37" s="351">
        <f>VLOOKUP($A37,Incurred_Real!$A$25:$BR$426,Incurred_Real!BQ$1,FALSE)</f>
        <v>0</v>
      </c>
      <c r="AM37" s="351">
        <f>VLOOKUP($A37,Incurred_Real!$A$25:$BR$426,Incurred_Real!BR$1,FALSE)</f>
        <v>1.3466938579891839E-2</v>
      </c>
      <c r="AN37" s="351">
        <f t="shared" si="18"/>
        <v>1</v>
      </c>
    </row>
    <row r="38" spans="1:40" x14ac:dyDescent="0.25">
      <c r="A38" s="11" t="s">
        <v>709</v>
      </c>
      <c r="B38" s="12" t="str">
        <f>VLOOKUP($A38,Incurred_Real!$A$25:$AC$426,2,FALSE)</f>
        <v>Pimba Telecoms Bearer</v>
      </c>
      <c r="C38" s="13">
        <v>5274612.0035155909</v>
      </c>
      <c r="D38" s="13">
        <v>18739.723413209416</v>
      </c>
      <c r="E38" s="13"/>
      <c r="F38" s="13"/>
      <c r="G38" s="13"/>
      <c r="H38" s="13"/>
      <c r="I38" s="13"/>
      <c r="J38" s="232">
        <f t="shared" si="1"/>
        <v>5293351.7269288003</v>
      </c>
      <c r="N38" s="351">
        <f>VLOOKUP($A38,Incurred_Real!$A$25:$BR$426,Incurred_Real!AS$1,FALSE)</f>
        <v>0</v>
      </c>
      <c r="O38" s="351">
        <f>VLOOKUP($A38,Incurred_Real!$A$25:$BR$426,Incurred_Real!AT$1,FALSE)</f>
        <v>0.56420380507469547</v>
      </c>
      <c r="P38" s="351">
        <f>VLOOKUP($A38,Incurred_Real!$A$25:$BR$426,Incurred_Real!AU$1,FALSE)</f>
        <v>0</v>
      </c>
      <c r="Q38" s="351">
        <f>VLOOKUP($A38,Incurred_Real!$A$25:$BR$426,Incurred_Real!AV$1,FALSE)</f>
        <v>0</v>
      </c>
      <c r="R38" s="351">
        <f>VLOOKUP($A38,Incurred_Real!$A$25:$BR$426,Incurred_Real!AW$1,FALSE)</f>
        <v>0</v>
      </c>
      <c r="S38" s="351">
        <f>VLOOKUP($A38,Incurred_Real!$A$25:$BR$426,Incurred_Real!AX$1,FALSE)</f>
        <v>0</v>
      </c>
      <c r="T38" s="351">
        <f>VLOOKUP($A38,Incurred_Real!$A$25:$BR$426,Incurred_Real!AY$1,FALSE)</f>
        <v>0</v>
      </c>
      <c r="U38" s="351">
        <f>VLOOKUP($A38,Incurred_Real!$A$25:$BR$426,Incurred_Real!AZ$1,FALSE)</f>
        <v>0</v>
      </c>
      <c r="V38" s="351">
        <f>VLOOKUP($A38,Incurred_Real!$A$25:$BR$426,Incurred_Real!BA$1,FALSE)</f>
        <v>0</v>
      </c>
      <c r="W38" s="351">
        <f>VLOOKUP($A38,Incurred_Real!$A$25:$BR$426,Incurred_Real!BB$1,FALSE)</f>
        <v>0</v>
      </c>
      <c r="X38" s="351">
        <f>VLOOKUP($A38,Incurred_Real!$A$25:$BR$426,Incurred_Real!BC$1,FALSE)</f>
        <v>0</v>
      </c>
      <c r="Y38" s="351">
        <f>VLOOKUP($A38,Incurred_Real!$A$25:$BR$426,Incurred_Real!BD$1,FALSE)</f>
        <v>0</v>
      </c>
      <c r="Z38" s="351">
        <f>VLOOKUP($A38,Incurred_Real!$A$25:$BR$426,Incurred_Real!BE$1,FALSE)</f>
        <v>2.8889095258648089E-2</v>
      </c>
      <c r="AA38" s="351">
        <f>VLOOKUP($A38,Incurred_Real!$A$25:$BR$426,Incurred_Real!BF$1,FALSE)</f>
        <v>0</v>
      </c>
      <c r="AB38" s="351">
        <f>VLOOKUP($A38,Incurred_Real!$A$25:$BR$426,Incurred_Real!BG$1,FALSE)</f>
        <v>0</v>
      </c>
      <c r="AC38" s="351">
        <f>VLOOKUP($A38,Incurred_Real!$A$25:$BR$426,Incurred_Real!BH$1,FALSE)</f>
        <v>0</v>
      </c>
      <c r="AD38" s="351">
        <f>VLOOKUP($A38,Incurred_Real!$A$25:$BR$426,Incurred_Real!BI$1,FALSE)</f>
        <v>0</v>
      </c>
      <c r="AE38" s="351">
        <f>VLOOKUP($A38,Incurred_Real!$A$25:$BR$426,Incurred_Real!BJ$1,FALSE)</f>
        <v>0</v>
      </c>
      <c r="AF38" s="351">
        <f>VLOOKUP($A38,Incurred_Real!$A$25:$BR$426,Incurred_Real!BK$1,FALSE)</f>
        <v>0</v>
      </c>
      <c r="AG38" s="351">
        <f>VLOOKUP($A38,Incurred_Real!$A$25:$BR$426,Incurred_Real!BL$1,FALSE)</f>
        <v>0</v>
      </c>
      <c r="AH38" s="351">
        <f>VLOOKUP($A38,Incurred_Real!$A$25:$BR$426,Incurred_Real!BM$1,FALSE)</f>
        <v>0</v>
      </c>
      <c r="AI38" s="351">
        <f>VLOOKUP($A38,Incurred_Real!$A$25:$BR$426,Incurred_Real!BN$1,FALSE)</f>
        <v>0</v>
      </c>
      <c r="AJ38" s="351">
        <f>VLOOKUP($A38,Incurred_Real!$A$25:$BR$426,Incurred_Real!BO$1,FALSE)</f>
        <v>0</v>
      </c>
      <c r="AK38" s="351">
        <f>VLOOKUP($A38,Incurred_Real!$A$25:$BR$426,Incurred_Real!BP$1,FALSE)</f>
        <v>0</v>
      </c>
      <c r="AL38" s="351">
        <f>VLOOKUP($A38,Incurred_Real!$A$25:$BR$426,Incurred_Real!BQ$1,FALSE)</f>
        <v>0</v>
      </c>
      <c r="AM38" s="351">
        <f>VLOOKUP($A38,Incurred_Real!$A$25:$BR$426,Incurred_Real!BR$1,FALSE)</f>
        <v>0.40690709966665639</v>
      </c>
      <c r="AN38" s="351">
        <f t="shared" si="18"/>
        <v>1</v>
      </c>
    </row>
    <row r="39" spans="1:40" x14ac:dyDescent="0.25">
      <c r="A39" s="11" t="s">
        <v>719</v>
      </c>
      <c r="B39" s="12" t="str">
        <f>VLOOKUP($A39,Incurred_Real!$A$25:$AC$426,2,FALSE)</f>
        <v>Temporary Transmission Structures Acquisition</v>
      </c>
      <c r="C39" s="13">
        <v>1132.9020714329583</v>
      </c>
      <c r="D39" s="13">
        <v>0</v>
      </c>
      <c r="E39" s="13">
        <v>0</v>
      </c>
      <c r="F39" s="13">
        <v>0</v>
      </c>
      <c r="G39" s="13">
        <v>0</v>
      </c>
      <c r="H39" s="13">
        <v>0</v>
      </c>
      <c r="I39" s="13">
        <v>0</v>
      </c>
      <c r="J39" s="232">
        <f t="shared" si="1"/>
        <v>1132.9020714329583</v>
      </c>
      <c r="N39" s="351">
        <f>VLOOKUP($A39,Incurred_Real!$A$25:$BR$426,Incurred_Real!AS$1,FALSE)</f>
        <v>0</v>
      </c>
      <c r="O39" s="351">
        <f>VLOOKUP($A39,Incurred_Real!$A$25:$BR$426,Incurred_Real!AT$1,FALSE)</f>
        <v>0</v>
      </c>
      <c r="P39" s="351">
        <f>VLOOKUP($A39,Incurred_Real!$A$25:$BR$426,Incurred_Real!AU$1,FALSE)</f>
        <v>0</v>
      </c>
      <c r="Q39" s="351">
        <f>VLOOKUP($A39,Incurred_Real!$A$25:$BR$426,Incurred_Real!AV$1,FALSE)</f>
        <v>0</v>
      </c>
      <c r="R39" s="351">
        <f>VLOOKUP($A39,Incurred_Real!$A$25:$BR$426,Incurred_Real!AW$1,FALSE)</f>
        <v>0</v>
      </c>
      <c r="S39" s="351">
        <f>VLOOKUP($A39,Incurred_Real!$A$25:$BR$426,Incurred_Real!AX$1,FALSE)</f>
        <v>0</v>
      </c>
      <c r="T39" s="351">
        <f>VLOOKUP($A39,Incurred_Real!$A$25:$BR$426,Incurred_Real!AY$1,FALSE)</f>
        <v>0</v>
      </c>
      <c r="U39" s="351">
        <f>VLOOKUP($A39,Incurred_Real!$A$25:$BR$426,Incurred_Real!AZ$1,FALSE)</f>
        <v>0</v>
      </c>
      <c r="V39" s="351">
        <f>VLOOKUP($A39,Incurred_Real!$A$25:$BR$426,Incurred_Real!BA$1,FALSE)</f>
        <v>0</v>
      </c>
      <c r="W39" s="351">
        <f>VLOOKUP($A39,Incurred_Real!$A$25:$BR$426,Incurred_Real!BB$1,FALSE)</f>
        <v>0</v>
      </c>
      <c r="X39" s="351">
        <f>VLOOKUP($A39,Incurred_Real!$A$25:$BR$426,Incurred_Real!BC$1,FALSE)</f>
        <v>0</v>
      </c>
      <c r="Y39" s="351">
        <f>VLOOKUP($A39,Incurred_Real!$A$25:$BR$426,Incurred_Real!BD$1,FALSE)</f>
        <v>0</v>
      </c>
      <c r="Z39" s="351">
        <f>VLOOKUP($A39,Incurred_Real!$A$25:$BR$426,Incurred_Real!BE$1,FALSE)</f>
        <v>0</v>
      </c>
      <c r="AA39" s="351">
        <f>VLOOKUP($A39,Incurred_Real!$A$25:$BR$426,Incurred_Real!BF$1,FALSE)</f>
        <v>0</v>
      </c>
      <c r="AB39" s="351">
        <f>VLOOKUP($A39,Incurred_Real!$A$25:$BR$426,Incurred_Real!BG$1,FALSE)</f>
        <v>0</v>
      </c>
      <c r="AC39" s="351">
        <f>VLOOKUP($A39,Incurred_Real!$A$25:$BR$426,Incurred_Real!BH$1,FALSE)</f>
        <v>1</v>
      </c>
      <c r="AD39" s="351">
        <f>VLOOKUP($A39,Incurred_Real!$A$25:$BR$426,Incurred_Real!BI$1,FALSE)</f>
        <v>0</v>
      </c>
      <c r="AE39" s="351">
        <f>VLOOKUP($A39,Incurred_Real!$A$25:$BR$426,Incurred_Real!BJ$1,FALSE)</f>
        <v>0</v>
      </c>
      <c r="AF39" s="351">
        <f>VLOOKUP($A39,Incurred_Real!$A$25:$BR$426,Incurred_Real!BK$1,FALSE)</f>
        <v>0</v>
      </c>
      <c r="AG39" s="351">
        <f>VLOOKUP($A39,Incurred_Real!$A$25:$BR$426,Incurred_Real!BL$1,FALSE)</f>
        <v>0</v>
      </c>
      <c r="AH39" s="351">
        <f>VLOOKUP($A39,Incurred_Real!$A$25:$BR$426,Incurred_Real!BM$1,FALSE)</f>
        <v>0</v>
      </c>
      <c r="AI39" s="351">
        <f>VLOOKUP($A39,Incurred_Real!$A$25:$BR$426,Incurred_Real!BN$1,FALSE)</f>
        <v>0</v>
      </c>
      <c r="AJ39" s="351">
        <f>VLOOKUP($A39,Incurred_Real!$A$25:$BR$426,Incurred_Real!BO$1,FALSE)</f>
        <v>0</v>
      </c>
      <c r="AK39" s="351">
        <f>VLOOKUP($A39,Incurred_Real!$A$25:$BR$426,Incurred_Real!BP$1,FALSE)</f>
        <v>0</v>
      </c>
      <c r="AL39" s="351">
        <f>VLOOKUP($A39,Incurred_Real!$A$25:$BR$426,Incurred_Real!BQ$1,FALSE)</f>
        <v>0</v>
      </c>
      <c r="AM39" s="351">
        <f>VLOOKUP($A39,Incurred_Real!$A$25:$BR$426,Incurred_Real!BR$1,FALSE)</f>
        <v>0</v>
      </c>
      <c r="AN39" s="351">
        <f t="shared" si="18"/>
        <v>1</v>
      </c>
    </row>
    <row r="40" spans="1:40" x14ac:dyDescent="0.25">
      <c r="A40" s="11" t="s">
        <v>736</v>
      </c>
      <c r="B40" s="12" t="str">
        <f>VLOOKUP($A40,Incurred_Real!$A$25:$AC$426,2,FALSE)</f>
        <v>Davenport-Cultana Telecoms Bearer</v>
      </c>
      <c r="C40" s="13">
        <v>78456.206853288182</v>
      </c>
      <c r="D40" s="13">
        <v>0</v>
      </c>
      <c r="E40" s="13">
        <v>0</v>
      </c>
      <c r="F40" s="13">
        <v>0</v>
      </c>
      <c r="G40" s="13">
        <v>0</v>
      </c>
      <c r="H40" s="13">
        <v>0</v>
      </c>
      <c r="I40" s="13">
        <v>0</v>
      </c>
      <c r="J40" s="232">
        <f t="shared" si="1"/>
        <v>78456.206853288182</v>
      </c>
      <c r="N40" s="351">
        <f>VLOOKUP($A40,Incurred_Real!$A$25:$BR$426,Incurred_Real!AS$1,FALSE)</f>
        <v>0</v>
      </c>
      <c r="O40" s="351">
        <f>VLOOKUP($A40,Incurred_Real!$A$25:$BR$426,Incurred_Real!AT$1,FALSE)</f>
        <v>0.99960425137311892</v>
      </c>
      <c r="P40" s="351">
        <f>VLOOKUP($A40,Incurred_Real!$A$25:$BR$426,Incurred_Real!AU$1,FALSE)</f>
        <v>0</v>
      </c>
      <c r="Q40" s="351">
        <f>VLOOKUP($A40,Incurred_Real!$A$25:$BR$426,Incurred_Real!AV$1,FALSE)</f>
        <v>0</v>
      </c>
      <c r="R40" s="351">
        <f>VLOOKUP($A40,Incurred_Real!$A$25:$BR$426,Incurred_Real!AW$1,FALSE)</f>
        <v>0</v>
      </c>
      <c r="S40" s="351">
        <f>VLOOKUP($A40,Incurred_Real!$A$25:$BR$426,Incurred_Real!AX$1,FALSE)</f>
        <v>0</v>
      </c>
      <c r="T40" s="351">
        <f>VLOOKUP($A40,Incurred_Real!$A$25:$BR$426,Incurred_Real!AY$1,FALSE)</f>
        <v>0</v>
      </c>
      <c r="U40" s="351">
        <f>VLOOKUP($A40,Incurred_Real!$A$25:$BR$426,Incurred_Real!AZ$1,FALSE)</f>
        <v>0</v>
      </c>
      <c r="V40" s="351">
        <f>VLOOKUP($A40,Incurred_Real!$A$25:$BR$426,Incurred_Real!BA$1,FALSE)</f>
        <v>0</v>
      </c>
      <c r="W40" s="351">
        <f>VLOOKUP($A40,Incurred_Real!$A$25:$BR$426,Incurred_Real!BB$1,FALSE)</f>
        <v>0</v>
      </c>
      <c r="X40" s="351">
        <f>VLOOKUP($A40,Incurred_Real!$A$25:$BR$426,Incurred_Real!BC$1,FALSE)</f>
        <v>0</v>
      </c>
      <c r="Y40" s="351">
        <f>VLOOKUP($A40,Incurred_Real!$A$25:$BR$426,Incurred_Real!BD$1,FALSE)</f>
        <v>0</v>
      </c>
      <c r="Z40" s="351">
        <f>VLOOKUP($A40,Incurred_Real!$A$25:$BR$426,Incurred_Real!BE$1,FALSE)</f>
        <v>0</v>
      </c>
      <c r="AA40" s="351">
        <f>VLOOKUP($A40,Incurred_Real!$A$25:$BR$426,Incurred_Real!BF$1,FALSE)</f>
        <v>0</v>
      </c>
      <c r="AB40" s="351">
        <f>VLOOKUP($A40,Incurred_Real!$A$25:$BR$426,Incurred_Real!BG$1,FALSE)</f>
        <v>0</v>
      </c>
      <c r="AC40" s="351">
        <f>VLOOKUP($A40,Incurred_Real!$A$25:$BR$426,Incurred_Real!BH$1,FALSE)</f>
        <v>0</v>
      </c>
      <c r="AD40" s="351">
        <f>VLOOKUP($A40,Incurred_Real!$A$25:$BR$426,Incurred_Real!BI$1,FALSE)</f>
        <v>0</v>
      </c>
      <c r="AE40" s="351">
        <f>VLOOKUP($A40,Incurred_Real!$A$25:$BR$426,Incurred_Real!BJ$1,FALSE)</f>
        <v>0</v>
      </c>
      <c r="AF40" s="351">
        <f>VLOOKUP($A40,Incurred_Real!$A$25:$BR$426,Incurred_Real!BK$1,FALSE)</f>
        <v>0</v>
      </c>
      <c r="AG40" s="351">
        <f>VLOOKUP($A40,Incurred_Real!$A$25:$BR$426,Incurred_Real!BL$1,FALSE)</f>
        <v>0</v>
      </c>
      <c r="AH40" s="351">
        <f>VLOOKUP($A40,Incurred_Real!$A$25:$BR$426,Incurred_Real!BM$1,FALSE)</f>
        <v>0</v>
      </c>
      <c r="AI40" s="351">
        <f>VLOOKUP($A40,Incurred_Real!$A$25:$BR$426,Incurred_Real!BN$1,FALSE)</f>
        <v>0</v>
      </c>
      <c r="AJ40" s="351">
        <f>VLOOKUP($A40,Incurred_Real!$A$25:$BR$426,Incurred_Real!BO$1,FALSE)</f>
        <v>0</v>
      </c>
      <c r="AK40" s="351">
        <f>VLOOKUP($A40,Incurred_Real!$A$25:$BR$426,Incurred_Real!BP$1,FALSE)</f>
        <v>0</v>
      </c>
      <c r="AL40" s="351">
        <f>VLOOKUP($A40,Incurred_Real!$A$25:$BR$426,Incurred_Real!BQ$1,FALSE)</f>
        <v>0</v>
      </c>
      <c r="AM40" s="351">
        <f>VLOOKUP($A40,Incurred_Real!$A$25:$BR$426,Incurred_Real!BR$1,FALSE)</f>
        <v>3.9574862688107143E-4</v>
      </c>
      <c r="AN40" s="351">
        <f t="shared" si="18"/>
        <v>1</v>
      </c>
    </row>
    <row r="41" spans="1:40" x14ac:dyDescent="0.25">
      <c r="A41" s="11" t="s">
        <v>762</v>
      </c>
      <c r="B41" s="12" t="str">
        <f>VLOOKUP($A41,Incurred_Real!$A$25:$AC$426,2,FALSE)</f>
        <v>System Integrity Protection Schemes (SIPS)</v>
      </c>
      <c r="C41" s="13">
        <v>-71.658586015475919</v>
      </c>
      <c r="D41" s="13">
        <v>0</v>
      </c>
      <c r="E41" s="13">
        <v>0</v>
      </c>
      <c r="F41" s="13">
        <v>0</v>
      </c>
      <c r="G41" s="13">
        <v>0</v>
      </c>
      <c r="H41" s="13">
        <v>0</v>
      </c>
      <c r="I41" s="13">
        <v>0</v>
      </c>
      <c r="J41" s="232">
        <f t="shared" si="1"/>
        <v>-71.658586015475919</v>
      </c>
      <c r="N41" s="351">
        <f>VLOOKUP($A41,Incurred_Real!$A$25:$BR$426,Incurred_Real!AS$1,FALSE)</f>
        <v>0</v>
      </c>
      <c r="O41" s="351">
        <f>VLOOKUP($A41,Incurred_Real!$A$25:$BR$426,Incurred_Real!AT$1,FALSE)</f>
        <v>0</v>
      </c>
      <c r="P41" s="351">
        <f>VLOOKUP($A41,Incurred_Real!$A$25:$BR$426,Incurred_Real!AU$1,FALSE)</f>
        <v>0</v>
      </c>
      <c r="Q41" s="351">
        <f>VLOOKUP($A41,Incurred_Real!$A$25:$BR$426,Incurred_Real!AV$1,FALSE)</f>
        <v>0</v>
      </c>
      <c r="R41" s="351">
        <f>VLOOKUP($A41,Incurred_Real!$A$25:$BR$426,Incurred_Real!AW$1,FALSE)</f>
        <v>0</v>
      </c>
      <c r="S41" s="351">
        <f>VLOOKUP($A41,Incurred_Real!$A$25:$BR$426,Incurred_Real!AX$1,FALSE)</f>
        <v>0</v>
      </c>
      <c r="T41" s="351">
        <f>VLOOKUP($A41,Incurred_Real!$A$25:$BR$426,Incurred_Real!AY$1,FALSE)</f>
        <v>0</v>
      </c>
      <c r="U41" s="351">
        <f>VLOOKUP($A41,Incurred_Real!$A$25:$BR$426,Incurred_Real!AZ$1,FALSE)</f>
        <v>0</v>
      </c>
      <c r="V41" s="351">
        <f>VLOOKUP($A41,Incurred_Real!$A$25:$BR$426,Incurred_Real!BA$1,FALSE)</f>
        <v>0</v>
      </c>
      <c r="W41" s="351">
        <f>VLOOKUP($A41,Incurred_Real!$A$25:$BR$426,Incurred_Real!BB$1,FALSE)</f>
        <v>0</v>
      </c>
      <c r="X41" s="351">
        <f>VLOOKUP($A41,Incurred_Real!$A$25:$BR$426,Incurred_Real!BC$1,FALSE)</f>
        <v>0</v>
      </c>
      <c r="Y41" s="351">
        <f>VLOOKUP($A41,Incurred_Real!$A$25:$BR$426,Incurred_Real!BD$1,FALSE)</f>
        <v>0</v>
      </c>
      <c r="Z41" s="351">
        <f>VLOOKUP($A41,Incurred_Real!$A$25:$BR$426,Incurred_Real!BE$1,FALSE)</f>
        <v>0</v>
      </c>
      <c r="AA41" s="351">
        <f>VLOOKUP($A41,Incurred_Real!$A$25:$BR$426,Incurred_Real!BF$1,FALSE)</f>
        <v>0</v>
      </c>
      <c r="AB41" s="351">
        <f>VLOOKUP($A41,Incurred_Real!$A$25:$BR$426,Incurred_Real!BG$1,FALSE)</f>
        <v>0.97772307473778042</v>
      </c>
      <c r="AC41" s="351">
        <f>VLOOKUP($A41,Incurred_Real!$A$25:$BR$426,Incurred_Real!BH$1,FALSE)</f>
        <v>0</v>
      </c>
      <c r="AD41" s="351">
        <f>VLOOKUP($A41,Incurred_Real!$A$25:$BR$426,Incurred_Real!BI$1,FALSE)</f>
        <v>0</v>
      </c>
      <c r="AE41" s="351">
        <f>VLOOKUP($A41,Incurred_Real!$A$25:$BR$426,Incurred_Real!BJ$1,FALSE)</f>
        <v>0</v>
      </c>
      <c r="AF41" s="351">
        <f>VLOOKUP($A41,Incurred_Real!$A$25:$BR$426,Incurred_Real!BK$1,FALSE)</f>
        <v>0</v>
      </c>
      <c r="AG41" s="351">
        <f>VLOOKUP($A41,Incurred_Real!$A$25:$BR$426,Incurred_Real!BL$1,FALSE)</f>
        <v>0</v>
      </c>
      <c r="AH41" s="351">
        <f>VLOOKUP($A41,Incurred_Real!$A$25:$BR$426,Incurred_Real!BM$1,FALSE)</f>
        <v>0</v>
      </c>
      <c r="AI41" s="351">
        <f>VLOOKUP($A41,Incurred_Real!$A$25:$BR$426,Incurred_Real!BN$1,FALSE)</f>
        <v>0</v>
      </c>
      <c r="AJ41" s="351">
        <f>VLOOKUP($A41,Incurred_Real!$A$25:$BR$426,Incurred_Real!BO$1,FALSE)</f>
        <v>0</v>
      </c>
      <c r="AK41" s="351">
        <f>VLOOKUP($A41,Incurred_Real!$A$25:$BR$426,Incurred_Real!BP$1,FALSE)</f>
        <v>0</v>
      </c>
      <c r="AL41" s="351">
        <f>VLOOKUP($A41,Incurred_Real!$A$25:$BR$426,Incurred_Real!BQ$1,FALSE)</f>
        <v>0</v>
      </c>
      <c r="AM41" s="351">
        <f>VLOOKUP($A41,Incurred_Real!$A$25:$BR$426,Incurred_Real!BR$1,FALSE)</f>
        <v>2.2276925262219641E-2</v>
      </c>
      <c r="AN41" s="351">
        <f t="shared" si="18"/>
        <v>1</v>
      </c>
    </row>
    <row r="42" spans="1:40" x14ac:dyDescent="0.25">
      <c r="A42" s="11" t="s">
        <v>763</v>
      </c>
      <c r="B42" s="12" t="str">
        <f>VLOOKUP($A42,Incurred_Real!$A$25:$AC$426,2,FALSE)</f>
        <v>Substation Improvements for System Black Conditions</v>
      </c>
      <c r="C42" s="13"/>
      <c r="D42" s="13"/>
      <c r="E42" s="13">
        <v>6545547.9727109512</v>
      </c>
      <c r="F42" s="13">
        <v>38313.765567911498</v>
      </c>
      <c r="G42" s="13"/>
      <c r="H42" s="13"/>
      <c r="I42" s="13"/>
      <c r="J42" s="232">
        <f t="shared" si="1"/>
        <v>6583861.738278863</v>
      </c>
      <c r="N42" s="351">
        <f>VLOOKUP($A42,Incurred_Real!$A$25:$BR$426,Incurred_Real!AS$1,FALSE)</f>
        <v>0</v>
      </c>
      <c r="O42" s="351">
        <f>VLOOKUP($A42,Incurred_Real!$A$25:$BR$426,Incurred_Real!AT$1,FALSE)</f>
        <v>0</v>
      </c>
      <c r="P42" s="351">
        <f>VLOOKUP($A42,Incurred_Real!$A$25:$BR$426,Incurred_Real!AU$1,FALSE)</f>
        <v>0</v>
      </c>
      <c r="Q42" s="351">
        <f>VLOOKUP($A42,Incurred_Real!$A$25:$BR$426,Incurred_Real!AV$1,FALSE)</f>
        <v>0</v>
      </c>
      <c r="R42" s="351">
        <f>VLOOKUP($A42,Incurred_Real!$A$25:$BR$426,Incurred_Real!AW$1,FALSE)</f>
        <v>0</v>
      </c>
      <c r="S42" s="351">
        <f>VLOOKUP($A42,Incurred_Real!$A$25:$BR$426,Incurred_Real!AX$1,FALSE)</f>
        <v>0</v>
      </c>
      <c r="T42" s="351">
        <f>VLOOKUP($A42,Incurred_Real!$A$25:$BR$426,Incurred_Real!AY$1,FALSE)</f>
        <v>0</v>
      </c>
      <c r="U42" s="351">
        <f>VLOOKUP($A42,Incurred_Real!$A$25:$BR$426,Incurred_Real!AZ$1,FALSE)</f>
        <v>0</v>
      </c>
      <c r="V42" s="351">
        <f>VLOOKUP($A42,Incurred_Real!$A$25:$BR$426,Incurred_Real!BA$1,FALSE)</f>
        <v>0</v>
      </c>
      <c r="W42" s="351">
        <f>VLOOKUP($A42,Incurred_Real!$A$25:$BR$426,Incurred_Real!BB$1,FALSE)</f>
        <v>0</v>
      </c>
      <c r="X42" s="351">
        <f>VLOOKUP($A42,Incurred_Real!$A$25:$BR$426,Incurred_Real!BC$1,FALSE)</f>
        <v>2.0010261672329239E-2</v>
      </c>
      <c r="Y42" s="351">
        <f>VLOOKUP($A42,Incurred_Real!$A$25:$BR$426,Incurred_Real!BD$1,FALSE)</f>
        <v>0.97998973832767078</v>
      </c>
      <c r="Z42" s="351">
        <f>VLOOKUP($A42,Incurred_Real!$A$25:$BR$426,Incurred_Real!BE$1,FALSE)</f>
        <v>0</v>
      </c>
      <c r="AA42" s="351">
        <f>VLOOKUP($A42,Incurred_Real!$A$25:$BR$426,Incurred_Real!BF$1,FALSE)</f>
        <v>0</v>
      </c>
      <c r="AB42" s="351">
        <f>VLOOKUP($A42,Incurred_Real!$A$25:$BR$426,Incurred_Real!BG$1,FALSE)</f>
        <v>0</v>
      </c>
      <c r="AC42" s="351">
        <f>VLOOKUP($A42,Incurred_Real!$A$25:$BR$426,Incurred_Real!BH$1,FALSE)</f>
        <v>0</v>
      </c>
      <c r="AD42" s="351">
        <f>VLOOKUP($A42,Incurred_Real!$A$25:$BR$426,Incurred_Real!BI$1,FALSE)</f>
        <v>0</v>
      </c>
      <c r="AE42" s="351">
        <f>VLOOKUP($A42,Incurred_Real!$A$25:$BR$426,Incurred_Real!BJ$1,FALSE)</f>
        <v>0</v>
      </c>
      <c r="AF42" s="351">
        <f>VLOOKUP($A42,Incurred_Real!$A$25:$BR$426,Incurred_Real!BK$1,FALSE)</f>
        <v>0</v>
      </c>
      <c r="AG42" s="351">
        <f>VLOOKUP($A42,Incurred_Real!$A$25:$BR$426,Incurred_Real!BL$1,FALSE)</f>
        <v>0</v>
      </c>
      <c r="AH42" s="351">
        <f>VLOOKUP($A42,Incurred_Real!$A$25:$BR$426,Incurred_Real!BM$1,FALSE)</f>
        <v>0</v>
      </c>
      <c r="AI42" s="351">
        <f>VLOOKUP($A42,Incurred_Real!$A$25:$BR$426,Incurred_Real!BN$1,FALSE)</f>
        <v>0</v>
      </c>
      <c r="AJ42" s="351">
        <f>VLOOKUP($A42,Incurred_Real!$A$25:$BR$426,Incurred_Real!BO$1,FALSE)</f>
        <v>0</v>
      </c>
      <c r="AK42" s="351">
        <f>VLOOKUP($A42,Incurred_Real!$A$25:$BR$426,Incurred_Real!BP$1,FALSE)</f>
        <v>0</v>
      </c>
      <c r="AL42" s="351">
        <f>VLOOKUP($A42,Incurred_Real!$A$25:$BR$426,Incurred_Real!BQ$1,FALSE)</f>
        <v>0</v>
      </c>
      <c r="AM42" s="351">
        <f>VLOOKUP($A42,Incurred_Real!$A$25:$BR$426,Incurred_Real!BR$1,FALSE)</f>
        <v>0</v>
      </c>
      <c r="AN42" s="351">
        <f t="shared" si="18"/>
        <v>1</v>
      </c>
    </row>
    <row r="43" spans="1:40" x14ac:dyDescent="0.25">
      <c r="A43" s="11" t="s">
        <v>778</v>
      </c>
      <c r="B43" s="12" t="str">
        <f>VLOOKUP($A43,Incurred_Real!$A$25:$AC$426,2,FALSE)</f>
        <v>Spencer Gulf Emergency Bypass Preparation</v>
      </c>
      <c r="C43" s="13"/>
      <c r="D43" s="13"/>
      <c r="E43" s="13">
        <v>1050977.8391552358</v>
      </c>
      <c r="F43" s="13">
        <v>1995848.9147399846</v>
      </c>
      <c r="G43" s="13">
        <v>108224.50402769432</v>
      </c>
      <c r="H43" s="13"/>
      <c r="I43" s="13"/>
      <c r="J43" s="232">
        <f t="shared" si="1"/>
        <v>3155051.2579229148</v>
      </c>
      <c r="L43" s="3"/>
      <c r="M43" s="3"/>
      <c r="N43" s="351">
        <f>VLOOKUP($A43,Incurred_Real!$A$25:$BR$426,Incurred_Real!AS$1,FALSE)</f>
        <v>0</v>
      </c>
      <c r="O43" s="351">
        <f>VLOOKUP($A43,Incurred_Real!$A$25:$BR$426,Incurred_Real!AT$1,FALSE)</f>
        <v>0</v>
      </c>
      <c r="P43" s="351">
        <f>VLOOKUP($A43,Incurred_Real!$A$25:$BR$426,Incurred_Real!AU$1,FALSE)</f>
        <v>0</v>
      </c>
      <c r="Q43" s="351">
        <f>VLOOKUP($A43,Incurred_Real!$A$25:$BR$426,Incurred_Real!AV$1,FALSE)</f>
        <v>0</v>
      </c>
      <c r="R43" s="351">
        <f>VLOOKUP($A43,Incurred_Real!$A$25:$BR$426,Incurred_Real!AW$1,FALSE)</f>
        <v>0</v>
      </c>
      <c r="S43" s="351">
        <f>VLOOKUP($A43,Incurred_Real!$A$25:$BR$426,Incurred_Real!AX$1,FALSE)</f>
        <v>0</v>
      </c>
      <c r="T43" s="351">
        <f>VLOOKUP($A43,Incurred_Real!$A$25:$BR$426,Incurred_Real!AY$1,FALSE)</f>
        <v>0</v>
      </c>
      <c r="U43" s="351">
        <f>VLOOKUP($A43,Incurred_Real!$A$25:$BR$426,Incurred_Real!AZ$1,FALSE)</f>
        <v>0</v>
      </c>
      <c r="V43" s="351">
        <f>VLOOKUP($A43,Incurred_Real!$A$25:$BR$426,Incurred_Real!BA$1,FALSE)</f>
        <v>0</v>
      </c>
      <c r="W43" s="351">
        <f>VLOOKUP($A43,Incurred_Real!$A$25:$BR$426,Incurred_Real!BB$1,FALSE)</f>
        <v>0</v>
      </c>
      <c r="X43" s="351">
        <f>VLOOKUP($A43,Incurred_Real!$A$25:$BR$426,Incurred_Real!BC$1,FALSE)</f>
        <v>0</v>
      </c>
      <c r="Y43" s="351">
        <f>VLOOKUP($A43,Incurred_Real!$A$25:$BR$426,Incurred_Real!BD$1,FALSE)</f>
        <v>0</v>
      </c>
      <c r="Z43" s="351">
        <f>VLOOKUP($A43,Incurred_Real!$A$25:$BR$426,Incurred_Real!BE$1,FALSE)</f>
        <v>0</v>
      </c>
      <c r="AA43" s="351">
        <f>VLOOKUP($A43,Incurred_Real!$A$25:$BR$426,Incurred_Real!BF$1,FALSE)</f>
        <v>0</v>
      </c>
      <c r="AB43" s="351">
        <f>VLOOKUP($A43,Incurred_Real!$A$25:$BR$426,Incurred_Real!BG$1,FALSE)</f>
        <v>1.1182242605247236E-2</v>
      </c>
      <c r="AC43" s="351">
        <f>VLOOKUP($A43,Incurred_Real!$A$25:$BR$426,Incurred_Real!BH$1,FALSE)</f>
        <v>0.98881775739475275</v>
      </c>
      <c r="AD43" s="351">
        <f>VLOOKUP($A43,Incurred_Real!$A$25:$BR$426,Incurred_Real!BI$1,FALSE)</f>
        <v>0</v>
      </c>
      <c r="AE43" s="351">
        <f>VLOOKUP($A43,Incurred_Real!$A$25:$BR$426,Incurred_Real!BJ$1,FALSE)</f>
        <v>0</v>
      </c>
      <c r="AF43" s="351">
        <f>VLOOKUP($A43,Incurred_Real!$A$25:$BR$426,Incurred_Real!BK$1,FALSE)</f>
        <v>0</v>
      </c>
      <c r="AG43" s="351">
        <f>VLOOKUP($A43,Incurred_Real!$A$25:$BR$426,Incurred_Real!BL$1,FALSE)</f>
        <v>0</v>
      </c>
      <c r="AH43" s="351">
        <f>VLOOKUP($A43,Incurred_Real!$A$25:$BR$426,Incurred_Real!BM$1,FALSE)</f>
        <v>0</v>
      </c>
      <c r="AI43" s="351">
        <f>VLOOKUP($A43,Incurred_Real!$A$25:$BR$426,Incurred_Real!BN$1,FALSE)</f>
        <v>0</v>
      </c>
      <c r="AJ43" s="351">
        <f>VLOOKUP($A43,Incurred_Real!$A$25:$BR$426,Incurred_Real!BO$1,FALSE)</f>
        <v>0</v>
      </c>
      <c r="AK43" s="351">
        <f>VLOOKUP($A43,Incurred_Real!$A$25:$BR$426,Incurred_Real!BP$1,FALSE)</f>
        <v>0</v>
      </c>
      <c r="AL43" s="351">
        <f>VLOOKUP($A43,Incurred_Real!$A$25:$BR$426,Incurred_Real!BQ$1,FALSE)</f>
        <v>0</v>
      </c>
      <c r="AM43" s="351">
        <f>VLOOKUP($A43,Incurred_Real!$A$25:$BR$426,Incurred_Real!BR$1,FALSE)</f>
        <v>0</v>
      </c>
      <c r="AN43" s="351">
        <f t="shared" si="18"/>
        <v>1</v>
      </c>
    </row>
    <row r="44" spans="1:40" x14ac:dyDescent="0.25">
      <c r="A44" s="11" t="s">
        <v>880</v>
      </c>
      <c r="B44" s="12" t="str">
        <f>VLOOKUP($A44,Incurred_Real!$A$25:$AC$426,2,FALSE)</f>
        <v>Davenport-Pimba 132 kV Line Low Span Uprating</v>
      </c>
      <c r="C44" s="13">
        <v>158318.09033121914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  <c r="J44" s="232">
        <f t="shared" si="1"/>
        <v>158318.09033121914</v>
      </c>
      <c r="N44" s="351">
        <f>VLOOKUP($A44,Incurred_Real!$A$25:$BR$426,Incurred_Real!AS$1,FALSE)</f>
        <v>0</v>
      </c>
      <c r="O44" s="351">
        <f>VLOOKUP($A44,Incurred_Real!$A$25:$BR$426,Incurred_Real!AT$1,FALSE)</f>
        <v>0</v>
      </c>
      <c r="P44" s="351">
        <f>VLOOKUP($A44,Incurred_Real!$A$25:$BR$426,Incurred_Real!AU$1,FALSE)</f>
        <v>0</v>
      </c>
      <c r="Q44" s="351">
        <f>VLOOKUP($A44,Incurred_Real!$A$25:$BR$426,Incurred_Real!AV$1,FALSE)</f>
        <v>0</v>
      </c>
      <c r="R44" s="351">
        <f>VLOOKUP($A44,Incurred_Real!$A$25:$BR$426,Incurred_Real!AW$1,FALSE)</f>
        <v>0</v>
      </c>
      <c r="S44" s="351">
        <f>VLOOKUP($A44,Incurred_Real!$A$25:$BR$426,Incurred_Real!AX$1,FALSE)</f>
        <v>0</v>
      </c>
      <c r="T44" s="351">
        <f>VLOOKUP($A44,Incurred_Real!$A$25:$BR$426,Incurred_Real!AY$1,FALSE)</f>
        <v>0</v>
      </c>
      <c r="U44" s="351">
        <f>VLOOKUP($A44,Incurred_Real!$A$25:$BR$426,Incurred_Real!AZ$1,FALSE)</f>
        <v>0</v>
      </c>
      <c r="V44" s="351">
        <f>VLOOKUP($A44,Incurred_Real!$A$25:$BR$426,Incurred_Real!BA$1,FALSE)</f>
        <v>0</v>
      </c>
      <c r="W44" s="351">
        <f>VLOOKUP($A44,Incurred_Real!$A$25:$BR$426,Incurred_Real!BB$1,FALSE)</f>
        <v>5.3549782308786563E-2</v>
      </c>
      <c r="X44" s="351">
        <f>VLOOKUP($A44,Incurred_Real!$A$25:$BR$426,Incurred_Real!BC$1,FALSE)</f>
        <v>0</v>
      </c>
      <c r="Y44" s="351">
        <f>VLOOKUP($A44,Incurred_Real!$A$25:$BR$426,Incurred_Real!BD$1,FALSE)</f>
        <v>0</v>
      </c>
      <c r="Z44" s="351">
        <f>VLOOKUP($A44,Incurred_Real!$A$25:$BR$426,Incurred_Real!BE$1,FALSE)</f>
        <v>0</v>
      </c>
      <c r="AA44" s="351">
        <f>VLOOKUP($A44,Incurred_Real!$A$25:$BR$426,Incurred_Real!BF$1,FALSE)</f>
        <v>0</v>
      </c>
      <c r="AB44" s="351">
        <f>VLOOKUP($A44,Incurred_Real!$A$25:$BR$426,Incurred_Real!BG$1,FALSE)</f>
        <v>3.2592685519650985E-2</v>
      </c>
      <c r="AC44" s="351">
        <f>VLOOKUP($A44,Incurred_Real!$A$25:$BR$426,Incurred_Real!BH$1,FALSE)</f>
        <v>0.73088869790500288</v>
      </c>
      <c r="AD44" s="351">
        <f>VLOOKUP($A44,Incurred_Real!$A$25:$BR$426,Incurred_Real!BI$1,FALSE)</f>
        <v>0</v>
      </c>
      <c r="AE44" s="351">
        <f>VLOOKUP($A44,Incurred_Real!$A$25:$BR$426,Incurred_Real!BJ$1,FALSE)</f>
        <v>0</v>
      </c>
      <c r="AF44" s="351">
        <f>VLOOKUP($A44,Incurred_Real!$A$25:$BR$426,Incurred_Real!BK$1,FALSE)</f>
        <v>0.18296883426655944</v>
      </c>
      <c r="AG44" s="351">
        <f>VLOOKUP($A44,Incurred_Real!$A$25:$BR$426,Incurred_Real!BL$1,FALSE)</f>
        <v>0</v>
      </c>
      <c r="AH44" s="351">
        <f>VLOOKUP($A44,Incurred_Real!$A$25:$BR$426,Incurred_Real!BM$1,FALSE)</f>
        <v>0</v>
      </c>
      <c r="AI44" s="351">
        <f>VLOOKUP($A44,Incurred_Real!$A$25:$BR$426,Incurred_Real!BN$1,FALSE)</f>
        <v>0</v>
      </c>
      <c r="AJ44" s="351">
        <f>VLOOKUP($A44,Incurred_Real!$A$25:$BR$426,Incurred_Real!BO$1,FALSE)</f>
        <v>0</v>
      </c>
      <c r="AK44" s="351">
        <f>VLOOKUP($A44,Incurred_Real!$A$25:$BR$426,Incurred_Real!BP$1,FALSE)</f>
        <v>0</v>
      </c>
      <c r="AL44" s="351">
        <f>VLOOKUP($A44,Incurred_Real!$A$25:$BR$426,Incurred_Real!BQ$1,FALSE)</f>
        <v>0</v>
      </c>
      <c r="AM44" s="351">
        <f>VLOOKUP($A44,Incurred_Real!$A$25:$BR$426,Incurred_Real!BR$1,FALSE)</f>
        <v>0</v>
      </c>
      <c r="AN44" s="351">
        <f t="shared" si="18"/>
        <v>0.99999999999999978</v>
      </c>
    </row>
    <row r="45" spans="1:40" x14ac:dyDescent="0.25">
      <c r="A45" s="11" t="s">
        <v>882</v>
      </c>
      <c r="B45" s="12" t="str">
        <f>VLOOKUP($A45,Incurred_Real!$A$25:$AC$426,2,FALSE)</f>
        <v>Network Testing, Monitoring and Servicing Equipment Replacem</v>
      </c>
      <c r="C45" s="13">
        <v>100121.7499575453</v>
      </c>
      <c r="D45" s="13">
        <v>103909.29297309353</v>
      </c>
      <c r="E45" s="13">
        <v>8180.755422303263</v>
      </c>
      <c r="F45" s="13">
        <v>0</v>
      </c>
      <c r="G45" s="13">
        <v>0</v>
      </c>
      <c r="H45" s="13">
        <v>0</v>
      </c>
      <c r="I45" s="13">
        <v>0</v>
      </c>
      <c r="J45" s="232">
        <f t="shared" si="1"/>
        <v>212211.79835294207</v>
      </c>
      <c r="N45" s="351">
        <f>VLOOKUP($A45,Incurred_Real!$A$25:$BR$426,Incurred_Real!AS$1,FALSE)</f>
        <v>0</v>
      </c>
      <c r="O45" s="351">
        <f>VLOOKUP($A45,Incurred_Real!$A$25:$BR$426,Incurred_Real!AT$1,FALSE)</f>
        <v>0</v>
      </c>
      <c r="P45" s="351">
        <f>VLOOKUP($A45,Incurred_Real!$A$25:$BR$426,Incurred_Real!AU$1,FALSE)</f>
        <v>0</v>
      </c>
      <c r="Q45" s="351">
        <f>VLOOKUP($A45,Incurred_Real!$A$25:$BR$426,Incurred_Real!AV$1,FALSE)</f>
        <v>0</v>
      </c>
      <c r="R45" s="351">
        <f>VLOOKUP($A45,Incurred_Real!$A$25:$BR$426,Incurred_Real!AW$1,FALSE)</f>
        <v>0</v>
      </c>
      <c r="S45" s="351">
        <f>VLOOKUP($A45,Incurred_Real!$A$25:$BR$426,Incurred_Real!AX$1,FALSE)</f>
        <v>0</v>
      </c>
      <c r="T45" s="351">
        <f>VLOOKUP($A45,Incurred_Real!$A$25:$BR$426,Incurred_Real!AY$1,FALSE)</f>
        <v>0</v>
      </c>
      <c r="U45" s="351">
        <f>VLOOKUP($A45,Incurred_Real!$A$25:$BR$426,Incurred_Real!AZ$1,FALSE)</f>
        <v>0</v>
      </c>
      <c r="V45" s="351">
        <f>VLOOKUP($A45,Incurred_Real!$A$25:$BR$426,Incurred_Real!BA$1,FALSE)</f>
        <v>0</v>
      </c>
      <c r="W45" s="351">
        <f>VLOOKUP($A45,Incurred_Real!$A$25:$BR$426,Incurred_Real!BB$1,FALSE)</f>
        <v>1</v>
      </c>
      <c r="X45" s="351">
        <f>VLOOKUP($A45,Incurred_Real!$A$25:$BR$426,Incurred_Real!BC$1,FALSE)</f>
        <v>0</v>
      </c>
      <c r="Y45" s="351">
        <f>VLOOKUP($A45,Incurred_Real!$A$25:$BR$426,Incurred_Real!BD$1,FALSE)</f>
        <v>0</v>
      </c>
      <c r="Z45" s="351">
        <f>VLOOKUP($A45,Incurred_Real!$A$25:$BR$426,Incurred_Real!BE$1,FALSE)</f>
        <v>0</v>
      </c>
      <c r="AA45" s="351">
        <f>VLOOKUP($A45,Incurred_Real!$A$25:$BR$426,Incurred_Real!BF$1,FALSE)</f>
        <v>0</v>
      </c>
      <c r="AB45" s="351">
        <f>VLOOKUP($A45,Incurred_Real!$A$25:$BR$426,Incurred_Real!BG$1,FALSE)</f>
        <v>0</v>
      </c>
      <c r="AC45" s="351">
        <f>VLOOKUP($A45,Incurred_Real!$A$25:$BR$426,Incurred_Real!BH$1,FALSE)</f>
        <v>0</v>
      </c>
      <c r="AD45" s="351">
        <f>VLOOKUP($A45,Incurred_Real!$A$25:$BR$426,Incurred_Real!BI$1,FALSE)</f>
        <v>0</v>
      </c>
      <c r="AE45" s="351">
        <f>VLOOKUP($A45,Incurred_Real!$A$25:$BR$426,Incurred_Real!BJ$1,FALSE)</f>
        <v>0</v>
      </c>
      <c r="AF45" s="351">
        <f>VLOOKUP($A45,Incurred_Real!$A$25:$BR$426,Incurred_Real!BK$1,FALSE)</f>
        <v>0</v>
      </c>
      <c r="AG45" s="351">
        <f>VLOOKUP($A45,Incurred_Real!$A$25:$BR$426,Incurred_Real!BL$1,FALSE)</f>
        <v>0</v>
      </c>
      <c r="AH45" s="351">
        <f>VLOOKUP($A45,Incurred_Real!$A$25:$BR$426,Incurred_Real!BM$1,FALSE)</f>
        <v>0</v>
      </c>
      <c r="AI45" s="351">
        <f>VLOOKUP($A45,Incurred_Real!$A$25:$BR$426,Incurred_Real!BN$1,FALSE)</f>
        <v>0</v>
      </c>
      <c r="AJ45" s="351">
        <f>VLOOKUP($A45,Incurred_Real!$A$25:$BR$426,Incurred_Real!BO$1,FALSE)</f>
        <v>0</v>
      </c>
      <c r="AK45" s="351">
        <f>VLOOKUP($A45,Incurred_Real!$A$25:$BR$426,Incurred_Real!BP$1,FALSE)</f>
        <v>0</v>
      </c>
      <c r="AL45" s="351">
        <f>VLOOKUP($A45,Incurred_Real!$A$25:$BR$426,Incurred_Real!BQ$1,FALSE)</f>
        <v>0</v>
      </c>
      <c r="AM45" s="351">
        <f>VLOOKUP($A45,Incurred_Real!$A$25:$BR$426,Incurred_Real!BR$1,FALSE)</f>
        <v>0</v>
      </c>
      <c r="AN45" s="351">
        <f t="shared" si="18"/>
        <v>1</v>
      </c>
    </row>
    <row r="46" spans="1:40" x14ac:dyDescent="0.25">
      <c r="A46" s="11" t="s">
        <v>878</v>
      </c>
      <c r="B46" s="12" t="str">
        <f>VLOOKUP($A46,Incurred_Real!$A$25:$AC$426,2,FALSE)</f>
        <v>PSCAD and PowerFactory Analysis Tools</v>
      </c>
      <c r="C46" s="13">
        <v>346455.72643971426</v>
      </c>
      <c r="D46" s="13">
        <v>557275.36503209989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  <c r="J46" s="232">
        <f t="shared" si="1"/>
        <v>903731.09147181408</v>
      </c>
      <c r="L46" s="3"/>
      <c r="N46" s="351">
        <f>VLOOKUP($A46,Incurred_Real!$A$25:$BR$426,Incurred_Real!AS$1,FALSE)</f>
        <v>0</v>
      </c>
      <c r="O46" s="351">
        <f>VLOOKUP($A46,Incurred_Real!$A$25:$BR$426,Incurred_Real!AT$1,FALSE)</f>
        <v>0</v>
      </c>
      <c r="P46" s="351">
        <f>VLOOKUP($A46,Incurred_Real!$A$25:$BR$426,Incurred_Real!AU$1,FALSE)</f>
        <v>0</v>
      </c>
      <c r="Q46" s="351">
        <f>VLOOKUP($A46,Incurred_Real!$A$25:$BR$426,Incurred_Real!AV$1,FALSE)</f>
        <v>1</v>
      </c>
      <c r="R46" s="351">
        <f>VLOOKUP($A46,Incurred_Real!$A$25:$BR$426,Incurred_Real!AW$1,FALSE)</f>
        <v>0</v>
      </c>
      <c r="S46" s="351">
        <f>VLOOKUP($A46,Incurred_Real!$A$25:$BR$426,Incurred_Real!AX$1,FALSE)</f>
        <v>0</v>
      </c>
      <c r="T46" s="351">
        <f>VLOOKUP($A46,Incurred_Real!$A$25:$BR$426,Incurred_Real!AY$1,FALSE)</f>
        <v>0</v>
      </c>
      <c r="U46" s="351">
        <f>VLOOKUP($A46,Incurred_Real!$A$25:$BR$426,Incurred_Real!AZ$1,FALSE)</f>
        <v>0</v>
      </c>
      <c r="V46" s="351">
        <f>VLOOKUP($A46,Incurred_Real!$A$25:$BR$426,Incurred_Real!BA$1,FALSE)</f>
        <v>0</v>
      </c>
      <c r="W46" s="351">
        <f>VLOOKUP($A46,Incurred_Real!$A$25:$BR$426,Incurred_Real!BB$1,FALSE)</f>
        <v>0</v>
      </c>
      <c r="X46" s="351">
        <f>VLOOKUP($A46,Incurred_Real!$A$25:$BR$426,Incurred_Real!BC$1,FALSE)</f>
        <v>0</v>
      </c>
      <c r="Y46" s="351">
        <f>VLOOKUP($A46,Incurred_Real!$A$25:$BR$426,Incurred_Real!BD$1,FALSE)</f>
        <v>0</v>
      </c>
      <c r="Z46" s="351">
        <f>VLOOKUP($A46,Incurred_Real!$A$25:$BR$426,Incurred_Real!BE$1,FALSE)</f>
        <v>0</v>
      </c>
      <c r="AA46" s="351">
        <f>VLOOKUP($A46,Incurred_Real!$A$25:$BR$426,Incurred_Real!BF$1,FALSE)</f>
        <v>0</v>
      </c>
      <c r="AB46" s="351">
        <f>VLOOKUP($A46,Incurred_Real!$A$25:$BR$426,Incurred_Real!BG$1,FALSE)</f>
        <v>0</v>
      </c>
      <c r="AC46" s="351">
        <f>VLOOKUP($A46,Incurred_Real!$A$25:$BR$426,Incurred_Real!BH$1,FALSE)</f>
        <v>0</v>
      </c>
      <c r="AD46" s="351">
        <f>VLOOKUP($A46,Incurred_Real!$A$25:$BR$426,Incurred_Real!BI$1,FALSE)</f>
        <v>0</v>
      </c>
      <c r="AE46" s="351">
        <f>VLOOKUP($A46,Incurred_Real!$A$25:$BR$426,Incurred_Real!BJ$1,FALSE)</f>
        <v>0</v>
      </c>
      <c r="AF46" s="351">
        <f>VLOOKUP($A46,Incurred_Real!$A$25:$BR$426,Incurred_Real!BK$1,FALSE)</f>
        <v>0</v>
      </c>
      <c r="AG46" s="351">
        <f>VLOOKUP($A46,Incurred_Real!$A$25:$BR$426,Incurred_Real!BL$1,FALSE)</f>
        <v>0</v>
      </c>
      <c r="AH46" s="351">
        <f>VLOOKUP($A46,Incurred_Real!$A$25:$BR$426,Incurred_Real!BM$1,FALSE)</f>
        <v>0</v>
      </c>
      <c r="AI46" s="351">
        <f>VLOOKUP($A46,Incurred_Real!$A$25:$BR$426,Incurred_Real!BN$1,FALSE)</f>
        <v>0</v>
      </c>
      <c r="AJ46" s="351">
        <f>VLOOKUP($A46,Incurred_Real!$A$25:$BR$426,Incurred_Real!BO$1,FALSE)</f>
        <v>0</v>
      </c>
      <c r="AK46" s="351">
        <f>VLOOKUP($A46,Incurred_Real!$A$25:$BR$426,Incurred_Real!BP$1,FALSE)</f>
        <v>0</v>
      </c>
      <c r="AL46" s="351">
        <f>VLOOKUP($A46,Incurred_Real!$A$25:$BR$426,Incurred_Real!BQ$1,FALSE)</f>
        <v>0</v>
      </c>
      <c r="AM46" s="351">
        <f>VLOOKUP($A46,Incurred_Real!$A$25:$BR$426,Incurred_Real!BR$1,FALSE)</f>
        <v>0</v>
      </c>
      <c r="AN46" s="351">
        <f t="shared" si="18"/>
        <v>1</v>
      </c>
    </row>
    <row r="47" spans="1:40" x14ac:dyDescent="0.25">
      <c r="A47" s="11" t="s">
        <v>898</v>
      </c>
      <c r="B47" s="12" t="str">
        <f>VLOOKUP($A47,Incurred_Real!$A$25:$AC$426,2,FALSE)</f>
        <v>Spare 275 kV 15 MVAr Oil Filled Reactor</v>
      </c>
      <c r="C47" s="13"/>
      <c r="D47" s="13">
        <v>1859770.3158919946</v>
      </c>
      <c r="E47" s="13">
        <v>178349.74436163576</v>
      </c>
      <c r="F47" s="13"/>
      <c r="G47" s="13"/>
      <c r="H47" s="13"/>
      <c r="I47" s="13"/>
      <c r="J47" s="232">
        <f t="shared" si="1"/>
        <v>2038120.0602536304</v>
      </c>
      <c r="L47" s="3"/>
      <c r="N47" s="351">
        <f>VLOOKUP($A47,Incurred_Real!$A$25:$BR$426,Incurred_Real!AS$1,FALSE)</f>
        <v>0</v>
      </c>
      <c r="O47" s="351">
        <f>VLOOKUP($A47,Incurred_Real!$A$25:$BR$426,Incurred_Real!AT$1,FALSE)</f>
        <v>0</v>
      </c>
      <c r="P47" s="351">
        <f>VLOOKUP($A47,Incurred_Real!$A$25:$BR$426,Incurred_Real!AU$1,FALSE)</f>
        <v>0</v>
      </c>
      <c r="Q47" s="351">
        <f>VLOOKUP($A47,Incurred_Real!$A$25:$BR$426,Incurred_Real!AV$1,FALSE)</f>
        <v>0</v>
      </c>
      <c r="R47" s="351">
        <f>VLOOKUP($A47,Incurred_Real!$A$25:$BR$426,Incurred_Real!AW$1,FALSE)</f>
        <v>0</v>
      </c>
      <c r="S47" s="351">
        <f>VLOOKUP($A47,Incurred_Real!$A$25:$BR$426,Incurred_Real!AX$1,FALSE)</f>
        <v>0</v>
      </c>
      <c r="T47" s="351">
        <f>VLOOKUP($A47,Incurred_Real!$A$25:$BR$426,Incurred_Real!AY$1,FALSE)</f>
        <v>0</v>
      </c>
      <c r="U47" s="351">
        <f>VLOOKUP($A47,Incurred_Real!$A$25:$BR$426,Incurred_Real!AZ$1,FALSE)</f>
        <v>0</v>
      </c>
      <c r="V47" s="351">
        <f>VLOOKUP($A47,Incurred_Real!$A$25:$BR$426,Incurred_Real!BA$1,FALSE)</f>
        <v>0</v>
      </c>
      <c r="W47" s="351">
        <f>VLOOKUP($A47,Incurred_Real!$A$25:$BR$426,Incurred_Real!BB$1,FALSE)</f>
        <v>1</v>
      </c>
      <c r="X47" s="351">
        <f>VLOOKUP($A47,Incurred_Real!$A$25:$BR$426,Incurred_Real!BC$1,FALSE)</f>
        <v>0</v>
      </c>
      <c r="Y47" s="351">
        <f>VLOOKUP($A47,Incurred_Real!$A$25:$BR$426,Incurred_Real!BD$1,FALSE)</f>
        <v>0</v>
      </c>
      <c r="Z47" s="351">
        <f>VLOOKUP($A47,Incurred_Real!$A$25:$BR$426,Incurred_Real!BE$1,FALSE)</f>
        <v>0</v>
      </c>
      <c r="AA47" s="351">
        <f>VLOOKUP($A47,Incurred_Real!$A$25:$BR$426,Incurred_Real!BF$1,FALSE)</f>
        <v>0</v>
      </c>
      <c r="AB47" s="351">
        <f>VLOOKUP($A47,Incurred_Real!$A$25:$BR$426,Incurred_Real!BG$1,FALSE)</f>
        <v>0</v>
      </c>
      <c r="AC47" s="351">
        <f>VLOOKUP($A47,Incurred_Real!$A$25:$BR$426,Incurred_Real!BH$1,FALSE)</f>
        <v>0</v>
      </c>
      <c r="AD47" s="351">
        <f>VLOOKUP($A47,Incurred_Real!$A$25:$BR$426,Incurred_Real!BI$1,FALSE)</f>
        <v>0</v>
      </c>
      <c r="AE47" s="351">
        <f>VLOOKUP($A47,Incurred_Real!$A$25:$BR$426,Incurred_Real!BJ$1,FALSE)</f>
        <v>0</v>
      </c>
      <c r="AF47" s="351">
        <f>VLOOKUP($A47,Incurred_Real!$A$25:$BR$426,Incurred_Real!BK$1,FALSE)</f>
        <v>0</v>
      </c>
      <c r="AG47" s="351">
        <f>VLOOKUP($A47,Incurred_Real!$A$25:$BR$426,Incurred_Real!BL$1,FALSE)</f>
        <v>0</v>
      </c>
      <c r="AH47" s="351">
        <f>VLOOKUP($A47,Incurred_Real!$A$25:$BR$426,Incurred_Real!BM$1,FALSE)</f>
        <v>0</v>
      </c>
      <c r="AI47" s="351">
        <f>VLOOKUP($A47,Incurred_Real!$A$25:$BR$426,Incurred_Real!BN$1,FALSE)</f>
        <v>0</v>
      </c>
      <c r="AJ47" s="351">
        <f>VLOOKUP($A47,Incurred_Real!$A$25:$BR$426,Incurred_Real!BO$1,FALSE)</f>
        <v>0</v>
      </c>
      <c r="AK47" s="351">
        <f>VLOOKUP($A47,Incurred_Real!$A$25:$BR$426,Incurred_Real!BP$1,FALSE)</f>
        <v>0</v>
      </c>
      <c r="AL47" s="351">
        <f>VLOOKUP($A47,Incurred_Real!$A$25:$BR$426,Incurred_Real!BQ$1,FALSE)</f>
        <v>0</v>
      </c>
      <c r="AM47" s="351">
        <f>VLOOKUP($A47,Incurred_Real!$A$25:$BR$426,Incurred_Real!BR$1,FALSE)</f>
        <v>0</v>
      </c>
      <c r="AN47" s="351">
        <f t="shared" si="18"/>
        <v>1</v>
      </c>
    </row>
    <row r="48" spans="1:40" x14ac:dyDescent="0.25">
      <c r="A48" s="11" t="s">
        <v>902</v>
      </c>
      <c r="B48" s="12" t="str">
        <f>VLOOKUP($A48,Incurred_Real!$A$25:$AC$426,2,FALSE)</f>
        <v>Substation and Building Security System Replacement</v>
      </c>
      <c r="C48" s="13"/>
      <c r="D48" s="13"/>
      <c r="E48" s="13">
        <v>6995312.9292351203</v>
      </c>
      <c r="F48" s="13">
        <v>5706.0080244320798</v>
      </c>
      <c r="G48" s="13"/>
      <c r="H48" s="13"/>
      <c r="I48" s="13"/>
      <c r="J48" s="232">
        <f t="shared" si="1"/>
        <v>7001018.9372595521</v>
      </c>
      <c r="L48" s="3"/>
      <c r="N48" s="351">
        <f>VLOOKUP($A48,Incurred_Real!$A$25:$BR$426,Incurred_Real!AS$1,FALSE)</f>
        <v>0</v>
      </c>
      <c r="O48" s="351">
        <f>VLOOKUP($A48,Incurred_Real!$A$25:$BR$426,Incurred_Real!AT$1,FALSE)</f>
        <v>0</v>
      </c>
      <c r="P48" s="351">
        <f>VLOOKUP($A48,Incurred_Real!$A$25:$BR$426,Incurred_Real!AU$1,FALSE)</f>
        <v>0</v>
      </c>
      <c r="Q48" s="351">
        <f>VLOOKUP($A48,Incurred_Real!$A$25:$BR$426,Incurred_Real!AV$1,FALSE)</f>
        <v>0</v>
      </c>
      <c r="R48" s="351">
        <f>VLOOKUP($A48,Incurred_Real!$A$25:$BR$426,Incurred_Real!AW$1,FALSE)</f>
        <v>0</v>
      </c>
      <c r="S48" s="351">
        <f>VLOOKUP($A48,Incurred_Real!$A$25:$BR$426,Incurred_Real!AX$1,FALSE)</f>
        <v>0</v>
      </c>
      <c r="T48" s="351">
        <f>VLOOKUP($A48,Incurred_Real!$A$25:$BR$426,Incurred_Real!AY$1,FALSE)</f>
        <v>0</v>
      </c>
      <c r="U48" s="351">
        <f>VLOOKUP($A48,Incurred_Real!$A$25:$BR$426,Incurred_Real!AZ$1,FALSE)</f>
        <v>0</v>
      </c>
      <c r="V48" s="351">
        <f>VLOOKUP($A48,Incurred_Real!$A$25:$BR$426,Incurred_Real!BA$1,FALSE)</f>
        <v>0</v>
      </c>
      <c r="W48" s="351">
        <f>VLOOKUP($A48,Incurred_Real!$A$25:$BR$426,Incurred_Real!BB$1,FALSE)</f>
        <v>0</v>
      </c>
      <c r="X48" s="351">
        <f>VLOOKUP($A48,Incurred_Real!$A$25:$BR$426,Incurred_Real!BC$1,FALSE)</f>
        <v>0</v>
      </c>
      <c r="Y48" s="351">
        <f>VLOOKUP($A48,Incurred_Real!$A$25:$BR$426,Incurred_Real!BD$1,FALSE)</f>
        <v>1</v>
      </c>
      <c r="Z48" s="351">
        <f>VLOOKUP($A48,Incurred_Real!$A$25:$BR$426,Incurred_Real!BE$1,FALSE)</f>
        <v>0</v>
      </c>
      <c r="AA48" s="351">
        <f>VLOOKUP($A48,Incurred_Real!$A$25:$BR$426,Incurred_Real!BF$1,FALSE)</f>
        <v>0</v>
      </c>
      <c r="AB48" s="351">
        <f>VLOOKUP($A48,Incurred_Real!$A$25:$BR$426,Incurred_Real!BG$1,FALSE)</f>
        <v>0</v>
      </c>
      <c r="AC48" s="351">
        <f>VLOOKUP($A48,Incurred_Real!$A$25:$BR$426,Incurred_Real!BH$1,FALSE)</f>
        <v>0</v>
      </c>
      <c r="AD48" s="351">
        <f>VLOOKUP($A48,Incurred_Real!$A$25:$BR$426,Incurred_Real!BI$1,FALSE)</f>
        <v>0</v>
      </c>
      <c r="AE48" s="351">
        <f>VLOOKUP($A48,Incurred_Real!$A$25:$BR$426,Incurred_Real!BJ$1,FALSE)</f>
        <v>0</v>
      </c>
      <c r="AF48" s="351">
        <f>VLOOKUP($A48,Incurred_Real!$A$25:$BR$426,Incurred_Real!BK$1,FALSE)</f>
        <v>0</v>
      </c>
      <c r="AG48" s="351">
        <f>VLOOKUP($A48,Incurred_Real!$A$25:$BR$426,Incurred_Real!BL$1,FALSE)</f>
        <v>0</v>
      </c>
      <c r="AH48" s="351">
        <f>VLOOKUP($A48,Incurred_Real!$A$25:$BR$426,Incurred_Real!BM$1,FALSE)</f>
        <v>0</v>
      </c>
      <c r="AI48" s="351">
        <f>VLOOKUP($A48,Incurred_Real!$A$25:$BR$426,Incurred_Real!BN$1,FALSE)</f>
        <v>0</v>
      </c>
      <c r="AJ48" s="351">
        <f>VLOOKUP($A48,Incurred_Real!$A$25:$BR$426,Incurred_Real!BO$1,FALSE)</f>
        <v>0</v>
      </c>
      <c r="AK48" s="351">
        <f>VLOOKUP($A48,Incurred_Real!$A$25:$BR$426,Incurred_Real!BP$1,FALSE)</f>
        <v>0</v>
      </c>
      <c r="AL48" s="351">
        <f>VLOOKUP($A48,Incurred_Real!$A$25:$BR$426,Incurred_Real!BQ$1,FALSE)</f>
        <v>0</v>
      </c>
      <c r="AM48" s="351">
        <f>VLOOKUP($A48,Incurred_Real!$A$25:$BR$426,Incurred_Real!BR$1,FALSE)</f>
        <v>0</v>
      </c>
      <c r="AN48" s="351">
        <f t="shared" si="18"/>
        <v>1</v>
      </c>
    </row>
    <row r="49" spans="1:40" x14ac:dyDescent="0.25">
      <c r="A49" s="11" t="s">
        <v>903</v>
      </c>
      <c r="B49" s="12" t="str">
        <f>VLOOKUP($A49,Incurred_Real!$A$25:$AC$426,2,FALSE)</f>
        <v>Para Emergency SVC Transformer Replacement</v>
      </c>
      <c r="C49" s="13">
        <v>7871195.8380144993</v>
      </c>
      <c r="D49" s="13">
        <v>65249.124215268806</v>
      </c>
      <c r="E49" s="13"/>
      <c r="F49" s="13"/>
      <c r="G49" s="13"/>
      <c r="H49" s="13"/>
      <c r="I49" s="13"/>
      <c r="J49" s="232">
        <f t="shared" si="1"/>
        <v>7936444.9622297678</v>
      </c>
      <c r="L49" s="3"/>
      <c r="N49" s="351">
        <f>VLOOKUP($A49,Incurred_Real!$A$25:$BR$426,Incurred_Real!AS$1,FALSE)</f>
        <v>0</v>
      </c>
      <c r="O49" s="351">
        <f>VLOOKUP($A49,Incurred_Real!$A$25:$BR$426,Incurred_Real!AT$1,FALSE)</f>
        <v>0</v>
      </c>
      <c r="P49" s="351">
        <f>VLOOKUP($A49,Incurred_Real!$A$25:$BR$426,Incurred_Real!AU$1,FALSE)</f>
        <v>0</v>
      </c>
      <c r="Q49" s="351">
        <f>VLOOKUP($A49,Incurred_Real!$A$25:$BR$426,Incurred_Real!AV$1,FALSE)</f>
        <v>0</v>
      </c>
      <c r="R49" s="351">
        <f>VLOOKUP($A49,Incurred_Real!$A$25:$BR$426,Incurred_Real!AW$1,FALSE)</f>
        <v>0</v>
      </c>
      <c r="S49" s="351">
        <f>VLOOKUP($A49,Incurred_Real!$A$25:$BR$426,Incurred_Real!AX$1,FALSE)</f>
        <v>7.4048830618934858E-2</v>
      </c>
      <c r="T49" s="351">
        <f>VLOOKUP($A49,Incurred_Real!$A$25:$BR$426,Incurred_Real!AY$1,FALSE)</f>
        <v>0</v>
      </c>
      <c r="U49" s="351">
        <f>VLOOKUP($A49,Incurred_Real!$A$25:$BR$426,Incurred_Real!AZ$1,FALSE)</f>
        <v>0</v>
      </c>
      <c r="V49" s="351">
        <f>VLOOKUP($A49,Incurred_Real!$A$25:$BR$426,Incurred_Real!BA$1,FALSE)</f>
        <v>0</v>
      </c>
      <c r="W49" s="351">
        <f>VLOOKUP($A49,Incurred_Real!$A$25:$BR$426,Incurred_Real!BB$1,FALSE)</f>
        <v>0.8652343787718606</v>
      </c>
      <c r="X49" s="351">
        <f>VLOOKUP($A49,Incurred_Real!$A$25:$BR$426,Incurred_Real!BC$1,FALSE)</f>
        <v>0</v>
      </c>
      <c r="Y49" s="351">
        <f>VLOOKUP($A49,Incurred_Real!$A$25:$BR$426,Incurred_Real!BD$1,FALSE)</f>
        <v>1.8048882678060024E-2</v>
      </c>
      <c r="Z49" s="351">
        <f>VLOOKUP($A49,Incurred_Real!$A$25:$BR$426,Incurred_Real!BE$1,FALSE)</f>
        <v>0</v>
      </c>
      <c r="AA49" s="351">
        <f>VLOOKUP($A49,Incurred_Real!$A$25:$BR$426,Incurred_Real!BF$1,FALSE)</f>
        <v>0</v>
      </c>
      <c r="AB49" s="351">
        <f>VLOOKUP($A49,Incurred_Real!$A$25:$BR$426,Incurred_Real!BG$1,FALSE)</f>
        <v>1.3276825419745864E-2</v>
      </c>
      <c r="AC49" s="351">
        <f>VLOOKUP($A49,Incurred_Real!$A$25:$BR$426,Incurred_Real!BH$1,FALSE)</f>
        <v>0</v>
      </c>
      <c r="AD49" s="351">
        <f>VLOOKUP($A49,Incurred_Real!$A$25:$BR$426,Incurred_Real!BI$1,FALSE)</f>
        <v>2.9391082511398488E-2</v>
      </c>
      <c r="AE49" s="351">
        <f>VLOOKUP($A49,Incurred_Real!$A$25:$BR$426,Incurred_Real!BJ$1,FALSE)</f>
        <v>0</v>
      </c>
      <c r="AF49" s="351">
        <f>VLOOKUP($A49,Incurred_Real!$A$25:$BR$426,Incurred_Real!BK$1,FALSE)</f>
        <v>0</v>
      </c>
      <c r="AG49" s="351">
        <f>VLOOKUP($A49,Incurred_Real!$A$25:$BR$426,Incurred_Real!BL$1,FALSE)</f>
        <v>0</v>
      </c>
      <c r="AH49" s="351">
        <f>VLOOKUP($A49,Incurred_Real!$A$25:$BR$426,Incurred_Real!BM$1,FALSE)</f>
        <v>0</v>
      </c>
      <c r="AI49" s="351">
        <f>VLOOKUP($A49,Incurred_Real!$A$25:$BR$426,Incurred_Real!BN$1,FALSE)</f>
        <v>0</v>
      </c>
      <c r="AJ49" s="351">
        <f>VLOOKUP($A49,Incurred_Real!$A$25:$BR$426,Incurred_Real!BO$1,FALSE)</f>
        <v>0</v>
      </c>
      <c r="AK49" s="351">
        <f>VLOOKUP($A49,Incurred_Real!$A$25:$BR$426,Incurred_Real!BP$1,FALSE)</f>
        <v>0</v>
      </c>
      <c r="AL49" s="351">
        <f>VLOOKUP($A49,Incurred_Real!$A$25:$BR$426,Incurred_Real!BQ$1,FALSE)</f>
        <v>0</v>
      </c>
      <c r="AM49" s="351">
        <f>VLOOKUP($A49,Incurred_Real!$A$25:$BR$426,Incurred_Real!BR$1,FALSE)</f>
        <v>0</v>
      </c>
      <c r="AN49" s="351">
        <f t="shared" si="18"/>
        <v>0.99999999999999978</v>
      </c>
    </row>
    <row r="50" spans="1:40" x14ac:dyDescent="0.25">
      <c r="A50" s="11" t="s">
        <v>1180</v>
      </c>
      <c r="B50" s="12" t="str">
        <f>VLOOKUP($A50,Incurred_Real!$A$25:$AC$426,2,FALSE)</f>
        <v>Pelican Point – Parafield Gardens West Protection System Upg</v>
      </c>
      <c r="C50" s="13">
        <v>1001150.2199888375</v>
      </c>
      <c r="D50" s="13">
        <v>6376.6530923004548</v>
      </c>
      <c r="E50" s="13"/>
      <c r="F50" s="13"/>
      <c r="G50" s="13"/>
      <c r="H50" s="13"/>
      <c r="I50" s="13"/>
      <c r="J50" s="232">
        <f t="shared" si="1"/>
        <v>1007526.8730811379</v>
      </c>
      <c r="L50" s="3"/>
      <c r="N50" s="351">
        <f>VLOOKUP($A50,Incurred_Real!$A$25:$BR$426,Incurred_Real!AS$1,FALSE)</f>
        <v>0</v>
      </c>
      <c r="O50" s="351">
        <f>VLOOKUP($A50,Incurred_Real!$A$25:$BR$426,Incurred_Real!AT$1,FALSE)</f>
        <v>0</v>
      </c>
      <c r="P50" s="351">
        <f>VLOOKUP($A50,Incurred_Real!$A$25:$BR$426,Incurred_Real!AU$1,FALSE)</f>
        <v>0</v>
      </c>
      <c r="Q50" s="351">
        <f>VLOOKUP($A50,Incurred_Real!$A$25:$BR$426,Incurred_Real!AV$1,FALSE)</f>
        <v>0</v>
      </c>
      <c r="R50" s="351">
        <f>VLOOKUP($A50,Incurred_Real!$A$25:$BR$426,Incurred_Real!AW$1,FALSE)</f>
        <v>0</v>
      </c>
      <c r="S50" s="351">
        <f>VLOOKUP($A50,Incurred_Real!$A$25:$BR$426,Incurred_Real!AX$1,FALSE)</f>
        <v>0</v>
      </c>
      <c r="T50" s="351">
        <f>VLOOKUP($A50,Incurred_Real!$A$25:$BR$426,Incurred_Real!AY$1,FALSE)</f>
        <v>0</v>
      </c>
      <c r="U50" s="351">
        <f>VLOOKUP($A50,Incurred_Real!$A$25:$BR$426,Incurred_Real!AZ$1,FALSE)</f>
        <v>0</v>
      </c>
      <c r="V50" s="351">
        <f>VLOOKUP($A50,Incurred_Real!$A$25:$BR$426,Incurred_Real!BA$1,FALSE)</f>
        <v>0</v>
      </c>
      <c r="W50" s="351">
        <f>VLOOKUP($A50,Incurred_Real!$A$25:$BR$426,Incurred_Real!BB$1,FALSE)</f>
        <v>8.2605310297669765E-2</v>
      </c>
      <c r="X50" s="351">
        <f>VLOOKUP($A50,Incurred_Real!$A$25:$BR$426,Incurred_Real!BC$1,FALSE)</f>
        <v>0</v>
      </c>
      <c r="Y50" s="351">
        <f>VLOOKUP($A50,Incurred_Real!$A$25:$BR$426,Incurred_Real!BD$1,FALSE)</f>
        <v>7.6486398423768295E-2</v>
      </c>
      <c r="Z50" s="351">
        <f>VLOOKUP($A50,Incurred_Real!$A$25:$BR$426,Incurred_Real!BE$1,FALSE)</f>
        <v>0</v>
      </c>
      <c r="AA50" s="351">
        <f>VLOOKUP($A50,Incurred_Real!$A$25:$BR$426,Incurred_Real!BF$1,FALSE)</f>
        <v>0</v>
      </c>
      <c r="AB50" s="351">
        <f>VLOOKUP($A50,Incurred_Real!$A$25:$BR$426,Incurred_Real!BG$1,FALSE)</f>
        <v>0.84090829127856193</v>
      </c>
      <c r="AC50" s="351">
        <f>VLOOKUP($A50,Incurred_Real!$A$25:$BR$426,Incurred_Real!BH$1,FALSE)</f>
        <v>0</v>
      </c>
      <c r="AD50" s="351">
        <f>VLOOKUP($A50,Incurred_Real!$A$25:$BR$426,Incurred_Real!BI$1,FALSE)</f>
        <v>0</v>
      </c>
      <c r="AE50" s="351">
        <f>VLOOKUP($A50,Incurred_Real!$A$25:$BR$426,Incurred_Real!BJ$1,FALSE)</f>
        <v>0</v>
      </c>
      <c r="AF50" s="351">
        <f>VLOOKUP($A50,Incurred_Real!$A$25:$BR$426,Incurred_Real!BK$1,FALSE)</f>
        <v>0</v>
      </c>
      <c r="AG50" s="351">
        <f>VLOOKUP($A50,Incurred_Real!$A$25:$BR$426,Incurred_Real!BL$1,FALSE)</f>
        <v>0</v>
      </c>
      <c r="AH50" s="351">
        <f>VLOOKUP($A50,Incurred_Real!$A$25:$BR$426,Incurred_Real!BM$1,FALSE)</f>
        <v>0</v>
      </c>
      <c r="AI50" s="351">
        <f>VLOOKUP($A50,Incurred_Real!$A$25:$BR$426,Incurred_Real!BN$1,FALSE)</f>
        <v>0</v>
      </c>
      <c r="AJ50" s="351">
        <f>VLOOKUP($A50,Incurred_Real!$A$25:$BR$426,Incurred_Real!BO$1,FALSE)</f>
        <v>0</v>
      </c>
      <c r="AK50" s="351">
        <f>VLOOKUP($A50,Incurred_Real!$A$25:$BR$426,Incurred_Real!BP$1,FALSE)</f>
        <v>0</v>
      </c>
      <c r="AL50" s="351">
        <f>VLOOKUP($A50,Incurred_Real!$A$25:$BR$426,Incurred_Real!BQ$1,FALSE)</f>
        <v>0</v>
      </c>
      <c r="AM50" s="351">
        <f>VLOOKUP($A50,Incurred_Real!$A$25:$BR$426,Incurred_Real!BR$1,FALSE)</f>
        <v>0</v>
      </c>
      <c r="AN50" s="351">
        <f t="shared" si="18"/>
        <v>1</v>
      </c>
    </row>
    <row r="51" spans="1:40" x14ac:dyDescent="0.25">
      <c r="A51" s="11" t="s">
        <v>1193</v>
      </c>
      <c r="B51" s="12" t="str">
        <f>VLOOKUP($A51,Incurred_Real!$A$25:$AC$426,2,FALSE)</f>
        <v>Mount Gambier Line Clearance Remediation</v>
      </c>
      <c r="C51" s="13">
        <v>1612598.9717868059</v>
      </c>
      <c r="D51" s="13">
        <v>68486.113086276935</v>
      </c>
      <c r="E51" s="13"/>
      <c r="F51" s="13"/>
      <c r="G51" s="13"/>
      <c r="H51" s="13"/>
      <c r="I51" s="13"/>
      <c r="J51" s="232">
        <f t="shared" si="1"/>
        <v>1681085.0848730828</v>
      </c>
      <c r="L51" s="3"/>
      <c r="N51" s="351">
        <f>VLOOKUP($A51,Incurred_Real!$A$25:$BR$426,Incurred_Real!AS$1,FALSE)</f>
        <v>0</v>
      </c>
      <c r="O51" s="351">
        <f>VLOOKUP($A51,Incurred_Real!$A$25:$BR$426,Incurred_Real!AT$1,FALSE)</f>
        <v>0</v>
      </c>
      <c r="P51" s="351">
        <f>VLOOKUP($A51,Incurred_Real!$A$25:$BR$426,Incurred_Real!AU$1,FALSE)</f>
        <v>0</v>
      </c>
      <c r="Q51" s="351">
        <f>VLOOKUP($A51,Incurred_Real!$A$25:$BR$426,Incurred_Real!AV$1,FALSE)</f>
        <v>0</v>
      </c>
      <c r="R51" s="351">
        <f>VLOOKUP($A51,Incurred_Real!$A$25:$BR$426,Incurred_Real!AW$1,FALSE)</f>
        <v>0</v>
      </c>
      <c r="S51" s="351">
        <f>VLOOKUP($A51,Incurred_Real!$A$25:$BR$426,Incurred_Real!AX$1,FALSE)</f>
        <v>0</v>
      </c>
      <c r="T51" s="351">
        <f>VLOOKUP($A51,Incurred_Real!$A$25:$BR$426,Incurred_Real!AY$1,FALSE)</f>
        <v>0</v>
      </c>
      <c r="U51" s="351">
        <f>VLOOKUP($A51,Incurred_Real!$A$25:$BR$426,Incurred_Real!AZ$1,FALSE)</f>
        <v>0</v>
      </c>
      <c r="V51" s="351">
        <f>VLOOKUP($A51,Incurred_Real!$A$25:$BR$426,Incurred_Real!BA$1,FALSE)</f>
        <v>0</v>
      </c>
      <c r="W51" s="351">
        <f>VLOOKUP($A51,Incurred_Real!$A$25:$BR$426,Incurred_Real!BB$1,FALSE)</f>
        <v>0.49552176434086148</v>
      </c>
      <c r="X51" s="351">
        <f>VLOOKUP($A51,Incurred_Real!$A$25:$BR$426,Incurred_Real!BC$1,FALSE)</f>
        <v>0</v>
      </c>
      <c r="Y51" s="351">
        <f>VLOOKUP($A51,Incurred_Real!$A$25:$BR$426,Incurred_Real!BD$1,FALSE)</f>
        <v>5.2117394171709037E-3</v>
      </c>
      <c r="Z51" s="351">
        <f>VLOOKUP($A51,Incurred_Real!$A$25:$BR$426,Incurred_Real!BE$1,FALSE)</f>
        <v>0</v>
      </c>
      <c r="AA51" s="351">
        <f>VLOOKUP($A51,Incurred_Real!$A$25:$BR$426,Incurred_Real!BF$1,FALSE)</f>
        <v>0</v>
      </c>
      <c r="AB51" s="351">
        <f>VLOOKUP($A51,Incurred_Real!$A$25:$BR$426,Incurred_Real!BG$1,FALSE)</f>
        <v>6.9768934634148643E-3</v>
      </c>
      <c r="AC51" s="351">
        <f>VLOOKUP($A51,Incurred_Real!$A$25:$BR$426,Incurred_Real!BH$1,FALSE)</f>
        <v>0.49228960277855283</v>
      </c>
      <c r="AD51" s="351">
        <f>VLOOKUP($A51,Incurred_Real!$A$25:$BR$426,Incurred_Real!BI$1,FALSE)</f>
        <v>0</v>
      </c>
      <c r="AE51" s="351">
        <f>VLOOKUP($A51,Incurred_Real!$A$25:$BR$426,Incurred_Real!BJ$1,FALSE)</f>
        <v>0</v>
      </c>
      <c r="AF51" s="351">
        <f>VLOOKUP($A51,Incurred_Real!$A$25:$BR$426,Incurred_Real!BK$1,FALSE)</f>
        <v>0</v>
      </c>
      <c r="AG51" s="351">
        <f>VLOOKUP($A51,Incurred_Real!$A$25:$BR$426,Incurred_Real!BL$1,FALSE)</f>
        <v>0</v>
      </c>
      <c r="AH51" s="351">
        <f>VLOOKUP($A51,Incurred_Real!$A$25:$BR$426,Incurred_Real!BM$1,FALSE)</f>
        <v>0</v>
      </c>
      <c r="AI51" s="351">
        <f>VLOOKUP($A51,Incurred_Real!$A$25:$BR$426,Incurred_Real!BN$1,FALSE)</f>
        <v>0</v>
      </c>
      <c r="AJ51" s="351">
        <f>VLOOKUP($A51,Incurred_Real!$A$25:$BR$426,Incurred_Real!BO$1,FALSE)</f>
        <v>0</v>
      </c>
      <c r="AK51" s="351">
        <f>VLOOKUP($A51,Incurred_Real!$A$25:$BR$426,Incurred_Real!BP$1,FALSE)</f>
        <v>0</v>
      </c>
      <c r="AL51" s="351">
        <f>VLOOKUP($A51,Incurred_Real!$A$25:$BR$426,Incurred_Real!BQ$1,FALSE)</f>
        <v>0</v>
      </c>
      <c r="AM51" s="351">
        <f>VLOOKUP($A51,Incurred_Real!$A$25:$BR$426,Incurred_Real!BR$1,FALSE)</f>
        <v>0</v>
      </c>
      <c r="AN51" s="351">
        <f t="shared" si="18"/>
        <v>1</v>
      </c>
    </row>
    <row r="52" spans="1:40" x14ac:dyDescent="0.25">
      <c r="A52" s="11" t="s">
        <v>1584</v>
      </c>
      <c r="B52" s="12" t="str">
        <f>VLOOKUP($A52,Incurred_Real!$A$25:$AC$426,2,FALSE)</f>
        <v>Building and Equipment Lease 2024-2028 (Right of Use Office Assets)</v>
      </c>
      <c r="C52" s="13">
        <v>0</v>
      </c>
      <c r="D52" s="13">
        <v>0</v>
      </c>
      <c r="E52" s="13">
        <v>2429107.0873468323</v>
      </c>
      <c r="F52" s="13">
        <v>0</v>
      </c>
      <c r="G52" s="13">
        <v>0</v>
      </c>
      <c r="H52" s="13">
        <v>0</v>
      </c>
      <c r="I52" s="13">
        <v>0</v>
      </c>
      <c r="J52" s="232">
        <f t="shared" si="1"/>
        <v>2429107.0873468323</v>
      </c>
      <c r="N52" s="351">
        <f>VLOOKUP($A52,Incurred_Real!$A$25:$BR$426,Incurred_Real!AS$1,FALSE)</f>
        <v>0</v>
      </c>
      <c r="O52" s="351">
        <f>VLOOKUP($A52,Incurred_Real!$A$25:$BR$426,Incurred_Real!AT$1,FALSE)</f>
        <v>0</v>
      </c>
      <c r="P52" s="351">
        <f>VLOOKUP($A52,Incurred_Real!$A$25:$BR$426,Incurred_Real!AU$1,FALSE)</f>
        <v>0</v>
      </c>
      <c r="Q52" s="351">
        <f>VLOOKUP($A52,Incurred_Real!$A$25:$BR$426,Incurred_Real!AV$1,FALSE)</f>
        <v>0</v>
      </c>
      <c r="R52" s="351">
        <f>VLOOKUP($A52,Incurred_Real!$A$25:$BR$426,Incurred_Real!AW$1,FALSE)</f>
        <v>0</v>
      </c>
      <c r="S52" s="351">
        <f>VLOOKUP($A52,Incurred_Real!$A$25:$BR$426,Incurred_Real!AX$1,FALSE)</f>
        <v>0</v>
      </c>
      <c r="T52" s="351">
        <f>VLOOKUP($A52,Incurred_Real!$A$25:$BR$426,Incurred_Real!AY$1,FALSE)</f>
        <v>0</v>
      </c>
      <c r="U52" s="351">
        <f>VLOOKUP($A52,Incurred_Real!$A$25:$BR$426,Incurred_Real!AZ$1,FALSE)</f>
        <v>0</v>
      </c>
      <c r="V52" s="351">
        <f>VLOOKUP($A52,Incurred_Real!$A$25:$BR$426,Incurred_Real!BA$1,FALSE)</f>
        <v>0</v>
      </c>
      <c r="W52" s="351">
        <f>VLOOKUP($A52,Incurred_Real!$A$25:$BR$426,Incurred_Real!BB$1,FALSE)</f>
        <v>0</v>
      </c>
      <c r="X52" s="351">
        <f>VLOOKUP($A52,Incurred_Real!$A$25:$BR$426,Incurred_Real!BC$1,FALSE)</f>
        <v>0</v>
      </c>
      <c r="Y52" s="351">
        <f>VLOOKUP($A52,Incurred_Real!$A$25:$BR$426,Incurred_Real!BD$1,FALSE)</f>
        <v>0</v>
      </c>
      <c r="Z52" s="351">
        <f>VLOOKUP($A52,Incurred_Real!$A$25:$BR$426,Incurred_Real!BE$1,FALSE)</f>
        <v>0</v>
      </c>
      <c r="AA52" s="351">
        <f>VLOOKUP($A52,Incurred_Real!$A$25:$BR$426,Incurred_Real!BF$1,FALSE)</f>
        <v>0</v>
      </c>
      <c r="AB52" s="351">
        <f>VLOOKUP($A52,Incurred_Real!$A$25:$BR$426,Incurred_Real!BG$1,FALSE)</f>
        <v>0</v>
      </c>
      <c r="AC52" s="351">
        <f>VLOOKUP($A52,Incurred_Real!$A$25:$BR$426,Incurred_Real!BH$1,FALSE)</f>
        <v>0</v>
      </c>
      <c r="AD52" s="351">
        <f>VLOOKUP($A52,Incurred_Real!$A$25:$BR$426,Incurred_Real!BI$1,FALSE)</f>
        <v>0</v>
      </c>
      <c r="AE52" s="351">
        <f>VLOOKUP($A52,Incurred_Real!$A$25:$BR$426,Incurred_Real!BJ$1,FALSE)</f>
        <v>0</v>
      </c>
      <c r="AF52" s="351">
        <f>VLOOKUP($A52,Incurred_Real!$A$25:$BR$426,Incurred_Real!BK$1,FALSE)</f>
        <v>0</v>
      </c>
      <c r="AG52" s="351">
        <f>VLOOKUP($A52,Incurred_Real!$A$25:$BR$426,Incurred_Real!BL$1,FALSE)</f>
        <v>0</v>
      </c>
      <c r="AH52" s="351">
        <f>VLOOKUP($A52,Incurred_Real!$A$25:$BR$426,Incurred_Real!BM$1,FALSE)</f>
        <v>0</v>
      </c>
      <c r="AI52" s="351">
        <f>VLOOKUP($A52,Incurred_Real!$A$25:$BR$426,Incurred_Real!BN$1,FALSE)</f>
        <v>1</v>
      </c>
      <c r="AJ52" s="351">
        <f>VLOOKUP($A52,Incurred_Real!$A$25:$BR$426,Incurred_Real!BO$1,FALSE)</f>
        <v>0</v>
      </c>
      <c r="AK52" s="351">
        <f>VLOOKUP($A52,Incurred_Real!$A$25:$BR$426,Incurred_Real!BP$1,FALSE)</f>
        <v>0</v>
      </c>
      <c r="AL52" s="351">
        <f>VLOOKUP($A52,Incurred_Real!$A$25:$BR$426,Incurred_Real!BQ$1,FALSE)</f>
        <v>0</v>
      </c>
      <c r="AM52" s="351">
        <f>VLOOKUP($A52,Incurred_Real!$A$25:$BR$426,Incurred_Real!BR$1,FALSE)</f>
        <v>0</v>
      </c>
      <c r="AN52" s="351">
        <f t="shared" si="18"/>
        <v>1</v>
      </c>
    </row>
    <row r="53" spans="1:40" x14ac:dyDescent="0.25">
      <c r="A53" s="11" t="s">
        <v>1585</v>
      </c>
      <c r="B53" s="12" t="str">
        <f>VLOOKUP($A53,Incurred_Real!$A$25:$AC$426,2,FALSE)</f>
        <v>Building and Equipment Lease 2024-2028 (Right of Use Motor Vehicle Assets)</v>
      </c>
      <c r="C53" s="13">
        <v>0</v>
      </c>
      <c r="D53" s="13">
        <v>0</v>
      </c>
      <c r="E53" s="13">
        <v>0</v>
      </c>
      <c r="F53" s="13">
        <v>0</v>
      </c>
      <c r="G53" s="13">
        <v>0</v>
      </c>
      <c r="H53" s="13">
        <v>462723.1170775044</v>
      </c>
      <c r="I53" s="13">
        <v>0</v>
      </c>
      <c r="J53" s="232">
        <f t="shared" ref="J53" si="19">SUM(C53:I53)</f>
        <v>462723.1170775044</v>
      </c>
      <c r="N53" s="351">
        <f>VLOOKUP($A53,Incurred_Real!$A$25:$BR$426,Incurred_Real!AS$1,FALSE)</f>
        <v>0</v>
      </c>
      <c r="O53" s="351">
        <f>VLOOKUP($A53,Incurred_Real!$A$25:$BR$426,Incurred_Real!AT$1,FALSE)</f>
        <v>0</v>
      </c>
      <c r="P53" s="351">
        <f>VLOOKUP($A53,Incurred_Real!$A$25:$BR$426,Incurred_Real!AU$1,FALSE)</f>
        <v>0</v>
      </c>
      <c r="Q53" s="351">
        <f>VLOOKUP($A53,Incurred_Real!$A$25:$BR$426,Incurred_Real!AV$1,FALSE)</f>
        <v>0</v>
      </c>
      <c r="R53" s="351">
        <f>VLOOKUP($A53,Incurred_Real!$A$25:$BR$426,Incurred_Real!AW$1,FALSE)</f>
        <v>0</v>
      </c>
      <c r="S53" s="351">
        <f>VLOOKUP($A53,Incurred_Real!$A$25:$BR$426,Incurred_Real!AX$1,FALSE)</f>
        <v>0</v>
      </c>
      <c r="T53" s="351">
        <f>VLOOKUP($A53,Incurred_Real!$A$25:$BR$426,Incurred_Real!AY$1,FALSE)</f>
        <v>0</v>
      </c>
      <c r="U53" s="351">
        <f>VLOOKUP($A53,Incurred_Real!$A$25:$BR$426,Incurred_Real!AZ$1,FALSE)</f>
        <v>0</v>
      </c>
      <c r="V53" s="351">
        <f>VLOOKUP($A53,Incurred_Real!$A$25:$BR$426,Incurred_Real!BA$1,FALSE)</f>
        <v>0</v>
      </c>
      <c r="W53" s="351">
        <f>VLOOKUP($A53,Incurred_Real!$A$25:$BR$426,Incurred_Real!BB$1,FALSE)</f>
        <v>0</v>
      </c>
      <c r="X53" s="351">
        <f>VLOOKUP($A53,Incurred_Real!$A$25:$BR$426,Incurred_Real!BC$1,FALSE)</f>
        <v>0</v>
      </c>
      <c r="Y53" s="351">
        <f>VLOOKUP($A53,Incurred_Real!$A$25:$BR$426,Incurred_Real!BD$1,FALSE)</f>
        <v>0</v>
      </c>
      <c r="Z53" s="351">
        <f>VLOOKUP($A53,Incurred_Real!$A$25:$BR$426,Incurred_Real!BE$1,FALSE)</f>
        <v>0</v>
      </c>
      <c r="AA53" s="351">
        <f>VLOOKUP($A53,Incurred_Real!$A$25:$BR$426,Incurred_Real!BF$1,FALSE)</f>
        <v>0</v>
      </c>
      <c r="AB53" s="351">
        <f>VLOOKUP($A53,Incurred_Real!$A$25:$BR$426,Incurred_Real!BG$1,FALSE)</f>
        <v>0</v>
      </c>
      <c r="AC53" s="351">
        <f>VLOOKUP($A53,Incurred_Real!$A$25:$BR$426,Incurred_Real!BH$1,FALSE)</f>
        <v>0</v>
      </c>
      <c r="AD53" s="351">
        <f>VLOOKUP($A53,Incurred_Real!$A$25:$BR$426,Incurred_Real!BI$1,FALSE)</f>
        <v>0</v>
      </c>
      <c r="AE53" s="351">
        <f>VLOOKUP($A53,Incurred_Real!$A$25:$BR$426,Incurred_Real!BJ$1,FALSE)</f>
        <v>0</v>
      </c>
      <c r="AF53" s="351">
        <f>VLOOKUP($A53,Incurred_Real!$A$25:$BR$426,Incurred_Real!BK$1,FALSE)</f>
        <v>0</v>
      </c>
      <c r="AG53" s="351">
        <f>VLOOKUP($A53,Incurred_Real!$A$25:$BR$426,Incurred_Real!BL$1,FALSE)</f>
        <v>0</v>
      </c>
      <c r="AH53" s="351">
        <f>VLOOKUP($A53,Incurred_Real!$A$25:$BR$426,Incurred_Real!BM$1,FALSE)</f>
        <v>0</v>
      </c>
      <c r="AI53" s="351">
        <f>VLOOKUP($A53,Incurred_Real!$A$25:$BR$426,Incurred_Real!BN$1,FALSE)</f>
        <v>0</v>
      </c>
      <c r="AJ53" s="351">
        <f>VLOOKUP($A53,Incurred_Real!$A$25:$BR$426,Incurred_Real!BO$1,FALSE)</f>
        <v>0</v>
      </c>
      <c r="AK53" s="351">
        <f>VLOOKUP($A53,Incurred_Real!$A$25:$BR$426,Incurred_Real!BP$1,FALSE)</f>
        <v>1</v>
      </c>
      <c r="AL53" s="351">
        <f>VLOOKUP($A53,Incurred_Real!$A$25:$BR$426,Incurred_Real!BQ$1,FALSE)</f>
        <v>0</v>
      </c>
      <c r="AM53" s="351">
        <f>VLOOKUP($A53,Incurred_Real!$A$25:$BR$426,Incurred_Real!BR$1,FALSE)</f>
        <v>0</v>
      </c>
      <c r="AN53" s="351">
        <f t="shared" ref="AN53" si="20">SUM(N53:AM53)</f>
        <v>1</v>
      </c>
    </row>
  </sheetData>
  <autoFilter ref="A7:BS46" xr:uid="{6C07864C-C106-4ED3-8F0C-B4025E1D1331}"/>
  <phoneticPr fontId="52" type="noConversion"/>
  <pageMargins left="0.48" right="0.17" top="0.75" bottom="0.75" header="0.3" footer="0.3"/>
  <pageSetup paperSize="9" orientation="portrait" r:id="rId1"/>
  <customProperties>
    <customPr name="_pios_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FE348C-5BAE-40EB-A04B-58851F777AEB}">
  <sheetPr>
    <tabColor rgb="FFFF0000"/>
  </sheetPr>
  <dimension ref="A1:BS60"/>
  <sheetViews>
    <sheetView topLeftCell="BB1" workbookViewId="0">
      <selection activeCell="BL10" sqref="BL10"/>
    </sheetView>
    <sheetView workbookViewId="1"/>
  </sheetViews>
  <sheetFormatPr defaultRowHeight="15" outlineLevelRow="1" x14ac:dyDescent="0.25"/>
  <cols>
    <col min="1" max="1" width="10.7109375" customWidth="1"/>
    <col min="2" max="2" width="54.28515625" customWidth="1"/>
    <col min="3" max="10" width="12.7109375" customWidth="1"/>
    <col min="11" max="13" width="11.85546875" customWidth="1"/>
    <col min="14" max="40" width="16" customWidth="1"/>
    <col min="41" max="41" width="14" customWidth="1"/>
    <col min="43" max="69" width="14.42578125" customWidth="1"/>
    <col min="70" max="70" width="11.5703125" bestFit="1" customWidth="1"/>
  </cols>
  <sheetData>
    <row r="1" spans="1:71" s="1" customFormat="1" ht="12.75" customHeight="1" x14ac:dyDescent="0.2">
      <c r="B1" s="30" t="s">
        <v>1426</v>
      </c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</row>
    <row r="2" spans="1:71" s="1" customFormat="1" ht="12.75" customHeight="1" x14ac:dyDescent="0.15">
      <c r="B2" s="353"/>
      <c r="C2" s="3"/>
      <c r="D2" s="3"/>
      <c r="E2" s="3"/>
      <c r="F2" s="3"/>
      <c r="G2" s="3"/>
      <c r="H2" s="3"/>
      <c r="I2" s="3"/>
      <c r="J2" s="3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</row>
    <row r="3" spans="1:71" s="1" customFormat="1" ht="12.75" customHeight="1" outlineLevel="1" x14ac:dyDescent="0.15">
      <c r="C3" s="3">
        <f>COLUMN(Incurred_Real!V1)</f>
        <v>22</v>
      </c>
      <c r="D3" s="3">
        <f>C3+1</f>
        <v>23</v>
      </c>
      <c r="E3" s="3">
        <f t="shared" ref="E3:I3" si="0">D3+1</f>
        <v>24</v>
      </c>
      <c r="F3" s="3">
        <f t="shared" si="0"/>
        <v>25</v>
      </c>
      <c r="G3" s="3">
        <f t="shared" si="0"/>
        <v>26</v>
      </c>
      <c r="H3" s="3">
        <f t="shared" si="0"/>
        <v>27</v>
      </c>
      <c r="I3" s="3">
        <f t="shared" si="0"/>
        <v>28</v>
      </c>
      <c r="J3" s="3" t="s">
        <v>1427</v>
      </c>
      <c r="K3" s="3"/>
      <c r="L3" s="3"/>
      <c r="M3" s="3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</row>
    <row r="4" spans="1:71" s="1" customFormat="1" ht="12.75" customHeight="1" x14ac:dyDescent="0.15">
      <c r="C4" s="3"/>
      <c r="D4" s="3"/>
      <c r="E4" s="3"/>
      <c r="F4" s="3"/>
      <c r="G4" s="3"/>
      <c r="H4" s="3"/>
      <c r="I4" s="3"/>
      <c r="J4" s="3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</row>
    <row r="5" spans="1:71" s="1" customFormat="1" ht="12.75" customHeight="1" x14ac:dyDescent="0.15">
      <c r="A5" s="38"/>
      <c r="B5" s="155"/>
      <c r="C5" s="40"/>
      <c r="D5" s="40"/>
      <c r="E5" s="40"/>
      <c r="F5" s="40"/>
      <c r="G5" s="40"/>
      <c r="H5" s="40"/>
      <c r="I5" s="40"/>
      <c r="J5" s="40"/>
      <c r="K5" s="38"/>
      <c r="L5" s="38"/>
      <c r="M5" s="38"/>
      <c r="N5" s="156"/>
      <c r="O5" s="156"/>
      <c r="P5" s="156"/>
      <c r="Q5" s="156"/>
      <c r="R5" s="156"/>
      <c r="S5" s="156"/>
      <c r="T5" s="156"/>
      <c r="U5" s="156"/>
      <c r="V5" s="156"/>
      <c r="W5" s="156"/>
      <c r="X5" s="156"/>
      <c r="Y5" s="156"/>
      <c r="Z5" s="156"/>
      <c r="AA5" s="156"/>
      <c r="AB5" s="156"/>
      <c r="AC5" s="156"/>
      <c r="AD5" s="156"/>
      <c r="AE5" s="156"/>
      <c r="AF5" s="156"/>
      <c r="AG5" s="156"/>
      <c r="AH5" s="38"/>
      <c r="AI5" s="38"/>
      <c r="AJ5" s="38"/>
      <c r="AK5" s="38"/>
      <c r="AL5" s="38"/>
      <c r="AM5" s="38"/>
      <c r="AN5" s="38"/>
    </row>
    <row r="6" spans="1:71" s="1" customFormat="1" ht="12.75" customHeight="1" x14ac:dyDescent="0.15">
      <c r="A6" s="1" t="s">
        <v>648</v>
      </c>
      <c r="AH6" s="3"/>
    </row>
    <row r="7" spans="1:71" s="1" customFormat="1" ht="52.5" x14ac:dyDescent="0.15">
      <c r="A7" s="8" t="s">
        <v>20</v>
      </c>
      <c r="B7" s="9" t="s">
        <v>21</v>
      </c>
      <c r="C7" s="354">
        <v>2022</v>
      </c>
      <c r="D7" s="355">
        <v>2023</v>
      </c>
      <c r="E7" s="356">
        <v>2024</v>
      </c>
      <c r="F7" s="357">
        <v>2025</v>
      </c>
      <c r="G7" s="357">
        <v>2026</v>
      </c>
      <c r="H7" s="357">
        <v>2027</v>
      </c>
      <c r="I7" s="357">
        <v>2028</v>
      </c>
      <c r="J7" s="350" t="s">
        <v>353</v>
      </c>
      <c r="K7" s="22"/>
      <c r="L7" s="22"/>
      <c r="M7" s="22"/>
      <c r="N7" s="157" t="s">
        <v>372</v>
      </c>
      <c r="O7" s="157" t="s">
        <v>373</v>
      </c>
      <c r="P7" s="157" t="s">
        <v>374</v>
      </c>
      <c r="Q7" s="157" t="s">
        <v>375</v>
      </c>
      <c r="R7" s="157" t="s">
        <v>376</v>
      </c>
      <c r="S7" s="157" t="s">
        <v>356</v>
      </c>
      <c r="T7" s="157" t="s">
        <v>377</v>
      </c>
      <c r="U7" s="157" t="s">
        <v>378</v>
      </c>
      <c r="V7" s="157" t="s">
        <v>39</v>
      </c>
      <c r="W7" s="157" t="s">
        <v>379</v>
      </c>
      <c r="X7" s="157" t="s">
        <v>380</v>
      </c>
      <c r="Y7" s="157" t="s">
        <v>381</v>
      </c>
      <c r="Z7" s="157" t="s">
        <v>382</v>
      </c>
      <c r="AA7" s="157" t="s">
        <v>383</v>
      </c>
      <c r="AB7" s="157" t="s">
        <v>384</v>
      </c>
      <c r="AC7" s="157" t="s">
        <v>385</v>
      </c>
      <c r="AD7" s="157" t="s">
        <v>386</v>
      </c>
      <c r="AE7" s="157" t="s">
        <v>387</v>
      </c>
      <c r="AF7" s="158" t="s">
        <v>388</v>
      </c>
      <c r="AG7" s="158" t="s">
        <v>1214</v>
      </c>
      <c r="AH7" s="158" t="s">
        <v>1213</v>
      </c>
      <c r="AI7" s="158" t="s">
        <v>1579</v>
      </c>
      <c r="AJ7" s="158" t="s">
        <v>1580</v>
      </c>
      <c r="AK7" s="158" t="s">
        <v>1581</v>
      </c>
      <c r="AL7" s="158" t="s">
        <v>1218</v>
      </c>
      <c r="AM7" s="158" t="s">
        <v>1212</v>
      </c>
      <c r="AN7" s="158" t="s">
        <v>353</v>
      </c>
      <c r="AP7" s="43"/>
      <c r="AQ7" s="157" t="s">
        <v>372</v>
      </c>
      <c r="AR7" s="157" t="s">
        <v>373</v>
      </c>
      <c r="AS7" s="157" t="s">
        <v>374</v>
      </c>
      <c r="AT7" s="157" t="s">
        <v>375</v>
      </c>
      <c r="AU7" s="157" t="s">
        <v>376</v>
      </c>
      <c r="AV7" s="157" t="s">
        <v>356</v>
      </c>
      <c r="AW7" s="157" t="s">
        <v>377</v>
      </c>
      <c r="AX7" s="157" t="s">
        <v>378</v>
      </c>
      <c r="AY7" s="157" t="s">
        <v>39</v>
      </c>
      <c r="AZ7" s="157" t="s">
        <v>379</v>
      </c>
      <c r="BA7" s="157" t="s">
        <v>380</v>
      </c>
      <c r="BB7" s="157" t="s">
        <v>381</v>
      </c>
      <c r="BC7" s="157" t="s">
        <v>382</v>
      </c>
      <c r="BD7" s="157" t="s">
        <v>383</v>
      </c>
      <c r="BE7" s="157" t="s">
        <v>384</v>
      </c>
      <c r="BF7" s="157" t="s">
        <v>385</v>
      </c>
      <c r="BG7" s="157" t="s">
        <v>386</v>
      </c>
      <c r="BH7" s="157" t="s">
        <v>387</v>
      </c>
      <c r="BI7" s="158" t="s">
        <v>388</v>
      </c>
      <c r="BJ7" s="158" t="s">
        <v>1214</v>
      </c>
      <c r="BK7" s="158" t="s">
        <v>1213</v>
      </c>
      <c r="BL7" s="158" t="s">
        <v>1579</v>
      </c>
      <c r="BM7" s="158" t="s">
        <v>1580</v>
      </c>
      <c r="BN7" s="158" t="s">
        <v>1581</v>
      </c>
      <c r="BO7" s="158" t="s">
        <v>1218</v>
      </c>
      <c r="BP7" s="158" t="s">
        <v>1212</v>
      </c>
      <c r="BQ7" s="158" t="s">
        <v>353</v>
      </c>
      <c r="BR7" s="1" t="s">
        <v>649</v>
      </c>
    </row>
    <row r="8" spans="1:71" s="1" customFormat="1" ht="12.75" customHeight="1" x14ac:dyDescent="0.15">
      <c r="A8" s="11" t="s">
        <v>25</v>
      </c>
      <c r="B8" s="12" t="str">
        <f>VLOOKUP($A8,Incurred_Real!$A$25:$AC$426,2,FALSE)</f>
        <v>Adelaide Central Reinforcement</v>
      </c>
      <c r="C8" s="13">
        <v>112239.11272167858</v>
      </c>
      <c r="D8" s="13">
        <v>0</v>
      </c>
      <c r="E8" s="13">
        <v>0</v>
      </c>
      <c r="F8" s="13">
        <v>0</v>
      </c>
      <c r="G8" s="13">
        <v>0</v>
      </c>
      <c r="H8" s="13">
        <v>0</v>
      </c>
      <c r="I8" s="13">
        <v>0</v>
      </c>
      <c r="J8" s="232">
        <f>SUM(C8:I8)</f>
        <v>112239.11272167858</v>
      </c>
      <c r="K8" s="20"/>
      <c r="L8" s="20"/>
      <c r="M8" s="20"/>
      <c r="N8" s="351">
        <f>VLOOKUP($A8,Incurred_Real!$A$25:$BR$426,Incurred_Real!AS$1,FALSE)</f>
        <v>0</v>
      </c>
      <c r="O8" s="351">
        <f>VLOOKUP($A8,Incurred_Real!$A$25:$BR$426,Incurred_Real!AT$1,FALSE)</f>
        <v>0</v>
      </c>
      <c r="P8" s="351">
        <f>VLOOKUP($A8,Incurred_Real!$A$25:$BR$426,Incurred_Real!AU$1,FALSE)</f>
        <v>4.4874302157497943E-2</v>
      </c>
      <c r="Q8" s="351">
        <f>VLOOKUP($A8,Incurred_Real!$A$25:$BR$426,Incurred_Real!AV$1,FALSE)</f>
        <v>0</v>
      </c>
      <c r="R8" s="351">
        <f>VLOOKUP($A8,Incurred_Real!$A$25:$BR$426,Incurred_Real!AW$1,FALSE)</f>
        <v>0</v>
      </c>
      <c r="S8" s="351">
        <f>VLOOKUP($A8,Incurred_Real!$A$25:$BR$426,Incurred_Real!AX$1,FALSE)</f>
        <v>0</v>
      </c>
      <c r="T8" s="351">
        <f>VLOOKUP($A8,Incurred_Real!$A$25:$BR$426,Incurred_Real!AY$1,FALSE)</f>
        <v>7.6869566107446395E-4</v>
      </c>
      <c r="U8" s="351">
        <f>VLOOKUP($A8,Incurred_Real!$A$25:$BR$426,Incurred_Real!AZ$1,FALSE)</f>
        <v>0</v>
      </c>
      <c r="V8" s="351">
        <f>VLOOKUP($A8,Incurred_Real!$A$25:$BR$426,Incurred_Real!BA$1,FALSE)</f>
        <v>0</v>
      </c>
      <c r="W8" s="351">
        <f>VLOOKUP($A8,Incurred_Real!$A$25:$BR$426,Incurred_Real!BB$1,FALSE)</f>
        <v>0.25202997004207189</v>
      </c>
      <c r="X8" s="351">
        <f>VLOOKUP($A8,Incurred_Real!$A$25:$BR$426,Incurred_Real!BC$1,FALSE)</f>
        <v>0</v>
      </c>
      <c r="Y8" s="351">
        <f>VLOOKUP($A8,Incurred_Real!$A$25:$BR$426,Incurred_Real!BD$1,FALSE)</f>
        <v>0.13029368434774419</v>
      </c>
      <c r="Z8" s="351">
        <f>VLOOKUP($A8,Incurred_Real!$A$25:$BR$426,Incurred_Real!BE$1,FALSE)</f>
        <v>0</v>
      </c>
      <c r="AA8" s="351">
        <f>VLOOKUP($A8,Incurred_Real!$A$25:$BR$426,Incurred_Real!BF$1,FALSE)</f>
        <v>0</v>
      </c>
      <c r="AB8" s="351">
        <f>VLOOKUP($A8,Incurred_Real!$A$25:$BR$426,Incurred_Real!BG$1,FALSE)</f>
        <v>4.5298550890942951E-2</v>
      </c>
      <c r="AC8" s="351">
        <f>VLOOKUP($A8,Incurred_Real!$A$25:$BR$426,Incurred_Real!BH$1,FALSE)</f>
        <v>0</v>
      </c>
      <c r="AD8" s="351">
        <f>VLOOKUP($A8,Incurred_Real!$A$25:$BR$426,Incurred_Real!BI$1,FALSE)</f>
        <v>0.5267347969006686</v>
      </c>
      <c r="AE8" s="351">
        <f>VLOOKUP($A8,Incurred_Real!$A$25:$BR$426,Incurred_Real!BJ$1,FALSE)</f>
        <v>0</v>
      </c>
      <c r="AF8" s="351">
        <f>VLOOKUP($A8,Incurred_Real!$A$25:$BR$426,Incurred_Real!BK$1,FALSE)</f>
        <v>0</v>
      </c>
      <c r="AG8" s="351">
        <f>VLOOKUP($A8,Incurred_Real!$A$25:$BR$426,Incurred_Real!BL$1,FALSE)</f>
        <v>0</v>
      </c>
      <c r="AH8" s="351">
        <f>VLOOKUP($A8,Incurred_Real!$A$25:$BR$426,Incurred_Real!BM$1,FALSE)</f>
        <v>0</v>
      </c>
      <c r="AI8" s="351">
        <f>VLOOKUP($A8,Incurred_Real!$A$25:$BR$426,Incurred_Real!BN$1,FALSE)</f>
        <v>0</v>
      </c>
      <c r="AJ8" s="351">
        <f>VLOOKUP($A8,Incurred_Real!$A$25:$BR$426,Incurred_Real!BO$1,FALSE)</f>
        <v>0</v>
      </c>
      <c r="AK8" s="351">
        <f>VLOOKUP($A8,Incurred_Real!$A$25:$BR$426,Incurred_Real!BP$1,FALSE)</f>
        <v>0</v>
      </c>
      <c r="AL8" s="351">
        <f>VLOOKUP($A8,Incurred_Real!$A$25:$BR$426,Incurred_Real!BQ$1,FALSE)</f>
        <v>0</v>
      </c>
      <c r="AM8" s="351">
        <f>VLOOKUP($A8,Incurred_Real!$A$25:$BR$426,Incurred_Real!BR$1,FALSE)</f>
        <v>0</v>
      </c>
      <c r="AN8" s="351">
        <f t="shared" ref="AN8:AN43" si="1">SUM(N8:AM8)</f>
        <v>1</v>
      </c>
      <c r="AP8" s="352">
        <v>2022</v>
      </c>
      <c r="AQ8" s="422">
        <f t="shared" ref="AQ8:BH8" si="2">SUMPRODUCT(N$8:N$325,$C$8:$C$325)</f>
        <v>198219.70550400586</v>
      </c>
      <c r="AR8" s="422">
        <f t="shared" si="2"/>
        <v>2954804.3881447613</v>
      </c>
      <c r="AS8" s="422">
        <f t="shared" si="2"/>
        <v>98342.119863852175</v>
      </c>
      <c r="AT8" s="422">
        <f t="shared" si="2"/>
        <v>5711568.8898185585</v>
      </c>
      <c r="AU8" s="422">
        <f t="shared" si="2"/>
        <v>0</v>
      </c>
      <c r="AV8" s="422">
        <f t="shared" si="2"/>
        <v>5783343.3255481208</v>
      </c>
      <c r="AW8" s="422">
        <f t="shared" si="2"/>
        <v>86.27771895200199</v>
      </c>
      <c r="AX8" s="422">
        <f t="shared" si="2"/>
        <v>97539.477182611678</v>
      </c>
      <c r="AY8" s="422">
        <f t="shared" si="2"/>
        <v>0</v>
      </c>
      <c r="AZ8" s="422">
        <f t="shared" si="2"/>
        <v>16578168.874600254</v>
      </c>
      <c r="BA8" s="422">
        <f t="shared" si="2"/>
        <v>2223.3701191030186</v>
      </c>
      <c r="BB8" s="422">
        <f t="shared" si="2"/>
        <v>15560826.334511347</v>
      </c>
      <c r="BC8" s="422">
        <f t="shared" si="2"/>
        <v>147926.35112419218</v>
      </c>
      <c r="BD8" s="422">
        <f t="shared" si="2"/>
        <v>0</v>
      </c>
      <c r="BE8" s="422">
        <f t="shared" si="2"/>
        <v>9665396.8633042444</v>
      </c>
      <c r="BF8" s="422">
        <f t="shared" si="2"/>
        <v>956302.67310683185</v>
      </c>
      <c r="BG8" s="422">
        <f t="shared" si="2"/>
        <v>722167.02886710374</v>
      </c>
      <c r="BH8" s="422">
        <f t="shared" si="2"/>
        <v>0</v>
      </c>
      <c r="BI8" s="422">
        <f t="shared" ref="BI8" si="3">SUMPRODUCT(AF$8:AF$325,$C$8:$C$325)</f>
        <v>365316.37169189652</v>
      </c>
      <c r="BJ8" s="422">
        <f t="shared" ref="BJ8" si="4">SUMPRODUCT(AG$8:AG$325,$C$8:$C$325)</f>
        <v>0</v>
      </c>
      <c r="BK8" s="422">
        <f t="shared" ref="BK8" si="5">SUMPRODUCT(AH$8:AH$325,$C$8:$C$325)</f>
        <v>0</v>
      </c>
      <c r="BL8" s="422">
        <f t="shared" ref="BL8" si="6">SUMPRODUCT(AI$8:AI$325,$C$8:$C$325)</f>
        <v>0</v>
      </c>
      <c r="BM8" s="422">
        <f t="shared" ref="BM8" si="7">SUMPRODUCT(AJ$8:AJ$325,$C$8:$C$325)</f>
        <v>0</v>
      </c>
      <c r="BN8" s="422">
        <f t="shared" ref="BN8" si="8">SUMPRODUCT(AK$8:AK$325,$C$8:$C$325)</f>
        <v>0</v>
      </c>
      <c r="BO8" s="422">
        <f t="shared" ref="BO8" si="9">SUMPRODUCT(AL$8:AL$325,$C$8:$C$325)</f>
        <v>0</v>
      </c>
      <c r="BP8" s="422">
        <f t="shared" ref="BP8" si="10">SUMPRODUCT(AM$8:AM$325,$C$8:$C$325)</f>
        <v>2070368.2152243508</v>
      </c>
      <c r="BQ8" s="422">
        <f>SUM(AQ8:BP8)</f>
        <v>60912600.266330183</v>
      </c>
      <c r="BR8" s="3">
        <f>SUM(BQ8:BQ14)-SUM(C8:I53)</f>
        <v>0</v>
      </c>
      <c r="BS8" s="1" t="s">
        <v>1329</v>
      </c>
    </row>
    <row r="9" spans="1:71" s="1" customFormat="1" ht="12.75" customHeight="1" x14ac:dyDescent="0.15">
      <c r="A9" s="11" t="s">
        <v>33</v>
      </c>
      <c r="B9" s="12" t="str">
        <f>VLOOKUP($A9,Incurred_Real!$A$25:$AC$426,2,FALSE)</f>
        <v>Heywood Interconnector Upgrade</v>
      </c>
      <c r="C9" s="13">
        <v>13462.331446447075</v>
      </c>
      <c r="D9" s="13">
        <v>0</v>
      </c>
      <c r="E9" s="13">
        <v>0</v>
      </c>
      <c r="F9" s="13">
        <v>0</v>
      </c>
      <c r="G9" s="13">
        <v>0</v>
      </c>
      <c r="H9" s="13">
        <v>0</v>
      </c>
      <c r="I9" s="13">
        <v>0</v>
      </c>
      <c r="J9" s="232">
        <f t="shared" ref="J9:J44" si="11">SUM(C9:I9)</f>
        <v>13462.331446447075</v>
      </c>
      <c r="K9" s="20"/>
      <c r="L9" s="20"/>
      <c r="M9" s="20"/>
      <c r="N9" s="351">
        <f>VLOOKUP($A9,Incurred_Real!$A$25:$BR$426,Incurred_Real!AS$1,FALSE)</f>
        <v>0</v>
      </c>
      <c r="O9" s="351">
        <f>VLOOKUP($A9,Incurred_Real!$A$25:$BR$426,Incurred_Real!AT$1,FALSE)</f>
        <v>4.5909214660884122E-2</v>
      </c>
      <c r="P9" s="351">
        <f>VLOOKUP($A9,Incurred_Real!$A$25:$BR$426,Incurred_Real!AU$1,FALSE)</f>
        <v>3.1340458710143203E-2</v>
      </c>
      <c r="Q9" s="351">
        <f>VLOOKUP($A9,Incurred_Real!$A$25:$BR$426,Incurred_Real!AV$1,FALSE)</f>
        <v>0</v>
      </c>
      <c r="R9" s="351">
        <f>VLOOKUP($A9,Incurred_Real!$A$25:$BR$426,Incurred_Real!AW$1,FALSE)</f>
        <v>0</v>
      </c>
      <c r="S9" s="351">
        <f>VLOOKUP($A9,Incurred_Real!$A$25:$BR$426,Incurred_Real!AX$1,FALSE)</f>
        <v>6.0728303173178009E-3</v>
      </c>
      <c r="T9" s="351">
        <f>VLOOKUP($A9,Incurred_Real!$A$25:$BR$426,Incurred_Real!AY$1,FALSE)</f>
        <v>0</v>
      </c>
      <c r="U9" s="351">
        <f>VLOOKUP($A9,Incurred_Real!$A$25:$BR$426,Incurred_Real!AZ$1,FALSE)</f>
        <v>0</v>
      </c>
      <c r="V9" s="351">
        <f>VLOOKUP($A9,Incurred_Real!$A$25:$BR$426,Incurred_Real!BA$1,FALSE)</f>
        <v>0</v>
      </c>
      <c r="W9" s="351">
        <f>VLOOKUP($A9,Incurred_Real!$A$25:$BR$426,Incurred_Real!BB$1,FALSE)</f>
        <v>0.55817574703242634</v>
      </c>
      <c r="X9" s="351">
        <f>VLOOKUP($A9,Incurred_Real!$A$25:$BR$426,Incurred_Real!BC$1,FALSE)</f>
        <v>2.7160788041347264E-2</v>
      </c>
      <c r="Y9" s="351">
        <f>VLOOKUP($A9,Incurred_Real!$A$25:$BR$426,Incurred_Real!BD$1,FALSE)</f>
        <v>0.18527269204316513</v>
      </c>
      <c r="Z9" s="351">
        <f>VLOOKUP($A9,Incurred_Real!$A$25:$BR$426,Incurred_Real!BE$1,FALSE)</f>
        <v>2.2649759321720371E-2</v>
      </c>
      <c r="AA9" s="351">
        <f>VLOOKUP($A9,Incurred_Real!$A$25:$BR$426,Incurred_Real!BF$1,FALSE)</f>
        <v>0</v>
      </c>
      <c r="AB9" s="351">
        <f>VLOOKUP($A9,Incurred_Real!$A$25:$BR$426,Incurred_Real!BG$1,FALSE)</f>
        <v>8.5019624438218755E-2</v>
      </c>
      <c r="AC9" s="351">
        <f>VLOOKUP($A9,Incurred_Real!$A$25:$BR$426,Incurred_Real!BH$1,FALSE)</f>
        <v>3.8398885434777243E-2</v>
      </c>
      <c r="AD9" s="351">
        <f>VLOOKUP($A9,Incurred_Real!$A$25:$BR$426,Incurred_Real!BI$1,FALSE)</f>
        <v>0</v>
      </c>
      <c r="AE9" s="351">
        <f>VLOOKUP($A9,Incurred_Real!$A$25:$BR$426,Incurred_Real!BJ$1,FALSE)</f>
        <v>0</v>
      </c>
      <c r="AF9" s="351">
        <f>VLOOKUP($A9,Incurred_Real!$A$25:$BR$426,Incurred_Real!BK$1,FALSE)</f>
        <v>0</v>
      </c>
      <c r="AG9" s="351">
        <f>VLOOKUP($A9,Incurred_Real!$A$25:$BR$426,Incurred_Real!BL$1,FALSE)</f>
        <v>0</v>
      </c>
      <c r="AH9" s="351">
        <f>VLOOKUP($A9,Incurred_Real!$A$25:$BR$426,Incurred_Real!BM$1,FALSE)</f>
        <v>0</v>
      </c>
      <c r="AI9" s="351">
        <f>VLOOKUP($A9,Incurred_Real!$A$25:$BR$426,Incurred_Real!BN$1,FALSE)</f>
        <v>0</v>
      </c>
      <c r="AJ9" s="351">
        <f>VLOOKUP($A9,Incurred_Real!$A$25:$BR$426,Incurred_Real!BO$1,FALSE)</f>
        <v>0</v>
      </c>
      <c r="AK9" s="351">
        <f>VLOOKUP($A9,Incurred_Real!$A$25:$BR$426,Incurred_Real!BP$1,FALSE)</f>
        <v>0</v>
      </c>
      <c r="AL9" s="351">
        <f>VLOOKUP($A9,Incurred_Real!$A$25:$BR$426,Incurred_Real!BQ$1,FALSE)</f>
        <v>0</v>
      </c>
      <c r="AM9" s="351">
        <f>VLOOKUP($A9,Incurred_Real!$A$25:$BR$426,Incurred_Real!BR$1,FALSE)</f>
        <v>0</v>
      </c>
      <c r="AN9" s="351">
        <f t="shared" si="1"/>
        <v>1.0000000000000002</v>
      </c>
      <c r="AP9" s="352">
        <v>2023</v>
      </c>
      <c r="AQ9" s="422">
        <f t="shared" ref="AQ9:BH9" si="12">SUMPRODUCT(N$8:N$325,$D$8:$D$325)</f>
        <v>0</v>
      </c>
      <c r="AR9" s="422">
        <f t="shared" si="12"/>
        <v>10448.386013185687</v>
      </c>
      <c r="AS9" s="422">
        <f t="shared" si="12"/>
        <v>1281814.5124251849</v>
      </c>
      <c r="AT9" s="422">
        <f t="shared" si="12"/>
        <v>2058930.481205537</v>
      </c>
      <c r="AU9" s="422">
        <f t="shared" si="12"/>
        <v>0</v>
      </c>
      <c r="AV9" s="422">
        <f t="shared" si="12"/>
        <v>58183.603103413967</v>
      </c>
      <c r="AW9" s="422">
        <f t="shared" si="12"/>
        <v>0</v>
      </c>
      <c r="AX9" s="422">
        <f t="shared" si="12"/>
        <v>0</v>
      </c>
      <c r="AY9" s="422">
        <f t="shared" si="12"/>
        <v>0</v>
      </c>
      <c r="AZ9" s="422">
        <f t="shared" si="12"/>
        <v>2837570.2098911228</v>
      </c>
      <c r="BA9" s="422">
        <f t="shared" si="12"/>
        <v>0</v>
      </c>
      <c r="BB9" s="422">
        <f t="shared" si="12"/>
        <v>45292.529502684687</v>
      </c>
      <c r="BC9" s="422">
        <f t="shared" si="12"/>
        <v>534.99181699791302</v>
      </c>
      <c r="BD9" s="422">
        <f t="shared" si="12"/>
        <v>0</v>
      </c>
      <c r="BE9" s="422">
        <f t="shared" si="12"/>
        <v>2377187.9618557133</v>
      </c>
      <c r="BF9" s="422">
        <f t="shared" si="12"/>
        <v>33317.561175683506</v>
      </c>
      <c r="BG9" s="422">
        <f t="shared" si="12"/>
        <v>1895.1356028945906</v>
      </c>
      <c r="BH9" s="422">
        <f t="shared" si="12"/>
        <v>0</v>
      </c>
      <c r="BI9" s="422">
        <f t="shared" ref="BI9" si="13">SUMPRODUCT(AF$8:AF$325,$D$8:$D$325)</f>
        <v>0</v>
      </c>
      <c r="BJ9" s="422">
        <f t="shared" ref="BJ9" si="14">SUMPRODUCT(AG$8:AG$325,$D$8:$D$325)</f>
        <v>0</v>
      </c>
      <c r="BK9" s="422">
        <f t="shared" ref="BK9" si="15">SUMPRODUCT(AH$8:AH$325,$D$8:$D$325)</f>
        <v>0</v>
      </c>
      <c r="BL9" s="422">
        <f t="shared" ref="BL9" si="16">SUMPRODUCT(AI$8:AI$325,$D$8:$D$325)</f>
        <v>0</v>
      </c>
      <c r="BM9" s="422">
        <f t="shared" ref="BM9" si="17">SUMPRODUCT(AJ$8:AJ$325,$D$8:$D$325)</f>
        <v>0</v>
      </c>
      <c r="BN9" s="422">
        <f t="shared" ref="BN9" si="18">SUMPRODUCT(AK$8:AK$325,$D$8:$D$325)</f>
        <v>0</v>
      </c>
      <c r="BO9" s="422">
        <f t="shared" ref="BO9" si="19">SUMPRODUCT(AL$8:AL$325,$D$8:$D$325)</f>
        <v>0</v>
      </c>
      <c r="BP9" s="422">
        <f t="shared" ref="BP9" si="20">SUMPRODUCT(AM$8:AM$325,$D$8:$D$325)</f>
        <v>7535.4373908559228</v>
      </c>
      <c r="BQ9" s="422">
        <f t="shared" ref="BQ9:BQ14" si="21">SUM(AQ9:BP9)</f>
        <v>8712710.809983274</v>
      </c>
      <c r="BR9" s="3"/>
    </row>
    <row r="10" spans="1:71" s="1" customFormat="1" ht="12.75" customHeight="1" x14ac:dyDescent="0.15">
      <c r="A10" s="11" t="s">
        <v>50</v>
      </c>
      <c r="B10" s="12" t="str">
        <f>VLOOKUP($A10,Incurred_Real!$A$25:$AC$426,2,FALSE)</f>
        <v>SVC Secondary Systems Replacement Stage 2 (Para)</v>
      </c>
      <c r="C10" s="13">
        <v>271.16688994190258</v>
      </c>
      <c r="D10" s="13">
        <v>0</v>
      </c>
      <c r="E10" s="13">
        <v>0</v>
      </c>
      <c r="F10" s="13">
        <v>0</v>
      </c>
      <c r="G10" s="13">
        <v>0</v>
      </c>
      <c r="H10" s="13">
        <v>0</v>
      </c>
      <c r="I10" s="13">
        <v>0</v>
      </c>
      <c r="J10" s="232">
        <f t="shared" si="11"/>
        <v>271.16688994190258</v>
      </c>
      <c r="K10" s="20"/>
      <c r="L10" s="20"/>
      <c r="M10" s="20"/>
      <c r="N10" s="351">
        <f>VLOOKUP($A10,Incurred_Real!$A$25:$BR$426,Incurred_Real!AS$1,FALSE)</f>
        <v>0</v>
      </c>
      <c r="O10" s="351">
        <f>VLOOKUP($A10,Incurred_Real!$A$25:$BR$426,Incurred_Real!AT$1,FALSE)</f>
        <v>0</v>
      </c>
      <c r="P10" s="351">
        <f>VLOOKUP($A10,Incurred_Real!$A$25:$BR$426,Incurred_Real!AU$1,FALSE)</f>
        <v>0</v>
      </c>
      <c r="Q10" s="351">
        <f>VLOOKUP($A10,Incurred_Real!$A$25:$BR$426,Incurred_Real!AV$1,FALSE)</f>
        <v>0</v>
      </c>
      <c r="R10" s="351">
        <f>VLOOKUP($A10,Incurred_Real!$A$25:$BR$426,Incurred_Real!AW$1,FALSE)</f>
        <v>0</v>
      </c>
      <c r="S10" s="351">
        <f>VLOOKUP($A10,Incurred_Real!$A$25:$BR$426,Incurred_Real!AX$1,FALSE)</f>
        <v>0</v>
      </c>
      <c r="T10" s="351">
        <f>VLOOKUP($A10,Incurred_Real!$A$25:$BR$426,Incurred_Real!AY$1,FALSE)</f>
        <v>0</v>
      </c>
      <c r="U10" s="351">
        <f>VLOOKUP($A10,Incurred_Real!$A$25:$BR$426,Incurred_Real!AZ$1,FALSE)</f>
        <v>0</v>
      </c>
      <c r="V10" s="351">
        <f>VLOOKUP($A10,Incurred_Real!$A$25:$BR$426,Incurred_Real!BA$1,FALSE)</f>
        <v>0</v>
      </c>
      <c r="W10" s="351">
        <f>VLOOKUP($A10,Incurred_Real!$A$25:$BR$426,Incurred_Real!BB$1,FALSE)</f>
        <v>0</v>
      </c>
      <c r="X10" s="351">
        <f>VLOOKUP($A10,Incurred_Real!$A$25:$BR$426,Incurred_Real!BC$1,FALSE)</f>
        <v>0</v>
      </c>
      <c r="Y10" s="351">
        <f>VLOOKUP($A10,Incurred_Real!$A$25:$BR$426,Incurred_Real!BD$1,FALSE)</f>
        <v>2.3735232542450389E-2</v>
      </c>
      <c r="Z10" s="351">
        <f>VLOOKUP($A10,Incurred_Real!$A$25:$BR$426,Incurred_Real!BE$1,FALSE)</f>
        <v>0</v>
      </c>
      <c r="AA10" s="351">
        <f>VLOOKUP($A10,Incurred_Real!$A$25:$BR$426,Incurred_Real!BF$1,FALSE)</f>
        <v>0</v>
      </c>
      <c r="AB10" s="351">
        <f>VLOOKUP($A10,Incurred_Real!$A$25:$BR$426,Incurred_Real!BG$1,FALSE)</f>
        <v>0.97626476745754964</v>
      </c>
      <c r="AC10" s="351">
        <f>VLOOKUP($A10,Incurred_Real!$A$25:$BR$426,Incurred_Real!BH$1,FALSE)</f>
        <v>0</v>
      </c>
      <c r="AD10" s="351">
        <f>VLOOKUP($A10,Incurred_Real!$A$25:$BR$426,Incurred_Real!BI$1,FALSE)</f>
        <v>0</v>
      </c>
      <c r="AE10" s="351">
        <f>VLOOKUP($A10,Incurred_Real!$A$25:$BR$426,Incurred_Real!BJ$1,FALSE)</f>
        <v>0</v>
      </c>
      <c r="AF10" s="351">
        <f>VLOOKUP($A10,Incurred_Real!$A$25:$BR$426,Incurred_Real!BK$1,FALSE)</f>
        <v>0</v>
      </c>
      <c r="AG10" s="351">
        <f>VLOOKUP($A10,Incurred_Real!$A$25:$BR$426,Incurred_Real!BL$1,FALSE)</f>
        <v>0</v>
      </c>
      <c r="AH10" s="351">
        <f>VLOOKUP($A10,Incurred_Real!$A$25:$BR$426,Incurred_Real!BM$1,FALSE)</f>
        <v>0</v>
      </c>
      <c r="AI10" s="351">
        <f>VLOOKUP($A10,Incurred_Real!$A$25:$BR$426,Incurred_Real!BN$1,FALSE)</f>
        <v>0</v>
      </c>
      <c r="AJ10" s="351">
        <f>VLOOKUP($A10,Incurred_Real!$A$25:$BR$426,Incurred_Real!BO$1,FALSE)</f>
        <v>0</v>
      </c>
      <c r="AK10" s="351">
        <f>VLOOKUP($A10,Incurred_Real!$A$25:$BR$426,Incurred_Real!BP$1,FALSE)</f>
        <v>0</v>
      </c>
      <c r="AL10" s="351">
        <f>VLOOKUP($A10,Incurred_Real!$A$25:$BR$426,Incurred_Real!BQ$1,FALSE)</f>
        <v>0</v>
      </c>
      <c r="AM10" s="351">
        <f>VLOOKUP($A10,Incurred_Real!$A$25:$BR$426,Incurred_Real!BR$1,FALSE)</f>
        <v>0</v>
      </c>
      <c r="AN10" s="351">
        <f t="shared" si="1"/>
        <v>1</v>
      </c>
      <c r="AP10" s="352">
        <v>2024</v>
      </c>
      <c r="AQ10" s="422">
        <f t="shared" ref="AQ10:BH10" si="22">SUMPRODUCT(N$8:N$325,$E$8:$E$325)</f>
        <v>0</v>
      </c>
      <c r="AR10" s="422">
        <f t="shared" si="22"/>
        <v>1012194.5695492349</v>
      </c>
      <c r="AS10" s="422">
        <f t="shared" si="22"/>
        <v>4338219.3560551563</v>
      </c>
      <c r="AT10" s="422">
        <f t="shared" si="22"/>
        <v>162473.79076443359</v>
      </c>
      <c r="AU10" s="422">
        <f t="shared" si="22"/>
        <v>0</v>
      </c>
      <c r="AV10" s="422">
        <f t="shared" si="22"/>
        <v>12575319.821429724</v>
      </c>
      <c r="AW10" s="422">
        <f t="shared" si="22"/>
        <v>0</v>
      </c>
      <c r="AX10" s="422">
        <f t="shared" si="22"/>
        <v>0</v>
      </c>
      <c r="AY10" s="422">
        <f t="shared" si="22"/>
        <v>0</v>
      </c>
      <c r="AZ10" s="422">
        <f t="shared" si="22"/>
        <v>70681957.134972095</v>
      </c>
      <c r="BA10" s="422">
        <f t="shared" si="22"/>
        <v>132540.54632584663</v>
      </c>
      <c r="BB10" s="422">
        <f t="shared" si="22"/>
        <v>31763436.121198639</v>
      </c>
      <c r="BC10" s="422">
        <f t="shared" si="22"/>
        <v>915709.57179381116</v>
      </c>
      <c r="BD10" s="422">
        <f t="shared" si="22"/>
        <v>0</v>
      </c>
      <c r="BE10" s="422">
        <f t="shared" si="22"/>
        <v>32147161.724522825</v>
      </c>
      <c r="BF10" s="422">
        <f t="shared" si="22"/>
        <v>302788343.13059741</v>
      </c>
      <c r="BG10" s="422">
        <f t="shared" si="22"/>
        <v>0</v>
      </c>
      <c r="BH10" s="422">
        <f t="shared" si="22"/>
        <v>0</v>
      </c>
      <c r="BI10" s="422">
        <f t="shared" ref="BI10" si="23">SUMPRODUCT(AF$8:AF$325,$E$8:$E$325)</f>
        <v>0</v>
      </c>
      <c r="BJ10" s="422">
        <f t="shared" ref="BJ10" si="24">SUMPRODUCT(AG$8:AG$325,$E$8:$E$325)</f>
        <v>0</v>
      </c>
      <c r="BK10" s="422">
        <f t="shared" ref="BK10" si="25">SUMPRODUCT(AH$8:AH$325,$E$8:$E$325)</f>
        <v>0</v>
      </c>
      <c r="BL10" s="422">
        <f t="shared" ref="BL10" si="26">SUMPRODUCT(AI$8:AI$325,$E$8:$E$325)</f>
        <v>2458083.5444715424</v>
      </c>
      <c r="BM10" s="422">
        <f t="shared" ref="BM10" si="27">SUMPRODUCT(AJ$8:AJ$325,$E$8:$E$325)</f>
        <v>0</v>
      </c>
      <c r="BN10" s="422">
        <f t="shared" ref="BN10" si="28">SUMPRODUCT(AK$8:AK$325,$E$8:$E$325)</f>
        <v>0</v>
      </c>
      <c r="BO10" s="422">
        <f t="shared" ref="BO10" si="29">SUMPRODUCT(AL$8:AL$325,$E$8:$E$325)</f>
        <v>0</v>
      </c>
      <c r="BP10" s="422">
        <f t="shared" ref="BP10" si="30">SUMPRODUCT(AM$8:AM$325,$E$8:$E$325)</f>
        <v>5895195.5712414021</v>
      </c>
      <c r="BQ10" s="422">
        <f t="shared" si="21"/>
        <v>464870634.88292211</v>
      </c>
      <c r="BR10" s="3"/>
    </row>
    <row r="11" spans="1:71" s="1" customFormat="1" ht="12.75" customHeight="1" x14ac:dyDescent="0.15">
      <c r="A11" s="11" t="s">
        <v>78</v>
      </c>
      <c r="B11" s="12" t="str">
        <f>VLOOKUP($A11,Incurred_Real!$A$25:$AC$426,2,FALSE)</f>
        <v>Security and Video System Consolidation and Development</v>
      </c>
      <c r="C11" s="13">
        <v>5922.9173498287755</v>
      </c>
      <c r="D11" s="13">
        <v>0</v>
      </c>
      <c r="E11" s="13">
        <v>0</v>
      </c>
      <c r="F11" s="13">
        <v>0</v>
      </c>
      <c r="G11" s="13">
        <v>0</v>
      </c>
      <c r="H11" s="13">
        <v>0</v>
      </c>
      <c r="I11" s="13">
        <v>0</v>
      </c>
      <c r="J11" s="232">
        <f t="shared" si="11"/>
        <v>5922.9173498287755</v>
      </c>
      <c r="K11" s="20"/>
      <c r="L11" s="20"/>
      <c r="M11" s="20"/>
      <c r="N11" s="351">
        <f>VLOOKUP($A11,Incurred_Real!$A$25:$BR$426,Incurred_Real!AS$1,FALSE)</f>
        <v>0</v>
      </c>
      <c r="O11" s="351">
        <f>VLOOKUP($A11,Incurred_Real!$A$25:$BR$426,Incurred_Real!AT$1,FALSE)</f>
        <v>0</v>
      </c>
      <c r="P11" s="351">
        <f>VLOOKUP($A11,Incurred_Real!$A$25:$BR$426,Incurred_Real!AU$1,FALSE)</f>
        <v>0</v>
      </c>
      <c r="Q11" s="351">
        <f>VLOOKUP($A11,Incurred_Real!$A$25:$BR$426,Incurred_Real!AV$1,FALSE)</f>
        <v>1</v>
      </c>
      <c r="R11" s="351">
        <f>VLOOKUP($A11,Incurred_Real!$A$25:$BR$426,Incurred_Real!AW$1,FALSE)</f>
        <v>0</v>
      </c>
      <c r="S11" s="351">
        <f>VLOOKUP($A11,Incurred_Real!$A$25:$BR$426,Incurred_Real!AX$1,FALSE)</f>
        <v>0</v>
      </c>
      <c r="T11" s="351">
        <f>VLOOKUP($A11,Incurred_Real!$A$25:$BR$426,Incurred_Real!AY$1,FALSE)</f>
        <v>0</v>
      </c>
      <c r="U11" s="351">
        <f>VLOOKUP($A11,Incurred_Real!$A$25:$BR$426,Incurred_Real!AZ$1,FALSE)</f>
        <v>0</v>
      </c>
      <c r="V11" s="351">
        <f>VLOOKUP($A11,Incurred_Real!$A$25:$BR$426,Incurred_Real!BA$1,FALSE)</f>
        <v>0</v>
      </c>
      <c r="W11" s="351">
        <f>VLOOKUP($A11,Incurred_Real!$A$25:$BR$426,Incurred_Real!BB$1,FALSE)</f>
        <v>0</v>
      </c>
      <c r="X11" s="351">
        <f>VLOOKUP($A11,Incurred_Real!$A$25:$BR$426,Incurred_Real!BC$1,FALSE)</f>
        <v>0</v>
      </c>
      <c r="Y11" s="351">
        <f>VLOOKUP($A11,Incurred_Real!$A$25:$BR$426,Incurred_Real!BD$1,FALSE)</f>
        <v>0</v>
      </c>
      <c r="Z11" s="351">
        <f>VLOOKUP($A11,Incurred_Real!$A$25:$BR$426,Incurred_Real!BE$1,FALSE)</f>
        <v>0</v>
      </c>
      <c r="AA11" s="351">
        <f>VLOOKUP($A11,Incurred_Real!$A$25:$BR$426,Incurred_Real!BF$1,FALSE)</f>
        <v>0</v>
      </c>
      <c r="AB11" s="351">
        <f>VLOOKUP($A11,Incurred_Real!$A$25:$BR$426,Incurred_Real!BG$1,FALSE)</f>
        <v>0</v>
      </c>
      <c r="AC11" s="351">
        <f>VLOOKUP($A11,Incurred_Real!$A$25:$BR$426,Incurred_Real!BH$1,FALSE)</f>
        <v>0</v>
      </c>
      <c r="AD11" s="351">
        <f>VLOOKUP($A11,Incurred_Real!$A$25:$BR$426,Incurred_Real!BI$1,FALSE)</f>
        <v>0</v>
      </c>
      <c r="AE11" s="351">
        <f>VLOOKUP($A11,Incurred_Real!$A$25:$BR$426,Incurred_Real!BJ$1,FALSE)</f>
        <v>0</v>
      </c>
      <c r="AF11" s="351">
        <f>VLOOKUP($A11,Incurred_Real!$A$25:$BR$426,Incurred_Real!BK$1,FALSE)</f>
        <v>0</v>
      </c>
      <c r="AG11" s="351">
        <f>VLOOKUP($A11,Incurred_Real!$A$25:$BR$426,Incurred_Real!BL$1,FALSE)</f>
        <v>0</v>
      </c>
      <c r="AH11" s="351">
        <f>VLOOKUP($A11,Incurred_Real!$A$25:$BR$426,Incurred_Real!BM$1,FALSE)</f>
        <v>0</v>
      </c>
      <c r="AI11" s="351">
        <f>VLOOKUP($A11,Incurred_Real!$A$25:$BR$426,Incurred_Real!BN$1,FALSE)</f>
        <v>0</v>
      </c>
      <c r="AJ11" s="351">
        <f>VLOOKUP($A11,Incurred_Real!$A$25:$BR$426,Incurred_Real!BO$1,FALSE)</f>
        <v>0</v>
      </c>
      <c r="AK11" s="351">
        <f>VLOOKUP($A11,Incurred_Real!$A$25:$BR$426,Incurred_Real!BP$1,FALSE)</f>
        <v>0</v>
      </c>
      <c r="AL11" s="351">
        <f>VLOOKUP($A11,Incurred_Real!$A$25:$BR$426,Incurred_Real!BQ$1,FALSE)</f>
        <v>0</v>
      </c>
      <c r="AM11" s="351">
        <f>VLOOKUP($A11,Incurred_Real!$A$25:$BR$426,Incurred_Real!BR$1,FALSE)</f>
        <v>0</v>
      </c>
      <c r="AN11" s="351">
        <f t="shared" si="1"/>
        <v>1</v>
      </c>
      <c r="AP11" s="352">
        <v>2025</v>
      </c>
      <c r="AQ11" s="422">
        <f t="shared" ref="AQ11:BH11" si="31">SUMPRODUCT(N$8:N$325,$F$8:$F$325)</f>
        <v>0</v>
      </c>
      <c r="AR11" s="422">
        <f t="shared" si="31"/>
        <v>161491.97749394274</v>
      </c>
      <c r="AS11" s="422">
        <f t="shared" si="31"/>
        <v>819443.45826717012</v>
      </c>
      <c r="AT11" s="422">
        <f t="shared" si="31"/>
        <v>132002.33207440781</v>
      </c>
      <c r="AU11" s="422">
        <f t="shared" si="31"/>
        <v>0</v>
      </c>
      <c r="AV11" s="422">
        <f t="shared" si="31"/>
        <v>574254.13360672898</v>
      </c>
      <c r="AW11" s="422">
        <f t="shared" si="31"/>
        <v>0</v>
      </c>
      <c r="AX11" s="422">
        <f t="shared" si="31"/>
        <v>0</v>
      </c>
      <c r="AY11" s="422">
        <f t="shared" si="31"/>
        <v>0</v>
      </c>
      <c r="AZ11" s="422">
        <f t="shared" si="31"/>
        <v>4296499.6180593725</v>
      </c>
      <c r="BA11" s="422">
        <f t="shared" si="31"/>
        <v>794.43348363419693</v>
      </c>
      <c r="BB11" s="422">
        <f t="shared" si="31"/>
        <v>2322987.8370320592</v>
      </c>
      <c r="BC11" s="422">
        <f t="shared" si="31"/>
        <v>41362.147242833336</v>
      </c>
      <c r="BD11" s="422">
        <f t="shared" si="31"/>
        <v>0</v>
      </c>
      <c r="BE11" s="422">
        <f t="shared" si="31"/>
        <v>2638795.0410129889</v>
      </c>
      <c r="BF11" s="422">
        <f t="shared" si="31"/>
        <v>15674453.265115267</v>
      </c>
      <c r="BG11" s="422">
        <f t="shared" si="31"/>
        <v>0</v>
      </c>
      <c r="BH11" s="422">
        <f t="shared" si="31"/>
        <v>0</v>
      </c>
      <c r="BI11" s="422">
        <f t="shared" ref="BI11" si="32">SUMPRODUCT(AF$8:AF$325,$F$8:$F$325)</f>
        <v>0</v>
      </c>
      <c r="BJ11" s="422">
        <f t="shared" ref="BJ11" si="33">SUMPRODUCT(AG$8:AG$325,$F$8:$F$325)</f>
        <v>0</v>
      </c>
      <c r="BK11" s="422">
        <f t="shared" ref="BK11" si="34">SUMPRODUCT(AH$8:AH$325,$F$8:$F$325)</f>
        <v>0</v>
      </c>
      <c r="BL11" s="422">
        <f t="shared" ref="BL11" si="35">SUMPRODUCT(AI$8:AI$325,$F$8:$F$325)</f>
        <v>0</v>
      </c>
      <c r="BM11" s="422">
        <f t="shared" ref="BM11" si="36">SUMPRODUCT(AJ$8:AJ$325,$F$8:$F$325)</f>
        <v>0</v>
      </c>
      <c r="BN11" s="422">
        <f t="shared" ref="BN11" si="37">SUMPRODUCT(AK$8:AK$325,$F$8:$F$325)</f>
        <v>0</v>
      </c>
      <c r="BO11" s="422">
        <f t="shared" ref="BO11" si="38">SUMPRODUCT(AL$8:AL$325,$F$8:$F$325)</f>
        <v>0</v>
      </c>
      <c r="BP11" s="422">
        <f t="shared" ref="BP11" si="39">SUMPRODUCT(AM$8:AM$325,$F$8:$F$325)</f>
        <v>266283.06043074804</v>
      </c>
      <c r="BQ11" s="422">
        <f t="shared" si="21"/>
        <v>26928367.303819153</v>
      </c>
    </row>
    <row r="12" spans="1:71" s="1" customFormat="1" ht="12.75" customHeight="1" x14ac:dyDescent="0.15">
      <c r="A12" s="11" t="s">
        <v>88</v>
      </c>
      <c r="B12" s="12" t="str">
        <f>VLOOKUP($A12,Incurred_Real!$A$25:$AC$426,2,FALSE)</f>
        <v>Para-Brinkworth-Davenport Hazard Mitigation</v>
      </c>
      <c r="C12" s="13">
        <v>336477.45361211034</v>
      </c>
      <c r="D12" s="13">
        <v>0</v>
      </c>
      <c r="E12" s="13">
        <v>0</v>
      </c>
      <c r="F12" s="13">
        <v>0</v>
      </c>
      <c r="G12" s="13">
        <v>0</v>
      </c>
      <c r="H12" s="13">
        <v>0</v>
      </c>
      <c r="I12" s="13">
        <v>0</v>
      </c>
      <c r="J12" s="232">
        <f t="shared" si="11"/>
        <v>336477.45361211034</v>
      </c>
      <c r="K12" s="20"/>
      <c r="L12" s="20"/>
      <c r="M12" s="20"/>
      <c r="N12" s="351">
        <f>VLOOKUP($A12,Incurred_Real!$A$25:$BR$426,Incurred_Real!AS$1,FALSE)</f>
        <v>0</v>
      </c>
      <c r="O12" s="351">
        <f>VLOOKUP($A12,Incurred_Real!$A$25:$BR$426,Incurred_Real!AT$1,FALSE)</f>
        <v>0</v>
      </c>
      <c r="P12" s="351">
        <f>VLOOKUP($A12,Incurred_Real!$A$25:$BR$426,Incurred_Real!AU$1,FALSE)</f>
        <v>0</v>
      </c>
      <c r="Q12" s="351">
        <f>VLOOKUP($A12,Incurred_Real!$A$25:$BR$426,Incurred_Real!AV$1,FALSE)</f>
        <v>0</v>
      </c>
      <c r="R12" s="351">
        <f>VLOOKUP($A12,Incurred_Real!$A$25:$BR$426,Incurred_Real!AW$1,FALSE)</f>
        <v>0</v>
      </c>
      <c r="S12" s="351">
        <f>VLOOKUP($A12,Incurred_Real!$A$25:$BR$426,Incurred_Real!AX$1,FALSE)</f>
        <v>0</v>
      </c>
      <c r="T12" s="351">
        <f>VLOOKUP($A12,Incurred_Real!$A$25:$BR$426,Incurred_Real!AY$1,FALSE)</f>
        <v>0</v>
      </c>
      <c r="U12" s="351">
        <f>VLOOKUP($A12,Incurred_Real!$A$25:$BR$426,Incurred_Real!AZ$1,FALSE)</f>
        <v>0</v>
      </c>
      <c r="V12" s="351">
        <f>VLOOKUP($A12,Incurred_Real!$A$25:$BR$426,Incurred_Real!BA$1,FALSE)</f>
        <v>0</v>
      </c>
      <c r="W12" s="351">
        <f>VLOOKUP($A12,Incurred_Real!$A$25:$BR$426,Incurred_Real!BB$1,FALSE)</f>
        <v>0</v>
      </c>
      <c r="X12" s="351">
        <f>VLOOKUP($A12,Incurred_Real!$A$25:$BR$426,Incurred_Real!BC$1,FALSE)</f>
        <v>0</v>
      </c>
      <c r="Y12" s="351">
        <f>VLOOKUP($A12,Incurred_Real!$A$25:$BR$426,Incurred_Real!BD$1,FALSE)</f>
        <v>0</v>
      </c>
      <c r="Z12" s="351">
        <f>VLOOKUP($A12,Incurred_Real!$A$25:$BR$426,Incurred_Real!BE$1,FALSE)</f>
        <v>0</v>
      </c>
      <c r="AA12" s="351">
        <f>VLOOKUP($A12,Incurred_Real!$A$25:$BR$426,Incurred_Real!BF$1,FALSE)</f>
        <v>0</v>
      </c>
      <c r="AB12" s="351">
        <f>VLOOKUP($A12,Incurred_Real!$A$25:$BR$426,Incurred_Real!BG$1,FALSE)</f>
        <v>0</v>
      </c>
      <c r="AC12" s="351">
        <f>VLOOKUP($A12,Incurred_Real!$A$25:$BR$426,Incurred_Real!BH$1,FALSE)</f>
        <v>0</v>
      </c>
      <c r="AD12" s="351">
        <f>VLOOKUP($A12,Incurred_Real!$A$25:$BR$426,Incurred_Real!BI$1,FALSE)</f>
        <v>0</v>
      </c>
      <c r="AE12" s="351">
        <f>VLOOKUP($A12,Incurred_Real!$A$25:$BR$426,Incurred_Real!BJ$1,FALSE)</f>
        <v>0</v>
      </c>
      <c r="AF12" s="351">
        <f>VLOOKUP($A12,Incurred_Real!$A$25:$BR$426,Incurred_Real!BK$1,FALSE)</f>
        <v>1</v>
      </c>
      <c r="AG12" s="351">
        <f>VLOOKUP($A12,Incurred_Real!$A$25:$BR$426,Incurred_Real!BL$1,FALSE)</f>
        <v>0</v>
      </c>
      <c r="AH12" s="351">
        <f>VLOOKUP($A12,Incurred_Real!$A$25:$BR$426,Incurred_Real!BM$1,FALSE)</f>
        <v>0</v>
      </c>
      <c r="AI12" s="351">
        <f>VLOOKUP($A12,Incurred_Real!$A$25:$BR$426,Incurred_Real!BN$1,FALSE)</f>
        <v>0</v>
      </c>
      <c r="AJ12" s="351">
        <f>VLOOKUP($A12,Incurred_Real!$A$25:$BR$426,Incurred_Real!BO$1,FALSE)</f>
        <v>0</v>
      </c>
      <c r="AK12" s="351">
        <f>VLOOKUP($A12,Incurred_Real!$A$25:$BR$426,Incurred_Real!BP$1,FALSE)</f>
        <v>0</v>
      </c>
      <c r="AL12" s="351">
        <f>VLOOKUP($A12,Incurred_Real!$A$25:$BR$426,Incurred_Real!BQ$1,FALSE)</f>
        <v>0</v>
      </c>
      <c r="AM12" s="351">
        <f>VLOOKUP($A12,Incurred_Real!$A$25:$BR$426,Incurred_Real!BR$1,FALSE)</f>
        <v>0</v>
      </c>
      <c r="AN12" s="351">
        <f t="shared" si="1"/>
        <v>1</v>
      </c>
      <c r="AP12" s="352">
        <v>2026</v>
      </c>
      <c r="AQ12" s="422">
        <f t="shared" ref="AQ12:BH12" si="40">SUMPRODUCT(N$8:N$325,$G$8:$G$325)</f>
        <v>0</v>
      </c>
      <c r="AR12" s="422">
        <f t="shared" si="40"/>
        <v>0</v>
      </c>
      <c r="AS12" s="422">
        <f t="shared" si="40"/>
        <v>0</v>
      </c>
      <c r="AT12" s="422">
        <f t="shared" si="40"/>
        <v>17732047.980729904</v>
      </c>
      <c r="AU12" s="422">
        <f t="shared" si="40"/>
        <v>0</v>
      </c>
      <c r="AV12" s="422">
        <f t="shared" si="40"/>
        <v>0</v>
      </c>
      <c r="AW12" s="422">
        <f t="shared" si="40"/>
        <v>0</v>
      </c>
      <c r="AX12" s="422">
        <f t="shared" si="40"/>
        <v>0</v>
      </c>
      <c r="AY12" s="422">
        <f t="shared" si="40"/>
        <v>0</v>
      </c>
      <c r="AZ12" s="422">
        <f t="shared" si="40"/>
        <v>546683.32204227685</v>
      </c>
      <c r="BA12" s="422">
        <f t="shared" si="40"/>
        <v>0</v>
      </c>
      <c r="BB12" s="422">
        <f t="shared" si="40"/>
        <v>8987.3297446512497</v>
      </c>
      <c r="BC12" s="422">
        <f t="shared" si="40"/>
        <v>0</v>
      </c>
      <c r="BD12" s="422">
        <f t="shared" si="40"/>
        <v>0</v>
      </c>
      <c r="BE12" s="422">
        <f t="shared" si="40"/>
        <v>35881430.683706857</v>
      </c>
      <c r="BF12" s="422">
        <f t="shared" si="40"/>
        <v>113551.2064309775</v>
      </c>
      <c r="BG12" s="422">
        <f t="shared" si="40"/>
        <v>0</v>
      </c>
      <c r="BH12" s="422">
        <f t="shared" si="40"/>
        <v>0</v>
      </c>
      <c r="BI12" s="422">
        <f t="shared" ref="BI12" si="41">SUMPRODUCT(AF$8:AF$325,$G$8:$G$325)</f>
        <v>0</v>
      </c>
      <c r="BJ12" s="422">
        <f t="shared" ref="BJ12" si="42">SUMPRODUCT(AG$8:AG$325,$G$8:$G$325)</f>
        <v>0</v>
      </c>
      <c r="BK12" s="422">
        <f t="shared" ref="BK12" si="43">SUMPRODUCT(AH$8:AH$325,$G$8:$G$325)</f>
        <v>0</v>
      </c>
      <c r="BL12" s="422">
        <f t="shared" ref="BL12" si="44">SUMPRODUCT(AI$8:AI$325,$G$8:$G$325)</f>
        <v>0</v>
      </c>
      <c r="BM12" s="422">
        <f t="shared" ref="BM12" si="45">SUMPRODUCT(AJ$8:AJ$325,$G$8:$G$325)</f>
        <v>0</v>
      </c>
      <c r="BN12" s="422">
        <f t="shared" ref="BN12" si="46">SUMPRODUCT(AK$8:AK$325,$G$8:$G$325)</f>
        <v>0</v>
      </c>
      <c r="BO12" s="422">
        <f t="shared" ref="BO12" si="47">SUMPRODUCT(AL$8:AL$325,$G$8:$G$325)</f>
        <v>0</v>
      </c>
      <c r="BP12" s="422">
        <f t="shared" ref="BP12" si="48">SUMPRODUCT(AM$8:AM$325,$G$8:$G$325)</f>
        <v>0</v>
      </c>
      <c r="BQ12" s="422">
        <f t="shared" si="21"/>
        <v>54282700.522654667</v>
      </c>
    </row>
    <row r="13" spans="1:71" s="1" customFormat="1" ht="12.75" customHeight="1" x14ac:dyDescent="0.15">
      <c r="A13" s="11" t="s">
        <v>114</v>
      </c>
      <c r="B13" s="12" t="str">
        <f>VLOOKUP($A13,Incurred_Real!$A$25:$AC$426,2,FALSE)</f>
        <v>Magill - East Terrace Cable Pit and Instrumentation Replacem</v>
      </c>
      <c r="C13" s="13">
        <v>439830.65138962161</v>
      </c>
      <c r="D13" s="13">
        <v>0</v>
      </c>
      <c r="E13" s="13">
        <v>0</v>
      </c>
      <c r="F13" s="13">
        <v>0</v>
      </c>
      <c r="G13" s="13">
        <v>0</v>
      </c>
      <c r="H13" s="13">
        <v>0</v>
      </c>
      <c r="I13" s="13">
        <v>0</v>
      </c>
      <c r="J13" s="232">
        <f t="shared" si="11"/>
        <v>439830.65138962161</v>
      </c>
      <c r="K13" s="20"/>
      <c r="L13" s="20"/>
      <c r="M13" s="20"/>
      <c r="N13" s="351">
        <f>VLOOKUP($A13,Incurred_Real!$A$25:$BR$426,Incurred_Real!AS$1,FALSE)</f>
        <v>0</v>
      </c>
      <c r="O13" s="351">
        <f>VLOOKUP($A13,Incurred_Real!$A$25:$BR$426,Incurred_Real!AT$1,FALSE)</f>
        <v>0</v>
      </c>
      <c r="P13" s="351">
        <f>VLOOKUP($A13,Incurred_Real!$A$25:$BR$426,Incurred_Real!AU$1,FALSE)</f>
        <v>0</v>
      </c>
      <c r="Q13" s="351">
        <f>VLOOKUP($A13,Incurred_Real!$A$25:$BR$426,Incurred_Real!AV$1,FALSE)</f>
        <v>0</v>
      </c>
      <c r="R13" s="351">
        <f>VLOOKUP($A13,Incurred_Real!$A$25:$BR$426,Incurred_Real!AW$1,FALSE)</f>
        <v>0</v>
      </c>
      <c r="S13" s="351">
        <f>VLOOKUP($A13,Incurred_Real!$A$25:$BR$426,Incurred_Real!AX$1,FALSE)</f>
        <v>0</v>
      </c>
      <c r="T13" s="351">
        <f>VLOOKUP($A13,Incurred_Real!$A$25:$BR$426,Incurred_Real!AY$1,FALSE)</f>
        <v>0</v>
      </c>
      <c r="U13" s="351">
        <f>VLOOKUP($A13,Incurred_Real!$A$25:$BR$426,Incurred_Real!AZ$1,FALSE)</f>
        <v>0</v>
      </c>
      <c r="V13" s="351">
        <f>VLOOKUP($A13,Incurred_Real!$A$25:$BR$426,Incurred_Real!BA$1,FALSE)</f>
        <v>0</v>
      </c>
      <c r="W13" s="351">
        <f>VLOOKUP($A13,Incurred_Real!$A$25:$BR$426,Incurred_Real!BB$1,FALSE)</f>
        <v>0</v>
      </c>
      <c r="X13" s="351">
        <f>VLOOKUP($A13,Incurred_Real!$A$25:$BR$426,Incurred_Real!BC$1,FALSE)</f>
        <v>0</v>
      </c>
      <c r="Y13" s="351">
        <f>VLOOKUP($A13,Incurred_Real!$A$25:$BR$426,Incurred_Real!BD$1,FALSE)</f>
        <v>0</v>
      </c>
      <c r="Z13" s="351">
        <f>VLOOKUP($A13,Incurred_Real!$A$25:$BR$426,Incurred_Real!BE$1,FALSE)</f>
        <v>0</v>
      </c>
      <c r="AA13" s="351">
        <f>VLOOKUP($A13,Incurred_Real!$A$25:$BR$426,Incurred_Real!BF$1,FALSE)</f>
        <v>0</v>
      </c>
      <c r="AB13" s="351">
        <f>VLOOKUP($A13,Incurred_Real!$A$25:$BR$426,Incurred_Real!BG$1,FALSE)</f>
        <v>0</v>
      </c>
      <c r="AC13" s="351">
        <f>VLOOKUP($A13,Incurred_Real!$A$25:$BR$426,Incurred_Real!BH$1,FALSE)</f>
        <v>0</v>
      </c>
      <c r="AD13" s="351">
        <f>VLOOKUP($A13,Incurred_Real!$A$25:$BR$426,Incurred_Real!BI$1,FALSE)</f>
        <v>1</v>
      </c>
      <c r="AE13" s="351">
        <f>VLOOKUP($A13,Incurred_Real!$A$25:$BR$426,Incurred_Real!BJ$1,FALSE)</f>
        <v>0</v>
      </c>
      <c r="AF13" s="351">
        <f>VLOOKUP($A13,Incurred_Real!$A$25:$BR$426,Incurred_Real!BK$1,FALSE)</f>
        <v>0</v>
      </c>
      <c r="AG13" s="351">
        <f>VLOOKUP($A13,Incurred_Real!$A$25:$BR$426,Incurred_Real!BL$1,FALSE)</f>
        <v>0</v>
      </c>
      <c r="AH13" s="351">
        <f>VLOOKUP($A13,Incurred_Real!$A$25:$BR$426,Incurred_Real!BM$1,FALSE)</f>
        <v>0</v>
      </c>
      <c r="AI13" s="351">
        <f>VLOOKUP($A13,Incurred_Real!$A$25:$BR$426,Incurred_Real!BN$1,FALSE)</f>
        <v>0</v>
      </c>
      <c r="AJ13" s="351">
        <f>VLOOKUP($A13,Incurred_Real!$A$25:$BR$426,Incurred_Real!BO$1,FALSE)</f>
        <v>0</v>
      </c>
      <c r="AK13" s="351">
        <f>VLOOKUP($A13,Incurred_Real!$A$25:$BR$426,Incurred_Real!BP$1,FALSE)</f>
        <v>0</v>
      </c>
      <c r="AL13" s="351">
        <f>VLOOKUP($A13,Incurred_Real!$A$25:$BR$426,Incurred_Real!BQ$1,FALSE)</f>
        <v>0</v>
      </c>
      <c r="AM13" s="351">
        <f>VLOOKUP($A13,Incurred_Real!$A$25:$BR$426,Incurred_Real!BR$1,FALSE)</f>
        <v>0</v>
      </c>
      <c r="AN13" s="351">
        <f t="shared" si="1"/>
        <v>1</v>
      </c>
      <c r="AP13" s="352">
        <v>2027</v>
      </c>
      <c r="AQ13" s="422">
        <f t="shared" ref="AQ13:BH13" si="49">SUMPRODUCT(N$8:N$325,$H$8:$H$325)</f>
        <v>0</v>
      </c>
      <c r="AR13" s="422">
        <f t="shared" si="49"/>
        <v>0</v>
      </c>
      <c r="AS13" s="422">
        <f t="shared" si="49"/>
        <v>0</v>
      </c>
      <c r="AT13" s="422">
        <f t="shared" si="49"/>
        <v>3790102.8745755516</v>
      </c>
      <c r="AU13" s="422">
        <f t="shared" si="49"/>
        <v>0</v>
      </c>
      <c r="AV13" s="422">
        <f t="shared" si="49"/>
        <v>0</v>
      </c>
      <c r="AW13" s="422">
        <f t="shared" si="49"/>
        <v>0</v>
      </c>
      <c r="AX13" s="422">
        <f t="shared" si="49"/>
        <v>0</v>
      </c>
      <c r="AY13" s="422">
        <f t="shared" si="49"/>
        <v>0</v>
      </c>
      <c r="AZ13" s="422">
        <f t="shared" si="49"/>
        <v>20996.736464863756</v>
      </c>
      <c r="BA13" s="422">
        <f t="shared" si="49"/>
        <v>0</v>
      </c>
      <c r="BB13" s="422">
        <f t="shared" si="49"/>
        <v>330.58462262188095</v>
      </c>
      <c r="BC13" s="422">
        <f t="shared" si="49"/>
        <v>0</v>
      </c>
      <c r="BD13" s="422">
        <f t="shared" si="49"/>
        <v>0</v>
      </c>
      <c r="BE13" s="422">
        <f t="shared" si="49"/>
        <v>6721357.226751592</v>
      </c>
      <c r="BF13" s="422">
        <f t="shared" si="49"/>
        <v>0</v>
      </c>
      <c r="BG13" s="422">
        <f t="shared" si="49"/>
        <v>0</v>
      </c>
      <c r="BH13" s="422">
        <f t="shared" si="49"/>
        <v>0</v>
      </c>
      <c r="BI13" s="422">
        <f t="shared" ref="BI13" si="50">SUMPRODUCT(AF$8:AF$325,$H$8:$H$325)</f>
        <v>0</v>
      </c>
      <c r="BJ13" s="422">
        <f t="shared" ref="BJ13" si="51">SUMPRODUCT(AG$8:AG$325,$H$8:$H$325)</f>
        <v>0</v>
      </c>
      <c r="BK13" s="422">
        <f t="shared" ref="BK13" si="52">SUMPRODUCT(AH$8:AH$325,$H$8:$H$325)</f>
        <v>0</v>
      </c>
      <c r="BL13" s="422">
        <f>SUMPRODUCT(AI$8:AI$325,$H$8:$H$325)</f>
        <v>0</v>
      </c>
      <c r="BM13" s="422">
        <f t="shared" ref="BM13" si="53">SUMPRODUCT(AJ$8:AJ$325,$H$8:$H$325)</f>
        <v>0</v>
      </c>
      <c r="BN13" s="422">
        <f t="shared" ref="BN13" si="54">SUMPRODUCT(AK$8:AK$325,$H$8:$H$325)</f>
        <v>502771.95579220343</v>
      </c>
      <c r="BO13" s="422">
        <f t="shared" ref="BO13" si="55">SUMPRODUCT(AL$8:AL$325,$H$8:$H$325)</f>
        <v>0</v>
      </c>
      <c r="BP13" s="422">
        <f t="shared" ref="BP13" si="56">SUMPRODUCT(AM$8:AM$325,$H$8:$H$325)</f>
        <v>0</v>
      </c>
      <c r="BQ13" s="422">
        <f t="shared" si="21"/>
        <v>11035559.378206832</v>
      </c>
    </row>
    <row r="14" spans="1:71" s="1" customFormat="1" ht="12.75" customHeight="1" x14ac:dyDescent="0.15">
      <c r="A14" s="11" t="s">
        <v>122</v>
      </c>
      <c r="B14" s="12" t="str">
        <f>VLOOKUP($A14,Incurred_Real!$A$25:$AC$426,2,FALSE)</f>
        <v>Robertstown Telecoms Bearer</v>
      </c>
      <c r="C14" s="13">
        <v>25837.27362546312</v>
      </c>
      <c r="D14" s="13">
        <v>0</v>
      </c>
      <c r="E14" s="13">
        <v>0</v>
      </c>
      <c r="F14" s="13">
        <v>0</v>
      </c>
      <c r="G14" s="13">
        <v>0</v>
      </c>
      <c r="H14" s="13">
        <v>0</v>
      </c>
      <c r="I14" s="13">
        <v>0</v>
      </c>
      <c r="J14" s="232">
        <f t="shared" si="11"/>
        <v>25837.27362546312</v>
      </c>
      <c r="K14" s="20"/>
      <c r="L14" s="20"/>
      <c r="M14" s="20"/>
      <c r="N14" s="351">
        <f>VLOOKUP($A14,Incurred_Real!$A$25:$BR$426,Incurred_Real!AS$1,FALSE)</f>
        <v>0</v>
      </c>
      <c r="O14" s="351">
        <f>VLOOKUP($A14,Incurred_Real!$A$25:$BR$426,Incurred_Real!AT$1,FALSE)</f>
        <v>8.9915906972427545E-2</v>
      </c>
      <c r="P14" s="351">
        <f>VLOOKUP($A14,Incurred_Real!$A$25:$BR$426,Incurred_Real!AU$1,FALSE)</f>
        <v>0.91008409302757254</v>
      </c>
      <c r="Q14" s="351">
        <f>VLOOKUP($A14,Incurred_Real!$A$25:$BR$426,Incurred_Real!AV$1,FALSE)</f>
        <v>0</v>
      </c>
      <c r="R14" s="351">
        <f>VLOOKUP($A14,Incurred_Real!$A$25:$BR$426,Incurred_Real!AW$1,FALSE)</f>
        <v>0</v>
      </c>
      <c r="S14" s="351">
        <f>VLOOKUP($A14,Incurred_Real!$A$25:$BR$426,Incurred_Real!AX$1,FALSE)</f>
        <v>0</v>
      </c>
      <c r="T14" s="351">
        <f>VLOOKUP($A14,Incurred_Real!$A$25:$BR$426,Incurred_Real!AY$1,FALSE)</f>
        <v>0</v>
      </c>
      <c r="U14" s="351">
        <f>VLOOKUP($A14,Incurred_Real!$A$25:$BR$426,Incurred_Real!AZ$1,FALSE)</f>
        <v>0</v>
      </c>
      <c r="V14" s="351">
        <f>VLOOKUP($A14,Incurred_Real!$A$25:$BR$426,Incurred_Real!BA$1,FALSE)</f>
        <v>0</v>
      </c>
      <c r="W14" s="351">
        <f>VLOOKUP($A14,Incurred_Real!$A$25:$BR$426,Incurred_Real!BB$1,FALSE)</f>
        <v>0</v>
      </c>
      <c r="X14" s="351">
        <f>VLOOKUP($A14,Incurred_Real!$A$25:$BR$426,Incurred_Real!BC$1,FALSE)</f>
        <v>0</v>
      </c>
      <c r="Y14" s="351">
        <f>VLOOKUP($A14,Incurred_Real!$A$25:$BR$426,Incurred_Real!BD$1,FALSE)</f>
        <v>0</v>
      </c>
      <c r="Z14" s="351">
        <f>VLOOKUP($A14,Incurred_Real!$A$25:$BR$426,Incurred_Real!BE$1,FALSE)</f>
        <v>0</v>
      </c>
      <c r="AA14" s="351">
        <f>VLOOKUP($A14,Incurred_Real!$A$25:$BR$426,Incurred_Real!BF$1,FALSE)</f>
        <v>0</v>
      </c>
      <c r="AB14" s="351">
        <f>VLOOKUP($A14,Incurred_Real!$A$25:$BR$426,Incurred_Real!BG$1,FALSE)</f>
        <v>0</v>
      </c>
      <c r="AC14" s="351">
        <f>VLOOKUP($A14,Incurred_Real!$A$25:$BR$426,Incurred_Real!BH$1,FALSE)</f>
        <v>0</v>
      </c>
      <c r="AD14" s="351">
        <f>VLOOKUP($A14,Incurred_Real!$A$25:$BR$426,Incurred_Real!BI$1,FALSE)</f>
        <v>0</v>
      </c>
      <c r="AE14" s="351">
        <f>VLOOKUP($A14,Incurred_Real!$A$25:$BR$426,Incurred_Real!BJ$1,FALSE)</f>
        <v>0</v>
      </c>
      <c r="AF14" s="351">
        <f>VLOOKUP($A14,Incurred_Real!$A$25:$BR$426,Incurred_Real!BK$1,FALSE)</f>
        <v>0</v>
      </c>
      <c r="AG14" s="351">
        <f>VLOOKUP($A14,Incurred_Real!$A$25:$BR$426,Incurred_Real!BL$1,FALSE)</f>
        <v>0</v>
      </c>
      <c r="AH14" s="351">
        <f>VLOOKUP($A14,Incurred_Real!$A$25:$BR$426,Incurred_Real!BM$1,FALSE)</f>
        <v>0</v>
      </c>
      <c r="AI14" s="351">
        <f>VLOOKUP($A14,Incurred_Real!$A$25:$BR$426,Incurred_Real!BN$1,FALSE)</f>
        <v>0</v>
      </c>
      <c r="AJ14" s="351">
        <f>VLOOKUP($A14,Incurred_Real!$A$25:$BR$426,Incurred_Real!BO$1,FALSE)</f>
        <v>0</v>
      </c>
      <c r="AK14" s="351">
        <f>VLOOKUP($A14,Incurred_Real!$A$25:$BR$426,Incurred_Real!BP$1,FALSE)</f>
        <v>0</v>
      </c>
      <c r="AL14" s="351">
        <f>VLOOKUP($A14,Incurred_Real!$A$25:$BR$426,Incurred_Real!BQ$1,FALSE)</f>
        <v>0</v>
      </c>
      <c r="AM14" s="351">
        <f>VLOOKUP($A14,Incurred_Real!$A$25:$BR$426,Incurred_Real!BR$1,FALSE)</f>
        <v>0</v>
      </c>
      <c r="AN14" s="351">
        <f t="shared" si="1"/>
        <v>1</v>
      </c>
      <c r="AP14" s="352">
        <v>2028</v>
      </c>
      <c r="AQ14" s="422">
        <f t="shared" ref="AQ14:BH14" si="57">SUMPRODUCT(N$8:N$325,$I$8:$I$325)</f>
        <v>0</v>
      </c>
      <c r="AR14" s="422">
        <f t="shared" si="57"/>
        <v>0</v>
      </c>
      <c r="AS14" s="422">
        <f t="shared" si="57"/>
        <v>0</v>
      </c>
      <c r="AT14" s="422">
        <f t="shared" si="57"/>
        <v>0</v>
      </c>
      <c r="AU14" s="422">
        <f t="shared" si="57"/>
        <v>0</v>
      </c>
      <c r="AV14" s="422">
        <f t="shared" si="57"/>
        <v>0</v>
      </c>
      <c r="AW14" s="422">
        <f t="shared" si="57"/>
        <v>0</v>
      </c>
      <c r="AX14" s="422">
        <f t="shared" si="57"/>
        <v>0</v>
      </c>
      <c r="AY14" s="422">
        <f t="shared" si="57"/>
        <v>0</v>
      </c>
      <c r="AZ14" s="422">
        <f t="shared" si="57"/>
        <v>0</v>
      </c>
      <c r="BA14" s="422">
        <f t="shared" si="57"/>
        <v>0</v>
      </c>
      <c r="BB14" s="422">
        <f t="shared" si="57"/>
        <v>0</v>
      </c>
      <c r="BC14" s="422">
        <f t="shared" si="57"/>
        <v>0</v>
      </c>
      <c r="BD14" s="422">
        <f t="shared" si="57"/>
        <v>0</v>
      </c>
      <c r="BE14" s="422">
        <f t="shared" si="57"/>
        <v>0</v>
      </c>
      <c r="BF14" s="422">
        <f t="shared" si="57"/>
        <v>0</v>
      </c>
      <c r="BG14" s="422">
        <f t="shared" si="57"/>
        <v>0</v>
      </c>
      <c r="BH14" s="422">
        <f t="shared" si="57"/>
        <v>0</v>
      </c>
      <c r="BI14" s="422">
        <f t="shared" ref="BI14" si="58">SUMPRODUCT(AF$8:AF$325,$I$8:$I$325)</f>
        <v>0</v>
      </c>
      <c r="BJ14" s="422">
        <f t="shared" ref="BJ14" si="59">SUMPRODUCT(AG$8:AG$325,$I$8:$I$325)</f>
        <v>0</v>
      </c>
      <c r="BK14" s="422">
        <f t="shared" ref="BK14" si="60">SUMPRODUCT(AH$8:AH$325,$I$8:$I$325)</f>
        <v>0</v>
      </c>
      <c r="BL14" s="422">
        <f t="shared" ref="BL14" si="61">SUMPRODUCT(AI$8:AI$325,$I$8:$I$325)</f>
        <v>0</v>
      </c>
      <c r="BM14" s="422">
        <f t="shared" ref="BM14" si="62">SUMPRODUCT(AJ$8:AJ$325,$I$8:$I$325)</f>
        <v>0</v>
      </c>
      <c r="BN14" s="422">
        <f t="shared" ref="BN14" si="63">SUMPRODUCT(AK$8:AK$325,$I$8:$I$325)</f>
        <v>0</v>
      </c>
      <c r="BO14" s="422">
        <f t="shared" ref="BO14" si="64">SUMPRODUCT(AL$8:AL$325,$I$8:$I$325)</f>
        <v>0</v>
      </c>
      <c r="BP14" s="422">
        <f t="shared" ref="BP14" si="65">SUMPRODUCT(AM$8:AM$325,$I$8:$I$325)</f>
        <v>0</v>
      </c>
      <c r="BQ14" s="422">
        <f t="shared" si="21"/>
        <v>0</v>
      </c>
    </row>
    <row r="15" spans="1:71" s="1" customFormat="1" ht="12.75" customHeight="1" x14ac:dyDescent="0.25">
      <c r="A15" s="11" t="s">
        <v>124</v>
      </c>
      <c r="B15" s="12" t="str">
        <f>VLOOKUP($A15,Incurred_Real!$A$25:$AC$426,2,FALSE)</f>
        <v>Mid North OPGW Bearer</v>
      </c>
      <c r="C15" s="13">
        <v>72804.242296437165</v>
      </c>
      <c r="D15" s="13">
        <v>0</v>
      </c>
      <c r="E15" s="13">
        <v>0</v>
      </c>
      <c r="F15" s="13">
        <v>0</v>
      </c>
      <c r="G15" s="13">
        <v>0</v>
      </c>
      <c r="H15" s="13">
        <v>0</v>
      </c>
      <c r="I15" s="13">
        <v>0</v>
      </c>
      <c r="J15" s="232">
        <f t="shared" si="11"/>
        <v>72804.242296437165</v>
      </c>
      <c r="K15" s="20"/>
      <c r="L15" s="20"/>
      <c r="M15" s="20"/>
      <c r="N15" s="351">
        <f>VLOOKUP($A15,Incurred_Real!$A$25:$BR$426,Incurred_Real!AS$1,FALSE)</f>
        <v>0</v>
      </c>
      <c r="O15" s="351">
        <f>VLOOKUP($A15,Incurred_Real!$A$25:$BR$426,Incurred_Real!AT$1,FALSE)</f>
        <v>6.1507014976110025E-2</v>
      </c>
      <c r="P15" s="351">
        <f>VLOOKUP($A15,Incurred_Real!$A$25:$BR$426,Incurred_Real!AU$1,FALSE)</f>
        <v>0.93849298502389</v>
      </c>
      <c r="Q15" s="351">
        <f>VLOOKUP($A15,Incurred_Real!$A$25:$BR$426,Incurred_Real!AV$1,FALSE)</f>
        <v>0</v>
      </c>
      <c r="R15" s="351">
        <f>VLOOKUP($A15,Incurred_Real!$A$25:$BR$426,Incurred_Real!AW$1,FALSE)</f>
        <v>0</v>
      </c>
      <c r="S15" s="351">
        <f>VLOOKUP($A15,Incurred_Real!$A$25:$BR$426,Incurred_Real!AX$1,FALSE)</f>
        <v>0</v>
      </c>
      <c r="T15" s="351">
        <f>VLOOKUP($A15,Incurred_Real!$A$25:$BR$426,Incurred_Real!AY$1,FALSE)</f>
        <v>0</v>
      </c>
      <c r="U15" s="351">
        <f>VLOOKUP($A15,Incurred_Real!$A$25:$BR$426,Incurred_Real!AZ$1,FALSE)</f>
        <v>0</v>
      </c>
      <c r="V15" s="351">
        <f>VLOOKUP($A15,Incurred_Real!$A$25:$BR$426,Incurred_Real!BA$1,FALSE)</f>
        <v>0</v>
      </c>
      <c r="W15" s="351">
        <f>VLOOKUP($A15,Incurred_Real!$A$25:$BR$426,Incurred_Real!BB$1,FALSE)</f>
        <v>0</v>
      </c>
      <c r="X15" s="351">
        <f>VLOOKUP($A15,Incurred_Real!$A$25:$BR$426,Incurred_Real!BC$1,FALSE)</f>
        <v>0</v>
      </c>
      <c r="Y15" s="351">
        <f>VLOOKUP($A15,Incurred_Real!$A$25:$BR$426,Incurred_Real!BD$1,FALSE)</f>
        <v>0</v>
      </c>
      <c r="Z15" s="351">
        <f>VLOOKUP($A15,Incurred_Real!$A$25:$BR$426,Incurred_Real!BE$1,FALSE)</f>
        <v>0</v>
      </c>
      <c r="AA15" s="351">
        <f>VLOOKUP($A15,Incurred_Real!$A$25:$BR$426,Incurred_Real!BF$1,FALSE)</f>
        <v>0</v>
      </c>
      <c r="AB15" s="351">
        <f>VLOOKUP($A15,Incurred_Real!$A$25:$BR$426,Incurred_Real!BG$1,FALSE)</f>
        <v>0</v>
      </c>
      <c r="AC15" s="351">
        <f>VLOOKUP($A15,Incurred_Real!$A$25:$BR$426,Incurred_Real!BH$1,FALSE)</f>
        <v>0</v>
      </c>
      <c r="AD15" s="351">
        <f>VLOOKUP($A15,Incurred_Real!$A$25:$BR$426,Incurred_Real!BI$1,FALSE)</f>
        <v>0</v>
      </c>
      <c r="AE15" s="351">
        <f>VLOOKUP($A15,Incurred_Real!$A$25:$BR$426,Incurred_Real!BJ$1,FALSE)</f>
        <v>0</v>
      </c>
      <c r="AF15" s="351">
        <f>VLOOKUP($A15,Incurred_Real!$A$25:$BR$426,Incurred_Real!BK$1,FALSE)</f>
        <v>0</v>
      </c>
      <c r="AG15" s="351">
        <f>VLOOKUP($A15,Incurred_Real!$A$25:$BR$426,Incurred_Real!BL$1,FALSE)</f>
        <v>0</v>
      </c>
      <c r="AH15" s="351">
        <f>VLOOKUP($A15,Incurred_Real!$A$25:$BR$426,Incurred_Real!BM$1,FALSE)</f>
        <v>0</v>
      </c>
      <c r="AI15" s="351">
        <f>VLOOKUP($A15,Incurred_Real!$A$25:$BR$426,Incurred_Real!BN$1,FALSE)</f>
        <v>0</v>
      </c>
      <c r="AJ15" s="351">
        <f>VLOOKUP($A15,Incurred_Real!$A$25:$BR$426,Incurred_Real!BO$1,FALSE)</f>
        <v>0</v>
      </c>
      <c r="AK15" s="351">
        <f>VLOOKUP($A15,Incurred_Real!$A$25:$BR$426,Incurred_Real!BP$1,FALSE)</f>
        <v>0</v>
      </c>
      <c r="AL15" s="351">
        <f>VLOOKUP($A15,Incurred_Real!$A$25:$BR$426,Incurred_Real!BQ$1,FALSE)</f>
        <v>0</v>
      </c>
      <c r="AM15" s="351">
        <f>VLOOKUP($A15,Incurred_Real!$A$25:$BR$426,Incurred_Real!BR$1,FALSE)</f>
        <v>0</v>
      </c>
      <c r="AN15" s="351">
        <f t="shared" si="1"/>
        <v>1</v>
      </c>
      <c r="AP15" s="352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</row>
    <row r="16" spans="1:71" s="1" customFormat="1" ht="12.75" customHeight="1" x14ac:dyDescent="0.15">
      <c r="A16" s="11" t="s">
        <v>126</v>
      </c>
      <c r="B16" s="12" t="str">
        <f>VLOOKUP($A16,Incurred_Real!$A$25:$AC$426,2,FALSE)</f>
        <v>Eyre Peninsula Reinforcement Land and Easement Acquisition</v>
      </c>
      <c r="C16" s="13">
        <v>5220714.9007203085</v>
      </c>
      <c r="D16" s="13">
        <v>0</v>
      </c>
      <c r="E16" s="13">
        <v>0</v>
      </c>
      <c r="F16" s="13">
        <v>0</v>
      </c>
      <c r="G16" s="13">
        <v>0</v>
      </c>
      <c r="H16" s="13">
        <v>0</v>
      </c>
      <c r="I16" s="13">
        <v>0</v>
      </c>
      <c r="J16" s="232">
        <f t="shared" si="11"/>
        <v>5220714.9007203085</v>
      </c>
      <c r="K16" s="20"/>
      <c r="L16" s="20"/>
      <c r="M16" s="20"/>
      <c r="N16" s="351">
        <f>VLOOKUP($A16,Incurred_Real!$A$25:$BR$426,Incurred_Real!AS$1,FALSE)</f>
        <v>0</v>
      </c>
      <c r="O16" s="351">
        <f>VLOOKUP($A16,Incurred_Real!$A$25:$BR$426,Incurred_Real!AT$1,FALSE)</f>
        <v>0</v>
      </c>
      <c r="P16" s="351">
        <f>VLOOKUP($A16,Incurred_Real!$A$25:$BR$426,Incurred_Real!AU$1,FALSE)</f>
        <v>0</v>
      </c>
      <c r="Q16" s="351">
        <f>VLOOKUP($A16,Incurred_Real!$A$25:$BR$426,Incurred_Real!AV$1,FALSE)</f>
        <v>0</v>
      </c>
      <c r="R16" s="351">
        <f>VLOOKUP($A16,Incurred_Real!$A$25:$BR$426,Incurred_Real!AW$1,FALSE)</f>
        <v>0</v>
      </c>
      <c r="S16" s="351">
        <f>VLOOKUP($A16,Incurred_Real!$A$25:$BR$426,Incurred_Real!AX$1,FALSE)</f>
        <v>1</v>
      </c>
      <c r="T16" s="351">
        <f>VLOOKUP($A16,Incurred_Real!$A$25:$BR$426,Incurred_Real!AY$1,FALSE)</f>
        <v>0</v>
      </c>
      <c r="U16" s="351">
        <f>VLOOKUP($A16,Incurred_Real!$A$25:$BR$426,Incurred_Real!AZ$1,FALSE)</f>
        <v>0</v>
      </c>
      <c r="V16" s="351">
        <f>VLOOKUP($A16,Incurred_Real!$A$25:$BR$426,Incurred_Real!BA$1,FALSE)</f>
        <v>0</v>
      </c>
      <c r="W16" s="351">
        <f>VLOOKUP($A16,Incurred_Real!$A$25:$BR$426,Incurred_Real!BB$1,FALSE)</f>
        <v>0</v>
      </c>
      <c r="X16" s="351">
        <f>VLOOKUP($A16,Incurred_Real!$A$25:$BR$426,Incurred_Real!BC$1,FALSE)</f>
        <v>0</v>
      </c>
      <c r="Y16" s="351">
        <f>VLOOKUP($A16,Incurred_Real!$A$25:$BR$426,Incurred_Real!BD$1,FALSE)</f>
        <v>0</v>
      </c>
      <c r="Z16" s="351">
        <f>VLOOKUP($A16,Incurred_Real!$A$25:$BR$426,Incurred_Real!BE$1,FALSE)</f>
        <v>0</v>
      </c>
      <c r="AA16" s="351">
        <f>VLOOKUP($A16,Incurred_Real!$A$25:$BR$426,Incurred_Real!BF$1,FALSE)</f>
        <v>0</v>
      </c>
      <c r="AB16" s="351">
        <f>VLOOKUP($A16,Incurred_Real!$A$25:$BR$426,Incurred_Real!BG$1,FALSE)</f>
        <v>0</v>
      </c>
      <c r="AC16" s="351">
        <f>VLOOKUP($A16,Incurred_Real!$A$25:$BR$426,Incurred_Real!BH$1,FALSE)</f>
        <v>0</v>
      </c>
      <c r="AD16" s="351">
        <f>VLOOKUP($A16,Incurred_Real!$A$25:$BR$426,Incurred_Real!BI$1,FALSE)</f>
        <v>0</v>
      </c>
      <c r="AE16" s="351">
        <f>VLOOKUP($A16,Incurred_Real!$A$25:$BR$426,Incurred_Real!BJ$1,FALSE)</f>
        <v>0</v>
      </c>
      <c r="AF16" s="351">
        <f>VLOOKUP($A16,Incurred_Real!$A$25:$BR$426,Incurred_Real!BK$1,FALSE)</f>
        <v>0</v>
      </c>
      <c r="AG16" s="351">
        <f>VLOOKUP($A16,Incurred_Real!$A$25:$BR$426,Incurred_Real!BL$1,FALSE)</f>
        <v>0</v>
      </c>
      <c r="AH16" s="351">
        <f>VLOOKUP($A16,Incurred_Real!$A$25:$BR$426,Incurred_Real!BM$1,FALSE)</f>
        <v>0</v>
      </c>
      <c r="AI16" s="351">
        <f>VLOOKUP($A16,Incurred_Real!$A$25:$BR$426,Incurred_Real!BN$1,FALSE)</f>
        <v>0</v>
      </c>
      <c r="AJ16" s="351">
        <f>VLOOKUP($A16,Incurred_Real!$A$25:$BR$426,Incurred_Real!BO$1,FALSE)</f>
        <v>0</v>
      </c>
      <c r="AK16" s="351">
        <f>VLOOKUP($A16,Incurred_Real!$A$25:$BR$426,Incurred_Real!BP$1,FALSE)</f>
        <v>0</v>
      </c>
      <c r="AL16" s="351">
        <f>VLOOKUP($A16,Incurred_Real!$A$25:$BR$426,Incurred_Real!BQ$1,FALSE)</f>
        <v>0</v>
      </c>
      <c r="AM16" s="351">
        <f>VLOOKUP($A16,Incurred_Real!$A$25:$BR$426,Incurred_Real!BR$1,FALSE)</f>
        <v>0</v>
      </c>
      <c r="AN16" s="351">
        <f t="shared" ref="AN16" si="66">SUM(N16:AM16)</f>
        <v>1</v>
      </c>
      <c r="AP16" s="352"/>
      <c r="AQ16" s="103"/>
      <c r="AR16" s="103"/>
      <c r="AS16" s="103"/>
      <c r="AT16" s="103"/>
      <c r="AU16" s="103"/>
      <c r="AV16" s="103"/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3"/>
      <c r="BI16" s="103"/>
      <c r="BJ16" s="103"/>
      <c r="BK16" s="103"/>
      <c r="BL16" s="103"/>
      <c r="BM16" s="103"/>
      <c r="BN16" s="103"/>
      <c r="BO16" s="103"/>
      <c r="BP16" s="103"/>
      <c r="BQ16" s="103"/>
    </row>
    <row r="17" spans="1:69" s="1" customFormat="1" ht="12.75" customHeight="1" x14ac:dyDescent="0.15">
      <c r="A17" s="11" t="s">
        <v>127</v>
      </c>
      <c r="B17" s="12" t="str">
        <f>VLOOKUP($A17,Incurred_Real!$A$25:$AC$426,2,FALSE)</f>
        <v>Transmission Network Voltage Control</v>
      </c>
      <c r="C17" s="13">
        <v>0</v>
      </c>
      <c r="D17" s="13">
        <v>0</v>
      </c>
      <c r="E17" s="13">
        <v>0</v>
      </c>
      <c r="F17" s="13">
        <v>0</v>
      </c>
      <c r="G17" s="13">
        <v>48206137.654251531</v>
      </c>
      <c r="H17" s="13">
        <v>10303729.219214685</v>
      </c>
      <c r="I17" s="13">
        <v>0</v>
      </c>
      <c r="J17" s="232">
        <f t="shared" si="11"/>
        <v>58509866.873466216</v>
      </c>
      <c r="K17" s="3"/>
      <c r="L17" s="3"/>
      <c r="M17" s="3"/>
      <c r="N17" s="351">
        <f>VLOOKUP($A17,Incurred_Real!$A$25:$BR$426,Incurred_Real!AS$1,FALSE)</f>
        <v>0</v>
      </c>
      <c r="O17" s="351">
        <f>VLOOKUP($A17,Incurred_Real!$A$25:$BR$426,Incurred_Real!AT$1,FALSE)</f>
        <v>0</v>
      </c>
      <c r="P17" s="351">
        <f>VLOOKUP($A17,Incurred_Real!$A$25:$BR$426,Incurred_Real!AU$1,FALSE)</f>
        <v>0</v>
      </c>
      <c r="Q17" s="351">
        <f>VLOOKUP($A17,Incurred_Real!$A$25:$BR$426,Incurred_Real!AV$1,FALSE)</f>
        <v>0.36783797341138008</v>
      </c>
      <c r="R17" s="351">
        <f>VLOOKUP($A17,Incurred_Real!$A$25:$BR$426,Incurred_Real!AW$1,FALSE)</f>
        <v>0</v>
      </c>
      <c r="S17" s="351">
        <f>VLOOKUP($A17,Incurred_Real!$A$25:$BR$426,Incurred_Real!AX$1,FALSE)</f>
        <v>0</v>
      </c>
      <c r="T17" s="351">
        <f>VLOOKUP($A17,Incurred_Real!$A$25:$BR$426,Incurred_Real!AY$1,FALSE)</f>
        <v>0</v>
      </c>
      <c r="U17" s="351">
        <f>VLOOKUP($A17,Incurred_Real!$A$25:$BR$426,Incurred_Real!AZ$1,FALSE)</f>
        <v>0</v>
      </c>
      <c r="V17" s="351">
        <f>VLOOKUP($A17,Incurred_Real!$A$25:$BR$426,Incurred_Real!BA$1,FALSE)</f>
        <v>0</v>
      </c>
      <c r="W17" s="351">
        <f>VLOOKUP($A17,Incurred_Real!$A$25:$BR$426,Incurred_Real!BB$1,FALSE)</f>
        <v>0</v>
      </c>
      <c r="X17" s="351">
        <f>VLOOKUP($A17,Incurred_Real!$A$25:$BR$426,Incurred_Real!BC$1,FALSE)</f>
        <v>0</v>
      </c>
      <c r="Y17" s="351">
        <f>VLOOKUP($A17,Incurred_Real!$A$25:$BR$426,Incurred_Real!BD$1,FALSE)</f>
        <v>0</v>
      </c>
      <c r="Z17" s="351">
        <f>VLOOKUP($A17,Incurred_Real!$A$25:$BR$426,Incurred_Real!BE$1,FALSE)</f>
        <v>0</v>
      </c>
      <c r="AA17" s="351">
        <f>VLOOKUP($A17,Incurred_Real!$A$25:$BR$426,Incurred_Real!BF$1,FALSE)</f>
        <v>0</v>
      </c>
      <c r="AB17" s="351">
        <f>VLOOKUP($A17,Incurred_Real!$A$25:$BR$426,Incurred_Real!BG$1,FALSE)</f>
        <v>0.63216202658861986</v>
      </c>
      <c r="AC17" s="351">
        <f>VLOOKUP($A17,Incurred_Real!$A$25:$BR$426,Incurred_Real!BH$1,FALSE)</f>
        <v>0</v>
      </c>
      <c r="AD17" s="351">
        <f>VLOOKUP($A17,Incurred_Real!$A$25:$BR$426,Incurred_Real!BI$1,FALSE)</f>
        <v>0</v>
      </c>
      <c r="AE17" s="351">
        <f>VLOOKUP($A17,Incurred_Real!$A$25:$BR$426,Incurred_Real!BJ$1,FALSE)</f>
        <v>0</v>
      </c>
      <c r="AF17" s="351">
        <f>VLOOKUP($A17,Incurred_Real!$A$25:$BR$426,Incurred_Real!BK$1,FALSE)</f>
        <v>0</v>
      </c>
      <c r="AG17" s="351">
        <f>VLOOKUP($A17,Incurred_Real!$A$25:$BR$426,Incurred_Real!BL$1,FALSE)</f>
        <v>0</v>
      </c>
      <c r="AH17" s="351">
        <f>VLOOKUP($A17,Incurred_Real!$A$25:$BR$426,Incurred_Real!BM$1,FALSE)</f>
        <v>0</v>
      </c>
      <c r="AI17" s="351">
        <f>VLOOKUP($A17,Incurred_Real!$A$25:$BR$426,Incurred_Real!BN$1,FALSE)</f>
        <v>0</v>
      </c>
      <c r="AJ17" s="351">
        <f>VLOOKUP($A17,Incurred_Real!$A$25:$BR$426,Incurred_Real!BO$1,FALSE)</f>
        <v>0</v>
      </c>
      <c r="AK17" s="351">
        <f>VLOOKUP($A17,Incurred_Real!$A$25:$BR$426,Incurred_Real!BP$1,FALSE)</f>
        <v>0</v>
      </c>
      <c r="AL17" s="351">
        <f>VLOOKUP($A17,Incurred_Real!$A$25:$BR$426,Incurred_Real!BQ$1,FALSE)</f>
        <v>0</v>
      </c>
      <c r="AM17" s="351">
        <f>VLOOKUP($A17,Incurred_Real!$A$25:$BR$426,Incurred_Real!BR$1,FALSE)</f>
        <v>0</v>
      </c>
      <c r="AN17" s="351">
        <f t="shared" si="1"/>
        <v>1</v>
      </c>
    </row>
    <row r="18" spans="1:69" s="1" customFormat="1" ht="12.75" customHeight="1" x14ac:dyDescent="0.15">
      <c r="A18" s="11" t="s">
        <v>128</v>
      </c>
      <c r="B18" s="12" t="str">
        <f>VLOOKUP($A18,Incurred_Real!$A$25:$AC$426,2,FALSE)</f>
        <v>Eyre Peninsula and Upper North Voltage Control Scheme</v>
      </c>
      <c r="C18" s="13">
        <v>0</v>
      </c>
      <c r="D18" s="13">
        <v>4876312.005142591</v>
      </c>
      <c r="E18" s="13">
        <v>741704.40914029209</v>
      </c>
      <c r="F18" s="13">
        <v>602600.03324684897</v>
      </c>
      <c r="G18" s="13">
        <v>0</v>
      </c>
      <c r="H18" s="13">
        <v>0</v>
      </c>
      <c r="I18" s="13">
        <v>0</v>
      </c>
      <c r="J18" s="232">
        <f t="shared" si="11"/>
        <v>6220616.4475297313</v>
      </c>
      <c r="K18" s="20"/>
      <c r="L18" s="20"/>
      <c r="M18" s="20"/>
      <c r="N18" s="351">
        <f>VLOOKUP($A18,Incurred_Real!$A$25:$BR$426,Incurred_Real!AS$1,FALSE)</f>
        <v>0</v>
      </c>
      <c r="O18" s="351">
        <f>VLOOKUP($A18,Incurred_Real!$A$25:$BR$426,Incurred_Real!AT$1,FALSE)</f>
        <v>0</v>
      </c>
      <c r="P18" s="351">
        <f>VLOOKUP($A18,Incurred_Real!$A$25:$BR$426,Incurred_Real!AU$1,FALSE)</f>
        <v>0.26286556542595613</v>
      </c>
      <c r="Q18" s="351">
        <f>VLOOKUP($A18,Incurred_Real!$A$25:$BR$426,Incurred_Real!AV$1,FALSE)</f>
        <v>0.21905463788836929</v>
      </c>
      <c r="R18" s="351">
        <f>VLOOKUP($A18,Incurred_Real!$A$25:$BR$426,Incurred_Real!AW$1,FALSE)</f>
        <v>0</v>
      </c>
      <c r="S18" s="351">
        <f>VLOOKUP($A18,Incurred_Real!$A$25:$BR$426,Incurred_Real!AX$1,FALSE)</f>
        <v>1.0952731894418465E-2</v>
      </c>
      <c r="T18" s="351">
        <f>VLOOKUP($A18,Incurred_Real!$A$25:$BR$426,Incurred_Real!AY$1,FALSE)</f>
        <v>0</v>
      </c>
      <c r="U18" s="351">
        <f>VLOOKUP($A18,Incurred_Real!$A$25:$BR$426,Incurred_Real!AZ$1,FALSE)</f>
        <v>0</v>
      </c>
      <c r="V18" s="351">
        <f>VLOOKUP($A18,Incurred_Real!$A$25:$BR$426,Incurred_Real!BA$1,FALSE)</f>
        <v>0</v>
      </c>
      <c r="W18" s="351">
        <f>VLOOKUP($A18,Incurred_Real!$A$25:$BR$426,Incurred_Real!BB$1,FALSE)</f>
        <v>0.1655332537889285</v>
      </c>
      <c r="X18" s="351">
        <f>VLOOKUP($A18,Incurred_Real!$A$25:$BR$426,Incurred_Real!BC$1,FALSE)</f>
        <v>0</v>
      </c>
      <c r="Y18" s="351">
        <f>VLOOKUP($A18,Incurred_Real!$A$25:$BR$426,Incurred_Real!BD$1,FALSE)</f>
        <v>3.2858195683255391E-3</v>
      </c>
      <c r="Z18" s="351">
        <f>VLOOKUP($A18,Incurred_Real!$A$25:$BR$426,Incurred_Real!BE$1,FALSE)</f>
        <v>0</v>
      </c>
      <c r="AA18" s="351">
        <f>VLOOKUP($A18,Incurred_Real!$A$25:$BR$426,Incurred_Real!BF$1,FALSE)</f>
        <v>0</v>
      </c>
      <c r="AB18" s="351">
        <f>VLOOKUP($A18,Incurred_Real!$A$25:$BR$426,Incurred_Real!BG$1,FALSE)</f>
        <v>0.33830799143400192</v>
      </c>
      <c r="AC18" s="351">
        <f>VLOOKUP($A18,Incurred_Real!$A$25:$BR$426,Incurred_Real!BH$1,FALSE)</f>
        <v>0</v>
      </c>
      <c r="AD18" s="351">
        <f>VLOOKUP($A18,Incurred_Real!$A$25:$BR$426,Incurred_Real!BI$1,FALSE)</f>
        <v>0</v>
      </c>
      <c r="AE18" s="351">
        <f>VLOOKUP($A18,Incurred_Real!$A$25:$BR$426,Incurred_Real!BJ$1,FALSE)</f>
        <v>0</v>
      </c>
      <c r="AF18" s="351">
        <f>VLOOKUP($A18,Incurred_Real!$A$25:$BR$426,Incurred_Real!BK$1,FALSE)</f>
        <v>0</v>
      </c>
      <c r="AG18" s="351">
        <f>VLOOKUP($A18,Incurred_Real!$A$25:$BR$426,Incurred_Real!BL$1,FALSE)</f>
        <v>0</v>
      </c>
      <c r="AH18" s="351">
        <f>VLOOKUP($A18,Incurred_Real!$A$25:$BR$426,Incurred_Real!BM$1,FALSE)</f>
        <v>0</v>
      </c>
      <c r="AI18" s="351">
        <f>VLOOKUP($A18,Incurred_Real!$A$25:$BR$426,Incurred_Real!BN$1,FALSE)</f>
        <v>0</v>
      </c>
      <c r="AJ18" s="351">
        <f>VLOOKUP($A18,Incurred_Real!$A$25:$BR$426,Incurred_Real!BO$1,FALSE)</f>
        <v>0</v>
      </c>
      <c r="AK18" s="351">
        <f>VLOOKUP($A18,Incurred_Real!$A$25:$BR$426,Incurred_Real!BP$1,FALSE)</f>
        <v>0</v>
      </c>
      <c r="AL18" s="351">
        <f>VLOOKUP($A18,Incurred_Real!$A$25:$BR$426,Incurred_Real!BQ$1,FALSE)</f>
        <v>0</v>
      </c>
      <c r="AM18" s="351">
        <f>VLOOKUP($A18,Incurred_Real!$A$25:$BR$426,Incurred_Real!BR$1,FALSE)</f>
        <v>0</v>
      </c>
      <c r="AN18" s="351">
        <f t="shared" si="1"/>
        <v>0.99999999999999978</v>
      </c>
    </row>
    <row r="19" spans="1:69" s="1" customFormat="1" ht="12.75" customHeight="1" x14ac:dyDescent="0.15">
      <c r="A19" s="11" t="s">
        <v>134</v>
      </c>
      <c r="B19" s="12" t="str">
        <f>VLOOKUP($A19,Incurred_Real!$A$25:$AC$426,2,FALSE)</f>
        <v>Substation Battery Charger Replacement</v>
      </c>
      <c r="C19" s="13">
        <v>191482.56896834035</v>
      </c>
      <c r="D19" s="13">
        <v>27271.355029499835</v>
      </c>
      <c r="E19" s="13">
        <v>0</v>
      </c>
      <c r="F19" s="13">
        <v>0</v>
      </c>
      <c r="G19" s="13">
        <v>0</v>
      </c>
      <c r="H19" s="13">
        <v>0</v>
      </c>
      <c r="I19" s="13">
        <v>0</v>
      </c>
      <c r="J19" s="232">
        <f t="shared" si="11"/>
        <v>218753.92399784017</v>
      </c>
      <c r="K19" s="20"/>
      <c r="L19" s="20"/>
      <c r="M19" s="20"/>
      <c r="N19" s="351">
        <f>VLOOKUP($A19,Incurred_Real!$A$25:$BR$426,Incurred_Real!AS$1,FALSE)</f>
        <v>0</v>
      </c>
      <c r="O19" s="351">
        <f>VLOOKUP($A19,Incurred_Real!$A$25:$BR$426,Incurred_Real!AT$1,FALSE)</f>
        <v>0</v>
      </c>
      <c r="P19" s="351">
        <f>VLOOKUP($A19,Incurred_Real!$A$25:$BR$426,Incurred_Real!AU$1,FALSE)</f>
        <v>0</v>
      </c>
      <c r="Q19" s="351">
        <f>VLOOKUP($A19,Incurred_Real!$A$25:$BR$426,Incurred_Real!AV$1,FALSE)</f>
        <v>0</v>
      </c>
      <c r="R19" s="351">
        <f>VLOOKUP($A19,Incurred_Real!$A$25:$BR$426,Incurred_Real!AW$1,FALSE)</f>
        <v>0</v>
      </c>
      <c r="S19" s="351">
        <f>VLOOKUP($A19,Incurred_Real!$A$25:$BR$426,Incurred_Real!AX$1,FALSE)</f>
        <v>0</v>
      </c>
      <c r="T19" s="351">
        <f>VLOOKUP($A19,Incurred_Real!$A$25:$BR$426,Incurred_Real!AY$1,FALSE)</f>
        <v>0</v>
      </c>
      <c r="U19" s="351">
        <f>VLOOKUP($A19,Incurred_Real!$A$25:$BR$426,Incurred_Real!AZ$1,FALSE)</f>
        <v>0</v>
      </c>
      <c r="V19" s="351">
        <f>VLOOKUP($A19,Incurred_Real!$A$25:$BR$426,Incurred_Real!BA$1,FALSE)</f>
        <v>0</v>
      </c>
      <c r="W19" s="351">
        <f>VLOOKUP($A19,Incurred_Real!$A$25:$BR$426,Incurred_Real!BB$1,FALSE)</f>
        <v>0</v>
      </c>
      <c r="X19" s="351">
        <f>VLOOKUP($A19,Incurred_Real!$A$25:$BR$426,Incurred_Real!BC$1,FALSE)</f>
        <v>0</v>
      </c>
      <c r="Y19" s="351">
        <f>VLOOKUP($A19,Incurred_Real!$A$25:$BR$426,Incurred_Real!BD$1,FALSE)</f>
        <v>1</v>
      </c>
      <c r="Z19" s="351">
        <f>VLOOKUP($A19,Incurred_Real!$A$25:$BR$426,Incurred_Real!BE$1,FALSE)</f>
        <v>0</v>
      </c>
      <c r="AA19" s="351">
        <f>VLOOKUP($A19,Incurred_Real!$A$25:$BR$426,Incurred_Real!BF$1,FALSE)</f>
        <v>0</v>
      </c>
      <c r="AB19" s="351">
        <f>VLOOKUP($A19,Incurred_Real!$A$25:$BR$426,Incurred_Real!BG$1,FALSE)</f>
        <v>0</v>
      </c>
      <c r="AC19" s="351">
        <f>VLOOKUP($A19,Incurred_Real!$A$25:$BR$426,Incurred_Real!BH$1,FALSE)</f>
        <v>0</v>
      </c>
      <c r="AD19" s="351">
        <f>VLOOKUP($A19,Incurred_Real!$A$25:$BR$426,Incurred_Real!BI$1,FALSE)</f>
        <v>0</v>
      </c>
      <c r="AE19" s="351">
        <f>VLOOKUP($A19,Incurred_Real!$A$25:$BR$426,Incurred_Real!BJ$1,FALSE)</f>
        <v>0</v>
      </c>
      <c r="AF19" s="351">
        <f>VLOOKUP($A19,Incurred_Real!$A$25:$BR$426,Incurred_Real!BK$1,FALSE)</f>
        <v>0</v>
      </c>
      <c r="AG19" s="351">
        <f>VLOOKUP($A19,Incurred_Real!$A$25:$BR$426,Incurred_Real!BL$1,FALSE)</f>
        <v>0</v>
      </c>
      <c r="AH19" s="351">
        <f>VLOOKUP($A19,Incurred_Real!$A$25:$BR$426,Incurred_Real!BM$1,FALSE)</f>
        <v>0</v>
      </c>
      <c r="AI19" s="351">
        <f>VLOOKUP($A19,Incurred_Real!$A$25:$BR$426,Incurred_Real!BN$1,FALSE)</f>
        <v>0</v>
      </c>
      <c r="AJ19" s="351">
        <f>VLOOKUP($A19,Incurred_Real!$A$25:$BR$426,Incurred_Real!BO$1,FALSE)</f>
        <v>0</v>
      </c>
      <c r="AK19" s="351">
        <f>VLOOKUP($A19,Incurred_Real!$A$25:$BR$426,Incurred_Real!BP$1,FALSE)</f>
        <v>0</v>
      </c>
      <c r="AL19" s="351">
        <f>VLOOKUP($A19,Incurred_Real!$A$25:$BR$426,Incurred_Real!BQ$1,FALSE)</f>
        <v>0</v>
      </c>
      <c r="AM19" s="351">
        <f>VLOOKUP($A19,Incurred_Real!$A$25:$BR$426,Incurred_Real!BR$1,FALSE)</f>
        <v>0</v>
      </c>
      <c r="AN19" s="351">
        <f t="shared" si="1"/>
        <v>1</v>
      </c>
    </row>
    <row r="20" spans="1:69" s="1" customFormat="1" ht="12.75" customHeight="1" x14ac:dyDescent="0.15">
      <c r="A20" s="11" t="s">
        <v>149</v>
      </c>
      <c r="B20" s="12" t="str">
        <f>VLOOKUP($A20,Incurred_Real!$A$25:$AC$426,2,FALSE)</f>
        <v>Network Aerial Laser Survey 2013-18</v>
      </c>
      <c r="C20" s="13">
        <v>225.9379936041004</v>
      </c>
      <c r="D20" s="13">
        <v>0</v>
      </c>
      <c r="E20" s="13">
        <v>0</v>
      </c>
      <c r="F20" s="13">
        <v>0</v>
      </c>
      <c r="G20" s="13">
        <v>0</v>
      </c>
      <c r="H20" s="13">
        <v>0</v>
      </c>
      <c r="I20" s="13">
        <v>0</v>
      </c>
      <c r="J20" s="232">
        <f t="shared" ref="J20" si="67">SUM(C20:I20)</f>
        <v>225.9379936041004</v>
      </c>
      <c r="K20" s="20"/>
      <c r="L20" s="20"/>
      <c r="M20" s="20"/>
      <c r="N20" s="351">
        <f>VLOOKUP($A20,Incurred_Real!$A$25:$BR$426,Incurred_Real!AS$1,FALSE)</f>
        <v>0</v>
      </c>
      <c r="O20" s="351">
        <f>VLOOKUP($A20,Incurred_Real!$A$25:$BR$426,Incurred_Real!AT$1,FALSE)</f>
        <v>0</v>
      </c>
      <c r="P20" s="351">
        <f>VLOOKUP($A20,Incurred_Real!$A$25:$BR$426,Incurred_Real!AU$1,FALSE)</f>
        <v>0</v>
      </c>
      <c r="Q20" s="351">
        <f>VLOOKUP($A20,Incurred_Real!$A$25:$BR$426,Incurred_Real!AV$1,FALSE)</f>
        <v>0</v>
      </c>
      <c r="R20" s="351">
        <f>VLOOKUP($A20,Incurred_Real!$A$25:$BR$426,Incurred_Real!AW$1,FALSE)</f>
        <v>0</v>
      </c>
      <c r="S20" s="351">
        <f>VLOOKUP($A20,Incurred_Real!$A$25:$BR$426,Incurred_Real!AX$1,FALSE)</f>
        <v>0</v>
      </c>
      <c r="T20" s="351">
        <f>VLOOKUP($A20,Incurred_Real!$A$25:$BR$426,Incurred_Real!AY$1,FALSE)</f>
        <v>0</v>
      </c>
      <c r="U20" s="351">
        <f>VLOOKUP($A20,Incurred_Real!$A$25:$BR$426,Incurred_Real!AZ$1,FALSE)</f>
        <v>0</v>
      </c>
      <c r="V20" s="351">
        <f>VLOOKUP($A20,Incurred_Real!$A$25:$BR$426,Incurred_Real!BA$1,FALSE)</f>
        <v>0</v>
      </c>
      <c r="W20" s="351">
        <f>VLOOKUP($A20,Incurred_Real!$A$25:$BR$426,Incurred_Real!BB$1,FALSE)</f>
        <v>0</v>
      </c>
      <c r="X20" s="351">
        <f>VLOOKUP($A20,Incurred_Real!$A$25:$BR$426,Incurred_Real!BC$1,FALSE)</f>
        <v>0</v>
      </c>
      <c r="Y20" s="351">
        <f>VLOOKUP($A20,Incurred_Real!$A$25:$BR$426,Incurred_Real!BD$1,FALSE)</f>
        <v>0</v>
      </c>
      <c r="Z20" s="351">
        <f>VLOOKUP($A20,Incurred_Real!$A$25:$BR$426,Incurred_Real!BE$1,FALSE)</f>
        <v>0</v>
      </c>
      <c r="AA20" s="351">
        <f>VLOOKUP($A20,Incurred_Real!$A$25:$BR$426,Incurred_Real!BF$1,FALSE)</f>
        <v>0</v>
      </c>
      <c r="AB20" s="351">
        <f>VLOOKUP($A20,Incurred_Real!$A$25:$BR$426,Incurred_Real!BG$1,FALSE)</f>
        <v>0</v>
      </c>
      <c r="AC20" s="351">
        <f>VLOOKUP($A20,Incurred_Real!$A$25:$BR$426,Incurred_Real!BH$1,FALSE)</f>
        <v>1</v>
      </c>
      <c r="AD20" s="351">
        <f>VLOOKUP($A20,Incurred_Real!$A$25:$BR$426,Incurred_Real!BI$1,FALSE)</f>
        <v>0</v>
      </c>
      <c r="AE20" s="351">
        <f>VLOOKUP($A20,Incurred_Real!$A$25:$BR$426,Incurred_Real!BJ$1,FALSE)</f>
        <v>0</v>
      </c>
      <c r="AF20" s="351">
        <f>VLOOKUP($A20,Incurred_Real!$A$25:$BR$426,Incurred_Real!BK$1,FALSE)</f>
        <v>0</v>
      </c>
      <c r="AG20" s="351">
        <f>VLOOKUP($A20,Incurred_Real!$A$25:$BR$426,Incurred_Real!BL$1,FALSE)</f>
        <v>0</v>
      </c>
      <c r="AH20" s="351">
        <f>VLOOKUP($A20,Incurred_Real!$A$25:$BR$426,Incurred_Real!BM$1,FALSE)</f>
        <v>0</v>
      </c>
      <c r="AI20" s="351">
        <f>VLOOKUP($A20,Incurred_Real!$A$25:$BR$426,Incurred_Real!BN$1,FALSE)</f>
        <v>0</v>
      </c>
      <c r="AJ20" s="351">
        <f>VLOOKUP($A20,Incurred_Real!$A$25:$BR$426,Incurred_Real!BO$1,FALSE)</f>
        <v>0</v>
      </c>
      <c r="AK20" s="351">
        <f>VLOOKUP($A20,Incurred_Real!$A$25:$BR$426,Incurred_Real!BP$1,FALSE)</f>
        <v>0</v>
      </c>
      <c r="AL20" s="351">
        <f>VLOOKUP($A20,Incurred_Real!$A$25:$BR$426,Incurred_Real!BQ$1,FALSE)</f>
        <v>0</v>
      </c>
      <c r="AM20" s="351">
        <f>VLOOKUP($A20,Incurred_Real!$A$25:$BR$426,Incurred_Real!BR$1,FALSE)</f>
        <v>0</v>
      </c>
      <c r="AN20" s="351">
        <f t="shared" si="1"/>
        <v>1</v>
      </c>
    </row>
    <row r="21" spans="1:69" s="1" customFormat="1" ht="12.75" customHeight="1" x14ac:dyDescent="0.15">
      <c r="A21" s="11" t="s">
        <v>156</v>
      </c>
      <c r="B21" s="12" t="str">
        <f>VLOOKUP($A21,Incurred_Real!$A$25:$AC$426,2,FALSE)</f>
        <v>Baroota Substation Upgrade</v>
      </c>
      <c r="C21" s="13">
        <v>19143.108741789063</v>
      </c>
      <c r="D21" s="13">
        <v>0</v>
      </c>
      <c r="E21" s="13">
        <v>0</v>
      </c>
      <c r="F21" s="13">
        <v>0</v>
      </c>
      <c r="G21" s="13">
        <v>0</v>
      </c>
      <c r="H21" s="13">
        <v>0</v>
      </c>
      <c r="I21" s="13">
        <v>0</v>
      </c>
      <c r="J21" s="232">
        <f t="shared" si="11"/>
        <v>19143.108741789063</v>
      </c>
      <c r="K21" s="20"/>
      <c r="L21" s="20"/>
      <c r="M21" s="20"/>
      <c r="N21" s="351">
        <f>VLOOKUP($A21,Incurred_Real!$A$25:$BR$426,Incurred_Real!AS$1,FALSE)</f>
        <v>0</v>
      </c>
      <c r="O21" s="351">
        <f>VLOOKUP($A21,Incurred_Real!$A$25:$BR$426,Incurred_Real!AT$1,FALSE)</f>
        <v>6.1964896088506402E-2</v>
      </c>
      <c r="P21" s="351">
        <f>VLOOKUP($A21,Incurred_Real!$A$25:$BR$426,Incurred_Real!AU$1,FALSE)</f>
        <v>5.4494281362593038E-2</v>
      </c>
      <c r="Q21" s="351">
        <f>VLOOKUP($A21,Incurred_Real!$A$25:$BR$426,Incurred_Real!AV$1,FALSE)</f>
        <v>0</v>
      </c>
      <c r="R21" s="351">
        <f>VLOOKUP($A21,Incurred_Real!$A$25:$BR$426,Incurred_Real!AW$1,FALSE)</f>
        <v>0</v>
      </c>
      <c r="S21" s="351">
        <f>VLOOKUP($A21,Incurred_Real!$A$25:$BR$426,Incurred_Real!AX$1,FALSE)</f>
        <v>0</v>
      </c>
      <c r="T21" s="351">
        <f>VLOOKUP($A21,Incurred_Real!$A$25:$BR$426,Incurred_Real!AY$1,FALSE)</f>
        <v>0</v>
      </c>
      <c r="U21" s="351">
        <f>VLOOKUP($A21,Incurred_Real!$A$25:$BR$426,Incurred_Real!AZ$1,FALSE)</f>
        <v>0</v>
      </c>
      <c r="V21" s="351">
        <f>VLOOKUP($A21,Incurred_Real!$A$25:$BR$426,Incurred_Real!BA$1,FALSE)</f>
        <v>0</v>
      </c>
      <c r="W21" s="351">
        <f>VLOOKUP($A21,Incurred_Real!$A$25:$BR$426,Incurred_Real!BB$1,FALSE)</f>
        <v>0.24221734498616548</v>
      </c>
      <c r="X21" s="351">
        <f>VLOOKUP($A21,Incurred_Real!$A$25:$BR$426,Incurred_Real!BC$1,FALSE)</f>
        <v>9.7043934357867928E-2</v>
      </c>
      <c r="Y21" s="351">
        <f>VLOOKUP($A21,Incurred_Real!$A$25:$BR$426,Incurred_Real!BD$1,FALSE)</f>
        <v>0.15321047939897878</v>
      </c>
      <c r="Z21" s="351">
        <f>VLOOKUP($A21,Incurred_Real!$A$25:$BR$426,Incurred_Real!BE$1,FALSE)</f>
        <v>2.6842882536562928E-2</v>
      </c>
      <c r="AA21" s="351">
        <f>VLOOKUP($A21,Incurred_Real!$A$25:$BR$426,Incurred_Real!BF$1,FALSE)</f>
        <v>0</v>
      </c>
      <c r="AB21" s="351">
        <f>VLOOKUP($A21,Incurred_Real!$A$25:$BR$426,Incurred_Real!BG$1,FALSE)</f>
        <v>0.35000553995792844</v>
      </c>
      <c r="AC21" s="351">
        <f>VLOOKUP($A21,Incurred_Real!$A$25:$BR$426,Incurred_Real!BH$1,FALSE)</f>
        <v>1.4220641311396925E-2</v>
      </c>
      <c r="AD21" s="351">
        <f>VLOOKUP($A21,Incurred_Real!$A$25:$BR$426,Incurred_Real!BI$1,FALSE)</f>
        <v>0</v>
      </c>
      <c r="AE21" s="351">
        <f>VLOOKUP($A21,Incurred_Real!$A$25:$BR$426,Incurred_Real!BJ$1,FALSE)</f>
        <v>0</v>
      </c>
      <c r="AF21" s="351">
        <f>VLOOKUP($A21,Incurred_Real!$A$25:$BR$426,Incurred_Real!BK$1,FALSE)</f>
        <v>0</v>
      </c>
      <c r="AG21" s="351">
        <f>VLOOKUP($A21,Incurred_Real!$A$25:$BR$426,Incurred_Real!BL$1,FALSE)</f>
        <v>0</v>
      </c>
      <c r="AH21" s="351">
        <f>VLOOKUP($A21,Incurred_Real!$A$25:$BR$426,Incurred_Real!BM$1,FALSE)</f>
        <v>0</v>
      </c>
      <c r="AI21" s="351">
        <f>VLOOKUP($A21,Incurred_Real!$A$25:$BR$426,Incurred_Real!BN$1,FALSE)</f>
        <v>0</v>
      </c>
      <c r="AJ21" s="351">
        <f>VLOOKUP($A21,Incurred_Real!$A$25:$BR$426,Incurred_Real!BO$1,FALSE)</f>
        <v>0</v>
      </c>
      <c r="AK21" s="351">
        <f>VLOOKUP($A21,Incurred_Real!$A$25:$BR$426,Incurred_Real!BP$1,FALSE)</f>
        <v>0</v>
      </c>
      <c r="AL21" s="351">
        <f>VLOOKUP($A21,Incurred_Real!$A$25:$BR$426,Incurred_Real!BQ$1,FALSE)</f>
        <v>0</v>
      </c>
      <c r="AM21" s="351">
        <f>VLOOKUP($A21,Incurred_Real!$A$25:$BR$426,Incurred_Real!BR$1,FALSE)</f>
        <v>0</v>
      </c>
      <c r="AN21" s="351">
        <f t="shared" si="1"/>
        <v>0.99999999999999989</v>
      </c>
    </row>
    <row r="22" spans="1:69" s="1" customFormat="1" ht="12.75" customHeight="1" x14ac:dyDescent="0.15">
      <c r="A22" s="11" t="s">
        <v>157</v>
      </c>
      <c r="B22" s="12" t="str">
        <f>VLOOKUP($A22,Incurred_Real!$A$25:$AC$426,2,FALSE)</f>
        <v>Bund Refurbishments</v>
      </c>
      <c r="C22" s="13">
        <v>61148.335502298243</v>
      </c>
      <c r="D22" s="13">
        <v>0</v>
      </c>
      <c r="E22" s="13">
        <v>0</v>
      </c>
      <c r="F22" s="13">
        <v>0</v>
      </c>
      <c r="G22" s="13">
        <v>0</v>
      </c>
      <c r="H22" s="13">
        <v>0</v>
      </c>
      <c r="I22" s="13">
        <v>0</v>
      </c>
      <c r="J22" s="232">
        <f t="shared" si="11"/>
        <v>61148.335502298243</v>
      </c>
      <c r="K22" s="20"/>
      <c r="L22" s="20"/>
      <c r="M22" s="20"/>
      <c r="N22" s="351">
        <f>VLOOKUP($A22,Incurred_Real!$A$25:$BR$426,Incurred_Real!AS$1,FALSE)</f>
        <v>0</v>
      </c>
      <c r="O22" s="351">
        <f>VLOOKUP($A22,Incurred_Real!$A$25:$BR$426,Incurred_Real!AT$1,FALSE)</f>
        <v>0</v>
      </c>
      <c r="P22" s="351">
        <f>VLOOKUP($A22,Incurred_Real!$A$25:$BR$426,Incurred_Real!AU$1,FALSE)</f>
        <v>0</v>
      </c>
      <c r="Q22" s="351">
        <f>VLOOKUP($A22,Incurred_Real!$A$25:$BR$426,Incurred_Real!AV$1,FALSE)</f>
        <v>0</v>
      </c>
      <c r="R22" s="351">
        <f>VLOOKUP($A22,Incurred_Real!$A$25:$BR$426,Incurred_Real!AW$1,FALSE)</f>
        <v>0</v>
      </c>
      <c r="S22" s="351">
        <f>VLOOKUP($A22,Incurred_Real!$A$25:$BR$426,Incurred_Real!AX$1,FALSE)</f>
        <v>0</v>
      </c>
      <c r="T22" s="351">
        <f>VLOOKUP($A22,Incurred_Real!$A$25:$BR$426,Incurred_Real!AY$1,FALSE)</f>
        <v>0</v>
      </c>
      <c r="U22" s="351">
        <f>VLOOKUP($A22,Incurred_Real!$A$25:$BR$426,Incurred_Real!AZ$1,FALSE)</f>
        <v>0</v>
      </c>
      <c r="V22" s="351">
        <f>VLOOKUP($A22,Incurred_Real!$A$25:$BR$426,Incurred_Real!BA$1,FALSE)</f>
        <v>0</v>
      </c>
      <c r="W22" s="351">
        <f>VLOOKUP($A22,Incurred_Real!$A$25:$BR$426,Incurred_Real!BB$1,FALSE)</f>
        <v>1</v>
      </c>
      <c r="X22" s="351">
        <f>VLOOKUP($A22,Incurred_Real!$A$25:$BR$426,Incurred_Real!BC$1,FALSE)</f>
        <v>0</v>
      </c>
      <c r="Y22" s="351">
        <f>VLOOKUP($A22,Incurred_Real!$A$25:$BR$426,Incurred_Real!BD$1,FALSE)</f>
        <v>0</v>
      </c>
      <c r="Z22" s="351">
        <f>VLOOKUP($A22,Incurred_Real!$A$25:$BR$426,Incurred_Real!BE$1,FALSE)</f>
        <v>0</v>
      </c>
      <c r="AA22" s="351">
        <f>VLOOKUP($A22,Incurred_Real!$A$25:$BR$426,Incurred_Real!BF$1,FALSE)</f>
        <v>0</v>
      </c>
      <c r="AB22" s="351">
        <f>VLOOKUP($A22,Incurred_Real!$A$25:$BR$426,Incurred_Real!BG$1,FALSE)</f>
        <v>0</v>
      </c>
      <c r="AC22" s="351">
        <f>VLOOKUP($A22,Incurred_Real!$A$25:$BR$426,Incurred_Real!BH$1,FALSE)</f>
        <v>0</v>
      </c>
      <c r="AD22" s="351">
        <f>VLOOKUP($A22,Incurred_Real!$A$25:$BR$426,Incurred_Real!BI$1,FALSE)</f>
        <v>0</v>
      </c>
      <c r="AE22" s="351">
        <f>VLOOKUP($A22,Incurred_Real!$A$25:$BR$426,Incurred_Real!BJ$1,FALSE)</f>
        <v>0</v>
      </c>
      <c r="AF22" s="351">
        <f>VLOOKUP($A22,Incurred_Real!$A$25:$BR$426,Incurred_Real!BK$1,FALSE)</f>
        <v>0</v>
      </c>
      <c r="AG22" s="351">
        <f>VLOOKUP($A22,Incurred_Real!$A$25:$BR$426,Incurred_Real!BL$1,FALSE)</f>
        <v>0</v>
      </c>
      <c r="AH22" s="351">
        <f>VLOOKUP($A22,Incurred_Real!$A$25:$BR$426,Incurred_Real!BM$1,FALSE)</f>
        <v>0</v>
      </c>
      <c r="AI22" s="351">
        <f>VLOOKUP($A22,Incurred_Real!$A$25:$BR$426,Incurred_Real!BN$1,FALSE)</f>
        <v>0</v>
      </c>
      <c r="AJ22" s="351">
        <f>VLOOKUP($A22,Incurred_Real!$A$25:$BR$426,Incurred_Real!BO$1,FALSE)</f>
        <v>0</v>
      </c>
      <c r="AK22" s="351">
        <f>VLOOKUP($A22,Incurred_Real!$A$25:$BR$426,Incurred_Real!BP$1,FALSE)</f>
        <v>0</v>
      </c>
      <c r="AL22" s="351">
        <f>VLOOKUP($A22,Incurred_Real!$A$25:$BR$426,Incurred_Real!BQ$1,FALSE)</f>
        <v>0</v>
      </c>
      <c r="AM22" s="351">
        <f>VLOOKUP($A22,Incurred_Real!$A$25:$BR$426,Incurred_Real!BR$1,FALSE)</f>
        <v>0</v>
      </c>
      <c r="AN22" s="351">
        <f t="shared" si="1"/>
        <v>1</v>
      </c>
    </row>
    <row r="23" spans="1:69" s="1" customFormat="1" ht="12.75" customHeight="1" x14ac:dyDescent="0.15">
      <c r="A23" s="11" t="s">
        <v>161</v>
      </c>
      <c r="B23" s="12" t="str">
        <f>VLOOKUP($A23,Incurred_Real!$A$25:$AC$426,2,FALSE)</f>
        <v>AC Board Replacement 2013-18</v>
      </c>
      <c r="C23" s="13">
        <v>15057547.790145995</v>
      </c>
      <c r="D23" s="13">
        <v>0</v>
      </c>
      <c r="E23" s="13">
        <v>0</v>
      </c>
      <c r="F23" s="13">
        <v>0</v>
      </c>
      <c r="G23" s="13">
        <v>0</v>
      </c>
      <c r="H23" s="13">
        <v>0</v>
      </c>
      <c r="I23" s="13">
        <v>0</v>
      </c>
      <c r="J23" s="232">
        <f t="shared" si="11"/>
        <v>15057547.790145995</v>
      </c>
      <c r="K23" s="20"/>
      <c r="L23" s="20"/>
      <c r="M23" s="20"/>
      <c r="N23" s="351">
        <f>VLOOKUP($A23,Incurred_Real!$A$25:$BR$426,Incurred_Real!AS$1,FALSE)</f>
        <v>0</v>
      </c>
      <c r="O23" s="351">
        <f>VLOOKUP($A23,Incurred_Real!$A$25:$BR$426,Incurred_Real!AT$1,FALSE)</f>
        <v>0</v>
      </c>
      <c r="P23" s="351">
        <f>VLOOKUP($A23,Incurred_Real!$A$25:$BR$426,Incurred_Real!AU$1,FALSE)</f>
        <v>0</v>
      </c>
      <c r="Q23" s="351">
        <f>VLOOKUP($A23,Incurred_Real!$A$25:$BR$426,Incurred_Real!AV$1,FALSE)</f>
        <v>0</v>
      </c>
      <c r="R23" s="351">
        <f>VLOOKUP($A23,Incurred_Real!$A$25:$BR$426,Incurred_Real!AW$1,FALSE)</f>
        <v>0</v>
      </c>
      <c r="S23" s="351">
        <f>VLOOKUP($A23,Incurred_Real!$A$25:$BR$426,Incurred_Real!AX$1,FALSE)</f>
        <v>0</v>
      </c>
      <c r="T23" s="351">
        <f>VLOOKUP($A23,Incurred_Real!$A$25:$BR$426,Incurred_Real!AY$1,FALSE)</f>
        <v>0</v>
      </c>
      <c r="U23" s="351">
        <f>VLOOKUP($A23,Incurred_Real!$A$25:$BR$426,Incurred_Real!AZ$1,FALSE)</f>
        <v>0</v>
      </c>
      <c r="V23" s="351">
        <f>VLOOKUP($A23,Incurred_Real!$A$25:$BR$426,Incurred_Real!BA$1,FALSE)</f>
        <v>0</v>
      </c>
      <c r="W23" s="351">
        <f>VLOOKUP($A23,Incurred_Real!$A$25:$BR$426,Incurred_Real!BB$1,FALSE)</f>
        <v>0</v>
      </c>
      <c r="X23" s="351">
        <f>VLOOKUP($A23,Incurred_Real!$A$25:$BR$426,Incurred_Real!BC$1,FALSE)</f>
        <v>0</v>
      </c>
      <c r="Y23" s="351">
        <f>VLOOKUP($A23,Incurred_Real!$A$25:$BR$426,Incurred_Real!BD$1,FALSE)</f>
        <v>1</v>
      </c>
      <c r="Z23" s="351">
        <f>VLOOKUP($A23,Incurred_Real!$A$25:$BR$426,Incurred_Real!BE$1,FALSE)</f>
        <v>0</v>
      </c>
      <c r="AA23" s="351">
        <f>VLOOKUP($A23,Incurred_Real!$A$25:$BR$426,Incurred_Real!BF$1,FALSE)</f>
        <v>0</v>
      </c>
      <c r="AB23" s="351">
        <f>VLOOKUP($A23,Incurred_Real!$A$25:$BR$426,Incurred_Real!BG$1,FALSE)</f>
        <v>0</v>
      </c>
      <c r="AC23" s="351">
        <f>VLOOKUP($A23,Incurred_Real!$A$25:$BR$426,Incurred_Real!BH$1,FALSE)</f>
        <v>0</v>
      </c>
      <c r="AD23" s="351">
        <f>VLOOKUP($A23,Incurred_Real!$A$25:$BR$426,Incurred_Real!BI$1,FALSE)</f>
        <v>0</v>
      </c>
      <c r="AE23" s="351">
        <f>VLOOKUP($A23,Incurred_Real!$A$25:$BR$426,Incurred_Real!BJ$1,FALSE)</f>
        <v>0</v>
      </c>
      <c r="AF23" s="351">
        <f>VLOOKUP($A23,Incurred_Real!$A$25:$BR$426,Incurred_Real!BK$1,FALSE)</f>
        <v>0</v>
      </c>
      <c r="AG23" s="351">
        <f>VLOOKUP($A23,Incurred_Real!$A$25:$BR$426,Incurred_Real!BL$1,FALSE)</f>
        <v>0</v>
      </c>
      <c r="AH23" s="351">
        <f>VLOOKUP($A23,Incurred_Real!$A$25:$BR$426,Incurred_Real!BM$1,FALSE)</f>
        <v>0</v>
      </c>
      <c r="AI23" s="351">
        <f>VLOOKUP($A23,Incurred_Real!$A$25:$BR$426,Incurred_Real!BN$1,FALSE)</f>
        <v>0</v>
      </c>
      <c r="AJ23" s="351">
        <f>VLOOKUP($A23,Incurred_Real!$A$25:$BR$426,Incurred_Real!BO$1,FALSE)</f>
        <v>0</v>
      </c>
      <c r="AK23" s="351">
        <f>VLOOKUP($A23,Incurred_Real!$A$25:$BR$426,Incurred_Real!BP$1,FALSE)</f>
        <v>0</v>
      </c>
      <c r="AL23" s="351">
        <f>VLOOKUP($A23,Incurred_Real!$A$25:$BR$426,Incurred_Real!BQ$1,FALSE)</f>
        <v>0</v>
      </c>
      <c r="AM23" s="351">
        <f>VLOOKUP($A23,Incurred_Real!$A$25:$BR$426,Incurred_Real!BR$1,FALSE)</f>
        <v>0</v>
      </c>
      <c r="AN23" s="351">
        <f t="shared" ref="AN23" si="68">SUM(N23:AM23)</f>
        <v>1</v>
      </c>
    </row>
    <row r="24" spans="1:69" s="1" customFormat="1" ht="12.75" customHeight="1" x14ac:dyDescent="0.15">
      <c r="A24" s="11" t="s">
        <v>192</v>
      </c>
      <c r="B24" s="12" t="str">
        <f>VLOOKUP($A24,Incurred_Real!$A$25:$AC$426,2,FALSE)</f>
        <v>Unit Asset Replacements 2013-18</v>
      </c>
      <c r="C24" s="13">
        <v>17688.575870928038</v>
      </c>
      <c r="D24" s="13">
        <v>0</v>
      </c>
      <c r="E24" s="13">
        <v>0</v>
      </c>
      <c r="F24" s="13">
        <v>0</v>
      </c>
      <c r="G24" s="13">
        <v>0</v>
      </c>
      <c r="H24" s="13">
        <v>0</v>
      </c>
      <c r="I24" s="13">
        <v>0</v>
      </c>
      <c r="J24" s="232">
        <f t="shared" si="11"/>
        <v>17688.575870928038</v>
      </c>
      <c r="K24" s="20"/>
      <c r="L24" s="20"/>
      <c r="M24" s="20"/>
      <c r="N24" s="351">
        <f>VLOOKUP($A24,Incurred_Real!$A$25:$BR$426,Incurred_Real!AS$1,FALSE)</f>
        <v>0</v>
      </c>
      <c r="O24" s="351">
        <f>VLOOKUP($A24,Incurred_Real!$A$25:$BR$426,Incurred_Real!AT$1,FALSE)</f>
        <v>0</v>
      </c>
      <c r="P24" s="351">
        <f>VLOOKUP($A24,Incurred_Real!$A$25:$BR$426,Incurred_Real!AU$1,FALSE)</f>
        <v>0</v>
      </c>
      <c r="Q24" s="351">
        <f>VLOOKUP($A24,Incurred_Real!$A$25:$BR$426,Incurred_Real!AV$1,FALSE)</f>
        <v>0</v>
      </c>
      <c r="R24" s="351">
        <f>VLOOKUP($A24,Incurred_Real!$A$25:$BR$426,Incurred_Real!AW$1,FALSE)</f>
        <v>0</v>
      </c>
      <c r="S24" s="351">
        <f>VLOOKUP($A24,Incurred_Real!$A$25:$BR$426,Incurred_Real!AX$1,FALSE)</f>
        <v>0</v>
      </c>
      <c r="T24" s="351">
        <f>VLOOKUP($A24,Incurred_Real!$A$25:$BR$426,Incurred_Real!AY$1,FALSE)</f>
        <v>0</v>
      </c>
      <c r="U24" s="351">
        <f>VLOOKUP($A24,Incurred_Real!$A$25:$BR$426,Incurred_Real!AZ$1,FALSE)</f>
        <v>0</v>
      </c>
      <c r="V24" s="351">
        <f>VLOOKUP($A24,Incurred_Real!$A$25:$BR$426,Incurred_Real!BA$1,FALSE)</f>
        <v>0</v>
      </c>
      <c r="W24" s="351">
        <f>VLOOKUP($A24,Incurred_Real!$A$25:$BR$426,Incurred_Real!BB$1,FALSE)</f>
        <v>1</v>
      </c>
      <c r="X24" s="351">
        <f>VLOOKUP($A24,Incurred_Real!$A$25:$BR$426,Incurred_Real!BC$1,FALSE)</f>
        <v>0</v>
      </c>
      <c r="Y24" s="351">
        <f>VLOOKUP($A24,Incurred_Real!$A$25:$BR$426,Incurred_Real!BD$1,FALSE)</f>
        <v>0</v>
      </c>
      <c r="Z24" s="351">
        <f>VLOOKUP($A24,Incurred_Real!$A$25:$BR$426,Incurred_Real!BE$1,FALSE)</f>
        <v>0</v>
      </c>
      <c r="AA24" s="351">
        <f>VLOOKUP($A24,Incurred_Real!$A$25:$BR$426,Incurred_Real!BF$1,FALSE)</f>
        <v>0</v>
      </c>
      <c r="AB24" s="351">
        <f>VLOOKUP($A24,Incurred_Real!$A$25:$BR$426,Incurred_Real!BG$1,FALSE)</f>
        <v>0</v>
      </c>
      <c r="AC24" s="351">
        <f>VLOOKUP($A24,Incurred_Real!$A$25:$BR$426,Incurred_Real!BH$1,FALSE)</f>
        <v>0</v>
      </c>
      <c r="AD24" s="351">
        <f>VLOOKUP($A24,Incurred_Real!$A$25:$BR$426,Incurred_Real!BI$1,FALSE)</f>
        <v>0</v>
      </c>
      <c r="AE24" s="351">
        <f>VLOOKUP($A24,Incurred_Real!$A$25:$BR$426,Incurred_Real!BJ$1,FALSE)</f>
        <v>0</v>
      </c>
      <c r="AF24" s="351">
        <f>VLOOKUP($A24,Incurred_Real!$A$25:$BR$426,Incurred_Real!BK$1,FALSE)</f>
        <v>0</v>
      </c>
      <c r="AG24" s="351">
        <f>VLOOKUP($A24,Incurred_Real!$A$25:$BR$426,Incurred_Real!BL$1,FALSE)</f>
        <v>0</v>
      </c>
      <c r="AH24" s="351">
        <f>VLOOKUP($A24,Incurred_Real!$A$25:$BR$426,Incurred_Real!BM$1,FALSE)</f>
        <v>0</v>
      </c>
      <c r="AI24" s="351">
        <f>VLOOKUP($A24,Incurred_Real!$A$25:$BR$426,Incurred_Real!BN$1,FALSE)</f>
        <v>0</v>
      </c>
      <c r="AJ24" s="351">
        <f>VLOOKUP($A24,Incurred_Real!$A$25:$BR$426,Incurred_Real!BO$1,FALSE)</f>
        <v>0</v>
      </c>
      <c r="AK24" s="351">
        <f>VLOOKUP($A24,Incurred_Real!$A$25:$BR$426,Incurred_Real!BP$1,FALSE)</f>
        <v>0</v>
      </c>
      <c r="AL24" s="351">
        <f>VLOOKUP($A24,Incurred_Real!$A$25:$BR$426,Incurred_Real!BQ$1,FALSE)</f>
        <v>0</v>
      </c>
      <c r="AM24" s="351">
        <f>VLOOKUP($A24,Incurred_Real!$A$25:$BR$426,Incurred_Real!BR$1,FALSE)</f>
        <v>0</v>
      </c>
      <c r="AN24" s="351">
        <f t="shared" si="1"/>
        <v>1</v>
      </c>
    </row>
    <row r="25" spans="1:69" s="1" customFormat="1" ht="12.75" customHeight="1" x14ac:dyDescent="0.15">
      <c r="A25" s="11" t="s">
        <v>206</v>
      </c>
      <c r="B25" s="12" t="str">
        <f>VLOOKUP($A25,Incurred_Real!$A$25:$AC$426,2,FALSE)</f>
        <v>Local Area Network Equipment Refresh 21-22</v>
      </c>
      <c r="C25" s="13">
        <v>998908.63780080748</v>
      </c>
      <c r="D25" s="13">
        <v>262434.88046382187</v>
      </c>
      <c r="E25" s="13">
        <v>0</v>
      </c>
      <c r="F25" s="13">
        <v>0</v>
      </c>
      <c r="G25" s="13">
        <v>0</v>
      </c>
      <c r="H25" s="13">
        <v>0</v>
      </c>
      <c r="I25" s="13">
        <v>0</v>
      </c>
      <c r="J25" s="232">
        <f>SUM(C25:I25)</f>
        <v>1261343.5182646294</v>
      </c>
      <c r="K25" s="20"/>
      <c r="L25" s="20"/>
      <c r="M25" s="20"/>
      <c r="N25" s="351">
        <f>VLOOKUP($A25,Incurred_Real!$A$25:$BR$426,Incurred_Real!AS$1,FALSE)</f>
        <v>0</v>
      </c>
      <c r="O25" s="351">
        <f>VLOOKUP($A25,Incurred_Real!$A$25:$BR$426,Incurred_Real!AT$1,FALSE)</f>
        <v>0</v>
      </c>
      <c r="P25" s="351">
        <f>VLOOKUP($A25,Incurred_Real!$A$25:$BR$426,Incurred_Real!AU$1,FALSE)</f>
        <v>0</v>
      </c>
      <c r="Q25" s="351">
        <f>VLOOKUP($A25,Incurred_Real!$A$25:$BR$426,Incurred_Real!AV$1,FALSE)</f>
        <v>1</v>
      </c>
      <c r="R25" s="351">
        <f>VLOOKUP($A25,Incurred_Real!$A$25:$BR$426,Incurred_Real!AW$1,FALSE)</f>
        <v>0</v>
      </c>
      <c r="S25" s="351">
        <f>VLOOKUP($A25,Incurred_Real!$A$25:$BR$426,Incurred_Real!AX$1,FALSE)</f>
        <v>0</v>
      </c>
      <c r="T25" s="351">
        <f>VLOOKUP($A25,Incurred_Real!$A$25:$BR$426,Incurred_Real!AY$1,FALSE)</f>
        <v>0</v>
      </c>
      <c r="U25" s="351">
        <f>VLOOKUP($A25,Incurred_Real!$A$25:$BR$426,Incurred_Real!AZ$1,FALSE)</f>
        <v>0</v>
      </c>
      <c r="V25" s="351">
        <f>VLOOKUP($A25,Incurred_Real!$A$25:$BR$426,Incurred_Real!BA$1,FALSE)</f>
        <v>0</v>
      </c>
      <c r="W25" s="351">
        <f>VLOOKUP($A25,Incurred_Real!$A$25:$BR$426,Incurred_Real!BB$1,FALSE)</f>
        <v>0</v>
      </c>
      <c r="X25" s="351">
        <f>VLOOKUP($A25,Incurred_Real!$A$25:$BR$426,Incurred_Real!BC$1,FALSE)</f>
        <v>0</v>
      </c>
      <c r="Y25" s="351">
        <f>VLOOKUP($A25,Incurred_Real!$A$25:$BR$426,Incurred_Real!BD$1,FALSE)</f>
        <v>0</v>
      </c>
      <c r="Z25" s="351">
        <f>VLOOKUP($A25,Incurred_Real!$A$25:$BR$426,Incurred_Real!BE$1,FALSE)</f>
        <v>0</v>
      </c>
      <c r="AA25" s="351">
        <f>VLOOKUP($A25,Incurred_Real!$A$25:$BR$426,Incurred_Real!BF$1,FALSE)</f>
        <v>0</v>
      </c>
      <c r="AB25" s="351">
        <f>VLOOKUP($A25,Incurred_Real!$A$25:$BR$426,Incurred_Real!BG$1,FALSE)</f>
        <v>0</v>
      </c>
      <c r="AC25" s="351">
        <f>VLOOKUP($A25,Incurred_Real!$A$25:$BR$426,Incurred_Real!BH$1,FALSE)</f>
        <v>0</v>
      </c>
      <c r="AD25" s="351">
        <f>VLOOKUP($A25,Incurred_Real!$A$25:$BR$426,Incurred_Real!BI$1,FALSE)</f>
        <v>0</v>
      </c>
      <c r="AE25" s="351">
        <f>VLOOKUP($A25,Incurred_Real!$A$25:$BR$426,Incurred_Real!BJ$1,FALSE)</f>
        <v>0</v>
      </c>
      <c r="AF25" s="351">
        <f>VLOOKUP($A25,Incurred_Real!$A$25:$BR$426,Incurred_Real!BK$1,FALSE)</f>
        <v>0</v>
      </c>
      <c r="AG25" s="351">
        <f>VLOOKUP($A25,Incurred_Real!$A$25:$BR$426,Incurred_Real!BL$1,FALSE)</f>
        <v>0</v>
      </c>
      <c r="AH25" s="351">
        <f>VLOOKUP($A25,Incurred_Real!$A$25:$BR$426,Incurred_Real!BM$1,FALSE)</f>
        <v>0</v>
      </c>
      <c r="AI25" s="351">
        <f>VLOOKUP($A25,Incurred_Real!$A$25:$BR$426,Incurred_Real!BN$1,FALSE)</f>
        <v>0</v>
      </c>
      <c r="AJ25" s="351">
        <f>VLOOKUP($A25,Incurred_Real!$A$25:$BR$426,Incurred_Real!BO$1,FALSE)</f>
        <v>0</v>
      </c>
      <c r="AK25" s="351">
        <f>VLOOKUP($A25,Incurred_Real!$A$25:$BR$426,Incurred_Real!BP$1,FALSE)</f>
        <v>0</v>
      </c>
      <c r="AL25" s="351">
        <f>VLOOKUP($A25,Incurred_Real!$A$25:$BR$426,Incurred_Real!BQ$1,FALSE)</f>
        <v>0</v>
      </c>
      <c r="AM25" s="351">
        <f>VLOOKUP($A25,Incurred_Real!$A$25:$BR$426,Incurred_Real!BR$1,FALSE)</f>
        <v>0</v>
      </c>
      <c r="AN25" s="351">
        <f t="shared" si="1"/>
        <v>1</v>
      </c>
    </row>
    <row r="26" spans="1:69" s="1" customFormat="1" ht="12.75" customHeight="1" x14ac:dyDescent="0.15">
      <c r="A26" s="11" t="s">
        <v>221</v>
      </c>
      <c r="B26" s="12" t="str">
        <f>VLOOKUP($A26,Incurred_Real!$A$25:$AC$426,2,FALSE)</f>
        <v>Enterprise Document and Records Management System</v>
      </c>
      <c r="C26" s="13">
        <v>4372553.2192586623</v>
      </c>
      <c r="D26" s="13">
        <v>177610.76603600054</v>
      </c>
      <c r="E26" s="13">
        <v>0</v>
      </c>
      <c r="F26" s="13">
        <v>0</v>
      </c>
      <c r="G26" s="13">
        <v>0</v>
      </c>
      <c r="H26" s="13">
        <v>0</v>
      </c>
      <c r="I26" s="13">
        <v>0</v>
      </c>
      <c r="J26" s="232">
        <f t="shared" si="11"/>
        <v>4550163.9852946624</v>
      </c>
      <c r="K26" s="20"/>
      <c r="L26" s="20"/>
      <c r="M26" s="20"/>
      <c r="N26" s="351">
        <f>VLOOKUP($A26,Incurred_Real!$A$25:$BR$426,Incurred_Real!AS$1,FALSE)</f>
        <v>0</v>
      </c>
      <c r="O26" s="351">
        <f>VLOOKUP($A26,Incurred_Real!$A$25:$BR$426,Incurred_Real!AT$1,FALSE)</f>
        <v>0</v>
      </c>
      <c r="P26" s="351">
        <f>VLOOKUP($A26,Incurred_Real!$A$25:$BR$426,Incurred_Real!AU$1,FALSE)</f>
        <v>0</v>
      </c>
      <c r="Q26" s="351">
        <f>VLOOKUP($A26,Incurred_Real!$A$25:$BR$426,Incurred_Real!AV$1,FALSE)</f>
        <v>1</v>
      </c>
      <c r="R26" s="351">
        <f>VLOOKUP($A26,Incurred_Real!$A$25:$BR$426,Incurred_Real!AW$1,FALSE)</f>
        <v>0</v>
      </c>
      <c r="S26" s="351">
        <f>VLOOKUP($A26,Incurred_Real!$A$25:$BR$426,Incurred_Real!AX$1,FALSE)</f>
        <v>0</v>
      </c>
      <c r="T26" s="351">
        <f>VLOOKUP($A26,Incurred_Real!$A$25:$BR$426,Incurred_Real!AY$1,FALSE)</f>
        <v>0</v>
      </c>
      <c r="U26" s="351">
        <f>VLOOKUP($A26,Incurred_Real!$A$25:$BR$426,Incurred_Real!AZ$1,FALSE)</f>
        <v>0</v>
      </c>
      <c r="V26" s="351">
        <f>VLOOKUP($A26,Incurred_Real!$A$25:$BR$426,Incurred_Real!BA$1,FALSE)</f>
        <v>0</v>
      </c>
      <c r="W26" s="351">
        <f>VLOOKUP($A26,Incurred_Real!$A$25:$BR$426,Incurred_Real!BB$1,FALSE)</f>
        <v>0</v>
      </c>
      <c r="X26" s="351">
        <f>VLOOKUP($A26,Incurred_Real!$A$25:$BR$426,Incurred_Real!BC$1,FALSE)</f>
        <v>0</v>
      </c>
      <c r="Y26" s="351">
        <f>VLOOKUP($A26,Incurred_Real!$A$25:$BR$426,Incurred_Real!BD$1,FALSE)</f>
        <v>0</v>
      </c>
      <c r="Z26" s="351">
        <f>VLOOKUP($A26,Incurred_Real!$A$25:$BR$426,Incurred_Real!BE$1,FALSE)</f>
        <v>0</v>
      </c>
      <c r="AA26" s="351">
        <f>VLOOKUP($A26,Incurred_Real!$A$25:$BR$426,Incurred_Real!BF$1,FALSE)</f>
        <v>0</v>
      </c>
      <c r="AB26" s="351">
        <f>VLOOKUP($A26,Incurred_Real!$A$25:$BR$426,Incurred_Real!BG$1,FALSE)</f>
        <v>0</v>
      </c>
      <c r="AC26" s="351">
        <f>VLOOKUP($A26,Incurred_Real!$A$25:$BR$426,Incurred_Real!BH$1,FALSE)</f>
        <v>0</v>
      </c>
      <c r="AD26" s="351">
        <f>VLOOKUP($A26,Incurred_Real!$A$25:$BR$426,Incurred_Real!BI$1,FALSE)</f>
        <v>0</v>
      </c>
      <c r="AE26" s="351">
        <f>VLOOKUP($A26,Incurred_Real!$A$25:$BR$426,Incurred_Real!BJ$1,FALSE)</f>
        <v>0</v>
      </c>
      <c r="AF26" s="351">
        <f>VLOOKUP($A26,Incurred_Real!$A$25:$BR$426,Incurred_Real!BK$1,FALSE)</f>
        <v>0</v>
      </c>
      <c r="AG26" s="351">
        <f>VLOOKUP($A26,Incurred_Real!$A$25:$BR$426,Incurred_Real!BL$1,FALSE)</f>
        <v>0</v>
      </c>
      <c r="AH26" s="351">
        <f>VLOOKUP($A26,Incurred_Real!$A$25:$BR$426,Incurred_Real!BM$1,FALSE)</f>
        <v>0</v>
      </c>
      <c r="AI26" s="351">
        <f>VLOOKUP($A26,Incurred_Real!$A$25:$BR$426,Incurred_Real!BN$1,FALSE)</f>
        <v>0</v>
      </c>
      <c r="AJ26" s="351">
        <f>VLOOKUP($A26,Incurred_Real!$A$25:$BR$426,Incurred_Real!BO$1,FALSE)</f>
        <v>0</v>
      </c>
      <c r="AK26" s="351">
        <f>VLOOKUP($A26,Incurred_Real!$A$25:$BR$426,Incurred_Real!BP$1,FALSE)</f>
        <v>0</v>
      </c>
      <c r="AL26" s="351">
        <f>VLOOKUP($A26,Incurred_Real!$A$25:$BR$426,Incurred_Real!BQ$1,FALSE)</f>
        <v>0</v>
      </c>
      <c r="AM26" s="351">
        <f>VLOOKUP($A26,Incurred_Real!$A$25:$BR$426,Incurred_Real!BR$1,FALSE)</f>
        <v>0</v>
      </c>
      <c r="AN26" s="351">
        <f t="shared" si="1"/>
        <v>1</v>
      </c>
    </row>
    <row r="27" spans="1:69" s="1" customFormat="1" ht="12.75" customHeight="1" x14ac:dyDescent="0.25">
      <c r="A27" s="11" t="s">
        <v>239</v>
      </c>
      <c r="B27" s="12" t="str">
        <f>VLOOKUP($A27,Incurred_Real!$A$25:$AC$426,2,FALSE)</f>
        <v>One IP Substation Network - Stage 2</v>
      </c>
      <c r="C27" s="13">
        <v>0</v>
      </c>
      <c r="D27" s="13">
        <v>0</v>
      </c>
      <c r="E27" s="13">
        <v>8207685.1244334728</v>
      </c>
      <c r="F27" s="13">
        <v>1309506.4341064969</v>
      </c>
      <c r="G27" s="13">
        <v>0</v>
      </c>
      <c r="H27" s="13">
        <v>0</v>
      </c>
      <c r="I27" s="13">
        <v>0</v>
      </c>
      <c r="J27" s="232">
        <f t="shared" si="11"/>
        <v>9517191.5585399698</v>
      </c>
      <c r="K27" s="20"/>
      <c r="L27" s="20"/>
      <c r="M27" s="20"/>
      <c r="N27" s="351">
        <f>VLOOKUP($A27,Incurred_Real!$A$25:$BR$426,Incurred_Real!AS$1,FALSE)</f>
        <v>0</v>
      </c>
      <c r="O27" s="351">
        <f>VLOOKUP($A27,Incurred_Real!$A$25:$BR$426,Incurred_Real!AT$1,FALSE)</f>
        <v>0.12332278275832378</v>
      </c>
      <c r="P27" s="351">
        <f>VLOOKUP($A27,Incurred_Real!$A$25:$BR$426,Incurred_Real!AU$1,FALSE)</f>
        <v>0.50480138362441784</v>
      </c>
      <c r="Q27" s="351">
        <f>VLOOKUP($A27,Incurred_Real!$A$25:$BR$426,Incurred_Real!AV$1,FALSE)</f>
        <v>0</v>
      </c>
      <c r="R27" s="351">
        <f>VLOOKUP($A27,Incurred_Real!$A$25:$BR$426,Incurred_Real!AW$1,FALSE)</f>
        <v>0</v>
      </c>
      <c r="S27" s="351">
        <f>VLOOKUP($A27,Incurred_Real!$A$25:$BR$426,Incurred_Real!AX$1,FALSE)</f>
        <v>0</v>
      </c>
      <c r="T27" s="351">
        <f>VLOOKUP($A27,Incurred_Real!$A$25:$BR$426,Incurred_Real!AY$1,FALSE)</f>
        <v>0</v>
      </c>
      <c r="U27" s="351">
        <f>VLOOKUP($A27,Incurred_Real!$A$25:$BR$426,Incurred_Real!AZ$1,FALSE)</f>
        <v>0</v>
      </c>
      <c r="V27" s="351">
        <f>VLOOKUP($A27,Incurred_Real!$A$25:$BR$426,Incurred_Real!BA$1,FALSE)</f>
        <v>0</v>
      </c>
      <c r="W27" s="351">
        <f>VLOOKUP($A27,Incurred_Real!$A$25:$BR$426,Incurred_Real!BB$1,FALSE)</f>
        <v>0</v>
      </c>
      <c r="X27" s="351">
        <f>VLOOKUP($A27,Incurred_Real!$A$25:$BR$426,Incurred_Real!BC$1,FALSE)</f>
        <v>0</v>
      </c>
      <c r="Y27" s="351">
        <f>VLOOKUP($A27,Incurred_Real!$A$25:$BR$426,Incurred_Real!BD$1,FALSE)</f>
        <v>0</v>
      </c>
      <c r="Z27" s="351">
        <f>VLOOKUP($A27,Incurred_Real!$A$25:$BR$426,Incurred_Real!BE$1,FALSE)</f>
        <v>0</v>
      </c>
      <c r="AA27" s="351">
        <f>VLOOKUP($A27,Incurred_Real!$A$25:$BR$426,Incurred_Real!BF$1,FALSE)</f>
        <v>0</v>
      </c>
      <c r="AB27" s="351">
        <f>VLOOKUP($A27,Incurred_Real!$A$25:$BR$426,Incurred_Real!BG$1,FALSE)</f>
        <v>0.37187583361725846</v>
      </c>
      <c r="AC27" s="351">
        <f>VLOOKUP($A27,Incurred_Real!$A$25:$BR$426,Incurred_Real!BH$1,FALSE)</f>
        <v>0</v>
      </c>
      <c r="AD27" s="351">
        <f>VLOOKUP($A27,Incurred_Real!$A$25:$BR$426,Incurred_Real!BI$1,FALSE)</f>
        <v>0</v>
      </c>
      <c r="AE27" s="351">
        <f>VLOOKUP($A27,Incurred_Real!$A$25:$BR$426,Incurred_Real!BJ$1,FALSE)</f>
        <v>0</v>
      </c>
      <c r="AF27" s="351">
        <f>VLOOKUP($A27,Incurred_Real!$A$25:$BR$426,Incurred_Real!BK$1,FALSE)</f>
        <v>0</v>
      </c>
      <c r="AG27" s="351">
        <f>VLOOKUP($A27,Incurred_Real!$A$25:$BR$426,Incurred_Real!BL$1,FALSE)</f>
        <v>0</v>
      </c>
      <c r="AH27" s="351">
        <f>VLOOKUP($A27,Incurred_Real!$A$25:$BR$426,Incurred_Real!BM$1,FALSE)</f>
        <v>0</v>
      </c>
      <c r="AI27" s="351">
        <f>VLOOKUP($A27,Incurred_Real!$A$25:$BR$426,Incurred_Real!BN$1,FALSE)</f>
        <v>0</v>
      </c>
      <c r="AJ27" s="351">
        <f>VLOOKUP($A27,Incurred_Real!$A$25:$BR$426,Incurred_Real!BO$1,FALSE)</f>
        <v>0</v>
      </c>
      <c r="AK27" s="351">
        <f>VLOOKUP($A27,Incurred_Real!$A$25:$BR$426,Incurred_Real!BP$1,FALSE)</f>
        <v>0</v>
      </c>
      <c r="AL27" s="351">
        <f>VLOOKUP($A27,Incurred_Real!$A$25:$BR$426,Incurred_Real!BQ$1,FALSE)</f>
        <v>0</v>
      </c>
      <c r="AM27" s="351">
        <f>VLOOKUP($A27,Incurred_Real!$A$25:$BR$426,Incurred_Real!BR$1,FALSE)</f>
        <v>0</v>
      </c>
      <c r="AN27" s="351">
        <f t="shared" si="1"/>
        <v>1</v>
      </c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</row>
    <row r="28" spans="1:69" s="1" customFormat="1" ht="12.75" customHeight="1" x14ac:dyDescent="0.25">
      <c r="A28" s="11" t="s">
        <v>292</v>
      </c>
      <c r="B28" s="12" t="str">
        <f>VLOOKUP($A28,Incurred_Real!$A$25:$AC$426,2,FALSE)</f>
        <v>Workspace Layout Upgrade Stage 1</v>
      </c>
      <c r="C28" s="13">
        <v>200621.51921561445</v>
      </c>
      <c r="D28" s="13">
        <v>0</v>
      </c>
      <c r="E28" s="13">
        <v>0</v>
      </c>
      <c r="F28" s="13">
        <v>0</v>
      </c>
      <c r="G28" s="13">
        <v>0</v>
      </c>
      <c r="H28" s="13">
        <v>0</v>
      </c>
      <c r="I28" s="13">
        <v>0</v>
      </c>
      <c r="J28" s="232">
        <f t="shared" ref="J28" si="69">SUM(C28:I28)</f>
        <v>200621.51921561445</v>
      </c>
      <c r="K28" s="20"/>
      <c r="L28" s="20"/>
      <c r="M28" s="20"/>
      <c r="N28" s="351">
        <f>VLOOKUP($A28,Incurred_Real!$A$25:$BR$426,Incurred_Real!AS$1,FALSE)</f>
        <v>0.69973890339425593</v>
      </c>
      <c r="O28" s="351">
        <f>VLOOKUP($A28,Incurred_Real!$A$25:$BR$426,Incurred_Real!AT$1,FALSE)</f>
        <v>0</v>
      </c>
      <c r="P28" s="351">
        <f>VLOOKUP($A28,Incurred_Real!$A$25:$BR$426,Incurred_Real!AU$1,FALSE)</f>
        <v>0</v>
      </c>
      <c r="Q28" s="351">
        <f>VLOOKUP($A28,Incurred_Real!$A$25:$BR$426,Incurred_Real!AV$1,FALSE)</f>
        <v>0</v>
      </c>
      <c r="R28" s="351">
        <f>VLOOKUP($A28,Incurred_Real!$A$25:$BR$426,Incurred_Real!AW$1,FALSE)</f>
        <v>0</v>
      </c>
      <c r="S28" s="351">
        <f>VLOOKUP($A28,Incurred_Real!$A$25:$BR$426,Incurred_Real!AX$1,FALSE)</f>
        <v>0</v>
      </c>
      <c r="T28" s="351">
        <f>VLOOKUP($A28,Incurred_Real!$A$25:$BR$426,Incurred_Real!AY$1,FALSE)</f>
        <v>0</v>
      </c>
      <c r="U28" s="351">
        <f>VLOOKUP($A28,Incurred_Real!$A$25:$BR$426,Incurred_Real!AZ$1,FALSE)</f>
        <v>0.30026109660574407</v>
      </c>
      <c r="V28" s="351">
        <f>VLOOKUP($A28,Incurred_Real!$A$25:$BR$426,Incurred_Real!BA$1,FALSE)</f>
        <v>0</v>
      </c>
      <c r="W28" s="351">
        <f>VLOOKUP($A28,Incurred_Real!$A$25:$BR$426,Incurred_Real!BB$1,FALSE)</f>
        <v>0</v>
      </c>
      <c r="X28" s="351">
        <f>VLOOKUP($A28,Incurred_Real!$A$25:$BR$426,Incurred_Real!BC$1,FALSE)</f>
        <v>0</v>
      </c>
      <c r="Y28" s="351">
        <f>VLOOKUP($A28,Incurred_Real!$A$25:$BR$426,Incurred_Real!BD$1,FALSE)</f>
        <v>0</v>
      </c>
      <c r="Z28" s="351">
        <f>VLOOKUP($A28,Incurred_Real!$A$25:$BR$426,Incurred_Real!BE$1,FALSE)</f>
        <v>0</v>
      </c>
      <c r="AA28" s="351">
        <f>VLOOKUP($A28,Incurred_Real!$A$25:$BR$426,Incurred_Real!BF$1,FALSE)</f>
        <v>0</v>
      </c>
      <c r="AB28" s="351">
        <f>VLOOKUP($A28,Incurred_Real!$A$25:$BR$426,Incurred_Real!BG$1,FALSE)</f>
        <v>0</v>
      </c>
      <c r="AC28" s="351">
        <f>VLOOKUP($A28,Incurred_Real!$A$25:$BR$426,Incurred_Real!BH$1,FALSE)</f>
        <v>0</v>
      </c>
      <c r="AD28" s="351">
        <f>VLOOKUP($A28,Incurred_Real!$A$25:$BR$426,Incurred_Real!BI$1,FALSE)</f>
        <v>0</v>
      </c>
      <c r="AE28" s="351">
        <f>VLOOKUP($A28,Incurred_Real!$A$25:$BR$426,Incurred_Real!BJ$1,FALSE)</f>
        <v>0</v>
      </c>
      <c r="AF28" s="351">
        <f>VLOOKUP($A28,Incurred_Real!$A$25:$BR$426,Incurred_Real!BK$1,FALSE)</f>
        <v>0</v>
      </c>
      <c r="AG28" s="351">
        <f>VLOOKUP($A28,Incurred_Real!$A$25:$BR$426,Incurred_Real!BL$1,FALSE)</f>
        <v>0</v>
      </c>
      <c r="AH28" s="351">
        <f>VLOOKUP($A28,Incurred_Real!$A$25:$BR$426,Incurred_Real!BM$1,FALSE)</f>
        <v>0</v>
      </c>
      <c r="AI28" s="351">
        <f>VLOOKUP($A28,Incurred_Real!$A$25:$BR$426,Incurred_Real!BN$1,FALSE)</f>
        <v>0</v>
      </c>
      <c r="AJ28" s="351">
        <f>VLOOKUP($A28,Incurred_Real!$A$25:$BR$426,Incurred_Real!BO$1,FALSE)</f>
        <v>0</v>
      </c>
      <c r="AK28" s="351">
        <f>VLOOKUP($A28,Incurred_Real!$A$25:$BR$426,Incurred_Real!BP$1,FALSE)</f>
        <v>0</v>
      </c>
      <c r="AL28" s="351">
        <f>VLOOKUP($A28,Incurred_Real!$A$25:$BR$426,Incurred_Real!BQ$1,FALSE)</f>
        <v>0</v>
      </c>
      <c r="AM28" s="351">
        <f>VLOOKUP($A28,Incurred_Real!$A$25:$BR$426,Incurred_Real!BR$1,FALSE)</f>
        <v>0</v>
      </c>
      <c r="AN28" s="351">
        <f t="shared" si="1"/>
        <v>1</v>
      </c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</row>
    <row r="29" spans="1:69" s="1" customFormat="1" ht="12.75" customHeight="1" x14ac:dyDescent="0.25">
      <c r="A29" s="11" t="s">
        <v>304</v>
      </c>
      <c r="B29" s="12" t="str">
        <f>VLOOKUP($A29,Incurred_Real!$A$25:$AC$426,2,FALSE)</f>
        <v>Line Support Systems Refurbishment 2018-23</v>
      </c>
      <c r="C29" s="13">
        <v>77779.454486576651</v>
      </c>
      <c r="D29" s="13">
        <v>0</v>
      </c>
      <c r="E29" s="13">
        <v>0</v>
      </c>
      <c r="F29" s="13">
        <v>0</v>
      </c>
      <c r="G29" s="13">
        <v>0</v>
      </c>
      <c r="H29" s="13">
        <v>0</v>
      </c>
      <c r="I29" s="13">
        <v>0</v>
      </c>
      <c r="J29" s="232">
        <f t="shared" si="11"/>
        <v>77779.454486576651</v>
      </c>
      <c r="K29" s="20"/>
      <c r="L29" s="20"/>
      <c r="M29" s="20"/>
      <c r="N29" s="351">
        <f>VLOOKUP($A29,Incurred_Real!$A$25:$BR$426,Incurred_Real!AS$1,FALSE)</f>
        <v>0</v>
      </c>
      <c r="O29" s="351">
        <f>VLOOKUP($A29,Incurred_Real!$A$25:$BR$426,Incurred_Real!AT$1,FALSE)</f>
        <v>0</v>
      </c>
      <c r="P29" s="351">
        <f>VLOOKUP($A29,Incurred_Real!$A$25:$BR$426,Incurred_Real!AU$1,FALSE)</f>
        <v>0</v>
      </c>
      <c r="Q29" s="351">
        <f>VLOOKUP($A29,Incurred_Real!$A$25:$BR$426,Incurred_Real!AV$1,FALSE)</f>
        <v>0</v>
      </c>
      <c r="R29" s="351">
        <f>VLOOKUP($A29,Incurred_Real!$A$25:$BR$426,Incurred_Real!AW$1,FALSE)</f>
        <v>0</v>
      </c>
      <c r="S29" s="351">
        <f>VLOOKUP($A29,Incurred_Real!$A$25:$BR$426,Incurred_Real!AX$1,FALSE)</f>
        <v>0</v>
      </c>
      <c r="T29" s="351">
        <f>VLOOKUP($A29,Incurred_Real!$A$25:$BR$426,Incurred_Real!AY$1,FALSE)</f>
        <v>0</v>
      </c>
      <c r="U29" s="351">
        <f>VLOOKUP($A29,Incurred_Real!$A$25:$BR$426,Incurred_Real!AZ$1,FALSE)</f>
        <v>0</v>
      </c>
      <c r="V29" s="351">
        <f>VLOOKUP($A29,Incurred_Real!$A$25:$BR$426,Incurred_Real!BA$1,FALSE)</f>
        <v>0</v>
      </c>
      <c r="W29" s="351">
        <f>VLOOKUP($A29,Incurred_Real!$A$25:$BR$426,Incurred_Real!BB$1,FALSE)</f>
        <v>7.8811296876605229E-4</v>
      </c>
      <c r="X29" s="351">
        <f>VLOOKUP($A29,Incurred_Real!$A$25:$BR$426,Incurred_Real!BC$1,FALSE)</f>
        <v>0</v>
      </c>
      <c r="Y29" s="351">
        <f>VLOOKUP($A29,Incurred_Real!$A$25:$BR$426,Incurred_Real!BD$1,FALSE)</f>
        <v>0</v>
      </c>
      <c r="Z29" s="351">
        <f>VLOOKUP($A29,Incurred_Real!$A$25:$BR$426,Incurred_Real!BE$1,FALSE)</f>
        <v>0</v>
      </c>
      <c r="AA29" s="351">
        <f>VLOOKUP($A29,Incurred_Real!$A$25:$BR$426,Incurred_Real!BF$1,FALSE)</f>
        <v>0</v>
      </c>
      <c r="AB29" s="351">
        <f>VLOOKUP($A29,Incurred_Real!$A$25:$BR$426,Incurred_Real!BG$1,FALSE)</f>
        <v>0</v>
      </c>
      <c r="AC29" s="351">
        <f>VLOOKUP($A29,Incurred_Real!$A$25:$BR$426,Incurred_Real!BH$1,FALSE)</f>
        <v>0.9876705994206223</v>
      </c>
      <c r="AD29" s="351">
        <f>VLOOKUP($A29,Incurred_Real!$A$25:$BR$426,Incurred_Real!BI$1,FALSE)</f>
        <v>0</v>
      </c>
      <c r="AE29" s="351">
        <f>VLOOKUP($A29,Incurred_Real!$A$25:$BR$426,Incurred_Real!BJ$1,FALSE)</f>
        <v>0</v>
      </c>
      <c r="AF29" s="351">
        <f>VLOOKUP($A29,Incurred_Real!$A$25:$BR$426,Incurred_Real!BK$1,FALSE)</f>
        <v>1.154128761061173E-2</v>
      </c>
      <c r="AG29" s="351">
        <f>VLOOKUP($A29,Incurred_Real!$A$25:$BR$426,Incurred_Real!BL$1,FALSE)</f>
        <v>0</v>
      </c>
      <c r="AH29" s="351">
        <f>VLOOKUP($A29,Incurred_Real!$A$25:$BR$426,Incurred_Real!BM$1,FALSE)</f>
        <v>0</v>
      </c>
      <c r="AI29" s="351">
        <f>VLOOKUP($A29,Incurred_Real!$A$25:$BR$426,Incurred_Real!BN$1,FALSE)</f>
        <v>0</v>
      </c>
      <c r="AJ29" s="351">
        <f>VLOOKUP($A29,Incurred_Real!$A$25:$BR$426,Incurred_Real!BO$1,FALSE)</f>
        <v>0</v>
      </c>
      <c r="AK29" s="351">
        <f>VLOOKUP($A29,Incurred_Real!$A$25:$BR$426,Incurred_Real!BP$1,FALSE)</f>
        <v>0</v>
      </c>
      <c r="AL29" s="351">
        <f>VLOOKUP($A29,Incurred_Real!$A$25:$BR$426,Incurred_Real!BQ$1,FALSE)</f>
        <v>0</v>
      </c>
      <c r="AM29" s="351">
        <f>VLOOKUP($A29,Incurred_Real!$A$25:$BR$426,Incurred_Real!BR$1,FALSE)</f>
        <v>0</v>
      </c>
      <c r="AN29" s="351">
        <f t="shared" si="1"/>
        <v>1</v>
      </c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</row>
    <row r="30" spans="1:69" x14ac:dyDescent="0.25">
      <c r="A30" s="11" t="s">
        <v>314</v>
      </c>
      <c r="B30" s="12" t="str">
        <f>VLOOKUP($A30,Incurred_Real!$A$25:$AC$426,2,FALSE)</f>
        <v>High Voltage Workshop Facility</v>
      </c>
      <c r="C30" s="13">
        <v>0</v>
      </c>
      <c r="D30" s="13">
        <v>0</v>
      </c>
      <c r="E30" s="13">
        <v>0</v>
      </c>
      <c r="F30" s="13">
        <v>2909005.9531244952</v>
      </c>
      <c r="G30" s="13">
        <v>768.54020861241349</v>
      </c>
      <c r="H30" s="13">
        <v>0</v>
      </c>
      <c r="I30" s="13">
        <v>0</v>
      </c>
      <c r="J30" s="232">
        <f t="shared" si="11"/>
        <v>2909774.4933331078</v>
      </c>
      <c r="K30" s="20"/>
      <c r="L30" s="20"/>
      <c r="M30" s="20"/>
      <c r="N30" s="351">
        <f>VLOOKUP($A30,Incurred_Real!$A$25:$BR$426,Incurred_Real!AS$1,FALSE)</f>
        <v>0</v>
      </c>
      <c r="O30" s="351">
        <f>VLOOKUP($A30,Incurred_Real!$A$25:$BR$426,Incurred_Real!AT$1,FALSE)</f>
        <v>0</v>
      </c>
      <c r="P30" s="351">
        <f>VLOOKUP($A30,Incurred_Real!$A$25:$BR$426,Incurred_Real!AU$1,FALSE)</f>
        <v>0</v>
      </c>
      <c r="Q30" s="351">
        <f>VLOOKUP($A30,Incurred_Real!$A$25:$BR$426,Incurred_Real!AV$1,FALSE)</f>
        <v>0</v>
      </c>
      <c r="R30" s="351">
        <f>VLOOKUP($A30,Incurred_Real!$A$25:$BR$426,Incurred_Real!AW$1,FALSE)</f>
        <v>0</v>
      </c>
      <c r="S30" s="351">
        <f>VLOOKUP($A30,Incurred_Real!$A$25:$BR$426,Incurred_Real!AX$1,FALSE)</f>
        <v>0</v>
      </c>
      <c r="T30" s="351">
        <f>VLOOKUP($A30,Incurred_Real!$A$25:$BR$426,Incurred_Real!AY$1,FALSE)</f>
        <v>0</v>
      </c>
      <c r="U30" s="351">
        <f>VLOOKUP($A30,Incurred_Real!$A$25:$BR$426,Incurred_Real!AZ$1,FALSE)</f>
        <v>0</v>
      </c>
      <c r="V30" s="351">
        <f>VLOOKUP($A30,Incurred_Real!$A$25:$BR$426,Incurred_Real!BA$1,FALSE)</f>
        <v>0</v>
      </c>
      <c r="W30" s="351">
        <f>VLOOKUP($A30,Incurred_Real!$A$25:$BR$426,Incurred_Real!BB$1,FALSE)</f>
        <v>0.35</v>
      </c>
      <c r="X30" s="351">
        <f>VLOOKUP($A30,Incurred_Real!$A$25:$BR$426,Incurred_Real!BC$1,FALSE)</f>
        <v>0</v>
      </c>
      <c r="Y30" s="351">
        <f>VLOOKUP($A30,Incurred_Real!$A$25:$BR$426,Incurred_Real!BD$1,FALSE)</f>
        <v>0.5</v>
      </c>
      <c r="Z30" s="351">
        <f>VLOOKUP($A30,Incurred_Real!$A$25:$BR$426,Incurred_Real!BE$1,FALSE)</f>
        <v>0</v>
      </c>
      <c r="AA30" s="351">
        <f>VLOOKUP($A30,Incurred_Real!$A$25:$BR$426,Incurred_Real!BF$1,FALSE)</f>
        <v>0</v>
      </c>
      <c r="AB30" s="351">
        <f>VLOOKUP($A30,Incurred_Real!$A$25:$BR$426,Incurred_Real!BG$1,FALSE)</f>
        <v>0.15</v>
      </c>
      <c r="AC30" s="351">
        <f>VLOOKUP($A30,Incurred_Real!$A$25:$BR$426,Incurred_Real!BH$1,FALSE)</f>
        <v>0</v>
      </c>
      <c r="AD30" s="351">
        <f>VLOOKUP($A30,Incurred_Real!$A$25:$BR$426,Incurred_Real!BI$1,FALSE)</f>
        <v>0</v>
      </c>
      <c r="AE30" s="351">
        <f>VLOOKUP($A30,Incurred_Real!$A$25:$BR$426,Incurred_Real!BJ$1,FALSE)</f>
        <v>0</v>
      </c>
      <c r="AF30" s="351">
        <f>VLOOKUP($A30,Incurred_Real!$A$25:$BR$426,Incurred_Real!BK$1,FALSE)</f>
        <v>0</v>
      </c>
      <c r="AG30" s="351">
        <f>VLOOKUP($A30,Incurred_Real!$A$25:$BR$426,Incurred_Real!BL$1,FALSE)</f>
        <v>0</v>
      </c>
      <c r="AH30" s="351">
        <f>VLOOKUP($A30,Incurred_Real!$A$25:$BR$426,Incurred_Real!BM$1,FALSE)</f>
        <v>0</v>
      </c>
      <c r="AI30" s="351">
        <f>VLOOKUP($A30,Incurred_Real!$A$25:$BR$426,Incurred_Real!BN$1,FALSE)</f>
        <v>0</v>
      </c>
      <c r="AJ30" s="351">
        <f>VLOOKUP($A30,Incurred_Real!$A$25:$BR$426,Incurred_Real!BO$1,FALSE)</f>
        <v>0</v>
      </c>
      <c r="AK30" s="351">
        <f>VLOOKUP($A30,Incurred_Real!$A$25:$BR$426,Incurred_Real!BP$1,FALSE)</f>
        <v>0</v>
      </c>
      <c r="AL30" s="351">
        <f>VLOOKUP($A30,Incurred_Real!$A$25:$BR$426,Incurred_Real!BQ$1,FALSE)</f>
        <v>0</v>
      </c>
      <c r="AM30" s="351">
        <f>VLOOKUP($A30,Incurred_Real!$A$25:$BR$426,Incurred_Real!BR$1,FALSE)</f>
        <v>0</v>
      </c>
      <c r="AN30" s="351">
        <f t="shared" si="1"/>
        <v>1</v>
      </c>
    </row>
    <row r="31" spans="1:69" x14ac:dyDescent="0.25">
      <c r="A31" s="11" t="s">
        <v>318</v>
      </c>
      <c r="B31" s="12" t="str">
        <f>VLOOKUP($A31,Incurred_Real!$A$25:$AC$426,2,FALSE)</f>
        <v>Online Asset Condition Assessment Equipment Replacement 2018</v>
      </c>
      <c r="C31" s="13">
        <v>0</v>
      </c>
      <c r="D31" s="13">
        <v>0</v>
      </c>
      <c r="E31" s="13">
        <v>0</v>
      </c>
      <c r="F31" s="13">
        <v>0</v>
      </c>
      <c r="G31" s="13">
        <v>5960959.0053235488</v>
      </c>
      <c r="H31" s="13">
        <v>229058.20319994356</v>
      </c>
      <c r="I31" s="13">
        <v>0</v>
      </c>
      <c r="J31" s="232">
        <f t="shared" si="11"/>
        <v>6190017.2085234923</v>
      </c>
      <c r="K31" s="20"/>
      <c r="L31" s="20"/>
      <c r="M31" s="20"/>
      <c r="N31" s="351">
        <f>VLOOKUP($A31,Incurred_Real!$A$25:$BR$426,Incurred_Real!AS$1,FALSE)</f>
        <v>0</v>
      </c>
      <c r="O31" s="351">
        <f>VLOOKUP($A31,Incurred_Real!$A$25:$BR$426,Incurred_Real!AT$1,FALSE)</f>
        <v>0</v>
      </c>
      <c r="P31" s="351">
        <f>VLOOKUP($A31,Incurred_Real!$A$25:$BR$426,Incurred_Real!AU$1,FALSE)</f>
        <v>0</v>
      </c>
      <c r="Q31" s="351">
        <f>VLOOKUP($A31,Incurred_Real!$A$25:$BR$426,Incurred_Real!AV$1,FALSE)</f>
        <v>0</v>
      </c>
      <c r="R31" s="351">
        <f>VLOOKUP($A31,Incurred_Real!$A$25:$BR$426,Incurred_Real!AW$1,FALSE)</f>
        <v>0</v>
      </c>
      <c r="S31" s="351">
        <f>VLOOKUP($A31,Incurred_Real!$A$25:$BR$426,Incurred_Real!AX$1,FALSE)</f>
        <v>0</v>
      </c>
      <c r="T31" s="351">
        <f>VLOOKUP($A31,Incurred_Real!$A$25:$BR$426,Incurred_Real!AY$1,FALSE)</f>
        <v>0</v>
      </c>
      <c r="U31" s="351">
        <f>VLOOKUP($A31,Incurred_Real!$A$25:$BR$426,Incurred_Real!AZ$1,FALSE)</f>
        <v>0</v>
      </c>
      <c r="V31" s="351">
        <f>VLOOKUP($A31,Incurred_Real!$A$25:$BR$426,Incurred_Real!BA$1,FALSE)</f>
        <v>0</v>
      </c>
      <c r="W31" s="351">
        <f>VLOOKUP($A31,Incurred_Real!$A$25:$BR$426,Incurred_Real!BB$1,FALSE)</f>
        <v>9.1665507593874859E-2</v>
      </c>
      <c r="X31" s="351">
        <f>VLOOKUP($A31,Incurred_Real!$A$25:$BR$426,Incurred_Real!BC$1,FALSE)</f>
        <v>0</v>
      </c>
      <c r="Y31" s="351">
        <f>VLOOKUP($A31,Incurred_Real!$A$25:$BR$426,Incurred_Real!BD$1,FALSE)</f>
        <v>1.443234156225855E-3</v>
      </c>
      <c r="Z31" s="351">
        <f>VLOOKUP($A31,Incurred_Real!$A$25:$BR$426,Incurred_Real!BE$1,FALSE)</f>
        <v>0</v>
      </c>
      <c r="AA31" s="351">
        <f>VLOOKUP($A31,Incurred_Real!$A$25:$BR$426,Incurred_Real!BF$1,FALSE)</f>
        <v>0</v>
      </c>
      <c r="AB31" s="351">
        <f>VLOOKUP($A31,Incurred_Real!$A$25:$BR$426,Incurred_Real!BG$1,FALSE)</f>
        <v>0.90689125824989925</v>
      </c>
      <c r="AC31" s="351">
        <f>VLOOKUP($A31,Incurred_Real!$A$25:$BR$426,Incurred_Real!BH$1,FALSE)</f>
        <v>0</v>
      </c>
      <c r="AD31" s="351">
        <f>VLOOKUP($A31,Incurred_Real!$A$25:$BR$426,Incurred_Real!BI$1,FALSE)</f>
        <v>0</v>
      </c>
      <c r="AE31" s="351">
        <f>VLOOKUP($A31,Incurred_Real!$A$25:$BR$426,Incurred_Real!BJ$1,FALSE)</f>
        <v>0</v>
      </c>
      <c r="AF31" s="351">
        <f>VLOOKUP($A31,Incurred_Real!$A$25:$BR$426,Incurred_Real!BK$1,FALSE)</f>
        <v>0</v>
      </c>
      <c r="AG31" s="351">
        <f>VLOOKUP($A31,Incurred_Real!$A$25:$BR$426,Incurred_Real!BL$1,FALSE)</f>
        <v>0</v>
      </c>
      <c r="AH31" s="351">
        <f>VLOOKUP($A31,Incurred_Real!$A$25:$BR$426,Incurred_Real!BM$1,FALSE)</f>
        <v>0</v>
      </c>
      <c r="AI31" s="351">
        <f>VLOOKUP($A31,Incurred_Real!$A$25:$BR$426,Incurred_Real!BN$1,FALSE)</f>
        <v>0</v>
      </c>
      <c r="AJ31" s="351">
        <f>VLOOKUP($A31,Incurred_Real!$A$25:$BR$426,Incurred_Real!BO$1,FALSE)</f>
        <v>0</v>
      </c>
      <c r="AK31" s="351">
        <f>VLOOKUP($A31,Incurred_Real!$A$25:$BR$426,Incurred_Real!BP$1,FALSE)</f>
        <v>0</v>
      </c>
      <c r="AL31" s="351">
        <f>VLOOKUP($A31,Incurred_Real!$A$25:$BR$426,Incurred_Real!BQ$1,FALSE)</f>
        <v>0</v>
      </c>
      <c r="AM31" s="351">
        <f>VLOOKUP($A31,Incurred_Real!$A$25:$BR$426,Incurred_Real!BR$1,FALSE)</f>
        <v>0</v>
      </c>
      <c r="AN31" s="351">
        <f t="shared" si="1"/>
        <v>1</v>
      </c>
    </row>
    <row r="32" spans="1:69" x14ac:dyDescent="0.25">
      <c r="A32" s="11" t="s">
        <v>341</v>
      </c>
      <c r="B32" s="12" t="str">
        <f>VLOOKUP($A32,Incurred_Real!$A$25:$AC$426,2,FALSE)</f>
        <v>GE D20 RTU Product Upgrades</v>
      </c>
      <c r="C32" s="13">
        <v>1156772.8856662828</v>
      </c>
      <c r="D32" s="13">
        <v>720865.39522724121</v>
      </c>
      <c r="E32" s="13">
        <v>758713.33050931466</v>
      </c>
      <c r="F32" s="13">
        <v>220416.72088264744</v>
      </c>
      <c r="G32" s="13">
        <v>0</v>
      </c>
      <c r="H32" s="13">
        <v>0</v>
      </c>
      <c r="I32" s="13">
        <v>0</v>
      </c>
      <c r="J32" s="232">
        <f t="shared" si="11"/>
        <v>2856768.3322854862</v>
      </c>
      <c r="K32" s="20"/>
      <c r="L32" s="20"/>
      <c r="M32" s="20"/>
      <c r="N32" s="351">
        <f>VLOOKUP($A32,Incurred_Real!$A$25:$BR$426,Incurred_Real!AS$1,FALSE)</f>
        <v>0</v>
      </c>
      <c r="O32" s="351">
        <f>VLOOKUP($A32,Incurred_Real!$A$25:$BR$426,Incurred_Real!AT$1,FALSE)</f>
        <v>0</v>
      </c>
      <c r="P32" s="351">
        <f>VLOOKUP($A32,Incurred_Real!$A$25:$BR$426,Incurred_Real!AU$1,FALSE)</f>
        <v>0</v>
      </c>
      <c r="Q32" s="351">
        <f>VLOOKUP($A32,Incurred_Real!$A$25:$BR$426,Incurred_Real!AV$1,FALSE)</f>
        <v>0</v>
      </c>
      <c r="R32" s="351">
        <f>VLOOKUP($A32,Incurred_Real!$A$25:$BR$426,Incurred_Real!AW$1,FALSE)</f>
        <v>0</v>
      </c>
      <c r="S32" s="351">
        <f>VLOOKUP($A32,Incurred_Real!$A$25:$BR$426,Incurred_Real!AX$1,FALSE)</f>
        <v>0</v>
      </c>
      <c r="T32" s="351">
        <f>VLOOKUP($A32,Incurred_Real!$A$25:$BR$426,Incurred_Real!AY$1,FALSE)</f>
        <v>0</v>
      </c>
      <c r="U32" s="351">
        <f>VLOOKUP($A32,Incurred_Real!$A$25:$BR$426,Incurred_Real!AZ$1,FALSE)</f>
        <v>0</v>
      </c>
      <c r="V32" s="351">
        <f>VLOOKUP($A32,Incurred_Real!$A$25:$BR$426,Incurred_Real!BA$1,FALSE)</f>
        <v>0</v>
      </c>
      <c r="W32" s="351">
        <f>VLOOKUP($A32,Incurred_Real!$A$25:$BR$426,Incurred_Real!BB$1,FALSE)</f>
        <v>0</v>
      </c>
      <c r="X32" s="351">
        <f>VLOOKUP($A32,Incurred_Real!$A$25:$BR$426,Incurred_Real!BC$1,FALSE)</f>
        <v>0</v>
      </c>
      <c r="Y32" s="351">
        <f>VLOOKUP($A32,Incurred_Real!$A$25:$BR$426,Incurred_Real!BD$1,FALSE)</f>
        <v>0</v>
      </c>
      <c r="Z32" s="351">
        <f>VLOOKUP($A32,Incurred_Real!$A$25:$BR$426,Incurred_Real!BE$1,FALSE)</f>
        <v>0</v>
      </c>
      <c r="AA32" s="351">
        <f>VLOOKUP($A32,Incurred_Real!$A$25:$BR$426,Incurred_Real!BF$1,FALSE)</f>
        <v>0</v>
      </c>
      <c r="AB32" s="351">
        <f>VLOOKUP($A32,Incurred_Real!$A$25:$BR$426,Incurred_Real!BG$1,FALSE)</f>
        <v>1</v>
      </c>
      <c r="AC32" s="351">
        <f>VLOOKUP($A32,Incurred_Real!$A$25:$BR$426,Incurred_Real!BH$1,FALSE)</f>
        <v>0</v>
      </c>
      <c r="AD32" s="351">
        <f>VLOOKUP($A32,Incurred_Real!$A$25:$BR$426,Incurred_Real!BI$1,FALSE)</f>
        <v>0</v>
      </c>
      <c r="AE32" s="351">
        <f>VLOOKUP($A32,Incurred_Real!$A$25:$BR$426,Incurred_Real!BJ$1,FALSE)</f>
        <v>0</v>
      </c>
      <c r="AF32" s="351">
        <f>VLOOKUP($A32,Incurred_Real!$A$25:$BR$426,Incurred_Real!BK$1,FALSE)</f>
        <v>0</v>
      </c>
      <c r="AG32" s="351">
        <f>VLOOKUP($A32,Incurred_Real!$A$25:$BR$426,Incurred_Real!BL$1,FALSE)</f>
        <v>0</v>
      </c>
      <c r="AH32" s="351">
        <f>VLOOKUP($A32,Incurred_Real!$A$25:$BR$426,Incurred_Real!BM$1,FALSE)</f>
        <v>0</v>
      </c>
      <c r="AI32" s="351">
        <f>VLOOKUP($A32,Incurred_Real!$A$25:$BR$426,Incurred_Real!BN$1,FALSE)</f>
        <v>0</v>
      </c>
      <c r="AJ32" s="351">
        <f>VLOOKUP($A32,Incurred_Real!$A$25:$BR$426,Incurred_Real!BO$1,FALSE)</f>
        <v>0</v>
      </c>
      <c r="AK32" s="351">
        <f>VLOOKUP($A32,Incurred_Real!$A$25:$BR$426,Incurred_Real!BP$1,FALSE)</f>
        <v>0</v>
      </c>
      <c r="AL32" s="351">
        <f>VLOOKUP($A32,Incurred_Real!$A$25:$BR$426,Incurred_Real!BQ$1,FALSE)</f>
        <v>0</v>
      </c>
      <c r="AM32" s="351">
        <f>VLOOKUP($A32,Incurred_Real!$A$25:$BR$426,Incurred_Real!BR$1,FALSE)</f>
        <v>0</v>
      </c>
      <c r="AN32" s="351">
        <f t="shared" si="1"/>
        <v>1</v>
      </c>
    </row>
    <row r="33" spans="1:40" x14ac:dyDescent="0.25">
      <c r="A33" s="11" t="s">
        <v>347</v>
      </c>
      <c r="B33" s="12" t="str">
        <f>VLOOKUP($A33,Incurred_Real!$A$25:$AC$426,2,FALSE)</f>
        <v>Motorised Isolator LOPA Improvement</v>
      </c>
      <c r="C33" s="13">
        <v>16559713.337112937</v>
      </c>
      <c r="D33" s="13">
        <v>0</v>
      </c>
      <c r="E33" s="13">
        <v>0</v>
      </c>
      <c r="F33" s="13">
        <v>0</v>
      </c>
      <c r="G33" s="13">
        <v>0</v>
      </c>
      <c r="H33" s="13">
        <v>0</v>
      </c>
      <c r="I33" s="13">
        <v>0</v>
      </c>
      <c r="J33" s="232">
        <f t="shared" si="11"/>
        <v>16559713.337112937</v>
      </c>
      <c r="K33" s="20"/>
      <c r="L33" s="20"/>
      <c r="M33" s="20"/>
      <c r="N33" s="351">
        <f>VLOOKUP($A33,Incurred_Real!$A$25:$BR$426,Incurred_Real!AS$1,FALSE)</f>
        <v>0</v>
      </c>
      <c r="O33" s="351">
        <f>VLOOKUP($A33,Incurred_Real!$A$25:$BR$426,Incurred_Real!AT$1,FALSE)</f>
        <v>0</v>
      </c>
      <c r="P33" s="351">
        <f>VLOOKUP($A33,Incurred_Real!$A$25:$BR$426,Incurred_Real!AU$1,FALSE)</f>
        <v>0</v>
      </c>
      <c r="Q33" s="351">
        <f>VLOOKUP($A33,Incurred_Real!$A$25:$BR$426,Incurred_Real!AV$1,FALSE)</f>
        <v>0</v>
      </c>
      <c r="R33" s="351">
        <f>VLOOKUP($A33,Incurred_Real!$A$25:$BR$426,Incurred_Real!AW$1,FALSE)</f>
        <v>0</v>
      </c>
      <c r="S33" s="351">
        <f>VLOOKUP($A33,Incurred_Real!$A$25:$BR$426,Incurred_Real!AX$1,FALSE)</f>
        <v>0</v>
      </c>
      <c r="T33" s="351">
        <f>VLOOKUP($A33,Incurred_Real!$A$25:$BR$426,Incurred_Real!AY$1,FALSE)</f>
        <v>0</v>
      </c>
      <c r="U33" s="351">
        <f>VLOOKUP($A33,Incurred_Real!$A$25:$BR$426,Incurred_Real!AZ$1,FALSE)</f>
        <v>0</v>
      </c>
      <c r="V33" s="351">
        <f>VLOOKUP($A33,Incurred_Real!$A$25:$BR$426,Incurred_Real!BA$1,FALSE)</f>
        <v>0</v>
      </c>
      <c r="W33" s="351">
        <f>VLOOKUP($A33,Incurred_Real!$A$25:$BR$426,Incurred_Real!BB$1,FALSE)</f>
        <v>0.53950080701675884</v>
      </c>
      <c r="X33" s="351">
        <f>VLOOKUP($A33,Incurred_Real!$A$25:$BR$426,Incurred_Real!BC$1,FALSE)</f>
        <v>0</v>
      </c>
      <c r="Y33" s="351">
        <f>VLOOKUP($A33,Incurred_Real!$A$25:$BR$426,Incurred_Real!BD$1,FALSE)</f>
        <v>4.3465636144460681E-3</v>
      </c>
      <c r="Z33" s="351">
        <f>VLOOKUP($A33,Incurred_Real!$A$25:$BR$426,Incurred_Real!BE$1,FALSE)</f>
        <v>0</v>
      </c>
      <c r="AA33" s="351">
        <f>VLOOKUP($A33,Incurred_Real!$A$25:$BR$426,Incurred_Real!BF$1,FALSE)</f>
        <v>0</v>
      </c>
      <c r="AB33" s="351">
        <f>VLOOKUP($A33,Incurred_Real!$A$25:$BR$426,Incurred_Real!BG$1,FALSE)</f>
        <v>0.45615262936879514</v>
      </c>
      <c r="AC33" s="351">
        <f>VLOOKUP($A33,Incurred_Real!$A$25:$BR$426,Incurred_Real!BH$1,FALSE)</f>
        <v>0</v>
      </c>
      <c r="AD33" s="351">
        <f>VLOOKUP($A33,Incurred_Real!$A$25:$BR$426,Incurred_Real!BI$1,FALSE)</f>
        <v>0</v>
      </c>
      <c r="AE33" s="351">
        <f>VLOOKUP($A33,Incurred_Real!$A$25:$BR$426,Incurred_Real!BJ$1,FALSE)</f>
        <v>0</v>
      </c>
      <c r="AF33" s="351">
        <f>VLOOKUP($A33,Incurred_Real!$A$25:$BR$426,Incurred_Real!BK$1,FALSE)</f>
        <v>0</v>
      </c>
      <c r="AG33" s="351">
        <f>VLOOKUP($A33,Incurred_Real!$A$25:$BR$426,Incurred_Real!BL$1,FALSE)</f>
        <v>0</v>
      </c>
      <c r="AH33" s="351">
        <f>VLOOKUP($A33,Incurred_Real!$A$25:$BR$426,Incurred_Real!BM$1,FALSE)</f>
        <v>0</v>
      </c>
      <c r="AI33" s="351">
        <f>VLOOKUP($A33,Incurred_Real!$A$25:$BR$426,Incurred_Real!BN$1,FALSE)</f>
        <v>0</v>
      </c>
      <c r="AJ33" s="351">
        <f>VLOOKUP($A33,Incurred_Real!$A$25:$BR$426,Incurred_Real!BO$1,FALSE)</f>
        <v>0</v>
      </c>
      <c r="AK33" s="351">
        <f>VLOOKUP($A33,Incurred_Real!$A$25:$BR$426,Incurred_Real!BP$1,FALSE)</f>
        <v>0</v>
      </c>
      <c r="AL33" s="351">
        <f>VLOOKUP($A33,Incurred_Real!$A$25:$BR$426,Incurred_Real!BQ$1,FALSE)</f>
        <v>0</v>
      </c>
      <c r="AM33" s="351">
        <f>VLOOKUP($A33,Incurred_Real!$A$25:$BR$426,Incurred_Real!BR$1,FALSE)</f>
        <v>0</v>
      </c>
      <c r="AN33" s="351">
        <f t="shared" ref="AN33" si="70">SUM(N33:AM33)</f>
        <v>1</v>
      </c>
    </row>
    <row r="34" spans="1:40" x14ac:dyDescent="0.25">
      <c r="A34" s="11" t="s">
        <v>657</v>
      </c>
      <c r="B34" s="12" t="str">
        <f>VLOOKUP($A34,Incurred_Real!$A$25:$AC$426,2,FALSE)</f>
        <v>Dalrymple ESCRI Energy Storage</v>
      </c>
      <c r="C34" s="13">
        <v>14799.632393623548</v>
      </c>
      <c r="D34" s="13">
        <v>0</v>
      </c>
      <c r="E34" s="13">
        <v>0</v>
      </c>
      <c r="F34" s="13">
        <v>0</v>
      </c>
      <c r="G34" s="13">
        <v>0</v>
      </c>
      <c r="H34" s="13">
        <v>0</v>
      </c>
      <c r="I34" s="13">
        <v>0</v>
      </c>
      <c r="J34" s="232">
        <f t="shared" si="11"/>
        <v>14799.632393623548</v>
      </c>
      <c r="N34" s="351">
        <f>VLOOKUP($A34,Incurred_Real!$A$25:$BR$426,Incurred_Real!AS$1,FALSE)</f>
        <v>0</v>
      </c>
      <c r="O34" s="351">
        <f>VLOOKUP($A34,Incurred_Real!$A$25:$BR$426,Incurred_Real!AT$1,FALSE)</f>
        <v>3.4933059742490844E-4</v>
      </c>
      <c r="P34" s="351">
        <f>VLOOKUP($A34,Incurred_Real!$A$25:$BR$426,Incurred_Real!AU$1,FALSE)</f>
        <v>0</v>
      </c>
      <c r="Q34" s="351">
        <f>VLOOKUP($A34,Incurred_Real!$A$25:$BR$426,Incurred_Real!AV$1,FALSE)</f>
        <v>0</v>
      </c>
      <c r="R34" s="351">
        <f>VLOOKUP($A34,Incurred_Real!$A$25:$BR$426,Incurred_Real!AW$1,FALSE)</f>
        <v>0</v>
      </c>
      <c r="S34" s="351">
        <f>VLOOKUP($A34,Incurred_Real!$A$25:$BR$426,Incurred_Real!AX$1,FALSE)</f>
        <v>2.2887180190058198E-2</v>
      </c>
      <c r="T34" s="351">
        <f>VLOOKUP($A34,Incurred_Real!$A$25:$BR$426,Incurred_Real!AY$1,FALSE)</f>
        <v>0</v>
      </c>
      <c r="U34" s="351">
        <f>VLOOKUP($A34,Incurred_Real!$A$25:$BR$426,Incurred_Real!AZ$1,FALSE)</f>
        <v>0</v>
      </c>
      <c r="V34" s="351">
        <f>VLOOKUP($A34,Incurred_Real!$A$25:$BR$426,Incurred_Real!BA$1,FALSE)</f>
        <v>0</v>
      </c>
      <c r="W34" s="351">
        <f>VLOOKUP($A34,Incurred_Real!$A$25:$BR$426,Incurred_Real!BB$1,FALSE)</f>
        <v>2.3922160084433781E-2</v>
      </c>
      <c r="X34" s="351">
        <f>VLOOKUP($A34,Incurred_Real!$A$25:$BR$426,Incurred_Real!BC$1,FALSE)</f>
        <v>0</v>
      </c>
      <c r="Y34" s="351">
        <f>VLOOKUP($A34,Incurred_Real!$A$25:$BR$426,Incurred_Real!BD$1,FALSE)</f>
        <v>5.1179790769362542E-2</v>
      </c>
      <c r="Z34" s="351">
        <f>VLOOKUP($A34,Incurred_Real!$A$25:$BR$426,Incurred_Real!BE$1,FALSE)</f>
        <v>8.5224631487493471E-3</v>
      </c>
      <c r="AA34" s="351">
        <f>VLOOKUP($A34,Incurred_Real!$A$25:$BR$426,Incurred_Real!BF$1,FALSE)</f>
        <v>0</v>
      </c>
      <c r="AB34" s="351">
        <f>VLOOKUP($A34,Incurred_Real!$A$25:$BR$426,Incurred_Real!BG$1,FALSE)</f>
        <v>0.88194995932970033</v>
      </c>
      <c r="AC34" s="351">
        <f>VLOOKUP($A34,Incurred_Real!$A$25:$BR$426,Incurred_Real!BH$1,FALSE)</f>
        <v>9.034413232917709E-4</v>
      </c>
      <c r="AD34" s="351">
        <f>VLOOKUP($A34,Incurred_Real!$A$25:$BR$426,Incurred_Real!BI$1,FALSE)</f>
        <v>4.556355740468164E-3</v>
      </c>
      <c r="AE34" s="351">
        <f>VLOOKUP($A34,Incurred_Real!$A$25:$BR$426,Incurred_Real!BJ$1,FALSE)</f>
        <v>0</v>
      </c>
      <c r="AF34" s="351">
        <f>VLOOKUP($A34,Incurred_Real!$A$25:$BR$426,Incurred_Real!BK$1,FALSE)</f>
        <v>0</v>
      </c>
      <c r="AG34" s="351">
        <f>VLOOKUP($A34,Incurred_Real!$A$25:$BR$426,Incurred_Real!BL$1,FALSE)</f>
        <v>0</v>
      </c>
      <c r="AH34" s="351">
        <f>VLOOKUP($A34,Incurred_Real!$A$25:$BR$426,Incurred_Real!BM$1,FALSE)</f>
        <v>0</v>
      </c>
      <c r="AI34" s="351">
        <f>VLOOKUP($A34,Incurred_Real!$A$25:$BR$426,Incurred_Real!BN$1,FALSE)</f>
        <v>0</v>
      </c>
      <c r="AJ34" s="351">
        <f>VLOOKUP($A34,Incurred_Real!$A$25:$BR$426,Incurred_Real!BO$1,FALSE)</f>
        <v>0</v>
      </c>
      <c r="AK34" s="351">
        <f>VLOOKUP($A34,Incurred_Real!$A$25:$BR$426,Incurred_Real!BP$1,FALSE)</f>
        <v>0</v>
      </c>
      <c r="AL34" s="351">
        <f>VLOOKUP($A34,Incurred_Real!$A$25:$BR$426,Incurred_Real!BQ$1,FALSE)</f>
        <v>0</v>
      </c>
      <c r="AM34" s="351">
        <f>VLOOKUP($A34,Incurred_Real!$A$25:$BR$426,Incurred_Real!BR$1,FALSE)</f>
        <v>5.7293188165107901E-3</v>
      </c>
      <c r="AN34" s="351">
        <f t="shared" si="1"/>
        <v>1</v>
      </c>
    </row>
    <row r="35" spans="1:40" x14ac:dyDescent="0.25">
      <c r="A35" s="11" t="s">
        <v>691</v>
      </c>
      <c r="B35" s="12" t="str">
        <f>VLOOKUP($A35,Incurred_Real!$A$25:$AC$426,2,FALSE)</f>
        <v>Electric Vehicle Fleet and Charging Infrastructure</v>
      </c>
      <c r="C35" s="13">
        <v>-20536.383830561248</v>
      </c>
      <c r="D35" s="13">
        <v>0</v>
      </c>
      <c r="E35" s="13">
        <v>0</v>
      </c>
      <c r="F35" s="13">
        <v>0</v>
      </c>
      <c r="G35" s="13">
        <v>0</v>
      </c>
      <c r="H35" s="13">
        <v>0</v>
      </c>
      <c r="I35" s="13">
        <v>0</v>
      </c>
      <c r="J35" s="232">
        <f t="shared" si="11"/>
        <v>-20536.383830561248</v>
      </c>
      <c r="N35" s="351">
        <f>VLOOKUP($A35,Incurred_Real!$A$25:$BR$426,Incurred_Real!AS$1,FALSE)</f>
        <v>0</v>
      </c>
      <c r="O35" s="351">
        <f>VLOOKUP($A35,Incurred_Real!$A$25:$BR$426,Incurred_Real!AT$1,FALSE)</f>
        <v>0</v>
      </c>
      <c r="P35" s="351">
        <f>VLOOKUP($A35,Incurred_Real!$A$25:$BR$426,Incurred_Real!AU$1,FALSE)</f>
        <v>0</v>
      </c>
      <c r="Q35" s="351">
        <f>VLOOKUP($A35,Incurred_Real!$A$25:$BR$426,Incurred_Real!AV$1,FALSE)</f>
        <v>0</v>
      </c>
      <c r="R35" s="351">
        <f>VLOOKUP($A35,Incurred_Real!$A$25:$BR$426,Incurred_Real!AW$1,FALSE)</f>
        <v>0</v>
      </c>
      <c r="S35" s="351">
        <f>VLOOKUP($A35,Incurred_Real!$A$25:$BR$426,Incurred_Real!AX$1,FALSE)</f>
        <v>0</v>
      </c>
      <c r="T35" s="351">
        <f>VLOOKUP($A35,Incurred_Real!$A$25:$BR$426,Incurred_Real!AY$1,FALSE)</f>
        <v>0</v>
      </c>
      <c r="U35" s="351">
        <f>VLOOKUP($A35,Incurred_Real!$A$25:$BR$426,Incurred_Real!AZ$1,FALSE)</f>
        <v>1</v>
      </c>
      <c r="V35" s="351">
        <f>VLOOKUP($A35,Incurred_Real!$A$25:$BR$426,Incurred_Real!BA$1,FALSE)</f>
        <v>0</v>
      </c>
      <c r="W35" s="351">
        <f>VLOOKUP($A35,Incurred_Real!$A$25:$BR$426,Incurred_Real!BB$1,FALSE)</f>
        <v>0</v>
      </c>
      <c r="X35" s="351">
        <f>VLOOKUP($A35,Incurred_Real!$A$25:$BR$426,Incurred_Real!BC$1,FALSE)</f>
        <v>0</v>
      </c>
      <c r="Y35" s="351">
        <f>VLOOKUP($A35,Incurred_Real!$A$25:$BR$426,Incurred_Real!BD$1,FALSE)</f>
        <v>0</v>
      </c>
      <c r="Z35" s="351">
        <f>VLOOKUP($A35,Incurred_Real!$A$25:$BR$426,Incurred_Real!BE$1,FALSE)</f>
        <v>0</v>
      </c>
      <c r="AA35" s="351">
        <f>VLOOKUP($A35,Incurred_Real!$A$25:$BR$426,Incurred_Real!BF$1,FALSE)</f>
        <v>0</v>
      </c>
      <c r="AB35" s="351">
        <f>VLOOKUP($A35,Incurred_Real!$A$25:$BR$426,Incurred_Real!BG$1,FALSE)</f>
        <v>0</v>
      </c>
      <c r="AC35" s="351">
        <f>VLOOKUP($A35,Incurred_Real!$A$25:$BR$426,Incurred_Real!BH$1,FALSE)</f>
        <v>0</v>
      </c>
      <c r="AD35" s="351">
        <f>VLOOKUP($A35,Incurred_Real!$A$25:$BR$426,Incurred_Real!BI$1,FALSE)</f>
        <v>0</v>
      </c>
      <c r="AE35" s="351">
        <f>VLOOKUP($A35,Incurred_Real!$A$25:$BR$426,Incurred_Real!BJ$1,FALSE)</f>
        <v>0</v>
      </c>
      <c r="AF35" s="351">
        <f>VLOOKUP($A35,Incurred_Real!$A$25:$BR$426,Incurred_Real!BK$1,FALSE)</f>
        <v>0</v>
      </c>
      <c r="AG35" s="351">
        <f>VLOOKUP($A35,Incurred_Real!$A$25:$BR$426,Incurred_Real!BL$1,FALSE)</f>
        <v>0</v>
      </c>
      <c r="AH35" s="351">
        <f>VLOOKUP($A35,Incurred_Real!$A$25:$BR$426,Incurred_Real!BM$1,FALSE)</f>
        <v>0</v>
      </c>
      <c r="AI35" s="351">
        <f>VLOOKUP($A35,Incurred_Real!$A$25:$BR$426,Incurred_Real!BN$1,FALSE)</f>
        <v>0</v>
      </c>
      <c r="AJ35" s="351">
        <f>VLOOKUP($A35,Incurred_Real!$A$25:$BR$426,Incurred_Real!BO$1,FALSE)</f>
        <v>0</v>
      </c>
      <c r="AK35" s="351">
        <f>VLOOKUP($A35,Incurred_Real!$A$25:$BR$426,Incurred_Real!BP$1,FALSE)</f>
        <v>0</v>
      </c>
      <c r="AL35" s="351">
        <f>VLOOKUP($A35,Incurred_Real!$A$25:$BR$426,Incurred_Real!BQ$1,FALSE)</f>
        <v>0</v>
      </c>
      <c r="AM35" s="351">
        <f>VLOOKUP($A35,Incurred_Real!$A$25:$BR$426,Incurred_Real!BR$1,FALSE)</f>
        <v>0</v>
      </c>
      <c r="AN35" s="351">
        <f t="shared" si="1"/>
        <v>1</v>
      </c>
    </row>
    <row r="36" spans="1:40" x14ac:dyDescent="0.25">
      <c r="A36" s="11" t="s">
        <v>693</v>
      </c>
      <c r="B36" s="12" t="str">
        <f>VLOOKUP($A36,Incurred_Real!$A$25:$AC$426,2,FALSE)</f>
        <v>Rymill Building Accommodation Security and Amenities Upgrade</v>
      </c>
      <c r="C36" s="13">
        <v>115674.04730156432</v>
      </c>
      <c r="D36" s="13">
        <v>0</v>
      </c>
      <c r="E36" s="13">
        <v>0</v>
      </c>
      <c r="F36" s="13">
        <v>0</v>
      </c>
      <c r="G36" s="13">
        <v>0</v>
      </c>
      <c r="H36" s="13">
        <v>0</v>
      </c>
      <c r="I36" s="13">
        <v>0</v>
      </c>
      <c r="J36" s="232">
        <f t="shared" si="11"/>
        <v>115674.04730156432</v>
      </c>
      <c r="N36" s="351">
        <f>VLOOKUP($A36,Incurred_Real!$A$25:$BR$426,Incurred_Real!AS$1,FALSE)</f>
        <v>0.5</v>
      </c>
      <c r="O36" s="351">
        <f>VLOOKUP($A36,Incurred_Real!$A$25:$BR$426,Incurred_Real!AT$1,FALSE)</f>
        <v>0</v>
      </c>
      <c r="P36" s="351">
        <f>VLOOKUP($A36,Incurred_Real!$A$25:$BR$426,Incurred_Real!AU$1,FALSE)</f>
        <v>0</v>
      </c>
      <c r="Q36" s="351">
        <f>VLOOKUP($A36,Incurred_Real!$A$25:$BR$426,Incurred_Real!AV$1,FALSE)</f>
        <v>0</v>
      </c>
      <c r="R36" s="351">
        <f>VLOOKUP($A36,Incurred_Real!$A$25:$BR$426,Incurred_Real!AW$1,FALSE)</f>
        <v>0</v>
      </c>
      <c r="S36" s="351">
        <f>VLOOKUP($A36,Incurred_Real!$A$25:$BR$426,Incurred_Real!AX$1,FALSE)</f>
        <v>0</v>
      </c>
      <c r="T36" s="351">
        <f>VLOOKUP($A36,Incurred_Real!$A$25:$BR$426,Incurred_Real!AY$1,FALSE)</f>
        <v>0</v>
      </c>
      <c r="U36" s="351">
        <f>VLOOKUP($A36,Incurred_Real!$A$25:$BR$426,Incurred_Real!AZ$1,FALSE)</f>
        <v>0.5</v>
      </c>
      <c r="V36" s="351">
        <f>VLOOKUP($A36,Incurred_Real!$A$25:$BR$426,Incurred_Real!BA$1,FALSE)</f>
        <v>0</v>
      </c>
      <c r="W36" s="351">
        <f>VLOOKUP($A36,Incurred_Real!$A$25:$BR$426,Incurred_Real!BB$1,FALSE)</f>
        <v>0</v>
      </c>
      <c r="X36" s="351">
        <f>VLOOKUP($A36,Incurred_Real!$A$25:$BR$426,Incurred_Real!BC$1,FALSE)</f>
        <v>0</v>
      </c>
      <c r="Y36" s="351">
        <f>VLOOKUP($A36,Incurred_Real!$A$25:$BR$426,Incurred_Real!BD$1,FALSE)</f>
        <v>0</v>
      </c>
      <c r="Z36" s="351">
        <f>VLOOKUP($A36,Incurred_Real!$A$25:$BR$426,Incurred_Real!BE$1,FALSE)</f>
        <v>0</v>
      </c>
      <c r="AA36" s="351">
        <f>VLOOKUP($A36,Incurred_Real!$A$25:$BR$426,Incurred_Real!BF$1,FALSE)</f>
        <v>0</v>
      </c>
      <c r="AB36" s="351">
        <f>VLOOKUP($A36,Incurred_Real!$A$25:$BR$426,Incurred_Real!BG$1,FALSE)</f>
        <v>0</v>
      </c>
      <c r="AC36" s="351">
        <f>VLOOKUP($A36,Incurred_Real!$A$25:$BR$426,Incurred_Real!BH$1,FALSE)</f>
        <v>0</v>
      </c>
      <c r="AD36" s="351">
        <f>VLOOKUP($A36,Incurred_Real!$A$25:$BR$426,Incurred_Real!BI$1,FALSE)</f>
        <v>0</v>
      </c>
      <c r="AE36" s="351">
        <f>VLOOKUP($A36,Incurred_Real!$A$25:$BR$426,Incurred_Real!BJ$1,FALSE)</f>
        <v>0</v>
      </c>
      <c r="AF36" s="351">
        <f>VLOOKUP($A36,Incurred_Real!$A$25:$BR$426,Incurred_Real!BK$1,FALSE)</f>
        <v>0</v>
      </c>
      <c r="AG36" s="351">
        <f>VLOOKUP($A36,Incurred_Real!$A$25:$BR$426,Incurred_Real!BL$1,FALSE)</f>
        <v>0</v>
      </c>
      <c r="AH36" s="351">
        <f>VLOOKUP($A36,Incurred_Real!$A$25:$BR$426,Incurred_Real!BM$1,FALSE)</f>
        <v>0</v>
      </c>
      <c r="AI36" s="351">
        <f>VLOOKUP($A36,Incurred_Real!$A$25:$BR$426,Incurred_Real!BN$1,FALSE)</f>
        <v>0</v>
      </c>
      <c r="AJ36" s="351">
        <f>VLOOKUP($A36,Incurred_Real!$A$25:$BR$426,Incurred_Real!BO$1,FALSE)</f>
        <v>0</v>
      </c>
      <c r="AK36" s="351">
        <f>VLOOKUP($A36,Incurred_Real!$A$25:$BR$426,Incurred_Real!BP$1,FALSE)</f>
        <v>0</v>
      </c>
      <c r="AL36" s="351">
        <f>VLOOKUP($A36,Incurred_Real!$A$25:$BR$426,Incurred_Real!BQ$1,FALSE)</f>
        <v>0</v>
      </c>
      <c r="AM36" s="351">
        <f>VLOOKUP($A36,Incurred_Real!$A$25:$BR$426,Incurred_Real!BR$1,FALSE)</f>
        <v>0</v>
      </c>
      <c r="AN36" s="351">
        <f t="shared" ref="AN36" si="71">SUM(N36:AM36)</f>
        <v>1</v>
      </c>
    </row>
    <row r="37" spans="1:40" x14ac:dyDescent="0.25">
      <c r="A37" s="11" t="s">
        <v>697</v>
      </c>
      <c r="B37" s="12" t="str">
        <f>VLOOKUP($A37,Incurred_Real!$A$25:$AC$426,2,FALSE)</f>
        <v>Project EnergyConnect</v>
      </c>
      <c r="C37" s="13">
        <v>0</v>
      </c>
      <c r="D37" s="13">
        <v>0</v>
      </c>
      <c r="E37" s="13">
        <v>437753208.44217807</v>
      </c>
      <c r="F37" s="13">
        <v>19773095.33648194</v>
      </c>
      <c r="G37" s="13">
        <v>0</v>
      </c>
      <c r="H37" s="13">
        <v>0</v>
      </c>
      <c r="I37" s="13">
        <v>0</v>
      </c>
      <c r="J37" s="232">
        <f t="shared" si="11"/>
        <v>457526303.77866</v>
      </c>
      <c r="N37" s="351">
        <f>VLOOKUP($A37,Incurred_Real!$A$25:$BR$426,Incurred_Real!AS$1,FALSE)</f>
        <v>0</v>
      </c>
      <c r="O37" s="351">
        <f>VLOOKUP($A37,Incurred_Real!$A$25:$BR$426,Incurred_Real!AT$1,FALSE)</f>
        <v>0</v>
      </c>
      <c r="P37" s="351">
        <f>VLOOKUP($A37,Incurred_Real!$A$25:$BR$426,Incurred_Real!AU$1,FALSE)</f>
        <v>0</v>
      </c>
      <c r="Q37" s="351">
        <f>VLOOKUP($A37,Incurred_Real!$A$25:$BR$426,Incurred_Real!AV$1,FALSE)</f>
        <v>0</v>
      </c>
      <c r="R37" s="351">
        <f>VLOOKUP($A37,Incurred_Real!$A$25:$BR$426,Incurred_Real!AW$1,FALSE)</f>
        <v>0</v>
      </c>
      <c r="S37" s="351">
        <f>VLOOKUP($A37,Incurred_Real!$A$25:$BR$426,Incurred_Real!AX$1,FALSE)</f>
        <v>2.8708404392086773E-2</v>
      </c>
      <c r="T37" s="351">
        <f>VLOOKUP($A37,Incurred_Real!$A$25:$BR$426,Incurred_Real!AY$1,FALSE)</f>
        <v>0</v>
      </c>
      <c r="U37" s="351">
        <f>VLOOKUP($A37,Incurred_Real!$A$25:$BR$426,Incurred_Real!AZ$1,FALSE)</f>
        <v>0</v>
      </c>
      <c r="V37" s="351">
        <f>VLOOKUP($A37,Incurred_Real!$A$25:$BR$426,Incurred_Real!BA$1,FALSE)</f>
        <v>0</v>
      </c>
      <c r="W37" s="351">
        <f>VLOOKUP($A37,Incurred_Real!$A$25:$BR$426,Incurred_Real!BB$1,FALSE)</f>
        <v>0.16075364712193177</v>
      </c>
      <c r="X37" s="351">
        <f>VLOOKUP($A37,Incurred_Real!$A$25:$BR$426,Incurred_Real!BC$1,FALSE)</f>
        <v>0</v>
      </c>
      <c r="Y37" s="351">
        <f>VLOOKUP($A37,Incurred_Real!$A$25:$BR$426,Incurred_Real!BD$1,FALSE)</f>
        <v>4.1555724532333076E-2</v>
      </c>
      <c r="Z37" s="351">
        <f>VLOOKUP($A37,Incurred_Real!$A$25:$BR$426,Incurred_Real!BE$1,FALSE)</f>
        <v>2.0918397721230303E-3</v>
      </c>
      <c r="AA37" s="351">
        <f>VLOOKUP($A37,Incurred_Real!$A$25:$BR$426,Incurred_Real!BF$1,FALSE)</f>
        <v>0</v>
      </c>
      <c r="AB37" s="351">
        <f>VLOOKUP($A37,Incurred_Real!$A$25:$BR$426,Incurred_Real!BG$1,FALSE)</f>
        <v>6.4130723244070834E-2</v>
      </c>
      <c r="AC37" s="351">
        <f>VLOOKUP($A37,Incurred_Real!$A$25:$BR$426,Incurred_Real!BH$1,FALSE)</f>
        <v>0.68929272235756267</v>
      </c>
      <c r="AD37" s="351">
        <f>VLOOKUP($A37,Incurred_Real!$A$25:$BR$426,Incurred_Real!BI$1,FALSE)</f>
        <v>0</v>
      </c>
      <c r="AE37" s="351">
        <f>VLOOKUP($A37,Incurred_Real!$A$25:$BR$426,Incurred_Real!BJ$1,FALSE)</f>
        <v>0</v>
      </c>
      <c r="AF37" s="351">
        <f>VLOOKUP($A37,Incurred_Real!$A$25:$BR$426,Incurred_Real!BK$1,FALSE)</f>
        <v>0</v>
      </c>
      <c r="AG37" s="351">
        <f>VLOOKUP($A37,Incurred_Real!$A$25:$BR$426,Incurred_Real!BL$1,FALSE)</f>
        <v>0</v>
      </c>
      <c r="AH37" s="351">
        <f>VLOOKUP($A37,Incurred_Real!$A$25:$BR$426,Incurred_Real!BM$1,FALSE)</f>
        <v>0</v>
      </c>
      <c r="AI37" s="351">
        <f>VLOOKUP($A37,Incurred_Real!$A$25:$BR$426,Incurred_Real!BN$1,FALSE)</f>
        <v>0</v>
      </c>
      <c r="AJ37" s="351">
        <f>VLOOKUP($A37,Incurred_Real!$A$25:$BR$426,Incurred_Real!BO$1,FALSE)</f>
        <v>0</v>
      </c>
      <c r="AK37" s="351">
        <f>VLOOKUP($A37,Incurred_Real!$A$25:$BR$426,Incurred_Real!BP$1,FALSE)</f>
        <v>0</v>
      </c>
      <c r="AL37" s="351">
        <f>VLOOKUP($A37,Incurred_Real!$A$25:$BR$426,Incurred_Real!BQ$1,FALSE)</f>
        <v>0</v>
      </c>
      <c r="AM37" s="351">
        <f>VLOOKUP($A37,Incurred_Real!$A$25:$BR$426,Incurred_Real!BR$1,FALSE)</f>
        <v>1.3466938579891839E-2</v>
      </c>
      <c r="AN37" s="351">
        <f t="shared" si="1"/>
        <v>1</v>
      </c>
    </row>
    <row r="38" spans="1:40" x14ac:dyDescent="0.25">
      <c r="A38" s="11" t="s">
        <v>709</v>
      </c>
      <c r="B38" s="12" t="str">
        <f>VLOOKUP($A38,Incurred_Real!$A$25:$AC$426,2,FALSE)</f>
        <v>Pimba Telecoms Bearer</v>
      </c>
      <c r="C38" s="13">
        <v>5087782.9748576544</v>
      </c>
      <c r="D38" s="13">
        <v>18518.815221039524</v>
      </c>
      <c r="E38" s="13">
        <v>0</v>
      </c>
      <c r="F38" s="13">
        <v>0</v>
      </c>
      <c r="G38" s="13">
        <v>0</v>
      </c>
      <c r="H38" s="13">
        <v>0</v>
      </c>
      <c r="I38" s="13">
        <v>0</v>
      </c>
      <c r="J38" s="232">
        <f t="shared" si="11"/>
        <v>5106301.790078694</v>
      </c>
      <c r="N38" s="351">
        <f>VLOOKUP($A38,Incurred_Real!$A$25:$BR$426,Incurred_Real!AS$1,FALSE)</f>
        <v>0</v>
      </c>
      <c r="O38" s="351">
        <f>VLOOKUP($A38,Incurred_Real!$A$25:$BR$426,Incurred_Real!AT$1,FALSE)</f>
        <v>0.56420380507469547</v>
      </c>
      <c r="P38" s="351">
        <f>VLOOKUP($A38,Incurred_Real!$A$25:$BR$426,Incurred_Real!AU$1,FALSE)</f>
        <v>0</v>
      </c>
      <c r="Q38" s="351">
        <f>VLOOKUP($A38,Incurred_Real!$A$25:$BR$426,Incurred_Real!AV$1,FALSE)</f>
        <v>0</v>
      </c>
      <c r="R38" s="351">
        <f>VLOOKUP($A38,Incurred_Real!$A$25:$BR$426,Incurred_Real!AW$1,FALSE)</f>
        <v>0</v>
      </c>
      <c r="S38" s="351">
        <f>VLOOKUP($A38,Incurred_Real!$A$25:$BR$426,Incurred_Real!AX$1,FALSE)</f>
        <v>0</v>
      </c>
      <c r="T38" s="351">
        <f>VLOOKUP($A38,Incurred_Real!$A$25:$BR$426,Incurred_Real!AY$1,FALSE)</f>
        <v>0</v>
      </c>
      <c r="U38" s="351">
        <f>VLOOKUP($A38,Incurred_Real!$A$25:$BR$426,Incurred_Real!AZ$1,FALSE)</f>
        <v>0</v>
      </c>
      <c r="V38" s="351">
        <f>VLOOKUP($A38,Incurred_Real!$A$25:$BR$426,Incurred_Real!BA$1,FALSE)</f>
        <v>0</v>
      </c>
      <c r="W38" s="351">
        <f>VLOOKUP($A38,Incurred_Real!$A$25:$BR$426,Incurred_Real!BB$1,FALSE)</f>
        <v>0</v>
      </c>
      <c r="X38" s="351">
        <f>VLOOKUP($A38,Incurred_Real!$A$25:$BR$426,Incurred_Real!BC$1,FALSE)</f>
        <v>0</v>
      </c>
      <c r="Y38" s="351">
        <f>VLOOKUP($A38,Incurred_Real!$A$25:$BR$426,Incurred_Real!BD$1,FALSE)</f>
        <v>0</v>
      </c>
      <c r="Z38" s="351">
        <f>VLOOKUP($A38,Incurred_Real!$A$25:$BR$426,Incurred_Real!BE$1,FALSE)</f>
        <v>2.8889095258648089E-2</v>
      </c>
      <c r="AA38" s="351">
        <f>VLOOKUP($A38,Incurred_Real!$A$25:$BR$426,Incurred_Real!BF$1,FALSE)</f>
        <v>0</v>
      </c>
      <c r="AB38" s="351">
        <f>VLOOKUP($A38,Incurred_Real!$A$25:$BR$426,Incurred_Real!BG$1,FALSE)</f>
        <v>0</v>
      </c>
      <c r="AC38" s="351">
        <f>VLOOKUP($A38,Incurred_Real!$A$25:$BR$426,Incurred_Real!BH$1,FALSE)</f>
        <v>0</v>
      </c>
      <c r="AD38" s="351">
        <f>VLOOKUP($A38,Incurred_Real!$A$25:$BR$426,Incurred_Real!BI$1,FALSE)</f>
        <v>0</v>
      </c>
      <c r="AE38" s="351">
        <f>VLOOKUP($A38,Incurred_Real!$A$25:$BR$426,Incurred_Real!BJ$1,FALSE)</f>
        <v>0</v>
      </c>
      <c r="AF38" s="351">
        <f>VLOOKUP($A38,Incurred_Real!$A$25:$BR$426,Incurred_Real!BK$1,FALSE)</f>
        <v>0</v>
      </c>
      <c r="AG38" s="351">
        <f>VLOOKUP($A38,Incurred_Real!$A$25:$BR$426,Incurred_Real!BL$1,FALSE)</f>
        <v>0</v>
      </c>
      <c r="AH38" s="351">
        <f>VLOOKUP($A38,Incurred_Real!$A$25:$BR$426,Incurred_Real!BM$1,FALSE)</f>
        <v>0</v>
      </c>
      <c r="AI38" s="351">
        <f>VLOOKUP($A38,Incurred_Real!$A$25:$BR$426,Incurred_Real!BN$1,FALSE)</f>
        <v>0</v>
      </c>
      <c r="AJ38" s="351">
        <f>VLOOKUP($A38,Incurred_Real!$A$25:$BR$426,Incurred_Real!BO$1,FALSE)</f>
        <v>0</v>
      </c>
      <c r="AK38" s="351">
        <f>VLOOKUP($A38,Incurred_Real!$A$25:$BR$426,Incurred_Real!BP$1,FALSE)</f>
        <v>0</v>
      </c>
      <c r="AL38" s="351">
        <f>VLOOKUP($A38,Incurred_Real!$A$25:$BR$426,Incurred_Real!BQ$1,FALSE)</f>
        <v>0</v>
      </c>
      <c r="AM38" s="351">
        <f>VLOOKUP($A38,Incurred_Real!$A$25:$BR$426,Incurred_Real!BR$1,FALSE)</f>
        <v>0.40690709966665639</v>
      </c>
      <c r="AN38" s="351">
        <f t="shared" si="1"/>
        <v>1</v>
      </c>
    </row>
    <row r="39" spans="1:40" x14ac:dyDescent="0.25">
      <c r="A39" s="11" t="s">
        <v>719</v>
      </c>
      <c r="B39" s="12" t="str">
        <f>VLOOKUP($A39,Incurred_Real!$A$25:$AC$426,2,FALSE)</f>
        <v>Temporary Transmission Structures Acquisition</v>
      </c>
      <c r="C39" s="13">
        <v>1092.7741921824445</v>
      </c>
      <c r="D39" s="13">
        <v>0</v>
      </c>
      <c r="E39" s="13">
        <v>0</v>
      </c>
      <c r="F39" s="13">
        <v>0</v>
      </c>
      <c r="G39" s="13">
        <v>0</v>
      </c>
      <c r="H39" s="13">
        <v>0</v>
      </c>
      <c r="I39" s="13">
        <v>0</v>
      </c>
      <c r="J39" s="232">
        <f t="shared" si="11"/>
        <v>1092.7741921824445</v>
      </c>
      <c r="N39" s="351">
        <f>VLOOKUP($A39,Incurred_Real!$A$25:$BR$426,Incurred_Real!AS$1,FALSE)</f>
        <v>0</v>
      </c>
      <c r="O39" s="351">
        <f>VLOOKUP($A39,Incurred_Real!$A$25:$BR$426,Incurred_Real!AT$1,FALSE)</f>
        <v>0</v>
      </c>
      <c r="P39" s="351">
        <f>VLOOKUP($A39,Incurred_Real!$A$25:$BR$426,Incurred_Real!AU$1,FALSE)</f>
        <v>0</v>
      </c>
      <c r="Q39" s="351">
        <f>VLOOKUP($A39,Incurred_Real!$A$25:$BR$426,Incurred_Real!AV$1,FALSE)</f>
        <v>0</v>
      </c>
      <c r="R39" s="351">
        <f>VLOOKUP($A39,Incurred_Real!$A$25:$BR$426,Incurred_Real!AW$1,FALSE)</f>
        <v>0</v>
      </c>
      <c r="S39" s="351">
        <f>VLOOKUP($A39,Incurred_Real!$A$25:$BR$426,Incurred_Real!AX$1,FALSE)</f>
        <v>0</v>
      </c>
      <c r="T39" s="351">
        <f>VLOOKUP($A39,Incurred_Real!$A$25:$BR$426,Incurred_Real!AY$1,FALSE)</f>
        <v>0</v>
      </c>
      <c r="U39" s="351">
        <f>VLOOKUP($A39,Incurred_Real!$A$25:$BR$426,Incurred_Real!AZ$1,FALSE)</f>
        <v>0</v>
      </c>
      <c r="V39" s="351">
        <f>VLOOKUP($A39,Incurred_Real!$A$25:$BR$426,Incurred_Real!BA$1,FALSE)</f>
        <v>0</v>
      </c>
      <c r="W39" s="351">
        <f>VLOOKUP($A39,Incurred_Real!$A$25:$BR$426,Incurred_Real!BB$1,FALSE)</f>
        <v>0</v>
      </c>
      <c r="X39" s="351">
        <f>VLOOKUP($A39,Incurred_Real!$A$25:$BR$426,Incurred_Real!BC$1,FALSE)</f>
        <v>0</v>
      </c>
      <c r="Y39" s="351">
        <f>VLOOKUP($A39,Incurred_Real!$A$25:$BR$426,Incurred_Real!BD$1,FALSE)</f>
        <v>0</v>
      </c>
      <c r="Z39" s="351">
        <f>VLOOKUP($A39,Incurred_Real!$A$25:$BR$426,Incurred_Real!BE$1,FALSE)</f>
        <v>0</v>
      </c>
      <c r="AA39" s="351">
        <f>VLOOKUP($A39,Incurred_Real!$A$25:$BR$426,Incurred_Real!BF$1,FALSE)</f>
        <v>0</v>
      </c>
      <c r="AB39" s="351">
        <f>VLOOKUP($A39,Incurred_Real!$A$25:$BR$426,Incurred_Real!BG$1,FALSE)</f>
        <v>0</v>
      </c>
      <c r="AC39" s="351">
        <f>VLOOKUP($A39,Incurred_Real!$A$25:$BR$426,Incurred_Real!BH$1,FALSE)</f>
        <v>1</v>
      </c>
      <c r="AD39" s="351">
        <f>VLOOKUP($A39,Incurred_Real!$A$25:$BR$426,Incurred_Real!BI$1,FALSE)</f>
        <v>0</v>
      </c>
      <c r="AE39" s="351">
        <f>VLOOKUP($A39,Incurred_Real!$A$25:$BR$426,Incurred_Real!BJ$1,FALSE)</f>
        <v>0</v>
      </c>
      <c r="AF39" s="351">
        <f>VLOOKUP($A39,Incurred_Real!$A$25:$BR$426,Incurred_Real!BK$1,FALSE)</f>
        <v>0</v>
      </c>
      <c r="AG39" s="351">
        <f>VLOOKUP($A39,Incurred_Real!$A$25:$BR$426,Incurred_Real!BL$1,FALSE)</f>
        <v>0</v>
      </c>
      <c r="AH39" s="351">
        <f>VLOOKUP($A39,Incurred_Real!$A$25:$BR$426,Incurred_Real!BM$1,FALSE)</f>
        <v>0</v>
      </c>
      <c r="AI39" s="351">
        <f>VLOOKUP($A39,Incurred_Real!$A$25:$BR$426,Incurred_Real!BN$1,FALSE)</f>
        <v>0</v>
      </c>
      <c r="AJ39" s="351">
        <f>VLOOKUP($A39,Incurred_Real!$A$25:$BR$426,Incurred_Real!BO$1,FALSE)</f>
        <v>0</v>
      </c>
      <c r="AK39" s="351">
        <f>VLOOKUP($A39,Incurred_Real!$A$25:$BR$426,Incurred_Real!BP$1,FALSE)</f>
        <v>0</v>
      </c>
      <c r="AL39" s="351">
        <f>VLOOKUP($A39,Incurred_Real!$A$25:$BR$426,Incurred_Real!BQ$1,FALSE)</f>
        <v>0</v>
      </c>
      <c r="AM39" s="351">
        <f>VLOOKUP($A39,Incurred_Real!$A$25:$BR$426,Incurred_Real!BR$1,FALSE)</f>
        <v>0</v>
      </c>
      <c r="AN39" s="351">
        <f t="shared" si="1"/>
        <v>1</v>
      </c>
    </row>
    <row r="40" spans="1:40" x14ac:dyDescent="0.25">
      <c r="A40" s="11" t="s">
        <v>736</v>
      </c>
      <c r="B40" s="12" t="str">
        <f>VLOOKUP($A40,Incurred_Real!$A$25:$AC$426,2,FALSE)</f>
        <v>Davenport-Cultana Telecoms Bearer</v>
      </c>
      <c r="C40" s="13">
        <v>75677.254219650611</v>
      </c>
      <c r="D40" s="13">
        <v>0</v>
      </c>
      <c r="E40" s="13">
        <v>0</v>
      </c>
      <c r="F40" s="13">
        <v>0</v>
      </c>
      <c r="G40" s="13">
        <v>0</v>
      </c>
      <c r="H40" s="13">
        <v>0</v>
      </c>
      <c r="I40" s="13">
        <v>0</v>
      </c>
      <c r="J40" s="232">
        <f t="shared" si="11"/>
        <v>75677.254219650611</v>
      </c>
      <c r="N40" s="351">
        <f>VLOOKUP($A40,Incurred_Real!$A$25:$BR$426,Incurred_Real!AS$1,FALSE)</f>
        <v>0</v>
      </c>
      <c r="O40" s="351">
        <f>VLOOKUP($A40,Incurred_Real!$A$25:$BR$426,Incurred_Real!AT$1,FALSE)</f>
        <v>0.99960425137311892</v>
      </c>
      <c r="P40" s="351">
        <f>VLOOKUP($A40,Incurred_Real!$A$25:$BR$426,Incurred_Real!AU$1,FALSE)</f>
        <v>0</v>
      </c>
      <c r="Q40" s="351">
        <f>VLOOKUP($A40,Incurred_Real!$A$25:$BR$426,Incurred_Real!AV$1,FALSE)</f>
        <v>0</v>
      </c>
      <c r="R40" s="351">
        <f>VLOOKUP($A40,Incurred_Real!$A$25:$BR$426,Incurred_Real!AW$1,FALSE)</f>
        <v>0</v>
      </c>
      <c r="S40" s="351">
        <f>VLOOKUP($A40,Incurred_Real!$A$25:$BR$426,Incurred_Real!AX$1,FALSE)</f>
        <v>0</v>
      </c>
      <c r="T40" s="351">
        <f>VLOOKUP($A40,Incurred_Real!$A$25:$BR$426,Incurred_Real!AY$1,FALSE)</f>
        <v>0</v>
      </c>
      <c r="U40" s="351">
        <f>VLOOKUP($A40,Incurred_Real!$A$25:$BR$426,Incurred_Real!AZ$1,FALSE)</f>
        <v>0</v>
      </c>
      <c r="V40" s="351">
        <f>VLOOKUP($A40,Incurred_Real!$A$25:$BR$426,Incurred_Real!BA$1,FALSE)</f>
        <v>0</v>
      </c>
      <c r="W40" s="351">
        <f>VLOOKUP($A40,Incurred_Real!$A$25:$BR$426,Incurred_Real!BB$1,FALSE)</f>
        <v>0</v>
      </c>
      <c r="X40" s="351">
        <f>VLOOKUP($A40,Incurred_Real!$A$25:$BR$426,Incurred_Real!BC$1,FALSE)</f>
        <v>0</v>
      </c>
      <c r="Y40" s="351">
        <f>VLOOKUP($A40,Incurred_Real!$A$25:$BR$426,Incurred_Real!BD$1,FALSE)</f>
        <v>0</v>
      </c>
      <c r="Z40" s="351">
        <f>VLOOKUP($A40,Incurred_Real!$A$25:$BR$426,Incurred_Real!BE$1,FALSE)</f>
        <v>0</v>
      </c>
      <c r="AA40" s="351">
        <f>VLOOKUP($A40,Incurred_Real!$A$25:$BR$426,Incurred_Real!BF$1,FALSE)</f>
        <v>0</v>
      </c>
      <c r="AB40" s="351">
        <f>VLOOKUP($A40,Incurred_Real!$A$25:$BR$426,Incurred_Real!BG$1,FALSE)</f>
        <v>0</v>
      </c>
      <c r="AC40" s="351">
        <f>VLOOKUP($A40,Incurred_Real!$A$25:$BR$426,Incurred_Real!BH$1,FALSE)</f>
        <v>0</v>
      </c>
      <c r="AD40" s="351">
        <f>VLOOKUP($A40,Incurred_Real!$A$25:$BR$426,Incurred_Real!BI$1,FALSE)</f>
        <v>0</v>
      </c>
      <c r="AE40" s="351">
        <f>VLOOKUP($A40,Incurred_Real!$A$25:$BR$426,Incurred_Real!BJ$1,FALSE)</f>
        <v>0</v>
      </c>
      <c r="AF40" s="351">
        <f>VLOOKUP($A40,Incurred_Real!$A$25:$BR$426,Incurred_Real!BK$1,FALSE)</f>
        <v>0</v>
      </c>
      <c r="AG40" s="351">
        <f>VLOOKUP($A40,Incurred_Real!$A$25:$BR$426,Incurred_Real!BL$1,FALSE)</f>
        <v>0</v>
      </c>
      <c r="AH40" s="351">
        <f>VLOOKUP($A40,Incurred_Real!$A$25:$BR$426,Incurred_Real!BM$1,FALSE)</f>
        <v>0</v>
      </c>
      <c r="AI40" s="351">
        <f>VLOOKUP($A40,Incurred_Real!$A$25:$BR$426,Incurred_Real!BN$1,FALSE)</f>
        <v>0</v>
      </c>
      <c r="AJ40" s="351">
        <f>VLOOKUP($A40,Incurred_Real!$A$25:$BR$426,Incurred_Real!BO$1,FALSE)</f>
        <v>0</v>
      </c>
      <c r="AK40" s="351">
        <f>VLOOKUP($A40,Incurred_Real!$A$25:$BR$426,Incurred_Real!BP$1,FALSE)</f>
        <v>0</v>
      </c>
      <c r="AL40" s="351">
        <f>VLOOKUP($A40,Incurred_Real!$A$25:$BR$426,Incurred_Real!BQ$1,FALSE)</f>
        <v>0</v>
      </c>
      <c r="AM40" s="351">
        <f>VLOOKUP($A40,Incurred_Real!$A$25:$BR$426,Incurred_Real!BR$1,FALSE)</f>
        <v>3.9574862688107143E-4</v>
      </c>
      <c r="AN40" s="351">
        <f t="shared" si="1"/>
        <v>1</v>
      </c>
    </row>
    <row r="41" spans="1:40" x14ac:dyDescent="0.25">
      <c r="A41" s="11" t="s">
        <v>762</v>
      </c>
      <c r="B41" s="12" t="str">
        <f>VLOOKUP($A41,Incurred_Real!$A$25:$AC$426,2,FALSE)</f>
        <v>System Integrity Protection Schemes (SIPS)</v>
      </c>
      <c r="C41" s="13">
        <v>-69.120408039285564</v>
      </c>
      <c r="D41" s="13">
        <v>0</v>
      </c>
      <c r="E41" s="13">
        <v>0</v>
      </c>
      <c r="F41" s="13">
        <v>0</v>
      </c>
      <c r="G41" s="13">
        <v>0</v>
      </c>
      <c r="H41" s="13">
        <v>0</v>
      </c>
      <c r="I41" s="13">
        <v>0</v>
      </c>
      <c r="J41" s="232">
        <f t="shared" si="11"/>
        <v>-69.120408039285564</v>
      </c>
      <c r="N41" s="351">
        <f>VLOOKUP($A41,Incurred_Real!$A$25:$BR$426,Incurred_Real!AS$1,FALSE)</f>
        <v>0</v>
      </c>
      <c r="O41" s="351">
        <f>VLOOKUP($A41,Incurred_Real!$A$25:$BR$426,Incurred_Real!AT$1,FALSE)</f>
        <v>0</v>
      </c>
      <c r="P41" s="351">
        <f>VLOOKUP($A41,Incurred_Real!$A$25:$BR$426,Incurred_Real!AU$1,FALSE)</f>
        <v>0</v>
      </c>
      <c r="Q41" s="351">
        <f>VLOOKUP($A41,Incurred_Real!$A$25:$BR$426,Incurred_Real!AV$1,FALSE)</f>
        <v>0</v>
      </c>
      <c r="R41" s="351">
        <f>VLOOKUP($A41,Incurred_Real!$A$25:$BR$426,Incurred_Real!AW$1,FALSE)</f>
        <v>0</v>
      </c>
      <c r="S41" s="351">
        <f>VLOOKUP($A41,Incurred_Real!$A$25:$BR$426,Incurred_Real!AX$1,FALSE)</f>
        <v>0</v>
      </c>
      <c r="T41" s="351">
        <f>VLOOKUP($A41,Incurred_Real!$A$25:$BR$426,Incurred_Real!AY$1,FALSE)</f>
        <v>0</v>
      </c>
      <c r="U41" s="351">
        <f>VLOOKUP($A41,Incurred_Real!$A$25:$BR$426,Incurred_Real!AZ$1,FALSE)</f>
        <v>0</v>
      </c>
      <c r="V41" s="351">
        <f>VLOOKUP($A41,Incurred_Real!$A$25:$BR$426,Incurred_Real!BA$1,FALSE)</f>
        <v>0</v>
      </c>
      <c r="W41" s="351">
        <f>VLOOKUP($A41,Incurred_Real!$A$25:$BR$426,Incurred_Real!BB$1,FALSE)</f>
        <v>0</v>
      </c>
      <c r="X41" s="351">
        <f>VLOOKUP($A41,Incurred_Real!$A$25:$BR$426,Incurred_Real!BC$1,FALSE)</f>
        <v>0</v>
      </c>
      <c r="Y41" s="351">
        <f>VLOOKUP($A41,Incurred_Real!$A$25:$BR$426,Incurred_Real!BD$1,FALSE)</f>
        <v>0</v>
      </c>
      <c r="Z41" s="351">
        <f>VLOOKUP($A41,Incurred_Real!$A$25:$BR$426,Incurred_Real!BE$1,FALSE)</f>
        <v>0</v>
      </c>
      <c r="AA41" s="351">
        <f>VLOOKUP($A41,Incurred_Real!$A$25:$BR$426,Incurred_Real!BF$1,FALSE)</f>
        <v>0</v>
      </c>
      <c r="AB41" s="351">
        <f>VLOOKUP($A41,Incurred_Real!$A$25:$BR$426,Incurred_Real!BG$1,FALSE)</f>
        <v>0.97772307473778042</v>
      </c>
      <c r="AC41" s="351">
        <f>VLOOKUP($A41,Incurred_Real!$A$25:$BR$426,Incurred_Real!BH$1,FALSE)</f>
        <v>0</v>
      </c>
      <c r="AD41" s="351">
        <f>VLOOKUP($A41,Incurred_Real!$A$25:$BR$426,Incurred_Real!BI$1,FALSE)</f>
        <v>0</v>
      </c>
      <c r="AE41" s="351">
        <f>VLOOKUP($A41,Incurred_Real!$A$25:$BR$426,Incurred_Real!BJ$1,FALSE)</f>
        <v>0</v>
      </c>
      <c r="AF41" s="351">
        <f>VLOOKUP($A41,Incurred_Real!$A$25:$BR$426,Incurred_Real!BK$1,FALSE)</f>
        <v>0</v>
      </c>
      <c r="AG41" s="351">
        <f>VLOOKUP($A41,Incurred_Real!$A$25:$BR$426,Incurred_Real!BL$1,FALSE)</f>
        <v>0</v>
      </c>
      <c r="AH41" s="351">
        <f>VLOOKUP($A41,Incurred_Real!$A$25:$BR$426,Incurred_Real!BM$1,FALSE)</f>
        <v>0</v>
      </c>
      <c r="AI41" s="351">
        <f>VLOOKUP($A41,Incurred_Real!$A$25:$BR$426,Incurred_Real!BN$1,FALSE)</f>
        <v>0</v>
      </c>
      <c r="AJ41" s="351">
        <f>VLOOKUP($A41,Incurred_Real!$A$25:$BR$426,Incurred_Real!BO$1,FALSE)</f>
        <v>0</v>
      </c>
      <c r="AK41" s="351">
        <f>VLOOKUP($A41,Incurred_Real!$A$25:$BR$426,Incurred_Real!BP$1,FALSE)</f>
        <v>0</v>
      </c>
      <c r="AL41" s="351">
        <f>VLOOKUP($A41,Incurred_Real!$A$25:$BR$426,Incurred_Real!BQ$1,FALSE)</f>
        <v>0</v>
      </c>
      <c r="AM41" s="351">
        <f>VLOOKUP($A41,Incurred_Real!$A$25:$BR$426,Incurred_Real!BR$1,FALSE)</f>
        <v>2.2276925262219641E-2</v>
      </c>
      <c r="AN41" s="351">
        <f t="shared" si="1"/>
        <v>1</v>
      </c>
    </row>
    <row r="42" spans="1:40" x14ac:dyDescent="0.25">
      <c r="A42" s="11" t="s">
        <v>763</v>
      </c>
      <c r="B42" s="12" t="str">
        <f>VLOOKUP($A42,Incurred_Real!$A$25:$AC$426,2,FALSE)</f>
        <v>Substation Improvements for System Black Conditions</v>
      </c>
      <c r="C42" s="13">
        <v>0</v>
      </c>
      <c r="D42" s="13">
        <v>0</v>
      </c>
      <c r="E42" s="13">
        <v>6623628.8408525661</v>
      </c>
      <c r="F42" s="13">
        <v>39701.304093027538</v>
      </c>
      <c r="G42" s="13">
        <v>0</v>
      </c>
      <c r="H42" s="13">
        <v>0</v>
      </c>
      <c r="I42" s="13">
        <v>0</v>
      </c>
      <c r="J42" s="232">
        <f t="shared" si="11"/>
        <v>6663330.1449455936</v>
      </c>
      <c r="N42" s="351">
        <f>VLOOKUP($A42,Incurred_Real!$A$25:$BR$426,Incurred_Real!AS$1,FALSE)</f>
        <v>0</v>
      </c>
      <c r="O42" s="351">
        <f>VLOOKUP($A42,Incurred_Real!$A$25:$BR$426,Incurred_Real!AT$1,FALSE)</f>
        <v>0</v>
      </c>
      <c r="P42" s="351">
        <f>VLOOKUP($A42,Incurred_Real!$A$25:$BR$426,Incurred_Real!AU$1,FALSE)</f>
        <v>0</v>
      </c>
      <c r="Q42" s="351">
        <f>VLOOKUP($A42,Incurred_Real!$A$25:$BR$426,Incurred_Real!AV$1,FALSE)</f>
        <v>0</v>
      </c>
      <c r="R42" s="351">
        <f>VLOOKUP($A42,Incurred_Real!$A$25:$BR$426,Incurred_Real!AW$1,FALSE)</f>
        <v>0</v>
      </c>
      <c r="S42" s="351">
        <f>VLOOKUP($A42,Incurred_Real!$A$25:$BR$426,Incurred_Real!AX$1,FALSE)</f>
        <v>0</v>
      </c>
      <c r="T42" s="351">
        <f>VLOOKUP($A42,Incurred_Real!$A$25:$BR$426,Incurred_Real!AY$1,FALSE)</f>
        <v>0</v>
      </c>
      <c r="U42" s="351">
        <f>VLOOKUP($A42,Incurred_Real!$A$25:$BR$426,Incurred_Real!AZ$1,FALSE)</f>
        <v>0</v>
      </c>
      <c r="V42" s="351">
        <f>VLOOKUP($A42,Incurred_Real!$A$25:$BR$426,Incurred_Real!BA$1,FALSE)</f>
        <v>0</v>
      </c>
      <c r="W42" s="351">
        <f>VLOOKUP($A42,Incurred_Real!$A$25:$BR$426,Incurred_Real!BB$1,FALSE)</f>
        <v>0</v>
      </c>
      <c r="X42" s="351">
        <f>VLOOKUP($A42,Incurred_Real!$A$25:$BR$426,Incurred_Real!BC$1,FALSE)</f>
        <v>2.0010261672329239E-2</v>
      </c>
      <c r="Y42" s="351">
        <f>VLOOKUP($A42,Incurred_Real!$A$25:$BR$426,Incurred_Real!BD$1,FALSE)</f>
        <v>0.97998973832767078</v>
      </c>
      <c r="Z42" s="351">
        <f>VLOOKUP($A42,Incurred_Real!$A$25:$BR$426,Incurred_Real!BE$1,FALSE)</f>
        <v>0</v>
      </c>
      <c r="AA42" s="351">
        <f>VLOOKUP($A42,Incurred_Real!$A$25:$BR$426,Incurred_Real!BF$1,FALSE)</f>
        <v>0</v>
      </c>
      <c r="AB42" s="351">
        <f>VLOOKUP($A42,Incurred_Real!$A$25:$BR$426,Incurred_Real!BG$1,FALSE)</f>
        <v>0</v>
      </c>
      <c r="AC42" s="351">
        <f>VLOOKUP($A42,Incurred_Real!$A$25:$BR$426,Incurred_Real!BH$1,FALSE)</f>
        <v>0</v>
      </c>
      <c r="AD42" s="351">
        <f>VLOOKUP($A42,Incurred_Real!$A$25:$BR$426,Incurred_Real!BI$1,FALSE)</f>
        <v>0</v>
      </c>
      <c r="AE42" s="351">
        <f>VLOOKUP($A42,Incurred_Real!$A$25:$BR$426,Incurred_Real!BJ$1,FALSE)</f>
        <v>0</v>
      </c>
      <c r="AF42" s="351">
        <f>VLOOKUP($A42,Incurred_Real!$A$25:$BR$426,Incurred_Real!BK$1,FALSE)</f>
        <v>0</v>
      </c>
      <c r="AG42" s="351">
        <f>VLOOKUP($A42,Incurred_Real!$A$25:$BR$426,Incurred_Real!BL$1,FALSE)</f>
        <v>0</v>
      </c>
      <c r="AH42" s="351">
        <f>VLOOKUP($A42,Incurred_Real!$A$25:$BR$426,Incurred_Real!BM$1,FALSE)</f>
        <v>0</v>
      </c>
      <c r="AI42" s="351">
        <f>VLOOKUP($A42,Incurred_Real!$A$25:$BR$426,Incurred_Real!BN$1,FALSE)</f>
        <v>0</v>
      </c>
      <c r="AJ42" s="351">
        <f>VLOOKUP($A42,Incurred_Real!$A$25:$BR$426,Incurred_Real!BO$1,FALSE)</f>
        <v>0</v>
      </c>
      <c r="AK42" s="351">
        <f>VLOOKUP($A42,Incurred_Real!$A$25:$BR$426,Incurred_Real!BP$1,FALSE)</f>
        <v>0</v>
      </c>
      <c r="AL42" s="351">
        <f>VLOOKUP($A42,Incurred_Real!$A$25:$BR$426,Incurred_Real!BQ$1,FALSE)</f>
        <v>0</v>
      </c>
      <c r="AM42" s="351">
        <f>VLOOKUP($A42,Incurred_Real!$A$25:$BR$426,Incurred_Real!BR$1,FALSE)</f>
        <v>0</v>
      </c>
      <c r="AN42" s="351">
        <f t="shared" si="1"/>
        <v>1</v>
      </c>
    </row>
    <row r="43" spans="1:40" x14ac:dyDescent="0.25">
      <c r="A43" s="178" t="s">
        <v>778</v>
      </c>
      <c r="B43" s="12" t="str">
        <f>VLOOKUP($A43,Incurred_Real!$A$25:$AC$426,2,FALSE)</f>
        <v>Spencer Gulf Emergency Bypass Preparation</v>
      </c>
      <c r="C43" s="13">
        <v>0</v>
      </c>
      <c r="D43" s="13">
        <v>0</v>
      </c>
      <c r="E43" s="13">
        <v>1060096.6203243909</v>
      </c>
      <c r="F43" s="13">
        <v>2068128.8699587984</v>
      </c>
      <c r="G43" s="13">
        <v>114835.32287097261</v>
      </c>
      <c r="H43" s="13">
        <v>0</v>
      </c>
      <c r="I43" s="13">
        <v>0</v>
      </c>
      <c r="J43" s="232">
        <f t="shared" si="11"/>
        <v>3243060.8131541619</v>
      </c>
      <c r="N43" s="351">
        <f>VLOOKUP($A43,Incurred_Real!$A$25:$BR$426,Incurred_Real!AS$1,FALSE)</f>
        <v>0</v>
      </c>
      <c r="O43" s="351">
        <f>VLOOKUP($A43,Incurred_Real!$A$25:$BR$426,Incurred_Real!AT$1,FALSE)</f>
        <v>0</v>
      </c>
      <c r="P43" s="351">
        <f>VLOOKUP($A43,Incurred_Real!$A$25:$BR$426,Incurred_Real!AU$1,FALSE)</f>
        <v>0</v>
      </c>
      <c r="Q43" s="351">
        <f>VLOOKUP($A43,Incurred_Real!$A$25:$BR$426,Incurred_Real!AV$1,FALSE)</f>
        <v>0</v>
      </c>
      <c r="R43" s="351">
        <f>VLOOKUP($A43,Incurred_Real!$A$25:$BR$426,Incurred_Real!AW$1,FALSE)</f>
        <v>0</v>
      </c>
      <c r="S43" s="351">
        <f>VLOOKUP($A43,Incurred_Real!$A$25:$BR$426,Incurred_Real!AX$1,FALSE)</f>
        <v>0</v>
      </c>
      <c r="T43" s="351">
        <f>VLOOKUP($A43,Incurred_Real!$A$25:$BR$426,Incurred_Real!AY$1,FALSE)</f>
        <v>0</v>
      </c>
      <c r="U43" s="351">
        <f>VLOOKUP($A43,Incurred_Real!$A$25:$BR$426,Incurred_Real!AZ$1,FALSE)</f>
        <v>0</v>
      </c>
      <c r="V43" s="351">
        <f>VLOOKUP($A43,Incurred_Real!$A$25:$BR$426,Incurred_Real!BA$1,FALSE)</f>
        <v>0</v>
      </c>
      <c r="W43" s="351">
        <f>VLOOKUP($A43,Incurred_Real!$A$25:$BR$426,Incurred_Real!BB$1,FALSE)</f>
        <v>0</v>
      </c>
      <c r="X43" s="351">
        <f>VLOOKUP($A43,Incurred_Real!$A$25:$BR$426,Incurred_Real!BC$1,FALSE)</f>
        <v>0</v>
      </c>
      <c r="Y43" s="351">
        <f>VLOOKUP($A43,Incurred_Real!$A$25:$BR$426,Incurred_Real!BD$1,FALSE)</f>
        <v>0</v>
      </c>
      <c r="Z43" s="351">
        <f>VLOOKUP($A43,Incurred_Real!$A$25:$BR$426,Incurred_Real!BE$1,FALSE)</f>
        <v>0</v>
      </c>
      <c r="AA43" s="351">
        <f>VLOOKUP($A43,Incurred_Real!$A$25:$BR$426,Incurred_Real!BF$1,FALSE)</f>
        <v>0</v>
      </c>
      <c r="AB43" s="351">
        <f>VLOOKUP($A43,Incurred_Real!$A$25:$BR$426,Incurred_Real!BG$1,FALSE)</f>
        <v>1.1182242605247236E-2</v>
      </c>
      <c r="AC43" s="351">
        <f>VLOOKUP($A43,Incurred_Real!$A$25:$BR$426,Incurred_Real!BH$1,FALSE)</f>
        <v>0.98881775739475275</v>
      </c>
      <c r="AD43" s="351">
        <f>VLOOKUP($A43,Incurred_Real!$A$25:$BR$426,Incurred_Real!BI$1,FALSE)</f>
        <v>0</v>
      </c>
      <c r="AE43" s="351">
        <f>VLOOKUP($A43,Incurred_Real!$A$25:$BR$426,Incurred_Real!BJ$1,FALSE)</f>
        <v>0</v>
      </c>
      <c r="AF43" s="351">
        <f>VLOOKUP($A43,Incurred_Real!$A$25:$BR$426,Incurred_Real!BK$1,FALSE)</f>
        <v>0</v>
      </c>
      <c r="AG43" s="351">
        <f>VLOOKUP($A43,Incurred_Real!$A$25:$BR$426,Incurred_Real!BL$1,FALSE)</f>
        <v>0</v>
      </c>
      <c r="AH43" s="351">
        <f>VLOOKUP($A43,Incurred_Real!$A$25:$BR$426,Incurred_Real!BM$1,FALSE)</f>
        <v>0</v>
      </c>
      <c r="AI43" s="351">
        <f>VLOOKUP($A43,Incurred_Real!$A$25:$BR$426,Incurred_Real!BN$1,FALSE)</f>
        <v>0</v>
      </c>
      <c r="AJ43" s="351">
        <f>VLOOKUP($A43,Incurred_Real!$A$25:$BR$426,Incurred_Real!BO$1,FALSE)</f>
        <v>0</v>
      </c>
      <c r="AK43" s="351">
        <f>VLOOKUP($A43,Incurred_Real!$A$25:$BR$426,Incurred_Real!BP$1,FALSE)</f>
        <v>0</v>
      </c>
      <c r="AL43" s="351">
        <f>VLOOKUP($A43,Incurred_Real!$A$25:$BR$426,Incurred_Real!BQ$1,FALSE)</f>
        <v>0</v>
      </c>
      <c r="AM43" s="351">
        <f>VLOOKUP($A43,Incurred_Real!$A$25:$BR$426,Incurred_Real!BR$1,FALSE)</f>
        <v>0</v>
      </c>
      <c r="AN43" s="351">
        <f t="shared" si="1"/>
        <v>1</v>
      </c>
    </row>
    <row r="44" spans="1:40" x14ac:dyDescent="0.25">
      <c r="A44" s="178" t="s">
        <v>880</v>
      </c>
      <c r="B44" s="12" t="str">
        <f>VLOOKUP($A44,Incurred_Real!$A$25:$AC$426,2,FALSE)</f>
        <v>Davenport-Pimba 132 kV Line Low Span Uprating</v>
      </c>
      <c r="C44" s="13">
        <v>152710.39539254937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  <c r="J44" s="232">
        <f t="shared" si="11"/>
        <v>152710.39539254937</v>
      </c>
      <c r="N44" s="351">
        <f>VLOOKUP($A44,Incurred_Real!$A$25:$BR$426,Incurred_Real!AS$1,FALSE)</f>
        <v>0</v>
      </c>
      <c r="O44" s="351">
        <f>VLOOKUP($A44,Incurred_Real!$A$25:$BR$426,Incurred_Real!AT$1,FALSE)</f>
        <v>0</v>
      </c>
      <c r="P44" s="351">
        <f>VLOOKUP($A44,Incurred_Real!$A$25:$BR$426,Incurred_Real!AU$1,FALSE)</f>
        <v>0</v>
      </c>
      <c r="Q44" s="351">
        <f>VLOOKUP($A44,Incurred_Real!$A$25:$BR$426,Incurred_Real!AV$1,FALSE)</f>
        <v>0</v>
      </c>
      <c r="R44" s="351">
        <f>VLOOKUP($A44,Incurred_Real!$A$25:$BR$426,Incurred_Real!AW$1,FALSE)</f>
        <v>0</v>
      </c>
      <c r="S44" s="351">
        <f>VLOOKUP($A44,Incurred_Real!$A$25:$BR$426,Incurred_Real!AX$1,FALSE)</f>
        <v>0</v>
      </c>
      <c r="T44" s="351">
        <f>VLOOKUP($A44,Incurred_Real!$A$25:$BR$426,Incurred_Real!AY$1,FALSE)</f>
        <v>0</v>
      </c>
      <c r="U44" s="351">
        <f>VLOOKUP($A44,Incurred_Real!$A$25:$BR$426,Incurred_Real!AZ$1,FALSE)</f>
        <v>0</v>
      </c>
      <c r="V44" s="351">
        <f>VLOOKUP($A44,Incurred_Real!$A$25:$BR$426,Incurred_Real!BA$1,FALSE)</f>
        <v>0</v>
      </c>
      <c r="W44" s="351">
        <f>VLOOKUP($A44,Incurred_Real!$A$25:$BR$426,Incurred_Real!BB$1,FALSE)</f>
        <v>5.3549782308786563E-2</v>
      </c>
      <c r="X44" s="351">
        <f>VLOOKUP($A44,Incurred_Real!$A$25:$BR$426,Incurred_Real!BC$1,FALSE)</f>
        <v>0</v>
      </c>
      <c r="Y44" s="351">
        <f>VLOOKUP($A44,Incurred_Real!$A$25:$BR$426,Incurred_Real!BD$1,FALSE)</f>
        <v>0</v>
      </c>
      <c r="Z44" s="351">
        <f>VLOOKUP($A44,Incurred_Real!$A$25:$BR$426,Incurred_Real!BE$1,FALSE)</f>
        <v>0</v>
      </c>
      <c r="AA44" s="351">
        <f>VLOOKUP($A44,Incurred_Real!$A$25:$BR$426,Incurred_Real!BF$1,FALSE)</f>
        <v>0</v>
      </c>
      <c r="AB44" s="351">
        <f>VLOOKUP($A44,Incurred_Real!$A$25:$BR$426,Incurred_Real!BG$1,FALSE)</f>
        <v>3.2592685519650985E-2</v>
      </c>
      <c r="AC44" s="351">
        <f>VLOOKUP($A44,Incurred_Real!$A$25:$BR$426,Incurred_Real!BH$1,FALSE)</f>
        <v>0.73088869790500288</v>
      </c>
      <c r="AD44" s="351">
        <f>VLOOKUP($A44,Incurred_Real!$A$25:$BR$426,Incurred_Real!BI$1,FALSE)</f>
        <v>0</v>
      </c>
      <c r="AE44" s="351">
        <f>VLOOKUP($A44,Incurred_Real!$A$25:$BR$426,Incurred_Real!BJ$1,FALSE)</f>
        <v>0</v>
      </c>
      <c r="AF44" s="351">
        <f>VLOOKUP($A44,Incurred_Real!$A$25:$BR$426,Incurred_Real!BK$1,FALSE)</f>
        <v>0.18296883426655944</v>
      </c>
      <c r="AG44" s="351">
        <f>VLOOKUP($A44,Incurred_Real!$A$25:$BR$426,Incurred_Real!BL$1,FALSE)</f>
        <v>0</v>
      </c>
      <c r="AH44" s="351">
        <f>VLOOKUP($A44,Incurred_Real!$A$25:$BR$426,Incurred_Real!BM$1,FALSE)</f>
        <v>0</v>
      </c>
      <c r="AI44" s="351">
        <f>VLOOKUP($A44,Incurred_Real!$A$25:$BR$426,Incurred_Real!BN$1,FALSE)</f>
        <v>0</v>
      </c>
      <c r="AJ44" s="351">
        <f>VLOOKUP($A44,Incurred_Real!$A$25:$BR$426,Incurred_Real!BO$1,FALSE)</f>
        <v>0</v>
      </c>
      <c r="AK44" s="351">
        <f>VLOOKUP($A44,Incurred_Real!$A$25:$BR$426,Incurred_Real!BP$1,FALSE)</f>
        <v>0</v>
      </c>
      <c r="AL44" s="351">
        <f>VLOOKUP($A44,Incurred_Real!$A$25:$BR$426,Incurred_Real!BQ$1,FALSE)</f>
        <v>0</v>
      </c>
      <c r="AM44" s="351">
        <f>VLOOKUP($A44,Incurred_Real!$A$25:$BR$426,Incurred_Real!BR$1,FALSE)</f>
        <v>0</v>
      </c>
      <c r="AN44" s="351">
        <f t="shared" ref="AN44:AN52" si="72">SUM(N44:AM44)</f>
        <v>0.99999999999999978</v>
      </c>
    </row>
    <row r="45" spans="1:40" x14ac:dyDescent="0.25">
      <c r="A45" s="178" t="s">
        <v>882</v>
      </c>
      <c r="B45" s="12" t="str">
        <f>VLOOKUP($A45,Incurred_Real!$A$25:$AC$426,2,FALSE)</f>
        <v>Network Testing, Monitoring and Servicing Equipment Replacem</v>
      </c>
      <c r="C45" s="13">
        <v>96575.394456963739</v>
      </c>
      <c r="D45" s="13">
        <v>102684.38620397028</v>
      </c>
      <c r="E45" s="13">
        <v>8278.3424368803044</v>
      </c>
      <c r="F45" s="13">
        <v>0</v>
      </c>
      <c r="G45" s="13">
        <v>0</v>
      </c>
      <c r="H45" s="13">
        <v>0</v>
      </c>
      <c r="I45" s="13">
        <v>0</v>
      </c>
      <c r="J45" s="232">
        <f t="shared" ref="J45:J52" si="73">SUM(C45:I45)</f>
        <v>207538.12309781433</v>
      </c>
      <c r="N45" s="351">
        <f>VLOOKUP($A45,Incurred_Real!$A$25:$BR$426,Incurred_Real!AS$1,FALSE)</f>
        <v>0</v>
      </c>
      <c r="O45" s="351">
        <f>VLOOKUP($A45,Incurred_Real!$A$25:$BR$426,Incurred_Real!AT$1,FALSE)</f>
        <v>0</v>
      </c>
      <c r="P45" s="351">
        <f>VLOOKUP($A45,Incurred_Real!$A$25:$BR$426,Incurred_Real!AU$1,FALSE)</f>
        <v>0</v>
      </c>
      <c r="Q45" s="351">
        <f>VLOOKUP($A45,Incurred_Real!$A$25:$BR$426,Incurred_Real!AV$1,FALSE)</f>
        <v>0</v>
      </c>
      <c r="R45" s="351">
        <f>VLOOKUP($A45,Incurred_Real!$A$25:$BR$426,Incurred_Real!AW$1,FALSE)</f>
        <v>0</v>
      </c>
      <c r="S45" s="351">
        <f>VLOOKUP($A45,Incurred_Real!$A$25:$BR$426,Incurred_Real!AX$1,FALSE)</f>
        <v>0</v>
      </c>
      <c r="T45" s="351">
        <f>VLOOKUP($A45,Incurred_Real!$A$25:$BR$426,Incurred_Real!AY$1,FALSE)</f>
        <v>0</v>
      </c>
      <c r="U45" s="351">
        <f>VLOOKUP($A45,Incurred_Real!$A$25:$BR$426,Incurred_Real!AZ$1,FALSE)</f>
        <v>0</v>
      </c>
      <c r="V45" s="351">
        <f>VLOOKUP($A45,Incurred_Real!$A$25:$BR$426,Incurred_Real!BA$1,FALSE)</f>
        <v>0</v>
      </c>
      <c r="W45" s="351">
        <f>VLOOKUP($A45,Incurred_Real!$A$25:$BR$426,Incurred_Real!BB$1,FALSE)</f>
        <v>1</v>
      </c>
      <c r="X45" s="351">
        <f>VLOOKUP($A45,Incurred_Real!$A$25:$BR$426,Incurred_Real!BC$1,FALSE)</f>
        <v>0</v>
      </c>
      <c r="Y45" s="351">
        <f>VLOOKUP($A45,Incurred_Real!$A$25:$BR$426,Incurred_Real!BD$1,FALSE)</f>
        <v>0</v>
      </c>
      <c r="Z45" s="351">
        <f>VLOOKUP($A45,Incurred_Real!$A$25:$BR$426,Incurred_Real!BE$1,FALSE)</f>
        <v>0</v>
      </c>
      <c r="AA45" s="351">
        <f>VLOOKUP($A45,Incurred_Real!$A$25:$BR$426,Incurred_Real!BF$1,FALSE)</f>
        <v>0</v>
      </c>
      <c r="AB45" s="351">
        <f>VLOOKUP($A45,Incurred_Real!$A$25:$BR$426,Incurred_Real!BG$1,FALSE)</f>
        <v>0</v>
      </c>
      <c r="AC45" s="351">
        <f>VLOOKUP($A45,Incurred_Real!$A$25:$BR$426,Incurred_Real!BH$1,FALSE)</f>
        <v>0</v>
      </c>
      <c r="AD45" s="351">
        <f>VLOOKUP($A45,Incurred_Real!$A$25:$BR$426,Incurred_Real!BI$1,FALSE)</f>
        <v>0</v>
      </c>
      <c r="AE45" s="351">
        <f>VLOOKUP($A45,Incurred_Real!$A$25:$BR$426,Incurred_Real!BJ$1,FALSE)</f>
        <v>0</v>
      </c>
      <c r="AF45" s="351">
        <f>VLOOKUP($A45,Incurred_Real!$A$25:$BR$426,Incurred_Real!BK$1,FALSE)</f>
        <v>0</v>
      </c>
      <c r="AG45" s="351">
        <f>VLOOKUP($A45,Incurred_Real!$A$25:$BR$426,Incurred_Real!BL$1,FALSE)</f>
        <v>0</v>
      </c>
      <c r="AH45" s="351">
        <f>VLOOKUP($A45,Incurred_Real!$A$25:$BR$426,Incurred_Real!BM$1,FALSE)</f>
        <v>0</v>
      </c>
      <c r="AI45" s="351">
        <f>VLOOKUP($A45,Incurred_Real!$A$25:$BR$426,Incurred_Real!BN$1,FALSE)</f>
        <v>0</v>
      </c>
      <c r="AJ45" s="351">
        <f>VLOOKUP($A45,Incurred_Real!$A$25:$BR$426,Incurred_Real!BO$1,FALSE)</f>
        <v>0</v>
      </c>
      <c r="AK45" s="351">
        <f>VLOOKUP($A45,Incurred_Real!$A$25:$BR$426,Incurred_Real!BP$1,FALSE)</f>
        <v>0</v>
      </c>
      <c r="AL45" s="351">
        <f>VLOOKUP($A45,Incurred_Real!$A$25:$BR$426,Incurred_Real!BQ$1,FALSE)</f>
        <v>0</v>
      </c>
      <c r="AM45" s="351">
        <f>VLOOKUP($A45,Incurred_Real!$A$25:$BR$426,Incurred_Real!BR$1,FALSE)</f>
        <v>0</v>
      </c>
      <c r="AN45" s="351">
        <f t="shared" si="72"/>
        <v>1</v>
      </c>
    </row>
    <row r="46" spans="1:40" x14ac:dyDescent="0.25">
      <c r="A46" s="178" t="s">
        <v>878</v>
      </c>
      <c r="B46" s="12" t="str">
        <f>VLOOKUP($A46,Incurred_Real!$A$25:$AC$426,2,FALSE)</f>
        <v>PSCAD and PowerFactory Analysis Tools</v>
      </c>
      <c r="C46" s="13">
        <v>334184.11540925939</v>
      </c>
      <c r="D46" s="13">
        <v>550706.07418849645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  <c r="J46" s="232">
        <f t="shared" si="73"/>
        <v>884890.1895977559</v>
      </c>
      <c r="N46" s="351">
        <f>VLOOKUP($A46,Incurred_Real!$A$25:$BR$426,Incurred_Real!AS$1,FALSE)</f>
        <v>0</v>
      </c>
      <c r="O46" s="351">
        <f>VLOOKUP($A46,Incurred_Real!$A$25:$BR$426,Incurred_Real!AT$1,FALSE)</f>
        <v>0</v>
      </c>
      <c r="P46" s="351">
        <f>VLOOKUP($A46,Incurred_Real!$A$25:$BR$426,Incurred_Real!AU$1,FALSE)</f>
        <v>0</v>
      </c>
      <c r="Q46" s="351">
        <f>VLOOKUP($A46,Incurred_Real!$A$25:$BR$426,Incurred_Real!AV$1,FALSE)</f>
        <v>1</v>
      </c>
      <c r="R46" s="351">
        <f>VLOOKUP($A46,Incurred_Real!$A$25:$BR$426,Incurred_Real!AW$1,FALSE)</f>
        <v>0</v>
      </c>
      <c r="S46" s="351">
        <f>VLOOKUP($A46,Incurred_Real!$A$25:$BR$426,Incurred_Real!AX$1,FALSE)</f>
        <v>0</v>
      </c>
      <c r="T46" s="351">
        <f>VLOOKUP($A46,Incurred_Real!$A$25:$BR$426,Incurred_Real!AY$1,FALSE)</f>
        <v>0</v>
      </c>
      <c r="U46" s="351">
        <f>VLOOKUP($A46,Incurred_Real!$A$25:$BR$426,Incurred_Real!AZ$1,FALSE)</f>
        <v>0</v>
      </c>
      <c r="V46" s="351">
        <f>VLOOKUP($A46,Incurred_Real!$A$25:$BR$426,Incurred_Real!BA$1,FALSE)</f>
        <v>0</v>
      </c>
      <c r="W46" s="351">
        <f>VLOOKUP($A46,Incurred_Real!$A$25:$BR$426,Incurred_Real!BB$1,FALSE)</f>
        <v>0</v>
      </c>
      <c r="X46" s="351">
        <f>VLOOKUP($A46,Incurred_Real!$A$25:$BR$426,Incurred_Real!BC$1,FALSE)</f>
        <v>0</v>
      </c>
      <c r="Y46" s="351">
        <f>VLOOKUP($A46,Incurred_Real!$A$25:$BR$426,Incurred_Real!BD$1,FALSE)</f>
        <v>0</v>
      </c>
      <c r="Z46" s="351">
        <f>VLOOKUP($A46,Incurred_Real!$A$25:$BR$426,Incurred_Real!BE$1,FALSE)</f>
        <v>0</v>
      </c>
      <c r="AA46" s="351">
        <f>VLOOKUP($A46,Incurred_Real!$A$25:$BR$426,Incurred_Real!BF$1,FALSE)</f>
        <v>0</v>
      </c>
      <c r="AB46" s="351">
        <f>VLOOKUP($A46,Incurred_Real!$A$25:$BR$426,Incurred_Real!BG$1,FALSE)</f>
        <v>0</v>
      </c>
      <c r="AC46" s="351">
        <f>VLOOKUP($A46,Incurred_Real!$A$25:$BR$426,Incurred_Real!BH$1,FALSE)</f>
        <v>0</v>
      </c>
      <c r="AD46" s="351">
        <f>VLOOKUP($A46,Incurred_Real!$A$25:$BR$426,Incurred_Real!BI$1,FALSE)</f>
        <v>0</v>
      </c>
      <c r="AE46" s="351">
        <f>VLOOKUP($A46,Incurred_Real!$A$25:$BR$426,Incurred_Real!BJ$1,FALSE)</f>
        <v>0</v>
      </c>
      <c r="AF46" s="351">
        <f>VLOOKUP($A46,Incurred_Real!$A$25:$BR$426,Incurred_Real!BK$1,FALSE)</f>
        <v>0</v>
      </c>
      <c r="AG46" s="351">
        <f>VLOOKUP($A46,Incurred_Real!$A$25:$BR$426,Incurred_Real!BL$1,FALSE)</f>
        <v>0</v>
      </c>
      <c r="AH46" s="351">
        <f>VLOOKUP($A46,Incurred_Real!$A$25:$BR$426,Incurred_Real!BM$1,FALSE)</f>
        <v>0</v>
      </c>
      <c r="AI46" s="351">
        <f>VLOOKUP($A46,Incurred_Real!$A$25:$BR$426,Incurred_Real!BN$1,FALSE)</f>
        <v>0</v>
      </c>
      <c r="AJ46" s="351">
        <f>VLOOKUP($A46,Incurred_Real!$A$25:$BR$426,Incurred_Real!BO$1,FALSE)</f>
        <v>0</v>
      </c>
      <c r="AK46" s="351">
        <f>VLOOKUP($A46,Incurred_Real!$A$25:$BR$426,Incurred_Real!BP$1,FALSE)</f>
        <v>0</v>
      </c>
      <c r="AL46" s="351">
        <f>VLOOKUP($A46,Incurred_Real!$A$25:$BR$426,Incurred_Real!BQ$1,FALSE)</f>
        <v>0</v>
      </c>
      <c r="AM46" s="351">
        <f>VLOOKUP($A46,Incurred_Real!$A$25:$BR$426,Incurred_Real!BR$1,FALSE)</f>
        <v>0</v>
      </c>
      <c r="AN46" s="351">
        <f t="shared" si="72"/>
        <v>1</v>
      </c>
    </row>
    <row r="47" spans="1:40" x14ac:dyDescent="0.25">
      <c r="A47" s="178" t="s">
        <v>898</v>
      </c>
      <c r="B47" s="12" t="str">
        <f>VLOOKUP($A47,Incurred_Real!$A$25:$AC$426,2,FALSE)</f>
        <v>Spare 275 kV 15 MVAr Oil Filled Reactor</v>
      </c>
      <c r="C47" s="13">
        <v>0</v>
      </c>
      <c r="D47" s="13">
        <v>1837846.9134342331</v>
      </c>
      <c r="E47" s="13">
        <v>180477.25193329353</v>
      </c>
      <c r="F47" s="13">
        <v>0</v>
      </c>
      <c r="G47" s="13">
        <v>0</v>
      </c>
      <c r="H47" s="13">
        <v>0</v>
      </c>
      <c r="I47" s="13">
        <v>0</v>
      </c>
      <c r="J47" s="232">
        <f t="shared" si="73"/>
        <v>2018324.1653675265</v>
      </c>
      <c r="N47" s="351">
        <f>VLOOKUP($A47,Incurred_Real!$A$25:$BR$426,Incurred_Real!AS$1,FALSE)</f>
        <v>0</v>
      </c>
      <c r="O47" s="351">
        <f>VLOOKUP($A47,Incurred_Real!$A$25:$BR$426,Incurred_Real!AT$1,FALSE)</f>
        <v>0</v>
      </c>
      <c r="P47" s="351">
        <f>VLOOKUP($A47,Incurred_Real!$A$25:$BR$426,Incurred_Real!AU$1,FALSE)</f>
        <v>0</v>
      </c>
      <c r="Q47" s="351">
        <f>VLOOKUP($A47,Incurred_Real!$A$25:$BR$426,Incurred_Real!AV$1,FALSE)</f>
        <v>0</v>
      </c>
      <c r="R47" s="351">
        <f>VLOOKUP($A47,Incurred_Real!$A$25:$BR$426,Incurred_Real!AW$1,FALSE)</f>
        <v>0</v>
      </c>
      <c r="S47" s="351">
        <f>VLOOKUP($A47,Incurred_Real!$A$25:$BR$426,Incurred_Real!AX$1,FALSE)</f>
        <v>0</v>
      </c>
      <c r="T47" s="351">
        <f>VLOOKUP($A47,Incurred_Real!$A$25:$BR$426,Incurred_Real!AY$1,FALSE)</f>
        <v>0</v>
      </c>
      <c r="U47" s="351">
        <f>VLOOKUP($A47,Incurred_Real!$A$25:$BR$426,Incurred_Real!AZ$1,FALSE)</f>
        <v>0</v>
      </c>
      <c r="V47" s="351">
        <f>VLOOKUP($A47,Incurred_Real!$A$25:$BR$426,Incurred_Real!BA$1,FALSE)</f>
        <v>0</v>
      </c>
      <c r="W47" s="351">
        <f>VLOOKUP($A47,Incurred_Real!$A$25:$BR$426,Incurred_Real!BB$1,FALSE)</f>
        <v>1</v>
      </c>
      <c r="X47" s="351">
        <f>VLOOKUP($A47,Incurred_Real!$A$25:$BR$426,Incurred_Real!BC$1,FALSE)</f>
        <v>0</v>
      </c>
      <c r="Y47" s="351">
        <f>VLOOKUP($A47,Incurred_Real!$A$25:$BR$426,Incurred_Real!BD$1,FALSE)</f>
        <v>0</v>
      </c>
      <c r="Z47" s="351">
        <f>VLOOKUP($A47,Incurred_Real!$A$25:$BR$426,Incurred_Real!BE$1,FALSE)</f>
        <v>0</v>
      </c>
      <c r="AA47" s="351">
        <f>VLOOKUP($A47,Incurred_Real!$A$25:$BR$426,Incurred_Real!BF$1,FALSE)</f>
        <v>0</v>
      </c>
      <c r="AB47" s="351">
        <f>VLOOKUP($A47,Incurred_Real!$A$25:$BR$426,Incurred_Real!BG$1,FALSE)</f>
        <v>0</v>
      </c>
      <c r="AC47" s="351">
        <f>VLOOKUP($A47,Incurred_Real!$A$25:$BR$426,Incurred_Real!BH$1,FALSE)</f>
        <v>0</v>
      </c>
      <c r="AD47" s="351">
        <f>VLOOKUP($A47,Incurred_Real!$A$25:$BR$426,Incurred_Real!BI$1,FALSE)</f>
        <v>0</v>
      </c>
      <c r="AE47" s="351">
        <f>VLOOKUP($A47,Incurred_Real!$A$25:$BR$426,Incurred_Real!BJ$1,FALSE)</f>
        <v>0</v>
      </c>
      <c r="AF47" s="351">
        <f>VLOOKUP($A47,Incurred_Real!$A$25:$BR$426,Incurred_Real!BK$1,FALSE)</f>
        <v>0</v>
      </c>
      <c r="AG47" s="351">
        <f>VLOOKUP($A47,Incurred_Real!$A$25:$BR$426,Incurred_Real!BL$1,FALSE)</f>
        <v>0</v>
      </c>
      <c r="AH47" s="351">
        <f>VLOOKUP($A47,Incurred_Real!$A$25:$BR$426,Incurred_Real!BM$1,FALSE)</f>
        <v>0</v>
      </c>
      <c r="AI47" s="351">
        <f>VLOOKUP($A47,Incurred_Real!$A$25:$BR$426,Incurred_Real!BN$1,FALSE)</f>
        <v>0</v>
      </c>
      <c r="AJ47" s="351">
        <f>VLOOKUP($A47,Incurred_Real!$A$25:$BR$426,Incurred_Real!BO$1,FALSE)</f>
        <v>0</v>
      </c>
      <c r="AK47" s="351">
        <f>VLOOKUP($A47,Incurred_Real!$A$25:$BR$426,Incurred_Real!BP$1,FALSE)</f>
        <v>0</v>
      </c>
      <c r="AL47" s="351">
        <f>VLOOKUP($A47,Incurred_Real!$A$25:$BR$426,Incurred_Real!BQ$1,FALSE)</f>
        <v>0</v>
      </c>
      <c r="AM47" s="351">
        <f>VLOOKUP($A47,Incurred_Real!$A$25:$BR$426,Incurred_Real!BR$1,FALSE)</f>
        <v>0</v>
      </c>
      <c r="AN47" s="351">
        <f t="shared" si="72"/>
        <v>1</v>
      </c>
    </row>
    <row r="48" spans="1:40" x14ac:dyDescent="0.25">
      <c r="A48" s="178" t="s">
        <v>902</v>
      </c>
      <c r="B48" s="12" t="str">
        <f>VLOOKUP($A48,Incurred_Real!$A$25:$AC$426,2,FALSE)</f>
        <v>Substation and Building Security System Replacement</v>
      </c>
      <c r="C48" s="13">
        <v>0</v>
      </c>
      <c r="D48" s="13">
        <v>0</v>
      </c>
      <c r="E48" s="13">
        <v>7078758.9766423209</v>
      </c>
      <c r="F48" s="13">
        <v>5912.6519248988016</v>
      </c>
      <c r="G48" s="13">
        <v>0</v>
      </c>
      <c r="H48" s="13">
        <v>0</v>
      </c>
      <c r="I48" s="13">
        <v>0</v>
      </c>
      <c r="J48" s="232">
        <f t="shared" si="73"/>
        <v>7084671.6285672197</v>
      </c>
      <c r="N48" s="351">
        <f>VLOOKUP($A48,Incurred_Real!$A$25:$BR$426,Incurred_Real!AS$1,FALSE)</f>
        <v>0</v>
      </c>
      <c r="O48" s="351">
        <f>VLOOKUP($A48,Incurred_Real!$A$25:$BR$426,Incurred_Real!AT$1,FALSE)</f>
        <v>0</v>
      </c>
      <c r="P48" s="351">
        <f>VLOOKUP($A48,Incurred_Real!$A$25:$BR$426,Incurred_Real!AU$1,FALSE)</f>
        <v>0</v>
      </c>
      <c r="Q48" s="351">
        <f>VLOOKUP($A48,Incurred_Real!$A$25:$BR$426,Incurred_Real!AV$1,FALSE)</f>
        <v>0</v>
      </c>
      <c r="R48" s="351">
        <f>VLOOKUP($A48,Incurred_Real!$A$25:$BR$426,Incurred_Real!AW$1,FALSE)</f>
        <v>0</v>
      </c>
      <c r="S48" s="351">
        <f>VLOOKUP($A48,Incurred_Real!$A$25:$BR$426,Incurred_Real!AX$1,FALSE)</f>
        <v>0</v>
      </c>
      <c r="T48" s="351">
        <f>VLOOKUP($A48,Incurred_Real!$A$25:$BR$426,Incurred_Real!AY$1,FALSE)</f>
        <v>0</v>
      </c>
      <c r="U48" s="351">
        <f>VLOOKUP($A48,Incurred_Real!$A$25:$BR$426,Incurred_Real!AZ$1,FALSE)</f>
        <v>0</v>
      </c>
      <c r="V48" s="351">
        <f>VLOOKUP($A48,Incurred_Real!$A$25:$BR$426,Incurred_Real!BA$1,FALSE)</f>
        <v>0</v>
      </c>
      <c r="W48" s="351">
        <f>VLOOKUP($A48,Incurred_Real!$A$25:$BR$426,Incurred_Real!BB$1,FALSE)</f>
        <v>0</v>
      </c>
      <c r="X48" s="351">
        <f>VLOOKUP($A48,Incurred_Real!$A$25:$BR$426,Incurred_Real!BC$1,FALSE)</f>
        <v>0</v>
      </c>
      <c r="Y48" s="351">
        <f>VLOOKUP($A48,Incurred_Real!$A$25:$BR$426,Incurred_Real!BD$1,FALSE)</f>
        <v>1</v>
      </c>
      <c r="Z48" s="351">
        <f>VLOOKUP($A48,Incurred_Real!$A$25:$BR$426,Incurred_Real!BE$1,FALSE)</f>
        <v>0</v>
      </c>
      <c r="AA48" s="351">
        <f>VLOOKUP($A48,Incurred_Real!$A$25:$BR$426,Incurred_Real!BF$1,FALSE)</f>
        <v>0</v>
      </c>
      <c r="AB48" s="351">
        <f>VLOOKUP($A48,Incurred_Real!$A$25:$BR$426,Incurred_Real!BG$1,FALSE)</f>
        <v>0</v>
      </c>
      <c r="AC48" s="351">
        <f>VLOOKUP($A48,Incurred_Real!$A$25:$BR$426,Incurred_Real!BH$1,FALSE)</f>
        <v>0</v>
      </c>
      <c r="AD48" s="351">
        <f>VLOOKUP($A48,Incurred_Real!$A$25:$BR$426,Incurred_Real!BI$1,FALSE)</f>
        <v>0</v>
      </c>
      <c r="AE48" s="351">
        <f>VLOOKUP($A48,Incurred_Real!$A$25:$BR$426,Incurred_Real!BJ$1,FALSE)</f>
        <v>0</v>
      </c>
      <c r="AF48" s="351">
        <f>VLOOKUP($A48,Incurred_Real!$A$25:$BR$426,Incurred_Real!BK$1,FALSE)</f>
        <v>0</v>
      </c>
      <c r="AG48" s="351">
        <f>VLOOKUP($A48,Incurred_Real!$A$25:$BR$426,Incurred_Real!BL$1,FALSE)</f>
        <v>0</v>
      </c>
      <c r="AH48" s="351">
        <f>VLOOKUP($A48,Incurred_Real!$A$25:$BR$426,Incurred_Real!BM$1,FALSE)</f>
        <v>0</v>
      </c>
      <c r="AI48" s="351">
        <f>VLOOKUP($A48,Incurred_Real!$A$25:$BR$426,Incurred_Real!BN$1,FALSE)</f>
        <v>0</v>
      </c>
      <c r="AJ48" s="351">
        <f>VLOOKUP($A48,Incurred_Real!$A$25:$BR$426,Incurred_Real!BO$1,FALSE)</f>
        <v>0</v>
      </c>
      <c r="AK48" s="351">
        <f>VLOOKUP($A48,Incurred_Real!$A$25:$BR$426,Incurred_Real!BP$1,FALSE)</f>
        <v>0</v>
      </c>
      <c r="AL48" s="351">
        <f>VLOOKUP($A48,Incurred_Real!$A$25:$BR$426,Incurred_Real!BQ$1,FALSE)</f>
        <v>0</v>
      </c>
      <c r="AM48" s="351">
        <f>VLOOKUP($A48,Incurred_Real!$A$25:$BR$426,Incurred_Real!BR$1,FALSE)</f>
        <v>0</v>
      </c>
      <c r="AN48" s="351">
        <f t="shared" si="72"/>
        <v>1</v>
      </c>
    </row>
    <row r="49" spans="1:40" x14ac:dyDescent="0.25">
      <c r="A49" s="178" t="s">
        <v>903</v>
      </c>
      <c r="B49" s="12" t="str">
        <f>VLOOKUP($A49,Incurred_Real!$A$25:$AC$426,2,FALSE)</f>
        <v>Para Emergency SVC Transformer Replacement</v>
      </c>
      <c r="C49" s="13">
        <v>7592394.6917287651</v>
      </c>
      <c r="D49" s="13">
        <v>64479.952453592567</v>
      </c>
      <c r="E49" s="13">
        <v>0</v>
      </c>
      <c r="F49" s="13">
        <v>0</v>
      </c>
      <c r="G49" s="13">
        <v>0</v>
      </c>
      <c r="H49" s="13">
        <v>0</v>
      </c>
      <c r="I49" s="13">
        <v>0</v>
      </c>
      <c r="J49" s="232">
        <f t="shared" si="73"/>
        <v>7656874.6441823579</v>
      </c>
      <c r="N49" s="351">
        <f>VLOOKUP($A49,Incurred_Real!$A$25:$BR$426,Incurred_Real!AS$1,FALSE)</f>
        <v>0</v>
      </c>
      <c r="O49" s="351">
        <f>VLOOKUP($A49,Incurred_Real!$A$25:$BR$426,Incurred_Real!AT$1,FALSE)</f>
        <v>0</v>
      </c>
      <c r="P49" s="351">
        <f>VLOOKUP($A49,Incurred_Real!$A$25:$BR$426,Incurred_Real!AU$1,FALSE)</f>
        <v>0</v>
      </c>
      <c r="Q49" s="351">
        <f>VLOOKUP($A49,Incurred_Real!$A$25:$BR$426,Incurred_Real!AV$1,FALSE)</f>
        <v>0</v>
      </c>
      <c r="R49" s="351">
        <f>VLOOKUP($A49,Incurred_Real!$A$25:$BR$426,Incurred_Real!AW$1,FALSE)</f>
        <v>0</v>
      </c>
      <c r="S49" s="351">
        <f>VLOOKUP($A49,Incurred_Real!$A$25:$BR$426,Incurred_Real!AX$1,FALSE)</f>
        <v>7.4048830618934858E-2</v>
      </c>
      <c r="T49" s="351">
        <f>VLOOKUP($A49,Incurred_Real!$A$25:$BR$426,Incurred_Real!AY$1,FALSE)</f>
        <v>0</v>
      </c>
      <c r="U49" s="351">
        <f>VLOOKUP($A49,Incurred_Real!$A$25:$BR$426,Incurred_Real!AZ$1,FALSE)</f>
        <v>0</v>
      </c>
      <c r="V49" s="351">
        <f>VLOOKUP($A49,Incurred_Real!$A$25:$BR$426,Incurred_Real!BA$1,FALSE)</f>
        <v>0</v>
      </c>
      <c r="W49" s="351">
        <f>VLOOKUP($A49,Incurred_Real!$A$25:$BR$426,Incurred_Real!BB$1,FALSE)</f>
        <v>0.8652343787718606</v>
      </c>
      <c r="X49" s="351">
        <f>VLOOKUP($A49,Incurred_Real!$A$25:$BR$426,Incurred_Real!BC$1,FALSE)</f>
        <v>0</v>
      </c>
      <c r="Y49" s="351">
        <f>VLOOKUP($A49,Incurred_Real!$A$25:$BR$426,Incurred_Real!BD$1,FALSE)</f>
        <v>1.8048882678060024E-2</v>
      </c>
      <c r="Z49" s="351">
        <f>VLOOKUP($A49,Incurred_Real!$A$25:$BR$426,Incurred_Real!BE$1,FALSE)</f>
        <v>0</v>
      </c>
      <c r="AA49" s="351">
        <f>VLOOKUP($A49,Incurred_Real!$A$25:$BR$426,Incurred_Real!BF$1,FALSE)</f>
        <v>0</v>
      </c>
      <c r="AB49" s="351">
        <f>VLOOKUP($A49,Incurred_Real!$A$25:$BR$426,Incurred_Real!BG$1,FALSE)</f>
        <v>1.3276825419745864E-2</v>
      </c>
      <c r="AC49" s="351">
        <f>VLOOKUP($A49,Incurred_Real!$A$25:$BR$426,Incurred_Real!BH$1,FALSE)</f>
        <v>0</v>
      </c>
      <c r="AD49" s="351">
        <f>VLOOKUP($A49,Incurred_Real!$A$25:$BR$426,Incurred_Real!BI$1,FALSE)</f>
        <v>2.9391082511398488E-2</v>
      </c>
      <c r="AE49" s="351">
        <f>VLOOKUP($A49,Incurred_Real!$A$25:$BR$426,Incurred_Real!BJ$1,FALSE)</f>
        <v>0</v>
      </c>
      <c r="AF49" s="351">
        <f>VLOOKUP($A49,Incurred_Real!$A$25:$BR$426,Incurred_Real!BK$1,FALSE)</f>
        <v>0</v>
      </c>
      <c r="AG49" s="351">
        <f>VLOOKUP($A49,Incurred_Real!$A$25:$BR$426,Incurred_Real!BL$1,FALSE)</f>
        <v>0</v>
      </c>
      <c r="AH49" s="351">
        <f>VLOOKUP($A49,Incurred_Real!$A$25:$BR$426,Incurred_Real!BM$1,FALSE)</f>
        <v>0</v>
      </c>
      <c r="AI49" s="351">
        <f>VLOOKUP($A49,Incurred_Real!$A$25:$BR$426,Incurred_Real!BN$1,FALSE)</f>
        <v>0</v>
      </c>
      <c r="AJ49" s="351">
        <f>VLOOKUP($A49,Incurred_Real!$A$25:$BR$426,Incurred_Real!BO$1,FALSE)</f>
        <v>0</v>
      </c>
      <c r="AK49" s="351">
        <f>VLOOKUP($A49,Incurred_Real!$A$25:$BR$426,Incurred_Real!BP$1,FALSE)</f>
        <v>0</v>
      </c>
      <c r="AL49" s="351">
        <f>VLOOKUP($A49,Incurred_Real!$A$25:$BR$426,Incurred_Real!BQ$1,FALSE)</f>
        <v>0</v>
      </c>
      <c r="AM49" s="351">
        <f>VLOOKUP($A49,Incurred_Real!$A$25:$BR$426,Incurred_Real!BR$1,FALSE)</f>
        <v>0</v>
      </c>
      <c r="AN49" s="351">
        <f t="shared" si="72"/>
        <v>0.99999999999999978</v>
      </c>
    </row>
    <row r="50" spans="1:40" x14ac:dyDescent="0.25">
      <c r="A50" s="178" t="s">
        <v>1180</v>
      </c>
      <c r="B50" s="12" t="str">
        <f>VLOOKUP($A50,Incurred_Real!$A$25:$AC$426,2,FALSE)</f>
        <v>Pelican Point – Parafield Gardens West Protection System Upg</v>
      </c>
      <c r="C50" s="13">
        <v>965689.04805495357</v>
      </c>
      <c r="D50" s="13">
        <v>6301.4836313829201</v>
      </c>
      <c r="E50" s="13">
        <v>0</v>
      </c>
      <c r="F50" s="13">
        <v>0</v>
      </c>
      <c r="G50" s="13">
        <v>0</v>
      </c>
      <c r="H50" s="13">
        <v>0</v>
      </c>
      <c r="I50" s="13">
        <v>0</v>
      </c>
      <c r="J50" s="232">
        <f t="shared" si="73"/>
        <v>971990.5316863365</v>
      </c>
      <c r="N50" s="351">
        <f>VLOOKUP($A50,Incurred_Real!$A$25:$BR$426,Incurred_Real!AS$1,FALSE)</f>
        <v>0</v>
      </c>
      <c r="O50" s="351">
        <f>VLOOKUP($A50,Incurred_Real!$A$25:$BR$426,Incurred_Real!AT$1,FALSE)</f>
        <v>0</v>
      </c>
      <c r="P50" s="351">
        <f>VLOOKUP($A50,Incurred_Real!$A$25:$BR$426,Incurred_Real!AU$1,FALSE)</f>
        <v>0</v>
      </c>
      <c r="Q50" s="351">
        <f>VLOOKUP($A50,Incurred_Real!$A$25:$BR$426,Incurred_Real!AV$1,FALSE)</f>
        <v>0</v>
      </c>
      <c r="R50" s="351">
        <f>VLOOKUP($A50,Incurred_Real!$A$25:$BR$426,Incurred_Real!AW$1,FALSE)</f>
        <v>0</v>
      </c>
      <c r="S50" s="351">
        <f>VLOOKUP($A50,Incurred_Real!$A$25:$BR$426,Incurred_Real!AX$1,FALSE)</f>
        <v>0</v>
      </c>
      <c r="T50" s="351">
        <f>VLOOKUP($A50,Incurred_Real!$A$25:$BR$426,Incurred_Real!AY$1,FALSE)</f>
        <v>0</v>
      </c>
      <c r="U50" s="351">
        <f>VLOOKUP($A50,Incurred_Real!$A$25:$BR$426,Incurred_Real!AZ$1,FALSE)</f>
        <v>0</v>
      </c>
      <c r="V50" s="351">
        <f>VLOOKUP($A50,Incurred_Real!$A$25:$BR$426,Incurred_Real!BA$1,FALSE)</f>
        <v>0</v>
      </c>
      <c r="W50" s="351">
        <f>VLOOKUP($A50,Incurred_Real!$A$25:$BR$426,Incurred_Real!BB$1,FALSE)</f>
        <v>8.2605310297669765E-2</v>
      </c>
      <c r="X50" s="351">
        <f>VLOOKUP($A50,Incurred_Real!$A$25:$BR$426,Incurred_Real!BC$1,FALSE)</f>
        <v>0</v>
      </c>
      <c r="Y50" s="351">
        <f>VLOOKUP($A50,Incurred_Real!$A$25:$BR$426,Incurred_Real!BD$1,FALSE)</f>
        <v>7.6486398423768295E-2</v>
      </c>
      <c r="Z50" s="351">
        <f>VLOOKUP($A50,Incurred_Real!$A$25:$BR$426,Incurred_Real!BE$1,FALSE)</f>
        <v>0</v>
      </c>
      <c r="AA50" s="351">
        <f>VLOOKUP($A50,Incurred_Real!$A$25:$BR$426,Incurred_Real!BF$1,FALSE)</f>
        <v>0</v>
      </c>
      <c r="AB50" s="351">
        <f>VLOOKUP($A50,Incurred_Real!$A$25:$BR$426,Incurred_Real!BG$1,FALSE)</f>
        <v>0.84090829127856193</v>
      </c>
      <c r="AC50" s="351">
        <f>VLOOKUP($A50,Incurred_Real!$A$25:$BR$426,Incurred_Real!BH$1,FALSE)</f>
        <v>0</v>
      </c>
      <c r="AD50" s="351">
        <f>VLOOKUP($A50,Incurred_Real!$A$25:$BR$426,Incurred_Real!BI$1,FALSE)</f>
        <v>0</v>
      </c>
      <c r="AE50" s="351">
        <f>VLOOKUP($A50,Incurred_Real!$A$25:$BR$426,Incurred_Real!BJ$1,FALSE)</f>
        <v>0</v>
      </c>
      <c r="AF50" s="351">
        <f>VLOOKUP($A50,Incurred_Real!$A$25:$BR$426,Incurred_Real!BK$1,FALSE)</f>
        <v>0</v>
      </c>
      <c r="AG50" s="351">
        <f>VLOOKUP($A50,Incurred_Real!$A$25:$BR$426,Incurred_Real!BL$1,FALSE)</f>
        <v>0</v>
      </c>
      <c r="AH50" s="351">
        <f>VLOOKUP($A50,Incurred_Real!$A$25:$BR$426,Incurred_Real!BM$1,FALSE)</f>
        <v>0</v>
      </c>
      <c r="AI50" s="351">
        <f>VLOOKUP($A50,Incurred_Real!$A$25:$BR$426,Incurred_Real!BN$1,FALSE)</f>
        <v>0</v>
      </c>
      <c r="AJ50" s="351">
        <f>VLOOKUP($A50,Incurred_Real!$A$25:$BR$426,Incurred_Real!BO$1,FALSE)</f>
        <v>0</v>
      </c>
      <c r="AK50" s="351">
        <f>VLOOKUP($A50,Incurred_Real!$A$25:$BR$426,Incurred_Real!BP$1,FALSE)</f>
        <v>0</v>
      </c>
      <c r="AL50" s="351">
        <f>VLOOKUP($A50,Incurred_Real!$A$25:$BR$426,Incurred_Real!BQ$1,FALSE)</f>
        <v>0</v>
      </c>
      <c r="AM50" s="351">
        <f>VLOOKUP($A50,Incurred_Real!$A$25:$BR$426,Incurred_Real!BR$1,FALSE)</f>
        <v>0</v>
      </c>
      <c r="AN50" s="351">
        <f t="shared" si="72"/>
        <v>1</v>
      </c>
    </row>
    <row r="51" spans="1:40" x14ac:dyDescent="0.25">
      <c r="A51" s="178" t="s">
        <v>1193</v>
      </c>
      <c r="B51" s="12" t="str">
        <f>VLOOKUP($A51,Incurred_Real!$A$25:$AC$426,2,FALSE)</f>
        <v>Mount Gambier Line Clearance Remediation</v>
      </c>
      <c r="C51" s="13">
        <v>1555480.0217459479</v>
      </c>
      <c r="D51" s="13">
        <v>67678.782951405912</v>
      </c>
      <c r="E51" s="13">
        <v>0</v>
      </c>
      <c r="F51" s="13">
        <v>0</v>
      </c>
      <c r="G51" s="13">
        <v>0</v>
      </c>
      <c r="H51" s="13">
        <v>0</v>
      </c>
      <c r="I51" s="13">
        <v>0</v>
      </c>
      <c r="J51" s="232">
        <f t="shared" si="73"/>
        <v>1623158.8046973539</v>
      </c>
      <c r="N51" s="351">
        <f>VLOOKUP($A51,Incurred_Real!$A$25:$BR$426,Incurred_Real!AS$1,FALSE)</f>
        <v>0</v>
      </c>
      <c r="O51" s="351">
        <f>VLOOKUP($A51,Incurred_Real!$A$25:$BR$426,Incurred_Real!AT$1,FALSE)</f>
        <v>0</v>
      </c>
      <c r="P51" s="351">
        <f>VLOOKUP($A51,Incurred_Real!$A$25:$BR$426,Incurred_Real!AU$1,FALSE)</f>
        <v>0</v>
      </c>
      <c r="Q51" s="351">
        <f>VLOOKUP($A51,Incurred_Real!$A$25:$BR$426,Incurred_Real!AV$1,FALSE)</f>
        <v>0</v>
      </c>
      <c r="R51" s="351">
        <f>VLOOKUP($A51,Incurred_Real!$A$25:$BR$426,Incurred_Real!AW$1,FALSE)</f>
        <v>0</v>
      </c>
      <c r="S51" s="351">
        <f>VLOOKUP($A51,Incurred_Real!$A$25:$BR$426,Incurred_Real!AX$1,FALSE)</f>
        <v>0</v>
      </c>
      <c r="T51" s="351">
        <f>VLOOKUP($A51,Incurred_Real!$A$25:$BR$426,Incurred_Real!AY$1,FALSE)</f>
        <v>0</v>
      </c>
      <c r="U51" s="351">
        <f>VLOOKUP($A51,Incurred_Real!$A$25:$BR$426,Incurred_Real!AZ$1,FALSE)</f>
        <v>0</v>
      </c>
      <c r="V51" s="351">
        <f>VLOOKUP($A51,Incurred_Real!$A$25:$BR$426,Incurred_Real!BA$1,FALSE)</f>
        <v>0</v>
      </c>
      <c r="W51" s="351">
        <f>VLOOKUP($A51,Incurred_Real!$A$25:$BR$426,Incurred_Real!BB$1,FALSE)</f>
        <v>0.49552176434086148</v>
      </c>
      <c r="X51" s="351">
        <f>VLOOKUP($A51,Incurred_Real!$A$25:$BR$426,Incurred_Real!BC$1,FALSE)</f>
        <v>0</v>
      </c>
      <c r="Y51" s="351">
        <f>VLOOKUP($A51,Incurred_Real!$A$25:$BR$426,Incurred_Real!BD$1,FALSE)</f>
        <v>5.2117394171709037E-3</v>
      </c>
      <c r="Z51" s="351">
        <f>VLOOKUP($A51,Incurred_Real!$A$25:$BR$426,Incurred_Real!BE$1,FALSE)</f>
        <v>0</v>
      </c>
      <c r="AA51" s="351">
        <f>VLOOKUP($A51,Incurred_Real!$A$25:$BR$426,Incurred_Real!BF$1,FALSE)</f>
        <v>0</v>
      </c>
      <c r="AB51" s="351">
        <f>VLOOKUP($A51,Incurred_Real!$A$25:$BR$426,Incurred_Real!BG$1,FALSE)</f>
        <v>6.9768934634148643E-3</v>
      </c>
      <c r="AC51" s="351">
        <f>VLOOKUP($A51,Incurred_Real!$A$25:$BR$426,Incurred_Real!BH$1,FALSE)</f>
        <v>0.49228960277855283</v>
      </c>
      <c r="AD51" s="351">
        <f>VLOOKUP($A51,Incurred_Real!$A$25:$BR$426,Incurred_Real!BI$1,FALSE)</f>
        <v>0</v>
      </c>
      <c r="AE51" s="351">
        <f>VLOOKUP($A51,Incurred_Real!$A$25:$BR$426,Incurred_Real!BJ$1,FALSE)</f>
        <v>0</v>
      </c>
      <c r="AF51" s="351">
        <f>VLOOKUP($A51,Incurred_Real!$A$25:$BR$426,Incurred_Real!BK$1,FALSE)</f>
        <v>0</v>
      </c>
      <c r="AG51" s="351">
        <f>VLOOKUP($A51,Incurred_Real!$A$25:$BR$426,Incurred_Real!BL$1,FALSE)</f>
        <v>0</v>
      </c>
      <c r="AH51" s="351">
        <f>VLOOKUP($A51,Incurred_Real!$A$25:$BR$426,Incurred_Real!BM$1,FALSE)</f>
        <v>0</v>
      </c>
      <c r="AI51" s="351">
        <f>VLOOKUP($A51,Incurred_Real!$A$25:$BR$426,Incurred_Real!BN$1,FALSE)</f>
        <v>0</v>
      </c>
      <c r="AJ51" s="351">
        <f>VLOOKUP($A51,Incurred_Real!$A$25:$BR$426,Incurred_Real!BO$1,FALSE)</f>
        <v>0</v>
      </c>
      <c r="AK51" s="351">
        <f>VLOOKUP($A51,Incurred_Real!$A$25:$BR$426,Incurred_Real!BP$1,FALSE)</f>
        <v>0</v>
      </c>
      <c r="AL51" s="351">
        <f>VLOOKUP($A51,Incurred_Real!$A$25:$BR$426,Incurred_Real!BQ$1,FALSE)</f>
        <v>0</v>
      </c>
      <c r="AM51" s="351">
        <f>VLOOKUP($A51,Incurred_Real!$A$25:$BR$426,Incurred_Real!BR$1,FALSE)</f>
        <v>0</v>
      </c>
      <c r="AN51" s="351">
        <f t="shared" si="72"/>
        <v>1</v>
      </c>
    </row>
    <row r="52" spans="1:40" x14ac:dyDescent="0.25">
      <c r="A52" s="178" t="s">
        <v>1584</v>
      </c>
      <c r="B52" s="12" t="str">
        <f>VLOOKUP($A52,Incurred_Real!$A$25:$AC$426,2,FALSE)</f>
        <v>Building and Equipment Lease 2024-2028 (Right of Use Office Assets)</v>
      </c>
      <c r="C52" s="13">
        <v>0</v>
      </c>
      <c r="D52" s="13">
        <v>0</v>
      </c>
      <c r="E52" s="13">
        <v>2458083.5444715424</v>
      </c>
      <c r="F52" s="13">
        <v>0</v>
      </c>
      <c r="G52" s="13">
        <v>0</v>
      </c>
      <c r="H52" s="13">
        <v>0</v>
      </c>
      <c r="I52" s="13">
        <v>0</v>
      </c>
      <c r="J52" s="232">
        <f t="shared" si="73"/>
        <v>2458083.5444715424</v>
      </c>
      <c r="N52" s="351">
        <f>VLOOKUP($A52,Incurred_Real!$A$25:$BR$426,Incurred_Real!AS$1,FALSE)</f>
        <v>0</v>
      </c>
      <c r="O52" s="351">
        <f>VLOOKUP($A52,Incurred_Real!$A$25:$BR$426,Incurred_Real!AT$1,FALSE)</f>
        <v>0</v>
      </c>
      <c r="P52" s="351">
        <f>VLOOKUP($A52,Incurred_Real!$A$25:$BR$426,Incurred_Real!AU$1,FALSE)</f>
        <v>0</v>
      </c>
      <c r="Q52" s="351">
        <f>VLOOKUP($A52,Incurred_Real!$A$25:$BR$426,Incurred_Real!AV$1,FALSE)</f>
        <v>0</v>
      </c>
      <c r="R52" s="351">
        <f>VLOOKUP($A52,Incurred_Real!$A$25:$BR$426,Incurred_Real!AW$1,FALSE)</f>
        <v>0</v>
      </c>
      <c r="S52" s="351">
        <f>VLOOKUP($A52,Incurred_Real!$A$25:$BR$426,Incurred_Real!AX$1,FALSE)</f>
        <v>0</v>
      </c>
      <c r="T52" s="351">
        <f>VLOOKUP($A52,Incurred_Real!$A$25:$BR$426,Incurred_Real!AY$1,FALSE)</f>
        <v>0</v>
      </c>
      <c r="U52" s="351">
        <f>VLOOKUP($A52,Incurred_Real!$A$25:$BR$426,Incurred_Real!AZ$1,FALSE)</f>
        <v>0</v>
      </c>
      <c r="V52" s="351">
        <f>VLOOKUP($A52,Incurred_Real!$A$25:$BR$426,Incurred_Real!BA$1,FALSE)</f>
        <v>0</v>
      </c>
      <c r="W52" s="351">
        <f>VLOOKUP($A52,Incurred_Real!$A$25:$BR$426,Incurred_Real!BB$1,FALSE)</f>
        <v>0</v>
      </c>
      <c r="X52" s="351">
        <f>VLOOKUP($A52,Incurred_Real!$A$25:$BR$426,Incurred_Real!BC$1,FALSE)</f>
        <v>0</v>
      </c>
      <c r="Y52" s="351">
        <f>VLOOKUP($A52,Incurred_Real!$A$25:$BR$426,Incurred_Real!BD$1,FALSE)</f>
        <v>0</v>
      </c>
      <c r="Z52" s="351">
        <f>VLOOKUP($A52,Incurred_Real!$A$25:$BR$426,Incurred_Real!BE$1,FALSE)</f>
        <v>0</v>
      </c>
      <c r="AA52" s="351">
        <f>VLOOKUP($A52,Incurred_Real!$A$25:$BR$426,Incurred_Real!BF$1,FALSE)</f>
        <v>0</v>
      </c>
      <c r="AB52" s="351">
        <f>VLOOKUP($A52,Incurred_Real!$A$25:$BR$426,Incurred_Real!BG$1,FALSE)</f>
        <v>0</v>
      </c>
      <c r="AC52" s="351">
        <f>VLOOKUP($A52,Incurred_Real!$A$25:$BR$426,Incurred_Real!BH$1,FALSE)</f>
        <v>0</v>
      </c>
      <c r="AD52" s="351">
        <f>VLOOKUP($A52,Incurred_Real!$A$25:$BR$426,Incurred_Real!BI$1,FALSE)</f>
        <v>0</v>
      </c>
      <c r="AE52" s="351">
        <f>VLOOKUP($A52,Incurred_Real!$A$25:$BR$426,Incurred_Real!BJ$1,FALSE)</f>
        <v>0</v>
      </c>
      <c r="AF52" s="351">
        <f>VLOOKUP($A52,Incurred_Real!$A$25:$BR$426,Incurred_Real!BK$1,FALSE)</f>
        <v>0</v>
      </c>
      <c r="AG52" s="351">
        <f>VLOOKUP($A52,Incurred_Real!$A$25:$BR$426,Incurred_Real!BL$1,FALSE)</f>
        <v>0</v>
      </c>
      <c r="AH52" s="351">
        <f>VLOOKUP($A52,Incurred_Real!$A$25:$BR$426,Incurred_Real!BM$1,FALSE)</f>
        <v>0</v>
      </c>
      <c r="AI52" s="351">
        <f>VLOOKUP($A52,Incurred_Real!$A$25:$BR$426,Incurred_Real!BN$1,FALSE)</f>
        <v>1</v>
      </c>
      <c r="AJ52" s="351">
        <f>VLOOKUP($A52,Incurred_Real!$A$25:$BR$426,Incurred_Real!BO$1,FALSE)</f>
        <v>0</v>
      </c>
      <c r="AK52" s="351">
        <f>VLOOKUP($A52,Incurred_Real!$A$25:$BR$426,Incurred_Real!BP$1,FALSE)</f>
        <v>0</v>
      </c>
      <c r="AL52" s="351">
        <f>VLOOKUP($A52,Incurred_Real!$A$25:$BR$426,Incurred_Real!BQ$1,FALSE)</f>
        <v>0</v>
      </c>
      <c r="AM52" s="351">
        <f>VLOOKUP($A52,Incurred_Real!$A$25:$BR$426,Incurred_Real!BR$1,FALSE)</f>
        <v>0</v>
      </c>
      <c r="AN52" s="351">
        <f t="shared" si="72"/>
        <v>1</v>
      </c>
    </row>
    <row r="53" spans="1:40" x14ac:dyDescent="0.25">
      <c r="A53" s="178" t="s">
        <v>1585</v>
      </c>
      <c r="B53" s="12" t="str">
        <f>VLOOKUP($A53,Incurred_Real!$A$25:$AC$426,2,FALSE)</f>
        <v>Building and Equipment Lease 2024-2028 (Right of Use Motor Vehicle Assets)</v>
      </c>
      <c r="C53" s="13">
        <v>0</v>
      </c>
      <c r="D53" s="13">
        <v>0</v>
      </c>
      <c r="E53" s="13">
        <v>0</v>
      </c>
      <c r="F53" s="13">
        <v>0</v>
      </c>
      <c r="G53" s="13">
        <v>0</v>
      </c>
      <c r="H53" s="13">
        <v>502771.95579220343</v>
      </c>
      <c r="I53" s="13">
        <v>0</v>
      </c>
      <c r="J53" s="232">
        <f t="shared" ref="J53" si="74">SUM(C53:I53)</f>
        <v>502771.95579220343</v>
      </c>
      <c r="N53" s="351">
        <f>VLOOKUP($A53,Incurred_Real!$A$25:$BR$426,Incurred_Real!AS$1,FALSE)</f>
        <v>0</v>
      </c>
      <c r="O53" s="351">
        <f>VLOOKUP($A53,Incurred_Real!$A$25:$BR$426,Incurred_Real!AT$1,FALSE)</f>
        <v>0</v>
      </c>
      <c r="P53" s="351">
        <f>VLOOKUP($A53,Incurred_Real!$A$25:$BR$426,Incurred_Real!AU$1,FALSE)</f>
        <v>0</v>
      </c>
      <c r="Q53" s="351">
        <f>VLOOKUP($A53,Incurred_Real!$A$25:$BR$426,Incurred_Real!AV$1,FALSE)</f>
        <v>0</v>
      </c>
      <c r="R53" s="351">
        <f>VLOOKUP($A53,Incurred_Real!$A$25:$BR$426,Incurred_Real!AW$1,FALSE)</f>
        <v>0</v>
      </c>
      <c r="S53" s="351">
        <f>VLOOKUP($A53,Incurred_Real!$A$25:$BR$426,Incurred_Real!AX$1,FALSE)</f>
        <v>0</v>
      </c>
      <c r="T53" s="351">
        <f>VLOOKUP($A53,Incurred_Real!$A$25:$BR$426,Incurred_Real!AY$1,FALSE)</f>
        <v>0</v>
      </c>
      <c r="U53" s="351">
        <f>VLOOKUP($A53,Incurred_Real!$A$25:$BR$426,Incurred_Real!AZ$1,FALSE)</f>
        <v>0</v>
      </c>
      <c r="V53" s="351">
        <f>VLOOKUP($A53,Incurred_Real!$A$25:$BR$426,Incurred_Real!BA$1,FALSE)</f>
        <v>0</v>
      </c>
      <c r="W53" s="351">
        <f>VLOOKUP($A53,Incurred_Real!$A$25:$BR$426,Incurred_Real!BB$1,FALSE)</f>
        <v>0</v>
      </c>
      <c r="X53" s="351">
        <f>VLOOKUP($A53,Incurred_Real!$A$25:$BR$426,Incurred_Real!BC$1,FALSE)</f>
        <v>0</v>
      </c>
      <c r="Y53" s="351">
        <f>VLOOKUP($A53,Incurred_Real!$A$25:$BR$426,Incurred_Real!BD$1,FALSE)</f>
        <v>0</v>
      </c>
      <c r="Z53" s="351">
        <f>VLOOKUP($A53,Incurred_Real!$A$25:$BR$426,Incurred_Real!BE$1,FALSE)</f>
        <v>0</v>
      </c>
      <c r="AA53" s="351">
        <f>VLOOKUP($A53,Incurred_Real!$A$25:$BR$426,Incurred_Real!BF$1,FALSE)</f>
        <v>0</v>
      </c>
      <c r="AB53" s="351">
        <f>VLOOKUP($A53,Incurred_Real!$A$25:$BR$426,Incurred_Real!BG$1,FALSE)</f>
        <v>0</v>
      </c>
      <c r="AC53" s="351">
        <f>VLOOKUP($A53,Incurred_Real!$A$25:$BR$426,Incurred_Real!BH$1,FALSE)</f>
        <v>0</v>
      </c>
      <c r="AD53" s="351">
        <f>VLOOKUP($A53,Incurred_Real!$A$25:$BR$426,Incurred_Real!BI$1,FALSE)</f>
        <v>0</v>
      </c>
      <c r="AE53" s="351">
        <f>VLOOKUP($A53,Incurred_Real!$A$25:$BR$426,Incurred_Real!BJ$1,FALSE)</f>
        <v>0</v>
      </c>
      <c r="AF53" s="351">
        <f>VLOOKUP($A53,Incurred_Real!$A$25:$BR$426,Incurred_Real!BK$1,FALSE)</f>
        <v>0</v>
      </c>
      <c r="AG53" s="351">
        <f>VLOOKUP($A53,Incurred_Real!$A$25:$BR$426,Incurred_Real!BL$1,FALSE)</f>
        <v>0</v>
      </c>
      <c r="AH53" s="351">
        <f>VLOOKUP($A53,Incurred_Real!$A$25:$BR$426,Incurred_Real!BM$1,FALSE)</f>
        <v>0</v>
      </c>
      <c r="AI53" s="351">
        <f>VLOOKUP($A53,Incurred_Real!$A$25:$BR$426,Incurred_Real!BN$1,FALSE)</f>
        <v>0</v>
      </c>
      <c r="AJ53" s="351">
        <f>VLOOKUP($A53,Incurred_Real!$A$25:$BR$426,Incurred_Real!BO$1,FALSE)</f>
        <v>0</v>
      </c>
      <c r="AK53" s="351">
        <f>VLOOKUP($A53,Incurred_Real!$A$25:$BR$426,Incurred_Real!BP$1,FALSE)</f>
        <v>1</v>
      </c>
      <c r="AL53" s="351">
        <f>VLOOKUP($A53,Incurred_Real!$A$25:$BR$426,Incurred_Real!BQ$1,FALSE)</f>
        <v>0</v>
      </c>
      <c r="AM53" s="351">
        <f>VLOOKUP($A53,Incurred_Real!$A$25:$BR$426,Incurred_Real!BR$1,FALSE)</f>
        <v>0</v>
      </c>
      <c r="AN53" s="351">
        <f t="shared" ref="AN53" si="75">SUM(N53:AM53)</f>
        <v>1</v>
      </c>
    </row>
    <row r="54" spans="1:40" x14ac:dyDescent="0.25"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34"/>
    </row>
    <row r="55" spans="1:40" x14ac:dyDescent="0.25"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34"/>
    </row>
    <row r="56" spans="1:40" x14ac:dyDescent="0.25"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34"/>
    </row>
    <row r="57" spans="1:40" x14ac:dyDescent="0.25"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34"/>
    </row>
    <row r="58" spans="1:40" x14ac:dyDescent="0.25"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34"/>
    </row>
    <row r="59" spans="1:40" x14ac:dyDescent="0.25"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34"/>
    </row>
    <row r="60" spans="1:40" x14ac:dyDescent="0.25"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34"/>
    </row>
  </sheetData>
  <autoFilter ref="A7:BT52" xr:uid="{6BAA2324-83CF-4D3F-8BC9-C29362626EAC}"/>
  <phoneticPr fontId="52" type="noConversion"/>
  <pageMargins left="0.48" right="0.17" top="0.75" bottom="0.75" header="0.3" footer="0.3"/>
  <pageSetup paperSize="9" orientation="portrait" r:id="rId1"/>
  <customProperties>
    <customPr name="_pios_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41">
    <tabColor rgb="FF00B050"/>
    <pageSetUpPr fitToPage="1"/>
  </sheetPr>
  <dimension ref="A1:AP273"/>
  <sheetViews>
    <sheetView topLeftCell="O5" workbookViewId="0">
      <selection activeCell="AC238" sqref="AC238"/>
    </sheetView>
    <sheetView workbookViewId="1"/>
  </sheetViews>
  <sheetFormatPr defaultColWidth="9.140625" defaultRowHeight="15" outlineLevelRow="1" outlineLevelCol="1" x14ac:dyDescent="0.25"/>
  <cols>
    <col min="1" max="1" width="12.5703125" style="456" customWidth="1" outlineLevel="1"/>
    <col min="2" max="2" width="13.140625" style="456" customWidth="1" outlineLevel="1"/>
    <col min="3" max="3" width="12.85546875" style="457" customWidth="1"/>
    <col min="4" max="4" width="65.85546875" style="457" customWidth="1"/>
    <col min="5" max="5" width="10.85546875" style="457" customWidth="1"/>
    <col min="6" max="7" width="11.85546875" style="457" customWidth="1"/>
    <col min="8" max="8" width="11.5703125" style="457" customWidth="1"/>
    <col min="9" max="11" width="10.140625" style="457" customWidth="1"/>
    <col min="12" max="12" width="11" style="457" customWidth="1"/>
    <col min="13" max="13" width="11.28515625" style="457" customWidth="1"/>
    <col min="14" max="16" width="11.85546875" style="457" customWidth="1"/>
    <col min="17" max="19" width="10.140625" style="457" customWidth="1"/>
    <col min="20" max="21" width="12" style="457" customWidth="1"/>
    <col min="22" max="22" width="11.28515625" style="457" customWidth="1"/>
    <col min="23" max="30" width="12" style="457" customWidth="1"/>
    <col min="31" max="31" width="10.140625" style="457" customWidth="1"/>
    <col min="32" max="32" width="9.140625" style="460" customWidth="1"/>
    <col min="33" max="35" width="11.7109375" style="461" customWidth="1"/>
    <col min="36" max="36" width="9.140625" style="461" customWidth="1"/>
    <col min="37" max="37" width="10.42578125" style="461" customWidth="1"/>
    <col min="38" max="38" width="13" style="457" customWidth="1"/>
    <col min="39" max="39" width="11.42578125" style="456" customWidth="1"/>
    <col min="40" max="40" width="9.140625" style="456" customWidth="1"/>
    <col min="41" max="16384" width="9.140625" style="456"/>
  </cols>
  <sheetData>
    <row r="1" spans="1:41" s="457" customFormat="1" outlineLevel="1" x14ac:dyDescent="0.25">
      <c r="A1" s="456"/>
      <c r="B1" s="456"/>
      <c r="D1" s="458"/>
      <c r="E1" s="459">
        <v>72</v>
      </c>
      <c r="F1" s="459">
        <f>E1+1</f>
        <v>73</v>
      </c>
      <c r="G1" s="459">
        <f t="shared" ref="G1:W2" si="0">F1+1</f>
        <v>74</v>
      </c>
      <c r="H1" s="459">
        <f t="shared" si="0"/>
        <v>75</v>
      </c>
      <c r="I1" s="459">
        <f t="shared" si="0"/>
        <v>76</v>
      </c>
      <c r="J1" s="459">
        <f t="shared" si="0"/>
        <v>77</v>
      </c>
      <c r="K1" s="459">
        <f t="shared" si="0"/>
        <v>78</v>
      </c>
      <c r="L1" s="459">
        <f t="shared" si="0"/>
        <v>79</v>
      </c>
      <c r="M1" s="459">
        <f t="shared" si="0"/>
        <v>80</v>
      </c>
      <c r="N1" s="459">
        <f t="shared" si="0"/>
        <v>81</v>
      </c>
      <c r="O1" s="459">
        <f t="shared" si="0"/>
        <v>82</v>
      </c>
      <c r="P1" s="459">
        <f t="shared" si="0"/>
        <v>83</v>
      </c>
      <c r="Q1" s="459">
        <f t="shared" si="0"/>
        <v>84</v>
      </c>
      <c r="R1" s="459">
        <f t="shared" si="0"/>
        <v>85</v>
      </c>
      <c r="S1" s="459">
        <f t="shared" si="0"/>
        <v>86</v>
      </c>
      <c r="T1" s="459">
        <f t="shared" si="0"/>
        <v>87</v>
      </c>
      <c r="U1" s="459">
        <f t="shared" si="0"/>
        <v>88</v>
      </c>
      <c r="V1" s="459">
        <f t="shared" si="0"/>
        <v>89</v>
      </c>
      <c r="W1" s="459">
        <f t="shared" si="0"/>
        <v>90</v>
      </c>
      <c r="X1" s="459">
        <f t="shared" ref="X1:X2" si="1">W1+1</f>
        <v>91</v>
      </c>
      <c r="Y1" s="459">
        <f t="shared" ref="Y1:Y2" si="2">X1+1</f>
        <v>92</v>
      </c>
      <c r="Z1" s="459">
        <f t="shared" ref="Z1:Z2" si="3">Y1+1</f>
        <v>93</v>
      </c>
      <c r="AA1" s="459">
        <f t="shared" ref="AA1:AA2" si="4">Z1+1</f>
        <v>94</v>
      </c>
      <c r="AB1" s="459">
        <f t="shared" ref="AB1:AB2" si="5">AA1+1</f>
        <v>95</v>
      </c>
      <c r="AC1" s="459">
        <f t="shared" ref="AC1:AC2" si="6">AB1+1</f>
        <v>96</v>
      </c>
      <c r="AD1" s="459">
        <f t="shared" ref="AD1:AD2" si="7">AC1+1</f>
        <v>97</v>
      </c>
      <c r="AE1" s="458"/>
      <c r="AF1" s="460"/>
      <c r="AG1" s="461"/>
      <c r="AH1" s="461"/>
      <c r="AI1" s="461"/>
      <c r="AJ1" s="461"/>
      <c r="AK1" s="461"/>
    </row>
    <row r="2" spans="1:41" s="457" customFormat="1" outlineLevel="1" x14ac:dyDescent="0.25">
      <c r="A2" s="456"/>
      <c r="B2" s="456"/>
      <c r="D2" s="458"/>
      <c r="E2" s="454">
        <v>34</v>
      </c>
      <c r="F2" s="454">
        <f>E2+1</f>
        <v>35</v>
      </c>
      <c r="G2" s="454">
        <f t="shared" si="0"/>
        <v>36</v>
      </c>
      <c r="H2" s="454">
        <f t="shared" si="0"/>
        <v>37</v>
      </c>
      <c r="I2" s="454">
        <f t="shared" si="0"/>
        <v>38</v>
      </c>
      <c r="J2" s="454">
        <f t="shared" si="0"/>
        <v>39</v>
      </c>
      <c r="K2" s="454">
        <f t="shared" si="0"/>
        <v>40</v>
      </c>
      <c r="L2" s="454">
        <f t="shared" si="0"/>
        <v>41</v>
      </c>
      <c r="M2" s="454">
        <f t="shared" si="0"/>
        <v>42</v>
      </c>
      <c r="N2" s="454">
        <f t="shared" si="0"/>
        <v>43</v>
      </c>
      <c r="O2" s="454">
        <f t="shared" si="0"/>
        <v>44</v>
      </c>
      <c r="P2" s="454">
        <f t="shared" si="0"/>
        <v>45</v>
      </c>
      <c r="Q2" s="454">
        <f t="shared" si="0"/>
        <v>46</v>
      </c>
      <c r="R2" s="454">
        <f t="shared" si="0"/>
        <v>47</v>
      </c>
      <c r="S2" s="454">
        <f t="shared" si="0"/>
        <v>48</v>
      </c>
      <c r="T2" s="454">
        <f t="shared" si="0"/>
        <v>49</v>
      </c>
      <c r="U2" s="454">
        <f t="shared" si="0"/>
        <v>50</v>
      </c>
      <c r="V2" s="454">
        <f t="shared" si="0"/>
        <v>51</v>
      </c>
      <c r="W2" s="454">
        <f t="shared" si="0"/>
        <v>52</v>
      </c>
      <c r="X2" s="454">
        <f t="shared" si="1"/>
        <v>53</v>
      </c>
      <c r="Y2" s="454">
        <f t="shared" si="2"/>
        <v>54</v>
      </c>
      <c r="Z2" s="454">
        <f t="shared" si="3"/>
        <v>55</v>
      </c>
      <c r="AA2" s="454">
        <f t="shared" si="4"/>
        <v>56</v>
      </c>
      <c r="AB2" s="454">
        <f t="shared" si="5"/>
        <v>57</v>
      </c>
      <c r="AC2" s="454">
        <f t="shared" si="6"/>
        <v>58</v>
      </c>
      <c r="AD2" s="454">
        <f t="shared" si="7"/>
        <v>59</v>
      </c>
      <c r="AE2" s="455"/>
      <c r="AF2" s="460"/>
      <c r="AG2" s="461"/>
      <c r="AH2" s="461"/>
      <c r="AI2" s="461"/>
      <c r="AJ2" s="461"/>
      <c r="AK2" s="461"/>
    </row>
    <row r="3" spans="1:41" s="457" customFormat="1" outlineLevel="1" x14ac:dyDescent="0.25">
      <c r="A3" s="456"/>
      <c r="B3" s="456"/>
      <c r="E3" s="462"/>
      <c r="F3" s="462"/>
      <c r="G3" s="463"/>
      <c r="H3" s="462"/>
      <c r="I3" s="464"/>
      <c r="J3" s="462"/>
      <c r="K3" s="462"/>
      <c r="L3" s="462"/>
      <c r="M3" s="462"/>
      <c r="N3" s="462"/>
      <c r="O3" s="462"/>
      <c r="P3" s="462"/>
      <c r="Q3" s="462"/>
      <c r="R3" s="462"/>
      <c r="S3" s="462"/>
      <c r="T3" s="462"/>
      <c r="U3" s="462"/>
      <c r="V3" s="462"/>
      <c r="W3" s="462"/>
      <c r="X3" s="462"/>
      <c r="Y3" s="462"/>
      <c r="Z3" s="462"/>
      <c r="AA3" s="462"/>
      <c r="AB3" s="462"/>
      <c r="AC3" s="462"/>
      <c r="AD3" s="462"/>
      <c r="AF3" s="460"/>
      <c r="AG3" s="461"/>
      <c r="AH3" s="461"/>
      <c r="AI3" s="461"/>
      <c r="AJ3" s="461"/>
      <c r="AK3" s="461"/>
    </row>
    <row r="4" spans="1:41" s="457" customFormat="1" outlineLevel="1" x14ac:dyDescent="0.25">
      <c r="A4" s="456"/>
      <c r="B4" s="456"/>
      <c r="E4" s="460">
        <v>3</v>
      </c>
      <c r="F4" s="460">
        <f>E4+1</f>
        <v>4</v>
      </c>
      <c r="G4" s="460">
        <f t="shared" ref="G4:W4" si="8">F4+1</f>
        <v>5</v>
      </c>
      <c r="H4" s="460">
        <f t="shared" si="8"/>
        <v>6</v>
      </c>
      <c r="I4" s="460">
        <f t="shared" si="8"/>
        <v>7</v>
      </c>
      <c r="J4" s="460">
        <f t="shared" si="8"/>
        <v>8</v>
      </c>
      <c r="K4" s="460">
        <f t="shared" si="8"/>
        <v>9</v>
      </c>
      <c r="L4" s="460">
        <f t="shared" si="8"/>
        <v>10</v>
      </c>
      <c r="M4" s="460">
        <f t="shared" si="8"/>
        <v>11</v>
      </c>
      <c r="N4" s="460">
        <f t="shared" si="8"/>
        <v>12</v>
      </c>
      <c r="O4" s="460">
        <f t="shared" si="8"/>
        <v>13</v>
      </c>
      <c r="P4" s="460">
        <f t="shared" si="8"/>
        <v>14</v>
      </c>
      <c r="Q4" s="460">
        <f t="shared" si="8"/>
        <v>15</v>
      </c>
      <c r="R4" s="460">
        <f t="shared" si="8"/>
        <v>16</v>
      </c>
      <c r="S4" s="460">
        <f t="shared" si="8"/>
        <v>17</v>
      </c>
      <c r="T4" s="460">
        <f t="shared" si="8"/>
        <v>18</v>
      </c>
      <c r="U4" s="460">
        <f t="shared" si="8"/>
        <v>19</v>
      </c>
      <c r="V4" s="460">
        <f t="shared" si="8"/>
        <v>20</v>
      </c>
      <c r="W4" s="460">
        <f t="shared" si="8"/>
        <v>21</v>
      </c>
      <c r="X4" s="460">
        <f t="shared" ref="X4" si="9">W4+1</f>
        <v>22</v>
      </c>
      <c r="Y4" s="460">
        <f t="shared" ref="Y4" si="10">X4+1</f>
        <v>23</v>
      </c>
      <c r="Z4" s="460">
        <f t="shared" ref="Z4" si="11">Y4+1</f>
        <v>24</v>
      </c>
      <c r="AA4" s="460">
        <f t="shared" ref="AA4" si="12">Z4+1</f>
        <v>25</v>
      </c>
      <c r="AB4" s="460">
        <f t="shared" ref="AB4" si="13">AA4+1</f>
        <v>26</v>
      </c>
      <c r="AC4" s="460">
        <f t="shared" ref="AC4" si="14">Z4+1</f>
        <v>25</v>
      </c>
      <c r="AD4" s="460">
        <f t="shared" ref="AD4" si="15">AC4+1</f>
        <v>26</v>
      </c>
      <c r="AF4" s="460"/>
      <c r="AG4" s="465"/>
      <c r="AH4" s="465"/>
      <c r="AI4" s="465"/>
      <c r="AJ4" s="466"/>
      <c r="AK4" s="461"/>
      <c r="AL4" s="467"/>
      <c r="AM4" s="468"/>
    </row>
    <row r="5" spans="1:41" s="457" customFormat="1" ht="56.25" x14ac:dyDescent="0.25">
      <c r="A5" s="456"/>
      <c r="B5" s="456"/>
      <c r="C5" s="469" t="s">
        <v>360</v>
      </c>
      <c r="D5" s="470" t="s">
        <v>359</v>
      </c>
      <c r="E5" s="253" t="s">
        <v>372</v>
      </c>
      <c r="F5" s="253" t="s">
        <v>373</v>
      </c>
      <c r="G5" s="253" t="s">
        <v>374</v>
      </c>
      <c r="H5" s="253" t="s">
        <v>375</v>
      </c>
      <c r="I5" s="253" t="s">
        <v>376</v>
      </c>
      <c r="J5" s="253" t="s">
        <v>356</v>
      </c>
      <c r="K5" s="253" t="s">
        <v>377</v>
      </c>
      <c r="L5" s="253" t="s">
        <v>378</v>
      </c>
      <c r="M5" s="253" t="s">
        <v>39</v>
      </c>
      <c r="N5" s="253" t="s">
        <v>379</v>
      </c>
      <c r="O5" s="253" t="s">
        <v>380</v>
      </c>
      <c r="P5" s="253" t="s">
        <v>381</v>
      </c>
      <c r="Q5" s="253" t="s">
        <v>382</v>
      </c>
      <c r="R5" s="253" t="s">
        <v>383</v>
      </c>
      <c r="S5" s="253" t="s">
        <v>384</v>
      </c>
      <c r="T5" s="253" t="s">
        <v>385</v>
      </c>
      <c r="U5" s="253" t="s">
        <v>386</v>
      </c>
      <c r="V5" s="253" t="s">
        <v>387</v>
      </c>
      <c r="W5" s="120" t="s">
        <v>388</v>
      </c>
      <c r="X5" s="120" t="s">
        <v>1214</v>
      </c>
      <c r="Y5" s="120" t="s">
        <v>1213</v>
      </c>
      <c r="Z5" s="158" t="s">
        <v>1579</v>
      </c>
      <c r="AA5" s="158" t="s">
        <v>1580</v>
      </c>
      <c r="AB5" s="158" t="s">
        <v>1581</v>
      </c>
      <c r="AC5" s="120" t="s">
        <v>1218</v>
      </c>
      <c r="AD5" s="120" t="s">
        <v>848</v>
      </c>
      <c r="AE5" s="471" t="s">
        <v>353</v>
      </c>
      <c r="AF5" s="472"/>
      <c r="AG5" s="473"/>
      <c r="AH5" s="473"/>
      <c r="AI5" s="473"/>
      <c r="AJ5" s="473"/>
      <c r="AK5" s="474"/>
      <c r="AL5" s="475"/>
      <c r="AM5" s="475"/>
      <c r="AN5" s="457" t="s">
        <v>1216</v>
      </c>
      <c r="AO5" s="457" t="s">
        <v>1217</v>
      </c>
    </row>
    <row r="6" spans="1:41" s="457" customFormat="1" x14ac:dyDescent="0.25">
      <c r="A6" s="456"/>
      <c r="B6" s="456"/>
      <c r="C6" s="425" t="s">
        <v>404</v>
      </c>
      <c r="D6" s="426" t="s">
        <v>26</v>
      </c>
      <c r="E6" s="427">
        <v>0</v>
      </c>
      <c r="F6" s="427">
        <v>0</v>
      </c>
      <c r="G6" s="427">
        <v>4.4874302157497943E-2</v>
      </c>
      <c r="H6" s="427">
        <v>0</v>
      </c>
      <c r="I6" s="427">
        <v>0</v>
      </c>
      <c r="J6" s="427">
        <v>0</v>
      </c>
      <c r="K6" s="427">
        <v>7.6869566107446395E-4</v>
      </c>
      <c r="L6" s="427">
        <v>0</v>
      </c>
      <c r="M6" s="427">
        <v>0</v>
      </c>
      <c r="N6" s="427">
        <v>0.25202997004207189</v>
      </c>
      <c r="O6" s="427">
        <v>0</v>
      </c>
      <c r="P6" s="427">
        <v>0.13029368434774419</v>
      </c>
      <c r="Q6" s="427">
        <v>0</v>
      </c>
      <c r="R6" s="427">
        <v>0</v>
      </c>
      <c r="S6" s="427">
        <v>4.5298550890942951E-2</v>
      </c>
      <c r="T6" s="427">
        <v>0</v>
      </c>
      <c r="U6" s="427">
        <v>0.5267347969006686</v>
      </c>
      <c r="V6" s="427">
        <v>0</v>
      </c>
      <c r="W6" s="427">
        <v>0</v>
      </c>
      <c r="X6" s="427"/>
      <c r="Y6" s="427"/>
      <c r="Z6" s="427"/>
      <c r="AA6" s="427"/>
      <c r="AB6" s="427"/>
      <c r="AC6" s="427"/>
      <c r="AD6" s="427"/>
      <c r="AE6" s="430">
        <f>SUM(E6:AD6)</f>
        <v>1</v>
      </c>
      <c r="AF6" s="476"/>
      <c r="AG6" s="477"/>
      <c r="AH6" s="478"/>
      <c r="AI6" s="479"/>
      <c r="AJ6" s="477"/>
      <c r="AK6" s="359"/>
      <c r="AL6" s="467"/>
      <c r="AM6" s="480"/>
      <c r="AN6" s="457" t="str">
        <f>"EC."&amp;C6</f>
        <v>EC.10161</v>
      </c>
      <c r="AO6" s="456" t="str">
        <f>VLOOKUP(AN6,Incurred_Real!$A$25:$D$376,4,FALSE)</f>
        <v>Augmentation</v>
      </c>
    </row>
    <row r="7" spans="1:41" s="457" customFormat="1" x14ac:dyDescent="0.25">
      <c r="A7" s="456"/>
      <c r="B7" s="456"/>
      <c r="C7" s="428" t="s">
        <v>405</v>
      </c>
      <c r="D7" s="429" t="s">
        <v>406</v>
      </c>
      <c r="E7" s="427">
        <v>0</v>
      </c>
      <c r="F7" s="427">
        <v>0</v>
      </c>
      <c r="G7" s="427">
        <v>9.5604049437070203E-3</v>
      </c>
      <c r="H7" s="427">
        <v>0</v>
      </c>
      <c r="I7" s="427">
        <v>0</v>
      </c>
      <c r="J7" s="427">
        <v>0</v>
      </c>
      <c r="K7" s="427">
        <v>0</v>
      </c>
      <c r="L7" s="427">
        <v>0</v>
      </c>
      <c r="M7" s="427">
        <v>0</v>
      </c>
      <c r="N7" s="427">
        <v>0.56218143898982686</v>
      </c>
      <c r="O7" s="427">
        <v>0</v>
      </c>
      <c r="P7" s="427">
        <v>0.26308070577347437</v>
      </c>
      <c r="Q7" s="427">
        <v>0</v>
      </c>
      <c r="R7" s="427">
        <v>0</v>
      </c>
      <c r="S7" s="427">
        <v>0.13730816501851864</v>
      </c>
      <c r="T7" s="427">
        <v>2.7869285274473111E-2</v>
      </c>
      <c r="U7" s="427">
        <v>0</v>
      </c>
      <c r="V7" s="427">
        <v>0</v>
      </c>
      <c r="W7" s="427">
        <v>0</v>
      </c>
      <c r="X7" s="427"/>
      <c r="Y7" s="427"/>
      <c r="Z7" s="427"/>
      <c r="AA7" s="427"/>
      <c r="AB7" s="427"/>
      <c r="AC7" s="427"/>
      <c r="AD7" s="427"/>
      <c r="AE7" s="430">
        <f t="shared" ref="AE7:AE70" si="16">SUM(E7:AD7)</f>
        <v>1</v>
      </c>
      <c r="AF7" s="476"/>
      <c r="AG7" s="477"/>
      <c r="AH7" s="478"/>
      <c r="AI7" s="478"/>
      <c r="AJ7" s="477"/>
      <c r="AK7" s="359"/>
      <c r="AL7" s="467"/>
      <c r="AM7" s="480"/>
      <c r="AN7" s="457" t="str">
        <f t="shared" ref="AN7:AN13" si="17">"EC."&amp;C7</f>
        <v>EC.10370</v>
      </c>
      <c r="AO7" s="456" t="str">
        <f>VLOOKUP(AN7,Incurred_Real!$A$25:$D$376,4,FALSE)</f>
        <v>Connection</v>
      </c>
    </row>
    <row r="8" spans="1:41" s="457" customFormat="1" x14ac:dyDescent="0.25">
      <c r="A8" s="456"/>
      <c r="B8" s="456"/>
      <c r="C8" s="425" t="s">
        <v>443</v>
      </c>
      <c r="D8" s="431" t="s">
        <v>444</v>
      </c>
      <c r="E8" s="427">
        <v>0</v>
      </c>
      <c r="F8" s="427">
        <v>0</v>
      </c>
      <c r="G8" s="427">
        <v>3.0009116129340204E-2</v>
      </c>
      <c r="H8" s="427">
        <v>0</v>
      </c>
      <c r="I8" s="427">
        <v>0</v>
      </c>
      <c r="J8" s="427">
        <v>0</v>
      </c>
      <c r="K8" s="427">
        <v>0</v>
      </c>
      <c r="L8" s="427">
        <v>0</v>
      </c>
      <c r="M8" s="427">
        <v>0</v>
      </c>
      <c r="N8" s="427">
        <v>0.57599624274460848</v>
      </c>
      <c r="O8" s="427">
        <v>0</v>
      </c>
      <c r="P8" s="427">
        <v>0.12189611413581034</v>
      </c>
      <c r="Q8" s="427">
        <v>2.798564541537066E-3</v>
      </c>
      <c r="R8" s="427">
        <v>0</v>
      </c>
      <c r="S8" s="427">
        <v>0.26929996244870408</v>
      </c>
      <c r="T8" s="427">
        <v>0</v>
      </c>
      <c r="U8" s="427">
        <v>0</v>
      </c>
      <c r="V8" s="427">
        <v>0</v>
      </c>
      <c r="W8" s="427">
        <v>0</v>
      </c>
      <c r="X8" s="427"/>
      <c r="Y8" s="427"/>
      <c r="Z8" s="427"/>
      <c r="AA8" s="427"/>
      <c r="AB8" s="427"/>
      <c r="AC8" s="427"/>
      <c r="AD8" s="427"/>
      <c r="AE8" s="430">
        <f t="shared" si="16"/>
        <v>1.0000000000000002</v>
      </c>
      <c r="AF8" s="476"/>
      <c r="AG8" s="477"/>
      <c r="AH8" s="478"/>
      <c r="AI8" s="478"/>
      <c r="AJ8" s="477"/>
      <c r="AK8" s="359"/>
      <c r="AL8" s="467"/>
      <c r="AM8" s="480"/>
      <c r="AN8" s="457" t="str">
        <f t="shared" si="17"/>
        <v>EC.10509</v>
      </c>
      <c r="AO8" s="456" t="str">
        <f>VLOOKUP(AN8,Incurred_Real!$A$25:$D$376,4,FALSE)</f>
        <v>Replacement</v>
      </c>
    </row>
    <row r="9" spans="1:41" s="457" customFormat="1" x14ac:dyDescent="0.25">
      <c r="A9" s="456"/>
      <c r="B9" s="456"/>
      <c r="C9" s="425" t="s">
        <v>462</v>
      </c>
      <c r="D9" s="431" t="s">
        <v>463</v>
      </c>
      <c r="E9" s="427">
        <v>0</v>
      </c>
      <c r="F9" s="427">
        <v>0</v>
      </c>
      <c r="G9" s="427">
        <v>0</v>
      </c>
      <c r="H9" s="427">
        <v>0</v>
      </c>
      <c r="I9" s="427">
        <v>0</v>
      </c>
      <c r="J9" s="427">
        <v>0</v>
      </c>
      <c r="K9" s="427">
        <v>0</v>
      </c>
      <c r="L9" s="427">
        <v>0</v>
      </c>
      <c r="M9" s="427">
        <v>0</v>
      </c>
      <c r="N9" s="427">
        <v>0.61189999824805741</v>
      </c>
      <c r="O9" s="427">
        <v>0</v>
      </c>
      <c r="P9" s="427">
        <v>0.13739999915955844</v>
      </c>
      <c r="Q9" s="427">
        <v>0</v>
      </c>
      <c r="R9" s="427">
        <v>0</v>
      </c>
      <c r="S9" s="427">
        <v>0.25070000259238406</v>
      </c>
      <c r="T9" s="427">
        <v>0</v>
      </c>
      <c r="U9" s="427">
        <v>0</v>
      </c>
      <c r="V9" s="427">
        <v>0</v>
      </c>
      <c r="W9" s="427">
        <v>0</v>
      </c>
      <c r="X9" s="427"/>
      <c r="Y9" s="427"/>
      <c r="Z9" s="427"/>
      <c r="AA9" s="427"/>
      <c r="AB9" s="427"/>
      <c r="AC9" s="427"/>
      <c r="AD9" s="427"/>
      <c r="AE9" s="430">
        <f t="shared" si="16"/>
        <v>1</v>
      </c>
      <c r="AF9" s="476"/>
      <c r="AG9" s="477"/>
      <c r="AH9" s="478"/>
      <c r="AI9" s="478"/>
      <c r="AJ9" s="477"/>
      <c r="AK9" s="359"/>
      <c r="AL9" s="467"/>
      <c r="AM9" s="480"/>
      <c r="AN9" s="457" t="str">
        <f t="shared" si="17"/>
        <v>EC.10517</v>
      </c>
      <c r="AO9" s="456" t="str">
        <f>VLOOKUP(AN9,Incurred_Real!$A$25:$D$376,4,FALSE)</f>
        <v>Security/Compliance</v>
      </c>
    </row>
    <row r="10" spans="1:41" s="457" customFormat="1" x14ac:dyDescent="0.25">
      <c r="A10" s="456"/>
      <c r="B10" s="456"/>
      <c r="C10" s="428" t="s">
        <v>407</v>
      </c>
      <c r="D10" s="429" t="s">
        <v>51</v>
      </c>
      <c r="E10" s="427">
        <v>0</v>
      </c>
      <c r="F10" s="427">
        <v>0</v>
      </c>
      <c r="G10" s="427">
        <v>0</v>
      </c>
      <c r="H10" s="427">
        <v>0</v>
      </c>
      <c r="I10" s="427">
        <v>0</v>
      </c>
      <c r="J10" s="427">
        <v>1</v>
      </c>
      <c r="K10" s="427">
        <v>0</v>
      </c>
      <c r="L10" s="427">
        <v>0</v>
      </c>
      <c r="M10" s="427">
        <v>0</v>
      </c>
      <c r="N10" s="427">
        <v>0</v>
      </c>
      <c r="O10" s="427">
        <v>0</v>
      </c>
      <c r="P10" s="427">
        <v>0</v>
      </c>
      <c r="Q10" s="427">
        <v>0</v>
      </c>
      <c r="R10" s="427">
        <v>0</v>
      </c>
      <c r="S10" s="427">
        <v>0</v>
      </c>
      <c r="T10" s="427">
        <v>0</v>
      </c>
      <c r="U10" s="427">
        <v>0</v>
      </c>
      <c r="V10" s="427">
        <v>0</v>
      </c>
      <c r="W10" s="427">
        <v>0</v>
      </c>
      <c r="X10" s="427"/>
      <c r="Y10" s="427"/>
      <c r="Z10" s="427"/>
      <c r="AA10" s="427"/>
      <c r="AB10" s="427"/>
      <c r="AC10" s="427"/>
      <c r="AD10" s="427"/>
      <c r="AE10" s="430">
        <f t="shared" si="16"/>
        <v>1</v>
      </c>
      <c r="AF10" s="476"/>
      <c r="AG10" s="477"/>
      <c r="AH10" s="478"/>
      <c r="AI10" s="478"/>
      <c r="AJ10" s="477"/>
      <c r="AK10" s="359"/>
      <c r="AL10" s="467"/>
      <c r="AM10" s="480"/>
      <c r="AN10" s="457" t="str">
        <f t="shared" si="17"/>
        <v>EC.10716</v>
      </c>
      <c r="AO10" s="456" t="str">
        <f>VLOOKUP(AN10,Incurred_Real!$A$25:$D$376,4,FALSE)</f>
        <v>Easements/Land</v>
      </c>
    </row>
    <row r="11" spans="1:41" s="457" customFormat="1" x14ac:dyDescent="0.25">
      <c r="A11" s="456"/>
      <c r="B11" s="456"/>
      <c r="C11" s="428" t="s">
        <v>408</v>
      </c>
      <c r="D11" s="429" t="s">
        <v>409</v>
      </c>
      <c r="E11" s="427">
        <v>0</v>
      </c>
      <c r="F11" s="427">
        <v>0</v>
      </c>
      <c r="G11" s="427">
        <v>0</v>
      </c>
      <c r="H11" s="427">
        <v>1</v>
      </c>
      <c r="I11" s="427">
        <v>0</v>
      </c>
      <c r="J11" s="427">
        <v>0</v>
      </c>
      <c r="K11" s="427">
        <v>0</v>
      </c>
      <c r="L11" s="427">
        <v>0</v>
      </c>
      <c r="M11" s="427">
        <v>0</v>
      </c>
      <c r="N11" s="427">
        <v>0</v>
      </c>
      <c r="O11" s="427">
        <v>0</v>
      </c>
      <c r="P11" s="427">
        <v>0</v>
      </c>
      <c r="Q11" s="427">
        <v>0</v>
      </c>
      <c r="R11" s="427">
        <v>0</v>
      </c>
      <c r="S11" s="427">
        <v>0</v>
      </c>
      <c r="T11" s="427">
        <v>0</v>
      </c>
      <c r="U11" s="427">
        <v>0</v>
      </c>
      <c r="V11" s="427">
        <v>0</v>
      </c>
      <c r="W11" s="427">
        <v>0</v>
      </c>
      <c r="X11" s="427"/>
      <c r="Y11" s="427"/>
      <c r="Z11" s="427"/>
      <c r="AA11" s="427"/>
      <c r="AB11" s="427"/>
      <c r="AC11" s="427"/>
      <c r="AD11" s="427"/>
      <c r="AE11" s="430">
        <f t="shared" si="16"/>
        <v>1</v>
      </c>
      <c r="AF11" s="476"/>
      <c r="AG11" s="477"/>
      <c r="AH11" s="478"/>
      <c r="AI11" s="478"/>
      <c r="AJ11" s="477"/>
      <c r="AK11" s="359"/>
      <c r="AL11" s="467"/>
      <c r="AM11" s="480"/>
      <c r="AN11" s="457" t="str">
        <f t="shared" si="17"/>
        <v>EC.11013</v>
      </c>
      <c r="AO11" s="456" t="str">
        <f>VLOOKUP(AN11,Incurred_Real!$A$25:$D$376,4,FALSE)</f>
        <v>Replacement</v>
      </c>
    </row>
    <row r="12" spans="1:41" s="457" customFormat="1" x14ac:dyDescent="0.25">
      <c r="A12" s="456"/>
      <c r="B12" s="456"/>
      <c r="C12" s="425" t="s">
        <v>410</v>
      </c>
      <c r="D12" s="431" t="s">
        <v>411</v>
      </c>
      <c r="E12" s="427">
        <v>0</v>
      </c>
      <c r="F12" s="427">
        <v>1.7017376710523916E-3</v>
      </c>
      <c r="G12" s="427">
        <v>7.2796248786436257E-2</v>
      </c>
      <c r="H12" s="427">
        <v>0</v>
      </c>
      <c r="I12" s="427">
        <v>0</v>
      </c>
      <c r="J12" s="427">
        <v>0</v>
      </c>
      <c r="K12" s="427">
        <v>0</v>
      </c>
      <c r="L12" s="427">
        <v>0</v>
      </c>
      <c r="M12" s="427">
        <v>0</v>
      </c>
      <c r="N12" s="427">
        <v>0.40929924573090215</v>
      </c>
      <c r="O12" s="427">
        <v>0</v>
      </c>
      <c r="P12" s="427">
        <v>0.15460765779756919</v>
      </c>
      <c r="Q12" s="427">
        <v>0</v>
      </c>
      <c r="R12" s="427">
        <v>0</v>
      </c>
      <c r="S12" s="427">
        <v>0.11708801793106921</v>
      </c>
      <c r="T12" s="427">
        <v>0.24450709208297083</v>
      </c>
      <c r="U12" s="427">
        <v>0</v>
      </c>
      <c r="V12" s="427">
        <v>0</v>
      </c>
      <c r="W12" s="427">
        <v>0</v>
      </c>
      <c r="X12" s="427"/>
      <c r="Y12" s="427"/>
      <c r="Z12" s="427"/>
      <c r="AA12" s="427"/>
      <c r="AB12" s="427"/>
      <c r="AC12" s="427"/>
      <c r="AD12" s="427"/>
      <c r="AE12" s="430">
        <f t="shared" si="16"/>
        <v>1</v>
      </c>
      <c r="AF12" s="476"/>
      <c r="AG12" s="477"/>
      <c r="AH12" s="478"/>
      <c r="AI12" s="478"/>
      <c r="AJ12" s="477"/>
      <c r="AK12" s="359"/>
      <c r="AL12" s="467"/>
      <c r="AM12" s="480"/>
      <c r="AN12" s="457" t="str">
        <f t="shared" si="17"/>
        <v>EC.11101</v>
      </c>
      <c r="AO12" s="456" t="str">
        <f>VLOOKUP(AN12,Incurred_Real!$A$25:$D$376,4,FALSE)</f>
        <v>Augmentation</v>
      </c>
    </row>
    <row r="13" spans="1:41" s="457" customFormat="1" x14ac:dyDescent="0.25">
      <c r="A13" s="456"/>
      <c r="B13" s="456"/>
      <c r="C13" s="425" t="s">
        <v>416</v>
      </c>
      <c r="D13" s="431" t="s">
        <v>417</v>
      </c>
      <c r="E13" s="427">
        <v>0</v>
      </c>
      <c r="F13" s="427">
        <v>1.2122457498357256E-2</v>
      </c>
      <c r="G13" s="427">
        <v>7.4994865341509523E-2</v>
      </c>
      <c r="H13" s="427">
        <v>0</v>
      </c>
      <c r="I13" s="427">
        <v>0</v>
      </c>
      <c r="J13" s="427">
        <v>0</v>
      </c>
      <c r="K13" s="427">
        <v>0</v>
      </c>
      <c r="L13" s="427">
        <v>0</v>
      </c>
      <c r="M13" s="427">
        <v>0</v>
      </c>
      <c r="N13" s="427">
        <v>0.27203615903425238</v>
      </c>
      <c r="O13" s="427">
        <v>0</v>
      </c>
      <c r="P13" s="427">
        <v>8.9582906088047989E-2</v>
      </c>
      <c r="Q13" s="427">
        <v>0</v>
      </c>
      <c r="R13" s="427">
        <v>0</v>
      </c>
      <c r="S13" s="427">
        <v>0.17731662117916025</v>
      </c>
      <c r="T13" s="427">
        <v>0.37394699085867261</v>
      </c>
      <c r="U13" s="427">
        <v>0</v>
      </c>
      <c r="V13" s="427">
        <v>0</v>
      </c>
      <c r="W13" s="427">
        <v>0</v>
      </c>
      <c r="X13" s="427"/>
      <c r="Y13" s="427"/>
      <c r="Z13" s="427"/>
      <c r="AA13" s="427"/>
      <c r="AB13" s="427"/>
      <c r="AC13" s="427"/>
      <c r="AD13" s="427"/>
      <c r="AE13" s="430">
        <f t="shared" si="16"/>
        <v>1</v>
      </c>
      <c r="AF13" s="476"/>
      <c r="AG13" s="477"/>
      <c r="AH13" s="478"/>
      <c r="AI13" s="478"/>
      <c r="AJ13" s="477"/>
      <c r="AK13" s="359"/>
      <c r="AL13" s="467"/>
      <c r="AM13" s="480"/>
      <c r="AN13" s="457" t="str">
        <f t="shared" si="17"/>
        <v>EC.11209</v>
      </c>
      <c r="AO13" s="456" t="str">
        <f>VLOOKUP(AN13,Incurred_Real!$A$25:$D$376,4,FALSE)</f>
        <v>Connection</v>
      </c>
    </row>
    <row r="14" spans="1:41" s="457" customFormat="1" x14ac:dyDescent="0.25">
      <c r="A14" s="456"/>
      <c r="B14" s="456"/>
      <c r="C14" s="425" t="s">
        <v>418</v>
      </c>
      <c r="D14" s="431" t="s">
        <v>62</v>
      </c>
      <c r="E14" s="427">
        <v>0</v>
      </c>
      <c r="F14" s="427">
        <v>0</v>
      </c>
      <c r="G14" s="427">
        <v>0</v>
      </c>
      <c r="H14" s="427">
        <v>1</v>
      </c>
      <c r="I14" s="427">
        <v>0</v>
      </c>
      <c r="J14" s="427">
        <v>0</v>
      </c>
      <c r="K14" s="427">
        <v>0</v>
      </c>
      <c r="L14" s="427">
        <v>0</v>
      </c>
      <c r="M14" s="427">
        <v>0</v>
      </c>
      <c r="N14" s="427">
        <v>0</v>
      </c>
      <c r="O14" s="427">
        <v>0</v>
      </c>
      <c r="P14" s="427">
        <v>0</v>
      </c>
      <c r="Q14" s="427">
        <v>0</v>
      </c>
      <c r="R14" s="427">
        <v>0</v>
      </c>
      <c r="S14" s="427">
        <v>0</v>
      </c>
      <c r="T14" s="427">
        <v>0</v>
      </c>
      <c r="U14" s="427">
        <v>0</v>
      </c>
      <c r="V14" s="427">
        <v>0</v>
      </c>
      <c r="W14" s="427">
        <v>0</v>
      </c>
      <c r="X14" s="427"/>
      <c r="Y14" s="427"/>
      <c r="Z14" s="427"/>
      <c r="AA14" s="427"/>
      <c r="AB14" s="427"/>
      <c r="AC14" s="427"/>
      <c r="AD14" s="427"/>
      <c r="AE14" s="430">
        <f t="shared" si="16"/>
        <v>1</v>
      </c>
      <c r="AF14" s="476"/>
      <c r="AG14" s="477"/>
      <c r="AH14" s="478"/>
      <c r="AI14" s="478"/>
      <c r="AJ14" s="477"/>
      <c r="AK14" s="359"/>
      <c r="AL14" s="467"/>
      <c r="AM14" s="480"/>
      <c r="AN14" s="457" t="str">
        <f t="shared" ref="AN14:AN21" si="18">"EC."&amp;C14</f>
        <v>EC.11217</v>
      </c>
      <c r="AO14" s="456" t="str">
        <f>VLOOKUP(AN14,Incurred_Real!$A$25:$D$376,4,FALSE)</f>
        <v>Information Technology</v>
      </c>
    </row>
    <row r="15" spans="1:41" s="457" customFormat="1" x14ac:dyDescent="0.25">
      <c r="A15" s="456"/>
      <c r="B15" s="456"/>
      <c r="C15" s="425" t="s">
        <v>425</v>
      </c>
      <c r="D15" s="431" t="s">
        <v>70</v>
      </c>
      <c r="E15" s="427">
        <v>0</v>
      </c>
      <c r="F15" s="427">
        <v>5.4800000208486938E-2</v>
      </c>
      <c r="G15" s="427">
        <v>9.1600000273894575E-2</v>
      </c>
      <c r="H15" s="427">
        <v>0</v>
      </c>
      <c r="I15" s="427">
        <v>0</v>
      </c>
      <c r="J15" s="427">
        <v>0</v>
      </c>
      <c r="K15" s="427">
        <v>0</v>
      </c>
      <c r="L15" s="427">
        <v>0</v>
      </c>
      <c r="M15" s="427">
        <v>0</v>
      </c>
      <c r="N15" s="427">
        <v>0.10100000006472634</v>
      </c>
      <c r="O15" s="427">
        <v>0</v>
      </c>
      <c r="P15" s="427">
        <v>0.30879999978606243</v>
      </c>
      <c r="Q15" s="427">
        <v>0</v>
      </c>
      <c r="R15" s="427">
        <v>0</v>
      </c>
      <c r="S15" s="427">
        <v>0.44379999966682976</v>
      </c>
      <c r="T15" s="427">
        <v>0</v>
      </c>
      <c r="U15" s="427">
        <v>0</v>
      </c>
      <c r="V15" s="427">
        <v>0</v>
      </c>
      <c r="W15" s="427">
        <v>0</v>
      </c>
      <c r="X15" s="427"/>
      <c r="Y15" s="427"/>
      <c r="Z15" s="427"/>
      <c r="AA15" s="427"/>
      <c r="AB15" s="427"/>
      <c r="AC15" s="427"/>
      <c r="AD15" s="427"/>
      <c r="AE15" s="430">
        <f t="shared" si="16"/>
        <v>1</v>
      </c>
      <c r="AF15" s="476"/>
      <c r="AG15" s="477"/>
      <c r="AH15" s="478"/>
      <c r="AI15" s="478"/>
      <c r="AJ15" s="477"/>
      <c r="AK15" s="359"/>
      <c r="AL15" s="467"/>
      <c r="AM15" s="480"/>
      <c r="AN15" s="457" t="str">
        <f t="shared" si="18"/>
        <v>EC.11302</v>
      </c>
      <c r="AO15" s="456" t="str">
        <f>VLOOKUP(AN15,Incurred_Real!$A$25:$D$376,4,FALSE)</f>
        <v>Replacement</v>
      </c>
    </row>
    <row r="16" spans="1:41" s="457" customFormat="1" x14ac:dyDescent="0.25">
      <c r="A16" s="456"/>
      <c r="B16" s="456"/>
      <c r="C16" s="428" t="s">
        <v>426</v>
      </c>
      <c r="D16" s="429" t="s">
        <v>72</v>
      </c>
      <c r="E16" s="427">
        <v>0</v>
      </c>
      <c r="F16" s="427">
        <v>0</v>
      </c>
      <c r="G16" s="427">
        <v>0</v>
      </c>
      <c r="H16" s="427">
        <v>0</v>
      </c>
      <c r="I16" s="427">
        <v>0</v>
      </c>
      <c r="J16" s="427">
        <v>0</v>
      </c>
      <c r="K16" s="427">
        <v>0</v>
      </c>
      <c r="L16" s="427">
        <v>0</v>
      </c>
      <c r="M16" s="427">
        <v>0</v>
      </c>
      <c r="N16" s="427">
        <v>1</v>
      </c>
      <c r="O16" s="427">
        <v>0</v>
      </c>
      <c r="P16" s="427">
        <v>0</v>
      </c>
      <c r="Q16" s="427">
        <v>0</v>
      </c>
      <c r="R16" s="427">
        <v>0</v>
      </c>
      <c r="S16" s="427">
        <v>0</v>
      </c>
      <c r="T16" s="427">
        <v>0</v>
      </c>
      <c r="U16" s="427">
        <v>0</v>
      </c>
      <c r="V16" s="427">
        <v>0</v>
      </c>
      <c r="W16" s="427">
        <v>0</v>
      </c>
      <c r="X16" s="427"/>
      <c r="Y16" s="427"/>
      <c r="Z16" s="427"/>
      <c r="AA16" s="427"/>
      <c r="AB16" s="427"/>
      <c r="AC16" s="427"/>
      <c r="AD16" s="427"/>
      <c r="AE16" s="430">
        <f t="shared" si="16"/>
        <v>1</v>
      </c>
      <c r="AF16" s="476"/>
      <c r="AG16" s="477"/>
      <c r="AH16" s="478"/>
      <c r="AI16" s="478"/>
      <c r="AJ16" s="477"/>
      <c r="AK16" s="359"/>
      <c r="AL16" s="467"/>
      <c r="AM16" s="480"/>
      <c r="AN16" s="457" t="str">
        <f t="shared" si="18"/>
        <v>EC.11307</v>
      </c>
      <c r="AO16" s="456" t="str">
        <f>VLOOKUP(AN16,Incurred_Real!$A$25:$D$376,4,FALSE)</f>
        <v>Augmentation</v>
      </c>
    </row>
    <row r="17" spans="1:41" s="457" customFormat="1" x14ac:dyDescent="0.25">
      <c r="A17" s="456"/>
      <c r="B17" s="456"/>
      <c r="C17" s="428" t="s">
        <v>427</v>
      </c>
      <c r="D17" s="429" t="s">
        <v>74</v>
      </c>
      <c r="E17" s="427">
        <v>0</v>
      </c>
      <c r="F17" s="427">
        <v>0</v>
      </c>
      <c r="G17" s="427">
        <v>0</v>
      </c>
      <c r="H17" s="427">
        <v>0</v>
      </c>
      <c r="I17" s="427">
        <v>0</v>
      </c>
      <c r="J17" s="427">
        <v>0</v>
      </c>
      <c r="K17" s="427">
        <v>0</v>
      </c>
      <c r="L17" s="427">
        <v>0</v>
      </c>
      <c r="M17" s="427">
        <v>0</v>
      </c>
      <c r="N17" s="427">
        <v>0</v>
      </c>
      <c r="O17" s="427">
        <v>0</v>
      </c>
      <c r="P17" s="427">
        <v>0</v>
      </c>
      <c r="Q17" s="427">
        <v>0</v>
      </c>
      <c r="R17" s="427">
        <v>0</v>
      </c>
      <c r="S17" s="427">
        <v>1</v>
      </c>
      <c r="T17" s="427">
        <v>0</v>
      </c>
      <c r="U17" s="427">
        <v>0</v>
      </c>
      <c r="V17" s="427">
        <v>0</v>
      </c>
      <c r="W17" s="427">
        <v>0</v>
      </c>
      <c r="X17" s="427"/>
      <c r="Y17" s="427"/>
      <c r="Z17" s="427"/>
      <c r="AA17" s="427"/>
      <c r="AB17" s="427"/>
      <c r="AC17" s="427"/>
      <c r="AD17" s="427"/>
      <c r="AE17" s="430">
        <f t="shared" si="16"/>
        <v>1</v>
      </c>
      <c r="AF17" s="476"/>
      <c r="AG17" s="477"/>
      <c r="AH17" s="478"/>
      <c r="AI17" s="478"/>
      <c r="AJ17" s="477"/>
      <c r="AK17" s="359"/>
      <c r="AL17" s="467"/>
      <c r="AM17" s="480"/>
      <c r="AN17" s="457" t="str">
        <f t="shared" si="18"/>
        <v>EC.11361</v>
      </c>
      <c r="AO17" s="456" t="str">
        <f>VLOOKUP(AN17,Incurred_Real!$A$25:$D$376,4,FALSE)</f>
        <v>Replacement</v>
      </c>
    </row>
    <row r="18" spans="1:41" s="457" customFormat="1" x14ac:dyDescent="0.25">
      <c r="A18" s="456"/>
      <c r="B18" s="456"/>
      <c r="C18" s="428" t="s">
        <v>428</v>
      </c>
      <c r="D18" s="429" t="s">
        <v>79</v>
      </c>
      <c r="E18" s="427">
        <v>0</v>
      </c>
      <c r="F18" s="427">
        <v>0</v>
      </c>
      <c r="G18" s="427">
        <v>1</v>
      </c>
      <c r="H18" s="427">
        <v>0</v>
      </c>
      <c r="I18" s="427">
        <v>0</v>
      </c>
      <c r="J18" s="427">
        <v>0</v>
      </c>
      <c r="K18" s="427">
        <v>0</v>
      </c>
      <c r="L18" s="427">
        <v>0</v>
      </c>
      <c r="M18" s="427">
        <v>0</v>
      </c>
      <c r="N18" s="427">
        <v>0</v>
      </c>
      <c r="O18" s="427">
        <v>0</v>
      </c>
      <c r="P18" s="427">
        <v>0</v>
      </c>
      <c r="Q18" s="427">
        <v>0</v>
      </c>
      <c r="R18" s="427">
        <v>0</v>
      </c>
      <c r="S18" s="427">
        <v>0</v>
      </c>
      <c r="T18" s="427">
        <v>0</v>
      </c>
      <c r="U18" s="427">
        <v>0</v>
      </c>
      <c r="V18" s="427">
        <v>0</v>
      </c>
      <c r="W18" s="427">
        <v>0</v>
      </c>
      <c r="X18" s="427"/>
      <c r="Y18" s="427"/>
      <c r="Z18" s="427"/>
      <c r="AA18" s="427"/>
      <c r="AB18" s="427"/>
      <c r="AC18" s="427"/>
      <c r="AD18" s="427"/>
      <c r="AE18" s="430">
        <f t="shared" si="16"/>
        <v>1</v>
      </c>
      <c r="AF18" s="476"/>
      <c r="AG18" s="477"/>
      <c r="AH18" s="478"/>
      <c r="AI18" s="478"/>
      <c r="AJ18" s="477"/>
      <c r="AK18" s="359"/>
      <c r="AL18" s="467"/>
      <c r="AM18" s="480"/>
      <c r="AN18" s="457" t="str">
        <f t="shared" si="18"/>
        <v>EC.11423</v>
      </c>
      <c r="AO18" s="456" t="str">
        <f>VLOOKUP(AN18,Incurred_Real!$A$25:$D$376,4,FALSE)</f>
        <v>Augmentation</v>
      </c>
    </row>
    <row r="19" spans="1:41" s="457" customFormat="1" x14ac:dyDescent="0.25">
      <c r="A19" s="456"/>
      <c r="B19" s="456"/>
      <c r="C19" s="425" t="s">
        <v>480</v>
      </c>
      <c r="D19" s="431" t="s">
        <v>481</v>
      </c>
      <c r="E19" s="427">
        <v>0.12370393316152721</v>
      </c>
      <c r="F19" s="427">
        <v>0</v>
      </c>
      <c r="G19" s="427">
        <v>0</v>
      </c>
      <c r="H19" s="427">
        <v>0.45457180412344006</v>
      </c>
      <c r="I19" s="427">
        <v>0</v>
      </c>
      <c r="J19" s="427">
        <v>0</v>
      </c>
      <c r="K19" s="427">
        <v>0</v>
      </c>
      <c r="L19" s="427">
        <v>0.42172426271503272</v>
      </c>
      <c r="M19" s="427">
        <v>0</v>
      </c>
      <c r="N19" s="427">
        <v>0</v>
      </c>
      <c r="O19" s="427">
        <v>0</v>
      </c>
      <c r="P19" s="427">
        <v>0</v>
      </c>
      <c r="Q19" s="427">
        <v>0</v>
      </c>
      <c r="R19" s="427">
        <v>0</v>
      </c>
      <c r="S19" s="427">
        <v>0</v>
      </c>
      <c r="T19" s="427">
        <v>0</v>
      </c>
      <c r="U19" s="427">
        <v>0</v>
      </c>
      <c r="V19" s="427">
        <v>0</v>
      </c>
      <c r="W19" s="427">
        <v>0</v>
      </c>
      <c r="X19" s="427"/>
      <c r="Y19" s="427"/>
      <c r="Z19" s="427"/>
      <c r="AA19" s="427"/>
      <c r="AB19" s="427"/>
      <c r="AC19" s="427"/>
      <c r="AD19" s="427"/>
      <c r="AE19" s="430">
        <f t="shared" si="16"/>
        <v>1</v>
      </c>
      <c r="AF19" s="476"/>
      <c r="AG19" s="477"/>
      <c r="AH19" s="478"/>
      <c r="AI19" s="478"/>
      <c r="AJ19" s="477"/>
      <c r="AK19" s="359"/>
      <c r="AL19" s="467"/>
      <c r="AM19" s="480"/>
      <c r="AN19" s="457" t="str">
        <f t="shared" si="18"/>
        <v>EC.11437</v>
      </c>
      <c r="AO19" s="456" t="str">
        <f>VLOOKUP(AN19,Incurred_Real!$A$25:$D$376,4,FALSE)</f>
        <v>Replacement</v>
      </c>
    </row>
    <row r="20" spans="1:41" s="457" customFormat="1" x14ac:dyDescent="0.25">
      <c r="A20" s="456"/>
      <c r="B20" s="456"/>
      <c r="C20" s="425" t="s">
        <v>482</v>
      </c>
      <c r="D20" s="431" t="s">
        <v>483</v>
      </c>
      <c r="E20" s="427">
        <v>0</v>
      </c>
      <c r="F20" s="427">
        <v>0</v>
      </c>
      <c r="G20" s="427">
        <v>0</v>
      </c>
      <c r="H20" s="427">
        <v>0</v>
      </c>
      <c r="I20" s="427">
        <v>0</v>
      </c>
      <c r="J20" s="427">
        <v>0</v>
      </c>
      <c r="K20" s="427">
        <v>0</v>
      </c>
      <c r="L20" s="481">
        <f>100%*0</f>
        <v>0</v>
      </c>
      <c r="M20" s="427">
        <v>0</v>
      </c>
      <c r="N20" s="427">
        <v>0</v>
      </c>
      <c r="O20" s="427">
        <v>0</v>
      </c>
      <c r="P20" s="427">
        <v>0</v>
      </c>
      <c r="Q20" s="427">
        <v>0</v>
      </c>
      <c r="R20" s="427">
        <v>0</v>
      </c>
      <c r="S20" s="427">
        <v>0</v>
      </c>
      <c r="T20" s="427">
        <v>0</v>
      </c>
      <c r="U20" s="427">
        <v>0</v>
      </c>
      <c r="V20" s="427">
        <v>0</v>
      </c>
      <c r="W20" s="481">
        <v>1</v>
      </c>
      <c r="X20" s="481"/>
      <c r="Y20" s="481"/>
      <c r="Z20" s="481"/>
      <c r="AA20" s="481"/>
      <c r="AB20" s="481"/>
      <c r="AC20" s="481"/>
      <c r="AD20" s="481"/>
      <c r="AE20" s="430">
        <f t="shared" si="16"/>
        <v>1</v>
      </c>
      <c r="AF20" s="476"/>
      <c r="AG20" s="477"/>
      <c r="AH20" s="478"/>
      <c r="AI20" s="479"/>
      <c r="AJ20" s="477"/>
      <c r="AK20" s="359"/>
      <c r="AL20" s="467"/>
      <c r="AM20" s="480"/>
      <c r="AN20" s="457" t="str">
        <f t="shared" si="18"/>
        <v>EC.11441</v>
      </c>
      <c r="AO20" s="456" t="str">
        <f>VLOOKUP(AN20,Incurred_Real!$A$25:$D$376,4,FALSE)</f>
        <v>Refurbishment</v>
      </c>
    </row>
    <row r="21" spans="1:41" s="457" customFormat="1" x14ac:dyDescent="0.25">
      <c r="A21" s="456"/>
      <c r="B21" s="456"/>
      <c r="C21" s="425" t="s">
        <v>490</v>
      </c>
      <c r="D21" s="431" t="s">
        <v>491</v>
      </c>
      <c r="E21" s="427">
        <v>0</v>
      </c>
      <c r="F21" s="427">
        <v>0</v>
      </c>
      <c r="G21" s="427">
        <v>0</v>
      </c>
      <c r="H21" s="427">
        <v>0</v>
      </c>
      <c r="I21" s="427">
        <v>0</v>
      </c>
      <c r="J21" s="427">
        <v>0</v>
      </c>
      <c r="K21" s="427">
        <v>0</v>
      </c>
      <c r="L21" s="427">
        <v>0</v>
      </c>
      <c r="M21" s="427">
        <v>0</v>
      </c>
      <c r="N21" s="427">
        <v>0</v>
      </c>
      <c r="O21" s="427">
        <v>0</v>
      </c>
      <c r="P21" s="427">
        <v>0</v>
      </c>
      <c r="Q21" s="427">
        <v>0</v>
      </c>
      <c r="R21" s="427">
        <v>0</v>
      </c>
      <c r="S21" s="427">
        <v>0</v>
      </c>
      <c r="T21" s="427">
        <v>0</v>
      </c>
      <c r="U21" s="427">
        <v>0</v>
      </c>
      <c r="V21" s="427">
        <v>0</v>
      </c>
      <c r="W21" s="427">
        <v>1</v>
      </c>
      <c r="X21" s="427"/>
      <c r="Y21" s="427"/>
      <c r="Z21" s="427"/>
      <c r="AA21" s="427"/>
      <c r="AB21" s="427"/>
      <c r="AC21" s="427"/>
      <c r="AD21" s="427"/>
      <c r="AE21" s="430">
        <f t="shared" si="16"/>
        <v>1</v>
      </c>
      <c r="AF21" s="476"/>
      <c r="AG21" s="477"/>
      <c r="AH21" s="478"/>
      <c r="AI21" s="479"/>
      <c r="AJ21" s="477"/>
      <c r="AK21" s="359"/>
      <c r="AL21" s="467"/>
      <c r="AM21" s="480"/>
      <c r="AN21" s="457" t="str">
        <f t="shared" si="18"/>
        <v>EC.11447</v>
      </c>
      <c r="AO21" s="456" t="str">
        <f>VLOOKUP(AN21,Incurred_Real!$A$25:$D$376,4,FALSE)</f>
        <v>Refurbishment</v>
      </c>
    </row>
    <row r="22" spans="1:41" s="457" customFormat="1" x14ac:dyDescent="0.25">
      <c r="A22" s="456"/>
      <c r="B22" s="456"/>
      <c r="C22" s="425" t="s">
        <v>457</v>
      </c>
      <c r="D22" s="431" t="s">
        <v>94</v>
      </c>
      <c r="E22" s="427">
        <v>0.92678801219736062</v>
      </c>
      <c r="F22" s="427">
        <v>0</v>
      </c>
      <c r="G22" s="427">
        <v>0</v>
      </c>
      <c r="H22" s="427">
        <v>3.9026623756304384E-2</v>
      </c>
      <c r="I22" s="427">
        <v>0</v>
      </c>
      <c r="J22" s="427">
        <v>0</v>
      </c>
      <c r="K22" s="427">
        <v>0</v>
      </c>
      <c r="L22" s="427">
        <v>3.4185364046334966E-2</v>
      </c>
      <c r="M22" s="427">
        <v>0</v>
      </c>
      <c r="N22" s="427">
        <v>0</v>
      </c>
      <c r="O22" s="427">
        <v>0</v>
      </c>
      <c r="P22" s="427">
        <v>0</v>
      </c>
      <c r="Q22" s="427">
        <v>0</v>
      </c>
      <c r="R22" s="427">
        <v>0</v>
      </c>
      <c r="S22" s="427">
        <v>0</v>
      </c>
      <c r="T22" s="427">
        <v>0</v>
      </c>
      <c r="U22" s="427">
        <v>0</v>
      </c>
      <c r="V22" s="427">
        <v>0</v>
      </c>
      <c r="W22" s="427">
        <v>0</v>
      </c>
      <c r="X22" s="427"/>
      <c r="Y22" s="427"/>
      <c r="Z22" s="427"/>
      <c r="AA22" s="427"/>
      <c r="AB22" s="427"/>
      <c r="AC22" s="427"/>
      <c r="AD22" s="427"/>
      <c r="AE22" s="430">
        <f t="shared" si="16"/>
        <v>1</v>
      </c>
      <c r="AF22" s="476"/>
      <c r="AG22" s="477"/>
      <c r="AH22" s="478"/>
      <c r="AI22" s="478"/>
      <c r="AJ22" s="477"/>
      <c r="AK22" s="359"/>
      <c r="AL22" s="467"/>
      <c r="AM22" s="480"/>
      <c r="AN22" s="457" t="str">
        <f t="shared" ref="AN22:AN29" si="19">"EC."&amp;C22</f>
        <v>EC.11451</v>
      </c>
      <c r="AO22" s="456" t="str">
        <f>VLOOKUP(AN22,Incurred_Real!$A$25:$D$376,4,FALSE)</f>
        <v>Facilities</v>
      </c>
    </row>
    <row r="23" spans="1:41" s="457" customFormat="1" x14ac:dyDescent="0.25">
      <c r="A23" s="456"/>
      <c r="B23" s="456"/>
      <c r="C23" s="432" t="s">
        <v>449</v>
      </c>
      <c r="D23" s="433" t="s">
        <v>450</v>
      </c>
      <c r="E23" s="427">
        <v>0</v>
      </c>
      <c r="F23" s="427">
        <v>0</v>
      </c>
      <c r="G23" s="427">
        <v>0</v>
      </c>
      <c r="H23" s="427">
        <v>0</v>
      </c>
      <c r="I23" s="427">
        <v>0</v>
      </c>
      <c r="J23" s="427">
        <v>0</v>
      </c>
      <c r="K23" s="427">
        <v>0</v>
      </c>
      <c r="L23" s="427">
        <v>0</v>
      </c>
      <c r="M23" s="427">
        <v>0</v>
      </c>
      <c r="N23" s="427">
        <v>0.93416923832074183</v>
      </c>
      <c r="O23" s="427">
        <v>0</v>
      </c>
      <c r="P23" s="427">
        <v>3.9926470866991783E-2</v>
      </c>
      <c r="Q23" s="427">
        <v>0</v>
      </c>
      <c r="R23" s="427">
        <v>0</v>
      </c>
      <c r="S23" s="427">
        <v>0</v>
      </c>
      <c r="T23" s="427">
        <v>2.5904290812266445E-2</v>
      </c>
      <c r="U23" s="427">
        <v>0</v>
      </c>
      <c r="V23" s="427">
        <v>0</v>
      </c>
      <c r="W23" s="427">
        <v>0</v>
      </c>
      <c r="X23" s="427"/>
      <c r="Y23" s="427"/>
      <c r="Z23" s="427"/>
      <c r="AA23" s="427"/>
      <c r="AB23" s="427"/>
      <c r="AC23" s="427"/>
      <c r="AD23" s="427"/>
      <c r="AE23" s="430">
        <f t="shared" si="16"/>
        <v>1</v>
      </c>
      <c r="AF23" s="476"/>
      <c r="AG23" s="477"/>
      <c r="AH23" s="478"/>
      <c r="AI23" s="478"/>
      <c r="AJ23" s="477"/>
      <c r="AK23" s="359"/>
      <c r="AL23" s="467"/>
      <c r="AM23" s="480"/>
      <c r="AN23" s="457" t="str">
        <f t="shared" si="19"/>
        <v>EC.11463</v>
      </c>
      <c r="AO23" s="456" t="str">
        <f>VLOOKUP(AN23,Incurred_Real!$A$25:$D$376,4,FALSE)</f>
        <v>Replacement</v>
      </c>
    </row>
    <row r="24" spans="1:41" s="457" customFormat="1" x14ac:dyDescent="0.25">
      <c r="A24" s="456"/>
      <c r="B24" s="456"/>
      <c r="C24" s="425" t="s">
        <v>430</v>
      </c>
      <c r="D24" s="431" t="s">
        <v>105</v>
      </c>
      <c r="E24" s="427">
        <v>0</v>
      </c>
      <c r="F24" s="427">
        <v>0</v>
      </c>
      <c r="G24" s="427">
        <v>0.28832653381698931</v>
      </c>
      <c r="H24" s="427">
        <v>0</v>
      </c>
      <c r="I24" s="427">
        <v>0</v>
      </c>
      <c r="J24" s="427">
        <v>0</v>
      </c>
      <c r="K24" s="427">
        <v>0</v>
      </c>
      <c r="L24" s="427">
        <v>0</v>
      </c>
      <c r="M24" s="427">
        <v>0</v>
      </c>
      <c r="N24" s="427">
        <v>0</v>
      </c>
      <c r="O24" s="427">
        <v>0</v>
      </c>
      <c r="P24" s="427">
        <v>4.1544842630808661E-2</v>
      </c>
      <c r="Q24" s="427">
        <v>0</v>
      </c>
      <c r="R24" s="427">
        <v>0</v>
      </c>
      <c r="S24" s="427">
        <v>0</v>
      </c>
      <c r="T24" s="427">
        <v>0.67012862355220204</v>
      </c>
      <c r="U24" s="427">
        <v>0</v>
      </c>
      <c r="V24" s="427">
        <v>0</v>
      </c>
      <c r="W24" s="427">
        <v>0</v>
      </c>
      <c r="X24" s="427"/>
      <c r="Y24" s="427"/>
      <c r="Z24" s="427"/>
      <c r="AA24" s="427"/>
      <c r="AB24" s="427"/>
      <c r="AC24" s="427"/>
      <c r="AD24" s="427"/>
      <c r="AE24" s="430">
        <f t="shared" si="16"/>
        <v>1</v>
      </c>
      <c r="AF24" s="476"/>
      <c r="AG24" s="477"/>
      <c r="AH24" s="478"/>
      <c r="AI24" s="478"/>
      <c r="AJ24" s="477"/>
      <c r="AK24" s="359"/>
      <c r="AL24" s="467"/>
      <c r="AM24" s="480"/>
      <c r="AN24" s="457" t="str">
        <f t="shared" si="19"/>
        <v>EC.11528</v>
      </c>
      <c r="AO24" s="456" t="str">
        <f>VLOOKUP(AN24,Incurred_Real!$A$25:$D$376,4,FALSE)</f>
        <v>Augmentation</v>
      </c>
    </row>
    <row r="25" spans="1:41" s="457" customFormat="1" x14ac:dyDescent="0.25">
      <c r="A25" s="456"/>
      <c r="B25" s="456"/>
      <c r="C25" s="425" t="s">
        <v>439</v>
      </c>
      <c r="D25" s="431" t="s">
        <v>440</v>
      </c>
      <c r="E25" s="427">
        <v>0</v>
      </c>
      <c r="F25" s="427">
        <v>5.4113247421954639E-4</v>
      </c>
      <c r="G25" s="427">
        <v>0.24782136750391559</v>
      </c>
      <c r="H25" s="427">
        <v>0</v>
      </c>
      <c r="I25" s="427">
        <v>0</v>
      </c>
      <c r="J25" s="427">
        <v>0</v>
      </c>
      <c r="K25" s="427">
        <v>0</v>
      </c>
      <c r="L25" s="427">
        <v>0</v>
      </c>
      <c r="M25" s="427">
        <v>0</v>
      </c>
      <c r="N25" s="427">
        <v>0</v>
      </c>
      <c r="O25" s="427">
        <v>0</v>
      </c>
      <c r="P25" s="427">
        <v>8.7997881025152803E-3</v>
      </c>
      <c r="Q25" s="427">
        <v>0</v>
      </c>
      <c r="R25" s="427">
        <v>0</v>
      </c>
      <c r="S25" s="427">
        <v>0</v>
      </c>
      <c r="T25" s="427">
        <v>0.74283771191934955</v>
      </c>
      <c r="U25" s="427">
        <v>0</v>
      </c>
      <c r="V25" s="427">
        <v>0</v>
      </c>
      <c r="W25" s="427">
        <v>0</v>
      </c>
      <c r="X25" s="427"/>
      <c r="Y25" s="427"/>
      <c r="Z25" s="427"/>
      <c r="AA25" s="427"/>
      <c r="AB25" s="427"/>
      <c r="AC25" s="427"/>
      <c r="AD25" s="427"/>
      <c r="AE25" s="430">
        <f t="shared" si="16"/>
        <v>1</v>
      </c>
      <c r="AF25" s="476"/>
      <c r="AG25" s="477"/>
      <c r="AH25" s="478"/>
      <c r="AI25" s="478"/>
      <c r="AJ25" s="477"/>
      <c r="AK25" s="359"/>
      <c r="AL25" s="467"/>
      <c r="AM25" s="480"/>
      <c r="AN25" s="457" t="str">
        <f t="shared" si="19"/>
        <v>EC.11543</v>
      </c>
      <c r="AO25" s="456" t="str">
        <f>VLOOKUP(AN25,Incurred_Real!$A$25:$D$376,4,FALSE)</f>
        <v>Augmentation</v>
      </c>
    </row>
    <row r="26" spans="1:41" s="457" customFormat="1" x14ac:dyDescent="0.25">
      <c r="A26" s="456"/>
      <c r="B26" s="456"/>
      <c r="C26" s="425" t="s">
        <v>502</v>
      </c>
      <c r="D26" s="431" t="s">
        <v>503</v>
      </c>
      <c r="E26" s="427">
        <v>0</v>
      </c>
      <c r="F26" s="427">
        <v>0</v>
      </c>
      <c r="G26" s="427">
        <v>0</v>
      </c>
      <c r="H26" s="427">
        <v>0</v>
      </c>
      <c r="I26" s="427">
        <v>0</v>
      </c>
      <c r="J26" s="427">
        <v>0</v>
      </c>
      <c r="K26" s="427">
        <v>0</v>
      </c>
      <c r="L26" s="427">
        <v>1</v>
      </c>
      <c r="M26" s="427">
        <v>0</v>
      </c>
      <c r="N26" s="427">
        <v>0</v>
      </c>
      <c r="O26" s="427">
        <v>0</v>
      </c>
      <c r="P26" s="427">
        <v>0</v>
      </c>
      <c r="Q26" s="427">
        <v>0</v>
      </c>
      <c r="R26" s="427">
        <v>0</v>
      </c>
      <c r="S26" s="427">
        <v>0</v>
      </c>
      <c r="T26" s="427">
        <v>0</v>
      </c>
      <c r="U26" s="427">
        <v>0</v>
      </c>
      <c r="V26" s="427">
        <v>0</v>
      </c>
      <c r="W26" s="427">
        <v>0</v>
      </c>
      <c r="X26" s="427"/>
      <c r="Y26" s="427"/>
      <c r="Z26" s="427"/>
      <c r="AA26" s="427"/>
      <c r="AB26" s="427"/>
      <c r="AC26" s="427"/>
      <c r="AD26" s="427"/>
      <c r="AE26" s="430">
        <f t="shared" si="16"/>
        <v>1</v>
      </c>
      <c r="AF26" s="476"/>
      <c r="AG26" s="477"/>
      <c r="AH26" s="478"/>
      <c r="AI26" s="478"/>
      <c r="AJ26" s="477"/>
      <c r="AK26" s="359"/>
      <c r="AL26" s="467"/>
      <c r="AM26" s="480"/>
      <c r="AN26" s="457" t="str">
        <f t="shared" si="19"/>
        <v>EC.11559</v>
      </c>
      <c r="AO26" s="456" t="str">
        <f>VLOOKUP(AN26,Incurred_Real!$A$25:$D$376,4,FALSE)</f>
        <v>Facilities</v>
      </c>
    </row>
    <row r="27" spans="1:41" s="457" customFormat="1" x14ac:dyDescent="0.25">
      <c r="A27" s="456"/>
      <c r="B27" s="456"/>
      <c r="C27" s="425" t="s">
        <v>542</v>
      </c>
      <c r="D27" s="431" t="s">
        <v>543</v>
      </c>
      <c r="E27" s="427">
        <v>0</v>
      </c>
      <c r="F27" s="427">
        <v>0</v>
      </c>
      <c r="G27" s="427">
        <v>0</v>
      </c>
      <c r="H27" s="427">
        <v>0</v>
      </c>
      <c r="I27" s="427">
        <v>1</v>
      </c>
      <c r="J27" s="427">
        <v>0</v>
      </c>
      <c r="K27" s="427">
        <v>0</v>
      </c>
      <c r="L27" s="427">
        <v>0</v>
      </c>
      <c r="M27" s="427">
        <v>0</v>
      </c>
      <c r="N27" s="427">
        <v>0</v>
      </c>
      <c r="O27" s="427">
        <v>0</v>
      </c>
      <c r="P27" s="427">
        <v>0</v>
      </c>
      <c r="Q27" s="427">
        <v>0</v>
      </c>
      <c r="R27" s="427">
        <v>0</v>
      </c>
      <c r="S27" s="427">
        <v>0</v>
      </c>
      <c r="T27" s="427">
        <v>0</v>
      </c>
      <c r="U27" s="427">
        <v>0</v>
      </c>
      <c r="V27" s="427">
        <v>0</v>
      </c>
      <c r="W27" s="427">
        <v>0</v>
      </c>
      <c r="X27" s="427"/>
      <c r="Y27" s="427"/>
      <c r="Z27" s="427"/>
      <c r="AA27" s="427"/>
      <c r="AB27" s="427"/>
      <c r="AC27" s="427"/>
      <c r="AD27" s="427"/>
      <c r="AE27" s="430">
        <f t="shared" si="16"/>
        <v>1</v>
      </c>
      <c r="AF27" s="476"/>
      <c r="AG27" s="477"/>
      <c r="AH27" s="478"/>
      <c r="AI27" s="478"/>
      <c r="AJ27" s="477"/>
      <c r="AK27" s="359"/>
      <c r="AL27" s="467"/>
      <c r="AM27" s="480"/>
      <c r="AN27" s="457" t="str">
        <f t="shared" si="19"/>
        <v>EC.11739</v>
      </c>
      <c r="AO27" s="456" t="str">
        <f>VLOOKUP(AN27,Incurred_Real!$A$25:$D$376,4,FALSE)</f>
        <v>Easements/Land</v>
      </c>
    </row>
    <row r="28" spans="1:41" s="457" customFormat="1" x14ac:dyDescent="0.25">
      <c r="A28" s="456"/>
      <c r="B28" s="456"/>
      <c r="C28" s="432" t="s">
        <v>459</v>
      </c>
      <c r="D28" s="433" t="s">
        <v>158</v>
      </c>
      <c r="E28" s="427">
        <v>0</v>
      </c>
      <c r="F28" s="427">
        <v>0</v>
      </c>
      <c r="G28" s="427">
        <v>0</v>
      </c>
      <c r="H28" s="427">
        <v>0</v>
      </c>
      <c r="I28" s="427">
        <v>0</v>
      </c>
      <c r="J28" s="427">
        <v>0</v>
      </c>
      <c r="K28" s="427">
        <v>0</v>
      </c>
      <c r="L28" s="427">
        <v>0</v>
      </c>
      <c r="M28" s="427">
        <v>0</v>
      </c>
      <c r="N28" s="427">
        <v>1</v>
      </c>
      <c r="O28" s="427">
        <v>0</v>
      </c>
      <c r="P28" s="427">
        <v>0</v>
      </c>
      <c r="Q28" s="427">
        <v>0</v>
      </c>
      <c r="R28" s="427">
        <v>0</v>
      </c>
      <c r="S28" s="427">
        <v>0</v>
      </c>
      <c r="T28" s="427">
        <v>0</v>
      </c>
      <c r="U28" s="427">
        <v>0</v>
      </c>
      <c r="V28" s="427">
        <v>0</v>
      </c>
      <c r="W28" s="427">
        <v>0</v>
      </c>
      <c r="X28" s="427"/>
      <c r="Y28" s="427"/>
      <c r="Z28" s="427"/>
      <c r="AA28" s="427"/>
      <c r="AB28" s="427"/>
      <c r="AC28" s="427"/>
      <c r="AD28" s="427"/>
      <c r="AE28" s="430">
        <f t="shared" si="16"/>
        <v>1</v>
      </c>
      <c r="AF28" s="476"/>
      <c r="AG28" s="477"/>
      <c r="AH28" s="478"/>
      <c r="AI28" s="479"/>
      <c r="AJ28" s="477"/>
      <c r="AK28" s="359"/>
      <c r="AL28" s="467"/>
      <c r="AM28" s="480"/>
      <c r="AN28" s="457" t="str">
        <f t="shared" si="19"/>
        <v>EC.11744</v>
      </c>
      <c r="AO28" s="456" t="str">
        <f>VLOOKUP(AN28,Incurred_Real!$A$25:$D$376,4,FALSE)</f>
        <v>Security/Compliance</v>
      </c>
    </row>
    <row r="29" spans="1:41" s="457" customFormat="1" x14ac:dyDescent="0.25">
      <c r="A29" s="456"/>
      <c r="B29" s="456"/>
      <c r="C29" s="425" t="s">
        <v>455</v>
      </c>
      <c r="D29" s="431" t="s">
        <v>456</v>
      </c>
      <c r="E29" s="427">
        <v>0</v>
      </c>
      <c r="F29" s="427">
        <v>0</v>
      </c>
      <c r="G29" s="427">
        <v>0</v>
      </c>
      <c r="H29" s="427">
        <v>0</v>
      </c>
      <c r="I29" s="427">
        <v>0</v>
      </c>
      <c r="J29" s="427">
        <v>0</v>
      </c>
      <c r="K29" s="427">
        <v>0</v>
      </c>
      <c r="L29" s="427">
        <v>0</v>
      </c>
      <c r="M29" s="427">
        <v>0</v>
      </c>
      <c r="N29" s="427">
        <v>0</v>
      </c>
      <c r="O29" s="427">
        <v>0</v>
      </c>
      <c r="P29" s="427">
        <v>0</v>
      </c>
      <c r="Q29" s="427">
        <v>0</v>
      </c>
      <c r="R29" s="427">
        <v>0</v>
      </c>
      <c r="S29" s="427">
        <v>1</v>
      </c>
      <c r="T29" s="427">
        <v>0</v>
      </c>
      <c r="U29" s="427">
        <v>0</v>
      </c>
      <c r="V29" s="427">
        <v>0</v>
      </c>
      <c r="W29" s="427">
        <v>0</v>
      </c>
      <c r="X29" s="427"/>
      <c r="Y29" s="427"/>
      <c r="Z29" s="427"/>
      <c r="AA29" s="427"/>
      <c r="AB29" s="427"/>
      <c r="AC29" s="427"/>
      <c r="AD29" s="427"/>
      <c r="AE29" s="430">
        <f t="shared" si="16"/>
        <v>1</v>
      </c>
      <c r="AF29" s="476"/>
      <c r="AG29" s="477"/>
      <c r="AH29" s="478"/>
      <c r="AI29" s="478"/>
      <c r="AJ29" s="477"/>
      <c r="AK29" s="359"/>
      <c r="AL29" s="467"/>
      <c r="AM29" s="480"/>
      <c r="AN29" s="457" t="str">
        <f t="shared" si="19"/>
        <v>EC.11847</v>
      </c>
      <c r="AO29" s="456" t="str">
        <f>VLOOKUP(AN29,Incurred_Real!$A$25:$D$376,4,FALSE)</f>
        <v>Replacement</v>
      </c>
    </row>
    <row r="30" spans="1:41" s="457" customFormat="1" x14ac:dyDescent="0.25">
      <c r="A30" s="456"/>
      <c r="B30" s="456"/>
      <c r="C30" s="432" t="s">
        <v>441</v>
      </c>
      <c r="D30" s="434" t="s">
        <v>442</v>
      </c>
      <c r="E30" s="435">
        <v>0</v>
      </c>
      <c r="F30" s="435">
        <v>4.5909214660884122E-2</v>
      </c>
      <c r="G30" s="435">
        <v>3.1340458710143203E-2</v>
      </c>
      <c r="H30" s="435">
        <v>0</v>
      </c>
      <c r="I30" s="435">
        <v>0</v>
      </c>
      <c r="J30" s="435">
        <v>6.0728303173178009E-3</v>
      </c>
      <c r="K30" s="435">
        <v>0</v>
      </c>
      <c r="L30" s="435">
        <v>0</v>
      </c>
      <c r="M30" s="435">
        <v>0</v>
      </c>
      <c r="N30" s="435">
        <v>0.55817574703242634</v>
      </c>
      <c r="O30" s="435">
        <v>2.7160788041347264E-2</v>
      </c>
      <c r="P30" s="435">
        <v>0.18527269204316513</v>
      </c>
      <c r="Q30" s="435">
        <v>2.2649759321720371E-2</v>
      </c>
      <c r="R30" s="435">
        <v>0</v>
      </c>
      <c r="S30" s="435">
        <v>8.5019624438218755E-2</v>
      </c>
      <c r="T30" s="435">
        <v>3.8398885434777243E-2</v>
      </c>
      <c r="U30" s="435">
        <v>0</v>
      </c>
      <c r="V30" s="435">
        <v>0</v>
      </c>
      <c r="W30" s="435">
        <v>0</v>
      </c>
      <c r="X30" s="435"/>
      <c r="Y30" s="435"/>
      <c r="Z30" s="435"/>
      <c r="AA30" s="435"/>
      <c r="AB30" s="435"/>
      <c r="AC30" s="435"/>
      <c r="AD30" s="435"/>
      <c r="AE30" s="430">
        <f t="shared" si="16"/>
        <v>1.0000000000000002</v>
      </c>
      <c r="AF30" s="482"/>
      <c r="AG30" s="477"/>
      <c r="AH30" s="478"/>
      <c r="AI30" s="479"/>
      <c r="AJ30" s="477"/>
      <c r="AK30" s="358"/>
      <c r="AL30" s="467"/>
      <c r="AM30" s="480"/>
      <c r="AN30" s="457" t="str">
        <f t="shared" ref="AN30:AN34" si="20">"EC."&amp;C30</f>
        <v>EC.10344</v>
      </c>
      <c r="AO30" s="456" t="str">
        <f>VLOOKUP(AN30,Incurred_Real!$A$25:$D$376,4,FALSE)</f>
        <v>Augmentation</v>
      </c>
    </row>
    <row r="31" spans="1:41" s="457" customFormat="1" x14ac:dyDescent="0.25">
      <c r="A31" s="456"/>
      <c r="B31" s="456"/>
      <c r="C31" s="436" t="s">
        <v>460</v>
      </c>
      <c r="D31" s="437" t="s">
        <v>461</v>
      </c>
      <c r="E31" s="435">
        <v>0</v>
      </c>
      <c r="F31" s="435">
        <v>0</v>
      </c>
      <c r="G31" s="435">
        <v>0</v>
      </c>
      <c r="H31" s="435">
        <v>0</v>
      </c>
      <c r="I31" s="435">
        <v>0</v>
      </c>
      <c r="J31" s="435">
        <v>1</v>
      </c>
      <c r="K31" s="435">
        <v>0</v>
      </c>
      <c r="L31" s="435">
        <v>0</v>
      </c>
      <c r="M31" s="435">
        <v>0</v>
      </c>
      <c r="N31" s="435">
        <v>0</v>
      </c>
      <c r="O31" s="435">
        <v>0</v>
      </c>
      <c r="P31" s="435">
        <v>0</v>
      </c>
      <c r="Q31" s="435">
        <v>0</v>
      </c>
      <c r="R31" s="435">
        <v>0</v>
      </c>
      <c r="S31" s="435">
        <v>0</v>
      </c>
      <c r="T31" s="435">
        <v>0</v>
      </c>
      <c r="U31" s="435">
        <v>0</v>
      </c>
      <c r="V31" s="435">
        <v>0</v>
      </c>
      <c r="W31" s="435">
        <v>0</v>
      </c>
      <c r="X31" s="435"/>
      <c r="Y31" s="435"/>
      <c r="Z31" s="435"/>
      <c r="AA31" s="435"/>
      <c r="AB31" s="435"/>
      <c r="AC31" s="435"/>
      <c r="AD31" s="435"/>
      <c r="AE31" s="430">
        <f t="shared" si="16"/>
        <v>1</v>
      </c>
      <c r="AF31" s="482"/>
      <c r="AG31" s="477"/>
      <c r="AH31" s="478"/>
      <c r="AI31" s="478"/>
      <c r="AJ31" s="477"/>
      <c r="AK31" s="359"/>
      <c r="AL31" s="467"/>
      <c r="AM31" s="480"/>
      <c r="AN31" s="457" t="str">
        <f t="shared" si="20"/>
        <v>EC.10424</v>
      </c>
      <c r="AO31" s="456" t="str">
        <f>VLOOKUP(AN31,Incurred_Real!$A$25:$D$376,4,FALSE)</f>
        <v>Easements/Land</v>
      </c>
    </row>
    <row r="32" spans="1:41" s="457" customFormat="1" x14ac:dyDescent="0.25">
      <c r="A32" s="456"/>
      <c r="B32" s="456"/>
      <c r="C32" s="432" t="s">
        <v>445</v>
      </c>
      <c r="D32" s="434" t="s">
        <v>446</v>
      </c>
      <c r="E32" s="435">
        <v>0</v>
      </c>
      <c r="F32" s="435">
        <v>0</v>
      </c>
      <c r="G32" s="435">
        <v>0</v>
      </c>
      <c r="H32" s="435">
        <v>1</v>
      </c>
      <c r="I32" s="435">
        <v>0</v>
      </c>
      <c r="J32" s="435">
        <v>0</v>
      </c>
      <c r="K32" s="435">
        <v>0</v>
      </c>
      <c r="L32" s="435">
        <v>0</v>
      </c>
      <c r="M32" s="435"/>
      <c r="N32" s="435">
        <v>0</v>
      </c>
      <c r="O32" s="435">
        <v>0</v>
      </c>
      <c r="P32" s="435">
        <v>0</v>
      </c>
      <c r="Q32" s="435">
        <v>0</v>
      </c>
      <c r="R32" s="435">
        <v>0</v>
      </c>
      <c r="S32" s="435">
        <v>0</v>
      </c>
      <c r="T32" s="435">
        <v>0</v>
      </c>
      <c r="U32" s="435">
        <v>0</v>
      </c>
      <c r="V32" s="435"/>
      <c r="W32" s="435"/>
      <c r="X32" s="435"/>
      <c r="Y32" s="435"/>
      <c r="Z32" s="435"/>
      <c r="AA32" s="435"/>
      <c r="AB32" s="435"/>
      <c r="AC32" s="435"/>
      <c r="AD32" s="435"/>
      <c r="AE32" s="430">
        <f t="shared" si="16"/>
        <v>1</v>
      </c>
      <c r="AF32" s="482"/>
      <c r="AG32" s="477"/>
      <c r="AH32" s="478"/>
      <c r="AI32" s="478"/>
      <c r="AJ32" s="477"/>
      <c r="AK32" s="359"/>
      <c r="AL32" s="467"/>
      <c r="AM32" s="480"/>
      <c r="AN32" s="457" t="str">
        <f t="shared" si="20"/>
        <v>EC.10643</v>
      </c>
      <c r="AO32" s="456" t="str">
        <f>VLOOKUP(AN32,Incurred_Real!$A$25:$D$376,4,FALSE)</f>
        <v>Augmentation</v>
      </c>
    </row>
    <row r="33" spans="1:41" s="457" customFormat="1" x14ac:dyDescent="0.25">
      <c r="A33" s="456"/>
      <c r="B33" s="456"/>
      <c r="C33" s="436" t="s">
        <v>464</v>
      </c>
      <c r="D33" s="437" t="s">
        <v>465</v>
      </c>
      <c r="E33" s="435">
        <v>0</v>
      </c>
      <c r="F33" s="435">
        <v>0</v>
      </c>
      <c r="G33" s="435">
        <v>0</v>
      </c>
      <c r="H33" s="435">
        <v>0</v>
      </c>
      <c r="I33" s="435">
        <v>0</v>
      </c>
      <c r="J33" s="435">
        <v>0</v>
      </c>
      <c r="K33" s="435">
        <v>0</v>
      </c>
      <c r="L33" s="435">
        <v>0</v>
      </c>
      <c r="M33" s="435">
        <v>0</v>
      </c>
      <c r="N33" s="435">
        <v>0</v>
      </c>
      <c r="O33" s="435">
        <v>0</v>
      </c>
      <c r="P33" s="435">
        <v>2.3735232542450389E-2</v>
      </c>
      <c r="Q33" s="435">
        <v>0</v>
      </c>
      <c r="R33" s="435">
        <v>0</v>
      </c>
      <c r="S33" s="435">
        <v>0.97626476745754964</v>
      </c>
      <c r="T33" s="435">
        <v>0</v>
      </c>
      <c r="U33" s="435">
        <v>0</v>
      </c>
      <c r="V33" s="435">
        <v>0</v>
      </c>
      <c r="W33" s="435">
        <v>0</v>
      </c>
      <c r="X33" s="435"/>
      <c r="Y33" s="435"/>
      <c r="Z33" s="435"/>
      <c r="AA33" s="435"/>
      <c r="AB33" s="435"/>
      <c r="AC33" s="435"/>
      <c r="AD33" s="435"/>
      <c r="AE33" s="430">
        <f t="shared" si="16"/>
        <v>1</v>
      </c>
      <c r="AF33" s="482"/>
      <c r="AG33" s="477"/>
      <c r="AH33" s="478"/>
      <c r="AI33" s="479"/>
      <c r="AJ33" s="477"/>
      <c r="AK33" s="358"/>
      <c r="AL33" s="467"/>
      <c r="AM33" s="480"/>
      <c r="AN33" s="457" t="str">
        <f t="shared" si="20"/>
        <v>EC.10703</v>
      </c>
      <c r="AO33" s="456" t="str">
        <f>VLOOKUP(AN33,Incurred_Real!$A$25:$D$376,4,FALSE)</f>
        <v>Replacement</v>
      </c>
    </row>
    <row r="34" spans="1:41" s="457" customFormat="1" x14ac:dyDescent="0.25">
      <c r="A34" s="456"/>
      <c r="B34" s="456"/>
      <c r="C34" s="432" t="s">
        <v>447</v>
      </c>
      <c r="D34" s="434" t="s">
        <v>448</v>
      </c>
      <c r="E34" s="435">
        <v>0</v>
      </c>
      <c r="F34" s="435">
        <v>0</v>
      </c>
      <c r="G34" s="435">
        <v>0</v>
      </c>
      <c r="H34" s="435">
        <v>1</v>
      </c>
      <c r="I34" s="435">
        <v>0</v>
      </c>
      <c r="J34" s="435">
        <v>0</v>
      </c>
      <c r="K34" s="435">
        <v>0</v>
      </c>
      <c r="L34" s="435">
        <v>0</v>
      </c>
      <c r="M34" s="435"/>
      <c r="N34" s="435">
        <v>0</v>
      </c>
      <c r="O34" s="435">
        <v>0</v>
      </c>
      <c r="P34" s="435">
        <v>0</v>
      </c>
      <c r="Q34" s="435">
        <v>0</v>
      </c>
      <c r="R34" s="435">
        <v>0</v>
      </c>
      <c r="S34" s="435">
        <v>0</v>
      </c>
      <c r="T34" s="435">
        <v>0</v>
      </c>
      <c r="U34" s="435">
        <v>0</v>
      </c>
      <c r="V34" s="435"/>
      <c r="W34" s="435"/>
      <c r="X34" s="435"/>
      <c r="Y34" s="435"/>
      <c r="Z34" s="435"/>
      <c r="AA34" s="435"/>
      <c r="AB34" s="435"/>
      <c r="AC34" s="435"/>
      <c r="AD34" s="435"/>
      <c r="AE34" s="430">
        <f t="shared" si="16"/>
        <v>1</v>
      </c>
      <c r="AF34" s="482"/>
      <c r="AG34" s="477"/>
      <c r="AH34" s="478"/>
      <c r="AI34" s="478"/>
      <c r="AJ34" s="477"/>
      <c r="AK34" s="359"/>
      <c r="AL34" s="467"/>
      <c r="AM34" s="480"/>
      <c r="AN34" s="457" t="str">
        <f t="shared" si="20"/>
        <v>EC.10770</v>
      </c>
      <c r="AO34" s="456" t="str">
        <f>VLOOKUP(AN34,Incurred_Real!$A$25:$D$376,4,FALSE)</f>
        <v>Information Technology</v>
      </c>
    </row>
    <row r="35" spans="1:41" s="457" customFormat="1" x14ac:dyDescent="0.25">
      <c r="A35" s="456"/>
      <c r="B35" s="456"/>
      <c r="C35" s="436" t="s">
        <v>466</v>
      </c>
      <c r="D35" s="437" t="s">
        <v>467</v>
      </c>
      <c r="E35" s="435">
        <v>0</v>
      </c>
      <c r="F35" s="435">
        <v>1.0729279585162762E-2</v>
      </c>
      <c r="G35" s="435">
        <v>4.2917440839127213E-2</v>
      </c>
      <c r="H35" s="435">
        <v>0</v>
      </c>
      <c r="I35" s="435">
        <v>0</v>
      </c>
      <c r="J35" s="435">
        <v>8.9410711640491806E-3</v>
      </c>
      <c r="K35" s="435">
        <v>0</v>
      </c>
      <c r="L35" s="435">
        <v>0</v>
      </c>
      <c r="M35" s="435">
        <v>0</v>
      </c>
      <c r="N35" s="435">
        <v>0.71829933536434554</v>
      </c>
      <c r="O35" s="435">
        <v>0</v>
      </c>
      <c r="P35" s="435">
        <v>4.8219195062463041E-2</v>
      </c>
      <c r="Q35" s="435">
        <v>0</v>
      </c>
      <c r="R35" s="435">
        <v>0</v>
      </c>
      <c r="S35" s="435">
        <v>0.17089367798485228</v>
      </c>
      <c r="T35" s="435">
        <v>0</v>
      </c>
      <c r="U35" s="435">
        <v>0</v>
      </c>
      <c r="V35" s="435">
        <v>0</v>
      </c>
      <c r="W35" s="435">
        <v>0</v>
      </c>
      <c r="X35" s="435"/>
      <c r="Y35" s="435"/>
      <c r="Z35" s="435"/>
      <c r="AA35" s="435"/>
      <c r="AB35" s="435"/>
      <c r="AC35" s="435"/>
      <c r="AD35" s="435"/>
      <c r="AE35" s="430">
        <f t="shared" si="16"/>
        <v>1</v>
      </c>
      <c r="AF35" s="482"/>
      <c r="AG35" s="477"/>
      <c r="AH35" s="478"/>
      <c r="AI35" s="479"/>
      <c r="AJ35" s="477"/>
      <c r="AK35" s="359"/>
      <c r="AL35" s="467"/>
      <c r="AM35" s="480"/>
      <c r="AN35" s="457" t="str">
        <f t="shared" ref="AN35:AN38" si="21">"EC."&amp;C35</f>
        <v>EC.11002</v>
      </c>
      <c r="AO35" s="456" t="str">
        <f>VLOOKUP(AN35,Incurred_Real!$A$25:$D$376,4,FALSE)</f>
        <v>Augmentation</v>
      </c>
    </row>
    <row r="36" spans="1:41" s="457" customFormat="1" x14ac:dyDescent="0.25">
      <c r="A36" s="456"/>
      <c r="B36" s="456"/>
      <c r="C36" s="436" t="s">
        <v>468</v>
      </c>
      <c r="D36" s="437" t="s">
        <v>469</v>
      </c>
      <c r="E36" s="435">
        <v>0</v>
      </c>
      <c r="F36" s="435">
        <v>0</v>
      </c>
      <c r="G36" s="435">
        <v>0</v>
      </c>
      <c r="H36" s="435">
        <v>0</v>
      </c>
      <c r="I36" s="435">
        <v>0</v>
      </c>
      <c r="J36" s="435">
        <v>0</v>
      </c>
      <c r="K36" s="435">
        <v>0</v>
      </c>
      <c r="L36" s="435">
        <v>0</v>
      </c>
      <c r="M36" s="435">
        <v>0</v>
      </c>
      <c r="N36" s="435">
        <v>0.76608834589304087</v>
      </c>
      <c r="O36" s="435">
        <v>0</v>
      </c>
      <c r="P36" s="435">
        <v>0.1319034972694752</v>
      </c>
      <c r="Q36" s="435">
        <v>1.9257458221303685E-2</v>
      </c>
      <c r="R36" s="435">
        <v>0</v>
      </c>
      <c r="S36" s="435">
        <v>8.275069861618034E-2</v>
      </c>
      <c r="T36" s="435">
        <v>0</v>
      </c>
      <c r="U36" s="435">
        <v>0</v>
      </c>
      <c r="V36" s="435">
        <v>0</v>
      </c>
      <c r="W36" s="435">
        <v>0</v>
      </c>
      <c r="X36" s="435"/>
      <c r="Y36" s="435"/>
      <c r="Z36" s="435"/>
      <c r="AA36" s="435"/>
      <c r="AB36" s="435"/>
      <c r="AC36" s="435"/>
      <c r="AD36" s="435"/>
      <c r="AE36" s="430">
        <f t="shared" si="16"/>
        <v>1</v>
      </c>
      <c r="AF36" s="482"/>
      <c r="AG36" s="477"/>
      <c r="AH36" s="478"/>
      <c r="AI36" s="478"/>
      <c r="AJ36" s="477"/>
      <c r="AK36" s="359"/>
      <c r="AL36" s="467"/>
      <c r="AM36" s="480"/>
      <c r="AN36" s="457" t="str">
        <f t="shared" si="21"/>
        <v>EC.11104</v>
      </c>
      <c r="AO36" s="456" t="str">
        <f>VLOOKUP(AN36,Incurred_Real!$A$25:$D$376,4,FALSE)</f>
        <v>Augmentation</v>
      </c>
    </row>
    <row r="37" spans="1:41" s="457" customFormat="1" x14ac:dyDescent="0.25">
      <c r="A37" s="456"/>
      <c r="B37" s="456"/>
      <c r="C37" s="428" t="s">
        <v>412</v>
      </c>
      <c r="D37" s="429" t="s">
        <v>413</v>
      </c>
      <c r="E37" s="435">
        <v>0</v>
      </c>
      <c r="F37" s="435">
        <v>0</v>
      </c>
      <c r="G37" s="435">
        <v>0</v>
      </c>
      <c r="H37" s="435">
        <v>0</v>
      </c>
      <c r="I37" s="435">
        <v>1</v>
      </c>
      <c r="J37" s="435">
        <v>0</v>
      </c>
      <c r="K37" s="435">
        <v>0</v>
      </c>
      <c r="L37" s="435">
        <v>0</v>
      </c>
      <c r="M37" s="435">
        <v>0</v>
      </c>
      <c r="N37" s="435">
        <v>0</v>
      </c>
      <c r="O37" s="435">
        <v>0</v>
      </c>
      <c r="P37" s="435">
        <v>0</v>
      </c>
      <c r="Q37" s="435">
        <v>0</v>
      </c>
      <c r="R37" s="435">
        <v>0</v>
      </c>
      <c r="S37" s="435">
        <v>0</v>
      </c>
      <c r="T37" s="435">
        <v>0</v>
      </c>
      <c r="U37" s="435">
        <v>0</v>
      </c>
      <c r="V37" s="435"/>
      <c r="W37" s="435"/>
      <c r="X37" s="435"/>
      <c r="Y37" s="435"/>
      <c r="Z37" s="435"/>
      <c r="AA37" s="435"/>
      <c r="AB37" s="435"/>
      <c r="AC37" s="435"/>
      <c r="AD37" s="435"/>
      <c r="AE37" s="430">
        <f t="shared" si="16"/>
        <v>1</v>
      </c>
      <c r="AF37" s="482"/>
      <c r="AG37" s="477"/>
      <c r="AH37" s="478"/>
      <c r="AI37" s="478"/>
      <c r="AJ37" s="477"/>
      <c r="AK37" s="358"/>
      <c r="AL37" s="467"/>
      <c r="AM37" s="480"/>
      <c r="AN37" s="457" t="str">
        <f t="shared" si="21"/>
        <v>EC.11110</v>
      </c>
      <c r="AO37" s="456" t="str">
        <f>VLOOKUP(AN37,Incurred_Real!$A$25:$D$376,4,FALSE)</f>
        <v>Easements/Land</v>
      </c>
    </row>
    <row r="38" spans="1:41" s="457" customFormat="1" x14ac:dyDescent="0.25">
      <c r="A38" s="456"/>
      <c r="B38" s="456"/>
      <c r="C38" s="428" t="s">
        <v>414</v>
      </c>
      <c r="D38" s="429" t="s">
        <v>415</v>
      </c>
      <c r="E38" s="435">
        <v>0</v>
      </c>
      <c r="F38" s="435">
        <v>0</v>
      </c>
      <c r="G38" s="435">
        <v>0</v>
      </c>
      <c r="H38" s="435">
        <v>1</v>
      </c>
      <c r="I38" s="435">
        <v>0</v>
      </c>
      <c r="J38" s="435">
        <v>0</v>
      </c>
      <c r="K38" s="435">
        <v>0</v>
      </c>
      <c r="L38" s="435">
        <v>0</v>
      </c>
      <c r="M38" s="435">
        <v>0</v>
      </c>
      <c r="N38" s="435">
        <v>0</v>
      </c>
      <c r="O38" s="435">
        <v>0</v>
      </c>
      <c r="P38" s="435">
        <v>0</v>
      </c>
      <c r="Q38" s="435">
        <v>0</v>
      </c>
      <c r="R38" s="435">
        <v>0</v>
      </c>
      <c r="S38" s="435">
        <v>0</v>
      </c>
      <c r="T38" s="435">
        <v>0</v>
      </c>
      <c r="U38" s="435">
        <v>0</v>
      </c>
      <c r="V38" s="435">
        <v>0</v>
      </c>
      <c r="W38" s="435">
        <v>0</v>
      </c>
      <c r="X38" s="435"/>
      <c r="Y38" s="435"/>
      <c r="Z38" s="435"/>
      <c r="AA38" s="435"/>
      <c r="AB38" s="435"/>
      <c r="AC38" s="435"/>
      <c r="AD38" s="435"/>
      <c r="AE38" s="430">
        <f t="shared" si="16"/>
        <v>1</v>
      </c>
      <c r="AF38" s="482"/>
      <c r="AG38" s="477"/>
      <c r="AH38" s="478"/>
      <c r="AI38" s="478"/>
      <c r="AJ38" s="477"/>
      <c r="AK38" s="358"/>
      <c r="AL38" s="467"/>
      <c r="AM38" s="480"/>
      <c r="AN38" s="457" t="str">
        <f t="shared" si="21"/>
        <v>EC.11134</v>
      </c>
      <c r="AO38" s="456" t="str">
        <f>VLOOKUP(AN38,Incurred_Real!$A$25:$D$376,4,FALSE)</f>
        <v>Information Technology</v>
      </c>
    </row>
    <row r="39" spans="1:41" s="457" customFormat="1" x14ac:dyDescent="0.25">
      <c r="A39" s="456"/>
      <c r="B39" s="456"/>
      <c r="C39" s="436" t="s">
        <v>470</v>
      </c>
      <c r="D39" s="437" t="s">
        <v>471</v>
      </c>
      <c r="E39" s="438">
        <v>0</v>
      </c>
      <c r="F39" s="438">
        <v>8.4897030931944104E-4</v>
      </c>
      <c r="G39" s="438">
        <v>3.425283513470974E-3</v>
      </c>
      <c r="H39" s="438">
        <v>0</v>
      </c>
      <c r="I39" s="438">
        <v>0</v>
      </c>
      <c r="J39" s="438">
        <v>9.8933283246155444E-4</v>
      </c>
      <c r="K39" s="438">
        <v>0</v>
      </c>
      <c r="L39" s="438">
        <v>0</v>
      </c>
      <c r="M39" s="438">
        <v>0</v>
      </c>
      <c r="N39" s="438">
        <v>0.11145871112366139</v>
      </c>
      <c r="O39" s="438">
        <v>3.2212957180222388E-3</v>
      </c>
      <c r="P39" s="438">
        <v>3.3295346485484864E-2</v>
      </c>
      <c r="Q39" s="438">
        <v>1.6907698106837219E-3</v>
      </c>
      <c r="R39" s="438">
        <v>0</v>
      </c>
      <c r="S39" s="438">
        <v>1.976345725093211E-2</v>
      </c>
      <c r="T39" s="438">
        <v>0.82530683295596374</v>
      </c>
      <c r="U39" s="438">
        <v>0</v>
      </c>
      <c r="V39" s="438">
        <v>0</v>
      </c>
      <c r="W39" s="438">
        <v>0</v>
      </c>
      <c r="X39" s="438"/>
      <c r="Y39" s="438"/>
      <c r="Z39" s="438"/>
      <c r="AA39" s="438"/>
      <c r="AB39" s="438"/>
      <c r="AC39" s="438"/>
      <c r="AD39" s="438"/>
      <c r="AE39" s="430">
        <f t="shared" si="16"/>
        <v>1</v>
      </c>
      <c r="AF39" s="482"/>
      <c r="AG39" s="477"/>
      <c r="AH39" s="478"/>
      <c r="AI39" s="478"/>
      <c r="AJ39" s="477"/>
      <c r="AK39" s="358"/>
      <c r="AL39" s="467"/>
      <c r="AM39" s="480"/>
      <c r="AN39" s="457" t="str">
        <f t="shared" ref="AN39:AN46" si="22">"EC."&amp;C39</f>
        <v>EC.11201</v>
      </c>
      <c r="AO39" s="456" t="str">
        <f>VLOOKUP(AN39,Incurred_Real!$A$25:$D$376,4,FALSE)</f>
        <v>Augmentation</v>
      </c>
    </row>
    <row r="40" spans="1:41" s="457" customFormat="1" x14ac:dyDescent="0.25">
      <c r="A40" s="456"/>
      <c r="B40" s="456"/>
      <c r="C40" s="428" t="s">
        <v>419</v>
      </c>
      <c r="D40" s="429" t="s">
        <v>420</v>
      </c>
      <c r="E40" s="435"/>
      <c r="F40" s="435"/>
      <c r="G40" s="435"/>
      <c r="H40" s="435"/>
      <c r="I40" s="435"/>
      <c r="J40" s="435"/>
      <c r="K40" s="435"/>
      <c r="L40" s="435"/>
      <c r="M40" s="435"/>
      <c r="N40" s="435"/>
      <c r="O40" s="435"/>
      <c r="P40" s="435"/>
      <c r="Q40" s="435"/>
      <c r="R40" s="435"/>
      <c r="S40" s="435">
        <v>1</v>
      </c>
      <c r="T40" s="435"/>
      <c r="U40" s="435"/>
      <c r="V40" s="435"/>
      <c r="W40" s="435"/>
      <c r="X40" s="435"/>
      <c r="Y40" s="435"/>
      <c r="Z40" s="435"/>
      <c r="AA40" s="435"/>
      <c r="AB40" s="435"/>
      <c r="AC40" s="435"/>
      <c r="AD40" s="435"/>
      <c r="AE40" s="430">
        <f t="shared" si="16"/>
        <v>1</v>
      </c>
      <c r="AF40" s="482"/>
      <c r="AG40" s="477"/>
      <c r="AH40" s="478"/>
      <c r="AI40" s="478"/>
      <c r="AJ40" s="477"/>
      <c r="AK40" s="359"/>
      <c r="AL40" s="467"/>
      <c r="AM40" s="480"/>
      <c r="AN40" s="457" t="str">
        <f t="shared" si="22"/>
        <v>EC.11218</v>
      </c>
      <c r="AO40" s="456" t="str">
        <f>VLOOKUP(AN40,Incurred_Real!$A$25:$D$376,4,FALSE)</f>
        <v>Replacement</v>
      </c>
    </row>
    <row r="41" spans="1:41" s="457" customFormat="1" x14ac:dyDescent="0.25">
      <c r="A41" s="456"/>
      <c r="B41" s="456"/>
      <c r="C41" s="428" t="s">
        <v>421</v>
      </c>
      <c r="D41" s="429" t="s">
        <v>422</v>
      </c>
      <c r="E41" s="435">
        <v>2.2136929460580913E-2</v>
      </c>
      <c r="F41" s="435">
        <v>5.3813816325222377E-2</v>
      </c>
      <c r="G41" s="435">
        <v>0.11134319172125574</v>
      </c>
      <c r="H41" s="435">
        <v>9.0968890737851332E-2</v>
      </c>
      <c r="I41" s="435">
        <v>7.4541536858258553E-2</v>
      </c>
      <c r="J41" s="435">
        <v>1.1751232220950061E-2</v>
      </c>
      <c r="K41" s="435">
        <v>0</v>
      </c>
      <c r="L41" s="435">
        <v>6.8464730290456431E-4</v>
      </c>
      <c r="M41" s="435">
        <v>0</v>
      </c>
      <c r="N41" s="435">
        <v>0.17341498239445721</v>
      </c>
      <c r="O41" s="435">
        <v>1.7950403456968127E-2</v>
      </c>
      <c r="P41" s="435">
        <v>6.5339859349486357E-2</v>
      </c>
      <c r="Q41" s="435">
        <v>5.6745630269864544E-3</v>
      </c>
      <c r="R41" s="435">
        <v>0</v>
      </c>
      <c r="S41" s="435">
        <v>0.18794046685627466</v>
      </c>
      <c r="T41" s="435">
        <v>4.4902024194389448E-2</v>
      </c>
      <c r="U41" s="435">
        <v>1.1915879815256323E-2</v>
      </c>
      <c r="V41" s="435">
        <v>0</v>
      </c>
      <c r="W41" s="435">
        <v>0.12762157627915785</v>
      </c>
      <c r="X41" s="435"/>
      <c r="Y41" s="435"/>
      <c r="Z41" s="435"/>
      <c r="AA41" s="435"/>
      <c r="AB41" s="435"/>
      <c r="AC41" s="435"/>
      <c r="AD41" s="435"/>
      <c r="AE41" s="430">
        <f t="shared" si="16"/>
        <v>0.99999999999999989</v>
      </c>
      <c r="AF41" s="482"/>
      <c r="AG41" s="477"/>
      <c r="AH41" s="478"/>
      <c r="AI41" s="478"/>
      <c r="AJ41" s="477"/>
      <c r="AK41" s="358"/>
      <c r="AL41" s="467"/>
      <c r="AM41" s="480"/>
      <c r="AN41" s="457" t="str">
        <f t="shared" si="22"/>
        <v>EC.11239</v>
      </c>
      <c r="AO41" s="456" t="str">
        <f>VLOOKUP(AN41,Incurred_Real!$A$25:$D$376,4,FALSE)</f>
        <v>Augmentation</v>
      </c>
    </row>
    <row r="42" spans="1:41" s="457" customFormat="1" x14ac:dyDescent="0.25">
      <c r="A42" s="456"/>
      <c r="B42" s="456"/>
      <c r="C42" s="428" t="s">
        <v>423</v>
      </c>
      <c r="D42" s="429" t="s">
        <v>424</v>
      </c>
      <c r="E42" s="435"/>
      <c r="F42" s="435"/>
      <c r="G42" s="435"/>
      <c r="H42" s="435"/>
      <c r="I42" s="435"/>
      <c r="J42" s="435"/>
      <c r="K42" s="435"/>
      <c r="L42" s="435">
        <v>1</v>
      </c>
      <c r="M42" s="435"/>
      <c r="N42" s="435"/>
      <c r="O42" s="435"/>
      <c r="P42" s="435"/>
      <c r="Q42" s="435"/>
      <c r="R42" s="435"/>
      <c r="S42" s="435"/>
      <c r="T42" s="435"/>
      <c r="U42" s="435"/>
      <c r="V42" s="435"/>
      <c r="W42" s="435"/>
      <c r="X42" s="435"/>
      <c r="Y42" s="435"/>
      <c r="Z42" s="435"/>
      <c r="AA42" s="435"/>
      <c r="AB42" s="435"/>
      <c r="AC42" s="435"/>
      <c r="AD42" s="435"/>
      <c r="AE42" s="430">
        <f t="shared" si="16"/>
        <v>1</v>
      </c>
      <c r="AF42" s="482"/>
      <c r="AG42" s="477"/>
      <c r="AH42" s="478"/>
      <c r="AI42" s="478"/>
      <c r="AJ42" s="477"/>
      <c r="AK42" s="359"/>
      <c r="AL42" s="467"/>
      <c r="AM42" s="480"/>
      <c r="AN42" s="457" t="str">
        <f t="shared" si="22"/>
        <v>EC.11242</v>
      </c>
      <c r="AO42" s="456" t="str">
        <f>VLOOKUP(AN42,Incurred_Real!$A$25:$D$376,4,FALSE)</f>
        <v>Security/Compliance</v>
      </c>
    </row>
    <row r="43" spans="1:41" s="457" customFormat="1" x14ac:dyDescent="0.25">
      <c r="A43" s="456"/>
      <c r="B43" s="456"/>
      <c r="C43" s="436" t="s">
        <v>472</v>
      </c>
      <c r="D43" s="437" t="s">
        <v>473</v>
      </c>
      <c r="E43" s="435">
        <v>0</v>
      </c>
      <c r="F43" s="435">
        <v>2.0736493800065814E-2</v>
      </c>
      <c r="G43" s="435">
        <v>0.14009851116809655</v>
      </c>
      <c r="H43" s="435">
        <v>0</v>
      </c>
      <c r="I43" s="435">
        <v>1.1730045324340205E-3</v>
      </c>
      <c r="J43" s="435">
        <v>0</v>
      </c>
      <c r="K43" s="435">
        <v>0</v>
      </c>
      <c r="L43" s="435">
        <v>0</v>
      </c>
      <c r="M43" s="435">
        <v>0</v>
      </c>
      <c r="N43" s="435">
        <v>0.32336100731679684</v>
      </c>
      <c r="O43" s="435">
        <v>3.9093173208885737E-2</v>
      </c>
      <c r="P43" s="435">
        <v>0.15870496759294167</v>
      </c>
      <c r="Q43" s="435">
        <v>1.1525852303274063E-2</v>
      </c>
      <c r="R43" s="435">
        <v>0</v>
      </c>
      <c r="S43" s="435">
        <v>0.21744896686091472</v>
      </c>
      <c r="T43" s="435">
        <v>4.6810083070830268E-2</v>
      </c>
      <c r="U43" s="435">
        <v>4.104794014576036E-2</v>
      </c>
      <c r="V43" s="435">
        <v>0</v>
      </c>
      <c r="W43" s="435">
        <v>0</v>
      </c>
      <c r="X43" s="435"/>
      <c r="Y43" s="435"/>
      <c r="Z43" s="435"/>
      <c r="AA43" s="435"/>
      <c r="AB43" s="435"/>
      <c r="AC43" s="435"/>
      <c r="AD43" s="435"/>
      <c r="AE43" s="430">
        <f t="shared" si="16"/>
        <v>1</v>
      </c>
      <c r="AF43" s="482"/>
      <c r="AG43" s="477"/>
      <c r="AH43" s="478"/>
      <c r="AI43" s="479"/>
      <c r="AJ43" s="477"/>
      <c r="AK43" s="358"/>
      <c r="AL43" s="467"/>
      <c r="AM43" s="480"/>
      <c r="AN43" s="457" t="str">
        <f t="shared" si="22"/>
        <v>EC.11316</v>
      </c>
      <c r="AO43" s="456" t="str">
        <f>VLOOKUP(AN43,Incurred_Real!$A$25:$D$376,4,FALSE)</f>
        <v>Replacement</v>
      </c>
    </row>
    <row r="44" spans="1:41" s="457" customFormat="1" x14ac:dyDescent="0.25">
      <c r="A44" s="456"/>
      <c r="B44" s="456"/>
      <c r="C44" s="439" t="s">
        <v>635</v>
      </c>
      <c r="D44" s="440" t="s">
        <v>76</v>
      </c>
      <c r="E44" s="435">
        <v>0</v>
      </c>
      <c r="F44" s="435">
        <v>0</v>
      </c>
      <c r="G44" s="435">
        <v>0</v>
      </c>
      <c r="H44" s="435">
        <v>1</v>
      </c>
      <c r="I44" s="435">
        <v>0</v>
      </c>
      <c r="J44" s="435">
        <v>0</v>
      </c>
      <c r="K44" s="435">
        <v>0</v>
      </c>
      <c r="L44" s="435">
        <v>0</v>
      </c>
      <c r="M44" s="435">
        <v>0</v>
      </c>
      <c r="N44" s="435">
        <v>0</v>
      </c>
      <c r="O44" s="435">
        <v>0</v>
      </c>
      <c r="P44" s="435">
        <v>0</v>
      </c>
      <c r="Q44" s="435">
        <v>0</v>
      </c>
      <c r="R44" s="435">
        <v>0</v>
      </c>
      <c r="S44" s="435">
        <v>0</v>
      </c>
      <c r="T44" s="435">
        <v>0</v>
      </c>
      <c r="U44" s="435">
        <v>0</v>
      </c>
      <c r="V44" s="435">
        <v>0</v>
      </c>
      <c r="W44" s="435">
        <v>0</v>
      </c>
      <c r="X44" s="435"/>
      <c r="Y44" s="435"/>
      <c r="Z44" s="435"/>
      <c r="AA44" s="435"/>
      <c r="AB44" s="435"/>
      <c r="AC44" s="435"/>
      <c r="AD44" s="435"/>
      <c r="AE44" s="430">
        <f t="shared" si="16"/>
        <v>1</v>
      </c>
      <c r="AF44" s="482"/>
      <c r="AG44" s="477"/>
      <c r="AH44" s="478"/>
      <c r="AI44" s="479"/>
      <c r="AJ44" s="477"/>
      <c r="AK44" s="358"/>
      <c r="AL44" s="467"/>
      <c r="AM44" s="480"/>
      <c r="AN44" s="457" t="str">
        <f t="shared" si="22"/>
        <v>EC.11379</v>
      </c>
      <c r="AO44" s="456" t="str">
        <f>VLOOKUP(AN44,Incurred_Real!$A$25:$D$376,4,FALSE)</f>
        <v>Information Technology</v>
      </c>
    </row>
    <row r="45" spans="1:41" s="457" customFormat="1" x14ac:dyDescent="0.25">
      <c r="A45" s="456"/>
      <c r="B45" s="456"/>
      <c r="C45" s="441" t="s">
        <v>435</v>
      </c>
      <c r="D45" s="442" t="s">
        <v>436</v>
      </c>
      <c r="E45" s="483"/>
      <c r="F45" s="483"/>
      <c r="G45" s="483"/>
      <c r="H45" s="483"/>
      <c r="I45" s="483">
        <v>1</v>
      </c>
      <c r="J45" s="483"/>
      <c r="K45" s="483"/>
      <c r="L45" s="483"/>
      <c r="M45" s="483"/>
      <c r="N45" s="483"/>
      <c r="O45" s="483"/>
      <c r="P45" s="483"/>
      <c r="Q45" s="483"/>
      <c r="R45" s="483"/>
      <c r="S45" s="483"/>
      <c r="T45" s="483"/>
      <c r="U45" s="483"/>
      <c r="V45" s="483"/>
      <c r="W45" s="483"/>
      <c r="X45" s="483"/>
      <c r="Y45" s="483"/>
      <c r="Z45" s="483"/>
      <c r="AA45" s="483"/>
      <c r="AB45" s="483"/>
      <c r="AC45" s="483"/>
      <c r="AD45" s="483"/>
      <c r="AE45" s="430">
        <f t="shared" si="16"/>
        <v>1</v>
      </c>
      <c r="AF45" s="482"/>
      <c r="AG45" s="477"/>
      <c r="AH45" s="478"/>
      <c r="AI45" s="478"/>
      <c r="AJ45" s="477"/>
      <c r="AK45" s="359"/>
      <c r="AL45" s="467"/>
      <c r="AM45" s="480"/>
      <c r="AN45" s="457" t="str">
        <f t="shared" si="22"/>
        <v>EC.11383</v>
      </c>
      <c r="AO45" s="456" t="str">
        <f>VLOOKUP(AN45,Incurred_Real!$A$25:$D$376,4,FALSE)</f>
        <v>Easements/Land</v>
      </c>
    </row>
    <row r="46" spans="1:41" s="457" customFormat="1" x14ac:dyDescent="0.25">
      <c r="A46" s="456"/>
      <c r="B46" s="456"/>
      <c r="C46" s="436" t="s">
        <v>474</v>
      </c>
      <c r="D46" s="437" t="s">
        <v>475</v>
      </c>
      <c r="E46" s="438"/>
      <c r="F46" s="438"/>
      <c r="G46" s="438"/>
      <c r="H46" s="438">
        <v>1</v>
      </c>
      <c r="I46" s="438"/>
      <c r="J46" s="438"/>
      <c r="K46" s="438"/>
      <c r="L46" s="438"/>
      <c r="M46" s="438"/>
      <c r="N46" s="438"/>
      <c r="O46" s="438"/>
      <c r="P46" s="438"/>
      <c r="Q46" s="438"/>
      <c r="R46" s="438"/>
      <c r="S46" s="438"/>
      <c r="T46" s="438"/>
      <c r="U46" s="438"/>
      <c r="V46" s="438"/>
      <c r="W46" s="438"/>
      <c r="X46" s="438"/>
      <c r="Y46" s="438"/>
      <c r="Z46" s="438"/>
      <c r="AA46" s="438"/>
      <c r="AB46" s="438"/>
      <c r="AC46" s="438"/>
      <c r="AD46" s="438"/>
      <c r="AE46" s="430">
        <f t="shared" si="16"/>
        <v>1</v>
      </c>
      <c r="AF46" s="482"/>
      <c r="AG46" s="477"/>
      <c r="AH46" s="478"/>
      <c r="AI46" s="479"/>
      <c r="AJ46" s="477"/>
      <c r="AK46" s="359"/>
      <c r="AL46" s="467"/>
      <c r="AM46" s="480"/>
      <c r="AN46" s="457" t="str">
        <f t="shared" si="22"/>
        <v>EC.11384</v>
      </c>
      <c r="AO46" s="456" t="str">
        <f>VLOOKUP(AN46,Incurred_Real!$A$25:$D$376,4,FALSE)</f>
        <v>Security/Compliance</v>
      </c>
    </row>
    <row r="47" spans="1:41" s="457" customFormat="1" x14ac:dyDescent="0.25">
      <c r="A47" s="456"/>
      <c r="B47" s="456"/>
      <c r="C47" s="436" t="s">
        <v>476</v>
      </c>
      <c r="D47" s="437" t="s">
        <v>477</v>
      </c>
      <c r="E47" s="438">
        <v>0</v>
      </c>
      <c r="F47" s="438">
        <v>0</v>
      </c>
      <c r="G47" s="438">
        <v>0</v>
      </c>
      <c r="H47" s="438">
        <v>0</v>
      </c>
      <c r="I47" s="438">
        <v>0</v>
      </c>
      <c r="J47" s="438">
        <v>0</v>
      </c>
      <c r="K47" s="438">
        <v>0</v>
      </c>
      <c r="L47" s="438">
        <v>0</v>
      </c>
      <c r="M47" s="438">
        <v>0</v>
      </c>
      <c r="N47" s="438">
        <v>0.68764830481306605</v>
      </c>
      <c r="O47" s="438">
        <v>0</v>
      </c>
      <c r="P47" s="438">
        <v>0.17207414126131085</v>
      </c>
      <c r="Q47" s="438">
        <v>1.0762718804151597E-2</v>
      </c>
      <c r="R47" s="438">
        <v>0</v>
      </c>
      <c r="S47" s="438">
        <v>0.12951483512147152</v>
      </c>
      <c r="T47" s="438">
        <v>0</v>
      </c>
      <c r="U47" s="438">
        <v>0</v>
      </c>
      <c r="V47" s="438">
        <v>0</v>
      </c>
      <c r="W47" s="438">
        <v>0</v>
      </c>
      <c r="X47" s="438"/>
      <c r="Y47" s="438"/>
      <c r="Z47" s="438"/>
      <c r="AA47" s="438"/>
      <c r="AB47" s="438"/>
      <c r="AC47" s="438"/>
      <c r="AD47" s="438"/>
      <c r="AE47" s="430">
        <f t="shared" si="16"/>
        <v>1</v>
      </c>
      <c r="AF47" s="482"/>
      <c r="AG47" s="477"/>
      <c r="AH47" s="478"/>
      <c r="AI47" s="478"/>
      <c r="AJ47" s="477"/>
      <c r="AK47" s="358"/>
      <c r="AL47" s="467"/>
      <c r="AM47" s="480"/>
      <c r="AN47" s="457" t="str">
        <f t="shared" ref="AN47:AN73" si="23">"EC."&amp;C47</f>
        <v>EC.11425</v>
      </c>
      <c r="AO47" s="456" t="str">
        <f>VLOOKUP(AN47,Incurred_Real!$A$25:$D$376,4,FALSE)</f>
        <v>Augmentation</v>
      </c>
    </row>
    <row r="48" spans="1:41" s="457" customFormat="1" x14ac:dyDescent="0.25">
      <c r="A48" s="456"/>
      <c r="B48" s="456"/>
      <c r="C48" s="425" t="s">
        <v>682</v>
      </c>
      <c r="D48" s="443" t="s">
        <v>81</v>
      </c>
      <c r="E48" s="435">
        <v>0</v>
      </c>
      <c r="F48" s="435">
        <v>0</v>
      </c>
      <c r="G48" s="435">
        <v>0</v>
      </c>
      <c r="H48" s="435">
        <v>0</v>
      </c>
      <c r="I48" s="435">
        <v>0</v>
      </c>
      <c r="J48" s="435">
        <v>0</v>
      </c>
      <c r="K48" s="435">
        <v>0</v>
      </c>
      <c r="L48" s="435">
        <v>0</v>
      </c>
      <c r="M48" s="435">
        <v>0</v>
      </c>
      <c r="N48" s="435">
        <v>5.3549782308786563E-2</v>
      </c>
      <c r="O48" s="435">
        <v>0</v>
      </c>
      <c r="P48" s="435">
        <v>0</v>
      </c>
      <c r="Q48" s="435">
        <v>0</v>
      </c>
      <c r="R48" s="435">
        <v>0</v>
      </c>
      <c r="S48" s="435">
        <v>3.2592685519650985E-2</v>
      </c>
      <c r="T48" s="435">
        <v>0.73088869790500288</v>
      </c>
      <c r="U48" s="435">
        <v>0</v>
      </c>
      <c r="V48" s="435">
        <v>0</v>
      </c>
      <c r="W48" s="435">
        <v>0.18296883426655944</v>
      </c>
      <c r="X48" s="435"/>
      <c r="Y48" s="435"/>
      <c r="Z48" s="435"/>
      <c r="AA48" s="435"/>
      <c r="AB48" s="435"/>
      <c r="AC48" s="435"/>
      <c r="AD48" s="435"/>
      <c r="AE48" s="430">
        <f t="shared" si="16"/>
        <v>0.99999999999999978</v>
      </c>
      <c r="AF48" s="482"/>
      <c r="AG48" s="477"/>
      <c r="AH48" s="478"/>
      <c r="AI48" s="478"/>
      <c r="AJ48" s="477"/>
      <c r="AK48" s="358"/>
      <c r="AL48" s="467"/>
      <c r="AM48" s="480"/>
      <c r="AN48" s="457" t="str">
        <f t="shared" si="23"/>
        <v>EC.11426</v>
      </c>
      <c r="AO48" s="456" t="str">
        <f>VLOOKUP(AN48,Incurred_Real!$A$25:$D$376,4,FALSE)</f>
        <v>Augmentation</v>
      </c>
    </row>
    <row r="49" spans="1:41" s="457" customFormat="1" x14ac:dyDescent="0.25">
      <c r="A49" s="456"/>
      <c r="B49" s="456"/>
      <c r="C49" s="436" t="s">
        <v>478</v>
      </c>
      <c r="D49" s="437" t="s">
        <v>479</v>
      </c>
      <c r="E49" s="438">
        <v>0</v>
      </c>
      <c r="F49" s="438">
        <v>0</v>
      </c>
      <c r="G49" s="438">
        <v>0</v>
      </c>
      <c r="H49" s="438">
        <v>1</v>
      </c>
      <c r="I49" s="438">
        <v>0</v>
      </c>
      <c r="J49" s="438">
        <v>0</v>
      </c>
      <c r="K49" s="438">
        <v>0</v>
      </c>
      <c r="L49" s="438">
        <v>0</v>
      </c>
      <c r="M49" s="438">
        <v>0</v>
      </c>
      <c r="N49" s="438">
        <v>0</v>
      </c>
      <c r="O49" s="438">
        <v>0</v>
      </c>
      <c r="P49" s="438">
        <v>0</v>
      </c>
      <c r="Q49" s="438">
        <v>0</v>
      </c>
      <c r="R49" s="438">
        <v>0</v>
      </c>
      <c r="S49" s="438">
        <v>0</v>
      </c>
      <c r="T49" s="438">
        <v>0</v>
      </c>
      <c r="U49" s="438">
        <v>0</v>
      </c>
      <c r="V49" s="438">
        <v>0</v>
      </c>
      <c r="W49" s="438">
        <v>0</v>
      </c>
      <c r="X49" s="438"/>
      <c r="Y49" s="438"/>
      <c r="Z49" s="438"/>
      <c r="AA49" s="438"/>
      <c r="AB49" s="438"/>
      <c r="AC49" s="438"/>
      <c r="AD49" s="438"/>
      <c r="AE49" s="430">
        <f t="shared" si="16"/>
        <v>1</v>
      </c>
      <c r="AF49" s="482"/>
      <c r="AG49" s="477"/>
      <c r="AH49" s="478"/>
      <c r="AI49" s="478"/>
      <c r="AJ49" s="477"/>
      <c r="AK49" s="358"/>
      <c r="AL49" s="467"/>
      <c r="AM49" s="480"/>
      <c r="AN49" s="457" t="str">
        <f t="shared" si="23"/>
        <v>EC.11434</v>
      </c>
      <c r="AO49" s="456" t="str">
        <f>VLOOKUP(AN49,Incurred_Real!$A$25:$D$376,4,FALSE)</f>
        <v>Information Technology</v>
      </c>
    </row>
    <row r="50" spans="1:41" s="457" customFormat="1" x14ac:dyDescent="0.25">
      <c r="A50" s="456"/>
      <c r="B50" s="456"/>
      <c r="C50" s="428" t="s">
        <v>429</v>
      </c>
      <c r="D50" s="429" t="s">
        <v>85</v>
      </c>
      <c r="E50" s="435">
        <v>0</v>
      </c>
      <c r="F50" s="435">
        <v>0</v>
      </c>
      <c r="G50" s="435">
        <v>0</v>
      </c>
      <c r="H50" s="435">
        <v>1</v>
      </c>
      <c r="I50" s="435">
        <v>0</v>
      </c>
      <c r="J50" s="435">
        <v>0</v>
      </c>
      <c r="K50" s="435">
        <v>0</v>
      </c>
      <c r="L50" s="435">
        <v>0</v>
      </c>
      <c r="M50" s="435">
        <v>0</v>
      </c>
      <c r="N50" s="435">
        <v>0</v>
      </c>
      <c r="O50" s="435">
        <v>0</v>
      </c>
      <c r="P50" s="435">
        <v>0</v>
      </c>
      <c r="Q50" s="435">
        <v>0</v>
      </c>
      <c r="R50" s="435">
        <v>0</v>
      </c>
      <c r="S50" s="435">
        <v>0</v>
      </c>
      <c r="T50" s="435">
        <v>0</v>
      </c>
      <c r="U50" s="435">
        <v>0</v>
      </c>
      <c r="V50" s="435"/>
      <c r="W50" s="435"/>
      <c r="X50" s="435"/>
      <c r="Y50" s="435"/>
      <c r="Z50" s="435"/>
      <c r="AA50" s="435"/>
      <c r="AB50" s="435"/>
      <c r="AC50" s="435"/>
      <c r="AD50" s="435"/>
      <c r="AE50" s="430">
        <f t="shared" si="16"/>
        <v>1</v>
      </c>
      <c r="AF50" s="482"/>
      <c r="AG50" s="477"/>
      <c r="AH50" s="478"/>
      <c r="AI50" s="478"/>
      <c r="AJ50" s="477"/>
      <c r="AK50" s="358"/>
      <c r="AL50" s="467"/>
      <c r="AM50" s="480"/>
      <c r="AN50" s="457" t="str">
        <f t="shared" si="23"/>
        <v>EC.11435</v>
      </c>
      <c r="AO50" s="456" t="str">
        <f>VLOOKUP(AN50,Incurred_Real!$A$25:$D$376,4,FALSE)</f>
        <v>Information Technology</v>
      </c>
    </row>
    <row r="51" spans="1:41" s="457" customFormat="1" x14ac:dyDescent="0.25">
      <c r="A51" s="456"/>
      <c r="B51" s="456"/>
      <c r="C51" s="436" t="s">
        <v>484</v>
      </c>
      <c r="D51" s="437" t="s">
        <v>485</v>
      </c>
      <c r="E51" s="435">
        <v>0</v>
      </c>
      <c r="F51" s="435">
        <v>0</v>
      </c>
      <c r="G51" s="435">
        <v>0</v>
      </c>
      <c r="H51" s="435">
        <v>0</v>
      </c>
      <c r="I51" s="435">
        <v>0</v>
      </c>
      <c r="J51" s="435">
        <v>0</v>
      </c>
      <c r="K51" s="435">
        <v>0</v>
      </c>
      <c r="L51" s="435">
        <v>0</v>
      </c>
      <c r="M51" s="435">
        <v>0</v>
      </c>
      <c r="N51" s="435">
        <v>0</v>
      </c>
      <c r="O51" s="435">
        <v>0</v>
      </c>
      <c r="P51" s="435">
        <v>0</v>
      </c>
      <c r="Q51" s="435">
        <v>0</v>
      </c>
      <c r="R51" s="435">
        <v>0</v>
      </c>
      <c r="S51" s="435">
        <v>0</v>
      </c>
      <c r="T51" s="435">
        <v>0</v>
      </c>
      <c r="U51" s="435">
        <v>0</v>
      </c>
      <c r="V51" s="435">
        <v>0</v>
      </c>
      <c r="W51" s="435">
        <v>1</v>
      </c>
      <c r="X51" s="435"/>
      <c r="Y51" s="435"/>
      <c r="Z51" s="435"/>
      <c r="AA51" s="435"/>
      <c r="AB51" s="435"/>
      <c r="AC51" s="435"/>
      <c r="AD51" s="435"/>
      <c r="AE51" s="430">
        <f t="shared" si="16"/>
        <v>1</v>
      </c>
      <c r="AF51" s="482"/>
      <c r="AG51" s="477"/>
      <c r="AH51" s="478"/>
      <c r="AI51" s="478"/>
      <c r="AJ51" s="477"/>
      <c r="AK51" s="358"/>
      <c r="AL51" s="467"/>
      <c r="AM51" s="480"/>
      <c r="AN51" s="457" t="str">
        <f t="shared" si="23"/>
        <v>EC.11444</v>
      </c>
      <c r="AO51" s="456" t="str">
        <f>VLOOKUP(AN51,Incurred_Real!$A$25:$D$376,4,FALSE)</f>
        <v>Refurbishment</v>
      </c>
    </row>
    <row r="52" spans="1:41" s="457" customFormat="1" x14ac:dyDescent="0.25">
      <c r="A52" s="456"/>
      <c r="B52" s="456"/>
      <c r="C52" s="436" t="s">
        <v>486</v>
      </c>
      <c r="D52" s="437" t="s">
        <v>487</v>
      </c>
      <c r="E52" s="435">
        <v>0</v>
      </c>
      <c r="F52" s="435">
        <v>0</v>
      </c>
      <c r="G52" s="435">
        <v>0</v>
      </c>
      <c r="H52" s="435">
        <v>0</v>
      </c>
      <c r="I52" s="435">
        <v>0</v>
      </c>
      <c r="J52" s="435">
        <v>0</v>
      </c>
      <c r="K52" s="435">
        <v>0</v>
      </c>
      <c r="L52" s="435">
        <v>0</v>
      </c>
      <c r="M52" s="435">
        <v>0</v>
      </c>
      <c r="N52" s="435">
        <v>0</v>
      </c>
      <c r="O52" s="435">
        <v>0</v>
      </c>
      <c r="P52" s="435">
        <v>0</v>
      </c>
      <c r="Q52" s="435">
        <v>0</v>
      </c>
      <c r="R52" s="435">
        <v>0</v>
      </c>
      <c r="S52" s="435">
        <v>0</v>
      </c>
      <c r="T52" s="435">
        <v>4.8640023344591894E-2</v>
      </c>
      <c r="U52" s="435">
        <v>0</v>
      </c>
      <c r="V52" s="435">
        <v>0</v>
      </c>
      <c r="W52" s="435">
        <v>0.95135997665540806</v>
      </c>
      <c r="X52" s="435"/>
      <c r="Y52" s="435"/>
      <c r="Z52" s="435"/>
      <c r="AA52" s="435"/>
      <c r="AB52" s="435"/>
      <c r="AC52" s="435"/>
      <c r="AD52" s="435"/>
      <c r="AE52" s="430">
        <f t="shared" si="16"/>
        <v>1</v>
      </c>
      <c r="AF52" s="482"/>
      <c r="AG52" s="477"/>
      <c r="AH52" s="478"/>
      <c r="AI52" s="478"/>
      <c r="AJ52" s="477"/>
      <c r="AK52" s="358"/>
      <c r="AL52" s="467"/>
      <c r="AM52" s="480"/>
      <c r="AN52" s="457" t="str">
        <f t="shared" si="23"/>
        <v>EC.11445</v>
      </c>
      <c r="AO52" s="456" t="str">
        <f>VLOOKUP(AN52,Incurred_Real!$A$25:$D$376,4,FALSE)</f>
        <v>Refurbishment</v>
      </c>
    </row>
    <row r="53" spans="1:41" s="457" customFormat="1" x14ac:dyDescent="0.25">
      <c r="A53" s="456"/>
      <c r="B53" s="456"/>
      <c r="C53" s="436" t="s">
        <v>488</v>
      </c>
      <c r="D53" s="437" t="s">
        <v>489</v>
      </c>
      <c r="E53" s="435">
        <v>0</v>
      </c>
      <c r="F53" s="435">
        <v>0</v>
      </c>
      <c r="G53" s="435">
        <v>0</v>
      </c>
      <c r="H53" s="435">
        <v>0</v>
      </c>
      <c r="I53" s="435">
        <v>0</v>
      </c>
      <c r="J53" s="435">
        <v>0</v>
      </c>
      <c r="K53" s="435">
        <v>0</v>
      </c>
      <c r="L53" s="435">
        <v>0</v>
      </c>
      <c r="M53" s="435">
        <v>0</v>
      </c>
      <c r="N53" s="435">
        <v>0</v>
      </c>
      <c r="O53" s="435">
        <v>0</v>
      </c>
      <c r="P53" s="435">
        <v>0</v>
      </c>
      <c r="Q53" s="435">
        <v>0</v>
      </c>
      <c r="R53" s="435">
        <v>0</v>
      </c>
      <c r="S53" s="435">
        <v>0</v>
      </c>
      <c r="T53" s="435">
        <v>0.57041210637773965</v>
      </c>
      <c r="U53" s="435">
        <v>0</v>
      </c>
      <c r="V53" s="435">
        <v>0</v>
      </c>
      <c r="W53" s="435">
        <v>0.42958789362226041</v>
      </c>
      <c r="X53" s="435"/>
      <c r="Y53" s="435"/>
      <c r="Z53" s="435"/>
      <c r="AA53" s="435"/>
      <c r="AB53" s="435"/>
      <c r="AC53" s="435"/>
      <c r="AD53" s="435"/>
      <c r="AE53" s="430">
        <f t="shared" si="16"/>
        <v>1</v>
      </c>
      <c r="AF53" s="482"/>
      <c r="AG53" s="477"/>
      <c r="AH53" s="478"/>
      <c r="AI53" s="479"/>
      <c r="AJ53" s="477"/>
      <c r="AK53" s="358"/>
      <c r="AL53" s="467"/>
      <c r="AM53" s="480"/>
      <c r="AN53" s="457" t="str">
        <f t="shared" si="23"/>
        <v>EC.11446</v>
      </c>
      <c r="AO53" s="456" t="str">
        <f>VLOOKUP(AN53,Incurred_Real!$A$25:$D$376,4,FALSE)</f>
        <v>Refurbishment</v>
      </c>
    </row>
    <row r="54" spans="1:41" s="457" customFormat="1" x14ac:dyDescent="0.25">
      <c r="A54" s="456"/>
      <c r="B54" s="456"/>
      <c r="C54" s="432" t="s">
        <v>451</v>
      </c>
      <c r="D54" s="444" t="s">
        <v>452</v>
      </c>
      <c r="E54" s="435">
        <v>0</v>
      </c>
      <c r="F54" s="435">
        <v>0</v>
      </c>
      <c r="G54" s="435">
        <v>0</v>
      </c>
      <c r="H54" s="484">
        <f>100%-50%</f>
        <v>0.5</v>
      </c>
      <c r="I54" s="435">
        <v>0</v>
      </c>
      <c r="J54" s="435">
        <v>0</v>
      </c>
      <c r="K54" s="435">
        <v>0</v>
      </c>
      <c r="L54" s="484">
        <v>0.5</v>
      </c>
      <c r="M54" s="435">
        <v>0</v>
      </c>
      <c r="N54" s="435">
        <v>0</v>
      </c>
      <c r="O54" s="435">
        <v>0</v>
      </c>
      <c r="P54" s="435">
        <v>0</v>
      </c>
      <c r="Q54" s="435">
        <v>0</v>
      </c>
      <c r="R54" s="435">
        <v>0</v>
      </c>
      <c r="S54" s="435">
        <v>0</v>
      </c>
      <c r="T54" s="435">
        <v>0</v>
      </c>
      <c r="U54" s="435">
        <v>0</v>
      </c>
      <c r="V54" s="435">
        <v>0</v>
      </c>
      <c r="W54" s="435">
        <v>0</v>
      </c>
      <c r="X54" s="435"/>
      <c r="Y54" s="435"/>
      <c r="Z54" s="435"/>
      <c r="AA54" s="435"/>
      <c r="AB54" s="435"/>
      <c r="AC54" s="435"/>
      <c r="AD54" s="435"/>
      <c r="AE54" s="430">
        <f t="shared" si="16"/>
        <v>1</v>
      </c>
      <c r="AF54" s="482"/>
      <c r="AG54" s="477"/>
      <c r="AH54" s="478"/>
      <c r="AI54" s="478"/>
      <c r="AJ54" s="477"/>
      <c r="AK54" s="358"/>
      <c r="AL54" s="467"/>
      <c r="AM54" s="480"/>
      <c r="AN54" s="457" t="str">
        <f t="shared" si="23"/>
        <v>EC.11452</v>
      </c>
      <c r="AO54" s="456" t="str">
        <f>VLOOKUP(AN54,Incurred_Real!$A$25:$D$376,4,FALSE)</f>
        <v>Augmentation</v>
      </c>
    </row>
    <row r="55" spans="1:41" s="457" customFormat="1" x14ac:dyDescent="0.25">
      <c r="A55" s="456"/>
      <c r="B55" s="456"/>
      <c r="C55" s="445" t="s">
        <v>458</v>
      </c>
      <c r="D55" s="444" t="s">
        <v>98</v>
      </c>
      <c r="E55" s="446">
        <v>0</v>
      </c>
      <c r="F55" s="446">
        <v>0</v>
      </c>
      <c r="G55" s="446">
        <v>0</v>
      </c>
      <c r="H55" s="446">
        <v>0</v>
      </c>
      <c r="I55" s="446">
        <v>0</v>
      </c>
      <c r="J55" s="446">
        <v>0</v>
      </c>
      <c r="K55" s="446">
        <v>0</v>
      </c>
      <c r="L55" s="446">
        <v>1</v>
      </c>
      <c r="M55" s="446">
        <v>0</v>
      </c>
      <c r="N55" s="446">
        <v>0</v>
      </c>
      <c r="O55" s="446">
        <v>0</v>
      </c>
      <c r="P55" s="446">
        <v>0</v>
      </c>
      <c r="Q55" s="446">
        <v>0</v>
      </c>
      <c r="R55" s="446">
        <v>0</v>
      </c>
      <c r="S55" s="446">
        <v>0</v>
      </c>
      <c r="T55" s="446">
        <v>0</v>
      </c>
      <c r="U55" s="446">
        <v>0</v>
      </c>
      <c r="V55" s="446"/>
      <c r="W55" s="446">
        <v>0</v>
      </c>
      <c r="X55" s="446"/>
      <c r="Y55" s="446"/>
      <c r="Z55" s="446"/>
      <c r="AA55" s="446"/>
      <c r="AB55" s="446"/>
      <c r="AC55" s="446"/>
      <c r="AD55" s="446"/>
      <c r="AE55" s="430">
        <f t="shared" si="16"/>
        <v>1</v>
      </c>
      <c r="AF55" s="482"/>
      <c r="AG55" s="477"/>
      <c r="AH55" s="478"/>
      <c r="AI55" s="478"/>
      <c r="AJ55" s="477"/>
      <c r="AK55" s="358"/>
      <c r="AL55" s="467"/>
      <c r="AM55" s="480"/>
      <c r="AN55" s="457" t="str">
        <f t="shared" si="23"/>
        <v>EC.11454</v>
      </c>
      <c r="AO55" s="456" t="str">
        <f>VLOOKUP(AN55,Incurred_Real!$A$25:$D$376,4,FALSE)</f>
        <v>Security/Compliance</v>
      </c>
    </row>
    <row r="56" spans="1:41" s="457" customFormat="1" x14ac:dyDescent="0.25">
      <c r="A56" s="456"/>
      <c r="B56" s="456"/>
      <c r="C56" s="441" t="s">
        <v>437</v>
      </c>
      <c r="D56" s="442" t="s">
        <v>438</v>
      </c>
      <c r="E56" s="483"/>
      <c r="F56" s="483"/>
      <c r="G56" s="483"/>
      <c r="H56" s="483"/>
      <c r="I56" s="483">
        <v>1</v>
      </c>
      <c r="J56" s="483"/>
      <c r="K56" s="483"/>
      <c r="L56" s="483"/>
      <c r="M56" s="483"/>
      <c r="N56" s="483"/>
      <c r="O56" s="483"/>
      <c r="P56" s="483"/>
      <c r="Q56" s="483"/>
      <c r="R56" s="483"/>
      <c r="S56" s="483"/>
      <c r="T56" s="483"/>
      <c r="U56" s="483"/>
      <c r="V56" s="483"/>
      <c r="W56" s="483"/>
      <c r="X56" s="483"/>
      <c r="Y56" s="483"/>
      <c r="Z56" s="483"/>
      <c r="AA56" s="483"/>
      <c r="AB56" s="483"/>
      <c r="AC56" s="483"/>
      <c r="AD56" s="483"/>
      <c r="AE56" s="430">
        <f t="shared" si="16"/>
        <v>1</v>
      </c>
      <c r="AF56" s="482"/>
      <c r="AG56" s="477"/>
      <c r="AH56" s="478"/>
      <c r="AI56" s="478"/>
      <c r="AJ56" s="477"/>
      <c r="AK56" s="358"/>
      <c r="AL56" s="467"/>
      <c r="AM56" s="480"/>
      <c r="AN56" s="457" t="str">
        <f t="shared" si="23"/>
        <v>EC.11461</v>
      </c>
      <c r="AO56" s="456" t="str">
        <f>VLOOKUP(AN56,Incurred_Real!$A$25:$D$376,4,FALSE)</f>
        <v>Easements/Land</v>
      </c>
    </row>
    <row r="57" spans="1:41" s="457" customFormat="1" x14ac:dyDescent="0.25">
      <c r="A57" s="456"/>
      <c r="B57" s="456"/>
      <c r="C57" s="436" t="s">
        <v>492</v>
      </c>
      <c r="D57" s="437" t="s">
        <v>493</v>
      </c>
      <c r="E57" s="435">
        <v>0</v>
      </c>
      <c r="F57" s="435">
        <v>0</v>
      </c>
      <c r="G57" s="435">
        <v>0</v>
      </c>
      <c r="H57" s="435">
        <v>1</v>
      </c>
      <c r="I57" s="435">
        <v>0</v>
      </c>
      <c r="J57" s="435">
        <v>0</v>
      </c>
      <c r="K57" s="435">
        <v>0</v>
      </c>
      <c r="L57" s="435">
        <v>0</v>
      </c>
      <c r="M57" s="435">
        <v>0</v>
      </c>
      <c r="N57" s="435">
        <v>0</v>
      </c>
      <c r="O57" s="435">
        <v>0</v>
      </c>
      <c r="P57" s="435">
        <v>0</v>
      </c>
      <c r="Q57" s="435">
        <v>0</v>
      </c>
      <c r="R57" s="435">
        <v>0</v>
      </c>
      <c r="S57" s="435">
        <v>0</v>
      </c>
      <c r="T57" s="435">
        <v>0</v>
      </c>
      <c r="U57" s="435">
        <v>0</v>
      </c>
      <c r="V57" s="435">
        <v>0</v>
      </c>
      <c r="W57" s="435">
        <v>0</v>
      </c>
      <c r="X57" s="435"/>
      <c r="Y57" s="435"/>
      <c r="Z57" s="435"/>
      <c r="AA57" s="435"/>
      <c r="AB57" s="435"/>
      <c r="AC57" s="435"/>
      <c r="AD57" s="435"/>
      <c r="AE57" s="430">
        <f t="shared" si="16"/>
        <v>1</v>
      </c>
      <c r="AF57" s="482"/>
      <c r="AG57" s="477"/>
      <c r="AH57" s="478"/>
      <c r="AI57" s="479"/>
      <c r="AJ57" s="477"/>
      <c r="AK57" s="358"/>
      <c r="AL57" s="467"/>
      <c r="AM57" s="480"/>
      <c r="AN57" s="457" t="str">
        <f t="shared" si="23"/>
        <v>EC.11516</v>
      </c>
      <c r="AO57" s="456" t="str">
        <f>VLOOKUP(AN57,Incurred_Real!$A$25:$D$376,4,FALSE)</f>
        <v>Information Technology</v>
      </c>
    </row>
    <row r="58" spans="1:41" s="457" customFormat="1" x14ac:dyDescent="0.25">
      <c r="A58" s="456"/>
      <c r="B58" s="456"/>
      <c r="C58" s="436" t="s">
        <v>494</v>
      </c>
      <c r="D58" s="437" t="s">
        <v>495</v>
      </c>
      <c r="E58" s="438">
        <v>0</v>
      </c>
      <c r="F58" s="438">
        <v>0</v>
      </c>
      <c r="G58" s="438">
        <v>0</v>
      </c>
      <c r="H58" s="438">
        <v>1</v>
      </c>
      <c r="I58" s="438">
        <v>0</v>
      </c>
      <c r="J58" s="438">
        <v>0</v>
      </c>
      <c r="K58" s="438">
        <v>0</v>
      </c>
      <c r="L58" s="438">
        <v>0</v>
      </c>
      <c r="M58" s="438">
        <v>0</v>
      </c>
      <c r="N58" s="438">
        <v>0</v>
      </c>
      <c r="O58" s="438">
        <v>0</v>
      </c>
      <c r="P58" s="438">
        <v>0</v>
      </c>
      <c r="Q58" s="438">
        <v>0</v>
      </c>
      <c r="R58" s="438">
        <v>0</v>
      </c>
      <c r="S58" s="438">
        <v>0</v>
      </c>
      <c r="T58" s="438">
        <v>0</v>
      </c>
      <c r="U58" s="438">
        <v>0</v>
      </c>
      <c r="V58" s="438">
        <v>0</v>
      </c>
      <c r="W58" s="438">
        <v>0</v>
      </c>
      <c r="X58" s="438"/>
      <c r="Y58" s="438"/>
      <c r="Z58" s="438"/>
      <c r="AA58" s="438"/>
      <c r="AB58" s="438"/>
      <c r="AC58" s="438"/>
      <c r="AD58" s="438"/>
      <c r="AE58" s="430">
        <f t="shared" si="16"/>
        <v>1</v>
      </c>
      <c r="AF58" s="482"/>
      <c r="AG58" s="477"/>
      <c r="AH58" s="478"/>
      <c r="AI58" s="478"/>
      <c r="AJ58" s="477"/>
      <c r="AK58" s="358"/>
      <c r="AL58" s="467"/>
      <c r="AM58" s="480"/>
      <c r="AN58" s="457" t="str">
        <f t="shared" si="23"/>
        <v>EC.11526</v>
      </c>
      <c r="AO58" s="456" t="str">
        <f>VLOOKUP(AN58,Incurred_Real!$A$25:$D$376,4,FALSE)</f>
        <v>Replacement</v>
      </c>
    </row>
    <row r="59" spans="1:41" s="457" customFormat="1" x14ac:dyDescent="0.25">
      <c r="A59" s="456"/>
      <c r="B59" s="456"/>
      <c r="C59" s="436" t="s">
        <v>496</v>
      </c>
      <c r="D59" s="437" t="s">
        <v>497</v>
      </c>
      <c r="E59" s="435">
        <v>0</v>
      </c>
      <c r="F59" s="435">
        <v>0</v>
      </c>
      <c r="G59" s="435">
        <v>0</v>
      </c>
      <c r="H59" s="435">
        <v>1</v>
      </c>
      <c r="I59" s="435">
        <v>0</v>
      </c>
      <c r="J59" s="435">
        <v>0</v>
      </c>
      <c r="K59" s="435">
        <v>0</v>
      </c>
      <c r="L59" s="435">
        <v>0</v>
      </c>
      <c r="M59" s="435">
        <v>0</v>
      </c>
      <c r="N59" s="435">
        <v>0</v>
      </c>
      <c r="O59" s="435">
        <v>0</v>
      </c>
      <c r="P59" s="435">
        <v>0</v>
      </c>
      <c r="Q59" s="435">
        <v>0</v>
      </c>
      <c r="R59" s="435">
        <v>0</v>
      </c>
      <c r="S59" s="435">
        <v>0</v>
      </c>
      <c r="T59" s="435">
        <v>0</v>
      </c>
      <c r="U59" s="435">
        <v>0</v>
      </c>
      <c r="V59" s="435">
        <v>0</v>
      </c>
      <c r="W59" s="435">
        <v>0</v>
      </c>
      <c r="X59" s="435"/>
      <c r="Y59" s="435"/>
      <c r="Z59" s="435"/>
      <c r="AA59" s="435"/>
      <c r="AB59" s="435"/>
      <c r="AC59" s="435"/>
      <c r="AD59" s="435"/>
      <c r="AE59" s="430">
        <f t="shared" si="16"/>
        <v>1</v>
      </c>
      <c r="AF59" s="482"/>
      <c r="AG59" s="477"/>
      <c r="AH59" s="478"/>
      <c r="AI59" s="478"/>
      <c r="AJ59" s="477"/>
      <c r="AK59" s="358"/>
      <c r="AL59" s="467"/>
      <c r="AM59" s="480"/>
      <c r="AN59" s="457" t="str">
        <f t="shared" si="23"/>
        <v>EC.11533</v>
      </c>
      <c r="AO59" s="456" t="str">
        <f>VLOOKUP(AN59,Incurred_Real!$A$25:$D$376,4,FALSE)</f>
        <v>Information Technology</v>
      </c>
    </row>
    <row r="60" spans="1:41" s="457" customFormat="1" x14ac:dyDescent="0.25">
      <c r="A60" s="456"/>
      <c r="B60" s="456"/>
      <c r="C60" s="436" t="s">
        <v>498</v>
      </c>
      <c r="D60" s="437" t="s">
        <v>499</v>
      </c>
      <c r="E60" s="435">
        <v>0</v>
      </c>
      <c r="F60" s="435">
        <v>0</v>
      </c>
      <c r="G60" s="435">
        <v>0</v>
      </c>
      <c r="H60" s="484">
        <f>100%-50%</f>
        <v>0.5</v>
      </c>
      <c r="I60" s="435">
        <v>0</v>
      </c>
      <c r="J60" s="435">
        <v>0</v>
      </c>
      <c r="K60" s="435">
        <v>0</v>
      </c>
      <c r="L60" s="484">
        <v>0.5</v>
      </c>
      <c r="M60" s="435">
        <v>0</v>
      </c>
      <c r="N60" s="435">
        <v>0</v>
      </c>
      <c r="O60" s="435">
        <v>0</v>
      </c>
      <c r="P60" s="435">
        <v>0</v>
      </c>
      <c r="Q60" s="435">
        <v>0</v>
      </c>
      <c r="R60" s="435">
        <v>0</v>
      </c>
      <c r="S60" s="435">
        <v>0</v>
      </c>
      <c r="T60" s="435">
        <v>0</v>
      </c>
      <c r="U60" s="435">
        <v>0</v>
      </c>
      <c r="V60" s="435">
        <v>0</v>
      </c>
      <c r="W60" s="435">
        <v>0</v>
      </c>
      <c r="X60" s="435"/>
      <c r="Y60" s="435"/>
      <c r="Z60" s="435"/>
      <c r="AA60" s="435"/>
      <c r="AB60" s="435"/>
      <c r="AC60" s="435"/>
      <c r="AD60" s="435"/>
      <c r="AE60" s="430">
        <f t="shared" si="16"/>
        <v>1</v>
      </c>
      <c r="AF60" s="482"/>
      <c r="AG60" s="477"/>
      <c r="AH60" s="478"/>
      <c r="AI60" s="479"/>
      <c r="AJ60" s="477"/>
      <c r="AK60" s="358"/>
      <c r="AL60" s="467"/>
      <c r="AM60" s="480"/>
      <c r="AN60" s="457" t="str">
        <f t="shared" si="23"/>
        <v>EC.11551</v>
      </c>
      <c r="AO60" s="456" t="str">
        <f>VLOOKUP(AN60,Incurred_Real!$A$25:$D$376,4,FALSE)</f>
        <v>Replacement</v>
      </c>
    </row>
    <row r="61" spans="1:41" s="457" customFormat="1" x14ac:dyDescent="0.25">
      <c r="A61" s="456"/>
      <c r="B61" s="456"/>
      <c r="C61" s="436" t="s">
        <v>500</v>
      </c>
      <c r="D61" s="437" t="s">
        <v>501</v>
      </c>
      <c r="E61" s="435">
        <v>0</v>
      </c>
      <c r="F61" s="435">
        <v>0.52860569289324932</v>
      </c>
      <c r="G61" s="435">
        <v>0.37731345441698327</v>
      </c>
      <c r="H61" s="435">
        <v>0</v>
      </c>
      <c r="I61" s="435">
        <v>0</v>
      </c>
      <c r="J61" s="435">
        <v>0</v>
      </c>
      <c r="K61" s="435">
        <v>0</v>
      </c>
      <c r="L61" s="435">
        <v>0</v>
      </c>
      <c r="M61" s="435">
        <v>0</v>
      </c>
      <c r="N61" s="435">
        <v>0</v>
      </c>
      <c r="O61" s="435">
        <v>9.4080852689767416E-2</v>
      </c>
      <c r="P61" s="435">
        <v>0</v>
      </c>
      <c r="Q61" s="435">
        <v>0</v>
      </c>
      <c r="R61" s="435">
        <v>0</v>
      </c>
      <c r="S61" s="435">
        <v>0</v>
      </c>
      <c r="T61" s="435">
        <v>0</v>
      </c>
      <c r="U61" s="435">
        <v>0</v>
      </c>
      <c r="V61" s="435">
        <v>0</v>
      </c>
      <c r="W61" s="435">
        <v>0</v>
      </c>
      <c r="X61" s="435"/>
      <c r="Y61" s="435"/>
      <c r="Z61" s="435"/>
      <c r="AA61" s="435"/>
      <c r="AB61" s="435"/>
      <c r="AC61" s="435"/>
      <c r="AD61" s="435"/>
      <c r="AE61" s="430">
        <f t="shared" si="16"/>
        <v>1</v>
      </c>
      <c r="AF61" s="482"/>
      <c r="AG61" s="477"/>
      <c r="AH61" s="478"/>
      <c r="AI61" s="478"/>
      <c r="AJ61" s="477"/>
      <c r="AK61" s="358"/>
      <c r="AL61" s="467"/>
      <c r="AM61" s="480"/>
      <c r="AN61" s="457" t="str">
        <f t="shared" si="23"/>
        <v>EC.11553</v>
      </c>
      <c r="AO61" s="456" t="str">
        <f>VLOOKUP(AN61,Incurred_Real!$A$25:$D$376,4,FALSE)</f>
        <v>Replacement</v>
      </c>
    </row>
    <row r="62" spans="1:41" s="457" customFormat="1" x14ac:dyDescent="0.25">
      <c r="A62" s="456"/>
      <c r="B62" s="456"/>
      <c r="C62" s="436" t="s">
        <v>504</v>
      </c>
      <c r="D62" s="437" t="s">
        <v>505</v>
      </c>
      <c r="E62" s="435">
        <v>0</v>
      </c>
      <c r="F62" s="435">
        <v>0</v>
      </c>
      <c r="G62" s="435">
        <v>0</v>
      </c>
      <c r="H62" s="435">
        <v>0</v>
      </c>
      <c r="I62" s="435">
        <v>0</v>
      </c>
      <c r="J62" s="435">
        <v>0</v>
      </c>
      <c r="K62" s="435">
        <v>0</v>
      </c>
      <c r="L62" s="435">
        <v>0</v>
      </c>
      <c r="M62" s="435">
        <v>0</v>
      </c>
      <c r="N62" s="435">
        <v>0</v>
      </c>
      <c r="O62" s="435">
        <v>0</v>
      </c>
      <c r="P62" s="435">
        <v>0</v>
      </c>
      <c r="Q62" s="435">
        <v>0</v>
      </c>
      <c r="R62" s="435">
        <v>0</v>
      </c>
      <c r="S62" s="435">
        <v>0</v>
      </c>
      <c r="T62" s="435">
        <v>0</v>
      </c>
      <c r="U62" s="435">
        <v>1</v>
      </c>
      <c r="V62" s="435">
        <v>0</v>
      </c>
      <c r="W62" s="435">
        <v>0</v>
      </c>
      <c r="X62" s="435"/>
      <c r="Y62" s="435"/>
      <c r="Z62" s="435"/>
      <c r="AA62" s="435"/>
      <c r="AB62" s="435"/>
      <c r="AC62" s="435"/>
      <c r="AD62" s="435"/>
      <c r="AE62" s="430">
        <f t="shared" si="16"/>
        <v>1</v>
      </c>
      <c r="AF62" s="482"/>
      <c r="AG62" s="477"/>
      <c r="AH62" s="478"/>
      <c r="AI62" s="479"/>
      <c r="AJ62" s="477"/>
      <c r="AK62" s="358"/>
      <c r="AL62" s="467"/>
      <c r="AM62" s="480"/>
      <c r="AN62" s="457" t="str">
        <f t="shared" si="23"/>
        <v>EC.11560</v>
      </c>
      <c r="AO62" s="456" t="str">
        <f>VLOOKUP(AN62,Incurred_Real!$A$25:$D$376,4,FALSE)</f>
        <v>Replacement</v>
      </c>
    </row>
    <row r="63" spans="1:41" s="457" customFormat="1" x14ac:dyDescent="0.25">
      <c r="A63" s="456"/>
      <c r="B63" s="456"/>
      <c r="C63" s="436" t="s">
        <v>622</v>
      </c>
      <c r="D63" s="437" t="s">
        <v>623</v>
      </c>
      <c r="E63" s="435">
        <v>0</v>
      </c>
      <c r="F63" s="435">
        <v>0</v>
      </c>
      <c r="G63" s="435">
        <v>0</v>
      </c>
      <c r="H63" s="435">
        <v>1</v>
      </c>
      <c r="I63" s="435">
        <v>0</v>
      </c>
      <c r="J63" s="435">
        <v>0</v>
      </c>
      <c r="K63" s="435">
        <v>0</v>
      </c>
      <c r="L63" s="435">
        <v>0</v>
      </c>
      <c r="M63" s="435">
        <v>0</v>
      </c>
      <c r="N63" s="435">
        <v>0</v>
      </c>
      <c r="O63" s="435">
        <v>0</v>
      </c>
      <c r="P63" s="435">
        <v>0</v>
      </c>
      <c r="Q63" s="435">
        <v>0</v>
      </c>
      <c r="R63" s="435">
        <v>0</v>
      </c>
      <c r="S63" s="435">
        <v>0</v>
      </c>
      <c r="T63" s="435">
        <v>0</v>
      </c>
      <c r="U63" s="435">
        <v>0</v>
      </c>
      <c r="V63" s="435">
        <v>0</v>
      </c>
      <c r="W63" s="435">
        <v>0</v>
      </c>
      <c r="X63" s="435"/>
      <c r="Y63" s="435"/>
      <c r="Z63" s="435"/>
      <c r="AA63" s="435"/>
      <c r="AB63" s="435"/>
      <c r="AC63" s="435"/>
      <c r="AD63" s="435"/>
      <c r="AE63" s="430">
        <f t="shared" si="16"/>
        <v>1</v>
      </c>
      <c r="AF63" s="482"/>
      <c r="AG63" s="477"/>
      <c r="AH63" s="478"/>
      <c r="AI63" s="478"/>
      <c r="AJ63" s="477"/>
      <c r="AK63" s="358"/>
      <c r="AL63" s="467"/>
      <c r="AM63" s="480"/>
      <c r="AN63" s="457" t="str">
        <f t="shared" si="23"/>
        <v>EC.11566</v>
      </c>
      <c r="AO63" s="456" t="str">
        <f>VLOOKUP(AN63,Incurred_Real!$A$25:$D$376,4,FALSE)</f>
        <v>Information Technology</v>
      </c>
    </row>
    <row r="64" spans="1:41" s="457" customFormat="1" x14ac:dyDescent="0.25">
      <c r="A64" s="456"/>
      <c r="B64" s="456"/>
      <c r="C64" s="436" t="s">
        <v>506</v>
      </c>
      <c r="D64" s="437" t="s">
        <v>507</v>
      </c>
      <c r="E64" s="438">
        <v>0</v>
      </c>
      <c r="F64" s="438">
        <v>0</v>
      </c>
      <c r="G64" s="438">
        <v>1</v>
      </c>
      <c r="H64" s="438">
        <v>0</v>
      </c>
      <c r="I64" s="438">
        <v>0</v>
      </c>
      <c r="J64" s="438">
        <v>0</v>
      </c>
      <c r="K64" s="438">
        <v>0</v>
      </c>
      <c r="L64" s="438">
        <v>0</v>
      </c>
      <c r="M64" s="438">
        <v>0</v>
      </c>
      <c r="N64" s="438">
        <v>0</v>
      </c>
      <c r="O64" s="438">
        <v>0</v>
      </c>
      <c r="P64" s="438">
        <v>0</v>
      </c>
      <c r="Q64" s="438">
        <v>0</v>
      </c>
      <c r="R64" s="438">
        <v>0</v>
      </c>
      <c r="S64" s="438">
        <v>0</v>
      </c>
      <c r="T64" s="438">
        <v>0</v>
      </c>
      <c r="U64" s="438">
        <v>0</v>
      </c>
      <c r="V64" s="438">
        <v>0</v>
      </c>
      <c r="W64" s="438">
        <v>0</v>
      </c>
      <c r="X64" s="438"/>
      <c r="Y64" s="438"/>
      <c r="Z64" s="438"/>
      <c r="AA64" s="438"/>
      <c r="AB64" s="438"/>
      <c r="AC64" s="438"/>
      <c r="AD64" s="438"/>
      <c r="AE64" s="430">
        <f t="shared" si="16"/>
        <v>1</v>
      </c>
      <c r="AF64" s="482"/>
      <c r="AG64" s="477"/>
      <c r="AH64" s="478"/>
      <c r="AI64" s="479"/>
      <c r="AJ64" s="477"/>
      <c r="AK64" s="358"/>
      <c r="AL64" s="467"/>
      <c r="AM64" s="480"/>
      <c r="AN64" s="457" t="str">
        <f t="shared" si="23"/>
        <v>EC.11575</v>
      </c>
      <c r="AO64" s="456" t="str">
        <f>VLOOKUP(AN64,Incurred_Real!$A$25:$D$376,4,FALSE)</f>
        <v>Replacement</v>
      </c>
    </row>
    <row r="65" spans="1:41" s="457" customFormat="1" x14ac:dyDescent="0.25">
      <c r="A65" s="456"/>
      <c r="B65" s="456"/>
      <c r="C65" s="436" t="s">
        <v>508</v>
      </c>
      <c r="D65" s="437" t="s">
        <v>509</v>
      </c>
      <c r="E65" s="435">
        <v>0</v>
      </c>
      <c r="F65" s="435">
        <v>0</v>
      </c>
      <c r="G65" s="435">
        <v>0</v>
      </c>
      <c r="H65" s="435">
        <v>0</v>
      </c>
      <c r="I65" s="435">
        <v>0</v>
      </c>
      <c r="J65" s="435">
        <v>0</v>
      </c>
      <c r="K65" s="435">
        <v>0</v>
      </c>
      <c r="L65" s="435">
        <v>0</v>
      </c>
      <c r="M65" s="435">
        <v>0</v>
      </c>
      <c r="N65" s="435">
        <v>1</v>
      </c>
      <c r="O65" s="435">
        <v>0</v>
      </c>
      <c r="P65" s="435">
        <v>0</v>
      </c>
      <c r="Q65" s="435">
        <v>0</v>
      </c>
      <c r="R65" s="435">
        <v>0</v>
      </c>
      <c r="S65" s="435">
        <v>0</v>
      </c>
      <c r="T65" s="435">
        <v>0</v>
      </c>
      <c r="U65" s="435">
        <v>0</v>
      </c>
      <c r="V65" s="435">
        <v>0</v>
      </c>
      <c r="W65" s="435">
        <v>0</v>
      </c>
      <c r="X65" s="435"/>
      <c r="Y65" s="435"/>
      <c r="Z65" s="435"/>
      <c r="AA65" s="435"/>
      <c r="AB65" s="435"/>
      <c r="AC65" s="435"/>
      <c r="AD65" s="435"/>
      <c r="AE65" s="430">
        <f t="shared" si="16"/>
        <v>1</v>
      </c>
      <c r="AF65" s="482"/>
      <c r="AG65" s="477"/>
      <c r="AH65" s="478"/>
      <c r="AI65" s="478"/>
      <c r="AJ65" s="477"/>
      <c r="AK65" s="358"/>
      <c r="AL65" s="467"/>
      <c r="AM65" s="480"/>
      <c r="AN65" s="457" t="str">
        <f t="shared" si="23"/>
        <v>EC.11602</v>
      </c>
      <c r="AO65" s="456" t="str">
        <f>VLOOKUP(AN65,Incurred_Real!$A$25:$D$376,4,FALSE)</f>
        <v>Security/Compliance</v>
      </c>
    </row>
    <row r="66" spans="1:41" s="457" customFormat="1" x14ac:dyDescent="0.25">
      <c r="A66" s="456"/>
      <c r="B66" s="456"/>
      <c r="C66" s="436" t="s">
        <v>510</v>
      </c>
      <c r="D66" s="437" t="s">
        <v>511</v>
      </c>
      <c r="E66" s="435">
        <v>0</v>
      </c>
      <c r="F66" s="435">
        <v>0</v>
      </c>
      <c r="G66" s="435">
        <v>0</v>
      </c>
      <c r="H66" s="435">
        <v>1</v>
      </c>
      <c r="I66" s="435">
        <v>0</v>
      </c>
      <c r="J66" s="435">
        <v>0</v>
      </c>
      <c r="K66" s="435">
        <v>0</v>
      </c>
      <c r="L66" s="435">
        <v>0</v>
      </c>
      <c r="M66" s="435">
        <v>0</v>
      </c>
      <c r="N66" s="435">
        <v>0</v>
      </c>
      <c r="O66" s="435">
        <v>0</v>
      </c>
      <c r="P66" s="435">
        <v>0</v>
      </c>
      <c r="Q66" s="435">
        <v>0</v>
      </c>
      <c r="R66" s="435">
        <v>0</v>
      </c>
      <c r="S66" s="435">
        <v>0</v>
      </c>
      <c r="T66" s="435">
        <v>0</v>
      </c>
      <c r="U66" s="435">
        <v>0</v>
      </c>
      <c r="V66" s="435">
        <v>0</v>
      </c>
      <c r="W66" s="435">
        <v>0</v>
      </c>
      <c r="X66" s="435"/>
      <c r="Y66" s="435"/>
      <c r="Z66" s="435"/>
      <c r="AA66" s="435"/>
      <c r="AB66" s="435"/>
      <c r="AC66" s="435"/>
      <c r="AD66" s="435"/>
      <c r="AE66" s="430">
        <f t="shared" si="16"/>
        <v>1</v>
      </c>
      <c r="AF66" s="482"/>
      <c r="AG66" s="477"/>
      <c r="AH66" s="478"/>
      <c r="AI66" s="478"/>
      <c r="AJ66" s="477"/>
      <c r="AK66" s="358"/>
      <c r="AL66" s="467"/>
      <c r="AM66" s="480"/>
      <c r="AN66" s="457" t="str">
        <f t="shared" si="23"/>
        <v>EC.11610</v>
      </c>
      <c r="AO66" s="456" t="str">
        <f>VLOOKUP(AN66,Incurred_Real!$A$25:$D$376,4,FALSE)</f>
        <v>Information Technology</v>
      </c>
    </row>
    <row r="67" spans="1:41" s="457" customFormat="1" x14ac:dyDescent="0.25">
      <c r="A67" s="456"/>
      <c r="B67" s="456"/>
      <c r="C67" s="436" t="s">
        <v>512</v>
      </c>
      <c r="D67" s="437" t="s">
        <v>513</v>
      </c>
      <c r="E67" s="435">
        <v>0</v>
      </c>
      <c r="F67" s="435">
        <v>0</v>
      </c>
      <c r="G67" s="435">
        <v>0</v>
      </c>
      <c r="H67" s="435">
        <v>0</v>
      </c>
      <c r="I67" s="435">
        <v>0</v>
      </c>
      <c r="J67" s="435">
        <v>0</v>
      </c>
      <c r="K67" s="435">
        <v>0</v>
      </c>
      <c r="L67" s="435">
        <v>1</v>
      </c>
      <c r="M67" s="435">
        <v>0</v>
      </c>
      <c r="N67" s="435">
        <v>0</v>
      </c>
      <c r="O67" s="435">
        <v>0</v>
      </c>
      <c r="P67" s="435">
        <v>0</v>
      </c>
      <c r="Q67" s="435">
        <v>0</v>
      </c>
      <c r="R67" s="435">
        <v>0</v>
      </c>
      <c r="S67" s="435">
        <v>0</v>
      </c>
      <c r="T67" s="435">
        <v>0</v>
      </c>
      <c r="U67" s="435">
        <v>0</v>
      </c>
      <c r="V67" s="435">
        <v>0</v>
      </c>
      <c r="W67" s="435">
        <v>0</v>
      </c>
      <c r="X67" s="435"/>
      <c r="Y67" s="435"/>
      <c r="Z67" s="435"/>
      <c r="AA67" s="435"/>
      <c r="AB67" s="435"/>
      <c r="AC67" s="435"/>
      <c r="AD67" s="435"/>
      <c r="AE67" s="430">
        <f t="shared" si="16"/>
        <v>1</v>
      </c>
      <c r="AF67" s="482"/>
      <c r="AG67" s="477"/>
      <c r="AH67" s="478"/>
      <c r="AI67" s="478"/>
      <c r="AJ67" s="477"/>
      <c r="AK67" s="358"/>
      <c r="AL67" s="467"/>
      <c r="AM67" s="480"/>
      <c r="AN67" s="457" t="str">
        <f t="shared" si="23"/>
        <v>EC.11615</v>
      </c>
      <c r="AO67" s="456" t="str">
        <f>VLOOKUP(AN67,Incurred_Real!$A$25:$D$376,4,FALSE)</f>
        <v>Augmentation</v>
      </c>
    </row>
    <row r="68" spans="1:41" s="457" customFormat="1" x14ac:dyDescent="0.25">
      <c r="A68" s="456"/>
      <c r="B68" s="456"/>
      <c r="C68" s="436" t="s">
        <v>514</v>
      </c>
      <c r="D68" s="437" t="s">
        <v>515</v>
      </c>
      <c r="E68" s="438">
        <v>0</v>
      </c>
      <c r="F68" s="438">
        <v>8.9915906972427545E-2</v>
      </c>
      <c r="G68" s="438">
        <v>0.91008409302757254</v>
      </c>
      <c r="H68" s="438">
        <v>0</v>
      </c>
      <c r="I68" s="438">
        <v>0</v>
      </c>
      <c r="J68" s="438">
        <v>0</v>
      </c>
      <c r="K68" s="438">
        <v>0</v>
      </c>
      <c r="L68" s="438">
        <v>0</v>
      </c>
      <c r="M68" s="438">
        <v>0</v>
      </c>
      <c r="N68" s="438">
        <v>0</v>
      </c>
      <c r="O68" s="438">
        <v>0</v>
      </c>
      <c r="P68" s="438">
        <v>0</v>
      </c>
      <c r="Q68" s="438">
        <v>0</v>
      </c>
      <c r="R68" s="438">
        <v>0</v>
      </c>
      <c r="S68" s="438">
        <v>0</v>
      </c>
      <c r="T68" s="438">
        <v>0</v>
      </c>
      <c r="U68" s="438">
        <v>0</v>
      </c>
      <c r="V68" s="438">
        <v>0</v>
      </c>
      <c r="W68" s="438">
        <v>0</v>
      </c>
      <c r="X68" s="438"/>
      <c r="Y68" s="438"/>
      <c r="Z68" s="438"/>
      <c r="AA68" s="438"/>
      <c r="AB68" s="438"/>
      <c r="AC68" s="438"/>
      <c r="AD68" s="438"/>
      <c r="AE68" s="430">
        <f t="shared" si="16"/>
        <v>1</v>
      </c>
      <c r="AF68" s="482"/>
      <c r="AG68" s="477"/>
      <c r="AH68" s="478"/>
      <c r="AI68" s="479"/>
      <c r="AJ68" s="477"/>
      <c r="AK68" s="358"/>
      <c r="AL68" s="467"/>
      <c r="AM68" s="480"/>
      <c r="AN68" s="457" t="str">
        <f t="shared" si="23"/>
        <v>EC.11623</v>
      </c>
      <c r="AO68" s="456" t="str">
        <f>VLOOKUP(AN68,Incurred_Real!$A$25:$D$376,4,FALSE)</f>
        <v>Replacement</v>
      </c>
    </row>
    <row r="69" spans="1:41" s="457" customFormat="1" x14ac:dyDescent="0.25">
      <c r="A69" s="456"/>
      <c r="B69" s="456"/>
      <c r="C69" s="436" t="s">
        <v>516</v>
      </c>
      <c r="D69" s="437" t="s">
        <v>517</v>
      </c>
      <c r="E69" s="438">
        <v>0</v>
      </c>
      <c r="F69" s="438">
        <v>6.1507014976110025E-2</v>
      </c>
      <c r="G69" s="438">
        <v>0.93849298502389</v>
      </c>
      <c r="H69" s="438">
        <v>0</v>
      </c>
      <c r="I69" s="438">
        <v>0</v>
      </c>
      <c r="J69" s="438">
        <v>0</v>
      </c>
      <c r="K69" s="438">
        <v>0</v>
      </c>
      <c r="L69" s="438">
        <v>0</v>
      </c>
      <c r="M69" s="438">
        <v>0</v>
      </c>
      <c r="N69" s="438">
        <v>0</v>
      </c>
      <c r="O69" s="438">
        <v>0</v>
      </c>
      <c r="P69" s="438">
        <v>0</v>
      </c>
      <c r="Q69" s="438">
        <v>0</v>
      </c>
      <c r="R69" s="438">
        <v>0</v>
      </c>
      <c r="S69" s="438">
        <v>0</v>
      </c>
      <c r="T69" s="438">
        <v>0</v>
      </c>
      <c r="U69" s="438">
        <v>0</v>
      </c>
      <c r="V69" s="438">
        <v>0</v>
      </c>
      <c r="W69" s="438">
        <v>0</v>
      </c>
      <c r="X69" s="438"/>
      <c r="Y69" s="438"/>
      <c r="Z69" s="438"/>
      <c r="AA69" s="438"/>
      <c r="AB69" s="438"/>
      <c r="AC69" s="438"/>
      <c r="AD69" s="438"/>
      <c r="AE69" s="430">
        <f t="shared" si="16"/>
        <v>1</v>
      </c>
      <c r="AF69" s="482"/>
      <c r="AG69" s="477"/>
      <c r="AH69" s="478"/>
      <c r="AI69" s="479"/>
      <c r="AJ69" s="477"/>
      <c r="AK69" s="358"/>
      <c r="AL69" s="467"/>
      <c r="AM69" s="480"/>
      <c r="AN69" s="457" t="str">
        <f t="shared" si="23"/>
        <v>EC.11624</v>
      </c>
      <c r="AO69" s="456" t="str">
        <f>VLOOKUP(AN69,Incurred_Real!$A$25:$D$376,4,FALSE)</f>
        <v>Augmentation</v>
      </c>
    </row>
    <row r="70" spans="1:41" s="457" customFormat="1" x14ac:dyDescent="0.25">
      <c r="A70" s="456"/>
      <c r="B70" s="456"/>
      <c r="C70" s="436" t="s">
        <v>518</v>
      </c>
      <c r="D70" s="437" t="s">
        <v>519</v>
      </c>
      <c r="E70" s="438">
        <v>0</v>
      </c>
      <c r="F70" s="438">
        <v>4.6795482402953788E-2</v>
      </c>
      <c r="G70" s="438">
        <v>8.4257440542528456E-2</v>
      </c>
      <c r="H70" s="438">
        <v>0</v>
      </c>
      <c r="I70" s="438">
        <v>0</v>
      </c>
      <c r="J70" s="438">
        <v>0</v>
      </c>
      <c r="K70" s="438">
        <v>0</v>
      </c>
      <c r="L70" s="438">
        <v>0</v>
      </c>
      <c r="M70" s="438">
        <v>0</v>
      </c>
      <c r="N70" s="438">
        <v>0.59550738748885024</v>
      </c>
      <c r="O70" s="438">
        <v>0</v>
      </c>
      <c r="P70" s="438">
        <v>6.3630192428097421E-2</v>
      </c>
      <c r="Q70" s="438">
        <v>0</v>
      </c>
      <c r="R70" s="438">
        <v>0</v>
      </c>
      <c r="S70" s="438">
        <v>8.5784359060436188E-2</v>
      </c>
      <c r="T70" s="438">
        <v>7.4967029127463378E-2</v>
      </c>
      <c r="U70" s="438">
        <v>4.9058108949670713E-2</v>
      </c>
      <c r="V70" s="438">
        <v>0</v>
      </c>
      <c r="W70" s="438">
        <v>0</v>
      </c>
      <c r="X70" s="438"/>
      <c r="Y70" s="438"/>
      <c r="Z70" s="438"/>
      <c r="AA70" s="438"/>
      <c r="AB70" s="438"/>
      <c r="AC70" s="438"/>
      <c r="AD70" s="438"/>
      <c r="AE70" s="430">
        <f t="shared" si="16"/>
        <v>1</v>
      </c>
      <c r="AF70" s="482"/>
      <c r="AG70" s="477"/>
      <c r="AH70" s="478"/>
      <c r="AI70" s="478"/>
      <c r="AJ70" s="477"/>
      <c r="AK70" s="358"/>
      <c r="AL70" s="467"/>
      <c r="AM70" s="480"/>
      <c r="AN70" s="457" t="str">
        <f t="shared" si="23"/>
        <v>EC.11625</v>
      </c>
      <c r="AO70" s="456" t="str">
        <f>VLOOKUP(AN70,Incurred_Real!$A$25:$D$376,4,FALSE)</f>
        <v>Connection</v>
      </c>
    </row>
    <row r="71" spans="1:41" s="457" customFormat="1" x14ac:dyDescent="0.25">
      <c r="A71" s="456"/>
      <c r="B71" s="456"/>
      <c r="C71" s="428" t="s">
        <v>431</v>
      </c>
      <c r="D71" s="429" t="s">
        <v>432</v>
      </c>
      <c r="E71" s="435">
        <v>0</v>
      </c>
      <c r="F71" s="435">
        <v>0</v>
      </c>
      <c r="G71" s="435">
        <v>0</v>
      </c>
      <c r="H71" s="435">
        <v>0</v>
      </c>
      <c r="I71" s="435">
        <v>0</v>
      </c>
      <c r="J71" s="435">
        <v>1</v>
      </c>
      <c r="K71" s="435">
        <v>0</v>
      </c>
      <c r="L71" s="435">
        <v>0</v>
      </c>
      <c r="M71" s="435">
        <v>0</v>
      </c>
      <c r="N71" s="435">
        <v>0</v>
      </c>
      <c r="O71" s="435">
        <v>0</v>
      </c>
      <c r="P71" s="435">
        <v>0</v>
      </c>
      <c r="Q71" s="435">
        <v>0</v>
      </c>
      <c r="R71" s="435">
        <v>0</v>
      </c>
      <c r="S71" s="435">
        <v>0</v>
      </c>
      <c r="T71" s="435">
        <v>0</v>
      </c>
      <c r="U71" s="435">
        <v>0</v>
      </c>
      <c r="V71" s="435"/>
      <c r="W71" s="435"/>
      <c r="X71" s="435"/>
      <c r="Y71" s="435"/>
      <c r="Z71" s="435"/>
      <c r="AA71" s="435"/>
      <c r="AB71" s="435"/>
      <c r="AC71" s="435"/>
      <c r="AD71" s="435"/>
      <c r="AE71" s="430">
        <f t="shared" ref="AE71:AE134" si="24">SUM(E71:AD71)</f>
        <v>1</v>
      </c>
      <c r="AF71" s="485"/>
      <c r="AG71" s="477"/>
      <c r="AH71" s="478"/>
      <c r="AI71" s="479"/>
      <c r="AJ71" s="477"/>
      <c r="AK71" s="358"/>
      <c r="AL71" s="467"/>
      <c r="AM71" s="480"/>
      <c r="AN71" s="457" t="str">
        <f t="shared" si="23"/>
        <v>EC.11630</v>
      </c>
      <c r="AO71" s="456" t="str">
        <f>VLOOKUP(AN71,Incurred_Real!$A$25:$D$376,4,FALSE)</f>
        <v>Easements/Land</v>
      </c>
    </row>
    <row r="72" spans="1:41" s="457" customFormat="1" x14ac:dyDescent="0.25">
      <c r="A72" s="456"/>
      <c r="B72" s="456"/>
      <c r="C72" s="436" t="s">
        <v>520</v>
      </c>
      <c r="D72" s="437" t="s">
        <v>521</v>
      </c>
      <c r="E72" s="435">
        <v>0</v>
      </c>
      <c r="F72" s="435">
        <v>0</v>
      </c>
      <c r="G72" s="435">
        <v>0</v>
      </c>
      <c r="H72" s="435">
        <v>0.36783797341138008</v>
      </c>
      <c r="I72" s="435">
        <v>0</v>
      </c>
      <c r="J72" s="435">
        <v>0</v>
      </c>
      <c r="K72" s="435">
        <v>0</v>
      </c>
      <c r="L72" s="435">
        <v>0</v>
      </c>
      <c r="M72" s="435">
        <v>0</v>
      </c>
      <c r="N72" s="435">
        <v>0</v>
      </c>
      <c r="O72" s="435">
        <v>0</v>
      </c>
      <c r="P72" s="435">
        <v>0</v>
      </c>
      <c r="Q72" s="435">
        <v>0</v>
      </c>
      <c r="R72" s="435">
        <v>0</v>
      </c>
      <c r="S72" s="435">
        <v>0.63216202658861986</v>
      </c>
      <c r="T72" s="435">
        <v>0</v>
      </c>
      <c r="U72" s="435">
        <v>0</v>
      </c>
      <c r="V72" s="435">
        <v>0</v>
      </c>
      <c r="W72" s="435">
        <v>0</v>
      </c>
      <c r="X72" s="435"/>
      <c r="Y72" s="435"/>
      <c r="Z72" s="435"/>
      <c r="AA72" s="435"/>
      <c r="AB72" s="435"/>
      <c r="AC72" s="435"/>
      <c r="AD72" s="435"/>
      <c r="AE72" s="430">
        <f t="shared" si="24"/>
        <v>1</v>
      </c>
      <c r="AF72" s="482"/>
      <c r="AG72" s="477"/>
      <c r="AH72" s="478"/>
      <c r="AI72" s="479"/>
      <c r="AJ72" s="477"/>
      <c r="AK72" s="358"/>
      <c r="AL72" s="467"/>
      <c r="AM72" s="480"/>
      <c r="AN72" s="457" t="str">
        <f t="shared" si="23"/>
        <v>EC.11645</v>
      </c>
      <c r="AO72" s="456" t="str">
        <f>VLOOKUP(AN72,Incurred_Real!$A$25:$D$376,4,FALSE)</f>
        <v>Security/Compliance</v>
      </c>
    </row>
    <row r="73" spans="1:41" s="457" customFormat="1" x14ac:dyDescent="0.25">
      <c r="A73" s="456"/>
      <c r="B73" s="456"/>
      <c r="C73" s="436" t="s">
        <v>522</v>
      </c>
      <c r="D73" s="437" t="s">
        <v>523</v>
      </c>
      <c r="E73" s="435">
        <v>0</v>
      </c>
      <c r="F73" s="435">
        <v>0</v>
      </c>
      <c r="G73" s="435">
        <v>0.26286556542595613</v>
      </c>
      <c r="H73" s="435">
        <v>0.21905463788836929</v>
      </c>
      <c r="I73" s="435">
        <v>0</v>
      </c>
      <c r="J73" s="435">
        <v>1.0952731894418465E-2</v>
      </c>
      <c r="K73" s="435">
        <v>0</v>
      </c>
      <c r="L73" s="435">
        <v>0</v>
      </c>
      <c r="M73" s="435">
        <v>0</v>
      </c>
      <c r="N73" s="435">
        <v>0.1655332537889285</v>
      </c>
      <c r="O73" s="435">
        <v>0</v>
      </c>
      <c r="P73" s="435">
        <v>3.2858195683255391E-3</v>
      </c>
      <c r="Q73" s="435">
        <v>0</v>
      </c>
      <c r="R73" s="435">
        <v>0</v>
      </c>
      <c r="S73" s="435">
        <v>0.33830799143400192</v>
      </c>
      <c r="T73" s="435">
        <v>0</v>
      </c>
      <c r="U73" s="435">
        <v>0</v>
      </c>
      <c r="V73" s="435">
        <v>0</v>
      </c>
      <c r="W73" s="435">
        <v>0</v>
      </c>
      <c r="X73" s="435"/>
      <c r="Y73" s="435"/>
      <c r="Z73" s="435"/>
      <c r="AA73" s="435"/>
      <c r="AB73" s="435"/>
      <c r="AC73" s="435"/>
      <c r="AD73" s="435"/>
      <c r="AE73" s="430">
        <f t="shared" si="24"/>
        <v>0.99999999999999978</v>
      </c>
      <c r="AF73" s="482"/>
      <c r="AG73" s="477"/>
      <c r="AH73" s="478"/>
      <c r="AI73" s="479"/>
      <c r="AJ73" s="477"/>
      <c r="AK73" s="358"/>
      <c r="AL73" s="467"/>
      <c r="AM73" s="480"/>
      <c r="AN73" s="457" t="str">
        <f t="shared" si="23"/>
        <v>EC.11646</v>
      </c>
      <c r="AO73" s="456" t="str">
        <f>VLOOKUP(AN73,Incurred_Real!$A$25:$D$376,4,FALSE)</f>
        <v>Security/Compliance</v>
      </c>
    </row>
    <row r="74" spans="1:41" s="457" customFormat="1" x14ac:dyDescent="0.25">
      <c r="A74" s="456"/>
      <c r="B74" s="456"/>
      <c r="C74" s="436" t="s">
        <v>524</v>
      </c>
      <c r="D74" s="437" t="s">
        <v>525</v>
      </c>
      <c r="E74" s="435">
        <v>0.25</v>
      </c>
      <c r="F74" s="435">
        <v>0</v>
      </c>
      <c r="G74" s="435">
        <v>0</v>
      </c>
      <c r="H74" s="435">
        <v>0</v>
      </c>
      <c r="I74" s="435">
        <v>0</v>
      </c>
      <c r="J74" s="435">
        <v>0</v>
      </c>
      <c r="K74" s="435">
        <v>0</v>
      </c>
      <c r="L74" s="435">
        <v>0.75</v>
      </c>
      <c r="M74" s="435">
        <v>0</v>
      </c>
      <c r="N74" s="435">
        <v>0</v>
      </c>
      <c r="O74" s="435">
        <v>0</v>
      </c>
      <c r="P74" s="435">
        <v>0</v>
      </c>
      <c r="Q74" s="435">
        <v>0</v>
      </c>
      <c r="R74" s="435">
        <v>0</v>
      </c>
      <c r="S74" s="435">
        <v>0</v>
      </c>
      <c r="T74" s="435">
        <v>0</v>
      </c>
      <c r="U74" s="435">
        <v>0</v>
      </c>
      <c r="V74" s="435">
        <v>0</v>
      </c>
      <c r="W74" s="435">
        <v>0</v>
      </c>
      <c r="X74" s="435"/>
      <c r="Y74" s="435"/>
      <c r="Z74" s="435"/>
      <c r="AA74" s="435"/>
      <c r="AB74" s="435"/>
      <c r="AC74" s="435"/>
      <c r="AD74" s="435"/>
      <c r="AE74" s="430">
        <f t="shared" si="24"/>
        <v>1</v>
      </c>
      <c r="AF74" s="482"/>
      <c r="AG74" s="477"/>
      <c r="AH74" s="478"/>
      <c r="AI74" s="478"/>
      <c r="AJ74" s="477"/>
      <c r="AK74" s="358"/>
      <c r="AL74" s="467"/>
      <c r="AM74" s="480"/>
      <c r="AN74" s="457" t="str">
        <f t="shared" ref="AN74:AN97" si="25">"EC."&amp;C74</f>
        <v>EC.11650</v>
      </c>
      <c r="AO74" s="456" t="str">
        <f>VLOOKUP(AN74,Incurred_Real!$A$25:$D$376,4,FALSE)</f>
        <v>Facilities</v>
      </c>
    </row>
    <row r="75" spans="1:41" s="457" customFormat="1" x14ac:dyDescent="0.25">
      <c r="A75" s="456"/>
      <c r="B75" s="456"/>
      <c r="C75" s="436" t="s">
        <v>526</v>
      </c>
      <c r="D75" s="437" t="s">
        <v>527</v>
      </c>
      <c r="E75" s="435">
        <v>0</v>
      </c>
      <c r="F75" s="435">
        <v>0</v>
      </c>
      <c r="G75" s="435">
        <v>0</v>
      </c>
      <c r="H75" s="435">
        <v>1</v>
      </c>
      <c r="I75" s="435">
        <v>0</v>
      </c>
      <c r="J75" s="435">
        <v>0</v>
      </c>
      <c r="K75" s="435">
        <v>0</v>
      </c>
      <c r="L75" s="435">
        <v>0</v>
      </c>
      <c r="M75" s="435">
        <v>0</v>
      </c>
      <c r="N75" s="435">
        <v>0</v>
      </c>
      <c r="O75" s="435">
        <v>0</v>
      </c>
      <c r="P75" s="435">
        <v>0</v>
      </c>
      <c r="Q75" s="435">
        <v>0</v>
      </c>
      <c r="R75" s="435">
        <v>0</v>
      </c>
      <c r="S75" s="435">
        <v>0</v>
      </c>
      <c r="T75" s="435">
        <v>0</v>
      </c>
      <c r="U75" s="435">
        <v>0</v>
      </c>
      <c r="V75" s="435">
        <v>0</v>
      </c>
      <c r="W75" s="435">
        <v>0</v>
      </c>
      <c r="X75" s="435"/>
      <c r="Y75" s="435"/>
      <c r="Z75" s="435"/>
      <c r="AA75" s="435"/>
      <c r="AB75" s="435"/>
      <c r="AC75" s="435"/>
      <c r="AD75" s="435"/>
      <c r="AE75" s="430">
        <f t="shared" si="24"/>
        <v>1</v>
      </c>
      <c r="AF75" s="482"/>
      <c r="AG75" s="477"/>
      <c r="AH75" s="478"/>
      <c r="AI75" s="478"/>
      <c r="AJ75" s="477"/>
      <c r="AK75" s="358"/>
      <c r="AL75" s="467"/>
      <c r="AM75" s="480"/>
      <c r="AN75" s="457" t="str">
        <f t="shared" si="25"/>
        <v>EC.11656</v>
      </c>
      <c r="AO75" s="456" t="str">
        <f>VLOOKUP(AN75,Incurred_Real!$A$25:$D$376,4,FALSE)</f>
        <v>Security/Compliance</v>
      </c>
    </row>
    <row r="76" spans="1:41" s="457" customFormat="1" x14ac:dyDescent="0.25">
      <c r="A76" s="456"/>
      <c r="B76" s="456"/>
      <c r="C76" s="436" t="s">
        <v>619</v>
      </c>
      <c r="D76" s="437" t="s">
        <v>133</v>
      </c>
      <c r="E76" s="435">
        <v>0</v>
      </c>
      <c r="F76" s="435">
        <v>0</v>
      </c>
      <c r="G76" s="435">
        <v>0</v>
      </c>
      <c r="H76" s="435">
        <v>0</v>
      </c>
      <c r="I76" s="435">
        <v>0</v>
      </c>
      <c r="J76" s="435">
        <v>0</v>
      </c>
      <c r="K76" s="435">
        <v>0</v>
      </c>
      <c r="L76" s="435">
        <v>0</v>
      </c>
      <c r="M76" s="435">
        <v>0</v>
      </c>
      <c r="N76" s="435">
        <v>0</v>
      </c>
      <c r="O76" s="435">
        <v>0</v>
      </c>
      <c r="P76" s="435">
        <v>1</v>
      </c>
      <c r="Q76" s="435">
        <v>0</v>
      </c>
      <c r="R76" s="435">
        <v>0</v>
      </c>
      <c r="S76" s="435">
        <v>0</v>
      </c>
      <c r="T76" s="435">
        <v>0</v>
      </c>
      <c r="U76" s="435">
        <v>0</v>
      </c>
      <c r="V76" s="435">
        <v>0</v>
      </c>
      <c r="W76" s="435">
        <v>0</v>
      </c>
      <c r="X76" s="435"/>
      <c r="Y76" s="435"/>
      <c r="Z76" s="435"/>
      <c r="AA76" s="435"/>
      <c r="AB76" s="435"/>
      <c r="AC76" s="435"/>
      <c r="AD76" s="435"/>
      <c r="AE76" s="430">
        <f t="shared" si="24"/>
        <v>1</v>
      </c>
      <c r="AF76" s="482"/>
      <c r="AG76" s="477"/>
      <c r="AH76" s="478"/>
      <c r="AI76" s="478"/>
      <c r="AJ76" s="477"/>
      <c r="AK76" s="358"/>
      <c r="AL76" s="467"/>
      <c r="AM76" s="480"/>
      <c r="AN76" s="457" t="str">
        <f t="shared" si="25"/>
        <v>EC.11659</v>
      </c>
      <c r="AO76" s="456" t="str">
        <f>VLOOKUP(AN76,Incurred_Real!$A$25:$D$376,4,FALSE)</f>
        <v>Security/Compliance</v>
      </c>
    </row>
    <row r="77" spans="1:41" s="457" customFormat="1" x14ac:dyDescent="0.25">
      <c r="A77" s="456"/>
      <c r="B77" s="456"/>
      <c r="C77" s="436" t="s">
        <v>625</v>
      </c>
      <c r="D77" s="437" t="s">
        <v>135</v>
      </c>
      <c r="E77" s="435">
        <v>0</v>
      </c>
      <c r="F77" s="435">
        <v>0</v>
      </c>
      <c r="G77" s="435">
        <v>0</v>
      </c>
      <c r="H77" s="435">
        <v>0</v>
      </c>
      <c r="I77" s="435">
        <v>0</v>
      </c>
      <c r="J77" s="435">
        <v>0</v>
      </c>
      <c r="K77" s="435">
        <v>0</v>
      </c>
      <c r="L77" s="435">
        <v>0</v>
      </c>
      <c r="M77" s="435">
        <v>0</v>
      </c>
      <c r="N77" s="435">
        <v>0</v>
      </c>
      <c r="O77" s="435">
        <v>0</v>
      </c>
      <c r="P77" s="435">
        <v>1</v>
      </c>
      <c r="Q77" s="435">
        <v>0</v>
      </c>
      <c r="R77" s="435">
        <v>0</v>
      </c>
      <c r="S77" s="435">
        <v>0</v>
      </c>
      <c r="T77" s="435">
        <v>0</v>
      </c>
      <c r="U77" s="435">
        <v>0</v>
      </c>
      <c r="V77" s="435">
        <v>0</v>
      </c>
      <c r="W77" s="435">
        <v>0</v>
      </c>
      <c r="X77" s="435"/>
      <c r="Y77" s="435"/>
      <c r="Z77" s="435"/>
      <c r="AA77" s="435"/>
      <c r="AB77" s="435"/>
      <c r="AC77" s="435"/>
      <c r="AD77" s="435"/>
      <c r="AE77" s="430">
        <f t="shared" si="24"/>
        <v>1</v>
      </c>
      <c r="AF77" s="482"/>
      <c r="AG77" s="477"/>
      <c r="AH77" s="478"/>
      <c r="AI77" s="479"/>
      <c r="AJ77" s="477"/>
      <c r="AK77" s="358"/>
      <c r="AL77" s="467"/>
      <c r="AM77" s="480"/>
      <c r="AN77" s="457" t="str">
        <f t="shared" si="25"/>
        <v>EC.11660</v>
      </c>
      <c r="AO77" s="456" t="str">
        <f>VLOOKUP(AN77,Incurred_Real!$A$25:$D$376,4,FALSE)</f>
        <v>Replacement</v>
      </c>
    </row>
    <row r="78" spans="1:41" s="457" customFormat="1" x14ac:dyDescent="0.25">
      <c r="A78" s="456"/>
      <c r="B78" s="456"/>
      <c r="C78" s="425" t="s">
        <v>618</v>
      </c>
      <c r="D78" s="443" t="s">
        <v>139</v>
      </c>
      <c r="E78" s="435">
        <v>0</v>
      </c>
      <c r="F78" s="435">
        <v>0</v>
      </c>
      <c r="G78" s="435">
        <v>0</v>
      </c>
      <c r="H78" s="435">
        <v>0</v>
      </c>
      <c r="I78" s="435">
        <v>0</v>
      </c>
      <c r="J78" s="435">
        <v>0</v>
      </c>
      <c r="K78" s="435">
        <v>0</v>
      </c>
      <c r="L78" s="435">
        <v>1</v>
      </c>
      <c r="M78" s="435">
        <v>0</v>
      </c>
      <c r="N78" s="435">
        <v>0</v>
      </c>
      <c r="O78" s="435">
        <v>0</v>
      </c>
      <c r="P78" s="435">
        <v>0</v>
      </c>
      <c r="Q78" s="435">
        <v>0</v>
      </c>
      <c r="R78" s="435">
        <v>0</v>
      </c>
      <c r="S78" s="435">
        <v>0</v>
      </c>
      <c r="T78" s="435">
        <v>0</v>
      </c>
      <c r="U78" s="435">
        <v>0</v>
      </c>
      <c r="V78" s="435">
        <v>0</v>
      </c>
      <c r="W78" s="435">
        <v>0</v>
      </c>
      <c r="X78" s="435"/>
      <c r="Y78" s="435"/>
      <c r="Z78" s="435"/>
      <c r="AA78" s="435"/>
      <c r="AB78" s="435"/>
      <c r="AC78" s="435"/>
      <c r="AD78" s="435"/>
      <c r="AE78" s="430">
        <f t="shared" si="24"/>
        <v>1</v>
      </c>
      <c r="AF78" s="482"/>
      <c r="AG78" s="477"/>
      <c r="AH78" s="478"/>
      <c r="AI78" s="478"/>
      <c r="AJ78" s="477"/>
      <c r="AK78" s="358"/>
      <c r="AL78" s="467"/>
      <c r="AM78" s="480"/>
      <c r="AN78" s="457" t="str">
        <f t="shared" si="25"/>
        <v>EC.11662</v>
      </c>
      <c r="AO78" s="456" t="str">
        <f>VLOOKUP(AN78,Incurred_Real!$A$25:$D$376,4,FALSE)</f>
        <v>Replacement</v>
      </c>
    </row>
    <row r="79" spans="1:41" s="457" customFormat="1" x14ac:dyDescent="0.25">
      <c r="A79" s="456"/>
      <c r="B79" s="456"/>
      <c r="C79" s="436" t="s">
        <v>528</v>
      </c>
      <c r="D79" s="437" t="s">
        <v>529</v>
      </c>
      <c r="E79" s="435">
        <v>0</v>
      </c>
      <c r="F79" s="435">
        <v>0</v>
      </c>
      <c r="G79" s="435">
        <v>0</v>
      </c>
      <c r="H79" s="435">
        <v>1</v>
      </c>
      <c r="I79" s="435">
        <v>0</v>
      </c>
      <c r="J79" s="435">
        <v>0</v>
      </c>
      <c r="K79" s="435">
        <v>0</v>
      </c>
      <c r="L79" s="435">
        <v>0</v>
      </c>
      <c r="M79" s="435">
        <v>0</v>
      </c>
      <c r="N79" s="435">
        <v>0</v>
      </c>
      <c r="O79" s="435">
        <v>0</v>
      </c>
      <c r="P79" s="435">
        <v>0</v>
      </c>
      <c r="Q79" s="435">
        <v>0</v>
      </c>
      <c r="R79" s="435">
        <v>0</v>
      </c>
      <c r="S79" s="435">
        <v>0</v>
      </c>
      <c r="T79" s="435">
        <v>0</v>
      </c>
      <c r="U79" s="435">
        <v>0</v>
      </c>
      <c r="V79" s="435">
        <v>0</v>
      </c>
      <c r="W79" s="435">
        <v>0</v>
      </c>
      <c r="X79" s="435"/>
      <c r="Y79" s="435"/>
      <c r="Z79" s="435"/>
      <c r="AA79" s="435"/>
      <c r="AB79" s="435"/>
      <c r="AC79" s="435"/>
      <c r="AD79" s="435"/>
      <c r="AE79" s="430">
        <f t="shared" si="24"/>
        <v>1</v>
      </c>
      <c r="AF79" s="482"/>
      <c r="AG79" s="477"/>
      <c r="AH79" s="478"/>
      <c r="AI79" s="478"/>
      <c r="AJ79" s="477"/>
      <c r="AK79" s="358"/>
      <c r="AL79" s="467"/>
      <c r="AM79" s="480"/>
      <c r="AN79" s="457" t="str">
        <f t="shared" si="25"/>
        <v>EC.11672</v>
      </c>
      <c r="AO79" s="456" t="str">
        <f>VLOOKUP(AN79,Incurred_Real!$A$25:$D$376,4,FALSE)</f>
        <v>Information Technology</v>
      </c>
    </row>
    <row r="80" spans="1:41" s="457" customFormat="1" x14ac:dyDescent="0.25">
      <c r="A80" s="456"/>
      <c r="B80" s="456"/>
      <c r="C80" s="436" t="s">
        <v>530</v>
      </c>
      <c r="D80" s="437" t="s">
        <v>531</v>
      </c>
      <c r="E80" s="435">
        <v>0</v>
      </c>
      <c r="F80" s="435">
        <v>0</v>
      </c>
      <c r="G80" s="435">
        <v>0</v>
      </c>
      <c r="H80" s="435">
        <v>1</v>
      </c>
      <c r="I80" s="435">
        <v>0</v>
      </c>
      <c r="J80" s="435">
        <v>0</v>
      </c>
      <c r="K80" s="435">
        <v>0</v>
      </c>
      <c r="L80" s="435">
        <v>0</v>
      </c>
      <c r="M80" s="435">
        <v>0</v>
      </c>
      <c r="N80" s="435">
        <v>0</v>
      </c>
      <c r="O80" s="435">
        <v>0</v>
      </c>
      <c r="P80" s="435">
        <v>0</v>
      </c>
      <c r="Q80" s="435">
        <v>0</v>
      </c>
      <c r="R80" s="435">
        <v>0</v>
      </c>
      <c r="S80" s="435">
        <v>0</v>
      </c>
      <c r="T80" s="435">
        <v>0</v>
      </c>
      <c r="U80" s="435">
        <v>0</v>
      </c>
      <c r="V80" s="435">
        <v>0</v>
      </c>
      <c r="W80" s="435">
        <v>0</v>
      </c>
      <c r="X80" s="435"/>
      <c r="Y80" s="435"/>
      <c r="Z80" s="435"/>
      <c r="AA80" s="435"/>
      <c r="AB80" s="435"/>
      <c r="AC80" s="435"/>
      <c r="AD80" s="435"/>
      <c r="AE80" s="430">
        <f t="shared" si="24"/>
        <v>1</v>
      </c>
      <c r="AF80" s="482"/>
      <c r="AG80" s="477"/>
      <c r="AH80" s="478"/>
      <c r="AI80" s="478"/>
      <c r="AJ80" s="477"/>
      <c r="AK80" s="358"/>
      <c r="AL80" s="467"/>
      <c r="AM80" s="480"/>
      <c r="AN80" s="457" t="str">
        <f t="shared" si="25"/>
        <v>EC.11673</v>
      </c>
      <c r="AO80" s="456" t="str">
        <f>VLOOKUP(AN80,Incurred_Real!$A$25:$D$376,4,FALSE)</f>
        <v>Information Technology</v>
      </c>
    </row>
    <row r="81" spans="1:41" s="457" customFormat="1" x14ac:dyDescent="0.25">
      <c r="A81" s="456"/>
      <c r="B81" s="456"/>
      <c r="C81" s="436" t="s">
        <v>532</v>
      </c>
      <c r="D81" s="437" t="s">
        <v>533</v>
      </c>
      <c r="E81" s="435">
        <v>0</v>
      </c>
      <c r="F81" s="435">
        <v>0</v>
      </c>
      <c r="G81" s="435">
        <v>0</v>
      </c>
      <c r="H81" s="435">
        <v>1</v>
      </c>
      <c r="I81" s="435">
        <v>0</v>
      </c>
      <c r="J81" s="435">
        <v>0</v>
      </c>
      <c r="K81" s="435">
        <v>0</v>
      </c>
      <c r="L81" s="435">
        <v>0</v>
      </c>
      <c r="M81" s="435">
        <v>0</v>
      </c>
      <c r="N81" s="435">
        <v>0</v>
      </c>
      <c r="O81" s="435">
        <v>0</v>
      </c>
      <c r="P81" s="435">
        <v>0</v>
      </c>
      <c r="Q81" s="435">
        <v>0</v>
      </c>
      <c r="R81" s="435">
        <v>0</v>
      </c>
      <c r="S81" s="435">
        <v>0</v>
      </c>
      <c r="T81" s="435">
        <v>0</v>
      </c>
      <c r="U81" s="435">
        <v>0</v>
      </c>
      <c r="V81" s="435">
        <v>0</v>
      </c>
      <c r="W81" s="435">
        <v>0</v>
      </c>
      <c r="X81" s="435"/>
      <c r="Y81" s="435"/>
      <c r="Z81" s="435"/>
      <c r="AA81" s="435"/>
      <c r="AB81" s="435"/>
      <c r="AC81" s="435"/>
      <c r="AD81" s="435"/>
      <c r="AE81" s="430">
        <f t="shared" si="24"/>
        <v>1</v>
      </c>
      <c r="AF81" s="482"/>
      <c r="AG81" s="477"/>
      <c r="AH81" s="478"/>
      <c r="AI81" s="478"/>
      <c r="AJ81" s="477"/>
      <c r="AK81" s="358"/>
      <c r="AL81" s="467"/>
      <c r="AM81" s="480"/>
      <c r="AN81" s="457" t="str">
        <f t="shared" si="25"/>
        <v>EC.11712</v>
      </c>
      <c r="AO81" s="456" t="str">
        <f>VLOOKUP(AN81,Incurred_Real!$A$25:$D$376,4,FALSE)</f>
        <v>Augmentation</v>
      </c>
    </row>
    <row r="82" spans="1:41" s="457" customFormat="1" x14ac:dyDescent="0.25">
      <c r="A82" s="456"/>
      <c r="B82" s="456"/>
      <c r="C82" s="436" t="s">
        <v>534</v>
      </c>
      <c r="D82" s="437" t="s">
        <v>535</v>
      </c>
      <c r="E82" s="435">
        <v>0</v>
      </c>
      <c r="F82" s="435">
        <v>0</v>
      </c>
      <c r="G82" s="435">
        <v>0</v>
      </c>
      <c r="H82" s="435">
        <v>0</v>
      </c>
      <c r="I82" s="435">
        <v>0</v>
      </c>
      <c r="J82" s="435">
        <v>0</v>
      </c>
      <c r="K82" s="435">
        <v>0</v>
      </c>
      <c r="L82" s="435">
        <v>1</v>
      </c>
      <c r="M82" s="435">
        <v>0</v>
      </c>
      <c r="N82" s="435">
        <v>0</v>
      </c>
      <c r="O82" s="435">
        <v>0</v>
      </c>
      <c r="P82" s="435">
        <v>0</v>
      </c>
      <c r="Q82" s="435">
        <v>0</v>
      </c>
      <c r="R82" s="435">
        <v>0</v>
      </c>
      <c r="S82" s="435">
        <v>0</v>
      </c>
      <c r="T82" s="435">
        <v>0</v>
      </c>
      <c r="U82" s="435">
        <v>0</v>
      </c>
      <c r="V82" s="435">
        <v>0</v>
      </c>
      <c r="W82" s="435">
        <v>0</v>
      </c>
      <c r="X82" s="435"/>
      <c r="Y82" s="435"/>
      <c r="Z82" s="435"/>
      <c r="AA82" s="435"/>
      <c r="AB82" s="435"/>
      <c r="AC82" s="435"/>
      <c r="AD82" s="435"/>
      <c r="AE82" s="430">
        <f t="shared" si="24"/>
        <v>1</v>
      </c>
      <c r="AF82" s="482"/>
      <c r="AG82" s="477"/>
      <c r="AH82" s="478"/>
      <c r="AI82" s="478"/>
      <c r="AJ82" s="477"/>
      <c r="AK82" s="358"/>
      <c r="AL82" s="467"/>
      <c r="AM82" s="480"/>
      <c r="AN82" s="457" t="str">
        <f t="shared" si="25"/>
        <v>EC.11731</v>
      </c>
      <c r="AO82" s="456" t="str">
        <f>VLOOKUP(AN82,Incurred_Real!$A$25:$D$376,4,FALSE)</f>
        <v>Facilities</v>
      </c>
    </row>
    <row r="83" spans="1:41" s="457" customFormat="1" x14ac:dyDescent="0.25">
      <c r="A83" s="456"/>
      <c r="B83" s="456"/>
      <c r="C83" s="436" t="s">
        <v>536</v>
      </c>
      <c r="D83" s="437" t="s">
        <v>537</v>
      </c>
      <c r="E83" s="435">
        <v>0</v>
      </c>
      <c r="F83" s="435">
        <v>0</v>
      </c>
      <c r="G83" s="435">
        <v>0</v>
      </c>
      <c r="H83" s="435">
        <v>0</v>
      </c>
      <c r="I83" s="435">
        <v>0</v>
      </c>
      <c r="J83" s="435">
        <v>0</v>
      </c>
      <c r="K83" s="435">
        <v>0</v>
      </c>
      <c r="L83" s="435">
        <v>0</v>
      </c>
      <c r="M83" s="435">
        <v>0</v>
      </c>
      <c r="N83" s="435">
        <v>4.2203107165187555E-2</v>
      </c>
      <c r="O83" s="435">
        <v>0</v>
      </c>
      <c r="P83" s="435">
        <v>2.5238272968515992E-2</v>
      </c>
      <c r="Q83" s="435">
        <v>0</v>
      </c>
      <c r="R83" s="435">
        <v>0</v>
      </c>
      <c r="S83" s="435">
        <v>0.9325586198662964</v>
      </c>
      <c r="T83" s="435">
        <v>0</v>
      </c>
      <c r="U83" s="435">
        <v>0</v>
      </c>
      <c r="V83" s="435">
        <v>0</v>
      </c>
      <c r="W83" s="435">
        <v>0</v>
      </c>
      <c r="X83" s="435"/>
      <c r="Y83" s="435"/>
      <c r="Z83" s="435"/>
      <c r="AA83" s="435"/>
      <c r="AB83" s="435"/>
      <c r="AC83" s="435"/>
      <c r="AD83" s="435"/>
      <c r="AE83" s="430">
        <f t="shared" si="24"/>
        <v>1</v>
      </c>
      <c r="AF83" s="482"/>
      <c r="AG83" s="477"/>
      <c r="AH83" s="478"/>
      <c r="AI83" s="479"/>
      <c r="AJ83" s="477"/>
      <c r="AK83" s="358"/>
      <c r="AL83" s="467"/>
      <c r="AM83" s="480"/>
      <c r="AN83" s="457" t="str">
        <f t="shared" si="25"/>
        <v>EC.11733</v>
      </c>
      <c r="AO83" s="456" t="str">
        <f>VLOOKUP(AN83,Incurred_Real!$A$25:$D$376,4,FALSE)</f>
        <v>Replacement</v>
      </c>
    </row>
    <row r="84" spans="1:41" s="457" customFormat="1" x14ac:dyDescent="0.25">
      <c r="A84" s="456"/>
      <c r="B84" s="456"/>
      <c r="C84" s="436" t="s">
        <v>538</v>
      </c>
      <c r="D84" s="437" t="s">
        <v>539</v>
      </c>
      <c r="E84" s="435">
        <v>0</v>
      </c>
      <c r="F84" s="435">
        <v>0</v>
      </c>
      <c r="G84" s="435">
        <v>0</v>
      </c>
      <c r="H84" s="435">
        <v>0</v>
      </c>
      <c r="I84" s="435">
        <v>0</v>
      </c>
      <c r="J84" s="435">
        <v>0</v>
      </c>
      <c r="K84" s="435">
        <v>0</v>
      </c>
      <c r="L84" s="435">
        <v>0</v>
      </c>
      <c r="M84" s="435">
        <v>0</v>
      </c>
      <c r="N84" s="435">
        <v>0</v>
      </c>
      <c r="O84" s="435">
        <v>0</v>
      </c>
      <c r="P84" s="435">
        <v>0</v>
      </c>
      <c r="Q84" s="435">
        <v>0</v>
      </c>
      <c r="R84" s="435">
        <v>0</v>
      </c>
      <c r="S84" s="435">
        <v>0</v>
      </c>
      <c r="T84" s="435">
        <v>1</v>
      </c>
      <c r="U84" s="435">
        <v>0</v>
      </c>
      <c r="V84" s="435">
        <v>0</v>
      </c>
      <c r="W84" s="435">
        <v>0</v>
      </c>
      <c r="X84" s="435"/>
      <c r="Y84" s="435"/>
      <c r="Z84" s="435"/>
      <c r="AA84" s="435"/>
      <c r="AB84" s="435"/>
      <c r="AC84" s="435"/>
      <c r="AD84" s="435"/>
      <c r="AE84" s="430">
        <f t="shared" si="24"/>
        <v>1</v>
      </c>
      <c r="AF84" s="482"/>
      <c r="AG84" s="477"/>
      <c r="AH84" s="478"/>
      <c r="AI84" s="479"/>
      <c r="AJ84" s="477"/>
      <c r="AK84" s="358"/>
      <c r="AL84" s="467"/>
      <c r="AM84" s="480"/>
      <c r="AN84" s="457" t="str">
        <f t="shared" si="25"/>
        <v>EC.11734</v>
      </c>
      <c r="AO84" s="456" t="str">
        <f>VLOOKUP(AN84,Incurred_Real!$A$25:$D$376,4,FALSE)</f>
        <v>Security/Compliance</v>
      </c>
    </row>
    <row r="85" spans="1:41" s="457" customFormat="1" x14ac:dyDescent="0.25">
      <c r="A85" s="456"/>
      <c r="B85" s="456"/>
      <c r="C85" s="436" t="s">
        <v>540</v>
      </c>
      <c r="D85" s="437" t="s">
        <v>541</v>
      </c>
      <c r="E85" s="435">
        <v>0</v>
      </c>
      <c r="F85" s="435">
        <v>0</v>
      </c>
      <c r="G85" s="435">
        <v>0</v>
      </c>
      <c r="H85" s="435">
        <v>0</v>
      </c>
      <c r="I85" s="435">
        <v>0.97373609774783831</v>
      </c>
      <c r="J85" s="435">
        <v>0</v>
      </c>
      <c r="K85" s="435">
        <v>0</v>
      </c>
      <c r="L85" s="435">
        <v>0</v>
      </c>
      <c r="M85" s="435">
        <v>0</v>
      </c>
      <c r="N85" s="435">
        <v>0</v>
      </c>
      <c r="O85" s="435">
        <v>0</v>
      </c>
      <c r="P85" s="435">
        <v>0</v>
      </c>
      <c r="Q85" s="435">
        <v>0</v>
      </c>
      <c r="R85" s="435">
        <v>0</v>
      </c>
      <c r="S85" s="435">
        <v>0</v>
      </c>
      <c r="T85" s="435">
        <v>0</v>
      </c>
      <c r="U85" s="435">
        <v>2.6263902252161648E-2</v>
      </c>
      <c r="V85" s="435">
        <v>0</v>
      </c>
      <c r="W85" s="435">
        <v>0</v>
      </c>
      <c r="X85" s="435"/>
      <c r="Y85" s="435"/>
      <c r="Z85" s="435"/>
      <c r="AA85" s="435"/>
      <c r="AB85" s="435"/>
      <c r="AC85" s="435"/>
      <c r="AD85" s="435"/>
      <c r="AE85" s="430">
        <f t="shared" si="24"/>
        <v>1</v>
      </c>
      <c r="AF85" s="482"/>
      <c r="AG85" s="477"/>
      <c r="AH85" s="478"/>
      <c r="AI85" s="478"/>
      <c r="AJ85" s="477"/>
      <c r="AK85" s="358"/>
      <c r="AL85" s="467"/>
      <c r="AM85" s="480"/>
      <c r="AN85" s="457" t="str">
        <f t="shared" si="25"/>
        <v>EC.11738</v>
      </c>
      <c r="AO85" s="456" t="str">
        <f>VLOOKUP(AN85,Incurred_Real!$A$25:$D$376,4,FALSE)</f>
        <v>Easements/Land</v>
      </c>
    </row>
    <row r="86" spans="1:41" s="457" customFormat="1" x14ac:dyDescent="0.25">
      <c r="A86" s="456"/>
      <c r="B86" s="456"/>
      <c r="C86" s="436" t="s">
        <v>453</v>
      </c>
      <c r="D86" s="444" t="s">
        <v>454</v>
      </c>
      <c r="E86" s="435">
        <v>0</v>
      </c>
      <c r="F86" s="435">
        <v>6.1964896088506402E-2</v>
      </c>
      <c r="G86" s="435">
        <v>5.4494281362593038E-2</v>
      </c>
      <c r="H86" s="435">
        <v>0</v>
      </c>
      <c r="I86" s="435">
        <v>0</v>
      </c>
      <c r="J86" s="435">
        <v>0</v>
      </c>
      <c r="K86" s="435">
        <v>0</v>
      </c>
      <c r="L86" s="435">
        <v>0</v>
      </c>
      <c r="M86" s="435">
        <v>0</v>
      </c>
      <c r="N86" s="435">
        <v>0.24221734498616548</v>
      </c>
      <c r="O86" s="435">
        <v>9.7043934357867928E-2</v>
      </c>
      <c r="P86" s="435">
        <v>0.15321047939897878</v>
      </c>
      <c r="Q86" s="435">
        <v>2.6842882536562928E-2</v>
      </c>
      <c r="R86" s="435">
        <v>0</v>
      </c>
      <c r="S86" s="435">
        <v>0.35000553995792844</v>
      </c>
      <c r="T86" s="435">
        <v>1.4220641311396925E-2</v>
      </c>
      <c r="U86" s="435">
        <v>0</v>
      </c>
      <c r="V86" s="435">
        <v>0</v>
      </c>
      <c r="W86" s="435">
        <v>0</v>
      </c>
      <c r="X86" s="435"/>
      <c r="Y86" s="435"/>
      <c r="Z86" s="435"/>
      <c r="AA86" s="435"/>
      <c r="AB86" s="435"/>
      <c r="AC86" s="435"/>
      <c r="AD86" s="435"/>
      <c r="AE86" s="430">
        <f t="shared" si="24"/>
        <v>0.99999999999999989</v>
      </c>
      <c r="AF86" s="482"/>
      <c r="AG86" s="477"/>
      <c r="AH86" s="478"/>
      <c r="AI86" s="479"/>
      <c r="AJ86" s="477"/>
      <c r="AK86" s="358"/>
      <c r="AL86" s="467"/>
      <c r="AM86" s="480"/>
      <c r="AN86" s="457" t="str">
        <f t="shared" si="25"/>
        <v>EC.11742</v>
      </c>
      <c r="AO86" s="456" t="str">
        <f>VLOOKUP(AN86,Incurred_Real!$A$25:$D$376,4,FALSE)</f>
        <v>Replacement</v>
      </c>
    </row>
    <row r="87" spans="1:41" s="457" customFormat="1" x14ac:dyDescent="0.25">
      <c r="A87" s="456"/>
      <c r="B87" s="456"/>
      <c r="C87" s="439" t="s">
        <v>630</v>
      </c>
      <c r="D87" s="440" t="s">
        <v>160</v>
      </c>
      <c r="E87" s="435"/>
      <c r="F87" s="435"/>
      <c r="G87" s="435"/>
      <c r="H87" s="435"/>
      <c r="I87" s="435"/>
      <c r="J87" s="435"/>
      <c r="K87" s="435"/>
      <c r="L87" s="435"/>
      <c r="M87" s="435"/>
      <c r="N87" s="435"/>
      <c r="O87" s="435"/>
      <c r="P87" s="435">
        <v>1</v>
      </c>
      <c r="Q87" s="435"/>
      <c r="R87" s="435"/>
      <c r="S87" s="435"/>
      <c r="T87" s="435"/>
      <c r="U87" s="435"/>
      <c r="V87" s="435"/>
      <c r="W87" s="435"/>
      <c r="X87" s="435"/>
      <c r="Y87" s="435"/>
      <c r="Z87" s="435"/>
      <c r="AA87" s="435"/>
      <c r="AB87" s="435"/>
      <c r="AC87" s="435"/>
      <c r="AD87" s="435"/>
      <c r="AE87" s="430">
        <f t="shared" si="24"/>
        <v>1</v>
      </c>
      <c r="AF87" s="482"/>
      <c r="AG87" s="477"/>
      <c r="AH87" s="478"/>
      <c r="AI87" s="479"/>
      <c r="AJ87" s="477"/>
      <c r="AK87" s="358"/>
      <c r="AL87" s="467"/>
      <c r="AM87" s="480"/>
      <c r="AN87" s="457" t="str">
        <f t="shared" si="25"/>
        <v>EC.11747</v>
      </c>
      <c r="AO87" s="456" t="str">
        <f>VLOOKUP(AN87,Incurred_Real!$A$25:$D$376,4,FALSE)</f>
        <v>Replacement</v>
      </c>
    </row>
    <row r="88" spans="1:41" s="457" customFormat="1" x14ac:dyDescent="0.25">
      <c r="A88" s="456"/>
      <c r="B88" s="456"/>
      <c r="C88" s="436" t="s">
        <v>620</v>
      </c>
      <c r="D88" s="437" t="s">
        <v>162</v>
      </c>
      <c r="E88" s="435">
        <v>0</v>
      </c>
      <c r="F88" s="435">
        <v>0</v>
      </c>
      <c r="G88" s="435">
        <v>0</v>
      </c>
      <c r="H88" s="435">
        <v>0</v>
      </c>
      <c r="I88" s="435">
        <v>0</v>
      </c>
      <c r="J88" s="435">
        <v>0</v>
      </c>
      <c r="K88" s="435">
        <v>0</v>
      </c>
      <c r="L88" s="435">
        <v>0</v>
      </c>
      <c r="M88" s="435">
        <v>0</v>
      </c>
      <c r="N88" s="435">
        <v>0</v>
      </c>
      <c r="O88" s="435">
        <v>0</v>
      </c>
      <c r="P88" s="435">
        <v>1</v>
      </c>
      <c r="Q88" s="435">
        <v>0</v>
      </c>
      <c r="R88" s="435">
        <v>0</v>
      </c>
      <c r="S88" s="435">
        <v>0</v>
      </c>
      <c r="T88" s="435">
        <v>0</v>
      </c>
      <c r="U88" s="435">
        <v>0</v>
      </c>
      <c r="V88" s="435">
        <v>0</v>
      </c>
      <c r="W88" s="435">
        <v>0</v>
      </c>
      <c r="X88" s="435"/>
      <c r="Y88" s="435"/>
      <c r="Z88" s="435"/>
      <c r="AA88" s="435"/>
      <c r="AB88" s="435"/>
      <c r="AC88" s="435"/>
      <c r="AD88" s="435"/>
      <c r="AE88" s="430">
        <f t="shared" si="24"/>
        <v>1</v>
      </c>
      <c r="AF88" s="482"/>
      <c r="AG88" s="477"/>
      <c r="AH88" s="478"/>
      <c r="AI88" s="479"/>
      <c r="AJ88" s="477"/>
      <c r="AK88" s="358"/>
      <c r="AL88" s="467"/>
      <c r="AM88" s="480"/>
      <c r="AN88" s="457" t="str">
        <f t="shared" si="25"/>
        <v>EC.11749</v>
      </c>
      <c r="AO88" s="456" t="str">
        <f>VLOOKUP(AN88,Incurred_Real!$A$25:$D$376,4,FALSE)</f>
        <v>Replacement</v>
      </c>
    </row>
    <row r="89" spans="1:41" s="457" customFormat="1" x14ac:dyDescent="0.25">
      <c r="A89" s="456"/>
      <c r="B89" s="456"/>
      <c r="C89" s="436" t="s">
        <v>624</v>
      </c>
      <c r="D89" s="437" t="s">
        <v>164</v>
      </c>
      <c r="E89" s="435">
        <v>0</v>
      </c>
      <c r="F89" s="435">
        <v>0</v>
      </c>
      <c r="G89" s="435">
        <v>0</v>
      </c>
      <c r="H89" s="435">
        <v>0</v>
      </c>
      <c r="I89" s="435">
        <v>0</v>
      </c>
      <c r="J89" s="435">
        <v>0</v>
      </c>
      <c r="K89" s="435">
        <v>0</v>
      </c>
      <c r="L89" s="435">
        <v>0</v>
      </c>
      <c r="M89" s="435">
        <v>0</v>
      </c>
      <c r="N89" s="435">
        <v>0</v>
      </c>
      <c r="O89" s="435">
        <v>0</v>
      </c>
      <c r="P89" s="435">
        <v>0</v>
      </c>
      <c r="Q89" s="435">
        <v>0</v>
      </c>
      <c r="R89" s="435">
        <v>0</v>
      </c>
      <c r="S89" s="435">
        <v>1</v>
      </c>
      <c r="T89" s="435">
        <v>0</v>
      </c>
      <c r="U89" s="435">
        <v>0</v>
      </c>
      <c r="V89" s="435">
        <v>0</v>
      </c>
      <c r="W89" s="435">
        <v>0</v>
      </c>
      <c r="X89" s="435"/>
      <c r="Y89" s="435"/>
      <c r="Z89" s="435"/>
      <c r="AA89" s="435"/>
      <c r="AB89" s="435"/>
      <c r="AC89" s="435"/>
      <c r="AD89" s="435"/>
      <c r="AE89" s="430">
        <f t="shared" si="24"/>
        <v>1</v>
      </c>
      <c r="AF89" s="482"/>
      <c r="AG89" s="477"/>
      <c r="AH89" s="478"/>
      <c r="AI89" s="479"/>
      <c r="AJ89" s="477"/>
      <c r="AK89" s="358"/>
      <c r="AL89" s="467"/>
      <c r="AM89" s="480"/>
      <c r="AN89" s="457" t="str">
        <f t="shared" si="25"/>
        <v>EC.11751</v>
      </c>
      <c r="AO89" s="456" t="str">
        <f>VLOOKUP(AN89,Incurred_Real!$A$25:$D$376,4,FALSE)</f>
        <v>Replacement</v>
      </c>
    </row>
    <row r="90" spans="1:41" s="457" customFormat="1" x14ac:dyDescent="0.25">
      <c r="A90" s="456"/>
      <c r="B90" s="456"/>
      <c r="C90" s="436" t="s">
        <v>544</v>
      </c>
      <c r="D90" s="437" t="s">
        <v>545</v>
      </c>
      <c r="E90" s="435">
        <v>0.30232558139534887</v>
      </c>
      <c r="F90" s="435">
        <v>0</v>
      </c>
      <c r="G90" s="435">
        <v>0</v>
      </c>
      <c r="H90" s="435">
        <v>0</v>
      </c>
      <c r="I90" s="435">
        <v>0</v>
      </c>
      <c r="J90" s="435">
        <v>0</v>
      </c>
      <c r="K90" s="435">
        <v>0</v>
      </c>
      <c r="L90" s="435">
        <v>0.69767441860465118</v>
      </c>
      <c r="M90" s="435">
        <v>0</v>
      </c>
      <c r="N90" s="435">
        <v>0</v>
      </c>
      <c r="O90" s="435">
        <v>0</v>
      </c>
      <c r="P90" s="435">
        <v>0</v>
      </c>
      <c r="Q90" s="435">
        <v>0</v>
      </c>
      <c r="R90" s="435">
        <v>0</v>
      </c>
      <c r="S90" s="435">
        <v>0</v>
      </c>
      <c r="T90" s="435">
        <v>0</v>
      </c>
      <c r="U90" s="435">
        <v>0</v>
      </c>
      <c r="V90" s="435">
        <v>0</v>
      </c>
      <c r="W90" s="435">
        <v>0</v>
      </c>
      <c r="X90" s="435"/>
      <c r="Y90" s="435"/>
      <c r="Z90" s="435"/>
      <c r="AA90" s="435"/>
      <c r="AB90" s="435"/>
      <c r="AC90" s="435"/>
      <c r="AD90" s="435"/>
      <c r="AE90" s="430">
        <f t="shared" si="24"/>
        <v>1</v>
      </c>
      <c r="AF90" s="482"/>
      <c r="AG90" s="477"/>
      <c r="AH90" s="478"/>
      <c r="AI90" s="479"/>
      <c r="AJ90" s="477"/>
      <c r="AK90" s="358"/>
      <c r="AL90" s="467"/>
      <c r="AM90" s="480"/>
      <c r="AN90" s="457" t="str">
        <f t="shared" si="25"/>
        <v>EC.11781</v>
      </c>
      <c r="AO90" s="456" t="str">
        <f>VLOOKUP(AN90,Incurred_Real!$A$25:$D$376,4,FALSE)</f>
        <v>Facilities</v>
      </c>
    </row>
    <row r="91" spans="1:41" s="457" customFormat="1" x14ac:dyDescent="0.25">
      <c r="A91" s="456"/>
      <c r="B91" s="456"/>
      <c r="C91" s="436" t="s">
        <v>546</v>
      </c>
      <c r="D91" s="437" t="s">
        <v>547</v>
      </c>
      <c r="E91" s="435">
        <v>0</v>
      </c>
      <c r="F91" s="435">
        <v>0</v>
      </c>
      <c r="G91" s="435">
        <v>0</v>
      </c>
      <c r="H91" s="435">
        <v>0</v>
      </c>
      <c r="I91" s="435">
        <v>0</v>
      </c>
      <c r="J91" s="435">
        <v>0</v>
      </c>
      <c r="K91" s="435">
        <v>0</v>
      </c>
      <c r="L91" s="435">
        <v>0</v>
      </c>
      <c r="M91" s="435">
        <v>0</v>
      </c>
      <c r="N91" s="435">
        <v>1</v>
      </c>
      <c r="O91" s="435">
        <v>0</v>
      </c>
      <c r="P91" s="435">
        <v>0</v>
      </c>
      <c r="Q91" s="435">
        <v>0</v>
      </c>
      <c r="R91" s="435">
        <v>0</v>
      </c>
      <c r="S91" s="435">
        <v>0</v>
      </c>
      <c r="T91" s="435">
        <v>0</v>
      </c>
      <c r="U91" s="435">
        <v>0</v>
      </c>
      <c r="V91" s="435">
        <v>0</v>
      </c>
      <c r="W91" s="435">
        <v>0</v>
      </c>
      <c r="X91" s="435"/>
      <c r="Y91" s="435"/>
      <c r="Z91" s="435"/>
      <c r="AA91" s="435"/>
      <c r="AB91" s="435"/>
      <c r="AC91" s="435"/>
      <c r="AD91" s="435"/>
      <c r="AE91" s="430">
        <f t="shared" si="24"/>
        <v>1</v>
      </c>
      <c r="AF91" s="482"/>
      <c r="AG91" s="477"/>
      <c r="AH91" s="478"/>
      <c r="AI91" s="478"/>
      <c r="AJ91" s="477"/>
      <c r="AK91" s="358"/>
      <c r="AL91" s="467"/>
      <c r="AM91" s="480"/>
      <c r="AN91" s="457" t="str">
        <f t="shared" si="25"/>
        <v>EC.11794</v>
      </c>
      <c r="AO91" s="456" t="str">
        <f>VLOOKUP(AN91,Incurred_Real!$A$25:$D$376,4,FALSE)</f>
        <v>Inventory/Spares</v>
      </c>
    </row>
    <row r="92" spans="1:41" s="457" customFormat="1" x14ac:dyDescent="0.25">
      <c r="A92" s="456"/>
      <c r="B92" s="456"/>
      <c r="C92" s="436" t="s">
        <v>548</v>
      </c>
      <c r="D92" s="437" t="s">
        <v>549</v>
      </c>
      <c r="E92" s="435">
        <v>0</v>
      </c>
      <c r="F92" s="435">
        <v>0</v>
      </c>
      <c r="G92" s="435">
        <v>0</v>
      </c>
      <c r="H92" s="435">
        <v>1</v>
      </c>
      <c r="I92" s="435">
        <v>0</v>
      </c>
      <c r="J92" s="435">
        <v>0</v>
      </c>
      <c r="K92" s="435">
        <v>0</v>
      </c>
      <c r="L92" s="435">
        <v>0</v>
      </c>
      <c r="M92" s="435">
        <v>0</v>
      </c>
      <c r="N92" s="435">
        <v>0</v>
      </c>
      <c r="O92" s="435">
        <v>0</v>
      </c>
      <c r="P92" s="435">
        <v>0</v>
      </c>
      <c r="Q92" s="435">
        <v>0</v>
      </c>
      <c r="R92" s="435">
        <v>0</v>
      </c>
      <c r="S92" s="435">
        <v>0</v>
      </c>
      <c r="T92" s="435">
        <v>0</v>
      </c>
      <c r="U92" s="435">
        <v>0</v>
      </c>
      <c r="V92" s="435">
        <v>0</v>
      </c>
      <c r="W92" s="435">
        <v>0</v>
      </c>
      <c r="X92" s="435"/>
      <c r="Y92" s="435"/>
      <c r="Z92" s="435"/>
      <c r="AA92" s="435"/>
      <c r="AB92" s="435"/>
      <c r="AC92" s="435"/>
      <c r="AD92" s="435"/>
      <c r="AE92" s="430">
        <f t="shared" si="24"/>
        <v>1</v>
      </c>
      <c r="AF92" s="482"/>
      <c r="AG92" s="477"/>
      <c r="AH92" s="478"/>
      <c r="AI92" s="478"/>
      <c r="AJ92" s="477"/>
      <c r="AK92" s="358"/>
      <c r="AL92" s="467"/>
      <c r="AM92" s="480"/>
      <c r="AN92" s="457" t="str">
        <f t="shared" si="25"/>
        <v>EC.11808</v>
      </c>
      <c r="AO92" s="456" t="str">
        <f>VLOOKUP(AN92,Incurred_Real!$A$25:$D$376,4,FALSE)</f>
        <v>Information Technology</v>
      </c>
    </row>
    <row r="93" spans="1:41" s="457" customFormat="1" x14ac:dyDescent="0.25">
      <c r="A93" s="456"/>
      <c r="B93" s="456"/>
      <c r="C93" s="436" t="s">
        <v>550</v>
      </c>
      <c r="D93" s="437" t="s">
        <v>551</v>
      </c>
      <c r="E93" s="435">
        <v>0</v>
      </c>
      <c r="F93" s="435">
        <v>0</v>
      </c>
      <c r="G93" s="435">
        <v>0</v>
      </c>
      <c r="H93" s="435">
        <v>1</v>
      </c>
      <c r="I93" s="435">
        <v>0</v>
      </c>
      <c r="J93" s="435">
        <v>0</v>
      </c>
      <c r="K93" s="435">
        <v>0</v>
      </c>
      <c r="L93" s="435">
        <v>0</v>
      </c>
      <c r="M93" s="435">
        <v>0</v>
      </c>
      <c r="N93" s="435">
        <v>0</v>
      </c>
      <c r="O93" s="435">
        <v>0</v>
      </c>
      <c r="P93" s="435">
        <v>0</v>
      </c>
      <c r="Q93" s="435">
        <v>0</v>
      </c>
      <c r="R93" s="435">
        <v>0</v>
      </c>
      <c r="S93" s="435">
        <v>0</v>
      </c>
      <c r="T93" s="435">
        <v>0</v>
      </c>
      <c r="U93" s="435">
        <v>0</v>
      </c>
      <c r="V93" s="435">
        <v>0</v>
      </c>
      <c r="W93" s="435">
        <v>0</v>
      </c>
      <c r="X93" s="435"/>
      <c r="Y93" s="435"/>
      <c r="Z93" s="435"/>
      <c r="AA93" s="435"/>
      <c r="AB93" s="435"/>
      <c r="AC93" s="435"/>
      <c r="AD93" s="435"/>
      <c r="AE93" s="430">
        <f t="shared" si="24"/>
        <v>1</v>
      </c>
      <c r="AF93" s="482"/>
      <c r="AG93" s="477"/>
      <c r="AH93" s="478"/>
      <c r="AI93" s="478"/>
      <c r="AJ93" s="477"/>
      <c r="AK93" s="358"/>
      <c r="AL93" s="467"/>
      <c r="AM93" s="480"/>
      <c r="AN93" s="457" t="str">
        <f t="shared" si="25"/>
        <v>EC.11809</v>
      </c>
      <c r="AO93" s="456" t="str">
        <f>VLOOKUP(AN93,Incurred_Real!$A$25:$D$376,4,FALSE)</f>
        <v>Information Technology</v>
      </c>
    </row>
    <row r="94" spans="1:41" s="457" customFormat="1" x14ac:dyDescent="0.25">
      <c r="A94" s="456"/>
      <c r="B94" s="456"/>
      <c r="C94" s="436" t="s">
        <v>552</v>
      </c>
      <c r="D94" s="437" t="s">
        <v>553</v>
      </c>
      <c r="E94" s="435">
        <v>0</v>
      </c>
      <c r="F94" s="435">
        <v>0.11751392769222635</v>
      </c>
      <c r="G94" s="435">
        <v>0.52638483510875078</v>
      </c>
      <c r="H94" s="435">
        <v>0.3412905937757601</v>
      </c>
      <c r="I94" s="435">
        <v>0</v>
      </c>
      <c r="J94" s="435">
        <v>0</v>
      </c>
      <c r="K94" s="435">
        <v>0</v>
      </c>
      <c r="L94" s="435">
        <v>0</v>
      </c>
      <c r="M94" s="435">
        <v>0</v>
      </c>
      <c r="N94" s="435">
        <v>0</v>
      </c>
      <c r="O94" s="435">
        <v>0</v>
      </c>
      <c r="P94" s="435">
        <v>0</v>
      </c>
      <c r="Q94" s="435">
        <v>0</v>
      </c>
      <c r="R94" s="435">
        <v>0</v>
      </c>
      <c r="S94" s="435">
        <v>1.4810643423262822E-2</v>
      </c>
      <c r="T94" s="435">
        <v>0</v>
      </c>
      <c r="U94" s="435">
        <v>0</v>
      </c>
      <c r="V94" s="435">
        <v>0</v>
      </c>
      <c r="W94" s="435">
        <v>0</v>
      </c>
      <c r="X94" s="435"/>
      <c r="Y94" s="435"/>
      <c r="Z94" s="435"/>
      <c r="AA94" s="435"/>
      <c r="AB94" s="435"/>
      <c r="AC94" s="435"/>
      <c r="AD94" s="435"/>
      <c r="AE94" s="430">
        <f t="shared" si="24"/>
        <v>1</v>
      </c>
      <c r="AF94" s="482"/>
      <c r="AG94" s="477"/>
      <c r="AH94" s="478"/>
      <c r="AI94" s="478"/>
      <c r="AJ94" s="477"/>
      <c r="AK94" s="358"/>
      <c r="AL94" s="467"/>
      <c r="AM94" s="480"/>
      <c r="AN94" s="457" t="str">
        <f t="shared" si="25"/>
        <v>EC.11816</v>
      </c>
      <c r="AO94" s="456" t="str">
        <f>VLOOKUP(AN94,Incurred_Real!$A$25:$D$376,4,FALSE)</f>
        <v>Replacement</v>
      </c>
    </row>
    <row r="95" spans="1:41" s="457" customFormat="1" x14ac:dyDescent="0.25">
      <c r="A95" s="456"/>
      <c r="B95" s="456"/>
      <c r="C95" s="436" t="s">
        <v>554</v>
      </c>
      <c r="D95" s="437" t="s">
        <v>555</v>
      </c>
      <c r="E95" s="435">
        <v>0</v>
      </c>
      <c r="F95" s="435">
        <v>0</v>
      </c>
      <c r="G95" s="435">
        <v>0.18262277307405861</v>
      </c>
      <c r="H95" s="435">
        <v>0</v>
      </c>
      <c r="I95" s="435">
        <v>0</v>
      </c>
      <c r="J95" s="435">
        <v>4.4542139774052004E-3</v>
      </c>
      <c r="K95" s="435">
        <v>0</v>
      </c>
      <c r="L95" s="435">
        <v>0</v>
      </c>
      <c r="M95" s="435">
        <v>0</v>
      </c>
      <c r="N95" s="435">
        <v>0</v>
      </c>
      <c r="O95" s="435">
        <v>0</v>
      </c>
      <c r="P95" s="435">
        <v>0.16596402247935182</v>
      </c>
      <c r="Q95" s="435">
        <v>0</v>
      </c>
      <c r="R95" s="435">
        <v>0</v>
      </c>
      <c r="S95" s="435">
        <v>0.64695899046918437</v>
      </c>
      <c r="T95" s="435">
        <v>0</v>
      </c>
      <c r="U95" s="435">
        <v>0</v>
      </c>
      <c r="V95" s="435">
        <v>0</v>
      </c>
      <c r="W95" s="435">
        <v>0</v>
      </c>
      <c r="X95" s="435"/>
      <c r="Y95" s="435"/>
      <c r="Z95" s="435"/>
      <c r="AA95" s="435"/>
      <c r="AB95" s="435"/>
      <c r="AC95" s="435"/>
      <c r="AD95" s="435"/>
      <c r="AE95" s="430">
        <f t="shared" si="24"/>
        <v>1</v>
      </c>
      <c r="AF95" s="482"/>
      <c r="AG95" s="477"/>
      <c r="AH95" s="478"/>
      <c r="AI95" s="478"/>
      <c r="AJ95" s="477"/>
      <c r="AK95" s="358"/>
      <c r="AL95" s="467"/>
      <c r="AM95" s="480"/>
      <c r="AN95" s="457" t="str">
        <f t="shared" si="25"/>
        <v>EC.11824</v>
      </c>
      <c r="AO95" s="456" t="str">
        <f>VLOOKUP(AN95,Incurred_Real!$A$25:$D$376,4,FALSE)</f>
        <v>Augmentation</v>
      </c>
    </row>
    <row r="96" spans="1:41" s="457" customFormat="1" x14ac:dyDescent="0.25">
      <c r="A96" s="456"/>
      <c r="B96" s="456"/>
      <c r="C96" s="436" t="s">
        <v>556</v>
      </c>
      <c r="D96" s="437" t="s">
        <v>557</v>
      </c>
      <c r="E96" s="435">
        <v>0</v>
      </c>
      <c r="F96" s="435">
        <v>3.9925960539177836E-3</v>
      </c>
      <c r="G96" s="435">
        <v>1.3616127541060563E-2</v>
      </c>
      <c r="H96" s="435">
        <v>0</v>
      </c>
      <c r="I96" s="435">
        <v>0</v>
      </c>
      <c r="J96" s="435">
        <v>1.5922388746142845E-2</v>
      </c>
      <c r="K96" s="435">
        <v>0</v>
      </c>
      <c r="L96" s="435">
        <v>0</v>
      </c>
      <c r="M96" s="435">
        <v>0</v>
      </c>
      <c r="N96" s="435">
        <v>0.50709511173172517</v>
      </c>
      <c r="O96" s="435">
        <v>6.7729564069964948E-3</v>
      </c>
      <c r="P96" s="435">
        <v>0.15305726565830502</v>
      </c>
      <c r="Q96" s="435">
        <v>1.7864563701651726E-2</v>
      </c>
      <c r="R96" s="435">
        <v>0</v>
      </c>
      <c r="S96" s="435">
        <v>0.22881428304707402</v>
      </c>
      <c r="T96" s="435">
        <v>8.5553133561364538E-3</v>
      </c>
      <c r="U96" s="435">
        <v>4.4309393756990056E-2</v>
      </c>
      <c r="V96" s="435">
        <v>0</v>
      </c>
      <c r="W96" s="435">
        <v>0</v>
      </c>
      <c r="X96" s="435"/>
      <c r="Y96" s="435"/>
      <c r="Z96" s="435"/>
      <c r="AA96" s="435"/>
      <c r="AB96" s="435"/>
      <c r="AC96" s="435"/>
      <c r="AD96" s="435"/>
      <c r="AE96" s="430">
        <f t="shared" si="24"/>
        <v>1</v>
      </c>
      <c r="AF96" s="482"/>
      <c r="AG96" s="477"/>
      <c r="AH96" s="478"/>
      <c r="AI96" s="478"/>
      <c r="AJ96" s="477"/>
      <c r="AK96" s="358"/>
      <c r="AL96" s="467"/>
      <c r="AM96" s="480"/>
      <c r="AN96" s="457" t="str">
        <f t="shared" si="25"/>
        <v>EC.11826</v>
      </c>
      <c r="AO96" s="456" t="str">
        <f>VLOOKUP(AN96,Incurred_Real!$A$25:$D$376,4,FALSE)</f>
        <v>Connection</v>
      </c>
    </row>
    <row r="97" spans="1:41" s="457" customFormat="1" x14ac:dyDescent="0.25">
      <c r="A97" s="456"/>
      <c r="B97" s="456"/>
      <c r="C97" s="436" t="s">
        <v>558</v>
      </c>
      <c r="D97" s="437" t="s">
        <v>559</v>
      </c>
      <c r="E97" s="435">
        <v>0</v>
      </c>
      <c r="F97" s="435">
        <v>0</v>
      </c>
      <c r="G97" s="435">
        <v>0.1575889671797642</v>
      </c>
      <c r="H97" s="435">
        <v>0</v>
      </c>
      <c r="I97" s="435">
        <v>0</v>
      </c>
      <c r="J97" s="435">
        <v>0</v>
      </c>
      <c r="K97" s="435">
        <v>0</v>
      </c>
      <c r="L97" s="435">
        <v>0</v>
      </c>
      <c r="M97" s="435">
        <v>0</v>
      </c>
      <c r="N97" s="435">
        <v>0</v>
      </c>
      <c r="O97" s="435">
        <v>0</v>
      </c>
      <c r="P97" s="435">
        <v>0.84241103282023577</v>
      </c>
      <c r="Q97" s="435">
        <v>0</v>
      </c>
      <c r="R97" s="435">
        <v>0</v>
      </c>
      <c r="S97" s="435">
        <v>0</v>
      </c>
      <c r="T97" s="435">
        <v>0</v>
      </c>
      <c r="U97" s="435">
        <v>0</v>
      </c>
      <c r="V97" s="435">
        <v>0</v>
      </c>
      <c r="W97" s="435">
        <v>0</v>
      </c>
      <c r="X97" s="435"/>
      <c r="Y97" s="435"/>
      <c r="Z97" s="435"/>
      <c r="AA97" s="435"/>
      <c r="AB97" s="435"/>
      <c r="AC97" s="435"/>
      <c r="AD97" s="435"/>
      <c r="AE97" s="430">
        <f t="shared" si="24"/>
        <v>1</v>
      </c>
      <c r="AF97" s="485"/>
      <c r="AG97" s="477"/>
      <c r="AH97" s="478"/>
      <c r="AI97" s="478"/>
      <c r="AJ97" s="477"/>
      <c r="AK97" s="358"/>
      <c r="AL97" s="467"/>
      <c r="AM97" s="480"/>
      <c r="AN97" s="457" t="str">
        <f t="shared" si="25"/>
        <v>EC.11828</v>
      </c>
      <c r="AO97" s="456" t="str">
        <f>VLOOKUP(AN97,Incurred_Real!$A$25:$D$376,4,FALSE)</f>
        <v>Security/Compliance</v>
      </c>
    </row>
    <row r="98" spans="1:41" s="457" customFormat="1" x14ac:dyDescent="0.25">
      <c r="A98" s="456"/>
      <c r="B98" s="456"/>
      <c r="C98" s="436" t="s">
        <v>560</v>
      </c>
      <c r="D98" s="437" t="s">
        <v>561</v>
      </c>
      <c r="E98" s="435">
        <v>0</v>
      </c>
      <c r="F98" s="435">
        <v>0</v>
      </c>
      <c r="G98" s="435">
        <v>0</v>
      </c>
      <c r="H98" s="435">
        <v>1</v>
      </c>
      <c r="I98" s="435">
        <v>0</v>
      </c>
      <c r="J98" s="435">
        <v>0</v>
      </c>
      <c r="K98" s="435">
        <v>0</v>
      </c>
      <c r="L98" s="435">
        <v>0</v>
      </c>
      <c r="M98" s="435">
        <v>0</v>
      </c>
      <c r="N98" s="435">
        <v>0</v>
      </c>
      <c r="O98" s="435">
        <v>0</v>
      </c>
      <c r="P98" s="435">
        <v>0</v>
      </c>
      <c r="Q98" s="435">
        <v>0</v>
      </c>
      <c r="R98" s="435">
        <v>0</v>
      </c>
      <c r="S98" s="435">
        <v>0</v>
      </c>
      <c r="T98" s="435">
        <v>0</v>
      </c>
      <c r="U98" s="435">
        <v>0</v>
      </c>
      <c r="V98" s="435">
        <v>0</v>
      </c>
      <c r="W98" s="435">
        <v>0</v>
      </c>
      <c r="X98" s="435"/>
      <c r="Y98" s="435"/>
      <c r="Z98" s="435"/>
      <c r="AA98" s="435"/>
      <c r="AB98" s="435"/>
      <c r="AC98" s="435"/>
      <c r="AD98" s="435"/>
      <c r="AE98" s="430">
        <f t="shared" si="24"/>
        <v>1</v>
      </c>
      <c r="AF98" s="482"/>
      <c r="AG98" s="477"/>
      <c r="AH98" s="478"/>
      <c r="AI98" s="479"/>
      <c r="AJ98" s="477"/>
      <c r="AK98" s="358"/>
      <c r="AL98" s="467"/>
      <c r="AM98" s="480"/>
      <c r="AN98" s="457" t="str">
        <f t="shared" ref="AN98:AN120" si="26">"EC."&amp;C98</f>
        <v>EC.11854</v>
      </c>
      <c r="AO98" s="456" t="str">
        <f>VLOOKUP(AN98,Incurred_Real!$A$25:$D$376,4,FALSE)</f>
        <v>Replacement</v>
      </c>
    </row>
    <row r="99" spans="1:41" s="457" customFormat="1" x14ac:dyDescent="0.25">
      <c r="A99" s="456"/>
      <c r="B99" s="456"/>
      <c r="C99" s="436" t="s">
        <v>562</v>
      </c>
      <c r="D99" s="437" t="s">
        <v>563</v>
      </c>
      <c r="E99" s="435">
        <v>0</v>
      </c>
      <c r="F99" s="435">
        <v>0</v>
      </c>
      <c r="G99" s="435">
        <v>1</v>
      </c>
      <c r="H99" s="435">
        <v>0</v>
      </c>
      <c r="I99" s="435">
        <v>0</v>
      </c>
      <c r="J99" s="435">
        <v>0</v>
      </c>
      <c r="K99" s="435">
        <v>0</v>
      </c>
      <c r="L99" s="435">
        <v>0</v>
      </c>
      <c r="M99" s="435">
        <v>0</v>
      </c>
      <c r="N99" s="435">
        <v>0</v>
      </c>
      <c r="O99" s="435">
        <v>0</v>
      </c>
      <c r="P99" s="435">
        <v>0</v>
      </c>
      <c r="Q99" s="435">
        <v>0</v>
      </c>
      <c r="R99" s="435">
        <v>0</v>
      </c>
      <c r="S99" s="435">
        <v>0</v>
      </c>
      <c r="T99" s="435">
        <v>0</v>
      </c>
      <c r="U99" s="435">
        <v>0</v>
      </c>
      <c r="V99" s="435">
        <v>0</v>
      </c>
      <c r="W99" s="435">
        <v>0</v>
      </c>
      <c r="X99" s="435"/>
      <c r="Y99" s="435"/>
      <c r="Z99" s="435"/>
      <c r="AA99" s="435"/>
      <c r="AB99" s="435"/>
      <c r="AC99" s="435"/>
      <c r="AD99" s="435"/>
      <c r="AE99" s="430">
        <f t="shared" si="24"/>
        <v>1</v>
      </c>
      <c r="AF99" s="482"/>
      <c r="AG99" s="477"/>
      <c r="AH99" s="478"/>
      <c r="AI99" s="478"/>
      <c r="AJ99" s="477"/>
      <c r="AK99" s="358"/>
      <c r="AL99" s="467"/>
      <c r="AM99" s="480"/>
      <c r="AN99" s="457" t="str">
        <f t="shared" si="26"/>
        <v>EC.11861</v>
      </c>
      <c r="AO99" s="456" t="str">
        <f>VLOOKUP(AN99,Incurred_Real!$A$25:$D$376,4,FALSE)</f>
        <v>Augmentation</v>
      </c>
    </row>
    <row r="100" spans="1:41" s="457" customFormat="1" x14ac:dyDescent="0.25">
      <c r="A100" s="456"/>
      <c r="B100" s="456"/>
      <c r="C100" s="436" t="s">
        <v>564</v>
      </c>
      <c r="D100" s="437" t="s">
        <v>565</v>
      </c>
      <c r="E100" s="435">
        <v>0</v>
      </c>
      <c r="F100" s="435">
        <v>0</v>
      </c>
      <c r="G100" s="435">
        <v>0</v>
      </c>
      <c r="H100" s="435">
        <v>1</v>
      </c>
      <c r="I100" s="435">
        <v>0</v>
      </c>
      <c r="J100" s="435">
        <v>0</v>
      </c>
      <c r="K100" s="435">
        <v>0</v>
      </c>
      <c r="L100" s="435">
        <v>0</v>
      </c>
      <c r="M100" s="435">
        <v>0</v>
      </c>
      <c r="N100" s="435">
        <v>0</v>
      </c>
      <c r="O100" s="435">
        <v>0</v>
      </c>
      <c r="P100" s="435">
        <v>0</v>
      </c>
      <c r="Q100" s="435">
        <v>0</v>
      </c>
      <c r="R100" s="435">
        <v>0</v>
      </c>
      <c r="S100" s="435">
        <v>0</v>
      </c>
      <c r="T100" s="435">
        <v>0</v>
      </c>
      <c r="U100" s="435">
        <v>0</v>
      </c>
      <c r="V100" s="435">
        <v>0</v>
      </c>
      <c r="W100" s="435">
        <v>0</v>
      </c>
      <c r="X100" s="435"/>
      <c r="Y100" s="435"/>
      <c r="Z100" s="435"/>
      <c r="AA100" s="435"/>
      <c r="AB100" s="435"/>
      <c r="AC100" s="435"/>
      <c r="AD100" s="435"/>
      <c r="AE100" s="430">
        <f t="shared" si="24"/>
        <v>1</v>
      </c>
      <c r="AF100" s="482"/>
      <c r="AG100" s="477"/>
      <c r="AH100" s="478"/>
      <c r="AI100" s="478"/>
      <c r="AJ100" s="477"/>
      <c r="AK100" s="358"/>
      <c r="AL100" s="467"/>
      <c r="AM100" s="480"/>
      <c r="AN100" s="457" t="str">
        <f t="shared" si="26"/>
        <v>EC.11862</v>
      </c>
      <c r="AO100" s="456" t="str">
        <f>VLOOKUP(AN100,Incurred_Real!$A$25:$D$376,4,FALSE)</f>
        <v>Replacement</v>
      </c>
    </row>
    <row r="101" spans="1:41" s="457" customFormat="1" x14ac:dyDescent="0.25">
      <c r="A101" s="456"/>
      <c r="B101" s="456"/>
      <c r="C101" s="436" t="s">
        <v>566</v>
      </c>
      <c r="D101" s="437" t="s">
        <v>567</v>
      </c>
      <c r="E101" s="435">
        <v>0</v>
      </c>
      <c r="F101" s="435">
        <v>0</v>
      </c>
      <c r="G101" s="435">
        <v>0</v>
      </c>
      <c r="H101" s="435">
        <v>1</v>
      </c>
      <c r="I101" s="435">
        <v>0</v>
      </c>
      <c r="J101" s="435">
        <v>0</v>
      </c>
      <c r="K101" s="435">
        <v>0</v>
      </c>
      <c r="L101" s="435">
        <v>0</v>
      </c>
      <c r="M101" s="435">
        <v>0</v>
      </c>
      <c r="N101" s="435">
        <v>0</v>
      </c>
      <c r="O101" s="435">
        <v>0</v>
      </c>
      <c r="P101" s="435">
        <v>0</v>
      </c>
      <c r="Q101" s="435">
        <v>0</v>
      </c>
      <c r="R101" s="435">
        <v>0</v>
      </c>
      <c r="S101" s="435">
        <v>0</v>
      </c>
      <c r="T101" s="435">
        <v>0</v>
      </c>
      <c r="U101" s="435">
        <v>0</v>
      </c>
      <c r="V101" s="435">
        <v>0</v>
      </c>
      <c r="W101" s="435">
        <v>0</v>
      </c>
      <c r="X101" s="435"/>
      <c r="Y101" s="435"/>
      <c r="Z101" s="435"/>
      <c r="AA101" s="435"/>
      <c r="AB101" s="435"/>
      <c r="AC101" s="435"/>
      <c r="AD101" s="435"/>
      <c r="AE101" s="430">
        <f t="shared" si="24"/>
        <v>1</v>
      </c>
      <c r="AF101" s="482"/>
      <c r="AG101" s="477"/>
      <c r="AH101" s="478"/>
      <c r="AI101" s="479"/>
      <c r="AJ101" s="477"/>
      <c r="AK101" s="358"/>
      <c r="AL101" s="467"/>
      <c r="AM101" s="480"/>
      <c r="AN101" s="457" t="str">
        <f t="shared" si="26"/>
        <v>EC.11870</v>
      </c>
      <c r="AO101" s="456" t="str">
        <f>VLOOKUP(AN101,Incurred_Real!$A$25:$D$376,4,FALSE)</f>
        <v>Information Technology</v>
      </c>
    </row>
    <row r="102" spans="1:41" s="457" customFormat="1" x14ac:dyDescent="0.25">
      <c r="A102" s="456"/>
      <c r="B102" s="456"/>
      <c r="C102" s="436" t="s">
        <v>568</v>
      </c>
      <c r="D102" s="437" t="s">
        <v>569</v>
      </c>
      <c r="E102" s="435">
        <v>0</v>
      </c>
      <c r="F102" s="435">
        <v>0</v>
      </c>
      <c r="G102" s="435">
        <v>0</v>
      </c>
      <c r="H102" s="435">
        <v>1</v>
      </c>
      <c r="I102" s="435">
        <v>0</v>
      </c>
      <c r="J102" s="435">
        <v>0</v>
      </c>
      <c r="K102" s="435">
        <v>0</v>
      </c>
      <c r="L102" s="435">
        <v>0</v>
      </c>
      <c r="M102" s="435">
        <v>0</v>
      </c>
      <c r="N102" s="435">
        <v>0</v>
      </c>
      <c r="O102" s="435">
        <v>0</v>
      </c>
      <c r="P102" s="435">
        <v>0</v>
      </c>
      <c r="Q102" s="435">
        <v>0</v>
      </c>
      <c r="R102" s="435">
        <v>0</v>
      </c>
      <c r="S102" s="435">
        <v>0</v>
      </c>
      <c r="T102" s="435">
        <v>0</v>
      </c>
      <c r="U102" s="435">
        <v>0</v>
      </c>
      <c r="V102" s="435">
        <v>0</v>
      </c>
      <c r="W102" s="435">
        <v>0</v>
      </c>
      <c r="X102" s="435"/>
      <c r="Y102" s="435"/>
      <c r="Z102" s="435"/>
      <c r="AA102" s="435"/>
      <c r="AB102" s="435"/>
      <c r="AC102" s="435"/>
      <c r="AD102" s="435"/>
      <c r="AE102" s="430">
        <f t="shared" si="24"/>
        <v>1</v>
      </c>
      <c r="AF102" s="482"/>
      <c r="AG102" s="477"/>
      <c r="AH102" s="478"/>
      <c r="AI102" s="478"/>
      <c r="AJ102" s="477"/>
      <c r="AK102" s="358"/>
      <c r="AL102" s="467"/>
      <c r="AM102" s="480"/>
      <c r="AN102" s="457" t="str">
        <f t="shared" si="26"/>
        <v>EC.11871</v>
      </c>
      <c r="AO102" s="456" t="str">
        <f>VLOOKUP(AN102,Incurred_Real!$A$25:$D$376,4,FALSE)</f>
        <v>Information Technology</v>
      </c>
    </row>
    <row r="103" spans="1:41" s="457" customFormat="1" x14ac:dyDescent="0.25">
      <c r="A103" s="456"/>
      <c r="B103" s="456"/>
      <c r="C103" s="436" t="s">
        <v>570</v>
      </c>
      <c r="D103" s="437" t="s">
        <v>571</v>
      </c>
      <c r="E103" s="435">
        <v>0</v>
      </c>
      <c r="F103" s="435">
        <v>0</v>
      </c>
      <c r="G103" s="435">
        <v>0</v>
      </c>
      <c r="H103" s="435">
        <v>1</v>
      </c>
      <c r="I103" s="435">
        <v>0</v>
      </c>
      <c r="J103" s="435">
        <v>0</v>
      </c>
      <c r="K103" s="435">
        <v>0</v>
      </c>
      <c r="L103" s="435">
        <v>0</v>
      </c>
      <c r="M103" s="435">
        <v>0</v>
      </c>
      <c r="N103" s="435">
        <v>0</v>
      </c>
      <c r="O103" s="435">
        <v>0</v>
      </c>
      <c r="P103" s="435">
        <v>0</v>
      </c>
      <c r="Q103" s="435">
        <v>0</v>
      </c>
      <c r="R103" s="435">
        <v>0</v>
      </c>
      <c r="S103" s="435">
        <v>0</v>
      </c>
      <c r="T103" s="435">
        <v>0</v>
      </c>
      <c r="U103" s="435">
        <v>0</v>
      </c>
      <c r="V103" s="435">
        <v>0</v>
      </c>
      <c r="W103" s="435">
        <v>0</v>
      </c>
      <c r="X103" s="435"/>
      <c r="Y103" s="435"/>
      <c r="Z103" s="435"/>
      <c r="AA103" s="435"/>
      <c r="AB103" s="435"/>
      <c r="AC103" s="435"/>
      <c r="AD103" s="435"/>
      <c r="AE103" s="430">
        <f t="shared" si="24"/>
        <v>1</v>
      </c>
      <c r="AF103" s="482"/>
      <c r="AG103" s="477"/>
      <c r="AH103" s="478"/>
      <c r="AI103" s="478"/>
      <c r="AJ103" s="477"/>
      <c r="AK103" s="358"/>
      <c r="AL103" s="467"/>
      <c r="AM103" s="480"/>
      <c r="AN103" s="457" t="str">
        <f t="shared" si="26"/>
        <v>EC.11872</v>
      </c>
      <c r="AO103" s="456" t="str">
        <f>VLOOKUP(AN103,Incurred_Real!$A$25:$D$376,4,FALSE)</f>
        <v>Information Technology</v>
      </c>
    </row>
    <row r="104" spans="1:41" s="457" customFormat="1" x14ac:dyDescent="0.25">
      <c r="A104" s="456"/>
      <c r="B104" s="456"/>
      <c r="C104" s="436" t="s">
        <v>572</v>
      </c>
      <c r="D104" s="437" t="s">
        <v>573</v>
      </c>
      <c r="E104" s="435">
        <v>0</v>
      </c>
      <c r="F104" s="435">
        <v>0</v>
      </c>
      <c r="G104" s="435">
        <v>0</v>
      </c>
      <c r="H104" s="435">
        <v>1</v>
      </c>
      <c r="I104" s="435">
        <v>0</v>
      </c>
      <c r="J104" s="435">
        <v>0</v>
      </c>
      <c r="K104" s="435">
        <v>0</v>
      </c>
      <c r="L104" s="435">
        <v>0</v>
      </c>
      <c r="M104" s="435">
        <v>0</v>
      </c>
      <c r="N104" s="435">
        <v>0</v>
      </c>
      <c r="O104" s="435">
        <v>0</v>
      </c>
      <c r="P104" s="435">
        <v>0</v>
      </c>
      <c r="Q104" s="435">
        <v>0</v>
      </c>
      <c r="R104" s="435">
        <v>0</v>
      </c>
      <c r="S104" s="435">
        <v>0</v>
      </c>
      <c r="T104" s="435">
        <v>0</v>
      </c>
      <c r="U104" s="435">
        <v>0</v>
      </c>
      <c r="V104" s="435">
        <v>0</v>
      </c>
      <c r="W104" s="435">
        <v>0</v>
      </c>
      <c r="X104" s="435"/>
      <c r="Y104" s="435"/>
      <c r="Z104" s="435"/>
      <c r="AA104" s="435"/>
      <c r="AB104" s="435"/>
      <c r="AC104" s="435"/>
      <c r="AD104" s="435"/>
      <c r="AE104" s="430">
        <f t="shared" si="24"/>
        <v>1</v>
      </c>
      <c r="AF104" s="482"/>
      <c r="AG104" s="477"/>
      <c r="AH104" s="478"/>
      <c r="AI104" s="479"/>
      <c r="AJ104" s="477"/>
      <c r="AK104" s="358"/>
      <c r="AL104" s="467"/>
      <c r="AM104" s="480"/>
      <c r="AN104" s="457" t="str">
        <f t="shared" si="26"/>
        <v>EC.11873</v>
      </c>
      <c r="AO104" s="456" t="str">
        <f>VLOOKUP(AN104,Incurred_Real!$A$25:$D$376,4,FALSE)</f>
        <v>Replacement</v>
      </c>
    </row>
    <row r="105" spans="1:41" s="457" customFormat="1" x14ac:dyDescent="0.25">
      <c r="A105" s="456"/>
      <c r="B105" s="456"/>
      <c r="C105" s="436" t="s">
        <v>574</v>
      </c>
      <c r="D105" s="437" t="s">
        <v>575</v>
      </c>
      <c r="E105" s="435">
        <v>1</v>
      </c>
      <c r="F105" s="435">
        <v>0</v>
      </c>
      <c r="G105" s="435">
        <v>0</v>
      </c>
      <c r="H105" s="435">
        <v>0</v>
      </c>
      <c r="I105" s="435">
        <v>0</v>
      </c>
      <c r="J105" s="435">
        <v>0</v>
      </c>
      <c r="K105" s="435">
        <v>0</v>
      </c>
      <c r="L105" s="435">
        <v>0</v>
      </c>
      <c r="M105" s="435">
        <v>0</v>
      </c>
      <c r="N105" s="435">
        <v>0</v>
      </c>
      <c r="O105" s="435">
        <v>0</v>
      </c>
      <c r="P105" s="435">
        <v>0</v>
      </c>
      <c r="Q105" s="435">
        <v>0</v>
      </c>
      <c r="R105" s="435">
        <v>0</v>
      </c>
      <c r="S105" s="435">
        <v>0</v>
      </c>
      <c r="T105" s="435">
        <v>0</v>
      </c>
      <c r="U105" s="435">
        <v>0</v>
      </c>
      <c r="V105" s="435">
        <v>0</v>
      </c>
      <c r="W105" s="435">
        <v>0</v>
      </c>
      <c r="X105" s="435"/>
      <c r="Y105" s="435"/>
      <c r="Z105" s="435"/>
      <c r="AA105" s="435"/>
      <c r="AB105" s="435"/>
      <c r="AC105" s="435"/>
      <c r="AD105" s="435"/>
      <c r="AE105" s="430">
        <f t="shared" si="24"/>
        <v>1</v>
      </c>
      <c r="AF105" s="482"/>
      <c r="AG105" s="477"/>
      <c r="AH105" s="478"/>
      <c r="AI105" s="479"/>
      <c r="AJ105" s="477"/>
      <c r="AK105" s="358"/>
      <c r="AL105" s="467"/>
      <c r="AM105" s="480"/>
      <c r="AN105" s="457" t="str">
        <f t="shared" si="26"/>
        <v>EC.11880</v>
      </c>
      <c r="AO105" s="456" t="str">
        <f>VLOOKUP(AN105,Incurred_Real!$A$25:$D$376,4,FALSE)</f>
        <v>Facilities</v>
      </c>
    </row>
    <row r="106" spans="1:41" s="457" customFormat="1" x14ac:dyDescent="0.25">
      <c r="A106" s="456"/>
      <c r="B106" s="456"/>
      <c r="C106" s="436" t="s">
        <v>576</v>
      </c>
      <c r="D106" s="437" t="s">
        <v>577</v>
      </c>
      <c r="E106" s="435">
        <v>0.30232558139534887</v>
      </c>
      <c r="F106" s="435">
        <v>0</v>
      </c>
      <c r="G106" s="435">
        <v>0</v>
      </c>
      <c r="H106" s="435">
        <v>0</v>
      </c>
      <c r="I106" s="435">
        <v>0</v>
      </c>
      <c r="J106" s="435">
        <v>0</v>
      </c>
      <c r="K106" s="435">
        <v>0</v>
      </c>
      <c r="L106" s="435">
        <v>0.69767441860465118</v>
      </c>
      <c r="M106" s="435">
        <v>0</v>
      </c>
      <c r="N106" s="435">
        <v>0</v>
      </c>
      <c r="O106" s="435">
        <v>0</v>
      </c>
      <c r="P106" s="435">
        <v>0</v>
      </c>
      <c r="Q106" s="435">
        <v>0</v>
      </c>
      <c r="R106" s="435">
        <v>0</v>
      </c>
      <c r="S106" s="435">
        <v>0</v>
      </c>
      <c r="T106" s="435">
        <v>0</v>
      </c>
      <c r="U106" s="435">
        <v>0</v>
      </c>
      <c r="V106" s="435">
        <v>0</v>
      </c>
      <c r="W106" s="435">
        <v>0</v>
      </c>
      <c r="X106" s="435"/>
      <c r="Y106" s="435"/>
      <c r="Z106" s="435"/>
      <c r="AA106" s="435"/>
      <c r="AB106" s="435"/>
      <c r="AC106" s="435"/>
      <c r="AD106" s="435"/>
      <c r="AE106" s="430">
        <f t="shared" si="24"/>
        <v>1</v>
      </c>
      <c r="AF106" s="482"/>
      <c r="AG106" s="477"/>
      <c r="AH106" s="478"/>
      <c r="AI106" s="479"/>
      <c r="AJ106" s="477"/>
      <c r="AK106" s="358"/>
      <c r="AL106" s="467"/>
      <c r="AM106" s="480"/>
      <c r="AN106" s="457" t="str">
        <f t="shared" si="26"/>
        <v>EC.11881</v>
      </c>
      <c r="AO106" s="456" t="str">
        <f>VLOOKUP(AN106,Incurred_Real!$A$25:$D$376,4,FALSE)</f>
        <v>Facilities</v>
      </c>
    </row>
    <row r="107" spans="1:41" s="457" customFormat="1" x14ac:dyDescent="0.25">
      <c r="A107" s="456"/>
      <c r="B107" s="456"/>
      <c r="C107" s="436" t="s">
        <v>578</v>
      </c>
      <c r="D107" s="437" t="s">
        <v>579</v>
      </c>
      <c r="E107" s="435">
        <v>0.65116279069767447</v>
      </c>
      <c r="F107" s="435">
        <v>0</v>
      </c>
      <c r="G107" s="435">
        <v>0</v>
      </c>
      <c r="H107" s="435">
        <v>0</v>
      </c>
      <c r="I107" s="435">
        <v>0</v>
      </c>
      <c r="J107" s="435">
        <v>0</v>
      </c>
      <c r="K107" s="435">
        <v>0</v>
      </c>
      <c r="L107" s="435">
        <v>0.34883720930232559</v>
      </c>
      <c r="M107" s="435">
        <v>0</v>
      </c>
      <c r="N107" s="435">
        <v>0</v>
      </c>
      <c r="O107" s="435">
        <v>0</v>
      </c>
      <c r="P107" s="435">
        <v>0</v>
      </c>
      <c r="Q107" s="435">
        <v>0</v>
      </c>
      <c r="R107" s="435">
        <v>0</v>
      </c>
      <c r="S107" s="435">
        <v>0</v>
      </c>
      <c r="T107" s="435">
        <v>0</v>
      </c>
      <c r="U107" s="435">
        <v>0</v>
      </c>
      <c r="V107" s="435">
        <v>0</v>
      </c>
      <c r="W107" s="435">
        <v>0</v>
      </c>
      <c r="X107" s="435"/>
      <c r="Y107" s="435"/>
      <c r="Z107" s="435"/>
      <c r="AA107" s="435"/>
      <c r="AB107" s="435"/>
      <c r="AC107" s="435"/>
      <c r="AD107" s="435"/>
      <c r="AE107" s="430">
        <f t="shared" si="24"/>
        <v>1</v>
      </c>
      <c r="AF107" s="482"/>
      <c r="AG107" s="477"/>
      <c r="AH107" s="478"/>
      <c r="AI107" s="478"/>
      <c r="AJ107" s="477"/>
      <c r="AK107" s="358"/>
      <c r="AL107" s="467"/>
      <c r="AM107" s="480"/>
      <c r="AN107" s="457" t="str">
        <f t="shared" si="26"/>
        <v>EC.11882</v>
      </c>
      <c r="AO107" s="456" t="str">
        <f>VLOOKUP(AN107,Incurred_Real!$A$25:$D$376,4,FALSE)</f>
        <v>Facilities</v>
      </c>
    </row>
    <row r="108" spans="1:41" s="457" customFormat="1" x14ac:dyDescent="0.25">
      <c r="A108" s="456"/>
      <c r="B108" s="456"/>
      <c r="C108" s="436" t="s">
        <v>580</v>
      </c>
      <c r="D108" s="437" t="s">
        <v>581</v>
      </c>
      <c r="E108" s="435">
        <v>0</v>
      </c>
      <c r="F108" s="435">
        <v>0</v>
      </c>
      <c r="G108" s="435">
        <v>0</v>
      </c>
      <c r="H108" s="435">
        <v>0</v>
      </c>
      <c r="I108" s="435">
        <v>0</v>
      </c>
      <c r="J108" s="435">
        <v>0</v>
      </c>
      <c r="K108" s="435">
        <v>0</v>
      </c>
      <c r="L108" s="435">
        <v>0</v>
      </c>
      <c r="M108" s="435">
        <v>0</v>
      </c>
      <c r="N108" s="435">
        <v>1</v>
      </c>
      <c r="O108" s="435">
        <v>0</v>
      </c>
      <c r="P108" s="435">
        <v>0</v>
      </c>
      <c r="Q108" s="435">
        <v>0</v>
      </c>
      <c r="R108" s="435">
        <v>0</v>
      </c>
      <c r="S108" s="435">
        <v>0</v>
      </c>
      <c r="T108" s="435">
        <v>0</v>
      </c>
      <c r="U108" s="435">
        <v>0</v>
      </c>
      <c r="V108" s="435">
        <v>0</v>
      </c>
      <c r="W108" s="435">
        <v>0</v>
      </c>
      <c r="X108" s="435"/>
      <c r="Y108" s="435"/>
      <c r="Z108" s="435"/>
      <c r="AA108" s="435"/>
      <c r="AB108" s="435"/>
      <c r="AC108" s="435"/>
      <c r="AD108" s="435"/>
      <c r="AE108" s="430">
        <f t="shared" si="24"/>
        <v>1</v>
      </c>
      <c r="AF108" s="482"/>
      <c r="AG108" s="477"/>
      <c r="AH108" s="478"/>
      <c r="AI108" s="479"/>
      <c r="AJ108" s="477"/>
      <c r="AK108" s="358"/>
      <c r="AL108" s="467"/>
      <c r="AM108" s="480"/>
      <c r="AN108" s="457" t="str">
        <f t="shared" si="26"/>
        <v>EC.11890</v>
      </c>
      <c r="AO108" s="456" t="str">
        <f>VLOOKUP(AN108,Incurred_Real!$A$25:$D$376,4,FALSE)</f>
        <v>Replacement</v>
      </c>
    </row>
    <row r="109" spans="1:41" s="457" customFormat="1" x14ac:dyDescent="0.25">
      <c r="A109" s="456"/>
      <c r="B109" s="456"/>
      <c r="C109" s="436" t="s">
        <v>582</v>
      </c>
      <c r="D109" s="437" t="s">
        <v>583</v>
      </c>
      <c r="E109" s="435">
        <v>0</v>
      </c>
      <c r="F109" s="435">
        <v>0</v>
      </c>
      <c r="G109" s="435">
        <v>0</v>
      </c>
      <c r="H109" s="435">
        <v>0</v>
      </c>
      <c r="I109" s="435">
        <v>0</v>
      </c>
      <c r="J109" s="435">
        <v>0</v>
      </c>
      <c r="K109" s="435">
        <v>0</v>
      </c>
      <c r="L109" s="435">
        <v>0</v>
      </c>
      <c r="M109" s="435">
        <v>0</v>
      </c>
      <c r="N109" s="435">
        <v>1</v>
      </c>
      <c r="O109" s="435">
        <v>0</v>
      </c>
      <c r="P109" s="435">
        <v>0</v>
      </c>
      <c r="Q109" s="435">
        <v>0</v>
      </c>
      <c r="R109" s="435">
        <v>0</v>
      </c>
      <c r="S109" s="435">
        <v>0</v>
      </c>
      <c r="T109" s="435">
        <v>0</v>
      </c>
      <c r="U109" s="435">
        <v>0</v>
      </c>
      <c r="V109" s="435">
        <v>0</v>
      </c>
      <c r="W109" s="435">
        <v>0</v>
      </c>
      <c r="X109" s="435"/>
      <c r="Y109" s="435"/>
      <c r="Z109" s="435"/>
      <c r="AA109" s="435"/>
      <c r="AB109" s="435"/>
      <c r="AC109" s="435"/>
      <c r="AD109" s="435"/>
      <c r="AE109" s="430">
        <f t="shared" si="24"/>
        <v>1</v>
      </c>
      <c r="AF109" s="482"/>
      <c r="AG109" s="477"/>
      <c r="AH109" s="478"/>
      <c r="AI109" s="478"/>
      <c r="AJ109" s="477"/>
      <c r="AK109" s="358"/>
      <c r="AL109" s="467"/>
      <c r="AM109" s="480"/>
      <c r="AN109" s="457" t="str">
        <f t="shared" si="26"/>
        <v>EC.11894</v>
      </c>
      <c r="AO109" s="456" t="str">
        <f>VLOOKUP(AN109,Incurred_Real!$A$25:$D$376,4,FALSE)</f>
        <v>Inventory/Spares</v>
      </c>
    </row>
    <row r="110" spans="1:41" s="457" customFormat="1" x14ac:dyDescent="0.25">
      <c r="A110" s="456"/>
      <c r="B110" s="456"/>
      <c r="C110" s="428" t="s">
        <v>433</v>
      </c>
      <c r="D110" s="429" t="s">
        <v>434</v>
      </c>
      <c r="E110" s="435">
        <v>0</v>
      </c>
      <c r="F110" s="435">
        <v>1.2598210977913676E-2</v>
      </c>
      <c r="G110" s="435">
        <v>4.0410234138469919E-2</v>
      </c>
      <c r="H110" s="435">
        <v>1.9519967422123616E-2</v>
      </c>
      <c r="I110" s="435">
        <v>0</v>
      </c>
      <c r="J110" s="435">
        <v>5.2750171450762124E-4</v>
      </c>
      <c r="K110" s="435">
        <v>0</v>
      </c>
      <c r="L110" s="435">
        <v>0</v>
      </c>
      <c r="M110" s="435">
        <v>0</v>
      </c>
      <c r="N110" s="435">
        <v>0.20535383112557634</v>
      </c>
      <c r="O110" s="435">
        <v>6.9132359534140365E-4</v>
      </c>
      <c r="P110" s="435">
        <v>0.10775079637737764</v>
      </c>
      <c r="Q110" s="435">
        <v>8.184812382001588E-3</v>
      </c>
      <c r="R110" s="435">
        <v>0</v>
      </c>
      <c r="S110" s="435">
        <v>0.13438161930988823</v>
      </c>
      <c r="T110" s="435">
        <v>0.29999201374783002</v>
      </c>
      <c r="U110" s="435">
        <v>1.6595559557543139E-4</v>
      </c>
      <c r="V110" s="435">
        <v>0</v>
      </c>
      <c r="W110" s="435">
        <v>0.17042373361339447</v>
      </c>
      <c r="X110" s="435"/>
      <c r="Y110" s="435"/>
      <c r="Z110" s="435"/>
      <c r="AA110" s="435"/>
      <c r="AB110" s="435"/>
      <c r="AC110" s="435"/>
      <c r="AD110" s="435"/>
      <c r="AE110" s="430">
        <f t="shared" si="24"/>
        <v>0.99999999999999989</v>
      </c>
      <c r="AF110" s="482"/>
      <c r="AG110" s="477"/>
      <c r="AH110" s="478"/>
      <c r="AI110" s="478"/>
      <c r="AJ110" s="477"/>
      <c r="AK110" s="358"/>
      <c r="AL110" s="467"/>
      <c r="AM110" s="480"/>
      <c r="AN110" s="457" t="str">
        <f t="shared" si="26"/>
        <v>EC.11895</v>
      </c>
      <c r="AO110" s="456" t="str">
        <f>VLOOKUP(AN110,Incurred_Real!$A$25:$D$376,4,FALSE)</f>
        <v>Replacement</v>
      </c>
    </row>
    <row r="111" spans="1:41" s="457" customFormat="1" x14ac:dyDescent="0.25">
      <c r="A111" s="456"/>
      <c r="B111" s="456"/>
      <c r="C111" s="436" t="s">
        <v>584</v>
      </c>
      <c r="D111" s="437" t="s">
        <v>585</v>
      </c>
      <c r="E111" s="435">
        <v>0</v>
      </c>
      <c r="F111" s="435">
        <v>0</v>
      </c>
      <c r="G111" s="435">
        <v>0</v>
      </c>
      <c r="H111" s="435">
        <v>0</v>
      </c>
      <c r="I111" s="435">
        <v>0</v>
      </c>
      <c r="J111" s="435">
        <v>0</v>
      </c>
      <c r="K111" s="435">
        <v>0</v>
      </c>
      <c r="L111" s="435">
        <v>1</v>
      </c>
      <c r="M111" s="435">
        <v>0</v>
      </c>
      <c r="N111" s="435">
        <v>0</v>
      </c>
      <c r="O111" s="435">
        <v>0</v>
      </c>
      <c r="P111" s="435">
        <v>0</v>
      </c>
      <c r="Q111" s="435">
        <v>0</v>
      </c>
      <c r="R111" s="435">
        <v>0</v>
      </c>
      <c r="S111" s="435">
        <v>0</v>
      </c>
      <c r="T111" s="435">
        <v>0</v>
      </c>
      <c r="U111" s="435">
        <v>0</v>
      </c>
      <c r="V111" s="435">
        <v>0</v>
      </c>
      <c r="W111" s="435">
        <v>0</v>
      </c>
      <c r="X111" s="435"/>
      <c r="Y111" s="435"/>
      <c r="Z111" s="435"/>
      <c r="AA111" s="435"/>
      <c r="AB111" s="435"/>
      <c r="AC111" s="435"/>
      <c r="AD111" s="435"/>
      <c r="AE111" s="430">
        <f t="shared" si="24"/>
        <v>1</v>
      </c>
      <c r="AF111" s="482"/>
      <c r="AG111" s="477"/>
      <c r="AH111" s="478"/>
      <c r="AI111" s="478"/>
      <c r="AJ111" s="477"/>
      <c r="AK111" s="358"/>
      <c r="AL111" s="467"/>
      <c r="AM111" s="480"/>
      <c r="AN111" s="457" t="str">
        <f t="shared" si="26"/>
        <v>EC.11899</v>
      </c>
      <c r="AO111" s="456" t="str">
        <f>VLOOKUP(AN111,Incurred_Real!$A$25:$D$376,4,FALSE)</f>
        <v>Facilities</v>
      </c>
    </row>
    <row r="112" spans="1:41" s="457" customFormat="1" x14ac:dyDescent="0.25">
      <c r="A112" s="456"/>
      <c r="B112" s="456"/>
      <c r="C112" s="436" t="s">
        <v>586</v>
      </c>
      <c r="D112" s="437" t="s">
        <v>587</v>
      </c>
      <c r="E112" s="435">
        <v>0.69851380042462841</v>
      </c>
      <c r="F112" s="435">
        <v>0</v>
      </c>
      <c r="G112" s="435">
        <v>0</v>
      </c>
      <c r="H112" s="435">
        <v>0</v>
      </c>
      <c r="I112" s="435">
        <v>0</v>
      </c>
      <c r="J112" s="435">
        <v>0</v>
      </c>
      <c r="K112" s="435">
        <v>0</v>
      </c>
      <c r="L112" s="435">
        <v>0.30148619957537154</v>
      </c>
      <c r="M112" s="435">
        <v>0</v>
      </c>
      <c r="N112" s="435">
        <v>0</v>
      </c>
      <c r="O112" s="435">
        <v>0</v>
      </c>
      <c r="P112" s="435">
        <v>0</v>
      </c>
      <c r="Q112" s="435">
        <v>0</v>
      </c>
      <c r="R112" s="435">
        <v>0</v>
      </c>
      <c r="S112" s="435">
        <v>0</v>
      </c>
      <c r="T112" s="435">
        <v>0</v>
      </c>
      <c r="U112" s="435">
        <v>0</v>
      </c>
      <c r="V112" s="435">
        <v>0</v>
      </c>
      <c r="W112" s="435">
        <v>0</v>
      </c>
      <c r="X112" s="435"/>
      <c r="Y112" s="435"/>
      <c r="Z112" s="435"/>
      <c r="AA112" s="435"/>
      <c r="AB112" s="435"/>
      <c r="AC112" s="435"/>
      <c r="AD112" s="435"/>
      <c r="AE112" s="430">
        <f t="shared" si="24"/>
        <v>1</v>
      </c>
      <c r="AF112" s="482"/>
      <c r="AG112" s="477"/>
      <c r="AH112" s="478"/>
      <c r="AI112" s="478"/>
      <c r="AJ112" s="477"/>
      <c r="AK112" s="358"/>
      <c r="AL112" s="467"/>
      <c r="AM112" s="480"/>
      <c r="AN112" s="457" t="str">
        <f t="shared" si="26"/>
        <v>EC.11915</v>
      </c>
      <c r="AO112" s="456" t="str">
        <f>VLOOKUP(AN112,Incurred_Real!$A$25:$D$376,4,FALSE)</f>
        <v>Facilities</v>
      </c>
    </row>
    <row r="113" spans="1:41" s="457" customFormat="1" x14ac:dyDescent="0.25">
      <c r="A113" s="456"/>
      <c r="B113" s="456"/>
      <c r="C113" s="436" t="s">
        <v>588</v>
      </c>
      <c r="D113" s="437" t="s">
        <v>589</v>
      </c>
      <c r="E113" s="435">
        <v>0</v>
      </c>
      <c r="F113" s="435">
        <v>0</v>
      </c>
      <c r="G113" s="435">
        <v>0</v>
      </c>
      <c r="H113" s="435">
        <v>0</v>
      </c>
      <c r="I113" s="435">
        <v>0</v>
      </c>
      <c r="J113" s="435">
        <v>0</v>
      </c>
      <c r="K113" s="435">
        <v>0</v>
      </c>
      <c r="L113" s="435">
        <v>1</v>
      </c>
      <c r="M113" s="435">
        <v>0</v>
      </c>
      <c r="N113" s="435">
        <v>0</v>
      </c>
      <c r="O113" s="435">
        <v>0</v>
      </c>
      <c r="P113" s="435">
        <v>0</v>
      </c>
      <c r="Q113" s="435">
        <v>0</v>
      </c>
      <c r="R113" s="435">
        <v>0</v>
      </c>
      <c r="S113" s="435">
        <v>0</v>
      </c>
      <c r="T113" s="435">
        <v>0</v>
      </c>
      <c r="U113" s="435">
        <v>0</v>
      </c>
      <c r="V113" s="435">
        <v>0</v>
      </c>
      <c r="W113" s="435">
        <v>0</v>
      </c>
      <c r="X113" s="435"/>
      <c r="Y113" s="435"/>
      <c r="Z113" s="435"/>
      <c r="AA113" s="435"/>
      <c r="AB113" s="435"/>
      <c r="AC113" s="435"/>
      <c r="AD113" s="435"/>
      <c r="AE113" s="430">
        <f t="shared" si="24"/>
        <v>1</v>
      </c>
      <c r="AF113" s="482"/>
      <c r="AG113" s="477"/>
      <c r="AH113" s="478"/>
      <c r="AI113" s="478"/>
      <c r="AJ113" s="477"/>
      <c r="AK113" s="358"/>
      <c r="AL113" s="467"/>
      <c r="AM113" s="480"/>
      <c r="AN113" s="457" t="str">
        <f t="shared" si="26"/>
        <v>EC.11916</v>
      </c>
      <c r="AO113" s="456" t="str">
        <f>VLOOKUP(AN113,Incurred_Real!$A$25:$D$376,4,FALSE)</f>
        <v>Facilities</v>
      </c>
    </row>
    <row r="114" spans="1:41" s="457" customFormat="1" x14ac:dyDescent="0.25">
      <c r="A114" s="456"/>
      <c r="B114" s="456"/>
      <c r="C114" s="436" t="s">
        <v>590</v>
      </c>
      <c r="D114" s="437" t="s">
        <v>591</v>
      </c>
      <c r="E114" s="435">
        <v>0</v>
      </c>
      <c r="F114" s="435">
        <v>0</v>
      </c>
      <c r="G114" s="435">
        <v>0</v>
      </c>
      <c r="H114" s="435">
        <v>1</v>
      </c>
      <c r="I114" s="435">
        <v>0</v>
      </c>
      <c r="J114" s="435">
        <v>0</v>
      </c>
      <c r="K114" s="435">
        <v>0</v>
      </c>
      <c r="L114" s="435">
        <v>0</v>
      </c>
      <c r="M114" s="435">
        <v>0</v>
      </c>
      <c r="N114" s="435">
        <v>0</v>
      </c>
      <c r="O114" s="435">
        <v>0</v>
      </c>
      <c r="P114" s="435">
        <v>0</v>
      </c>
      <c r="Q114" s="435">
        <v>0</v>
      </c>
      <c r="R114" s="435">
        <v>0</v>
      </c>
      <c r="S114" s="435">
        <v>0</v>
      </c>
      <c r="T114" s="435">
        <v>0</v>
      </c>
      <c r="U114" s="435">
        <v>0</v>
      </c>
      <c r="V114" s="435">
        <v>0</v>
      </c>
      <c r="W114" s="435">
        <v>0</v>
      </c>
      <c r="X114" s="435"/>
      <c r="Y114" s="435"/>
      <c r="Z114" s="435"/>
      <c r="AA114" s="435"/>
      <c r="AB114" s="435"/>
      <c r="AC114" s="435"/>
      <c r="AD114" s="435"/>
      <c r="AE114" s="430">
        <f t="shared" si="24"/>
        <v>1</v>
      </c>
      <c r="AF114" s="482"/>
      <c r="AG114" s="477"/>
      <c r="AH114" s="478"/>
      <c r="AI114" s="478"/>
      <c r="AJ114" s="477"/>
      <c r="AK114" s="358"/>
      <c r="AL114" s="467"/>
      <c r="AM114" s="480"/>
      <c r="AN114" s="457" t="str">
        <f t="shared" si="26"/>
        <v>EC.12002</v>
      </c>
      <c r="AO114" s="456" t="str">
        <f>VLOOKUP(AN114,Incurred_Real!$A$25:$D$376,4,FALSE)</f>
        <v>Information Technology</v>
      </c>
    </row>
    <row r="115" spans="1:41" s="457" customFormat="1" ht="22.5" x14ac:dyDescent="0.25">
      <c r="A115" s="456"/>
      <c r="B115" s="456"/>
      <c r="C115" s="436" t="s">
        <v>592</v>
      </c>
      <c r="D115" s="437" t="s">
        <v>593</v>
      </c>
      <c r="E115" s="435">
        <v>0</v>
      </c>
      <c r="F115" s="435">
        <v>0</v>
      </c>
      <c r="G115" s="435">
        <v>0</v>
      </c>
      <c r="H115" s="435">
        <v>1</v>
      </c>
      <c r="I115" s="435">
        <v>0</v>
      </c>
      <c r="J115" s="435">
        <v>0</v>
      </c>
      <c r="K115" s="435">
        <v>0</v>
      </c>
      <c r="L115" s="435">
        <v>0</v>
      </c>
      <c r="M115" s="435">
        <v>0</v>
      </c>
      <c r="N115" s="435">
        <v>0</v>
      </c>
      <c r="O115" s="435">
        <v>0</v>
      </c>
      <c r="P115" s="435">
        <v>0</v>
      </c>
      <c r="Q115" s="435">
        <v>0</v>
      </c>
      <c r="R115" s="435">
        <v>0</v>
      </c>
      <c r="S115" s="435">
        <v>0</v>
      </c>
      <c r="T115" s="435">
        <v>0</v>
      </c>
      <c r="U115" s="435">
        <v>0</v>
      </c>
      <c r="V115" s="435">
        <v>0</v>
      </c>
      <c r="W115" s="435">
        <v>0</v>
      </c>
      <c r="X115" s="435"/>
      <c r="Y115" s="435"/>
      <c r="Z115" s="435"/>
      <c r="AA115" s="435"/>
      <c r="AB115" s="435"/>
      <c r="AC115" s="435"/>
      <c r="AD115" s="435"/>
      <c r="AE115" s="430">
        <f t="shared" si="24"/>
        <v>1</v>
      </c>
      <c r="AF115" s="482"/>
      <c r="AG115" s="477"/>
      <c r="AH115" s="478"/>
      <c r="AI115" s="478"/>
      <c r="AJ115" s="477"/>
      <c r="AK115" s="358"/>
      <c r="AL115" s="467"/>
      <c r="AM115" s="480"/>
      <c r="AN115" s="457" t="str">
        <f t="shared" si="26"/>
        <v>EC.12008</v>
      </c>
      <c r="AO115" s="456" t="str">
        <f>VLOOKUP(AN115,Incurred_Real!$A$25:$D$376,4,FALSE)</f>
        <v>Information Technology</v>
      </c>
    </row>
    <row r="116" spans="1:41" s="457" customFormat="1" x14ac:dyDescent="0.25">
      <c r="A116" s="456"/>
      <c r="B116" s="456"/>
      <c r="C116" s="436" t="s">
        <v>594</v>
      </c>
      <c r="D116" s="437" t="s">
        <v>595</v>
      </c>
      <c r="E116" s="447">
        <v>0</v>
      </c>
      <c r="F116" s="447">
        <v>7.4155306018889589E-3</v>
      </c>
      <c r="G116" s="447">
        <v>0.96444768286804161</v>
      </c>
      <c r="H116" s="447">
        <v>0</v>
      </c>
      <c r="I116" s="447">
        <v>0</v>
      </c>
      <c r="J116" s="447">
        <v>0</v>
      </c>
      <c r="K116" s="447">
        <v>0</v>
      </c>
      <c r="L116" s="447">
        <v>0</v>
      </c>
      <c r="M116" s="447">
        <v>0</v>
      </c>
      <c r="N116" s="447">
        <v>0</v>
      </c>
      <c r="O116" s="447">
        <v>0</v>
      </c>
      <c r="P116" s="447">
        <v>0</v>
      </c>
      <c r="Q116" s="447">
        <v>0</v>
      </c>
      <c r="R116" s="447">
        <v>0</v>
      </c>
      <c r="S116" s="447">
        <v>2.8136786530069402E-2</v>
      </c>
      <c r="T116" s="447">
        <v>0</v>
      </c>
      <c r="U116" s="447">
        <v>0</v>
      </c>
      <c r="V116" s="447">
        <v>0</v>
      </c>
      <c r="W116" s="447">
        <v>0</v>
      </c>
      <c r="X116" s="447"/>
      <c r="Y116" s="447"/>
      <c r="Z116" s="447"/>
      <c r="AA116" s="447"/>
      <c r="AB116" s="447"/>
      <c r="AC116" s="447"/>
      <c r="AD116" s="447"/>
      <c r="AE116" s="430">
        <f t="shared" si="24"/>
        <v>1</v>
      </c>
      <c r="AF116" s="482"/>
      <c r="AG116" s="477"/>
      <c r="AH116" s="478"/>
      <c r="AI116" s="478"/>
      <c r="AJ116" s="477"/>
      <c r="AK116" s="358"/>
      <c r="AL116" s="467"/>
      <c r="AM116" s="480"/>
      <c r="AN116" s="457" t="str">
        <f t="shared" si="26"/>
        <v>EC.12022</v>
      </c>
      <c r="AO116" s="456" t="str">
        <f>VLOOKUP(AN116,Incurred_Real!$A$25:$D$376,4,FALSE)</f>
        <v>Replacement</v>
      </c>
    </row>
    <row r="117" spans="1:41" s="457" customFormat="1" x14ac:dyDescent="0.25">
      <c r="A117" s="456"/>
      <c r="B117" s="456"/>
      <c r="C117" s="436" t="s">
        <v>596</v>
      </c>
      <c r="D117" s="437" t="s">
        <v>597</v>
      </c>
      <c r="E117" s="435">
        <v>1</v>
      </c>
      <c r="F117" s="435">
        <v>0</v>
      </c>
      <c r="G117" s="435">
        <v>0</v>
      </c>
      <c r="H117" s="435">
        <v>0</v>
      </c>
      <c r="I117" s="435">
        <v>0</v>
      </c>
      <c r="J117" s="435">
        <v>0</v>
      </c>
      <c r="K117" s="435">
        <v>0</v>
      </c>
      <c r="L117" s="435">
        <v>0</v>
      </c>
      <c r="M117" s="435">
        <v>0</v>
      </c>
      <c r="N117" s="435">
        <v>0</v>
      </c>
      <c r="O117" s="435">
        <v>0</v>
      </c>
      <c r="P117" s="435">
        <v>0</v>
      </c>
      <c r="Q117" s="435">
        <v>0</v>
      </c>
      <c r="R117" s="435">
        <v>0</v>
      </c>
      <c r="S117" s="435">
        <v>0</v>
      </c>
      <c r="T117" s="435">
        <v>0</v>
      </c>
      <c r="U117" s="435">
        <v>0</v>
      </c>
      <c r="V117" s="435">
        <v>0</v>
      </c>
      <c r="W117" s="435">
        <v>0</v>
      </c>
      <c r="X117" s="435"/>
      <c r="Y117" s="435"/>
      <c r="Z117" s="435"/>
      <c r="AA117" s="435"/>
      <c r="AB117" s="435"/>
      <c r="AC117" s="435"/>
      <c r="AD117" s="435"/>
      <c r="AE117" s="430">
        <f t="shared" si="24"/>
        <v>1</v>
      </c>
      <c r="AF117" s="482"/>
      <c r="AG117" s="477"/>
      <c r="AH117" s="478"/>
      <c r="AI117" s="479"/>
      <c r="AJ117" s="477"/>
      <c r="AK117" s="358"/>
      <c r="AL117" s="467"/>
      <c r="AM117" s="480"/>
      <c r="AN117" s="457" t="str">
        <f t="shared" si="26"/>
        <v>EC.12027</v>
      </c>
      <c r="AO117" s="456" t="str">
        <f>VLOOKUP(AN117,Incurred_Real!$A$25:$D$376,4,FALSE)</f>
        <v>Facilities</v>
      </c>
    </row>
    <row r="118" spans="1:41" s="457" customFormat="1" x14ac:dyDescent="0.25">
      <c r="A118" s="456"/>
      <c r="B118" s="456"/>
      <c r="C118" s="436" t="s">
        <v>598</v>
      </c>
      <c r="D118" s="437" t="s">
        <v>599</v>
      </c>
      <c r="E118" s="435">
        <v>0.69957081545064381</v>
      </c>
      <c r="F118" s="435">
        <v>0</v>
      </c>
      <c r="G118" s="435">
        <v>0</v>
      </c>
      <c r="H118" s="435">
        <v>0</v>
      </c>
      <c r="I118" s="435">
        <v>0</v>
      </c>
      <c r="J118" s="435">
        <v>0</v>
      </c>
      <c r="K118" s="435">
        <v>0</v>
      </c>
      <c r="L118" s="435">
        <v>0.30042918454935619</v>
      </c>
      <c r="M118" s="435">
        <v>0</v>
      </c>
      <c r="N118" s="435">
        <v>0</v>
      </c>
      <c r="O118" s="435">
        <v>0</v>
      </c>
      <c r="P118" s="435">
        <v>0</v>
      </c>
      <c r="Q118" s="435">
        <v>0</v>
      </c>
      <c r="R118" s="435">
        <v>0</v>
      </c>
      <c r="S118" s="435">
        <v>0</v>
      </c>
      <c r="T118" s="435">
        <v>0</v>
      </c>
      <c r="U118" s="435">
        <v>0</v>
      </c>
      <c r="V118" s="435">
        <v>0</v>
      </c>
      <c r="W118" s="435">
        <v>0</v>
      </c>
      <c r="X118" s="435"/>
      <c r="Y118" s="435"/>
      <c r="Z118" s="435"/>
      <c r="AA118" s="435"/>
      <c r="AB118" s="435"/>
      <c r="AC118" s="435"/>
      <c r="AD118" s="435"/>
      <c r="AE118" s="430">
        <f t="shared" si="24"/>
        <v>1</v>
      </c>
      <c r="AF118" s="482"/>
      <c r="AG118" s="477"/>
      <c r="AH118" s="478"/>
      <c r="AI118" s="479"/>
      <c r="AJ118" s="477"/>
      <c r="AK118" s="358"/>
      <c r="AL118" s="467"/>
      <c r="AM118" s="480"/>
      <c r="AN118" s="457" t="str">
        <f t="shared" si="26"/>
        <v>EC.12028</v>
      </c>
      <c r="AO118" s="456" t="str">
        <f>VLOOKUP(AN118,Incurred_Real!$A$25:$D$376,4,FALSE)</f>
        <v>Facilities</v>
      </c>
    </row>
    <row r="119" spans="1:41" s="457" customFormat="1" x14ac:dyDescent="0.25">
      <c r="A119" s="456"/>
      <c r="B119" s="456"/>
      <c r="C119" s="436" t="s">
        <v>600</v>
      </c>
      <c r="D119" s="437" t="s">
        <v>601</v>
      </c>
      <c r="E119" s="435">
        <v>0</v>
      </c>
      <c r="F119" s="435">
        <v>0</v>
      </c>
      <c r="G119" s="435">
        <v>0</v>
      </c>
      <c r="H119" s="435">
        <v>1</v>
      </c>
      <c r="I119" s="435">
        <v>0</v>
      </c>
      <c r="J119" s="435">
        <v>0</v>
      </c>
      <c r="K119" s="435">
        <v>0</v>
      </c>
      <c r="L119" s="435">
        <v>0</v>
      </c>
      <c r="M119" s="435">
        <v>0</v>
      </c>
      <c r="N119" s="435">
        <v>0</v>
      </c>
      <c r="O119" s="435">
        <v>0</v>
      </c>
      <c r="P119" s="435">
        <v>0</v>
      </c>
      <c r="Q119" s="435">
        <v>0</v>
      </c>
      <c r="R119" s="435">
        <v>0</v>
      </c>
      <c r="S119" s="435">
        <v>0</v>
      </c>
      <c r="T119" s="435">
        <v>0</v>
      </c>
      <c r="U119" s="435">
        <v>0</v>
      </c>
      <c r="V119" s="435">
        <v>0</v>
      </c>
      <c r="W119" s="435">
        <v>0</v>
      </c>
      <c r="X119" s="435"/>
      <c r="Y119" s="435"/>
      <c r="Z119" s="435"/>
      <c r="AA119" s="435"/>
      <c r="AB119" s="435"/>
      <c r="AC119" s="435"/>
      <c r="AD119" s="435"/>
      <c r="AE119" s="430">
        <f t="shared" si="24"/>
        <v>1</v>
      </c>
      <c r="AF119" s="482"/>
      <c r="AG119" s="477"/>
      <c r="AH119" s="478"/>
      <c r="AI119" s="479"/>
      <c r="AJ119" s="477"/>
      <c r="AK119" s="358"/>
      <c r="AL119" s="467"/>
      <c r="AM119" s="480"/>
      <c r="AN119" s="457" t="str">
        <f t="shared" si="26"/>
        <v>EC.12070</v>
      </c>
      <c r="AO119" s="456" t="str">
        <f>VLOOKUP(AN119,Incurred_Real!$A$25:$D$376,4,FALSE)</f>
        <v>Information Technology</v>
      </c>
    </row>
    <row r="120" spans="1:41" s="457" customFormat="1" x14ac:dyDescent="0.25">
      <c r="A120" s="456"/>
      <c r="B120" s="456"/>
      <c r="C120" s="436" t="s">
        <v>602</v>
      </c>
      <c r="D120" s="437" t="s">
        <v>603</v>
      </c>
      <c r="E120" s="435">
        <v>0</v>
      </c>
      <c r="F120" s="435">
        <v>0</v>
      </c>
      <c r="G120" s="435">
        <v>0</v>
      </c>
      <c r="H120" s="435">
        <v>1</v>
      </c>
      <c r="I120" s="435">
        <v>0</v>
      </c>
      <c r="J120" s="435">
        <v>0</v>
      </c>
      <c r="K120" s="435">
        <v>0</v>
      </c>
      <c r="L120" s="435">
        <v>0</v>
      </c>
      <c r="M120" s="435">
        <v>0</v>
      </c>
      <c r="N120" s="435">
        <v>0</v>
      </c>
      <c r="O120" s="435">
        <v>0</v>
      </c>
      <c r="P120" s="435">
        <v>0</v>
      </c>
      <c r="Q120" s="435">
        <v>0</v>
      </c>
      <c r="R120" s="435">
        <v>0</v>
      </c>
      <c r="S120" s="435">
        <v>0</v>
      </c>
      <c r="T120" s="435">
        <v>0</v>
      </c>
      <c r="U120" s="435">
        <v>0</v>
      </c>
      <c r="V120" s="435">
        <v>0</v>
      </c>
      <c r="W120" s="435">
        <v>0</v>
      </c>
      <c r="X120" s="435"/>
      <c r="Y120" s="435"/>
      <c r="Z120" s="435"/>
      <c r="AA120" s="435"/>
      <c r="AB120" s="435"/>
      <c r="AC120" s="435"/>
      <c r="AD120" s="435"/>
      <c r="AE120" s="430">
        <f t="shared" si="24"/>
        <v>1</v>
      </c>
      <c r="AF120" s="482"/>
      <c r="AG120" s="477"/>
      <c r="AH120" s="478"/>
      <c r="AI120" s="479"/>
      <c r="AJ120" s="477"/>
      <c r="AK120" s="358"/>
      <c r="AL120" s="467"/>
      <c r="AM120" s="480"/>
      <c r="AN120" s="457" t="str">
        <f t="shared" si="26"/>
        <v>EC.12071</v>
      </c>
      <c r="AO120" s="456" t="str">
        <f>VLOOKUP(AN120,Incurred_Real!$A$25:$D$376,4,FALSE)</f>
        <v>Information Technology</v>
      </c>
    </row>
    <row r="121" spans="1:41" s="457" customFormat="1" x14ac:dyDescent="0.25">
      <c r="A121" s="456"/>
      <c r="B121" s="456"/>
      <c r="C121" s="439" t="s">
        <v>779</v>
      </c>
      <c r="D121" s="440" t="s">
        <v>222</v>
      </c>
      <c r="E121" s="435">
        <v>0</v>
      </c>
      <c r="F121" s="435">
        <v>0</v>
      </c>
      <c r="G121" s="435">
        <v>0</v>
      </c>
      <c r="H121" s="435">
        <v>1</v>
      </c>
      <c r="I121" s="435">
        <v>0</v>
      </c>
      <c r="J121" s="435">
        <v>0</v>
      </c>
      <c r="K121" s="435">
        <v>0</v>
      </c>
      <c r="L121" s="435">
        <v>0</v>
      </c>
      <c r="M121" s="435">
        <v>0</v>
      </c>
      <c r="N121" s="435">
        <v>0</v>
      </c>
      <c r="O121" s="435">
        <v>0</v>
      </c>
      <c r="P121" s="435">
        <v>0</v>
      </c>
      <c r="Q121" s="435">
        <v>0</v>
      </c>
      <c r="R121" s="435">
        <v>0</v>
      </c>
      <c r="S121" s="435">
        <v>0</v>
      </c>
      <c r="T121" s="435">
        <v>0</v>
      </c>
      <c r="U121" s="435">
        <v>0</v>
      </c>
      <c r="V121" s="435">
        <v>0</v>
      </c>
      <c r="W121" s="435">
        <v>0</v>
      </c>
      <c r="X121" s="435"/>
      <c r="Y121" s="435"/>
      <c r="Z121" s="435"/>
      <c r="AA121" s="435"/>
      <c r="AB121" s="435"/>
      <c r="AC121" s="435"/>
      <c r="AD121" s="435"/>
      <c r="AE121" s="430">
        <f t="shared" si="24"/>
        <v>1</v>
      </c>
      <c r="AF121" s="482"/>
      <c r="AG121" s="477"/>
      <c r="AH121" s="478"/>
      <c r="AI121" s="479"/>
      <c r="AJ121" s="477"/>
      <c r="AK121" s="358"/>
      <c r="AL121" s="467"/>
      <c r="AM121" s="480"/>
      <c r="AN121" s="457" t="str">
        <f t="shared" ref="AN121:AN148" si="27">"EC."&amp;C121</f>
        <v>EC.12101</v>
      </c>
      <c r="AO121" s="456" t="str">
        <f>VLOOKUP(AN121,Incurred_Real!$A$25:$D$376,4,FALSE)</f>
        <v>Information Technology</v>
      </c>
    </row>
    <row r="122" spans="1:41" s="457" customFormat="1" x14ac:dyDescent="0.25">
      <c r="A122" s="456"/>
      <c r="B122" s="456"/>
      <c r="C122" s="436" t="s">
        <v>604</v>
      </c>
      <c r="D122" s="437" t="s">
        <v>605</v>
      </c>
      <c r="E122" s="435">
        <v>1</v>
      </c>
      <c r="F122" s="435">
        <v>0</v>
      </c>
      <c r="G122" s="435">
        <v>0</v>
      </c>
      <c r="H122" s="435">
        <v>0</v>
      </c>
      <c r="I122" s="435">
        <v>0</v>
      </c>
      <c r="J122" s="435">
        <v>0</v>
      </c>
      <c r="K122" s="435">
        <v>0</v>
      </c>
      <c r="L122" s="435">
        <v>0</v>
      </c>
      <c r="M122" s="435">
        <v>0</v>
      </c>
      <c r="N122" s="435">
        <v>0</v>
      </c>
      <c r="O122" s="435">
        <v>0</v>
      </c>
      <c r="P122" s="435">
        <v>0</v>
      </c>
      <c r="Q122" s="435">
        <v>0</v>
      </c>
      <c r="R122" s="435">
        <v>0</v>
      </c>
      <c r="S122" s="435">
        <v>0</v>
      </c>
      <c r="T122" s="435">
        <v>0</v>
      </c>
      <c r="U122" s="435">
        <v>0</v>
      </c>
      <c r="V122" s="435">
        <v>0</v>
      </c>
      <c r="W122" s="435">
        <v>0</v>
      </c>
      <c r="X122" s="435"/>
      <c r="Y122" s="435"/>
      <c r="Z122" s="435"/>
      <c r="AA122" s="435"/>
      <c r="AB122" s="435"/>
      <c r="AC122" s="435"/>
      <c r="AD122" s="435"/>
      <c r="AE122" s="430">
        <f t="shared" si="24"/>
        <v>1</v>
      </c>
      <c r="AF122" s="482"/>
      <c r="AG122" s="477"/>
      <c r="AH122" s="478"/>
      <c r="AI122" s="479"/>
      <c r="AJ122" s="477"/>
      <c r="AK122" s="358"/>
      <c r="AL122" s="467"/>
      <c r="AM122" s="480"/>
      <c r="AN122" s="457" t="str">
        <f t="shared" si="27"/>
        <v>EC.12105</v>
      </c>
      <c r="AO122" s="456" t="str">
        <f>VLOOKUP(AN122,Incurred_Real!$A$25:$D$376,4,FALSE)</f>
        <v>Facilities</v>
      </c>
    </row>
    <row r="123" spans="1:41" s="457" customFormat="1" x14ac:dyDescent="0.25">
      <c r="A123" s="456"/>
      <c r="B123" s="456"/>
      <c r="C123" s="436" t="s">
        <v>606</v>
      </c>
      <c r="D123" s="437" t="s">
        <v>607</v>
      </c>
      <c r="E123" s="435">
        <v>0.76326530612244892</v>
      </c>
      <c r="F123" s="435">
        <v>0</v>
      </c>
      <c r="G123" s="435">
        <v>0</v>
      </c>
      <c r="H123" s="435">
        <v>0</v>
      </c>
      <c r="I123" s="435">
        <v>0</v>
      </c>
      <c r="J123" s="435">
        <v>0</v>
      </c>
      <c r="K123" s="435">
        <v>0</v>
      </c>
      <c r="L123" s="435">
        <v>0.23673469387755106</v>
      </c>
      <c r="M123" s="435">
        <v>0</v>
      </c>
      <c r="N123" s="435">
        <v>0</v>
      </c>
      <c r="O123" s="435">
        <v>0</v>
      </c>
      <c r="P123" s="435">
        <v>0</v>
      </c>
      <c r="Q123" s="435">
        <v>0</v>
      </c>
      <c r="R123" s="435">
        <v>0</v>
      </c>
      <c r="S123" s="435">
        <v>0</v>
      </c>
      <c r="T123" s="435">
        <v>0</v>
      </c>
      <c r="U123" s="435">
        <v>0</v>
      </c>
      <c r="V123" s="435">
        <v>0</v>
      </c>
      <c r="W123" s="435">
        <v>0</v>
      </c>
      <c r="X123" s="435"/>
      <c r="Y123" s="435"/>
      <c r="Z123" s="435"/>
      <c r="AA123" s="435"/>
      <c r="AB123" s="435"/>
      <c r="AC123" s="435"/>
      <c r="AD123" s="435"/>
      <c r="AE123" s="430">
        <f t="shared" si="24"/>
        <v>1</v>
      </c>
      <c r="AF123" s="482"/>
      <c r="AG123" s="477"/>
      <c r="AH123" s="478"/>
      <c r="AI123" s="479"/>
      <c r="AJ123" s="477"/>
      <c r="AK123" s="358"/>
      <c r="AL123" s="467"/>
      <c r="AM123" s="480"/>
      <c r="AN123" s="457" t="str">
        <f t="shared" si="27"/>
        <v>EC.12106</v>
      </c>
      <c r="AO123" s="456" t="str">
        <f>VLOOKUP(AN123,Incurred_Real!$A$25:$D$376,4,FALSE)</f>
        <v>Facilities</v>
      </c>
    </row>
    <row r="124" spans="1:41" s="457" customFormat="1" x14ac:dyDescent="0.25">
      <c r="A124" s="456"/>
      <c r="B124" s="456"/>
      <c r="C124" s="436" t="s">
        <v>608</v>
      </c>
      <c r="D124" s="437" t="s">
        <v>609</v>
      </c>
      <c r="E124" s="435">
        <v>1</v>
      </c>
      <c r="F124" s="435">
        <v>0</v>
      </c>
      <c r="G124" s="435">
        <v>0</v>
      </c>
      <c r="H124" s="435">
        <v>0</v>
      </c>
      <c r="I124" s="435">
        <v>0</v>
      </c>
      <c r="J124" s="435">
        <v>0</v>
      </c>
      <c r="K124" s="435">
        <v>0</v>
      </c>
      <c r="L124" s="435">
        <v>0</v>
      </c>
      <c r="M124" s="435">
        <v>0</v>
      </c>
      <c r="N124" s="435">
        <v>0</v>
      </c>
      <c r="O124" s="435">
        <v>0</v>
      </c>
      <c r="P124" s="435">
        <v>0</v>
      </c>
      <c r="Q124" s="435">
        <v>0</v>
      </c>
      <c r="R124" s="435">
        <v>0</v>
      </c>
      <c r="S124" s="435">
        <v>0</v>
      </c>
      <c r="T124" s="435">
        <v>0</v>
      </c>
      <c r="U124" s="435">
        <v>0</v>
      </c>
      <c r="V124" s="435">
        <v>0</v>
      </c>
      <c r="W124" s="435">
        <v>0</v>
      </c>
      <c r="X124" s="435"/>
      <c r="Y124" s="435"/>
      <c r="Z124" s="435"/>
      <c r="AA124" s="435"/>
      <c r="AB124" s="435"/>
      <c r="AC124" s="435"/>
      <c r="AD124" s="435"/>
      <c r="AE124" s="430">
        <f t="shared" si="24"/>
        <v>1</v>
      </c>
      <c r="AF124" s="482"/>
      <c r="AG124" s="477"/>
      <c r="AH124" s="478"/>
      <c r="AI124" s="479"/>
      <c r="AJ124" s="477"/>
      <c r="AK124" s="358"/>
      <c r="AL124" s="467"/>
      <c r="AM124" s="480"/>
      <c r="AN124" s="457" t="str">
        <f t="shared" si="27"/>
        <v>EC.12110</v>
      </c>
      <c r="AO124" s="456" t="str">
        <f>VLOOKUP(AN124,Incurred_Real!$A$25:$D$376,4,FALSE)</f>
        <v>Facilities</v>
      </c>
    </row>
    <row r="125" spans="1:41" s="457" customFormat="1" x14ac:dyDescent="0.25">
      <c r="A125" s="456"/>
      <c r="B125" s="456"/>
      <c r="C125" s="436" t="s">
        <v>610</v>
      </c>
      <c r="D125" s="437" t="s">
        <v>611</v>
      </c>
      <c r="E125" s="435">
        <v>0</v>
      </c>
      <c r="F125" s="435">
        <v>0</v>
      </c>
      <c r="G125" s="435">
        <v>0</v>
      </c>
      <c r="H125" s="435">
        <v>0</v>
      </c>
      <c r="I125" s="435">
        <v>0</v>
      </c>
      <c r="J125" s="435">
        <v>0</v>
      </c>
      <c r="K125" s="435">
        <v>0</v>
      </c>
      <c r="L125" s="435">
        <v>1</v>
      </c>
      <c r="M125" s="435">
        <v>0</v>
      </c>
      <c r="N125" s="435">
        <v>0</v>
      </c>
      <c r="O125" s="435">
        <v>0</v>
      </c>
      <c r="P125" s="435">
        <v>0</v>
      </c>
      <c r="Q125" s="435">
        <v>0</v>
      </c>
      <c r="R125" s="435">
        <v>0</v>
      </c>
      <c r="S125" s="435">
        <v>0</v>
      </c>
      <c r="T125" s="435">
        <v>0</v>
      </c>
      <c r="U125" s="435">
        <v>0</v>
      </c>
      <c r="V125" s="435">
        <v>0</v>
      </c>
      <c r="W125" s="435">
        <v>0</v>
      </c>
      <c r="X125" s="435"/>
      <c r="Y125" s="435"/>
      <c r="Z125" s="435"/>
      <c r="AA125" s="435"/>
      <c r="AB125" s="435"/>
      <c r="AC125" s="435"/>
      <c r="AD125" s="435"/>
      <c r="AE125" s="430">
        <f t="shared" si="24"/>
        <v>1</v>
      </c>
      <c r="AF125" s="482"/>
      <c r="AG125" s="477"/>
      <c r="AH125" s="478"/>
      <c r="AI125" s="479"/>
      <c r="AJ125" s="477"/>
      <c r="AK125" s="358"/>
      <c r="AL125" s="467"/>
      <c r="AM125" s="480"/>
      <c r="AN125" s="457" t="str">
        <f t="shared" si="27"/>
        <v>EC.12111</v>
      </c>
      <c r="AO125" s="456" t="str">
        <f>VLOOKUP(AN125,Incurred_Real!$A$25:$D$376,4,FALSE)</f>
        <v>Facilities</v>
      </c>
    </row>
    <row r="126" spans="1:41" s="457" customFormat="1" x14ac:dyDescent="0.25">
      <c r="A126" s="456"/>
      <c r="B126" s="456"/>
      <c r="C126" s="436" t="s">
        <v>612</v>
      </c>
      <c r="D126" s="437" t="s">
        <v>613</v>
      </c>
      <c r="E126" s="435">
        <v>1</v>
      </c>
      <c r="F126" s="435">
        <v>0</v>
      </c>
      <c r="G126" s="435">
        <v>0</v>
      </c>
      <c r="H126" s="435">
        <v>0</v>
      </c>
      <c r="I126" s="435">
        <v>0</v>
      </c>
      <c r="J126" s="435">
        <v>0</v>
      </c>
      <c r="K126" s="435">
        <v>0</v>
      </c>
      <c r="L126" s="435">
        <v>0</v>
      </c>
      <c r="M126" s="435">
        <v>0</v>
      </c>
      <c r="N126" s="435">
        <v>0</v>
      </c>
      <c r="O126" s="435">
        <v>0</v>
      </c>
      <c r="P126" s="435">
        <v>0</v>
      </c>
      <c r="Q126" s="435">
        <v>0</v>
      </c>
      <c r="R126" s="435">
        <v>0</v>
      </c>
      <c r="S126" s="435">
        <v>0</v>
      </c>
      <c r="T126" s="435">
        <v>0</v>
      </c>
      <c r="U126" s="435">
        <v>0</v>
      </c>
      <c r="V126" s="435">
        <v>0</v>
      </c>
      <c r="W126" s="435">
        <v>0</v>
      </c>
      <c r="X126" s="435"/>
      <c r="Y126" s="435"/>
      <c r="Z126" s="435"/>
      <c r="AA126" s="435"/>
      <c r="AB126" s="435"/>
      <c r="AC126" s="435"/>
      <c r="AD126" s="435"/>
      <c r="AE126" s="430">
        <f t="shared" si="24"/>
        <v>1</v>
      </c>
      <c r="AF126" s="482"/>
      <c r="AG126" s="477"/>
      <c r="AH126" s="478"/>
      <c r="AI126" s="478"/>
      <c r="AJ126" s="477"/>
      <c r="AK126" s="358"/>
      <c r="AL126" s="467"/>
      <c r="AM126" s="480"/>
      <c r="AN126" s="457" t="str">
        <f t="shared" si="27"/>
        <v>EC.12204</v>
      </c>
      <c r="AO126" s="456" t="str">
        <f>VLOOKUP(AN126,Incurred_Real!$A$25:$D$376,4,FALSE)</f>
        <v>Facilities</v>
      </c>
    </row>
    <row r="127" spans="1:41" s="457" customFormat="1" x14ac:dyDescent="0.25">
      <c r="A127" s="456"/>
      <c r="B127" s="456"/>
      <c r="C127" s="436" t="s">
        <v>614</v>
      </c>
      <c r="D127" s="437" t="s">
        <v>615</v>
      </c>
      <c r="E127" s="435">
        <v>0.76171875000000011</v>
      </c>
      <c r="F127" s="435">
        <v>0</v>
      </c>
      <c r="G127" s="435">
        <v>0</v>
      </c>
      <c r="H127" s="435">
        <v>0</v>
      </c>
      <c r="I127" s="435">
        <v>0</v>
      </c>
      <c r="J127" s="435">
        <v>0</v>
      </c>
      <c r="K127" s="435">
        <v>0</v>
      </c>
      <c r="L127" s="435">
        <v>0.23828125</v>
      </c>
      <c r="M127" s="435">
        <v>0</v>
      </c>
      <c r="N127" s="435">
        <v>0</v>
      </c>
      <c r="O127" s="435">
        <v>0</v>
      </c>
      <c r="P127" s="435">
        <v>0</v>
      </c>
      <c r="Q127" s="435">
        <v>0</v>
      </c>
      <c r="R127" s="435">
        <v>0</v>
      </c>
      <c r="S127" s="435">
        <v>0</v>
      </c>
      <c r="T127" s="435">
        <v>0</v>
      </c>
      <c r="U127" s="435">
        <v>0</v>
      </c>
      <c r="V127" s="435">
        <v>0</v>
      </c>
      <c r="W127" s="435">
        <v>0</v>
      </c>
      <c r="X127" s="435"/>
      <c r="Y127" s="435"/>
      <c r="Z127" s="435"/>
      <c r="AA127" s="435"/>
      <c r="AB127" s="435"/>
      <c r="AC127" s="435"/>
      <c r="AD127" s="435"/>
      <c r="AE127" s="430">
        <f t="shared" si="24"/>
        <v>1</v>
      </c>
      <c r="AF127" s="482"/>
      <c r="AG127" s="477"/>
      <c r="AH127" s="478"/>
      <c r="AI127" s="479"/>
      <c r="AJ127" s="477"/>
      <c r="AK127" s="358"/>
      <c r="AL127" s="467"/>
      <c r="AM127" s="480"/>
      <c r="AN127" s="457" t="str">
        <f t="shared" si="27"/>
        <v>EC.12205</v>
      </c>
      <c r="AO127" s="456" t="str">
        <f>VLOOKUP(AN127,Incurred_Real!$A$25:$D$376,4,FALSE)</f>
        <v>Facilities</v>
      </c>
    </row>
    <row r="128" spans="1:41" s="457" customFormat="1" x14ac:dyDescent="0.25">
      <c r="A128" s="456"/>
      <c r="B128" s="456"/>
      <c r="C128" s="436" t="s">
        <v>616</v>
      </c>
      <c r="D128" s="437" t="s">
        <v>617</v>
      </c>
      <c r="E128" s="435">
        <v>0</v>
      </c>
      <c r="F128" s="435">
        <v>0</v>
      </c>
      <c r="G128" s="435">
        <v>0</v>
      </c>
      <c r="H128" s="435">
        <v>0</v>
      </c>
      <c r="I128" s="435">
        <v>0</v>
      </c>
      <c r="J128" s="435">
        <v>0</v>
      </c>
      <c r="K128" s="435">
        <v>0</v>
      </c>
      <c r="L128" s="435">
        <v>1</v>
      </c>
      <c r="M128" s="435">
        <v>0</v>
      </c>
      <c r="N128" s="435">
        <v>0</v>
      </c>
      <c r="O128" s="435">
        <v>0</v>
      </c>
      <c r="P128" s="435">
        <v>0</v>
      </c>
      <c r="Q128" s="435">
        <v>0</v>
      </c>
      <c r="R128" s="435">
        <v>0</v>
      </c>
      <c r="S128" s="435">
        <v>0</v>
      </c>
      <c r="T128" s="435">
        <v>0</v>
      </c>
      <c r="U128" s="435">
        <v>0</v>
      </c>
      <c r="V128" s="435">
        <v>0</v>
      </c>
      <c r="W128" s="435">
        <v>0</v>
      </c>
      <c r="X128" s="435"/>
      <c r="Y128" s="435"/>
      <c r="Z128" s="435"/>
      <c r="AA128" s="435"/>
      <c r="AB128" s="435"/>
      <c r="AC128" s="435"/>
      <c r="AD128" s="435"/>
      <c r="AE128" s="430">
        <f t="shared" si="24"/>
        <v>1</v>
      </c>
      <c r="AF128" s="482"/>
      <c r="AG128" s="477"/>
      <c r="AH128" s="478"/>
      <c r="AI128" s="479"/>
      <c r="AJ128" s="477"/>
      <c r="AK128" s="358"/>
      <c r="AL128" s="467"/>
      <c r="AM128" s="480"/>
      <c r="AN128" s="457" t="str">
        <f t="shared" si="27"/>
        <v>EC.12207</v>
      </c>
      <c r="AO128" s="456" t="str">
        <f>VLOOKUP(AN128,Incurred_Real!$A$25:$D$376,4,FALSE)</f>
        <v>Facilities</v>
      </c>
    </row>
    <row r="129" spans="1:41" s="457" customFormat="1" x14ac:dyDescent="0.25">
      <c r="A129" s="456"/>
      <c r="B129" s="456"/>
      <c r="C129" s="436" t="s">
        <v>621</v>
      </c>
      <c r="D129" s="437" t="s">
        <v>251</v>
      </c>
      <c r="E129" s="435"/>
      <c r="F129" s="435"/>
      <c r="G129" s="435"/>
      <c r="H129" s="435">
        <v>1</v>
      </c>
      <c r="I129" s="435"/>
      <c r="J129" s="435"/>
      <c r="K129" s="435"/>
      <c r="L129" s="435"/>
      <c r="M129" s="435"/>
      <c r="N129" s="435"/>
      <c r="O129" s="435"/>
      <c r="P129" s="435"/>
      <c r="Q129" s="435"/>
      <c r="R129" s="435"/>
      <c r="S129" s="435"/>
      <c r="T129" s="435"/>
      <c r="U129" s="435"/>
      <c r="V129" s="435"/>
      <c r="W129" s="435"/>
      <c r="X129" s="435"/>
      <c r="Y129" s="435"/>
      <c r="Z129" s="435"/>
      <c r="AA129" s="435"/>
      <c r="AB129" s="435"/>
      <c r="AC129" s="435"/>
      <c r="AD129" s="435"/>
      <c r="AE129" s="430">
        <f t="shared" si="24"/>
        <v>1</v>
      </c>
      <c r="AF129" s="482"/>
      <c r="AG129" s="477"/>
      <c r="AH129" s="478"/>
      <c r="AI129" s="479"/>
      <c r="AJ129" s="477"/>
      <c r="AK129" s="359"/>
      <c r="AL129" s="467"/>
      <c r="AM129" s="480"/>
      <c r="AN129" s="457" t="str">
        <f t="shared" si="27"/>
        <v>EC.14012</v>
      </c>
      <c r="AO129" s="456" t="str">
        <f>VLOOKUP(AN129,Incurred_Real!$A$25:$D$376,4,FALSE)</f>
        <v>Security/Compliance</v>
      </c>
    </row>
    <row r="130" spans="1:41" s="457" customFormat="1" x14ac:dyDescent="0.25">
      <c r="A130" s="456"/>
      <c r="B130" s="456"/>
      <c r="C130" s="439" t="s">
        <v>631</v>
      </c>
      <c r="D130" s="440" t="s">
        <v>632</v>
      </c>
      <c r="E130" s="435"/>
      <c r="F130" s="435"/>
      <c r="G130" s="435"/>
      <c r="H130" s="435">
        <v>1</v>
      </c>
      <c r="I130" s="435"/>
      <c r="J130" s="435"/>
      <c r="K130" s="435"/>
      <c r="L130" s="435"/>
      <c r="M130" s="435"/>
      <c r="N130" s="435"/>
      <c r="O130" s="435"/>
      <c r="P130" s="435"/>
      <c r="Q130" s="435"/>
      <c r="R130" s="435"/>
      <c r="S130" s="435"/>
      <c r="T130" s="435"/>
      <c r="U130" s="435"/>
      <c r="V130" s="435"/>
      <c r="W130" s="435"/>
      <c r="X130" s="435"/>
      <c r="Y130" s="435"/>
      <c r="Z130" s="435"/>
      <c r="AA130" s="435"/>
      <c r="AB130" s="435"/>
      <c r="AC130" s="435"/>
      <c r="AD130" s="435"/>
      <c r="AE130" s="430">
        <f t="shared" si="24"/>
        <v>1</v>
      </c>
      <c r="AF130" s="482"/>
      <c r="AG130" s="477"/>
      <c r="AH130" s="478"/>
      <c r="AI130" s="478"/>
      <c r="AJ130" s="477"/>
      <c r="AK130" s="359"/>
      <c r="AL130" s="467"/>
      <c r="AM130" s="480"/>
      <c r="AN130" s="457" t="str">
        <f t="shared" si="27"/>
        <v>EC.14016</v>
      </c>
      <c r="AO130" s="456" t="str">
        <f>VLOOKUP(AN130,Incurred_Real!$A$25:$D$376,4,FALSE)</f>
        <v>Information Technology</v>
      </c>
    </row>
    <row r="131" spans="1:41" s="457" customFormat="1" x14ac:dyDescent="0.25">
      <c r="A131" s="456"/>
      <c r="B131" s="456"/>
      <c r="C131" s="439" t="s">
        <v>633</v>
      </c>
      <c r="D131" s="440" t="s">
        <v>266</v>
      </c>
      <c r="E131" s="435"/>
      <c r="F131" s="435"/>
      <c r="G131" s="435"/>
      <c r="H131" s="435"/>
      <c r="I131" s="435"/>
      <c r="J131" s="435"/>
      <c r="K131" s="435"/>
      <c r="L131" s="435">
        <v>1</v>
      </c>
      <c r="M131" s="435"/>
      <c r="N131" s="435"/>
      <c r="O131" s="435"/>
      <c r="P131" s="435"/>
      <c r="Q131" s="435"/>
      <c r="R131" s="435"/>
      <c r="S131" s="435"/>
      <c r="T131" s="435"/>
      <c r="U131" s="435"/>
      <c r="V131" s="435"/>
      <c r="W131" s="435"/>
      <c r="X131" s="435"/>
      <c r="Y131" s="435"/>
      <c r="Z131" s="435"/>
      <c r="AA131" s="435"/>
      <c r="AB131" s="435"/>
      <c r="AC131" s="435"/>
      <c r="AD131" s="435"/>
      <c r="AE131" s="430">
        <f t="shared" si="24"/>
        <v>1</v>
      </c>
      <c r="AF131" s="482"/>
      <c r="AG131" s="477"/>
      <c r="AH131" s="478"/>
      <c r="AI131" s="479"/>
      <c r="AJ131" s="477"/>
      <c r="AK131" s="359"/>
      <c r="AL131" s="467"/>
      <c r="AM131" s="480"/>
      <c r="AN131" s="457" t="str">
        <f t="shared" si="27"/>
        <v>EC.14030</v>
      </c>
      <c r="AO131" s="456" t="str">
        <f>VLOOKUP(AN131,Incurred_Real!$A$25:$D$376,4,FALSE)</f>
        <v>Security/Compliance</v>
      </c>
    </row>
    <row r="132" spans="1:41" s="457" customFormat="1" x14ac:dyDescent="0.25">
      <c r="A132" s="456"/>
      <c r="B132" s="456"/>
      <c r="C132" s="448" t="s">
        <v>628</v>
      </c>
      <c r="D132" s="440" t="s">
        <v>276</v>
      </c>
      <c r="E132" s="435"/>
      <c r="F132" s="435"/>
      <c r="G132" s="435"/>
      <c r="H132" s="435"/>
      <c r="I132" s="435"/>
      <c r="J132" s="435"/>
      <c r="K132" s="435"/>
      <c r="L132" s="435"/>
      <c r="M132" s="435"/>
      <c r="N132" s="435"/>
      <c r="O132" s="435"/>
      <c r="P132" s="435"/>
      <c r="Q132" s="435"/>
      <c r="R132" s="435"/>
      <c r="S132" s="435"/>
      <c r="T132" s="484">
        <f>100%*0</f>
        <v>0</v>
      </c>
      <c r="U132" s="435"/>
      <c r="V132" s="435"/>
      <c r="W132" s="484">
        <v>1</v>
      </c>
      <c r="X132" s="484"/>
      <c r="Y132" s="484"/>
      <c r="Z132" s="484"/>
      <c r="AA132" s="484"/>
      <c r="AB132" s="484"/>
      <c r="AC132" s="484"/>
      <c r="AD132" s="484"/>
      <c r="AE132" s="430">
        <f t="shared" si="24"/>
        <v>1</v>
      </c>
      <c r="AF132" s="482"/>
      <c r="AG132" s="477"/>
      <c r="AH132" s="478"/>
      <c r="AI132" s="479"/>
      <c r="AJ132" s="477"/>
      <c r="AK132" s="359"/>
      <c r="AL132" s="467"/>
      <c r="AM132" s="480"/>
      <c r="AN132" s="457" t="str">
        <f t="shared" si="27"/>
        <v>EC.14038</v>
      </c>
      <c r="AO132" s="456" t="str">
        <f>VLOOKUP(AN132,Incurred_Real!$A$25:$D$376,4,FALSE)</f>
        <v>Augmentation</v>
      </c>
    </row>
    <row r="133" spans="1:41" s="457" customFormat="1" x14ac:dyDescent="0.25">
      <c r="A133" s="456"/>
      <c r="B133" s="456"/>
      <c r="C133" s="436" t="s">
        <v>626</v>
      </c>
      <c r="D133" s="437" t="s">
        <v>291</v>
      </c>
      <c r="E133" s="435">
        <v>1</v>
      </c>
      <c r="F133" s="435">
        <v>0</v>
      </c>
      <c r="G133" s="435">
        <v>0</v>
      </c>
      <c r="H133" s="435">
        <v>0</v>
      </c>
      <c r="I133" s="435">
        <v>0</v>
      </c>
      <c r="J133" s="435">
        <v>0</v>
      </c>
      <c r="K133" s="435">
        <v>0</v>
      </c>
      <c r="L133" s="435">
        <v>0</v>
      </c>
      <c r="M133" s="435">
        <v>0</v>
      </c>
      <c r="N133" s="435">
        <v>0</v>
      </c>
      <c r="O133" s="435">
        <v>0</v>
      </c>
      <c r="P133" s="435">
        <v>0</v>
      </c>
      <c r="Q133" s="435">
        <v>0</v>
      </c>
      <c r="R133" s="435">
        <v>0</v>
      </c>
      <c r="S133" s="435">
        <v>0</v>
      </c>
      <c r="T133" s="435">
        <v>0</v>
      </c>
      <c r="U133" s="435">
        <v>0</v>
      </c>
      <c r="V133" s="435">
        <v>0</v>
      </c>
      <c r="W133" s="435">
        <v>0</v>
      </c>
      <c r="X133" s="435"/>
      <c r="Y133" s="435"/>
      <c r="Z133" s="435"/>
      <c r="AA133" s="435"/>
      <c r="AB133" s="435"/>
      <c r="AC133" s="435"/>
      <c r="AD133" s="435"/>
      <c r="AE133" s="430">
        <f t="shared" si="24"/>
        <v>1</v>
      </c>
      <c r="AF133" s="485"/>
      <c r="AG133" s="477"/>
      <c r="AH133" s="478"/>
      <c r="AI133" s="478"/>
      <c r="AJ133" s="477"/>
      <c r="AK133" s="358"/>
      <c r="AL133" s="467"/>
      <c r="AM133" s="480"/>
      <c r="AN133" s="457" t="str">
        <f t="shared" si="27"/>
        <v>EC.14058</v>
      </c>
      <c r="AO133" s="456" t="str">
        <f>VLOOKUP(AN133,Incurred_Real!$A$25:$D$376,4,FALSE)</f>
        <v>Facilities</v>
      </c>
    </row>
    <row r="134" spans="1:41" s="457" customFormat="1" x14ac:dyDescent="0.25">
      <c r="A134" s="456"/>
      <c r="B134" s="456"/>
      <c r="C134" s="425" t="s">
        <v>780</v>
      </c>
      <c r="D134" s="443" t="s">
        <v>300</v>
      </c>
      <c r="E134" s="435">
        <v>0</v>
      </c>
      <c r="F134" s="435">
        <v>0</v>
      </c>
      <c r="G134" s="435">
        <v>0</v>
      </c>
      <c r="H134" s="435">
        <v>0</v>
      </c>
      <c r="I134" s="435">
        <v>0</v>
      </c>
      <c r="J134" s="435">
        <v>0</v>
      </c>
      <c r="K134" s="435">
        <v>0</v>
      </c>
      <c r="L134" s="435">
        <v>0</v>
      </c>
      <c r="M134" s="435">
        <v>0</v>
      </c>
      <c r="N134" s="435">
        <v>0</v>
      </c>
      <c r="O134" s="435">
        <v>0</v>
      </c>
      <c r="P134" s="435">
        <v>0</v>
      </c>
      <c r="Q134" s="435">
        <v>0</v>
      </c>
      <c r="R134" s="435">
        <v>0</v>
      </c>
      <c r="S134" s="435">
        <v>0.92099025858776351</v>
      </c>
      <c r="T134" s="435">
        <v>0</v>
      </c>
      <c r="U134" s="435">
        <v>0</v>
      </c>
      <c r="V134" s="435">
        <v>0</v>
      </c>
      <c r="W134" s="435">
        <v>0</v>
      </c>
      <c r="X134" s="435"/>
      <c r="Y134" s="435"/>
      <c r="Z134" s="435"/>
      <c r="AA134" s="435"/>
      <c r="AB134" s="435"/>
      <c r="AC134" s="435"/>
      <c r="AD134" s="435">
        <v>7.9009741412236476E-2</v>
      </c>
      <c r="AE134" s="430">
        <f t="shared" si="24"/>
        <v>1</v>
      </c>
      <c r="AF134" s="485"/>
      <c r="AG134" s="477"/>
      <c r="AH134" s="478"/>
      <c r="AI134" s="479"/>
      <c r="AJ134" s="477"/>
      <c r="AK134" s="358"/>
      <c r="AL134" s="467"/>
      <c r="AM134" s="480"/>
      <c r="AN134" s="457" t="str">
        <f t="shared" si="27"/>
        <v>EC.14068</v>
      </c>
      <c r="AO134" s="456" t="str">
        <f>VLOOKUP(AN134,Incurred_Real!$A$25:$D$376,4,FALSE)</f>
        <v>Replacement</v>
      </c>
    </row>
    <row r="135" spans="1:41" s="457" customFormat="1" x14ac:dyDescent="0.25">
      <c r="A135" s="456"/>
      <c r="B135" s="456"/>
      <c r="C135" s="436" t="s">
        <v>627</v>
      </c>
      <c r="D135" s="437" t="s">
        <v>313</v>
      </c>
      <c r="E135" s="435"/>
      <c r="F135" s="435"/>
      <c r="G135" s="435"/>
      <c r="H135" s="435"/>
      <c r="I135" s="435"/>
      <c r="J135" s="435"/>
      <c r="K135" s="435"/>
      <c r="L135" s="435"/>
      <c r="M135" s="435"/>
      <c r="N135" s="435">
        <v>0.42</v>
      </c>
      <c r="O135" s="435">
        <v>0.15</v>
      </c>
      <c r="P135" s="435">
        <v>0.2</v>
      </c>
      <c r="Q135" s="435"/>
      <c r="R135" s="435"/>
      <c r="S135" s="435">
        <v>0.23</v>
      </c>
      <c r="T135" s="435"/>
      <c r="U135" s="435"/>
      <c r="V135" s="435"/>
      <c r="W135" s="435"/>
      <c r="X135" s="435"/>
      <c r="Y135" s="435"/>
      <c r="Z135" s="435"/>
      <c r="AA135" s="435"/>
      <c r="AB135" s="435"/>
      <c r="AC135" s="435"/>
      <c r="AD135" s="435"/>
      <c r="AE135" s="430">
        <f t="shared" ref="AE135:AE198" si="28">SUM(E135:AD135)</f>
        <v>1</v>
      </c>
      <c r="AF135" s="485"/>
      <c r="AG135" s="477"/>
      <c r="AH135" s="478"/>
      <c r="AI135" s="479"/>
      <c r="AJ135" s="477"/>
      <c r="AK135" s="359"/>
      <c r="AL135" s="467"/>
      <c r="AM135" s="480"/>
      <c r="AN135" s="457" t="str">
        <f t="shared" si="27"/>
        <v>EC.14088</v>
      </c>
      <c r="AO135" s="456" t="str">
        <f>VLOOKUP(AN135,Incurred_Real!$A$25:$D$376,4,FALSE)</f>
        <v>Security/Compliance</v>
      </c>
    </row>
    <row r="136" spans="1:41" s="457" customFormat="1" x14ac:dyDescent="0.25">
      <c r="A136" s="456"/>
      <c r="B136" s="456"/>
      <c r="C136" s="448" t="s">
        <v>629</v>
      </c>
      <c r="D136" s="440" t="s">
        <v>315</v>
      </c>
      <c r="E136" s="435"/>
      <c r="F136" s="435"/>
      <c r="G136" s="435"/>
      <c r="H136" s="435"/>
      <c r="I136" s="435"/>
      <c r="J136" s="435"/>
      <c r="K136" s="435"/>
      <c r="L136" s="435"/>
      <c r="M136" s="435"/>
      <c r="N136" s="435">
        <v>0.35</v>
      </c>
      <c r="O136" s="435"/>
      <c r="P136" s="435">
        <v>0.5</v>
      </c>
      <c r="Q136" s="435"/>
      <c r="R136" s="435"/>
      <c r="S136" s="435">
        <v>0.15</v>
      </c>
      <c r="T136" s="435"/>
      <c r="U136" s="435"/>
      <c r="V136" s="435"/>
      <c r="W136" s="435"/>
      <c r="X136" s="435"/>
      <c r="Y136" s="435"/>
      <c r="Z136" s="435"/>
      <c r="AA136" s="435"/>
      <c r="AB136" s="435"/>
      <c r="AC136" s="435"/>
      <c r="AD136" s="435"/>
      <c r="AE136" s="430">
        <f t="shared" si="28"/>
        <v>1</v>
      </c>
      <c r="AF136" s="485"/>
      <c r="AG136" s="477"/>
      <c r="AH136" s="478"/>
      <c r="AI136" s="479"/>
      <c r="AJ136" s="477"/>
      <c r="AK136" s="359"/>
      <c r="AL136" s="467"/>
      <c r="AM136" s="480"/>
      <c r="AN136" s="457" t="str">
        <f t="shared" si="27"/>
        <v>EC.14089</v>
      </c>
      <c r="AO136" s="456" t="str">
        <f>VLOOKUP(AN136,Incurred_Real!$A$25:$D$376,4,FALSE)</f>
        <v>Security/Compliance</v>
      </c>
    </row>
    <row r="137" spans="1:41" s="457" customFormat="1" x14ac:dyDescent="0.25">
      <c r="A137" s="456"/>
      <c r="B137" s="456"/>
      <c r="C137" s="425" t="s">
        <v>634</v>
      </c>
      <c r="D137" s="440" t="s">
        <v>336</v>
      </c>
      <c r="E137" s="435">
        <v>0.4</v>
      </c>
      <c r="F137" s="435"/>
      <c r="G137" s="435"/>
      <c r="H137" s="435">
        <v>0.2</v>
      </c>
      <c r="I137" s="435"/>
      <c r="J137" s="435"/>
      <c r="K137" s="435">
        <v>0.4</v>
      </c>
      <c r="L137" s="435"/>
      <c r="M137" s="435"/>
      <c r="N137" s="435"/>
      <c r="O137" s="435"/>
      <c r="P137" s="435"/>
      <c r="Q137" s="435"/>
      <c r="R137" s="435"/>
      <c r="S137" s="435"/>
      <c r="T137" s="435"/>
      <c r="U137" s="435"/>
      <c r="V137" s="435"/>
      <c r="W137" s="435"/>
      <c r="X137" s="435"/>
      <c r="Y137" s="435"/>
      <c r="Z137" s="435"/>
      <c r="AA137" s="435"/>
      <c r="AB137" s="435"/>
      <c r="AC137" s="435"/>
      <c r="AD137" s="435"/>
      <c r="AE137" s="430">
        <f t="shared" si="28"/>
        <v>1</v>
      </c>
      <c r="AF137" s="485"/>
      <c r="AG137" s="477"/>
      <c r="AH137" s="478"/>
      <c r="AI137" s="478"/>
      <c r="AJ137" s="477"/>
      <c r="AK137" s="359"/>
      <c r="AL137" s="467"/>
      <c r="AM137" s="480"/>
      <c r="AN137" s="457" t="str">
        <f t="shared" si="27"/>
        <v>EC.14120</v>
      </c>
      <c r="AO137" s="456" t="str">
        <f>VLOOKUP(AN137,Incurred_Real!$A$25:$D$376,4,FALSE)</f>
        <v>Security/Compliance</v>
      </c>
    </row>
    <row r="138" spans="1:41" s="457" customFormat="1" x14ac:dyDescent="0.25">
      <c r="A138" s="456"/>
      <c r="B138" s="456"/>
      <c r="C138" s="425" t="s">
        <v>636</v>
      </c>
      <c r="D138" s="443" t="s">
        <v>338</v>
      </c>
      <c r="E138" s="435">
        <v>0</v>
      </c>
      <c r="F138" s="435">
        <v>0</v>
      </c>
      <c r="G138" s="435">
        <v>0</v>
      </c>
      <c r="H138" s="435">
        <v>0</v>
      </c>
      <c r="I138" s="435">
        <v>0</v>
      </c>
      <c r="J138" s="435">
        <v>0</v>
      </c>
      <c r="K138" s="435">
        <v>0</v>
      </c>
      <c r="L138" s="435">
        <v>0</v>
      </c>
      <c r="M138" s="435">
        <v>0</v>
      </c>
      <c r="N138" s="435">
        <v>0</v>
      </c>
      <c r="O138" s="435">
        <v>0</v>
      </c>
      <c r="P138" s="435">
        <v>0</v>
      </c>
      <c r="Q138" s="435">
        <v>0</v>
      </c>
      <c r="R138" s="435">
        <v>0</v>
      </c>
      <c r="S138" s="435">
        <v>0.93819530475393786</v>
      </c>
      <c r="T138" s="435">
        <v>6.1804695246062157E-2</v>
      </c>
      <c r="U138" s="435">
        <v>0</v>
      </c>
      <c r="V138" s="435">
        <v>0</v>
      </c>
      <c r="W138" s="435">
        <v>0</v>
      </c>
      <c r="X138" s="435"/>
      <c r="Y138" s="435"/>
      <c r="Z138" s="435"/>
      <c r="AA138" s="435"/>
      <c r="AB138" s="435"/>
      <c r="AC138" s="435"/>
      <c r="AD138" s="435"/>
      <c r="AE138" s="430">
        <f t="shared" si="28"/>
        <v>1</v>
      </c>
      <c r="AF138" s="485"/>
      <c r="AG138" s="477"/>
      <c r="AH138" s="478"/>
      <c r="AI138" s="478"/>
      <c r="AJ138" s="477"/>
      <c r="AK138" s="358"/>
      <c r="AL138" s="467"/>
      <c r="AM138" s="480"/>
      <c r="AN138" s="457" t="str">
        <f t="shared" si="27"/>
        <v>EC.14122</v>
      </c>
      <c r="AO138" s="456" t="str">
        <f>VLOOKUP(AN138,Incurred_Real!$A$25:$D$376,4,FALSE)</f>
        <v>Security/Compliance</v>
      </c>
    </row>
    <row r="139" spans="1:41" s="457" customFormat="1" x14ac:dyDescent="0.25">
      <c r="A139" s="456"/>
      <c r="B139" s="456"/>
      <c r="C139" s="425" t="s">
        <v>781</v>
      </c>
      <c r="D139" s="443" t="s">
        <v>340</v>
      </c>
      <c r="E139" s="435">
        <v>0</v>
      </c>
      <c r="F139" s="435">
        <v>0</v>
      </c>
      <c r="G139" s="435">
        <v>0</v>
      </c>
      <c r="H139" s="435">
        <v>0</v>
      </c>
      <c r="I139" s="435">
        <v>0</v>
      </c>
      <c r="J139" s="435">
        <v>0</v>
      </c>
      <c r="K139" s="435">
        <v>0</v>
      </c>
      <c r="L139" s="435">
        <v>0</v>
      </c>
      <c r="M139" s="435">
        <v>0</v>
      </c>
      <c r="N139" s="435">
        <v>0</v>
      </c>
      <c r="O139" s="435">
        <v>0</v>
      </c>
      <c r="P139" s="435">
        <v>0</v>
      </c>
      <c r="Q139" s="435">
        <v>0</v>
      </c>
      <c r="R139" s="435">
        <v>0</v>
      </c>
      <c r="S139" s="435">
        <v>1</v>
      </c>
      <c r="T139" s="435">
        <v>0</v>
      </c>
      <c r="U139" s="435">
        <v>0</v>
      </c>
      <c r="V139" s="435">
        <v>0</v>
      </c>
      <c r="W139" s="435">
        <v>0</v>
      </c>
      <c r="X139" s="435"/>
      <c r="Y139" s="435"/>
      <c r="Z139" s="435"/>
      <c r="AA139" s="435"/>
      <c r="AB139" s="435"/>
      <c r="AC139" s="435"/>
      <c r="AD139" s="435"/>
      <c r="AE139" s="430">
        <f t="shared" si="28"/>
        <v>1</v>
      </c>
      <c r="AF139" s="485"/>
      <c r="AG139" s="477"/>
      <c r="AH139" s="478"/>
      <c r="AI139" s="479"/>
      <c r="AJ139" s="477"/>
      <c r="AK139" s="358"/>
      <c r="AL139" s="467"/>
      <c r="AM139" s="480"/>
      <c r="AN139" s="457" t="str">
        <f t="shared" si="27"/>
        <v>EC.14126</v>
      </c>
      <c r="AO139" s="456" t="str">
        <f>VLOOKUP(AN139,Incurred_Real!$A$25:$D$376,4,FALSE)</f>
        <v>Replacement</v>
      </c>
    </row>
    <row r="140" spans="1:41" s="457" customFormat="1" x14ac:dyDescent="0.25">
      <c r="A140" s="456"/>
      <c r="B140" s="456"/>
      <c r="C140" s="425" t="s">
        <v>782</v>
      </c>
      <c r="D140" s="443" t="s">
        <v>342</v>
      </c>
      <c r="E140" s="435">
        <v>0</v>
      </c>
      <c r="F140" s="435">
        <v>0</v>
      </c>
      <c r="G140" s="435">
        <v>0</v>
      </c>
      <c r="H140" s="435">
        <v>0</v>
      </c>
      <c r="I140" s="435">
        <v>0</v>
      </c>
      <c r="J140" s="435">
        <v>0</v>
      </c>
      <c r="K140" s="435">
        <v>0</v>
      </c>
      <c r="L140" s="435">
        <v>0</v>
      </c>
      <c r="M140" s="435">
        <v>0</v>
      </c>
      <c r="N140" s="435">
        <v>0</v>
      </c>
      <c r="O140" s="435">
        <v>0</v>
      </c>
      <c r="P140" s="435">
        <v>0</v>
      </c>
      <c r="Q140" s="435">
        <v>0</v>
      </c>
      <c r="R140" s="435">
        <v>0</v>
      </c>
      <c r="S140" s="435">
        <v>1</v>
      </c>
      <c r="T140" s="435">
        <v>0</v>
      </c>
      <c r="U140" s="435">
        <v>0</v>
      </c>
      <c r="V140" s="435">
        <v>0</v>
      </c>
      <c r="W140" s="435">
        <v>0</v>
      </c>
      <c r="X140" s="435"/>
      <c r="Y140" s="435"/>
      <c r="Z140" s="435"/>
      <c r="AA140" s="435"/>
      <c r="AB140" s="435"/>
      <c r="AC140" s="435"/>
      <c r="AD140" s="435"/>
      <c r="AE140" s="430">
        <f t="shared" si="28"/>
        <v>1</v>
      </c>
      <c r="AF140" s="485"/>
      <c r="AG140" s="477"/>
      <c r="AH140" s="478"/>
      <c r="AI140" s="479"/>
      <c r="AJ140" s="477"/>
      <c r="AK140" s="358"/>
      <c r="AL140" s="467"/>
      <c r="AM140" s="480"/>
      <c r="AN140" s="457" t="str">
        <f t="shared" si="27"/>
        <v>EC.14127</v>
      </c>
      <c r="AO140" s="456" t="str">
        <f>VLOOKUP(AN140,Incurred_Real!$A$25:$D$376,4,FALSE)</f>
        <v>Replacement</v>
      </c>
    </row>
    <row r="141" spans="1:41" s="457" customFormat="1" x14ac:dyDescent="0.25">
      <c r="A141" s="456"/>
      <c r="B141" s="456"/>
      <c r="C141" s="439" t="s">
        <v>783</v>
      </c>
      <c r="D141" s="440" t="s">
        <v>346</v>
      </c>
      <c r="E141" s="435">
        <v>0</v>
      </c>
      <c r="F141" s="435">
        <v>0</v>
      </c>
      <c r="G141" s="435">
        <v>0</v>
      </c>
      <c r="H141" s="435">
        <v>0</v>
      </c>
      <c r="I141" s="435">
        <v>0</v>
      </c>
      <c r="J141" s="435">
        <v>0</v>
      </c>
      <c r="K141" s="435">
        <v>0</v>
      </c>
      <c r="L141" s="435">
        <v>0</v>
      </c>
      <c r="M141" s="435">
        <v>0</v>
      </c>
      <c r="N141" s="435">
        <v>1</v>
      </c>
      <c r="O141" s="435">
        <v>0</v>
      </c>
      <c r="P141" s="435">
        <v>0</v>
      </c>
      <c r="Q141" s="435">
        <v>0</v>
      </c>
      <c r="R141" s="435">
        <v>0</v>
      </c>
      <c r="S141" s="435">
        <v>0</v>
      </c>
      <c r="T141" s="435">
        <v>0</v>
      </c>
      <c r="U141" s="435">
        <v>0</v>
      </c>
      <c r="V141" s="435">
        <v>0</v>
      </c>
      <c r="W141" s="435">
        <v>0</v>
      </c>
      <c r="X141" s="435"/>
      <c r="Y141" s="435"/>
      <c r="Z141" s="435"/>
      <c r="AA141" s="435"/>
      <c r="AB141" s="435"/>
      <c r="AC141" s="435"/>
      <c r="AD141" s="435"/>
      <c r="AE141" s="430">
        <f t="shared" si="28"/>
        <v>1</v>
      </c>
      <c r="AF141" s="485"/>
      <c r="AG141" s="477"/>
      <c r="AH141" s="478"/>
      <c r="AI141" s="479"/>
      <c r="AJ141" s="477"/>
      <c r="AK141" s="358"/>
      <c r="AL141" s="467"/>
      <c r="AM141" s="480"/>
      <c r="AN141" s="457" t="str">
        <f t="shared" si="27"/>
        <v>EC.14130</v>
      </c>
      <c r="AO141" s="456" t="str">
        <f>VLOOKUP(AN141,Incurred_Real!$A$25:$D$376,4,FALSE)</f>
        <v>Replacement</v>
      </c>
    </row>
    <row r="142" spans="1:41" s="457" customFormat="1" x14ac:dyDescent="0.25">
      <c r="A142" s="456"/>
      <c r="B142" s="456"/>
      <c r="C142" s="425" t="s">
        <v>745</v>
      </c>
      <c r="D142" s="443" t="s">
        <v>348</v>
      </c>
      <c r="E142" s="435">
        <v>0</v>
      </c>
      <c r="F142" s="435">
        <v>0</v>
      </c>
      <c r="G142" s="435">
        <v>0</v>
      </c>
      <c r="H142" s="435">
        <v>0</v>
      </c>
      <c r="I142" s="435">
        <v>0</v>
      </c>
      <c r="J142" s="435">
        <v>0</v>
      </c>
      <c r="K142" s="435">
        <v>0</v>
      </c>
      <c r="L142" s="435">
        <v>0</v>
      </c>
      <c r="M142" s="435">
        <v>0</v>
      </c>
      <c r="N142" s="435">
        <v>0.53950080701675884</v>
      </c>
      <c r="O142" s="435">
        <v>0</v>
      </c>
      <c r="P142" s="435">
        <v>4.3465636144460681E-3</v>
      </c>
      <c r="Q142" s="435">
        <v>0</v>
      </c>
      <c r="R142" s="435">
        <v>0</v>
      </c>
      <c r="S142" s="435">
        <v>0.45615262936879514</v>
      </c>
      <c r="T142" s="435">
        <v>0</v>
      </c>
      <c r="U142" s="435">
        <v>0</v>
      </c>
      <c r="V142" s="435">
        <v>0</v>
      </c>
      <c r="W142" s="435">
        <v>0</v>
      </c>
      <c r="X142" s="435"/>
      <c r="Y142" s="435"/>
      <c r="Z142" s="435"/>
      <c r="AA142" s="435"/>
      <c r="AB142" s="435"/>
      <c r="AC142" s="435"/>
      <c r="AD142" s="435"/>
      <c r="AE142" s="430">
        <f t="shared" si="28"/>
        <v>1</v>
      </c>
      <c r="AF142" s="485"/>
      <c r="AG142" s="477"/>
      <c r="AH142" s="478"/>
      <c r="AI142" s="479"/>
      <c r="AJ142" s="477"/>
      <c r="AK142" s="358"/>
      <c r="AL142" s="467"/>
      <c r="AM142" s="480"/>
      <c r="AN142" s="457" t="str">
        <f t="shared" si="27"/>
        <v>EC.14131</v>
      </c>
      <c r="AO142" s="456" t="str">
        <f>VLOOKUP(AN142,Incurred_Real!$A$25:$D$376,4,FALSE)</f>
        <v>Security/Compliance</v>
      </c>
    </row>
    <row r="143" spans="1:41" s="457" customFormat="1" x14ac:dyDescent="0.25">
      <c r="A143" s="456"/>
      <c r="B143" s="456"/>
      <c r="C143" s="425" t="s">
        <v>746</v>
      </c>
      <c r="D143" s="443" t="s">
        <v>350</v>
      </c>
      <c r="E143" s="435">
        <v>0</v>
      </c>
      <c r="F143" s="435">
        <v>0</v>
      </c>
      <c r="G143" s="435">
        <v>0</v>
      </c>
      <c r="H143" s="435">
        <v>0</v>
      </c>
      <c r="I143" s="435">
        <v>0</v>
      </c>
      <c r="J143" s="435">
        <v>0</v>
      </c>
      <c r="K143" s="435">
        <v>0</v>
      </c>
      <c r="L143" s="435">
        <v>0</v>
      </c>
      <c r="M143" s="435">
        <v>0</v>
      </c>
      <c r="N143" s="435">
        <v>0.80302042797577333</v>
      </c>
      <c r="O143" s="435">
        <v>0</v>
      </c>
      <c r="P143" s="435">
        <v>0</v>
      </c>
      <c r="Q143" s="435">
        <v>0</v>
      </c>
      <c r="R143" s="435">
        <v>0</v>
      </c>
      <c r="S143" s="435">
        <v>3.7904425834167359E-2</v>
      </c>
      <c r="T143" s="435">
        <v>0.15907514619005939</v>
      </c>
      <c r="U143" s="435">
        <v>0</v>
      </c>
      <c r="V143" s="435">
        <v>0</v>
      </c>
      <c r="W143" s="435">
        <v>0</v>
      </c>
      <c r="X143" s="435"/>
      <c r="Y143" s="435"/>
      <c r="Z143" s="435"/>
      <c r="AA143" s="435"/>
      <c r="AB143" s="435"/>
      <c r="AC143" s="435"/>
      <c r="AD143" s="435"/>
      <c r="AE143" s="430">
        <f t="shared" si="28"/>
        <v>1</v>
      </c>
      <c r="AF143" s="485"/>
      <c r="AG143" s="477"/>
      <c r="AH143" s="478"/>
      <c r="AI143" s="479"/>
      <c r="AJ143" s="477"/>
      <c r="AK143" s="358"/>
      <c r="AL143" s="467"/>
      <c r="AM143" s="480"/>
      <c r="AN143" s="457" t="str">
        <f t="shared" si="27"/>
        <v>EC.14132</v>
      </c>
      <c r="AO143" s="456" t="str">
        <f>VLOOKUP(AN143,Incurred_Real!$A$25:$D$376,4,FALSE)</f>
        <v>Security/Compliance</v>
      </c>
    </row>
    <row r="144" spans="1:41" s="457" customFormat="1" x14ac:dyDescent="0.25">
      <c r="A144" s="456"/>
      <c r="B144" s="456"/>
      <c r="C144" s="439" t="s">
        <v>637</v>
      </c>
      <c r="D144" s="443" t="s">
        <v>352</v>
      </c>
      <c r="E144" s="486"/>
      <c r="F144" s="486"/>
      <c r="G144" s="486"/>
      <c r="H144" s="486"/>
      <c r="I144" s="486"/>
      <c r="J144" s="486"/>
      <c r="K144" s="486"/>
      <c r="L144" s="486"/>
      <c r="M144" s="486"/>
      <c r="N144" s="449">
        <v>1</v>
      </c>
      <c r="O144" s="486"/>
      <c r="P144" s="486"/>
      <c r="Q144" s="486"/>
      <c r="R144" s="486"/>
      <c r="S144" s="486"/>
      <c r="T144" s="486"/>
      <c r="U144" s="486"/>
      <c r="V144" s="486"/>
      <c r="W144" s="486"/>
      <c r="X144" s="486"/>
      <c r="Y144" s="486"/>
      <c r="Z144" s="486"/>
      <c r="AA144" s="486"/>
      <c r="AB144" s="486"/>
      <c r="AC144" s="486"/>
      <c r="AD144" s="486"/>
      <c r="AE144" s="430">
        <f t="shared" si="28"/>
        <v>1</v>
      </c>
      <c r="AF144" s="485"/>
      <c r="AG144" s="477"/>
      <c r="AH144" s="478"/>
      <c r="AI144" s="478"/>
      <c r="AJ144" s="477"/>
      <c r="AK144" s="359"/>
      <c r="AL144" s="467"/>
      <c r="AM144" s="480"/>
      <c r="AN144" s="457" t="str">
        <f t="shared" si="27"/>
        <v>EC.14134</v>
      </c>
      <c r="AO144" s="456" t="str">
        <f>VLOOKUP(AN144,Incurred_Real!$A$25:$D$376,4,FALSE)</f>
        <v>Inventory/Spares</v>
      </c>
    </row>
    <row r="145" spans="1:41" s="457" customFormat="1" x14ac:dyDescent="0.25">
      <c r="A145" s="456"/>
      <c r="B145" s="456"/>
      <c r="C145" s="450" t="s">
        <v>784</v>
      </c>
      <c r="D145" s="451" t="s">
        <v>659</v>
      </c>
      <c r="E145" s="435">
        <v>0</v>
      </c>
      <c r="F145" s="435">
        <v>0</v>
      </c>
      <c r="G145" s="435">
        <v>0</v>
      </c>
      <c r="H145" s="435">
        <v>1</v>
      </c>
      <c r="I145" s="435">
        <v>0</v>
      </c>
      <c r="J145" s="435">
        <v>0</v>
      </c>
      <c r="K145" s="435">
        <v>0</v>
      </c>
      <c r="L145" s="435">
        <v>0</v>
      </c>
      <c r="M145" s="435">
        <v>0</v>
      </c>
      <c r="N145" s="435">
        <v>0</v>
      </c>
      <c r="O145" s="435">
        <v>0</v>
      </c>
      <c r="P145" s="435">
        <v>0</v>
      </c>
      <c r="Q145" s="435">
        <v>0</v>
      </c>
      <c r="R145" s="435">
        <v>0</v>
      </c>
      <c r="S145" s="435">
        <v>0</v>
      </c>
      <c r="T145" s="435">
        <v>0</v>
      </c>
      <c r="U145" s="435">
        <v>0</v>
      </c>
      <c r="V145" s="435">
        <v>0</v>
      </c>
      <c r="W145" s="435">
        <v>0</v>
      </c>
      <c r="X145" s="435"/>
      <c r="Y145" s="435"/>
      <c r="Z145" s="435"/>
      <c r="AA145" s="435"/>
      <c r="AB145" s="435"/>
      <c r="AC145" s="435"/>
      <c r="AD145" s="435"/>
      <c r="AE145" s="430">
        <f t="shared" si="28"/>
        <v>1</v>
      </c>
      <c r="AF145" s="485"/>
      <c r="AG145" s="477"/>
      <c r="AH145" s="478"/>
      <c r="AI145" s="479"/>
      <c r="AJ145" s="477"/>
      <c r="AK145" s="358"/>
      <c r="AL145" s="467"/>
      <c r="AM145" s="480"/>
      <c r="AN145" s="457" t="str">
        <f t="shared" si="27"/>
        <v>EC.11606</v>
      </c>
      <c r="AO145" s="456" t="str">
        <f>VLOOKUP(AN145,Incurred_Real!$A$25:$D$376,4,FALSE)</f>
        <v>Information Technology</v>
      </c>
    </row>
    <row r="146" spans="1:41" s="457" customFormat="1" x14ac:dyDescent="0.25">
      <c r="A146" s="456"/>
      <c r="B146" s="456"/>
      <c r="C146" s="450" t="s">
        <v>785</v>
      </c>
      <c r="D146" s="451" t="s">
        <v>137</v>
      </c>
      <c r="E146" s="435">
        <v>0</v>
      </c>
      <c r="F146" s="435">
        <v>0</v>
      </c>
      <c r="G146" s="435">
        <v>0</v>
      </c>
      <c r="H146" s="435">
        <v>0</v>
      </c>
      <c r="I146" s="435">
        <v>0</v>
      </c>
      <c r="J146" s="435">
        <v>0</v>
      </c>
      <c r="K146" s="435">
        <v>0</v>
      </c>
      <c r="L146" s="435">
        <v>0</v>
      </c>
      <c r="M146" s="435">
        <v>0</v>
      </c>
      <c r="N146" s="435">
        <v>0</v>
      </c>
      <c r="O146" s="435">
        <v>0</v>
      </c>
      <c r="P146" s="435">
        <v>0</v>
      </c>
      <c r="Q146" s="435">
        <v>0</v>
      </c>
      <c r="R146" s="435">
        <v>0</v>
      </c>
      <c r="S146" s="435">
        <v>1</v>
      </c>
      <c r="T146" s="435">
        <v>0</v>
      </c>
      <c r="U146" s="435">
        <v>0</v>
      </c>
      <c r="V146" s="435">
        <v>0</v>
      </c>
      <c r="W146" s="435">
        <v>0</v>
      </c>
      <c r="X146" s="435"/>
      <c r="Y146" s="435"/>
      <c r="Z146" s="435"/>
      <c r="AA146" s="435"/>
      <c r="AB146" s="435"/>
      <c r="AC146" s="435"/>
      <c r="AD146" s="435"/>
      <c r="AE146" s="430">
        <f t="shared" si="28"/>
        <v>1</v>
      </c>
      <c r="AF146" s="485"/>
      <c r="AG146" s="477"/>
      <c r="AH146" s="478"/>
      <c r="AI146" s="479"/>
      <c r="AJ146" s="477"/>
      <c r="AK146" s="358"/>
      <c r="AL146" s="467"/>
      <c r="AM146" s="480"/>
      <c r="AN146" s="457" t="str">
        <f t="shared" si="27"/>
        <v>EC.11661</v>
      </c>
      <c r="AO146" s="456" t="str">
        <f>VLOOKUP(AN146,Incurred_Real!$A$25:$D$376,4,FALSE)</f>
        <v>Replacement</v>
      </c>
    </row>
    <row r="147" spans="1:41" s="457" customFormat="1" x14ac:dyDescent="0.25">
      <c r="A147" s="456"/>
      <c r="B147" s="456"/>
      <c r="C147" s="450" t="s">
        <v>786</v>
      </c>
      <c r="D147" s="451" t="s">
        <v>660</v>
      </c>
      <c r="E147" s="435">
        <v>0</v>
      </c>
      <c r="F147" s="435">
        <v>0</v>
      </c>
      <c r="G147" s="435">
        <v>0</v>
      </c>
      <c r="H147" s="435">
        <v>1</v>
      </c>
      <c r="I147" s="435">
        <v>0</v>
      </c>
      <c r="J147" s="435">
        <v>0</v>
      </c>
      <c r="K147" s="435">
        <v>0</v>
      </c>
      <c r="L147" s="435">
        <v>0</v>
      </c>
      <c r="M147" s="435">
        <v>0</v>
      </c>
      <c r="N147" s="435">
        <v>0</v>
      </c>
      <c r="O147" s="435">
        <v>0</v>
      </c>
      <c r="P147" s="435">
        <v>0</v>
      </c>
      <c r="Q147" s="435">
        <v>0</v>
      </c>
      <c r="R147" s="435">
        <v>0</v>
      </c>
      <c r="S147" s="435">
        <v>0</v>
      </c>
      <c r="T147" s="435">
        <v>0</v>
      </c>
      <c r="U147" s="435">
        <v>0</v>
      </c>
      <c r="V147" s="435">
        <v>0</v>
      </c>
      <c r="W147" s="435">
        <v>0</v>
      </c>
      <c r="X147" s="435"/>
      <c r="Y147" s="435"/>
      <c r="Z147" s="435"/>
      <c r="AA147" s="435"/>
      <c r="AB147" s="435"/>
      <c r="AC147" s="435"/>
      <c r="AD147" s="435"/>
      <c r="AE147" s="430">
        <f t="shared" si="28"/>
        <v>1</v>
      </c>
      <c r="AF147" s="485"/>
      <c r="AG147" s="477"/>
      <c r="AH147" s="478"/>
      <c r="AI147" s="478"/>
      <c r="AJ147" s="477"/>
      <c r="AK147" s="358"/>
      <c r="AL147" s="467"/>
      <c r="AM147" s="480"/>
      <c r="AN147" s="457" t="str">
        <f t="shared" si="27"/>
        <v>EC.11741</v>
      </c>
      <c r="AO147" s="456" t="str">
        <f>VLOOKUP(AN147,Incurred_Real!$A$25:$D$376,4,FALSE)</f>
        <v>Information Technology</v>
      </c>
    </row>
    <row r="148" spans="1:41" s="457" customFormat="1" x14ac:dyDescent="0.25">
      <c r="A148" s="456"/>
      <c r="B148" s="456"/>
      <c r="C148" s="450" t="s">
        <v>787</v>
      </c>
      <c r="D148" s="451" t="s">
        <v>687</v>
      </c>
      <c r="E148" s="435">
        <v>0</v>
      </c>
      <c r="F148" s="435">
        <v>0</v>
      </c>
      <c r="G148" s="435">
        <v>0</v>
      </c>
      <c r="H148" s="435">
        <v>1</v>
      </c>
      <c r="I148" s="435">
        <v>0</v>
      </c>
      <c r="J148" s="435">
        <v>0</v>
      </c>
      <c r="K148" s="435">
        <v>0</v>
      </c>
      <c r="L148" s="435">
        <v>0</v>
      </c>
      <c r="M148" s="435">
        <v>0</v>
      </c>
      <c r="N148" s="435">
        <v>0</v>
      </c>
      <c r="O148" s="435">
        <v>0</v>
      </c>
      <c r="P148" s="435">
        <v>0</v>
      </c>
      <c r="Q148" s="435">
        <v>0</v>
      </c>
      <c r="R148" s="435">
        <v>0</v>
      </c>
      <c r="S148" s="435">
        <v>0</v>
      </c>
      <c r="T148" s="435">
        <v>0</v>
      </c>
      <c r="U148" s="435">
        <v>0</v>
      </c>
      <c r="V148" s="435">
        <v>0</v>
      </c>
      <c r="W148" s="435">
        <v>0</v>
      </c>
      <c r="X148" s="435"/>
      <c r="Y148" s="435"/>
      <c r="Z148" s="435"/>
      <c r="AA148" s="435"/>
      <c r="AB148" s="435"/>
      <c r="AC148" s="435"/>
      <c r="AD148" s="435"/>
      <c r="AE148" s="430">
        <f t="shared" si="28"/>
        <v>1</v>
      </c>
      <c r="AF148" s="485"/>
      <c r="AG148" s="477"/>
      <c r="AH148" s="478"/>
      <c r="AI148" s="478"/>
      <c r="AJ148" s="477"/>
      <c r="AK148" s="358"/>
      <c r="AL148" s="467"/>
      <c r="AM148" s="480"/>
      <c r="AN148" s="457" t="str">
        <f t="shared" si="27"/>
        <v>EC.11900</v>
      </c>
      <c r="AO148" s="456" t="str">
        <f>VLOOKUP(AN148,Incurred_Real!$A$25:$D$376,4,FALSE)</f>
        <v>Information Technology</v>
      </c>
    </row>
    <row r="149" spans="1:41" s="457" customFormat="1" x14ac:dyDescent="0.25">
      <c r="A149" s="456"/>
      <c r="B149" s="456"/>
      <c r="C149" s="450" t="s">
        <v>788</v>
      </c>
      <c r="D149" s="451" t="s">
        <v>205</v>
      </c>
      <c r="E149" s="435">
        <v>0</v>
      </c>
      <c r="F149" s="435">
        <v>0</v>
      </c>
      <c r="G149" s="435">
        <v>0</v>
      </c>
      <c r="H149" s="435">
        <v>0</v>
      </c>
      <c r="I149" s="435">
        <v>0</v>
      </c>
      <c r="J149" s="435">
        <v>0</v>
      </c>
      <c r="K149" s="435">
        <v>0</v>
      </c>
      <c r="L149" s="435">
        <v>0</v>
      </c>
      <c r="M149" s="435">
        <v>0</v>
      </c>
      <c r="N149" s="435">
        <v>1</v>
      </c>
      <c r="O149" s="435">
        <v>0</v>
      </c>
      <c r="P149" s="435">
        <v>0</v>
      </c>
      <c r="Q149" s="435">
        <v>0</v>
      </c>
      <c r="R149" s="435">
        <v>0</v>
      </c>
      <c r="S149" s="435">
        <v>0</v>
      </c>
      <c r="T149" s="435">
        <v>0</v>
      </c>
      <c r="U149" s="435">
        <v>0</v>
      </c>
      <c r="V149" s="435">
        <v>0</v>
      </c>
      <c r="W149" s="435">
        <v>0</v>
      </c>
      <c r="X149" s="435"/>
      <c r="Y149" s="435"/>
      <c r="Z149" s="435"/>
      <c r="AA149" s="435"/>
      <c r="AB149" s="435"/>
      <c r="AC149" s="435"/>
      <c r="AD149" s="435"/>
      <c r="AE149" s="430">
        <f t="shared" si="28"/>
        <v>1</v>
      </c>
      <c r="AF149" s="485"/>
      <c r="AG149" s="477"/>
      <c r="AH149" s="478"/>
      <c r="AI149" s="478"/>
      <c r="AJ149" s="477"/>
      <c r="AK149" s="358"/>
      <c r="AL149" s="467"/>
      <c r="AM149" s="480"/>
      <c r="AN149" s="457" t="str">
        <f t="shared" ref="AN149:AN180" si="29">"EC."&amp;C149</f>
        <v>EC.11994</v>
      </c>
      <c r="AO149" s="456" t="str">
        <f>VLOOKUP(AN149,Incurred_Real!$A$25:$D$376,4,FALSE)</f>
        <v>Inventory/Spares</v>
      </c>
    </row>
    <row r="150" spans="1:41" s="457" customFormat="1" x14ac:dyDescent="0.25">
      <c r="A150" s="456"/>
      <c r="B150" s="456"/>
      <c r="C150" s="450" t="s">
        <v>789</v>
      </c>
      <c r="D150" s="451" t="s">
        <v>662</v>
      </c>
      <c r="E150" s="435">
        <v>0</v>
      </c>
      <c r="F150" s="435">
        <v>0</v>
      </c>
      <c r="G150" s="435">
        <v>0</v>
      </c>
      <c r="H150" s="435">
        <v>1</v>
      </c>
      <c r="I150" s="435">
        <v>0</v>
      </c>
      <c r="J150" s="435">
        <v>0</v>
      </c>
      <c r="K150" s="435">
        <v>0</v>
      </c>
      <c r="L150" s="435">
        <v>0</v>
      </c>
      <c r="M150" s="435">
        <v>0</v>
      </c>
      <c r="N150" s="435">
        <v>0</v>
      </c>
      <c r="O150" s="435">
        <v>0</v>
      </c>
      <c r="P150" s="435">
        <v>0</v>
      </c>
      <c r="Q150" s="435">
        <v>0</v>
      </c>
      <c r="R150" s="435">
        <v>0</v>
      </c>
      <c r="S150" s="435">
        <v>0</v>
      </c>
      <c r="T150" s="435">
        <v>0</v>
      </c>
      <c r="U150" s="435">
        <v>0</v>
      </c>
      <c r="V150" s="435">
        <v>0</v>
      </c>
      <c r="W150" s="435">
        <v>0</v>
      </c>
      <c r="X150" s="435"/>
      <c r="Y150" s="435"/>
      <c r="Z150" s="435"/>
      <c r="AA150" s="435"/>
      <c r="AB150" s="435"/>
      <c r="AC150" s="435"/>
      <c r="AD150" s="435"/>
      <c r="AE150" s="430">
        <f t="shared" si="28"/>
        <v>1</v>
      </c>
      <c r="AF150" s="485"/>
      <c r="AG150" s="477"/>
      <c r="AH150" s="478"/>
      <c r="AI150" s="478"/>
      <c r="AJ150" s="477"/>
      <c r="AK150" s="358"/>
      <c r="AL150" s="467"/>
      <c r="AM150" s="480"/>
      <c r="AN150" s="457" t="str">
        <f t="shared" si="29"/>
        <v>EC.12004</v>
      </c>
      <c r="AO150" s="456" t="str">
        <f>VLOOKUP(AN150,Incurred_Real!$A$25:$D$376,4,FALSE)</f>
        <v>Information Technology</v>
      </c>
    </row>
    <row r="151" spans="1:41" s="457" customFormat="1" x14ac:dyDescent="0.25">
      <c r="A151" s="456"/>
      <c r="B151" s="456"/>
      <c r="C151" s="450" t="s">
        <v>790</v>
      </c>
      <c r="D151" s="451" t="s">
        <v>209</v>
      </c>
      <c r="E151" s="435">
        <v>0</v>
      </c>
      <c r="F151" s="435">
        <v>0</v>
      </c>
      <c r="G151" s="435">
        <v>0</v>
      </c>
      <c r="H151" s="435">
        <v>1</v>
      </c>
      <c r="I151" s="435">
        <v>0</v>
      </c>
      <c r="J151" s="435">
        <v>0</v>
      </c>
      <c r="K151" s="435">
        <v>0</v>
      </c>
      <c r="L151" s="435">
        <v>0</v>
      </c>
      <c r="M151" s="435">
        <v>0</v>
      </c>
      <c r="N151" s="435">
        <v>0</v>
      </c>
      <c r="O151" s="435">
        <v>0</v>
      </c>
      <c r="P151" s="435">
        <v>0</v>
      </c>
      <c r="Q151" s="435">
        <v>0</v>
      </c>
      <c r="R151" s="435">
        <v>0</v>
      </c>
      <c r="S151" s="435">
        <v>0</v>
      </c>
      <c r="T151" s="435">
        <v>0</v>
      </c>
      <c r="U151" s="435">
        <v>0</v>
      </c>
      <c r="V151" s="435">
        <v>0</v>
      </c>
      <c r="W151" s="435">
        <v>0</v>
      </c>
      <c r="X151" s="435"/>
      <c r="Y151" s="435"/>
      <c r="Z151" s="435"/>
      <c r="AA151" s="435"/>
      <c r="AB151" s="435"/>
      <c r="AC151" s="435"/>
      <c r="AD151" s="435"/>
      <c r="AE151" s="430">
        <f t="shared" si="28"/>
        <v>1</v>
      </c>
      <c r="AF151" s="485"/>
      <c r="AG151" s="477"/>
      <c r="AH151" s="478"/>
      <c r="AI151" s="479"/>
      <c r="AJ151" s="477"/>
      <c r="AK151" s="358"/>
      <c r="AL151" s="467"/>
      <c r="AM151" s="480"/>
      <c r="AN151" s="457" t="str">
        <f t="shared" si="29"/>
        <v>EC.12005</v>
      </c>
      <c r="AO151" s="456" t="str">
        <f>VLOOKUP(AN151,Incurred_Real!$A$25:$D$376,4,FALSE)</f>
        <v>Information Technology</v>
      </c>
    </row>
    <row r="152" spans="1:41" s="457" customFormat="1" x14ac:dyDescent="0.25">
      <c r="A152" s="456"/>
      <c r="B152" s="456"/>
      <c r="C152" s="450" t="s">
        <v>791</v>
      </c>
      <c r="D152" s="451" t="s">
        <v>212</v>
      </c>
      <c r="E152" s="435">
        <v>0</v>
      </c>
      <c r="F152" s="435">
        <v>0</v>
      </c>
      <c r="G152" s="435">
        <v>0</v>
      </c>
      <c r="H152" s="435">
        <v>1</v>
      </c>
      <c r="I152" s="435">
        <v>0</v>
      </c>
      <c r="J152" s="435">
        <v>0</v>
      </c>
      <c r="K152" s="435">
        <v>0</v>
      </c>
      <c r="L152" s="435">
        <v>0</v>
      </c>
      <c r="M152" s="435">
        <v>0</v>
      </c>
      <c r="N152" s="435">
        <v>0</v>
      </c>
      <c r="O152" s="435">
        <v>0</v>
      </c>
      <c r="P152" s="435">
        <v>0</v>
      </c>
      <c r="Q152" s="435">
        <v>0</v>
      </c>
      <c r="R152" s="435">
        <v>0</v>
      </c>
      <c r="S152" s="435">
        <v>0</v>
      </c>
      <c r="T152" s="435">
        <v>0</v>
      </c>
      <c r="U152" s="435">
        <v>0</v>
      </c>
      <c r="V152" s="435">
        <v>0</v>
      </c>
      <c r="W152" s="435">
        <v>0</v>
      </c>
      <c r="X152" s="435"/>
      <c r="Y152" s="435"/>
      <c r="Z152" s="435"/>
      <c r="AA152" s="435"/>
      <c r="AB152" s="435"/>
      <c r="AC152" s="435"/>
      <c r="AD152" s="435"/>
      <c r="AE152" s="430">
        <f t="shared" si="28"/>
        <v>1</v>
      </c>
      <c r="AF152" s="485"/>
      <c r="AG152" s="477"/>
      <c r="AH152" s="478"/>
      <c r="AI152" s="479"/>
      <c r="AJ152" s="477"/>
      <c r="AK152" s="358"/>
      <c r="AL152" s="467"/>
      <c r="AM152" s="480"/>
      <c r="AN152" s="457" t="str">
        <f t="shared" si="29"/>
        <v>EC.12014</v>
      </c>
      <c r="AO152" s="456" t="str">
        <f>VLOOKUP(AN152,Incurred_Real!$A$25:$D$376,4,FALSE)</f>
        <v>Information Technology</v>
      </c>
    </row>
    <row r="153" spans="1:41" s="457" customFormat="1" x14ac:dyDescent="0.25">
      <c r="A153" s="456"/>
      <c r="B153" s="456"/>
      <c r="C153" s="450" t="s">
        <v>792</v>
      </c>
      <c r="D153" s="451" t="s">
        <v>664</v>
      </c>
      <c r="E153" s="435">
        <v>0</v>
      </c>
      <c r="F153" s="435">
        <v>0</v>
      </c>
      <c r="G153" s="435">
        <v>0</v>
      </c>
      <c r="H153" s="435">
        <v>1</v>
      </c>
      <c r="I153" s="435">
        <v>0</v>
      </c>
      <c r="J153" s="435">
        <v>0</v>
      </c>
      <c r="K153" s="435">
        <v>0</v>
      </c>
      <c r="L153" s="435">
        <v>0</v>
      </c>
      <c r="M153" s="435">
        <v>0</v>
      </c>
      <c r="N153" s="435">
        <v>0</v>
      </c>
      <c r="O153" s="435">
        <v>0</v>
      </c>
      <c r="P153" s="435">
        <v>0</v>
      </c>
      <c r="Q153" s="435">
        <v>0</v>
      </c>
      <c r="R153" s="435">
        <v>0</v>
      </c>
      <c r="S153" s="435">
        <v>0</v>
      </c>
      <c r="T153" s="435">
        <v>0</v>
      </c>
      <c r="U153" s="435">
        <v>0</v>
      </c>
      <c r="V153" s="435">
        <v>0</v>
      </c>
      <c r="W153" s="435">
        <v>0</v>
      </c>
      <c r="X153" s="435"/>
      <c r="Y153" s="435"/>
      <c r="Z153" s="435"/>
      <c r="AA153" s="435"/>
      <c r="AB153" s="435"/>
      <c r="AC153" s="435"/>
      <c r="AD153" s="435"/>
      <c r="AE153" s="430">
        <f t="shared" si="28"/>
        <v>1</v>
      </c>
      <c r="AF153" s="485"/>
      <c r="AG153" s="477"/>
      <c r="AH153" s="478"/>
      <c r="AI153" s="478"/>
      <c r="AJ153" s="477"/>
      <c r="AK153" s="358"/>
      <c r="AL153" s="467"/>
      <c r="AM153" s="480"/>
      <c r="AN153" s="457" t="str">
        <f t="shared" si="29"/>
        <v>EC.12021</v>
      </c>
      <c r="AO153" s="456" t="str">
        <f>VLOOKUP(AN153,Incurred_Real!$A$25:$D$376,4,FALSE)</f>
        <v>Information Technology</v>
      </c>
    </row>
    <row r="154" spans="1:41" s="457" customFormat="1" x14ac:dyDescent="0.25">
      <c r="A154" s="456"/>
      <c r="B154" s="456"/>
      <c r="C154" s="450" t="s">
        <v>793</v>
      </c>
      <c r="D154" s="451" t="s">
        <v>220</v>
      </c>
      <c r="E154" s="435">
        <v>0</v>
      </c>
      <c r="F154" s="435">
        <v>0</v>
      </c>
      <c r="G154" s="435">
        <v>0</v>
      </c>
      <c r="H154" s="435">
        <v>1</v>
      </c>
      <c r="I154" s="435">
        <v>0</v>
      </c>
      <c r="J154" s="435">
        <v>0</v>
      </c>
      <c r="K154" s="435">
        <v>0</v>
      </c>
      <c r="L154" s="435">
        <v>0</v>
      </c>
      <c r="M154" s="435">
        <v>0</v>
      </c>
      <c r="N154" s="435">
        <v>0</v>
      </c>
      <c r="O154" s="435">
        <v>0</v>
      </c>
      <c r="P154" s="435">
        <v>0</v>
      </c>
      <c r="Q154" s="435">
        <v>0</v>
      </c>
      <c r="R154" s="435">
        <v>0</v>
      </c>
      <c r="S154" s="435">
        <v>0</v>
      </c>
      <c r="T154" s="435">
        <v>0</v>
      </c>
      <c r="U154" s="435">
        <v>0</v>
      </c>
      <c r="V154" s="435">
        <v>0</v>
      </c>
      <c r="W154" s="435">
        <v>0</v>
      </c>
      <c r="X154" s="435"/>
      <c r="Y154" s="435"/>
      <c r="Z154" s="435"/>
      <c r="AA154" s="435"/>
      <c r="AB154" s="435"/>
      <c r="AC154" s="435"/>
      <c r="AD154" s="435"/>
      <c r="AE154" s="430">
        <f t="shared" si="28"/>
        <v>1</v>
      </c>
      <c r="AF154" s="485"/>
      <c r="AG154" s="477"/>
      <c r="AH154" s="478"/>
      <c r="AI154" s="479"/>
      <c r="AJ154" s="477"/>
      <c r="AK154" s="358"/>
      <c r="AL154" s="467"/>
      <c r="AM154" s="480"/>
      <c r="AN154" s="457" t="str">
        <f t="shared" si="29"/>
        <v>EC.12072</v>
      </c>
      <c r="AO154" s="456" t="str">
        <f>VLOOKUP(AN154,Incurred_Real!$A$25:$D$376,4,FALSE)</f>
        <v>Information Technology</v>
      </c>
    </row>
    <row r="155" spans="1:41" s="457" customFormat="1" x14ac:dyDescent="0.25">
      <c r="A155" s="456"/>
      <c r="B155" s="456"/>
      <c r="C155" s="450" t="s">
        <v>794</v>
      </c>
      <c r="D155" s="451" t="s">
        <v>231</v>
      </c>
      <c r="E155" s="435">
        <v>0</v>
      </c>
      <c r="F155" s="435">
        <v>0</v>
      </c>
      <c r="G155" s="435">
        <v>1</v>
      </c>
      <c r="H155" s="435">
        <v>0</v>
      </c>
      <c r="I155" s="435">
        <v>0</v>
      </c>
      <c r="J155" s="435">
        <v>0</v>
      </c>
      <c r="K155" s="435">
        <v>0</v>
      </c>
      <c r="L155" s="435">
        <v>0</v>
      </c>
      <c r="M155" s="435">
        <v>0</v>
      </c>
      <c r="N155" s="435">
        <v>0</v>
      </c>
      <c r="O155" s="435">
        <v>0</v>
      </c>
      <c r="P155" s="435">
        <v>0</v>
      </c>
      <c r="Q155" s="435">
        <v>0</v>
      </c>
      <c r="R155" s="435">
        <v>0</v>
      </c>
      <c r="S155" s="435">
        <v>0</v>
      </c>
      <c r="T155" s="435">
        <v>0</v>
      </c>
      <c r="U155" s="435">
        <v>0</v>
      </c>
      <c r="V155" s="435">
        <v>0</v>
      </c>
      <c r="W155" s="435">
        <v>0</v>
      </c>
      <c r="X155" s="435"/>
      <c r="Y155" s="435"/>
      <c r="Z155" s="435"/>
      <c r="AA155" s="435"/>
      <c r="AB155" s="435"/>
      <c r="AC155" s="435"/>
      <c r="AD155" s="435"/>
      <c r="AE155" s="430">
        <f t="shared" si="28"/>
        <v>1</v>
      </c>
      <c r="AF155" s="485"/>
      <c r="AG155" s="477"/>
      <c r="AH155" s="478"/>
      <c r="AI155" s="479"/>
      <c r="AJ155" s="477"/>
      <c r="AK155" s="358"/>
      <c r="AL155" s="467"/>
      <c r="AM155" s="480"/>
      <c r="AN155" s="457" t="str">
        <f t="shared" si="29"/>
        <v>EC.12115</v>
      </c>
      <c r="AO155" s="456" t="str">
        <f>VLOOKUP(AN155,Incurred_Real!$A$25:$D$376,4,FALSE)</f>
        <v>Replacement</v>
      </c>
    </row>
    <row r="156" spans="1:41" s="457" customFormat="1" x14ac:dyDescent="0.25">
      <c r="A156" s="456"/>
      <c r="B156" s="456"/>
      <c r="C156" s="450" t="s">
        <v>795</v>
      </c>
      <c r="D156" s="451" t="s">
        <v>688</v>
      </c>
      <c r="E156" s="435">
        <v>0</v>
      </c>
      <c r="F156" s="435">
        <v>0</v>
      </c>
      <c r="G156" s="435">
        <v>0</v>
      </c>
      <c r="H156" s="435">
        <v>1</v>
      </c>
      <c r="I156" s="435">
        <v>0</v>
      </c>
      <c r="J156" s="435">
        <v>0</v>
      </c>
      <c r="K156" s="435">
        <v>0</v>
      </c>
      <c r="L156" s="435">
        <v>0</v>
      </c>
      <c r="M156" s="435">
        <v>0</v>
      </c>
      <c r="N156" s="435">
        <v>0</v>
      </c>
      <c r="O156" s="435">
        <v>0</v>
      </c>
      <c r="P156" s="435">
        <v>0</v>
      </c>
      <c r="Q156" s="435">
        <v>0</v>
      </c>
      <c r="R156" s="435">
        <v>0</v>
      </c>
      <c r="S156" s="435">
        <v>0</v>
      </c>
      <c r="T156" s="435">
        <v>0</v>
      </c>
      <c r="U156" s="435">
        <v>0</v>
      </c>
      <c r="V156" s="435">
        <v>0</v>
      </c>
      <c r="W156" s="435">
        <v>0</v>
      </c>
      <c r="X156" s="435"/>
      <c r="Y156" s="435"/>
      <c r="Z156" s="435"/>
      <c r="AA156" s="435"/>
      <c r="AB156" s="435"/>
      <c r="AC156" s="435"/>
      <c r="AD156" s="435"/>
      <c r="AE156" s="430">
        <f t="shared" si="28"/>
        <v>1</v>
      </c>
      <c r="AF156" s="485"/>
      <c r="AG156" s="477"/>
      <c r="AH156" s="478"/>
      <c r="AI156" s="479"/>
      <c r="AJ156" s="477"/>
      <c r="AK156" s="358"/>
      <c r="AL156" s="467"/>
      <c r="AM156" s="480"/>
      <c r="AN156" s="457" t="str">
        <f t="shared" si="29"/>
        <v>EC.12210</v>
      </c>
      <c r="AO156" s="456" t="str">
        <f>VLOOKUP(AN156,Incurred_Real!$A$25:$D$376,4,FALSE)</f>
        <v>Information Technology</v>
      </c>
    </row>
    <row r="157" spans="1:41" s="457" customFormat="1" x14ac:dyDescent="0.25">
      <c r="A157" s="456"/>
      <c r="B157" s="456"/>
      <c r="C157" s="450" t="s">
        <v>796</v>
      </c>
      <c r="D157" s="451" t="s">
        <v>666</v>
      </c>
      <c r="E157" s="435">
        <v>0</v>
      </c>
      <c r="F157" s="435">
        <v>0</v>
      </c>
      <c r="G157" s="435">
        <v>0</v>
      </c>
      <c r="H157" s="435">
        <v>1</v>
      </c>
      <c r="I157" s="435">
        <v>0</v>
      </c>
      <c r="J157" s="435">
        <v>0</v>
      </c>
      <c r="K157" s="435">
        <v>0</v>
      </c>
      <c r="L157" s="435">
        <v>0</v>
      </c>
      <c r="M157" s="435">
        <v>0</v>
      </c>
      <c r="N157" s="435">
        <v>0</v>
      </c>
      <c r="O157" s="435">
        <v>0</v>
      </c>
      <c r="P157" s="435">
        <v>0</v>
      </c>
      <c r="Q157" s="435">
        <v>0</v>
      </c>
      <c r="R157" s="435">
        <v>0</v>
      </c>
      <c r="S157" s="435">
        <v>0</v>
      </c>
      <c r="T157" s="435">
        <v>0</v>
      </c>
      <c r="U157" s="435">
        <v>0</v>
      </c>
      <c r="V157" s="435">
        <v>0</v>
      </c>
      <c r="W157" s="435">
        <v>0</v>
      </c>
      <c r="X157" s="435"/>
      <c r="Y157" s="435"/>
      <c r="Z157" s="435"/>
      <c r="AA157" s="435"/>
      <c r="AB157" s="435"/>
      <c r="AC157" s="435"/>
      <c r="AD157" s="435"/>
      <c r="AE157" s="430">
        <f t="shared" si="28"/>
        <v>1</v>
      </c>
      <c r="AF157" s="485"/>
      <c r="AG157" s="477"/>
      <c r="AH157" s="478"/>
      <c r="AI157" s="479"/>
      <c r="AJ157" s="477"/>
      <c r="AK157" s="358"/>
      <c r="AL157" s="467"/>
      <c r="AM157" s="480"/>
      <c r="AN157" s="457" t="str">
        <f t="shared" si="29"/>
        <v>EC.12211</v>
      </c>
      <c r="AO157" s="456" t="str">
        <f>VLOOKUP(AN157,Incurred_Real!$A$25:$D$376,4,FALSE)</f>
        <v>Information Technology</v>
      </c>
    </row>
    <row r="158" spans="1:41" s="457" customFormat="1" x14ac:dyDescent="0.25">
      <c r="A158" s="456"/>
      <c r="B158" s="456"/>
      <c r="C158" s="450" t="s">
        <v>797</v>
      </c>
      <c r="D158" s="451" t="s">
        <v>240</v>
      </c>
      <c r="E158" s="435">
        <v>0</v>
      </c>
      <c r="F158" s="435">
        <v>0.12332278275832378</v>
      </c>
      <c r="G158" s="435">
        <v>0.50480138362441784</v>
      </c>
      <c r="H158" s="435">
        <v>0</v>
      </c>
      <c r="I158" s="435">
        <v>0</v>
      </c>
      <c r="J158" s="435">
        <v>0</v>
      </c>
      <c r="K158" s="435">
        <v>0</v>
      </c>
      <c r="L158" s="435">
        <v>0</v>
      </c>
      <c r="M158" s="435">
        <v>0</v>
      </c>
      <c r="N158" s="435">
        <v>0</v>
      </c>
      <c r="O158" s="435">
        <v>0</v>
      </c>
      <c r="P158" s="435">
        <v>0</v>
      </c>
      <c r="Q158" s="435">
        <v>0</v>
      </c>
      <c r="R158" s="435">
        <v>0</v>
      </c>
      <c r="S158" s="435">
        <v>0.37187583361725846</v>
      </c>
      <c r="T158" s="435">
        <v>0</v>
      </c>
      <c r="U158" s="435">
        <v>0</v>
      </c>
      <c r="V158" s="435">
        <v>0</v>
      </c>
      <c r="W158" s="435">
        <v>0</v>
      </c>
      <c r="X158" s="435"/>
      <c r="Y158" s="435"/>
      <c r="Z158" s="435"/>
      <c r="AA158" s="435"/>
      <c r="AB158" s="435"/>
      <c r="AC158" s="435"/>
      <c r="AD158" s="435"/>
      <c r="AE158" s="430">
        <f t="shared" si="28"/>
        <v>1</v>
      </c>
      <c r="AF158" s="485"/>
      <c r="AG158" s="477"/>
      <c r="AH158" s="478"/>
      <c r="AI158" s="479"/>
      <c r="AJ158" s="477"/>
      <c r="AK158" s="358"/>
      <c r="AL158" s="467"/>
      <c r="AM158" s="480"/>
      <c r="AN158" s="457" t="str">
        <f t="shared" si="29"/>
        <v>EC.12330</v>
      </c>
      <c r="AO158" s="456" t="str">
        <f>VLOOKUP(AN158,Incurred_Real!$A$25:$D$376,4,FALSE)</f>
        <v>Replacement</v>
      </c>
    </row>
    <row r="159" spans="1:41" s="457" customFormat="1" x14ac:dyDescent="0.25">
      <c r="A159" s="456"/>
      <c r="B159" s="456"/>
      <c r="C159" s="450" t="s">
        <v>798</v>
      </c>
      <c r="D159" s="451" t="s">
        <v>242</v>
      </c>
      <c r="E159" s="435">
        <v>0.69872958257713258</v>
      </c>
      <c r="F159" s="435">
        <v>0</v>
      </c>
      <c r="G159" s="435">
        <v>0</v>
      </c>
      <c r="H159" s="435">
        <v>0</v>
      </c>
      <c r="I159" s="435">
        <v>0</v>
      </c>
      <c r="J159" s="435">
        <v>0</v>
      </c>
      <c r="K159" s="435">
        <v>0</v>
      </c>
      <c r="L159" s="435">
        <v>0.30127041742286753</v>
      </c>
      <c r="M159" s="435">
        <v>0</v>
      </c>
      <c r="N159" s="435">
        <v>0</v>
      </c>
      <c r="O159" s="435">
        <v>0</v>
      </c>
      <c r="P159" s="435">
        <v>0</v>
      </c>
      <c r="Q159" s="435">
        <v>0</v>
      </c>
      <c r="R159" s="435">
        <v>0</v>
      </c>
      <c r="S159" s="435">
        <v>0</v>
      </c>
      <c r="T159" s="435">
        <v>0</v>
      </c>
      <c r="U159" s="435">
        <v>0</v>
      </c>
      <c r="V159" s="435">
        <v>0</v>
      </c>
      <c r="W159" s="435">
        <v>0</v>
      </c>
      <c r="X159" s="435"/>
      <c r="Y159" s="435"/>
      <c r="Z159" s="435"/>
      <c r="AA159" s="435"/>
      <c r="AB159" s="435"/>
      <c r="AC159" s="435"/>
      <c r="AD159" s="435"/>
      <c r="AE159" s="430">
        <f t="shared" si="28"/>
        <v>1</v>
      </c>
      <c r="AF159" s="485"/>
      <c r="AG159" s="477"/>
      <c r="AH159" s="478"/>
      <c r="AI159" s="478"/>
      <c r="AJ159" s="477"/>
      <c r="AK159" s="358"/>
      <c r="AL159" s="467"/>
      <c r="AM159" s="480"/>
      <c r="AN159" s="457" t="str">
        <f t="shared" si="29"/>
        <v>EC.12334</v>
      </c>
      <c r="AO159" s="456" t="str">
        <f>VLOOKUP(AN159,Incurred_Real!$A$25:$D$376,4,FALSE)</f>
        <v>Facilities</v>
      </c>
    </row>
    <row r="160" spans="1:41" s="457" customFormat="1" x14ac:dyDescent="0.25">
      <c r="A160" s="456"/>
      <c r="B160" s="456"/>
      <c r="C160" s="450" t="s">
        <v>799</v>
      </c>
      <c r="D160" s="451" t="s">
        <v>244</v>
      </c>
      <c r="E160" s="435">
        <v>0</v>
      </c>
      <c r="F160" s="435">
        <v>0</v>
      </c>
      <c r="G160" s="435">
        <v>0</v>
      </c>
      <c r="H160" s="435">
        <v>0</v>
      </c>
      <c r="I160" s="435">
        <v>0</v>
      </c>
      <c r="J160" s="435">
        <v>0</v>
      </c>
      <c r="K160" s="435">
        <v>0</v>
      </c>
      <c r="L160" s="435">
        <v>1</v>
      </c>
      <c r="M160" s="435">
        <v>0</v>
      </c>
      <c r="N160" s="435">
        <v>0</v>
      </c>
      <c r="O160" s="435">
        <v>0</v>
      </c>
      <c r="P160" s="435">
        <v>0</v>
      </c>
      <c r="Q160" s="435">
        <v>0</v>
      </c>
      <c r="R160" s="435">
        <v>0</v>
      </c>
      <c r="S160" s="435">
        <v>0</v>
      </c>
      <c r="T160" s="435">
        <v>0</v>
      </c>
      <c r="U160" s="435">
        <v>0</v>
      </c>
      <c r="V160" s="435">
        <v>0</v>
      </c>
      <c r="W160" s="435">
        <v>0</v>
      </c>
      <c r="X160" s="435"/>
      <c r="Y160" s="435"/>
      <c r="Z160" s="435"/>
      <c r="AA160" s="435"/>
      <c r="AB160" s="435"/>
      <c r="AC160" s="435"/>
      <c r="AD160" s="435"/>
      <c r="AE160" s="430">
        <f t="shared" si="28"/>
        <v>1</v>
      </c>
      <c r="AF160" s="485"/>
      <c r="AG160" s="477"/>
      <c r="AH160" s="478"/>
      <c r="AI160" s="478"/>
      <c r="AJ160" s="477"/>
      <c r="AK160" s="358"/>
      <c r="AL160" s="467"/>
      <c r="AM160" s="480"/>
      <c r="AN160" s="457" t="str">
        <f t="shared" si="29"/>
        <v>EC.12335</v>
      </c>
      <c r="AO160" s="456" t="str">
        <f>VLOOKUP(AN160,Incurred_Real!$A$25:$D$376,4,FALSE)</f>
        <v>Facilities</v>
      </c>
    </row>
    <row r="161" spans="1:41" s="457" customFormat="1" x14ac:dyDescent="0.25">
      <c r="A161" s="456"/>
      <c r="B161" s="456"/>
      <c r="C161" s="450" t="s">
        <v>800</v>
      </c>
      <c r="D161" s="451" t="s">
        <v>689</v>
      </c>
      <c r="E161" s="435">
        <v>0</v>
      </c>
      <c r="F161" s="435">
        <v>0</v>
      </c>
      <c r="G161" s="435">
        <v>0</v>
      </c>
      <c r="H161" s="435">
        <v>1</v>
      </c>
      <c r="I161" s="435">
        <v>0</v>
      </c>
      <c r="J161" s="435">
        <v>0</v>
      </c>
      <c r="K161" s="435">
        <v>0</v>
      </c>
      <c r="L161" s="435">
        <v>0</v>
      </c>
      <c r="M161" s="435">
        <v>0</v>
      </c>
      <c r="N161" s="435">
        <v>0</v>
      </c>
      <c r="O161" s="435">
        <v>0</v>
      </c>
      <c r="P161" s="435">
        <v>0</v>
      </c>
      <c r="Q161" s="435">
        <v>0</v>
      </c>
      <c r="R161" s="435">
        <v>0</v>
      </c>
      <c r="S161" s="435">
        <v>0</v>
      </c>
      <c r="T161" s="435">
        <v>0</v>
      </c>
      <c r="U161" s="435">
        <v>0</v>
      </c>
      <c r="V161" s="435">
        <v>0</v>
      </c>
      <c r="W161" s="435">
        <v>0</v>
      </c>
      <c r="X161" s="435"/>
      <c r="Y161" s="435"/>
      <c r="Z161" s="435"/>
      <c r="AA161" s="435"/>
      <c r="AB161" s="435"/>
      <c r="AC161" s="435"/>
      <c r="AD161" s="435"/>
      <c r="AE161" s="430">
        <f t="shared" si="28"/>
        <v>1</v>
      </c>
      <c r="AF161" s="485"/>
      <c r="AG161" s="477"/>
      <c r="AH161" s="478"/>
      <c r="AI161" s="478"/>
      <c r="AJ161" s="477"/>
      <c r="AK161" s="358"/>
      <c r="AL161" s="467"/>
      <c r="AM161" s="480"/>
      <c r="AN161" s="457" t="str">
        <f t="shared" si="29"/>
        <v>EC.12402</v>
      </c>
      <c r="AO161" s="456" t="str">
        <f>VLOOKUP(AN161,Incurred_Real!$A$25:$D$376,4,FALSE)</f>
        <v>Information Technology</v>
      </c>
    </row>
    <row r="162" spans="1:41" s="457" customFormat="1" x14ac:dyDescent="0.25">
      <c r="A162" s="456"/>
      <c r="B162" s="456"/>
      <c r="C162" s="450" t="s">
        <v>801</v>
      </c>
      <c r="D162" s="451" t="s">
        <v>667</v>
      </c>
      <c r="E162" s="435">
        <v>0</v>
      </c>
      <c r="F162" s="435">
        <v>0</v>
      </c>
      <c r="G162" s="435">
        <v>0</v>
      </c>
      <c r="H162" s="435">
        <v>1</v>
      </c>
      <c r="I162" s="435">
        <v>0</v>
      </c>
      <c r="J162" s="435">
        <v>0</v>
      </c>
      <c r="K162" s="435">
        <v>0</v>
      </c>
      <c r="L162" s="435">
        <v>0</v>
      </c>
      <c r="M162" s="435">
        <v>0</v>
      </c>
      <c r="N162" s="435">
        <v>0</v>
      </c>
      <c r="O162" s="435">
        <v>0</v>
      </c>
      <c r="P162" s="435">
        <v>0</v>
      </c>
      <c r="Q162" s="435">
        <v>0</v>
      </c>
      <c r="R162" s="435">
        <v>0</v>
      </c>
      <c r="S162" s="435">
        <v>0</v>
      </c>
      <c r="T162" s="435">
        <v>0</v>
      </c>
      <c r="U162" s="435">
        <v>0</v>
      </c>
      <c r="V162" s="435">
        <v>0</v>
      </c>
      <c r="W162" s="435">
        <v>0</v>
      </c>
      <c r="X162" s="435"/>
      <c r="Y162" s="435"/>
      <c r="Z162" s="435"/>
      <c r="AA162" s="435"/>
      <c r="AB162" s="435"/>
      <c r="AC162" s="435"/>
      <c r="AD162" s="435"/>
      <c r="AE162" s="430">
        <f t="shared" si="28"/>
        <v>1</v>
      </c>
      <c r="AF162" s="485"/>
      <c r="AG162" s="477"/>
      <c r="AH162" s="478"/>
      <c r="AI162" s="479"/>
      <c r="AJ162" s="477"/>
      <c r="AK162" s="358"/>
      <c r="AL162" s="467"/>
      <c r="AM162" s="480"/>
      <c r="AN162" s="457" t="str">
        <f t="shared" si="29"/>
        <v>EC.12403</v>
      </c>
      <c r="AO162" s="456" t="str">
        <f>VLOOKUP(AN162,Incurred_Real!$A$25:$D$376,4,FALSE)</f>
        <v>Information Technology</v>
      </c>
    </row>
    <row r="163" spans="1:41" s="457" customFormat="1" x14ac:dyDescent="0.25">
      <c r="A163" s="456"/>
      <c r="B163" s="456"/>
      <c r="C163" s="450" t="s">
        <v>802</v>
      </c>
      <c r="D163" s="451" t="s">
        <v>668</v>
      </c>
      <c r="E163" s="435">
        <v>0</v>
      </c>
      <c r="F163" s="435">
        <v>0</v>
      </c>
      <c r="G163" s="435">
        <v>0</v>
      </c>
      <c r="H163" s="435">
        <v>1</v>
      </c>
      <c r="I163" s="435">
        <v>0</v>
      </c>
      <c r="J163" s="435">
        <v>0</v>
      </c>
      <c r="K163" s="435">
        <v>0</v>
      </c>
      <c r="L163" s="435">
        <v>0</v>
      </c>
      <c r="M163" s="435">
        <v>0</v>
      </c>
      <c r="N163" s="435">
        <v>0</v>
      </c>
      <c r="O163" s="435">
        <v>0</v>
      </c>
      <c r="P163" s="435">
        <v>0</v>
      </c>
      <c r="Q163" s="435">
        <v>0</v>
      </c>
      <c r="R163" s="435">
        <v>0</v>
      </c>
      <c r="S163" s="435">
        <v>0</v>
      </c>
      <c r="T163" s="435">
        <v>0</v>
      </c>
      <c r="U163" s="435">
        <v>0</v>
      </c>
      <c r="V163" s="435">
        <v>0</v>
      </c>
      <c r="W163" s="435">
        <v>0</v>
      </c>
      <c r="X163" s="435"/>
      <c r="Y163" s="435"/>
      <c r="Z163" s="435"/>
      <c r="AA163" s="435"/>
      <c r="AB163" s="435"/>
      <c r="AC163" s="435"/>
      <c r="AD163" s="435"/>
      <c r="AE163" s="430">
        <f t="shared" si="28"/>
        <v>1</v>
      </c>
      <c r="AF163" s="485"/>
      <c r="AG163" s="477"/>
      <c r="AH163" s="478"/>
      <c r="AI163" s="479"/>
      <c r="AJ163" s="477"/>
      <c r="AK163" s="358"/>
      <c r="AL163" s="467"/>
      <c r="AM163" s="480"/>
      <c r="AN163" s="457" t="str">
        <f t="shared" si="29"/>
        <v>EC.12404</v>
      </c>
      <c r="AO163" s="456" t="str">
        <f>VLOOKUP(AN163,Incurred_Real!$A$25:$D$376,4,FALSE)</f>
        <v>Information Technology</v>
      </c>
    </row>
    <row r="164" spans="1:41" s="457" customFormat="1" x14ac:dyDescent="0.25">
      <c r="A164" s="456"/>
      <c r="B164" s="456"/>
      <c r="C164" s="450" t="s">
        <v>638</v>
      </c>
      <c r="D164" s="451" t="s">
        <v>249</v>
      </c>
      <c r="E164" s="435">
        <v>0</v>
      </c>
      <c r="F164" s="435">
        <v>0</v>
      </c>
      <c r="G164" s="435">
        <v>0</v>
      </c>
      <c r="H164" s="435">
        <v>1</v>
      </c>
      <c r="I164" s="435">
        <v>0</v>
      </c>
      <c r="J164" s="435">
        <v>0</v>
      </c>
      <c r="K164" s="435">
        <v>0</v>
      </c>
      <c r="L164" s="435">
        <v>0</v>
      </c>
      <c r="M164" s="435">
        <v>0</v>
      </c>
      <c r="N164" s="435">
        <v>0</v>
      </c>
      <c r="O164" s="435">
        <v>0</v>
      </c>
      <c r="P164" s="435">
        <v>0</v>
      </c>
      <c r="Q164" s="435">
        <v>0</v>
      </c>
      <c r="R164" s="435">
        <v>0</v>
      </c>
      <c r="S164" s="435">
        <v>0</v>
      </c>
      <c r="T164" s="435">
        <v>0</v>
      </c>
      <c r="U164" s="435">
        <v>0</v>
      </c>
      <c r="V164" s="435">
        <v>0</v>
      </c>
      <c r="W164" s="435">
        <v>0</v>
      </c>
      <c r="X164" s="435"/>
      <c r="Y164" s="435"/>
      <c r="Z164" s="435"/>
      <c r="AA164" s="435"/>
      <c r="AB164" s="435"/>
      <c r="AC164" s="435"/>
      <c r="AD164" s="435"/>
      <c r="AE164" s="430">
        <f t="shared" si="28"/>
        <v>1</v>
      </c>
      <c r="AF164" s="485"/>
      <c r="AG164" s="477"/>
      <c r="AH164" s="478"/>
      <c r="AI164" s="478"/>
      <c r="AJ164" s="477"/>
      <c r="AK164" s="358"/>
      <c r="AL164" s="467"/>
      <c r="AM164" s="480"/>
      <c r="AN164" s="457" t="str">
        <f t="shared" si="29"/>
        <v>EC.14010</v>
      </c>
      <c r="AO164" s="456" t="str">
        <f>VLOOKUP(AN164,Incurred_Real!$A$25:$D$376,4,FALSE)</f>
        <v>Information Technology</v>
      </c>
    </row>
    <row r="165" spans="1:41" s="457" customFormat="1" x14ac:dyDescent="0.25">
      <c r="A165" s="456"/>
      <c r="B165" s="456"/>
      <c r="C165" s="450" t="s">
        <v>639</v>
      </c>
      <c r="D165" s="451" t="s">
        <v>669</v>
      </c>
      <c r="E165" s="435">
        <v>0</v>
      </c>
      <c r="F165" s="435">
        <v>0</v>
      </c>
      <c r="G165" s="435">
        <v>0</v>
      </c>
      <c r="H165" s="435">
        <v>1</v>
      </c>
      <c r="I165" s="435">
        <v>0</v>
      </c>
      <c r="J165" s="435">
        <v>0</v>
      </c>
      <c r="K165" s="435">
        <v>0</v>
      </c>
      <c r="L165" s="435">
        <v>0</v>
      </c>
      <c r="M165" s="435">
        <v>0</v>
      </c>
      <c r="N165" s="435">
        <v>0</v>
      </c>
      <c r="O165" s="435">
        <v>0</v>
      </c>
      <c r="P165" s="435">
        <v>0</v>
      </c>
      <c r="Q165" s="435">
        <v>0</v>
      </c>
      <c r="R165" s="435">
        <v>0</v>
      </c>
      <c r="S165" s="435">
        <v>0</v>
      </c>
      <c r="T165" s="435">
        <v>0</v>
      </c>
      <c r="U165" s="435">
        <v>0</v>
      </c>
      <c r="V165" s="435">
        <v>0</v>
      </c>
      <c r="W165" s="435">
        <v>0</v>
      </c>
      <c r="X165" s="435"/>
      <c r="Y165" s="435"/>
      <c r="Z165" s="435"/>
      <c r="AA165" s="435"/>
      <c r="AB165" s="435"/>
      <c r="AC165" s="435"/>
      <c r="AD165" s="435"/>
      <c r="AE165" s="430">
        <f t="shared" si="28"/>
        <v>1</v>
      </c>
      <c r="AF165" s="485"/>
      <c r="AG165" s="477"/>
      <c r="AH165" s="478"/>
      <c r="AI165" s="478"/>
      <c r="AJ165" s="477"/>
      <c r="AK165" s="358"/>
      <c r="AL165" s="467"/>
      <c r="AM165" s="480"/>
      <c r="AN165" s="457" t="str">
        <f t="shared" si="29"/>
        <v>EC.14015</v>
      </c>
      <c r="AO165" s="456" t="str">
        <f>VLOOKUP(AN165,Incurred_Real!$A$25:$D$376,4,FALSE)</f>
        <v>Information Technology</v>
      </c>
    </row>
    <row r="166" spans="1:41" s="457" customFormat="1" x14ac:dyDescent="0.25">
      <c r="A166" s="456"/>
      <c r="B166" s="456"/>
      <c r="C166" s="450" t="s">
        <v>640</v>
      </c>
      <c r="D166" s="451" t="s">
        <v>256</v>
      </c>
      <c r="E166" s="435">
        <v>0</v>
      </c>
      <c r="F166" s="435">
        <v>0</v>
      </c>
      <c r="G166" s="435">
        <v>0</v>
      </c>
      <c r="H166" s="435">
        <v>1</v>
      </c>
      <c r="I166" s="435">
        <v>0</v>
      </c>
      <c r="J166" s="435">
        <v>0</v>
      </c>
      <c r="K166" s="435">
        <v>0</v>
      </c>
      <c r="L166" s="435">
        <v>0</v>
      </c>
      <c r="M166" s="435">
        <v>0</v>
      </c>
      <c r="N166" s="435">
        <v>0</v>
      </c>
      <c r="O166" s="435">
        <v>0</v>
      </c>
      <c r="P166" s="435">
        <v>0</v>
      </c>
      <c r="Q166" s="435">
        <v>0</v>
      </c>
      <c r="R166" s="435">
        <v>0</v>
      </c>
      <c r="S166" s="435">
        <v>0</v>
      </c>
      <c r="T166" s="435">
        <v>0</v>
      </c>
      <c r="U166" s="435">
        <v>0</v>
      </c>
      <c r="V166" s="435">
        <v>0</v>
      </c>
      <c r="W166" s="435">
        <v>0</v>
      </c>
      <c r="X166" s="435"/>
      <c r="Y166" s="435"/>
      <c r="Z166" s="435"/>
      <c r="AA166" s="435"/>
      <c r="AB166" s="435"/>
      <c r="AC166" s="435"/>
      <c r="AD166" s="435"/>
      <c r="AE166" s="430">
        <f t="shared" si="28"/>
        <v>1</v>
      </c>
      <c r="AF166" s="485"/>
      <c r="AG166" s="477"/>
      <c r="AH166" s="478"/>
      <c r="AI166" s="479"/>
      <c r="AJ166" s="477"/>
      <c r="AK166" s="358"/>
      <c r="AL166" s="467"/>
      <c r="AM166" s="480"/>
      <c r="AN166" s="457" t="str">
        <f t="shared" si="29"/>
        <v>EC.14017</v>
      </c>
      <c r="AO166" s="456" t="str">
        <f>VLOOKUP(AN166,Incurred_Real!$A$25:$D$376,4,FALSE)</f>
        <v>Replacement</v>
      </c>
    </row>
    <row r="167" spans="1:41" s="457" customFormat="1" x14ac:dyDescent="0.25">
      <c r="A167" s="456"/>
      <c r="B167" s="456"/>
      <c r="C167" s="450" t="s">
        <v>641</v>
      </c>
      <c r="D167" s="451" t="s">
        <v>670</v>
      </c>
      <c r="E167" s="435">
        <v>0</v>
      </c>
      <c r="F167" s="435">
        <v>0</v>
      </c>
      <c r="G167" s="435">
        <v>0</v>
      </c>
      <c r="H167" s="435">
        <v>1</v>
      </c>
      <c r="I167" s="435">
        <v>0</v>
      </c>
      <c r="J167" s="435">
        <v>0</v>
      </c>
      <c r="K167" s="435">
        <v>0</v>
      </c>
      <c r="L167" s="435">
        <v>0</v>
      </c>
      <c r="M167" s="435">
        <v>0</v>
      </c>
      <c r="N167" s="435">
        <v>0</v>
      </c>
      <c r="O167" s="435">
        <v>0</v>
      </c>
      <c r="P167" s="435">
        <v>0</v>
      </c>
      <c r="Q167" s="435">
        <v>0</v>
      </c>
      <c r="R167" s="435">
        <v>0</v>
      </c>
      <c r="S167" s="435">
        <v>0</v>
      </c>
      <c r="T167" s="435">
        <v>0</v>
      </c>
      <c r="U167" s="435">
        <v>0</v>
      </c>
      <c r="V167" s="435">
        <v>0</v>
      </c>
      <c r="W167" s="435">
        <v>0</v>
      </c>
      <c r="X167" s="435"/>
      <c r="Y167" s="435"/>
      <c r="Z167" s="435"/>
      <c r="AA167" s="435"/>
      <c r="AB167" s="435"/>
      <c r="AC167" s="435"/>
      <c r="AD167" s="435"/>
      <c r="AE167" s="430">
        <f t="shared" si="28"/>
        <v>1</v>
      </c>
      <c r="AF167" s="485"/>
      <c r="AG167" s="477"/>
      <c r="AH167" s="478"/>
      <c r="AI167" s="478"/>
      <c r="AJ167" s="477"/>
      <c r="AK167" s="358"/>
      <c r="AL167" s="467"/>
      <c r="AM167" s="480"/>
      <c r="AN167" s="457" t="str">
        <f t="shared" si="29"/>
        <v>EC.14018</v>
      </c>
      <c r="AO167" s="456" t="str">
        <f>VLOOKUP(AN167,Incurred_Real!$A$25:$D$376,4,FALSE)</f>
        <v>Information Technology</v>
      </c>
    </row>
    <row r="168" spans="1:41" s="457" customFormat="1" x14ac:dyDescent="0.25">
      <c r="A168" s="456"/>
      <c r="B168" s="456"/>
      <c r="C168" s="450" t="s">
        <v>803</v>
      </c>
      <c r="D168" s="451" t="s">
        <v>665</v>
      </c>
      <c r="E168" s="487">
        <v>0</v>
      </c>
      <c r="F168" s="487">
        <v>0</v>
      </c>
      <c r="G168" s="487">
        <v>0</v>
      </c>
      <c r="H168" s="487">
        <v>1</v>
      </c>
      <c r="I168" s="487">
        <v>0</v>
      </c>
      <c r="J168" s="487">
        <v>0</v>
      </c>
      <c r="K168" s="487">
        <v>0</v>
      </c>
      <c r="L168" s="487">
        <v>0</v>
      </c>
      <c r="M168" s="487">
        <v>0</v>
      </c>
      <c r="N168" s="487">
        <v>0</v>
      </c>
      <c r="O168" s="487">
        <v>0</v>
      </c>
      <c r="P168" s="487">
        <v>0</v>
      </c>
      <c r="Q168" s="487">
        <v>0</v>
      </c>
      <c r="R168" s="487">
        <v>0</v>
      </c>
      <c r="S168" s="487">
        <v>0</v>
      </c>
      <c r="T168" s="487">
        <v>0</v>
      </c>
      <c r="U168" s="487">
        <v>0</v>
      </c>
      <c r="V168" s="487">
        <v>0</v>
      </c>
      <c r="W168" s="487">
        <v>0</v>
      </c>
      <c r="X168" s="487"/>
      <c r="Y168" s="487"/>
      <c r="Z168" s="487"/>
      <c r="AA168" s="487"/>
      <c r="AB168" s="487"/>
      <c r="AC168" s="487"/>
      <c r="AD168" s="487"/>
      <c r="AE168" s="430">
        <f t="shared" si="28"/>
        <v>1</v>
      </c>
      <c r="AF168" s="485"/>
      <c r="AG168" s="477"/>
      <c r="AH168" s="478"/>
      <c r="AI168" s="478"/>
      <c r="AJ168" s="477"/>
      <c r="AK168" s="488"/>
      <c r="AL168" s="467"/>
      <c r="AM168" s="480"/>
      <c r="AN168" s="457" t="str">
        <f t="shared" si="29"/>
        <v>EC.14023</v>
      </c>
      <c r="AO168" s="456" t="str">
        <f>VLOOKUP(AN168,Incurred_Real!$A$25:$D$376,4,FALSE)</f>
        <v>Information Technology</v>
      </c>
    </row>
    <row r="169" spans="1:41" s="457" customFormat="1" x14ac:dyDescent="0.25">
      <c r="A169" s="456"/>
      <c r="B169" s="456"/>
      <c r="C169" s="450" t="s">
        <v>642</v>
      </c>
      <c r="D169" s="451" t="s">
        <v>260</v>
      </c>
      <c r="E169" s="435">
        <v>0</v>
      </c>
      <c r="F169" s="435">
        <v>0</v>
      </c>
      <c r="G169" s="435">
        <v>0</v>
      </c>
      <c r="H169" s="435">
        <v>1</v>
      </c>
      <c r="I169" s="435">
        <v>0</v>
      </c>
      <c r="J169" s="435">
        <v>0</v>
      </c>
      <c r="K169" s="435">
        <v>0</v>
      </c>
      <c r="L169" s="435">
        <v>0</v>
      </c>
      <c r="M169" s="435">
        <v>0</v>
      </c>
      <c r="N169" s="435">
        <v>0</v>
      </c>
      <c r="O169" s="435">
        <v>0</v>
      </c>
      <c r="P169" s="435">
        <v>0</v>
      </c>
      <c r="Q169" s="435">
        <v>0</v>
      </c>
      <c r="R169" s="435">
        <v>0</v>
      </c>
      <c r="S169" s="435">
        <v>0</v>
      </c>
      <c r="T169" s="435">
        <v>0</v>
      </c>
      <c r="U169" s="435">
        <v>0</v>
      </c>
      <c r="V169" s="435">
        <v>0</v>
      </c>
      <c r="W169" s="435">
        <v>0</v>
      </c>
      <c r="X169" s="435"/>
      <c r="Y169" s="435"/>
      <c r="Z169" s="435"/>
      <c r="AA169" s="435"/>
      <c r="AB169" s="435"/>
      <c r="AC169" s="435"/>
      <c r="AD169" s="435"/>
      <c r="AE169" s="430">
        <f t="shared" si="28"/>
        <v>1</v>
      </c>
      <c r="AF169" s="485"/>
      <c r="AG169" s="477"/>
      <c r="AH169" s="478"/>
      <c r="AI169" s="479"/>
      <c r="AJ169" s="477"/>
      <c r="AK169" s="358"/>
      <c r="AL169" s="467"/>
      <c r="AM169" s="480"/>
      <c r="AN169" s="457" t="str">
        <f t="shared" si="29"/>
        <v>EC.14024</v>
      </c>
      <c r="AO169" s="456" t="str">
        <f>VLOOKUP(AN169,Incurred_Real!$A$25:$D$376,4,FALSE)</f>
        <v>Information Technology</v>
      </c>
    </row>
    <row r="170" spans="1:41" s="457" customFormat="1" x14ac:dyDescent="0.25">
      <c r="A170" s="456"/>
      <c r="B170" s="456"/>
      <c r="C170" s="450" t="s">
        <v>804</v>
      </c>
      <c r="D170" s="451" t="s">
        <v>262</v>
      </c>
      <c r="E170" s="435">
        <v>0</v>
      </c>
      <c r="F170" s="435">
        <v>0</v>
      </c>
      <c r="G170" s="435">
        <v>0</v>
      </c>
      <c r="H170" s="435">
        <v>0</v>
      </c>
      <c r="I170" s="435">
        <v>0</v>
      </c>
      <c r="J170" s="435">
        <v>0</v>
      </c>
      <c r="K170" s="435">
        <v>0</v>
      </c>
      <c r="L170" s="435">
        <v>0</v>
      </c>
      <c r="M170" s="435">
        <v>0</v>
      </c>
      <c r="N170" s="435">
        <v>1</v>
      </c>
      <c r="O170" s="435">
        <v>0</v>
      </c>
      <c r="P170" s="435">
        <v>0</v>
      </c>
      <c r="Q170" s="435">
        <v>0</v>
      </c>
      <c r="R170" s="435">
        <v>0</v>
      </c>
      <c r="S170" s="435">
        <v>0</v>
      </c>
      <c r="T170" s="435">
        <v>0</v>
      </c>
      <c r="U170" s="435">
        <v>0</v>
      </c>
      <c r="V170" s="435">
        <v>0</v>
      </c>
      <c r="W170" s="435">
        <v>0</v>
      </c>
      <c r="X170" s="435"/>
      <c r="Y170" s="435"/>
      <c r="Z170" s="435"/>
      <c r="AA170" s="435"/>
      <c r="AB170" s="435"/>
      <c r="AC170" s="435"/>
      <c r="AD170" s="435"/>
      <c r="AE170" s="430">
        <f t="shared" si="28"/>
        <v>1</v>
      </c>
      <c r="AF170" s="485"/>
      <c r="AG170" s="477"/>
      <c r="AH170" s="478"/>
      <c r="AI170" s="478"/>
      <c r="AJ170" s="477"/>
      <c r="AK170" s="358"/>
      <c r="AL170" s="467"/>
      <c r="AM170" s="480"/>
      <c r="AN170" s="457" t="str">
        <f t="shared" si="29"/>
        <v>EC.14027</v>
      </c>
      <c r="AO170" s="456" t="str">
        <f>VLOOKUP(AN170,Incurred_Real!$A$25:$D$376,4,FALSE)</f>
        <v>Inventory/Spares</v>
      </c>
    </row>
    <row r="171" spans="1:41" s="457" customFormat="1" x14ac:dyDescent="0.25">
      <c r="A171" s="456"/>
      <c r="B171" s="456"/>
      <c r="C171" s="450" t="s">
        <v>805</v>
      </c>
      <c r="D171" s="451" t="s">
        <v>264</v>
      </c>
      <c r="E171" s="435">
        <v>0</v>
      </c>
      <c r="F171" s="435">
        <v>0</v>
      </c>
      <c r="G171" s="435">
        <v>0</v>
      </c>
      <c r="H171" s="435">
        <v>0</v>
      </c>
      <c r="I171" s="435">
        <v>0</v>
      </c>
      <c r="J171" s="435">
        <v>0</v>
      </c>
      <c r="K171" s="435">
        <v>0</v>
      </c>
      <c r="L171" s="435">
        <v>0</v>
      </c>
      <c r="M171" s="435">
        <v>0</v>
      </c>
      <c r="N171" s="435">
        <v>1</v>
      </c>
      <c r="O171" s="435">
        <v>0</v>
      </c>
      <c r="P171" s="435">
        <v>0</v>
      </c>
      <c r="Q171" s="435">
        <v>0</v>
      </c>
      <c r="R171" s="435">
        <v>0</v>
      </c>
      <c r="S171" s="435">
        <v>0</v>
      </c>
      <c r="T171" s="435">
        <v>0</v>
      </c>
      <c r="U171" s="435">
        <v>0</v>
      </c>
      <c r="V171" s="435">
        <v>0</v>
      </c>
      <c r="W171" s="435">
        <v>0</v>
      </c>
      <c r="X171" s="435"/>
      <c r="Y171" s="435"/>
      <c r="Z171" s="435"/>
      <c r="AA171" s="435"/>
      <c r="AB171" s="435"/>
      <c r="AC171" s="435"/>
      <c r="AD171" s="435"/>
      <c r="AE171" s="430">
        <f t="shared" si="28"/>
        <v>1</v>
      </c>
      <c r="AF171" s="485"/>
      <c r="AG171" s="477"/>
      <c r="AH171" s="478"/>
      <c r="AI171" s="478"/>
      <c r="AJ171" s="477"/>
      <c r="AK171" s="358"/>
      <c r="AL171" s="467"/>
      <c r="AM171" s="480"/>
      <c r="AN171" s="457" t="str">
        <f t="shared" si="29"/>
        <v>EC.14028</v>
      </c>
      <c r="AO171" s="456" t="str">
        <f>VLOOKUP(AN171,Incurred_Real!$A$25:$D$376,4,FALSE)</f>
        <v>Inventory/Spares</v>
      </c>
    </row>
    <row r="172" spans="1:41" s="457" customFormat="1" x14ac:dyDescent="0.25">
      <c r="A172" s="456"/>
      <c r="B172" s="456"/>
      <c r="C172" s="450" t="s">
        <v>806</v>
      </c>
      <c r="D172" s="451" t="s">
        <v>268</v>
      </c>
      <c r="E172" s="435">
        <v>0</v>
      </c>
      <c r="F172" s="435">
        <v>0</v>
      </c>
      <c r="G172" s="435">
        <v>0</v>
      </c>
      <c r="H172" s="435">
        <v>0</v>
      </c>
      <c r="I172" s="435">
        <v>0</v>
      </c>
      <c r="J172" s="435">
        <v>0</v>
      </c>
      <c r="K172" s="435">
        <v>0</v>
      </c>
      <c r="L172" s="435">
        <v>0</v>
      </c>
      <c r="M172" s="435">
        <v>0</v>
      </c>
      <c r="N172" s="435">
        <v>0</v>
      </c>
      <c r="O172" s="435">
        <v>0</v>
      </c>
      <c r="P172" s="435">
        <v>0</v>
      </c>
      <c r="Q172" s="435">
        <v>0</v>
      </c>
      <c r="R172" s="435">
        <v>0</v>
      </c>
      <c r="S172" s="435">
        <v>0.98001180405272481</v>
      </c>
      <c r="T172" s="435">
        <v>0</v>
      </c>
      <c r="U172" s="435">
        <v>0</v>
      </c>
      <c r="V172" s="435">
        <v>0</v>
      </c>
      <c r="W172" s="435">
        <v>0</v>
      </c>
      <c r="X172" s="435"/>
      <c r="Y172" s="435"/>
      <c r="Z172" s="435"/>
      <c r="AA172" s="435"/>
      <c r="AB172" s="435"/>
      <c r="AC172" s="435"/>
      <c r="AD172" s="435">
        <v>1.9988195947275238E-2</v>
      </c>
      <c r="AE172" s="430">
        <f t="shared" si="28"/>
        <v>1</v>
      </c>
      <c r="AF172" s="485"/>
      <c r="AG172" s="477"/>
      <c r="AH172" s="478"/>
      <c r="AI172" s="479"/>
      <c r="AJ172" s="477"/>
      <c r="AK172" s="358"/>
      <c r="AL172" s="467"/>
      <c r="AM172" s="480"/>
      <c r="AN172" s="457" t="str">
        <f t="shared" si="29"/>
        <v>EC.14031</v>
      </c>
      <c r="AO172" s="456" t="str">
        <f>VLOOKUP(AN172,Incurred_Real!$A$25:$D$376,4,FALSE)</f>
        <v>Replacement</v>
      </c>
    </row>
    <row r="173" spans="1:41" s="457" customFormat="1" x14ac:dyDescent="0.25">
      <c r="A173" s="456"/>
      <c r="B173" s="456"/>
      <c r="C173" s="450" t="s">
        <v>807</v>
      </c>
      <c r="D173" s="451" t="s">
        <v>270</v>
      </c>
      <c r="E173" s="435">
        <v>0</v>
      </c>
      <c r="F173" s="435">
        <v>0</v>
      </c>
      <c r="G173" s="435">
        <v>0</v>
      </c>
      <c r="H173" s="435">
        <v>0</v>
      </c>
      <c r="I173" s="435">
        <v>0</v>
      </c>
      <c r="J173" s="435">
        <v>0</v>
      </c>
      <c r="K173" s="435">
        <v>0</v>
      </c>
      <c r="L173" s="435">
        <v>0</v>
      </c>
      <c r="M173" s="435">
        <v>0</v>
      </c>
      <c r="N173" s="435">
        <v>0.89952951762853728</v>
      </c>
      <c r="O173" s="435">
        <v>0</v>
      </c>
      <c r="P173" s="435">
        <v>6.3563388804275991E-2</v>
      </c>
      <c r="Q173" s="435">
        <v>0</v>
      </c>
      <c r="R173" s="435">
        <v>0</v>
      </c>
      <c r="S173" s="435">
        <v>3.6907093567186758E-2</v>
      </c>
      <c r="T173" s="435">
        <v>0</v>
      </c>
      <c r="U173" s="435">
        <v>0</v>
      </c>
      <c r="V173" s="435">
        <v>0</v>
      </c>
      <c r="W173" s="435">
        <v>0</v>
      </c>
      <c r="X173" s="435"/>
      <c r="Y173" s="435"/>
      <c r="Z173" s="435"/>
      <c r="AA173" s="435"/>
      <c r="AB173" s="435"/>
      <c r="AC173" s="435"/>
      <c r="AD173" s="435"/>
      <c r="AE173" s="430">
        <f t="shared" si="28"/>
        <v>1</v>
      </c>
      <c r="AF173" s="485"/>
      <c r="AG173" s="477"/>
      <c r="AH173" s="478"/>
      <c r="AI173" s="479"/>
      <c r="AJ173" s="477"/>
      <c r="AK173" s="358"/>
      <c r="AL173" s="467"/>
      <c r="AM173" s="480"/>
      <c r="AN173" s="457" t="str">
        <f t="shared" si="29"/>
        <v>EC.14032</v>
      </c>
      <c r="AO173" s="456" t="str">
        <f>VLOOKUP(AN173,Incurred_Real!$A$25:$D$376,4,FALSE)</f>
        <v>Replacement</v>
      </c>
    </row>
    <row r="174" spans="1:41" s="457" customFormat="1" x14ac:dyDescent="0.25">
      <c r="A174" s="456"/>
      <c r="B174" s="456"/>
      <c r="C174" s="450" t="s">
        <v>808</v>
      </c>
      <c r="D174" s="451" t="s">
        <v>272</v>
      </c>
      <c r="E174" s="435">
        <v>0</v>
      </c>
      <c r="F174" s="435">
        <v>0</v>
      </c>
      <c r="G174" s="435">
        <v>0</v>
      </c>
      <c r="H174" s="435">
        <v>0</v>
      </c>
      <c r="I174" s="435">
        <v>0</v>
      </c>
      <c r="J174" s="435">
        <v>0</v>
      </c>
      <c r="K174" s="435">
        <v>0</v>
      </c>
      <c r="L174" s="435">
        <v>0</v>
      </c>
      <c r="M174" s="435">
        <v>0</v>
      </c>
      <c r="N174" s="435">
        <v>0.89892446125477488</v>
      </c>
      <c r="O174" s="435">
        <v>0</v>
      </c>
      <c r="P174" s="435">
        <v>2.2606986980922152E-2</v>
      </c>
      <c r="Q174" s="435">
        <v>0</v>
      </c>
      <c r="R174" s="435">
        <v>0</v>
      </c>
      <c r="S174" s="435">
        <v>7.8468551764303077E-2</v>
      </c>
      <c r="T174" s="435">
        <v>0</v>
      </c>
      <c r="U174" s="435">
        <v>0</v>
      </c>
      <c r="V174" s="435">
        <v>0</v>
      </c>
      <c r="W174" s="435">
        <v>0</v>
      </c>
      <c r="X174" s="435"/>
      <c r="Y174" s="435"/>
      <c r="Z174" s="435"/>
      <c r="AA174" s="435"/>
      <c r="AB174" s="435"/>
      <c r="AC174" s="435"/>
      <c r="AD174" s="435"/>
      <c r="AE174" s="430">
        <f t="shared" si="28"/>
        <v>1</v>
      </c>
      <c r="AF174" s="485"/>
      <c r="AG174" s="477"/>
      <c r="AH174" s="478"/>
      <c r="AI174" s="479"/>
      <c r="AJ174" s="477"/>
      <c r="AK174" s="358"/>
      <c r="AL174" s="467"/>
      <c r="AM174" s="480"/>
      <c r="AN174" s="457" t="str">
        <f t="shared" si="29"/>
        <v>EC.14033</v>
      </c>
      <c r="AO174" s="456" t="str">
        <f>VLOOKUP(AN174,Incurred_Real!$A$25:$D$376,4,FALSE)</f>
        <v>Replacement</v>
      </c>
    </row>
    <row r="175" spans="1:41" s="457" customFormat="1" x14ac:dyDescent="0.25">
      <c r="A175" s="456"/>
      <c r="B175" s="456"/>
      <c r="C175" s="450" t="s">
        <v>809</v>
      </c>
      <c r="D175" s="451" t="s">
        <v>274</v>
      </c>
      <c r="E175" s="435">
        <v>0</v>
      </c>
      <c r="F175" s="435">
        <v>0</v>
      </c>
      <c r="G175" s="435">
        <v>0</v>
      </c>
      <c r="H175" s="435">
        <v>0</v>
      </c>
      <c r="I175" s="435">
        <v>0</v>
      </c>
      <c r="J175" s="435">
        <v>0</v>
      </c>
      <c r="K175" s="435">
        <v>0</v>
      </c>
      <c r="L175" s="435">
        <v>0</v>
      </c>
      <c r="M175" s="435">
        <v>0</v>
      </c>
      <c r="N175" s="435">
        <v>0.89724490948011804</v>
      </c>
      <c r="O175" s="435">
        <v>0</v>
      </c>
      <c r="P175" s="435">
        <v>3.4292091965193609E-2</v>
      </c>
      <c r="Q175" s="435">
        <v>0</v>
      </c>
      <c r="R175" s="435">
        <v>0</v>
      </c>
      <c r="S175" s="435">
        <v>6.8462998554688417E-2</v>
      </c>
      <c r="T175" s="435">
        <v>0</v>
      </c>
      <c r="U175" s="435">
        <v>0</v>
      </c>
      <c r="V175" s="435">
        <v>0</v>
      </c>
      <c r="W175" s="435">
        <v>0</v>
      </c>
      <c r="X175" s="435"/>
      <c r="Y175" s="435"/>
      <c r="Z175" s="435"/>
      <c r="AA175" s="435"/>
      <c r="AB175" s="435"/>
      <c r="AC175" s="435"/>
      <c r="AD175" s="435"/>
      <c r="AE175" s="430">
        <f t="shared" si="28"/>
        <v>1</v>
      </c>
      <c r="AF175" s="485"/>
      <c r="AG175" s="477"/>
      <c r="AH175" s="478"/>
      <c r="AI175" s="479"/>
      <c r="AJ175" s="477"/>
      <c r="AK175" s="358"/>
      <c r="AL175" s="467"/>
      <c r="AM175" s="480"/>
      <c r="AN175" s="457" t="str">
        <f t="shared" si="29"/>
        <v>EC.14034</v>
      </c>
      <c r="AO175" s="456" t="str">
        <f>VLOOKUP(AN175,Incurred_Real!$A$25:$D$376,4,FALSE)</f>
        <v>Replacement</v>
      </c>
    </row>
    <row r="176" spans="1:41" s="457" customFormat="1" x14ac:dyDescent="0.25">
      <c r="A176" s="456"/>
      <c r="B176" s="456"/>
      <c r="C176" s="450" t="s">
        <v>643</v>
      </c>
      <c r="D176" s="451" t="s">
        <v>278</v>
      </c>
      <c r="E176" s="487"/>
      <c r="F176" s="487"/>
      <c r="G176" s="487"/>
      <c r="H176" s="487"/>
      <c r="I176" s="487"/>
      <c r="J176" s="487"/>
      <c r="K176" s="487"/>
      <c r="L176" s="487"/>
      <c r="M176" s="487"/>
      <c r="N176" s="487">
        <v>0.3308004969943022</v>
      </c>
      <c r="O176" s="487"/>
      <c r="P176" s="487">
        <v>0.25522483196110085</v>
      </c>
      <c r="Q176" s="487"/>
      <c r="R176" s="487"/>
      <c r="S176" s="487">
        <v>0.4139746710445969</v>
      </c>
      <c r="T176" s="487"/>
      <c r="U176" s="487"/>
      <c r="V176" s="487"/>
      <c r="W176" s="487"/>
      <c r="X176" s="487"/>
      <c r="Y176" s="487"/>
      <c r="Z176" s="487"/>
      <c r="AA176" s="487"/>
      <c r="AB176" s="487"/>
      <c r="AC176" s="487"/>
      <c r="AD176" s="487"/>
      <c r="AE176" s="430">
        <f t="shared" si="28"/>
        <v>1</v>
      </c>
      <c r="AF176" s="485"/>
      <c r="AG176" s="477"/>
      <c r="AH176" s="478"/>
      <c r="AI176" s="478"/>
      <c r="AJ176" s="477"/>
      <c r="AK176" s="359"/>
      <c r="AL176" s="467"/>
      <c r="AM176" s="480"/>
      <c r="AN176" s="457" t="str">
        <f t="shared" si="29"/>
        <v>EC.14041</v>
      </c>
      <c r="AO176" s="456" t="str">
        <f>VLOOKUP(AN176,Incurred_Real!$A$25:$D$376,4,FALSE)</f>
        <v>Augmentation</v>
      </c>
    </row>
    <row r="177" spans="1:41" s="457" customFormat="1" x14ac:dyDescent="0.25">
      <c r="A177" s="456"/>
      <c r="B177" s="456"/>
      <c r="C177" s="450" t="s">
        <v>810</v>
      </c>
      <c r="D177" s="451" t="s">
        <v>280</v>
      </c>
      <c r="E177" s="435">
        <v>0</v>
      </c>
      <c r="F177" s="435">
        <v>0</v>
      </c>
      <c r="G177" s="435">
        <v>0</v>
      </c>
      <c r="H177" s="435">
        <v>0</v>
      </c>
      <c r="I177" s="435">
        <v>0</v>
      </c>
      <c r="J177" s="435">
        <v>0</v>
      </c>
      <c r="K177" s="435">
        <v>0</v>
      </c>
      <c r="L177" s="435">
        <v>0</v>
      </c>
      <c r="M177" s="435">
        <v>0</v>
      </c>
      <c r="N177" s="435">
        <v>0.25864201435552758</v>
      </c>
      <c r="O177" s="435">
        <v>2.1247146556947979E-2</v>
      </c>
      <c r="P177" s="435">
        <v>0.68708624800095996</v>
      </c>
      <c r="Q177" s="435">
        <v>0</v>
      </c>
      <c r="R177" s="435">
        <v>0</v>
      </c>
      <c r="S177" s="435">
        <v>3.3024591086564484E-2</v>
      </c>
      <c r="T177" s="435">
        <v>0</v>
      </c>
      <c r="U177" s="435">
        <v>0</v>
      </c>
      <c r="V177" s="435">
        <v>0</v>
      </c>
      <c r="W177" s="435">
        <v>0</v>
      </c>
      <c r="X177" s="435"/>
      <c r="Y177" s="435"/>
      <c r="Z177" s="435"/>
      <c r="AA177" s="435"/>
      <c r="AB177" s="435"/>
      <c r="AC177" s="435"/>
      <c r="AD177" s="435"/>
      <c r="AE177" s="430">
        <f t="shared" si="28"/>
        <v>1</v>
      </c>
      <c r="AF177" s="485"/>
      <c r="AG177" s="477"/>
      <c r="AH177" s="478"/>
      <c r="AI177" s="479"/>
      <c r="AJ177" s="477"/>
      <c r="AK177" s="358"/>
      <c r="AL177" s="467"/>
      <c r="AM177" s="480"/>
      <c r="AN177" s="457" t="str">
        <f t="shared" si="29"/>
        <v>EC.14046</v>
      </c>
      <c r="AO177" s="456" t="str">
        <f>VLOOKUP(AN177,Incurred_Real!$A$25:$D$376,4,FALSE)</f>
        <v>Replacement</v>
      </c>
    </row>
    <row r="178" spans="1:41" s="457" customFormat="1" x14ac:dyDescent="0.25">
      <c r="A178" s="456"/>
      <c r="B178" s="456"/>
      <c r="C178" s="450" t="s">
        <v>811</v>
      </c>
      <c r="D178" s="451" t="s">
        <v>282</v>
      </c>
      <c r="E178" s="435">
        <v>0</v>
      </c>
      <c r="F178" s="435">
        <v>0</v>
      </c>
      <c r="G178" s="435">
        <v>0</v>
      </c>
      <c r="H178" s="435">
        <v>0</v>
      </c>
      <c r="I178" s="435">
        <v>0</v>
      </c>
      <c r="J178" s="435">
        <v>0</v>
      </c>
      <c r="K178" s="435">
        <v>0</v>
      </c>
      <c r="L178" s="435">
        <v>0</v>
      </c>
      <c r="M178" s="435">
        <v>0</v>
      </c>
      <c r="N178" s="435">
        <v>0.96626699877923861</v>
      </c>
      <c r="O178" s="435">
        <v>0</v>
      </c>
      <c r="P178" s="435">
        <v>3.3733001220761359E-2</v>
      </c>
      <c r="Q178" s="435">
        <v>0</v>
      </c>
      <c r="R178" s="435">
        <v>0</v>
      </c>
      <c r="S178" s="435">
        <v>0</v>
      </c>
      <c r="T178" s="435">
        <v>0</v>
      </c>
      <c r="U178" s="435">
        <v>0</v>
      </c>
      <c r="V178" s="435">
        <v>0</v>
      </c>
      <c r="W178" s="435">
        <v>0</v>
      </c>
      <c r="X178" s="435"/>
      <c r="Y178" s="435"/>
      <c r="Z178" s="435"/>
      <c r="AA178" s="435"/>
      <c r="AB178" s="435"/>
      <c r="AC178" s="435"/>
      <c r="AD178" s="435"/>
      <c r="AE178" s="430">
        <f t="shared" si="28"/>
        <v>1</v>
      </c>
      <c r="AF178" s="485"/>
      <c r="AG178" s="477"/>
      <c r="AH178" s="478"/>
      <c r="AI178" s="479"/>
      <c r="AJ178" s="477"/>
      <c r="AK178" s="358"/>
      <c r="AL178" s="467"/>
      <c r="AM178" s="480"/>
      <c r="AN178" s="457" t="str">
        <f t="shared" si="29"/>
        <v>EC.14047</v>
      </c>
      <c r="AO178" s="456" t="str">
        <f>VLOOKUP(AN178,Incurred_Real!$A$25:$D$376,4,FALSE)</f>
        <v>Replacement</v>
      </c>
    </row>
    <row r="179" spans="1:41" s="457" customFormat="1" x14ac:dyDescent="0.25">
      <c r="A179" s="456"/>
      <c r="B179" s="456"/>
      <c r="C179" s="450" t="s">
        <v>812</v>
      </c>
      <c r="D179" s="451" t="s">
        <v>690</v>
      </c>
      <c r="E179" s="435">
        <v>0</v>
      </c>
      <c r="F179" s="435">
        <v>0</v>
      </c>
      <c r="G179" s="435">
        <v>0</v>
      </c>
      <c r="H179" s="435">
        <v>0</v>
      </c>
      <c r="I179" s="435">
        <v>0</v>
      </c>
      <c r="J179" s="435">
        <v>0</v>
      </c>
      <c r="K179" s="435">
        <v>0</v>
      </c>
      <c r="L179" s="435">
        <v>0</v>
      </c>
      <c r="M179" s="435">
        <v>0</v>
      </c>
      <c r="N179" s="435">
        <v>0.69836818000366996</v>
      </c>
      <c r="O179" s="435">
        <v>0</v>
      </c>
      <c r="P179" s="435">
        <v>0.12108815175037685</v>
      </c>
      <c r="Q179" s="435">
        <v>0</v>
      </c>
      <c r="R179" s="435">
        <v>0</v>
      </c>
      <c r="S179" s="435">
        <v>0.18054366824595322</v>
      </c>
      <c r="T179" s="435">
        <v>0</v>
      </c>
      <c r="U179" s="435">
        <v>0</v>
      </c>
      <c r="V179" s="435">
        <v>0</v>
      </c>
      <c r="W179" s="435">
        <v>0</v>
      </c>
      <c r="X179" s="435"/>
      <c r="Y179" s="435"/>
      <c r="Z179" s="435"/>
      <c r="AA179" s="435"/>
      <c r="AB179" s="435"/>
      <c r="AC179" s="435"/>
      <c r="AD179" s="435"/>
      <c r="AE179" s="430">
        <f t="shared" si="28"/>
        <v>1</v>
      </c>
      <c r="AF179" s="485"/>
      <c r="AG179" s="477"/>
      <c r="AH179" s="478"/>
      <c r="AI179" s="479"/>
      <c r="AJ179" s="477"/>
      <c r="AK179" s="358"/>
      <c r="AL179" s="467"/>
      <c r="AM179" s="480"/>
      <c r="AN179" s="457" t="str">
        <f t="shared" si="29"/>
        <v>EC.14049</v>
      </c>
      <c r="AO179" s="456" t="str">
        <f>VLOOKUP(AN179,Incurred_Real!$A$25:$D$376,4,FALSE)</f>
        <v>Replacement</v>
      </c>
    </row>
    <row r="180" spans="1:41" s="457" customFormat="1" x14ac:dyDescent="0.25">
      <c r="A180" s="456"/>
      <c r="B180" s="456"/>
      <c r="C180" s="450" t="s">
        <v>813</v>
      </c>
      <c r="D180" s="451" t="s">
        <v>285</v>
      </c>
      <c r="E180" s="435">
        <v>0</v>
      </c>
      <c r="F180" s="435">
        <v>0</v>
      </c>
      <c r="G180" s="435">
        <v>0</v>
      </c>
      <c r="H180" s="435">
        <v>1</v>
      </c>
      <c r="I180" s="435">
        <v>0</v>
      </c>
      <c r="J180" s="435">
        <v>0</v>
      </c>
      <c r="K180" s="435">
        <v>0</v>
      </c>
      <c r="L180" s="435">
        <v>0</v>
      </c>
      <c r="M180" s="435">
        <v>0</v>
      </c>
      <c r="N180" s="435">
        <v>0</v>
      </c>
      <c r="O180" s="435">
        <v>0</v>
      </c>
      <c r="P180" s="435">
        <v>0</v>
      </c>
      <c r="Q180" s="435">
        <v>0</v>
      </c>
      <c r="R180" s="435">
        <v>0</v>
      </c>
      <c r="S180" s="435">
        <v>0</v>
      </c>
      <c r="T180" s="435">
        <v>0</v>
      </c>
      <c r="U180" s="435">
        <v>0</v>
      </c>
      <c r="V180" s="435">
        <v>0</v>
      </c>
      <c r="W180" s="435">
        <v>0</v>
      </c>
      <c r="X180" s="435"/>
      <c r="Y180" s="435"/>
      <c r="Z180" s="435"/>
      <c r="AA180" s="435"/>
      <c r="AB180" s="435"/>
      <c r="AC180" s="435"/>
      <c r="AD180" s="435"/>
      <c r="AE180" s="430">
        <f t="shared" si="28"/>
        <v>1</v>
      </c>
      <c r="AF180" s="485"/>
      <c r="AG180" s="477"/>
      <c r="AH180" s="478"/>
      <c r="AI180" s="479"/>
      <c r="AJ180" s="477"/>
      <c r="AK180" s="358"/>
      <c r="AL180" s="467"/>
      <c r="AM180" s="480"/>
      <c r="AN180" s="457" t="str">
        <f t="shared" si="29"/>
        <v>EC.14051</v>
      </c>
      <c r="AO180" s="456" t="str">
        <f>VLOOKUP(AN180,Incurred_Real!$A$25:$D$376,4,FALSE)</f>
        <v>Security/Compliance</v>
      </c>
    </row>
    <row r="181" spans="1:41" s="457" customFormat="1" x14ac:dyDescent="0.25">
      <c r="A181" s="456"/>
      <c r="B181" s="456"/>
      <c r="C181" s="450" t="s">
        <v>814</v>
      </c>
      <c r="D181" s="451" t="s">
        <v>287</v>
      </c>
      <c r="E181" s="435">
        <v>0</v>
      </c>
      <c r="F181" s="435">
        <v>0</v>
      </c>
      <c r="G181" s="435">
        <v>0</v>
      </c>
      <c r="H181" s="435">
        <v>0</v>
      </c>
      <c r="I181" s="435">
        <v>0</v>
      </c>
      <c r="J181" s="435">
        <v>0</v>
      </c>
      <c r="K181" s="435">
        <v>0</v>
      </c>
      <c r="L181" s="435">
        <v>0</v>
      </c>
      <c r="M181" s="435">
        <v>0</v>
      </c>
      <c r="N181" s="435">
        <v>0.79697883928314239</v>
      </c>
      <c r="O181" s="435">
        <v>0</v>
      </c>
      <c r="P181" s="435">
        <v>0.1331291827838956</v>
      </c>
      <c r="Q181" s="435">
        <v>0</v>
      </c>
      <c r="R181" s="435">
        <v>0</v>
      </c>
      <c r="S181" s="435">
        <v>5.0092551223795662E-2</v>
      </c>
      <c r="T181" s="435">
        <v>6.5998089050683904E-3</v>
      </c>
      <c r="U181" s="435">
        <v>3.2999044525341952E-3</v>
      </c>
      <c r="V181" s="435">
        <v>0</v>
      </c>
      <c r="W181" s="435">
        <v>0</v>
      </c>
      <c r="X181" s="435"/>
      <c r="Y181" s="435"/>
      <c r="Z181" s="435"/>
      <c r="AA181" s="435"/>
      <c r="AB181" s="435"/>
      <c r="AC181" s="435"/>
      <c r="AD181" s="435">
        <v>9.8997133515637617E-3</v>
      </c>
      <c r="AE181" s="430">
        <f t="shared" si="28"/>
        <v>1</v>
      </c>
      <c r="AF181" s="485"/>
      <c r="AG181" s="477"/>
      <c r="AH181" s="478"/>
      <c r="AI181" s="478"/>
      <c r="AJ181" s="477"/>
      <c r="AK181" s="358"/>
      <c r="AL181" s="467"/>
      <c r="AM181" s="480"/>
      <c r="AN181" s="457" t="str">
        <f t="shared" ref="AN181:AN212" si="30">"EC."&amp;C181</f>
        <v>EC.14056</v>
      </c>
      <c r="AO181" s="456" t="str">
        <f>VLOOKUP(AN181,Incurred_Real!$A$25:$D$376,4,FALSE)</f>
        <v>Security/Compliance</v>
      </c>
    </row>
    <row r="182" spans="1:41" s="457" customFormat="1" x14ac:dyDescent="0.25">
      <c r="A182" s="456"/>
      <c r="B182" s="456"/>
      <c r="C182" s="450" t="s">
        <v>815</v>
      </c>
      <c r="D182" s="451" t="s">
        <v>289</v>
      </c>
      <c r="E182" s="435">
        <v>1</v>
      </c>
      <c r="F182" s="435">
        <v>0</v>
      </c>
      <c r="G182" s="435">
        <v>0</v>
      </c>
      <c r="H182" s="435">
        <v>0</v>
      </c>
      <c r="I182" s="435">
        <v>0</v>
      </c>
      <c r="J182" s="435">
        <v>0</v>
      </c>
      <c r="K182" s="435">
        <v>0</v>
      </c>
      <c r="L182" s="435">
        <v>0</v>
      </c>
      <c r="M182" s="435">
        <v>0</v>
      </c>
      <c r="N182" s="435">
        <v>0</v>
      </c>
      <c r="O182" s="435">
        <v>0</v>
      </c>
      <c r="P182" s="435">
        <v>0</v>
      </c>
      <c r="Q182" s="435">
        <v>0</v>
      </c>
      <c r="R182" s="435">
        <v>0</v>
      </c>
      <c r="S182" s="435">
        <v>0</v>
      </c>
      <c r="T182" s="435">
        <v>0</v>
      </c>
      <c r="U182" s="435">
        <v>0</v>
      </c>
      <c r="V182" s="435">
        <v>0</v>
      </c>
      <c r="W182" s="435">
        <v>0</v>
      </c>
      <c r="X182" s="435"/>
      <c r="Y182" s="435"/>
      <c r="Z182" s="435"/>
      <c r="AA182" s="435"/>
      <c r="AB182" s="435"/>
      <c r="AC182" s="435"/>
      <c r="AD182" s="435">
        <v>0</v>
      </c>
      <c r="AE182" s="430">
        <f t="shared" si="28"/>
        <v>1</v>
      </c>
      <c r="AF182" s="485"/>
      <c r="AG182" s="477"/>
      <c r="AH182" s="478"/>
      <c r="AI182" s="478"/>
      <c r="AJ182" s="477"/>
      <c r="AK182" s="358"/>
      <c r="AL182" s="467"/>
      <c r="AM182" s="480"/>
      <c r="AN182" s="457" t="str">
        <f t="shared" si="30"/>
        <v>EC.14057</v>
      </c>
      <c r="AO182" s="456" t="str">
        <f>VLOOKUP(AN182,Incurred_Real!$A$25:$D$376,4,FALSE)</f>
        <v>Facilities</v>
      </c>
    </row>
    <row r="183" spans="1:41" s="457" customFormat="1" x14ac:dyDescent="0.25">
      <c r="A183" s="456"/>
      <c r="B183" s="456"/>
      <c r="C183" s="450" t="s">
        <v>816</v>
      </c>
      <c r="D183" s="451" t="s">
        <v>293</v>
      </c>
      <c r="E183" s="435">
        <v>0.69973890339425593</v>
      </c>
      <c r="F183" s="435">
        <v>0</v>
      </c>
      <c r="G183" s="435">
        <v>0</v>
      </c>
      <c r="H183" s="435">
        <v>0</v>
      </c>
      <c r="I183" s="435">
        <v>0</v>
      </c>
      <c r="J183" s="435">
        <v>0</v>
      </c>
      <c r="K183" s="435">
        <v>0</v>
      </c>
      <c r="L183" s="435">
        <v>0.30026109660574407</v>
      </c>
      <c r="M183" s="435">
        <v>0</v>
      </c>
      <c r="N183" s="435">
        <v>0</v>
      </c>
      <c r="O183" s="435">
        <v>0</v>
      </c>
      <c r="P183" s="435">
        <v>0</v>
      </c>
      <c r="Q183" s="435">
        <v>0</v>
      </c>
      <c r="R183" s="435">
        <v>0</v>
      </c>
      <c r="S183" s="435">
        <v>0</v>
      </c>
      <c r="T183" s="435">
        <v>0</v>
      </c>
      <c r="U183" s="435">
        <v>0</v>
      </c>
      <c r="V183" s="435">
        <v>0</v>
      </c>
      <c r="W183" s="435">
        <v>0</v>
      </c>
      <c r="X183" s="435"/>
      <c r="Y183" s="435"/>
      <c r="Z183" s="435"/>
      <c r="AA183" s="435"/>
      <c r="AB183" s="435"/>
      <c r="AC183" s="435"/>
      <c r="AD183" s="435">
        <v>0</v>
      </c>
      <c r="AE183" s="430">
        <f t="shared" si="28"/>
        <v>1</v>
      </c>
      <c r="AF183" s="485"/>
      <c r="AG183" s="477"/>
      <c r="AH183" s="478"/>
      <c r="AI183" s="479"/>
      <c r="AJ183" s="477"/>
      <c r="AK183" s="358"/>
      <c r="AL183" s="467"/>
      <c r="AM183" s="480"/>
      <c r="AN183" s="457" t="str">
        <f t="shared" si="30"/>
        <v>EC.14060</v>
      </c>
      <c r="AO183" s="456" t="str">
        <f>VLOOKUP(AN183,Incurred_Real!$A$25:$D$376,4,FALSE)</f>
        <v>Facilities</v>
      </c>
    </row>
    <row r="184" spans="1:41" s="457" customFormat="1" x14ac:dyDescent="0.25">
      <c r="A184" s="456"/>
      <c r="B184" s="456"/>
      <c r="C184" s="450" t="s">
        <v>817</v>
      </c>
      <c r="D184" s="451" t="s">
        <v>295</v>
      </c>
      <c r="E184" s="435">
        <v>0.69973890339425582</v>
      </c>
      <c r="F184" s="435">
        <v>0</v>
      </c>
      <c r="G184" s="435">
        <v>0</v>
      </c>
      <c r="H184" s="435">
        <v>0</v>
      </c>
      <c r="I184" s="435">
        <v>0</v>
      </c>
      <c r="J184" s="435">
        <v>0</v>
      </c>
      <c r="K184" s="435">
        <v>0</v>
      </c>
      <c r="L184" s="435">
        <v>0.30026109660574413</v>
      </c>
      <c r="M184" s="435">
        <v>0</v>
      </c>
      <c r="N184" s="435">
        <v>0</v>
      </c>
      <c r="O184" s="435">
        <v>0</v>
      </c>
      <c r="P184" s="435">
        <v>0</v>
      </c>
      <c r="Q184" s="435">
        <v>0</v>
      </c>
      <c r="R184" s="435">
        <v>0</v>
      </c>
      <c r="S184" s="435">
        <v>0</v>
      </c>
      <c r="T184" s="435">
        <v>0</v>
      </c>
      <c r="U184" s="435">
        <v>0</v>
      </c>
      <c r="V184" s="435">
        <v>0</v>
      </c>
      <c r="W184" s="435">
        <v>0</v>
      </c>
      <c r="X184" s="435"/>
      <c r="Y184" s="435"/>
      <c r="Z184" s="435"/>
      <c r="AA184" s="435"/>
      <c r="AB184" s="435"/>
      <c r="AC184" s="435"/>
      <c r="AD184" s="435">
        <v>0</v>
      </c>
      <c r="AE184" s="430">
        <f t="shared" si="28"/>
        <v>1</v>
      </c>
      <c r="AF184" s="485"/>
      <c r="AG184" s="477"/>
      <c r="AH184" s="478"/>
      <c r="AI184" s="478"/>
      <c r="AJ184" s="477"/>
      <c r="AK184" s="358"/>
      <c r="AL184" s="467"/>
      <c r="AM184" s="480"/>
      <c r="AN184" s="457" t="str">
        <f t="shared" si="30"/>
        <v>EC.14061</v>
      </c>
      <c r="AO184" s="456" t="str">
        <f>VLOOKUP(AN184,Incurred_Real!$A$25:$D$376,4,FALSE)</f>
        <v>Facilities</v>
      </c>
    </row>
    <row r="185" spans="1:41" s="457" customFormat="1" x14ac:dyDescent="0.25">
      <c r="A185" s="456"/>
      <c r="B185" s="456"/>
      <c r="C185" s="450" t="s">
        <v>818</v>
      </c>
      <c r="D185" s="451" t="s">
        <v>297</v>
      </c>
      <c r="E185" s="435">
        <v>0.69973890339425593</v>
      </c>
      <c r="F185" s="435">
        <v>0</v>
      </c>
      <c r="G185" s="435">
        <v>0</v>
      </c>
      <c r="H185" s="435">
        <v>0</v>
      </c>
      <c r="I185" s="435">
        <v>0</v>
      </c>
      <c r="J185" s="435">
        <v>0</v>
      </c>
      <c r="K185" s="435">
        <v>0</v>
      </c>
      <c r="L185" s="435">
        <v>0.30026109660574407</v>
      </c>
      <c r="M185" s="435">
        <v>0</v>
      </c>
      <c r="N185" s="435">
        <v>0</v>
      </c>
      <c r="O185" s="435">
        <v>0</v>
      </c>
      <c r="P185" s="435">
        <v>0</v>
      </c>
      <c r="Q185" s="435">
        <v>0</v>
      </c>
      <c r="R185" s="435">
        <v>0</v>
      </c>
      <c r="S185" s="435">
        <v>0</v>
      </c>
      <c r="T185" s="435">
        <v>0</v>
      </c>
      <c r="U185" s="435">
        <v>0</v>
      </c>
      <c r="V185" s="435">
        <v>0</v>
      </c>
      <c r="W185" s="435">
        <v>0</v>
      </c>
      <c r="X185" s="435"/>
      <c r="Y185" s="435"/>
      <c r="Z185" s="435"/>
      <c r="AA185" s="435"/>
      <c r="AB185" s="435"/>
      <c r="AC185" s="435"/>
      <c r="AD185" s="435">
        <v>0</v>
      </c>
      <c r="AE185" s="430">
        <f t="shared" si="28"/>
        <v>1</v>
      </c>
      <c r="AF185" s="485"/>
      <c r="AG185" s="477"/>
      <c r="AH185" s="478"/>
      <c r="AI185" s="478"/>
      <c r="AJ185" s="477"/>
      <c r="AK185" s="358"/>
      <c r="AL185" s="467"/>
      <c r="AM185" s="480"/>
      <c r="AN185" s="457" t="str">
        <f t="shared" si="30"/>
        <v>EC.14062</v>
      </c>
      <c r="AO185" s="456" t="str">
        <f>VLOOKUP(AN185,Incurred_Real!$A$25:$D$376,4,FALSE)</f>
        <v>Facilities</v>
      </c>
    </row>
    <row r="186" spans="1:41" s="457" customFormat="1" x14ac:dyDescent="0.25">
      <c r="A186" s="456"/>
      <c r="B186" s="456"/>
      <c r="C186" s="450" t="s">
        <v>819</v>
      </c>
      <c r="D186" s="451" t="s">
        <v>656</v>
      </c>
      <c r="E186" s="487"/>
      <c r="F186" s="487"/>
      <c r="G186" s="435">
        <v>0</v>
      </c>
      <c r="H186" s="487"/>
      <c r="I186" s="487"/>
      <c r="J186" s="487"/>
      <c r="K186" s="487"/>
      <c r="L186" s="487"/>
      <c r="M186" s="487"/>
      <c r="N186" s="487">
        <v>1</v>
      </c>
      <c r="O186" s="487"/>
      <c r="P186" s="487"/>
      <c r="Q186" s="487"/>
      <c r="R186" s="487"/>
      <c r="S186" s="487"/>
      <c r="T186" s="487"/>
      <c r="U186" s="487"/>
      <c r="V186" s="487"/>
      <c r="W186" s="487"/>
      <c r="X186" s="487"/>
      <c r="Y186" s="487"/>
      <c r="Z186" s="487"/>
      <c r="AA186" s="487"/>
      <c r="AB186" s="487"/>
      <c r="AC186" s="487"/>
      <c r="AD186" s="487"/>
      <c r="AE186" s="430">
        <f t="shared" si="28"/>
        <v>1</v>
      </c>
      <c r="AF186" s="485"/>
      <c r="AG186" s="477"/>
      <c r="AH186" s="478"/>
      <c r="AI186" s="478"/>
      <c r="AJ186" s="477"/>
      <c r="AK186" s="359"/>
      <c r="AL186" s="467"/>
      <c r="AM186" s="480"/>
      <c r="AN186" s="457" t="str">
        <f t="shared" si="30"/>
        <v>EC.14065</v>
      </c>
      <c r="AO186" s="456" t="str">
        <f>VLOOKUP(AN186,Incurred_Real!$A$25:$D$376,4,FALSE)</f>
        <v>Augmentation</v>
      </c>
    </row>
    <row r="187" spans="1:41" s="457" customFormat="1" x14ac:dyDescent="0.25">
      <c r="A187" s="456"/>
      <c r="B187" s="456"/>
      <c r="C187" s="450" t="s">
        <v>820</v>
      </c>
      <c r="D187" s="451" t="s">
        <v>303</v>
      </c>
      <c r="E187" s="435">
        <v>0</v>
      </c>
      <c r="F187" s="435">
        <v>0</v>
      </c>
      <c r="G187" s="435">
        <v>0</v>
      </c>
      <c r="H187" s="435">
        <v>0</v>
      </c>
      <c r="I187" s="435">
        <v>0</v>
      </c>
      <c r="J187" s="435">
        <v>1.5428917886504976E-2</v>
      </c>
      <c r="K187" s="435">
        <v>0</v>
      </c>
      <c r="L187" s="435">
        <v>0</v>
      </c>
      <c r="M187" s="435">
        <v>0</v>
      </c>
      <c r="N187" s="435">
        <v>0.40789629806647021</v>
      </c>
      <c r="O187" s="435">
        <v>0</v>
      </c>
      <c r="P187" s="435">
        <v>0.39913936504313302</v>
      </c>
      <c r="Q187" s="435">
        <v>3.08578357702456E-2</v>
      </c>
      <c r="R187" s="435">
        <v>0</v>
      </c>
      <c r="S187" s="435">
        <v>0.13382015166155883</v>
      </c>
      <c r="T187" s="435">
        <v>1.2857431572087477E-2</v>
      </c>
      <c r="U187" s="435">
        <v>0</v>
      </c>
      <c r="V187" s="435">
        <v>0</v>
      </c>
      <c r="W187" s="435">
        <v>0</v>
      </c>
      <c r="X187" s="435"/>
      <c r="Y187" s="435"/>
      <c r="Z187" s="435"/>
      <c r="AA187" s="435"/>
      <c r="AB187" s="435"/>
      <c r="AC187" s="435"/>
      <c r="AD187" s="435">
        <v>0</v>
      </c>
      <c r="AE187" s="430">
        <f t="shared" si="28"/>
        <v>1</v>
      </c>
      <c r="AF187" s="485"/>
      <c r="AG187" s="477"/>
      <c r="AH187" s="478"/>
      <c r="AI187" s="478"/>
      <c r="AJ187" s="477"/>
      <c r="AK187" s="358"/>
      <c r="AL187" s="467"/>
      <c r="AM187" s="480"/>
      <c r="AN187" s="457" t="str">
        <f t="shared" si="30"/>
        <v>EC.14071</v>
      </c>
      <c r="AO187" s="456" t="str">
        <f>VLOOKUP(AN187,Incurred_Real!$A$25:$D$376,4,FALSE)</f>
        <v>Security/Compliance</v>
      </c>
    </row>
    <row r="188" spans="1:41" s="457" customFormat="1" x14ac:dyDescent="0.25">
      <c r="A188" s="456"/>
      <c r="B188" s="456"/>
      <c r="C188" s="450" t="s">
        <v>683</v>
      </c>
      <c r="D188" s="451" t="s">
        <v>305</v>
      </c>
      <c r="E188" s="435">
        <v>0</v>
      </c>
      <c r="F188" s="435">
        <v>0</v>
      </c>
      <c r="G188" s="435">
        <v>0</v>
      </c>
      <c r="H188" s="435">
        <v>0</v>
      </c>
      <c r="I188" s="435">
        <v>0</v>
      </c>
      <c r="J188" s="435">
        <v>0</v>
      </c>
      <c r="K188" s="435">
        <v>0</v>
      </c>
      <c r="L188" s="435">
        <v>0</v>
      </c>
      <c r="M188" s="435">
        <v>0</v>
      </c>
      <c r="N188" s="435">
        <v>7.8811296876605229E-4</v>
      </c>
      <c r="O188" s="435">
        <v>0</v>
      </c>
      <c r="P188" s="435">
        <v>0</v>
      </c>
      <c r="Q188" s="435">
        <v>0</v>
      </c>
      <c r="R188" s="435">
        <v>0</v>
      </c>
      <c r="S188" s="435">
        <v>0</v>
      </c>
      <c r="T188" s="435">
        <v>0.9876705994206223</v>
      </c>
      <c r="U188" s="435">
        <v>0</v>
      </c>
      <c r="V188" s="435">
        <v>0</v>
      </c>
      <c r="W188" s="435">
        <v>1.154128761061173E-2</v>
      </c>
      <c r="X188" s="435"/>
      <c r="Y188" s="435"/>
      <c r="Z188" s="435"/>
      <c r="AA188" s="435"/>
      <c r="AB188" s="435"/>
      <c r="AC188" s="435"/>
      <c r="AD188" s="435">
        <v>0</v>
      </c>
      <c r="AE188" s="430">
        <f t="shared" si="28"/>
        <v>1</v>
      </c>
      <c r="AF188" s="485"/>
      <c r="AG188" s="477"/>
      <c r="AH188" s="478"/>
      <c r="AI188" s="479"/>
      <c r="AJ188" s="477"/>
      <c r="AK188" s="358"/>
      <c r="AL188" s="467"/>
      <c r="AM188" s="480"/>
      <c r="AN188" s="457" t="str">
        <f t="shared" si="30"/>
        <v>EC.14076</v>
      </c>
      <c r="AO188" s="456" t="str">
        <f>VLOOKUP(AN188,Incurred_Real!$A$25:$D$376,4,FALSE)</f>
        <v>Refurbishment</v>
      </c>
    </row>
    <row r="189" spans="1:41" s="457" customFormat="1" x14ac:dyDescent="0.25">
      <c r="A189" s="456"/>
      <c r="B189" s="456"/>
      <c r="C189" s="450" t="s">
        <v>821</v>
      </c>
      <c r="D189" s="451" t="s">
        <v>307</v>
      </c>
      <c r="E189" s="435">
        <v>0</v>
      </c>
      <c r="F189" s="435">
        <v>0</v>
      </c>
      <c r="G189" s="435">
        <v>0</v>
      </c>
      <c r="H189" s="435">
        <v>0</v>
      </c>
      <c r="I189" s="435">
        <v>0</v>
      </c>
      <c r="J189" s="435">
        <v>0</v>
      </c>
      <c r="K189" s="435">
        <v>0</v>
      </c>
      <c r="L189" s="435">
        <v>0</v>
      </c>
      <c r="M189" s="435">
        <v>0</v>
      </c>
      <c r="N189" s="435">
        <v>0.91754625676654367</v>
      </c>
      <c r="O189" s="435">
        <v>0</v>
      </c>
      <c r="P189" s="435">
        <v>6.3809595525689169E-2</v>
      </c>
      <c r="Q189" s="435">
        <v>0</v>
      </c>
      <c r="R189" s="435">
        <v>0</v>
      </c>
      <c r="S189" s="435">
        <v>1.3983110780825307E-2</v>
      </c>
      <c r="T189" s="435">
        <v>0</v>
      </c>
      <c r="U189" s="435">
        <v>4.6610369269417693E-3</v>
      </c>
      <c r="V189" s="435">
        <v>0</v>
      </c>
      <c r="W189" s="435">
        <v>0</v>
      </c>
      <c r="X189" s="435"/>
      <c r="Y189" s="435"/>
      <c r="Z189" s="435"/>
      <c r="AA189" s="435"/>
      <c r="AB189" s="435"/>
      <c r="AC189" s="435"/>
      <c r="AD189" s="435">
        <v>0</v>
      </c>
      <c r="AE189" s="430">
        <f t="shared" si="28"/>
        <v>0.99999999999999989</v>
      </c>
      <c r="AF189" s="485"/>
      <c r="AG189" s="477"/>
      <c r="AH189" s="478"/>
      <c r="AI189" s="478"/>
      <c r="AJ189" s="477"/>
      <c r="AK189" s="358"/>
      <c r="AL189" s="467"/>
      <c r="AM189" s="480"/>
      <c r="AN189" s="457" t="str">
        <f t="shared" si="30"/>
        <v>EC.14077</v>
      </c>
      <c r="AO189" s="456" t="str">
        <f>VLOOKUP(AN189,Incurred_Real!$A$25:$D$376,4,FALSE)</f>
        <v>Replacement</v>
      </c>
    </row>
    <row r="190" spans="1:41" s="457" customFormat="1" x14ac:dyDescent="0.25">
      <c r="A190" s="456"/>
      <c r="B190" s="456"/>
      <c r="C190" s="450" t="s">
        <v>680</v>
      </c>
      <c r="D190" s="451" t="s">
        <v>309</v>
      </c>
      <c r="E190" s="487"/>
      <c r="F190" s="487"/>
      <c r="G190" s="435">
        <v>0</v>
      </c>
      <c r="H190" s="487"/>
      <c r="I190" s="487"/>
      <c r="J190" s="487"/>
      <c r="K190" s="487"/>
      <c r="L190" s="487"/>
      <c r="M190" s="487"/>
      <c r="N190" s="487"/>
      <c r="O190" s="487"/>
      <c r="P190" s="487"/>
      <c r="Q190" s="487"/>
      <c r="R190" s="487"/>
      <c r="S190" s="487"/>
      <c r="T190" s="487"/>
      <c r="U190" s="487"/>
      <c r="V190" s="487"/>
      <c r="W190" s="487"/>
      <c r="X190" s="487">
        <v>1</v>
      </c>
      <c r="Y190" s="487"/>
      <c r="Z190" s="487"/>
      <c r="AA190" s="487"/>
      <c r="AB190" s="487"/>
      <c r="AC190" s="487"/>
      <c r="AD190" s="487"/>
      <c r="AE190" s="430">
        <f t="shared" si="28"/>
        <v>1</v>
      </c>
      <c r="AF190" s="485"/>
      <c r="AG190" s="477"/>
      <c r="AH190" s="478"/>
      <c r="AI190" s="479"/>
      <c r="AJ190" s="477"/>
      <c r="AK190" s="359"/>
      <c r="AL190" s="467"/>
      <c r="AM190" s="480"/>
      <c r="AN190" s="457" t="str">
        <f t="shared" si="30"/>
        <v>EC.14081</v>
      </c>
      <c r="AO190" s="456" t="str">
        <f>VLOOKUP(AN190,Incurred_Real!$A$25:$D$376,4,FALSE)</f>
        <v>Refurbishment</v>
      </c>
    </row>
    <row r="191" spans="1:41" s="457" customFormat="1" x14ac:dyDescent="0.25">
      <c r="A191" s="456"/>
      <c r="B191" s="456"/>
      <c r="C191" s="450" t="s">
        <v>644</v>
      </c>
      <c r="D191" s="451" t="s">
        <v>311</v>
      </c>
      <c r="E191" s="487"/>
      <c r="F191" s="487"/>
      <c r="G191" s="435">
        <v>0</v>
      </c>
      <c r="H191" s="487"/>
      <c r="I191" s="487"/>
      <c r="J191" s="487"/>
      <c r="K191" s="487"/>
      <c r="L191" s="487"/>
      <c r="M191" s="487"/>
      <c r="N191" s="487"/>
      <c r="O191" s="487"/>
      <c r="P191" s="487"/>
      <c r="Q191" s="487"/>
      <c r="R191" s="487"/>
      <c r="S191" s="487"/>
      <c r="T191" s="489">
        <f>99.2861203922573%*0</f>
        <v>0</v>
      </c>
      <c r="U191" s="487"/>
      <c r="V191" s="487"/>
      <c r="W191" s="489"/>
      <c r="X191" s="489">
        <f>0.713879607742739%*0+1</f>
        <v>1</v>
      </c>
      <c r="Y191" s="489"/>
      <c r="Z191" s="489"/>
      <c r="AA191" s="489"/>
      <c r="AB191" s="489"/>
      <c r="AC191" s="489"/>
      <c r="AD191" s="489"/>
      <c r="AE191" s="430">
        <f t="shared" si="28"/>
        <v>1</v>
      </c>
      <c r="AF191" s="485"/>
      <c r="AG191" s="477"/>
      <c r="AH191" s="478"/>
      <c r="AI191" s="478"/>
      <c r="AJ191" s="477"/>
      <c r="AK191" s="359"/>
      <c r="AL191" s="467"/>
      <c r="AM191" s="480"/>
      <c r="AN191" s="457" t="str">
        <f t="shared" si="30"/>
        <v>EC.14084</v>
      </c>
      <c r="AO191" s="456" t="str">
        <f>VLOOKUP(AN191,Incurred_Real!$A$25:$D$376,4,FALSE)</f>
        <v>Refurbishment</v>
      </c>
    </row>
    <row r="192" spans="1:41" s="457" customFormat="1" x14ac:dyDescent="0.25">
      <c r="A192" s="456"/>
      <c r="B192" s="456"/>
      <c r="C192" s="450" t="s">
        <v>822</v>
      </c>
      <c r="D192" s="451" t="s">
        <v>317</v>
      </c>
      <c r="E192" s="435">
        <v>0</v>
      </c>
      <c r="F192" s="435">
        <v>0</v>
      </c>
      <c r="G192" s="435">
        <v>0</v>
      </c>
      <c r="H192" s="435">
        <v>0</v>
      </c>
      <c r="I192" s="435">
        <v>0</v>
      </c>
      <c r="J192" s="435">
        <v>0</v>
      </c>
      <c r="K192" s="435">
        <v>0</v>
      </c>
      <c r="L192" s="435">
        <v>0</v>
      </c>
      <c r="M192" s="435">
        <v>0</v>
      </c>
      <c r="N192" s="435">
        <v>0.7151102790576227</v>
      </c>
      <c r="O192" s="435">
        <v>0</v>
      </c>
      <c r="P192" s="435">
        <v>0.13870410379401654</v>
      </c>
      <c r="Q192" s="435">
        <v>0</v>
      </c>
      <c r="R192" s="435">
        <v>0</v>
      </c>
      <c r="S192" s="435">
        <v>0.11245924314241502</v>
      </c>
      <c r="T192" s="435">
        <v>3.3726374005945664E-2</v>
      </c>
      <c r="U192" s="435">
        <v>0</v>
      </c>
      <c r="V192" s="435">
        <v>0</v>
      </c>
      <c r="W192" s="435">
        <v>0</v>
      </c>
      <c r="X192" s="435"/>
      <c r="Y192" s="435"/>
      <c r="Z192" s="435"/>
      <c r="AA192" s="435"/>
      <c r="AB192" s="435"/>
      <c r="AC192" s="435"/>
      <c r="AD192" s="435">
        <v>0</v>
      </c>
      <c r="AE192" s="430">
        <f t="shared" si="28"/>
        <v>1</v>
      </c>
      <c r="AF192" s="485"/>
      <c r="AG192" s="477"/>
      <c r="AH192" s="478"/>
      <c r="AI192" s="478"/>
      <c r="AJ192" s="477"/>
      <c r="AK192" s="358"/>
      <c r="AL192" s="467"/>
      <c r="AM192" s="480"/>
      <c r="AN192" s="457" t="str">
        <f t="shared" si="30"/>
        <v>EC.14090</v>
      </c>
      <c r="AO192" s="456" t="str">
        <f>VLOOKUP(AN192,Incurred_Real!$A$25:$D$376,4,FALSE)</f>
        <v>Replacement</v>
      </c>
    </row>
    <row r="193" spans="1:41" s="457" customFormat="1" x14ac:dyDescent="0.25">
      <c r="A193" s="456"/>
      <c r="B193" s="456"/>
      <c r="C193" s="450" t="s">
        <v>823</v>
      </c>
      <c r="D193" s="451" t="s">
        <v>319</v>
      </c>
      <c r="E193" s="435">
        <v>0</v>
      </c>
      <c r="F193" s="435">
        <v>0</v>
      </c>
      <c r="G193" s="435">
        <v>0</v>
      </c>
      <c r="H193" s="435">
        <v>0</v>
      </c>
      <c r="I193" s="435">
        <v>0</v>
      </c>
      <c r="J193" s="435">
        <v>0</v>
      </c>
      <c r="K193" s="435">
        <v>0</v>
      </c>
      <c r="L193" s="435">
        <v>0</v>
      </c>
      <c r="M193" s="435">
        <v>0</v>
      </c>
      <c r="N193" s="435">
        <v>9.1665507593874859E-2</v>
      </c>
      <c r="O193" s="435">
        <v>0</v>
      </c>
      <c r="P193" s="435">
        <v>1.443234156225855E-3</v>
      </c>
      <c r="Q193" s="435">
        <v>0</v>
      </c>
      <c r="R193" s="435">
        <v>0</v>
      </c>
      <c r="S193" s="435">
        <v>0.90689125824989925</v>
      </c>
      <c r="T193" s="435">
        <v>0</v>
      </c>
      <c r="U193" s="435">
        <v>0</v>
      </c>
      <c r="V193" s="435">
        <v>0</v>
      </c>
      <c r="W193" s="435">
        <v>0</v>
      </c>
      <c r="X193" s="435"/>
      <c r="Y193" s="435"/>
      <c r="Z193" s="435"/>
      <c r="AA193" s="435"/>
      <c r="AB193" s="435"/>
      <c r="AC193" s="435"/>
      <c r="AD193" s="435">
        <v>0</v>
      </c>
      <c r="AE193" s="430">
        <f t="shared" si="28"/>
        <v>1</v>
      </c>
      <c r="AF193" s="485"/>
      <c r="AG193" s="477"/>
      <c r="AH193" s="478"/>
      <c r="AI193" s="479"/>
      <c r="AJ193" s="477"/>
      <c r="AK193" s="358"/>
      <c r="AL193" s="467"/>
      <c r="AM193" s="480"/>
      <c r="AN193" s="457" t="str">
        <f t="shared" si="30"/>
        <v>EC.14091</v>
      </c>
      <c r="AO193" s="456" t="str">
        <f>VLOOKUP(AN193,Incurred_Real!$A$25:$D$376,4,FALSE)</f>
        <v>Replacement</v>
      </c>
    </row>
    <row r="194" spans="1:41" s="457" customFormat="1" x14ac:dyDescent="0.25">
      <c r="A194" s="456"/>
      <c r="B194" s="456"/>
      <c r="C194" s="450" t="s">
        <v>824</v>
      </c>
      <c r="D194" s="451" t="s">
        <v>671</v>
      </c>
      <c r="E194" s="435">
        <v>0</v>
      </c>
      <c r="F194" s="435">
        <v>0</v>
      </c>
      <c r="G194" s="435">
        <v>0</v>
      </c>
      <c r="H194" s="435">
        <v>1</v>
      </c>
      <c r="I194" s="435">
        <v>0</v>
      </c>
      <c r="J194" s="435">
        <v>0</v>
      </c>
      <c r="K194" s="435">
        <v>0</v>
      </c>
      <c r="L194" s="435">
        <v>0</v>
      </c>
      <c r="M194" s="435">
        <v>0</v>
      </c>
      <c r="N194" s="435">
        <v>0</v>
      </c>
      <c r="O194" s="435">
        <v>0</v>
      </c>
      <c r="P194" s="435">
        <v>0</v>
      </c>
      <c r="Q194" s="435">
        <v>0</v>
      </c>
      <c r="R194" s="435">
        <v>0</v>
      </c>
      <c r="S194" s="435">
        <v>0</v>
      </c>
      <c r="T194" s="435">
        <v>0</v>
      </c>
      <c r="U194" s="435">
        <v>0</v>
      </c>
      <c r="V194" s="435">
        <v>0</v>
      </c>
      <c r="W194" s="435">
        <v>0</v>
      </c>
      <c r="X194" s="435"/>
      <c r="Y194" s="435"/>
      <c r="Z194" s="435"/>
      <c r="AA194" s="435"/>
      <c r="AB194" s="435"/>
      <c r="AC194" s="435"/>
      <c r="AD194" s="435">
        <v>0</v>
      </c>
      <c r="AE194" s="430">
        <f t="shared" si="28"/>
        <v>1</v>
      </c>
      <c r="AF194" s="485"/>
      <c r="AG194" s="477"/>
      <c r="AH194" s="478"/>
      <c r="AI194" s="478"/>
      <c r="AJ194" s="477"/>
      <c r="AK194" s="358"/>
      <c r="AL194" s="467"/>
      <c r="AM194" s="480"/>
      <c r="AN194" s="457" t="str">
        <f t="shared" si="30"/>
        <v>EC.14099</v>
      </c>
      <c r="AO194" s="456" t="str">
        <f>VLOOKUP(AN194,Incurred_Real!$A$25:$D$376,4,FALSE)</f>
        <v>Information Technology</v>
      </c>
    </row>
    <row r="195" spans="1:41" s="457" customFormat="1" x14ac:dyDescent="0.25">
      <c r="A195" s="456"/>
      <c r="B195" s="456"/>
      <c r="C195" s="450" t="s">
        <v>645</v>
      </c>
      <c r="D195" s="451" t="s">
        <v>322</v>
      </c>
      <c r="E195" s="435"/>
      <c r="F195" s="435"/>
      <c r="G195" s="435">
        <v>0</v>
      </c>
      <c r="H195" s="435">
        <v>1</v>
      </c>
      <c r="I195" s="435"/>
      <c r="J195" s="435"/>
      <c r="K195" s="435"/>
      <c r="L195" s="435"/>
      <c r="M195" s="435"/>
      <c r="N195" s="435"/>
      <c r="O195" s="435"/>
      <c r="P195" s="435"/>
      <c r="Q195" s="435"/>
      <c r="R195" s="435"/>
      <c r="S195" s="435"/>
      <c r="T195" s="435"/>
      <c r="U195" s="435"/>
      <c r="V195" s="435"/>
      <c r="W195" s="435"/>
      <c r="X195" s="435"/>
      <c r="Y195" s="435"/>
      <c r="Z195" s="435"/>
      <c r="AA195" s="435"/>
      <c r="AB195" s="435"/>
      <c r="AC195" s="435"/>
      <c r="AD195" s="435"/>
      <c r="AE195" s="430">
        <f t="shared" si="28"/>
        <v>1</v>
      </c>
      <c r="AF195" s="485"/>
      <c r="AG195" s="477"/>
      <c r="AH195" s="478"/>
      <c r="AI195" s="479"/>
      <c r="AJ195" s="477"/>
      <c r="AK195" s="359"/>
      <c r="AL195" s="467"/>
      <c r="AM195" s="480"/>
      <c r="AN195" s="457" t="str">
        <f t="shared" si="30"/>
        <v>EC.14100</v>
      </c>
      <c r="AO195" s="456" t="str">
        <f>VLOOKUP(AN195,Incurred_Real!$A$25:$D$376,4,FALSE)</f>
        <v>Information Technology</v>
      </c>
    </row>
    <row r="196" spans="1:41" s="457" customFormat="1" x14ac:dyDescent="0.25">
      <c r="A196" s="456"/>
      <c r="B196" s="456"/>
      <c r="C196" s="450" t="s">
        <v>825</v>
      </c>
      <c r="D196" s="451" t="s">
        <v>324</v>
      </c>
      <c r="E196" s="435">
        <v>0</v>
      </c>
      <c r="F196" s="435">
        <v>0</v>
      </c>
      <c r="G196" s="435">
        <v>0</v>
      </c>
      <c r="H196" s="435">
        <v>1</v>
      </c>
      <c r="I196" s="435">
        <v>0</v>
      </c>
      <c r="J196" s="435">
        <v>0</v>
      </c>
      <c r="K196" s="435">
        <v>0</v>
      </c>
      <c r="L196" s="435">
        <v>0</v>
      </c>
      <c r="M196" s="435">
        <v>0</v>
      </c>
      <c r="N196" s="435">
        <v>0</v>
      </c>
      <c r="O196" s="435">
        <v>0</v>
      </c>
      <c r="P196" s="435">
        <v>0</v>
      </c>
      <c r="Q196" s="435">
        <v>0</v>
      </c>
      <c r="R196" s="435">
        <v>0</v>
      </c>
      <c r="S196" s="435">
        <v>0</v>
      </c>
      <c r="T196" s="435">
        <v>0</v>
      </c>
      <c r="U196" s="435">
        <v>0</v>
      </c>
      <c r="V196" s="435">
        <v>0</v>
      </c>
      <c r="W196" s="435">
        <v>0</v>
      </c>
      <c r="X196" s="435"/>
      <c r="Y196" s="435"/>
      <c r="Z196" s="435"/>
      <c r="AA196" s="435"/>
      <c r="AB196" s="435"/>
      <c r="AC196" s="435"/>
      <c r="AD196" s="435">
        <v>0</v>
      </c>
      <c r="AE196" s="430">
        <f t="shared" si="28"/>
        <v>1</v>
      </c>
      <c r="AF196" s="485"/>
      <c r="AG196" s="477"/>
      <c r="AH196" s="478"/>
      <c r="AI196" s="478"/>
      <c r="AJ196" s="477"/>
      <c r="AK196" s="358"/>
      <c r="AL196" s="467"/>
      <c r="AM196" s="480"/>
      <c r="AN196" s="457" t="str">
        <f t="shared" si="30"/>
        <v>EC.14103</v>
      </c>
      <c r="AO196" s="456" t="str">
        <f>VLOOKUP(AN196,Incurred_Real!$A$25:$D$376,4,FALSE)</f>
        <v>Information Technology</v>
      </c>
    </row>
    <row r="197" spans="1:41" s="457" customFormat="1" x14ac:dyDescent="0.25">
      <c r="A197" s="456"/>
      <c r="B197" s="456"/>
      <c r="C197" s="450" t="s">
        <v>681</v>
      </c>
      <c r="D197" s="451" t="s">
        <v>326</v>
      </c>
      <c r="E197" s="435">
        <v>0</v>
      </c>
      <c r="F197" s="435">
        <v>6.6625178811027128E-2</v>
      </c>
      <c r="G197" s="435">
        <v>0</v>
      </c>
      <c r="H197" s="435">
        <v>0</v>
      </c>
      <c r="I197" s="435">
        <v>0</v>
      </c>
      <c r="J197" s="435">
        <v>0</v>
      </c>
      <c r="K197" s="435">
        <v>0</v>
      </c>
      <c r="L197" s="435">
        <v>0</v>
      </c>
      <c r="M197" s="435">
        <v>0</v>
      </c>
      <c r="N197" s="435">
        <v>1.5448232602996638E-2</v>
      </c>
      <c r="O197" s="435">
        <v>0</v>
      </c>
      <c r="P197" s="435">
        <v>1.4233026516009572E-3</v>
      </c>
      <c r="Q197" s="435">
        <v>0</v>
      </c>
      <c r="R197" s="435">
        <v>0</v>
      </c>
      <c r="S197" s="435">
        <v>0</v>
      </c>
      <c r="T197" s="435">
        <v>0.8686433753275592</v>
      </c>
      <c r="U197" s="435">
        <v>0</v>
      </c>
      <c r="V197" s="435">
        <v>0</v>
      </c>
      <c r="W197" s="435">
        <v>2.3236183523663752E-2</v>
      </c>
      <c r="X197" s="435"/>
      <c r="Y197" s="435"/>
      <c r="Z197" s="435"/>
      <c r="AA197" s="435"/>
      <c r="AB197" s="435"/>
      <c r="AC197" s="435"/>
      <c r="AD197" s="435">
        <v>2.4623727083152296E-2</v>
      </c>
      <c r="AE197" s="430">
        <f t="shared" si="28"/>
        <v>1</v>
      </c>
      <c r="AF197" s="485"/>
      <c r="AG197" s="477"/>
      <c r="AH197" s="478"/>
      <c r="AI197" s="478"/>
      <c r="AJ197" s="477"/>
      <c r="AK197" s="358"/>
      <c r="AL197" s="467"/>
      <c r="AM197" s="480"/>
      <c r="AN197" s="457" t="str">
        <f t="shared" si="30"/>
        <v>EC.14105</v>
      </c>
      <c r="AO197" s="456" t="str">
        <f>VLOOKUP(AN197,Incurred_Real!$A$25:$D$376,4,FALSE)</f>
        <v>Replacement</v>
      </c>
    </row>
    <row r="198" spans="1:41" s="457" customFormat="1" x14ac:dyDescent="0.25">
      <c r="A198" s="456"/>
      <c r="B198" s="456"/>
      <c r="C198" s="450" t="s">
        <v>646</v>
      </c>
      <c r="D198" s="451" t="s">
        <v>672</v>
      </c>
      <c r="E198" s="435">
        <v>0</v>
      </c>
      <c r="F198" s="435">
        <v>0</v>
      </c>
      <c r="G198" s="435">
        <v>0</v>
      </c>
      <c r="H198" s="435">
        <v>1</v>
      </c>
      <c r="I198" s="435">
        <v>0</v>
      </c>
      <c r="J198" s="435">
        <v>0</v>
      </c>
      <c r="K198" s="435">
        <v>0</v>
      </c>
      <c r="L198" s="435">
        <v>0</v>
      </c>
      <c r="M198" s="435">
        <v>0</v>
      </c>
      <c r="N198" s="435">
        <v>0</v>
      </c>
      <c r="O198" s="435">
        <v>0</v>
      </c>
      <c r="P198" s="435">
        <v>0</v>
      </c>
      <c r="Q198" s="435">
        <v>0</v>
      </c>
      <c r="R198" s="435">
        <v>0</v>
      </c>
      <c r="S198" s="435">
        <v>0</v>
      </c>
      <c r="T198" s="435">
        <v>0</v>
      </c>
      <c r="U198" s="435">
        <v>0</v>
      </c>
      <c r="V198" s="435">
        <v>0</v>
      </c>
      <c r="W198" s="435">
        <v>0</v>
      </c>
      <c r="X198" s="435"/>
      <c r="Y198" s="435"/>
      <c r="Z198" s="435"/>
      <c r="AA198" s="435"/>
      <c r="AB198" s="435"/>
      <c r="AC198" s="435"/>
      <c r="AD198" s="435">
        <v>0</v>
      </c>
      <c r="AE198" s="430">
        <f t="shared" si="28"/>
        <v>1</v>
      </c>
      <c r="AF198" s="485"/>
      <c r="AG198" s="477"/>
      <c r="AH198" s="478"/>
      <c r="AI198" s="478"/>
      <c r="AJ198" s="477"/>
      <c r="AK198" s="358"/>
      <c r="AL198" s="467"/>
      <c r="AM198" s="480"/>
      <c r="AN198" s="457" t="str">
        <f t="shared" si="30"/>
        <v>EC.14108</v>
      </c>
      <c r="AO198" s="456" t="str">
        <f>VLOOKUP(AN198,Incurred_Real!$A$25:$D$376,4,FALSE)</f>
        <v>Information Technology</v>
      </c>
    </row>
    <row r="199" spans="1:41" s="457" customFormat="1" x14ac:dyDescent="0.25">
      <c r="A199" s="456"/>
      <c r="B199" s="456"/>
      <c r="C199" s="450" t="s">
        <v>826</v>
      </c>
      <c r="D199" s="451" t="s">
        <v>673</v>
      </c>
      <c r="E199" s="435">
        <v>0</v>
      </c>
      <c r="F199" s="435">
        <v>0</v>
      </c>
      <c r="G199" s="435">
        <v>0</v>
      </c>
      <c r="H199" s="435">
        <v>1</v>
      </c>
      <c r="I199" s="435">
        <v>0</v>
      </c>
      <c r="J199" s="435">
        <v>0</v>
      </c>
      <c r="K199" s="435">
        <v>0</v>
      </c>
      <c r="L199" s="435">
        <v>0</v>
      </c>
      <c r="M199" s="435">
        <v>0</v>
      </c>
      <c r="N199" s="435">
        <v>0</v>
      </c>
      <c r="O199" s="435">
        <v>0</v>
      </c>
      <c r="P199" s="435">
        <v>0</v>
      </c>
      <c r="Q199" s="435">
        <v>0</v>
      </c>
      <c r="R199" s="435">
        <v>0</v>
      </c>
      <c r="S199" s="435">
        <v>0</v>
      </c>
      <c r="T199" s="435">
        <v>0</v>
      </c>
      <c r="U199" s="435">
        <v>0</v>
      </c>
      <c r="V199" s="435">
        <v>0</v>
      </c>
      <c r="W199" s="435">
        <v>0</v>
      </c>
      <c r="X199" s="435"/>
      <c r="Y199" s="435"/>
      <c r="Z199" s="435"/>
      <c r="AA199" s="435"/>
      <c r="AB199" s="435"/>
      <c r="AC199" s="435"/>
      <c r="AD199" s="435">
        <v>0</v>
      </c>
      <c r="AE199" s="430">
        <f t="shared" ref="AE199:AE263" si="31">SUM(E199:AD199)</f>
        <v>1</v>
      </c>
      <c r="AF199" s="485"/>
      <c r="AG199" s="477"/>
      <c r="AH199" s="478"/>
      <c r="AI199" s="479"/>
      <c r="AJ199" s="477"/>
      <c r="AK199" s="358"/>
      <c r="AL199" s="467"/>
      <c r="AM199" s="480"/>
      <c r="AN199" s="457" t="str">
        <f t="shared" si="30"/>
        <v>EC.14111</v>
      </c>
      <c r="AO199" s="456" t="str">
        <f>VLOOKUP(AN199,Incurred_Real!$A$25:$D$376,4,FALSE)</f>
        <v>Information Technology</v>
      </c>
    </row>
    <row r="200" spans="1:41" s="457" customFormat="1" x14ac:dyDescent="0.25">
      <c r="A200" s="456"/>
      <c r="B200" s="456"/>
      <c r="C200" s="450" t="s">
        <v>827</v>
      </c>
      <c r="D200" s="451" t="s">
        <v>674</v>
      </c>
      <c r="E200" s="487">
        <v>0</v>
      </c>
      <c r="F200" s="487">
        <v>0</v>
      </c>
      <c r="G200" s="435">
        <v>0</v>
      </c>
      <c r="H200" s="487">
        <v>1</v>
      </c>
      <c r="I200" s="487">
        <v>0</v>
      </c>
      <c r="J200" s="487">
        <v>0</v>
      </c>
      <c r="K200" s="487">
        <v>0</v>
      </c>
      <c r="L200" s="487">
        <v>0</v>
      </c>
      <c r="M200" s="487">
        <v>0</v>
      </c>
      <c r="N200" s="487">
        <v>0</v>
      </c>
      <c r="O200" s="487">
        <v>0</v>
      </c>
      <c r="P200" s="487">
        <v>0</v>
      </c>
      <c r="Q200" s="487">
        <v>0</v>
      </c>
      <c r="R200" s="487">
        <v>0</v>
      </c>
      <c r="S200" s="487">
        <v>0</v>
      </c>
      <c r="T200" s="487">
        <v>0</v>
      </c>
      <c r="U200" s="487">
        <v>0</v>
      </c>
      <c r="V200" s="487">
        <v>0</v>
      </c>
      <c r="W200" s="487">
        <v>0</v>
      </c>
      <c r="X200" s="487"/>
      <c r="Y200" s="487"/>
      <c r="Z200" s="487"/>
      <c r="AA200" s="487"/>
      <c r="AB200" s="487"/>
      <c r="AC200" s="487"/>
      <c r="AD200" s="487">
        <v>0</v>
      </c>
      <c r="AE200" s="430">
        <f t="shared" si="31"/>
        <v>1</v>
      </c>
      <c r="AF200" s="485"/>
      <c r="AG200" s="477"/>
      <c r="AH200" s="478"/>
      <c r="AI200" s="478"/>
      <c r="AJ200" s="477"/>
      <c r="AK200" s="488"/>
      <c r="AL200" s="467"/>
      <c r="AM200" s="480"/>
      <c r="AN200" s="457" t="str">
        <f t="shared" si="30"/>
        <v>EC.14112</v>
      </c>
      <c r="AO200" s="456" t="str">
        <f>VLOOKUP(AN200,Incurred_Real!$A$25:$D$376,4,FALSE)</f>
        <v>Information Technology</v>
      </c>
    </row>
    <row r="201" spans="1:41" s="457" customFormat="1" x14ac:dyDescent="0.25">
      <c r="A201" s="456"/>
      <c r="B201" s="456"/>
      <c r="C201" s="450" t="s">
        <v>828</v>
      </c>
      <c r="D201" s="451" t="s">
        <v>675</v>
      </c>
      <c r="E201" s="435">
        <v>0</v>
      </c>
      <c r="F201" s="435">
        <v>0</v>
      </c>
      <c r="G201" s="435">
        <v>0</v>
      </c>
      <c r="H201" s="435">
        <v>1</v>
      </c>
      <c r="I201" s="435">
        <v>0</v>
      </c>
      <c r="J201" s="435">
        <v>0</v>
      </c>
      <c r="K201" s="435">
        <v>0</v>
      </c>
      <c r="L201" s="435">
        <v>0</v>
      </c>
      <c r="M201" s="435">
        <v>0</v>
      </c>
      <c r="N201" s="435">
        <v>0</v>
      </c>
      <c r="O201" s="435">
        <v>0</v>
      </c>
      <c r="P201" s="435">
        <v>0</v>
      </c>
      <c r="Q201" s="435">
        <v>0</v>
      </c>
      <c r="R201" s="435">
        <v>0</v>
      </c>
      <c r="S201" s="435">
        <v>0</v>
      </c>
      <c r="T201" s="435">
        <v>0</v>
      </c>
      <c r="U201" s="435">
        <v>0</v>
      </c>
      <c r="V201" s="435">
        <v>0</v>
      </c>
      <c r="W201" s="435">
        <v>0</v>
      </c>
      <c r="X201" s="435"/>
      <c r="Y201" s="435"/>
      <c r="Z201" s="435"/>
      <c r="AA201" s="435"/>
      <c r="AB201" s="435"/>
      <c r="AC201" s="435"/>
      <c r="AD201" s="435">
        <v>0</v>
      </c>
      <c r="AE201" s="430">
        <f t="shared" si="31"/>
        <v>1</v>
      </c>
      <c r="AF201" s="485"/>
      <c r="AG201" s="477"/>
      <c r="AH201" s="478"/>
      <c r="AI201" s="479"/>
      <c r="AJ201" s="477"/>
      <c r="AK201" s="358"/>
      <c r="AL201" s="467"/>
      <c r="AM201" s="480"/>
      <c r="AN201" s="457" t="str">
        <f t="shared" si="30"/>
        <v>EC.14113</v>
      </c>
      <c r="AO201" s="456" t="str">
        <f>VLOOKUP(AN201,Incurred_Real!$A$25:$D$376,4,FALSE)</f>
        <v>Information Technology</v>
      </c>
    </row>
    <row r="202" spans="1:41" s="457" customFormat="1" x14ac:dyDescent="0.25">
      <c r="A202" s="456"/>
      <c r="B202" s="456"/>
      <c r="C202" s="450" t="s">
        <v>829</v>
      </c>
      <c r="D202" s="451" t="s">
        <v>676</v>
      </c>
      <c r="E202" s="435">
        <v>0</v>
      </c>
      <c r="F202" s="435">
        <v>0</v>
      </c>
      <c r="G202" s="435">
        <v>0</v>
      </c>
      <c r="H202" s="435">
        <v>1</v>
      </c>
      <c r="I202" s="435">
        <v>0</v>
      </c>
      <c r="J202" s="435">
        <v>0</v>
      </c>
      <c r="K202" s="435">
        <v>0</v>
      </c>
      <c r="L202" s="435">
        <v>0</v>
      </c>
      <c r="M202" s="435">
        <v>0</v>
      </c>
      <c r="N202" s="435">
        <v>0</v>
      </c>
      <c r="O202" s="435">
        <v>0</v>
      </c>
      <c r="P202" s="435">
        <v>0</v>
      </c>
      <c r="Q202" s="435">
        <v>0</v>
      </c>
      <c r="R202" s="435">
        <v>0</v>
      </c>
      <c r="S202" s="435">
        <v>0</v>
      </c>
      <c r="T202" s="435">
        <v>0</v>
      </c>
      <c r="U202" s="435">
        <v>0</v>
      </c>
      <c r="V202" s="435">
        <v>0</v>
      </c>
      <c r="W202" s="435">
        <v>0</v>
      </c>
      <c r="X202" s="435"/>
      <c r="Y202" s="435"/>
      <c r="Z202" s="435"/>
      <c r="AA202" s="435"/>
      <c r="AB202" s="435"/>
      <c r="AC202" s="435"/>
      <c r="AD202" s="435">
        <v>0</v>
      </c>
      <c r="AE202" s="430">
        <f t="shared" si="31"/>
        <v>1</v>
      </c>
      <c r="AF202" s="485"/>
      <c r="AG202" s="477"/>
      <c r="AH202" s="478"/>
      <c r="AI202" s="479"/>
      <c r="AJ202" s="477"/>
      <c r="AK202" s="358"/>
      <c r="AL202" s="467"/>
      <c r="AM202" s="480"/>
      <c r="AN202" s="457" t="str">
        <f t="shared" si="30"/>
        <v>EC.14115</v>
      </c>
      <c r="AO202" s="456" t="str">
        <f>VLOOKUP(AN202,Incurred_Real!$A$25:$D$376,4,FALSE)</f>
        <v>Information Technology</v>
      </c>
    </row>
    <row r="203" spans="1:41" s="457" customFormat="1" x14ac:dyDescent="0.25">
      <c r="A203" s="456"/>
      <c r="B203" s="456"/>
      <c r="C203" s="450" t="s">
        <v>830</v>
      </c>
      <c r="D203" s="451" t="s">
        <v>677</v>
      </c>
      <c r="E203" s="435">
        <v>0</v>
      </c>
      <c r="F203" s="435">
        <v>0</v>
      </c>
      <c r="G203" s="435">
        <v>0</v>
      </c>
      <c r="H203" s="435">
        <v>1</v>
      </c>
      <c r="I203" s="435">
        <v>0</v>
      </c>
      <c r="J203" s="435">
        <v>0</v>
      </c>
      <c r="K203" s="435">
        <v>0</v>
      </c>
      <c r="L203" s="435">
        <v>0</v>
      </c>
      <c r="M203" s="435">
        <v>0</v>
      </c>
      <c r="N203" s="435">
        <v>0</v>
      </c>
      <c r="O203" s="435">
        <v>0</v>
      </c>
      <c r="P203" s="435">
        <v>0</v>
      </c>
      <c r="Q203" s="435">
        <v>0</v>
      </c>
      <c r="R203" s="435">
        <v>0</v>
      </c>
      <c r="S203" s="435">
        <v>0</v>
      </c>
      <c r="T203" s="435">
        <v>0</v>
      </c>
      <c r="U203" s="435">
        <v>0</v>
      </c>
      <c r="V203" s="435">
        <v>0</v>
      </c>
      <c r="W203" s="435">
        <v>0</v>
      </c>
      <c r="X203" s="435"/>
      <c r="Y203" s="435"/>
      <c r="Z203" s="435"/>
      <c r="AA203" s="435"/>
      <c r="AB203" s="435"/>
      <c r="AC203" s="435"/>
      <c r="AD203" s="435">
        <v>0</v>
      </c>
      <c r="AE203" s="430">
        <f t="shared" si="31"/>
        <v>1</v>
      </c>
      <c r="AF203" s="485"/>
      <c r="AG203" s="477"/>
      <c r="AH203" s="478"/>
      <c r="AI203" s="478"/>
      <c r="AJ203" s="477"/>
      <c r="AK203" s="358"/>
      <c r="AL203" s="467"/>
      <c r="AM203" s="480"/>
      <c r="AN203" s="457" t="str">
        <f t="shared" si="30"/>
        <v>EC.14116</v>
      </c>
      <c r="AO203" s="456" t="str">
        <f>VLOOKUP(AN203,Incurred_Real!$A$25:$D$376,4,FALSE)</f>
        <v>Information Technology</v>
      </c>
    </row>
    <row r="204" spans="1:41" s="457" customFormat="1" x14ac:dyDescent="0.25">
      <c r="A204" s="456"/>
      <c r="B204" s="456"/>
      <c r="C204" s="450" t="s">
        <v>831</v>
      </c>
      <c r="D204" s="451" t="s">
        <v>678</v>
      </c>
      <c r="E204" s="435">
        <v>0</v>
      </c>
      <c r="F204" s="435">
        <v>0</v>
      </c>
      <c r="G204" s="435">
        <v>0</v>
      </c>
      <c r="H204" s="435">
        <v>1</v>
      </c>
      <c r="I204" s="435">
        <v>0</v>
      </c>
      <c r="J204" s="435">
        <v>0</v>
      </c>
      <c r="K204" s="435">
        <v>0</v>
      </c>
      <c r="L204" s="435">
        <v>0</v>
      </c>
      <c r="M204" s="435">
        <v>0</v>
      </c>
      <c r="N204" s="435">
        <v>0</v>
      </c>
      <c r="O204" s="435">
        <v>0</v>
      </c>
      <c r="P204" s="435">
        <v>0</v>
      </c>
      <c r="Q204" s="435">
        <v>0</v>
      </c>
      <c r="R204" s="435">
        <v>0</v>
      </c>
      <c r="S204" s="435">
        <v>0</v>
      </c>
      <c r="T204" s="435">
        <v>0</v>
      </c>
      <c r="U204" s="435">
        <v>0</v>
      </c>
      <c r="V204" s="435">
        <v>0</v>
      </c>
      <c r="W204" s="435">
        <v>0</v>
      </c>
      <c r="X204" s="435"/>
      <c r="Y204" s="435"/>
      <c r="Z204" s="435"/>
      <c r="AA204" s="435"/>
      <c r="AB204" s="435"/>
      <c r="AC204" s="435"/>
      <c r="AD204" s="435">
        <v>0</v>
      </c>
      <c r="AE204" s="430">
        <f t="shared" si="31"/>
        <v>1</v>
      </c>
      <c r="AF204" s="485"/>
      <c r="AG204" s="477"/>
      <c r="AH204" s="478"/>
      <c r="AI204" s="479"/>
      <c r="AJ204" s="477"/>
      <c r="AK204" s="358"/>
      <c r="AL204" s="467"/>
      <c r="AM204" s="480"/>
      <c r="AN204" s="457" t="str">
        <f t="shared" si="30"/>
        <v>EC.14118</v>
      </c>
      <c r="AO204" s="456" t="str">
        <f>VLOOKUP(AN204,Incurred_Real!$A$25:$D$376,4,FALSE)</f>
        <v>Information Technology</v>
      </c>
    </row>
    <row r="205" spans="1:41" s="457" customFormat="1" x14ac:dyDescent="0.25">
      <c r="A205" s="456"/>
      <c r="B205" s="456"/>
      <c r="C205" s="450" t="s">
        <v>647</v>
      </c>
      <c r="D205" s="451" t="s">
        <v>344</v>
      </c>
      <c r="E205" s="435">
        <v>0</v>
      </c>
      <c r="F205" s="435">
        <v>0</v>
      </c>
      <c r="G205" s="435">
        <v>0</v>
      </c>
      <c r="H205" s="435">
        <v>0</v>
      </c>
      <c r="I205" s="435">
        <v>0</v>
      </c>
      <c r="J205" s="435">
        <v>0</v>
      </c>
      <c r="K205" s="435">
        <v>0</v>
      </c>
      <c r="L205" s="435">
        <v>0</v>
      </c>
      <c r="M205" s="435">
        <v>0</v>
      </c>
      <c r="N205" s="435">
        <v>0</v>
      </c>
      <c r="O205" s="435">
        <v>0</v>
      </c>
      <c r="P205" s="435">
        <v>0</v>
      </c>
      <c r="Q205" s="435">
        <v>0</v>
      </c>
      <c r="R205" s="435">
        <v>0</v>
      </c>
      <c r="S205" s="435">
        <v>1</v>
      </c>
      <c r="T205" s="435">
        <v>0</v>
      </c>
      <c r="U205" s="435">
        <v>0</v>
      </c>
      <c r="V205" s="435">
        <v>0</v>
      </c>
      <c r="W205" s="435">
        <v>0</v>
      </c>
      <c r="X205" s="435"/>
      <c r="Y205" s="435"/>
      <c r="Z205" s="435"/>
      <c r="AA205" s="435"/>
      <c r="AB205" s="435"/>
      <c r="AC205" s="435"/>
      <c r="AD205" s="435">
        <v>0</v>
      </c>
      <c r="AE205" s="430">
        <f t="shared" si="31"/>
        <v>1</v>
      </c>
      <c r="AF205" s="485"/>
      <c r="AG205" s="477"/>
      <c r="AH205" s="478"/>
      <c r="AI205" s="478"/>
      <c r="AJ205" s="477"/>
      <c r="AK205" s="358"/>
      <c r="AL205" s="467"/>
      <c r="AM205" s="480"/>
      <c r="AN205" s="457" t="str">
        <f t="shared" si="30"/>
        <v>EC.14128</v>
      </c>
      <c r="AO205" s="456" t="str">
        <f>VLOOKUP(AN205,Incurred_Real!$A$25:$D$376,4,FALSE)</f>
        <v>Security/Compliance</v>
      </c>
    </row>
    <row r="206" spans="1:41" s="457" customFormat="1" x14ac:dyDescent="0.25">
      <c r="A206" s="456"/>
      <c r="B206" s="456"/>
      <c r="C206" s="450" t="s">
        <v>679</v>
      </c>
      <c r="D206" s="451" t="s">
        <v>658</v>
      </c>
      <c r="E206" s="435">
        <v>0</v>
      </c>
      <c r="F206" s="435">
        <v>3.4933059742490844E-4</v>
      </c>
      <c r="G206" s="435">
        <v>0</v>
      </c>
      <c r="H206" s="435">
        <v>0</v>
      </c>
      <c r="I206" s="435">
        <v>0</v>
      </c>
      <c r="J206" s="435">
        <v>2.2887180190058198E-2</v>
      </c>
      <c r="K206" s="435">
        <v>0</v>
      </c>
      <c r="L206" s="435">
        <v>0</v>
      </c>
      <c r="M206" s="435">
        <v>0</v>
      </c>
      <c r="N206" s="435">
        <v>2.3922160084433781E-2</v>
      </c>
      <c r="O206" s="435">
        <v>0</v>
      </c>
      <c r="P206" s="435">
        <v>5.1179790769362542E-2</v>
      </c>
      <c r="Q206" s="435">
        <v>8.5224631487493471E-3</v>
      </c>
      <c r="R206" s="435">
        <v>0</v>
      </c>
      <c r="S206" s="435">
        <v>0.88194995932970033</v>
      </c>
      <c r="T206" s="435">
        <v>9.034413232917709E-4</v>
      </c>
      <c r="U206" s="435">
        <v>4.556355740468164E-3</v>
      </c>
      <c r="V206" s="435">
        <v>0</v>
      </c>
      <c r="W206" s="435">
        <v>0</v>
      </c>
      <c r="X206" s="435"/>
      <c r="Y206" s="435"/>
      <c r="Z206" s="435"/>
      <c r="AA206" s="435"/>
      <c r="AB206" s="435"/>
      <c r="AC206" s="435"/>
      <c r="AD206" s="435">
        <v>5.7293188165107901E-3</v>
      </c>
      <c r="AE206" s="430">
        <f t="shared" si="31"/>
        <v>1</v>
      </c>
      <c r="AF206" s="485"/>
      <c r="AG206" s="477"/>
      <c r="AH206" s="478"/>
      <c r="AI206" s="479"/>
      <c r="AJ206" s="477"/>
      <c r="AK206" s="358"/>
      <c r="AL206" s="467"/>
      <c r="AM206" s="480"/>
      <c r="AN206" s="457" t="str">
        <f t="shared" si="30"/>
        <v>EC.14133</v>
      </c>
      <c r="AO206" s="456" t="str">
        <f>VLOOKUP(AN206,Incurred_Real!$A$25:$D$376,4,FALSE)</f>
        <v>Augmentation</v>
      </c>
    </row>
    <row r="207" spans="1:41" s="457" customFormat="1" x14ac:dyDescent="0.25">
      <c r="A207" s="456"/>
      <c r="B207" s="456"/>
      <c r="C207" s="450" t="s">
        <v>721</v>
      </c>
      <c r="D207" s="451" t="s">
        <v>692</v>
      </c>
      <c r="E207" s="487"/>
      <c r="F207" s="487"/>
      <c r="G207" s="435">
        <v>0</v>
      </c>
      <c r="H207" s="487"/>
      <c r="I207" s="487"/>
      <c r="J207" s="487"/>
      <c r="K207" s="487"/>
      <c r="L207" s="487">
        <v>1</v>
      </c>
      <c r="M207" s="487"/>
      <c r="N207" s="487"/>
      <c r="O207" s="487"/>
      <c r="P207" s="487"/>
      <c r="Q207" s="487"/>
      <c r="R207" s="487"/>
      <c r="S207" s="487"/>
      <c r="T207" s="487"/>
      <c r="U207" s="487"/>
      <c r="V207" s="487"/>
      <c r="W207" s="487"/>
      <c r="X207" s="487"/>
      <c r="Y207" s="487"/>
      <c r="Z207" s="487"/>
      <c r="AA207" s="487"/>
      <c r="AB207" s="487"/>
      <c r="AC207" s="487"/>
      <c r="AD207" s="487"/>
      <c r="AE207" s="430">
        <f t="shared" si="31"/>
        <v>1</v>
      </c>
      <c r="AF207" s="485"/>
      <c r="AG207" s="477"/>
      <c r="AH207" s="478"/>
      <c r="AI207" s="478"/>
      <c r="AJ207" s="477"/>
      <c r="AK207" s="359"/>
      <c r="AL207" s="467"/>
      <c r="AM207" s="480"/>
      <c r="AN207" s="457" t="str">
        <f t="shared" si="30"/>
        <v>EC.14135</v>
      </c>
      <c r="AO207" s="456" t="str">
        <f>VLOOKUP(AN207,Incurred_Real!$A$25:$D$376,4,FALSE)</f>
        <v>Facilities</v>
      </c>
    </row>
    <row r="208" spans="1:41" s="457" customFormat="1" x14ac:dyDescent="0.25">
      <c r="A208" s="456"/>
      <c r="B208" s="456"/>
      <c r="C208" s="450" t="s">
        <v>722</v>
      </c>
      <c r="D208" s="451" t="s">
        <v>694</v>
      </c>
      <c r="E208" s="487">
        <v>0.5</v>
      </c>
      <c r="F208" s="487"/>
      <c r="G208" s="435">
        <v>0</v>
      </c>
      <c r="H208" s="487"/>
      <c r="I208" s="487"/>
      <c r="J208" s="487"/>
      <c r="K208" s="487"/>
      <c r="L208" s="487">
        <v>0.5</v>
      </c>
      <c r="M208" s="487"/>
      <c r="N208" s="487"/>
      <c r="O208" s="487"/>
      <c r="P208" s="487"/>
      <c r="Q208" s="487"/>
      <c r="R208" s="487"/>
      <c r="S208" s="487"/>
      <c r="T208" s="487"/>
      <c r="U208" s="487"/>
      <c r="V208" s="487"/>
      <c r="W208" s="487"/>
      <c r="X208" s="487"/>
      <c r="Y208" s="487"/>
      <c r="Z208" s="487"/>
      <c r="AA208" s="487"/>
      <c r="AB208" s="487"/>
      <c r="AC208" s="487"/>
      <c r="AD208" s="487"/>
      <c r="AE208" s="430">
        <f t="shared" si="31"/>
        <v>1</v>
      </c>
      <c r="AF208" s="485"/>
      <c r="AG208" s="477"/>
      <c r="AH208" s="478"/>
      <c r="AI208" s="479"/>
      <c r="AJ208" s="477"/>
      <c r="AK208" s="359"/>
      <c r="AL208" s="467"/>
      <c r="AM208" s="480"/>
      <c r="AN208" s="457" t="str">
        <f t="shared" si="30"/>
        <v>EC.14136</v>
      </c>
      <c r="AO208" s="456" t="str">
        <f>VLOOKUP(AN208,Incurred_Real!$A$25:$D$376,4,FALSE)</f>
        <v>Facilities</v>
      </c>
    </row>
    <row r="209" spans="1:41" s="457" customFormat="1" x14ac:dyDescent="0.25">
      <c r="A209" s="456"/>
      <c r="B209" s="456"/>
      <c r="C209" s="450" t="s">
        <v>731</v>
      </c>
      <c r="D209" s="451" t="s">
        <v>696</v>
      </c>
      <c r="E209" s="487"/>
      <c r="F209" s="487"/>
      <c r="G209" s="435">
        <v>0</v>
      </c>
      <c r="H209" s="487"/>
      <c r="I209" s="487"/>
      <c r="J209" s="487"/>
      <c r="K209" s="487"/>
      <c r="L209" s="487"/>
      <c r="M209" s="487"/>
      <c r="N209" s="487"/>
      <c r="O209" s="487"/>
      <c r="P209" s="487"/>
      <c r="Q209" s="487"/>
      <c r="R209" s="487"/>
      <c r="S209" s="487">
        <v>1</v>
      </c>
      <c r="T209" s="487"/>
      <c r="U209" s="487"/>
      <c r="V209" s="487"/>
      <c r="W209" s="487"/>
      <c r="X209" s="487"/>
      <c r="Y209" s="487"/>
      <c r="Z209" s="487"/>
      <c r="AA209" s="487"/>
      <c r="AB209" s="487"/>
      <c r="AC209" s="487"/>
      <c r="AD209" s="487"/>
      <c r="AE209" s="430">
        <f t="shared" si="31"/>
        <v>1</v>
      </c>
      <c r="AF209" s="485"/>
      <c r="AG209" s="477"/>
      <c r="AH209" s="478"/>
      <c r="AI209" s="479"/>
      <c r="AJ209" s="477"/>
      <c r="AK209" s="359"/>
      <c r="AL209" s="467"/>
      <c r="AM209" s="480"/>
      <c r="AN209" s="457" t="str">
        <f t="shared" si="30"/>
        <v>EC.14168</v>
      </c>
      <c r="AO209" s="456" t="str">
        <f>VLOOKUP(AN209,Incurred_Real!$A$25:$D$376,4,FALSE)</f>
        <v>Augmentation</v>
      </c>
    </row>
    <row r="210" spans="1:41" s="457" customFormat="1" x14ac:dyDescent="0.25">
      <c r="A210" s="456"/>
      <c r="B210" s="456"/>
      <c r="C210" s="450" t="s">
        <v>723</v>
      </c>
      <c r="D210" s="451" t="s">
        <v>698</v>
      </c>
      <c r="E210" s="487"/>
      <c r="F210" s="487">
        <v>0</v>
      </c>
      <c r="G210" s="435">
        <v>0</v>
      </c>
      <c r="H210" s="487"/>
      <c r="I210" s="487"/>
      <c r="J210" s="487">
        <v>2.8708404392086773E-2</v>
      </c>
      <c r="K210" s="487"/>
      <c r="L210" s="487"/>
      <c r="M210" s="487"/>
      <c r="N210" s="487">
        <v>0.16075364712193177</v>
      </c>
      <c r="O210" s="487">
        <v>0</v>
      </c>
      <c r="P210" s="487">
        <v>4.1555724532333076E-2</v>
      </c>
      <c r="Q210" s="487">
        <v>2.0918397721230303E-3</v>
      </c>
      <c r="R210" s="487"/>
      <c r="S210" s="487">
        <v>6.4130723244070834E-2</v>
      </c>
      <c r="T210" s="487">
        <v>0.68929272235756267</v>
      </c>
      <c r="U210" s="487"/>
      <c r="V210" s="487"/>
      <c r="W210" s="487"/>
      <c r="X210" s="487"/>
      <c r="Y210" s="487"/>
      <c r="Z210" s="487"/>
      <c r="AA210" s="487"/>
      <c r="AB210" s="487"/>
      <c r="AC210" s="487"/>
      <c r="AD210" s="487">
        <v>1.3466938579891839E-2</v>
      </c>
      <c r="AE210" s="430">
        <f t="shared" si="31"/>
        <v>1</v>
      </c>
      <c r="AF210" s="485"/>
      <c r="AG210" s="477"/>
      <c r="AH210" s="478"/>
      <c r="AI210" s="479"/>
      <c r="AJ210" s="477"/>
      <c r="AK210" s="359"/>
      <c r="AL210" s="467"/>
      <c r="AM210" s="480"/>
      <c r="AN210" s="457" t="str">
        <f t="shared" si="30"/>
        <v>EC.14171</v>
      </c>
      <c r="AO210" s="456" t="str">
        <f>VLOOKUP(AN210,Incurred_Real!$A$25:$D$376,4,FALSE)</f>
        <v>Augmentation</v>
      </c>
    </row>
    <row r="211" spans="1:41" s="457" customFormat="1" x14ac:dyDescent="0.25">
      <c r="A211" s="456"/>
      <c r="B211" s="456"/>
      <c r="C211" s="450" t="s">
        <v>725</v>
      </c>
      <c r="D211" s="451" t="s">
        <v>702</v>
      </c>
      <c r="E211" s="435">
        <v>0</v>
      </c>
      <c r="F211" s="435">
        <v>0</v>
      </c>
      <c r="G211" s="435">
        <v>0</v>
      </c>
      <c r="H211" s="435">
        <v>0</v>
      </c>
      <c r="I211" s="435">
        <v>0</v>
      </c>
      <c r="J211" s="435">
        <v>0</v>
      </c>
      <c r="K211" s="435">
        <v>0</v>
      </c>
      <c r="L211" s="435">
        <v>0</v>
      </c>
      <c r="M211" s="435">
        <v>0</v>
      </c>
      <c r="N211" s="435">
        <v>0.93649720330350006</v>
      </c>
      <c r="O211" s="435">
        <v>0</v>
      </c>
      <c r="P211" s="435">
        <v>6.3502796696499927E-2</v>
      </c>
      <c r="Q211" s="435">
        <v>0</v>
      </c>
      <c r="R211" s="435">
        <v>0</v>
      </c>
      <c r="S211" s="435">
        <v>0</v>
      </c>
      <c r="T211" s="435">
        <v>0</v>
      </c>
      <c r="U211" s="435">
        <v>0</v>
      </c>
      <c r="V211" s="435">
        <v>0</v>
      </c>
      <c r="W211" s="435">
        <v>0</v>
      </c>
      <c r="X211" s="435"/>
      <c r="Y211" s="435"/>
      <c r="Z211" s="435"/>
      <c r="AA211" s="435"/>
      <c r="AB211" s="435"/>
      <c r="AC211" s="435"/>
      <c r="AD211" s="435">
        <v>0</v>
      </c>
      <c r="AE211" s="430">
        <f t="shared" si="31"/>
        <v>1</v>
      </c>
      <c r="AF211" s="485"/>
      <c r="AG211" s="477"/>
      <c r="AH211" s="478"/>
      <c r="AI211" s="479"/>
      <c r="AJ211" s="477"/>
      <c r="AK211" s="358"/>
      <c r="AL211" s="467"/>
      <c r="AM211" s="480"/>
      <c r="AN211" s="457" t="str">
        <f t="shared" si="30"/>
        <v>EC.14174</v>
      </c>
      <c r="AO211" s="456" t="str">
        <f>VLOOKUP(AN211,Incurred_Real!$A$25:$D$376,4,FALSE)</f>
        <v>Replacement</v>
      </c>
    </row>
    <row r="212" spans="1:41" s="457" customFormat="1" x14ac:dyDescent="0.25">
      <c r="A212" s="456"/>
      <c r="B212" s="456"/>
      <c r="C212" s="450" t="s">
        <v>832</v>
      </c>
      <c r="D212" s="451" t="s">
        <v>704</v>
      </c>
      <c r="E212" s="435">
        <v>0</v>
      </c>
      <c r="F212" s="435">
        <v>0</v>
      </c>
      <c r="G212" s="435">
        <v>0</v>
      </c>
      <c r="H212" s="435">
        <v>0</v>
      </c>
      <c r="I212" s="435">
        <v>0</v>
      </c>
      <c r="J212" s="435">
        <v>0</v>
      </c>
      <c r="K212" s="435">
        <v>0</v>
      </c>
      <c r="L212" s="435">
        <v>0</v>
      </c>
      <c r="M212" s="435">
        <v>0</v>
      </c>
      <c r="N212" s="435">
        <v>1</v>
      </c>
      <c r="O212" s="435">
        <v>0</v>
      </c>
      <c r="P212" s="435">
        <v>0</v>
      </c>
      <c r="Q212" s="435">
        <v>0</v>
      </c>
      <c r="R212" s="435">
        <v>0</v>
      </c>
      <c r="S212" s="435">
        <v>0</v>
      </c>
      <c r="T212" s="435">
        <v>0</v>
      </c>
      <c r="U212" s="435">
        <v>0</v>
      </c>
      <c r="V212" s="435">
        <v>0</v>
      </c>
      <c r="W212" s="435">
        <v>0</v>
      </c>
      <c r="X212" s="435"/>
      <c r="Y212" s="435"/>
      <c r="Z212" s="435"/>
      <c r="AA212" s="435"/>
      <c r="AB212" s="435"/>
      <c r="AC212" s="435"/>
      <c r="AD212" s="435">
        <v>0</v>
      </c>
      <c r="AE212" s="430">
        <f t="shared" si="31"/>
        <v>1</v>
      </c>
      <c r="AF212" s="485"/>
      <c r="AG212" s="477"/>
      <c r="AH212" s="478"/>
      <c r="AI212" s="479"/>
      <c r="AJ212" s="477"/>
      <c r="AK212" s="358"/>
      <c r="AL212" s="467"/>
      <c r="AM212" s="480"/>
      <c r="AN212" s="457" t="str">
        <f t="shared" si="30"/>
        <v>EC.14176</v>
      </c>
      <c r="AO212" s="456" t="str">
        <f>VLOOKUP(AN212,Incurred_Real!$A$25:$D$376,4,FALSE)</f>
        <v>Replacement</v>
      </c>
    </row>
    <row r="213" spans="1:41" s="457" customFormat="1" x14ac:dyDescent="0.25">
      <c r="A213" s="456"/>
      <c r="B213" s="456"/>
      <c r="C213" s="450" t="s">
        <v>747</v>
      </c>
      <c r="D213" s="451" t="s">
        <v>706</v>
      </c>
      <c r="E213" s="435">
        <v>0</v>
      </c>
      <c r="F213" s="435">
        <v>0</v>
      </c>
      <c r="G213" s="435">
        <v>0</v>
      </c>
      <c r="H213" s="435">
        <v>0</v>
      </c>
      <c r="I213" s="435">
        <v>0</v>
      </c>
      <c r="J213" s="435">
        <v>0</v>
      </c>
      <c r="K213" s="435">
        <v>0</v>
      </c>
      <c r="L213" s="435">
        <v>0</v>
      </c>
      <c r="M213" s="435">
        <v>0</v>
      </c>
      <c r="N213" s="435">
        <v>0</v>
      </c>
      <c r="O213" s="435">
        <v>0</v>
      </c>
      <c r="P213" s="435">
        <v>0</v>
      </c>
      <c r="Q213" s="435">
        <v>0</v>
      </c>
      <c r="R213" s="435">
        <v>0</v>
      </c>
      <c r="S213" s="435">
        <v>0</v>
      </c>
      <c r="T213" s="435">
        <v>1</v>
      </c>
      <c r="U213" s="435">
        <v>0</v>
      </c>
      <c r="V213" s="435">
        <v>0</v>
      </c>
      <c r="W213" s="435">
        <v>0</v>
      </c>
      <c r="X213" s="435"/>
      <c r="Y213" s="435"/>
      <c r="Z213" s="435"/>
      <c r="AA213" s="435"/>
      <c r="AB213" s="435"/>
      <c r="AC213" s="435"/>
      <c r="AD213" s="435">
        <v>0</v>
      </c>
      <c r="AE213" s="430">
        <f t="shared" si="31"/>
        <v>1</v>
      </c>
      <c r="AF213" s="485"/>
      <c r="AG213" s="477"/>
      <c r="AH213" s="478"/>
      <c r="AI213" s="478"/>
      <c r="AJ213" s="477"/>
      <c r="AK213" s="358"/>
      <c r="AL213" s="467"/>
      <c r="AM213" s="480"/>
      <c r="AN213" s="457" t="str">
        <f t="shared" ref="AN213:AN237" si="32">"EC."&amp;C213</f>
        <v>EC.14178</v>
      </c>
      <c r="AO213" s="456" t="str">
        <f>VLOOKUP(AN213,Incurred_Real!$A$25:$D$376,4,FALSE)</f>
        <v>Facilities</v>
      </c>
    </row>
    <row r="214" spans="1:41" s="457" customFormat="1" x14ac:dyDescent="0.25">
      <c r="A214" s="456"/>
      <c r="B214" s="456"/>
      <c r="C214" s="450" t="s">
        <v>726</v>
      </c>
      <c r="D214" s="451" t="s">
        <v>708</v>
      </c>
      <c r="E214" s="435">
        <v>0</v>
      </c>
      <c r="F214" s="435">
        <v>0</v>
      </c>
      <c r="G214" s="435">
        <v>0</v>
      </c>
      <c r="H214" s="435">
        <v>0</v>
      </c>
      <c r="I214" s="435">
        <v>0</v>
      </c>
      <c r="J214" s="435">
        <v>0</v>
      </c>
      <c r="K214" s="435">
        <v>0</v>
      </c>
      <c r="L214" s="435">
        <v>1</v>
      </c>
      <c r="M214" s="435">
        <v>0</v>
      </c>
      <c r="N214" s="435">
        <v>0</v>
      </c>
      <c r="O214" s="435">
        <v>0</v>
      </c>
      <c r="P214" s="435">
        <v>0</v>
      </c>
      <c r="Q214" s="435">
        <v>0</v>
      </c>
      <c r="R214" s="435">
        <v>0</v>
      </c>
      <c r="S214" s="435">
        <v>0</v>
      </c>
      <c r="T214" s="435">
        <v>0</v>
      </c>
      <c r="U214" s="435">
        <v>0</v>
      </c>
      <c r="V214" s="435">
        <v>0</v>
      </c>
      <c r="W214" s="435">
        <v>0</v>
      </c>
      <c r="X214" s="435"/>
      <c r="Y214" s="435"/>
      <c r="Z214" s="435"/>
      <c r="AA214" s="435"/>
      <c r="AB214" s="435"/>
      <c r="AC214" s="435"/>
      <c r="AD214" s="435">
        <v>0</v>
      </c>
      <c r="AE214" s="430">
        <f t="shared" si="31"/>
        <v>1</v>
      </c>
      <c r="AF214" s="485"/>
      <c r="AG214" s="477"/>
      <c r="AH214" s="478"/>
      <c r="AI214" s="479"/>
      <c r="AJ214" s="477"/>
      <c r="AK214" s="358"/>
      <c r="AL214" s="467"/>
      <c r="AM214" s="480"/>
      <c r="AN214" s="457" t="str">
        <f t="shared" si="32"/>
        <v>EC.14179</v>
      </c>
      <c r="AO214" s="456" t="str">
        <f>VLOOKUP(AN214,Incurred_Real!$A$25:$D$376,4,FALSE)</f>
        <v>Replacement</v>
      </c>
    </row>
    <row r="215" spans="1:41" s="457" customFormat="1" x14ac:dyDescent="0.25">
      <c r="A215" s="456"/>
      <c r="B215" s="456"/>
      <c r="C215" s="450" t="s">
        <v>833</v>
      </c>
      <c r="D215" s="451" t="s">
        <v>710</v>
      </c>
      <c r="E215" s="435">
        <v>0</v>
      </c>
      <c r="F215" s="435">
        <v>0.56420380507469547</v>
      </c>
      <c r="G215" s="435">
        <v>0</v>
      </c>
      <c r="H215" s="435">
        <v>0</v>
      </c>
      <c r="I215" s="435">
        <v>0</v>
      </c>
      <c r="J215" s="435">
        <v>0</v>
      </c>
      <c r="K215" s="435">
        <v>0</v>
      </c>
      <c r="L215" s="435">
        <v>0</v>
      </c>
      <c r="M215" s="435">
        <v>0</v>
      </c>
      <c r="N215" s="435">
        <v>0</v>
      </c>
      <c r="O215" s="435">
        <v>0</v>
      </c>
      <c r="P215" s="435">
        <v>0</v>
      </c>
      <c r="Q215" s="435">
        <v>2.8889095258648089E-2</v>
      </c>
      <c r="R215" s="435">
        <v>0</v>
      </c>
      <c r="S215" s="435">
        <v>0</v>
      </c>
      <c r="T215" s="435">
        <v>0</v>
      </c>
      <c r="U215" s="435">
        <v>0</v>
      </c>
      <c r="V215" s="435">
        <v>0</v>
      </c>
      <c r="W215" s="435">
        <v>0</v>
      </c>
      <c r="X215" s="435"/>
      <c r="Y215" s="435"/>
      <c r="Z215" s="435"/>
      <c r="AA215" s="435"/>
      <c r="AB215" s="435"/>
      <c r="AC215" s="435"/>
      <c r="AD215" s="435">
        <v>0.40690709966665639</v>
      </c>
      <c r="AE215" s="430">
        <f t="shared" si="31"/>
        <v>1</v>
      </c>
      <c r="AF215" s="485"/>
      <c r="AG215" s="477"/>
      <c r="AH215" s="478"/>
      <c r="AI215" s="479"/>
      <c r="AJ215" s="477"/>
      <c r="AK215" s="358"/>
      <c r="AL215" s="467"/>
      <c r="AM215" s="480"/>
      <c r="AN215" s="457" t="str">
        <f t="shared" si="32"/>
        <v>EC.14180</v>
      </c>
      <c r="AO215" s="456" t="str">
        <f>VLOOKUP(AN215,Incurred_Real!$A$25:$D$376,4,FALSE)</f>
        <v>Replacement</v>
      </c>
    </row>
    <row r="216" spans="1:41" s="457" customFormat="1" x14ac:dyDescent="0.25">
      <c r="A216" s="456"/>
      <c r="B216" s="456"/>
      <c r="C216" s="450" t="s">
        <v>834</v>
      </c>
      <c r="D216" s="451" t="s">
        <v>712</v>
      </c>
      <c r="E216" s="435">
        <v>0</v>
      </c>
      <c r="F216" s="435">
        <v>0</v>
      </c>
      <c r="G216" s="435">
        <v>0</v>
      </c>
      <c r="H216" s="435">
        <v>0</v>
      </c>
      <c r="I216" s="435">
        <v>0</v>
      </c>
      <c r="J216" s="435">
        <v>0</v>
      </c>
      <c r="K216" s="435">
        <v>0</v>
      </c>
      <c r="L216" s="435">
        <v>0</v>
      </c>
      <c r="M216" s="435">
        <v>0</v>
      </c>
      <c r="N216" s="435">
        <v>4.4178058792385269E-3</v>
      </c>
      <c r="O216" s="435">
        <v>0</v>
      </c>
      <c r="P216" s="435">
        <v>1.8719516437451386E-2</v>
      </c>
      <c r="Q216" s="435">
        <v>0</v>
      </c>
      <c r="R216" s="435">
        <v>0</v>
      </c>
      <c r="S216" s="435">
        <v>0.97686267768331014</v>
      </c>
      <c r="T216" s="435">
        <v>0</v>
      </c>
      <c r="U216" s="435">
        <v>0</v>
      </c>
      <c r="V216" s="435">
        <v>0</v>
      </c>
      <c r="W216" s="435">
        <v>0</v>
      </c>
      <c r="X216" s="435"/>
      <c r="Y216" s="435"/>
      <c r="Z216" s="435"/>
      <c r="AA216" s="435"/>
      <c r="AB216" s="435"/>
      <c r="AC216" s="435"/>
      <c r="AD216" s="435">
        <v>0</v>
      </c>
      <c r="AE216" s="430">
        <f t="shared" si="31"/>
        <v>1</v>
      </c>
      <c r="AF216" s="485"/>
      <c r="AG216" s="477"/>
      <c r="AH216" s="478"/>
      <c r="AI216" s="478"/>
      <c r="AJ216" s="477"/>
      <c r="AK216" s="358"/>
      <c r="AL216" s="467"/>
      <c r="AM216" s="480"/>
      <c r="AN216" s="457" t="str">
        <f t="shared" si="32"/>
        <v>EC.14182</v>
      </c>
      <c r="AO216" s="456" t="str">
        <f>VLOOKUP(AN216,Incurred_Real!$A$25:$D$376,4,FALSE)</f>
        <v>Replacement</v>
      </c>
    </row>
    <row r="217" spans="1:41" s="457" customFormat="1" x14ac:dyDescent="0.25">
      <c r="A217" s="456"/>
      <c r="B217" s="456"/>
      <c r="C217" s="450" t="s">
        <v>727</v>
      </c>
      <c r="D217" s="451" t="s">
        <v>714</v>
      </c>
      <c r="E217" s="487"/>
      <c r="F217" s="487"/>
      <c r="G217" s="487"/>
      <c r="H217" s="487"/>
      <c r="I217" s="487"/>
      <c r="J217" s="487"/>
      <c r="K217" s="487"/>
      <c r="L217" s="487">
        <v>1</v>
      </c>
      <c r="M217" s="487"/>
      <c r="N217" s="487"/>
      <c r="O217" s="487"/>
      <c r="P217" s="487"/>
      <c r="Q217" s="487"/>
      <c r="R217" s="487"/>
      <c r="S217" s="487"/>
      <c r="T217" s="487"/>
      <c r="U217" s="487"/>
      <c r="V217" s="487"/>
      <c r="W217" s="487"/>
      <c r="X217" s="487"/>
      <c r="Y217" s="487"/>
      <c r="Z217" s="487"/>
      <c r="AA217" s="487"/>
      <c r="AB217" s="487"/>
      <c r="AC217" s="487"/>
      <c r="AD217" s="487"/>
      <c r="AE217" s="430">
        <f t="shared" si="31"/>
        <v>1</v>
      </c>
      <c r="AF217" s="485"/>
      <c r="AG217" s="477"/>
      <c r="AH217" s="478"/>
      <c r="AI217" s="478"/>
      <c r="AJ217" s="477"/>
      <c r="AK217" s="359"/>
      <c r="AL217" s="467"/>
      <c r="AM217" s="480"/>
      <c r="AN217" s="457" t="str">
        <f t="shared" si="32"/>
        <v>EC.14185</v>
      </c>
      <c r="AO217" s="456" t="str">
        <f>VLOOKUP(AN217,Incurred_Real!$A$25:$D$376,4,FALSE)</f>
        <v>Facilities</v>
      </c>
    </row>
    <row r="218" spans="1:41" s="457" customFormat="1" x14ac:dyDescent="0.25">
      <c r="A218" s="456"/>
      <c r="B218" s="456"/>
      <c r="C218" s="450" t="s">
        <v>728</v>
      </c>
      <c r="D218" s="451" t="s">
        <v>716</v>
      </c>
      <c r="E218" s="487"/>
      <c r="F218" s="487"/>
      <c r="G218" s="487"/>
      <c r="H218" s="487"/>
      <c r="I218" s="487"/>
      <c r="J218" s="487"/>
      <c r="K218" s="487"/>
      <c r="L218" s="487"/>
      <c r="M218" s="487"/>
      <c r="N218" s="487"/>
      <c r="O218" s="487"/>
      <c r="P218" s="487"/>
      <c r="Q218" s="487"/>
      <c r="R218" s="487"/>
      <c r="S218" s="487">
        <v>1</v>
      </c>
      <c r="T218" s="487"/>
      <c r="U218" s="487"/>
      <c r="V218" s="487"/>
      <c r="W218" s="487"/>
      <c r="X218" s="487"/>
      <c r="Y218" s="487"/>
      <c r="Z218" s="487"/>
      <c r="AA218" s="487"/>
      <c r="AB218" s="487"/>
      <c r="AC218" s="487"/>
      <c r="AD218" s="487"/>
      <c r="AE218" s="430">
        <f t="shared" si="31"/>
        <v>1</v>
      </c>
      <c r="AF218" s="485"/>
      <c r="AG218" s="477"/>
      <c r="AH218" s="478"/>
      <c r="AI218" s="478"/>
      <c r="AJ218" s="477"/>
      <c r="AK218" s="359"/>
      <c r="AL218" s="467"/>
      <c r="AM218" s="480"/>
      <c r="AN218" s="457" t="str">
        <f t="shared" si="32"/>
        <v>EC.14187</v>
      </c>
      <c r="AO218" s="456" t="str">
        <f>VLOOKUP(AN218,Incurred_Real!$A$25:$D$376,4,FALSE)</f>
        <v>Security/Compliance</v>
      </c>
    </row>
    <row r="219" spans="1:41" s="457" customFormat="1" x14ac:dyDescent="0.25">
      <c r="A219" s="456"/>
      <c r="B219" s="456"/>
      <c r="C219" s="450" t="s">
        <v>729</v>
      </c>
      <c r="D219" s="451" t="s">
        <v>718</v>
      </c>
      <c r="E219" s="435">
        <v>1</v>
      </c>
      <c r="F219" s="435">
        <v>0</v>
      </c>
      <c r="G219" s="435">
        <v>0</v>
      </c>
      <c r="H219" s="435">
        <v>0</v>
      </c>
      <c r="I219" s="435">
        <v>0</v>
      </c>
      <c r="J219" s="435">
        <v>0</v>
      </c>
      <c r="K219" s="435">
        <v>0</v>
      </c>
      <c r="L219" s="435">
        <v>0</v>
      </c>
      <c r="M219" s="435">
        <v>0</v>
      </c>
      <c r="N219" s="435">
        <v>0</v>
      </c>
      <c r="O219" s="435">
        <v>0</v>
      </c>
      <c r="P219" s="435">
        <v>0</v>
      </c>
      <c r="Q219" s="435">
        <v>0</v>
      </c>
      <c r="R219" s="435">
        <v>0</v>
      </c>
      <c r="S219" s="435">
        <v>0</v>
      </c>
      <c r="T219" s="435">
        <v>0</v>
      </c>
      <c r="U219" s="435">
        <v>0</v>
      </c>
      <c r="V219" s="435">
        <v>0</v>
      </c>
      <c r="W219" s="435">
        <v>0</v>
      </c>
      <c r="X219" s="435"/>
      <c r="Y219" s="435"/>
      <c r="Z219" s="435"/>
      <c r="AA219" s="435"/>
      <c r="AB219" s="435"/>
      <c r="AC219" s="435"/>
      <c r="AD219" s="435">
        <v>0</v>
      </c>
      <c r="AE219" s="430">
        <f t="shared" si="31"/>
        <v>1</v>
      </c>
      <c r="AF219" s="485"/>
      <c r="AG219" s="477"/>
      <c r="AH219" s="478"/>
      <c r="AI219" s="479"/>
      <c r="AJ219" s="477"/>
      <c r="AK219" s="358"/>
      <c r="AL219" s="467"/>
      <c r="AM219" s="480"/>
      <c r="AN219" s="457" t="str">
        <f t="shared" si="32"/>
        <v>EC.14188</v>
      </c>
      <c r="AO219" s="456" t="str">
        <f>VLOOKUP(AN219,Incurred_Real!$A$25:$D$376,4,FALSE)</f>
        <v>Facilities</v>
      </c>
    </row>
    <row r="220" spans="1:41" s="457" customFormat="1" x14ac:dyDescent="0.25">
      <c r="A220" s="456"/>
      <c r="B220" s="456"/>
      <c r="C220" s="450" t="s">
        <v>730</v>
      </c>
      <c r="D220" s="451" t="s">
        <v>720</v>
      </c>
      <c r="E220" s="487"/>
      <c r="F220" s="487"/>
      <c r="G220" s="487"/>
      <c r="H220" s="487"/>
      <c r="I220" s="487"/>
      <c r="J220" s="487"/>
      <c r="K220" s="487"/>
      <c r="L220" s="487"/>
      <c r="M220" s="487"/>
      <c r="N220" s="487"/>
      <c r="O220" s="487"/>
      <c r="P220" s="487"/>
      <c r="Q220" s="487"/>
      <c r="R220" s="487"/>
      <c r="S220" s="487"/>
      <c r="T220" s="487">
        <v>1</v>
      </c>
      <c r="U220" s="487"/>
      <c r="V220" s="487"/>
      <c r="W220" s="487"/>
      <c r="X220" s="487"/>
      <c r="Y220" s="487"/>
      <c r="Z220" s="487"/>
      <c r="AA220" s="487"/>
      <c r="AB220" s="487"/>
      <c r="AC220" s="487"/>
      <c r="AD220" s="487"/>
      <c r="AE220" s="430">
        <f t="shared" si="31"/>
        <v>1</v>
      </c>
      <c r="AF220" s="485"/>
      <c r="AG220" s="477"/>
      <c r="AH220" s="478"/>
      <c r="AI220" s="479"/>
      <c r="AJ220" s="477"/>
      <c r="AK220" s="359"/>
      <c r="AL220" s="467"/>
      <c r="AM220" s="480"/>
      <c r="AN220" s="457" t="str">
        <f t="shared" si="32"/>
        <v>EC.14189</v>
      </c>
      <c r="AO220" s="456" t="str">
        <f>VLOOKUP(AN220,Incurred_Real!$A$25:$D$376,4,FALSE)</f>
        <v>Inventory/Spares</v>
      </c>
    </row>
    <row r="221" spans="1:41" s="457" customFormat="1" x14ac:dyDescent="0.25">
      <c r="A221" s="456"/>
      <c r="B221" s="456"/>
      <c r="C221" s="450" t="s">
        <v>756</v>
      </c>
      <c r="D221" s="451" t="s">
        <v>739</v>
      </c>
      <c r="E221" s="435">
        <v>0</v>
      </c>
      <c r="F221" s="435">
        <v>0</v>
      </c>
      <c r="G221" s="435">
        <v>0</v>
      </c>
      <c r="H221" s="435">
        <v>0</v>
      </c>
      <c r="I221" s="435">
        <v>0</v>
      </c>
      <c r="J221" s="435">
        <v>0</v>
      </c>
      <c r="K221" s="435">
        <v>0</v>
      </c>
      <c r="L221" s="435">
        <v>0</v>
      </c>
      <c r="M221" s="435">
        <v>0</v>
      </c>
      <c r="N221" s="435">
        <v>6.5811489124372541E-2</v>
      </c>
      <c r="O221" s="435">
        <v>0</v>
      </c>
      <c r="P221" s="435">
        <v>0</v>
      </c>
      <c r="Q221" s="435">
        <v>0</v>
      </c>
      <c r="R221" s="435">
        <v>0</v>
      </c>
      <c r="S221" s="435">
        <v>0.86447295036252081</v>
      </c>
      <c r="T221" s="435">
        <v>0</v>
      </c>
      <c r="U221" s="435">
        <v>6.9715560513106511E-2</v>
      </c>
      <c r="V221" s="435">
        <v>0</v>
      </c>
      <c r="W221" s="435">
        <v>0</v>
      </c>
      <c r="X221" s="435"/>
      <c r="Y221" s="435"/>
      <c r="Z221" s="435"/>
      <c r="AA221" s="435"/>
      <c r="AB221" s="435"/>
      <c r="AC221" s="435"/>
      <c r="AD221" s="435">
        <v>0</v>
      </c>
      <c r="AE221" s="430">
        <f t="shared" si="31"/>
        <v>0.99999999999999978</v>
      </c>
      <c r="AF221" s="490"/>
      <c r="AG221" s="477"/>
      <c r="AH221" s="478"/>
      <c r="AI221" s="479"/>
      <c r="AJ221" s="477"/>
      <c r="AK221" s="358"/>
      <c r="AL221" s="467"/>
      <c r="AM221" s="480"/>
      <c r="AN221" s="457" t="str">
        <f t="shared" si="32"/>
        <v>EC.14193</v>
      </c>
      <c r="AO221" s="456" t="str">
        <f>VLOOKUP(AN221,Incurred_Real!$A$25:$D$376,4,FALSE)</f>
        <v>Security/Compliance</v>
      </c>
    </row>
    <row r="222" spans="1:41" s="457" customFormat="1" x14ac:dyDescent="0.25">
      <c r="A222" s="456"/>
      <c r="B222" s="456"/>
      <c r="C222" s="450" t="s">
        <v>835</v>
      </c>
      <c r="D222" s="451" t="s">
        <v>836</v>
      </c>
      <c r="E222" s="435">
        <v>0</v>
      </c>
      <c r="F222" s="435">
        <v>0</v>
      </c>
      <c r="G222" s="435">
        <v>0</v>
      </c>
      <c r="H222" s="435">
        <v>0</v>
      </c>
      <c r="I222" s="435">
        <v>0</v>
      </c>
      <c r="J222" s="435">
        <v>0</v>
      </c>
      <c r="K222" s="435">
        <v>0</v>
      </c>
      <c r="L222" s="435">
        <v>0</v>
      </c>
      <c r="M222" s="435">
        <v>0</v>
      </c>
      <c r="N222" s="435">
        <v>0</v>
      </c>
      <c r="O222" s="435">
        <v>2.0010261672329239E-2</v>
      </c>
      <c r="P222" s="435">
        <v>0.97998973832767078</v>
      </c>
      <c r="Q222" s="435">
        <v>0</v>
      </c>
      <c r="R222" s="435">
        <v>0</v>
      </c>
      <c r="S222" s="435">
        <v>0</v>
      </c>
      <c r="T222" s="435">
        <v>0</v>
      </c>
      <c r="U222" s="435">
        <v>0</v>
      </c>
      <c r="V222" s="435">
        <v>0</v>
      </c>
      <c r="W222" s="435">
        <v>0</v>
      </c>
      <c r="X222" s="435"/>
      <c r="Y222" s="435"/>
      <c r="Z222" s="435"/>
      <c r="AA222" s="435"/>
      <c r="AB222" s="435"/>
      <c r="AC222" s="435"/>
      <c r="AD222" s="435">
        <v>0</v>
      </c>
      <c r="AE222" s="430">
        <f t="shared" si="31"/>
        <v>1</v>
      </c>
      <c r="AF222" s="490"/>
      <c r="AG222" s="477"/>
      <c r="AH222" s="478"/>
      <c r="AI222" s="479"/>
      <c r="AJ222" s="477"/>
      <c r="AK222" s="358"/>
      <c r="AL222" s="467"/>
      <c r="AM222" s="480"/>
      <c r="AN222" s="457" t="str">
        <f t="shared" si="32"/>
        <v>EC.14209</v>
      </c>
      <c r="AO222" s="456" t="str">
        <f>VLOOKUP(AN222,Incurred_Real!$A$25:$D$376,4,FALSE)</f>
        <v>Security/Compliance</v>
      </c>
    </row>
    <row r="223" spans="1:41" s="457" customFormat="1" x14ac:dyDescent="0.25">
      <c r="A223" s="456"/>
      <c r="B223" s="456"/>
      <c r="C223" s="450" t="s">
        <v>748</v>
      </c>
      <c r="D223" s="451" t="s">
        <v>749</v>
      </c>
      <c r="E223" s="435">
        <v>0</v>
      </c>
      <c r="F223" s="435">
        <v>0.99946898641471948</v>
      </c>
      <c r="G223" s="435">
        <v>0</v>
      </c>
      <c r="H223" s="435">
        <v>0</v>
      </c>
      <c r="I223" s="435">
        <v>0</v>
      </c>
      <c r="J223" s="435">
        <v>0</v>
      </c>
      <c r="K223" s="435">
        <v>0</v>
      </c>
      <c r="L223" s="435">
        <v>0</v>
      </c>
      <c r="M223" s="435">
        <v>0</v>
      </c>
      <c r="N223" s="435">
        <v>0</v>
      </c>
      <c r="O223" s="435">
        <v>0</v>
      </c>
      <c r="P223" s="435">
        <v>0</v>
      </c>
      <c r="Q223" s="435">
        <v>0</v>
      </c>
      <c r="R223" s="435">
        <v>0</v>
      </c>
      <c r="S223" s="435">
        <v>0</v>
      </c>
      <c r="T223" s="435">
        <v>0</v>
      </c>
      <c r="U223" s="435">
        <v>0</v>
      </c>
      <c r="V223" s="435">
        <v>0</v>
      </c>
      <c r="W223" s="435">
        <v>0</v>
      </c>
      <c r="X223" s="435"/>
      <c r="Y223" s="435"/>
      <c r="Z223" s="435"/>
      <c r="AA223" s="435"/>
      <c r="AB223" s="435"/>
      <c r="AC223" s="435"/>
      <c r="AD223" s="435">
        <v>5.3101358528050353E-4</v>
      </c>
      <c r="AE223" s="430">
        <f t="shared" si="31"/>
        <v>1</v>
      </c>
      <c r="AF223" s="490"/>
      <c r="AG223" s="477"/>
      <c r="AH223" s="478"/>
      <c r="AI223" s="478"/>
      <c r="AJ223" s="477"/>
      <c r="AK223" s="358"/>
      <c r="AL223" s="467"/>
      <c r="AM223" s="480"/>
      <c r="AN223" s="457" t="str">
        <f t="shared" si="32"/>
        <v>EC.14190</v>
      </c>
      <c r="AO223" s="456" t="str">
        <f>VLOOKUP(AN223,Incurred_Real!$A$25:$D$376,4,FALSE)</f>
        <v>Augmentation</v>
      </c>
    </row>
    <row r="224" spans="1:41" s="457" customFormat="1" x14ac:dyDescent="0.25">
      <c r="A224" s="456"/>
      <c r="B224" s="456"/>
      <c r="C224" s="450" t="s">
        <v>750</v>
      </c>
      <c r="D224" s="451" t="s">
        <v>751</v>
      </c>
      <c r="E224" s="435">
        <v>0</v>
      </c>
      <c r="F224" s="435">
        <v>0.99960425137311892</v>
      </c>
      <c r="G224" s="435">
        <v>0</v>
      </c>
      <c r="H224" s="435">
        <v>0</v>
      </c>
      <c r="I224" s="435">
        <v>0</v>
      </c>
      <c r="J224" s="435">
        <v>0</v>
      </c>
      <c r="K224" s="435">
        <v>0</v>
      </c>
      <c r="L224" s="435">
        <v>0</v>
      </c>
      <c r="M224" s="435">
        <v>0</v>
      </c>
      <c r="N224" s="435">
        <v>0</v>
      </c>
      <c r="O224" s="435">
        <v>0</v>
      </c>
      <c r="P224" s="435">
        <v>0</v>
      </c>
      <c r="Q224" s="435">
        <v>0</v>
      </c>
      <c r="R224" s="435">
        <v>0</v>
      </c>
      <c r="S224" s="435">
        <v>0</v>
      </c>
      <c r="T224" s="435">
        <v>0</v>
      </c>
      <c r="U224" s="435">
        <v>0</v>
      </c>
      <c r="V224" s="435">
        <v>0</v>
      </c>
      <c r="W224" s="435">
        <v>0</v>
      </c>
      <c r="X224" s="435"/>
      <c r="Y224" s="435"/>
      <c r="Z224" s="435"/>
      <c r="AA224" s="435"/>
      <c r="AB224" s="435"/>
      <c r="AC224" s="435"/>
      <c r="AD224" s="435">
        <v>3.9574862688107143E-4</v>
      </c>
      <c r="AE224" s="430">
        <f t="shared" si="31"/>
        <v>1</v>
      </c>
      <c r="AF224" s="490"/>
      <c r="AG224" s="477"/>
      <c r="AH224" s="478"/>
      <c r="AI224" s="479"/>
      <c r="AJ224" s="477"/>
      <c r="AK224" s="358"/>
      <c r="AL224" s="467"/>
      <c r="AM224" s="480"/>
      <c r="AN224" s="457" t="str">
        <f t="shared" si="32"/>
        <v>EC.14191</v>
      </c>
      <c r="AO224" s="456" t="str">
        <f>VLOOKUP(AN224,Incurred_Real!$A$25:$D$376,4,FALSE)</f>
        <v>Augmentation</v>
      </c>
    </row>
    <row r="225" spans="1:42" s="457" customFormat="1" x14ac:dyDescent="0.25">
      <c r="A225" s="456"/>
      <c r="B225" s="456"/>
      <c r="C225" s="450" t="s">
        <v>752</v>
      </c>
      <c r="D225" s="451" t="s">
        <v>837</v>
      </c>
      <c r="E225" s="435">
        <v>0</v>
      </c>
      <c r="F225" s="435">
        <v>5.373659620884777E-3</v>
      </c>
      <c r="G225" s="435">
        <v>0</v>
      </c>
      <c r="H225" s="435">
        <v>0</v>
      </c>
      <c r="I225" s="435">
        <v>0</v>
      </c>
      <c r="J225" s="435">
        <v>0</v>
      </c>
      <c r="K225" s="435">
        <v>0</v>
      </c>
      <c r="L225" s="435">
        <v>0</v>
      </c>
      <c r="M225" s="435">
        <v>0</v>
      </c>
      <c r="N225" s="435">
        <v>0</v>
      </c>
      <c r="O225" s="435">
        <v>0</v>
      </c>
      <c r="P225" s="435">
        <v>0.99462634037911524</v>
      </c>
      <c r="Q225" s="435">
        <v>0</v>
      </c>
      <c r="R225" s="435">
        <v>0</v>
      </c>
      <c r="S225" s="435">
        <v>0</v>
      </c>
      <c r="T225" s="435">
        <v>0</v>
      </c>
      <c r="U225" s="435">
        <v>0</v>
      </c>
      <c r="V225" s="435">
        <v>0</v>
      </c>
      <c r="W225" s="435">
        <v>0</v>
      </c>
      <c r="X225" s="435"/>
      <c r="Y225" s="435"/>
      <c r="Z225" s="435"/>
      <c r="AA225" s="435"/>
      <c r="AB225" s="435"/>
      <c r="AC225" s="435"/>
      <c r="AD225" s="435">
        <v>0</v>
      </c>
      <c r="AE225" s="430">
        <f t="shared" si="31"/>
        <v>1</v>
      </c>
      <c r="AF225" s="490"/>
      <c r="AG225" s="477"/>
      <c r="AH225" s="478"/>
      <c r="AI225" s="478"/>
      <c r="AJ225" s="477"/>
      <c r="AK225" s="358"/>
      <c r="AL225" s="467"/>
      <c r="AM225" s="480"/>
      <c r="AN225" s="457" t="str">
        <f t="shared" si="32"/>
        <v>EC.14198</v>
      </c>
      <c r="AO225" s="456" t="str">
        <f>VLOOKUP(AN225,Incurred_Real!$A$25:$D$376,4,FALSE)</f>
        <v>Security/Compliance</v>
      </c>
    </row>
    <row r="226" spans="1:42" s="457" customFormat="1" x14ac:dyDescent="0.25">
      <c r="A226" s="456"/>
      <c r="B226" s="456"/>
      <c r="C226" s="450" t="s">
        <v>753</v>
      </c>
      <c r="D226" s="451" t="s">
        <v>754</v>
      </c>
      <c r="E226" s="435">
        <v>0</v>
      </c>
      <c r="F226" s="435">
        <v>0</v>
      </c>
      <c r="G226" s="435">
        <v>0</v>
      </c>
      <c r="H226" s="435">
        <v>0</v>
      </c>
      <c r="I226" s="435">
        <v>0</v>
      </c>
      <c r="J226" s="435">
        <v>0</v>
      </c>
      <c r="K226" s="435">
        <v>0</v>
      </c>
      <c r="L226" s="435">
        <v>0</v>
      </c>
      <c r="M226" s="435">
        <v>0</v>
      </c>
      <c r="N226" s="435">
        <v>0.94319268711139603</v>
      </c>
      <c r="O226" s="435">
        <v>0</v>
      </c>
      <c r="P226" s="435">
        <v>0</v>
      </c>
      <c r="Q226" s="435">
        <v>0</v>
      </c>
      <c r="R226" s="435">
        <v>0</v>
      </c>
      <c r="S226" s="435">
        <v>0</v>
      </c>
      <c r="T226" s="435">
        <v>0</v>
      </c>
      <c r="U226" s="435">
        <v>5.6807312888603925E-2</v>
      </c>
      <c r="V226" s="435">
        <v>0</v>
      </c>
      <c r="W226" s="435">
        <v>0</v>
      </c>
      <c r="X226" s="435"/>
      <c r="Y226" s="435"/>
      <c r="Z226" s="435"/>
      <c r="AA226" s="435"/>
      <c r="AB226" s="435"/>
      <c r="AC226" s="435"/>
      <c r="AD226" s="435">
        <v>0</v>
      </c>
      <c r="AE226" s="430">
        <f t="shared" si="31"/>
        <v>1</v>
      </c>
      <c r="AF226" s="490"/>
      <c r="AG226" s="477"/>
      <c r="AH226" s="478"/>
      <c r="AI226" s="479"/>
      <c r="AJ226" s="477"/>
      <c r="AK226" s="358"/>
      <c r="AL226" s="467"/>
      <c r="AM226" s="480"/>
      <c r="AN226" s="457" t="str">
        <f t="shared" si="32"/>
        <v>EC.14199</v>
      </c>
      <c r="AO226" s="456" t="str">
        <f>VLOOKUP(AN226,Incurred_Real!$A$25:$D$376,4,FALSE)</f>
        <v>Security/Compliance</v>
      </c>
    </row>
    <row r="227" spans="1:42" s="457" customFormat="1" x14ac:dyDescent="0.25">
      <c r="A227" s="456"/>
      <c r="B227" s="456"/>
      <c r="C227" s="450" t="s">
        <v>769</v>
      </c>
      <c r="D227" s="451" t="s">
        <v>838</v>
      </c>
      <c r="E227" s="435">
        <v>0</v>
      </c>
      <c r="F227" s="435">
        <v>0</v>
      </c>
      <c r="G227" s="435">
        <v>0</v>
      </c>
      <c r="H227" s="435">
        <v>0</v>
      </c>
      <c r="I227" s="435">
        <v>0</v>
      </c>
      <c r="J227" s="435">
        <v>0</v>
      </c>
      <c r="K227" s="435">
        <v>0</v>
      </c>
      <c r="L227" s="435">
        <v>0</v>
      </c>
      <c r="M227" s="435">
        <v>0</v>
      </c>
      <c r="N227" s="435">
        <v>0.47207511893824683</v>
      </c>
      <c r="O227" s="435">
        <v>0</v>
      </c>
      <c r="P227" s="435">
        <v>0.12548892528977545</v>
      </c>
      <c r="Q227" s="435">
        <v>0</v>
      </c>
      <c r="R227" s="435">
        <v>0</v>
      </c>
      <c r="S227" s="435">
        <v>0.36814717813627323</v>
      </c>
      <c r="T227" s="435">
        <v>3.4288777635704482E-2</v>
      </c>
      <c r="U227" s="435">
        <v>0</v>
      </c>
      <c r="V227" s="435">
        <v>0</v>
      </c>
      <c r="W227" s="435">
        <v>0</v>
      </c>
      <c r="X227" s="435"/>
      <c r="Y227" s="435"/>
      <c r="Z227" s="435"/>
      <c r="AA227" s="435"/>
      <c r="AB227" s="435"/>
      <c r="AC227" s="435"/>
      <c r="AD227" s="435">
        <v>0</v>
      </c>
      <c r="AE227" s="430">
        <f t="shared" si="31"/>
        <v>1</v>
      </c>
      <c r="AF227" s="490"/>
      <c r="AG227" s="477"/>
      <c r="AH227" s="478"/>
      <c r="AI227" s="479"/>
      <c r="AJ227" s="477"/>
      <c r="AK227" s="358"/>
      <c r="AL227" s="467"/>
      <c r="AM227" s="480"/>
      <c r="AN227" s="457" t="str">
        <f t="shared" si="32"/>
        <v>EC.14200</v>
      </c>
      <c r="AO227" s="456" t="str">
        <f>VLOOKUP(AN227,Incurred_Real!$A$25:$D$376,4,FALSE)</f>
        <v>Security/Compliance</v>
      </c>
    </row>
    <row r="228" spans="1:42" s="457" customFormat="1" x14ac:dyDescent="0.25">
      <c r="A228" s="456"/>
      <c r="B228" s="456"/>
      <c r="C228" s="450" t="s">
        <v>839</v>
      </c>
      <c r="D228" s="451" t="s">
        <v>840</v>
      </c>
      <c r="E228" s="435">
        <v>0</v>
      </c>
      <c r="F228" s="435">
        <v>6.7851500876980109E-2</v>
      </c>
      <c r="G228" s="435">
        <v>0</v>
      </c>
      <c r="H228" s="435">
        <v>0</v>
      </c>
      <c r="I228" s="435">
        <v>0</v>
      </c>
      <c r="J228" s="435">
        <v>0</v>
      </c>
      <c r="K228" s="435">
        <v>0</v>
      </c>
      <c r="L228" s="435">
        <v>0</v>
      </c>
      <c r="M228" s="435">
        <v>0</v>
      </c>
      <c r="N228" s="435">
        <v>0</v>
      </c>
      <c r="O228" s="435">
        <v>0.30156532735072356</v>
      </c>
      <c r="P228" s="435">
        <v>0</v>
      </c>
      <c r="Q228" s="435">
        <v>0</v>
      </c>
      <c r="R228" s="435">
        <v>0</v>
      </c>
      <c r="S228" s="435">
        <v>0</v>
      </c>
      <c r="T228" s="435">
        <v>0</v>
      </c>
      <c r="U228" s="435">
        <v>0</v>
      </c>
      <c r="V228" s="435">
        <v>0</v>
      </c>
      <c r="W228" s="435">
        <v>0</v>
      </c>
      <c r="X228" s="435"/>
      <c r="Y228" s="435"/>
      <c r="Z228" s="435"/>
      <c r="AA228" s="435"/>
      <c r="AB228" s="435"/>
      <c r="AC228" s="435"/>
      <c r="AD228" s="435">
        <v>0.63058317177229628</v>
      </c>
      <c r="AE228" s="430">
        <f t="shared" si="31"/>
        <v>1</v>
      </c>
      <c r="AF228" s="490"/>
      <c r="AG228" s="477"/>
      <c r="AH228" s="478"/>
      <c r="AI228" s="479"/>
      <c r="AJ228" s="477"/>
      <c r="AK228" s="358"/>
      <c r="AL228" s="467"/>
      <c r="AM228" s="480"/>
      <c r="AN228" s="457" t="str">
        <f t="shared" si="32"/>
        <v>EC.14201</v>
      </c>
      <c r="AO228" s="456" t="str">
        <f>VLOOKUP(AN228,Incurred_Real!$A$25:$D$376,4,FALSE)</f>
        <v>Security/Compliance</v>
      </c>
    </row>
    <row r="229" spans="1:42" s="457" customFormat="1" x14ac:dyDescent="0.25">
      <c r="A229" s="456"/>
      <c r="B229" s="456"/>
      <c r="C229" s="450" t="s">
        <v>841</v>
      </c>
      <c r="D229" s="451" t="s">
        <v>760</v>
      </c>
      <c r="E229" s="435">
        <v>0</v>
      </c>
      <c r="F229" s="435">
        <v>2.9391545616094802E-2</v>
      </c>
      <c r="G229" s="435">
        <v>0</v>
      </c>
      <c r="H229" s="435">
        <v>0</v>
      </c>
      <c r="I229" s="435">
        <v>0</v>
      </c>
      <c r="J229" s="435">
        <v>0</v>
      </c>
      <c r="K229" s="435">
        <v>0</v>
      </c>
      <c r="L229" s="435">
        <v>0</v>
      </c>
      <c r="M229" s="435">
        <v>0</v>
      </c>
      <c r="N229" s="435">
        <v>0</v>
      </c>
      <c r="O229" s="435">
        <v>0</v>
      </c>
      <c r="P229" s="435">
        <v>0</v>
      </c>
      <c r="Q229" s="435">
        <v>0</v>
      </c>
      <c r="R229" s="435">
        <v>0</v>
      </c>
      <c r="S229" s="435">
        <v>0</v>
      </c>
      <c r="T229" s="435">
        <v>4.8986007332172676E-2</v>
      </c>
      <c r="U229" s="435">
        <v>0</v>
      </c>
      <c r="V229" s="435">
        <v>0</v>
      </c>
      <c r="W229" s="435">
        <v>0</v>
      </c>
      <c r="X229" s="435"/>
      <c r="Y229" s="435"/>
      <c r="Z229" s="435"/>
      <c r="AA229" s="435"/>
      <c r="AB229" s="435"/>
      <c r="AC229" s="435"/>
      <c r="AD229" s="435">
        <v>0.92162244705173246</v>
      </c>
      <c r="AE229" s="430">
        <f t="shared" si="31"/>
        <v>1</v>
      </c>
      <c r="AF229" s="490"/>
      <c r="AG229" s="477"/>
      <c r="AH229" s="478"/>
      <c r="AI229" s="479"/>
      <c r="AJ229" s="477"/>
      <c r="AK229" s="358"/>
      <c r="AL229" s="467"/>
      <c r="AM229" s="480"/>
      <c r="AN229" s="457" t="str">
        <f t="shared" si="32"/>
        <v>EC.14203</v>
      </c>
      <c r="AO229" s="456" t="str">
        <f>VLOOKUP(AN229,Incurred_Real!$A$25:$D$376,4,FALSE)</f>
        <v>Security/Compliance</v>
      </c>
    </row>
    <row r="230" spans="1:42" s="457" customFormat="1" x14ac:dyDescent="0.25">
      <c r="A230" s="456"/>
      <c r="B230" s="456"/>
      <c r="C230" s="450" t="s">
        <v>770</v>
      </c>
      <c r="D230" s="451" t="s">
        <v>842</v>
      </c>
      <c r="E230" s="435">
        <v>0</v>
      </c>
      <c r="F230" s="435">
        <v>0</v>
      </c>
      <c r="G230" s="435">
        <v>0</v>
      </c>
      <c r="H230" s="435">
        <v>0</v>
      </c>
      <c r="I230" s="435">
        <v>0</v>
      </c>
      <c r="J230" s="435">
        <v>0</v>
      </c>
      <c r="K230" s="435">
        <v>0</v>
      </c>
      <c r="L230" s="435">
        <v>1</v>
      </c>
      <c r="M230" s="435">
        <v>0</v>
      </c>
      <c r="N230" s="435">
        <v>0</v>
      </c>
      <c r="O230" s="435">
        <v>0</v>
      </c>
      <c r="P230" s="435">
        <v>0</v>
      </c>
      <c r="Q230" s="435">
        <v>0</v>
      </c>
      <c r="R230" s="435">
        <v>0</v>
      </c>
      <c r="S230" s="435">
        <v>0</v>
      </c>
      <c r="T230" s="435">
        <v>0</v>
      </c>
      <c r="U230" s="435">
        <v>0</v>
      </c>
      <c r="V230" s="435">
        <v>0</v>
      </c>
      <c r="W230" s="435">
        <v>0</v>
      </c>
      <c r="X230" s="435"/>
      <c r="Y230" s="435"/>
      <c r="Z230" s="435"/>
      <c r="AA230" s="435"/>
      <c r="AB230" s="435"/>
      <c r="AC230" s="435"/>
      <c r="AD230" s="435">
        <v>0</v>
      </c>
      <c r="AE230" s="430">
        <f t="shared" si="31"/>
        <v>1</v>
      </c>
      <c r="AF230" s="490"/>
      <c r="AG230" s="477"/>
      <c r="AH230" s="478"/>
      <c r="AI230" s="479"/>
      <c r="AJ230" s="477"/>
      <c r="AK230" s="358"/>
      <c r="AL230" s="467"/>
      <c r="AM230" s="480"/>
      <c r="AN230" s="457" t="str">
        <f t="shared" si="32"/>
        <v>EC.14206</v>
      </c>
      <c r="AO230" s="456" t="str">
        <f>VLOOKUP(AN230,Incurred_Real!$A$25:$D$376,4,FALSE)</f>
        <v>Security/Compliance</v>
      </c>
    </row>
    <row r="231" spans="1:42" s="457" customFormat="1" x14ac:dyDescent="0.25">
      <c r="A231" s="456"/>
      <c r="B231" s="456"/>
      <c r="C231" s="450" t="s">
        <v>771</v>
      </c>
      <c r="D231" s="451" t="s">
        <v>843</v>
      </c>
      <c r="E231" s="435">
        <v>0</v>
      </c>
      <c r="F231" s="435">
        <v>0</v>
      </c>
      <c r="G231" s="435">
        <v>0</v>
      </c>
      <c r="H231" s="435">
        <v>0</v>
      </c>
      <c r="I231" s="435">
        <v>0</v>
      </c>
      <c r="J231" s="435">
        <v>0</v>
      </c>
      <c r="K231" s="435">
        <v>0</v>
      </c>
      <c r="L231" s="435">
        <v>0</v>
      </c>
      <c r="M231" s="435">
        <v>0</v>
      </c>
      <c r="N231" s="435">
        <v>0</v>
      </c>
      <c r="O231" s="435">
        <v>0</v>
      </c>
      <c r="P231" s="435">
        <v>0</v>
      </c>
      <c r="Q231" s="435">
        <v>0</v>
      </c>
      <c r="R231" s="435">
        <v>0</v>
      </c>
      <c r="S231" s="435">
        <v>0.97772307473778042</v>
      </c>
      <c r="T231" s="435">
        <v>0</v>
      </c>
      <c r="U231" s="435">
        <v>0</v>
      </c>
      <c r="V231" s="435">
        <v>0</v>
      </c>
      <c r="W231" s="435">
        <v>0</v>
      </c>
      <c r="X231" s="435"/>
      <c r="Y231" s="435"/>
      <c r="Z231" s="435"/>
      <c r="AA231" s="435"/>
      <c r="AB231" s="435"/>
      <c r="AC231" s="435"/>
      <c r="AD231" s="435">
        <v>2.2276925262219641E-2</v>
      </c>
      <c r="AE231" s="430">
        <f t="shared" si="31"/>
        <v>1</v>
      </c>
      <c r="AF231" s="490"/>
      <c r="AG231" s="477"/>
      <c r="AH231" s="478"/>
      <c r="AI231" s="479"/>
      <c r="AJ231" s="477"/>
      <c r="AK231" s="358"/>
      <c r="AL231" s="467"/>
      <c r="AM231" s="480"/>
      <c r="AN231" s="457" t="str">
        <f t="shared" si="32"/>
        <v>EC.14207</v>
      </c>
      <c r="AO231" s="456" t="str">
        <f>VLOOKUP(AN231,Incurred_Real!$A$25:$D$376,4,FALSE)</f>
        <v>Security/Compliance</v>
      </c>
    </row>
    <row r="232" spans="1:42" s="457" customFormat="1" x14ac:dyDescent="0.25">
      <c r="A232" s="456"/>
      <c r="B232" s="456"/>
      <c r="C232" s="450" t="s">
        <v>772</v>
      </c>
      <c r="D232" s="451" t="s">
        <v>844</v>
      </c>
      <c r="E232" s="435">
        <v>0</v>
      </c>
      <c r="F232" s="435">
        <v>0</v>
      </c>
      <c r="G232" s="435">
        <v>0</v>
      </c>
      <c r="H232" s="435">
        <v>0.86486486486486491</v>
      </c>
      <c r="I232" s="435">
        <v>0</v>
      </c>
      <c r="J232" s="435">
        <v>0</v>
      </c>
      <c r="K232" s="435">
        <v>0</v>
      </c>
      <c r="L232" s="435">
        <v>0</v>
      </c>
      <c r="M232" s="435">
        <v>0</v>
      </c>
      <c r="N232" s="484">
        <v>0</v>
      </c>
      <c r="O232" s="435">
        <v>0</v>
      </c>
      <c r="P232" s="435">
        <v>0.13513513513513511</v>
      </c>
      <c r="Q232" s="435">
        <v>0</v>
      </c>
      <c r="R232" s="435">
        <v>0</v>
      </c>
      <c r="S232" s="435">
        <v>0</v>
      </c>
      <c r="T232" s="435">
        <v>0</v>
      </c>
      <c r="U232" s="435">
        <v>0</v>
      </c>
      <c r="V232" s="435">
        <v>0</v>
      </c>
      <c r="W232" s="435">
        <v>0</v>
      </c>
      <c r="X232" s="435"/>
      <c r="Y232" s="435"/>
      <c r="Z232" s="435"/>
      <c r="AA232" s="435"/>
      <c r="AB232" s="435"/>
      <c r="AC232" s="435"/>
      <c r="AD232" s="435">
        <v>0</v>
      </c>
      <c r="AE232" s="430">
        <f t="shared" si="31"/>
        <v>1</v>
      </c>
      <c r="AF232" s="490"/>
      <c r="AG232" s="477"/>
      <c r="AH232" s="478"/>
      <c r="AI232" s="478"/>
      <c r="AJ232" s="477"/>
      <c r="AK232" s="358"/>
      <c r="AL232" s="467"/>
      <c r="AM232" s="480"/>
      <c r="AN232" s="457" t="str">
        <f t="shared" si="32"/>
        <v>EC.14210</v>
      </c>
      <c r="AO232" s="456" t="str">
        <f>VLOOKUP(AN232,Incurred_Real!$A$25:$D$376,4,FALSE)</f>
        <v>Security/Compliance</v>
      </c>
    </row>
    <row r="233" spans="1:42" s="457" customFormat="1" x14ac:dyDescent="0.25">
      <c r="A233" s="456"/>
      <c r="B233" s="456"/>
      <c r="C233" s="450" t="s">
        <v>845</v>
      </c>
      <c r="D233" s="451" t="s">
        <v>846</v>
      </c>
      <c r="E233" s="435">
        <v>0</v>
      </c>
      <c r="F233" s="435">
        <v>0</v>
      </c>
      <c r="G233" s="435">
        <v>0</v>
      </c>
      <c r="H233" s="435">
        <v>0</v>
      </c>
      <c r="I233" s="435">
        <v>0</v>
      </c>
      <c r="J233" s="435">
        <v>0</v>
      </c>
      <c r="K233" s="435">
        <v>0</v>
      </c>
      <c r="L233" s="435">
        <v>0</v>
      </c>
      <c r="M233" s="435">
        <v>0</v>
      </c>
      <c r="N233" s="435">
        <v>0</v>
      </c>
      <c r="O233" s="435">
        <v>0</v>
      </c>
      <c r="P233" s="435">
        <v>0</v>
      </c>
      <c r="Q233" s="435">
        <v>0</v>
      </c>
      <c r="R233" s="435">
        <v>0</v>
      </c>
      <c r="S233" s="435">
        <v>1.1182242605247236E-2</v>
      </c>
      <c r="T233" s="435">
        <v>0.98881775739475275</v>
      </c>
      <c r="U233" s="435">
        <v>0</v>
      </c>
      <c r="V233" s="435">
        <v>0</v>
      </c>
      <c r="W233" s="435">
        <v>0</v>
      </c>
      <c r="X233" s="435"/>
      <c r="Y233" s="435"/>
      <c r="Z233" s="435"/>
      <c r="AA233" s="435"/>
      <c r="AB233" s="435"/>
      <c r="AC233" s="435"/>
      <c r="AD233" s="435">
        <v>0</v>
      </c>
      <c r="AE233" s="430">
        <f t="shared" si="31"/>
        <v>1</v>
      </c>
      <c r="AF233" s="490"/>
      <c r="AG233" s="477"/>
      <c r="AH233" s="478"/>
      <c r="AI233" s="479"/>
      <c r="AJ233" s="477"/>
      <c r="AK233" s="358"/>
      <c r="AL233" s="467"/>
      <c r="AM233" s="480"/>
      <c r="AN233" s="457" t="str">
        <f t="shared" si="32"/>
        <v>EC.14218</v>
      </c>
      <c r="AO233" s="456" t="str">
        <f>VLOOKUP(AN233,Incurred_Real!$A$25:$D$376,4,FALSE)</f>
        <v>Security/Compliance</v>
      </c>
    </row>
    <row r="234" spans="1:42" s="457" customFormat="1" x14ac:dyDescent="0.25">
      <c r="A234" s="456"/>
      <c r="B234" s="456"/>
      <c r="C234" s="450" t="s">
        <v>755</v>
      </c>
      <c r="D234" s="451" t="s">
        <v>741</v>
      </c>
      <c r="E234" s="435"/>
      <c r="F234" s="435"/>
      <c r="G234" s="435"/>
      <c r="H234" s="435"/>
      <c r="I234" s="435"/>
      <c r="J234" s="435"/>
      <c r="K234" s="435"/>
      <c r="L234" s="435"/>
      <c r="M234" s="435"/>
      <c r="N234" s="435"/>
      <c r="O234" s="435"/>
      <c r="P234" s="435"/>
      <c r="Q234" s="435"/>
      <c r="R234" s="435"/>
      <c r="S234" s="435">
        <v>1</v>
      </c>
      <c r="T234" s="435"/>
      <c r="U234" s="435"/>
      <c r="V234" s="435"/>
      <c r="W234" s="435"/>
      <c r="X234" s="435"/>
      <c r="Y234" s="435"/>
      <c r="Z234" s="435"/>
      <c r="AA234" s="435"/>
      <c r="AB234" s="435"/>
      <c r="AC234" s="435"/>
      <c r="AD234" s="435"/>
      <c r="AE234" s="430">
        <f t="shared" si="31"/>
        <v>1</v>
      </c>
      <c r="AF234" s="490"/>
      <c r="AG234" s="477"/>
      <c r="AH234" s="478"/>
      <c r="AI234" s="479"/>
      <c r="AJ234" s="477"/>
      <c r="AK234" s="358"/>
      <c r="AL234" s="467"/>
      <c r="AM234" s="480"/>
      <c r="AN234" s="457" t="str">
        <f t="shared" si="32"/>
        <v>EC.14196</v>
      </c>
      <c r="AO234" s="456" t="str">
        <f>VLOOKUP(AN234,Incurred_Real!$A$25:$D$376,4,FALSE)</f>
        <v>Replacement</v>
      </c>
    </row>
    <row r="235" spans="1:42" s="457" customFormat="1" x14ac:dyDescent="0.25">
      <c r="A235" s="456"/>
      <c r="B235" s="456"/>
      <c r="C235" s="450" t="s">
        <v>773</v>
      </c>
      <c r="D235" s="451" t="s">
        <v>766</v>
      </c>
      <c r="E235" s="435"/>
      <c r="F235" s="435"/>
      <c r="G235" s="435"/>
      <c r="H235" s="435"/>
      <c r="I235" s="435"/>
      <c r="J235" s="435"/>
      <c r="K235" s="435"/>
      <c r="L235" s="435"/>
      <c r="M235" s="435"/>
      <c r="N235" s="435">
        <v>0.65</v>
      </c>
      <c r="O235" s="435"/>
      <c r="P235" s="435">
        <v>0.11</v>
      </c>
      <c r="Q235" s="435"/>
      <c r="R235" s="435"/>
      <c r="S235" s="435">
        <f>1-P235-N235</f>
        <v>0.24</v>
      </c>
      <c r="T235" s="435"/>
      <c r="U235" s="435"/>
      <c r="V235" s="435"/>
      <c r="W235" s="435"/>
      <c r="X235" s="435"/>
      <c r="Y235" s="435"/>
      <c r="Z235" s="435"/>
      <c r="AA235" s="435"/>
      <c r="AB235" s="435"/>
      <c r="AC235" s="435"/>
      <c r="AD235" s="435"/>
      <c r="AE235" s="430">
        <f t="shared" si="31"/>
        <v>1</v>
      </c>
      <c r="AF235" s="490"/>
      <c r="AG235" s="477"/>
      <c r="AH235" s="478"/>
      <c r="AI235" s="479"/>
      <c r="AJ235" s="477"/>
      <c r="AK235" s="358"/>
      <c r="AL235" s="467"/>
      <c r="AM235" s="480"/>
      <c r="AN235" s="457" t="str">
        <f t="shared" si="32"/>
        <v>EC.14211</v>
      </c>
      <c r="AO235" s="456" t="str">
        <f>VLOOKUP(AN235,Incurred_Real!$A$25:$D$376,4,FALSE)</f>
        <v>Augmentation</v>
      </c>
    </row>
    <row r="236" spans="1:42" s="457" customFormat="1" x14ac:dyDescent="0.25">
      <c r="A236" s="456"/>
      <c r="B236" s="456"/>
      <c r="C236" s="450" t="s">
        <v>724</v>
      </c>
      <c r="D236" s="451" t="s">
        <v>700</v>
      </c>
      <c r="E236" s="435"/>
      <c r="F236" s="435"/>
      <c r="G236" s="435"/>
      <c r="H236" s="435"/>
      <c r="I236" s="435"/>
      <c r="J236" s="435"/>
      <c r="K236" s="435"/>
      <c r="L236" s="435"/>
      <c r="M236" s="435"/>
      <c r="N236" s="435">
        <v>8.8352454679862968E-2</v>
      </c>
      <c r="O236" s="435"/>
      <c r="P236" s="435"/>
      <c r="Q236" s="435"/>
      <c r="R236" s="435"/>
      <c r="S236" s="435"/>
      <c r="T236" s="435">
        <v>0.91164754532013703</v>
      </c>
      <c r="U236" s="435"/>
      <c r="V236" s="435"/>
      <c r="W236" s="435"/>
      <c r="X236" s="435"/>
      <c r="Y236" s="435"/>
      <c r="Z236" s="435"/>
      <c r="AA236" s="435"/>
      <c r="AB236" s="435"/>
      <c r="AC236" s="435"/>
      <c r="AD236" s="435"/>
      <c r="AE236" s="430">
        <f t="shared" si="31"/>
        <v>1</v>
      </c>
      <c r="AF236" s="490"/>
      <c r="AG236" s="477"/>
      <c r="AH236" s="478"/>
      <c r="AI236" s="479"/>
      <c r="AJ236" s="477"/>
      <c r="AK236" s="358"/>
      <c r="AL236" s="467"/>
      <c r="AM236" s="480"/>
      <c r="AN236" s="457" t="str">
        <f t="shared" si="32"/>
        <v>EC.14172</v>
      </c>
      <c r="AO236" s="456" t="str">
        <f>VLOOKUP(AN236,Incurred_Real!$A$25:$D$376,4,FALSE)</f>
        <v>Replacement</v>
      </c>
    </row>
    <row r="237" spans="1:42" s="457" customFormat="1" x14ac:dyDescent="0.25">
      <c r="A237" s="456"/>
      <c r="B237" s="456"/>
      <c r="C237" s="450" t="s">
        <v>1355</v>
      </c>
      <c r="D237" s="451" t="s">
        <v>1010</v>
      </c>
      <c r="E237" s="435"/>
      <c r="F237" s="435">
        <v>3.2694526346057717E-4</v>
      </c>
      <c r="G237" s="435">
        <v>0</v>
      </c>
      <c r="H237" s="435">
        <v>6.8330572561781013E-3</v>
      </c>
      <c r="I237" s="435"/>
      <c r="J237" s="435">
        <v>1.849949056025464E-3</v>
      </c>
      <c r="K237" s="435"/>
      <c r="L237" s="435"/>
      <c r="M237" s="435"/>
      <c r="N237" s="435">
        <v>0.149059989857033</v>
      </c>
      <c r="O237" s="435">
        <v>1.4657794002154344E-2</v>
      </c>
      <c r="P237" s="435">
        <v>0.14433577751782592</v>
      </c>
      <c r="Q237" s="435">
        <v>5.1667683346982999E-3</v>
      </c>
      <c r="R237" s="435"/>
      <c r="S237" s="435">
        <v>6.0629450043592256E-2</v>
      </c>
      <c r="T237" s="435">
        <v>1.2521749619764288E-3</v>
      </c>
      <c r="U237" s="435"/>
      <c r="V237" s="435"/>
      <c r="W237" s="435"/>
      <c r="X237" s="435"/>
      <c r="Y237" s="435"/>
      <c r="Z237" s="435"/>
      <c r="AA237" s="435"/>
      <c r="AB237" s="435"/>
      <c r="AC237" s="435">
        <v>0.61100760250603547</v>
      </c>
      <c r="AD237" s="435">
        <v>4.8804912010201673E-3</v>
      </c>
      <c r="AE237" s="430">
        <f t="shared" si="31"/>
        <v>1</v>
      </c>
      <c r="AF237" s="490"/>
      <c r="AG237" s="477"/>
      <c r="AH237" s="478"/>
      <c r="AI237" s="479"/>
      <c r="AJ237" s="477"/>
      <c r="AK237" s="358"/>
      <c r="AL237" s="467"/>
      <c r="AM237" s="480"/>
      <c r="AN237" s="457" t="str">
        <f t="shared" si="32"/>
        <v>EC.14219</v>
      </c>
      <c r="AO237" s="456" t="str">
        <f>VLOOKUP(AN237,Incurred_Real!$A$25:$D$376,4,FALSE)</f>
        <v>Security/Compliance</v>
      </c>
    </row>
    <row r="238" spans="1:42" s="457" customFormat="1" x14ac:dyDescent="0.25">
      <c r="A238" s="456"/>
      <c r="B238" s="456"/>
      <c r="C238" s="452" t="str">
        <f>RIGHT(AN238,6)</f>
        <v>15569O</v>
      </c>
      <c r="D238" s="451" t="s">
        <v>1323</v>
      </c>
      <c r="E238" s="435"/>
      <c r="F238" s="435"/>
      <c r="G238" s="435"/>
      <c r="H238" s="435"/>
      <c r="I238" s="435"/>
      <c r="J238" s="435"/>
      <c r="K238" s="435"/>
      <c r="L238" s="435"/>
      <c r="M238" s="435"/>
      <c r="N238" s="435"/>
      <c r="O238" s="435"/>
      <c r="P238" s="435"/>
      <c r="Q238" s="435"/>
      <c r="R238" s="435"/>
      <c r="S238" s="435"/>
      <c r="T238" s="435"/>
      <c r="U238" s="435"/>
      <c r="V238" s="435"/>
      <c r="W238" s="435"/>
      <c r="X238" s="435"/>
      <c r="Y238" s="435"/>
      <c r="Z238" s="435">
        <v>1</v>
      </c>
      <c r="AA238" s="435"/>
      <c r="AB238" s="435"/>
      <c r="AC238" s="435"/>
      <c r="AD238" s="435"/>
      <c r="AE238" s="430">
        <f t="shared" si="31"/>
        <v>1</v>
      </c>
      <c r="AF238" s="490"/>
      <c r="AG238" s="477"/>
      <c r="AH238" s="478"/>
      <c r="AI238" s="479"/>
      <c r="AJ238" s="477"/>
      <c r="AK238" s="358"/>
      <c r="AL238" s="467"/>
      <c r="AM238" s="480"/>
      <c r="AN238" s="457" t="s">
        <v>1584</v>
      </c>
      <c r="AO238" s="456" t="str">
        <f>VLOOKUP(AN238,Incurred_Real!$A$25:$D$376,4,FALSE)</f>
        <v>Facilities</v>
      </c>
    </row>
    <row r="239" spans="1:42" s="457" customFormat="1" x14ac:dyDescent="0.25">
      <c r="A239" s="456"/>
      <c r="B239" s="456"/>
      <c r="C239" s="452" t="str">
        <f>RIGHT(AN239,7)</f>
        <v>15569MV</v>
      </c>
      <c r="D239" s="451" t="s">
        <v>1586</v>
      </c>
      <c r="E239" s="435"/>
      <c r="F239" s="435"/>
      <c r="G239" s="435"/>
      <c r="H239" s="435"/>
      <c r="I239" s="435"/>
      <c r="J239" s="435"/>
      <c r="K239" s="435"/>
      <c r="L239" s="435"/>
      <c r="M239" s="435"/>
      <c r="N239" s="435"/>
      <c r="O239" s="435"/>
      <c r="P239" s="435"/>
      <c r="Q239" s="435"/>
      <c r="R239" s="435"/>
      <c r="S239" s="435"/>
      <c r="T239" s="435"/>
      <c r="U239" s="435"/>
      <c r="V239" s="435"/>
      <c r="W239" s="435"/>
      <c r="X239" s="435"/>
      <c r="Y239" s="435"/>
      <c r="Z239" s="435"/>
      <c r="AA239" s="435"/>
      <c r="AB239" s="435">
        <v>1</v>
      </c>
      <c r="AC239" s="435"/>
      <c r="AD239" s="435"/>
      <c r="AE239" s="430">
        <f t="shared" si="31"/>
        <v>1</v>
      </c>
      <c r="AF239" s="490"/>
      <c r="AG239" s="477"/>
      <c r="AH239" s="478"/>
      <c r="AI239" s="479"/>
      <c r="AJ239" s="477"/>
      <c r="AK239" s="358"/>
      <c r="AL239" s="467"/>
      <c r="AM239" s="480"/>
      <c r="AN239" s="457" t="s">
        <v>1585</v>
      </c>
      <c r="AO239" s="456" t="str">
        <f>VLOOKUP(AN239,Incurred_Real!$A$25:$D$376,4,FALSE)</f>
        <v>Facilities</v>
      </c>
    </row>
    <row r="240" spans="1:42" x14ac:dyDescent="0.25">
      <c r="C240" s="452" t="str">
        <f t="shared" ref="C240:C267" si="33">RIGHT(AN240,5)</f>
        <v>14004</v>
      </c>
      <c r="D240" s="453" t="s">
        <v>1007</v>
      </c>
      <c r="E240" s="435">
        <v>0</v>
      </c>
      <c r="F240" s="435">
        <v>0</v>
      </c>
      <c r="G240" s="435">
        <v>0</v>
      </c>
      <c r="H240" s="435">
        <v>1</v>
      </c>
      <c r="I240" s="435">
        <v>0</v>
      </c>
      <c r="J240" s="435">
        <v>0</v>
      </c>
      <c r="K240" s="435">
        <v>0</v>
      </c>
      <c r="L240" s="435">
        <v>0</v>
      </c>
      <c r="M240" s="435">
        <v>0</v>
      </c>
      <c r="N240" s="435">
        <v>0</v>
      </c>
      <c r="O240" s="435">
        <v>0</v>
      </c>
      <c r="P240" s="435">
        <v>0</v>
      </c>
      <c r="Q240" s="435">
        <v>0</v>
      </c>
      <c r="R240" s="435">
        <v>0</v>
      </c>
      <c r="S240" s="435">
        <v>0</v>
      </c>
      <c r="T240" s="435">
        <v>0</v>
      </c>
      <c r="U240" s="435">
        <v>0</v>
      </c>
      <c r="V240" s="435">
        <v>0</v>
      </c>
      <c r="W240" s="435">
        <v>0</v>
      </c>
      <c r="X240" s="435">
        <v>0</v>
      </c>
      <c r="Y240" s="435">
        <v>0</v>
      </c>
      <c r="Z240" s="435"/>
      <c r="AA240" s="435"/>
      <c r="AB240" s="435"/>
      <c r="AC240" s="435">
        <v>0</v>
      </c>
      <c r="AD240" s="435">
        <v>0</v>
      </c>
      <c r="AE240" s="430">
        <f t="shared" si="31"/>
        <v>1</v>
      </c>
      <c r="AF240" s="485"/>
      <c r="AG240" s="477"/>
      <c r="AH240" s="478"/>
      <c r="AI240" s="479"/>
      <c r="AJ240" s="477"/>
      <c r="AK240" s="358"/>
      <c r="AL240" s="491"/>
      <c r="AM240" s="492"/>
      <c r="AN240" s="456" t="s">
        <v>886</v>
      </c>
      <c r="AO240" s="456" t="s">
        <v>47</v>
      </c>
      <c r="AP240" s="456" t="str">
        <f>VLOOKUP(AN240,Incurred_Real!$A$25:$AZ$501,Incurred_Real!$E$1,FALSE)</f>
        <v>Closed</v>
      </c>
    </row>
    <row r="241" spans="1:42" x14ac:dyDescent="0.25">
      <c r="C241" s="452" t="str">
        <f t="shared" si="33"/>
        <v>14204</v>
      </c>
      <c r="D241" s="453" t="s">
        <v>1031</v>
      </c>
      <c r="E241" s="435">
        <v>0</v>
      </c>
      <c r="F241" s="435">
        <v>0</v>
      </c>
      <c r="G241" s="435">
        <v>0</v>
      </c>
      <c r="H241" s="435">
        <v>1</v>
      </c>
      <c r="I241" s="435">
        <v>0</v>
      </c>
      <c r="J241" s="435">
        <v>0</v>
      </c>
      <c r="K241" s="435">
        <v>0</v>
      </c>
      <c r="L241" s="435">
        <v>0</v>
      </c>
      <c r="M241" s="435">
        <v>0</v>
      </c>
      <c r="N241" s="435">
        <v>0</v>
      </c>
      <c r="O241" s="435">
        <v>0</v>
      </c>
      <c r="P241" s="435">
        <v>0</v>
      </c>
      <c r="Q241" s="435">
        <v>0</v>
      </c>
      <c r="R241" s="435">
        <v>0</v>
      </c>
      <c r="S241" s="435">
        <v>0</v>
      </c>
      <c r="T241" s="435">
        <v>0</v>
      </c>
      <c r="U241" s="435">
        <v>0</v>
      </c>
      <c r="V241" s="435">
        <v>0</v>
      </c>
      <c r="W241" s="435">
        <v>0</v>
      </c>
      <c r="X241" s="435">
        <v>0</v>
      </c>
      <c r="Y241" s="435">
        <v>0</v>
      </c>
      <c r="Z241" s="435"/>
      <c r="AA241" s="435"/>
      <c r="AB241" s="435"/>
      <c r="AC241" s="435">
        <v>0</v>
      </c>
      <c r="AD241" s="435">
        <v>0</v>
      </c>
      <c r="AE241" s="430">
        <f t="shared" si="31"/>
        <v>1</v>
      </c>
      <c r="AF241" s="485"/>
      <c r="AG241" s="477"/>
      <c r="AH241" s="478"/>
      <c r="AI241" s="478"/>
      <c r="AJ241" s="477"/>
      <c r="AK241" s="358"/>
      <c r="AL241" s="491"/>
      <c r="AM241" s="492"/>
      <c r="AN241" s="456" t="s">
        <v>909</v>
      </c>
      <c r="AO241" s="456" t="s">
        <v>47</v>
      </c>
      <c r="AP241" s="456" t="str">
        <f>VLOOKUP(AN241,Incurred_Real!$A$25:$AZ$501,Incurred_Real!$E$1,FALSE)</f>
        <v>Potential</v>
      </c>
    </row>
    <row r="242" spans="1:42" x14ac:dyDescent="0.25">
      <c r="C242" s="452" t="str">
        <f t="shared" si="33"/>
        <v>14221</v>
      </c>
      <c r="D242" s="453" t="s">
        <v>1001</v>
      </c>
      <c r="E242" s="435">
        <v>0</v>
      </c>
      <c r="F242" s="435">
        <v>0</v>
      </c>
      <c r="G242" s="435">
        <v>0</v>
      </c>
      <c r="H242" s="435">
        <v>0</v>
      </c>
      <c r="I242" s="435">
        <v>0</v>
      </c>
      <c r="J242" s="435">
        <v>0</v>
      </c>
      <c r="K242" s="435">
        <v>0</v>
      </c>
      <c r="L242" s="435">
        <v>0</v>
      </c>
      <c r="M242" s="435">
        <v>0</v>
      </c>
      <c r="N242" s="435">
        <v>5.3549782308786563E-2</v>
      </c>
      <c r="O242" s="435">
        <v>0</v>
      </c>
      <c r="P242" s="435">
        <v>0</v>
      </c>
      <c r="Q242" s="435">
        <v>0</v>
      </c>
      <c r="R242" s="435">
        <v>0</v>
      </c>
      <c r="S242" s="435">
        <v>3.2592685519650985E-2</v>
      </c>
      <c r="T242" s="435">
        <v>0.73088869790500288</v>
      </c>
      <c r="U242" s="435">
        <v>0</v>
      </c>
      <c r="V242" s="435">
        <v>0</v>
      </c>
      <c r="W242" s="435">
        <v>0.18296883426655944</v>
      </c>
      <c r="X242" s="435"/>
      <c r="Y242" s="435"/>
      <c r="Z242" s="435"/>
      <c r="AA242" s="435"/>
      <c r="AB242" s="435"/>
      <c r="AC242" s="435"/>
      <c r="AD242" s="435"/>
      <c r="AE242" s="430">
        <f t="shared" si="31"/>
        <v>0.99999999999999978</v>
      </c>
      <c r="AF242" s="485"/>
      <c r="AG242" s="477"/>
      <c r="AH242" s="478"/>
      <c r="AI242" s="479"/>
      <c r="AJ242" s="477"/>
      <c r="AK242" s="358"/>
      <c r="AL242" s="491"/>
      <c r="AM242" s="492"/>
      <c r="AN242" s="456" t="s">
        <v>880</v>
      </c>
      <c r="AO242" s="456" t="str">
        <f>VLOOKUP(AN242,Incurred_Real!$A$25:$D$376,4,FALSE)</f>
        <v>Refurbishment</v>
      </c>
      <c r="AP242" s="456" t="str">
        <f>VLOOKUP(AN242,Incurred_Real!$A$25:$AZ$501,Incurred_Real!$E$1,FALSE)</f>
        <v>Active</v>
      </c>
    </row>
    <row r="243" spans="1:42" x14ac:dyDescent="0.25">
      <c r="C243" s="452" t="str">
        <f t="shared" si="33"/>
        <v>14222</v>
      </c>
      <c r="D243" s="453" t="s">
        <v>997</v>
      </c>
      <c r="E243" s="435">
        <v>0</v>
      </c>
      <c r="F243" s="435">
        <v>0</v>
      </c>
      <c r="G243" s="435">
        <v>0</v>
      </c>
      <c r="H243" s="435">
        <v>1</v>
      </c>
      <c r="I243" s="435">
        <v>0</v>
      </c>
      <c r="J243" s="435">
        <v>0</v>
      </c>
      <c r="K243" s="435">
        <v>0</v>
      </c>
      <c r="L243" s="435">
        <v>0</v>
      </c>
      <c r="M243" s="435">
        <v>0</v>
      </c>
      <c r="N243" s="435">
        <v>0</v>
      </c>
      <c r="O243" s="435">
        <v>0</v>
      </c>
      <c r="P243" s="435">
        <v>0</v>
      </c>
      <c r="Q243" s="435">
        <v>0</v>
      </c>
      <c r="R243" s="435">
        <v>0</v>
      </c>
      <c r="S243" s="435">
        <v>0</v>
      </c>
      <c r="T243" s="435">
        <v>0</v>
      </c>
      <c r="U243" s="435">
        <v>0</v>
      </c>
      <c r="V243" s="435">
        <v>0</v>
      </c>
      <c r="W243" s="435">
        <v>0</v>
      </c>
      <c r="X243" s="435">
        <v>0</v>
      </c>
      <c r="Y243" s="435">
        <v>0</v>
      </c>
      <c r="Z243" s="435"/>
      <c r="AA243" s="435"/>
      <c r="AB243" s="435"/>
      <c r="AC243" s="435">
        <v>0</v>
      </c>
      <c r="AD243" s="435">
        <v>0</v>
      </c>
      <c r="AE243" s="430">
        <f t="shared" si="31"/>
        <v>1</v>
      </c>
      <c r="AF243" s="485"/>
      <c r="AG243" s="477"/>
      <c r="AH243" s="478"/>
      <c r="AI243" s="478"/>
      <c r="AJ243" s="477"/>
      <c r="AK243" s="358"/>
      <c r="AL243" s="491"/>
      <c r="AM243" s="492"/>
      <c r="AN243" s="456" t="s">
        <v>876</v>
      </c>
      <c r="AO243" s="456" t="str">
        <f>VLOOKUP(AN243,Incurred_Real!$A$25:$D$376,4,FALSE)</f>
        <v>Information Technology</v>
      </c>
      <c r="AP243" s="456" t="str">
        <f>VLOOKUP(AN243,Incurred_Real!$A$25:$AZ$501,Incurred_Real!$E$1,FALSE)</f>
        <v>Closed</v>
      </c>
    </row>
    <row r="244" spans="1:42" x14ac:dyDescent="0.25">
      <c r="C244" s="452" t="str">
        <f t="shared" si="33"/>
        <v>14227</v>
      </c>
      <c r="D244" s="453" t="s">
        <v>1002</v>
      </c>
      <c r="E244" s="435">
        <v>0</v>
      </c>
      <c r="F244" s="435">
        <v>0</v>
      </c>
      <c r="G244" s="435">
        <v>0</v>
      </c>
      <c r="H244" s="435">
        <v>0</v>
      </c>
      <c r="I244" s="435">
        <v>0</v>
      </c>
      <c r="J244" s="435">
        <v>0</v>
      </c>
      <c r="K244" s="435">
        <v>0</v>
      </c>
      <c r="L244" s="435">
        <v>0</v>
      </c>
      <c r="M244" s="435">
        <v>0</v>
      </c>
      <c r="N244" s="435">
        <v>0</v>
      </c>
      <c r="O244" s="435">
        <v>0</v>
      </c>
      <c r="P244" s="435">
        <v>0</v>
      </c>
      <c r="Q244" s="435">
        <v>0</v>
      </c>
      <c r="R244" s="435">
        <v>0</v>
      </c>
      <c r="S244" s="435">
        <v>1.1182242605247236E-2</v>
      </c>
      <c r="T244" s="435">
        <v>0.98881775739475275</v>
      </c>
      <c r="U244" s="435">
        <v>0</v>
      </c>
      <c r="V244" s="435">
        <v>0</v>
      </c>
      <c r="W244" s="435">
        <v>0</v>
      </c>
      <c r="X244" s="435"/>
      <c r="Y244" s="435"/>
      <c r="Z244" s="435"/>
      <c r="AA244" s="435"/>
      <c r="AB244" s="435"/>
      <c r="AC244" s="435"/>
      <c r="AD244" s="435">
        <v>0</v>
      </c>
      <c r="AE244" s="430">
        <f t="shared" si="31"/>
        <v>1</v>
      </c>
      <c r="AF244" s="485"/>
      <c r="AG244" s="477"/>
      <c r="AH244" s="478"/>
      <c r="AI244" s="478"/>
      <c r="AJ244" s="477"/>
      <c r="AK244" s="358"/>
      <c r="AL244" s="491"/>
      <c r="AM244" s="492"/>
      <c r="AN244" s="456" t="s">
        <v>881</v>
      </c>
      <c r="AO244" s="456" t="str">
        <f>VLOOKUP(AN244,Incurred_Real!$A$25:$D$376,4,FALSE)</f>
        <v>Replacement</v>
      </c>
      <c r="AP244" s="456" t="str">
        <f>VLOOKUP(AN244,Incurred_Real!$A$25:$AZ$501,Incurred_Real!$E$1,FALSE)</f>
        <v>Closed</v>
      </c>
    </row>
    <row r="245" spans="1:42" s="492" customFormat="1" x14ac:dyDescent="0.25">
      <c r="A245" s="456"/>
      <c r="B245" s="456"/>
      <c r="C245" s="452" t="str">
        <f t="shared" si="33"/>
        <v>14236</v>
      </c>
      <c r="D245" s="453" t="s">
        <v>1008</v>
      </c>
      <c r="E245" s="435">
        <v>0</v>
      </c>
      <c r="F245" s="435">
        <v>0</v>
      </c>
      <c r="G245" s="435">
        <v>0</v>
      </c>
      <c r="H245" s="435">
        <v>0</v>
      </c>
      <c r="I245" s="435">
        <v>0</v>
      </c>
      <c r="J245" s="435">
        <v>1.380360725700041E-2</v>
      </c>
      <c r="K245" s="435">
        <v>0</v>
      </c>
      <c r="L245" s="435">
        <v>0</v>
      </c>
      <c r="M245" s="435">
        <v>0</v>
      </c>
      <c r="N245" s="435">
        <v>1.1690297991965741E-2</v>
      </c>
      <c r="O245" s="435">
        <v>0</v>
      </c>
      <c r="P245" s="435">
        <v>0.21609263198291842</v>
      </c>
      <c r="Q245" s="435">
        <v>0.75312207998626524</v>
      </c>
      <c r="R245" s="435">
        <v>0</v>
      </c>
      <c r="S245" s="435">
        <v>5.2913827818501565E-3</v>
      </c>
      <c r="T245" s="435">
        <v>0</v>
      </c>
      <c r="U245" s="435">
        <v>0</v>
      </c>
      <c r="V245" s="435">
        <v>0</v>
      </c>
      <c r="W245" s="435">
        <v>0</v>
      </c>
      <c r="X245" s="435">
        <v>0</v>
      </c>
      <c r="Y245" s="435">
        <v>0</v>
      </c>
      <c r="Z245" s="435">
        <v>0</v>
      </c>
      <c r="AA245" s="435"/>
      <c r="AB245" s="435"/>
      <c r="AC245" s="435">
        <v>0</v>
      </c>
      <c r="AD245" s="435">
        <v>0</v>
      </c>
      <c r="AE245" s="430">
        <f t="shared" si="31"/>
        <v>1</v>
      </c>
      <c r="AF245" s="485"/>
      <c r="AG245" s="477"/>
      <c r="AH245" s="478"/>
      <c r="AI245" s="479"/>
      <c r="AJ245" s="477"/>
      <c r="AK245" s="358"/>
      <c r="AL245" s="491"/>
      <c r="AN245" s="492" t="s">
        <v>887</v>
      </c>
      <c r="AO245" s="492" t="str">
        <f>VLOOKUP(AN245,Incurred_Real!$A$25:$D$376,4,FALSE)</f>
        <v>Security/Compliance</v>
      </c>
      <c r="AP245" s="492" t="str">
        <f>VLOOKUP(AN245,Incurred_Real!$A$25:$AZ$501,Incurred_Real!$E$1,FALSE)</f>
        <v>Active</v>
      </c>
    </row>
    <row r="246" spans="1:42" s="492" customFormat="1" x14ac:dyDescent="0.25">
      <c r="A246" s="456"/>
      <c r="B246" s="456"/>
      <c r="C246" s="452" t="str">
        <f t="shared" si="33"/>
        <v>14237</v>
      </c>
      <c r="D246" s="453" t="s">
        <v>1009</v>
      </c>
      <c r="E246" s="435">
        <v>0</v>
      </c>
      <c r="F246" s="435">
        <v>0</v>
      </c>
      <c r="G246" s="435">
        <v>0</v>
      </c>
      <c r="H246" s="435">
        <v>0</v>
      </c>
      <c r="I246" s="435">
        <v>0</v>
      </c>
      <c r="J246" s="435">
        <v>0</v>
      </c>
      <c r="K246" s="435">
        <v>0</v>
      </c>
      <c r="L246" s="435">
        <v>0</v>
      </c>
      <c r="M246" s="435">
        <v>0</v>
      </c>
      <c r="N246" s="435">
        <v>0</v>
      </c>
      <c r="O246" s="435">
        <v>0</v>
      </c>
      <c r="P246" s="435">
        <v>1</v>
      </c>
      <c r="Q246" s="435">
        <v>0</v>
      </c>
      <c r="R246" s="435">
        <v>0</v>
      </c>
      <c r="S246" s="435">
        <v>0</v>
      </c>
      <c r="T246" s="435">
        <v>0</v>
      </c>
      <c r="U246" s="435">
        <v>0</v>
      </c>
      <c r="V246" s="435">
        <v>0</v>
      </c>
      <c r="W246" s="435">
        <v>0</v>
      </c>
      <c r="X246" s="435">
        <v>0</v>
      </c>
      <c r="Y246" s="435">
        <v>0</v>
      </c>
      <c r="Z246" s="435">
        <v>0</v>
      </c>
      <c r="AA246" s="435"/>
      <c r="AB246" s="435"/>
      <c r="AC246" s="435">
        <v>0</v>
      </c>
      <c r="AD246" s="435">
        <v>0</v>
      </c>
      <c r="AE246" s="430">
        <f t="shared" si="31"/>
        <v>1</v>
      </c>
      <c r="AF246" s="485"/>
      <c r="AG246" s="477"/>
      <c r="AH246" s="478"/>
      <c r="AI246" s="479"/>
      <c r="AJ246" s="477"/>
      <c r="AK246" s="358"/>
      <c r="AL246" s="491"/>
      <c r="AN246" s="492" t="s">
        <v>888</v>
      </c>
      <c r="AO246" s="492" t="str">
        <f>VLOOKUP(AN246,Incurred_Real!$A$25:$D$376,4,FALSE)</f>
        <v>Security/Compliance</v>
      </c>
      <c r="AP246" s="492" t="str">
        <f>VLOOKUP(AN246,Incurred_Real!$A$25:$AZ$501,Incurred_Real!$E$1,FALSE)</f>
        <v>Closed</v>
      </c>
    </row>
    <row r="247" spans="1:42" s="492" customFormat="1" x14ac:dyDescent="0.25">
      <c r="A247" s="456"/>
      <c r="B247" s="456"/>
      <c r="C247" s="452" t="str">
        <f t="shared" si="33"/>
        <v>14246</v>
      </c>
      <c r="D247" s="453" t="s">
        <v>1028</v>
      </c>
      <c r="E247" s="435">
        <v>0</v>
      </c>
      <c r="F247" s="435">
        <v>0</v>
      </c>
      <c r="G247" s="435">
        <v>0</v>
      </c>
      <c r="H247" s="435">
        <v>0</v>
      </c>
      <c r="I247" s="435">
        <v>0</v>
      </c>
      <c r="J247" s="435">
        <v>0</v>
      </c>
      <c r="K247" s="435">
        <v>0</v>
      </c>
      <c r="L247" s="435">
        <v>0</v>
      </c>
      <c r="M247" s="435">
        <v>0</v>
      </c>
      <c r="N247" s="435">
        <v>3.4278636206423158E-2</v>
      </c>
      <c r="O247" s="435">
        <v>0</v>
      </c>
      <c r="P247" s="435">
        <v>5.5037369447896604E-2</v>
      </c>
      <c r="Q247" s="435">
        <v>0</v>
      </c>
      <c r="R247" s="435">
        <v>0</v>
      </c>
      <c r="S247" s="435">
        <v>0.91068399434568026</v>
      </c>
      <c r="T247" s="435">
        <v>0</v>
      </c>
      <c r="U247" s="435">
        <v>0</v>
      </c>
      <c r="V247" s="435">
        <v>0</v>
      </c>
      <c r="W247" s="435">
        <v>0</v>
      </c>
      <c r="X247" s="435">
        <v>0</v>
      </c>
      <c r="Y247" s="435">
        <v>0</v>
      </c>
      <c r="Z247" s="435">
        <v>0</v>
      </c>
      <c r="AA247" s="435"/>
      <c r="AB247" s="435"/>
      <c r="AC247" s="435">
        <v>0</v>
      </c>
      <c r="AD247" s="435">
        <v>0</v>
      </c>
      <c r="AE247" s="430">
        <f t="shared" si="31"/>
        <v>1</v>
      </c>
      <c r="AF247" s="485"/>
      <c r="AG247" s="477"/>
      <c r="AH247" s="478"/>
      <c r="AI247" s="479"/>
      <c r="AJ247" s="477"/>
      <c r="AK247" s="358"/>
      <c r="AL247" s="491"/>
      <c r="AN247" s="492" t="s">
        <v>908</v>
      </c>
      <c r="AO247" s="492" t="str">
        <f>VLOOKUP(AN247,Incurred_Real!$A$25:$D$376,4,FALSE)</f>
        <v>Security/Compliance</v>
      </c>
      <c r="AP247" s="492" t="str">
        <f>VLOOKUP(AN247,Incurred_Real!$A$25:$AZ$501,Incurred_Real!$E$1,FALSE)</f>
        <v>Active</v>
      </c>
    </row>
    <row r="248" spans="1:42" s="492" customFormat="1" x14ac:dyDescent="0.25">
      <c r="A248" s="456"/>
      <c r="B248" s="456"/>
      <c r="C248" s="452" t="str">
        <f t="shared" si="33"/>
        <v>14247</v>
      </c>
      <c r="D248" s="453" t="s">
        <v>1006</v>
      </c>
      <c r="E248" s="435">
        <v>0</v>
      </c>
      <c r="F248" s="435">
        <v>0</v>
      </c>
      <c r="G248" s="435">
        <v>0</v>
      </c>
      <c r="H248" s="435">
        <v>0</v>
      </c>
      <c r="I248" s="435">
        <v>0</v>
      </c>
      <c r="J248" s="435">
        <v>0</v>
      </c>
      <c r="K248" s="435">
        <v>0</v>
      </c>
      <c r="L248" s="435">
        <v>0</v>
      </c>
      <c r="M248" s="435">
        <v>0</v>
      </c>
      <c r="N248" s="435">
        <v>0.29929138824629858</v>
      </c>
      <c r="O248" s="435">
        <v>0</v>
      </c>
      <c r="P248" s="435">
        <v>0.70070861175370136</v>
      </c>
      <c r="Q248" s="435">
        <v>0</v>
      </c>
      <c r="R248" s="435">
        <v>0</v>
      </c>
      <c r="S248" s="435">
        <v>0</v>
      </c>
      <c r="T248" s="435">
        <v>0</v>
      </c>
      <c r="U248" s="435">
        <v>0</v>
      </c>
      <c r="V248" s="435">
        <v>0</v>
      </c>
      <c r="W248" s="435">
        <v>0</v>
      </c>
      <c r="X248" s="435">
        <v>0</v>
      </c>
      <c r="Y248" s="435">
        <v>0</v>
      </c>
      <c r="Z248" s="435">
        <v>0</v>
      </c>
      <c r="AA248" s="435"/>
      <c r="AB248" s="435"/>
      <c r="AC248" s="435">
        <v>0</v>
      </c>
      <c r="AD248" s="435">
        <v>0</v>
      </c>
      <c r="AE248" s="430">
        <f t="shared" si="31"/>
        <v>1</v>
      </c>
      <c r="AF248" s="485"/>
      <c r="AG248" s="477"/>
      <c r="AH248" s="478"/>
      <c r="AI248" s="479"/>
      <c r="AJ248" s="477"/>
      <c r="AK248" s="358"/>
      <c r="AL248" s="491"/>
      <c r="AN248" s="492" t="s">
        <v>885</v>
      </c>
      <c r="AO248" s="492" t="str">
        <f>VLOOKUP(AN248,Incurred_Real!$A$25:$D$376,4,FALSE)</f>
        <v>Replacement</v>
      </c>
      <c r="AP248" s="492" t="str">
        <f>VLOOKUP(AN248,Incurred_Real!$A$25:$AZ$501,Incurred_Real!$E$1,FALSE)</f>
        <v>Closed</v>
      </c>
    </row>
    <row r="249" spans="1:42" s="492" customFormat="1" x14ac:dyDescent="0.25">
      <c r="A249" s="456"/>
      <c r="B249" s="456"/>
      <c r="C249" s="452" t="str">
        <f t="shared" si="33"/>
        <v>14248</v>
      </c>
      <c r="D249" s="453" t="s">
        <v>996</v>
      </c>
      <c r="E249" s="435">
        <v>0</v>
      </c>
      <c r="F249" s="435">
        <v>0</v>
      </c>
      <c r="G249" s="435">
        <v>0</v>
      </c>
      <c r="H249" s="435">
        <v>0</v>
      </c>
      <c r="I249" s="435">
        <v>0</v>
      </c>
      <c r="J249" s="435">
        <v>0</v>
      </c>
      <c r="K249" s="435">
        <v>0</v>
      </c>
      <c r="L249" s="435">
        <v>1</v>
      </c>
      <c r="M249" s="435">
        <v>0</v>
      </c>
      <c r="N249" s="435">
        <v>0</v>
      </c>
      <c r="O249" s="435">
        <v>0</v>
      </c>
      <c r="P249" s="435">
        <v>0</v>
      </c>
      <c r="Q249" s="435">
        <v>0</v>
      </c>
      <c r="R249" s="435">
        <v>0</v>
      </c>
      <c r="S249" s="435">
        <v>0</v>
      </c>
      <c r="T249" s="435">
        <v>0</v>
      </c>
      <c r="U249" s="435">
        <v>0</v>
      </c>
      <c r="V249" s="435">
        <v>0</v>
      </c>
      <c r="W249" s="435">
        <v>0</v>
      </c>
      <c r="X249" s="435">
        <v>0</v>
      </c>
      <c r="Y249" s="435">
        <v>0</v>
      </c>
      <c r="Z249" s="435">
        <v>0</v>
      </c>
      <c r="AA249" s="435"/>
      <c r="AB249" s="435"/>
      <c r="AC249" s="435">
        <v>0</v>
      </c>
      <c r="AD249" s="435">
        <v>0</v>
      </c>
      <c r="AE249" s="430">
        <f t="shared" si="31"/>
        <v>1</v>
      </c>
      <c r="AF249" s="485"/>
      <c r="AG249" s="477"/>
      <c r="AH249" s="478"/>
      <c r="AI249" s="478"/>
      <c r="AJ249" s="477"/>
      <c r="AK249" s="358"/>
      <c r="AL249" s="491"/>
      <c r="AN249" s="492" t="s">
        <v>875</v>
      </c>
      <c r="AO249" s="492" t="str">
        <f>VLOOKUP(AN249,Incurred_Real!$A$25:$D$376,4,FALSE)</f>
        <v>Facilities</v>
      </c>
      <c r="AP249" s="492" t="str">
        <f>VLOOKUP(AN249,Incurred_Real!$A$25:$AZ$501,Incurred_Real!$E$1,FALSE)</f>
        <v>Closed</v>
      </c>
    </row>
    <row r="250" spans="1:42" s="492" customFormat="1" x14ac:dyDescent="0.25">
      <c r="A250" s="456"/>
      <c r="B250" s="456"/>
      <c r="C250" s="452" t="str">
        <f t="shared" si="33"/>
        <v>14249</v>
      </c>
      <c r="D250" s="453" t="s">
        <v>1020</v>
      </c>
      <c r="E250" s="435">
        <v>0</v>
      </c>
      <c r="F250" s="435">
        <v>0</v>
      </c>
      <c r="G250" s="435">
        <v>0</v>
      </c>
      <c r="H250" s="435">
        <v>0</v>
      </c>
      <c r="I250" s="435">
        <v>0</v>
      </c>
      <c r="J250" s="435">
        <v>7.4048830618934858E-2</v>
      </c>
      <c r="K250" s="435">
        <v>0</v>
      </c>
      <c r="L250" s="435">
        <v>0</v>
      </c>
      <c r="M250" s="435">
        <v>0</v>
      </c>
      <c r="N250" s="435">
        <v>0.8652343787718606</v>
      </c>
      <c r="O250" s="435">
        <v>0</v>
      </c>
      <c r="P250" s="435">
        <v>1.8048882678060024E-2</v>
      </c>
      <c r="Q250" s="435">
        <v>0</v>
      </c>
      <c r="R250" s="435">
        <v>0</v>
      </c>
      <c r="S250" s="435">
        <v>1.3276825419745864E-2</v>
      </c>
      <c r="T250" s="435">
        <v>0</v>
      </c>
      <c r="U250" s="435">
        <v>2.9391082511398488E-2</v>
      </c>
      <c r="V250" s="435">
        <v>0</v>
      </c>
      <c r="W250" s="435">
        <v>0</v>
      </c>
      <c r="X250" s="435">
        <v>0</v>
      </c>
      <c r="Y250" s="435">
        <v>0</v>
      </c>
      <c r="Z250" s="435">
        <v>0</v>
      </c>
      <c r="AA250" s="435"/>
      <c r="AB250" s="435"/>
      <c r="AC250" s="435">
        <v>0</v>
      </c>
      <c r="AD250" s="435">
        <v>0</v>
      </c>
      <c r="AE250" s="430">
        <f t="shared" si="31"/>
        <v>0.99999999999999978</v>
      </c>
      <c r="AF250" s="485"/>
      <c r="AG250" s="477"/>
      <c r="AH250" s="478"/>
      <c r="AI250" s="479"/>
      <c r="AJ250" s="477"/>
      <c r="AK250" s="358"/>
      <c r="AL250" s="491"/>
      <c r="AN250" s="492" t="s">
        <v>899</v>
      </c>
      <c r="AO250" s="492" t="str">
        <f>VLOOKUP(AN250,Incurred_Real!$A$25:$D$376,4,FALSE)</f>
        <v>Inventory/Spares</v>
      </c>
      <c r="AP250" s="492" t="str">
        <f>VLOOKUP(AN250,Incurred_Real!$A$25:$AZ$501,Incurred_Real!$E$1,FALSE)</f>
        <v>Active</v>
      </c>
    </row>
    <row r="251" spans="1:42" s="492" customFormat="1" x14ac:dyDescent="0.25">
      <c r="A251" s="456"/>
      <c r="B251" s="456"/>
      <c r="C251" s="452" t="str">
        <f t="shared" si="33"/>
        <v>14250</v>
      </c>
      <c r="D251" s="453" t="s">
        <v>1014</v>
      </c>
      <c r="E251" s="435">
        <v>0</v>
      </c>
      <c r="F251" s="435">
        <v>0</v>
      </c>
      <c r="G251" s="435">
        <v>0</v>
      </c>
      <c r="H251" s="435">
        <v>1</v>
      </c>
      <c r="I251" s="435">
        <v>0</v>
      </c>
      <c r="J251" s="435">
        <v>0</v>
      </c>
      <c r="K251" s="435">
        <v>0</v>
      </c>
      <c r="L251" s="435">
        <v>0</v>
      </c>
      <c r="M251" s="435">
        <v>0</v>
      </c>
      <c r="N251" s="435">
        <v>0</v>
      </c>
      <c r="O251" s="435">
        <v>0</v>
      </c>
      <c r="P251" s="435">
        <v>0</v>
      </c>
      <c r="Q251" s="435">
        <v>0</v>
      </c>
      <c r="R251" s="435">
        <v>0</v>
      </c>
      <c r="S251" s="435">
        <v>0</v>
      </c>
      <c r="T251" s="435">
        <v>0</v>
      </c>
      <c r="U251" s="435">
        <v>0</v>
      </c>
      <c r="V251" s="435">
        <v>0</v>
      </c>
      <c r="W251" s="435">
        <v>0</v>
      </c>
      <c r="X251" s="435">
        <v>0</v>
      </c>
      <c r="Y251" s="435">
        <v>0</v>
      </c>
      <c r="Z251" s="435"/>
      <c r="AA251" s="435"/>
      <c r="AB251" s="435"/>
      <c r="AC251" s="435">
        <v>0</v>
      </c>
      <c r="AD251" s="435">
        <v>0</v>
      </c>
      <c r="AE251" s="430">
        <f t="shared" si="31"/>
        <v>1</v>
      </c>
      <c r="AF251" s="485"/>
      <c r="AG251" s="477"/>
      <c r="AH251" s="478"/>
      <c r="AI251" s="479"/>
      <c r="AJ251" s="477"/>
      <c r="AK251" s="358"/>
      <c r="AL251" s="491"/>
      <c r="AN251" s="492" t="s">
        <v>892</v>
      </c>
      <c r="AO251" s="492" t="str">
        <f>VLOOKUP(AN251,Incurred_Real!$A$25:$D$376,4,FALSE)</f>
        <v>Information Technology</v>
      </c>
      <c r="AP251" s="492" t="str">
        <f>VLOOKUP(AN251,Incurred_Real!$A$25:$AZ$501,Incurred_Real!$E$1,FALSE)</f>
        <v>Active</v>
      </c>
    </row>
    <row r="252" spans="1:42" s="492" customFormat="1" x14ac:dyDescent="0.25">
      <c r="A252" s="456"/>
      <c r="B252" s="456"/>
      <c r="C252" s="452" t="str">
        <f t="shared" si="33"/>
        <v>14251</v>
      </c>
      <c r="D252" s="453" t="s">
        <v>1021</v>
      </c>
      <c r="E252" s="435">
        <v>0</v>
      </c>
      <c r="F252" s="435">
        <v>0</v>
      </c>
      <c r="G252" s="435">
        <v>0</v>
      </c>
      <c r="H252" s="435">
        <v>0</v>
      </c>
      <c r="I252" s="435">
        <v>0</v>
      </c>
      <c r="J252" s="435">
        <v>0</v>
      </c>
      <c r="K252" s="435">
        <v>0</v>
      </c>
      <c r="L252" s="435">
        <v>0</v>
      </c>
      <c r="M252" s="435">
        <v>0</v>
      </c>
      <c r="N252" s="435">
        <v>0</v>
      </c>
      <c r="O252" s="435">
        <v>0</v>
      </c>
      <c r="P252" s="435">
        <v>0</v>
      </c>
      <c r="Q252" s="435">
        <v>0</v>
      </c>
      <c r="R252" s="435">
        <v>0</v>
      </c>
      <c r="S252" s="435">
        <v>1</v>
      </c>
      <c r="T252" s="435">
        <v>0</v>
      </c>
      <c r="U252" s="435">
        <v>0</v>
      </c>
      <c r="V252" s="435">
        <v>0</v>
      </c>
      <c r="W252" s="435">
        <v>0</v>
      </c>
      <c r="X252" s="435">
        <v>0</v>
      </c>
      <c r="Y252" s="435">
        <v>0</v>
      </c>
      <c r="Z252" s="435">
        <v>0</v>
      </c>
      <c r="AA252" s="435"/>
      <c r="AB252" s="435"/>
      <c r="AC252" s="435">
        <v>0</v>
      </c>
      <c r="AD252" s="435">
        <v>0</v>
      </c>
      <c r="AE252" s="430">
        <f t="shared" si="31"/>
        <v>1</v>
      </c>
      <c r="AF252" s="485"/>
      <c r="AG252" s="477"/>
      <c r="AH252" s="478"/>
      <c r="AI252" s="479"/>
      <c r="AJ252" s="477"/>
      <c r="AK252" s="358"/>
      <c r="AL252" s="491"/>
      <c r="AN252" s="492" t="s">
        <v>900</v>
      </c>
      <c r="AO252" s="492" t="str">
        <f>VLOOKUP(AN252,Incurred_Real!$A$25:$D$376,4,FALSE)</f>
        <v>Replacement</v>
      </c>
      <c r="AP252" s="492" t="str">
        <f>VLOOKUP(AN252,Incurred_Real!$A$25:$AZ$501,Incurred_Real!$E$1,FALSE)</f>
        <v>Active</v>
      </c>
    </row>
    <row r="253" spans="1:42" s="492" customFormat="1" x14ac:dyDescent="0.25">
      <c r="A253" s="456"/>
      <c r="B253" s="456"/>
      <c r="C253" s="452" t="str">
        <f t="shared" si="33"/>
        <v>15002</v>
      </c>
      <c r="D253" s="453" t="s">
        <v>1015</v>
      </c>
      <c r="E253" s="435">
        <v>0</v>
      </c>
      <c r="F253" s="435">
        <v>0</v>
      </c>
      <c r="G253" s="435">
        <v>0</v>
      </c>
      <c r="H253" s="435">
        <v>1</v>
      </c>
      <c r="I253" s="435">
        <v>0</v>
      </c>
      <c r="J253" s="435">
        <v>0</v>
      </c>
      <c r="K253" s="435">
        <v>0</v>
      </c>
      <c r="L253" s="435">
        <v>0</v>
      </c>
      <c r="M253" s="435">
        <v>0</v>
      </c>
      <c r="N253" s="435">
        <v>0</v>
      </c>
      <c r="O253" s="435">
        <v>0</v>
      </c>
      <c r="P253" s="435">
        <v>0</v>
      </c>
      <c r="Q253" s="435">
        <v>0</v>
      </c>
      <c r="R253" s="435">
        <v>0</v>
      </c>
      <c r="S253" s="435">
        <v>0</v>
      </c>
      <c r="T253" s="435">
        <v>0</v>
      </c>
      <c r="U253" s="435">
        <v>0</v>
      </c>
      <c r="V253" s="435">
        <v>0</v>
      </c>
      <c r="W253" s="435">
        <v>0</v>
      </c>
      <c r="X253" s="435">
        <v>0</v>
      </c>
      <c r="Y253" s="435">
        <v>0</v>
      </c>
      <c r="Z253" s="435"/>
      <c r="AA253" s="435"/>
      <c r="AB253" s="435"/>
      <c r="AC253" s="435">
        <v>0</v>
      </c>
      <c r="AD253" s="435">
        <v>0</v>
      </c>
      <c r="AE253" s="430">
        <f t="shared" si="31"/>
        <v>1</v>
      </c>
      <c r="AF253" s="485"/>
      <c r="AG253" s="477"/>
      <c r="AH253" s="478"/>
      <c r="AI253" s="479"/>
      <c r="AJ253" s="477"/>
      <c r="AK253" s="358"/>
      <c r="AL253" s="491"/>
      <c r="AN253" s="492" t="s">
        <v>893</v>
      </c>
      <c r="AO253" s="492" t="str">
        <f>VLOOKUP(AN253,Incurred_Real!$A$25:$D$376,4,FALSE)</f>
        <v>Information Technology</v>
      </c>
      <c r="AP253" s="492" t="str">
        <f>VLOOKUP(AN253,Incurred_Real!$A$25:$AZ$501,Incurred_Real!$E$1,FALSE)</f>
        <v>Active</v>
      </c>
    </row>
    <row r="254" spans="1:42" s="492" customFormat="1" x14ac:dyDescent="0.25">
      <c r="A254" s="456"/>
      <c r="B254" s="456"/>
      <c r="C254" s="452" t="str">
        <f t="shared" si="33"/>
        <v>15009</v>
      </c>
      <c r="D254" s="453" t="s">
        <v>301</v>
      </c>
      <c r="E254" s="435">
        <v>0</v>
      </c>
      <c r="F254" s="435">
        <v>0.66597943737455811</v>
      </c>
      <c r="G254" s="435">
        <v>0</v>
      </c>
      <c r="H254" s="435">
        <v>0</v>
      </c>
      <c r="I254" s="435">
        <v>0</v>
      </c>
      <c r="J254" s="435">
        <v>0</v>
      </c>
      <c r="K254" s="435">
        <v>0</v>
      </c>
      <c r="L254" s="435">
        <v>0</v>
      </c>
      <c r="M254" s="435">
        <v>0</v>
      </c>
      <c r="N254" s="435">
        <v>0</v>
      </c>
      <c r="O254" s="435">
        <v>0</v>
      </c>
      <c r="P254" s="435">
        <v>0</v>
      </c>
      <c r="Q254" s="435">
        <v>0</v>
      </c>
      <c r="R254" s="435">
        <v>0</v>
      </c>
      <c r="S254" s="435">
        <v>0</v>
      </c>
      <c r="T254" s="435">
        <v>8.5107705638448772E-2</v>
      </c>
      <c r="U254" s="435">
        <v>0</v>
      </c>
      <c r="V254" s="435">
        <v>0</v>
      </c>
      <c r="W254" s="435">
        <v>0</v>
      </c>
      <c r="X254" s="435">
        <v>0</v>
      </c>
      <c r="Y254" s="435">
        <v>0</v>
      </c>
      <c r="Z254" s="435">
        <v>0</v>
      </c>
      <c r="AA254" s="435"/>
      <c r="AB254" s="435"/>
      <c r="AC254" s="435">
        <v>0</v>
      </c>
      <c r="AD254" s="435">
        <v>0.24891285698699314</v>
      </c>
      <c r="AE254" s="430">
        <f t="shared" si="31"/>
        <v>1</v>
      </c>
      <c r="AF254" s="485"/>
      <c r="AG254" s="477"/>
      <c r="AH254" s="478"/>
      <c r="AI254" s="479"/>
      <c r="AJ254" s="477"/>
      <c r="AK254" s="358"/>
      <c r="AL254" s="491"/>
      <c r="AN254" s="492" t="s">
        <v>906</v>
      </c>
      <c r="AO254" s="492" t="str">
        <f>VLOOKUP(AN254,Incurred_Real!$A$25:$D$376,4,FALSE)</f>
        <v>Replacement</v>
      </c>
      <c r="AP254" s="492" t="str">
        <f>VLOOKUP(AN254,Incurred_Real!$A$25:$AZ$501,Incurred_Real!$E$1,FALSE)</f>
        <v>Active</v>
      </c>
    </row>
    <row r="255" spans="1:42" s="492" customFormat="1" x14ac:dyDescent="0.25">
      <c r="A255" s="456"/>
      <c r="B255" s="456"/>
      <c r="C255" s="452" t="str">
        <f t="shared" si="33"/>
        <v>15025</v>
      </c>
      <c r="D255" s="453" t="s">
        <v>1022</v>
      </c>
      <c r="E255" s="435">
        <v>0</v>
      </c>
      <c r="F255" s="435">
        <v>0</v>
      </c>
      <c r="G255" s="435">
        <v>0</v>
      </c>
      <c r="H255" s="435">
        <v>0</v>
      </c>
      <c r="I255" s="435">
        <v>0</v>
      </c>
      <c r="J255" s="435">
        <v>0</v>
      </c>
      <c r="K255" s="435">
        <v>0</v>
      </c>
      <c r="L255" s="435">
        <v>0</v>
      </c>
      <c r="M255" s="435">
        <v>0</v>
      </c>
      <c r="N255" s="435">
        <v>0</v>
      </c>
      <c r="O255" s="435">
        <v>0</v>
      </c>
      <c r="P255" s="435">
        <v>0</v>
      </c>
      <c r="Q255" s="435">
        <v>0</v>
      </c>
      <c r="R255" s="435">
        <v>0</v>
      </c>
      <c r="S255" s="435">
        <v>0.41858617482057603</v>
      </c>
      <c r="T255" s="435">
        <v>0</v>
      </c>
      <c r="U255" s="435">
        <v>0.33239655407202262</v>
      </c>
      <c r="V255" s="435">
        <v>0</v>
      </c>
      <c r="W255" s="435">
        <v>0</v>
      </c>
      <c r="X255" s="435">
        <v>0</v>
      </c>
      <c r="Y255" s="435">
        <v>0</v>
      </c>
      <c r="Z255" s="435">
        <v>0</v>
      </c>
      <c r="AA255" s="435"/>
      <c r="AB255" s="435"/>
      <c r="AC255" s="435">
        <v>0</v>
      </c>
      <c r="AD255" s="435">
        <v>0.24901727110740132</v>
      </c>
      <c r="AE255" s="430">
        <f t="shared" si="31"/>
        <v>1</v>
      </c>
      <c r="AF255" s="485"/>
      <c r="AG255" s="477"/>
      <c r="AH255" s="478"/>
      <c r="AI255" s="479"/>
      <c r="AJ255" s="477"/>
      <c r="AK255" s="358"/>
      <c r="AL255" s="491"/>
      <c r="AN255" s="492" t="s">
        <v>901</v>
      </c>
      <c r="AO255" s="492" t="str">
        <f>VLOOKUP(AN255,Incurred_Real!$A$25:$D$376,4,FALSE)</f>
        <v>Replacement</v>
      </c>
      <c r="AP255" s="492" t="str">
        <f>VLOOKUP(AN255,Incurred_Real!$A$25:$AZ$501,Incurred_Real!$E$1,FALSE)</f>
        <v>Cancelled</v>
      </c>
    </row>
    <row r="256" spans="1:42" s="492" customFormat="1" x14ac:dyDescent="0.25">
      <c r="A256" s="456"/>
      <c r="B256" s="456"/>
      <c r="C256" s="452" t="str">
        <f t="shared" si="33"/>
        <v>15030</v>
      </c>
      <c r="D256" s="453" t="s">
        <v>1016</v>
      </c>
      <c r="E256" s="435">
        <v>0</v>
      </c>
      <c r="F256" s="435">
        <v>0</v>
      </c>
      <c r="G256" s="435">
        <v>0</v>
      </c>
      <c r="H256" s="435">
        <v>1</v>
      </c>
      <c r="I256" s="435">
        <v>0</v>
      </c>
      <c r="J256" s="435">
        <v>0</v>
      </c>
      <c r="K256" s="435">
        <v>0</v>
      </c>
      <c r="L256" s="435">
        <v>0</v>
      </c>
      <c r="M256" s="435">
        <v>0</v>
      </c>
      <c r="N256" s="435">
        <v>0</v>
      </c>
      <c r="O256" s="435">
        <v>0</v>
      </c>
      <c r="P256" s="435">
        <v>0</v>
      </c>
      <c r="Q256" s="435">
        <v>0</v>
      </c>
      <c r="R256" s="435">
        <v>0</v>
      </c>
      <c r="S256" s="435">
        <v>0</v>
      </c>
      <c r="T256" s="435">
        <v>0</v>
      </c>
      <c r="U256" s="435">
        <v>0</v>
      </c>
      <c r="V256" s="435">
        <v>0</v>
      </c>
      <c r="W256" s="435">
        <v>0</v>
      </c>
      <c r="X256" s="435">
        <v>0</v>
      </c>
      <c r="Y256" s="435">
        <v>0</v>
      </c>
      <c r="Z256" s="435"/>
      <c r="AA256" s="435"/>
      <c r="AB256" s="435"/>
      <c r="AC256" s="435">
        <v>0</v>
      </c>
      <c r="AD256" s="435">
        <v>0</v>
      </c>
      <c r="AE256" s="430">
        <f t="shared" si="31"/>
        <v>1</v>
      </c>
      <c r="AF256" s="485"/>
      <c r="AG256" s="477"/>
      <c r="AH256" s="478"/>
      <c r="AI256" s="479"/>
      <c r="AJ256" s="477"/>
      <c r="AK256" s="358"/>
      <c r="AL256" s="491"/>
      <c r="AN256" s="492" t="s">
        <v>894</v>
      </c>
      <c r="AO256" s="492" t="str">
        <f>VLOOKUP(AN256,Incurred_Real!$A$25:$D$376,4,FALSE)</f>
        <v>Information Technology</v>
      </c>
      <c r="AP256" s="492" t="str">
        <f>VLOOKUP(AN256,Incurred_Real!$A$25:$AZ$501,Incurred_Real!$E$1,FALSE)</f>
        <v>Closed</v>
      </c>
    </row>
    <row r="257" spans="1:42" s="492" customFormat="1" x14ac:dyDescent="0.25">
      <c r="A257" s="456"/>
      <c r="B257" s="456"/>
      <c r="C257" s="452" t="str">
        <f t="shared" si="33"/>
        <v>15032</v>
      </c>
      <c r="D257" s="453" t="s">
        <v>1023</v>
      </c>
      <c r="E257" s="435">
        <v>0</v>
      </c>
      <c r="F257" s="435">
        <v>0</v>
      </c>
      <c r="G257" s="435">
        <v>0</v>
      </c>
      <c r="H257" s="435">
        <v>0</v>
      </c>
      <c r="I257" s="435">
        <v>0</v>
      </c>
      <c r="J257" s="435">
        <v>0</v>
      </c>
      <c r="K257" s="435">
        <v>0</v>
      </c>
      <c r="L257" s="435">
        <v>0</v>
      </c>
      <c r="M257" s="435">
        <v>0</v>
      </c>
      <c r="N257" s="435">
        <v>0</v>
      </c>
      <c r="O257" s="435">
        <v>0</v>
      </c>
      <c r="P257" s="435">
        <v>1</v>
      </c>
      <c r="Q257" s="435">
        <v>0</v>
      </c>
      <c r="R257" s="435">
        <v>0</v>
      </c>
      <c r="S257" s="435">
        <v>0</v>
      </c>
      <c r="T257" s="435">
        <v>0</v>
      </c>
      <c r="U257" s="435">
        <v>0</v>
      </c>
      <c r="V257" s="435">
        <v>0</v>
      </c>
      <c r="W257" s="435">
        <v>0</v>
      </c>
      <c r="X257" s="435">
        <v>0</v>
      </c>
      <c r="Y257" s="435">
        <v>0</v>
      </c>
      <c r="Z257" s="435">
        <v>0</v>
      </c>
      <c r="AA257" s="435"/>
      <c r="AB257" s="435"/>
      <c r="AC257" s="435">
        <v>0</v>
      </c>
      <c r="AD257" s="435">
        <v>0</v>
      </c>
      <c r="AE257" s="430">
        <f t="shared" si="31"/>
        <v>1</v>
      </c>
      <c r="AF257" s="485"/>
      <c r="AG257" s="477"/>
      <c r="AH257" s="478"/>
      <c r="AI257" s="479"/>
      <c r="AJ257" s="477"/>
      <c r="AK257" s="358"/>
      <c r="AL257" s="491"/>
      <c r="AN257" s="492" t="s">
        <v>902</v>
      </c>
      <c r="AO257" s="492" t="str">
        <f>VLOOKUP(AN257,Incurred_Real!$A$25:$D$376,4,FALSE)</f>
        <v>Replacement</v>
      </c>
      <c r="AP257" s="492" t="str">
        <f>VLOOKUP(AN257,Incurred_Real!$A$25:$AZ$501,Incurred_Real!$E$1,FALSE)</f>
        <v>Active</v>
      </c>
    </row>
    <row r="258" spans="1:42" s="492" customFormat="1" x14ac:dyDescent="0.25">
      <c r="A258" s="456"/>
      <c r="B258" s="456"/>
      <c r="C258" s="452" t="str">
        <f t="shared" si="33"/>
        <v>15036</v>
      </c>
      <c r="D258" s="453" t="s">
        <v>663</v>
      </c>
      <c r="E258" s="435">
        <v>0</v>
      </c>
      <c r="F258" s="435">
        <v>0</v>
      </c>
      <c r="G258" s="435">
        <v>0</v>
      </c>
      <c r="H258" s="435">
        <v>1</v>
      </c>
      <c r="I258" s="435">
        <v>0</v>
      </c>
      <c r="J258" s="435">
        <v>0</v>
      </c>
      <c r="K258" s="435">
        <v>0</v>
      </c>
      <c r="L258" s="435">
        <v>0</v>
      </c>
      <c r="M258" s="435">
        <v>0</v>
      </c>
      <c r="N258" s="435">
        <v>0</v>
      </c>
      <c r="O258" s="435">
        <v>0</v>
      </c>
      <c r="P258" s="435">
        <v>0</v>
      </c>
      <c r="Q258" s="435">
        <v>0</v>
      </c>
      <c r="R258" s="435">
        <v>0</v>
      </c>
      <c r="S258" s="435">
        <v>0</v>
      </c>
      <c r="T258" s="435">
        <v>0</v>
      </c>
      <c r="U258" s="435">
        <v>0</v>
      </c>
      <c r="V258" s="435">
        <v>0</v>
      </c>
      <c r="W258" s="435">
        <v>0</v>
      </c>
      <c r="X258" s="435">
        <v>0</v>
      </c>
      <c r="Y258" s="435">
        <v>0</v>
      </c>
      <c r="Z258" s="435"/>
      <c r="AA258" s="435"/>
      <c r="AB258" s="435"/>
      <c r="AC258" s="435">
        <v>0</v>
      </c>
      <c r="AD258" s="435">
        <v>0</v>
      </c>
      <c r="AE258" s="430">
        <f t="shared" si="31"/>
        <v>1</v>
      </c>
      <c r="AF258" s="485"/>
      <c r="AG258" s="477"/>
      <c r="AH258" s="478"/>
      <c r="AI258" s="479"/>
      <c r="AJ258" s="477"/>
      <c r="AK258" s="358"/>
      <c r="AL258" s="491"/>
      <c r="AN258" s="492" t="s">
        <v>895</v>
      </c>
      <c r="AO258" s="492" t="str">
        <f>VLOOKUP(AN258,Incurred_Real!$A$25:$D$376,4,FALSE)</f>
        <v>Information Technology</v>
      </c>
      <c r="AP258" s="492" t="str">
        <f>VLOOKUP(AN258,Incurred_Real!$A$25:$AZ$501,Incurred_Real!$E$1,FALSE)</f>
        <v>Active</v>
      </c>
    </row>
    <row r="259" spans="1:42" s="492" customFormat="1" x14ac:dyDescent="0.25">
      <c r="A259" s="456"/>
      <c r="B259" s="456"/>
      <c r="C259" s="452" t="str">
        <f t="shared" si="33"/>
        <v>15057</v>
      </c>
      <c r="D259" s="453" t="s">
        <v>1253</v>
      </c>
      <c r="E259" s="435"/>
      <c r="F259" s="435"/>
      <c r="G259" s="435"/>
      <c r="H259" s="435">
        <v>1</v>
      </c>
      <c r="I259" s="435"/>
      <c r="J259" s="435"/>
      <c r="K259" s="435"/>
      <c r="L259" s="435"/>
      <c r="M259" s="435"/>
      <c r="N259" s="435"/>
      <c r="O259" s="435"/>
      <c r="P259" s="435"/>
      <c r="Q259" s="435"/>
      <c r="R259" s="435"/>
      <c r="S259" s="435"/>
      <c r="T259" s="435"/>
      <c r="U259" s="435"/>
      <c r="V259" s="435"/>
      <c r="W259" s="435"/>
      <c r="X259" s="435"/>
      <c r="Y259" s="435"/>
      <c r="Z259" s="435"/>
      <c r="AA259" s="435"/>
      <c r="AB259" s="435"/>
      <c r="AC259" s="435"/>
      <c r="AD259" s="435"/>
      <c r="AE259" s="430">
        <f t="shared" si="31"/>
        <v>1</v>
      </c>
      <c r="AF259" s="485"/>
      <c r="AG259" s="477"/>
      <c r="AH259" s="478"/>
      <c r="AI259" s="479"/>
      <c r="AJ259" s="477"/>
      <c r="AK259" s="358"/>
      <c r="AL259" s="491"/>
      <c r="AN259" s="492" t="s">
        <v>941</v>
      </c>
      <c r="AO259" s="492" t="str">
        <f>VLOOKUP(AN259,Incurred_Real!$A$25:$D$376,4,FALSE)</f>
        <v>Replacement</v>
      </c>
      <c r="AP259" s="492" t="str">
        <f>VLOOKUP(AN259,Incurred_Real!$A$25:$AZ$501,Incurred_Real!$E$1,FALSE)</f>
        <v>Potential</v>
      </c>
    </row>
    <row r="260" spans="1:42" s="492" customFormat="1" x14ac:dyDescent="0.25">
      <c r="A260" s="456"/>
      <c r="B260" s="456"/>
      <c r="C260" s="452" t="str">
        <f t="shared" si="33"/>
        <v>15094</v>
      </c>
      <c r="D260" s="453" t="s">
        <v>1017</v>
      </c>
      <c r="E260" s="435"/>
      <c r="F260" s="435"/>
      <c r="G260" s="435"/>
      <c r="H260" s="435">
        <v>1</v>
      </c>
      <c r="I260" s="435"/>
      <c r="J260" s="435"/>
      <c r="K260" s="435"/>
      <c r="L260" s="435"/>
      <c r="M260" s="435"/>
      <c r="N260" s="435"/>
      <c r="O260" s="435"/>
      <c r="P260" s="435"/>
      <c r="Q260" s="435"/>
      <c r="R260" s="435"/>
      <c r="S260" s="435"/>
      <c r="T260" s="435"/>
      <c r="U260" s="435"/>
      <c r="V260" s="435"/>
      <c r="W260" s="435"/>
      <c r="X260" s="435"/>
      <c r="Y260" s="435"/>
      <c r="Z260" s="435"/>
      <c r="AA260" s="435"/>
      <c r="AB260" s="435"/>
      <c r="AC260" s="435"/>
      <c r="AD260" s="435"/>
      <c r="AE260" s="430">
        <f t="shared" si="31"/>
        <v>1</v>
      </c>
      <c r="AF260" s="485"/>
      <c r="AG260" s="477"/>
      <c r="AH260" s="478"/>
      <c r="AI260" s="479"/>
      <c r="AJ260" s="477"/>
      <c r="AK260" s="358"/>
      <c r="AL260" s="491"/>
      <c r="AN260" s="492" t="s">
        <v>896</v>
      </c>
      <c r="AO260" s="492" t="str">
        <f>VLOOKUP(AN260,Incurred_Real!$A$25:$D$376,4,FALSE)</f>
        <v>Information Technology</v>
      </c>
      <c r="AP260" s="492" t="str">
        <f>VLOOKUP(AN260,Incurred_Real!$A$25:$AZ$501,Incurred_Real!$E$1,FALSE)</f>
        <v>Proposed</v>
      </c>
    </row>
    <row r="261" spans="1:42" s="492" customFormat="1" x14ac:dyDescent="0.25">
      <c r="A261" s="456"/>
      <c r="B261" s="456"/>
      <c r="C261" s="452" t="str">
        <f t="shared" si="33"/>
        <v>15308</v>
      </c>
      <c r="D261" s="453" t="s">
        <v>1025</v>
      </c>
      <c r="E261" s="435">
        <v>0</v>
      </c>
      <c r="F261" s="435">
        <v>0</v>
      </c>
      <c r="G261" s="435">
        <v>0</v>
      </c>
      <c r="H261" s="435">
        <v>0</v>
      </c>
      <c r="I261" s="435">
        <v>0</v>
      </c>
      <c r="J261" s="435">
        <v>0</v>
      </c>
      <c r="K261" s="435">
        <v>0</v>
      </c>
      <c r="L261" s="435">
        <v>0</v>
      </c>
      <c r="M261" s="435">
        <v>0</v>
      </c>
      <c r="N261" s="435">
        <v>1</v>
      </c>
      <c r="O261" s="435">
        <v>0</v>
      </c>
      <c r="P261" s="435">
        <v>0</v>
      </c>
      <c r="Q261" s="435">
        <v>0</v>
      </c>
      <c r="R261" s="435">
        <v>0</v>
      </c>
      <c r="S261" s="435">
        <v>0</v>
      </c>
      <c r="T261" s="435">
        <v>0</v>
      </c>
      <c r="U261" s="435">
        <v>0</v>
      </c>
      <c r="V261" s="435">
        <v>0</v>
      </c>
      <c r="W261" s="435">
        <v>0</v>
      </c>
      <c r="X261" s="435">
        <v>0</v>
      </c>
      <c r="Y261" s="435">
        <v>0</v>
      </c>
      <c r="Z261" s="435">
        <v>0</v>
      </c>
      <c r="AA261" s="435"/>
      <c r="AB261" s="435"/>
      <c r="AC261" s="435">
        <v>0</v>
      </c>
      <c r="AD261" s="435">
        <v>0</v>
      </c>
      <c r="AE261" s="430">
        <f t="shared" si="31"/>
        <v>1</v>
      </c>
      <c r="AF261" s="485"/>
      <c r="AG261" s="477"/>
      <c r="AH261" s="478"/>
      <c r="AI261" s="479"/>
      <c r="AJ261" s="477"/>
      <c r="AK261" s="358"/>
      <c r="AL261" s="491"/>
      <c r="AN261" s="492" t="s">
        <v>904</v>
      </c>
      <c r="AO261" s="492" t="str">
        <f>VLOOKUP(AN261,Incurred_Real!$A$25:$D$376,4,FALSE)</f>
        <v>Replacement</v>
      </c>
      <c r="AP261" s="492" t="str">
        <f>VLOOKUP(AN261,Incurred_Real!$A$25:$AZ$501,Incurred_Real!$E$1,FALSE)</f>
        <v>Active</v>
      </c>
    </row>
    <row r="262" spans="1:42" s="492" customFormat="1" x14ac:dyDescent="0.25">
      <c r="A262" s="456"/>
      <c r="B262" s="456"/>
      <c r="C262" s="452" t="str">
        <f t="shared" si="33"/>
        <v>15312</v>
      </c>
      <c r="D262" s="453" t="s">
        <v>1150</v>
      </c>
      <c r="E262" s="435">
        <v>0</v>
      </c>
      <c r="F262" s="435">
        <v>0</v>
      </c>
      <c r="G262" s="435">
        <v>0</v>
      </c>
      <c r="H262" s="435">
        <v>1</v>
      </c>
      <c r="I262" s="435">
        <v>0</v>
      </c>
      <c r="J262" s="435">
        <v>0</v>
      </c>
      <c r="K262" s="435">
        <v>0</v>
      </c>
      <c r="L262" s="435">
        <v>0</v>
      </c>
      <c r="M262" s="435">
        <v>0</v>
      </c>
      <c r="N262" s="435">
        <v>0</v>
      </c>
      <c r="O262" s="435">
        <v>0</v>
      </c>
      <c r="P262" s="435">
        <v>0</v>
      </c>
      <c r="Q262" s="435">
        <v>0</v>
      </c>
      <c r="R262" s="435">
        <v>0</v>
      </c>
      <c r="S262" s="435">
        <v>0</v>
      </c>
      <c r="T262" s="435">
        <v>0</v>
      </c>
      <c r="U262" s="435">
        <v>0</v>
      </c>
      <c r="V262" s="435">
        <v>0</v>
      </c>
      <c r="W262" s="435">
        <v>0</v>
      </c>
      <c r="X262" s="435">
        <v>0</v>
      </c>
      <c r="Y262" s="435">
        <v>0</v>
      </c>
      <c r="Z262" s="435"/>
      <c r="AA262" s="435"/>
      <c r="AB262" s="435"/>
      <c r="AC262" s="435">
        <v>0</v>
      </c>
      <c r="AD262" s="435">
        <v>0</v>
      </c>
      <c r="AE262" s="430">
        <f t="shared" si="31"/>
        <v>1</v>
      </c>
      <c r="AF262" s="485"/>
      <c r="AG262" s="477"/>
      <c r="AH262" s="478"/>
      <c r="AI262" s="479"/>
      <c r="AJ262" s="477"/>
      <c r="AK262" s="358"/>
      <c r="AL262" s="491"/>
      <c r="AN262" s="492" t="s">
        <v>1149</v>
      </c>
      <c r="AO262" s="492" t="str">
        <f>VLOOKUP(AN262,Incurred_Real!$A$25:$D$376,4,FALSE)</f>
        <v>Information Technology</v>
      </c>
      <c r="AP262" s="492" t="str">
        <f>VLOOKUP(AN262,Incurred_Real!$A$25:$AZ$501,Incurred_Real!$E$1,FALSE)</f>
        <v>Active</v>
      </c>
    </row>
    <row r="263" spans="1:42" s="492" customFormat="1" x14ac:dyDescent="0.25">
      <c r="A263" s="456"/>
      <c r="B263" s="456"/>
      <c r="C263" s="452" t="str">
        <f t="shared" si="33"/>
        <v>15313</v>
      </c>
      <c r="D263" s="453" t="s">
        <v>1152</v>
      </c>
      <c r="E263" s="435">
        <v>0</v>
      </c>
      <c r="F263" s="435">
        <v>0</v>
      </c>
      <c r="G263" s="435">
        <v>0</v>
      </c>
      <c r="H263" s="435">
        <v>1</v>
      </c>
      <c r="I263" s="435">
        <v>0</v>
      </c>
      <c r="J263" s="435">
        <v>0</v>
      </c>
      <c r="K263" s="435">
        <v>0</v>
      </c>
      <c r="L263" s="435">
        <v>0</v>
      </c>
      <c r="M263" s="435">
        <v>0</v>
      </c>
      <c r="N263" s="435">
        <v>0</v>
      </c>
      <c r="O263" s="435">
        <v>0</v>
      </c>
      <c r="P263" s="435">
        <v>0</v>
      </c>
      <c r="Q263" s="435">
        <v>0</v>
      </c>
      <c r="R263" s="435">
        <v>0</v>
      </c>
      <c r="S263" s="435">
        <v>0</v>
      </c>
      <c r="T263" s="435">
        <v>0</v>
      </c>
      <c r="U263" s="435">
        <v>0</v>
      </c>
      <c r="V263" s="435">
        <v>0</v>
      </c>
      <c r="W263" s="435">
        <v>0</v>
      </c>
      <c r="X263" s="435">
        <v>0</v>
      </c>
      <c r="Y263" s="435">
        <v>0</v>
      </c>
      <c r="Z263" s="435"/>
      <c r="AA263" s="435"/>
      <c r="AB263" s="435"/>
      <c r="AC263" s="435">
        <v>0</v>
      </c>
      <c r="AD263" s="435">
        <v>0</v>
      </c>
      <c r="AE263" s="430">
        <f t="shared" si="31"/>
        <v>1</v>
      </c>
      <c r="AF263" s="485"/>
      <c r="AG263" s="477"/>
      <c r="AH263" s="478"/>
      <c r="AI263" s="479"/>
      <c r="AJ263" s="477"/>
      <c r="AK263" s="358"/>
      <c r="AL263" s="491"/>
      <c r="AN263" s="492" t="s">
        <v>1151</v>
      </c>
      <c r="AO263" s="492" t="str">
        <f>VLOOKUP(AN263,Incurred_Real!$A$25:$D$376,4,FALSE)</f>
        <v>Information Technology</v>
      </c>
      <c r="AP263" s="492" t="str">
        <f>VLOOKUP(AN263,Incurred_Real!$A$25:$AZ$501,Incurred_Real!$E$1,FALSE)</f>
        <v>Active</v>
      </c>
    </row>
    <row r="264" spans="1:42" s="492" customFormat="1" x14ac:dyDescent="0.25">
      <c r="A264" s="456"/>
      <c r="B264" s="456"/>
      <c r="C264" s="452" t="str">
        <f t="shared" si="33"/>
        <v>15314</v>
      </c>
      <c r="D264" s="453" t="s">
        <v>1181</v>
      </c>
      <c r="E264" s="435">
        <v>0</v>
      </c>
      <c r="F264" s="435">
        <v>0</v>
      </c>
      <c r="G264" s="435">
        <v>0</v>
      </c>
      <c r="H264" s="435">
        <v>0</v>
      </c>
      <c r="I264" s="435">
        <v>0</v>
      </c>
      <c r="J264" s="435">
        <v>0</v>
      </c>
      <c r="K264" s="435">
        <v>0</v>
      </c>
      <c r="L264" s="435">
        <v>0</v>
      </c>
      <c r="M264" s="435">
        <v>0</v>
      </c>
      <c r="N264" s="435">
        <v>8.2605310297669765E-2</v>
      </c>
      <c r="O264" s="435">
        <v>0</v>
      </c>
      <c r="P264" s="435">
        <v>7.6486398423768295E-2</v>
      </c>
      <c r="Q264" s="435">
        <v>0</v>
      </c>
      <c r="R264" s="435">
        <v>0</v>
      </c>
      <c r="S264" s="435">
        <v>0.84090829127856193</v>
      </c>
      <c r="T264" s="435">
        <v>0</v>
      </c>
      <c r="U264" s="435">
        <v>0</v>
      </c>
      <c r="V264" s="435">
        <v>0</v>
      </c>
      <c r="W264" s="435">
        <v>0</v>
      </c>
      <c r="X264" s="435">
        <v>0</v>
      </c>
      <c r="Y264" s="435">
        <v>0</v>
      </c>
      <c r="Z264" s="435">
        <v>0</v>
      </c>
      <c r="AA264" s="435"/>
      <c r="AB264" s="435"/>
      <c r="AC264" s="435">
        <v>0</v>
      </c>
      <c r="AD264" s="435">
        <v>0</v>
      </c>
      <c r="AE264" s="430">
        <f t="shared" ref="AE264:AE267" si="34">SUM(E264:AD264)</f>
        <v>1</v>
      </c>
      <c r="AF264" s="485"/>
      <c r="AG264" s="477"/>
      <c r="AH264" s="478"/>
      <c r="AI264" s="479"/>
      <c r="AJ264" s="477"/>
      <c r="AK264" s="358"/>
      <c r="AL264" s="491"/>
      <c r="AN264" s="492" t="s">
        <v>1180</v>
      </c>
      <c r="AO264" s="492" t="str">
        <f>VLOOKUP(AN264,Incurred_Real!$A$25:$D$376,4,FALSE)</f>
        <v>Security/Compliance</v>
      </c>
      <c r="AP264" s="492" t="str">
        <f>VLOOKUP(AN264,Incurred_Real!$A$25:$AZ$501,Incurred_Real!$E$1,FALSE)</f>
        <v>Active</v>
      </c>
    </row>
    <row r="265" spans="1:42" s="492" customFormat="1" x14ac:dyDescent="0.25">
      <c r="A265" s="456"/>
      <c r="B265" s="456"/>
      <c r="C265" s="452" t="str">
        <f t="shared" si="33"/>
        <v>15353</v>
      </c>
      <c r="D265" s="453" t="s">
        <v>1027</v>
      </c>
      <c r="E265" s="435">
        <v>0</v>
      </c>
      <c r="F265" s="435">
        <v>1.2598210977913676E-2</v>
      </c>
      <c r="G265" s="435">
        <v>4.0410234138469919E-2</v>
      </c>
      <c r="H265" s="435">
        <v>1.9519967422123616E-2</v>
      </c>
      <c r="I265" s="435">
        <v>0</v>
      </c>
      <c r="J265" s="435">
        <v>5.2750171450762124E-4</v>
      </c>
      <c r="K265" s="435">
        <v>0</v>
      </c>
      <c r="L265" s="435">
        <v>0</v>
      </c>
      <c r="M265" s="435">
        <v>0</v>
      </c>
      <c r="N265" s="435">
        <v>0.20535383112557634</v>
      </c>
      <c r="O265" s="435">
        <v>6.9132359534140365E-4</v>
      </c>
      <c r="P265" s="435">
        <v>0.10775079637737764</v>
      </c>
      <c r="Q265" s="435">
        <v>8.184812382001588E-3</v>
      </c>
      <c r="R265" s="435">
        <v>0</v>
      </c>
      <c r="S265" s="435">
        <v>0.13438161930988823</v>
      </c>
      <c r="T265" s="435">
        <v>0.29999201374783002</v>
      </c>
      <c r="U265" s="435">
        <v>1.6595559557543139E-4</v>
      </c>
      <c r="V265" s="435">
        <v>0</v>
      </c>
      <c r="W265" s="435">
        <v>0.17042373361339447</v>
      </c>
      <c r="X265" s="435"/>
      <c r="Y265" s="435"/>
      <c r="Z265" s="435"/>
      <c r="AA265" s="435"/>
      <c r="AB265" s="435"/>
      <c r="AC265" s="435"/>
      <c r="AD265" s="435"/>
      <c r="AE265" s="430">
        <f t="shared" si="34"/>
        <v>0.99999999999999989</v>
      </c>
      <c r="AF265" s="485"/>
      <c r="AG265" s="477"/>
      <c r="AH265" s="478"/>
      <c r="AI265" s="479"/>
      <c r="AJ265" s="477"/>
      <c r="AK265" s="358"/>
      <c r="AL265" s="491"/>
      <c r="AN265" s="492" t="s">
        <v>907</v>
      </c>
      <c r="AO265" s="492" t="str">
        <f>VLOOKUP(AN265,Incurred_Real!$A$25:$D$376,4,FALSE)</f>
        <v>Replacement</v>
      </c>
      <c r="AP265" s="492" t="str">
        <f>VLOOKUP(AN265,Incurred_Real!$A$25:$AZ$501,Incurred_Real!$E$1,FALSE)</f>
        <v>Active</v>
      </c>
    </row>
    <row r="266" spans="1:42" s="492" customFormat="1" x14ac:dyDescent="0.25">
      <c r="A266" s="456"/>
      <c r="B266" s="456"/>
      <c r="C266" s="452" t="str">
        <f t="shared" si="33"/>
        <v>15383</v>
      </c>
      <c r="D266" s="453" t="s">
        <v>1408</v>
      </c>
      <c r="E266" s="435"/>
      <c r="F266" s="435"/>
      <c r="G266" s="435"/>
      <c r="H266" s="435">
        <v>1</v>
      </c>
      <c r="I266" s="435"/>
      <c r="J266" s="435"/>
      <c r="K266" s="435"/>
      <c r="L266" s="435"/>
      <c r="M266" s="435"/>
      <c r="N266" s="435"/>
      <c r="O266" s="435"/>
      <c r="P266" s="435"/>
      <c r="Q266" s="435"/>
      <c r="R266" s="435"/>
      <c r="S266" s="435"/>
      <c r="T266" s="435"/>
      <c r="U266" s="435"/>
      <c r="V266" s="435"/>
      <c r="W266" s="435"/>
      <c r="X266" s="435"/>
      <c r="Y266" s="435"/>
      <c r="Z266" s="435"/>
      <c r="AA266" s="435"/>
      <c r="AB266" s="435"/>
      <c r="AC266" s="435"/>
      <c r="AD266" s="435"/>
      <c r="AE266" s="430">
        <f t="shared" si="34"/>
        <v>1</v>
      </c>
      <c r="AF266" s="485"/>
      <c r="AG266" s="477"/>
      <c r="AH266" s="478"/>
      <c r="AI266" s="479"/>
      <c r="AJ266" s="477"/>
      <c r="AK266" s="358"/>
      <c r="AL266" s="491"/>
      <c r="AN266" s="492" t="s">
        <v>949</v>
      </c>
      <c r="AO266" s="492" t="str">
        <f>VLOOKUP(AN266,Incurred_Real!$A$25:$D$376,4,FALSE)</f>
        <v>Replacement</v>
      </c>
      <c r="AP266" s="492" t="str">
        <f>VLOOKUP(AN266,Incurred_Real!$A$25:$AZ$501,Incurred_Real!$E$1,FALSE)</f>
        <v>Potential</v>
      </c>
    </row>
    <row r="267" spans="1:42" s="492" customFormat="1" x14ac:dyDescent="0.25">
      <c r="A267" s="456"/>
      <c r="B267" s="456"/>
      <c r="C267" s="452" t="str">
        <f t="shared" si="33"/>
        <v>15568</v>
      </c>
      <c r="D267" s="453" t="s">
        <v>1325</v>
      </c>
      <c r="E267" s="435"/>
      <c r="F267" s="435"/>
      <c r="G267" s="435"/>
      <c r="H267" s="435"/>
      <c r="I267" s="435"/>
      <c r="J267" s="435"/>
      <c r="K267" s="435"/>
      <c r="L267" s="435"/>
      <c r="M267" s="435"/>
      <c r="N267" s="435">
        <v>0.98189632278062622</v>
      </c>
      <c r="O267" s="435">
        <v>0</v>
      </c>
      <c r="P267" s="435">
        <v>1.8103677219373886E-2</v>
      </c>
      <c r="Q267" s="435"/>
      <c r="R267" s="435"/>
      <c r="S267" s="435"/>
      <c r="T267" s="435"/>
      <c r="U267" s="435"/>
      <c r="V267" s="435"/>
      <c r="W267" s="435"/>
      <c r="X267" s="435"/>
      <c r="Y267" s="435"/>
      <c r="Z267" s="435"/>
      <c r="AA267" s="435"/>
      <c r="AB267" s="435"/>
      <c r="AC267" s="435"/>
      <c r="AD267" s="435"/>
      <c r="AE267" s="430">
        <f t="shared" si="34"/>
        <v>1</v>
      </c>
      <c r="AF267" s="485"/>
      <c r="AG267" s="477"/>
      <c r="AH267" s="478"/>
      <c r="AI267" s="478"/>
      <c r="AJ267" s="477"/>
      <c r="AK267" s="358"/>
      <c r="AL267" s="491"/>
      <c r="AN267" s="176" t="s">
        <v>1324</v>
      </c>
      <c r="AO267" s="492" t="str">
        <f>VLOOKUP(AN267,Incurred_Real!$A$25:$D$376,4,FALSE)</f>
        <v>Replacement</v>
      </c>
      <c r="AP267" s="492" t="str">
        <f>VLOOKUP(AN267,Incurred_Real!$A$25:$AZ$501,Incurred_Real!$E$1,FALSE)</f>
        <v>Proposed</v>
      </c>
    </row>
    <row r="268" spans="1:42" x14ac:dyDescent="0.25">
      <c r="C268" s="476"/>
      <c r="D268" s="476"/>
      <c r="E268" s="476"/>
      <c r="F268" s="476"/>
      <c r="G268" s="476"/>
      <c r="H268" s="476"/>
      <c r="I268" s="476"/>
      <c r="J268" s="476"/>
      <c r="K268" s="476"/>
      <c r="L268" s="476"/>
      <c r="M268" s="476"/>
      <c r="N268" s="476"/>
      <c r="O268" s="476"/>
      <c r="P268" s="476"/>
      <c r="Q268" s="476"/>
      <c r="R268" s="476"/>
      <c r="S268" s="476"/>
      <c r="T268" s="476"/>
      <c r="U268" s="476"/>
      <c r="V268" s="476"/>
      <c r="W268" s="476"/>
      <c r="X268" s="476"/>
      <c r="Y268" s="476"/>
      <c r="Z268" s="476"/>
      <c r="AA268" s="476"/>
      <c r="AB268" s="476"/>
      <c r="AC268" s="476"/>
      <c r="AD268" s="476"/>
      <c r="AE268" s="476"/>
      <c r="AF268" s="490"/>
      <c r="AG268" s="488"/>
      <c r="AH268" s="488"/>
      <c r="AI268" s="488"/>
      <c r="AJ268" s="488"/>
      <c r="AK268" s="488"/>
      <c r="AL268" s="476"/>
    </row>
    <row r="269" spans="1:42" x14ac:dyDescent="0.25">
      <c r="C269" s="476"/>
      <c r="D269" s="476"/>
      <c r="E269" s="476"/>
      <c r="F269" s="476"/>
      <c r="G269" s="476"/>
      <c r="H269" s="476"/>
      <c r="I269" s="476"/>
      <c r="J269" s="476"/>
      <c r="K269" s="476"/>
      <c r="L269" s="476"/>
      <c r="M269" s="476"/>
      <c r="N269" s="476"/>
      <c r="O269" s="476"/>
      <c r="P269" s="476"/>
      <c r="Q269" s="476"/>
      <c r="R269" s="476"/>
      <c r="S269" s="476"/>
      <c r="T269" s="476"/>
      <c r="U269" s="476"/>
      <c r="V269" s="476"/>
      <c r="W269" s="476"/>
      <c r="X269" s="476"/>
      <c r="Y269" s="476"/>
      <c r="Z269" s="476"/>
      <c r="AA269" s="476"/>
      <c r="AB269" s="476"/>
      <c r="AC269" s="476"/>
      <c r="AD269" s="476"/>
      <c r="AE269" s="482"/>
      <c r="AF269" s="490"/>
      <c r="AG269" s="488"/>
      <c r="AH269" s="488"/>
      <c r="AI269" s="488"/>
      <c r="AJ269" s="488"/>
      <c r="AK269" s="488"/>
      <c r="AL269" s="476"/>
    </row>
    <row r="270" spans="1:42" x14ac:dyDescent="0.25">
      <c r="C270" s="493"/>
      <c r="D270" s="488"/>
      <c r="E270" s="476"/>
      <c r="F270" s="476"/>
      <c r="G270" s="476"/>
      <c r="H270" s="476"/>
      <c r="I270" s="476"/>
      <c r="J270" s="476"/>
      <c r="K270" s="476"/>
      <c r="L270" s="476"/>
      <c r="M270" s="476"/>
      <c r="N270" s="476"/>
      <c r="O270" s="476"/>
      <c r="P270" s="476"/>
      <c r="Q270" s="476"/>
      <c r="R270" s="476"/>
      <c r="S270" s="476"/>
      <c r="T270" s="476"/>
      <c r="U270" s="476"/>
      <c r="V270" s="476"/>
      <c r="W270" s="476"/>
      <c r="X270" s="476"/>
      <c r="Y270" s="476"/>
      <c r="Z270" s="476"/>
      <c r="AA270" s="476"/>
      <c r="AB270" s="476"/>
      <c r="AC270" s="476"/>
      <c r="AD270" s="476"/>
      <c r="AE270" s="114"/>
      <c r="AF270" s="490"/>
      <c r="AG270" s="488"/>
      <c r="AH270" s="488"/>
      <c r="AI270" s="488"/>
      <c r="AJ270" s="488"/>
      <c r="AK270" s="488"/>
      <c r="AL270" s="476"/>
    </row>
    <row r="271" spans="1:42" x14ac:dyDescent="0.25">
      <c r="C271" s="493"/>
      <c r="D271" s="488"/>
      <c r="E271" s="476"/>
      <c r="F271" s="476"/>
      <c r="G271" s="476"/>
      <c r="H271" s="476"/>
      <c r="I271" s="476"/>
      <c r="J271" s="476"/>
      <c r="K271" s="476"/>
      <c r="L271" s="476"/>
      <c r="M271" s="476"/>
      <c r="N271" s="476"/>
      <c r="O271" s="476"/>
      <c r="P271" s="476"/>
      <c r="Q271" s="476"/>
      <c r="R271" s="476"/>
      <c r="S271" s="476"/>
      <c r="T271" s="476"/>
      <c r="U271" s="476"/>
      <c r="V271" s="476"/>
      <c r="W271" s="476"/>
      <c r="X271" s="476"/>
      <c r="Y271" s="476"/>
      <c r="Z271" s="476"/>
      <c r="AA271" s="476"/>
      <c r="AB271" s="476"/>
      <c r="AC271" s="476"/>
      <c r="AD271" s="476"/>
      <c r="AE271" s="114"/>
      <c r="AF271" s="490"/>
      <c r="AG271" s="488"/>
      <c r="AH271" s="488"/>
      <c r="AI271" s="488"/>
      <c r="AJ271" s="488"/>
      <c r="AK271" s="488"/>
      <c r="AL271" s="476"/>
    </row>
    <row r="272" spans="1:42" x14ac:dyDescent="0.25">
      <c r="C272" s="488"/>
      <c r="D272" s="488"/>
      <c r="E272" s="476"/>
      <c r="F272" s="476"/>
      <c r="G272" s="476"/>
      <c r="H272" s="476"/>
      <c r="I272" s="476"/>
      <c r="J272" s="476"/>
      <c r="K272" s="476"/>
      <c r="L272" s="476"/>
      <c r="M272" s="476"/>
      <c r="N272" s="476"/>
      <c r="O272" s="476"/>
      <c r="P272" s="476"/>
      <c r="Q272" s="476"/>
      <c r="R272" s="476"/>
      <c r="S272" s="476"/>
      <c r="T272" s="476"/>
      <c r="U272" s="476"/>
      <c r="V272" s="476"/>
      <c r="W272" s="476"/>
      <c r="X272" s="476"/>
      <c r="Y272" s="476"/>
      <c r="Z272" s="476"/>
      <c r="AA272" s="476"/>
      <c r="AB272" s="476"/>
      <c r="AC272" s="476"/>
      <c r="AD272" s="476"/>
      <c r="AE272" s="488"/>
      <c r="AF272" s="490"/>
      <c r="AG272" s="488"/>
      <c r="AH272" s="488"/>
      <c r="AI272" s="488"/>
      <c r="AJ272" s="488"/>
      <c r="AK272" s="488"/>
      <c r="AL272" s="476"/>
    </row>
    <row r="273" spans="23:30" x14ac:dyDescent="0.25">
      <c r="W273" s="494"/>
      <c r="X273" s="494"/>
      <c r="Y273" s="494"/>
      <c r="Z273" s="494"/>
      <c r="AA273" s="494"/>
      <c r="AB273" s="494"/>
      <c r="AC273" s="494"/>
      <c r="AD273" s="494"/>
    </row>
  </sheetData>
  <autoFilter ref="A5:AP267" xr:uid="{611AE71A-DB15-49F5-9EBA-3F22BFD4ADDE}"/>
  <sortState xmlns:xlrd2="http://schemas.microsoft.com/office/spreadsheetml/2017/richdata2" ref="C240:AO267">
    <sortCondition ref="C240:C267"/>
  </sortState>
  <phoneticPr fontId="52" type="noConversion"/>
  <pageMargins left="0.27559055118110237" right="0.23622047244094491" top="0.15748031496062992" bottom="0.33" header="0.15748031496062992" footer="0.15748031496062992"/>
  <pageSetup paperSize="8" scale="63" fitToHeight="0" orientation="landscape" r:id="rId1"/>
  <headerFooter>
    <oddFooter>&amp;L&amp;8&amp;Z&amp;F&amp;A&amp;R&amp;8&amp;D</oddFooter>
  </headerFooter>
  <customProperties>
    <customPr name="_pios_id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33D65B-768E-4AF1-B2BE-3F1CDBCDEBAA}">
  <sheetPr>
    <tabColor rgb="FF00B050"/>
  </sheetPr>
  <dimension ref="C1:V355"/>
  <sheetViews>
    <sheetView topLeftCell="A2" workbookViewId="0"/>
    <sheetView topLeftCell="A2" workbookViewId="1"/>
  </sheetViews>
  <sheetFormatPr defaultRowHeight="15" outlineLevelRow="1" x14ac:dyDescent="0.25"/>
  <cols>
    <col min="3" max="3" width="11" customWidth="1"/>
    <col min="4" max="4" width="58.42578125" bestFit="1" customWidth="1"/>
    <col min="5" max="5" width="18.5703125" customWidth="1"/>
    <col min="6" max="8" width="18.42578125" customWidth="1"/>
    <col min="9" max="9" width="14.85546875" customWidth="1"/>
    <col min="12" max="12" width="9.7109375" bestFit="1" customWidth="1"/>
    <col min="13" max="13" width="11.140625" bestFit="1" customWidth="1"/>
    <col min="15" max="15" width="10.140625" bestFit="1" customWidth="1"/>
    <col min="16" max="18" width="11.140625" bestFit="1" customWidth="1"/>
    <col min="19" max="22" width="10.140625" bestFit="1" customWidth="1"/>
  </cols>
  <sheetData>
    <row r="1" spans="3:22" outlineLevel="1" x14ac:dyDescent="0.25">
      <c r="C1">
        <v>1</v>
      </c>
      <c r="D1">
        <v>2</v>
      </c>
      <c r="E1">
        <v>3</v>
      </c>
      <c r="F1">
        <v>4</v>
      </c>
      <c r="G1">
        <v>5</v>
      </c>
      <c r="H1">
        <v>6</v>
      </c>
    </row>
    <row r="3" spans="3:22" ht="23.25" customHeight="1" x14ac:dyDescent="0.25">
      <c r="C3" s="180" t="s">
        <v>20</v>
      </c>
      <c r="D3" s="180" t="s">
        <v>21</v>
      </c>
      <c r="E3" s="180" t="s">
        <v>24</v>
      </c>
      <c r="F3" s="180" t="s">
        <v>400</v>
      </c>
      <c r="G3" s="180" t="s">
        <v>399</v>
      </c>
      <c r="H3" s="180" t="s">
        <v>854</v>
      </c>
    </row>
    <row r="4" spans="3:22" x14ac:dyDescent="0.25">
      <c r="C4" s="179" t="s">
        <v>25</v>
      </c>
      <c r="D4" s="179" t="str">
        <f>VLOOKUP($C4,Incurred_Real!$A$25:$B$376,2,FALSE)</f>
        <v>Adelaide Central Reinforcement</v>
      </c>
      <c r="E4" s="179" t="str">
        <f>VLOOKUP($C4,Incurred_Real!$A$25:$E$376,5,FALSE)</f>
        <v>Active</v>
      </c>
      <c r="F4" s="181">
        <v>40876</v>
      </c>
      <c r="G4" s="182">
        <f>IFERROR(YEAR(DATE(YEAR(F4),MONTH(F4)+(7-1),1)),VLOOKUP(C4,Incurred_Real!$A$25:$AI$376,Incurred_Real!AI$1,FALSE))</f>
        <v>2012</v>
      </c>
      <c r="H4" s="181" t="s">
        <v>854</v>
      </c>
      <c r="O4" s="170"/>
      <c r="P4" s="170"/>
      <c r="Q4" s="170"/>
      <c r="R4" s="170"/>
      <c r="S4" s="170"/>
      <c r="T4" s="170"/>
      <c r="U4" s="170"/>
      <c r="V4" s="170"/>
    </row>
    <row r="5" spans="3:22" x14ac:dyDescent="0.25">
      <c r="C5" s="179" t="s">
        <v>33</v>
      </c>
      <c r="D5" s="179" t="str">
        <f>VLOOKUP(C5,Incurred_Real!$A$25:$B$376,2,FALSE)</f>
        <v>Heywood Interconnector Upgrade</v>
      </c>
      <c r="E5" s="179" t="str">
        <f>VLOOKUP($C5,Incurred_Real!$A$25:$E$376,5,FALSE)</f>
        <v>Active</v>
      </c>
      <c r="F5" s="181">
        <v>42576</v>
      </c>
      <c r="G5" s="182">
        <f>IFERROR(YEAR(DATE(YEAR(F5),MONTH(F5)+(7-1),1)),VLOOKUP(C5,Incurred_Real!$A$25:$AI$376,Incurred_Real!AI$1,FALSE))</f>
        <v>2017</v>
      </c>
      <c r="H5" s="181" t="s">
        <v>854</v>
      </c>
      <c r="O5" s="170"/>
      <c r="P5" s="170"/>
      <c r="Q5" s="170"/>
      <c r="R5" s="170"/>
      <c r="S5" s="170"/>
      <c r="T5" s="170"/>
      <c r="U5" s="170"/>
      <c r="V5" s="170"/>
    </row>
    <row r="6" spans="3:22" x14ac:dyDescent="0.25">
      <c r="C6" s="179" t="s">
        <v>36</v>
      </c>
      <c r="D6" s="179" t="str">
        <f>VLOOKUP(C6,Incurred_Real!$A$25:$B$376,2,FALSE)</f>
        <v>Clare North New 132_33 kV Substation</v>
      </c>
      <c r="E6" s="179" t="str">
        <f>VLOOKUP($C6,Incurred_Real!$A$25:$E$376,5,FALSE)</f>
        <v>Closed</v>
      </c>
      <c r="F6" s="181">
        <v>40525</v>
      </c>
      <c r="G6" s="182">
        <f>IFERROR(YEAR(DATE(YEAR(F6),MONTH(F6)+(7-1),1)),VLOOKUP(C6,Incurred_Real!$A$25:$AI$376,Incurred_Real!AI$1,FALSE))</f>
        <v>2011</v>
      </c>
      <c r="H6" s="181"/>
      <c r="O6" s="170"/>
      <c r="P6" s="170"/>
      <c r="Q6" s="170"/>
      <c r="R6" s="170"/>
      <c r="S6" s="170"/>
      <c r="T6" s="170"/>
      <c r="U6" s="170"/>
      <c r="V6" s="170"/>
    </row>
    <row r="7" spans="3:22" x14ac:dyDescent="0.25">
      <c r="C7" s="179" t="s">
        <v>40</v>
      </c>
      <c r="D7" s="179" t="str">
        <f>VLOOKUP(C7,Incurred_Real!$A$25:$B$376,2,FALSE)</f>
        <v>Riverland Reinforcement Land and Easement Acquisition</v>
      </c>
      <c r="E7" s="179" t="str">
        <f>VLOOKUP($C7,Incurred_Real!$A$25:$E$376,5,FALSE)</f>
        <v>Cancelled</v>
      </c>
      <c r="F7" s="181" t="s">
        <v>0</v>
      </c>
      <c r="G7" s="182" t="str">
        <f>IFERROR(YEAR(DATE(YEAR(F7),MONTH(F7)+(7-1),1)),VLOOKUP(C7,Incurred_Real!$A$25:$AI$376,Incurred_Real!AI$1,FALSE))</f>
        <v>2018</v>
      </c>
      <c r="H7" s="181"/>
      <c r="O7" s="170"/>
      <c r="P7" s="170"/>
      <c r="Q7" s="170"/>
      <c r="R7" s="170"/>
      <c r="S7" s="170"/>
      <c r="T7" s="170"/>
      <c r="U7" s="170"/>
      <c r="V7" s="170"/>
    </row>
    <row r="8" spans="3:22" x14ac:dyDescent="0.25">
      <c r="C8" s="179" t="s">
        <v>43</v>
      </c>
      <c r="D8" s="179" t="str">
        <f>VLOOKUP(C8,Incurred_Real!$A$25:$B$376,2,FALSE)</f>
        <v>Whyalla Terminal Substation Replacement</v>
      </c>
      <c r="E8" s="179" t="str">
        <f>VLOOKUP($C8,Incurred_Real!$A$25:$E$376,5,FALSE)</f>
        <v>Closed</v>
      </c>
      <c r="F8" s="181">
        <v>42345</v>
      </c>
      <c r="G8" s="182">
        <f>IFERROR(YEAR(DATE(YEAR(F8),MONTH(F8)+(7-1),1)),VLOOKUP(C8,Incurred_Real!$A$25:$AI$376,Incurred_Real!AI$1,FALSE))</f>
        <v>2016</v>
      </c>
      <c r="H8" s="181"/>
      <c r="O8" s="170"/>
      <c r="P8" s="170"/>
      <c r="Q8" s="170"/>
      <c r="R8" s="170"/>
      <c r="S8" s="170"/>
      <c r="T8" s="170"/>
      <c r="U8" s="170"/>
      <c r="V8" s="170"/>
    </row>
    <row r="9" spans="3:22" x14ac:dyDescent="0.25">
      <c r="C9" s="179" t="s">
        <v>44</v>
      </c>
      <c r="D9" s="179" t="str">
        <f>VLOOKUP(C9,Incurred_Real!$A$25:$B$376,2,FALSE)</f>
        <v>South East CB Upgrade</v>
      </c>
      <c r="E9" s="179" t="str">
        <f>VLOOKUP($C9,Incurred_Real!$A$25:$E$376,5,FALSE)</f>
        <v>Closed</v>
      </c>
      <c r="F9" s="181">
        <v>42361</v>
      </c>
      <c r="G9" s="182">
        <f>IFERROR(YEAR(DATE(YEAR(F9),MONTH(F9)+(7-1),1)),VLOOKUP(C9,Incurred_Real!$A$25:$AI$376,Incurred_Real!AI$1,FALSE))</f>
        <v>2016</v>
      </c>
      <c r="H9" s="181"/>
      <c r="O9" s="170"/>
      <c r="P9" s="170"/>
      <c r="Q9" s="170"/>
      <c r="R9" s="170"/>
      <c r="S9" s="170"/>
      <c r="T9" s="170"/>
      <c r="U9" s="170"/>
      <c r="V9" s="170"/>
    </row>
    <row r="10" spans="3:22" x14ac:dyDescent="0.25">
      <c r="C10" s="179" t="s">
        <v>872</v>
      </c>
      <c r="D10" s="179" t="str">
        <f>VLOOKUP(C10,Incurred_Real!$A$25:$B$376,2,FALSE)</f>
        <v>Line Ratings Tools</v>
      </c>
      <c r="E10" s="179" t="str">
        <f>VLOOKUP($C10,Incurred_Real!$A$25:$E$376,5,FALSE)</f>
        <v>Closed</v>
      </c>
      <c r="F10" s="181" t="s">
        <v>0</v>
      </c>
      <c r="G10" s="182" t="str">
        <f>IFERROR(YEAR(DATE(YEAR(F10),MONTH(F10)+(7-1),1)),VLOOKUP(C10,Incurred_Real!$A$25:$AI$376,Incurred_Real!AI$1,FALSE))</f>
        <v>2018</v>
      </c>
      <c r="H10" s="181" t="s">
        <v>0</v>
      </c>
      <c r="O10" s="170"/>
      <c r="P10" s="170"/>
      <c r="Q10" s="170"/>
      <c r="R10" s="170"/>
      <c r="S10" s="170"/>
      <c r="T10" s="170"/>
      <c r="U10" s="170"/>
      <c r="V10" s="170"/>
    </row>
    <row r="11" spans="3:22" x14ac:dyDescent="0.25">
      <c r="C11" s="179" t="s">
        <v>50</v>
      </c>
      <c r="D11" s="179" t="str">
        <f>VLOOKUP(C11,Incurred_Real!$A$25:$B$376,2,FALSE)</f>
        <v>SVC Secondary Systems Replacement Stage 2 (Para)</v>
      </c>
      <c r="E11" s="179" t="str">
        <f>VLOOKUP($C11,Incurred_Real!$A$25:$E$376,5,FALSE)</f>
        <v>Closed</v>
      </c>
      <c r="F11" s="181">
        <v>42704</v>
      </c>
      <c r="G11" s="182">
        <f>IFERROR(YEAR(DATE(YEAR(F11),MONTH(F11)+(7-1),1)),VLOOKUP(C11,Incurred_Real!$A$25:$AI$376,Incurred_Real!AI$1,FALSE))</f>
        <v>2017</v>
      </c>
      <c r="H11" s="181" t="s">
        <v>854</v>
      </c>
      <c r="O11" s="170"/>
      <c r="P11" s="170"/>
      <c r="Q11" s="170"/>
      <c r="R11" s="170"/>
      <c r="S11" s="170"/>
      <c r="T11" s="170"/>
      <c r="U11" s="170"/>
      <c r="V11" s="170"/>
    </row>
    <row r="12" spans="3:22" x14ac:dyDescent="0.25">
      <c r="C12" s="179" t="s">
        <v>868</v>
      </c>
      <c r="D12" s="179" t="str">
        <f>VLOOKUP(C12,Incurred_Real!$A$25:$B$376,2,FALSE)</f>
        <v>Strategic Land Acquisition</v>
      </c>
      <c r="E12" s="179" t="str">
        <f>VLOOKUP($C12,Incurred_Real!$A$25:$E$376,5,FALSE)</f>
        <v>Closed</v>
      </c>
      <c r="F12" s="181">
        <v>41306</v>
      </c>
      <c r="G12" s="182">
        <f>IFERROR(YEAR(DATE(YEAR(F12),MONTH(F12)+(7-1),1)),VLOOKUP(C12,Incurred_Real!$A$25:$AI$376,Incurred_Real!AI$1,FALSE))</f>
        <v>2013</v>
      </c>
      <c r="H12" s="181"/>
      <c r="O12" s="170"/>
      <c r="P12" s="170"/>
      <c r="Q12" s="170"/>
      <c r="R12" s="170"/>
      <c r="S12" s="170"/>
      <c r="T12" s="170"/>
      <c r="U12" s="170"/>
      <c r="V12" s="170"/>
    </row>
    <row r="13" spans="3:22" x14ac:dyDescent="0.25">
      <c r="C13" s="179" t="s">
        <v>865</v>
      </c>
      <c r="D13" s="179" t="str">
        <f>VLOOKUP(C13,Incurred_Real!$A$25:$B$376,2,FALSE)</f>
        <v>IT Hardware 2006_2008</v>
      </c>
      <c r="E13" s="179" t="str">
        <f>VLOOKUP($C13,Incurred_Real!$A$25:$E$376,5,FALSE)</f>
        <v>Closed</v>
      </c>
      <c r="F13" s="181" t="s">
        <v>0</v>
      </c>
      <c r="G13" s="182">
        <f>IFERROR(YEAR(DATE(YEAR(F13),MONTH(F13)+(7-1),1)),VLOOKUP(C13,Incurred_Real!$A$25:$AI$376,Incurred_Real!AI$1,FALSE))</f>
        <v>2019</v>
      </c>
      <c r="H13" s="181"/>
      <c r="O13" s="170"/>
      <c r="P13" s="170"/>
      <c r="Q13" s="170"/>
      <c r="R13" s="170"/>
      <c r="S13" s="170"/>
      <c r="T13" s="170"/>
      <c r="U13" s="170"/>
      <c r="V13" s="170"/>
    </row>
    <row r="14" spans="3:22" x14ac:dyDescent="0.25">
      <c r="C14" s="179" t="s">
        <v>401</v>
      </c>
      <c r="D14" s="179" t="str">
        <f>VLOOKUP(C14,Incurred_Real!$A$25:$B$376,2,FALSE)</f>
        <v>Tungkillo Stage 2 (Tailem Bend to Cherry Gardens)</v>
      </c>
      <c r="E14" s="179" t="str">
        <f>VLOOKUP($C14,Incurred_Real!$A$25:$E$376,5,FALSE)</f>
        <v>Active</v>
      </c>
      <c r="F14" s="181">
        <v>44917</v>
      </c>
      <c r="G14" s="182">
        <f>IFERROR(YEAR(DATE(YEAR(F14),MONTH(F14)+(7-1),1)),VLOOKUP(C14,Incurred_Real!$A$25:$AI$376,Incurred_Real!AI$1,FALSE))</f>
        <v>2023</v>
      </c>
      <c r="H14" s="181"/>
      <c r="O14" s="170"/>
      <c r="P14" s="170"/>
      <c r="Q14" s="170"/>
      <c r="R14" s="170"/>
      <c r="S14" s="170"/>
      <c r="T14" s="170"/>
      <c r="U14" s="170"/>
      <c r="V14" s="170"/>
    </row>
    <row r="15" spans="3:22" x14ac:dyDescent="0.25">
      <c r="C15" s="179" t="s">
        <v>869</v>
      </c>
      <c r="D15" s="179" t="str">
        <f>VLOOKUP(C15,Incurred_Real!$A$25:$B$376,2,FALSE)</f>
        <v>PABX IP Convergence and Telephone Systems Upgrade</v>
      </c>
      <c r="E15" s="179" t="str">
        <f>VLOOKUP($C15,Incurred_Real!$A$25:$E$376,5,FALSE)</f>
        <v>Closed</v>
      </c>
      <c r="F15" s="181">
        <v>40961</v>
      </c>
      <c r="G15" s="182">
        <f>IFERROR(YEAR(DATE(YEAR(F15),MONTH(F15)+(7-1),1)),VLOOKUP(C15,Incurred_Real!$A$25:$AI$376,Incurred_Real!AI$1,FALSE))</f>
        <v>2012</v>
      </c>
      <c r="H15" s="181"/>
      <c r="O15" s="170"/>
      <c r="P15" s="170"/>
      <c r="Q15" s="170"/>
      <c r="R15" s="170"/>
      <c r="S15" s="170"/>
      <c r="T15" s="170"/>
      <c r="U15" s="170"/>
      <c r="V15" s="170"/>
    </row>
    <row r="16" spans="3:22" x14ac:dyDescent="0.25">
      <c r="C16" s="179" t="s">
        <v>52</v>
      </c>
      <c r="D16" s="179" t="str">
        <f>VLOOKUP(C16,Incurred_Real!$A$25:$B$376,2,FALSE)</f>
        <v>Cultana 275_132 kV Augmentation</v>
      </c>
      <c r="E16" s="179" t="str">
        <f>VLOOKUP($C16,Incurred_Real!$A$25:$E$376,5,FALSE)</f>
        <v>Closed</v>
      </c>
      <c r="F16" s="181">
        <v>41718</v>
      </c>
      <c r="G16" s="182">
        <f>IFERROR(YEAR(DATE(YEAR(F16),MONTH(F16)+(7-1),1)),VLOOKUP(C16,Incurred_Real!$A$25:$AI$376,Incurred_Real!AI$1,FALSE))</f>
        <v>2014</v>
      </c>
      <c r="H16" s="181"/>
      <c r="O16" s="170"/>
      <c r="P16" s="170"/>
      <c r="Q16" s="170"/>
      <c r="R16" s="170"/>
      <c r="S16" s="170"/>
      <c r="T16" s="170"/>
      <c r="U16" s="170"/>
      <c r="V16" s="170"/>
    </row>
    <row r="17" spans="3:22" x14ac:dyDescent="0.25">
      <c r="C17" s="179" t="s">
        <v>54</v>
      </c>
      <c r="D17" s="179" t="str">
        <f>VLOOKUP(C17,Incurred_Real!$A$25:$B$376,2,FALSE)</f>
        <v>Northern SA Region Voltage Support</v>
      </c>
      <c r="E17" s="179" t="str">
        <f>VLOOKUP($C17,Incurred_Real!$A$25:$E$376,5,FALSE)</f>
        <v>Cancelled</v>
      </c>
      <c r="F17" s="181">
        <v>43692</v>
      </c>
      <c r="G17" s="182">
        <f>IFERROR(YEAR(DATE(YEAR(F17),MONTH(F17)+(7-1),1)),VLOOKUP(C17,Incurred_Real!$A$25:$AI$376,Incurred_Real!AI$1,FALSE))</f>
        <v>2020</v>
      </c>
      <c r="H17" s="181"/>
      <c r="O17" s="170"/>
      <c r="P17" s="170"/>
      <c r="Q17" s="170"/>
      <c r="R17" s="170"/>
      <c r="S17" s="170"/>
      <c r="T17" s="170"/>
      <c r="U17" s="170"/>
      <c r="V17" s="170"/>
    </row>
    <row r="18" spans="3:22" x14ac:dyDescent="0.25">
      <c r="C18" s="179" t="s">
        <v>56</v>
      </c>
      <c r="D18" s="179" t="str">
        <f>VLOOKUP(C18,Incurred_Real!$A$25:$B$376,2,FALSE)</f>
        <v>Eyre Peninsula Land and Easement Acquisition</v>
      </c>
      <c r="E18" s="179" t="str">
        <f>VLOOKUP($C18,Incurred_Real!$A$25:$E$376,5,FALSE)</f>
        <v>Closed</v>
      </c>
      <c r="F18" s="181" t="s">
        <v>0</v>
      </c>
      <c r="G18" s="182" t="str">
        <f>IFERROR(YEAR(DATE(YEAR(F18),MONTH(F18)+(7-1),1)),VLOOKUP(C18,Incurred_Real!$A$25:$AI$376,Incurred_Real!AI$1,FALSE))</f>
        <v>2018</v>
      </c>
      <c r="H18" s="181"/>
      <c r="O18" s="170"/>
      <c r="P18" s="170"/>
      <c r="Q18" s="170"/>
      <c r="R18" s="170"/>
      <c r="S18" s="170"/>
      <c r="T18" s="170"/>
      <c r="U18" s="170"/>
      <c r="V18" s="170"/>
    </row>
    <row r="19" spans="3:22" x14ac:dyDescent="0.25">
      <c r="C19" s="179" t="s">
        <v>57</v>
      </c>
      <c r="D19" s="179" t="str">
        <f>VLOOKUP(C19,Incurred_Real!$A$25:$B$376,2,FALSE)</f>
        <v>Business Opex Planning</v>
      </c>
      <c r="E19" s="179" t="str">
        <f>VLOOKUP($C19,Incurred_Real!$A$25:$E$376,5,FALSE)</f>
        <v>Closed</v>
      </c>
      <c r="F19" s="181">
        <v>43416</v>
      </c>
      <c r="G19" s="182">
        <f>IFERROR(YEAR(DATE(YEAR(F19),MONTH(F19)+(7-1),1)),VLOOKUP(C19,Incurred_Real!$A$25:$AI$376,Incurred_Real!AI$1,FALSE))</f>
        <v>2019</v>
      </c>
      <c r="H19" s="181"/>
      <c r="O19" s="170"/>
      <c r="P19" s="170"/>
      <c r="Q19" s="170"/>
      <c r="R19" s="170"/>
      <c r="S19" s="170"/>
      <c r="T19" s="170"/>
      <c r="U19" s="170"/>
      <c r="V19" s="170"/>
    </row>
    <row r="20" spans="3:22" x14ac:dyDescent="0.25">
      <c r="C20" s="179" t="s">
        <v>58</v>
      </c>
      <c r="D20" s="179" t="str">
        <f>VLOOKUP(C20,Incurred_Real!$A$25:$B$376,2,FALSE)</f>
        <v>Eyre Peninsula Reinforcement</v>
      </c>
      <c r="E20" s="179" t="str">
        <f>VLOOKUP($C20,Incurred_Real!$A$25:$E$376,5,FALSE)</f>
        <v>Cancelled</v>
      </c>
      <c r="F20" s="181">
        <v>44109</v>
      </c>
      <c r="G20" s="182">
        <f>IFERROR(YEAR(DATE(YEAR(F20),MONTH(F20)+(7-1),1)),VLOOKUP(C20,Incurred_Real!$A$25:$AI$376,Incurred_Real!AI$1,FALSE))</f>
        <v>2021</v>
      </c>
      <c r="H20" s="181"/>
      <c r="O20" s="170"/>
      <c r="P20" s="170"/>
      <c r="Q20" s="170"/>
      <c r="R20" s="170"/>
      <c r="S20" s="170"/>
      <c r="T20" s="170"/>
      <c r="U20" s="170"/>
      <c r="V20" s="170"/>
    </row>
    <row r="21" spans="3:22" x14ac:dyDescent="0.25">
      <c r="C21" s="179" t="s">
        <v>60</v>
      </c>
      <c r="D21" s="179" t="str">
        <f>VLOOKUP(C21,Incurred_Real!$A$25:$B$376,2,FALSE)</f>
        <v>Munno Para New 275_66 kV Connection Point</v>
      </c>
      <c r="E21" s="179" t="str">
        <f>VLOOKUP($C21,Incurred_Real!$A$25:$E$376,5,FALSE)</f>
        <v>Closed</v>
      </c>
      <c r="F21" s="181">
        <v>42219</v>
      </c>
      <c r="G21" s="182">
        <f>IFERROR(YEAR(DATE(YEAR(F21),MONTH(F21)+(7-1),1)),VLOOKUP(C21,Incurred_Real!$A$25:$AI$376,Incurred_Real!AI$1,FALSE))</f>
        <v>2016</v>
      </c>
      <c r="H21" s="181"/>
      <c r="O21" s="170"/>
      <c r="P21" s="170"/>
      <c r="Q21" s="170"/>
      <c r="R21" s="170"/>
      <c r="S21" s="170"/>
      <c r="T21" s="170"/>
      <c r="U21" s="170"/>
      <c r="V21" s="170"/>
    </row>
    <row r="22" spans="3:22" x14ac:dyDescent="0.25">
      <c r="C22" s="179" t="s">
        <v>61</v>
      </c>
      <c r="D22" s="179" t="str">
        <f>VLOOKUP(C22,Incurred_Real!$A$25:$B$376,2,FALSE)</f>
        <v>Asset Data Capture</v>
      </c>
      <c r="E22" s="179" t="str">
        <f>VLOOKUP($C22,Incurred_Real!$A$25:$E$376,5,FALSE)</f>
        <v>Closed</v>
      </c>
      <c r="F22" s="181">
        <v>42685</v>
      </c>
      <c r="G22" s="182">
        <f>IFERROR(YEAR(DATE(YEAR(F22),MONTH(F22)+(7-1),1)),VLOOKUP(C22,Incurred_Real!$A$25:$AI$376,Incurred_Real!AI$1,FALSE))</f>
        <v>2017</v>
      </c>
      <c r="H22" s="181"/>
      <c r="O22" s="170"/>
      <c r="P22" s="170"/>
      <c r="Q22" s="170"/>
      <c r="R22" s="170"/>
      <c r="S22" s="170"/>
      <c r="T22" s="170"/>
      <c r="U22" s="170"/>
      <c r="V22" s="170"/>
    </row>
    <row r="23" spans="3:22" x14ac:dyDescent="0.25">
      <c r="C23" s="179" t="s">
        <v>63</v>
      </c>
      <c r="D23" s="179" t="str">
        <f>VLOOKUP(C23,Incurred_Real!$A$25:$B$376,2,FALSE)</f>
        <v>Network Configuration Management System</v>
      </c>
      <c r="E23" s="179" t="str">
        <f>VLOOKUP($C23,Incurred_Real!$A$25:$E$376,5,FALSE)</f>
        <v>Closed</v>
      </c>
      <c r="F23" s="181" t="s">
        <v>0</v>
      </c>
      <c r="G23" s="182" t="str">
        <f>IFERROR(YEAR(DATE(YEAR(F23),MONTH(F23)+(7-1),1)),VLOOKUP(C23,Incurred_Real!$A$25:$AI$376,Incurred_Real!AI$1,FALSE))</f>
        <v>2018</v>
      </c>
      <c r="H23" s="181"/>
      <c r="O23" s="170"/>
      <c r="P23" s="170"/>
      <c r="Q23" s="170"/>
      <c r="R23" s="170"/>
      <c r="S23" s="170"/>
      <c r="T23" s="170"/>
      <c r="U23" s="170"/>
      <c r="V23" s="170"/>
    </row>
    <row r="24" spans="3:22" x14ac:dyDescent="0.25">
      <c r="C24" s="179" t="s">
        <v>65</v>
      </c>
      <c r="D24" s="179" t="str">
        <f>VLOOKUP(C24,Incurred_Real!$A$25:$B$376,2,FALSE)</f>
        <v>SAEs for 2013 2018 Capital Projects</v>
      </c>
      <c r="E24" s="179" t="str">
        <f>VLOOKUP($C24,Incurred_Real!$A$25:$E$376,5,FALSE)</f>
        <v>Closed</v>
      </c>
      <c r="F24" s="181">
        <v>41423</v>
      </c>
      <c r="G24" s="182">
        <f>IFERROR(YEAR(DATE(YEAR(F24),MONTH(F24)+(7-1),1)),VLOOKUP(C24,Incurred_Real!$A$25:$AI$376,Incurred_Real!AI$1,FALSE))</f>
        <v>2013</v>
      </c>
      <c r="H24" s="181"/>
      <c r="O24" s="170"/>
      <c r="P24" s="170"/>
      <c r="Q24" s="170"/>
      <c r="R24" s="170"/>
      <c r="S24" s="170"/>
      <c r="T24" s="170"/>
      <c r="U24" s="170"/>
      <c r="V24" s="170"/>
    </row>
    <row r="25" spans="3:22" x14ac:dyDescent="0.25">
      <c r="C25" s="179" t="s">
        <v>66</v>
      </c>
      <c r="D25" s="179" t="str">
        <f>VLOOKUP(C25,Incurred_Real!$A$25:$B$376,2,FALSE)</f>
        <v>Aerial Services Implementation</v>
      </c>
      <c r="E25" s="179" t="str">
        <f>VLOOKUP($C25,Incurred_Real!$A$25:$E$376,5,FALSE)</f>
        <v>Cancelled</v>
      </c>
      <c r="F25" s="181" t="s">
        <v>0</v>
      </c>
      <c r="G25" s="182">
        <f>IFERROR(YEAR(DATE(YEAR(F25),MONTH(F25)+(7-1),1)),VLOOKUP(C25,Incurred_Real!$A$25:$AI$376,Incurred_Real!AI$1,FALSE))</f>
        <v>2019</v>
      </c>
      <c r="H25" s="181"/>
      <c r="O25" s="170"/>
      <c r="P25" s="170"/>
      <c r="Q25" s="170"/>
      <c r="R25" s="170"/>
      <c r="S25" s="170"/>
      <c r="T25" s="170"/>
      <c r="U25" s="170"/>
      <c r="V25" s="170"/>
    </row>
    <row r="26" spans="3:22" x14ac:dyDescent="0.25">
      <c r="C26" s="179" t="s">
        <v>69</v>
      </c>
      <c r="D26" s="179" t="str">
        <f>VLOOKUP(C26,Incurred_Real!$A$25:$B$376,2,FALSE)</f>
        <v>Para 275kV Secondary Systems and Minor Primary Plant Replace</v>
      </c>
      <c r="E26" s="179" t="str">
        <f>VLOOKUP($C26,Incurred_Real!$A$25:$E$376,5,FALSE)</f>
        <v>Closed</v>
      </c>
      <c r="F26" s="181">
        <v>42447</v>
      </c>
      <c r="G26" s="182">
        <f>IFERROR(YEAR(DATE(YEAR(F26),MONTH(F26)+(7-1),1)),VLOOKUP(C26,Incurred_Real!$A$25:$AI$376,Incurred_Real!AI$1,FALSE))</f>
        <v>2016</v>
      </c>
      <c r="H26" s="181"/>
      <c r="O26" s="170"/>
      <c r="P26" s="170"/>
      <c r="Q26" s="170"/>
      <c r="R26" s="170"/>
      <c r="S26" s="170"/>
      <c r="T26" s="170"/>
      <c r="U26" s="170"/>
      <c r="V26" s="170"/>
    </row>
    <row r="27" spans="3:22" x14ac:dyDescent="0.25">
      <c r="C27" s="179" t="s">
        <v>867</v>
      </c>
      <c r="D27" s="179" t="str">
        <f>VLOOKUP(C27,Incurred_Real!$A$25:$B$376,2,FALSE)</f>
        <v>Kincraig 132kV Capacitor Bank</v>
      </c>
      <c r="E27" s="179" t="str">
        <f>VLOOKUP($C27,Incurred_Real!$A$25:$E$376,5,FALSE)</f>
        <v>Closed</v>
      </c>
      <c r="F27" s="181">
        <v>41149</v>
      </c>
      <c r="G27" s="182">
        <f>IFERROR(YEAR(DATE(YEAR(F27),MONTH(F27)+(7-1),1)),VLOOKUP(C27,Incurred_Real!$A$25:$AI$376,Incurred_Real!AI$1,FALSE))</f>
        <v>2013</v>
      </c>
      <c r="H27" s="181"/>
      <c r="O27" s="170"/>
      <c r="P27" s="170"/>
      <c r="Q27" s="170"/>
      <c r="R27" s="170"/>
      <c r="S27" s="170"/>
      <c r="T27" s="170"/>
      <c r="U27" s="170"/>
      <c r="V27" s="170"/>
    </row>
    <row r="28" spans="3:22" x14ac:dyDescent="0.25">
      <c r="C28" s="179" t="s">
        <v>73</v>
      </c>
      <c r="D28" s="179" t="str">
        <f>VLOOKUP(C28,Incurred_Real!$A$25:$B$376,2,FALSE)</f>
        <v>SA Water Pump Stations Transformer Replacement</v>
      </c>
      <c r="E28" s="179" t="str">
        <f>VLOOKUP($C28,Incurred_Real!$A$25:$E$376,5,FALSE)</f>
        <v>Closed</v>
      </c>
      <c r="F28" s="181">
        <v>43245</v>
      </c>
      <c r="G28" s="182">
        <f>IFERROR(YEAR(DATE(YEAR(F28),MONTH(F28)+(7-1),1)),VLOOKUP(C28,Incurred_Real!$A$25:$AI$376,Incurred_Real!AI$1,FALSE))</f>
        <v>2018</v>
      </c>
      <c r="H28" s="181"/>
      <c r="O28" s="170"/>
      <c r="P28" s="170"/>
      <c r="Q28" s="170"/>
      <c r="R28" s="170"/>
      <c r="S28" s="170"/>
      <c r="T28" s="170"/>
      <c r="U28" s="170"/>
      <c r="V28" s="170"/>
    </row>
    <row r="29" spans="3:22" x14ac:dyDescent="0.25">
      <c r="C29" s="179" t="s">
        <v>870</v>
      </c>
      <c r="D29" s="179" t="str">
        <f>VLOOKUP(C29,Incurred_Real!$A$25:$B$376,2,FALSE)</f>
        <v>Protection Systems Unit Replacement 2008-2013</v>
      </c>
      <c r="E29" s="179" t="str">
        <f>VLOOKUP($C29,Incurred_Real!$A$25:$E$376,5,FALSE)</f>
        <v>Closed</v>
      </c>
      <c r="F29" s="181" t="s">
        <v>0</v>
      </c>
      <c r="G29" s="182">
        <f>IFERROR(YEAR(DATE(YEAR(F29),MONTH(F29)+(7-1),1)),VLOOKUP(C29,Incurred_Real!$A$25:$AI$376,Incurred_Real!AI$1,FALSE))</f>
        <v>2020</v>
      </c>
      <c r="H29" s="181" t="s">
        <v>0</v>
      </c>
      <c r="O29" s="170"/>
      <c r="P29" s="170"/>
      <c r="Q29" s="170"/>
      <c r="R29" s="170"/>
      <c r="S29" s="170"/>
      <c r="T29" s="170"/>
      <c r="U29" s="170"/>
      <c r="V29" s="170"/>
    </row>
    <row r="30" spans="3:22" x14ac:dyDescent="0.25">
      <c r="C30" s="179" t="s">
        <v>75</v>
      </c>
      <c r="D30" s="179" t="str">
        <f>VLOOKUP(C30,Incurred_Real!$A$25:$B$376,2,FALSE)</f>
        <v>Energy Management System Replacement</v>
      </c>
      <c r="E30" s="179" t="str">
        <f>VLOOKUP($C30,Incurred_Real!$A$25:$E$376,5,FALSE)</f>
        <v>Active</v>
      </c>
      <c r="F30" s="181">
        <v>44578</v>
      </c>
      <c r="G30" s="182">
        <f>IFERROR(YEAR(DATE(YEAR(F30),MONTH(F30)+(7-1),1)),VLOOKUP(C30,Incurred_Real!$A$25:$AI$376,Incurred_Real!AI$1,FALSE))</f>
        <v>2022</v>
      </c>
      <c r="H30" s="181" t="s">
        <v>0</v>
      </c>
      <c r="O30" s="170"/>
      <c r="P30" s="170"/>
      <c r="Q30" s="170"/>
      <c r="R30" s="170"/>
      <c r="S30" s="170"/>
      <c r="T30" s="170"/>
      <c r="U30" s="170"/>
      <c r="V30" s="170"/>
    </row>
    <row r="31" spans="3:22" x14ac:dyDescent="0.25">
      <c r="C31" s="179" t="s">
        <v>77</v>
      </c>
      <c r="D31" s="179" t="str">
        <f>VLOOKUP(C31,Incurred_Real!$A$25:$B$376,2,FALSE)</f>
        <v>Mt Barker South Triple Circuit Easement Expansion</v>
      </c>
      <c r="E31" s="179" t="str">
        <f>VLOOKUP($C31,Incurred_Real!$A$25:$E$376,5,FALSE)</f>
        <v>Closed</v>
      </c>
      <c r="F31" s="181" t="s">
        <v>0</v>
      </c>
      <c r="G31" s="182">
        <f>IFERROR(YEAR(DATE(YEAR(F31),MONTH(F31)+(7-1),1)),VLOOKUP(C31,Incurred_Real!$A$25:$AI$376,Incurred_Real!AI$1,FALSE))</f>
        <v>2020</v>
      </c>
      <c r="H31" s="181" t="s">
        <v>0</v>
      </c>
      <c r="O31" s="170"/>
      <c r="P31" s="170"/>
      <c r="Q31" s="170"/>
      <c r="R31" s="170"/>
      <c r="S31" s="170"/>
      <c r="T31" s="170"/>
      <c r="U31" s="170"/>
      <c r="V31" s="170"/>
    </row>
    <row r="32" spans="3:22" x14ac:dyDescent="0.25">
      <c r="C32" s="179" t="s">
        <v>78</v>
      </c>
      <c r="D32" s="179" t="str">
        <f>VLOOKUP(C32,Incurred_Real!$A$25:$B$376,2,FALSE)</f>
        <v>Security and Video System Consolidation and Development</v>
      </c>
      <c r="E32" s="179" t="str">
        <f>VLOOKUP($C32,Incurred_Real!$A$25:$E$376,5,FALSE)</f>
        <v>Active</v>
      </c>
      <c r="F32" s="181">
        <v>43783</v>
      </c>
      <c r="G32" s="182">
        <f>IFERROR(YEAR(DATE(YEAR(F32),MONTH(F32)+(7-1),1)),VLOOKUP(C32,Incurred_Real!$A$25:$AI$376,Incurred_Real!AI$1,FALSE))</f>
        <v>2020</v>
      </c>
      <c r="H32" s="181" t="s">
        <v>854</v>
      </c>
      <c r="O32" s="170"/>
      <c r="P32" s="170"/>
      <c r="Q32" s="170"/>
      <c r="R32" s="170"/>
      <c r="S32" s="170"/>
      <c r="T32" s="170"/>
      <c r="U32" s="170"/>
      <c r="V32" s="170"/>
    </row>
    <row r="33" spans="3:22" x14ac:dyDescent="0.25">
      <c r="C33" s="179" t="s">
        <v>866</v>
      </c>
      <c r="D33" s="179" t="str">
        <f>VLOOKUP(C33,Incurred_Real!$A$25:$B$376,2,FALSE)</f>
        <v>Telecommunications Network Optimisation</v>
      </c>
      <c r="E33" s="179" t="str">
        <f>VLOOKUP($C33,Incurred_Real!$A$25:$E$376,5,FALSE)</f>
        <v>Closed</v>
      </c>
      <c r="F33" s="181">
        <v>41397</v>
      </c>
      <c r="G33" s="182">
        <f>IFERROR(YEAR(DATE(YEAR(F33),MONTH(F33)+(7-1),1)),VLOOKUP(C33,Incurred_Real!$A$25:$AI$376,Incurred_Real!AI$1,FALSE))</f>
        <v>2013</v>
      </c>
      <c r="H33" s="181"/>
      <c r="O33" s="170"/>
      <c r="P33" s="170"/>
      <c r="Q33" s="170"/>
      <c r="R33" s="170"/>
      <c r="S33" s="170"/>
      <c r="T33" s="170"/>
      <c r="U33" s="170"/>
      <c r="V33" s="170"/>
    </row>
    <row r="34" spans="3:22" x14ac:dyDescent="0.25">
      <c r="C34" s="179" t="s">
        <v>890</v>
      </c>
      <c r="D34" s="179" t="str">
        <f>VLOOKUP(C34,Incurred_Real!$A$25:$B$376,2,FALSE)</f>
        <v>Riverland Reactive Support Stage 1 (Monash)</v>
      </c>
      <c r="E34" s="179" t="str">
        <f>VLOOKUP($C34,Incurred_Real!$A$25:$E$376,5,FALSE)</f>
        <v>Cancelled</v>
      </c>
      <c r="F34" s="181" t="s">
        <v>0</v>
      </c>
      <c r="G34" s="182" t="str">
        <f>IFERROR(YEAR(DATE(YEAR(F34),MONTH(F34)+(7-1),1)),VLOOKUP(C34,Incurred_Real!$A$25:$AI$376,Incurred_Real!AI$1,FALSE))</f>
        <v>2018</v>
      </c>
      <c r="H34" s="181"/>
      <c r="O34" s="170"/>
      <c r="P34" s="170"/>
      <c r="Q34" s="170"/>
      <c r="R34" s="170"/>
      <c r="S34" s="170"/>
      <c r="T34" s="170"/>
      <c r="U34" s="170"/>
      <c r="V34" s="170"/>
    </row>
    <row r="35" spans="3:22" x14ac:dyDescent="0.25">
      <c r="C35" s="179" t="s">
        <v>80</v>
      </c>
      <c r="D35" s="179" t="str">
        <f>VLOOKUP(C35,Incurred_Real!$A$25:$B$376,2,FALSE)</f>
        <v>NCIPAP 4 Waterloo East to Robertstown 132kV Line Uprating</v>
      </c>
      <c r="E35" s="179" t="str">
        <f>VLOOKUP($C35,Incurred_Real!$A$25:$E$376,5,FALSE)</f>
        <v>Closed</v>
      </c>
      <c r="F35" s="181">
        <v>43251</v>
      </c>
      <c r="G35" s="182">
        <f>IFERROR(YEAR(DATE(YEAR(F35),MONTH(F35)+(7-1),1)),VLOOKUP(C35,Incurred_Real!$A$25:$AI$376,Incurred_Real!AI$1,FALSE))</f>
        <v>2018</v>
      </c>
      <c r="H35" s="181"/>
      <c r="O35" s="170"/>
      <c r="P35" s="170"/>
      <c r="Q35" s="170"/>
      <c r="R35" s="170"/>
      <c r="S35" s="170"/>
      <c r="T35" s="170"/>
      <c r="U35" s="170"/>
      <c r="V35" s="170"/>
    </row>
    <row r="36" spans="3:22" x14ac:dyDescent="0.25">
      <c r="C36" s="179" t="s">
        <v>82</v>
      </c>
      <c r="D36" s="179" t="str">
        <f>VLOOKUP(C36,Incurred_Real!$A$25:$B$376,2,FALSE)</f>
        <v>Enterprise Capture of IED Data</v>
      </c>
      <c r="E36" s="179" t="str">
        <f>VLOOKUP($C36,Incurred_Real!$A$25:$E$376,5,FALSE)</f>
        <v>Closed</v>
      </c>
      <c r="F36" s="181">
        <v>42916</v>
      </c>
      <c r="G36" s="182">
        <f>IFERROR(YEAR(DATE(YEAR(F36),MONTH(F36)+(7-1),1)),VLOOKUP(C36,Incurred_Real!$A$25:$AI$376,Incurred_Real!AI$1,FALSE))</f>
        <v>2017</v>
      </c>
      <c r="H36" s="181"/>
      <c r="O36" s="170"/>
      <c r="P36" s="170"/>
      <c r="Q36" s="170"/>
      <c r="R36" s="170"/>
      <c r="S36" s="170"/>
      <c r="T36" s="170"/>
      <c r="U36" s="170"/>
      <c r="V36" s="170"/>
    </row>
    <row r="37" spans="3:22" x14ac:dyDescent="0.25">
      <c r="C37" s="179" t="s">
        <v>84</v>
      </c>
      <c r="D37" s="179" t="str">
        <f>VLOOKUP(C37,Incurred_Real!$A$25:$B$376,2,FALSE)</f>
        <v>Outage Optimisation Improvements</v>
      </c>
      <c r="E37" s="179" t="str">
        <f>VLOOKUP($C37,Incurred_Real!$A$25:$E$376,5,FALSE)</f>
        <v>Closed</v>
      </c>
      <c r="F37" s="181">
        <v>43943</v>
      </c>
      <c r="G37" s="182">
        <f>IFERROR(YEAR(DATE(YEAR(F37),MONTH(F37)+(7-1),1)),VLOOKUP(C37,Incurred_Real!$A$25:$AI$376,Incurred_Real!AI$1,FALSE))</f>
        <v>2020</v>
      </c>
      <c r="H37" s="181"/>
      <c r="O37" s="170"/>
      <c r="P37" s="170"/>
      <c r="Q37" s="170"/>
      <c r="R37" s="170"/>
      <c r="S37" s="170"/>
      <c r="T37" s="170"/>
      <c r="U37" s="170"/>
      <c r="V37" s="170"/>
    </row>
    <row r="38" spans="3:22" x14ac:dyDescent="0.25">
      <c r="C38" s="179" t="s">
        <v>86</v>
      </c>
      <c r="D38" s="179" t="str">
        <f>VLOOKUP(C38,Incurred_Real!$A$25:$B$376,2,FALSE)</f>
        <v>BUCC Hardware Replacement</v>
      </c>
      <c r="E38" s="179" t="str">
        <f>VLOOKUP($C38,Incurred_Real!$A$25:$E$376,5,FALSE)</f>
        <v>Closed</v>
      </c>
      <c r="F38" s="181">
        <v>42307</v>
      </c>
      <c r="G38" s="182">
        <f>IFERROR(YEAR(DATE(YEAR(F38),MONTH(F38)+(7-1),1)),VLOOKUP(C38,Incurred_Real!$A$25:$AI$376,Incurred_Real!AI$1,FALSE))</f>
        <v>2016</v>
      </c>
      <c r="H38" s="181"/>
      <c r="O38" s="170"/>
      <c r="P38" s="170"/>
      <c r="Q38" s="170"/>
      <c r="R38" s="170"/>
      <c r="S38" s="170"/>
      <c r="T38" s="170"/>
      <c r="U38" s="170"/>
      <c r="V38" s="170"/>
    </row>
    <row r="39" spans="3:22" x14ac:dyDescent="0.25">
      <c r="C39" s="179" t="s">
        <v>88</v>
      </c>
      <c r="D39" s="179" t="str">
        <f>VLOOKUP(C39,Incurred_Real!$A$25:$B$376,2,FALSE)</f>
        <v>Para-Brinkworth-Davenport Hazard Mitigation</v>
      </c>
      <c r="E39" s="179" t="str">
        <f>VLOOKUP($C39,Incurred_Real!$A$25:$E$376,5,FALSE)</f>
        <v>Active</v>
      </c>
      <c r="F39" s="181">
        <v>43609</v>
      </c>
      <c r="G39" s="182">
        <f>IFERROR(YEAR(DATE(YEAR(F39),MONTH(F39)+(7-1),1)),VLOOKUP(C39,Incurred_Real!$A$25:$AI$376,Incurred_Real!AI$1,FALSE))</f>
        <v>2019</v>
      </c>
      <c r="H39" s="181" t="s">
        <v>854</v>
      </c>
      <c r="O39" s="170"/>
      <c r="P39" s="170"/>
      <c r="Q39" s="170"/>
      <c r="R39" s="170"/>
      <c r="S39" s="170"/>
      <c r="T39" s="170"/>
      <c r="U39" s="170"/>
      <c r="V39" s="170"/>
    </row>
    <row r="40" spans="3:22" x14ac:dyDescent="0.25">
      <c r="C40" s="179" t="s">
        <v>89</v>
      </c>
      <c r="D40" s="179" t="str">
        <f>VLOOKUP(C40,Incurred_Real!$A$25:$B$376,2,FALSE)</f>
        <v>Penola West to South East Line Re-insulation</v>
      </c>
      <c r="E40" s="179" t="str">
        <f>VLOOKUP($C40,Incurred_Real!$A$25:$E$376,5,FALSE)</f>
        <v>Closed</v>
      </c>
      <c r="F40" s="181">
        <v>42689</v>
      </c>
      <c r="G40" s="182">
        <f>IFERROR(YEAR(DATE(YEAR(F40),MONTH(F40)+(7-1),1)),VLOOKUP(C40,Incurred_Real!$A$25:$AI$376,Incurred_Real!AI$1,FALSE))</f>
        <v>2017</v>
      </c>
      <c r="H40" s="181"/>
      <c r="O40" s="170"/>
      <c r="P40" s="170"/>
      <c r="Q40" s="170"/>
      <c r="R40" s="170"/>
      <c r="S40" s="170"/>
      <c r="T40" s="170"/>
      <c r="U40" s="170"/>
      <c r="V40" s="170"/>
    </row>
    <row r="41" spans="3:22" x14ac:dyDescent="0.25">
      <c r="C41" s="179" t="s">
        <v>90</v>
      </c>
      <c r="D41" s="179" t="str">
        <f>VLOOKUP(C41,Incurred_Real!$A$25:$B$376,2,FALSE)</f>
        <v>Tailem Bend to Keith Line Re-insulation</v>
      </c>
      <c r="E41" s="179" t="str">
        <f>VLOOKUP($C41,Incurred_Real!$A$25:$E$376,5,FALSE)</f>
        <v>Closed</v>
      </c>
      <c r="F41" s="181">
        <v>42755</v>
      </c>
      <c r="G41" s="182">
        <f>IFERROR(YEAR(DATE(YEAR(F41),MONTH(F41)+(7-1),1)),VLOOKUP(C41,Incurred_Real!$A$25:$AI$376,Incurred_Real!AI$1,FALSE))</f>
        <v>2017</v>
      </c>
      <c r="H41" s="181"/>
      <c r="O41" s="170"/>
      <c r="P41" s="170"/>
      <c r="Q41" s="170"/>
      <c r="R41" s="170"/>
      <c r="S41" s="170"/>
      <c r="T41" s="170"/>
      <c r="U41" s="170"/>
      <c r="V41" s="170"/>
    </row>
    <row r="42" spans="3:22" x14ac:dyDescent="0.25">
      <c r="C42" s="179" t="s">
        <v>91</v>
      </c>
      <c r="D42" s="179" t="str">
        <f>VLOOKUP(C42,Incurred_Real!$A$25:$B$376,2,FALSE)</f>
        <v>Brinkworth to Mintaro Line Re-insulation</v>
      </c>
      <c r="E42" s="179" t="str">
        <f>VLOOKUP($C42,Incurred_Real!$A$25:$E$376,5,FALSE)</f>
        <v>Closed</v>
      </c>
      <c r="F42" s="181">
        <v>43053</v>
      </c>
      <c r="G42" s="182">
        <f>IFERROR(YEAR(DATE(YEAR(F42),MONTH(F42)+(7-1),1)),VLOOKUP(C42,Incurred_Real!$A$25:$AI$376,Incurred_Real!AI$1,FALSE))</f>
        <v>2018</v>
      </c>
      <c r="H42" s="181"/>
      <c r="O42" s="170"/>
      <c r="P42" s="170"/>
      <c r="Q42" s="170"/>
      <c r="R42" s="170"/>
      <c r="S42" s="170"/>
      <c r="T42" s="170"/>
      <c r="U42" s="170"/>
      <c r="V42" s="170"/>
    </row>
    <row r="43" spans="3:22" x14ac:dyDescent="0.25">
      <c r="C43" s="179" t="s">
        <v>92</v>
      </c>
      <c r="D43" s="179" t="str">
        <f>VLOOKUP(C43,Incurred_Real!$A$25:$B$376,2,FALSE)</f>
        <v>Magill to Happy Valley Line Re-insulation</v>
      </c>
      <c r="E43" s="179" t="str">
        <f>VLOOKUP($C43,Incurred_Real!$A$25:$E$376,5,FALSE)</f>
        <v>Closed</v>
      </c>
      <c r="F43" s="181">
        <v>41978</v>
      </c>
      <c r="G43" s="182">
        <f>IFERROR(YEAR(DATE(YEAR(F43),MONTH(F43)+(7-1),1)),VLOOKUP(C43,Incurred_Real!$A$25:$AI$376,Incurred_Real!AI$1,FALSE))</f>
        <v>2015</v>
      </c>
      <c r="H43" s="181"/>
      <c r="O43" s="170"/>
      <c r="P43" s="170"/>
      <c r="Q43" s="170"/>
      <c r="R43" s="170"/>
      <c r="S43" s="170"/>
      <c r="T43" s="170"/>
      <c r="U43" s="170"/>
      <c r="V43" s="170"/>
    </row>
    <row r="44" spans="3:22" x14ac:dyDescent="0.25">
      <c r="C44" s="179" t="s">
        <v>93</v>
      </c>
      <c r="D44" s="179" t="str">
        <f>VLOOKUP(C44,Incurred_Real!$A$25:$B$376,2,FALSE)</f>
        <v>BUCC Building Upgrade</v>
      </c>
      <c r="E44" s="179" t="str">
        <f>VLOOKUP($C44,Incurred_Real!$A$25:$E$376,5,FALSE)</f>
        <v>Closed</v>
      </c>
      <c r="F44" s="181" t="s">
        <v>0</v>
      </c>
      <c r="G44" s="182" t="str">
        <f>IFERROR(YEAR(DATE(YEAR(F44),MONTH(F44)+(7-1),1)),VLOOKUP(C44,Incurred_Real!$A$25:$AI$376,Incurred_Real!AI$1,FALSE))</f>
        <v>2018</v>
      </c>
      <c r="H44" s="181" t="s">
        <v>0</v>
      </c>
      <c r="O44" s="170"/>
      <c r="P44" s="170"/>
      <c r="Q44" s="170"/>
      <c r="R44" s="170"/>
      <c r="S44" s="170"/>
      <c r="T44" s="170"/>
      <c r="U44" s="170"/>
      <c r="V44" s="170"/>
    </row>
    <row r="45" spans="3:22" x14ac:dyDescent="0.25">
      <c r="C45" s="179" t="s">
        <v>95</v>
      </c>
      <c r="D45" s="179" t="str">
        <f>VLOOKUP(C45,Incurred_Real!$A$25:$B$376,2,FALSE)</f>
        <v>Project Delivery Optimisation</v>
      </c>
      <c r="E45" s="179" t="str">
        <f>VLOOKUP($C45,Incurred_Real!$A$25:$E$376,5,FALSE)</f>
        <v>Closed</v>
      </c>
      <c r="F45" s="181">
        <v>42744</v>
      </c>
      <c r="G45" s="182">
        <f>IFERROR(YEAR(DATE(YEAR(F45),MONTH(F45)+(7-1),1)),VLOOKUP(C45,Incurred_Real!$A$25:$AI$376,Incurred_Real!AI$1,FALSE))</f>
        <v>2017</v>
      </c>
      <c r="H45" s="181"/>
      <c r="O45" s="170"/>
      <c r="P45" s="170"/>
      <c r="Q45" s="170"/>
      <c r="R45" s="170"/>
      <c r="S45" s="170"/>
      <c r="T45" s="170"/>
      <c r="U45" s="170"/>
      <c r="V45" s="170"/>
    </row>
    <row r="46" spans="3:22" x14ac:dyDescent="0.25">
      <c r="C46" s="179" t="s">
        <v>97</v>
      </c>
      <c r="D46" s="179" t="str">
        <f>VLOOKUP(C46,Incurred_Real!$A$25:$B$376,2,FALSE)</f>
        <v>Safety in Design Processes</v>
      </c>
      <c r="E46" s="179" t="str">
        <f>VLOOKUP($C46,Incurred_Real!$A$25:$E$376,5,FALSE)</f>
        <v>Closed</v>
      </c>
      <c r="F46" s="181">
        <v>41578</v>
      </c>
      <c r="G46" s="182">
        <f>IFERROR(YEAR(DATE(YEAR(F46),MONTH(F46)+(7-1),1)),VLOOKUP(C46,Incurred_Real!$A$25:$AI$376,Incurred_Real!AI$1,FALSE))</f>
        <v>2014</v>
      </c>
      <c r="H46" s="181"/>
      <c r="O46" s="170"/>
      <c r="P46" s="170"/>
      <c r="Q46" s="170"/>
      <c r="R46" s="170"/>
      <c r="S46" s="170"/>
      <c r="T46" s="170"/>
      <c r="U46" s="170"/>
      <c r="V46" s="170"/>
    </row>
    <row r="47" spans="3:22" x14ac:dyDescent="0.25">
      <c r="C47" s="179" t="s">
        <v>99</v>
      </c>
      <c r="D47" s="179" t="str">
        <f>VLOOKUP(C47,Incurred_Real!$A$25:$B$376,2,FALSE)</f>
        <v>Cultana to Stony Point Land and Easement Acquisition</v>
      </c>
      <c r="E47" s="179" t="str">
        <f>VLOOKUP($C47,Incurred_Real!$A$25:$E$376,5,FALSE)</f>
        <v>Closed</v>
      </c>
      <c r="F47" s="181">
        <v>42489</v>
      </c>
      <c r="G47" s="182">
        <f>IFERROR(YEAR(DATE(YEAR(F47),MONTH(F47)+(7-1),1)),VLOOKUP(C47,Incurred_Real!$A$25:$AI$376,Incurred_Real!AI$1,FALSE))</f>
        <v>2016</v>
      </c>
      <c r="H47" s="181"/>
      <c r="O47" s="170"/>
      <c r="P47" s="170"/>
      <c r="Q47" s="170"/>
      <c r="R47" s="170"/>
      <c r="S47" s="170"/>
      <c r="T47" s="170"/>
      <c r="U47" s="170"/>
      <c r="V47" s="170"/>
    </row>
    <row r="48" spans="3:22" x14ac:dyDescent="0.25">
      <c r="C48" s="179" t="s">
        <v>100</v>
      </c>
      <c r="D48" s="179" t="str">
        <f>VLOOKUP(C48,Incurred_Real!$A$25:$B$376,2,FALSE)</f>
        <v>Emergency Unit Asset Replacement 2013-18</v>
      </c>
      <c r="E48" s="179" t="str">
        <f>VLOOKUP($C48,Incurred_Real!$A$25:$E$376,5,FALSE)</f>
        <v>Closed</v>
      </c>
      <c r="F48" s="181">
        <v>43455</v>
      </c>
      <c r="G48" s="182">
        <f>IFERROR(YEAR(DATE(YEAR(F48),MONTH(F48)+(7-1),1)),VLOOKUP(C48,Incurred_Real!$A$25:$AI$376,Incurred_Real!AI$1,FALSE))</f>
        <v>2019</v>
      </c>
      <c r="H48" s="181"/>
      <c r="O48" s="170"/>
      <c r="P48" s="170"/>
      <c r="Q48" s="170"/>
      <c r="R48" s="170"/>
      <c r="S48" s="170"/>
      <c r="T48" s="170"/>
      <c r="U48" s="170"/>
      <c r="V48" s="170"/>
    </row>
    <row r="49" spans="3:22" x14ac:dyDescent="0.25">
      <c r="C49" s="179" t="s">
        <v>102</v>
      </c>
      <c r="D49" s="179" t="str">
        <f>VLOOKUP(C49,Incurred_Real!$A$25:$B$376,2,FALSE)</f>
        <v>Asset Management Optimisation</v>
      </c>
      <c r="E49" s="179" t="str">
        <f>VLOOKUP($C49,Incurred_Real!$A$25:$E$376,5,FALSE)</f>
        <v>Closed</v>
      </c>
      <c r="F49" s="181">
        <v>43798</v>
      </c>
      <c r="G49" s="182">
        <f>IFERROR(YEAR(DATE(YEAR(F49),MONTH(F49)+(7-1),1)),VLOOKUP(C49,Incurred_Real!$A$25:$AI$376,Incurred_Real!AI$1,FALSE))</f>
        <v>2020</v>
      </c>
      <c r="H49" s="181"/>
      <c r="K49" s="172"/>
      <c r="O49" s="170"/>
      <c r="P49" s="170"/>
      <c r="Q49" s="170"/>
      <c r="R49" s="170"/>
      <c r="S49" s="170"/>
      <c r="T49" s="170"/>
      <c r="U49" s="170"/>
      <c r="V49" s="170"/>
    </row>
    <row r="50" spans="3:22" x14ac:dyDescent="0.25">
      <c r="C50" s="179" t="s">
        <v>103</v>
      </c>
      <c r="D50" s="179" t="str">
        <f>VLOOKUP(C50,Incurred_Real!$A$25:$B$376,2,FALSE)</f>
        <v>Telecom Network Management Systems Upgrade</v>
      </c>
      <c r="E50" s="179" t="str">
        <f>VLOOKUP($C50,Incurred_Real!$A$25:$E$376,5,FALSE)</f>
        <v>Closed</v>
      </c>
      <c r="F50" s="181">
        <v>43060</v>
      </c>
      <c r="G50" s="182">
        <f>IFERROR(YEAR(DATE(YEAR(F50),MONTH(F50)+(7-1),1)),VLOOKUP(C50,Incurred_Real!$A$25:$AI$376,Incurred_Real!AI$1,FALSE))</f>
        <v>2018</v>
      </c>
      <c r="H50" s="181"/>
      <c r="O50" s="170"/>
      <c r="P50" s="170"/>
      <c r="Q50" s="170"/>
      <c r="R50" s="170"/>
      <c r="S50" s="170"/>
      <c r="T50" s="170"/>
      <c r="U50" s="170"/>
      <c r="V50" s="170"/>
    </row>
    <row r="51" spans="3:22" x14ac:dyDescent="0.25">
      <c r="C51" s="179" t="s">
        <v>104</v>
      </c>
      <c r="D51" s="179" t="str">
        <f>VLOOKUP(C51,Incurred_Real!$A$25:$B$376,2,FALSE)</f>
        <v>South East Backbone Telecoms Stage 2</v>
      </c>
      <c r="E51" s="179" t="str">
        <f>VLOOKUP($C51,Incurred_Real!$A$25:$E$376,5,FALSE)</f>
        <v>Closed</v>
      </c>
      <c r="F51" s="181">
        <v>41800</v>
      </c>
      <c r="G51" s="182">
        <f>IFERROR(YEAR(DATE(YEAR(F51),MONTH(F51)+(7-1),1)),VLOOKUP(C51,Incurred_Real!$A$25:$AI$376,Incurred_Real!AI$1,FALSE))</f>
        <v>2014</v>
      </c>
      <c r="H51" s="181"/>
      <c r="O51" s="170"/>
      <c r="P51" s="170"/>
      <c r="Q51" s="170"/>
      <c r="R51" s="170"/>
      <c r="S51" s="170"/>
      <c r="T51" s="170"/>
      <c r="U51" s="170"/>
      <c r="V51" s="170"/>
    </row>
    <row r="52" spans="3:22" x14ac:dyDescent="0.25">
      <c r="C52" s="179" t="s">
        <v>106</v>
      </c>
      <c r="D52" s="179" t="str">
        <f>VLOOKUP(C52,Incurred_Real!$A$25:$B$376,2,FALSE)</f>
        <v>Business Intelligence Upgrade 1</v>
      </c>
      <c r="E52" s="179" t="str">
        <f>VLOOKUP($C52,Incurred_Real!$A$25:$E$376,5,FALSE)</f>
        <v>Closed</v>
      </c>
      <c r="F52" s="181">
        <v>43007</v>
      </c>
      <c r="G52" s="182">
        <f>IFERROR(YEAR(DATE(YEAR(F52),MONTH(F52)+(7-1),1)),VLOOKUP(C52,Incurred_Real!$A$25:$AI$376,Incurred_Real!AI$1,FALSE))</f>
        <v>2018</v>
      </c>
      <c r="H52" s="181"/>
      <c r="O52" s="170"/>
      <c r="P52" s="170"/>
      <c r="Q52" s="170"/>
      <c r="R52" s="170"/>
      <c r="S52" s="170"/>
      <c r="T52" s="170"/>
      <c r="U52" s="170"/>
      <c r="V52" s="170"/>
    </row>
    <row r="53" spans="3:22" x14ac:dyDescent="0.25">
      <c r="C53" s="179" t="s">
        <v>108</v>
      </c>
      <c r="D53" s="179" t="str">
        <f>VLOOKUP(C53,Incurred_Real!$A$25:$B$376,2,FALSE)</f>
        <v>Magill Telecoms Bearer</v>
      </c>
      <c r="E53" s="179" t="str">
        <f>VLOOKUP($C53,Incurred_Real!$A$25:$E$376,5,FALSE)</f>
        <v>Closed</v>
      </c>
      <c r="F53" s="181">
        <v>41981</v>
      </c>
      <c r="G53" s="182">
        <f>IFERROR(YEAR(DATE(YEAR(F53),MONTH(F53)+(7-1),1)),VLOOKUP(C53,Incurred_Real!$A$25:$AI$376,Incurred_Real!AI$1,FALSE))</f>
        <v>2015</v>
      </c>
      <c r="H53" s="181"/>
      <c r="O53" s="170"/>
      <c r="P53" s="170"/>
      <c r="Q53" s="170"/>
      <c r="R53" s="170"/>
      <c r="S53" s="170"/>
      <c r="T53" s="170"/>
      <c r="U53" s="170"/>
      <c r="V53" s="170"/>
    </row>
    <row r="54" spans="3:22" x14ac:dyDescent="0.25">
      <c r="C54" s="179" t="s">
        <v>109</v>
      </c>
      <c r="D54" s="179" t="str">
        <f>VLOOKUP(C54,Incurred_Real!$A$25:$B$376,2,FALSE)</f>
        <v>Control Room Asset Replacement</v>
      </c>
      <c r="E54" s="179" t="str">
        <f>VLOOKUP($C54,Incurred_Real!$A$25:$E$376,5,FALSE)</f>
        <v>Active</v>
      </c>
      <c r="F54" s="181">
        <v>44606</v>
      </c>
      <c r="G54" s="182">
        <f>IFERROR(YEAR(DATE(YEAR(F54),MONTH(F54)+(7-1),1)),VLOOKUP(C54,Incurred_Real!$A$25:$AI$376,Incurred_Real!AI$1,FALSE))</f>
        <v>2022</v>
      </c>
      <c r="H54" s="181"/>
      <c r="O54" s="170"/>
      <c r="P54" s="170"/>
      <c r="Q54" s="170"/>
      <c r="R54" s="170"/>
      <c r="S54" s="170"/>
      <c r="T54" s="170"/>
      <c r="U54" s="170"/>
      <c r="V54" s="170"/>
    </row>
    <row r="55" spans="3:22" x14ac:dyDescent="0.25">
      <c r="C55" s="179" t="s">
        <v>111</v>
      </c>
      <c r="D55" s="179" t="str">
        <f>VLOOKUP(C55,Incurred_Real!$A$25:$B$376,2,FALSE)</f>
        <v>South East Substation to Heywood Telecoms Bearer</v>
      </c>
      <c r="E55" s="179" t="str">
        <f>VLOOKUP($C55,Incurred_Real!$A$25:$E$376,5,FALSE)</f>
        <v>Closed</v>
      </c>
      <c r="F55" s="181">
        <v>42675</v>
      </c>
      <c r="G55" s="182">
        <f>IFERROR(YEAR(DATE(YEAR(F55),MONTH(F55)+(7-1),1)),VLOOKUP(C55,Incurred_Real!$A$25:$AI$376,Incurred_Real!AI$1,FALSE))</f>
        <v>2017</v>
      </c>
      <c r="H55" s="181"/>
      <c r="O55" s="170"/>
      <c r="P55" s="170"/>
      <c r="Q55" s="170"/>
      <c r="R55" s="170"/>
      <c r="S55" s="170"/>
      <c r="T55" s="170"/>
      <c r="U55" s="170"/>
      <c r="V55" s="170"/>
    </row>
    <row r="56" spans="3:22" x14ac:dyDescent="0.25">
      <c r="C56" s="179" t="s">
        <v>112</v>
      </c>
      <c r="D56" s="179" t="str">
        <f>VLOOKUP(C56,Incurred_Real!$A$25:$B$376,2,FALSE)</f>
        <v>Vehicle Purchases 2014-15</v>
      </c>
      <c r="E56" s="179" t="str">
        <f>VLOOKUP($C56,Incurred_Real!$A$25:$E$376,5,FALSE)</f>
        <v>Closed</v>
      </c>
      <c r="F56" s="181">
        <v>43224</v>
      </c>
      <c r="G56" s="182">
        <f>IFERROR(YEAR(DATE(YEAR(F56),MONTH(F56)+(7-1),1)),VLOOKUP(C56,Incurred_Real!$A$25:$AI$376,Incurred_Real!AI$1,FALSE))</f>
        <v>2018</v>
      </c>
      <c r="H56" s="181"/>
      <c r="O56" s="170"/>
      <c r="P56" s="170"/>
      <c r="Q56" s="170"/>
      <c r="R56" s="170"/>
      <c r="S56" s="170"/>
      <c r="T56" s="170"/>
      <c r="U56" s="170"/>
      <c r="V56" s="170"/>
    </row>
    <row r="57" spans="3:22" x14ac:dyDescent="0.25">
      <c r="C57" s="179" t="s">
        <v>114</v>
      </c>
      <c r="D57" s="179" t="str">
        <f>VLOOKUP(C57,Incurred_Real!$A$25:$B$376,2,FALSE)</f>
        <v>Magill - East Terrace Cable Pit and Instrumentation Replacem</v>
      </c>
      <c r="E57" s="179" t="str">
        <f>VLOOKUP($C57,Incurred_Real!$A$25:$E$376,5,FALSE)</f>
        <v>Active</v>
      </c>
      <c r="F57" s="181">
        <v>44286</v>
      </c>
      <c r="G57" s="182">
        <f>IFERROR(YEAR(DATE(YEAR(F57),MONTH(F57)+(7-1),1)),VLOOKUP(C57,Incurred_Real!$A$25:$AI$376,Incurred_Real!AI$1,FALSE))</f>
        <v>2021</v>
      </c>
      <c r="H57" s="181" t="s">
        <v>854</v>
      </c>
      <c r="O57" s="170"/>
      <c r="P57" s="170"/>
      <c r="Q57" s="170"/>
      <c r="R57" s="170"/>
      <c r="S57" s="170"/>
      <c r="T57" s="170"/>
      <c r="U57" s="170"/>
      <c r="V57" s="170"/>
    </row>
    <row r="58" spans="3:22" x14ac:dyDescent="0.25">
      <c r="C58" s="179" t="s">
        <v>115</v>
      </c>
      <c r="D58" s="179" t="str">
        <f>VLOOKUP(C58,Incurred_Real!$A$25:$B$376,2,FALSE)</f>
        <v>Integrated Project and Resource Modelling</v>
      </c>
      <c r="E58" s="179" t="str">
        <f>VLOOKUP($C58,Incurred_Real!$A$25:$E$376,5,FALSE)</f>
        <v>Closed</v>
      </c>
      <c r="F58" s="181">
        <v>42754</v>
      </c>
      <c r="G58" s="182">
        <f>IFERROR(YEAR(DATE(YEAR(F58),MONTH(F58)+(7-1),1)),VLOOKUP(C58,Incurred_Real!$A$25:$AI$376,Incurred_Real!AI$1,FALSE))</f>
        <v>2017</v>
      </c>
      <c r="H58" s="181"/>
      <c r="O58" s="170"/>
      <c r="P58" s="170"/>
      <c r="Q58" s="170"/>
      <c r="R58" s="170"/>
      <c r="S58" s="170"/>
      <c r="T58" s="170"/>
      <c r="U58" s="170"/>
      <c r="V58" s="170"/>
    </row>
    <row r="59" spans="3:22" x14ac:dyDescent="0.25">
      <c r="C59" s="179" t="s">
        <v>116</v>
      </c>
      <c r="D59" s="179" t="str">
        <f>VLOOKUP(C59,Incurred_Real!$A$25:$B$376,2,FALSE)</f>
        <v>Substation Operational Data Network Replacement 2013-18</v>
      </c>
      <c r="E59" s="179" t="str">
        <f>VLOOKUP($C59,Incurred_Real!$A$25:$E$376,5,FALSE)</f>
        <v>Closed</v>
      </c>
      <c r="F59" s="181">
        <v>44196</v>
      </c>
      <c r="G59" s="182">
        <f>IFERROR(YEAR(DATE(YEAR(F59),MONTH(F59)+(7-1),1)),VLOOKUP(C59,Incurred_Real!$A$25:$AI$376,Incurred_Real!AI$1,FALSE))</f>
        <v>2021</v>
      </c>
      <c r="H59" s="181"/>
      <c r="O59" s="170"/>
      <c r="P59" s="170"/>
      <c r="Q59" s="170"/>
      <c r="R59" s="170"/>
      <c r="S59" s="170"/>
      <c r="T59" s="170"/>
      <c r="U59" s="170"/>
      <c r="V59" s="170"/>
    </row>
    <row r="60" spans="3:22" x14ac:dyDescent="0.25">
      <c r="C60" s="179" t="s">
        <v>117</v>
      </c>
      <c r="D60" s="179" t="str">
        <f>VLOOKUP(C60,Incurred_Real!$A$25:$B$376,2,FALSE)</f>
        <v>Tailem Bend CB Upgrade</v>
      </c>
      <c r="E60" s="179" t="str">
        <f>VLOOKUP($C60,Incurred_Real!$A$25:$E$376,5,FALSE)</f>
        <v>Closed</v>
      </c>
      <c r="F60" s="181">
        <v>43331</v>
      </c>
      <c r="G60" s="182">
        <f>IFERROR(YEAR(DATE(YEAR(F60),MONTH(F60)+(7-1),1)),VLOOKUP(C60,Incurred_Real!$A$25:$AI$376,Incurred_Real!AI$1,FALSE))</f>
        <v>2019</v>
      </c>
      <c r="H60" s="181"/>
      <c r="O60" s="170"/>
      <c r="P60" s="170"/>
      <c r="Q60" s="170"/>
      <c r="R60" s="170"/>
      <c r="S60" s="170"/>
      <c r="T60" s="170"/>
      <c r="U60" s="170"/>
      <c r="V60" s="170"/>
    </row>
    <row r="61" spans="3:22" x14ac:dyDescent="0.25">
      <c r="C61" s="179" t="s">
        <v>118</v>
      </c>
      <c r="D61" s="179" t="str">
        <f>VLOOKUP(C61,Incurred_Real!$A$25:$B$376,2,FALSE)</f>
        <v>Enterprise Integration Platform Refresh</v>
      </c>
      <c r="E61" s="179" t="str">
        <f>VLOOKUP($C61,Incurred_Real!$A$25:$E$376,5,FALSE)</f>
        <v>Closed</v>
      </c>
      <c r="F61" s="181">
        <v>44316</v>
      </c>
      <c r="G61" s="182">
        <f>IFERROR(YEAR(DATE(YEAR(F61),MONTH(F61)+(7-1),1)),VLOOKUP(C61,Incurred_Real!$A$25:$AI$376,Incurred_Real!AI$1,FALSE))</f>
        <v>2021</v>
      </c>
      <c r="H61" s="181"/>
      <c r="O61" s="170"/>
      <c r="P61" s="170"/>
      <c r="Q61" s="170"/>
      <c r="R61" s="170"/>
      <c r="S61" s="170"/>
      <c r="T61" s="170"/>
      <c r="U61" s="170"/>
      <c r="V61" s="170"/>
    </row>
    <row r="62" spans="3:22" x14ac:dyDescent="0.25">
      <c r="C62" s="179" t="s">
        <v>119</v>
      </c>
      <c r="D62" s="179" t="str">
        <f>VLOOKUP(C62,Incurred_Real!$A$25:$B$376,2,FALSE)</f>
        <v>LAN Corporate Refresh 17-18</v>
      </c>
      <c r="E62" s="179" t="str">
        <f>VLOOKUP($C62,Incurred_Real!$A$25:$E$376,5,FALSE)</f>
        <v>Closed</v>
      </c>
      <c r="F62" s="181">
        <v>43108</v>
      </c>
      <c r="G62" s="182">
        <f>IFERROR(YEAR(DATE(YEAR(F62),MONTH(F62)+(7-1),1)),VLOOKUP(C62,Incurred_Real!$A$25:$AI$376,Incurred_Real!AI$1,FALSE))</f>
        <v>2018</v>
      </c>
      <c r="H62" s="181"/>
      <c r="O62" s="170"/>
      <c r="P62" s="170"/>
      <c r="Q62" s="170"/>
      <c r="R62" s="170"/>
      <c r="S62" s="170"/>
      <c r="T62" s="170"/>
      <c r="U62" s="170"/>
      <c r="V62" s="170"/>
    </row>
    <row r="63" spans="3:22" x14ac:dyDescent="0.25">
      <c r="C63" s="179" t="s">
        <v>120</v>
      </c>
      <c r="D63" s="179" t="str">
        <f>VLOOKUP(C63,Incurred_Real!$A$25:$B$376,2,FALSE)</f>
        <v>Asset Design Manuals (ADM) Major Rewrite</v>
      </c>
      <c r="E63" s="179" t="str">
        <f>VLOOKUP($C63,Incurred_Real!$A$25:$E$376,5,FALSE)</f>
        <v>Closed</v>
      </c>
      <c r="F63" s="181">
        <v>43343</v>
      </c>
      <c r="G63" s="182">
        <f>IFERROR(YEAR(DATE(YEAR(F63),MONTH(F63)+(7-1),1)),VLOOKUP(C63,Incurred_Real!$A$25:$AI$376,Incurred_Real!AI$1,FALSE))</f>
        <v>2019</v>
      </c>
      <c r="H63" s="181" t="s">
        <v>0</v>
      </c>
      <c r="O63" s="170"/>
      <c r="P63" s="170"/>
      <c r="Q63" s="170"/>
      <c r="R63" s="170"/>
      <c r="S63" s="170"/>
      <c r="T63" s="170"/>
      <c r="U63" s="170"/>
      <c r="V63" s="170"/>
    </row>
    <row r="64" spans="3:22" x14ac:dyDescent="0.25">
      <c r="C64" s="179" t="s">
        <v>122</v>
      </c>
      <c r="D64" s="179" t="str">
        <f>VLOOKUP(C64,Incurred_Real!$A$25:$B$376,2,FALSE)</f>
        <v>Robertstown Telecoms Bearer</v>
      </c>
      <c r="E64" s="179" t="str">
        <f>VLOOKUP($C64,Incurred_Real!$A$25:$E$376,5,FALSE)</f>
        <v>Active</v>
      </c>
      <c r="F64" s="181">
        <v>43868</v>
      </c>
      <c r="G64" s="182">
        <f>IFERROR(YEAR(DATE(YEAR(F64),MONTH(F64)+(7-1),1)),VLOOKUP(C64,Incurred_Real!$A$25:$AI$376,Incurred_Real!AI$1,FALSE))</f>
        <v>2020</v>
      </c>
      <c r="H64" s="181" t="s">
        <v>854</v>
      </c>
      <c r="O64" s="170"/>
      <c r="P64" s="170"/>
      <c r="Q64" s="170"/>
      <c r="R64" s="170"/>
      <c r="S64" s="170"/>
      <c r="T64" s="170"/>
      <c r="U64" s="170"/>
      <c r="V64" s="170"/>
    </row>
    <row r="65" spans="3:22" x14ac:dyDescent="0.25">
      <c r="C65" s="179" t="s">
        <v>124</v>
      </c>
      <c r="D65" s="179" t="str">
        <f>VLOOKUP(C65,Incurred_Real!$A$25:$B$376,2,FALSE)</f>
        <v>Mid North OPGW Bearer</v>
      </c>
      <c r="E65" s="179" t="str">
        <f>VLOOKUP($C65,Incurred_Real!$A$25:$E$376,5,FALSE)</f>
        <v>Active</v>
      </c>
      <c r="F65" s="181">
        <v>44125</v>
      </c>
      <c r="G65" s="182">
        <f>IFERROR(YEAR(DATE(YEAR(F65),MONTH(F65)+(7-1),1)),VLOOKUP(C65,Incurred_Real!$A$25:$AI$376,Incurred_Real!AI$1,FALSE))</f>
        <v>2021</v>
      </c>
      <c r="H65" s="181" t="s">
        <v>854</v>
      </c>
      <c r="O65" s="170"/>
      <c r="P65" s="170"/>
      <c r="Q65" s="170"/>
      <c r="R65" s="170"/>
      <c r="S65" s="170"/>
      <c r="T65" s="170"/>
      <c r="U65" s="170"/>
      <c r="V65" s="170"/>
    </row>
    <row r="66" spans="3:22" x14ac:dyDescent="0.25">
      <c r="C66" s="179" t="s">
        <v>871</v>
      </c>
      <c r="D66" s="179" t="str">
        <f>VLOOKUP(C66,Incurred_Real!$A$25:$B$376,2,FALSE)</f>
        <v>Mount Barker South 2nd 275_66 kV Transformer</v>
      </c>
      <c r="E66" s="179" t="str">
        <f>VLOOKUP($C66,Incurred_Real!$A$25:$E$376,5,FALSE)</f>
        <v>Cancelled</v>
      </c>
      <c r="F66" s="181" t="s">
        <v>0</v>
      </c>
      <c r="G66" s="182" t="str">
        <f>IFERROR(YEAR(DATE(YEAR(F66),MONTH(F66)+(7-1),1)),VLOOKUP(C66,Incurred_Real!$A$25:$AI$376,Incurred_Real!AI$1,FALSE))</f>
        <v>2018</v>
      </c>
      <c r="H66" s="181"/>
      <c r="O66" s="170"/>
      <c r="P66" s="170"/>
      <c r="Q66" s="170"/>
      <c r="R66" s="170"/>
      <c r="S66" s="170"/>
      <c r="T66" s="170"/>
      <c r="U66" s="170"/>
      <c r="V66" s="170"/>
    </row>
    <row r="67" spans="3:22" x14ac:dyDescent="0.25">
      <c r="C67" s="179" t="s">
        <v>126</v>
      </c>
      <c r="D67" s="179" t="str">
        <f>VLOOKUP(C67,Incurred_Real!$A$25:$B$376,2,FALSE)</f>
        <v>Eyre Peninsula Reinforcement Land and Easement Acquisition</v>
      </c>
      <c r="E67" s="179" t="str">
        <f>VLOOKUP($C67,Incurred_Real!$A$25:$E$376,5,FALSE)</f>
        <v>Active</v>
      </c>
      <c r="F67" s="181">
        <v>44498</v>
      </c>
      <c r="G67" s="182">
        <f>IFERROR(YEAR(DATE(YEAR(F67),MONTH(F67)+(7-1),1)),VLOOKUP(C67,Incurred_Real!$A$25:$AI$376,Incurred_Real!AI$1,FALSE))</f>
        <v>2022</v>
      </c>
      <c r="H67" s="181" t="s">
        <v>854</v>
      </c>
      <c r="J67" s="172"/>
      <c r="K67" s="360"/>
      <c r="O67" s="170"/>
      <c r="P67" s="170"/>
      <c r="Q67" s="170"/>
      <c r="R67" s="170"/>
      <c r="S67" s="170"/>
      <c r="T67" s="170"/>
      <c r="U67" s="170"/>
      <c r="V67" s="170"/>
    </row>
    <row r="68" spans="3:22" x14ac:dyDescent="0.25">
      <c r="C68" s="179" t="s">
        <v>127</v>
      </c>
      <c r="D68" s="179" t="str">
        <f>VLOOKUP(C68,Incurred_Real!$A$25:$B$376,2,FALSE)</f>
        <v>Transmission Network Voltage Control</v>
      </c>
      <c r="E68" s="179" t="str">
        <f>VLOOKUP($C68,Incurred_Real!$A$25:$E$376,5,FALSE)</f>
        <v>Deferred</v>
      </c>
      <c r="F68" s="181">
        <v>45840</v>
      </c>
      <c r="G68" s="182">
        <f>IFERROR(YEAR(DATE(YEAR(F68),MONTH(F68)+(7-1),1)),VLOOKUP(C68,Incurred_Real!$A$25:$AI$376,Incurred_Real!AI$1,FALSE))</f>
        <v>2026</v>
      </c>
      <c r="H68" s="181" t="s">
        <v>854</v>
      </c>
      <c r="J68" s="172"/>
      <c r="K68" s="172"/>
      <c r="O68" s="170"/>
      <c r="P68" s="170"/>
      <c r="Q68" s="170"/>
      <c r="R68" s="170"/>
      <c r="S68" s="170"/>
      <c r="T68" s="170"/>
      <c r="U68" s="170"/>
      <c r="V68" s="170"/>
    </row>
    <row r="69" spans="3:22" x14ac:dyDescent="0.25">
      <c r="C69" s="179" t="s">
        <v>128</v>
      </c>
      <c r="D69" s="179" t="str">
        <f>VLOOKUP(C69,Incurred_Real!$A$25:$B$376,2,FALSE)</f>
        <v>Eyre Peninsula and Upper North Voltage Control Scheme</v>
      </c>
      <c r="E69" s="179" t="str">
        <f>VLOOKUP($C69,Incurred_Real!$A$25:$E$376,5,FALSE)</f>
        <v>Deferred</v>
      </c>
      <c r="F69" s="181">
        <v>44943</v>
      </c>
      <c r="G69" s="182">
        <f>IFERROR(YEAR(DATE(YEAR(F69),MONTH(F69)+(7-1),1)),VLOOKUP(C69,Incurred_Real!$A$25:$AI$376,Incurred_Real!AI$1,FALSE))</f>
        <v>2023</v>
      </c>
      <c r="H69" s="181" t="s">
        <v>854</v>
      </c>
      <c r="J69" s="360"/>
      <c r="K69" s="360"/>
      <c r="O69" s="170"/>
      <c r="P69" s="170"/>
      <c r="Q69" s="170"/>
      <c r="R69" s="170"/>
      <c r="S69" s="170"/>
      <c r="T69" s="170"/>
      <c r="U69" s="170"/>
      <c r="V69" s="170"/>
    </row>
    <row r="70" spans="3:22" x14ac:dyDescent="0.25">
      <c r="C70" s="179" t="s">
        <v>129</v>
      </c>
      <c r="D70" s="179" t="str">
        <f>VLOOKUP(C70,Incurred_Real!$A$25:$B$376,2,FALSE)</f>
        <v>Electrical 300 Pirie St 2015 - 2016</v>
      </c>
      <c r="E70" s="179" t="str">
        <f>VLOOKUP($C70,Incurred_Real!$A$25:$E$376,5,FALSE)</f>
        <v>Closed</v>
      </c>
      <c r="F70" s="181">
        <v>42590</v>
      </c>
      <c r="G70" s="182">
        <f>IFERROR(YEAR(DATE(YEAR(F70),MONTH(F70)+(7-1),1)),VLOOKUP(C70,Incurred_Real!$A$25:$AI$376,Incurred_Real!AI$1,FALSE))</f>
        <v>2017</v>
      </c>
      <c r="H70" s="181"/>
      <c r="J70" s="172"/>
      <c r="K70" s="172"/>
      <c r="O70" s="170"/>
      <c r="P70" s="170"/>
      <c r="Q70" s="170"/>
      <c r="R70" s="170"/>
      <c r="S70" s="170"/>
      <c r="T70" s="170"/>
      <c r="U70" s="170"/>
      <c r="V70" s="170"/>
    </row>
    <row r="71" spans="3:22" x14ac:dyDescent="0.25">
      <c r="C71" s="179" t="s">
        <v>130</v>
      </c>
      <c r="D71" s="179" t="str">
        <f>VLOOKUP(C71,Incurred_Real!$A$25:$B$376,2,FALSE)</f>
        <v>Vegetation Management Analysis Tools</v>
      </c>
      <c r="E71" s="179" t="str">
        <f>VLOOKUP($C71,Incurred_Real!$A$25:$E$376,5,FALSE)</f>
        <v>Closed</v>
      </c>
      <c r="F71" s="181" t="s">
        <v>0</v>
      </c>
      <c r="G71" s="182">
        <f>IFERROR(YEAR(DATE(YEAR(F71),MONTH(F71)+(7-1),1)),VLOOKUP(C71,Incurred_Real!$A$25:$AI$376,Incurred_Real!AI$1,FALSE))</f>
        <v>2019</v>
      </c>
      <c r="H71" s="181"/>
      <c r="J71" s="172"/>
      <c r="K71" s="172"/>
      <c r="O71" s="170"/>
      <c r="P71" s="170"/>
      <c r="Q71" s="170"/>
      <c r="R71" s="170"/>
      <c r="S71" s="170"/>
      <c r="T71" s="170"/>
      <c r="U71" s="170"/>
      <c r="V71" s="170"/>
    </row>
    <row r="72" spans="3:22" x14ac:dyDescent="0.25">
      <c r="C72" s="179" t="s">
        <v>132</v>
      </c>
      <c r="D72" s="179" t="str">
        <f>VLOOKUP(C72,Incurred_Real!$A$25:$B$376,2,FALSE)</f>
        <v>Substation and Telecommunication Building Enhancements</v>
      </c>
      <c r="E72" s="179" t="str">
        <f>VLOOKUP($C72,Incurred_Real!$A$25:$E$376,5,FALSE)</f>
        <v>Closed</v>
      </c>
      <c r="F72" s="181">
        <v>43091</v>
      </c>
      <c r="G72" s="182">
        <f>IFERROR(YEAR(DATE(YEAR(F72),MONTH(F72)+(7-1),1)),VLOOKUP(C72,Incurred_Real!$A$25:$AI$376,Incurred_Real!AI$1,FALSE))</f>
        <v>2018</v>
      </c>
      <c r="H72" s="181"/>
      <c r="J72" s="172"/>
      <c r="K72" s="172"/>
      <c r="O72" s="170"/>
      <c r="P72" s="170"/>
      <c r="Q72" s="170"/>
      <c r="R72" s="170"/>
      <c r="S72" s="170"/>
      <c r="T72" s="170"/>
      <c r="U72" s="170"/>
      <c r="V72" s="170"/>
    </row>
    <row r="73" spans="3:22" x14ac:dyDescent="0.25">
      <c r="C73" s="179" t="s">
        <v>134</v>
      </c>
      <c r="D73" s="179" t="str">
        <f>VLOOKUP(C73,Incurred_Real!$A$25:$B$376,2,FALSE)</f>
        <v>Substation Battery Charger Replacement</v>
      </c>
      <c r="E73" s="179" t="str">
        <f>VLOOKUP($C73,Incurred_Real!$A$25:$E$376,5,FALSE)</f>
        <v>Active</v>
      </c>
      <c r="F73" s="181">
        <v>42947</v>
      </c>
      <c r="G73" s="182">
        <f>IFERROR(YEAR(DATE(YEAR(F73),MONTH(F73)+(7-1),1)),VLOOKUP(C73,Incurred_Real!$A$25:$AI$376,Incurred_Real!AI$1,FALSE))</f>
        <v>2018</v>
      </c>
      <c r="H73" s="181" t="s">
        <v>854</v>
      </c>
      <c r="J73" s="172"/>
      <c r="K73" s="172"/>
      <c r="O73" s="170"/>
      <c r="P73" s="170"/>
      <c r="Q73" s="170"/>
      <c r="R73" s="170"/>
      <c r="S73" s="170"/>
      <c r="T73" s="170"/>
      <c r="U73" s="170"/>
      <c r="V73" s="170"/>
    </row>
    <row r="74" spans="3:22" x14ac:dyDescent="0.25">
      <c r="C74" s="179" t="s">
        <v>136</v>
      </c>
      <c r="D74" s="179" t="str">
        <f>VLOOKUP(C74,Incurred_Real!$A$25:$B$376,2,FALSE)</f>
        <v>Substation Computer Based Local Control Facilities Replaceme</v>
      </c>
      <c r="E74" s="179" t="str">
        <f>VLOOKUP($C74,Incurred_Real!$A$25:$E$376,5,FALSE)</f>
        <v>Deferred</v>
      </c>
      <c r="F74" s="181">
        <v>45877</v>
      </c>
      <c r="G74" s="182">
        <f>IFERROR(YEAR(DATE(YEAR(F74),MONTH(F74)+(7-1),1)),VLOOKUP(C74,Incurred_Real!$A$25:$AI$376,Incurred_Real!AI$1,FALSE))</f>
        <v>2026</v>
      </c>
      <c r="H74" s="181"/>
      <c r="J74" s="172"/>
      <c r="K74" s="172"/>
      <c r="O74" s="170"/>
      <c r="P74" s="170"/>
      <c r="Q74" s="170"/>
      <c r="R74" s="170"/>
      <c r="S74" s="170"/>
      <c r="T74" s="170"/>
      <c r="U74" s="170"/>
      <c r="V74" s="170"/>
    </row>
    <row r="75" spans="3:22" x14ac:dyDescent="0.25">
      <c r="C75" s="179" t="s">
        <v>138</v>
      </c>
      <c r="D75" s="179" t="str">
        <f>VLOOKUP(C75,Incurred_Real!$A$25:$B$376,2,FALSE)</f>
        <v>Tower Fall Arrestor Replacement and Audit</v>
      </c>
      <c r="E75" s="179" t="str">
        <f>VLOOKUP($C75,Incurred_Real!$A$25:$E$376,5,FALSE)</f>
        <v>Cancelled</v>
      </c>
      <c r="F75" s="181">
        <v>43606</v>
      </c>
      <c r="G75" s="182">
        <f>IFERROR(YEAR(DATE(YEAR(F75),MONTH(F75)+(7-1),1)),VLOOKUP(C75,Incurred_Real!$A$25:$AI$376,Incurred_Real!AI$1,FALSE))</f>
        <v>2019</v>
      </c>
      <c r="H75" s="181"/>
      <c r="J75" s="172"/>
      <c r="K75" s="172"/>
      <c r="O75" s="170"/>
      <c r="P75" s="170"/>
      <c r="Q75" s="170"/>
      <c r="R75" s="170"/>
      <c r="S75" s="170"/>
      <c r="T75" s="170"/>
      <c r="U75" s="170"/>
      <c r="V75" s="170"/>
    </row>
    <row r="76" spans="3:22" x14ac:dyDescent="0.25">
      <c r="C76" s="179" t="s">
        <v>140</v>
      </c>
      <c r="D76" s="179" t="str">
        <f>VLOOKUP(C76,Incurred_Real!$A$25:$B$376,2,FALSE)</f>
        <v>IT Security 2</v>
      </c>
      <c r="E76" s="179" t="str">
        <f>VLOOKUP($C76,Incurred_Real!$A$25:$E$376,5,FALSE)</f>
        <v>Closed</v>
      </c>
      <c r="F76" s="181">
        <v>42704</v>
      </c>
      <c r="G76" s="182">
        <f>IFERROR(YEAR(DATE(YEAR(F76),MONTH(F76)+(7-1),1)),VLOOKUP(C76,Incurred_Real!$A$25:$AI$376,Incurred_Real!AI$1,FALSE))</f>
        <v>2017</v>
      </c>
      <c r="H76" s="181"/>
      <c r="J76" s="172"/>
      <c r="K76" s="172"/>
      <c r="O76" s="170"/>
      <c r="P76" s="170"/>
      <c r="Q76" s="170"/>
      <c r="R76" s="170"/>
      <c r="S76" s="170"/>
      <c r="T76" s="170"/>
      <c r="U76" s="170"/>
      <c r="V76" s="170"/>
    </row>
    <row r="77" spans="3:22" x14ac:dyDescent="0.25">
      <c r="C77" s="179" t="s">
        <v>142</v>
      </c>
      <c r="D77" s="179" t="str">
        <f>VLOOKUP(C77,Incurred_Real!$A$25:$B$376,2,FALSE)</f>
        <v>IT OCS Software 2</v>
      </c>
      <c r="E77" s="179" t="str">
        <f>VLOOKUP($C77,Incurred_Real!$A$25:$E$376,5,FALSE)</f>
        <v>Closed</v>
      </c>
      <c r="F77" s="181">
        <v>42916</v>
      </c>
      <c r="G77" s="182">
        <f>IFERROR(YEAR(DATE(YEAR(F77),MONTH(F77)+(7-1),1)),VLOOKUP(C77,Incurred_Real!$A$25:$AI$376,Incurred_Real!AI$1,FALSE))</f>
        <v>2017</v>
      </c>
      <c r="H77" s="181"/>
      <c r="J77" s="172"/>
      <c r="K77" s="172"/>
      <c r="O77" s="170"/>
      <c r="P77" s="170"/>
      <c r="Q77" s="170"/>
      <c r="R77" s="170"/>
      <c r="S77" s="170"/>
      <c r="T77" s="170"/>
      <c r="U77" s="170"/>
      <c r="V77" s="170"/>
    </row>
    <row r="78" spans="3:22" x14ac:dyDescent="0.25">
      <c r="C78" s="179" t="s">
        <v>144</v>
      </c>
      <c r="D78" s="179" t="str">
        <f>VLOOKUP(C78,Incurred_Real!$A$25:$B$376,2,FALSE)</f>
        <v>Engineering Systems Functional Upgrade</v>
      </c>
      <c r="E78" s="179" t="str">
        <f>VLOOKUP($C78,Incurred_Real!$A$25:$E$376,5,FALSE)</f>
        <v>Cancelled</v>
      </c>
      <c r="F78" s="181" t="s">
        <v>0</v>
      </c>
      <c r="G78" s="182">
        <f>IFERROR(YEAR(DATE(YEAR(F78),MONTH(F78)+(7-1),1)),VLOOKUP(C78,Incurred_Real!$A$25:$AI$376,Incurred_Real!AI$1,FALSE))</f>
        <v>2019</v>
      </c>
      <c r="H78" s="181"/>
      <c r="J78" s="172"/>
      <c r="K78" s="172"/>
      <c r="O78" s="170"/>
      <c r="P78" s="170"/>
      <c r="Q78" s="170"/>
      <c r="R78" s="170"/>
      <c r="S78" s="170"/>
      <c r="T78" s="170"/>
      <c r="U78" s="170"/>
      <c r="V78" s="170"/>
    </row>
    <row r="79" spans="3:22" x14ac:dyDescent="0.25">
      <c r="C79" s="179" t="s">
        <v>146</v>
      </c>
      <c r="D79" s="179" t="str">
        <f>VLOOKUP(C79,Incurred_Real!$A$25:$B$376,2,FALSE)</f>
        <v>Vehicle Purchases 2016-17</v>
      </c>
      <c r="E79" s="179" t="str">
        <f>VLOOKUP($C79,Incurred_Real!$A$25:$E$376,5,FALSE)</f>
        <v>Closed</v>
      </c>
      <c r="F79" s="181">
        <v>43195</v>
      </c>
      <c r="G79" s="182">
        <f>IFERROR(YEAR(DATE(YEAR(F79),MONTH(F79)+(7-1),1)),VLOOKUP(C79,Incurred_Real!$A$25:$AI$376,Incurred_Real!AI$1,FALSE))</f>
        <v>2018</v>
      </c>
      <c r="H79" s="181"/>
      <c r="J79" s="172"/>
      <c r="K79" s="172"/>
      <c r="O79" s="170"/>
      <c r="P79" s="170"/>
      <c r="Q79" s="170"/>
      <c r="R79" s="170"/>
      <c r="S79" s="170"/>
      <c r="T79" s="170"/>
      <c r="U79" s="170"/>
      <c r="V79" s="170"/>
    </row>
    <row r="80" spans="3:22" x14ac:dyDescent="0.25">
      <c r="C80" s="179" t="s">
        <v>148</v>
      </c>
      <c r="D80" s="179" t="str">
        <f>VLOOKUP(C80,Incurred_Real!$A$25:$B$376,2,FALSE)</f>
        <v>Online Asset Condition Monitoring Equipment Replacement</v>
      </c>
      <c r="E80" s="179" t="str">
        <f>VLOOKUP($C80,Incurred_Real!$A$25:$E$376,5,FALSE)</f>
        <v>Closed</v>
      </c>
      <c r="F80" s="181">
        <v>43819</v>
      </c>
      <c r="G80" s="182">
        <f>IFERROR(YEAR(DATE(YEAR(F80),MONTH(F80)+(7-1),1)),VLOOKUP(C80,Incurred_Real!$A$25:$AI$376,Incurred_Real!AI$1,FALSE))</f>
        <v>2020</v>
      </c>
      <c r="H80" s="181"/>
      <c r="J80" s="360"/>
      <c r="K80" s="360"/>
      <c r="O80" s="170"/>
      <c r="P80" s="170"/>
      <c r="Q80" s="170"/>
      <c r="R80" s="170"/>
      <c r="S80" s="170"/>
      <c r="T80" s="170"/>
      <c r="U80" s="170"/>
      <c r="V80" s="170"/>
    </row>
    <row r="81" spans="3:22" x14ac:dyDescent="0.25">
      <c r="C81" s="179" t="s">
        <v>149</v>
      </c>
      <c r="D81" s="179" t="str">
        <f>VLOOKUP(C81,Incurred_Real!$A$25:$B$376,2,FALSE)</f>
        <v>Network Aerial Laser Survey 2013-18</v>
      </c>
      <c r="E81" s="179" t="str">
        <f>VLOOKUP($C81,Incurred_Real!$A$25:$E$376,5,FALSE)</f>
        <v>Closed</v>
      </c>
      <c r="F81" s="181">
        <v>43922</v>
      </c>
      <c r="G81" s="182">
        <f>IFERROR(YEAR(DATE(YEAR(F81),MONTH(F81)+(7-1),1)),VLOOKUP(C81,Incurred_Real!$A$25:$AI$376,Incurred_Real!AI$1,FALSE))</f>
        <v>2020</v>
      </c>
      <c r="H81" s="181" t="s">
        <v>854</v>
      </c>
      <c r="O81" s="170"/>
      <c r="P81" s="170"/>
      <c r="Q81" s="170"/>
      <c r="R81" s="170"/>
      <c r="S81" s="170"/>
      <c r="T81" s="170"/>
      <c r="U81" s="170"/>
      <c r="V81" s="170"/>
    </row>
    <row r="82" spans="3:22" x14ac:dyDescent="0.25">
      <c r="C82" s="179" t="s">
        <v>151</v>
      </c>
      <c r="D82" s="179" t="str">
        <f>VLOOKUP(C82,Incurred_Real!$A$25:$B$376,2,FALSE)</f>
        <v>Mallala to Para Easement Expansion</v>
      </c>
      <c r="E82" s="179" t="str">
        <f>VLOOKUP($C82,Incurred_Real!$A$25:$E$376,5,FALSE)</f>
        <v>Closed</v>
      </c>
      <c r="F82" s="181">
        <v>42947</v>
      </c>
      <c r="G82" s="182">
        <f>IFERROR(YEAR(DATE(YEAR(F82),MONTH(F82)+(7-1),1)),VLOOKUP(C82,Incurred_Real!$A$25:$AI$376,Incurred_Real!AI$1,FALSE))</f>
        <v>2018</v>
      </c>
      <c r="H82" s="181"/>
      <c r="O82" s="170"/>
      <c r="P82" s="170"/>
      <c r="Q82" s="170"/>
      <c r="R82" s="170"/>
      <c r="S82" s="170"/>
      <c r="T82" s="170"/>
      <c r="U82" s="170"/>
      <c r="V82" s="170"/>
    </row>
    <row r="83" spans="3:22" x14ac:dyDescent="0.25">
      <c r="C83" s="179" t="s">
        <v>153</v>
      </c>
      <c r="D83" s="179" t="str">
        <f>VLOOKUP(C83,Incurred_Real!$A$25:$B$376,2,FALSE)</f>
        <v>Templers to Para Easement Expansion</v>
      </c>
      <c r="E83" s="179" t="str">
        <f>VLOOKUP($C83,Incurred_Real!$A$25:$E$376,5,FALSE)</f>
        <v>Closed</v>
      </c>
      <c r="F83" s="181" t="s">
        <v>0</v>
      </c>
      <c r="G83" s="182">
        <f>IFERROR(YEAR(DATE(YEAR(F83),MONTH(F83)+(7-1),1)),VLOOKUP(C83,Incurred_Real!$A$25:$AI$376,Incurred_Real!AI$1,FALSE))</f>
        <v>2020</v>
      </c>
      <c r="H83" s="181"/>
      <c r="O83" s="170"/>
      <c r="P83" s="170"/>
      <c r="Q83" s="170"/>
      <c r="R83" s="170"/>
      <c r="S83" s="170"/>
      <c r="T83" s="170"/>
      <c r="U83" s="170"/>
      <c r="V83" s="170"/>
    </row>
    <row r="84" spans="3:22" x14ac:dyDescent="0.25">
      <c r="C84" s="179" t="s">
        <v>155</v>
      </c>
      <c r="D84" s="179" t="str">
        <f>VLOOKUP(C84,Incurred_Real!$A$25:$B$376,2,FALSE)</f>
        <v>Database Platform Refresh 2016-18</v>
      </c>
      <c r="E84" s="179" t="str">
        <f>VLOOKUP($C84,Incurred_Real!$A$25:$E$376,5,FALSE)</f>
        <v>Closed</v>
      </c>
      <c r="F84" s="181">
        <v>43244</v>
      </c>
      <c r="G84" s="182">
        <f>IFERROR(YEAR(DATE(YEAR(F84),MONTH(F84)+(7-1),1)),VLOOKUP(C84,Incurred_Real!$A$25:$AI$376,Incurred_Real!AI$1,FALSE))</f>
        <v>2018</v>
      </c>
      <c r="H84" s="181"/>
      <c r="O84" s="170"/>
      <c r="P84" s="170"/>
      <c r="Q84" s="170"/>
      <c r="R84" s="170"/>
      <c r="S84" s="170"/>
      <c r="T84" s="170"/>
      <c r="U84" s="170"/>
      <c r="V84" s="170"/>
    </row>
    <row r="85" spans="3:22" x14ac:dyDescent="0.25">
      <c r="C85" s="179" t="s">
        <v>156</v>
      </c>
      <c r="D85" s="179" t="str">
        <f>VLOOKUP(C85,Incurred_Real!$A$25:$B$376,2,FALSE)</f>
        <v>Baroota Substation Upgrade</v>
      </c>
      <c r="E85" s="179" t="str">
        <f>VLOOKUP($C85,Incurred_Real!$A$25:$E$376,5,FALSE)</f>
        <v>Active</v>
      </c>
      <c r="F85" s="181">
        <v>43319</v>
      </c>
      <c r="G85" s="182">
        <f>IFERROR(YEAR(DATE(YEAR(F85),MONTH(F85)+(7-1),1)),VLOOKUP(C85,Incurred_Real!$A$25:$AI$376,Incurred_Real!AI$1,FALSE))</f>
        <v>2019</v>
      </c>
      <c r="H85" s="181" t="s">
        <v>854</v>
      </c>
      <c r="O85" s="170"/>
      <c r="P85" s="170"/>
      <c r="Q85" s="170"/>
      <c r="R85" s="170"/>
      <c r="S85" s="170"/>
      <c r="T85" s="170"/>
      <c r="U85" s="170"/>
      <c r="V85" s="170"/>
    </row>
    <row r="86" spans="3:22" x14ac:dyDescent="0.25">
      <c r="C86" s="179" t="s">
        <v>157</v>
      </c>
      <c r="D86" s="179" t="str">
        <f>VLOOKUP(C86,Incurred_Real!$A$25:$B$376,2,FALSE)</f>
        <v>Bund Refurbishments</v>
      </c>
      <c r="E86" s="179" t="str">
        <f>VLOOKUP($C86,Incurred_Real!$A$25:$E$376,5,FALSE)</f>
        <v>Active</v>
      </c>
      <c r="F86" s="181">
        <v>43159</v>
      </c>
      <c r="G86" s="182">
        <f>IFERROR(YEAR(DATE(YEAR(F86),MONTH(F86)+(7-1),1)),VLOOKUP(C86,Incurred_Real!$A$25:$AI$376,Incurred_Real!AI$1,FALSE))</f>
        <v>2018</v>
      </c>
      <c r="H86" s="181" t="s">
        <v>854</v>
      </c>
      <c r="O86" s="170"/>
      <c r="P86" s="170"/>
      <c r="Q86" s="170"/>
      <c r="R86" s="170"/>
      <c r="S86" s="170"/>
      <c r="T86" s="170"/>
      <c r="U86" s="170"/>
      <c r="V86" s="170"/>
    </row>
    <row r="87" spans="3:22" x14ac:dyDescent="0.25">
      <c r="C87" s="179" t="s">
        <v>159</v>
      </c>
      <c r="D87" s="179" t="str">
        <f>VLOOKUP(C87,Incurred_Real!$A$25:$B$376,2,FALSE)</f>
        <v>Substation Lighting and Infrastructure Replacement</v>
      </c>
      <c r="E87" s="179" t="str">
        <f>VLOOKUP($C87,Incurred_Real!$A$25:$E$376,5,FALSE)</f>
        <v>Closed</v>
      </c>
      <c r="F87" s="181">
        <v>43951</v>
      </c>
      <c r="G87" s="182">
        <f>IFERROR(YEAR(DATE(YEAR(F87),MONTH(F87)+(7-1),1)),VLOOKUP(C87,Incurred_Real!$A$25:$AI$376,Incurred_Real!AI$1,FALSE))</f>
        <v>2020</v>
      </c>
      <c r="H87" s="181"/>
      <c r="O87" s="170"/>
      <c r="P87" s="170"/>
      <c r="Q87" s="170"/>
      <c r="R87" s="170"/>
      <c r="S87" s="170"/>
      <c r="T87" s="170"/>
      <c r="U87" s="170"/>
      <c r="V87" s="170"/>
    </row>
    <row r="88" spans="3:22" x14ac:dyDescent="0.25">
      <c r="C88" s="179" t="s">
        <v>161</v>
      </c>
      <c r="D88" s="179" t="str">
        <f>VLOOKUP(C88,Incurred_Real!$A$25:$B$376,2,FALSE)</f>
        <v>AC Board Replacement 2013-18</v>
      </c>
      <c r="E88" s="179" t="str">
        <f>VLOOKUP($C88,Incurred_Real!$A$25:$E$376,5,FALSE)</f>
        <v>Active</v>
      </c>
      <c r="F88" s="181">
        <v>44522</v>
      </c>
      <c r="G88" s="182">
        <f>IFERROR(YEAR(DATE(YEAR(F88),MONTH(F88)+(7-1),1)),VLOOKUP(C88,Incurred_Real!$A$25:$AI$376,Incurred_Real!AI$1,FALSE))</f>
        <v>2022</v>
      </c>
      <c r="H88" s="181" t="s">
        <v>854</v>
      </c>
      <c r="O88" s="170"/>
      <c r="P88" s="170"/>
      <c r="Q88" s="170"/>
      <c r="R88" s="170"/>
      <c r="S88" s="170"/>
      <c r="T88" s="170"/>
      <c r="U88" s="170"/>
      <c r="V88" s="170"/>
    </row>
    <row r="89" spans="3:22" x14ac:dyDescent="0.25">
      <c r="C89" s="179" t="s">
        <v>163</v>
      </c>
      <c r="D89" s="179" t="str">
        <f>VLOOKUP(C89,Incurred_Real!$A$25:$B$376,2,FALSE)</f>
        <v>Westinghouse RTU Replacement</v>
      </c>
      <c r="E89" s="179" t="str">
        <f>VLOOKUP($C89,Incurred_Real!$A$25:$E$376,5,FALSE)</f>
        <v>Active</v>
      </c>
      <c r="F89" s="181">
        <v>44286</v>
      </c>
      <c r="G89" s="182">
        <f>IFERROR(YEAR(DATE(YEAR(F89),MONTH(F89)+(7-1),1)),VLOOKUP(C89,Incurred_Real!$A$25:$AI$376,Incurred_Real!AI$1,FALSE))</f>
        <v>2021</v>
      </c>
      <c r="H89" s="181"/>
      <c r="O89" s="170"/>
      <c r="P89" s="170"/>
      <c r="Q89" s="170"/>
      <c r="R89" s="170"/>
      <c r="S89" s="170"/>
      <c r="T89" s="170"/>
      <c r="U89" s="170"/>
      <c r="V89" s="170"/>
    </row>
    <row r="90" spans="3:22" x14ac:dyDescent="0.25">
      <c r="C90" s="179" t="s">
        <v>165</v>
      </c>
      <c r="D90" s="179" t="str">
        <f>VLOOKUP(C90,Incurred_Real!$A$25:$B$376,2,FALSE)</f>
        <v>Furniture and Building Upgrades 2016-17</v>
      </c>
      <c r="E90" s="179" t="str">
        <f>VLOOKUP($C90,Incurred_Real!$A$25:$E$376,5,FALSE)</f>
        <v>Closed</v>
      </c>
      <c r="F90" s="181">
        <v>43263</v>
      </c>
      <c r="G90" s="182">
        <f>IFERROR(YEAR(DATE(YEAR(F90),MONTH(F90)+(7-1),1)),VLOOKUP(C90,Incurred_Real!$A$25:$AI$376,Incurred_Real!AI$1,FALSE))</f>
        <v>2018</v>
      </c>
      <c r="H90" s="181"/>
      <c r="O90" s="170"/>
      <c r="P90" s="170"/>
      <c r="Q90" s="170"/>
      <c r="R90" s="170"/>
      <c r="S90" s="170"/>
      <c r="T90" s="170"/>
      <c r="U90" s="170"/>
      <c r="V90" s="170"/>
    </row>
    <row r="91" spans="3:22" x14ac:dyDescent="0.25">
      <c r="C91" s="179" t="s">
        <v>167</v>
      </c>
      <c r="D91" s="179" t="str">
        <f>VLOOKUP(C91,Incurred_Real!$A$25:$B$376,2,FALSE)</f>
        <v>Inventory Purchases 2016-17</v>
      </c>
      <c r="E91" s="179" t="str">
        <f>VLOOKUP($C91,Incurred_Real!$A$25:$E$376,5,FALSE)</f>
        <v>Closed</v>
      </c>
      <c r="F91" s="181" t="s">
        <v>1405</v>
      </c>
      <c r="G91" s="182">
        <f>IFERROR(YEAR(DATE(YEAR(F91),MONTH(F91)+(7-1),1)),VLOOKUP(C91,Incurred_Real!$A$25:$AI$376,Incurred_Real!AI$1,FALSE))</f>
        <v>2021</v>
      </c>
      <c r="H91" s="181"/>
      <c r="O91" s="170"/>
      <c r="P91" s="170"/>
      <c r="Q91" s="170"/>
      <c r="R91" s="170"/>
      <c r="S91" s="170"/>
      <c r="T91" s="170"/>
      <c r="U91" s="170"/>
      <c r="V91" s="170"/>
    </row>
    <row r="92" spans="3:22" x14ac:dyDescent="0.25">
      <c r="C92" s="179" t="s">
        <v>169</v>
      </c>
      <c r="D92" s="179" t="str">
        <f>VLOOKUP(C92,Incurred_Real!$A$25:$B$376,2,FALSE)</f>
        <v>Windows Backoffice Mgmnt Systems Refresh 2016-18</v>
      </c>
      <c r="E92" s="179" t="str">
        <f>VLOOKUP($C92,Incurred_Real!$A$25:$E$376,5,FALSE)</f>
        <v>Closed</v>
      </c>
      <c r="F92" s="181" t="s">
        <v>0</v>
      </c>
      <c r="G92" s="182">
        <f>IFERROR(YEAR(DATE(YEAR(F92),MONTH(F92)+(7-1),1)),VLOOKUP(C92,Incurred_Real!$A$25:$AI$376,Incurred_Real!AI$1,FALSE))</f>
        <v>2020</v>
      </c>
      <c r="H92" s="181"/>
      <c r="O92" s="170"/>
      <c r="P92" s="170"/>
      <c r="Q92" s="170"/>
      <c r="R92" s="170"/>
      <c r="S92" s="170"/>
      <c r="T92" s="170"/>
      <c r="U92" s="170"/>
      <c r="V92" s="170"/>
    </row>
    <row r="93" spans="3:22" x14ac:dyDescent="0.25">
      <c r="C93" s="179" t="s">
        <v>170</v>
      </c>
      <c r="D93" s="179" t="str">
        <f>VLOOKUP(C93,Incurred_Real!$A$25:$B$376,2,FALSE)</f>
        <v>Asset Data Governance Tools</v>
      </c>
      <c r="E93" s="179" t="str">
        <f>VLOOKUP($C93,Incurred_Real!$A$25:$E$376,5,FALSE)</f>
        <v>Closed</v>
      </c>
      <c r="F93" s="181" t="s">
        <v>0</v>
      </c>
      <c r="G93" s="182" t="str">
        <f>IFERROR(YEAR(DATE(YEAR(F93),MONTH(F93)+(7-1),1)),VLOOKUP(C93,Incurred_Real!$A$25:$AI$376,Incurred_Real!AI$1,FALSE))</f>
        <v>2018</v>
      </c>
      <c r="H93" s="181"/>
      <c r="O93" s="170"/>
      <c r="P93" s="170"/>
      <c r="Q93" s="170"/>
      <c r="R93" s="170"/>
      <c r="S93" s="170"/>
      <c r="T93" s="170"/>
      <c r="U93" s="170"/>
      <c r="V93" s="170"/>
    </row>
    <row r="94" spans="3:22" x14ac:dyDescent="0.25">
      <c r="C94" s="179" t="s">
        <v>171</v>
      </c>
      <c r="D94" s="179" t="str">
        <f>VLOOKUP(C94,Incurred_Real!$A$25:$B$376,2,FALSE)</f>
        <v>One IP Substation Network</v>
      </c>
      <c r="E94" s="179" t="str">
        <f>VLOOKUP($C94,Incurred_Real!$A$25:$E$376,5,FALSE)</f>
        <v>Closed</v>
      </c>
      <c r="F94" s="181" t="s">
        <v>0</v>
      </c>
      <c r="G94" s="182">
        <f>IFERROR(YEAR(DATE(YEAR(F94),MONTH(F94)+(7-1),1)),VLOOKUP(C94,Incurred_Real!$A$25:$AI$376,Incurred_Real!AI$1,FALSE))</f>
        <v>2020</v>
      </c>
      <c r="H94" s="181"/>
      <c r="O94" s="170"/>
      <c r="P94" s="170"/>
      <c r="Q94" s="170"/>
      <c r="R94" s="170"/>
      <c r="S94" s="170"/>
      <c r="T94" s="170"/>
      <c r="U94" s="170"/>
      <c r="V94" s="170"/>
    </row>
    <row r="95" spans="3:22" x14ac:dyDescent="0.25">
      <c r="C95" s="179" t="s">
        <v>172</v>
      </c>
      <c r="D95" s="179" t="str">
        <f>VLOOKUP(C95,Incurred_Real!$A$25:$B$376,2,FALSE)</f>
        <v>Weather Stations 2013-18</v>
      </c>
      <c r="E95" s="179" t="str">
        <f>VLOOKUP($C95,Incurred_Real!$A$25:$E$376,5,FALSE)</f>
        <v>Closed</v>
      </c>
      <c r="F95" s="181">
        <v>42551</v>
      </c>
      <c r="G95" s="182">
        <f>IFERROR(YEAR(DATE(YEAR(F95),MONTH(F95)+(7-1),1)),VLOOKUP(C95,Incurred_Real!$A$25:$AI$376,Incurred_Real!AI$1,FALSE))</f>
        <v>2016</v>
      </c>
      <c r="H95" s="181"/>
      <c r="O95" s="170"/>
      <c r="P95" s="170"/>
      <c r="Q95" s="170"/>
      <c r="R95" s="170"/>
      <c r="S95" s="170"/>
      <c r="T95" s="170"/>
      <c r="U95" s="170"/>
      <c r="V95" s="170"/>
    </row>
    <row r="96" spans="3:22" x14ac:dyDescent="0.25">
      <c r="C96" s="179" t="s">
        <v>174</v>
      </c>
      <c r="D96" s="179" t="str">
        <f>VLOOKUP(C96,Incurred_Real!$A$25:$B$376,2,FALSE)</f>
        <v>Dalrymple Substation Upgrade</v>
      </c>
      <c r="E96" s="179" t="str">
        <f>VLOOKUP($C96,Incurred_Real!$A$25:$E$376,5,FALSE)</f>
        <v>Closed</v>
      </c>
      <c r="F96" s="181">
        <v>42675</v>
      </c>
      <c r="G96" s="182">
        <f>IFERROR(YEAR(DATE(YEAR(F96),MONTH(F96)+(7-1),1)),VLOOKUP(C96,Incurred_Real!$A$25:$AI$376,Incurred_Real!AI$1,FALSE))</f>
        <v>2017</v>
      </c>
      <c r="H96" s="181"/>
      <c r="O96" s="170"/>
      <c r="P96" s="170"/>
      <c r="Q96" s="170"/>
      <c r="R96" s="170"/>
      <c r="S96" s="170"/>
      <c r="T96" s="170"/>
      <c r="U96" s="170"/>
      <c r="V96" s="170"/>
    </row>
    <row r="97" spans="3:22" x14ac:dyDescent="0.25">
      <c r="C97" s="179" t="s">
        <v>979</v>
      </c>
      <c r="D97" s="179" t="str">
        <f>VLOOKUP(C97,Incurred_Real!$A$25:$B$376,2,FALSE)</f>
        <v>Substation Perimeter Intrusion and Motion Detection Security</v>
      </c>
      <c r="E97" s="179" t="str">
        <f>VLOOKUP($C97,Incurred_Real!$A$25:$E$376,5,FALSE)</f>
        <v>Proposed</v>
      </c>
      <c r="F97" s="181" t="s">
        <v>0</v>
      </c>
      <c r="G97" s="182">
        <f>IFERROR(YEAR(DATE(YEAR(F97),MONTH(F97)+(7-1),1)),VLOOKUP(C97,Incurred_Real!$A$25:$AI$376,Incurred_Real!AI$1,FALSE))</f>
        <v>2028</v>
      </c>
      <c r="H97" s="181"/>
      <c r="O97" s="170"/>
      <c r="P97" s="170"/>
      <c r="Q97" s="170"/>
      <c r="R97" s="170"/>
      <c r="S97" s="170"/>
      <c r="T97" s="170"/>
      <c r="U97" s="170"/>
      <c r="V97" s="170"/>
    </row>
    <row r="98" spans="3:22" x14ac:dyDescent="0.25">
      <c r="C98" s="179" t="s">
        <v>176</v>
      </c>
      <c r="D98" s="179" t="str">
        <f>VLOOKUP(C98,Incurred_Real!$A$25:$B$376,2,FALSE)</f>
        <v>NGM CT_VT Replacement Project</v>
      </c>
      <c r="E98" s="179" t="str">
        <f>VLOOKUP($C98,Incurred_Real!$A$25:$E$376,5,FALSE)</f>
        <v>Closed</v>
      </c>
      <c r="F98" s="181">
        <v>42186</v>
      </c>
      <c r="G98" s="182">
        <f>IFERROR(YEAR(DATE(YEAR(F98),MONTH(F98)+(7-1),1)),VLOOKUP(C98,Incurred_Real!$A$25:$AI$376,Incurred_Real!AI$1,FALSE))</f>
        <v>2016</v>
      </c>
      <c r="H98" s="181"/>
      <c r="O98" s="170"/>
      <c r="P98" s="170"/>
      <c r="Q98" s="170"/>
      <c r="R98" s="170"/>
      <c r="S98" s="170"/>
      <c r="T98" s="170"/>
      <c r="U98" s="170"/>
      <c r="V98" s="170"/>
    </row>
    <row r="99" spans="3:22" x14ac:dyDescent="0.25">
      <c r="C99" s="179" t="s">
        <v>178</v>
      </c>
      <c r="D99" s="179" t="str">
        <f>VLOOKUP(C99,Incurred_Real!$A$25:$B$376,2,FALSE)</f>
        <v>Telecommunications Asset Replacement 2013-18</v>
      </c>
      <c r="E99" s="179" t="str">
        <f>VLOOKUP($C99,Incurred_Real!$A$25:$E$376,5,FALSE)</f>
        <v>Active</v>
      </c>
      <c r="F99" s="181">
        <v>44494</v>
      </c>
      <c r="G99" s="182">
        <f>IFERROR(YEAR(DATE(YEAR(F99),MONTH(F99)+(7-1),1)),VLOOKUP(C99,Incurred_Real!$A$25:$AI$376,Incurred_Real!AI$1,FALSE))</f>
        <v>2022</v>
      </c>
      <c r="H99" s="181"/>
      <c r="O99" s="170"/>
      <c r="P99" s="170"/>
      <c r="Q99" s="170"/>
      <c r="R99" s="170"/>
      <c r="S99" s="170"/>
      <c r="T99" s="170"/>
      <c r="U99" s="170"/>
      <c r="V99" s="170"/>
    </row>
    <row r="100" spans="3:22" x14ac:dyDescent="0.25">
      <c r="C100" s="179" t="s">
        <v>179</v>
      </c>
      <c r="D100" s="179" t="str">
        <f>VLOOKUP(C100,Incurred_Real!$A$25:$B$376,2,FALSE)</f>
        <v>Telecommunications Network Optimisation Stage 2</v>
      </c>
      <c r="E100" s="179" t="str">
        <f>VLOOKUP($C100,Incurred_Real!$A$25:$E$376,5,FALSE)</f>
        <v>Closed</v>
      </c>
      <c r="F100" s="181">
        <v>42961</v>
      </c>
      <c r="G100" s="182">
        <f>IFERROR(YEAR(DATE(YEAR(F100),MONTH(F100)+(7-1),1)),VLOOKUP(C100,Incurred_Real!$A$25:$AI$376,Incurred_Real!AI$1,FALSE))</f>
        <v>2018</v>
      </c>
      <c r="H100" s="181"/>
      <c r="O100" s="170"/>
      <c r="P100" s="170"/>
      <c r="Q100" s="170"/>
      <c r="R100" s="170"/>
      <c r="S100" s="170"/>
      <c r="T100" s="170"/>
      <c r="U100" s="170"/>
      <c r="V100" s="170"/>
    </row>
    <row r="101" spans="3:22" x14ac:dyDescent="0.25">
      <c r="C101" s="179" t="s">
        <v>180</v>
      </c>
      <c r="D101" s="179" t="str">
        <f>VLOOKUP(C101,Incurred_Real!$A$25:$B$376,2,FALSE)</f>
        <v>Substation VOIP Network Completion</v>
      </c>
      <c r="E101" s="179" t="str">
        <f>VLOOKUP($C101,Incurred_Real!$A$25:$E$376,5,FALSE)</f>
        <v>Closed</v>
      </c>
      <c r="F101" s="181">
        <v>43496</v>
      </c>
      <c r="G101" s="182">
        <f>IFERROR(YEAR(DATE(YEAR(F101),MONTH(F101)+(7-1),1)),VLOOKUP(C101,Incurred_Real!$A$25:$AI$376,Incurred_Real!AI$1,FALSE))</f>
        <v>2019</v>
      </c>
      <c r="H101" s="181"/>
      <c r="O101" s="170"/>
      <c r="P101" s="170"/>
      <c r="Q101" s="170"/>
      <c r="R101" s="170"/>
      <c r="S101" s="170"/>
      <c r="T101" s="170"/>
      <c r="U101" s="170"/>
      <c r="V101" s="170"/>
    </row>
    <row r="102" spans="3:22" x14ac:dyDescent="0.25">
      <c r="C102" s="179" t="s">
        <v>182</v>
      </c>
      <c r="D102" s="179" t="str">
        <f>VLOOKUP(C102,Incurred_Real!$A$25:$B$376,2,FALSE)</f>
        <v>IT Hardware Refresh and Maintain 16-18</v>
      </c>
      <c r="E102" s="179" t="str">
        <f>VLOOKUP($C102,Incurred_Real!$A$25:$E$376,5,FALSE)</f>
        <v>Closed</v>
      </c>
      <c r="F102" s="181">
        <v>43402</v>
      </c>
      <c r="G102" s="182">
        <f>IFERROR(YEAR(DATE(YEAR(F102),MONTH(F102)+(7-1),1)),VLOOKUP(C102,Incurred_Real!$A$25:$AI$376,Incurred_Real!AI$1,FALSE))</f>
        <v>2019</v>
      </c>
      <c r="H102" s="181"/>
      <c r="O102" s="170"/>
      <c r="P102" s="170"/>
      <c r="Q102" s="170"/>
      <c r="R102" s="170"/>
      <c r="S102" s="170"/>
      <c r="T102" s="170"/>
      <c r="U102" s="170"/>
      <c r="V102" s="170"/>
    </row>
    <row r="103" spans="3:22" x14ac:dyDescent="0.25">
      <c r="C103" s="179" t="s">
        <v>183</v>
      </c>
      <c r="D103" s="179" t="str">
        <f>VLOOKUP(C103,Incurred_Real!$A$25:$B$376,2,FALSE)</f>
        <v>Licenses, Maintenance, Minor Software 16-18</v>
      </c>
      <c r="E103" s="179" t="str">
        <f>VLOOKUP($C103,Incurred_Real!$A$25:$E$376,5,FALSE)</f>
        <v>Closed</v>
      </c>
      <c r="F103" s="181">
        <v>43160</v>
      </c>
      <c r="G103" s="182">
        <f>IFERROR(YEAR(DATE(YEAR(F103),MONTH(F103)+(7-1),1)),VLOOKUP(C103,Incurred_Real!$A$25:$AI$376,Incurred_Real!AI$1,FALSE))</f>
        <v>2018</v>
      </c>
      <c r="H103" s="181"/>
      <c r="O103" s="170"/>
      <c r="P103" s="170"/>
      <c r="Q103" s="170"/>
      <c r="R103" s="170"/>
      <c r="S103" s="170"/>
      <c r="T103" s="170"/>
      <c r="U103" s="170"/>
      <c r="V103" s="170"/>
    </row>
    <row r="104" spans="3:22" x14ac:dyDescent="0.25">
      <c r="C104" s="179" t="s">
        <v>184</v>
      </c>
      <c r="D104" s="179" t="str">
        <f>VLOOKUP(C104,Incurred_Real!$A$25:$B$376,2,FALSE)</f>
        <v>IT Security Technology Refresh 17-18</v>
      </c>
      <c r="E104" s="179" t="str">
        <f>VLOOKUP($C104,Incurred_Real!$A$25:$E$376,5,FALSE)</f>
        <v>Closed</v>
      </c>
      <c r="F104" s="181">
        <v>43425</v>
      </c>
      <c r="G104" s="182">
        <f>IFERROR(YEAR(DATE(YEAR(F104),MONTH(F104)+(7-1),1)),VLOOKUP(C104,Incurred_Real!$A$25:$AI$376,Incurred_Real!AI$1,FALSE))</f>
        <v>2019</v>
      </c>
      <c r="H104" s="181"/>
      <c r="O104" s="170"/>
      <c r="P104" s="170"/>
      <c r="Q104" s="170"/>
      <c r="R104" s="170"/>
      <c r="S104" s="170"/>
      <c r="T104" s="170"/>
      <c r="U104" s="170"/>
      <c r="V104" s="170"/>
    </row>
    <row r="105" spans="3:22" x14ac:dyDescent="0.25">
      <c r="C105" s="179" t="s">
        <v>185</v>
      </c>
      <c r="D105" s="179" t="str">
        <f>VLOOKUP(C105,Incurred_Real!$A$25:$B$376,2,FALSE)</f>
        <v>Network Operations Software 2017-19</v>
      </c>
      <c r="E105" s="179" t="str">
        <f>VLOOKUP($C105,Incurred_Real!$A$25:$E$376,5,FALSE)</f>
        <v>Active</v>
      </c>
      <c r="F105" s="181">
        <v>45540</v>
      </c>
      <c r="G105" s="182">
        <f>IFERROR(YEAR(DATE(YEAR(F105),MONTH(F105)+(7-1),1)),VLOOKUP(C105,Incurred_Real!$A$25:$AI$376,Incurred_Real!AI$1,FALSE))</f>
        <v>2025</v>
      </c>
      <c r="H105" s="181"/>
      <c r="O105" s="170"/>
      <c r="P105" s="170"/>
      <c r="Q105" s="170"/>
      <c r="R105" s="170"/>
      <c r="S105" s="170"/>
      <c r="T105" s="170"/>
      <c r="U105" s="170"/>
      <c r="V105" s="170"/>
    </row>
    <row r="106" spans="3:22" x14ac:dyDescent="0.25">
      <c r="C106" s="179" t="s">
        <v>186</v>
      </c>
      <c r="D106" s="179" t="str">
        <f>VLOOKUP(C106,Incurred_Real!$A$25:$B$376,2,FALSE)</f>
        <v>Fire Protection 300 Pirie 2017-18</v>
      </c>
      <c r="E106" s="179" t="str">
        <f>VLOOKUP($C106,Incurred_Real!$A$25:$E$376,5,FALSE)</f>
        <v>Closed</v>
      </c>
      <c r="F106" s="181">
        <v>44165</v>
      </c>
      <c r="G106" s="182">
        <f>IFERROR(YEAR(DATE(YEAR(F106),MONTH(F106)+(7-1),1)),VLOOKUP(C106,Incurred_Real!$A$25:$AI$376,Incurred_Real!AI$1,FALSE))</f>
        <v>2021</v>
      </c>
      <c r="H106" s="181"/>
      <c r="O106" s="170"/>
      <c r="P106" s="170"/>
      <c r="Q106" s="170"/>
      <c r="R106" s="170"/>
      <c r="S106" s="170"/>
      <c r="T106" s="170"/>
      <c r="U106" s="170"/>
      <c r="V106" s="170"/>
    </row>
    <row r="107" spans="3:22" x14ac:dyDescent="0.25">
      <c r="C107" s="179" t="s">
        <v>188</v>
      </c>
      <c r="D107" s="179" t="str">
        <f>VLOOKUP(C107,Incurred_Real!$A$25:$B$376,2,FALSE)</f>
        <v>Furniture and Building Upgrades 2017-18</v>
      </c>
      <c r="E107" s="179" t="str">
        <f>VLOOKUP($C107,Incurred_Real!$A$25:$E$376,5,FALSE)</f>
        <v>Closed</v>
      </c>
      <c r="F107" s="181" t="s">
        <v>0</v>
      </c>
      <c r="G107" s="182">
        <f>IFERROR(YEAR(DATE(YEAR(F107),MONTH(F107)+(7-1),1)),VLOOKUP(C107,Incurred_Real!$A$25:$AI$376,Incurred_Real!AI$1,FALSE))</f>
        <v>2020</v>
      </c>
      <c r="H107" s="181"/>
      <c r="O107" s="170"/>
      <c r="P107" s="170"/>
      <c r="Q107" s="170"/>
      <c r="R107" s="170"/>
      <c r="S107" s="170"/>
      <c r="T107" s="170"/>
      <c r="U107" s="170"/>
      <c r="V107" s="170"/>
    </row>
    <row r="108" spans="3:22" x14ac:dyDescent="0.25">
      <c r="C108" s="179" t="s">
        <v>190</v>
      </c>
      <c r="D108" s="179" t="str">
        <f>VLOOKUP(C108,Incurred_Real!$A$25:$B$376,2,FALSE)</f>
        <v>General Utility Upgrades 2017-18</v>
      </c>
      <c r="E108" s="179" t="str">
        <f>VLOOKUP($C108,Incurred_Real!$A$25:$E$376,5,FALSE)</f>
        <v>Closed</v>
      </c>
      <c r="F108" s="181" t="s">
        <v>0</v>
      </c>
      <c r="G108" s="182" t="str">
        <f>IFERROR(YEAR(DATE(YEAR(F108),MONTH(F108)+(7-1),1)),VLOOKUP(C108,Incurred_Real!$A$25:$AI$376,Incurred_Real!AI$1,FALSE))</f>
        <v>2018</v>
      </c>
      <c r="H108" s="181"/>
      <c r="O108" s="170"/>
      <c r="P108" s="170"/>
      <c r="Q108" s="170"/>
      <c r="R108" s="170"/>
      <c r="S108" s="170"/>
      <c r="T108" s="170"/>
      <c r="U108" s="170"/>
      <c r="V108" s="170"/>
    </row>
    <row r="109" spans="3:22" x14ac:dyDescent="0.25">
      <c r="C109" s="179" t="s">
        <v>192</v>
      </c>
      <c r="D109" s="179" t="str">
        <f>VLOOKUP(C109,Incurred_Real!$A$25:$B$376,2,FALSE)</f>
        <v>Unit Asset Replacements 2013-18</v>
      </c>
      <c r="E109" s="179" t="str">
        <f>VLOOKUP($C109,Incurred_Real!$A$25:$E$376,5,FALSE)</f>
        <v>Active</v>
      </c>
      <c r="F109" s="181">
        <v>43686</v>
      </c>
      <c r="G109" s="182">
        <f>IFERROR(YEAR(DATE(YEAR(F109),MONTH(F109)+(7-1),1)),VLOOKUP(C109,Incurred_Real!$A$25:$AI$376,Incurred_Real!AI$1,FALSE))</f>
        <v>2020</v>
      </c>
      <c r="H109" s="181" t="s">
        <v>854</v>
      </c>
      <c r="O109" s="170"/>
      <c r="P109" s="170"/>
      <c r="Q109" s="170"/>
      <c r="R109" s="170"/>
      <c r="S109" s="170"/>
      <c r="T109" s="170"/>
      <c r="U109" s="170"/>
      <c r="V109" s="170"/>
    </row>
    <row r="110" spans="3:22" x14ac:dyDescent="0.25">
      <c r="C110" s="179" t="s">
        <v>194</v>
      </c>
      <c r="D110" s="179" t="str">
        <f>VLOOKUP(C110,Incurred_Real!$A$25:$B$376,2,FALSE)</f>
        <v>Inventory Purchases 2017-18</v>
      </c>
      <c r="E110" s="179" t="str">
        <f>VLOOKUP($C110,Incurred_Real!$A$25:$E$376,5,FALSE)</f>
        <v>Closed</v>
      </c>
      <c r="F110" s="181" t="s">
        <v>1405</v>
      </c>
      <c r="G110" s="182">
        <f>IFERROR(YEAR(DATE(YEAR(F110),MONTH(F110)+(7-1),1)),VLOOKUP(C110,Incurred_Real!$A$25:$AI$376,Incurred_Real!AI$1,FALSE))</f>
        <v>2021</v>
      </c>
      <c r="H110" s="181"/>
      <c r="O110" s="170"/>
      <c r="P110" s="170"/>
      <c r="Q110" s="170"/>
      <c r="R110" s="170"/>
      <c r="S110" s="170"/>
      <c r="T110" s="170"/>
      <c r="U110" s="170"/>
      <c r="V110" s="170"/>
    </row>
    <row r="111" spans="3:22" x14ac:dyDescent="0.25">
      <c r="C111" s="179" t="s">
        <v>196</v>
      </c>
      <c r="D111" s="179" t="str">
        <f>VLOOKUP(C111,Incurred_Real!$A$25:$B$376,2,FALSE)</f>
        <v>Capital Project Scopes and Estimates 2018-23</v>
      </c>
      <c r="E111" s="179" t="str">
        <f>VLOOKUP($C111,Incurred_Real!$A$25:$E$376,5,FALSE)</f>
        <v>Closed</v>
      </c>
      <c r="F111" s="181" t="s">
        <v>1405</v>
      </c>
      <c r="G111" s="182">
        <f>IFERROR(YEAR(DATE(YEAR(F111),MONTH(F111)+(7-1),1)),VLOOKUP(C111,Incurred_Real!$A$25:$AI$376,Incurred_Real!AI$1,FALSE))</f>
        <v>2021</v>
      </c>
      <c r="H111" s="181"/>
      <c r="O111" s="170"/>
      <c r="P111" s="170"/>
      <c r="Q111" s="170"/>
      <c r="R111" s="170"/>
      <c r="S111" s="170"/>
      <c r="T111" s="170"/>
      <c r="U111" s="170"/>
      <c r="V111" s="170"/>
    </row>
    <row r="112" spans="3:22" x14ac:dyDescent="0.25">
      <c r="C112" s="179" t="s">
        <v>197</v>
      </c>
      <c r="D112" s="179" t="str">
        <f>VLOOKUP(C112,Incurred_Real!$A$25:$B$376,2,FALSE)</f>
        <v>Vehicle Purchases 2017-18</v>
      </c>
      <c r="E112" s="179" t="str">
        <f>VLOOKUP($C112,Incurred_Real!$A$25:$E$376,5,FALSE)</f>
        <v>Closed</v>
      </c>
      <c r="F112" s="181">
        <v>43455</v>
      </c>
      <c r="G112" s="182">
        <f>IFERROR(YEAR(DATE(YEAR(F112),MONTH(F112)+(7-1),1)),VLOOKUP(C112,Incurred_Real!$A$25:$AI$376,Incurred_Real!AI$1,FALSE))</f>
        <v>2019</v>
      </c>
      <c r="H112" s="181"/>
      <c r="O112" s="170"/>
      <c r="P112" s="170"/>
      <c r="Q112" s="170"/>
      <c r="R112" s="170"/>
      <c r="S112" s="170"/>
      <c r="T112" s="170"/>
      <c r="U112" s="170"/>
      <c r="V112" s="170"/>
    </row>
    <row r="113" spans="3:22" x14ac:dyDescent="0.25">
      <c r="C113" s="179" t="s">
        <v>199</v>
      </c>
      <c r="D113" s="179" t="str">
        <f>VLOOKUP(C113,Incurred_Real!$A$25:$B$376,2,FALSE)</f>
        <v>Intranet platform refresh 16-17</v>
      </c>
      <c r="E113" s="179" t="str">
        <f>VLOOKUP($C113,Incurred_Real!$A$25:$E$376,5,FALSE)</f>
        <v>Closed</v>
      </c>
      <c r="F113" s="181">
        <v>43224</v>
      </c>
      <c r="G113" s="182">
        <f>IFERROR(YEAR(DATE(YEAR(F113),MONTH(F113)+(7-1),1)),VLOOKUP(C113,Incurred_Real!$A$25:$AI$376,Incurred_Real!AI$1,FALSE))</f>
        <v>2018</v>
      </c>
      <c r="H113" s="181"/>
      <c r="O113" s="170"/>
      <c r="P113" s="170"/>
      <c r="Q113" s="170"/>
      <c r="R113" s="170"/>
      <c r="S113" s="170"/>
      <c r="T113" s="170"/>
      <c r="U113" s="170"/>
      <c r="V113" s="170"/>
    </row>
    <row r="114" spans="3:22" x14ac:dyDescent="0.25">
      <c r="C114" s="179" t="s">
        <v>200</v>
      </c>
      <c r="D114" s="179" t="str">
        <f>VLOOKUP(C114,Incurred_Real!$A$25:$B$376,2,FALSE)</f>
        <v>Furniture and Building Upgrades 2018-19</v>
      </c>
      <c r="E114" s="179" t="str">
        <f>VLOOKUP($C114,Incurred_Real!$A$25:$E$376,5,FALSE)</f>
        <v>Closed</v>
      </c>
      <c r="F114" s="181" t="s">
        <v>0</v>
      </c>
      <c r="G114" s="182">
        <f>IFERROR(YEAR(DATE(YEAR(F114),MONTH(F114)+(7-1),1)),VLOOKUP(C114,Incurred_Real!$A$25:$AI$376,Incurred_Real!AI$1,FALSE))</f>
        <v>2020</v>
      </c>
      <c r="H114" s="181"/>
      <c r="O114" s="170"/>
      <c r="P114" s="170"/>
      <c r="Q114" s="170"/>
      <c r="R114" s="170"/>
      <c r="S114" s="170"/>
      <c r="T114" s="170"/>
      <c r="U114" s="170"/>
      <c r="V114" s="170"/>
    </row>
    <row r="115" spans="3:22" x14ac:dyDescent="0.25">
      <c r="C115" s="179" t="s">
        <v>202</v>
      </c>
      <c r="D115" s="179" t="str">
        <f>VLOOKUP(C115,Incurred_Real!$A$25:$B$376,2,FALSE)</f>
        <v>Vehicle Purchases 2018-19</v>
      </c>
      <c r="E115" s="179" t="str">
        <f>VLOOKUP($C115,Incurred_Real!$A$25:$E$376,5,FALSE)</f>
        <v>Closed</v>
      </c>
      <c r="F115" s="181" t="s">
        <v>0</v>
      </c>
      <c r="G115" s="182">
        <f>IFERROR(YEAR(DATE(YEAR(F115),MONTH(F115)+(7-1),1)),VLOOKUP(C115,Incurred_Real!$A$25:$AI$376,Incurred_Real!AI$1,FALSE))</f>
        <v>2020</v>
      </c>
      <c r="H115" s="181"/>
      <c r="O115" s="170"/>
      <c r="P115" s="170"/>
      <c r="Q115" s="170"/>
      <c r="R115" s="170"/>
      <c r="S115" s="170"/>
      <c r="T115" s="170"/>
      <c r="U115" s="170"/>
      <c r="V115" s="170"/>
    </row>
    <row r="116" spans="3:22" x14ac:dyDescent="0.25">
      <c r="C116" s="179" t="s">
        <v>204</v>
      </c>
      <c r="D116" s="179" t="str">
        <f>VLOOKUP(C116,Incurred_Real!$A$25:$B$376,2,FALSE)</f>
        <v>Inventory Purchases 2018-19</v>
      </c>
      <c r="E116" s="179" t="str">
        <f>VLOOKUP($C116,Incurred_Real!$A$25:$E$376,5,FALSE)</f>
        <v>Closed</v>
      </c>
      <c r="F116" s="181" t="s">
        <v>1405</v>
      </c>
      <c r="G116" s="182">
        <f>IFERROR(YEAR(DATE(YEAR(F116),MONTH(F116)+(7-1),1)),VLOOKUP(C116,Incurred_Real!$A$25:$AI$376,Incurred_Real!AI$1,FALSE))</f>
        <v>2021</v>
      </c>
      <c r="H116" s="181"/>
      <c r="O116" s="170"/>
      <c r="P116" s="170"/>
      <c r="Q116" s="170"/>
      <c r="R116" s="170"/>
      <c r="S116" s="170"/>
      <c r="T116" s="170"/>
      <c r="U116" s="170"/>
      <c r="V116" s="170"/>
    </row>
    <row r="117" spans="3:22" x14ac:dyDescent="0.25">
      <c r="C117" s="179" t="s">
        <v>206</v>
      </c>
      <c r="D117" s="179" t="str">
        <f>VLOOKUP(C117,Incurred_Real!$A$25:$B$376,2,FALSE)</f>
        <v>Local Area Network Equipment Refresh 21-22</v>
      </c>
      <c r="E117" s="179" t="str">
        <f>VLOOKUP($C117,Incurred_Real!$A$25:$E$376,5,FALSE)</f>
        <v>Active</v>
      </c>
      <c r="F117" s="181">
        <v>44553</v>
      </c>
      <c r="G117" s="182">
        <f>IFERROR(YEAR(DATE(YEAR(F117),MONTH(F117)+(7-1),1)),VLOOKUP(C117,Incurred_Real!$A$25:$AI$376,Incurred_Real!AI$1,FALSE))</f>
        <v>2022</v>
      </c>
      <c r="H117" s="181" t="s">
        <v>854</v>
      </c>
      <c r="O117" s="170"/>
      <c r="P117" s="170"/>
      <c r="Q117" s="170"/>
      <c r="R117" s="170"/>
      <c r="S117" s="170"/>
      <c r="T117" s="170"/>
      <c r="U117" s="170"/>
      <c r="V117" s="170"/>
    </row>
    <row r="118" spans="3:22" x14ac:dyDescent="0.25">
      <c r="C118" s="179" t="s">
        <v>207</v>
      </c>
      <c r="D118" s="179" t="str">
        <f>VLOOKUP(C118,Incurred_Real!$A$25:$B$376,2,FALSE)</f>
        <v>Geospatial Systems Refresh 18-19</v>
      </c>
      <c r="E118" s="179" t="str">
        <f>VLOOKUP($C118,Incurred_Real!$A$25:$E$376,5,FALSE)</f>
        <v>Closed</v>
      </c>
      <c r="F118" s="181" t="s">
        <v>0</v>
      </c>
      <c r="G118" s="182">
        <f>IFERROR(YEAR(DATE(YEAR(F118),MONTH(F118)+(7-1),1)),VLOOKUP(C118,Incurred_Real!$A$25:$AI$376,Incurred_Real!AI$1,FALSE))</f>
        <v>2019</v>
      </c>
      <c r="H118" s="181"/>
      <c r="O118" s="170"/>
      <c r="P118" s="170"/>
      <c r="Q118" s="170"/>
      <c r="R118" s="170"/>
      <c r="S118" s="170"/>
      <c r="T118" s="170"/>
      <c r="U118" s="170"/>
      <c r="V118" s="170"/>
    </row>
    <row r="119" spans="3:22" x14ac:dyDescent="0.25">
      <c r="C119" s="179" t="s">
        <v>208</v>
      </c>
      <c r="D119" s="179" t="str">
        <f>VLOOKUP(C119,Incurred_Real!$A$25:$B$376,2,FALSE)</f>
        <v>IT Storage and Compute Hardware Refresh 2019-20</v>
      </c>
      <c r="E119" s="179" t="str">
        <f>VLOOKUP($C119,Incurred_Real!$A$25:$E$376,5,FALSE)</f>
        <v>Closed</v>
      </c>
      <c r="F119" s="181" t="s">
        <v>0</v>
      </c>
      <c r="G119" s="182">
        <f>IFERROR(YEAR(DATE(YEAR(F119),MONTH(F119)+(7-1),1)),VLOOKUP(C119,Incurred_Real!$A$25:$AI$376,Incurred_Real!AI$1,FALSE))</f>
        <v>2020</v>
      </c>
      <c r="H119" s="181"/>
      <c r="O119" s="170"/>
      <c r="P119" s="170"/>
      <c r="Q119" s="170"/>
      <c r="R119" s="170"/>
      <c r="S119" s="170"/>
      <c r="T119" s="170"/>
      <c r="U119" s="170"/>
      <c r="V119" s="170"/>
    </row>
    <row r="120" spans="3:22" x14ac:dyDescent="0.25">
      <c r="C120" s="179" t="s">
        <v>210</v>
      </c>
      <c r="D120" s="179" t="str">
        <f>VLOOKUP(C120,Incurred_Real!$A$25:$B$376,2,FALSE)</f>
        <v>Project and Portfolio Mgmt Systems Refresh 21-22</v>
      </c>
      <c r="E120" s="179" t="str">
        <f>VLOOKUP($C120,Incurred_Real!$A$25:$E$376,5,FALSE)</f>
        <v>Potential</v>
      </c>
      <c r="F120" s="181" t="s">
        <v>0</v>
      </c>
      <c r="G120" s="182">
        <f>IFERROR(YEAR(DATE(YEAR(F120),MONTH(F120)+(7-1),1)),VLOOKUP(C120,Incurred_Real!$A$25:$AI$376,Incurred_Real!AI$1,FALSE))</f>
        <v>2023</v>
      </c>
      <c r="H120" s="181"/>
      <c r="O120" s="170"/>
      <c r="P120" s="170"/>
      <c r="Q120" s="170"/>
      <c r="R120" s="170"/>
      <c r="S120" s="170"/>
      <c r="T120" s="170"/>
      <c r="U120" s="170"/>
      <c r="V120" s="170"/>
    </row>
    <row r="121" spans="3:22" x14ac:dyDescent="0.25">
      <c r="C121" s="179" t="s">
        <v>211</v>
      </c>
      <c r="D121" s="179" t="str">
        <f>VLOOKUP(C121,Incurred_Real!$A$25:$B$376,2,FALSE)</f>
        <v>Protection System Modelling and Validation Tool</v>
      </c>
      <c r="E121" s="179" t="str">
        <f>VLOOKUP($C121,Incurred_Real!$A$25:$E$376,5,FALSE)</f>
        <v>Closed</v>
      </c>
      <c r="F121" s="181">
        <v>44214</v>
      </c>
      <c r="G121" s="182">
        <f>IFERROR(YEAR(DATE(YEAR(F121),MONTH(F121)+(7-1),1)),VLOOKUP(C121,Incurred_Real!$A$25:$AI$376,Incurred_Real!AI$1,FALSE))</f>
        <v>2021</v>
      </c>
      <c r="H121" s="181"/>
      <c r="O121" s="170"/>
      <c r="P121" s="170"/>
      <c r="Q121" s="170"/>
      <c r="R121" s="170"/>
      <c r="S121" s="170"/>
      <c r="T121" s="170"/>
      <c r="U121" s="170"/>
      <c r="V121" s="170"/>
    </row>
    <row r="122" spans="3:22" x14ac:dyDescent="0.25">
      <c r="C122" s="179" t="s">
        <v>213</v>
      </c>
      <c r="D122" s="179" t="str">
        <f>VLOOKUP(C122,Incurred_Real!$A$25:$B$376,2,FALSE)</f>
        <v>Licenses, Maintenance, Minor Software 22-23</v>
      </c>
      <c r="E122" s="179" t="str">
        <f>VLOOKUP($C122,Incurred_Real!$A$25:$E$376,5,FALSE)</f>
        <v>Potential</v>
      </c>
      <c r="F122" s="181" t="s">
        <v>0</v>
      </c>
      <c r="G122" s="182">
        <f>IFERROR(YEAR(DATE(YEAR(F122),MONTH(F122)+(7-1),1)),VLOOKUP(C122,Incurred_Real!$A$25:$AI$376,Incurred_Real!AI$1,FALSE))</f>
        <v>2023</v>
      </c>
      <c r="H122" s="181"/>
      <c r="O122" s="170"/>
      <c r="P122" s="170"/>
      <c r="Q122" s="170"/>
      <c r="R122" s="170"/>
      <c r="S122" s="170"/>
      <c r="T122" s="170"/>
      <c r="U122" s="170"/>
      <c r="V122" s="170"/>
    </row>
    <row r="123" spans="3:22" x14ac:dyDescent="0.25">
      <c r="C123" s="179" t="s">
        <v>968</v>
      </c>
      <c r="D123" s="179" t="str">
        <f>VLOOKUP(C123,Incurred_Real!$A$25:$B$376,2,FALSE)</f>
        <v>Telstra ISDN Service Exit and Transition</v>
      </c>
      <c r="E123" s="179" t="str">
        <f>VLOOKUP($C123,Incurred_Real!$A$25:$E$376,5,FALSE)</f>
        <v>Potential</v>
      </c>
      <c r="F123" s="181" t="s">
        <v>0</v>
      </c>
      <c r="G123" s="182">
        <f>IFERROR(YEAR(DATE(YEAR(F123),MONTH(F123)+(7-1),1)),VLOOKUP(C123,Incurred_Real!$A$25:$AI$376,Incurred_Real!AI$1,FALSE))</f>
        <v>2027</v>
      </c>
      <c r="H123" s="181"/>
      <c r="O123" s="170"/>
      <c r="P123" s="170"/>
      <c r="Q123" s="170"/>
      <c r="R123" s="170"/>
      <c r="S123" s="170"/>
      <c r="T123" s="170"/>
      <c r="U123" s="170"/>
      <c r="V123" s="170"/>
    </row>
    <row r="124" spans="3:22" x14ac:dyDescent="0.25">
      <c r="C124" s="179" t="s">
        <v>214</v>
      </c>
      <c r="D124" s="179" t="str">
        <f>VLOOKUP(C124,Incurred_Real!$A$25:$B$376,2,FALSE)</f>
        <v>Mechanical 300 Pirie St 2018-19</v>
      </c>
      <c r="E124" s="179" t="str">
        <f>VLOOKUP($C124,Incurred_Real!$A$25:$E$376,5,FALSE)</f>
        <v>Active</v>
      </c>
      <c r="F124" s="181" t="s">
        <v>0</v>
      </c>
      <c r="G124" s="182">
        <f>IFERROR(YEAR(DATE(YEAR(F124),MONTH(F124)+(7-1),1)),VLOOKUP(C124,Incurred_Real!$A$25:$AI$376,Incurred_Real!AI$1,FALSE))</f>
        <v>2023</v>
      </c>
      <c r="H124" s="181"/>
      <c r="O124" s="170"/>
      <c r="P124" s="170"/>
      <c r="Q124" s="170"/>
      <c r="R124" s="170"/>
      <c r="S124" s="170"/>
      <c r="T124" s="170"/>
      <c r="U124" s="170"/>
      <c r="V124" s="170"/>
    </row>
    <row r="125" spans="3:22" x14ac:dyDescent="0.25">
      <c r="C125" s="179" t="s">
        <v>216</v>
      </c>
      <c r="D125" s="179" t="str">
        <f>VLOOKUP(C125,Incurred_Real!$A$25:$B$376,2,FALSE)</f>
        <v>Furniture and Building Upgrades 2019/20</v>
      </c>
      <c r="E125" s="179" t="str">
        <f>VLOOKUP($C125,Incurred_Real!$A$25:$E$376,5,FALSE)</f>
        <v>Closed</v>
      </c>
      <c r="F125" s="181">
        <v>44498</v>
      </c>
      <c r="G125" s="182">
        <f>IFERROR(YEAR(DATE(YEAR(F125),MONTH(F125)+(7-1),1)),VLOOKUP(C125,Incurred_Real!$A$25:$AI$376,Incurred_Real!AI$1,FALSE))</f>
        <v>2022</v>
      </c>
      <c r="H125" s="181"/>
      <c r="O125" s="170"/>
      <c r="P125" s="170"/>
      <c r="Q125" s="170"/>
      <c r="R125" s="170"/>
      <c r="S125" s="170"/>
      <c r="T125" s="170"/>
      <c r="U125" s="170"/>
      <c r="V125" s="170"/>
    </row>
    <row r="126" spans="3:22" x14ac:dyDescent="0.25">
      <c r="C126" s="179" t="s">
        <v>217</v>
      </c>
      <c r="D126" s="179" t="str">
        <f>VLOOKUP(C126,Incurred_Real!$A$25:$B$376,2,FALSE)</f>
        <v>Refresh and Maintain IT Hardware 19-20</v>
      </c>
      <c r="E126" s="179" t="str">
        <f>VLOOKUP($C126,Incurred_Real!$A$25:$E$376,5,FALSE)</f>
        <v>Closed</v>
      </c>
      <c r="F126" s="181">
        <v>44057</v>
      </c>
      <c r="G126" s="182">
        <f>IFERROR(YEAR(DATE(YEAR(F126),MONTH(F126)+(7-1),1)),VLOOKUP(C126,Incurred_Real!$A$25:$AI$376,Incurred_Real!AI$1,FALSE))</f>
        <v>2021</v>
      </c>
      <c r="H126" s="181"/>
      <c r="O126" s="170"/>
      <c r="P126" s="170"/>
      <c r="Q126" s="170"/>
      <c r="R126" s="170"/>
      <c r="S126" s="170"/>
      <c r="T126" s="170"/>
      <c r="U126" s="170"/>
      <c r="V126" s="170"/>
    </row>
    <row r="127" spans="3:22" x14ac:dyDescent="0.25">
      <c r="C127" s="179" t="s">
        <v>218</v>
      </c>
      <c r="D127" s="179" t="str">
        <f>VLOOKUP(C127,Incurred_Real!$A$25:$B$376,2,FALSE)</f>
        <v>Minor Software procurement and refresh 19-20</v>
      </c>
      <c r="E127" s="179" t="str">
        <f>VLOOKUP($C127,Incurred_Real!$A$25:$E$376,5,FALSE)</f>
        <v>Closed</v>
      </c>
      <c r="F127" s="181">
        <v>43914</v>
      </c>
      <c r="G127" s="182">
        <f>IFERROR(YEAR(DATE(YEAR(F127),MONTH(F127)+(7-1),1)),VLOOKUP(C127,Incurred_Real!$A$25:$AI$376,Incurred_Real!AI$1,FALSE))</f>
        <v>2020</v>
      </c>
      <c r="H127" s="181"/>
      <c r="O127" s="170"/>
      <c r="P127" s="170"/>
      <c r="Q127" s="170"/>
      <c r="R127" s="170"/>
      <c r="S127" s="170"/>
      <c r="T127" s="170"/>
      <c r="U127" s="170"/>
      <c r="V127" s="170"/>
    </row>
    <row r="128" spans="3:22" x14ac:dyDescent="0.25">
      <c r="C128" s="179" t="s">
        <v>219</v>
      </c>
      <c r="D128" s="179" t="str">
        <f>VLOOKUP(C128,Incurred_Real!$A$25:$B$376,2,FALSE)</f>
        <v>IT Security Technology Refresh 19-20</v>
      </c>
      <c r="E128" s="179" t="str">
        <f>VLOOKUP($C128,Incurred_Real!$A$25:$E$376,5,FALSE)</f>
        <v>Closed</v>
      </c>
      <c r="F128" s="181">
        <v>44012</v>
      </c>
      <c r="G128" s="182">
        <f>IFERROR(YEAR(DATE(YEAR(F128),MONTH(F128)+(7-1),1)),VLOOKUP(C128,Incurred_Real!$A$25:$AI$376,Incurred_Real!AI$1,FALSE))</f>
        <v>2020</v>
      </c>
      <c r="H128" s="181" t="s">
        <v>0</v>
      </c>
      <c r="O128" s="170"/>
      <c r="P128" s="170"/>
      <c r="Q128" s="170"/>
      <c r="R128" s="170"/>
      <c r="S128" s="170"/>
      <c r="T128" s="170"/>
      <c r="U128" s="170"/>
      <c r="V128" s="170"/>
    </row>
    <row r="129" spans="3:22" x14ac:dyDescent="0.25">
      <c r="C129" s="179" t="s">
        <v>221</v>
      </c>
      <c r="D129" s="179" t="str">
        <f>VLOOKUP(C129,Incurred_Real!$A$25:$B$376,2,FALSE)</f>
        <v>Enterprise Document and Records Management System</v>
      </c>
      <c r="E129" s="179" t="str">
        <f>VLOOKUP($C129,Incurred_Real!$A$25:$E$376,5,FALSE)</f>
        <v>Active</v>
      </c>
      <c r="F129" s="181">
        <v>44741</v>
      </c>
      <c r="G129" s="182">
        <f>IFERROR(YEAR(DATE(YEAR(F129),MONTH(F129)+(7-1),1)),VLOOKUP(C129,Incurred_Real!$A$25:$AI$376,Incurred_Real!AI$1,FALSE))</f>
        <v>2022</v>
      </c>
      <c r="H129" s="181" t="s">
        <v>854</v>
      </c>
      <c r="O129" s="170"/>
      <c r="P129" s="170"/>
      <c r="Q129" s="170"/>
      <c r="R129" s="170"/>
      <c r="S129" s="170"/>
      <c r="T129" s="170"/>
      <c r="U129" s="170"/>
      <c r="V129" s="170"/>
    </row>
    <row r="130" spans="3:22" x14ac:dyDescent="0.25">
      <c r="C130" s="179" t="s">
        <v>223</v>
      </c>
      <c r="D130" s="179" t="str">
        <f>VLOOKUP(C130,Incurred_Real!$A$25:$B$376,2,FALSE)</f>
        <v>Electrical 300 Pirie St 2020 - 2021</v>
      </c>
      <c r="E130" s="179" t="str">
        <f>VLOOKUP($C130,Incurred_Real!$A$25:$E$376,5,FALSE)</f>
        <v>Active</v>
      </c>
      <c r="F130" s="181">
        <v>44680</v>
      </c>
      <c r="G130" s="182">
        <f>IFERROR(YEAR(DATE(YEAR(F130),MONTH(F130)+(7-1),1)),VLOOKUP(C130,Incurred_Real!$A$25:$AI$376,Incurred_Real!AI$1,FALSE))</f>
        <v>2022</v>
      </c>
      <c r="H130" s="181"/>
      <c r="O130" s="170"/>
      <c r="P130" s="170"/>
      <c r="Q130" s="170"/>
      <c r="R130" s="170"/>
      <c r="S130" s="170"/>
      <c r="T130" s="170"/>
      <c r="U130" s="170"/>
      <c r="V130" s="170"/>
    </row>
    <row r="131" spans="3:22" x14ac:dyDescent="0.25">
      <c r="C131" s="179" t="s">
        <v>225</v>
      </c>
      <c r="D131" s="179" t="str">
        <f>VLOOKUP(C131,Incurred_Real!$A$25:$B$376,2,FALSE)</f>
        <v>Furniture and Gen Bldg Upgrades 2020-21</v>
      </c>
      <c r="E131" s="179" t="str">
        <f>VLOOKUP($C131,Incurred_Real!$A$25:$E$376,5,FALSE)</f>
        <v>Active</v>
      </c>
      <c r="F131" s="181">
        <v>44530</v>
      </c>
      <c r="G131" s="182">
        <f>IFERROR(YEAR(DATE(YEAR(F131),MONTH(F131)+(7-1),1)),VLOOKUP(C131,Incurred_Real!$A$25:$AI$376,Incurred_Real!AI$1,FALSE))</f>
        <v>2022</v>
      </c>
      <c r="H131" s="181"/>
      <c r="O131" s="170"/>
      <c r="P131" s="170"/>
      <c r="Q131" s="170"/>
      <c r="R131" s="170"/>
      <c r="S131" s="170"/>
      <c r="T131" s="170"/>
      <c r="U131" s="170"/>
      <c r="V131" s="170"/>
    </row>
    <row r="132" spans="3:22" x14ac:dyDescent="0.25">
      <c r="C132" s="179" t="s">
        <v>227</v>
      </c>
      <c r="D132" s="179" t="str">
        <f>VLOOKUP(C132,Incurred_Real!$A$25:$B$376,2,FALSE)</f>
        <v>Mechanical - Keswick South 2020-21</v>
      </c>
      <c r="E132" s="179" t="str">
        <f>VLOOKUP($C132,Incurred_Real!$A$25:$E$376,5,FALSE)</f>
        <v>Active</v>
      </c>
      <c r="F132" s="181">
        <v>44746</v>
      </c>
      <c r="G132" s="182">
        <f>IFERROR(YEAR(DATE(YEAR(F132),MONTH(F132)+(7-1),1)),VLOOKUP(C132,Incurred_Real!$A$25:$AI$376,Incurred_Real!AI$1,FALSE))</f>
        <v>2023</v>
      </c>
      <c r="H132" s="181"/>
      <c r="O132" s="170"/>
      <c r="P132" s="170"/>
      <c r="Q132" s="170"/>
      <c r="R132" s="170"/>
      <c r="S132" s="170"/>
      <c r="T132" s="170"/>
      <c r="U132" s="170"/>
      <c r="V132" s="170"/>
    </row>
    <row r="133" spans="3:22" x14ac:dyDescent="0.25">
      <c r="C133" s="179" t="s">
        <v>228</v>
      </c>
      <c r="D133" s="179" t="str">
        <f>VLOOKUP(C133,Incurred_Real!$A$25:$B$376,2,FALSE)</f>
        <v>Vehicle Purchases 2020-21</v>
      </c>
      <c r="E133" s="179" t="str">
        <f>VLOOKUP($C133,Incurred_Real!$A$25:$E$376,5,FALSE)</f>
        <v>Active</v>
      </c>
      <c r="F133" s="181">
        <v>44658</v>
      </c>
      <c r="G133" s="182">
        <f>IFERROR(YEAR(DATE(YEAR(F133),MONTH(F133)+(7-1),1)),VLOOKUP(C133,Incurred_Real!$A$25:$AI$376,Incurred_Real!AI$1,FALSE))</f>
        <v>2022</v>
      </c>
      <c r="H133" s="181"/>
      <c r="O133" s="170"/>
      <c r="P133" s="170"/>
      <c r="Q133" s="170"/>
      <c r="R133" s="170"/>
      <c r="S133" s="170"/>
      <c r="T133" s="170"/>
      <c r="U133" s="170"/>
      <c r="V133" s="170"/>
    </row>
    <row r="134" spans="3:22" x14ac:dyDescent="0.25">
      <c r="C134" s="179" t="s">
        <v>230</v>
      </c>
      <c r="D134" s="179" t="str">
        <f>VLOOKUP(C134,Incurred_Real!$A$25:$B$376,2,FALSE)</f>
        <v>Telecoms Asset Replacement 2018-23</v>
      </c>
      <c r="E134" s="179" t="str">
        <f>VLOOKUP($C134,Incurred_Real!$A$25:$E$376,5,FALSE)</f>
        <v>Deferred</v>
      </c>
      <c r="F134" s="181">
        <v>45516</v>
      </c>
      <c r="G134" s="182">
        <f>IFERROR(YEAR(DATE(YEAR(F134),MONTH(F134)+(7-1),1)),VLOOKUP(C134,Incurred_Real!$A$25:$AI$376,Incurred_Real!AI$1,FALSE))</f>
        <v>2025</v>
      </c>
      <c r="H134" s="181"/>
      <c r="O134" s="170"/>
      <c r="P134" s="170"/>
      <c r="Q134" s="170"/>
      <c r="R134" s="170"/>
      <c r="S134" s="170"/>
      <c r="T134" s="170"/>
      <c r="U134" s="170"/>
      <c r="V134" s="170"/>
    </row>
    <row r="135" spans="3:22" x14ac:dyDescent="0.25">
      <c r="C135" s="179" t="s">
        <v>232</v>
      </c>
      <c r="D135" s="179" t="str">
        <f>VLOOKUP(C135,Incurred_Real!$A$25:$B$376,2,FALSE)</f>
        <v>Generator Replacement 300 Pirie St 2021-22</v>
      </c>
      <c r="E135" s="179" t="str">
        <f>VLOOKUP($C135,Incurred_Real!$A$25:$E$376,5,FALSE)</f>
        <v>Active</v>
      </c>
      <c r="F135" s="181">
        <v>45064</v>
      </c>
      <c r="G135" s="182">
        <f>IFERROR(YEAR(DATE(YEAR(F135),MONTH(F135)+(7-1),1)),VLOOKUP(C135,Incurred_Real!$A$25:$AI$376,Incurred_Real!AI$1,FALSE))</f>
        <v>2023</v>
      </c>
      <c r="H135" s="181"/>
      <c r="O135" s="170"/>
      <c r="P135" s="170"/>
      <c r="Q135" s="170"/>
      <c r="R135" s="170"/>
      <c r="S135" s="170"/>
      <c r="T135" s="170"/>
      <c r="U135" s="170"/>
      <c r="V135" s="170"/>
    </row>
    <row r="136" spans="3:22" x14ac:dyDescent="0.25">
      <c r="C136" s="179" t="s">
        <v>233</v>
      </c>
      <c r="D136" s="179" t="str">
        <f>VLOOKUP(C136,Incurred_Real!$A$25:$B$376,2,FALSE)</f>
        <v>Furniture and Gen Bldg Upgrades 2021-22</v>
      </c>
      <c r="E136" s="179" t="str">
        <f>VLOOKUP($C136,Incurred_Real!$A$25:$E$376,5,FALSE)</f>
        <v>Active</v>
      </c>
      <c r="F136" s="181">
        <v>44770</v>
      </c>
      <c r="G136" s="182">
        <f>IFERROR(YEAR(DATE(YEAR(F136),MONTH(F136)+(7-1),1)),VLOOKUP(C136,Incurred_Real!$A$25:$AI$376,Incurred_Real!AI$1,FALSE))</f>
        <v>2023</v>
      </c>
      <c r="H136" s="181"/>
      <c r="O136" s="170"/>
      <c r="P136" s="170"/>
      <c r="Q136" s="170"/>
      <c r="R136" s="170"/>
      <c r="S136" s="170"/>
      <c r="T136" s="170"/>
      <c r="U136" s="170"/>
      <c r="V136" s="170"/>
    </row>
    <row r="137" spans="3:22" x14ac:dyDescent="0.25">
      <c r="C137" s="179" t="s">
        <v>235</v>
      </c>
      <c r="D137" s="179" t="str">
        <f>VLOOKUP(C137,Incurred_Real!$A$25:$B$376,2,FALSE)</f>
        <v>Vehicle Purchases 2021-22</v>
      </c>
      <c r="E137" s="179" t="str">
        <f>VLOOKUP($C137,Incurred_Real!$A$25:$E$376,5,FALSE)</f>
        <v>Active</v>
      </c>
      <c r="F137" s="181">
        <v>44770</v>
      </c>
      <c r="G137" s="182">
        <f>IFERROR(YEAR(DATE(YEAR(F137),MONTH(F137)+(7-1),1)),VLOOKUP(C137,Incurred_Real!$A$25:$AI$376,Incurred_Real!AI$1,FALSE))</f>
        <v>2023</v>
      </c>
      <c r="H137" s="181"/>
      <c r="O137" s="170"/>
      <c r="P137" s="170"/>
      <c r="Q137" s="170"/>
      <c r="R137" s="170"/>
      <c r="S137" s="170"/>
      <c r="T137" s="170"/>
      <c r="U137" s="170"/>
      <c r="V137" s="170"/>
    </row>
    <row r="138" spans="3:22" x14ac:dyDescent="0.25">
      <c r="C138" s="179" t="s">
        <v>237</v>
      </c>
      <c r="D138" s="179" t="str">
        <f>VLOOKUP(C138,Incurred_Real!$A$25:$B$376,2,FALSE)</f>
        <v>Refresh and Maintain IT Hardware 20-22</v>
      </c>
      <c r="E138" s="179" t="str">
        <f>VLOOKUP($C138,Incurred_Real!$A$25:$E$376,5,FALSE)</f>
        <v>Active</v>
      </c>
      <c r="F138" s="181">
        <v>44838</v>
      </c>
      <c r="G138" s="182">
        <f>IFERROR(YEAR(DATE(YEAR(F138),MONTH(F138)+(7-1),1)),VLOOKUP(C138,Incurred_Real!$A$25:$AI$376,Incurred_Real!AI$1,FALSE))</f>
        <v>2023</v>
      </c>
      <c r="H138" s="181"/>
      <c r="O138" s="170"/>
      <c r="P138" s="170"/>
      <c r="Q138" s="170"/>
      <c r="R138" s="170"/>
      <c r="S138" s="170"/>
      <c r="T138" s="170"/>
      <c r="U138" s="170"/>
      <c r="V138" s="170"/>
    </row>
    <row r="139" spans="3:22" x14ac:dyDescent="0.25">
      <c r="C139" s="179" t="s">
        <v>238</v>
      </c>
      <c r="D139" s="179" t="str">
        <f>VLOOKUP(C139,Incurred_Real!$A$25:$B$376,2,FALSE)</f>
        <v>IT Security Technology Refresh 20-22</v>
      </c>
      <c r="E139" s="179" t="str">
        <f>VLOOKUP($C139,Incurred_Real!$A$25:$E$376,5,FALSE)</f>
        <v>Active</v>
      </c>
      <c r="F139" s="181">
        <v>44678</v>
      </c>
      <c r="G139" s="182">
        <f>IFERROR(YEAR(DATE(YEAR(F139),MONTH(F139)+(7-1),1)),VLOOKUP(C139,Incurred_Real!$A$25:$AI$376,Incurred_Real!AI$1,FALSE))</f>
        <v>2022</v>
      </c>
      <c r="H139" s="181"/>
      <c r="O139" s="170"/>
      <c r="P139" s="170"/>
      <c r="Q139" s="170"/>
      <c r="R139" s="170"/>
      <c r="S139" s="170"/>
      <c r="T139" s="170"/>
      <c r="U139" s="170"/>
      <c r="V139" s="170"/>
    </row>
    <row r="140" spans="3:22" x14ac:dyDescent="0.25">
      <c r="C140" s="179" t="s">
        <v>239</v>
      </c>
      <c r="D140" s="179" t="str">
        <f>VLOOKUP(C140,Incurred_Real!$A$25:$B$376,2,FALSE)</f>
        <v>One IP Substation Network - Stage 2</v>
      </c>
      <c r="E140" s="179" t="str">
        <f>VLOOKUP($C140,Incurred_Real!$A$25:$E$376,5,FALSE)</f>
        <v>Active</v>
      </c>
      <c r="F140" s="181">
        <v>45420</v>
      </c>
      <c r="G140" s="182">
        <f>IFERROR(YEAR(DATE(YEAR(F140),MONTH(F140)+(7-1),1)),VLOOKUP(C140,Incurred_Real!$A$25:$AI$376,Incurred_Real!AI$1,FALSE))</f>
        <v>2024</v>
      </c>
      <c r="H140" s="181" t="s">
        <v>854</v>
      </c>
      <c r="J140" s="360"/>
      <c r="K140" s="360"/>
      <c r="O140" s="170"/>
      <c r="P140" s="170"/>
      <c r="Q140" s="170"/>
      <c r="R140" s="170"/>
      <c r="S140" s="170"/>
      <c r="T140" s="170"/>
      <c r="U140" s="170"/>
      <c r="V140" s="170"/>
    </row>
    <row r="141" spans="3:22" x14ac:dyDescent="0.25">
      <c r="C141" s="179" t="s">
        <v>241</v>
      </c>
      <c r="D141" s="179" t="str">
        <f>VLOOKUP(C141,Incurred_Real!$A$25:$B$376,2,FALSE)</f>
        <v>Furniture and  General Building upgrades 2022-23</v>
      </c>
      <c r="E141" s="179" t="str">
        <f>VLOOKUP($C141,Incurred_Real!$A$25:$E$376,5,FALSE)</f>
        <v>Potential</v>
      </c>
      <c r="F141" s="181" t="s">
        <v>0</v>
      </c>
      <c r="G141" s="182">
        <f>IFERROR(YEAR(DATE(YEAR(F141),MONTH(F141)+(7-1),1)),VLOOKUP(C141,Incurred_Real!$A$25:$AI$376,Incurred_Real!AI$1,FALSE))</f>
        <v>2024</v>
      </c>
      <c r="H141" s="181" t="s">
        <v>0</v>
      </c>
      <c r="O141" s="170"/>
      <c r="P141" s="170"/>
      <c r="Q141" s="170"/>
      <c r="R141" s="170"/>
      <c r="S141" s="170"/>
      <c r="T141" s="170"/>
      <c r="U141" s="170"/>
      <c r="V141" s="170"/>
    </row>
    <row r="142" spans="3:22" x14ac:dyDescent="0.25">
      <c r="C142" s="179" t="s">
        <v>243</v>
      </c>
      <c r="D142" s="179" t="str">
        <f>VLOOKUP(C142,Incurred_Real!$A$25:$B$376,2,FALSE)</f>
        <v>Vehicle Purchases 2022-23</v>
      </c>
      <c r="E142" s="179" t="str">
        <f>VLOOKUP($C142,Incurred_Real!$A$25:$E$376,5,FALSE)</f>
        <v>Potential</v>
      </c>
      <c r="F142" s="181" t="s">
        <v>0</v>
      </c>
      <c r="G142" s="182">
        <f>IFERROR(YEAR(DATE(YEAR(F142),MONTH(F142)+(7-1),1)),VLOOKUP(C142,Incurred_Real!$A$25:$AI$376,Incurred_Real!AI$1,FALSE))</f>
        <v>2024</v>
      </c>
      <c r="H142" s="181" t="s">
        <v>0</v>
      </c>
      <c r="O142" s="170"/>
      <c r="P142" s="170"/>
      <c r="Q142" s="170"/>
      <c r="R142" s="170"/>
      <c r="S142" s="170"/>
      <c r="T142" s="170"/>
      <c r="U142" s="170"/>
      <c r="V142" s="170"/>
    </row>
    <row r="143" spans="3:22" x14ac:dyDescent="0.25">
      <c r="C143" s="179" t="s">
        <v>245</v>
      </c>
      <c r="D143" s="179" t="str">
        <f>VLOOKUP(C143,Incurred_Real!$A$25:$B$376,2,FALSE)</f>
        <v>Refresh and Maintain IT Hardware 22-23</v>
      </c>
      <c r="E143" s="179" t="str">
        <f>VLOOKUP($C143,Incurred_Real!$A$25:$E$376,5,FALSE)</f>
        <v>Potential</v>
      </c>
      <c r="F143" s="181" t="s">
        <v>0</v>
      </c>
      <c r="G143" s="182">
        <f>IFERROR(YEAR(DATE(YEAR(F143),MONTH(F143)+(7-1),1)),VLOOKUP(C143,Incurred_Real!$A$25:$AI$376,Incurred_Real!AI$1,FALSE))</f>
        <v>2024</v>
      </c>
      <c r="H143" s="181" t="s">
        <v>0</v>
      </c>
      <c r="O143" s="170"/>
      <c r="P143" s="170"/>
      <c r="Q143" s="170"/>
      <c r="R143" s="170"/>
      <c r="S143" s="170"/>
      <c r="T143" s="170"/>
      <c r="U143" s="170"/>
      <c r="V143" s="170"/>
    </row>
    <row r="144" spans="3:22" x14ac:dyDescent="0.25">
      <c r="C144" s="179" t="s">
        <v>246</v>
      </c>
      <c r="D144" s="179" t="str">
        <f>VLOOKUP(C144,Incurred_Real!$A$25:$B$376,2,FALSE)</f>
        <v>Enhancements, Licenses &amp; Minor Software 21-22</v>
      </c>
      <c r="E144" s="179" t="str">
        <f>VLOOKUP($C144,Incurred_Real!$A$25:$E$376,5,FALSE)</f>
        <v>Active</v>
      </c>
      <c r="F144" s="181">
        <v>44827</v>
      </c>
      <c r="G144" s="182">
        <f>IFERROR(YEAR(DATE(YEAR(F144),MONTH(F144)+(7-1),1)),VLOOKUP(C144,Incurred_Real!$A$25:$AI$376,Incurred_Real!AI$1,FALSE))</f>
        <v>2023</v>
      </c>
      <c r="H144" s="181" t="s">
        <v>0</v>
      </c>
      <c r="O144" s="170"/>
      <c r="P144" s="170"/>
      <c r="Q144" s="170"/>
      <c r="R144" s="170"/>
      <c r="S144" s="170"/>
      <c r="T144" s="170"/>
      <c r="U144" s="170"/>
      <c r="V144" s="170"/>
    </row>
    <row r="145" spans="3:22" x14ac:dyDescent="0.25">
      <c r="C145" s="179" t="s">
        <v>247</v>
      </c>
      <c r="D145" s="179" t="str">
        <f>VLOOKUP(C145,Incurred_Real!$A$25:$B$376,2,FALSE)</f>
        <v>Windows Backoffice Mgmnt Systems Refresh 20-21</v>
      </c>
      <c r="E145" s="179" t="str">
        <f>VLOOKUP($C145,Incurred_Real!$A$25:$E$376,5,FALSE)</f>
        <v>Active</v>
      </c>
      <c r="F145" s="181">
        <v>44711</v>
      </c>
      <c r="G145" s="182">
        <f>IFERROR(YEAR(DATE(YEAR(F145),MONTH(F145)+(7-1),1)),VLOOKUP(C145,Incurred_Real!$A$25:$AI$376,Incurred_Real!AI$1,FALSE))</f>
        <v>2022</v>
      </c>
      <c r="H145" s="181"/>
      <c r="O145" s="170"/>
      <c r="P145" s="170"/>
      <c r="Q145" s="170"/>
      <c r="R145" s="170"/>
      <c r="S145" s="170"/>
      <c r="T145" s="170"/>
      <c r="U145" s="170"/>
      <c r="V145" s="170"/>
    </row>
    <row r="146" spans="3:22" x14ac:dyDescent="0.25">
      <c r="C146" s="179" t="s">
        <v>920</v>
      </c>
      <c r="D146" s="179" t="str">
        <f>VLOOKUP(C146,Incurred_Real!$A$25:$B$376,2,FALSE)</f>
        <v>Vehicle Purchases 2024-2028</v>
      </c>
      <c r="E146" s="179" t="str">
        <f>VLOOKUP($C146,Incurred_Real!$A$25:$E$376,5,FALSE)</f>
        <v>Potential</v>
      </c>
      <c r="F146" s="181" t="s">
        <v>0</v>
      </c>
      <c r="G146" s="182">
        <f>IFERROR(YEAR(DATE(YEAR(F146),MONTH(F146)+(7-1),1)),VLOOKUP(C146,Incurred_Real!$A$25:$AI$376,Incurred_Real!AI$1,FALSE))</f>
        <v>2024</v>
      </c>
      <c r="H146" s="181" t="s">
        <v>0</v>
      </c>
      <c r="O146" s="170"/>
      <c r="P146" s="170"/>
      <c r="Q146" s="170"/>
      <c r="R146" s="170"/>
      <c r="S146" s="170"/>
      <c r="T146" s="170"/>
      <c r="U146" s="170"/>
      <c r="V146" s="170"/>
    </row>
    <row r="147" spans="3:22" x14ac:dyDescent="0.25">
      <c r="C147" s="179" t="s">
        <v>886</v>
      </c>
      <c r="D147" s="179" t="str">
        <f>VLOOKUP(C147,Incurred_Real!$A$25:$B$376,2,FALSE)</f>
        <v>Wind Risk Model Development</v>
      </c>
      <c r="E147" s="179" t="str">
        <f>VLOOKUP($C147,Incurred_Real!$A$25:$E$376,5,FALSE)</f>
        <v>Closed</v>
      </c>
      <c r="F147" s="181">
        <v>43599</v>
      </c>
      <c r="G147" s="182">
        <f>IFERROR(YEAR(DATE(YEAR(F147),MONTH(F147)+(7-1),1)),VLOOKUP(C147,Incurred_Real!$A$25:$AI$376,Incurred_Real!AI$1,FALSE))</f>
        <v>2019</v>
      </c>
      <c r="H147" s="181"/>
      <c r="O147" s="170"/>
      <c r="P147" s="170"/>
      <c r="Q147" s="170"/>
      <c r="R147" s="170"/>
      <c r="S147" s="170"/>
      <c r="T147" s="170"/>
      <c r="U147" s="170"/>
      <c r="V147" s="170"/>
    </row>
    <row r="148" spans="3:22" x14ac:dyDescent="0.25">
      <c r="C148" s="179" t="s">
        <v>248</v>
      </c>
      <c r="D148" s="179" t="str">
        <f>VLOOKUP(C148,Incurred_Real!$A$25:$B$376,2,FALSE)</f>
        <v>Automated IED configuration management</v>
      </c>
      <c r="E148" s="179" t="str">
        <f>VLOOKUP($C148,Incurred_Real!$A$25:$E$376,5,FALSE)</f>
        <v>Closed</v>
      </c>
      <c r="F148" s="181" t="s">
        <v>0</v>
      </c>
      <c r="G148" s="182">
        <f>IFERROR(YEAR(DATE(YEAR(F148),MONTH(F148)+(7-1),1)),VLOOKUP(C148,Incurred_Real!$A$25:$AI$376,Incurred_Real!AI$1,FALSE))</f>
        <v>2020</v>
      </c>
      <c r="H148" s="181" t="s">
        <v>0</v>
      </c>
      <c r="O148" s="170"/>
      <c r="P148" s="170"/>
      <c r="Q148" s="170"/>
      <c r="R148" s="170"/>
      <c r="S148" s="170"/>
      <c r="T148" s="170"/>
      <c r="U148" s="170"/>
      <c r="V148" s="170"/>
    </row>
    <row r="149" spans="3:22" x14ac:dyDescent="0.25">
      <c r="C149" s="179" t="s">
        <v>250</v>
      </c>
      <c r="D149" s="179" t="str">
        <f>VLOOKUP(C149,Incurred_Real!$A$25:$B$376,2,FALSE)</f>
        <v>Operational Data Network Architecture and Security</v>
      </c>
      <c r="E149" s="179" t="str">
        <f>VLOOKUP($C149,Incurred_Real!$A$25:$E$376,5,FALSE)</f>
        <v>Closed</v>
      </c>
      <c r="F149" s="181">
        <v>44347</v>
      </c>
      <c r="G149" s="182">
        <f>IFERROR(YEAR(DATE(YEAR(F149),MONTH(F149)+(7-1),1)),VLOOKUP(C149,Incurred_Real!$A$25:$AI$376,Incurred_Real!AI$1,FALSE))</f>
        <v>2021</v>
      </c>
      <c r="H149" s="181"/>
      <c r="O149" s="170"/>
      <c r="P149" s="170"/>
      <c r="Q149" s="170"/>
      <c r="R149" s="170"/>
      <c r="S149" s="170"/>
      <c r="T149" s="170"/>
      <c r="U149" s="170"/>
      <c r="V149" s="170"/>
    </row>
    <row r="150" spans="3:22" x14ac:dyDescent="0.25">
      <c r="C150" s="179" t="s">
        <v>252</v>
      </c>
      <c r="D150" s="179" t="str">
        <f>VLOOKUP(C150,Incurred_Real!$A$25:$B$376,2,FALSE)</f>
        <v>IT Architecture Support Systems Implementation</v>
      </c>
      <c r="E150" s="179" t="str">
        <f>VLOOKUP($C150,Incurred_Real!$A$25:$E$376,5,FALSE)</f>
        <v>Cancelled</v>
      </c>
      <c r="F150" s="181" t="s">
        <v>0</v>
      </c>
      <c r="G150" s="182">
        <f>IFERROR(YEAR(DATE(YEAR(F150),MONTH(F150)+(7-1),1)),VLOOKUP(C150,Incurred_Real!$A$25:$AI$376,Incurred_Real!AI$1,FALSE))</f>
        <v>2019</v>
      </c>
      <c r="H150" s="181"/>
      <c r="O150" s="170"/>
      <c r="P150" s="170"/>
      <c r="Q150" s="170"/>
      <c r="R150" s="170"/>
      <c r="S150" s="170"/>
      <c r="T150" s="170"/>
      <c r="U150" s="170"/>
      <c r="V150" s="170"/>
    </row>
    <row r="151" spans="3:22" x14ac:dyDescent="0.25">
      <c r="C151" s="179" t="s">
        <v>253</v>
      </c>
      <c r="D151" s="179" t="str">
        <f>VLOOKUP(C151,Incurred_Real!$A$25:$B$376,2,FALSE)</f>
        <v>Asset Cost and Risk Optimisation</v>
      </c>
      <c r="E151" s="179" t="str">
        <f>VLOOKUP($C151,Incurred_Real!$A$25:$E$376,5,FALSE)</f>
        <v>Closed</v>
      </c>
      <c r="F151" s="181" t="s">
        <v>0</v>
      </c>
      <c r="G151" s="182">
        <f>IFERROR(YEAR(DATE(YEAR(F151),MONTH(F151)+(7-1),1)),VLOOKUP(C151,Incurred_Real!$A$25:$AI$376,Incurred_Real!AI$1,FALSE))</f>
        <v>2019</v>
      </c>
      <c r="H151" s="181"/>
      <c r="O151" s="170"/>
      <c r="P151" s="170"/>
      <c r="Q151" s="170"/>
      <c r="R151" s="170"/>
      <c r="S151" s="170"/>
      <c r="T151" s="170"/>
      <c r="U151" s="170"/>
      <c r="V151" s="170"/>
    </row>
    <row r="152" spans="3:22" x14ac:dyDescent="0.25">
      <c r="C152" s="179" t="s">
        <v>255</v>
      </c>
      <c r="D152" s="179" t="str">
        <f>VLOOKUP(C152,Incurred_Real!$A$25:$B$376,2,FALSE)</f>
        <v>Asset Performance Systems</v>
      </c>
      <c r="E152" s="179" t="str">
        <f>VLOOKUP($C152,Incurred_Real!$A$25:$E$376,5,FALSE)</f>
        <v>Active</v>
      </c>
      <c r="F152" s="181">
        <v>44838</v>
      </c>
      <c r="G152" s="182">
        <f>IFERROR(YEAR(DATE(YEAR(F152),MONTH(F152)+(7-1),1)),VLOOKUP(C152,Incurred_Real!$A$25:$AI$376,Incurred_Real!AI$1,FALSE))</f>
        <v>2023</v>
      </c>
      <c r="H152" s="181"/>
      <c r="O152" s="170"/>
      <c r="P152" s="170"/>
      <c r="Q152" s="170"/>
      <c r="R152" s="170"/>
      <c r="S152" s="170"/>
      <c r="T152" s="170"/>
      <c r="U152" s="170"/>
      <c r="V152" s="170"/>
    </row>
    <row r="153" spans="3:22" x14ac:dyDescent="0.25">
      <c r="C153" s="179" t="s">
        <v>257</v>
      </c>
      <c r="D153" s="179" t="str">
        <f>VLOOKUP(C153,Incurred_Real!$A$25:$B$376,2,FALSE)</f>
        <v>Treasury and Risk Systems Implementation</v>
      </c>
      <c r="E153" s="179" t="str">
        <f>VLOOKUP($C153,Incurred_Real!$A$25:$E$376,5,FALSE)</f>
        <v>Closed</v>
      </c>
      <c r="F153" s="181">
        <v>43227</v>
      </c>
      <c r="G153" s="182">
        <f>IFERROR(YEAR(DATE(YEAR(F153),MONTH(F153)+(7-1),1)),VLOOKUP(C153,Incurred_Real!$A$25:$AI$376,Incurred_Real!AI$1,FALSE))</f>
        <v>2018</v>
      </c>
      <c r="H153" s="181"/>
      <c r="O153" s="170"/>
      <c r="P153" s="170"/>
      <c r="Q153" s="170"/>
      <c r="R153" s="170"/>
      <c r="S153" s="170"/>
      <c r="T153" s="170"/>
      <c r="U153" s="170"/>
      <c r="V153" s="170"/>
    </row>
    <row r="154" spans="3:22" x14ac:dyDescent="0.25">
      <c r="C154" s="179" t="s">
        <v>258</v>
      </c>
      <c r="D154" s="179" t="str">
        <f>VLOOKUP(C154,Incurred_Real!$A$25:$B$376,2,FALSE)</f>
        <v>IT Systems Admin and Monitoring Tools Refresh</v>
      </c>
      <c r="E154" s="179" t="str">
        <f>VLOOKUP($C154,Incurred_Real!$A$25:$E$376,5,FALSE)</f>
        <v>Potential</v>
      </c>
      <c r="F154" s="181" t="s">
        <v>0</v>
      </c>
      <c r="G154" s="182">
        <f>IFERROR(YEAR(DATE(YEAR(F154),MONTH(F154)+(7-1),1)),VLOOKUP(C154,Incurred_Real!$A$25:$AI$376,Incurred_Real!AI$1,FALSE))</f>
        <v>2024</v>
      </c>
      <c r="H154" s="181" t="s">
        <v>0</v>
      </c>
      <c r="O154" s="170"/>
      <c r="P154" s="170"/>
      <c r="Q154" s="170"/>
      <c r="R154" s="170"/>
      <c r="S154" s="170"/>
      <c r="T154" s="170"/>
      <c r="U154" s="170"/>
      <c r="V154" s="170"/>
    </row>
    <row r="155" spans="3:22" x14ac:dyDescent="0.25">
      <c r="C155" s="179" t="s">
        <v>259</v>
      </c>
      <c r="D155" s="179" t="str">
        <f>VLOOKUP(C155,Incurred_Real!$A$25:$B$376,2,FALSE)</f>
        <v>SCADA and RTU Configuration Management</v>
      </c>
      <c r="E155" s="179" t="str">
        <f>VLOOKUP($C155,Incurred_Real!$A$25:$E$376,5,FALSE)</f>
        <v>Deferred</v>
      </c>
      <c r="F155" s="181">
        <v>45110</v>
      </c>
      <c r="G155" s="182">
        <f>IFERROR(YEAR(DATE(YEAR(F155),MONTH(F155)+(7-1),1)),VLOOKUP(C155,Incurred_Real!$A$25:$AI$376,Incurred_Real!AI$1,FALSE))</f>
        <v>2024</v>
      </c>
      <c r="H155" s="181" t="s">
        <v>0</v>
      </c>
      <c r="O155" s="170"/>
      <c r="P155" s="170"/>
      <c r="Q155" s="170"/>
      <c r="R155" s="170"/>
      <c r="S155" s="170"/>
      <c r="T155" s="170"/>
      <c r="U155" s="170"/>
      <c r="V155" s="170"/>
    </row>
    <row r="156" spans="3:22" x14ac:dyDescent="0.25">
      <c r="C156" s="179" t="s">
        <v>261</v>
      </c>
      <c r="D156" s="179" t="str">
        <f>VLOOKUP(C156,Incurred_Real!$A$25:$B$376,2,FALSE)</f>
        <v>Inventory Purchases 2021-22</v>
      </c>
      <c r="E156" s="179" t="str">
        <f>VLOOKUP($C156,Incurred_Real!$A$25:$E$376,5,FALSE)</f>
        <v>Active</v>
      </c>
      <c r="F156" s="181" t="s">
        <v>1405</v>
      </c>
      <c r="G156" s="182">
        <f>IFERROR(YEAR(DATE(YEAR(F156),MONTH(F156)+(7-1),1)),VLOOKUP(C156,Incurred_Real!$A$25:$AI$376,Incurred_Real!AI$1,FALSE))</f>
        <v>2023</v>
      </c>
      <c r="H156" s="181" t="s">
        <v>0</v>
      </c>
      <c r="O156" s="170"/>
      <c r="P156" s="170"/>
      <c r="Q156" s="170"/>
      <c r="R156" s="170"/>
      <c r="S156" s="170"/>
      <c r="T156" s="170"/>
      <c r="U156" s="170"/>
      <c r="V156" s="170"/>
    </row>
    <row r="157" spans="3:22" x14ac:dyDescent="0.25">
      <c r="C157" s="179" t="s">
        <v>263</v>
      </c>
      <c r="D157" s="179" t="str">
        <f>VLOOKUP(C157,Incurred_Real!$A$25:$B$376,2,FALSE)</f>
        <v>Inventory Purchases 2022-23</v>
      </c>
      <c r="E157" s="179" t="str">
        <f>VLOOKUP($C157,Incurred_Real!$A$25:$E$376,5,FALSE)</f>
        <v>Potential</v>
      </c>
      <c r="F157" s="181" t="s">
        <v>0</v>
      </c>
      <c r="G157" s="182">
        <f>IFERROR(YEAR(DATE(YEAR(F157),MONTH(F157)+(7-1),1)),VLOOKUP(C157,Incurred_Real!$A$25:$AI$376,Incurred_Real!AI$1,FALSE))</f>
        <v>2023</v>
      </c>
      <c r="H157" s="181" t="s">
        <v>0</v>
      </c>
      <c r="O157" s="170"/>
      <c r="P157" s="170"/>
      <c r="Q157" s="170"/>
      <c r="R157" s="170"/>
      <c r="S157" s="170"/>
      <c r="T157" s="170"/>
      <c r="U157" s="170"/>
      <c r="V157" s="170"/>
    </row>
    <row r="158" spans="3:22" x14ac:dyDescent="0.25">
      <c r="C158" s="179" t="s">
        <v>265</v>
      </c>
      <c r="D158" s="179" t="str">
        <f>VLOOKUP(C158,Incurred_Real!$A$25:$B$376,2,FALSE)</f>
        <v>Asset Access Manual Rewrite</v>
      </c>
      <c r="E158" s="179" t="str">
        <f>VLOOKUP($C158,Incurred_Real!$A$25:$E$376,5,FALSE)</f>
        <v>Closed</v>
      </c>
      <c r="F158" s="181">
        <v>43585</v>
      </c>
      <c r="G158" s="182">
        <f>IFERROR(YEAR(DATE(YEAR(F158),MONTH(F158)+(7-1),1)),VLOOKUP(C158,Incurred_Real!$A$25:$AI$376,Incurred_Real!AI$1,FALSE))</f>
        <v>2019</v>
      </c>
      <c r="H158" s="181"/>
      <c r="O158" s="170"/>
      <c r="P158" s="170"/>
      <c r="Q158" s="170"/>
      <c r="R158" s="170"/>
      <c r="S158" s="170"/>
      <c r="T158" s="170"/>
      <c r="U158" s="170"/>
      <c r="V158" s="170"/>
    </row>
    <row r="159" spans="3:22" x14ac:dyDescent="0.25">
      <c r="C159" s="179" t="s">
        <v>267</v>
      </c>
      <c r="D159" s="179" t="str">
        <f>VLOOKUP(C159,Incurred_Real!$A$25:$B$376,2,FALSE)</f>
        <v>Protection Systems Unit Asset Replacement 2018-23</v>
      </c>
      <c r="E159" s="179" t="str">
        <f>VLOOKUP($C159,Incurred_Real!$A$25:$E$376,5,FALSE)</f>
        <v>Active</v>
      </c>
      <c r="F159" s="181">
        <v>45473</v>
      </c>
      <c r="G159" s="182">
        <f>IFERROR(YEAR(DATE(YEAR(F159),MONTH(F159)+(7-1),1)),VLOOKUP(C159,Incurred_Real!$A$25:$AI$376,Incurred_Real!AI$1,FALSE))</f>
        <v>2024</v>
      </c>
      <c r="H159" s="181"/>
      <c r="O159" s="170"/>
      <c r="P159" s="170"/>
      <c r="Q159" s="170"/>
      <c r="R159" s="170"/>
      <c r="S159" s="170"/>
      <c r="T159" s="170"/>
      <c r="U159" s="170"/>
      <c r="V159" s="170"/>
    </row>
    <row r="160" spans="3:22" x14ac:dyDescent="0.25">
      <c r="C160" s="179" t="s">
        <v>269</v>
      </c>
      <c r="D160" s="179" t="str">
        <f>VLOOKUP(C160,Incurred_Real!$A$25:$B$376,2,FALSE)</f>
        <v>Instrument Transformer Unit Asset Replacement 2018-23</v>
      </c>
      <c r="E160" s="179" t="str">
        <f>VLOOKUP($C160,Incurred_Real!$A$25:$E$376,5,FALSE)</f>
        <v>Active</v>
      </c>
      <c r="F160" s="181">
        <v>45078</v>
      </c>
      <c r="G160" s="182">
        <f>IFERROR(YEAR(DATE(YEAR(F160),MONTH(F160)+(7-1),1)),VLOOKUP(C160,Incurred_Real!$A$25:$AI$376,Incurred_Real!AI$1,FALSE))</f>
        <v>2023</v>
      </c>
      <c r="H160" s="181"/>
      <c r="O160" s="170"/>
      <c r="P160" s="170"/>
      <c r="Q160" s="170"/>
      <c r="R160" s="170"/>
      <c r="S160" s="170"/>
      <c r="T160" s="170"/>
      <c r="U160" s="170"/>
      <c r="V160" s="170"/>
    </row>
    <row r="161" spans="3:22" x14ac:dyDescent="0.25">
      <c r="C161" s="179" t="s">
        <v>271</v>
      </c>
      <c r="D161" s="179" t="str">
        <f>VLOOKUP(C161,Incurred_Real!$A$25:$B$376,2,FALSE)</f>
        <v>Circuit Breaker Unit Asset Replacement 2018-23</v>
      </c>
      <c r="E161" s="179" t="str">
        <f>VLOOKUP($C161,Incurred_Real!$A$25:$E$376,5,FALSE)</f>
        <v>Active</v>
      </c>
      <c r="F161" s="181">
        <v>45055</v>
      </c>
      <c r="G161" s="182">
        <f>IFERROR(YEAR(DATE(YEAR(F161),MONTH(F161)+(7-1),1)),VLOOKUP(C161,Incurred_Real!$A$25:$AI$376,Incurred_Real!AI$1,FALSE))</f>
        <v>2023</v>
      </c>
      <c r="H161" s="181"/>
      <c r="O161" s="170"/>
      <c r="P161" s="170"/>
      <c r="Q161" s="170"/>
      <c r="R161" s="170"/>
      <c r="S161" s="170"/>
      <c r="T161" s="170"/>
      <c r="U161" s="170"/>
      <c r="V161" s="170"/>
    </row>
    <row r="162" spans="3:22" x14ac:dyDescent="0.25">
      <c r="C162" s="179" t="s">
        <v>273</v>
      </c>
      <c r="D162" s="179" t="str">
        <f>VLOOKUP(C162,Incurred_Real!$A$25:$B$376,2,FALSE)</f>
        <v>Isolator Unit Asset Replacement 2018-23</v>
      </c>
      <c r="E162" s="179" t="str">
        <f>VLOOKUP($C162,Incurred_Real!$A$25:$E$376,5,FALSE)</f>
        <v>Active</v>
      </c>
      <c r="F162" s="181">
        <v>45473</v>
      </c>
      <c r="G162" s="182">
        <f>IFERROR(YEAR(DATE(YEAR(F162),MONTH(F162)+(7-1),1)),VLOOKUP(C162,Incurred_Real!$A$25:$AI$376,Incurred_Real!AI$1,FALSE))</f>
        <v>2024</v>
      </c>
      <c r="H162" s="181"/>
      <c r="O162" s="170"/>
      <c r="P162" s="170"/>
      <c r="Q162" s="170"/>
      <c r="R162" s="170"/>
      <c r="S162" s="170"/>
      <c r="T162" s="170"/>
      <c r="U162" s="170"/>
      <c r="V162" s="170"/>
    </row>
    <row r="163" spans="3:22" x14ac:dyDescent="0.25">
      <c r="C163" s="179" t="s">
        <v>275</v>
      </c>
      <c r="D163" s="179" t="str">
        <f>VLOOKUP(C163,Incurred_Real!$A$25:$B$376,2,FALSE)</f>
        <v>NCIPAP 1 Riverland 132 kV Line Uprating</v>
      </c>
      <c r="E163" s="179" t="str">
        <f>VLOOKUP($C163,Incurred_Real!$A$25:$E$376,5,FALSE)</f>
        <v>Closed</v>
      </c>
      <c r="F163" s="181">
        <v>43060</v>
      </c>
      <c r="G163" s="182">
        <f>IFERROR(YEAR(DATE(YEAR(F163),MONTH(F163)+(7-1),1)),VLOOKUP(C163,Incurred_Real!$A$25:$AI$376,Incurred_Real!AI$1,FALSE))</f>
        <v>2018</v>
      </c>
      <c r="H163" s="181"/>
      <c r="O163" s="170"/>
      <c r="P163" s="170"/>
      <c r="Q163" s="170"/>
      <c r="R163" s="170"/>
      <c r="S163" s="170"/>
      <c r="T163" s="170"/>
      <c r="U163" s="170"/>
      <c r="V163" s="170"/>
    </row>
    <row r="164" spans="3:22" x14ac:dyDescent="0.25">
      <c r="C164" s="179" t="s">
        <v>277</v>
      </c>
      <c r="D164" s="179" t="str">
        <f>VLOOKUP(C164,Incurred_Real!$A$25:$B$376,2,FALSE)</f>
        <v>NCIPAP Davenport-Robertstown 275 kV Removal of Plant Limits</v>
      </c>
      <c r="E164" s="179" t="str">
        <f>VLOOKUP($C164,Incurred_Real!$A$25:$E$376,5,FALSE)</f>
        <v>Closed</v>
      </c>
      <c r="F164" s="181">
        <v>43761</v>
      </c>
      <c r="G164" s="182">
        <f>IFERROR(YEAR(DATE(YEAR(F164),MONTH(F164)+(7-1),1)),VLOOKUP(C164,Incurred_Real!$A$25:$AI$376,Incurred_Real!AI$1,FALSE))</f>
        <v>2020</v>
      </c>
      <c r="H164" s="181"/>
      <c r="O164" s="170"/>
      <c r="P164" s="170"/>
      <c r="Q164" s="170"/>
      <c r="R164" s="170"/>
      <c r="S164" s="170"/>
      <c r="T164" s="170"/>
      <c r="U164" s="170"/>
      <c r="V164" s="170"/>
    </row>
    <row r="165" spans="3:22" x14ac:dyDescent="0.25">
      <c r="C165" s="179" t="s">
        <v>279</v>
      </c>
      <c r="D165" s="179" t="str">
        <f>VLOOKUP(C165,Incurred_Real!$A$25:$B$376,2,FALSE)</f>
        <v>AC Board Unit Asset Replacement 2018-23</v>
      </c>
      <c r="E165" s="179" t="str">
        <f>VLOOKUP($C165,Incurred_Real!$A$25:$E$376,5,FALSE)</f>
        <v>Active</v>
      </c>
      <c r="F165" s="181" t="s">
        <v>0</v>
      </c>
      <c r="G165" s="182">
        <f>IFERROR(YEAR(DATE(YEAR(F165),MONTH(F165)+(7-1),1)),VLOOKUP(C165,Incurred_Real!$A$25:$AI$376,Incurred_Real!AI$1,FALSE))</f>
        <v>2028</v>
      </c>
      <c r="H165" s="181"/>
      <c r="O165" s="170"/>
      <c r="P165" s="170"/>
      <c r="Q165" s="170"/>
      <c r="R165" s="170"/>
      <c r="S165" s="170"/>
      <c r="T165" s="170"/>
      <c r="U165" s="170"/>
      <c r="V165" s="170"/>
    </row>
    <row r="166" spans="3:22" x14ac:dyDescent="0.25">
      <c r="C166" s="179" t="s">
        <v>281</v>
      </c>
      <c r="D166" s="179" t="str">
        <f>VLOOKUP(C166,Incurred_Real!$A$25:$B$376,2,FALSE)</f>
        <v>Transformer Bushing Unit Asset Replacement 2018-23</v>
      </c>
      <c r="E166" s="179" t="str">
        <f>VLOOKUP($C166,Incurred_Real!$A$25:$E$376,5,FALSE)</f>
        <v>Active</v>
      </c>
      <c r="F166" s="181">
        <v>44840</v>
      </c>
      <c r="G166" s="182">
        <f>IFERROR(YEAR(DATE(YEAR(F166),MONTH(F166)+(7-1),1)),VLOOKUP(C166,Incurred_Real!$A$25:$AI$376,Incurred_Real!AI$1,FALSE))</f>
        <v>2023</v>
      </c>
      <c r="H166" s="181"/>
      <c r="O166" s="170"/>
      <c r="P166" s="170"/>
      <c r="Q166" s="170"/>
      <c r="R166" s="170"/>
      <c r="S166" s="170"/>
      <c r="T166" s="170"/>
      <c r="U166" s="170"/>
      <c r="V166" s="170"/>
    </row>
    <row r="167" spans="3:22" x14ac:dyDescent="0.25">
      <c r="C167" s="179" t="s">
        <v>283</v>
      </c>
      <c r="D167" s="179" t="str">
        <f>VLOOKUP(C167,Incurred_Real!$A$25:$B$376,2,FALSE)</f>
        <v>Leigh Creek South Transformer Replacement</v>
      </c>
      <c r="E167" s="179" t="str">
        <f>VLOOKUP($C167,Incurred_Real!$A$25:$E$376,5,FALSE)</f>
        <v>Deferred</v>
      </c>
      <c r="F167" s="181">
        <v>44910</v>
      </c>
      <c r="G167" s="182">
        <f>IFERROR(YEAR(DATE(YEAR(F167),MONTH(F167)+(7-1),1)),VLOOKUP(C167,Incurred_Real!$A$25:$AI$376,Incurred_Real!AI$1,FALSE))</f>
        <v>2023</v>
      </c>
      <c r="H167" s="181"/>
      <c r="O167" s="170"/>
      <c r="P167" s="170"/>
      <c r="Q167" s="170"/>
      <c r="R167" s="170"/>
      <c r="S167" s="170"/>
      <c r="T167" s="170"/>
      <c r="U167" s="170"/>
      <c r="V167" s="170"/>
    </row>
    <row r="168" spans="3:22" x14ac:dyDescent="0.25">
      <c r="C168" s="179" t="s">
        <v>284</v>
      </c>
      <c r="D168" s="179" t="str">
        <f>VLOOKUP(C168,Incurred_Real!$A$25:$B$376,2,FALSE)</f>
        <v>OT Data Centre Establishment</v>
      </c>
      <c r="E168" s="179" t="str">
        <f>VLOOKUP($C168,Incurred_Real!$A$25:$E$376,5,FALSE)</f>
        <v>Active</v>
      </c>
      <c r="F168" s="181">
        <v>45062</v>
      </c>
      <c r="G168" s="182">
        <f>IFERROR(YEAR(DATE(YEAR(F168),MONTH(F168)+(7-1),1)),VLOOKUP(C168,Incurred_Real!$A$25:$AI$376,Incurred_Real!AI$1,FALSE))</f>
        <v>2023</v>
      </c>
      <c r="H168" s="181"/>
      <c r="O168" s="170"/>
      <c r="P168" s="170"/>
      <c r="Q168" s="170"/>
      <c r="R168" s="170"/>
      <c r="S168" s="170"/>
      <c r="T168" s="170"/>
      <c r="U168" s="170"/>
      <c r="V168" s="170"/>
    </row>
    <row r="169" spans="3:22" x14ac:dyDescent="0.25">
      <c r="C169" s="179" t="s">
        <v>286</v>
      </c>
      <c r="D169" s="179" t="str">
        <f>VLOOKUP(C169,Incurred_Real!$A$25:$B$376,2,FALSE)</f>
        <v>Templers West 275 kV Reactor</v>
      </c>
      <c r="E169" s="179" t="str">
        <f>VLOOKUP($C169,Incurred_Real!$A$25:$E$376,5,FALSE)</f>
        <v>Closed</v>
      </c>
      <c r="F169" s="181">
        <v>43314</v>
      </c>
      <c r="G169" s="182">
        <f>IFERROR(YEAR(DATE(YEAR(F169),MONTH(F169)+(7-1),1)),VLOOKUP(C169,Incurred_Real!$A$25:$AI$376,Incurred_Real!AI$1,FALSE))</f>
        <v>2019</v>
      </c>
      <c r="H169" s="181"/>
      <c r="O169" s="170"/>
      <c r="P169" s="170"/>
      <c r="Q169" s="170"/>
      <c r="R169" s="170"/>
      <c r="S169" s="170"/>
      <c r="T169" s="170"/>
      <c r="U169" s="170"/>
      <c r="V169" s="170"/>
    </row>
    <row r="170" spans="3:22" x14ac:dyDescent="0.25">
      <c r="C170" s="179" t="s">
        <v>288</v>
      </c>
      <c r="D170" s="179" t="str">
        <f>VLOOKUP(C170,Incurred_Real!$A$25:$B$376,2,FALSE)</f>
        <v>Pirie Precinct Led Lighting Upgrade</v>
      </c>
      <c r="E170" s="179" t="str">
        <f>VLOOKUP($C170,Incurred_Real!$A$25:$E$376,5,FALSE)</f>
        <v>Closed</v>
      </c>
      <c r="F170" s="181">
        <v>43014</v>
      </c>
      <c r="G170" s="182">
        <f>IFERROR(YEAR(DATE(YEAR(F170),MONTH(F170)+(7-1),1)),VLOOKUP(C170,Incurred_Real!$A$25:$AI$376,Incurred_Real!AI$1,FALSE))</f>
        <v>2018</v>
      </c>
      <c r="H170" s="181"/>
      <c r="O170" s="170"/>
      <c r="P170" s="170"/>
      <c r="Q170" s="170"/>
      <c r="R170" s="170"/>
      <c r="S170" s="170"/>
      <c r="T170" s="170"/>
      <c r="U170" s="170"/>
      <c r="V170" s="170"/>
    </row>
    <row r="171" spans="3:22" x14ac:dyDescent="0.25">
      <c r="C171" s="179" t="s">
        <v>290</v>
      </c>
      <c r="D171" s="179" t="str">
        <f>VLOOKUP(C171,Incurred_Real!$A$25:$B$376,2,FALSE)</f>
        <v>Server Room Critical Air Conditioning 2016-17</v>
      </c>
      <c r="E171" s="179" t="str">
        <f>VLOOKUP($C171,Incurred_Real!$A$25:$E$376,5,FALSE)</f>
        <v>Closed</v>
      </c>
      <c r="F171" s="181">
        <v>43067</v>
      </c>
      <c r="G171" s="182">
        <f>IFERROR(YEAR(DATE(YEAR(F171),MONTH(F171)+(7-1),1)),VLOOKUP(C171,Incurred_Real!$A$25:$AI$376,Incurred_Real!AI$1,FALSE))</f>
        <v>2018</v>
      </c>
      <c r="H171" s="181"/>
      <c r="O171" s="170"/>
      <c r="P171" s="170"/>
      <c r="Q171" s="170"/>
      <c r="R171" s="170"/>
      <c r="S171" s="170"/>
      <c r="T171" s="170"/>
      <c r="U171" s="170"/>
      <c r="V171" s="170"/>
    </row>
    <row r="172" spans="3:22" x14ac:dyDescent="0.25">
      <c r="C172" s="179" t="s">
        <v>292</v>
      </c>
      <c r="D172" s="179" t="str">
        <f>VLOOKUP(C172,Incurred_Real!$A$25:$B$376,2,FALSE)</f>
        <v>Workspace Layout Upgrade Stage 1</v>
      </c>
      <c r="E172" s="179" t="str">
        <f>VLOOKUP($C172,Incurred_Real!$A$25:$E$376,5,FALSE)</f>
        <v>Active</v>
      </c>
      <c r="F172" s="181">
        <v>44243</v>
      </c>
      <c r="G172" s="182">
        <f>IFERROR(YEAR(DATE(YEAR(F172),MONTH(F172)+(7-1),1)),VLOOKUP(C172,Incurred_Real!$A$25:$AI$376,Incurred_Real!AI$1,FALSE))</f>
        <v>2021</v>
      </c>
      <c r="H172" s="181" t="s">
        <v>854</v>
      </c>
      <c r="O172" s="170"/>
      <c r="P172" s="170"/>
      <c r="Q172" s="170"/>
      <c r="R172" s="170"/>
      <c r="S172" s="170"/>
      <c r="T172" s="170"/>
      <c r="U172" s="170"/>
      <c r="V172" s="170"/>
    </row>
    <row r="173" spans="3:22" x14ac:dyDescent="0.25">
      <c r="C173" s="179" t="s">
        <v>294</v>
      </c>
      <c r="D173" s="179" t="str">
        <f>VLOOKUP(C173,Incurred_Real!$A$25:$B$376,2,FALSE)</f>
        <v>Workspace Layout Refresh Stage 2</v>
      </c>
      <c r="E173" s="179" t="str">
        <f>VLOOKUP($C173,Incurred_Real!$A$25:$E$376,5,FALSE)</f>
        <v>Potential</v>
      </c>
      <c r="F173" s="181" t="s">
        <v>0</v>
      </c>
      <c r="G173" s="182">
        <f>IFERROR(YEAR(DATE(YEAR(F173),MONTH(F173)+(7-1),1)),VLOOKUP(C173,Incurred_Real!$A$25:$AI$376,Incurred_Real!AI$1,FALSE))</f>
        <v>2023</v>
      </c>
      <c r="H173" s="181"/>
      <c r="O173" s="170"/>
      <c r="P173" s="170"/>
      <c r="Q173" s="170"/>
      <c r="R173" s="170"/>
      <c r="S173" s="170"/>
      <c r="T173" s="170"/>
      <c r="U173" s="170"/>
      <c r="V173" s="170"/>
    </row>
    <row r="174" spans="3:22" x14ac:dyDescent="0.25">
      <c r="C174" s="179" t="s">
        <v>296</v>
      </c>
      <c r="D174" s="179" t="str">
        <f>VLOOKUP(C174,Incurred_Real!$A$25:$B$376,2,FALSE)</f>
        <v>Workspace Layout Upgrade Stage 3</v>
      </c>
      <c r="E174" s="179" t="str">
        <f>VLOOKUP($C174,Incurred_Real!$A$25:$E$376,5,FALSE)</f>
        <v>Potential</v>
      </c>
      <c r="F174" s="181" t="s">
        <v>0</v>
      </c>
      <c r="G174" s="182">
        <f>IFERROR(YEAR(DATE(YEAR(F174),MONTH(F174)+(7-1),1)),VLOOKUP(C174,Incurred_Real!$A$25:$AI$376,Incurred_Real!AI$1,FALSE))</f>
        <v>2023</v>
      </c>
      <c r="H174" s="181"/>
      <c r="O174" s="170"/>
      <c r="P174" s="170"/>
      <c r="Q174" s="170"/>
      <c r="R174" s="170"/>
      <c r="S174" s="170"/>
      <c r="T174" s="170"/>
      <c r="U174" s="170"/>
      <c r="V174" s="170"/>
    </row>
    <row r="175" spans="3:22" x14ac:dyDescent="0.25">
      <c r="C175" s="179" t="s">
        <v>298</v>
      </c>
      <c r="D175" s="179" t="str">
        <f>VLOOKUP(C175,Incurred_Real!$A$25:$B$376,2,FALSE)</f>
        <v>NCIPAP Transformer Management Relay DR-E3 Uprating Program</v>
      </c>
      <c r="E175" s="179" t="str">
        <f>VLOOKUP($C175,Incurred_Real!$A$25:$E$376,5,FALSE)</f>
        <v>Potential</v>
      </c>
      <c r="F175" s="181" t="s">
        <v>0</v>
      </c>
      <c r="G175" s="182">
        <f>IFERROR(YEAR(DATE(YEAR(F175),MONTH(F175)+(7-1),1)),VLOOKUP(C175,Incurred_Real!$A$25:$AI$376,Incurred_Real!AI$1,FALSE))</f>
        <v>2023</v>
      </c>
      <c r="H175" s="181"/>
      <c r="O175" s="170"/>
      <c r="P175" s="170"/>
      <c r="Q175" s="170"/>
      <c r="R175" s="170"/>
      <c r="S175" s="170"/>
      <c r="T175" s="170"/>
      <c r="U175" s="170"/>
      <c r="V175" s="170"/>
    </row>
    <row r="176" spans="3:22" x14ac:dyDescent="0.25">
      <c r="C176" s="179" t="s">
        <v>299</v>
      </c>
      <c r="D176" s="179" t="str">
        <f>VLOOKUP(C176,Incurred_Real!$A$25:$B$376,2,FALSE)</f>
        <v>Murraylink Control Scheme Replacement</v>
      </c>
      <c r="E176" s="179" t="str">
        <f>VLOOKUP($C176,Incurred_Real!$A$25:$E$376,5,FALSE)</f>
        <v>Closed</v>
      </c>
      <c r="F176" s="181" t="s">
        <v>1405</v>
      </c>
      <c r="G176" s="182">
        <f>IFERROR(YEAR(DATE(YEAR(F176),MONTH(F176)+(7-1),1)),VLOOKUP(C176,Incurred_Real!$A$25:$AI$376,Incurred_Real!AI$1,FALSE))</f>
        <v>2021</v>
      </c>
      <c r="H176" s="181"/>
      <c r="O176" s="170"/>
      <c r="P176" s="170"/>
      <c r="Q176" s="170"/>
      <c r="R176" s="170"/>
      <c r="S176" s="170"/>
      <c r="T176" s="170"/>
      <c r="U176" s="170"/>
      <c r="V176" s="170"/>
    </row>
    <row r="177" spans="3:22" x14ac:dyDescent="0.25">
      <c r="C177" s="179" t="s">
        <v>302</v>
      </c>
      <c r="D177" s="179" t="str">
        <f>VLOOKUP(C177,Incurred_Real!$A$25:$B$376,2,FALSE)</f>
        <v>Robertstown Circuit Breaker Arrangement Upgrade</v>
      </c>
      <c r="E177" s="179" t="str">
        <f>VLOOKUP($C177,Incurred_Real!$A$25:$E$376,5,FALSE)</f>
        <v>Cancelled</v>
      </c>
      <c r="F177" s="181">
        <v>42917</v>
      </c>
      <c r="G177" s="182">
        <f>IFERROR(YEAR(DATE(YEAR(F177),MONTH(F177)+(7-1),1)),VLOOKUP(C177,Incurred_Real!$A$25:$AI$376,Incurred_Real!AI$1,FALSE))</f>
        <v>2018</v>
      </c>
      <c r="H177" s="181"/>
      <c r="O177" s="170"/>
      <c r="P177" s="170"/>
      <c r="Q177" s="170"/>
      <c r="R177" s="170"/>
      <c r="S177" s="170"/>
      <c r="T177" s="170"/>
      <c r="U177" s="170"/>
      <c r="V177" s="170"/>
    </row>
    <row r="178" spans="3:22" x14ac:dyDescent="0.25">
      <c r="C178" s="179" t="s">
        <v>304</v>
      </c>
      <c r="D178" s="179" t="str">
        <f>VLOOKUP(C178,Incurred_Real!$A$25:$B$376,2,FALSE)</f>
        <v>Line Support Systems Refurbishment 2018-23</v>
      </c>
      <c r="E178" s="179" t="str">
        <f>VLOOKUP($C178,Incurred_Real!$A$25:$E$376,5,FALSE)</f>
        <v>Closed</v>
      </c>
      <c r="F178" s="181">
        <v>44225</v>
      </c>
      <c r="G178" s="182">
        <f>IFERROR(YEAR(DATE(YEAR(F178),MONTH(F178)+(7-1),1)),VLOOKUP(C178,Incurred_Real!$A$25:$AI$376,Incurred_Real!AI$1,FALSE))</f>
        <v>2021</v>
      </c>
      <c r="H178" s="181" t="s">
        <v>854</v>
      </c>
      <c r="O178" s="170"/>
      <c r="P178" s="170"/>
      <c r="Q178" s="170"/>
      <c r="R178" s="170"/>
      <c r="S178" s="170"/>
      <c r="T178" s="170"/>
      <c r="U178" s="170"/>
      <c r="V178" s="170"/>
    </row>
    <row r="179" spans="3:22" x14ac:dyDescent="0.25">
      <c r="C179" s="179" t="s">
        <v>306</v>
      </c>
      <c r="D179" s="179" t="str">
        <f>VLOOKUP(C179,Incurred_Real!$A$25:$B$376,2,FALSE)</f>
        <v>Mannum Transformers 1 and 2 Replacement</v>
      </c>
      <c r="E179" s="179" t="str">
        <f>VLOOKUP($C179,Incurred_Real!$A$25:$E$376,5,FALSE)</f>
        <v>Proposed</v>
      </c>
      <c r="F179" s="181" t="s">
        <v>0</v>
      </c>
      <c r="G179" s="182">
        <f>IFERROR(YEAR(DATE(YEAR(F179),MONTH(F179)+(7-1),1)),VLOOKUP(C179,Incurred_Real!$A$25:$AI$376,Incurred_Real!AI$1,FALSE))</f>
        <v>2026</v>
      </c>
      <c r="H179" s="181"/>
      <c r="O179" s="170"/>
      <c r="P179" s="170"/>
      <c r="Q179" s="170"/>
      <c r="R179" s="170"/>
      <c r="S179" s="170"/>
      <c r="T179" s="170"/>
      <c r="U179" s="170"/>
      <c r="V179" s="170"/>
    </row>
    <row r="180" spans="3:22" x14ac:dyDescent="0.25">
      <c r="C180" s="179" t="s">
        <v>308</v>
      </c>
      <c r="D180" s="179" t="str">
        <f>VLOOKUP(C180,Incurred_Real!$A$25:$B$376,2,FALSE)</f>
        <v>Line Insulator Systems Refurbishment 2018-23</v>
      </c>
      <c r="E180" s="179" t="str">
        <f>VLOOKUP($C180,Incurred_Real!$A$25:$E$376,5,FALSE)</f>
        <v>Active</v>
      </c>
      <c r="F180" s="181">
        <v>44956</v>
      </c>
      <c r="G180" s="182">
        <f>IFERROR(YEAR(DATE(YEAR(F180),MONTH(F180)+(7-1),1)),VLOOKUP(C180,Incurred_Real!$A$25:$AI$376,Incurred_Real!AI$1,FALSE))</f>
        <v>2023</v>
      </c>
      <c r="H180" s="181"/>
      <c r="O180" s="170"/>
      <c r="P180" s="170"/>
      <c r="Q180" s="170"/>
      <c r="R180" s="170"/>
      <c r="S180" s="170"/>
      <c r="T180" s="170"/>
      <c r="U180" s="170"/>
      <c r="V180" s="170"/>
    </row>
    <row r="181" spans="3:22" x14ac:dyDescent="0.25">
      <c r="C181" s="179" t="s">
        <v>310</v>
      </c>
      <c r="D181" s="179" t="str">
        <f>VLOOKUP(C181,Incurred_Real!$A$25:$B$376,2,FALSE)</f>
        <v>Line Conductor and Earthwire Refurbishment 2018-23</v>
      </c>
      <c r="E181" s="179" t="str">
        <f>VLOOKUP($C181,Incurred_Real!$A$25:$E$376,5,FALSE)</f>
        <v>Deferred</v>
      </c>
      <c r="F181" s="181">
        <v>45933</v>
      </c>
      <c r="G181" s="182">
        <f>IFERROR(YEAR(DATE(YEAR(F181),MONTH(F181)+(7-1),1)),VLOOKUP(C181,Incurred_Real!$A$25:$AI$376,Incurred_Real!AI$1,FALSE))</f>
        <v>2026</v>
      </c>
      <c r="H181" s="181"/>
      <c r="O181" s="170"/>
      <c r="P181" s="170"/>
      <c r="Q181" s="170"/>
      <c r="R181" s="170"/>
      <c r="S181" s="170"/>
      <c r="T181" s="170"/>
      <c r="U181" s="170"/>
      <c r="V181" s="170"/>
    </row>
    <row r="182" spans="3:22" x14ac:dyDescent="0.25">
      <c r="C182" s="179" t="s">
        <v>312</v>
      </c>
      <c r="D182" s="179" t="str">
        <f>VLOOKUP(C182,Incurred_Real!$A$25:$B$376,2,FALSE)</f>
        <v>High Voltage Switching Training Facility</v>
      </c>
      <c r="E182" s="179" t="str">
        <f>VLOOKUP($C182,Incurred_Real!$A$25:$E$376,5,FALSE)</f>
        <v>Closed</v>
      </c>
      <c r="F182" s="181">
        <v>44316</v>
      </c>
      <c r="G182" s="182">
        <f>IFERROR(YEAR(DATE(YEAR(F182),MONTH(F182)+(7-1),1)),VLOOKUP(C182,Incurred_Real!$A$25:$AI$376,Incurred_Real!AI$1,FALSE))</f>
        <v>2021</v>
      </c>
      <c r="H182" s="181"/>
      <c r="O182" s="170"/>
      <c r="P182" s="170"/>
      <c r="Q182" s="170"/>
      <c r="R182" s="170"/>
      <c r="S182" s="170"/>
      <c r="T182" s="170"/>
      <c r="U182" s="170"/>
      <c r="V182" s="170"/>
    </row>
    <row r="183" spans="3:22" x14ac:dyDescent="0.25">
      <c r="C183" s="179" t="s">
        <v>314</v>
      </c>
      <c r="D183" s="179" t="str">
        <f>VLOOKUP(C183,Incurred_Real!$A$25:$B$376,2,FALSE)</f>
        <v>High Voltage Workshop Facility</v>
      </c>
      <c r="E183" s="179" t="str">
        <f>VLOOKUP($C183,Incurred_Real!$A$25:$E$376,5,FALSE)</f>
        <v>Deferred</v>
      </c>
      <c r="F183" s="181">
        <v>45694</v>
      </c>
      <c r="G183" s="182">
        <f>IFERROR(YEAR(DATE(YEAR(F183),MONTH(F183)+(7-1),1)),VLOOKUP(C183,Incurred_Real!$A$25:$AI$376,Incurred_Real!AI$1,FALSE))</f>
        <v>2025</v>
      </c>
      <c r="H183" s="181" t="s">
        <v>854</v>
      </c>
      <c r="O183" s="170"/>
      <c r="P183" s="170"/>
      <c r="Q183" s="170"/>
      <c r="R183" s="170"/>
      <c r="S183" s="170"/>
      <c r="T183" s="170"/>
      <c r="U183" s="170"/>
      <c r="V183" s="170"/>
    </row>
    <row r="184" spans="3:22" x14ac:dyDescent="0.25">
      <c r="C184" s="179" t="s">
        <v>316</v>
      </c>
      <c r="D184" s="179" t="str">
        <f>VLOOKUP(C184,Incurred_Real!$A$25:$B$376,2,FALSE)</f>
        <v>Mount Gambier Transformer 1 Replacement</v>
      </c>
      <c r="E184" s="179" t="str">
        <f>VLOOKUP($C184,Incurred_Real!$A$25:$E$376,5,FALSE)</f>
        <v>Deferred</v>
      </c>
      <c r="F184" s="181">
        <v>47487</v>
      </c>
      <c r="G184" s="182">
        <f>IFERROR(YEAR(DATE(YEAR(F184),MONTH(F184)+(7-1),1)),VLOOKUP(C184,Incurred_Real!$A$25:$AI$376,Incurred_Real!AI$1,FALSE))</f>
        <v>2030</v>
      </c>
      <c r="H184" s="181"/>
      <c r="O184" s="170"/>
      <c r="P184" s="170"/>
      <c r="Q184" s="170"/>
      <c r="R184" s="170"/>
      <c r="S184" s="170"/>
      <c r="T184" s="170"/>
      <c r="U184" s="170"/>
      <c r="V184" s="170"/>
    </row>
    <row r="185" spans="3:22" x14ac:dyDescent="0.25">
      <c r="C185" s="179" t="s">
        <v>318</v>
      </c>
      <c r="D185" s="179" t="str">
        <f>VLOOKUP(C185,Incurred_Real!$A$25:$B$376,2,FALSE)</f>
        <v>Online Asset Condition Assessment Equipment Replacement 2018</v>
      </c>
      <c r="E185" s="179" t="str">
        <f>VLOOKUP($C185,Incurred_Real!$A$25:$E$376,5,FALSE)</f>
        <v>Deferred</v>
      </c>
      <c r="F185" s="181">
        <v>46098</v>
      </c>
      <c r="G185" s="182">
        <f>IFERROR(YEAR(DATE(YEAR(F185),MONTH(F185)+(7-1),1)),VLOOKUP(C185,Incurred_Real!$A$25:$AI$376,Incurred_Real!AI$1,FALSE))</f>
        <v>2026</v>
      </c>
      <c r="H185" s="181" t="s">
        <v>854</v>
      </c>
      <c r="O185" s="170"/>
      <c r="P185" s="170"/>
      <c r="Q185" s="170"/>
      <c r="R185" s="170"/>
      <c r="S185" s="170"/>
      <c r="T185" s="170"/>
      <c r="U185" s="170"/>
      <c r="V185" s="170"/>
    </row>
    <row r="186" spans="3:22" x14ac:dyDescent="0.25">
      <c r="C186" s="179" t="s">
        <v>320</v>
      </c>
      <c r="D186" s="179" t="str">
        <f>VLOOKUP(C186,Incurred_Real!$A$25:$B$376,2,FALSE)</f>
        <v>Stakeholder Management Systems Refresh 23-24</v>
      </c>
      <c r="E186" s="179" t="str">
        <f>VLOOKUP($C186,Incurred_Real!$A$25:$E$376,5,FALSE)</f>
        <v>Potential</v>
      </c>
      <c r="F186" s="181" t="s">
        <v>0</v>
      </c>
      <c r="G186" s="182">
        <f>IFERROR(YEAR(DATE(YEAR(F186),MONTH(F186)+(7-1),1)),VLOOKUP(C186,Incurred_Real!$A$25:$AI$376,Incurred_Real!AI$1,FALSE))</f>
        <v>2023</v>
      </c>
      <c r="H186" s="181" t="s">
        <v>0</v>
      </c>
      <c r="O186" s="170"/>
      <c r="P186" s="170"/>
      <c r="Q186" s="170"/>
      <c r="R186" s="170"/>
      <c r="S186" s="170"/>
      <c r="T186" s="170"/>
      <c r="U186" s="170"/>
      <c r="V186" s="170"/>
    </row>
    <row r="187" spans="3:22" x14ac:dyDescent="0.25">
      <c r="C187" s="179" t="s">
        <v>321</v>
      </c>
      <c r="D187" s="179" t="str">
        <f>VLOOKUP(C187,Incurred_Real!$A$25:$B$376,2,FALSE)</f>
        <v>Asset Data Capture 2</v>
      </c>
      <c r="E187" s="179" t="str">
        <f>VLOOKUP($C187,Incurred_Real!$A$25:$E$376,5,FALSE)</f>
        <v>Closed</v>
      </c>
      <c r="F187" s="181">
        <v>43187</v>
      </c>
      <c r="G187" s="182">
        <f>IFERROR(YEAR(DATE(YEAR(F187),MONTH(F187)+(7-1),1)),VLOOKUP(C187,Incurred_Real!$A$25:$AI$376,Incurred_Real!AI$1,FALSE))</f>
        <v>2018</v>
      </c>
      <c r="H187" s="181"/>
      <c r="O187" s="170"/>
      <c r="P187" s="170"/>
      <c r="Q187" s="170"/>
      <c r="R187" s="170"/>
      <c r="S187" s="170"/>
      <c r="T187" s="170"/>
      <c r="U187" s="170"/>
      <c r="V187" s="170"/>
    </row>
    <row r="188" spans="3:22" x14ac:dyDescent="0.25">
      <c r="C188" s="179" t="s">
        <v>323</v>
      </c>
      <c r="D188" s="179" t="str">
        <f>VLOOKUP(C188,Incurred_Real!$A$25:$B$376,2,FALSE)</f>
        <v>Data Centre Refresh 2024-2028</v>
      </c>
      <c r="E188" s="179" t="str">
        <f>VLOOKUP($C188,Incurred_Real!$A$25:$E$376,5,FALSE)</f>
        <v>Potential</v>
      </c>
      <c r="F188" s="181" t="s">
        <v>0</v>
      </c>
      <c r="G188" s="182">
        <f>IFERROR(YEAR(DATE(YEAR(F188),MONTH(F188)+(7-1),1)),VLOOKUP(C188,Incurred_Real!$A$25:$AI$376,Incurred_Real!AI$1,FALSE))</f>
        <v>2025</v>
      </c>
      <c r="H188" s="181" t="s">
        <v>0</v>
      </c>
      <c r="O188" s="170"/>
      <c r="P188" s="170"/>
      <c r="Q188" s="170"/>
      <c r="R188" s="170"/>
      <c r="S188" s="170"/>
      <c r="T188" s="170"/>
      <c r="U188" s="170"/>
      <c r="V188" s="170"/>
    </row>
    <row r="189" spans="3:22" x14ac:dyDescent="0.25">
      <c r="C189" s="179" t="s">
        <v>325</v>
      </c>
      <c r="D189" s="179" t="str">
        <f>VLOOKUP(C189,Incurred_Real!$A$25:$B$376,2,FALSE)</f>
        <v>Brinkworth-Waterloo Telecommunication Bearer Replacement</v>
      </c>
      <c r="E189" s="179" t="str">
        <f>VLOOKUP($C189,Incurred_Real!$A$25:$E$376,5,FALSE)</f>
        <v>Proposed</v>
      </c>
      <c r="F189" s="181" t="s">
        <v>0</v>
      </c>
      <c r="G189" s="182">
        <f>IFERROR(YEAR(DATE(YEAR(F189),MONTH(F189)+(7-1),1)),VLOOKUP(C189,Incurred_Real!$A$25:$AI$376,Incurred_Real!AI$1,FALSE))</f>
        <v>2025</v>
      </c>
      <c r="H189" s="181" t="s">
        <v>0</v>
      </c>
      <c r="O189" s="170"/>
      <c r="P189" s="170"/>
      <c r="Q189" s="170"/>
      <c r="R189" s="170"/>
      <c r="S189" s="170"/>
      <c r="T189" s="170"/>
      <c r="U189" s="170"/>
      <c r="V189" s="170"/>
    </row>
    <row r="190" spans="3:22" x14ac:dyDescent="0.25">
      <c r="C190" s="179" t="s">
        <v>327</v>
      </c>
      <c r="D190" s="179" t="str">
        <f>VLOOKUP(C190,Incurred_Real!$A$25:$B$376,2,FALSE)</f>
        <v>SAP Data Archival System</v>
      </c>
      <c r="E190" s="179" t="str">
        <f>VLOOKUP($C190,Incurred_Real!$A$25:$E$376,5,FALSE)</f>
        <v>Potential</v>
      </c>
      <c r="F190" s="181" t="s">
        <v>0</v>
      </c>
      <c r="G190" s="182">
        <f>IFERROR(YEAR(DATE(YEAR(F190),MONTH(F190)+(7-1),1)),VLOOKUP(C190,Incurred_Real!$A$25:$AI$376,Incurred_Real!AI$1,FALSE))</f>
        <v>2025</v>
      </c>
      <c r="H190" s="181" t="s">
        <v>0</v>
      </c>
      <c r="O190" s="170"/>
      <c r="P190" s="170"/>
      <c r="Q190" s="170"/>
      <c r="R190" s="170"/>
      <c r="S190" s="170"/>
      <c r="T190" s="170"/>
      <c r="U190" s="170"/>
      <c r="V190" s="170"/>
    </row>
    <row r="191" spans="3:22" x14ac:dyDescent="0.25">
      <c r="C191" s="179" t="s">
        <v>328</v>
      </c>
      <c r="D191" s="179" t="str">
        <f>VLOOKUP(C191,Incurred_Real!$A$25:$B$376,2,FALSE)</f>
        <v>Advanced Analytics for Business Intelligence Implementation</v>
      </c>
      <c r="E191" s="179" t="str">
        <f>VLOOKUP($C191,Incurred_Real!$A$25:$E$376,5,FALSE)</f>
        <v>Proposed</v>
      </c>
      <c r="F191" s="181" t="s">
        <v>0</v>
      </c>
      <c r="G191" s="182">
        <f>IFERROR(YEAR(DATE(YEAR(F191),MONTH(F191)+(7-1),1)),VLOOKUP(C191,Incurred_Real!$A$25:$AI$376,Incurred_Real!AI$1,FALSE))</f>
        <v>2023</v>
      </c>
      <c r="H191" s="181" t="s">
        <v>0</v>
      </c>
      <c r="O191" s="170"/>
      <c r="P191" s="170"/>
      <c r="Q191" s="170"/>
      <c r="R191" s="170"/>
      <c r="S191" s="170"/>
      <c r="T191" s="170"/>
      <c r="U191" s="170"/>
      <c r="V191" s="170"/>
    </row>
    <row r="192" spans="3:22" x14ac:dyDescent="0.25">
      <c r="C192" s="179" t="s">
        <v>329</v>
      </c>
      <c r="D192" s="179" t="str">
        <f>VLOOKUP(C192,Incurred_Real!$A$25:$B$376,2,FALSE)</f>
        <v>Treasury and Risk Systems Refresh</v>
      </c>
      <c r="E192" s="179" t="str">
        <f>VLOOKUP($C192,Incurred_Real!$A$25:$E$376,5,FALSE)</f>
        <v>Active</v>
      </c>
      <c r="F192" s="181">
        <v>44500</v>
      </c>
      <c r="G192" s="182">
        <f>IFERROR(YEAR(DATE(YEAR(F192),MONTH(F192)+(7-1),1)),VLOOKUP(C192,Incurred_Real!$A$25:$AI$376,Incurred_Real!AI$1,FALSE))</f>
        <v>2022</v>
      </c>
      <c r="H192" s="181" t="s">
        <v>0</v>
      </c>
      <c r="O192" s="170"/>
      <c r="P192" s="170"/>
      <c r="Q192" s="170"/>
      <c r="R192" s="170"/>
      <c r="S192" s="170"/>
      <c r="T192" s="170"/>
      <c r="U192" s="170"/>
      <c r="V192" s="170"/>
    </row>
    <row r="193" spans="3:22" x14ac:dyDescent="0.25">
      <c r="C193" s="179" t="s">
        <v>330</v>
      </c>
      <c r="D193" s="179" t="str">
        <f>VLOOKUP(C193,Incurred_Real!$A$25:$B$376,2,FALSE)</f>
        <v>Core Accounting Systems Improvement</v>
      </c>
      <c r="E193" s="179" t="str">
        <f>VLOOKUP($C193,Incurred_Real!$A$25:$E$376,5,FALSE)</f>
        <v>Potential</v>
      </c>
      <c r="F193" s="181" t="s">
        <v>0</v>
      </c>
      <c r="G193" s="182">
        <f>IFERROR(YEAR(DATE(YEAR(F193),MONTH(F193)+(7-1),1)),VLOOKUP(C193,Incurred_Real!$A$25:$AI$376,Incurred_Real!AI$1,FALSE))</f>
        <v>2028</v>
      </c>
      <c r="H193" s="181" t="s">
        <v>0</v>
      </c>
      <c r="O193" s="170"/>
      <c r="P193" s="170"/>
      <c r="Q193" s="170"/>
      <c r="R193" s="170"/>
      <c r="S193" s="170"/>
      <c r="T193" s="170"/>
      <c r="U193" s="170"/>
      <c r="V193" s="170"/>
    </row>
    <row r="194" spans="3:22" x14ac:dyDescent="0.25">
      <c r="C194" s="179" t="s">
        <v>331</v>
      </c>
      <c r="D194" s="179" t="str">
        <f>VLOOKUP(C194,Incurred_Real!$A$25:$B$376,2,FALSE)</f>
        <v>Project Delivery Visualisation Dashboards</v>
      </c>
      <c r="E194" s="179" t="str">
        <f>VLOOKUP($C194,Incurred_Real!$A$25:$E$376,5,FALSE)</f>
        <v>Active</v>
      </c>
      <c r="F194" s="181">
        <v>44853</v>
      </c>
      <c r="G194" s="182">
        <f>IFERROR(YEAR(DATE(YEAR(F194),MONTH(F194)+(7-1),1)),VLOOKUP(C194,Incurred_Real!$A$25:$AI$376,Incurred_Real!AI$1,FALSE))</f>
        <v>2023</v>
      </c>
      <c r="H194" s="181" t="s">
        <v>0</v>
      </c>
      <c r="O194" s="170"/>
      <c r="P194" s="170"/>
      <c r="Q194" s="170"/>
      <c r="R194" s="170"/>
      <c r="S194" s="170"/>
      <c r="T194" s="170"/>
      <c r="U194" s="170"/>
      <c r="V194" s="170"/>
    </row>
    <row r="195" spans="3:22" x14ac:dyDescent="0.25">
      <c r="C195" s="179" t="s">
        <v>332</v>
      </c>
      <c r="D195" s="179" t="str">
        <f>VLOOKUP(C195,Incurred_Real!$A$25:$B$376,2,FALSE)</f>
        <v>IT Backup and Archiving Systems Replacement</v>
      </c>
      <c r="E195" s="179" t="str">
        <f>VLOOKUP($C195,Incurred_Real!$A$25:$E$376,5,FALSE)</f>
        <v>Active</v>
      </c>
      <c r="F195" s="181">
        <v>44474</v>
      </c>
      <c r="G195" s="182">
        <f>IFERROR(YEAR(DATE(YEAR(F195),MONTH(F195)+(7-1),1)),VLOOKUP(C195,Incurred_Real!$A$25:$AI$376,Incurred_Real!AI$1,FALSE))</f>
        <v>2022</v>
      </c>
      <c r="H195" s="181" t="s">
        <v>0</v>
      </c>
      <c r="O195" s="170"/>
      <c r="P195" s="170"/>
      <c r="Q195" s="170"/>
      <c r="R195" s="170"/>
      <c r="S195" s="170"/>
      <c r="T195" s="170"/>
      <c r="U195" s="170"/>
      <c r="V195" s="170"/>
    </row>
    <row r="196" spans="3:22" x14ac:dyDescent="0.25">
      <c r="C196" s="179" t="s">
        <v>333</v>
      </c>
      <c r="D196" s="179" t="str">
        <f>VLOOKUP(C196,Incurred_Real!$A$25:$B$376,2,FALSE)</f>
        <v>Virtual Application Capability Refresh</v>
      </c>
      <c r="E196" s="179" t="str">
        <f>VLOOKUP($C196,Incurred_Real!$A$25:$E$376,5,FALSE)</f>
        <v>Potential</v>
      </c>
      <c r="F196" s="181" t="s">
        <v>0</v>
      </c>
      <c r="G196" s="182">
        <f>IFERROR(YEAR(DATE(YEAR(F196),MONTH(F196)+(7-1),1)),VLOOKUP(C196,Incurred_Real!$A$25:$AI$376,Incurred_Real!AI$1,FALSE))</f>
        <v>2023</v>
      </c>
      <c r="H196" s="181" t="s">
        <v>0</v>
      </c>
      <c r="O196" s="170"/>
      <c r="P196" s="170"/>
      <c r="Q196" s="170"/>
      <c r="R196" s="170"/>
      <c r="S196" s="170"/>
      <c r="T196" s="170"/>
      <c r="U196" s="170"/>
      <c r="V196" s="170"/>
    </row>
    <row r="197" spans="3:22" x14ac:dyDescent="0.25">
      <c r="C197" s="179" t="s">
        <v>334</v>
      </c>
      <c r="D197" s="179" t="str">
        <f>VLOOKUP(C197,Incurred_Real!$A$25:$B$376,2,FALSE)</f>
        <v>Database Platform Refresh 19-20</v>
      </c>
      <c r="E197" s="179" t="str">
        <f>VLOOKUP($C197,Incurred_Real!$A$25:$E$376,5,FALSE)</f>
        <v>Active</v>
      </c>
      <c r="F197" s="181">
        <v>44991</v>
      </c>
      <c r="G197" s="182">
        <f>IFERROR(YEAR(DATE(YEAR(F197),MONTH(F197)+(7-1),1)),VLOOKUP(C197,Incurred_Real!$A$25:$AI$376,Incurred_Real!AI$1,FALSE))</f>
        <v>2023</v>
      </c>
      <c r="H197" s="181" t="s">
        <v>0</v>
      </c>
      <c r="O197" s="170"/>
      <c r="P197" s="170"/>
      <c r="Q197" s="170"/>
      <c r="R197" s="170"/>
      <c r="S197" s="170"/>
      <c r="T197" s="170"/>
      <c r="U197" s="170"/>
      <c r="V197" s="170"/>
    </row>
    <row r="198" spans="3:22" x14ac:dyDescent="0.25">
      <c r="C198" s="179" t="s">
        <v>335</v>
      </c>
      <c r="D198" s="179" t="str">
        <f>VLOOKUP(C198,Incurred_Real!$A$25:$B$376,2,FALSE)</f>
        <v>Back Up Control and Data Centre</v>
      </c>
      <c r="E198" s="179" t="str">
        <f>VLOOKUP($C198,Incurred_Real!$A$25:$E$376,5,FALSE)</f>
        <v>Closed</v>
      </c>
      <c r="F198" s="181">
        <v>43551</v>
      </c>
      <c r="G198" s="182">
        <f>IFERROR(YEAR(DATE(YEAR(F198),MONTH(F198)+(7-1),1)),VLOOKUP(C198,Incurred_Real!$A$25:$AI$376,Incurred_Real!AI$1,FALSE))</f>
        <v>2019</v>
      </c>
      <c r="H198" s="181"/>
      <c r="O198" s="170"/>
      <c r="P198" s="170"/>
      <c r="Q198" s="170"/>
      <c r="R198" s="170"/>
      <c r="S198" s="170"/>
      <c r="T198" s="170"/>
      <c r="U198" s="170"/>
      <c r="V198" s="170"/>
    </row>
    <row r="199" spans="3:22" x14ac:dyDescent="0.25">
      <c r="C199" s="179" t="s">
        <v>337</v>
      </c>
      <c r="D199" s="179" t="str">
        <f>VLOOKUP(C199,Incurred_Real!$A$25:$B$376,2,FALSE)</f>
        <v>Davenport Under-voltage Load Shedding</v>
      </c>
      <c r="E199" s="179" t="str">
        <f>VLOOKUP($C199,Incurred_Real!$A$25:$E$376,5,FALSE)</f>
        <v>Closed</v>
      </c>
      <c r="F199" s="181">
        <v>42558</v>
      </c>
      <c r="G199" s="182">
        <f>IFERROR(YEAR(DATE(YEAR(F199),MONTH(F199)+(7-1),1)),VLOOKUP(C199,Incurred_Real!$A$25:$AI$376,Incurred_Real!AI$1,FALSE))</f>
        <v>2017</v>
      </c>
      <c r="H199" s="181"/>
      <c r="O199" s="170"/>
      <c r="P199" s="170"/>
      <c r="Q199" s="170"/>
      <c r="R199" s="170"/>
      <c r="S199" s="170"/>
      <c r="T199" s="170"/>
      <c r="U199" s="170"/>
      <c r="V199" s="170"/>
    </row>
    <row r="200" spans="3:22" x14ac:dyDescent="0.25">
      <c r="C200" s="179" t="s">
        <v>339</v>
      </c>
      <c r="D200" s="179" t="str">
        <f>VLOOKUP(C200,Incurred_Real!$A$25:$B$376,2,FALSE)</f>
        <v>Monash and Berri Relay Replacement</v>
      </c>
      <c r="E200" s="179" t="str">
        <f>VLOOKUP($C200,Incurred_Real!$A$25:$E$376,5,FALSE)</f>
        <v>Closed</v>
      </c>
      <c r="F200" s="181">
        <v>43762</v>
      </c>
      <c r="G200" s="182">
        <f>IFERROR(YEAR(DATE(YEAR(F200),MONTH(F200)+(7-1),1)),VLOOKUP(C200,Incurred_Real!$A$25:$AI$376,Incurred_Real!AI$1,FALSE))</f>
        <v>2020</v>
      </c>
      <c r="H200" s="181"/>
      <c r="O200" s="170"/>
      <c r="P200" s="170"/>
      <c r="Q200" s="170"/>
      <c r="R200" s="170"/>
      <c r="S200" s="170"/>
      <c r="T200" s="170"/>
      <c r="U200" s="170"/>
      <c r="V200" s="170"/>
    </row>
    <row r="201" spans="3:22" x14ac:dyDescent="0.25">
      <c r="C201" s="179" t="s">
        <v>341</v>
      </c>
      <c r="D201" s="179" t="str">
        <f>VLOOKUP(C201,Incurred_Real!$A$25:$B$376,2,FALSE)</f>
        <v>GE D20 RTU Product Upgrades</v>
      </c>
      <c r="E201" s="179" t="str">
        <f>VLOOKUP($C201,Incurred_Real!$A$25:$E$376,5,FALSE)</f>
        <v>Active</v>
      </c>
      <c r="F201" s="181">
        <v>44613</v>
      </c>
      <c r="G201" s="182">
        <f>IFERROR(YEAR(DATE(YEAR(F201),MONTH(F201)+(7-1),1)),VLOOKUP(C201,Incurred_Real!$A$25:$AI$376,Incurred_Real!AI$1,FALSE))</f>
        <v>2022</v>
      </c>
      <c r="H201" s="181" t="s">
        <v>854</v>
      </c>
      <c r="O201" s="170"/>
      <c r="P201" s="170"/>
      <c r="Q201" s="170"/>
      <c r="R201" s="170"/>
      <c r="S201" s="170"/>
      <c r="T201" s="170"/>
      <c r="U201" s="170"/>
      <c r="V201" s="170"/>
    </row>
    <row r="202" spans="3:22" x14ac:dyDescent="0.25">
      <c r="C202" s="179" t="s">
        <v>343</v>
      </c>
      <c r="D202" s="179" t="str">
        <f>VLOOKUP(C202,Incurred_Real!$A$25:$B$376,2,FALSE)</f>
        <v>SDM Framework for C50 RTU Upgrades</v>
      </c>
      <c r="E202" s="179" t="str">
        <f>VLOOKUP($C202,Incurred_Real!$A$25:$E$376,5,FALSE)</f>
        <v>Closed</v>
      </c>
      <c r="F202" s="181" t="s">
        <v>0</v>
      </c>
      <c r="G202" s="182">
        <f>IFERROR(YEAR(DATE(YEAR(F202),MONTH(F202)+(7-1),1)),VLOOKUP(C202,Incurred_Real!$A$25:$AI$376,Incurred_Real!AI$1,FALSE))</f>
        <v>2021</v>
      </c>
      <c r="H202" s="181"/>
      <c r="O202" s="170"/>
      <c r="P202" s="170"/>
      <c r="Q202" s="170"/>
      <c r="R202" s="170"/>
      <c r="S202" s="170"/>
      <c r="T202" s="170"/>
      <c r="U202" s="170"/>
      <c r="V202" s="170"/>
    </row>
    <row r="203" spans="3:22" x14ac:dyDescent="0.25">
      <c r="C203" s="179" t="s">
        <v>345</v>
      </c>
      <c r="D203" s="179" t="str">
        <f>VLOOKUP(C203,Incurred_Real!$A$25:$B$376,2,FALSE)</f>
        <v>Magill Substation TF Fire Extinguishing Systems Replacement</v>
      </c>
      <c r="E203" s="179" t="str">
        <f>VLOOKUP($C203,Incurred_Real!$A$25:$E$376,5,FALSE)</f>
        <v>Closed</v>
      </c>
      <c r="F203" s="181">
        <v>44027</v>
      </c>
      <c r="G203" s="182">
        <f>IFERROR(YEAR(DATE(YEAR(F203),MONTH(F203)+(7-1),1)),VLOOKUP(C203,Incurred_Real!$A$25:$AI$376,Incurred_Real!AI$1,FALSE))</f>
        <v>2021</v>
      </c>
      <c r="H203" s="181" t="s">
        <v>0</v>
      </c>
      <c r="O203" s="170"/>
      <c r="P203" s="170"/>
      <c r="Q203" s="170"/>
      <c r="R203" s="170"/>
      <c r="S203" s="170"/>
      <c r="T203" s="170"/>
      <c r="U203" s="170"/>
      <c r="V203" s="170"/>
    </row>
    <row r="204" spans="3:22" x14ac:dyDescent="0.25">
      <c r="C204" s="179" t="s">
        <v>347</v>
      </c>
      <c r="D204" s="179" t="str">
        <f>VLOOKUP(C204,Incurred_Real!$A$25:$B$376,2,FALSE)</f>
        <v>Motorised Isolator LOPA Improvement</v>
      </c>
      <c r="E204" s="179" t="str">
        <f>VLOOKUP($C204,Incurred_Real!$A$25:$E$376,5,FALSE)</f>
        <v>Active</v>
      </c>
      <c r="F204" s="181">
        <v>44553</v>
      </c>
      <c r="G204" s="182">
        <f>IFERROR(YEAR(DATE(YEAR(F204),MONTH(F204)+(7-1),1)),VLOOKUP(C204,Incurred_Real!$A$25:$AI$376,Incurred_Real!AI$1,FALSE))</f>
        <v>2022</v>
      </c>
      <c r="H204" s="181" t="s">
        <v>854</v>
      </c>
      <c r="O204" s="170"/>
      <c r="P204" s="170"/>
      <c r="Q204" s="170"/>
      <c r="R204" s="170"/>
      <c r="S204" s="170"/>
      <c r="T204" s="170"/>
      <c r="U204" s="170"/>
      <c r="V204" s="170"/>
    </row>
    <row r="205" spans="3:22" x14ac:dyDescent="0.25">
      <c r="C205" s="179" t="s">
        <v>349</v>
      </c>
      <c r="D205" s="179" t="str">
        <f>VLOOKUP(C205,Incurred_Real!$A$25:$B$376,2,FALSE)</f>
        <v>Isolator Status Indication</v>
      </c>
      <c r="E205" s="179" t="str">
        <f>VLOOKUP($C205,Incurred_Real!$A$25:$E$376,5,FALSE)</f>
        <v>Active</v>
      </c>
      <c r="F205" s="181">
        <v>44524</v>
      </c>
      <c r="G205" s="182">
        <f>IFERROR(YEAR(DATE(YEAR(F205),MONTH(F205)+(7-1),1)),VLOOKUP(C205,Incurred_Real!$A$25:$AI$376,Incurred_Real!AI$1,FALSE))</f>
        <v>2022</v>
      </c>
      <c r="H205" s="181" t="s">
        <v>0</v>
      </c>
      <c r="O205" s="170"/>
      <c r="P205" s="170"/>
      <c r="Q205" s="170"/>
      <c r="R205" s="170"/>
      <c r="S205" s="170"/>
      <c r="T205" s="170"/>
      <c r="U205" s="170"/>
      <c r="V205" s="170"/>
    </row>
    <row r="206" spans="3:22" x14ac:dyDescent="0.25">
      <c r="C206" s="179" t="s">
        <v>657</v>
      </c>
      <c r="D206" s="179" t="str">
        <f>VLOOKUP(C206,Incurred_Real!$A$25:$B$376,2,FALSE)</f>
        <v>Dalrymple ESCRI Energy Storage</v>
      </c>
      <c r="E206" s="179" t="str">
        <f>VLOOKUP($C206,Incurred_Real!$A$25:$E$376,5,FALSE)</f>
        <v>Active</v>
      </c>
      <c r="F206" s="181">
        <v>43195</v>
      </c>
      <c r="G206" s="182">
        <f>IFERROR(YEAR(DATE(YEAR(F206),MONTH(F206)+(7-1),1)),VLOOKUP(C206,Incurred_Real!$A$25:$AI$376,Incurred_Real!AI$1,FALSE))</f>
        <v>2018</v>
      </c>
      <c r="H206" s="181" t="s">
        <v>854</v>
      </c>
      <c r="O206" s="170"/>
      <c r="P206" s="170"/>
      <c r="Q206" s="170"/>
      <c r="R206" s="170"/>
      <c r="S206" s="170"/>
      <c r="T206" s="170"/>
      <c r="U206" s="170"/>
      <c r="V206" s="170"/>
    </row>
    <row r="207" spans="3:22" x14ac:dyDescent="0.25">
      <c r="C207" s="179" t="s">
        <v>351</v>
      </c>
      <c r="D207" s="179" t="str">
        <f>VLOOKUP(C207,Incurred_Real!$A$25:$B$376,2,FALSE)</f>
        <v>Spare 160 MVA 275_132 kV Transformer</v>
      </c>
      <c r="E207" s="179" t="str">
        <f>VLOOKUP($C207,Incurred_Real!$A$25:$E$376,5,FALSE)</f>
        <v>Closed</v>
      </c>
      <c r="F207" s="181">
        <v>42900</v>
      </c>
      <c r="G207" s="182">
        <f>IFERROR(YEAR(DATE(YEAR(F207),MONTH(F207)+(7-1),1)),VLOOKUP(C207,Incurred_Real!$A$25:$AI$376,Incurred_Real!AI$1,FALSE))</f>
        <v>2017</v>
      </c>
      <c r="H207" s="181"/>
      <c r="O207" s="170"/>
      <c r="P207" s="170"/>
      <c r="Q207" s="170"/>
      <c r="R207" s="170"/>
      <c r="S207" s="170"/>
      <c r="T207" s="170"/>
      <c r="U207" s="170"/>
      <c r="V207" s="170"/>
    </row>
    <row r="208" spans="3:22" x14ac:dyDescent="0.25">
      <c r="C208" s="179" t="s">
        <v>691</v>
      </c>
      <c r="D208" s="179" t="str">
        <f>VLOOKUP(C208,Incurred_Real!$A$25:$B$376,2,FALSE)</f>
        <v>Electric Vehicle Fleet and Charging Infrastructure</v>
      </c>
      <c r="E208" s="179" t="str">
        <f>VLOOKUP($C208,Incurred_Real!$A$25:$E$376,5,FALSE)</f>
        <v>Closed</v>
      </c>
      <c r="F208" s="181">
        <v>43280</v>
      </c>
      <c r="G208" s="182">
        <f>IFERROR(YEAR(DATE(YEAR(F208),MONTH(F208)+(7-1),1)),VLOOKUP(C208,Incurred_Real!$A$25:$AI$376,Incurred_Real!AI$1,FALSE))</f>
        <v>2018</v>
      </c>
      <c r="H208" s="181" t="s">
        <v>854</v>
      </c>
      <c r="O208" s="170"/>
      <c r="P208" s="170"/>
      <c r="Q208" s="170"/>
      <c r="R208" s="170"/>
      <c r="S208" s="170"/>
      <c r="T208" s="170"/>
      <c r="U208" s="170"/>
      <c r="V208" s="170"/>
    </row>
    <row r="209" spans="3:22" x14ac:dyDescent="0.25">
      <c r="C209" s="179" t="s">
        <v>693</v>
      </c>
      <c r="D209" s="179" t="str">
        <f>VLOOKUP(C209,Incurred_Real!$A$25:$B$376,2,FALSE)</f>
        <v>Rymill Building Accommodation Security and Amenities Upgrade</v>
      </c>
      <c r="E209" s="179" t="str">
        <f>VLOOKUP($C209,Incurred_Real!$A$25:$E$376,5,FALSE)</f>
        <v>Active</v>
      </c>
      <c r="F209" s="181">
        <v>44456</v>
      </c>
      <c r="G209" s="182">
        <f>IFERROR(YEAR(DATE(YEAR(F209),MONTH(F209)+(7-1),1)),VLOOKUP(C209,Incurred_Real!$A$25:$AI$376,Incurred_Real!AI$1,FALSE))</f>
        <v>2022</v>
      </c>
      <c r="H209" s="181" t="s">
        <v>854</v>
      </c>
      <c r="O209" s="170"/>
      <c r="P209" s="170"/>
      <c r="Q209" s="170"/>
      <c r="R209" s="170"/>
      <c r="S209" s="170"/>
      <c r="T209" s="170"/>
      <c r="U209" s="170"/>
      <c r="V209" s="170"/>
    </row>
    <row r="210" spans="3:22" x14ac:dyDescent="0.25">
      <c r="C210" s="179" t="s">
        <v>695</v>
      </c>
      <c r="D210" s="179" t="str">
        <f>VLOOKUP(C210,Incurred_Real!$A$25:$B$376,2,FALSE)</f>
        <v>NCIPAP Smart Wires Power Guardian Technology Trial</v>
      </c>
      <c r="E210" s="179" t="str">
        <f>VLOOKUP($C210,Incurred_Real!$A$25:$E$376,5,FALSE)</f>
        <v>Active</v>
      </c>
      <c r="F210" s="181">
        <v>44464</v>
      </c>
      <c r="G210" s="182">
        <f>IFERROR(YEAR(DATE(YEAR(F210),MONTH(F210)+(7-1),1)),VLOOKUP(C210,Incurred_Real!$A$25:$AI$376,Incurred_Real!AI$1,FALSE))</f>
        <v>2022</v>
      </c>
      <c r="H210" s="181" t="s">
        <v>0</v>
      </c>
      <c r="O210" s="170"/>
      <c r="P210" s="170"/>
      <c r="Q210" s="170"/>
      <c r="R210" s="170"/>
      <c r="S210" s="170"/>
      <c r="T210" s="170"/>
      <c r="U210" s="170"/>
      <c r="V210" s="170"/>
    </row>
    <row r="211" spans="3:22" x14ac:dyDescent="0.25">
      <c r="C211" s="179" t="s">
        <v>697</v>
      </c>
      <c r="D211" s="179" t="str">
        <f>VLOOKUP(C211,Incurred_Real!$A$25:$B$376,2,FALSE)</f>
        <v>Project EnergyConnect</v>
      </c>
      <c r="E211" s="179" t="str">
        <f>VLOOKUP($C211,Incurred_Real!$A$25:$E$376,5,FALSE)</f>
        <v>Active</v>
      </c>
      <c r="F211" s="181">
        <v>45184</v>
      </c>
      <c r="G211" s="182">
        <f>IFERROR(YEAR(DATE(YEAR(F211),MONTH(F211)+(7-1),1)),VLOOKUP(C211,Incurred_Real!$A$25:$AI$376,Incurred_Real!AI$1,FALSE))</f>
        <v>2024</v>
      </c>
      <c r="H211" s="181" t="s">
        <v>854</v>
      </c>
      <c r="O211" s="170"/>
      <c r="P211" s="170"/>
      <c r="Q211" s="170"/>
      <c r="R211" s="170"/>
      <c r="S211" s="170"/>
      <c r="T211" s="170"/>
      <c r="U211" s="170"/>
      <c r="V211" s="170"/>
    </row>
    <row r="212" spans="3:22" x14ac:dyDescent="0.25">
      <c r="C212" s="179" t="s">
        <v>699</v>
      </c>
      <c r="D212" s="179" t="str">
        <f>VLOOKUP(C212,Incurred_Real!$A$25:$B$376,2,FALSE)</f>
        <v>Eyre Peninsula Transmission Supply</v>
      </c>
      <c r="E212" s="179" t="str">
        <f>VLOOKUP($C212,Incurred_Real!$A$25:$E$376,5,FALSE)</f>
        <v>Active</v>
      </c>
      <c r="F212" s="181">
        <v>44865</v>
      </c>
      <c r="G212" s="182">
        <f>IFERROR(YEAR(DATE(YEAR(F212),MONTH(F212)+(7-1),1)),VLOOKUP(C212,Incurred_Real!$A$25:$AI$376,Incurred_Real!AI$1,FALSE))</f>
        <v>2023</v>
      </c>
      <c r="H212" s="181" t="s">
        <v>0</v>
      </c>
      <c r="O212" s="170"/>
      <c r="P212" s="170"/>
      <c r="Q212" s="170"/>
      <c r="R212" s="170"/>
      <c r="S212" s="170"/>
      <c r="T212" s="170"/>
      <c r="U212" s="170"/>
      <c r="V212" s="170"/>
    </row>
    <row r="213" spans="3:22" x14ac:dyDescent="0.25">
      <c r="C213" s="179" t="s">
        <v>701</v>
      </c>
      <c r="D213" s="179" t="str">
        <f>VLOOKUP(C213,Incurred_Real!$A$25:$B$376,2,FALSE)</f>
        <v>Templers LOPA and Plant Replacement</v>
      </c>
      <c r="E213" s="179" t="str">
        <f>VLOOKUP($C213,Incurred_Real!$A$25:$E$376,5,FALSE)</f>
        <v>Deferred</v>
      </c>
      <c r="F213" s="181">
        <v>45842</v>
      </c>
      <c r="G213" s="182">
        <f>IFERROR(YEAR(DATE(YEAR(F213),MONTH(F213)+(7-1),1)),VLOOKUP(C213,Incurred_Real!$A$25:$AI$376,Incurred_Real!AI$1,FALSE))</f>
        <v>2026</v>
      </c>
      <c r="H213" s="181" t="s">
        <v>0</v>
      </c>
      <c r="O213" s="170"/>
      <c r="P213" s="170"/>
      <c r="Q213" s="170"/>
      <c r="R213" s="170"/>
      <c r="S213" s="170"/>
      <c r="T213" s="170"/>
      <c r="U213" s="170"/>
      <c r="V213" s="170"/>
    </row>
    <row r="214" spans="3:22" x14ac:dyDescent="0.25">
      <c r="C214" s="179" t="s">
        <v>703</v>
      </c>
      <c r="D214" s="179" t="str">
        <f>VLOOKUP(C214,Incurred_Real!$A$25:$B$376,2,FALSE)</f>
        <v>Surge Arrestor Unit Asset Replacement 2018-23</v>
      </c>
      <c r="E214" s="179" t="str">
        <f>VLOOKUP($C214,Incurred_Real!$A$25:$E$376,5,FALSE)</f>
        <v>Active</v>
      </c>
      <c r="F214" s="181" t="s">
        <v>1405</v>
      </c>
      <c r="G214" s="182">
        <f>IFERROR(YEAR(DATE(YEAR(F214),MONTH(F214)+(7-1),1)),VLOOKUP(C214,Incurred_Real!$A$25:$AI$376,Incurred_Real!AI$1,FALSE))</f>
        <v>2024</v>
      </c>
      <c r="H214" s="181"/>
      <c r="O214" s="170"/>
      <c r="P214" s="170"/>
      <c r="Q214" s="170"/>
      <c r="R214" s="170"/>
      <c r="S214" s="170"/>
      <c r="T214" s="170"/>
      <c r="U214" s="170"/>
      <c r="V214" s="170"/>
    </row>
    <row r="215" spans="3:22" x14ac:dyDescent="0.25">
      <c r="C215" s="179" t="s">
        <v>705</v>
      </c>
      <c r="D215" s="179" t="str">
        <f>VLOOKUP(C215,Incurred_Real!$A$25:$B$376,2,FALSE)</f>
        <v>Elevating Work Platform Procurement for Live Work</v>
      </c>
      <c r="E215" s="179" t="str">
        <f>VLOOKUP($C215,Incurred_Real!$A$25:$E$376,5,FALSE)</f>
        <v>Closed</v>
      </c>
      <c r="F215" s="181">
        <v>43951</v>
      </c>
      <c r="G215" s="182">
        <f>IFERROR(YEAR(DATE(YEAR(F215),MONTH(F215)+(7-1),1)),VLOOKUP(C215,Incurred_Real!$A$25:$AI$376,Incurred_Real!AI$1,FALSE))</f>
        <v>2020</v>
      </c>
      <c r="H215" s="181" t="s">
        <v>0</v>
      </c>
      <c r="O215" s="170"/>
      <c r="P215" s="170"/>
      <c r="Q215" s="170"/>
      <c r="R215" s="170"/>
      <c r="S215" s="170"/>
      <c r="T215" s="170"/>
      <c r="U215" s="170"/>
      <c r="V215" s="170"/>
    </row>
    <row r="216" spans="3:22" x14ac:dyDescent="0.25">
      <c r="C216" s="179" t="s">
        <v>707</v>
      </c>
      <c r="D216" s="179" t="str">
        <f>VLOOKUP(C216,Incurred_Real!$A$25:$B$376,2,FALSE)</f>
        <v>Live Works Manual Development</v>
      </c>
      <c r="E216" s="179" t="str">
        <f>VLOOKUP($C216,Incurred_Real!$A$25:$E$376,5,FALSE)</f>
        <v>Closed</v>
      </c>
      <c r="F216" s="181">
        <v>43213</v>
      </c>
      <c r="G216" s="182">
        <f>IFERROR(YEAR(DATE(YEAR(F216),MONTH(F216)+(7-1),1)),VLOOKUP(C216,Incurred_Real!$A$25:$AI$376,Incurred_Real!AI$1,FALSE))</f>
        <v>2018</v>
      </c>
      <c r="H216" s="181"/>
      <c r="O216" s="170"/>
      <c r="P216" s="170"/>
      <c r="Q216" s="170"/>
      <c r="R216" s="170"/>
      <c r="S216" s="170"/>
      <c r="T216" s="170"/>
      <c r="U216" s="170"/>
      <c r="V216" s="170"/>
    </row>
    <row r="217" spans="3:22" x14ac:dyDescent="0.25">
      <c r="C217" s="179" t="s">
        <v>709</v>
      </c>
      <c r="D217" s="179" t="str">
        <f>VLOOKUP(C217,Incurred_Real!$A$25:$B$376,2,FALSE)</f>
        <v>Pimba Telecoms Bearer</v>
      </c>
      <c r="E217" s="179" t="str">
        <f>VLOOKUP($C217,Incurred_Real!$A$25:$E$376,5,FALSE)</f>
        <v>Active</v>
      </c>
      <c r="F217" s="181">
        <v>44742</v>
      </c>
      <c r="G217" s="182">
        <f>IFERROR(YEAR(DATE(YEAR(F217),MONTH(F217)+(7-1),1)),VLOOKUP(C217,Incurred_Real!$A$25:$AI$376,Incurred_Real!AI$1,FALSE))</f>
        <v>2022</v>
      </c>
      <c r="H217" s="181" t="s">
        <v>854</v>
      </c>
      <c r="O217" s="170"/>
      <c r="P217" s="170"/>
      <c r="Q217" s="170"/>
      <c r="R217" s="170"/>
      <c r="S217" s="170"/>
      <c r="T217" s="170"/>
      <c r="U217" s="170"/>
      <c r="V217" s="170"/>
    </row>
    <row r="218" spans="3:22" x14ac:dyDescent="0.25">
      <c r="C218" s="179" t="s">
        <v>711</v>
      </c>
      <c r="D218" s="179" t="str">
        <f>VLOOKUP(C218,Incurred_Real!$A$25:$B$376,2,FALSE)</f>
        <v>South East Static VAR Compensator Computer Control System Re</v>
      </c>
      <c r="E218" s="179" t="str">
        <f>VLOOKUP($C218,Incurred_Real!$A$25:$E$376,5,FALSE)</f>
        <v>Proposed</v>
      </c>
      <c r="F218" s="181" t="s">
        <v>0</v>
      </c>
      <c r="G218" s="182">
        <f>IFERROR(YEAR(DATE(YEAR(F218),MONTH(F218)+(7-1),1)),VLOOKUP(C218,Incurred_Real!$A$25:$AI$376,Incurred_Real!AI$1,FALSE))</f>
        <v>2026</v>
      </c>
      <c r="H218" s="181"/>
      <c r="O218" s="170"/>
      <c r="P218" s="170"/>
      <c r="Q218" s="170"/>
      <c r="R218" s="170"/>
      <c r="S218" s="170"/>
      <c r="T218" s="170"/>
      <c r="U218" s="170"/>
      <c r="V218" s="170"/>
    </row>
    <row r="219" spans="3:22" x14ac:dyDescent="0.25">
      <c r="C219" s="179" t="s">
        <v>713</v>
      </c>
      <c r="D219" s="179" t="str">
        <f>VLOOKUP(C219,Incurred_Real!$A$25:$B$376,2,FALSE)</f>
        <v>SF6 Trailer Mounted Service Cart</v>
      </c>
      <c r="E219" s="179" t="str">
        <f>VLOOKUP($C219,Incurred_Real!$A$25:$E$376,5,FALSE)</f>
        <v>Closed</v>
      </c>
      <c r="F219" s="181">
        <v>43091</v>
      </c>
      <c r="G219" s="182">
        <f>IFERROR(YEAR(DATE(YEAR(F219),MONTH(F219)+(7-1),1)),VLOOKUP(C219,Incurred_Real!$A$25:$AI$376,Incurred_Real!AI$1,FALSE))</f>
        <v>2018</v>
      </c>
      <c r="H219" s="181"/>
      <c r="O219" s="170"/>
      <c r="P219" s="170"/>
      <c r="Q219" s="170"/>
      <c r="R219" s="170"/>
      <c r="S219" s="170"/>
      <c r="T219" s="170"/>
      <c r="U219" s="170"/>
      <c r="V219" s="170"/>
    </row>
    <row r="220" spans="3:22" x14ac:dyDescent="0.25">
      <c r="C220" s="179" t="s">
        <v>715</v>
      </c>
      <c r="D220" s="179" t="str">
        <f>VLOOKUP(C220,Incurred_Real!$A$25:$B$376,2,FALSE)</f>
        <v>SA Over-Frequency Generation Shedding (OFGS) Scheme</v>
      </c>
      <c r="E220" s="179" t="str">
        <f>VLOOKUP($C220,Incurred_Real!$A$25:$E$376,5,FALSE)</f>
        <v>Closed</v>
      </c>
      <c r="F220" s="181" t="s">
        <v>0</v>
      </c>
      <c r="G220" s="182">
        <f>IFERROR(YEAR(DATE(YEAR(F220),MONTH(F220)+(7-1),1)),VLOOKUP(C220,Incurred_Real!$A$25:$AI$376,Incurred_Real!AI$1,FALSE))</f>
        <v>2021</v>
      </c>
      <c r="H220" s="181"/>
      <c r="O220" s="170"/>
      <c r="P220" s="170"/>
      <c r="Q220" s="170"/>
      <c r="R220" s="170"/>
      <c r="S220" s="170"/>
      <c r="T220" s="170"/>
      <c r="U220" s="170"/>
      <c r="V220" s="170"/>
    </row>
    <row r="221" spans="3:22" x14ac:dyDescent="0.25">
      <c r="C221" s="179" t="s">
        <v>717</v>
      </c>
      <c r="D221" s="179" t="str">
        <f>VLOOKUP(C221,Incurred_Real!$A$25:$B$376,2,FALSE)</f>
        <v>Supply Chain Management</v>
      </c>
      <c r="E221" s="179" t="str">
        <f>VLOOKUP($C221,Incurred_Real!$A$25:$E$376,5,FALSE)</f>
        <v>Closed</v>
      </c>
      <c r="F221" s="181" t="s">
        <v>1405</v>
      </c>
      <c r="G221" s="182">
        <f>IFERROR(YEAR(DATE(YEAR(F221),MONTH(F221)+(7-1),1)),VLOOKUP(C221,Incurred_Real!$A$25:$AI$376,Incurred_Real!AI$1,FALSE))</f>
        <v>2021</v>
      </c>
      <c r="H221" s="181"/>
      <c r="O221" s="170"/>
      <c r="P221" s="170"/>
      <c r="Q221" s="170"/>
      <c r="R221" s="170"/>
      <c r="S221" s="170"/>
      <c r="T221" s="170"/>
      <c r="U221" s="170"/>
      <c r="V221" s="170"/>
    </row>
    <row r="222" spans="3:22" x14ac:dyDescent="0.25">
      <c r="C222" s="179" t="s">
        <v>719</v>
      </c>
      <c r="D222" s="179" t="str">
        <f>VLOOKUP(C222,Incurred_Real!$A$25:$B$376,2,FALSE)</f>
        <v>Temporary Transmission Structures Acquisition</v>
      </c>
      <c r="E222" s="179" t="str">
        <f>VLOOKUP($C222,Incurred_Real!$A$25:$E$376,5,FALSE)</f>
        <v>Closed</v>
      </c>
      <c r="F222" s="181">
        <v>43677</v>
      </c>
      <c r="G222" s="182">
        <f>IFERROR(YEAR(DATE(YEAR(F222),MONTH(F222)+(7-1),1)),VLOOKUP(C222,Incurred_Real!$A$25:$AI$376,Incurred_Real!AI$1,FALSE))</f>
        <v>2020</v>
      </c>
      <c r="H222" s="181" t="s">
        <v>854</v>
      </c>
      <c r="O222" s="170"/>
      <c r="P222" s="170"/>
      <c r="Q222" s="170"/>
      <c r="R222" s="170"/>
      <c r="S222" s="170"/>
      <c r="T222" s="170"/>
      <c r="U222" s="170"/>
      <c r="V222" s="170"/>
    </row>
    <row r="223" spans="3:22" x14ac:dyDescent="0.25">
      <c r="C223" s="179" t="s">
        <v>734</v>
      </c>
      <c r="D223" s="179" t="str">
        <f>VLOOKUP(C223,Incurred_Real!$A$25:$B$376,2,FALSE)</f>
        <v>Yorke Peninsula Telecoms Bearer</v>
      </c>
      <c r="E223" s="179" t="str">
        <f>VLOOKUP($C223,Incurred_Real!$A$25:$E$376,5,FALSE)</f>
        <v>Closed</v>
      </c>
      <c r="F223" s="181">
        <v>43255</v>
      </c>
      <c r="G223" s="182">
        <f>IFERROR(YEAR(DATE(YEAR(F223),MONTH(F223)+(7-1),1)),VLOOKUP(C223,Incurred_Real!$A$25:$AI$376,Incurred_Real!AI$1,FALSE))</f>
        <v>2018</v>
      </c>
      <c r="H223" s="181"/>
      <c r="O223" s="170"/>
      <c r="P223" s="170"/>
      <c r="Q223" s="170"/>
      <c r="R223" s="170"/>
      <c r="S223" s="170"/>
      <c r="T223" s="170"/>
      <c r="U223" s="170"/>
      <c r="V223" s="170"/>
    </row>
    <row r="224" spans="3:22" x14ac:dyDescent="0.25">
      <c r="C224" s="179" t="s">
        <v>736</v>
      </c>
      <c r="D224" s="179" t="str">
        <f>VLOOKUP(C224,Incurred_Real!$A$25:$B$376,2,FALSE)</f>
        <v>Davenport-Cultana Telecoms Bearer</v>
      </c>
      <c r="E224" s="179" t="str">
        <f>VLOOKUP($C224,Incurred_Real!$A$25:$E$376,5,FALSE)</f>
        <v>Active</v>
      </c>
      <c r="F224" s="181">
        <v>43797</v>
      </c>
      <c r="G224" s="182">
        <f>IFERROR(YEAR(DATE(YEAR(F224),MONTH(F224)+(7-1),1)),VLOOKUP(C224,Incurred_Real!$A$25:$AI$376,Incurred_Real!AI$1,FALSE))</f>
        <v>2020</v>
      </c>
      <c r="H224" s="181" t="s">
        <v>854</v>
      </c>
      <c r="O224" s="170"/>
      <c r="P224" s="170"/>
      <c r="Q224" s="170"/>
      <c r="R224" s="170"/>
      <c r="S224" s="170"/>
      <c r="T224" s="170"/>
      <c r="U224" s="170"/>
      <c r="V224" s="170"/>
    </row>
    <row r="225" spans="3:22" x14ac:dyDescent="0.25">
      <c r="C225" s="179" t="s">
        <v>738</v>
      </c>
      <c r="D225" s="179" t="str">
        <f>VLOOKUP(C225,Incurred_Real!$A$25:$B$376,2,FALSE)</f>
        <v>Transformer Geomagnetically Induced Current (GIC) Monitoring</v>
      </c>
      <c r="E225" s="179" t="str">
        <f>VLOOKUP($C225,Incurred_Real!$A$25:$E$376,5,FALSE)</f>
        <v>Deferred</v>
      </c>
      <c r="F225" s="181">
        <v>45616</v>
      </c>
      <c r="G225" s="182">
        <f>IFERROR(YEAR(DATE(YEAR(F225),MONTH(F225)+(7-1),1)),VLOOKUP(C225,Incurred_Real!$A$25:$AI$376,Incurred_Real!AI$1,FALSE))</f>
        <v>2025</v>
      </c>
      <c r="H225" s="181" t="s">
        <v>0</v>
      </c>
      <c r="O225" s="170"/>
      <c r="P225" s="170"/>
      <c r="Q225" s="170"/>
      <c r="R225" s="170"/>
      <c r="S225" s="170"/>
      <c r="T225" s="170"/>
      <c r="U225" s="170"/>
      <c r="V225" s="170"/>
    </row>
    <row r="226" spans="3:22" x14ac:dyDescent="0.25">
      <c r="C226" s="179" t="s">
        <v>740</v>
      </c>
      <c r="D226" s="179" t="str">
        <f>VLOOKUP(C226,Incurred_Real!$A$25:$B$376,2,FALSE)</f>
        <v>East Terrace 275 kV GIS Gas Monitoring System Upgrade</v>
      </c>
      <c r="E226" s="179" t="str">
        <f>VLOOKUP($C226,Incurred_Real!$A$25:$E$376,5,FALSE)</f>
        <v>Active</v>
      </c>
      <c r="F226" s="181">
        <v>44978</v>
      </c>
      <c r="G226" s="182">
        <f>IFERROR(YEAR(DATE(YEAR(F226),MONTH(F226)+(7-1),1)),VLOOKUP(C226,Incurred_Real!$A$25:$AI$376,Incurred_Real!AI$1,FALSE))</f>
        <v>2023</v>
      </c>
      <c r="H226" s="181"/>
      <c r="O226" s="170"/>
      <c r="P226" s="170"/>
      <c r="Q226" s="170"/>
      <c r="R226" s="170"/>
      <c r="S226" s="170"/>
      <c r="T226" s="170"/>
      <c r="U226" s="170"/>
      <c r="V226" s="170"/>
    </row>
    <row r="227" spans="3:22" x14ac:dyDescent="0.25">
      <c r="C227" s="179" t="s">
        <v>742</v>
      </c>
      <c r="D227" s="179" t="str">
        <f>VLOOKUP(C227,Incurred_Real!$A$25:$B$376,2,FALSE)</f>
        <v>Substation Access Roads and Drainage Upgrade</v>
      </c>
      <c r="E227" s="179" t="str">
        <f>VLOOKUP($C227,Incurred_Real!$A$25:$E$376,5,FALSE)</f>
        <v>Closed</v>
      </c>
      <c r="F227" s="181" t="s">
        <v>0</v>
      </c>
      <c r="G227" s="182">
        <f>IFERROR(YEAR(DATE(YEAR(F227),MONTH(F227)+(7-1),1)),VLOOKUP(C227,Incurred_Real!$A$25:$AI$376,Incurred_Real!AI$1,FALSE))</f>
        <v>2020</v>
      </c>
      <c r="H227" s="181"/>
      <c r="O227" s="170"/>
      <c r="P227" s="170"/>
      <c r="Q227" s="170"/>
      <c r="R227" s="170"/>
      <c r="S227" s="170"/>
      <c r="T227" s="170"/>
      <c r="U227" s="170"/>
      <c r="V227" s="170"/>
    </row>
    <row r="228" spans="3:22" x14ac:dyDescent="0.25">
      <c r="C228" s="179" t="s">
        <v>743</v>
      </c>
      <c r="D228" s="179" t="str">
        <f>VLOOKUP(C228,Incurred_Real!$A$25:$B$376,2,FALSE)</f>
        <v>East Terrace, Northfield and Kilburn Emergency Transformer D</v>
      </c>
      <c r="E228" s="179" t="str">
        <f>VLOOKUP($C228,Incurred_Real!$A$25:$E$376,5,FALSE)</f>
        <v>Deferred</v>
      </c>
      <c r="F228" s="181">
        <v>45652</v>
      </c>
      <c r="G228" s="182">
        <f>IFERROR(YEAR(DATE(YEAR(F228),MONTH(F228)+(7-1),1)),VLOOKUP(C228,Incurred_Real!$A$25:$AI$376,Incurred_Real!AI$1,FALSE))</f>
        <v>2025</v>
      </c>
      <c r="H228" s="181"/>
      <c r="O228" s="170"/>
      <c r="P228" s="170"/>
      <c r="Q228" s="170"/>
      <c r="R228" s="170"/>
      <c r="S228" s="170"/>
      <c r="T228" s="170"/>
      <c r="U228" s="170"/>
      <c r="V228" s="170"/>
    </row>
    <row r="229" spans="3:22" x14ac:dyDescent="0.25">
      <c r="C229" s="179" t="s">
        <v>744</v>
      </c>
      <c r="D229" s="179" t="str">
        <f>VLOOKUP(C229,Incurred_Real!$A$25:$B$376,2,FALSE)</f>
        <v>160 MVA 275_132 kV Emergency Transformer Deployment Preparat</v>
      </c>
      <c r="E229" s="179" t="str">
        <f>VLOOKUP($C229,Incurred_Real!$A$25:$E$376,5,FALSE)</f>
        <v>Deferred</v>
      </c>
      <c r="F229" s="181">
        <v>45667</v>
      </c>
      <c r="G229" s="182">
        <f>IFERROR(YEAR(DATE(YEAR(F229),MONTH(F229)+(7-1),1)),VLOOKUP(C229,Incurred_Real!$A$25:$AI$376,Incurred_Real!AI$1,FALSE))</f>
        <v>2025</v>
      </c>
      <c r="H229" s="181"/>
      <c r="O229" s="170"/>
      <c r="P229" s="170"/>
      <c r="Q229" s="170"/>
      <c r="R229" s="170"/>
      <c r="S229" s="170"/>
      <c r="T229" s="170"/>
      <c r="U229" s="170"/>
      <c r="V229" s="170"/>
    </row>
    <row r="230" spans="3:22" x14ac:dyDescent="0.25">
      <c r="C230" s="179" t="s">
        <v>757</v>
      </c>
      <c r="D230" s="179" t="str">
        <f>VLOOKUP(C230,Incurred_Real!$A$25:$B$376,2,FALSE)</f>
        <v>Re-deployable Telecommunication Site</v>
      </c>
      <c r="E230" s="179" t="str">
        <f>VLOOKUP($C230,Incurred_Real!$A$25:$E$376,5,FALSE)</f>
        <v>Closed</v>
      </c>
      <c r="F230" s="181" t="s">
        <v>1405</v>
      </c>
      <c r="G230" s="182">
        <f>IFERROR(YEAR(DATE(YEAR(F230),MONTH(F230)+(7-1),1)),VLOOKUP(C230,Incurred_Real!$A$25:$AI$376,Incurred_Real!AI$1,FALSE))</f>
        <v>2021</v>
      </c>
      <c r="H230" s="181"/>
      <c r="O230" s="170"/>
      <c r="P230" s="170"/>
      <c r="Q230" s="170"/>
      <c r="R230" s="170"/>
      <c r="S230" s="170"/>
      <c r="T230" s="170"/>
      <c r="U230" s="170"/>
      <c r="V230" s="170"/>
    </row>
    <row r="231" spans="3:22" x14ac:dyDescent="0.25">
      <c r="C231" s="179" t="s">
        <v>759</v>
      </c>
      <c r="D231" s="179" t="str">
        <f>VLOOKUP(C231,Incurred_Real!$A$25:$B$376,2,FALSE)</f>
        <v>Telco DC Power Systems Upgrade</v>
      </c>
      <c r="E231" s="179" t="str">
        <f>VLOOKUP($C231,Incurred_Real!$A$25:$E$376,5,FALSE)</f>
        <v>Active</v>
      </c>
      <c r="F231" s="181">
        <v>44469</v>
      </c>
      <c r="G231" s="182">
        <f>IFERROR(YEAR(DATE(YEAR(F231),MONTH(F231)+(7-1),1)),VLOOKUP(C231,Incurred_Real!$A$25:$AI$376,Incurred_Real!AI$1,FALSE))</f>
        <v>2022</v>
      </c>
      <c r="H231" s="181"/>
      <c r="O231" s="170"/>
      <c r="P231" s="170"/>
      <c r="Q231" s="170"/>
      <c r="R231" s="170"/>
      <c r="S231" s="170"/>
      <c r="T231" s="170"/>
      <c r="U231" s="170"/>
      <c r="V231" s="170"/>
    </row>
    <row r="232" spans="3:22" x14ac:dyDescent="0.25">
      <c r="C232" s="179" t="s">
        <v>909</v>
      </c>
      <c r="D232" s="179" t="str">
        <f>VLOOKUP(C232,Incurred_Real!$A$25:$B$376,2,FALSE)</f>
        <v>06174 NCIPAP Constraint Formulation Software Improvements</v>
      </c>
      <c r="E232" s="179" t="str">
        <f>VLOOKUP($C232,Incurred_Real!$A$25:$E$376,5,FALSE)</f>
        <v>Potential</v>
      </c>
      <c r="F232" s="181" t="s">
        <v>0</v>
      </c>
      <c r="G232" s="182">
        <f>IFERROR(YEAR(DATE(YEAR(F232),MONTH(F232)+(7-1),1)),VLOOKUP(C232,Incurred_Real!$A$25:$AI$376,Incurred_Real!AI$1,FALSE))</f>
        <v>2023</v>
      </c>
      <c r="H232" s="181"/>
      <c r="O232" s="170"/>
      <c r="P232" s="170"/>
      <c r="Q232" s="170"/>
      <c r="R232" s="170"/>
      <c r="S232" s="170"/>
      <c r="T232" s="170"/>
      <c r="U232" s="170"/>
      <c r="V232" s="170"/>
    </row>
    <row r="233" spans="3:22" x14ac:dyDescent="0.25">
      <c r="C233" s="179" t="s">
        <v>761</v>
      </c>
      <c r="D233" s="179" t="str">
        <f>VLOOKUP(C233,Incurred_Real!$A$25:$B$376,2,FALSE)</f>
        <v>Renewable Microgrid Demonstration Testbed</v>
      </c>
      <c r="E233" s="179" t="str">
        <f>VLOOKUP($C233,Incurred_Real!$A$25:$E$376,5,FALSE)</f>
        <v>Active</v>
      </c>
      <c r="F233" s="181">
        <v>44483</v>
      </c>
      <c r="G233" s="182">
        <f>IFERROR(YEAR(DATE(YEAR(F233),MONTH(F233)+(7-1),1)),VLOOKUP(C233,Incurred_Real!$A$25:$AI$376,Incurred_Real!AI$1,FALSE))</f>
        <v>2022</v>
      </c>
      <c r="H233" s="181"/>
      <c r="O233" s="170"/>
      <c r="P233" s="170"/>
      <c r="Q233" s="170"/>
      <c r="R233" s="170"/>
      <c r="S233" s="170"/>
      <c r="T233" s="170"/>
      <c r="U233" s="170"/>
      <c r="V233" s="170"/>
    </row>
    <row r="234" spans="3:22" x14ac:dyDescent="0.25">
      <c r="C234" s="179" t="s">
        <v>762</v>
      </c>
      <c r="D234" s="179" t="str">
        <f>VLOOKUP(C234,Incurred_Real!$A$25:$B$376,2,FALSE)</f>
        <v>System Integrity Protection Schemes (SIPS)</v>
      </c>
      <c r="E234" s="179" t="str">
        <f>VLOOKUP($C234,Incurred_Real!$A$25:$E$376,5,FALSE)</f>
        <v>Closed</v>
      </c>
      <c r="F234" s="181">
        <v>43985</v>
      </c>
      <c r="G234" s="182">
        <f>IFERROR(YEAR(DATE(YEAR(F234),MONTH(F234)+(7-1),1)),VLOOKUP(C234,Incurred_Real!$A$25:$AI$376,Incurred_Real!AI$1,FALSE))</f>
        <v>2020</v>
      </c>
      <c r="H234" s="181" t="s">
        <v>854</v>
      </c>
      <c r="O234" s="170"/>
      <c r="P234" s="170"/>
      <c r="Q234" s="170"/>
      <c r="R234" s="170"/>
      <c r="S234" s="170"/>
      <c r="T234" s="170"/>
      <c r="U234" s="170"/>
      <c r="V234" s="170"/>
    </row>
    <row r="235" spans="3:22" x14ac:dyDescent="0.25">
      <c r="C235" s="179" t="s">
        <v>763</v>
      </c>
      <c r="D235" s="179" t="str">
        <f>VLOOKUP(C235,Incurred_Real!$A$25:$B$376,2,FALSE)</f>
        <v>Substation Improvements for System Black Conditions</v>
      </c>
      <c r="E235" s="179" t="str">
        <f>VLOOKUP($C235,Incurred_Real!$A$25:$E$376,5,FALSE)</f>
        <v>Active</v>
      </c>
      <c r="F235" s="181">
        <v>45385</v>
      </c>
      <c r="G235" s="182">
        <f>IFERROR(YEAR(DATE(YEAR(F235),MONTH(F235)+(7-1),1)),VLOOKUP(C235,Incurred_Real!$A$25:$AI$376,Incurred_Real!AI$1,FALSE))</f>
        <v>2024</v>
      </c>
      <c r="H235" s="181" t="s">
        <v>854</v>
      </c>
      <c r="O235" s="170"/>
      <c r="P235" s="170"/>
      <c r="Q235" s="170"/>
      <c r="R235" s="170"/>
      <c r="S235" s="170"/>
      <c r="T235" s="170"/>
      <c r="U235" s="170"/>
      <c r="V235" s="170"/>
    </row>
    <row r="236" spans="3:22" x14ac:dyDescent="0.25">
      <c r="C236" s="179" t="s">
        <v>764</v>
      </c>
      <c r="D236" s="179" t="str">
        <f>VLOOKUP(C236,Incurred_Real!$A$25:$B$376,2,FALSE)</f>
        <v>Substation Environmental Investigation</v>
      </c>
      <c r="E236" s="179" t="str">
        <f>VLOOKUP($C236,Incurred_Real!$A$25:$E$376,5,FALSE)</f>
        <v>Closed</v>
      </c>
      <c r="F236" s="181">
        <v>43585</v>
      </c>
      <c r="G236" s="182">
        <f>IFERROR(YEAR(DATE(YEAR(F236),MONTH(F236)+(7-1),1)),VLOOKUP(C236,Incurred_Real!$A$25:$AI$376,Incurred_Real!AI$1,FALSE))</f>
        <v>2019</v>
      </c>
      <c r="H236" s="181"/>
      <c r="O236" s="170"/>
      <c r="P236" s="170"/>
      <c r="Q236" s="170"/>
      <c r="R236" s="170"/>
      <c r="S236" s="170"/>
      <c r="T236" s="170"/>
      <c r="U236" s="170"/>
      <c r="V236" s="170"/>
    </row>
    <row r="237" spans="3:22" x14ac:dyDescent="0.25">
      <c r="C237" s="179" t="s">
        <v>765</v>
      </c>
      <c r="D237" s="179" t="str">
        <f>VLOOKUP(C237,Incurred_Real!$A$25:$B$376,2,FALSE)</f>
        <v>NCIPAP South East 275 kV Capacitor Bank</v>
      </c>
      <c r="E237" s="179" t="str">
        <f>VLOOKUP($C237,Incurred_Real!$A$25:$E$376,5,FALSE)</f>
        <v>Active</v>
      </c>
      <c r="F237" s="181">
        <v>44855</v>
      </c>
      <c r="G237" s="182">
        <f>IFERROR(YEAR(DATE(YEAR(F237),MONTH(F237)+(7-1),1)),VLOOKUP(C237,Incurred_Real!$A$25:$AI$376,Incurred_Real!AI$1,FALSE))</f>
        <v>2023</v>
      </c>
      <c r="H237" s="181"/>
      <c r="O237" s="170"/>
      <c r="P237" s="170"/>
      <c r="Q237" s="170"/>
      <c r="R237" s="170"/>
      <c r="S237" s="170"/>
      <c r="T237" s="170"/>
      <c r="U237" s="170"/>
      <c r="V237" s="170"/>
    </row>
    <row r="238" spans="3:22" x14ac:dyDescent="0.25">
      <c r="C238" s="179" t="s">
        <v>778</v>
      </c>
      <c r="D238" s="179" t="str">
        <f>VLOOKUP(C238,Incurred_Real!$A$25:$B$376,2,FALSE)</f>
        <v>Spencer Gulf Emergency Bypass Preparation</v>
      </c>
      <c r="E238" s="179" t="str">
        <f>VLOOKUP($C238,Incurred_Real!$A$25:$E$376,5,FALSE)</f>
        <v>Active</v>
      </c>
      <c r="F238" s="181">
        <v>45471</v>
      </c>
      <c r="G238" s="182">
        <f>IFERROR(YEAR(DATE(YEAR(F238),MONTH(F238)+(7-1),1)),VLOOKUP(C238,Incurred_Real!$A$25:$AI$376,Incurred_Real!AI$1,FALSE))</f>
        <v>2024</v>
      </c>
      <c r="H238" s="181" t="s">
        <v>854</v>
      </c>
      <c r="O238" s="170"/>
      <c r="P238" s="170"/>
      <c r="Q238" s="170"/>
      <c r="R238" s="170"/>
      <c r="S238" s="170"/>
      <c r="T238" s="170"/>
      <c r="U238" s="170"/>
      <c r="V238" s="170"/>
    </row>
    <row r="239" spans="3:22" x14ac:dyDescent="0.25">
      <c r="C239" s="179" t="s">
        <v>889</v>
      </c>
      <c r="D239" s="179" t="str">
        <f>VLOOKUP(C239,Incurred_Real!$A$25:$B$376,2,FALSE)</f>
        <v>Main Grid System Strength Support</v>
      </c>
      <c r="E239" s="179" t="str">
        <f>VLOOKUP($C239,Incurred_Real!$A$25:$E$376,5,FALSE)</f>
        <v>Active</v>
      </c>
      <c r="F239" s="181">
        <v>44467</v>
      </c>
      <c r="G239" s="182">
        <f>IFERROR(YEAR(DATE(YEAR(F239),MONTH(F239)+(7-1),1)),VLOOKUP(C239,Incurred_Real!$A$25:$AI$376,Incurred_Real!AI$1,FALSE))</f>
        <v>2022</v>
      </c>
      <c r="H239" s="181" t="s">
        <v>0</v>
      </c>
      <c r="O239" s="170"/>
      <c r="P239" s="170"/>
      <c r="Q239" s="170"/>
      <c r="R239" s="170"/>
      <c r="S239" s="170"/>
      <c r="T239" s="170"/>
      <c r="U239" s="170"/>
      <c r="V239" s="170"/>
    </row>
    <row r="240" spans="3:22" x14ac:dyDescent="0.25">
      <c r="C240" s="179" t="s">
        <v>880</v>
      </c>
      <c r="D240" s="179" t="str">
        <f>VLOOKUP(C240,Incurred_Real!$A$25:$B$376,2,FALSE)</f>
        <v>Davenport-Pimba 132 kV Line Low Span Uprating</v>
      </c>
      <c r="E240" s="179" t="str">
        <f>VLOOKUP($C240,Incurred_Real!$A$25:$E$376,5,FALSE)</f>
        <v>Active</v>
      </c>
      <c r="F240" s="181">
        <v>43558</v>
      </c>
      <c r="G240" s="182">
        <f>IFERROR(YEAR(DATE(YEAR(F240),MONTH(F240)+(7-1),1)),VLOOKUP(C240,Incurred_Real!$A$25:$AI$376,Incurred_Real!AI$1,FALSE))</f>
        <v>2019</v>
      </c>
      <c r="H240" s="181" t="s">
        <v>854</v>
      </c>
      <c r="O240" s="170"/>
      <c r="P240" s="170"/>
      <c r="Q240" s="170"/>
      <c r="R240" s="170"/>
      <c r="S240" s="170"/>
      <c r="T240" s="170"/>
      <c r="U240" s="170"/>
      <c r="V240" s="170"/>
    </row>
    <row r="241" spans="3:22" x14ac:dyDescent="0.25">
      <c r="C241" s="179" t="s">
        <v>876</v>
      </c>
      <c r="D241" s="179" t="str">
        <f>VLOOKUP(C241,Incurred_Real!$A$25:$B$376,2,FALSE)</f>
        <v>Group Corporate Financial Model Replacement</v>
      </c>
      <c r="E241" s="179" t="str">
        <f>VLOOKUP($C241,Incurred_Real!$A$25:$E$376,5,FALSE)</f>
        <v>Closed</v>
      </c>
      <c r="F241" s="181">
        <v>43081</v>
      </c>
      <c r="G241" s="182">
        <f>IFERROR(YEAR(DATE(YEAR(F241),MONTH(F241)+(7-1),1)),VLOOKUP(C241,Incurred_Real!$A$25:$AI$376,Incurred_Real!AI$1,FALSE))</f>
        <v>2018</v>
      </c>
      <c r="H241" s="181"/>
      <c r="O241" s="170"/>
      <c r="P241" s="170"/>
      <c r="Q241" s="170"/>
      <c r="R241" s="170"/>
      <c r="S241" s="170"/>
      <c r="T241" s="170"/>
      <c r="U241" s="170"/>
      <c r="V241" s="170"/>
    </row>
    <row r="242" spans="3:22" x14ac:dyDescent="0.25">
      <c r="C242" s="179" t="s">
        <v>881</v>
      </c>
      <c r="D242" s="179" t="str">
        <f>VLOOKUP(C242,Incurred_Real!$A$25:$B$376,2,FALSE)</f>
        <v>F1919 and F1920 Tower Replacement</v>
      </c>
      <c r="E242" s="179" t="str">
        <f>VLOOKUP($C242,Incurred_Real!$A$25:$E$376,5,FALSE)</f>
        <v>Closed</v>
      </c>
      <c r="F242" s="181" t="s">
        <v>0</v>
      </c>
      <c r="G242" s="182" t="str">
        <f>IFERROR(YEAR(DATE(YEAR(F242),MONTH(F242)+(7-1),1)),VLOOKUP(C242,Incurred_Real!$A$25:$AI$376,Incurred_Real!AI$1,FALSE))</f>
        <v>2017</v>
      </c>
      <c r="H242" s="181"/>
      <c r="O242" s="170"/>
      <c r="P242" s="170"/>
      <c r="Q242" s="170"/>
      <c r="R242" s="170"/>
      <c r="S242" s="170"/>
      <c r="T242" s="170"/>
      <c r="U242" s="170"/>
      <c r="V242" s="170"/>
    </row>
    <row r="243" spans="3:22" x14ac:dyDescent="0.25">
      <c r="C243" s="179" t="s">
        <v>874</v>
      </c>
      <c r="D243" s="179" t="str">
        <f>VLOOKUP(C243,Incurred_Real!$A$25:$B$376,2,FALSE)</f>
        <v>Port Lincoln Network Support Connection Point</v>
      </c>
      <c r="E243" s="179" t="str">
        <f>VLOOKUP($C243,Incurred_Real!$A$25:$E$376,5,FALSE)</f>
        <v>Closed</v>
      </c>
      <c r="F243" s="181">
        <v>43613</v>
      </c>
      <c r="G243" s="182">
        <f>IFERROR(YEAR(DATE(YEAR(F243),MONTH(F243)+(7-1),1)),VLOOKUP(C243,Incurred_Real!$A$25:$AI$376,Incurred_Real!AI$1,FALSE))</f>
        <v>2019</v>
      </c>
      <c r="H243" s="181"/>
      <c r="O243" s="170"/>
      <c r="P243" s="170"/>
      <c r="Q243" s="170"/>
      <c r="R243" s="170"/>
      <c r="S243" s="170"/>
      <c r="T243" s="170"/>
      <c r="U243" s="170"/>
      <c r="V243" s="170"/>
    </row>
    <row r="244" spans="3:22" x14ac:dyDescent="0.25">
      <c r="C244" s="179" t="s">
        <v>873</v>
      </c>
      <c r="D244" s="179" t="str">
        <f>VLOOKUP(C244,Incurred_Real!$A$25:$B$376,2,FALSE)</f>
        <v>Mobilong Connection Point Substation - Segregation of Assets</v>
      </c>
      <c r="E244" s="179" t="str">
        <f>VLOOKUP($C244,Incurred_Real!$A$25:$E$376,5,FALSE)</f>
        <v>Closed</v>
      </c>
      <c r="F244" s="181" t="s">
        <v>0</v>
      </c>
      <c r="G244" s="182">
        <f>IFERROR(YEAR(DATE(YEAR(F244),MONTH(F244)+(7-1),1)),VLOOKUP(C244,Incurred_Real!$A$25:$AI$376,Incurred_Real!AI$1,FALSE))</f>
        <v>2020</v>
      </c>
      <c r="H244" s="181" t="s">
        <v>0</v>
      </c>
      <c r="O244" s="170"/>
      <c r="P244" s="170"/>
      <c r="Q244" s="170"/>
      <c r="R244" s="170"/>
      <c r="S244" s="170"/>
      <c r="T244" s="170"/>
      <c r="U244" s="170"/>
      <c r="V244" s="170"/>
    </row>
    <row r="245" spans="3:22" x14ac:dyDescent="0.25">
      <c r="C245" s="179" t="s">
        <v>879</v>
      </c>
      <c r="D245" s="179" t="str">
        <f>VLOOKUP(C245,Incurred_Real!$A$25:$B$376,2,FALSE)</f>
        <v>Asset Data Capture 2019-20</v>
      </c>
      <c r="E245" s="179" t="str">
        <f>VLOOKUP($C245,Incurred_Real!$A$25:$E$376,5,FALSE)</f>
        <v>Closed</v>
      </c>
      <c r="F245" s="181">
        <v>44103</v>
      </c>
      <c r="G245" s="182">
        <f>IFERROR(YEAR(DATE(YEAR(F245),MONTH(F245)+(7-1),1)),VLOOKUP(C245,Incurred_Real!$A$25:$AI$376,Incurred_Real!AI$1,FALSE))</f>
        <v>2021</v>
      </c>
      <c r="H245" s="181" t="s">
        <v>0</v>
      </c>
      <c r="O245" s="170"/>
      <c r="P245" s="170"/>
      <c r="Q245" s="170"/>
      <c r="R245" s="170"/>
      <c r="S245" s="170"/>
      <c r="T245" s="170"/>
      <c r="U245" s="170"/>
      <c r="V245" s="170"/>
    </row>
    <row r="246" spans="3:22" x14ac:dyDescent="0.25">
      <c r="C246" s="179" t="s">
        <v>897</v>
      </c>
      <c r="D246" s="179" t="str">
        <f>VLOOKUP(C246,Incurred_Real!$A$25:$B$376,2,FALSE)</f>
        <v>Asset Data Capture 2021-22</v>
      </c>
      <c r="E246" s="179" t="str">
        <f>VLOOKUP($C246,Incurred_Real!$A$25:$E$376,5,FALSE)</f>
        <v>Active</v>
      </c>
      <c r="F246" s="181">
        <v>45111</v>
      </c>
      <c r="G246" s="182">
        <f>IFERROR(YEAR(DATE(YEAR(F246),MONTH(F246)+(7-1),1)),VLOOKUP(C246,Incurred_Real!$A$25:$AI$376,Incurred_Real!AI$1,FALSE))</f>
        <v>2024</v>
      </c>
      <c r="H246" s="181" t="s">
        <v>0</v>
      </c>
      <c r="O246" s="170"/>
      <c r="P246" s="170"/>
      <c r="Q246" s="170"/>
      <c r="R246" s="170"/>
      <c r="S246" s="170"/>
      <c r="T246" s="170"/>
      <c r="U246" s="170"/>
      <c r="V246" s="170"/>
    </row>
    <row r="247" spans="3:22" x14ac:dyDescent="0.25">
      <c r="C247" s="179" t="s">
        <v>877</v>
      </c>
      <c r="D247" s="179" t="str">
        <f>VLOOKUP(C247,Incurred_Real!$A$25:$B$376,2,FALSE)</f>
        <v>Incident and Environmental Data Management</v>
      </c>
      <c r="E247" s="179" t="str">
        <f>VLOOKUP($C247,Incurred_Real!$A$25:$E$376,5,FALSE)</f>
        <v>Closed</v>
      </c>
      <c r="F247" s="181" t="s">
        <v>0</v>
      </c>
      <c r="G247" s="182">
        <f>IFERROR(YEAR(DATE(YEAR(F247),MONTH(F247)+(7-1),1)),VLOOKUP(C247,Incurred_Real!$A$25:$AI$376,Incurred_Real!AI$1,FALSE))</f>
        <v>2019</v>
      </c>
      <c r="H247" s="181" t="s">
        <v>0</v>
      </c>
      <c r="O247" s="170"/>
      <c r="P247" s="170"/>
      <c r="Q247" s="170"/>
      <c r="R247" s="170"/>
      <c r="S247" s="170"/>
      <c r="T247" s="170"/>
      <c r="U247" s="170"/>
      <c r="V247" s="170"/>
    </row>
    <row r="248" spans="3:22" x14ac:dyDescent="0.25">
      <c r="C248" s="179" t="s">
        <v>891</v>
      </c>
      <c r="D248" s="179" t="str">
        <f>VLOOKUP(C248,Incurred_Real!$A$25:$B$376,2,FALSE)</f>
        <v>Asset Data Visualisation and VR</v>
      </c>
      <c r="E248" s="179" t="str">
        <f>VLOOKUP($C248,Incurred_Real!$A$25:$E$376,5,FALSE)</f>
        <v>Closed</v>
      </c>
      <c r="F248" s="181" t="s">
        <v>0</v>
      </c>
      <c r="G248" s="182">
        <f>IFERROR(YEAR(DATE(YEAR(F248),MONTH(F248)+(7-1),1)),VLOOKUP(C248,Incurred_Real!$A$25:$AI$376,Incurred_Real!AI$1,FALSE))</f>
        <v>2021</v>
      </c>
      <c r="H248" s="181" t="s">
        <v>0</v>
      </c>
      <c r="O248" s="170"/>
      <c r="P248" s="170"/>
      <c r="Q248" s="170"/>
      <c r="R248" s="170"/>
      <c r="S248" s="170"/>
      <c r="T248" s="170"/>
      <c r="U248" s="170"/>
      <c r="V248" s="170"/>
    </row>
    <row r="249" spans="3:22" x14ac:dyDescent="0.25">
      <c r="C249" s="179" t="s">
        <v>882</v>
      </c>
      <c r="D249" s="179" t="str">
        <f>VLOOKUP(C249,Incurred_Real!$A$25:$B$376,2,FALSE)</f>
        <v>Network Testing, Monitoring and Servicing Equipment Replacem</v>
      </c>
      <c r="E249" s="179" t="str">
        <f>VLOOKUP($C249,Incurred_Real!$A$25:$E$376,5,FALSE)</f>
        <v>Active</v>
      </c>
      <c r="F249" s="181">
        <v>44043</v>
      </c>
      <c r="G249" s="182">
        <f>IFERROR(YEAR(DATE(YEAR(F249),MONTH(F249)+(7-1),1)),VLOOKUP(C249,Incurred_Real!$A$25:$AI$376,Incurred_Real!AI$1,FALSE))</f>
        <v>2021</v>
      </c>
      <c r="H249" s="181" t="s">
        <v>854</v>
      </c>
      <c r="O249" s="170"/>
      <c r="P249" s="170"/>
      <c r="Q249" s="170"/>
      <c r="R249" s="170"/>
      <c r="S249" s="170"/>
      <c r="T249" s="170"/>
      <c r="U249" s="170"/>
      <c r="V249" s="170"/>
    </row>
    <row r="250" spans="3:22" x14ac:dyDescent="0.25">
      <c r="C250" s="179" t="s">
        <v>887</v>
      </c>
      <c r="D250" s="179" t="str">
        <f>VLOOKUP(C250,Incurred_Real!$A$25:$B$376,2,FALSE)</f>
        <v>Capacitor Bank Infrastructure Safety Improvement</v>
      </c>
      <c r="E250" s="179" t="str">
        <f>VLOOKUP($C250,Incurred_Real!$A$25:$E$376,5,FALSE)</f>
        <v>Active</v>
      </c>
      <c r="F250" s="181">
        <v>44770</v>
      </c>
      <c r="G250" s="182">
        <f>IFERROR(YEAR(DATE(YEAR(F250),MONTH(F250)+(7-1),1)),VLOOKUP(C250,Incurred_Real!$A$25:$AI$376,Incurred_Real!AI$1,FALSE))</f>
        <v>2023</v>
      </c>
      <c r="H250" s="181" t="s">
        <v>0</v>
      </c>
      <c r="O250" s="170"/>
      <c r="P250" s="170"/>
      <c r="Q250" s="170"/>
      <c r="R250" s="170"/>
      <c r="S250" s="170"/>
      <c r="T250" s="170"/>
      <c r="U250" s="170"/>
      <c r="V250" s="170"/>
    </row>
    <row r="251" spans="3:22" x14ac:dyDescent="0.25">
      <c r="C251" s="179" t="s">
        <v>888</v>
      </c>
      <c r="D251" s="179" t="str">
        <f>VLOOKUP(C251,Incurred_Real!$A$25:$B$376,2,FALSE)</f>
        <v>CyberKey Replacement and Security Upgrades</v>
      </c>
      <c r="E251" s="179" t="str">
        <f>VLOOKUP($C251,Incurred_Real!$A$25:$E$376,5,FALSE)</f>
        <v>Closed</v>
      </c>
      <c r="F251" s="181">
        <v>44165</v>
      </c>
      <c r="G251" s="182">
        <f>IFERROR(YEAR(DATE(YEAR(F251),MONTH(F251)+(7-1),1)),VLOOKUP(C251,Incurred_Real!$A$25:$AI$376,Incurred_Real!AI$1,FALSE))</f>
        <v>2021</v>
      </c>
      <c r="H251" s="181"/>
      <c r="O251" s="170"/>
      <c r="P251" s="170"/>
      <c r="Q251" s="170"/>
      <c r="R251" s="170"/>
      <c r="S251" s="170"/>
      <c r="T251" s="170"/>
      <c r="U251" s="170"/>
      <c r="V251" s="170"/>
    </row>
    <row r="252" spans="3:22" x14ac:dyDescent="0.25">
      <c r="C252" s="179" t="s">
        <v>883</v>
      </c>
      <c r="D252" s="179" t="str">
        <f>VLOOKUP(C252,Incurred_Real!$A$25:$B$376,2,FALSE)</f>
        <v>Emergency Unit Asset Replacement 2018 -2023</v>
      </c>
      <c r="E252" s="179" t="str">
        <f>VLOOKUP($C252,Incurred_Real!$A$25:$E$376,5,FALSE)</f>
        <v>Closed</v>
      </c>
      <c r="F252" s="181">
        <v>44018</v>
      </c>
      <c r="G252" s="182">
        <f>IFERROR(YEAR(DATE(YEAR(F252),MONTH(F252)+(7-1),1)),VLOOKUP(C252,Incurred_Real!$A$25:$AI$376,Incurred_Real!AI$1,FALSE))</f>
        <v>2021</v>
      </c>
      <c r="H252" s="181"/>
      <c r="O252" s="170"/>
      <c r="P252" s="170"/>
      <c r="Q252" s="170"/>
      <c r="R252" s="170"/>
      <c r="S252" s="170"/>
      <c r="T252" s="170"/>
      <c r="U252" s="170"/>
      <c r="V252" s="170"/>
    </row>
    <row r="253" spans="3:22" x14ac:dyDescent="0.25">
      <c r="C253" s="179" t="s">
        <v>878</v>
      </c>
      <c r="D253" s="179" t="str">
        <f>VLOOKUP(C253,Incurred_Real!$A$25:$B$376,2,FALSE)</f>
        <v>PSCAD and PowerFactory Analysis Tools</v>
      </c>
      <c r="E253" s="179" t="str">
        <f>VLOOKUP($C253,Incurred_Real!$A$25:$E$376,5,FALSE)</f>
        <v>Active</v>
      </c>
      <c r="F253" s="181">
        <v>44188</v>
      </c>
      <c r="G253" s="182">
        <f>IFERROR(YEAR(DATE(YEAR(F253),MONTH(F253)+(7-1),1)),VLOOKUP(C253,Incurred_Real!$A$25:$AI$376,Incurred_Real!AI$1,FALSE))</f>
        <v>2021</v>
      </c>
      <c r="H253" s="181" t="s">
        <v>854</v>
      </c>
      <c r="O253" s="170"/>
      <c r="P253" s="170"/>
      <c r="Q253" s="170"/>
      <c r="R253" s="170"/>
      <c r="S253" s="170"/>
      <c r="T253" s="170"/>
      <c r="U253" s="170"/>
      <c r="V253" s="170"/>
    </row>
    <row r="254" spans="3:22" x14ac:dyDescent="0.25">
      <c r="C254" s="179" t="s">
        <v>898</v>
      </c>
      <c r="D254" s="179" t="str">
        <f>VLOOKUP(C254,Incurred_Real!$A$25:$B$376,2,FALSE)</f>
        <v>Spare 275 kV 15 MVAr Oil Filled Reactor</v>
      </c>
      <c r="E254" s="179" t="str">
        <f>VLOOKUP($C254,Incurred_Real!$A$25:$E$376,5,FALSE)</f>
        <v>Active</v>
      </c>
      <c r="F254" s="181">
        <v>45008</v>
      </c>
      <c r="G254" s="182">
        <f>IFERROR(YEAR(DATE(YEAR(F254),MONTH(F254)+(7-1),1)),VLOOKUP(C254,Incurred_Real!$A$25:$AI$376,Incurred_Real!AI$1,FALSE))</f>
        <v>2023</v>
      </c>
      <c r="H254" s="181" t="s">
        <v>854</v>
      </c>
      <c r="O254" s="170"/>
      <c r="P254" s="170"/>
      <c r="Q254" s="170"/>
      <c r="R254" s="170"/>
      <c r="S254" s="170"/>
      <c r="T254" s="170"/>
      <c r="U254" s="170"/>
      <c r="V254" s="170"/>
    </row>
    <row r="255" spans="3:22" x14ac:dyDescent="0.25">
      <c r="C255" s="179" t="s">
        <v>884</v>
      </c>
      <c r="D255" s="179" t="str">
        <f>VLOOKUP(C255,Incurred_Real!$A$25:$B$376,2,FALSE)</f>
        <v>Port Pirie and Bungama 11kV RMU and Aux Transformer Replacem</v>
      </c>
      <c r="E255" s="179" t="str">
        <f>VLOOKUP($C255,Incurred_Real!$A$25:$E$376,5,FALSE)</f>
        <v>Active</v>
      </c>
      <c r="F255" s="181">
        <v>44886</v>
      </c>
      <c r="G255" s="182">
        <f>IFERROR(YEAR(DATE(YEAR(F255),MONTH(F255)+(7-1),1)),VLOOKUP(C255,Incurred_Real!$A$25:$AI$376,Incurred_Real!AI$1,FALSE))</f>
        <v>2023</v>
      </c>
      <c r="H255" s="181" t="s">
        <v>0</v>
      </c>
      <c r="O255" s="170"/>
      <c r="P255" s="170"/>
      <c r="Q255" s="170"/>
      <c r="R255" s="170"/>
      <c r="S255" s="170"/>
      <c r="T255" s="170"/>
      <c r="U255" s="170"/>
      <c r="V255" s="170"/>
    </row>
    <row r="256" spans="3:22" x14ac:dyDescent="0.25">
      <c r="C256" s="179" t="s">
        <v>908</v>
      </c>
      <c r="D256" s="179" t="str">
        <f>VLOOKUP(C256,Incurred_Real!$A$25:$B$376,2,FALSE)</f>
        <v>Wide Area Protection Scheme (WAPS)</v>
      </c>
      <c r="E256" s="179" t="str">
        <f>VLOOKUP($C256,Incurred_Real!$A$25:$E$376,5,FALSE)</f>
        <v>Active</v>
      </c>
      <c r="F256" s="181">
        <v>44819</v>
      </c>
      <c r="G256" s="182">
        <f>IFERROR(YEAR(DATE(YEAR(F256),MONTH(F256)+(7-1),1)),VLOOKUP(C256,Incurred_Real!$A$25:$AI$376,Incurred_Real!AI$1,FALSE))</f>
        <v>2023</v>
      </c>
      <c r="H256" s="181"/>
      <c r="O256" s="170"/>
      <c r="P256" s="170"/>
      <c r="Q256" s="170"/>
      <c r="R256" s="170"/>
      <c r="S256" s="170"/>
      <c r="T256" s="170"/>
      <c r="U256" s="170"/>
      <c r="V256" s="170"/>
    </row>
    <row r="257" spans="3:22" x14ac:dyDescent="0.25">
      <c r="C257" s="179" t="s">
        <v>885</v>
      </c>
      <c r="D257" s="179" t="str">
        <f>VLOOKUP(C257,Incurred_Real!$A$25:$B$376,2,FALSE)</f>
        <v>Para Surface Water Drainage Replacement</v>
      </c>
      <c r="E257" s="179" t="str">
        <f>VLOOKUP($C257,Incurred_Real!$A$25:$E$376,5,FALSE)</f>
        <v>Closed</v>
      </c>
      <c r="F257" s="181">
        <v>45114</v>
      </c>
      <c r="G257" s="182">
        <f>IFERROR(YEAR(DATE(YEAR(F257),MONTH(F257)+(7-1),1)),VLOOKUP(C257,Incurred_Real!$A$25:$AI$376,Incurred_Real!AI$1,FALSE))</f>
        <v>2024</v>
      </c>
      <c r="H257" s="181" t="s">
        <v>0</v>
      </c>
      <c r="O257" s="170"/>
      <c r="P257" s="170"/>
      <c r="Q257" s="170"/>
      <c r="R257" s="170"/>
      <c r="S257" s="170"/>
      <c r="T257" s="170"/>
      <c r="U257" s="170"/>
      <c r="V257" s="170"/>
    </row>
    <row r="258" spans="3:22" x14ac:dyDescent="0.25">
      <c r="C258" s="179" t="s">
        <v>875</v>
      </c>
      <c r="D258" s="179" t="str">
        <f>VLOOKUP(C258,Incurred_Real!$A$25:$B$376,2,FALSE)</f>
        <v>Short Term Accommodation - 99 Frome Street</v>
      </c>
      <c r="E258" s="179" t="str">
        <f>VLOOKUP($C258,Incurred_Real!$A$25:$E$376,5,FALSE)</f>
        <v>Closed</v>
      </c>
      <c r="F258" s="181">
        <v>43683</v>
      </c>
      <c r="G258" s="182">
        <f>IFERROR(YEAR(DATE(YEAR(F258),MONTH(F258)+(7-1),1)),VLOOKUP(C258,Incurred_Real!$A$25:$AI$376,Incurred_Real!AI$1,FALSE))</f>
        <v>2020</v>
      </c>
      <c r="H258" s="181" t="s">
        <v>0</v>
      </c>
      <c r="O258" s="170"/>
      <c r="P258" s="170"/>
      <c r="Q258" s="170"/>
      <c r="R258" s="170"/>
      <c r="S258" s="170"/>
      <c r="T258" s="170"/>
      <c r="U258" s="170"/>
      <c r="V258" s="170"/>
    </row>
    <row r="259" spans="3:22" x14ac:dyDescent="0.25">
      <c r="C259" s="179" t="s">
        <v>899</v>
      </c>
      <c r="D259" s="179" t="str">
        <f>VLOOKUP(C259,Incurred_Real!$A$25:$B$376,2,FALSE)</f>
        <v>Universal Spare SVC Transformer</v>
      </c>
      <c r="E259" s="179" t="str">
        <f>VLOOKUP($C259,Incurred_Real!$A$25:$E$376,5,FALSE)</f>
        <v>Active</v>
      </c>
      <c r="F259" s="181">
        <v>44936</v>
      </c>
      <c r="G259" s="182">
        <f>IFERROR(YEAR(DATE(YEAR(F259),MONTH(F259)+(7-1),1)),VLOOKUP(C259,Incurred_Real!$A$25:$AI$376,Incurred_Real!AI$1,FALSE))</f>
        <v>2023</v>
      </c>
      <c r="H259" s="181" t="s">
        <v>0</v>
      </c>
      <c r="O259" s="170"/>
      <c r="P259" s="170"/>
      <c r="Q259" s="170"/>
      <c r="R259" s="170"/>
      <c r="S259" s="170"/>
      <c r="T259" s="170"/>
      <c r="U259" s="170"/>
      <c r="V259" s="170"/>
    </row>
    <row r="260" spans="3:22" x14ac:dyDescent="0.25">
      <c r="C260" s="179" t="s">
        <v>892</v>
      </c>
      <c r="D260" s="179" t="str">
        <f>VLOOKUP(C260,Incurred_Real!$A$25:$B$376,2,FALSE)</f>
        <v>Journey Management - Mipela Upgrade</v>
      </c>
      <c r="E260" s="179" t="str">
        <f>VLOOKUP($C260,Incurred_Real!$A$25:$E$376,5,FALSE)</f>
        <v>Active</v>
      </c>
      <c r="F260" s="181">
        <v>44866</v>
      </c>
      <c r="G260" s="182">
        <f>IFERROR(YEAR(DATE(YEAR(F260),MONTH(F260)+(7-1),1)),VLOOKUP(C260,Incurred_Real!$A$25:$AI$376,Incurred_Real!AI$1,FALSE))</f>
        <v>2023</v>
      </c>
      <c r="H260" s="181" t="s">
        <v>0</v>
      </c>
      <c r="O260" s="170"/>
      <c r="P260" s="170"/>
      <c r="Q260" s="170"/>
      <c r="R260" s="170"/>
      <c r="S260" s="170"/>
      <c r="T260" s="170"/>
      <c r="U260" s="170"/>
      <c r="V260" s="170"/>
    </row>
    <row r="261" spans="3:22" x14ac:dyDescent="0.25">
      <c r="C261" s="179" t="s">
        <v>900</v>
      </c>
      <c r="D261" s="179" t="str">
        <f>VLOOKUP(C261,Incurred_Real!$A$25:$B$376,2,FALSE)</f>
        <v>Substation Battery Unit Asset Replacement 2018-2023</v>
      </c>
      <c r="E261" s="179" t="str">
        <f>VLOOKUP($C261,Incurred_Real!$A$25:$E$376,5,FALSE)</f>
        <v>Active</v>
      </c>
      <c r="F261" s="181">
        <v>45107</v>
      </c>
      <c r="G261" s="182">
        <f>IFERROR(YEAR(DATE(YEAR(F261),MONTH(F261)+(7-1),1)),VLOOKUP(C261,Incurred_Real!$A$25:$AI$376,Incurred_Real!AI$1,FALSE))</f>
        <v>2023</v>
      </c>
      <c r="H261" s="181"/>
      <c r="O261" s="170"/>
      <c r="P261" s="170"/>
      <c r="Q261" s="170"/>
      <c r="R261" s="170"/>
      <c r="S261" s="170"/>
      <c r="T261" s="170"/>
      <c r="U261" s="170"/>
      <c r="V261" s="170"/>
    </row>
    <row r="262" spans="3:22" x14ac:dyDescent="0.25">
      <c r="C262" s="179" t="s">
        <v>905</v>
      </c>
      <c r="D262" s="179" t="str">
        <f>VLOOKUP(C262,Incurred_Real!$A$25:$B$376,2,FALSE)</f>
        <v>Substation LAN Replacement 2018-23</v>
      </c>
      <c r="E262" s="179" t="str">
        <f>VLOOKUP($C262,Incurred_Real!$A$25:$E$376,5,FALSE)</f>
        <v>Active</v>
      </c>
      <c r="F262" s="181">
        <v>44819</v>
      </c>
      <c r="G262" s="182">
        <f>IFERROR(YEAR(DATE(YEAR(F262),MONTH(F262)+(7-1),1)),VLOOKUP(C262,Incurred_Real!$A$25:$AI$376,Incurred_Real!AI$1,FALSE))</f>
        <v>2023</v>
      </c>
      <c r="H262" s="181" t="s">
        <v>0</v>
      </c>
      <c r="O262" s="170"/>
      <c r="P262" s="170"/>
      <c r="Q262" s="170"/>
      <c r="R262" s="170"/>
      <c r="S262" s="170"/>
      <c r="T262" s="170"/>
      <c r="U262" s="170"/>
      <c r="V262" s="170"/>
    </row>
    <row r="263" spans="3:22" x14ac:dyDescent="0.25">
      <c r="C263" s="179" t="s">
        <v>893</v>
      </c>
      <c r="D263" s="179" t="str">
        <f>VLOOKUP(C263,Incurred_Real!$A$25:$B$376,2,FALSE)</f>
        <v>Estimating System Upgrade</v>
      </c>
      <c r="E263" s="179" t="str">
        <f>VLOOKUP($C263,Incurred_Real!$A$25:$E$376,5,FALSE)</f>
        <v>Active</v>
      </c>
      <c r="F263" s="181">
        <v>44603</v>
      </c>
      <c r="G263" s="182">
        <f>IFERROR(YEAR(DATE(YEAR(F263),MONTH(F263)+(7-1),1)),VLOOKUP(C263,Incurred_Real!$A$25:$AI$376,Incurred_Real!AI$1,FALSE))</f>
        <v>2022</v>
      </c>
      <c r="H263" s="181" t="s">
        <v>0</v>
      </c>
      <c r="O263" s="170"/>
      <c r="P263" s="170"/>
      <c r="Q263" s="170"/>
      <c r="R263" s="170"/>
      <c r="S263" s="170"/>
      <c r="T263" s="170"/>
      <c r="U263" s="170"/>
      <c r="V263" s="170"/>
    </row>
    <row r="264" spans="3:22" x14ac:dyDescent="0.25">
      <c r="C264" s="179" t="s">
        <v>906</v>
      </c>
      <c r="D264" s="179" t="str">
        <f>VLOOKUP(C264,Incurred_Real!$A$25:$B$376,2,FALSE)</f>
        <v>Telecoms Network Optimisation 2018-23</v>
      </c>
      <c r="E264" s="179" t="str">
        <f>VLOOKUP($C264,Incurred_Real!$A$25:$E$376,5,FALSE)</f>
        <v>Active</v>
      </c>
      <c r="F264" s="181">
        <v>44956</v>
      </c>
      <c r="G264" s="182">
        <f>IFERROR(YEAR(DATE(YEAR(F264),MONTH(F264)+(7-1),1)),VLOOKUP(C264,Incurred_Real!$A$25:$AI$376,Incurred_Real!AI$1,FALSE))</f>
        <v>2023</v>
      </c>
      <c r="H264" s="181" t="s">
        <v>0</v>
      </c>
      <c r="O264" s="170"/>
      <c r="P264" s="170"/>
      <c r="Q264" s="170"/>
      <c r="R264" s="170"/>
      <c r="S264" s="170"/>
      <c r="T264" s="170"/>
      <c r="U264" s="170"/>
      <c r="V264" s="170"/>
    </row>
    <row r="265" spans="3:22" x14ac:dyDescent="0.25">
      <c r="C265" s="179" t="s">
        <v>901</v>
      </c>
      <c r="D265" s="179" t="str">
        <f>VLOOKUP(C265,Incurred_Real!$A$25:$B$376,2,FALSE)</f>
        <v>New Osborne 66 kV U-G Line Exit Cable Replacements</v>
      </c>
      <c r="E265" s="179" t="str">
        <f>VLOOKUP($C265,Incurred_Real!$A$25:$E$376,5,FALSE)</f>
        <v>Cancelled</v>
      </c>
      <c r="F265" s="181">
        <v>44028</v>
      </c>
      <c r="G265" s="182">
        <f>IFERROR(YEAR(DATE(YEAR(F265),MONTH(F265)+(7-1),1)),VLOOKUP(C265,Incurred_Real!$A$25:$AI$376,Incurred_Real!AI$1,FALSE))</f>
        <v>2021</v>
      </c>
      <c r="H265" s="181" t="s">
        <v>0</v>
      </c>
      <c r="O265" s="170"/>
      <c r="P265" s="170"/>
      <c r="Q265" s="170"/>
      <c r="R265" s="170"/>
      <c r="S265" s="170"/>
      <c r="T265" s="170"/>
      <c r="U265" s="170"/>
      <c r="V265" s="170"/>
    </row>
    <row r="266" spans="3:22" x14ac:dyDescent="0.25">
      <c r="C266" s="179" t="s">
        <v>894</v>
      </c>
      <c r="D266" s="179" t="str">
        <f>VLOOKUP(C266,Incurred_Real!$A$25:$B$376,2,FALSE)</f>
        <v>Implementation of Predict risk management software</v>
      </c>
      <c r="E266" s="179" t="str">
        <f>VLOOKUP($C266,Incurred_Real!$A$25:$E$376,5,FALSE)</f>
        <v>Closed</v>
      </c>
      <c r="F266" s="181">
        <v>43994</v>
      </c>
      <c r="G266" s="182">
        <f>IFERROR(YEAR(DATE(YEAR(F266),MONTH(F266)+(7-1),1)),VLOOKUP(C266,Incurred_Real!$A$25:$AI$376,Incurred_Real!AI$1,FALSE))</f>
        <v>2020</v>
      </c>
      <c r="H266" s="181" t="s">
        <v>0</v>
      </c>
      <c r="O266" s="170"/>
      <c r="P266" s="170"/>
      <c r="Q266" s="170"/>
      <c r="R266" s="170"/>
      <c r="S266" s="170"/>
      <c r="T266" s="170"/>
      <c r="U266" s="170"/>
      <c r="V266" s="170"/>
    </row>
    <row r="267" spans="3:22" x14ac:dyDescent="0.25">
      <c r="C267" s="179" t="s">
        <v>902</v>
      </c>
      <c r="D267" s="179" t="str">
        <f>VLOOKUP(C267,Incurred_Real!$A$25:$B$376,2,FALSE)</f>
        <v>Substation and Building Security System Replacement</v>
      </c>
      <c r="E267" s="179" t="str">
        <f>VLOOKUP($C267,Incurred_Real!$A$25:$E$376,5,FALSE)</f>
        <v>Active</v>
      </c>
      <c r="F267" s="181">
        <v>45366</v>
      </c>
      <c r="G267" s="182">
        <f>IFERROR(YEAR(DATE(YEAR(F267),MONTH(F267)+(7-1),1)),VLOOKUP(C267,Incurred_Real!$A$25:$AI$376,Incurred_Real!AI$1,FALSE))</f>
        <v>2024</v>
      </c>
      <c r="H267" s="181" t="s">
        <v>854</v>
      </c>
      <c r="O267" s="170"/>
      <c r="P267" s="170"/>
      <c r="Q267" s="170"/>
      <c r="R267" s="170"/>
      <c r="S267" s="170"/>
      <c r="T267" s="170"/>
      <c r="U267" s="170"/>
      <c r="V267" s="170"/>
    </row>
    <row r="268" spans="3:22" x14ac:dyDescent="0.25">
      <c r="C268" s="179" t="s">
        <v>895</v>
      </c>
      <c r="D268" s="179" t="str">
        <f>VLOOKUP(C268,Incurred_Real!$A$25:$B$376,2,FALSE)</f>
        <v>ERP Systems Refresh</v>
      </c>
      <c r="E268" s="179" t="str">
        <f>VLOOKUP($C268,Incurred_Real!$A$25:$E$376,5,FALSE)</f>
        <v>Active</v>
      </c>
      <c r="F268" s="181">
        <v>44411</v>
      </c>
      <c r="G268" s="182">
        <f>IFERROR(YEAR(DATE(YEAR(F268),MONTH(F268)+(7-1),1)),VLOOKUP(C268,Incurred_Real!$A$25:$AI$376,Incurred_Real!AI$1,FALSE))</f>
        <v>2022</v>
      </c>
      <c r="H268" s="181" t="s">
        <v>0</v>
      </c>
      <c r="O268" s="170"/>
      <c r="P268" s="170"/>
      <c r="Q268" s="170"/>
      <c r="R268" s="170"/>
      <c r="S268" s="170"/>
      <c r="T268" s="170"/>
      <c r="U268" s="170"/>
      <c r="V268" s="170"/>
    </row>
    <row r="269" spans="3:22" x14ac:dyDescent="0.25">
      <c r="C269" s="179" t="s">
        <v>956</v>
      </c>
      <c r="D269" s="179" t="str">
        <f>VLOOKUP(C269,Incurred_Real!$A$25:$B$376,2,FALSE)</f>
        <v>AC Board Replacement 2024-2028</v>
      </c>
      <c r="E269" s="179" t="str">
        <f>VLOOKUP($C269,Incurred_Real!$A$25:$E$376,5,FALSE)</f>
        <v>Potential</v>
      </c>
      <c r="F269" s="181" t="s">
        <v>0</v>
      </c>
      <c r="G269" s="182">
        <f>IFERROR(YEAR(DATE(YEAR(F269),MONTH(F269)+(7-1),1)),VLOOKUP(C269,Incurred_Real!$A$25:$AI$376,Incurred_Real!AI$1,FALSE))</f>
        <v>2028</v>
      </c>
      <c r="H269" s="181" t="s">
        <v>0</v>
      </c>
      <c r="O269" s="170"/>
      <c r="P269" s="170"/>
      <c r="Q269" s="170"/>
      <c r="R269" s="170"/>
      <c r="S269" s="170"/>
      <c r="T269" s="170"/>
      <c r="U269" s="170"/>
      <c r="V269" s="170"/>
    </row>
    <row r="270" spans="3:22" x14ac:dyDescent="0.25">
      <c r="C270" s="179" t="s">
        <v>975</v>
      </c>
      <c r="D270" s="179" t="str">
        <f>VLOOKUP(C270,Incurred_Real!$A$25:$B$376,2,FALSE)</f>
        <v>Control Room Systems Development</v>
      </c>
      <c r="E270" s="179" t="str">
        <f>VLOOKUP($C270,Incurred_Real!$A$25:$E$376,5,FALSE)</f>
        <v>Potential</v>
      </c>
      <c r="F270" s="181" t="s">
        <v>0</v>
      </c>
      <c r="G270" s="182">
        <f>IFERROR(YEAR(DATE(YEAR(F270),MONTH(F270)+(7-1),1)),VLOOKUP(C270,Incurred_Real!$A$25:$AI$376,Incurred_Real!AI$1,FALSE))</f>
        <v>2028</v>
      </c>
      <c r="H270" s="181" t="s">
        <v>0</v>
      </c>
      <c r="O270" s="170"/>
      <c r="P270" s="170"/>
      <c r="Q270" s="170"/>
      <c r="R270" s="170"/>
      <c r="S270" s="170"/>
      <c r="T270" s="170"/>
      <c r="U270" s="170"/>
      <c r="V270" s="170"/>
    </row>
    <row r="271" spans="3:22" x14ac:dyDescent="0.25">
      <c r="C271" s="179" t="s">
        <v>939</v>
      </c>
      <c r="D271" s="179" t="str">
        <f>VLOOKUP(C271,Incurred_Real!$A$25:$B$376,2,FALSE)</f>
        <v>Asset Cost and Risk Analysis System Upgrade 2024-2028</v>
      </c>
      <c r="E271" s="179" t="str">
        <f>VLOOKUP($C271,Incurred_Real!$A$25:$E$376,5,FALSE)</f>
        <v>Potential</v>
      </c>
      <c r="F271" s="181" t="s">
        <v>0</v>
      </c>
      <c r="G271" s="182">
        <f>IFERROR(YEAR(DATE(YEAR(F271),MONTH(F271)+(7-1),1)),VLOOKUP(C271,Incurred_Real!$A$25:$AI$376,Incurred_Real!AI$1,FALSE))</f>
        <v>2026</v>
      </c>
      <c r="H271" s="181" t="s">
        <v>0</v>
      </c>
      <c r="O271" s="170"/>
      <c r="P271" s="170"/>
      <c r="Q271" s="170"/>
      <c r="R271" s="170"/>
      <c r="S271" s="170"/>
      <c r="T271" s="170"/>
      <c r="U271" s="170"/>
      <c r="V271" s="170"/>
    </row>
    <row r="272" spans="3:22" x14ac:dyDescent="0.25">
      <c r="C272" s="179" t="s">
        <v>940</v>
      </c>
      <c r="D272" s="179" t="str">
        <f>VLOOKUP(C272,Incurred_Real!$A$25:$B$376,2,FALSE)</f>
        <v>Device Configuration Management System Replacement 2023-2028</v>
      </c>
      <c r="E272" s="179" t="str">
        <f>VLOOKUP($C272,Incurred_Real!$A$25:$E$376,5,FALSE)</f>
        <v>Potential</v>
      </c>
      <c r="F272" s="181" t="s">
        <v>0</v>
      </c>
      <c r="G272" s="182">
        <f>IFERROR(YEAR(DATE(YEAR(F272),MONTH(F272)+(7-1),1)),VLOOKUP(C272,Incurred_Real!$A$25:$AI$376,Incurred_Real!AI$1,FALSE))</f>
        <v>2026</v>
      </c>
      <c r="H272" s="181" t="s">
        <v>0</v>
      </c>
      <c r="O272" s="170"/>
      <c r="P272" s="170"/>
      <c r="Q272" s="170"/>
      <c r="R272" s="170"/>
      <c r="S272" s="170"/>
      <c r="T272" s="170"/>
      <c r="U272" s="170"/>
      <c r="V272" s="170"/>
    </row>
    <row r="273" spans="3:22" x14ac:dyDescent="0.25">
      <c r="C273" s="179" t="s">
        <v>941</v>
      </c>
      <c r="D273" s="179" t="str">
        <f>VLOOKUP(C273,Incurred_Real!$A$25:$B$376,2,FALSE)</f>
        <v>Asset Dynamic Ratings System Refresh 2024-2028</v>
      </c>
      <c r="E273" s="179" t="str">
        <f>VLOOKUP($C273,Incurred_Real!$A$25:$E$376,5,FALSE)</f>
        <v>Potential</v>
      </c>
      <c r="F273" s="181" t="s">
        <v>0</v>
      </c>
      <c r="G273" s="182">
        <f>IFERROR(YEAR(DATE(YEAR(F273),MONTH(F273)+(7-1),1)),VLOOKUP(C273,Incurred_Real!$A$25:$AI$376,Incurred_Real!AI$1,FALSE))</f>
        <v>2025</v>
      </c>
      <c r="H273" s="181" t="s">
        <v>0</v>
      </c>
      <c r="O273" s="170"/>
      <c r="P273" s="170"/>
      <c r="Q273" s="170"/>
      <c r="R273" s="170"/>
      <c r="S273" s="170"/>
      <c r="T273" s="170"/>
      <c r="U273" s="170"/>
      <c r="V273" s="170"/>
    </row>
    <row r="274" spans="3:22" x14ac:dyDescent="0.25">
      <c r="C274" s="179" t="s">
        <v>957</v>
      </c>
      <c r="D274" s="179" t="str">
        <f>VLOOKUP(C274,Incurred_Real!$A$25:$B$376,2,FALSE)</f>
        <v>BatteryUnit Asset Replacement 2024-2028</v>
      </c>
      <c r="E274" s="179" t="str">
        <f>VLOOKUP($C274,Incurred_Real!$A$25:$E$376,5,FALSE)</f>
        <v>Proposed</v>
      </c>
      <c r="F274" s="181" t="s">
        <v>0</v>
      </c>
      <c r="G274" s="182">
        <f>IFERROR(YEAR(DATE(YEAR(F274),MONTH(F274)+(7-1),1)),VLOOKUP(C274,Incurred_Real!$A$25:$AI$376,Incurred_Real!AI$1,FALSE))</f>
        <v>2028</v>
      </c>
      <c r="H274" s="181" t="s">
        <v>0</v>
      </c>
      <c r="O274" s="170"/>
      <c r="P274" s="170"/>
      <c r="Q274" s="170"/>
      <c r="R274" s="170"/>
      <c r="S274" s="170"/>
      <c r="T274" s="170"/>
      <c r="U274" s="170"/>
      <c r="V274" s="170"/>
    </row>
    <row r="275" spans="3:22" x14ac:dyDescent="0.25">
      <c r="C275" s="179" t="s">
        <v>958</v>
      </c>
      <c r="D275" s="179" t="str">
        <f>VLOOKUP(C275,Incurred_Real!$A$25:$B$376,2,FALSE)</f>
        <v>Circuit Breakers Unit Asset Replacement 2024-2028</v>
      </c>
      <c r="E275" s="179" t="str">
        <f>VLOOKUP($C275,Incurred_Real!$A$25:$E$376,5,FALSE)</f>
        <v>Potential</v>
      </c>
      <c r="F275" s="181" t="s">
        <v>0</v>
      </c>
      <c r="G275" s="182">
        <f>IFERROR(YEAR(DATE(YEAR(F275),MONTH(F275)+(7-1),1)),VLOOKUP(C275,Incurred_Real!$A$25:$AI$376,Incurred_Real!AI$1,FALSE))</f>
        <v>2028</v>
      </c>
      <c r="H275" s="181" t="s">
        <v>0</v>
      </c>
      <c r="O275" s="170"/>
      <c r="P275" s="170"/>
      <c r="Q275" s="170"/>
      <c r="R275" s="170"/>
      <c r="S275" s="170"/>
      <c r="T275" s="170"/>
      <c r="U275" s="170"/>
      <c r="V275" s="170"/>
    </row>
    <row r="276" spans="3:22" x14ac:dyDescent="0.25">
      <c r="C276" s="179" t="s">
        <v>921</v>
      </c>
      <c r="D276" s="179" t="str">
        <f>VLOOKUP(C276,Incurred_Real!$A$25:$B$376,2,FALSE)</f>
        <v>Data Warehouse Platform Upgrade 2024-2028</v>
      </c>
      <c r="E276" s="179" t="str">
        <f>VLOOKUP($C276,Incurred_Real!$A$25:$E$376,5,FALSE)</f>
        <v>Potential</v>
      </c>
      <c r="F276" s="181" t="s">
        <v>0</v>
      </c>
      <c r="G276" s="182">
        <f>IFERROR(YEAR(DATE(YEAR(F276),MONTH(F276)+(7-1),1)),VLOOKUP(C276,Incurred_Real!$A$25:$AI$376,Incurred_Real!AI$1,FALSE))</f>
        <v>2028</v>
      </c>
      <c r="H276" s="181" t="s">
        <v>0</v>
      </c>
      <c r="O276" s="170"/>
      <c r="P276" s="170"/>
      <c r="Q276" s="170"/>
      <c r="R276" s="170"/>
      <c r="S276" s="170"/>
      <c r="T276" s="170"/>
      <c r="U276" s="170"/>
      <c r="V276" s="170"/>
    </row>
    <row r="277" spans="3:22" x14ac:dyDescent="0.25">
      <c r="C277" s="179" t="s">
        <v>929</v>
      </c>
      <c r="D277" s="179" t="str">
        <f>VLOOKUP(C277,Incurred_Real!$A$25:$B$376,2,FALSE)</f>
        <v>Database Platform Refresh</v>
      </c>
      <c r="E277" s="179" t="str">
        <f>VLOOKUP($C277,Incurred_Real!$A$25:$E$376,5,FALSE)</f>
        <v>Potential</v>
      </c>
      <c r="F277" s="181" t="s">
        <v>0</v>
      </c>
      <c r="G277" s="182">
        <f>IFERROR(YEAR(DATE(YEAR(F277),MONTH(F277)+(7-1),1)),VLOOKUP(C277,Incurred_Real!$A$25:$AI$376,Incurred_Real!AI$1,FALSE))</f>
        <v>2028</v>
      </c>
      <c r="H277" s="181" t="s">
        <v>0</v>
      </c>
      <c r="O277" s="170"/>
      <c r="P277" s="170"/>
      <c r="Q277" s="170"/>
      <c r="R277" s="170"/>
      <c r="S277" s="170"/>
      <c r="T277" s="170"/>
      <c r="U277" s="170"/>
      <c r="V277" s="170"/>
    </row>
    <row r="278" spans="3:22" x14ac:dyDescent="0.25">
      <c r="C278" s="179" t="s">
        <v>922</v>
      </c>
      <c r="D278" s="179" t="str">
        <f>VLOOKUP(C278,Incurred_Real!$A$25:$B$376,2,FALSE)</f>
        <v>Enterprise Resource Planning System Refresh</v>
      </c>
      <c r="E278" s="179" t="str">
        <f>VLOOKUP($C278,Incurred_Real!$A$25:$E$376,5,FALSE)</f>
        <v>Potential</v>
      </c>
      <c r="F278" s="181" t="s">
        <v>0</v>
      </c>
      <c r="G278" s="182">
        <f>IFERROR(YEAR(DATE(YEAR(F278),MONTH(F278)+(7-1),1)),VLOOKUP(C278,Incurred_Real!$A$25:$AI$376,Incurred_Real!AI$1,FALSE))</f>
        <v>2028</v>
      </c>
      <c r="H278" s="181" t="s">
        <v>0</v>
      </c>
      <c r="O278" s="170"/>
      <c r="P278" s="170"/>
      <c r="Q278" s="170"/>
      <c r="R278" s="170"/>
      <c r="S278" s="170"/>
      <c r="T278" s="170"/>
      <c r="U278" s="170"/>
      <c r="V278" s="170"/>
    </row>
    <row r="279" spans="3:22" x14ac:dyDescent="0.25">
      <c r="C279" s="179" t="s">
        <v>946</v>
      </c>
      <c r="D279" s="179" t="str">
        <f>VLOOKUP(C279,Incurred_Real!$A$25:$B$376,2,FALSE)</f>
        <v>Energy Management System Technical Upgrade 2024-2028</v>
      </c>
      <c r="E279" s="179" t="str">
        <f>VLOOKUP($C279,Incurred_Real!$A$25:$E$376,5,FALSE)</f>
        <v>Potential</v>
      </c>
      <c r="F279" s="181" t="s">
        <v>0</v>
      </c>
      <c r="G279" s="182">
        <f>IFERROR(YEAR(DATE(YEAR(F279),MONTH(F279)+(7-1),1)),VLOOKUP(C279,Incurred_Real!$A$25:$AI$376,Incurred_Real!AI$1,FALSE))</f>
        <v>2028</v>
      </c>
      <c r="H279" s="181" t="s">
        <v>0</v>
      </c>
      <c r="O279" s="170"/>
      <c r="P279" s="170"/>
      <c r="Q279" s="170"/>
      <c r="R279" s="170"/>
      <c r="S279" s="170"/>
      <c r="T279" s="170"/>
      <c r="U279" s="170"/>
      <c r="V279" s="170"/>
    </row>
    <row r="280" spans="3:22" x14ac:dyDescent="0.25">
      <c r="C280" s="179" t="s">
        <v>923</v>
      </c>
      <c r="D280" s="179" t="str">
        <f>VLOOKUP(C280,Incurred_Real!$A$25:$B$376,2,FALSE)</f>
        <v>Enterprise Document Management System Implementation Phase 2</v>
      </c>
      <c r="E280" s="179" t="str">
        <f>VLOOKUP($C280,Incurred_Real!$A$25:$E$376,5,FALSE)</f>
        <v>Potential</v>
      </c>
      <c r="F280" s="181" t="s">
        <v>0</v>
      </c>
      <c r="G280" s="182">
        <f>IFERROR(YEAR(DATE(YEAR(F280),MONTH(F280)+(7-1),1)),VLOOKUP(C280,Incurred_Real!$A$25:$AI$376,Incurred_Real!AI$1,FALSE))</f>
        <v>2026</v>
      </c>
      <c r="H280" s="181" t="s">
        <v>0</v>
      </c>
      <c r="O280" s="170"/>
      <c r="P280" s="170"/>
      <c r="Q280" s="170"/>
      <c r="R280" s="170"/>
      <c r="S280" s="170"/>
      <c r="T280" s="170"/>
      <c r="U280" s="170"/>
      <c r="V280" s="170"/>
    </row>
    <row r="281" spans="3:22" x14ac:dyDescent="0.25">
      <c r="C281" s="179" t="s">
        <v>911</v>
      </c>
      <c r="D281" s="179" t="str">
        <f>VLOOKUP(C281,Incurred_Real!$A$25:$B$376,2,FALSE)</f>
        <v>Furniture and General Building Upgrades</v>
      </c>
      <c r="E281" s="179" t="str">
        <f>VLOOKUP($C281,Incurred_Real!$A$25:$E$376,5,FALSE)</f>
        <v>Potential</v>
      </c>
      <c r="F281" s="181" t="s">
        <v>0</v>
      </c>
      <c r="G281" s="182">
        <f>IFERROR(YEAR(DATE(YEAR(F281),MONTH(F281)+(7-1),1)),VLOOKUP(C281,Incurred_Real!$A$25:$AI$376,Incurred_Real!AI$1,FALSE))</f>
        <v>2028</v>
      </c>
      <c r="H281" s="181" t="s">
        <v>0</v>
      </c>
      <c r="O281" s="170"/>
      <c r="P281" s="170"/>
      <c r="Q281" s="170"/>
      <c r="R281" s="170"/>
      <c r="S281" s="170"/>
      <c r="T281" s="170"/>
      <c r="U281" s="170"/>
      <c r="V281" s="170"/>
    </row>
    <row r="282" spans="3:22" x14ac:dyDescent="0.25">
      <c r="C282" s="179" t="s">
        <v>896</v>
      </c>
      <c r="D282" s="179" t="str">
        <f>VLOOKUP(C282,Incurred_Real!$A$25:$B$376,2,FALSE)</f>
        <v>Energy Management System Refresh 1</v>
      </c>
      <c r="E282" s="179" t="str">
        <f>VLOOKUP($C282,Incurred_Real!$A$25:$E$376,5,FALSE)</f>
        <v>Proposed</v>
      </c>
      <c r="F282" s="181" t="s">
        <v>0</v>
      </c>
      <c r="G282" s="182">
        <f>IFERROR(YEAR(DATE(YEAR(F282),MONTH(F282)+(7-1),1)),VLOOKUP(C282,Incurred_Real!$A$25:$AI$376,Incurred_Real!AI$1,FALSE))</f>
        <v>2024</v>
      </c>
      <c r="H282" s="181" t="s">
        <v>0</v>
      </c>
      <c r="O282" s="170"/>
      <c r="P282" s="170"/>
      <c r="Q282" s="170"/>
      <c r="R282" s="170"/>
      <c r="S282" s="170"/>
      <c r="T282" s="170"/>
      <c r="U282" s="170"/>
      <c r="V282" s="170"/>
    </row>
    <row r="283" spans="3:22" x14ac:dyDescent="0.25">
      <c r="C283" s="179" t="s">
        <v>924</v>
      </c>
      <c r="D283" s="179" t="str">
        <f>VLOOKUP(C283,Incurred_Real!$A$25:$B$376,2,FALSE)</f>
        <v>Enterprise Integration Platform Uplift</v>
      </c>
      <c r="E283" s="179" t="str">
        <f>VLOOKUP($C283,Incurred_Real!$A$25:$E$376,5,FALSE)</f>
        <v>Potential</v>
      </c>
      <c r="F283" s="181" t="s">
        <v>0</v>
      </c>
      <c r="G283" s="182">
        <f>IFERROR(YEAR(DATE(YEAR(F283),MONTH(F283)+(7-1),1)),VLOOKUP(C283,Incurred_Real!$A$25:$AI$376,Incurred_Real!AI$1,FALSE))</f>
        <v>2027</v>
      </c>
      <c r="H283" s="181" t="s">
        <v>0</v>
      </c>
      <c r="O283" s="170"/>
      <c r="P283" s="170"/>
      <c r="Q283" s="170"/>
      <c r="R283" s="170"/>
      <c r="S283" s="170"/>
      <c r="T283" s="170"/>
      <c r="U283" s="170"/>
      <c r="V283" s="170"/>
    </row>
    <row r="284" spans="3:22" x14ac:dyDescent="0.25">
      <c r="C284" s="179" t="s">
        <v>912</v>
      </c>
      <c r="D284" s="179" t="str">
        <f>VLOOKUP(C284,Incurred_Real!$A$25:$B$376,2,FALSE)</f>
        <v>End of Journey Amenities Rymill</v>
      </c>
      <c r="E284" s="179" t="str">
        <f>VLOOKUP($C284,Incurred_Real!$A$25:$E$376,5,FALSE)</f>
        <v>Active</v>
      </c>
      <c r="F284" s="181">
        <v>44699</v>
      </c>
      <c r="G284" s="182">
        <f>IFERROR(YEAR(DATE(YEAR(F284),MONTH(F284)+(7-1),1)),VLOOKUP(C284,Incurred_Real!$A$25:$AI$376,Incurred_Real!AI$1,FALSE))</f>
        <v>2022</v>
      </c>
      <c r="H284" s="181"/>
      <c r="O284" s="170"/>
      <c r="P284" s="170"/>
      <c r="Q284" s="170"/>
      <c r="R284" s="170"/>
      <c r="S284" s="170"/>
      <c r="T284" s="170"/>
      <c r="U284" s="170"/>
      <c r="V284" s="170"/>
    </row>
    <row r="285" spans="3:22" x14ac:dyDescent="0.25">
      <c r="C285" s="179" t="s">
        <v>935</v>
      </c>
      <c r="D285" s="179" t="str">
        <f>VLOOKUP(C285,Incurred_Real!$A$25:$B$376,2,FALSE)</f>
        <v>Inventory Purchases 2024-2028</v>
      </c>
      <c r="E285" s="179" t="str">
        <f>VLOOKUP($C285,Incurred_Real!$A$25:$E$376,5,FALSE)</f>
        <v>Potential</v>
      </c>
      <c r="F285" s="181" t="s">
        <v>0</v>
      </c>
      <c r="G285" s="182">
        <f>IFERROR(YEAR(DATE(YEAR(F285),MONTH(F285)+(7-1),1)),VLOOKUP(C285,Incurred_Real!$A$25:$AI$376,Incurred_Real!AI$1,FALSE))</f>
        <v>2028</v>
      </c>
      <c r="H285" s="181" t="s">
        <v>0</v>
      </c>
      <c r="O285" s="170"/>
      <c r="P285" s="170"/>
      <c r="Q285" s="170"/>
      <c r="R285" s="170"/>
      <c r="S285" s="170"/>
      <c r="T285" s="170"/>
      <c r="U285" s="170"/>
      <c r="V285" s="170"/>
    </row>
    <row r="286" spans="3:22" x14ac:dyDescent="0.25">
      <c r="C286" s="179" t="s">
        <v>959</v>
      </c>
      <c r="D286" s="179" t="str">
        <f>VLOOKUP(C286,Incurred_Real!$A$25:$B$376,2,FALSE)</f>
        <v>Instrument Transformer Unit Asset Replacement 2024-2028</v>
      </c>
      <c r="E286" s="179" t="str">
        <f>VLOOKUP($C286,Incurred_Real!$A$25:$E$376,5,FALSE)</f>
        <v>Potential</v>
      </c>
      <c r="F286" s="181" t="s">
        <v>0</v>
      </c>
      <c r="G286" s="182">
        <f>IFERROR(YEAR(DATE(YEAR(F286),MONTH(F286)+(7-1),1)),VLOOKUP(C286,Incurred_Real!$A$25:$AI$376,Incurred_Real!AI$1,FALSE))</f>
        <v>2028</v>
      </c>
      <c r="H286" s="181" t="s">
        <v>0</v>
      </c>
      <c r="O286" s="170"/>
      <c r="P286" s="170"/>
      <c r="Q286" s="170"/>
      <c r="R286" s="170"/>
      <c r="S286" s="170"/>
      <c r="T286" s="170"/>
      <c r="U286" s="170"/>
      <c r="V286" s="170"/>
    </row>
    <row r="287" spans="3:22" x14ac:dyDescent="0.25">
      <c r="C287" s="179" t="s">
        <v>930</v>
      </c>
      <c r="D287" s="179" t="str">
        <f>VLOOKUP(C287,Incurred_Real!$A$25:$B$376,2,FALSE)</f>
        <v>IT Backup and Archiving Systems Refresh</v>
      </c>
      <c r="E287" s="179" t="str">
        <f>VLOOKUP($C287,Incurred_Real!$A$25:$E$376,5,FALSE)</f>
        <v>Potential</v>
      </c>
      <c r="F287" s="181" t="s">
        <v>0</v>
      </c>
      <c r="G287" s="182">
        <f>IFERROR(YEAR(DATE(YEAR(F287),MONTH(F287)+(7-1),1)),VLOOKUP(C287,Incurred_Real!$A$25:$AI$376,Incurred_Real!AI$1,FALSE))</f>
        <v>2026</v>
      </c>
      <c r="H287" s="181" t="s">
        <v>0</v>
      </c>
      <c r="O287" s="170"/>
      <c r="P287" s="170"/>
      <c r="Q287" s="170"/>
      <c r="R287" s="170"/>
      <c r="S287" s="170"/>
      <c r="T287" s="170"/>
      <c r="U287" s="170"/>
      <c r="V287" s="170"/>
    </row>
    <row r="288" spans="3:22" x14ac:dyDescent="0.25">
      <c r="C288" s="179" t="s">
        <v>913</v>
      </c>
      <c r="D288" s="179" t="str">
        <f>VLOOKUP(C288,Incurred_Real!$A$25:$B$376,2,FALSE)</f>
        <v>Keswick North Accommodation Upgrade</v>
      </c>
      <c r="E288" s="179" t="str">
        <f>VLOOKUP($C288,Incurred_Real!$A$25:$E$376,5,FALSE)</f>
        <v>Potential</v>
      </c>
      <c r="F288" s="181" t="s">
        <v>0</v>
      </c>
      <c r="G288" s="182">
        <f>IFERROR(YEAR(DATE(YEAR(F288),MONTH(F288)+(7-1),1)),VLOOKUP(C288,Incurred_Real!$A$25:$AI$376,Incurred_Real!AI$1,FALSE))</f>
        <v>2027</v>
      </c>
      <c r="H288" s="181" t="s">
        <v>0</v>
      </c>
      <c r="O288" s="170"/>
      <c r="P288" s="170"/>
      <c r="Q288" s="170"/>
      <c r="R288" s="170"/>
      <c r="S288" s="170"/>
      <c r="T288" s="170"/>
      <c r="U288" s="170"/>
      <c r="V288" s="170"/>
    </row>
    <row r="289" spans="3:22" x14ac:dyDescent="0.25">
      <c r="C289" s="179" t="s">
        <v>914</v>
      </c>
      <c r="D289" s="179" t="str">
        <f>VLOOKUP(C289,Incurred_Real!$A$25:$B$376,2,FALSE)</f>
        <v>Keswick South Accommodation Upgrade</v>
      </c>
      <c r="E289" s="179" t="str">
        <f>VLOOKUP($C289,Incurred_Real!$A$25:$E$376,5,FALSE)</f>
        <v>Potential</v>
      </c>
      <c r="F289" s="181" t="s">
        <v>0</v>
      </c>
      <c r="G289" s="182">
        <f>IFERROR(YEAR(DATE(YEAR(F289),MONTH(F289)+(7-1),1)),VLOOKUP(C289,Incurred_Real!$A$25:$AI$376,Incurred_Real!AI$1,FALSE))</f>
        <v>2026</v>
      </c>
      <c r="H289" s="181" t="s">
        <v>0</v>
      </c>
      <c r="O289" s="170"/>
      <c r="P289" s="170"/>
      <c r="Q289" s="170"/>
      <c r="R289" s="170"/>
      <c r="S289" s="170"/>
      <c r="T289" s="170"/>
      <c r="U289" s="170"/>
      <c r="V289" s="170"/>
    </row>
    <row r="290" spans="3:22" x14ac:dyDescent="0.25">
      <c r="C290" s="179" t="s">
        <v>950</v>
      </c>
      <c r="D290" s="179" t="str">
        <f>VLOOKUP(C290,Incurred_Real!$A$25:$B$376,2,FALSE)</f>
        <v>F1914 Magill - East Terrace Underground HV Cable Instrumenta</v>
      </c>
      <c r="E290" s="179" t="str">
        <f>VLOOKUP($C290,Incurred_Real!$A$25:$E$376,5,FALSE)</f>
        <v>Proposed</v>
      </c>
      <c r="F290" s="181" t="s">
        <v>0</v>
      </c>
      <c r="G290" s="182">
        <f>IFERROR(YEAR(DATE(YEAR(F290),MONTH(F290)+(7-1),1)),VLOOKUP(C290,Incurred_Real!$A$25:$AI$376,Incurred_Real!AI$1,FALSE))</f>
        <v>2027</v>
      </c>
      <c r="H290" s="181" t="s">
        <v>0</v>
      </c>
      <c r="O290" s="170"/>
      <c r="P290" s="170"/>
      <c r="Q290" s="170"/>
      <c r="R290" s="170"/>
      <c r="S290" s="170"/>
      <c r="T290" s="170"/>
      <c r="U290" s="170"/>
      <c r="V290" s="170"/>
    </row>
    <row r="291" spans="3:22" x14ac:dyDescent="0.25">
      <c r="C291" s="179" t="s">
        <v>931</v>
      </c>
      <c r="D291" s="179" t="str">
        <f>VLOOKUP(C291,Incurred_Real!$A$25:$B$376,2,FALSE)</f>
        <v>Local Area Network Equipment Refresh 2024-2028</v>
      </c>
      <c r="E291" s="179" t="str">
        <f>VLOOKUP($C291,Incurred_Real!$A$25:$E$376,5,FALSE)</f>
        <v>Potential</v>
      </c>
      <c r="F291" s="181" t="s">
        <v>0</v>
      </c>
      <c r="G291" s="182">
        <f>IFERROR(YEAR(DATE(YEAR(F291),MONTH(F291)+(7-1),1)),VLOOKUP(C291,Incurred_Real!$A$25:$AI$376,Incurred_Real!AI$1,FALSE))</f>
        <v>2026</v>
      </c>
      <c r="H291" s="181" t="s">
        <v>0</v>
      </c>
      <c r="O291" s="170"/>
      <c r="P291" s="170"/>
      <c r="Q291" s="170"/>
      <c r="R291" s="170"/>
      <c r="S291" s="170"/>
      <c r="T291" s="170"/>
      <c r="U291" s="170"/>
      <c r="V291" s="170"/>
    </row>
    <row r="292" spans="3:22" x14ac:dyDescent="0.25">
      <c r="C292" s="179" t="s">
        <v>947</v>
      </c>
      <c r="D292" s="179" t="str">
        <f>VLOOKUP(C292,Incurred_Real!$A$25:$B$376,2,FALSE)</f>
        <v>Minor Operational Systems Upgrade 2024-2028</v>
      </c>
      <c r="E292" s="179" t="str">
        <f>VLOOKUP($C292,Incurred_Real!$A$25:$E$376,5,FALSE)</f>
        <v>Potential</v>
      </c>
      <c r="F292" s="181" t="s">
        <v>0</v>
      </c>
      <c r="G292" s="182">
        <f>IFERROR(YEAR(DATE(YEAR(F292),MONTH(F292)+(7-1),1)),VLOOKUP(C292,Incurred_Real!$A$25:$AI$376,Incurred_Real!AI$1,FALSE))</f>
        <v>2028</v>
      </c>
      <c r="H292" s="181" t="s">
        <v>0</v>
      </c>
      <c r="O292" s="170"/>
      <c r="P292" s="170"/>
      <c r="Q292" s="170"/>
      <c r="R292" s="170"/>
      <c r="S292" s="170"/>
      <c r="T292" s="170"/>
      <c r="U292" s="170"/>
      <c r="V292" s="170"/>
    </row>
    <row r="293" spans="3:22" x14ac:dyDescent="0.25">
      <c r="C293" s="179" t="s">
        <v>925</v>
      </c>
      <c r="D293" s="179" t="str">
        <f>VLOOKUP(C293,Incurred_Real!$A$25:$B$376,2,FALSE)</f>
        <v>Minor Business Systems Upgrade 2024-2028</v>
      </c>
      <c r="E293" s="179" t="str">
        <f>VLOOKUP($C293,Incurred_Real!$A$25:$E$376,5,FALSE)</f>
        <v>Potential</v>
      </c>
      <c r="F293" s="181" t="s">
        <v>0</v>
      </c>
      <c r="G293" s="182">
        <f>IFERROR(YEAR(DATE(YEAR(F293),MONTH(F293)+(7-1),1)),VLOOKUP(C293,Incurred_Real!$A$25:$AI$376,Incurred_Real!AI$1,FALSE))</f>
        <v>2028</v>
      </c>
      <c r="H293" s="181" t="s">
        <v>0</v>
      </c>
      <c r="O293" s="170"/>
      <c r="P293" s="170"/>
      <c r="Q293" s="170"/>
      <c r="R293" s="170"/>
      <c r="S293" s="170"/>
      <c r="T293" s="170"/>
      <c r="U293" s="170"/>
      <c r="V293" s="170"/>
    </row>
    <row r="294" spans="3:22" x14ac:dyDescent="0.25">
      <c r="C294" s="179" t="s">
        <v>952</v>
      </c>
      <c r="D294" s="179" t="str">
        <f>VLOOKUP(C294,Incurred_Real!$A$25:$B$376,2,FALSE)</f>
        <v>Protection Relay Unit Asset Replacement 2024-2028</v>
      </c>
      <c r="E294" s="179" t="str">
        <f>VLOOKUP($C294,Incurred_Real!$A$25:$E$376,5,FALSE)</f>
        <v>Potential</v>
      </c>
      <c r="F294" s="181" t="s">
        <v>0</v>
      </c>
      <c r="G294" s="182">
        <f>IFERROR(YEAR(DATE(YEAR(F294),MONTH(F294)+(7-1),1)),VLOOKUP(C294,Incurred_Real!$A$25:$AI$376,Incurred_Real!AI$1,FALSE))</f>
        <v>2028</v>
      </c>
      <c r="H294" s="181" t="s">
        <v>0</v>
      </c>
      <c r="O294" s="170"/>
      <c r="P294" s="170"/>
      <c r="Q294" s="170"/>
      <c r="R294" s="170"/>
      <c r="S294" s="170"/>
      <c r="T294" s="170"/>
      <c r="U294" s="170"/>
      <c r="V294" s="170"/>
    </row>
    <row r="295" spans="3:22" x14ac:dyDescent="0.25">
      <c r="C295" s="179" t="s">
        <v>915</v>
      </c>
      <c r="D295" s="179" t="str">
        <f>VLOOKUP(C295,Incurred_Real!$A$25:$B$376,2,FALSE)</f>
        <v>Protective Security Reinforcement</v>
      </c>
      <c r="E295" s="179" t="str">
        <f>VLOOKUP($C295,Incurred_Real!$A$25:$E$376,5,FALSE)</f>
        <v>Potential</v>
      </c>
      <c r="F295" s="181" t="s">
        <v>0</v>
      </c>
      <c r="G295" s="182">
        <f>IFERROR(YEAR(DATE(YEAR(F295),MONTH(F295)+(7-1),1)),VLOOKUP(C295,Incurred_Real!$A$25:$AI$376,Incurred_Real!AI$1,FALSE))</f>
        <v>2024</v>
      </c>
      <c r="H295" s="181" t="s">
        <v>0</v>
      </c>
      <c r="O295" s="170"/>
      <c r="P295" s="170"/>
      <c r="Q295" s="170"/>
      <c r="R295" s="170"/>
      <c r="S295" s="170"/>
      <c r="T295" s="170"/>
      <c r="U295" s="170"/>
      <c r="V295" s="170"/>
    </row>
    <row r="296" spans="3:22" x14ac:dyDescent="0.25">
      <c r="C296" s="179" t="s">
        <v>969</v>
      </c>
      <c r="D296" s="179" t="str">
        <f>VLOOKUP(C296,Incurred_Real!$A$25:$B$376,2,FALSE)</f>
        <v>IP Networking Equipment Replacement</v>
      </c>
      <c r="E296" s="179" t="str">
        <f>VLOOKUP($C296,Incurred_Real!$A$25:$E$376,5,FALSE)</f>
        <v>Potential</v>
      </c>
      <c r="F296" s="181" t="s">
        <v>0</v>
      </c>
      <c r="G296" s="182">
        <f>IFERROR(YEAR(DATE(YEAR(F296),MONTH(F296)+(7-1),1)),VLOOKUP(C296,Incurred_Real!$A$25:$AI$376,Incurred_Real!AI$1,FALSE))</f>
        <v>2027</v>
      </c>
      <c r="H296" s="181" t="s">
        <v>0</v>
      </c>
      <c r="O296" s="170"/>
      <c r="P296" s="170"/>
      <c r="Q296" s="170"/>
      <c r="R296" s="170"/>
      <c r="S296" s="170"/>
      <c r="T296" s="170"/>
      <c r="U296" s="170"/>
      <c r="V296" s="170"/>
    </row>
    <row r="297" spans="3:22" x14ac:dyDescent="0.25">
      <c r="C297" s="179" t="s">
        <v>932</v>
      </c>
      <c r="D297" s="179" t="str">
        <f>VLOOKUP(C297,Incurred_Real!$A$25:$B$376,2,FALSE)</f>
        <v>Office IT Hardware Replacement 2024-2028</v>
      </c>
      <c r="E297" s="179" t="str">
        <f>VLOOKUP($C297,Incurred_Real!$A$25:$E$376,5,FALSE)</f>
        <v>Potential</v>
      </c>
      <c r="F297" s="181" t="s">
        <v>0</v>
      </c>
      <c r="G297" s="182">
        <f>IFERROR(YEAR(DATE(YEAR(F297),MONTH(F297)+(7-1),1)),VLOOKUP(C297,Incurred_Real!$A$25:$AI$376,Incurred_Real!AI$1,FALSE))</f>
        <v>2028</v>
      </c>
      <c r="H297" s="181" t="s">
        <v>0</v>
      </c>
      <c r="O297" s="170"/>
      <c r="P297" s="170"/>
      <c r="Q297" s="170"/>
      <c r="R297" s="170"/>
      <c r="S297" s="170"/>
      <c r="T297" s="170"/>
      <c r="U297" s="170"/>
      <c r="V297" s="170"/>
    </row>
    <row r="298" spans="3:22" x14ac:dyDescent="0.25">
      <c r="C298" s="179" t="s">
        <v>916</v>
      </c>
      <c r="D298" s="179" t="str">
        <f>VLOOKUP(C298,Incurred_Real!$A$25:$B$376,2,FALSE)</f>
        <v>Pirie Precinct Amenities</v>
      </c>
      <c r="E298" s="179" t="str">
        <f>VLOOKUP($C298,Incurred_Real!$A$25:$E$376,5,FALSE)</f>
        <v>Potential</v>
      </c>
      <c r="F298" s="181" t="s">
        <v>0</v>
      </c>
      <c r="G298" s="182">
        <f>IFERROR(YEAR(DATE(YEAR(F298),MONTH(F298)+(7-1),1)),VLOOKUP(C298,Incurred_Real!$A$25:$AI$376,Incurred_Real!AI$1,FALSE))</f>
        <v>2028</v>
      </c>
      <c r="H298" s="181" t="s">
        <v>0</v>
      </c>
      <c r="O298" s="170"/>
      <c r="P298" s="170"/>
      <c r="Q298" s="170"/>
      <c r="R298" s="170"/>
      <c r="S298" s="170"/>
      <c r="T298" s="170"/>
      <c r="U298" s="170"/>
      <c r="V298" s="170"/>
    </row>
    <row r="299" spans="3:22" x14ac:dyDescent="0.25">
      <c r="C299" s="179" t="s">
        <v>976</v>
      </c>
      <c r="D299" s="179" t="str">
        <f>VLOOKUP(C299,Incurred_Real!$A$25:$B$376,2,FALSE)</f>
        <v>Substation Security Fencing Replacement 2024-2028</v>
      </c>
      <c r="E299" s="179" t="str">
        <f>VLOOKUP($C299,Incurred_Real!$A$25:$E$376,5,FALSE)</f>
        <v>Potential</v>
      </c>
      <c r="F299" s="181" t="s">
        <v>0</v>
      </c>
      <c r="G299" s="182">
        <f>IFERROR(YEAR(DATE(YEAR(F299),MONTH(F299)+(7-1),1)),VLOOKUP(C299,Incurred_Real!$A$25:$AI$376,Incurred_Real!AI$1,FALSE))</f>
        <v>2028</v>
      </c>
      <c r="H299" s="181" t="s">
        <v>0</v>
      </c>
      <c r="O299" s="170"/>
      <c r="P299" s="170"/>
      <c r="Q299" s="170"/>
      <c r="R299" s="170"/>
      <c r="S299" s="170"/>
      <c r="T299" s="170"/>
      <c r="U299" s="170"/>
      <c r="V299" s="170"/>
    </row>
    <row r="300" spans="3:22" x14ac:dyDescent="0.25">
      <c r="C300" s="179" t="s">
        <v>970</v>
      </c>
      <c r="D300" s="179" t="str">
        <f>VLOOKUP(C300,Incurred_Real!$A$25:$B$376,2,FALSE)</f>
        <v>Telecommunications Asset Optimisation 2024-2028</v>
      </c>
      <c r="E300" s="179" t="str">
        <f>VLOOKUP($C300,Incurred_Real!$A$25:$E$376,5,FALSE)</f>
        <v>Potential</v>
      </c>
      <c r="F300" s="181" t="s">
        <v>0</v>
      </c>
      <c r="G300" s="182">
        <f>IFERROR(YEAR(DATE(YEAR(F300),MONTH(F300)+(7-1),1)),VLOOKUP(C300,Incurred_Real!$A$25:$AI$376,Incurred_Real!AI$1,FALSE))</f>
        <v>2027</v>
      </c>
      <c r="H300" s="181" t="s">
        <v>0</v>
      </c>
      <c r="O300" s="170"/>
      <c r="P300" s="170"/>
      <c r="Q300" s="170"/>
      <c r="R300" s="170"/>
      <c r="S300" s="170"/>
      <c r="T300" s="170"/>
      <c r="U300" s="170"/>
      <c r="V300" s="170"/>
    </row>
    <row r="301" spans="3:22" x14ac:dyDescent="0.25">
      <c r="C301" s="179" t="s">
        <v>936</v>
      </c>
      <c r="D301" s="179" t="str">
        <f>VLOOKUP(C301,Incurred_Real!$A$25:$B$376,2,FALSE)</f>
        <v>Transmission Line Insulation System Replacement 2024-2028</v>
      </c>
      <c r="E301" s="179" t="str">
        <f>VLOOKUP($C301,Incurred_Real!$A$25:$E$376,5,FALSE)</f>
        <v>Potential</v>
      </c>
      <c r="F301" s="181" t="s">
        <v>0</v>
      </c>
      <c r="G301" s="182">
        <f>IFERROR(YEAR(DATE(YEAR(F301),MONTH(F301)+(7-1),1)),VLOOKUP(C301,Incurred_Real!$A$25:$AI$376,Incurred_Real!AI$1,FALSE))</f>
        <v>2028</v>
      </c>
      <c r="H301" s="181" t="s">
        <v>0</v>
      </c>
      <c r="O301" s="170"/>
      <c r="P301" s="170"/>
      <c r="Q301" s="170"/>
      <c r="R301" s="170"/>
      <c r="S301" s="170"/>
      <c r="T301" s="170"/>
      <c r="U301" s="170"/>
      <c r="V301" s="170"/>
    </row>
    <row r="302" spans="3:22" x14ac:dyDescent="0.25">
      <c r="C302" s="179" t="s">
        <v>977</v>
      </c>
      <c r="D302" s="179" t="str">
        <f>VLOOKUP(C302,Incurred_Real!$A$25:$B$376,2,FALSE)</f>
        <v>Transmission Tower Anti-Climb Installation</v>
      </c>
      <c r="E302" s="179" t="str">
        <f>VLOOKUP($C302,Incurred_Real!$A$25:$E$376,5,FALSE)</f>
        <v>Potential</v>
      </c>
      <c r="F302" s="181" t="s">
        <v>0</v>
      </c>
      <c r="G302" s="182">
        <f>IFERROR(YEAR(DATE(YEAR(F302),MONTH(F302)+(7-1),1)),VLOOKUP(C302,Incurred_Real!$A$25:$AI$376,Incurred_Real!AI$1,FALSE))</f>
        <v>2028</v>
      </c>
      <c r="H302" s="181" t="s">
        <v>0</v>
      </c>
      <c r="O302" s="170"/>
      <c r="P302" s="170"/>
      <c r="Q302" s="170"/>
      <c r="R302" s="170"/>
      <c r="S302" s="170"/>
      <c r="T302" s="170"/>
      <c r="U302" s="170"/>
      <c r="V302" s="170"/>
    </row>
    <row r="303" spans="3:22" x14ac:dyDescent="0.25">
      <c r="C303" s="179" t="s">
        <v>951</v>
      </c>
      <c r="D303" s="179" t="str">
        <f>VLOOKUP(C303,Incurred_Real!$A$25:$B$376,2,FALSE)</f>
        <v>Surge Arrester Unit Asset Replacement 2024-2028</v>
      </c>
      <c r="E303" s="179" t="str">
        <f>VLOOKUP($C303,Incurred_Real!$A$25:$E$376,5,FALSE)</f>
        <v>Proposed</v>
      </c>
      <c r="F303" s="181" t="s">
        <v>0</v>
      </c>
      <c r="G303" s="182">
        <f>IFERROR(YEAR(DATE(YEAR(F303),MONTH(F303)+(7-1),1)),VLOOKUP(C303,Incurred_Real!$A$25:$AI$376,Incurred_Real!AI$1,FALSE))</f>
        <v>2028</v>
      </c>
      <c r="H303" s="181" t="s">
        <v>0</v>
      </c>
      <c r="O303" s="170"/>
      <c r="P303" s="170"/>
      <c r="Q303" s="170"/>
      <c r="R303" s="170"/>
      <c r="S303" s="170"/>
      <c r="T303" s="170"/>
      <c r="U303" s="170"/>
      <c r="V303" s="170"/>
    </row>
    <row r="304" spans="3:22" x14ac:dyDescent="0.25">
      <c r="C304" s="179" t="s">
        <v>937</v>
      </c>
      <c r="D304" s="179" t="str">
        <f>VLOOKUP(C304,Incurred_Real!$A$25:$B$376,2,FALSE)</f>
        <v>F1803 Hummocks - Ardrossan West 132kV Line Renewal</v>
      </c>
      <c r="E304" s="179" t="str">
        <f>VLOOKUP($C304,Incurred_Real!$A$25:$E$376,5,FALSE)</f>
        <v>Proposed</v>
      </c>
      <c r="F304" s="181" t="s">
        <v>0</v>
      </c>
      <c r="G304" s="182">
        <f>IFERROR(YEAR(DATE(YEAR(F304),MONTH(F304)+(7-1),1)),VLOOKUP(C304,Incurred_Real!$A$25:$AI$376,Incurred_Real!AI$1,FALSE))</f>
        <v>2028</v>
      </c>
      <c r="H304" s="181" t="s">
        <v>0</v>
      </c>
      <c r="O304" s="170"/>
      <c r="P304" s="170"/>
      <c r="Q304" s="170"/>
      <c r="R304" s="170"/>
      <c r="S304" s="170"/>
      <c r="T304" s="170"/>
      <c r="U304" s="170"/>
      <c r="V304" s="170"/>
    </row>
    <row r="305" spans="3:22" x14ac:dyDescent="0.25">
      <c r="C305" s="179" t="s">
        <v>960</v>
      </c>
      <c r="D305" s="179" t="str">
        <f>VLOOKUP(C305,Incurred_Real!$A$25:$B$376,2,FALSE)</f>
        <v>Transformer Bushing Unit Asset Replacement 2024-2028</v>
      </c>
      <c r="E305" s="179" t="str">
        <f>VLOOKUP($C305,Incurred_Real!$A$25:$E$376,5,FALSE)</f>
        <v>Potential</v>
      </c>
      <c r="F305" s="181" t="s">
        <v>0</v>
      </c>
      <c r="G305" s="182">
        <f>IFERROR(YEAR(DATE(YEAR(F305),MONTH(F305)+(7-1),1)),VLOOKUP(C305,Incurred_Real!$A$25:$AI$376,Incurred_Real!AI$1,FALSE))</f>
        <v>2027</v>
      </c>
      <c r="H305" s="181" t="s">
        <v>0</v>
      </c>
      <c r="O305" s="170"/>
      <c r="P305" s="170"/>
      <c r="Q305" s="170"/>
      <c r="R305" s="170"/>
      <c r="S305" s="170"/>
      <c r="T305" s="170"/>
      <c r="U305" s="170"/>
      <c r="V305" s="170"/>
    </row>
    <row r="306" spans="3:22" x14ac:dyDescent="0.25">
      <c r="C306" s="179" t="s">
        <v>933</v>
      </c>
      <c r="D306" s="179" t="str">
        <f>VLOOKUP(C306,Incurred_Real!$A$25:$B$376,2,FALSE)</f>
        <v>Virtual Application Capability Refresh</v>
      </c>
      <c r="E306" s="179" t="str">
        <f>VLOOKUP($C306,Incurred_Real!$A$25:$E$376,5,FALSE)</f>
        <v>Potential</v>
      </c>
      <c r="F306" s="181" t="s">
        <v>0</v>
      </c>
      <c r="G306" s="182">
        <f>IFERROR(YEAR(DATE(YEAR(F306),MONTH(F306)+(7-1),1)),VLOOKUP(C306,Incurred_Real!$A$25:$AI$376,Incurred_Real!AI$1,FALSE))</f>
        <v>2025</v>
      </c>
      <c r="H306" s="181" t="s">
        <v>0</v>
      </c>
      <c r="O306" s="170"/>
      <c r="P306" s="170"/>
      <c r="Q306" s="170"/>
      <c r="R306" s="170"/>
      <c r="S306" s="170"/>
      <c r="T306" s="170"/>
      <c r="U306" s="170"/>
      <c r="V306" s="170"/>
    </row>
    <row r="307" spans="3:22" x14ac:dyDescent="0.25">
      <c r="C307" s="179" t="s">
        <v>934</v>
      </c>
      <c r="D307" s="179" t="str">
        <f>VLOOKUP(C307,Incurred_Real!$A$25:$B$376,2,FALSE)</f>
        <v>Windows Backoffice Management Systems Refresh</v>
      </c>
      <c r="E307" s="179" t="str">
        <f>VLOOKUP($C307,Incurred_Real!$A$25:$E$376,5,FALSE)</f>
        <v>Potential</v>
      </c>
      <c r="F307" s="181" t="s">
        <v>0</v>
      </c>
      <c r="G307" s="182">
        <f>IFERROR(YEAR(DATE(YEAR(F307),MONTH(F307)+(7-1),1)),VLOOKUP(C307,Incurred_Real!$A$25:$AI$376,Incurred_Real!AI$1,FALSE))</f>
        <v>2028</v>
      </c>
      <c r="H307" s="181" t="s">
        <v>0</v>
      </c>
      <c r="O307" s="170"/>
      <c r="P307" s="170"/>
      <c r="Q307" s="170"/>
      <c r="R307" s="170"/>
      <c r="S307" s="170"/>
      <c r="T307" s="170"/>
      <c r="U307" s="170"/>
      <c r="V307" s="170"/>
    </row>
    <row r="308" spans="3:22" x14ac:dyDescent="0.25">
      <c r="C308" s="179" t="s">
        <v>971</v>
      </c>
      <c r="D308" s="179" t="str">
        <f>VLOOKUP(C308,Incurred_Real!$A$25:$B$376,2,FALSE)</f>
        <v>Weather Station Replacement 2024-2028</v>
      </c>
      <c r="E308" s="179" t="str">
        <f>VLOOKUP($C308,Incurred_Real!$A$25:$E$376,5,FALSE)</f>
        <v>Proposed</v>
      </c>
      <c r="F308" s="181" t="s">
        <v>0</v>
      </c>
      <c r="G308" s="182">
        <f>IFERROR(YEAR(DATE(YEAR(F308),MONTH(F308)+(7-1),1)),VLOOKUP(C308,Incurred_Real!$A$25:$AI$376,Incurred_Real!AI$1,FALSE))</f>
        <v>2027</v>
      </c>
      <c r="H308" s="181" t="s">
        <v>0</v>
      </c>
      <c r="O308" s="170"/>
      <c r="P308" s="170"/>
      <c r="Q308" s="170"/>
      <c r="R308" s="170"/>
      <c r="S308" s="170"/>
      <c r="T308" s="170"/>
      <c r="U308" s="170"/>
      <c r="V308" s="170"/>
    </row>
    <row r="309" spans="3:22" x14ac:dyDescent="0.25">
      <c r="C309" s="179" t="s">
        <v>985</v>
      </c>
      <c r="D309" s="179" t="str">
        <f>VLOOKUP(C309,Incurred_Real!$A$25:$B$376,2,FALSE)</f>
        <v>Wide Area Monitoring Scheme</v>
      </c>
      <c r="E309" s="179" t="str">
        <f>VLOOKUP($C309,Incurred_Real!$A$25:$E$376,5,FALSE)</f>
        <v>Proposed</v>
      </c>
      <c r="F309" s="181" t="s">
        <v>0</v>
      </c>
      <c r="G309" s="182">
        <f>IFERROR(YEAR(DATE(YEAR(F309),MONTH(F309)+(7-1),1)),VLOOKUP(C309,Incurred_Real!$A$25:$AI$376,Incurred_Real!AI$1,FALSE))</f>
        <v>2027</v>
      </c>
      <c r="H309" s="181" t="s">
        <v>0</v>
      </c>
      <c r="O309" s="170"/>
      <c r="P309" s="170"/>
      <c r="Q309" s="170"/>
      <c r="R309" s="170"/>
      <c r="S309" s="170"/>
      <c r="T309" s="170"/>
      <c r="U309" s="170"/>
      <c r="V309" s="170"/>
    </row>
    <row r="310" spans="3:22" x14ac:dyDescent="0.25">
      <c r="C310" s="179" t="s">
        <v>942</v>
      </c>
      <c r="D310" s="179" t="str">
        <f>VLOOKUP(C310,Incurred_Real!$A$25:$B$376,2,FALSE)</f>
        <v>Asset Technical Drawing Management System Upgrade 2024-2028</v>
      </c>
      <c r="E310" s="179" t="str">
        <f>VLOOKUP($C310,Incurred_Real!$A$25:$E$376,5,FALSE)</f>
        <v>Potential</v>
      </c>
      <c r="F310" s="181" t="s">
        <v>0</v>
      </c>
      <c r="G310" s="182">
        <f>IFERROR(YEAR(DATE(YEAR(F310),MONTH(F310)+(7-1),1)),VLOOKUP(C310,Incurred_Real!$A$25:$AI$376,Incurred_Real!AI$1,FALSE))</f>
        <v>2026</v>
      </c>
      <c r="H310" s="181" t="s">
        <v>0</v>
      </c>
      <c r="O310" s="170"/>
      <c r="P310" s="170"/>
      <c r="Q310" s="170"/>
      <c r="R310" s="170"/>
      <c r="S310" s="170"/>
      <c r="T310" s="170"/>
      <c r="U310" s="170"/>
      <c r="V310" s="170"/>
    </row>
    <row r="311" spans="3:22" x14ac:dyDescent="0.25">
      <c r="C311" s="179" t="s">
        <v>948</v>
      </c>
      <c r="D311" s="179" t="str">
        <f>VLOOKUP(C311,Incurred_Real!$A$25:$B$376,2,FALSE)</f>
        <v>Energy Management System Functional Enhancements</v>
      </c>
      <c r="E311" s="179" t="str">
        <f>VLOOKUP($C311,Incurred_Real!$A$25:$E$376,5,FALSE)</f>
        <v>Potential</v>
      </c>
      <c r="F311" s="181" t="s">
        <v>0</v>
      </c>
      <c r="G311" s="182">
        <f>IFERROR(YEAR(DATE(YEAR(F311),MONTH(F311)+(7-1),1)),VLOOKUP(C311,Incurred_Real!$A$25:$AI$376,Incurred_Real!AI$1,FALSE))</f>
        <v>2028</v>
      </c>
      <c r="H311" s="181" t="s">
        <v>0</v>
      </c>
      <c r="O311" s="170"/>
      <c r="P311" s="170"/>
      <c r="Q311" s="170"/>
      <c r="R311" s="170"/>
      <c r="S311" s="170"/>
      <c r="T311" s="170"/>
      <c r="U311" s="170"/>
      <c r="V311" s="170"/>
    </row>
    <row r="312" spans="3:22" x14ac:dyDescent="0.25">
      <c r="C312" s="179" t="s">
        <v>961</v>
      </c>
      <c r="D312" s="179" t="str">
        <f>VLOOKUP(C312,Incurred_Real!$A$25:$B$376,2,FALSE)</f>
        <v>Emergency Unit Asset Replacement 2024-2028</v>
      </c>
      <c r="E312" s="179" t="str">
        <f>VLOOKUP($C312,Incurred_Real!$A$25:$E$376,5,FALSE)</f>
        <v>Potential</v>
      </c>
      <c r="F312" s="181" t="s">
        <v>0</v>
      </c>
      <c r="G312" s="182">
        <f>IFERROR(YEAR(DATE(YEAR(F312),MONTH(F312)+(7-1),1)),VLOOKUP(C312,Incurred_Real!$A$25:$AI$376,Incurred_Real!AI$1,FALSE))</f>
        <v>2028</v>
      </c>
      <c r="H312" s="181" t="s">
        <v>0</v>
      </c>
      <c r="O312" s="170"/>
      <c r="P312" s="170"/>
      <c r="Q312" s="170"/>
      <c r="R312" s="170"/>
      <c r="S312" s="170"/>
      <c r="T312" s="170"/>
      <c r="U312" s="170"/>
      <c r="V312" s="170"/>
    </row>
    <row r="313" spans="3:22" x14ac:dyDescent="0.25">
      <c r="C313" s="179" t="s">
        <v>953</v>
      </c>
      <c r="D313" s="179" t="str">
        <f>VLOOKUP(C313,Incurred_Real!$A$25:$B$376,2,FALSE)</f>
        <v>Travelling Wave Fault Locator Equipment Replacement 2024-202</v>
      </c>
      <c r="E313" s="179" t="str">
        <f>VLOOKUP($C313,Incurred_Real!$A$25:$E$376,5,FALSE)</f>
        <v>Potential</v>
      </c>
      <c r="F313" s="181" t="s">
        <v>0</v>
      </c>
      <c r="G313" s="182">
        <f>IFERROR(YEAR(DATE(YEAR(F313),MONTH(F313)+(7-1),1)),VLOOKUP(C313,Incurred_Real!$A$25:$AI$376,Incurred_Real!AI$1,FALSE))</f>
        <v>2028</v>
      </c>
      <c r="H313" s="181" t="s">
        <v>0</v>
      </c>
      <c r="O313" s="170"/>
      <c r="P313" s="170"/>
      <c r="Q313" s="170"/>
      <c r="R313" s="170"/>
      <c r="S313" s="170"/>
      <c r="T313" s="170"/>
      <c r="U313" s="170"/>
      <c r="V313" s="170"/>
    </row>
    <row r="314" spans="3:22" x14ac:dyDescent="0.25">
      <c r="C314" s="179" t="s">
        <v>972</v>
      </c>
      <c r="D314" s="179" t="str">
        <f>VLOOKUP(C314,Incurred_Real!$A$25:$B$376,2,FALSE)</f>
        <v>Telecommunications Management System Software Replacement 20</v>
      </c>
      <c r="E314" s="179" t="str">
        <f>VLOOKUP($C314,Incurred_Real!$A$25:$E$376,5,FALSE)</f>
        <v>Potential</v>
      </c>
      <c r="F314" s="181" t="s">
        <v>0</v>
      </c>
      <c r="G314" s="182">
        <f>IFERROR(YEAR(DATE(YEAR(F314),MONTH(F314)+(7-1),1)),VLOOKUP(C314,Incurred_Real!$A$25:$AI$376,Incurred_Real!AI$1,FALSE))</f>
        <v>2028</v>
      </c>
      <c r="H314" s="181" t="s">
        <v>0</v>
      </c>
      <c r="O314" s="170"/>
      <c r="P314" s="170"/>
      <c r="Q314" s="170"/>
      <c r="R314" s="170"/>
      <c r="S314" s="170"/>
      <c r="T314" s="170"/>
      <c r="U314" s="170"/>
      <c r="V314" s="170"/>
    </row>
    <row r="315" spans="3:22" x14ac:dyDescent="0.25">
      <c r="C315" s="179" t="s">
        <v>973</v>
      </c>
      <c r="D315" s="179" t="str">
        <f>VLOOKUP(C315,Incurred_Real!$A$25:$B$376,2,FALSE)</f>
        <v>Telecommunications Asset Replacement 2024-2028</v>
      </c>
      <c r="E315" s="179" t="str">
        <f>VLOOKUP($C315,Incurred_Real!$A$25:$E$376,5,FALSE)</f>
        <v>Proposed</v>
      </c>
      <c r="F315" s="181" t="s">
        <v>0</v>
      </c>
      <c r="G315" s="182">
        <f>IFERROR(YEAR(DATE(YEAR(F315),MONTH(F315)+(7-1),1)),VLOOKUP(C315,Incurred_Real!$A$25:$AI$376,Incurred_Real!AI$1,FALSE))</f>
        <v>2028</v>
      </c>
      <c r="H315" s="181" t="s">
        <v>0</v>
      </c>
      <c r="O315" s="170"/>
      <c r="P315" s="170"/>
      <c r="Q315" s="170"/>
      <c r="R315" s="170"/>
      <c r="S315" s="170"/>
      <c r="T315" s="170"/>
      <c r="U315" s="170"/>
      <c r="V315" s="170"/>
    </row>
    <row r="316" spans="3:22" x14ac:dyDescent="0.25">
      <c r="C316" s="179" t="s">
        <v>986</v>
      </c>
      <c r="D316" s="179" t="str">
        <f>VLOOKUP(C316,Incurred_Real!$A$25:$B$376,2,FALSE)</f>
        <v>Power Quality Monitoring Installation</v>
      </c>
      <c r="E316" s="179" t="str">
        <f>VLOOKUP($C316,Incurred_Real!$A$25:$E$376,5,FALSE)</f>
        <v>Proposed</v>
      </c>
      <c r="F316" s="181" t="s">
        <v>0</v>
      </c>
      <c r="G316" s="182">
        <f>IFERROR(YEAR(DATE(YEAR(F316),MONTH(F316)+(7-1),1)),VLOOKUP(C316,Incurred_Real!$A$25:$AI$376,Incurred_Real!AI$1,FALSE))</f>
        <v>2028</v>
      </c>
      <c r="H316" s="181"/>
      <c r="O316" s="170"/>
      <c r="P316" s="170"/>
      <c r="Q316" s="170"/>
      <c r="R316" s="170"/>
      <c r="S316" s="170"/>
      <c r="T316" s="170"/>
      <c r="U316" s="170"/>
      <c r="V316" s="170"/>
    </row>
    <row r="317" spans="3:22" x14ac:dyDescent="0.25">
      <c r="C317" s="179" t="s">
        <v>903</v>
      </c>
      <c r="D317" s="179" t="str">
        <f>VLOOKUP(C317,Incurred_Real!$A$25:$B$376,2,FALSE)</f>
        <v>Para Emergency SVC Transformer Replacement</v>
      </c>
      <c r="E317" s="179" t="str">
        <f>VLOOKUP($C317,Incurred_Real!$A$25:$E$376,5,FALSE)</f>
        <v>Active</v>
      </c>
      <c r="F317" s="181">
        <v>44603</v>
      </c>
      <c r="G317" s="182">
        <f>IFERROR(YEAR(DATE(YEAR(F317),MONTH(F317)+(7-1),1)),VLOOKUP(C317,Incurred_Real!$A$25:$AI$376,Incurred_Real!AI$1,FALSE))</f>
        <v>2022</v>
      </c>
      <c r="H317" s="181" t="s">
        <v>854</v>
      </c>
      <c r="O317" s="170"/>
      <c r="P317" s="170"/>
      <c r="Q317" s="170"/>
      <c r="R317" s="170"/>
      <c r="S317" s="170"/>
      <c r="T317" s="170"/>
      <c r="U317" s="170"/>
      <c r="V317" s="170"/>
    </row>
    <row r="318" spans="3:22" x14ac:dyDescent="0.25">
      <c r="C318" s="179" t="s">
        <v>904</v>
      </c>
      <c r="D318" s="179" t="str">
        <f>VLOOKUP(C318,Incurred_Real!$A$25:$B$376,2,FALSE)</f>
        <v>Emergency Unit Asset Replacement 2021-2023</v>
      </c>
      <c r="E318" s="179" t="str">
        <f>VLOOKUP($C318,Incurred_Real!$A$25:$E$376,5,FALSE)</f>
        <v>Active</v>
      </c>
      <c r="F318" s="181">
        <v>45107</v>
      </c>
      <c r="G318" s="182">
        <f>IFERROR(YEAR(DATE(YEAR(F318),MONTH(F318)+(7-1),1)),VLOOKUP(C318,Incurred_Real!$A$25:$AI$376,Incurred_Real!AI$1,FALSE))</f>
        <v>2023</v>
      </c>
      <c r="H318" s="181"/>
      <c r="O318" s="170"/>
      <c r="P318" s="170"/>
      <c r="Q318" s="170"/>
      <c r="R318" s="170"/>
      <c r="S318" s="170"/>
      <c r="T318" s="170"/>
      <c r="U318" s="170"/>
      <c r="V318" s="170"/>
    </row>
    <row r="319" spans="3:22" x14ac:dyDescent="0.25">
      <c r="C319" s="179" t="s">
        <v>1149</v>
      </c>
      <c r="D319" s="179" t="str">
        <f>VLOOKUP(C319,Incurred_Real!$A$25:$B$376,2,FALSE)</f>
        <v>Corporate Modelling</v>
      </c>
      <c r="E319" s="179" t="str">
        <f>VLOOKUP($C319,Incurred_Real!$A$25:$E$376,5,FALSE)</f>
        <v>Active</v>
      </c>
      <c r="F319" s="181">
        <v>44609</v>
      </c>
      <c r="G319" s="182">
        <f>IFERROR(YEAR(DATE(YEAR(F319),MONTH(F319)+(7-1),1)),VLOOKUP(C319,Incurred_Real!$A$25:$AI$376,Incurred_Real!AI$1,FALSE))</f>
        <v>2022</v>
      </c>
      <c r="H319" s="181"/>
      <c r="O319" s="170"/>
      <c r="P319" s="170"/>
      <c r="Q319" s="170"/>
      <c r="R319" s="170"/>
      <c r="S319" s="170"/>
      <c r="T319" s="170"/>
      <c r="U319" s="170"/>
      <c r="V319" s="170"/>
    </row>
    <row r="320" spans="3:22" x14ac:dyDescent="0.25">
      <c r="C320" s="179" t="s">
        <v>1151</v>
      </c>
      <c r="D320" s="179" t="str">
        <f>VLOOKUP(C320,Incurred_Real!$A$25:$B$376,2,FALSE)</f>
        <v>Bushfire Management System Enhancement</v>
      </c>
      <c r="E320" s="179" t="str">
        <f>VLOOKUP($C320,Incurred_Real!$A$25:$E$376,5,FALSE)</f>
        <v>Active</v>
      </c>
      <c r="F320" s="181">
        <v>44378</v>
      </c>
      <c r="G320" s="182">
        <f>IFERROR(YEAR(DATE(YEAR(F320),MONTH(F320)+(7-1),1)),VLOOKUP(C320,Incurred_Real!$A$25:$AI$376,Incurred_Real!AI$1,FALSE))</f>
        <v>2022</v>
      </c>
      <c r="H320" s="181"/>
      <c r="O320" s="170"/>
      <c r="P320" s="170"/>
      <c r="Q320" s="170"/>
      <c r="R320" s="170"/>
      <c r="S320" s="170"/>
      <c r="T320" s="170"/>
      <c r="U320" s="170"/>
      <c r="V320" s="170"/>
    </row>
    <row r="321" spans="3:22" x14ac:dyDescent="0.25">
      <c r="C321" s="179" t="s">
        <v>1180</v>
      </c>
      <c r="D321" s="179" t="str">
        <f>VLOOKUP(C321,Incurred_Real!$A$25:$B$376,2,FALSE)</f>
        <v>Pelican Point – Parafield Gardens West Protection System Upg</v>
      </c>
      <c r="E321" s="179" t="str">
        <f>VLOOKUP($C321,Incurred_Real!$A$25:$E$376,5,FALSE)</f>
        <v>Active</v>
      </c>
      <c r="F321" s="181">
        <v>44698</v>
      </c>
      <c r="G321" s="182">
        <f>IFERROR(YEAR(DATE(YEAR(F321),MONTH(F321)+(7-1),1)),VLOOKUP(C321,Incurred_Real!$A$25:$AI$376,Incurred_Real!AI$1,FALSE))</f>
        <v>2022</v>
      </c>
      <c r="H321" s="181" t="s">
        <v>854</v>
      </c>
      <c r="O321" s="170"/>
      <c r="P321" s="170"/>
      <c r="Q321" s="170"/>
      <c r="R321" s="170"/>
      <c r="S321" s="170"/>
      <c r="T321" s="170"/>
      <c r="U321" s="170"/>
      <c r="V321" s="170"/>
    </row>
    <row r="322" spans="3:22" x14ac:dyDescent="0.25">
      <c r="C322" s="179" t="s">
        <v>907</v>
      </c>
      <c r="D322" s="179" t="str">
        <f>VLOOKUP(C322,Incurred_Real!$A$25:$B$376,2,FALSE)</f>
        <v>Capital Project Scopes and Estimates 2024-28</v>
      </c>
      <c r="E322" s="179" t="str">
        <f>VLOOKUP($C322,Incurred_Real!$A$25:$E$376,5,FALSE)</f>
        <v>Active</v>
      </c>
      <c r="F322" s="181">
        <v>45107</v>
      </c>
      <c r="G322" s="182">
        <f>IFERROR(YEAR(DATE(YEAR(F322),MONTH(F322)+(7-1),1)),VLOOKUP(C322,Incurred_Real!$A$25:$AI$376,Incurred_Real!AI$1,FALSE))</f>
        <v>2023</v>
      </c>
      <c r="H322" s="181"/>
      <c r="O322" s="170"/>
      <c r="P322" s="170"/>
      <c r="Q322" s="170"/>
      <c r="R322" s="170"/>
      <c r="S322" s="170"/>
      <c r="T322" s="170"/>
      <c r="U322" s="170"/>
      <c r="V322" s="170"/>
    </row>
    <row r="323" spans="3:22" x14ac:dyDescent="0.25">
      <c r="C323" s="179" t="s">
        <v>943</v>
      </c>
      <c r="D323" s="179" t="str">
        <f>VLOOKUP(C323,Incurred_Real!$A$25:$B$376,2,FALSE)</f>
        <v>Asset Visualisation System Replacement 2024-2028</v>
      </c>
      <c r="E323" s="179" t="str">
        <f>VLOOKUP($C323,Incurred_Real!$A$25:$E$376,5,FALSE)</f>
        <v>Potential</v>
      </c>
      <c r="F323" s="181" t="s">
        <v>0</v>
      </c>
      <c r="G323" s="182">
        <f>IFERROR(YEAR(DATE(YEAR(F323),MONTH(F323)+(7-1),1)),VLOOKUP(C323,Incurred_Real!$A$25:$AI$376,Incurred_Real!AI$1,FALSE))</f>
        <v>2025</v>
      </c>
      <c r="H323" s="181" t="s">
        <v>0</v>
      </c>
      <c r="O323" s="170"/>
      <c r="P323" s="170"/>
      <c r="Q323" s="170"/>
      <c r="R323" s="170"/>
      <c r="S323" s="170"/>
      <c r="T323" s="170"/>
      <c r="U323" s="170"/>
      <c r="V323" s="170"/>
    </row>
    <row r="324" spans="3:22" x14ac:dyDescent="0.25">
      <c r="C324" s="179" t="s">
        <v>944</v>
      </c>
      <c r="D324" s="179" t="str">
        <f>VLOOKUP(C324,Incurred_Real!$A$25:$B$376,2,FALSE)</f>
        <v>Asset Work Scheduling Optimisation System 2024-2028</v>
      </c>
      <c r="E324" s="179" t="str">
        <f>VLOOKUP($C324,Incurred_Real!$A$25:$E$376,5,FALSE)</f>
        <v>Potential</v>
      </c>
      <c r="F324" s="181" t="s">
        <v>0</v>
      </c>
      <c r="G324" s="182">
        <f>IFERROR(YEAR(DATE(YEAR(F324),MONTH(F324)+(7-1),1)),VLOOKUP(C324,Incurred_Real!$A$25:$AI$376,Incurred_Real!AI$1,FALSE))</f>
        <v>2025</v>
      </c>
      <c r="H324" s="181" t="s">
        <v>0</v>
      </c>
      <c r="O324" s="170"/>
      <c r="P324" s="170"/>
      <c r="Q324" s="170"/>
      <c r="R324" s="170"/>
      <c r="S324" s="170"/>
      <c r="T324" s="170"/>
      <c r="U324" s="170"/>
      <c r="V324" s="170"/>
    </row>
    <row r="325" spans="3:22" x14ac:dyDescent="0.25">
      <c r="C325" s="179" t="s">
        <v>945</v>
      </c>
      <c r="D325" s="179" t="str">
        <f>VLOOKUP(C325,Incurred_Real!$A$25:$B$376,2,FALSE)</f>
        <v>Geographical and Land Management Systems Upgrade 2024-2028</v>
      </c>
      <c r="E325" s="179" t="str">
        <f>VLOOKUP($C325,Incurred_Real!$A$25:$E$376,5,FALSE)</f>
        <v>Potential</v>
      </c>
      <c r="F325" s="181" t="s">
        <v>0</v>
      </c>
      <c r="G325" s="182">
        <f>IFERROR(YEAR(DATE(YEAR(F325),MONTH(F325)+(7-1),1)),VLOOKUP(C325,Incurred_Real!$A$25:$AI$376,Incurred_Real!AI$1,FALSE))</f>
        <v>2028</v>
      </c>
      <c r="H325" s="181" t="s">
        <v>0</v>
      </c>
      <c r="O325" s="170"/>
      <c r="P325" s="170"/>
      <c r="Q325" s="170"/>
      <c r="R325" s="170"/>
      <c r="S325" s="170"/>
      <c r="T325" s="170"/>
      <c r="U325" s="170"/>
      <c r="V325" s="170"/>
    </row>
    <row r="326" spans="3:22" x14ac:dyDescent="0.25">
      <c r="C326" s="179" t="s">
        <v>949</v>
      </c>
      <c r="D326" s="179" t="str">
        <f>VLOOKUP(C326,Incurred_Real!$A$25:$B$376,2,FALSE)</f>
        <v>Alarm Configuration System Refresh 2024-2028</v>
      </c>
      <c r="E326" s="179" t="str">
        <f>VLOOKUP($C326,Incurred_Real!$A$25:$E$376,5,FALSE)</f>
        <v>Potential</v>
      </c>
      <c r="F326" s="181" t="s">
        <v>0</v>
      </c>
      <c r="G326" s="182">
        <f>IFERROR(YEAR(DATE(YEAR(F326),MONTH(F326)+(7-1),1)),VLOOKUP(C326,Incurred_Real!$A$25:$AI$376,Incurred_Real!AI$1,FALSE))</f>
        <v>2029</v>
      </c>
      <c r="H326" s="181" t="s">
        <v>0</v>
      </c>
      <c r="O326" s="170"/>
      <c r="P326" s="170"/>
      <c r="Q326" s="170"/>
      <c r="R326" s="170"/>
      <c r="S326" s="170"/>
      <c r="T326" s="170"/>
      <c r="U326" s="170"/>
      <c r="V326" s="170"/>
    </row>
    <row r="327" spans="3:22" x14ac:dyDescent="0.25">
      <c r="C327" s="179" t="s">
        <v>917</v>
      </c>
      <c r="D327" s="179" t="str">
        <f>VLOOKUP(C327,Incurred_Real!$A$25:$B$376,2,FALSE)</f>
        <v>Distribution Centre Fire System Upgrade</v>
      </c>
      <c r="E327" s="179" t="str">
        <f>VLOOKUP($C327,Incurred_Real!$A$25:$E$376,5,FALSE)</f>
        <v>Active</v>
      </c>
      <c r="F327" s="181">
        <v>45058</v>
      </c>
      <c r="G327" s="182">
        <f>IFERROR(YEAR(DATE(YEAR(F327),MONTH(F327)+(7-1),1)),VLOOKUP(C327,Incurred_Real!$A$25:$AI$376,Incurred_Real!AI$1,FALSE))</f>
        <v>2023</v>
      </c>
      <c r="H327" s="181"/>
      <c r="O327" s="170"/>
      <c r="P327" s="170"/>
      <c r="Q327" s="170"/>
      <c r="R327" s="170"/>
      <c r="S327" s="170"/>
      <c r="T327" s="170"/>
      <c r="U327" s="170"/>
      <c r="V327" s="170"/>
    </row>
    <row r="328" spans="3:22" x14ac:dyDescent="0.25">
      <c r="C328" s="179" t="s">
        <v>954</v>
      </c>
      <c r="D328" s="179" t="str">
        <f>VLOOKUP(C328,Incurred_Real!$A$25:$B$376,2,FALSE)</f>
        <v>Siemens SICAM PAS Gateway Replacement</v>
      </c>
      <c r="E328" s="179" t="str">
        <f>VLOOKUP($C328,Incurred_Real!$A$25:$E$376,5,FALSE)</f>
        <v>Potential</v>
      </c>
      <c r="F328" s="181" t="s">
        <v>0</v>
      </c>
      <c r="G328" s="182">
        <f>IFERROR(YEAR(DATE(YEAR(F328),MONTH(F328)+(7-1),1)),VLOOKUP(C328,Incurred_Real!$A$25:$AI$376,Incurred_Real!AI$1,FALSE))</f>
        <v>2027</v>
      </c>
      <c r="H328" s="181" t="s">
        <v>0</v>
      </c>
      <c r="O328" s="170"/>
      <c r="P328" s="170"/>
      <c r="Q328" s="170"/>
      <c r="R328" s="170"/>
      <c r="S328" s="170"/>
      <c r="T328" s="170"/>
      <c r="U328" s="170"/>
      <c r="V328" s="170"/>
    </row>
    <row r="329" spans="3:22" x14ac:dyDescent="0.25">
      <c r="C329" s="179" t="s">
        <v>955</v>
      </c>
      <c r="D329" s="179" t="str">
        <f>VLOOKUP(C329,Incurred_Real!$A$25:$B$376,2,FALSE)</f>
        <v>Invensys C50 RTU Upgrades</v>
      </c>
      <c r="E329" s="179" t="str">
        <f>VLOOKUP($C329,Incurred_Real!$A$25:$E$376,5,FALSE)</f>
        <v>Potential</v>
      </c>
      <c r="F329" s="181" t="s">
        <v>0</v>
      </c>
      <c r="G329" s="182">
        <f>IFERROR(YEAR(DATE(YEAR(F329),MONTH(F329)+(7-1),1)),VLOOKUP(C329,Incurred_Real!$A$25:$AI$376,Incurred_Real!AI$1,FALSE))</f>
        <v>2028</v>
      </c>
      <c r="H329" s="181" t="s">
        <v>0</v>
      </c>
      <c r="O329" s="170"/>
      <c r="P329" s="170"/>
      <c r="Q329" s="170"/>
      <c r="R329" s="170"/>
      <c r="S329" s="170"/>
      <c r="T329" s="170"/>
      <c r="U329" s="170"/>
      <c r="V329" s="170"/>
    </row>
    <row r="330" spans="3:22" x14ac:dyDescent="0.25">
      <c r="C330" s="179" t="s">
        <v>962</v>
      </c>
      <c r="D330" s="179" t="str">
        <f>VLOOKUP(C330,Incurred_Real!$A$25:$B$376,2,FALSE)</f>
        <v>Battery Charger Unit Asset Replacement 2024-2028</v>
      </c>
      <c r="E330" s="179" t="str">
        <f>VLOOKUP($C330,Incurred_Real!$A$25:$E$376,5,FALSE)</f>
        <v>Potential</v>
      </c>
      <c r="F330" s="181" t="s">
        <v>0</v>
      </c>
      <c r="G330" s="182">
        <f>IFERROR(YEAR(DATE(YEAR(F330),MONTH(F330)+(7-1),1)),VLOOKUP(C330,Incurred_Real!$A$25:$AI$376,Incurred_Real!AI$1,FALSE))</f>
        <v>2028</v>
      </c>
      <c r="H330" s="181" t="s">
        <v>0</v>
      </c>
      <c r="O330" s="170"/>
      <c r="P330" s="170"/>
      <c r="Q330" s="170"/>
      <c r="R330" s="170"/>
      <c r="S330" s="170"/>
      <c r="T330" s="170"/>
      <c r="U330" s="170"/>
      <c r="V330" s="170"/>
    </row>
    <row r="331" spans="3:22" x14ac:dyDescent="0.25">
      <c r="C331" s="179" t="s">
        <v>963</v>
      </c>
      <c r="D331" s="179" t="str">
        <f>VLOOKUP(C331,Incurred_Real!$A$25:$B$376,2,FALSE)</f>
        <v>Isolator Unit Asset Replacement 2024-2028</v>
      </c>
      <c r="E331" s="179" t="str">
        <f>VLOOKUP($C331,Incurred_Real!$A$25:$E$376,5,FALSE)</f>
        <v>Proposed</v>
      </c>
      <c r="F331" s="181" t="s">
        <v>0</v>
      </c>
      <c r="G331" s="182">
        <f>IFERROR(YEAR(DATE(YEAR(F331),MONTH(F331)+(7-1),1)),VLOOKUP(C331,Incurred_Real!$A$25:$AI$376,Incurred_Real!AI$1,FALSE))</f>
        <v>2028</v>
      </c>
      <c r="H331" s="181" t="s">
        <v>0</v>
      </c>
      <c r="O331" s="170"/>
      <c r="P331" s="170"/>
      <c r="Q331" s="170"/>
      <c r="R331" s="170"/>
      <c r="S331" s="170"/>
      <c r="T331" s="170"/>
      <c r="U331" s="170"/>
      <c r="V331" s="170"/>
    </row>
    <row r="332" spans="3:22" x14ac:dyDescent="0.25">
      <c r="C332" s="179" t="s">
        <v>974</v>
      </c>
      <c r="D332" s="179" t="str">
        <f>VLOOKUP(C332,Incurred_Real!$A$25:$B$376,2,FALSE)</f>
        <v>Yorke Peninsula Teleprotection Service Migration</v>
      </c>
      <c r="E332" s="179" t="str">
        <f>VLOOKUP($C332,Incurred_Real!$A$25:$E$376,5,FALSE)</f>
        <v>Proposed</v>
      </c>
      <c r="F332" s="181" t="s">
        <v>0</v>
      </c>
      <c r="G332" s="182">
        <f>IFERROR(YEAR(DATE(YEAR(F332),MONTH(F332)+(7-1),1)),VLOOKUP(C332,Incurred_Real!$A$25:$AI$376,Incurred_Real!AI$1,FALSE))</f>
        <v>2027</v>
      </c>
      <c r="H332" s="181" t="s">
        <v>0</v>
      </c>
      <c r="O332" s="170"/>
      <c r="P332" s="170"/>
      <c r="Q332" s="170"/>
      <c r="R332" s="170"/>
      <c r="S332" s="170"/>
      <c r="T332" s="170"/>
      <c r="U332" s="170"/>
      <c r="V332" s="170"/>
    </row>
    <row r="333" spans="3:22" x14ac:dyDescent="0.25">
      <c r="C333" s="179" t="s">
        <v>984</v>
      </c>
      <c r="D333" s="179" t="str">
        <f>VLOOKUP(C333,Incurred_Real!$A$25:$B$376,2,FALSE)</f>
        <v>Substation Technology System Cybersecurity Uplift 2024-2028</v>
      </c>
      <c r="E333" s="179" t="str">
        <f>VLOOKUP($C333,Incurred_Real!$A$25:$E$376,5,FALSE)</f>
        <v>Potential</v>
      </c>
      <c r="F333" s="181" t="s">
        <v>0</v>
      </c>
      <c r="G333" s="182">
        <f>IFERROR(YEAR(DATE(YEAR(F333),MONTH(F333)+(7-1),1)),VLOOKUP(C333,Incurred_Real!$A$25:$AI$376,Incurred_Real!AI$1,FALSE))</f>
        <v>2026</v>
      </c>
      <c r="H333" s="181" t="s">
        <v>0</v>
      </c>
      <c r="O333" s="170"/>
      <c r="P333" s="170"/>
      <c r="Q333" s="170"/>
      <c r="R333" s="170"/>
      <c r="S333" s="170"/>
      <c r="T333" s="170"/>
      <c r="U333" s="170"/>
      <c r="V333" s="170"/>
    </row>
    <row r="334" spans="3:22" x14ac:dyDescent="0.25">
      <c r="C334" s="179" t="s">
        <v>980</v>
      </c>
      <c r="D334" s="179" t="str">
        <f>VLOOKUP(C334,Incurred_Real!$A$25:$B$376,2,FALSE)</f>
        <v>Happy Valley Site Drainage Replacement</v>
      </c>
      <c r="E334" s="179" t="str">
        <f>VLOOKUP($C334,Incurred_Real!$A$25:$E$376,5,FALSE)</f>
        <v>Potential</v>
      </c>
      <c r="F334" s="181" t="s">
        <v>0</v>
      </c>
      <c r="G334" s="182">
        <f>IFERROR(YEAR(DATE(YEAR(F334),MONTH(F334)+(7-1),1)),VLOOKUP(C334,Incurred_Real!$A$25:$AI$376,Incurred_Real!AI$1,FALSE))</f>
        <v>2026</v>
      </c>
      <c r="H334" s="181" t="s">
        <v>0</v>
      </c>
      <c r="O334" s="170"/>
      <c r="P334" s="170"/>
      <c r="Q334" s="170"/>
      <c r="R334" s="170"/>
      <c r="S334" s="170"/>
      <c r="T334" s="170"/>
      <c r="U334" s="170"/>
      <c r="V334" s="170"/>
    </row>
    <row r="335" spans="3:22" x14ac:dyDescent="0.25">
      <c r="C335" s="179" t="s">
        <v>964</v>
      </c>
      <c r="D335" s="179" t="str">
        <f>VLOOKUP(C335,Incurred_Real!$A$25:$B$376,2,FALSE)</f>
        <v>Substation Air Conditioner System Unit Asset Replacement 202</v>
      </c>
      <c r="E335" s="179" t="str">
        <f>VLOOKUP($C335,Incurred_Real!$A$25:$E$376,5,FALSE)</f>
        <v>Proposed</v>
      </c>
      <c r="F335" s="181" t="s">
        <v>0</v>
      </c>
      <c r="G335" s="182">
        <f>IFERROR(YEAR(DATE(YEAR(F335),MONTH(F335)+(7-1),1)),VLOOKUP(C335,Incurred_Real!$A$25:$AI$376,Incurred_Real!AI$1,FALSE))</f>
        <v>2028</v>
      </c>
      <c r="H335" s="181" t="s">
        <v>0</v>
      </c>
      <c r="O335" s="170"/>
      <c r="P335" s="170"/>
      <c r="Q335" s="170"/>
      <c r="R335" s="170"/>
      <c r="S335" s="170"/>
      <c r="T335" s="170"/>
      <c r="U335" s="170"/>
      <c r="V335" s="170"/>
    </row>
    <row r="336" spans="3:22" x14ac:dyDescent="0.25">
      <c r="C336" s="179" t="s">
        <v>918</v>
      </c>
      <c r="D336" s="179" t="str">
        <f>VLOOKUP(C336,Incurred_Real!$A$25:$B$376,2,FALSE)</f>
        <v>Electrical Rymill Switch Boards Upgrade</v>
      </c>
      <c r="E336" s="179" t="str">
        <f>VLOOKUP($C336,Incurred_Real!$A$25:$E$376,5,FALSE)</f>
        <v>Potential</v>
      </c>
      <c r="F336" s="181" t="s">
        <v>0</v>
      </c>
      <c r="G336" s="182">
        <f>IFERROR(YEAR(DATE(YEAR(F336),MONTH(F336)+(7-1),1)),VLOOKUP(C336,Incurred_Real!$A$25:$AI$376,Incurred_Real!AI$1,FALSE))</f>
        <v>2025</v>
      </c>
      <c r="H336" s="181" t="s">
        <v>0</v>
      </c>
      <c r="O336" s="170"/>
      <c r="P336" s="170"/>
      <c r="Q336" s="170"/>
      <c r="R336" s="170"/>
      <c r="S336" s="170"/>
      <c r="T336" s="170"/>
      <c r="U336" s="170"/>
      <c r="V336" s="170"/>
    </row>
    <row r="337" spans="3:22" x14ac:dyDescent="0.25">
      <c r="C337" s="179" t="s">
        <v>919</v>
      </c>
      <c r="D337" s="179" t="str">
        <f>VLOOKUP(C337,Incurred_Real!$A$25:$B$376,2,FALSE)</f>
        <v>Pirie Server Room Critical Air Conditioning</v>
      </c>
      <c r="E337" s="179" t="str">
        <f>VLOOKUP($C337,Incurred_Real!$A$25:$E$376,5,FALSE)</f>
        <v>Potential</v>
      </c>
      <c r="F337" s="181" t="s">
        <v>0</v>
      </c>
      <c r="G337" s="182">
        <f>IFERROR(YEAR(DATE(YEAR(F337),MONTH(F337)+(7-1),1)),VLOOKUP(C337,Incurred_Real!$A$25:$AI$376,Incurred_Real!AI$1,FALSE))</f>
        <v>2027</v>
      </c>
      <c r="H337" s="181" t="s">
        <v>0</v>
      </c>
      <c r="O337" s="170"/>
      <c r="P337" s="170"/>
      <c r="Q337" s="170"/>
      <c r="R337" s="170"/>
      <c r="S337" s="170"/>
      <c r="T337" s="170"/>
      <c r="U337" s="170"/>
      <c r="V337" s="170"/>
    </row>
    <row r="338" spans="3:22" x14ac:dyDescent="0.25">
      <c r="C338" s="179" t="s">
        <v>981</v>
      </c>
      <c r="D338" s="179" t="str">
        <f>VLOOKUP(C338,Incurred_Real!$A$25:$B$376,2,FALSE)</f>
        <v>Substation Building Hardening 2024-2028</v>
      </c>
      <c r="E338" s="179" t="str">
        <f>VLOOKUP($C338,Incurred_Real!$A$25:$E$376,5,FALSE)</f>
        <v>Proposed</v>
      </c>
      <c r="F338" s="181" t="s">
        <v>0</v>
      </c>
      <c r="G338" s="182">
        <f>IFERROR(YEAR(DATE(YEAR(F338),MONTH(F338)+(7-1),1)),VLOOKUP(C338,Incurred_Real!$A$25:$AI$376,Incurred_Real!AI$1,FALSE))</f>
        <v>2028</v>
      </c>
      <c r="H338" s="181" t="s">
        <v>0</v>
      </c>
      <c r="O338" s="170"/>
      <c r="P338" s="170"/>
      <c r="Q338" s="170"/>
      <c r="R338" s="170"/>
      <c r="S338" s="170"/>
      <c r="T338" s="170"/>
      <c r="U338" s="170"/>
      <c r="V338" s="170"/>
    </row>
    <row r="339" spans="3:22" x14ac:dyDescent="0.25">
      <c r="C339" s="179" t="s">
        <v>982</v>
      </c>
      <c r="D339" s="179" t="str">
        <f>VLOOKUP(C339,Incurred_Real!$A$25:$B$376,2,FALSE)</f>
        <v>Oil Containment Systems Improvement</v>
      </c>
      <c r="E339" s="179" t="str">
        <f>VLOOKUP($C339,Incurred_Real!$A$25:$E$376,5,FALSE)</f>
        <v>Proposed</v>
      </c>
      <c r="F339" s="181" t="s">
        <v>0</v>
      </c>
      <c r="G339" s="182">
        <f>IFERROR(YEAR(DATE(YEAR(F339),MONTH(F339)+(7-1),1)),VLOOKUP(C339,Incurred_Real!$A$25:$AI$376,Incurred_Real!AI$1,FALSE))</f>
        <v>2028</v>
      </c>
      <c r="H339" s="181" t="s">
        <v>0</v>
      </c>
      <c r="O339" s="170"/>
      <c r="P339" s="170"/>
      <c r="Q339" s="170"/>
      <c r="R339" s="170"/>
      <c r="S339" s="170"/>
      <c r="T339" s="170"/>
      <c r="U339" s="170"/>
      <c r="V339" s="170"/>
    </row>
    <row r="340" spans="3:22" x14ac:dyDescent="0.25">
      <c r="C340" s="179" t="s">
        <v>910</v>
      </c>
      <c r="D340" s="179" t="str">
        <f>VLOOKUP(C340,Incurred_Real!$A$25:$B$376,2,FALSE)</f>
        <v>Robertstown to Metro Corridor</v>
      </c>
      <c r="E340" s="179" t="str">
        <f>VLOOKUP($C340,Incurred_Real!$A$25:$E$376,5,FALSE)</f>
        <v>Proposed</v>
      </c>
      <c r="F340" s="181" t="s">
        <v>0</v>
      </c>
      <c r="G340" s="182">
        <f>IFERROR(YEAR(DATE(YEAR(F340),MONTH(F340)+(7-1),1)),VLOOKUP(C340,Incurred_Real!$A$25:$AI$376,Incurred_Real!AI$1,FALSE))</f>
        <v>2028</v>
      </c>
      <c r="H340" s="181" t="s">
        <v>0</v>
      </c>
      <c r="O340" s="170"/>
      <c r="P340" s="170"/>
      <c r="Q340" s="170"/>
      <c r="R340" s="170"/>
      <c r="S340" s="170"/>
      <c r="T340" s="170"/>
      <c r="U340" s="170"/>
      <c r="V340" s="170"/>
    </row>
    <row r="341" spans="3:22" x14ac:dyDescent="0.25">
      <c r="C341" s="179" t="s">
        <v>938</v>
      </c>
      <c r="D341" s="179" t="str">
        <f>VLOOKUP(C341,Incurred_Real!$A$25:$B$376,2,FALSE)</f>
        <v>High Crossing Tower Climbing System Replacement</v>
      </c>
      <c r="E341" s="179" t="str">
        <f>VLOOKUP($C341,Incurred_Real!$A$25:$E$376,5,FALSE)</f>
        <v>Potential</v>
      </c>
      <c r="F341" s="181" t="s">
        <v>0</v>
      </c>
      <c r="G341" s="182">
        <f>IFERROR(YEAR(DATE(YEAR(F341),MONTH(F341)+(7-1),1)),VLOOKUP(C341,Incurred_Real!$A$25:$AI$376,Incurred_Real!AI$1,FALSE))</f>
        <v>2028</v>
      </c>
      <c r="H341" s="181" t="s">
        <v>0</v>
      </c>
      <c r="O341" s="170"/>
      <c r="P341" s="170"/>
      <c r="Q341" s="170"/>
      <c r="R341" s="170"/>
      <c r="S341" s="170"/>
      <c r="T341" s="170"/>
      <c r="U341" s="170"/>
      <c r="V341" s="170"/>
    </row>
    <row r="342" spans="3:22" x14ac:dyDescent="0.25">
      <c r="C342" s="179" t="s">
        <v>965</v>
      </c>
      <c r="D342" s="179" t="str">
        <f>VLOOKUP(C342,Incurred_Real!$A$25:$B$376,2,FALSE)</f>
        <v>Revenue Meter Unit Asset Replacement 2024-2028</v>
      </c>
      <c r="E342" s="179" t="str">
        <f>VLOOKUP($C342,Incurred_Real!$A$25:$E$376,5,FALSE)</f>
        <v>Potential</v>
      </c>
      <c r="F342" s="181" t="s">
        <v>0</v>
      </c>
      <c r="G342" s="182">
        <f>IFERROR(YEAR(DATE(YEAR(F342),MONTH(F342)+(7-1),1)),VLOOKUP(C342,Incurred_Real!$A$25:$AI$376,Incurred_Real!AI$1,FALSE))</f>
        <v>2026</v>
      </c>
      <c r="H342" s="181" t="s">
        <v>0</v>
      </c>
      <c r="O342" s="170"/>
      <c r="P342" s="170"/>
      <c r="Q342" s="170"/>
      <c r="R342" s="170"/>
      <c r="S342" s="170"/>
      <c r="T342" s="170"/>
      <c r="U342" s="170"/>
      <c r="V342" s="170"/>
    </row>
    <row r="343" spans="3:22" x14ac:dyDescent="0.25">
      <c r="C343" s="179" t="s">
        <v>978</v>
      </c>
      <c r="D343" s="179" t="str">
        <f>VLOOKUP(C343,Incurred_Real!$A$25:$B$376,2,FALSE)</f>
        <v>Transmission Line Avian Fire-Start Risk Mitigation</v>
      </c>
      <c r="E343" s="179" t="str">
        <f>VLOOKUP($C343,Incurred_Real!$A$25:$E$376,5,FALSE)</f>
        <v>Potential</v>
      </c>
      <c r="F343" s="181" t="s">
        <v>0</v>
      </c>
      <c r="G343" s="182">
        <f>IFERROR(YEAR(DATE(YEAR(F343),MONTH(F343)+(7-1),1)),VLOOKUP(C343,Incurred_Real!$A$25:$AI$376,Incurred_Real!AI$1,FALSE))</f>
        <v>2027</v>
      </c>
      <c r="H343" s="181" t="s">
        <v>0</v>
      </c>
      <c r="O343" s="170"/>
      <c r="P343" s="170"/>
      <c r="Q343" s="170"/>
      <c r="R343" s="170"/>
      <c r="S343" s="170"/>
      <c r="T343" s="170"/>
      <c r="U343" s="170"/>
      <c r="V343" s="170"/>
    </row>
    <row r="344" spans="3:22" x14ac:dyDescent="0.25">
      <c r="C344" s="179" t="s">
        <v>926</v>
      </c>
      <c r="D344" s="179" t="str">
        <f>VLOOKUP(C344,Incurred_Real!$A$25:$B$376,2,FALSE)</f>
        <v>Asset Capitalisation System Improvement</v>
      </c>
      <c r="E344" s="179" t="str">
        <f>VLOOKUP($C344,Incurred_Real!$A$25:$E$376,5,FALSE)</f>
        <v>Potential</v>
      </c>
      <c r="F344" s="181" t="s">
        <v>0</v>
      </c>
      <c r="G344" s="182">
        <f>IFERROR(YEAR(DATE(YEAR(F344),MONTH(F344)+(7-1),1)),VLOOKUP(C344,Incurred_Real!$A$25:$AI$376,Incurred_Real!AI$1,FALSE))</f>
        <v>2026</v>
      </c>
      <c r="H344" s="181" t="s">
        <v>0</v>
      </c>
      <c r="O344" s="170"/>
      <c r="P344" s="170"/>
      <c r="Q344" s="170"/>
      <c r="R344" s="170"/>
      <c r="S344" s="170"/>
      <c r="T344" s="170"/>
      <c r="U344" s="170"/>
      <c r="V344" s="170"/>
    </row>
    <row r="345" spans="3:22" x14ac:dyDescent="0.25">
      <c r="C345" s="179" t="s">
        <v>927</v>
      </c>
      <c r="D345" s="179" t="str">
        <f>VLOOKUP(C345,Incurred_Real!$A$25:$B$376,2,FALSE)</f>
        <v>People and Vehicles Safety Systems Upgrade</v>
      </c>
      <c r="E345" s="179" t="str">
        <f>VLOOKUP($C345,Incurred_Real!$A$25:$E$376,5,FALSE)</f>
        <v>Potential</v>
      </c>
      <c r="F345" s="181" t="s">
        <v>0</v>
      </c>
      <c r="G345" s="182">
        <f>IFERROR(YEAR(DATE(YEAR(F345),MONTH(F345)+(7-1),1)),VLOOKUP(C345,Incurred_Real!$A$25:$AI$376,Incurred_Real!AI$1,FALSE))</f>
        <v>2028</v>
      </c>
      <c r="H345" s="181" t="s">
        <v>0</v>
      </c>
      <c r="O345" s="170"/>
      <c r="P345" s="170"/>
      <c r="Q345" s="170"/>
      <c r="R345" s="170"/>
      <c r="S345" s="170"/>
      <c r="T345" s="170"/>
      <c r="U345" s="170"/>
      <c r="V345" s="170"/>
    </row>
    <row r="346" spans="3:22" x14ac:dyDescent="0.25">
      <c r="C346" s="179" t="s">
        <v>928</v>
      </c>
      <c r="D346" s="179" t="str">
        <f>VLOOKUP(C346,Incurred_Real!$A$25:$B$376,2,FALSE)</f>
        <v>Treasury Management System Refresh</v>
      </c>
      <c r="E346" s="179" t="str">
        <f>VLOOKUP($C346,Incurred_Real!$A$25:$E$376,5,FALSE)</f>
        <v>Potential</v>
      </c>
      <c r="F346" s="181" t="s">
        <v>0</v>
      </c>
      <c r="G346" s="182">
        <f>IFERROR(YEAR(DATE(YEAR(F346),MONTH(F346)+(7-1),1)),VLOOKUP(C346,Incurred_Real!$A$25:$AI$376,Incurred_Real!AI$1,FALSE))</f>
        <v>2025</v>
      </c>
      <c r="H346" s="181" t="s">
        <v>0</v>
      </c>
      <c r="O346" s="170"/>
      <c r="P346" s="170"/>
      <c r="Q346" s="170"/>
      <c r="R346" s="170"/>
      <c r="S346" s="170"/>
      <c r="T346" s="170"/>
      <c r="U346" s="170"/>
      <c r="V346" s="170"/>
    </row>
    <row r="347" spans="3:22" x14ac:dyDescent="0.25">
      <c r="C347" s="179" t="s">
        <v>966</v>
      </c>
      <c r="D347" s="179" t="str">
        <f>VLOOKUP(C347,Incurred_Real!$A$25:$B$376,2,FALSE)</f>
        <v>Substation Boundary Fence Replacement 2024-2028</v>
      </c>
      <c r="E347" s="179" t="str">
        <f>VLOOKUP($C347,Incurred_Real!$A$25:$E$376,5,FALSE)</f>
        <v>Proposed</v>
      </c>
      <c r="F347" s="181" t="s">
        <v>0</v>
      </c>
      <c r="G347" s="182">
        <f>IFERROR(YEAR(DATE(YEAR(F347),MONTH(F347)+(7-1),1)),VLOOKUP(C347,Incurred_Real!$A$25:$AI$376,Incurred_Real!AI$1,FALSE))</f>
        <v>2028</v>
      </c>
      <c r="H347" s="181" t="s">
        <v>0</v>
      </c>
      <c r="O347" s="170"/>
      <c r="P347" s="170"/>
      <c r="Q347" s="170"/>
      <c r="R347" s="170"/>
      <c r="S347" s="170"/>
      <c r="T347" s="170"/>
      <c r="U347" s="170"/>
      <c r="V347" s="170"/>
    </row>
    <row r="348" spans="3:22" x14ac:dyDescent="0.25">
      <c r="C348" s="179" t="s">
        <v>983</v>
      </c>
      <c r="D348" s="179" t="str">
        <f>VLOOKUP(C348,Incurred_Real!$A$25:$B$376,2,FALSE)</f>
        <v>Environmental Washdown Bays Establishment</v>
      </c>
      <c r="E348" s="179" t="str">
        <f>VLOOKUP($C348,Incurred_Real!$A$25:$E$376,5,FALSE)</f>
        <v>Proposed</v>
      </c>
      <c r="F348" s="181" t="s">
        <v>0</v>
      </c>
      <c r="G348" s="182">
        <f>IFERROR(YEAR(DATE(YEAR(F348),MONTH(F348)+(7-1),1)),VLOOKUP(C348,Incurred_Real!$A$25:$AI$376,Incurred_Real!AI$1,FALSE))</f>
        <v>2028</v>
      </c>
      <c r="H348" s="181" t="s">
        <v>0</v>
      </c>
      <c r="O348" s="170"/>
      <c r="P348" s="170"/>
      <c r="Q348" s="170"/>
      <c r="R348" s="170"/>
      <c r="S348" s="170"/>
      <c r="T348" s="170"/>
      <c r="U348" s="170"/>
      <c r="V348" s="170"/>
    </row>
    <row r="349" spans="3:22" x14ac:dyDescent="0.25">
      <c r="C349" s="179" t="s">
        <v>967</v>
      </c>
      <c r="D349" s="179" t="str">
        <f>VLOOKUP(C349,Incurred_Real!$A$25:$B$376,2,FALSE)</f>
        <v>Substation Fire Access Track Upgrade</v>
      </c>
      <c r="E349" s="179" t="str">
        <f>VLOOKUP($C349,Incurred_Real!$A$25:$E$376,5,FALSE)</f>
        <v>Proposed</v>
      </c>
      <c r="F349" s="181" t="s">
        <v>0</v>
      </c>
      <c r="G349" s="182">
        <f>IFERROR(YEAR(DATE(YEAR(F349),MONTH(F349)+(7-1),1)),VLOOKUP(C349,Incurred_Real!$A$25:$AI$376,Incurred_Real!AI$1,FALSE))</f>
        <v>2027</v>
      </c>
      <c r="H349" s="181" t="s">
        <v>0</v>
      </c>
      <c r="O349" s="170"/>
      <c r="P349" s="170"/>
      <c r="Q349" s="170"/>
      <c r="R349" s="170"/>
      <c r="S349" s="170"/>
      <c r="T349" s="170"/>
      <c r="U349" s="170"/>
      <c r="V349" s="170"/>
    </row>
    <row r="350" spans="3:22" x14ac:dyDescent="0.25">
      <c r="C350" s="179" t="s">
        <v>1193</v>
      </c>
      <c r="D350" s="179" t="str">
        <f>VLOOKUP(C350,Incurred_Real!$A$25:$B$376,2,FALSE)</f>
        <v>Mount Gambier Line Clearance Remediation</v>
      </c>
      <c r="E350" s="179" t="str">
        <f>VLOOKUP($C350,Incurred_Real!$A$25:$E$376,5,FALSE)</f>
        <v>Active</v>
      </c>
      <c r="F350" s="181">
        <v>44740</v>
      </c>
      <c r="G350" s="182">
        <f>IFERROR(YEAR(DATE(YEAR(F350),MONTH(F350)+(7-1),1)),VLOOKUP(C350,Incurred_Real!$A$25:$AI$376,Incurred_Real!AI$1,FALSE))</f>
        <v>2022</v>
      </c>
      <c r="H350" s="181" t="s">
        <v>854</v>
      </c>
      <c r="O350" s="170"/>
      <c r="P350" s="170"/>
      <c r="Q350" s="170"/>
      <c r="R350" s="170"/>
      <c r="S350" s="170"/>
      <c r="T350" s="170"/>
      <c r="U350" s="170"/>
      <c r="V350" s="170"/>
    </row>
    <row r="351" spans="3:22" x14ac:dyDescent="0.25">
      <c r="C351" s="179" t="s">
        <v>1263</v>
      </c>
      <c r="D351" s="179" t="str">
        <f>VLOOKUP(C351,Incurred_Real!$A$25:$B$376,2,FALSE)</f>
        <v>Network Testing, Monitoring and Servicing Equipment Replacem</v>
      </c>
      <c r="E351" s="179" t="str">
        <f>VLOOKUP($C351,Incurred_Real!$A$25:$E$376,5,FALSE)</f>
        <v>Proposed</v>
      </c>
      <c r="F351" s="181" t="s">
        <v>0</v>
      </c>
      <c r="G351" s="182">
        <f>IFERROR(YEAR(DATE(YEAR(F351),MONTH(F351)+(7-1),1)),VLOOKUP(C351,Incurred_Real!$A$25:$AI$376,Incurred_Real!AI$1,FALSE))</f>
        <v>2028</v>
      </c>
      <c r="H351" s="181" t="s">
        <v>0</v>
      </c>
      <c r="O351" s="170"/>
      <c r="P351" s="170"/>
      <c r="Q351" s="170"/>
      <c r="R351" s="170"/>
      <c r="S351" s="170"/>
      <c r="T351" s="170"/>
      <c r="U351" s="170"/>
      <c r="V351" s="170"/>
    </row>
    <row r="352" spans="3:22" x14ac:dyDescent="0.25">
      <c r="C352" s="179" t="s">
        <v>1324</v>
      </c>
      <c r="D352" s="179" t="str">
        <f>VLOOKUP(C352,Incurred_Real!$A$25:$B$376,2,FALSE)</f>
        <v>Northfield Transformer 7 &amp; 8 Interface Connection Requiremen</v>
      </c>
      <c r="E352" s="179" t="str">
        <f>VLOOKUP($C352,Incurred_Real!$A$25:$E$376,5,FALSE)</f>
        <v>Proposed</v>
      </c>
      <c r="F352" s="181" t="s">
        <v>0</v>
      </c>
      <c r="G352" s="182">
        <f>IFERROR(YEAR(DATE(YEAR(F352),MONTH(F352)+(7-1),1)),VLOOKUP(C352,Incurred_Real!$A$25:$AI$376,Incurred_Real!AI$1,FALSE))</f>
        <v>2028</v>
      </c>
      <c r="H352" s="181" t="s">
        <v>0</v>
      </c>
      <c r="O352" s="170"/>
      <c r="P352" s="170"/>
      <c r="Q352" s="170"/>
      <c r="R352" s="170"/>
      <c r="S352" s="170"/>
      <c r="T352" s="170"/>
      <c r="U352" s="170"/>
      <c r="V352" s="170"/>
    </row>
    <row r="353" spans="3:22" x14ac:dyDescent="0.25">
      <c r="C353" s="179" t="s">
        <v>1584</v>
      </c>
      <c r="D353" s="179" t="str">
        <f>VLOOKUP(C353,Incurred_Real!$A$25:$B$376,2,FALSE)</f>
        <v>Building and Equipment Lease 2024-2028 (Right of Use Office Assets)</v>
      </c>
      <c r="E353" s="179" t="str">
        <f>VLOOKUP($C353,Incurred_Real!$A$25:$E$376,5,FALSE)</f>
        <v>Potential</v>
      </c>
      <c r="F353" s="181" t="s">
        <v>0</v>
      </c>
      <c r="G353" s="182">
        <f>IFERROR(YEAR(DATE(YEAR(F353),MONTH(F353)+(7-1),1)),VLOOKUP(C353,Incurred_Real!$A$25:$AI$376,Incurred_Real!AI$1,FALSE))</f>
        <v>2024</v>
      </c>
      <c r="H353" s="181" t="s">
        <v>854</v>
      </c>
      <c r="O353" s="170"/>
      <c r="P353" s="170"/>
      <c r="Q353" s="170"/>
      <c r="R353" s="170"/>
      <c r="S353" s="170"/>
      <c r="T353" s="170"/>
      <c r="U353" s="170"/>
      <c r="V353" s="170"/>
    </row>
    <row r="354" spans="3:22" x14ac:dyDescent="0.25">
      <c r="C354" s="179" t="s">
        <v>1585</v>
      </c>
      <c r="D354" s="179" t="str">
        <f>VLOOKUP(C354,Incurred_Real!$A$25:$B$376,2,FALSE)</f>
        <v>Building and Equipment Lease 2024-2028 (Right of Use Motor Vehicle Assets)</v>
      </c>
      <c r="E354" s="179" t="str">
        <f>VLOOKUP($C354,Incurred_Real!$A$25:$E$376,5,FALSE)</f>
        <v>Potential</v>
      </c>
      <c r="F354" s="181"/>
      <c r="G354" s="182">
        <v>2027</v>
      </c>
      <c r="H354" s="181" t="s">
        <v>854</v>
      </c>
      <c r="O354" s="170"/>
      <c r="P354" s="170"/>
      <c r="Q354" s="170"/>
      <c r="R354" s="170"/>
      <c r="S354" s="170"/>
      <c r="T354" s="170"/>
      <c r="U354" s="170"/>
      <c r="V354" s="170"/>
    </row>
    <row r="355" spans="3:22" x14ac:dyDescent="0.25">
      <c r="C355" s="179" t="s">
        <v>1326</v>
      </c>
      <c r="D355" s="179" t="str">
        <f>VLOOKUP(C355,Incurred_Real!$A$25:$B$376,2,FALSE)</f>
        <v>AESCSF Compliance (Capex works)</v>
      </c>
      <c r="E355" s="179" t="str">
        <f>VLOOKUP($C355,Incurred_Real!$A$25:$E$376,5,FALSE)</f>
        <v>Proposed</v>
      </c>
      <c r="F355" s="181" t="s">
        <v>0</v>
      </c>
      <c r="G355" s="182">
        <f>IFERROR(YEAR(DATE(YEAR(F355),MONTH(F355)+(7-1),1)),VLOOKUP(C355,Incurred_Real!$A$25:$AI$376,Incurred_Real!AI$1,FALSE))</f>
        <v>2028</v>
      </c>
      <c r="H355" s="181" t="s">
        <v>0</v>
      </c>
      <c r="O355" s="170"/>
      <c r="P355" s="170"/>
      <c r="Q355" s="170"/>
      <c r="R355" s="170"/>
      <c r="S355" s="170"/>
      <c r="T355" s="170"/>
      <c r="U355" s="170"/>
      <c r="V355" s="170"/>
    </row>
  </sheetData>
  <autoFilter ref="C3:W355" xr:uid="{692A5D69-8FD9-4717-8E42-2FA428477DE4}"/>
  <pageMargins left="0.7" right="0.7" top="0.75" bottom="0.75" header="0.3" footer="0.3"/>
  <pageSetup paperSize="9" orientation="portrait" horizontalDpi="1200" verticalDpi="1200" r:id="rId1"/>
  <customProperties>
    <customPr name="_pios_i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955BDC-CC8A-437E-B317-19EC70A01563}">
  <sheetPr>
    <tabColor rgb="FF00B050"/>
  </sheetPr>
  <dimension ref="B1:BE114"/>
  <sheetViews>
    <sheetView topLeftCell="AK2" workbookViewId="0">
      <selection activeCell="BA2" sqref="BA1:BB1048576"/>
    </sheetView>
    <sheetView topLeftCell="A2" workbookViewId="1"/>
  </sheetViews>
  <sheetFormatPr defaultColWidth="8.85546875" defaultRowHeight="10.5" outlineLevelRow="1" x14ac:dyDescent="0.15"/>
  <cols>
    <col min="1" max="1" width="6.42578125" style="365" customWidth="1"/>
    <col min="2" max="2" width="13.7109375" style="365" bestFit="1" customWidth="1"/>
    <col min="3" max="3" width="15" style="365" bestFit="1" customWidth="1"/>
    <col min="4" max="4" width="114.7109375" style="365" bestFit="1" customWidth="1"/>
    <col min="5" max="57" width="13.28515625" style="365" customWidth="1"/>
    <col min="58" max="16384" width="8.85546875" style="365"/>
  </cols>
  <sheetData>
    <row r="1" spans="2:57" ht="36" hidden="1" customHeight="1" outlineLevel="1" x14ac:dyDescent="0.15">
      <c r="B1" s="365">
        <v>1</v>
      </c>
      <c r="C1" s="365">
        <f>B1+1</f>
        <v>2</v>
      </c>
      <c r="D1" s="365">
        <f t="shared" ref="D1:BD1" si="0">C1+1</f>
        <v>3</v>
      </c>
      <c r="E1" s="365">
        <f t="shared" si="0"/>
        <v>4</v>
      </c>
      <c r="F1" s="365">
        <f t="shared" si="0"/>
        <v>5</v>
      </c>
      <c r="G1" s="365">
        <f t="shared" si="0"/>
        <v>6</v>
      </c>
      <c r="H1" s="365">
        <f t="shared" si="0"/>
        <v>7</v>
      </c>
      <c r="I1" s="365">
        <f t="shared" si="0"/>
        <v>8</v>
      </c>
      <c r="J1" s="365">
        <f t="shared" si="0"/>
        <v>9</v>
      </c>
      <c r="K1" s="365">
        <f t="shared" si="0"/>
        <v>10</v>
      </c>
      <c r="L1" s="365">
        <f t="shared" si="0"/>
        <v>11</v>
      </c>
      <c r="M1" s="365">
        <f t="shared" si="0"/>
        <v>12</v>
      </c>
      <c r="N1" s="365">
        <f t="shared" si="0"/>
        <v>13</v>
      </c>
      <c r="O1" s="365">
        <f t="shared" si="0"/>
        <v>14</v>
      </c>
      <c r="P1" s="365">
        <f t="shared" si="0"/>
        <v>15</v>
      </c>
      <c r="Q1" s="365">
        <f t="shared" si="0"/>
        <v>16</v>
      </c>
      <c r="R1" s="365">
        <f t="shared" si="0"/>
        <v>17</v>
      </c>
      <c r="S1" s="365">
        <f t="shared" si="0"/>
        <v>18</v>
      </c>
      <c r="T1" s="365">
        <f t="shared" si="0"/>
        <v>19</v>
      </c>
      <c r="U1" s="365">
        <f t="shared" si="0"/>
        <v>20</v>
      </c>
      <c r="V1" s="365">
        <f t="shared" si="0"/>
        <v>21</v>
      </c>
      <c r="W1" s="365">
        <f t="shared" si="0"/>
        <v>22</v>
      </c>
      <c r="X1" s="365">
        <f t="shared" si="0"/>
        <v>23</v>
      </c>
      <c r="Y1" s="365">
        <f t="shared" si="0"/>
        <v>24</v>
      </c>
      <c r="Z1" s="365">
        <f t="shared" si="0"/>
        <v>25</v>
      </c>
      <c r="AA1" s="365">
        <f t="shared" si="0"/>
        <v>26</v>
      </c>
      <c r="AB1" s="365">
        <f t="shared" si="0"/>
        <v>27</v>
      </c>
      <c r="AC1" s="365">
        <f t="shared" si="0"/>
        <v>28</v>
      </c>
      <c r="AD1" s="365">
        <f t="shared" si="0"/>
        <v>29</v>
      </c>
      <c r="AE1" s="365">
        <f t="shared" si="0"/>
        <v>30</v>
      </c>
      <c r="AF1" s="365">
        <f t="shared" si="0"/>
        <v>31</v>
      </c>
      <c r="AG1" s="365">
        <f t="shared" si="0"/>
        <v>32</v>
      </c>
      <c r="AH1" s="365">
        <f t="shared" si="0"/>
        <v>33</v>
      </c>
      <c r="AI1" s="365">
        <f t="shared" si="0"/>
        <v>34</v>
      </c>
      <c r="AJ1" s="365">
        <f t="shared" si="0"/>
        <v>35</v>
      </c>
      <c r="AK1" s="365">
        <f t="shared" si="0"/>
        <v>36</v>
      </c>
      <c r="AL1" s="365">
        <f t="shared" si="0"/>
        <v>37</v>
      </c>
      <c r="AM1" s="365">
        <f t="shared" si="0"/>
        <v>38</v>
      </c>
      <c r="AN1" s="365">
        <f t="shared" si="0"/>
        <v>39</v>
      </c>
      <c r="AO1" s="365">
        <f t="shared" si="0"/>
        <v>40</v>
      </c>
      <c r="AP1" s="365">
        <f t="shared" si="0"/>
        <v>41</v>
      </c>
      <c r="AQ1" s="365">
        <f t="shared" si="0"/>
        <v>42</v>
      </c>
      <c r="AR1" s="365">
        <f t="shared" si="0"/>
        <v>43</v>
      </c>
      <c r="AS1" s="365">
        <f t="shared" si="0"/>
        <v>44</v>
      </c>
      <c r="AT1" s="365">
        <f t="shared" si="0"/>
        <v>45</v>
      </c>
      <c r="AU1" s="365">
        <f t="shared" si="0"/>
        <v>46</v>
      </c>
      <c r="AV1" s="365">
        <f t="shared" si="0"/>
        <v>47</v>
      </c>
      <c r="AW1" s="365">
        <f t="shared" si="0"/>
        <v>48</v>
      </c>
      <c r="AX1" s="365">
        <f t="shared" si="0"/>
        <v>49</v>
      </c>
      <c r="AY1" s="365">
        <f t="shared" si="0"/>
        <v>50</v>
      </c>
      <c r="AZ1" s="365">
        <f t="shared" si="0"/>
        <v>51</v>
      </c>
      <c r="BC1" s="365">
        <f>AZ1+1</f>
        <v>52</v>
      </c>
      <c r="BD1" s="365">
        <f t="shared" si="0"/>
        <v>53</v>
      </c>
    </row>
    <row r="2" spans="2:57" collapsed="1" x14ac:dyDescent="0.15">
      <c r="C2" s="364"/>
      <c r="D2" s="364"/>
    </row>
    <row r="4" spans="2:57" x14ac:dyDescent="0.15">
      <c r="C4" s="366"/>
      <c r="D4" s="366"/>
    </row>
    <row r="5" spans="2:57" x14ac:dyDescent="0.15">
      <c r="C5" s="367"/>
      <c r="D5" s="367"/>
    </row>
    <row r="6" spans="2:57" x14ac:dyDescent="0.15">
      <c r="C6" s="367"/>
      <c r="D6" s="367"/>
    </row>
    <row r="7" spans="2:57" x14ac:dyDescent="0.15">
      <c r="C7" s="367"/>
      <c r="D7" s="367"/>
      <c r="E7" s="368">
        <v>10000</v>
      </c>
      <c r="F7" s="368" t="s">
        <v>389</v>
      </c>
      <c r="G7" s="368" t="s">
        <v>390</v>
      </c>
      <c r="H7" s="368" t="s">
        <v>365</v>
      </c>
      <c r="I7" s="368" t="s">
        <v>391</v>
      </c>
      <c r="J7" s="368" t="s">
        <v>367</v>
      </c>
      <c r="K7" s="368" t="s">
        <v>366</v>
      </c>
      <c r="L7" s="368" t="s">
        <v>368</v>
      </c>
      <c r="M7" s="368" t="s">
        <v>369</v>
      </c>
      <c r="N7" s="368" t="s">
        <v>650</v>
      </c>
      <c r="O7" s="368" t="s">
        <v>371</v>
      </c>
      <c r="P7" s="368" t="s">
        <v>370</v>
      </c>
      <c r="Q7" s="368" t="s">
        <v>392</v>
      </c>
      <c r="R7" s="368" t="s">
        <v>362</v>
      </c>
      <c r="S7" s="368" t="s">
        <v>361</v>
      </c>
      <c r="T7" s="368" t="s">
        <v>364</v>
      </c>
      <c r="U7" s="368" t="s">
        <v>363</v>
      </c>
      <c r="V7" s="368">
        <v>20002</v>
      </c>
      <c r="W7" s="368">
        <v>30004</v>
      </c>
      <c r="X7" s="368" t="s">
        <v>393</v>
      </c>
      <c r="Y7" s="368">
        <v>30200</v>
      </c>
      <c r="Z7" s="368">
        <v>30300</v>
      </c>
      <c r="AD7" s="368"/>
      <c r="AE7" s="368"/>
      <c r="AF7" s="368"/>
      <c r="AG7" s="368"/>
      <c r="AH7" s="368"/>
      <c r="AI7" s="368"/>
      <c r="AJ7" s="368"/>
      <c r="AK7" s="368"/>
      <c r="AL7" s="368"/>
      <c r="AM7" s="368"/>
      <c r="AN7" s="368"/>
      <c r="AO7" s="368"/>
      <c r="AP7" s="368"/>
      <c r="AQ7" s="368"/>
      <c r="AR7" s="368"/>
      <c r="AS7" s="368"/>
      <c r="AT7" s="368"/>
      <c r="AU7" s="368"/>
    </row>
    <row r="8" spans="2:57" x14ac:dyDescent="0.15">
      <c r="C8" s="367"/>
      <c r="D8" s="367"/>
      <c r="E8" s="369"/>
      <c r="F8" s="369"/>
      <c r="G8" s="369"/>
      <c r="H8" s="369"/>
      <c r="I8" s="369"/>
      <c r="J8" s="369"/>
      <c r="K8" s="369"/>
      <c r="L8" s="369"/>
      <c r="M8" s="369"/>
      <c r="N8" s="369"/>
      <c r="O8" s="369"/>
      <c r="P8" s="369"/>
      <c r="Q8" s="369"/>
      <c r="R8" s="369"/>
      <c r="S8" s="369"/>
      <c r="T8" s="369"/>
      <c r="U8" s="369"/>
      <c r="V8" s="369"/>
      <c r="W8" s="369"/>
      <c r="X8" s="369"/>
      <c r="Y8" s="369"/>
      <c r="Z8" s="369"/>
      <c r="AD8" s="370"/>
      <c r="AE8" s="369"/>
      <c r="AF8" s="369"/>
      <c r="AG8" s="369"/>
      <c r="AH8" s="369"/>
      <c r="AI8" s="369"/>
      <c r="AJ8" s="369"/>
      <c r="AK8" s="369"/>
      <c r="AL8" s="369"/>
      <c r="AM8" s="369"/>
      <c r="AN8" s="369"/>
      <c r="AO8" s="369"/>
      <c r="AP8" s="369"/>
      <c r="AQ8" s="369"/>
      <c r="AR8" s="369"/>
      <c r="AS8" s="369"/>
      <c r="AT8" s="369"/>
      <c r="AU8" s="369"/>
    </row>
    <row r="9" spans="2:57" ht="52.5" x14ac:dyDescent="0.15">
      <c r="C9" s="367"/>
      <c r="D9" s="367"/>
      <c r="E9" s="361" t="s">
        <v>379</v>
      </c>
      <c r="F9" s="361" t="s">
        <v>379</v>
      </c>
      <c r="G9" s="361" t="s">
        <v>379</v>
      </c>
      <c r="H9" s="361" t="s">
        <v>379</v>
      </c>
      <c r="I9" s="361" t="s">
        <v>379</v>
      </c>
      <c r="J9" s="361" t="s">
        <v>381</v>
      </c>
      <c r="K9" s="361" t="s">
        <v>380</v>
      </c>
      <c r="L9" s="361" t="s">
        <v>382</v>
      </c>
      <c r="M9" s="361" t="s">
        <v>384</v>
      </c>
      <c r="N9" s="361" t="s">
        <v>384</v>
      </c>
      <c r="O9" s="361" t="s">
        <v>386</v>
      </c>
      <c r="P9" s="361" t="s">
        <v>385</v>
      </c>
      <c r="Q9" s="361" t="s">
        <v>1213</v>
      </c>
      <c r="R9" s="361" t="s">
        <v>848</v>
      </c>
      <c r="S9" s="361" t="s">
        <v>373</v>
      </c>
      <c r="T9" s="361" t="s">
        <v>356</v>
      </c>
      <c r="U9" s="361" t="s">
        <v>376</v>
      </c>
      <c r="V9" s="362" t="s">
        <v>372</v>
      </c>
      <c r="W9" s="362" t="s">
        <v>375</v>
      </c>
      <c r="X9" s="362" t="s">
        <v>375</v>
      </c>
      <c r="Y9" s="362" t="s">
        <v>1350</v>
      </c>
      <c r="Z9" s="362" t="s">
        <v>1350</v>
      </c>
      <c r="AD9" s="369"/>
      <c r="AE9" s="363"/>
      <c r="AF9" s="363"/>
      <c r="AG9" s="363"/>
      <c r="AH9" s="363"/>
      <c r="AI9" s="363"/>
      <c r="AJ9" s="363"/>
      <c r="AK9" s="363"/>
      <c r="AL9" s="363"/>
      <c r="AM9" s="363"/>
      <c r="AN9" s="363"/>
      <c r="AO9" s="363"/>
      <c r="AP9" s="363"/>
      <c r="AQ9" s="363"/>
      <c r="AR9" s="363"/>
      <c r="AS9" s="363"/>
      <c r="AT9" s="363"/>
      <c r="AU9" s="363"/>
      <c r="AV9" s="363"/>
      <c r="AW9" s="363"/>
      <c r="AX9" s="363"/>
      <c r="AY9" s="363"/>
      <c r="AZ9" s="363"/>
      <c r="BA9" s="363"/>
      <c r="BB9" s="363"/>
      <c r="BC9" s="363"/>
      <c r="BD9" s="363"/>
    </row>
    <row r="10" spans="2:57" x14ac:dyDescent="0.15">
      <c r="C10" s="367"/>
      <c r="D10" s="367"/>
    </row>
    <row r="11" spans="2:57" x14ac:dyDescent="0.15">
      <c r="C11" s="367"/>
      <c r="D11" s="367"/>
    </row>
    <row r="12" spans="2:57" x14ac:dyDescent="0.15">
      <c r="C12" s="367"/>
      <c r="D12" s="367"/>
      <c r="AE12" s="371"/>
      <c r="AF12" s="371"/>
      <c r="AG12" s="371"/>
      <c r="AH12" s="371"/>
      <c r="AI12" s="371"/>
      <c r="AJ12" s="371"/>
      <c r="AK12" s="371"/>
      <c r="AL12" s="371"/>
      <c r="AM12" s="371"/>
      <c r="AN12" s="371"/>
      <c r="AO12" s="371"/>
      <c r="AP12" s="371"/>
      <c r="AQ12" s="371"/>
      <c r="AR12" s="371"/>
      <c r="AS12" s="371"/>
      <c r="AT12" s="371"/>
      <c r="AU12" s="371"/>
      <c r="AV12" s="371"/>
      <c r="AW12" s="371"/>
      <c r="AX12" s="371"/>
      <c r="AY12" s="371"/>
      <c r="AZ12" s="371"/>
      <c r="BA12" s="371"/>
      <c r="BB12" s="371"/>
      <c r="BC12" s="371"/>
      <c r="BD12" s="371"/>
    </row>
    <row r="13" spans="2:57" x14ac:dyDescent="0.15">
      <c r="B13" s="365" t="s">
        <v>1429</v>
      </c>
    </row>
    <row r="14" spans="2:57" s="390" customFormat="1" ht="52.15" customHeight="1" x14ac:dyDescent="0.25">
      <c r="B14" s="387" t="s">
        <v>20</v>
      </c>
      <c r="C14" s="387" t="s">
        <v>1207</v>
      </c>
      <c r="D14" s="387" t="s">
        <v>359</v>
      </c>
      <c r="E14" s="388">
        <v>10001</v>
      </c>
      <c r="F14" s="388">
        <v>10001</v>
      </c>
      <c r="G14" s="388">
        <v>10002</v>
      </c>
      <c r="H14" s="388">
        <v>10003</v>
      </c>
      <c r="I14" s="388">
        <v>10004</v>
      </c>
      <c r="J14" s="388">
        <v>10005</v>
      </c>
      <c r="K14" s="388">
        <v>10013</v>
      </c>
      <c r="L14" s="388">
        <v>10014</v>
      </c>
      <c r="M14" s="388">
        <v>10015</v>
      </c>
      <c r="N14" s="388">
        <v>10020</v>
      </c>
      <c r="O14" s="388">
        <v>10100</v>
      </c>
      <c r="P14" s="388">
        <v>10101</v>
      </c>
      <c r="Q14" s="388">
        <v>10103</v>
      </c>
      <c r="R14" s="389">
        <v>10200</v>
      </c>
      <c r="S14" s="388">
        <v>10201</v>
      </c>
      <c r="T14" s="388">
        <v>20000</v>
      </c>
      <c r="U14" s="388">
        <v>20001</v>
      </c>
      <c r="V14" s="388">
        <v>20002</v>
      </c>
      <c r="W14" s="388">
        <v>30004</v>
      </c>
      <c r="X14" s="388" t="s">
        <v>393</v>
      </c>
      <c r="Y14" s="388">
        <v>30200</v>
      </c>
      <c r="Z14" s="388">
        <v>30300</v>
      </c>
      <c r="AA14" s="388" t="s">
        <v>353</v>
      </c>
      <c r="AD14" s="388" t="s">
        <v>1211</v>
      </c>
      <c r="AE14" s="388" t="s">
        <v>372</v>
      </c>
      <c r="AF14" s="388" t="s">
        <v>373</v>
      </c>
      <c r="AG14" s="388" t="s">
        <v>374</v>
      </c>
      <c r="AH14" s="388" t="s">
        <v>375</v>
      </c>
      <c r="AI14" s="388" t="s">
        <v>376</v>
      </c>
      <c r="AJ14" s="388" t="s">
        <v>356</v>
      </c>
      <c r="AK14" s="388" t="s">
        <v>377</v>
      </c>
      <c r="AL14" s="388" t="s">
        <v>1350</v>
      </c>
      <c r="AM14" s="388" t="s">
        <v>39</v>
      </c>
      <c r="AN14" s="388" t="s">
        <v>379</v>
      </c>
      <c r="AO14" s="388" t="s">
        <v>380</v>
      </c>
      <c r="AP14" s="388" t="s">
        <v>381</v>
      </c>
      <c r="AQ14" s="388" t="s">
        <v>382</v>
      </c>
      <c r="AR14" s="388" t="s">
        <v>383</v>
      </c>
      <c r="AS14" s="388" t="s">
        <v>384</v>
      </c>
      <c r="AT14" s="388" t="s">
        <v>385</v>
      </c>
      <c r="AU14" s="388" t="s">
        <v>386</v>
      </c>
      <c r="AV14" s="388" t="s">
        <v>387</v>
      </c>
      <c r="AW14" s="388" t="s">
        <v>388</v>
      </c>
      <c r="AX14" s="388" t="s">
        <v>1214</v>
      </c>
      <c r="AY14" s="388" t="s">
        <v>1213</v>
      </c>
      <c r="AZ14" s="388" t="s">
        <v>1418</v>
      </c>
      <c r="BA14" s="388"/>
      <c r="BB14" s="388"/>
      <c r="BC14" s="388" t="s">
        <v>1218</v>
      </c>
      <c r="BD14" s="388" t="s">
        <v>848</v>
      </c>
      <c r="BE14" s="388" t="s">
        <v>353</v>
      </c>
    </row>
    <row r="15" spans="2:57" x14ac:dyDescent="0.15">
      <c r="B15" s="372" t="s">
        <v>979</v>
      </c>
      <c r="C15" s="373" t="s">
        <v>558</v>
      </c>
      <c r="D15" s="374" t="s">
        <v>1365</v>
      </c>
      <c r="E15" s="386">
        <v>0</v>
      </c>
      <c r="F15" s="386">
        <v>0</v>
      </c>
      <c r="G15" s="386">
        <v>0</v>
      </c>
      <c r="H15" s="386">
        <v>0</v>
      </c>
      <c r="I15" s="386">
        <v>0</v>
      </c>
      <c r="J15" s="386">
        <v>1</v>
      </c>
      <c r="K15" s="386">
        <v>0</v>
      </c>
      <c r="L15" s="386">
        <v>0</v>
      </c>
      <c r="M15" s="386">
        <v>0</v>
      </c>
      <c r="N15" s="386">
        <v>0</v>
      </c>
      <c r="O15" s="386">
        <v>0</v>
      </c>
      <c r="P15" s="386">
        <v>0</v>
      </c>
      <c r="Q15" s="386">
        <v>0</v>
      </c>
      <c r="R15" s="386">
        <v>0</v>
      </c>
      <c r="S15" s="386">
        <v>0</v>
      </c>
      <c r="T15" s="386">
        <v>0</v>
      </c>
      <c r="U15" s="386">
        <v>0</v>
      </c>
      <c r="V15" s="386">
        <v>0</v>
      </c>
      <c r="W15" s="386">
        <v>0</v>
      </c>
      <c r="X15" s="386">
        <v>0</v>
      </c>
      <c r="Y15" s="386">
        <v>0</v>
      </c>
      <c r="Z15" s="386">
        <v>0</v>
      </c>
      <c r="AA15" s="386">
        <v>1</v>
      </c>
      <c r="AB15" s="375"/>
      <c r="AC15" s="375"/>
      <c r="AD15" s="386" t="s">
        <v>558</v>
      </c>
      <c r="AE15" s="386">
        <v>0</v>
      </c>
      <c r="AF15" s="386">
        <v>0</v>
      </c>
      <c r="AG15" s="386">
        <v>0</v>
      </c>
      <c r="AH15" s="386">
        <v>0</v>
      </c>
      <c r="AI15" s="386">
        <v>0</v>
      </c>
      <c r="AJ15" s="386">
        <v>0</v>
      </c>
      <c r="AK15" s="386">
        <v>0</v>
      </c>
      <c r="AL15" s="386">
        <v>0</v>
      </c>
      <c r="AM15" s="386">
        <v>0</v>
      </c>
      <c r="AN15" s="386">
        <v>0</v>
      </c>
      <c r="AO15" s="386">
        <v>0</v>
      </c>
      <c r="AP15" s="386">
        <v>1</v>
      </c>
      <c r="AQ15" s="386">
        <v>0</v>
      </c>
      <c r="AR15" s="386">
        <v>0</v>
      </c>
      <c r="AS15" s="386">
        <v>0</v>
      </c>
      <c r="AT15" s="386">
        <v>0</v>
      </c>
      <c r="AU15" s="386">
        <v>0</v>
      </c>
      <c r="AV15" s="386">
        <v>0</v>
      </c>
      <c r="AW15" s="386">
        <v>0</v>
      </c>
      <c r="AX15" s="386">
        <v>0</v>
      </c>
      <c r="AY15" s="386">
        <v>0</v>
      </c>
      <c r="AZ15" s="386">
        <v>0</v>
      </c>
      <c r="BA15" s="386"/>
      <c r="BB15" s="386"/>
      <c r="BC15" s="386">
        <v>0</v>
      </c>
      <c r="BD15" s="386">
        <v>0</v>
      </c>
      <c r="BE15" s="386">
        <v>1</v>
      </c>
    </row>
    <row r="16" spans="2:57" x14ac:dyDescent="0.15">
      <c r="B16" s="376" t="s">
        <v>968</v>
      </c>
      <c r="C16" s="377" t="s">
        <v>594</v>
      </c>
      <c r="D16" s="378" t="s">
        <v>1299</v>
      </c>
      <c r="E16" s="386">
        <v>0</v>
      </c>
      <c r="F16" s="386">
        <v>0</v>
      </c>
      <c r="G16" s="386">
        <v>0</v>
      </c>
      <c r="H16" s="386">
        <v>0</v>
      </c>
      <c r="I16" s="386">
        <v>0</v>
      </c>
      <c r="J16" s="386">
        <v>0</v>
      </c>
      <c r="K16" s="386">
        <v>0</v>
      </c>
      <c r="L16" s="386">
        <v>0</v>
      </c>
      <c r="M16" s="386">
        <v>0</v>
      </c>
      <c r="N16" s="386">
        <v>0</v>
      </c>
      <c r="O16" s="386">
        <v>0</v>
      </c>
      <c r="P16" s="386">
        <v>0</v>
      </c>
      <c r="Q16" s="386">
        <v>0</v>
      </c>
      <c r="R16" s="386">
        <v>0.46097188156693153</v>
      </c>
      <c r="S16" s="386">
        <v>0.53902811843306853</v>
      </c>
      <c r="T16" s="386">
        <v>0</v>
      </c>
      <c r="U16" s="386">
        <v>0</v>
      </c>
      <c r="V16" s="386">
        <v>0</v>
      </c>
      <c r="W16" s="386">
        <v>0</v>
      </c>
      <c r="X16" s="386">
        <v>0</v>
      </c>
      <c r="Y16" s="386">
        <v>0</v>
      </c>
      <c r="Z16" s="386">
        <v>0</v>
      </c>
      <c r="AA16" s="386">
        <v>1</v>
      </c>
      <c r="AB16" s="375"/>
      <c r="AC16" s="375"/>
      <c r="AD16" s="386" t="s">
        <v>594</v>
      </c>
      <c r="AE16" s="386">
        <v>0</v>
      </c>
      <c r="AF16" s="386">
        <v>0.53902811843306853</v>
      </c>
      <c r="AG16" s="386">
        <v>0</v>
      </c>
      <c r="AH16" s="386">
        <v>0</v>
      </c>
      <c r="AI16" s="386">
        <v>0</v>
      </c>
      <c r="AJ16" s="386">
        <v>0</v>
      </c>
      <c r="AK16" s="386">
        <v>0</v>
      </c>
      <c r="AL16" s="386">
        <v>0</v>
      </c>
      <c r="AM16" s="386">
        <v>0</v>
      </c>
      <c r="AN16" s="386">
        <v>0</v>
      </c>
      <c r="AO16" s="386">
        <v>0</v>
      </c>
      <c r="AP16" s="386">
        <v>0</v>
      </c>
      <c r="AQ16" s="386">
        <v>0</v>
      </c>
      <c r="AR16" s="386">
        <v>0</v>
      </c>
      <c r="AS16" s="386">
        <v>0</v>
      </c>
      <c r="AT16" s="386">
        <v>0</v>
      </c>
      <c r="AU16" s="386">
        <v>0</v>
      </c>
      <c r="AV16" s="386">
        <v>0</v>
      </c>
      <c r="AW16" s="386">
        <v>0</v>
      </c>
      <c r="AX16" s="386">
        <v>0</v>
      </c>
      <c r="AY16" s="386">
        <v>0</v>
      </c>
      <c r="AZ16" s="386">
        <v>0</v>
      </c>
      <c r="BA16" s="386"/>
      <c r="BB16" s="386"/>
      <c r="BC16" s="386">
        <v>0</v>
      </c>
      <c r="BD16" s="386">
        <v>0.46097188156693153</v>
      </c>
      <c r="BE16" s="386">
        <v>1</v>
      </c>
    </row>
    <row r="17" spans="2:57" x14ac:dyDescent="0.15">
      <c r="B17" s="376" t="s">
        <v>920</v>
      </c>
      <c r="C17" s="377" t="s">
        <v>1485</v>
      </c>
      <c r="D17" s="378" t="s">
        <v>1331</v>
      </c>
      <c r="E17" s="386">
        <v>0</v>
      </c>
      <c r="F17" s="386">
        <v>0</v>
      </c>
      <c r="G17" s="386">
        <v>0</v>
      </c>
      <c r="H17" s="386">
        <v>0</v>
      </c>
      <c r="I17" s="386">
        <v>0</v>
      </c>
      <c r="J17" s="386">
        <v>0</v>
      </c>
      <c r="K17" s="386">
        <v>0</v>
      </c>
      <c r="L17" s="386">
        <v>0</v>
      </c>
      <c r="M17" s="386">
        <v>0</v>
      </c>
      <c r="N17" s="386">
        <v>0</v>
      </c>
      <c r="O17" s="386">
        <v>0</v>
      </c>
      <c r="P17" s="386">
        <v>0</v>
      </c>
      <c r="Q17" s="386">
        <v>0</v>
      </c>
      <c r="R17" s="386">
        <v>0</v>
      </c>
      <c r="S17" s="386">
        <v>0</v>
      </c>
      <c r="T17" s="386">
        <v>0</v>
      </c>
      <c r="U17" s="386">
        <v>0</v>
      </c>
      <c r="V17" s="386">
        <v>0</v>
      </c>
      <c r="W17" s="386">
        <v>0</v>
      </c>
      <c r="X17" s="386">
        <v>0</v>
      </c>
      <c r="Y17" s="386">
        <v>0</v>
      </c>
      <c r="Z17" s="386">
        <v>1</v>
      </c>
      <c r="AA17" s="386">
        <v>1</v>
      </c>
      <c r="AB17" s="375"/>
      <c r="AC17" s="375"/>
      <c r="AD17" s="386" t="s">
        <v>1485</v>
      </c>
      <c r="AE17" s="386">
        <v>0</v>
      </c>
      <c r="AF17" s="386">
        <v>0</v>
      </c>
      <c r="AG17" s="386">
        <v>0</v>
      </c>
      <c r="AH17" s="386">
        <v>0</v>
      </c>
      <c r="AI17" s="386">
        <v>0</v>
      </c>
      <c r="AJ17" s="386">
        <v>0</v>
      </c>
      <c r="AK17" s="386">
        <v>0</v>
      </c>
      <c r="AL17" s="386">
        <v>1</v>
      </c>
      <c r="AM17" s="386">
        <v>0</v>
      </c>
      <c r="AN17" s="386">
        <v>0</v>
      </c>
      <c r="AO17" s="386">
        <v>0</v>
      </c>
      <c r="AP17" s="386">
        <v>0</v>
      </c>
      <c r="AQ17" s="386">
        <v>0</v>
      </c>
      <c r="AR17" s="386">
        <v>0</v>
      </c>
      <c r="AS17" s="386">
        <v>0</v>
      </c>
      <c r="AT17" s="386">
        <v>0</v>
      </c>
      <c r="AU17" s="386">
        <v>0</v>
      </c>
      <c r="AV17" s="386">
        <v>0</v>
      </c>
      <c r="AW17" s="386">
        <v>0</v>
      </c>
      <c r="AX17" s="386">
        <v>0</v>
      </c>
      <c r="AY17" s="386">
        <v>0</v>
      </c>
      <c r="AZ17" s="386">
        <v>0</v>
      </c>
      <c r="BA17" s="386"/>
      <c r="BB17" s="386"/>
      <c r="BC17" s="386">
        <v>0</v>
      </c>
      <c r="BD17" s="386">
        <v>0</v>
      </c>
      <c r="BE17" s="386">
        <v>1</v>
      </c>
    </row>
    <row r="18" spans="2:57" x14ac:dyDescent="0.15">
      <c r="B18" s="376" t="s">
        <v>258</v>
      </c>
      <c r="C18" s="377" t="s">
        <v>803</v>
      </c>
      <c r="D18" s="378" t="s">
        <v>1366</v>
      </c>
      <c r="E18" s="386">
        <v>0</v>
      </c>
      <c r="F18" s="386">
        <v>0</v>
      </c>
      <c r="G18" s="386">
        <v>0</v>
      </c>
      <c r="H18" s="386">
        <v>0</v>
      </c>
      <c r="I18" s="386">
        <v>0</v>
      </c>
      <c r="J18" s="386">
        <v>0</v>
      </c>
      <c r="K18" s="386">
        <v>0</v>
      </c>
      <c r="L18" s="386">
        <v>0</v>
      </c>
      <c r="M18" s="386">
        <v>0</v>
      </c>
      <c r="N18" s="386">
        <v>0</v>
      </c>
      <c r="O18" s="386">
        <v>0</v>
      </c>
      <c r="P18" s="386">
        <v>0</v>
      </c>
      <c r="Q18" s="386">
        <v>0</v>
      </c>
      <c r="R18" s="386">
        <v>0</v>
      </c>
      <c r="S18" s="386">
        <v>0</v>
      </c>
      <c r="T18" s="386">
        <v>0</v>
      </c>
      <c r="U18" s="386">
        <v>0</v>
      </c>
      <c r="V18" s="386">
        <v>0</v>
      </c>
      <c r="W18" s="386">
        <v>1</v>
      </c>
      <c r="X18" s="386">
        <v>0</v>
      </c>
      <c r="Y18" s="386">
        <v>0</v>
      </c>
      <c r="Z18" s="386">
        <v>0</v>
      </c>
      <c r="AA18" s="386">
        <v>1</v>
      </c>
      <c r="AB18" s="375"/>
      <c r="AC18" s="375"/>
      <c r="AD18" s="386" t="s">
        <v>803</v>
      </c>
      <c r="AE18" s="386">
        <v>0</v>
      </c>
      <c r="AF18" s="386">
        <v>0</v>
      </c>
      <c r="AG18" s="386">
        <v>0</v>
      </c>
      <c r="AH18" s="386">
        <v>1</v>
      </c>
      <c r="AI18" s="386">
        <v>0</v>
      </c>
      <c r="AJ18" s="386">
        <v>0</v>
      </c>
      <c r="AK18" s="386">
        <v>0</v>
      </c>
      <c r="AL18" s="386">
        <v>0</v>
      </c>
      <c r="AM18" s="386">
        <v>0</v>
      </c>
      <c r="AN18" s="386">
        <v>0</v>
      </c>
      <c r="AO18" s="386">
        <v>0</v>
      </c>
      <c r="AP18" s="386">
        <v>0</v>
      </c>
      <c r="AQ18" s="386">
        <v>0</v>
      </c>
      <c r="AR18" s="386">
        <v>0</v>
      </c>
      <c r="AS18" s="386">
        <v>0</v>
      </c>
      <c r="AT18" s="386">
        <v>0</v>
      </c>
      <c r="AU18" s="386">
        <v>0</v>
      </c>
      <c r="AV18" s="386">
        <v>0</v>
      </c>
      <c r="AW18" s="386">
        <v>0</v>
      </c>
      <c r="AX18" s="386">
        <v>0</v>
      </c>
      <c r="AY18" s="386">
        <v>0</v>
      </c>
      <c r="AZ18" s="386">
        <v>0</v>
      </c>
      <c r="BA18" s="386"/>
      <c r="BB18" s="386"/>
      <c r="BC18" s="386">
        <v>0</v>
      </c>
      <c r="BD18" s="386">
        <v>0</v>
      </c>
      <c r="BE18" s="386">
        <v>1</v>
      </c>
    </row>
    <row r="19" spans="2:57" x14ac:dyDescent="0.15">
      <c r="B19" s="376" t="s">
        <v>306</v>
      </c>
      <c r="C19" s="377" t="s">
        <v>821</v>
      </c>
      <c r="D19" s="378" t="s">
        <v>1367</v>
      </c>
      <c r="E19" s="386">
        <v>0</v>
      </c>
      <c r="F19" s="386">
        <v>0.50120803422295979</v>
      </c>
      <c r="G19" s="386">
        <v>0</v>
      </c>
      <c r="H19" s="386">
        <v>0.19085333690022444</v>
      </c>
      <c r="I19" s="386">
        <v>0</v>
      </c>
      <c r="J19" s="386">
        <v>8.7772991178399054E-2</v>
      </c>
      <c r="K19" s="386">
        <v>0</v>
      </c>
      <c r="L19" s="386">
        <v>0</v>
      </c>
      <c r="M19" s="386">
        <v>0.20998291986499587</v>
      </c>
      <c r="N19" s="386">
        <v>0</v>
      </c>
      <c r="O19" s="386">
        <v>1.0182717833420837E-2</v>
      </c>
      <c r="P19" s="386">
        <v>0</v>
      </c>
      <c r="Q19" s="386">
        <v>0</v>
      </c>
      <c r="R19" s="386">
        <v>0</v>
      </c>
      <c r="S19" s="386">
        <v>0</v>
      </c>
      <c r="T19" s="386">
        <v>0</v>
      </c>
      <c r="U19" s="386">
        <v>0</v>
      </c>
      <c r="V19" s="386">
        <v>0</v>
      </c>
      <c r="W19" s="386">
        <v>0</v>
      </c>
      <c r="X19" s="386">
        <v>0</v>
      </c>
      <c r="Y19" s="386">
        <v>0</v>
      </c>
      <c r="Z19" s="386">
        <v>0</v>
      </c>
      <c r="AA19" s="386">
        <v>1</v>
      </c>
      <c r="AB19" s="375"/>
      <c r="AC19" s="375"/>
      <c r="AD19" s="386" t="s">
        <v>821</v>
      </c>
      <c r="AE19" s="386">
        <v>0</v>
      </c>
      <c r="AF19" s="386">
        <v>0</v>
      </c>
      <c r="AG19" s="386">
        <v>0</v>
      </c>
      <c r="AH19" s="386">
        <v>0</v>
      </c>
      <c r="AI19" s="386">
        <v>0</v>
      </c>
      <c r="AJ19" s="386">
        <v>0</v>
      </c>
      <c r="AK19" s="386">
        <v>0</v>
      </c>
      <c r="AL19" s="386">
        <v>0</v>
      </c>
      <c r="AM19" s="386">
        <v>0</v>
      </c>
      <c r="AN19" s="386">
        <v>0.69206137112318422</v>
      </c>
      <c r="AO19" s="386">
        <v>0</v>
      </c>
      <c r="AP19" s="386">
        <v>8.7772991178399054E-2</v>
      </c>
      <c r="AQ19" s="386">
        <v>0</v>
      </c>
      <c r="AR19" s="386">
        <v>0</v>
      </c>
      <c r="AS19" s="386">
        <v>0.20998291986499587</v>
      </c>
      <c r="AT19" s="386">
        <v>0</v>
      </c>
      <c r="AU19" s="386">
        <v>1.0182717833420837E-2</v>
      </c>
      <c r="AV19" s="386">
        <v>0</v>
      </c>
      <c r="AW19" s="386">
        <v>0</v>
      </c>
      <c r="AX19" s="386">
        <v>0</v>
      </c>
      <c r="AY19" s="386">
        <v>0</v>
      </c>
      <c r="AZ19" s="386">
        <v>0</v>
      </c>
      <c r="BA19" s="386"/>
      <c r="BB19" s="386"/>
      <c r="BC19" s="386">
        <v>0</v>
      </c>
      <c r="BD19" s="386">
        <v>0</v>
      </c>
      <c r="BE19" s="386">
        <v>1</v>
      </c>
    </row>
    <row r="20" spans="2:57" x14ac:dyDescent="0.15">
      <c r="B20" s="376" t="s">
        <v>323</v>
      </c>
      <c r="C20" s="377" t="s">
        <v>825</v>
      </c>
      <c r="D20" s="378" t="s">
        <v>1368</v>
      </c>
      <c r="E20" s="386">
        <v>0</v>
      </c>
      <c r="F20" s="386">
        <v>0</v>
      </c>
      <c r="G20" s="386">
        <v>0</v>
      </c>
      <c r="H20" s="386">
        <v>0</v>
      </c>
      <c r="I20" s="386">
        <v>0</v>
      </c>
      <c r="J20" s="386">
        <v>0</v>
      </c>
      <c r="K20" s="386">
        <v>0</v>
      </c>
      <c r="L20" s="386">
        <v>0</v>
      </c>
      <c r="M20" s="386">
        <v>0</v>
      </c>
      <c r="N20" s="386">
        <v>0</v>
      </c>
      <c r="O20" s="386">
        <v>0</v>
      </c>
      <c r="P20" s="386">
        <v>0</v>
      </c>
      <c r="Q20" s="386">
        <v>0</v>
      </c>
      <c r="R20" s="386">
        <v>0</v>
      </c>
      <c r="S20" s="386">
        <v>0</v>
      </c>
      <c r="T20" s="386">
        <v>0</v>
      </c>
      <c r="U20" s="386">
        <v>0</v>
      </c>
      <c r="V20" s="386">
        <v>0</v>
      </c>
      <c r="W20" s="386">
        <v>1</v>
      </c>
      <c r="X20" s="386">
        <v>0</v>
      </c>
      <c r="Y20" s="386">
        <v>0</v>
      </c>
      <c r="Z20" s="386">
        <v>0</v>
      </c>
      <c r="AA20" s="386">
        <v>1</v>
      </c>
      <c r="AB20" s="375"/>
      <c r="AC20" s="375"/>
      <c r="AD20" s="386" t="s">
        <v>825</v>
      </c>
      <c r="AE20" s="386">
        <v>0</v>
      </c>
      <c r="AF20" s="386">
        <v>0</v>
      </c>
      <c r="AG20" s="386">
        <v>0</v>
      </c>
      <c r="AH20" s="386">
        <v>1</v>
      </c>
      <c r="AI20" s="386">
        <v>0</v>
      </c>
      <c r="AJ20" s="386">
        <v>0</v>
      </c>
      <c r="AK20" s="386">
        <v>0</v>
      </c>
      <c r="AL20" s="386">
        <v>0</v>
      </c>
      <c r="AM20" s="386">
        <v>0</v>
      </c>
      <c r="AN20" s="386">
        <v>0</v>
      </c>
      <c r="AO20" s="386">
        <v>0</v>
      </c>
      <c r="AP20" s="386">
        <v>0</v>
      </c>
      <c r="AQ20" s="386">
        <v>0</v>
      </c>
      <c r="AR20" s="386">
        <v>0</v>
      </c>
      <c r="AS20" s="386">
        <v>0</v>
      </c>
      <c r="AT20" s="386">
        <v>0</v>
      </c>
      <c r="AU20" s="386">
        <v>0</v>
      </c>
      <c r="AV20" s="386">
        <v>0</v>
      </c>
      <c r="AW20" s="386">
        <v>0</v>
      </c>
      <c r="AX20" s="386">
        <v>0</v>
      </c>
      <c r="AY20" s="386">
        <v>0</v>
      </c>
      <c r="AZ20" s="386">
        <v>0</v>
      </c>
      <c r="BA20" s="386"/>
      <c r="BB20" s="386"/>
      <c r="BC20" s="386">
        <v>0</v>
      </c>
      <c r="BD20" s="386">
        <v>0</v>
      </c>
      <c r="BE20" s="386">
        <v>1</v>
      </c>
    </row>
    <row r="21" spans="2:57" x14ac:dyDescent="0.15">
      <c r="B21" s="376" t="s">
        <v>327</v>
      </c>
      <c r="C21" s="377" t="s">
        <v>1486</v>
      </c>
      <c r="D21" s="378" t="s">
        <v>1332</v>
      </c>
      <c r="E21" s="386">
        <v>0</v>
      </c>
      <c r="F21" s="386">
        <v>0</v>
      </c>
      <c r="G21" s="386">
        <v>0</v>
      </c>
      <c r="H21" s="386">
        <v>0</v>
      </c>
      <c r="I21" s="386">
        <v>0</v>
      </c>
      <c r="J21" s="386">
        <v>0</v>
      </c>
      <c r="K21" s="386">
        <v>0</v>
      </c>
      <c r="L21" s="386">
        <v>0</v>
      </c>
      <c r="M21" s="386">
        <v>0</v>
      </c>
      <c r="N21" s="386">
        <v>0</v>
      </c>
      <c r="O21" s="386">
        <v>0</v>
      </c>
      <c r="P21" s="386">
        <v>0</v>
      </c>
      <c r="Q21" s="386">
        <v>0</v>
      </c>
      <c r="R21" s="386">
        <v>0</v>
      </c>
      <c r="S21" s="386">
        <v>0</v>
      </c>
      <c r="T21" s="386">
        <v>0</v>
      </c>
      <c r="U21" s="386">
        <v>0</v>
      </c>
      <c r="V21" s="386">
        <v>0</v>
      </c>
      <c r="W21" s="386">
        <v>1</v>
      </c>
      <c r="X21" s="386">
        <v>0</v>
      </c>
      <c r="Y21" s="386">
        <v>0</v>
      </c>
      <c r="Z21" s="386">
        <v>0</v>
      </c>
      <c r="AA21" s="386">
        <v>1</v>
      </c>
      <c r="AB21" s="375"/>
      <c r="AC21" s="375"/>
      <c r="AD21" s="386" t="s">
        <v>1486</v>
      </c>
      <c r="AE21" s="386">
        <v>0</v>
      </c>
      <c r="AF21" s="386">
        <v>0</v>
      </c>
      <c r="AG21" s="386">
        <v>0</v>
      </c>
      <c r="AH21" s="386">
        <v>1</v>
      </c>
      <c r="AI21" s="386">
        <v>0</v>
      </c>
      <c r="AJ21" s="386">
        <v>0</v>
      </c>
      <c r="AK21" s="386">
        <v>0</v>
      </c>
      <c r="AL21" s="386">
        <v>0</v>
      </c>
      <c r="AM21" s="386">
        <v>0</v>
      </c>
      <c r="AN21" s="386">
        <v>0</v>
      </c>
      <c r="AO21" s="386">
        <v>0</v>
      </c>
      <c r="AP21" s="386">
        <v>0</v>
      </c>
      <c r="AQ21" s="386">
        <v>0</v>
      </c>
      <c r="AR21" s="386">
        <v>0</v>
      </c>
      <c r="AS21" s="386">
        <v>0</v>
      </c>
      <c r="AT21" s="386">
        <v>0</v>
      </c>
      <c r="AU21" s="386">
        <v>0</v>
      </c>
      <c r="AV21" s="386">
        <v>0</v>
      </c>
      <c r="AW21" s="386">
        <v>0</v>
      </c>
      <c r="AX21" s="386">
        <v>0</v>
      </c>
      <c r="AY21" s="386">
        <v>0</v>
      </c>
      <c r="AZ21" s="386">
        <v>0</v>
      </c>
      <c r="BA21" s="386"/>
      <c r="BB21" s="386"/>
      <c r="BC21" s="386">
        <v>0</v>
      </c>
      <c r="BD21" s="386">
        <v>0</v>
      </c>
      <c r="BE21" s="386">
        <v>1</v>
      </c>
    </row>
    <row r="22" spans="2:57" x14ac:dyDescent="0.15">
      <c r="B22" s="376" t="s">
        <v>330</v>
      </c>
      <c r="C22" s="377" t="s">
        <v>827</v>
      </c>
      <c r="D22" s="378" t="s">
        <v>1369</v>
      </c>
      <c r="E22" s="386">
        <v>0</v>
      </c>
      <c r="F22" s="386">
        <v>0</v>
      </c>
      <c r="G22" s="386">
        <v>0</v>
      </c>
      <c r="H22" s="386">
        <v>0</v>
      </c>
      <c r="I22" s="386">
        <v>0</v>
      </c>
      <c r="J22" s="386">
        <v>0</v>
      </c>
      <c r="K22" s="386">
        <v>0</v>
      </c>
      <c r="L22" s="386">
        <v>0</v>
      </c>
      <c r="M22" s="386">
        <v>0</v>
      </c>
      <c r="N22" s="386">
        <v>0</v>
      </c>
      <c r="O22" s="386">
        <v>0</v>
      </c>
      <c r="P22" s="386">
        <v>0</v>
      </c>
      <c r="Q22" s="386">
        <v>0</v>
      </c>
      <c r="R22" s="386">
        <v>0</v>
      </c>
      <c r="S22" s="386">
        <v>0</v>
      </c>
      <c r="T22" s="386">
        <v>0</v>
      </c>
      <c r="U22" s="386">
        <v>0</v>
      </c>
      <c r="V22" s="386">
        <v>0</v>
      </c>
      <c r="W22" s="386">
        <v>1</v>
      </c>
      <c r="X22" s="386">
        <v>0</v>
      </c>
      <c r="Y22" s="386">
        <v>0</v>
      </c>
      <c r="Z22" s="386">
        <v>0</v>
      </c>
      <c r="AA22" s="386">
        <v>1</v>
      </c>
      <c r="AB22" s="375"/>
      <c r="AC22" s="375"/>
      <c r="AD22" s="386" t="s">
        <v>827</v>
      </c>
      <c r="AE22" s="386">
        <v>0</v>
      </c>
      <c r="AF22" s="386">
        <v>0</v>
      </c>
      <c r="AG22" s="386">
        <v>0</v>
      </c>
      <c r="AH22" s="386">
        <v>1</v>
      </c>
      <c r="AI22" s="386">
        <v>0</v>
      </c>
      <c r="AJ22" s="386">
        <v>0</v>
      </c>
      <c r="AK22" s="386">
        <v>0</v>
      </c>
      <c r="AL22" s="386">
        <v>0</v>
      </c>
      <c r="AM22" s="386">
        <v>0</v>
      </c>
      <c r="AN22" s="386">
        <v>0</v>
      </c>
      <c r="AO22" s="386">
        <v>0</v>
      </c>
      <c r="AP22" s="386">
        <v>0</v>
      </c>
      <c r="AQ22" s="386">
        <v>0</v>
      </c>
      <c r="AR22" s="386">
        <v>0</v>
      </c>
      <c r="AS22" s="386">
        <v>0</v>
      </c>
      <c r="AT22" s="386">
        <v>0</v>
      </c>
      <c r="AU22" s="386">
        <v>0</v>
      </c>
      <c r="AV22" s="386">
        <v>0</v>
      </c>
      <c r="AW22" s="386">
        <v>0</v>
      </c>
      <c r="AX22" s="386">
        <v>0</v>
      </c>
      <c r="AY22" s="386">
        <v>0</v>
      </c>
      <c r="AZ22" s="386">
        <v>0</v>
      </c>
      <c r="BA22" s="386"/>
      <c r="BB22" s="386"/>
      <c r="BC22" s="386">
        <v>0</v>
      </c>
      <c r="BD22" s="386">
        <v>0</v>
      </c>
      <c r="BE22" s="386">
        <v>1</v>
      </c>
    </row>
    <row r="23" spans="2:57" x14ac:dyDescent="0.15">
      <c r="B23" s="376" t="s">
        <v>711</v>
      </c>
      <c r="C23" s="377" t="s">
        <v>834</v>
      </c>
      <c r="D23" s="378" t="s">
        <v>1300</v>
      </c>
      <c r="E23" s="386">
        <v>0</v>
      </c>
      <c r="F23" s="386">
        <v>0</v>
      </c>
      <c r="G23" s="386">
        <v>0</v>
      </c>
      <c r="H23" s="386">
        <v>2.9131108457825963E-3</v>
      </c>
      <c r="I23" s="386">
        <v>0</v>
      </c>
      <c r="J23" s="386">
        <v>1.828694818444819E-2</v>
      </c>
      <c r="K23" s="386">
        <v>0</v>
      </c>
      <c r="L23" s="386">
        <v>0</v>
      </c>
      <c r="M23" s="386">
        <v>0.97879994096976919</v>
      </c>
      <c r="N23" s="386">
        <v>0</v>
      </c>
      <c r="O23" s="386">
        <v>0</v>
      </c>
      <c r="P23" s="386">
        <v>0</v>
      </c>
      <c r="Q23" s="386">
        <v>0</v>
      </c>
      <c r="R23" s="386">
        <v>0</v>
      </c>
      <c r="S23" s="386">
        <v>0</v>
      </c>
      <c r="T23" s="386">
        <v>0</v>
      </c>
      <c r="U23" s="386">
        <v>0</v>
      </c>
      <c r="V23" s="386">
        <v>0</v>
      </c>
      <c r="W23" s="386">
        <v>0</v>
      </c>
      <c r="X23" s="386">
        <v>0</v>
      </c>
      <c r="Y23" s="386">
        <v>0</v>
      </c>
      <c r="Z23" s="386">
        <v>0</v>
      </c>
      <c r="AA23" s="386">
        <v>1</v>
      </c>
      <c r="AB23" s="375"/>
      <c r="AC23" s="375"/>
      <c r="AD23" s="386" t="s">
        <v>834</v>
      </c>
      <c r="AE23" s="386">
        <v>0</v>
      </c>
      <c r="AF23" s="386">
        <v>0</v>
      </c>
      <c r="AG23" s="386">
        <v>0</v>
      </c>
      <c r="AH23" s="386">
        <v>0</v>
      </c>
      <c r="AI23" s="386">
        <v>0</v>
      </c>
      <c r="AJ23" s="386">
        <v>0</v>
      </c>
      <c r="AK23" s="386">
        <v>0</v>
      </c>
      <c r="AL23" s="386">
        <v>0</v>
      </c>
      <c r="AM23" s="386">
        <v>0</v>
      </c>
      <c r="AN23" s="386">
        <v>2.9131108457825963E-3</v>
      </c>
      <c r="AO23" s="386">
        <v>0</v>
      </c>
      <c r="AP23" s="386">
        <v>1.828694818444819E-2</v>
      </c>
      <c r="AQ23" s="386">
        <v>0</v>
      </c>
      <c r="AR23" s="386">
        <v>0</v>
      </c>
      <c r="AS23" s="386">
        <v>0.97879994096976919</v>
      </c>
      <c r="AT23" s="386">
        <v>0</v>
      </c>
      <c r="AU23" s="386">
        <v>0</v>
      </c>
      <c r="AV23" s="386">
        <v>0</v>
      </c>
      <c r="AW23" s="386">
        <v>0</v>
      </c>
      <c r="AX23" s="386">
        <v>0</v>
      </c>
      <c r="AY23" s="386">
        <v>0</v>
      </c>
      <c r="AZ23" s="386">
        <v>0</v>
      </c>
      <c r="BA23" s="386"/>
      <c r="BB23" s="386"/>
      <c r="BC23" s="386">
        <v>0</v>
      </c>
      <c r="BD23" s="386">
        <v>0</v>
      </c>
      <c r="BE23" s="386">
        <v>1</v>
      </c>
    </row>
    <row r="24" spans="2:57" x14ac:dyDescent="0.15">
      <c r="B24" s="376" t="s">
        <v>956</v>
      </c>
      <c r="C24" s="377" t="s">
        <v>1487</v>
      </c>
      <c r="D24" s="378" t="s">
        <v>1301</v>
      </c>
      <c r="E24" s="386">
        <v>0</v>
      </c>
      <c r="F24" s="386">
        <v>0</v>
      </c>
      <c r="G24" s="386">
        <v>0</v>
      </c>
      <c r="H24" s="386">
        <v>0.32121389007198475</v>
      </c>
      <c r="I24" s="386">
        <v>0</v>
      </c>
      <c r="J24" s="386">
        <v>0.59326506790853761</v>
      </c>
      <c r="K24" s="386">
        <v>5.2173238920441754E-2</v>
      </c>
      <c r="L24" s="386">
        <v>0</v>
      </c>
      <c r="M24" s="386">
        <v>3.3347803099035997E-2</v>
      </c>
      <c r="N24" s="386">
        <v>0</v>
      </c>
      <c r="O24" s="386">
        <v>0</v>
      </c>
      <c r="P24" s="386">
        <v>0</v>
      </c>
      <c r="Q24" s="386">
        <v>0</v>
      </c>
      <c r="R24" s="386">
        <v>0</v>
      </c>
      <c r="S24" s="386">
        <v>0</v>
      </c>
      <c r="T24" s="386">
        <v>0</v>
      </c>
      <c r="U24" s="386">
        <v>0</v>
      </c>
      <c r="V24" s="386">
        <v>0</v>
      </c>
      <c r="W24" s="386">
        <v>0</v>
      </c>
      <c r="X24" s="386">
        <v>0</v>
      </c>
      <c r="Y24" s="386">
        <v>0</v>
      </c>
      <c r="Z24" s="386">
        <v>0</v>
      </c>
      <c r="AA24" s="386">
        <v>1.0000000000000002</v>
      </c>
      <c r="AB24" s="375"/>
      <c r="AC24" s="375"/>
      <c r="AD24" s="386" t="s">
        <v>1487</v>
      </c>
      <c r="AE24" s="386">
        <v>0</v>
      </c>
      <c r="AF24" s="386">
        <v>0</v>
      </c>
      <c r="AG24" s="386">
        <v>0</v>
      </c>
      <c r="AH24" s="386">
        <v>0</v>
      </c>
      <c r="AI24" s="386">
        <v>0</v>
      </c>
      <c r="AJ24" s="386">
        <v>0</v>
      </c>
      <c r="AK24" s="386">
        <v>0</v>
      </c>
      <c r="AL24" s="386">
        <v>0</v>
      </c>
      <c r="AM24" s="386">
        <v>0</v>
      </c>
      <c r="AN24" s="386">
        <v>0.32121389007198475</v>
      </c>
      <c r="AO24" s="386">
        <v>5.2173238920441754E-2</v>
      </c>
      <c r="AP24" s="386">
        <v>0.59326506790853761</v>
      </c>
      <c r="AQ24" s="386">
        <v>0</v>
      </c>
      <c r="AR24" s="386">
        <v>0</v>
      </c>
      <c r="AS24" s="386">
        <v>3.3347803099035997E-2</v>
      </c>
      <c r="AT24" s="386">
        <v>0</v>
      </c>
      <c r="AU24" s="386">
        <v>0</v>
      </c>
      <c r="AV24" s="386">
        <v>0</v>
      </c>
      <c r="AW24" s="386">
        <v>0</v>
      </c>
      <c r="AX24" s="386">
        <v>0</v>
      </c>
      <c r="AY24" s="386">
        <v>0</v>
      </c>
      <c r="AZ24" s="386">
        <v>0</v>
      </c>
      <c r="BA24" s="386"/>
      <c r="BB24" s="386"/>
      <c r="BC24" s="386">
        <v>0</v>
      </c>
      <c r="BD24" s="386">
        <v>0</v>
      </c>
      <c r="BE24" s="386">
        <v>1</v>
      </c>
    </row>
    <row r="25" spans="2:57" x14ac:dyDescent="0.15">
      <c r="B25" s="376" t="s">
        <v>975</v>
      </c>
      <c r="C25" s="377" t="s">
        <v>1488</v>
      </c>
      <c r="D25" s="378" t="s">
        <v>1370</v>
      </c>
      <c r="E25" s="386">
        <v>0</v>
      </c>
      <c r="F25" s="386">
        <v>0</v>
      </c>
      <c r="G25" s="386">
        <v>0</v>
      </c>
      <c r="H25" s="386">
        <v>0</v>
      </c>
      <c r="I25" s="386">
        <v>0</v>
      </c>
      <c r="J25" s="386">
        <v>0</v>
      </c>
      <c r="K25" s="386">
        <v>0</v>
      </c>
      <c r="L25" s="386">
        <v>0</v>
      </c>
      <c r="M25" s="386">
        <v>0</v>
      </c>
      <c r="N25" s="386">
        <v>0</v>
      </c>
      <c r="O25" s="386">
        <v>0</v>
      </c>
      <c r="P25" s="386">
        <v>0</v>
      </c>
      <c r="Q25" s="386">
        <v>0</v>
      </c>
      <c r="R25" s="386">
        <v>0</v>
      </c>
      <c r="S25" s="386">
        <v>0</v>
      </c>
      <c r="T25" s="386">
        <v>0</v>
      </c>
      <c r="U25" s="386">
        <v>0</v>
      </c>
      <c r="V25" s="386">
        <v>0</v>
      </c>
      <c r="W25" s="386">
        <v>1</v>
      </c>
      <c r="X25" s="386">
        <v>0</v>
      </c>
      <c r="Y25" s="386">
        <v>0</v>
      </c>
      <c r="Z25" s="386">
        <v>0</v>
      </c>
      <c r="AA25" s="386">
        <v>1</v>
      </c>
      <c r="AB25" s="375"/>
      <c r="AC25" s="375"/>
      <c r="AD25" s="386" t="s">
        <v>1488</v>
      </c>
      <c r="AE25" s="386">
        <v>0</v>
      </c>
      <c r="AF25" s="386">
        <v>0</v>
      </c>
      <c r="AG25" s="386">
        <v>0</v>
      </c>
      <c r="AH25" s="386">
        <v>1</v>
      </c>
      <c r="AI25" s="386">
        <v>0</v>
      </c>
      <c r="AJ25" s="386">
        <v>0</v>
      </c>
      <c r="AK25" s="386">
        <v>0</v>
      </c>
      <c r="AL25" s="386">
        <v>0</v>
      </c>
      <c r="AM25" s="386">
        <v>0</v>
      </c>
      <c r="AN25" s="386">
        <v>0</v>
      </c>
      <c r="AO25" s="386">
        <v>0</v>
      </c>
      <c r="AP25" s="386">
        <v>0</v>
      </c>
      <c r="AQ25" s="386">
        <v>0</v>
      </c>
      <c r="AR25" s="386">
        <v>0</v>
      </c>
      <c r="AS25" s="386">
        <v>0</v>
      </c>
      <c r="AT25" s="386">
        <v>0</v>
      </c>
      <c r="AU25" s="386">
        <v>0</v>
      </c>
      <c r="AV25" s="386">
        <v>0</v>
      </c>
      <c r="AW25" s="386">
        <v>0</v>
      </c>
      <c r="AX25" s="386">
        <v>0</v>
      </c>
      <c r="AY25" s="386">
        <v>0</v>
      </c>
      <c r="AZ25" s="386">
        <v>0</v>
      </c>
      <c r="BA25" s="386"/>
      <c r="BB25" s="386"/>
      <c r="BC25" s="386">
        <v>0</v>
      </c>
      <c r="BD25" s="386">
        <v>0</v>
      </c>
      <c r="BE25" s="386">
        <v>1</v>
      </c>
    </row>
    <row r="26" spans="2:57" x14ac:dyDescent="0.15">
      <c r="B26" s="376" t="s">
        <v>939</v>
      </c>
      <c r="C26" s="377" t="s">
        <v>1489</v>
      </c>
      <c r="D26" s="378" t="s">
        <v>1371</v>
      </c>
      <c r="E26" s="386">
        <v>0</v>
      </c>
      <c r="F26" s="386">
        <v>0</v>
      </c>
      <c r="G26" s="386">
        <v>0</v>
      </c>
      <c r="H26" s="386">
        <v>0</v>
      </c>
      <c r="I26" s="386">
        <v>0</v>
      </c>
      <c r="J26" s="386">
        <v>0</v>
      </c>
      <c r="K26" s="386">
        <v>0</v>
      </c>
      <c r="L26" s="386">
        <v>0</v>
      </c>
      <c r="M26" s="386">
        <v>0</v>
      </c>
      <c r="N26" s="386">
        <v>0</v>
      </c>
      <c r="O26" s="386">
        <v>0</v>
      </c>
      <c r="P26" s="386">
        <v>0</v>
      </c>
      <c r="Q26" s="386">
        <v>0</v>
      </c>
      <c r="R26" s="386">
        <v>0</v>
      </c>
      <c r="S26" s="386">
        <v>0</v>
      </c>
      <c r="T26" s="386">
        <v>0</v>
      </c>
      <c r="U26" s="386">
        <v>0</v>
      </c>
      <c r="V26" s="386">
        <v>0</v>
      </c>
      <c r="W26" s="386">
        <v>1</v>
      </c>
      <c r="X26" s="386">
        <v>0</v>
      </c>
      <c r="Y26" s="386">
        <v>0</v>
      </c>
      <c r="Z26" s="386">
        <v>0</v>
      </c>
      <c r="AA26" s="386">
        <v>1</v>
      </c>
      <c r="AB26" s="375"/>
      <c r="AC26" s="375"/>
      <c r="AD26" s="386" t="s">
        <v>1489</v>
      </c>
      <c r="AE26" s="386">
        <v>0</v>
      </c>
      <c r="AF26" s="386">
        <v>0</v>
      </c>
      <c r="AG26" s="386">
        <v>0</v>
      </c>
      <c r="AH26" s="386">
        <v>1</v>
      </c>
      <c r="AI26" s="386">
        <v>0</v>
      </c>
      <c r="AJ26" s="386">
        <v>0</v>
      </c>
      <c r="AK26" s="386">
        <v>0</v>
      </c>
      <c r="AL26" s="386">
        <v>0</v>
      </c>
      <c r="AM26" s="386">
        <v>0</v>
      </c>
      <c r="AN26" s="386">
        <v>0</v>
      </c>
      <c r="AO26" s="386">
        <v>0</v>
      </c>
      <c r="AP26" s="386">
        <v>0</v>
      </c>
      <c r="AQ26" s="386">
        <v>0</v>
      </c>
      <c r="AR26" s="386">
        <v>0</v>
      </c>
      <c r="AS26" s="386">
        <v>0</v>
      </c>
      <c r="AT26" s="386">
        <v>0</v>
      </c>
      <c r="AU26" s="386">
        <v>0</v>
      </c>
      <c r="AV26" s="386">
        <v>0</v>
      </c>
      <c r="AW26" s="386">
        <v>0</v>
      </c>
      <c r="AX26" s="386">
        <v>0</v>
      </c>
      <c r="AY26" s="386">
        <v>0</v>
      </c>
      <c r="AZ26" s="386">
        <v>0</v>
      </c>
      <c r="BA26" s="386"/>
      <c r="BB26" s="386"/>
      <c r="BC26" s="386">
        <v>0</v>
      </c>
      <c r="BD26" s="386">
        <v>0</v>
      </c>
      <c r="BE26" s="386">
        <v>1</v>
      </c>
    </row>
    <row r="27" spans="2:57" x14ac:dyDescent="0.15">
      <c r="B27" s="376" t="s">
        <v>940</v>
      </c>
      <c r="C27" s="377" t="s">
        <v>1490</v>
      </c>
      <c r="D27" s="378" t="s">
        <v>1372</v>
      </c>
      <c r="E27" s="386">
        <v>0</v>
      </c>
      <c r="F27" s="386">
        <v>0</v>
      </c>
      <c r="G27" s="386">
        <v>0</v>
      </c>
      <c r="H27" s="386">
        <v>0</v>
      </c>
      <c r="I27" s="386">
        <v>0</v>
      </c>
      <c r="J27" s="386">
        <v>0</v>
      </c>
      <c r="K27" s="386">
        <v>0</v>
      </c>
      <c r="L27" s="386">
        <v>0</v>
      </c>
      <c r="M27" s="386">
        <v>0</v>
      </c>
      <c r="N27" s="386">
        <v>0</v>
      </c>
      <c r="O27" s="386">
        <v>0</v>
      </c>
      <c r="P27" s="386">
        <v>0</v>
      </c>
      <c r="Q27" s="386">
        <v>0</v>
      </c>
      <c r="R27" s="386">
        <v>0</v>
      </c>
      <c r="S27" s="386">
        <v>0</v>
      </c>
      <c r="T27" s="386">
        <v>0</v>
      </c>
      <c r="U27" s="386">
        <v>0</v>
      </c>
      <c r="V27" s="386">
        <v>0</v>
      </c>
      <c r="W27" s="386">
        <v>1</v>
      </c>
      <c r="X27" s="386">
        <v>0</v>
      </c>
      <c r="Y27" s="386">
        <v>0</v>
      </c>
      <c r="Z27" s="386">
        <v>0</v>
      </c>
      <c r="AA27" s="386">
        <v>1</v>
      </c>
      <c r="AB27" s="375"/>
      <c r="AC27" s="375"/>
      <c r="AD27" s="386" t="s">
        <v>1490</v>
      </c>
      <c r="AE27" s="386">
        <v>0</v>
      </c>
      <c r="AF27" s="386">
        <v>0</v>
      </c>
      <c r="AG27" s="386">
        <v>0</v>
      </c>
      <c r="AH27" s="386">
        <v>1</v>
      </c>
      <c r="AI27" s="386">
        <v>0</v>
      </c>
      <c r="AJ27" s="386">
        <v>0</v>
      </c>
      <c r="AK27" s="386">
        <v>0</v>
      </c>
      <c r="AL27" s="386">
        <v>0</v>
      </c>
      <c r="AM27" s="386">
        <v>0</v>
      </c>
      <c r="AN27" s="386">
        <v>0</v>
      </c>
      <c r="AO27" s="386">
        <v>0</v>
      </c>
      <c r="AP27" s="386">
        <v>0</v>
      </c>
      <c r="AQ27" s="386">
        <v>0</v>
      </c>
      <c r="AR27" s="386">
        <v>0</v>
      </c>
      <c r="AS27" s="386">
        <v>0</v>
      </c>
      <c r="AT27" s="386">
        <v>0</v>
      </c>
      <c r="AU27" s="386">
        <v>0</v>
      </c>
      <c r="AV27" s="386">
        <v>0</v>
      </c>
      <c r="AW27" s="386">
        <v>0</v>
      </c>
      <c r="AX27" s="386">
        <v>0</v>
      </c>
      <c r="AY27" s="386">
        <v>0</v>
      </c>
      <c r="AZ27" s="386">
        <v>0</v>
      </c>
      <c r="BA27" s="386"/>
      <c r="BB27" s="386"/>
      <c r="BC27" s="386">
        <v>0</v>
      </c>
      <c r="BD27" s="386">
        <v>0</v>
      </c>
      <c r="BE27" s="386">
        <v>1</v>
      </c>
    </row>
    <row r="28" spans="2:57" x14ac:dyDescent="0.15">
      <c r="B28" s="376" t="s">
        <v>957</v>
      </c>
      <c r="C28" s="377" t="s">
        <v>1491</v>
      </c>
      <c r="D28" s="378" t="s">
        <v>1333</v>
      </c>
      <c r="E28" s="386">
        <v>0</v>
      </c>
      <c r="F28" s="386">
        <v>0</v>
      </c>
      <c r="G28" s="386">
        <v>0</v>
      </c>
      <c r="H28" s="386">
        <v>0</v>
      </c>
      <c r="I28" s="386">
        <v>0</v>
      </c>
      <c r="J28" s="386">
        <v>0</v>
      </c>
      <c r="K28" s="386">
        <v>0</v>
      </c>
      <c r="L28" s="386">
        <v>0</v>
      </c>
      <c r="M28" s="386">
        <v>0</v>
      </c>
      <c r="N28" s="386">
        <v>0.9575237728219379</v>
      </c>
      <c r="O28" s="386">
        <v>0</v>
      </c>
      <c r="P28" s="386">
        <v>4.2476227178062098E-2</v>
      </c>
      <c r="Q28" s="386">
        <v>0</v>
      </c>
      <c r="R28" s="386">
        <v>0</v>
      </c>
      <c r="S28" s="386">
        <v>0</v>
      </c>
      <c r="T28" s="386">
        <v>0</v>
      </c>
      <c r="U28" s="386">
        <v>0</v>
      </c>
      <c r="V28" s="386">
        <v>0</v>
      </c>
      <c r="W28" s="386">
        <v>0</v>
      </c>
      <c r="X28" s="386">
        <v>0</v>
      </c>
      <c r="Y28" s="386">
        <v>0</v>
      </c>
      <c r="Z28" s="386">
        <v>0</v>
      </c>
      <c r="AA28" s="386">
        <v>1</v>
      </c>
      <c r="AB28" s="375"/>
      <c r="AC28" s="375"/>
      <c r="AD28" s="386" t="s">
        <v>1491</v>
      </c>
      <c r="AE28" s="386">
        <v>0</v>
      </c>
      <c r="AF28" s="386">
        <v>0</v>
      </c>
      <c r="AG28" s="386">
        <v>0</v>
      </c>
      <c r="AH28" s="386">
        <v>0</v>
      </c>
      <c r="AI28" s="386">
        <v>0</v>
      </c>
      <c r="AJ28" s="386">
        <v>0</v>
      </c>
      <c r="AK28" s="386">
        <v>0</v>
      </c>
      <c r="AL28" s="386">
        <v>0</v>
      </c>
      <c r="AM28" s="386">
        <v>0</v>
      </c>
      <c r="AN28" s="386">
        <v>0</v>
      </c>
      <c r="AO28" s="386">
        <v>0</v>
      </c>
      <c r="AP28" s="386">
        <v>0</v>
      </c>
      <c r="AQ28" s="386">
        <v>0</v>
      </c>
      <c r="AR28" s="386">
        <v>0</v>
      </c>
      <c r="AS28" s="386">
        <v>0.9575237728219379</v>
      </c>
      <c r="AT28" s="386">
        <v>4.2476227178062098E-2</v>
      </c>
      <c r="AU28" s="386">
        <v>0</v>
      </c>
      <c r="AV28" s="386">
        <v>0</v>
      </c>
      <c r="AW28" s="386">
        <v>0</v>
      </c>
      <c r="AX28" s="386">
        <v>0</v>
      </c>
      <c r="AY28" s="386">
        <v>0</v>
      </c>
      <c r="AZ28" s="386">
        <v>0</v>
      </c>
      <c r="BA28" s="386"/>
      <c r="BB28" s="386"/>
      <c r="BC28" s="386">
        <v>0</v>
      </c>
      <c r="BD28" s="386">
        <v>0</v>
      </c>
      <c r="BE28" s="386">
        <v>1</v>
      </c>
    </row>
    <row r="29" spans="2:57" x14ac:dyDescent="0.15">
      <c r="B29" s="376" t="s">
        <v>958</v>
      </c>
      <c r="C29" s="377" t="s">
        <v>1492</v>
      </c>
      <c r="D29" s="378" t="s">
        <v>1373</v>
      </c>
      <c r="E29" s="386">
        <v>0</v>
      </c>
      <c r="F29" s="386">
        <v>0</v>
      </c>
      <c r="G29" s="386">
        <v>0</v>
      </c>
      <c r="H29" s="386">
        <v>0.95616869366513801</v>
      </c>
      <c r="I29" s="386">
        <v>0</v>
      </c>
      <c r="J29" s="386">
        <v>3.0246345170626049E-2</v>
      </c>
      <c r="K29" s="386">
        <v>0</v>
      </c>
      <c r="L29" s="386">
        <v>0</v>
      </c>
      <c r="M29" s="386">
        <v>1.3584961164235953E-2</v>
      </c>
      <c r="N29" s="386">
        <v>0</v>
      </c>
      <c r="O29" s="386">
        <v>0</v>
      </c>
      <c r="P29" s="386">
        <v>0</v>
      </c>
      <c r="Q29" s="386">
        <v>0</v>
      </c>
      <c r="R29" s="386">
        <v>0</v>
      </c>
      <c r="S29" s="386">
        <v>0</v>
      </c>
      <c r="T29" s="386">
        <v>0</v>
      </c>
      <c r="U29" s="386">
        <v>0</v>
      </c>
      <c r="V29" s="386">
        <v>0</v>
      </c>
      <c r="W29" s="386">
        <v>0</v>
      </c>
      <c r="X29" s="386">
        <v>0</v>
      </c>
      <c r="Y29" s="386">
        <v>0</v>
      </c>
      <c r="Z29" s="386">
        <v>0</v>
      </c>
      <c r="AA29" s="386">
        <v>1</v>
      </c>
      <c r="AB29" s="375"/>
      <c r="AC29" s="375"/>
      <c r="AD29" s="386" t="s">
        <v>1492</v>
      </c>
      <c r="AE29" s="386">
        <v>0</v>
      </c>
      <c r="AF29" s="386">
        <v>0</v>
      </c>
      <c r="AG29" s="386">
        <v>0</v>
      </c>
      <c r="AH29" s="386">
        <v>0</v>
      </c>
      <c r="AI29" s="386">
        <v>0</v>
      </c>
      <c r="AJ29" s="386">
        <v>0</v>
      </c>
      <c r="AK29" s="386">
        <v>0</v>
      </c>
      <c r="AL29" s="386">
        <v>0</v>
      </c>
      <c r="AM29" s="386">
        <v>0</v>
      </c>
      <c r="AN29" s="386">
        <v>0.95616869366513801</v>
      </c>
      <c r="AO29" s="386">
        <v>0</v>
      </c>
      <c r="AP29" s="386">
        <v>3.0246345170626049E-2</v>
      </c>
      <c r="AQ29" s="386">
        <v>0</v>
      </c>
      <c r="AR29" s="386">
        <v>0</v>
      </c>
      <c r="AS29" s="386">
        <v>1.3584961164235953E-2</v>
      </c>
      <c r="AT29" s="386">
        <v>0</v>
      </c>
      <c r="AU29" s="386">
        <v>0</v>
      </c>
      <c r="AV29" s="386">
        <v>0</v>
      </c>
      <c r="AW29" s="386">
        <v>0</v>
      </c>
      <c r="AX29" s="386">
        <v>0</v>
      </c>
      <c r="AY29" s="386">
        <v>0</v>
      </c>
      <c r="AZ29" s="386">
        <v>0</v>
      </c>
      <c r="BA29" s="386"/>
      <c r="BB29" s="386"/>
      <c r="BC29" s="386">
        <v>0</v>
      </c>
      <c r="BD29" s="386">
        <v>0</v>
      </c>
      <c r="BE29" s="386">
        <v>1</v>
      </c>
    </row>
    <row r="30" spans="2:57" x14ac:dyDescent="0.15">
      <c r="B30" s="376" t="s">
        <v>921</v>
      </c>
      <c r="C30" s="377" t="s">
        <v>1493</v>
      </c>
      <c r="D30" s="378" t="s">
        <v>1374</v>
      </c>
      <c r="E30" s="386">
        <v>0</v>
      </c>
      <c r="F30" s="386">
        <v>0</v>
      </c>
      <c r="G30" s="386">
        <v>0</v>
      </c>
      <c r="H30" s="386">
        <v>0</v>
      </c>
      <c r="I30" s="386">
        <v>0</v>
      </c>
      <c r="J30" s="386">
        <v>0</v>
      </c>
      <c r="K30" s="386">
        <v>0</v>
      </c>
      <c r="L30" s="386">
        <v>0</v>
      </c>
      <c r="M30" s="386">
        <v>0</v>
      </c>
      <c r="N30" s="386">
        <v>0</v>
      </c>
      <c r="O30" s="386">
        <v>0</v>
      </c>
      <c r="P30" s="386">
        <v>0</v>
      </c>
      <c r="Q30" s="386">
        <v>0</v>
      </c>
      <c r="R30" s="386">
        <v>0</v>
      </c>
      <c r="S30" s="386">
        <v>0</v>
      </c>
      <c r="T30" s="386">
        <v>0</v>
      </c>
      <c r="U30" s="386">
        <v>0</v>
      </c>
      <c r="V30" s="386">
        <v>0</v>
      </c>
      <c r="W30" s="386">
        <v>1</v>
      </c>
      <c r="X30" s="386">
        <v>0</v>
      </c>
      <c r="Y30" s="386">
        <v>0</v>
      </c>
      <c r="Z30" s="386">
        <v>0</v>
      </c>
      <c r="AA30" s="386">
        <v>1</v>
      </c>
      <c r="AB30" s="375"/>
      <c r="AC30" s="375"/>
      <c r="AD30" s="386" t="s">
        <v>1493</v>
      </c>
      <c r="AE30" s="386">
        <v>0</v>
      </c>
      <c r="AF30" s="386">
        <v>0</v>
      </c>
      <c r="AG30" s="386">
        <v>0</v>
      </c>
      <c r="AH30" s="386">
        <v>1</v>
      </c>
      <c r="AI30" s="386">
        <v>0</v>
      </c>
      <c r="AJ30" s="386">
        <v>0</v>
      </c>
      <c r="AK30" s="386">
        <v>0</v>
      </c>
      <c r="AL30" s="386">
        <v>0</v>
      </c>
      <c r="AM30" s="386">
        <v>0</v>
      </c>
      <c r="AN30" s="386">
        <v>0</v>
      </c>
      <c r="AO30" s="386">
        <v>0</v>
      </c>
      <c r="AP30" s="386">
        <v>0</v>
      </c>
      <c r="AQ30" s="386">
        <v>0</v>
      </c>
      <c r="AR30" s="386">
        <v>0</v>
      </c>
      <c r="AS30" s="386">
        <v>0</v>
      </c>
      <c r="AT30" s="386">
        <v>0</v>
      </c>
      <c r="AU30" s="386">
        <v>0</v>
      </c>
      <c r="AV30" s="386">
        <v>0</v>
      </c>
      <c r="AW30" s="386">
        <v>0</v>
      </c>
      <c r="AX30" s="386">
        <v>0</v>
      </c>
      <c r="AY30" s="386">
        <v>0</v>
      </c>
      <c r="AZ30" s="386">
        <v>0</v>
      </c>
      <c r="BA30" s="386"/>
      <c r="BB30" s="386"/>
      <c r="BC30" s="386">
        <v>0</v>
      </c>
      <c r="BD30" s="386">
        <v>0</v>
      </c>
      <c r="BE30" s="386">
        <v>1</v>
      </c>
    </row>
    <row r="31" spans="2:57" s="383" customFormat="1" x14ac:dyDescent="0.15">
      <c r="B31" s="379" t="s">
        <v>929</v>
      </c>
      <c r="C31" s="380" t="s">
        <v>1494</v>
      </c>
      <c r="D31" s="381" t="s">
        <v>1375</v>
      </c>
      <c r="E31" s="386">
        <v>0</v>
      </c>
      <c r="F31" s="386">
        <v>0</v>
      </c>
      <c r="G31" s="386">
        <v>0</v>
      </c>
      <c r="H31" s="386">
        <v>0</v>
      </c>
      <c r="I31" s="386">
        <v>0</v>
      </c>
      <c r="J31" s="386">
        <v>0</v>
      </c>
      <c r="K31" s="386">
        <v>0</v>
      </c>
      <c r="L31" s="386">
        <v>0</v>
      </c>
      <c r="M31" s="386">
        <v>0</v>
      </c>
      <c r="N31" s="386">
        <v>0</v>
      </c>
      <c r="O31" s="386">
        <v>0</v>
      </c>
      <c r="P31" s="386">
        <v>0</v>
      </c>
      <c r="Q31" s="386">
        <v>0</v>
      </c>
      <c r="R31" s="386">
        <v>0</v>
      </c>
      <c r="S31" s="386">
        <v>0</v>
      </c>
      <c r="T31" s="386">
        <v>0</v>
      </c>
      <c r="U31" s="386">
        <v>0</v>
      </c>
      <c r="V31" s="386">
        <v>0</v>
      </c>
      <c r="W31" s="386">
        <v>1</v>
      </c>
      <c r="X31" s="386">
        <v>0</v>
      </c>
      <c r="Y31" s="386">
        <v>0</v>
      </c>
      <c r="Z31" s="386">
        <v>0</v>
      </c>
      <c r="AA31" s="386">
        <v>1</v>
      </c>
      <c r="AB31" s="382"/>
      <c r="AC31" s="382"/>
      <c r="AD31" s="386" t="s">
        <v>1494</v>
      </c>
      <c r="AE31" s="386">
        <v>0</v>
      </c>
      <c r="AF31" s="386">
        <v>0</v>
      </c>
      <c r="AG31" s="386">
        <v>0</v>
      </c>
      <c r="AH31" s="386">
        <v>1</v>
      </c>
      <c r="AI31" s="386">
        <v>0</v>
      </c>
      <c r="AJ31" s="386">
        <v>0</v>
      </c>
      <c r="AK31" s="386">
        <v>0</v>
      </c>
      <c r="AL31" s="386">
        <v>0</v>
      </c>
      <c r="AM31" s="386">
        <v>0</v>
      </c>
      <c r="AN31" s="386">
        <v>0</v>
      </c>
      <c r="AO31" s="386">
        <v>0</v>
      </c>
      <c r="AP31" s="386">
        <v>0</v>
      </c>
      <c r="AQ31" s="386">
        <v>0</v>
      </c>
      <c r="AR31" s="386">
        <v>0</v>
      </c>
      <c r="AS31" s="386">
        <v>0</v>
      </c>
      <c r="AT31" s="386">
        <v>0</v>
      </c>
      <c r="AU31" s="386">
        <v>0</v>
      </c>
      <c r="AV31" s="386">
        <v>0</v>
      </c>
      <c r="AW31" s="386">
        <v>0</v>
      </c>
      <c r="AX31" s="386">
        <v>0</v>
      </c>
      <c r="AY31" s="386">
        <v>0</v>
      </c>
      <c r="AZ31" s="386">
        <v>0</v>
      </c>
      <c r="BA31" s="386"/>
      <c r="BB31" s="386"/>
      <c r="BC31" s="386">
        <v>0</v>
      </c>
      <c r="BD31" s="386">
        <v>0</v>
      </c>
      <c r="BE31" s="386">
        <v>1</v>
      </c>
    </row>
    <row r="32" spans="2:57" x14ac:dyDescent="0.15">
      <c r="B32" s="376" t="s">
        <v>922</v>
      </c>
      <c r="C32" s="377" t="s">
        <v>1495</v>
      </c>
      <c r="D32" s="378" t="s">
        <v>1376</v>
      </c>
      <c r="E32" s="386">
        <v>0</v>
      </c>
      <c r="F32" s="386">
        <v>0</v>
      </c>
      <c r="G32" s="386">
        <v>0</v>
      </c>
      <c r="H32" s="386">
        <v>0</v>
      </c>
      <c r="I32" s="386">
        <v>0</v>
      </c>
      <c r="J32" s="386">
        <v>0</v>
      </c>
      <c r="K32" s="386">
        <v>0</v>
      </c>
      <c r="L32" s="386">
        <v>0</v>
      </c>
      <c r="M32" s="386">
        <v>0</v>
      </c>
      <c r="N32" s="386">
        <v>0</v>
      </c>
      <c r="O32" s="386">
        <v>0</v>
      </c>
      <c r="P32" s="386">
        <v>0</v>
      </c>
      <c r="Q32" s="386">
        <v>0</v>
      </c>
      <c r="R32" s="386">
        <v>0</v>
      </c>
      <c r="S32" s="386">
        <v>0</v>
      </c>
      <c r="T32" s="386">
        <v>0</v>
      </c>
      <c r="U32" s="386">
        <v>0</v>
      </c>
      <c r="V32" s="386">
        <v>0</v>
      </c>
      <c r="W32" s="386">
        <v>1</v>
      </c>
      <c r="X32" s="386">
        <v>0</v>
      </c>
      <c r="Y32" s="386">
        <v>0</v>
      </c>
      <c r="Z32" s="386">
        <v>0</v>
      </c>
      <c r="AA32" s="386">
        <v>1</v>
      </c>
      <c r="AB32" s="375"/>
      <c r="AC32" s="375"/>
      <c r="AD32" s="386" t="s">
        <v>1495</v>
      </c>
      <c r="AE32" s="386">
        <v>0</v>
      </c>
      <c r="AF32" s="386">
        <v>0</v>
      </c>
      <c r="AG32" s="386">
        <v>0</v>
      </c>
      <c r="AH32" s="386">
        <v>1</v>
      </c>
      <c r="AI32" s="386">
        <v>0</v>
      </c>
      <c r="AJ32" s="386">
        <v>0</v>
      </c>
      <c r="AK32" s="386">
        <v>0</v>
      </c>
      <c r="AL32" s="386">
        <v>0</v>
      </c>
      <c r="AM32" s="386">
        <v>0</v>
      </c>
      <c r="AN32" s="386">
        <v>0</v>
      </c>
      <c r="AO32" s="386">
        <v>0</v>
      </c>
      <c r="AP32" s="386">
        <v>0</v>
      </c>
      <c r="AQ32" s="386">
        <v>0</v>
      </c>
      <c r="AR32" s="386">
        <v>0</v>
      </c>
      <c r="AS32" s="386">
        <v>0</v>
      </c>
      <c r="AT32" s="386">
        <v>0</v>
      </c>
      <c r="AU32" s="386">
        <v>0</v>
      </c>
      <c r="AV32" s="386">
        <v>0</v>
      </c>
      <c r="AW32" s="386">
        <v>0</v>
      </c>
      <c r="AX32" s="386">
        <v>0</v>
      </c>
      <c r="AY32" s="386">
        <v>0</v>
      </c>
      <c r="AZ32" s="386">
        <v>0</v>
      </c>
      <c r="BA32" s="386"/>
      <c r="BB32" s="386"/>
      <c r="BC32" s="386">
        <v>0</v>
      </c>
      <c r="BD32" s="386">
        <v>0</v>
      </c>
      <c r="BE32" s="386">
        <v>1</v>
      </c>
    </row>
    <row r="33" spans="2:57" x14ac:dyDescent="0.15">
      <c r="B33" s="376" t="s">
        <v>946</v>
      </c>
      <c r="C33" s="377" t="s">
        <v>1496</v>
      </c>
      <c r="D33" s="378" t="s">
        <v>1377</v>
      </c>
      <c r="E33" s="386">
        <v>0</v>
      </c>
      <c r="F33" s="386">
        <v>0</v>
      </c>
      <c r="G33" s="386">
        <v>0</v>
      </c>
      <c r="H33" s="386">
        <v>0</v>
      </c>
      <c r="I33" s="386">
        <v>0</v>
      </c>
      <c r="J33" s="386">
        <v>0</v>
      </c>
      <c r="K33" s="386">
        <v>0</v>
      </c>
      <c r="L33" s="386">
        <v>0</v>
      </c>
      <c r="M33" s="386">
        <v>0</v>
      </c>
      <c r="N33" s="386">
        <v>0</v>
      </c>
      <c r="O33" s="386">
        <v>0</v>
      </c>
      <c r="P33" s="386">
        <v>0</v>
      </c>
      <c r="Q33" s="386">
        <v>0</v>
      </c>
      <c r="R33" s="386">
        <v>0</v>
      </c>
      <c r="S33" s="386">
        <v>0</v>
      </c>
      <c r="T33" s="386">
        <v>0</v>
      </c>
      <c r="U33" s="386">
        <v>0</v>
      </c>
      <c r="V33" s="386">
        <v>0</v>
      </c>
      <c r="W33" s="386">
        <v>1</v>
      </c>
      <c r="X33" s="386">
        <v>0</v>
      </c>
      <c r="Y33" s="386">
        <v>0</v>
      </c>
      <c r="Z33" s="386">
        <v>0</v>
      </c>
      <c r="AA33" s="386">
        <v>1</v>
      </c>
      <c r="AB33" s="375"/>
      <c r="AC33" s="375"/>
      <c r="AD33" s="386" t="s">
        <v>1496</v>
      </c>
      <c r="AE33" s="386">
        <v>0</v>
      </c>
      <c r="AF33" s="386">
        <v>0</v>
      </c>
      <c r="AG33" s="386">
        <v>0</v>
      </c>
      <c r="AH33" s="386">
        <v>1</v>
      </c>
      <c r="AI33" s="386">
        <v>0</v>
      </c>
      <c r="AJ33" s="386">
        <v>0</v>
      </c>
      <c r="AK33" s="386">
        <v>0</v>
      </c>
      <c r="AL33" s="386">
        <v>0</v>
      </c>
      <c r="AM33" s="386">
        <v>0</v>
      </c>
      <c r="AN33" s="386">
        <v>0</v>
      </c>
      <c r="AO33" s="386">
        <v>0</v>
      </c>
      <c r="AP33" s="386">
        <v>0</v>
      </c>
      <c r="AQ33" s="386">
        <v>0</v>
      </c>
      <c r="AR33" s="386">
        <v>0</v>
      </c>
      <c r="AS33" s="386">
        <v>0</v>
      </c>
      <c r="AT33" s="386">
        <v>0</v>
      </c>
      <c r="AU33" s="386">
        <v>0</v>
      </c>
      <c r="AV33" s="386">
        <v>0</v>
      </c>
      <c r="AW33" s="386">
        <v>0</v>
      </c>
      <c r="AX33" s="386">
        <v>0</v>
      </c>
      <c r="AY33" s="386">
        <v>0</v>
      </c>
      <c r="AZ33" s="386">
        <v>0</v>
      </c>
      <c r="BA33" s="386"/>
      <c r="BB33" s="386"/>
      <c r="BC33" s="386">
        <v>0</v>
      </c>
      <c r="BD33" s="386">
        <v>0</v>
      </c>
      <c r="BE33" s="386">
        <v>1</v>
      </c>
    </row>
    <row r="34" spans="2:57" x14ac:dyDescent="0.15">
      <c r="B34" s="376" t="s">
        <v>923</v>
      </c>
      <c r="C34" s="377" t="s">
        <v>1497</v>
      </c>
      <c r="D34" s="378" t="s">
        <v>1378</v>
      </c>
      <c r="E34" s="386">
        <v>0</v>
      </c>
      <c r="F34" s="386">
        <v>0</v>
      </c>
      <c r="G34" s="386">
        <v>0</v>
      </c>
      <c r="H34" s="386">
        <v>0</v>
      </c>
      <c r="I34" s="386">
        <v>0</v>
      </c>
      <c r="J34" s="386">
        <v>0</v>
      </c>
      <c r="K34" s="386">
        <v>0</v>
      </c>
      <c r="L34" s="386">
        <v>0</v>
      </c>
      <c r="M34" s="386">
        <v>0</v>
      </c>
      <c r="N34" s="386">
        <v>0</v>
      </c>
      <c r="O34" s="386">
        <v>0</v>
      </c>
      <c r="P34" s="386">
        <v>0</v>
      </c>
      <c r="Q34" s="386">
        <v>0</v>
      </c>
      <c r="R34" s="386">
        <v>0</v>
      </c>
      <c r="S34" s="386">
        <v>0</v>
      </c>
      <c r="T34" s="386">
        <v>0</v>
      </c>
      <c r="U34" s="386">
        <v>0</v>
      </c>
      <c r="V34" s="386">
        <v>0</v>
      </c>
      <c r="W34" s="386">
        <v>1</v>
      </c>
      <c r="X34" s="386">
        <v>0</v>
      </c>
      <c r="Y34" s="386">
        <v>0</v>
      </c>
      <c r="Z34" s="386">
        <v>0</v>
      </c>
      <c r="AA34" s="386">
        <v>1</v>
      </c>
      <c r="AB34" s="375"/>
      <c r="AC34" s="375"/>
      <c r="AD34" s="386" t="s">
        <v>1497</v>
      </c>
      <c r="AE34" s="386">
        <v>0</v>
      </c>
      <c r="AF34" s="386">
        <v>0</v>
      </c>
      <c r="AG34" s="386">
        <v>0</v>
      </c>
      <c r="AH34" s="386">
        <v>1</v>
      </c>
      <c r="AI34" s="386">
        <v>0</v>
      </c>
      <c r="AJ34" s="386">
        <v>0</v>
      </c>
      <c r="AK34" s="386">
        <v>0</v>
      </c>
      <c r="AL34" s="386">
        <v>0</v>
      </c>
      <c r="AM34" s="386">
        <v>0</v>
      </c>
      <c r="AN34" s="386">
        <v>0</v>
      </c>
      <c r="AO34" s="386">
        <v>0</v>
      </c>
      <c r="AP34" s="386">
        <v>0</v>
      </c>
      <c r="AQ34" s="386">
        <v>0</v>
      </c>
      <c r="AR34" s="386">
        <v>0</v>
      </c>
      <c r="AS34" s="386">
        <v>0</v>
      </c>
      <c r="AT34" s="386">
        <v>0</v>
      </c>
      <c r="AU34" s="386">
        <v>0</v>
      </c>
      <c r="AV34" s="386">
        <v>0</v>
      </c>
      <c r="AW34" s="386">
        <v>0</v>
      </c>
      <c r="AX34" s="386">
        <v>0</v>
      </c>
      <c r="AY34" s="386">
        <v>0</v>
      </c>
      <c r="AZ34" s="386">
        <v>0</v>
      </c>
      <c r="BA34" s="386"/>
      <c r="BB34" s="386"/>
      <c r="BC34" s="386">
        <v>0</v>
      </c>
      <c r="BD34" s="386">
        <v>0</v>
      </c>
      <c r="BE34" s="386">
        <v>1</v>
      </c>
    </row>
    <row r="35" spans="2:57" s="383" customFormat="1" x14ac:dyDescent="0.15">
      <c r="B35" s="379" t="s">
        <v>911</v>
      </c>
      <c r="C35" s="380" t="s">
        <v>1498</v>
      </c>
      <c r="D35" s="381" t="s">
        <v>1334</v>
      </c>
      <c r="E35" s="386">
        <v>0</v>
      </c>
      <c r="F35" s="386">
        <v>0</v>
      </c>
      <c r="G35" s="386">
        <v>0</v>
      </c>
      <c r="H35" s="386">
        <v>0</v>
      </c>
      <c r="I35" s="386">
        <v>0</v>
      </c>
      <c r="J35" s="386">
        <v>0</v>
      </c>
      <c r="K35" s="386">
        <v>0</v>
      </c>
      <c r="L35" s="386">
        <v>0</v>
      </c>
      <c r="M35" s="386">
        <v>0</v>
      </c>
      <c r="N35" s="386">
        <v>0</v>
      </c>
      <c r="O35" s="386">
        <v>0</v>
      </c>
      <c r="P35" s="386">
        <v>0</v>
      </c>
      <c r="Q35" s="386">
        <v>0</v>
      </c>
      <c r="R35" s="386">
        <v>0</v>
      </c>
      <c r="S35" s="386">
        <v>0</v>
      </c>
      <c r="T35" s="386">
        <v>0</v>
      </c>
      <c r="U35" s="386">
        <v>0</v>
      </c>
      <c r="V35" s="386">
        <v>1</v>
      </c>
      <c r="W35" s="386">
        <v>0</v>
      </c>
      <c r="X35" s="386">
        <v>0</v>
      </c>
      <c r="Y35" s="386">
        <v>0</v>
      </c>
      <c r="Z35" s="386">
        <v>0</v>
      </c>
      <c r="AA35" s="386">
        <v>1</v>
      </c>
      <c r="AB35" s="382"/>
      <c r="AC35" s="382"/>
      <c r="AD35" s="386" t="s">
        <v>1498</v>
      </c>
      <c r="AE35" s="386">
        <v>1</v>
      </c>
      <c r="AF35" s="386">
        <v>0</v>
      </c>
      <c r="AG35" s="386">
        <v>0</v>
      </c>
      <c r="AH35" s="386">
        <v>0</v>
      </c>
      <c r="AI35" s="386">
        <v>0</v>
      </c>
      <c r="AJ35" s="386">
        <v>0</v>
      </c>
      <c r="AK35" s="386">
        <v>0</v>
      </c>
      <c r="AL35" s="386">
        <v>0</v>
      </c>
      <c r="AM35" s="386">
        <v>0</v>
      </c>
      <c r="AN35" s="386">
        <v>0</v>
      </c>
      <c r="AO35" s="386">
        <v>0</v>
      </c>
      <c r="AP35" s="386">
        <v>0</v>
      </c>
      <c r="AQ35" s="386">
        <v>0</v>
      </c>
      <c r="AR35" s="386">
        <v>0</v>
      </c>
      <c r="AS35" s="386">
        <v>0</v>
      </c>
      <c r="AT35" s="386">
        <v>0</v>
      </c>
      <c r="AU35" s="386">
        <v>0</v>
      </c>
      <c r="AV35" s="386">
        <v>0</v>
      </c>
      <c r="AW35" s="386">
        <v>0</v>
      </c>
      <c r="AX35" s="386">
        <v>0</v>
      </c>
      <c r="AY35" s="386">
        <v>0</v>
      </c>
      <c r="AZ35" s="386">
        <v>0</v>
      </c>
      <c r="BA35" s="386"/>
      <c r="BB35" s="386"/>
      <c r="BC35" s="386">
        <v>0</v>
      </c>
      <c r="BD35" s="386">
        <v>0</v>
      </c>
      <c r="BE35" s="386">
        <v>1</v>
      </c>
    </row>
    <row r="36" spans="2:57" x14ac:dyDescent="0.15">
      <c r="B36" s="376" t="s">
        <v>924</v>
      </c>
      <c r="C36" s="377" t="s">
        <v>1499</v>
      </c>
      <c r="D36" s="378" t="s">
        <v>1335</v>
      </c>
      <c r="E36" s="386">
        <v>0</v>
      </c>
      <c r="F36" s="386">
        <v>0</v>
      </c>
      <c r="G36" s="386">
        <v>0</v>
      </c>
      <c r="H36" s="386">
        <v>0</v>
      </c>
      <c r="I36" s="386">
        <v>0</v>
      </c>
      <c r="J36" s="386">
        <v>0</v>
      </c>
      <c r="K36" s="386">
        <v>0</v>
      </c>
      <c r="L36" s="386">
        <v>0</v>
      </c>
      <c r="M36" s="386">
        <v>0</v>
      </c>
      <c r="N36" s="386">
        <v>0</v>
      </c>
      <c r="O36" s="386">
        <v>0</v>
      </c>
      <c r="P36" s="386">
        <v>0</v>
      </c>
      <c r="Q36" s="386">
        <v>0</v>
      </c>
      <c r="R36" s="386">
        <v>0</v>
      </c>
      <c r="S36" s="386">
        <v>0</v>
      </c>
      <c r="T36" s="386">
        <v>0</v>
      </c>
      <c r="U36" s="386">
        <v>0</v>
      </c>
      <c r="V36" s="386">
        <v>0</v>
      </c>
      <c r="W36" s="386">
        <v>1</v>
      </c>
      <c r="X36" s="386">
        <v>0</v>
      </c>
      <c r="Y36" s="386">
        <v>0</v>
      </c>
      <c r="Z36" s="386">
        <v>0</v>
      </c>
      <c r="AA36" s="386">
        <v>1</v>
      </c>
      <c r="AB36" s="375"/>
      <c r="AC36" s="375"/>
      <c r="AD36" s="386" t="s">
        <v>1499</v>
      </c>
      <c r="AE36" s="386">
        <v>0</v>
      </c>
      <c r="AF36" s="386">
        <v>0</v>
      </c>
      <c r="AG36" s="386">
        <v>0</v>
      </c>
      <c r="AH36" s="386">
        <v>1</v>
      </c>
      <c r="AI36" s="386">
        <v>0</v>
      </c>
      <c r="AJ36" s="386">
        <v>0</v>
      </c>
      <c r="AK36" s="386">
        <v>0</v>
      </c>
      <c r="AL36" s="386">
        <v>0</v>
      </c>
      <c r="AM36" s="386">
        <v>0</v>
      </c>
      <c r="AN36" s="386">
        <v>0</v>
      </c>
      <c r="AO36" s="386">
        <v>0</v>
      </c>
      <c r="AP36" s="386">
        <v>0</v>
      </c>
      <c r="AQ36" s="386">
        <v>0</v>
      </c>
      <c r="AR36" s="386">
        <v>0</v>
      </c>
      <c r="AS36" s="386">
        <v>0</v>
      </c>
      <c r="AT36" s="386">
        <v>0</v>
      </c>
      <c r="AU36" s="386">
        <v>0</v>
      </c>
      <c r="AV36" s="386">
        <v>0</v>
      </c>
      <c r="AW36" s="386">
        <v>0</v>
      </c>
      <c r="AX36" s="386">
        <v>0</v>
      </c>
      <c r="AY36" s="386">
        <v>0</v>
      </c>
      <c r="AZ36" s="386">
        <v>0</v>
      </c>
      <c r="BA36" s="386"/>
      <c r="BB36" s="386"/>
      <c r="BC36" s="386">
        <v>0</v>
      </c>
      <c r="BD36" s="386">
        <v>0</v>
      </c>
      <c r="BE36" s="386">
        <v>1</v>
      </c>
    </row>
    <row r="37" spans="2:57" x14ac:dyDescent="0.15">
      <c r="B37" s="376" t="s">
        <v>935</v>
      </c>
      <c r="C37" s="377" t="s">
        <v>1500</v>
      </c>
      <c r="D37" s="378" t="s">
        <v>1302</v>
      </c>
      <c r="E37" s="386">
        <v>0</v>
      </c>
      <c r="F37" s="386">
        <v>0</v>
      </c>
      <c r="G37" s="386">
        <v>0</v>
      </c>
      <c r="H37" s="386">
        <v>1</v>
      </c>
      <c r="I37" s="386">
        <v>0</v>
      </c>
      <c r="J37" s="386">
        <v>0</v>
      </c>
      <c r="K37" s="386">
        <v>0</v>
      </c>
      <c r="L37" s="386">
        <v>0</v>
      </c>
      <c r="M37" s="386">
        <v>0</v>
      </c>
      <c r="N37" s="386">
        <v>0</v>
      </c>
      <c r="O37" s="386">
        <v>0</v>
      </c>
      <c r="P37" s="386">
        <v>0</v>
      </c>
      <c r="Q37" s="386">
        <v>0</v>
      </c>
      <c r="R37" s="386">
        <v>0</v>
      </c>
      <c r="S37" s="386">
        <v>0</v>
      </c>
      <c r="T37" s="386">
        <v>0</v>
      </c>
      <c r="U37" s="386">
        <v>0</v>
      </c>
      <c r="V37" s="386">
        <v>0</v>
      </c>
      <c r="W37" s="386">
        <v>0</v>
      </c>
      <c r="X37" s="386">
        <v>0</v>
      </c>
      <c r="Y37" s="386">
        <v>0</v>
      </c>
      <c r="Z37" s="386">
        <v>0</v>
      </c>
      <c r="AA37" s="386">
        <v>1</v>
      </c>
      <c r="AB37" s="375"/>
      <c r="AC37" s="375"/>
      <c r="AD37" s="386" t="s">
        <v>1500</v>
      </c>
      <c r="AE37" s="386">
        <v>0</v>
      </c>
      <c r="AF37" s="386">
        <v>0</v>
      </c>
      <c r="AG37" s="386">
        <v>0</v>
      </c>
      <c r="AH37" s="386">
        <v>0</v>
      </c>
      <c r="AI37" s="386">
        <v>0</v>
      </c>
      <c r="AJ37" s="386">
        <v>0</v>
      </c>
      <c r="AK37" s="386">
        <v>0</v>
      </c>
      <c r="AL37" s="386">
        <v>0</v>
      </c>
      <c r="AM37" s="386">
        <v>0</v>
      </c>
      <c r="AN37" s="386">
        <v>1</v>
      </c>
      <c r="AO37" s="386">
        <v>0</v>
      </c>
      <c r="AP37" s="386">
        <v>0</v>
      </c>
      <c r="AQ37" s="386">
        <v>0</v>
      </c>
      <c r="AR37" s="386">
        <v>0</v>
      </c>
      <c r="AS37" s="386">
        <v>0</v>
      </c>
      <c r="AT37" s="386">
        <v>0</v>
      </c>
      <c r="AU37" s="386">
        <v>0</v>
      </c>
      <c r="AV37" s="386">
        <v>0</v>
      </c>
      <c r="AW37" s="386">
        <v>0</v>
      </c>
      <c r="AX37" s="386">
        <v>0</v>
      </c>
      <c r="AY37" s="386">
        <v>0</v>
      </c>
      <c r="AZ37" s="386">
        <v>0</v>
      </c>
      <c r="BA37" s="386"/>
      <c r="BB37" s="386"/>
      <c r="BC37" s="386">
        <v>0</v>
      </c>
      <c r="BD37" s="386">
        <v>0</v>
      </c>
      <c r="BE37" s="386">
        <v>1</v>
      </c>
    </row>
    <row r="38" spans="2:57" x14ac:dyDescent="0.15">
      <c r="B38" s="376" t="s">
        <v>959</v>
      </c>
      <c r="C38" s="377" t="s">
        <v>1501</v>
      </c>
      <c r="D38" s="378" t="s">
        <v>1379</v>
      </c>
      <c r="E38" s="386">
        <v>0</v>
      </c>
      <c r="F38" s="386">
        <v>0</v>
      </c>
      <c r="G38" s="386">
        <v>0</v>
      </c>
      <c r="H38" s="386">
        <v>0.85638321736380874</v>
      </c>
      <c r="I38" s="386">
        <v>0</v>
      </c>
      <c r="J38" s="386">
        <v>3.2118093165915775E-2</v>
      </c>
      <c r="K38" s="386">
        <v>0</v>
      </c>
      <c r="L38" s="386">
        <v>0</v>
      </c>
      <c r="M38" s="386">
        <v>0.11149868947027558</v>
      </c>
      <c r="N38" s="386">
        <v>0</v>
      </c>
      <c r="O38" s="386">
        <v>0</v>
      </c>
      <c r="P38" s="386">
        <v>0</v>
      </c>
      <c r="Q38" s="386">
        <v>0</v>
      </c>
      <c r="R38" s="386">
        <v>0</v>
      </c>
      <c r="S38" s="386">
        <v>0</v>
      </c>
      <c r="T38" s="386">
        <v>0</v>
      </c>
      <c r="U38" s="386">
        <v>0</v>
      </c>
      <c r="V38" s="386">
        <v>0</v>
      </c>
      <c r="W38" s="386">
        <v>0</v>
      </c>
      <c r="X38" s="386">
        <v>0</v>
      </c>
      <c r="Y38" s="386">
        <v>0</v>
      </c>
      <c r="Z38" s="386">
        <v>0</v>
      </c>
      <c r="AA38" s="386">
        <v>1</v>
      </c>
      <c r="AB38" s="375"/>
      <c r="AC38" s="375"/>
      <c r="AD38" s="386" t="s">
        <v>1501</v>
      </c>
      <c r="AE38" s="386">
        <v>0</v>
      </c>
      <c r="AF38" s="386">
        <v>0</v>
      </c>
      <c r="AG38" s="386">
        <v>0</v>
      </c>
      <c r="AH38" s="386">
        <v>0</v>
      </c>
      <c r="AI38" s="386">
        <v>0</v>
      </c>
      <c r="AJ38" s="386">
        <v>0</v>
      </c>
      <c r="AK38" s="386">
        <v>0</v>
      </c>
      <c r="AL38" s="386">
        <v>0</v>
      </c>
      <c r="AM38" s="386">
        <v>0</v>
      </c>
      <c r="AN38" s="386">
        <v>0.85638321736380874</v>
      </c>
      <c r="AO38" s="386">
        <v>0</v>
      </c>
      <c r="AP38" s="386">
        <v>3.2118093165915775E-2</v>
      </c>
      <c r="AQ38" s="386">
        <v>0</v>
      </c>
      <c r="AR38" s="386">
        <v>0</v>
      </c>
      <c r="AS38" s="386">
        <v>0.11149868947027558</v>
      </c>
      <c r="AT38" s="386">
        <v>0</v>
      </c>
      <c r="AU38" s="386">
        <v>0</v>
      </c>
      <c r="AV38" s="386">
        <v>0</v>
      </c>
      <c r="AW38" s="386">
        <v>0</v>
      </c>
      <c r="AX38" s="386">
        <v>0</v>
      </c>
      <c r="AY38" s="386">
        <v>0</v>
      </c>
      <c r="AZ38" s="386">
        <v>0</v>
      </c>
      <c r="BA38" s="386"/>
      <c r="BB38" s="386"/>
      <c r="BC38" s="386">
        <v>0</v>
      </c>
      <c r="BD38" s="386">
        <v>0</v>
      </c>
      <c r="BE38" s="386">
        <v>1</v>
      </c>
    </row>
    <row r="39" spans="2:57" x14ac:dyDescent="0.15">
      <c r="B39" s="376" t="s">
        <v>930</v>
      </c>
      <c r="C39" s="377" t="s">
        <v>1502</v>
      </c>
      <c r="D39" s="378" t="s">
        <v>1380</v>
      </c>
      <c r="E39" s="386">
        <v>0</v>
      </c>
      <c r="F39" s="386">
        <v>0</v>
      </c>
      <c r="G39" s="386">
        <v>0</v>
      </c>
      <c r="H39" s="386">
        <v>0</v>
      </c>
      <c r="I39" s="386">
        <v>0</v>
      </c>
      <c r="J39" s="386">
        <v>0</v>
      </c>
      <c r="K39" s="386">
        <v>0</v>
      </c>
      <c r="L39" s="386">
        <v>0</v>
      </c>
      <c r="M39" s="386">
        <v>0</v>
      </c>
      <c r="N39" s="386">
        <v>0</v>
      </c>
      <c r="O39" s="386">
        <v>0</v>
      </c>
      <c r="P39" s="386">
        <v>0</v>
      </c>
      <c r="Q39" s="386">
        <v>0</v>
      </c>
      <c r="R39" s="386">
        <v>0</v>
      </c>
      <c r="S39" s="386">
        <v>0</v>
      </c>
      <c r="T39" s="386">
        <v>0</v>
      </c>
      <c r="U39" s="386">
        <v>0</v>
      </c>
      <c r="V39" s="386">
        <v>0</v>
      </c>
      <c r="W39" s="386">
        <v>1</v>
      </c>
      <c r="X39" s="386">
        <v>0</v>
      </c>
      <c r="Y39" s="386">
        <v>0</v>
      </c>
      <c r="Z39" s="386">
        <v>0</v>
      </c>
      <c r="AA39" s="386">
        <v>1</v>
      </c>
      <c r="AB39" s="375"/>
      <c r="AC39" s="375"/>
      <c r="AD39" s="386" t="s">
        <v>1502</v>
      </c>
      <c r="AE39" s="386">
        <v>0</v>
      </c>
      <c r="AF39" s="386">
        <v>0</v>
      </c>
      <c r="AG39" s="386">
        <v>0</v>
      </c>
      <c r="AH39" s="386">
        <v>1</v>
      </c>
      <c r="AI39" s="386">
        <v>0</v>
      </c>
      <c r="AJ39" s="386">
        <v>0</v>
      </c>
      <c r="AK39" s="386">
        <v>0</v>
      </c>
      <c r="AL39" s="386">
        <v>0</v>
      </c>
      <c r="AM39" s="386">
        <v>0</v>
      </c>
      <c r="AN39" s="386">
        <v>0</v>
      </c>
      <c r="AO39" s="386">
        <v>0</v>
      </c>
      <c r="AP39" s="386">
        <v>0</v>
      </c>
      <c r="AQ39" s="386">
        <v>0</v>
      </c>
      <c r="AR39" s="386">
        <v>0</v>
      </c>
      <c r="AS39" s="386">
        <v>0</v>
      </c>
      <c r="AT39" s="386">
        <v>0</v>
      </c>
      <c r="AU39" s="386">
        <v>0</v>
      </c>
      <c r="AV39" s="386">
        <v>0</v>
      </c>
      <c r="AW39" s="386">
        <v>0</v>
      </c>
      <c r="AX39" s="386">
        <v>0</v>
      </c>
      <c r="AY39" s="386">
        <v>0</v>
      </c>
      <c r="AZ39" s="386">
        <v>0</v>
      </c>
      <c r="BA39" s="386"/>
      <c r="BB39" s="386"/>
      <c r="BC39" s="386">
        <v>0</v>
      </c>
      <c r="BD39" s="386">
        <v>0</v>
      </c>
      <c r="BE39" s="386">
        <v>1</v>
      </c>
    </row>
    <row r="40" spans="2:57" x14ac:dyDescent="0.15">
      <c r="B40" s="376" t="s">
        <v>913</v>
      </c>
      <c r="C40" s="377" t="s">
        <v>1503</v>
      </c>
      <c r="D40" s="378" t="s">
        <v>1336</v>
      </c>
      <c r="E40" s="386">
        <v>0</v>
      </c>
      <c r="F40" s="386">
        <v>0</v>
      </c>
      <c r="G40" s="386">
        <v>0</v>
      </c>
      <c r="H40" s="386">
        <v>0</v>
      </c>
      <c r="I40" s="386">
        <v>0</v>
      </c>
      <c r="J40" s="386">
        <v>0</v>
      </c>
      <c r="K40" s="386">
        <v>0</v>
      </c>
      <c r="L40" s="386">
        <v>0</v>
      </c>
      <c r="M40" s="386">
        <v>0</v>
      </c>
      <c r="N40" s="386">
        <v>0</v>
      </c>
      <c r="O40" s="386">
        <v>0</v>
      </c>
      <c r="P40" s="386">
        <v>0</v>
      </c>
      <c r="Q40" s="386">
        <v>0</v>
      </c>
      <c r="R40" s="386">
        <v>0</v>
      </c>
      <c r="S40" s="386">
        <v>0</v>
      </c>
      <c r="T40" s="386">
        <v>0</v>
      </c>
      <c r="U40" s="386">
        <v>0</v>
      </c>
      <c r="V40" s="386">
        <v>1</v>
      </c>
      <c r="W40" s="386">
        <v>0</v>
      </c>
      <c r="X40" s="386">
        <v>0</v>
      </c>
      <c r="Y40" s="386">
        <v>0</v>
      </c>
      <c r="Z40" s="386">
        <v>0</v>
      </c>
      <c r="AA40" s="386">
        <v>1</v>
      </c>
      <c r="AB40" s="375"/>
      <c r="AC40" s="375"/>
      <c r="AD40" s="386" t="s">
        <v>1503</v>
      </c>
      <c r="AE40" s="386">
        <v>1</v>
      </c>
      <c r="AF40" s="386">
        <v>0</v>
      </c>
      <c r="AG40" s="386">
        <v>0</v>
      </c>
      <c r="AH40" s="386">
        <v>0</v>
      </c>
      <c r="AI40" s="386">
        <v>0</v>
      </c>
      <c r="AJ40" s="386">
        <v>0</v>
      </c>
      <c r="AK40" s="386">
        <v>0</v>
      </c>
      <c r="AL40" s="386">
        <v>0</v>
      </c>
      <c r="AM40" s="386">
        <v>0</v>
      </c>
      <c r="AN40" s="386">
        <v>0</v>
      </c>
      <c r="AO40" s="386">
        <v>0</v>
      </c>
      <c r="AP40" s="386">
        <v>0</v>
      </c>
      <c r="AQ40" s="386">
        <v>0</v>
      </c>
      <c r="AR40" s="386">
        <v>0</v>
      </c>
      <c r="AS40" s="386">
        <v>0</v>
      </c>
      <c r="AT40" s="386">
        <v>0</v>
      </c>
      <c r="AU40" s="386">
        <v>0</v>
      </c>
      <c r="AV40" s="386">
        <v>0</v>
      </c>
      <c r="AW40" s="386">
        <v>0</v>
      </c>
      <c r="AX40" s="386">
        <v>0</v>
      </c>
      <c r="AY40" s="386">
        <v>0</v>
      </c>
      <c r="AZ40" s="386">
        <v>0</v>
      </c>
      <c r="BA40" s="386"/>
      <c r="BB40" s="386"/>
      <c r="BC40" s="386">
        <v>0</v>
      </c>
      <c r="BD40" s="386">
        <v>0</v>
      </c>
      <c r="BE40" s="386">
        <v>1</v>
      </c>
    </row>
    <row r="41" spans="2:57" x14ac:dyDescent="0.15">
      <c r="B41" s="376" t="s">
        <v>914</v>
      </c>
      <c r="C41" s="377" t="s">
        <v>1504</v>
      </c>
      <c r="D41" s="378" t="s">
        <v>1337</v>
      </c>
      <c r="E41" s="386">
        <v>0</v>
      </c>
      <c r="F41" s="386">
        <v>0</v>
      </c>
      <c r="G41" s="386">
        <v>0</v>
      </c>
      <c r="H41" s="386">
        <v>0</v>
      </c>
      <c r="I41" s="386">
        <v>0</v>
      </c>
      <c r="J41" s="386">
        <v>0</v>
      </c>
      <c r="K41" s="386">
        <v>0</v>
      </c>
      <c r="L41" s="386">
        <v>0</v>
      </c>
      <c r="M41" s="386">
        <v>0</v>
      </c>
      <c r="N41" s="386">
        <v>0</v>
      </c>
      <c r="O41" s="386">
        <v>0</v>
      </c>
      <c r="P41" s="386">
        <v>0</v>
      </c>
      <c r="Q41" s="386">
        <v>0</v>
      </c>
      <c r="R41" s="386">
        <v>0</v>
      </c>
      <c r="S41" s="386">
        <v>0</v>
      </c>
      <c r="T41" s="386">
        <v>0</v>
      </c>
      <c r="U41" s="386">
        <v>0</v>
      </c>
      <c r="V41" s="386">
        <v>1</v>
      </c>
      <c r="W41" s="386">
        <v>0</v>
      </c>
      <c r="X41" s="386">
        <v>0</v>
      </c>
      <c r="Y41" s="386">
        <v>0</v>
      </c>
      <c r="Z41" s="386">
        <v>0</v>
      </c>
      <c r="AA41" s="386">
        <v>1</v>
      </c>
      <c r="AB41" s="375"/>
      <c r="AC41" s="375"/>
      <c r="AD41" s="386" t="s">
        <v>1504</v>
      </c>
      <c r="AE41" s="386">
        <v>1</v>
      </c>
      <c r="AF41" s="386">
        <v>0</v>
      </c>
      <c r="AG41" s="386">
        <v>0</v>
      </c>
      <c r="AH41" s="386">
        <v>0</v>
      </c>
      <c r="AI41" s="386">
        <v>0</v>
      </c>
      <c r="AJ41" s="386">
        <v>0</v>
      </c>
      <c r="AK41" s="386">
        <v>0</v>
      </c>
      <c r="AL41" s="386">
        <v>0</v>
      </c>
      <c r="AM41" s="386">
        <v>0</v>
      </c>
      <c r="AN41" s="386">
        <v>0</v>
      </c>
      <c r="AO41" s="386">
        <v>0</v>
      </c>
      <c r="AP41" s="386">
        <v>0</v>
      </c>
      <c r="AQ41" s="386">
        <v>0</v>
      </c>
      <c r="AR41" s="386">
        <v>0</v>
      </c>
      <c r="AS41" s="386">
        <v>0</v>
      </c>
      <c r="AT41" s="386">
        <v>0</v>
      </c>
      <c r="AU41" s="386">
        <v>0</v>
      </c>
      <c r="AV41" s="386">
        <v>0</v>
      </c>
      <c r="AW41" s="386">
        <v>0</v>
      </c>
      <c r="AX41" s="386">
        <v>0</v>
      </c>
      <c r="AY41" s="386">
        <v>0</v>
      </c>
      <c r="AZ41" s="386">
        <v>0</v>
      </c>
      <c r="BA41" s="386"/>
      <c r="BB41" s="386"/>
      <c r="BC41" s="386">
        <v>0</v>
      </c>
      <c r="BD41" s="386">
        <v>0</v>
      </c>
      <c r="BE41" s="386">
        <v>1</v>
      </c>
    </row>
    <row r="42" spans="2:57" x14ac:dyDescent="0.15">
      <c r="B42" s="376" t="s">
        <v>950</v>
      </c>
      <c r="C42" s="377" t="s">
        <v>1505</v>
      </c>
      <c r="D42" s="378" t="s">
        <v>1338</v>
      </c>
      <c r="E42" s="386">
        <v>0</v>
      </c>
      <c r="F42" s="386">
        <v>0</v>
      </c>
      <c r="G42" s="386">
        <v>0</v>
      </c>
      <c r="H42" s="386">
        <v>0</v>
      </c>
      <c r="I42" s="386">
        <v>0</v>
      </c>
      <c r="J42" s="386">
        <v>0</v>
      </c>
      <c r="K42" s="386">
        <v>0</v>
      </c>
      <c r="L42" s="386">
        <v>0</v>
      </c>
      <c r="M42" s="386">
        <v>0.41858617482057603</v>
      </c>
      <c r="N42" s="386">
        <v>0</v>
      </c>
      <c r="O42" s="386">
        <v>0.33239655407202262</v>
      </c>
      <c r="P42" s="386">
        <v>0</v>
      </c>
      <c r="Q42" s="386">
        <v>0</v>
      </c>
      <c r="R42" s="386">
        <v>0.24901727110740132</v>
      </c>
      <c r="S42" s="386">
        <v>0</v>
      </c>
      <c r="T42" s="386">
        <v>0</v>
      </c>
      <c r="U42" s="386">
        <v>0</v>
      </c>
      <c r="V42" s="386">
        <v>0</v>
      </c>
      <c r="W42" s="386">
        <v>0</v>
      </c>
      <c r="X42" s="386">
        <v>0</v>
      </c>
      <c r="Y42" s="386">
        <v>0</v>
      </c>
      <c r="Z42" s="386">
        <v>0</v>
      </c>
      <c r="AA42" s="386">
        <v>1</v>
      </c>
      <c r="AB42" s="375"/>
      <c r="AC42" s="375"/>
      <c r="AD42" s="386" t="s">
        <v>1505</v>
      </c>
      <c r="AE42" s="386">
        <v>0</v>
      </c>
      <c r="AF42" s="386">
        <v>0</v>
      </c>
      <c r="AG42" s="386">
        <v>0</v>
      </c>
      <c r="AH42" s="386">
        <v>0</v>
      </c>
      <c r="AI42" s="386">
        <v>0</v>
      </c>
      <c r="AJ42" s="386">
        <v>0</v>
      </c>
      <c r="AK42" s="386">
        <v>0</v>
      </c>
      <c r="AL42" s="386">
        <v>0</v>
      </c>
      <c r="AM42" s="386">
        <v>0</v>
      </c>
      <c r="AN42" s="386">
        <v>0</v>
      </c>
      <c r="AO42" s="386">
        <v>0</v>
      </c>
      <c r="AP42" s="386">
        <v>0</v>
      </c>
      <c r="AQ42" s="386">
        <v>0</v>
      </c>
      <c r="AR42" s="386">
        <v>0</v>
      </c>
      <c r="AS42" s="386">
        <v>0.41858617482057603</v>
      </c>
      <c r="AT42" s="386">
        <v>0</v>
      </c>
      <c r="AU42" s="386">
        <v>0.33239655407202262</v>
      </c>
      <c r="AV42" s="386">
        <v>0</v>
      </c>
      <c r="AW42" s="386">
        <v>0</v>
      </c>
      <c r="AX42" s="386">
        <v>0</v>
      </c>
      <c r="AY42" s="386">
        <v>0</v>
      </c>
      <c r="AZ42" s="386">
        <v>0</v>
      </c>
      <c r="BA42" s="386"/>
      <c r="BB42" s="386"/>
      <c r="BC42" s="386">
        <v>0</v>
      </c>
      <c r="BD42" s="386">
        <v>0.24901727110740132</v>
      </c>
      <c r="BE42" s="386">
        <v>1</v>
      </c>
    </row>
    <row r="43" spans="2:57" s="383" customFormat="1" x14ac:dyDescent="0.15">
      <c r="B43" s="379" t="s">
        <v>931</v>
      </c>
      <c r="C43" s="380" t="s">
        <v>1506</v>
      </c>
      <c r="D43" s="381" t="s">
        <v>1381</v>
      </c>
      <c r="E43" s="386">
        <v>0</v>
      </c>
      <c r="F43" s="386">
        <v>0</v>
      </c>
      <c r="G43" s="386">
        <v>0</v>
      </c>
      <c r="H43" s="386">
        <v>0</v>
      </c>
      <c r="I43" s="386">
        <v>0</v>
      </c>
      <c r="J43" s="386">
        <v>0</v>
      </c>
      <c r="K43" s="386">
        <v>0</v>
      </c>
      <c r="L43" s="386">
        <v>0</v>
      </c>
      <c r="M43" s="386">
        <v>0</v>
      </c>
      <c r="N43" s="386">
        <v>0</v>
      </c>
      <c r="O43" s="386">
        <v>0</v>
      </c>
      <c r="P43" s="386">
        <v>0</v>
      </c>
      <c r="Q43" s="386">
        <v>0</v>
      </c>
      <c r="R43" s="386">
        <v>0</v>
      </c>
      <c r="S43" s="386">
        <v>0</v>
      </c>
      <c r="T43" s="386">
        <v>0</v>
      </c>
      <c r="U43" s="386">
        <v>0</v>
      </c>
      <c r="V43" s="386">
        <v>0</v>
      </c>
      <c r="W43" s="386">
        <v>1</v>
      </c>
      <c r="X43" s="386">
        <v>0</v>
      </c>
      <c r="Y43" s="386">
        <v>0</v>
      </c>
      <c r="Z43" s="386">
        <v>0</v>
      </c>
      <c r="AA43" s="386">
        <v>1</v>
      </c>
      <c r="AB43" s="382"/>
      <c r="AC43" s="382"/>
      <c r="AD43" s="386" t="s">
        <v>1506</v>
      </c>
      <c r="AE43" s="386">
        <v>0</v>
      </c>
      <c r="AF43" s="386">
        <v>0</v>
      </c>
      <c r="AG43" s="386">
        <v>0</v>
      </c>
      <c r="AH43" s="386">
        <v>1</v>
      </c>
      <c r="AI43" s="386">
        <v>0</v>
      </c>
      <c r="AJ43" s="386">
        <v>0</v>
      </c>
      <c r="AK43" s="386">
        <v>0</v>
      </c>
      <c r="AL43" s="386">
        <v>0</v>
      </c>
      <c r="AM43" s="386">
        <v>0</v>
      </c>
      <c r="AN43" s="386">
        <v>0</v>
      </c>
      <c r="AO43" s="386">
        <v>0</v>
      </c>
      <c r="AP43" s="386">
        <v>0</v>
      </c>
      <c r="AQ43" s="386">
        <v>0</v>
      </c>
      <c r="AR43" s="386">
        <v>0</v>
      </c>
      <c r="AS43" s="386">
        <v>0</v>
      </c>
      <c r="AT43" s="386">
        <v>0</v>
      </c>
      <c r="AU43" s="386">
        <v>0</v>
      </c>
      <c r="AV43" s="386">
        <v>0</v>
      </c>
      <c r="AW43" s="386">
        <v>0</v>
      </c>
      <c r="AX43" s="386">
        <v>0</v>
      </c>
      <c r="AY43" s="386">
        <v>0</v>
      </c>
      <c r="AZ43" s="386">
        <v>0</v>
      </c>
      <c r="BA43" s="386"/>
      <c r="BB43" s="386"/>
      <c r="BC43" s="386">
        <v>0</v>
      </c>
      <c r="BD43" s="386">
        <v>0</v>
      </c>
      <c r="BE43" s="386">
        <v>1</v>
      </c>
    </row>
    <row r="44" spans="2:57" x14ac:dyDescent="0.15">
      <c r="B44" s="376" t="s">
        <v>987</v>
      </c>
      <c r="C44" s="377" t="s">
        <v>1507</v>
      </c>
      <c r="D44" s="378" t="s">
        <v>1382</v>
      </c>
      <c r="E44" s="386">
        <v>0</v>
      </c>
      <c r="F44" s="386">
        <v>0</v>
      </c>
      <c r="G44" s="386">
        <v>0</v>
      </c>
      <c r="H44" s="386">
        <v>0.13601182491302363</v>
      </c>
      <c r="I44" s="386">
        <v>0</v>
      </c>
      <c r="J44" s="386">
        <v>0</v>
      </c>
      <c r="K44" s="386">
        <v>0</v>
      </c>
      <c r="L44" s="386">
        <v>0</v>
      </c>
      <c r="M44" s="386">
        <v>0.5839441016265815</v>
      </c>
      <c r="N44" s="386">
        <v>0</v>
      </c>
      <c r="O44" s="386">
        <v>0</v>
      </c>
      <c r="P44" s="386">
        <v>0.28004407346039484</v>
      </c>
      <c r="Q44" s="386">
        <v>0</v>
      </c>
      <c r="R44" s="386">
        <v>0</v>
      </c>
      <c r="S44" s="386">
        <v>0</v>
      </c>
      <c r="T44" s="386">
        <v>0</v>
      </c>
      <c r="U44" s="386">
        <v>0</v>
      </c>
      <c r="V44" s="386">
        <v>0</v>
      </c>
      <c r="W44" s="386">
        <v>0</v>
      </c>
      <c r="X44" s="386">
        <v>0</v>
      </c>
      <c r="Y44" s="386">
        <v>0</v>
      </c>
      <c r="Z44" s="386">
        <v>0</v>
      </c>
      <c r="AA44" s="386">
        <v>1</v>
      </c>
      <c r="AB44" s="375"/>
      <c r="AC44" s="375"/>
      <c r="AD44" s="386" t="s">
        <v>1507</v>
      </c>
      <c r="AE44" s="386">
        <v>0</v>
      </c>
      <c r="AF44" s="386">
        <v>0</v>
      </c>
      <c r="AG44" s="386">
        <v>0</v>
      </c>
      <c r="AH44" s="386">
        <v>0</v>
      </c>
      <c r="AI44" s="386">
        <v>0</v>
      </c>
      <c r="AJ44" s="386">
        <v>0</v>
      </c>
      <c r="AK44" s="386">
        <v>0</v>
      </c>
      <c r="AL44" s="386">
        <v>0</v>
      </c>
      <c r="AM44" s="386">
        <v>0</v>
      </c>
      <c r="AN44" s="386">
        <v>0.13601182491302363</v>
      </c>
      <c r="AO44" s="386">
        <v>0</v>
      </c>
      <c r="AP44" s="386">
        <v>0</v>
      </c>
      <c r="AQ44" s="386">
        <v>0</v>
      </c>
      <c r="AR44" s="386">
        <v>0</v>
      </c>
      <c r="AS44" s="386">
        <v>0.5839441016265815</v>
      </c>
      <c r="AT44" s="386">
        <v>0.28004407346039484</v>
      </c>
      <c r="AU44" s="386">
        <v>0</v>
      </c>
      <c r="AV44" s="386">
        <v>0</v>
      </c>
      <c r="AW44" s="386">
        <v>0</v>
      </c>
      <c r="AX44" s="386">
        <v>0</v>
      </c>
      <c r="AY44" s="386">
        <v>0</v>
      </c>
      <c r="AZ44" s="386">
        <v>0</v>
      </c>
      <c r="BA44" s="386"/>
      <c r="BB44" s="386"/>
      <c r="BC44" s="386">
        <v>0</v>
      </c>
      <c r="BD44" s="386">
        <v>0</v>
      </c>
      <c r="BE44" s="386">
        <v>1</v>
      </c>
    </row>
    <row r="45" spans="2:57" x14ac:dyDescent="0.15">
      <c r="B45" s="376" t="s">
        <v>988</v>
      </c>
      <c r="C45" s="377" t="s">
        <v>1508</v>
      </c>
      <c r="D45" s="378" t="s">
        <v>1383</v>
      </c>
      <c r="E45" s="386">
        <v>0</v>
      </c>
      <c r="F45" s="386">
        <v>0</v>
      </c>
      <c r="G45" s="386">
        <v>0</v>
      </c>
      <c r="H45" s="386">
        <v>0.4992187038473212</v>
      </c>
      <c r="I45" s="386">
        <v>0.22846417924887985</v>
      </c>
      <c r="J45" s="386">
        <v>0.14574999239298153</v>
      </c>
      <c r="K45" s="386">
        <v>0</v>
      </c>
      <c r="L45" s="386">
        <v>1.4987250157101723E-2</v>
      </c>
      <c r="M45" s="386">
        <v>0.11157987435371573</v>
      </c>
      <c r="N45" s="386">
        <v>0</v>
      </c>
      <c r="O45" s="386">
        <v>0</v>
      </c>
      <c r="P45" s="386">
        <v>0</v>
      </c>
      <c r="Q45" s="386">
        <v>0</v>
      </c>
      <c r="R45" s="386">
        <v>0</v>
      </c>
      <c r="S45" s="386">
        <v>0</v>
      </c>
      <c r="T45" s="386">
        <v>0</v>
      </c>
      <c r="U45" s="386">
        <v>0</v>
      </c>
      <c r="V45" s="386">
        <v>0</v>
      </c>
      <c r="W45" s="386">
        <v>0</v>
      </c>
      <c r="X45" s="386">
        <v>0</v>
      </c>
      <c r="Y45" s="386">
        <v>0</v>
      </c>
      <c r="Z45" s="386">
        <v>0</v>
      </c>
      <c r="AA45" s="386">
        <v>0.99999999999999989</v>
      </c>
      <c r="AB45" s="375"/>
      <c r="AC45" s="375"/>
      <c r="AD45" s="386" t="s">
        <v>1508</v>
      </c>
      <c r="AE45" s="386">
        <v>0</v>
      </c>
      <c r="AF45" s="386">
        <v>0</v>
      </c>
      <c r="AG45" s="386">
        <v>0</v>
      </c>
      <c r="AH45" s="386">
        <v>0</v>
      </c>
      <c r="AI45" s="386">
        <v>0</v>
      </c>
      <c r="AJ45" s="386">
        <v>0</v>
      </c>
      <c r="AK45" s="386">
        <v>0</v>
      </c>
      <c r="AL45" s="386">
        <v>0</v>
      </c>
      <c r="AM45" s="386">
        <v>0</v>
      </c>
      <c r="AN45" s="386">
        <v>0.72768288309620099</v>
      </c>
      <c r="AO45" s="386">
        <v>0</v>
      </c>
      <c r="AP45" s="386">
        <v>0.14574999239298153</v>
      </c>
      <c r="AQ45" s="386">
        <v>1.4987250157101723E-2</v>
      </c>
      <c r="AR45" s="386">
        <v>0</v>
      </c>
      <c r="AS45" s="386">
        <v>0.11157987435371573</v>
      </c>
      <c r="AT45" s="386">
        <v>0</v>
      </c>
      <c r="AU45" s="386">
        <v>0</v>
      </c>
      <c r="AV45" s="386">
        <v>0</v>
      </c>
      <c r="AW45" s="386">
        <v>0</v>
      </c>
      <c r="AX45" s="386">
        <v>0</v>
      </c>
      <c r="AY45" s="386">
        <v>0</v>
      </c>
      <c r="AZ45" s="386">
        <v>0</v>
      </c>
      <c r="BA45" s="386"/>
      <c r="BB45" s="386"/>
      <c r="BC45" s="386">
        <v>0</v>
      </c>
      <c r="BD45" s="386">
        <v>0</v>
      </c>
      <c r="BE45" s="386">
        <v>0.99999999999999989</v>
      </c>
    </row>
    <row r="46" spans="2:57" x14ac:dyDescent="0.15">
      <c r="B46" s="376" t="s">
        <v>947</v>
      </c>
      <c r="C46" s="377" t="s">
        <v>1509</v>
      </c>
      <c r="D46" s="378" t="s">
        <v>1339</v>
      </c>
      <c r="E46" s="386">
        <v>0</v>
      </c>
      <c r="F46" s="386">
        <v>0</v>
      </c>
      <c r="G46" s="386">
        <v>0</v>
      </c>
      <c r="H46" s="386">
        <v>0</v>
      </c>
      <c r="I46" s="386">
        <v>0</v>
      </c>
      <c r="J46" s="386">
        <v>0</v>
      </c>
      <c r="K46" s="386">
        <v>0</v>
      </c>
      <c r="L46" s="386">
        <v>0</v>
      </c>
      <c r="M46" s="386">
        <v>0</v>
      </c>
      <c r="N46" s="386">
        <v>0</v>
      </c>
      <c r="O46" s="386">
        <v>0</v>
      </c>
      <c r="P46" s="386">
        <v>0</v>
      </c>
      <c r="Q46" s="386">
        <v>0</v>
      </c>
      <c r="R46" s="386">
        <v>0</v>
      </c>
      <c r="S46" s="386">
        <v>0</v>
      </c>
      <c r="T46" s="386">
        <v>0</v>
      </c>
      <c r="U46" s="386">
        <v>0</v>
      </c>
      <c r="V46" s="386">
        <v>0</v>
      </c>
      <c r="W46" s="386">
        <v>1</v>
      </c>
      <c r="X46" s="386">
        <v>0</v>
      </c>
      <c r="Y46" s="386">
        <v>0</v>
      </c>
      <c r="Z46" s="386">
        <v>0</v>
      </c>
      <c r="AA46" s="386">
        <v>1</v>
      </c>
      <c r="AB46" s="375"/>
      <c r="AC46" s="375"/>
      <c r="AD46" s="386" t="s">
        <v>1509</v>
      </c>
      <c r="AE46" s="386">
        <v>0</v>
      </c>
      <c r="AF46" s="386">
        <v>0</v>
      </c>
      <c r="AG46" s="386">
        <v>0</v>
      </c>
      <c r="AH46" s="386">
        <v>1</v>
      </c>
      <c r="AI46" s="386">
        <v>0</v>
      </c>
      <c r="AJ46" s="386">
        <v>0</v>
      </c>
      <c r="AK46" s="386">
        <v>0</v>
      </c>
      <c r="AL46" s="386">
        <v>0</v>
      </c>
      <c r="AM46" s="386">
        <v>0</v>
      </c>
      <c r="AN46" s="386">
        <v>0</v>
      </c>
      <c r="AO46" s="386">
        <v>0</v>
      </c>
      <c r="AP46" s="386">
        <v>0</v>
      </c>
      <c r="AQ46" s="386">
        <v>0</v>
      </c>
      <c r="AR46" s="386">
        <v>0</v>
      </c>
      <c r="AS46" s="386">
        <v>0</v>
      </c>
      <c r="AT46" s="386">
        <v>0</v>
      </c>
      <c r="AU46" s="386">
        <v>0</v>
      </c>
      <c r="AV46" s="386">
        <v>0</v>
      </c>
      <c r="AW46" s="386">
        <v>0</v>
      </c>
      <c r="AX46" s="386">
        <v>0</v>
      </c>
      <c r="AY46" s="386">
        <v>0</v>
      </c>
      <c r="AZ46" s="386">
        <v>0</v>
      </c>
      <c r="BA46" s="386"/>
      <c r="BB46" s="386"/>
      <c r="BC46" s="386">
        <v>0</v>
      </c>
      <c r="BD46" s="386">
        <v>0</v>
      </c>
      <c r="BE46" s="386">
        <v>1</v>
      </c>
    </row>
    <row r="47" spans="2:57" x14ac:dyDescent="0.15">
      <c r="B47" s="376" t="s">
        <v>925</v>
      </c>
      <c r="C47" s="377" t="s">
        <v>1510</v>
      </c>
      <c r="D47" s="378" t="s">
        <v>1384</v>
      </c>
      <c r="E47" s="386">
        <v>0</v>
      </c>
      <c r="F47" s="386">
        <v>0</v>
      </c>
      <c r="G47" s="386">
        <v>0</v>
      </c>
      <c r="H47" s="386">
        <v>0</v>
      </c>
      <c r="I47" s="386">
        <v>0</v>
      </c>
      <c r="J47" s="386">
        <v>0</v>
      </c>
      <c r="K47" s="386">
        <v>0</v>
      </c>
      <c r="L47" s="386">
        <v>0</v>
      </c>
      <c r="M47" s="386">
        <v>0</v>
      </c>
      <c r="N47" s="386">
        <v>0</v>
      </c>
      <c r="O47" s="386">
        <v>0</v>
      </c>
      <c r="P47" s="386">
        <v>0</v>
      </c>
      <c r="Q47" s="386">
        <v>0</v>
      </c>
      <c r="R47" s="386">
        <v>0</v>
      </c>
      <c r="S47" s="386">
        <v>0</v>
      </c>
      <c r="T47" s="386">
        <v>0</v>
      </c>
      <c r="U47" s="386">
        <v>0</v>
      </c>
      <c r="V47" s="386">
        <v>0</v>
      </c>
      <c r="W47" s="386">
        <v>1</v>
      </c>
      <c r="X47" s="386">
        <v>0</v>
      </c>
      <c r="Y47" s="386">
        <v>0</v>
      </c>
      <c r="Z47" s="386">
        <v>0</v>
      </c>
      <c r="AA47" s="386">
        <v>1</v>
      </c>
      <c r="AB47" s="375"/>
      <c r="AC47" s="375"/>
      <c r="AD47" s="386" t="s">
        <v>1510</v>
      </c>
      <c r="AE47" s="386">
        <v>0</v>
      </c>
      <c r="AF47" s="386">
        <v>0</v>
      </c>
      <c r="AG47" s="386">
        <v>0</v>
      </c>
      <c r="AH47" s="386">
        <v>1</v>
      </c>
      <c r="AI47" s="386">
        <v>0</v>
      </c>
      <c r="AJ47" s="386">
        <v>0</v>
      </c>
      <c r="AK47" s="386">
        <v>0</v>
      </c>
      <c r="AL47" s="386">
        <v>0</v>
      </c>
      <c r="AM47" s="386">
        <v>0</v>
      </c>
      <c r="AN47" s="386">
        <v>0</v>
      </c>
      <c r="AO47" s="386">
        <v>0</v>
      </c>
      <c r="AP47" s="386">
        <v>0</v>
      </c>
      <c r="AQ47" s="386">
        <v>0</v>
      </c>
      <c r="AR47" s="386">
        <v>0</v>
      </c>
      <c r="AS47" s="386">
        <v>0</v>
      </c>
      <c r="AT47" s="386">
        <v>0</v>
      </c>
      <c r="AU47" s="386">
        <v>0</v>
      </c>
      <c r="AV47" s="386">
        <v>0</v>
      </c>
      <c r="AW47" s="386">
        <v>0</v>
      </c>
      <c r="AX47" s="386">
        <v>0</v>
      </c>
      <c r="AY47" s="386">
        <v>0</v>
      </c>
      <c r="AZ47" s="386">
        <v>0</v>
      </c>
      <c r="BA47" s="386"/>
      <c r="BB47" s="386"/>
      <c r="BC47" s="386">
        <v>0</v>
      </c>
      <c r="BD47" s="386">
        <v>0</v>
      </c>
      <c r="BE47" s="386">
        <v>1</v>
      </c>
    </row>
    <row r="48" spans="2:57" x14ac:dyDescent="0.15">
      <c r="B48" s="376" t="s">
        <v>952</v>
      </c>
      <c r="C48" s="377" t="s">
        <v>1511</v>
      </c>
      <c r="D48" s="378" t="s">
        <v>1303</v>
      </c>
      <c r="E48" s="386">
        <v>0</v>
      </c>
      <c r="F48" s="386">
        <v>0</v>
      </c>
      <c r="G48" s="386">
        <v>0</v>
      </c>
      <c r="H48" s="386">
        <v>8.2605310297669765E-2</v>
      </c>
      <c r="I48" s="386">
        <v>0</v>
      </c>
      <c r="J48" s="386">
        <v>7.6486398423768295E-2</v>
      </c>
      <c r="K48" s="386">
        <v>0</v>
      </c>
      <c r="L48" s="386">
        <v>0</v>
      </c>
      <c r="M48" s="386">
        <v>0.84090829127856193</v>
      </c>
      <c r="N48" s="386">
        <v>0</v>
      </c>
      <c r="O48" s="386">
        <v>0</v>
      </c>
      <c r="P48" s="386">
        <v>0</v>
      </c>
      <c r="Q48" s="386">
        <v>0</v>
      </c>
      <c r="R48" s="386">
        <v>0</v>
      </c>
      <c r="S48" s="386">
        <v>0</v>
      </c>
      <c r="T48" s="386">
        <v>0</v>
      </c>
      <c r="U48" s="386">
        <v>0</v>
      </c>
      <c r="V48" s="386">
        <v>0</v>
      </c>
      <c r="W48" s="386">
        <v>0</v>
      </c>
      <c r="X48" s="386">
        <v>0</v>
      </c>
      <c r="Y48" s="386">
        <v>0</v>
      </c>
      <c r="Z48" s="386">
        <v>0</v>
      </c>
      <c r="AA48" s="386">
        <v>1</v>
      </c>
      <c r="AB48" s="375"/>
      <c r="AC48" s="375"/>
      <c r="AD48" s="386" t="s">
        <v>1511</v>
      </c>
      <c r="AE48" s="386">
        <v>0</v>
      </c>
      <c r="AF48" s="386">
        <v>0</v>
      </c>
      <c r="AG48" s="386">
        <v>0</v>
      </c>
      <c r="AH48" s="386">
        <v>0</v>
      </c>
      <c r="AI48" s="386">
        <v>0</v>
      </c>
      <c r="AJ48" s="386">
        <v>0</v>
      </c>
      <c r="AK48" s="386">
        <v>0</v>
      </c>
      <c r="AL48" s="386">
        <v>0</v>
      </c>
      <c r="AM48" s="386">
        <v>0</v>
      </c>
      <c r="AN48" s="386">
        <v>8.2605310297669765E-2</v>
      </c>
      <c r="AO48" s="386">
        <v>0</v>
      </c>
      <c r="AP48" s="386">
        <v>7.6486398423768295E-2</v>
      </c>
      <c r="AQ48" s="386">
        <v>0</v>
      </c>
      <c r="AR48" s="386">
        <v>0</v>
      </c>
      <c r="AS48" s="386">
        <v>0.84090829127856193</v>
      </c>
      <c r="AT48" s="386">
        <v>0</v>
      </c>
      <c r="AU48" s="386">
        <v>0</v>
      </c>
      <c r="AV48" s="386">
        <v>0</v>
      </c>
      <c r="AW48" s="386">
        <v>0</v>
      </c>
      <c r="AX48" s="386">
        <v>0</v>
      </c>
      <c r="AY48" s="386">
        <v>0</v>
      </c>
      <c r="AZ48" s="386">
        <v>0</v>
      </c>
      <c r="BA48" s="386"/>
      <c r="BB48" s="386"/>
      <c r="BC48" s="386">
        <v>0</v>
      </c>
      <c r="BD48" s="386">
        <v>0</v>
      </c>
      <c r="BE48" s="386">
        <v>1</v>
      </c>
    </row>
    <row r="49" spans="2:57" x14ac:dyDescent="0.15">
      <c r="B49" s="376" t="s">
        <v>915</v>
      </c>
      <c r="C49" s="377" t="s">
        <v>1512</v>
      </c>
      <c r="D49" s="378" t="s">
        <v>1340</v>
      </c>
      <c r="E49" s="386">
        <v>0</v>
      </c>
      <c r="F49" s="386">
        <v>0</v>
      </c>
      <c r="G49" s="386">
        <v>0</v>
      </c>
      <c r="H49" s="386">
        <v>0</v>
      </c>
      <c r="I49" s="386">
        <v>0</v>
      </c>
      <c r="J49" s="386">
        <v>0</v>
      </c>
      <c r="K49" s="386">
        <v>0</v>
      </c>
      <c r="L49" s="386">
        <v>0</v>
      </c>
      <c r="M49" s="386">
        <v>0</v>
      </c>
      <c r="N49" s="386">
        <v>0</v>
      </c>
      <c r="O49" s="386">
        <v>0</v>
      </c>
      <c r="P49" s="386">
        <v>0</v>
      </c>
      <c r="Q49" s="386">
        <v>0</v>
      </c>
      <c r="R49" s="386">
        <v>0</v>
      </c>
      <c r="S49" s="386">
        <v>0</v>
      </c>
      <c r="T49" s="386">
        <v>0</v>
      </c>
      <c r="U49" s="386">
        <v>0</v>
      </c>
      <c r="V49" s="386">
        <v>1</v>
      </c>
      <c r="W49" s="386">
        <v>0</v>
      </c>
      <c r="X49" s="386">
        <v>0</v>
      </c>
      <c r="Y49" s="386">
        <v>0</v>
      </c>
      <c r="Z49" s="386">
        <v>0</v>
      </c>
      <c r="AA49" s="386">
        <v>1</v>
      </c>
      <c r="AB49" s="375"/>
      <c r="AC49" s="375"/>
      <c r="AD49" s="386" t="s">
        <v>1512</v>
      </c>
      <c r="AE49" s="386">
        <v>1</v>
      </c>
      <c r="AF49" s="386">
        <v>0</v>
      </c>
      <c r="AG49" s="386">
        <v>0</v>
      </c>
      <c r="AH49" s="386">
        <v>0</v>
      </c>
      <c r="AI49" s="386">
        <v>0</v>
      </c>
      <c r="AJ49" s="386">
        <v>0</v>
      </c>
      <c r="AK49" s="386">
        <v>0</v>
      </c>
      <c r="AL49" s="386">
        <v>0</v>
      </c>
      <c r="AM49" s="386">
        <v>0</v>
      </c>
      <c r="AN49" s="386">
        <v>0</v>
      </c>
      <c r="AO49" s="386">
        <v>0</v>
      </c>
      <c r="AP49" s="386">
        <v>0</v>
      </c>
      <c r="AQ49" s="386">
        <v>0</v>
      </c>
      <c r="AR49" s="386">
        <v>0</v>
      </c>
      <c r="AS49" s="386">
        <v>0</v>
      </c>
      <c r="AT49" s="386">
        <v>0</v>
      </c>
      <c r="AU49" s="386">
        <v>0</v>
      </c>
      <c r="AV49" s="386">
        <v>0</v>
      </c>
      <c r="AW49" s="386">
        <v>0</v>
      </c>
      <c r="AX49" s="386">
        <v>0</v>
      </c>
      <c r="AY49" s="386">
        <v>0</v>
      </c>
      <c r="AZ49" s="386">
        <v>0</v>
      </c>
      <c r="BA49" s="386"/>
      <c r="BB49" s="386"/>
      <c r="BC49" s="386">
        <v>0</v>
      </c>
      <c r="BD49" s="386">
        <v>0</v>
      </c>
      <c r="BE49" s="386">
        <v>1</v>
      </c>
    </row>
    <row r="50" spans="2:57" x14ac:dyDescent="0.15">
      <c r="B50" s="376" t="s">
        <v>969</v>
      </c>
      <c r="C50" s="377" t="s">
        <v>1513</v>
      </c>
      <c r="D50" s="378" t="s">
        <v>1304</v>
      </c>
      <c r="E50" s="386">
        <v>0</v>
      </c>
      <c r="F50" s="386">
        <v>0</v>
      </c>
      <c r="G50" s="386">
        <v>0</v>
      </c>
      <c r="H50" s="386">
        <v>0</v>
      </c>
      <c r="I50" s="386">
        <v>0</v>
      </c>
      <c r="J50" s="386">
        <v>0</v>
      </c>
      <c r="K50" s="386">
        <v>0</v>
      </c>
      <c r="L50" s="386">
        <v>0</v>
      </c>
      <c r="M50" s="386">
        <v>0</v>
      </c>
      <c r="N50" s="386">
        <v>0</v>
      </c>
      <c r="O50" s="386">
        <v>0</v>
      </c>
      <c r="P50" s="386">
        <v>0</v>
      </c>
      <c r="Q50" s="386">
        <v>0</v>
      </c>
      <c r="R50" s="386">
        <v>1</v>
      </c>
      <c r="S50" s="386">
        <v>0</v>
      </c>
      <c r="T50" s="386">
        <v>0</v>
      </c>
      <c r="U50" s="386">
        <v>0</v>
      </c>
      <c r="V50" s="386">
        <v>0</v>
      </c>
      <c r="W50" s="386">
        <v>0</v>
      </c>
      <c r="X50" s="386">
        <v>0</v>
      </c>
      <c r="Y50" s="386">
        <v>0</v>
      </c>
      <c r="Z50" s="386">
        <v>0</v>
      </c>
      <c r="AA50" s="386">
        <v>1</v>
      </c>
      <c r="AB50" s="375"/>
      <c r="AC50" s="375"/>
      <c r="AD50" s="386" t="s">
        <v>1513</v>
      </c>
      <c r="AE50" s="386">
        <v>0</v>
      </c>
      <c r="AF50" s="386">
        <v>0</v>
      </c>
      <c r="AG50" s="386">
        <v>0</v>
      </c>
      <c r="AH50" s="386">
        <v>0</v>
      </c>
      <c r="AI50" s="386">
        <v>0</v>
      </c>
      <c r="AJ50" s="386">
        <v>0</v>
      </c>
      <c r="AK50" s="386">
        <v>0</v>
      </c>
      <c r="AL50" s="386">
        <v>0</v>
      </c>
      <c r="AM50" s="386">
        <v>0</v>
      </c>
      <c r="AN50" s="386">
        <v>0</v>
      </c>
      <c r="AO50" s="386">
        <v>0</v>
      </c>
      <c r="AP50" s="386">
        <v>0</v>
      </c>
      <c r="AQ50" s="386">
        <v>0</v>
      </c>
      <c r="AR50" s="386">
        <v>0</v>
      </c>
      <c r="AS50" s="386">
        <v>0</v>
      </c>
      <c r="AT50" s="386">
        <v>0</v>
      </c>
      <c r="AU50" s="386">
        <v>0</v>
      </c>
      <c r="AV50" s="386">
        <v>0</v>
      </c>
      <c r="AW50" s="386">
        <v>0</v>
      </c>
      <c r="AX50" s="386">
        <v>0</v>
      </c>
      <c r="AY50" s="386">
        <v>0</v>
      </c>
      <c r="AZ50" s="386">
        <v>0</v>
      </c>
      <c r="BA50" s="386"/>
      <c r="BB50" s="386"/>
      <c r="BC50" s="386">
        <v>0</v>
      </c>
      <c r="BD50" s="386">
        <v>1</v>
      </c>
      <c r="BE50" s="386">
        <v>1</v>
      </c>
    </row>
    <row r="51" spans="2:57" x14ac:dyDescent="0.15">
      <c r="B51" s="376" t="s">
        <v>932</v>
      </c>
      <c r="C51" s="377" t="s">
        <v>1514</v>
      </c>
      <c r="D51" s="378" t="s">
        <v>1341</v>
      </c>
      <c r="E51" s="386">
        <v>0</v>
      </c>
      <c r="F51" s="386">
        <v>0</v>
      </c>
      <c r="G51" s="386">
        <v>0</v>
      </c>
      <c r="H51" s="386">
        <v>0</v>
      </c>
      <c r="I51" s="386">
        <v>0</v>
      </c>
      <c r="J51" s="386">
        <v>0</v>
      </c>
      <c r="K51" s="386">
        <v>0</v>
      </c>
      <c r="L51" s="386">
        <v>0</v>
      </c>
      <c r="M51" s="386">
        <v>0</v>
      </c>
      <c r="N51" s="386">
        <v>0</v>
      </c>
      <c r="O51" s="386">
        <v>0</v>
      </c>
      <c r="P51" s="386">
        <v>0</v>
      </c>
      <c r="Q51" s="386">
        <v>0</v>
      </c>
      <c r="R51" s="386">
        <v>0</v>
      </c>
      <c r="S51" s="386">
        <v>0</v>
      </c>
      <c r="T51" s="386">
        <v>0</v>
      </c>
      <c r="U51" s="386">
        <v>0</v>
      </c>
      <c r="V51" s="386">
        <v>0</v>
      </c>
      <c r="W51" s="386">
        <v>1</v>
      </c>
      <c r="X51" s="386">
        <v>0</v>
      </c>
      <c r="Y51" s="386">
        <v>0</v>
      </c>
      <c r="Z51" s="386">
        <v>0</v>
      </c>
      <c r="AA51" s="386">
        <v>1</v>
      </c>
      <c r="AB51" s="375"/>
      <c r="AC51" s="375"/>
      <c r="AD51" s="386" t="s">
        <v>1514</v>
      </c>
      <c r="AE51" s="386">
        <v>0</v>
      </c>
      <c r="AF51" s="386">
        <v>0</v>
      </c>
      <c r="AG51" s="386">
        <v>0</v>
      </c>
      <c r="AH51" s="386">
        <v>1</v>
      </c>
      <c r="AI51" s="386">
        <v>0</v>
      </c>
      <c r="AJ51" s="386">
        <v>0</v>
      </c>
      <c r="AK51" s="386">
        <v>0</v>
      </c>
      <c r="AL51" s="386">
        <v>0</v>
      </c>
      <c r="AM51" s="386">
        <v>0</v>
      </c>
      <c r="AN51" s="386">
        <v>0</v>
      </c>
      <c r="AO51" s="386">
        <v>0</v>
      </c>
      <c r="AP51" s="386">
        <v>0</v>
      </c>
      <c r="AQ51" s="386">
        <v>0</v>
      </c>
      <c r="AR51" s="386">
        <v>0</v>
      </c>
      <c r="AS51" s="386">
        <v>0</v>
      </c>
      <c r="AT51" s="386">
        <v>0</v>
      </c>
      <c r="AU51" s="386">
        <v>0</v>
      </c>
      <c r="AV51" s="386">
        <v>0</v>
      </c>
      <c r="AW51" s="386">
        <v>0</v>
      </c>
      <c r="AX51" s="386">
        <v>0</v>
      </c>
      <c r="AY51" s="386">
        <v>0</v>
      </c>
      <c r="AZ51" s="386">
        <v>0</v>
      </c>
      <c r="BA51" s="386"/>
      <c r="BB51" s="386"/>
      <c r="BC51" s="386">
        <v>0</v>
      </c>
      <c r="BD51" s="386">
        <v>0</v>
      </c>
      <c r="BE51" s="386">
        <v>1</v>
      </c>
    </row>
    <row r="52" spans="2:57" x14ac:dyDescent="0.15">
      <c r="B52" s="376" t="s">
        <v>916</v>
      </c>
      <c r="C52" s="377" t="s">
        <v>1515</v>
      </c>
      <c r="D52" s="378" t="s">
        <v>1342</v>
      </c>
      <c r="E52" s="386">
        <v>0</v>
      </c>
      <c r="F52" s="386">
        <v>0</v>
      </c>
      <c r="G52" s="386">
        <v>0</v>
      </c>
      <c r="H52" s="386">
        <v>0</v>
      </c>
      <c r="I52" s="386">
        <v>0</v>
      </c>
      <c r="J52" s="386">
        <v>0</v>
      </c>
      <c r="K52" s="386">
        <v>0</v>
      </c>
      <c r="L52" s="386">
        <v>0</v>
      </c>
      <c r="M52" s="386">
        <v>0</v>
      </c>
      <c r="N52" s="386">
        <v>0</v>
      </c>
      <c r="O52" s="386">
        <v>0</v>
      </c>
      <c r="P52" s="386">
        <v>0</v>
      </c>
      <c r="Q52" s="386">
        <v>0</v>
      </c>
      <c r="R52" s="386">
        <v>0</v>
      </c>
      <c r="S52" s="386">
        <v>0</v>
      </c>
      <c r="T52" s="386">
        <v>0</v>
      </c>
      <c r="U52" s="386">
        <v>0</v>
      </c>
      <c r="V52" s="386">
        <v>1</v>
      </c>
      <c r="W52" s="386">
        <v>0</v>
      </c>
      <c r="X52" s="386">
        <v>0</v>
      </c>
      <c r="Y52" s="386">
        <v>0</v>
      </c>
      <c r="Z52" s="386">
        <v>0</v>
      </c>
      <c r="AA52" s="386">
        <v>1</v>
      </c>
      <c r="AB52" s="375"/>
      <c r="AC52" s="375"/>
      <c r="AD52" s="386" t="s">
        <v>1515</v>
      </c>
      <c r="AE52" s="386">
        <v>1</v>
      </c>
      <c r="AF52" s="386">
        <v>0</v>
      </c>
      <c r="AG52" s="386">
        <v>0</v>
      </c>
      <c r="AH52" s="386">
        <v>0</v>
      </c>
      <c r="AI52" s="386">
        <v>0</v>
      </c>
      <c r="AJ52" s="386">
        <v>0</v>
      </c>
      <c r="AK52" s="386">
        <v>0</v>
      </c>
      <c r="AL52" s="386">
        <v>0</v>
      </c>
      <c r="AM52" s="386">
        <v>0</v>
      </c>
      <c r="AN52" s="386">
        <v>0</v>
      </c>
      <c r="AO52" s="386">
        <v>0</v>
      </c>
      <c r="AP52" s="386">
        <v>0</v>
      </c>
      <c r="AQ52" s="386">
        <v>0</v>
      </c>
      <c r="AR52" s="386">
        <v>0</v>
      </c>
      <c r="AS52" s="386">
        <v>0</v>
      </c>
      <c r="AT52" s="386">
        <v>0</v>
      </c>
      <c r="AU52" s="386">
        <v>0</v>
      </c>
      <c r="AV52" s="386">
        <v>0</v>
      </c>
      <c r="AW52" s="386">
        <v>0</v>
      </c>
      <c r="AX52" s="386">
        <v>0</v>
      </c>
      <c r="AY52" s="386">
        <v>0</v>
      </c>
      <c r="AZ52" s="386">
        <v>0</v>
      </c>
      <c r="BA52" s="386"/>
      <c r="BB52" s="386"/>
      <c r="BC52" s="386">
        <v>0</v>
      </c>
      <c r="BD52" s="386">
        <v>0</v>
      </c>
      <c r="BE52" s="386">
        <v>1</v>
      </c>
    </row>
    <row r="53" spans="2:57" x14ac:dyDescent="0.15">
      <c r="B53" s="376" t="s">
        <v>976</v>
      </c>
      <c r="C53" s="377" t="s">
        <v>1516</v>
      </c>
      <c r="D53" s="378" t="s">
        <v>1343</v>
      </c>
      <c r="E53" s="386">
        <v>0</v>
      </c>
      <c r="F53" s="386">
        <v>0</v>
      </c>
      <c r="G53" s="386">
        <v>0</v>
      </c>
      <c r="H53" s="386">
        <v>1.1690297991965741E-2</v>
      </c>
      <c r="I53" s="386">
        <v>0</v>
      </c>
      <c r="J53" s="386">
        <v>0.21609263198291842</v>
      </c>
      <c r="K53" s="386">
        <v>0</v>
      </c>
      <c r="L53" s="386">
        <v>0.75312207998626524</v>
      </c>
      <c r="M53" s="386">
        <v>5.2913827818501565E-3</v>
      </c>
      <c r="N53" s="386">
        <v>0</v>
      </c>
      <c r="O53" s="386">
        <v>0</v>
      </c>
      <c r="P53" s="386">
        <v>0</v>
      </c>
      <c r="Q53" s="386">
        <v>0</v>
      </c>
      <c r="R53" s="386">
        <v>0</v>
      </c>
      <c r="S53" s="386">
        <v>0</v>
      </c>
      <c r="T53" s="386">
        <v>1.380360725700041E-2</v>
      </c>
      <c r="U53" s="386">
        <v>0</v>
      </c>
      <c r="V53" s="386">
        <v>0</v>
      </c>
      <c r="W53" s="386">
        <v>0</v>
      </c>
      <c r="X53" s="386">
        <v>0</v>
      </c>
      <c r="Y53" s="386">
        <v>0</v>
      </c>
      <c r="Z53" s="386">
        <v>0</v>
      </c>
      <c r="AA53" s="386">
        <v>0.99999999999999989</v>
      </c>
      <c r="AB53" s="375"/>
      <c r="AC53" s="375"/>
      <c r="AD53" s="386" t="s">
        <v>1516</v>
      </c>
      <c r="AE53" s="386">
        <v>0</v>
      </c>
      <c r="AF53" s="386">
        <v>0</v>
      </c>
      <c r="AG53" s="386">
        <v>0</v>
      </c>
      <c r="AH53" s="386">
        <v>0</v>
      </c>
      <c r="AI53" s="386">
        <v>0</v>
      </c>
      <c r="AJ53" s="386">
        <v>1.380360725700041E-2</v>
      </c>
      <c r="AK53" s="386">
        <v>0</v>
      </c>
      <c r="AL53" s="386">
        <v>0</v>
      </c>
      <c r="AM53" s="386">
        <v>0</v>
      </c>
      <c r="AN53" s="386">
        <v>1.1690297991965741E-2</v>
      </c>
      <c r="AO53" s="386">
        <v>0</v>
      </c>
      <c r="AP53" s="386">
        <v>0.21609263198291842</v>
      </c>
      <c r="AQ53" s="386">
        <v>0.75312207998626524</v>
      </c>
      <c r="AR53" s="386">
        <v>0</v>
      </c>
      <c r="AS53" s="386">
        <v>5.2913827818501565E-3</v>
      </c>
      <c r="AT53" s="386">
        <v>0</v>
      </c>
      <c r="AU53" s="386">
        <v>0</v>
      </c>
      <c r="AV53" s="386">
        <v>0</v>
      </c>
      <c r="AW53" s="386">
        <v>0</v>
      </c>
      <c r="AX53" s="386">
        <v>0</v>
      </c>
      <c r="AY53" s="386">
        <v>0</v>
      </c>
      <c r="AZ53" s="386">
        <v>0</v>
      </c>
      <c r="BA53" s="386"/>
      <c r="BB53" s="386"/>
      <c r="BC53" s="386">
        <v>0</v>
      </c>
      <c r="BD53" s="386">
        <v>0</v>
      </c>
      <c r="BE53" s="386">
        <v>1</v>
      </c>
    </row>
    <row r="54" spans="2:57" x14ac:dyDescent="0.15">
      <c r="B54" s="376" t="s">
        <v>970</v>
      </c>
      <c r="C54" s="377" t="s">
        <v>1517</v>
      </c>
      <c r="D54" s="378" t="s">
        <v>1305</v>
      </c>
      <c r="E54" s="386">
        <v>0</v>
      </c>
      <c r="F54" s="386">
        <v>0</v>
      </c>
      <c r="G54" s="386">
        <v>0</v>
      </c>
      <c r="H54" s="386">
        <v>0</v>
      </c>
      <c r="I54" s="386">
        <v>0</v>
      </c>
      <c r="J54" s="386">
        <v>0</v>
      </c>
      <c r="K54" s="386">
        <v>0</v>
      </c>
      <c r="L54" s="386">
        <v>0</v>
      </c>
      <c r="M54" s="386">
        <v>0</v>
      </c>
      <c r="N54" s="386">
        <v>0</v>
      </c>
      <c r="O54" s="386">
        <v>0</v>
      </c>
      <c r="P54" s="386">
        <v>8.5107705638448772E-2</v>
      </c>
      <c r="Q54" s="386">
        <v>0</v>
      </c>
      <c r="R54" s="386">
        <v>0.24891285698699314</v>
      </c>
      <c r="S54" s="386">
        <v>0.66597943737455811</v>
      </c>
      <c r="T54" s="386">
        <v>0</v>
      </c>
      <c r="U54" s="386">
        <v>0</v>
      </c>
      <c r="V54" s="386">
        <v>0</v>
      </c>
      <c r="W54" s="386">
        <v>0</v>
      </c>
      <c r="X54" s="386">
        <v>0</v>
      </c>
      <c r="Y54" s="386">
        <v>0</v>
      </c>
      <c r="Z54" s="386">
        <v>0</v>
      </c>
      <c r="AA54" s="386">
        <v>1</v>
      </c>
      <c r="AB54" s="375"/>
      <c r="AC54" s="375"/>
      <c r="AD54" s="386" t="s">
        <v>1517</v>
      </c>
      <c r="AE54" s="386">
        <v>0</v>
      </c>
      <c r="AF54" s="386">
        <v>0.66597943737455811</v>
      </c>
      <c r="AG54" s="386">
        <v>0</v>
      </c>
      <c r="AH54" s="386">
        <v>0</v>
      </c>
      <c r="AI54" s="386">
        <v>0</v>
      </c>
      <c r="AJ54" s="386">
        <v>0</v>
      </c>
      <c r="AK54" s="386">
        <v>0</v>
      </c>
      <c r="AL54" s="386">
        <v>0</v>
      </c>
      <c r="AM54" s="386">
        <v>0</v>
      </c>
      <c r="AN54" s="386">
        <v>0</v>
      </c>
      <c r="AO54" s="386">
        <v>0</v>
      </c>
      <c r="AP54" s="386">
        <v>0</v>
      </c>
      <c r="AQ54" s="386">
        <v>0</v>
      </c>
      <c r="AR54" s="386">
        <v>0</v>
      </c>
      <c r="AS54" s="386">
        <v>0</v>
      </c>
      <c r="AT54" s="386">
        <v>8.5107705638448772E-2</v>
      </c>
      <c r="AU54" s="386">
        <v>0</v>
      </c>
      <c r="AV54" s="386">
        <v>0</v>
      </c>
      <c r="AW54" s="386">
        <v>0</v>
      </c>
      <c r="AX54" s="386">
        <v>0</v>
      </c>
      <c r="AY54" s="386">
        <v>0</v>
      </c>
      <c r="AZ54" s="386">
        <v>0</v>
      </c>
      <c r="BA54" s="386"/>
      <c r="BB54" s="386"/>
      <c r="BC54" s="386">
        <v>0</v>
      </c>
      <c r="BD54" s="386">
        <v>0.24891285698699314</v>
      </c>
      <c r="BE54" s="386">
        <v>1</v>
      </c>
    </row>
    <row r="55" spans="2:57" x14ac:dyDescent="0.15">
      <c r="B55" s="376" t="s">
        <v>936</v>
      </c>
      <c r="C55" s="377" t="s">
        <v>1518</v>
      </c>
      <c r="D55" s="378" t="s">
        <v>1344</v>
      </c>
      <c r="E55" s="386">
        <v>0</v>
      </c>
      <c r="F55" s="386">
        <v>0</v>
      </c>
      <c r="G55" s="386">
        <v>0</v>
      </c>
      <c r="H55" s="386">
        <v>0</v>
      </c>
      <c r="I55" s="386">
        <v>0</v>
      </c>
      <c r="J55" s="386">
        <v>0</v>
      </c>
      <c r="K55" s="386">
        <v>0</v>
      </c>
      <c r="L55" s="386">
        <v>0</v>
      </c>
      <c r="M55" s="386">
        <v>0</v>
      </c>
      <c r="N55" s="386">
        <v>0</v>
      </c>
      <c r="O55" s="386">
        <v>0</v>
      </c>
      <c r="P55" s="386">
        <v>0</v>
      </c>
      <c r="Q55" s="386">
        <v>1</v>
      </c>
      <c r="R55" s="386">
        <v>0</v>
      </c>
      <c r="S55" s="386">
        <v>0</v>
      </c>
      <c r="T55" s="386">
        <v>0</v>
      </c>
      <c r="U55" s="386">
        <v>0</v>
      </c>
      <c r="V55" s="386">
        <v>0</v>
      </c>
      <c r="W55" s="386">
        <v>0</v>
      </c>
      <c r="X55" s="386">
        <v>0</v>
      </c>
      <c r="Y55" s="386">
        <v>0</v>
      </c>
      <c r="Z55" s="386">
        <v>0</v>
      </c>
      <c r="AA55" s="386">
        <v>1</v>
      </c>
      <c r="AB55" s="375"/>
      <c r="AC55" s="375"/>
      <c r="AD55" s="386" t="s">
        <v>1518</v>
      </c>
      <c r="AE55" s="386">
        <v>0</v>
      </c>
      <c r="AF55" s="386">
        <v>0</v>
      </c>
      <c r="AG55" s="386">
        <v>0</v>
      </c>
      <c r="AH55" s="386">
        <v>0</v>
      </c>
      <c r="AI55" s="386">
        <v>0</v>
      </c>
      <c r="AJ55" s="386">
        <v>0</v>
      </c>
      <c r="AK55" s="386">
        <v>0</v>
      </c>
      <c r="AL55" s="386">
        <v>0</v>
      </c>
      <c r="AM55" s="386">
        <v>0</v>
      </c>
      <c r="AN55" s="386">
        <v>0</v>
      </c>
      <c r="AO55" s="386">
        <v>0</v>
      </c>
      <c r="AP55" s="386">
        <v>0</v>
      </c>
      <c r="AQ55" s="386">
        <v>0</v>
      </c>
      <c r="AR55" s="386">
        <v>0</v>
      </c>
      <c r="AS55" s="386">
        <v>0</v>
      </c>
      <c r="AT55" s="386">
        <v>0</v>
      </c>
      <c r="AU55" s="386">
        <v>0</v>
      </c>
      <c r="AV55" s="386">
        <v>0</v>
      </c>
      <c r="AW55" s="386">
        <v>0</v>
      </c>
      <c r="AX55" s="386">
        <v>0</v>
      </c>
      <c r="AY55" s="386">
        <v>1</v>
      </c>
      <c r="AZ55" s="386">
        <v>0</v>
      </c>
      <c r="BA55" s="386"/>
      <c r="BB55" s="386"/>
      <c r="BC55" s="386">
        <v>0</v>
      </c>
      <c r="BD55" s="386">
        <v>0</v>
      </c>
      <c r="BE55" s="386">
        <v>1</v>
      </c>
    </row>
    <row r="56" spans="2:57" x14ac:dyDescent="0.15">
      <c r="B56" s="376" t="s">
        <v>977</v>
      </c>
      <c r="C56" s="377" t="s">
        <v>1519</v>
      </c>
      <c r="D56" s="378" t="s">
        <v>1385</v>
      </c>
      <c r="E56" s="386">
        <v>0</v>
      </c>
      <c r="F56" s="386">
        <v>0</v>
      </c>
      <c r="G56" s="386">
        <v>0</v>
      </c>
      <c r="H56" s="386">
        <v>0</v>
      </c>
      <c r="I56" s="386">
        <v>0</v>
      </c>
      <c r="J56" s="386">
        <v>0</v>
      </c>
      <c r="K56" s="386">
        <v>0</v>
      </c>
      <c r="L56" s="386">
        <v>0</v>
      </c>
      <c r="M56" s="386">
        <v>0</v>
      </c>
      <c r="N56" s="386">
        <v>0</v>
      </c>
      <c r="O56" s="386">
        <v>0</v>
      </c>
      <c r="P56" s="386">
        <v>1</v>
      </c>
      <c r="Q56" s="386">
        <v>0</v>
      </c>
      <c r="R56" s="386">
        <v>0</v>
      </c>
      <c r="S56" s="386">
        <v>0</v>
      </c>
      <c r="T56" s="386">
        <v>0</v>
      </c>
      <c r="U56" s="386">
        <v>0</v>
      </c>
      <c r="V56" s="386">
        <v>0</v>
      </c>
      <c r="W56" s="386">
        <v>0</v>
      </c>
      <c r="X56" s="386">
        <v>0</v>
      </c>
      <c r="Y56" s="386">
        <v>0</v>
      </c>
      <c r="Z56" s="386">
        <v>0</v>
      </c>
      <c r="AA56" s="386">
        <v>1</v>
      </c>
      <c r="AB56" s="375"/>
      <c r="AC56" s="375"/>
      <c r="AD56" s="386" t="s">
        <v>1519</v>
      </c>
      <c r="AE56" s="386">
        <v>0</v>
      </c>
      <c r="AF56" s="386">
        <v>0</v>
      </c>
      <c r="AG56" s="386">
        <v>0</v>
      </c>
      <c r="AH56" s="386">
        <v>0</v>
      </c>
      <c r="AI56" s="386">
        <v>0</v>
      </c>
      <c r="AJ56" s="386">
        <v>0</v>
      </c>
      <c r="AK56" s="386">
        <v>0</v>
      </c>
      <c r="AL56" s="386">
        <v>0</v>
      </c>
      <c r="AM56" s="386">
        <v>0</v>
      </c>
      <c r="AN56" s="386">
        <v>0</v>
      </c>
      <c r="AO56" s="386">
        <v>0</v>
      </c>
      <c r="AP56" s="386">
        <v>0</v>
      </c>
      <c r="AQ56" s="386">
        <v>0</v>
      </c>
      <c r="AR56" s="386">
        <v>0</v>
      </c>
      <c r="AS56" s="386">
        <v>0</v>
      </c>
      <c r="AT56" s="386">
        <v>1</v>
      </c>
      <c r="AU56" s="386">
        <v>0</v>
      </c>
      <c r="AV56" s="386">
        <v>0</v>
      </c>
      <c r="AW56" s="386">
        <v>0</v>
      </c>
      <c r="AX56" s="386">
        <v>0</v>
      </c>
      <c r="AY56" s="386">
        <v>0</v>
      </c>
      <c r="AZ56" s="386">
        <v>0</v>
      </c>
      <c r="BA56" s="386"/>
      <c r="BB56" s="386"/>
      <c r="BC56" s="386">
        <v>0</v>
      </c>
      <c r="BD56" s="386">
        <v>0</v>
      </c>
      <c r="BE56" s="386">
        <v>1</v>
      </c>
    </row>
    <row r="57" spans="2:57" x14ac:dyDescent="0.15">
      <c r="B57" s="376" t="s">
        <v>951</v>
      </c>
      <c r="C57" s="377" t="s">
        <v>1520</v>
      </c>
      <c r="D57" s="378" t="s">
        <v>1306</v>
      </c>
      <c r="E57" s="386">
        <v>0</v>
      </c>
      <c r="F57" s="386">
        <v>0</v>
      </c>
      <c r="G57" s="386">
        <v>0</v>
      </c>
      <c r="H57" s="386">
        <v>0.84146711160334431</v>
      </c>
      <c r="I57" s="386">
        <v>0</v>
      </c>
      <c r="J57" s="386">
        <v>0.10559524574486723</v>
      </c>
      <c r="K57" s="386">
        <v>0</v>
      </c>
      <c r="L57" s="386">
        <v>0</v>
      </c>
      <c r="M57" s="386">
        <v>5.2937642651788429E-2</v>
      </c>
      <c r="N57" s="386">
        <v>0</v>
      </c>
      <c r="O57" s="386">
        <v>0</v>
      </c>
      <c r="P57" s="386">
        <v>0</v>
      </c>
      <c r="Q57" s="386">
        <v>0</v>
      </c>
      <c r="R57" s="386">
        <v>0</v>
      </c>
      <c r="S57" s="386">
        <v>0</v>
      </c>
      <c r="T57" s="386">
        <v>0</v>
      </c>
      <c r="U57" s="386">
        <v>0</v>
      </c>
      <c r="V57" s="386">
        <v>0</v>
      </c>
      <c r="W57" s="386">
        <v>0</v>
      </c>
      <c r="X57" s="386">
        <v>0</v>
      </c>
      <c r="Y57" s="386">
        <v>0</v>
      </c>
      <c r="Z57" s="386">
        <v>0</v>
      </c>
      <c r="AA57" s="386">
        <v>1</v>
      </c>
      <c r="AB57" s="375"/>
      <c r="AC57" s="375"/>
      <c r="AD57" s="386" t="s">
        <v>1520</v>
      </c>
      <c r="AE57" s="386">
        <v>0</v>
      </c>
      <c r="AF57" s="386">
        <v>0</v>
      </c>
      <c r="AG57" s="386">
        <v>0</v>
      </c>
      <c r="AH57" s="386">
        <v>0</v>
      </c>
      <c r="AI57" s="386">
        <v>0</v>
      </c>
      <c r="AJ57" s="386">
        <v>0</v>
      </c>
      <c r="AK57" s="386">
        <v>0</v>
      </c>
      <c r="AL57" s="386">
        <v>0</v>
      </c>
      <c r="AM57" s="386">
        <v>0</v>
      </c>
      <c r="AN57" s="386">
        <v>0.84146711160334431</v>
      </c>
      <c r="AO57" s="386">
        <v>0</v>
      </c>
      <c r="AP57" s="386">
        <v>0.10559524574486723</v>
      </c>
      <c r="AQ57" s="386">
        <v>0</v>
      </c>
      <c r="AR57" s="386">
        <v>0</v>
      </c>
      <c r="AS57" s="386">
        <v>5.2937642651788429E-2</v>
      </c>
      <c r="AT57" s="386">
        <v>0</v>
      </c>
      <c r="AU57" s="386">
        <v>0</v>
      </c>
      <c r="AV57" s="386">
        <v>0</v>
      </c>
      <c r="AW57" s="386">
        <v>0</v>
      </c>
      <c r="AX57" s="386">
        <v>0</v>
      </c>
      <c r="AY57" s="386">
        <v>0</v>
      </c>
      <c r="AZ57" s="386">
        <v>0</v>
      </c>
      <c r="BA57" s="386"/>
      <c r="BB57" s="386"/>
      <c r="BC57" s="386">
        <v>0</v>
      </c>
      <c r="BD57" s="386">
        <v>0</v>
      </c>
      <c r="BE57" s="386">
        <v>1</v>
      </c>
    </row>
    <row r="58" spans="2:57" x14ac:dyDescent="0.15">
      <c r="B58" s="376" t="s">
        <v>937</v>
      </c>
      <c r="C58" s="377" t="s">
        <v>1521</v>
      </c>
      <c r="D58" s="378" t="s">
        <v>1386</v>
      </c>
      <c r="E58" s="386">
        <v>0</v>
      </c>
      <c r="F58" s="386">
        <v>0</v>
      </c>
      <c r="G58" s="386">
        <v>0</v>
      </c>
      <c r="H58" s="386">
        <v>0</v>
      </c>
      <c r="I58" s="386">
        <v>0</v>
      </c>
      <c r="J58" s="386">
        <v>0</v>
      </c>
      <c r="K58" s="386">
        <v>0</v>
      </c>
      <c r="L58" s="386">
        <v>0</v>
      </c>
      <c r="M58" s="386">
        <v>0</v>
      </c>
      <c r="N58" s="386">
        <v>0</v>
      </c>
      <c r="O58" s="386">
        <v>0</v>
      </c>
      <c r="P58" s="386">
        <v>0.87974652476139148</v>
      </c>
      <c r="Q58" s="386">
        <v>0</v>
      </c>
      <c r="R58" s="386">
        <v>0</v>
      </c>
      <c r="S58" s="386">
        <v>0</v>
      </c>
      <c r="T58" s="386">
        <v>0</v>
      </c>
      <c r="U58" s="386">
        <v>0.12025347523860853</v>
      </c>
      <c r="V58" s="386">
        <v>0</v>
      </c>
      <c r="W58" s="386">
        <v>0</v>
      </c>
      <c r="X58" s="386">
        <v>0</v>
      </c>
      <c r="Y58" s="386">
        <v>0</v>
      </c>
      <c r="Z58" s="386">
        <v>0</v>
      </c>
      <c r="AA58" s="386">
        <v>1</v>
      </c>
      <c r="AB58" s="375"/>
      <c r="AC58" s="375"/>
      <c r="AD58" s="386" t="s">
        <v>1521</v>
      </c>
      <c r="AE58" s="386">
        <v>0</v>
      </c>
      <c r="AF58" s="386">
        <v>0</v>
      </c>
      <c r="AG58" s="386">
        <v>0</v>
      </c>
      <c r="AH58" s="386">
        <v>0</v>
      </c>
      <c r="AI58" s="386">
        <v>0.12025347523860853</v>
      </c>
      <c r="AJ58" s="386">
        <v>0</v>
      </c>
      <c r="AK58" s="386">
        <v>0</v>
      </c>
      <c r="AL58" s="386">
        <v>0</v>
      </c>
      <c r="AM58" s="386">
        <v>0</v>
      </c>
      <c r="AN58" s="386">
        <v>0</v>
      </c>
      <c r="AO58" s="386">
        <v>0</v>
      </c>
      <c r="AP58" s="386">
        <v>0</v>
      </c>
      <c r="AQ58" s="386">
        <v>0</v>
      </c>
      <c r="AR58" s="386">
        <v>0</v>
      </c>
      <c r="AS58" s="386">
        <v>0</v>
      </c>
      <c r="AT58" s="386">
        <v>0.87974652476139148</v>
      </c>
      <c r="AU58" s="386">
        <v>0</v>
      </c>
      <c r="AV58" s="386">
        <v>0</v>
      </c>
      <c r="AW58" s="386">
        <v>0</v>
      </c>
      <c r="AX58" s="386">
        <v>0</v>
      </c>
      <c r="AY58" s="386">
        <v>0</v>
      </c>
      <c r="AZ58" s="386">
        <v>0</v>
      </c>
      <c r="BA58" s="386"/>
      <c r="BB58" s="386"/>
      <c r="BC58" s="386">
        <v>0</v>
      </c>
      <c r="BD58" s="386">
        <v>0</v>
      </c>
      <c r="BE58" s="386">
        <v>1</v>
      </c>
    </row>
    <row r="59" spans="2:57" x14ac:dyDescent="0.15">
      <c r="B59" s="376" t="s">
        <v>960</v>
      </c>
      <c r="C59" s="377" t="s">
        <v>1522</v>
      </c>
      <c r="D59" s="378" t="s">
        <v>1307</v>
      </c>
      <c r="E59" s="386">
        <v>0</v>
      </c>
      <c r="F59" s="386">
        <v>0.41179034198834963</v>
      </c>
      <c r="G59" s="386">
        <v>0</v>
      </c>
      <c r="H59" s="386">
        <v>0.57010598079227659</v>
      </c>
      <c r="I59" s="386">
        <v>0</v>
      </c>
      <c r="J59" s="386">
        <v>1.8103677219373886E-2</v>
      </c>
      <c r="K59" s="386">
        <v>0</v>
      </c>
      <c r="L59" s="386">
        <v>0</v>
      </c>
      <c r="M59" s="386">
        <v>0</v>
      </c>
      <c r="N59" s="386">
        <v>0</v>
      </c>
      <c r="O59" s="386">
        <v>0</v>
      </c>
      <c r="P59" s="386">
        <v>0</v>
      </c>
      <c r="Q59" s="386">
        <v>0</v>
      </c>
      <c r="R59" s="386">
        <v>0</v>
      </c>
      <c r="S59" s="386">
        <v>0</v>
      </c>
      <c r="T59" s="386">
        <v>0</v>
      </c>
      <c r="U59" s="386">
        <v>0</v>
      </c>
      <c r="V59" s="386">
        <v>0</v>
      </c>
      <c r="W59" s="386">
        <v>0</v>
      </c>
      <c r="X59" s="386">
        <v>0</v>
      </c>
      <c r="Y59" s="386">
        <v>0</v>
      </c>
      <c r="Z59" s="386">
        <v>0</v>
      </c>
      <c r="AA59" s="386">
        <v>1</v>
      </c>
      <c r="AB59" s="375"/>
      <c r="AC59" s="375"/>
      <c r="AD59" s="386" t="s">
        <v>1522</v>
      </c>
      <c r="AE59" s="386">
        <v>0</v>
      </c>
      <c r="AF59" s="386">
        <v>0</v>
      </c>
      <c r="AG59" s="386">
        <v>0</v>
      </c>
      <c r="AH59" s="386">
        <v>0</v>
      </c>
      <c r="AI59" s="386">
        <v>0</v>
      </c>
      <c r="AJ59" s="386">
        <v>0</v>
      </c>
      <c r="AK59" s="386">
        <v>0</v>
      </c>
      <c r="AL59" s="386">
        <v>0</v>
      </c>
      <c r="AM59" s="386">
        <v>0</v>
      </c>
      <c r="AN59" s="386">
        <v>0.98189632278062622</v>
      </c>
      <c r="AO59" s="386">
        <v>0</v>
      </c>
      <c r="AP59" s="386">
        <v>1.8103677219373886E-2</v>
      </c>
      <c r="AQ59" s="386">
        <v>0</v>
      </c>
      <c r="AR59" s="386">
        <v>0</v>
      </c>
      <c r="AS59" s="386">
        <v>0</v>
      </c>
      <c r="AT59" s="386">
        <v>0</v>
      </c>
      <c r="AU59" s="386">
        <v>0</v>
      </c>
      <c r="AV59" s="386">
        <v>0</v>
      </c>
      <c r="AW59" s="386">
        <v>0</v>
      </c>
      <c r="AX59" s="386">
        <v>0</v>
      </c>
      <c r="AY59" s="386">
        <v>0</v>
      </c>
      <c r="AZ59" s="386">
        <v>0</v>
      </c>
      <c r="BA59" s="386"/>
      <c r="BB59" s="386"/>
      <c r="BC59" s="386">
        <v>0</v>
      </c>
      <c r="BD59" s="386">
        <v>0</v>
      </c>
      <c r="BE59" s="386">
        <v>1</v>
      </c>
    </row>
    <row r="60" spans="2:57" x14ac:dyDescent="0.15">
      <c r="B60" s="376" t="s">
        <v>933</v>
      </c>
      <c r="C60" s="377" t="s">
        <v>1523</v>
      </c>
      <c r="D60" s="378" t="s">
        <v>1387</v>
      </c>
      <c r="E60" s="386">
        <v>0</v>
      </c>
      <c r="F60" s="386">
        <v>0</v>
      </c>
      <c r="G60" s="386">
        <v>0</v>
      </c>
      <c r="H60" s="386">
        <v>0</v>
      </c>
      <c r="I60" s="386">
        <v>0</v>
      </c>
      <c r="J60" s="386">
        <v>0</v>
      </c>
      <c r="K60" s="386">
        <v>0</v>
      </c>
      <c r="L60" s="386">
        <v>0</v>
      </c>
      <c r="M60" s="386">
        <v>0</v>
      </c>
      <c r="N60" s="386">
        <v>0</v>
      </c>
      <c r="O60" s="386">
        <v>0</v>
      </c>
      <c r="P60" s="386">
        <v>0</v>
      </c>
      <c r="Q60" s="386">
        <v>0</v>
      </c>
      <c r="R60" s="386">
        <v>0</v>
      </c>
      <c r="S60" s="386">
        <v>0</v>
      </c>
      <c r="T60" s="386">
        <v>0</v>
      </c>
      <c r="U60" s="386">
        <v>0</v>
      </c>
      <c r="V60" s="386">
        <v>0</v>
      </c>
      <c r="W60" s="386">
        <v>1</v>
      </c>
      <c r="X60" s="386">
        <v>0</v>
      </c>
      <c r="Y60" s="386">
        <v>0</v>
      </c>
      <c r="Z60" s="386">
        <v>0</v>
      </c>
      <c r="AA60" s="386">
        <v>1</v>
      </c>
      <c r="AB60" s="375"/>
      <c r="AC60" s="375"/>
      <c r="AD60" s="386" t="s">
        <v>1523</v>
      </c>
      <c r="AE60" s="386">
        <v>0</v>
      </c>
      <c r="AF60" s="386">
        <v>0</v>
      </c>
      <c r="AG60" s="386">
        <v>0</v>
      </c>
      <c r="AH60" s="386">
        <v>1</v>
      </c>
      <c r="AI60" s="386">
        <v>0</v>
      </c>
      <c r="AJ60" s="386">
        <v>0</v>
      </c>
      <c r="AK60" s="386">
        <v>0</v>
      </c>
      <c r="AL60" s="386">
        <v>0</v>
      </c>
      <c r="AM60" s="386">
        <v>0</v>
      </c>
      <c r="AN60" s="386">
        <v>0</v>
      </c>
      <c r="AO60" s="386">
        <v>0</v>
      </c>
      <c r="AP60" s="386">
        <v>0</v>
      </c>
      <c r="AQ60" s="386">
        <v>0</v>
      </c>
      <c r="AR60" s="386">
        <v>0</v>
      </c>
      <c r="AS60" s="386">
        <v>0</v>
      </c>
      <c r="AT60" s="386">
        <v>0</v>
      </c>
      <c r="AU60" s="386">
        <v>0</v>
      </c>
      <c r="AV60" s="386">
        <v>0</v>
      </c>
      <c r="AW60" s="386">
        <v>0</v>
      </c>
      <c r="AX60" s="386">
        <v>0</v>
      </c>
      <c r="AY60" s="386">
        <v>0</v>
      </c>
      <c r="AZ60" s="386">
        <v>0</v>
      </c>
      <c r="BA60" s="386"/>
      <c r="BB60" s="386"/>
      <c r="BC60" s="386">
        <v>0</v>
      </c>
      <c r="BD60" s="386">
        <v>0</v>
      </c>
      <c r="BE60" s="386">
        <v>1</v>
      </c>
    </row>
    <row r="61" spans="2:57" x14ac:dyDescent="0.15">
      <c r="B61" s="376" t="s">
        <v>934</v>
      </c>
      <c r="C61" s="377" t="s">
        <v>1524</v>
      </c>
      <c r="D61" s="378" t="s">
        <v>1388</v>
      </c>
      <c r="E61" s="386">
        <v>0</v>
      </c>
      <c r="F61" s="386">
        <v>0</v>
      </c>
      <c r="G61" s="386">
        <v>0</v>
      </c>
      <c r="H61" s="386">
        <v>0</v>
      </c>
      <c r="I61" s="386">
        <v>0</v>
      </c>
      <c r="J61" s="386">
        <v>0</v>
      </c>
      <c r="K61" s="386">
        <v>0</v>
      </c>
      <c r="L61" s="386">
        <v>0</v>
      </c>
      <c r="M61" s="386">
        <v>0</v>
      </c>
      <c r="N61" s="386">
        <v>0</v>
      </c>
      <c r="O61" s="386">
        <v>0</v>
      </c>
      <c r="P61" s="386">
        <v>0</v>
      </c>
      <c r="Q61" s="386">
        <v>0</v>
      </c>
      <c r="R61" s="386">
        <v>0</v>
      </c>
      <c r="S61" s="386">
        <v>0</v>
      </c>
      <c r="T61" s="386">
        <v>0</v>
      </c>
      <c r="U61" s="386">
        <v>0</v>
      </c>
      <c r="V61" s="386">
        <v>0</v>
      </c>
      <c r="W61" s="386">
        <v>1</v>
      </c>
      <c r="X61" s="386">
        <v>0</v>
      </c>
      <c r="Y61" s="386">
        <v>0</v>
      </c>
      <c r="Z61" s="386">
        <v>0</v>
      </c>
      <c r="AA61" s="386">
        <v>1</v>
      </c>
      <c r="AB61" s="375"/>
      <c r="AC61" s="375"/>
      <c r="AD61" s="386" t="s">
        <v>1524</v>
      </c>
      <c r="AE61" s="386">
        <v>0</v>
      </c>
      <c r="AF61" s="386">
        <v>0</v>
      </c>
      <c r="AG61" s="386">
        <v>0</v>
      </c>
      <c r="AH61" s="386">
        <v>1</v>
      </c>
      <c r="AI61" s="386">
        <v>0</v>
      </c>
      <c r="AJ61" s="386">
        <v>0</v>
      </c>
      <c r="AK61" s="386">
        <v>0</v>
      </c>
      <c r="AL61" s="386">
        <v>0</v>
      </c>
      <c r="AM61" s="386">
        <v>0</v>
      </c>
      <c r="AN61" s="386">
        <v>0</v>
      </c>
      <c r="AO61" s="386">
        <v>0</v>
      </c>
      <c r="AP61" s="386">
        <v>0</v>
      </c>
      <c r="AQ61" s="386">
        <v>0</v>
      </c>
      <c r="AR61" s="386">
        <v>0</v>
      </c>
      <c r="AS61" s="386">
        <v>0</v>
      </c>
      <c r="AT61" s="386">
        <v>0</v>
      </c>
      <c r="AU61" s="386">
        <v>0</v>
      </c>
      <c r="AV61" s="386">
        <v>0</v>
      </c>
      <c r="AW61" s="386">
        <v>0</v>
      </c>
      <c r="AX61" s="386">
        <v>0</v>
      </c>
      <c r="AY61" s="386">
        <v>0</v>
      </c>
      <c r="AZ61" s="386">
        <v>0</v>
      </c>
      <c r="BA61" s="386"/>
      <c r="BB61" s="386"/>
      <c r="BC61" s="386">
        <v>0</v>
      </c>
      <c r="BD61" s="386">
        <v>0</v>
      </c>
      <c r="BE61" s="386">
        <v>1</v>
      </c>
    </row>
    <row r="62" spans="2:57" x14ac:dyDescent="0.15">
      <c r="B62" s="376" t="s">
        <v>971</v>
      </c>
      <c r="C62" s="377" t="s">
        <v>1525</v>
      </c>
      <c r="D62" s="378" t="s">
        <v>1308</v>
      </c>
      <c r="E62" s="386">
        <v>0</v>
      </c>
      <c r="F62" s="386">
        <v>0</v>
      </c>
      <c r="G62" s="386">
        <v>0</v>
      </c>
      <c r="H62" s="386">
        <v>0</v>
      </c>
      <c r="I62" s="386">
        <v>0</v>
      </c>
      <c r="J62" s="386">
        <v>0</v>
      </c>
      <c r="K62" s="386">
        <v>0</v>
      </c>
      <c r="L62" s="386">
        <v>0</v>
      </c>
      <c r="M62" s="386">
        <v>0.83731075308817704</v>
      </c>
      <c r="N62" s="386">
        <v>3.1112030822560949E-2</v>
      </c>
      <c r="O62" s="386">
        <v>0</v>
      </c>
      <c r="P62" s="386">
        <v>0</v>
      </c>
      <c r="Q62" s="386">
        <v>0</v>
      </c>
      <c r="R62" s="386">
        <v>0.13157721608926198</v>
      </c>
      <c r="S62" s="386">
        <v>0</v>
      </c>
      <c r="T62" s="386">
        <v>0</v>
      </c>
      <c r="U62" s="386">
        <v>0</v>
      </c>
      <c r="V62" s="386">
        <v>0</v>
      </c>
      <c r="W62" s="386">
        <v>0</v>
      </c>
      <c r="X62" s="386">
        <v>0</v>
      </c>
      <c r="Y62" s="386">
        <v>0</v>
      </c>
      <c r="Z62" s="386">
        <v>0</v>
      </c>
      <c r="AA62" s="386">
        <v>1</v>
      </c>
      <c r="AB62" s="375"/>
      <c r="AC62" s="375"/>
      <c r="AD62" s="386" t="s">
        <v>1525</v>
      </c>
      <c r="AE62" s="386">
        <v>0</v>
      </c>
      <c r="AF62" s="386">
        <v>0</v>
      </c>
      <c r="AG62" s="386">
        <v>0</v>
      </c>
      <c r="AH62" s="386">
        <v>0</v>
      </c>
      <c r="AI62" s="386">
        <v>0</v>
      </c>
      <c r="AJ62" s="386">
        <v>0</v>
      </c>
      <c r="AK62" s="386">
        <v>0</v>
      </c>
      <c r="AL62" s="386">
        <v>0</v>
      </c>
      <c r="AM62" s="386">
        <v>0</v>
      </c>
      <c r="AN62" s="386">
        <v>0</v>
      </c>
      <c r="AO62" s="386">
        <v>0</v>
      </c>
      <c r="AP62" s="386">
        <v>0</v>
      </c>
      <c r="AQ62" s="386">
        <v>0</v>
      </c>
      <c r="AR62" s="386">
        <v>0</v>
      </c>
      <c r="AS62" s="386">
        <v>0.86842278391073802</v>
      </c>
      <c r="AT62" s="386">
        <v>0</v>
      </c>
      <c r="AU62" s="386">
        <v>0</v>
      </c>
      <c r="AV62" s="386">
        <v>0</v>
      </c>
      <c r="AW62" s="386">
        <v>0</v>
      </c>
      <c r="AX62" s="386">
        <v>0</v>
      </c>
      <c r="AY62" s="386">
        <v>0</v>
      </c>
      <c r="AZ62" s="386">
        <v>0</v>
      </c>
      <c r="BA62" s="386"/>
      <c r="BB62" s="386"/>
      <c r="BC62" s="386">
        <v>0</v>
      </c>
      <c r="BD62" s="386">
        <v>0.13157721608926198</v>
      </c>
      <c r="BE62" s="386">
        <v>1</v>
      </c>
    </row>
    <row r="63" spans="2:57" x14ac:dyDescent="0.15">
      <c r="B63" s="376" t="s">
        <v>985</v>
      </c>
      <c r="C63" s="377" t="s">
        <v>1526</v>
      </c>
      <c r="D63" s="378" t="s">
        <v>1389</v>
      </c>
      <c r="E63" s="386">
        <v>0</v>
      </c>
      <c r="F63" s="386">
        <v>0</v>
      </c>
      <c r="G63" s="386">
        <v>0</v>
      </c>
      <c r="H63" s="386">
        <v>3.4278636206423158E-2</v>
      </c>
      <c r="I63" s="386">
        <v>0</v>
      </c>
      <c r="J63" s="386">
        <v>5.5037369447896604E-2</v>
      </c>
      <c r="K63" s="386">
        <v>0</v>
      </c>
      <c r="L63" s="386">
        <v>0</v>
      </c>
      <c r="M63" s="386">
        <v>0.91068399434568026</v>
      </c>
      <c r="N63" s="386">
        <v>0</v>
      </c>
      <c r="O63" s="386">
        <v>0</v>
      </c>
      <c r="P63" s="386">
        <v>0</v>
      </c>
      <c r="Q63" s="386">
        <v>0</v>
      </c>
      <c r="R63" s="386">
        <v>0</v>
      </c>
      <c r="S63" s="386">
        <v>0</v>
      </c>
      <c r="T63" s="386">
        <v>0</v>
      </c>
      <c r="U63" s="386">
        <v>0</v>
      </c>
      <c r="V63" s="386">
        <v>0</v>
      </c>
      <c r="W63" s="386">
        <v>0</v>
      </c>
      <c r="X63" s="386">
        <v>0</v>
      </c>
      <c r="Y63" s="386">
        <v>0</v>
      </c>
      <c r="Z63" s="386">
        <v>0</v>
      </c>
      <c r="AA63" s="386">
        <v>1</v>
      </c>
      <c r="AB63" s="375"/>
      <c r="AC63" s="375"/>
      <c r="AD63" s="386" t="s">
        <v>1526</v>
      </c>
      <c r="AE63" s="386">
        <v>0</v>
      </c>
      <c r="AF63" s="386">
        <v>0</v>
      </c>
      <c r="AG63" s="386">
        <v>0</v>
      </c>
      <c r="AH63" s="386">
        <v>0</v>
      </c>
      <c r="AI63" s="386">
        <v>0</v>
      </c>
      <c r="AJ63" s="386">
        <v>0</v>
      </c>
      <c r="AK63" s="386">
        <v>0</v>
      </c>
      <c r="AL63" s="386">
        <v>0</v>
      </c>
      <c r="AM63" s="386">
        <v>0</v>
      </c>
      <c r="AN63" s="386">
        <v>3.4278636206423158E-2</v>
      </c>
      <c r="AO63" s="386">
        <v>0</v>
      </c>
      <c r="AP63" s="386">
        <v>5.5037369447896604E-2</v>
      </c>
      <c r="AQ63" s="386">
        <v>0</v>
      </c>
      <c r="AR63" s="386">
        <v>0</v>
      </c>
      <c r="AS63" s="386">
        <v>0.91068399434568026</v>
      </c>
      <c r="AT63" s="386">
        <v>0</v>
      </c>
      <c r="AU63" s="386">
        <v>0</v>
      </c>
      <c r="AV63" s="386">
        <v>0</v>
      </c>
      <c r="AW63" s="386">
        <v>0</v>
      </c>
      <c r="AX63" s="386">
        <v>0</v>
      </c>
      <c r="AY63" s="386">
        <v>0</v>
      </c>
      <c r="AZ63" s="386">
        <v>0</v>
      </c>
      <c r="BA63" s="386"/>
      <c r="BB63" s="386"/>
      <c r="BC63" s="386">
        <v>0</v>
      </c>
      <c r="BD63" s="386">
        <v>0</v>
      </c>
      <c r="BE63" s="386">
        <v>1</v>
      </c>
    </row>
    <row r="64" spans="2:57" x14ac:dyDescent="0.15">
      <c r="B64" s="376" t="s">
        <v>942</v>
      </c>
      <c r="C64" s="377" t="s">
        <v>1527</v>
      </c>
      <c r="D64" s="378" t="s">
        <v>1390</v>
      </c>
      <c r="E64" s="386">
        <v>0</v>
      </c>
      <c r="F64" s="386">
        <v>0</v>
      </c>
      <c r="G64" s="386">
        <v>0</v>
      </c>
      <c r="H64" s="386">
        <v>0</v>
      </c>
      <c r="I64" s="386">
        <v>0</v>
      </c>
      <c r="J64" s="386">
        <v>0</v>
      </c>
      <c r="K64" s="386">
        <v>0</v>
      </c>
      <c r="L64" s="386">
        <v>0</v>
      </c>
      <c r="M64" s="386">
        <v>0</v>
      </c>
      <c r="N64" s="386">
        <v>0</v>
      </c>
      <c r="O64" s="386">
        <v>0</v>
      </c>
      <c r="P64" s="386">
        <v>0</v>
      </c>
      <c r="Q64" s="386">
        <v>0</v>
      </c>
      <c r="R64" s="386">
        <v>0</v>
      </c>
      <c r="S64" s="386">
        <v>0</v>
      </c>
      <c r="T64" s="386">
        <v>0</v>
      </c>
      <c r="U64" s="386">
        <v>0</v>
      </c>
      <c r="V64" s="386">
        <v>0</v>
      </c>
      <c r="W64" s="386">
        <v>1</v>
      </c>
      <c r="X64" s="386">
        <v>0</v>
      </c>
      <c r="Y64" s="386">
        <v>0</v>
      </c>
      <c r="Z64" s="386">
        <v>0</v>
      </c>
      <c r="AA64" s="386">
        <v>1</v>
      </c>
      <c r="AB64" s="375"/>
      <c r="AC64" s="375"/>
      <c r="AD64" s="386" t="s">
        <v>1527</v>
      </c>
      <c r="AE64" s="386">
        <v>0</v>
      </c>
      <c r="AF64" s="386">
        <v>0</v>
      </c>
      <c r="AG64" s="386">
        <v>0</v>
      </c>
      <c r="AH64" s="386">
        <v>1</v>
      </c>
      <c r="AI64" s="386">
        <v>0</v>
      </c>
      <c r="AJ64" s="386">
        <v>0</v>
      </c>
      <c r="AK64" s="386">
        <v>0</v>
      </c>
      <c r="AL64" s="386">
        <v>0</v>
      </c>
      <c r="AM64" s="386">
        <v>0</v>
      </c>
      <c r="AN64" s="386">
        <v>0</v>
      </c>
      <c r="AO64" s="386">
        <v>0</v>
      </c>
      <c r="AP64" s="386">
        <v>0</v>
      </c>
      <c r="AQ64" s="386">
        <v>0</v>
      </c>
      <c r="AR64" s="386">
        <v>0</v>
      </c>
      <c r="AS64" s="386">
        <v>0</v>
      </c>
      <c r="AT64" s="386">
        <v>0</v>
      </c>
      <c r="AU64" s="386">
        <v>0</v>
      </c>
      <c r="AV64" s="386">
        <v>0</v>
      </c>
      <c r="AW64" s="386">
        <v>0</v>
      </c>
      <c r="AX64" s="386">
        <v>0</v>
      </c>
      <c r="AY64" s="386">
        <v>0</v>
      </c>
      <c r="AZ64" s="386">
        <v>0</v>
      </c>
      <c r="BA64" s="386"/>
      <c r="BB64" s="386"/>
      <c r="BC64" s="386">
        <v>0</v>
      </c>
      <c r="BD64" s="386">
        <v>0</v>
      </c>
      <c r="BE64" s="386">
        <v>1</v>
      </c>
    </row>
    <row r="65" spans="2:57" x14ac:dyDescent="0.15">
      <c r="B65" s="376" t="s">
        <v>948</v>
      </c>
      <c r="C65" s="377" t="s">
        <v>1528</v>
      </c>
      <c r="D65" s="378" t="s">
        <v>1391</v>
      </c>
      <c r="E65" s="386">
        <v>0</v>
      </c>
      <c r="F65" s="386">
        <v>0</v>
      </c>
      <c r="G65" s="386">
        <v>0</v>
      </c>
      <c r="H65" s="386">
        <v>0</v>
      </c>
      <c r="I65" s="386">
        <v>0</v>
      </c>
      <c r="J65" s="386">
        <v>0</v>
      </c>
      <c r="K65" s="386">
        <v>0</v>
      </c>
      <c r="L65" s="386">
        <v>0</v>
      </c>
      <c r="M65" s="386">
        <v>0</v>
      </c>
      <c r="N65" s="386">
        <v>0</v>
      </c>
      <c r="O65" s="386">
        <v>0</v>
      </c>
      <c r="P65" s="386">
        <v>0</v>
      </c>
      <c r="Q65" s="386">
        <v>0</v>
      </c>
      <c r="R65" s="386">
        <v>0</v>
      </c>
      <c r="S65" s="386">
        <v>0</v>
      </c>
      <c r="T65" s="386">
        <v>0</v>
      </c>
      <c r="U65" s="386">
        <v>0</v>
      </c>
      <c r="V65" s="386">
        <v>0</v>
      </c>
      <c r="W65" s="386">
        <v>1</v>
      </c>
      <c r="X65" s="386">
        <v>0</v>
      </c>
      <c r="Y65" s="386">
        <v>0</v>
      </c>
      <c r="Z65" s="386">
        <v>0</v>
      </c>
      <c r="AA65" s="386">
        <v>1</v>
      </c>
      <c r="AB65" s="375"/>
      <c r="AC65" s="375"/>
      <c r="AD65" s="386" t="s">
        <v>1528</v>
      </c>
      <c r="AE65" s="386">
        <v>0</v>
      </c>
      <c r="AF65" s="386">
        <v>0</v>
      </c>
      <c r="AG65" s="386">
        <v>0</v>
      </c>
      <c r="AH65" s="386">
        <v>1</v>
      </c>
      <c r="AI65" s="386">
        <v>0</v>
      </c>
      <c r="AJ65" s="386">
        <v>0</v>
      </c>
      <c r="AK65" s="386">
        <v>0</v>
      </c>
      <c r="AL65" s="386">
        <v>0</v>
      </c>
      <c r="AM65" s="386">
        <v>0</v>
      </c>
      <c r="AN65" s="386">
        <v>0</v>
      </c>
      <c r="AO65" s="386">
        <v>0</v>
      </c>
      <c r="AP65" s="386">
        <v>0</v>
      </c>
      <c r="AQ65" s="386">
        <v>0</v>
      </c>
      <c r="AR65" s="386">
        <v>0</v>
      </c>
      <c r="AS65" s="386">
        <v>0</v>
      </c>
      <c r="AT65" s="386">
        <v>0</v>
      </c>
      <c r="AU65" s="386">
        <v>0</v>
      </c>
      <c r="AV65" s="386">
        <v>0</v>
      </c>
      <c r="AW65" s="386">
        <v>0</v>
      </c>
      <c r="AX65" s="386">
        <v>0</v>
      </c>
      <c r="AY65" s="386">
        <v>0</v>
      </c>
      <c r="AZ65" s="386">
        <v>0</v>
      </c>
      <c r="BA65" s="386"/>
      <c r="BB65" s="386"/>
      <c r="BC65" s="386">
        <v>0</v>
      </c>
      <c r="BD65" s="386">
        <v>0</v>
      </c>
      <c r="BE65" s="386">
        <v>1</v>
      </c>
    </row>
    <row r="66" spans="2:57" x14ac:dyDescent="0.15">
      <c r="B66" s="376" t="s">
        <v>961</v>
      </c>
      <c r="C66" s="377" t="s">
        <v>1529</v>
      </c>
      <c r="D66" s="378" t="s">
        <v>1392</v>
      </c>
      <c r="E66" s="386">
        <v>0</v>
      </c>
      <c r="F66" s="386">
        <v>0</v>
      </c>
      <c r="G66" s="386">
        <v>0</v>
      </c>
      <c r="H66" s="386">
        <v>1</v>
      </c>
      <c r="I66" s="386">
        <v>0</v>
      </c>
      <c r="J66" s="386">
        <v>0</v>
      </c>
      <c r="K66" s="386">
        <v>0</v>
      </c>
      <c r="L66" s="386">
        <v>0</v>
      </c>
      <c r="M66" s="386">
        <v>0</v>
      </c>
      <c r="N66" s="386">
        <v>0</v>
      </c>
      <c r="O66" s="386">
        <v>0</v>
      </c>
      <c r="P66" s="386">
        <v>0</v>
      </c>
      <c r="Q66" s="386">
        <v>0</v>
      </c>
      <c r="R66" s="386">
        <v>0</v>
      </c>
      <c r="S66" s="386">
        <v>0</v>
      </c>
      <c r="T66" s="386">
        <v>0</v>
      </c>
      <c r="U66" s="386">
        <v>0</v>
      </c>
      <c r="V66" s="386">
        <v>0</v>
      </c>
      <c r="W66" s="386">
        <v>0</v>
      </c>
      <c r="X66" s="386">
        <v>0</v>
      </c>
      <c r="Y66" s="386">
        <v>0</v>
      </c>
      <c r="Z66" s="386">
        <v>0</v>
      </c>
      <c r="AA66" s="386">
        <v>1</v>
      </c>
      <c r="AB66" s="375"/>
      <c r="AC66" s="375"/>
      <c r="AD66" s="386" t="s">
        <v>1529</v>
      </c>
      <c r="AE66" s="386">
        <v>0</v>
      </c>
      <c r="AF66" s="386">
        <v>0</v>
      </c>
      <c r="AG66" s="386">
        <v>0</v>
      </c>
      <c r="AH66" s="386">
        <v>0</v>
      </c>
      <c r="AI66" s="386">
        <v>0</v>
      </c>
      <c r="AJ66" s="386">
        <v>0</v>
      </c>
      <c r="AK66" s="386">
        <v>0</v>
      </c>
      <c r="AL66" s="386">
        <v>0</v>
      </c>
      <c r="AM66" s="386">
        <v>0</v>
      </c>
      <c r="AN66" s="386">
        <v>1</v>
      </c>
      <c r="AO66" s="386">
        <v>0</v>
      </c>
      <c r="AP66" s="386">
        <v>0</v>
      </c>
      <c r="AQ66" s="386">
        <v>0</v>
      </c>
      <c r="AR66" s="386">
        <v>0</v>
      </c>
      <c r="AS66" s="386">
        <v>0</v>
      </c>
      <c r="AT66" s="386">
        <v>0</v>
      </c>
      <c r="AU66" s="386">
        <v>0</v>
      </c>
      <c r="AV66" s="386">
        <v>0</v>
      </c>
      <c r="AW66" s="386">
        <v>0</v>
      </c>
      <c r="AX66" s="386">
        <v>0</v>
      </c>
      <c r="AY66" s="386">
        <v>0</v>
      </c>
      <c r="AZ66" s="386">
        <v>0</v>
      </c>
      <c r="BA66" s="386"/>
      <c r="BB66" s="386"/>
      <c r="BC66" s="386">
        <v>0</v>
      </c>
      <c r="BD66" s="386">
        <v>0</v>
      </c>
      <c r="BE66" s="386">
        <v>1</v>
      </c>
    </row>
    <row r="67" spans="2:57" x14ac:dyDescent="0.15">
      <c r="B67" s="376" t="s">
        <v>953</v>
      </c>
      <c r="C67" s="377" t="s">
        <v>1530</v>
      </c>
      <c r="D67" s="378" t="s">
        <v>1345</v>
      </c>
      <c r="E67" s="386">
        <v>0</v>
      </c>
      <c r="F67" s="386">
        <v>0</v>
      </c>
      <c r="G67" s="386">
        <v>0</v>
      </c>
      <c r="H67" s="386">
        <v>0</v>
      </c>
      <c r="I67" s="386">
        <v>0</v>
      </c>
      <c r="J67" s="386">
        <v>0</v>
      </c>
      <c r="K67" s="386">
        <v>0</v>
      </c>
      <c r="L67" s="386">
        <v>0</v>
      </c>
      <c r="M67" s="386">
        <v>1</v>
      </c>
      <c r="N67" s="386">
        <v>0</v>
      </c>
      <c r="O67" s="386">
        <v>0</v>
      </c>
      <c r="P67" s="386">
        <v>0</v>
      </c>
      <c r="Q67" s="386">
        <v>0</v>
      </c>
      <c r="R67" s="386">
        <v>0</v>
      </c>
      <c r="S67" s="386">
        <v>0</v>
      </c>
      <c r="T67" s="386">
        <v>0</v>
      </c>
      <c r="U67" s="386">
        <v>0</v>
      </c>
      <c r="V67" s="386">
        <v>0</v>
      </c>
      <c r="W67" s="386">
        <v>0</v>
      </c>
      <c r="X67" s="386">
        <v>0</v>
      </c>
      <c r="Y67" s="386">
        <v>0</v>
      </c>
      <c r="Z67" s="386">
        <v>0</v>
      </c>
      <c r="AA67" s="386">
        <v>1</v>
      </c>
      <c r="AB67" s="375"/>
      <c r="AC67" s="375"/>
      <c r="AD67" s="386" t="s">
        <v>1530</v>
      </c>
      <c r="AE67" s="386">
        <v>0</v>
      </c>
      <c r="AF67" s="386">
        <v>0</v>
      </c>
      <c r="AG67" s="386">
        <v>0</v>
      </c>
      <c r="AH67" s="386">
        <v>0</v>
      </c>
      <c r="AI67" s="386">
        <v>0</v>
      </c>
      <c r="AJ67" s="386">
        <v>0</v>
      </c>
      <c r="AK67" s="386">
        <v>0</v>
      </c>
      <c r="AL67" s="386">
        <v>0</v>
      </c>
      <c r="AM67" s="386">
        <v>0</v>
      </c>
      <c r="AN67" s="386">
        <v>0</v>
      </c>
      <c r="AO67" s="386">
        <v>0</v>
      </c>
      <c r="AP67" s="386">
        <v>0</v>
      </c>
      <c r="AQ67" s="386">
        <v>0</v>
      </c>
      <c r="AR67" s="386">
        <v>0</v>
      </c>
      <c r="AS67" s="386">
        <v>1</v>
      </c>
      <c r="AT67" s="386">
        <v>0</v>
      </c>
      <c r="AU67" s="386">
        <v>0</v>
      </c>
      <c r="AV67" s="386">
        <v>0</v>
      </c>
      <c r="AW67" s="386">
        <v>0</v>
      </c>
      <c r="AX67" s="386">
        <v>0</v>
      </c>
      <c r="AY67" s="386">
        <v>0</v>
      </c>
      <c r="AZ67" s="386">
        <v>0</v>
      </c>
      <c r="BA67" s="386"/>
      <c r="BB67" s="386"/>
      <c r="BC67" s="386">
        <v>0</v>
      </c>
      <c r="BD67" s="386">
        <v>0</v>
      </c>
      <c r="BE67" s="386">
        <v>1</v>
      </c>
    </row>
    <row r="68" spans="2:57" x14ac:dyDescent="0.15">
      <c r="B68" s="376" t="s">
        <v>972</v>
      </c>
      <c r="C68" s="377" t="s">
        <v>1531</v>
      </c>
      <c r="D68" s="378" t="s">
        <v>1351</v>
      </c>
      <c r="E68" s="386">
        <v>0</v>
      </c>
      <c r="F68" s="386">
        <v>0</v>
      </c>
      <c r="G68" s="386">
        <v>0</v>
      </c>
      <c r="H68" s="386">
        <v>0</v>
      </c>
      <c r="I68" s="386">
        <v>0</v>
      </c>
      <c r="J68" s="386">
        <v>0</v>
      </c>
      <c r="K68" s="386">
        <v>0</v>
      </c>
      <c r="L68" s="386">
        <v>0</v>
      </c>
      <c r="M68" s="386">
        <v>0</v>
      </c>
      <c r="N68" s="386">
        <v>0</v>
      </c>
      <c r="O68" s="386">
        <v>0</v>
      </c>
      <c r="P68" s="386">
        <v>0</v>
      </c>
      <c r="Q68" s="386">
        <v>0</v>
      </c>
      <c r="R68" s="386">
        <v>0</v>
      </c>
      <c r="S68" s="386">
        <v>0</v>
      </c>
      <c r="T68" s="386">
        <v>0</v>
      </c>
      <c r="U68" s="386">
        <v>0</v>
      </c>
      <c r="V68" s="386">
        <v>0</v>
      </c>
      <c r="W68" s="386">
        <v>1</v>
      </c>
      <c r="X68" s="386">
        <v>0</v>
      </c>
      <c r="Y68" s="386">
        <v>0</v>
      </c>
      <c r="Z68" s="386">
        <v>0</v>
      </c>
      <c r="AA68" s="386">
        <v>1</v>
      </c>
      <c r="AB68" s="375"/>
      <c r="AC68" s="375"/>
      <c r="AD68" s="386" t="s">
        <v>1531</v>
      </c>
      <c r="AE68" s="386">
        <v>0</v>
      </c>
      <c r="AF68" s="386">
        <v>0</v>
      </c>
      <c r="AG68" s="386">
        <v>0</v>
      </c>
      <c r="AH68" s="386">
        <v>1</v>
      </c>
      <c r="AI68" s="386">
        <v>0</v>
      </c>
      <c r="AJ68" s="386">
        <v>0</v>
      </c>
      <c r="AK68" s="386">
        <v>0</v>
      </c>
      <c r="AL68" s="386">
        <v>0</v>
      </c>
      <c r="AM68" s="386">
        <v>0</v>
      </c>
      <c r="AN68" s="386">
        <v>0</v>
      </c>
      <c r="AO68" s="386">
        <v>0</v>
      </c>
      <c r="AP68" s="386">
        <v>0</v>
      </c>
      <c r="AQ68" s="386">
        <v>0</v>
      </c>
      <c r="AR68" s="386">
        <v>0</v>
      </c>
      <c r="AS68" s="386">
        <v>0</v>
      </c>
      <c r="AT68" s="386">
        <v>0</v>
      </c>
      <c r="AU68" s="386">
        <v>0</v>
      </c>
      <c r="AV68" s="386">
        <v>0</v>
      </c>
      <c r="AW68" s="386">
        <v>0</v>
      </c>
      <c r="AX68" s="386">
        <v>0</v>
      </c>
      <c r="AY68" s="386">
        <v>0</v>
      </c>
      <c r="AZ68" s="386">
        <v>0</v>
      </c>
      <c r="BA68" s="386"/>
      <c r="BB68" s="386"/>
      <c r="BC68" s="386">
        <v>0</v>
      </c>
      <c r="BD68" s="386">
        <v>0</v>
      </c>
      <c r="BE68" s="386">
        <v>1</v>
      </c>
    </row>
    <row r="69" spans="2:57" x14ac:dyDescent="0.15">
      <c r="B69" s="376" t="s">
        <v>973</v>
      </c>
      <c r="C69" s="377" t="s">
        <v>1532</v>
      </c>
      <c r="D69" s="378" t="s">
        <v>1393</v>
      </c>
      <c r="E69" s="386">
        <v>0</v>
      </c>
      <c r="F69" s="386">
        <v>0</v>
      </c>
      <c r="G69" s="386">
        <v>0</v>
      </c>
      <c r="H69" s="386">
        <v>0</v>
      </c>
      <c r="I69" s="386">
        <v>0</v>
      </c>
      <c r="J69" s="386">
        <v>0</v>
      </c>
      <c r="K69" s="386">
        <v>0</v>
      </c>
      <c r="L69" s="386">
        <v>0</v>
      </c>
      <c r="M69" s="386">
        <v>0</v>
      </c>
      <c r="N69" s="386">
        <v>0</v>
      </c>
      <c r="O69" s="386">
        <v>0</v>
      </c>
      <c r="P69" s="386">
        <v>0</v>
      </c>
      <c r="Q69" s="386">
        <v>0</v>
      </c>
      <c r="R69" s="386">
        <v>0.96815252998516033</v>
      </c>
      <c r="S69" s="386">
        <v>3.1847470014839646E-2</v>
      </c>
      <c r="T69" s="386">
        <v>0</v>
      </c>
      <c r="U69" s="386">
        <v>0</v>
      </c>
      <c r="V69" s="386">
        <v>0</v>
      </c>
      <c r="W69" s="386">
        <v>0</v>
      </c>
      <c r="X69" s="386">
        <v>0</v>
      </c>
      <c r="Y69" s="386">
        <v>0</v>
      </c>
      <c r="Z69" s="386">
        <v>0</v>
      </c>
      <c r="AA69" s="386">
        <v>1</v>
      </c>
      <c r="AB69" s="375"/>
      <c r="AC69" s="375"/>
      <c r="AD69" s="386" t="s">
        <v>1532</v>
      </c>
      <c r="AE69" s="386">
        <v>0</v>
      </c>
      <c r="AF69" s="386">
        <v>3.1847470014839646E-2</v>
      </c>
      <c r="AG69" s="386">
        <v>0</v>
      </c>
      <c r="AH69" s="386">
        <v>0</v>
      </c>
      <c r="AI69" s="386">
        <v>0</v>
      </c>
      <c r="AJ69" s="386">
        <v>0</v>
      </c>
      <c r="AK69" s="386">
        <v>0</v>
      </c>
      <c r="AL69" s="386">
        <v>0</v>
      </c>
      <c r="AM69" s="386">
        <v>0</v>
      </c>
      <c r="AN69" s="386">
        <v>0</v>
      </c>
      <c r="AO69" s="386">
        <v>0</v>
      </c>
      <c r="AP69" s="386">
        <v>0</v>
      </c>
      <c r="AQ69" s="386">
        <v>0</v>
      </c>
      <c r="AR69" s="386">
        <v>0</v>
      </c>
      <c r="AS69" s="386">
        <v>0</v>
      </c>
      <c r="AT69" s="386">
        <v>0</v>
      </c>
      <c r="AU69" s="386">
        <v>0</v>
      </c>
      <c r="AV69" s="386">
        <v>0</v>
      </c>
      <c r="AW69" s="386">
        <v>0</v>
      </c>
      <c r="AX69" s="386">
        <v>0</v>
      </c>
      <c r="AY69" s="386">
        <v>0</v>
      </c>
      <c r="AZ69" s="386">
        <v>0</v>
      </c>
      <c r="BA69" s="386"/>
      <c r="BB69" s="386"/>
      <c r="BC69" s="386">
        <v>0</v>
      </c>
      <c r="BD69" s="386">
        <v>0.96815252998516033</v>
      </c>
      <c r="BE69" s="386">
        <v>1</v>
      </c>
    </row>
    <row r="70" spans="2:57" x14ac:dyDescent="0.15">
      <c r="B70" s="376" t="s">
        <v>986</v>
      </c>
      <c r="C70" s="377" t="s">
        <v>1533</v>
      </c>
      <c r="D70" s="378" t="s">
        <v>1394</v>
      </c>
      <c r="E70" s="386">
        <v>0</v>
      </c>
      <c r="F70" s="386">
        <v>0</v>
      </c>
      <c r="G70" s="386">
        <v>0</v>
      </c>
      <c r="H70" s="386">
        <v>0.26690415392226563</v>
      </c>
      <c r="I70" s="386">
        <v>0</v>
      </c>
      <c r="J70" s="386">
        <v>4.5921448505004472E-2</v>
      </c>
      <c r="K70" s="386">
        <v>0</v>
      </c>
      <c r="L70" s="386">
        <v>0</v>
      </c>
      <c r="M70" s="386">
        <v>0.6871743975727298</v>
      </c>
      <c r="N70" s="386">
        <v>0</v>
      </c>
      <c r="O70" s="386">
        <v>0</v>
      </c>
      <c r="P70" s="386">
        <v>0</v>
      </c>
      <c r="Q70" s="386">
        <v>0</v>
      </c>
      <c r="R70" s="386">
        <v>0</v>
      </c>
      <c r="S70" s="386">
        <v>0</v>
      </c>
      <c r="T70" s="386">
        <v>0</v>
      </c>
      <c r="U70" s="386">
        <v>0</v>
      </c>
      <c r="V70" s="386">
        <v>0</v>
      </c>
      <c r="W70" s="386">
        <v>0</v>
      </c>
      <c r="X70" s="386">
        <v>0</v>
      </c>
      <c r="Y70" s="386">
        <v>0</v>
      </c>
      <c r="Z70" s="386">
        <v>0</v>
      </c>
      <c r="AA70" s="386">
        <v>0.99999999999999989</v>
      </c>
      <c r="AB70" s="375"/>
      <c r="AC70" s="375"/>
      <c r="AD70" s="386" t="s">
        <v>1533</v>
      </c>
      <c r="AE70" s="386">
        <v>0</v>
      </c>
      <c r="AF70" s="386">
        <v>0</v>
      </c>
      <c r="AG70" s="386">
        <v>0</v>
      </c>
      <c r="AH70" s="386">
        <v>0</v>
      </c>
      <c r="AI70" s="386">
        <v>0</v>
      </c>
      <c r="AJ70" s="386">
        <v>0</v>
      </c>
      <c r="AK70" s="386">
        <v>0</v>
      </c>
      <c r="AL70" s="386">
        <v>0</v>
      </c>
      <c r="AM70" s="386">
        <v>0</v>
      </c>
      <c r="AN70" s="386">
        <v>0.26690415392226563</v>
      </c>
      <c r="AO70" s="386">
        <v>0</v>
      </c>
      <c r="AP70" s="386">
        <v>4.5921448505004472E-2</v>
      </c>
      <c r="AQ70" s="386">
        <v>0</v>
      </c>
      <c r="AR70" s="386">
        <v>0</v>
      </c>
      <c r="AS70" s="386">
        <v>0.6871743975727298</v>
      </c>
      <c r="AT70" s="386">
        <v>0</v>
      </c>
      <c r="AU70" s="386">
        <v>0</v>
      </c>
      <c r="AV70" s="386">
        <v>0</v>
      </c>
      <c r="AW70" s="386">
        <v>0</v>
      </c>
      <c r="AX70" s="386">
        <v>0</v>
      </c>
      <c r="AY70" s="386">
        <v>0</v>
      </c>
      <c r="AZ70" s="386">
        <v>0</v>
      </c>
      <c r="BA70" s="386"/>
      <c r="BB70" s="386"/>
      <c r="BC70" s="386">
        <v>0</v>
      </c>
      <c r="BD70" s="386">
        <v>0</v>
      </c>
      <c r="BE70" s="386">
        <v>0.99999999999999989</v>
      </c>
    </row>
    <row r="71" spans="2:57" x14ac:dyDescent="0.15">
      <c r="B71" s="376" t="s">
        <v>943</v>
      </c>
      <c r="C71" s="377" t="s">
        <v>1534</v>
      </c>
      <c r="D71" s="378" t="s">
        <v>1395</v>
      </c>
      <c r="E71" s="386">
        <v>0</v>
      </c>
      <c r="F71" s="386">
        <v>0</v>
      </c>
      <c r="G71" s="386">
        <v>0</v>
      </c>
      <c r="H71" s="386">
        <v>0</v>
      </c>
      <c r="I71" s="386">
        <v>0</v>
      </c>
      <c r="J71" s="386">
        <v>0</v>
      </c>
      <c r="K71" s="386">
        <v>0</v>
      </c>
      <c r="L71" s="386">
        <v>0</v>
      </c>
      <c r="M71" s="386">
        <v>0</v>
      </c>
      <c r="N71" s="386">
        <v>0</v>
      </c>
      <c r="O71" s="386">
        <v>0</v>
      </c>
      <c r="P71" s="386">
        <v>0</v>
      </c>
      <c r="Q71" s="386">
        <v>0</v>
      </c>
      <c r="R71" s="386">
        <v>0</v>
      </c>
      <c r="S71" s="386">
        <v>0</v>
      </c>
      <c r="T71" s="386">
        <v>0</v>
      </c>
      <c r="U71" s="386">
        <v>0</v>
      </c>
      <c r="V71" s="386">
        <v>0</v>
      </c>
      <c r="W71" s="386">
        <v>1</v>
      </c>
      <c r="X71" s="386">
        <v>0</v>
      </c>
      <c r="Y71" s="386">
        <v>0</v>
      </c>
      <c r="Z71" s="386">
        <v>0</v>
      </c>
      <c r="AA71" s="386">
        <v>1</v>
      </c>
      <c r="AB71" s="375"/>
      <c r="AC71" s="375"/>
      <c r="AD71" s="386" t="s">
        <v>1534</v>
      </c>
      <c r="AE71" s="386">
        <v>0</v>
      </c>
      <c r="AF71" s="386">
        <v>0</v>
      </c>
      <c r="AG71" s="386">
        <v>0</v>
      </c>
      <c r="AH71" s="386">
        <v>1</v>
      </c>
      <c r="AI71" s="386">
        <v>0</v>
      </c>
      <c r="AJ71" s="386">
        <v>0</v>
      </c>
      <c r="AK71" s="386">
        <v>0</v>
      </c>
      <c r="AL71" s="386">
        <v>0</v>
      </c>
      <c r="AM71" s="386">
        <v>0</v>
      </c>
      <c r="AN71" s="386">
        <v>0</v>
      </c>
      <c r="AO71" s="386">
        <v>0</v>
      </c>
      <c r="AP71" s="386">
        <v>0</v>
      </c>
      <c r="AQ71" s="386">
        <v>0</v>
      </c>
      <c r="AR71" s="386">
        <v>0</v>
      </c>
      <c r="AS71" s="386">
        <v>0</v>
      </c>
      <c r="AT71" s="386">
        <v>0</v>
      </c>
      <c r="AU71" s="386">
        <v>0</v>
      </c>
      <c r="AV71" s="386">
        <v>0</v>
      </c>
      <c r="AW71" s="386">
        <v>0</v>
      </c>
      <c r="AX71" s="386">
        <v>0</v>
      </c>
      <c r="AY71" s="386">
        <v>0</v>
      </c>
      <c r="AZ71" s="386">
        <v>0</v>
      </c>
      <c r="BA71" s="386"/>
      <c r="BB71" s="386"/>
      <c r="BC71" s="386">
        <v>0</v>
      </c>
      <c r="BD71" s="386">
        <v>0</v>
      </c>
      <c r="BE71" s="386">
        <v>1</v>
      </c>
    </row>
    <row r="72" spans="2:57" x14ac:dyDescent="0.15">
      <c r="B72" s="376" t="s">
        <v>944</v>
      </c>
      <c r="C72" s="377" t="s">
        <v>1535</v>
      </c>
      <c r="D72" s="378" t="s">
        <v>1396</v>
      </c>
      <c r="E72" s="386">
        <v>0</v>
      </c>
      <c r="F72" s="386">
        <v>0</v>
      </c>
      <c r="G72" s="386">
        <v>0</v>
      </c>
      <c r="H72" s="386">
        <v>0</v>
      </c>
      <c r="I72" s="386">
        <v>0</v>
      </c>
      <c r="J72" s="386">
        <v>0</v>
      </c>
      <c r="K72" s="386">
        <v>0</v>
      </c>
      <c r="L72" s="386">
        <v>0</v>
      </c>
      <c r="M72" s="386">
        <v>0</v>
      </c>
      <c r="N72" s="386">
        <v>0</v>
      </c>
      <c r="O72" s="386">
        <v>0</v>
      </c>
      <c r="P72" s="386">
        <v>0</v>
      </c>
      <c r="Q72" s="386">
        <v>0</v>
      </c>
      <c r="R72" s="386">
        <v>0</v>
      </c>
      <c r="S72" s="386">
        <v>0</v>
      </c>
      <c r="T72" s="386">
        <v>0</v>
      </c>
      <c r="U72" s="386">
        <v>0</v>
      </c>
      <c r="V72" s="386">
        <v>0</v>
      </c>
      <c r="W72" s="386">
        <v>1</v>
      </c>
      <c r="X72" s="386">
        <v>0</v>
      </c>
      <c r="Y72" s="386">
        <v>0</v>
      </c>
      <c r="Z72" s="386">
        <v>0</v>
      </c>
      <c r="AA72" s="386">
        <v>1</v>
      </c>
      <c r="AB72" s="375"/>
      <c r="AC72" s="375"/>
      <c r="AD72" s="386" t="s">
        <v>1535</v>
      </c>
      <c r="AE72" s="386">
        <v>0</v>
      </c>
      <c r="AF72" s="386">
        <v>0</v>
      </c>
      <c r="AG72" s="386">
        <v>0</v>
      </c>
      <c r="AH72" s="386">
        <v>1</v>
      </c>
      <c r="AI72" s="386">
        <v>0</v>
      </c>
      <c r="AJ72" s="386">
        <v>0</v>
      </c>
      <c r="AK72" s="386">
        <v>0</v>
      </c>
      <c r="AL72" s="386">
        <v>0</v>
      </c>
      <c r="AM72" s="386">
        <v>0</v>
      </c>
      <c r="AN72" s="386">
        <v>0</v>
      </c>
      <c r="AO72" s="386">
        <v>0</v>
      </c>
      <c r="AP72" s="386">
        <v>0</v>
      </c>
      <c r="AQ72" s="386">
        <v>0</v>
      </c>
      <c r="AR72" s="386">
        <v>0</v>
      </c>
      <c r="AS72" s="386">
        <v>0</v>
      </c>
      <c r="AT72" s="386">
        <v>0</v>
      </c>
      <c r="AU72" s="386">
        <v>0</v>
      </c>
      <c r="AV72" s="386">
        <v>0</v>
      </c>
      <c r="AW72" s="386">
        <v>0</v>
      </c>
      <c r="AX72" s="386">
        <v>0</v>
      </c>
      <c r="AY72" s="386">
        <v>0</v>
      </c>
      <c r="AZ72" s="386">
        <v>0</v>
      </c>
      <c r="BA72" s="386"/>
      <c r="BB72" s="386"/>
      <c r="BC72" s="386">
        <v>0</v>
      </c>
      <c r="BD72" s="386">
        <v>0</v>
      </c>
      <c r="BE72" s="386">
        <v>1</v>
      </c>
    </row>
    <row r="73" spans="2:57" x14ac:dyDescent="0.15">
      <c r="B73" s="376" t="s">
        <v>945</v>
      </c>
      <c r="C73" s="377" t="s">
        <v>1536</v>
      </c>
      <c r="D73" s="378" t="s">
        <v>1397</v>
      </c>
      <c r="E73" s="386">
        <v>0</v>
      </c>
      <c r="F73" s="386">
        <v>0</v>
      </c>
      <c r="G73" s="386">
        <v>0</v>
      </c>
      <c r="H73" s="386">
        <v>0</v>
      </c>
      <c r="I73" s="386">
        <v>0</v>
      </c>
      <c r="J73" s="386">
        <v>0</v>
      </c>
      <c r="K73" s="386">
        <v>0</v>
      </c>
      <c r="L73" s="386">
        <v>0</v>
      </c>
      <c r="M73" s="386">
        <v>0</v>
      </c>
      <c r="N73" s="386">
        <v>0</v>
      </c>
      <c r="O73" s="386">
        <v>0</v>
      </c>
      <c r="P73" s="386">
        <v>0</v>
      </c>
      <c r="Q73" s="386">
        <v>0</v>
      </c>
      <c r="R73" s="386">
        <v>0</v>
      </c>
      <c r="S73" s="386">
        <v>0</v>
      </c>
      <c r="T73" s="386">
        <v>0</v>
      </c>
      <c r="U73" s="386">
        <v>0</v>
      </c>
      <c r="V73" s="386">
        <v>0</v>
      </c>
      <c r="W73" s="386">
        <v>1</v>
      </c>
      <c r="X73" s="386">
        <v>0</v>
      </c>
      <c r="Y73" s="386">
        <v>0</v>
      </c>
      <c r="Z73" s="386">
        <v>0</v>
      </c>
      <c r="AA73" s="386">
        <v>1</v>
      </c>
      <c r="AB73" s="375"/>
      <c r="AC73" s="375"/>
      <c r="AD73" s="386" t="s">
        <v>1536</v>
      </c>
      <c r="AE73" s="386">
        <v>0</v>
      </c>
      <c r="AF73" s="386">
        <v>0</v>
      </c>
      <c r="AG73" s="386">
        <v>0</v>
      </c>
      <c r="AH73" s="386">
        <v>1</v>
      </c>
      <c r="AI73" s="386">
        <v>0</v>
      </c>
      <c r="AJ73" s="386">
        <v>0</v>
      </c>
      <c r="AK73" s="386">
        <v>0</v>
      </c>
      <c r="AL73" s="386">
        <v>0</v>
      </c>
      <c r="AM73" s="386">
        <v>0</v>
      </c>
      <c r="AN73" s="386">
        <v>0</v>
      </c>
      <c r="AO73" s="386">
        <v>0</v>
      </c>
      <c r="AP73" s="386">
        <v>0</v>
      </c>
      <c r="AQ73" s="386">
        <v>0</v>
      </c>
      <c r="AR73" s="386">
        <v>0</v>
      </c>
      <c r="AS73" s="386">
        <v>0</v>
      </c>
      <c r="AT73" s="386">
        <v>0</v>
      </c>
      <c r="AU73" s="386">
        <v>0</v>
      </c>
      <c r="AV73" s="386">
        <v>0</v>
      </c>
      <c r="AW73" s="386">
        <v>0</v>
      </c>
      <c r="AX73" s="386">
        <v>0</v>
      </c>
      <c r="AY73" s="386">
        <v>0</v>
      </c>
      <c r="AZ73" s="386">
        <v>0</v>
      </c>
      <c r="BA73" s="386"/>
      <c r="BB73" s="386"/>
      <c r="BC73" s="386">
        <v>0</v>
      </c>
      <c r="BD73" s="386">
        <v>0</v>
      </c>
      <c r="BE73" s="386">
        <v>1</v>
      </c>
    </row>
    <row r="74" spans="2:57" x14ac:dyDescent="0.15">
      <c r="B74" s="376" t="s">
        <v>954</v>
      </c>
      <c r="C74" s="377" t="s">
        <v>1537</v>
      </c>
      <c r="D74" s="378" t="s">
        <v>1309</v>
      </c>
      <c r="E74" s="386">
        <v>0</v>
      </c>
      <c r="F74" s="386">
        <v>0</v>
      </c>
      <c r="G74" s="386">
        <v>0</v>
      </c>
      <c r="H74" s="386">
        <v>0</v>
      </c>
      <c r="I74" s="386">
        <v>0</v>
      </c>
      <c r="J74" s="386">
        <v>0</v>
      </c>
      <c r="K74" s="386">
        <v>0</v>
      </c>
      <c r="L74" s="386">
        <v>0</v>
      </c>
      <c r="M74" s="386">
        <v>1</v>
      </c>
      <c r="N74" s="386">
        <v>0</v>
      </c>
      <c r="O74" s="386">
        <v>0</v>
      </c>
      <c r="P74" s="386">
        <v>0</v>
      </c>
      <c r="Q74" s="386">
        <v>0</v>
      </c>
      <c r="R74" s="386">
        <v>0</v>
      </c>
      <c r="S74" s="386">
        <v>0</v>
      </c>
      <c r="T74" s="386">
        <v>0</v>
      </c>
      <c r="U74" s="386">
        <v>0</v>
      </c>
      <c r="V74" s="386">
        <v>0</v>
      </c>
      <c r="W74" s="386">
        <v>0</v>
      </c>
      <c r="X74" s="386">
        <v>0</v>
      </c>
      <c r="Y74" s="386">
        <v>0</v>
      </c>
      <c r="Z74" s="386">
        <v>0</v>
      </c>
      <c r="AA74" s="386">
        <v>1</v>
      </c>
      <c r="AB74" s="375"/>
      <c r="AC74" s="375"/>
      <c r="AD74" s="386" t="s">
        <v>1537</v>
      </c>
      <c r="AE74" s="386">
        <v>0</v>
      </c>
      <c r="AF74" s="386">
        <v>0</v>
      </c>
      <c r="AG74" s="386">
        <v>0</v>
      </c>
      <c r="AH74" s="386">
        <v>0</v>
      </c>
      <c r="AI74" s="386">
        <v>0</v>
      </c>
      <c r="AJ74" s="386">
        <v>0</v>
      </c>
      <c r="AK74" s="386">
        <v>0</v>
      </c>
      <c r="AL74" s="386">
        <v>0</v>
      </c>
      <c r="AM74" s="386">
        <v>0</v>
      </c>
      <c r="AN74" s="386">
        <v>0</v>
      </c>
      <c r="AO74" s="386">
        <v>0</v>
      </c>
      <c r="AP74" s="386">
        <v>0</v>
      </c>
      <c r="AQ74" s="386">
        <v>0</v>
      </c>
      <c r="AR74" s="386">
        <v>0</v>
      </c>
      <c r="AS74" s="386">
        <v>1</v>
      </c>
      <c r="AT74" s="386">
        <v>0</v>
      </c>
      <c r="AU74" s="386">
        <v>0</v>
      </c>
      <c r="AV74" s="386">
        <v>0</v>
      </c>
      <c r="AW74" s="386">
        <v>0</v>
      </c>
      <c r="AX74" s="386">
        <v>0</v>
      </c>
      <c r="AY74" s="386">
        <v>0</v>
      </c>
      <c r="AZ74" s="386">
        <v>0</v>
      </c>
      <c r="BA74" s="386"/>
      <c r="BB74" s="386"/>
      <c r="BC74" s="386">
        <v>0</v>
      </c>
      <c r="BD74" s="386">
        <v>0</v>
      </c>
      <c r="BE74" s="386">
        <v>1</v>
      </c>
    </row>
    <row r="75" spans="2:57" x14ac:dyDescent="0.15">
      <c r="B75" s="376" t="s">
        <v>955</v>
      </c>
      <c r="C75" s="377" t="s">
        <v>1538</v>
      </c>
      <c r="D75" s="378" t="s">
        <v>1310</v>
      </c>
      <c r="E75" s="386">
        <v>0</v>
      </c>
      <c r="F75" s="386">
        <v>0</v>
      </c>
      <c r="G75" s="386">
        <v>0</v>
      </c>
      <c r="H75" s="386">
        <v>0</v>
      </c>
      <c r="I75" s="386">
        <v>0</v>
      </c>
      <c r="J75" s="386">
        <v>0</v>
      </c>
      <c r="K75" s="386">
        <v>0</v>
      </c>
      <c r="L75" s="386">
        <v>0</v>
      </c>
      <c r="M75" s="386">
        <v>1</v>
      </c>
      <c r="N75" s="386">
        <v>0</v>
      </c>
      <c r="O75" s="386">
        <v>0</v>
      </c>
      <c r="P75" s="386">
        <v>0</v>
      </c>
      <c r="Q75" s="386">
        <v>0</v>
      </c>
      <c r="R75" s="386">
        <v>0</v>
      </c>
      <c r="S75" s="386">
        <v>0</v>
      </c>
      <c r="T75" s="386">
        <v>0</v>
      </c>
      <c r="U75" s="386">
        <v>0</v>
      </c>
      <c r="V75" s="386">
        <v>0</v>
      </c>
      <c r="W75" s="386">
        <v>0</v>
      </c>
      <c r="X75" s="386">
        <v>0</v>
      </c>
      <c r="Y75" s="386">
        <v>0</v>
      </c>
      <c r="Z75" s="386">
        <v>0</v>
      </c>
      <c r="AA75" s="386">
        <v>1</v>
      </c>
      <c r="AB75" s="375"/>
      <c r="AC75" s="375"/>
      <c r="AD75" s="386" t="s">
        <v>1538</v>
      </c>
      <c r="AE75" s="386">
        <v>0</v>
      </c>
      <c r="AF75" s="386">
        <v>0</v>
      </c>
      <c r="AG75" s="386">
        <v>0</v>
      </c>
      <c r="AH75" s="386">
        <v>0</v>
      </c>
      <c r="AI75" s="386">
        <v>0</v>
      </c>
      <c r="AJ75" s="386">
        <v>0</v>
      </c>
      <c r="AK75" s="386">
        <v>0</v>
      </c>
      <c r="AL75" s="386">
        <v>0</v>
      </c>
      <c r="AM75" s="386">
        <v>0</v>
      </c>
      <c r="AN75" s="386">
        <v>0</v>
      </c>
      <c r="AO75" s="386">
        <v>0</v>
      </c>
      <c r="AP75" s="386">
        <v>0</v>
      </c>
      <c r="AQ75" s="386">
        <v>0</v>
      </c>
      <c r="AR75" s="386">
        <v>0</v>
      </c>
      <c r="AS75" s="386">
        <v>1</v>
      </c>
      <c r="AT75" s="386">
        <v>0</v>
      </c>
      <c r="AU75" s="386">
        <v>0</v>
      </c>
      <c r="AV75" s="386">
        <v>0</v>
      </c>
      <c r="AW75" s="386">
        <v>0</v>
      </c>
      <c r="AX75" s="386">
        <v>0</v>
      </c>
      <c r="AY75" s="386">
        <v>0</v>
      </c>
      <c r="AZ75" s="386">
        <v>0</v>
      </c>
      <c r="BA75" s="386"/>
      <c r="BB75" s="386"/>
      <c r="BC75" s="386">
        <v>0</v>
      </c>
      <c r="BD75" s="386">
        <v>0</v>
      </c>
      <c r="BE75" s="386">
        <v>1</v>
      </c>
    </row>
    <row r="76" spans="2:57" x14ac:dyDescent="0.15">
      <c r="B76" s="376" t="s">
        <v>962</v>
      </c>
      <c r="C76" s="377" t="s">
        <v>1539</v>
      </c>
      <c r="D76" s="378" t="s">
        <v>1346</v>
      </c>
      <c r="E76" s="386">
        <v>0</v>
      </c>
      <c r="F76" s="386">
        <v>0</v>
      </c>
      <c r="G76" s="386">
        <v>0</v>
      </c>
      <c r="H76" s="386">
        <v>0</v>
      </c>
      <c r="I76" s="386">
        <v>0</v>
      </c>
      <c r="J76" s="386">
        <v>0</v>
      </c>
      <c r="K76" s="386">
        <v>0</v>
      </c>
      <c r="L76" s="386">
        <v>0</v>
      </c>
      <c r="M76" s="386">
        <v>1</v>
      </c>
      <c r="N76" s="386">
        <v>0</v>
      </c>
      <c r="O76" s="386">
        <v>0</v>
      </c>
      <c r="P76" s="386">
        <v>0</v>
      </c>
      <c r="Q76" s="386">
        <v>0</v>
      </c>
      <c r="R76" s="386">
        <v>0</v>
      </c>
      <c r="S76" s="386">
        <v>0</v>
      </c>
      <c r="T76" s="386">
        <v>0</v>
      </c>
      <c r="U76" s="386">
        <v>0</v>
      </c>
      <c r="V76" s="386">
        <v>0</v>
      </c>
      <c r="W76" s="386">
        <v>0</v>
      </c>
      <c r="X76" s="386">
        <v>0</v>
      </c>
      <c r="Y76" s="386">
        <v>0</v>
      </c>
      <c r="Z76" s="386">
        <v>0</v>
      </c>
      <c r="AA76" s="386">
        <v>1</v>
      </c>
      <c r="AB76" s="375"/>
      <c r="AC76" s="375"/>
      <c r="AD76" s="386" t="s">
        <v>1539</v>
      </c>
      <c r="AE76" s="386">
        <v>0</v>
      </c>
      <c r="AF76" s="386">
        <v>0</v>
      </c>
      <c r="AG76" s="386">
        <v>0</v>
      </c>
      <c r="AH76" s="386">
        <v>0</v>
      </c>
      <c r="AI76" s="386">
        <v>0</v>
      </c>
      <c r="AJ76" s="386">
        <v>0</v>
      </c>
      <c r="AK76" s="386">
        <v>0</v>
      </c>
      <c r="AL76" s="386">
        <v>0</v>
      </c>
      <c r="AM76" s="386">
        <v>0</v>
      </c>
      <c r="AN76" s="386">
        <v>0</v>
      </c>
      <c r="AO76" s="386">
        <v>0</v>
      </c>
      <c r="AP76" s="386">
        <v>0</v>
      </c>
      <c r="AQ76" s="386">
        <v>0</v>
      </c>
      <c r="AR76" s="386">
        <v>0</v>
      </c>
      <c r="AS76" s="386">
        <v>1</v>
      </c>
      <c r="AT76" s="386">
        <v>0</v>
      </c>
      <c r="AU76" s="386">
        <v>0</v>
      </c>
      <c r="AV76" s="386">
        <v>0</v>
      </c>
      <c r="AW76" s="386">
        <v>0</v>
      </c>
      <c r="AX76" s="386">
        <v>0</v>
      </c>
      <c r="AY76" s="386">
        <v>0</v>
      </c>
      <c r="AZ76" s="386">
        <v>0</v>
      </c>
      <c r="BA76" s="386"/>
      <c r="BB76" s="386"/>
      <c r="BC76" s="386">
        <v>0</v>
      </c>
      <c r="BD76" s="386">
        <v>0</v>
      </c>
      <c r="BE76" s="386">
        <v>1</v>
      </c>
    </row>
    <row r="77" spans="2:57" x14ac:dyDescent="0.15">
      <c r="B77" s="376" t="s">
        <v>963</v>
      </c>
      <c r="C77" s="377" t="s">
        <v>1540</v>
      </c>
      <c r="D77" s="378" t="s">
        <v>1398</v>
      </c>
      <c r="E77" s="386">
        <v>0</v>
      </c>
      <c r="F77" s="386">
        <v>0</v>
      </c>
      <c r="G77" s="386">
        <v>0</v>
      </c>
      <c r="H77" s="386">
        <v>0.8312112841851298</v>
      </c>
      <c r="I77" s="386">
        <v>0</v>
      </c>
      <c r="J77" s="386">
        <v>6.2558280553550866E-2</v>
      </c>
      <c r="K77" s="386">
        <v>1.6305888347437282E-3</v>
      </c>
      <c r="L77" s="386">
        <v>0</v>
      </c>
      <c r="M77" s="386">
        <v>0.10459984642657563</v>
      </c>
      <c r="N77" s="386">
        <v>0</v>
      </c>
      <c r="O77" s="386">
        <v>0</v>
      </c>
      <c r="P77" s="386">
        <v>0</v>
      </c>
      <c r="Q77" s="386">
        <v>0</v>
      </c>
      <c r="R77" s="386">
        <v>0</v>
      </c>
      <c r="S77" s="386">
        <v>0</v>
      </c>
      <c r="T77" s="386">
        <v>0</v>
      </c>
      <c r="U77" s="386">
        <v>0</v>
      </c>
      <c r="V77" s="386">
        <v>0</v>
      </c>
      <c r="W77" s="386">
        <v>0</v>
      </c>
      <c r="X77" s="386">
        <v>0</v>
      </c>
      <c r="Y77" s="386">
        <v>0</v>
      </c>
      <c r="Z77" s="386">
        <v>0</v>
      </c>
      <c r="AA77" s="386">
        <v>1</v>
      </c>
      <c r="AB77" s="375"/>
      <c r="AC77" s="375"/>
      <c r="AD77" s="386" t="s">
        <v>1540</v>
      </c>
      <c r="AE77" s="386">
        <v>0</v>
      </c>
      <c r="AF77" s="386">
        <v>0</v>
      </c>
      <c r="AG77" s="386">
        <v>0</v>
      </c>
      <c r="AH77" s="386">
        <v>0</v>
      </c>
      <c r="AI77" s="386">
        <v>0</v>
      </c>
      <c r="AJ77" s="386">
        <v>0</v>
      </c>
      <c r="AK77" s="386">
        <v>0</v>
      </c>
      <c r="AL77" s="386">
        <v>0</v>
      </c>
      <c r="AM77" s="386">
        <v>0</v>
      </c>
      <c r="AN77" s="386">
        <v>0.8312112841851298</v>
      </c>
      <c r="AO77" s="386">
        <v>1.6305888347437282E-3</v>
      </c>
      <c r="AP77" s="386">
        <v>6.2558280553550866E-2</v>
      </c>
      <c r="AQ77" s="386">
        <v>0</v>
      </c>
      <c r="AR77" s="386">
        <v>0</v>
      </c>
      <c r="AS77" s="386">
        <v>0.10459984642657563</v>
      </c>
      <c r="AT77" s="386">
        <v>0</v>
      </c>
      <c r="AU77" s="386">
        <v>0</v>
      </c>
      <c r="AV77" s="386">
        <v>0</v>
      </c>
      <c r="AW77" s="386">
        <v>0</v>
      </c>
      <c r="AX77" s="386">
        <v>0</v>
      </c>
      <c r="AY77" s="386">
        <v>0</v>
      </c>
      <c r="AZ77" s="386">
        <v>0</v>
      </c>
      <c r="BA77" s="386"/>
      <c r="BB77" s="386"/>
      <c r="BC77" s="386">
        <v>0</v>
      </c>
      <c r="BD77" s="386">
        <v>0</v>
      </c>
      <c r="BE77" s="386">
        <v>1</v>
      </c>
    </row>
    <row r="78" spans="2:57" x14ac:dyDescent="0.15">
      <c r="B78" s="376" t="s">
        <v>974</v>
      </c>
      <c r="C78" s="377" t="s">
        <v>1541</v>
      </c>
      <c r="D78" s="378" t="s">
        <v>1311</v>
      </c>
      <c r="E78" s="386">
        <v>0</v>
      </c>
      <c r="F78" s="386">
        <v>0</v>
      </c>
      <c r="G78" s="386">
        <v>0</v>
      </c>
      <c r="H78" s="386">
        <v>0</v>
      </c>
      <c r="I78" s="386">
        <v>0</v>
      </c>
      <c r="J78" s="386">
        <v>0</v>
      </c>
      <c r="K78" s="386">
        <v>0</v>
      </c>
      <c r="L78" s="386">
        <v>0</v>
      </c>
      <c r="M78" s="386">
        <v>0</v>
      </c>
      <c r="N78" s="386">
        <v>0</v>
      </c>
      <c r="O78" s="386">
        <v>0</v>
      </c>
      <c r="P78" s="386">
        <v>8.619677381770996E-2</v>
      </c>
      <c r="Q78" s="386">
        <v>0</v>
      </c>
      <c r="R78" s="386">
        <v>0.91380322618228993</v>
      </c>
      <c r="S78" s="386">
        <v>0</v>
      </c>
      <c r="T78" s="386">
        <v>0</v>
      </c>
      <c r="U78" s="386">
        <v>0</v>
      </c>
      <c r="V78" s="386">
        <v>0</v>
      </c>
      <c r="W78" s="386">
        <v>0</v>
      </c>
      <c r="X78" s="386">
        <v>0</v>
      </c>
      <c r="Y78" s="386">
        <v>0</v>
      </c>
      <c r="Z78" s="386">
        <v>0</v>
      </c>
      <c r="AA78" s="386">
        <v>0.99999999999999989</v>
      </c>
      <c r="AB78" s="375"/>
      <c r="AC78" s="375"/>
      <c r="AD78" s="386" t="s">
        <v>1541</v>
      </c>
      <c r="AE78" s="386">
        <v>0</v>
      </c>
      <c r="AF78" s="386">
        <v>0</v>
      </c>
      <c r="AG78" s="386">
        <v>0</v>
      </c>
      <c r="AH78" s="386">
        <v>0</v>
      </c>
      <c r="AI78" s="386">
        <v>0</v>
      </c>
      <c r="AJ78" s="386">
        <v>0</v>
      </c>
      <c r="AK78" s="386">
        <v>0</v>
      </c>
      <c r="AL78" s="386">
        <v>0</v>
      </c>
      <c r="AM78" s="386">
        <v>0</v>
      </c>
      <c r="AN78" s="386">
        <v>0</v>
      </c>
      <c r="AO78" s="386">
        <v>0</v>
      </c>
      <c r="AP78" s="386">
        <v>0</v>
      </c>
      <c r="AQ78" s="386">
        <v>0</v>
      </c>
      <c r="AR78" s="386">
        <v>0</v>
      </c>
      <c r="AS78" s="386">
        <v>0</v>
      </c>
      <c r="AT78" s="386">
        <v>8.619677381770996E-2</v>
      </c>
      <c r="AU78" s="386">
        <v>0</v>
      </c>
      <c r="AV78" s="386">
        <v>0</v>
      </c>
      <c r="AW78" s="386">
        <v>0</v>
      </c>
      <c r="AX78" s="386">
        <v>0</v>
      </c>
      <c r="AY78" s="386">
        <v>0</v>
      </c>
      <c r="AZ78" s="386">
        <v>0</v>
      </c>
      <c r="BA78" s="386"/>
      <c r="BB78" s="386"/>
      <c r="BC78" s="386">
        <v>0</v>
      </c>
      <c r="BD78" s="386">
        <v>0.91380322618228993</v>
      </c>
      <c r="BE78" s="386">
        <v>0.99999999999999989</v>
      </c>
    </row>
    <row r="79" spans="2:57" x14ac:dyDescent="0.15">
      <c r="B79" s="376" t="s">
        <v>984</v>
      </c>
      <c r="C79" s="377" t="s">
        <v>1542</v>
      </c>
      <c r="D79" s="378" t="s">
        <v>1210</v>
      </c>
      <c r="E79" s="386">
        <v>0</v>
      </c>
      <c r="F79" s="386">
        <v>0</v>
      </c>
      <c r="G79" s="386">
        <v>0</v>
      </c>
      <c r="H79" s="386">
        <v>0</v>
      </c>
      <c r="I79" s="386">
        <v>0</v>
      </c>
      <c r="J79" s="386">
        <v>0</v>
      </c>
      <c r="K79" s="386">
        <v>0</v>
      </c>
      <c r="L79" s="386">
        <v>0</v>
      </c>
      <c r="M79" s="386">
        <v>0</v>
      </c>
      <c r="N79" s="386">
        <v>0</v>
      </c>
      <c r="O79" s="386">
        <v>0</v>
      </c>
      <c r="P79" s="386">
        <v>0</v>
      </c>
      <c r="Q79" s="386">
        <v>0</v>
      </c>
      <c r="R79" s="386">
        <v>0.52145555710841973</v>
      </c>
      <c r="S79" s="386">
        <v>1.6977645728167109E-2</v>
      </c>
      <c r="T79" s="386">
        <v>0</v>
      </c>
      <c r="U79" s="386">
        <v>0</v>
      </c>
      <c r="V79" s="386">
        <v>0</v>
      </c>
      <c r="W79" s="386">
        <v>0</v>
      </c>
      <c r="X79" s="386">
        <v>0.4615667971634132</v>
      </c>
      <c r="Y79" s="386">
        <v>0</v>
      </c>
      <c r="Z79" s="386">
        <v>0</v>
      </c>
      <c r="AA79" s="386">
        <v>1</v>
      </c>
      <c r="AB79" s="375"/>
      <c r="AC79" s="375"/>
      <c r="AD79" s="386" t="s">
        <v>1542</v>
      </c>
      <c r="AE79" s="386">
        <v>0</v>
      </c>
      <c r="AF79" s="386">
        <v>1.6977645728167109E-2</v>
      </c>
      <c r="AG79" s="386">
        <v>0</v>
      </c>
      <c r="AH79" s="386">
        <v>0.4615667971634132</v>
      </c>
      <c r="AI79" s="386">
        <v>0</v>
      </c>
      <c r="AJ79" s="386">
        <v>0</v>
      </c>
      <c r="AK79" s="386">
        <v>0</v>
      </c>
      <c r="AL79" s="386">
        <v>0</v>
      </c>
      <c r="AM79" s="386">
        <v>0</v>
      </c>
      <c r="AN79" s="386">
        <v>0</v>
      </c>
      <c r="AO79" s="386">
        <v>0</v>
      </c>
      <c r="AP79" s="386">
        <v>0</v>
      </c>
      <c r="AQ79" s="386">
        <v>0</v>
      </c>
      <c r="AR79" s="386">
        <v>0</v>
      </c>
      <c r="AS79" s="386">
        <v>0</v>
      </c>
      <c r="AT79" s="386">
        <v>0</v>
      </c>
      <c r="AU79" s="386">
        <v>0</v>
      </c>
      <c r="AV79" s="386">
        <v>0</v>
      </c>
      <c r="AW79" s="386">
        <v>0</v>
      </c>
      <c r="AX79" s="386">
        <v>0</v>
      </c>
      <c r="AY79" s="386">
        <v>0</v>
      </c>
      <c r="AZ79" s="386">
        <v>0</v>
      </c>
      <c r="BA79" s="386"/>
      <c r="BB79" s="386"/>
      <c r="BC79" s="386">
        <v>0</v>
      </c>
      <c r="BD79" s="386">
        <v>0.52145555710841973</v>
      </c>
      <c r="BE79" s="386">
        <v>1</v>
      </c>
    </row>
    <row r="80" spans="2:57" x14ac:dyDescent="0.15">
      <c r="B80" s="376" t="s">
        <v>980</v>
      </c>
      <c r="C80" s="377" t="s">
        <v>1543</v>
      </c>
      <c r="D80" s="378" t="s">
        <v>1312</v>
      </c>
      <c r="E80" s="386">
        <v>0</v>
      </c>
      <c r="F80" s="386">
        <v>0</v>
      </c>
      <c r="G80" s="386">
        <v>0</v>
      </c>
      <c r="H80" s="386">
        <v>0.29929138824629858</v>
      </c>
      <c r="I80" s="386">
        <v>0</v>
      </c>
      <c r="J80" s="386">
        <v>0.70070861175370136</v>
      </c>
      <c r="K80" s="386">
        <v>0</v>
      </c>
      <c r="L80" s="386">
        <v>0</v>
      </c>
      <c r="M80" s="386">
        <v>0</v>
      </c>
      <c r="N80" s="386">
        <v>0</v>
      </c>
      <c r="O80" s="386">
        <v>0</v>
      </c>
      <c r="P80" s="386">
        <v>0</v>
      </c>
      <c r="Q80" s="386">
        <v>0</v>
      </c>
      <c r="R80" s="386">
        <v>0</v>
      </c>
      <c r="S80" s="386">
        <v>0</v>
      </c>
      <c r="T80" s="386">
        <v>0</v>
      </c>
      <c r="U80" s="386">
        <v>0</v>
      </c>
      <c r="V80" s="386">
        <v>0</v>
      </c>
      <c r="W80" s="386">
        <v>0</v>
      </c>
      <c r="X80" s="386">
        <v>0</v>
      </c>
      <c r="Y80" s="386">
        <v>0</v>
      </c>
      <c r="Z80" s="386">
        <v>0</v>
      </c>
      <c r="AA80" s="386">
        <v>1</v>
      </c>
      <c r="AB80" s="375"/>
      <c r="AC80" s="375"/>
      <c r="AD80" s="386" t="s">
        <v>1543</v>
      </c>
      <c r="AE80" s="386">
        <v>0</v>
      </c>
      <c r="AF80" s="386">
        <v>0</v>
      </c>
      <c r="AG80" s="386">
        <v>0</v>
      </c>
      <c r="AH80" s="386">
        <v>0</v>
      </c>
      <c r="AI80" s="386">
        <v>0</v>
      </c>
      <c r="AJ80" s="386">
        <v>0</v>
      </c>
      <c r="AK80" s="386">
        <v>0</v>
      </c>
      <c r="AL80" s="386">
        <v>0</v>
      </c>
      <c r="AM80" s="386">
        <v>0</v>
      </c>
      <c r="AN80" s="386">
        <v>0.29929138824629858</v>
      </c>
      <c r="AO80" s="386">
        <v>0</v>
      </c>
      <c r="AP80" s="386">
        <v>0.70070861175370136</v>
      </c>
      <c r="AQ80" s="386">
        <v>0</v>
      </c>
      <c r="AR80" s="386">
        <v>0</v>
      </c>
      <c r="AS80" s="386">
        <v>0</v>
      </c>
      <c r="AT80" s="386">
        <v>0</v>
      </c>
      <c r="AU80" s="386">
        <v>0</v>
      </c>
      <c r="AV80" s="386">
        <v>0</v>
      </c>
      <c r="AW80" s="386">
        <v>0</v>
      </c>
      <c r="AX80" s="386">
        <v>0</v>
      </c>
      <c r="AY80" s="386">
        <v>0</v>
      </c>
      <c r="AZ80" s="386">
        <v>0</v>
      </c>
      <c r="BA80" s="386"/>
      <c r="BB80" s="386"/>
      <c r="BC80" s="386">
        <v>0</v>
      </c>
      <c r="BD80" s="386">
        <v>0</v>
      </c>
      <c r="BE80" s="386">
        <v>1</v>
      </c>
    </row>
    <row r="81" spans="2:57" s="383" customFormat="1" x14ac:dyDescent="0.15">
      <c r="B81" s="379" t="s">
        <v>964</v>
      </c>
      <c r="C81" s="380" t="s">
        <v>1544</v>
      </c>
      <c r="D81" s="381" t="s">
        <v>1347</v>
      </c>
      <c r="E81" s="386">
        <v>0</v>
      </c>
      <c r="F81" s="386">
        <v>0</v>
      </c>
      <c r="G81" s="386">
        <v>0</v>
      </c>
      <c r="H81" s="386">
        <v>0</v>
      </c>
      <c r="I81" s="386">
        <v>0</v>
      </c>
      <c r="J81" s="386">
        <v>7.3664481520903644E-2</v>
      </c>
      <c r="K81" s="386">
        <v>0.58580801971385277</v>
      </c>
      <c r="L81" s="386">
        <v>0</v>
      </c>
      <c r="M81" s="386">
        <v>0.34052749876524369</v>
      </c>
      <c r="N81" s="386">
        <v>0</v>
      </c>
      <c r="O81" s="386">
        <v>0</v>
      </c>
      <c r="P81" s="386">
        <v>0</v>
      </c>
      <c r="Q81" s="386">
        <v>0</v>
      </c>
      <c r="R81" s="386">
        <v>0</v>
      </c>
      <c r="S81" s="386">
        <v>0</v>
      </c>
      <c r="T81" s="386">
        <v>0</v>
      </c>
      <c r="U81" s="386">
        <v>0</v>
      </c>
      <c r="V81" s="386">
        <v>0</v>
      </c>
      <c r="W81" s="386">
        <v>0</v>
      </c>
      <c r="X81" s="386">
        <v>0</v>
      </c>
      <c r="Y81" s="386">
        <v>0</v>
      </c>
      <c r="Z81" s="386">
        <v>0</v>
      </c>
      <c r="AA81" s="386">
        <v>1</v>
      </c>
      <c r="AB81" s="382"/>
      <c r="AC81" s="382"/>
      <c r="AD81" s="386" t="s">
        <v>1544</v>
      </c>
      <c r="AE81" s="386">
        <v>0</v>
      </c>
      <c r="AF81" s="386">
        <v>0</v>
      </c>
      <c r="AG81" s="386">
        <v>0</v>
      </c>
      <c r="AH81" s="386">
        <v>0</v>
      </c>
      <c r="AI81" s="386">
        <v>0</v>
      </c>
      <c r="AJ81" s="386">
        <v>0</v>
      </c>
      <c r="AK81" s="386">
        <v>0</v>
      </c>
      <c r="AL81" s="386">
        <v>0</v>
      </c>
      <c r="AM81" s="386">
        <v>0</v>
      </c>
      <c r="AN81" s="386">
        <v>0</v>
      </c>
      <c r="AO81" s="386">
        <v>0.58580801971385277</v>
      </c>
      <c r="AP81" s="386">
        <v>7.3664481520903644E-2</v>
      </c>
      <c r="AQ81" s="386">
        <v>0</v>
      </c>
      <c r="AR81" s="386">
        <v>0</v>
      </c>
      <c r="AS81" s="386">
        <v>0.34052749876524369</v>
      </c>
      <c r="AT81" s="386">
        <v>0</v>
      </c>
      <c r="AU81" s="386">
        <v>0</v>
      </c>
      <c r="AV81" s="386">
        <v>0</v>
      </c>
      <c r="AW81" s="386">
        <v>0</v>
      </c>
      <c r="AX81" s="386">
        <v>0</v>
      </c>
      <c r="AY81" s="386">
        <v>0</v>
      </c>
      <c r="AZ81" s="386">
        <v>0</v>
      </c>
      <c r="BA81" s="386"/>
      <c r="BB81" s="386"/>
      <c r="BC81" s="386">
        <v>0</v>
      </c>
      <c r="BD81" s="386">
        <v>0</v>
      </c>
      <c r="BE81" s="386">
        <v>1</v>
      </c>
    </row>
    <row r="82" spans="2:57" x14ac:dyDescent="0.15">
      <c r="B82" s="376" t="s">
        <v>918</v>
      </c>
      <c r="C82" s="377" t="s">
        <v>1545</v>
      </c>
      <c r="D82" s="378" t="s">
        <v>1348</v>
      </c>
      <c r="E82" s="386">
        <v>0</v>
      </c>
      <c r="F82" s="386">
        <v>0</v>
      </c>
      <c r="G82" s="386">
        <v>0</v>
      </c>
      <c r="H82" s="386">
        <v>0</v>
      </c>
      <c r="I82" s="386">
        <v>0</v>
      </c>
      <c r="J82" s="386">
        <v>0</v>
      </c>
      <c r="K82" s="386">
        <v>0</v>
      </c>
      <c r="L82" s="386">
        <v>0</v>
      </c>
      <c r="M82" s="386">
        <v>0</v>
      </c>
      <c r="N82" s="386">
        <v>0</v>
      </c>
      <c r="O82" s="386">
        <v>0</v>
      </c>
      <c r="P82" s="386">
        <v>0</v>
      </c>
      <c r="Q82" s="386">
        <v>0</v>
      </c>
      <c r="R82" s="386">
        <v>0</v>
      </c>
      <c r="S82" s="386">
        <v>0</v>
      </c>
      <c r="T82" s="386">
        <v>0</v>
      </c>
      <c r="U82" s="386">
        <v>0</v>
      </c>
      <c r="V82" s="386">
        <v>1</v>
      </c>
      <c r="W82" s="386">
        <v>0</v>
      </c>
      <c r="X82" s="386">
        <v>0</v>
      </c>
      <c r="Y82" s="386">
        <v>0</v>
      </c>
      <c r="Z82" s="386">
        <v>0</v>
      </c>
      <c r="AA82" s="386">
        <v>1</v>
      </c>
      <c r="AB82" s="375"/>
      <c r="AC82" s="375"/>
      <c r="AD82" s="386" t="s">
        <v>1545</v>
      </c>
      <c r="AE82" s="386">
        <v>1</v>
      </c>
      <c r="AF82" s="386">
        <v>0</v>
      </c>
      <c r="AG82" s="386">
        <v>0</v>
      </c>
      <c r="AH82" s="386">
        <v>0</v>
      </c>
      <c r="AI82" s="386">
        <v>0</v>
      </c>
      <c r="AJ82" s="386">
        <v>0</v>
      </c>
      <c r="AK82" s="386">
        <v>0</v>
      </c>
      <c r="AL82" s="386">
        <v>0</v>
      </c>
      <c r="AM82" s="386">
        <v>0</v>
      </c>
      <c r="AN82" s="386">
        <v>0</v>
      </c>
      <c r="AO82" s="386">
        <v>0</v>
      </c>
      <c r="AP82" s="386">
        <v>0</v>
      </c>
      <c r="AQ82" s="386">
        <v>0</v>
      </c>
      <c r="AR82" s="386">
        <v>0</v>
      </c>
      <c r="AS82" s="386">
        <v>0</v>
      </c>
      <c r="AT82" s="386">
        <v>0</v>
      </c>
      <c r="AU82" s="386">
        <v>0</v>
      </c>
      <c r="AV82" s="386">
        <v>0</v>
      </c>
      <c r="AW82" s="386">
        <v>0</v>
      </c>
      <c r="AX82" s="386">
        <v>0</v>
      </c>
      <c r="AY82" s="386">
        <v>0</v>
      </c>
      <c r="AZ82" s="386">
        <v>0</v>
      </c>
      <c r="BA82" s="386"/>
      <c r="BB82" s="386"/>
      <c r="BC82" s="386">
        <v>0</v>
      </c>
      <c r="BD82" s="386">
        <v>0</v>
      </c>
      <c r="BE82" s="386">
        <v>1</v>
      </c>
    </row>
    <row r="83" spans="2:57" x14ac:dyDescent="0.15">
      <c r="B83" s="376" t="s">
        <v>919</v>
      </c>
      <c r="C83" s="377" t="s">
        <v>1546</v>
      </c>
      <c r="D83" s="378" t="s">
        <v>1349</v>
      </c>
      <c r="E83" s="386">
        <v>0</v>
      </c>
      <c r="F83" s="386">
        <v>0</v>
      </c>
      <c r="G83" s="386">
        <v>0</v>
      </c>
      <c r="H83" s="386">
        <v>0</v>
      </c>
      <c r="I83" s="386">
        <v>0</v>
      </c>
      <c r="J83" s="386">
        <v>0</v>
      </c>
      <c r="K83" s="386">
        <v>0</v>
      </c>
      <c r="L83" s="386">
        <v>0</v>
      </c>
      <c r="M83" s="386">
        <v>0</v>
      </c>
      <c r="N83" s="386">
        <v>0</v>
      </c>
      <c r="O83" s="386">
        <v>0</v>
      </c>
      <c r="P83" s="386">
        <v>0</v>
      </c>
      <c r="Q83" s="386">
        <v>0</v>
      </c>
      <c r="R83" s="386">
        <v>0</v>
      </c>
      <c r="S83" s="386">
        <v>0</v>
      </c>
      <c r="T83" s="386">
        <v>0</v>
      </c>
      <c r="U83" s="386">
        <v>0</v>
      </c>
      <c r="V83" s="386">
        <v>1</v>
      </c>
      <c r="W83" s="386">
        <v>0</v>
      </c>
      <c r="X83" s="386">
        <v>0</v>
      </c>
      <c r="Y83" s="386">
        <v>0</v>
      </c>
      <c r="Z83" s="386">
        <v>0</v>
      </c>
      <c r="AA83" s="386">
        <v>1</v>
      </c>
      <c r="AB83" s="375"/>
      <c r="AC83" s="375"/>
      <c r="AD83" s="386" t="s">
        <v>1546</v>
      </c>
      <c r="AE83" s="386">
        <v>1</v>
      </c>
      <c r="AF83" s="386">
        <v>0</v>
      </c>
      <c r="AG83" s="386">
        <v>0</v>
      </c>
      <c r="AH83" s="386">
        <v>0</v>
      </c>
      <c r="AI83" s="386">
        <v>0</v>
      </c>
      <c r="AJ83" s="386">
        <v>0</v>
      </c>
      <c r="AK83" s="386">
        <v>0</v>
      </c>
      <c r="AL83" s="386">
        <v>0</v>
      </c>
      <c r="AM83" s="386">
        <v>0</v>
      </c>
      <c r="AN83" s="386">
        <v>0</v>
      </c>
      <c r="AO83" s="386">
        <v>0</v>
      </c>
      <c r="AP83" s="386">
        <v>0</v>
      </c>
      <c r="AQ83" s="386">
        <v>0</v>
      </c>
      <c r="AR83" s="386">
        <v>0</v>
      </c>
      <c r="AS83" s="386">
        <v>0</v>
      </c>
      <c r="AT83" s="386">
        <v>0</v>
      </c>
      <c r="AU83" s="386">
        <v>0</v>
      </c>
      <c r="AV83" s="386">
        <v>0</v>
      </c>
      <c r="AW83" s="386">
        <v>0</v>
      </c>
      <c r="AX83" s="386">
        <v>0</v>
      </c>
      <c r="AY83" s="386">
        <v>0</v>
      </c>
      <c r="AZ83" s="386">
        <v>0</v>
      </c>
      <c r="BA83" s="386"/>
      <c r="BB83" s="386"/>
      <c r="BC83" s="386">
        <v>0</v>
      </c>
      <c r="BD83" s="386">
        <v>0</v>
      </c>
      <c r="BE83" s="386">
        <v>1</v>
      </c>
    </row>
    <row r="84" spans="2:57" x14ac:dyDescent="0.15">
      <c r="B84" s="376" t="s">
        <v>981</v>
      </c>
      <c r="C84" s="377" t="s">
        <v>1547</v>
      </c>
      <c r="D84" s="378" t="s">
        <v>1313</v>
      </c>
      <c r="E84" s="386">
        <v>0</v>
      </c>
      <c r="F84" s="386">
        <v>0</v>
      </c>
      <c r="G84" s="386">
        <v>0</v>
      </c>
      <c r="H84" s="386">
        <v>0</v>
      </c>
      <c r="I84" s="386">
        <v>0</v>
      </c>
      <c r="J84" s="386">
        <v>0.26244848508207708</v>
      </c>
      <c r="K84" s="386">
        <v>0.59748874560118836</v>
      </c>
      <c r="L84" s="386">
        <v>0.1400627693167345</v>
      </c>
      <c r="M84" s="386">
        <v>0</v>
      </c>
      <c r="N84" s="386">
        <v>0</v>
      </c>
      <c r="O84" s="386">
        <v>0</v>
      </c>
      <c r="P84" s="386">
        <v>0</v>
      </c>
      <c r="Q84" s="386">
        <v>0</v>
      </c>
      <c r="R84" s="386">
        <v>0</v>
      </c>
      <c r="S84" s="386">
        <v>0</v>
      </c>
      <c r="T84" s="386">
        <v>0</v>
      </c>
      <c r="U84" s="386">
        <v>0</v>
      </c>
      <c r="V84" s="386">
        <v>0</v>
      </c>
      <c r="W84" s="386">
        <v>0</v>
      </c>
      <c r="X84" s="386">
        <v>0</v>
      </c>
      <c r="Y84" s="386">
        <v>0</v>
      </c>
      <c r="Z84" s="386">
        <v>0</v>
      </c>
      <c r="AA84" s="386">
        <v>1</v>
      </c>
      <c r="AB84" s="375"/>
      <c r="AC84" s="375"/>
      <c r="AD84" s="386" t="s">
        <v>1547</v>
      </c>
      <c r="AE84" s="386">
        <v>0</v>
      </c>
      <c r="AF84" s="386">
        <v>0</v>
      </c>
      <c r="AG84" s="386">
        <v>0</v>
      </c>
      <c r="AH84" s="386">
        <v>0</v>
      </c>
      <c r="AI84" s="386">
        <v>0</v>
      </c>
      <c r="AJ84" s="386">
        <v>0</v>
      </c>
      <c r="AK84" s="386">
        <v>0</v>
      </c>
      <c r="AL84" s="386">
        <v>0</v>
      </c>
      <c r="AM84" s="386">
        <v>0</v>
      </c>
      <c r="AN84" s="386">
        <v>0</v>
      </c>
      <c r="AO84" s="386">
        <v>0.59748874560118836</v>
      </c>
      <c r="AP84" s="386">
        <v>0.26244848508207708</v>
      </c>
      <c r="AQ84" s="386">
        <v>0.1400627693167345</v>
      </c>
      <c r="AR84" s="386">
        <v>0</v>
      </c>
      <c r="AS84" s="386">
        <v>0</v>
      </c>
      <c r="AT84" s="386">
        <v>0</v>
      </c>
      <c r="AU84" s="386">
        <v>0</v>
      </c>
      <c r="AV84" s="386">
        <v>0</v>
      </c>
      <c r="AW84" s="386">
        <v>0</v>
      </c>
      <c r="AX84" s="386">
        <v>0</v>
      </c>
      <c r="AY84" s="386">
        <v>0</v>
      </c>
      <c r="AZ84" s="386">
        <v>0</v>
      </c>
      <c r="BA84" s="386"/>
      <c r="BB84" s="386"/>
      <c r="BC84" s="386">
        <v>0</v>
      </c>
      <c r="BD84" s="386">
        <v>0</v>
      </c>
      <c r="BE84" s="386">
        <v>1</v>
      </c>
    </row>
    <row r="85" spans="2:57" x14ac:dyDescent="0.15">
      <c r="B85" s="376" t="s">
        <v>982</v>
      </c>
      <c r="C85" s="377" t="s">
        <v>1548</v>
      </c>
      <c r="D85" s="378" t="s">
        <v>1314</v>
      </c>
      <c r="E85" s="386">
        <v>0</v>
      </c>
      <c r="F85" s="386">
        <v>7.4189036782751211E-2</v>
      </c>
      <c r="G85" s="386">
        <v>0</v>
      </c>
      <c r="H85" s="386">
        <v>8.8323840248587443E-2</v>
      </c>
      <c r="I85" s="386">
        <v>0</v>
      </c>
      <c r="J85" s="386">
        <v>0.82620777933756695</v>
      </c>
      <c r="K85" s="386">
        <v>0</v>
      </c>
      <c r="L85" s="386">
        <v>0</v>
      </c>
      <c r="M85" s="386">
        <v>0</v>
      </c>
      <c r="N85" s="386">
        <v>0</v>
      </c>
      <c r="O85" s="386">
        <v>0</v>
      </c>
      <c r="P85" s="386">
        <v>0</v>
      </c>
      <c r="Q85" s="386">
        <v>0</v>
      </c>
      <c r="R85" s="386">
        <v>0</v>
      </c>
      <c r="S85" s="386">
        <v>1.1279343631094419E-2</v>
      </c>
      <c r="T85" s="386">
        <v>0</v>
      </c>
      <c r="U85" s="386">
        <v>0</v>
      </c>
      <c r="V85" s="386">
        <v>0</v>
      </c>
      <c r="W85" s="386">
        <v>0</v>
      </c>
      <c r="X85" s="386">
        <v>0</v>
      </c>
      <c r="Y85" s="386">
        <v>0</v>
      </c>
      <c r="Z85" s="386">
        <v>0</v>
      </c>
      <c r="AA85" s="386">
        <v>1</v>
      </c>
      <c r="AB85" s="375"/>
      <c r="AC85" s="375"/>
      <c r="AD85" s="386" t="s">
        <v>1548</v>
      </c>
      <c r="AE85" s="386">
        <v>0</v>
      </c>
      <c r="AF85" s="386">
        <v>1.1279343631094419E-2</v>
      </c>
      <c r="AG85" s="386">
        <v>0</v>
      </c>
      <c r="AH85" s="386">
        <v>0</v>
      </c>
      <c r="AI85" s="386">
        <v>0</v>
      </c>
      <c r="AJ85" s="386">
        <v>0</v>
      </c>
      <c r="AK85" s="386">
        <v>0</v>
      </c>
      <c r="AL85" s="386">
        <v>0</v>
      </c>
      <c r="AM85" s="386">
        <v>0</v>
      </c>
      <c r="AN85" s="386">
        <v>0.16251287703133865</v>
      </c>
      <c r="AO85" s="386">
        <v>0</v>
      </c>
      <c r="AP85" s="386">
        <v>0.82620777933756695</v>
      </c>
      <c r="AQ85" s="386">
        <v>0</v>
      </c>
      <c r="AR85" s="386">
        <v>0</v>
      </c>
      <c r="AS85" s="386">
        <v>0</v>
      </c>
      <c r="AT85" s="386">
        <v>0</v>
      </c>
      <c r="AU85" s="386">
        <v>0</v>
      </c>
      <c r="AV85" s="386">
        <v>0</v>
      </c>
      <c r="AW85" s="386">
        <v>0</v>
      </c>
      <c r="AX85" s="386">
        <v>0</v>
      </c>
      <c r="AY85" s="386">
        <v>0</v>
      </c>
      <c r="AZ85" s="386">
        <v>0</v>
      </c>
      <c r="BA85" s="386"/>
      <c r="BB85" s="386"/>
      <c r="BC85" s="386">
        <v>0</v>
      </c>
      <c r="BD85" s="386">
        <v>0</v>
      </c>
      <c r="BE85" s="386">
        <v>1</v>
      </c>
    </row>
    <row r="86" spans="2:57" x14ac:dyDescent="0.15">
      <c r="B86" s="376" t="s">
        <v>910</v>
      </c>
      <c r="C86" s="377" t="s">
        <v>1549</v>
      </c>
      <c r="D86" s="378" t="s">
        <v>1352</v>
      </c>
      <c r="E86" s="386">
        <v>0</v>
      </c>
      <c r="F86" s="386">
        <v>0</v>
      </c>
      <c r="G86" s="386">
        <v>0</v>
      </c>
      <c r="H86" s="386">
        <v>0</v>
      </c>
      <c r="I86" s="386">
        <v>0</v>
      </c>
      <c r="J86" s="386">
        <v>0</v>
      </c>
      <c r="K86" s="386">
        <v>0</v>
      </c>
      <c r="L86" s="386">
        <v>0</v>
      </c>
      <c r="M86" s="386">
        <v>0</v>
      </c>
      <c r="N86" s="386">
        <v>0</v>
      </c>
      <c r="O86" s="386">
        <v>0</v>
      </c>
      <c r="P86" s="386">
        <v>0</v>
      </c>
      <c r="Q86" s="386">
        <v>0</v>
      </c>
      <c r="R86" s="386">
        <v>0</v>
      </c>
      <c r="S86" s="386">
        <v>0</v>
      </c>
      <c r="T86" s="386">
        <v>0</v>
      </c>
      <c r="U86" s="386">
        <v>1</v>
      </c>
      <c r="V86" s="386">
        <v>0</v>
      </c>
      <c r="W86" s="386">
        <v>0</v>
      </c>
      <c r="X86" s="386">
        <v>0</v>
      </c>
      <c r="Y86" s="386">
        <v>0</v>
      </c>
      <c r="Z86" s="386">
        <v>0</v>
      </c>
      <c r="AA86" s="386">
        <v>1</v>
      </c>
      <c r="AB86" s="375"/>
      <c r="AC86" s="375"/>
      <c r="AD86" s="386" t="s">
        <v>1549</v>
      </c>
      <c r="AE86" s="386">
        <v>0</v>
      </c>
      <c r="AF86" s="386">
        <v>0</v>
      </c>
      <c r="AG86" s="386">
        <v>0</v>
      </c>
      <c r="AH86" s="386">
        <v>0</v>
      </c>
      <c r="AI86" s="386">
        <v>1</v>
      </c>
      <c r="AJ86" s="386">
        <v>0</v>
      </c>
      <c r="AK86" s="386">
        <v>0</v>
      </c>
      <c r="AL86" s="386">
        <v>0</v>
      </c>
      <c r="AM86" s="386">
        <v>0</v>
      </c>
      <c r="AN86" s="386">
        <v>0</v>
      </c>
      <c r="AO86" s="386">
        <v>0</v>
      </c>
      <c r="AP86" s="386">
        <v>0</v>
      </c>
      <c r="AQ86" s="386">
        <v>0</v>
      </c>
      <c r="AR86" s="386">
        <v>0</v>
      </c>
      <c r="AS86" s="386">
        <v>0</v>
      </c>
      <c r="AT86" s="386">
        <v>0</v>
      </c>
      <c r="AU86" s="386">
        <v>0</v>
      </c>
      <c r="AV86" s="386">
        <v>0</v>
      </c>
      <c r="AW86" s="386">
        <v>0</v>
      </c>
      <c r="AX86" s="386">
        <v>0</v>
      </c>
      <c r="AY86" s="386">
        <v>0</v>
      </c>
      <c r="AZ86" s="386">
        <v>0</v>
      </c>
      <c r="BA86" s="386"/>
      <c r="BB86" s="386"/>
      <c r="BC86" s="386">
        <v>0</v>
      </c>
      <c r="BD86" s="386">
        <v>0</v>
      </c>
      <c r="BE86" s="386">
        <v>1</v>
      </c>
    </row>
    <row r="87" spans="2:57" x14ac:dyDescent="0.15">
      <c r="B87" s="376" t="s">
        <v>938</v>
      </c>
      <c r="C87" s="377" t="s">
        <v>1550</v>
      </c>
      <c r="D87" s="378" t="s">
        <v>1315</v>
      </c>
      <c r="E87" s="386">
        <v>0</v>
      </c>
      <c r="F87" s="386">
        <v>0</v>
      </c>
      <c r="G87" s="386">
        <v>0</v>
      </c>
      <c r="H87" s="386">
        <v>0</v>
      </c>
      <c r="I87" s="386">
        <v>0</v>
      </c>
      <c r="J87" s="386">
        <v>0</v>
      </c>
      <c r="K87" s="386">
        <v>0</v>
      </c>
      <c r="L87" s="386">
        <v>0</v>
      </c>
      <c r="M87" s="386">
        <v>0</v>
      </c>
      <c r="N87" s="386">
        <v>0</v>
      </c>
      <c r="O87" s="386">
        <v>0</v>
      </c>
      <c r="P87" s="386">
        <v>1</v>
      </c>
      <c r="Q87" s="386">
        <v>0</v>
      </c>
      <c r="R87" s="386">
        <v>0</v>
      </c>
      <c r="S87" s="386">
        <v>0</v>
      </c>
      <c r="T87" s="386">
        <v>0</v>
      </c>
      <c r="U87" s="386">
        <v>0</v>
      </c>
      <c r="V87" s="386">
        <v>0</v>
      </c>
      <c r="W87" s="386">
        <v>0</v>
      </c>
      <c r="X87" s="386">
        <v>0</v>
      </c>
      <c r="Y87" s="386">
        <v>0</v>
      </c>
      <c r="Z87" s="386">
        <v>0</v>
      </c>
      <c r="AA87" s="386">
        <v>1</v>
      </c>
      <c r="AB87" s="375"/>
      <c r="AC87" s="375"/>
      <c r="AD87" s="386" t="s">
        <v>1550</v>
      </c>
      <c r="AE87" s="386">
        <v>0</v>
      </c>
      <c r="AF87" s="386">
        <v>0</v>
      </c>
      <c r="AG87" s="386">
        <v>0</v>
      </c>
      <c r="AH87" s="386">
        <v>0</v>
      </c>
      <c r="AI87" s="386">
        <v>0</v>
      </c>
      <c r="AJ87" s="386">
        <v>0</v>
      </c>
      <c r="AK87" s="386">
        <v>0</v>
      </c>
      <c r="AL87" s="386">
        <v>0</v>
      </c>
      <c r="AM87" s="386">
        <v>0</v>
      </c>
      <c r="AN87" s="386">
        <v>0</v>
      </c>
      <c r="AO87" s="386">
        <v>0</v>
      </c>
      <c r="AP87" s="386">
        <v>0</v>
      </c>
      <c r="AQ87" s="386">
        <v>0</v>
      </c>
      <c r="AR87" s="386">
        <v>0</v>
      </c>
      <c r="AS87" s="386">
        <v>0</v>
      </c>
      <c r="AT87" s="386">
        <v>1</v>
      </c>
      <c r="AU87" s="386">
        <v>0</v>
      </c>
      <c r="AV87" s="386">
        <v>0</v>
      </c>
      <c r="AW87" s="386">
        <v>0</v>
      </c>
      <c r="AX87" s="386">
        <v>0</v>
      </c>
      <c r="AY87" s="386">
        <v>0</v>
      </c>
      <c r="AZ87" s="386">
        <v>0</v>
      </c>
      <c r="BA87" s="386"/>
      <c r="BB87" s="386"/>
      <c r="BC87" s="386">
        <v>0</v>
      </c>
      <c r="BD87" s="386">
        <v>0</v>
      </c>
      <c r="BE87" s="386">
        <v>1</v>
      </c>
    </row>
    <row r="88" spans="2:57" x14ac:dyDescent="0.15">
      <c r="B88" s="376" t="s">
        <v>965</v>
      </c>
      <c r="C88" s="377" t="s">
        <v>1551</v>
      </c>
      <c r="D88" s="378" t="s">
        <v>1399</v>
      </c>
      <c r="E88" s="386">
        <v>0</v>
      </c>
      <c r="F88" s="386">
        <v>0</v>
      </c>
      <c r="G88" s="386">
        <v>0</v>
      </c>
      <c r="H88" s="386">
        <v>0</v>
      </c>
      <c r="I88" s="386">
        <v>0</v>
      </c>
      <c r="J88" s="386">
        <v>0</v>
      </c>
      <c r="K88" s="386">
        <v>0</v>
      </c>
      <c r="L88" s="386">
        <v>0</v>
      </c>
      <c r="M88" s="386">
        <v>0.8338133364913265</v>
      </c>
      <c r="N88" s="386">
        <v>0</v>
      </c>
      <c r="O88" s="386">
        <v>0</v>
      </c>
      <c r="P88" s="386">
        <v>0</v>
      </c>
      <c r="Q88" s="386">
        <v>0</v>
      </c>
      <c r="R88" s="386">
        <v>0.16618666350867348</v>
      </c>
      <c r="S88" s="386">
        <v>0</v>
      </c>
      <c r="T88" s="386">
        <v>0</v>
      </c>
      <c r="U88" s="386">
        <v>0</v>
      </c>
      <c r="V88" s="386">
        <v>0</v>
      </c>
      <c r="W88" s="386">
        <v>0</v>
      </c>
      <c r="X88" s="386">
        <v>0</v>
      </c>
      <c r="Y88" s="386">
        <v>0</v>
      </c>
      <c r="Z88" s="386">
        <v>0</v>
      </c>
      <c r="AA88" s="386">
        <v>1</v>
      </c>
      <c r="AB88" s="375"/>
      <c r="AC88" s="375"/>
      <c r="AD88" s="386" t="s">
        <v>1551</v>
      </c>
      <c r="AE88" s="386">
        <v>0</v>
      </c>
      <c r="AF88" s="386">
        <v>0</v>
      </c>
      <c r="AG88" s="386">
        <v>0</v>
      </c>
      <c r="AH88" s="386">
        <v>0</v>
      </c>
      <c r="AI88" s="386">
        <v>0</v>
      </c>
      <c r="AJ88" s="386">
        <v>0</v>
      </c>
      <c r="AK88" s="386">
        <v>0</v>
      </c>
      <c r="AL88" s="386">
        <v>0</v>
      </c>
      <c r="AM88" s="386">
        <v>0</v>
      </c>
      <c r="AN88" s="386">
        <v>0</v>
      </c>
      <c r="AO88" s="386">
        <v>0</v>
      </c>
      <c r="AP88" s="386">
        <v>0</v>
      </c>
      <c r="AQ88" s="386">
        <v>0</v>
      </c>
      <c r="AR88" s="386">
        <v>0</v>
      </c>
      <c r="AS88" s="386">
        <v>0.8338133364913265</v>
      </c>
      <c r="AT88" s="386">
        <v>0</v>
      </c>
      <c r="AU88" s="386">
        <v>0</v>
      </c>
      <c r="AV88" s="386">
        <v>0</v>
      </c>
      <c r="AW88" s="386">
        <v>0</v>
      </c>
      <c r="AX88" s="386">
        <v>0</v>
      </c>
      <c r="AY88" s="386">
        <v>0</v>
      </c>
      <c r="AZ88" s="386">
        <v>0</v>
      </c>
      <c r="BA88" s="386"/>
      <c r="BB88" s="386"/>
      <c r="BC88" s="386">
        <v>0</v>
      </c>
      <c r="BD88" s="386">
        <v>0.16618666350867348</v>
      </c>
      <c r="BE88" s="386">
        <v>1</v>
      </c>
    </row>
    <row r="89" spans="2:57" x14ac:dyDescent="0.15">
      <c r="B89" s="376" t="s">
        <v>978</v>
      </c>
      <c r="C89" s="377" t="s">
        <v>1552</v>
      </c>
      <c r="D89" s="378" t="s">
        <v>1209</v>
      </c>
      <c r="E89" s="386">
        <v>0</v>
      </c>
      <c r="F89" s="386">
        <v>0</v>
      </c>
      <c r="G89" s="386">
        <v>0</v>
      </c>
      <c r="H89" s="386">
        <v>0</v>
      </c>
      <c r="I89" s="386">
        <v>0</v>
      </c>
      <c r="J89" s="386">
        <v>0</v>
      </c>
      <c r="K89" s="386">
        <v>0</v>
      </c>
      <c r="L89" s="386">
        <v>0</v>
      </c>
      <c r="M89" s="386">
        <v>0</v>
      </c>
      <c r="N89" s="386">
        <v>0</v>
      </c>
      <c r="O89" s="386">
        <v>0</v>
      </c>
      <c r="P89" s="386">
        <v>1</v>
      </c>
      <c r="Q89" s="386">
        <v>0</v>
      </c>
      <c r="R89" s="386">
        <v>0</v>
      </c>
      <c r="S89" s="386">
        <v>0</v>
      </c>
      <c r="T89" s="386">
        <v>0</v>
      </c>
      <c r="U89" s="386">
        <v>0</v>
      </c>
      <c r="V89" s="386">
        <v>0</v>
      </c>
      <c r="W89" s="386">
        <v>0</v>
      </c>
      <c r="X89" s="386">
        <v>0</v>
      </c>
      <c r="Y89" s="386">
        <v>0</v>
      </c>
      <c r="Z89" s="386">
        <v>0</v>
      </c>
      <c r="AA89" s="386">
        <v>1</v>
      </c>
      <c r="AB89" s="375"/>
      <c r="AC89" s="375"/>
      <c r="AD89" s="386" t="s">
        <v>1552</v>
      </c>
      <c r="AE89" s="386">
        <v>0</v>
      </c>
      <c r="AF89" s="386">
        <v>0</v>
      </c>
      <c r="AG89" s="386">
        <v>0</v>
      </c>
      <c r="AH89" s="386">
        <v>0</v>
      </c>
      <c r="AI89" s="386">
        <v>0</v>
      </c>
      <c r="AJ89" s="386">
        <v>0</v>
      </c>
      <c r="AK89" s="386">
        <v>0</v>
      </c>
      <c r="AL89" s="386">
        <v>0</v>
      </c>
      <c r="AM89" s="386">
        <v>0</v>
      </c>
      <c r="AN89" s="386">
        <v>0</v>
      </c>
      <c r="AO89" s="386">
        <v>0</v>
      </c>
      <c r="AP89" s="386">
        <v>0</v>
      </c>
      <c r="AQ89" s="386">
        <v>0</v>
      </c>
      <c r="AR89" s="386">
        <v>0</v>
      </c>
      <c r="AS89" s="386">
        <v>0</v>
      </c>
      <c r="AT89" s="386">
        <v>1</v>
      </c>
      <c r="AU89" s="386">
        <v>0</v>
      </c>
      <c r="AV89" s="386">
        <v>0</v>
      </c>
      <c r="AW89" s="386">
        <v>0</v>
      </c>
      <c r="AX89" s="386">
        <v>0</v>
      </c>
      <c r="AY89" s="386">
        <v>0</v>
      </c>
      <c r="AZ89" s="386">
        <v>0</v>
      </c>
      <c r="BA89" s="386"/>
      <c r="BB89" s="386"/>
      <c r="BC89" s="386">
        <v>0</v>
      </c>
      <c r="BD89" s="386">
        <v>0</v>
      </c>
      <c r="BE89" s="386">
        <v>1</v>
      </c>
    </row>
    <row r="90" spans="2:57" x14ac:dyDescent="0.15">
      <c r="B90" s="376" t="s">
        <v>926</v>
      </c>
      <c r="C90" s="377" t="s">
        <v>1553</v>
      </c>
      <c r="D90" s="378" t="s">
        <v>1400</v>
      </c>
      <c r="E90" s="386">
        <v>0</v>
      </c>
      <c r="F90" s="386">
        <v>0</v>
      </c>
      <c r="G90" s="386">
        <v>0</v>
      </c>
      <c r="H90" s="386">
        <v>0</v>
      </c>
      <c r="I90" s="386">
        <v>0</v>
      </c>
      <c r="J90" s="386">
        <v>0</v>
      </c>
      <c r="K90" s="386">
        <v>0</v>
      </c>
      <c r="L90" s="386">
        <v>0</v>
      </c>
      <c r="M90" s="386">
        <v>0</v>
      </c>
      <c r="N90" s="386">
        <v>0</v>
      </c>
      <c r="O90" s="386">
        <v>0</v>
      </c>
      <c r="P90" s="386">
        <v>0</v>
      </c>
      <c r="Q90" s="386">
        <v>0</v>
      </c>
      <c r="R90" s="386">
        <v>0</v>
      </c>
      <c r="S90" s="386">
        <v>0</v>
      </c>
      <c r="T90" s="386">
        <v>0</v>
      </c>
      <c r="U90" s="386">
        <v>0</v>
      </c>
      <c r="V90" s="386">
        <v>0</v>
      </c>
      <c r="W90" s="386">
        <v>1</v>
      </c>
      <c r="X90" s="386">
        <v>0</v>
      </c>
      <c r="Y90" s="386">
        <v>0</v>
      </c>
      <c r="Z90" s="386">
        <v>0</v>
      </c>
      <c r="AA90" s="386">
        <v>1</v>
      </c>
      <c r="AB90" s="375"/>
      <c r="AC90" s="375"/>
      <c r="AD90" s="386" t="s">
        <v>1553</v>
      </c>
      <c r="AE90" s="386">
        <v>0</v>
      </c>
      <c r="AF90" s="386">
        <v>0</v>
      </c>
      <c r="AG90" s="386">
        <v>0</v>
      </c>
      <c r="AH90" s="386">
        <v>1</v>
      </c>
      <c r="AI90" s="386">
        <v>0</v>
      </c>
      <c r="AJ90" s="386">
        <v>0</v>
      </c>
      <c r="AK90" s="386">
        <v>0</v>
      </c>
      <c r="AL90" s="386">
        <v>0</v>
      </c>
      <c r="AM90" s="386">
        <v>0</v>
      </c>
      <c r="AN90" s="386">
        <v>0</v>
      </c>
      <c r="AO90" s="386">
        <v>0</v>
      </c>
      <c r="AP90" s="386">
        <v>0</v>
      </c>
      <c r="AQ90" s="386">
        <v>0</v>
      </c>
      <c r="AR90" s="386">
        <v>0</v>
      </c>
      <c r="AS90" s="386">
        <v>0</v>
      </c>
      <c r="AT90" s="386">
        <v>0</v>
      </c>
      <c r="AU90" s="386">
        <v>0</v>
      </c>
      <c r="AV90" s="386">
        <v>0</v>
      </c>
      <c r="AW90" s="386">
        <v>0</v>
      </c>
      <c r="AX90" s="386">
        <v>0</v>
      </c>
      <c r="AY90" s="386">
        <v>0</v>
      </c>
      <c r="AZ90" s="386">
        <v>0</v>
      </c>
      <c r="BA90" s="386"/>
      <c r="BB90" s="386"/>
      <c r="BC90" s="386">
        <v>0</v>
      </c>
      <c r="BD90" s="386">
        <v>0</v>
      </c>
      <c r="BE90" s="386">
        <v>1</v>
      </c>
    </row>
    <row r="91" spans="2:57" x14ac:dyDescent="0.15">
      <c r="B91" s="376" t="s">
        <v>927</v>
      </c>
      <c r="C91" s="377" t="s">
        <v>1554</v>
      </c>
      <c r="D91" s="378" t="s">
        <v>1401</v>
      </c>
      <c r="E91" s="386">
        <v>0</v>
      </c>
      <c r="F91" s="386">
        <v>0</v>
      </c>
      <c r="G91" s="386">
        <v>0</v>
      </c>
      <c r="H91" s="386">
        <v>0</v>
      </c>
      <c r="I91" s="386">
        <v>0</v>
      </c>
      <c r="J91" s="386">
        <v>0</v>
      </c>
      <c r="K91" s="386">
        <v>0</v>
      </c>
      <c r="L91" s="386">
        <v>0</v>
      </c>
      <c r="M91" s="386">
        <v>0</v>
      </c>
      <c r="N91" s="386">
        <v>0</v>
      </c>
      <c r="O91" s="386">
        <v>0</v>
      </c>
      <c r="P91" s="386">
        <v>0</v>
      </c>
      <c r="Q91" s="386">
        <v>0</v>
      </c>
      <c r="R91" s="386">
        <v>0</v>
      </c>
      <c r="S91" s="386">
        <v>0</v>
      </c>
      <c r="T91" s="386">
        <v>0</v>
      </c>
      <c r="U91" s="386">
        <v>0</v>
      </c>
      <c r="V91" s="386">
        <v>0</v>
      </c>
      <c r="W91" s="386">
        <v>1</v>
      </c>
      <c r="X91" s="386">
        <v>0</v>
      </c>
      <c r="Y91" s="386">
        <v>0</v>
      </c>
      <c r="Z91" s="386">
        <v>0</v>
      </c>
      <c r="AA91" s="386">
        <v>1</v>
      </c>
      <c r="AB91" s="375"/>
      <c r="AC91" s="375"/>
      <c r="AD91" s="386" t="s">
        <v>1554</v>
      </c>
      <c r="AE91" s="386">
        <v>0</v>
      </c>
      <c r="AF91" s="386">
        <v>0</v>
      </c>
      <c r="AG91" s="386">
        <v>0</v>
      </c>
      <c r="AH91" s="386">
        <v>1</v>
      </c>
      <c r="AI91" s="386">
        <v>0</v>
      </c>
      <c r="AJ91" s="386">
        <v>0</v>
      </c>
      <c r="AK91" s="386">
        <v>0</v>
      </c>
      <c r="AL91" s="386">
        <v>0</v>
      </c>
      <c r="AM91" s="386">
        <v>0</v>
      </c>
      <c r="AN91" s="386">
        <v>0</v>
      </c>
      <c r="AO91" s="386">
        <v>0</v>
      </c>
      <c r="AP91" s="386">
        <v>0</v>
      </c>
      <c r="AQ91" s="386">
        <v>0</v>
      </c>
      <c r="AR91" s="386">
        <v>0</v>
      </c>
      <c r="AS91" s="386">
        <v>0</v>
      </c>
      <c r="AT91" s="386">
        <v>0</v>
      </c>
      <c r="AU91" s="386">
        <v>0</v>
      </c>
      <c r="AV91" s="386">
        <v>0</v>
      </c>
      <c r="AW91" s="386">
        <v>0</v>
      </c>
      <c r="AX91" s="386">
        <v>0</v>
      </c>
      <c r="AY91" s="386">
        <v>0</v>
      </c>
      <c r="AZ91" s="386">
        <v>0</v>
      </c>
      <c r="BA91" s="386"/>
      <c r="BB91" s="386"/>
      <c r="BC91" s="386">
        <v>0</v>
      </c>
      <c r="BD91" s="386">
        <v>0</v>
      </c>
      <c r="BE91" s="386">
        <v>1</v>
      </c>
    </row>
    <row r="92" spans="2:57" x14ac:dyDescent="0.15">
      <c r="B92" s="376" t="s">
        <v>928</v>
      </c>
      <c r="C92" s="377" t="s">
        <v>1555</v>
      </c>
      <c r="D92" s="378" t="s">
        <v>1402</v>
      </c>
      <c r="E92" s="386">
        <v>0</v>
      </c>
      <c r="F92" s="386">
        <v>0</v>
      </c>
      <c r="G92" s="386">
        <v>0</v>
      </c>
      <c r="H92" s="386">
        <v>0</v>
      </c>
      <c r="I92" s="386">
        <v>0</v>
      </c>
      <c r="J92" s="386">
        <v>0</v>
      </c>
      <c r="K92" s="386">
        <v>0</v>
      </c>
      <c r="L92" s="386">
        <v>0</v>
      </c>
      <c r="M92" s="386">
        <v>0</v>
      </c>
      <c r="N92" s="386">
        <v>0</v>
      </c>
      <c r="O92" s="386">
        <v>0</v>
      </c>
      <c r="P92" s="386">
        <v>0</v>
      </c>
      <c r="Q92" s="386">
        <v>0</v>
      </c>
      <c r="R92" s="386">
        <v>0</v>
      </c>
      <c r="S92" s="386">
        <v>0</v>
      </c>
      <c r="T92" s="386">
        <v>0</v>
      </c>
      <c r="U92" s="386">
        <v>0</v>
      </c>
      <c r="V92" s="386">
        <v>0</v>
      </c>
      <c r="W92" s="386">
        <v>1</v>
      </c>
      <c r="X92" s="386">
        <v>0</v>
      </c>
      <c r="Y92" s="386">
        <v>0</v>
      </c>
      <c r="Z92" s="386">
        <v>0</v>
      </c>
      <c r="AA92" s="386">
        <v>1</v>
      </c>
      <c r="AB92" s="375"/>
      <c r="AC92" s="375"/>
      <c r="AD92" s="386" t="s">
        <v>1555</v>
      </c>
      <c r="AE92" s="386">
        <v>0</v>
      </c>
      <c r="AF92" s="386">
        <v>0</v>
      </c>
      <c r="AG92" s="386">
        <v>0</v>
      </c>
      <c r="AH92" s="386">
        <v>1</v>
      </c>
      <c r="AI92" s="386">
        <v>0</v>
      </c>
      <c r="AJ92" s="386">
        <v>0</v>
      </c>
      <c r="AK92" s="386">
        <v>0</v>
      </c>
      <c r="AL92" s="386">
        <v>0</v>
      </c>
      <c r="AM92" s="386">
        <v>0</v>
      </c>
      <c r="AN92" s="386">
        <v>0</v>
      </c>
      <c r="AO92" s="386">
        <v>0</v>
      </c>
      <c r="AP92" s="386">
        <v>0</v>
      </c>
      <c r="AQ92" s="386">
        <v>0</v>
      </c>
      <c r="AR92" s="386">
        <v>0</v>
      </c>
      <c r="AS92" s="386">
        <v>0</v>
      </c>
      <c r="AT92" s="386">
        <v>0</v>
      </c>
      <c r="AU92" s="386">
        <v>0</v>
      </c>
      <c r="AV92" s="386">
        <v>0</v>
      </c>
      <c r="AW92" s="386">
        <v>0</v>
      </c>
      <c r="AX92" s="386">
        <v>0</v>
      </c>
      <c r="AY92" s="386">
        <v>0</v>
      </c>
      <c r="AZ92" s="386">
        <v>0</v>
      </c>
      <c r="BA92" s="386"/>
      <c r="BB92" s="386"/>
      <c r="BC92" s="386">
        <v>0</v>
      </c>
      <c r="BD92" s="386">
        <v>0</v>
      </c>
      <c r="BE92" s="386">
        <v>1</v>
      </c>
    </row>
    <row r="93" spans="2:57" x14ac:dyDescent="0.15">
      <c r="B93" s="376" t="s">
        <v>966</v>
      </c>
      <c r="C93" s="377" t="s">
        <v>1556</v>
      </c>
      <c r="D93" s="378" t="s">
        <v>1316</v>
      </c>
      <c r="E93" s="386">
        <v>0</v>
      </c>
      <c r="F93" s="386">
        <v>0</v>
      </c>
      <c r="G93" s="386">
        <v>0</v>
      </c>
      <c r="H93" s="386">
        <v>0</v>
      </c>
      <c r="I93" s="386">
        <v>0</v>
      </c>
      <c r="J93" s="386">
        <v>8.027453724540258E-2</v>
      </c>
      <c r="K93" s="386">
        <v>0</v>
      </c>
      <c r="L93" s="386">
        <v>0.91972546275459743</v>
      </c>
      <c r="M93" s="386">
        <v>0</v>
      </c>
      <c r="N93" s="386">
        <v>0</v>
      </c>
      <c r="O93" s="386">
        <v>0</v>
      </c>
      <c r="P93" s="386">
        <v>0</v>
      </c>
      <c r="Q93" s="386">
        <v>0</v>
      </c>
      <c r="R93" s="386">
        <v>0</v>
      </c>
      <c r="S93" s="386">
        <v>0</v>
      </c>
      <c r="T93" s="386">
        <v>0</v>
      </c>
      <c r="U93" s="386">
        <v>0</v>
      </c>
      <c r="V93" s="386">
        <v>0</v>
      </c>
      <c r="W93" s="386">
        <v>0</v>
      </c>
      <c r="X93" s="386">
        <v>0</v>
      </c>
      <c r="Y93" s="386">
        <v>0</v>
      </c>
      <c r="Z93" s="386">
        <v>0</v>
      </c>
      <c r="AA93" s="386">
        <v>1</v>
      </c>
      <c r="AB93" s="375"/>
      <c r="AC93" s="375"/>
      <c r="AD93" s="386" t="s">
        <v>1556</v>
      </c>
      <c r="AE93" s="386">
        <v>0</v>
      </c>
      <c r="AF93" s="386">
        <v>0</v>
      </c>
      <c r="AG93" s="386">
        <v>0</v>
      </c>
      <c r="AH93" s="386">
        <v>0</v>
      </c>
      <c r="AI93" s="386">
        <v>0</v>
      </c>
      <c r="AJ93" s="386">
        <v>0</v>
      </c>
      <c r="AK93" s="386">
        <v>0</v>
      </c>
      <c r="AL93" s="386">
        <v>0</v>
      </c>
      <c r="AM93" s="386">
        <v>0</v>
      </c>
      <c r="AN93" s="386">
        <v>0</v>
      </c>
      <c r="AO93" s="386">
        <v>0</v>
      </c>
      <c r="AP93" s="386">
        <v>8.027453724540258E-2</v>
      </c>
      <c r="AQ93" s="386">
        <v>0.91972546275459743</v>
      </c>
      <c r="AR93" s="386">
        <v>0</v>
      </c>
      <c r="AS93" s="386">
        <v>0</v>
      </c>
      <c r="AT93" s="386">
        <v>0</v>
      </c>
      <c r="AU93" s="386">
        <v>0</v>
      </c>
      <c r="AV93" s="386">
        <v>0</v>
      </c>
      <c r="AW93" s="386">
        <v>0</v>
      </c>
      <c r="AX93" s="386">
        <v>0</v>
      </c>
      <c r="AY93" s="386">
        <v>0</v>
      </c>
      <c r="AZ93" s="386">
        <v>0</v>
      </c>
      <c r="BA93" s="386"/>
      <c r="BB93" s="386"/>
      <c r="BC93" s="386">
        <v>0</v>
      </c>
      <c r="BD93" s="386">
        <v>0</v>
      </c>
      <c r="BE93" s="386">
        <v>1</v>
      </c>
    </row>
    <row r="94" spans="2:57" x14ac:dyDescent="0.15">
      <c r="B94" s="376" t="s">
        <v>874</v>
      </c>
      <c r="C94" s="377" t="s">
        <v>1557</v>
      </c>
      <c r="D94" s="378" t="s">
        <v>1431</v>
      </c>
      <c r="E94" s="386">
        <v>0</v>
      </c>
      <c r="F94" s="386">
        <v>0</v>
      </c>
      <c r="G94" s="386">
        <v>0</v>
      </c>
      <c r="H94" s="386">
        <v>0</v>
      </c>
      <c r="I94" s="386">
        <v>0</v>
      </c>
      <c r="J94" s="386">
        <v>0</v>
      </c>
      <c r="K94" s="386">
        <v>0</v>
      </c>
      <c r="L94" s="386">
        <v>0</v>
      </c>
      <c r="M94" s="386">
        <v>0</v>
      </c>
      <c r="N94" s="386">
        <v>0</v>
      </c>
      <c r="O94" s="386">
        <v>0</v>
      </c>
      <c r="P94" s="386">
        <v>0</v>
      </c>
      <c r="Q94" s="386">
        <v>0</v>
      </c>
      <c r="R94" s="386">
        <v>1</v>
      </c>
      <c r="S94" s="386">
        <v>0</v>
      </c>
      <c r="T94" s="386">
        <v>0</v>
      </c>
      <c r="U94" s="386">
        <v>0</v>
      </c>
      <c r="V94" s="386">
        <v>0</v>
      </c>
      <c r="W94" s="386">
        <v>0</v>
      </c>
      <c r="X94" s="386">
        <v>0</v>
      </c>
      <c r="Y94" s="386">
        <v>0</v>
      </c>
      <c r="Z94" s="386">
        <v>0</v>
      </c>
      <c r="AA94" s="386">
        <v>1</v>
      </c>
      <c r="AB94" s="375"/>
      <c r="AC94" s="375"/>
      <c r="AD94" s="386" t="s">
        <v>1557</v>
      </c>
      <c r="AE94" s="386">
        <v>0</v>
      </c>
      <c r="AF94" s="386">
        <v>0</v>
      </c>
      <c r="AG94" s="386">
        <v>0</v>
      </c>
      <c r="AH94" s="386">
        <v>0</v>
      </c>
      <c r="AI94" s="386">
        <v>0</v>
      </c>
      <c r="AJ94" s="386">
        <v>0</v>
      </c>
      <c r="AK94" s="386">
        <v>0</v>
      </c>
      <c r="AL94" s="386">
        <v>0</v>
      </c>
      <c r="AM94" s="386">
        <v>0</v>
      </c>
      <c r="AN94" s="386">
        <v>0</v>
      </c>
      <c r="AO94" s="386">
        <v>0</v>
      </c>
      <c r="AP94" s="386">
        <v>0</v>
      </c>
      <c r="AQ94" s="386">
        <v>0</v>
      </c>
      <c r="AR94" s="386">
        <v>0</v>
      </c>
      <c r="AS94" s="386">
        <v>0</v>
      </c>
      <c r="AT94" s="386">
        <v>0</v>
      </c>
      <c r="AU94" s="386">
        <v>0</v>
      </c>
      <c r="AV94" s="386">
        <v>0</v>
      </c>
      <c r="AW94" s="386">
        <v>0</v>
      </c>
      <c r="AX94" s="386">
        <v>0</v>
      </c>
      <c r="AY94" s="386">
        <v>0</v>
      </c>
      <c r="AZ94" s="386">
        <v>0</v>
      </c>
      <c r="BA94" s="386"/>
      <c r="BB94" s="386"/>
      <c r="BC94" s="386">
        <v>0</v>
      </c>
      <c r="BD94" s="386">
        <v>1</v>
      </c>
      <c r="BE94" s="386">
        <v>1</v>
      </c>
    </row>
    <row r="95" spans="2:57" x14ac:dyDescent="0.15">
      <c r="B95" s="376" t="s">
        <v>873</v>
      </c>
      <c r="C95" s="377" t="s">
        <v>1558</v>
      </c>
      <c r="D95" s="378" t="s">
        <v>1432</v>
      </c>
      <c r="E95" s="386">
        <v>0</v>
      </c>
      <c r="F95" s="386">
        <v>0</v>
      </c>
      <c r="G95" s="386">
        <v>0</v>
      </c>
      <c r="H95" s="386">
        <v>1</v>
      </c>
      <c r="I95" s="386">
        <v>0</v>
      </c>
      <c r="J95" s="386">
        <v>0</v>
      </c>
      <c r="K95" s="386">
        <v>0</v>
      </c>
      <c r="L95" s="386">
        <v>0</v>
      </c>
      <c r="M95" s="386">
        <v>0</v>
      </c>
      <c r="N95" s="386">
        <v>0</v>
      </c>
      <c r="O95" s="386">
        <v>0</v>
      </c>
      <c r="P95" s="386">
        <v>0</v>
      </c>
      <c r="Q95" s="386">
        <v>0</v>
      </c>
      <c r="R95" s="386">
        <v>0</v>
      </c>
      <c r="S95" s="386">
        <v>0</v>
      </c>
      <c r="T95" s="386">
        <v>0</v>
      </c>
      <c r="U95" s="386">
        <v>0</v>
      </c>
      <c r="V95" s="386">
        <v>0</v>
      </c>
      <c r="W95" s="386">
        <v>0</v>
      </c>
      <c r="X95" s="386">
        <v>0</v>
      </c>
      <c r="Y95" s="386">
        <v>0</v>
      </c>
      <c r="Z95" s="386">
        <v>0</v>
      </c>
      <c r="AA95" s="386">
        <v>1</v>
      </c>
      <c r="AB95" s="375"/>
      <c r="AC95" s="375"/>
      <c r="AD95" s="386" t="s">
        <v>1558</v>
      </c>
      <c r="AE95" s="386">
        <v>0</v>
      </c>
      <c r="AF95" s="386">
        <v>0</v>
      </c>
      <c r="AG95" s="386">
        <v>0</v>
      </c>
      <c r="AH95" s="386">
        <v>0</v>
      </c>
      <c r="AI95" s="386">
        <v>0</v>
      </c>
      <c r="AJ95" s="386">
        <v>0</v>
      </c>
      <c r="AK95" s="386">
        <v>0</v>
      </c>
      <c r="AL95" s="386">
        <v>0</v>
      </c>
      <c r="AM95" s="386">
        <v>0</v>
      </c>
      <c r="AN95" s="386">
        <v>1</v>
      </c>
      <c r="AO95" s="386">
        <v>0</v>
      </c>
      <c r="AP95" s="386">
        <v>0</v>
      </c>
      <c r="AQ95" s="386">
        <v>0</v>
      </c>
      <c r="AR95" s="386">
        <v>0</v>
      </c>
      <c r="AS95" s="386">
        <v>0</v>
      </c>
      <c r="AT95" s="386">
        <v>0</v>
      </c>
      <c r="AU95" s="386">
        <v>0</v>
      </c>
      <c r="AV95" s="386">
        <v>0</v>
      </c>
      <c r="AW95" s="386">
        <v>0</v>
      </c>
      <c r="AX95" s="386">
        <v>0</v>
      </c>
      <c r="AY95" s="386">
        <v>0</v>
      </c>
      <c r="AZ95" s="386">
        <v>0</v>
      </c>
      <c r="BA95" s="386"/>
      <c r="BB95" s="386"/>
      <c r="BC95" s="386">
        <v>0</v>
      </c>
      <c r="BD95" s="386">
        <v>0</v>
      </c>
      <c r="BE95" s="386">
        <v>1</v>
      </c>
    </row>
    <row r="96" spans="2:57" x14ac:dyDescent="0.15">
      <c r="B96" s="376" t="s">
        <v>879</v>
      </c>
      <c r="C96" s="377" t="s">
        <v>1559</v>
      </c>
      <c r="D96" s="378" t="s">
        <v>1433</v>
      </c>
      <c r="E96" s="386">
        <v>0</v>
      </c>
      <c r="F96" s="386">
        <v>0</v>
      </c>
      <c r="G96" s="386">
        <v>0</v>
      </c>
      <c r="H96" s="386">
        <v>0</v>
      </c>
      <c r="I96" s="386">
        <v>0</v>
      </c>
      <c r="J96" s="386">
        <v>0</v>
      </c>
      <c r="K96" s="386">
        <v>0</v>
      </c>
      <c r="L96" s="386">
        <v>0</v>
      </c>
      <c r="M96" s="386">
        <v>0</v>
      </c>
      <c r="N96" s="386">
        <v>0</v>
      </c>
      <c r="O96" s="386">
        <v>0</v>
      </c>
      <c r="P96" s="386">
        <v>0</v>
      </c>
      <c r="Q96" s="386">
        <v>0</v>
      </c>
      <c r="R96" s="386">
        <v>0</v>
      </c>
      <c r="S96" s="386">
        <v>0</v>
      </c>
      <c r="T96" s="386">
        <v>0</v>
      </c>
      <c r="U96" s="386">
        <v>0</v>
      </c>
      <c r="V96" s="386">
        <v>0</v>
      </c>
      <c r="W96" s="386">
        <v>1</v>
      </c>
      <c r="X96" s="386">
        <v>0</v>
      </c>
      <c r="Y96" s="386">
        <v>0</v>
      </c>
      <c r="Z96" s="386">
        <v>0</v>
      </c>
      <c r="AA96" s="386">
        <v>1</v>
      </c>
      <c r="AB96" s="375"/>
      <c r="AC96" s="375"/>
      <c r="AD96" s="386" t="s">
        <v>1559</v>
      </c>
      <c r="AE96" s="386">
        <v>0</v>
      </c>
      <c r="AF96" s="386">
        <v>0</v>
      </c>
      <c r="AG96" s="386">
        <v>0</v>
      </c>
      <c r="AH96" s="386">
        <v>1</v>
      </c>
      <c r="AI96" s="386">
        <v>0</v>
      </c>
      <c r="AJ96" s="386">
        <v>0</v>
      </c>
      <c r="AK96" s="386">
        <v>0</v>
      </c>
      <c r="AL96" s="386">
        <v>0</v>
      </c>
      <c r="AM96" s="386">
        <v>0</v>
      </c>
      <c r="AN96" s="386">
        <v>0</v>
      </c>
      <c r="AO96" s="386">
        <v>0</v>
      </c>
      <c r="AP96" s="386">
        <v>0</v>
      </c>
      <c r="AQ96" s="386">
        <v>0</v>
      </c>
      <c r="AR96" s="386">
        <v>0</v>
      </c>
      <c r="AS96" s="386">
        <v>0</v>
      </c>
      <c r="AT96" s="386">
        <v>0</v>
      </c>
      <c r="AU96" s="386">
        <v>0</v>
      </c>
      <c r="AV96" s="386">
        <v>0</v>
      </c>
      <c r="AW96" s="386">
        <v>0</v>
      </c>
      <c r="AX96" s="386">
        <v>0</v>
      </c>
      <c r="AY96" s="386">
        <v>0</v>
      </c>
      <c r="AZ96" s="386">
        <v>0</v>
      </c>
      <c r="BA96" s="386"/>
      <c r="BB96" s="386"/>
      <c r="BC96" s="386">
        <v>0</v>
      </c>
      <c r="BD96" s="386">
        <v>0</v>
      </c>
      <c r="BE96" s="386">
        <v>1</v>
      </c>
    </row>
    <row r="97" spans="2:57" x14ac:dyDescent="0.15">
      <c r="B97" s="376" t="s">
        <v>897</v>
      </c>
      <c r="C97" s="377" t="s">
        <v>1560</v>
      </c>
      <c r="D97" s="378" t="s">
        <v>1434</v>
      </c>
      <c r="E97" s="386">
        <v>0</v>
      </c>
      <c r="F97" s="386">
        <v>0</v>
      </c>
      <c r="G97" s="386">
        <v>0</v>
      </c>
      <c r="H97" s="386">
        <v>0</v>
      </c>
      <c r="I97" s="386">
        <v>0</v>
      </c>
      <c r="J97" s="386">
        <v>0</v>
      </c>
      <c r="K97" s="386">
        <v>0</v>
      </c>
      <c r="L97" s="386">
        <v>0</v>
      </c>
      <c r="M97" s="386">
        <v>0</v>
      </c>
      <c r="N97" s="386">
        <v>0</v>
      </c>
      <c r="O97" s="386">
        <v>0</v>
      </c>
      <c r="P97" s="386">
        <v>0</v>
      </c>
      <c r="Q97" s="386">
        <v>0</v>
      </c>
      <c r="R97" s="386">
        <v>0</v>
      </c>
      <c r="S97" s="386">
        <v>0</v>
      </c>
      <c r="T97" s="386">
        <v>0</v>
      </c>
      <c r="U97" s="386">
        <v>0</v>
      </c>
      <c r="V97" s="386">
        <v>0</v>
      </c>
      <c r="W97" s="386">
        <v>1</v>
      </c>
      <c r="X97" s="386">
        <v>0</v>
      </c>
      <c r="Y97" s="386">
        <v>0</v>
      </c>
      <c r="Z97" s="386">
        <v>0</v>
      </c>
      <c r="AA97" s="386">
        <v>1</v>
      </c>
      <c r="AB97" s="375"/>
      <c r="AC97" s="375"/>
      <c r="AD97" s="386" t="s">
        <v>1560</v>
      </c>
      <c r="AE97" s="386">
        <v>0</v>
      </c>
      <c r="AF97" s="386">
        <v>0</v>
      </c>
      <c r="AG97" s="386">
        <v>0</v>
      </c>
      <c r="AH97" s="386">
        <v>1</v>
      </c>
      <c r="AI97" s="386">
        <v>0</v>
      </c>
      <c r="AJ97" s="386">
        <v>0</v>
      </c>
      <c r="AK97" s="386">
        <v>0</v>
      </c>
      <c r="AL97" s="386">
        <v>0</v>
      </c>
      <c r="AM97" s="386">
        <v>0</v>
      </c>
      <c r="AN97" s="386">
        <v>0</v>
      </c>
      <c r="AO97" s="386">
        <v>0</v>
      </c>
      <c r="AP97" s="386">
        <v>0</v>
      </c>
      <c r="AQ97" s="386">
        <v>0</v>
      </c>
      <c r="AR97" s="386">
        <v>0</v>
      </c>
      <c r="AS97" s="386">
        <v>0</v>
      </c>
      <c r="AT97" s="386">
        <v>0</v>
      </c>
      <c r="AU97" s="386">
        <v>0</v>
      </c>
      <c r="AV97" s="386">
        <v>0</v>
      </c>
      <c r="AW97" s="386">
        <v>0</v>
      </c>
      <c r="AX97" s="386">
        <v>0</v>
      </c>
      <c r="AY97" s="386">
        <v>0</v>
      </c>
      <c r="AZ97" s="386">
        <v>0</v>
      </c>
      <c r="BA97" s="386"/>
      <c r="BB97" s="386"/>
      <c r="BC97" s="386">
        <v>0</v>
      </c>
      <c r="BD97" s="386">
        <v>0</v>
      </c>
      <c r="BE97" s="386">
        <v>1</v>
      </c>
    </row>
    <row r="98" spans="2:57" x14ac:dyDescent="0.15">
      <c r="B98" s="376" t="s">
        <v>1430</v>
      </c>
      <c r="C98" s="377" t="s">
        <v>1561</v>
      </c>
      <c r="D98" s="378" t="s">
        <v>1435</v>
      </c>
      <c r="E98" s="386">
        <v>0</v>
      </c>
      <c r="F98" s="386">
        <v>0</v>
      </c>
      <c r="G98" s="386">
        <v>0</v>
      </c>
      <c r="H98" s="386">
        <v>0</v>
      </c>
      <c r="I98" s="386">
        <v>0</v>
      </c>
      <c r="J98" s="386">
        <v>0</v>
      </c>
      <c r="K98" s="386">
        <v>0</v>
      </c>
      <c r="L98" s="386">
        <v>0</v>
      </c>
      <c r="M98" s="386">
        <v>0</v>
      </c>
      <c r="N98" s="386">
        <v>0</v>
      </c>
      <c r="O98" s="386">
        <v>0</v>
      </c>
      <c r="P98" s="386">
        <v>0</v>
      </c>
      <c r="Q98" s="386">
        <v>0</v>
      </c>
      <c r="R98" s="386">
        <v>0</v>
      </c>
      <c r="S98" s="386">
        <v>0</v>
      </c>
      <c r="T98" s="386">
        <v>0</v>
      </c>
      <c r="U98" s="386">
        <v>0</v>
      </c>
      <c r="V98" s="386">
        <v>0</v>
      </c>
      <c r="W98" s="386">
        <v>1</v>
      </c>
      <c r="X98" s="386">
        <v>0</v>
      </c>
      <c r="Y98" s="386">
        <v>0</v>
      </c>
      <c r="Z98" s="386">
        <v>0</v>
      </c>
      <c r="AA98" s="386">
        <v>1</v>
      </c>
      <c r="AB98" s="375"/>
      <c r="AC98" s="375"/>
      <c r="AD98" s="386" t="s">
        <v>1561</v>
      </c>
      <c r="AE98" s="386">
        <v>0</v>
      </c>
      <c r="AF98" s="386">
        <v>0</v>
      </c>
      <c r="AG98" s="386">
        <v>0</v>
      </c>
      <c r="AH98" s="386">
        <v>1</v>
      </c>
      <c r="AI98" s="386">
        <v>0</v>
      </c>
      <c r="AJ98" s="386">
        <v>0</v>
      </c>
      <c r="AK98" s="386">
        <v>0</v>
      </c>
      <c r="AL98" s="386">
        <v>0</v>
      </c>
      <c r="AM98" s="386">
        <v>0</v>
      </c>
      <c r="AN98" s="386">
        <v>0</v>
      </c>
      <c r="AO98" s="386">
        <v>0</v>
      </c>
      <c r="AP98" s="386">
        <v>0</v>
      </c>
      <c r="AQ98" s="386">
        <v>0</v>
      </c>
      <c r="AR98" s="386">
        <v>0</v>
      </c>
      <c r="AS98" s="386">
        <v>0</v>
      </c>
      <c r="AT98" s="386">
        <v>0</v>
      </c>
      <c r="AU98" s="386">
        <v>0</v>
      </c>
      <c r="AV98" s="386">
        <v>0</v>
      </c>
      <c r="AW98" s="386">
        <v>0</v>
      </c>
      <c r="AX98" s="386">
        <v>0</v>
      </c>
      <c r="AY98" s="386">
        <v>0</v>
      </c>
      <c r="AZ98" s="386">
        <v>0</v>
      </c>
      <c r="BA98" s="386"/>
      <c r="BB98" s="386"/>
      <c r="BC98" s="386">
        <v>0</v>
      </c>
      <c r="BD98" s="386">
        <v>0</v>
      </c>
      <c r="BE98" s="386">
        <v>1</v>
      </c>
    </row>
    <row r="99" spans="2:57" x14ac:dyDescent="0.15">
      <c r="B99" s="376" t="s">
        <v>877</v>
      </c>
      <c r="C99" s="377" t="s">
        <v>1562</v>
      </c>
      <c r="D99" s="378" t="s">
        <v>1436</v>
      </c>
      <c r="E99" s="386">
        <v>0</v>
      </c>
      <c r="F99" s="386">
        <v>0</v>
      </c>
      <c r="G99" s="386">
        <v>0</v>
      </c>
      <c r="H99" s="386">
        <v>0</v>
      </c>
      <c r="I99" s="386">
        <v>0</v>
      </c>
      <c r="J99" s="386">
        <v>0</v>
      </c>
      <c r="K99" s="386">
        <v>0</v>
      </c>
      <c r="L99" s="386">
        <v>0</v>
      </c>
      <c r="M99" s="386">
        <v>0</v>
      </c>
      <c r="N99" s="386">
        <v>0</v>
      </c>
      <c r="O99" s="386">
        <v>0</v>
      </c>
      <c r="P99" s="386">
        <v>0</v>
      </c>
      <c r="Q99" s="386">
        <v>0</v>
      </c>
      <c r="R99" s="386">
        <v>0</v>
      </c>
      <c r="S99" s="386">
        <v>0</v>
      </c>
      <c r="T99" s="386">
        <v>0</v>
      </c>
      <c r="U99" s="386">
        <v>0</v>
      </c>
      <c r="V99" s="386">
        <v>0</v>
      </c>
      <c r="W99" s="386">
        <v>1</v>
      </c>
      <c r="X99" s="386">
        <v>0</v>
      </c>
      <c r="Y99" s="386">
        <v>0</v>
      </c>
      <c r="Z99" s="386">
        <v>0</v>
      </c>
      <c r="AA99" s="386">
        <v>1</v>
      </c>
      <c r="AB99" s="375"/>
      <c r="AC99" s="375"/>
      <c r="AD99" s="386" t="s">
        <v>1562</v>
      </c>
      <c r="AE99" s="386">
        <v>0</v>
      </c>
      <c r="AF99" s="386">
        <v>0</v>
      </c>
      <c r="AG99" s="386">
        <v>0</v>
      </c>
      <c r="AH99" s="386">
        <v>1</v>
      </c>
      <c r="AI99" s="386">
        <v>0</v>
      </c>
      <c r="AJ99" s="386">
        <v>0</v>
      </c>
      <c r="AK99" s="386">
        <v>0</v>
      </c>
      <c r="AL99" s="386">
        <v>0</v>
      </c>
      <c r="AM99" s="386">
        <v>0</v>
      </c>
      <c r="AN99" s="386">
        <v>0</v>
      </c>
      <c r="AO99" s="386">
        <v>0</v>
      </c>
      <c r="AP99" s="386">
        <v>0</v>
      </c>
      <c r="AQ99" s="386">
        <v>0</v>
      </c>
      <c r="AR99" s="386">
        <v>0</v>
      </c>
      <c r="AS99" s="386">
        <v>0</v>
      </c>
      <c r="AT99" s="386">
        <v>0</v>
      </c>
      <c r="AU99" s="386">
        <v>0</v>
      </c>
      <c r="AV99" s="386">
        <v>0</v>
      </c>
      <c r="AW99" s="386">
        <v>0</v>
      </c>
      <c r="AX99" s="386">
        <v>0</v>
      </c>
      <c r="AY99" s="386">
        <v>0</v>
      </c>
      <c r="AZ99" s="386">
        <v>0</v>
      </c>
      <c r="BA99" s="386"/>
      <c r="BB99" s="386"/>
      <c r="BC99" s="386">
        <v>0</v>
      </c>
      <c r="BD99" s="386">
        <v>0</v>
      </c>
      <c r="BE99" s="386">
        <v>1</v>
      </c>
    </row>
    <row r="100" spans="2:57" x14ac:dyDescent="0.15">
      <c r="B100" s="376" t="s">
        <v>891</v>
      </c>
      <c r="C100" s="377" t="s">
        <v>1563</v>
      </c>
      <c r="D100" s="378" t="s">
        <v>1437</v>
      </c>
      <c r="E100" s="386">
        <v>0</v>
      </c>
      <c r="F100" s="386">
        <v>0</v>
      </c>
      <c r="G100" s="386">
        <v>0</v>
      </c>
      <c r="H100" s="386">
        <v>0</v>
      </c>
      <c r="I100" s="386">
        <v>0</v>
      </c>
      <c r="J100" s="386">
        <v>0</v>
      </c>
      <c r="K100" s="386">
        <v>0</v>
      </c>
      <c r="L100" s="386">
        <v>0</v>
      </c>
      <c r="M100" s="386">
        <v>0</v>
      </c>
      <c r="N100" s="386">
        <v>0</v>
      </c>
      <c r="O100" s="386">
        <v>0</v>
      </c>
      <c r="P100" s="386">
        <v>0</v>
      </c>
      <c r="Q100" s="386">
        <v>0</v>
      </c>
      <c r="R100" s="386">
        <v>0</v>
      </c>
      <c r="S100" s="386">
        <v>0</v>
      </c>
      <c r="T100" s="386">
        <v>0</v>
      </c>
      <c r="U100" s="386">
        <v>0</v>
      </c>
      <c r="V100" s="386">
        <v>0</v>
      </c>
      <c r="W100" s="386">
        <v>1</v>
      </c>
      <c r="X100" s="386">
        <v>0</v>
      </c>
      <c r="Y100" s="386">
        <v>0</v>
      </c>
      <c r="Z100" s="386">
        <v>0</v>
      </c>
      <c r="AA100" s="386">
        <v>1</v>
      </c>
      <c r="AB100" s="375"/>
      <c r="AC100" s="375"/>
      <c r="AD100" s="386" t="s">
        <v>1563</v>
      </c>
      <c r="AE100" s="386">
        <v>0</v>
      </c>
      <c r="AF100" s="386">
        <v>0</v>
      </c>
      <c r="AG100" s="386">
        <v>0</v>
      </c>
      <c r="AH100" s="386">
        <v>1</v>
      </c>
      <c r="AI100" s="386">
        <v>0</v>
      </c>
      <c r="AJ100" s="386">
        <v>0</v>
      </c>
      <c r="AK100" s="386">
        <v>0</v>
      </c>
      <c r="AL100" s="386">
        <v>0</v>
      </c>
      <c r="AM100" s="386">
        <v>0</v>
      </c>
      <c r="AN100" s="386">
        <v>0</v>
      </c>
      <c r="AO100" s="386">
        <v>0</v>
      </c>
      <c r="AP100" s="386">
        <v>0</v>
      </c>
      <c r="AQ100" s="386">
        <v>0</v>
      </c>
      <c r="AR100" s="386">
        <v>0</v>
      </c>
      <c r="AS100" s="386">
        <v>0</v>
      </c>
      <c r="AT100" s="386">
        <v>0</v>
      </c>
      <c r="AU100" s="386">
        <v>0</v>
      </c>
      <c r="AV100" s="386">
        <v>0</v>
      </c>
      <c r="AW100" s="386">
        <v>0</v>
      </c>
      <c r="AX100" s="386">
        <v>0</v>
      </c>
      <c r="AY100" s="386">
        <v>0</v>
      </c>
      <c r="AZ100" s="386">
        <v>0</v>
      </c>
      <c r="BA100" s="386"/>
      <c r="BB100" s="386"/>
      <c r="BC100" s="386">
        <v>0</v>
      </c>
      <c r="BD100" s="386">
        <v>0</v>
      </c>
      <c r="BE100" s="386">
        <v>1</v>
      </c>
    </row>
    <row r="101" spans="2:57" x14ac:dyDescent="0.15">
      <c r="B101" s="376" t="s">
        <v>882</v>
      </c>
      <c r="C101" s="377" t="s">
        <v>1564</v>
      </c>
      <c r="D101" s="378" t="s">
        <v>1438</v>
      </c>
      <c r="E101" s="386">
        <v>0</v>
      </c>
      <c r="F101" s="386">
        <v>0</v>
      </c>
      <c r="G101" s="386">
        <v>0</v>
      </c>
      <c r="H101" s="386">
        <v>1</v>
      </c>
      <c r="I101" s="386">
        <v>0</v>
      </c>
      <c r="J101" s="386">
        <v>0</v>
      </c>
      <c r="K101" s="386">
        <v>0</v>
      </c>
      <c r="L101" s="386">
        <v>0</v>
      </c>
      <c r="M101" s="386">
        <v>0</v>
      </c>
      <c r="N101" s="386">
        <v>0</v>
      </c>
      <c r="O101" s="386">
        <v>0</v>
      </c>
      <c r="P101" s="386">
        <v>0</v>
      </c>
      <c r="Q101" s="386">
        <v>0</v>
      </c>
      <c r="R101" s="386">
        <v>0</v>
      </c>
      <c r="S101" s="386">
        <v>0</v>
      </c>
      <c r="T101" s="386">
        <v>0</v>
      </c>
      <c r="U101" s="386">
        <v>0</v>
      </c>
      <c r="V101" s="386">
        <v>0</v>
      </c>
      <c r="W101" s="386">
        <v>0</v>
      </c>
      <c r="X101" s="386">
        <v>0</v>
      </c>
      <c r="Y101" s="386">
        <v>0</v>
      </c>
      <c r="Z101" s="386">
        <v>0</v>
      </c>
      <c r="AA101" s="386">
        <v>1</v>
      </c>
      <c r="AB101" s="375"/>
      <c r="AC101" s="375"/>
      <c r="AD101" s="386" t="s">
        <v>1564</v>
      </c>
      <c r="AE101" s="386">
        <v>0</v>
      </c>
      <c r="AF101" s="386">
        <v>0</v>
      </c>
      <c r="AG101" s="386">
        <v>0</v>
      </c>
      <c r="AH101" s="386">
        <v>0</v>
      </c>
      <c r="AI101" s="386">
        <v>0</v>
      </c>
      <c r="AJ101" s="386">
        <v>0</v>
      </c>
      <c r="AK101" s="386">
        <v>0</v>
      </c>
      <c r="AL101" s="386">
        <v>0</v>
      </c>
      <c r="AM101" s="386">
        <v>0</v>
      </c>
      <c r="AN101" s="386">
        <v>1</v>
      </c>
      <c r="AO101" s="386">
        <v>0</v>
      </c>
      <c r="AP101" s="386">
        <v>0</v>
      </c>
      <c r="AQ101" s="386">
        <v>0</v>
      </c>
      <c r="AR101" s="386">
        <v>0</v>
      </c>
      <c r="AS101" s="386">
        <v>0</v>
      </c>
      <c r="AT101" s="386">
        <v>0</v>
      </c>
      <c r="AU101" s="386">
        <v>0</v>
      </c>
      <c r="AV101" s="386">
        <v>0</v>
      </c>
      <c r="AW101" s="386">
        <v>0</v>
      </c>
      <c r="AX101" s="386">
        <v>0</v>
      </c>
      <c r="AY101" s="386">
        <v>0</v>
      </c>
      <c r="AZ101" s="386">
        <v>0</v>
      </c>
      <c r="BA101" s="386"/>
      <c r="BB101" s="386"/>
      <c r="BC101" s="386">
        <v>0</v>
      </c>
      <c r="BD101" s="386">
        <v>0</v>
      </c>
      <c r="BE101" s="386">
        <v>1</v>
      </c>
    </row>
    <row r="102" spans="2:57" x14ac:dyDescent="0.15">
      <c r="B102" s="376" t="s">
        <v>883</v>
      </c>
      <c r="C102" s="377" t="s">
        <v>1565</v>
      </c>
      <c r="D102" s="378" t="s">
        <v>1439</v>
      </c>
      <c r="E102" s="386">
        <v>0</v>
      </c>
      <c r="F102" s="386">
        <v>0</v>
      </c>
      <c r="G102" s="386">
        <v>0</v>
      </c>
      <c r="H102" s="386">
        <v>1</v>
      </c>
      <c r="I102" s="386">
        <v>0</v>
      </c>
      <c r="J102" s="386">
        <v>0</v>
      </c>
      <c r="K102" s="386">
        <v>0</v>
      </c>
      <c r="L102" s="386">
        <v>0</v>
      </c>
      <c r="M102" s="386">
        <v>0</v>
      </c>
      <c r="N102" s="386">
        <v>0</v>
      </c>
      <c r="O102" s="386">
        <v>0</v>
      </c>
      <c r="P102" s="386">
        <v>0</v>
      </c>
      <c r="Q102" s="386">
        <v>0</v>
      </c>
      <c r="R102" s="386">
        <v>0</v>
      </c>
      <c r="S102" s="386">
        <v>0</v>
      </c>
      <c r="T102" s="386">
        <v>0</v>
      </c>
      <c r="U102" s="386">
        <v>0</v>
      </c>
      <c r="V102" s="386">
        <v>0</v>
      </c>
      <c r="W102" s="386">
        <v>0</v>
      </c>
      <c r="X102" s="386">
        <v>0</v>
      </c>
      <c r="Y102" s="386">
        <v>0</v>
      </c>
      <c r="Z102" s="386">
        <v>0</v>
      </c>
      <c r="AA102" s="386">
        <v>1</v>
      </c>
      <c r="AB102" s="375"/>
      <c r="AC102" s="375"/>
      <c r="AD102" s="386" t="s">
        <v>1565</v>
      </c>
      <c r="AE102" s="386">
        <v>0</v>
      </c>
      <c r="AF102" s="386">
        <v>0</v>
      </c>
      <c r="AG102" s="386">
        <v>0</v>
      </c>
      <c r="AH102" s="386">
        <v>0</v>
      </c>
      <c r="AI102" s="386">
        <v>0</v>
      </c>
      <c r="AJ102" s="386">
        <v>0</v>
      </c>
      <c r="AK102" s="386">
        <v>0</v>
      </c>
      <c r="AL102" s="386">
        <v>0</v>
      </c>
      <c r="AM102" s="386">
        <v>0</v>
      </c>
      <c r="AN102" s="386">
        <v>1</v>
      </c>
      <c r="AO102" s="386">
        <v>0</v>
      </c>
      <c r="AP102" s="386">
        <v>0</v>
      </c>
      <c r="AQ102" s="386">
        <v>0</v>
      </c>
      <c r="AR102" s="386">
        <v>0</v>
      </c>
      <c r="AS102" s="386">
        <v>0</v>
      </c>
      <c r="AT102" s="386">
        <v>0</v>
      </c>
      <c r="AU102" s="386">
        <v>0</v>
      </c>
      <c r="AV102" s="386">
        <v>0</v>
      </c>
      <c r="AW102" s="386">
        <v>0</v>
      </c>
      <c r="AX102" s="386">
        <v>0</v>
      </c>
      <c r="AY102" s="386">
        <v>0</v>
      </c>
      <c r="AZ102" s="386">
        <v>0</v>
      </c>
      <c r="BA102" s="386"/>
      <c r="BB102" s="386"/>
      <c r="BC102" s="386">
        <v>0</v>
      </c>
      <c r="BD102" s="386">
        <v>0</v>
      </c>
      <c r="BE102" s="386">
        <v>1</v>
      </c>
    </row>
    <row r="103" spans="2:57" x14ac:dyDescent="0.15">
      <c r="B103" s="376" t="s">
        <v>878</v>
      </c>
      <c r="C103" s="377" t="s">
        <v>1566</v>
      </c>
      <c r="D103" s="378" t="s">
        <v>1440</v>
      </c>
      <c r="E103" s="386">
        <v>0</v>
      </c>
      <c r="F103" s="386">
        <v>0</v>
      </c>
      <c r="G103" s="386">
        <v>0</v>
      </c>
      <c r="H103" s="386">
        <v>0</v>
      </c>
      <c r="I103" s="386">
        <v>0</v>
      </c>
      <c r="J103" s="386">
        <v>0</v>
      </c>
      <c r="K103" s="386">
        <v>0</v>
      </c>
      <c r="L103" s="386">
        <v>0</v>
      </c>
      <c r="M103" s="386">
        <v>0</v>
      </c>
      <c r="N103" s="386">
        <v>0</v>
      </c>
      <c r="O103" s="386">
        <v>0</v>
      </c>
      <c r="P103" s="386">
        <v>0</v>
      </c>
      <c r="Q103" s="386">
        <v>0</v>
      </c>
      <c r="R103" s="386">
        <v>0</v>
      </c>
      <c r="S103" s="386">
        <v>0</v>
      </c>
      <c r="T103" s="386">
        <v>0</v>
      </c>
      <c r="U103" s="386">
        <v>0</v>
      </c>
      <c r="V103" s="386">
        <v>0</v>
      </c>
      <c r="W103" s="386">
        <v>1</v>
      </c>
      <c r="X103" s="386">
        <v>0</v>
      </c>
      <c r="Y103" s="386">
        <v>0</v>
      </c>
      <c r="Z103" s="386">
        <v>0</v>
      </c>
      <c r="AA103" s="386">
        <v>1</v>
      </c>
      <c r="AB103" s="375"/>
      <c r="AC103" s="375"/>
      <c r="AD103" s="386" t="s">
        <v>1566</v>
      </c>
      <c r="AE103" s="386">
        <v>0</v>
      </c>
      <c r="AF103" s="386">
        <v>0</v>
      </c>
      <c r="AG103" s="386">
        <v>0</v>
      </c>
      <c r="AH103" s="386">
        <v>1</v>
      </c>
      <c r="AI103" s="386">
        <v>0</v>
      </c>
      <c r="AJ103" s="386">
        <v>0</v>
      </c>
      <c r="AK103" s="386">
        <v>0</v>
      </c>
      <c r="AL103" s="386">
        <v>0</v>
      </c>
      <c r="AM103" s="386">
        <v>0</v>
      </c>
      <c r="AN103" s="386">
        <v>0</v>
      </c>
      <c r="AO103" s="386">
        <v>0</v>
      </c>
      <c r="AP103" s="386">
        <v>0</v>
      </c>
      <c r="AQ103" s="386">
        <v>0</v>
      </c>
      <c r="AR103" s="386">
        <v>0</v>
      </c>
      <c r="AS103" s="386">
        <v>0</v>
      </c>
      <c r="AT103" s="386">
        <v>0</v>
      </c>
      <c r="AU103" s="386">
        <v>0</v>
      </c>
      <c r="AV103" s="386">
        <v>0</v>
      </c>
      <c r="AW103" s="386">
        <v>0</v>
      </c>
      <c r="AX103" s="386">
        <v>0</v>
      </c>
      <c r="AY103" s="386">
        <v>0</v>
      </c>
      <c r="AZ103" s="386">
        <v>0</v>
      </c>
      <c r="BA103" s="386"/>
      <c r="BB103" s="386"/>
      <c r="BC103" s="386">
        <v>0</v>
      </c>
      <c r="BD103" s="386">
        <v>0</v>
      </c>
      <c r="BE103" s="386">
        <v>1</v>
      </c>
    </row>
    <row r="104" spans="2:57" x14ac:dyDescent="0.15">
      <c r="B104" s="376" t="s">
        <v>898</v>
      </c>
      <c r="C104" s="377" t="s">
        <v>1567</v>
      </c>
      <c r="D104" s="378" t="s">
        <v>1441</v>
      </c>
      <c r="E104" s="386">
        <v>0</v>
      </c>
      <c r="F104" s="386">
        <v>0</v>
      </c>
      <c r="G104" s="386">
        <v>0</v>
      </c>
      <c r="H104" s="386">
        <v>1</v>
      </c>
      <c r="I104" s="386">
        <v>0</v>
      </c>
      <c r="J104" s="386">
        <v>0</v>
      </c>
      <c r="K104" s="386">
        <v>0</v>
      </c>
      <c r="L104" s="386">
        <v>0</v>
      </c>
      <c r="M104" s="386">
        <v>0</v>
      </c>
      <c r="N104" s="386">
        <v>0</v>
      </c>
      <c r="O104" s="386">
        <v>0</v>
      </c>
      <c r="P104" s="386">
        <v>0</v>
      </c>
      <c r="Q104" s="386">
        <v>0</v>
      </c>
      <c r="R104" s="386">
        <v>0</v>
      </c>
      <c r="S104" s="386">
        <v>0</v>
      </c>
      <c r="T104" s="386">
        <v>0</v>
      </c>
      <c r="U104" s="386">
        <v>0</v>
      </c>
      <c r="V104" s="386">
        <v>0</v>
      </c>
      <c r="W104" s="386">
        <v>0</v>
      </c>
      <c r="X104" s="386">
        <v>0</v>
      </c>
      <c r="Y104" s="386">
        <v>0</v>
      </c>
      <c r="Z104" s="386">
        <v>0</v>
      </c>
      <c r="AA104" s="386">
        <v>1</v>
      </c>
      <c r="AB104" s="375"/>
      <c r="AC104" s="375"/>
      <c r="AD104" s="386" t="s">
        <v>1567</v>
      </c>
      <c r="AE104" s="386">
        <v>0</v>
      </c>
      <c r="AF104" s="386">
        <v>0</v>
      </c>
      <c r="AG104" s="386">
        <v>0</v>
      </c>
      <c r="AH104" s="386">
        <v>0</v>
      </c>
      <c r="AI104" s="386">
        <v>0</v>
      </c>
      <c r="AJ104" s="386">
        <v>0</v>
      </c>
      <c r="AK104" s="386">
        <v>0</v>
      </c>
      <c r="AL104" s="386">
        <v>0</v>
      </c>
      <c r="AM104" s="386">
        <v>0</v>
      </c>
      <c r="AN104" s="386">
        <v>1</v>
      </c>
      <c r="AO104" s="386">
        <v>0</v>
      </c>
      <c r="AP104" s="386">
        <v>0</v>
      </c>
      <c r="AQ104" s="386">
        <v>0</v>
      </c>
      <c r="AR104" s="386">
        <v>0</v>
      </c>
      <c r="AS104" s="386">
        <v>0</v>
      </c>
      <c r="AT104" s="386">
        <v>0</v>
      </c>
      <c r="AU104" s="386">
        <v>0</v>
      </c>
      <c r="AV104" s="386">
        <v>0</v>
      </c>
      <c r="AW104" s="386">
        <v>0</v>
      </c>
      <c r="AX104" s="386">
        <v>0</v>
      </c>
      <c r="AY104" s="386">
        <v>0</v>
      </c>
      <c r="AZ104" s="386">
        <v>0</v>
      </c>
      <c r="BA104" s="386"/>
      <c r="BB104" s="386"/>
      <c r="BC104" s="386">
        <v>0</v>
      </c>
      <c r="BD104" s="386">
        <v>0</v>
      </c>
      <c r="BE104" s="386">
        <v>1</v>
      </c>
    </row>
    <row r="105" spans="2:57" x14ac:dyDescent="0.15">
      <c r="B105" s="376" t="s">
        <v>884</v>
      </c>
      <c r="C105" s="377" t="s">
        <v>1568</v>
      </c>
      <c r="D105" s="378" t="s">
        <v>1442</v>
      </c>
      <c r="E105" s="386">
        <v>0</v>
      </c>
      <c r="F105" s="386">
        <v>0</v>
      </c>
      <c r="G105" s="386">
        <v>0</v>
      </c>
      <c r="H105" s="386">
        <v>1</v>
      </c>
      <c r="I105" s="386">
        <v>0</v>
      </c>
      <c r="J105" s="386">
        <v>0</v>
      </c>
      <c r="K105" s="386">
        <v>0</v>
      </c>
      <c r="L105" s="386">
        <v>0</v>
      </c>
      <c r="M105" s="386">
        <v>0</v>
      </c>
      <c r="N105" s="386">
        <v>0</v>
      </c>
      <c r="O105" s="386">
        <v>0</v>
      </c>
      <c r="P105" s="386">
        <v>0</v>
      </c>
      <c r="Q105" s="386">
        <v>0</v>
      </c>
      <c r="R105" s="386">
        <v>0</v>
      </c>
      <c r="S105" s="386">
        <v>0</v>
      </c>
      <c r="T105" s="386">
        <v>0</v>
      </c>
      <c r="U105" s="386">
        <v>0</v>
      </c>
      <c r="V105" s="386">
        <v>0</v>
      </c>
      <c r="W105" s="386">
        <v>0</v>
      </c>
      <c r="X105" s="386">
        <v>0</v>
      </c>
      <c r="Y105" s="386">
        <v>0</v>
      </c>
      <c r="Z105" s="386">
        <v>0</v>
      </c>
      <c r="AA105" s="386">
        <v>1</v>
      </c>
      <c r="AB105" s="375"/>
      <c r="AC105" s="375"/>
      <c r="AD105" s="386" t="s">
        <v>1568</v>
      </c>
      <c r="AE105" s="386">
        <v>0</v>
      </c>
      <c r="AF105" s="386">
        <v>0</v>
      </c>
      <c r="AG105" s="386">
        <v>0</v>
      </c>
      <c r="AH105" s="386">
        <v>0</v>
      </c>
      <c r="AI105" s="386">
        <v>0</v>
      </c>
      <c r="AJ105" s="386">
        <v>0</v>
      </c>
      <c r="AK105" s="386">
        <v>0</v>
      </c>
      <c r="AL105" s="386">
        <v>0</v>
      </c>
      <c r="AM105" s="386">
        <v>0</v>
      </c>
      <c r="AN105" s="386">
        <v>1</v>
      </c>
      <c r="AO105" s="386">
        <v>0</v>
      </c>
      <c r="AP105" s="386">
        <v>0</v>
      </c>
      <c r="AQ105" s="386">
        <v>0</v>
      </c>
      <c r="AR105" s="386">
        <v>0</v>
      </c>
      <c r="AS105" s="386">
        <v>0</v>
      </c>
      <c r="AT105" s="386">
        <v>0</v>
      </c>
      <c r="AU105" s="386">
        <v>0</v>
      </c>
      <c r="AV105" s="386">
        <v>0</v>
      </c>
      <c r="AW105" s="386">
        <v>0</v>
      </c>
      <c r="AX105" s="386">
        <v>0</v>
      </c>
      <c r="AY105" s="386">
        <v>0</v>
      </c>
      <c r="AZ105" s="386">
        <v>0</v>
      </c>
      <c r="BA105" s="386"/>
      <c r="BB105" s="386"/>
      <c r="BC105" s="386">
        <v>0</v>
      </c>
      <c r="BD105" s="386">
        <v>0</v>
      </c>
      <c r="BE105" s="386">
        <v>1</v>
      </c>
    </row>
    <row r="106" spans="2:57" x14ac:dyDescent="0.15">
      <c r="B106" s="376" t="s">
        <v>905</v>
      </c>
      <c r="C106" s="377" t="s">
        <v>1569</v>
      </c>
      <c r="D106" s="378" t="s">
        <v>1443</v>
      </c>
      <c r="E106" s="386">
        <v>0</v>
      </c>
      <c r="F106" s="386">
        <v>0</v>
      </c>
      <c r="G106" s="386">
        <v>0</v>
      </c>
      <c r="H106" s="386">
        <v>0</v>
      </c>
      <c r="I106" s="386">
        <v>0</v>
      </c>
      <c r="J106" s="386">
        <v>0</v>
      </c>
      <c r="K106" s="386">
        <v>0</v>
      </c>
      <c r="L106" s="386">
        <v>0</v>
      </c>
      <c r="M106" s="386">
        <v>0</v>
      </c>
      <c r="N106" s="386">
        <v>0</v>
      </c>
      <c r="O106" s="386">
        <v>0</v>
      </c>
      <c r="P106" s="386">
        <v>0</v>
      </c>
      <c r="Q106" s="386">
        <v>0</v>
      </c>
      <c r="R106" s="386">
        <v>1</v>
      </c>
      <c r="S106" s="386">
        <v>0</v>
      </c>
      <c r="T106" s="386">
        <v>0</v>
      </c>
      <c r="U106" s="386">
        <v>0</v>
      </c>
      <c r="V106" s="386">
        <v>0</v>
      </c>
      <c r="W106" s="386">
        <v>0</v>
      </c>
      <c r="X106" s="386">
        <v>0</v>
      </c>
      <c r="Y106" s="386">
        <v>0</v>
      </c>
      <c r="Z106" s="386">
        <v>0</v>
      </c>
      <c r="AA106" s="386">
        <v>1</v>
      </c>
      <c r="AB106" s="375"/>
      <c r="AC106" s="375"/>
      <c r="AD106" s="386" t="s">
        <v>1569</v>
      </c>
      <c r="AE106" s="386">
        <v>0</v>
      </c>
      <c r="AF106" s="386">
        <v>0</v>
      </c>
      <c r="AG106" s="386">
        <v>0</v>
      </c>
      <c r="AH106" s="386">
        <v>0</v>
      </c>
      <c r="AI106" s="386">
        <v>0</v>
      </c>
      <c r="AJ106" s="386">
        <v>0</v>
      </c>
      <c r="AK106" s="386">
        <v>0</v>
      </c>
      <c r="AL106" s="386">
        <v>0</v>
      </c>
      <c r="AM106" s="386">
        <v>0</v>
      </c>
      <c r="AN106" s="386">
        <v>0</v>
      </c>
      <c r="AO106" s="386">
        <v>0</v>
      </c>
      <c r="AP106" s="386">
        <v>0</v>
      </c>
      <c r="AQ106" s="386">
        <v>0</v>
      </c>
      <c r="AR106" s="386">
        <v>0</v>
      </c>
      <c r="AS106" s="386">
        <v>0</v>
      </c>
      <c r="AT106" s="386">
        <v>0</v>
      </c>
      <c r="AU106" s="386">
        <v>0</v>
      </c>
      <c r="AV106" s="386">
        <v>0</v>
      </c>
      <c r="AW106" s="386">
        <v>0</v>
      </c>
      <c r="AX106" s="386">
        <v>0</v>
      </c>
      <c r="AY106" s="386">
        <v>0</v>
      </c>
      <c r="AZ106" s="386">
        <v>0</v>
      </c>
      <c r="BA106" s="386"/>
      <c r="BB106" s="386"/>
      <c r="BC106" s="386">
        <v>0</v>
      </c>
      <c r="BD106" s="386">
        <v>1</v>
      </c>
      <c r="BE106" s="386">
        <v>1</v>
      </c>
    </row>
    <row r="107" spans="2:57" x14ac:dyDescent="0.15">
      <c r="B107" s="376" t="s">
        <v>903</v>
      </c>
      <c r="C107" s="377" t="s">
        <v>1570</v>
      </c>
      <c r="D107" s="378" t="s">
        <v>1444</v>
      </c>
      <c r="E107" s="386">
        <v>0</v>
      </c>
      <c r="F107" s="386">
        <v>3.6608702576266618E-2</v>
      </c>
      <c r="G107" s="386">
        <v>0</v>
      </c>
      <c r="H107" s="386">
        <v>0.82862567619559402</v>
      </c>
      <c r="I107" s="386">
        <v>0</v>
      </c>
      <c r="J107" s="386">
        <v>1.8048882678060024E-2</v>
      </c>
      <c r="K107" s="386">
        <v>0</v>
      </c>
      <c r="L107" s="386">
        <v>0</v>
      </c>
      <c r="M107" s="386">
        <v>1.3276825419745864E-2</v>
      </c>
      <c r="N107" s="386">
        <v>0</v>
      </c>
      <c r="O107" s="386">
        <v>2.9391082511398488E-2</v>
      </c>
      <c r="P107" s="386">
        <v>0</v>
      </c>
      <c r="Q107" s="386">
        <v>0</v>
      </c>
      <c r="R107" s="386">
        <v>0</v>
      </c>
      <c r="S107" s="386">
        <v>0</v>
      </c>
      <c r="T107" s="386">
        <v>7.4048830618934858E-2</v>
      </c>
      <c r="U107" s="386">
        <v>0</v>
      </c>
      <c r="V107" s="386">
        <v>0</v>
      </c>
      <c r="W107" s="386">
        <v>0</v>
      </c>
      <c r="X107" s="386">
        <v>0</v>
      </c>
      <c r="Y107" s="386">
        <v>0</v>
      </c>
      <c r="Z107" s="386">
        <v>0</v>
      </c>
      <c r="AA107" s="386">
        <v>0.99999999999999978</v>
      </c>
      <c r="AB107" s="375"/>
      <c r="AC107" s="375"/>
      <c r="AD107" s="386" t="s">
        <v>1570</v>
      </c>
      <c r="AE107" s="386">
        <v>0</v>
      </c>
      <c r="AF107" s="386">
        <v>0</v>
      </c>
      <c r="AG107" s="386">
        <v>0</v>
      </c>
      <c r="AH107" s="386">
        <v>0</v>
      </c>
      <c r="AI107" s="386">
        <v>0</v>
      </c>
      <c r="AJ107" s="386">
        <v>7.4048830618934858E-2</v>
      </c>
      <c r="AK107" s="386">
        <v>0</v>
      </c>
      <c r="AL107" s="386">
        <v>0</v>
      </c>
      <c r="AM107" s="386">
        <v>0</v>
      </c>
      <c r="AN107" s="386">
        <v>0.8652343787718606</v>
      </c>
      <c r="AO107" s="386">
        <v>0</v>
      </c>
      <c r="AP107" s="386">
        <v>1.8048882678060024E-2</v>
      </c>
      <c r="AQ107" s="386">
        <v>0</v>
      </c>
      <c r="AR107" s="386">
        <v>0</v>
      </c>
      <c r="AS107" s="386">
        <v>1.3276825419745864E-2</v>
      </c>
      <c r="AT107" s="386">
        <v>0</v>
      </c>
      <c r="AU107" s="386">
        <v>2.9391082511398488E-2</v>
      </c>
      <c r="AV107" s="386">
        <v>0</v>
      </c>
      <c r="AW107" s="386">
        <v>0</v>
      </c>
      <c r="AX107" s="386">
        <v>0</v>
      </c>
      <c r="AY107" s="386">
        <v>0</v>
      </c>
      <c r="AZ107" s="386">
        <v>0</v>
      </c>
      <c r="BA107" s="386"/>
      <c r="BB107" s="386"/>
      <c r="BC107" s="386">
        <v>0</v>
      </c>
      <c r="BD107" s="386">
        <v>0</v>
      </c>
      <c r="BE107" s="386">
        <v>0.99999999999999978</v>
      </c>
    </row>
    <row r="108" spans="2:57" x14ac:dyDescent="0.15">
      <c r="B108" s="376" t="s">
        <v>912</v>
      </c>
      <c r="C108" s="377" t="s">
        <v>1571</v>
      </c>
      <c r="D108" s="378" t="s">
        <v>1445</v>
      </c>
      <c r="E108" s="386">
        <v>0</v>
      </c>
      <c r="F108" s="386">
        <v>0</v>
      </c>
      <c r="G108" s="386">
        <v>0</v>
      </c>
      <c r="H108" s="386">
        <v>0</v>
      </c>
      <c r="I108" s="386">
        <v>0</v>
      </c>
      <c r="J108" s="386">
        <v>0</v>
      </c>
      <c r="K108" s="386">
        <v>0</v>
      </c>
      <c r="L108" s="386">
        <v>0</v>
      </c>
      <c r="M108" s="386">
        <v>0</v>
      </c>
      <c r="N108" s="386">
        <v>0</v>
      </c>
      <c r="O108" s="386">
        <v>0</v>
      </c>
      <c r="P108" s="386">
        <v>0</v>
      </c>
      <c r="Q108" s="386">
        <v>0</v>
      </c>
      <c r="R108" s="386">
        <v>0</v>
      </c>
      <c r="S108" s="386">
        <v>0</v>
      </c>
      <c r="T108" s="386">
        <v>0</v>
      </c>
      <c r="U108" s="386">
        <v>0</v>
      </c>
      <c r="V108" s="386">
        <v>1</v>
      </c>
      <c r="W108" s="386">
        <v>0</v>
      </c>
      <c r="X108" s="386">
        <v>0</v>
      </c>
      <c r="Y108" s="386">
        <v>0</v>
      </c>
      <c r="Z108" s="386">
        <v>0</v>
      </c>
      <c r="AA108" s="386">
        <v>1</v>
      </c>
      <c r="AB108" s="375"/>
      <c r="AC108" s="375"/>
      <c r="AD108" s="386" t="s">
        <v>1571</v>
      </c>
      <c r="AE108" s="386">
        <v>1</v>
      </c>
      <c r="AF108" s="386">
        <v>0</v>
      </c>
      <c r="AG108" s="386">
        <v>0</v>
      </c>
      <c r="AH108" s="386">
        <v>0</v>
      </c>
      <c r="AI108" s="386">
        <v>0</v>
      </c>
      <c r="AJ108" s="386">
        <v>0</v>
      </c>
      <c r="AK108" s="386">
        <v>0</v>
      </c>
      <c r="AL108" s="386">
        <v>0</v>
      </c>
      <c r="AM108" s="386">
        <v>0</v>
      </c>
      <c r="AN108" s="386">
        <v>0</v>
      </c>
      <c r="AO108" s="386">
        <v>0</v>
      </c>
      <c r="AP108" s="386">
        <v>0</v>
      </c>
      <c r="AQ108" s="386">
        <v>0</v>
      </c>
      <c r="AR108" s="386">
        <v>0</v>
      </c>
      <c r="AS108" s="386">
        <v>0</v>
      </c>
      <c r="AT108" s="386">
        <v>0</v>
      </c>
      <c r="AU108" s="386">
        <v>0</v>
      </c>
      <c r="AV108" s="386">
        <v>0</v>
      </c>
      <c r="AW108" s="386">
        <v>0</v>
      </c>
      <c r="AX108" s="386">
        <v>0</v>
      </c>
      <c r="AY108" s="386">
        <v>0</v>
      </c>
      <c r="AZ108" s="386">
        <v>0</v>
      </c>
      <c r="BA108" s="386"/>
      <c r="BB108" s="386"/>
      <c r="BC108" s="386">
        <v>0</v>
      </c>
      <c r="BD108" s="386">
        <v>0</v>
      </c>
      <c r="BE108" s="386">
        <v>1</v>
      </c>
    </row>
    <row r="109" spans="2:57" x14ac:dyDescent="0.15">
      <c r="B109" s="376" t="s">
        <v>917</v>
      </c>
      <c r="C109" s="377" t="s">
        <v>1572</v>
      </c>
      <c r="D109" s="378" t="s">
        <v>1446</v>
      </c>
      <c r="E109" s="386">
        <v>0</v>
      </c>
      <c r="F109" s="386">
        <v>0</v>
      </c>
      <c r="G109" s="386">
        <v>0</v>
      </c>
      <c r="H109" s="386">
        <v>0</v>
      </c>
      <c r="I109" s="386">
        <v>0</v>
      </c>
      <c r="J109" s="386">
        <v>0</v>
      </c>
      <c r="K109" s="386">
        <v>0</v>
      </c>
      <c r="L109" s="386">
        <v>0</v>
      </c>
      <c r="M109" s="386">
        <v>0</v>
      </c>
      <c r="N109" s="386">
        <v>0</v>
      </c>
      <c r="O109" s="386">
        <v>0</v>
      </c>
      <c r="P109" s="386">
        <v>0</v>
      </c>
      <c r="Q109" s="386">
        <v>0</v>
      </c>
      <c r="R109" s="386">
        <v>0</v>
      </c>
      <c r="S109" s="386">
        <v>0</v>
      </c>
      <c r="T109" s="386">
        <v>0</v>
      </c>
      <c r="U109" s="386">
        <v>0</v>
      </c>
      <c r="V109" s="386">
        <v>1</v>
      </c>
      <c r="W109" s="386">
        <v>0</v>
      </c>
      <c r="X109" s="386">
        <v>0</v>
      </c>
      <c r="Y109" s="386">
        <v>0</v>
      </c>
      <c r="Z109" s="386">
        <v>0</v>
      </c>
      <c r="AA109" s="386">
        <v>1</v>
      </c>
      <c r="AB109" s="375"/>
      <c r="AC109" s="375"/>
      <c r="AD109" s="386" t="s">
        <v>1572</v>
      </c>
      <c r="AE109" s="386">
        <v>1</v>
      </c>
      <c r="AF109" s="386">
        <v>0</v>
      </c>
      <c r="AG109" s="386">
        <v>0</v>
      </c>
      <c r="AH109" s="386">
        <v>0</v>
      </c>
      <c r="AI109" s="386">
        <v>0</v>
      </c>
      <c r="AJ109" s="386">
        <v>0</v>
      </c>
      <c r="AK109" s="386">
        <v>0</v>
      </c>
      <c r="AL109" s="386">
        <v>0</v>
      </c>
      <c r="AM109" s="386">
        <v>0</v>
      </c>
      <c r="AN109" s="386">
        <v>0</v>
      </c>
      <c r="AO109" s="386">
        <v>0</v>
      </c>
      <c r="AP109" s="386">
        <v>0</v>
      </c>
      <c r="AQ109" s="386">
        <v>0</v>
      </c>
      <c r="AR109" s="386">
        <v>0</v>
      </c>
      <c r="AS109" s="386">
        <v>0</v>
      </c>
      <c r="AT109" s="386">
        <v>0</v>
      </c>
      <c r="AU109" s="386">
        <v>0</v>
      </c>
      <c r="AV109" s="386">
        <v>0</v>
      </c>
      <c r="AW109" s="386">
        <v>0</v>
      </c>
      <c r="AX109" s="386">
        <v>0</v>
      </c>
      <c r="AY109" s="386">
        <v>0</v>
      </c>
      <c r="AZ109" s="386">
        <v>0</v>
      </c>
      <c r="BA109" s="386"/>
      <c r="BB109" s="386"/>
      <c r="BC109" s="386">
        <v>0</v>
      </c>
      <c r="BD109" s="386">
        <v>0</v>
      </c>
      <c r="BE109" s="386">
        <v>1</v>
      </c>
    </row>
    <row r="110" spans="2:57" x14ac:dyDescent="0.15">
      <c r="B110" s="376" t="s">
        <v>1193</v>
      </c>
      <c r="C110" s="377" t="s">
        <v>1573</v>
      </c>
      <c r="D110" s="378" t="s">
        <v>1447</v>
      </c>
      <c r="E110" s="386">
        <v>0</v>
      </c>
      <c r="F110" s="386">
        <v>0</v>
      </c>
      <c r="G110" s="386">
        <v>0</v>
      </c>
      <c r="H110" s="386">
        <v>0.49552176434086148</v>
      </c>
      <c r="I110" s="386">
        <v>0</v>
      </c>
      <c r="J110" s="386">
        <v>5.2117394171709037E-3</v>
      </c>
      <c r="K110" s="386">
        <v>0</v>
      </c>
      <c r="L110" s="386">
        <v>0</v>
      </c>
      <c r="M110" s="386">
        <v>6.9768934634148643E-3</v>
      </c>
      <c r="N110" s="386">
        <v>0</v>
      </c>
      <c r="O110" s="386">
        <v>0</v>
      </c>
      <c r="P110" s="386">
        <v>0.49228960277855283</v>
      </c>
      <c r="Q110" s="386">
        <v>0</v>
      </c>
      <c r="R110" s="386">
        <v>0</v>
      </c>
      <c r="S110" s="386">
        <v>0</v>
      </c>
      <c r="T110" s="386">
        <v>0</v>
      </c>
      <c r="U110" s="386">
        <v>0</v>
      </c>
      <c r="V110" s="386">
        <v>0</v>
      </c>
      <c r="W110" s="386">
        <v>0</v>
      </c>
      <c r="X110" s="386">
        <v>0</v>
      </c>
      <c r="Y110" s="386">
        <v>0</v>
      </c>
      <c r="Z110" s="386">
        <v>0</v>
      </c>
      <c r="AA110" s="386">
        <v>1</v>
      </c>
      <c r="AB110" s="375"/>
      <c r="AC110" s="375"/>
      <c r="AD110" s="386" t="s">
        <v>1573</v>
      </c>
      <c r="AE110" s="386">
        <v>0</v>
      </c>
      <c r="AF110" s="386">
        <v>0</v>
      </c>
      <c r="AG110" s="386">
        <v>0</v>
      </c>
      <c r="AH110" s="386">
        <v>0</v>
      </c>
      <c r="AI110" s="386">
        <v>0</v>
      </c>
      <c r="AJ110" s="386">
        <v>0</v>
      </c>
      <c r="AK110" s="386">
        <v>0</v>
      </c>
      <c r="AL110" s="386">
        <v>0</v>
      </c>
      <c r="AM110" s="386">
        <v>0</v>
      </c>
      <c r="AN110" s="386">
        <v>0.49552176434086148</v>
      </c>
      <c r="AO110" s="386">
        <v>0</v>
      </c>
      <c r="AP110" s="386">
        <v>5.2117394171709037E-3</v>
      </c>
      <c r="AQ110" s="386">
        <v>0</v>
      </c>
      <c r="AR110" s="386">
        <v>0</v>
      </c>
      <c r="AS110" s="386">
        <v>6.9768934634148643E-3</v>
      </c>
      <c r="AT110" s="386">
        <v>0.49228960277855283</v>
      </c>
      <c r="AU110" s="386">
        <v>0</v>
      </c>
      <c r="AV110" s="386">
        <v>0</v>
      </c>
      <c r="AW110" s="386">
        <v>0</v>
      </c>
      <c r="AX110" s="386">
        <v>0</v>
      </c>
      <c r="AY110" s="386">
        <v>0</v>
      </c>
      <c r="AZ110" s="386">
        <v>0</v>
      </c>
      <c r="BA110" s="386"/>
      <c r="BB110" s="386"/>
      <c r="BC110" s="386">
        <v>0</v>
      </c>
      <c r="BD110" s="386">
        <v>0</v>
      </c>
      <c r="BE110" s="386">
        <v>1</v>
      </c>
    </row>
    <row r="111" spans="2:57" x14ac:dyDescent="0.15">
      <c r="B111" s="376" t="s">
        <v>983</v>
      </c>
      <c r="C111" s="377" t="s">
        <v>1574</v>
      </c>
      <c r="D111" s="378" t="s">
        <v>1317</v>
      </c>
      <c r="E111" s="386">
        <v>0</v>
      </c>
      <c r="F111" s="386">
        <v>0</v>
      </c>
      <c r="G111" s="386">
        <v>0</v>
      </c>
      <c r="H111" s="386">
        <v>0</v>
      </c>
      <c r="I111" s="386">
        <v>0</v>
      </c>
      <c r="J111" s="386">
        <v>0.99617370723467658</v>
      </c>
      <c r="K111" s="386">
        <v>0</v>
      </c>
      <c r="L111" s="386">
        <v>3.8262927653233709E-3</v>
      </c>
      <c r="M111" s="386">
        <v>0</v>
      </c>
      <c r="N111" s="386">
        <v>0</v>
      </c>
      <c r="O111" s="386">
        <v>0</v>
      </c>
      <c r="P111" s="386">
        <v>0</v>
      </c>
      <c r="Q111" s="386">
        <v>0</v>
      </c>
      <c r="R111" s="386">
        <v>0</v>
      </c>
      <c r="S111" s="386">
        <v>0</v>
      </c>
      <c r="T111" s="386">
        <v>0</v>
      </c>
      <c r="U111" s="386">
        <v>0</v>
      </c>
      <c r="V111" s="386">
        <v>0</v>
      </c>
      <c r="W111" s="386">
        <v>0</v>
      </c>
      <c r="X111" s="386">
        <v>0</v>
      </c>
      <c r="Y111" s="386">
        <v>0</v>
      </c>
      <c r="Z111" s="386">
        <v>0</v>
      </c>
      <c r="AA111" s="386">
        <v>1</v>
      </c>
      <c r="AB111" s="375"/>
      <c r="AC111" s="375"/>
      <c r="AD111" s="386" t="s">
        <v>1574</v>
      </c>
      <c r="AE111" s="386">
        <v>0</v>
      </c>
      <c r="AF111" s="386">
        <v>0</v>
      </c>
      <c r="AG111" s="386">
        <v>0</v>
      </c>
      <c r="AH111" s="386">
        <v>0</v>
      </c>
      <c r="AI111" s="386">
        <v>0</v>
      </c>
      <c r="AJ111" s="386">
        <v>0</v>
      </c>
      <c r="AK111" s="386">
        <v>0</v>
      </c>
      <c r="AL111" s="386">
        <v>0</v>
      </c>
      <c r="AM111" s="386">
        <v>0</v>
      </c>
      <c r="AN111" s="386">
        <v>0</v>
      </c>
      <c r="AO111" s="386">
        <v>0</v>
      </c>
      <c r="AP111" s="386">
        <v>0.99617370723467658</v>
      </c>
      <c r="AQ111" s="386">
        <v>3.8262927653233709E-3</v>
      </c>
      <c r="AR111" s="386">
        <v>0</v>
      </c>
      <c r="AS111" s="386">
        <v>0</v>
      </c>
      <c r="AT111" s="386">
        <v>0</v>
      </c>
      <c r="AU111" s="386">
        <v>0</v>
      </c>
      <c r="AV111" s="386">
        <v>0</v>
      </c>
      <c r="AW111" s="386">
        <v>0</v>
      </c>
      <c r="AX111" s="386">
        <v>0</v>
      </c>
      <c r="AY111" s="386">
        <v>0</v>
      </c>
      <c r="AZ111" s="386">
        <v>0</v>
      </c>
      <c r="BA111" s="386"/>
      <c r="BB111" s="386"/>
      <c r="BC111" s="386">
        <v>0</v>
      </c>
      <c r="BD111" s="386">
        <v>0</v>
      </c>
      <c r="BE111" s="386">
        <v>1</v>
      </c>
    </row>
    <row r="112" spans="2:57" x14ac:dyDescent="0.15">
      <c r="B112" s="376" t="s">
        <v>967</v>
      </c>
      <c r="C112" s="377" t="s">
        <v>1575</v>
      </c>
      <c r="D112" s="378" t="s">
        <v>1318</v>
      </c>
      <c r="E112" s="386">
        <v>0</v>
      </c>
      <c r="F112" s="386">
        <v>0</v>
      </c>
      <c r="G112" s="386">
        <v>0</v>
      </c>
      <c r="H112" s="386">
        <v>5.6960884220918398E-2</v>
      </c>
      <c r="I112" s="386">
        <v>0</v>
      </c>
      <c r="J112" s="386">
        <v>0.94122613220702145</v>
      </c>
      <c r="K112" s="386">
        <v>0</v>
      </c>
      <c r="L112" s="386">
        <v>1.8129835720600911E-3</v>
      </c>
      <c r="M112" s="386">
        <v>0</v>
      </c>
      <c r="N112" s="386">
        <v>0</v>
      </c>
      <c r="O112" s="386">
        <v>0</v>
      </c>
      <c r="P112" s="386">
        <v>0</v>
      </c>
      <c r="Q112" s="386">
        <v>0</v>
      </c>
      <c r="R112" s="386">
        <v>0</v>
      </c>
      <c r="S112" s="386">
        <v>0</v>
      </c>
      <c r="T112" s="386">
        <v>0</v>
      </c>
      <c r="U112" s="386">
        <v>0</v>
      </c>
      <c r="V112" s="386">
        <v>0</v>
      </c>
      <c r="W112" s="386">
        <v>0</v>
      </c>
      <c r="X112" s="386">
        <v>0</v>
      </c>
      <c r="Y112" s="386">
        <v>0</v>
      </c>
      <c r="Z112" s="386">
        <v>0</v>
      </c>
      <c r="AA112" s="386">
        <v>0.99999999999999989</v>
      </c>
      <c r="AB112" s="375"/>
      <c r="AC112" s="375"/>
      <c r="AD112" s="386" t="s">
        <v>1575</v>
      </c>
      <c r="AE112" s="386">
        <v>0</v>
      </c>
      <c r="AF112" s="386">
        <v>0</v>
      </c>
      <c r="AG112" s="386">
        <v>0</v>
      </c>
      <c r="AH112" s="386">
        <v>0</v>
      </c>
      <c r="AI112" s="386">
        <v>0</v>
      </c>
      <c r="AJ112" s="386">
        <v>0</v>
      </c>
      <c r="AK112" s="386">
        <v>0</v>
      </c>
      <c r="AL112" s="386">
        <v>0</v>
      </c>
      <c r="AM112" s="386">
        <v>0</v>
      </c>
      <c r="AN112" s="386">
        <v>5.6960884220918398E-2</v>
      </c>
      <c r="AO112" s="386">
        <v>0</v>
      </c>
      <c r="AP112" s="386">
        <v>0.94122613220702145</v>
      </c>
      <c r="AQ112" s="386">
        <v>1.8129835720600911E-3</v>
      </c>
      <c r="AR112" s="386">
        <v>0</v>
      </c>
      <c r="AS112" s="386">
        <v>0</v>
      </c>
      <c r="AT112" s="386">
        <v>0</v>
      </c>
      <c r="AU112" s="386">
        <v>0</v>
      </c>
      <c r="AV112" s="386">
        <v>0</v>
      </c>
      <c r="AW112" s="386">
        <v>0</v>
      </c>
      <c r="AX112" s="386">
        <v>0</v>
      </c>
      <c r="AY112" s="386">
        <v>0</v>
      </c>
      <c r="AZ112" s="386">
        <v>0</v>
      </c>
      <c r="BA112" s="386"/>
      <c r="BB112" s="386"/>
      <c r="BC112" s="386">
        <v>0</v>
      </c>
      <c r="BD112" s="386">
        <v>0</v>
      </c>
      <c r="BE112" s="386">
        <v>0.99999999999999989</v>
      </c>
    </row>
    <row r="113" spans="2:57" x14ac:dyDescent="0.15">
      <c r="B113" s="376" t="s">
        <v>1263</v>
      </c>
      <c r="C113" s="377" t="s">
        <v>1576</v>
      </c>
      <c r="D113" s="378" t="s">
        <v>1403</v>
      </c>
      <c r="E113" s="386">
        <v>0</v>
      </c>
      <c r="F113" s="386">
        <v>0</v>
      </c>
      <c r="G113" s="386">
        <v>0</v>
      </c>
      <c r="H113" s="386">
        <v>1</v>
      </c>
      <c r="I113" s="386">
        <v>0</v>
      </c>
      <c r="J113" s="386">
        <v>0</v>
      </c>
      <c r="K113" s="386">
        <v>0</v>
      </c>
      <c r="L113" s="386">
        <v>0</v>
      </c>
      <c r="M113" s="386">
        <v>0</v>
      </c>
      <c r="N113" s="386">
        <v>0</v>
      </c>
      <c r="O113" s="386">
        <v>0</v>
      </c>
      <c r="P113" s="386">
        <v>0</v>
      </c>
      <c r="Q113" s="386">
        <v>0</v>
      </c>
      <c r="R113" s="386">
        <v>0</v>
      </c>
      <c r="S113" s="386">
        <v>0</v>
      </c>
      <c r="T113" s="386">
        <v>0</v>
      </c>
      <c r="U113" s="386">
        <v>0</v>
      </c>
      <c r="V113" s="386">
        <v>0</v>
      </c>
      <c r="W113" s="386">
        <v>0</v>
      </c>
      <c r="X113" s="386">
        <v>0</v>
      </c>
      <c r="Y113" s="386">
        <v>0</v>
      </c>
      <c r="Z113" s="386">
        <v>0</v>
      </c>
      <c r="AA113" s="386">
        <v>1</v>
      </c>
      <c r="AB113" s="375"/>
      <c r="AC113" s="375"/>
      <c r="AD113" s="386" t="s">
        <v>1576</v>
      </c>
      <c r="AE113" s="386">
        <v>0</v>
      </c>
      <c r="AF113" s="386">
        <v>0</v>
      </c>
      <c r="AG113" s="386">
        <v>0</v>
      </c>
      <c r="AH113" s="386">
        <v>0</v>
      </c>
      <c r="AI113" s="386">
        <v>0</v>
      </c>
      <c r="AJ113" s="386">
        <v>0</v>
      </c>
      <c r="AK113" s="386">
        <v>0</v>
      </c>
      <c r="AL113" s="386">
        <v>0</v>
      </c>
      <c r="AM113" s="386">
        <v>0</v>
      </c>
      <c r="AN113" s="386">
        <v>1</v>
      </c>
      <c r="AO113" s="386">
        <v>0</v>
      </c>
      <c r="AP113" s="386">
        <v>0</v>
      </c>
      <c r="AQ113" s="386">
        <v>0</v>
      </c>
      <c r="AR113" s="386">
        <v>0</v>
      </c>
      <c r="AS113" s="386">
        <v>0</v>
      </c>
      <c r="AT113" s="386">
        <v>0</v>
      </c>
      <c r="AU113" s="386">
        <v>0</v>
      </c>
      <c r="AV113" s="386">
        <v>0</v>
      </c>
      <c r="AW113" s="386">
        <v>0</v>
      </c>
      <c r="AX113" s="386">
        <v>0</v>
      </c>
      <c r="AY113" s="386">
        <v>0</v>
      </c>
      <c r="AZ113" s="386">
        <v>0</v>
      </c>
      <c r="BA113" s="386"/>
      <c r="BB113" s="386"/>
      <c r="BC113" s="386">
        <v>0</v>
      </c>
      <c r="BD113" s="386">
        <v>0</v>
      </c>
      <c r="BE113" s="386">
        <v>1</v>
      </c>
    </row>
    <row r="114" spans="2:57" x14ac:dyDescent="0.15">
      <c r="B114" s="376" t="s">
        <v>1326</v>
      </c>
      <c r="C114" s="377" t="s">
        <v>1577</v>
      </c>
      <c r="D114" s="378" t="s">
        <v>1404</v>
      </c>
      <c r="E114" s="386">
        <v>0</v>
      </c>
      <c r="F114" s="386">
        <v>0</v>
      </c>
      <c r="G114" s="386">
        <v>0</v>
      </c>
      <c r="H114" s="386">
        <v>0</v>
      </c>
      <c r="I114" s="386">
        <v>0</v>
      </c>
      <c r="J114" s="386">
        <v>0</v>
      </c>
      <c r="K114" s="386">
        <v>0</v>
      </c>
      <c r="L114" s="386">
        <v>0</v>
      </c>
      <c r="M114" s="386">
        <v>0</v>
      </c>
      <c r="N114" s="386">
        <v>0</v>
      </c>
      <c r="O114" s="386">
        <v>0</v>
      </c>
      <c r="P114" s="386">
        <v>0</v>
      </c>
      <c r="Q114" s="386">
        <v>0</v>
      </c>
      <c r="R114" s="386">
        <v>0</v>
      </c>
      <c r="S114" s="386">
        <v>0</v>
      </c>
      <c r="T114" s="386">
        <v>0</v>
      </c>
      <c r="U114" s="386">
        <v>0</v>
      </c>
      <c r="V114" s="386">
        <v>0</v>
      </c>
      <c r="W114" s="386">
        <v>1</v>
      </c>
      <c r="X114" s="386">
        <v>0</v>
      </c>
      <c r="Y114" s="386">
        <v>0</v>
      </c>
      <c r="Z114" s="386">
        <v>0</v>
      </c>
      <c r="AA114" s="386">
        <v>1</v>
      </c>
      <c r="AB114" s="375"/>
      <c r="AC114" s="375"/>
      <c r="AD114" s="386" t="s">
        <v>1577</v>
      </c>
      <c r="AE114" s="386">
        <v>0</v>
      </c>
      <c r="AF114" s="386">
        <v>0</v>
      </c>
      <c r="AG114" s="386">
        <v>0</v>
      </c>
      <c r="AH114" s="386">
        <v>1</v>
      </c>
      <c r="AI114" s="386">
        <v>0</v>
      </c>
      <c r="AJ114" s="386">
        <v>0</v>
      </c>
      <c r="AK114" s="386">
        <v>0</v>
      </c>
      <c r="AL114" s="386">
        <v>0</v>
      </c>
      <c r="AM114" s="386">
        <v>0</v>
      </c>
      <c r="AN114" s="386">
        <v>0</v>
      </c>
      <c r="AO114" s="386">
        <v>0</v>
      </c>
      <c r="AP114" s="386">
        <v>0</v>
      </c>
      <c r="AQ114" s="386">
        <v>0</v>
      </c>
      <c r="AR114" s="386">
        <v>0</v>
      </c>
      <c r="AS114" s="386">
        <v>0</v>
      </c>
      <c r="AT114" s="386">
        <v>0</v>
      </c>
      <c r="AU114" s="386">
        <v>0</v>
      </c>
      <c r="AV114" s="386">
        <v>0</v>
      </c>
      <c r="AW114" s="386">
        <v>0</v>
      </c>
      <c r="AX114" s="386">
        <v>0</v>
      </c>
      <c r="AY114" s="386">
        <v>0</v>
      </c>
      <c r="AZ114" s="386">
        <v>0</v>
      </c>
      <c r="BA114" s="386"/>
      <c r="BB114" s="386"/>
      <c r="BC114" s="386">
        <v>0</v>
      </c>
      <c r="BD114" s="386">
        <v>0</v>
      </c>
      <c r="BE114" s="386">
        <v>1</v>
      </c>
    </row>
  </sheetData>
  <autoFilter ref="A14:AY114" xr:uid="{2FC95776-B79D-4F5B-991C-F4F047CD8D1B}"/>
  <phoneticPr fontId="52" type="noConversion"/>
  <pageMargins left="0.5" right="0.5" top="0.5" bottom="0.5" header="0.5" footer="0.5"/>
  <pageSetup orientation="landscape" horizontalDpi="300" verticalDpi="300" r:id="rId1"/>
  <headerFooter alignWithMargins="0"/>
  <customProperties>
    <customPr name="_pios_id" r:id="rId2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42">
    <tabColor rgb="FF00B050"/>
  </sheetPr>
  <dimension ref="A1:AA285"/>
  <sheetViews>
    <sheetView topLeftCell="A2" workbookViewId="0"/>
    <sheetView topLeftCell="A2" workbookViewId="1"/>
  </sheetViews>
  <sheetFormatPr defaultColWidth="9.140625" defaultRowHeight="14.25" outlineLevelRow="1" x14ac:dyDescent="0.2"/>
  <cols>
    <col min="1" max="1" width="10.42578125" style="46" customWidth="1"/>
    <col min="2" max="2" width="80.7109375" style="46" bestFit="1" customWidth="1"/>
    <col min="3" max="3" width="18" style="46" customWidth="1"/>
    <col min="4" max="4" width="9.28515625" style="46" bestFit="1" customWidth="1"/>
    <col min="5" max="5" width="7.140625" style="46" customWidth="1"/>
    <col min="6" max="6" width="34.85546875" style="46" customWidth="1"/>
    <col min="7" max="7" width="36.7109375" style="46" customWidth="1"/>
    <col min="8" max="8" width="7" style="46" customWidth="1"/>
    <col min="9" max="9" width="41.28515625" style="46" bestFit="1" customWidth="1"/>
    <col min="10" max="18" width="7.140625" style="46" customWidth="1"/>
    <col min="19" max="19" width="9.28515625" style="46" customWidth="1"/>
    <col min="20" max="20" width="9.140625" style="46"/>
    <col min="21" max="21" width="11.28515625" style="46" bestFit="1" customWidth="1"/>
    <col min="22" max="22" width="12.42578125" style="46" bestFit="1" customWidth="1"/>
    <col min="23" max="23" width="9.140625" style="46"/>
    <col min="24" max="24" width="23" style="46" bestFit="1" customWidth="1"/>
    <col min="25" max="25" width="12.42578125" style="46" bestFit="1" customWidth="1"/>
    <col min="26" max="26" width="14.5703125" style="46" customWidth="1"/>
    <col min="27" max="16384" width="9.140625" style="46"/>
  </cols>
  <sheetData>
    <row r="1" spans="1:27" outlineLevel="1" x14ac:dyDescent="0.2">
      <c r="A1" s="46">
        <f>COLUMN()</f>
        <v>1</v>
      </c>
      <c r="B1" s="46">
        <f>COLUMN()</f>
        <v>2</v>
      </c>
      <c r="C1" s="46">
        <f>COLUMN()</f>
        <v>3</v>
      </c>
      <c r="D1" s="46">
        <v>4</v>
      </c>
      <c r="F1" s="46">
        <v>1</v>
      </c>
      <c r="G1" s="46">
        <v>2</v>
      </c>
    </row>
    <row r="2" spans="1:27" x14ac:dyDescent="0.2">
      <c r="A2" s="47"/>
      <c r="B2" s="45"/>
      <c r="F2" s="47"/>
    </row>
    <row r="3" spans="1:27" ht="23.25" x14ac:dyDescent="0.2">
      <c r="A3" s="48" t="s">
        <v>1219</v>
      </c>
    </row>
    <row r="4" spans="1:27" ht="15" x14ac:dyDescent="0.25">
      <c r="B4" s="49"/>
      <c r="F4" s="51" t="s">
        <v>849</v>
      </c>
    </row>
    <row r="5" spans="1:27" ht="15" thickBot="1" x14ac:dyDescent="0.25">
      <c r="A5" s="54"/>
      <c r="B5" s="54"/>
      <c r="C5" s="54"/>
      <c r="I5" s="50"/>
    </row>
    <row r="6" spans="1:27" ht="22.5" x14ac:dyDescent="0.2">
      <c r="A6" s="115" t="s">
        <v>20</v>
      </c>
      <c r="B6" s="116" t="s">
        <v>21</v>
      </c>
      <c r="C6" s="115" t="s">
        <v>23</v>
      </c>
      <c r="D6" s="60" t="s">
        <v>767</v>
      </c>
      <c r="E6" s="51"/>
      <c r="F6" s="61" t="s">
        <v>358</v>
      </c>
      <c r="G6" s="62" t="s">
        <v>1452</v>
      </c>
      <c r="H6" s="51"/>
      <c r="I6" s="52"/>
      <c r="J6" s="51"/>
      <c r="K6" s="51"/>
      <c r="L6" s="51"/>
      <c r="M6" s="51"/>
      <c r="N6" s="51"/>
      <c r="O6" s="51"/>
      <c r="P6" s="51"/>
      <c r="Q6" s="51"/>
      <c r="R6" s="51"/>
    </row>
    <row r="7" spans="1:27" x14ac:dyDescent="0.2">
      <c r="A7" s="117" t="s">
        <v>979</v>
      </c>
      <c r="B7" s="118" t="str">
        <f>VLOOKUP(A7,Incurred_Real!$A$25:$B$376,2,FALSE)</f>
        <v>Substation Perimeter Intrusion and Motion Detection Security</v>
      </c>
      <c r="C7" s="118" t="str">
        <f>VLOOKUP(A7,Incurred_Real!$A$25:$D$479,4,FALSE)</f>
        <v>Security/Compliance</v>
      </c>
      <c r="D7" s="501">
        <v>9.559111910713651E-2</v>
      </c>
      <c r="E7" s="52"/>
      <c r="F7" s="63" t="s">
        <v>28</v>
      </c>
      <c r="G7" s="64">
        <v>7.2313371483993569E-2</v>
      </c>
      <c r="H7" s="53"/>
      <c r="I7" s="35"/>
      <c r="J7" s="36">
        <v>2021</v>
      </c>
      <c r="K7" s="36">
        <v>2022</v>
      </c>
      <c r="L7" s="36">
        <v>2023</v>
      </c>
      <c r="M7" s="36">
        <v>2024</v>
      </c>
      <c r="N7" s="36">
        <v>2025</v>
      </c>
      <c r="O7" s="36">
        <v>2026</v>
      </c>
      <c r="P7" s="36">
        <v>2027</v>
      </c>
      <c r="Q7" s="36">
        <v>2028</v>
      </c>
      <c r="R7" s="37" t="s">
        <v>775</v>
      </c>
      <c r="S7" s="37"/>
      <c r="U7" s="420"/>
      <c r="V7" s="420"/>
      <c r="Y7" s="420"/>
      <c r="Z7" s="420"/>
      <c r="AA7" s="421"/>
    </row>
    <row r="8" spans="1:27" x14ac:dyDescent="0.2">
      <c r="A8" s="119" t="s">
        <v>968</v>
      </c>
      <c r="B8" s="118" t="str">
        <f>VLOOKUP(A8,Incurred_Real!$A$25:$B$376,2,FALSE)</f>
        <v>Telstra ISDN Service Exit and Transition</v>
      </c>
      <c r="C8" s="118" t="str">
        <f>VLOOKUP(A8,Incurred_Real!$A$25:$D$479,4,FALSE)</f>
        <v>Replacement</v>
      </c>
      <c r="D8" s="501">
        <v>0.41418130418239751</v>
      </c>
      <c r="E8" s="51"/>
      <c r="F8" s="65" t="s">
        <v>41</v>
      </c>
      <c r="G8" s="64">
        <v>0.22578946425408467</v>
      </c>
      <c r="H8" s="53"/>
      <c r="I8" s="73"/>
      <c r="J8" s="74"/>
      <c r="K8" s="74"/>
      <c r="L8" s="74"/>
      <c r="M8" s="74"/>
      <c r="N8" s="74"/>
      <c r="O8" s="74"/>
      <c r="P8" s="74"/>
      <c r="Q8" s="74"/>
      <c r="R8" s="75"/>
      <c r="S8" s="75"/>
      <c r="U8" s="420"/>
      <c r="V8" s="420"/>
      <c r="Y8" s="420"/>
      <c r="Z8" s="420"/>
      <c r="AA8" s="421"/>
    </row>
    <row r="9" spans="1:27" x14ac:dyDescent="0.2">
      <c r="A9" s="119" t="s">
        <v>920</v>
      </c>
      <c r="B9" s="118" t="str">
        <f>VLOOKUP(A9,Incurred_Real!$A$25:$B$376,2,FALSE)</f>
        <v>Vehicle Purchases 2024-2028</v>
      </c>
      <c r="C9" s="118" t="str">
        <f>VLOOKUP(A9,Incurred_Real!$A$25:$D$479,4,FALSE)</f>
        <v>Facilities</v>
      </c>
      <c r="D9" s="501">
        <v>2.7139988292367662E-2</v>
      </c>
      <c r="E9" s="51"/>
      <c r="F9" s="65" t="s">
        <v>35</v>
      </c>
      <c r="G9" s="64">
        <v>0.38877356022686566</v>
      </c>
      <c r="H9" s="53"/>
      <c r="I9" s="112" t="s">
        <v>1448</v>
      </c>
      <c r="J9" s="74"/>
      <c r="K9" s="74"/>
      <c r="L9" s="74"/>
      <c r="M9" s="74">
        <v>0.4</v>
      </c>
      <c r="N9" s="74">
        <v>0.7</v>
      </c>
      <c r="O9" s="74">
        <v>0.8</v>
      </c>
      <c r="P9" s="74">
        <v>0.8</v>
      </c>
      <c r="Q9" s="74">
        <v>0.6</v>
      </c>
      <c r="R9" s="396">
        <f>AVERAGE(M9:Q9)</f>
        <v>0.66</v>
      </c>
      <c r="S9" s="76"/>
      <c r="U9" s="420"/>
      <c r="V9" s="420"/>
      <c r="Y9" s="420"/>
      <c r="Z9" s="420"/>
      <c r="AA9" s="421"/>
    </row>
    <row r="10" spans="1:27" x14ac:dyDescent="0.2">
      <c r="A10" s="119" t="s">
        <v>258</v>
      </c>
      <c r="B10" s="118" t="str">
        <f>VLOOKUP(A10,Incurred_Real!$A$25:$B$376,2,FALSE)</f>
        <v>IT Systems Admin and Monitoring Tools Refresh</v>
      </c>
      <c r="C10" s="118" t="str">
        <f>VLOOKUP(A10,Incurred_Real!$A$25:$D$479,4,FALSE)</f>
        <v>Information Technology</v>
      </c>
      <c r="D10" s="501">
        <v>0.69634669455841725</v>
      </c>
      <c r="E10" s="51"/>
      <c r="F10" s="65" t="s">
        <v>47</v>
      </c>
      <c r="G10" s="64">
        <v>0.51000241346568576</v>
      </c>
      <c r="H10" s="53"/>
      <c r="I10" s="112" t="s">
        <v>1449</v>
      </c>
      <c r="J10" s="74"/>
      <c r="K10" s="74"/>
      <c r="L10" s="74"/>
      <c r="M10" s="74">
        <v>0.5</v>
      </c>
      <c r="N10" s="74">
        <v>0.5</v>
      </c>
      <c r="O10" s="77">
        <v>0.5</v>
      </c>
      <c r="P10" s="77" t="s">
        <v>1450</v>
      </c>
      <c r="Q10" s="77" t="s">
        <v>1450</v>
      </c>
      <c r="R10" s="396">
        <f>AVERAGE(M10:O10)</f>
        <v>0.5</v>
      </c>
      <c r="S10" s="75"/>
      <c r="U10" s="420"/>
      <c r="V10" s="420"/>
      <c r="Y10" s="420"/>
      <c r="Z10" s="420"/>
      <c r="AA10" s="421"/>
    </row>
    <row r="11" spans="1:27" x14ac:dyDescent="0.2">
      <c r="A11" s="119" t="s">
        <v>306</v>
      </c>
      <c r="B11" s="118" t="str">
        <f>VLOOKUP(A11,Incurred_Real!$A$25:$B$376,2,FALSE)</f>
        <v>Mannum Transformers 1 and 2 Replacement</v>
      </c>
      <c r="C11" s="118" t="str">
        <f>VLOOKUP(A11,Incurred_Real!$A$25:$D$479,4,FALSE)</f>
        <v>Replacement</v>
      </c>
      <c r="D11" s="501">
        <v>0.24662459212825849</v>
      </c>
      <c r="E11" s="51"/>
      <c r="F11" s="65" t="s">
        <v>49</v>
      </c>
      <c r="G11" s="64">
        <v>0.17078025582816098</v>
      </c>
      <c r="H11" s="53"/>
      <c r="I11" s="73"/>
      <c r="J11" s="73"/>
      <c r="K11" s="73"/>
      <c r="L11" s="73"/>
      <c r="M11" s="73"/>
      <c r="N11" s="73"/>
      <c r="O11" s="73"/>
      <c r="P11" s="73"/>
      <c r="Q11" s="73"/>
      <c r="R11" s="76"/>
      <c r="S11" s="76"/>
      <c r="U11" s="420"/>
      <c r="V11" s="420"/>
      <c r="Y11" s="420"/>
      <c r="Z11" s="420"/>
      <c r="AA11" s="421"/>
    </row>
    <row r="12" spans="1:27" x14ac:dyDescent="0.2">
      <c r="A12" s="119" t="s">
        <v>323</v>
      </c>
      <c r="B12" s="118" t="str">
        <f>VLOOKUP(A12,Incurred_Real!$A$25:$B$376,2,FALSE)</f>
        <v>Data Centre Refresh 2024-2028</v>
      </c>
      <c r="C12" s="118" t="str">
        <f>VLOOKUP(A12,Incurred_Real!$A$25:$D$479,4,FALSE)</f>
        <v>Information Technology</v>
      </c>
      <c r="D12" s="501">
        <v>0.23718561985891251</v>
      </c>
      <c r="E12" s="51"/>
      <c r="F12" s="65" t="s">
        <v>39</v>
      </c>
      <c r="G12" s="64">
        <v>9.9149584584534614E-2</v>
      </c>
      <c r="H12" s="53"/>
      <c r="I12" s="112" t="s">
        <v>353</v>
      </c>
      <c r="J12" s="74"/>
      <c r="K12" s="74"/>
      <c r="L12" s="74"/>
      <c r="M12" s="74">
        <f>SUM(M9:M10)</f>
        <v>0.9</v>
      </c>
      <c r="N12" s="74">
        <f t="shared" ref="N12:Q12" si="0">SUM(N9:N10)</f>
        <v>1.2</v>
      </c>
      <c r="O12" s="74">
        <f t="shared" si="0"/>
        <v>1.3</v>
      </c>
      <c r="P12" s="74">
        <f t="shared" si="0"/>
        <v>0.8</v>
      </c>
      <c r="Q12" s="74">
        <f t="shared" si="0"/>
        <v>0.6</v>
      </c>
      <c r="R12" s="396">
        <f>AVERAGE(M12:O12)</f>
        <v>1.1333333333333335</v>
      </c>
      <c r="S12" s="75"/>
      <c r="U12" s="420"/>
      <c r="V12" s="420"/>
      <c r="Y12" s="420"/>
      <c r="Z12" s="420"/>
      <c r="AA12" s="421"/>
    </row>
    <row r="13" spans="1:27" x14ac:dyDescent="0.2">
      <c r="A13" s="119" t="s">
        <v>327</v>
      </c>
      <c r="B13" s="118" t="str">
        <f>VLOOKUP(A13,Incurred_Real!$A$25:$B$376,2,FALSE)</f>
        <v>SAP Data Archival System</v>
      </c>
      <c r="C13" s="118" t="str">
        <f>VLOOKUP(A13,Incurred_Real!$A$25:$D$479,4,FALSE)</f>
        <v>Information Technology</v>
      </c>
      <c r="D13" s="501">
        <v>0.64770195533111796</v>
      </c>
      <c r="E13" s="51"/>
      <c r="F13" s="65" t="s">
        <v>38</v>
      </c>
      <c r="G13" s="64">
        <v>0.18638791801215271</v>
      </c>
      <c r="H13" s="53"/>
      <c r="I13" s="413"/>
      <c r="J13" s="413"/>
      <c r="K13" s="413"/>
      <c r="L13" s="413"/>
      <c r="M13" s="413"/>
      <c r="N13" s="413"/>
      <c r="O13" s="413"/>
      <c r="P13" s="413"/>
      <c r="Q13" s="413"/>
      <c r="R13" s="413"/>
      <c r="S13" s="413"/>
      <c r="U13" s="420"/>
      <c r="V13" s="420"/>
      <c r="Y13" s="420"/>
      <c r="Z13" s="420"/>
      <c r="AA13" s="421"/>
    </row>
    <row r="14" spans="1:27" x14ac:dyDescent="0.2">
      <c r="A14" s="119" t="s">
        <v>330</v>
      </c>
      <c r="B14" s="118" t="str">
        <f>VLOOKUP(A14,Incurred_Real!$A$25:$B$376,2,FALSE)</f>
        <v>Core Accounting Systems Improvement</v>
      </c>
      <c r="C14" s="118" t="str">
        <f>VLOOKUP(A14,Incurred_Real!$A$25:$D$479,4,FALSE)</f>
        <v>Information Technology</v>
      </c>
      <c r="D14" s="501">
        <v>0.55874721217299117</v>
      </c>
      <c r="E14" s="51"/>
      <c r="F14" s="65" t="s">
        <v>46</v>
      </c>
      <c r="G14" s="64">
        <v>0.12206462682553382</v>
      </c>
      <c r="H14" s="53"/>
      <c r="I14" s="414" t="s">
        <v>1451</v>
      </c>
      <c r="J14" s="415"/>
      <c r="K14" s="416">
        <f>R14</f>
        <v>0.48</v>
      </c>
      <c r="L14" s="416">
        <f>R14</f>
        <v>0.48</v>
      </c>
      <c r="M14" s="416">
        <f>M12/2</f>
        <v>0.45</v>
      </c>
      <c r="N14" s="416">
        <f>N12/2</f>
        <v>0.6</v>
      </c>
      <c r="O14" s="416">
        <f>O12/2</f>
        <v>0.65</v>
      </c>
      <c r="P14" s="416">
        <f>P12/2</f>
        <v>0.4</v>
      </c>
      <c r="Q14" s="416">
        <f>Q12/2</f>
        <v>0.3</v>
      </c>
      <c r="R14" s="417">
        <f>AVERAGE(M14:Q14)</f>
        <v>0.48</v>
      </c>
      <c r="S14" s="417">
        <f>AVERAGE(M14:Q14)</f>
        <v>0.48</v>
      </c>
      <c r="U14" s="420"/>
      <c r="V14" s="420"/>
      <c r="Y14" s="420"/>
      <c r="Z14" s="420"/>
      <c r="AA14" s="421"/>
    </row>
    <row r="15" spans="1:27" x14ac:dyDescent="0.2">
      <c r="A15" s="119" t="s">
        <v>711</v>
      </c>
      <c r="B15" s="118" t="str">
        <f>VLOOKUP(A15,Incurred_Real!$A$25:$B$376,2,FALSE)</f>
        <v>South East Static VAR Compensator Computer Control System Re</v>
      </c>
      <c r="C15" s="118" t="str">
        <f>VLOOKUP(A15,Incurred_Real!$A$25:$D$479,4,FALSE)</f>
        <v>Replacement</v>
      </c>
      <c r="D15" s="501">
        <v>0.16596288469825707</v>
      </c>
      <c r="E15" s="51"/>
      <c r="F15" s="65" t="s">
        <v>31</v>
      </c>
      <c r="G15" s="66">
        <v>0.15047612916930675</v>
      </c>
      <c r="H15" s="53"/>
      <c r="I15" s="397"/>
      <c r="J15" s="397"/>
      <c r="K15" s="397"/>
      <c r="L15" s="397"/>
      <c r="M15" s="397"/>
      <c r="N15" s="397"/>
      <c r="O15" s="397"/>
      <c r="P15" s="397"/>
      <c r="Q15" s="397"/>
      <c r="R15" s="397"/>
      <c r="S15" s="410"/>
      <c r="U15" s="420"/>
      <c r="V15" s="420"/>
      <c r="Y15" s="420"/>
      <c r="Z15" s="420"/>
    </row>
    <row r="16" spans="1:27" x14ac:dyDescent="0.2">
      <c r="A16" s="119" t="s">
        <v>956</v>
      </c>
      <c r="B16" s="118" t="str">
        <f>VLOOKUP(A16,Incurred_Real!$A$25:$B$376,2,FALSE)</f>
        <v>AC Board Replacement 2024-2028</v>
      </c>
      <c r="C16" s="118" t="str">
        <f>VLOOKUP(A16,Incurred_Real!$A$25:$D$479,4,FALSE)</f>
        <v>Replacement</v>
      </c>
      <c r="D16" s="501">
        <v>0.23996633647887403</v>
      </c>
      <c r="E16" s="51"/>
      <c r="F16" s="384"/>
      <c r="G16" s="385"/>
      <c r="H16" s="53"/>
      <c r="I16" s="397"/>
      <c r="J16" s="411"/>
      <c r="K16" s="411"/>
      <c r="L16" s="411"/>
      <c r="M16" s="411"/>
      <c r="N16" s="411"/>
      <c r="O16" s="411"/>
      <c r="P16" s="411"/>
      <c r="Q16" s="411"/>
      <c r="R16" s="411"/>
      <c r="S16" s="410"/>
      <c r="U16" s="420"/>
      <c r="V16" s="420"/>
      <c r="Y16" s="420"/>
      <c r="Z16" s="420"/>
    </row>
    <row r="17" spans="1:22" x14ac:dyDescent="0.2">
      <c r="A17" s="119" t="s">
        <v>975</v>
      </c>
      <c r="B17" s="118" t="str">
        <f>VLOOKUP(A17,Incurred_Real!$A$25:$B$376,2,FALSE)</f>
        <v>Control Room Systems Development</v>
      </c>
      <c r="C17" s="118" t="str">
        <f>VLOOKUP(A17,Incurred_Real!$A$25:$D$479,4,FALSE)</f>
        <v>Security/Compliance</v>
      </c>
      <c r="D17" s="501">
        <v>0.53632035784410137</v>
      </c>
      <c r="E17" s="51"/>
      <c r="F17" s="65"/>
      <c r="G17" s="66"/>
      <c r="H17" s="53"/>
      <c r="I17" s="397"/>
      <c r="J17" s="397"/>
      <c r="K17" s="411"/>
      <c r="L17" s="411"/>
      <c r="M17" s="411"/>
      <c r="N17" s="411"/>
      <c r="O17" s="411"/>
      <c r="P17" s="411"/>
      <c r="Q17" s="411"/>
      <c r="R17" s="412"/>
      <c r="S17" s="412"/>
      <c r="U17" s="420"/>
      <c r="V17" s="420"/>
    </row>
    <row r="18" spans="1:22" ht="15" thickBot="1" x14ac:dyDescent="0.25">
      <c r="A18" s="119" t="s">
        <v>939</v>
      </c>
      <c r="B18" s="118" t="str">
        <f>VLOOKUP(A18,Incurred_Real!$A$25:$B$376,2,FALSE)</f>
        <v>Asset Cost and Risk Analysis System Upgrade 2024-2028</v>
      </c>
      <c r="C18" s="118" t="str">
        <f>VLOOKUP(A18,Incurred_Real!$A$25:$D$479,4,FALSE)</f>
        <v>Replacement</v>
      </c>
      <c r="D18" s="501">
        <v>0.73206831740047928</v>
      </c>
      <c r="E18" s="51"/>
      <c r="F18" s="499"/>
      <c r="G18" s="500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U18" s="420"/>
      <c r="V18" s="420"/>
    </row>
    <row r="19" spans="1:22" ht="13.5" customHeight="1" x14ac:dyDescent="0.2">
      <c r="A19" s="119" t="s">
        <v>940</v>
      </c>
      <c r="B19" s="118" t="str">
        <f>VLOOKUP(A19,Incurred_Real!$A$25:$B$376,2,FALSE)</f>
        <v>Device Configuration Management System Replacement 2023-2028</v>
      </c>
      <c r="C19" s="118" t="str">
        <f>VLOOKUP(A19,Incurred_Real!$A$25:$D$479,4,FALSE)</f>
        <v>Replacement</v>
      </c>
      <c r="D19" s="501">
        <v>0.78777912300762298</v>
      </c>
      <c r="E19" s="51"/>
      <c r="F19" s="539" t="s">
        <v>1428</v>
      </c>
      <c r="G19" s="540"/>
      <c r="H19" s="51"/>
      <c r="I19" s="398"/>
      <c r="J19" s="399"/>
      <c r="K19" s="399"/>
      <c r="L19" s="399"/>
      <c r="M19" s="399"/>
      <c r="N19" s="399"/>
      <c r="O19" s="399"/>
      <c r="P19" s="399"/>
      <c r="Q19" s="399"/>
      <c r="R19" s="400"/>
      <c r="S19" s="400"/>
      <c r="U19" s="420"/>
      <c r="V19" s="420"/>
    </row>
    <row r="20" spans="1:22" ht="15" thickBot="1" x14ac:dyDescent="0.25">
      <c r="A20" s="119" t="s">
        <v>957</v>
      </c>
      <c r="B20" s="118" t="str">
        <f>VLOOKUP(A20,Incurred_Real!$A$25:$B$376,2,FALSE)</f>
        <v>BatteryUnit Asset Replacement 2024-2028</v>
      </c>
      <c r="C20" s="118" t="str">
        <f>VLOOKUP(A20,Incurred_Real!$A$25:$D$479,4,FALSE)</f>
        <v>Replacement</v>
      </c>
      <c r="D20" s="501">
        <v>0.20100501831239295</v>
      </c>
      <c r="E20" s="51"/>
      <c r="F20" s="541"/>
      <c r="G20" s="542"/>
      <c r="H20" s="51"/>
      <c r="I20" s="401"/>
      <c r="J20" s="401"/>
      <c r="K20" s="402"/>
      <c r="L20" s="402"/>
      <c r="M20" s="402"/>
      <c r="N20" s="402"/>
      <c r="O20" s="402"/>
      <c r="P20" s="402"/>
      <c r="Q20" s="402"/>
      <c r="R20" s="403"/>
      <c r="S20" s="404"/>
      <c r="U20" s="420"/>
      <c r="V20" s="420"/>
    </row>
    <row r="21" spans="1:22" x14ac:dyDescent="0.2">
      <c r="A21" s="119" t="s">
        <v>958</v>
      </c>
      <c r="B21" s="118" t="str">
        <f>VLOOKUP(A21,Incurred_Real!$A$25:$B$376,2,FALSE)</f>
        <v>Circuit Breakers Unit Asset Replacement 2024-2028</v>
      </c>
      <c r="C21" s="118" t="str">
        <f>VLOOKUP(A21,Incurred_Real!$A$25:$D$479,4,FALSE)</f>
        <v>Replacement</v>
      </c>
      <c r="D21" s="501">
        <v>0.26235078615565716</v>
      </c>
      <c r="E21" s="51"/>
      <c r="F21" s="51"/>
      <c r="G21" s="51"/>
      <c r="H21" s="51"/>
      <c r="I21" s="401"/>
      <c r="J21" s="401"/>
      <c r="K21" s="405"/>
      <c r="L21" s="405"/>
      <c r="M21" s="405"/>
      <c r="N21" s="405"/>
      <c r="O21" s="405"/>
      <c r="P21" s="405"/>
      <c r="Q21" s="405"/>
      <c r="R21" s="406"/>
      <c r="S21" s="407"/>
      <c r="U21" s="420"/>
      <c r="V21" s="420"/>
    </row>
    <row r="22" spans="1:22" x14ac:dyDescent="0.2">
      <c r="A22" s="119" t="s">
        <v>921</v>
      </c>
      <c r="B22" s="118" t="str">
        <f>VLOOKUP(A22,Incurred_Real!$A$25:$B$376,2,FALSE)</f>
        <v>Data Warehouse Platform Upgrade 2024-2028</v>
      </c>
      <c r="C22" s="118" t="str">
        <f>VLOOKUP(A22,Incurred_Real!$A$25:$D$479,4,FALSE)</f>
        <v>Information Technology</v>
      </c>
      <c r="D22" s="501">
        <v>0.45189460613478422</v>
      </c>
      <c r="E22" s="51"/>
      <c r="F22" s="51"/>
      <c r="G22" s="51"/>
      <c r="H22" s="51"/>
      <c r="I22" s="401"/>
      <c r="J22" s="408"/>
      <c r="K22" s="409"/>
      <c r="L22" s="409"/>
      <c r="M22" s="409"/>
      <c r="N22" s="409"/>
      <c r="O22" s="409"/>
      <c r="P22" s="409"/>
      <c r="Q22" s="409"/>
      <c r="R22" s="406"/>
      <c r="S22" s="407"/>
      <c r="U22" s="420"/>
      <c r="V22" s="420"/>
    </row>
    <row r="23" spans="1:22" x14ac:dyDescent="0.2">
      <c r="A23" s="119" t="s">
        <v>929</v>
      </c>
      <c r="B23" s="118" t="str">
        <f>VLOOKUP(A23,Incurred_Real!$A$25:$B$376,2,FALSE)</f>
        <v>Database Platform Refresh</v>
      </c>
      <c r="C23" s="118" t="str">
        <f>VLOOKUP(A23,Incurred_Real!$A$25:$D$479,4,FALSE)</f>
        <v>Information Technology</v>
      </c>
      <c r="D23" s="501">
        <v>0.59786896144451884</v>
      </c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U23" s="420"/>
      <c r="V23" s="420"/>
    </row>
    <row r="24" spans="1:22" x14ac:dyDescent="0.2">
      <c r="A24" s="119" t="s">
        <v>922</v>
      </c>
      <c r="B24" s="118" t="str">
        <f>VLOOKUP(A24,Incurred_Real!$A$25:$B$376,2,FALSE)</f>
        <v>Enterprise Resource Planning System Refresh</v>
      </c>
      <c r="C24" s="118" t="str">
        <f>VLOOKUP(A24,Incurred_Real!$A$25:$D$479,4,FALSE)</f>
        <v>Information Technology</v>
      </c>
      <c r="D24" s="501">
        <v>0.56675530613714997</v>
      </c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U24" s="420"/>
      <c r="V24" s="420"/>
    </row>
    <row r="25" spans="1:22" x14ac:dyDescent="0.2">
      <c r="A25" s="119" t="s">
        <v>946</v>
      </c>
      <c r="B25" s="118" t="str">
        <f>VLOOKUP(A25,Incurred_Real!$A$25:$B$376,2,FALSE)</f>
        <v>Energy Management System Technical Upgrade 2024-2028</v>
      </c>
      <c r="C25" s="118" t="str">
        <f>VLOOKUP(A25,Incurred_Real!$A$25:$D$479,4,FALSE)</f>
        <v>Replacement</v>
      </c>
      <c r="D25" s="501">
        <v>0.75175101089524177</v>
      </c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U25" s="420"/>
      <c r="V25" s="420"/>
    </row>
    <row r="26" spans="1:22" x14ac:dyDescent="0.2">
      <c r="A26" s="119" t="s">
        <v>923</v>
      </c>
      <c r="B26" s="118" t="str">
        <f>VLOOKUP(A26,Incurred_Real!$A$25:$B$376,2,FALSE)</f>
        <v>Enterprise Document Management System Implementation Phase 2</v>
      </c>
      <c r="C26" s="118" t="str">
        <f>VLOOKUP(A26,Incurred_Real!$A$25:$D$479,4,FALSE)</f>
        <v>Information Technology</v>
      </c>
      <c r="D26" s="501">
        <v>0.69079118732523204</v>
      </c>
      <c r="E26" s="51"/>
      <c r="F26" s="51"/>
      <c r="G26" s="51"/>
      <c r="H26" s="51"/>
      <c r="I26" s="51"/>
      <c r="J26" s="51"/>
      <c r="K26" s="51"/>
      <c r="L26" s="91"/>
      <c r="M26" s="51"/>
      <c r="N26" s="51"/>
      <c r="O26" s="51"/>
      <c r="P26" s="51"/>
      <c r="Q26" s="51"/>
      <c r="R26" s="51"/>
      <c r="U26" s="420"/>
      <c r="V26" s="420"/>
    </row>
    <row r="27" spans="1:22" x14ac:dyDescent="0.2">
      <c r="A27" s="119" t="s">
        <v>911</v>
      </c>
      <c r="B27" s="118" t="str">
        <f>VLOOKUP(A27,Incurred_Real!$A$25:$B$376,2,FALSE)</f>
        <v>Furniture and General Building Upgrades</v>
      </c>
      <c r="C27" s="118" t="str">
        <f>VLOOKUP(A27,Incurred_Real!$A$25:$D$479,4,FALSE)</f>
        <v>Facilities</v>
      </c>
      <c r="D27" s="501">
        <v>7.2474663373657391E-2</v>
      </c>
      <c r="E27" s="51"/>
      <c r="F27" s="51"/>
      <c r="G27" s="51"/>
      <c r="H27" s="51"/>
      <c r="I27" s="51"/>
      <c r="J27" s="51"/>
      <c r="K27" s="51"/>
      <c r="L27" s="51"/>
      <c r="M27" s="51"/>
      <c r="N27" s="51"/>
      <c r="O27" s="51"/>
      <c r="P27" s="51"/>
      <c r="Q27" s="51"/>
      <c r="R27" s="51"/>
      <c r="U27" s="420"/>
      <c r="V27" s="420"/>
    </row>
    <row r="28" spans="1:22" x14ac:dyDescent="0.2">
      <c r="A28" s="119" t="s">
        <v>924</v>
      </c>
      <c r="B28" s="118" t="str">
        <f>VLOOKUP(A28,Incurred_Real!$A$25:$B$376,2,FALSE)</f>
        <v>Enterprise Integration Platform Uplift</v>
      </c>
      <c r="C28" s="118" t="str">
        <f>VLOOKUP(A28,Incurred_Real!$A$25:$D$479,4,FALSE)</f>
        <v>Information Technology</v>
      </c>
      <c r="D28" s="501">
        <v>0.29930478319204584</v>
      </c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U28" s="420"/>
      <c r="V28" s="420"/>
    </row>
    <row r="29" spans="1:22" x14ac:dyDescent="0.2">
      <c r="A29" s="119" t="s">
        <v>935</v>
      </c>
      <c r="B29" s="118" t="str">
        <f>VLOOKUP(A29,Incurred_Real!$A$25:$B$376,2,FALSE)</f>
        <v>Inventory Purchases 2024-2028</v>
      </c>
      <c r="C29" s="118" t="str">
        <f>VLOOKUP(A29,Incurred_Real!$A$25:$D$479,4,FALSE)</f>
        <v>Inventory/Spares</v>
      </c>
      <c r="D29" s="501">
        <v>8.0667867652366304E-2</v>
      </c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U29" s="420"/>
      <c r="V29" s="420"/>
    </row>
    <row r="30" spans="1:22" x14ac:dyDescent="0.2">
      <c r="A30" s="119" t="s">
        <v>959</v>
      </c>
      <c r="B30" s="118" t="str">
        <f>VLOOKUP(A30,Incurred_Real!$A$25:$B$376,2,FALSE)</f>
        <v>Instrument Transformer Unit Asset Replacement 2024-2028</v>
      </c>
      <c r="C30" s="118" t="str">
        <f>VLOOKUP(A30,Incurred_Real!$A$25:$D$479,4,FALSE)</f>
        <v>Replacement</v>
      </c>
      <c r="D30" s="501">
        <v>0.25108843451188079</v>
      </c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U30" s="420"/>
      <c r="V30" s="420"/>
    </row>
    <row r="31" spans="1:22" x14ac:dyDescent="0.2">
      <c r="A31" s="119" t="s">
        <v>930</v>
      </c>
      <c r="B31" s="118" t="str">
        <f>VLOOKUP(A31,Incurred_Real!$A$25:$B$376,2,FALSE)</f>
        <v>IT Backup and Archiving Systems Refresh</v>
      </c>
      <c r="C31" s="118" t="str">
        <f>VLOOKUP(A31,Incurred_Real!$A$25:$D$479,4,FALSE)</f>
        <v>Information Technology</v>
      </c>
      <c r="D31" s="501">
        <v>0.38413139522400752</v>
      </c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U31" s="420"/>
      <c r="V31" s="420"/>
    </row>
    <row r="32" spans="1:22" x14ac:dyDescent="0.2">
      <c r="A32" s="119" t="s">
        <v>913</v>
      </c>
      <c r="B32" s="118" t="str">
        <f>VLOOKUP(A32,Incurred_Real!$A$25:$B$376,2,FALSE)</f>
        <v>Keswick North Accommodation Upgrade</v>
      </c>
      <c r="C32" s="118" t="str">
        <f>VLOOKUP(A32,Incurred_Real!$A$25:$D$479,4,FALSE)</f>
        <v>Facilities</v>
      </c>
      <c r="D32" s="501">
        <v>0.19108881325805807</v>
      </c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U32" s="420"/>
      <c r="V32" s="420"/>
    </row>
    <row r="33" spans="1:22" x14ac:dyDescent="0.2">
      <c r="A33" s="119" t="s">
        <v>914</v>
      </c>
      <c r="B33" s="118" t="str">
        <f>VLOOKUP(A33,Incurred_Real!$A$25:$B$376,2,FALSE)</f>
        <v>Keswick South Accommodation Upgrade</v>
      </c>
      <c r="C33" s="118" t="str">
        <f>VLOOKUP(A33,Incurred_Real!$A$25:$D$479,4,FALSE)</f>
        <v>Facilities</v>
      </c>
      <c r="D33" s="501">
        <v>0.19108881325805777</v>
      </c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U33" s="420"/>
      <c r="V33" s="420"/>
    </row>
    <row r="34" spans="1:22" x14ac:dyDescent="0.2">
      <c r="A34" s="119" t="s">
        <v>950</v>
      </c>
      <c r="B34" s="118" t="str">
        <f>VLOOKUP(A34,Incurred_Real!$A$25:$B$376,2,FALSE)</f>
        <v>F1914 Magill - East Terrace Underground HV Cable Instrumenta</v>
      </c>
      <c r="C34" s="118" t="str">
        <f>VLOOKUP(A34,Incurred_Real!$A$25:$D$479,4,FALSE)</f>
        <v>Replacement</v>
      </c>
      <c r="D34" s="501">
        <v>0.26054852028783987</v>
      </c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U34" s="420"/>
      <c r="V34" s="420"/>
    </row>
    <row r="35" spans="1:22" x14ac:dyDescent="0.2">
      <c r="A35" s="119" t="s">
        <v>931</v>
      </c>
      <c r="B35" s="118" t="str">
        <f>VLOOKUP(A35,Incurred_Real!$A$25:$B$376,2,FALSE)</f>
        <v>Local Area Network Equipment Refresh 2024-2028</v>
      </c>
      <c r="C35" s="118" t="str">
        <f>VLOOKUP(A35,Incurred_Real!$A$25:$D$479,4,FALSE)</f>
        <v>Information Technology</v>
      </c>
      <c r="D35" s="501">
        <v>0.39020249897668469</v>
      </c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U35" s="420"/>
      <c r="V35" s="420"/>
    </row>
    <row r="36" spans="1:22" x14ac:dyDescent="0.2">
      <c r="A36" s="119" t="s">
        <v>947</v>
      </c>
      <c r="B36" s="118" t="str">
        <f>VLOOKUP(A36,Incurred_Real!$A$25:$B$376,2,FALSE)</f>
        <v>Minor Operational Systems Upgrade 2024-2028</v>
      </c>
      <c r="C36" s="118" t="str">
        <f>VLOOKUP(A36,Incurred_Real!$A$25:$D$479,4,FALSE)</f>
        <v>Replacement</v>
      </c>
      <c r="D36" s="501">
        <v>0.78636368936971823</v>
      </c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U36" s="420"/>
      <c r="V36" s="420"/>
    </row>
    <row r="37" spans="1:22" x14ac:dyDescent="0.2">
      <c r="A37" s="119" t="s">
        <v>925</v>
      </c>
      <c r="B37" s="118" t="str">
        <f>VLOOKUP(A37,Incurred_Real!$A$25:$B$376,2,FALSE)</f>
        <v>Minor Business Systems Upgrade 2024-2028</v>
      </c>
      <c r="C37" s="118" t="str">
        <f>VLOOKUP(A37,Incurred_Real!$A$25:$D$479,4,FALSE)</f>
        <v>Information Technology</v>
      </c>
      <c r="D37" s="501">
        <v>0.80000003507406792</v>
      </c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U37" s="420"/>
      <c r="V37" s="420"/>
    </row>
    <row r="38" spans="1:22" x14ac:dyDescent="0.2">
      <c r="A38" s="119" t="s">
        <v>952</v>
      </c>
      <c r="B38" s="118" t="str">
        <f>VLOOKUP(A38,Incurred_Real!$A$25:$B$376,2,FALSE)</f>
        <v>Protection Relay Unit Asset Replacement 2024-2028</v>
      </c>
      <c r="C38" s="118" t="str">
        <f>VLOOKUP(A38,Incurred_Real!$A$25:$D$479,4,FALSE)</f>
        <v>Replacement</v>
      </c>
      <c r="D38" s="501">
        <v>0.24602312335946164</v>
      </c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U38" s="420"/>
      <c r="V38" s="420"/>
    </row>
    <row r="39" spans="1:22" x14ac:dyDescent="0.2">
      <c r="A39" s="119" t="s">
        <v>915</v>
      </c>
      <c r="B39" s="118" t="str">
        <f>VLOOKUP(A39,Incurred_Real!$A$25:$B$376,2,FALSE)</f>
        <v>Protective Security Reinforcement</v>
      </c>
      <c r="C39" s="118" t="str">
        <f>VLOOKUP(A39,Incurred_Real!$A$25:$D$479,4,FALSE)</f>
        <v>Facilities</v>
      </c>
      <c r="D39" s="501">
        <v>0.16612570521281911</v>
      </c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51"/>
      <c r="P39" s="51"/>
      <c r="Q39" s="51"/>
      <c r="R39" s="51"/>
      <c r="U39" s="420"/>
      <c r="V39" s="420"/>
    </row>
    <row r="40" spans="1:22" x14ac:dyDescent="0.2">
      <c r="A40" s="119" t="s">
        <v>969</v>
      </c>
      <c r="B40" s="118" t="str">
        <f>VLOOKUP(A40,Incurred_Real!$A$25:$B$376,2,FALSE)</f>
        <v>IP Networking Equipment Replacement</v>
      </c>
      <c r="C40" s="118" t="str">
        <f>VLOOKUP(A40,Incurred_Real!$A$25:$D$479,4,FALSE)</f>
        <v>Replacement</v>
      </c>
      <c r="D40" s="501">
        <v>0.25106926581860839</v>
      </c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51"/>
      <c r="P40" s="51"/>
      <c r="Q40" s="51"/>
      <c r="R40" s="51"/>
      <c r="U40" s="420"/>
      <c r="V40" s="420"/>
    </row>
    <row r="41" spans="1:22" x14ac:dyDescent="0.2">
      <c r="A41" s="119" t="s">
        <v>932</v>
      </c>
      <c r="B41" s="118" t="str">
        <f>VLOOKUP(A41,Incurred_Real!$A$25:$B$376,2,FALSE)</f>
        <v>Office IT Hardware Replacement 2024-2028</v>
      </c>
      <c r="C41" s="118" t="str">
        <f>VLOOKUP(A41,Incurred_Real!$A$25:$D$479,4,FALSE)</f>
        <v>Information Technology</v>
      </c>
      <c r="D41" s="502">
        <v>0</v>
      </c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51"/>
      <c r="P41" s="51"/>
      <c r="Q41" s="51"/>
      <c r="R41" s="51"/>
      <c r="U41" s="420"/>
      <c r="V41" s="420"/>
    </row>
    <row r="42" spans="1:22" x14ac:dyDescent="0.2">
      <c r="A42" s="119" t="s">
        <v>916</v>
      </c>
      <c r="B42" s="118" t="str">
        <f>VLOOKUP(A42,Incurred_Real!$A$25:$B$376,2,FALSE)</f>
        <v>Pirie Precinct Amenities</v>
      </c>
      <c r="C42" s="118" t="str">
        <f>VLOOKUP(A42,Incurred_Real!$A$25:$D$479,4,FALSE)</f>
        <v>Facilities</v>
      </c>
      <c r="D42" s="501">
        <v>0.19108881325805729</v>
      </c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51"/>
      <c r="P42" s="51"/>
      <c r="Q42" s="51"/>
      <c r="R42" s="51"/>
      <c r="U42" s="420"/>
      <c r="V42" s="420"/>
    </row>
    <row r="43" spans="1:22" x14ac:dyDescent="0.2">
      <c r="A43" s="119" t="s">
        <v>976</v>
      </c>
      <c r="B43" s="118" t="str">
        <f>VLOOKUP(A43,Incurred_Real!$A$25:$B$376,2,FALSE)</f>
        <v>Substation Security Fencing Replacement 2024-2028</v>
      </c>
      <c r="C43" s="118" t="str">
        <f>VLOOKUP(A43,Incurred_Real!$A$25:$D$479,4,FALSE)</f>
        <v>Security/Compliance</v>
      </c>
      <c r="D43" s="501">
        <v>0.15215023752170295</v>
      </c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51"/>
      <c r="Q43" s="51"/>
      <c r="R43" s="51"/>
      <c r="U43" s="420"/>
      <c r="V43" s="420"/>
    </row>
    <row r="44" spans="1:22" x14ac:dyDescent="0.2">
      <c r="A44" s="119" t="s">
        <v>970</v>
      </c>
      <c r="B44" s="118" t="str">
        <f>VLOOKUP(A44,Incurred_Real!$A$25:$B$376,2,FALSE)</f>
        <v>Telecommunications Asset Optimisation 2024-2028</v>
      </c>
      <c r="C44" s="118" t="str">
        <f>VLOOKUP(A44,Incurred_Real!$A$25:$D$479,4,FALSE)</f>
        <v>Replacement</v>
      </c>
      <c r="D44" s="501">
        <v>0.29352725694942511</v>
      </c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51"/>
      <c r="P44" s="51"/>
      <c r="Q44" s="51"/>
      <c r="R44" s="51"/>
      <c r="U44" s="420"/>
      <c r="V44" s="420"/>
    </row>
    <row r="45" spans="1:22" x14ac:dyDescent="0.2">
      <c r="A45" s="119" t="s">
        <v>936</v>
      </c>
      <c r="B45" s="118" t="str">
        <f>VLOOKUP(A45,Incurred_Real!$A$25:$B$376,2,FALSE)</f>
        <v>Transmission Line Insulation System Replacement 2024-2028</v>
      </c>
      <c r="C45" s="118" t="str">
        <f>VLOOKUP(A45,Incurred_Real!$A$25:$D$479,4,FALSE)</f>
        <v>Refurbishment</v>
      </c>
      <c r="D45" s="501">
        <v>0.16876659913655262</v>
      </c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51"/>
      <c r="P45" s="51"/>
      <c r="Q45" s="51"/>
      <c r="R45" s="51"/>
      <c r="U45" s="420"/>
      <c r="V45" s="420"/>
    </row>
    <row r="46" spans="1:22" x14ac:dyDescent="0.2">
      <c r="A46" s="119" t="s">
        <v>977</v>
      </c>
      <c r="B46" s="118" t="str">
        <f>VLOOKUP(A46,Incurred_Real!$A$25:$B$376,2,FALSE)</f>
        <v>Transmission Tower Anti-Climb Installation</v>
      </c>
      <c r="C46" s="118" t="str">
        <f>VLOOKUP(A46,Incurred_Real!$A$25:$D$479,4,FALSE)</f>
        <v>Security/Compliance</v>
      </c>
      <c r="D46" s="501">
        <v>8.488936236169585E-2</v>
      </c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51"/>
      <c r="P46" s="51"/>
      <c r="Q46" s="51"/>
      <c r="R46" s="51"/>
      <c r="U46" s="420"/>
      <c r="V46" s="420"/>
    </row>
    <row r="47" spans="1:22" x14ac:dyDescent="0.2">
      <c r="A47" s="119" t="s">
        <v>951</v>
      </c>
      <c r="B47" s="118" t="str">
        <f>VLOOKUP(A47,Incurred_Real!$A$25:$B$376,2,FALSE)</f>
        <v>Surge Arrester Unit Asset Replacement 2024-2028</v>
      </c>
      <c r="C47" s="118" t="str">
        <f>VLOOKUP(A47,Incurred_Real!$A$25:$D$479,4,FALSE)</f>
        <v>Replacement</v>
      </c>
      <c r="D47" s="501">
        <v>0.23837930306097307</v>
      </c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51"/>
      <c r="P47" s="51"/>
      <c r="Q47" s="51"/>
      <c r="R47" s="51"/>
      <c r="U47" s="420"/>
      <c r="V47" s="420"/>
    </row>
    <row r="48" spans="1:22" x14ac:dyDescent="0.2">
      <c r="A48" s="119" t="s">
        <v>937</v>
      </c>
      <c r="B48" s="118" t="str">
        <f>VLOOKUP(A48,Incurred_Real!$A$25:$B$376,2,FALSE)</f>
        <v>F1803 Hummocks - Ardrossan West 132kV Line Renewal</v>
      </c>
      <c r="C48" s="118" t="str">
        <f>VLOOKUP(A48,Incurred_Real!$A$25:$D$479,4,FALSE)</f>
        <v>Replacement</v>
      </c>
      <c r="D48" s="501">
        <v>0.12087929213232478</v>
      </c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U48" s="420"/>
      <c r="V48" s="420"/>
    </row>
    <row r="49" spans="1:22" x14ac:dyDescent="0.2">
      <c r="A49" s="119" t="s">
        <v>960</v>
      </c>
      <c r="B49" s="118" t="str">
        <f>VLOOKUP(A49,Incurred_Real!$A$25:$B$376,2,FALSE)</f>
        <v>Transformer Bushing Unit Asset Replacement 2024-2028</v>
      </c>
      <c r="C49" s="118" t="str">
        <f>VLOOKUP(A49,Incurred_Real!$A$25:$D$479,4,FALSE)</f>
        <v>Replacement</v>
      </c>
      <c r="D49" s="501">
        <v>0.2362053872672619</v>
      </c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51"/>
      <c r="U49" s="420"/>
      <c r="V49" s="420"/>
    </row>
    <row r="50" spans="1:22" x14ac:dyDescent="0.2">
      <c r="A50" s="119" t="s">
        <v>933</v>
      </c>
      <c r="B50" s="118" t="str">
        <f>VLOOKUP(A50,Incurred_Real!$A$25:$B$376,2,FALSE)</f>
        <v>Virtual Application Capability Refresh</v>
      </c>
      <c r="C50" s="118" t="str">
        <f>VLOOKUP(A50,Incurred_Real!$A$25:$D$479,4,FALSE)</f>
        <v>Information Technology</v>
      </c>
      <c r="D50" s="501">
        <v>0.33994038472820959</v>
      </c>
      <c r="E50" s="51"/>
      <c r="F50" s="51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1"/>
      <c r="R50" s="51"/>
      <c r="U50" s="420"/>
      <c r="V50" s="420"/>
    </row>
    <row r="51" spans="1:22" x14ac:dyDescent="0.2">
      <c r="A51" s="119" t="s">
        <v>934</v>
      </c>
      <c r="B51" s="118" t="str">
        <f>VLOOKUP(A51,Incurred_Real!$A$25:$B$376,2,FALSE)</f>
        <v>Windows Backoffice Management Systems Refresh</v>
      </c>
      <c r="C51" s="118" t="str">
        <f>VLOOKUP(A51,Incurred_Real!$A$25:$D$479,4,FALSE)</f>
        <v>Information Technology</v>
      </c>
      <c r="D51" s="501">
        <v>0.80004348022148675</v>
      </c>
      <c r="E51" s="51"/>
      <c r="F51" s="51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51"/>
      <c r="U51" s="420"/>
      <c r="V51" s="420"/>
    </row>
    <row r="52" spans="1:22" x14ac:dyDescent="0.2">
      <c r="A52" s="119" t="s">
        <v>971</v>
      </c>
      <c r="B52" s="118" t="str">
        <f>VLOOKUP(A52,Incurred_Real!$A$25:$B$376,2,FALSE)</f>
        <v>Weather Station Replacement 2024-2028</v>
      </c>
      <c r="C52" s="118" t="str">
        <f>VLOOKUP(A52,Incurred_Real!$A$25:$D$479,4,FALSE)</f>
        <v>Replacement</v>
      </c>
      <c r="D52" s="501">
        <v>0.40964280883656123</v>
      </c>
      <c r="E52" s="51"/>
      <c r="F52" s="51"/>
      <c r="G52" s="51"/>
      <c r="H52" s="51"/>
      <c r="I52" s="51"/>
      <c r="J52" s="51"/>
      <c r="K52" s="51"/>
      <c r="L52" s="51"/>
      <c r="M52" s="51"/>
      <c r="N52" s="51"/>
      <c r="O52" s="51"/>
      <c r="P52" s="51"/>
      <c r="Q52" s="51"/>
      <c r="R52" s="51"/>
      <c r="U52" s="420"/>
      <c r="V52" s="420"/>
    </row>
    <row r="53" spans="1:22" x14ac:dyDescent="0.2">
      <c r="A53" s="119" t="s">
        <v>985</v>
      </c>
      <c r="B53" s="118" t="str">
        <f>VLOOKUP(A53,Incurred_Real!$A$25:$B$376,2,FALSE)</f>
        <v>Wide Area Monitoring Scheme</v>
      </c>
      <c r="C53" s="118" t="str">
        <f>VLOOKUP(A53,Incurred_Real!$A$25:$D$479,4,FALSE)</f>
        <v>Security/Compliance</v>
      </c>
      <c r="D53" s="501">
        <v>0.2300476434359463</v>
      </c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51"/>
      <c r="Q53" s="51"/>
      <c r="R53" s="51"/>
      <c r="U53" s="420"/>
      <c r="V53" s="420"/>
    </row>
    <row r="54" spans="1:22" x14ac:dyDescent="0.2">
      <c r="A54" s="119" t="s">
        <v>942</v>
      </c>
      <c r="B54" s="118" t="str">
        <f>VLOOKUP(A54,Incurred_Real!$A$25:$B$376,2,FALSE)</f>
        <v>Asset Technical Drawing Management System Upgrade 2024-2028</v>
      </c>
      <c r="C54" s="118" t="str">
        <f>VLOOKUP(A54,Incurred_Real!$A$25:$D$479,4,FALSE)</f>
        <v>Replacement</v>
      </c>
      <c r="D54" s="501">
        <v>0.66154360806470114</v>
      </c>
      <c r="E54" s="51"/>
      <c r="F54" s="51"/>
      <c r="G54" s="51"/>
      <c r="H54" s="51"/>
      <c r="I54" s="51"/>
      <c r="J54" s="51"/>
      <c r="K54" s="51"/>
      <c r="L54" s="51"/>
      <c r="M54" s="51"/>
      <c r="N54" s="51"/>
      <c r="O54" s="51"/>
      <c r="P54" s="51"/>
      <c r="Q54" s="51"/>
      <c r="R54" s="51"/>
      <c r="U54" s="420"/>
      <c r="V54" s="420"/>
    </row>
    <row r="55" spans="1:22" x14ac:dyDescent="0.2">
      <c r="A55" s="119" t="s">
        <v>948</v>
      </c>
      <c r="B55" s="118" t="str">
        <f>VLOOKUP(A55,Incurred_Real!$A$25:$B$376,2,FALSE)</f>
        <v>Energy Management System Functional Enhancements</v>
      </c>
      <c r="C55" s="118" t="str">
        <f>VLOOKUP(A55,Incurred_Real!$A$25:$D$479,4,FALSE)</f>
        <v>Replacement</v>
      </c>
      <c r="D55" s="501">
        <v>0.97901559546866146</v>
      </c>
      <c r="E55" s="51"/>
      <c r="F55" s="51"/>
      <c r="G55" s="51"/>
      <c r="H55" s="51"/>
      <c r="I55" s="51"/>
      <c r="J55" s="51"/>
      <c r="K55" s="51"/>
      <c r="L55" s="51"/>
      <c r="M55" s="51"/>
      <c r="N55" s="51"/>
      <c r="O55" s="51"/>
      <c r="P55" s="51"/>
      <c r="Q55" s="51"/>
      <c r="R55" s="51"/>
      <c r="U55" s="420"/>
      <c r="V55" s="420"/>
    </row>
    <row r="56" spans="1:22" x14ac:dyDescent="0.2">
      <c r="A56" s="119" t="s">
        <v>961</v>
      </c>
      <c r="B56" s="118" t="str">
        <f>VLOOKUP(A56,Incurred_Real!$A$25:$B$376,2,FALSE)</f>
        <v>Emergency Unit Asset Replacement 2024-2028</v>
      </c>
      <c r="C56" s="118" t="str">
        <f>VLOOKUP(A56,Incurred_Real!$A$25:$D$479,4,FALSE)</f>
        <v>Replacement</v>
      </c>
      <c r="D56" s="501">
        <v>8.0722197141004551E-2</v>
      </c>
      <c r="E56" s="51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U56" s="420"/>
      <c r="V56" s="420"/>
    </row>
    <row r="57" spans="1:22" x14ac:dyDescent="0.2">
      <c r="A57" s="119" t="s">
        <v>953</v>
      </c>
      <c r="B57" s="118" t="str">
        <f>VLOOKUP(A57,Incurred_Real!$A$25:$B$376,2,FALSE)</f>
        <v>Travelling Wave Fault Locator Equipment Replacement 2024-202</v>
      </c>
      <c r="C57" s="118" t="str">
        <f>VLOOKUP(A57,Incurred_Real!$A$25:$D$479,4,FALSE)</f>
        <v>Replacement</v>
      </c>
      <c r="D57" s="501">
        <v>0.18022305377715286</v>
      </c>
      <c r="E57" s="51"/>
      <c r="F57" s="51"/>
      <c r="G57" s="51"/>
      <c r="H57" s="51"/>
      <c r="I57" s="51"/>
      <c r="J57" s="51"/>
      <c r="K57" s="51"/>
      <c r="L57" s="51"/>
      <c r="M57" s="51"/>
      <c r="N57" s="51"/>
      <c r="O57" s="51"/>
      <c r="P57" s="51"/>
      <c r="Q57" s="51"/>
      <c r="R57" s="51"/>
      <c r="U57" s="420"/>
      <c r="V57" s="420"/>
    </row>
    <row r="58" spans="1:22" x14ac:dyDescent="0.2">
      <c r="A58" s="119" t="s">
        <v>972</v>
      </c>
      <c r="B58" s="118" t="str">
        <f>VLOOKUP(A58,Incurred_Real!$A$25:$B$376,2,FALSE)</f>
        <v>Telecommunications Management System Software Replacement 20</v>
      </c>
      <c r="C58" s="118" t="str">
        <f>VLOOKUP(A58,Incurred_Real!$A$25:$D$479,4,FALSE)</f>
        <v>Replacement</v>
      </c>
      <c r="D58" s="501">
        <v>0.80000007316997324</v>
      </c>
      <c r="E58" s="51"/>
      <c r="F58" s="51"/>
      <c r="G58" s="51"/>
      <c r="H58" s="51"/>
      <c r="I58" s="51"/>
      <c r="J58" s="51"/>
      <c r="K58" s="51"/>
      <c r="L58" s="51"/>
      <c r="M58" s="51"/>
      <c r="N58" s="51"/>
      <c r="O58" s="51"/>
      <c r="P58" s="51"/>
      <c r="Q58" s="51"/>
      <c r="R58" s="51"/>
      <c r="U58" s="420"/>
      <c r="V58" s="420"/>
    </row>
    <row r="59" spans="1:22" x14ac:dyDescent="0.2">
      <c r="A59" s="119" t="s">
        <v>973</v>
      </c>
      <c r="B59" s="118" t="str">
        <f>VLOOKUP(A59,Incurred_Real!$A$25:$B$376,2,FALSE)</f>
        <v>Telecommunications Asset Replacement 2024-2028</v>
      </c>
      <c r="C59" s="118" t="str">
        <f>VLOOKUP(A59,Incurred_Real!$A$25:$D$479,4,FALSE)</f>
        <v>Replacement</v>
      </c>
      <c r="D59" s="501">
        <v>0.20519347715416042</v>
      </c>
      <c r="E59" s="51"/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  <c r="U59" s="420"/>
      <c r="V59" s="420"/>
    </row>
    <row r="60" spans="1:22" x14ac:dyDescent="0.2">
      <c r="A60" s="119" t="s">
        <v>986</v>
      </c>
      <c r="B60" s="118" t="str">
        <f>VLOOKUP(A60,Incurred_Real!$A$25:$B$376,2,FALSE)</f>
        <v>Power Quality Monitoring Installation</v>
      </c>
      <c r="C60" s="118" t="str">
        <f>VLOOKUP(A60,Incurred_Real!$A$25:$D$479,4,FALSE)</f>
        <v>Security/Compliance</v>
      </c>
      <c r="D60" s="501">
        <v>0.13982437324124355</v>
      </c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U60" s="420"/>
      <c r="V60" s="420"/>
    </row>
    <row r="61" spans="1:22" x14ac:dyDescent="0.2">
      <c r="A61" s="119" t="s">
        <v>943</v>
      </c>
      <c r="B61" s="118" t="str">
        <f>VLOOKUP(A61,Incurred_Real!$A$25:$B$376,2,FALSE)</f>
        <v>Asset Visualisation System Replacement 2024-2028</v>
      </c>
      <c r="C61" s="118" t="str">
        <f>VLOOKUP(A61,Incurred_Real!$A$25:$D$479,4,FALSE)</f>
        <v>Replacement</v>
      </c>
      <c r="D61" s="501">
        <v>0.98188789780886487</v>
      </c>
      <c r="E61" s="51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U61" s="420"/>
      <c r="V61" s="420"/>
    </row>
    <row r="62" spans="1:22" x14ac:dyDescent="0.2">
      <c r="A62" s="119" t="s">
        <v>944</v>
      </c>
      <c r="B62" s="118" t="str">
        <f>VLOOKUP(A62,Incurred_Real!$A$25:$B$376,2,FALSE)</f>
        <v>Asset Work Scheduling Optimisation System 2024-2028</v>
      </c>
      <c r="C62" s="118" t="str">
        <f>VLOOKUP(A62,Incurred_Real!$A$25:$D$479,4,FALSE)</f>
        <v>Replacement</v>
      </c>
      <c r="D62" s="501">
        <v>0.75104074410742871</v>
      </c>
      <c r="E62" s="51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U62" s="420"/>
      <c r="V62" s="420"/>
    </row>
    <row r="63" spans="1:22" x14ac:dyDescent="0.2">
      <c r="A63" s="119" t="s">
        <v>945</v>
      </c>
      <c r="B63" s="118" t="str">
        <f>VLOOKUP(A63,Incurred_Real!$A$25:$B$376,2,FALSE)</f>
        <v>Geographical and Land Management Systems Upgrade 2024-2028</v>
      </c>
      <c r="C63" s="118" t="str">
        <f>VLOOKUP(A63,Incurred_Real!$A$25:$D$479,4,FALSE)</f>
        <v>Replacement</v>
      </c>
      <c r="D63" s="501">
        <v>0.90710361095472047</v>
      </c>
      <c r="E63" s="51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U63" s="420"/>
      <c r="V63" s="420"/>
    </row>
    <row r="64" spans="1:22" x14ac:dyDescent="0.2">
      <c r="A64" s="119" t="s">
        <v>954</v>
      </c>
      <c r="B64" s="118" t="str">
        <f>VLOOKUP(A64,Incurred_Real!$A$25:$B$376,2,FALSE)</f>
        <v>Siemens SICAM PAS Gateway Replacement</v>
      </c>
      <c r="C64" s="118" t="str">
        <f>VLOOKUP(A64,Incurred_Real!$A$25:$D$479,4,FALSE)</f>
        <v>Replacement</v>
      </c>
      <c r="D64" s="501">
        <v>0.24671718296153144</v>
      </c>
      <c r="E64" s="51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U64" s="420"/>
      <c r="V64" s="420"/>
    </row>
    <row r="65" spans="1:22" x14ac:dyDescent="0.2">
      <c r="A65" s="119" t="s">
        <v>955</v>
      </c>
      <c r="B65" s="118" t="str">
        <f>VLOOKUP(A65,Incurred_Real!$A$25:$B$376,2,FALSE)</f>
        <v>Invensys C50 RTU Upgrades</v>
      </c>
      <c r="C65" s="118" t="str">
        <f>VLOOKUP(A65,Incurred_Real!$A$25:$D$479,4,FALSE)</f>
        <v>Replacement</v>
      </c>
      <c r="D65" s="501">
        <v>0.26420498032986811</v>
      </c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U65" s="420"/>
      <c r="V65" s="420"/>
    </row>
    <row r="66" spans="1:22" x14ac:dyDescent="0.2">
      <c r="A66" s="119" t="s">
        <v>962</v>
      </c>
      <c r="B66" s="118" t="str">
        <f>VLOOKUP(A66,Incurred_Real!$A$25:$B$376,2,FALSE)</f>
        <v>Battery Charger Unit Asset Replacement 2024-2028</v>
      </c>
      <c r="C66" s="118" t="str">
        <f>VLOOKUP(A66,Incurred_Real!$A$25:$D$479,4,FALSE)</f>
        <v>Replacement</v>
      </c>
      <c r="D66" s="501">
        <v>0.28742561450531523</v>
      </c>
      <c r="E66" s="51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U66" s="420"/>
      <c r="V66" s="420"/>
    </row>
    <row r="67" spans="1:22" x14ac:dyDescent="0.2">
      <c r="A67" s="119" t="s">
        <v>963</v>
      </c>
      <c r="B67" s="118" t="str">
        <f>VLOOKUP(A67,Incurred_Real!$A$25:$B$376,2,FALSE)</f>
        <v>Isolator Unit Asset Replacement 2024-2028</v>
      </c>
      <c r="C67" s="118" t="str">
        <f>VLOOKUP(A67,Incurred_Real!$A$25:$D$479,4,FALSE)</f>
        <v>Replacement</v>
      </c>
      <c r="D67" s="501">
        <v>0.16711199360707985</v>
      </c>
      <c r="E67" s="51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U67" s="420"/>
      <c r="V67" s="420"/>
    </row>
    <row r="68" spans="1:22" x14ac:dyDescent="0.2">
      <c r="A68" s="119" t="s">
        <v>974</v>
      </c>
      <c r="B68" s="118" t="str">
        <f>VLOOKUP(A68,Incurred_Real!$A$25:$B$376,2,FALSE)</f>
        <v>Yorke Peninsula Teleprotection Service Migration</v>
      </c>
      <c r="C68" s="118" t="str">
        <f>VLOOKUP(A68,Incurred_Real!$A$25:$D$479,4,FALSE)</f>
        <v>Replacement</v>
      </c>
      <c r="D68" s="501">
        <v>0.42273989524136785</v>
      </c>
      <c r="E68" s="51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U68" s="420"/>
      <c r="V68" s="420"/>
    </row>
    <row r="69" spans="1:22" x14ac:dyDescent="0.2">
      <c r="A69" s="119" t="s">
        <v>984</v>
      </c>
      <c r="B69" s="118" t="str">
        <f>VLOOKUP(A69,Incurred_Real!$A$25:$B$376,2,FALSE)</f>
        <v>Substation Technology System Cybersecurity Uplift 2024-2028</v>
      </c>
      <c r="C69" s="118" t="str">
        <f>VLOOKUP(A69,Incurred_Real!$A$25:$D$479,4,FALSE)</f>
        <v>Security/Compliance</v>
      </c>
      <c r="D69" s="501">
        <v>0.32164435473522485</v>
      </c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U69" s="420"/>
      <c r="V69" s="420"/>
    </row>
    <row r="70" spans="1:22" x14ac:dyDescent="0.2">
      <c r="A70" s="119" t="s">
        <v>980</v>
      </c>
      <c r="B70" s="118" t="str">
        <f>VLOOKUP(A70,Incurred_Real!$A$25:$B$376,2,FALSE)</f>
        <v>Happy Valley Site Drainage Replacement</v>
      </c>
      <c r="C70" s="118" t="str">
        <f>VLOOKUP(A70,Incurred_Real!$A$25:$D$479,4,FALSE)</f>
        <v>Security/Compliance</v>
      </c>
      <c r="D70" s="501">
        <v>0.17319856340437556</v>
      </c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U70" s="420"/>
      <c r="V70" s="420"/>
    </row>
    <row r="71" spans="1:22" x14ac:dyDescent="0.2">
      <c r="A71" s="119" t="s">
        <v>964</v>
      </c>
      <c r="B71" s="118" t="str">
        <f>VLOOKUP(A71,Incurred_Real!$A$25:$B$376,2,FALSE)</f>
        <v>Substation Air Conditioner System Unit Asset Replacement 202</v>
      </c>
      <c r="C71" s="118" t="str">
        <f>VLOOKUP(A71,Incurred_Real!$A$25:$D$479,4,FALSE)</f>
        <v>Replacement</v>
      </c>
      <c r="D71" s="501">
        <v>0.12786365292865673</v>
      </c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U71" s="420"/>
      <c r="V71" s="420"/>
    </row>
    <row r="72" spans="1:22" x14ac:dyDescent="0.2">
      <c r="A72" s="119" t="s">
        <v>918</v>
      </c>
      <c r="B72" s="118" t="str">
        <f>VLOOKUP(A72,Incurred_Real!$A$25:$B$376,2,FALSE)</f>
        <v>Electrical Rymill Switch Boards Upgrade</v>
      </c>
      <c r="C72" s="118" t="str">
        <f>VLOOKUP(A72,Incurred_Real!$A$25:$D$479,4,FALSE)</f>
        <v>Facilities</v>
      </c>
      <c r="D72" s="501">
        <v>0.19108881325805771</v>
      </c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U72" s="420"/>
      <c r="V72" s="420"/>
    </row>
    <row r="73" spans="1:22" x14ac:dyDescent="0.2">
      <c r="A73" s="119" t="s">
        <v>919</v>
      </c>
      <c r="B73" s="118" t="str">
        <f>VLOOKUP(A73,Incurred_Real!$A$25:$B$376,2,FALSE)</f>
        <v>Pirie Server Room Critical Air Conditioning</v>
      </c>
      <c r="C73" s="118" t="str">
        <f>VLOOKUP(A73,Incurred_Real!$A$25:$D$479,4,FALSE)</f>
        <v>Facilities</v>
      </c>
      <c r="D73" s="501">
        <v>0.19108881325805777</v>
      </c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U73" s="420"/>
      <c r="V73" s="420"/>
    </row>
    <row r="74" spans="1:22" x14ac:dyDescent="0.2">
      <c r="A74" s="119" t="s">
        <v>981</v>
      </c>
      <c r="B74" s="118" t="str">
        <f>VLOOKUP(A74,Incurred_Real!$A$25:$B$376,2,FALSE)</f>
        <v>Substation Building Hardening 2024-2028</v>
      </c>
      <c r="C74" s="118" t="str">
        <f>VLOOKUP(A74,Incurred_Real!$A$25:$D$479,4,FALSE)</f>
        <v>Security/Compliance</v>
      </c>
      <c r="D74" s="501">
        <v>0.25615672057418665</v>
      </c>
      <c r="E74" s="51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U74" s="420"/>
      <c r="V74" s="420"/>
    </row>
    <row r="75" spans="1:22" x14ac:dyDescent="0.2">
      <c r="A75" s="119" t="s">
        <v>982</v>
      </c>
      <c r="B75" s="118" t="str">
        <f>VLOOKUP(A75,Incurred_Real!$A$25:$B$376,2,FALSE)</f>
        <v>Oil Containment Systems Improvement</v>
      </c>
      <c r="C75" s="118" t="str">
        <f>VLOOKUP(A75,Incurred_Real!$A$25:$D$479,4,FALSE)</f>
        <v>Security/Compliance</v>
      </c>
      <c r="D75" s="501">
        <v>0.22116225989703442</v>
      </c>
      <c r="E75" s="51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U75" s="420"/>
      <c r="V75" s="420"/>
    </row>
    <row r="76" spans="1:22" x14ac:dyDescent="0.2">
      <c r="A76" s="119" t="s">
        <v>910</v>
      </c>
      <c r="B76" s="118" t="str">
        <f>VLOOKUP(A76,Incurred_Real!$A$25:$B$376,2,FALSE)</f>
        <v>Robertstown to Metro Corridor</v>
      </c>
      <c r="C76" s="118" t="str">
        <f>VLOOKUP(A76,Incurred_Real!$A$25:$D$479,4,FALSE)</f>
        <v>Easements/Land</v>
      </c>
      <c r="D76" s="501">
        <v>0.16899007729024162</v>
      </c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U76" s="420"/>
      <c r="V76" s="420"/>
    </row>
    <row r="77" spans="1:22" x14ac:dyDescent="0.2">
      <c r="A77" s="119" t="s">
        <v>938</v>
      </c>
      <c r="B77" s="118" t="str">
        <f>VLOOKUP(A77,Incurred_Real!$A$25:$B$376,2,FALSE)</f>
        <v>High Crossing Tower Climbing System Replacement</v>
      </c>
      <c r="C77" s="118" t="str">
        <f>VLOOKUP(A77,Incurred_Real!$A$25:$D$479,4,FALSE)</f>
        <v>Refurbishment</v>
      </c>
      <c r="D77" s="501">
        <v>0.17943494910189584</v>
      </c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U77" s="420"/>
      <c r="V77" s="420"/>
    </row>
    <row r="78" spans="1:22" x14ac:dyDescent="0.2">
      <c r="A78" s="119" t="s">
        <v>965</v>
      </c>
      <c r="B78" s="118" t="str">
        <f>VLOOKUP(A78,Incurred_Real!$A$25:$B$376,2,FALSE)</f>
        <v>Revenue Meter Unit Asset Replacement 2024-2028</v>
      </c>
      <c r="C78" s="118" t="str">
        <f>VLOOKUP(A78,Incurred_Real!$A$25:$D$479,4,FALSE)</f>
        <v>Replacement</v>
      </c>
      <c r="D78" s="501">
        <v>0.31946712114640635</v>
      </c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U78" s="420"/>
      <c r="V78" s="420"/>
    </row>
    <row r="79" spans="1:22" x14ac:dyDescent="0.2">
      <c r="A79" s="119" t="s">
        <v>978</v>
      </c>
      <c r="B79" s="118" t="str">
        <f>VLOOKUP(A79,Incurred_Real!$A$25:$B$376,2,FALSE)</f>
        <v>Transmission Line Avian Fire-Start Risk Mitigation</v>
      </c>
      <c r="C79" s="118" t="str">
        <f>VLOOKUP(A79,Incurred_Real!$A$25:$D$479,4,FALSE)</f>
        <v>Security/Compliance</v>
      </c>
      <c r="D79" s="501">
        <v>0.11811819122211493</v>
      </c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U79" s="420"/>
      <c r="V79" s="420"/>
    </row>
    <row r="80" spans="1:22" x14ac:dyDescent="0.2">
      <c r="A80" s="119" t="s">
        <v>926</v>
      </c>
      <c r="B80" s="118" t="str">
        <f>VLOOKUP(A80,Incurred_Real!$A$25:$B$376,2,FALSE)</f>
        <v>Asset Capitalisation System Improvement</v>
      </c>
      <c r="C80" s="118" t="str">
        <f>VLOOKUP(A80,Incurred_Real!$A$25:$D$479,4,FALSE)</f>
        <v>Information Technology</v>
      </c>
      <c r="D80" s="501">
        <v>0.71530885819931334</v>
      </c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U80" s="420"/>
      <c r="V80" s="420"/>
    </row>
    <row r="81" spans="1:22" x14ac:dyDescent="0.2">
      <c r="A81" s="119" t="s">
        <v>927</v>
      </c>
      <c r="B81" s="118" t="str">
        <f>VLOOKUP(A81,Incurred_Real!$A$25:$B$376,2,FALSE)</f>
        <v>People and Vehicles Safety Systems Upgrade</v>
      </c>
      <c r="C81" s="118" t="str">
        <f>VLOOKUP(A81,Incurred_Real!$A$25:$D$479,4,FALSE)</f>
        <v>Information Technology</v>
      </c>
      <c r="D81" s="501">
        <v>0.56045250117531542</v>
      </c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U81" s="420"/>
      <c r="V81" s="420"/>
    </row>
    <row r="82" spans="1:22" x14ac:dyDescent="0.2">
      <c r="A82" s="119" t="s">
        <v>928</v>
      </c>
      <c r="B82" s="118" t="str">
        <f>VLOOKUP(A82,Incurred_Real!$A$25:$B$376,2,FALSE)</f>
        <v>Treasury Management System Refresh</v>
      </c>
      <c r="C82" s="118" t="str">
        <f>VLOOKUP(A82,Incurred_Real!$A$25:$D$479,4,FALSE)</f>
        <v>Information Technology</v>
      </c>
      <c r="D82" s="501">
        <v>0.4410686821668704</v>
      </c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U82" s="420"/>
      <c r="V82" s="420"/>
    </row>
    <row r="83" spans="1:22" x14ac:dyDescent="0.2">
      <c r="A83" s="119" t="s">
        <v>966</v>
      </c>
      <c r="B83" s="118" t="str">
        <f>VLOOKUP(A83,Incurred_Real!$A$25:$B$376,2,FALSE)</f>
        <v>Substation Boundary Fence Replacement 2024-2028</v>
      </c>
      <c r="C83" s="118" t="str">
        <f>VLOOKUP(A83,Incurred_Real!$A$25:$D$479,4,FALSE)</f>
        <v>Replacement</v>
      </c>
      <c r="D83" s="501">
        <v>0.22438079225740634</v>
      </c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U83" s="420"/>
      <c r="V83" s="420"/>
    </row>
    <row r="84" spans="1:22" x14ac:dyDescent="0.2">
      <c r="A84" s="119" t="s">
        <v>983</v>
      </c>
      <c r="B84" s="118" t="str">
        <f>VLOOKUP(A84,Incurred_Real!$A$25:$B$376,2,FALSE)</f>
        <v>Environmental Washdown Bays Establishment</v>
      </c>
      <c r="C84" s="118" t="str">
        <f>VLOOKUP(A84,Incurred_Real!$A$25:$D$479,4,FALSE)</f>
        <v>Security/Compliance</v>
      </c>
      <c r="D84" s="501">
        <v>0.4119332651466418</v>
      </c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U84" s="420"/>
      <c r="V84" s="420"/>
    </row>
    <row r="85" spans="1:22" x14ac:dyDescent="0.2">
      <c r="A85" s="119" t="s">
        <v>967</v>
      </c>
      <c r="B85" s="118" t="str">
        <f>VLOOKUP(A85,Incurred_Real!$A$25:$B$376,2,FALSE)</f>
        <v>Substation Fire Access Track Upgrade</v>
      </c>
      <c r="C85" s="118" t="str">
        <f>VLOOKUP(A85,Incurred_Real!$A$25:$D$479,4,FALSE)</f>
        <v>Replacement</v>
      </c>
      <c r="D85" s="501">
        <v>0.22444037254785035</v>
      </c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U85" s="420"/>
      <c r="V85" s="420"/>
    </row>
    <row r="86" spans="1:22" x14ac:dyDescent="0.2">
      <c r="A86" s="119" t="s">
        <v>1263</v>
      </c>
      <c r="B86" s="118" t="str">
        <f>VLOOKUP(A86,Incurred_Real!$A$25:$B$376,2,FALSE)</f>
        <v>Network Testing, Monitoring and Servicing Equipment Replacem</v>
      </c>
      <c r="C86" s="118" t="str">
        <f>VLOOKUP(A86,Incurred_Real!$A$25:$D$479,4,FALSE)</f>
        <v>Replacement</v>
      </c>
      <c r="D86" s="501">
        <v>0.10132244653493888</v>
      </c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U86" s="420"/>
      <c r="V86" s="420"/>
    </row>
    <row r="87" spans="1:22" x14ac:dyDescent="0.2">
      <c r="A87" s="119" t="s">
        <v>1326</v>
      </c>
      <c r="B87" s="118" t="str">
        <f>VLOOKUP(A87,Incurred_Real!$A$25:$B$376,2,FALSE)</f>
        <v>AESCSF Compliance (Capex works)</v>
      </c>
      <c r="C87" s="118" t="str">
        <f>VLOOKUP(A87,Incurred_Real!$A$25:$D$479,4,FALSE)</f>
        <v>Security/Compliance</v>
      </c>
      <c r="D87" s="502">
        <v>1.4770971570171446E-2</v>
      </c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U87" s="420"/>
      <c r="V87" s="420"/>
    </row>
    <row r="88" spans="1:22" x14ac:dyDescent="0.2">
      <c r="A88" s="418" t="s">
        <v>25</v>
      </c>
      <c r="B88" s="419" t="str">
        <f>VLOOKUP(A88,Incurred_Real!$A$25:$B$376,2,FALSE)</f>
        <v>Adelaide Central Reinforcement</v>
      </c>
      <c r="C88" s="419" t="str">
        <f>VLOOKUP(A88,Incurred_Real!$A$25:$D$479,4,FALSE)</f>
        <v>Augmentation</v>
      </c>
      <c r="D88" s="503">
        <v>0.10556243587368261</v>
      </c>
      <c r="E88" s="159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U88" s="420"/>
      <c r="V88" s="420"/>
    </row>
    <row r="89" spans="1:22" x14ac:dyDescent="0.2">
      <c r="A89" s="119" t="s">
        <v>33</v>
      </c>
      <c r="B89" s="118" t="str">
        <f>VLOOKUP(A89,Incurred_Real!$A$25:$B$376,2,FALSE)</f>
        <v>Heywood Interconnector Upgrade</v>
      </c>
      <c r="C89" s="118" t="str">
        <f>VLOOKUP(A89,Incurred_Real!$A$25:$D$479,4,FALSE)</f>
        <v>Augmentation</v>
      </c>
      <c r="D89" s="502">
        <v>0.20418235667049944</v>
      </c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U89" s="420"/>
      <c r="V89" s="420"/>
    </row>
    <row r="90" spans="1:22" x14ac:dyDescent="0.2">
      <c r="A90" s="119" t="s">
        <v>50</v>
      </c>
      <c r="B90" s="118" t="str">
        <f>VLOOKUP(A90,Incurred_Real!$A$25:$B$376,2,FALSE)</f>
        <v>SVC Secondary Systems Replacement Stage 2 (Para)</v>
      </c>
      <c r="C90" s="118" t="str">
        <f>VLOOKUP(A90,Incurred_Real!$A$25:$D$479,4,FALSE)</f>
        <v>Replacement</v>
      </c>
      <c r="D90" s="502">
        <v>0.11902466776006308</v>
      </c>
      <c r="E90" s="51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U90" s="420"/>
      <c r="V90" s="420"/>
    </row>
    <row r="91" spans="1:22" x14ac:dyDescent="0.2">
      <c r="A91" s="119" t="s">
        <v>401</v>
      </c>
      <c r="B91" s="118" t="str">
        <f>VLOOKUP(A91,Incurred_Real!$A$25:$B$376,2,FALSE)</f>
        <v>Tungkillo Stage 2 (Tailem Bend to Cherry Gardens)</v>
      </c>
      <c r="C91" s="118" t="str">
        <f>VLOOKUP(A91,Incurred_Real!$A$25:$D$479,4,FALSE)</f>
        <v>Augmentation</v>
      </c>
      <c r="D91" s="502">
        <v>0.20436198401079045</v>
      </c>
      <c r="E91" s="5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U91" s="420"/>
      <c r="V91" s="420"/>
    </row>
    <row r="92" spans="1:22" x14ac:dyDescent="0.2">
      <c r="A92" s="119" t="s">
        <v>75</v>
      </c>
      <c r="B92" s="118" t="str">
        <f>VLOOKUP(A92,Incurred_Real!$A$25:$B$376,2,FALSE)</f>
        <v>Energy Management System Replacement</v>
      </c>
      <c r="C92" s="118" t="str">
        <f>VLOOKUP(A92,Incurred_Real!$A$25:$D$479,4,FALSE)</f>
        <v>Information Technology</v>
      </c>
      <c r="D92" s="502">
        <v>0.58007726621479749</v>
      </c>
      <c r="E92" s="51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U92" s="420"/>
      <c r="V92" s="420"/>
    </row>
    <row r="93" spans="1:22" x14ac:dyDescent="0.2">
      <c r="A93" s="119" t="s">
        <v>78</v>
      </c>
      <c r="B93" s="118" t="str">
        <f>VLOOKUP(A93,Incurred_Real!$A$25:$B$376,2,FALSE)</f>
        <v>Security and Video System Consolidation and Development</v>
      </c>
      <c r="C93" s="118" t="str">
        <f>VLOOKUP(A93,Incurred_Real!$A$25:$D$479,4,FALSE)</f>
        <v>Security/Compliance</v>
      </c>
      <c r="D93" s="502">
        <v>0.48382223554440901</v>
      </c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U93" s="420"/>
      <c r="V93" s="420"/>
    </row>
    <row r="94" spans="1:22" x14ac:dyDescent="0.2">
      <c r="A94" s="119" t="s">
        <v>88</v>
      </c>
      <c r="B94" s="118" t="str">
        <f>VLOOKUP(A94,Incurred_Real!$A$25:$B$376,2,FALSE)</f>
        <v>Para-Brinkworth-Davenport Hazard Mitigation</v>
      </c>
      <c r="C94" s="118" t="str">
        <f>VLOOKUP(A94,Incurred_Real!$A$25:$D$479,4,FALSE)</f>
        <v>Refurbishment</v>
      </c>
      <c r="D94" s="502">
        <v>6.9270014370433786E-2</v>
      </c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U94" s="420"/>
      <c r="V94" s="420"/>
    </row>
    <row r="95" spans="1:22" x14ac:dyDescent="0.2">
      <c r="A95" s="119" t="s">
        <v>109</v>
      </c>
      <c r="B95" s="118" t="str">
        <f>VLOOKUP(A95,Incurred_Real!$A$25:$B$376,2,FALSE)</f>
        <v>Control Room Asset Replacement</v>
      </c>
      <c r="C95" s="118" t="str">
        <f>VLOOKUP(A95,Incurred_Real!$A$25:$D$479,4,FALSE)</f>
        <v>Replacement</v>
      </c>
      <c r="D95" s="502">
        <v>7.7500240834508405E-2</v>
      </c>
      <c r="E95" s="51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U95" s="420"/>
      <c r="V95" s="420"/>
    </row>
    <row r="96" spans="1:22" x14ac:dyDescent="0.2">
      <c r="A96" s="119" t="s">
        <v>114</v>
      </c>
      <c r="B96" s="118" t="str">
        <f>VLOOKUP(A96,Incurred_Real!$A$25:$B$376,2,FALSE)</f>
        <v>Magill - East Terrace Cable Pit and Instrumentation Replacem</v>
      </c>
      <c r="C96" s="118" t="str">
        <f>VLOOKUP(A96,Incurred_Real!$A$25:$D$479,4,FALSE)</f>
        <v>Replacement</v>
      </c>
      <c r="D96" s="502">
        <v>0.41974250595156476</v>
      </c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U96" s="420"/>
      <c r="V96" s="420"/>
    </row>
    <row r="97" spans="1:22" x14ac:dyDescent="0.2">
      <c r="A97" s="119" t="s">
        <v>122</v>
      </c>
      <c r="B97" s="118" t="str">
        <f>VLOOKUP(A97,Incurred_Real!$A$25:$B$376,2,FALSE)</f>
        <v>Robertstown Telecoms Bearer</v>
      </c>
      <c r="C97" s="118" t="str">
        <f>VLOOKUP(A97,Incurred_Real!$A$25:$D$479,4,FALSE)</f>
        <v>Replacement</v>
      </c>
      <c r="D97" s="502">
        <v>7.4689978327655171E-2</v>
      </c>
      <c r="E97" s="51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  <c r="U97" s="420"/>
      <c r="V97" s="420"/>
    </row>
    <row r="98" spans="1:22" x14ac:dyDescent="0.2">
      <c r="A98" s="119" t="s">
        <v>124</v>
      </c>
      <c r="B98" s="118" t="str">
        <f>VLOOKUP(A98,Incurred_Real!$A$25:$B$376,2,FALSE)</f>
        <v>Mid North OPGW Bearer</v>
      </c>
      <c r="C98" s="118" t="str">
        <f>VLOOKUP(A98,Incurred_Real!$A$25:$D$479,4,FALSE)</f>
        <v>Augmentation</v>
      </c>
      <c r="D98" s="502">
        <v>0.11533247983178192</v>
      </c>
      <c r="E98" s="51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U98" s="420"/>
      <c r="V98" s="420"/>
    </row>
    <row r="99" spans="1:22" x14ac:dyDescent="0.2">
      <c r="A99" s="119" t="s">
        <v>126</v>
      </c>
      <c r="B99" s="118" t="str">
        <f>VLOOKUP(A99,Incurred_Real!$A$25:$B$376,2,FALSE)</f>
        <v>Eyre Peninsula Reinforcement Land and Easement Acquisition</v>
      </c>
      <c r="C99" s="118" t="str">
        <f>VLOOKUP(A99,Incurred_Real!$A$25:$D$479,4,FALSE)</f>
        <v>Easements/Land</v>
      </c>
      <c r="D99" s="502">
        <v>0.2449253248799026</v>
      </c>
      <c r="E99" s="51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U99" s="420"/>
      <c r="V99" s="420"/>
    </row>
    <row r="100" spans="1:22" x14ac:dyDescent="0.2">
      <c r="A100" s="119" t="s">
        <v>127</v>
      </c>
      <c r="B100" s="118" t="str">
        <f>VLOOKUP(A100,Incurred_Real!$A$25:$B$376,2,FALSE)</f>
        <v>Transmission Network Voltage Control</v>
      </c>
      <c r="C100" s="118" t="str">
        <f>VLOOKUP(A100,Incurred_Real!$A$25:$D$479,4,FALSE)</f>
        <v>Security/Compliance</v>
      </c>
      <c r="D100" s="502">
        <v>8.1611542587082628E-2</v>
      </c>
      <c r="E100" s="51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U100" s="420"/>
      <c r="V100" s="420"/>
    </row>
    <row r="101" spans="1:22" x14ac:dyDescent="0.2">
      <c r="A101" s="119" t="s">
        <v>128</v>
      </c>
      <c r="B101" s="118" t="str">
        <f>VLOOKUP(A101,Incurred_Real!$A$25:$B$376,2,FALSE)</f>
        <v>Eyre Peninsula and Upper North Voltage Control Scheme</v>
      </c>
      <c r="C101" s="118" t="str">
        <f>VLOOKUP(A101,Incurred_Real!$A$25:$D$479,4,FALSE)</f>
        <v>Security/Compliance</v>
      </c>
      <c r="D101" s="502">
        <v>0.15805368595575758</v>
      </c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U101" s="420"/>
      <c r="V101" s="420"/>
    </row>
    <row r="102" spans="1:22" x14ac:dyDescent="0.2">
      <c r="A102" s="119" t="s">
        <v>134</v>
      </c>
      <c r="B102" s="118" t="str">
        <f>VLOOKUP(A102,Incurred_Real!$A$25:$B$376,2,FALSE)</f>
        <v>Substation Battery Charger Replacement</v>
      </c>
      <c r="C102" s="118" t="str">
        <f>VLOOKUP(A102,Incurred_Real!$A$25:$D$479,4,FALSE)</f>
        <v>Replacement</v>
      </c>
      <c r="D102" s="502">
        <v>0.26354435144226357</v>
      </c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U102" s="420"/>
      <c r="V102" s="420"/>
    </row>
    <row r="103" spans="1:22" x14ac:dyDescent="0.2">
      <c r="A103" s="119" t="s">
        <v>136</v>
      </c>
      <c r="B103" s="118" t="str">
        <f>VLOOKUP(A103,Incurred_Real!$A$25:$B$376,2,FALSE)</f>
        <v>Substation Computer Based Local Control Facilities Replaceme</v>
      </c>
      <c r="C103" s="118" t="str">
        <f>VLOOKUP(A103,Incurred_Real!$A$25:$D$479,4,FALSE)</f>
        <v>Replacement</v>
      </c>
      <c r="D103" s="502">
        <v>0.19974964908347428</v>
      </c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U103" s="420"/>
      <c r="V103" s="420"/>
    </row>
    <row r="104" spans="1:22" x14ac:dyDescent="0.2">
      <c r="A104" s="119" t="s">
        <v>149</v>
      </c>
      <c r="B104" s="118" t="str">
        <f>VLOOKUP(A104,Incurred_Real!$A$25:$B$376,2,FALSE)</f>
        <v>Network Aerial Laser Survey 2013-18</v>
      </c>
      <c r="C104" s="118" t="str">
        <f>VLOOKUP(A104,Incurred_Real!$A$25:$D$479,4,FALSE)</f>
        <v>Security/Compliance</v>
      </c>
      <c r="D104" s="502">
        <v>0.10157406247687646</v>
      </c>
      <c r="E104" s="51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U104" s="420"/>
      <c r="V104" s="420"/>
    </row>
    <row r="105" spans="1:22" x14ac:dyDescent="0.2">
      <c r="A105" s="119" t="s">
        <v>156</v>
      </c>
      <c r="B105" s="118" t="str">
        <f>VLOOKUP(A105,Incurred_Real!$A$25:$B$376,2,FALSE)</f>
        <v>Baroota Substation Upgrade</v>
      </c>
      <c r="C105" s="118" t="str">
        <f>VLOOKUP(A105,Incurred_Real!$A$25:$D$479,4,FALSE)</f>
        <v>Replacement</v>
      </c>
      <c r="D105" s="502">
        <v>0.31877833210582185</v>
      </c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U105" s="420"/>
      <c r="V105" s="420"/>
    </row>
    <row r="106" spans="1:22" x14ac:dyDescent="0.2">
      <c r="A106" s="119" t="s">
        <v>157</v>
      </c>
      <c r="B106" s="118" t="str">
        <f>VLOOKUP(A106,Incurred_Real!$A$25:$B$376,2,FALSE)</f>
        <v>Bund Refurbishments</v>
      </c>
      <c r="C106" s="118" t="str">
        <f>VLOOKUP(A106,Incurred_Real!$A$25:$D$479,4,FALSE)</f>
        <v>Security/Compliance</v>
      </c>
      <c r="D106" s="502">
        <v>0.20700812554874704</v>
      </c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U106" s="420"/>
      <c r="V106" s="420"/>
    </row>
    <row r="107" spans="1:22" x14ac:dyDescent="0.2">
      <c r="A107" s="119" t="s">
        <v>161</v>
      </c>
      <c r="B107" s="118" t="str">
        <f>VLOOKUP(A107,Incurred_Real!$A$25:$B$376,2,FALSE)</f>
        <v>AC Board Replacement 2013-18</v>
      </c>
      <c r="C107" s="118" t="str">
        <f>VLOOKUP(A107,Incurred_Real!$A$25:$D$479,4,FALSE)</f>
        <v>Replacement</v>
      </c>
      <c r="D107" s="502">
        <v>0.20704953524338277</v>
      </c>
      <c r="E107" s="51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U107" s="420"/>
      <c r="V107" s="420"/>
    </row>
    <row r="108" spans="1:22" x14ac:dyDescent="0.2">
      <c r="A108" s="119" t="s">
        <v>178</v>
      </c>
      <c r="B108" s="118" t="str">
        <f>VLOOKUP(A108,Incurred_Real!$A$25:$B$376,2,FALSE)</f>
        <v>Telecommunications Asset Replacement 2013-18</v>
      </c>
      <c r="C108" s="118" t="str">
        <f>VLOOKUP(A108,Incurred_Real!$A$25:$D$479,4,FALSE)</f>
        <v>Replacement</v>
      </c>
      <c r="D108" s="502">
        <v>0.19590333327632006</v>
      </c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U108" s="420"/>
      <c r="V108" s="420"/>
    </row>
    <row r="109" spans="1:22" x14ac:dyDescent="0.2">
      <c r="A109" s="119" t="s">
        <v>185</v>
      </c>
      <c r="B109" s="118" t="str">
        <f>VLOOKUP(A109,Incurred_Real!$A$25:$B$376,2,FALSE)</f>
        <v>Network Operations Software 2017-19</v>
      </c>
      <c r="C109" s="118" t="str">
        <f>VLOOKUP(A109,Incurred_Real!$A$25:$D$479,4,FALSE)</f>
        <v>Replacement</v>
      </c>
      <c r="D109" s="502">
        <v>0.18260112183573518</v>
      </c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U109" s="420"/>
      <c r="V109" s="420"/>
    </row>
    <row r="110" spans="1:22" x14ac:dyDescent="0.2">
      <c r="A110" s="119" t="s">
        <v>192</v>
      </c>
      <c r="B110" s="118" t="str">
        <f>VLOOKUP(A110,Incurred_Real!$A$25:$B$376,2,FALSE)</f>
        <v>Unit Asset Replacements 2013-18</v>
      </c>
      <c r="C110" s="118" t="str">
        <f>VLOOKUP(A110,Incurred_Real!$A$25:$D$479,4,FALSE)</f>
        <v>Replacement</v>
      </c>
      <c r="D110" s="502">
        <v>0.24179488547664554</v>
      </c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U110" s="420"/>
      <c r="V110" s="420"/>
    </row>
    <row r="111" spans="1:22" x14ac:dyDescent="0.2">
      <c r="A111" s="119" t="s">
        <v>206</v>
      </c>
      <c r="B111" s="118" t="str">
        <f>VLOOKUP(A111,Incurred_Real!$A$25:$B$376,2,FALSE)</f>
        <v>Local Area Network Equipment Refresh 21-22</v>
      </c>
      <c r="C111" s="118" t="str">
        <f>VLOOKUP(A111,Incurred_Real!$A$25:$D$479,4,FALSE)</f>
        <v>Information Technology</v>
      </c>
      <c r="D111" s="502">
        <v>0.84898709305749109</v>
      </c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U111" s="420"/>
      <c r="V111" s="420"/>
    </row>
    <row r="112" spans="1:22" x14ac:dyDescent="0.2">
      <c r="A112" s="119" t="s">
        <v>210</v>
      </c>
      <c r="B112" s="118" t="str">
        <f>VLOOKUP(A112,Incurred_Real!$A$25:$B$376,2,FALSE)</f>
        <v>Project and Portfolio Mgmt Systems Refresh 21-22</v>
      </c>
      <c r="C112" s="118" t="str">
        <f>VLOOKUP(A112,Incurred_Real!$A$25:$D$479,4,FALSE)</f>
        <v>Information Technology</v>
      </c>
      <c r="D112" s="502">
        <v>0.47264211452898747</v>
      </c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U112" s="420"/>
      <c r="V112" s="420"/>
    </row>
    <row r="113" spans="1:22" x14ac:dyDescent="0.2">
      <c r="A113" s="119" t="s">
        <v>213</v>
      </c>
      <c r="B113" s="118" t="str">
        <f>VLOOKUP(A113,Incurred_Real!$A$25:$B$376,2,FALSE)</f>
        <v>Licenses, Maintenance, Minor Software 22-23</v>
      </c>
      <c r="C113" s="118" t="str">
        <f>VLOOKUP(A113,Incurred_Real!$A$25:$D$479,4,FALSE)</f>
        <v>Information Technology</v>
      </c>
      <c r="D113" s="502">
        <v>0.47264211452898747</v>
      </c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U113" s="420"/>
      <c r="V113" s="420"/>
    </row>
    <row r="114" spans="1:22" x14ac:dyDescent="0.2">
      <c r="A114" s="119" t="s">
        <v>214</v>
      </c>
      <c r="B114" s="118" t="str">
        <f>VLOOKUP(A114,Incurred_Real!$A$25:$B$376,2,FALSE)</f>
        <v>Mechanical 300 Pirie St 2018-19</v>
      </c>
      <c r="C114" s="118" t="str">
        <f>VLOOKUP(A114,Incurred_Real!$A$25:$D$479,4,FALSE)</f>
        <v>Facilities</v>
      </c>
      <c r="D114" s="502">
        <v>9.4623125041416165E-2</v>
      </c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U114" s="420"/>
      <c r="V114" s="420"/>
    </row>
    <row r="115" spans="1:22" x14ac:dyDescent="0.2">
      <c r="A115" s="119" t="s">
        <v>221</v>
      </c>
      <c r="B115" s="118" t="str">
        <f>VLOOKUP(A115,Incurred_Real!$A$25:$B$376,2,FALSE)</f>
        <v>Enterprise Document and Records Management System</v>
      </c>
      <c r="C115" s="118" t="str">
        <f>VLOOKUP(A115,Incurred_Real!$A$25:$D$479,4,FALSE)</f>
        <v>Information Technology</v>
      </c>
      <c r="D115" s="502">
        <v>0.59987727611939268</v>
      </c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U115" s="420"/>
      <c r="V115" s="420"/>
    </row>
    <row r="116" spans="1:22" x14ac:dyDescent="0.2">
      <c r="A116" s="119" t="s">
        <v>223</v>
      </c>
      <c r="B116" s="118" t="str">
        <f>VLOOKUP(A116,Incurred_Real!$A$25:$B$376,2,FALSE)</f>
        <v>Electrical 300 Pirie St 2020 - 2021</v>
      </c>
      <c r="C116" s="118" t="str">
        <f>VLOOKUP(A116,Incurred_Real!$A$25:$D$479,4,FALSE)</f>
        <v>Facilities</v>
      </c>
      <c r="D116" s="502">
        <v>0.13211709487781578</v>
      </c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U116" s="420"/>
      <c r="V116" s="420"/>
    </row>
    <row r="117" spans="1:22" x14ac:dyDescent="0.2">
      <c r="A117" s="119" t="s">
        <v>225</v>
      </c>
      <c r="B117" s="118" t="str">
        <f>VLOOKUP(A117,Incurred_Real!$A$25:$B$376,2,FALSE)</f>
        <v>Furniture and Gen Bldg Upgrades 2020-21</v>
      </c>
      <c r="C117" s="118" t="str">
        <f>VLOOKUP(A117,Incurred_Real!$A$25:$D$479,4,FALSE)</f>
        <v>Facilities</v>
      </c>
      <c r="D117" s="502">
        <v>0.17256348309523761</v>
      </c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U117" s="420"/>
      <c r="V117" s="420"/>
    </row>
    <row r="118" spans="1:22" x14ac:dyDescent="0.2">
      <c r="A118" s="119" t="s">
        <v>227</v>
      </c>
      <c r="B118" s="118" t="str">
        <f>VLOOKUP(A118,Incurred_Real!$A$25:$B$376,2,FALSE)</f>
        <v>Mechanical - Keswick South 2020-21</v>
      </c>
      <c r="C118" s="118" t="str">
        <f>VLOOKUP(A118,Incurred_Real!$A$25:$D$479,4,FALSE)</f>
        <v>Facilities</v>
      </c>
      <c r="D118" s="502">
        <v>0.11340544902930759</v>
      </c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U118" s="420"/>
      <c r="V118" s="420"/>
    </row>
    <row r="119" spans="1:22" x14ac:dyDescent="0.2">
      <c r="A119" s="119" t="s">
        <v>228</v>
      </c>
      <c r="B119" s="118" t="str">
        <f>VLOOKUP(A119,Incurred_Real!$A$25:$B$376,2,FALSE)</f>
        <v>Vehicle Purchases 2020-21</v>
      </c>
      <c r="C119" s="118" t="str">
        <f>VLOOKUP(A119,Incurred_Real!$A$25:$D$479,4,FALSE)</f>
        <v>Facilities</v>
      </c>
      <c r="D119" s="502">
        <v>0.15230342249322062</v>
      </c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U119" s="420"/>
      <c r="V119" s="420"/>
    </row>
    <row r="120" spans="1:22" x14ac:dyDescent="0.2">
      <c r="A120" s="119" t="s">
        <v>230</v>
      </c>
      <c r="B120" s="118" t="str">
        <f>VLOOKUP(A120,Incurred_Real!$A$25:$B$376,2,FALSE)</f>
        <v>Telecoms Asset Replacement 2018-23</v>
      </c>
      <c r="C120" s="118" t="str">
        <f>VLOOKUP(A120,Incurred_Real!$A$25:$D$479,4,FALSE)</f>
        <v>Replacement</v>
      </c>
      <c r="D120" s="502">
        <v>0.27747617857811452</v>
      </c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U120" s="420"/>
      <c r="V120" s="420"/>
    </row>
    <row r="121" spans="1:22" x14ac:dyDescent="0.2">
      <c r="A121" s="119" t="s">
        <v>232</v>
      </c>
      <c r="B121" s="118" t="str">
        <f>VLOOKUP(A121,Incurred_Real!$A$25:$B$376,2,FALSE)</f>
        <v>Generator Replacement 300 Pirie St 2021-22</v>
      </c>
      <c r="C121" s="118" t="str">
        <f>VLOOKUP(A121,Incurred_Real!$A$25:$D$479,4,FALSE)</f>
        <v>Facilities</v>
      </c>
      <c r="D121" s="502">
        <v>0.21119280054749776</v>
      </c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U121" s="420"/>
      <c r="V121" s="420"/>
    </row>
    <row r="122" spans="1:22" x14ac:dyDescent="0.2">
      <c r="A122" s="119" t="s">
        <v>233</v>
      </c>
      <c r="B122" s="118" t="str">
        <f>VLOOKUP(A122,Incurred_Real!$A$25:$B$376,2,FALSE)</f>
        <v>Furniture and Gen Bldg Upgrades 2021-22</v>
      </c>
      <c r="C122" s="118" t="str">
        <f>VLOOKUP(A122,Incurred_Real!$A$25:$D$479,4,FALSE)</f>
        <v>Facilities</v>
      </c>
      <c r="D122" s="502">
        <v>9.7099146560263139E-2</v>
      </c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U122" s="420"/>
      <c r="V122" s="420"/>
    </row>
    <row r="123" spans="1:22" x14ac:dyDescent="0.2">
      <c r="A123" s="119" t="s">
        <v>235</v>
      </c>
      <c r="B123" s="118" t="str">
        <f>VLOOKUP(A123,Incurred_Real!$A$25:$B$376,2,FALSE)</f>
        <v>Vehicle Purchases 2021-22</v>
      </c>
      <c r="C123" s="118" t="str">
        <f>VLOOKUP(A123,Incurred_Real!$A$25:$D$479,4,FALSE)</f>
        <v>Facilities</v>
      </c>
      <c r="D123" s="502">
        <v>8.8054435720726631E-2</v>
      </c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U123" s="420"/>
      <c r="V123" s="420"/>
    </row>
    <row r="124" spans="1:22" x14ac:dyDescent="0.2">
      <c r="A124" s="119" t="s">
        <v>237</v>
      </c>
      <c r="B124" s="118" t="str">
        <f>VLOOKUP(A124,Incurred_Real!$A$25:$B$376,2,FALSE)</f>
        <v>Refresh and Maintain IT Hardware 20-22</v>
      </c>
      <c r="C124" s="118" t="str">
        <f>VLOOKUP(A124,Incurred_Real!$A$25:$D$479,4,FALSE)</f>
        <v>Information Technology</v>
      </c>
      <c r="D124" s="502">
        <v>0.26606774242091319</v>
      </c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U124" s="420"/>
      <c r="V124" s="420"/>
    </row>
    <row r="125" spans="1:22" x14ac:dyDescent="0.2">
      <c r="A125" s="119" t="s">
        <v>238</v>
      </c>
      <c r="B125" s="118" t="str">
        <f>VLOOKUP(A125,Incurred_Real!$A$25:$B$376,2,FALSE)</f>
        <v>IT Security Technology Refresh 20-22</v>
      </c>
      <c r="C125" s="118" t="str">
        <f>VLOOKUP(A125,Incurred_Real!$A$25:$D$479,4,FALSE)</f>
        <v>Information Technology</v>
      </c>
      <c r="D125" s="502">
        <v>0.40829883789964827</v>
      </c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U125" s="420"/>
      <c r="V125" s="420"/>
    </row>
    <row r="126" spans="1:22" x14ac:dyDescent="0.2">
      <c r="A126" s="119" t="s">
        <v>239</v>
      </c>
      <c r="B126" s="118" t="str">
        <f>VLOOKUP(A126,Incurred_Real!$A$25:$B$376,2,FALSE)</f>
        <v>One IP Substation Network - Stage 2</v>
      </c>
      <c r="C126" s="118" t="str">
        <f>VLOOKUP(A126,Incurred_Real!$A$25:$D$479,4,FALSE)</f>
        <v>Replacement</v>
      </c>
      <c r="D126" s="504">
        <v>0.37011986707972666</v>
      </c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U126" s="420"/>
      <c r="V126" s="420"/>
    </row>
    <row r="127" spans="1:22" x14ac:dyDescent="0.2">
      <c r="A127" s="119" t="s">
        <v>241</v>
      </c>
      <c r="B127" s="118" t="str">
        <f>VLOOKUP(A127,Incurred_Real!$A$25:$B$376,2,FALSE)</f>
        <v>Furniture and  General Building upgrades 2022-23</v>
      </c>
      <c r="C127" s="118" t="str">
        <f>VLOOKUP(A127,Incurred_Real!$A$25:$D$479,4,FALSE)</f>
        <v>Facilities</v>
      </c>
      <c r="D127" s="504">
        <v>0.38877356022686566</v>
      </c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U127" s="420"/>
      <c r="V127" s="420"/>
    </row>
    <row r="128" spans="1:22" x14ac:dyDescent="0.2">
      <c r="A128" s="119" t="s">
        <v>243</v>
      </c>
      <c r="B128" s="118" t="str">
        <f>VLOOKUP(A128,Incurred_Real!$A$25:$B$376,2,FALSE)</f>
        <v>Vehicle Purchases 2022-23</v>
      </c>
      <c r="C128" s="118" t="str">
        <f>VLOOKUP(A128,Incurred_Real!$A$25:$D$479,4,FALSE)</f>
        <v>Facilities</v>
      </c>
      <c r="D128" s="504">
        <v>0.38877356022686566</v>
      </c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U128" s="420"/>
      <c r="V128" s="420"/>
    </row>
    <row r="129" spans="1:22" x14ac:dyDescent="0.2">
      <c r="A129" s="119" t="s">
        <v>245</v>
      </c>
      <c r="B129" s="118" t="str">
        <f>VLOOKUP(A129,Incurred_Real!$A$25:$B$376,2,FALSE)</f>
        <v>Refresh and Maintain IT Hardware 22-23</v>
      </c>
      <c r="C129" s="118" t="str">
        <f>VLOOKUP(A129,Incurred_Real!$A$25:$D$479,4,FALSE)</f>
        <v>Information Technology</v>
      </c>
      <c r="D129" s="504">
        <v>0.51000241346568576</v>
      </c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U129" s="420"/>
      <c r="V129" s="420"/>
    </row>
    <row r="130" spans="1:22" x14ac:dyDescent="0.2">
      <c r="A130" s="119" t="s">
        <v>246</v>
      </c>
      <c r="B130" s="118" t="str">
        <f>VLOOKUP(A130,Incurred_Real!$A$25:$B$376,2,FALSE)</f>
        <v>Enhancements, Licenses &amp; Minor Software 21-22</v>
      </c>
      <c r="C130" s="118" t="str">
        <f>VLOOKUP(A130,Incurred_Real!$A$25:$D$479,4,FALSE)</f>
        <v>Information Technology</v>
      </c>
      <c r="D130" s="504">
        <v>0.29387572725422395</v>
      </c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U130" s="420"/>
      <c r="V130" s="420"/>
    </row>
    <row r="131" spans="1:22" x14ac:dyDescent="0.2">
      <c r="A131" s="119" t="s">
        <v>247</v>
      </c>
      <c r="B131" s="118" t="str">
        <f>VLOOKUP(A131,Incurred_Real!$A$25:$B$376,2,FALSE)</f>
        <v>Windows Backoffice Mgmnt Systems Refresh 20-21</v>
      </c>
      <c r="C131" s="118" t="str">
        <f>VLOOKUP(A131,Incurred_Real!$A$25:$D$479,4,FALSE)</f>
        <v>Information Technology</v>
      </c>
      <c r="D131" s="504">
        <v>0.15967838331025211</v>
      </c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U131" s="420"/>
      <c r="V131" s="420"/>
    </row>
    <row r="132" spans="1:22" x14ac:dyDescent="0.2">
      <c r="A132" s="119" t="s">
        <v>255</v>
      </c>
      <c r="B132" s="118" t="str">
        <f>VLOOKUP(A132,Incurred_Real!$A$25:$B$376,2,FALSE)</f>
        <v>Asset Performance Systems</v>
      </c>
      <c r="C132" s="118" t="str">
        <f>VLOOKUP(A132,Incurred_Real!$A$25:$D$479,4,FALSE)</f>
        <v>Replacement</v>
      </c>
      <c r="D132" s="504">
        <v>0.47300912325436251</v>
      </c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U132" s="420"/>
      <c r="V132" s="420"/>
    </row>
    <row r="133" spans="1:22" x14ac:dyDescent="0.2">
      <c r="A133" s="119" t="s">
        <v>261</v>
      </c>
      <c r="B133" s="118" t="str">
        <f>VLOOKUP(A133,Incurred_Real!$A$25:$B$376,2,FALSE)</f>
        <v>Inventory Purchases 2021-22</v>
      </c>
      <c r="C133" s="118" t="str">
        <f>VLOOKUP(A133,Incurred_Real!$A$25:$D$479,4,FALSE)</f>
        <v>Inventory/Spares</v>
      </c>
      <c r="D133" s="504">
        <v>0.17078025582816098</v>
      </c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U133" s="420"/>
      <c r="V133" s="420"/>
    </row>
    <row r="134" spans="1:22" x14ac:dyDescent="0.2">
      <c r="A134" s="119" t="s">
        <v>263</v>
      </c>
      <c r="B134" s="118" t="str">
        <f>VLOOKUP(A134,Incurred_Real!$A$25:$B$376,2,FALSE)</f>
        <v>Inventory Purchases 2022-23</v>
      </c>
      <c r="C134" s="118" t="str">
        <f>VLOOKUP(A134,Incurred_Real!$A$25:$D$479,4,FALSE)</f>
        <v>Inventory/Spares</v>
      </c>
      <c r="D134" s="504">
        <v>0.17078025582816098</v>
      </c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U134" s="420"/>
      <c r="V134" s="420"/>
    </row>
    <row r="135" spans="1:22" x14ac:dyDescent="0.2">
      <c r="A135" s="119" t="s">
        <v>267</v>
      </c>
      <c r="B135" s="118" t="str">
        <f>VLOOKUP(A135,Incurred_Real!$A$25:$B$376,2,FALSE)</f>
        <v>Protection Systems Unit Asset Replacement 2018-23</v>
      </c>
      <c r="C135" s="118" t="str">
        <f>VLOOKUP(A135,Incurred_Real!$A$25:$D$479,4,FALSE)</f>
        <v>Replacement</v>
      </c>
      <c r="D135" s="504">
        <v>0.1167261241242319</v>
      </c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U135" s="420"/>
      <c r="V135" s="420"/>
    </row>
    <row r="136" spans="1:22" x14ac:dyDescent="0.2">
      <c r="A136" s="119" t="s">
        <v>269</v>
      </c>
      <c r="B136" s="118" t="str">
        <f>VLOOKUP(A136,Incurred_Real!$A$25:$B$376,2,FALSE)</f>
        <v>Instrument Transformer Unit Asset Replacement 2018-23</v>
      </c>
      <c r="C136" s="118" t="str">
        <f>VLOOKUP(A136,Incurred_Real!$A$25:$D$479,4,FALSE)</f>
        <v>Replacement</v>
      </c>
      <c r="D136" s="504">
        <v>0.124166108914497</v>
      </c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U136" s="420"/>
      <c r="V136" s="420"/>
    </row>
    <row r="137" spans="1:22" x14ac:dyDescent="0.2">
      <c r="A137" s="119" t="s">
        <v>271</v>
      </c>
      <c r="B137" s="118" t="str">
        <f>VLOOKUP(A137,Incurred_Real!$A$25:$B$376,2,FALSE)</f>
        <v>Circuit Breaker Unit Asset Replacement 2018-23</v>
      </c>
      <c r="C137" s="118" t="str">
        <f>VLOOKUP(A137,Incurred_Real!$A$25:$D$479,4,FALSE)</f>
        <v>Replacement</v>
      </c>
      <c r="D137" s="504">
        <v>0.15511730292540743</v>
      </c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U137" s="420"/>
      <c r="V137" s="420"/>
    </row>
    <row r="138" spans="1:22" x14ac:dyDescent="0.2">
      <c r="A138" s="119" t="s">
        <v>273</v>
      </c>
      <c r="B138" s="118" t="str">
        <f>VLOOKUP(A138,Incurred_Real!$A$25:$B$376,2,FALSE)</f>
        <v>Isolator Unit Asset Replacement 2018-23</v>
      </c>
      <c r="C138" s="118" t="str">
        <f>VLOOKUP(A138,Incurred_Real!$A$25:$D$479,4,FALSE)</f>
        <v>Replacement</v>
      </c>
      <c r="D138" s="504">
        <v>0.15786038330302407</v>
      </c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U138" s="420"/>
      <c r="V138" s="420"/>
    </row>
    <row r="139" spans="1:22" x14ac:dyDescent="0.2">
      <c r="A139" s="119" t="s">
        <v>279</v>
      </c>
      <c r="B139" s="118" t="str">
        <f>VLOOKUP(A139,Incurred_Real!$A$25:$B$376,2,FALSE)</f>
        <v>AC Board Unit Asset Replacement 2018-23</v>
      </c>
      <c r="C139" s="118" t="str">
        <f>VLOOKUP(A139,Incurred_Real!$A$25:$D$479,4,FALSE)</f>
        <v>Replacement</v>
      </c>
      <c r="D139" s="504">
        <v>0.11061403011633676</v>
      </c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U139" s="420"/>
      <c r="V139" s="420"/>
    </row>
    <row r="140" spans="1:22" x14ac:dyDescent="0.2">
      <c r="A140" s="119" t="s">
        <v>281</v>
      </c>
      <c r="B140" s="118" t="str">
        <f>VLOOKUP(A140,Incurred_Real!$A$25:$B$376,2,FALSE)</f>
        <v>Transformer Bushing Unit Asset Replacement 2018-23</v>
      </c>
      <c r="C140" s="118" t="str">
        <f>VLOOKUP(A140,Incurred_Real!$A$25:$D$479,4,FALSE)</f>
        <v>Replacement</v>
      </c>
      <c r="D140" s="504">
        <v>0.16225195241071944</v>
      </c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U140" s="420"/>
      <c r="V140" s="420"/>
    </row>
    <row r="141" spans="1:22" x14ac:dyDescent="0.2">
      <c r="A141" s="119" t="s">
        <v>283</v>
      </c>
      <c r="B141" s="118" t="str">
        <f>VLOOKUP(A141,Incurred_Real!$A$25:$B$376,2,FALSE)</f>
        <v>Leigh Creek South Transformer Replacement</v>
      </c>
      <c r="C141" s="118" t="str">
        <f>VLOOKUP(A141,Incurred_Real!$A$25:$D$479,4,FALSE)</f>
        <v>Replacement</v>
      </c>
      <c r="D141" s="504">
        <v>0.21213169660678466</v>
      </c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U141" s="420"/>
      <c r="V141" s="420"/>
    </row>
    <row r="142" spans="1:22" x14ac:dyDescent="0.2">
      <c r="A142" s="119" t="s">
        <v>284</v>
      </c>
      <c r="B142" s="118" t="str">
        <f>VLOOKUP(A142,Incurred_Real!$A$25:$B$376,2,FALSE)</f>
        <v>OT Data Centre Establishment</v>
      </c>
      <c r="C142" s="118" t="str">
        <f>VLOOKUP(A142,Incurred_Real!$A$25:$D$479,4,FALSE)</f>
        <v>Security/Compliance</v>
      </c>
      <c r="D142" s="504">
        <v>0.1755643063780718</v>
      </c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U142" s="420"/>
      <c r="V142" s="420"/>
    </row>
    <row r="143" spans="1:22" x14ac:dyDescent="0.2">
      <c r="A143" s="119" t="s">
        <v>292</v>
      </c>
      <c r="B143" s="118" t="str">
        <f>VLOOKUP(A143,Incurred_Real!$A$25:$B$376,2,FALSE)</f>
        <v>Workspace Layout Upgrade Stage 1</v>
      </c>
      <c r="C143" s="118" t="str">
        <f>VLOOKUP(A143,Incurred_Real!$A$25:$D$479,4,FALSE)</f>
        <v>Facilities</v>
      </c>
      <c r="D143" s="504">
        <v>0.14376171465445325</v>
      </c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U143" s="420"/>
      <c r="V143" s="420"/>
    </row>
    <row r="144" spans="1:22" x14ac:dyDescent="0.2">
      <c r="A144" s="119" t="s">
        <v>294</v>
      </c>
      <c r="B144" s="118" t="str">
        <f>VLOOKUP(A144,Incurred_Real!$A$25:$B$376,2,FALSE)</f>
        <v>Workspace Layout Refresh Stage 2</v>
      </c>
      <c r="C144" s="118" t="str">
        <f>VLOOKUP(A144,Incurred_Real!$A$25:$D$479,4,FALSE)</f>
        <v>Facilities</v>
      </c>
      <c r="D144" s="504">
        <v>0.38877356022686566</v>
      </c>
      <c r="E144" s="51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U144" s="420"/>
      <c r="V144" s="420"/>
    </row>
    <row r="145" spans="1:22" x14ac:dyDescent="0.2">
      <c r="A145" s="119" t="s">
        <v>296</v>
      </c>
      <c r="B145" s="118" t="str">
        <f>VLOOKUP(A145,Incurred_Real!$A$25:$B$376,2,FALSE)</f>
        <v>Workspace Layout Upgrade Stage 3</v>
      </c>
      <c r="C145" s="118" t="str">
        <f>VLOOKUP(A145,Incurred_Real!$A$25:$D$479,4,FALSE)</f>
        <v>Facilities</v>
      </c>
      <c r="D145" s="504">
        <v>0.38877356022686566</v>
      </c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U145" s="420"/>
      <c r="V145" s="420"/>
    </row>
    <row r="146" spans="1:22" x14ac:dyDescent="0.2">
      <c r="A146" s="119" t="s">
        <v>298</v>
      </c>
      <c r="B146" s="118" t="str">
        <f>VLOOKUP(A146,Incurred_Real!$A$25:$B$376,2,FALSE)</f>
        <v>NCIPAP Transformer Management Relay DR-E3 Uprating Program</v>
      </c>
      <c r="C146" s="118" t="str">
        <f>VLOOKUP(A146,Incurred_Real!$A$25:$D$479,4,FALSE)</f>
        <v>Augmentation</v>
      </c>
      <c r="D146" s="505">
        <v>7.2313371483993569E-2</v>
      </c>
      <c r="E146" s="51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  <c r="U146" s="420"/>
      <c r="V146" s="420"/>
    </row>
    <row r="147" spans="1:22" x14ac:dyDescent="0.2">
      <c r="A147" s="119" t="s">
        <v>304</v>
      </c>
      <c r="B147" s="118" t="str">
        <f>VLOOKUP(A147,Incurred_Real!$A$25:$B$376,2,FALSE)</f>
        <v>Line Support Systems Refurbishment 2018-23</v>
      </c>
      <c r="C147" s="118" t="str">
        <f>VLOOKUP(A147,Incurred_Real!$A$25:$D$479,4,FALSE)</f>
        <v>Refurbishment</v>
      </c>
      <c r="D147" s="504">
        <v>9.7716757759778214E-2</v>
      </c>
      <c r="E147" s="51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U147" s="420"/>
      <c r="V147" s="420"/>
    </row>
    <row r="148" spans="1:22" x14ac:dyDescent="0.2">
      <c r="A148" s="119" t="s">
        <v>308</v>
      </c>
      <c r="B148" s="118" t="str">
        <f>VLOOKUP(A148,Incurred_Real!$A$25:$B$376,2,FALSE)</f>
        <v>Line Insulator Systems Refurbishment 2018-23</v>
      </c>
      <c r="C148" s="118" t="str">
        <f>VLOOKUP(A148,Incurred_Real!$A$25:$D$479,4,FALSE)</f>
        <v>Refurbishment</v>
      </c>
      <c r="D148" s="504">
        <v>9.2125267711969633E-2</v>
      </c>
      <c r="E148" s="51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  <c r="U148" s="420"/>
      <c r="V148" s="420"/>
    </row>
    <row r="149" spans="1:22" x14ac:dyDescent="0.2">
      <c r="A149" s="119" t="s">
        <v>310</v>
      </c>
      <c r="B149" s="118" t="str">
        <f>VLOOKUP(A149,Incurred_Real!$A$25:$B$376,2,FALSE)</f>
        <v>Line Conductor and Earthwire Refurbishment 2018-23</v>
      </c>
      <c r="C149" s="118" t="str">
        <f>VLOOKUP(A149,Incurred_Real!$A$25:$D$479,4,FALSE)</f>
        <v>Refurbishment</v>
      </c>
      <c r="D149" s="504">
        <v>0.10684983793368055</v>
      </c>
      <c r="E149" s="51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U149" s="420"/>
      <c r="V149" s="420"/>
    </row>
    <row r="150" spans="1:22" x14ac:dyDescent="0.2">
      <c r="A150" s="119" t="s">
        <v>314</v>
      </c>
      <c r="B150" s="118" t="str">
        <f>VLOOKUP(A150,Incurred_Real!$A$25:$B$376,2,FALSE)</f>
        <v>High Voltage Workshop Facility</v>
      </c>
      <c r="C150" s="118" t="str">
        <f>VLOOKUP(A150,Incurred_Real!$A$25:$D$479,4,FALSE)</f>
        <v>Security/Compliance</v>
      </c>
      <c r="D150" s="504">
        <v>0.2270359259181034</v>
      </c>
      <c r="E150" s="51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U150" s="420"/>
      <c r="V150" s="420"/>
    </row>
    <row r="151" spans="1:22" x14ac:dyDescent="0.2">
      <c r="A151" s="119" t="s">
        <v>318</v>
      </c>
      <c r="B151" s="118" t="str">
        <f>VLOOKUP(A151,Incurred_Real!$A$25:$B$376,2,FALSE)</f>
        <v>Online Asset Condition Assessment Equipment Replacement 2018</v>
      </c>
      <c r="C151" s="118" t="str">
        <f>VLOOKUP(A151,Incurred_Real!$A$25:$D$479,4,FALSE)</f>
        <v>Replacement</v>
      </c>
      <c r="D151" s="504">
        <v>0.13562381678614807</v>
      </c>
      <c r="E151" s="51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U151" s="420"/>
      <c r="V151" s="420"/>
    </row>
    <row r="152" spans="1:22" x14ac:dyDescent="0.2">
      <c r="A152" s="119" t="s">
        <v>320</v>
      </c>
      <c r="B152" s="118" t="str">
        <f>VLOOKUP(A152,Incurred_Real!$A$25:$B$376,2,FALSE)</f>
        <v>Stakeholder Management Systems Refresh 23-24</v>
      </c>
      <c r="C152" s="118" t="str">
        <f>VLOOKUP(A152,Incurred_Real!$A$25:$D$479,4,FALSE)</f>
        <v>Information Technology</v>
      </c>
      <c r="D152" s="504">
        <v>0.51000241346568576</v>
      </c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U152" s="420"/>
      <c r="V152" s="420"/>
    </row>
    <row r="153" spans="1:22" x14ac:dyDescent="0.2">
      <c r="A153" s="119" t="s">
        <v>325</v>
      </c>
      <c r="B153" s="118" t="str">
        <f>VLOOKUP(A153,Incurred_Real!$A$25:$B$376,2,FALSE)</f>
        <v>Brinkworth-Waterloo Telecommunication Bearer Replacement</v>
      </c>
      <c r="C153" s="118" t="str">
        <f>VLOOKUP(A153,Incurred_Real!$A$25:$D$479,4,FALSE)</f>
        <v>Replacement</v>
      </c>
      <c r="D153" s="505">
        <v>0.18638791801215271</v>
      </c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U153" s="420"/>
      <c r="V153" s="420"/>
    </row>
    <row r="154" spans="1:22" x14ac:dyDescent="0.2">
      <c r="A154" s="119" t="s">
        <v>328</v>
      </c>
      <c r="B154" s="118" t="str">
        <f>VLOOKUP(A154,Incurred_Real!$A$25:$B$376,2,FALSE)</f>
        <v>Advanced Analytics for Business Intelligence Implementation</v>
      </c>
      <c r="C154" s="118" t="str">
        <f>VLOOKUP(A154,Incurred_Real!$A$25:$D$479,4,FALSE)</f>
        <v>Information Technology</v>
      </c>
      <c r="D154" s="504">
        <v>0.51000241346568576</v>
      </c>
      <c r="E154" s="51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  <c r="U154" s="420"/>
      <c r="V154" s="420"/>
    </row>
    <row r="155" spans="1:22" x14ac:dyDescent="0.2">
      <c r="A155" s="119" t="s">
        <v>329</v>
      </c>
      <c r="B155" s="118" t="str">
        <f>VLOOKUP(A155,Incurred_Real!$A$25:$B$376,2,FALSE)</f>
        <v>Treasury and Risk Systems Refresh</v>
      </c>
      <c r="C155" s="118" t="str">
        <f>VLOOKUP(A155,Incurred_Real!$A$25:$D$479,4,FALSE)</f>
        <v>Information Technology</v>
      </c>
      <c r="D155" s="504">
        <v>0.18084470452103754</v>
      </c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U155" s="420"/>
      <c r="V155" s="420"/>
    </row>
    <row r="156" spans="1:22" x14ac:dyDescent="0.2">
      <c r="A156" s="119" t="s">
        <v>331</v>
      </c>
      <c r="B156" s="118" t="str">
        <f>VLOOKUP(A156,Incurred_Real!$A$25:$B$376,2,FALSE)</f>
        <v>Project Delivery Visualisation Dashboards</v>
      </c>
      <c r="C156" s="118" t="str">
        <f>VLOOKUP(A156,Incurred_Real!$A$25:$D$479,4,FALSE)</f>
        <v>Information Technology</v>
      </c>
      <c r="D156" s="504">
        <v>0.29416142191583089</v>
      </c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U156" s="420"/>
      <c r="V156" s="420"/>
    </row>
    <row r="157" spans="1:22" x14ac:dyDescent="0.2">
      <c r="A157" s="119" t="s">
        <v>332</v>
      </c>
      <c r="B157" s="118" t="str">
        <f>VLOOKUP(A157,Incurred_Real!$A$25:$B$376,2,FALSE)</f>
        <v>IT Backup and Archiving Systems Replacement</v>
      </c>
      <c r="C157" s="118" t="str">
        <f>VLOOKUP(A157,Incurred_Real!$A$25:$D$479,4,FALSE)</f>
        <v>Information Technology</v>
      </c>
      <c r="D157" s="504">
        <v>0.28475653228051451</v>
      </c>
      <c r="E157" s="51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  <c r="U157" s="420"/>
      <c r="V157" s="420"/>
    </row>
    <row r="158" spans="1:22" x14ac:dyDescent="0.2">
      <c r="A158" s="119" t="s">
        <v>333</v>
      </c>
      <c r="B158" s="118" t="str">
        <f>VLOOKUP(A158,Incurred_Real!$A$25:$B$376,2,FALSE)</f>
        <v>Virtual Application Capability Refresh</v>
      </c>
      <c r="C158" s="118" t="str">
        <f>VLOOKUP(A158,Incurred_Real!$A$25:$D$479,4,FALSE)</f>
        <v>Information Technology</v>
      </c>
      <c r="D158" s="504">
        <v>0.51000241346568576</v>
      </c>
      <c r="E158" s="51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U158" s="420"/>
      <c r="V158" s="420"/>
    </row>
    <row r="159" spans="1:22" x14ac:dyDescent="0.2">
      <c r="A159" s="119" t="s">
        <v>334</v>
      </c>
      <c r="B159" s="118" t="str">
        <f>VLOOKUP(A159,Incurred_Real!$A$25:$B$376,2,FALSE)</f>
        <v>Database Platform Refresh 19-20</v>
      </c>
      <c r="C159" s="118" t="str">
        <f>VLOOKUP(A159,Incurred_Real!$A$25:$D$479,4,FALSE)</f>
        <v>Information Technology</v>
      </c>
      <c r="D159" s="504">
        <v>0.87531885229944373</v>
      </c>
      <c r="E159" s="51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U159" s="420"/>
      <c r="V159" s="420"/>
    </row>
    <row r="160" spans="1:22" x14ac:dyDescent="0.2">
      <c r="A160" s="119" t="s">
        <v>341</v>
      </c>
      <c r="B160" s="118" t="str">
        <f>VLOOKUP(A160,Incurred_Real!$A$25:$B$376,2,FALSE)</f>
        <v>GE D20 RTU Product Upgrades</v>
      </c>
      <c r="C160" s="118" t="str">
        <f>VLOOKUP(A160,Incurred_Real!$A$25:$D$479,4,FALSE)</f>
        <v>Replacement</v>
      </c>
      <c r="D160" s="504">
        <v>0.30903125975919443</v>
      </c>
      <c r="E160" s="51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U160" s="420"/>
      <c r="V160" s="420"/>
    </row>
    <row r="161" spans="1:22" x14ac:dyDescent="0.2">
      <c r="A161" s="119" t="s">
        <v>347</v>
      </c>
      <c r="B161" s="118" t="str">
        <f>VLOOKUP(A161,Incurred_Real!$A$25:$B$376,2,FALSE)</f>
        <v>Motorised Isolator LOPA Improvement</v>
      </c>
      <c r="C161" s="118" t="str">
        <f>VLOOKUP(A161,Incurred_Real!$A$25:$D$479,4,FALSE)</f>
        <v>Security/Compliance</v>
      </c>
      <c r="D161" s="504">
        <v>0.12730946818426292</v>
      </c>
      <c r="E161" s="51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U161" s="420"/>
      <c r="V161" s="420"/>
    </row>
    <row r="162" spans="1:22" x14ac:dyDescent="0.2">
      <c r="A162" s="119" t="s">
        <v>349</v>
      </c>
      <c r="B162" s="118" t="str">
        <f>VLOOKUP(A162,Incurred_Real!$A$25:$B$376,2,FALSE)</f>
        <v>Isolator Status Indication</v>
      </c>
      <c r="C162" s="118" t="str">
        <f>VLOOKUP(A162,Incurred_Real!$A$25:$D$479,4,FALSE)</f>
        <v>Security/Compliance</v>
      </c>
      <c r="D162" s="504">
        <v>0.15404261850964321</v>
      </c>
      <c r="E162" s="51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U162" s="420"/>
      <c r="V162" s="420"/>
    </row>
    <row r="163" spans="1:22" x14ac:dyDescent="0.2">
      <c r="A163" s="119" t="s">
        <v>657</v>
      </c>
      <c r="B163" s="118" t="str">
        <f>VLOOKUP(A163,Incurred_Real!$A$25:$B$376,2,FALSE)</f>
        <v>Dalrymple ESCRI Energy Storage</v>
      </c>
      <c r="C163" s="118" t="str">
        <f>VLOOKUP(A163,Incurred_Real!$A$25:$D$479,4,FALSE)</f>
        <v>Augmentation</v>
      </c>
      <c r="D163" s="504">
        <v>0.28939404916892336</v>
      </c>
      <c r="E163" s="51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  <c r="U163" s="420"/>
      <c r="V163" s="420"/>
    </row>
    <row r="164" spans="1:22" x14ac:dyDescent="0.2">
      <c r="A164" s="119" t="s">
        <v>691</v>
      </c>
      <c r="B164" s="118" t="str">
        <f>VLOOKUP(A164,Incurred_Real!$A$25:$B$376,2,FALSE)</f>
        <v>Electric Vehicle Fleet and Charging Infrastructure</v>
      </c>
      <c r="C164" s="118" t="str">
        <f>VLOOKUP(A164,Incurred_Real!$A$25:$D$479,4,FALSE)</f>
        <v>Facilities</v>
      </c>
      <c r="D164" s="504">
        <v>0.38877356022686566</v>
      </c>
      <c r="E164" s="51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  <c r="U164" s="420"/>
      <c r="V164" s="420"/>
    </row>
    <row r="165" spans="1:22" x14ac:dyDescent="0.2">
      <c r="A165" s="119" t="s">
        <v>693</v>
      </c>
      <c r="B165" s="118" t="str">
        <f>VLOOKUP(A165,Incurred_Real!$A$25:$B$376,2,FALSE)</f>
        <v>Rymill Building Accommodation Security and Amenities Upgrade</v>
      </c>
      <c r="C165" s="118" t="str">
        <f>VLOOKUP(A165,Incurred_Real!$A$25:$D$479,4,FALSE)</f>
        <v>Facilities</v>
      </c>
      <c r="D165" s="504">
        <v>0.1577871749586584</v>
      </c>
      <c r="E165" s="51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U165" s="420"/>
      <c r="V165" s="420"/>
    </row>
    <row r="166" spans="1:22" x14ac:dyDescent="0.2">
      <c r="A166" s="119" t="s">
        <v>695</v>
      </c>
      <c r="B166" s="118" t="str">
        <f>VLOOKUP(A166,Incurred_Real!$A$25:$B$376,2,FALSE)</f>
        <v>NCIPAP Smart Wires Power Guardian Technology Trial</v>
      </c>
      <c r="C166" s="118" t="str">
        <f>VLOOKUP(A166,Incurred_Real!$A$25:$D$479,4,FALSE)</f>
        <v>Augmentation</v>
      </c>
      <c r="D166" s="504">
        <v>0.13585970837692188</v>
      </c>
      <c r="E166" s="51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U166" s="420"/>
      <c r="V166" s="420"/>
    </row>
    <row r="167" spans="1:22" x14ac:dyDescent="0.2">
      <c r="A167" s="119" t="s">
        <v>701</v>
      </c>
      <c r="B167" s="118" t="str">
        <f>VLOOKUP(A167,Incurred_Real!$A$25:$B$376,2,FALSE)</f>
        <v>Templers LOPA and Plant Replacement</v>
      </c>
      <c r="C167" s="118" t="str">
        <f>VLOOKUP(A167,Incurred_Real!$A$25:$D$479,4,FALSE)</f>
        <v>Replacement</v>
      </c>
      <c r="D167" s="504">
        <v>0.20868629856044027</v>
      </c>
      <c r="E167" s="51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  <c r="U167" s="420"/>
      <c r="V167" s="420"/>
    </row>
    <row r="168" spans="1:22" x14ac:dyDescent="0.2">
      <c r="A168" s="119" t="s">
        <v>703</v>
      </c>
      <c r="B168" s="118" t="str">
        <f>VLOOKUP(A168,Incurred_Real!$A$25:$B$376,2,FALSE)</f>
        <v>Surge Arrestor Unit Asset Replacement 2018-23</v>
      </c>
      <c r="C168" s="118" t="str">
        <f>VLOOKUP(A168,Incurred_Real!$A$25:$D$479,4,FALSE)</f>
        <v>Replacement</v>
      </c>
      <c r="D168" s="504">
        <v>0.17934247389397101</v>
      </c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U168" s="420"/>
      <c r="V168" s="420"/>
    </row>
    <row r="169" spans="1:22" x14ac:dyDescent="0.2">
      <c r="A169" s="119" t="s">
        <v>709</v>
      </c>
      <c r="B169" s="118" t="str">
        <f>VLOOKUP(A169,Incurred_Real!$A$25:$B$376,2,FALSE)</f>
        <v>Pimba Telecoms Bearer</v>
      </c>
      <c r="C169" s="118" t="str">
        <f>VLOOKUP(A169,Incurred_Real!$A$25:$D$479,4,FALSE)</f>
        <v>Replacement</v>
      </c>
      <c r="D169" s="504">
        <v>0.13750973796205396</v>
      </c>
      <c r="E169" s="51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  <c r="U169" s="420"/>
      <c r="V169" s="420"/>
    </row>
    <row r="170" spans="1:22" x14ac:dyDescent="0.2">
      <c r="A170" s="119" t="s">
        <v>719</v>
      </c>
      <c r="B170" s="118" t="str">
        <f>VLOOKUP(A170,Incurred_Real!$A$25:$B$376,2,FALSE)</f>
        <v>Temporary Transmission Structures Acquisition</v>
      </c>
      <c r="C170" s="118" t="str">
        <f>VLOOKUP(A170,Incurred_Real!$A$25:$D$479,4,FALSE)</f>
        <v>Inventory/Spares</v>
      </c>
      <c r="D170" s="504">
        <v>9.1026226198294785E-2</v>
      </c>
      <c r="E170" s="51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  <c r="U170" s="420"/>
      <c r="V170" s="420"/>
    </row>
    <row r="171" spans="1:22" x14ac:dyDescent="0.2">
      <c r="A171" s="119" t="s">
        <v>736</v>
      </c>
      <c r="B171" s="118" t="str">
        <f>VLOOKUP(A171,Incurred_Real!$A$25:$B$376,2,FALSE)</f>
        <v>Davenport-Cultana Telecoms Bearer</v>
      </c>
      <c r="C171" s="118" t="str">
        <f>VLOOKUP(A171,Incurred_Real!$A$25:$D$479,4,FALSE)</f>
        <v>Augmentation</v>
      </c>
      <c r="D171" s="504">
        <v>8.499135347546613E-2</v>
      </c>
      <c r="E171" s="51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U171" s="420"/>
      <c r="V171" s="420"/>
    </row>
    <row r="172" spans="1:22" x14ac:dyDescent="0.2">
      <c r="A172" s="119" t="s">
        <v>738</v>
      </c>
      <c r="B172" s="118" t="str">
        <f>VLOOKUP(A172,Incurred_Real!$A$25:$B$376,2,FALSE)</f>
        <v>Transformer Geomagnetically Induced Current (GIC) Monitoring</v>
      </c>
      <c r="C172" s="118" t="str">
        <f>VLOOKUP(A172,Incurred_Real!$A$25:$D$479,4,FALSE)</f>
        <v>Security/Compliance</v>
      </c>
      <c r="D172" s="504">
        <v>0.25155333659602713</v>
      </c>
      <c r="E172" s="51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U172" s="420"/>
      <c r="V172" s="420"/>
    </row>
    <row r="173" spans="1:22" x14ac:dyDescent="0.2">
      <c r="A173" s="119" t="s">
        <v>740</v>
      </c>
      <c r="B173" s="118" t="str">
        <f>VLOOKUP(A173,Incurred_Real!$A$25:$B$376,2,FALSE)</f>
        <v>East Terrace 275 kV GIS Gas Monitoring System Upgrade</v>
      </c>
      <c r="C173" s="118" t="str">
        <f>VLOOKUP(A173,Incurred_Real!$A$25:$D$479,4,FALSE)</f>
        <v>Replacement</v>
      </c>
      <c r="D173" s="504">
        <v>0.31146187935322589</v>
      </c>
      <c r="E173" s="51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U173" s="420"/>
      <c r="V173" s="420"/>
    </row>
    <row r="174" spans="1:22" x14ac:dyDescent="0.2">
      <c r="A174" s="119" t="s">
        <v>743</v>
      </c>
      <c r="B174" s="118" t="str">
        <f>VLOOKUP(A174,Incurred_Real!$A$25:$B$376,2,FALSE)</f>
        <v>East Terrace, Northfield and Kilburn Emergency Transformer D</v>
      </c>
      <c r="C174" s="118" t="str">
        <f>VLOOKUP(A174,Incurred_Real!$A$25:$D$479,4,FALSE)</f>
        <v>Security/Compliance</v>
      </c>
      <c r="D174" s="504">
        <v>0.18683092698004874</v>
      </c>
      <c r="E174" s="51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U174" s="420"/>
      <c r="V174" s="420"/>
    </row>
    <row r="175" spans="1:22" x14ac:dyDescent="0.2">
      <c r="A175" s="119" t="s">
        <v>744</v>
      </c>
      <c r="B175" s="118" t="str">
        <f>VLOOKUP(A175,Incurred_Real!$A$25:$B$376,2,FALSE)</f>
        <v>160 MVA 275_132 kV Emergency Transformer Deployment Preparat</v>
      </c>
      <c r="C175" s="118" t="str">
        <f>VLOOKUP(A175,Incurred_Real!$A$25:$D$479,4,FALSE)</f>
        <v>Security/Compliance</v>
      </c>
      <c r="D175" s="504">
        <v>0.38515386763888843</v>
      </c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U175" s="420"/>
      <c r="V175" s="420"/>
    </row>
    <row r="176" spans="1:22" x14ac:dyDescent="0.2">
      <c r="A176" s="119" t="s">
        <v>759</v>
      </c>
      <c r="B176" s="118" t="str">
        <f>VLOOKUP(A176,Incurred_Real!$A$25:$B$376,2,FALSE)</f>
        <v>Telco DC Power Systems Upgrade</v>
      </c>
      <c r="C176" s="118" t="str">
        <f>VLOOKUP(A176,Incurred_Real!$A$25:$D$479,4,FALSE)</f>
        <v>Security/Compliance</v>
      </c>
      <c r="D176" s="504">
        <v>0.3779114142833746</v>
      </c>
      <c r="E176" s="51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U176" s="420"/>
      <c r="V176" s="420"/>
    </row>
    <row r="177" spans="1:22" x14ac:dyDescent="0.2">
      <c r="A177" s="119" t="s">
        <v>909</v>
      </c>
      <c r="B177" s="118" t="str">
        <f>VLOOKUP(A177,Incurred_Real!$A$25:$B$376,2,FALSE)</f>
        <v>06174 NCIPAP Constraint Formulation Software Improvements</v>
      </c>
      <c r="C177" s="118" t="str">
        <f>VLOOKUP(A177,Incurred_Real!$A$25:$D$479,4,FALSE)</f>
        <v>Augmentation</v>
      </c>
      <c r="D177" s="504">
        <v>0.51000241346568576</v>
      </c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U177" s="420"/>
      <c r="V177" s="420"/>
    </row>
    <row r="178" spans="1:22" x14ac:dyDescent="0.2">
      <c r="A178" s="119" t="s">
        <v>761</v>
      </c>
      <c r="B178" s="118" t="str">
        <f>VLOOKUP(A178,Incurred_Real!$A$25:$B$376,2,FALSE)</f>
        <v>Renewable Microgrid Demonstration Testbed</v>
      </c>
      <c r="C178" s="118" t="str">
        <f>VLOOKUP(A178,Incurred_Real!$A$25:$D$479,4,FALSE)</f>
        <v>Security/Compliance</v>
      </c>
      <c r="D178" s="504">
        <v>0.33567348421552851</v>
      </c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U178" s="420"/>
      <c r="V178" s="420"/>
    </row>
    <row r="179" spans="1:22" x14ac:dyDescent="0.2">
      <c r="A179" s="119" t="s">
        <v>762</v>
      </c>
      <c r="B179" s="118" t="str">
        <f>VLOOKUP(A179,Incurred_Real!$A$25:$B$376,2,FALSE)</f>
        <v>System Integrity Protection Schemes (SIPS)</v>
      </c>
      <c r="C179" s="118" t="str">
        <f>VLOOKUP(A179,Incurred_Real!$A$25:$D$479,4,FALSE)</f>
        <v>Security/Compliance</v>
      </c>
      <c r="D179" s="504">
        <v>0.22803823381383814</v>
      </c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U179" s="420"/>
      <c r="V179" s="420"/>
    </row>
    <row r="180" spans="1:22" x14ac:dyDescent="0.2">
      <c r="A180" s="119" t="s">
        <v>763</v>
      </c>
      <c r="B180" s="118" t="str">
        <f>VLOOKUP(A180,Incurred_Real!$A$25:$B$376,2,FALSE)</f>
        <v>Substation Improvements for System Black Conditions</v>
      </c>
      <c r="C180" s="118" t="str">
        <f>VLOOKUP(A180,Incurred_Real!$A$25:$D$479,4,FALSE)</f>
        <v>Security/Compliance</v>
      </c>
      <c r="D180" s="504">
        <v>0.26608510721368783</v>
      </c>
      <c r="E180" s="51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  <c r="U180" s="420"/>
      <c r="V180" s="420"/>
    </row>
    <row r="181" spans="1:22" x14ac:dyDescent="0.2">
      <c r="A181" s="119" t="s">
        <v>765</v>
      </c>
      <c r="B181" s="118" t="str">
        <f>VLOOKUP(A181,Incurred_Real!$A$25:$B$376,2,FALSE)</f>
        <v>NCIPAP South East 275 kV Capacitor Bank</v>
      </c>
      <c r="C181" s="118" t="str">
        <f>VLOOKUP(A181,Incurred_Real!$A$25:$D$479,4,FALSE)</f>
        <v>Augmentation</v>
      </c>
      <c r="D181" s="504">
        <v>0.15626008943540878</v>
      </c>
      <c r="E181" s="51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U181" s="420"/>
      <c r="V181" s="420"/>
    </row>
    <row r="182" spans="1:22" x14ac:dyDescent="0.2">
      <c r="A182" s="119" t="s">
        <v>778</v>
      </c>
      <c r="B182" s="118" t="str">
        <f>VLOOKUP(A182,Incurred_Real!$A$25:$B$376,2,FALSE)</f>
        <v>Spencer Gulf Emergency Bypass Preparation</v>
      </c>
      <c r="C182" s="118" t="str">
        <f>VLOOKUP(A182,Incurred_Real!$A$25:$D$479,4,FALSE)</f>
        <v>Security/Compliance</v>
      </c>
      <c r="D182" s="504">
        <v>0.20571982610575812</v>
      </c>
      <c r="E182" s="51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U182" s="420"/>
      <c r="V182" s="420"/>
    </row>
    <row r="183" spans="1:22" x14ac:dyDescent="0.2">
      <c r="A183" s="119" t="s">
        <v>880</v>
      </c>
      <c r="B183" s="118" t="str">
        <f>VLOOKUP(A183,Incurred_Real!$A$25:$B$376,2,FALSE)</f>
        <v>Davenport-Pimba 132 kV Line Low Span Uprating</v>
      </c>
      <c r="C183" s="118" t="str">
        <f>VLOOKUP(A183,Incurred_Real!$A$25:$D$479,4,FALSE)</f>
        <v>Refurbishment</v>
      </c>
      <c r="D183" s="504">
        <v>6.0570422928536823E-2</v>
      </c>
      <c r="E183" s="51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U183" s="420"/>
      <c r="V183" s="420"/>
    </row>
    <row r="184" spans="1:22" x14ac:dyDescent="0.2">
      <c r="A184" s="119" t="s">
        <v>897</v>
      </c>
      <c r="B184" s="118" t="str">
        <f>VLOOKUP(A184,Incurred_Real!$A$25:$B$376,2,FALSE)</f>
        <v>Asset Data Capture 2021-22</v>
      </c>
      <c r="C184" s="118" t="str">
        <f>VLOOKUP(A184,Incurred_Real!$A$25:$D$479,4,FALSE)</f>
        <v>Information Technology</v>
      </c>
      <c r="D184" s="504">
        <v>0.53207004628298094</v>
      </c>
      <c r="E184" s="51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U184" s="420"/>
      <c r="V184" s="420"/>
    </row>
    <row r="185" spans="1:22" x14ac:dyDescent="0.2">
      <c r="A185" s="119" t="s">
        <v>882</v>
      </c>
      <c r="B185" s="118" t="str">
        <f>VLOOKUP(A185,Incurred_Real!$A$25:$B$376,2,FALSE)</f>
        <v>Network Testing, Monitoring and Servicing Equipment Replacem</v>
      </c>
      <c r="C185" s="118" t="str">
        <f>VLOOKUP(A185,Incurred_Real!$A$25:$D$479,4,FALSE)</f>
        <v>Replacement</v>
      </c>
      <c r="D185" s="504">
        <v>7.5838790323733654E-2</v>
      </c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U185" s="420"/>
      <c r="V185" s="420"/>
    </row>
    <row r="186" spans="1:22" x14ac:dyDescent="0.2">
      <c r="A186" s="119" t="s">
        <v>887</v>
      </c>
      <c r="B186" s="118" t="str">
        <f>VLOOKUP(A186,Incurred_Real!$A$25:$B$376,2,FALSE)</f>
        <v>Capacitor Bank Infrastructure Safety Improvement</v>
      </c>
      <c r="C186" s="118" t="str">
        <f>VLOOKUP(A186,Incurred_Real!$A$25:$D$479,4,FALSE)</f>
        <v>Security/Compliance</v>
      </c>
      <c r="D186" s="504">
        <v>0.10332616714720505</v>
      </c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U186" s="420"/>
      <c r="V186" s="420"/>
    </row>
    <row r="187" spans="1:22" x14ac:dyDescent="0.2">
      <c r="A187" s="119" t="s">
        <v>878</v>
      </c>
      <c r="B187" s="118" t="str">
        <f>VLOOKUP(A187,Incurred_Real!$A$25:$B$376,2,FALSE)</f>
        <v>PSCAD and PowerFactory Analysis Tools</v>
      </c>
      <c r="C187" s="118" t="str">
        <f>VLOOKUP(A187,Incurred_Real!$A$25:$D$479,4,FALSE)</f>
        <v>Information Technology</v>
      </c>
      <c r="D187" s="504">
        <v>0.2674523441274177</v>
      </c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U187" s="420"/>
      <c r="V187" s="420"/>
    </row>
    <row r="188" spans="1:22" x14ac:dyDescent="0.2">
      <c r="A188" s="119" t="s">
        <v>898</v>
      </c>
      <c r="B188" s="118" t="str">
        <f>VLOOKUP(A188,Incurred_Real!$A$25:$B$376,2,FALSE)</f>
        <v>Spare 275 kV 15 MVAr Oil Filled Reactor</v>
      </c>
      <c r="C188" s="118" t="str">
        <f>VLOOKUP(A188,Incurred_Real!$A$25:$D$479,4,FALSE)</f>
        <v>Inventory/Spares</v>
      </c>
      <c r="D188" s="504">
        <v>0.27141399637105978</v>
      </c>
      <c r="E188" s="51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U188" s="420"/>
      <c r="V188" s="420"/>
    </row>
    <row r="189" spans="1:22" x14ac:dyDescent="0.2">
      <c r="A189" s="119" t="s">
        <v>884</v>
      </c>
      <c r="B189" s="118" t="str">
        <f>VLOOKUP(A189,Incurred_Real!$A$25:$B$376,2,FALSE)</f>
        <v>Port Pirie and Bungama 11kV RMU and Aux Transformer Replacem</v>
      </c>
      <c r="C189" s="118" t="str">
        <f>VLOOKUP(A189,Incurred_Real!$A$25:$D$479,4,FALSE)</f>
        <v>Replacement</v>
      </c>
      <c r="D189" s="504">
        <v>0.23393904136184285</v>
      </c>
      <c r="E189" s="51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U189" s="420"/>
      <c r="V189" s="420"/>
    </row>
    <row r="190" spans="1:22" x14ac:dyDescent="0.2">
      <c r="A190" s="119" t="s">
        <v>908</v>
      </c>
      <c r="B190" s="118" t="str">
        <f>VLOOKUP(A190,Incurred_Real!$A$25:$B$376,2,FALSE)</f>
        <v>Wide Area Protection Scheme (WAPS)</v>
      </c>
      <c r="C190" s="118" t="str">
        <f>VLOOKUP(A190,Incurred_Real!$A$25:$D$479,4,FALSE)</f>
        <v>Security/Compliance</v>
      </c>
      <c r="D190" s="504">
        <v>0.25589793343561235</v>
      </c>
      <c r="E190" s="51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U190" s="420"/>
      <c r="V190" s="420"/>
    </row>
    <row r="191" spans="1:22" x14ac:dyDescent="0.2">
      <c r="A191" s="119" t="s">
        <v>899</v>
      </c>
      <c r="B191" s="118" t="str">
        <f>VLOOKUP(A191,Incurred_Real!$A$25:$B$376,2,FALSE)</f>
        <v>Universal Spare SVC Transformer</v>
      </c>
      <c r="C191" s="118" t="str">
        <f>VLOOKUP(A191,Incurred_Real!$A$25:$D$479,4,FALSE)</f>
        <v>Inventory/Spares</v>
      </c>
      <c r="D191" s="504">
        <v>0.12480457727052789</v>
      </c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U191" s="420"/>
      <c r="V191" s="420"/>
    </row>
    <row r="192" spans="1:22" x14ac:dyDescent="0.2">
      <c r="A192" s="119" t="s">
        <v>892</v>
      </c>
      <c r="B192" s="118" t="str">
        <f>VLOOKUP(A192,Incurred_Real!$A$25:$B$376,2,FALSE)</f>
        <v>Journey Management - Mipela Upgrade</v>
      </c>
      <c r="C192" s="118" t="str">
        <f>VLOOKUP(A192,Incurred_Real!$A$25:$D$479,4,FALSE)</f>
        <v>Information Technology</v>
      </c>
      <c r="D192" s="504">
        <v>0.59148727979677063</v>
      </c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U192" s="420"/>
      <c r="V192" s="420"/>
    </row>
    <row r="193" spans="1:22" x14ac:dyDescent="0.2">
      <c r="A193" s="119" t="s">
        <v>900</v>
      </c>
      <c r="B193" s="118" t="str">
        <f>VLOOKUP(A193,Incurred_Real!$A$25:$B$376,2,FALSE)</f>
        <v>Substation Battery Unit Asset Replacement 2018-2023</v>
      </c>
      <c r="C193" s="118" t="str">
        <f>VLOOKUP(A193,Incurred_Real!$A$25:$D$479,4,FALSE)</f>
        <v>Replacement</v>
      </c>
      <c r="D193" s="504">
        <v>0.22491512314487377</v>
      </c>
      <c r="E193" s="51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U193" s="420"/>
      <c r="V193" s="420"/>
    </row>
    <row r="194" spans="1:22" x14ac:dyDescent="0.2">
      <c r="A194" s="119" t="s">
        <v>905</v>
      </c>
      <c r="B194" s="118" t="str">
        <f>VLOOKUP(A194,Incurred_Real!$A$25:$B$376,2,FALSE)</f>
        <v>Substation LAN Replacement 2018-23</v>
      </c>
      <c r="C194" s="118" t="str">
        <f>VLOOKUP(A194,Incurred_Real!$A$25:$D$479,4,FALSE)</f>
        <v>Replacement</v>
      </c>
      <c r="D194" s="504">
        <v>0.67897410027696559</v>
      </c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U194" s="420"/>
      <c r="V194" s="420"/>
    </row>
    <row r="195" spans="1:22" x14ac:dyDescent="0.2">
      <c r="A195" s="119" t="s">
        <v>893</v>
      </c>
      <c r="B195" s="118" t="str">
        <f>VLOOKUP(A195,Incurred_Real!$A$25:$B$376,2,FALSE)</f>
        <v>Estimating System Upgrade</v>
      </c>
      <c r="C195" s="118" t="str">
        <f>VLOOKUP(A195,Incurred_Real!$A$25:$D$479,4,FALSE)</f>
        <v>Information Technology</v>
      </c>
      <c r="D195" s="504">
        <v>0.55528192574155921</v>
      </c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U195" s="420"/>
      <c r="V195" s="420"/>
    </row>
    <row r="196" spans="1:22" x14ac:dyDescent="0.2">
      <c r="A196" s="119" t="s">
        <v>906</v>
      </c>
      <c r="B196" s="118" t="str">
        <f>VLOOKUP(A196,Incurred_Real!$A$25:$B$376,2,FALSE)</f>
        <v>Telecoms Network Optimisation 2018-23</v>
      </c>
      <c r="C196" s="118" t="str">
        <f>VLOOKUP(A196,Incurred_Real!$A$25:$D$479,4,FALSE)</f>
        <v>Replacement</v>
      </c>
      <c r="D196" s="504">
        <v>0.40073668835291726</v>
      </c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U196" s="420"/>
      <c r="V196" s="420"/>
    </row>
    <row r="197" spans="1:22" x14ac:dyDescent="0.2">
      <c r="A197" s="119" t="s">
        <v>902</v>
      </c>
      <c r="B197" s="118" t="str">
        <f>VLOOKUP(A197,Incurred_Real!$A$25:$B$376,2,FALSE)</f>
        <v>Substation and Building Security System Replacement</v>
      </c>
      <c r="C197" s="118" t="str">
        <f>VLOOKUP(A197,Incurred_Real!$A$25:$D$479,4,FALSE)</f>
        <v>Replacement</v>
      </c>
      <c r="D197" s="504">
        <v>0.21739117768846408</v>
      </c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U197" s="420"/>
      <c r="V197" s="420"/>
    </row>
    <row r="198" spans="1:22" x14ac:dyDescent="0.2">
      <c r="A198" s="119" t="s">
        <v>895</v>
      </c>
      <c r="B198" s="118" t="str">
        <f>VLOOKUP(A198,Incurred_Real!$A$25:$B$376,2,FALSE)</f>
        <v>ERP Systems Refresh</v>
      </c>
      <c r="C198" s="118" t="str">
        <f>VLOOKUP(A198,Incurred_Real!$A$25:$D$479,4,FALSE)</f>
        <v>Information Technology</v>
      </c>
      <c r="D198" s="504">
        <v>0.26696046375654137</v>
      </c>
      <c r="E198" s="51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U198" s="420"/>
      <c r="V198" s="420"/>
    </row>
    <row r="199" spans="1:22" x14ac:dyDescent="0.2">
      <c r="A199" s="119" t="s">
        <v>941</v>
      </c>
      <c r="B199" s="118" t="str">
        <f>VLOOKUP(A199,Incurred_Real!$A$25:$B$376,2,FALSE)</f>
        <v>Asset Dynamic Ratings System Refresh 2024-2028</v>
      </c>
      <c r="C199" s="118" t="str">
        <f>VLOOKUP(A199,Incurred_Real!$A$25:$D$479,4,FALSE)</f>
        <v>Replacement</v>
      </c>
      <c r="D199" s="504">
        <v>0.51000241346568576</v>
      </c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U199" s="420"/>
      <c r="V199" s="420"/>
    </row>
    <row r="200" spans="1:22" x14ac:dyDescent="0.2">
      <c r="A200" s="119" t="s">
        <v>896</v>
      </c>
      <c r="B200" s="118" t="str">
        <f>VLOOKUP(A200,Incurred_Real!$A$25:$B$376,2,FALSE)</f>
        <v>Energy Management System Refresh 1</v>
      </c>
      <c r="C200" s="118" t="str">
        <f>VLOOKUP(A200,Incurred_Real!$A$25:$D$479,4,FALSE)</f>
        <v>Information Technology</v>
      </c>
      <c r="D200" s="504">
        <v>0.51000241346568576</v>
      </c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U200" s="420"/>
      <c r="V200" s="420"/>
    </row>
    <row r="201" spans="1:22" x14ac:dyDescent="0.2">
      <c r="A201" s="119" t="s">
        <v>912</v>
      </c>
      <c r="B201" s="118" t="str">
        <f>VLOOKUP(A201,Incurred_Real!$A$25:$B$376,2,FALSE)</f>
        <v>End of Journey Amenities Rymill</v>
      </c>
      <c r="C201" s="118" t="str">
        <f>VLOOKUP(A201,Incurred_Real!$A$25:$D$479,4,FALSE)</f>
        <v>Facilities</v>
      </c>
      <c r="D201" s="504">
        <v>0.38877356022686566</v>
      </c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U201" s="420"/>
      <c r="V201" s="420"/>
    </row>
    <row r="202" spans="1:22" x14ac:dyDescent="0.2">
      <c r="A202" s="119" t="s">
        <v>903</v>
      </c>
      <c r="B202" s="118" t="str">
        <f>VLOOKUP(A202,Incurred_Real!$A$25:$B$376,2,FALSE)</f>
        <v>Para Emergency SVC Transformer Replacement</v>
      </c>
      <c r="C202" s="118" t="str">
        <f>VLOOKUP(A202,Incurred_Real!$A$25:$D$479,4,FALSE)</f>
        <v>Replacement</v>
      </c>
      <c r="D202" s="504">
        <v>0.12461185344632449</v>
      </c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U202" s="420"/>
      <c r="V202" s="420"/>
    </row>
    <row r="203" spans="1:22" x14ac:dyDescent="0.2">
      <c r="A203" s="119" t="s">
        <v>904</v>
      </c>
      <c r="B203" s="118" t="str">
        <f>VLOOKUP(A203,Incurred_Real!$A$25:$B$376,2,FALSE)</f>
        <v>Emergency Unit Asset Replacement 2021-2023</v>
      </c>
      <c r="C203" s="118" t="str">
        <f>VLOOKUP(A203,Incurred_Real!$A$25:$D$479,4,FALSE)</f>
        <v>Replacement</v>
      </c>
      <c r="D203" s="504">
        <v>0.10386719047890416</v>
      </c>
      <c r="E203" s="51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  <c r="U203" s="420"/>
      <c r="V203" s="420"/>
    </row>
    <row r="204" spans="1:22" x14ac:dyDescent="0.2">
      <c r="A204" s="119" t="s">
        <v>1149</v>
      </c>
      <c r="B204" s="118" t="str">
        <f>VLOOKUP(A204,Incurred_Real!$A$25:$B$376,2,FALSE)</f>
        <v>Corporate Modelling</v>
      </c>
      <c r="C204" s="118" t="str">
        <f>VLOOKUP(A204,Incurred_Real!$A$25:$D$479,4,FALSE)</f>
        <v>Information Technology</v>
      </c>
      <c r="D204" s="504">
        <v>4.6668967618643843E-2</v>
      </c>
      <c r="E204" s="51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U204" s="420"/>
      <c r="V204" s="420"/>
    </row>
    <row r="205" spans="1:22" x14ac:dyDescent="0.2">
      <c r="A205" s="119" t="s">
        <v>1151</v>
      </c>
      <c r="B205" s="118" t="str">
        <f>VLOOKUP(A205,Incurred_Real!$A$25:$B$376,2,FALSE)</f>
        <v>Bushfire Management System Enhancement</v>
      </c>
      <c r="C205" s="118" t="str">
        <f>VLOOKUP(A205,Incurred_Real!$A$25:$D$479,4,FALSE)</f>
        <v>Information Technology</v>
      </c>
      <c r="D205" s="504">
        <v>0.75271150141944498</v>
      </c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U205" s="420"/>
      <c r="V205" s="420"/>
    </row>
    <row r="206" spans="1:22" x14ac:dyDescent="0.2">
      <c r="A206" s="119" t="s">
        <v>1180</v>
      </c>
      <c r="B206" s="118" t="str">
        <f>VLOOKUP(A206,Incurred_Real!$A$25:$B$376,2,FALSE)</f>
        <v>Pelican Point – Parafield Gardens West Protection System Upg</v>
      </c>
      <c r="C206" s="118" t="str">
        <f>VLOOKUP(A206,Incurred_Real!$A$25:$D$479,4,FALSE)</f>
        <v>Security/Compliance</v>
      </c>
      <c r="D206" s="504">
        <v>0.33204486121842297</v>
      </c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U206" s="420"/>
      <c r="V206" s="420"/>
    </row>
    <row r="207" spans="1:22" x14ac:dyDescent="0.2">
      <c r="A207" s="119" t="s">
        <v>907</v>
      </c>
      <c r="B207" s="118" t="str">
        <f>VLOOKUP(A207,Incurred_Real!$A$25:$B$376,2,FALSE)</f>
        <v>Capital Project Scopes and Estimates 2024-28</v>
      </c>
      <c r="C207" s="118" t="str">
        <f>VLOOKUP(A207,Incurred_Real!$A$25:$D$479,4,FALSE)</f>
        <v>Replacement</v>
      </c>
      <c r="D207" s="504">
        <v>0.70622397637534529</v>
      </c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U207" s="420"/>
      <c r="V207" s="420"/>
    </row>
    <row r="208" spans="1:22" x14ac:dyDescent="0.2">
      <c r="A208" s="119" t="s">
        <v>949</v>
      </c>
      <c r="B208" s="118" t="str">
        <f>VLOOKUP(A208,Incurred_Real!$A$25:$B$376,2,FALSE)</f>
        <v>Alarm Configuration System Refresh 2024-2028</v>
      </c>
      <c r="C208" s="118" t="str">
        <f>VLOOKUP(A208,Incurred_Real!$A$25:$D$479,4,FALSE)</f>
        <v>Replacement</v>
      </c>
      <c r="D208" s="504">
        <v>0.51000241346568576</v>
      </c>
      <c r="E208" s="51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  <c r="U208" s="420"/>
      <c r="V208" s="420"/>
    </row>
    <row r="209" spans="1:22" x14ac:dyDescent="0.2">
      <c r="A209" s="119" t="s">
        <v>917</v>
      </c>
      <c r="B209" s="118" t="str">
        <f>VLOOKUP(A209,Incurred_Real!$A$25:$B$376,2,FALSE)</f>
        <v>Distribution Centre Fire System Upgrade</v>
      </c>
      <c r="C209" s="118" t="str">
        <f>VLOOKUP(A209,Incurred_Real!$A$25:$D$479,4,FALSE)</f>
        <v>Facilities</v>
      </c>
      <c r="D209" s="504">
        <v>0.36258922265397203</v>
      </c>
      <c r="E209" s="51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  <c r="U209" s="420"/>
      <c r="V209" s="420"/>
    </row>
    <row r="210" spans="1:22" x14ac:dyDescent="0.2">
      <c r="A210" s="119" t="s">
        <v>1193</v>
      </c>
      <c r="B210" s="118" t="str">
        <f>VLOOKUP(A210,Incurred_Real!$A$25:$B$376,2,FALSE)</f>
        <v>Mount Gambier Line Clearance Remediation</v>
      </c>
      <c r="C210" s="118" t="str">
        <f>VLOOKUP(A210,Incurred_Real!$A$25:$D$479,4,FALSE)</f>
        <v>Security/Compliance</v>
      </c>
      <c r="D210" s="504">
        <v>0.13766772855081566</v>
      </c>
      <c r="E210" s="51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U210" s="420"/>
      <c r="V210" s="420"/>
    </row>
    <row r="211" spans="1:22" x14ac:dyDescent="0.2">
      <c r="A211" s="119" t="s">
        <v>1324</v>
      </c>
      <c r="B211" s="118" t="str">
        <f>VLOOKUP(A211,Incurred_Real!$A$25:$B$376,2,FALSE)</f>
        <v>Northfield Transformer 7 &amp; 8 Interface Connection Requiremen</v>
      </c>
      <c r="C211" s="118" t="str">
        <f>VLOOKUP(A211,Incurred_Real!$A$25:$D$479,4,FALSE)</f>
        <v>Replacement</v>
      </c>
      <c r="D211" s="505">
        <v>0.18638791801215271</v>
      </c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U211" s="420"/>
      <c r="V211" s="420"/>
    </row>
    <row r="212" spans="1:22" x14ac:dyDescent="0.2">
      <c r="A212" s="119" t="s">
        <v>1584</v>
      </c>
      <c r="B212" s="118" t="str">
        <f>VLOOKUP(A212,Incurred_Real!$A$25:$B$376,2,FALSE)</f>
        <v>Building and Equipment Lease 2024-2028 (Right of Use Office Assets)</v>
      </c>
      <c r="C212" s="118" t="str">
        <f>VLOOKUP(A212,Incurred_Real!$A$25:$D$479,4,FALSE)</f>
        <v>Facilities</v>
      </c>
      <c r="D212" s="504">
        <v>0.38877356022686566</v>
      </c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U212" s="420"/>
      <c r="V212" s="420"/>
    </row>
    <row r="213" spans="1:22" x14ac:dyDescent="0.2">
      <c r="A213" s="119" t="s">
        <v>1585</v>
      </c>
      <c r="B213" s="118" t="str">
        <f>VLOOKUP(A213,Incurred_Real!$A$25:$B$376,2,FALSE)</f>
        <v>Building and Equipment Lease 2024-2028 (Right of Use Motor Vehicle Assets)</v>
      </c>
      <c r="C213" s="118" t="str">
        <f>VLOOKUP(A213,Incurred_Real!$A$25:$D$479,4,FALSE)</f>
        <v>Facilities</v>
      </c>
      <c r="D213" s="504">
        <v>0.38877356022686566</v>
      </c>
      <c r="E213" s="51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  <c r="U213" s="420"/>
      <c r="V213" s="420"/>
    </row>
    <row r="214" spans="1:22" x14ac:dyDescent="0.2">
      <c r="A214" s="119" t="s">
        <v>889</v>
      </c>
      <c r="B214" s="118" t="str">
        <f>VLOOKUP(A214,Incurred_Real!$A$25:$B$376,2,FALSE)</f>
        <v>Main Grid System Strength Support</v>
      </c>
      <c r="C214" s="118" t="str">
        <f>VLOOKUP(A214,Incurred_Real!$A$25:$D$479,4,FALSE)</f>
        <v>Security/Compliance</v>
      </c>
      <c r="D214" s="504">
        <v>7.0678694720254231E-2</v>
      </c>
      <c r="E214" s="51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  <c r="U214" s="420"/>
      <c r="V214" s="420"/>
    </row>
    <row r="215" spans="1:22" x14ac:dyDescent="0.2">
      <c r="A215" s="119" t="s">
        <v>699</v>
      </c>
      <c r="B215" s="118" t="str">
        <f>VLOOKUP(A215,Incurred_Real!$A$25:$B$376,2,FALSE)</f>
        <v>Eyre Peninsula Transmission Supply</v>
      </c>
      <c r="C215" s="118" t="str">
        <f>VLOOKUP(A215,Incurred_Real!$A$25:$D$479,4,FALSE)</f>
        <v>Replacement</v>
      </c>
      <c r="D215" s="504">
        <v>7.7775936366100154E-2</v>
      </c>
      <c r="E215" s="51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  <c r="U215" s="420"/>
      <c r="V215" s="420"/>
    </row>
    <row r="216" spans="1:22" x14ac:dyDescent="0.2">
      <c r="A216" s="119" t="s">
        <v>697</v>
      </c>
      <c r="B216" s="118" t="str">
        <f>VLOOKUP(A216,Incurred_Real!$A$25:$B$376,2,FALSE)</f>
        <v>Project EnergyConnect</v>
      </c>
      <c r="C216" s="118" t="str">
        <f>VLOOKUP(A216,Incurred_Real!$A$25:$D$479,4,FALSE)</f>
        <v>Augmentation</v>
      </c>
      <c r="D216" s="504">
        <v>3.8576032184014224E-2</v>
      </c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U216" s="420"/>
      <c r="V216" s="420"/>
    </row>
    <row r="217" spans="1:22" ht="15" x14ac:dyDescent="0.25">
      <c r="A217"/>
      <c r="B217"/>
      <c r="C217"/>
      <c r="D217"/>
      <c r="E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U217" s="420"/>
      <c r="V217" s="420"/>
    </row>
    <row r="218" spans="1:22" ht="15" x14ac:dyDescent="0.25">
      <c r="A218"/>
      <c r="B218"/>
      <c r="C218"/>
      <c r="D218"/>
      <c r="E218" s="51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</row>
    <row r="219" spans="1:22" ht="15" x14ac:dyDescent="0.25">
      <c r="A219"/>
      <c r="B219"/>
      <c r="C219"/>
      <c r="D219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</row>
    <row r="220" spans="1:22" ht="15" x14ac:dyDescent="0.25">
      <c r="A220"/>
      <c r="B220"/>
      <c r="C220"/>
      <c r="D220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</row>
    <row r="221" spans="1:22" ht="15" x14ac:dyDescent="0.25">
      <c r="A221"/>
      <c r="B221"/>
      <c r="C221"/>
      <c r="D22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</row>
    <row r="222" spans="1:22" ht="15" x14ac:dyDescent="0.25">
      <c r="A222"/>
      <c r="B222"/>
      <c r="C222"/>
      <c r="D222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</row>
    <row r="223" spans="1:22" ht="15" x14ac:dyDescent="0.25">
      <c r="A223"/>
      <c r="B223"/>
      <c r="C223"/>
      <c r="D223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</row>
    <row r="224" spans="1:22" ht="15" x14ac:dyDescent="0.25">
      <c r="A224"/>
      <c r="B224"/>
      <c r="C224"/>
      <c r="D224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</row>
    <row r="225" spans="1:18" ht="15" x14ac:dyDescent="0.25">
      <c r="A225"/>
      <c r="B225"/>
      <c r="C225"/>
      <c r="D225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</row>
    <row r="226" spans="1:18" ht="15" x14ac:dyDescent="0.25">
      <c r="A226"/>
      <c r="B226"/>
      <c r="C226"/>
      <c r="D226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</row>
    <row r="227" spans="1:18" ht="15" x14ac:dyDescent="0.25">
      <c r="A227"/>
      <c r="B227"/>
      <c r="C227"/>
      <c r="D227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</row>
    <row r="228" spans="1:18" ht="15" x14ac:dyDescent="0.25">
      <c r="A228"/>
      <c r="B228"/>
      <c r="C228"/>
      <c r="D228"/>
      <c r="E228" s="51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</row>
    <row r="229" spans="1:18" ht="15" x14ac:dyDescent="0.25">
      <c r="A229"/>
      <c r="B229"/>
      <c r="C229"/>
      <c r="D229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</row>
    <row r="230" spans="1:18" ht="15" x14ac:dyDescent="0.25">
      <c r="A230"/>
      <c r="B230"/>
      <c r="C230"/>
      <c r="D230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</row>
    <row r="231" spans="1:18" ht="15" x14ac:dyDescent="0.25">
      <c r="A231"/>
      <c r="B231"/>
      <c r="C231"/>
      <c r="D231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</row>
    <row r="232" spans="1:18" ht="15" x14ac:dyDescent="0.25">
      <c r="A232"/>
      <c r="B232"/>
      <c r="C232"/>
      <c r="D232"/>
      <c r="E232" s="51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</row>
    <row r="233" spans="1:18" ht="15" x14ac:dyDescent="0.25">
      <c r="A233"/>
      <c r="B233"/>
      <c r="C233"/>
      <c r="D233"/>
      <c r="E233" s="51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</row>
    <row r="234" spans="1:18" ht="15" x14ac:dyDescent="0.25">
      <c r="A234"/>
      <c r="B234"/>
      <c r="C234"/>
      <c r="D234"/>
      <c r="E234" s="51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</row>
    <row r="235" spans="1:18" ht="15" x14ac:dyDescent="0.25">
      <c r="A235"/>
      <c r="B235"/>
      <c r="C235"/>
      <c r="D235"/>
      <c r="E235" s="51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</row>
    <row r="236" spans="1:18" ht="15" x14ac:dyDescent="0.25">
      <c r="A236"/>
      <c r="B236"/>
      <c r="C236"/>
      <c r="D236"/>
      <c r="E236" s="51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</row>
    <row r="237" spans="1:18" ht="15" x14ac:dyDescent="0.25">
      <c r="A237"/>
      <c r="B237"/>
      <c r="C237"/>
      <c r="D237"/>
      <c r="E237" s="51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</row>
    <row r="238" spans="1:18" ht="15" x14ac:dyDescent="0.25">
      <c r="A238"/>
      <c r="B238"/>
      <c r="C238"/>
      <c r="D238"/>
      <c r="E238" s="51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</row>
    <row r="239" spans="1:18" ht="15" x14ac:dyDescent="0.25">
      <c r="A239"/>
      <c r="B239"/>
      <c r="C239"/>
      <c r="D239"/>
      <c r="E239" s="51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</row>
    <row r="240" spans="1:18" ht="15" x14ac:dyDescent="0.25">
      <c r="A240"/>
      <c r="B240"/>
      <c r="C240"/>
      <c r="D240"/>
      <c r="E240" s="51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</row>
    <row r="241" spans="1:18" ht="15" x14ac:dyDescent="0.25">
      <c r="A241"/>
      <c r="B241"/>
      <c r="C241"/>
      <c r="D241"/>
      <c r="E241" s="51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</row>
    <row r="242" spans="1:18" ht="15" x14ac:dyDescent="0.25">
      <c r="A242"/>
      <c r="B242"/>
      <c r="C242"/>
      <c r="D242"/>
      <c r="E242" s="51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</row>
    <row r="243" spans="1:18" ht="15" x14ac:dyDescent="0.25">
      <c r="A243"/>
      <c r="B243"/>
      <c r="C243"/>
      <c r="D243"/>
      <c r="E243" s="51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</row>
    <row r="244" spans="1:18" ht="15" x14ac:dyDescent="0.25">
      <c r="A244"/>
      <c r="B244"/>
      <c r="C244"/>
      <c r="D244"/>
      <c r="E244" s="51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</row>
    <row r="245" spans="1:18" ht="15" x14ac:dyDescent="0.25">
      <c r="A245"/>
      <c r="B245"/>
      <c r="C245"/>
      <c r="D245"/>
      <c r="E245" s="51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</row>
    <row r="246" spans="1:18" ht="15" x14ac:dyDescent="0.25">
      <c r="A246"/>
      <c r="B246"/>
      <c r="C246"/>
      <c r="D246"/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</row>
    <row r="247" spans="1:18" ht="15" x14ac:dyDescent="0.25">
      <c r="A247"/>
      <c r="B247"/>
      <c r="C247"/>
      <c r="D247"/>
      <c r="E247" s="51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</row>
    <row r="248" spans="1:18" ht="15" x14ac:dyDescent="0.25">
      <c r="A248"/>
      <c r="B248"/>
      <c r="C248"/>
      <c r="D248"/>
      <c r="E248" s="51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</row>
    <row r="249" spans="1:18" ht="15" x14ac:dyDescent="0.25">
      <c r="A249"/>
      <c r="B249"/>
      <c r="C249"/>
      <c r="D249"/>
      <c r="E249" s="51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</row>
    <row r="250" spans="1:18" ht="15" x14ac:dyDescent="0.25">
      <c r="A250"/>
      <c r="B250"/>
      <c r="C250"/>
      <c r="D250"/>
      <c r="E250" s="51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</row>
    <row r="251" spans="1:18" ht="15" x14ac:dyDescent="0.25">
      <c r="A251"/>
      <c r="B251"/>
      <c r="C251"/>
      <c r="D251"/>
      <c r="E251" s="51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</row>
    <row r="252" spans="1:18" ht="15" x14ac:dyDescent="0.25">
      <c r="A252"/>
      <c r="B252"/>
      <c r="C252"/>
      <c r="D252"/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</row>
    <row r="253" spans="1:18" ht="15" x14ac:dyDescent="0.25">
      <c r="A253"/>
      <c r="B253"/>
      <c r="C253"/>
      <c r="D253"/>
      <c r="E253" s="51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</row>
    <row r="254" spans="1:18" ht="15" x14ac:dyDescent="0.25">
      <c r="A254"/>
      <c r="B254"/>
      <c r="C254"/>
      <c r="D254"/>
      <c r="E254" s="51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</row>
    <row r="255" spans="1:18" ht="15" x14ac:dyDescent="0.25">
      <c r="A255"/>
      <c r="B255"/>
      <c r="C255"/>
      <c r="D255"/>
      <c r="E255" s="51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</row>
    <row r="256" spans="1:18" ht="15" x14ac:dyDescent="0.25">
      <c r="A256"/>
      <c r="B256"/>
      <c r="C256"/>
      <c r="D256"/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</row>
    <row r="257" spans="1:18" ht="15" x14ac:dyDescent="0.25">
      <c r="A257"/>
      <c r="B257"/>
      <c r="C257"/>
      <c r="D257"/>
      <c r="E257" s="51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</row>
    <row r="258" spans="1:18" ht="15" x14ac:dyDescent="0.25">
      <c r="A258"/>
      <c r="B258"/>
      <c r="C258"/>
      <c r="D258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</row>
    <row r="259" spans="1:18" ht="15" x14ac:dyDescent="0.25">
      <c r="A259"/>
      <c r="B259"/>
      <c r="C259"/>
      <c r="D259"/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</row>
    <row r="260" spans="1:18" ht="15" x14ac:dyDescent="0.25">
      <c r="A260"/>
      <c r="B260"/>
      <c r="C260"/>
      <c r="D260"/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</row>
    <row r="261" spans="1:18" ht="15" x14ac:dyDescent="0.25">
      <c r="A261"/>
      <c r="B261"/>
      <c r="C261"/>
      <c r="D261"/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</row>
    <row r="262" spans="1:18" ht="15" x14ac:dyDescent="0.25">
      <c r="A262"/>
      <c r="B262"/>
      <c r="C262"/>
      <c r="D262"/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</row>
    <row r="263" spans="1:18" ht="15" x14ac:dyDescent="0.25">
      <c r="A263"/>
      <c r="B263"/>
      <c r="C263"/>
      <c r="D263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</row>
    <row r="264" spans="1:18" ht="15" x14ac:dyDescent="0.25">
      <c r="A264"/>
      <c r="B264"/>
      <c r="C264"/>
      <c r="D264"/>
      <c r="E264" s="51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</row>
    <row r="265" spans="1:18" ht="15" x14ac:dyDescent="0.25">
      <c r="A265"/>
      <c r="B265"/>
      <c r="C265"/>
      <c r="D265"/>
      <c r="E265" s="51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</row>
    <row r="266" spans="1:18" ht="15" x14ac:dyDescent="0.25">
      <c r="A266"/>
      <c r="B266"/>
      <c r="C266"/>
      <c r="D266"/>
      <c r="E266" s="51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</row>
    <row r="267" spans="1:18" ht="15" x14ac:dyDescent="0.25">
      <c r="A267"/>
      <c r="B267"/>
      <c r="C267"/>
      <c r="D267"/>
      <c r="E267" s="51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</row>
    <row r="268" spans="1:18" ht="15" x14ac:dyDescent="0.25">
      <c r="A268"/>
      <c r="B268"/>
      <c r="C268"/>
      <c r="D268"/>
      <c r="E268" s="51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</row>
    <row r="269" spans="1:18" ht="15" x14ac:dyDescent="0.25">
      <c r="A269"/>
      <c r="B269"/>
      <c r="C269"/>
      <c r="D269"/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</row>
    <row r="270" spans="1:18" ht="15" x14ac:dyDescent="0.25">
      <c r="A270"/>
      <c r="B270"/>
      <c r="C270"/>
      <c r="D270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</row>
    <row r="271" spans="1:18" ht="15" x14ac:dyDescent="0.25">
      <c r="A271"/>
      <c r="B271"/>
      <c r="C271"/>
      <c r="D271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</row>
    <row r="272" spans="1:18" ht="15" x14ac:dyDescent="0.25">
      <c r="A272"/>
      <c r="B272"/>
      <c r="C272"/>
      <c r="D272"/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</row>
    <row r="273" spans="1:18" ht="15" x14ac:dyDescent="0.25">
      <c r="A273"/>
      <c r="B273"/>
      <c r="C273"/>
      <c r="D273"/>
      <c r="E273" s="51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</row>
    <row r="274" spans="1:18" ht="15" x14ac:dyDescent="0.25">
      <c r="A274"/>
      <c r="B274"/>
      <c r="C274"/>
      <c r="D274"/>
      <c r="E274" s="51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</row>
    <row r="275" spans="1:18" ht="15" x14ac:dyDescent="0.25">
      <c r="A275"/>
      <c r="B275"/>
      <c r="C275"/>
      <c r="D275"/>
      <c r="E275" s="51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</row>
    <row r="276" spans="1:18" ht="15" x14ac:dyDescent="0.25">
      <c r="A276"/>
      <c r="B276"/>
      <c r="C276"/>
      <c r="D276"/>
      <c r="E276" s="51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</row>
    <row r="277" spans="1:18" ht="15" x14ac:dyDescent="0.25">
      <c r="A277"/>
      <c r="B277"/>
      <c r="C277"/>
      <c r="D277"/>
      <c r="E277" s="51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</row>
    <row r="278" spans="1:18" ht="15" x14ac:dyDescent="0.25">
      <c r="A278"/>
      <c r="B278"/>
      <c r="C278"/>
      <c r="D278"/>
      <c r="E278" s="51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</row>
    <row r="279" spans="1:18" ht="15" x14ac:dyDescent="0.25">
      <c r="A279"/>
      <c r="B279"/>
      <c r="C279"/>
      <c r="D279"/>
      <c r="E279" s="51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</row>
    <row r="280" spans="1:18" ht="15" x14ac:dyDescent="0.25">
      <c r="A280"/>
      <c r="B280"/>
      <c r="C280"/>
      <c r="D280"/>
      <c r="E280" s="51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</row>
    <row r="281" spans="1:18" ht="15" x14ac:dyDescent="0.25">
      <c r="A281"/>
      <c r="B281"/>
      <c r="C281"/>
      <c r="D281"/>
      <c r="E281" s="51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</row>
    <row r="282" spans="1:18" x14ac:dyDescent="0.2">
      <c r="D282" s="51"/>
      <c r="E282" s="51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</row>
    <row r="283" spans="1:18" x14ac:dyDescent="0.2">
      <c r="D283" s="51"/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</row>
    <row r="284" spans="1:18" x14ac:dyDescent="0.2"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</row>
    <row r="285" spans="1:18" x14ac:dyDescent="0.2"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</row>
  </sheetData>
  <autoFilter ref="A6:S216" xr:uid="{B23F01D1-D473-425B-A484-E6C256C0C79D}"/>
  <mergeCells count="1">
    <mergeCell ref="F19:G20"/>
  </mergeCells>
  <phoneticPr fontId="52" type="noConversion"/>
  <pageMargins left="0.7" right="0.7" top="0.75" bottom="0.75" header="0.3" footer="0.3"/>
  <pageSetup paperSize="9" orientation="landscape" r:id="rId1"/>
  <customProperties>
    <customPr name="_pios_id" r:id="rId2"/>
  </customProperties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9">
    <tabColor rgb="FF00B0F0"/>
  </sheetPr>
  <dimension ref="A2:AH115"/>
  <sheetViews>
    <sheetView topLeftCell="D1" workbookViewId="0">
      <selection activeCell="K6" sqref="K6"/>
    </sheetView>
    <sheetView workbookViewId="1">
      <selection activeCell="AA90" sqref="AA90"/>
    </sheetView>
  </sheetViews>
  <sheetFormatPr defaultColWidth="9.140625" defaultRowHeight="12.75" x14ac:dyDescent="0.2"/>
  <cols>
    <col min="1" max="1" width="9.140625" style="72"/>
    <col min="2" max="2" width="60.140625" style="72" bestFit="1" customWidth="1"/>
    <col min="3" max="25" width="12.7109375" style="72" customWidth="1"/>
    <col min="26" max="26" width="14.85546875" style="72" customWidth="1"/>
    <col min="27" max="34" width="12.7109375" style="72" customWidth="1"/>
    <col min="35" max="16384" width="9.140625" style="72"/>
  </cols>
  <sheetData>
    <row r="2" spans="2:34" ht="20.25" x14ac:dyDescent="0.3">
      <c r="B2" s="153" t="str">
        <f>IF(Incurred_Real!$B$13&lt;&gt;"$Nominal","Incurred spend Real 2022/23 $","ERROR on Incurred_Real Worksheet")</f>
        <v>Incurred spend Real 2022/23 $</v>
      </c>
    </row>
    <row r="4" spans="2:34" x14ac:dyDescent="0.2">
      <c r="B4" s="121" t="str">
        <f>IF(Incurred_Real!A20=0,"INCURRED $Nominal Inclusive of Provisions","INCURRED $Real 2022/23 Inclusive of Provisions")</f>
        <v>INCURRED $Real 2022/23 Inclusive of Provisions</v>
      </c>
      <c r="C4" s="125"/>
      <c r="D4" s="125"/>
      <c r="E4" s="125"/>
      <c r="F4" s="125"/>
      <c r="G4" s="125"/>
      <c r="H4" s="125"/>
      <c r="I4" s="126"/>
      <c r="K4" s="189" t="s">
        <v>1409</v>
      </c>
      <c r="L4" s="125"/>
      <c r="M4" s="125"/>
      <c r="N4" s="125"/>
      <c r="O4" s="125"/>
      <c r="P4" s="125"/>
      <c r="Q4" s="126"/>
      <c r="S4" s="189" t="s">
        <v>1411</v>
      </c>
      <c r="T4" s="125"/>
      <c r="U4" s="125"/>
      <c r="V4" s="125"/>
      <c r="W4" s="125"/>
      <c r="X4" s="125"/>
      <c r="Y4" s="125"/>
      <c r="Z4" s="125"/>
      <c r="AA4" s="125"/>
      <c r="AB4" s="125" t="s">
        <v>1412</v>
      </c>
      <c r="AC4" s="125"/>
      <c r="AD4" s="125"/>
      <c r="AE4" s="125"/>
      <c r="AF4" s="125"/>
      <c r="AG4" s="125"/>
      <c r="AH4" s="126"/>
    </row>
    <row r="6" spans="2:34" x14ac:dyDescent="0.2">
      <c r="J6" s="121" t="s">
        <v>732</v>
      </c>
      <c r="K6" s="187">
        <v>-854551.29391919216</v>
      </c>
      <c r="L6" s="187">
        <v>-620389.57202416926</v>
      </c>
      <c r="M6" s="187">
        <v>-498476.39651829557</v>
      </c>
      <c r="N6" s="187">
        <v>-568848.73209587822</v>
      </c>
      <c r="O6" s="187">
        <v>-627433.843649633</v>
      </c>
      <c r="P6" s="187">
        <v>-602797.53470585879</v>
      </c>
      <c r="Q6" s="187">
        <v>-518776.26642334217</v>
      </c>
      <c r="AB6" s="121" t="s">
        <v>1406</v>
      </c>
      <c r="AC6" s="121">
        <v>3</v>
      </c>
    </row>
    <row r="7" spans="2:34" x14ac:dyDescent="0.2">
      <c r="J7" s="121"/>
      <c r="K7" s="121"/>
      <c r="L7" s="121"/>
      <c r="M7" s="121"/>
      <c r="N7" s="121"/>
      <c r="O7" s="121"/>
      <c r="P7" s="121"/>
      <c r="Q7" s="121"/>
    </row>
    <row r="8" spans="2:34" x14ac:dyDescent="0.2">
      <c r="K8" s="80"/>
      <c r="L8" s="80"/>
      <c r="M8" s="80"/>
      <c r="N8" s="80"/>
      <c r="O8" s="80"/>
      <c r="P8" s="80"/>
      <c r="Q8" s="80"/>
    </row>
    <row r="9" spans="2:34" x14ac:dyDescent="0.2">
      <c r="B9" s="127"/>
      <c r="C9" s="128"/>
      <c r="D9" s="128"/>
      <c r="E9" s="128"/>
      <c r="F9" s="128"/>
      <c r="G9" s="128"/>
      <c r="H9" s="128"/>
      <c r="I9" s="128"/>
      <c r="K9" s="80"/>
      <c r="L9" s="80"/>
      <c r="M9" s="80"/>
      <c r="N9" s="80"/>
      <c r="O9" s="80"/>
      <c r="P9" s="80"/>
      <c r="Q9" s="80"/>
    </row>
    <row r="10" spans="2:34" x14ac:dyDescent="0.2">
      <c r="S10" s="72" t="s">
        <v>653</v>
      </c>
      <c r="T10" s="72" t="s">
        <v>653</v>
      </c>
      <c r="U10" s="72" t="s">
        <v>654</v>
      </c>
      <c r="V10" s="72" t="s">
        <v>654</v>
      </c>
      <c r="W10" s="72" t="s">
        <v>654</v>
      </c>
      <c r="X10" s="72" t="s">
        <v>654</v>
      </c>
      <c r="Y10" s="72" t="s">
        <v>654</v>
      </c>
      <c r="Z10" s="81"/>
      <c r="AB10" s="72" t="s">
        <v>653</v>
      </c>
      <c r="AC10" s="72" t="s">
        <v>653</v>
      </c>
      <c r="AD10" s="72" t="s">
        <v>654</v>
      </c>
      <c r="AE10" s="72" t="s">
        <v>654</v>
      </c>
      <c r="AF10" s="72" t="s">
        <v>654</v>
      </c>
      <c r="AG10" s="72" t="s">
        <v>654</v>
      </c>
      <c r="AH10" s="72" t="s">
        <v>654</v>
      </c>
    </row>
    <row r="11" spans="2:34" x14ac:dyDescent="0.2">
      <c r="B11" s="138" t="s">
        <v>1222</v>
      </c>
      <c r="C11" s="139">
        <v>2022</v>
      </c>
      <c r="D11" s="139">
        <v>2023</v>
      </c>
      <c r="E11" s="139">
        <v>2024</v>
      </c>
      <c r="F11" s="139">
        <v>2025</v>
      </c>
      <c r="G11" s="139">
        <v>2026</v>
      </c>
      <c r="H11" s="139">
        <v>2027</v>
      </c>
      <c r="I11" s="140">
        <v>2028</v>
      </c>
      <c r="K11" s="139">
        <v>2022</v>
      </c>
      <c r="L11" s="139">
        <v>2023</v>
      </c>
      <c r="M11" s="139">
        <v>2024</v>
      </c>
      <c r="N11" s="139">
        <v>2025</v>
      </c>
      <c r="O11" s="139">
        <v>2026</v>
      </c>
      <c r="P11" s="139">
        <v>2027</v>
      </c>
      <c r="Q11" s="140">
        <v>2028</v>
      </c>
      <c r="S11" s="138">
        <f t="shared" ref="S11:Y11" si="0">C11</f>
        <v>2022</v>
      </c>
      <c r="T11" s="139">
        <f t="shared" si="0"/>
        <v>2023</v>
      </c>
      <c r="U11" s="139">
        <f t="shared" si="0"/>
        <v>2024</v>
      </c>
      <c r="V11" s="139">
        <f t="shared" si="0"/>
        <v>2025</v>
      </c>
      <c r="W11" s="139">
        <f t="shared" si="0"/>
        <v>2026</v>
      </c>
      <c r="X11" s="139">
        <f t="shared" si="0"/>
        <v>2027</v>
      </c>
      <c r="Y11" s="140">
        <f t="shared" si="0"/>
        <v>2028</v>
      </c>
      <c r="Z11" s="124"/>
      <c r="AA11" s="81"/>
      <c r="AB11" s="138">
        <f t="shared" ref="AB11:AH11" si="1">C11</f>
        <v>2022</v>
      </c>
      <c r="AC11" s="139">
        <f t="shared" si="1"/>
        <v>2023</v>
      </c>
      <c r="AD11" s="139">
        <f t="shared" si="1"/>
        <v>2024</v>
      </c>
      <c r="AE11" s="139">
        <f t="shared" si="1"/>
        <v>2025</v>
      </c>
      <c r="AF11" s="139">
        <f t="shared" si="1"/>
        <v>2026</v>
      </c>
      <c r="AG11" s="139">
        <f t="shared" si="1"/>
        <v>2027</v>
      </c>
      <c r="AH11" s="140">
        <f t="shared" si="1"/>
        <v>2028</v>
      </c>
    </row>
    <row r="12" spans="2:34" x14ac:dyDescent="0.2">
      <c r="B12" s="141" t="s">
        <v>372</v>
      </c>
      <c r="C12" s="122">
        <f>HLOOKUP($B12,Incurred_Real!$AR$4:$BR$12,MATCH(C$11,Incurred_Real!$AR$4:$AR$12,0),FALSE)</f>
        <v>3577790.0584123856</v>
      </c>
      <c r="D12" s="122">
        <f>HLOOKUP($B12,Incurred_Real!$AR$4:$BR$12,MATCH(D$11,Incurred_Real!$AR$4:$AR$12,0),FALSE)</f>
        <v>2394816.1319067902</v>
      </c>
      <c r="E12" s="122">
        <f>HLOOKUP($B12,Incurred_Real!$AR$4:$BR$12,MATCH(E$11,Incurred_Real!$AR$4:$AR$12,0),FALSE)</f>
        <v>2190327.8692840459</v>
      </c>
      <c r="F12" s="122">
        <f>HLOOKUP($B12,Incurred_Real!$AR$4:$BR$12,MATCH(F$11,Incurred_Real!$AR$4:$AR$12,0),FALSE)</f>
        <v>590548.1728469485</v>
      </c>
      <c r="G12" s="122">
        <f>HLOOKUP($B12,Incurred_Real!$AR$4:$BR$12,MATCH(G$11,Incurred_Real!$AR$4:$AR$12,0),FALSE)</f>
        <v>1692694.1894731186</v>
      </c>
      <c r="H12" s="122">
        <f>HLOOKUP($B12,Incurred_Real!$AR$4:$BR$12,MATCH(H$11,Incurred_Real!$AR$4:$AR$12,0),FALSE)</f>
        <v>1627697.6697205901</v>
      </c>
      <c r="I12" s="142">
        <f>HLOOKUP($B12,Incurred_Real!$AR$4:$BR$12,MATCH(I$11,Incurred_Real!$AR$4:$AR$12,0),FALSE)</f>
        <v>1238008.8702256072</v>
      </c>
      <c r="K12" s="122">
        <f t="shared" ref="K12:K33" si="2">K$6/C$43*C12</f>
        <v>-6948.9186487219331</v>
      </c>
      <c r="L12" s="122">
        <f t="shared" ref="L12:L33" si="3">L$6/D$43*D12</f>
        <v>-3702.5310650660895</v>
      </c>
      <c r="M12" s="122">
        <f t="shared" ref="M12:M33" si="4">M$6/E$43*E12</f>
        <v>-7074.8976218968028</v>
      </c>
      <c r="N12" s="122">
        <f t="shared" ref="N12:N33" si="5">N$6/F$43*F12</f>
        <v>-2162.4177093098879</v>
      </c>
      <c r="O12" s="122">
        <f t="shared" ref="O12:O33" si="6">O$6/G$43*G12</f>
        <v>-7586.1812692390095</v>
      </c>
      <c r="P12" s="122">
        <f t="shared" ref="P12:P33" si="7">P$6/H$43*H12</f>
        <v>-7384.0002838689034</v>
      </c>
      <c r="Q12" s="142">
        <f t="shared" ref="Q12:Q33" si="8">Q$6/I$43*I12</f>
        <v>-5594.5386223920141</v>
      </c>
      <c r="S12" s="190">
        <f t="shared" ref="S12:S37" si="9">C12+K12</f>
        <v>3570841.1397636635</v>
      </c>
      <c r="T12" s="122">
        <f t="shared" ref="T12:T37" si="10">D12+L12</f>
        <v>2391113.6008417243</v>
      </c>
      <c r="U12" s="122">
        <f t="shared" ref="U12:U37" si="11">E12+M12</f>
        <v>2183252.9716621493</v>
      </c>
      <c r="V12" s="122">
        <f t="shared" ref="V12:V37" si="12">F12+N12</f>
        <v>588385.75513763865</v>
      </c>
      <c r="W12" s="122">
        <f t="shared" ref="W12:W37" si="13">G12+O12</f>
        <v>1685108.0082038797</v>
      </c>
      <c r="X12" s="122">
        <f t="shared" ref="X12:X37" si="14">H12+P12</f>
        <v>1620313.6694367211</v>
      </c>
      <c r="Y12" s="142">
        <f t="shared" ref="Y12:Y37" si="15">I12+Q12</f>
        <v>1232414.3316032151</v>
      </c>
      <c r="Z12" s="82"/>
      <c r="AB12" s="193">
        <f t="shared" ref="AB12:AB37" si="16">ROUND(S12/1000000,$AC$6)</f>
        <v>3.5710000000000002</v>
      </c>
      <c r="AC12" s="123">
        <f t="shared" ref="AC12:AC37" si="17">ROUND(T12/1000000,$AC$6)</f>
        <v>2.391</v>
      </c>
      <c r="AD12" s="123">
        <f t="shared" ref="AD12:AD37" si="18">ROUND(U12/1000000,$AC$6)</f>
        <v>2.1829999999999998</v>
      </c>
      <c r="AE12" s="123">
        <f t="shared" ref="AE12:AE37" si="19">ROUND(V12/1000000,$AC$6)</f>
        <v>0.58799999999999997</v>
      </c>
      <c r="AF12" s="123">
        <f t="shared" ref="AF12:AF37" si="20">ROUND(W12/1000000,$AC$6)</f>
        <v>1.6850000000000001</v>
      </c>
      <c r="AG12" s="123">
        <f t="shared" ref="AG12:AG37" si="21">ROUND(X12/1000000,$AC$6)</f>
        <v>1.62</v>
      </c>
      <c r="AH12" s="194">
        <f t="shared" ref="AH12:AH37" si="22">ROUND(Y12/1000000,$AC$6)</f>
        <v>1.232</v>
      </c>
    </row>
    <row r="13" spans="2:34" x14ac:dyDescent="0.2">
      <c r="B13" s="141" t="s">
        <v>373</v>
      </c>
      <c r="C13" s="122">
        <f>HLOOKUP($B13,Incurred_Real!$AR$4:$BR$12,MATCH(C$11,Incurred_Real!$AR$4:$AR$12,0),FALSE)</f>
        <v>913313.52093004645</v>
      </c>
      <c r="D13" s="122">
        <f>HLOOKUP($B13,Incurred_Real!$AR$4:$BR$12,MATCH(D$11,Incurred_Real!$AR$4:$AR$12,0),FALSE)</f>
        <v>480067.33783174766</v>
      </c>
      <c r="E13" s="122">
        <f>HLOOKUP($B13,Incurred_Real!$AR$4:$BR$12,MATCH(E$11,Incurred_Real!$AR$4:$AR$12,0),FALSE)</f>
        <v>915616.15864941035</v>
      </c>
      <c r="F13" s="122">
        <f>HLOOKUP($B13,Incurred_Real!$AR$4:$BR$12,MATCH(F$11,Incurred_Real!$AR$4:$AR$12,0),FALSE)</f>
        <v>1317281.5478249961</v>
      </c>
      <c r="G13" s="122">
        <f>HLOOKUP($B13,Incurred_Real!$AR$4:$BR$12,MATCH(G$11,Incurred_Real!$AR$4:$AR$12,0),FALSE)</f>
        <v>858536.43340476253</v>
      </c>
      <c r="H13" s="122">
        <f>HLOOKUP($B13,Incurred_Real!$AR$4:$BR$12,MATCH(H$11,Incurred_Real!$AR$4:$AR$12,0),FALSE)</f>
        <v>505062.88836486632</v>
      </c>
      <c r="I13" s="142">
        <f>HLOOKUP($B13,Incurred_Real!$AR$4:$BR$12,MATCH(I$11,Incurred_Real!$AR$4:$AR$12,0),FALSE)</f>
        <v>79307.847091209973</v>
      </c>
      <c r="K13" s="122">
        <f t="shared" si="2"/>
        <v>-1773.87193046674</v>
      </c>
      <c r="L13" s="122">
        <f t="shared" si="3"/>
        <v>-742.21323631655093</v>
      </c>
      <c r="M13" s="122">
        <f t="shared" si="4"/>
        <v>-2957.4981326957372</v>
      </c>
      <c r="N13" s="122">
        <f t="shared" si="5"/>
        <v>-4823.5064947058199</v>
      </c>
      <c r="O13" s="122">
        <f t="shared" si="6"/>
        <v>-3847.7198365534446</v>
      </c>
      <c r="P13" s="122">
        <f t="shared" si="7"/>
        <v>-2291.2022179757778</v>
      </c>
      <c r="Q13" s="142">
        <f t="shared" si="8"/>
        <v>-358.39065800043812</v>
      </c>
      <c r="S13" s="190">
        <f t="shared" si="9"/>
        <v>911539.64899957972</v>
      </c>
      <c r="T13" s="122">
        <f t="shared" si="10"/>
        <v>479325.12459543109</v>
      </c>
      <c r="U13" s="122">
        <f t="shared" si="11"/>
        <v>912658.66051671456</v>
      </c>
      <c r="V13" s="122">
        <f t="shared" si="12"/>
        <v>1312458.0413302903</v>
      </c>
      <c r="W13" s="122">
        <f t="shared" si="13"/>
        <v>854688.71356820909</v>
      </c>
      <c r="X13" s="122">
        <f t="shared" si="14"/>
        <v>502771.68614689051</v>
      </c>
      <c r="Y13" s="142">
        <f t="shared" si="15"/>
        <v>78949.456433209532</v>
      </c>
      <c r="Z13" s="82"/>
      <c r="AB13" s="193">
        <f t="shared" si="16"/>
        <v>0.91200000000000003</v>
      </c>
      <c r="AC13" s="123">
        <f t="shared" si="17"/>
        <v>0.47899999999999998</v>
      </c>
      <c r="AD13" s="123">
        <f t="shared" si="18"/>
        <v>0.91300000000000003</v>
      </c>
      <c r="AE13" s="123">
        <f t="shared" si="19"/>
        <v>1.3120000000000001</v>
      </c>
      <c r="AF13" s="123">
        <f t="shared" si="20"/>
        <v>0.85499999999999998</v>
      </c>
      <c r="AG13" s="123">
        <f t="shared" si="21"/>
        <v>0.503</v>
      </c>
      <c r="AH13" s="194">
        <f t="shared" si="22"/>
        <v>7.9000000000000001E-2</v>
      </c>
    </row>
    <row r="14" spans="2:34" x14ac:dyDescent="0.2">
      <c r="B14" s="141" t="s">
        <v>374</v>
      </c>
      <c r="C14" s="122">
        <f>HLOOKUP($B14,Incurred_Real!$AR$4:$BR$12,MATCH(C$11,Incurred_Real!$AR$4:$AR$12,0),FALSE)</f>
        <v>1614799.533251747</v>
      </c>
      <c r="D14" s="122">
        <f>HLOOKUP($B14,Incurred_Real!$AR$4:$BR$12,MATCH(D$11,Incurred_Real!$AR$4:$AR$12,0),FALSE)</f>
        <v>3324821.3425773066</v>
      </c>
      <c r="E14" s="122">
        <f>HLOOKUP($B14,Incurred_Real!$AR$4:$BR$12,MATCH(E$11,Incurred_Real!$AR$4:$AR$12,0),FALSE)</f>
        <v>2694271.3216841957</v>
      </c>
      <c r="F14" s="122">
        <f>HLOOKUP($B14,Incurred_Real!$AR$4:$BR$12,MATCH(F$11,Incurred_Real!$AR$4:$AR$12,0),FALSE)</f>
        <v>813173.39571071789</v>
      </c>
      <c r="G14" s="122">
        <f>HLOOKUP($B14,Incurred_Real!$AR$4:$BR$12,MATCH(G$11,Incurred_Real!$AR$4:$AR$12,0),FALSE)</f>
        <v>0</v>
      </c>
      <c r="H14" s="122">
        <f>HLOOKUP($B14,Incurred_Real!$AR$4:$BR$12,MATCH(H$11,Incurred_Real!$AR$4:$AR$12,0),FALSE)</f>
        <v>0</v>
      </c>
      <c r="I14" s="142">
        <f>HLOOKUP($B14,Incurred_Real!$AR$4:$BR$12,MATCH(I$11,Incurred_Real!$AR$4:$AR$12,0),FALSE)</f>
        <v>0</v>
      </c>
      <c r="K14" s="122">
        <f t="shared" si="2"/>
        <v>-3136.3244928741883</v>
      </c>
      <c r="L14" s="122">
        <f t="shared" si="3"/>
        <v>-5140.3755564672947</v>
      </c>
      <c r="M14" s="122">
        <f t="shared" si="4"/>
        <v>-8702.6668627281724</v>
      </c>
      <c r="N14" s="122">
        <f t="shared" si="5"/>
        <v>-2977.6073019537407</v>
      </c>
      <c r="O14" s="122">
        <f t="shared" si="6"/>
        <v>0</v>
      </c>
      <c r="P14" s="122">
        <f t="shared" si="7"/>
        <v>0</v>
      </c>
      <c r="Q14" s="142">
        <f t="shared" si="8"/>
        <v>0</v>
      </c>
      <c r="S14" s="190">
        <f t="shared" si="9"/>
        <v>1611663.2087588729</v>
      </c>
      <c r="T14" s="122">
        <f t="shared" si="10"/>
        <v>3319680.9670208395</v>
      </c>
      <c r="U14" s="122">
        <f t="shared" si="11"/>
        <v>2685568.6548214676</v>
      </c>
      <c r="V14" s="122">
        <f t="shared" si="12"/>
        <v>810195.78840876417</v>
      </c>
      <c r="W14" s="122">
        <f t="shared" si="13"/>
        <v>0</v>
      </c>
      <c r="X14" s="122">
        <f t="shared" si="14"/>
        <v>0</v>
      </c>
      <c r="Y14" s="142">
        <f t="shared" si="15"/>
        <v>0</v>
      </c>
      <c r="Z14" s="82"/>
      <c r="AB14" s="193">
        <f t="shared" si="16"/>
        <v>1.6120000000000001</v>
      </c>
      <c r="AC14" s="123">
        <f t="shared" si="17"/>
        <v>3.32</v>
      </c>
      <c r="AD14" s="123">
        <f t="shared" si="18"/>
        <v>2.6859999999999999</v>
      </c>
      <c r="AE14" s="123">
        <f t="shared" si="19"/>
        <v>0.81</v>
      </c>
      <c r="AF14" s="123">
        <f t="shared" si="20"/>
        <v>0</v>
      </c>
      <c r="AG14" s="123">
        <f t="shared" si="21"/>
        <v>0</v>
      </c>
      <c r="AH14" s="194">
        <f t="shared" si="22"/>
        <v>0</v>
      </c>
    </row>
    <row r="15" spans="2:34" x14ac:dyDescent="0.2">
      <c r="B15" s="141" t="s">
        <v>375</v>
      </c>
      <c r="C15" s="122">
        <f>HLOOKUP($B15,Incurred_Real!$AR$4:$BR$12,MATCH(C$11,Incurred_Real!$AR$4:$AR$12,0),FALSE)</f>
        <v>19113247.364825882</v>
      </c>
      <c r="D15" s="122">
        <f>HLOOKUP($B15,Incurred_Real!$AR$4:$BR$12,MATCH(D$11,Incurred_Real!$AR$4:$AR$12,0),FALSE)</f>
        <v>12684556.817341466</v>
      </c>
      <c r="E15" s="122">
        <f>HLOOKUP($B15,Incurred_Real!$AR$4:$BR$12,MATCH(E$11,Incurred_Real!$AR$4:$AR$12,0),FALSE)</f>
        <v>21205258.612258673</v>
      </c>
      <c r="F15" s="122">
        <f>HLOOKUP($B15,Incurred_Real!$AR$4:$BR$12,MATCH(F$11,Incurred_Real!$AR$4:$AR$12,0),FALSE)</f>
        <v>25992528.971122596</v>
      </c>
      <c r="G15" s="122">
        <f>HLOOKUP($B15,Incurred_Real!$AR$4:$BR$12,MATCH(G$11,Incurred_Real!$AR$4:$AR$12,0),FALSE)</f>
        <v>28513670.05393875</v>
      </c>
      <c r="H15" s="122">
        <f>HLOOKUP($B15,Incurred_Real!$AR$4:$BR$12,MATCH(H$11,Incurred_Real!$AR$4:$AR$12,0),FALSE)</f>
        <v>19664507.7387949</v>
      </c>
      <c r="I15" s="142">
        <f>HLOOKUP($B15,Incurred_Real!$AR$4:$BR$12,MATCH(I$11,Incurred_Real!$AR$4:$AR$12,0),FALSE)</f>
        <v>18987976.338791881</v>
      </c>
      <c r="K15" s="122">
        <f t="shared" si="2"/>
        <v>-37122.469145104078</v>
      </c>
      <c r="L15" s="122">
        <f t="shared" si="3"/>
        <v>-19611.094579277105</v>
      </c>
      <c r="M15" s="122">
        <f t="shared" si="4"/>
        <v>-68494.32718792661</v>
      </c>
      <c r="N15" s="122">
        <f t="shared" si="5"/>
        <v>-95177.171890891332</v>
      </c>
      <c r="O15" s="122">
        <f t="shared" si="6"/>
        <v>-127790.28310351896</v>
      </c>
      <c r="P15" s="122">
        <f t="shared" si="7"/>
        <v>-89207.432944429558</v>
      </c>
      <c r="Q15" s="142">
        <f t="shared" si="8"/>
        <v>-85806.305223869975</v>
      </c>
      <c r="S15" s="190">
        <f t="shared" si="9"/>
        <v>19076124.895680778</v>
      </c>
      <c r="T15" s="122">
        <f t="shared" si="10"/>
        <v>12664945.722762188</v>
      </c>
      <c r="U15" s="122">
        <f t="shared" si="11"/>
        <v>21136764.285070747</v>
      </c>
      <c r="V15" s="122">
        <f t="shared" si="12"/>
        <v>25897351.799231704</v>
      </c>
      <c r="W15" s="122">
        <f t="shared" si="13"/>
        <v>28385879.770835232</v>
      </c>
      <c r="X15" s="122">
        <f t="shared" si="14"/>
        <v>19575300.305850472</v>
      </c>
      <c r="Y15" s="142">
        <f t="shared" si="15"/>
        <v>18902170.03356801</v>
      </c>
      <c r="Z15" s="82"/>
      <c r="AB15" s="193">
        <f t="shared" si="16"/>
        <v>19.076000000000001</v>
      </c>
      <c r="AC15" s="123">
        <f t="shared" si="17"/>
        <v>12.664999999999999</v>
      </c>
      <c r="AD15" s="123">
        <f t="shared" si="18"/>
        <v>21.137</v>
      </c>
      <c r="AE15" s="123">
        <f t="shared" si="19"/>
        <v>25.896999999999998</v>
      </c>
      <c r="AF15" s="123">
        <f t="shared" si="20"/>
        <v>28.385999999999999</v>
      </c>
      <c r="AG15" s="123">
        <f t="shared" si="21"/>
        <v>19.574999999999999</v>
      </c>
      <c r="AH15" s="194">
        <f t="shared" si="22"/>
        <v>18.902000000000001</v>
      </c>
    </row>
    <row r="16" spans="2:34" x14ac:dyDescent="0.2">
      <c r="B16" s="141" t="s">
        <v>376</v>
      </c>
      <c r="C16" s="122">
        <f>HLOOKUP($B16,Incurred_Real!$AR$4:$BR$12,MATCH(C$11,Incurred_Real!$AR$4:$AR$12,0),FALSE)</f>
        <v>0</v>
      </c>
      <c r="D16" s="122">
        <f>HLOOKUP($B16,Incurred_Real!$AR$4:$BR$12,MATCH(D$11,Incurred_Real!$AR$4:$AR$12,0),FALSE)</f>
        <v>0</v>
      </c>
      <c r="E16" s="122">
        <f>HLOOKUP($B16,Incurred_Real!$AR$4:$BR$12,MATCH(E$11,Incurred_Real!$AR$4:$AR$12,0),FALSE)</f>
        <v>388096.47021372471</v>
      </c>
      <c r="F16" s="122">
        <f>HLOOKUP($B16,Incurred_Real!$AR$4:$BR$12,MATCH(F$11,Incurred_Real!$AR$4:$AR$12,0),FALSE)</f>
        <v>388381.44667395821</v>
      </c>
      <c r="G16" s="122">
        <f>HLOOKUP($B16,Incurred_Real!$AR$4:$BR$12,MATCH(G$11,Incurred_Real!$AR$4:$AR$12,0),FALSE)</f>
        <v>2709237.3355256254</v>
      </c>
      <c r="H16" s="122">
        <f>HLOOKUP($B16,Incurred_Real!$AR$4:$BR$12,MATCH(H$11,Incurred_Real!$AR$4:$AR$12,0),FALSE)</f>
        <v>3060952.9166674432</v>
      </c>
      <c r="I16" s="142">
        <f>HLOOKUP($B16,Incurred_Real!$AR$4:$BR$12,MATCH(I$11,Incurred_Real!$AR$4:$AR$12,0),FALSE)</f>
        <v>3784915.1343483557</v>
      </c>
      <c r="K16" s="122">
        <f t="shared" si="2"/>
        <v>0</v>
      </c>
      <c r="L16" s="122">
        <f t="shared" si="3"/>
        <v>0</v>
      </c>
      <c r="M16" s="122">
        <f t="shared" si="4"/>
        <v>-1253.5761575636286</v>
      </c>
      <c r="N16" s="122">
        <f t="shared" si="5"/>
        <v>-1422.1412526033198</v>
      </c>
      <c r="O16" s="122">
        <f t="shared" si="6"/>
        <v>-12142.042937528437</v>
      </c>
      <c r="P16" s="122">
        <f t="shared" si="7"/>
        <v>-13885.918513025586</v>
      </c>
      <c r="Q16" s="142">
        <f t="shared" si="8"/>
        <v>-17103.959762201994</v>
      </c>
      <c r="S16" s="190">
        <f t="shared" si="9"/>
        <v>0</v>
      </c>
      <c r="T16" s="122">
        <f t="shared" si="10"/>
        <v>0</v>
      </c>
      <c r="U16" s="122">
        <f t="shared" si="11"/>
        <v>386842.89405616105</v>
      </c>
      <c r="V16" s="122">
        <f t="shared" si="12"/>
        <v>386959.30542135489</v>
      </c>
      <c r="W16" s="122">
        <f t="shared" si="13"/>
        <v>2697095.292588097</v>
      </c>
      <c r="X16" s="122">
        <f t="shared" si="14"/>
        <v>3047066.9981544176</v>
      </c>
      <c r="Y16" s="142">
        <f t="shared" si="15"/>
        <v>3767811.1745861536</v>
      </c>
      <c r="Z16" s="82"/>
      <c r="AB16" s="193">
        <f t="shared" si="16"/>
        <v>0</v>
      </c>
      <c r="AC16" s="123">
        <f t="shared" si="17"/>
        <v>0</v>
      </c>
      <c r="AD16" s="123">
        <f t="shared" si="18"/>
        <v>0.38700000000000001</v>
      </c>
      <c r="AE16" s="123">
        <f t="shared" si="19"/>
        <v>0.38700000000000001</v>
      </c>
      <c r="AF16" s="123">
        <f t="shared" si="20"/>
        <v>2.6970000000000001</v>
      </c>
      <c r="AG16" s="123">
        <f t="shared" si="21"/>
        <v>3.0470000000000002</v>
      </c>
      <c r="AH16" s="194">
        <f t="shared" si="22"/>
        <v>3.7679999999999998</v>
      </c>
    </row>
    <row r="17" spans="2:34" x14ac:dyDescent="0.2">
      <c r="B17" s="141" t="s">
        <v>356</v>
      </c>
      <c r="C17" s="122">
        <f>HLOOKUP($B17,Incurred_Real!$AR$4:$BR$12,MATCH(C$11,Incurred_Real!$AR$4:$AR$12,0),FALSE)</f>
        <v>4288548.330131623</v>
      </c>
      <c r="D17" s="122">
        <f>HLOOKUP($B17,Incurred_Real!$AR$4:$BR$12,MATCH(D$11,Incurred_Real!$AR$4:$AR$12,0),FALSE)</f>
        <v>7534202.8518460812</v>
      </c>
      <c r="E17" s="122">
        <f>HLOOKUP($B17,Incurred_Real!$AR$4:$BR$12,MATCH(E$11,Incurred_Real!$AR$4:$AR$12,0),FALSE)</f>
        <v>1156419.3002819845</v>
      </c>
      <c r="F17" s="122">
        <f>HLOOKUP($B17,Incurred_Real!$AR$4:$BR$12,MATCH(F$11,Incurred_Real!$AR$4:$AR$12,0),FALSE)</f>
        <v>565615.7462643449</v>
      </c>
      <c r="G17" s="122">
        <f>HLOOKUP($B17,Incurred_Real!$AR$4:$BR$12,MATCH(G$11,Incurred_Real!$AR$4:$AR$12,0),FALSE)</f>
        <v>22885.949252636572</v>
      </c>
      <c r="H17" s="122">
        <f>HLOOKUP($B17,Incurred_Real!$AR$4:$BR$12,MATCH(H$11,Incurred_Real!$AR$4:$AR$12,0),FALSE)</f>
        <v>34350.290754431997</v>
      </c>
      <c r="I17" s="142">
        <f>HLOOKUP($B17,Incurred_Real!$AR$4:$BR$12,MATCH(I$11,Incurred_Real!$AR$4:$AR$12,0),FALSE)</f>
        <v>45821.840015555041</v>
      </c>
      <c r="K17" s="122">
        <f t="shared" si="2"/>
        <v>-8329.3801426741011</v>
      </c>
      <c r="L17" s="122">
        <f t="shared" si="3"/>
        <v>-11648.334808592886</v>
      </c>
      <c r="M17" s="122">
        <f t="shared" si="4"/>
        <v>-3735.307518209539</v>
      </c>
      <c r="N17" s="122">
        <f t="shared" si="5"/>
        <v>-2071.1223277352105</v>
      </c>
      <c r="O17" s="122">
        <f t="shared" si="6"/>
        <v>-102.56841467810996</v>
      </c>
      <c r="P17" s="122">
        <f t="shared" si="7"/>
        <v>-155.82903471579303</v>
      </c>
      <c r="Q17" s="142">
        <f t="shared" si="8"/>
        <v>-207.06802663649293</v>
      </c>
      <c r="S17" s="190">
        <f t="shared" si="9"/>
        <v>4280218.9499889491</v>
      </c>
      <c r="T17" s="122">
        <f t="shared" si="10"/>
        <v>7522554.5170374885</v>
      </c>
      <c r="U17" s="122">
        <f t="shared" si="11"/>
        <v>1152683.9927637749</v>
      </c>
      <c r="V17" s="122">
        <f t="shared" si="12"/>
        <v>563544.62393660971</v>
      </c>
      <c r="W17" s="122">
        <f t="shared" si="13"/>
        <v>22783.380837958463</v>
      </c>
      <c r="X17" s="122">
        <f t="shared" si="14"/>
        <v>34194.461719716201</v>
      </c>
      <c r="Y17" s="142">
        <f t="shared" si="15"/>
        <v>45614.771988918546</v>
      </c>
      <c r="Z17" s="82"/>
      <c r="AB17" s="193">
        <f t="shared" si="16"/>
        <v>4.28</v>
      </c>
      <c r="AC17" s="123">
        <f t="shared" si="17"/>
        <v>7.5229999999999997</v>
      </c>
      <c r="AD17" s="123">
        <f t="shared" si="18"/>
        <v>1.153</v>
      </c>
      <c r="AE17" s="123">
        <f t="shared" si="19"/>
        <v>0.56399999999999995</v>
      </c>
      <c r="AF17" s="123">
        <f t="shared" si="20"/>
        <v>2.3E-2</v>
      </c>
      <c r="AG17" s="123">
        <f t="shared" si="21"/>
        <v>3.4000000000000002E-2</v>
      </c>
      <c r="AH17" s="194">
        <f t="shared" si="22"/>
        <v>4.5999999999999999E-2</v>
      </c>
    </row>
    <row r="18" spans="2:34" x14ac:dyDescent="0.2">
      <c r="B18" s="141" t="s">
        <v>377</v>
      </c>
      <c r="C18" s="122">
        <f>HLOOKUP($B18,Incurred_Real!$AR$4:$BR$12,MATCH(C$11,Incurred_Real!$AR$4:$AR$12,0),FALSE)</f>
        <v>89.445932397088256</v>
      </c>
      <c r="D18" s="122">
        <f>HLOOKUP($B18,Incurred_Real!$AR$4:$BR$12,MATCH(D$11,Incurred_Real!$AR$4:$AR$12,0),FALSE)</f>
        <v>0</v>
      </c>
      <c r="E18" s="122">
        <f>HLOOKUP($B18,Incurred_Real!$AR$4:$BR$12,MATCH(E$11,Incurred_Real!$AR$4:$AR$12,0),FALSE)</f>
        <v>0</v>
      </c>
      <c r="F18" s="122">
        <f>HLOOKUP($B18,Incurred_Real!$AR$4:$BR$12,MATCH(F$11,Incurred_Real!$AR$4:$AR$12,0),FALSE)</f>
        <v>0</v>
      </c>
      <c r="G18" s="122">
        <f>HLOOKUP($B18,Incurred_Real!$AR$4:$BR$12,MATCH(G$11,Incurred_Real!$AR$4:$AR$12,0),FALSE)</f>
        <v>0</v>
      </c>
      <c r="H18" s="122">
        <f>HLOOKUP($B18,Incurred_Real!$AR$4:$BR$12,MATCH(H$11,Incurred_Real!$AR$4:$AR$12,0),FALSE)</f>
        <v>0</v>
      </c>
      <c r="I18" s="142">
        <f>HLOOKUP($B18,Incurred_Real!$AR$4:$BR$12,MATCH(I$11,Incurred_Real!$AR$4:$AR$12,0),FALSE)</f>
        <v>0</v>
      </c>
      <c r="K18" s="122">
        <f t="shared" si="2"/>
        <v>-0.17372525987795287</v>
      </c>
      <c r="L18" s="122">
        <f t="shared" si="3"/>
        <v>0</v>
      </c>
      <c r="M18" s="122">
        <f t="shared" si="4"/>
        <v>0</v>
      </c>
      <c r="N18" s="122">
        <f t="shared" si="5"/>
        <v>0</v>
      </c>
      <c r="O18" s="122">
        <f t="shared" si="6"/>
        <v>0</v>
      </c>
      <c r="P18" s="122">
        <f t="shared" si="7"/>
        <v>0</v>
      </c>
      <c r="Q18" s="142">
        <f t="shared" si="8"/>
        <v>0</v>
      </c>
      <c r="S18" s="190">
        <f t="shared" si="9"/>
        <v>89.272207137210302</v>
      </c>
      <c r="T18" s="122">
        <f t="shared" si="10"/>
        <v>0</v>
      </c>
      <c r="U18" s="122">
        <f t="shared" si="11"/>
        <v>0</v>
      </c>
      <c r="V18" s="122">
        <f t="shared" si="12"/>
        <v>0</v>
      </c>
      <c r="W18" s="122">
        <f t="shared" si="13"/>
        <v>0</v>
      </c>
      <c r="X18" s="122">
        <f t="shared" si="14"/>
        <v>0</v>
      </c>
      <c r="Y18" s="142">
        <f t="shared" si="15"/>
        <v>0</v>
      </c>
      <c r="Z18" s="82"/>
      <c r="AB18" s="193">
        <f t="shared" si="16"/>
        <v>0</v>
      </c>
      <c r="AC18" s="123">
        <f t="shared" si="17"/>
        <v>0</v>
      </c>
      <c r="AD18" s="123">
        <f t="shared" si="18"/>
        <v>0</v>
      </c>
      <c r="AE18" s="123">
        <f t="shared" si="19"/>
        <v>0</v>
      </c>
      <c r="AF18" s="123">
        <f t="shared" si="20"/>
        <v>0</v>
      </c>
      <c r="AG18" s="123">
        <f t="shared" si="21"/>
        <v>0</v>
      </c>
      <c r="AH18" s="194">
        <f>ROUND(Y18/1000000,$AC$6)</f>
        <v>0</v>
      </c>
    </row>
    <row r="19" spans="2:34" x14ac:dyDescent="0.2">
      <c r="B19" s="141" t="s">
        <v>378</v>
      </c>
      <c r="C19" s="122">
        <f>HLOOKUP($B19,Incurred_Real!$AR$4:$BR$12,MATCH(C$11,Incurred_Real!$AR$4:$AR$12,0),FALSE)</f>
        <v>999530.5223766024</v>
      </c>
      <c r="D19" s="122">
        <f>HLOOKUP($B19,Incurred_Real!$AR$4:$BR$12,MATCH(D$11,Incurred_Real!$AR$4:$AR$12,0),FALSE)</f>
        <v>420963.30334650626</v>
      </c>
      <c r="E19" s="122">
        <f>HLOOKUP($B19,Incurred_Real!$AR$4:$BR$12,MATCH(E$11,Incurred_Real!$AR$4:$AR$12,0),FALSE)</f>
        <v>2017215.9766980875</v>
      </c>
      <c r="F19" s="122">
        <f>HLOOKUP($B19,Incurred_Real!$AR$4:$BR$12,MATCH(F$11,Incurred_Real!$AR$4:$AR$12,0),FALSE)</f>
        <v>0</v>
      </c>
      <c r="G19" s="122">
        <f>HLOOKUP($B19,Incurred_Real!$AR$4:$BR$12,MATCH(G$11,Incurred_Real!$AR$4:$AR$12,0),FALSE)</f>
        <v>0</v>
      </c>
      <c r="H19" s="122">
        <f>HLOOKUP($B19,Incurred_Real!$AR$4:$BR$12,MATCH(H$11,Incurred_Real!$AR$4:$AR$12,0),FALSE)</f>
        <v>0</v>
      </c>
      <c r="I19" s="142">
        <f>HLOOKUP($B19,Incurred_Real!$AR$4:$BR$12,MATCH(I$11,Incurred_Real!$AR$4:$AR$12,0),FALSE)</f>
        <v>0</v>
      </c>
      <c r="K19" s="122">
        <f t="shared" si="2"/>
        <v>-1941.3258389989558</v>
      </c>
      <c r="L19" s="122">
        <f t="shared" si="3"/>
        <v>-650.83481237963497</v>
      </c>
      <c r="M19" s="122">
        <f t="shared" si="4"/>
        <v>-6515.7352543108091</v>
      </c>
      <c r="N19" s="122">
        <f t="shared" si="5"/>
        <v>0</v>
      </c>
      <c r="O19" s="122">
        <f t="shared" si="6"/>
        <v>0</v>
      </c>
      <c r="P19" s="122">
        <f t="shared" si="7"/>
        <v>0</v>
      </c>
      <c r="Q19" s="142">
        <f t="shared" si="8"/>
        <v>0</v>
      </c>
      <c r="S19" s="190">
        <f t="shared" si="9"/>
        <v>997589.19653760339</v>
      </c>
      <c r="T19" s="122">
        <f t="shared" si="10"/>
        <v>420312.46853412664</v>
      </c>
      <c r="U19" s="122">
        <f t="shared" si="11"/>
        <v>2010700.2414437768</v>
      </c>
      <c r="V19" s="122">
        <f t="shared" si="12"/>
        <v>0</v>
      </c>
      <c r="W19" s="122">
        <f t="shared" si="13"/>
        <v>0</v>
      </c>
      <c r="X19" s="122">
        <f t="shared" si="14"/>
        <v>0</v>
      </c>
      <c r="Y19" s="142">
        <f t="shared" si="15"/>
        <v>0</v>
      </c>
      <c r="Z19" s="82"/>
      <c r="AB19" s="193">
        <f t="shared" si="16"/>
        <v>0.998</v>
      </c>
      <c r="AC19" s="123">
        <f t="shared" si="17"/>
        <v>0.42</v>
      </c>
      <c r="AD19" s="123">
        <f t="shared" si="18"/>
        <v>2.0110000000000001</v>
      </c>
      <c r="AE19" s="123">
        <f t="shared" si="19"/>
        <v>0</v>
      </c>
      <c r="AF19" s="123">
        <f t="shared" si="20"/>
        <v>0</v>
      </c>
      <c r="AG19" s="123">
        <f t="shared" si="21"/>
        <v>0</v>
      </c>
      <c r="AH19" s="194">
        <f t="shared" si="22"/>
        <v>0</v>
      </c>
    </row>
    <row r="20" spans="2:34" x14ac:dyDescent="0.2">
      <c r="B20" s="141" t="s">
        <v>39</v>
      </c>
      <c r="C20" s="122">
        <f>HLOOKUP($B20,Incurred_Real!$AR$4:$BR$12,MATCH(C$11,Incurred_Real!$AR$4:$AR$12,0),FALSE)</f>
        <v>0</v>
      </c>
      <c r="D20" s="122">
        <f>HLOOKUP($B20,Incurred_Real!$AR$4:$BR$12,MATCH(D$11,Incurred_Real!$AR$4:$AR$12,0),FALSE)</f>
        <v>0</v>
      </c>
      <c r="E20" s="122">
        <f>HLOOKUP($B20,Incurred_Real!$AR$4:$BR$12,MATCH(E$11,Incurred_Real!$AR$4:$AR$12,0),FALSE)</f>
        <v>0</v>
      </c>
      <c r="F20" s="122">
        <f>HLOOKUP($B20,Incurred_Real!$AR$4:$BR$12,MATCH(F$11,Incurred_Real!$AR$4:$AR$12,0),FALSE)</f>
        <v>0</v>
      </c>
      <c r="G20" s="122">
        <f>HLOOKUP($B20,Incurred_Real!$AR$4:$BR$12,MATCH(G$11,Incurred_Real!$AR$4:$AR$12,0),FALSE)</f>
        <v>0</v>
      </c>
      <c r="H20" s="122">
        <f>HLOOKUP($B20,Incurred_Real!$AR$4:$BR$12,MATCH(H$11,Incurred_Real!$AR$4:$AR$12,0),FALSE)</f>
        <v>0</v>
      </c>
      <c r="I20" s="142">
        <f>HLOOKUP($B20,Incurred_Real!$AR$4:$BR$12,MATCH(I$11,Incurred_Real!$AR$4:$AR$12,0),FALSE)</f>
        <v>0</v>
      </c>
      <c r="K20" s="122">
        <f t="shared" si="2"/>
        <v>0</v>
      </c>
      <c r="L20" s="122">
        <f t="shared" si="3"/>
        <v>0</v>
      </c>
      <c r="M20" s="122">
        <f t="shared" si="4"/>
        <v>0</v>
      </c>
      <c r="N20" s="122">
        <f t="shared" si="5"/>
        <v>0</v>
      </c>
      <c r="O20" s="122">
        <f t="shared" si="6"/>
        <v>0</v>
      </c>
      <c r="P20" s="122">
        <f t="shared" si="7"/>
        <v>0</v>
      </c>
      <c r="Q20" s="142">
        <f t="shared" si="8"/>
        <v>0</v>
      </c>
      <c r="S20" s="190">
        <f t="shared" si="9"/>
        <v>0</v>
      </c>
      <c r="T20" s="122">
        <f t="shared" si="10"/>
        <v>0</v>
      </c>
      <c r="U20" s="122">
        <f t="shared" si="11"/>
        <v>0</v>
      </c>
      <c r="V20" s="122">
        <f t="shared" si="12"/>
        <v>0</v>
      </c>
      <c r="W20" s="122">
        <f t="shared" si="13"/>
        <v>0</v>
      </c>
      <c r="X20" s="122">
        <f t="shared" si="14"/>
        <v>0</v>
      </c>
      <c r="Y20" s="142">
        <f t="shared" si="15"/>
        <v>0</v>
      </c>
      <c r="Z20" s="82"/>
      <c r="AB20" s="193">
        <f t="shared" si="16"/>
        <v>0</v>
      </c>
      <c r="AC20" s="123">
        <f t="shared" si="17"/>
        <v>0</v>
      </c>
      <c r="AD20" s="123">
        <f t="shared" si="18"/>
        <v>0</v>
      </c>
      <c r="AE20" s="123">
        <f t="shared" si="19"/>
        <v>0</v>
      </c>
      <c r="AF20" s="123">
        <f t="shared" si="20"/>
        <v>0</v>
      </c>
      <c r="AG20" s="123">
        <f t="shared" si="21"/>
        <v>0</v>
      </c>
      <c r="AH20" s="194">
        <f t="shared" si="22"/>
        <v>0</v>
      </c>
    </row>
    <row r="21" spans="2:34" x14ac:dyDescent="0.2">
      <c r="B21" s="141" t="s">
        <v>379</v>
      </c>
      <c r="C21" s="122">
        <f>HLOOKUP($B21,Incurred_Real!$AR$4:$BR$12,MATCH(C$11,Incurred_Real!$AR$4:$AR$12,0),FALSE)</f>
        <v>75812558.911152571</v>
      </c>
      <c r="D21" s="122">
        <f>HLOOKUP($B21,Incurred_Real!$AR$4:$BR$12,MATCH(D$11,Incurred_Real!$AR$4:$AR$12,0),FALSE)</f>
        <v>71866468.466733903</v>
      </c>
      <c r="E21" s="122">
        <f>HLOOKUP($B21,Incurred_Real!$AR$4:$BR$12,MATCH(E$11,Incurred_Real!$AR$4:$AR$12,0),FALSE)</f>
        <v>27588524.260423332</v>
      </c>
      <c r="F21" s="122">
        <f>HLOOKUP($B21,Incurred_Real!$AR$4:$BR$12,MATCH(F$11,Incurred_Real!$AR$4:$AR$12,0),FALSE)</f>
        <v>32081472.156952694</v>
      </c>
      <c r="G21" s="122">
        <f>HLOOKUP($B21,Incurred_Real!$AR$4:$BR$12,MATCH(G$11,Incurred_Real!$AR$4:$AR$12,0),FALSE)</f>
        <v>28120654.631547552</v>
      </c>
      <c r="H21" s="122">
        <f>HLOOKUP($B21,Incurred_Real!$AR$4:$BR$12,MATCH(H$11,Incurred_Real!$AR$4:$AR$12,0),FALSE)</f>
        <v>27970484.353241406</v>
      </c>
      <c r="I21" s="142">
        <f>HLOOKUP($B21,Incurred_Real!$AR$4:$BR$12,MATCH(I$11,Incurred_Real!$AR$4:$AR$12,0),FALSE)</f>
        <v>32063264.2691737</v>
      </c>
      <c r="K21" s="122">
        <f t="shared" si="2"/>
        <v>-147246.00824085472</v>
      </c>
      <c r="L21" s="122">
        <f t="shared" si="3"/>
        <v>-111109.92133780704</v>
      </c>
      <c r="M21" s="122">
        <f t="shared" si="4"/>
        <v>-89112.679165020105</v>
      </c>
      <c r="N21" s="122">
        <f t="shared" si="5"/>
        <v>-117473.13212144343</v>
      </c>
      <c r="O21" s="122">
        <f t="shared" si="6"/>
        <v>-126028.89805570108</v>
      </c>
      <c r="P21" s="122">
        <f t="shared" si="7"/>
        <v>-126887.2397167828</v>
      </c>
      <c r="Q21" s="142">
        <f t="shared" si="8"/>
        <v>-144893.28358460401</v>
      </c>
      <c r="S21" s="190">
        <f t="shared" si="9"/>
        <v>75665312.902911723</v>
      </c>
      <c r="T21" s="122">
        <f t="shared" si="10"/>
        <v>71755358.54539609</v>
      </c>
      <c r="U21" s="122">
        <f t="shared" si="11"/>
        <v>27499411.581258312</v>
      </c>
      <c r="V21" s="122">
        <f t="shared" si="12"/>
        <v>31963999.02483125</v>
      </c>
      <c r="W21" s="122">
        <f t="shared" si="13"/>
        <v>27994625.733491849</v>
      </c>
      <c r="X21" s="122">
        <f t="shared" si="14"/>
        <v>27843597.113524623</v>
      </c>
      <c r="Y21" s="142">
        <f t="shared" si="15"/>
        <v>31918370.985589098</v>
      </c>
      <c r="Z21" s="82"/>
      <c r="AB21" s="193">
        <f t="shared" si="16"/>
        <v>75.665000000000006</v>
      </c>
      <c r="AC21" s="123">
        <f t="shared" si="17"/>
        <v>71.754999999999995</v>
      </c>
      <c r="AD21" s="123">
        <f t="shared" si="18"/>
        <v>27.498999999999999</v>
      </c>
      <c r="AE21" s="123">
        <f t="shared" si="19"/>
        <v>31.963999999999999</v>
      </c>
      <c r="AF21" s="123">
        <f t="shared" si="20"/>
        <v>27.995000000000001</v>
      </c>
      <c r="AG21" s="123">
        <f t="shared" si="21"/>
        <v>27.844000000000001</v>
      </c>
      <c r="AH21" s="194">
        <f t="shared" si="22"/>
        <v>31.917999999999999</v>
      </c>
    </row>
    <row r="22" spans="2:34" x14ac:dyDescent="0.2">
      <c r="B22" s="141" t="s">
        <v>380</v>
      </c>
      <c r="C22" s="122">
        <f>HLOOKUP($B22,Incurred_Real!$AR$4:$BR$12,MATCH(C$11,Incurred_Real!$AR$4:$AR$12,0),FALSE)</f>
        <v>566014.57670084783</v>
      </c>
      <c r="D22" s="122">
        <f>HLOOKUP($B22,Incurred_Real!$AR$4:$BR$12,MATCH(D$11,Incurred_Real!$AR$4:$AR$12,0),FALSE)</f>
        <v>132723.20528235362</v>
      </c>
      <c r="E22" s="122">
        <f>HLOOKUP($B22,Incurred_Real!$AR$4:$BR$12,MATCH(E$11,Incurred_Real!$AR$4:$AR$12,0),FALSE)</f>
        <v>407535.09311773168</v>
      </c>
      <c r="F22" s="122">
        <f>HLOOKUP($B22,Incurred_Real!$AR$4:$BR$12,MATCH(F$11,Incurred_Real!$AR$4:$AR$12,0),FALSE)</f>
        <v>523850.78936522664</v>
      </c>
      <c r="G22" s="122">
        <f>HLOOKUP($B22,Incurred_Real!$AR$4:$BR$12,MATCH(G$11,Incurred_Real!$AR$4:$AR$12,0),FALSE)</f>
        <v>799248.47323606035</v>
      </c>
      <c r="H22" s="122">
        <f>HLOOKUP($B22,Incurred_Real!$AR$4:$BR$12,MATCH(H$11,Incurred_Real!$AR$4:$AR$12,0),FALSE)</f>
        <v>1015007.0716376372</v>
      </c>
      <c r="I22" s="142">
        <f>HLOOKUP($B22,Incurred_Real!$AR$4:$BR$12,MATCH(I$11,Incurred_Real!$AR$4:$AR$12,0),FALSE)</f>
        <v>1020208.8738285936</v>
      </c>
      <c r="K22" s="122">
        <f t="shared" si="2"/>
        <v>-1099.3348361055853</v>
      </c>
      <c r="L22" s="122">
        <f t="shared" si="3"/>
        <v>-205.19812943709721</v>
      </c>
      <c r="M22" s="122">
        <f t="shared" si="4"/>
        <v>-1316.3641396210642</v>
      </c>
      <c r="N22" s="122">
        <f t="shared" si="5"/>
        <v>-1918.1910571297492</v>
      </c>
      <c r="O22" s="122">
        <f t="shared" si="6"/>
        <v>-3582.0078043858412</v>
      </c>
      <c r="P22" s="122">
        <f t="shared" si="7"/>
        <v>-4604.5482797722589</v>
      </c>
      <c r="Q22" s="142">
        <f t="shared" si="8"/>
        <v>-4610.304566316242</v>
      </c>
      <c r="S22" s="190">
        <f t="shared" si="9"/>
        <v>564915.24186474225</v>
      </c>
      <c r="T22" s="122">
        <f t="shared" si="10"/>
        <v>132518.00715291651</v>
      </c>
      <c r="U22" s="122">
        <f t="shared" si="11"/>
        <v>406218.72897811059</v>
      </c>
      <c r="V22" s="122">
        <f t="shared" si="12"/>
        <v>521932.59830809687</v>
      </c>
      <c r="W22" s="122">
        <f t="shared" si="13"/>
        <v>795666.4654316745</v>
      </c>
      <c r="X22" s="122">
        <f t="shared" si="14"/>
        <v>1010402.5233578649</v>
      </c>
      <c r="Y22" s="142">
        <f t="shared" si="15"/>
        <v>1015598.5692622775</v>
      </c>
      <c r="Z22" s="82"/>
      <c r="AB22" s="193">
        <f t="shared" si="16"/>
        <v>0.56499999999999995</v>
      </c>
      <c r="AC22" s="123">
        <f t="shared" si="17"/>
        <v>0.13300000000000001</v>
      </c>
      <c r="AD22" s="123">
        <f t="shared" si="18"/>
        <v>0.40600000000000003</v>
      </c>
      <c r="AE22" s="123">
        <f t="shared" si="19"/>
        <v>0.52200000000000002</v>
      </c>
      <c r="AF22" s="123">
        <f t="shared" si="20"/>
        <v>0.79600000000000004</v>
      </c>
      <c r="AG22" s="123">
        <f t="shared" si="21"/>
        <v>1.01</v>
      </c>
      <c r="AH22" s="194">
        <f t="shared" si="22"/>
        <v>1.016</v>
      </c>
    </row>
    <row r="23" spans="2:34" x14ac:dyDescent="0.2">
      <c r="B23" s="141" t="s">
        <v>381</v>
      </c>
      <c r="C23" s="122">
        <f>HLOOKUP($B23,Incurred_Real!$AR$4:$BR$12,MATCH(C$11,Incurred_Real!$AR$4:$AR$12,0),FALSE)</f>
        <v>20320924.013212778</v>
      </c>
      <c r="D23" s="122">
        <f>HLOOKUP($B23,Incurred_Real!$AR$4:$BR$12,MATCH(D$11,Incurred_Real!$AR$4:$AR$12,0),FALSE)</f>
        <v>20502600.974999644</v>
      </c>
      <c r="E23" s="122">
        <f>HLOOKUP($B23,Incurred_Real!$AR$4:$BR$12,MATCH(E$11,Incurred_Real!$AR$4:$AR$12,0),FALSE)</f>
        <v>10070693.537655087</v>
      </c>
      <c r="F23" s="122">
        <f>HLOOKUP($B23,Incurred_Real!$AR$4:$BR$12,MATCH(F$11,Incurred_Real!$AR$4:$AR$12,0),FALSE)</f>
        <v>10351471.951674743</v>
      </c>
      <c r="G23" s="122">
        <f>HLOOKUP($B23,Incurred_Real!$AR$4:$BR$12,MATCH(G$11,Incurred_Real!$AR$4:$AR$12,0),FALSE)</f>
        <v>12071503.122749479</v>
      </c>
      <c r="H23" s="122">
        <f>HLOOKUP($B23,Incurred_Real!$AR$4:$BR$12,MATCH(H$11,Incurred_Real!$AR$4:$AR$12,0),FALSE)</f>
        <v>13550335.175418504</v>
      </c>
      <c r="I23" s="142">
        <f>HLOOKUP($B23,Incurred_Real!$AR$4:$BR$12,MATCH(I$11,Incurred_Real!$AR$4:$AR$12,0),FALSE)</f>
        <v>12540708.527918711</v>
      </c>
      <c r="K23" s="122">
        <f t="shared" si="2"/>
        <v>-39468.06423218015</v>
      </c>
      <c r="L23" s="122">
        <f t="shared" si="3"/>
        <v>-31698.265271058004</v>
      </c>
      <c r="M23" s="122">
        <f t="shared" si="4"/>
        <v>-32528.977400856762</v>
      </c>
      <c r="N23" s="122">
        <f t="shared" si="5"/>
        <v>-37904.115692738473</v>
      </c>
      <c r="O23" s="122">
        <f t="shared" si="6"/>
        <v>-54101.096022470054</v>
      </c>
      <c r="P23" s="122">
        <f t="shared" si="7"/>
        <v>-61470.677659067078</v>
      </c>
      <c r="Q23" s="142">
        <f t="shared" si="8"/>
        <v>-56671.22417209878</v>
      </c>
      <c r="S23" s="190">
        <f t="shared" si="9"/>
        <v>20281455.948980596</v>
      </c>
      <c r="T23" s="122">
        <f t="shared" si="10"/>
        <v>20470902.709728587</v>
      </c>
      <c r="U23" s="122">
        <f t="shared" si="11"/>
        <v>10038164.560254231</v>
      </c>
      <c r="V23" s="122">
        <f t="shared" si="12"/>
        <v>10313567.835982004</v>
      </c>
      <c r="W23" s="122">
        <f t="shared" si="13"/>
        <v>12017402.02672701</v>
      </c>
      <c r="X23" s="122">
        <f t="shared" si="14"/>
        <v>13488864.497759437</v>
      </c>
      <c r="Y23" s="142">
        <f t="shared" si="15"/>
        <v>12484037.303746613</v>
      </c>
      <c r="Z23" s="82"/>
      <c r="AB23" s="193">
        <f t="shared" si="16"/>
        <v>20.280999999999999</v>
      </c>
      <c r="AC23" s="123">
        <f t="shared" si="17"/>
        <v>20.471</v>
      </c>
      <c r="AD23" s="123">
        <f t="shared" si="18"/>
        <v>10.038</v>
      </c>
      <c r="AE23" s="123">
        <f t="shared" si="19"/>
        <v>10.314</v>
      </c>
      <c r="AF23" s="123">
        <f t="shared" si="20"/>
        <v>12.016999999999999</v>
      </c>
      <c r="AG23" s="123">
        <f t="shared" si="21"/>
        <v>13.489000000000001</v>
      </c>
      <c r="AH23" s="194">
        <f t="shared" si="22"/>
        <v>12.484</v>
      </c>
    </row>
    <row r="24" spans="2:34" x14ac:dyDescent="0.2">
      <c r="B24" s="141" t="s">
        <v>382</v>
      </c>
      <c r="C24" s="122">
        <f>HLOOKUP($B24,Incurred_Real!$AR$4:$BR$12,MATCH(C$11,Incurred_Real!$AR$4:$AR$12,0),FALSE)</f>
        <v>2088591.7221402782</v>
      </c>
      <c r="D24" s="122">
        <f>HLOOKUP($B24,Incurred_Real!$AR$4:$BR$12,MATCH(D$11,Incurred_Real!$AR$4:$AR$12,0),FALSE)</f>
        <v>685187.16992073995</v>
      </c>
      <c r="E24" s="122">
        <f>HLOOKUP($B24,Incurred_Real!$AR$4:$BR$12,MATCH(E$11,Incurred_Real!$AR$4:$AR$12,0),FALSE)</f>
        <v>320236.42550005991</v>
      </c>
      <c r="F24" s="122">
        <f>HLOOKUP($B24,Incurred_Real!$AR$4:$BR$12,MATCH(F$11,Incurred_Real!$AR$4:$AR$12,0),FALSE)</f>
        <v>928628.86991255218</v>
      </c>
      <c r="G24" s="122">
        <f>HLOOKUP($B24,Incurred_Real!$AR$4:$BR$12,MATCH(G$11,Incurred_Real!$AR$4:$AR$12,0),FALSE)</f>
        <v>2013721.042543011</v>
      </c>
      <c r="H24" s="122">
        <f>HLOOKUP($B24,Incurred_Real!$AR$4:$BR$12,MATCH(H$11,Incurred_Real!$AR$4:$AR$12,0),FALSE)</f>
        <v>2429869.306714104</v>
      </c>
      <c r="I24" s="142">
        <f>HLOOKUP($B24,Incurred_Real!$AR$4:$BR$12,MATCH(I$11,Incurred_Real!$AR$4:$AR$12,0),FALSE)</f>
        <v>3317111.5285211154</v>
      </c>
      <c r="K24" s="122">
        <f t="shared" si="2"/>
        <v>-4056.5415327882765</v>
      </c>
      <c r="L24" s="122">
        <f t="shared" si="3"/>
        <v>-1059.3409440566595</v>
      </c>
      <c r="M24" s="122">
        <f t="shared" si="4"/>
        <v>-1034.3839189498501</v>
      </c>
      <c r="N24" s="122">
        <f t="shared" si="5"/>
        <v>-3400.3720712480522</v>
      </c>
      <c r="O24" s="122">
        <f t="shared" si="6"/>
        <v>-9024.9337118403582</v>
      </c>
      <c r="P24" s="122">
        <f t="shared" si="7"/>
        <v>-11023.027177781254</v>
      </c>
      <c r="Q24" s="142">
        <f t="shared" si="8"/>
        <v>-14989.964133060974</v>
      </c>
      <c r="S24" s="190">
        <f t="shared" si="9"/>
        <v>2084535.18060749</v>
      </c>
      <c r="T24" s="122">
        <f t="shared" si="10"/>
        <v>684127.82897668332</v>
      </c>
      <c r="U24" s="122">
        <f t="shared" si="11"/>
        <v>319202.04158111004</v>
      </c>
      <c r="V24" s="122">
        <f t="shared" si="12"/>
        <v>925228.49784130417</v>
      </c>
      <c r="W24" s="122">
        <f t="shared" si="13"/>
        <v>2004696.1088311707</v>
      </c>
      <c r="X24" s="122">
        <f t="shared" si="14"/>
        <v>2418846.2795363227</v>
      </c>
      <c r="Y24" s="142">
        <f t="shared" si="15"/>
        <v>3302121.5643880544</v>
      </c>
      <c r="Z24" s="82"/>
      <c r="AB24" s="193">
        <f t="shared" si="16"/>
        <v>2.085</v>
      </c>
      <c r="AC24" s="123">
        <f t="shared" si="17"/>
        <v>0.68400000000000005</v>
      </c>
      <c r="AD24" s="123">
        <f t="shared" si="18"/>
        <v>0.31900000000000001</v>
      </c>
      <c r="AE24" s="123">
        <f t="shared" si="19"/>
        <v>0.92500000000000004</v>
      </c>
      <c r="AF24" s="123">
        <f t="shared" si="20"/>
        <v>2.0049999999999999</v>
      </c>
      <c r="AG24" s="123">
        <f t="shared" si="21"/>
        <v>2.419</v>
      </c>
      <c r="AH24" s="194">
        <f t="shared" si="22"/>
        <v>3.302</v>
      </c>
    </row>
    <row r="25" spans="2:34" x14ac:dyDescent="0.2">
      <c r="B25" s="141" t="s">
        <v>383</v>
      </c>
      <c r="C25" s="122">
        <f>HLOOKUP($B25,Incurred_Real!$AR$4:$BR$12,MATCH(C$11,Incurred_Real!$AR$4:$AR$12,0),FALSE)</f>
        <v>0</v>
      </c>
      <c r="D25" s="122">
        <f>HLOOKUP($B25,Incurred_Real!$AR$4:$BR$12,MATCH(D$11,Incurred_Real!$AR$4:$AR$12,0),FALSE)</f>
        <v>0</v>
      </c>
      <c r="E25" s="122">
        <f>HLOOKUP($B25,Incurred_Real!$AR$4:$BR$12,MATCH(E$11,Incurred_Real!$AR$4:$AR$12,0),FALSE)</f>
        <v>0</v>
      </c>
      <c r="F25" s="122">
        <f>HLOOKUP($B25,Incurred_Real!$AR$4:$BR$12,MATCH(F$11,Incurred_Real!$AR$4:$AR$12,0),FALSE)</f>
        <v>0</v>
      </c>
      <c r="G25" s="122">
        <f>HLOOKUP($B25,Incurred_Real!$AR$4:$BR$12,MATCH(G$11,Incurred_Real!$AR$4:$AR$12,0),FALSE)</f>
        <v>0</v>
      </c>
      <c r="H25" s="122">
        <f>HLOOKUP($B25,Incurred_Real!$AR$4:$BR$12,MATCH(H$11,Incurred_Real!$AR$4:$AR$12,0),FALSE)</f>
        <v>0</v>
      </c>
      <c r="I25" s="142">
        <f>HLOOKUP($B25,Incurred_Real!$AR$4:$BR$12,MATCH(I$11,Incurred_Real!$AR$4:$AR$12,0),FALSE)</f>
        <v>0</v>
      </c>
      <c r="K25" s="122">
        <f t="shared" si="2"/>
        <v>0</v>
      </c>
      <c r="L25" s="122">
        <f t="shared" si="3"/>
        <v>0</v>
      </c>
      <c r="M25" s="122">
        <f t="shared" si="4"/>
        <v>0</v>
      </c>
      <c r="N25" s="122">
        <f t="shared" si="5"/>
        <v>0</v>
      </c>
      <c r="O25" s="122">
        <f t="shared" si="6"/>
        <v>0</v>
      </c>
      <c r="P25" s="122">
        <f t="shared" si="7"/>
        <v>0</v>
      </c>
      <c r="Q25" s="142">
        <f t="shared" si="8"/>
        <v>0</v>
      </c>
      <c r="S25" s="190">
        <f t="shared" si="9"/>
        <v>0</v>
      </c>
      <c r="T25" s="122">
        <f t="shared" si="10"/>
        <v>0</v>
      </c>
      <c r="U25" s="122">
        <f t="shared" si="11"/>
        <v>0</v>
      </c>
      <c r="V25" s="122">
        <f t="shared" si="12"/>
        <v>0</v>
      </c>
      <c r="W25" s="122">
        <f t="shared" si="13"/>
        <v>0</v>
      </c>
      <c r="X25" s="122">
        <f t="shared" si="14"/>
        <v>0</v>
      </c>
      <c r="Y25" s="142">
        <f t="shared" si="15"/>
        <v>0</v>
      </c>
      <c r="Z25" s="82"/>
      <c r="AB25" s="193">
        <f t="shared" si="16"/>
        <v>0</v>
      </c>
      <c r="AC25" s="123">
        <f t="shared" si="17"/>
        <v>0</v>
      </c>
      <c r="AD25" s="123">
        <f t="shared" si="18"/>
        <v>0</v>
      </c>
      <c r="AE25" s="123">
        <f t="shared" si="19"/>
        <v>0</v>
      </c>
      <c r="AF25" s="123">
        <f t="shared" si="20"/>
        <v>0</v>
      </c>
      <c r="AG25" s="123">
        <f t="shared" si="21"/>
        <v>0</v>
      </c>
      <c r="AH25" s="194">
        <f t="shared" si="22"/>
        <v>0</v>
      </c>
    </row>
    <row r="26" spans="2:34" x14ac:dyDescent="0.2">
      <c r="B26" s="141" t="s">
        <v>384</v>
      </c>
      <c r="C26" s="122">
        <f>HLOOKUP($B26,Incurred_Real!$AR$4:$BR$12,MATCH(C$11,Incurred_Real!$AR$4:$AR$12,0),FALSE)</f>
        <v>29172419.418797083</v>
      </c>
      <c r="D26" s="122">
        <f>HLOOKUP($B26,Incurred_Real!$AR$4:$BR$12,MATCH(D$11,Incurred_Real!$AR$4:$AR$12,0),FALSE)</f>
        <v>31789213.419036314</v>
      </c>
      <c r="E26" s="122">
        <f>HLOOKUP($B26,Incurred_Real!$AR$4:$BR$12,MATCH(E$11,Incurred_Real!$AR$4:$AR$12,0),FALSE)</f>
        <v>29251213.970644027</v>
      </c>
      <c r="F26" s="122">
        <f>HLOOKUP($B26,Incurred_Real!$AR$4:$BR$12,MATCH(F$11,Incurred_Real!$AR$4:$AR$12,0),FALSE)</f>
        <v>28976425.033897322</v>
      </c>
      <c r="G26" s="122">
        <f>HLOOKUP($B26,Incurred_Real!$AR$4:$BR$12,MATCH(G$11,Incurred_Real!$AR$4:$AR$12,0),FALSE)</f>
        <v>30891843.841865722</v>
      </c>
      <c r="H26" s="122">
        <f>HLOOKUP($B26,Incurred_Real!$AR$4:$BR$12,MATCH(H$11,Incurred_Real!$AR$4:$AR$12,0),FALSE)</f>
        <v>28421451.089847427</v>
      </c>
      <c r="I26" s="142">
        <f>HLOOKUP($B26,Incurred_Real!$AR$4:$BR$12,MATCH(I$11,Incurred_Real!$AR$4:$AR$12,0),FALSE)</f>
        <v>10986843.674055384</v>
      </c>
      <c r="K26" s="122">
        <f t="shared" si="2"/>
        <v>-56659.77209897295</v>
      </c>
      <c r="L26" s="122">
        <f t="shared" si="3"/>
        <v>-49148.053017449281</v>
      </c>
      <c r="M26" s="122">
        <f t="shared" si="4"/>
        <v>-94483.272144160612</v>
      </c>
      <c r="N26" s="122">
        <f t="shared" si="5"/>
        <v>-106103.34182175044</v>
      </c>
      <c r="O26" s="122">
        <f t="shared" si="6"/>
        <v>-138448.59194463483</v>
      </c>
      <c r="P26" s="122">
        <f t="shared" si="7"/>
        <v>-128933.03641051764</v>
      </c>
      <c r="Q26" s="142">
        <f t="shared" si="8"/>
        <v>-49649.338345600852</v>
      </c>
      <c r="S26" s="190">
        <f t="shared" si="9"/>
        <v>29115759.64669811</v>
      </c>
      <c r="T26" s="122">
        <f t="shared" si="10"/>
        <v>31740065.366018865</v>
      </c>
      <c r="U26" s="122">
        <f t="shared" si="11"/>
        <v>29156730.698499866</v>
      </c>
      <c r="V26" s="122">
        <f t="shared" si="12"/>
        <v>28870321.692075573</v>
      </c>
      <c r="W26" s="122">
        <f t="shared" si="13"/>
        <v>30753395.249921087</v>
      </c>
      <c r="X26" s="122">
        <f t="shared" si="14"/>
        <v>28292518.053436909</v>
      </c>
      <c r="Y26" s="142">
        <f t="shared" si="15"/>
        <v>10937194.335709784</v>
      </c>
      <c r="Z26" s="82"/>
      <c r="AB26" s="193">
        <f t="shared" si="16"/>
        <v>29.116</v>
      </c>
      <c r="AC26" s="123">
        <f t="shared" si="17"/>
        <v>31.74</v>
      </c>
      <c r="AD26" s="123">
        <f t="shared" si="18"/>
        <v>29.157</v>
      </c>
      <c r="AE26" s="123">
        <f t="shared" si="19"/>
        <v>28.87</v>
      </c>
      <c r="AF26" s="123">
        <f t="shared" si="20"/>
        <v>30.753</v>
      </c>
      <c r="AG26" s="123">
        <f t="shared" si="21"/>
        <v>28.292999999999999</v>
      </c>
      <c r="AH26" s="194">
        <f t="shared" si="22"/>
        <v>10.936999999999999</v>
      </c>
    </row>
    <row r="27" spans="2:34" x14ac:dyDescent="0.2">
      <c r="B27" s="141" t="s">
        <v>385</v>
      </c>
      <c r="C27" s="122">
        <f>HLOOKUP($B27,Incurred_Real!$AR$4:$BR$12,MATCH(C$11,Incurred_Real!$AR$4:$AR$12,0),FALSE)</f>
        <v>247959865.98228037</v>
      </c>
      <c r="D27" s="122">
        <f>HLOOKUP($B27,Incurred_Real!$AR$4:$BR$12,MATCH(D$11,Incurred_Real!$AR$4:$AR$12,0),FALSE)</f>
        <v>232889782.21228307</v>
      </c>
      <c r="E27" s="122">
        <f>HLOOKUP($B27,Incurred_Real!$AR$4:$BR$12,MATCH(E$11,Incurred_Real!$AR$4:$AR$12,0),FALSE)</f>
        <v>38148051.612984858</v>
      </c>
      <c r="F27" s="122">
        <f>HLOOKUP($B27,Incurred_Real!$AR$4:$BR$12,MATCH(F$11,Incurred_Real!$AR$4:$AR$12,0),FALSE)</f>
        <v>27771656.27796689</v>
      </c>
      <c r="G27" s="122">
        <f>HLOOKUP($B27,Incurred_Real!$AR$4:$BR$12,MATCH(G$11,Incurred_Real!$AR$4:$AR$12,0),FALSE)</f>
        <v>12753744.896329293</v>
      </c>
      <c r="H27" s="122">
        <f>HLOOKUP($B27,Incurred_Real!$AR$4:$BR$12,MATCH(H$11,Incurred_Real!$AR$4:$AR$12,0),FALSE)</f>
        <v>18373462.55479357</v>
      </c>
      <c r="I27" s="142">
        <f>HLOOKUP($B27,Incurred_Real!$AR$4:$BR$12,MATCH(I$11,Incurred_Real!$AR$4:$AR$12,0),FALSE)</f>
        <v>18077294.276250768</v>
      </c>
      <c r="K27" s="122">
        <f t="shared" si="2"/>
        <v>-481596.99387824046</v>
      </c>
      <c r="L27" s="122">
        <f t="shared" si="3"/>
        <v>-360061.73580052337</v>
      </c>
      <c r="M27" s="122">
        <f t="shared" si="4"/>
        <v>-123220.62072146458</v>
      </c>
      <c r="N27" s="122">
        <f t="shared" si="5"/>
        <v>-101691.82483933757</v>
      </c>
      <c r="O27" s="122">
        <f t="shared" si="6"/>
        <v>-57158.712570107986</v>
      </c>
      <c r="P27" s="122">
        <f t="shared" si="7"/>
        <v>-83350.646280361994</v>
      </c>
      <c r="Q27" s="142">
        <f t="shared" si="8"/>
        <v>-81690.950242061634</v>
      </c>
      <c r="S27" s="190">
        <f t="shared" si="9"/>
        <v>247478268.98840213</v>
      </c>
      <c r="T27" s="122">
        <f t="shared" si="10"/>
        <v>232529720.47648254</v>
      </c>
      <c r="U27" s="122">
        <f t="shared" si="11"/>
        <v>38024830.992263392</v>
      </c>
      <c r="V27" s="122">
        <f t="shared" si="12"/>
        <v>27669964.453127552</v>
      </c>
      <c r="W27" s="122">
        <f t="shared" si="13"/>
        <v>12696586.183759185</v>
      </c>
      <c r="X27" s="122">
        <f t="shared" si="14"/>
        <v>18290111.908513207</v>
      </c>
      <c r="Y27" s="142">
        <f t="shared" si="15"/>
        <v>17995603.326008707</v>
      </c>
      <c r="Z27" s="82"/>
      <c r="AB27" s="193">
        <f t="shared" si="16"/>
        <v>247.47800000000001</v>
      </c>
      <c r="AC27" s="123">
        <f t="shared" si="17"/>
        <v>232.53</v>
      </c>
      <c r="AD27" s="123">
        <f t="shared" si="18"/>
        <v>38.024999999999999</v>
      </c>
      <c r="AE27" s="123">
        <f t="shared" si="19"/>
        <v>27.67</v>
      </c>
      <c r="AF27" s="123">
        <f t="shared" si="20"/>
        <v>12.696999999999999</v>
      </c>
      <c r="AG27" s="123">
        <f t="shared" si="21"/>
        <v>18.29</v>
      </c>
      <c r="AH27" s="194">
        <f t="shared" si="22"/>
        <v>17.995999999999999</v>
      </c>
    </row>
    <row r="28" spans="2:34" x14ac:dyDescent="0.2">
      <c r="B28" s="141" t="s">
        <v>386</v>
      </c>
      <c r="C28" s="122">
        <f>HLOOKUP($B28,Incurred_Real!$AR$4:$BR$12,MATCH(C$11,Incurred_Real!$AR$4:$AR$12,0),FALSE)</f>
        <v>724471.10115438385</v>
      </c>
      <c r="D28" s="122">
        <f>HLOOKUP($B28,Incurred_Real!$AR$4:$BR$12,MATCH(D$11,Incurred_Real!$AR$4:$AR$12,0),FALSE)</f>
        <v>101102.6924341437</v>
      </c>
      <c r="E28" s="122">
        <f>HLOOKUP($B28,Incurred_Real!$AR$4:$BR$12,MATCH(E$11,Incurred_Real!$AR$4:$AR$12,0),FALSE)</f>
        <v>169097.5444823711</v>
      </c>
      <c r="F28" s="122">
        <f>HLOOKUP($B28,Incurred_Real!$AR$4:$BR$12,MATCH(F$11,Incurred_Real!$AR$4:$AR$12,0),FALSE)</f>
        <v>199675.01100594472</v>
      </c>
      <c r="G28" s="122">
        <f>HLOOKUP($B28,Incurred_Real!$AR$4:$BR$12,MATCH(G$11,Incurred_Real!$AR$4:$AR$12,0),FALSE)</f>
        <v>221924.55235293979</v>
      </c>
      <c r="H28" s="122">
        <f>HLOOKUP($B28,Incurred_Real!$AR$4:$BR$12,MATCH(H$11,Incurred_Real!$AR$4:$AR$12,0),FALSE)</f>
        <v>310227.70821310795</v>
      </c>
      <c r="I28" s="142">
        <f>HLOOKUP($B28,Incurred_Real!$AR$4:$BR$12,MATCH(I$11,Incurred_Real!$AR$4:$AR$12,0),FALSE)</f>
        <v>0</v>
      </c>
      <c r="K28" s="122">
        <f t="shared" si="2"/>
        <v>-1407.0950679274167</v>
      </c>
      <c r="L28" s="122">
        <f t="shared" si="3"/>
        <v>-156.31089773943825</v>
      </c>
      <c r="M28" s="122">
        <f t="shared" si="4"/>
        <v>-546.19576918316216</v>
      </c>
      <c r="N28" s="122">
        <f t="shared" si="5"/>
        <v>-731.15251178298979</v>
      </c>
      <c r="O28" s="122">
        <f t="shared" si="6"/>
        <v>-994.60368725443664</v>
      </c>
      <c r="P28" s="122">
        <f t="shared" si="7"/>
        <v>-1407.3384315299861</v>
      </c>
      <c r="Q28" s="142">
        <f t="shared" si="8"/>
        <v>0</v>
      </c>
      <c r="S28" s="190">
        <f t="shared" si="9"/>
        <v>723064.00608645647</v>
      </c>
      <c r="T28" s="122">
        <f t="shared" si="10"/>
        <v>100946.38153640425</v>
      </c>
      <c r="U28" s="122">
        <f t="shared" si="11"/>
        <v>168551.34871318794</v>
      </c>
      <c r="V28" s="122">
        <f t="shared" si="12"/>
        <v>198943.85849416172</v>
      </c>
      <c r="W28" s="122">
        <f t="shared" si="13"/>
        <v>220929.94866568534</v>
      </c>
      <c r="X28" s="122">
        <f t="shared" si="14"/>
        <v>308820.36978157796</v>
      </c>
      <c r="Y28" s="142">
        <f t="shared" si="15"/>
        <v>0</v>
      </c>
      <c r="Z28" s="82"/>
      <c r="AB28" s="193">
        <f t="shared" si="16"/>
        <v>0.72299999999999998</v>
      </c>
      <c r="AC28" s="123">
        <f t="shared" si="17"/>
        <v>0.10100000000000001</v>
      </c>
      <c r="AD28" s="123">
        <f t="shared" si="18"/>
        <v>0.16900000000000001</v>
      </c>
      <c r="AE28" s="123">
        <f t="shared" si="19"/>
        <v>0.19900000000000001</v>
      </c>
      <c r="AF28" s="123">
        <f t="shared" si="20"/>
        <v>0.221</v>
      </c>
      <c r="AG28" s="123">
        <f t="shared" si="21"/>
        <v>0.309</v>
      </c>
      <c r="AH28" s="194">
        <f t="shared" si="22"/>
        <v>0</v>
      </c>
    </row>
    <row r="29" spans="2:34" x14ac:dyDescent="0.2">
      <c r="B29" s="141" t="s">
        <v>387</v>
      </c>
      <c r="C29" s="122">
        <f>HLOOKUP($B29,Incurred_Real!$AR$4:$BR$12,MATCH(C$11,Incurred_Real!$AR$4:$AR$12,0),FALSE)</f>
        <v>0</v>
      </c>
      <c r="D29" s="122">
        <f>HLOOKUP($B29,Incurred_Real!$AR$4:$BR$12,MATCH(D$11,Incurred_Real!$AR$4:$AR$12,0),FALSE)</f>
        <v>0</v>
      </c>
      <c r="E29" s="122">
        <f>HLOOKUP($B29,Incurred_Real!$AR$4:$BR$12,MATCH(E$11,Incurred_Real!$AR$4:$AR$12,0),FALSE)</f>
        <v>0</v>
      </c>
      <c r="F29" s="122">
        <f>HLOOKUP($B29,Incurred_Real!$AR$4:$BR$12,MATCH(F$11,Incurred_Real!$AR$4:$AR$12,0),FALSE)</f>
        <v>0</v>
      </c>
      <c r="G29" s="122">
        <f>HLOOKUP($B29,Incurred_Real!$AR$4:$BR$12,MATCH(G$11,Incurred_Real!$AR$4:$AR$12,0),FALSE)</f>
        <v>0</v>
      </c>
      <c r="H29" s="122">
        <f>HLOOKUP($B29,Incurred_Real!$AR$4:$BR$12,MATCH(H$11,Incurred_Real!$AR$4:$AR$12,0),FALSE)</f>
        <v>0</v>
      </c>
      <c r="I29" s="142">
        <f>HLOOKUP($B29,Incurred_Real!$AR$4:$BR$12,MATCH(I$11,Incurred_Real!$AR$4:$AR$12,0),FALSE)</f>
        <v>0</v>
      </c>
      <c r="K29" s="122">
        <f t="shared" si="2"/>
        <v>0</v>
      </c>
      <c r="L29" s="122">
        <f t="shared" si="3"/>
        <v>0</v>
      </c>
      <c r="M29" s="122">
        <f t="shared" si="4"/>
        <v>0</v>
      </c>
      <c r="N29" s="122">
        <f t="shared" si="5"/>
        <v>0</v>
      </c>
      <c r="O29" s="122">
        <f t="shared" si="6"/>
        <v>0</v>
      </c>
      <c r="P29" s="122">
        <f t="shared" si="7"/>
        <v>0</v>
      </c>
      <c r="Q29" s="142">
        <f t="shared" si="8"/>
        <v>0</v>
      </c>
      <c r="S29" s="190">
        <f t="shared" si="9"/>
        <v>0</v>
      </c>
      <c r="T29" s="122">
        <f t="shared" si="10"/>
        <v>0</v>
      </c>
      <c r="U29" s="122">
        <f t="shared" si="11"/>
        <v>0</v>
      </c>
      <c r="V29" s="122">
        <f t="shared" si="12"/>
        <v>0</v>
      </c>
      <c r="W29" s="122">
        <f t="shared" si="13"/>
        <v>0</v>
      </c>
      <c r="X29" s="122">
        <f t="shared" si="14"/>
        <v>0</v>
      </c>
      <c r="Y29" s="142">
        <f t="shared" si="15"/>
        <v>0</v>
      </c>
      <c r="Z29" s="82"/>
      <c r="AB29" s="193">
        <f t="shared" si="16"/>
        <v>0</v>
      </c>
      <c r="AC29" s="123">
        <f t="shared" si="17"/>
        <v>0</v>
      </c>
      <c r="AD29" s="123">
        <f t="shared" si="18"/>
        <v>0</v>
      </c>
      <c r="AE29" s="123">
        <f t="shared" si="19"/>
        <v>0</v>
      </c>
      <c r="AF29" s="123">
        <f t="shared" si="20"/>
        <v>0</v>
      </c>
      <c r="AG29" s="123">
        <f t="shared" si="21"/>
        <v>0</v>
      </c>
      <c r="AH29" s="194">
        <f t="shared" si="22"/>
        <v>0</v>
      </c>
    </row>
    <row r="30" spans="2:34" x14ac:dyDescent="0.2">
      <c r="B30" s="141" t="s">
        <v>388</v>
      </c>
      <c r="C30" s="122">
        <f>HLOOKUP($B30,Incurred_Real!$AR$4:$BR$12,MATCH(C$11,Incurred_Real!$AR$4:$AR$12,0),FALSE)</f>
        <v>634838.4971422574</v>
      </c>
      <c r="D30" s="122">
        <f>HLOOKUP($B30,Incurred_Real!$AR$4:$BR$12,MATCH(D$11,Incurred_Real!$AR$4:$AR$12,0),FALSE)</f>
        <v>77327.292735779949</v>
      </c>
      <c r="E30" s="122">
        <f>HLOOKUP($B30,Incurred_Real!$AR$4:$BR$12,MATCH(E$11,Incurred_Real!$AR$4:$AR$12,0),FALSE)</f>
        <v>144681.55080337243</v>
      </c>
      <c r="F30" s="122">
        <f>HLOOKUP($B30,Incurred_Real!$AR$4:$BR$12,MATCH(F$11,Incurred_Real!$AR$4:$AR$12,0),FALSE)</f>
        <v>131050.43004769225</v>
      </c>
      <c r="G30" s="122">
        <f>HLOOKUP($B30,Incurred_Real!$AR$4:$BR$12,MATCH(G$11,Incurred_Real!$AR$4:$AR$12,0),FALSE)</f>
        <v>0</v>
      </c>
      <c r="H30" s="122">
        <f>HLOOKUP($B30,Incurred_Real!$AR$4:$BR$12,MATCH(H$11,Incurred_Real!$AR$4:$AR$12,0),FALSE)</f>
        <v>0</v>
      </c>
      <c r="I30" s="142">
        <f>HLOOKUP($B30,Incurred_Real!$AR$4:$BR$12,MATCH(I$11,Incurred_Real!$AR$4:$AR$12,0),FALSE)</f>
        <v>0</v>
      </c>
      <c r="K30" s="122">
        <f t="shared" si="2"/>
        <v>-1233.0072474056731</v>
      </c>
      <c r="L30" s="122">
        <f t="shared" si="3"/>
        <v>-119.55268703811625</v>
      </c>
      <c r="M30" s="122">
        <f t="shared" si="4"/>
        <v>-467.33056455411321</v>
      </c>
      <c r="N30" s="122">
        <f t="shared" si="5"/>
        <v>-479.8690162423905</v>
      </c>
      <c r="O30" s="122">
        <f t="shared" si="6"/>
        <v>0</v>
      </c>
      <c r="P30" s="122">
        <f t="shared" si="7"/>
        <v>0</v>
      </c>
      <c r="Q30" s="142">
        <f t="shared" si="8"/>
        <v>0</v>
      </c>
      <c r="S30" s="190">
        <f t="shared" si="9"/>
        <v>633605.48989485169</v>
      </c>
      <c r="T30" s="122">
        <f t="shared" si="10"/>
        <v>77207.740048741834</v>
      </c>
      <c r="U30" s="122">
        <f t="shared" si="11"/>
        <v>144214.22023881832</v>
      </c>
      <c r="V30" s="122">
        <f t="shared" si="12"/>
        <v>130570.56103144986</v>
      </c>
      <c r="W30" s="122">
        <f t="shared" si="13"/>
        <v>0</v>
      </c>
      <c r="X30" s="122">
        <f t="shared" si="14"/>
        <v>0</v>
      </c>
      <c r="Y30" s="142">
        <f t="shared" si="15"/>
        <v>0</v>
      </c>
      <c r="Z30" s="82"/>
      <c r="AB30" s="193">
        <f t="shared" si="16"/>
        <v>0.63400000000000001</v>
      </c>
      <c r="AC30" s="123">
        <f t="shared" si="17"/>
        <v>7.6999999999999999E-2</v>
      </c>
      <c r="AD30" s="123">
        <f t="shared" si="18"/>
        <v>0.14399999999999999</v>
      </c>
      <c r="AE30" s="123">
        <f t="shared" si="19"/>
        <v>0.13100000000000001</v>
      </c>
      <c r="AF30" s="123">
        <f t="shared" si="20"/>
        <v>0</v>
      </c>
      <c r="AG30" s="123">
        <f t="shared" si="21"/>
        <v>0</v>
      </c>
      <c r="AH30" s="194">
        <f t="shared" si="22"/>
        <v>0</v>
      </c>
    </row>
    <row r="31" spans="2:34" x14ac:dyDescent="0.2">
      <c r="B31" s="141" t="s">
        <v>1214</v>
      </c>
      <c r="C31" s="122">
        <f>HLOOKUP($B31,Incurred_Real!$AR$4:$BR$12,MATCH(C$11,Incurred_Real!$AR$4:$AR$12,0),FALSE)</f>
        <v>15460780.62724323</v>
      </c>
      <c r="D31" s="122">
        <f>HLOOKUP($B31,Incurred_Real!$AR$4:$BR$12,MATCH(D$11,Incurred_Real!$AR$4:$AR$12,0),FALSE)</f>
        <v>12458352.915427713</v>
      </c>
      <c r="E31" s="122">
        <f>HLOOKUP($B31,Incurred_Real!$AR$4:$BR$12,MATCH(E$11,Incurred_Real!$AR$4:$AR$12,0),FALSE)</f>
        <v>8191910.1542722341</v>
      </c>
      <c r="F31" s="122">
        <f>HLOOKUP($B31,Incurred_Real!$AR$4:$BR$12,MATCH(F$11,Incurred_Real!$AR$4:$AR$12,0),FALSE)</f>
        <v>14509927.773979029</v>
      </c>
      <c r="G31" s="122">
        <f>HLOOKUP($B31,Incurred_Real!$AR$4:$BR$12,MATCH(G$11,Incurred_Real!$AR$4:$AR$12,0),FALSE)</f>
        <v>4063160.7152598915</v>
      </c>
      <c r="H31" s="122">
        <f>HLOOKUP($B31,Incurred_Real!$AR$4:$BR$12,MATCH(H$11,Incurred_Real!$AR$4:$AR$12,0),FALSE)</f>
        <v>0</v>
      </c>
      <c r="I31" s="142">
        <f>HLOOKUP($B31,Incurred_Real!$AR$4:$BR$12,MATCH(I$11,Incurred_Real!$AR$4:$AR$12,0),FALSE)</f>
        <v>0</v>
      </c>
      <c r="K31" s="122">
        <f t="shared" si="2"/>
        <v>-30028.51063656959</v>
      </c>
      <c r="L31" s="122">
        <f t="shared" si="3"/>
        <v>-19261.369620138812</v>
      </c>
      <c r="M31" s="122">
        <f t="shared" si="4"/>
        <v>-26460.388182978892</v>
      </c>
      <c r="N31" s="122">
        <f t="shared" si="5"/>
        <v>-53131.185942033997</v>
      </c>
      <c r="O31" s="122">
        <f t="shared" si="6"/>
        <v>-18209.948320084237</v>
      </c>
      <c r="P31" s="122">
        <f t="shared" si="7"/>
        <v>0</v>
      </c>
      <c r="Q31" s="142">
        <f t="shared" si="8"/>
        <v>0</v>
      </c>
      <c r="S31" s="190">
        <f t="shared" si="9"/>
        <v>15430752.11660666</v>
      </c>
      <c r="T31" s="122">
        <f t="shared" si="10"/>
        <v>12439091.545807574</v>
      </c>
      <c r="U31" s="122">
        <f t="shared" si="11"/>
        <v>8165449.766089255</v>
      </c>
      <c r="V31" s="122">
        <f t="shared" si="12"/>
        <v>14456796.588036995</v>
      </c>
      <c r="W31" s="122">
        <f t="shared" si="13"/>
        <v>4044950.7669398072</v>
      </c>
      <c r="X31" s="122">
        <f t="shared" si="14"/>
        <v>0</v>
      </c>
      <c r="Y31" s="142">
        <f t="shared" si="15"/>
        <v>0</v>
      </c>
      <c r="Z31" s="82"/>
      <c r="AB31" s="193">
        <f t="shared" si="16"/>
        <v>15.430999999999999</v>
      </c>
      <c r="AC31" s="123">
        <f t="shared" si="17"/>
        <v>12.439</v>
      </c>
      <c r="AD31" s="123">
        <f t="shared" si="18"/>
        <v>8.1649999999999991</v>
      </c>
      <c r="AE31" s="123">
        <f t="shared" si="19"/>
        <v>14.457000000000001</v>
      </c>
      <c r="AF31" s="123">
        <f t="shared" si="20"/>
        <v>4.0449999999999999</v>
      </c>
      <c r="AG31" s="123">
        <f t="shared" si="21"/>
        <v>0</v>
      </c>
      <c r="AH31" s="194">
        <f t="shared" si="22"/>
        <v>0</v>
      </c>
    </row>
    <row r="32" spans="2:34" x14ac:dyDescent="0.2">
      <c r="B32" s="141" t="s">
        <v>1213</v>
      </c>
      <c r="C32" s="122">
        <f>HLOOKUP($B32,Incurred_Real!$AR$4:$BR$12,MATCH(C$11,Incurred_Real!$AR$4:$AR$12,0),FALSE)</f>
        <v>0</v>
      </c>
      <c r="D32" s="122">
        <f>HLOOKUP($B32,Incurred_Real!$AR$4:$BR$12,MATCH(D$11,Incurred_Real!$AR$4:$AR$12,0),FALSE)</f>
        <v>0</v>
      </c>
      <c r="E32" s="122">
        <f>HLOOKUP($B32,Incurred_Real!$AR$4:$BR$12,MATCH(E$11,Incurred_Real!$AR$4:$AR$12,0),FALSE)</f>
        <v>3349900.8594418974</v>
      </c>
      <c r="F32" s="122">
        <f>HLOOKUP($B32,Incurred_Real!$AR$4:$BR$12,MATCH(F$11,Incurred_Real!$AR$4:$AR$12,0),FALSE)</f>
        <v>3353332.8163242759</v>
      </c>
      <c r="G32" s="122">
        <f>HLOOKUP($B32,Incurred_Real!$AR$4:$BR$12,MATCH(G$11,Incurred_Real!$AR$4:$AR$12,0),FALSE)</f>
        <v>6714146.1546665104</v>
      </c>
      <c r="H32" s="122">
        <f>HLOOKUP($B32,Incurred_Real!$AR$4:$BR$12,MATCH(H$11,Incurred_Real!$AR$4:$AR$12,0),FALSE)</f>
        <v>9742230.2386332434</v>
      </c>
      <c r="I32" s="142">
        <f>HLOOKUP($B32,Incurred_Real!$AR$4:$BR$12,MATCH(I$11,Incurred_Real!$AR$4:$AR$12,0),FALSE)</f>
        <v>10419515.965858446</v>
      </c>
      <c r="K32" s="122">
        <f t="shared" si="2"/>
        <v>0</v>
      </c>
      <c r="L32" s="122">
        <f t="shared" si="3"/>
        <v>0</v>
      </c>
      <c r="M32" s="122">
        <f t="shared" si="4"/>
        <v>-10820.39175797112</v>
      </c>
      <c r="N32" s="122">
        <f t="shared" si="5"/>
        <v>-12278.941161179286</v>
      </c>
      <c r="O32" s="122">
        <f t="shared" si="6"/>
        <v>-30090.922574336091</v>
      </c>
      <c r="P32" s="122">
        <f t="shared" si="7"/>
        <v>-44195.327047394923</v>
      </c>
      <c r="Q32" s="142">
        <f t="shared" si="8"/>
        <v>-47085.595183984798</v>
      </c>
      <c r="S32" s="190">
        <f t="shared" si="9"/>
        <v>0</v>
      </c>
      <c r="T32" s="122">
        <f t="shared" si="10"/>
        <v>0</v>
      </c>
      <c r="U32" s="122">
        <f t="shared" si="11"/>
        <v>3339080.4676839262</v>
      </c>
      <c r="V32" s="122">
        <f t="shared" si="12"/>
        <v>3341053.8751630965</v>
      </c>
      <c r="W32" s="122">
        <f t="shared" si="13"/>
        <v>6684055.2320921747</v>
      </c>
      <c r="X32" s="122">
        <f t="shared" si="14"/>
        <v>9698034.9115858488</v>
      </c>
      <c r="Y32" s="142">
        <f t="shared" si="15"/>
        <v>10372430.370674461</v>
      </c>
      <c r="Z32" s="82"/>
      <c r="AB32" s="193">
        <f t="shared" si="16"/>
        <v>0</v>
      </c>
      <c r="AC32" s="123">
        <f t="shared" si="17"/>
        <v>0</v>
      </c>
      <c r="AD32" s="123">
        <f t="shared" si="18"/>
        <v>3.339</v>
      </c>
      <c r="AE32" s="123">
        <f t="shared" si="19"/>
        <v>3.3410000000000002</v>
      </c>
      <c r="AF32" s="123">
        <f t="shared" si="20"/>
        <v>6.6840000000000002</v>
      </c>
      <c r="AG32" s="123">
        <f t="shared" si="21"/>
        <v>9.6980000000000004</v>
      </c>
      <c r="AH32" s="194">
        <f t="shared" si="22"/>
        <v>10.372</v>
      </c>
    </row>
    <row r="33" spans="2:34" x14ac:dyDescent="0.2">
      <c r="B33" s="141" t="s">
        <v>1579</v>
      </c>
      <c r="C33" s="122">
        <f>HLOOKUP($B33,Incurred_Real!$AR$4:$BR$12,MATCH(C$11,Incurred_Real!$AR$4:$AR$12,0),FALSE)</f>
        <v>0</v>
      </c>
      <c r="D33" s="122">
        <f>HLOOKUP($B33,Incurred_Real!$AR$4:$BR$12,MATCH(D$11,Incurred_Real!$AR$4:$AR$12,0),FALSE)</f>
        <v>0</v>
      </c>
      <c r="E33" s="122">
        <f>HLOOKUP($B33,Incurred_Real!$AR$4:$BR$12,MATCH(E$11,Incurred_Real!$AR$4:$AR$12,0),FALSE)</f>
        <v>2429107.0873468323</v>
      </c>
      <c r="F33" s="122">
        <f>HLOOKUP($B33,Incurred_Real!$AR$4:$BR$12,MATCH(F$11,Incurred_Real!$AR$4:$AR$12,0),FALSE)</f>
        <v>0</v>
      </c>
      <c r="G33" s="122">
        <f>HLOOKUP($B33,Incurred_Real!$AR$4:$BR$12,MATCH(G$11,Incurred_Real!$AR$4:$AR$12,0),FALSE)</f>
        <v>0</v>
      </c>
      <c r="H33" s="122">
        <f>HLOOKUP($B33,Incurred_Real!$AR$4:$BR$12,MATCH(H$11,Incurred_Real!$AR$4:$AR$12,0),FALSE)</f>
        <v>0</v>
      </c>
      <c r="I33" s="142">
        <f>HLOOKUP($B33,Incurred_Real!$AR$4:$BR$12,MATCH(I$11,Incurred_Real!$AR$4:$AR$12,0),FALSE)</f>
        <v>0</v>
      </c>
      <c r="K33" s="122">
        <f t="shared" si="2"/>
        <v>0</v>
      </c>
      <c r="L33" s="122">
        <f t="shared" si="3"/>
        <v>0</v>
      </c>
      <c r="M33" s="122">
        <f t="shared" si="4"/>
        <v>-7846.1696062061565</v>
      </c>
      <c r="N33" s="122">
        <f t="shared" si="5"/>
        <v>0</v>
      </c>
      <c r="O33" s="122">
        <f t="shared" si="6"/>
        <v>0</v>
      </c>
      <c r="P33" s="122">
        <f t="shared" si="7"/>
        <v>0</v>
      </c>
      <c r="Q33" s="142">
        <f t="shared" si="8"/>
        <v>0</v>
      </c>
      <c r="S33" s="190">
        <f t="shared" si="9"/>
        <v>0</v>
      </c>
      <c r="T33" s="122">
        <f t="shared" si="10"/>
        <v>0</v>
      </c>
      <c r="U33" s="122">
        <f t="shared" si="11"/>
        <v>2421260.9177406263</v>
      </c>
      <c r="V33" s="122">
        <f t="shared" si="12"/>
        <v>0</v>
      </c>
      <c r="W33" s="122">
        <f t="shared" si="13"/>
        <v>0</v>
      </c>
      <c r="X33" s="122">
        <f t="shared" si="14"/>
        <v>0</v>
      </c>
      <c r="Y33" s="142">
        <f t="shared" si="15"/>
        <v>0</v>
      </c>
      <c r="Z33" s="82"/>
      <c r="AB33" s="193">
        <f t="shared" si="16"/>
        <v>0</v>
      </c>
      <c r="AC33" s="123">
        <f t="shared" si="17"/>
        <v>0</v>
      </c>
      <c r="AD33" s="123">
        <f t="shared" si="18"/>
        <v>2.4209999999999998</v>
      </c>
      <c r="AE33" s="123">
        <f t="shared" si="19"/>
        <v>0</v>
      </c>
      <c r="AF33" s="123">
        <f t="shared" si="20"/>
        <v>0</v>
      </c>
      <c r="AG33" s="123">
        <f t="shared" si="21"/>
        <v>0</v>
      </c>
      <c r="AH33" s="194">
        <f t="shared" si="22"/>
        <v>0</v>
      </c>
    </row>
    <row r="34" spans="2:34" x14ac:dyDescent="0.2">
      <c r="B34" s="141" t="s">
        <v>1580</v>
      </c>
      <c r="C34" s="122">
        <f>HLOOKUP($B34,Incurred_Real!$AR$4:$BR$12,MATCH(C$11,Incurred_Real!$AR$4:$AR$12,0),FALSE)</f>
        <v>0</v>
      </c>
      <c r="D34" s="122">
        <f>HLOOKUP($B34,Incurred_Real!$AR$4:$BR$12,MATCH(D$11,Incurred_Real!$AR$4:$AR$12,0),FALSE)</f>
        <v>0</v>
      </c>
      <c r="E34" s="122">
        <f>HLOOKUP($B34,Incurred_Real!$AR$4:$BR$12,MATCH(E$11,Incurred_Real!$AR$4:$AR$12,0),FALSE)</f>
        <v>0</v>
      </c>
      <c r="F34" s="122">
        <f>HLOOKUP($B34,Incurred_Real!$AR$4:$BR$12,MATCH(F$11,Incurred_Real!$AR$4:$AR$12,0),FALSE)</f>
        <v>0</v>
      </c>
      <c r="G34" s="122">
        <f>HLOOKUP($B34,Incurred_Real!$AR$4:$BR$12,MATCH(G$11,Incurred_Real!$AR$4:$AR$12,0),FALSE)</f>
        <v>0</v>
      </c>
      <c r="H34" s="122">
        <f>HLOOKUP($B34,Incurred_Real!$AR$4:$BR$12,MATCH(H$11,Incurred_Real!$AR$4:$AR$12,0),FALSE)</f>
        <v>0</v>
      </c>
      <c r="I34" s="142">
        <f>HLOOKUP($B34,Incurred_Real!$AR$4:$BR$12,MATCH(I$11,Incurred_Real!$AR$4:$AR$12,0),FALSE)</f>
        <v>0</v>
      </c>
      <c r="K34" s="122">
        <f t="shared" ref="K34:K35" si="23">K$6/C$43*C34</f>
        <v>0</v>
      </c>
      <c r="L34" s="122">
        <f t="shared" ref="L34:L35" si="24">L$6/D$43*D34</f>
        <v>0</v>
      </c>
      <c r="M34" s="122">
        <f t="shared" ref="M34:M35" si="25">M$6/E$43*E34</f>
        <v>0</v>
      </c>
      <c r="N34" s="122">
        <f t="shared" ref="N34:N35" si="26">N$6/F$43*F34</f>
        <v>0</v>
      </c>
      <c r="O34" s="122">
        <f t="shared" ref="O34:O35" si="27">O$6/G$43*G34</f>
        <v>0</v>
      </c>
      <c r="P34" s="122">
        <f t="shared" ref="P34:P35" si="28">P$6/H$43*H34</f>
        <v>0</v>
      </c>
      <c r="Q34" s="142">
        <f t="shared" ref="Q34:Q35" si="29">Q$6/I$43*I34</f>
        <v>0</v>
      </c>
      <c r="S34" s="190">
        <f t="shared" ref="S34:S35" si="30">C34+K34</f>
        <v>0</v>
      </c>
      <c r="T34" s="122">
        <f t="shared" ref="T34:T35" si="31">D34+L34</f>
        <v>0</v>
      </c>
      <c r="U34" s="122">
        <f t="shared" ref="U34:U35" si="32">E34+M34</f>
        <v>0</v>
      </c>
      <c r="V34" s="122">
        <f t="shared" ref="V34:V35" si="33">F34+N34</f>
        <v>0</v>
      </c>
      <c r="W34" s="122">
        <f t="shared" ref="W34:W35" si="34">G34+O34</f>
        <v>0</v>
      </c>
      <c r="X34" s="122">
        <f t="shared" ref="X34:X35" si="35">H34+P34</f>
        <v>0</v>
      </c>
      <c r="Y34" s="142">
        <f t="shared" ref="Y34:Y35" si="36">I34+Q34</f>
        <v>0</v>
      </c>
      <c r="Z34" s="82"/>
      <c r="AB34" s="193">
        <f t="shared" ref="AB34:AB35" si="37">ROUND(S34/1000000,$AC$6)</f>
        <v>0</v>
      </c>
      <c r="AC34" s="123">
        <f t="shared" ref="AC34:AC35" si="38">ROUND(T34/1000000,$AC$6)</f>
        <v>0</v>
      </c>
      <c r="AD34" s="123">
        <f t="shared" ref="AD34:AD35" si="39">ROUND(U34/1000000,$AC$6)</f>
        <v>0</v>
      </c>
      <c r="AE34" s="123">
        <f t="shared" ref="AE34:AE35" si="40">ROUND(V34/1000000,$AC$6)</f>
        <v>0</v>
      </c>
      <c r="AF34" s="123">
        <f t="shared" ref="AF34:AF35" si="41">ROUND(W34/1000000,$AC$6)</f>
        <v>0</v>
      </c>
      <c r="AG34" s="123">
        <f t="shared" ref="AG34:AG35" si="42">ROUND(X34/1000000,$AC$6)</f>
        <v>0</v>
      </c>
      <c r="AH34" s="194">
        <f t="shared" ref="AH34:AH35" si="43">ROUND(Y34/1000000,$AC$6)</f>
        <v>0</v>
      </c>
    </row>
    <row r="35" spans="2:34" x14ac:dyDescent="0.2">
      <c r="B35" s="141" t="s">
        <v>1581</v>
      </c>
      <c r="C35" s="122">
        <f>HLOOKUP($B35,Incurred_Real!$AR$4:$BR$12,MATCH(C$11,Incurred_Real!$AR$4:$AR$12,0),FALSE)</f>
        <v>0</v>
      </c>
      <c r="D35" s="122">
        <f>HLOOKUP($B35,Incurred_Real!$AR$4:$BR$12,MATCH(D$11,Incurred_Real!$AR$4:$AR$12,0),FALSE)</f>
        <v>0</v>
      </c>
      <c r="E35" s="122">
        <f>HLOOKUP($B35,Incurred_Real!$AR$4:$BR$12,MATCH(E$11,Incurred_Real!$AR$4:$AR$12,0),FALSE)</f>
        <v>0</v>
      </c>
      <c r="F35" s="122">
        <f>HLOOKUP($B35,Incurred_Real!$AR$4:$BR$12,MATCH(F$11,Incurred_Real!$AR$4:$AR$12,0),FALSE)</f>
        <v>0</v>
      </c>
      <c r="G35" s="122">
        <f>HLOOKUP($B35,Incurred_Real!$AR$4:$BR$12,MATCH(G$11,Incurred_Real!$AR$4:$AR$12,0),FALSE)</f>
        <v>0</v>
      </c>
      <c r="H35" s="122">
        <f>HLOOKUP($B35,Incurred_Real!$AR$4:$BR$12,MATCH(H$11,Incurred_Real!$AR$4:$AR$12,0),FALSE)</f>
        <v>462723.1170775044</v>
      </c>
      <c r="I35" s="142">
        <f>HLOOKUP($B35,Incurred_Real!$AR$4:$BR$12,MATCH(I$11,Incurred_Real!$AR$4:$AR$12,0),FALSE)</f>
        <v>0</v>
      </c>
      <c r="K35" s="122">
        <f t="shared" si="23"/>
        <v>0</v>
      </c>
      <c r="L35" s="122">
        <f t="shared" si="24"/>
        <v>0</v>
      </c>
      <c r="M35" s="122">
        <f t="shared" si="25"/>
        <v>0</v>
      </c>
      <c r="N35" s="122">
        <f t="shared" si="26"/>
        <v>0</v>
      </c>
      <c r="O35" s="122">
        <f t="shared" si="27"/>
        <v>0</v>
      </c>
      <c r="P35" s="122">
        <f t="shared" si="28"/>
        <v>-2099.1291512013495</v>
      </c>
      <c r="Q35" s="142">
        <f t="shared" si="29"/>
        <v>0</v>
      </c>
      <c r="S35" s="190">
        <f t="shared" si="30"/>
        <v>0</v>
      </c>
      <c r="T35" s="122">
        <f t="shared" si="31"/>
        <v>0</v>
      </c>
      <c r="U35" s="122">
        <f t="shared" si="32"/>
        <v>0</v>
      </c>
      <c r="V35" s="122">
        <f t="shared" si="33"/>
        <v>0</v>
      </c>
      <c r="W35" s="122">
        <f t="shared" si="34"/>
        <v>0</v>
      </c>
      <c r="X35" s="122">
        <f t="shared" si="35"/>
        <v>460623.98792630306</v>
      </c>
      <c r="Y35" s="142">
        <f t="shared" si="36"/>
        <v>0</v>
      </c>
      <c r="Z35" s="82"/>
      <c r="AB35" s="193">
        <f t="shared" si="37"/>
        <v>0</v>
      </c>
      <c r="AC35" s="123">
        <f t="shared" si="38"/>
        <v>0</v>
      </c>
      <c r="AD35" s="123">
        <f t="shared" si="39"/>
        <v>0</v>
      </c>
      <c r="AE35" s="123">
        <f t="shared" si="40"/>
        <v>0</v>
      </c>
      <c r="AF35" s="123">
        <f t="shared" si="41"/>
        <v>0</v>
      </c>
      <c r="AG35" s="123">
        <f t="shared" si="42"/>
        <v>0.46100000000000002</v>
      </c>
      <c r="AH35" s="194">
        <f t="shared" si="43"/>
        <v>0</v>
      </c>
    </row>
    <row r="36" spans="2:34" x14ac:dyDescent="0.2">
      <c r="B36" s="141" t="s">
        <v>1218</v>
      </c>
      <c r="C36" s="122">
        <f>HLOOKUP($B36,Incurred_Real!$AR$4:$BR$12,MATCH(C$11,Incurred_Real!$AR$4:$AR$12,0),FALSE)</f>
        <v>14036159.161806798</v>
      </c>
      <c r="D36" s="122">
        <f>HLOOKUP($B36,Incurred_Real!$AR$4:$BR$12,MATCH(D$11,Incurred_Real!$AR$4:$AR$12,0),FALSE)</f>
        <v>0</v>
      </c>
      <c r="E36" s="122">
        <f>HLOOKUP($B36,Incurred_Real!$AR$4:$BR$12,MATCH(E$11,Incurred_Real!$AR$4:$AR$12,0),FALSE)</f>
        <v>0</v>
      </c>
      <c r="F36" s="122">
        <f>HLOOKUP($B36,Incurred_Real!$AR$4:$BR$12,MATCH(F$11,Incurred_Real!$AR$4:$AR$12,0),FALSE)</f>
        <v>0</v>
      </c>
      <c r="G36" s="122">
        <f>HLOOKUP($B36,Incurred_Real!$AR$4:$BR$12,MATCH(G$11,Incurred_Real!$AR$4:$AR$12,0),FALSE)</f>
        <v>0</v>
      </c>
      <c r="H36" s="122">
        <f>HLOOKUP($B36,Incurred_Real!$AR$4:$BR$12,MATCH(H$11,Incurred_Real!$AR$4:$AR$12,0),FALSE)</f>
        <v>0</v>
      </c>
      <c r="I36" s="142">
        <f>HLOOKUP($B36,Incurred_Real!$AR$4:$BR$12,MATCH(I$11,Incurred_Real!$AR$4:$AR$12,0),FALSE)</f>
        <v>0</v>
      </c>
      <c r="K36" s="122">
        <f t="shared" ref="K36:Q37" si="44">K$6/C$43*C36</f>
        <v>-27261.557152179383</v>
      </c>
      <c r="L36" s="122">
        <f t="shared" si="44"/>
        <v>0</v>
      </c>
      <c r="M36" s="122">
        <f t="shared" si="44"/>
        <v>0</v>
      </c>
      <c r="N36" s="122">
        <f t="shared" si="44"/>
        <v>0</v>
      </c>
      <c r="O36" s="122">
        <f t="shared" si="44"/>
        <v>0</v>
      </c>
      <c r="P36" s="122">
        <f t="shared" si="44"/>
        <v>0</v>
      </c>
      <c r="Q36" s="142">
        <f t="shared" si="44"/>
        <v>0</v>
      </c>
      <c r="S36" s="190">
        <f t="shared" si="9"/>
        <v>14008897.604654618</v>
      </c>
      <c r="T36" s="122">
        <f t="shared" si="10"/>
        <v>0</v>
      </c>
      <c r="U36" s="122">
        <f t="shared" si="11"/>
        <v>0</v>
      </c>
      <c r="V36" s="122">
        <f t="shared" si="12"/>
        <v>0</v>
      </c>
      <c r="W36" s="122">
        <f t="shared" si="13"/>
        <v>0</v>
      </c>
      <c r="X36" s="122">
        <f t="shared" si="14"/>
        <v>0</v>
      </c>
      <c r="Y36" s="142">
        <f t="shared" si="15"/>
        <v>0</v>
      </c>
      <c r="Z36" s="82"/>
      <c r="AB36" s="193">
        <f t="shared" si="16"/>
        <v>14.009</v>
      </c>
      <c r="AC36" s="123">
        <f t="shared" si="17"/>
        <v>0</v>
      </c>
      <c r="AD36" s="123">
        <f t="shared" si="18"/>
        <v>0</v>
      </c>
      <c r="AE36" s="123">
        <f t="shared" si="19"/>
        <v>0</v>
      </c>
      <c r="AF36" s="123">
        <f t="shared" si="20"/>
        <v>0</v>
      </c>
      <c r="AG36" s="123">
        <f t="shared" si="21"/>
        <v>0</v>
      </c>
      <c r="AH36" s="194">
        <f t="shared" si="22"/>
        <v>0</v>
      </c>
    </row>
    <row r="37" spans="2:34" x14ac:dyDescent="0.2">
      <c r="B37" s="141" t="s">
        <v>1212</v>
      </c>
      <c r="C37" s="122">
        <f>HLOOKUP($B37,Incurred_Real!$AR$4:$BR$12,MATCH(C$11,Incurred_Real!$AR$4:$AR$12,0),FALSE)</f>
        <v>2698920.4958274988</v>
      </c>
      <c r="D37" s="122">
        <f>HLOOKUP($B37,Incurred_Real!$AR$4:$BR$12,MATCH(D$11,Incurred_Real!$AR$4:$AR$12,0),FALSE)</f>
        <v>3928979.1964678136</v>
      </c>
      <c r="E37" s="122">
        <f>HLOOKUP($B37,Incurred_Real!$AR$4:$BR$12,MATCH(E$11,Incurred_Real!$AR$4:$AR$12,0),FALSE)</f>
        <v>3685876.5230523916</v>
      </c>
      <c r="F37" s="122">
        <f>HLOOKUP($B37,Incurred_Real!$AR$4:$BR$12,MATCH(F$11,Incurred_Real!$AR$4:$AR$12,0),FALSE)</f>
        <v>6855436.6081248634</v>
      </c>
      <c r="G37" s="122">
        <f>HLOOKUP($B37,Incurred_Real!$AR$4:$BR$12,MATCH(G$11,Incurred_Real!$AR$4:$AR$12,0),FALSE)</f>
        <v>8551478.9126226045</v>
      </c>
      <c r="H37" s="122">
        <f>HLOOKUP($B37,Incurred_Real!$AR$4:$BR$12,MATCH(H$11,Incurred_Real!$AR$4:$AR$12,0),FALSE)</f>
        <v>5709766.9204888279</v>
      </c>
      <c r="I37" s="142">
        <f>HLOOKUP($B37,Incurred_Real!$AR$4:$BR$12,MATCH(I$11,Incurred_Real!$AR$4:$AR$12,0),FALSE)</f>
        <v>2238412.5523009552</v>
      </c>
      <c r="K37" s="122">
        <f t="shared" si="44"/>
        <v>-5241.9450718681182</v>
      </c>
      <c r="L37" s="122">
        <f t="shared" si="44"/>
        <v>-6074.4402608219443</v>
      </c>
      <c r="M37" s="122">
        <f t="shared" si="44"/>
        <v>-11905.614411997823</v>
      </c>
      <c r="N37" s="122">
        <f t="shared" si="44"/>
        <v>-25102.638883792653</v>
      </c>
      <c r="O37" s="122">
        <f t="shared" si="44"/>
        <v>-38325.333397300121</v>
      </c>
      <c r="P37" s="122">
        <f t="shared" si="44"/>
        <v>-25902.181557433887</v>
      </c>
      <c r="Q37" s="142">
        <f t="shared" si="44"/>
        <v>-10115.343902513949</v>
      </c>
      <c r="S37" s="190">
        <f t="shared" si="9"/>
        <v>2693678.5507556307</v>
      </c>
      <c r="T37" s="122">
        <f t="shared" si="10"/>
        <v>3922904.7562069916</v>
      </c>
      <c r="U37" s="122">
        <f t="shared" si="11"/>
        <v>3673970.908640394</v>
      </c>
      <c r="V37" s="122">
        <f t="shared" si="12"/>
        <v>6830333.9692410706</v>
      </c>
      <c r="W37" s="122">
        <f t="shared" si="13"/>
        <v>8513153.5792253036</v>
      </c>
      <c r="X37" s="122">
        <f t="shared" si="14"/>
        <v>5683864.7389313942</v>
      </c>
      <c r="Y37" s="142">
        <f t="shared" si="15"/>
        <v>2228297.2083984413</v>
      </c>
      <c r="Z37" s="82"/>
      <c r="AB37" s="193">
        <f t="shared" si="16"/>
        <v>2.694</v>
      </c>
      <c r="AC37" s="123">
        <f t="shared" si="17"/>
        <v>3.923</v>
      </c>
      <c r="AD37" s="123">
        <f t="shared" si="18"/>
        <v>3.6739999999999999</v>
      </c>
      <c r="AE37" s="123">
        <f t="shared" si="19"/>
        <v>6.83</v>
      </c>
      <c r="AF37" s="123">
        <f t="shared" si="20"/>
        <v>8.5129999999999999</v>
      </c>
      <c r="AG37" s="123">
        <f t="shared" si="21"/>
        <v>5.6840000000000002</v>
      </c>
      <c r="AH37" s="194">
        <f t="shared" si="22"/>
        <v>2.2280000000000002</v>
      </c>
    </row>
    <row r="38" spans="2:34" x14ac:dyDescent="0.2">
      <c r="B38" s="141" t="s">
        <v>651</v>
      </c>
      <c r="C38" s="143"/>
      <c r="D38" s="143"/>
      <c r="E38" s="143"/>
      <c r="F38" s="143"/>
      <c r="G38" s="143"/>
      <c r="H38" s="143"/>
      <c r="I38" s="144"/>
      <c r="K38" s="143"/>
      <c r="L38" s="143"/>
      <c r="M38" s="143"/>
      <c r="N38" s="143"/>
      <c r="O38" s="143"/>
      <c r="P38" s="143"/>
      <c r="Q38" s="144"/>
      <c r="S38" s="191"/>
      <c r="T38" s="143"/>
      <c r="U38" s="143"/>
      <c r="V38" s="143"/>
      <c r="W38" s="143"/>
      <c r="X38" s="143"/>
      <c r="Y38" s="144"/>
      <c r="Z38" s="82"/>
      <c r="AB38" s="195"/>
      <c r="AC38" s="196"/>
      <c r="AD38" s="196"/>
      <c r="AE38" s="196"/>
      <c r="AF38" s="196"/>
      <c r="AG38" s="196"/>
      <c r="AH38" s="197"/>
    </row>
    <row r="39" spans="2:34" x14ac:dyDescent="0.2">
      <c r="B39" s="141" t="s">
        <v>652</v>
      </c>
      <c r="C39" s="143"/>
      <c r="D39" s="143"/>
      <c r="E39" s="143"/>
      <c r="F39" s="143"/>
      <c r="G39" s="143"/>
      <c r="H39" s="143"/>
      <c r="I39" s="144"/>
      <c r="K39" s="143"/>
      <c r="L39" s="143"/>
      <c r="M39" s="143"/>
      <c r="N39" s="143"/>
      <c r="O39" s="143"/>
      <c r="P39" s="143"/>
      <c r="Q39" s="144"/>
      <c r="S39" s="191"/>
      <c r="T39" s="143"/>
      <c r="U39" s="143"/>
      <c r="V39" s="143"/>
      <c r="W39" s="143"/>
      <c r="X39" s="143"/>
      <c r="Y39" s="144"/>
      <c r="Z39" s="82"/>
      <c r="AB39" s="195"/>
      <c r="AC39" s="196"/>
      <c r="AD39" s="196"/>
      <c r="AE39" s="196"/>
      <c r="AF39" s="196"/>
      <c r="AG39" s="196"/>
      <c r="AH39" s="197"/>
    </row>
    <row r="40" spans="2:34" x14ac:dyDescent="0.2">
      <c r="B40" s="141" t="s">
        <v>394</v>
      </c>
      <c r="C40" s="143"/>
      <c r="D40" s="143"/>
      <c r="E40" s="143"/>
      <c r="F40" s="143"/>
      <c r="G40" s="143"/>
      <c r="H40" s="143"/>
      <c r="I40" s="144"/>
      <c r="K40" s="143"/>
      <c r="L40" s="143"/>
      <c r="M40" s="143"/>
      <c r="N40" s="143"/>
      <c r="O40" s="143"/>
      <c r="P40" s="143"/>
      <c r="Q40" s="144"/>
      <c r="S40" s="191"/>
      <c r="T40" s="143"/>
      <c r="U40" s="143"/>
      <c r="V40" s="143"/>
      <c r="W40" s="143"/>
      <c r="X40" s="143"/>
      <c r="Y40" s="144"/>
      <c r="Z40" s="82"/>
      <c r="AB40" s="195"/>
      <c r="AC40" s="196"/>
      <c r="AD40" s="196"/>
      <c r="AE40" s="196"/>
      <c r="AF40" s="196"/>
      <c r="AG40" s="196"/>
      <c r="AH40" s="197"/>
    </row>
    <row r="41" spans="2:34" x14ac:dyDescent="0.2">
      <c r="B41" s="145" t="s">
        <v>395</v>
      </c>
      <c r="C41" s="146"/>
      <c r="D41" s="146"/>
      <c r="E41" s="147"/>
      <c r="F41" s="147"/>
      <c r="G41" s="147"/>
      <c r="H41" s="147"/>
      <c r="I41" s="148"/>
      <c r="K41" s="146"/>
      <c r="L41" s="146"/>
      <c r="M41" s="147"/>
      <c r="N41" s="147"/>
      <c r="O41" s="147"/>
      <c r="P41" s="147"/>
      <c r="Q41" s="148"/>
      <c r="S41" s="192"/>
      <c r="T41" s="146"/>
      <c r="U41" s="147"/>
      <c r="V41" s="147"/>
      <c r="W41" s="147"/>
      <c r="X41" s="147"/>
      <c r="Y41" s="148"/>
      <c r="AB41" s="198"/>
      <c r="AC41" s="199"/>
      <c r="AD41" s="200"/>
      <c r="AE41" s="200"/>
      <c r="AF41" s="200"/>
      <c r="AG41" s="200"/>
      <c r="AH41" s="201"/>
    </row>
    <row r="42" spans="2:34" x14ac:dyDescent="0.2">
      <c r="B42" s="83"/>
    </row>
    <row r="43" spans="2:34" x14ac:dyDescent="0.2">
      <c r="B43" s="137" t="s">
        <v>353</v>
      </c>
      <c r="C43" s="135">
        <f t="shared" ref="C43:H43" si="45">SUM(C12:C41)</f>
        <v>439982863.28331876</v>
      </c>
      <c r="D43" s="135">
        <f t="shared" si="45"/>
        <v>401271165.33017135</v>
      </c>
      <c r="E43" s="135">
        <f t="shared" si="45"/>
        <v>154324034.32879433</v>
      </c>
      <c r="F43" s="135">
        <f t="shared" si="45"/>
        <v>155350456.99969476</v>
      </c>
      <c r="G43" s="135">
        <f t="shared" si="45"/>
        <v>139998450.30476797</v>
      </c>
      <c r="H43" s="135">
        <f t="shared" si="45"/>
        <v>132878129.04036756</v>
      </c>
      <c r="I43" s="136">
        <f>SUM(I12:I41)</f>
        <v>114799389.69838029</v>
      </c>
      <c r="K43" s="135">
        <f t="shared" ref="K43:Q43" si="46">SUM(K12:K42)</f>
        <v>-854551.29391919228</v>
      </c>
      <c r="L43" s="135">
        <f t="shared" si="46"/>
        <v>-620389.57202416938</v>
      </c>
      <c r="M43" s="135">
        <f t="shared" si="46"/>
        <v>-498476.39651829563</v>
      </c>
      <c r="N43" s="135">
        <f t="shared" si="46"/>
        <v>-568848.73209587845</v>
      </c>
      <c r="O43" s="135">
        <f t="shared" si="46"/>
        <v>-627433.843649633</v>
      </c>
      <c r="P43" s="135">
        <f t="shared" si="46"/>
        <v>-602797.53470585879</v>
      </c>
      <c r="Q43" s="136">
        <f t="shared" si="46"/>
        <v>-518776.26642334223</v>
      </c>
      <c r="S43" s="135">
        <f>SUM(S12:S42)</f>
        <v>439128311.98939955</v>
      </c>
      <c r="T43" s="135">
        <f>SUM(T12:T42)</f>
        <v>400650775.75814724</v>
      </c>
      <c r="U43" s="135">
        <f t="shared" ref="U43:Y43" si="47">SUM(U12:U42)</f>
        <v>153825557.93227598</v>
      </c>
      <c r="V43" s="135">
        <f t="shared" si="47"/>
        <v>154781608.26759893</v>
      </c>
      <c r="W43" s="135">
        <f t="shared" si="47"/>
        <v>139371016.46111831</v>
      </c>
      <c r="X43" s="135">
        <f t="shared" si="47"/>
        <v>132275331.5056617</v>
      </c>
      <c r="Y43" s="136">
        <f t="shared" si="47"/>
        <v>114280613.43195695</v>
      </c>
      <c r="Z43" s="84"/>
      <c r="AB43" s="135">
        <f t="shared" ref="AB43:AH43" si="48">SUM(AB12:AB42)</f>
        <v>439.13000000000005</v>
      </c>
      <c r="AC43" s="135">
        <f t="shared" si="48"/>
        <v>400.65100000000001</v>
      </c>
      <c r="AD43" s="135">
        <f t="shared" si="48"/>
        <v>153.82599999999999</v>
      </c>
      <c r="AE43" s="135">
        <f t="shared" si="48"/>
        <v>154.78100000000003</v>
      </c>
      <c r="AF43" s="135">
        <f t="shared" si="48"/>
        <v>139.37200000000001</v>
      </c>
      <c r="AG43" s="135">
        <f t="shared" si="48"/>
        <v>132.27600000000001</v>
      </c>
      <c r="AH43" s="136">
        <f t="shared" si="48"/>
        <v>114.27999999999999</v>
      </c>
    </row>
    <row r="44" spans="2:34" x14ac:dyDescent="0.2">
      <c r="B44" s="83"/>
      <c r="C44" s="131"/>
      <c r="D44" s="132">
        <f>D43+C43</f>
        <v>841254028.6134901</v>
      </c>
      <c r="E44" s="130"/>
      <c r="F44" s="131"/>
      <c r="G44" s="131"/>
      <c r="H44" s="131"/>
      <c r="I44" s="132">
        <f>SUM(E43:I43)</f>
        <v>697350460.37200499</v>
      </c>
      <c r="S44" s="131"/>
      <c r="T44" s="132">
        <f>SUM(S43:T43)</f>
        <v>839779087.74754679</v>
      </c>
      <c r="U44" s="130"/>
      <c r="V44" s="131"/>
      <c r="W44" s="131"/>
      <c r="X44" s="131"/>
      <c r="Y44" s="132">
        <f>SUM(U43:Y43)</f>
        <v>694534127.59861183</v>
      </c>
      <c r="Z44" s="80">
        <f>SUM(S43:Y43)</f>
        <v>1534313215.3461587</v>
      </c>
      <c r="AH44" s="90">
        <f>SUM(AB43:AH43)</f>
        <v>1534.3160000000003</v>
      </c>
    </row>
    <row r="45" spans="2:34" x14ac:dyDescent="0.2">
      <c r="B45" s="168"/>
      <c r="C45" s="133" t="s">
        <v>774</v>
      </c>
      <c r="D45" s="134">
        <f>SUM(Incurred_Real!V13:W13)</f>
        <v>841254028.6134901</v>
      </c>
      <c r="E45" s="97"/>
      <c r="F45" s="97"/>
      <c r="G45" s="97"/>
      <c r="H45" s="133" t="s">
        <v>655</v>
      </c>
      <c r="I45" s="134">
        <f>SUM(Incurred_Real!X13:AB13)</f>
        <v>697350460.37200499</v>
      </c>
      <c r="M45" s="80"/>
      <c r="N45" s="80"/>
      <c r="O45" s="80"/>
      <c r="S45" s="133"/>
      <c r="T45" s="134"/>
      <c r="U45" s="97"/>
      <c r="V45" s="97"/>
      <c r="W45" s="97"/>
      <c r="X45" s="133"/>
      <c r="Y45" s="134" t="s">
        <v>655</v>
      </c>
      <c r="Z45" s="80">
        <f>Incurred_Real!AD13+SUM(K43:Q43)</f>
        <v>1534313215.3461585</v>
      </c>
      <c r="AA45" s="80"/>
      <c r="AH45" s="90"/>
    </row>
    <row r="46" spans="2:34" x14ac:dyDescent="0.2">
      <c r="B46" s="168"/>
      <c r="C46" s="134"/>
      <c r="D46" s="134"/>
      <c r="E46" s="134"/>
      <c r="F46" s="134"/>
      <c r="G46" s="134"/>
      <c r="H46" s="134"/>
      <c r="I46" s="134"/>
      <c r="K46" s="134"/>
      <c r="L46" s="134"/>
      <c r="M46" s="134"/>
      <c r="N46" s="134"/>
      <c r="O46" s="134"/>
      <c r="P46" s="134"/>
      <c r="Q46" s="134"/>
      <c r="S46" s="133"/>
      <c r="T46" s="134"/>
      <c r="U46" s="97"/>
      <c r="V46" s="97"/>
      <c r="W46" s="97"/>
      <c r="X46" s="133"/>
      <c r="Y46" s="134"/>
      <c r="Z46" s="80"/>
      <c r="AA46" s="80"/>
      <c r="AH46" s="90"/>
    </row>
    <row r="47" spans="2:34" ht="20.25" x14ac:dyDescent="0.3">
      <c r="B47" s="153" t="str">
        <f>IF(Incurred_Real!$B$13&lt;&gt;"$Nominal","Commissioned spend Real 2022/23 $","Commissioned spend set to $Nominal")</f>
        <v>Commissioned spend Real 2022/23 $</v>
      </c>
      <c r="C47" s="134"/>
      <c r="D47" s="134"/>
      <c r="E47" s="134"/>
      <c r="F47" s="134"/>
      <c r="G47" s="134"/>
      <c r="H47" s="134"/>
      <c r="I47" s="134"/>
      <c r="K47" s="134"/>
      <c r="L47" s="134"/>
      <c r="M47" s="134"/>
      <c r="N47" s="134"/>
      <c r="O47" s="134"/>
      <c r="P47" s="134"/>
      <c r="Q47" s="134"/>
      <c r="S47" s="133"/>
      <c r="T47" s="134"/>
      <c r="U47" s="97"/>
      <c r="V47" s="97"/>
      <c r="W47" s="97"/>
      <c r="X47" s="133"/>
      <c r="Y47" s="134"/>
      <c r="Z47" s="80"/>
      <c r="AA47" s="80"/>
      <c r="AH47" s="90"/>
    </row>
    <row r="48" spans="2:34" x14ac:dyDescent="0.2">
      <c r="B48" s="168"/>
      <c r="C48" s="133"/>
      <c r="D48" s="134"/>
      <c r="E48" s="97"/>
      <c r="F48" s="97"/>
      <c r="G48" s="97"/>
      <c r="H48" s="133"/>
      <c r="I48" s="134"/>
      <c r="M48" s="80"/>
      <c r="N48" s="80"/>
      <c r="O48" s="80"/>
      <c r="S48" s="133"/>
      <c r="T48" s="134"/>
      <c r="U48" s="97"/>
      <c r="V48" s="97"/>
      <c r="W48" s="97"/>
      <c r="X48" s="133"/>
      <c r="Y48" s="134"/>
      <c r="Z48" s="80"/>
      <c r="AA48" s="80"/>
      <c r="AH48" s="90"/>
    </row>
    <row r="49" spans="2:34" x14ac:dyDescent="0.2">
      <c r="B49" s="168"/>
      <c r="J49" s="121" t="s">
        <v>732</v>
      </c>
      <c r="K49" s="188">
        <v>-957211.71607613342</v>
      </c>
      <c r="L49" s="188">
        <v>-1174328.7648062366</v>
      </c>
      <c r="M49" s="188">
        <v>-674810.7771780648</v>
      </c>
      <c r="N49" s="188">
        <v>-259592.98894359468</v>
      </c>
      <c r="O49" s="188">
        <v>-512241.06922486715</v>
      </c>
      <c r="P49" s="188">
        <v>-255073.15238460194</v>
      </c>
      <c r="Q49" s="188">
        <v>-1705759.353189894</v>
      </c>
      <c r="Y49" s="80"/>
      <c r="Z49" s="80"/>
      <c r="AA49" s="80"/>
      <c r="AH49" s="90"/>
    </row>
    <row r="50" spans="2:34" x14ac:dyDescent="0.2">
      <c r="B50" s="83"/>
      <c r="C50" s="81" t="s">
        <v>653</v>
      </c>
      <c r="D50" s="81" t="s">
        <v>653</v>
      </c>
      <c r="E50" s="81" t="s">
        <v>654</v>
      </c>
      <c r="F50" s="81" t="s">
        <v>654</v>
      </c>
      <c r="G50" s="81" t="s">
        <v>654</v>
      </c>
      <c r="H50" s="81" t="s">
        <v>654</v>
      </c>
      <c r="I50" s="81" t="s">
        <v>654</v>
      </c>
      <c r="S50" s="81" t="s">
        <v>653</v>
      </c>
      <c r="T50" s="81" t="s">
        <v>653</v>
      </c>
      <c r="U50" s="81" t="s">
        <v>654</v>
      </c>
      <c r="V50" s="81" t="s">
        <v>654</v>
      </c>
      <c r="W50" s="81" t="s">
        <v>654</v>
      </c>
      <c r="X50" s="81" t="s">
        <v>654</v>
      </c>
      <c r="Y50" s="81" t="s">
        <v>654</v>
      </c>
      <c r="Z50" s="81"/>
      <c r="AB50" s="81" t="s">
        <v>653</v>
      </c>
      <c r="AC50" s="81" t="s">
        <v>653</v>
      </c>
      <c r="AD50" s="81" t="s">
        <v>654</v>
      </c>
      <c r="AE50" s="81" t="s">
        <v>654</v>
      </c>
      <c r="AF50" s="81" t="s">
        <v>654</v>
      </c>
      <c r="AG50" s="81" t="s">
        <v>654</v>
      </c>
      <c r="AH50" s="81" t="s">
        <v>654</v>
      </c>
    </row>
    <row r="51" spans="2:34" x14ac:dyDescent="0.2">
      <c r="B51" s="138" t="s">
        <v>1222</v>
      </c>
      <c r="C51" s="139">
        <v>2022</v>
      </c>
      <c r="D51" s="139">
        <v>2023</v>
      </c>
      <c r="E51" s="139">
        <v>2024</v>
      </c>
      <c r="F51" s="139">
        <v>2025</v>
      </c>
      <c r="G51" s="139">
        <v>2026</v>
      </c>
      <c r="H51" s="139">
        <v>2027</v>
      </c>
      <c r="I51" s="140">
        <v>2028</v>
      </c>
      <c r="K51" s="205">
        <f t="shared" ref="K51:Q51" si="49">C51</f>
        <v>2022</v>
      </c>
      <c r="L51" s="205">
        <f t="shared" si="49"/>
        <v>2023</v>
      </c>
      <c r="M51" s="205">
        <f t="shared" si="49"/>
        <v>2024</v>
      </c>
      <c r="N51" s="205">
        <f t="shared" si="49"/>
        <v>2025</v>
      </c>
      <c r="O51" s="205">
        <f t="shared" si="49"/>
        <v>2026</v>
      </c>
      <c r="P51" s="205">
        <f t="shared" si="49"/>
        <v>2027</v>
      </c>
      <c r="Q51" s="205">
        <f t="shared" si="49"/>
        <v>2028</v>
      </c>
      <c r="S51" s="138">
        <f t="shared" ref="S51:Y51" si="50">C51</f>
        <v>2022</v>
      </c>
      <c r="T51" s="139">
        <f t="shared" si="50"/>
        <v>2023</v>
      </c>
      <c r="U51" s="139">
        <f t="shared" si="50"/>
        <v>2024</v>
      </c>
      <c r="V51" s="139">
        <f t="shared" si="50"/>
        <v>2025</v>
      </c>
      <c r="W51" s="139">
        <f t="shared" si="50"/>
        <v>2026</v>
      </c>
      <c r="X51" s="139">
        <f t="shared" si="50"/>
        <v>2027</v>
      </c>
      <c r="Y51" s="140">
        <f t="shared" si="50"/>
        <v>2028</v>
      </c>
      <c r="Z51" s="124"/>
      <c r="AB51" s="138">
        <f t="shared" ref="AB51:AH51" si="51">L51</f>
        <v>2023</v>
      </c>
      <c r="AC51" s="139">
        <f t="shared" si="51"/>
        <v>2024</v>
      </c>
      <c r="AD51" s="139">
        <f t="shared" si="51"/>
        <v>2025</v>
      </c>
      <c r="AE51" s="139">
        <f t="shared" si="51"/>
        <v>2026</v>
      </c>
      <c r="AF51" s="139">
        <f t="shared" si="51"/>
        <v>2027</v>
      </c>
      <c r="AG51" s="139">
        <f t="shared" si="51"/>
        <v>2028</v>
      </c>
      <c r="AH51" s="140">
        <f t="shared" si="51"/>
        <v>0</v>
      </c>
    </row>
    <row r="52" spans="2:34" x14ac:dyDescent="0.2">
      <c r="B52" s="141" t="s">
        <v>372</v>
      </c>
      <c r="C52" s="122">
        <f>HLOOKUP($B52,Commissioned_Real!$AU$4:$BV$12,MATCH(C$11,Commissioned_Real!$AU$4:$AU$12,0),FALSE)+HLOOKUP($B52,'Commissioned Extra_Real'!$AP$7:$BQ$15,MATCH(C$11,'Commissioned Extra_Real'!$AP$7:$AP$15,0),FALSE)</f>
        <v>1198660.1465410991</v>
      </c>
      <c r="D52" s="122">
        <f>HLOOKUP($B52,Commissioned_Real!$AU$4:$BV$12,MATCH(D$11,Commissioned_Real!$AU$4:$AU$12,0),FALSE)+HLOOKUP($B52,'Commissioned Extra_Real'!$AP$7:$BQ$15,MATCH(D$11,'Commissioned Extra_Real'!$AP$7:$AP$15,0),FALSE)</f>
        <v>5046681.2525437437</v>
      </c>
      <c r="E52" s="122">
        <f>HLOOKUP($B52,Commissioned_Real!$AU$4:$BV$12,MATCH(E$11,Commissioned_Real!$AU$4:$AU$12,0),FALSE)+HLOOKUP($B52,'Commissioned Extra_Real'!$AP$7:$BQ$15,MATCH(E$11,'Commissioned Extra_Real'!$AP$7:$AP$15,0),FALSE)</f>
        <v>2019932.1421265532</v>
      </c>
      <c r="F52" s="122">
        <f>HLOOKUP($B52,Commissioned_Real!$AU$4:$BV$12,MATCH(F$11,Commissioned_Real!$AU$4:$AU$12,0),FALSE)+HLOOKUP($B52,'Commissioned Extra_Real'!$AP$7:$BQ$15,MATCH(F$11,'Commissioned Extra_Real'!$AP$7:$AP$15,0),FALSE)</f>
        <v>189402.67370278976</v>
      </c>
      <c r="G52" s="122">
        <f>HLOOKUP($B52,Commissioned_Real!$AU$4:$BV$12,MATCH(G$11,Commissioned_Real!$AU$4:$AU$12,0),FALSE)+HLOOKUP($B52,'Commissioned Extra_Real'!$AP$7:$BQ$15,MATCH(G$11,'Commissioned Extra_Real'!$AP$7:$AP$15,0),FALSE)</f>
        <v>1291356.1721649983</v>
      </c>
      <c r="H52" s="122">
        <f>HLOOKUP($B52,Commissioned_Real!$AU$4:$BV$12,MATCH(H$11,Commissioned_Real!$AU$4:$AU$12,0),FALSE)+HLOOKUP($B52,'Commissioned Extra_Real'!$AP$7:$BQ$15,MATCH(H$11,'Commissioned Extra_Real'!$AP$7:$AP$15,0),FALSE)</f>
        <v>1226240.4096235298</v>
      </c>
      <c r="I52" s="142">
        <f>HLOOKUP($B52,Commissioned_Real!$AU$4:$BV$12,MATCH(I$11,Commissioned_Real!$AU$4:$AU$12,0),FALSE)+HLOOKUP($B52,'Commissioned Extra_Real'!$AP$7:$BQ$15,MATCH(I$11,'Commissioned Extra_Real'!$AP$7:$AP$15,0),FALSE)</f>
        <v>2841382.217621116</v>
      </c>
      <c r="K52" s="206">
        <f t="shared" ref="K52:K73" si="52">K$49/C$83*C52</f>
        <v>-3533.6914670448132</v>
      </c>
      <c r="L52" s="207">
        <f t="shared" ref="L52:L73" si="53">L$49/D$83*D52</f>
        <v>-10944.943384075244</v>
      </c>
      <c r="M52" s="207">
        <f t="shared" ref="M52:M73" si="54">M$49/E$83*E52</f>
        <v>-2619.5340789918209</v>
      </c>
      <c r="N52" s="207">
        <f t="shared" ref="N52:N73" si="55">N$49/F$83*F52</f>
        <v>-795.57522374667906</v>
      </c>
      <c r="O52" s="207">
        <f t="shared" ref="O52:O73" si="56">O$49/G$83*G52</f>
        <v>-4567.8226137791271</v>
      </c>
      <c r="P52" s="207">
        <f t="shared" ref="P52:P73" si="57">P$49/H$83*H52</f>
        <v>-5055.6476766059386</v>
      </c>
      <c r="Q52" s="208">
        <f t="shared" ref="Q52:Q73" si="58">Q$49/I$83*I52</f>
        <v>-12638.548864602513</v>
      </c>
      <c r="S52" s="190">
        <f t="shared" ref="S52:Y53" si="59">C52+K52</f>
        <v>1195126.4550740542</v>
      </c>
      <c r="T52" s="122">
        <f t="shared" si="59"/>
        <v>5035736.3091596682</v>
      </c>
      <c r="U52" s="122">
        <f t="shared" si="59"/>
        <v>2017312.6080475615</v>
      </c>
      <c r="V52" s="122">
        <f t="shared" si="59"/>
        <v>188607.09847904308</v>
      </c>
      <c r="W52" s="122">
        <f t="shared" si="59"/>
        <v>1286788.349551219</v>
      </c>
      <c r="X52" s="122">
        <f t="shared" si="59"/>
        <v>1221184.7619469238</v>
      </c>
      <c r="Y52" s="142">
        <f t="shared" si="59"/>
        <v>2828743.6687565134</v>
      </c>
      <c r="Z52" s="82"/>
      <c r="AB52" s="193">
        <f t="shared" ref="AB52:AB77" si="60">ROUND(S52/1000000,$AC$6)</f>
        <v>1.1950000000000001</v>
      </c>
      <c r="AC52" s="123">
        <f t="shared" ref="AC52:AC77" si="61">ROUND(T52/1000000,$AC$6)</f>
        <v>5.0359999999999996</v>
      </c>
      <c r="AD52" s="123">
        <f t="shared" ref="AD52:AD77" si="62">ROUND(U52/1000000,$AC$6)</f>
        <v>2.0169999999999999</v>
      </c>
      <c r="AE52" s="123">
        <f t="shared" ref="AE52:AE77" si="63">ROUND(V52/1000000,$AC$6)</f>
        <v>0.189</v>
      </c>
      <c r="AF52" s="123">
        <f t="shared" ref="AF52:AF77" si="64">ROUND(W52/1000000,$AC$6)</f>
        <v>1.2869999999999999</v>
      </c>
      <c r="AG52" s="123">
        <f t="shared" ref="AG52:AG77" si="65">ROUND(X52/1000000,$AC$6)</f>
        <v>1.2210000000000001</v>
      </c>
      <c r="AH52" s="194">
        <f t="shared" ref="AH52:AH77" si="66">ROUND(Y52/1000000,$AC$6)</f>
        <v>2.8290000000000002</v>
      </c>
    </row>
    <row r="53" spans="2:34" x14ac:dyDescent="0.2">
      <c r="B53" s="141" t="s">
        <v>373</v>
      </c>
      <c r="C53" s="122">
        <f>HLOOKUP($B53,Commissioned_Real!$AU$4:$BV$12,MATCH(C$11,Commissioned_Real!$AU$4:$AU$12,0),FALSE)+HLOOKUP($B53,'Commissioned Extra_Real'!$AP$7:$BQ$15,MATCH(C$11,'Commissioned Extra_Real'!$AP$7:$AP$15,0),FALSE)</f>
        <v>3168020.7022366482</v>
      </c>
      <c r="D53" s="122">
        <f>HLOOKUP($B53,Commissioned_Real!$AU$4:$BV$12,MATCH(D$11,Commissioned_Real!$AU$4:$AU$12,0),FALSE)+HLOOKUP($B53,'Commissioned Extra_Real'!$AP$7:$BQ$15,MATCH(D$11,'Commissioned Extra_Real'!$AP$7:$AP$15,0),FALSE)</f>
        <v>1198934.3335922936</v>
      </c>
      <c r="E53" s="122">
        <f>HLOOKUP($B53,Commissioned_Real!$AU$4:$BV$12,MATCH(E$11,Commissioned_Real!$AU$4:$AU$12,0),FALSE)+HLOOKUP($B53,'Commissioned Extra_Real'!$AP$7:$BQ$15,MATCH(E$11,'Commissioned Extra_Real'!$AP$7:$AP$15,0),FALSE)</f>
        <v>1000262.5859466543</v>
      </c>
      <c r="F53" s="122">
        <f>HLOOKUP($B53,Commissioned_Real!$AU$4:$BV$12,MATCH(F$11,Commissioned_Real!$AU$4:$AU$12,0),FALSE)+HLOOKUP($B53,'Commissioned Extra_Real'!$AP$7:$BQ$15,MATCH(F$11,'Commissioned Extra_Real'!$AP$7:$AP$15,0),FALSE)</f>
        <v>964189.60046097403</v>
      </c>
      <c r="G53" s="122">
        <f>HLOOKUP($B53,Commissioned_Real!$AU$4:$BV$12,MATCH(G$11,Commissioned_Real!$AU$4:$AU$12,0),FALSE)+HLOOKUP($B53,'Commissioned Extra_Real'!$AP$7:$BQ$15,MATCH(G$11,'Commissioned Extra_Real'!$AP$7:$AP$15,0),FALSE)</f>
        <v>269743.76218145428</v>
      </c>
      <c r="H53" s="122">
        <f>HLOOKUP($B53,Commissioned_Real!$AU$4:$BV$12,MATCH(H$11,Commissioned_Real!$AU$4:$AU$12,0),FALSE)+HLOOKUP($B53,'Commissioned Extra_Real'!$AP$7:$BQ$15,MATCH(H$11,'Commissioned Extra_Real'!$AP$7:$AP$15,0),FALSE)</f>
        <v>1846928.5041902917</v>
      </c>
      <c r="I53" s="142">
        <f>HLOOKUP($B53,Commissioned_Real!$AU$4:$BV$12,MATCH(I$11,Commissioned_Real!$AU$4:$AU$12,0),FALSE)+HLOOKUP($B53,'Commissioned Extra_Real'!$AP$7:$BQ$15,MATCH(I$11,'Commissioned Extra_Real'!$AP$7:$AP$15,0),FALSE)</f>
        <v>413123.21776025661</v>
      </c>
      <c r="K53" s="190">
        <f t="shared" si="52"/>
        <v>-9339.4343302554444</v>
      </c>
      <c r="L53" s="122">
        <f t="shared" si="53"/>
        <v>-2600.1777694554121</v>
      </c>
      <c r="M53" s="122">
        <f t="shared" si="54"/>
        <v>-1297.1831464938309</v>
      </c>
      <c r="N53" s="122">
        <f t="shared" si="55"/>
        <v>-4050.0239100355525</v>
      </c>
      <c r="O53" s="122">
        <f t="shared" si="56"/>
        <v>-954.14548160836409</v>
      </c>
      <c r="P53" s="122">
        <f t="shared" si="57"/>
        <v>-7614.6730508853707</v>
      </c>
      <c r="Q53" s="142">
        <f t="shared" si="58"/>
        <v>-1837.583814801314</v>
      </c>
      <c r="S53" s="190">
        <f t="shared" si="59"/>
        <v>3158681.2679063929</v>
      </c>
      <c r="T53" s="122">
        <f t="shared" si="59"/>
        <v>1196334.1558228382</v>
      </c>
      <c r="U53" s="122">
        <f t="shared" si="59"/>
        <v>998965.40280016046</v>
      </c>
      <c r="V53" s="122">
        <f t="shared" si="59"/>
        <v>960139.57655093854</v>
      </c>
      <c r="W53" s="122">
        <f t="shared" si="59"/>
        <v>268789.61669984594</v>
      </c>
      <c r="X53" s="122">
        <f t="shared" si="59"/>
        <v>1839313.8311394064</v>
      </c>
      <c r="Y53" s="142">
        <f t="shared" si="59"/>
        <v>411285.63394545531</v>
      </c>
      <c r="Z53" s="82"/>
      <c r="AB53" s="193">
        <f t="shared" si="60"/>
        <v>3.1589999999999998</v>
      </c>
      <c r="AC53" s="123">
        <f t="shared" si="61"/>
        <v>1.196</v>
      </c>
      <c r="AD53" s="123">
        <f t="shared" si="62"/>
        <v>0.999</v>
      </c>
      <c r="AE53" s="123">
        <f t="shared" si="63"/>
        <v>0.96</v>
      </c>
      <c r="AF53" s="123">
        <f t="shared" si="64"/>
        <v>0.26900000000000002</v>
      </c>
      <c r="AG53" s="123">
        <f t="shared" si="65"/>
        <v>1.839</v>
      </c>
      <c r="AH53" s="194">
        <f t="shared" si="66"/>
        <v>0.41099999999999998</v>
      </c>
    </row>
    <row r="54" spans="2:34" x14ac:dyDescent="0.2">
      <c r="B54" s="141" t="s">
        <v>374</v>
      </c>
      <c r="C54" s="122">
        <f>HLOOKUP($B54,Commissioned_Real!$AU$4:$BV$12,MATCH(C$11,Commissioned_Real!$AU$4:$AU$12,0),FALSE)+HLOOKUP($B54,'Commissioned Extra_Real'!$AP$7:$BQ$15,MATCH(C$11,'Commissioned Extra_Real'!$AP$7:$AP$15,0),FALSE)</f>
        <v>101953.35147910005</v>
      </c>
      <c r="D54" s="122">
        <f>HLOOKUP($B54,Commissioned_Real!$AU$4:$BV$12,MATCH(D$11,Commissioned_Real!$AU$4:$AU$12,0),FALSE)+HLOOKUP($B54,'Commissioned Extra_Real'!$AP$7:$BQ$15,MATCH(D$11,'Commissioned Extra_Real'!$AP$7:$AP$15,0),FALSE)</f>
        <v>1897519.5173259713</v>
      </c>
      <c r="E54" s="122">
        <f>HLOOKUP($B54,Commissioned_Real!$AU$4:$BV$12,MATCH(E$11,Commissioned_Real!$AU$4:$AU$12,0),FALSE)+HLOOKUP($B54,'Commissioned Extra_Real'!$AP$7:$BQ$15,MATCH(E$11,'Commissioned Extra_Real'!$AP$7:$AP$15,0),FALSE)</f>
        <v>4134212.7146540368</v>
      </c>
      <c r="F54" s="122">
        <f>HLOOKUP($B54,Commissioned_Real!$AU$4:$BV$12,MATCH(F$11,Commissioned_Real!$AU$4:$AU$12,0),FALSE)+HLOOKUP($B54,'Commissioned Extra_Real'!$AP$7:$BQ$15,MATCH(F$11,'Commissioned Extra_Real'!$AP$7:$AP$15,0),FALSE)</f>
        <v>5095179.4354146775</v>
      </c>
      <c r="G54" s="122">
        <f>HLOOKUP($B54,Commissioned_Real!$AU$4:$BV$12,MATCH(G$11,Commissioned_Real!$AU$4:$AU$12,0),FALSE)+HLOOKUP($B54,'Commissioned Extra_Real'!$AP$7:$BQ$15,MATCH(G$11,'Commissioned Extra_Real'!$AP$7:$AP$15,0),FALSE)</f>
        <v>0</v>
      </c>
      <c r="H54" s="122">
        <f>HLOOKUP($B54,Commissioned_Real!$AU$4:$BV$12,MATCH(H$11,Commissioned_Real!$AU$4:$AU$12,0),FALSE)+HLOOKUP($B54,'Commissioned Extra_Real'!$AP$7:$BQ$15,MATCH(H$11,'Commissioned Extra_Real'!$AP$7:$AP$15,0),FALSE)</f>
        <v>0</v>
      </c>
      <c r="I54" s="142">
        <f>HLOOKUP($B54,Commissioned_Real!$AU$4:$BV$12,MATCH(I$11,Commissioned_Real!$AU$4:$AU$12,0),FALSE)+HLOOKUP($B54,'Commissioned Extra_Real'!$AP$7:$BQ$15,MATCH(I$11,'Commissioned Extra_Real'!$AP$7:$AP$15,0),FALSE)</f>
        <v>0</v>
      </c>
      <c r="K54" s="190">
        <f t="shared" si="52"/>
        <v>-300.56199765874481</v>
      </c>
      <c r="L54" s="122">
        <f t="shared" si="53"/>
        <v>-4115.2279385274151</v>
      </c>
      <c r="M54" s="122">
        <f t="shared" si="54"/>
        <v>-5361.4232230772795</v>
      </c>
      <c r="N54" s="122">
        <f t="shared" si="55"/>
        <v>-21402.013182350358</v>
      </c>
      <c r="O54" s="122">
        <f t="shared" si="56"/>
        <v>0</v>
      </c>
      <c r="P54" s="122">
        <f t="shared" si="57"/>
        <v>0</v>
      </c>
      <c r="Q54" s="142">
        <f t="shared" si="58"/>
        <v>0</v>
      </c>
      <c r="S54" s="190">
        <f t="shared" ref="S54:S77" si="67">C54+K54</f>
        <v>101652.7894814413</v>
      </c>
      <c r="T54" s="122">
        <f t="shared" ref="T54:T77" si="68">D54+L54</f>
        <v>1893404.2893874438</v>
      </c>
      <c r="U54" s="122"/>
      <c r="V54" s="122"/>
      <c r="W54" s="122"/>
      <c r="X54" s="122"/>
      <c r="Y54" s="142"/>
      <c r="Z54" s="82"/>
      <c r="AB54" s="193">
        <f t="shared" si="60"/>
        <v>0.10199999999999999</v>
      </c>
      <c r="AC54" s="123">
        <f t="shared" si="61"/>
        <v>1.893</v>
      </c>
      <c r="AD54" s="123">
        <f t="shared" si="62"/>
        <v>0</v>
      </c>
      <c r="AE54" s="123">
        <f t="shared" si="63"/>
        <v>0</v>
      </c>
      <c r="AF54" s="123">
        <f t="shared" si="64"/>
        <v>0</v>
      </c>
      <c r="AG54" s="123">
        <f t="shared" si="65"/>
        <v>0</v>
      </c>
      <c r="AH54" s="194">
        <f t="shared" si="66"/>
        <v>0</v>
      </c>
    </row>
    <row r="55" spans="2:34" x14ac:dyDescent="0.2">
      <c r="B55" s="141" t="s">
        <v>375</v>
      </c>
      <c r="C55" s="122">
        <f>HLOOKUP($B55,Commissioned_Real!$AU$4:$BV$12,MATCH(C$11,Commissioned_Real!$AU$4:$AU$12,0),FALSE)+HLOOKUP($B55,'Commissioned Extra_Real'!$AP$7:$BQ$15,MATCH(C$11,'Commissioned Extra_Real'!$AP$7:$AP$15,0),FALSE)</f>
        <v>57884052.388178974</v>
      </c>
      <c r="D55" s="122">
        <f>HLOOKUP($B55,Commissioned_Real!$AU$4:$BV$12,MATCH(D$11,Commissioned_Real!$AU$4:$AU$12,0),FALSE)+HLOOKUP($B55,'Commissioned Extra_Real'!$AP$7:$BQ$15,MATCH(D$11,'Commissioned Extra_Real'!$AP$7:$AP$15,0),FALSE)</f>
        <v>21377881.895517856</v>
      </c>
      <c r="E55" s="122">
        <f>HLOOKUP($B55,Commissioned_Real!$AU$4:$BV$12,MATCH(E$11,Commissioned_Real!$AU$4:$AU$12,0),FALSE)+HLOOKUP($B55,'Commissioned Extra_Real'!$AP$7:$BQ$15,MATCH(E$11,'Commissioned Extra_Real'!$AP$7:$AP$15,0),FALSE)</f>
        <v>9079335.7493224349</v>
      </c>
      <c r="F55" s="122">
        <f>HLOOKUP($B55,Commissioned_Real!$AU$4:$BV$12,MATCH(F$11,Commissioned_Real!$AU$4:$AU$12,0),FALSE)+HLOOKUP($B55,'Commissioned Extra_Real'!$AP$7:$BQ$15,MATCH(F$11,'Commissioned Extra_Real'!$AP$7:$AP$15,0),FALSE)</f>
        <v>15519912.549768195</v>
      </c>
      <c r="G55" s="122">
        <f>HLOOKUP($B55,Commissioned_Real!$AU$4:$BV$12,MATCH(G$11,Commissioned_Real!$AU$4:$AU$12,0),FALSE)+HLOOKUP($B55,'Commissioned Extra_Real'!$AP$7:$BQ$15,MATCH(G$11,'Commissioned Extra_Real'!$AP$7:$AP$15,0),FALSE)</f>
        <v>34086724.045549661</v>
      </c>
      <c r="H55" s="122">
        <f>HLOOKUP($B55,Commissioned_Real!$AU$4:$BV$12,MATCH(H$11,Commissioned_Real!$AU$4:$AU$12,0),FALSE)+HLOOKUP($B55,'Commissioned Extra_Real'!$AP$7:$BQ$15,MATCH(H$11,'Commissioned Extra_Real'!$AP$7:$AP$15,0),FALSE)</f>
        <v>6602604.1550984196</v>
      </c>
      <c r="I55" s="142">
        <f>HLOOKUP($B55,Commissioned_Real!$AU$4:$BV$12,MATCH(I$11,Commissioned_Real!$AU$4:$AU$12,0),FALSE)+HLOOKUP($B55,'Commissioned Extra_Real'!$AP$7:$BQ$15,MATCH(I$11,'Commissioned Extra_Real'!$AP$7:$AP$15,0),FALSE)</f>
        <v>56823414.648626022</v>
      </c>
      <c r="K55" s="190">
        <f t="shared" si="52"/>
        <v>-170644.1835013238</v>
      </c>
      <c r="L55" s="122">
        <f t="shared" si="53"/>
        <v>-46363.08403665365</v>
      </c>
      <c r="M55" s="122">
        <f t="shared" si="54"/>
        <v>-11774.469505158635</v>
      </c>
      <c r="N55" s="122">
        <f t="shared" si="55"/>
        <v>-65190.515307540023</v>
      </c>
      <c r="O55" s="122">
        <f t="shared" si="56"/>
        <v>-120572.55177235194</v>
      </c>
      <c r="P55" s="122">
        <f t="shared" si="57"/>
        <v>-27221.774861032536</v>
      </c>
      <c r="Q55" s="142">
        <f t="shared" si="58"/>
        <v>-252752.16344934344</v>
      </c>
      <c r="S55" s="190">
        <f t="shared" si="67"/>
        <v>57713408.204677649</v>
      </c>
      <c r="T55" s="122">
        <f t="shared" si="68"/>
        <v>21331518.811481204</v>
      </c>
      <c r="U55" s="122">
        <f t="shared" ref="U55:U77" si="69">E55+M55</f>
        <v>9067561.2798172757</v>
      </c>
      <c r="V55" s="122">
        <f t="shared" ref="V55:V77" si="70">F55+N55</f>
        <v>15454722.034460654</v>
      </c>
      <c r="W55" s="122">
        <f t="shared" ref="W55:W77" si="71">G55+O55</f>
        <v>33966151.493777312</v>
      </c>
      <c r="X55" s="122">
        <f t="shared" ref="X55:X77" si="72">H55+P55</f>
        <v>6575382.3802373875</v>
      </c>
      <c r="Y55" s="142">
        <f t="shared" ref="Y55:Y77" si="73">I55+Q55</f>
        <v>56570662.485176675</v>
      </c>
      <c r="Z55" s="82"/>
      <c r="AB55" s="193">
        <f t="shared" si="60"/>
        <v>57.713000000000001</v>
      </c>
      <c r="AC55" s="123">
        <f t="shared" si="61"/>
        <v>21.332000000000001</v>
      </c>
      <c r="AD55" s="123">
        <f t="shared" si="62"/>
        <v>9.0679999999999996</v>
      </c>
      <c r="AE55" s="123">
        <f t="shared" si="63"/>
        <v>15.455</v>
      </c>
      <c r="AF55" s="123">
        <f t="shared" si="64"/>
        <v>33.966000000000001</v>
      </c>
      <c r="AG55" s="123">
        <f t="shared" si="65"/>
        <v>6.5750000000000002</v>
      </c>
      <c r="AH55" s="194">
        <f t="shared" si="66"/>
        <v>56.570999999999998</v>
      </c>
    </row>
    <row r="56" spans="2:34" x14ac:dyDescent="0.2">
      <c r="B56" s="141" t="s">
        <v>376</v>
      </c>
      <c r="C56" s="122">
        <f>HLOOKUP($B56,Commissioned_Real!$AU$4:$BV$12,MATCH(C$11,Commissioned_Real!$AU$4:$AU$12,0),FALSE)+HLOOKUP($B56,'Commissioned Extra_Real'!$AP$7:$BQ$15,MATCH(C$11,'Commissioned Extra_Real'!$AP$7:$AP$15,0),FALSE)</f>
        <v>0</v>
      </c>
      <c r="D56" s="122">
        <f>HLOOKUP($B56,Commissioned_Real!$AU$4:$BV$12,MATCH(D$11,Commissioned_Real!$AU$4:$AU$12,0),FALSE)+HLOOKUP($B56,'Commissioned Extra_Real'!$AP$7:$BQ$15,MATCH(D$11,'Commissioned Extra_Real'!$AP$7:$AP$15,0),FALSE)</f>
        <v>0</v>
      </c>
      <c r="E56" s="122">
        <f>HLOOKUP($B56,Commissioned_Real!$AU$4:$BV$12,MATCH(E$11,Commissioned_Real!$AU$4:$AU$12,0),FALSE)+HLOOKUP($B56,'Commissioned Extra_Real'!$AP$7:$BQ$15,MATCH(E$11,'Commissioned Extra_Real'!$AP$7:$AP$15,0),FALSE)</f>
        <v>0</v>
      </c>
      <c r="F56" s="122">
        <f>HLOOKUP($B56,Commissioned_Real!$AU$4:$BV$12,MATCH(F$11,Commissioned_Real!$AU$4:$AU$12,0),FALSE)+HLOOKUP($B56,'Commissioned Extra_Real'!$AP$7:$BQ$15,MATCH(F$11,'Commissioned Extra_Real'!$AP$7:$AP$15,0),FALSE)</f>
        <v>0</v>
      </c>
      <c r="G56" s="122">
        <f>HLOOKUP($B56,Commissioned_Real!$AU$4:$BV$12,MATCH(G$11,Commissioned_Real!$AU$4:$AU$12,0),FALSE)+HLOOKUP($B56,'Commissioned Extra_Real'!$AP$7:$BQ$15,MATCH(G$11,'Commissioned Extra_Real'!$AP$7:$AP$15,0),FALSE)</f>
        <v>0</v>
      </c>
      <c r="H56" s="122">
        <f>HLOOKUP($B56,Commissioned_Real!$AU$4:$BV$12,MATCH(H$11,Commissioned_Real!$AU$4:$AU$12,0),FALSE)+HLOOKUP($B56,'Commissioned Extra_Real'!$AP$7:$BQ$15,MATCH(H$11,'Commissioned Extra_Real'!$AP$7:$AP$15,0),FALSE)</f>
        <v>0</v>
      </c>
      <c r="I56" s="142">
        <f>HLOOKUP($B56,Commissioned_Real!$AU$4:$BV$12,MATCH(I$11,Commissioned_Real!$AU$4:$AU$12,0),FALSE)+HLOOKUP($B56,'Commissioned Extra_Real'!$AP$7:$BQ$15,MATCH(I$11,'Commissioned Extra_Real'!$AP$7:$AP$15,0),FALSE)</f>
        <v>10331583.303429108</v>
      </c>
      <c r="K56" s="190">
        <f t="shared" si="52"/>
        <v>0</v>
      </c>
      <c r="L56" s="122">
        <f t="shared" si="53"/>
        <v>0</v>
      </c>
      <c r="M56" s="122">
        <f t="shared" si="54"/>
        <v>0</v>
      </c>
      <c r="N56" s="122">
        <f t="shared" si="55"/>
        <v>0</v>
      </c>
      <c r="O56" s="122">
        <f t="shared" si="56"/>
        <v>0</v>
      </c>
      <c r="P56" s="122">
        <f t="shared" si="57"/>
        <v>0</v>
      </c>
      <c r="Q56" s="142">
        <f t="shared" si="58"/>
        <v>-45955.176188306788</v>
      </c>
      <c r="S56" s="190">
        <f t="shared" si="67"/>
        <v>0</v>
      </c>
      <c r="T56" s="122">
        <f t="shared" si="68"/>
        <v>0</v>
      </c>
      <c r="U56" s="122">
        <f t="shared" si="69"/>
        <v>0</v>
      </c>
      <c r="V56" s="122">
        <f t="shared" si="70"/>
        <v>0</v>
      </c>
      <c r="W56" s="122">
        <f t="shared" si="71"/>
        <v>0</v>
      </c>
      <c r="X56" s="122">
        <f t="shared" si="72"/>
        <v>0</v>
      </c>
      <c r="Y56" s="142">
        <f t="shared" si="73"/>
        <v>10285628.127240801</v>
      </c>
      <c r="Z56" s="82"/>
      <c r="AB56" s="193">
        <f t="shared" si="60"/>
        <v>0</v>
      </c>
      <c r="AC56" s="123">
        <f t="shared" si="61"/>
        <v>0</v>
      </c>
      <c r="AD56" s="123">
        <f t="shared" si="62"/>
        <v>0</v>
      </c>
      <c r="AE56" s="123">
        <f t="shared" si="63"/>
        <v>0</v>
      </c>
      <c r="AF56" s="123">
        <f t="shared" si="64"/>
        <v>0</v>
      </c>
      <c r="AG56" s="123">
        <f t="shared" si="65"/>
        <v>0</v>
      </c>
      <c r="AH56" s="194">
        <f t="shared" si="66"/>
        <v>10.286</v>
      </c>
    </row>
    <row r="57" spans="2:34" x14ac:dyDescent="0.2">
      <c r="B57" s="141" t="s">
        <v>356</v>
      </c>
      <c r="C57" s="122">
        <f>HLOOKUP($B57,Commissioned_Real!$AU$4:$BV$12,MATCH(C$11,Commissioned_Real!$AU$4:$AU$12,0),FALSE)+HLOOKUP($B57,'Commissioned Extra_Real'!$AP$7:$BQ$15,MATCH(C$11,'Commissioned Extra_Real'!$AP$7:$AP$15,0),FALSE)</f>
        <v>6884506.7254488431</v>
      </c>
      <c r="D57" s="122">
        <f>HLOOKUP($B57,Commissioned_Real!$AU$4:$BV$12,MATCH(D$11,Commissioned_Real!$AU$4:$AU$12,0),FALSE)+HLOOKUP($B57,'Commissioned Extra_Real'!$AP$7:$BQ$15,MATCH(D$11,'Commissioned Extra_Real'!$AP$7:$AP$15,0),FALSE)</f>
        <v>571974.76081516827</v>
      </c>
      <c r="E57" s="122">
        <f>HLOOKUP($B57,Commissioned_Real!$AU$4:$BV$12,MATCH(E$11,Commissioned_Real!$AU$4:$AU$12,0),FALSE)+HLOOKUP($B57,'Commissioned Extra_Real'!$AP$7:$BQ$15,MATCH(E$11,'Commissioned Extra_Real'!$AP$7:$AP$15,0),FALSE)</f>
        <v>12420709.597799098</v>
      </c>
      <c r="F57" s="122">
        <f>HLOOKUP($B57,Commissioned_Real!$AU$4:$BV$12,MATCH(F$11,Commissioned_Real!$AU$4:$AU$12,0),FALSE)+HLOOKUP($B57,'Commissioned Extra_Real'!$AP$7:$BQ$15,MATCH(F$11,'Commissioned Extra_Real'!$AP$7:$AP$15,0),FALSE)</f>
        <v>554184.27061886794</v>
      </c>
      <c r="G57" s="122">
        <f>HLOOKUP($B57,Commissioned_Real!$AU$4:$BV$12,MATCH(G$11,Commissioned_Real!$AU$4:$AU$12,0),FALSE)+HLOOKUP($B57,'Commissioned Extra_Real'!$AP$7:$BQ$15,MATCH(G$11,'Commissioned Extra_Real'!$AP$7:$AP$15,0),FALSE)</f>
        <v>0</v>
      </c>
      <c r="H57" s="122">
        <f>HLOOKUP($B57,Commissioned_Real!$AU$4:$BV$12,MATCH(H$11,Commissioned_Real!$AU$4:$AU$12,0),FALSE)+HLOOKUP($B57,'Commissioned Extra_Real'!$AP$7:$BQ$15,MATCH(H$11,'Commissioned Extra_Real'!$AP$7:$AP$15,0),FALSE)</f>
        <v>0</v>
      </c>
      <c r="I57" s="142">
        <f>HLOOKUP($B57,Commissioned_Real!$AU$4:$BV$12,MATCH(I$11,Commissioned_Real!$AU$4:$AU$12,0),FALSE)+HLOOKUP($B57,'Commissioned Extra_Real'!$AP$7:$BQ$15,MATCH(I$11,'Commissioned Extra_Real'!$AP$7:$AP$15,0),FALSE)</f>
        <v>114489.55566810058</v>
      </c>
      <c r="K57" s="190">
        <f t="shared" si="52"/>
        <v>-20295.763349379922</v>
      </c>
      <c r="L57" s="122">
        <f t="shared" si="53"/>
        <v>-1240.4649830195976</v>
      </c>
      <c r="M57" s="122">
        <f t="shared" si="54"/>
        <v>-16107.705500661839</v>
      </c>
      <c r="N57" s="122">
        <f t="shared" si="55"/>
        <v>-2327.8197000869582</v>
      </c>
      <c r="O57" s="122">
        <f t="shared" si="56"/>
        <v>0</v>
      </c>
      <c r="P57" s="122">
        <f t="shared" si="57"/>
        <v>0</v>
      </c>
      <c r="Q57" s="142">
        <f t="shared" si="58"/>
        <v>-509.25279774903788</v>
      </c>
      <c r="S57" s="190">
        <f t="shared" si="67"/>
        <v>6864210.9620994627</v>
      </c>
      <c r="T57" s="122">
        <f t="shared" si="68"/>
        <v>570734.29583214864</v>
      </c>
      <c r="U57" s="122">
        <f t="shared" si="69"/>
        <v>12404601.892298436</v>
      </c>
      <c r="V57" s="122">
        <f t="shared" si="70"/>
        <v>551856.45091878099</v>
      </c>
      <c r="W57" s="122">
        <f t="shared" si="71"/>
        <v>0</v>
      </c>
      <c r="X57" s="122">
        <f t="shared" si="72"/>
        <v>0</v>
      </c>
      <c r="Y57" s="142">
        <f t="shared" si="73"/>
        <v>113980.30287035154</v>
      </c>
      <c r="Z57" s="82"/>
      <c r="AB57" s="193">
        <f t="shared" si="60"/>
        <v>6.8639999999999999</v>
      </c>
      <c r="AC57" s="123">
        <f t="shared" si="61"/>
        <v>0.57099999999999995</v>
      </c>
      <c r="AD57" s="123">
        <f t="shared" si="62"/>
        <v>12.404999999999999</v>
      </c>
      <c r="AE57" s="123">
        <f t="shared" si="63"/>
        <v>0.55200000000000005</v>
      </c>
      <c r="AF57" s="123">
        <f t="shared" si="64"/>
        <v>0</v>
      </c>
      <c r="AG57" s="123">
        <f t="shared" si="65"/>
        <v>0</v>
      </c>
      <c r="AH57" s="194">
        <f t="shared" si="66"/>
        <v>0.114</v>
      </c>
    </row>
    <row r="58" spans="2:34" x14ac:dyDescent="0.2">
      <c r="B58" s="141" t="s">
        <v>377</v>
      </c>
      <c r="C58" s="122">
        <f>HLOOKUP($B58,Commissioned_Real!$AU$4:$BV$12,MATCH(C$11,Commissioned_Real!$AU$4:$AU$12,0),FALSE)+HLOOKUP($B58,'Commissioned Extra_Real'!$AP$7:$BQ$15,MATCH(C$11,'Commissioned Extra_Real'!$AP$7:$AP$15,0),FALSE)</f>
        <v>89.445932397088256</v>
      </c>
      <c r="D58" s="122">
        <f>HLOOKUP($B58,Commissioned_Real!$AU$4:$BV$12,MATCH(D$11,Commissioned_Real!$AU$4:$AU$12,0),FALSE)+HLOOKUP($B58,'Commissioned Extra_Real'!$AP$7:$BQ$15,MATCH(D$11,'Commissioned Extra_Real'!$AP$7:$AP$15,0),FALSE)</f>
        <v>0</v>
      </c>
      <c r="E58" s="122">
        <f>HLOOKUP($B58,Commissioned_Real!$AU$4:$BV$12,MATCH(E$11,Commissioned_Real!$AU$4:$AU$12,0),FALSE)+HLOOKUP($B58,'Commissioned Extra_Real'!$AP$7:$BQ$15,MATCH(E$11,'Commissioned Extra_Real'!$AP$7:$AP$15,0),FALSE)</f>
        <v>0</v>
      </c>
      <c r="F58" s="122">
        <f>HLOOKUP($B58,Commissioned_Real!$AU$4:$BV$12,MATCH(F$11,Commissioned_Real!$AU$4:$AU$12,0),FALSE)+HLOOKUP($B58,'Commissioned Extra_Real'!$AP$7:$BQ$15,MATCH(F$11,'Commissioned Extra_Real'!$AP$7:$AP$15,0),FALSE)</f>
        <v>0</v>
      </c>
      <c r="G58" s="122">
        <f>HLOOKUP($B58,Commissioned_Real!$AU$4:$BV$12,MATCH(G$11,Commissioned_Real!$AU$4:$AU$12,0),FALSE)+HLOOKUP($B58,'Commissioned Extra_Real'!$AP$7:$BQ$15,MATCH(G$11,'Commissioned Extra_Real'!$AP$7:$AP$15,0),FALSE)</f>
        <v>0</v>
      </c>
      <c r="H58" s="122">
        <f>HLOOKUP($B58,Commissioned_Real!$AU$4:$BV$12,MATCH(H$11,Commissioned_Real!$AU$4:$AU$12,0),FALSE)+HLOOKUP($B58,'Commissioned Extra_Real'!$AP$7:$BQ$15,MATCH(H$11,'Commissioned Extra_Real'!$AP$7:$AP$15,0),FALSE)</f>
        <v>0</v>
      </c>
      <c r="I58" s="142">
        <f>HLOOKUP($B58,Commissioned_Real!$AU$4:$BV$12,MATCH(I$11,Commissioned_Real!$AU$4:$AU$12,0),FALSE)+HLOOKUP($B58,'Commissioned Extra_Real'!$AP$7:$BQ$15,MATCH(I$11,'Commissioned Extra_Real'!$AP$7:$AP$15,0),FALSE)</f>
        <v>0</v>
      </c>
      <c r="K58" s="190">
        <f t="shared" si="52"/>
        <v>-0.26368969468579945</v>
      </c>
      <c r="L58" s="122">
        <f t="shared" si="53"/>
        <v>0</v>
      </c>
      <c r="M58" s="122">
        <f t="shared" si="54"/>
        <v>0</v>
      </c>
      <c r="N58" s="122">
        <f t="shared" si="55"/>
        <v>0</v>
      </c>
      <c r="O58" s="122">
        <f t="shared" si="56"/>
        <v>0</v>
      </c>
      <c r="P58" s="122">
        <f t="shared" si="57"/>
        <v>0</v>
      </c>
      <c r="Q58" s="142">
        <f t="shared" si="58"/>
        <v>0</v>
      </c>
      <c r="S58" s="190">
        <f t="shared" si="67"/>
        <v>89.182242702402462</v>
      </c>
      <c r="T58" s="122">
        <f t="shared" si="68"/>
        <v>0</v>
      </c>
      <c r="U58" s="122">
        <f t="shared" si="69"/>
        <v>0</v>
      </c>
      <c r="V58" s="122">
        <f t="shared" si="70"/>
        <v>0</v>
      </c>
      <c r="W58" s="122">
        <f t="shared" si="71"/>
        <v>0</v>
      </c>
      <c r="X58" s="122">
        <f t="shared" si="72"/>
        <v>0</v>
      </c>
      <c r="Y58" s="142">
        <f t="shared" si="73"/>
        <v>0</v>
      </c>
      <c r="Z58" s="82"/>
      <c r="AB58" s="193">
        <f t="shared" si="60"/>
        <v>0</v>
      </c>
      <c r="AC58" s="123">
        <f t="shared" si="61"/>
        <v>0</v>
      </c>
      <c r="AD58" s="123">
        <f t="shared" si="62"/>
        <v>0</v>
      </c>
      <c r="AE58" s="123">
        <f t="shared" si="63"/>
        <v>0</v>
      </c>
      <c r="AF58" s="123">
        <f t="shared" si="64"/>
        <v>0</v>
      </c>
      <c r="AG58" s="123">
        <f t="shared" si="65"/>
        <v>0</v>
      </c>
      <c r="AH58" s="194">
        <f t="shared" si="66"/>
        <v>0</v>
      </c>
    </row>
    <row r="59" spans="2:34" x14ac:dyDescent="0.2">
      <c r="B59" s="141" t="s">
        <v>378</v>
      </c>
      <c r="C59" s="122">
        <f>HLOOKUP($B59,Commissioned_Real!$AU$4:$BV$12,MATCH(C$11,Commissioned_Real!$AU$4:$AU$12,0),FALSE)+HLOOKUP($B59,'Commissioned Extra_Real'!$AP$7:$BQ$15,MATCH(C$11,'Commissioned Extra_Real'!$AP$7:$AP$15,0),FALSE)</f>
        <v>2297476.7206934998</v>
      </c>
      <c r="D59" s="122">
        <f>HLOOKUP($B59,Commissioned_Real!$AU$4:$BV$12,MATCH(D$11,Commissioned_Real!$AU$4:$AU$12,0),FALSE)+HLOOKUP($B59,'Commissioned Extra_Real'!$AP$7:$BQ$15,MATCH(D$11,'Commissioned Extra_Real'!$AP$7:$AP$15,0),FALSE)</f>
        <v>791928.55252641672</v>
      </c>
      <c r="E59" s="122">
        <f>HLOOKUP($B59,Commissioned_Real!$AU$4:$BV$12,MATCH(E$11,Commissioned_Real!$AU$4:$AU$12,0),FALSE)+HLOOKUP($B59,'Commissioned Extra_Real'!$AP$7:$BQ$15,MATCH(E$11,'Commissioned Extra_Real'!$AP$7:$AP$15,0),FALSE)</f>
        <v>2279777.0695938645</v>
      </c>
      <c r="F59" s="122">
        <f>HLOOKUP($B59,Commissioned_Real!$AU$4:$BV$12,MATCH(F$11,Commissioned_Real!$AU$4:$AU$12,0),FALSE)+HLOOKUP($B59,'Commissioned Extra_Real'!$AP$7:$BQ$15,MATCH(F$11,'Commissioned Extra_Real'!$AP$7:$AP$15,0),FALSE)</f>
        <v>0</v>
      </c>
      <c r="G59" s="122">
        <f>HLOOKUP($B59,Commissioned_Real!$AU$4:$BV$12,MATCH(G$11,Commissioned_Real!$AU$4:$AU$12,0),FALSE)+HLOOKUP($B59,'Commissioned Extra_Real'!$AP$7:$BQ$15,MATCH(G$11,'Commissioned Extra_Real'!$AP$7:$AP$15,0),FALSE)</f>
        <v>0</v>
      </c>
      <c r="H59" s="122">
        <f>HLOOKUP($B59,Commissioned_Real!$AU$4:$BV$12,MATCH(H$11,Commissioned_Real!$AU$4:$AU$12,0),FALSE)+HLOOKUP($B59,'Commissioned Extra_Real'!$AP$7:$BQ$15,MATCH(H$11,'Commissioned Extra_Real'!$AP$7:$AP$15,0),FALSE)</f>
        <v>0</v>
      </c>
      <c r="I59" s="142">
        <f>HLOOKUP($B59,Commissioned_Real!$AU$4:$BV$12,MATCH(I$11,Commissioned_Real!$AU$4:$AU$12,0),FALSE)+HLOOKUP($B59,'Commissioned Extra_Real'!$AP$7:$BQ$15,MATCH(I$11,'Commissioned Extra_Real'!$AP$7:$AP$15,0),FALSE)</f>
        <v>0</v>
      </c>
      <c r="K59" s="190">
        <f t="shared" si="52"/>
        <v>-6773.0406379789938</v>
      </c>
      <c r="L59" s="122">
        <f t="shared" si="53"/>
        <v>-1717.4877385540133</v>
      </c>
      <c r="M59" s="122">
        <f t="shared" si="54"/>
        <v>-2956.5120539237801</v>
      </c>
      <c r="N59" s="122">
        <f t="shared" si="55"/>
        <v>0</v>
      </c>
      <c r="O59" s="122">
        <f t="shared" si="56"/>
        <v>0</v>
      </c>
      <c r="P59" s="122">
        <f t="shared" si="57"/>
        <v>0</v>
      </c>
      <c r="Q59" s="142">
        <f t="shared" si="58"/>
        <v>0</v>
      </c>
      <c r="S59" s="190">
        <f t="shared" si="67"/>
        <v>2290703.680055521</v>
      </c>
      <c r="T59" s="122">
        <f t="shared" si="68"/>
        <v>790211.06478786271</v>
      </c>
      <c r="U59" s="122">
        <f t="shared" si="69"/>
        <v>2276820.5575399408</v>
      </c>
      <c r="V59" s="122">
        <f t="shared" si="70"/>
        <v>0</v>
      </c>
      <c r="W59" s="122">
        <f t="shared" si="71"/>
        <v>0</v>
      </c>
      <c r="X59" s="122">
        <f t="shared" si="72"/>
        <v>0</v>
      </c>
      <c r="Y59" s="142">
        <f t="shared" si="73"/>
        <v>0</v>
      </c>
      <c r="Z59" s="82"/>
      <c r="AB59" s="193">
        <f t="shared" si="60"/>
        <v>2.2909999999999999</v>
      </c>
      <c r="AC59" s="123">
        <f t="shared" si="61"/>
        <v>0.79</v>
      </c>
      <c r="AD59" s="123">
        <f t="shared" si="62"/>
        <v>2.2770000000000001</v>
      </c>
      <c r="AE59" s="123">
        <f t="shared" si="63"/>
        <v>0</v>
      </c>
      <c r="AF59" s="123">
        <f t="shared" si="64"/>
        <v>0</v>
      </c>
      <c r="AG59" s="123">
        <f t="shared" si="65"/>
        <v>0</v>
      </c>
      <c r="AH59" s="194">
        <f t="shared" si="66"/>
        <v>0</v>
      </c>
    </row>
    <row r="60" spans="2:34" x14ac:dyDescent="0.2">
      <c r="B60" s="141" t="s">
        <v>39</v>
      </c>
      <c r="C60" s="122">
        <f>HLOOKUP($B60,Commissioned_Real!$AU$4:$BV$12,MATCH(C$11,Commissioned_Real!$AU$4:$AU$12,0),FALSE)+HLOOKUP($B60,'Commissioned Extra_Real'!$AP$7:$BQ$15,MATCH(C$11,'Commissioned Extra_Real'!$AP$7:$AP$15,0),FALSE)</f>
        <v>0</v>
      </c>
      <c r="D60" s="122">
        <f>HLOOKUP($B60,Commissioned_Real!$AU$4:$BV$12,MATCH(D$11,Commissioned_Real!$AU$4:$AU$12,0),FALSE)+HLOOKUP($B60,'Commissioned Extra_Real'!$AP$7:$BQ$15,MATCH(D$11,'Commissioned Extra_Real'!$AP$7:$AP$15,0),FALSE)</f>
        <v>0</v>
      </c>
      <c r="E60" s="122">
        <f>HLOOKUP($B60,Commissioned_Real!$AU$4:$BV$12,MATCH(E$11,Commissioned_Real!$AU$4:$AU$12,0),FALSE)+HLOOKUP($B60,'Commissioned Extra_Real'!$AP$7:$BQ$15,MATCH(E$11,'Commissioned Extra_Real'!$AP$7:$AP$15,0),FALSE)</f>
        <v>0</v>
      </c>
      <c r="F60" s="122">
        <f>HLOOKUP($B60,Commissioned_Real!$AU$4:$BV$12,MATCH(F$11,Commissioned_Real!$AU$4:$AU$12,0),FALSE)+HLOOKUP($B60,'Commissioned Extra_Real'!$AP$7:$BQ$15,MATCH(F$11,'Commissioned Extra_Real'!$AP$7:$AP$15,0),FALSE)</f>
        <v>0</v>
      </c>
      <c r="G60" s="122">
        <f>HLOOKUP($B60,Commissioned_Real!$AU$4:$BV$12,MATCH(G$11,Commissioned_Real!$AU$4:$AU$12,0),FALSE)+HLOOKUP($B60,'Commissioned Extra_Real'!$AP$7:$BQ$15,MATCH(G$11,'Commissioned Extra_Real'!$AP$7:$AP$15,0),FALSE)</f>
        <v>0</v>
      </c>
      <c r="H60" s="122">
        <f>HLOOKUP($B60,Commissioned_Real!$AU$4:$BV$12,MATCH(H$11,Commissioned_Real!$AU$4:$AU$12,0),FALSE)+HLOOKUP($B60,'Commissioned Extra_Real'!$AP$7:$BQ$15,MATCH(H$11,'Commissioned Extra_Real'!$AP$7:$AP$15,0),FALSE)</f>
        <v>0</v>
      </c>
      <c r="I60" s="142">
        <f>HLOOKUP($B60,Commissioned_Real!$AU$4:$BV$12,MATCH(I$11,Commissioned_Real!$AU$4:$AU$12,0),FALSE)+HLOOKUP($B60,'Commissioned Extra_Real'!$AP$7:$BQ$15,MATCH(I$11,'Commissioned Extra_Real'!$AP$7:$AP$15,0),FALSE)</f>
        <v>0</v>
      </c>
      <c r="K60" s="190">
        <f t="shared" si="52"/>
        <v>0</v>
      </c>
      <c r="L60" s="122">
        <f t="shared" si="53"/>
        <v>0</v>
      </c>
      <c r="M60" s="122">
        <f t="shared" si="54"/>
        <v>0</v>
      </c>
      <c r="N60" s="122">
        <f t="shared" si="55"/>
        <v>0</v>
      </c>
      <c r="O60" s="122">
        <f t="shared" si="56"/>
        <v>0</v>
      </c>
      <c r="P60" s="122">
        <f t="shared" si="57"/>
        <v>0</v>
      </c>
      <c r="Q60" s="142">
        <f t="shared" si="58"/>
        <v>0</v>
      </c>
      <c r="S60" s="190">
        <f t="shared" si="67"/>
        <v>0</v>
      </c>
      <c r="T60" s="122">
        <f t="shared" si="68"/>
        <v>0</v>
      </c>
      <c r="U60" s="122">
        <f t="shared" si="69"/>
        <v>0</v>
      </c>
      <c r="V60" s="122">
        <f t="shared" si="70"/>
        <v>0</v>
      </c>
      <c r="W60" s="122">
        <f t="shared" si="71"/>
        <v>0</v>
      </c>
      <c r="X60" s="122">
        <f t="shared" si="72"/>
        <v>0</v>
      </c>
      <c r="Y60" s="142">
        <f t="shared" si="73"/>
        <v>0</v>
      </c>
      <c r="Z60" s="82"/>
      <c r="AB60" s="193">
        <f t="shared" si="60"/>
        <v>0</v>
      </c>
      <c r="AC60" s="123">
        <f t="shared" si="61"/>
        <v>0</v>
      </c>
      <c r="AD60" s="123">
        <f t="shared" si="62"/>
        <v>0</v>
      </c>
      <c r="AE60" s="123">
        <f t="shared" si="63"/>
        <v>0</v>
      </c>
      <c r="AF60" s="123">
        <f t="shared" si="64"/>
        <v>0</v>
      </c>
      <c r="AG60" s="123">
        <f t="shared" si="65"/>
        <v>0</v>
      </c>
      <c r="AH60" s="194">
        <f t="shared" si="66"/>
        <v>0</v>
      </c>
    </row>
    <row r="61" spans="2:34" x14ac:dyDescent="0.2">
      <c r="B61" s="141" t="s">
        <v>379</v>
      </c>
      <c r="C61" s="122">
        <f>HLOOKUP($B61,Commissioned_Real!$AU$4:$BV$12,MATCH(C$11,Commissioned_Real!$AU$4:$AU$12,0),FALSE)+HLOOKUP($B61,'Commissioned Extra_Real'!$AP$7:$BQ$15,MATCH(C$11,'Commissioned Extra_Real'!$AP$7:$AP$15,0),FALSE)</f>
        <v>47772662.921825424</v>
      </c>
      <c r="D61" s="122">
        <f>HLOOKUP($B61,Commissioned_Real!$AU$4:$BV$12,MATCH(D$11,Commissioned_Real!$AU$4:$AU$12,0),FALSE)+HLOOKUP($B61,'Commissioned Extra_Real'!$AP$7:$BQ$15,MATCH(D$11,'Commissioned Extra_Real'!$AP$7:$AP$15,0),FALSE)</f>
        <v>96744555.433906272</v>
      </c>
      <c r="E61" s="122">
        <f>HLOOKUP($B61,Commissioned_Real!$AU$4:$BV$12,MATCH(E$11,Commissioned_Real!$AU$4:$AU$12,0),FALSE)+HLOOKUP($B61,'Commissioned Extra_Real'!$AP$7:$BQ$15,MATCH(E$11,'Commissioned Extra_Real'!$AP$7:$AP$15,0),FALSE)</f>
        <v>86197267.356511921</v>
      </c>
      <c r="F61" s="122">
        <f>HLOOKUP($B61,Commissioned_Real!$AU$4:$BV$12,MATCH(F$11,Commissioned_Real!$AU$4:$AU$12,0),FALSE)+HLOOKUP($B61,'Commissioned Extra_Real'!$AP$7:$BQ$15,MATCH(F$11,'Commissioned Extra_Real'!$AP$7:$AP$15,0),FALSE)</f>
        <v>7215485.1731865183</v>
      </c>
      <c r="G61" s="122">
        <f>HLOOKUP($B61,Commissioned_Real!$AU$4:$BV$12,MATCH(G$11,Commissioned_Real!$AU$4:$AU$12,0),FALSE)+HLOOKUP($B61,'Commissioned Extra_Real'!$AP$7:$BQ$15,MATCH(G$11,'Commissioned Extra_Real'!$AP$7:$AP$15,0),FALSE)</f>
        <v>15605700.889614651</v>
      </c>
      <c r="H61" s="122">
        <f>HLOOKUP($B61,Commissioned_Real!$AU$4:$BV$12,MATCH(H$11,Commissioned_Real!$AU$4:$AU$12,0),FALSE)+HLOOKUP($B61,'Commissioned Extra_Real'!$AP$7:$BQ$15,MATCH(H$11,'Commissioned Extra_Real'!$AP$7:$AP$15,0),FALSE)</f>
        <v>9664309.3105648123</v>
      </c>
      <c r="I61" s="142">
        <f>HLOOKUP($B61,Commissioned_Real!$AU$4:$BV$12,MATCH(I$11,Commissioned_Real!$AU$4:$AU$12,0),FALSE)+HLOOKUP($B61,'Commissioned Extra_Real'!$AP$7:$BQ$15,MATCH(I$11,'Commissioned Extra_Real'!$AP$7:$AP$15,0),FALSE)</f>
        <v>109333502.96912354</v>
      </c>
      <c r="K61" s="190">
        <f t="shared" si="52"/>
        <v>-140835.45850089248</v>
      </c>
      <c r="L61" s="122">
        <f t="shared" si="53"/>
        <v>-209813.86161607105</v>
      </c>
      <c r="M61" s="122">
        <f t="shared" si="54"/>
        <v>-111784.28950520931</v>
      </c>
      <c r="N61" s="122">
        <f t="shared" si="55"/>
        <v>-30308.237570640784</v>
      </c>
      <c r="O61" s="122">
        <f t="shared" si="56"/>
        <v>-55200.939108801336</v>
      </c>
      <c r="P61" s="122">
        <f t="shared" si="57"/>
        <v>-39844.831836000682</v>
      </c>
      <c r="Q61" s="142">
        <f t="shared" si="58"/>
        <v>-486318.52879347123</v>
      </c>
      <c r="S61" s="190">
        <f t="shared" si="67"/>
        <v>47631827.463324532</v>
      </c>
      <c r="T61" s="122">
        <f t="shared" si="68"/>
        <v>96534741.572290197</v>
      </c>
      <c r="U61" s="122">
        <f t="shared" si="69"/>
        <v>86085483.067006707</v>
      </c>
      <c r="V61" s="122">
        <f t="shared" si="70"/>
        <v>7185176.9356158776</v>
      </c>
      <c r="W61" s="122">
        <f t="shared" si="71"/>
        <v>15550499.950505849</v>
      </c>
      <c r="X61" s="122">
        <f t="shared" si="72"/>
        <v>9624464.4787288122</v>
      </c>
      <c r="Y61" s="142">
        <f t="shared" si="73"/>
        <v>108847184.44033007</v>
      </c>
      <c r="Z61" s="82"/>
      <c r="AB61" s="193">
        <f t="shared" si="60"/>
        <v>47.631999999999998</v>
      </c>
      <c r="AC61" s="123">
        <f t="shared" si="61"/>
        <v>96.534999999999997</v>
      </c>
      <c r="AD61" s="123">
        <f t="shared" si="62"/>
        <v>86.084999999999994</v>
      </c>
      <c r="AE61" s="123">
        <f t="shared" si="63"/>
        <v>7.1849999999999996</v>
      </c>
      <c r="AF61" s="123">
        <f t="shared" si="64"/>
        <v>15.55</v>
      </c>
      <c r="AG61" s="123">
        <f t="shared" si="65"/>
        <v>9.6240000000000006</v>
      </c>
      <c r="AH61" s="194">
        <f t="shared" si="66"/>
        <v>108.84699999999999</v>
      </c>
    </row>
    <row r="62" spans="2:34" x14ac:dyDescent="0.2">
      <c r="B62" s="141" t="s">
        <v>380</v>
      </c>
      <c r="C62" s="122">
        <f>HLOOKUP($B62,Commissioned_Real!$AU$4:$BV$12,MATCH(C$11,Commissioned_Real!$AU$4:$AU$12,0),FALSE)+HLOOKUP($B62,'Commissioned Extra_Real'!$AP$7:$BQ$15,MATCH(C$11,'Commissioned Extra_Real'!$AP$7:$AP$15,0),FALSE)</f>
        <v>2902191.3113068142</v>
      </c>
      <c r="D62" s="122">
        <f>HLOOKUP($B62,Commissioned_Real!$AU$4:$BV$12,MATCH(D$11,Commissioned_Real!$AU$4:$AU$12,0),FALSE)+HLOOKUP($B62,'Commissioned Extra_Real'!$AP$7:$BQ$15,MATCH(D$11,'Commissioned Extra_Real'!$AP$7:$AP$15,0),FALSE)</f>
        <v>3108.9445748075918</v>
      </c>
      <c r="E62" s="122">
        <f>HLOOKUP($B62,Commissioned_Real!$AU$4:$BV$12,MATCH(E$11,Commissioned_Real!$AU$4:$AU$12,0),FALSE)+HLOOKUP($B62,'Commissioned Extra_Real'!$AP$7:$BQ$15,MATCH(E$11,'Commissioned Extra_Real'!$AP$7:$AP$15,0),FALSE)</f>
        <v>130978.12772273029</v>
      </c>
      <c r="F62" s="122">
        <f>HLOOKUP($B62,Commissioned_Real!$AU$4:$BV$12,MATCH(F$11,Commissioned_Real!$AU$4:$AU$12,0),FALSE)+HLOOKUP($B62,'Commissioned Extra_Real'!$AP$7:$BQ$15,MATCH(F$11,'Commissioned Extra_Real'!$AP$7:$AP$15,0),FALSE)</f>
        <v>766.66847466618708</v>
      </c>
      <c r="G62" s="122">
        <f>HLOOKUP($B62,Commissioned_Real!$AU$4:$BV$12,MATCH(G$11,Commissioned_Real!$AU$4:$AU$12,0),FALSE)+HLOOKUP($B62,'Commissioned Extra_Real'!$AP$7:$BQ$15,MATCH(G$11,'Commissioned Extra_Real'!$AP$7:$AP$15,0),FALSE)</f>
        <v>0</v>
      </c>
      <c r="H62" s="122">
        <f>HLOOKUP($B62,Commissioned_Real!$AU$4:$BV$12,MATCH(H$11,Commissioned_Real!$AU$4:$AU$12,0),FALSE)+HLOOKUP($B62,'Commissioned Extra_Real'!$AP$7:$BQ$15,MATCH(H$11,'Commissioned Extra_Real'!$AP$7:$AP$15,0),FALSE)</f>
        <v>0</v>
      </c>
      <c r="I62" s="142">
        <f>HLOOKUP($B62,Commissioned_Real!$AU$4:$BV$12,MATCH(I$11,Commissioned_Real!$AU$4:$AU$12,0),FALSE)+HLOOKUP($B62,'Commissioned Extra_Real'!$AP$7:$BQ$15,MATCH(I$11,'Commissioned Extra_Real'!$AP$7:$AP$15,0),FALSE)</f>
        <v>4026919.4847367764</v>
      </c>
      <c r="K62" s="190">
        <f t="shared" si="52"/>
        <v>-8555.7601143994107</v>
      </c>
      <c r="L62" s="122">
        <f t="shared" si="53"/>
        <v>-6.7424948501246833</v>
      </c>
      <c r="M62" s="122">
        <f t="shared" si="54"/>
        <v>-169.85801751291669</v>
      </c>
      <c r="N62" s="122">
        <f t="shared" si="55"/>
        <v>-3.2203475872214837</v>
      </c>
      <c r="O62" s="122">
        <f t="shared" si="56"/>
        <v>0</v>
      </c>
      <c r="P62" s="122">
        <f t="shared" si="57"/>
        <v>0</v>
      </c>
      <c r="Q62" s="142">
        <f t="shared" si="58"/>
        <v>-17911.852325265816</v>
      </c>
      <c r="S62" s="190">
        <f t="shared" si="67"/>
        <v>2893635.5511924149</v>
      </c>
      <c r="T62" s="122">
        <f t="shared" si="68"/>
        <v>3102.202079957467</v>
      </c>
      <c r="U62" s="122">
        <f t="shared" si="69"/>
        <v>130808.26970521738</v>
      </c>
      <c r="V62" s="122">
        <f t="shared" si="70"/>
        <v>763.44812707896563</v>
      </c>
      <c r="W62" s="122">
        <f t="shared" si="71"/>
        <v>0</v>
      </c>
      <c r="X62" s="122">
        <f t="shared" si="72"/>
        <v>0</v>
      </c>
      <c r="Y62" s="142">
        <f t="shared" si="73"/>
        <v>4009007.6324115107</v>
      </c>
      <c r="Z62" s="82"/>
      <c r="AB62" s="193">
        <f t="shared" si="60"/>
        <v>2.8940000000000001</v>
      </c>
      <c r="AC62" s="123">
        <f t="shared" si="61"/>
        <v>3.0000000000000001E-3</v>
      </c>
      <c r="AD62" s="123">
        <f t="shared" si="62"/>
        <v>0.13100000000000001</v>
      </c>
      <c r="AE62" s="123">
        <f t="shared" si="63"/>
        <v>1E-3</v>
      </c>
      <c r="AF62" s="123">
        <f t="shared" si="64"/>
        <v>0</v>
      </c>
      <c r="AG62" s="123">
        <f t="shared" si="65"/>
        <v>0</v>
      </c>
      <c r="AH62" s="194">
        <f t="shared" si="66"/>
        <v>4.0090000000000003</v>
      </c>
    </row>
    <row r="63" spans="2:34" x14ac:dyDescent="0.2">
      <c r="B63" s="141" t="s">
        <v>381</v>
      </c>
      <c r="C63" s="122">
        <f>HLOOKUP($B63,Commissioned_Real!$AU$4:$BV$12,MATCH(C$11,Commissioned_Real!$AU$4:$AU$12,0),FALSE)+HLOOKUP($B63,'Commissioned Extra_Real'!$AP$7:$BQ$15,MATCH(C$11,'Commissioned Extra_Real'!$AP$7:$AP$15,0),FALSE)</f>
        <v>44777209.947286732</v>
      </c>
      <c r="D63" s="122">
        <f>HLOOKUP($B63,Commissioned_Real!$AU$4:$BV$12,MATCH(D$11,Commissioned_Real!$AU$4:$AU$12,0),FALSE)+HLOOKUP($B63,'Commissioned Extra_Real'!$AP$7:$BQ$15,MATCH(D$11,'Commissioned Extra_Real'!$AP$7:$AP$15,0),FALSE)</f>
        <v>5581929.3015676839</v>
      </c>
      <c r="E63" s="122">
        <f>HLOOKUP($B63,Commissioned_Real!$AU$4:$BV$12,MATCH(E$11,Commissioned_Real!$AU$4:$AU$12,0),FALSE)+HLOOKUP($B63,'Commissioned Extra_Real'!$AP$7:$BQ$15,MATCH(E$11,'Commissioned Extra_Real'!$AP$7:$AP$15,0),FALSE)</f>
        <v>31987779.127632163</v>
      </c>
      <c r="F63" s="122">
        <f>HLOOKUP($B63,Commissioned_Real!$AU$4:$BV$12,MATCH(F$11,Commissioned_Real!$AU$4:$AU$12,0),FALSE)+HLOOKUP($B63,'Commissioned Extra_Real'!$AP$7:$BQ$15,MATCH(F$11,'Commissioned Extra_Real'!$AP$7:$AP$15,0),FALSE)</f>
        <v>2326059.5543670719</v>
      </c>
      <c r="G63" s="122">
        <f>HLOOKUP($B63,Commissioned_Real!$AU$4:$BV$12,MATCH(G$11,Commissioned_Real!$AU$4:$AU$12,0),FALSE)+HLOOKUP($B63,'Commissioned Extra_Real'!$AP$7:$BQ$15,MATCH(G$11,'Commissioned Extra_Real'!$AP$7:$AP$15,0),FALSE)</f>
        <v>7020104.3050685655</v>
      </c>
      <c r="H63" s="122">
        <f>HLOOKUP($B63,Commissioned_Real!$AU$4:$BV$12,MATCH(H$11,Commissioned_Real!$AU$4:$AU$12,0),FALSE)+HLOOKUP($B63,'Commissioned Extra_Real'!$AP$7:$BQ$15,MATCH(H$11,'Commissioned Extra_Real'!$AP$7:$AP$15,0),FALSE)</f>
        <v>3201422.1051123836</v>
      </c>
      <c r="I63" s="142">
        <f>HLOOKUP($B63,Commissioned_Real!$AU$4:$BV$12,MATCH(I$11,Commissioned_Real!$AU$4:$AU$12,0),FALSE)+HLOOKUP($B63,'Commissioned Extra_Real'!$AP$7:$BQ$15,MATCH(I$11,'Commissioned Extra_Real'!$AP$7:$AP$15,0),FALSE)</f>
        <v>50590607.803595297</v>
      </c>
      <c r="K63" s="190">
        <f t="shared" si="52"/>
        <v>-132004.75978565955</v>
      </c>
      <c r="L63" s="122">
        <f t="shared" si="53"/>
        <v>-12105.757649896163</v>
      </c>
      <c r="M63" s="122">
        <f t="shared" si="54"/>
        <v>-41483.115095084169</v>
      </c>
      <c r="N63" s="122">
        <f t="shared" si="55"/>
        <v>-9770.4816634086765</v>
      </c>
      <c r="O63" s="122">
        <f t="shared" si="56"/>
        <v>-24831.717141228182</v>
      </c>
      <c r="P63" s="122">
        <f t="shared" si="57"/>
        <v>-13199.09383227338</v>
      </c>
      <c r="Q63" s="142">
        <f t="shared" si="58"/>
        <v>-225028.4614475405</v>
      </c>
      <c r="S63" s="190">
        <f t="shared" si="67"/>
        <v>44645205.187501073</v>
      </c>
      <c r="T63" s="122">
        <f t="shared" si="68"/>
        <v>5569823.5439177882</v>
      </c>
      <c r="U63" s="122">
        <f t="shared" si="69"/>
        <v>31946296.012537081</v>
      </c>
      <c r="V63" s="122">
        <f t="shared" si="70"/>
        <v>2316289.0727036633</v>
      </c>
      <c r="W63" s="122">
        <f t="shared" si="71"/>
        <v>6995272.5879273377</v>
      </c>
      <c r="X63" s="122">
        <f t="shared" si="72"/>
        <v>3188223.0112801101</v>
      </c>
      <c r="Y63" s="142">
        <f t="shared" si="73"/>
        <v>50365579.34214776</v>
      </c>
      <c r="Z63" s="82"/>
      <c r="AB63" s="193">
        <f t="shared" si="60"/>
        <v>44.645000000000003</v>
      </c>
      <c r="AC63" s="123">
        <f t="shared" si="61"/>
        <v>5.57</v>
      </c>
      <c r="AD63" s="123">
        <f t="shared" si="62"/>
        <v>31.946000000000002</v>
      </c>
      <c r="AE63" s="123">
        <f t="shared" si="63"/>
        <v>2.3159999999999998</v>
      </c>
      <c r="AF63" s="123">
        <f t="shared" si="64"/>
        <v>6.9950000000000001</v>
      </c>
      <c r="AG63" s="123">
        <f t="shared" si="65"/>
        <v>3.1880000000000002</v>
      </c>
      <c r="AH63" s="194">
        <f t="shared" si="66"/>
        <v>50.366</v>
      </c>
    </row>
    <row r="64" spans="2:34" x14ac:dyDescent="0.2">
      <c r="B64" s="141" t="s">
        <v>382</v>
      </c>
      <c r="C64" s="122">
        <f>HLOOKUP($B64,Commissioned_Real!$AU$4:$BV$12,MATCH(C$11,Commissioned_Real!$AU$4:$AU$12,0),FALSE)+HLOOKUP($B64,'Commissioned Extra_Real'!$AP$7:$BQ$15,MATCH(C$11,'Commissioned Extra_Real'!$AP$7:$AP$15,0),FALSE)</f>
        <v>1175547.7048190394</v>
      </c>
      <c r="D64" s="122">
        <f>HLOOKUP($B64,Commissioned_Real!$AU$4:$BV$12,MATCH(D$11,Commissioned_Real!$AU$4:$AU$12,0),FALSE)+HLOOKUP($B64,'Commissioned Extra_Real'!$AP$7:$BQ$15,MATCH(D$11,'Commissioned Extra_Real'!$AP$7:$AP$15,0),FALSE)</f>
        <v>4415904.3399266163</v>
      </c>
      <c r="E64" s="122">
        <f>HLOOKUP($B64,Commissioned_Real!$AU$4:$BV$12,MATCH(E$11,Commissioned_Real!$AU$4:$AU$12,0),FALSE)+HLOOKUP($B64,'Commissioned Extra_Real'!$AP$7:$BQ$15,MATCH(E$11,'Commissioned Extra_Real'!$AP$7:$AP$15,0),FALSE)</f>
        <v>904914.97565185034</v>
      </c>
      <c r="F64" s="122">
        <f>HLOOKUP($B64,Commissioned_Real!$AU$4:$BV$12,MATCH(F$11,Commissioned_Real!$AU$4:$AU$12,0),FALSE)+HLOOKUP($B64,'Commissioned Extra_Real'!$AP$7:$BQ$15,MATCH(F$11,'Commissioned Extra_Real'!$AP$7:$AP$15,0),FALSE)</f>
        <v>39916.563172182294</v>
      </c>
      <c r="G64" s="122">
        <f>HLOOKUP($B64,Commissioned_Real!$AU$4:$BV$12,MATCH(G$11,Commissioned_Real!$AU$4:$AU$12,0),FALSE)+HLOOKUP($B64,'Commissioned Extra_Real'!$AP$7:$BQ$15,MATCH(G$11,'Commissioned Extra_Real'!$AP$7:$AP$15,0),FALSE)</f>
        <v>0</v>
      </c>
      <c r="H64" s="122">
        <f>HLOOKUP($B64,Commissioned_Real!$AU$4:$BV$12,MATCH(H$11,Commissioned_Real!$AU$4:$AU$12,0),FALSE)+HLOOKUP($B64,'Commissioned Extra_Real'!$AP$7:$BQ$15,MATCH(H$11,'Commissioned Extra_Real'!$AP$7:$AP$15,0),FALSE)</f>
        <v>4385.2230911174165</v>
      </c>
      <c r="I64" s="142">
        <f>HLOOKUP($B64,Commissioned_Real!$AU$4:$BV$12,MATCH(I$11,Commissioned_Real!$AU$4:$AU$12,0),FALSE)+HLOOKUP($B64,'Commissioned Extra_Real'!$AP$7:$BQ$15,MATCH(I$11,'Commissioned Extra_Real'!$AP$7:$AP$15,0),FALSE)</f>
        <v>8881587.7739645336</v>
      </c>
      <c r="K64" s="190">
        <f t="shared" si="52"/>
        <v>-3465.55519144452</v>
      </c>
      <c r="L64" s="122">
        <f t="shared" si="53"/>
        <v>-9576.9517770966158</v>
      </c>
      <c r="M64" s="122">
        <f t="shared" si="54"/>
        <v>-1173.5323023349176</v>
      </c>
      <c r="N64" s="122">
        <f t="shared" si="55"/>
        <v>-167.66726707744269</v>
      </c>
      <c r="O64" s="122">
        <f t="shared" si="56"/>
        <v>0</v>
      </c>
      <c r="P64" s="122">
        <f t="shared" si="57"/>
        <v>-18.07976866364482</v>
      </c>
      <c r="Q64" s="142">
        <f t="shared" si="58"/>
        <v>-39505.554860016739</v>
      </c>
      <c r="S64" s="190">
        <f t="shared" si="67"/>
        <v>1172082.149627595</v>
      </c>
      <c r="T64" s="122">
        <f t="shared" si="68"/>
        <v>4406327.3881495195</v>
      </c>
      <c r="U64" s="122">
        <f t="shared" si="69"/>
        <v>903741.44334951544</v>
      </c>
      <c r="V64" s="122">
        <f t="shared" si="70"/>
        <v>39748.895905104851</v>
      </c>
      <c r="W64" s="122">
        <f t="shared" si="71"/>
        <v>0</v>
      </c>
      <c r="X64" s="122">
        <f t="shared" si="72"/>
        <v>4367.1433224537714</v>
      </c>
      <c r="Y64" s="142">
        <f t="shared" si="73"/>
        <v>8842082.2191045173</v>
      </c>
      <c r="Z64" s="82"/>
      <c r="AB64" s="193">
        <f t="shared" si="60"/>
        <v>1.1719999999999999</v>
      </c>
      <c r="AC64" s="123">
        <f t="shared" si="61"/>
        <v>4.4059999999999997</v>
      </c>
      <c r="AD64" s="123">
        <f t="shared" si="62"/>
        <v>0.90400000000000003</v>
      </c>
      <c r="AE64" s="123">
        <f t="shared" si="63"/>
        <v>0.04</v>
      </c>
      <c r="AF64" s="123">
        <f t="shared" si="64"/>
        <v>0</v>
      </c>
      <c r="AG64" s="123">
        <f t="shared" si="65"/>
        <v>4.0000000000000001E-3</v>
      </c>
      <c r="AH64" s="194">
        <f t="shared" si="66"/>
        <v>8.8420000000000005</v>
      </c>
    </row>
    <row r="65" spans="2:34" x14ac:dyDescent="0.2">
      <c r="B65" s="141" t="s">
        <v>383</v>
      </c>
      <c r="C65" s="122">
        <f>HLOOKUP($B65,Commissioned_Real!$AU$4:$BV$12,MATCH(C$11,Commissioned_Real!$AU$4:$AU$12,0),FALSE)+HLOOKUP($B65,'Commissioned Extra_Real'!$AP$7:$BQ$15,MATCH(C$11,'Commissioned Extra_Real'!$AP$7:$AP$15,0),FALSE)</f>
        <v>0</v>
      </c>
      <c r="D65" s="122">
        <f>HLOOKUP($B65,Commissioned_Real!$AU$4:$BV$12,MATCH(D$11,Commissioned_Real!$AU$4:$AU$12,0),FALSE)+HLOOKUP($B65,'Commissioned Extra_Real'!$AP$7:$BQ$15,MATCH(D$11,'Commissioned Extra_Real'!$AP$7:$AP$15,0),FALSE)</f>
        <v>0</v>
      </c>
      <c r="E65" s="122">
        <f>HLOOKUP($B65,Commissioned_Real!$AU$4:$BV$12,MATCH(E$11,Commissioned_Real!$AU$4:$AU$12,0),FALSE)+HLOOKUP($B65,'Commissioned Extra_Real'!$AP$7:$BQ$15,MATCH(E$11,'Commissioned Extra_Real'!$AP$7:$AP$15,0),FALSE)</f>
        <v>0</v>
      </c>
      <c r="F65" s="122">
        <f>HLOOKUP($B65,Commissioned_Real!$AU$4:$BV$12,MATCH(F$11,Commissioned_Real!$AU$4:$AU$12,0),FALSE)+HLOOKUP($B65,'Commissioned Extra_Real'!$AP$7:$BQ$15,MATCH(F$11,'Commissioned Extra_Real'!$AP$7:$AP$15,0),FALSE)</f>
        <v>0</v>
      </c>
      <c r="G65" s="122">
        <f>HLOOKUP($B65,Commissioned_Real!$AU$4:$BV$12,MATCH(G$11,Commissioned_Real!$AU$4:$AU$12,0),FALSE)+HLOOKUP($B65,'Commissioned Extra_Real'!$AP$7:$BQ$15,MATCH(G$11,'Commissioned Extra_Real'!$AP$7:$AP$15,0),FALSE)</f>
        <v>0</v>
      </c>
      <c r="H65" s="122">
        <f>HLOOKUP($B65,Commissioned_Real!$AU$4:$BV$12,MATCH(H$11,Commissioned_Real!$AU$4:$AU$12,0),FALSE)+HLOOKUP($B65,'Commissioned Extra_Real'!$AP$7:$BQ$15,MATCH(H$11,'Commissioned Extra_Real'!$AP$7:$AP$15,0),FALSE)</f>
        <v>0</v>
      </c>
      <c r="I65" s="142">
        <f>HLOOKUP($B65,Commissioned_Real!$AU$4:$BV$12,MATCH(I$11,Commissioned_Real!$AU$4:$AU$12,0),FALSE)+HLOOKUP($B65,'Commissioned Extra_Real'!$AP$7:$BQ$15,MATCH(I$11,'Commissioned Extra_Real'!$AP$7:$AP$15,0),FALSE)</f>
        <v>0</v>
      </c>
      <c r="K65" s="190">
        <f t="shared" si="52"/>
        <v>0</v>
      </c>
      <c r="L65" s="122">
        <f t="shared" si="53"/>
        <v>0</v>
      </c>
      <c r="M65" s="122">
        <f t="shared" si="54"/>
        <v>0</v>
      </c>
      <c r="N65" s="122">
        <f t="shared" si="55"/>
        <v>0</v>
      </c>
      <c r="O65" s="122">
        <f t="shared" si="56"/>
        <v>0</v>
      </c>
      <c r="P65" s="122">
        <f t="shared" si="57"/>
        <v>0</v>
      </c>
      <c r="Q65" s="142">
        <f t="shared" si="58"/>
        <v>0</v>
      </c>
      <c r="S65" s="190">
        <f t="shared" si="67"/>
        <v>0</v>
      </c>
      <c r="T65" s="122">
        <f t="shared" si="68"/>
        <v>0</v>
      </c>
      <c r="U65" s="122">
        <f t="shared" si="69"/>
        <v>0</v>
      </c>
      <c r="V65" s="122">
        <f t="shared" si="70"/>
        <v>0</v>
      </c>
      <c r="W65" s="122">
        <f t="shared" si="71"/>
        <v>0</v>
      </c>
      <c r="X65" s="122">
        <f t="shared" si="72"/>
        <v>0</v>
      </c>
      <c r="Y65" s="142">
        <f t="shared" si="73"/>
        <v>0</v>
      </c>
      <c r="Z65" s="82"/>
      <c r="AB65" s="193">
        <f t="shared" si="60"/>
        <v>0</v>
      </c>
      <c r="AC65" s="123">
        <f t="shared" si="61"/>
        <v>0</v>
      </c>
      <c r="AD65" s="123">
        <f t="shared" si="62"/>
        <v>0</v>
      </c>
      <c r="AE65" s="123">
        <f t="shared" si="63"/>
        <v>0</v>
      </c>
      <c r="AF65" s="123">
        <f t="shared" si="64"/>
        <v>0</v>
      </c>
      <c r="AG65" s="123">
        <f t="shared" si="65"/>
        <v>0</v>
      </c>
      <c r="AH65" s="194">
        <f t="shared" si="66"/>
        <v>0</v>
      </c>
    </row>
    <row r="66" spans="2:34" x14ac:dyDescent="0.2">
      <c r="B66" s="141" t="s">
        <v>384</v>
      </c>
      <c r="C66" s="122">
        <f>HLOOKUP($B66,Commissioned_Real!$AU$4:$BV$12,MATCH(C$11,Commissioned_Real!$AU$4:$AU$12,0),FALSE)+HLOOKUP($B66,'Commissioned Extra_Real'!$AP$7:$BQ$15,MATCH(C$11,'Commissioned Extra_Real'!$AP$7:$AP$15,0),FALSE)</f>
        <v>28642414.955228895</v>
      </c>
      <c r="D66" s="122">
        <f>HLOOKUP($B66,Commissioned_Real!$AU$4:$BV$12,MATCH(D$11,Commissioned_Real!$AU$4:$AU$12,0),FALSE)+HLOOKUP($B66,'Commissioned Extra_Real'!$AP$7:$BQ$15,MATCH(D$11,'Commissioned Extra_Real'!$AP$7:$AP$15,0),FALSE)</f>
        <v>19025781.480097104</v>
      </c>
      <c r="E66" s="122">
        <f>HLOOKUP($B66,Commissioned_Real!$AU$4:$BV$12,MATCH(E$11,Commissioned_Real!$AU$4:$AU$12,0),FALSE)+HLOOKUP($B66,'Commissioned Extra_Real'!$AP$7:$BQ$15,MATCH(E$11,'Commissioned Extra_Real'!$AP$7:$AP$15,0),FALSE)</f>
        <v>62109615.038238883</v>
      </c>
      <c r="F66" s="122">
        <f>HLOOKUP($B66,Commissioned_Real!$AU$4:$BV$12,MATCH(F$11,Commissioned_Real!$AU$4:$AU$12,0),FALSE)+HLOOKUP($B66,'Commissioned Extra_Real'!$AP$7:$BQ$15,MATCH(F$11,'Commissioned Extra_Real'!$AP$7:$AP$15,0),FALSE)</f>
        <v>3182843.7092751786</v>
      </c>
      <c r="G66" s="122">
        <f>HLOOKUP($B66,Commissioned_Real!$AU$4:$BV$12,MATCH(G$11,Commissioned_Real!$AU$4:$AU$12,0),FALSE)+HLOOKUP($B66,'Commissioned Extra_Real'!$AP$7:$BQ$15,MATCH(G$11,'Commissioned Extra_Real'!$AP$7:$AP$15,0),FALSE)</f>
        <v>50387766.687051609</v>
      </c>
      <c r="H66" s="122">
        <f>HLOOKUP($B66,Commissioned_Real!$AU$4:$BV$12,MATCH(H$11,Commissioned_Real!$AU$4:$AU$12,0),FALSE)+HLOOKUP($B66,'Commissioned Extra_Real'!$AP$7:$BQ$15,MATCH(H$11,'Commissioned Extra_Real'!$AP$7:$AP$15,0),FALSE)</f>
        <v>27080521.038300037</v>
      </c>
      <c r="I66" s="142">
        <f>HLOOKUP($B66,Commissioned_Real!$AU$4:$BV$12,MATCH(I$11,Commissioned_Real!$AU$4:$AU$12,0),FALSE)+HLOOKUP($B66,'Commissioned Extra_Real'!$AP$7:$BQ$15,MATCH(I$11,'Commissioned Extra_Real'!$AP$7:$AP$15,0),FALSE)</f>
        <v>38815151.282280438</v>
      </c>
      <c r="K66" s="190">
        <f t="shared" si="52"/>
        <v>-84438.827481596541</v>
      </c>
      <c r="L66" s="122">
        <f t="shared" si="53"/>
        <v>-41261.98797130098</v>
      </c>
      <c r="M66" s="122">
        <f t="shared" si="54"/>
        <v>-80546.395511308336</v>
      </c>
      <c r="N66" s="122">
        <f t="shared" si="55"/>
        <v>-13369.35507114762</v>
      </c>
      <c r="O66" s="122">
        <f t="shared" si="56"/>
        <v>-178233.07395129156</v>
      </c>
      <c r="P66" s="122">
        <f t="shared" si="57"/>
        <v>-111649.86261592267</v>
      </c>
      <c r="Q66" s="142">
        <f t="shared" si="58"/>
        <v>-172650.89614686076</v>
      </c>
      <c r="S66" s="190">
        <f t="shared" si="67"/>
        <v>28557976.127747297</v>
      </c>
      <c r="T66" s="122">
        <f t="shared" si="68"/>
        <v>18984519.492125802</v>
      </c>
      <c r="U66" s="122">
        <f t="shared" si="69"/>
        <v>62029068.642727576</v>
      </c>
      <c r="V66" s="122">
        <f t="shared" si="70"/>
        <v>3169474.3542040312</v>
      </c>
      <c r="W66" s="122">
        <f t="shared" si="71"/>
        <v>50209533.61310032</v>
      </c>
      <c r="X66" s="122">
        <f t="shared" si="72"/>
        <v>26968871.175684113</v>
      </c>
      <c r="Y66" s="142">
        <f t="shared" si="73"/>
        <v>38642500.386133574</v>
      </c>
      <c r="Z66" s="82"/>
      <c r="AB66" s="193">
        <f t="shared" si="60"/>
        <v>28.558</v>
      </c>
      <c r="AC66" s="123">
        <f t="shared" si="61"/>
        <v>18.984999999999999</v>
      </c>
      <c r="AD66" s="123">
        <f t="shared" si="62"/>
        <v>62.029000000000003</v>
      </c>
      <c r="AE66" s="123">
        <f t="shared" si="63"/>
        <v>3.169</v>
      </c>
      <c r="AF66" s="123">
        <f t="shared" si="64"/>
        <v>50.21</v>
      </c>
      <c r="AG66" s="123">
        <f t="shared" si="65"/>
        <v>26.969000000000001</v>
      </c>
      <c r="AH66" s="194">
        <f t="shared" si="66"/>
        <v>38.643000000000001</v>
      </c>
    </row>
    <row r="67" spans="2:34" x14ac:dyDescent="0.2">
      <c r="B67" s="141" t="s">
        <v>385</v>
      </c>
      <c r="C67" s="122">
        <f>HLOOKUP($B67,Commissioned_Real!$AU$4:$BV$12,MATCH(C$11,Commissioned_Real!$AU$4:$AU$12,0),FALSE)+HLOOKUP($B67,'Commissioned Extra_Real'!$AP$7:$BQ$15,MATCH(C$11,'Commissioned Extra_Real'!$AP$7:$AP$15,0),FALSE)</f>
        <v>1514264.1612343355</v>
      </c>
      <c r="D67" s="122">
        <f>HLOOKUP($B67,Commissioned_Real!$AU$4:$BV$12,MATCH(D$11,Commissioned_Real!$AU$4:$AU$12,0),FALSE)+HLOOKUP($B67,'Commissioned Extra_Real'!$AP$7:$BQ$15,MATCH(D$11,'Commissioned Extra_Real'!$AP$7:$AP$15,0),FALSE)</f>
        <v>318915359.72097015</v>
      </c>
      <c r="E67" s="122">
        <f>HLOOKUP($B67,Commissioned_Real!$AU$4:$BV$12,MATCH(E$11,Commissioned_Real!$AU$4:$AU$12,0),FALSE)+HLOOKUP($B67,'Commissioned Extra_Real'!$AP$7:$BQ$15,MATCH(E$11,'Commissioned Extra_Real'!$AP$7:$AP$15,0),FALSE)</f>
        <v>299222344.24847871</v>
      </c>
      <c r="F67" s="122">
        <f>HLOOKUP($B67,Commissioned_Real!$AU$4:$BV$12,MATCH(F$11,Commissioned_Real!$AU$4:$AU$12,0),FALSE)+HLOOKUP($B67,'Commissioned Extra_Real'!$AP$7:$BQ$15,MATCH(F$11,'Commissioned Extra_Real'!$AP$7:$AP$15,0),FALSE)</f>
        <v>25683912.620632038</v>
      </c>
      <c r="G67" s="122">
        <f>HLOOKUP($B67,Commissioned_Real!$AU$4:$BV$12,MATCH(G$11,Commissioned_Real!$AU$4:$AU$12,0),FALSE)+HLOOKUP($B67,'Commissioned Extra_Real'!$AP$7:$BQ$15,MATCH(G$11,'Commissioned Extra_Real'!$AP$7:$AP$15,0),FALSE)</f>
        <v>107014.31136782408</v>
      </c>
      <c r="H67" s="122">
        <f>HLOOKUP($B67,Commissioned_Real!$AU$4:$BV$12,MATCH(H$11,Commissioned_Real!$AU$4:$AU$12,0),FALSE)+HLOOKUP($B67,'Commissioned Extra_Real'!$AP$7:$BQ$15,MATCH(H$11,'Commissioned Extra_Real'!$AP$7:$AP$15,0),FALSE)</f>
        <v>4795425.4776405888</v>
      </c>
      <c r="I67" s="142">
        <f>HLOOKUP($B67,Commissioned_Real!$AU$4:$BV$12,MATCH(I$11,Commissioned_Real!$AU$4:$AU$12,0),FALSE)+HLOOKUP($B67,'Commissioned Extra_Real'!$AP$7:$BQ$15,MATCH(I$11,'Commissioned Extra_Real'!$AP$7:$AP$15,0),FALSE)</f>
        <v>57089605.983301878</v>
      </c>
      <c r="K67" s="190">
        <f t="shared" si="52"/>
        <v>-4464.1029910324733</v>
      </c>
      <c r="L67" s="122">
        <f t="shared" si="53"/>
        <v>-691644.74271059665</v>
      </c>
      <c r="M67" s="122">
        <f t="shared" si="54"/>
        <v>-388044.28703704645</v>
      </c>
      <c r="N67" s="122">
        <f t="shared" si="55"/>
        <v>-107883.82302307762</v>
      </c>
      <c r="O67" s="122">
        <f t="shared" si="56"/>
        <v>-378.5341348889221</v>
      </c>
      <c r="P67" s="122">
        <f t="shared" si="57"/>
        <v>-19770.985757852945</v>
      </c>
      <c r="Q67" s="142">
        <f t="shared" si="58"/>
        <v>-253936.19007193955</v>
      </c>
      <c r="S67" s="190">
        <f t="shared" si="67"/>
        <v>1509800.0582433031</v>
      </c>
      <c r="T67" s="122">
        <f t="shared" si="68"/>
        <v>318223714.97825956</v>
      </c>
      <c r="U67" s="122">
        <f t="shared" si="69"/>
        <v>298834299.96144164</v>
      </c>
      <c r="V67" s="122">
        <f t="shared" si="70"/>
        <v>25576028.79760896</v>
      </c>
      <c r="W67" s="122">
        <f t="shared" si="71"/>
        <v>106635.77723293516</v>
      </c>
      <c r="X67" s="122">
        <f t="shared" si="72"/>
        <v>4775654.4918827359</v>
      </c>
      <c r="Y67" s="142">
        <f t="shared" si="73"/>
        <v>56835669.793229938</v>
      </c>
      <c r="Z67" s="82"/>
      <c r="AB67" s="193">
        <f t="shared" si="60"/>
        <v>1.51</v>
      </c>
      <c r="AC67" s="123">
        <f t="shared" si="61"/>
        <v>318.22399999999999</v>
      </c>
      <c r="AD67" s="123">
        <f t="shared" si="62"/>
        <v>298.834</v>
      </c>
      <c r="AE67" s="123">
        <f t="shared" si="63"/>
        <v>25.576000000000001</v>
      </c>
      <c r="AF67" s="123">
        <f t="shared" si="64"/>
        <v>0.107</v>
      </c>
      <c r="AG67" s="123">
        <f t="shared" si="65"/>
        <v>4.7759999999999998</v>
      </c>
      <c r="AH67" s="194">
        <f t="shared" si="66"/>
        <v>56.835999999999999</v>
      </c>
    </row>
    <row r="68" spans="2:34" x14ac:dyDescent="0.2">
      <c r="B68" s="141" t="s">
        <v>386</v>
      </c>
      <c r="C68" s="122">
        <f>HLOOKUP($B68,Commissioned_Real!$AU$4:$BV$12,MATCH(C$11,Commissioned_Real!$AU$4:$AU$12,0),FALSE)+HLOOKUP($B68,'Commissioned Extra_Real'!$AP$7:$BQ$15,MATCH(C$11,'Commissioned Extra_Real'!$AP$7:$AP$15,0),FALSE)</f>
        <v>748685.80240732222</v>
      </c>
      <c r="D68" s="122">
        <f>HLOOKUP($B68,Commissioned_Real!$AU$4:$BV$12,MATCH(D$11,Commissioned_Real!$AU$4:$AU$12,0),FALSE)+HLOOKUP($B68,'Commissioned Extra_Real'!$AP$7:$BQ$15,MATCH(D$11,'Commissioned Extra_Real'!$AP$7:$AP$15,0),FALSE)</f>
        <v>149016.25924035019</v>
      </c>
      <c r="E68" s="122">
        <f>HLOOKUP($B68,Commissioned_Real!$AU$4:$BV$12,MATCH(E$11,Commissioned_Real!$AU$4:$AU$12,0),FALSE)+HLOOKUP($B68,'Commissioned Extra_Real'!$AP$7:$BQ$15,MATCH(E$11,'Commissioned Extra_Real'!$AP$7:$AP$15,0),FALSE)</f>
        <v>0</v>
      </c>
      <c r="F68" s="122">
        <f>HLOOKUP($B68,Commissioned_Real!$AU$4:$BV$12,MATCH(F$11,Commissioned_Real!$AU$4:$AU$12,0),FALSE)+HLOOKUP($B68,'Commissioned Extra_Real'!$AP$7:$BQ$15,MATCH(F$11,'Commissioned Extra_Real'!$AP$7:$AP$15,0),FALSE)</f>
        <v>191830.84035215867</v>
      </c>
      <c r="G68" s="122">
        <f>HLOOKUP($B68,Commissioned_Real!$AU$4:$BV$12,MATCH(G$11,Commissioned_Real!$AU$4:$AU$12,0),FALSE)+HLOOKUP($B68,'Commissioned Extra_Real'!$AP$7:$BQ$15,MATCH(G$11,'Commissioned Extra_Real'!$AP$7:$AP$15,0),FALSE)</f>
        <v>104041.97855452036</v>
      </c>
      <c r="H68" s="122">
        <f>HLOOKUP($B68,Commissioned_Real!$AU$4:$BV$12,MATCH(H$11,Commissioned_Real!$AU$4:$AU$12,0),FALSE)+HLOOKUP($B68,'Commissioned Extra_Real'!$AP$7:$BQ$15,MATCH(H$11,'Commissioned Extra_Real'!$AP$7:$AP$15,0),FALSE)</f>
        <v>619815.79026660591</v>
      </c>
      <c r="I68" s="142">
        <f>HLOOKUP($B68,Commissioned_Real!$AU$4:$BV$12,MATCH(I$11,Commissioned_Real!$AU$4:$AU$12,0),FALSE)+HLOOKUP($B68,'Commissioned Extra_Real'!$AP$7:$BQ$15,MATCH(I$11,'Commissioned Extra_Real'!$AP$7:$AP$15,0),FALSE)</f>
        <v>0</v>
      </c>
      <c r="K68" s="190">
        <f t="shared" si="52"/>
        <v>-2207.1515759480885</v>
      </c>
      <c r="L68" s="122">
        <f t="shared" si="53"/>
        <v>-323.17763676281942</v>
      </c>
      <c r="M68" s="122">
        <f t="shared" si="54"/>
        <v>0</v>
      </c>
      <c r="N68" s="122">
        <f t="shared" si="55"/>
        <v>-805.77460049041633</v>
      </c>
      <c r="O68" s="122">
        <f t="shared" si="56"/>
        <v>-368.02031280564353</v>
      </c>
      <c r="P68" s="122">
        <f t="shared" si="57"/>
        <v>-2555.4289643309689</v>
      </c>
      <c r="Q68" s="142">
        <f t="shared" si="58"/>
        <v>0</v>
      </c>
      <c r="S68" s="190">
        <f t="shared" si="67"/>
        <v>746478.65083137411</v>
      </c>
      <c r="T68" s="122">
        <f t="shared" si="68"/>
        <v>148693.08160358737</v>
      </c>
      <c r="U68" s="122">
        <f t="shared" si="69"/>
        <v>0</v>
      </c>
      <c r="V68" s="122">
        <f t="shared" si="70"/>
        <v>191025.06575166827</v>
      </c>
      <c r="W68" s="122">
        <f t="shared" si="71"/>
        <v>103673.95824171472</v>
      </c>
      <c r="X68" s="122">
        <f t="shared" si="72"/>
        <v>617260.36130227498</v>
      </c>
      <c r="Y68" s="142">
        <f t="shared" si="73"/>
        <v>0</v>
      </c>
      <c r="Z68" s="82"/>
      <c r="AB68" s="193">
        <f t="shared" si="60"/>
        <v>0.746</v>
      </c>
      <c r="AC68" s="123">
        <f t="shared" si="61"/>
        <v>0.14899999999999999</v>
      </c>
      <c r="AD68" s="123">
        <f t="shared" si="62"/>
        <v>0</v>
      </c>
      <c r="AE68" s="123">
        <f t="shared" si="63"/>
        <v>0.191</v>
      </c>
      <c r="AF68" s="123">
        <f t="shared" si="64"/>
        <v>0.104</v>
      </c>
      <c r="AG68" s="123">
        <f t="shared" si="65"/>
        <v>0.61699999999999999</v>
      </c>
      <c r="AH68" s="194">
        <f t="shared" si="66"/>
        <v>0</v>
      </c>
    </row>
    <row r="69" spans="2:34" x14ac:dyDescent="0.2">
      <c r="B69" s="141" t="s">
        <v>387</v>
      </c>
      <c r="C69" s="122">
        <f>HLOOKUP($B69,Commissioned_Real!$AU$4:$BV$12,MATCH(C$11,Commissioned_Real!$AU$4:$AU$12,0),FALSE)+HLOOKUP($B69,'Commissioned Extra_Real'!$AP$7:$BQ$15,MATCH(C$11,'Commissioned Extra_Real'!$AP$7:$AP$15,0),FALSE)</f>
        <v>0</v>
      </c>
      <c r="D69" s="122">
        <f>HLOOKUP($B69,Commissioned_Real!$AU$4:$BV$12,MATCH(D$11,Commissioned_Real!$AU$4:$AU$12,0),FALSE)+HLOOKUP($B69,'Commissioned Extra_Real'!$AP$7:$BQ$15,MATCH(D$11,'Commissioned Extra_Real'!$AP$7:$AP$15,0),FALSE)</f>
        <v>0</v>
      </c>
      <c r="E69" s="122">
        <f>HLOOKUP($B69,Commissioned_Real!$AU$4:$BV$12,MATCH(E$11,Commissioned_Real!$AU$4:$AU$12,0),FALSE)+HLOOKUP($B69,'Commissioned Extra_Real'!$AP$7:$BQ$15,MATCH(E$11,'Commissioned Extra_Real'!$AP$7:$AP$15,0),FALSE)</f>
        <v>0</v>
      </c>
      <c r="F69" s="122">
        <f>HLOOKUP($B69,Commissioned_Real!$AU$4:$BV$12,MATCH(F$11,Commissioned_Real!$AU$4:$AU$12,0),FALSE)+HLOOKUP($B69,'Commissioned Extra_Real'!$AP$7:$BQ$15,MATCH(F$11,'Commissioned Extra_Real'!$AP$7:$AP$15,0),FALSE)</f>
        <v>0</v>
      </c>
      <c r="G69" s="122">
        <f>HLOOKUP($B69,Commissioned_Real!$AU$4:$BV$12,MATCH(G$11,Commissioned_Real!$AU$4:$AU$12,0),FALSE)+HLOOKUP($B69,'Commissioned Extra_Real'!$AP$7:$BQ$15,MATCH(G$11,'Commissioned Extra_Real'!$AP$7:$AP$15,0),FALSE)</f>
        <v>0</v>
      </c>
      <c r="H69" s="122">
        <f>HLOOKUP($B69,Commissioned_Real!$AU$4:$BV$12,MATCH(H$11,Commissioned_Real!$AU$4:$AU$12,0),FALSE)+HLOOKUP($B69,'Commissioned Extra_Real'!$AP$7:$BQ$15,MATCH(H$11,'Commissioned Extra_Real'!$AP$7:$AP$15,0),FALSE)</f>
        <v>0</v>
      </c>
      <c r="I69" s="142">
        <f>HLOOKUP($B69,Commissioned_Real!$AU$4:$BV$12,MATCH(I$11,Commissioned_Real!$AU$4:$AU$12,0),FALSE)+HLOOKUP($B69,'Commissioned Extra_Real'!$AP$7:$BQ$15,MATCH(I$11,'Commissioned Extra_Real'!$AP$7:$AP$15,0),FALSE)</f>
        <v>0</v>
      </c>
      <c r="K69" s="190">
        <f t="shared" si="52"/>
        <v>0</v>
      </c>
      <c r="L69" s="122">
        <f t="shared" si="53"/>
        <v>0</v>
      </c>
      <c r="M69" s="122">
        <f t="shared" si="54"/>
        <v>0</v>
      </c>
      <c r="N69" s="122">
        <f t="shared" si="55"/>
        <v>0</v>
      </c>
      <c r="O69" s="122">
        <f t="shared" si="56"/>
        <v>0</v>
      </c>
      <c r="P69" s="122">
        <f t="shared" si="57"/>
        <v>0</v>
      </c>
      <c r="Q69" s="142">
        <f t="shared" si="58"/>
        <v>0</v>
      </c>
      <c r="S69" s="190">
        <f t="shared" si="67"/>
        <v>0</v>
      </c>
      <c r="T69" s="122">
        <f t="shared" si="68"/>
        <v>0</v>
      </c>
      <c r="U69" s="122">
        <f t="shared" si="69"/>
        <v>0</v>
      </c>
      <c r="V69" s="122">
        <f t="shared" si="70"/>
        <v>0</v>
      </c>
      <c r="W69" s="122">
        <f t="shared" si="71"/>
        <v>0</v>
      </c>
      <c r="X69" s="122">
        <f t="shared" si="72"/>
        <v>0</v>
      </c>
      <c r="Y69" s="142">
        <f t="shared" si="73"/>
        <v>0</v>
      </c>
      <c r="Z69" s="82"/>
      <c r="AB69" s="193">
        <f t="shared" si="60"/>
        <v>0</v>
      </c>
      <c r="AC69" s="123">
        <f t="shared" si="61"/>
        <v>0</v>
      </c>
      <c r="AD69" s="123">
        <f t="shared" si="62"/>
        <v>0</v>
      </c>
      <c r="AE69" s="123">
        <f t="shared" si="63"/>
        <v>0</v>
      </c>
      <c r="AF69" s="123">
        <f t="shared" si="64"/>
        <v>0</v>
      </c>
      <c r="AG69" s="123">
        <f t="shared" si="65"/>
        <v>0</v>
      </c>
      <c r="AH69" s="194">
        <f t="shared" si="66"/>
        <v>0</v>
      </c>
    </row>
    <row r="70" spans="2:34" x14ac:dyDescent="0.2">
      <c r="B70" s="141" t="s">
        <v>388</v>
      </c>
      <c r="C70" s="122">
        <f>HLOOKUP($B70,Commissioned_Real!$AU$4:$BV$12,MATCH(C$11,Commissioned_Real!$AU$4:$AU$12,0),FALSE)+HLOOKUP($B70,'Commissioned Extra_Real'!$AP$7:$BQ$15,MATCH(C$11,'Commissioned Extra_Real'!$AP$7:$AP$15,0),FALSE)</f>
        <v>378731.19367100194</v>
      </c>
      <c r="D70" s="122">
        <f>HLOOKUP($B70,Commissioned_Real!$AU$4:$BV$12,MATCH(D$11,Commissioned_Real!$AU$4:$AU$12,0),FALSE)+HLOOKUP($B70,'Commissioned Extra_Real'!$AP$7:$BQ$15,MATCH(D$11,'Commissioned Extra_Real'!$AP$7:$AP$15,0),FALSE)</f>
        <v>766410.90454053076</v>
      </c>
      <c r="E70" s="122">
        <f>HLOOKUP($B70,Commissioned_Real!$AU$4:$BV$12,MATCH(E$11,Commissioned_Real!$AU$4:$AU$12,0),FALSE)+HLOOKUP($B70,'Commissioned Extra_Real'!$AP$7:$BQ$15,MATCH(E$11,'Commissioned Extra_Real'!$AP$7:$AP$15,0),FALSE)</f>
        <v>0</v>
      </c>
      <c r="F70" s="122">
        <f>HLOOKUP($B70,Commissioned_Real!$AU$4:$BV$12,MATCH(F$11,Commissioned_Real!$AU$4:$AU$12,0),FALSE)+HLOOKUP($B70,'Commissioned Extra_Real'!$AP$7:$BQ$15,MATCH(F$11,'Commissioned Extra_Real'!$AP$7:$AP$15,0),FALSE)</f>
        <v>281917.07567846566</v>
      </c>
      <c r="G70" s="122">
        <f>HLOOKUP($B70,Commissioned_Real!$AU$4:$BV$12,MATCH(G$11,Commissioned_Real!$AU$4:$AU$12,0),FALSE)+HLOOKUP($B70,'Commissioned Extra_Real'!$AP$7:$BQ$15,MATCH(G$11,'Commissioned Extra_Real'!$AP$7:$AP$15,0),FALSE)</f>
        <v>0</v>
      </c>
      <c r="H70" s="122">
        <f>HLOOKUP($B70,Commissioned_Real!$AU$4:$BV$12,MATCH(H$11,Commissioned_Real!$AU$4:$AU$12,0),FALSE)+HLOOKUP($B70,'Commissioned Extra_Real'!$AP$7:$BQ$15,MATCH(H$11,'Commissioned Extra_Real'!$AP$7:$AP$15,0),FALSE)</f>
        <v>0</v>
      </c>
      <c r="I70" s="142">
        <f>HLOOKUP($B70,Commissioned_Real!$AU$4:$BV$12,MATCH(I$11,Commissioned_Real!$AU$4:$AU$12,0),FALSE)+HLOOKUP($B70,'Commissioned Extra_Real'!$AP$7:$BQ$15,MATCH(I$11,'Commissioned Extra_Real'!$AP$7:$AP$15,0),FALSE)</f>
        <v>0</v>
      </c>
      <c r="K70" s="190">
        <f t="shared" si="52"/>
        <v>-1116.5126255684922</v>
      </c>
      <c r="L70" s="122">
        <f t="shared" si="53"/>
        <v>-1662.1465750201544</v>
      </c>
      <c r="M70" s="122">
        <f t="shared" si="54"/>
        <v>0</v>
      </c>
      <c r="N70" s="122">
        <f t="shared" si="55"/>
        <v>-1184.1767393043999</v>
      </c>
      <c r="O70" s="122">
        <f t="shared" si="56"/>
        <v>0</v>
      </c>
      <c r="P70" s="122">
        <f t="shared" si="57"/>
        <v>0</v>
      </c>
      <c r="Q70" s="142">
        <f t="shared" si="58"/>
        <v>0</v>
      </c>
      <c r="S70" s="190">
        <f t="shared" si="67"/>
        <v>377614.68104543345</v>
      </c>
      <c r="T70" s="122">
        <f t="shared" si="68"/>
        <v>764748.75796551059</v>
      </c>
      <c r="U70" s="122">
        <f t="shared" si="69"/>
        <v>0</v>
      </c>
      <c r="V70" s="122">
        <f t="shared" si="70"/>
        <v>280732.89893916127</v>
      </c>
      <c r="W70" s="122">
        <f t="shared" si="71"/>
        <v>0</v>
      </c>
      <c r="X70" s="122">
        <f t="shared" si="72"/>
        <v>0</v>
      </c>
      <c r="Y70" s="142">
        <f t="shared" si="73"/>
        <v>0</v>
      </c>
      <c r="Z70" s="82"/>
      <c r="AB70" s="193">
        <f t="shared" si="60"/>
        <v>0.378</v>
      </c>
      <c r="AC70" s="123">
        <f t="shared" si="61"/>
        <v>0.76500000000000001</v>
      </c>
      <c r="AD70" s="123">
        <f t="shared" si="62"/>
        <v>0</v>
      </c>
      <c r="AE70" s="123">
        <f t="shared" si="63"/>
        <v>0.28100000000000003</v>
      </c>
      <c r="AF70" s="123">
        <f t="shared" si="64"/>
        <v>0</v>
      </c>
      <c r="AG70" s="123">
        <f t="shared" si="65"/>
        <v>0</v>
      </c>
      <c r="AH70" s="194">
        <f t="shared" si="66"/>
        <v>0</v>
      </c>
    </row>
    <row r="71" spans="2:34" x14ac:dyDescent="0.2">
      <c r="B71" s="141" t="s">
        <v>1214</v>
      </c>
      <c r="C71" s="122">
        <f>HLOOKUP($B71,Commissioned_Real!$AU$4:$BV$12,MATCH(C$11,Commissioned_Real!$AU$4:$AU$12,0),FALSE)+HLOOKUP($B71,'Commissioned Extra_Real'!$AP$7:$BQ$15,MATCH(C$11,'Commissioned Extra_Real'!$AP$7:$AP$15,0),FALSE)</f>
        <v>0</v>
      </c>
      <c r="D71" s="122">
        <f>HLOOKUP($B71,Commissioned_Real!$AU$4:$BV$12,MATCH(D$11,Commissioned_Real!$AU$4:$AU$12,0),FALSE)+HLOOKUP($B71,'Commissioned Extra_Real'!$AP$7:$BQ$15,MATCH(D$11,'Commissioned Extra_Real'!$AP$7:$AP$15,0),FALSE)</f>
        <v>63191635.096510254</v>
      </c>
      <c r="E71" s="122">
        <f>HLOOKUP($B71,Commissioned_Real!$AU$4:$BV$12,MATCH(E$11,Commissioned_Real!$AU$4:$AU$12,0),FALSE)+HLOOKUP($B71,'Commissioned Extra_Real'!$AP$7:$BQ$15,MATCH(E$11,'Commissioned Extra_Real'!$AP$7:$AP$15,0),FALSE)</f>
        <v>0</v>
      </c>
      <c r="F71" s="122">
        <f>HLOOKUP($B71,Commissioned_Real!$AU$4:$BV$12,MATCH(F$11,Commissioned_Real!$AU$4:$AU$12,0),FALSE)+HLOOKUP($B71,'Commissioned Extra_Real'!$AP$7:$BQ$15,MATCH(F$11,'Commissioned Extra_Real'!$AP$7:$AP$15,0),FALSE)</f>
        <v>0</v>
      </c>
      <c r="G71" s="122">
        <f>HLOOKUP($B71,Commissioned_Real!$AU$4:$BV$12,MATCH(G$11,Commissioned_Real!$AU$4:$AU$12,0),FALSE)+HLOOKUP($B71,'Commissioned Extra_Real'!$AP$7:$BQ$15,MATCH(G$11,'Commissioned Extra_Real'!$AP$7:$AP$15,0),FALSE)</f>
        <v>27164566.074968934</v>
      </c>
      <c r="H71" s="122">
        <f>HLOOKUP($B71,Commissioned_Real!$AU$4:$BV$12,MATCH(H$11,Commissioned_Real!$AU$4:$AU$12,0),FALSE)+HLOOKUP($B71,'Commissioned Extra_Real'!$AP$7:$BQ$15,MATCH(H$11,'Commissioned Extra_Real'!$AP$7:$AP$15,0),FALSE)</f>
        <v>0</v>
      </c>
      <c r="I71" s="142">
        <f>HLOOKUP($B71,Commissioned_Real!$AU$4:$BV$12,MATCH(I$11,Commissioned_Real!$AU$4:$AU$12,0),FALSE)+HLOOKUP($B71,'Commissioned Extra_Real'!$AP$7:$BQ$15,MATCH(I$11,'Commissioned Extra_Real'!$AP$7:$AP$15,0),FALSE)</f>
        <v>0</v>
      </c>
      <c r="K71" s="190">
        <f t="shared" si="52"/>
        <v>0</v>
      </c>
      <c r="L71" s="122">
        <f t="shared" si="53"/>
        <v>-137046.27533784433</v>
      </c>
      <c r="M71" s="122">
        <f t="shared" si="54"/>
        <v>0</v>
      </c>
      <c r="N71" s="122">
        <f t="shared" si="55"/>
        <v>0</v>
      </c>
      <c r="O71" s="122">
        <f t="shared" si="56"/>
        <v>-96087.293254433112</v>
      </c>
      <c r="P71" s="122">
        <f t="shared" si="57"/>
        <v>0</v>
      </c>
      <c r="Q71" s="142">
        <f t="shared" si="58"/>
        <v>0</v>
      </c>
      <c r="S71" s="190">
        <f t="shared" si="67"/>
        <v>0</v>
      </c>
      <c r="T71" s="122">
        <f t="shared" si="68"/>
        <v>63054588.821172409</v>
      </c>
      <c r="U71" s="122">
        <f t="shared" si="69"/>
        <v>0</v>
      </c>
      <c r="V71" s="122">
        <f t="shared" si="70"/>
        <v>0</v>
      </c>
      <c r="W71" s="122">
        <f t="shared" si="71"/>
        <v>27068478.781714503</v>
      </c>
      <c r="X71" s="122">
        <f t="shared" si="72"/>
        <v>0</v>
      </c>
      <c r="Y71" s="142">
        <f t="shared" si="73"/>
        <v>0</v>
      </c>
      <c r="Z71" s="82"/>
      <c r="AB71" s="193">
        <f t="shared" si="60"/>
        <v>0</v>
      </c>
      <c r="AC71" s="123">
        <f t="shared" si="61"/>
        <v>63.055</v>
      </c>
      <c r="AD71" s="123">
        <f t="shared" si="62"/>
        <v>0</v>
      </c>
      <c r="AE71" s="123">
        <f t="shared" si="63"/>
        <v>0</v>
      </c>
      <c r="AF71" s="123">
        <f t="shared" si="64"/>
        <v>27.068000000000001</v>
      </c>
      <c r="AG71" s="123">
        <f t="shared" si="65"/>
        <v>0</v>
      </c>
      <c r="AH71" s="194">
        <f t="shared" si="66"/>
        <v>0</v>
      </c>
    </row>
    <row r="72" spans="2:34" x14ac:dyDescent="0.2">
      <c r="B72" s="141" t="s">
        <v>1213</v>
      </c>
      <c r="C72" s="122">
        <f>HLOOKUP($B72,Commissioned_Real!$AU$4:$BV$12,MATCH(C$11,Commissioned_Real!$AU$4:$AU$12,0),FALSE)+HLOOKUP($B72,'Commissioned Extra_Real'!$AP$7:$BQ$15,MATCH(C$11,'Commissioned Extra_Real'!$AP$7:$AP$15,0),FALSE)</f>
        <v>0</v>
      </c>
      <c r="D72" s="122">
        <f>HLOOKUP($B72,Commissioned_Real!$AU$4:$BV$12,MATCH(D$11,Commissioned_Real!$AU$4:$AU$12,0),FALSE)+HLOOKUP($B72,'Commissioned Extra_Real'!$AP$7:$BQ$15,MATCH(D$11,'Commissioned Extra_Real'!$AP$7:$AP$15,0),FALSE)</f>
        <v>0</v>
      </c>
      <c r="E72" s="122">
        <f>HLOOKUP($B72,Commissioned_Real!$AU$4:$BV$12,MATCH(E$11,Commissioned_Real!$AU$4:$AU$12,0),FALSE)+HLOOKUP($B72,'Commissioned Extra_Real'!$AP$7:$BQ$15,MATCH(E$11,'Commissioned Extra_Real'!$AP$7:$AP$15,0),FALSE)</f>
        <v>0</v>
      </c>
      <c r="F72" s="122">
        <f>HLOOKUP($B72,Commissioned_Real!$AU$4:$BV$12,MATCH(F$11,Commissioned_Real!$AU$4:$AU$12,0),FALSE)+HLOOKUP($B72,'Commissioned Extra_Real'!$AP$7:$BQ$15,MATCH(F$11,'Commissioned Extra_Real'!$AP$7:$AP$15,0),FALSE)</f>
        <v>0</v>
      </c>
      <c r="G72" s="122">
        <f>HLOOKUP($B72,Commissioned_Real!$AU$4:$BV$12,MATCH(G$11,Commissioned_Real!$AU$4:$AU$12,0),FALSE)+HLOOKUP($B72,'Commissioned Extra_Real'!$AP$7:$BQ$15,MATCH(G$11,'Commissioned Extra_Real'!$AP$7:$AP$15,0),FALSE)</f>
        <v>0</v>
      </c>
      <c r="H72" s="122">
        <f>HLOOKUP($B72,Commissioned_Real!$AU$4:$BV$12,MATCH(H$11,Commissioned_Real!$AU$4:$AU$12,0),FALSE)+HLOOKUP($B72,'Commissioned Extra_Real'!$AP$7:$BQ$15,MATCH(H$11,'Commissioned Extra_Real'!$AP$7:$AP$15,0),FALSE)</f>
        <v>0</v>
      </c>
      <c r="I72" s="142">
        <f>HLOOKUP($B72,Commissioned_Real!$AU$4:$BV$12,MATCH(I$11,Commissioned_Real!$AU$4:$AU$12,0),FALSE)+HLOOKUP($B72,'Commissioned Extra_Real'!$AP$7:$BQ$15,MATCH(I$11,'Commissioned Extra_Real'!$AP$7:$AP$15,0),FALSE)</f>
        <v>33579126.034924373</v>
      </c>
      <c r="K72" s="190">
        <f t="shared" si="52"/>
        <v>0</v>
      </c>
      <c r="L72" s="122">
        <f t="shared" si="53"/>
        <v>0</v>
      </c>
      <c r="M72" s="122">
        <f t="shared" si="54"/>
        <v>0</v>
      </c>
      <c r="N72" s="122">
        <f t="shared" si="55"/>
        <v>0</v>
      </c>
      <c r="O72" s="122">
        <f t="shared" si="56"/>
        <v>0</v>
      </c>
      <c r="P72" s="122">
        <f t="shared" si="57"/>
        <v>0</v>
      </c>
      <c r="Q72" s="142">
        <f t="shared" si="58"/>
        <v>-149360.90702304401</v>
      </c>
      <c r="S72" s="190">
        <f t="shared" si="67"/>
        <v>0</v>
      </c>
      <c r="T72" s="122">
        <f t="shared" si="68"/>
        <v>0</v>
      </c>
      <c r="U72" s="122">
        <f t="shared" si="69"/>
        <v>0</v>
      </c>
      <c r="V72" s="122">
        <f t="shared" si="70"/>
        <v>0</v>
      </c>
      <c r="W72" s="122">
        <f t="shared" si="71"/>
        <v>0</v>
      </c>
      <c r="X72" s="122">
        <f t="shared" si="72"/>
        <v>0</v>
      </c>
      <c r="Y72" s="142">
        <f t="shared" si="73"/>
        <v>33429765.127901331</v>
      </c>
      <c r="Z72" s="82"/>
      <c r="AB72" s="193">
        <f t="shared" si="60"/>
        <v>0</v>
      </c>
      <c r="AC72" s="123">
        <f t="shared" si="61"/>
        <v>0</v>
      </c>
      <c r="AD72" s="123">
        <f t="shared" si="62"/>
        <v>0</v>
      </c>
      <c r="AE72" s="123">
        <f t="shared" si="63"/>
        <v>0</v>
      </c>
      <c r="AF72" s="123">
        <f t="shared" si="64"/>
        <v>0</v>
      </c>
      <c r="AG72" s="123">
        <f t="shared" si="65"/>
        <v>0</v>
      </c>
      <c r="AH72" s="194">
        <f t="shared" si="66"/>
        <v>33.43</v>
      </c>
    </row>
    <row r="73" spans="2:34" x14ac:dyDescent="0.2">
      <c r="B73" s="141" t="s">
        <v>1579</v>
      </c>
      <c r="C73" s="122">
        <f>HLOOKUP($B73,Commissioned_Real!$AU$4:$BV$12,MATCH(C$11,Commissioned_Real!$AU$4:$AU$12,0),FALSE)+HLOOKUP($B73,'Commissioned Extra_Real'!$AP$7:$BQ$15,MATCH(C$11,'Commissioned Extra_Real'!$AP$7:$AP$15,0),FALSE)</f>
        <v>0</v>
      </c>
      <c r="D73" s="122">
        <f>HLOOKUP($B73,Commissioned_Real!$AU$4:$BV$12,MATCH(D$11,Commissioned_Real!$AU$4:$AU$12,0),FALSE)+HLOOKUP($B73,'Commissioned Extra_Real'!$AP$7:$BQ$15,MATCH(D$11,'Commissioned Extra_Real'!$AP$7:$AP$15,0),FALSE)</f>
        <v>0</v>
      </c>
      <c r="E73" s="122">
        <f>HLOOKUP($B73,Commissioned_Real!$AU$4:$BV$12,MATCH(E$11,Commissioned_Real!$AU$4:$AU$12,0),FALSE)+HLOOKUP($B73,'Commissioned Extra_Real'!$AP$7:$BQ$15,MATCH(E$11,'Commissioned Extra_Real'!$AP$7:$AP$15,0),FALSE)</f>
        <v>2429107.0873468323</v>
      </c>
      <c r="F73" s="122">
        <f>HLOOKUP($B73,Commissioned_Real!$AU$4:$BV$12,MATCH(F$11,Commissioned_Real!$AU$4:$AU$12,0),FALSE)+HLOOKUP($B73,'Commissioned Extra_Real'!$AP$7:$BQ$15,MATCH(F$11,'Commissioned Extra_Real'!$AP$7:$AP$15,0),FALSE)</f>
        <v>0</v>
      </c>
      <c r="G73" s="122">
        <f>HLOOKUP($B73,Commissioned_Real!$AU$4:$BV$12,MATCH(G$11,Commissioned_Real!$AU$4:$AU$12,0),FALSE)+HLOOKUP($B73,'Commissioned Extra_Real'!$AP$7:$BQ$15,MATCH(G$11,'Commissioned Extra_Real'!$AP$7:$AP$15,0),FALSE)</f>
        <v>0</v>
      </c>
      <c r="H73" s="122">
        <f>HLOOKUP($B73,Commissioned_Real!$AU$4:$BV$12,MATCH(H$11,Commissioned_Real!$AU$4:$AU$12,0),FALSE)+HLOOKUP($B73,'Commissioned Extra_Real'!$AP$7:$BQ$15,MATCH(H$11,'Commissioned Extra_Real'!$AP$7:$AP$15,0),FALSE)</f>
        <v>0</v>
      </c>
      <c r="I73" s="142">
        <f>HLOOKUP($B73,Commissioned_Real!$AU$4:$BV$12,MATCH(I$11,Commissioned_Real!$AU$4:$AU$12,0),FALSE)+HLOOKUP($B73,'Commissioned Extra_Real'!$AP$7:$BQ$15,MATCH(I$11,'Commissioned Extra_Real'!$AP$7:$AP$15,0),FALSE)</f>
        <v>0</v>
      </c>
      <c r="K73" s="190">
        <f t="shared" si="52"/>
        <v>0</v>
      </c>
      <c r="L73" s="122">
        <f t="shared" si="53"/>
        <v>0</v>
      </c>
      <c r="M73" s="122">
        <f t="shared" si="54"/>
        <v>-3150.1695844725687</v>
      </c>
      <c r="N73" s="122">
        <f t="shared" si="55"/>
        <v>0</v>
      </c>
      <c r="O73" s="122">
        <f t="shared" si="56"/>
        <v>0</v>
      </c>
      <c r="P73" s="122">
        <f t="shared" si="57"/>
        <v>0</v>
      </c>
      <c r="Q73" s="142">
        <f t="shared" si="58"/>
        <v>0</v>
      </c>
      <c r="S73" s="190">
        <f t="shared" si="67"/>
        <v>0</v>
      </c>
      <c r="T73" s="122">
        <f t="shared" si="68"/>
        <v>0</v>
      </c>
      <c r="U73" s="122">
        <f t="shared" si="69"/>
        <v>2425956.9177623596</v>
      </c>
      <c r="V73" s="122">
        <f t="shared" si="70"/>
        <v>0</v>
      </c>
      <c r="W73" s="122">
        <f t="shared" si="71"/>
        <v>0</v>
      </c>
      <c r="X73" s="122">
        <f t="shared" si="72"/>
        <v>0</v>
      </c>
      <c r="Y73" s="142">
        <f t="shared" si="73"/>
        <v>0</v>
      </c>
      <c r="Z73" s="82"/>
      <c r="AB73" s="193">
        <f t="shared" si="60"/>
        <v>0</v>
      </c>
      <c r="AC73" s="123">
        <f t="shared" si="61"/>
        <v>0</v>
      </c>
      <c r="AD73" s="123">
        <f t="shared" si="62"/>
        <v>2.4260000000000002</v>
      </c>
      <c r="AE73" s="123">
        <f t="shared" si="63"/>
        <v>0</v>
      </c>
      <c r="AF73" s="123">
        <f t="shared" si="64"/>
        <v>0</v>
      </c>
      <c r="AG73" s="123">
        <f t="shared" si="65"/>
        <v>0</v>
      </c>
      <c r="AH73" s="194">
        <f t="shared" si="66"/>
        <v>0</v>
      </c>
    </row>
    <row r="74" spans="2:34" x14ac:dyDescent="0.2">
      <c r="B74" s="141" t="s">
        <v>1580</v>
      </c>
      <c r="C74" s="122">
        <f>HLOOKUP($B74,Commissioned_Real!$AU$4:$BV$12,MATCH(C$11,Commissioned_Real!$AU$4:$AU$12,0),FALSE)+HLOOKUP($B74,'Commissioned Extra_Real'!$AP$7:$BQ$15,MATCH(C$11,'Commissioned Extra_Real'!$AP$7:$AP$15,0),FALSE)</f>
        <v>0</v>
      </c>
      <c r="D74" s="122">
        <f>HLOOKUP($B74,Commissioned_Real!$AU$4:$BV$12,MATCH(D$11,Commissioned_Real!$AU$4:$AU$12,0),FALSE)+HLOOKUP($B74,'Commissioned Extra_Real'!$AP$7:$BQ$15,MATCH(D$11,'Commissioned Extra_Real'!$AP$7:$AP$15,0),FALSE)</f>
        <v>0</v>
      </c>
      <c r="E74" s="122">
        <f>HLOOKUP($B74,Commissioned_Real!$AU$4:$BV$12,MATCH(E$11,Commissioned_Real!$AU$4:$AU$12,0),FALSE)+HLOOKUP($B74,'Commissioned Extra_Real'!$AP$7:$BQ$15,MATCH(E$11,'Commissioned Extra_Real'!$AP$7:$AP$15,0),FALSE)</f>
        <v>0</v>
      </c>
      <c r="F74" s="122">
        <f>HLOOKUP($B74,Commissioned_Real!$AU$4:$BV$12,MATCH(F$11,Commissioned_Real!$AU$4:$AU$12,0),FALSE)+HLOOKUP($B74,'Commissioned Extra_Real'!$AP$7:$BQ$15,MATCH(F$11,'Commissioned Extra_Real'!$AP$7:$AP$15,0),FALSE)</f>
        <v>0</v>
      </c>
      <c r="G74" s="122">
        <f>HLOOKUP($B74,Commissioned_Real!$AU$4:$BV$12,MATCH(G$11,Commissioned_Real!$AU$4:$AU$12,0),FALSE)+HLOOKUP($B74,'Commissioned Extra_Real'!$AP$7:$BQ$15,MATCH(G$11,'Commissioned Extra_Real'!$AP$7:$AP$15,0),FALSE)</f>
        <v>0</v>
      </c>
      <c r="H74" s="122">
        <f>HLOOKUP($B74,Commissioned_Real!$AU$4:$BV$12,MATCH(H$11,Commissioned_Real!$AU$4:$AU$12,0),FALSE)+HLOOKUP($B74,'Commissioned Extra_Real'!$AP$7:$BQ$15,MATCH(H$11,'Commissioned Extra_Real'!$AP$7:$AP$15,0),FALSE)</f>
        <v>0</v>
      </c>
      <c r="I74" s="142">
        <f>HLOOKUP($B74,Commissioned_Real!$AU$4:$BV$12,MATCH(I$11,Commissioned_Real!$AU$4:$AU$12,0),FALSE)+HLOOKUP($B74,'Commissioned Extra_Real'!$AP$7:$BQ$15,MATCH(I$11,'Commissioned Extra_Real'!$AP$7:$AP$15,0),FALSE)</f>
        <v>0</v>
      </c>
      <c r="K74" s="190">
        <f t="shared" ref="K74:K75" si="74">K$49/C$83*C74</f>
        <v>0</v>
      </c>
      <c r="L74" s="122">
        <f t="shared" ref="L74:L75" si="75">L$49/D$83*D74</f>
        <v>0</v>
      </c>
      <c r="M74" s="122">
        <f t="shared" ref="M74:M75" si="76">M$49/E$83*E74</f>
        <v>0</v>
      </c>
      <c r="N74" s="122">
        <f t="shared" ref="N74:N75" si="77">N$49/F$83*F74</f>
        <v>0</v>
      </c>
      <c r="O74" s="122">
        <f t="shared" ref="O74:O75" si="78">O$49/G$83*G74</f>
        <v>0</v>
      </c>
      <c r="P74" s="122">
        <f t="shared" ref="P74:P75" si="79">P$49/H$83*H74</f>
        <v>0</v>
      </c>
      <c r="Q74" s="142">
        <f t="shared" ref="Q74:Q75" si="80">Q$49/I$83*I74</f>
        <v>0</v>
      </c>
      <c r="S74" s="190">
        <f t="shared" ref="S74:S75" si="81">C74+K74</f>
        <v>0</v>
      </c>
      <c r="T74" s="122">
        <f t="shared" ref="T74:T75" si="82">D74+L74</f>
        <v>0</v>
      </c>
      <c r="U74" s="122">
        <f t="shared" ref="U74:U75" si="83">E74+M74</f>
        <v>0</v>
      </c>
      <c r="V74" s="122">
        <f t="shared" ref="V74:V75" si="84">F74+N74</f>
        <v>0</v>
      </c>
      <c r="W74" s="122">
        <f t="shared" ref="W74:W75" si="85">G74+O74</f>
        <v>0</v>
      </c>
      <c r="X74" s="122">
        <f t="shared" ref="X74:X75" si="86">H74+P74</f>
        <v>0</v>
      </c>
      <c r="Y74" s="142">
        <f t="shared" ref="Y74:Y75" si="87">I74+Q74</f>
        <v>0</v>
      </c>
      <c r="Z74" s="82"/>
      <c r="AB74" s="193">
        <f t="shared" ref="AB74:AB75" si="88">ROUND(S74/1000000,$AC$6)</f>
        <v>0</v>
      </c>
      <c r="AC74" s="123">
        <f t="shared" ref="AC74:AC75" si="89">ROUND(T74/1000000,$AC$6)</f>
        <v>0</v>
      </c>
      <c r="AD74" s="123">
        <f t="shared" ref="AD74:AD75" si="90">ROUND(U74/1000000,$AC$6)</f>
        <v>0</v>
      </c>
      <c r="AE74" s="123">
        <f t="shared" ref="AE74:AE75" si="91">ROUND(V74/1000000,$AC$6)</f>
        <v>0</v>
      </c>
      <c r="AF74" s="123">
        <f t="shared" ref="AF74:AF75" si="92">ROUND(W74/1000000,$AC$6)</f>
        <v>0</v>
      </c>
      <c r="AG74" s="123">
        <f t="shared" ref="AG74:AG75" si="93">ROUND(X74/1000000,$AC$6)</f>
        <v>0</v>
      </c>
      <c r="AH74" s="194">
        <f t="shared" ref="AH74:AH75" si="94">ROUND(Y74/1000000,$AC$6)</f>
        <v>0</v>
      </c>
    </row>
    <row r="75" spans="2:34" x14ac:dyDescent="0.2">
      <c r="B75" s="141" t="s">
        <v>1581</v>
      </c>
      <c r="C75" s="122">
        <f>HLOOKUP($B75,Commissioned_Real!$AU$4:$BV$12,MATCH(C$11,Commissioned_Real!$AU$4:$AU$12,0),FALSE)+HLOOKUP($B75,'Commissioned Extra_Real'!$AP$7:$BQ$15,MATCH(C$11,'Commissioned Extra_Real'!$AP$7:$AP$15,0),FALSE)</f>
        <v>0</v>
      </c>
      <c r="D75" s="122">
        <f>HLOOKUP($B75,Commissioned_Real!$AU$4:$BV$12,MATCH(D$11,Commissioned_Real!$AU$4:$AU$12,0),FALSE)+HLOOKUP($B75,'Commissioned Extra_Real'!$AP$7:$BQ$15,MATCH(D$11,'Commissioned Extra_Real'!$AP$7:$AP$15,0),FALSE)</f>
        <v>0</v>
      </c>
      <c r="E75" s="122">
        <f>HLOOKUP($B75,Commissioned_Real!$AU$4:$BV$12,MATCH(E$11,Commissioned_Real!$AU$4:$AU$12,0),FALSE)+HLOOKUP($B75,'Commissioned Extra_Real'!$AP$7:$BQ$15,MATCH(E$11,'Commissioned Extra_Real'!$AP$7:$AP$15,0),FALSE)</f>
        <v>0</v>
      </c>
      <c r="F75" s="122">
        <f>HLOOKUP($B75,Commissioned_Real!$AU$4:$BV$12,MATCH(F$11,Commissioned_Real!$AU$4:$AU$12,0),FALSE)+HLOOKUP($B75,'Commissioned Extra_Real'!$AP$7:$BQ$15,MATCH(F$11,'Commissioned Extra_Real'!$AP$7:$AP$15,0),FALSE)</f>
        <v>0</v>
      </c>
      <c r="G75" s="122">
        <f>HLOOKUP($B75,Commissioned_Real!$AU$4:$BV$12,MATCH(G$11,Commissioned_Real!$AU$4:$AU$12,0),FALSE)+HLOOKUP($B75,'Commissioned Extra_Real'!$AP$7:$BQ$15,MATCH(G$11,'Commissioned Extra_Real'!$AP$7:$AP$15,0),FALSE)</f>
        <v>0</v>
      </c>
      <c r="H75" s="122">
        <f>HLOOKUP($B75,Commissioned_Real!$AU$4:$BV$12,MATCH(H$11,Commissioned_Real!$AU$4:$AU$12,0),FALSE)+HLOOKUP($B75,'Commissioned Extra_Real'!$AP$7:$BQ$15,MATCH(H$11,'Commissioned Extra_Real'!$AP$7:$AP$15,0),FALSE)</f>
        <v>462723.1170775044</v>
      </c>
      <c r="I75" s="142">
        <f>HLOOKUP($B75,Commissioned_Real!$AU$4:$BV$12,MATCH(I$11,Commissioned_Real!$AU$4:$AU$12,0),FALSE)+HLOOKUP($B75,'Commissioned Extra_Real'!$AP$7:$BQ$15,MATCH(I$11,'Commissioned Extra_Real'!$AP$7:$AP$15,0),FALSE)</f>
        <v>0</v>
      </c>
      <c r="K75" s="190">
        <f t="shared" si="74"/>
        <v>0</v>
      </c>
      <c r="L75" s="122">
        <f t="shared" si="75"/>
        <v>0</v>
      </c>
      <c r="M75" s="122">
        <f t="shared" si="76"/>
        <v>0</v>
      </c>
      <c r="N75" s="122">
        <f t="shared" si="77"/>
        <v>0</v>
      </c>
      <c r="O75" s="122">
        <f t="shared" si="78"/>
        <v>0</v>
      </c>
      <c r="P75" s="122">
        <f t="shared" si="79"/>
        <v>-1907.7540043578856</v>
      </c>
      <c r="Q75" s="142">
        <f t="shared" si="80"/>
        <v>0</v>
      </c>
      <c r="S75" s="190">
        <f t="shared" si="81"/>
        <v>0</v>
      </c>
      <c r="T75" s="122">
        <f t="shared" si="82"/>
        <v>0</v>
      </c>
      <c r="U75" s="122">
        <f t="shared" si="83"/>
        <v>0</v>
      </c>
      <c r="V75" s="122">
        <f t="shared" si="84"/>
        <v>0</v>
      </c>
      <c r="W75" s="122">
        <f t="shared" si="85"/>
        <v>0</v>
      </c>
      <c r="X75" s="122">
        <f t="shared" si="86"/>
        <v>460815.36307314649</v>
      </c>
      <c r="Y75" s="142">
        <f t="shared" si="87"/>
        <v>0</v>
      </c>
      <c r="Z75" s="82"/>
      <c r="AB75" s="193">
        <f t="shared" si="88"/>
        <v>0</v>
      </c>
      <c r="AC75" s="123">
        <f t="shared" si="89"/>
        <v>0</v>
      </c>
      <c r="AD75" s="123">
        <f t="shared" si="90"/>
        <v>0</v>
      </c>
      <c r="AE75" s="123">
        <f t="shared" si="91"/>
        <v>0</v>
      </c>
      <c r="AF75" s="123">
        <f t="shared" si="92"/>
        <v>0</v>
      </c>
      <c r="AG75" s="123">
        <f t="shared" si="93"/>
        <v>0.46100000000000002</v>
      </c>
      <c r="AH75" s="194">
        <f t="shared" si="94"/>
        <v>0</v>
      </c>
    </row>
    <row r="76" spans="2:34" x14ac:dyDescent="0.2">
      <c r="B76" s="141" t="s">
        <v>1218</v>
      </c>
      <c r="C76" s="122">
        <f>HLOOKUP($B76,Commissioned_Real!$AU$4:$BV$12,MATCH(C$11,Commissioned_Real!$AU$4:$AU$12,0),FALSE)+HLOOKUP($B76,'Commissioned Extra_Real'!$AP$7:$BQ$15,MATCH(C$11,'Commissioned Extra_Real'!$AP$7:$AP$15,0),FALSE)</f>
        <v>120881257.66734593</v>
      </c>
      <c r="D76" s="122">
        <f>HLOOKUP($B76,Commissioned_Real!$AU$4:$BV$12,MATCH(D$11,Commissioned_Real!$AU$4:$AU$12,0),FALSE)+HLOOKUP($B76,'Commissioned Extra_Real'!$AP$7:$BQ$15,MATCH(D$11,'Commissioned Extra_Real'!$AP$7:$AP$15,0),FALSE)</f>
        <v>0</v>
      </c>
      <c r="E76" s="122">
        <f>HLOOKUP($B76,Commissioned_Real!$AU$4:$BV$12,MATCH(E$11,Commissioned_Real!$AU$4:$AU$12,0),FALSE)+HLOOKUP($B76,'Commissioned Extra_Real'!$AP$7:$BQ$15,MATCH(E$11,'Commissioned Extra_Real'!$AP$7:$AP$15,0),FALSE)</f>
        <v>0</v>
      </c>
      <c r="F76" s="122">
        <f>HLOOKUP($B76,Commissioned_Real!$AU$4:$BV$12,MATCH(F$11,Commissioned_Real!$AU$4:$AU$12,0),FALSE)+HLOOKUP($B76,'Commissioned Extra_Real'!$AP$7:$BQ$15,MATCH(F$11,'Commissioned Extra_Real'!$AP$7:$AP$15,0),FALSE)</f>
        <v>0</v>
      </c>
      <c r="G76" s="122">
        <f>HLOOKUP($B76,Commissioned_Real!$AU$4:$BV$12,MATCH(G$11,Commissioned_Real!$AU$4:$AU$12,0),FALSE)+HLOOKUP($B76,'Commissioned Extra_Real'!$AP$7:$BQ$15,MATCH(G$11,'Commissioned Extra_Real'!$AP$7:$AP$15,0),FALSE)</f>
        <v>0</v>
      </c>
      <c r="H76" s="122">
        <f>HLOOKUP($B76,Commissioned_Real!$AU$4:$BV$12,MATCH(H$11,Commissioned_Real!$AU$4:$AU$12,0),FALSE)+HLOOKUP($B76,'Commissioned Extra_Real'!$AP$7:$BQ$15,MATCH(H$11,'Commissioned Extra_Real'!$AP$7:$AP$15,0),FALSE)</f>
        <v>0</v>
      </c>
      <c r="I76" s="142">
        <f>HLOOKUP($B76,Commissioned_Real!$AU$4:$BV$12,MATCH(I$11,Commissioned_Real!$AU$4:$AU$12,0),FALSE)+HLOOKUP($B76,'Commissioned Extra_Real'!$AP$7:$BQ$15,MATCH(I$11,'Commissioned Extra_Real'!$AP$7:$AP$15,0),FALSE)</f>
        <v>0</v>
      </c>
      <c r="K76" s="190">
        <f t="shared" ref="K76:Q77" si="95">K$49/C$83*C76</f>
        <v>-356362.11813445785</v>
      </c>
      <c r="L76" s="122">
        <f t="shared" si="95"/>
        <v>0</v>
      </c>
      <c r="M76" s="122">
        <f t="shared" si="95"/>
        <v>0</v>
      </c>
      <c r="N76" s="122">
        <f t="shared" si="95"/>
        <v>0</v>
      </c>
      <c r="O76" s="122">
        <f t="shared" si="95"/>
        <v>0</v>
      </c>
      <c r="P76" s="122">
        <f t="shared" si="95"/>
        <v>0</v>
      </c>
      <c r="Q76" s="142">
        <f t="shared" si="95"/>
        <v>0</v>
      </c>
      <c r="S76" s="190">
        <f t="shared" si="67"/>
        <v>120524895.54921147</v>
      </c>
      <c r="T76" s="122">
        <f t="shared" si="68"/>
        <v>0</v>
      </c>
      <c r="U76" s="122">
        <f t="shared" si="69"/>
        <v>0</v>
      </c>
      <c r="V76" s="122">
        <f t="shared" si="70"/>
        <v>0</v>
      </c>
      <c r="W76" s="122">
        <f t="shared" si="71"/>
        <v>0</v>
      </c>
      <c r="X76" s="122">
        <f t="shared" si="72"/>
        <v>0</v>
      </c>
      <c r="Y76" s="142">
        <f t="shared" si="73"/>
        <v>0</v>
      </c>
      <c r="Z76" s="82"/>
      <c r="AB76" s="193">
        <f t="shared" si="60"/>
        <v>120.52500000000001</v>
      </c>
      <c r="AC76" s="123">
        <f t="shared" si="61"/>
        <v>0</v>
      </c>
      <c r="AD76" s="123">
        <f t="shared" si="62"/>
        <v>0</v>
      </c>
      <c r="AE76" s="123">
        <f t="shared" si="63"/>
        <v>0</v>
      </c>
      <c r="AF76" s="123">
        <f t="shared" si="64"/>
        <v>0</v>
      </c>
      <c r="AG76" s="123">
        <f t="shared" si="65"/>
        <v>0</v>
      </c>
      <c r="AH76" s="194">
        <f t="shared" si="66"/>
        <v>0</v>
      </c>
    </row>
    <row r="77" spans="2:34" x14ac:dyDescent="0.2">
      <c r="B77" s="141" t="s">
        <v>1212</v>
      </c>
      <c r="C77" s="122">
        <f>HLOOKUP($B77,Commissioned_Real!$AU$4:$BV$12,MATCH(C$11,Commissioned_Real!$AU$4:$AU$12,0),FALSE)+HLOOKUP($B77,'Commissioned Extra_Real'!$AP$7:$BQ$15,MATCH(C$11,'Commissioned Extra_Real'!$AP$7:$AP$15,0),FALSE)</f>
        <v>4367157.4051059568</v>
      </c>
      <c r="D77" s="122">
        <f>HLOOKUP($B77,Commissioned_Real!$AU$4:$BV$12,MATCH(D$11,Commissioned_Real!$AU$4:$AU$12,0),FALSE)+HLOOKUP($B77,'Commissioned Extra_Real'!$AP$7:$BQ$15,MATCH(D$11,'Commissioned Extra_Real'!$AP$7:$AP$15,0),FALSE)</f>
        <v>1800923.0245860969</v>
      </c>
      <c r="E77" s="122">
        <f>HLOOKUP($B77,Commissioned_Real!$AU$4:$BV$12,MATCH(E$11,Commissioned_Real!$AU$4:$AU$12,0),FALSE)+HLOOKUP($B77,'Commissioned Extra_Real'!$AP$7:$BQ$15,MATCH(E$11,'Commissioned Extra_Real'!$AP$7:$AP$15,0),FALSE)</f>
        <v>6432779.5275271563</v>
      </c>
      <c r="F77" s="122">
        <f>HLOOKUP($B77,Commissioned_Real!$AU$4:$BV$12,MATCH(F$11,Commissioned_Real!$AU$4:$AU$12,0),FALSE)+HLOOKUP($B77,'Commissioned Extra_Real'!$AP$7:$BQ$15,MATCH(F$11,'Commissioned Extra_Real'!$AP$7:$AP$15,0),FALSE)</f>
        <v>555728.30687647103</v>
      </c>
      <c r="G77" s="122">
        <f>HLOOKUP($B77,Commissioned_Real!$AU$4:$BV$12,MATCH(G$11,Commissioned_Real!$AU$4:$AU$12,0),FALSE)+HLOOKUP($B77,'Commissioned Extra_Real'!$AP$7:$BQ$15,MATCH(G$11,'Commissioned Extra_Real'!$AP$7:$AP$15,0),FALSE)</f>
        <v>8777201.2189783063</v>
      </c>
      <c r="H77" s="122">
        <f>HLOOKUP($B77,Commissioned_Real!$AU$4:$BV$12,MATCH(H$11,Commissioned_Real!$AU$4:$AU$12,0),FALSE)+HLOOKUP($B77,'Commissioned Extra_Real'!$AP$7:$BQ$15,MATCH(H$11,'Commissioned Extra_Real'!$AP$7:$AP$15,0),FALSE)</f>
        <v>6363268.1210347898</v>
      </c>
      <c r="I77" s="142">
        <f>HLOOKUP($B77,Commissioned_Real!$AU$4:$BV$12,MATCH(I$11,Commissioned_Real!$AU$4:$AU$12,0),FALSE)+HLOOKUP($B77,'Commissioned Extra_Real'!$AP$7:$BQ$15,MATCH(I$11,'Commissioned Extra_Real'!$AP$7:$AP$15,0),FALSE)</f>
        <v>10646118.43800905</v>
      </c>
      <c r="K77" s="190">
        <f t="shared" si="95"/>
        <v>-12874.530701797516</v>
      </c>
      <c r="L77" s="122">
        <f t="shared" si="95"/>
        <v>-3905.7351865123624</v>
      </c>
      <c r="M77" s="122">
        <f t="shared" si="95"/>
        <v>-8342.3026167888693</v>
      </c>
      <c r="N77" s="122">
        <f t="shared" si="95"/>
        <v>-2334.3053371009482</v>
      </c>
      <c r="O77" s="122">
        <f t="shared" si="95"/>
        <v>-31046.971453678958</v>
      </c>
      <c r="P77" s="122">
        <f t="shared" si="95"/>
        <v>-26235.020016675913</v>
      </c>
      <c r="Q77" s="142">
        <f t="shared" si="95"/>
        <v>-47354.237406952379</v>
      </c>
      <c r="S77" s="190">
        <f t="shared" si="67"/>
        <v>4354282.8744041594</v>
      </c>
      <c r="T77" s="122">
        <f t="shared" si="68"/>
        <v>1797017.2893995845</v>
      </c>
      <c r="U77" s="122">
        <f t="shared" si="69"/>
        <v>6424437.2249103673</v>
      </c>
      <c r="V77" s="122">
        <f t="shared" si="70"/>
        <v>553394.00153937005</v>
      </c>
      <c r="W77" s="122">
        <f t="shared" si="71"/>
        <v>8746154.2475246266</v>
      </c>
      <c r="X77" s="122">
        <f t="shared" si="72"/>
        <v>6337033.101018114</v>
      </c>
      <c r="Y77" s="142">
        <f t="shared" si="73"/>
        <v>10598764.200602097</v>
      </c>
      <c r="Z77" s="82"/>
      <c r="AB77" s="193">
        <f t="shared" si="60"/>
        <v>4.3540000000000001</v>
      </c>
      <c r="AC77" s="123">
        <f t="shared" si="61"/>
        <v>1.7969999999999999</v>
      </c>
      <c r="AD77" s="123">
        <f t="shared" si="62"/>
        <v>6.4240000000000004</v>
      </c>
      <c r="AE77" s="123">
        <f t="shared" si="63"/>
        <v>0.55300000000000005</v>
      </c>
      <c r="AF77" s="123">
        <f t="shared" si="64"/>
        <v>8.7460000000000004</v>
      </c>
      <c r="AG77" s="123">
        <f t="shared" si="65"/>
        <v>6.3369999999999997</v>
      </c>
      <c r="AH77" s="194">
        <f t="shared" si="66"/>
        <v>10.599</v>
      </c>
    </row>
    <row r="78" spans="2:34" x14ac:dyDescent="0.2">
      <c r="B78" s="141" t="s">
        <v>651</v>
      </c>
      <c r="C78" s="143"/>
      <c r="D78" s="143"/>
      <c r="E78" s="143"/>
      <c r="F78" s="143"/>
      <c r="G78" s="143"/>
      <c r="H78" s="143"/>
      <c r="I78" s="144"/>
      <c r="K78" s="191"/>
      <c r="L78" s="143"/>
      <c r="M78" s="143"/>
      <c r="N78" s="143"/>
      <c r="O78" s="143"/>
      <c r="P78" s="143"/>
      <c r="Q78" s="144"/>
      <c r="S78" s="191"/>
      <c r="T78" s="143"/>
      <c r="U78" s="143"/>
      <c r="V78" s="143"/>
      <c r="W78" s="143"/>
      <c r="X78" s="143"/>
      <c r="Y78" s="144"/>
      <c r="Z78" s="82"/>
      <c r="AB78" s="191"/>
      <c r="AC78" s="143"/>
      <c r="AD78" s="143"/>
      <c r="AE78" s="143"/>
      <c r="AF78" s="143"/>
      <c r="AG78" s="143"/>
      <c r="AH78" s="144"/>
    </row>
    <row r="79" spans="2:34" x14ac:dyDescent="0.2">
      <c r="B79" s="141" t="s">
        <v>652</v>
      </c>
      <c r="C79" s="143"/>
      <c r="D79" s="143"/>
      <c r="E79" s="143"/>
      <c r="F79" s="143"/>
      <c r="G79" s="143"/>
      <c r="H79" s="143"/>
      <c r="I79" s="144"/>
      <c r="K79" s="191"/>
      <c r="L79" s="143"/>
      <c r="M79" s="143"/>
      <c r="N79" s="143"/>
      <c r="O79" s="143"/>
      <c r="P79" s="143"/>
      <c r="Q79" s="144"/>
      <c r="S79" s="191"/>
      <c r="T79" s="143"/>
      <c r="U79" s="143"/>
      <c r="V79" s="143"/>
      <c r="W79" s="143"/>
      <c r="X79" s="143"/>
      <c r="Y79" s="144"/>
      <c r="Z79" s="82"/>
      <c r="AB79" s="191"/>
      <c r="AC79" s="143"/>
      <c r="AD79" s="143"/>
      <c r="AE79" s="143"/>
      <c r="AF79" s="143"/>
      <c r="AG79" s="143"/>
      <c r="AH79" s="144"/>
    </row>
    <row r="80" spans="2:34" x14ac:dyDescent="0.2">
      <c r="B80" s="141" t="s">
        <v>394</v>
      </c>
      <c r="C80" s="143"/>
      <c r="D80" s="143"/>
      <c r="E80" s="143"/>
      <c r="F80" s="143"/>
      <c r="G80" s="143"/>
      <c r="H80" s="143"/>
      <c r="I80" s="144"/>
      <c r="K80" s="191"/>
      <c r="L80" s="143"/>
      <c r="M80" s="143"/>
      <c r="N80" s="143"/>
      <c r="O80" s="143"/>
      <c r="P80" s="143"/>
      <c r="Q80" s="144"/>
      <c r="S80" s="191"/>
      <c r="T80" s="143"/>
      <c r="U80" s="143"/>
      <c r="V80" s="143"/>
      <c r="W80" s="143"/>
      <c r="X80" s="143"/>
      <c r="Y80" s="144"/>
      <c r="Z80" s="82"/>
      <c r="AB80" s="191"/>
      <c r="AC80" s="143"/>
      <c r="AD80" s="143"/>
      <c r="AE80" s="143"/>
      <c r="AF80" s="143"/>
      <c r="AG80" s="143"/>
      <c r="AH80" s="144"/>
    </row>
    <row r="81" spans="1:34" x14ac:dyDescent="0.2">
      <c r="B81" s="145" t="s">
        <v>395</v>
      </c>
      <c r="C81" s="146"/>
      <c r="D81" s="146"/>
      <c r="E81" s="147"/>
      <c r="F81" s="147"/>
      <c r="G81" s="147"/>
      <c r="H81" s="147"/>
      <c r="I81" s="148"/>
      <c r="K81" s="192"/>
      <c r="L81" s="146"/>
      <c r="M81" s="147"/>
      <c r="N81" s="147"/>
      <c r="O81" s="147"/>
      <c r="P81" s="147"/>
      <c r="Q81" s="148"/>
      <c r="S81" s="192"/>
      <c r="T81" s="146"/>
      <c r="U81" s="147"/>
      <c r="V81" s="147"/>
      <c r="W81" s="147"/>
      <c r="X81" s="147"/>
      <c r="Y81" s="148"/>
      <c r="AB81" s="192"/>
      <c r="AC81" s="146"/>
      <c r="AD81" s="147"/>
      <c r="AE81" s="147"/>
      <c r="AF81" s="147"/>
      <c r="AG81" s="147"/>
      <c r="AH81" s="148"/>
    </row>
    <row r="83" spans="1:34" ht="13.5" thickBot="1" x14ac:dyDescent="0.25">
      <c r="B83" s="149" t="s">
        <v>353</v>
      </c>
      <c r="C83" s="129">
        <f t="shared" ref="C83:H83" si="96">SUM(C52:C82)</f>
        <v>324694882.55074203</v>
      </c>
      <c r="D83" s="129">
        <f t="shared" si="96"/>
        <v>541479544.81824136</v>
      </c>
      <c r="E83" s="129">
        <f t="shared" si="96"/>
        <v>520349015.34855294</v>
      </c>
      <c r="F83" s="129">
        <f t="shared" si="96"/>
        <v>61801329.041980252</v>
      </c>
      <c r="G83" s="129">
        <f t="shared" si="96"/>
        <v>144814219.44550052</v>
      </c>
      <c r="H83" s="129">
        <f t="shared" si="96"/>
        <v>61867643.252000079</v>
      </c>
      <c r="I83" s="150">
        <f>SUM(I52:I82)</f>
        <v>383486612.71304047</v>
      </c>
      <c r="K83" s="129">
        <f t="shared" ref="K83:P83" si="97">SUM(K52:K82)</f>
        <v>-957211.71607613354</v>
      </c>
      <c r="L83" s="129">
        <f t="shared" si="97"/>
        <v>-1174328.7648062366</v>
      </c>
      <c r="M83" s="129">
        <f t="shared" si="97"/>
        <v>-674810.77717806469</v>
      </c>
      <c r="N83" s="129">
        <f t="shared" si="97"/>
        <v>-259592.98894359474</v>
      </c>
      <c r="O83" s="129">
        <f t="shared" si="97"/>
        <v>-512241.0692248671</v>
      </c>
      <c r="P83" s="129">
        <f t="shared" si="97"/>
        <v>-255073.15238460191</v>
      </c>
      <c r="Q83" s="129">
        <f>SUM(Q52:Q82)</f>
        <v>-1705759.3531898938</v>
      </c>
      <c r="S83" s="129">
        <f t="shared" ref="S83:Y83" si="98">SUM(S52:S82)</f>
        <v>323737670.83466583</v>
      </c>
      <c r="T83" s="129">
        <f t="shared" si="98"/>
        <v>540305216.05343509</v>
      </c>
      <c r="U83" s="129">
        <f t="shared" si="98"/>
        <v>515545353.27994382</v>
      </c>
      <c r="V83" s="129">
        <f t="shared" si="98"/>
        <v>56467958.630804338</v>
      </c>
      <c r="W83" s="129">
        <f t="shared" si="98"/>
        <v>144301978.37627566</v>
      </c>
      <c r="X83" s="129">
        <f t="shared" si="98"/>
        <v>61612570.09961547</v>
      </c>
      <c r="Y83" s="129">
        <f t="shared" si="98"/>
        <v>381780853.35985065</v>
      </c>
      <c r="Z83" s="162"/>
      <c r="AB83" s="129">
        <f t="shared" ref="AB83" si="99">SUM(AB52:AB82)</f>
        <v>323.738</v>
      </c>
      <c r="AC83" s="129">
        <f t="shared" ref="AC83" si="100">SUM(AC52:AC82)</f>
        <v>540.30700000000002</v>
      </c>
      <c r="AD83" s="129">
        <f t="shared" ref="AD83" si="101">SUM(AD52:AD82)</f>
        <v>515.54499999999996</v>
      </c>
      <c r="AE83" s="129">
        <f t="shared" ref="AE83" si="102">SUM(AE52:AE82)</f>
        <v>56.467999999999996</v>
      </c>
      <c r="AF83" s="129">
        <f t="shared" ref="AF83" si="103">SUM(AF52:AF82)</f>
        <v>144.30200000000002</v>
      </c>
      <c r="AG83" s="129">
        <f t="shared" ref="AG83" si="104">SUM(AG52:AG82)</f>
        <v>61.61099999999999</v>
      </c>
      <c r="AH83" s="129">
        <f t="shared" ref="AH83" si="105">SUM(AH52:AH82)</f>
        <v>381.78300000000002</v>
      </c>
    </row>
    <row r="84" spans="1:34" x14ac:dyDescent="0.2">
      <c r="B84" s="137"/>
      <c r="C84" s="151"/>
      <c r="D84" s="132">
        <f>D83+C83</f>
        <v>866174427.36898339</v>
      </c>
      <c r="E84" s="130"/>
      <c r="F84" s="151"/>
      <c r="G84" s="151"/>
      <c r="H84" s="151"/>
      <c r="I84" s="132">
        <f>SUM(E83:I83)</f>
        <v>1172318819.8010743</v>
      </c>
      <c r="S84" s="85"/>
      <c r="T84" s="86"/>
      <c r="U84" s="87"/>
      <c r="V84" s="88"/>
      <c r="W84" s="88"/>
      <c r="X84" s="88"/>
      <c r="Y84" s="89"/>
      <c r="Z84" s="163"/>
      <c r="AH84" s="90">
        <f>SUM(AB83:AH83)</f>
        <v>2023.7539999999999</v>
      </c>
    </row>
    <row r="85" spans="1:34" ht="12.75" customHeight="1" x14ac:dyDescent="0.2">
      <c r="B85" s="529"/>
      <c r="C85" s="133" t="s">
        <v>774</v>
      </c>
      <c r="D85" s="134">
        <f>SUM(Commissioned_Real!BV6:BV7)+SUM('Commissioned Extra_Real'!BQ9:BQ10)</f>
        <v>866174427.36898327</v>
      </c>
      <c r="E85" s="97"/>
      <c r="F85" s="97"/>
      <c r="G85" s="97"/>
      <c r="H85" s="133" t="s">
        <v>655</v>
      </c>
      <c r="I85" s="152">
        <f>SUM(Commissioned_Real!BV8:BV12)+SUM('Commissioned Extra_Real'!BQ11:BQ15)</f>
        <v>1172318819.8010743</v>
      </c>
      <c r="X85" s="159"/>
      <c r="Y85" s="160"/>
      <c r="Z85" s="161"/>
    </row>
    <row r="86" spans="1:34" x14ac:dyDescent="0.2">
      <c r="B86" s="529"/>
      <c r="C86" s="134"/>
      <c r="D86" s="134"/>
      <c r="E86" s="134"/>
      <c r="F86" s="134"/>
      <c r="G86" s="134"/>
      <c r="H86" s="134"/>
      <c r="I86" s="134"/>
      <c r="X86" s="159"/>
      <c r="Y86" s="159"/>
      <c r="Z86" s="161"/>
    </row>
    <row r="87" spans="1:34" ht="15" x14ac:dyDescent="0.25">
      <c r="A87"/>
      <c r="B87"/>
      <c r="C87" s="134"/>
      <c r="D87" s="134"/>
      <c r="E87" s="134"/>
      <c r="F87" s="134"/>
      <c r="G87" s="134"/>
      <c r="H87" s="134"/>
      <c r="I87" s="134"/>
      <c r="J87"/>
      <c r="X87" s="159"/>
      <c r="Y87" s="159"/>
      <c r="Z87" s="164"/>
    </row>
    <row r="88" spans="1:34" ht="15" x14ac:dyDescent="0.25">
      <c r="A88"/>
      <c r="B88"/>
      <c r="C88"/>
      <c r="D88"/>
      <c r="E88"/>
      <c r="F88"/>
      <c r="G88"/>
      <c r="H88"/>
      <c r="I88"/>
      <c r="J88"/>
    </row>
    <row r="89" spans="1:34" ht="15" x14ac:dyDescent="0.25">
      <c r="A89"/>
      <c r="B89"/>
      <c r="C89"/>
      <c r="D89"/>
      <c r="E89"/>
      <c r="F89"/>
      <c r="G89"/>
      <c r="H89"/>
      <c r="I89"/>
      <c r="J89"/>
    </row>
    <row r="90" spans="1:34" ht="15" x14ac:dyDescent="0.25">
      <c r="A90"/>
      <c r="B90"/>
      <c r="C90"/>
      <c r="D90"/>
      <c r="E90"/>
      <c r="F90"/>
      <c r="G90"/>
      <c r="H90"/>
      <c r="I90"/>
      <c r="J90"/>
    </row>
    <row r="91" spans="1:34" ht="15" x14ac:dyDescent="0.25">
      <c r="A91"/>
      <c r="B91"/>
      <c r="C91"/>
      <c r="D91"/>
      <c r="E91"/>
      <c r="F91"/>
      <c r="G91"/>
      <c r="H91"/>
      <c r="I91"/>
      <c r="J91"/>
    </row>
    <row r="92" spans="1:34" ht="15" x14ac:dyDescent="0.25">
      <c r="A92"/>
      <c r="B92"/>
      <c r="C92"/>
      <c r="D92"/>
      <c r="E92"/>
      <c r="F92"/>
      <c r="G92"/>
      <c r="H92"/>
      <c r="I92"/>
      <c r="J92"/>
    </row>
    <row r="93" spans="1:34" ht="15" x14ac:dyDescent="0.25">
      <c r="A93"/>
      <c r="B93"/>
      <c r="C93"/>
      <c r="D93"/>
      <c r="E93"/>
      <c r="F93"/>
      <c r="G93"/>
      <c r="H93"/>
      <c r="I93"/>
      <c r="J93"/>
    </row>
    <row r="94" spans="1:34" ht="15" x14ac:dyDescent="0.25">
      <c r="A94"/>
      <c r="B94"/>
      <c r="C94"/>
      <c r="D94"/>
      <c r="E94"/>
      <c r="F94"/>
      <c r="G94"/>
      <c r="H94"/>
      <c r="I94"/>
      <c r="J94"/>
    </row>
    <row r="95" spans="1:34" ht="15" x14ac:dyDescent="0.25">
      <c r="A95"/>
      <c r="B95"/>
      <c r="C95"/>
      <c r="D95"/>
      <c r="E95"/>
      <c r="F95"/>
      <c r="G95"/>
      <c r="H95"/>
      <c r="I95"/>
      <c r="J95"/>
    </row>
    <row r="96" spans="1:34" ht="15" x14ac:dyDescent="0.25">
      <c r="A96"/>
      <c r="B96"/>
      <c r="C96"/>
      <c r="D96"/>
      <c r="E96"/>
      <c r="F96"/>
      <c r="G96"/>
      <c r="H96"/>
      <c r="I96"/>
      <c r="J96"/>
    </row>
    <row r="97" spans="1:10" ht="15" x14ac:dyDescent="0.25">
      <c r="A97"/>
      <c r="B97"/>
      <c r="C97"/>
      <c r="D97"/>
      <c r="E97"/>
      <c r="F97"/>
      <c r="G97"/>
      <c r="H97"/>
      <c r="I97"/>
      <c r="J97"/>
    </row>
    <row r="98" spans="1:10" ht="15" x14ac:dyDescent="0.25">
      <c r="A98"/>
      <c r="B98"/>
      <c r="C98"/>
      <c r="D98"/>
      <c r="E98"/>
      <c r="F98"/>
      <c r="G98"/>
      <c r="H98"/>
      <c r="I98"/>
      <c r="J98"/>
    </row>
    <row r="99" spans="1:10" ht="15" x14ac:dyDescent="0.25">
      <c r="A99"/>
      <c r="B99"/>
      <c r="C99"/>
      <c r="D99"/>
      <c r="E99"/>
      <c r="F99"/>
      <c r="G99"/>
      <c r="H99"/>
      <c r="I99"/>
      <c r="J99"/>
    </row>
    <row r="100" spans="1:10" ht="15" x14ac:dyDescent="0.25">
      <c r="A100"/>
      <c r="B100"/>
      <c r="C100"/>
      <c r="D100"/>
      <c r="E100"/>
      <c r="F100"/>
      <c r="G100"/>
      <c r="H100"/>
      <c r="I100"/>
      <c r="J100"/>
    </row>
    <row r="101" spans="1:10" ht="15" x14ac:dyDescent="0.25">
      <c r="A101"/>
      <c r="B101"/>
      <c r="C101"/>
      <c r="D101"/>
      <c r="E101"/>
      <c r="F101"/>
      <c r="G101"/>
      <c r="H101"/>
      <c r="I101"/>
      <c r="J101"/>
    </row>
    <row r="102" spans="1:10" ht="15" x14ac:dyDescent="0.25">
      <c r="A102"/>
      <c r="B102"/>
      <c r="C102"/>
      <c r="D102"/>
      <c r="E102"/>
      <c r="F102"/>
      <c r="G102"/>
      <c r="H102"/>
      <c r="I102"/>
      <c r="J102"/>
    </row>
    <row r="103" spans="1:10" ht="15" x14ac:dyDescent="0.25">
      <c r="A103"/>
      <c r="B103"/>
      <c r="C103"/>
      <c r="D103"/>
      <c r="E103"/>
      <c r="F103"/>
      <c r="G103"/>
      <c r="H103"/>
      <c r="I103"/>
      <c r="J103"/>
    </row>
    <row r="104" spans="1:10" ht="15" x14ac:dyDescent="0.25">
      <c r="A104"/>
      <c r="B104"/>
      <c r="C104"/>
      <c r="D104"/>
      <c r="E104"/>
      <c r="F104"/>
      <c r="G104"/>
      <c r="H104"/>
      <c r="I104"/>
      <c r="J104"/>
    </row>
    <row r="105" spans="1:10" ht="15" x14ac:dyDescent="0.25">
      <c r="A105"/>
      <c r="B105"/>
      <c r="C105"/>
      <c r="D105"/>
      <c r="E105"/>
      <c r="F105"/>
      <c r="G105"/>
      <c r="H105"/>
      <c r="I105"/>
      <c r="J105"/>
    </row>
    <row r="106" spans="1:10" ht="15" x14ac:dyDescent="0.25">
      <c r="A106"/>
      <c r="B106"/>
      <c r="C106"/>
      <c r="D106"/>
      <c r="E106"/>
      <c r="F106"/>
      <c r="G106"/>
      <c r="H106"/>
      <c r="I106"/>
      <c r="J106"/>
    </row>
    <row r="107" spans="1:10" ht="15" x14ac:dyDescent="0.25">
      <c r="A107"/>
      <c r="B107"/>
      <c r="C107"/>
      <c r="D107"/>
      <c r="E107"/>
      <c r="F107"/>
      <c r="G107"/>
      <c r="H107"/>
      <c r="I107"/>
      <c r="J107"/>
    </row>
    <row r="108" spans="1:10" ht="15" x14ac:dyDescent="0.25">
      <c r="A108"/>
      <c r="B108"/>
      <c r="C108"/>
      <c r="D108"/>
      <c r="E108"/>
      <c r="F108"/>
      <c r="G108"/>
      <c r="H108"/>
      <c r="I108"/>
      <c r="J108"/>
    </row>
    <row r="109" spans="1:10" ht="15" x14ac:dyDescent="0.25">
      <c r="A109"/>
      <c r="B109"/>
      <c r="C109"/>
      <c r="D109"/>
      <c r="E109"/>
      <c r="F109"/>
      <c r="G109"/>
      <c r="H109"/>
      <c r="I109"/>
      <c r="J109"/>
    </row>
    <row r="110" spans="1:10" ht="15" x14ac:dyDescent="0.25">
      <c r="A110"/>
      <c r="B110"/>
      <c r="C110"/>
      <c r="D110"/>
      <c r="E110"/>
      <c r="F110"/>
      <c r="G110"/>
      <c r="H110"/>
      <c r="I110"/>
      <c r="J110"/>
    </row>
    <row r="111" spans="1:10" ht="15" x14ac:dyDescent="0.25">
      <c r="A111"/>
      <c r="B111"/>
      <c r="C111"/>
      <c r="D111"/>
      <c r="E111"/>
      <c r="F111"/>
      <c r="G111"/>
      <c r="H111"/>
      <c r="I111"/>
      <c r="J111"/>
    </row>
    <row r="112" spans="1:10" ht="15" x14ac:dyDescent="0.25">
      <c r="A112"/>
      <c r="B112"/>
      <c r="C112"/>
      <c r="D112"/>
      <c r="E112"/>
      <c r="F112"/>
      <c r="G112"/>
      <c r="H112"/>
      <c r="I112"/>
      <c r="J112"/>
    </row>
    <row r="113" spans="1:10" ht="15" x14ac:dyDescent="0.25">
      <c r="A113"/>
      <c r="B113"/>
      <c r="C113"/>
      <c r="D113"/>
      <c r="E113"/>
      <c r="F113"/>
      <c r="G113"/>
      <c r="H113"/>
      <c r="I113"/>
      <c r="J113"/>
    </row>
    <row r="114" spans="1:10" ht="15" x14ac:dyDescent="0.25">
      <c r="A114"/>
      <c r="B114"/>
      <c r="C114"/>
      <c r="D114"/>
      <c r="E114"/>
      <c r="F114"/>
      <c r="G114"/>
      <c r="H114"/>
      <c r="I114"/>
      <c r="J114"/>
    </row>
    <row r="115" spans="1:10" ht="15" x14ac:dyDescent="0.25">
      <c r="A115"/>
      <c r="B115"/>
      <c r="C115"/>
      <c r="D115"/>
      <c r="E115"/>
      <c r="F115"/>
      <c r="G115"/>
      <c r="H115"/>
      <c r="I115"/>
      <c r="J115"/>
    </row>
  </sheetData>
  <mergeCells count="1">
    <mergeCell ref="B85:B86"/>
  </mergeCells>
  <pageMargins left="0.7" right="0.7" top="0.75" bottom="0.75" header="0.3" footer="0.3"/>
  <pageSetup paperSize="9" orientation="portrait" r:id="rId1"/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F3EA85-65A1-49C6-A75C-1D0035C8561A}">
  <sheetPr>
    <tabColor rgb="FF00B0F0"/>
  </sheetPr>
  <dimension ref="B2:AI89"/>
  <sheetViews>
    <sheetView topLeftCell="A49" workbookViewId="0">
      <selection activeCell="A74" sqref="A74:XFD75"/>
    </sheetView>
    <sheetView topLeftCell="D1" workbookViewId="1">
      <selection activeCell="S83" sqref="S83:Y83"/>
    </sheetView>
  </sheetViews>
  <sheetFormatPr defaultColWidth="9.140625" defaultRowHeight="12.75" x14ac:dyDescent="0.2"/>
  <cols>
    <col min="1" max="1" width="9.140625" style="72"/>
    <col min="2" max="2" width="60.140625" style="72" bestFit="1" customWidth="1"/>
    <col min="3" max="25" width="12.7109375" style="72" customWidth="1"/>
    <col min="26" max="26" width="14.85546875" style="72" customWidth="1"/>
    <col min="27" max="35" width="12.7109375" style="72" customWidth="1"/>
    <col min="36" max="16384" width="9.140625" style="72"/>
  </cols>
  <sheetData>
    <row r="2" spans="2:35" ht="20.25" x14ac:dyDescent="0.3">
      <c r="B2" s="153" t="str">
        <f>IF(Incurred_Nominal!$B$13&lt;&gt;"$Nominal","ERROR on Incurred_Nominal Worksheet","Incurred spend set to $Nominal")</f>
        <v>Incurred spend set to $Nominal</v>
      </c>
    </row>
    <row r="4" spans="2:35" x14ac:dyDescent="0.2">
      <c r="B4" s="121" t="str">
        <f>IF(Incurred_Nominal!A20=0,"INCURRED $Nominal Inclusive of Provisions","INCURRED $Real 2022/23 Inclusive of Provisions")</f>
        <v>INCURRED $Nominal Inclusive of Provisions</v>
      </c>
      <c r="C4" s="125"/>
      <c r="D4" s="125"/>
      <c r="E4" s="125"/>
      <c r="F4" s="125"/>
      <c r="G4" s="125"/>
      <c r="H4" s="125"/>
      <c r="I4" s="126"/>
      <c r="K4" s="189" t="s">
        <v>1410</v>
      </c>
      <c r="L4" s="125"/>
      <c r="M4" s="125"/>
      <c r="N4" s="125"/>
      <c r="O4" s="125"/>
      <c r="P4" s="125"/>
      <c r="Q4" s="126"/>
      <c r="S4" s="189" t="s">
        <v>1411</v>
      </c>
      <c r="T4" s="125"/>
      <c r="U4" s="125"/>
      <c r="V4" s="125"/>
      <c r="W4" s="125"/>
      <c r="X4" s="125"/>
      <c r="Y4" s="125"/>
      <c r="Z4" s="125"/>
      <c r="AA4" s="125"/>
      <c r="AB4" s="125" t="s">
        <v>1412</v>
      </c>
      <c r="AC4" s="125"/>
      <c r="AD4" s="125"/>
      <c r="AE4" s="125"/>
      <c r="AF4" s="125"/>
      <c r="AG4" s="125"/>
      <c r="AH4" s="125"/>
      <c r="AI4" s="126"/>
    </row>
    <row r="6" spans="2:35" x14ac:dyDescent="0.2">
      <c r="J6" s="121" t="s">
        <v>732</v>
      </c>
      <c r="K6" s="154">
        <f>'For RFM &amp; PTRM_Real'!K6*(Incurred_Nominal!V19/Incurred_Real!$W$19)</f>
        <v>-824282.71907901554</v>
      </c>
      <c r="L6" s="154">
        <f>'For RFM &amp; PTRM_Real'!L6*(Incurred_Nominal!W19/Incurred_Real!$W$19)</f>
        <v>-613076.276316704</v>
      </c>
      <c r="M6" s="154">
        <f>'For RFM &amp; PTRM_Real'!M6*(Incurred_Nominal!X19/Incurred_Real!$W$19)</f>
        <v>-504422.64730593318</v>
      </c>
      <c r="N6" s="154">
        <f>'For RFM &amp; PTRM_Real'!N6*(Incurred_Nominal!Y19/Incurred_Real!$W$19)</f>
        <v>-589449.67066317738</v>
      </c>
      <c r="O6" s="154">
        <f>'For RFM &amp; PTRM_Real'!O6*(Incurred_Nominal!Z19/Incurred_Real!$W$19)</f>
        <v>-665760.20526038331</v>
      </c>
      <c r="P6" s="154">
        <f>'For RFM &amp; PTRM_Real'!P6*(Incurred_Nominal!AA19/Incurred_Real!$W$19)</f>
        <v>-654969.86056138668</v>
      </c>
      <c r="Q6" s="154">
        <f>'For RFM &amp; PTRM_Real'!Q6*(Incurred_Nominal!AB19/Incurred_Real!$W$19)</f>
        <v>-577204.76030944195</v>
      </c>
      <c r="AB6" s="121" t="s">
        <v>1221</v>
      </c>
      <c r="AC6" s="121"/>
      <c r="AD6" s="121">
        <v>3</v>
      </c>
    </row>
    <row r="7" spans="2:35" x14ac:dyDescent="0.2">
      <c r="J7" s="121"/>
      <c r="K7" s="121"/>
      <c r="L7" s="121"/>
      <c r="M7" s="154"/>
      <c r="N7" s="154"/>
      <c r="O7" s="154"/>
      <c r="P7" s="154"/>
      <c r="Q7" s="154"/>
    </row>
    <row r="8" spans="2:35" x14ac:dyDescent="0.2">
      <c r="K8" s="80"/>
      <c r="L8" s="80"/>
      <c r="M8" s="80"/>
      <c r="N8" s="80"/>
      <c r="O8" s="80"/>
      <c r="P8" s="80"/>
      <c r="Q8" s="80"/>
    </row>
    <row r="9" spans="2:35" x14ac:dyDescent="0.2">
      <c r="B9" s="127"/>
      <c r="C9" s="128"/>
      <c r="D9" s="128"/>
      <c r="E9" s="128"/>
      <c r="F9" s="128"/>
      <c r="G9" s="128"/>
      <c r="H9" s="128"/>
      <c r="I9" s="128"/>
      <c r="K9" s="80"/>
      <c r="L9" s="80"/>
      <c r="M9" s="80"/>
      <c r="N9" s="80"/>
      <c r="O9" s="80"/>
      <c r="P9" s="80"/>
      <c r="Q9" s="80"/>
    </row>
    <row r="10" spans="2:35" x14ac:dyDescent="0.2">
      <c r="S10" s="72" t="s">
        <v>653</v>
      </c>
      <c r="T10" s="72" t="s">
        <v>653</v>
      </c>
      <c r="U10" s="72" t="s">
        <v>654</v>
      </c>
      <c r="V10" s="72" t="s">
        <v>654</v>
      </c>
      <c r="W10" s="72" t="s">
        <v>654</v>
      </c>
      <c r="X10" s="72" t="s">
        <v>654</v>
      </c>
      <c r="Y10" s="72" t="s">
        <v>654</v>
      </c>
      <c r="Z10" s="81"/>
      <c r="AB10" s="72" t="s">
        <v>653</v>
      </c>
      <c r="AC10" s="72" t="s">
        <v>653</v>
      </c>
      <c r="AD10" s="72" t="s">
        <v>654</v>
      </c>
      <c r="AE10" s="72" t="s">
        <v>654</v>
      </c>
      <c r="AF10" s="72" t="s">
        <v>654</v>
      </c>
      <c r="AG10" s="72" t="s">
        <v>654</v>
      </c>
      <c r="AH10" s="72" t="s">
        <v>654</v>
      </c>
    </row>
    <row r="11" spans="2:35" x14ac:dyDescent="0.2">
      <c r="B11" s="202" t="s">
        <v>1222</v>
      </c>
      <c r="C11" s="138">
        <v>2022</v>
      </c>
      <c r="D11" s="139">
        <v>2023</v>
      </c>
      <c r="E11" s="139">
        <v>2024</v>
      </c>
      <c r="F11" s="139">
        <v>2025</v>
      </c>
      <c r="G11" s="139">
        <v>2026</v>
      </c>
      <c r="H11" s="139">
        <v>2027</v>
      </c>
      <c r="I11" s="140">
        <v>2028</v>
      </c>
      <c r="K11" s="138">
        <v>2022</v>
      </c>
      <c r="L11" s="139">
        <v>2023</v>
      </c>
      <c r="M11" s="139">
        <v>2024</v>
      </c>
      <c r="N11" s="139">
        <v>2025</v>
      </c>
      <c r="O11" s="139">
        <v>2026</v>
      </c>
      <c r="P11" s="139">
        <v>2027</v>
      </c>
      <c r="Q11" s="140">
        <v>2028</v>
      </c>
      <c r="S11" s="138">
        <f t="shared" ref="S11:Y11" si="0">C11</f>
        <v>2022</v>
      </c>
      <c r="T11" s="139">
        <f t="shared" si="0"/>
        <v>2023</v>
      </c>
      <c r="U11" s="139">
        <f t="shared" si="0"/>
        <v>2024</v>
      </c>
      <c r="V11" s="139">
        <f t="shared" si="0"/>
        <v>2025</v>
      </c>
      <c r="W11" s="139">
        <f t="shared" si="0"/>
        <v>2026</v>
      </c>
      <c r="X11" s="139">
        <f t="shared" si="0"/>
        <v>2027</v>
      </c>
      <c r="Y11" s="140">
        <f t="shared" si="0"/>
        <v>2028</v>
      </c>
      <c r="Z11" s="124"/>
      <c r="AA11" s="81"/>
      <c r="AB11" s="138">
        <f t="shared" ref="AB11:AH11" si="1">C11</f>
        <v>2022</v>
      </c>
      <c r="AC11" s="139">
        <f t="shared" si="1"/>
        <v>2023</v>
      </c>
      <c r="AD11" s="139">
        <f t="shared" si="1"/>
        <v>2024</v>
      </c>
      <c r="AE11" s="139">
        <f t="shared" si="1"/>
        <v>2025</v>
      </c>
      <c r="AF11" s="139">
        <f t="shared" si="1"/>
        <v>2026</v>
      </c>
      <c r="AG11" s="139">
        <f t="shared" si="1"/>
        <v>2027</v>
      </c>
      <c r="AH11" s="140">
        <f t="shared" si="1"/>
        <v>2028</v>
      </c>
    </row>
    <row r="12" spans="2:35" x14ac:dyDescent="0.2">
      <c r="B12" s="203" t="s">
        <v>372</v>
      </c>
      <c r="C12" s="190">
        <f>HLOOKUP($B12,Incurred_Nominal!$AR$4:$BR$12,MATCH(C$11,Incurred_Nominal!$AR$4:$AR$12,0),FALSE)</f>
        <v>3451063.1937805051</v>
      </c>
      <c r="D12" s="122">
        <f>HLOOKUP($B12,Incurred_Nominal!$AR$4:$BR$12,MATCH(D$11,Incurred_Nominal!$AR$4:$AR$12,0),FALSE)</f>
        <v>2366585.4856686546</v>
      </c>
      <c r="E12" s="122">
        <f>HLOOKUP($B12,Incurred_Nominal!$AR$4:$BR$12,MATCH(E$11,Incurred_Nominal!$AR$4:$AR$12,0),FALSE)</f>
        <v>2216455.9646339668</v>
      </c>
      <c r="F12" s="122">
        <f>HLOOKUP($B12,Incurred_Nominal!$AR$4:$BR$12,MATCH(F$11,Incurred_Nominal!$AR$4:$AR$12,0),FALSE)</f>
        <v>611934.95977890957</v>
      </c>
      <c r="G12" s="122">
        <f>HLOOKUP($B12,Incurred_Nominal!$AR$4:$BR$12,MATCH(G$11,Incurred_Nominal!$AR$4:$AR$12,0),FALSE)</f>
        <v>1796091.2412241069</v>
      </c>
      <c r="H12" s="122">
        <f>HLOOKUP($B12,Incurred_Nominal!$AR$4:$BR$12,MATCH(H$11,Incurred_Nominal!$AR$4:$AR$12,0),FALSE)</f>
        <v>1768575.440994794</v>
      </c>
      <c r="I12" s="142">
        <f>HLOOKUP($B12,Incurred_Nominal!$AR$4:$BR$12,MATCH(I$11,Incurred_Nominal!$AR$4:$AR$12,0),FALSE)</f>
        <v>1377442.7618406215</v>
      </c>
      <c r="K12" s="190">
        <f t="shared" ref="K12:K33" si="2">K$6/C$43*C12</f>
        <v>-6702.7849576564213</v>
      </c>
      <c r="L12" s="122">
        <f t="shared" ref="L12:L33" si="3">L$6/D$43*D12</f>
        <v>-3658.8847728556043</v>
      </c>
      <c r="M12" s="122">
        <f t="shared" ref="M12:M33" si="4">M$6/E$43*E12</f>
        <v>-7159.2930232648514</v>
      </c>
      <c r="N12" s="122">
        <f t="shared" ref="N12:N33" si="5">N$6/F$43*F12</f>
        <v>-2240.7299773573168</v>
      </c>
      <c r="O12" s="122">
        <f t="shared" ref="O12:O33" si="6">O$6/G$43*G12</f>
        <v>-8049.5778958511892</v>
      </c>
      <c r="P12" s="122">
        <f t="shared" ref="P12:P33" si="7">P$6/H$43*H12</f>
        <v>-8023.0879488761957</v>
      </c>
      <c r="Q12" s="142">
        <f t="shared" ref="Q12:Q33" si="8">Q$6/I$43*I12</f>
        <v>-6224.6377361152199</v>
      </c>
      <c r="S12" s="190">
        <f t="shared" ref="S12:S37" si="9">C12+K12</f>
        <v>3444360.4088228485</v>
      </c>
      <c r="T12" s="122">
        <f t="shared" ref="T12:T37" si="10">D12+L12</f>
        <v>2362926.6008957988</v>
      </c>
      <c r="U12" s="122">
        <f t="shared" ref="U12:U37" si="11">E12+M12</f>
        <v>2209296.6716107018</v>
      </c>
      <c r="V12" s="122">
        <f t="shared" ref="V12:V37" si="12">F12+N12</f>
        <v>609694.22980155225</v>
      </c>
      <c r="W12" s="122">
        <f t="shared" ref="W12:W37" si="13">G12+O12</f>
        <v>1788041.6633282558</v>
      </c>
      <c r="X12" s="122">
        <f t="shared" ref="X12:X37" si="14">H12+P12</f>
        <v>1760552.3530459178</v>
      </c>
      <c r="Y12" s="142">
        <f t="shared" ref="Y12:Y37" si="15">I12+Q12</f>
        <v>1371218.1241045063</v>
      </c>
      <c r="Z12" s="82"/>
      <c r="AB12" s="193">
        <f t="shared" ref="AB12:AB37" si="16">ROUND(S12/1000000,$AD$6)</f>
        <v>3.444</v>
      </c>
      <c r="AC12" s="123">
        <f t="shared" ref="AC12:AC37" si="17">ROUND(T12/1000000,$AD$6)</f>
        <v>2.363</v>
      </c>
      <c r="AD12" s="123">
        <f t="shared" ref="AD12:AD37" si="18">ROUND(U12/1000000,$AD$6)</f>
        <v>2.2090000000000001</v>
      </c>
      <c r="AE12" s="123">
        <f t="shared" ref="AE12:AE37" si="19">ROUND(V12/1000000,$AD$6)</f>
        <v>0.61</v>
      </c>
      <c r="AF12" s="123">
        <f t="shared" ref="AF12:AF37" si="20">ROUND(W12/1000000,$AD$6)</f>
        <v>1.788</v>
      </c>
      <c r="AG12" s="123">
        <f t="shared" ref="AG12:AG37" si="21">ROUND(X12/1000000,$AD$6)</f>
        <v>1.7609999999999999</v>
      </c>
      <c r="AH12" s="194">
        <f t="shared" ref="AH12:AH37" si="22">ROUND(Y12/1000000,$AD$6)</f>
        <v>1.371</v>
      </c>
    </row>
    <row r="13" spans="2:35" x14ac:dyDescent="0.2">
      <c r="B13" s="203" t="s">
        <v>373</v>
      </c>
      <c r="C13" s="190">
        <f>HLOOKUP($B13,Incurred_Nominal!$AR$4:$BR$12,MATCH(C$11,Incurred_Nominal!$AR$4:$AR$12,0),FALSE)</f>
        <v>880963.56270339561</v>
      </c>
      <c r="D13" s="122">
        <f>HLOOKUP($B13,Incurred_Nominal!$AR$4:$BR$12,MATCH(D$11,Incurred_Nominal!$AR$4:$AR$12,0),FALSE)</f>
        <v>474408.19306307565</v>
      </c>
      <c r="E13" s="122">
        <f>HLOOKUP($B13,Incurred_Nominal!$AR$4:$BR$12,MATCH(E$11,Incurred_Nominal!$AR$4:$AR$12,0),FALSE)</f>
        <v>926538.40761158976</v>
      </c>
      <c r="F13" s="122">
        <f>HLOOKUP($B13,Incurred_Nominal!$AR$4:$BR$12,MATCH(F$11,Incurred_Nominal!$AR$4:$AR$12,0),FALSE)</f>
        <v>1364987.0883517268</v>
      </c>
      <c r="G13" s="122">
        <f>HLOOKUP($B13,Incurred_Nominal!$AR$4:$BR$12,MATCH(G$11,Incurred_Nominal!$AR$4:$AR$12,0),FALSE)</f>
        <v>910979.53658720583</v>
      </c>
      <c r="H13" s="122">
        <f>HLOOKUP($B13,Incurred_Nominal!$AR$4:$BR$12,MATCH(H$11,Incurred_Nominal!$AR$4:$AR$12,0),FALSE)</f>
        <v>548776.24827793194</v>
      </c>
      <c r="I13" s="142">
        <f>HLOOKUP($B13,Incurred_Nominal!$AR$4:$BR$12,MATCH(I$11,Incurred_Nominal!$AR$4:$AR$12,0),FALSE)</f>
        <v>88240.094687724151</v>
      </c>
      <c r="K13" s="190">
        <f t="shared" si="2"/>
        <v>-1711.0406227777974</v>
      </c>
      <c r="L13" s="122">
        <f t="shared" si="3"/>
        <v>-733.46385508909486</v>
      </c>
      <c r="M13" s="122">
        <f t="shared" si="4"/>
        <v>-2992.7776880042984</v>
      </c>
      <c r="N13" s="122">
        <f t="shared" si="5"/>
        <v>-4998.1904754721754</v>
      </c>
      <c r="O13" s="122">
        <f t="shared" si="6"/>
        <v>-4082.7551368088643</v>
      </c>
      <c r="P13" s="122">
        <f t="shared" si="7"/>
        <v>-2489.5065271920889</v>
      </c>
      <c r="Q13" s="142">
        <f t="shared" si="8"/>
        <v>-398.75531560936173</v>
      </c>
      <c r="S13" s="190">
        <f t="shared" si="9"/>
        <v>879252.52208061784</v>
      </c>
      <c r="T13" s="122">
        <f t="shared" si="10"/>
        <v>473674.72920798656</v>
      </c>
      <c r="U13" s="122">
        <f t="shared" si="11"/>
        <v>923545.62992358545</v>
      </c>
      <c r="V13" s="122">
        <f t="shared" si="12"/>
        <v>1359988.8978762545</v>
      </c>
      <c r="W13" s="122">
        <f t="shared" si="13"/>
        <v>906896.78145039699</v>
      </c>
      <c r="X13" s="122">
        <f t="shared" si="14"/>
        <v>546286.74175073986</v>
      </c>
      <c r="Y13" s="142">
        <f t="shared" si="15"/>
        <v>87841.339372114788</v>
      </c>
      <c r="Z13" s="82"/>
      <c r="AB13" s="193">
        <f t="shared" si="16"/>
        <v>0.879</v>
      </c>
      <c r="AC13" s="123">
        <f t="shared" si="17"/>
        <v>0.47399999999999998</v>
      </c>
      <c r="AD13" s="123">
        <f t="shared" si="18"/>
        <v>0.92400000000000004</v>
      </c>
      <c r="AE13" s="123">
        <f t="shared" si="19"/>
        <v>1.36</v>
      </c>
      <c r="AF13" s="123">
        <f t="shared" si="20"/>
        <v>0.90700000000000003</v>
      </c>
      <c r="AG13" s="123">
        <f t="shared" si="21"/>
        <v>0.54600000000000004</v>
      </c>
      <c r="AH13" s="194">
        <f t="shared" si="22"/>
        <v>8.7999999999999995E-2</v>
      </c>
    </row>
    <row r="14" spans="2:35" x14ac:dyDescent="0.2">
      <c r="B14" s="203" t="s">
        <v>374</v>
      </c>
      <c r="C14" s="190">
        <f>HLOOKUP($B14,Incurred_Nominal!$AR$4:$BR$12,MATCH(C$11,Incurred_Nominal!$AR$4:$AR$12,0),FALSE)</f>
        <v>1557602.6383761368</v>
      </c>
      <c r="D14" s="122">
        <f>HLOOKUP($B14,Incurred_Nominal!$AR$4:$BR$12,MATCH(D$11,Incurred_Nominal!$AR$4:$AR$12,0),FALSE)</f>
        <v>3285627.5799010182</v>
      </c>
      <c r="E14" s="122">
        <f>HLOOKUP($B14,Incurred_Nominal!$AR$4:$BR$12,MATCH(E$11,Incurred_Nominal!$AR$4:$AR$12,0),FALSE)</f>
        <v>2726410.8835181659</v>
      </c>
      <c r="F14" s="122">
        <f>HLOOKUP($B14,Incurred_Nominal!$AR$4:$BR$12,MATCH(F$11,Incurred_Nominal!$AR$4:$AR$12,0),FALSE)</f>
        <v>842622.58707636734</v>
      </c>
      <c r="G14" s="122">
        <f>HLOOKUP($B14,Incurred_Nominal!$AR$4:$BR$12,MATCH(G$11,Incurred_Nominal!$AR$4:$AR$12,0),FALSE)</f>
        <v>0</v>
      </c>
      <c r="H14" s="122">
        <f>HLOOKUP($B14,Incurred_Nominal!$AR$4:$BR$12,MATCH(H$11,Incurred_Nominal!$AR$4:$AR$12,0),FALSE)</f>
        <v>0</v>
      </c>
      <c r="I14" s="142">
        <f>HLOOKUP($B14,Incurred_Nominal!$AR$4:$BR$12,MATCH(I$11,Incurred_Nominal!$AR$4:$AR$12,0),FALSE)</f>
        <v>0</v>
      </c>
      <c r="K14" s="190">
        <f t="shared" si="2"/>
        <v>-3025.2345286892905</v>
      </c>
      <c r="L14" s="122">
        <f t="shared" si="3"/>
        <v>-5079.779620966292</v>
      </c>
      <c r="M14" s="122">
        <f t="shared" si="4"/>
        <v>-8806.4796812457444</v>
      </c>
      <c r="N14" s="122">
        <f t="shared" si="5"/>
        <v>-3085.4417782284477</v>
      </c>
      <c r="O14" s="122">
        <f t="shared" si="6"/>
        <v>0</v>
      </c>
      <c r="P14" s="122">
        <f t="shared" si="7"/>
        <v>0</v>
      </c>
      <c r="Q14" s="142">
        <f t="shared" si="8"/>
        <v>0</v>
      </c>
      <c r="S14" s="190">
        <f t="shared" si="9"/>
        <v>1554577.4038474476</v>
      </c>
      <c r="T14" s="122">
        <f t="shared" si="10"/>
        <v>3280547.8002800518</v>
      </c>
      <c r="U14" s="122">
        <f t="shared" si="11"/>
        <v>2717604.4038369204</v>
      </c>
      <c r="V14" s="122">
        <f t="shared" si="12"/>
        <v>839537.14529813884</v>
      </c>
      <c r="W14" s="122">
        <f t="shared" si="13"/>
        <v>0</v>
      </c>
      <c r="X14" s="122">
        <f t="shared" si="14"/>
        <v>0</v>
      </c>
      <c r="Y14" s="142">
        <f t="shared" si="15"/>
        <v>0</v>
      </c>
      <c r="Z14" s="82"/>
      <c r="AB14" s="193">
        <f t="shared" si="16"/>
        <v>1.5549999999999999</v>
      </c>
      <c r="AC14" s="123">
        <f t="shared" si="17"/>
        <v>3.2810000000000001</v>
      </c>
      <c r="AD14" s="123">
        <f t="shared" si="18"/>
        <v>2.718</v>
      </c>
      <c r="AE14" s="123">
        <f t="shared" si="19"/>
        <v>0.84</v>
      </c>
      <c r="AF14" s="123">
        <f t="shared" si="20"/>
        <v>0</v>
      </c>
      <c r="AG14" s="123">
        <f t="shared" si="21"/>
        <v>0</v>
      </c>
      <c r="AH14" s="194">
        <f t="shared" si="22"/>
        <v>0</v>
      </c>
    </row>
    <row r="15" spans="2:35" x14ac:dyDescent="0.2">
      <c r="B15" s="203" t="s">
        <v>375</v>
      </c>
      <c r="C15" s="190">
        <f>HLOOKUP($B15,Incurred_Nominal!$AR$4:$BR$12,MATCH(C$11,Incurred_Nominal!$AR$4:$AR$12,0),FALSE)</f>
        <v>18436247.912109882</v>
      </c>
      <c r="D15" s="122">
        <f>HLOOKUP($B15,Incurred_Nominal!$AR$4:$BR$12,MATCH(D$11,Incurred_Nominal!$AR$4:$AR$12,0),FALSE)</f>
        <v>12535028.328942327</v>
      </c>
      <c r="E15" s="122">
        <f>HLOOKUP($B15,Incurred_Nominal!$AR$4:$BR$12,MATCH(E$11,Incurred_Nominal!$AR$4:$AR$12,0),FALSE)</f>
        <v>21458212.988044396</v>
      </c>
      <c r="F15" s="122">
        <f>HLOOKUP($B15,Incurred_Nominal!$AR$4:$BR$12,MATCH(F$11,Incurred_Nominal!$AR$4:$AR$12,0),FALSE)</f>
        <v>26933852.142521679</v>
      </c>
      <c r="G15" s="122">
        <f>HLOOKUP($B15,Incurred_Nominal!$AR$4:$BR$12,MATCH(G$11,Incurred_Nominal!$AR$4:$AR$12,0),FALSE)</f>
        <v>30255407.832985185</v>
      </c>
      <c r="H15" s="122">
        <f>HLOOKUP($B15,Incurred_Nominal!$AR$4:$BR$12,MATCH(H$11,Incurred_Nominal!$AR$4:$AR$12,0),FALSE)</f>
        <v>21366477.382777561</v>
      </c>
      <c r="I15" s="142">
        <f>HLOOKUP($B15,Incurred_Nominal!$AR$4:$BR$12,MATCH(I$11,Incurred_Nominal!$AR$4:$AR$12,0),FALSE)</f>
        <v>21126545.373704441</v>
      </c>
      <c r="K15" s="190">
        <f t="shared" si="2"/>
        <v>-35807.575301321558</v>
      </c>
      <c r="L15" s="122">
        <f t="shared" si="3"/>
        <v>-19379.91446234288</v>
      </c>
      <c r="M15" s="122">
        <f t="shared" si="4"/>
        <v>-69311.385828686078</v>
      </c>
      <c r="N15" s="122">
        <f t="shared" si="5"/>
        <v>-98624.026846354303</v>
      </c>
      <c r="O15" s="122">
        <f t="shared" si="6"/>
        <v>-135596.26400514939</v>
      </c>
      <c r="P15" s="122">
        <f t="shared" si="7"/>
        <v>-96928.365749144796</v>
      </c>
      <c r="Q15" s="142">
        <f t="shared" si="8"/>
        <v>-95470.458163492833</v>
      </c>
      <c r="S15" s="190">
        <f t="shared" si="9"/>
        <v>18400440.336808559</v>
      </c>
      <c r="T15" s="122">
        <f t="shared" si="10"/>
        <v>12515648.414479984</v>
      </c>
      <c r="U15" s="122">
        <f t="shared" si="11"/>
        <v>21388901.602215711</v>
      </c>
      <c r="V15" s="122">
        <f t="shared" si="12"/>
        <v>26835228.115675326</v>
      </c>
      <c r="W15" s="122">
        <f t="shared" si="13"/>
        <v>30119811.568980034</v>
      </c>
      <c r="X15" s="122">
        <f t="shared" si="14"/>
        <v>21269549.017028417</v>
      </c>
      <c r="Y15" s="142">
        <f t="shared" si="15"/>
        <v>21031074.915540949</v>
      </c>
      <c r="Z15" s="82"/>
      <c r="AB15" s="193">
        <f t="shared" si="16"/>
        <v>18.399999999999999</v>
      </c>
      <c r="AC15" s="123">
        <f t="shared" si="17"/>
        <v>12.516</v>
      </c>
      <c r="AD15" s="123">
        <f t="shared" si="18"/>
        <v>21.388999999999999</v>
      </c>
      <c r="AE15" s="123">
        <f t="shared" si="19"/>
        <v>26.835000000000001</v>
      </c>
      <c r="AF15" s="123">
        <f t="shared" si="20"/>
        <v>30.12</v>
      </c>
      <c r="AG15" s="123">
        <f t="shared" si="21"/>
        <v>21.27</v>
      </c>
      <c r="AH15" s="194">
        <f t="shared" si="22"/>
        <v>21.030999999999999</v>
      </c>
    </row>
    <row r="16" spans="2:35" x14ac:dyDescent="0.2">
      <c r="B16" s="203" t="s">
        <v>376</v>
      </c>
      <c r="C16" s="190">
        <f>HLOOKUP($B16,Incurred_Nominal!$AR$4:$BR$12,MATCH(C$11,Incurred_Nominal!$AR$4:$AR$12,0),FALSE)</f>
        <v>0</v>
      </c>
      <c r="D16" s="122">
        <f>HLOOKUP($B16,Incurred_Nominal!$AR$4:$BR$12,MATCH(D$11,Incurred_Nominal!$AR$4:$AR$12,0),FALSE)</f>
        <v>0</v>
      </c>
      <c r="E16" s="122">
        <f>HLOOKUP($B16,Incurred_Nominal!$AR$4:$BR$12,MATCH(E$11,Incurred_Nominal!$AR$4:$AR$12,0),FALSE)</f>
        <v>392726.0152790607</v>
      </c>
      <c r="F16" s="122">
        <f>HLOOKUP($B16,Incurred_Nominal!$AR$4:$BR$12,MATCH(F$11,Incurred_Nominal!$AR$4:$AR$12,0),FALSE)</f>
        <v>402446.7365694457</v>
      </c>
      <c r="G16" s="122">
        <f>HLOOKUP($B16,Incurred_Nominal!$AR$4:$BR$12,MATCH(G$11,Incurred_Nominal!$AR$4:$AR$12,0),FALSE)</f>
        <v>2874729.2210234115</v>
      </c>
      <c r="H16" s="122">
        <f>HLOOKUP($B16,Incurred_Nominal!$AR$4:$BR$12,MATCH(H$11,Incurred_Nominal!$AR$4:$AR$12,0),FALSE)</f>
        <v>3325879.4032608699</v>
      </c>
      <c r="I16" s="142">
        <f>HLOOKUP($B16,Incurred_Nominal!$AR$4:$BR$12,MATCH(I$11,Incurred_Nominal!$AR$4:$AR$12,0),FALSE)</f>
        <v>4211200.8091178611</v>
      </c>
      <c r="K16" s="190">
        <f t="shared" si="2"/>
        <v>0</v>
      </c>
      <c r="L16" s="122">
        <f t="shared" si="3"/>
        <v>0</v>
      </c>
      <c r="M16" s="122">
        <f t="shared" si="4"/>
        <v>-1268.5298810826177</v>
      </c>
      <c r="N16" s="122">
        <f t="shared" si="5"/>
        <v>-1473.6443024052569</v>
      </c>
      <c r="O16" s="122">
        <f t="shared" si="6"/>
        <v>-12883.731217539091</v>
      </c>
      <c r="P16" s="122">
        <f t="shared" si="7"/>
        <v>-15087.749349673564</v>
      </c>
      <c r="Q16" s="142">
        <f t="shared" si="8"/>
        <v>-19030.336647721273</v>
      </c>
      <c r="S16" s="190">
        <f t="shared" si="9"/>
        <v>0</v>
      </c>
      <c r="T16" s="122">
        <f t="shared" si="10"/>
        <v>0</v>
      </c>
      <c r="U16" s="122">
        <f t="shared" si="11"/>
        <v>391457.4853979781</v>
      </c>
      <c r="V16" s="122">
        <f t="shared" si="12"/>
        <v>400973.09226704045</v>
      </c>
      <c r="W16" s="122">
        <f t="shared" si="13"/>
        <v>2861845.4898058726</v>
      </c>
      <c r="X16" s="122">
        <f t="shared" si="14"/>
        <v>3310791.6539111962</v>
      </c>
      <c r="Y16" s="142">
        <f t="shared" si="15"/>
        <v>4192170.4724701396</v>
      </c>
      <c r="Z16" s="82"/>
      <c r="AB16" s="193">
        <f t="shared" si="16"/>
        <v>0</v>
      </c>
      <c r="AC16" s="123">
        <f t="shared" si="17"/>
        <v>0</v>
      </c>
      <c r="AD16" s="123">
        <f t="shared" si="18"/>
        <v>0.39100000000000001</v>
      </c>
      <c r="AE16" s="123">
        <f t="shared" si="19"/>
        <v>0.40100000000000002</v>
      </c>
      <c r="AF16" s="123">
        <f t="shared" si="20"/>
        <v>2.8620000000000001</v>
      </c>
      <c r="AG16" s="123">
        <f t="shared" si="21"/>
        <v>3.3109999999999999</v>
      </c>
      <c r="AH16" s="194">
        <f t="shared" si="22"/>
        <v>4.1920000000000002</v>
      </c>
    </row>
    <row r="17" spans="2:34" x14ac:dyDescent="0.2">
      <c r="B17" s="203" t="s">
        <v>356</v>
      </c>
      <c r="C17" s="190">
        <f>HLOOKUP($B17,Incurred_Nominal!$AR$4:$BR$12,MATCH(C$11,Incurred_Nominal!$AR$4:$AR$12,0),FALSE)</f>
        <v>4136646.1014298568</v>
      </c>
      <c r="D17" s="122">
        <f>HLOOKUP($B17,Incurred_Nominal!$AR$4:$BR$12,MATCH(D$11,Incurred_Nominal!$AR$4:$AR$12,0),FALSE)</f>
        <v>7445387.9267405495</v>
      </c>
      <c r="E17" s="122">
        <f>HLOOKUP($B17,Incurred_Nominal!$AR$4:$BR$12,MATCH(E$11,Incurred_Nominal!$AR$4:$AR$12,0),FALSE)</f>
        <v>1170214.0541021661</v>
      </c>
      <c r="F17" s="122">
        <f>HLOOKUP($B17,Incurred_Nominal!$AR$4:$BR$12,MATCH(F$11,Incurred_Nominal!$AR$4:$AR$12,0),FALSE)</f>
        <v>586099.60178522673</v>
      </c>
      <c r="G17" s="122">
        <f>HLOOKUP($B17,Incurred_Nominal!$AR$4:$BR$12,MATCH(G$11,Incurred_Nominal!$AR$4:$AR$12,0),FALSE)</f>
        <v>24283.921605800922</v>
      </c>
      <c r="H17" s="122">
        <f>HLOOKUP($B17,Incurred_Nominal!$AR$4:$BR$12,MATCH(H$11,Incurred_Nominal!$AR$4:$AR$12,0),FALSE)</f>
        <v>37323.319772121729</v>
      </c>
      <c r="I17" s="142">
        <f>HLOOKUP($B17,Incurred_Nominal!$AR$4:$BR$12,MATCH(I$11,Incurred_Nominal!$AR$4:$AR$12,0),FALSE)</f>
        <v>50982.64106309932</v>
      </c>
      <c r="K17" s="190">
        <f t="shared" si="2"/>
        <v>-8034.3499110018392</v>
      </c>
      <c r="L17" s="122">
        <f t="shared" si="3"/>
        <v>-11511.021544804691</v>
      </c>
      <c r="M17" s="122">
        <f t="shared" si="4"/>
        <v>-3779.8654459817662</v>
      </c>
      <c r="N17" s="122">
        <f t="shared" si="5"/>
        <v>-2146.1283204212291</v>
      </c>
      <c r="O17" s="122">
        <f t="shared" si="6"/>
        <v>-108.83373522238998</v>
      </c>
      <c r="P17" s="122">
        <f t="shared" si="7"/>
        <v>-169.31608917249685</v>
      </c>
      <c r="Q17" s="142">
        <f t="shared" si="8"/>
        <v>-230.38958876528952</v>
      </c>
      <c r="S17" s="190">
        <f t="shared" si="9"/>
        <v>4128611.7515188549</v>
      </c>
      <c r="T17" s="122">
        <f t="shared" si="10"/>
        <v>7433876.9051957447</v>
      </c>
      <c r="U17" s="122">
        <f t="shared" si="11"/>
        <v>1166434.1886561844</v>
      </c>
      <c r="V17" s="122">
        <f t="shared" si="12"/>
        <v>583953.47346480552</v>
      </c>
      <c r="W17" s="122">
        <f t="shared" si="13"/>
        <v>24175.087870578533</v>
      </c>
      <c r="X17" s="122">
        <f t="shared" si="14"/>
        <v>37154.003682949231</v>
      </c>
      <c r="Y17" s="142">
        <f t="shared" si="15"/>
        <v>50752.251474334029</v>
      </c>
      <c r="Z17" s="82"/>
      <c r="AB17" s="193">
        <f t="shared" si="16"/>
        <v>4.1289999999999996</v>
      </c>
      <c r="AC17" s="123">
        <f t="shared" si="17"/>
        <v>7.4340000000000002</v>
      </c>
      <c r="AD17" s="123">
        <f t="shared" si="18"/>
        <v>1.1659999999999999</v>
      </c>
      <c r="AE17" s="123">
        <f t="shared" si="19"/>
        <v>0.58399999999999996</v>
      </c>
      <c r="AF17" s="123">
        <f t="shared" si="20"/>
        <v>2.4E-2</v>
      </c>
      <c r="AG17" s="123">
        <f t="shared" si="21"/>
        <v>3.6999999999999998E-2</v>
      </c>
      <c r="AH17" s="194">
        <f t="shared" si="22"/>
        <v>5.0999999999999997E-2</v>
      </c>
    </row>
    <row r="18" spans="2:34" x14ac:dyDescent="0.2">
      <c r="B18" s="203" t="s">
        <v>377</v>
      </c>
      <c r="C18" s="190">
        <f>HLOOKUP($B18,Incurred_Nominal!$AR$4:$BR$12,MATCH(C$11,Incurred_Nominal!$AR$4:$AR$12,0),FALSE)</f>
        <v>86.27771895200199</v>
      </c>
      <c r="D18" s="122">
        <f>HLOOKUP($B18,Incurred_Nominal!$AR$4:$BR$12,MATCH(D$11,Incurred_Nominal!$AR$4:$AR$12,0),FALSE)</f>
        <v>0</v>
      </c>
      <c r="E18" s="122">
        <f>HLOOKUP($B18,Incurred_Nominal!$AR$4:$BR$12,MATCH(E$11,Incurred_Nominal!$AR$4:$AR$12,0),FALSE)</f>
        <v>0</v>
      </c>
      <c r="F18" s="122">
        <f>HLOOKUP($B18,Incurred_Nominal!$AR$4:$BR$12,MATCH(F$11,Incurred_Nominal!$AR$4:$AR$12,0),FALSE)</f>
        <v>0</v>
      </c>
      <c r="G18" s="122">
        <f>HLOOKUP($B18,Incurred_Nominal!$AR$4:$BR$12,MATCH(G$11,Incurred_Nominal!$AR$4:$AR$12,0),FALSE)</f>
        <v>0</v>
      </c>
      <c r="H18" s="122">
        <f>HLOOKUP($B18,Incurred_Nominal!$AR$4:$BR$12,MATCH(H$11,Incurred_Nominal!$AR$4:$AR$12,0),FALSE)</f>
        <v>0</v>
      </c>
      <c r="I18" s="142">
        <f>HLOOKUP($B18,Incurred_Nominal!$AR$4:$BR$12,MATCH(I$11,Incurred_Nominal!$AR$4:$AR$12,0),FALSE)</f>
        <v>0</v>
      </c>
      <c r="K18" s="190">
        <f t="shared" si="2"/>
        <v>-0.16757183635889353</v>
      </c>
      <c r="L18" s="122">
        <f t="shared" si="3"/>
        <v>0</v>
      </c>
      <c r="M18" s="122">
        <f t="shared" si="4"/>
        <v>0</v>
      </c>
      <c r="N18" s="122">
        <f t="shared" si="5"/>
        <v>0</v>
      </c>
      <c r="O18" s="122">
        <f t="shared" si="6"/>
        <v>0</v>
      </c>
      <c r="P18" s="122">
        <f t="shared" si="7"/>
        <v>0</v>
      </c>
      <c r="Q18" s="142">
        <f t="shared" si="8"/>
        <v>0</v>
      </c>
      <c r="S18" s="190">
        <f t="shared" si="9"/>
        <v>86.110147115643102</v>
      </c>
      <c r="T18" s="122">
        <f t="shared" si="10"/>
        <v>0</v>
      </c>
      <c r="U18" s="122">
        <f t="shared" si="11"/>
        <v>0</v>
      </c>
      <c r="V18" s="122">
        <f t="shared" si="12"/>
        <v>0</v>
      </c>
      <c r="W18" s="122">
        <f t="shared" si="13"/>
        <v>0</v>
      </c>
      <c r="X18" s="122">
        <f t="shared" si="14"/>
        <v>0</v>
      </c>
      <c r="Y18" s="142">
        <f t="shared" si="15"/>
        <v>0</v>
      </c>
      <c r="Z18" s="82"/>
      <c r="AB18" s="193">
        <f t="shared" si="16"/>
        <v>0</v>
      </c>
      <c r="AC18" s="123">
        <f t="shared" si="17"/>
        <v>0</v>
      </c>
      <c r="AD18" s="123">
        <f t="shared" si="18"/>
        <v>0</v>
      </c>
      <c r="AE18" s="123">
        <f t="shared" si="19"/>
        <v>0</v>
      </c>
      <c r="AF18" s="123">
        <f t="shared" si="20"/>
        <v>0</v>
      </c>
      <c r="AG18" s="123">
        <f t="shared" si="21"/>
        <v>0</v>
      </c>
      <c r="AH18" s="194">
        <f t="shared" si="22"/>
        <v>0</v>
      </c>
    </row>
    <row r="19" spans="2:34" x14ac:dyDescent="0.2">
      <c r="B19" s="203" t="s">
        <v>378</v>
      </c>
      <c r="C19" s="190">
        <f>HLOOKUP($B19,Incurred_Nominal!$AR$4:$BR$12,MATCH(C$11,Incurred_Nominal!$AR$4:$AR$12,0),FALSE)</f>
        <v>964126.72082966077</v>
      </c>
      <c r="D19" s="122">
        <f>HLOOKUP($B19,Incurred_Nominal!$AR$4:$BR$12,MATCH(D$11,Incurred_Nominal!$AR$4:$AR$12,0),FALSE)</f>
        <v>416000.89060104429</v>
      </c>
      <c r="E19" s="122">
        <f>HLOOKUP($B19,Incurred_Nominal!$AR$4:$BR$12,MATCH(E$11,Incurred_Nominal!$AR$4:$AR$12,0),FALSE)</f>
        <v>2041279.0460310725</v>
      </c>
      <c r="F19" s="122">
        <f>HLOOKUP($B19,Incurred_Nominal!$AR$4:$BR$12,MATCH(F$11,Incurred_Nominal!$AR$4:$AR$12,0),FALSE)</f>
        <v>0</v>
      </c>
      <c r="G19" s="122">
        <f>HLOOKUP($B19,Incurred_Nominal!$AR$4:$BR$12,MATCH(G$11,Incurred_Nominal!$AR$4:$AR$12,0),FALSE)</f>
        <v>0</v>
      </c>
      <c r="H19" s="122">
        <f>HLOOKUP($B19,Incurred_Nominal!$AR$4:$BR$12,MATCH(H$11,Incurred_Nominal!$AR$4:$AR$12,0),FALSE)</f>
        <v>0</v>
      </c>
      <c r="I19" s="142">
        <f>HLOOKUP($B19,Incurred_Nominal!$AR$4:$BR$12,MATCH(I$11,Incurred_Nominal!$AR$4:$AR$12,0),FALSE)</f>
        <v>0</v>
      </c>
      <c r="K19" s="190">
        <f t="shared" si="2"/>
        <v>-1872.563241756355</v>
      </c>
      <c r="L19" s="122">
        <f t="shared" si="3"/>
        <v>-643.16262113999971</v>
      </c>
      <c r="M19" s="122">
        <f t="shared" si="4"/>
        <v>-6593.4604909691561</v>
      </c>
      <c r="N19" s="122">
        <f t="shared" si="5"/>
        <v>0</v>
      </c>
      <c r="O19" s="122">
        <f t="shared" si="6"/>
        <v>0</v>
      </c>
      <c r="P19" s="122">
        <f t="shared" si="7"/>
        <v>0</v>
      </c>
      <c r="Q19" s="142">
        <f t="shared" si="8"/>
        <v>0</v>
      </c>
      <c r="S19" s="190">
        <f t="shared" si="9"/>
        <v>962254.15758790437</v>
      </c>
      <c r="T19" s="122">
        <f t="shared" si="10"/>
        <v>415357.72797990427</v>
      </c>
      <c r="U19" s="122">
        <f t="shared" si="11"/>
        <v>2034685.5855401033</v>
      </c>
      <c r="V19" s="122">
        <f t="shared" si="12"/>
        <v>0</v>
      </c>
      <c r="W19" s="122">
        <f t="shared" si="13"/>
        <v>0</v>
      </c>
      <c r="X19" s="122">
        <f t="shared" si="14"/>
        <v>0</v>
      </c>
      <c r="Y19" s="142">
        <f t="shared" si="15"/>
        <v>0</v>
      </c>
      <c r="Z19" s="82"/>
      <c r="AB19" s="193">
        <f t="shared" si="16"/>
        <v>0.96199999999999997</v>
      </c>
      <c r="AC19" s="123">
        <f t="shared" si="17"/>
        <v>0.41499999999999998</v>
      </c>
      <c r="AD19" s="123">
        <f t="shared" si="18"/>
        <v>2.0350000000000001</v>
      </c>
      <c r="AE19" s="123">
        <f t="shared" si="19"/>
        <v>0</v>
      </c>
      <c r="AF19" s="123">
        <f t="shared" si="20"/>
        <v>0</v>
      </c>
      <c r="AG19" s="123">
        <f t="shared" si="21"/>
        <v>0</v>
      </c>
      <c r="AH19" s="194">
        <f t="shared" si="22"/>
        <v>0</v>
      </c>
    </row>
    <row r="20" spans="2:34" x14ac:dyDescent="0.2">
      <c r="B20" s="203" t="s">
        <v>39</v>
      </c>
      <c r="C20" s="190">
        <f>HLOOKUP($B20,Incurred_Nominal!$AR$4:$BR$12,MATCH(C$11,Incurred_Nominal!$AR$4:$AR$12,0),FALSE)</f>
        <v>0</v>
      </c>
      <c r="D20" s="122">
        <f>HLOOKUP($B20,Incurred_Nominal!$AR$4:$BR$12,MATCH(D$11,Incurred_Nominal!$AR$4:$AR$12,0),FALSE)</f>
        <v>0</v>
      </c>
      <c r="E20" s="122">
        <f>HLOOKUP($B20,Incurred_Nominal!$AR$4:$BR$12,MATCH(E$11,Incurred_Nominal!$AR$4:$AR$12,0),FALSE)</f>
        <v>0</v>
      </c>
      <c r="F20" s="122">
        <f>HLOOKUP($B20,Incurred_Nominal!$AR$4:$BR$12,MATCH(F$11,Incurred_Nominal!$AR$4:$AR$12,0),FALSE)</f>
        <v>0</v>
      </c>
      <c r="G20" s="122">
        <f>HLOOKUP($B20,Incurred_Nominal!$AR$4:$BR$12,MATCH(G$11,Incurred_Nominal!$AR$4:$AR$12,0),FALSE)</f>
        <v>0</v>
      </c>
      <c r="H20" s="122">
        <f>HLOOKUP($B20,Incurred_Nominal!$AR$4:$BR$12,MATCH(H$11,Incurred_Nominal!$AR$4:$AR$12,0),FALSE)</f>
        <v>0</v>
      </c>
      <c r="I20" s="142">
        <f>HLOOKUP($B20,Incurred_Nominal!$AR$4:$BR$12,MATCH(I$11,Incurred_Nominal!$AR$4:$AR$12,0),FALSE)</f>
        <v>0</v>
      </c>
      <c r="K20" s="190">
        <f t="shared" si="2"/>
        <v>0</v>
      </c>
      <c r="L20" s="122">
        <f t="shared" si="3"/>
        <v>0</v>
      </c>
      <c r="M20" s="122">
        <f t="shared" si="4"/>
        <v>0</v>
      </c>
      <c r="N20" s="122">
        <f t="shared" si="5"/>
        <v>0</v>
      </c>
      <c r="O20" s="122">
        <f t="shared" si="6"/>
        <v>0</v>
      </c>
      <c r="P20" s="122">
        <f t="shared" si="7"/>
        <v>0</v>
      </c>
      <c r="Q20" s="142">
        <f t="shared" si="8"/>
        <v>0</v>
      </c>
      <c r="S20" s="190">
        <f t="shared" si="9"/>
        <v>0</v>
      </c>
      <c r="T20" s="122">
        <f t="shared" si="10"/>
        <v>0</v>
      </c>
      <c r="U20" s="122">
        <f t="shared" si="11"/>
        <v>0</v>
      </c>
      <c r="V20" s="122">
        <f t="shared" si="12"/>
        <v>0</v>
      </c>
      <c r="W20" s="122">
        <f t="shared" si="13"/>
        <v>0</v>
      </c>
      <c r="X20" s="122">
        <f t="shared" si="14"/>
        <v>0</v>
      </c>
      <c r="Y20" s="142">
        <f t="shared" si="15"/>
        <v>0</v>
      </c>
      <c r="Z20" s="82"/>
      <c r="AB20" s="193">
        <f t="shared" si="16"/>
        <v>0</v>
      </c>
      <c r="AC20" s="123">
        <f t="shared" si="17"/>
        <v>0</v>
      </c>
      <c r="AD20" s="123">
        <f t="shared" si="18"/>
        <v>0</v>
      </c>
      <c r="AE20" s="123">
        <f t="shared" si="19"/>
        <v>0</v>
      </c>
      <c r="AF20" s="123">
        <f t="shared" si="20"/>
        <v>0</v>
      </c>
      <c r="AG20" s="123">
        <f t="shared" si="21"/>
        <v>0</v>
      </c>
      <c r="AH20" s="194">
        <f t="shared" si="22"/>
        <v>0</v>
      </c>
    </row>
    <row r="21" spans="2:34" x14ac:dyDescent="0.2">
      <c r="B21" s="203" t="s">
        <v>379</v>
      </c>
      <c r="C21" s="190">
        <f>HLOOKUP($B21,Incurred_Nominal!$AR$4:$BR$12,MATCH(C$11,Incurred_Nominal!$AR$4:$AR$12,0),FALSE)</f>
        <v>73127245.426103294</v>
      </c>
      <c r="D21" s="122">
        <f>HLOOKUP($B21,Incurred_Nominal!$AR$4:$BR$12,MATCH(D$11,Incurred_Nominal!$AR$4:$AR$12,0),FALSE)</f>
        <v>71019289.921108738</v>
      </c>
      <c r="E21" s="122">
        <f>HLOOKUP($B21,Incurred_Nominal!$AR$4:$BR$12,MATCH(E$11,Incurred_Nominal!$AR$4:$AR$12,0),FALSE)</f>
        <v>27917623.662640028</v>
      </c>
      <c r="F21" s="122">
        <f>HLOOKUP($B21,Incurred_Nominal!$AR$4:$BR$12,MATCH(F$11,Incurred_Nominal!$AR$4:$AR$12,0),FALSE)</f>
        <v>33243307.280710183</v>
      </c>
      <c r="G21" s="122">
        <f>HLOOKUP($B21,Incurred_Nominal!$AR$4:$BR$12,MATCH(G$11,Incurred_Nominal!$AR$4:$AR$12,0),FALSE)</f>
        <v>29838385.335824877</v>
      </c>
      <c r="H21" s="122">
        <f>HLOOKUP($B21,Incurred_Nominal!$AR$4:$BR$12,MATCH(H$11,Incurred_Nominal!$AR$4:$AR$12,0),FALSE)</f>
        <v>30391339.018359315</v>
      </c>
      <c r="I21" s="142">
        <f>HLOOKUP($B21,Incurred_Nominal!$AR$4:$BR$12,MATCH(I$11,Incurred_Nominal!$AR$4:$AR$12,0),FALSE)</f>
        <v>35674470.798022561</v>
      </c>
      <c r="K21" s="190">
        <f t="shared" si="2"/>
        <v>-142030.49121797955</v>
      </c>
      <c r="L21" s="122">
        <f t="shared" si="3"/>
        <v>-109800.13189675416</v>
      </c>
      <c r="M21" s="122">
        <f t="shared" si="4"/>
        <v>-90175.691059614517</v>
      </c>
      <c r="N21" s="122">
        <f t="shared" si="5"/>
        <v>-121727.43848022807</v>
      </c>
      <c r="O21" s="122">
        <f t="shared" si="6"/>
        <v>-133727.28597209221</v>
      </c>
      <c r="P21" s="122">
        <f t="shared" si="7"/>
        <v>-137869.37225095578</v>
      </c>
      <c r="Q21" s="142">
        <f t="shared" si="8"/>
        <v>-161212.25745059701</v>
      </c>
      <c r="S21" s="190">
        <f t="shared" si="9"/>
        <v>72985214.934885308</v>
      </c>
      <c r="T21" s="122">
        <f t="shared" si="10"/>
        <v>70909489.789211988</v>
      </c>
      <c r="U21" s="122">
        <f t="shared" si="11"/>
        <v>27827447.971580412</v>
      </c>
      <c r="V21" s="122">
        <f t="shared" si="12"/>
        <v>33121579.842229955</v>
      </c>
      <c r="W21" s="122">
        <f t="shared" si="13"/>
        <v>29704658.049852785</v>
      </c>
      <c r="X21" s="122">
        <f t="shared" si="14"/>
        <v>30253469.646108359</v>
      </c>
      <c r="Y21" s="142">
        <f t="shared" si="15"/>
        <v>35513258.540571965</v>
      </c>
      <c r="Z21" s="82"/>
      <c r="AB21" s="193">
        <f t="shared" si="16"/>
        <v>72.984999999999999</v>
      </c>
      <c r="AC21" s="123">
        <f t="shared" si="17"/>
        <v>70.909000000000006</v>
      </c>
      <c r="AD21" s="123">
        <f t="shared" si="18"/>
        <v>27.827000000000002</v>
      </c>
      <c r="AE21" s="123">
        <f t="shared" si="19"/>
        <v>33.122</v>
      </c>
      <c r="AF21" s="123">
        <f t="shared" si="20"/>
        <v>29.704999999999998</v>
      </c>
      <c r="AG21" s="123">
        <f t="shared" si="21"/>
        <v>30.253</v>
      </c>
      <c r="AH21" s="194">
        <f t="shared" si="22"/>
        <v>35.512999999999998</v>
      </c>
    </row>
    <row r="22" spans="2:34" x14ac:dyDescent="0.2">
      <c r="B22" s="203" t="s">
        <v>380</v>
      </c>
      <c r="C22" s="190">
        <f>HLOOKUP($B22,Incurred_Nominal!$AR$4:$BR$12,MATCH(C$11,Incurred_Nominal!$AR$4:$AR$12,0),FALSE)</f>
        <v>545966.09664188419</v>
      </c>
      <c r="D22" s="122">
        <f>HLOOKUP($B22,Incurred_Nominal!$AR$4:$BR$12,MATCH(D$11,Incurred_Nominal!$AR$4:$AR$12,0),FALSE)</f>
        <v>131158.63345322775</v>
      </c>
      <c r="E22" s="122">
        <f>HLOOKUP($B22,Incurred_Nominal!$AR$4:$BR$12,MATCH(E$11,Incurred_Nominal!$AR$4:$AR$12,0),FALSE)</f>
        <v>412396.51862426987</v>
      </c>
      <c r="F22" s="122">
        <f>HLOOKUP($B22,Incurred_Nominal!$AR$4:$BR$12,MATCH(F$11,Incurred_Nominal!$AR$4:$AR$12,0),FALSE)</f>
        <v>542822.12097105198</v>
      </c>
      <c r="G22" s="122">
        <f>HLOOKUP($B22,Incurred_Nominal!$AR$4:$BR$12,MATCH(G$11,Incurred_Nominal!$AR$4:$AR$12,0),FALSE)</f>
        <v>848070.01245030586</v>
      </c>
      <c r="H22" s="122">
        <f>HLOOKUP($B22,Incurred_Nominal!$AR$4:$BR$12,MATCH(H$11,Incurred_Nominal!$AR$4:$AR$12,0),FALSE)</f>
        <v>1102856.2691513333</v>
      </c>
      <c r="I22" s="142">
        <f>HLOOKUP($B22,Incurred_Nominal!$AR$4:$BR$12,MATCH(I$11,Incurred_Nominal!$AR$4:$AR$12,0),FALSE)</f>
        <v>1135112.4879781182</v>
      </c>
      <c r="K22" s="190">
        <f t="shared" si="2"/>
        <v>-1060.3959227859809</v>
      </c>
      <c r="L22" s="122">
        <f t="shared" si="3"/>
        <v>-202.77920644602258</v>
      </c>
      <c r="M22" s="122">
        <f t="shared" si="4"/>
        <v>-1332.0668516385479</v>
      </c>
      <c r="N22" s="122">
        <f t="shared" si="5"/>
        <v>-1987.6586218770183</v>
      </c>
      <c r="O22" s="122">
        <f t="shared" si="6"/>
        <v>-3800.8122692595639</v>
      </c>
      <c r="P22" s="122">
        <f t="shared" si="7"/>
        <v>-5003.073455206184</v>
      </c>
      <c r="Q22" s="142">
        <f t="shared" si="8"/>
        <v>-5129.5518210590944</v>
      </c>
      <c r="S22" s="190">
        <f t="shared" si="9"/>
        <v>544905.70071909821</v>
      </c>
      <c r="T22" s="122">
        <f t="shared" si="10"/>
        <v>130955.85424678173</v>
      </c>
      <c r="U22" s="122">
        <f t="shared" si="11"/>
        <v>411064.45177263132</v>
      </c>
      <c r="V22" s="122">
        <f t="shared" si="12"/>
        <v>540834.46234917501</v>
      </c>
      <c r="W22" s="122">
        <f t="shared" si="13"/>
        <v>844269.20018104627</v>
      </c>
      <c r="X22" s="122">
        <f t="shared" si="14"/>
        <v>1097853.1956961271</v>
      </c>
      <c r="Y22" s="142">
        <f t="shared" si="15"/>
        <v>1129982.9361570592</v>
      </c>
      <c r="Z22" s="82"/>
      <c r="AB22" s="193">
        <f t="shared" si="16"/>
        <v>0.54500000000000004</v>
      </c>
      <c r="AC22" s="123">
        <f t="shared" si="17"/>
        <v>0.13100000000000001</v>
      </c>
      <c r="AD22" s="123">
        <f t="shared" si="18"/>
        <v>0.41099999999999998</v>
      </c>
      <c r="AE22" s="123">
        <f t="shared" si="19"/>
        <v>0.54100000000000004</v>
      </c>
      <c r="AF22" s="123">
        <f t="shared" si="20"/>
        <v>0.84399999999999997</v>
      </c>
      <c r="AG22" s="123">
        <f t="shared" si="21"/>
        <v>1.0980000000000001</v>
      </c>
      <c r="AH22" s="194">
        <f t="shared" si="22"/>
        <v>1.1299999999999999</v>
      </c>
    </row>
    <row r="23" spans="2:34" x14ac:dyDescent="0.2">
      <c r="B23" s="203" t="s">
        <v>381</v>
      </c>
      <c r="C23" s="190">
        <f>HLOOKUP($B23,Incurred_Nominal!$AR$4:$BR$12,MATCH(C$11,Incurred_Nominal!$AR$4:$AR$12,0),FALSE)</f>
        <v>19601148.133529142</v>
      </c>
      <c r="D23" s="122">
        <f>HLOOKUP($B23,Incurred_Nominal!$AR$4:$BR$12,MATCH(D$11,Incurred_Nominal!$AR$4:$AR$12,0),FALSE)</f>
        <v>20260911.574558698</v>
      </c>
      <c r="E23" s="122">
        <f>HLOOKUP($B23,Incurred_Nominal!$AR$4:$BR$12,MATCH(E$11,Incurred_Nominal!$AR$4:$AR$12,0),FALSE)</f>
        <v>10190825.342889201</v>
      </c>
      <c r="F23" s="122">
        <f>HLOOKUP($B23,Incurred_Nominal!$AR$4:$BR$12,MATCH(F$11,Incurred_Nominal!$AR$4:$AR$12,0),FALSE)</f>
        <v>10726351.995745281</v>
      </c>
      <c r="G23" s="122">
        <f>HLOOKUP($B23,Incurred_Nominal!$AR$4:$BR$12,MATCH(G$11,Incurred_Nominal!$AR$4:$AR$12,0),FALSE)</f>
        <v>12808882.527049117</v>
      </c>
      <c r="H23" s="122">
        <f>HLOOKUP($B23,Incurred_Nominal!$AR$4:$BR$12,MATCH(H$11,Incurred_Nominal!$AR$4:$AR$12,0),FALSE)</f>
        <v>14723121.163285093</v>
      </c>
      <c r="I23" s="142">
        <f>HLOOKUP($B23,Incurred_Nominal!$AR$4:$BR$12,MATCH(I$11,Incurred_Nominal!$AR$4:$AR$12,0),FALSE)</f>
        <v>13953137.659657201</v>
      </c>
      <c r="K23" s="190">
        <f t="shared" si="2"/>
        <v>-38070.088400290988</v>
      </c>
      <c r="L23" s="122">
        <f t="shared" si="3"/>
        <v>-31324.598791486864</v>
      </c>
      <c r="M23" s="122">
        <f t="shared" si="4"/>
        <v>-32917.010733712465</v>
      </c>
      <c r="N23" s="122">
        <f t="shared" si="5"/>
        <v>-39276.818688765001</v>
      </c>
      <c r="O23" s="122">
        <f t="shared" si="6"/>
        <v>-57405.823988105542</v>
      </c>
      <c r="P23" s="122">
        <f t="shared" si="7"/>
        <v>-66790.985126737622</v>
      </c>
      <c r="Q23" s="142">
        <f t="shared" si="8"/>
        <v>-63053.964650737384</v>
      </c>
      <c r="S23" s="190">
        <f t="shared" si="9"/>
        <v>19563078.045128852</v>
      </c>
      <c r="T23" s="122">
        <f t="shared" si="10"/>
        <v>20229586.97576721</v>
      </c>
      <c r="U23" s="122">
        <f t="shared" si="11"/>
        <v>10157908.332155488</v>
      </c>
      <c r="V23" s="122">
        <f t="shared" si="12"/>
        <v>10687075.177056516</v>
      </c>
      <c r="W23" s="122">
        <f t="shared" si="13"/>
        <v>12751476.703061011</v>
      </c>
      <c r="X23" s="122">
        <f t="shared" si="14"/>
        <v>14656330.178158356</v>
      </c>
      <c r="Y23" s="142">
        <f t="shared" si="15"/>
        <v>13890083.695006464</v>
      </c>
      <c r="Z23" s="82"/>
      <c r="AB23" s="193">
        <f t="shared" si="16"/>
        <v>19.562999999999999</v>
      </c>
      <c r="AC23" s="123">
        <f t="shared" si="17"/>
        <v>20.23</v>
      </c>
      <c r="AD23" s="123">
        <f t="shared" si="18"/>
        <v>10.157999999999999</v>
      </c>
      <c r="AE23" s="123">
        <f t="shared" si="19"/>
        <v>10.686999999999999</v>
      </c>
      <c r="AF23" s="123">
        <f t="shared" si="20"/>
        <v>12.750999999999999</v>
      </c>
      <c r="AG23" s="123">
        <f t="shared" si="21"/>
        <v>14.656000000000001</v>
      </c>
      <c r="AH23" s="194">
        <f t="shared" si="22"/>
        <v>13.89</v>
      </c>
    </row>
    <row r="24" spans="2:34" x14ac:dyDescent="0.2">
      <c r="B24" s="203" t="s">
        <v>382</v>
      </c>
      <c r="C24" s="190">
        <f>HLOOKUP($B24,Incurred_Nominal!$AR$4:$BR$12,MATCH(C$11,Incurred_Nominal!$AR$4:$AR$12,0),FALSE)</f>
        <v>2014612.9038972687</v>
      </c>
      <c r="D24" s="122">
        <f>HLOOKUP($B24,Incurred_Nominal!$AR$4:$BR$12,MATCH(D$11,Incurred_Nominal!$AR$4:$AR$12,0),FALSE)</f>
        <v>677110.02514823491</v>
      </c>
      <c r="E24" s="122">
        <f>HLOOKUP($B24,Incurred_Nominal!$AR$4:$BR$12,MATCH(E$11,Incurred_Nominal!$AR$4:$AR$12,0),FALSE)</f>
        <v>324056.47818592488</v>
      </c>
      <c r="F24" s="122">
        <f>HLOOKUP($B24,Incurred_Nominal!$AR$4:$BR$12,MATCH(F$11,Incurred_Nominal!$AR$4:$AR$12,0),FALSE)</f>
        <v>962259.29786552233</v>
      </c>
      <c r="G24" s="122">
        <f>HLOOKUP($B24,Incurred_Nominal!$AR$4:$BR$12,MATCH(G$11,Incurred_Nominal!$AR$4:$AR$12,0),FALSE)</f>
        <v>2136727.7971846652</v>
      </c>
      <c r="H24" s="122">
        <f>HLOOKUP($B24,Incurred_Nominal!$AR$4:$BR$12,MATCH(H$11,Incurred_Nominal!$AR$4:$AR$12,0),FALSE)</f>
        <v>2640175.2982906844</v>
      </c>
      <c r="I24" s="142">
        <f>HLOOKUP($B24,Incurred_Nominal!$AR$4:$BR$12,MATCH(I$11,Incurred_Nominal!$AR$4:$AR$12,0),FALSE)</f>
        <v>3690709.6346949763</v>
      </c>
      <c r="K24" s="190">
        <f t="shared" si="2"/>
        <v>-3912.8570847613364</v>
      </c>
      <c r="L24" s="122">
        <f t="shared" si="3"/>
        <v>-1046.8531880912676</v>
      </c>
      <c r="M24" s="122">
        <f t="shared" si="4"/>
        <v>-1046.7229308584101</v>
      </c>
      <c r="N24" s="122">
        <f t="shared" si="5"/>
        <v>-3523.5170343872742</v>
      </c>
      <c r="O24" s="122">
        <f t="shared" si="6"/>
        <v>-9576.215534543875</v>
      </c>
      <c r="P24" s="122">
        <f t="shared" si="7"/>
        <v>-11977.073823168032</v>
      </c>
      <c r="Q24" s="142">
        <f t="shared" si="8"/>
        <v>-16678.246894606371</v>
      </c>
      <c r="S24" s="190">
        <f t="shared" si="9"/>
        <v>2010700.0468125073</v>
      </c>
      <c r="T24" s="122">
        <f t="shared" si="10"/>
        <v>676063.17196014361</v>
      </c>
      <c r="U24" s="122">
        <f t="shared" si="11"/>
        <v>323009.75525506644</v>
      </c>
      <c r="V24" s="122">
        <f t="shared" si="12"/>
        <v>958735.78083113511</v>
      </c>
      <c r="W24" s="122">
        <f t="shared" si="13"/>
        <v>2127151.5816501211</v>
      </c>
      <c r="X24" s="122">
        <f t="shared" si="14"/>
        <v>2628198.2244675164</v>
      </c>
      <c r="Y24" s="142">
        <f t="shared" si="15"/>
        <v>3674031.3878003699</v>
      </c>
      <c r="Z24" s="82"/>
      <c r="AB24" s="193">
        <f t="shared" si="16"/>
        <v>2.0110000000000001</v>
      </c>
      <c r="AC24" s="123">
        <f t="shared" si="17"/>
        <v>0.67600000000000005</v>
      </c>
      <c r="AD24" s="123">
        <f t="shared" si="18"/>
        <v>0.32300000000000001</v>
      </c>
      <c r="AE24" s="123">
        <f t="shared" si="19"/>
        <v>0.95899999999999996</v>
      </c>
      <c r="AF24" s="123">
        <f t="shared" si="20"/>
        <v>2.1269999999999998</v>
      </c>
      <c r="AG24" s="123">
        <f t="shared" si="21"/>
        <v>2.6280000000000001</v>
      </c>
      <c r="AH24" s="194">
        <f t="shared" si="22"/>
        <v>3.6739999999999999</v>
      </c>
    </row>
    <row r="25" spans="2:34" x14ac:dyDescent="0.2">
      <c r="B25" s="203" t="s">
        <v>383</v>
      </c>
      <c r="C25" s="190">
        <f>HLOOKUP($B25,Incurred_Nominal!$AR$4:$BR$12,MATCH(C$11,Incurred_Nominal!$AR$4:$AR$12,0),FALSE)</f>
        <v>0</v>
      </c>
      <c r="D25" s="122">
        <f>HLOOKUP($B25,Incurred_Nominal!$AR$4:$BR$12,MATCH(D$11,Incurred_Nominal!$AR$4:$AR$12,0),FALSE)</f>
        <v>0</v>
      </c>
      <c r="E25" s="122">
        <f>HLOOKUP($B25,Incurred_Nominal!$AR$4:$BR$12,MATCH(E$11,Incurred_Nominal!$AR$4:$AR$12,0),FALSE)</f>
        <v>0</v>
      </c>
      <c r="F25" s="122">
        <f>HLOOKUP($B25,Incurred_Nominal!$AR$4:$BR$12,MATCH(F$11,Incurred_Nominal!$AR$4:$AR$12,0),FALSE)</f>
        <v>0</v>
      </c>
      <c r="G25" s="122">
        <f>HLOOKUP($B25,Incurred_Nominal!$AR$4:$BR$12,MATCH(G$11,Incurred_Nominal!$AR$4:$AR$12,0),FALSE)</f>
        <v>0</v>
      </c>
      <c r="H25" s="122">
        <f>HLOOKUP($B25,Incurred_Nominal!$AR$4:$BR$12,MATCH(H$11,Incurred_Nominal!$AR$4:$AR$12,0),FALSE)</f>
        <v>0</v>
      </c>
      <c r="I25" s="142">
        <f>HLOOKUP($B25,Incurred_Nominal!$AR$4:$BR$12,MATCH(I$11,Incurred_Nominal!$AR$4:$AR$12,0),FALSE)</f>
        <v>0</v>
      </c>
      <c r="K25" s="190">
        <f t="shared" si="2"/>
        <v>0</v>
      </c>
      <c r="L25" s="122">
        <f t="shared" si="3"/>
        <v>0</v>
      </c>
      <c r="M25" s="122">
        <f t="shared" si="4"/>
        <v>0</v>
      </c>
      <c r="N25" s="122">
        <f t="shared" si="5"/>
        <v>0</v>
      </c>
      <c r="O25" s="122">
        <f t="shared" si="6"/>
        <v>0</v>
      </c>
      <c r="P25" s="122">
        <f t="shared" si="7"/>
        <v>0</v>
      </c>
      <c r="Q25" s="142">
        <f t="shared" si="8"/>
        <v>0</v>
      </c>
      <c r="S25" s="190">
        <f t="shared" si="9"/>
        <v>0</v>
      </c>
      <c r="T25" s="122">
        <f t="shared" si="10"/>
        <v>0</v>
      </c>
      <c r="U25" s="122">
        <f t="shared" si="11"/>
        <v>0</v>
      </c>
      <c r="V25" s="122">
        <f t="shared" si="12"/>
        <v>0</v>
      </c>
      <c r="W25" s="122">
        <f t="shared" si="13"/>
        <v>0</v>
      </c>
      <c r="X25" s="122">
        <f t="shared" si="14"/>
        <v>0</v>
      </c>
      <c r="Y25" s="142">
        <f t="shared" si="15"/>
        <v>0</v>
      </c>
      <c r="Z25" s="82"/>
      <c r="AB25" s="193">
        <f t="shared" si="16"/>
        <v>0</v>
      </c>
      <c r="AC25" s="123">
        <f t="shared" si="17"/>
        <v>0</v>
      </c>
      <c r="AD25" s="123">
        <f t="shared" si="18"/>
        <v>0</v>
      </c>
      <c r="AE25" s="123">
        <f t="shared" si="19"/>
        <v>0</v>
      </c>
      <c r="AF25" s="123">
        <f t="shared" si="20"/>
        <v>0</v>
      </c>
      <c r="AG25" s="123">
        <f t="shared" si="21"/>
        <v>0</v>
      </c>
      <c r="AH25" s="194">
        <f t="shared" si="22"/>
        <v>0</v>
      </c>
    </row>
    <row r="26" spans="2:34" x14ac:dyDescent="0.2">
      <c r="B26" s="203" t="s">
        <v>384</v>
      </c>
      <c r="C26" s="190">
        <f>HLOOKUP($B26,Incurred_Nominal!$AR$4:$BR$12,MATCH(C$11,Incurred_Nominal!$AR$4:$AR$12,0),FALSE)</f>
        <v>28139119.75998177</v>
      </c>
      <c r="D26" s="122">
        <f>HLOOKUP($B26,Incurred_Nominal!$AR$4:$BR$12,MATCH(D$11,Incurred_Nominal!$AR$4:$AR$12,0),FALSE)</f>
        <v>31414474.82166981</v>
      </c>
      <c r="E26" s="122">
        <f>HLOOKUP($B26,Incurred_Nominal!$AR$4:$BR$12,MATCH(E$11,Incurred_Nominal!$AR$4:$AR$12,0),FALSE)</f>
        <v>29600147.351095293</v>
      </c>
      <c r="F26" s="122">
        <f>HLOOKUP($B26,Incurred_Nominal!$AR$4:$BR$12,MATCH(F$11,Incurred_Nominal!$AR$4:$AR$12,0),FALSE)</f>
        <v>30025810.429947834</v>
      </c>
      <c r="G26" s="122">
        <f>HLOOKUP($B26,Incurred_Nominal!$AR$4:$BR$12,MATCH(G$11,Incurred_Nominal!$AR$4:$AR$12,0),FALSE)</f>
        <v>32778850.718988083</v>
      </c>
      <c r="H26" s="122">
        <f>HLOOKUP($B26,Incurred_Nominal!$AR$4:$BR$12,MATCH(H$11,Incurred_Nominal!$AR$4:$AR$12,0),FALSE)</f>
        <v>30881337.075064708</v>
      </c>
      <c r="I26" s="142">
        <f>HLOOKUP($B26,Incurred_Nominal!$AR$4:$BR$12,MATCH(I$11,Incurred_Nominal!$AR$4:$AR$12,0),FALSE)</f>
        <v>12224264.832241571</v>
      </c>
      <c r="K26" s="190">
        <f t="shared" si="2"/>
        <v>-54652.858570892458</v>
      </c>
      <c r="L26" s="122">
        <f t="shared" si="3"/>
        <v>-48568.684405578431</v>
      </c>
      <c r="M26" s="122">
        <f t="shared" si="4"/>
        <v>-95610.349043548296</v>
      </c>
      <c r="N26" s="122">
        <f t="shared" si="5"/>
        <v>-109945.88959117499</v>
      </c>
      <c r="O26" s="122">
        <f t="shared" si="6"/>
        <v>-146905.62825702783</v>
      </c>
      <c r="P26" s="122">
        <f t="shared" si="7"/>
        <v>-140092.23332467652</v>
      </c>
      <c r="Q26" s="142">
        <f t="shared" si="8"/>
        <v>-55241.221108424783</v>
      </c>
      <c r="S26" s="190">
        <f t="shared" si="9"/>
        <v>28084466.901410878</v>
      </c>
      <c r="T26" s="122">
        <f t="shared" si="10"/>
        <v>31365906.137264229</v>
      </c>
      <c r="U26" s="122">
        <f t="shared" si="11"/>
        <v>29504537.002051745</v>
      </c>
      <c r="V26" s="122">
        <f t="shared" si="12"/>
        <v>29915864.540356658</v>
      </c>
      <c r="W26" s="122">
        <f t="shared" si="13"/>
        <v>32631945.090731055</v>
      </c>
      <c r="X26" s="122">
        <f t="shared" si="14"/>
        <v>30741244.841740031</v>
      </c>
      <c r="Y26" s="142">
        <f t="shared" si="15"/>
        <v>12169023.611133145</v>
      </c>
      <c r="Z26" s="82"/>
      <c r="AB26" s="193">
        <f t="shared" si="16"/>
        <v>28.084</v>
      </c>
      <c r="AC26" s="123">
        <f t="shared" si="17"/>
        <v>31.366</v>
      </c>
      <c r="AD26" s="123">
        <f t="shared" si="18"/>
        <v>29.504999999999999</v>
      </c>
      <c r="AE26" s="123">
        <f t="shared" si="19"/>
        <v>29.916</v>
      </c>
      <c r="AF26" s="123">
        <f t="shared" si="20"/>
        <v>32.631999999999998</v>
      </c>
      <c r="AG26" s="123">
        <f t="shared" si="21"/>
        <v>30.741</v>
      </c>
      <c r="AH26" s="194">
        <f t="shared" si="22"/>
        <v>12.169</v>
      </c>
    </row>
    <row r="27" spans="2:34" x14ac:dyDescent="0.2">
      <c r="B27" s="203" t="s">
        <v>385</v>
      </c>
      <c r="C27" s="190">
        <f>HLOOKUP($B27,Incurred_Nominal!$AR$4:$BR$12,MATCH(C$11,Incurred_Nominal!$AR$4:$AR$12,0),FALSE)</f>
        <v>239177020.74612939</v>
      </c>
      <c r="D27" s="122">
        <f>HLOOKUP($B27,Incurred_Nominal!$AR$4:$BR$12,MATCH(D$11,Incurred_Nominal!$AR$4:$AR$12,0),FALSE)</f>
        <v>230144423.61605686</v>
      </c>
      <c r="E27" s="122">
        <f>HLOOKUP($B27,Incurred_Nominal!$AR$4:$BR$12,MATCH(E$11,Incurred_Nominal!$AR$4:$AR$12,0),FALSE)</f>
        <v>38603114.046301544</v>
      </c>
      <c r="F27" s="122">
        <f>HLOOKUP($B27,Incurred_Nominal!$AR$4:$BR$12,MATCH(F$11,Incurred_Nominal!$AR$4:$AR$12,0),FALSE)</f>
        <v>28777410.800415419</v>
      </c>
      <c r="G27" s="122">
        <f>HLOOKUP($B27,Incurred_Nominal!$AR$4:$BR$12,MATCH(G$11,Incurred_Nominal!$AR$4:$AR$12,0),FALSE)</f>
        <v>13532798.566664826</v>
      </c>
      <c r="H27" s="122">
        <f>HLOOKUP($B27,Incurred_Nominal!$AR$4:$BR$12,MATCH(H$11,Incurred_Nominal!$AR$4:$AR$12,0),FALSE)</f>
        <v>19963691.811405875</v>
      </c>
      <c r="I27" s="142">
        <f>HLOOKUP($B27,Incurred_Nominal!$AR$4:$BR$12,MATCH(I$11,Incurred_Nominal!$AR$4:$AR$12,0),FALSE)</f>
        <v>20113295.432161819</v>
      </c>
      <c r="K27" s="190">
        <f t="shared" si="2"/>
        <v>-464538.6209569936</v>
      </c>
      <c r="L27" s="122">
        <f t="shared" si="3"/>
        <v>-355817.24481357634</v>
      </c>
      <c r="M27" s="122">
        <f t="shared" si="4"/>
        <v>-124690.50117746188</v>
      </c>
      <c r="N27" s="122">
        <f t="shared" si="5"/>
        <v>-105374.60888737973</v>
      </c>
      <c r="O27" s="122">
        <f t="shared" si="6"/>
        <v>-60650.212924032465</v>
      </c>
      <c r="P27" s="122">
        <f t="shared" si="7"/>
        <v>-90564.672263613291</v>
      </c>
      <c r="Q27" s="142">
        <f t="shared" si="8"/>
        <v>-90891.600880294514</v>
      </c>
      <c r="S27" s="190">
        <f t="shared" si="9"/>
        <v>238712482.12517241</v>
      </c>
      <c r="T27" s="122">
        <f t="shared" si="10"/>
        <v>229788606.3712433</v>
      </c>
      <c r="U27" s="122">
        <f t="shared" si="11"/>
        <v>38478423.545124084</v>
      </c>
      <c r="V27" s="122">
        <f t="shared" si="12"/>
        <v>28672036.191528041</v>
      </c>
      <c r="W27" s="122">
        <f t="shared" si="13"/>
        <v>13472148.353740795</v>
      </c>
      <c r="X27" s="122">
        <f t="shared" si="14"/>
        <v>19873127.13914226</v>
      </c>
      <c r="Y27" s="142">
        <f t="shared" si="15"/>
        <v>20022403.831281524</v>
      </c>
      <c r="Z27" s="82"/>
      <c r="AB27" s="193">
        <f t="shared" si="16"/>
        <v>238.71199999999999</v>
      </c>
      <c r="AC27" s="123">
        <f t="shared" si="17"/>
        <v>229.78899999999999</v>
      </c>
      <c r="AD27" s="123">
        <f t="shared" si="18"/>
        <v>38.478000000000002</v>
      </c>
      <c r="AE27" s="123">
        <f t="shared" si="19"/>
        <v>28.672000000000001</v>
      </c>
      <c r="AF27" s="123">
        <f t="shared" si="20"/>
        <v>13.472</v>
      </c>
      <c r="AG27" s="123">
        <f t="shared" si="21"/>
        <v>19.873000000000001</v>
      </c>
      <c r="AH27" s="194">
        <f t="shared" si="22"/>
        <v>20.021999999999998</v>
      </c>
    </row>
    <row r="28" spans="2:34" x14ac:dyDescent="0.2">
      <c r="B28" s="203" t="s">
        <v>386</v>
      </c>
      <c r="C28" s="190">
        <f>HLOOKUP($B28,Incurred_Nominal!$AR$4:$BR$12,MATCH(C$11,Incurred_Nominal!$AR$4:$AR$12,0),FALSE)</f>
        <v>698810.02276052197</v>
      </c>
      <c r="D28" s="122">
        <f>HLOOKUP($B28,Incurred_Nominal!$AR$4:$BR$12,MATCH(D$11,Incurred_Nominal!$AR$4:$AR$12,0),FALSE)</f>
        <v>99910.870521052289</v>
      </c>
      <c r="E28" s="122">
        <f>HLOOKUP($B28,Incurred_Nominal!$AR$4:$BR$12,MATCH(E$11,Incurred_Nominal!$AR$4:$AR$12,0),FALSE)</f>
        <v>171114.68393789796</v>
      </c>
      <c r="F28" s="122">
        <f>HLOOKUP($B28,Incurred_Nominal!$AR$4:$BR$12,MATCH(F$11,Incurred_Nominal!$AR$4:$AR$12,0),FALSE)</f>
        <v>206906.27021962428</v>
      </c>
      <c r="G28" s="122">
        <f>HLOOKUP($B28,Incurred_Nominal!$AR$4:$BR$12,MATCH(G$11,Incurred_Nominal!$AR$4:$AR$12,0),FALSE)</f>
        <v>235480.65986908498</v>
      </c>
      <c r="H28" s="122">
        <f>HLOOKUP($B28,Incurred_Nominal!$AR$4:$BR$12,MATCH(H$11,Incurred_Nominal!$AR$4:$AR$12,0),FALSE)</f>
        <v>337078.01889031683</v>
      </c>
      <c r="I28" s="142">
        <f>HLOOKUP($B28,Incurred_Nominal!$AR$4:$BR$12,MATCH(I$11,Incurred_Nominal!$AR$4:$AR$12,0),FALSE)</f>
        <v>0</v>
      </c>
      <c r="K28" s="190">
        <f t="shared" si="2"/>
        <v>-1357.2551546608042</v>
      </c>
      <c r="L28" s="122">
        <f t="shared" si="3"/>
        <v>-154.46826873821556</v>
      </c>
      <c r="M28" s="122">
        <f t="shared" si="4"/>
        <v>-552.71125726924777</v>
      </c>
      <c r="N28" s="122">
        <f t="shared" si="5"/>
        <v>-757.63130505210972</v>
      </c>
      <c r="O28" s="122">
        <f t="shared" si="6"/>
        <v>-1055.3583643616942</v>
      </c>
      <c r="P28" s="122">
        <f t="shared" si="7"/>
        <v>-1529.1440379092794</v>
      </c>
      <c r="Q28" s="142">
        <f t="shared" si="8"/>
        <v>0</v>
      </c>
      <c r="S28" s="190">
        <f t="shared" si="9"/>
        <v>697452.76760586118</v>
      </c>
      <c r="T28" s="122">
        <f t="shared" si="10"/>
        <v>99756.402252314074</v>
      </c>
      <c r="U28" s="122">
        <f t="shared" si="11"/>
        <v>170561.97268062871</v>
      </c>
      <c r="V28" s="122">
        <f t="shared" si="12"/>
        <v>206148.63891457216</v>
      </c>
      <c r="W28" s="122">
        <f t="shared" si="13"/>
        <v>234425.30150472329</v>
      </c>
      <c r="X28" s="122">
        <f t="shared" si="14"/>
        <v>335548.87485240755</v>
      </c>
      <c r="Y28" s="142">
        <f t="shared" si="15"/>
        <v>0</v>
      </c>
      <c r="Z28" s="82"/>
      <c r="AB28" s="193">
        <f t="shared" si="16"/>
        <v>0.69699999999999995</v>
      </c>
      <c r="AC28" s="123">
        <f t="shared" si="17"/>
        <v>0.1</v>
      </c>
      <c r="AD28" s="123">
        <f t="shared" si="18"/>
        <v>0.17100000000000001</v>
      </c>
      <c r="AE28" s="123">
        <f t="shared" si="19"/>
        <v>0.20599999999999999</v>
      </c>
      <c r="AF28" s="123">
        <f t="shared" si="20"/>
        <v>0.23400000000000001</v>
      </c>
      <c r="AG28" s="123">
        <f t="shared" si="21"/>
        <v>0.33600000000000002</v>
      </c>
      <c r="AH28" s="194">
        <f t="shared" si="22"/>
        <v>0</v>
      </c>
    </row>
    <row r="29" spans="2:34" x14ac:dyDescent="0.2">
      <c r="B29" s="203" t="s">
        <v>387</v>
      </c>
      <c r="C29" s="190">
        <f>HLOOKUP($B29,Incurred_Nominal!$AR$4:$BR$12,MATCH(C$11,Incurred_Nominal!$AR$4:$AR$12,0),FALSE)</f>
        <v>0</v>
      </c>
      <c r="D29" s="122">
        <f>HLOOKUP($B29,Incurred_Nominal!$AR$4:$BR$12,MATCH(D$11,Incurred_Nominal!$AR$4:$AR$12,0),FALSE)</f>
        <v>0</v>
      </c>
      <c r="E29" s="122">
        <f>HLOOKUP($B29,Incurred_Nominal!$AR$4:$BR$12,MATCH(E$11,Incurred_Nominal!$AR$4:$AR$12,0),FALSE)</f>
        <v>0</v>
      </c>
      <c r="F29" s="122">
        <f>HLOOKUP($B29,Incurred_Nominal!$AR$4:$BR$12,MATCH(F$11,Incurred_Nominal!$AR$4:$AR$12,0),FALSE)</f>
        <v>0</v>
      </c>
      <c r="G29" s="122">
        <f>HLOOKUP($B29,Incurred_Nominal!$AR$4:$BR$12,MATCH(G$11,Incurred_Nominal!$AR$4:$AR$12,0),FALSE)</f>
        <v>0</v>
      </c>
      <c r="H29" s="122">
        <f>HLOOKUP($B29,Incurred_Nominal!$AR$4:$BR$12,MATCH(H$11,Incurred_Nominal!$AR$4:$AR$12,0),FALSE)</f>
        <v>0</v>
      </c>
      <c r="I29" s="142">
        <f>HLOOKUP($B29,Incurred_Nominal!$AR$4:$BR$12,MATCH(I$11,Incurred_Nominal!$AR$4:$AR$12,0),FALSE)</f>
        <v>0</v>
      </c>
      <c r="K29" s="190">
        <f t="shared" si="2"/>
        <v>0</v>
      </c>
      <c r="L29" s="122">
        <f t="shared" si="3"/>
        <v>0</v>
      </c>
      <c r="M29" s="122">
        <f t="shared" si="4"/>
        <v>0</v>
      </c>
      <c r="N29" s="122">
        <f t="shared" si="5"/>
        <v>0</v>
      </c>
      <c r="O29" s="122">
        <f t="shared" si="6"/>
        <v>0</v>
      </c>
      <c r="P29" s="122">
        <f t="shared" si="7"/>
        <v>0</v>
      </c>
      <c r="Q29" s="142">
        <f t="shared" si="8"/>
        <v>0</v>
      </c>
      <c r="S29" s="190">
        <f t="shared" si="9"/>
        <v>0</v>
      </c>
      <c r="T29" s="122">
        <f t="shared" si="10"/>
        <v>0</v>
      </c>
      <c r="U29" s="122">
        <f t="shared" si="11"/>
        <v>0</v>
      </c>
      <c r="V29" s="122">
        <f t="shared" si="12"/>
        <v>0</v>
      </c>
      <c r="W29" s="122">
        <f t="shared" si="13"/>
        <v>0</v>
      </c>
      <c r="X29" s="122">
        <f t="shared" si="14"/>
        <v>0</v>
      </c>
      <c r="Y29" s="142">
        <f t="shared" si="15"/>
        <v>0</v>
      </c>
      <c r="Z29" s="82"/>
      <c r="AB29" s="193">
        <f t="shared" si="16"/>
        <v>0</v>
      </c>
      <c r="AC29" s="123">
        <f t="shared" si="17"/>
        <v>0</v>
      </c>
      <c r="AD29" s="123">
        <f t="shared" si="18"/>
        <v>0</v>
      </c>
      <c r="AE29" s="123">
        <f t="shared" si="19"/>
        <v>0</v>
      </c>
      <c r="AF29" s="123">
        <f t="shared" si="20"/>
        <v>0</v>
      </c>
      <c r="AG29" s="123">
        <f t="shared" si="21"/>
        <v>0</v>
      </c>
      <c r="AH29" s="194">
        <f t="shared" si="22"/>
        <v>0</v>
      </c>
    </row>
    <row r="30" spans="2:34" x14ac:dyDescent="0.2">
      <c r="B30" s="203" t="s">
        <v>388</v>
      </c>
      <c r="C30" s="190">
        <f>HLOOKUP($B30,Incurred_Nominal!$AR$4:$BR$12,MATCH(C$11,Incurred_Nominal!$AR$4:$AR$12,0),FALSE)</f>
        <v>612352.24418247584</v>
      </c>
      <c r="D30" s="122">
        <f>HLOOKUP($B30,Incurred_Nominal!$AR$4:$BR$12,MATCH(D$11,Incurred_Nominal!$AR$4:$AR$12,0),FALSE)</f>
        <v>76415.740731143</v>
      </c>
      <c r="E30" s="122">
        <f>HLOOKUP($B30,Incurred_Nominal!$AR$4:$BR$12,MATCH(E$11,Incurred_Nominal!$AR$4:$AR$12,0),FALSE)</f>
        <v>146407.4355020868</v>
      </c>
      <c r="F30" s="122">
        <f>HLOOKUP($B30,Incurred_Nominal!$AR$4:$BR$12,MATCH(F$11,Incurred_Nominal!$AR$4:$AR$12,0),FALSE)</f>
        <v>135796.44020171612</v>
      </c>
      <c r="G30" s="122">
        <f>HLOOKUP($B30,Incurred_Nominal!$AR$4:$BR$12,MATCH(G$11,Incurred_Nominal!$AR$4:$AR$12,0),FALSE)</f>
        <v>0</v>
      </c>
      <c r="H30" s="122">
        <f>HLOOKUP($B30,Incurred_Nominal!$AR$4:$BR$12,MATCH(H$11,Incurred_Nominal!$AR$4:$AR$12,0),FALSE)</f>
        <v>0</v>
      </c>
      <c r="I30" s="142">
        <f>HLOOKUP($B30,Incurred_Nominal!$AR$4:$BR$12,MATCH(I$11,Incurred_Nominal!$AR$4:$AR$12,0),FALSE)</f>
        <v>0</v>
      </c>
      <c r="K30" s="190">
        <f t="shared" si="2"/>
        <v>-1189.3335997122583</v>
      </c>
      <c r="L30" s="122">
        <f t="shared" si="3"/>
        <v>-118.1433723230428</v>
      </c>
      <c r="M30" s="122">
        <f t="shared" si="4"/>
        <v>-472.9052813450719</v>
      </c>
      <c r="N30" s="122">
        <f t="shared" si="5"/>
        <v>-497.24754161509622</v>
      </c>
      <c r="O30" s="122">
        <f t="shared" si="6"/>
        <v>0</v>
      </c>
      <c r="P30" s="122">
        <f t="shared" si="7"/>
        <v>0</v>
      </c>
      <c r="Q30" s="142">
        <f t="shared" si="8"/>
        <v>0</v>
      </c>
      <c r="S30" s="190">
        <f t="shared" si="9"/>
        <v>611162.91058276361</v>
      </c>
      <c r="T30" s="122">
        <f t="shared" si="10"/>
        <v>76297.597358819956</v>
      </c>
      <c r="U30" s="122">
        <f t="shared" si="11"/>
        <v>145934.53022074173</v>
      </c>
      <c r="V30" s="122">
        <f t="shared" si="12"/>
        <v>135299.19266010102</v>
      </c>
      <c r="W30" s="122">
        <f t="shared" si="13"/>
        <v>0</v>
      </c>
      <c r="X30" s="122">
        <f t="shared" si="14"/>
        <v>0</v>
      </c>
      <c r="Y30" s="142">
        <f t="shared" si="15"/>
        <v>0</v>
      </c>
      <c r="Z30" s="82"/>
      <c r="AB30" s="193">
        <f t="shared" si="16"/>
        <v>0.61099999999999999</v>
      </c>
      <c r="AC30" s="123">
        <f t="shared" si="17"/>
        <v>7.5999999999999998E-2</v>
      </c>
      <c r="AD30" s="123">
        <f t="shared" si="18"/>
        <v>0.14599999999999999</v>
      </c>
      <c r="AE30" s="123">
        <f t="shared" si="19"/>
        <v>0.13500000000000001</v>
      </c>
      <c r="AF30" s="123">
        <f t="shared" si="20"/>
        <v>0</v>
      </c>
      <c r="AG30" s="123">
        <f t="shared" si="21"/>
        <v>0</v>
      </c>
      <c r="AH30" s="194">
        <f t="shared" si="22"/>
        <v>0</v>
      </c>
    </row>
    <row r="31" spans="2:34" x14ac:dyDescent="0.2">
      <c r="B31" s="203" t="s">
        <v>1214</v>
      </c>
      <c r="C31" s="190">
        <f>HLOOKUP($B31,Incurred_Nominal!$AR$4:$BR$12,MATCH(C$11,Incurred_Nominal!$AR$4:$AR$12,0),FALSE)</f>
        <v>14913153.119294576</v>
      </c>
      <c r="D31" s="122">
        <f>HLOOKUP($B31,Incurred_Nominal!$AR$4:$BR$12,MATCH(D$11,Incurred_Nominal!$AR$4:$AR$12,0),FALSE)</f>
        <v>12311490.970922081</v>
      </c>
      <c r="E31" s="122">
        <f>HLOOKUP($B31,Incurred_Nominal!$AR$4:$BR$12,MATCH(E$11,Incurred_Nominal!$AR$4:$AR$12,0),FALSE)</f>
        <v>8289630.2319877101</v>
      </c>
      <c r="F31" s="122">
        <f>HLOOKUP($B31,Incurred_Nominal!$AR$4:$BR$12,MATCH(F$11,Incurred_Nominal!$AR$4:$AR$12,0),FALSE)</f>
        <v>15035406.893157776</v>
      </c>
      <c r="G31" s="122">
        <f>HLOOKUP($B31,Incurred_Nominal!$AR$4:$BR$12,MATCH(G$11,Incurred_Nominal!$AR$4:$AR$12,0),FALSE)</f>
        <v>4311356.0723190894</v>
      </c>
      <c r="H31" s="122">
        <f>HLOOKUP($B31,Incurred_Nominal!$AR$4:$BR$12,MATCH(H$11,Incurred_Nominal!$AR$4:$AR$12,0),FALSE)</f>
        <v>0</v>
      </c>
      <c r="I31" s="142">
        <f>HLOOKUP($B31,Incurred_Nominal!$AR$4:$BR$12,MATCH(I$11,Incurred_Nominal!$AR$4:$AR$12,0),FALSE)</f>
        <v>0</v>
      </c>
      <c r="K31" s="190">
        <f t="shared" si="2"/>
        <v>-28964.88785814806</v>
      </c>
      <c r="L31" s="122">
        <f t="shared" si="3"/>
        <v>-19034.312141878399</v>
      </c>
      <c r="M31" s="122">
        <f t="shared" si="4"/>
        <v>-26776.030217733616</v>
      </c>
      <c r="N31" s="122">
        <f t="shared" si="5"/>
        <v>-55055.339475024724</v>
      </c>
      <c r="O31" s="122">
        <f t="shared" si="6"/>
        <v>-19322.290396133212</v>
      </c>
      <c r="P31" s="122">
        <f t="shared" si="7"/>
        <v>0</v>
      </c>
      <c r="Q31" s="142">
        <f t="shared" si="8"/>
        <v>0</v>
      </c>
      <c r="S31" s="190">
        <f t="shared" si="9"/>
        <v>14884188.231436428</v>
      </c>
      <c r="T31" s="122">
        <f t="shared" si="10"/>
        <v>12292456.658780202</v>
      </c>
      <c r="U31" s="122">
        <f t="shared" si="11"/>
        <v>8262854.2017699769</v>
      </c>
      <c r="V31" s="122">
        <f t="shared" si="12"/>
        <v>14980351.553682752</v>
      </c>
      <c r="W31" s="122">
        <f t="shared" si="13"/>
        <v>4292033.781922956</v>
      </c>
      <c r="X31" s="122">
        <f t="shared" si="14"/>
        <v>0</v>
      </c>
      <c r="Y31" s="142">
        <f t="shared" si="15"/>
        <v>0</v>
      </c>
      <c r="Z31" s="82"/>
      <c r="AB31" s="193">
        <f t="shared" si="16"/>
        <v>14.884</v>
      </c>
      <c r="AC31" s="123">
        <f t="shared" si="17"/>
        <v>12.292</v>
      </c>
      <c r="AD31" s="123">
        <f t="shared" si="18"/>
        <v>8.2629999999999999</v>
      </c>
      <c r="AE31" s="123">
        <f t="shared" si="19"/>
        <v>14.98</v>
      </c>
      <c r="AF31" s="123">
        <f t="shared" si="20"/>
        <v>4.2919999999999998</v>
      </c>
      <c r="AG31" s="123">
        <f t="shared" si="21"/>
        <v>0</v>
      </c>
      <c r="AH31" s="194">
        <f t="shared" si="22"/>
        <v>0</v>
      </c>
    </row>
    <row r="32" spans="2:34" x14ac:dyDescent="0.2">
      <c r="B32" s="203" t="s">
        <v>1213</v>
      </c>
      <c r="C32" s="190">
        <f>HLOOKUP($B32,Incurred_Nominal!$AR$4:$BR$12,MATCH(C$11,Incurred_Nominal!$AR$4:$AR$12,0),FALSE)</f>
        <v>0</v>
      </c>
      <c r="D32" s="122">
        <f>HLOOKUP($B32,Incurred_Nominal!$AR$4:$BR$12,MATCH(D$11,Incurred_Nominal!$AR$4:$AR$12,0),FALSE)</f>
        <v>0</v>
      </c>
      <c r="E32" s="122">
        <f>HLOOKUP($B32,Incurred_Nominal!$AR$4:$BR$12,MATCH(E$11,Incurred_Nominal!$AR$4:$AR$12,0),FALSE)</f>
        <v>3389861.3285094299</v>
      </c>
      <c r="F32" s="122">
        <f>HLOOKUP($B32,Incurred_Nominal!$AR$4:$BR$12,MATCH(F$11,Incurred_Nominal!$AR$4:$AR$12,0),FALSE)</f>
        <v>3474774.2460876475</v>
      </c>
      <c r="G32" s="122">
        <f>HLOOKUP($B32,Incurred_Nominal!$AR$4:$BR$12,MATCH(G$11,Incurred_Nominal!$AR$4:$AR$12,0),FALSE)</f>
        <v>7124275.120509916</v>
      </c>
      <c r="H32" s="122">
        <f>HLOOKUP($B32,Incurred_Nominal!$AR$4:$BR$12,MATCH(H$11,Incurred_Nominal!$AR$4:$AR$12,0),FALSE)</f>
        <v>10585423.4856288</v>
      </c>
      <c r="I32" s="142">
        <f>HLOOKUP($B32,Incurred_Nominal!$AR$4:$BR$12,MATCH(I$11,Incurred_Nominal!$AR$4:$AR$12,0),FALSE)</f>
        <v>11593040.400784072</v>
      </c>
      <c r="K32" s="190">
        <f t="shared" si="2"/>
        <v>0</v>
      </c>
      <c r="L32" s="122">
        <f t="shared" si="3"/>
        <v>0</v>
      </c>
      <c r="M32" s="122">
        <f t="shared" si="4"/>
        <v>-10949.466601760685</v>
      </c>
      <c r="N32" s="122">
        <f t="shared" si="5"/>
        <v>-12723.624779618463</v>
      </c>
      <c r="O32" s="122">
        <f t="shared" si="6"/>
        <v>-31929.005730763805</v>
      </c>
      <c r="P32" s="122">
        <f t="shared" si="7"/>
        <v>-48020.447210060222</v>
      </c>
      <c r="Q32" s="142">
        <f t="shared" si="8"/>
        <v>-52388.729865334673</v>
      </c>
      <c r="S32" s="190">
        <f t="shared" si="9"/>
        <v>0</v>
      </c>
      <c r="T32" s="122">
        <f t="shared" si="10"/>
        <v>0</v>
      </c>
      <c r="U32" s="122">
        <f t="shared" si="11"/>
        <v>3378911.8619076693</v>
      </c>
      <c r="V32" s="122">
        <f t="shared" si="12"/>
        <v>3462050.6213080292</v>
      </c>
      <c r="W32" s="122">
        <f t="shared" si="13"/>
        <v>7092346.114779152</v>
      </c>
      <c r="X32" s="122">
        <f t="shared" si="14"/>
        <v>10537403.03841874</v>
      </c>
      <c r="Y32" s="142">
        <f t="shared" si="15"/>
        <v>11540651.670918737</v>
      </c>
      <c r="Z32" s="82"/>
      <c r="AB32" s="193">
        <f t="shared" si="16"/>
        <v>0</v>
      </c>
      <c r="AC32" s="123">
        <f t="shared" si="17"/>
        <v>0</v>
      </c>
      <c r="AD32" s="123">
        <f t="shared" si="18"/>
        <v>3.379</v>
      </c>
      <c r="AE32" s="123">
        <f t="shared" si="19"/>
        <v>3.4620000000000002</v>
      </c>
      <c r="AF32" s="123">
        <f t="shared" si="20"/>
        <v>7.0919999999999996</v>
      </c>
      <c r="AG32" s="123">
        <f t="shared" si="21"/>
        <v>10.537000000000001</v>
      </c>
      <c r="AH32" s="194">
        <f t="shared" si="22"/>
        <v>11.541</v>
      </c>
    </row>
    <row r="33" spans="2:35" x14ac:dyDescent="0.2">
      <c r="B33" s="141" t="s">
        <v>1579</v>
      </c>
      <c r="C33" s="190">
        <f>HLOOKUP($B33,Incurred_Nominal!$AR$4:$BR$12,MATCH(C$11,Incurred_Nominal!$AR$4:$AR$12,0),FALSE)</f>
        <v>0</v>
      </c>
      <c r="D33" s="122">
        <f>HLOOKUP($B33,Incurred_Nominal!$AR$4:$BR$12,MATCH(D$11,Incurred_Nominal!$AR$4:$AR$12,0),FALSE)</f>
        <v>0</v>
      </c>
      <c r="E33" s="122">
        <f>HLOOKUP($B33,Incurred_Nominal!$AR$4:$BR$12,MATCH(E$11,Incurred_Nominal!$AR$4:$AR$12,0),FALSE)</f>
        <v>2458083.5444715424</v>
      </c>
      <c r="F33" s="122">
        <f>HLOOKUP($B33,Incurred_Nominal!$AR$4:$BR$12,MATCH(F$11,Incurred_Nominal!$AR$4:$AR$12,0),FALSE)</f>
        <v>0</v>
      </c>
      <c r="G33" s="122">
        <f>HLOOKUP($B33,Incurred_Nominal!$AR$4:$BR$12,MATCH(G$11,Incurred_Nominal!$AR$4:$AR$12,0),FALSE)</f>
        <v>0</v>
      </c>
      <c r="H33" s="122">
        <f>HLOOKUP($B33,Incurred_Nominal!$AR$4:$BR$12,MATCH(H$11,Incurred_Nominal!$AR$4:$AR$12,0),FALSE)</f>
        <v>0</v>
      </c>
      <c r="I33" s="142">
        <f>HLOOKUP($B33,Incurred_Nominal!$AR$4:$BR$12,MATCH(I$11,Incurred_Nominal!$AR$4:$AR$12,0),FALSE)</f>
        <v>0</v>
      </c>
      <c r="K33" s="190">
        <f t="shared" si="2"/>
        <v>0</v>
      </c>
      <c r="L33" s="122">
        <f t="shared" si="3"/>
        <v>0</v>
      </c>
      <c r="M33" s="122">
        <f t="shared" si="4"/>
        <v>-7939.7653963513185</v>
      </c>
      <c r="N33" s="122">
        <f t="shared" si="5"/>
        <v>0</v>
      </c>
      <c r="O33" s="122">
        <f t="shared" si="6"/>
        <v>0</v>
      </c>
      <c r="P33" s="122">
        <f t="shared" si="7"/>
        <v>0</v>
      </c>
      <c r="Q33" s="142">
        <f t="shared" si="8"/>
        <v>0</v>
      </c>
      <c r="S33" s="190">
        <f t="shared" si="9"/>
        <v>0</v>
      </c>
      <c r="T33" s="122">
        <f t="shared" si="10"/>
        <v>0</v>
      </c>
      <c r="U33" s="122">
        <f t="shared" si="11"/>
        <v>2450143.7790751909</v>
      </c>
      <c r="V33" s="122">
        <f t="shared" si="12"/>
        <v>0</v>
      </c>
      <c r="W33" s="122">
        <f t="shared" si="13"/>
        <v>0</v>
      </c>
      <c r="X33" s="122">
        <f t="shared" si="14"/>
        <v>0</v>
      </c>
      <c r="Y33" s="142">
        <f t="shared" si="15"/>
        <v>0</v>
      </c>
      <c r="Z33" s="82"/>
      <c r="AB33" s="193">
        <f t="shared" si="16"/>
        <v>0</v>
      </c>
      <c r="AC33" s="123">
        <f t="shared" si="17"/>
        <v>0</v>
      </c>
      <c r="AD33" s="123">
        <f t="shared" si="18"/>
        <v>2.4500000000000002</v>
      </c>
      <c r="AE33" s="123">
        <f t="shared" si="19"/>
        <v>0</v>
      </c>
      <c r="AF33" s="123">
        <f t="shared" si="20"/>
        <v>0</v>
      </c>
      <c r="AG33" s="123">
        <f t="shared" si="21"/>
        <v>0</v>
      </c>
      <c r="AH33" s="194">
        <f t="shared" si="22"/>
        <v>0</v>
      </c>
    </row>
    <row r="34" spans="2:35" x14ac:dyDescent="0.2">
      <c r="B34" s="141" t="s">
        <v>1580</v>
      </c>
      <c r="C34" s="190">
        <f>HLOOKUP($B34,Incurred_Nominal!$AR$4:$BR$12,MATCH(C$11,Incurred_Nominal!$AR$4:$AR$12,0),FALSE)</f>
        <v>0</v>
      </c>
      <c r="D34" s="122">
        <f>HLOOKUP($B34,Incurred_Nominal!$AR$4:$BR$12,MATCH(D$11,Incurred_Nominal!$AR$4:$AR$12,0),FALSE)</f>
        <v>0</v>
      </c>
      <c r="E34" s="122">
        <f>HLOOKUP($B34,Incurred_Nominal!$AR$4:$BR$12,MATCH(E$11,Incurred_Nominal!$AR$4:$AR$12,0),FALSE)</f>
        <v>0</v>
      </c>
      <c r="F34" s="122">
        <f>HLOOKUP($B34,Incurred_Nominal!$AR$4:$BR$12,MATCH(F$11,Incurred_Nominal!$AR$4:$AR$12,0),FALSE)</f>
        <v>0</v>
      </c>
      <c r="G34" s="122">
        <f>HLOOKUP($B34,Incurred_Nominal!$AR$4:$BR$12,MATCH(G$11,Incurred_Nominal!$AR$4:$AR$12,0),FALSE)</f>
        <v>0</v>
      </c>
      <c r="H34" s="122">
        <f>HLOOKUP($B34,Incurred_Nominal!$AR$4:$BR$12,MATCH(H$11,Incurred_Nominal!$AR$4:$AR$12,0),FALSE)</f>
        <v>0</v>
      </c>
      <c r="I34" s="142">
        <f>HLOOKUP($B34,Incurred_Nominal!$AR$4:$BR$12,MATCH(I$11,Incurred_Nominal!$AR$4:$AR$12,0),FALSE)</f>
        <v>0</v>
      </c>
      <c r="K34" s="190">
        <f t="shared" ref="K34:K35" si="23">K$6/C$43*C34</f>
        <v>0</v>
      </c>
      <c r="L34" s="122">
        <f t="shared" ref="L34:L35" si="24">L$6/D$43*D34</f>
        <v>0</v>
      </c>
      <c r="M34" s="122">
        <f t="shared" ref="M34:M35" si="25">M$6/E$43*E34</f>
        <v>0</v>
      </c>
      <c r="N34" s="122">
        <f t="shared" ref="N34:N35" si="26">N$6/F$43*F34</f>
        <v>0</v>
      </c>
      <c r="O34" s="122">
        <f t="shared" ref="O34:O35" si="27">O$6/G$43*G34</f>
        <v>0</v>
      </c>
      <c r="P34" s="122">
        <f t="shared" ref="P34:P35" si="28">P$6/H$43*H34</f>
        <v>0</v>
      </c>
      <c r="Q34" s="142">
        <f t="shared" ref="Q34:Q35" si="29">Q$6/I$43*I34</f>
        <v>0</v>
      </c>
      <c r="S34" s="190">
        <f t="shared" ref="S34:S35" si="30">C34+K34</f>
        <v>0</v>
      </c>
      <c r="T34" s="122">
        <f t="shared" ref="T34:T35" si="31">D34+L34</f>
        <v>0</v>
      </c>
      <c r="U34" s="122">
        <f t="shared" ref="U34:U35" si="32">E34+M34</f>
        <v>0</v>
      </c>
      <c r="V34" s="122">
        <f t="shared" ref="V34:V35" si="33">F34+N34</f>
        <v>0</v>
      </c>
      <c r="W34" s="122">
        <f t="shared" ref="W34:W35" si="34">G34+O34</f>
        <v>0</v>
      </c>
      <c r="X34" s="122">
        <f t="shared" ref="X34:X35" si="35">H34+P34</f>
        <v>0</v>
      </c>
      <c r="Y34" s="142">
        <f t="shared" ref="Y34:Y35" si="36">I34+Q34</f>
        <v>0</v>
      </c>
      <c r="Z34" s="82"/>
      <c r="AB34" s="193">
        <f t="shared" ref="AB34:AB35" si="37">ROUND(S34/1000000,$AD$6)</f>
        <v>0</v>
      </c>
      <c r="AC34" s="123">
        <f t="shared" ref="AC34:AC35" si="38">ROUND(T34/1000000,$AD$6)</f>
        <v>0</v>
      </c>
      <c r="AD34" s="123">
        <f t="shared" ref="AD34:AD35" si="39">ROUND(U34/1000000,$AD$6)</f>
        <v>0</v>
      </c>
      <c r="AE34" s="123">
        <f t="shared" ref="AE34:AE35" si="40">ROUND(V34/1000000,$AD$6)</f>
        <v>0</v>
      </c>
      <c r="AF34" s="123">
        <f t="shared" ref="AF34:AF35" si="41">ROUND(W34/1000000,$AD$6)</f>
        <v>0</v>
      </c>
      <c r="AG34" s="123">
        <f t="shared" ref="AG34:AG35" si="42">ROUND(X34/1000000,$AD$6)</f>
        <v>0</v>
      </c>
      <c r="AH34" s="194">
        <f t="shared" ref="AH34:AH35" si="43">ROUND(Y34/1000000,$AD$6)</f>
        <v>0</v>
      </c>
    </row>
    <row r="35" spans="2:35" x14ac:dyDescent="0.2">
      <c r="B35" s="141" t="s">
        <v>1581</v>
      </c>
      <c r="C35" s="190">
        <f>HLOOKUP($B35,Incurred_Nominal!$AR$4:$BR$12,MATCH(C$11,Incurred_Nominal!$AR$4:$AR$12,0),FALSE)</f>
        <v>0</v>
      </c>
      <c r="D35" s="122">
        <f>HLOOKUP($B35,Incurred_Nominal!$AR$4:$BR$12,MATCH(D$11,Incurred_Nominal!$AR$4:$AR$12,0),FALSE)</f>
        <v>0</v>
      </c>
      <c r="E35" s="122">
        <f>HLOOKUP($B35,Incurred_Nominal!$AR$4:$BR$12,MATCH(E$11,Incurred_Nominal!$AR$4:$AR$12,0),FALSE)</f>
        <v>0</v>
      </c>
      <c r="F35" s="122">
        <f>HLOOKUP($B35,Incurred_Nominal!$AR$4:$BR$12,MATCH(F$11,Incurred_Nominal!$AR$4:$AR$12,0),FALSE)</f>
        <v>0</v>
      </c>
      <c r="G35" s="122">
        <f>HLOOKUP($B35,Incurred_Nominal!$AR$4:$BR$12,MATCH(G$11,Incurred_Nominal!$AR$4:$AR$12,0),FALSE)</f>
        <v>0</v>
      </c>
      <c r="H35" s="122">
        <f>HLOOKUP($B35,Incurred_Nominal!$AR$4:$BR$12,MATCH(H$11,Incurred_Nominal!$AR$4:$AR$12,0),FALSE)</f>
        <v>502771.95579220343</v>
      </c>
      <c r="I35" s="142">
        <f>HLOOKUP($B35,Incurred_Nominal!$AR$4:$BR$12,MATCH(I$11,Incurred_Nominal!$AR$4:$AR$12,0),FALSE)</f>
        <v>0</v>
      </c>
      <c r="K35" s="190">
        <f t="shared" si="23"/>
        <v>0</v>
      </c>
      <c r="L35" s="122">
        <f t="shared" si="24"/>
        <v>0</v>
      </c>
      <c r="M35" s="122">
        <f t="shared" si="25"/>
        <v>0</v>
      </c>
      <c r="N35" s="122">
        <f t="shared" si="26"/>
        <v>0</v>
      </c>
      <c r="O35" s="122">
        <f t="shared" si="27"/>
        <v>0</v>
      </c>
      <c r="P35" s="122">
        <f t="shared" si="28"/>
        <v>-2280.8094730074999</v>
      </c>
      <c r="Q35" s="142">
        <f t="shared" si="29"/>
        <v>0</v>
      </c>
      <c r="S35" s="190">
        <f t="shared" si="30"/>
        <v>0</v>
      </c>
      <c r="T35" s="122">
        <f t="shared" si="31"/>
        <v>0</v>
      </c>
      <c r="U35" s="122">
        <f t="shared" si="32"/>
        <v>0</v>
      </c>
      <c r="V35" s="122">
        <f t="shared" si="33"/>
        <v>0</v>
      </c>
      <c r="W35" s="122">
        <f t="shared" si="34"/>
        <v>0</v>
      </c>
      <c r="X35" s="122">
        <f t="shared" si="35"/>
        <v>500491.14631919592</v>
      </c>
      <c r="Y35" s="142">
        <f t="shared" si="36"/>
        <v>0</v>
      </c>
      <c r="Z35" s="82"/>
      <c r="AB35" s="193">
        <f t="shared" si="37"/>
        <v>0</v>
      </c>
      <c r="AC35" s="123">
        <f t="shared" si="38"/>
        <v>0</v>
      </c>
      <c r="AD35" s="123">
        <f t="shared" si="39"/>
        <v>0</v>
      </c>
      <c r="AE35" s="123">
        <f t="shared" si="40"/>
        <v>0</v>
      </c>
      <c r="AF35" s="123">
        <f t="shared" si="41"/>
        <v>0</v>
      </c>
      <c r="AG35" s="123">
        <f t="shared" si="42"/>
        <v>0.5</v>
      </c>
      <c r="AH35" s="194">
        <f t="shared" si="43"/>
        <v>0</v>
      </c>
    </row>
    <row r="36" spans="2:35" x14ac:dyDescent="0.2">
      <c r="B36" s="203" t="s">
        <v>1218</v>
      </c>
      <c r="C36" s="190">
        <f>HLOOKUP($B36,Incurred_Nominal!$AR$4:$BR$12,MATCH(C$11,Incurred_Nominal!$AR$4:$AR$12,0),FALSE)</f>
        <v>13538992.359672207</v>
      </c>
      <c r="D36" s="122">
        <f>HLOOKUP($B36,Incurred_Nominal!$AR$4:$BR$12,MATCH(D$11,Incurred_Nominal!$AR$4:$AR$12,0),FALSE)</f>
        <v>0</v>
      </c>
      <c r="E36" s="122">
        <f>HLOOKUP($B36,Incurred_Nominal!$AR$4:$BR$12,MATCH(E$11,Incurred_Nominal!$AR$4:$AR$12,0),FALSE)</f>
        <v>0</v>
      </c>
      <c r="F36" s="122">
        <f>HLOOKUP($B36,Incurred_Nominal!$AR$4:$BR$12,MATCH(F$11,Incurred_Nominal!$AR$4:$AR$12,0),FALSE)</f>
        <v>0</v>
      </c>
      <c r="G36" s="122">
        <f>HLOOKUP($B36,Incurred_Nominal!$AR$4:$BR$12,MATCH(G$11,Incurred_Nominal!$AR$4:$AR$12,0),FALSE)</f>
        <v>0</v>
      </c>
      <c r="H36" s="122">
        <f>HLOOKUP($B36,Incurred_Nominal!$AR$4:$BR$12,MATCH(H$11,Incurred_Nominal!$AR$4:$AR$12,0),FALSE)</f>
        <v>0</v>
      </c>
      <c r="I36" s="142">
        <f>HLOOKUP($B36,Incurred_Nominal!$AR$4:$BR$12,MATCH(I$11,Incurred_Nominal!$AR$4:$AR$12,0),FALSE)</f>
        <v>0</v>
      </c>
      <c r="K36" s="190">
        <f t="shared" ref="K36:Q37" si="44">K$6/C$43*C36</f>
        <v>-26295.941057753902</v>
      </c>
      <c r="L36" s="122">
        <f t="shared" si="44"/>
        <v>0</v>
      </c>
      <c r="M36" s="122">
        <f t="shared" si="44"/>
        <v>0</v>
      </c>
      <c r="N36" s="122">
        <f t="shared" si="44"/>
        <v>0</v>
      </c>
      <c r="O36" s="122">
        <f t="shared" si="44"/>
        <v>0</v>
      </c>
      <c r="P36" s="122">
        <f t="shared" si="44"/>
        <v>0</v>
      </c>
      <c r="Q36" s="142">
        <f t="shared" si="44"/>
        <v>0</v>
      </c>
      <c r="S36" s="190">
        <f t="shared" si="9"/>
        <v>13512696.418614453</v>
      </c>
      <c r="T36" s="122">
        <f t="shared" si="10"/>
        <v>0</v>
      </c>
      <c r="U36" s="122">
        <f t="shared" si="11"/>
        <v>0</v>
      </c>
      <c r="V36" s="122">
        <f t="shared" si="12"/>
        <v>0</v>
      </c>
      <c r="W36" s="122">
        <f t="shared" si="13"/>
        <v>0</v>
      </c>
      <c r="X36" s="122">
        <f t="shared" si="14"/>
        <v>0</v>
      </c>
      <c r="Y36" s="142">
        <f t="shared" si="15"/>
        <v>0</v>
      </c>
      <c r="Z36" s="82"/>
      <c r="AB36" s="193">
        <f t="shared" si="16"/>
        <v>13.513</v>
      </c>
      <c r="AC36" s="123">
        <f t="shared" si="17"/>
        <v>0</v>
      </c>
      <c r="AD36" s="123">
        <f t="shared" si="18"/>
        <v>0</v>
      </c>
      <c r="AE36" s="123">
        <f t="shared" si="19"/>
        <v>0</v>
      </c>
      <c r="AF36" s="123">
        <f t="shared" si="20"/>
        <v>0</v>
      </c>
      <c r="AG36" s="123">
        <f t="shared" si="21"/>
        <v>0</v>
      </c>
      <c r="AH36" s="194">
        <f t="shared" si="22"/>
        <v>0</v>
      </c>
    </row>
    <row r="37" spans="2:35" x14ac:dyDescent="0.2">
      <c r="B37" s="203" t="s">
        <v>1212</v>
      </c>
      <c r="C37" s="190">
        <f>HLOOKUP($B37,Incurred_Nominal!$AR$4:$BR$12,MATCH(C$11,Incurred_Nominal!$AR$4:$AR$12,0),FALSE)</f>
        <v>2603323.5695845126</v>
      </c>
      <c r="D37" s="122">
        <f>HLOOKUP($B37,Incurred_Nominal!$AR$4:$BR$12,MATCH(D$11,Incurred_Nominal!$AR$4:$AR$12,0),FALSE)</f>
        <v>3882663.4813301493</v>
      </c>
      <c r="E37" s="122">
        <f>HLOOKUP($B37,Incurred_Nominal!$AR$4:$BR$12,MATCH(E$11,Incurred_Nominal!$AR$4:$AR$12,0),FALSE)</f>
        <v>3729844.795836058</v>
      </c>
      <c r="F37" s="122">
        <f>HLOOKUP($B37,Incurred_Nominal!$AR$4:$BR$12,MATCH(F$11,Incurred_Nominal!$AR$4:$AR$12,0),FALSE)</f>
        <v>7103707.2299044868</v>
      </c>
      <c r="G37" s="122">
        <f>HLOOKUP($B37,Incurred_Nominal!$AR$4:$BR$12,MATCH(G$11,Incurred_Nominal!$AR$4:$AR$12,0),FALSE)</f>
        <v>9073840.0769574046</v>
      </c>
      <c r="H37" s="122">
        <f>HLOOKUP($B37,Incurred_Nominal!$AR$4:$BR$12,MATCH(H$11,Incurred_Nominal!$AR$4:$AR$12,0),FALSE)</f>
        <v>6203949.134555473</v>
      </c>
      <c r="I37" s="142">
        <f>HLOOKUP($B37,Incurred_Nominal!$AR$4:$BR$12,MATCH(I$11,Incurred_Nominal!$AR$4:$AR$12,0),FALSE)</f>
        <v>2490519.44807008</v>
      </c>
      <c r="K37" s="190">
        <f t="shared" si="44"/>
        <v>-5056.2731199970367</v>
      </c>
      <c r="L37" s="122">
        <f t="shared" si="44"/>
        <v>-6002.833354632694</v>
      </c>
      <c r="M37" s="122">
        <f t="shared" si="44"/>
        <v>-12047.634715404616</v>
      </c>
      <c r="N37" s="122">
        <f t="shared" si="44"/>
        <v>-26011.734557816133</v>
      </c>
      <c r="O37" s="122">
        <f t="shared" si="44"/>
        <v>-40666.409833492056</v>
      </c>
      <c r="P37" s="122">
        <f t="shared" si="44"/>
        <v>-28144.023931993204</v>
      </c>
      <c r="Q37" s="142">
        <f t="shared" si="44"/>
        <v>-11254.610186684195</v>
      </c>
      <c r="S37" s="190">
        <f t="shared" si="9"/>
        <v>2598267.2964645154</v>
      </c>
      <c r="T37" s="122">
        <f t="shared" si="10"/>
        <v>3876660.6479755165</v>
      </c>
      <c r="U37" s="122">
        <f t="shared" si="11"/>
        <v>3717797.1611206532</v>
      </c>
      <c r="V37" s="122">
        <f t="shared" si="12"/>
        <v>7077695.495346671</v>
      </c>
      <c r="W37" s="122">
        <f t="shared" si="13"/>
        <v>9033173.6671239119</v>
      </c>
      <c r="X37" s="122">
        <f t="shared" si="14"/>
        <v>6175805.1106234798</v>
      </c>
      <c r="Y37" s="142">
        <f t="shared" si="15"/>
        <v>2479264.8378833956</v>
      </c>
      <c r="Z37" s="82"/>
      <c r="AB37" s="193">
        <f t="shared" si="16"/>
        <v>2.5979999999999999</v>
      </c>
      <c r="AC37" s="123">
        <f t="shared" si="17"/>
        <v>3.8769999999999998</v>
      </c>
      <c r="AD37" s="123">
        <f t="shared" si="18"/>
        <v>3.718</v>
      </c>
      <c r="AE37" s="123">
        <f t="shared" si="19"/>
        <v>7.0780000000000003</v>
      </c>
      <c r="AF37" s="123">
        <f t="shared" si="20"/>
        <v>9.0329999999999995</v>
      </c>
      <c r="AG37" s="123">
        <f t="shared" si="21"/>
        <v>6.1760000000000002</v>
      </c>
      <c r="AH37" s="194">
        <f t="shared" si="22"/>
        <v>2.4790000000000001</v>
      </c>
    </row>
    <row r="38" spans="2:35" x14ac:dyDescent="0.2">
      <c r="B38" s="203" t="s">
        <v>651</v>
      </c>
      <c r="C38" s="191"/>
      <c r="D38" s="143"/>
      <c r="E38" s="143"/>
      <c r="F38" s="143"/>
      <c r="G38" s="143"/>
      <c r="H38" s="143"/>
      <c r="I38" s="144"/>
      <c r="K38" s="191"/>
      <c r="L38" s="143"/>
      <c r="M38" s="143"/>
      <c r="N38" s="143"/>
      <c r="O38" s="143"/>
      <c r="P38" s="143"/>
      <c r="Q38" s="144"/>
      <c r="S38" s="191"/>
      <c r="T38" s="143"/>
      <c r="U38" s="143"/>
      <c r="V38" s="143"/>
      <c r="W38" s="143"/>
      <c r="X38" s="143"/>
      <c r="Y38" s="144"/>
      <c r="Z38" s="82"/>
      <c r="AB38" s="195"/>
      <c r="AC38" s="196"/>
      <c r="AD38" s="196"/>
      <c r="AE38" s="196"/>
      <c r="AF38" s="196"/>
      <c r="AG38" s="196"/>
      <c r="AH38" s="197"/>
    </row>
    <row r="39" spans="2:35" x14ac:dyDescent="0.2">
      <c r="B39" s="203" t="s">
        <v>652</v>
      </c>
      <c r="C39" s="191"/>
      <c r="D39" s="143"/>
      <c r="E39" s="143"/>
      <c r="F39" s="143"/>
      <c r="G39" s="143"/>
      <c r="H39" s="143"/>
      <c r="I39" s="144"/>
      <c r="K39" s="191"/>
      <c r="L39" s="143"/>
      <c r="M39" s="143"/>
      <c r="N39" s="143"/>
      <c r="O39" s="143"/>
      <c r="P39" s="143"/>
      <c r="Q39" s="144"/>
      <c r="S39" s="191"/>
      <c r="T39" s="143"/>
      <c r="U39" s="143"/>
      <c r="V39" s="143"/>
      <c r="W39" s="143"/>
      <c r="X39" s="143"/>
      <c r="Y39" s="144"/>
      <c r="Z39" s="82"/>
      <c r="AB39" s="195"/>
      <c r="AC39" s="196"/>
      <c r="AD39" s="196"/>
      <c r="AE39" s="196"/>
      <c r="AF39" s="196"/>
      <c r="AG39" s="196"/>
      <c r="AH39" s="197"/>
    </row>
    <row r="40" spans="2:35" x14ac:dyDescent="0.2">
      <c r="B40" s="203" t="s">
        <v>394</v>
      </c>
      <c r="C40" s="191"/>
      <c r="D40" s="143"/>
      <c r="E40" s="143"/>
      <c r="F40" s="143"/>
      <c r="G40" s="143"/>
      <c r="H40" s="143"/>
      <c r="I40" s="144"/>
      <c r="K40" s="191"/>
      <c r="L40" s="143"/>
      <c r="M40" s="143"/>
      <c r="N40" s="143"/>
      <c r="O40" s="143"/>
      <c r="P40" s="143"/>
      <c r="Q40" s="144"/>
      <c r="S40" s="191"/>
      <c r="T40" s="143"/>
      <c r="U40" s="143"/>
      <c r="V40" s="143"/>
      <c r="W40" s="143"/>
      <c r="X40" s="143"/>
      <c r="Y40" s="144"/>
      <c r="Z40" s="82"/>
      <c r="AB40" s="195"/>
      <c r="AC40" s="196"/>
      <c r="AD40" s="196"/>
      <c r="AE40" s="196"/>
      <c r="AF40" s="196"/>
      <c r="AG40" s="196"/>
      <c r="AH40" s="197"/>
    </row>
    <row r="41" spans="2:35" x14ac:dyDescent="0.2">
      <c r="B41" s="204" t="s">
        <v>395</v>
      </c>
      <c r="C41" s="192"/>
      <c r="D41" s="146"/>
      <c r="E41" s="147"/>
      <c r="F41" s="147"/>
      <c r="G41" s="147"/>
      <c r="H41" s="147"/>
      <c r="I41" s="148"/>
      <c r="K41" s="192"/>
      <c r="L41" s="146"/>
      <c r="M41" s="147"/>
      <c r="N41" s="147"/>
      <c r="O41" s="147"/>
      <c r="P41" s="147"/>
      <c r="Q41" s="148"/>
      <c r="S41" s="192"/>
      <c r="T41" s="146"/>
      <c r="U41" s="147"/>
      <c r="V41" s="147"/>
      <c r="W41" s="147"/>
      <c r="X41" s="147"/>
      <c r="Y41" s="148"/>
      <c r="AB41" s="198"/>
      <c r="AC41" s="199"/>
      <c r="AD41" s="200"/>
      <c r="AE41" s="200"/>
      <c r="AF41" s="200"/>
      <c r="AG41" s="200"/>
      <c r="AH41" s="201"/>
    </row>
    <row r="42" spans="2:35" x14ac:dyDescent="0.2">
      <c r="B42" s="83"/>
    </row>
    <row r="43" spans="2:35" x14ac:dyDescent="0.2">
      <c r="B43" s="137" t="s">
        <v>353</v>
      </c>
      <c r="C43" s="135">
        <f>SUM(C12:C41)</f>
        <v>424398480.78872538</v>
      </c>
      <c r="D43" s="135">
        <f>SUM(D12:D41)</f>
        <v>396540888.06041664</v>
      </c>
      <c r="E43" s="135">
        <f t="shared" ref="E43:H43" si="45">SUM(E12:E41)</f>
        <v>156164942.77920139</v>
      </c>
      <c r="F43" s="135">
        <f t="shared" si="45"/>
        <v>160976496.12130991</v>
      </c>
      <c r="G43" s="135">
        <f t="shared" si="45"/>
        <v>148550158.6412431</v>
      </c>
      <c r="H43" s="135">
        <f t="shared" si="45"/>
        <v>144378775.02550706</v>
      </c>
      <c r="I43" s="136">
        <f>SUM(I12:I41)</f>
        <v>127728962.37402414</v>
      </c>
      <c r="K43" s="135">
        <f t="shared" ref="K43:Q43" si="46">SUM(K12:K42)</f>
        <v>-824282.71907901543</v>
      </c>
      <c r="L43" s="135">
        <f t="shared" si="46"/>
        <v>-613076.276316704</v>
      </c>
      <c r="M43" s="135">
        <f t="shared" si="46"/>
        <v>-504422.64730593323</v>
      </c>
      <c r="N43" s="135">
        <f t="shared" si="46"/>
        <v>-589449.67066317727</v>
      </c>
      <c r="O43" s="135">
        <f t="shared" si="46"/>
        <v>-665760.20526038297</v>
      </c>
      <c r="P43" s="135">
        <f t="shared" si="46"/>
        <v>-654969.86056138668</v>
      </c>
      <c r="Q43" s="136">
        <f t="shared" si="46"/>
        <v>-577204.76030944195</v>
      </c>
      <c r="S43" s="135">
        <f>SUM(S12:S42)</f>
        <v>423574198.06964636</v>
      </c>
      <c r="T43" s="135">
        <f>SUM(T12:T42)</f>
        <v>395927811.7841</v>
      </c>
      <c r="U43" s="135">
        <f t="shared" ref="U43:Y43" si="47">SUM(U12:U42)</f>
        <v>155660520.13189548</v>
      </c>
      <c r="V43" s="135">
        <f t="shared" si="47"/>
        <v>160387046.45064673</v>
      </c>
      <c r="W43" s="135">
        <f t="shared" si="47"/>
        <v>147884398.43598267</v>
      </c>
      <c r="X43" s="135">
        <f t="shared" si="47"/>
        <v>143723805.16494572</v>
      </c>
      <c r="Y43" s="136">
        <f t="shared" si="47"/>
        <v>127151757.61371469</v>
      </c>
      <c r="Z43" s="84"/>
      <c r="AB43" s="135">
        <f t="shared" ref="AB43:AH43" si="48">SUM(AB12:AB42)</f>
        <v>423.572</v>
      </c>
      <c r="AC43" s="135">
        <f t="shared" si="48"/>
        <v>395.92900000000003</v>
      </c>
      <c r="AD43" s="135">
        <f t="shared" si="48"/>
        <v>155.66099999999994</v>
      </c>
      <c r="AE43" s="135">
        <f t="shared" si="48"/>
        <v>160.38799999999995</v>
      </c>
      <c r="AF43" s="135">
        <f t="shared" si="48"/>
        <v>147.88299999999998</v>
      </c>
      <c r="AG43" s="135">
        <f t="shared" si="48"/>
        <v>143.72299999999998</v>
      </c>
      <c r="AH43" s="136">
        <f t="shared" si="48"/>
        <v>127.151</v>
      </c>
    </row>
    <row r="44" spans="2:35" x14ac:dyDescent="0.2">
      <c r="B44" s="83"/>
      <c r="C44" s="131"/>
      <c r="D44" s="132">
        <f>D43+C43</f>
        <v>820939368.84914207</v>
      </c>
      <c r="E44" s="130"/>
      <c r="F44" s="131"/>
      <c r="G44" s="131"/>
      <c r="H44" s="131"/>
      <c r="I44" s="132">
        <f>SUM(E43:I43)</f>
        <v>737799334.94128561</v>
      </c>
      <c r="S44" s="131"/>
      <c r="T44" s="132">
        <f>SUM(S43:T43)</f>
        <v>819502009.85374641</v>
      </c>
      <c r="U44" s="130"/>
      <c r="V44" s="131"/>
      <c r="W44" s="131"/>
      <c r="X44" s="131"/>
      <c r="Y44" s="132">
        <f>SUM(U43:Y43)</f>
        <v>734807527.7971853</v>
      </c>
      <c r="Z44" s="80">
        <f>SUM(S43:Y43)</f>
        <v>1554309537.6509318</v>
      </c>
      <c r="AI44" s="90">
        <f>SUM(AB43:AH43)</f>
        <v>1554.307</v>
      </c>
    </row>
    <row r="45" spans="2:35" x14ac:dyDescent="0.2">
      <c r="B45" s="168"/>
      <c r="C45" s="133" t="s">
        <v>774</v>
      </c>
      <c r="D45" s="134">
        <f>SUM(Incurred_Nominal!V13:W13)</f>
        <v>820939368.84914207</v>
      </c>
      <c r="E45" s="97"/>
      <c r="F45" s="97"/>
      <c r="G45" s="97"/>
      <c r="H45" s="133" t="s">
        <v>655</v>
      </c>
      <c r="I45" s="134">
        <f>SUM(Incurred_Nominal!X13:AB13)</f>
        <v>737799334.94128561</v>
      </c>
      <c r="M45" s="80"/>
      <c r="N45" s="80"/>
      <c r="O45" s="80"/>
      <c r="S45" s="133"/>
      <c r="T45" s="134"/>
      <c r="U45" s="97"/>
      <c r="V45" s="97"/>
      <c r="W45" s="97"/>
      <c r="X45" s="133"/>
      <c r="Y45" s="134" t="s">
        <v>655</v>
      </c>
      <c r="Z45" s="80">
        <f>Incurred_Nominal!AD13+SUM(K43:Q43)</f>
        <v>1554309537.6509314</v>
      </c>
      <c r="AA45" s="80"/>
      <c r="AI45" s="90"/>
    </row>
    <row r="46" spans="2:35" x14ac:dyDescent="0.2">
      <c r="B46" s="168"/>
      <c r="C46" s="134"/>
      <c r="D46" s="134"/>
      <c r="E46" s="134"/>
      <c r="F46" s="134"/>
      <c r="G46" s="134"/>
      <c r="H46" s="134"/>
      <c r="I46" s="134"/>
      <c r="M46" s="80"/>
      <c r="N46" s="80"/>
      <c r="O46" s="80"/>
      <c r="S46" s="133"/>
      <c r="T46" s="134"/>
      <c r="U46" s="97"/>
      <c r="V46" s="97"/>
      <c r="W46" s="97"/>
      <c r="X46" s="133"/>
      <c r="Y46" s="134"/>
      <c r="Z46" s="80"/>
      <c r="AA46" s="80"/>
      <c r="AI46" s="90"/>
    </row>
    <row r="47" spans="2:35" ht="20.25" x14ac:dyDescent="0.3">
      <c r="B47" s="153" t="str">
        <f>IF(Incurred_Nominal!$B$13&lt;&gt;"$Nominal","Commissioned spend Real 2022/23 $","Commissioned spend set to $Nominal")</f>
        <v>Commissioned spend set to $Nominal</v>
      </c>
      <c r="C47" s="134"/>
      <c r="D47" s="134"/>
      <c r="E47" s="134"/>
      <c r="F47" s="134"/>
      <c r="G47" s="134"/>
      <c r="H47" s="134"/>
      <c r="I47" s="134"/>
      <c r="M47" s="80"/>
      <c r="N47" s="80"/>
      <c r="O47" s="80"/>
      <c r="S47" s="133"/>
      <c r="T47" s="134"/>
      <c r="U47" s="97"/>
      <c r="V47" s="97"/>
      <c r="W47" s="97"/>
      <c r="X47" s="133"/>
      <c r="Y47" s="134"/>
      <c r="Z47" s="80"/>
      <c r="AA47" s="80"/>
      <c r="AI47" s="90"/>
    </row>
    <row r="48" spans="2:35" x14ac:dyDescent="0.2">
      <c r="B48" s="168"/>
      <c r="C48" s="80"/>
      <c r="D48" s="80"/>
      <c r="E48" s="80"/>
      <c r="F48" s="80"/>
      <c r="G48" s="80"/>
      <c r="H48" s="80"/>
      <c r="I48" s="80"/>
      <c r="M48" s="80"/>
      <c r="N48" s="80"/>
      <c r="O48" s="80"/>
      <c r="S48" s="133"/>
      <c r="T48" s="134"/>
      <c r="U48" s="97"/>
      <c r="V48" s="97"/>
      <c r="W48" s="97"/>
      <c r="X48" s="133"/>
      <c r="Y48" s="134"/>
      <c r="Z48" s="80"/>
      <c r="AA48" s="80"/>
      <c r="AI48" s="90"/>
    </row>
    <row r="49" spans="2:35" x14ac:dyDescent="0.2">
      <c r="B49" s="168"/>
      <c r="J49" s="121" t="s">
        <v>732</v>
      </c>
      <c r="K49" s="154">
        <f>'For RFM &amp; PTRM_Real'!K49*(Incurred_Nominal!V19/Incurred_Real!$W$19)</f>
        <v>-923306.86487280228</v>
      </c>
      <c r="L49" s="154">
        <f>'For RFM &amp; PTRM_Real'!L49*(Incurred_Nominal!W19/Incurred_Real!$W$19)</f>
        <v>-1160485.5058249654</v>
      </c>
      <c r="M49" s="154">
        <f>'For RFM &amp; PTRM_Real'!M49*(Incurred_Nominal!X19/Incurred_Real!$W$19)</f>
        <v>-682860.49456353812</v>
      </c>
      <c r="N49" s="154">
        <f>'For RFM &amp; PTRM_Real'!N49*(Incurred_Nominal!Y19/Incurred_Real!$W$19)</f>
        <v>-268994.18633753946</v>
      </c>
      <c r="O49" s="154">
        <f>'For RFM &amp; PTRM_Real'!O49*(Incurred_Nominal!Z19/Incurred_Real!$W$19)</f>
        <v>-543530.96002322296</v>
      </c>
      <c r="P49" s="154">
        <f>'For RFM &amp; PTRM_Real'!P49*(Incurred_Nominal!AA19/Incurred_Real!$W$19)</f>
        <v>-277149.81802607613</v>
      </c>
      <c r="Q49" s="154">
        <f>'For RFM &amp; PTRM_Real'!Q49*(Incurred_Nominal!AB19/Incurred_Real!$W$19)</f>
        <v>-1897874.8303032641</v>
      </c>
      <c r="Y49" s="80"/>
      <c r="Z49" s="80"/>
      <c r="AA49" s="80"/>
      <c r="AI49" s="90"/>
    </row>
    <row r="50" spans="2:35" x14ac:dyDescent="0.2">
      <c r="B50" s="83"/>
      <c r="C50" s="81" t="s">
        <v>653</v>
      </c>
      <c r="D50" s="81" t="s">
        <v>653</v>
      </c>
      <c r="E50" s="81" t="s">
        <v>654</v>
      </c>
      <c r="F50" s="81" t="s">
        <v>654</v>
      </c>
      <c r="G50" s="81" t="s">
        <v>654</v>
      </c>
      <c r="H50" s="81" t="s">
        <v>654</v>
      </c>
      <c r="I50" s="81" t="s">
        <v>654</v>
      </c>
      <c r="S50" s="81" t="s">
        <v>653</v>
      </c>
      <c r="T50" s="81" t="s">
        <v>653</v>
      </c>
      <c r="U50" s="81" t="s">
        <v>654</v>
      </c>
      <c r="V50" s="81" t="s">
        <v>654</v>
      </c>
      <c r="W50" s="81" t="s">
        <v>654</v>
      </c>
      <c r="X50" s="81" t="s">
        <v>654</v>
      </c>
      <c r="Y50" s="81" t="s">
        <v>654</v>
      </c>
      <c r="Z50" s="81"/>
      <c r="AB50" s="81" t="s">
        <v>653</v>
      </c>
      <c r="AC50" s="81" t="s">
        <v>653</v>
      </c>
      <c r="AD50" s="81" t="s">
        <v>654</v>
      </c>
      <c r="AE50" s="81" t="s">
        <v>654</v>
      </c>
      <c r="AF50" s="81" t="s">
        <v>654</v>
      </c>
      <c r="AG50" s="81" t="s">
        <v>654</v>
      </c>
      <c r="AH50" s="81" t="s">
        <v>654</v>
      </c>
    </row>
    <row r="51" spans="2:35" x14ac:dyDescent="0.2">
      <c r="B51" s="202" t="s">
        <v>1222</v>
      </c>
      <c r="C51" s="138">
        <v>2022</v>
      </c>
      <c r="D51" s="139">
        <v>2023</v>
      </c>
      <c r="E51" s="139">
        <v>2024</v>
      </c>
      <c r="F51" s="139">
        <v>2025</v>
      </c>
      <c r="G51" s="139">
        <v>2026</v>
      </c>
      <c r="H51" s="139">
        <v>2027</v>
      </c>
      <c r="I51" s="140">
        <v>2028</v>
      </c>
      <c r="K51" s="138">
        <f t="shared" ref="K51:Q51" si="49">C51</f>
        <v>2022</v>
      </c>
      <c r="L51" s="139">
        <f t="shared" si="49"/>
        <v>2023</v>
      </c>
      <c r="M51" s="139">
        <f t="shared" si="49"/>
        <v>2024</v>
      </c>
      <c r="N51" s="139">
        <f t="shared" si="49"/>
        <v>2025</v>
      </c>
      <c r="O51" s="139">
        <f t="shared" si="49"/>
        <v>2026</v>
      </c>
      <c r="P51" s="139">
        <f t="shared" si="49"/>
        <v>2027</v>
      </c>
      <c r="Q51" s="140">
        <f t="shared" si="49"/>
        <v>2028</v>
      </c>
      <c r="S51" s="138">
        <f t="shared" ref="S51:Y51" si="50">C51</f>
        <v>2022</v>
      </c>
      <c r="T51" s="139">
        <f t="shared" si="50"/>
        <v>2023</v>
      </c>
      <c r="U51" s="139">
        <f t="shared" si="50"/>
        <v>2024</v>
      </c>
      <c r="V51" s="139">
        <f t="shared" si="50"/>
        <v>2025</v>
      </c>
      <c r="W51" s="139">
        <f t="shared" si="50"/>
        <v>2026</v>
      </c>
      <c r="X51" s="139">
        <f t="shared" si="50"/>
        <v>2027</v>
      </c>
      <c r="Y51" s="140">
        <f t="shared" si="50"/>
        <v>2028</v>
      </c>
      <c r="Z51" s="124"/>
      <c r="AB51" s="138">
        <f t="shared" ref="AB51:AH51" si="51">L51</f>
        <v>2023</v>
      </c>
      <c r="AC51" s="139">
        <f t="shared" si="51"/>
        <v>2024</v>
      </c>
      <c r="AD51" s="139">
        <f t="shared" si="51"/>
        <v>2025</v>
      </c>
      <c r="AE51" s="139">
        <f t="shared" si="51"/>
        <v>2026</v>
      </c>
      <c r="AF51" s="139">
        <f t="shared" si="51"/>
        <v>2027</v>
      </c>
      <c r="AG51" s="139">
        <f t="shared" si="51"/>
        <v>2028</v>
      </c>
      <c r="AH51" s="140">
        <f t="shared" si="51"/>
        <v>0</v>
      </c>
    </row>
    <row r="52" spans="2:35" x14ac:dyDescent="0.2">
      <c r="B52" s="203" t="s">
        <v>372</v>
      </c>
      <c r="C52" s="190">
        <f>HLOOKUP($B52,Commissioned_Nominal!$AU$4:$BV$12,MATCH(C$11,Commissioned_Nominal!$AU$4:$AU$12,0),FALSE)+HLOOKUP($B52,'Commissioned Extra_Nominal'!$AP$7:$BQ$15,MATCH(C$11,'Commissioned Extra_Nominal'!$AP$7:$AP$15,0),FALSE)</f>
        <v>1142098.5702921087</v>
      </c>
      <c r="D52" s="122">
        <f>HLOOKUP($B52,Commissioned_Nominal!$AU$4:$BV$12,MATCH(D$11,Commissioned_Nominal!$AU$4:$AU$12,0),FALSE)+HLOOKUP($B52,'Commissioned Extra_Nominal'!$AP$7:$BQ$15,MATCH(D$11,'Commissioned Extra_Nominal'!$AP$7:$AP$15,0),FALSE)</f>
        <v>4987189.8071592683</v>
      </c>
      <c r="E52" s="122">
        <f>HLOOKUP($B52,Commissioned_Nominal!$AU$4:$BV$12,MATCH(E$11,Commissioned_Nominal!$AU$4:$AU$12,0),FALSE)+HLOOKUP($B52,'Commissioned Extra_Nominal'!$AP$7:$BQ$15,MATCH(E$11,'Commissioned Extra_Nominal'!$AP$7:$AP$15,0),FALSE)</f>
        <v>2044027.6121929153</v>
      </c>
      <c r="F52" s="122">
        <f>HLOOKUP($B52,Commissioned_Nominal!$AU$4:$BV$12,MATCH(F$11,Commissioned_Nominal!$AU$4:$AU$12,0),FALSE)+HLOOKUP($B52,'Commissioned Extra_Nominal'!$AP$7:$BQ$15,MATCH(F$11,'Commissioned Extra_Nominal'!$AP$7:$AP$15,0),FALSE)</f>
        <v>196261.91874506528</v>
      </c>
      <c r="G52" s="122">
        <f>HLOOKUP($B52,Commissioned_Nominal!$AU$4:$BV$12,MATCH(G$11,Commissioned_Nominal!$AU$4:$AU$12,0),FALSE)+HLOOKUP($B52,'Commissioned Extra_Nominal'!$AP$7:$BQ$15,MATCH(G$11,'Commissioned Extra_Nominal'!$AP$7:$AP$15,0),FALSE)</f>
        <v>1370237.7692028328</v>
      </c>
      <c r="H52" s="122">
        <f>HLOOKUP($B52,Commissioned_Nominal!$AU$4:$BV$12,MATCH(H$11,Commissioned_Nominal!$AU$4:$AU$12,0),FALSE)+HLOOKUP($B52,'Commissioned Extra_Nominal'!$AP$7:$BQ$15,MATCH(H$11,'Commissioned Extra_Nominal'!$AP$7:$AP$15,0),FALSE)</f>
        <v>1332371.9223532768</v>
      </c>
      <c r="I52" s="142">
        <f>HLOOKUP($B52,Commissioned_Nominal!$AU$4:$BV$12,MATCH(I$11,Commissioned_Nominal!$AU$4:$AU$12,0),FALSE)+HLOOKUP($B52,'Commissioned Extra_Nominal'!$AP$7:$BQ$15,MATCH(I$11,'Commissioned Extra_Nominal'!$AP$7:$AP$15,0),FALSE)</f>
        <v>3161400.1025466202</v>
      </c>
      <c r="K52" s="190">
        <f t="shared" ref="K52:K73" si="52">K$49/C$83*C52</f>
        <v>-3375.1291844384173</v>
      </c>
      <c r="L52" s="122">
        <f t="shared" ref="L52:L73" si="53">L$49/D$83*D52</f>
        <v>-10827.550459564562</v>
      </c>
      <c r="M52" s="122">
        <f t="shared" ref="M52:M73" si="54">M$49/E$83*E52</f>
        <v>-2648.0621744787604</v>
      </c>
      <c r="N52" s="122">
        <f t="shared" ref="N52:N73" si="55">N$49/F$83*F52</f>
        <v>-824.38709478607529</v>
      </c>
      <c r="O52" s="122">
        <f t="shared" ref="O52:O73" si="56">O$49/G$83*G52</f>
        <v>-4846.8448932454894</v>
      </c>
      <c r="P52" s="122">
        <f t="shared" ref="P52:P73" si="57">P$49/H$83*H52</f>
        <v>-5493.2156539257776</v>
      </c>
      <c r="Q52" s="142">
        <f t="shared" ref="Q52:Q73" si="58">Q$49/I$83*I52</f>
        <v>-14061.997512621416</v>
      </c>
      <c r="S52" s="190">
        <f t="shared" ref="S52:Y53" si="59">C52+K52</f>
        <v>1138723.4411076703</v>
      </c>
      <c r="T52" s="122">
        <f t="shared" si="59"/>
        <v>4976362.2566997036</v>
      </c>
      <c r="U52" s="122">
        <f t="shared" si="59"/>
        <v>2041379.5500184365</v>
      </c>
      <c r="V52" s="122">
        <f t="shared" si="59"/>
        <v>195437.53165027921</v>
      </c>
      <c r="W52" s="122">
        <f t="shared" si="59"/>
        <v>1365390.9243095873</v>
      </c>
      <c r="X52" s="122">
        <f t="shared" si="59"/>
        <v>1326878.7066993511</v>
      </c>
      <c r="Y52" s="142">
        <f t="shared" si="59"/>
        <v>3147338.1050339988</v>
      </c>
      <c r="Z52" s="82"/>
      <c r="AB52" s="193">
        <f t="shared" ref="AB52:AB77" si="60">ROUND(S52/1000000,$AD$6)</f>
        <v>1.139</v>
      </c>
      <c r="AC52" s="123">
        <f t="shared" ref="AC52:AC77" si="61">ROUND(T52/1000000,$AD$6)</f>
        <v>4.976</v>
      </c>
      <c r="AD52" s="123">
        <f t="shared" ref="AD52:AD77" si="62">ROUND(U52/1000000,$AD$6)</f>
        <v>2.0409999999999999</v>
      </c>
      <c r="AE52" s="123">
        <f t="shared" ref="AE52:AE77" si="63">ROUND(V52/1000000,$AD$6)</f>
        <v>0.19500000000000001</v>
      </c>
      <c r="AF52" s="123">
        <f t="shared" ref="AF52:AF77" si="64">ROUND(W52/1000000,$AD$6)</f>
        <v>1.365</v>
      </c>
      <c r="AG52" s="123">
        <f t="shared" ref="AG52:AG77" si="65">ROUND(X52/1000000,$AD$6)</f>
        <v>1.327</v>
      </c>
      <c r="AH52" s="194">
        <f t="shared" ref="AH52:AH77" si="66">ROUND(Y52/1000000,$AD$6)</f>
        <v>3.1469999999999998</v>
      </c>
    </row>
    <row r="53" spans="2:35" x14ac:dyDescent="0.2">
      <c r="B53" s="203" t="s">
        <v>373</v>
      </c>
      <c r="C53" s="190">
        <f>HLOOKUP($B53,Commissioned_Nominal!$AU$4:$BV$12,MATCH(C$11,Commissioned_Nominal!$AU$4:$AU$12,0),FALSE)+HLOOKUP($B53,'Commissioned Extra_Nominal'!$AP$7:$BQ$15,MATCH(C$11,'Commissioned Extra_Nominal'!$AP$7:$AP$15,0),FALSE)</f>
        <v>3055808.0446662684</v>
      </c>
      <c r="D53" s="122">
        <f>HLOOKUP($B53,Commissioned_Nominal!$AU$4:$BV$12,MATCH(D$11,Commissioned_Nominal!$AU$4:$AU$12,0),FALSE)+HLOOKUP($B53,'Commissioned Extra_Nominal'!$AP$7:$BQ$15,MATCH(D$11,'Commissioned Extra_Nominal'!$AP$7:$AP$15,0),FALSE)</f>
        <v>1184801.0184774289</v>
      </c>
      <c r="E53" s="122">
        <f>HLOOKUP($B53,Commissioned_Nominal!$AU$4:$BV$12,MATCH(E$11,Commissioned_Nominal!$AU$4:$AU$12,0),FALSE)+HLOOKUP($B53,'Commissioned Extra_Nominal'!$AP$7:$BQ$15,MATCH(E$11,'Commissioned Extra_Nominal'!$AP$7:$AP$15,0),FALSE)</f>
        <v>1012194.5695492349</v>
      </c>
      <c r="F53" s="122">
        <f>HLOOKUP($B53,Commissioned_Nominal!$AU$4:$BV$12,MATCH(F$11,Commissioned_Nominal!$AU$4:$AU$12,0),FALSE)+HLOOKUP($B53,'Commissioned Extra_Nominal'!$AP$7:$BQ$15,MATCH(F$11,'Commissioned Extra_Nominal'!$AP$7:$AP$15,0),FALSE)</f>
        <v>999107.86538026237</v>
      </c>
      <c r="G53" s="122">
        <f>HLOOKUP($B53,Commissioned_Nominal!$AU$4:$BV$12,MATCH(G$11,Commissioned_Nominal!$AU$4:$AU$12,0),FALSE)+HLOOKUP($B53,'Commissioned Extra_Nominal'!$AP$7:$BQ$15,MATCH(G$11,'Commissioned Extra_Nominal'!$AP$7:$AP$15,0),FALSE)</f>
        <v>286220.87299759267</v>
      </c>
      <c r="H53" s="122">
        <f>HLOOKUP($B53,Commissioned_Nominal!$AU$4:$BV$12,MATCH(H$11,Commissioned_Nominal!$AU$4:$AU$12,0),FALSE)+HLOOKUP($B53,'Commissioned Extra_Nominal'!$AP$7:$BQ$15,MATCH(H$11,'Commissioned Extra_Nominal'!$AP$7:$AP$15,0),FALSE)</f>
        <v>2006780.7766444213</v>
      </c>
      <c r="I53" s="142">
        <f>HLOOKUP($B53,Commissioned_Nominal!$AU$4:$BV$12,MATCH(I$11,Commissioned_Nominal!$AU$4:$AU$12,0),FALSE)+HLOOKUP($B53,'Commissioned Extra_Nominal'!$AP$7:$BQ$15,MATCH(I$11,'Commissioned Extra_Nominal'!$AP$7:$AP$15,0),FALSE)</f>
        <v>459652.26884721068</v>
      </c>
      <c r="K53" s="190">
        <f t="shared" si="52"/>
        <v>-9030.5225677297913</v>
      </c>
      <c r="L53" s="122">
        <f t="shared" si="53"/>
        <v>-2572.2888657039161</v>
      </c>
      <c r="M53" s="122">
        <f t="shared" si="54"/>
        <v>-1311.3101490642525</v>
      </c>
      <c r="N53" s="122">
        <f t="shared" si="55"/>
        <v>-4196.696107861022</v>
      </c>
      <c r="O53" s="122">
        <f t="shared" si="56"/>
        <v>-1012.4287972559118</v>
      </c>
      <c r="P53" s="122">
        <f t="shared" si="57"/>
        <v>-8273.7255201161097</v>
      </c>
      <c r="Q53" s="142">
        <f t="shared" si="58"/>
        <v>-2044.5463565315836</v>
      </c>
      <c r="S53" s="190">
        <f t="shared" si="59"/>
        <v>3046777.5220985385</v>
      </c>
      <c r="T53" s="122">
        <f t="shared" si="59"/>
        <v>1182228.7296117251</v>
      </c>
      <c r="U53" s="122">
        <f t="shared" si="59"/>
        <v>1010883.2594001706</v>
      </c>
      <c r="V53" s="122">
        <f t="shared" si="59"/>
        <v>994911.16927240137</v>
      </c>
      <c r="W53" s="122">
        <f t="shared" si="59"/>
        <v>285208.44420033676</v>
      </c>
      <c r="X53" s="122">
        <f t="shared" si="59"/>
        <v>1998507.0511243052</v>
      </c>
      <c r="Y53" s="142">
        <f t="shared" si="59"/>
        <v>457607.72249067912</v>
      </c>
      <c r="Z53" s="82"/>
      <c r="AB53" s="193">
        <f t="shared" si="60"/>
        <v>3.0470000000000002</v>
      </c>
      <c r="AC53" s="123">
        <f t="shared" si="61"/>
        <v>1.1819999999999999</v>
      </c>
      <c r="AD53" s="123">
        <f t="shared" si="62"/>
        <v>1.0109999999999999</v>
      </c>
      <c r="AE53" s="123">
        <f t="shared" si="63"/>
        <v>0.995</v>
      </c>
      <c r="AF53" s="123">
        <f t="shared" si="64"/>
        <v>0.28499999999999998</v>
      </c>
      <c r="AG53" s="123">
        <f t="shared" si="65"/>
        <v>1.9990000000000001</v>
      </c>
      <c r="AH53" s="194">
        <f t="shared" si="66"/>
        <v>0.45800000000000002</v>
      </c>
    </row>
    <row r="54" spans="2:35" x14ac:dyDescent="0.2">
      <c r="B54" s="203" t="s">
        <v>374</v>
      </c>
      <c r="C54" s="190">
        <f>HLOOKUP($B54,Commissioned_Nominal!$AU$4:$BV$12,MATCH(C$11,Commissioned_Nominal!$AU$4:$AU$12,0),FALSE)+HLOOKUP($B54,'Commissioned Extra_Nominal'!$AP$7:$BQ$15,MATCH(C$11,'Commissioned Extra_Nominal'!$AP$7:$AP$15,0),FALSE)</f>
        <v>98342.119863852175</v>
      </c>
      <c r="D54" s="122">
        <f>HLOOKUP($B54,Commissioned_Nominal!$AU$4:$BV$12,MATCH(D$11,Commissioned_Nominal!$AU$4:$AU$12,0),FALSE)+HLOOKUP($B54,'Commissioned Extra_Nominal'!$AP$7:$BQ$15,MATCH(D$11,'Commissioned Extra_Nominal'!$AP$7:$AP$15,0),FALSE)</f>
        <v>1724086.4380111168</v>
      </c>
      <c r="E54" s="122">
        <f>HLOOKUP($B54,Commissioned_Nominal!$AU$4:$BV$12,MATCH(E$11,Commissioned_Nominal!$AU$4:$AU$12,0),FALSE)+HLOOKUP($B54,'Commissioned Extra_Nominal'!$AP$7:$BQ$15,MATCH(E$11,'Commissioned Extra_Nominal'!$AP$7:$AP$15,0),FALSE)</f>
        <v>4338219.3560551563</v>
      </c>
      <c r="F54" s="122">
        <f>HLOOKUP($B54,Commissioned_Nominal!$AU$4:$BV$12,MATCH(F$11,Commissioned_Nominal!$AU$4:$AU$12,0),FALSE)+HLOOKUP($B54,'Commissioned Extra_Nominal'!$AP$7:$BQ$15,MATCH(F$11,'Commissioned Extra_Nominal'!$AP$7:$AP$15,0),FALSE)</f>
        <v>5279702.0907638567</v>
      </c>
      <c r="G54" s="122">
        <f>HLOOKUP($B54,Commissioned_Nominal!$AU$4:$BV$12,MATCH(G$11,Commissioned_Nominal!$AU$4:$AU$12,0),FALSE)+HLOOKUP($B54,'Commissioned Extra_Nominal'!$AP$7:$BQ$15,MATCH(G$11,'Commissioned Extra_Nominal'!$AP$7:$AP$15,0),FALSE)</f>
        <v>0</v>
      </c>
      <c r="H54" s="122">
        <f>HLOOKUP($B54,Commissioned_Nominal!$AU$4:$BV$12,MATCH(H$11,Commissioned_Nominal!$AU$4:$AU$12,0),FALSE)+HLOOKUP($B54,'Commissioned Extra_Nominal'!$AP$7:$BQ$15,MATCH(H$11,'Commissioned Extra_Nominal'!$AP$7:$AP$15,0),FALSE)</f>
        <v>0</v>
      </c>
      <c r="I54" s="142">
        <f>HLOOKUP($B54,Commissioned_Nominal!$AU$4:$BV$12,MATCH(I$11,Commissioned_Nominal!$AU$4:$AU$12,0),FALSE)+HLOOKUP($B54,'Commissioned Extra_Nominal'!$AP$7:$BQ$15,MATCH(I$11,'Commissioned Extra_Nominal'!$AP$7:$AP$15,0),FALSE)</f>
        <v>0</v>
      </c>
      <c r="K54" s="190">
        <f t="shared" si="52"/>
        <v>-290.62058866524603</v>
      </c>
      <c r="L54" s="122">
        <f t="shared" si="53"/>
        <v>-3743.1165899116813</v>
      </c>
      <c r="M54" s="122">
        <f t="shared" si="54"/>
        <v>-5620.2149681513392</v>
      </c>
      <c r="N54" s="122">
        <f t="shared" si="55"/>
        <v>-22177.090164875506</v>
      </c>
      <c r="O54" s="122">
        <f t="shared" si="56"/>
        <v>0</v>
      </c>
      <c r="P54" s="122">
        <f t="shared" si="57"/>
        <v>0</v>
      </c>
      <c r="Q54" s="142">
        <f t="shared" si="58"/>
        <v>0</v>
      </c>
      <c r="S54" s="190">
        <f t="shared" ref="S54:S77" si="67">C54+K54</f>
        <v>98051.499275186929</v>
      </c>
      <c r="T54" s="122">
        <f t="shared" ref="T54:T77" si="68">D54+L54</f>
        <v>1720343.3214212051</v>
      </c>
      <c r="U54" s="122"/>
      <c r="V54" s="122"/>
      <c r="W54" s="122"/>
      <c r="X54" s="122"/>
      <c r="Y54" s="142"/>
      <c r="Z54" s="82"/>
      <c r="AB54" s="193">
        <f t="shared" si="60"/>
        <v>9.8000000000000004E-2</v>
      </c>
      <c r="AC54" s="123">
        <f t="shared" si="61"/>
        <v>1.72</v>
      </c>
      <c r="AD54" s="123">
        <f t="shared" si="62"/>
        <v>0</v>
      </c>
      <c r="AE54" s="123">
        <f t="shared" si="63"/>
        <v>0</v>
      </c>
      <c r="AF54" s="123">
        <f t="shared" si="64"/>
        <v>0</v>
      </c>
      <c r="AG54" s="123">
        <f t="shared" si="65"/>
        <v>0</v>
      </c>
      <c r="AH54" s="194">
        <f t="shared" si="66"/>
        <v>0</v>
      </c>
    </row>
    <row r="55" spans="2:35" x14ac:dyDescent="0.2">
      <c r="B55" s="203" t="s">
        <v>375</v>
      </c>
      <c r="C55" s="190">
        <f>HLOOKUP($B55,Commissioned_Nominal!$AU$4:$BV$12,MATCH(C$11,Commissioned_Nominal!$AU$4:$AU$12,0),FALSE)+HLOOKUP($B55,'Commissioned Extra_Nominal'!$AP$7:$BQ$15,MATCH(C$11,'Commissioned Extra_Nominal'!$AP$7:$AP$15,0),FALSE)</f>
        <v>55833774.325022712</v>
      </c>
      <c r="D55" s="122">
        <f>HLOOKUP($B55,Commissioned_Nominal!$AU$4:$BV$12,MATCH(D$11,Commissioned_Nominal!$AU$4:$AU$12,0),FALSE)+HLOOKUP($B55,'Commissioned Extra_Nominal'!$AP$7:$BQ$15,MATCH(D$11,'Commissioned Extra_Nominal'!$AP$7:$AP$15,0),FALSE)</f>
        <v>20999987.247418087</v>
      </c>
      <c r="E55" s="122">
        <f>HLOOKUP($B55,Commissioned_Nominal!$AU$4:$BV$12,MATCH(E$11,Commissioned_Nominal!$AU$4:$AU$12,0),FALSE)+HLOOKUP($B55,'Commissioned Extra_Nominal'!$AP$7:$BQ$15,MATCH(E$11,'Commissioned Extra_Nominal'!$AP$7:$AP$15,0),FALSE)</f>
        <v>9296222.7185609043</v>
      </c>
      <c r="F55" s="122">
        <f>HLOOKUP($B55,Commissioned_Nominal!$AU$4:$BV$12,MATCH(F$11,Commissioned_Nominal!$AU$4:$AU$12,0),FALSE)+HLOOKUP($B55,'Commissioned Extra_Nominal'!$AP$7:$BQ$15,MATCH(F$11,'Commissioned Extra_Nominal'!$AP$7:$AP$15,0),FALSE)</f>
        <v>16081968.412720773</v>
      </c>
      <c r="G55" s="122">
        <f>HLOOKUP($B55,Commissioned_Nominal!$AU$4:$BV$12,MATCH(G$11,Commissioned_Nominal!$AU$4:$AU$12,0),FALSE)+HLOOKUP($B55,'Commissioned Extra_Nominal'!$AP$7:$BQ$15,MATCH(G$11,'Commissioned Extra_Nominal'!$AP$7:$AP$15,0),FALSE)</f>
        <v>36168887.96628505</v>
      </c>
      <c r="H55" s="122">
        <f>HLOOKUP($B55,Commissioned_Nominal!$AU$4:$BV$12,MATCH(H$11,Commissioned_Nominal!$AU$4:$AU$12,0),FALSE)+HLOOKUP($B55,'Commissioned Extra_Nominal'!$AP$7:$BQ$15,MATCH(H$11,'Commissioned Extra_Nominal'!$AP$7:$AP$15,0),FALSE)</f>
        <v>7174061.7269064169</v>
      </c>
      <c r="I55" s="142">
        <f>HLOOKUP($B55,Commissioned_Nominal!$AU$4:$BV$12,MATCH(I$11,Commissioned_Nominal!$AU$4:$AU$12,0),FALSE)+HLOOKUP($B55,'Commissioned Extra_Nominal'!$AP$7:$BQ$15,MATCH(I$11,'Commissioned Extra_Nominal'!$AP$7:$AP$15,0),FALSE)</f>
        <v>63223295.966009215</v>
      </c>
      <c r="K55" s="190">
        <f t="shared" si="52"/>
        <v>-164999.9449290394</v>
      </c>
      <c r="L55" s="122">
        <f t="shared" si="53"/>
        <v>-45592.494042481143</v>
      </c>
      <c r="M55" s="122">
        <f t="shared" si="54"/>
        <v>-12043.367516029373</v>
      </c>
      <c r="N55" s="122">
        <f t="shared" si="55"/>
        <v>-67551.399186234936</v>
      </c>
      <c r="O55" s="122">
        <f t="shared" si="56"/>
        <v>-127937.64255655032</v>
      </c>
      <c r="P55" s="122">
        <f t="shared" si="57"/>
        <v>-29577.828472148612</v>
      </c>
      <c r="Q55" s="142">
        <f t="shared" si="58"/>
        <v>-281219.01745292888</v>
      </c>
      <c r="S55" s="190">
        <f t="shared" si="67"/>
        <v>55668774.380093671</v>
      </c>
      <c r="T55" s="122">
        <f t="shared" si="68"/>
        <v>20954394.753375605</v>
      </c>
      <c r="U55" s="122">
        <f t="shared" ref="U55:U77" si="69">E55+M55</f>
        <v>9284179.3510448746</v>
      </c>
      <c r="V55" s="122">
        <f t="shared" ref="V55:V77" si="70">F55+N55</f>
        <v>16014417.013534538</v>
      </c>
      <c r="W55" s="122">
        <f t="shared" ref="W55:W77" si="71">G55+O55</f>
        <v>36040950.323728502</v>
      </c>
      <c r="X55" s="122">
        <f t="shared" ref="X55:X77" si="72">H55+P55</f>
        <v>7144483.8984342683</v>
      </c>
      <c r="Y55" s="142">
        <f t="shared" ref="Y55:Y77" si="73">I55+Q55</f>
        <v>62942076.948556289</v>
      </c>
      <c r="Z55" s="82"/>
      <c r="AB55" s="193">
        <f t="shared" si="60"/>
        <v>55.668999999999997</v>
      </c>
      <c r="AC55" s="123">
        <f t="shared" si="61"/>
        <v>20.954000000000001</v>
      </c>
      <c r="AD55" s="123">
        <f t="shared" si="62"/>
        <v>9.2840000000000007</v>
      </c>
      <c r="AE55" s="123">
        <f t="shared" si="63"/>
        <v>16.013999999999999</v>
      </c>
      <c r="AF55" s="123">
        <f t="shared" si="64"/>
        <v>36.040999999999997</v>
      </c>
      <c r="AG55" s="123">
        <f t="shared" si="65"/>
        <v>7.1440000000000001</v>
      </c>
      <c r="AH55" s="194">
        <f t="shared" si="66"/>
        <v>62.942</v>
      </c>
    </row>
    <row r="56" spans="2:35" x14ac:dyDescent="0.2">
      <c r="B56" s="203" t="s">
        <v>376</v>
      </c>
      <c r="C56" s="190">
        <f>HLOOKUP($B56,Commissioned_Nominal!$AU$4:$BV$12,MATCH(C$11,Commissioned_Nominal!$AU$4:$AU$12,0),FALSE)+HLOOKUP($B56,'Commissioned Extra_Nominal'!$AP$7:$BQ$15,MATCH(C$11,'Commissioned Extra_Nominal'!$AP$7:$AP$15,0),FALSE)</f>
        <v>0</v>
      </c>
      <c r="D56" s="122">
        <f>HLOOKUP($B56,Commissioned_Nominal!$AU$4:$BV$12,MATCH(D$11,Commissioned_Nominal!$AU$4:$AU$12,0),FALSE)+HLOOKUP($B56,'Commissioned Extra_Nominal'!$AP$7:$BQ$15,MATCH(D$11,'Commissioned Extra_Nominal'!$AP$7:$AP$15,0),FALSE)</f>
        <v>0</v>
      </c>
      <c r="E56" s="122">
        <f>HLOOKUP($B56,Commissioned_Nominal!$AU$4:$BV$12,MATCH(E$11,Commissioned_Nominal!$AU$4:$AU$12,0),FALSE)+HLOOKUP($B56,'Commissioned Extra_Nominal'!$AP$7:$BQ$15,MATCH(E$11,'Commissioned Extra_Nominal'!$AP$7:$AP$15,0),FALSE)</f>
        <v>0</v>
      </c>
      <c r="F56" s="122">
        <f>HLOOKUP($B56,Commissioned_Nominal!$AU$4:$BV$12,MATCH(F$11,Commissioned_Nominal!$AU$4:$AU$12,0),FALSE)+HLOOKUP($B56,'Commissioned Extra_Nominal'!$AP$7:$BQ$15,MATCH(F$11,'Commissioned Extra_Nominal'!$AP$7:$AP$15,0),FALSE)</f>
        <v>0</v>
      </c>
      <c r="G56" s="122">
        <f>HLOOKUP($B56,Commissioned_Nominal!$AU$4:$BV$12,MATCH(G$11,Commissioned_Nominal!$AU$4:$AU$12,0),FALSE)+HLOOKUP($B56,'Commissioned Extra_Nominal'!$AP$7:$BQ$15,MATCH(G$11,'Commissioned Extra_Nominal'!$AP$7:$AP$15,0),FALSE)</f>
        <v>0</v>
      </c>
      <c r="H56" s="122">
        <f>HLOOKUP($B56,Commissioned_Nominal!$AU$4:$BV$12,MATCH(H$11,Commissioned_Nominal!$AU$4:$AU$12,0),FALSE)+HLOOKUP($B56,'Commissioned Extra_Nominal'!$AP$7:$BQ$15,MATCH(H$11,'Commissioned Extra_Nominal'!$AP$7:$AP$15,0),FALSE)</f>
        <v>0</v>
      </c>
      <c r="I56" s="142">
        <f>HLOOKUP($B56,Commissioned_Nominal!$AU$4:$BV$12,MATCH(I$11,Commissioned_Nominal!$AU$4:$AU$12,0),FALSE)+HLOOKUP($B56,'Commissioned Extra_Nominal'!$AP$7:$BQ$15,MATCH(I$11,'Commissioned Extra_Nominal'!$AP$7:$AP$15,0),FALSE)</f>
        <v>11495204.099037223</v>
      </c>
      <c r="K56" s="190">
        <f t="shared" si="52"/>
        <v>0</v>
      </c>
      <c r="L56" s="122">
        <f t="shared" si="53"/>
        <v>0</v>
      </c>
      <c r="M56" s="122">
        <f t="shared" si="54"/>
        <v>0</v>
      </c>
      <c r="N56" s="122">
        <f t="shared" si="55"/>
        <v>0</v>
      </c>
      <c r="O56" s="122">
        <f t="shared" si="56"/>
        <v>0</v>
      </c>
      <c r="P56" s="122">
        <f t="shared" si="57"/>
        <v>0</v>
      </c>
      <c r="Q56" s="142">
        <f t="shared" si="58"/>
        <v>-51130.994560772524</v>
      </c>
      <c r="S56" s="190">
        <f t="shared" si="67"/>
        <v>0</v>
      </c>
      <c r="T56" s="122">
        <f t="shared" si="68"/>
        <v>0</v>
      </c>
      <c r="U56" s="122">
        <f t="shared" si="69"/>
        <v>0</v>
      </c>
      <c r="V56" s="122">
        <f t="shared" si="70"/>
        <v>0</v>
      </c>
      <c r="W56" s="122">
        <f t="shared" si="71"/>
        <v>0</v>
      </c>
      <c r="X56" s="122">
        <f t="shared" si="72"/>
        <v>0</v>
      </c>
      <c r="Y56" s="142">
        <f t="shared" si="73"/>
        <v>11444073.10447645</v>
      </c>
      <c r="Z56" s="82"/>
      <c r="AB56" s="193">
        <f t="shared" si="60"/>
        <v>0</v>
      </c>
      <c r="AC56" s="123">
        <f t="shared" si="61"/>
        <v>0</v>
      </c>
      <c r="AD56" s="123">
        <f t="shared" si="62"/>
        <v>0</v>
      </c>
      <c r="AE56" s="123">
        <f t="shared" si="63"/>
        <v>0</v>
      </c>
      <c r="AF56" s="123">
        <f t="shared" si="64"/>
        <v>0</v>
      </c>
      <c r="AG56" s="123">
        <f t="shared" si="65"/>
        <v>0</v>
      </c>
      <c r="AH56" s="194">
        <f t="shared" si="66"/>
        <v>11.444000000000001</v>
      </c>
    </row>
    <row r="57" spans="2:35" x14ac:dyDescent="0.2">
      <c r="B57" s="203" t="s">
        <v>356</v>
      </c>
      <c r="C57" s="190">
        <f>HLOOKUP($B57,Commissioned_Nominal!$AU$4:$BV$12,MATCH(C$11,Commissioned_Nominal!$AU$4:$AU$12,0),FALSE)+HLOOKUP($B57,'Commissioned Extra_Nominal'!$AP$7:$BQ$15,MATCH(C$11,'Commissioned Extra_Nominal'!$AP$7:$AP$15,0),FALSE)</f>
        <v>6136372.1639397778</v>
      </c>
      <c r="D57" s="122">
        <f>HLOOKUP($B57,Commissioned_Nominal!$AU$4:$BV$12,MATCH(D$11,Commissioned_Nominal!$AU$4:$AU$12,0),FALSE)+HLOOKUP($B57,'Commissioned Extra_Nominal'!$AP$7:$BQ$15,MATCH(D$11,'Commissioned Extra_Nominal'!$AP$7:$AP$15,0),FALSE)</f>
        <v>558937.82840535766</v>
      </c>
      <c r="E57" s="122">
        <f>HLOOKUP($B57,Commissioned_Nominal!$AU$4:$BV$12,MATCH(E$11,Commissioned_Nominal!$AU$4:$AU$12,0),FALSE)+HLOOKUP($B57,'Commissioned Extra_Nominal'!$AP$7:$BQ$15,MATCH(E$11,'Commissioned Extra_Nominal'!$AP$7:$AP$15,0),FALSE)</f>
        <v>12575319.821429724</v>
      </c>
      <c r="F57" s="122">
        <f>HLOOKUP($B57,Commissioned_Nominal!$AU$4:$BV$12,MATCH(F$11,Commissioned_Nominal!$AU$4:$AU$12,0),FALSE)+HLOOKUP($B57,'Commissioned Extra_Nominal'!$AP$7:$BQ$15,MATCH(F$11,'Commissioned Extra_Nominal'!$AP$7:$AP$15,0),FALSE)</f>
        <v>574254.13360672898</v>
      </c>
      <c r="G57" s="122">
        <f>HLOOKUP($B57,Commissioned_Nominal!$AU$4:$BV$12,MATCH(G$11,Commissioned_Nominal!$AU$4:$AU$12,0),FALSE)+HLOOKUP($B57,'Commissioned Extra_Nominal'!$AP$7:$BQ$15,MATCH(G$11,'Commissioned Extra_Nominal'!$AP$7:$AP$15,0),FALSE)</f>
        <v>0</v>
      </c>
      <c r="H57" s="122">
        <f>HLOOKUP($B57,Commissioned_Nominal!$AU$4:$BV$12,MATCH(H$11,Commissioned_Nominal!$AU$4:$AU$12,0),FALSE)+HLOOKUP($B57,'Commissioned Extra_Nominal'!$AP$7:$BQ$15,MATCH(H$11,'Commissioned Extra_Nominal'!$AP$7:$AP$15,0),FALSE)</f>
        <v>0</v>
      </c>
      <c r="I57" s="142">
        <f>HLOOKUP($B57,Commissioned_Nominal!$AU$4:$BV$12,MATCH(I$11,Commissioned_Nominal!$AU$4:$AU$12,0),FALSE)+HLOOKUP($B57,'Commissioned Extra_Nominal'!$AP$7:$BQ$15,MATCH(I$11,'Commissioned Extra_Nominal'!$AP$7:$AP$15,0),FALSE)</f>
        <v>127384.23249959043</v>
      </c>
      <c r="K57" s="190">
        <f t="shared" si="52"/>
        <v>-18134.204276073571</v>
      </c>
      <c r="L57" s="122">
        <f t="shared" si="53"/>
        <v>-1213.4945279465232</v>
      </c>
      <c r="M57" s="122">
        <f t="shared" si="54"/>
        <v>-16291.476960712493</v>
      </c>
      <c r="N57" s="122">
        <f t="shared" si="55"/>
        <v>-2412.1220249959938</v>
      </c>
      <c r="O57" s="122">
        <f t="shared" si="56"/>
        <v>0</v>
      </c>
      <c r="P57" s="122">
        <f t="shared" si="57"/>
        <v>0</v>
      </c>
      <c r="Q57" s="142">
        <f t="shared" si="58"/>
        <v>-566.60868680098156</v>
      </c>
      <c r="S57" s="190">
        <f t="shared" si="67"/>
        <v>6118237.959663704</v>
      </c>
      <c r="T57" s="122">
        <f t="shared" si="68"/>
        <v>557724.33387741109</v>
      </c>
      <c r="U57" s="122">
        <f t="shared" si="69"/>
        <v>12559028.344469011</v>
      </c>
      <c r="V57" s="122">
        <f t="shared" si="70"/>
        <v>571842.01158173301</v>
      </c>
      <c r="W57" s="122">
        <f t="shared" si="71"/>
        <v>0</v>
      </c>
      <c r="X57" s="122">
        <f t="shared" si="72"/>
        <v>0</v>
      </c>
      <c r="Y57" s="142">
        <f t="shared" si="73"/>
        <v>126817.62381278945</v>
      </c>
      <c r="Z57" s="82"/>
      <c r="AB57" s="193">
        <f t="shared" si="60"/>
        <v>6.1180000000000003</v>
      </c>
      <c r="AC57" s="123">
        <f t="shared" si="61"/>
        <v>0.55800000000000005</v>
      </c>
      <c r="AD57" s="123">
        <f t="shared" si="62"/>
        <v>12.558999999999999</v>
      </c>
      <c r="AE57" s="123">
        <f t="shared" si="63"/>
        <v>0.57199999999999995</v>
      </c>
      <c r="AF57" s="123">
        <f t="shared" si="64"/>
        <v>0</v>
      </c>
      <c r="AG57" s="123">
        <f t="shared" si="65"/>
        <v>0</v>
      </c>
      <c r="AH57" s="194">
        <f t="shared" si="66"/>
        <v>0.127</v>
      </c>
    </row>
    <row r="58" spans="2:35" x14ac:dyDescent="0.2">
      <c r="B58" s="203" t="s">
        <v>377</v>
      </c>
      <c r="C58" s="190">
        <f>HLOOKUP($B58,Commissioned_Nominal!$AU$4:$BV$12,MATCH(C$11,Commissioned_Nominal!$AU$4:$AU$12,0),FALSE)+HLOOKUP($B58,'Commissioned Extra_Nominal'!$AP$7:$BQ$15,MATCH(C$11,'Commissioned Extra_Nominal'!$AP$7:$AP$15,0),FALSE)</f>
        <v>86.27771895200199</v>
      </c>
      <c r="D58" s="122">
        <f>HLOOKUP($B58,Commissioned_Nominal!$AU$4:$BV$12,MATCH(D$11,Commissioned_Nominal!$AU$4:$AU$12,0),FALSE)+HLOOKUP($B58,'Commissioned Extra_Nominal'!$AP$7:$BQ$15,MATCH(D$11,'Commissioned Extra_Nominal'!$AP$7:$AP$15,0),FALSE)</f>
        <v>0</v>
      </c>
      <c r="E58" s="122">
        <f>HLOOKUP($B58,Commissioned_Nominal!$AU$4:$BV$12,MATCH(E$11,Commissioned_Nominal!$AU$4:$AU$12,0),FALSE)+HLOOKUP($B58,'Commissioned Extra_Nominal'!$AP$7:$BQ$15,MATCH(E$11,'Commissioned Extra_Nominal'!$AP$7:$AP$15,0),FALSE)</f>
        <v>0</v>
      </c>
      <c r="F58" s="122">
        <f>HLOOKUP($B58,Commissioned_Nominal!$AU$4:$BV$12,MATCH(F$11,Commissioned_Nominal!$AU$4:$AU$12,0),FALSE)+HLOOKUP($B58,'Commissioned Extra_Nominal'!$AP$7:$BQ$15,MATCH(F$11,'Commissioned Extra_Nominal'!$AP$7:$AP$15,0),FALSE)</f>
        <v>0</v>
      </c>
      <c r="G58" s="122">
        <f>HLOOKUP($B58,Commissioned_Nominal!$AU$4:$BV$12,MATCH(G$11,Commissioned_Nominal!$AU$4:$AU$12,0),FALSE)+HLOOKUP($B58,'Commissioned Extra_Nominal'!$AP$7:$BQ$15,MATCH(G$11,'Commissioned Extra_Nominal'!$AP$7:$AP$15,0),FALSE)</f>
        <v>0</v>
      </c>
      <c r="H58" s="122">
        <f>HLOOKUP($B58,Commissioned_Nominal!$AU$4:$BV$12,MATCH(H$11,Commissioned_Nominal!$AU$4:$AU$12,0),FALSE)+HLOOKUP($B58,'Commissioned Extra_Nominal'!$AP$7:$BQ$15,MATCH(H$11,'Commissioned Extra_Nominal'!$AP$7:$AP$15,0),FALSE)</f>
        <v>0</v>
      </c>
      <c r="I58" s="142">
        <f>HLOOKUP($B58,Commissioned_Nominal!$AU$4:$BV$12,MATCH(I$11,Commissioned_Nominal!$AU$4:$AU$12,0),FALSE)+HLOOKUP($B58,'Commissioned Extra_Nominal'!$AP$7:$BQ$15,MATCH(I$11,'Commissioned Extra_Nominal'!$AP$7:$AP$15,0),FALSE)</f>
        <v>0</v>
      </c>
      <c r="K58" s="190">
        <f t="shared" si="52"/>
        <v>-0.25496787648302471</v>
      </c>
      <c r="L58" s="122">
        <f t="shared" si="53"/>
        <v>0</v>
      </c>
      <c r="M58" s="122">
        <f t="shared" si="54"/>
        <v>0</v>
      </c>
      <c r="N58" s="122">
        <f t="shared" si="55"/>
        <v>0</v>
      </c>
      <c r="O58" s="122">
        <f t="shared" si="56"/>
        <v>0</v>
      </c>
      <c r="P58" s="122">
        <f t="shared" si="57"/>
        <v>0</v>
      </c>
      <c r="Q58" s="142">
        <f t="shared" si="58"/>
        <v>0</v>
      </c>
      <c r="S58" s="190">
        <f t="shared" si="67"/>
        <v>86.022751075518968</v>
      </c>
      <c r="T58" s="122">
        <f t="shared" si="68"/>
        <v>0</v>
      </c>
      <c r="U58" s="122">
        <f t="shared" si="69"/>
        <v>0</v>
      </c>
      <c r="V58" s="122">
        <f t="shared" si="70"/>
        <v>0</v>
      </c>
      <c r="W58" s="122">
        <f t="shared" si="71"/>
        <v>0</v>
      </c>
      <c r="X58" s="122">
        <f t="shared" si="72"/>
        <v>0</v>
      </c>
      <c r="Y58" s="142">
        <f t="shared" si="73"/>
        <v>0</v>
      </c>
      <c r="Z58" s="82"/>
      <c r="AB58" s="193">
        <f t="shared" si="60"/>
        <v>0</v>
      </c>
      <c r="AC58" s="123">
        <f t="shared" si="61"/>
        <v>0</v>
      </c>
      <c r="AD58" s="123">
        <f t="shared" si="62"/>
        <v>0</v>
      </c>
      <c r="AE58" s="123">
        <f t="shared" si="63"/>
        <v>0</v>
      </c>
      <c r="AF58" s="123">
        <f t="shared" si="64"/>
        <v>0</v>
      </c>
      <c r="AG58" s="123">
        <f t="shared" si="65"/>
        <v>0</v>
      </c>
      <c r="AH58" s="194">
        <f t="shared" si="66"/>
        <v>0</v>
      </c>
    </row>
    <row r="59" spans="2:35" x14ac:dyDescent="0.2">
      <c r="B59" s="203" t="s">
        <v>378</v>
      </c>
      <c r="C59" s="190">
        <f>HLOOKUP($B59,Commissioned_Nominal!$AU$4:$BV$12,MATCH(C$11,Commissioned_Nominal!$AU$4:$AU$12,0),FALSE)+HLOOKUP($B59,'Commissioned Extra_Nominal'!$AP$7:$BQ$15,MATCH(C$11,'Commissioned Extra_Nominal'!$AP$7:$AP$15,0),FALSE)</f>
        <v>2206163.4038550197</v>
      </c>
      <c r="D59" s="122">
        <f>HLOOKUP($B59,Commissioned_Nominal!$AU$4:$BV$12,MATCH(D$11,Commissioned_Nominal!$AU$4:$AU$12,0),FALSE)+HLOOKUP($B59,'Commissioned Extra_Nominal'!$AP$7:$BQ$15,MATCH(D$11,'Commissioned Extra_Nominal'!$AP$7:$AP$15,0),FALSE)</f>
        <v>782593.11565742781</v>
      </c>
      <c r="E59" s="122">
        <f>HLOOKUP($B59,Commissioned_Nominal!$AU$4:$BV$12,MATCH(E$11,Commissioned_Nominal!$AU$4:$AU$12,0),FALSE)+HLOOKUP($B59,'Commissioned Extra_Nominal'!$AP$7:$BQ$15,MATCH(E$11,'Commissioned Extra_Nominal'!$AP$7:$AP$15,0),FALSE)</f>
        <v>2306972.1911490597</v>
      </c>
      <c r="F59" s="122">
        <f>HLOOKUP($B59,Commissioned_Nominal!$AU$4:$BV$12,MATCH(F$11,Commissioned_Nominal!$AU$4:$AU$12,0),FALSE)+HLOOKUP($B59,'Commissioned Extra_Nominal'!$AP$7:$BQ$15,MATCH(F$11,'Commissioned Extra_Nominal'!$AP$7:$AP$15,0),FALSE)</f>
        <v>0</v>
      </c>
      <c r="G59" s="122">
        <f>HLOOKUP($B59,Commissioned_Nominal!$AU$4:$BV$12,MATCH(G$11,Commissioned_Nominal!$AU$4:$AU$12,0),FALSE)+HLOOKUP($B59,'Commissioned Extra_Nominal'!$AP$7:$BQ$15,MATCH(G$11,'Commissioned Extra_Nominal'!$AP$7:$AP$15,0),FALSE)</f>
        <v>0</v>
      </c>
      <c r="H59" s="122">
        <f>HLOOKUP($B59,Commissioned_Nominal!$AU$4:$BV$12,MATCH(H$11,Commissioned_Nominal!$AU$4:$AU$12,0),FALSE)+HLOOKUP($B59,'Commissioned Extra_Nominal'!$AP$7:$BQ$15,MATCH(H$11,'Commissioned Extra_Nominal'!$AP$7:$AP$15,0),FALSE)</f>
        <v>0</v>
      </c>
      <c r="I59" s="142">
        <f>HLOOKUP($B59,Commissioned_Nominal!$AU$4:$BV$12,MATCH(I$11,Commissioned_Nominal!$AU$4:$AU$12,0),FALSE)+HLOOKUP($B59,'Commissioned Extra_Nominal'!$AP$7:$BQ$15,MATCH(I$11,'Commissioned Extra_Nominal'!$AP$7:$AP$15,0),FALSE)</f>
        <v>0</v>
      </c>
      <c r="K59" s="190">
        <f t="shared" si="52"/>
        <v>-6519.6531049737923</v>
      </c>
      <c r="L59" s="122">
        <f t="shared" si="53"/>
        <v>-1699.0663633705244</v>
      </c>
      <c r="M59" s="122">
        <f t="shared" si="54"/>
        <v>-2988.7100157136433</v>
      </c>
      <c r="N59" s="122">
        <f t="shared" si="55"/>
        <v>0</v>
      </c>
      <c r="O59" s="122">
        <f t="shared" si="56"/>
        <v>0</v>
      </c>
      <c r="P59" s="122">
        <f t="shared" si="57"/>
        <v>0</v>
      </c>
      <c r="Q59" s="142">
        <f t="shared" si="58"/>
        <v>0</v>
      </c>
      <c r="S59" s="190">
        <f t="shared" si="67"/>
        <v>2199643.7507500458</v>
      </c>
      <c r="T59" s="122">
        <f t="shared" si="68"/>
        <v>780894.0492940573</v>
      </c>
      <c r="U59" s="122">
        <f t="shared" si="69"/>
        <v>2303983.481133346</v>
      </c>
      <c r="V59" s="122">
        <f t="shared" si="70"/>
        <v>0</v>
      </c>
      <c r="W59" s="122">
        <f t="shared" si="71"/>
        <v>0</v>
      </c>
      <c r="X59" s="122">
        <f t="shared" si="72"/>
        <v>0</v>
      </c>
      <c r="Y59" s="142">
        <f t="shared" si="73"/>
        <v>0</v>
      </c>
      <c r="Z59" s="82"/>
      <c r="AB59" s="193">
        <f t="shared" si="60"/>
        <v>2.2000000000000002</v>
      </c>
      <c r="AC59" s="123">
        <f t="shared" si="61"/>
        <v>0.78100000000000003</v>
      </c>
      <c r="AD59" s="123">
        <f t="shared" si="62"/>
        <v>2.3039999999999998</v>
      </c>
      <c r="AE59" s="123">
        <f t="shared" si="63"/>
        <v>0</v>
      </c>
      <c r="AF59" s="123">
        <f t="shared" si="64"/>
        <v>0</v>
      </c>
      <c r="AG59" s="123">
        <f t="shared" si="65"/>
        <v>0</v>
      </c>
      <c r="AH59" s="194">
        <f t="shared" si="66"/>
        <v>0</v>
      </c>
    </row>
    <row r="60" spans="2:35" x14ac:dyDescent="0.2">
      <c r="B60" s="203" t="s">
        <v>39</v>
      </c>
      <c r="C60" s="190">
        <f>HLOOKUP($B60,Commissioned_Nominal!$AU$4:$BV$12,MATCH(C$11,Commissioned_Nominal!$AU$4:$AU$12,0),FALSE)+HLOOKUP($B60,'Commissioned Extra_Nominal'!$AP$7:$BQ$15,MATCH(C$11,'Commissioned Extra_Nominal'!$AP$7:$AP$15,0),FALSE)</f>
        <v>0</v>
      </c>
      <c r="D60" s="122">
        <f>HLOOKUP($B60,Commissioned_Nominal!$AU$4:$BV$12,MATCH(D$11,Commissioned_Nominal!$AU$4:$AU$12,0),FALSE)+HLOOKUP($B60,'Commissioned Extra_Nominal'!$AP$7:$BQ$15,MATCH(D$11,'Commissioned Extra_Nominal'!$AP$7:$AP$15,0),FALSE)</f>
        <v>0</v>
      </c>
      <c r="E60" s="122">
        <f>HLOOKUP($B60,Commissioned_Nominal!$AU$4:$BV$12,MATCH(E$11,Commissioned_Nominal!$AU$4:$AU$12,0),FALSE)+HLOOKUP($B60,'Commissioned Extra_Nominal'!$AP$7:$BQ$15,MATCH(E$11,'Commissioned Extra_Nominal'!$AP$7:$AP$15,0),FALSE)</f>
        <v>0</v>
      </c>
      <c r="F60" s="122">
        <f>HLOOKUP($B60,Commissioned_Nominal!$AU$4:$BV$12,MATCH(F$11,Commissioned_Nominal!$AU$4:$AU$12,0),FALSE)+HLOOKUP($B60,'Commissioned Extra_Nominal'!$AP$7:$BQ$15,MATCH(F$11,'Commissioned Extra_Nominal'!$AP$7:$AP$15,0),FALSE)</f>
        <v>0</v>
      </c>
      <c r="G60" s="122">
        <f>HLOOKUP($B60,Commissioned_Nominal!$AU$4:$BV$12,MATCH(G$11,Commissioned_Nominal!$AU$4:$AU$12,0),FALSE)+HLOOKUP($B60,'Commissioned Extra_Nominal'!$AP$7:$BQ$15,MATCH(G$11,'Commissioned Extra_Nominal'!$AP$7:$AP$15,0),FALSE)</f>
        <v>0</v>
      </c>
      <c r="H60" s="122">
        <f>HLOOKUP($B60,Commissioned_Nominal!$AU$4:$BV$12,MATCH(H$11,Commissioned_Nominal!$AU$4:$AU$12,0),FALSE)+HLOOKUP($B60,'Commissioned Extra_Nominal'!$AP$7:$BQ$15,MATCH(H$11,'Commissioned Extra_Nominal'!$AP$7:$AP$15,0),FALSE)</f>
        <v>0</v>
      </c>
      <c r="I60" s="142">
        <f>HLOOKUP($B60,Commissioned_Nominal!$AU$4:$BV$12,MATCH(I$11,Commissioned_Nominal!$AU$4:$AU$12,0),FALSE)+HLOOKUP($B60,'Commissioned Extra_Nominal'!$AP$7:$BQ$15,MATCH(I$11,'Commissioned Extra_Nominal'!$AP$7:$AP$15,0),FALSE)</f>
        <v>0</v>
      </c>
      <c r="K60" s="190">
        <f t="shared" si="52"/>
        <v>0</v>
      </c>
      <c r="L60" s="122">
        <f t="shared" si="53"/>
        <v>0</v>
      </c>
      <c r="M60" s="122">
        <f t="shared" si="54"/>
        <v>0</v>
      </c>
      <c r="N60" s="122">
        <f t="shared" si="55"/>
        <v>0</v>
      </c>
      <c r="O60" s="122">
        <f t="shared" si="56"/>
        <v>0</v>
      </c>
      <c r="P60" s="122">
        <f t="shared" si="57"/>
        <v>0</v>
      </c>
      <c r="Q60" s="142">
        <f t="shared" si="58"/>
        <v>0</v>
      </c>
      <c r="S60" s="190">
        <f t="shared" si="67"/>
        <v>0</v>
      </c>
      <c r="T60" s="122">
        <f t="shared" si="68"/>
        <v>0</v>
      </c>
      <c r="U60" s="122">
        <f t="shared" si="69"/>
        <v>0</v>
      </c>
      <c r="V60" s="122">
        <f t="shared" si="70"/>
        <v>0</v>
      </c>
      <c r="W60" s="122">
        <f t="shared" si="71"/>
        <v>0</v>
      </c>
      <c r="X60" s="122">
        <f t="shared" si="72"/>
        <v>0</v>
      </c>
      <c r="Y60" s="142">
        <f t="shared" si="73"/>
        <v>0</v>
      </c>
      <c r="Z60" s="82"/>
      <c r="AB60" s="193">
        <f t="shared" si="60"/>
        <v>0</v>
      </c>
      <c r="AC60" s="123">
        <f t="shared" si="61"/>
        <v>0</v>
      </c>
      <c r="AD60" s="123">
        <f t="shared" si="62"/>
        <v>0</v>
      </c>
      <c r="AE60" s="123">
        <f t="shared" si="63"/>
        <v>0</v>
      </c>
      <c r="AF60" s="123">
        <f t="shared" si="64"/>
        <v>0</v>
      </c>
      <c r="AG60" s="123">
        <f t="shared" si="65"/>
        <v>0</v>
      </c>
      <c r="AH60" s="194">
        <f t="shared" si="66"/>
        <v>0</v>
      </c>
    </row>
    <row r="61" spans="2:35" x14ac:dyDescent="0.2">
      <c r="B61" s="203" t="s">
        <v>379</v>
      </c>
      <c r="C61" s="190">
        <f>HLOOKUP($B61,Commissioned_Nominal!$AU$4:$BV$12,MATCH(C$11,Commissioned_Nominal!$AU$4:$AU$12,0),FALSE)+HLOOKUP($B61,'Commissioned Extra_Nominal'!$AP$7:$BQ$15,MATCH(C$11,'Commissioned Extra_Nominal'!$AP$7:$AP$15,0),FALSE)</f>
        <v>46038279.948665813</v>
      </c>
      <c r="D61" s="122">
        <f>HLOOKUP($B61,Commissioned_Nominal!$AU$4:$BV$12,MATCH(D$11,Commissioned_Nominal!$AU$4:$AU$12,0),FALSE)+HLOOKUP($B61,'Commissioned Extra_Nominal'!$AP$7:$BQ$15,MATCH(D$11,'Commissioned Extra_Nominal'!$AP$7:$AP$15,0),FALSE)</f>
        <v>95508978.906012341</v>
      </c>
      <c r="E61" s="122">
        <f>HLOOKUP($B61,Commissioned_Nominal!$AU$4:$BV$12,MATCH(E$11,Commissioned_Nominal!$AU$4:$AU$12,0),FALSE)+HLOOKUP($B61,'Commissioned Extra_Nominal'!$AP$7:$BQ$15,MATCH(E$11,'Commissioned Extra_Nominal'!$AP$7:$AP$15,0),FALSE)</f>
        <v>87315766.31364578</v>
      </c>
      <c r="F61" s="122">
        <f>HLOOKUP($B61,Commissioned_Nominal!$AU$4:$BV$12,MATCH(F$11,Commissioned_Nominal!$AU$4:$AU$12,0),FALSE)+HLOOKUP($B61,'Commissioned Extra_Nominal'!$AP$7:$BQ$15,MATCH(F$11,'Commissioned Extra_Nominal'!$AP$7:$AP$15,0),FALSE)</f>
        <v>7476795.0054830573</v>
      </c>
      <c r="G61" s="122">
        <f>HLOOKUP($B61,Commissioned_Nominal!$AU$4:$BV$12,MATCH(G$11,Commissioned_Nominal!$AU$4:$AU$12,0),FALSE)+HLOOKUP($B61,'Commissioned Extra_Nominal'!$AP$7:$BQ$15,MATCH(G$11,'Commissioned Extra_Nominal'!$AP$7:$AP$15,0),FALSE)</f>
        <v>16558964.315772092</v>
      </c>
      <c r="H61" s="122">
        <f>HLOOKUP($B61,Commissioned_Nominal!$AU$4:$BV$12,MATCH(H$11,Commissioned_Nominal!$AU$4:$AU$12,0),FALSE)+HLOOKUP($B61,'Commissioned Extra_Nominal'!$AP$7:$BQ$15,MATCH(H$11,'Commissioned Extra_Nominal'!$AP$7:$AP$15,0),FALSE)</f>
        <v>10500758.475482902</v>
      </c>
      <c r="I61" s="142">
        <f>HLOOKUP($B61,Commissioned_Nominal!$AU$4:$BV$12,MATCH(I$11,Commissioned_Nominal!$AU$4:$AU$12,0),FALSE)+HLOOKUP($B61,'Commissioned Extra_Nominal'!$AP$7:$BQ$15,MATCH(I$11,'Commissioned Extra_Nominal'!$AP$7:$AP$15,0),FALSE)</f>
        <v>121647466.27708313</v>
      </c>
      <c r="K61" s="190">
        <f t="shared" si="52"/>
        <v>-136052.30432636468</v>
      </c>
      <c r="L61" s="122">
        <f t="shared" si="53"/>
        <v>-207356.91410056464</v>
      </c>
      <c r="M61" s="122">
        <f t="shared" si="54"/>
        <v>-113118.6176896762</v>
      </c>
      <c r="N61" s="122">
        <f t="shared" si="55"/>
        <v>-31405.854749069575</v>
      </c>
      <c r="O61" s="122">
        <f t="shared" si="56"/>
        <v>-58572.850227319745</v>
      </c>
      <c r="P61" s="122">
        <f t="shared" si="57"/>
        <v>-43293.415200265612</v>
      </c>
      <c r="Q61" s="142">
        <f t="shared" si="58"/>
        <v>-541091.38758712832</v>
      </c>
      <c r="S61" s="190">
        <f t="shared" si="67"/>
        <v>45902227.64433945</v>
      </c>
      <c r="T61" s="122">
        <f t="shared" si="68"/>
        <v>95301621.991911784</v>
      </c>
      <c r="U61" s="122">
        <f t="shared" si="69"/>
        <v>87202647.695956111</v>
      </c>
      <c r="V61" s="122">
        <f t="shared" si="70"/>
        <v>7445389.1507339878</v>
      </c>
      <c r="W61" s="122">
        <f t="shared" si="71"/>
        <v>16500391.465544771</v>
      </c>
      <c r="X61" s="122">
        <f t="shared" si="72"/>
        <v>10457465.060282636</v>
      </c>
      <c r="Y61" s="142">
        <f t="shared" si="73"/>
        <v>121106374.889496</v>
      </c>
      <c r="Z61" s="82"/>
      <c r="AB61" s="193">
        <f t="shared" si="60"/>
        <v>45.902000000000001</v>
      </c>
      <c r="AC61" s="123">
        <f t="shared" si="61"/>
        <v>95.302000000000007</v>
      </c>
      <c r="AD61" s="123">
        <f t="shared" si="62"/>
        <v>87.203000000000003</v>
      </c>
      <c r="AE61" s="123">
        <f t="shared" si="63"/>
        <v>7.4450000000000003</v>
      </c>
      <c r="AF61" s="123">
        <f t="shared" si="64"/>
        <v>16.5</v>
      </c>
      <c r="AG61" s="123">
        <f t="shared" si="65"/>
        <v>10.457000000000001</v>
      </c>
      <c r="AH61" s="194">
        <f t="shared" si="66"/>
        <v>121.10599999999999</v>
      </c>
    </row>
    <row r="62" spans="2:35" x14ac:dyDescent="0.2">
      <c r="B62" s="203" t="s">
        <v>380</v>
      </c>
      <c r="C62" s="190">
        <f>HLOOKUP($B62,Commissioned_Nominal!$AU$4:$BV$12,MATCH(C$11,Commissioned_Nominal!$AU$4:$AU$12,0),FALSE)+HLOOKUP($B62,'Commissioned Extra_Nominal'!$AP$7:$BQ$15,MATCH(C$11,'Commissioned Extra_Nominal'!$AP$7:$AP$15,0),FALSE)</f>
        <v>2799394.4452416776</v>
      </c>
      <c r="D62" s="122">
        <f>HLOOKUP($B62,Commissioned_Nominal!$AU$4:$BV$12,MATCH(D$11,Commissioned_Nominal!$AU$4:$AU$12,0),FALSE)+HLOOKUP($B62,'Commissioned Extra_Nominal'!$AP$7:$BQ$15,MATCH(D$11,'Commissioned Extra_Nominal'!$AP$7:$AP$15,0),FALSE)</f>
        <v>3072.2956173799162</v>
      </c>
      <c r="E62" s="122">
        <f>HLOOKUP($B62,Commissioned_Nominal!$AU$4:$BV$12,MATCH(E$11,Commissioned_Nominal!$AU$4:$AU$12,0),FALSE)+HLOOKUP($B62,'Commissioned Extra_Nominal'!$AP$7:$BQ$15,MATCH(E$11,'Commissioned Extra_Nominal'!$AP$7:$AP$15,0),FALSE)</f>
        <v>132540.54632584663</v>
      </c>
      <c r="F62" s="122">
        <f>HLOOKUP($B62,Commissioned_Nominal!$AU$4:$BV$12,MATCH(F$11,Commissioned_Nominal!$AU$4:$AU$12,0),FALSE)+HLOOKUP($B62,'Commissioned Extra_Nominal'!$AP$7:$BQ$15,MATCH(F$11,'Commissioned Extra_Nominal'!$AP$7:$AP$15,0),FALSE)</f>
        <v>794.43348363419693</v>
      </c>
      <c r="G62" s="122">
        <f>HLOOKUP($B62,Commissioned_Nominal!$AU$4:$BV$12,MATCH(G$11,Commissioned_Nominal!$AU$4:$AU$12,0),FALSE)+HLOOKUP($B62,'Commissioned Extra_Nominal'!$AP$7:$BQ$15,MATCH(G$11,'Commissioned Extra_Nominal'!$AP$7:$AP$15,0),FALSE)</f>
        <v>0</v>
      </c>
      <c r="H62" s="122">
        <f>HLOOKUP($B62,Commissioned_Nominal!$AU$4:$BV$12,MATCH(H$11,Commissioned_Nominal!$AU$4:$AU$12,0),FALSE)+HLOOKUP($B62,'Commissioned Extra_Nominal'!$AP$7:$BQ$15,MATCH(H$11,'Commissioned Extra_Nominal'!$AP$7:$AP$15,0),FALSE)</f>
        <v>0</v>
      </c>
      <c r="I62" s="142">
        <f>HLOOKUP($B62,Commissioned_Nominal!$AU$4:$BV$12,MATCH(I$11,Commissioned_Nominal!$AU$4:$AU$12,0),FALSE)+HLOOKUP($B62,'Commissioned Extra_Nominal'!$AP$7:$BQ$15,MATCH(I$11,'Commissioned Extra_Nominal'!$AP$7:$AP$15,0),FALSE)</f>
        <v>4480461.5137812495</v>
      </c>
      <c r="K62" s="190">
        <f t="shared" si="52"/>
        <v>-8272.7692133205564</v>
      </c>
      <c r="L62" s="122">
        <f t="shared" si="53"/>
        <v>-6.6701764140050406</v>
      </c>
      <c r="M62" s="122">
        <f t="shared" si="54"/>
        <v>-171.70786011725326</v>
      </c>
      <c r="N62" s="122">
        <f t="shared" si="55"/>
        <v>-3.3369729378050508</v>
      </c>
      <c r="O62" s="122">
        <f t="shared" si="56"/>
        <v>0</v>
      </c>
      <c r="P62" s="122">
        <f t="shared" si="57"/>
        <v>0</v>
      </c>
      <c r="Q62" s="142">
        <f t="shared" si="58"/>
        <v>-19929.220161483438</v>
      </c>
      <c r="S62" s="190">
        <f t="shared" si="67"/>
        <v>2791121.6760283569</v>
      </c>
      <c r="T62" s="122">
        <f t="shared" si="68"/>
        <v>3065.6254409659109</v>
      </c>
      <c r="U62" s="122">
        <f t="shared" si="69"/>
        <v>132368.83846572938</v>
      </c>
      <c r="V62" s="122">
        <f t="shared" si="70"/>
        <v>791.09651069639187</v>
      </c>
      <c r="W62" s="122">
        <f t="shared" si="71"/>
        <v>0</v>
      </c>
      <c r="X62" s="122">
        <f t="shared" si="72"/>
        <v>0</v>
      </c>
      <c r="Y62" s="142">
        <f t="shared" si="73"/>
        <v>4460532.2936197659</v>
      </c>
      <c r="Z62" s="82"/>
      <c r="AB62" s="193">
        <f t="shared" si="60"/>
        <v>2.7909999999999999</v>
      </c>
      <c r="AC62" s="123">
        <f t="shared" si="61"/>
        <v>3.0000000000000001E-3</v>
      </c>
      <c r="AD62" s="123">
        <f t="shared" si="62"/>
        <v>0.13200000000000001</v>
      </c>
      <c r="AE62" s="123">
        <f t="shared" si="63"/>
        <v>1E-3</v>
      </c>
      <c r="AF62" s="123">
        <f t="shared" si="64"/>
        <v>0</v>
      </c>
      <c r="AG62" s="123">
        <f t="shared" si="65"/>
        <v>0</v>
      </c>
      <c r="AH62" s="194">
        <f t="shared" si="66"/>
        <v>4.4610000000000003</v>
      </c>
    </row>
    <row r="63" spans="2:35" x14ac:dyDescent="0.2">
      <c r="B63" s="203" t="s">
        <v>381</v>
      </c>
      <c r="C63" s="190">
        <f>HLOOKUP($B63,Commissioned_Nominal!$AU$4:$BV$12,MATCH(C$11,Commissioned_Nominal!$AU$4:$AU$12,0),FALSE)+HLOOKUP($B63,'Commissioned Extra_Nominal'!$AP$7:$BQ$15,MATCH(C$11,'Commissioned Extra_Nominal'!$AP$7:$AP$15,0),FALSE)</f>
        <v>43104661.506355822</v>
      </c>
      <c r="D63" s="122">
        <f>HLOOKUP($B63,Commissioned_Nominal!$AU$4:$BV$12,MATCH(D$11,Commissioned_Nominal!$AU$4:$AU$12,0),FALSE)+HLOOKUP($B63,'Commissioned Extra_Nominal'!$AP$7:$BQ$15,MATCH(D$11,'Commissioned Extra_Nominal'!$AP$7:$AP$15,0),FALSE)</f>
        <v>5514239.9199262895</v>
      </c>
      <c r="E63" s="122">
        <f>HLOOKUP($B63,Commissioned_Nominal!$AU$4:$BV$12,MATCH(E$11,Commissioned_Nominal!$AU$4:$AU$12,0),FALSE)+HLOOKUP($B63,'Commissioned Extra_Nominal'!$AP$7:$BQ$15,MATCH(E$11,'Commissioned Extra_Nominal'!$AP$7:$AP$15,0),FALSE)</f>
        <v>32354555.441503096</v>
      </c>
      <c r="F63" s="122">
        <f>HLOOKUP($B63,Commissioned_Nominal!$AU$4:$BV$12,MATCH(F$11,Commissioned_Nominal!$AU$4:$AU$12,0),FALSE)+HLOOKUP($B63,'Commissioned Extra_Nominal'!$AP$7:$BQ$15,MATCH(F$11,'Commissioned Extra_Nominal'!$AP$7:$AP$15,0),FALSE)</f>
        <v>2410298.1353459577</v>
      </c>
      <c r="G63" s="122">
        <f>HLOOKUP($B63,Commissioned_Nominal!$AU$4:$BV$12,MATCH(G$11,Commissioned_Nominal!$AU$4:$AU$12,0),FALSE)+HLOOKUP($B63,'Commissioned Extra_Nominal'!$AP$7:$BQ$15,MATCH(G$11,'Commissioned Extra_Nominal'!$AP$7:$AP$15,0),FALSE)</f>
        <v>7448922.5125407884</v>
      </c>
      <c r="H63" s="122">
        <f>HLOOKUP($B63,Commissioned_Nominal!$AU$4:$BV$12,MATCH(H$11,Commissioned_Nominal!$AU$4:$AU$12,0),FALSE)+HLOOKUP($B63,'Commissioned Extra_Nominal'!$AP$7:$BQ$15,MATCH(H$11,'Commissioned Extra_Nominal'!$AP$7:$AP$15,0),FALSE)</f>
        <v>3478506.2463912875</v>
      </c>
      <c r="I63" s="142">
        <f>HLOOKUP($B63,Commissioned_Nominal!$AU$4:$BV$12,MATCH(I$11,Commissioned_Nominal!$AU$4:$AU$12,0),FALSE)+HLOOKUP($B63,'Commissioned Extra_Nominal'!$AP$7:$BQ$15,MATCH(I$11,'Commissioned Extra_Nominal'!$AP$7:$AP$15,0),FALSE)</f>
        <v>56288503.428477786</v>
      </c>
      <c r="K63" s="190">
        <f t="shared" si="52"/>
        <v>-127382.87641690255</v>
      </c>
      <c r="L63" s="122">
        <f t="shared" si="53"/>
        <v>-11971.814446171211</v>
      </c>
      <c r="M63" s="122">
        <f t="shared" si="54"/>
        <v>-41915.712843430076</v>
      </c>
      <c r="N63" s="122">
        <f t="shared" si="55"/>
        <v>-10124.321060710659</v>
      </c>
      <c r="O63" s="122">
        <f t="shared" si="56"/>
        <v>-26348.545377707604</v>
      </c>
      <c r="P63" s="122">
        <f t="shared" si="57"/>
        <v>-14341.479765804243</v>
      </c>
      <c r="Q63" s="142">
        <f t="shared" si="58"/>
        <v>-250372.86313833928</v>
      </c>
      <c r="S63" s="190">
        <f t="shared" si="67"/>
        <v>42977278.629938923</v>
      </c>
      <c r="T63" s="122">
        <f t="shared" si="68"/>
        <v>5502268.1054801187</v>
      </c>
      <c r="U63" s="122">
        <f t="shared" si="69"/>
        <v>32312639.728659667</v>
      </c>
      <c r="V63" s="122">
        <f t="shared" si="70"/>
        <v>2400173.8142852471</v>
      </c>
      <c r="W63" s="122">
        <f t="shared" si="71"/>
        <v>7422573.9671630803</v>
      </c>
      <c r="X63" s="122">
        <f t="shared" si="72"/>
        <v>3464164.7666254835</v>
      </c>
      <c r="Y63" s="142">
        <f t="shared" si="73"/>
        <v>56038130.565339446</v>
      </c>
      <c r="Z63" s="82"/>
      <c r="AB63" s="193">
        <f t="shared" si="60"/>
        <v>42.976999999999997</v>
      </c>
      <c r="AC63" s="123">
        <f t="shared" si="61"/>
        <v>5.5019999999999998</v>
      </c>
      <c r="AD63" s="123">
        <f t="shared" si="62"/>
        <v>32.313000000000002</v>
      </c>
      <c r="AE63" s="123">
        <f t="shared" si="63"/>
        <v>2.4</v>
      </c>
      <c r="AF63" s="123">
        <f t="shared" si="64"/>
        <v>7.423</v>
      </c>
      <c r="AG63" s="123">
        <f t="shared" si="65"/>
        <v>3.464</v>
      </c>
      <c r="AH63" s="194">
        <f t="shared" si="66"/>
        <v>56.037999999999997</v>
      </c>
    </row>
    <row r="64" spans="2:35" x14ac:dyDescent="0.2">
      <c r="B64" s="203" t="s">
        <v>382</v>
      </c>
      <c r="C64" s="190">
        <f>HLOOKUP($B64,Commissioned_Nominal!$AU$4:$BV$12,MATCH(C$11,Commissioned_Nominal!$AU$4:$AU$12,0),FALSE)+HLOOKUP($B64,'Commissioned Extra_Nominal'!$AP$7:$BQ$15,MATCH(C$11,'Commissioned Extra_Nominal'!$AP$7:$AP$15,0),FALSE)</f>
        <v>1133909.2988687961</v>
      </c>
      <c r="D64" s="122">
        <f>HLOOKUP($B64,Commissioned_Nominal!$AU$4:$BV$12,MATCH(D$11,Commissioned_Nominal!$AU$4:$AU$12,0),FALSE)+HLOOKUP($B64,'Commissioned Extra_Nominal'!$AP$7:$BQ$15,MATCH(D$11,'Commissioned Extra_Nominal'!$AP$7:$AP$15,0),FALSE)</f>
        <v>4363848.6386220409</v>
      </c>
      <c r="E64" s="122">
        <f>HLOOKUP($B64,Commissioned_Nominal!$AU$4:$BV$12,MATCH(E$11,Commissioned_Nominal!$AU$4:$AU$12,0),FALSE)+HLOOKUP($B64,'Commissioned Extra_Nominal'!$AP$7:$BQ$15,MATCH(E$11,'Commissioned Extra_Nominal'!$AP$7:$AP$15,0),FALSE)</f>
        <v>915709.57179381116</v>
      </c>
      <c r="F64" s="122">
        <f>HLOOKUP($B64,Commissioned_Nominal!$AU$4:$BV$12,MATCH(F$11,Commissioned_Nominal!$AU$4:$AU$12,0),FALSE)+HLOOKUP($B64,'Commissioned Extra_Nominal'!$AP$7:$BQ$15,MATCH(F$11,'Commissioned Extra_Nominal'!$AP$7:$AP$15,0),FALSE)</f>
        <v>41362.147242833336</v>
      </c>
      <c r="G64" s="122">
        <f>HLOOKUP($B64,Commissioned_Nominal!$AU$4:$BV$12,MATCH(G$11,Commissioned_Nominal!$AU$4:$AU$12,0),FALSE)+HLOOKUP($B64,'Commissioned Extra_Nominal'!$AP$7:$BQ$15,MATCH(G$11,'Commissioned Extra_Nominal'!$AP$7:$AP$15,0),FALSE)</f>
        <v>0</v>
      </c>
      <c r="H64" s="122">
        <f>HLOOKUP($B64,Commissioned_Nominal!$AU$4:$BV$12,MATCH(H$11,Commissioned_Nominal!$AU$4:$AU$12,0),FALSE)+HLOOKUP($B64,'Commissioned Extra_Nominal'!$AP$7:$BQ$15,MATCH(H$11,'Commissioned Extra_Nominal'!$AP$7:$AP$15,0),FALSE)</f>
        <v>4764.7655989855057</v>
      </c>
      <c r="I64" s="142">
        <f>HLOOKUP($B64,Commissioned_Nominal!$AU$4:$BV$12,MATCH(I$11,Commissioned_Nominal!$AU$4:$AU$12,0),FALSE)+HLOOKUP($B64,'Commissioned Extra_Nominal'!$AP$7:$BQ$15,MATCH(I$11,'Commissioned Extra_Nominal'!$AP$7:$AP$15,0),FALSE)</f>
        <v>9881899.1423463542</v>
      </c>
      <c r="K64" s="190">
        <f t="shared" si="52"/>
        <v>-3350.9282531886388</v>
      </c>
      <c r="L64" s="122">
        <f t="shared" si="53"/>
        <v>-9474.2316133133136</v>
      </c>
      <c r="M64" s="122">
        <f t="shared" si="54"/>
        <v>-1186.3126825737206</v>
      </c>
      <c r="N64" s="122">
        <f t="shared" si="55"/>
        <v>-173.73936124575161</v>
      </c>
      <c r="O64" s="122">
        <f t="shared" si="56"/>
        <v>0</v>
      </c>
      <c r="P64" s="122">
        <f t="shared" si="57"/>
        <v>-19.644578616911325</v>
      </c>
      <c r="Q64" s="142">
        <f t="shared" si="58"/>
        <v>-43954.968258435096</v>
      </c>
      <c r="S64" s="190">
        <f t="shared" si="67"/>
        <v>1130558.3706156074</v>
      </c>
      <c r="T64" s="122">
        <f t="shared" si="68"/>
        <v>4354374.407008728</v>
      </c>
      <c r="U64" s="122">
        <f t="shared" si="69"/>
        <v>914523.25911123748</v>
      </c>
      <c r="V64" s="122">
        <f t="shared" si="70"/>
        <v>41188.407881587584</v>
      </c>
      <c r="W64" s="122">
        <f t="shared" si="71"/>
        <v>0</v>
      </c>
      <c r="X64" s="122">
        <f t="shared" si="72"/>
        <v>4745.1210203685941</v>
      </c>
      <c r="Y64" s="142">
        <f t="shared" si="73"/>
        <v>9837944.1740879193</v>
      </c>
      <c r="Z64" s="82"/>
      <c r="AB64" s="193">
        <f t="shared" si="60"/>
        <v>1.131</v>
      </c>
      <c r="AC64" s="123">
        <f t="shared" si="61"/>
        <v>4.3540000000000001</v>
      </c>
      <c r="AD64" s="123">
        <f t="shared" si="62"/>
        <v>0.91500000000000004</v>
      </c>
      <c r="AE64" s="123">
        <f t="shared" si="63"/>
        <v>4.1000000000000002E-2</v>
      </c>
      <c r="AF64" s="123">
        <f t="shared" si="64"/>
        <v>0</v>
      </c>
      <c r="AG64" s="123">
        <f t="shared" si="65"/>
        <v>5.0000000000000001E-3</v>
      </c>
      <c r="AH64" s="194">
        <f t="shared" si="66"/>
        <v>9.8379999999999992</v>
      </c>
    </row>
    <row r="65" spans="2:34" x14ac:dyDescent="0.2">
      <c r="B65" s="203" t="s">
        <v>383</v>
      </c>
      <c r="C65" s="190">
        <f>HLOOKUP($B65,Commissioned_Nominal!$AU$4:$BV$12,MATCH(C$11,Commissioned_Nominal!$AU$4:$AU$12,0),FALSE)+HLOOKUP($B65,'Commissioned Extra_Nominal'!$AP$7:$BQ$15,MATCH(C$11,'Commissioned Extra_Nominal'!$AP$7:$AP$15,0),FALSE)</f>
        <v>0</v>
      </c>
      <c r="D65" s="122">
        <f>HLOOKUP($B65,Commissioned_Nominal!$AU$4:$BV$12,MATCH(D$11,Commissioned_Nominal!$AU$4:$AU$12,0),FALSE)+HLOOKUP($B65,'Commissioned Extra_Nominal'!$AP$7:$BQ$15,MATCH(D$11,'Commissioned Extra_Nominal'!$AP$7:$AP$15,0),FALSE)</f>
        <v>0</v>
      </c>
      <c r="E65" s="122">
        <f>HLOOKUP($B65,Commissioned_Nominal!$AU$4:$BV$12,MATCH(E$11,Commissioned_Nominal!$AU$4:$AU$12,0),FALSE)+HLOOKUP($B65,'Commissioned Extra_Nominal'!$AP$7:$BQ$15,MATCH(E$11,'Commissioned Extra_Nominal'!$AP$7:$AP$15,0),FALSE)</f>
        <v>0</v>
      </c>
      <c r="F65" s="122">
        <f>HLOOKUP($B65,Commissioned_Nominal!$AU$4:$BV$12,MATCH(F$11,Commissioned_Nominal!$AU$4:$AU$12,0),FALSE)+HLOOKUP($B65,'Commissioned Extra_Nominal'!$AP$7:$BQ$15,MATCH(F$11,'Commissioned Extra_Nominal'!$AP$7:$AP$15,0),FALSE)</f>
        <v>0</v>
      </c>
      <c r="G65" s="122">
        <f>HLOOKUP($B65,Commissioned_Nominal!$AU$4:$BV$12,MATCH(G$11,Commissioned_Nominal!$AU$4:$AU$12,0),FALSE)+HLOOKUP($B65,'Commissioned Extra_Nominal'!$AP$7:$BQ$15,MATCH(G$11,'Commissioned Extra_Nominal'!$AP$7:$AP$15,0),FALSE)</f>
        <v>0</v>
      </c>
      <c r="H65" s="122">
        <f>HLOOKUP($B65,Commissioned_Nominal!$AU$4:$BV$12,MATCH(H$11,Commissioned_Nominal!$AU$4:$AU$12,0),FALSE)+HLOOKUP($B65,'Commissioned Extra_Nominal'!$AP$7:$BQ$15,MATCH(H$11,'Commissioned Extra_Nominal'!$AP$7:$AP$15,0),FALSE)</f>
        <v>0</v>
      </c>
      <c r="I65" s="142">
        <f>HLOOKUP($B65,Commissioned_Nominal!$AU$4:$BV$12,MATCH(I$11,Commissioned_Nominal!$AU$4:$AU$12,0),FALSE)+HLOOKUP($B65,'Commissioned Extra_Nominal'!$AP$7:$BQ$15,MATCH(I$11,'Commissioned Extra_Nominal'!$AP$7:$AP$15,0),FALSE)</f>
        <v>0</v>
      </c>
      <c r="K65" s="190">
        <f t="shared" si="52"/>
        <v>0</v>
      </c>
      <c r="L65" s="122">
        <f t="shared" si="53"/>
        <v>0</v>
      </c>
      <c r="M65" s="122">
        <f t="shared" si="54"/>
        <v>0</v>
      </c>
      <c r="N65" s="122">
        <f t="shared" si="55"/>
        <v>0</v>
      </c>
      <c r="O65" s="122">
        <f t="shared" si="56"/>
        <v>0</v>
      </c>
      <c r="P65" s="122">
        <f t="shared" si="57"/>
        <v>0</v>
      </c>
      <c r="Q65" s="142">
        <f t="shared" si="58"/>
        <v>0</v>
      </c>
      <c r="S65" s="190">
        <f t="shared" si="67"/>
        <v>0</v>
      </c>
      <c r="T65" s="122">
        <f t="shared" si="68"/>
        <v>0</v>
      </c>
      <c r="U65" s="122">
        <f t="shared" si="69"/>
        <v>0</v>
      </c>
      <c r="V65" s="122">
        <f t="shared" si="70"/>
        <v>0</v>
      </c>
      <c r="W65" s="122">
        <f t="shared" si="71"/>
        <v>0</v>
      </c>
      <c r="X65" s="122">
        <f t="shared" si="72"/>
        <v>0</v>
      </c>
      <c r="Y65" s="142">
        <f t="shared" si="73"/>
        <v>0</v>
      </c>
      <c r="Z65" s="82"/>
      <c r="AB65" s="193">
        <f t="shared" si="60"/>
        <v>0</v>
      </c>
      <c r="AC65" s="123">
        <f t="shared" si="61"/>
        <v>0</v>
      </c>
      <c r="AD65" s="123">
        <f t="shared" si="62"/>
        <v>0</v>
      </c>
      <c r="AE65" s="123">
        <f t="shared" si="63"/>
        <v>0</v>
      </c>
      <c r="AF65" s="123">
        <f t="shared" si="64"/>
        <v>0</v>
      </c>
      <c r="AG65" s="123">
        <f t="shared" si="65"/>
        <v>0</v>
      </c>
      <c r="AH65" s="194">
        <f t="shared" si="66"/>
        <v>0</v>
      </c>
    </row>
    <row r="66" spans="2:34" x14ac:dyDescent="0.2">
      <c r="B66" s="203" t="s">
        <v>384</v>
      </c>
      <c r="C66" s="190">
        <f>HLOOKUP($B66,Commissioned_Nominal!$AU$4:$BV$12,MATCH(C$11,Commissioned_Nominal!$AU$4:$AU$12,0),FALSE)+HLOOKUP($B66,'Commissioned Extra_Nominal'!$AP$7:$BQ$15,MATCH(C$11,'Commissioned Extra_Nominal'!$AP$7:$AP$15,0),FALSE)</f>
        <v>27525628.871636264</v>
      </c>
      <c r="D66" s="122">
        <f>HLOOKUP($B66,Commissioned_Nominal!$AU$4:$BV$12,MATCH(D$11,Commissioned_Nominal!$AU$4:$AU$12,0),FALSE)+HLOOKUP($B66,'Commissioned Extra_Nominal'!$AP$7:$BQ$15,MATCH(D$11,'Commissioned Extra_Nominal'!$AP$7:$AP$15,0),FALSE)</f>
        <v>18607080.920422476</v>
      </c>
      <c r="E66" s="122">
        <f>HLOOKUP($B66,Commissioned_Nominal!$AU$4:$BV$12,MATCH(E$11,Commissioned_Nominal!$AU$4:$AU$12,0),FALSE)+HLOOKUP($B66,'Commissioned Extra_Nominal'!$AP$7:$BQ$15,MATCH(E$11,'Commissioned Extra_Nominal'!$AP$7:$AP$15,0),FALSE)</f>
        <v>63049559.509429187</v>
      </c>
      <c r="F66" s="122">
        <f>HLOOKUP($B66,Commissioned_Nominal!$AU$4:$BV$12,MATCH(F$11,Commissioned_Nominal!$AU$4:$AU$12,0),FALSE)+HLOOKUP($B66,'Commissioned Extra_Nominal'!$AP$7:$BQ$15,MATCH(F$11,'Commissioned Extra_Nominal'!$AP$7:$AP$15,0),FALSE)</f>
        <v>3298110.8515302148</v>
      </c>
      <c r="G66" s="122">
        <f>HLOOKUP($B66,Commissioned_Nominal!$AU$4:$BV$12,MATCH(G$11,Commissioned_Nominal!$AU$4:$AU$12,0),FALSE)+HLOOKUP($B66,'Commissioned Extra_Nominal'!$AP$7:$BQ$15,MATCH(G$11,'Commissioned Extra_Nominal'!$AP$7:$AP$15,0),FALSE)</f>
        <v>53465668.503078699</v>
      </c>
      <c r="H66" s="122">
        <f>HLOOKUP($B66,Commissioned_Nominal!$AU$4:$BV$12,MATCH(H$11,Commissioned_Nominal!$AU$4:$AU$12,0),FALSE)+HLOOKUP($B66,'Commissioned Extra_Nominal'!$AP$7:$BQ$15,MATCH(H$11,'Commissioned Extra_Nominal'!$AP$7:$AP$15,0),FALSE)</f>
        <v>29424349.084373724</v>
      </c>
      <c r="I66" s="142">
        <f>HLOOKUP($B66,Commissioned_Nominal!$AU$4:$BV$12,MATCH(I$11,Commissioned_Nominal!$AU$4:$AU$12,0),FALSE)+HLOOKUP($B66,'Commissioned Extra_Nominal'!$AP$7:$BQ$15,MATCH(I$11,'Commissioned Extra_Nominal'!$AP$7:$AP$15,0),FALSE)</f>
        <v>43186806.225211181</v>
      </c>
      <c r="K66" s="190">
        <f t="shared" si="52"/>
        <v>-81343.726138208061</v>
      </c>
      <c r="L66" s="122">
        <f t="shared" si="53"/>
        <v>-40397.321008689119</v>
      </c>
      <c r="M66" s="122">
        <f t="shared" si="54"/>
        <v>-81681.457069626631</v>
      </c>
      <c r="N66" s="122">
        <f t="shared" si="55"/>
        <v>-13853.528186011306</v>
      </c>
      <c r="O66" s="122">
        <f t="shared" si="56"/>
        <v>-189120.3177816823</v>
      </c>
      <c r="P66" s="122">
        <f t="shared" si="57"/>
        <v>-121313.19512600869</v>
      </c>
      <c r="Q66" s="142">
        <f t="shared" si="58"/>
        <v>-192096.14158859133</v>
      </c>
      <c r="S66" s="190">
        <f t="shared" si="67"/>
        <v>27444285.145498056</v>
      </c>
      <c r="T66" s="122">
        <f t="shared" si="68"/>
        <v>18566683.599413786</v>
      </c>
      <c r="U66" s="122">
        <f t="shared" si="69"/>
        <v>62967878.052359559</v>
      </c>
      <c r="V66" s="122">
        <f t="shared" si="70"/>
        <v>3284257.3233442036</v>
      </c>
      <c r="W66" s="122">
        <f t="shared" si="71"/>
        <v>53276548.18529702</v>
      </c>
      <c r="X66" s="122">
        <f t="shared" si="72"/>
        <v>29303035.889247715</v>
      </c>
      <c r="Y66" s="142">
        <f t="shared" si="73"/>
        <v>42994710.08362259</v>
      </c>
      <c r="Z66" s="82"/>
      <c r="AB66" s="193">
        <f t="shared" si="60"/>
        <v>27.443999999999999</v>
      </c>
      <c r="AC66" s="123">
        <f t="shared" si="61"/>
        <v>18.567</v>
      </c>
      <c r="AD66" s="123">
        <f t="shared" si="62"/>
        <v>62.968000000000004</v>
      </c>
      <c r="AE66" s="123">
        <f t="shared" si="63"/>
        <v>3.2839999999999998</v>
      </c>
      <c r="AF66" s="123">
        <f t="shared" si="64"/>
        <v>53.277000000000001</v>
      </c>
      <c r="AG66" s="123">
        <f t="shared" si="65"/>
        <v>29.303000000000001</v>
      </c>
      <c r="AH66" s="194">
        <f t="shared" si="66"/>
        <v>42.994999999999997</v>
      </c>
    </row>
    <row r="67" spans="2:34" x14ac:dyDescent="0.2">
      <c r="B67" s="203" t="s">
        <v>385</v>
      </c>
      <c r="C67" s="190">
        <f>HLOOKUP($B67,Commissioned_Nominal!$AU$4:$BV$12,MATCH(C$11,Commissioned_Nominal!$AU$4:$AU$12,0),FALSE)+HLOOKUP($B67,'Commissioned Extra_Nominal'!$AP$7:$BQ$15,MATCH(C$11,'Commissioned Extra_Nominal'!$AP$7:$AP$15,0),FALSE)</f>
        <v>1460628.2725307923</v>
      </c>
      <c r="D67" s="122">
        <f>HLOOKUP($B67,Commissioned_Nominal!$AU$4:$BV$12,MATCH(D$11,Commissioned_Nominal!$AU$4:$AU$12,0),FALSE)+HLOOKUP($B67,'Commissioned Extra_Nominal'!$AP$7:$BQ$15,MATCH(D$11,'Commissioned Extra_Nominal'!$AP$7:$AP$15,0),FALSE)</f>
        <v>315155911.72818333</v>
      </c>
      <c r="E67" s="122">
        <f>HLOOKUP($B67,Commissioned_Nominal!$AU$4:$BV$12,MATCH(E$11,Commissioned_Nominal!$AU$4:$AU$12,0),FALSE)+HLOOKUP($B67,'Commissioned Extra_Nominal'!$AP$7:$BQ$15,MATCH(E$11,'Commissioned Extra_Nominal'!$AP$7:$AP$15,0),FALSE)</f>
        <v>302788343.13059741</v>
      </c>
      <c r="F67" s="122">
        <f>HLOOKUP($B67,Commissioned_Nominal!$AU$4:$BV$12,MATCH(F$11,Commissioned_Nominal!$AU$4:$AU$12,0),FALSE)+HLOOKUP($B67,'Commissioned Extra_Nominal'!$AP$7:$BQ$15,MATCH(F$11,'Commissioned Extra_Nominal'!$AP$7:$AP$15,0),FALSE)</f>
        <v>26614059.206554879</v>
      </c>
      <c r="G67" s="122">
        <f>HLOOKUP($B67,Commissioned_Nominal!$AU$4:$BV$12,MATCH(G$11,Commissioned_Nominal!$AU$4:$AU$12,0),FALSE)+HLOOKUP($B67,'Commissioned Extra_Nominal'!$AP$7:$BQ$15,MATCH(G$11,'Commissioned Extra_Nominal'!$AP$7:$AP$15,0),FALSE)</f>
        <v>113551.2064309775</v>
      </c>
      <c r="H67" s="122">
        <f>HLOOKUP($B67,Commissioned_Nominal!$AU$4:$BV$12,MATCH(H$11,Commissioned_Nominal!$AU$4:$AU$12,0),FALSE)+HLOOKUP($B67,'Commissioned Extra_Nominal'!$AP$7:$BQ$15,MATCH(H$11,'Commissioned Extra_Nominal'!$AP$7:$AP$15,0),FALSE)</f>
        <v>5210471.1376356101</v>
      </c>
      <c r="I67" s="142">
        <f>HLOOKUP($B67,Commissioned_Nominal!$AU$4:$BV$12,MATCH(I$11,Commissioned_Nominal!$AU$4:$AU$12,0),FALSE)+HLOOKUP($B67,'Commissioned Extra_Nominal'!$AP$7:$BQ$15,MATCH(I$11,'Commissioned Extra_Nominal'!$AP$7:$AP$15,0),FALSE)</f>
        <v>63519467.775462501</v>
      </c>
      <c r="K67" s="190">
        <f t="shared" si="52"/>
        <v>-4316.4480181195531</v>
      </c>
      <c r="L67" s="122">
        <f t="shared" si="53"/>
        <v>-684226.32159867266</v>
      </c>
      <c r="M67" s="122">
        <f t="shared" si="54"/>
        <v>-392265.91340271808</v>
      </c>
      <c r="N67" s="122">
        <f t="shared" si="55"/>
        <v>-111790.85117503486</v>
      </c>
      <c r="O67" s="122">
        <f t="shared" si="56"/>
        <v>-401.65663024457069</v>
      </c>
      <c r="P67" s="122">
        <f t="shared" si="57"/>
        <v>-21482.171109576444</v>
      </c>
      <c r="Q67" s="142">
        <f t="shared" si="58"/>
        <v>-282536.39807947021</v>
      </c>
      <c r="S67" s="190">
        <f t="shared" si="67"/>
        <v>1456311.8245126728</v>
      </c>
      <c r="T67" s="122">
        <f t="shared" si="68"/>
        <v>314471685.40658468</v>
      </c>
      <c r="U67" s="122">
        <f t="shared" si="69"/>
        <v>302396077.21719468</v>
      </c>
      <c r="V67" s="122">
        <f t="shared" si="70"/>
        <v>26502268.355379842</v>
      </c>
      <c r="W67" s="122">
        <f t="shared" si="71"/>
        <v>113149.54980073293</v>
      </c>
      <c r="X67" s="122">
        <f t="shared" si="72"/>
        <v>5188988.9665260334</v>
      </c>
      <c r="Y67" s="142">
        <f t="shared" si="73"/>
        <v>63236931.377383031</v>
      </c>
      <c r="Z67" s="82"/>
      <c r="AB67" s="193">
        <f t="shared" si="60"/>
        <v>1.456</v>
      </c>
      <c r="AC67" s="123">
        <f t="shared" si="61"/>
        <v>314.47199999999998</v>
      </c>
      <c r="AD67" s="123">
        <f t="shared" si="62"/>
        <v>302.39600000000002</v>
      </c>
      <c r="AE67" s="123">
        <f t="shared" si="63"/>
        <v>26.501999999999999</v>
      </c>
      <c r="AF67" s="123">
        <f t="shared" si="64"/>
        <v>0.113</v>
      </c>
      <c r="AG67" s="123">
        <f t="shared" si="65"/>
        <v>5.1890000000000001</v>
      </c>
      <c r="AH67" s="194">
        <f t="shared" si="66"/>
        <v>63.237000000000002</v>
      </c>
    </row>
    <row r="68" spans="2:34" x14ac:dyDescent="0.2">
      <c r="B68" s="203" t="s">
        <v>386</v>
      </c>
      <c r="C68" s="190">
        <f>HLOOKUP($B68,Commissioned_Nominal!$AU$4:$BV$12,MATCH(C$11,Commissioned_Nominal!$AU$4:$AU$12,0),FALSE)+HLOOKUP($B68,'Commissioned Extra_Nominal'!$AP$7:$BQ$15,MATCH(C$11,'Commissioned Extra_Nominal'!$AP$7:$AP$15,0),FALSE)</f>
        <v>722167.02886710374</v>
      </c>
      <c r="D68" s="122">
        <f>HLOOKUP($B68,Commissioned_Nominal!$AU$4:$BV$12,MATCH(D$11,Commissioned_Nominal!$AU$4:$AU$12,0),FALSE)+HLOOKUP($B68,'Commissioned Extra_Nominal'!$AP$7:$BQ$15,MATCH(D$11,'Commissioned Extra_Nominal'!$AP$7:$AP$15,0),FALSE)</f>
        <v>147259.62112425602</v>
      </c>
      <c r="E68" s="122">
        <f>HLOOKUP($B68,Commissioned_Nominal!$AU$4:$BV$12,MATCH(E$11,Commissioned_Nominal!$AU$4:$AU$12,0),FALSE)+HLOOKUP($B68,'Commissioned Extra_Nominal'!$AP$7:$BQ$15,MATCH(E$11,'Commissioned Extra_Nominal'!$AP$7:$AP$15,0),FALSE)</f>
        <v>0</v>
      </c>
      <c r="F68" s="122">
        <f>HLOOKUP($B68,Commissioned_Nominal!$AU$4:$BV$12,MATCH(F$11,Commissioned_Nominal!$AU$4:$AU$12,0),FALSE)+HLOOKUP($B68,'Commissioned Extra_Nominal'!$AP$7:$BQ$15,MATCH(F$11,'Commissioned Extra_Nominal'!$AP$7:$AP$15,0),FALSE)</f>
        <v>198778.02179852972</v>
      </c>
      <c r="G68" s="122">
        <f>HLOOKUP($B68,Commissioned_Nominal!$AU$4:$BV$12,MATCH(G$11,Commissioned_Nominal!$AU$4:$AU$12,0),FALSE)+HLOOKUP($B68,'Commissioned Extra_Nominal'!$AP$7:$BQ$15,MATCH(G$11,'Commissioned Extra_Nominal'!$AP$7:$AP$15,0),FALSE)</f>
        <v>110397.31072720625</v>
      </c>
      <c r="H68" s="122">
        <f>HLOOKUP($B68,Commissioned_Nominal!$AU$4:$BV$12,MATCH(H$11,Commissioned_Nominal!$AU$4:$AU$12,0),FALSE)+HLOOKUP($B68,'Commissioned Extra_Nominal'!$AP$7:$BQ$15,MATCH(H$11,'Commissioned Extra_Nominal'!$AP$7:$AP$15,0),FALSE)</f>
        <v>673461.05176551058</v>
      </c>
      <c r="I68" s="142">
        <f>HLOOKUP($B68,Commissioned_Nominal!$AU$4:$BV$12,MATCH(I$11,Commissioned_Nominal!$AU$4:$AU$12,0),FALSE)+HLOOKUP($B68,'Commissioned Extra_Nominal'!$AP$7:$BQ$15,MATCH(I$11,'Commissioned Extra_Nominal'!$AP$7:$AP$15,0),FALSE)</f>
        <v>0</v>
      </c>
      <c r="K68" s="190">
        <f t="shared" si="52"/>
        <v>-2134.1476809178912</v>
      </c>
      <c r="L68" s="122">
        <f t="shared" si="53"/>
        <v>-319.71130837858675</v>
      </c>
      <c r="M68" s="122">
        <f t="shared" si="54"/>
        <v>0</v>
      </c>
      <c r="N68" s="122">
        <f t="shared" si="55"/>
        <v>-834.95584342407403</v>
      </c>
      <c r="O68" s="122">
        <f t="shared" si="56"/>
        <v>-390.50057862402178</v>
      </c>
      <c r="P68" s="122">
        <f t="shared" si="57"/>
        <v>-2776.6021857722039</v>
      </c>
      <c r="Q68" s="142">
        <f t="shared" si="58"/>
        <v>0</v>
      </c>
      <c r="S68" s="190">
        <f t="shared" si="67"/>
        <v>720032.88118618587</v>
      </c>
      <c r="T68" s="122">
        <f t="shared" si="68"/>
        <v>146939.90981587744</v>
      </c>
      <c r="U68" s="122">
        <f t="shared" si="69"/>
        <v>0</v>
      </c>
      <c r="V68" s="122">
        <f t="shared" si="70"/>
        <v>197943.06595510565</v>
      </c>
      <c r="W68" s="122">
        <f t="shared" si="71"/>
        <v>110006.81014858223</v>
      </c>
      <c r="X68" s="122">
        <f t="shared" si="72"/>
        <v>670684.44957973843</v>
      </c>
      <c r="Y68" s="142">
        <f t="shared" si="73"/>
        <v>0</v>
      </c>
      <c r="Z68" s="82"/>
      <c r="AB68" s="193">
        <f t="shared" si="60"/>
        <v>0.72</v>
      </c>
      <c r="AC68" s="123">
        <f t="shared" si="61"/>
        <v>0.14699999999999999</v>
      </c>
      <c r="AD68" s="123">
        <f t="shared" si="62"/>
        <v>0</v>
      </c>
      <c r="AE68" s="123">
        <f t="shared" si="63"/>
        <v>0.19800000000000001</v>
      </c>
      <c r="AF68" s="123">
        <f t="shared" si="64"/>
        <v>0.11</v>
      </c>
      <c r="AG68" s="123">
        <f t="shared" si="65"/>
        <v>0.67100000000000004</v>
      </c>
      <c r="AH68" s="194">
        <f t="shared" si="66"/>
        <v>0</v>
      </c>
    </row>
    <row r="69" spans="2:34" x14ac:dyDescent="0.2">
      <c r="B69" s="203" t="s">
        <v>387</v>
      </c>
      <c r="C69" s="190">
        <f>HLOOKUP($B69,Commissioned_Nominal!$AU$4:$BV$12,MATCH(C$11,Commissioned_Nominal!$AU$4:$AU$12,0),FALSE)+HLOOKUP($B69,'Commissioned Extra_Nominal'!$AP$7:$BQ$15,MATCH(C$11,'Commissioned Extra_Nominal'!$AP$7:$AP$15,0),FALSE)</f>
        <v>0</v>
      </c>
      <c r="D69" s="122">
        <f>HLOOKUP($B69,Commissioned_Nominal!$AU$4:$BV$12,MATCH(D$11,Commissioned_Nominal!$AU$4:$AU$12,0),FALSE)+HLOOKUP($B69,'Commissioned Extra_Nominal'!$AP$7:$BQ$15,MATCH(D$11,'Commissioned Extra_Nominal'!$AP$7:$AP$15,0),FALSE)</f>
        <v>0</v>
      </c>
      <c r="E69" s="122">
        <f>HLOOKUP($B69,Commissioned_Nominal!$AU$4:$BV$12,MATCH(E$11,Commissioned_Nominal!$AU$4:$AU$12,0),FALSE)+HLOOKUP($B69,'Commissioned Extra_Nominal'!$AP$7:$BQ$15,MATCH(E$11,'Commissioned Extra_Nominal'!$AP$7:$AP$15,0),FALSE)</f>
        <v>0</v>
      </c>
      <c r="F69" s="122">
        <f>HLOOKUP($B69,Commissioned_Nominal!$AU$4:$BV$12,MATCH(F$11,Commissioned_Nominal!$AU$4:$AU$12,0),FALSE)+HLOOKUP($B69,'Commissioned Extra_Nominal'!$AP$7:$BQ$15,MATCH(F$11,'Commissioned Extra_Nominal'!$AP$7:$AP$15,0),FALSE)</f>
        <v>0</v>
      </c>
      <c r="G69" s="122">
        <f>HLOOKUP($B69,Commissioned_Nominal!$AU$4:$BV$12,MATCH(G$11,Commissioned_Nominal!$AU$4:$AU$12,0),FALSE)+HLOOKUP($B69,'Commissioned Extra_Nominal'!$AP$7:$BQ$15,MATCH(G$11,'Commissioned Extra_Nominal'!$AP$7:$AP$15,0),FALSE)</f>
        <v>0</v>
      </c>
      <c r="H69" s="122">
        <f>HLOOKUP($B69,Commissioned_Nominal!$AU$4:$BV$12,MATCH(H$11,Commissioned_Nominal!$AU$4:$AU$12,0),FALSE)+HLOOKUP($B69,'Commissioned Extra_Nominal'!$AP$7:$BQ$15,MATCH(H$11,'Commissioned Extra_Nominal'!$AP$7:$AP$15,0),FALSE)</f>
        <v>0</v>
      </c>
      <c r="I69" s="142">
        <f>HLOOKUP($B69,Commissioned_Nominal!$AU$4:$BV$12,MATCH(I$11,Commissioned_Nominal!$AU$4:$AU$12,0),FALSE)+HLOOKUP($B69,'Commissioned Extra_Nominal'!$AP$7:$BQ$15,MATCH(I$11,'Commissioned Extra_Nominal'!$AP$7:$AP$15,0),FALSE)</f>
        <v>0</v>
      </c>
      <c r="K69" s="190">
        <f t="shared" si="52"/>
        <v>0</v>
      </c>
      <c r="L69" s="122">
        <f t="shared" si="53"/>
        <v>0</v>
      </c>
      <c r="M69" s="122">
        <f t="shared" si="54"/>
        <v>0</v>
      </c>
      <c r="N69" s="122">
        <f t="shared" si="55"/>
        <v>0</v>
      </c>
      <c r="O69" s="122">
        <f t="shared" si="56"/>
        <v>0</v>
      </c>
      <c r="P69" s="122">
        <f t="shared" si="57"/>
        <v>0</v>
      </c>
      <c r="Q69" s="142">
        <f t="shared" si="58"/>
        <v>0</v>
      </c>
      <c r="S69" s="190">
        <f t="shared" si="67"/>
        <v>0</v>
      </c>
      <c r="T69" s="122">
        <f t="shared" si="68"/>
        <v>0</v>
      </c>
      <c r="U69" s="122">
        <f t="shared" si="69"/>
        <v>0</v>
      </c>
      <c r="V69" s="122">
        <f t="shared" si="70"/>
        <v>0</v>
      </c>
      <c r="W69" s="122">
        <f t="shared" si="71"/>
        <v>0</v>
      </c>
      <c r="X69" s="122">
        <f t="shared" si="72"/>
        <v>0</v>
      </c>
      <c r="Y69" s="142">
        <f t="shared" si="73"/>
        <v>0</v>
      </c>
      <c r="Z69" s="82"/>
      <c r="AB69" s="193">
        <f t="shared" si="60"/>
        <v>0</v>
      </c>
      <c r="AC69" s="123">
        <f t="shared" si="61"/>
        <v>0</v>
      </c>
      <c r="AD69" s="123">
        <f t="shared" si="62"/>
        <v>0</v>
      </c>
      <c r="AE69" s="123">
        <f t="shared" si="63"/>
        <v>0</v>
      </c>
      <c r="AF69" s="123">
        <f t="shared" si="64"/>
        <v>0</v>
      </c>
      <c r="AG69" s="123">
        <f t="shared" si="65"/>
        <v>0</v>
      </c>
      <c r="AH69" s="194">
        <f t="shared" si="66"/>
        <v>0</v>
      </c>
    </row>
    <row r="70" spans="2:34" x14ac:dyDescent="0.2">
      <c r="B70" s="203" t="s">
        <v>388</v>
      </c>
      <c r="C70" s="190">
        <f>HLOOKUP($B70,Commissioned_Nominal!$AU$4:$BV$12,MATCH(C$11,Commissioned_Nominal!$AU$4:$AU$12,0),FALSE)+HLOOKUP($B70,'Commissioned Extra_Nominal'!$AP$7:$BQ$15,MATCH(C$11,'Commissioned Extra_Nominal'!$AP$7:$AP$15,0),FALSE)</f>
        <v>365316.37169189652</v>
      </c>
      <c r="D70" s="122">
        <f>HLOOKUP($B70,Commissioned_Nominal!$AU$4:$BV$12,MATCH(D$11,Commissioned_Nominal!$AU$4:$AU$12,0),FALSE)+HLOOKUP($B70,'Commissioned Extra_Nominal'!$AP$7:$BQ$15,MATCH(D$11,'Commissioned Extra_Nominal'!$AP$7:$AP$15,0),FALSE)</f>
        <v>757376.2756056129</v>
      </c>
      <c r="E70" s="122">
        <f>HLOOKUP($B70,Commissioned_Nominal!$AU$4:$BV$12,MATCH(E$11,Commissioned_Nominal!$AU$4:$AU$12,0),FALSE)+HLOOKUP($B70,'Commissioned Extra_Nominal'!$AP$7:$BQ$15,MATCH(E$11,'Commissioned Extra_Nominal'!$AP$7:$AP$15,0),FALSE)</f>
        <v>0</v>
      </c>
      <c r="F70" s="122">
        <f>HLOOKUP($B70,Commissioned_Nominal!$AU$4:$BV$12,MATCH(F$11,Commissioned_Nominal!$AU$4:$AU$12,0),FALSE)+HLOOKUP($B70,'Commissioned Extra_Nominal'!$AP$7:$BQ$15,MATCH(F$11,'Commissioned Extra_Nominal'!$AP$7:$AP$15,0),FALSE)</f>
        <v>292126.74308112729</v>
      </c>
      <c r="G70" s="122">
        <f>HLOOKUP($B70,Commissioned_Nominal!$AU$4:$BV$12,MATCH(G$11,Commissioned_Nominal!$AU$4:$AU$12,0),FALSE)+HLOOKUP($B70,'Commissioned Extra_Nominal'!$AP$7:$BQ$15,MATCH(G$11,'Commissioned Extra_Nominal'!$AP$7:$AP$15,0),FALSE)</f>
        <v>0</v>
      </c>
      <c r="H70" s="122">
        <f>HLOOKUP($B70,Commissioned_Nominal!$AU$4:$BV$12,MATCH(H$11,Commissioned_Nominal!$AU$4:$AU$12,0),FALSE)+HLOOKUP($B70,'Commissioned Extra_Nominal'!$AP$7:$BQ$15,MATCH(H$11,'Commissioned Extra_Nominal'!$AP$7:$AP$15,0),FALSE)</f>
        <v>0</v>
      </c>
      <c r="I70" s="142">
        <f>HLOOKUP($B70,Commissioned_Nominal!$AU$4:$BV$12,MATCH(I$11,Commissioned_Nominal!$AU$4:$AU$12,0),FALSE)+HLOOKUP($B70,'Commissioned Extra_Nominal'!$AP$7:$BQ$15,MATCH(I$11,'Commissioned Extra_Nominal'!$AP$7:$AP$15,0),FALSE)</f>
        <v>0</v>
      </c>
      <c r="K70" s="190">
        <f t="shared" si="52"/>
        <v>-1079.582778336827</v>
      </c>
      <c r="L70" s="122">
        <f t="shared" si="53"/>
        <v>-1644.3187763226358</v>
      </c>
      <c r="M70" s="122">
        <f t="shared" si="54"/>
        <v>0</v>
      </c>
      <c r="N70" s="122">
        <f t="shared" si="55"/>
        <v>-1227.0618700655293</v>
      </c>
      <c r="O70" s="122">
        <f t="shared" si="56"/>
        <v>0</v>
      </c>
      <c r="P70" s="122">
        <f t="shared" si="57"/>
        <v>0</v>
      </c>
      <c r="Q70" s="142">
        <f t="shared" si="58"/>
        <v>0</v>
      </c>
      <c r="S70" s="190">
        <f t="shared" si="67"/>
        <v>364236.78891355969</v>
      </c>
      <c r="T70" s="122">
        <f t="shared" si="68"/>
        <v>755731.95682929025</v>
      </c>
      <c r="U70" s="122">
        <f t="shared" si="69"/>
        <v>0</v>
      </c>
      <c r="V70" s="122">
        <f t="shared" si="70"/>
        <v>290899.68121106178</v>
      </c>
      <c r="W70" s="122">
        <f t="shared" si="71"/>
        <v>0</v>
      </c>
      <c r="X70" s="122">
        <f t="shared" si="72"/>
        <v>0</v>
      </c>
      <c r="Y70" s="142">
        <f t="shared" si="73"/>
        <v>0</v>
      </c>
      <c r="Z70" s="82"/>
      <c r="AB70" s="193">
        <f t="shared" si="60"/>
        <v>0.36399999999999999</v>
      </c>
      <c r="AC70" s="123">
        <f t="shared" si="61"/>
        <v>0.75600000000000001</v>
      </c>
      <c r="AD70" s="123">
        <f t="shared" si="62"/>
        <v>0</v>
      </c>
      <c r="AE70" s="123">
        <f t="shared" si="63"/>
        <v>0.29099999999999998</v>
      </c>
      <c r="AF70" s="123">
        <f t="shared" si="64"/>
        <v>0</v>
      </c>
      <c r="AG70" s="123">
        <f t="shared" si="65"/>
        <v>0</v>
      </c>
      <c r="AH70" s="194">
        <f t="shared" si="66"/>
        <v>0</v>
      </c>
    </row>
    <row r="71" spans="2:34" x14ac:dyDescent="0.2">
      <c r="B71" s="203" t="s">
        <v>1214</v>
      </c>
      <c r="C71" s="190">
        <f>HLOOKUP($B71,Commissioned_Nominal!$AU$4:$BV$12,MATCH(C$11,Commissioned_Nominal!$AU$4:$AU$12,0),FALSE)+HLOOKUP($B71,'Commissioned Extra_Nominal'!$AP$7:$BQ$15,MATCH(C$11,'Commissioned Extra_Nominal'!$AP$7:$AP$15,0),FALSE)</f>
        <v>0</v>
      </c>
      <c r="D71" s="122">
        <f>HLOOKUP($B71,Commissioned_Nominal!$AU$4:$BV$12,MATCH(D$11,Commissioned_Nominal!$AU$4:$AU$12,0),FALSE)+HLOOKUP($B71,'Commissioned Extra_Nominal'!$AP$7:$BQ$15,MATCH(D$11,'Commissioned Extra_Nominal'!$AP$7:$AP$15,0),FALSE)</f>
        <v>62446717.492252022</v>
      </c>
      <c r="E71" s="122">
        <f>HLOOKUP($B71,Commissioned_Nominal!$AU$4:$BV$12,MATCH(E$11,Commissioned_Nominal!$AU$4:$AU$12,0),FALSE)+HLOOKUP($B71,'Commissioned Extra_Nominal'!$AP$7:$BQ$15,MATCH(E$11,'Commissioned Extra_Nominal'!$AP$7:$AP$15,0),FALSE)</f>
        <v>0</v>
      </c>
      <c r="F71" s="122">
        <f>HLOOKUP($B71,Commissioned_Nominal!$AU$4:$BV$12,MATCH(F$11,Commissioned_Nominal!$AU$4:$AU$12,0),FALSE)+HLOOKUP($B71,'Commissioned Extra_Nominal'!$AP$7:$BQ$15,MATCH(F$11,'Commissioned Extra_Nominal'!$AP$7:$AP$15,0),FALSE)</f>
        <v>0</v>
      </c>
      <c r="G71" s="122">
        <f>HLOOKUP($B71,Commissioned_Nominal!$AU$4:$BV$12,MATCH(G$11,Commissioned_Nominal!$AU$4:$AU$12,0),FALSE)+HLOOKUP($B71,'Commissioned Extra_Nominal'!$AP$7:$BQ$15,MATCH(G$11,'Commissioned Extra_Nominal'!$AP$7:$AP$15,0),FALSE)</f>
        <v>28823894.772210449</v>
      </c>
      <c r="H71" s="122">
        <f>HLOOKUP($B71,Commissioned_Nominal!$AU$4:$BV$12,MATCH(H$11,Commissioned_Nominal!$AU$4:$AU$12,0),FALSE)+HLOOKUP($B71,'Commissioned Extra_Nominal'!$AP$7:$BQ$15,MATCH(H$11,'Commissioned Extra_Nominal'!$AP$7:$AP$15,0),FALSE)</f>
        <v>0</v>
      </c>
      <c r="I71" s="142">
        <f>HLOOKUP($B71,Commissioned_Nominal!$AU$4:$BV$12,MATCH(I$11,Commissioned_Nominal!$AU$4:$AU$12,0),FALSE)+HLOOKUP($B71,'Commissioned Extra_Nominal'!$AP$7:$BQ$15,MATCH(I$11,'Commissioned Extra_Nominal'!$AP$7:$AP$15,0),FALSE)</f>
        <v>0</v>
      </c>
      <c r="K71" s="190">
        <f t="shared" si="52"/>
        <v>0</v>
      </c>
      <c r="L71" s="122">
        <f t="shared" si="53"/>
        <v>-135576.34877078555</v>
      </c>
      <c r="M71" s="122">
        <f t="shared" si="54"/>
        <v>0</v>
      </c>
      <c r="N71" s="122">
        <f t="shared" si="55"/>
        <v>0</v>
      </c>
      <c r="O71" s="122">
        <f t="shared" si="56"/>
        <v>-101956.71898710697</v>
      </c>
      <c r="P71" s="122">
        <f t="shared" si="57"/>
        <v>0</v>
      </c>
      <c r="Q71" s="142">
        <f t="shared" si="58"/>
        <v>0</v>
      </c>
      <c r="S71" s="190">
        <f t="shared" si="67"/>
        <v>0</v>
      </c>
      <c r="T71" s="122">
        <f t="shared" si="68"/>
        <v>62311141.14348124</v>
      </c>
      <c r="U71" s="122">
        <f t="shared" si="69"/>
        <v>0</v>
      </c>
      <c r="V71" s="122">
        <f t="shared" si="70"/>
        <v>0</v>
      </c>
      <c r="W71" s="122">
        <f t="shared" si="71"/>
        <v>28721938.053223342</v>
      </c>
      <c r="X71" s="122">
        <f t="shared" si="72"/>
        <v>0</v>
      </c>
      <c r="Y71" s="142">
        <f t="shared" si="73"/>
        <v>0</v>
      </c>
      <c r="Z71" s="82"/>
      <c r="AB71" s="193">
        <f t="shared" si="60"/>
        <v>0</v>
      </c>
      <c r="AC71" s="123">
        <f t="shared" si="61"/>
        <v>62.311</v>
      </c>
      <c r="AD71" s="123">
        <f t="shared" si="62"/>
        <v>0</v>
      </c>
      <c r="AE71" s="123">
        <f t="shared" si="63"/>
        <v>0</v>
      </c>
      <c r="AF71" s="123">
        <f t="shared" si="64"/>
        <v>28.722000000000001</v>
      </c>
      <c r="AG71" s="123">
        <f t="shared" si="65"/>
        <v>0</v>
      </c>
      <c r="AH71" s="194">
        <f t="shared" si="66"/>
        <v>0</v>
      </c>
    </row>
    <row r="72" spans="2:34" x14ac:dyDescent="0.2">
      <c r="B72" s="203" t="s">
        <v>1213</v>
      </c>
      <c r="C72" s="190">
        <f>HLOOKUP($B72,Commissioned_Nominal!$AU$4:$BV$12,MATCH(C$11,Commissioned_Nominal!$AU$4:$AU$12,0),FALSE)+HLOOKUP($B72,'Commissioned Extra_Nominal'!$AP$7:$BQ$15,MATCH(C$11,'Commissioned Extra_Nominal'!$AP$7:$AP$15,0),FALSE)</f>
        <v>0</v>
      </c>
      <c r="D72" s="122">
        <f>HLOOKUP($B72,Commissioned_Nominal!$AU$4:$BV$12,MATCH(D$11,Commissioned_Nominal!$AU$4:$AU$12,0),FALSE)+HLOOKUP($B72,'Commissioned Extra_Nominal'!$AP$7:$BQ$15,MATCH(D$11,'Commissioned Extra_Nominal'!$AP$7:$AP$15,0),FALSE)</f>
        <v>0</v>
      </c>
      <c r="E72" s="122">
        <f>HLOOKUP($B72,Commissioned_Nominal!$AU$4:$BV$12,MATCH(E$11,Commissioned_Nominal!$AU$4:$AU$12,0),FALSE)+HLOOKUP($B72,'Commissioned Extra_Nominal'!$AP$7:$BQ$15,MATCH(E$11,'Commissioned Extra_Nominal'!$AP$7:$AP$15,0),FALSE)</f>
        <v>0</v>
      </c>
      <c r="F72" s="122">
        <f>HLOOKUP($B72,Commissioned_Nominal!$AU$4:$BV$12,MATCH(F$11,Commissioned_Nominal!$AU$4:$AU$12,0),FALSE)+HLOOKUP($B72,'Commissioned Extra_Nominal'!$AP$7:$BQ$15,MATCH(F$11,'Commissioned Extra_Nominal'!$AP$7:$AP$15,0),FALSE)</f>
        <v>0</v>
      </c>
      <c r="G72" s="122">
        <f>HLOOKUP($B72,Commissioned_Nominal!$AU$4:$BV$12,MATCH(G$11,Commissioned_Nominal!$AU$4:$AU$12,0),FALSE)+HLOOKUP($B72,'Commissioned Extra_Nominal'!$AP$7:$BQ$15,MATCH(G$11,'Commissioned Extra_Nominal'!$AP$7:$AP$15,0),FALSE)</f>
        <v>0</v>
      </c>
      <c r="H72" s="122">
        <f>HLOOKUP($B72,Commissioned_Nominal!$AU$4:$BV$12,MATCH(H$11,Commissioned_Nominal!$AU$4:$AU$12,0),FALSE)+HLOOKUP($B72,'Commissioned Extra_Nominal'!$AP$7:$BQ$15,MATCH(H$11,'Commissioned Extra_Nominal'!$AP$7:$AP$15,0),FALSE)</f>
        <v>0</v>
      </c>
      <c r="I72" s="142">
        <f>HLOOKUP($B72,Commissioned_Nominal!$AU$4:$BV$12,MATCH(I$11,Commissioned_Nominal!$AU$4:$AU$12,0),FALSE)+HLOOKUP($B72,'Commissioned Extra_Nominal'!$AP$7:$BQ$15,MATCH(I$11,'Commissioned Extra_Nominal'!$AP$7:$AP$15,0),FALSE)</f>
        <v>37361060.343058467</v>
      </c>
      <c r="K72" s="190">
        <f t="shared" si="52"/>
        <v>0</v>
      </c>
      <c r="L72" s="122">
        <f t="shared" si="53"/>
        <v>0</v>
      </c>
      <c r="M72" s="122">
        <f t="shared" si="54"/>
        <v>0</v>
      </c>
      <c r="N72" s="122">
        <f t="shared" si="55"/>
        <v>0</v>
      </c>
      <c r="O72" s="122">
        <f t="shared" si="56"/>
        <v>0</v>
      </c>
      <c r="P72" s="122">
        <f t="shared" si="57"/>
        <v>0</v>
      </c>
      <c r="Q72" s="142">
        <f t="shared" si="58"/>
        <v>-166183.05831956596</v>
      </c>
      <c r="S72" s="190">
        <f t="shared" si="67"/>
        <v>0</v>
      </c>
      <c r="T72" s="122">
        <f t="shared" si="68"/>
        <v>0</v>
      </c>
      <c r="U72" s="122">
        <f t="shared" si="69"/>
        <v>0</v>
      </c>
      <c r="V72" s="122">
        <f t="shared" si="70"/>
        <v>0</v>
      </c>
      <c r="W72" s="122">
        <f t="shared" si="71"/>
        <v>0</v>
      </c>
      <c r="X72" s="122">
        <f t="shared" si="72"/>
        <v>0</v>
      </c>
      <c r="Y72" s="142">
        <f t="shared" si="73"/>
        <v>37194877.284738898</v>
      </c>
      <c r="Z72" s="82"/>
      <c r="AB72" s="193">
        <f t="shared" si="60"/>
        <v>0</v>
      </c>
      <c r="AC72" s="123">
        <f t="shared" si="61"/>
        <v>0</v>
      </c>
      <c r="AD72" s="123">
        <f t="shared" si="62"/>
        <v>0</v>
      </c>
      <c r="AE72" s="123">
        <f t="shared" si="63"/>
        <v>0</v>
      </c>
      <c r="AF72" s="123">
        <f t="shared" si="64"/>
        <v>0</v>
      </c>
      <c r="AG72" s="123">
        <f t="shared" si="65"/>
        <v>0</v>
      </c>
      <c r="AH72" s="194">
        <f t="shared" si="66"/>
        <v>37.195</v>
      </c>
    </row>
    <row r="73" spans="2:34" x14ac:dyDescent="0.2">
      <c r="B73" s="141" t="s">
        <v>1579</v>
      </c>
      <c r="C73" s="190">
        <f>HLOOKUP($B73,Commissioned_Nominal!$AU$4:$BV$12,MATCH(C$11,Commissioned_Nominal!$AU$4:$AU$12,0),FALSE)+HLOOKUP($B73,'Commissioned Extra_Nominal'!$AP$7:$BQ$15,MATCH(C$11,'Commissioned Extra_Nominal'!$AP$7:$AP$15,0),FALSE)</f>
        <v>0</v>
      </c>
      <c r="D73" s="122">
        <f>HLOOKUP($B73,Commissioned_Nominal!$AU$4:$BV$12,MATCH(D$11,Commissioned_Nominal!$AU$4:$AU$12,0),FALSE)+HLOOKUP($B73,'Commissioned Extra_Nominal'!$AP$7:$BQ$15,MATCH(D$11,'Commissioned Extra_Nominal'!$AP$7:$AP$15,0),FALSE)</f>
        <v>0</v>
      </c>
      <c r="E73" s="122">
        <f>HLOOKUP($B73,Commissioned_Nominal!$AU$4:$BV$12,MATCH(E$11,Commissioned_Nominal!$AU$4:$AU$12,0),FALSE)+HLOOKUP($B73,'Commissioned Extra_Nominal'!$AP$7:$BQ$15,MATCH(E$11,'Commissioned Extra_Nominal'!$AP$7:$AP$15,0),FALSE)</f>
        <v>2458083.5444715424</v>
      </c>
      <c r="F73" s="122">
        <f>HLOOKUP($B73,Commissioned_Nominal!$AU$4:$BV$12,MATCH(F$11,Commissioned_Nominal!$AU$4:$AU$12,0),FALSE)+HLOOKUP($B73,'Commissioned Extra_Nominal'!$AP$7:$BQ$15,MATCH(F$11,'Commissioned Extra_Nominal'!$AP$7:$AP$15,0),FALSE)</f>
        <v>0</v>
      </c>
      <c r="G73" s="122">
        <f>HLOOKUP($B73,Commissioned_Nominal!$AU$4:$BV$12,MATCH(G$11,Commissioned_Nominal!$AU$4:$AU$12,0),FALSE)+HLOOKUP($B73,'Commissioned Extra_Nominal'!$AP$7:$BQ$15,MATCH(G$11,'Commissioned Extra_Nominal'!$AP$7:$AP$15,0),FALSE)</f>
        <v>0</v>
      </c>
      <c r="H73" s="122">
        <f>HLOOKUP($B73,Commissioned_Nominal!$AU$4:$BV$12,MATCH(H$11,Commissioned_Nominal!$AU$4:$AU$12,0),FALSE)+HLOOKUP($B73,'Commissioned Extra_Nominal'!$AP$7:$BQ$15,MATCH(H$11,'Commissioned Extra_Nominal'!$AP$7:$AP$15,0),FALSE)</f>
        <v>0</v>
      </c>
      <c r="I73" s="142">
        <f>HLOOKUP($B73,Commissioned_Nominal!$AU$4:$BV$12,MATCH(I$11,Commissioned_Nominal!$AU$4:$AU$12,0),FALSE)+HLOOKUP($B73,'Commissioned Extra_Nominal'!$AP$7:$BQ$15,MATCH(I$11,'Commissioned Extra_Nominal'!$AP$7:$AP$15,0),FALSE)</f>
        <v>0</v>
      </c>
      <c r="K73" s="190">
        <f t="shared" si="52"/>
        <v>0</v>
      </c>
      <c r="L73" s="122">
        <f t="shared" si="53"/>
        <v>0</v>
      </c>
      <c r="M73" s="122">
        <f t="shared" si="54"/>
        <v>-3184.4765780049729</v>
      </c>
      <c r="N73" s="122">
        <f t="shared" si="55"/>
        <v>0</v>
      </c>
      <c r="O73" s="122">
        <f t="shared" si="56"/>
        <v>0</v>
      </c>
      <c r="P73" s="122">
        <f t="shared" si="57"/>
        <v>0</v>
      </c>
      <c r="Q73" s="142">
        <f t="shared" si="58"/>
        <v>0</v>
      </c>
      <c r="S73" s="190">
        <f t="shared" si="67"/>
        <v>0</v>
      </c>
      <c r="T73" s="122">
        <f t="shared" si="68"/>
        <v>0</v>
      </c>
      <c r="U73" s="122">
        <f t="shared" si="69"/>
        <v>2454899.0678935372</v>
      </c>
      <c r="V73" s="122">
        <f t="shared" si="70"/>
        <v>0</v>
      </c>
      <c r="W73" s="122">
        <f t="shared" si="71"/>
        <v>0</v>
      </c>
      <c r="X73" s="122">
        <f t="shared" si="72"/>
        <v>0</v>
      </c>
      <c r="Y73" s="142">
        <f t="shared" si="73"/>
        <v>0</v>
      </c>
      <c r="Z73" s="82"/>
      <c r="AB73" s="193">
        <f t="shared" si="60"/>
        <v>0</v>
      </c>
      <c r="AC73" s="123">
        <f t="shared" si="61"/>
        <v>0</v>
      </c>
      <c r="AD73" s="123">
        <f t="shared" si="62"/>
        <v>2.4550000000000001</v>
      </c>
      <c r="AE73" s="123">
        <f t="shared" si="63"/>
        <v>0</v>
      </c>
      <c r="AF73" s="123">
        <f t="shared" si="64"/>
        <v>0</v>
      </c>
      <c r="AG73" s="123">
        <f t="shared" si="65"/>
        <v>0</v>
      </c>
      <c r="AH73" s="194">
        <f t="shared" si="66"/>
        <v>0</v>
      </c>
    </row>
    <row r="74" spans="2:34" x14ac:dyDescent="0.2">
      <c r="B74" s="141" t="s">
        <v>1580</v>
      </c>
      <c r="C74" s="190">
        <f>HLOOKUP($B74,Commissioned_Nominal!$AU$4:$BV$12,MATCH(C$11,Commissioned_Nominal!$AU$4:$AU$12,0),FALSE)+HLOOKUP($B74,'Commissioned Extra_Nominal'!$AP$7:$BQ$15,MATCH(C$11,'Commissioned Extra_Nominal'!$AP$7:$AP$15,0),FALSE)</f>
        <v>0</v>
      </c>
      <c r="D74" s="122">
        <f>HLOOKUP($B74,Commissioned_Nominal!$AU$4:$BV$12,MATCH(D$11,Commissioned_Nominal!$AU$4:$AU$12,0),FALSE)+HLOOKUP($B74,'Commissioned Extra_Nominal'!$AP$7:$BQ$15,MATCH(D$11,'Commissioned Extra_Nominal'!$AP$7:$AP$15,0),FALSE)</f>
        <v>0</v>
      </c>
      <c r="E74" s="122">
        <f>HLOOKUP($B74,Commissioned_Nominal!$AU$4:$BV$12,MATCH(E$11,Commissioned_Nominal!$AU$4:$AU$12,0),FALSE)+HLOOKUP($B74,'Commissioned Extra_Nominal'!$AP$7:$BQ$15,MATCH(E$11,'Commissioned Extra_Nominal'!$AP$7:$AP$15,0),FALSE)</f>
        <v>0</v>
      </c>
      <c r="F74" s="122">
        <f>HLOOKUP($B74,Commissioned_Nominal!$AU$4:$BV$12,MATCH(F$11,Commissioned_Nominal!$AU$4:$AU$12,0),FALSE)+HLOOKUP($B74,'Commissioned Extra_Nominal'!$AP$7:$BQ$15,MATCH(F$11,'Commissioned Extra_Nominal'!$AP$7:$AP$15,0),FALSE)</f>
        <v>0</v>
      </c>
      <c r="G74" s="122">
        <f>HLOOKUP($B74,Commissioned_Nominal!$AU$4:$BV$12,MATCH(G$11,Commissioned_Nominal!$AU$4:$AU$12,0),FALSE)+HLOOKUP($B74,'Commissioned Extra_Nominal'!$AP$7:$BQ$15,MATCH(G$11,'Commissioned Extra_Nominal'!$AP$7:$AP$15,0),FALSE)</f>
        <v>0</v>
      </c>
      <c r="H74" s="122">
        <f>HLOOKUP($B74,Commissioned_Nominal!$AU$4:$BV$12,MATCH(H$11,Commissioned_Nominal!$AU$4:$AU$12,0),FALSE)+HLOOKUP($B74,'Commissioned Extra_Nominal'!$AP$7:$BQ$15,MATCH(H$11,'Commissioned Extra_Nominal'!$AP$7:$AP$15,0),FALSE)</f>
        <v>0</v>
      </c>
      <c r="I74" s="142">
        <f>HLOOKUP($B74,Commissioned_Nominal!$AU$4:$BV$12,MATCH(I$11,Commissioned_Nominal!$AU$4:$AU$12,0),FALSE)+HLOOKUP($B74,'Commissioned Extra_Nominal'!$AP$7:$BQ$15,MATCH(I$11,'Commissioned Extra_Nominal'!$AP$7:$AP$15,0),FALSE)</f>
        <v>0</v>
      </c>
      <c r="K74" s="190">
        <f t="shared" ref="K74:K75" si="74">K$49/C$83*C74</f>
        <v>0</v>
      </c>
      <c r="L74" s="122">
        <f t="shared" ref="L74:L75" si="75">L$49/D$83*D74</f>
        <v>0</v>
      </c>
      <c r="M74" s="122">
        <f t="shared" ref="M74:M75" si="76">M$49/E$83*E74</f>
        <v>0</v>
      </c>
      <c r="N74" s="122">
        <f t="shared" ref="N74:N75" si="77">N$49/F$83*F74</f>
        <v>0</v>
      </c>
      <c r="O74" s="122">
        <f t="shared" ref="O74:O75" si="78">O$49/G$83*G74</f>
        <v>0</v>
      </c>
      <c r="P74" s="122">
        <f t="shared" ref="P74:P75" si="79">P$49/H$83*H74</f>
        <v>0</v>
      </c>
      <c r="Q74" s="142">
        <f t="shared" ref="Q74:Q75" si="80">Q$49/I$83*I74</f>
        <v>0</v>
      </c>
      <c r="S74" s="190">
        <f t="shared" ref="S74:S75" si="81">C74+K74</f>
        <v>0</v>
      </c>
      <c r="T74" s="122">
        <f t="shared" ref="T74:T75" si="82">D74+L74</f>
        <v>0</v>
      </c>
      <c r="U74" s="122">
        <f t="shared" ref="U74:U75" si="83">E74+M74</f>
        <v>0</v>
      </c>
      <c r="V74" s="122">
        <f t="shared" ref="V74:V75" si="84">F74+N74</f>
        <v>0</v>
      </c>
      <c r="W74" s="122">
        <f t="shared" ref="W74:W75" si="85">G74+O74</f>
        <v>0</v>
      </c>
      <c r="X74" s="122">
        <f t="shared" ref="X74:X75" si="86">H74+P74</f>
        <v>0</v>
      </c>
      <c r="Y74" s="142">
        <f t="shared" ref="Y74:Y75" si="87">I74+Q74</f>
        <v>0</v>
      </c>
      <c r="Z74" s="82"/>
      <c r="AB74" s="193">
        <f t="shared" ref="AB74:AB75" si="88">ROUND(S74/1000000,$AD$6)</f>
        <v>0</v>
      </c>
      <c r="AC74" s="123">
        <f t="shared" ref="AC74:AC75" si="89">ROUND(T74/1000000,$AD$6)</f>
        <v>0</v>
      </c>
      <c r="AD74" s="123">
        <f t="shared" ref="AD74:AD75" si="90">ROUND(U74/1000000,$AD$6)</f>
        <v>0</v>
      </c>
      <c r="AE74" s="123">
        <f t="shared" ref="AE74:AE75" si="91">ROUND(V74/1000000,$AD$6)</f>
        <v>0</v>
      </c>
      <c r="AF74" s="123">
        <f t="shared" ref="AF74:AF75" si="92">ROUND(W74/1000000,$AD$6)</f>
        <v>0</v>
      </c>
      <c r="AG74" s="123">
        <f t="shared" ref="AG74:AG75" si="93">ROUND(X74/1000000,$AD$6)</f>
        <v>0</v>
      </c>
      <c r="AH74" s="194">
        <f t="shared" ref="AH74:AH75" si="94">ROUND(Y74/1000000,$AD$6)</f>
        <v>0</v>
      </c>
    </row>
    <row r="75" spans="2:34" x14ac:dyDescent="0.2">
      <c r="B75" s="141" t="s">
        <v>1581</v>
      </c>
      <c r="C75" s="190">
        <f>HLOOKUP($B75,Commissioned_Nominal!$AU$4:$BV$12,MATCH(C$11,Commissioned_Nominal!$AU$4:$AU$12,0),FALSE)+HLOOKUP($B75,'Commissioned Extra_Nominal'!$AP$7:$BQ$15,MATCH(C$11,'Commissioned Extra_Nominal'!$AP$7:$AP$15,0),FALSE)</f>
        <v>0</v>
      </c>
      <c r="D75" s="122">
        <f>HLOOKUP($B75,Commissioned_Nominal!$AU$4:$BV$12,MATCH(D$11,Commissioned_Nominal!$AU$4:$AU$12,0),FALSE)+HLOOKUP($B75,'Commissioned Extra_Nominal'!$AP$7:$BQ$15,MATCH(D$11,'Commissioned Extra_Nominal'!$AP$7:$AP$15,0),FALSE)</f>
        <v>0</v>
      </c>
      <c r="E75" s="122">
        <f>HLOOKUP($B75,Commissioned_Nominal!$AU$4:$BV$12,MATCH(E$11,Commissioned_Nominal!$AU$4:$AU$12,0),FALSE)+HLOOKUP($B75,'Commissioned Extra_Nominal'!$AP$7:$BQ$15,MATCH(E$11,'Commissioned Extra_Nominal'!$AP$7:$AP$15,0),FALSE)</f>
        <v>0</v>
      </c>
      <c r="F75" s="122">
        <f>HLOOKUP($B75,Commissioned_Nominal!$AU$4:$BV$12,MATCH(F$11,Commissioned_Nominal!$AU$4:$AU$12,0),FALSE)+HLOOKUP($B75,'Commissioned Extra_Nominal'!$AP$7:$BQ$15,MATCH(F$11,'Commissioned Extra_Nominal'!$AP$7:$AP$15,0),FALSE)</f>
        <v>0</v>
      </c>
      <c r="G75" s="122">
        <f>HLOOKUP($B75,Commissioned_Nominal!$AU$4:$BV$12,MATCH(G$11,Commissioned_Nominal!$AU$4:$AU$12,0),FALSE)+HLOOKUP($B75,'Commissioned Extra_Nominal'!$AP$7:$BQ$15,MATCH(G$11,'Commissioned Extra_Nominal'!$AP$7:$AP$15,0),FALSE)</f>
        <v>0</v>
      </c>
      <c r="H75" s="122">
        <f>HLOOKUP($B75,Commissioned_Nominal!$AU$4:$BV$12,MATCH(H$11,Commissioned_Nominal!$AU$4:$AU$12,0),FALSE)+HLOOKUP($B75,'Commissioned Extra_Nominal'!$AP$7:$BQ$15,MATCH(H$11,'Commissioned Extra_Nominal'!$AP$7:$AP$15,0),FALSE)</f>
        <v>502771.95579220343</v>
      </c>
      <c r="I75" s="142">
        <f>HLOOKUP($B75,Commissioned_Nominal!$AU$4:$BV$12,MATCH(I$11,Commissioned_Nominal!$AU$4:$AU$12,0),FALSE)+HLOOKUP($B75,'Commissioned Extra_Nominal'!$AP$7:$BQ$15,MATCH(I$11,'Commissioned Extra_Nominal'!$AP$7:$AP$15,0),FALSE)</f>
        <v>0</v>
      </c>
      <c r="K75" s="190">
        <f t="shared" si="74"/>
        <v>0</v>
      </c>
      <c r="L75" s="122">
        <f t="shared" si="75"/>
        <v>0</v>
      </c>
      <c r="M75" s="122">
        <f t="shared" si="76"/>
        <v>0</v>
      </c>
      <c r="N75" s="122">
        <f t="shared" si="77"/>
        <v>0</v>
      </c>
      <c r="O75" s="122">
        <f t="shared" si="78"/>
        <v>0</v>
      </c>
      <c r="P75" s="122">
        <f t="shared" si="79"/>
        <v>-2072.8707439545651</v>
      </c>
      <c r="Q75" s="142">
        <f t="shared" si="80"/>
        <v>0</v>
      </c>
      <c r="S75" s="190">
        <f t="shared" si="81"/>
        <v>0</v>
      </c>
      <c r="T75" s="122">
        <f t="shared" si="82"/>
        <v>0</v>
      </c>
      <c r="U75" s="122">
        <f t="shared" si="83"/>
        <v>0</v>
      </c>
      <c r="V75" s="122">
        <f t="shared" si="84"/>
        <v>0</v>
      </c>
      <c r="W75" s="122">
        <f t="shared" si="85"/>
        <v>0</v>
      </c>
      <c r="X75" s="122">
        <f t="shared" si="86"/>
        <v>500699.08504824887</v>
      </c>
      <c r="Y75" s="142">
        <f t="shared" si="87"/>
        <v>0</v>
      </c>
      <c r="Z75" s="82"/>
      <c r="AB75" s="193">
        <f t="shared" si="88"/>
        <v>0</v>
      </c>
      <c r="AC75" s="123">
        <f t="shared" si="89"/>
        <v>0</v>
      </c>
      <c r="AD75" s="123">
        <f t="shared" si="90"/>
        <v>0</v>
      </c>
      <c r="AE75" s="123">
        <f t="shared" si="91"/>
        <v>0</v>
      </c>
      <c r="AF75" s="123">
        <f t="shared" si="92"/>
        <v>0</v>
      </c>
      <c r="AG75" s="123">
        <f t="shared" si="93"/>
        <v>0.501</v>
      </c>
      <c r="AH75" s="194">
        <f t="shared" si="94"/>
        <v>0</v>
      </c>
    </row>
    <row r="76" spans="2:34" x14ac:dyDescent="0.2">
      <c r="B76" s="203" t="s">
        <v>1218</v>
      </c>
      <c r="C76" s="190">
        <f>HLOOKUP($B76,Commissioned_Nominal!$AU$4:$BV$12,MATCH(C$11,Commissioned_Nominal!$AU$4:$AU$12,0),FALSE)+HLOOKUP($B76,'Commissioned Extra_Nominal'!$AP$7:$BQ$15,MATCH(C$11,'Commissioned Extra_Nominal'!$AP$7:$AP$15,0),FALSE)</f>
        <v>116599591.46367306</v>
      </c>
      <c r="D76" s="122">
        <f>HLOOKUP($B76,Commissioned_Nominal!$AU$4:$BV$12,MATCH(D$11,Commissioned_Nominal!$AU$4:$AU$12,0),FALSE)+HLOOKUP($B76,'Commissioned Extra_Nominal'!$AP$7:$BQ$15,MATCH(D$11,'Commissioned Extra_Nominal'!$AP$7:$AP$15,0),FALSE)</f>
        <v>0</v>
      </c>
      <c r="E76" s="122">
        <f>HLOOKUP($B76,Commissioned_Nominal!$AU$4:$BV$12,MATCH(E$11,Commissioned_Nominal!$AU$4:$AU$12,0),FALSE)+HLOOKUP($B76,'Commissioned Extra_Nominal'!$AP$7:$BQ$15,MATCH(E$11,'Commissioned Extra_Nominal'!$AP$7:$AP$15,0),FALSE)</f>
        <v>0</v>
      </c>
      <c r="F76" s="122">
        <f>HLOOKUP($B76,Commissioned_Nominal!$AU$4:$BV$12,MATCH(F$11,Commissioned_Nominal!$AU$4:$AU$12,0),FALSE)+HLOOKUP($B76,'Commissioned Extra_Nominal'!$AP$7:$BQ$15,MATCH(F$11,'Commissioned Extra_Nominal'!$AP$7:$AP$15,0),FALSE)</f>
        <v>0</v>
      </c>
      <c r="G76" s="122">
        <f>HLOOKUP($B76,Commissioned_Nominal!$AU$4:$BV$12,MATCH(G$11,Commissioned_Nominal!$AU$4:$AU$12,0),FALSE)+HLOOKUP($B76,'Commissioned Extra_Nominal'!$AP$7:$BQ$15,MATCH(G$11,'Commissioned Extra_Nominal'!$AP$7:$AP$15,0),FALSE)</f>
        <v>0</v>
      </c>
      <c r="H76" s="122">
        <f>HLOOKUP($B76,Commissioned_Nominal!$AU$4:$BV$12,MATCH(H$11,Commissioned_Nominal!$AU$4:$AU$12,0),FALSE)+HLOOKUP($B76,'Commissioned Extra_Nominal'!$AP$7:$BQ$15,MATCH(H$11,'Commissioned Extra_Nominal'!$AP$7:$AP$15,0),FALSE)</f>
        <v>0</v>
      </c>
      <c r="I76" s="142">
        <f>HLOOKUP($B76,Commissioned_Nominal!$AU$4:$BV$12,MATCH(I$11,Commissioned_Nominal!$AU$4:$AU$12,0),FALSE)+HLOOKUP($B76,'Commissioned Extra_Nominal'!$AP$7:$BQ$15,MATCH(I$11,'Commissioned Extra_Nominal'!$AP$7:$AP$15,0),FALSE)</f>
        <v>0</v>
      </c>
      <c r="K76" s="190">
        <f t="shared" ref="K76:Q77" si="95">K$49/C$83*C76</f>
        <v>-344575.06057641428</v>
      </c>
      <c r="L76" s="122">
        <f t="shared" si="95"/>
        <v>0</v>
      </c>
      <c r="M76" s="122">
        <f t="shared" si="95"/>
        <v>0</v>
      </c>
      <c r="N76" s="122">
        <f t="shared" si="95"/>
        <v>0</v>
      </c>
      <c r="O76" s="122">
        <f t="shared" si="95"/>
        <v>0</v>
      </c>
      <c r="P76" s="122">
        <f t="shared" si="95"/>
        <v>0</v>
      </c>
      <c r="Q76" s="142">
        <f t="shared" si="95"/>
        <v>0</v>
      </c>
      <c r="S76" s="190">
        <f t="shared" si="67"/>
        <v>116255016.40309665</v>
      </c>
      <c r="T76" s="122">
        <f t="shared" si="68"/>
        <v>0</v>
      </c>
      <c r="U76" s="122">
        <f t="shared" si="69"/>
        <v>0</v>
      </c>
      <c r="V76" s="122">
        <f t="shared" si="70"/>
        <v>0</v>
      </c>
      <c r="W76" s="122">
        <f t="shared" si="71"/>
        <v>0</v>
      </c>
      <c r="X76" s="122">
        <f t="shared" si="72"/>
        <v>0</v>
      </c>
      <c r="Y76" s="142">
        <f t="shared" si="73"/>
        <v>0</v>
      </c>
      <c r="Z76" s="82"/>
      <c r="AB76" s="193">
        <f t="shared" si="60"/>
        <v>116.255</v>
      </c>
      <c r="AC76" s="123">
        <f t="shared" si="61"/>
        <v>0</v>
      </c>
      <c r="AD76" s="123">
        <f t="shared" si="62"/>
        <v>0</v>
      </c>
      <c r="AE76" s="123">
        <f t="shared" si="63"/>
        <v>0</v>
      </c>
      <c r="AF76" s="123">
        <f t="shared" si="64"/>
        <v>0</v>
      </c>
      <c r="AG76" s="123">
        <f t="shared" si="65"/>
        <v>0</v>
      </c>
      <c r="AH76" s="194">
        <f t="shared" si="66"/>
        <v>0</v>
      </c>
    </row>
    <row r="77" spans="2:34" x14ac:dyDescent="0.2">
      <c r="B77" s="203" t="s">
        <v>1212</v>
      </c>
      <c r="C77" s="190">
        <f>HLOOKUP($B77,Commissioned_Nominal!$AU$4:$BV$12,MATCH(C$11,Commissioned_Nominal!$AU$4:$AU$12,0),FALSE)+HLOOKUP($B77,'Commissioned Extra_Nominal'!$AP$7:$BQ$15,MATCH(C$11,'Commissioned Extra_Nominal'!$AP$7:$AP$15,0),FALSE)</f>
        <v>4212470.8091158736</v>
      </c>
      <c r="D77" s="122">
        <f>HLOOKUP($B77,Commissioned_Nominal!$AU$4:$BV$12,MATCH(D$11,Commissioned_Nominal!$AU$4:$AU$12,0),FALSE)+HLOOKUP($B77,'Commissioned Extra_Nominal'!$AP$7:$BQ$15,MATCH(D$11,'Commissioned Extra_Nominal'!$AP$7:$AP$15,0),FALSE)</f>
        <v>1779693.3276035888</v>
      </c>
      <c r="E77" s="122">
        <f>HLOOKUP($B77,Commissioned_Nominal!$AU$4:$BV$12,MATCH(E$11,Commissioned_Nominal!$AU$4:$AU$12,0),FALSE)+HLOOKUP($B77,'Commissioned Extra_Nominal'!$AP$7:$BQ$15,MATCH(E$11,'Commissioned Extra_Nominal'!$AP$7:$AP$15,0),FALSE)</f>
        <v>6509515.1976600429</v>
      </c>
      <c r="F77" s="122">
        <f>HLOOKUP($B77,Commissioned_Nominal!$AU$4:$BV$12,MATCH(F$11,Commissioned_Nominal!$AU$4:$AU$12,0),FALSE)+HLOOKUP($B77,'Commissioned Extra_Nominal'!$AP$7:$BQ$15,MATCH(F$11,'Commissioned Extra_Nominal'!$AP$7:$AP$15,0),FALSE)</f>
        <v>575854.08735925436</v>
      </c>
      <c r="G77" s="122">
        <f>HLOOKUP($B77,Commissioned_Nominal!$AU$4:$BV$12,MATCH(G$11,Commissioned_Nominal!$AU$4:$AU$12,0),FALSE)+HLOOKUP($B77,'Commissioned Extra_Nominal'!$AP$7:$BQ$15,MATCH(G$11,'Commissioned Extra_Nominal'!$AP$7:$AP$15,0),FALSE)</f>
        <v>9313350.4740011673</v>
      </c>
      <c r="H77" s="122">
        <f>HLOOKUP($B77,Commissioned_Nominal!$AU$4:$BV$12,MATCH(H$11,Commissioned_Nominal!$AU$4:$AU$12,0),FALSE)+HLOOKUP($B77,'Commissioned Extra_Nominal'!$AP$7:$BQ$15,MATCH(H$11,'Commissioned Extra_Nominal'!$AP$7:$AP$15,0),FALSE)</f>
        <v>6914011.079993167</v>
      </c>
      <c r="I77" s="142">
        <f>HLOOKUP($B77,Commissioned_Nominal!$AU$4:$BV$12,MATCH(I$11,Commissioned_Nominal!$AU$4:$AU$12,0),FALSE)+HLOOKUP($B77,'Commissioned Extra_Nominal'!$AP$7:$BQ$15,MATCH(I$11,'Commissioned Extra_Nominal'!$AP$7:$AP$15,0),FALSE)</f>
        <v>11845164.55157643</v>
      </c>
      <c r="K77" s="190">
        <f t="shared" si="95"/>
        <v>-12448.691852232621</v>
      </c>
      <c r="L77" s="122">
        <f t="shared" si="95"/>
        <v>-3863.8431766755562</v>
      </c>
      <c r="M77" s="122">
        <f t="shared" si="95"/>
        <v>-8433.1546532412031</v>
      </c>
      <c r="N77" s="122">
        <f t="shared" si="95"/>
        <v>-2418.8425402863277</v>
      </c>
      <c r="O77" s="122">
        <f t="shared" si="95"/>
        <v>-32943.454193486032</v>
      </c>
      <c r="P77" s="122">
        <f t="shared" si="95"/>
        <v>-28505.669669886927</v>
      </c>
      <c r="Q77" s="142">
        <f t="shared" si="95"/>
        <v>-52687.628600594951</v>
      </c>
      <c r="S77" s="190">
        <f t="shared" si="67"/>
        <v>4200022.1172636412</v>
      </c>
      <c r="T77" s="122">
        <f t="shared" si="68"/>
        <v>1775829.4844269133</v>
      </c>
      <c r="U77" s="122">
        <f t="shared" si="69"/>
        <v>6501082.043006802</v>
      </c>
      <c r="V77" s="122">
        <f t="shared" si="70"/>
        <v>573435.244818968</v>
      </c>
      <c r="W77" s="122">
        <f t="shared" si="71"/>
        <v>9280407.0198076814</v>
      </c>
      <c r="X77" s="122">
        <f t="shared" si="72"/>
        <v>6885505.4103232799</v>
      </c>
      <c r="Y77" s="142">
        <f t="shared" si="73"/>
        <v>11792476.922975834</v>
      </c>
      <c r="Z77" s="82"/>
      <c r="AB77" s="193">
        <f t="shared" si="60"/>
        <v>4.2</v>
      </c>
      <c r="AC77" s="123">
        <f t="shared" si="61"/>
        <v>1.776</v>
      </c>
      <c r="AD77" s="123">
        <f t="shared" si="62"/>
        <v>6.5010000000000003</v>
      </c>
      <c r="AE77" s="123">
        <f t="shared" si="63"/>
        <v>0.57299999999999995</v>
      </c>
      <c r="AF77" s="123">
        <f t="shared" si="64"/>
        <v>9.2799999999999994</v>
      </c>
      <c r="AG77" s="123">
        <f t="shared" si="65"/>
        <v>6.8860000000000001</v>
      </c>
      <c r="AH77" s="194">
        <f t="shared" si="66"/>
        <v>11.792</v>
      </c>
    </row>
    <row r="78" spans="2:34" x14ac:dyDescent="0.2">
      <c r="B78" s="203" t="s">
        <v>651</v>
      </c>
      <c r="C78" s="191"/>
      <c r="D78" s="143"/>
      <c r="E78" s="143"/>
      <c r="F78" s="143"/>
      <c r="G78" s="143"/>
      <c r="H78" s="143"/>
      <c r="I78" s="144"/>
      <c r="K78" s="191"/>
      <c r="L78" s="143"/>
      <c r="M78" s="143"/>
      <c r="N78" s="143"/>
      <c r="O78" s="143"/>
      <c r="P78" s="143"/>
      <c r="Q78" s="144"/>
      <c r="S78" s="191"/>
      <c r="T78" s="143"/>
      <c r="U78" s="143"/>
      <c r="V78" s="143"/>
      <c r="W78" s="143"/>
      <c r="X78" s="143"/>
      <c r="Y78" s="144"/>
      <c r="Z78" s="82"/>
      <c r="AB78" s="191"/>
      <c r="AC78" s="143"/>
      <c r="AD78" s="143"/>
      <c r="AE78" s="143"/>
      <c r="AF78" s="143"/>
      <c r="AG78" s="143"/>
      <c r="AH78" s="144"/>
    </row>
    <row r="79" spans="2:34" x14ac:dyDescent="0.2">
      <c r="B79" s="203" t="s">
        <v>652</v>
      </c>
      <c r="C79" s="191"/>
      <c r="D79" s="143"/>
      <c r="E79" s="143"/>
      <c r="F79" s="143"/>
      <c r="G79" s="143"/>
      <c r="H79" s="143"/>
      <c r="I79" s="144"/>
      <c r="K79" s="191"/>
      <c r="L79" s="143"/>
      <c r="M79" s="143"/>
      <c r="N79" s="143"/>
      <c r="O79" s="143"/>
      <c r="P79" s="143"/>
      <c r="Q79" s="144"/>
      <c r="S79" s="191"/>
      <c r="T79" s="143"/>
      <c r="U79" s="143"/>
      <c r="V79" s="143"/>
      <c r="W79" s="143"/>
      <c r="X79" s="143"/>
      <c r="Y79" s="144"/>
      <c r="Z79" s="82"/>
      <c r="AB79" s="191"/>
      <c r="AC79" s="143"/>
      <c r="AD79" s="143"/>
      <c r="AE79" s="143"/>
      <c r="AF79" s="143"/>
      <c r="AG79" s="143"/>
      <c r="AH79" s="144"/>
    </row>
    <row r="80" spans="2:34" x14ac:dyDescent="0.2">
      <c r="B80" s="203" t="s">
        <v>394</v>
      </c>
      <c r="C80" s="191"/>
      <c r="D80" s="143"/>
      <c r="E80" s="143"/>
      <c r="F80" s="143"/>
      <c r="G80" s="143"/>
      <c r="H80" s="143"/>
      <c r="I80" s="144"/>
      <c r="K80" s="191"/>
      <c r="L80" s="143"/>
      <c r="M80" s="143"/>
      <c r="N80" s="143"/>
      <c r="O80" s="143"/>
      <c r="P80" s="143"/>
      <c r="Q80" s="144"/>
      <c r="S80" s="191"/>
      <c r="T80" s="143"/>
      <c r="U80" s="143"/>
      <c r="V80" s="143"/>
      <c r="W80" s="143"/>
      <c r="X80" s="143"/>
      <c r="Y80" s="144"/>
      <c r="Z80" s="82"/>
      <c r="AB80" s="191"/>
      <c r="AC80" s="143"/>
      <c r="AD80" s="143"/>
      <c r="AE80" s="143"/>
      <c r="AF80" s="143"/>
      <c r="AG80" s="143"/>
      <c r="AH80" s="144"/>
    </row>
    <row r="81" spans="2:35" x14ac:dyDescent="0.2">
      <c r="B81" s="204" t="s">
        <v>395</v>
      </c>
      <c r="C81" s="192"/>
      <c r="D81" s="146"/>
      <c r="E81" s="147"/>
      <c r="F81" s="147"/>
      <c r="G81" s="147"/>
      <c r="H81" s="147"/>
      <c r="I81" s="148"/>
      <c r="K81" s="192"/>
      <c r="L81" s="146"/>
      <c r="M81" s="147"/>
      <c r="N81" s="147"/>
      <c r="O81" s="147"/>
      <c r="P81" s="147"/>
      <c r="Q81" s="148"/>
      <c r="S81" s="192"/>
      <c r="T81" s="146"/>
      <c r="U81" s="147"/>
      <c r="V81" s="147"/>
      <c r="W81" s="147"/>
      <c r="X81" s="147"/>
      <c r="Y81" s="148"/>
      <c r="AB81" s="192"/>
      <c r="AC81" s="146"/>
      <c r="AD81" s="147"/>
      <c r="AE81" s="147"/>
      <c r="AF81" s="147"/>
      <c r="AG81" s="147"/>
      <c r="AH81" s="148"/>
    </row>
    <row r="83" spans="2:35" ht="13.5" thickBot="1" x14ac:dyDescent="0.25">
      <c r="B83" s="149" t="s">
        <v>353</v>
      </c>
      <c r="C83" s="129">
        <f t="shared" ref="C83:I83" si="96">SUM(C52:C82)</f>
        <v>312434692.92200577</v>
      </c>
      <c r="D83" s="129">
        <f t="shared" si="96"/>
        <v>534521774.58049798</v>
      </c>
      <c r="E83" s="129">
        <f t="shared" si="96"/>
        <v>527097029.52436376</v>
      </c>
      <c r="F83" s="129">
        <f t="shared" si="96"/>
        <v>64039473.053096183</v>
      </c>
      <c r="G83" s="129">
        <f t="shared" si="96"/>
        <v>153660095.70324686</v>
      </c>
      <c r="H83" s="129">
        <f t="shared" si="96"/>
        <v>67222308.222937509</v>
      </c>
      <c r="I83" s="150">
        <f t="shared" si="96"/>
        <v>426677765.925937</v>
      </c>
      <c r="K83" s="129">
        <f t="shared" ref="K83:Q83" si="97">SUM(K52:K82)</f>
        <v>-923306.86487280228</v>
      </c>
      <c r="L83" s="129">
        <f t="shared" si="97"/>
        <v>-1160485.5058249657</v>
      </c>
      <c r="M83" s="129">
        <f t="shared" si="97"/>
        <v>-682860.494563538</v>
      </c>
      <c r="N83" s="129">
        <f t="shared" si="97"/>
        <v>-268994.18633753934</v>
      </c>
      <c r="O83" s="129">
        <f t="shared" si="97"/>
        <v>-543530.96002322296</v>
      </c>
      <c r="P83" s="129">
        <f t="shared" si="97"/>
        <v>-277149.81802607607</v>
      </c>
      <c r="Q83" s="129">
        <f t="shared" si="97"/>
        <v>-1897874.8303032639</v>
      </c>
      <c r="S83" s="129">
        <f t="shared" ref="S83:Y83" si="98">SUM(S52:S82)</f>
        <v>311511386.0571329</v>
      </c>
      <c r="T83" s="129">
        <f t="shared" si="98"/>
        <v>533361289.07467312</v>
      </c>
      <c r="U83" s="129">
        <f t="shared" si="98"/>
        <v>522081569.88871318</v>
      </c>
      <c r="V83" s="129">
        <f t="shared" si="98"/>
        <v>58512953.866159655</v>
      </c>
      <c r="W83" s="129">
        <f t="shared" si="98"/>
        <v>153116564.74322367</v>
      </c>
      <c r="X83" s="129">
        <f t="shared" si="98"/>
        <v>66945158.404911429</v>
      </c>
      <c r="Y83" s="129">
        <f t="shared" si="98"/>
        <v>424779891.09563369</v>
      </c>
      <c r="Z83" s="162"/>
      <c r="AB83" s="129">
        <f t="shared" ref="AB83:AH83" si="99">SUM(AB52:AB82)</f>
        <v>311.51099999999997</v>
      </c>
      <c r="AC83" s="129">
        <f t="shared" si="99"/>
        <v>533.36099999999988</v>
      </c>
      <c r="AD83" s="129">
        <f t="shared" si="99"/>
        <v>522.08199999999999</v>
      </c>
      <c r="AE83" s="129">
        <f t="shared" si="99"/>
        <v>58.510999999999996</v>
      </c>
      <c r="AF83" s="129">
        <f t="shared" si="99"/>
        <v>153.11599999999999</v>
      </c>
      <c r="AG83" s="129">
        <f t="shared" si="99"/>
        <v>66.945999999999998</v>
      </c>
      <c r="AH83" s="129">
        <f t="shared" si="99"/>
        <v>424.78000000000003</v>
      </c>
    </row>
    <row r="84" spans="2:35" x14ac:dyDescent="0.2">
      <c r="B84" s="137"/>
      <c r="C84" s="151"/>
      <c r="D84" s="132">
        <f>D83+C83</f>
        <v>846956467.50250375</v>
      </c>
      <c r="E84" s="130"/>
      <c r="F84" s="151"/>
      <c r="G84" s="151"/>
      <c r="H84" s="151"/>
      <c r="I84" s="132">
        <f>SUM(E83:I83)</f>
        <v>1238696672.4295812</v>
      </c>
      <c r="S84" s="391"/>
      <c r="T84" s="394"/>
      <c r="U84" s="391"/>
      <c r="V84" s="391"/>
      <c r="W84" s="391"/>
      <c r="X84" s="391"/>
      <c r="Y84" s="394"/>
      <c r="Z84" s="163"/>
      <c r="AI84" s="90">
        <f>SUM(AB83:AH83)</f>
        <v>2070.3069999999998</v>
      </c>
    </row>
    <row r="85" spans="2:35" ht="12.75" customHeight="1" x14ac:dyDescent="0.2">
      <c r="B85" s="529"/>
      <c r="C85" s="133" t="s">
        <v>774</v>
      </c>
      <c r="D85" s="134">
        <f>SUM(Commissioned_Nominal!BV6:BV7)+SUM('Commissioned Extra_Nominal'!BQ8:BQ9)</f>
        <v>846956467.50250375</v>
      </c>
      <c r="E85" s="97"/>
      <c r="F85" s="97"/>
      <c r="G85" s="97"/>
      <c r="H85" s="133" t="s">
        <v>655</v>
      </c>
      <c r="I85" s="152">
        <f>SUM(Commissioned_Nominal!BV8:BV12)+SUM('Commissioned Extra_Nominal'!BQ10:BQ15)</f>
        <v>1238696672.4295812</v>
      </c>
      <c r="S85" s="83"/>
      <c r="T85" s="83"/>
      <c r="U85" s="83"/>
      <c r="V85" s="83"/>
      <c r="W85" s="83"/>
      <c r="X85" s="392"/>
      <c r="Y85" s="393"/>
      <c r="Z85" s="161"/>
    </row>
    <row r="86" spans="2:35" x14ac:dyDescent="0.2">
      <c r="B86" s="529"/>
      <c r="X86" s="159"/>
      <c r="Y86" s="160"/>
      <c r="Z86" s="161"/>
    </row>
    <row r="87" spans="2:35" x14ac:dyDescent="0.2">
      <c r="B87" s="97"/>
      <c r="C87" s="80"/>
      <c r="D87" s="80"/>
      <c r="E87" s="80"/>
      <c r="F87" s="80"/>
      <c r="G87" s="80"/>
      <c r="H87" s="80"/>
      <c r="I87" s="80"/>
      <c r="X87" s="159"/>
      <c r="Y87" s="159"/>
      <c r="Z87" s="164"/>
    </row>
    <row r="88" spans="2:35" x14ac:dyDescent="0.2">
      <c r="C88" s="80"/>
      <c r="D88" s="80"/>
      <c r="E88" s="80"/>
      <c r="F88" s="80"/>
      <c r="G88" s="80"/>
      <c r="H88" s="80"/>
      <c r="I88" s="80"/>
    </row>
    <row r="89" spans="2:35" x14ac:dyDescent="0.2">
      <c r="C89" s="80"/>
      <c r="D89" s="80"/>
      <c r="E89" s="80"/>
      <c r="F89" s="80"/>
      <c r="G89" s="80"/>
      <c r="H89" s="80"/>
      <c r="I89" s="80"/>
    </row>
  </sheetData>
  <mergeCells count="1">
    <mergeCell ref="B85:B86"/>
  </mergeCells>
  <pageMargins left="0.7" right="0.7" top="0.75" bottom="0.75" header="0.3" footer="0.3"/>
  <pageSetup paperSize="9" orientation="portrait" r:id="rId1"/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4">
    <tabColor rgb="FFFF0000"/>
    <pageSetUpPr fitToPage="1"/>
  </sheetPr>
  <dimension ref="A1:CE395"/>
  <sheetViews>
    <sheetView topLeftCell="Q4" workbookViewId="0">
      <selection activeCell="W19" sqref="W19"/>
    </sheetView>
    <sheetView workbookViewId="1">
      <selection activeCell="W20" sqref="W20"/>
    </sheetView>
  </sheetViews>
  <sheetFormatPr defaultColWidth="9.140625" defaultRowHeight="10.5" outlineLevelRow="1" outlineLevelCol="1" x14ac:dyDescent="0.15"/>
  <cols>
    <col min="1" max="1" width="12.5703125" style="1" customWidth="1"/>
    <col min="2" max="2" width="54.28515625" style="1" customWidth="1"/>
    <col min="3" max="4" width="28.5703125" style="1" customWidth="1"/>
    <col min="5" max="5" width="13.28515625" style="1" customWidth="1"/>
    <col min="6" max="12" width="13.28515625" style="1" customWidth="1" outlineLevel="1"/>
    <col min="13" max="18" width="13.28515625" style="38" customWidth="1" outlineLevel="1"/>
    <col min="19" max="29" width="13.28515625" style="38" customWidth="1"/>
    <col min="30" max="33" width="16.28515625" style="1" customWidth="1"/>
    <col min="34" max="34" width="16.28515625" style="14" customWidth="1"/>
    <col min="35" max="41" width="16.28515625" style="1" customWidth="1"/>
    <col min="42" max="42" width="19.28515625" style="1" customWidth="1"/>
    <col min="43" max="43" width="13.28515625" style="1" customWidth="1"/>
    <col min="44" max="82" width="14.42578125" style="1" customWidth="1"/>
    <col min="83" max="83" width="11.7109375" style="1" bestFit="1" customWidth="1"/>
    <col min="84" max="16384" width="9.140625" style="1"/>
  </cols>
  <sheetData>
    <row r="1" spans="1:82" ht="15" customHeight="1" outlineLevel="1" x14ac:dyDescent="0.15">
      <c r="A1" s="1">
        <v>1</v>
      </c>
      <c r="B1" s="1">
        <f>COLUMN()</f>
        <v>2</v>
      </c>
      <c r="C1" s="1">
        <f>COLUMN()</f>
        <v>3</v>
      </c>
      <c r="D1" s="1">
        <f>COLUMN()</f>
        <v>4</v>
      </c>
      <c r="E1" s="1">
        <f>COLUMN()</f>
        <v>5</v>
      </c>
      <c r="F1" s="1">
        <f>COLUMN()</f>
        <v>6</v>
      </c>
      <c r="G1" s="1">
        <f>COLUMN()</f>
        <v>7</v>
      </c>
      <c r="H1" s="1">
        <f>COLUMN()</f>
        <v>8</v>
      </c>
      <c r="I1" s="1">
        <f>COLUMN()</f>
        <v>9</v>
      </c>
      <c r="J1" s="1">
        <f>COLUMN()</f>
        <v>10</v>
      </c>
      <c r="K1" s="1">
        <f>COLUMN()</f>
        <v>11</v>
      </c>
      <c r="L1" s="1">
        <f>COLUMN()</f>
        <v>12</v>
      </c>
      <c r="M1" s="1">
        <f>COLUMN()</f>
        <v>13</v>
      </c>
      <c r="N1" s="1">
        <f>COLUMN()</f>
        <v>14</v>
      </c>
      <c r="O1" s="1">
        <f>COLUMN()</f>
        <v>15</v>
      </c>
      <c r="P1" s="1">
        <f>COLUMN()</f>
        <v>16</v>
      </c>
      <c r="Q1" s="1">
        <f>COLUMN()</f>
        <v>17</v>
      </c>
      <c r="R1" s="1">
        <f>COLUMN()</f>
        <v>18</v>
      </c>
      <c r="S1" s="1">
        <f>COLUMN()</f>
        <v>19</v>
      </c>
      <c r="T1" s="1">
        <f>COLUMN()</f>
        <v>20</v>
      </c>
      <c r="U1" s="1">
        <f>COLUMN()</f>
        <v>21</v>
      </c>
      <c r="V1" s="1">
        <f>COLUMN()</f>
        <v>22</v>
      </c>
      <c r="W1" s="1">
        <f>COLUMN()</f>
        <v>23</v>
      </c>
      <c r="X1" s="38">
        <f>COLUMN()</f>
        <v>24</v>
      </c>
      <c r="Y1" s="1">
        <f>COLUMN()</f>
        <v>25</v>
      </c>
      <c r="Z1" s="1">
        <f>COLUMN()</f>
        <v>26</v>
      </c>
      <c r="AA1" s="1">
        <f>COLUMN()</f>
        <v>27</v>
      </c>
      <c r="AB1" s="1">
        <f>COLUMN()</f>
        <v>28</v>
      </c>
      <c r="AC1" s="1">
        <f>COLUMN()</f>
        <v>29</v>
      </c>
      <c r="AD1" s="1">
        <f>COLUMN()</f>
        <v>30</v>
      </c>
      <c r="AE1" s="1">
        <f>COLUMN()</f>
        <v>31</v>
      </c>
      <c r="AF1" s="1">
        <f>COLUMN()</f>
        <v>32</v>
      </c>
      <c r="AG1" s="1">
        <f>COLUMN()</f>
        <v>33</v>
      </c>
      <c r="AH1" s="1">
        <f>COLUMN()</f>
        <v>34</v>
      </c>
      <c r="AI1" s="1">
        <f>COLUMN()</f>
        <v>35</v>
      </c>
      <c r="AJ1" s="1">
        <f>COLUMN()</f>
        <v>36</v>
      </c>
      <c r="AK1" s="1">
        <f>COLUMN()</f>
        <v>37</v>
      </c>
      <c r="AL1" s="1">
        <f>COLUMN()</f>
        <v>38</v>
      </c>
      <c r="AM1" s="1">
        <f>COLUMN()</f>
        <v>39</v>
      </c>
      <c r="AN1" s="1">
        <f>COLUMN()</f>
        <v>40</v>
      </c>
      <c r="AO1" s="1">
        <f>COLUMN()</f>
        <v>41</v>
      </c>
      <c r="AP1" s="1">
        <f>COLUMN()</f>
        <v>42</v>
      </c>
      <c r="AQ1" s="1">
        <f>COLUMN()</f>
        <v>43</v>
      </c>
      <c r="AR1" s="1">
        <f>COLUMN()</f>
        <v>44</v>
      </c>
      <c r="AS1" s="1">
        <f>COLUMN()</f>
        <v>45</v>
      </c>
      <c r="AT1" s="1">
        <f>COLUMN()</f>
        <v>46</v>
      </c>
      <c r="AU1" s="1">
        <f>COLUMN()</f>
        <v>47</v>
      </c>
      <c r="AV1" s="1">
        <f>COLUMN()</f>
        <v>48</v>
      </c>
      <c r="AW1" s="1">
        <f>COLUMN()</f>
        <v>49</v>
      </c>
      <c r="AX1" s="1">
        <f>COLUMN()</f>
        <v>50</v>
      </c>
      <c r="AY1" s="1">
        <f>COLUMN()</f>
        <v>51</v>
      </c>
      <c r="AZ1" s="1">
        <f>COLUMN()</f>
        <v>52</v>
      </c>
      <c r="BA1" s="1">
        <f>COLUMN()</f>
        <v>53</v>
      </c>
      <c r="BB1" s="1">
        <f>COLUMN()</f>
        <v>54</v>
      </c>
      <c r="BC1" s="1">
        <f>COLUMN()</f>
        <v>55</v>
      </c>
      <c r="BD1" s="1">
        <f>COLUMN()</f>
        <v>56</v>
      </c>
      <c r="BE1" s="1">
        <f>COLUMN()</f>
        <v>57</v>
      </c>
      <c r="BF1" s="1">
        <f>COLUMN()</f>
        <v>58</v>
      </c>
      <c r="BG1" s="1">
        <f>COLUMN()</f>
        <v>59</v>
      </c>
      <c r="BH1" s="1">
        <f>COLUMN()</f>
        <v>60</v>
      </c>
      <c r="BI1" s="1">
        <f>COLUMN()</f>
        <v>61</v>
      </c>
      <c r="BJ1" s="1">
        <f>COLUMN()</f>
        <v>62</v>
      </c>
      <c r="BK1" s="1">
        <f>COLUMN()</f>
        <v>63</v>
      </c>
      <c r="BL1" s="1">
        <f>COLUMN()</f>
        <v>64</v>
      </c>
      <c r="BM1" s="1">
        <f>COLUMN()</f>
        <v>65</v>
      </c>
      <c r="BN1" s="1">
        <f>COLUMN()</f>
        <v>66</v>
      </c>
      <c r="BO1" s="1">
        <f>COLUMN()</f>
        <v>67</v>
      </c>
      <c r="BP1" s="1">
        <f>COLUMN()</f>
        <v>68</v>
      </c>
      <c r="BQ1" s="1">
        <f>COLUMN()</f>
        <v>69</v>
      </c>
      <c r="BR1" s="1">
        <f>COLUMN()</f>
        <v>70</v>
      </c>
      <c r="BS1" s="1">
        <f>COLUMN()</f>
        <v>71</v>
      </c>
      <c r="BT1" s="1">
        <f>COLUMN()</f>
        <v>72</v>
      </c>
      <c r="BU1" s="1">
        <f>COLUMN()</f>
        <v>73</v>
      </c>
      <c r="BV1" s="1">
        <f>COLUMN()</f>
        <v>74</v>
      </c>
      <c r="BW1" s="1">
        <f>COLUMN()</f>
        <v>75</v>
      </c>
      <c r="BX1" s="1">
        <f>COLUMN()</f>
        <v>76</v>
      </c>
      <c r="BY1" s="1">
        <f>COLUMN()</f>
        <v>77</v>
      </c>
      <c r="BZ1" s="1">
        <f>COLUMN()</f>
        <v>78</v>
      </c>
      <c r="CA1" s="1">
        <f>COLUMN()</f>
        <v>79</v>
      </c>
      <c r="CB1" s="1">
        <f>COLUMN()</f>
        <v>80</v>
      </c>
      <c r="CC1" s="14"/>
      <c r="CD1" s="1" t="s">
        <v>1419</v>
      </c>
    </row>
    <row r="2" spans="1:82" ht="15" customHeight="1" x14ac:dyDescent="0.2">
      <c r="B2" s="209" t="s">
        <v>1423</v>
      </c>
      <c r="C2" s="186"/>
      <c r="D2" s="186"/>
      <c r="M2" s="1"/>
      <c r="R2" s="26"/>
      <c r="S2" s="183"/>
      <c r="T2" s="183"/>
      <c r="U2" s="183"/>
      <c r="V2" s="183"/>
      <c r="W2" s="183"/>
      <c r="X2" s="183"/>
      <c r="Y2" s="184"/>
      <c r="Z2" s="183"/>
      <c r="AA2" s="183"/>
      <c r="AB2" s="184"/>
      <c r="AC2" s="26"/>
      <c r="AG2" s="38"/>
      <c r="AH2" s="156"/>
      <c r="AS2" s="68" t="s">
        <v>855</v>
      </c>
    </row>
    <row r="3" spans="1:82" ht="15" customHeight="1" x14ac:dyDescent="0.2">
      <c r="B3" s="177"/>
      <c r="C3" s="177"/>
      <c r="D3" s="177"/>
      <c r="V3" s="26"/>
      <c r="W3" s="26"/>
      <c r="X3" s="184"/>
      <c r="Y3" s="184"/>
      <c r="Z3" s="184"/>
      <c r="AA3" s="184"/>
      <c r="AB3" s="184"/>
      <c r="AC3" s="26"/>
      <c r="AD3" s="3"/>
      <c r="AG3" s="38"/>
      <c r="AH3" s="156"/>
      <c r="AS3" s="68"/>
    </row>
    <row r="4" spans="1:82" ht="52.5" x14ac:dyDescent="0.15">
      <c r="A4" s="21"/>
      <c r="B4" s="210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39"/>
      <c r="X4" s="39"/>
      <c r="Y4" s="39"/>
      <c r="Z4" s="39"/>
      <c r="AA4" s="39"/>
      <c r="AB4" s="39"/>
      <c r="AC4" s="39"/>
      <c r="AG4" s="165"/>
      <c r="AH4" s="165"/>
      <c r="AI4" s="22"/>
      <c r="AR4" s="14"/>
      <c r="AS4" s="157" t="s">
        <v>372</v>
      </c>
      <c r="AT4" s="157" t="s">
        <v>373</v>
      </c>
      <c r="AU4" s="157" t="s">
        <v>374</v>
      </c>
      <c r="AV4" s="157" t="s">
        <v>375</v>
      </c>
      <c r="AW4" s="157" t="s">
        <v>376</v>
      </c>
      <c r="AX4" s="157" t="s">
        <v>356</v>
      </c>
      <c r="AY4" s="157" t="s">
        <v>377</v>
      </c>
      <c r="AZ4" s="157" t="s">
        <v>378</v>
      </c>
      <c r="BA4" s="157" t="s">
        <v>39</v>
      </c>
      <c r="BB4" s="157" t="s">
        <v>379</v>
      </c>
      <c r="BC4" s="157" t="s">
        <v>380</v>
      </c>
      <c r="BD4" s="157" t="s">
        <v>381</v>
      </c>
      <c r="BE4" s="157" t="s">
        <v>382</v>
      </c>
      <c r="BF4" s="157" t="s">
        <v>383</v>
      </c>
      <c r="BG4" s="157" t="s">
        <v>384</v>
      </c>
      <c r="BH4" s="157" t="s">
        <v>385</v>
      </c>
      <c r="BI4" s="157" t="s">
        <v>386</v>
      </c>
      <c r="BJ4" s="157" t="s">
        <v>387</v>
      </c>
      <c r="BK4" s="158" t="s">
        <v>388</v>
      </c>
      <c r="BL4" s="158" t="s">
        <v>1214</v>
      </c>
      <c r="BM4" s="158" t="s">
        <v>1213</v>
      </c>
      <c r="BN4" s="158" t="s">
        <v>1579</v>
      </c>
      <c r="BO4" s="158" t="s">
        <v>1580</v>
      </c>
      <c r="BP4" s="158" t="s">
        <v>1581</v>
      </c>
      <c r="BQ4" s="158" t="s">
        <v>1218</v>
      </c>
      <c r="BR4" s="158" t="s">
        <v>1212</v>
      </c>
      <c r="BS4" s="158" t="s">
        <v>353</v>
      </c>
    </row>
    <row r="5" spans="1:82" ht="21" x14ac:dyDescent="0.15">
      <c r="B5" s="279"/>
      <c r="C5" s="280"/>
      <c r="D5" s="279"/>
      <c r="E5" s="281"/>
      <c r="F5" s="282"/>
      <c r="G5" s="281"/>
      <c r="H5" s="281"/>
      <c r="I5" s="281"/>
      <c r="J5" s="281"/>
      <c r="K5" s="281"/>
      <c r="L5" s="282"/>
      <c r="M5" s="282"/>
      <c r="N5" s="283"/>
      <c r="O5" s="283"/>
      <c r="P5" s="283"/>
      <c r="Q5" s="284"/>
      <c r="R5" s="283"/>
      <c r="S5" s="283"/>
      <c r="T5" s="284"/>
      <c r="U5" s="285"/>
      <c r="V5" s="284"/>
      <c r="W5" s="283"/>
      <c r="X5" s="283"/>
      <c r="Y5" s="283"/>
      <c r="Z5" s="284"/>
      <c r="AA5" s="284"/>
      <c r="AB5" s="283"/>
      <c r="AC5" s="283"/>
      <c r="AD5" s="302" t="s">
        <v>1413</v>
      </c>
      <c r="AE5" s="3"/>
      <c r="AF5" s="3"/>
      <c r="AG5" s="40"/>
      <c r="AH5" s="166"/>
      <c r="AI5" s="166"/>
      <c r="AJ5" s="3"/>
      <c r="AR5" s="14">
        <v>2021</v>
      </c>
      <c r="AS5" s="252">
        <f t="shared" ref="AS5:BR5" si="0">SUMPRODUCT(AS$25:AS$381,$U$25:$U$381)</f>
        <v>336408.79316854052</v>
      </c>
      <c r="AT5" s="252">
        <f t="shared" si="0"/>
        <v>577256.55107468867</v>
      </c>
      <c r="AU5" s="252">
        <f t="shared" si="0"/>
        <v>1581993.2808720942</v>
      </c>
      <c r="AV5" s="252">
        <f t="shared" si="0"/>
        <v>15852879.848734036</v>
      </c>
      <c r="AW5" s="252">
        <f t="shared" si="0"/>
        <v>366.71250086975482</v>
      </c>
      <c r="AX5" s="252">
        <f t="shared" si="0"/>
        <v>3088652.898834486</v>
      </c>
      <c r="AY5" s="252">
        <f t="shared" si="0"/>
        <v>77.389865452601256</v>
      </c>
      <c r="AZ5" s="252">
        <f t="shared" si="0"/>
        <v>204182.36683145948</v>
      </c>
      <c r="BA5" s="252">
        <f t="shared" si="0"/>
        <v>0</v>
      </c>
      <c r="BB5" s="252">
        <f t="shared" si="0"/>
        <v>34671911.153659664</v>
      </c>
      <c r="BC5" s="252">
        <f t="shared" si="0"/>
        <v>959930.60551963001</v>
      </c>
      <c r="BD5" s="252">
        <f t="shared" si="0"/>
        <v>11790567.285131672</v>
      </c>
      <c r="BE5" s="252">
        <f t="shared" si="0"/>
        <v>2467705.2456499627</v>
      </c>
      <c r="BF5" s="252">
        <f t="shared" si="0"/>
        <v>0</v>
      </c>
      <c r="BG5" s="252">
        <f t="shared" si="0"/>
        <v>10804691.903234713</v>
      </c>
      <c r="BH5" s="252">
        <f t="shared" si="0"/>
        <v>88086068.396165848</v>
      </c>
      <c r="BI5" s="252">
        <f t="shared" si="0"/>
        <v>1236808.4572886331</v>
      </c>
      <c r="BJ5" s="252">
        <f t="shared" si="0"/>
        <v>0</v>
      </c>
      <c r="BK5" s="252">
        <f t="shared" si="0"/>
        <v>760261.7612538836</v>
      </c>
      <c r="BL5" s="252">
        <f t="shared" si="0"/>
        <v>7980068.8300000001</v>
      </c>
      <c r="BM5" s="252">
        <f t="shared" si="0"/>
        <v>0</v>
      </c>
      <c r="BN5" s="252">
        <f t="shared" si="0"/>
        <v>0</v>
      </c>
      <c r="BO5" s="252">
        <f t="shared" si="0"/>
        <v>0</v>
      </c>
      <c r="BP5" s="252">
        <f t="shared" si="0"/>
        <v>0</v>
      </c>
      <c r="BQ5" s="252">
        <f t="shared" si="0"/>
        <v>35892567.543392912</v>
      </c>
      <c r="BR5" s="252">
        <f t="shared" si="0"/>
        <v>971716.42682145676</v>
      </c>
      <c r="BS5" s="252">
        <f t="shared" ref="BS5:BS12" si="1">SUM(AS5:BR5)</f>
        <v>217264115.45000005</v>
      </c>
      <c r="BT5" s="3"/>
    </row>
    <row r="6" spans="1:82" x14ac:dyDescent="0.15">
      <c r="B6" s="287"/>
      <c r="C6" s="288"/>
      <c r="D6" s="287">
        <v>2022</v>
      </c>
      <c r="E6" s="289"/>
      <c r="F6" s="29"/>
      <c r="G6" s="289"/>
      <c r="H6" s="289"/>
      <c r="I6" s="289"/>
      <c r="J6" s="289"/>
      <c r="K6" s="289"/>
      <c r="L6" s="29"/>
      <c r="M6" s="29"/>
      <c r="N6" s="29"/>
      <c r="O6" s="29"/>
      <c r="P6" s="289"/>
      <c r="Q6" s="29"/>
      <c r="R6" s="29"/>
      <c r="S6" s="29"/>
      <c r="T6" s="29"/>
      <c r="U6" s="287"/>
      <c r="V6" s="29">
        <f>SUM(AS6:BR6)</f>
        <v>439982863.28331876</v>
      </c>
      <c r="W6" s="29"/>
      <c r="X6" s="29"/>
      <c r="Y6" s="29"/>
      <c r="Z6" s="29"/>
      <c r="AA6" s="29"/>
      <c r="AB6" s="29"/>
      <c r="AC6" s="29"/>
      <c r="AD6" s="300">
        <f>SUM(U6:AC6)</f>
        <v>439982863.28331876</v>
      </c>
      <c r="AE6" s="3"/>
      <c r="AF6" s="3"/>
      <c r="AG6" s="212"/>
      <c r="AH6" s="166"/>
      <c r="AI6" s="166"/>
      <c r="AJ6" s="3"/>
      <c r="AK6" s="166"/>
      <c r="AR6" s="14">
        <v>2022</v>
      </c>
      <c r="AS6" s="231">
        <f t="shared" ref="AS6:BR6" si="2">SUMPRODUCT(AS$25:AS$381,$V$25:$V$381)</f>
        <v>3577790.0584123856</v>
      </c>
      <c r="AT6" s="231">
        <f t="shared" si="2"/>
        <v>913313.52093004645</v>
      </c>
      <c r="AU6" s="231">
        <f t="shared" si="2"/>
        <v>1614799.533251747</v>
      </c>
      <c r="AV6" s="231">
        <f t="shared" si="2"/>
        <v>19113247.364825882</v>
      </c>
      <c r="AW6" s="231">
        <f t="shared" si="2"/>
        <v>0</v>
      </c>
      <c r="AX6" s="231">
        <f t="shared" si="2"/>
        <v>4288548.330131623</v>
      </c>
      <c r="AY6" s="231">
        <f t="shared" si="2"/>
        <v>89.445932397088256</v>
      </c>
      <c r="AZ6" s="231">
        <f t="shared" si="2"/>
        <v>999530.5223766024</v>
      </c>
      <c r="BA6" s="231">
        <f t="shared" si="2"/>
        <v>0</v>
      </c>
      <c r="BB6" s="231">
        <f t="shared" si="2"/>
        <v>75812558.911152571</v>
      </c>
      <c r="BC6" s="231">
        <f t="shared" si="2"/>
        <v>566014.57670084783</v>
      </c>
      <c r="BD6" s="231">
        <f t="shared" si="2"/>
        <v>20320924.013212778</v>
      </c>
      <c r="BE6" s="231">
        <f t="shared" si="2"/>
        <v>2088591.7221402782</v>
      </c>
      <c r="BF6" s="231">
        <f t="shared" si="2"/>
        <v>0</v>
      </c>
      <c r="BG6" s="231">
        <f t="shared" si="2"/>
        <v>29172419.418797083</v>
      </c>
      <c r="BH6" s="231">
        <f t="shared" si="2"/>
        <v>247959865.98228037</v>
      </c>
      <c r="BI6" s="231">
        <f t="shared" si="2"/>
        <v>724471.10115438385</v>
      </c>
      <c r="BJ6" s="231">
        <f t="shared" si="2"/>
        <v>0</v>
      </c>
      <c r="BK6" s="231">
        <f t="shared" si="2"/>
        <v>634838.4971422574</v>
      </c>
      <c r="BL6" s="231">
        <f t="shared" si="2"/>
        <v>15460780.62724323</v>
      </c>
      <c r="BM6" s="231">
        <f t="shared" si="2"/>
        <v>0</v>
      </c>
      <c r="BN6" s="231">
        <f t="shared" si="2"/>
        <v>0</v>
      </c>
      <c r="BO6" s="231">
        <f t="shared" si="2"/>
        <v>0</v>
      </c>
      <c r="BP6" s="231">
        <f t="shared" si="2"/>
        <v>0</v>
      </c>
      <c r="BQ6" s="231">
        <f t="shared" si="2"/>
        <v>14036159.161806798</v>
      </c>
      <c r="BR6" s="231">
        <f t="shared" si="2"/>
        <v>2698920.4958274988</v>
      </c>
      <c r="BS6" s="231">
        <f t="shared" si="1"/>
        <v>439982863.28331876</v>
      </c>
      <c r="BT6" s="3"/>
    </row>
    <row r="7" spans="1:82" x14ac:dyDescent="0.15">
      <c r="B7" s="290" t="s">
        <v>1202</v>
      </c>
      <c r="C7" s="288"/>
      <c r="D7" s="287">
        <v>2023</v>
      </c>
      <c r="E7" s="289"/>
      <c r="F7" s="29"/>
      <c r="G7" s="289"/>
      <c r="H7" s="289"/>
      <c r="I7" s="289"/>
      <c r="J7" s="289"/>
      <c r="K7" s="289"/>
      <c r="L7" s="29"/>
      <c r="M7" s="29"/>
      <c r="N7" s="29"/>
      <c r="O7" s="29"/>
      <c r="P7" s="289"/>
      <c r="Q7" s="29"/>
      <c r="R7" s="29"/>
      <c r="S7" s="29"/>
      <c r="T7" s="29"/>
      <c r="U7" s="287"/>
      <c r="V7" s="29"/>
      <c r="W7" s="29">
        <f>SUM(AS7:BR7)</f>
        <v>401271165.33017135</v>
      </c>
      <c r="X7" s="29"/>
      <c r="Y7" s="29"/>
      <c r="Z7" s="29"/>
      <c r="AA7" s="29"/>
      <c r="AB7" s="29"/>
      <c r="AC7" s="29"/>
      <c r="AD7" s="300">
        <f t="shared" ref="AD7:AD11" si="3">SUM(U7:AC7)</f>
        <v>401271165.33017135</v>
      </c>
      <c r="AE7" s="3"/>
      <c r="AF7" s="3"/>
      <c r="AG7" s="212"/>
      <c r="AH7" s="166"/>
      <c r="AI7" s="166"/>
      <c r="AJ7" s="3"/>
      <c r="AK7" s="166"/>
      <c r="AR7" s="14">
        <v>2023</v>
      </c>
      <c r="AS7" s="231">
        <f t="shared" ref="AS7:BR7" si="4">SUMPRODUCT(AS$25:AS$381,$W$25:$W$381)</f>
        <v>2394816.1319067902</v>
      </c>
      <c r="AT7" s="231">
        <f t="shared" si="4"/>
        <v>480067.33783174766</v>
      </c>
      <c r="AU7" s="231">
        <f t="shared" si="4"/>
        <v>3324821.3425773066</v>
      </c>
      <c r="AV7" s="231">
        <f t="shared" si="4"/>
        <v>12684556.817341466</v>
      </c>
      <c r="AW7" s="231">
        <f t="shared" si="4"/>
        <v>0</v>
      </c>
      <c r="AX7" s="231">
        <f t="shared" si="4"/>
        <v>7534202.8518460812</v>
      </c>
      <c r="AY7" s="231">
        <f t="shared" si="4"/>
        <v>0</v>
      </c>
      <c r="AZ7" s="231">
        <f t="shared" si="4"/>
        <v>420963.30334650626</v>
      </c>
      <c r="BA7" s="231">
        <f t="shared" si="4"/>
        <v>0</v>
      </c>
      <c r="BB7" s="231">
        <f t="shared" si="4"/>
        <v>71866468.466733903</v>
      </c>
      <c r="BC7" s="231">
        <f t="shared" si="4"/>
        <v>132723.20528235362</v>
      </c>
      <c r="BD7" s="231">
        <f t="shared" si="4"/>
        <v>20502600.974999644</v>
      </c>
      <c r="BE7" s="231">
        <f t="shared" si="4"/>
        <v>685187.16992073995</v>
      </c>
      <c r="BF7" s="231">
        <f t="shared" si="4"/>
        <v>0</v>
      </c>
      <c r="BG7" s="231">
        <f t="shared" si="4"/>
        <v>31789213.419036314</v>
      </c>
      <c r="BH7" s="231">
        <f t="shared" si="4"/>
        <v>232889782.21228307</v>
      </c>
      <c r="BI7" s="231">
        <f t="shared" si="4"/>
        <v>101102.6924341437</v>
      </c>
      <c r="BJ7" s="231">
        <f t="shared" si="4"/>
        <v>0</v>
      </c>
      <c r="BK7" s="231">
        <f t="shared" si="4"/>
        <v>77327.292735779949</v>
      </c>
      <c r="BL7" s="231">
        <f t="shared" si="4"/>
        <v>12458352.915427713</v>
      </c>
      <c r="BM7" s="231">
        <f t="shared" si="4"/>
        <v>0</v>
      </c>
      <c r="BN7" s="231">
        <f t="shared" si="4"/>
        <v>0</v>
      </c>
      <c r="BO7" s="231">
        <f t="shared" si="4"/>
        <v>0</v>
      </c>
      <c r="BP7" s="231">
        <f t="shared" si="4"/>
        <v>0</v>
      </c>
      <c r="BQ7" s="231">
        <f t="shared" si="4"/>
        <v>0</v>
      </c>
      <c r="BR7" s="231">
        <f t="shared" si="4"/>
        <v>3928979.1964678136</v>
      </c>
      <c r="BS7" s="231">
        <f t="shared" si="1"/>
        <v>401271165.33017135</v>
      </c>
      <c r="BT7" s="3"/>
    </row>
    <row r="8" spans="1:82" x14ac:dyDescent="0.15">
      <c r="B8" s="287"/>
      <c r="C8" s="288"/>
      <c r="D8" s="287">
        <v>2024</v>
      </c>
      <c r="E8" s="289"/>
      <c r="F8" s="29"/>
      <c r="G8" s="289"/>
      <c r="H8" s="289"/>
      <c r="I8" s="289"/>
      <c r="J8" s="289"/>
      <c r="K8" s="289"/>
      <c r="L8" s="29"/>
      <c r="M8" s="29"/>
      <c r="N8" s="29"/>
      <c r="O8" s="29"/>
      <c r="P8" s="289"/>
      <c r="Q8" s="29"/>
      <c r="R8" s="29"/>
      <c r="S8" s="29"/>
      <c r="T8" s="29"/>
      <c r="U8" s="287"/>
      <c r="V8" s="29"/>
      <c r="W8" s="29"/>
      <c r="X8" s="29">
        <f>SUM(AS8:BR8)</f>
        <v>154324034.32879433</v>
      </c>
      <c r="Y8" s="29"/>
      <c r="Z8" s="29"/>
      <c r="AA8" s="29"/>
      <c r="AB8" s="29"/>
      <c r="AC8" s="29"/>
      <c r="AD8" s="300">
        <f>SUM(U8:AC8)</f>
        <v>154324034.32879433</v>
      </c>
      <c r="AE8" s="3"/>
      <c r="AF8" s="3"/>
      <c r="AG8" s="212"/>
      <c r="AH8" s="166"/>
      <c r="AI8" s="166"/>
      <c r="AJ8" s="3"/>
      <c r="AK8" s="166"/>
      <c r="AR8" s="14">
        <v>2024</v>
      </c>
      <c r="AS8" s="231">
        <f t="shared" ref="AS8:BR8" si="5">SUMPRODUCT(AS$25:AS$381,$X$25:$X$381)</f>
        <v>2190327.8692840459</v>
      </c>
      <c r="AT8" s="231">
        <f t="shared" si="5"/>
        <v>915616.15864941035</v>
      </c>
      <c r="AU8" s="231">
        <f t="shared" si="5"/>
        <v>2694271.3216841957</v>
      </c>
      <c r="AV8" s="231">
        <f t="shared" si="5"/>
        <v>21205258.612258673</v>
      </c>
      <c r="AW8" s="231">
        <f t="shared" si="5"/>
        <v>388096.47021372471</v>
      </c>
      <c r="AX8" s="231">
        <f t="shared" si="5"/>
        <v>1156419.3002819845</v>
      </c>
      <c r="AY8" s="231">
        <f t="shared" si="5"/>
        <v>0</v>
      </c>
      <c r="AZ8" s="231">
        <f t="shared" si="5"/>
        <v>2017215.9766980875</v>
      </c>
      <c r="BA8" s="231">
        <f t="shared" si="5"/>
        <v>0</v>
      </c>
      <c r="BB8" s="231">
        <f t="shared" si="5"/>
        <v>27588524.260423332</v>
      </c>
      <c r="BC8" s="231">
        <f t="shared" si="5"/>
        <v>407535.09311773168</v>
      </c>
      <c r="BD8" s="231">
        <f t="shared" si="5"/>
        <v>10070693.537655087</v>
      </c>
      <c r="BE8" s="231">
        <f t="shared" si="5"/>
        <v>320236.42550005991</v>
      </c>
      <c r="BF8" s="231">
        <f t="shared" si="5"/>
        <v>0</v>
      </c>
      <c r="BG8" s="231">
        <f t="shared" si="5"/>
        <v>29251213.970644027</v>
      </c>
      <c r="BH8" s="231">
        <f t="shared" si="5"/>
        <v>38148051.612984858</v>
      </c>
      <c r="BI8" s="231">
        <f t="shared" si="5"/>
        <v>169097.5444823711</v>
      </c>
      <c r="BJ8" s="231">
        <f t="shared" si="5"/>
        <v>0</v>
      </c>
      <c r="BK8" s="231">
        <f t="shared" si="5"/>
        <v>144681.55080337243</v>
      </c>
      <c r="BL8" s="231">
        <f t="shared" si="5"/>
        <v>8191910.1542722341</v>
      </c>
      <c r="BM8" s="231">
        <f t="shared" si="5"/>
        <v>3349900.8594418974</v>
      </c>
      <c r="BN8" s="231">
        <f t="shared" si="5"/>
        <v>2429107.0873468323</v>
      </c>
      <c r="BO8" s="231">
        <f t="shared" si="5"/>
        <v>0</v>
      </c>
      <c r="BP8" s="231">
        <f t="shared" si="5"/>
        <v>0</v>
      </c>
      <c r="BQ8" s="231">
        <f t="shared" si="5"/>
        <v>0</v>
      </c>
      <c r="BR8" s="231">
        <f t="shared" si="5"/>
        <v>3685876.5230523916</v>
      </c>
      <c r="BS8" s="231">
        <f t="shared" si="1"/>
        <v>154324034.32879433</v>
      </c>
      <c r="BT8" s="3"/>
    </row>
    <row r="9" spans="1:82" x14ac:dyDescent="0.15">
      <c r="B9" s="531" t="s">
        <v>1203</v>
      </c>
      <c r="C9" s="532"/>
      <c r="D9" s="287">
        <v>2025</v>
      </c>
      <c r="E9" s="289"/>
      <c r="F9" s="29"/>
      <c r="G9" s="289"/>
      <c r="H9" s="289"/>
      <c r="I9" s="289"/>
      <c r="J9" s="289"/>
      <c r="K9" s="289"/>
      <c r="L9" s="29"/>
      <c r="M9" s="29"/>
      <c r="N9" s="29"/>
      <c r="O9" s="29"/>
      <c r="P9" s="289"/>
      <c r="Q9" s="29"/>
      <c r="R9" s="29"/>
      <c r="S9" s="29"/>
      <c r="T9" s="29"/>
      <c r="U9" s="287"/>
      <c r="V9" s="29"/>
      <c r="W9" s="29"/>
      <c r="X9" s="29"/>
      <c r="Y9" s="29">
        <f>SUM(AS9:BR9)</f>
        <v>155350456.99969476</v>
      </c>
      <c r="Z9" s="29"/>
      <c r="AA9" s="29"/>
      <c r="AB9" s="29"/>
      <c r="AC9" s="29"/>
      <c r="AD9" s="300">
        <f t="shared" si="3"/>
        <v>155350456.99969476</v>
      </c>
      <c r="AE9" s="3"/>
      <c r="AF9" s="3"/>
      <c r="AG9" s="212"/>
      <c r="AH9" s="166"/>
      <c r="AI9" s="166"/>
      <c r="AJ9" s="3"/>
      <c r="AK9" s="166"/>
      <c r="AR9" s="14">
        <v>2025</v>
      </c>
      <c r="AS9" s="231">
        <f t="shared" ref="AS9:BR9" si="6">SUMPRODUCT(AS$25:AS$381,$Y$25:$Y$381)</f>
        <v>590548.1728469485</v>
      </c>
      <c r="AT9" s="231">
        <f t="shared" si="6"/>
        <v>1317281.5478249961</v>
      </c>
      <c r="AU9" s="231">
        <f t="shared" si="6"/>
        <v>813173.39571071789</v>
      </c>
      <c r="AV9" s="231">
        <f t="shared" si="6"/>
        <v>25992528.971122596</v>
      </c>
      <c r="AW9" s="231">
        <f t="shared" si="6"/>
        <v>388381.44667395821</v>
      </c>
      <c r="AX9" s="231">
        <f t="shared" si="6"/>
        <v>565615.7462643449</v>
      </c>
      <c r="AY9" s="231">
        <f t="shared" si="6"/>
        <v>0</v>
      </c>
      <c r="AZ9" s="231">
        <f t="shared" si="6"/>
        <v>0</v>
      </c>
      <c r="BA9" s="231">
        <f t="shared" si="6"/>
        <v>0</v>
      </c>
      <c r="BB9" s="231">
        <f t="shared" si="6"/>
        <v>32081472.156952694</v>
      </c>
      <c r="BC9" s="231">
        <f t="shared" si="6"/>
        <v>523850.78936522664</v>
      </c>
      <c r="BD9" s="231">
        <f t="shared" si="6"/>
        <v>10351471.951674743</v>
      </c>
      <c r="BE9" s="231">
        <f t="shared" si="6"/>
        <v>928628.86991255218</v>
      </c>
      <c r="BF9" s="231">
        <f t="shared" si="6"/>
        <v>0</v>
      </c>
      <c r="BG9" s="231">
        <f t="shared" si="6"/>
        <v>28976425.033897322</v>
      </c>
      <c r="BH9" s="231">
        <f t="shared" si="6"/>
        <v>27771656.27796689</v>
      </c>
      <c r="BI9" s="231">
        <f t="shared" si="6"/>
        <v>199675.01100594472</v>
      </c>
      <c r="BJ9" s="231">
        <f t="shared" si="6"/>
        <v>0</v>
      </c>
      <c r="BK9" s="231">
        <f t="shared" si="6"/>
        <v>131050.43004769225</v>
      </c>
      <c r="BL9" s="231">
        <f t="shared" si="6"/>
        <v>14509927.773979029</v>
      </c>
      <c r="BM9" s="231">
        <f t="shared" si="6"/>
        <v>3353332.8163242759</v>
      </c>
      <c r="BN9" s="231">
        <f t="shared" si="6"/>
        <v>0</v>
      </c>
      <c r="BO9" s="231">
        <f t="shared" si="6"/>
        <v>0</v>
      </c>
      <c r="BP9" s="231">
        <f t="shared" si="6"/>
        <v>0</v>
      </c>
      <c r="BQ9" s="231">
        <f t="shared" si="6"/>
        <v>0</v>
      </c>
      <c r="BR9" s="231">
        <f t="shared" si="6"/>
        <v>6855436.6081248634</v>
      </c>
      <c r="BS9" s="231">
        <f t="shared" si="1"/>
        <v>155350456.99969476</v>
      </c>
      <c r="BT9" s="3"/>
    </row>
    <row r="10" spans="1:82" x14ac:dyDescent="0.15">
      <c r="B10" s="531"/>
      <c r="C10" s="532"/>
      <c r="D10" s="287">
        <v>2026</v>
      </c>
      <c r="E10" s="289"/>
      <c r="F10" s="29"/>
      <c r="G10" s="289"/>
      <c r="H10" s="289"/>
      <c r="I10" s="289"/>
      <c r="J10" s="289"/>
      <c r="K10" s="289"/>
      <c r="L10" s="29"/>
      <c r="M10" s="29"/>
      <c r="N10" s="29"/>
      <c r="O10" s="29"/>
      <c r="P10" s="289"/>
      <c r="Q10" s="29"/>
      <c r="R10" s="29"/>
      <c r="S10" s="29"/>
      <c r="T10" s="29"/>
      <c r="U10" s="287"/>
      <c r="V10" s="29"/>
      <c r="W10" s="29"/>
      <c r="X10" s="29"/>
      <c r="Y10" s="29"/>
      <c r="Z10" s="29">
        <f>SUM(AS10:BR10)</f>
        <v>139998450.30476797</v>
      </c>
      <c r="AA10" s="29"/>
      <c r="AB10" s="29"/>
      <c r="AC10" s="29"/>
      <c r="AD10" s="300">
        <f t="shared" si="3"/>
        <v>139998450.30476797</v>
      </c>
      <c r="AE10" s="3"/>
      <c r="AF10" s="3"/>
      <c r="AG10" s="212"/>
      <c r="AH10" s="166"/>
      <c r="AI10" s="166"/>
      <c r="AJ10" s="3"/>
      <c r="AK10" s="166"/>
      <c r="AR10" s="14">
        <v>2026</v>
      </c>
      <c r="AS10" s="231">
        <f t="shared" ref="AS10:BR10" si="7">SUMPRODUCT(AS$25:AS$381,$Z$25:$Z$381)</f>
        <v>1692694.1894731186</v>
      </c>
      <c r="AT10" s="231">
        <f t="shared" si="7"/>
        <v>858536.43340476253</v>
      </c>
      <c r="AU10" s="231">
        <f t="shared" si="7"/>
        <v>0</v>
      </c>
      <c r="AV10" s="231">
        <f t="shared" si="7"/>
        <v>28513670.05393875</v>
      </c>
      <c r="AW10" s="231">
        <f t="shared" si="7"/>
        <v>2709237.3355256254</v>
      </c>
      <c r="AX10" s="231">
        <f t="shared" si="7"/>
        <v>22885.949252636572</v>
      </c>
      <c r="AY10" s="231">
        <f t="shared" si="7"/>
        <v>0</v>
      </c>
      <c r="AZ10" s="231">
        <f t="shared" si="7"/>
        <v>0</v>
      </c>
      <c r="BA10" s="231">
        <f t="shared" si="7"/>
        <v>0</v>
      </c>
      <c r="BB10" s="231">
        <f t="shared" si="7"/>
        <v>28120654.631547552</v>
      </c>
      <c r="BC10" s="231">
        <f t="shared" si="7"/>
        <v>799248.47323606035</v>
      </c>
      <c r="BD10" s="231">
        <f t="shared" si="7"/>
        <v>12071503.122749479</v>
      </c>
      <c r="BE10" s="231">
        <f t="shared" si="7"/>
        <v>2013721.042543011</v>
      </c>
      <c r="BF10" s="231">
        <f t="shared" si="7"/>
        <v>0</v>
      </c>
      <c r="BG10" s="231">
        <f t="shared" si="7"/>
        <v>30891843.841865722</v>
      </c>
      <c r="BH10" s="231">
        <f t="shared" si="7"/>
        <v>12753744.896329293</v>
      </c>
      <c r="BI10" s="231">
        <f t="shared" si="7"/>
        <v>221924.55235293979</v>
      </c>
      <c r="BJ10" s="231">
        <f t="shared" si="7"/>
        <v>0</v>
      </c>
      <c r="BK10" s="231">
        <f t="shared" si="7"/>
        <v>0</v>
      </c>
      <c r="BL10" s="231">
        <f t="shared" si="7"/>
        <v>4063160.7152598915</v>
      </c>
      <c r="BM10" s="231">
        <f t="shared" si="7"/>
        <v>6714146.1546665104</v>
      </c>
      <c r="BN10" s="231">
        <f t="shared" si="7"/>
        <v>0</v>
      </c>
      <c r="BO10" s="231">
        <f t="shared" si="7"/>
        <v>0</v>
      </c>
      <c r="BP10" s="231">
        <f t="shared" si="7"/>
        <v>0</v>
      </c>
      <c r="BQ10" s="231">
        <f t="shared" si="7"/>
        <v>0</v>
      </c>
      <c r="BR10" s="231">
        <f t="shared" si="7"/>
        <v>8551478.9126226045</v>
      </c>
      <c r="BS10" s="231">
        <f t="shared" si="1"/>
        <v>139998450.30476797</v>
      </c>
      <c r="BT10" s="3"/>
    </row>
    <row r="11" spans="1:82" x14ac:dyDescent="0.15">
      <c r="B11" s="287"/>
      <c r="C11" s="288"/>
      <c r="D11" s="287">
        <v>2027</v>
      </c>
      <c r="E11" s="289"/>
      <c r="F11" s="29"/>
      <c r="G11" s="289"/>
      <c r="H11" s="289"/>
      <c r="I11" s="289"/>
      <c r="J11" s="289"/>
      <c r="K11" s="289"/>
      <c r="L11" s="29"/>
      <c r="M11" s="29"/>
      <c r="N11" s="29"/>
      <c r="O11" s="29"/>
      <c r="P11" s="289"/>
      <c r="Q11" s="29"/>
      <c r="R11" s="29"/>
      <c r="S11" s="29"/>
      <c r="T11" s="29"/>
      <c r="U11" s="287"/>
      <c r="V11" s="29"/>
      <c r="W11" s="29"/>
      <c r="X11" s="29"/>
      <c r="Y11" s="29"/>
      <c r="Z11" s="29"/>
      <c r="AA11" s="29">
        <f>SUM(AS11:BR11)</f>
        <v>132878129.04036756</v>
      </c>
      <c r="AB11" s="29"/>
      <c r="AC11" s="29"/>
      <c r="AD11" s="300">
        <f t="shared" si="3"/>
        <v>132878129.04036756</v>
      </c>
      <c r="AE11" s="3"/>
      <c r="AF11" s="3"/>
      <c r="AG11" s="212"/>
      <c r="AH11" s="166"/>
      <c r="AI11" s="166"/>
      <c r="AJ11" s="3"/>
      <c r="AK11" s="166"/>
      <c r="AR11" s="14">
        <v>2027</v>
      </c>
      <c r="AS11" s="231">
        <f t="shared" ref="AS11:BR11" si="8">SUMPRODUCT(AS$25:AS$381,$AA$25:$AA$381)</f>
        <v>1627697.6697205901</v>
      </c>
      <c r="AT11" s="231">
        <f t="shared" si="8"/>
        <v>505062.88836486632</v>
      </c>
      <c r="AU11" s="231">
        <f t="shared" si="8"/>
        <v>0</v>
      </c>
      <c r="AV11" s="231">
        <f t="shared" si="8"/>
        <v>19664507.7387949</v>
      </c>
      <c r="AW11" s="231">
        <f t="shared" si="8"/>
        <v>3060952.9166674432</v>
      </c>
      <c r="AX11" s="231">
        <f t="shared" si="8"/>
        <v>34350.290754431997</v>
      </c>
      <c r="AY11" s="231">
        <f t="shared" si="8"/>
        <v>0</v>
      </c>
      <c r="AZ11" s="231">
        <f t="shared" si="8"/>
        <v>0</v>
      </c>
      <c r="BA11" s="231">
        <f t="shared" si="8"/>
        <v>0</v>
      </c>
      <c r="BB11" s="231">
        <f t="shared" si="8"/>
        <v>27970484.353241406</v>
      </c>
      <c r="BC11" s="231">
        <f t="shared" si="8"/>
        <v>1015007.0716376372</v>
      </c>
      <c r="BD11" s="231">
        <f t="shared" si="8"/>
        <v>13550335.175418504</v>
      </c>
      <c r="BE11" s="231">
        <f t="shared" si="8"/>
        <v>2429869.306714104</v>
      </c>
      <c r="BF11" s="231">
        <f t="shared" si="8"/>
        <v>0</v>
      </c>
      <c r="BG11" s="231">
        <f t="shared" si="8"/>
        <v>28421451.089847427</v>
      </c>
      <c r="BH11" s="231">
        <f t="shared" si="8"/>
        <v>18373462.55479357</v>
      </c>
      <c r="BI11" s="231">
        <f t="shared" si="8"/>
        <v>310227.70821310795</v>
      </c>
      <c r="BJ11" s="231">
        <f t="shared" si="8"/>
        <v>0</v>
      </c>
      <c r="BK11" s="231">
        <f t="shared" si="8"/>
        <v>0</v>
      </c>
      <c r="BL11" s="231">
        <f t="shared" si="8"/>
        <v>0</v>
      </c>
      <c r="BM11" s="231">
        <f t="shared" si="8"/>
        <v>9742230.2386332434</v>
      </c>
      <c r="BN11" s="231">
        <f t="shared" si="8"/>
        <v>0</v>
      </c>
      <c r="BO11" s="231">
        <f t="shared" si="8"/>
        <v>0</v>
      </c>
      <c r="BP11" s="231">
        <f t="shared" si="8"/>
        <v>462723.1170775044</v>
      </c>
      <c r="BQ11" s="231">
        <f t="shared" si="8"/>
        <v>0</v>
      </c>
      <c r="BR11" s="231">
        <f t="shared" si="8"/>
        <v>5709766.9204888279</v>
      </c>
      <c r="BS11" s="231">
        <f t="shared" si="1"/>
        <v>132878129.04036756</v>
      </c>
      <c r="BT11" s="3"/>
    </row>
    <row r="12" spans="1:82" ht="11.25" x14ac:dyDescent="0.15">
      <c r="B12" s="291" t="s">
        <v>1204</v>
      </c>
      <c r="C12" s="288"/>
      <c r="D12" s="287">
        <v>2028</v>
      </c>
      <c r="E12" s="289"/>
      <c r="F12" s="29"/>
      <c r="G12" s="289"/>
      <c r="H12" s="289"/>
      <c r="I12" s="289"/>
      <c r="J12" s="289"/>
      <c r="K12" s="289"/>
      <c r="L12" s="29"/>
      <c r="M12" s="29"/>
      <c r="N12" s="29"/>
      <c r="O12" s="29"/>
      <c r="P12" s="289"/>
      <c r="Q12" s="29"/>
      <c r="R12" s="29"/>
      <c r="S12" s="29"/>
      <c r="T12" s="29"/>
      <c r="U12" s="287"/>
      <c r="V12" s="29"/>
      <c r="W12" s="29"/>
      <c r="X12" s="29"/>
      <c r="Y12" s="29"/>
      <c r="Z12" s="29"/>
      <c r="AA12" s="29"/>
      <c r="AB12" s="29">
        <f>SUM(AS12:BR12)</f>
        <v>114799389.69838029</v>
      </c>
      <c r="AC12" s="29"/>
      <c r="AD12" s="300">
        <f>SUM(U12:AC12)</f>
        <v>114799389.69838029</v>
      </c>
      <c r="AE12" s="3"/>
      <c r="AF12" s="3"/>
      <c r="AG12" s="212"/>
      <c r="AH12" s="166"/>
      <c r="AI12" s="166"/>
      <c r="AJ12" s="3"/>
      <c r="AK12" s="166"/>
      <c r="AR12" s="14">
        <v>2028</v>
      </c>
      <c r="AS12" s="231">
        <f t="shared" ref="AS12:BR12" si="9">SUMPRODUCT(AS$25:AS$381,$AB$25:$AB$381)</f>
        <v>1238008.8702256072</v>
      </c>
      <c r="AT12" s="231">
        <f t="shared" si="9"/>
        <v>79307.847091209973</v>
      </c>
      <c r="AU12" s="231">
        <f t="shared" si="9"/>
        <v>0</v>
      </c>
      <c r="AV12" s="231">
        <f t="shared" si="9"/>
        <v>18987976.338791881</v>
      </c>
      <c r="AW12" s="231">
        <f t="shared" si="9"/>
        <v>3784915.1343483557</v>
      </c>
      <c r="AX12" s="231">
        <f t="shared" si="9"/>
        <v>45821.840015555041</v>
      </c>
      <c r="AY12" s="231">
        <f t="shared" si="9"/>
        <v>0</v>
      </c>
      <c r="AZ12" s="231">
        <f t="shared" si="9"/>
        <v>0</v>
      </c>
      <c r="BA12" s="231">
        <f t="shared" si="9"/>
        <v>0</v>
      </c>
      <c r="BB12" s="231">
        <f t="shared" si="9"/>
        <v>32063264.2691737</v>
      </c>
      <c r="BC12" s="231">
        <f t="shared" si="9"/>
        <v>1020208.8738285936</v>
      </c>
      <c r="BD12" s="231">
        <f t="shared" si="9"/>
        <v>12540708.527918711</v>
      </c>
      <c r="BE12" s="231">
        <f t="shared" si="9"/>
        <v>3317111.5285211154</v>
      </c>
      <c r="BF12" s="231">
        <f t="shared" si="9"/>
        <v>0</v>
      </c>
      <c r="BG12" s="231">
        <f t="shared" si="9"/>
        <v>10986843.674055384</v>
      </c>
      <c r="BH12" s="231">
        <f t="shared" si="9"/>
        <v>18077294.276250768</v>
      </c>
      <c r="BI12" s="231">
        <f t="shared" si="9"/>
        <v>0</v>
      </c>
      <c r="BJ12" s="231">
        <f t="shared" si="9"/>
        <v>0</v>
      </c>
      <c r="BK12" s="231">
        <f t="shared" si="9"/>
        <v>0</v>
      </c>
      <c r="BL12" s="231">
        <f t="shared" si="9"/>
        <v>0</v>
      </c>
      <c r="BM12" s="231">
        <f t="shared" si="9"/>
        <v>10419515.965858446</v>
      </c>
      <c r="BN12" s="231">
        <f t="shared" si="9"/>
        <v>0</v>
      </c>
      <c r="BO12" s="231">
        <f t="shared" si="9"/>
        <v>0</v>
      </c>
      <c r="BP12" s="231">
        <f t="shared" si="9"/>
        <v>0</v>
      </c>
      <c r="BQ12" s="231">
        <f t="shared" si="9"/>
        <v>0</v>
      </c>
      <c r="BR12" s="231">
        <f t="shared" si="9"/>
        <v>2238412.5523009552</v>
      </c>
      <c r="BS12" s="231">
        <f t="shared" si="1"/>
        <v>114799389.69838029</v>
      </c>
      <c r="BT12" s="3"/>
    </row>
    <row r="13" spans="1:82" ht="11.25" x14ac:dyDescent="0.15">
      <c r="B13" s="291" t="str">
        <f>IF(A20=0,"$Nominal",IF(A20=1,"$Real 2022/23"))</f>
        <v>$Real 2022/23</v>
      </c>
      <c r="C13" s="288"/>
      <c r="D13" s="292" t="s">
        <v>353</v>
      </c>
      <c r="E13" s="28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89"/>
      <c r="U13" s="305" t="s">
        <v>353</v>
      </c>
      <c r="V13" s="304">
        <f t="shared" ref="V13:AA13" si="10">SUBTOTAL(9,V5:V12)</f>
        <v>439982863.28331876</v>
      </c>
      <c r="W13" s="304">
        <f t="shared" si="10"/>
        <v>401271165.33017135</v>
      </c>
      <c r="X13" s="304">
        <f>SUBTOTAL(9,X5:X12)</f>
        <v>154324034.32879433</v>
      </c>
      <c r="Y13" s="304">
        <f t="shared" si="10"/>
        <v>155350456.99969476</v>
      </c>
      <c r="Z13" s="304">
        <f t="shared" si="10"/>
        <v>139998450.30476797</v>
      </c>
      <c r="AA13" s="304">
        <f t="shared" si="10"/>
        <v>132878129.04036756</v>
      </c>
      <c r="AB13" s="304">
        <f>SUBTOTAL(9,AB5:AB12)</f>
        <v>114799389.69838029</v>
      </c>
      <c r="AC13" s="304"/>
      <c r="AD13" s="305">
        <f>SUM(AD5:AD12)</f>
        <v>1538604488.9854949</v>
      </c>
      <c r="AE13" s="3"/>
      <c r="AF13" s="3"/>
      <c r="AG13" s="40"/>
      <c r="AH13" s="167"/>
      <c r="AI13" s="3"/>
      <c r="AJ13" s="3"/>
      <c r="AK13" s="3"/>
      <c r="AL13" s="3"/>
      <c r="AM13" s="3"/>
      <c r="AN13" s="3"/>
      <c r="AO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>
        <f>SUM(BS5:BS12)</f>
        <v>1755868604.4354951</v>
      </c>
      <c r="BT13" s="3"/>
    </row>
    <row r="14" spans="1:82" x14ac:dyDescent="0.15">
      <c r="B14" s="287"/>
      <c r="C14" s="294"/>
      <c r="D14" s="295" t="s">
        <v>649</v>
      </c>
      <c r="E14" s="296"/>
      <c r="F14" s="297"/>
      <c r="G14" s="297"/>
      <c r="H14" s="297"/>
      <c r="I14" s="297"/>
      <c r="J14" s="297"/>
      <c r="K14" s="297"/>
      <c r="L14" s="297"/>
      <c r="M14" s="297"/>
      <c r="N14" s="297"/>
      <c r="O14" s="297"/>
      <c r="P14" s="297"/>
      <c r="Q14" s="297"/>
      <c r="R14" s="297"/>
      <c r="S14" s="297"/>
      <c r="T14" s="289"/>
      <c r="U14" s="301" t="s">
        <v>655</v>
      </c>
      <c r="V14" s="299">
        <f t="shared" ref="V14:AB14" si="11">V13-V22</f>
        <v>0</v>
      </c>
      <c r="W14" s="297">
        <f t="shared" si="11"/>
        <v>0</v>
      </c>
      <c r="X14" s="29">
        <f>X13-X22</f>
        <v>0</v>
      </c>
      <c r="Y14" s="297">
        <f>Y13-Y22</f>
        <v>0</v>
      </c>
      <c r="Z14" s="299">
        <f t="shared" si="11"/>
        <v>0</v>
      </c>
      <c r="AA14" s="299">
        <f t="shared" si="11"/>
        <v>0</v>
      </c>
      <c r="AB14" s="297">
        <f t="shared" si="11"/>
        <v>0</v>
      </c>
      <c r="AC14" s="297"/>
      <c r="AD14" s="301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</row>
    <row r="15" spans="1:82" x14ac:dyDescent="0.15">
      <c r="A15" s="266">
        <v>2.4E-2</v>
      </c>
      <c r="B15" s="272" t="s">
        <v>1414</v>
      </c>
      <c r="C15" s="273"/>
      <c r="D15" s="267" t="str">
        <f>IF(A20=1,"CPI Percentage Change to Convert FY22-FY28 Spend to Real 2022/23 $","CPI Percentage Change to Convert FY22-FY28 Spend to Nominal $")</f>
        <v>CPI Percentage Change to Convert FY22-FY28 Spend to Real 2022/23 $</v>
      </c>
      <c r="E15" s="309"/>
      <c r="F15" s="310"/>
      <c r="G15" s="310"/>
      <c r="H15" s="310"/>
      <c r="I15" s="310"/>
      <c r="J15" s="310"/>
      <c r="K15" s="310"/>
      <c r="L15" s="310"/>
      <c r="M15" s="310"/>
      <c r="N15" s="310"/>
      <c r="O15" s="310"/>
      <c r="P15" s="310"/>
      <c r="Q15" s="311"/>
      <c r="R15" s="311"/>
      <c r="S15" s="311"/>
      <c r="T15" s="311"/>
      <c r="U15" s="311"/>
      <c r="V15" s="311">
        <f>IF(A20=0,1,(W20))</f>
        <v>1.0367211081096013</v>
      </c>
      <c r="W15" s="311">
        <f>W20</f>
        <v>1.0367211081096013</v>
      </c>
      <c r="X15" s="311">
        <f>(1+$A$15)*W15*(1-$A$20)+$W$15*$A$20</f>
        <v>1.0367211081096013</v>
      </c>
      <c r="Y15" s="311">
        <f t="shared" ref="Y15:AC15" si="12">(1+$A$15)*X15*(1-$A$20)+$W$15*$A$20</f>
        <v>1.0367211081096013</v>
      </c>
      <c r="Z15" s="311">
        <f t="shared" si="12"/>
        <v>1.0367211081096013</v>
      </c>
      <c r="AA15" s="311">
        <f t="shared" si="12"/>
        <v>1.0367211081096013</v>
      </c>
      <c r="AB15" s="311">
        <f t="shared" si="12"/>
        <v>1.0367211081096013</v>
      </c>
      <c r="AC15" s="312">
        <f t="shared" si="12"/>
        <v>1.0367211081096013</v>
      </c>
      <c r="AD15" s="32"/>
      <c r="AJ15" s="3"/>
      <c r="BB15" s="3"/>
    </row>
    <row r="16" spans="1:82" x14ac:dyDescent="0.15">
      <c r="A16" s="268"/>
      <c r="B16" s="262"/>
      <c r="C16" s="269"/>
      <c r="D16" s="274" t="s">
        <v>1480</v>
      </c>
      <c r="E16" s="271"/>
      <c r="F16" s="313"/>
      <c r="G16" s="314"/>
      <c r="H16" s="314"/>
      <c r="I16" s="315"/>
      <c r="J16" s="313"/>
      <c r="K16" s="313"/>
      <c r="L16" s="313"/>
      <c r="M16" s="313"/>
      <c r="N16" s="313"/>
      <c r="O16" s="313"/>
      <c r="P16" s="316"/>
      <c r="Q16" s="317"/>
      <c r="R16" s="317"/>
      <c r="S16" s="314"/>
      <c r="T16" s="314"/>
      <c r="U16" s="314"/>
      <c r="V16" s="311">
        <f>IF($A$17=1,(1+'Project labour content'!K14/100)-1,'Project labour content'!$S$14/100)</f>
        <v>4.7999999999999154E-3</v>
      </c>
      <c r="W16" s="311">
        <f>IF($A$17=1,(1+'Project labour content'!L14/100)*(LabEsc22+1)-1,'Project labour content'!$S$14/100)</f>
        <v>9.6230399999999161E-3</v>
      </c>
      <c r="X16" s="311">
        <f>IF($A$17=1,(1+'Project labour content'!M14/100)*(LabEsc23+1)-1,'Project labour content'!$S$14/100)</f>
        <v>1.4166343679999915E-2</v>
      </c>
      <c r="Y16" s="311">
        <f>IF($A$17=1,(1+'Project labour content'!N14/100)*(LabEsc24+1)-1,'Project labour content'!$S$14/100)</f>
        <v>2.0251341742079987E-2</v>
      </c>
      <c r="Z16" s="311">
        <f>IF($A$17=1,(1+'Project labour content'!O14/100)*(LabEsc25+1)-1,'Project labour content'!$S$14/100)</f>
        <v>2.6882975463403458E-2</v>
      </c>
      <c r="AA16" s="311">
        <f>IF($A$17=1,(1+'Project labour content'!P14/100)*(LabEsc26+1)-1,'Project labour content'!$S$14/100)</f>
        <v>3.0990507365256992E-2</v>
      </c>
      <c r="AB16" s="311">
        <f>IF($A$17=1,(1+'Project labour content'!Q14/100)*(LabEsc27+1)-1,'Project labour content'!$S$14/100)</f>
        <v>3.4083478887352747E-2</v>
      </c>
      <c r="AC16" s="312">
        <f>IF($A$17=1,(1+'Project labour content'!R14/100)*(LabEsc28+1)-1,'Project labour content'!$S$14/100)</f>
        <v>3.9047079586012057E-2</v>
      </c>
      <c r="AD16" s="42"/>
      <c r="AH16" s="27"/>
      <c r="AI16" s="3"/>
      <c r="BB16" s="3"/>
    </row>
    <row r="17" spans="1:83" x14ac:dyDescent="0.15">
      <c r="A17" s="93">
        <v>1</v>
      </c>
      <c r="B17" s="272" t="s">
        <v>1415</v>
      </c>
      <c r="C17" s="268"/>
      <c r="D17" s="274" t="s">
        <v>1481</v>
      </c>
      <c r="E17" s="271"/>
      <c r="F17" s="311">
        <f>$W$19/F19</f>
        <v>1.4731426610682978</v>
      </c>
      <c r="G17" s="311">
        <f t="shared" ref="G17:T17" si="13">$W$19/G19</f>
        <v>1.4374198020816533</v>
      </c>
      <c r="H17" s="311">
        <f t="shared" si="13"/>
        <v>1.3785222022178425</v>
      </c>
      <c r="I17" s="311">
        <f t="shared" si="13"/>
        <v>1.3457357282191478</v>
      </c>
      <c r="J17" s="311">
        <f t="shared" si="13"/>
        <v>1.3075688535742769</v>
      </c>
      <c r="K17" s="311">
        <f t="shared" si="13"/>
        <v>1.2663332132275806</v>
      </c>
      <c r="L17" s="311">
        <f t="shared" si="13"/>
        <v>1.2460516002029145</v>
      </c>
      <c r="M17" s="311">
        <f t="shared" si="13"/>
        <v>1.2156304185573357</v>
      </c>
      <c r="N17" s="311">
        <f>$W$19/N19</f>
        <v>1.1810299322606372</v>
      </c>
      <c r="O17" s="311">
        <f t="shared" si="13"/>
        <v>1.1655482664819399</v>
      </c>
      <c r="P17" s="311">
        <f t="shared" si="13"/>
        <v>1.1504672353074969</v>
      </c>
      <c r="Q17" s="311">
        <f t="shared" si="13"/>
        <v>1.1265208584639925</v>
      </c>
      <c r="R17" s="311">
        <f t="shared" si="13"/>
        <v>1.1055111444073817</v>
      </c>
      <c r="S17" s="311">
        <f>$W$19/S19</f>
        <v>1.0909776937797648</v>
      </c>
      <c r="T17" s="311">
        <f t="shared" si="13"/>
        <v>1.0712612294343473</v>
      </c>
      <c r="U17" s="311">
        <f>$W$19/U19</f>
        <v>1.0621207752582864</v>
      </c>
      <c r="V17" s="311">
        <f>$W$19/V19</f>
        <v>1.0367211081096013</v>
      </c>
      <c r="W17" s="311">
        <f>W15</f>
        <v>1.0367211081096013</v>
      </c>
      <c r="X17" s="311">
        <f t="shared" ref="X17:AC17" si="14">X15</f>
        <v>1.0367211081096013</v>
      </c>
      <c r="Y17" s="311">
        <f t="shared" si="14"/>
        <v>1.0367211081096013</v>
      </c>
      <c r="Z17" s="311">
        <f t="shared" si="14"/>
        <v>1.0367211081096013</v>
      </c>
      <c r="AA17" s="311">
        <f t="shared" si="14"/>
        <v>1.0367211081096013</v>
      </c>
      <c r="AB17" s="311">
        <f t="shared" si="14"/>
        <v>1.0367211081096013</v>
      </c>
      <c r="AC17" s="312">
        <f t="shared" si="14"/>
        <v>1.0367211081096013</v>
      </c>
      <c r="AD17" s="3"/>
      <c r="AI17" s="33"/>
      <c r="BB17" s="3"/>
    </row>
    <row r="18" spans="1:83" x14ac:dyDescent="0.15">
      <c r="A18" s="269"/>
      <c r="B18" s="43"/>
      <c r="C18" s="275"/>
      <c r="D18" s="276" t="s">
        <v>1482</v>
      </c>
      <c r="E18" s="318"/>
      <c r="F18" s="265">
        <f>$AB$19/F19</f>
        <v>1.6586111848626921</v>
      </c>
      <c r="G18" s="265">
        <f t="shared" ref="G18:AC18" si="15">$AB$19/G19</f>
        <v>1.6183908212574769</v>
      </c>
      <c r="H18" s="265">
        <f t="shared" si="15"/>
        <v>1.552078019057558</v>
      </c>
      <c r="I18" s="265">
        <f t="shared" si="15"/>
        <v>1.5151637310367296</v>
      </c>
      <c r="J18" s="265">
        <f t="shared" si="15"/>
        <v>1.4721916504295953</v>
      </c>
      <c r="K18" s="265">
        <f t="shared" si="15"/>
        <v>1.425764446804654</v>
      </c>
      <c r="L18" s="265">
        <f t="shared" si="15"/>
        <v>1.4029293805895644</v>
      </c>
      <c r="M18" s="265">
        <f t="shared" si="15"/>
        <v>1.3686781750087644</v>
      </c>
      <c r="N18" s="265">
        <f t="shared" si="15"/>
        <v>1.3297214907106023</v>
      </c>
      <c r="O18" s="265">
        <f t="shared" si="15"/>
        <v>1.3122906846525983</v>
      </c>
      <c r="P18" s="265">
        <f t="shared" si="15"/>
        <v>1.2953109530582023</v>
      </c>
      <c r="Q18" s="265">
        <f t="shared" si="15"/>
        <v>1.2683497296008823</v>
      </c>
      <c r="R18" s="265">
        <f t="shared" si="15"/>
        <v>1.244694894501754</v>
      </c>
      <c r="S18" s="265">
        <f t="shared" si="15"/>
        <v>1.2283316837940184</v>
      </c>
      <c r="T18" s="265">
        <f t="shared" si="15"/>
        <v>1.2061329184242469</v>
      </c>
      <c r="U18" s="265">
        <f t="shared" si="15"/>
        <v>1.1958416819189206</v>
      </c>
      <c r="V18" s="265">
        <f t="shared" si="15"/>
        <v>1.1672441990423823</v>
      </c>
      <c r="W18" s="265">
        <f t="shared" si="15"/>
        <v>1.1258999068426243</v>
      </c>
      <c r="X18" s="265">
        <f t="shared" si="15"/>
        <v>1.0995116277760002</v>
      </c>
      <c r="Y18" s="265">
        <f t="shared" si="15"/>
        <v>1.0737418240000003</v>
      </c>
      <c r="Z18" s="265">
        <f t="shared" si="15"/>
        <v>1.0485760000000002</v>
      </c>
      <c r="AA18" s="265">
        <f t="shared" si="15"/>
        <v>1.024</v>
      </c>
      <c r="AB18" s="265">
        <f t="shared" si="15"/>
        <v>1</v>
      </c>
      <c r="AC18" s="319">
        <f t="shared" si="15"/>
        <v>0.97656250000000011</v>
      </c>
      <c r="AD18" s="3"/>
      <c r="AH18" s="27"/>
      <c r="AI18" s="33"/>
      <c r="BB18" s="3"/>
      <c r="BU18" s="395"/>
    </row>
    <row r="19" spans="1:83" x14ac:dyDescent="0.15">
      <c r="A19" s="269"/>
      <c r="B19" s="43"/>
      <c r="C19" s="275"/>
      <c r="D19" s="276" t="s">
        <v>1205</v>
      </c>
      <c r="E19" s="271">
        <v>82.1</v>
      </c>
      <c r="F19" s="261">
        <v>84.5</v>
      </c>
      <c r="G19" s="261">
        <v>86.6</v>
      </c>
      <c r="H19" s="261">
        <v>90.3</v>
      </c>
      <c r="I19" s="261">
        <v>92.5</v>
      </c>
      <c r="J19" s="261">
        <v>95.2</v>
      </c>
      <c r="K19" s="261">
        <v>98.3</v>
      </c>
      <c r="L19" s="261">
        <v>99.9</v>
      </c>
      <c r="M19" s="261">
        <v>102.4</v>
      </c>
      <c r="N19" s="261">
        <v>105.4</v>
      </c>
      <c r="O19" s="261">
        <v>106.8</v>
      </c>
      <c r="P19" s="261">
        <v>108.2</v>
      </c>
      <c r="Q19" s="261">
        <v>110.5</v>
      </c>
      <c r="R19" s="261">
        <v>112.6</v>
      </c>
      <c r="S19" s="261">
        <v>114.1</v>
      </c>
      <c r="T19" s="261">
        <v>116.2</v>
      </c>
      <c r="U19" s="261">
        <v>117.2</v>
      </c>
      <c r="V19" s="261">
        <f>U19*V20</f>
        <v>120.0714</v>
      </c>
      <c r="W19" s="261">
        <f>V19*W20</f>
        <v>124.48055486027117</v>
      </c>
      <c r="X19" s="261">
        <f>W19*X20</f>
        <v>127.46808817691768</v>
      </c>
      <c r="Y19" s="261">
        <f t="shared" ref="Y19:AA19" si="16">X19*Y20</f>
        <v>130.52732229316371</v>
      </c>
      <c r="Z19" s="261">
        <f t="shared" si="16"/>
        <v>133.65997802819965</v>
      </c>
      <c r="AA19" s="261">
        <f t="shared" si="16"/>
        <v>136.86781750087644</v>
      </c>
      <c r="AB19" s="261">
        <f>AA19*AB20</f>
        <v>140.15264512089749</v>
      </c>
      <c r="AC19" s="270">
        <f>AB19*AC20</f>
        <v>143.51630860379902</v>
      </c>
      <c r="AG19" s="14"/>
      <c r="AH19" s="33"/>
      <c r="BB19" s="3"/>
    </row>
    <row r="20" spans="1:83" ht="15" x14ac:dyDescent="0.2">
      <c r="A20" s="93">
        <v>1</v>
      </c>
      <c r="B20" s="272" t="s">
        <v>1416</v>
      </c>
      <c r="C20" s="277"/>
      <c r="D20" s="278" t="s">
        <v>1206</v>
      </c>
      <c r="E20" s="309"/>
      <c r="F20" s="311">
        <f>F19/E19</f>
        <v>1.0292326431181487</v>
      </c>
      <c r="G20" s="311">
        <f t="shared" ref="G20:U20" si="17">G19/F19</f>
        <v>1.024852071005917</v>
      </c>
      <c r="H20" s="311">
        <f t="shared" si="17"/>
        <v>1.0427251732101617</v>
      </c>
      <c r="I20" s="311">
        <f t="shared" si="17"/>
        <v>1.0243632336655593</v>
      </c>
      <c r="J20" s="311">
        <f t="shared" si="17"/>
        <v>1.0291891891891891</v>
      </c>
      <c r="K20" s="311">
        <f t="shared" si="17"/>
        <v>1.0325630252100839</v>
      </c>
      <c r="L20" s="311">
        <f t="shared" si="17"/>
        <v>1.0162767039674467</v>
      </c>
      <c r="M20" s="311">
        <f t="shared" si="17"/>
        <v>1.025025025025025</v>
      </c>
      <c r="N20" s="311">
        <f t="shared" si="17"/>
        <v>1.029296875</v>
      </c>
      <c r="O20" s="311">
        <f t="shared" si="17"/>
        <v>1.0132827324478177</v>
      </c>
      <c r="P20" s="311">
        <f t="shared" si="17"/>
        <v>1.0131086142322099</v>
      </c>
      <c r="Q20" s="311">
        <f t="shared" si="17"/>
        <v>1.021256931608133</v>
      </c>
      <c r="R20" s="311">
        <f t="shared" si="17"/>
        <v>1.0190045248868778</v>
      </c>
      <c r="S20" s="311">
        <f t="shared" si="17"/>
        <v>1.0133214920071048</v>
      </c>
      <c r="T20" s="311">
        <f t="shared" si="17"/>
        <v>1.0184049079754602</v>
      </c>
      <c r="U20" s="311">
        <f t="shared" si="17"/>
        <v>1.0086058519793459</v>
      </c>
      <c r="V20" s="311">
        <v>1.0245</v>
      </c>
      <c r="W20" s="311">
        <f>102.45%*(X20)^0.5</f>
        <v>1.0367211081096013</v>
      </c>
      <c r="X20" s="311">
        <f t="shared" ref="X20:AC20" si="18">(1+$A$15)</f>
        <v>1.024</v>
      </c>
      <c r="Y20" s="311">
        <f t="shared" si="18"/>
        <v>1.024</v>
      </c>
      <c r="Z20" s="311">
        <f t="shared" si="18"/>
        <v>1.024</v>
      </c>
      <c r="AA20" s="311">
        <f t="shared" si="18"/>
        <v>1.024</v>
      </c>
      <c r="AB20" s="311">
        <f t="shared" si="18"/>
        <v>1.024</v>
      </c>
      <c r="AC20" s="312">
        <f t="shared" si="18"/>
        <v>1.024</v>
      </c>
      <c r="AD20" s="3"/>
      <c r="AI20" s="33"/>
      <c r="AM20" s="3"/>
      <c r="AP20" s="15" t="s">
        <v>1417</v>
      </c>
      <c r="AQ20" s="15"/>
      <c r="AS20" s="17"/>
      <c r="BT20" s="69" t="s">
        <v>856</v>
      </c>
    </row>
    <row r="21" spans="1:83" x14ac:dyDescent="0.15">
      <c r="B21" s="9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3"/>
      <c r="R21" s="3"/>
      <c r="S21" s="40"/>
      <c r="T21" s="3"/>
      <c r="U21" s="3"/>
      <c r="V21" s="3"/>
      <c r="W21" s="40"/>
      <c r="X21" s="211"/>
      <c r="Y21" s="211"/>
      <c r="Z21" s="211"/>
      <c r="AA21" s="211"/>
      <c r="AB21" s="211"/>
      <c r="AC21" s="40"/>
      <c r="AI21" s="33"/>
      <c r="AM21" s="3"/>
      <c r="AR21" s="255" t="s">
        <v>852</v>
      </c>
      <c r="AS21" s="256">
        <f>'Success Asset Classes'!AE1</f>
        <v>30</v>
      </c>
      <c r="AT21" s="256">
        <f>AS21+1</f>
        <v>31</v>
      </c>
      <c r="AU21" s="256">
        <f t="shared" ref="AU21:BN21" si="19">AT21+1</f>
        <v>32</v>
      </c>
      <c r="AV21" s="256">
        <f t="shared" si="19"/>
        <v>33</v>
      </c>
      <c r="AW21" s="256">
        <f t="shared" si="19"/>
        <v>34</v>
      </c>
      <c r="AX21" s="256">
        <f t="shared" si="19"/>
        <v>35</v>
      </c>
      <c r="AY21" s="256">
        <f t="shared" si="19"/>
        <v>36</v>
      </c>
      <c r="AZ21" s="256">
        <f t="shared" si="19"/>
        <v>37</v>
      </c>
      <c r="BA21" s="256">
        <f t="shared" si="19"/>
        <v>38</v>
      </c>
      <c r="BB21" s="256">
        <f t="shared" si="19"/>
        <v>39</v>
      </c>
      <c r="BC21" s="256">
        <f t="shared" si="19"/>
        <v>40</v>
      </c>
      <c r="BD21" s="256">
        <f t="shared" si="19"/>
        <v>41</v>
      </c>
      <c r="BE21" s="256">
        <f t="shared" si="19"/>
        <v>42</v>
      </c>
      <c r="BF21" s="256">
        <f t="shared" si="19"/>
        <v>43</v>
      </c>
      <c r="BG21" s="256">
        <f t="shared" si="19"/>
        <v>44</v>
      </c>
      <c r="BH21" s="256">
        <f t="shared" si="19"/>
        <v>45</v>
      </c>
      <c r="BI21" s="256">
        <f t="shared" si="19"/>
        <v>46</v>
      </c>
      <c r="BJ21" s="256">
        <f t="shared" si="19"/>
        <v>47</v>
      </c>
      <c r="BK21" s="256">
        <f t="shared" si="19"/>
        <v>48</v>
      </c>
      <c r="BL21" s="256">
        <f t="shared" si="19"/>
        <v>49</v>
      </c>
      <c r="BM21" s="256">
        <f t="shared" si="19"/>
        <v>50</v>
      </c>
      <c r="BN21" s="256">
        <f t="shared" si="19"/>
        <v>51</v>
      </c>
      <c r="BO21" s="256">
        <f t="shared" ref="BO21:BO22" si="20">BN21+1</f>
        <v>52</v>
      </c>
      <c r="BP21" s="256">
        <f t="shared" ref="BP21:BP22" si="21">BO21+1</f>
        <v>53</v>
      </c>
      <c r="BQ21" s="256">
        <f t="shared" ref="BQ21:BQ22" si="22">BP21+1</f>
        <v>54</v>
      </c>
      <c r="BR21" s="256">
        <f t="shared" ref="BR21:BR22" si="23">BQ21+1</f>
        <v>55</v>
      </c>
      <c r="BT21" s="23" t="s">
        <v>1424</v>
      </c>
    </row>
    <row r="22" spans="1:83" x14ac:dyDescent="0.15">
      <c r="A22" s="14" t="b">
        <f>COUNTA(A25:A380)='Incurred Real 2022$'!A21</f>
        <v>1</v>
      </c>
      <c r="B22" s="1" t="s">
        <v>1057</v>
      </c>
      <c r="E22" s="308" t="s">
        <v>1421</v>
      </c>
      <c r="F22" s="3">
        <f t="shared" ref="F22:Q22" si="24">SUBTOTAL(9,F25:F376)</f>
        <v>79618.559999999998</v>
      </c>
      <c r="G22" s="3">
        <f t="shared" si="24"/>
        <v>6473623.959999999</v>
      </c>
      <c r="H22" s="3">
        <f t="shared" si="24"/>
        <v>8091630.6699999999</v>
      </c>
      <c r="I22" s="3">
        <f t="shared" si="24"/>
        <v>9291357.6700000018</v>
      </c>
      <c r="J22" s="3">
        <f t="shared" si="24"/>
        <v>36424057.030000001</v>
      </c>
      <c r="K22" s="3">
        <f t="shared" si="24"/>
        <v>116502962.71000001</v>
      </c>
      <c r="L22" s="3">
        <f t="shared" si="24"/>
        <v>84779753.019999996</v>
      </c>
      <c r="M22" s="3">
        <f t="shared" si="24"/>
        <v>113528189.60000001</v>
      </c>
      <c r="N22" s="3">
        <f t="shared" si="24"/>
        <v>72316884.270000011</v>
      </c>
      <c r="O22" s="3">
        <f t="shared" si="24"/>
        <v>87315485.189999983</v>
      </c>
      <c r="P22" s="3">
        <f t="shared" si="24"/>
        <v>152309652.29000002</v>
      </c>
      <c r="Q22" s="3">
        <f t="shared" si="24"/>
        <v>150643072.03</v>
      </c>
      <c r="R22" s="3">
        <f t="shared" ref="R22:AC22" si="25">SUM(R25:R381)</f>
        <v>192569442.71999994</v>
      </c>
      <c r="S22" s="40">
        <f t="shared" si="25"/>
        <v>153633587.21999994</v>
      </c>
      <c r="T22" s="3">
        <f t="shared" si="25"/>
        <v>183469293.97999999</v>
      </c>
      <c r="U22" s="3">
        <f t="shared" si="25"/>
        <v>217264115.4499999</v>
      </c>
      <c r="V22" s="3">
        <f>SUM(V25:V381)</f>
        <v>439982863.2833187</v>
      </c>
      <c r="W22" s="40">
        <f t="shared" si="25"/>
        <v>401271165.33017147</v>
      </c>
      <c r="X22" s="40">
        <f>SUBTOTAL(9,X25:X381)</f>
        <v>154324034.32879427</v>
      </c>
      <c r="Y22" s="40">
        <f>SUBTOTAL(9,Y25:Y381)</f>
        <v>155350456.99969485</v>
      </c>
      <c r="Z22" s="40">
        <f t="shared" ref="Z22:AB22" si="26">SUBTOTAL(9,Z25:Z381)</f>
        <v>139998450.304768</v>
      </c>
      <c r="AA22" s="40">
        <f t="shared" si="26"/>
        <v>132878129.04036756</v>
      </c>
      <c r="AB22" s="40">
        <f t="shared" si="26"/>
        <v>114799389.69838025</v>
      </c>
      <c r="AC22" s="40">
        <f t="shared" si="25"/>
        <v>3776638.3491917169</v>
      </c>
      <c r="AD22" s="3"/>
      <c r="AE22" s="3"/>
      <c r="AI22" s="33"/>
      <c r="AM22" s="3"/>
      <c r="AR22" s="57" t="s">
        <v>851</v>
      </c>
      <c r="AS22" s="257">
        <v>3</v>
      </c>
      <c r="AT22" s="257">
        <f>AS22+1</f>
        <v>4</v>
      </c>
      <c r="AU22" s="257">
        <f t="shared" ref="AU22:BM22" si="27">AT22+1</f>
        <v>5</v>
      </c>
      <c r="AV22" s="257">
        <f t="shared" si="27"/>
        <v>6</v>
      </c>
      <c r="AW22" s="257">
        <f t="shared" si="27"/>
        <v>7</v>
      </c>
      <c r="AX22" s="257">
        <f t="shared" si="27"/>
        <v>8</v>
      </c>
      <c r="AY22" s="257">
        <f t="shared" si="27"/>
        <v>9</v>
      </c>
      <c r="AZ22" s="257">
        <f t="shared" si="27"/>
        <v>10</v>
      </c>
      <c r="BA22" s="257">
        <f t="shared" si="27"/>
        <v>11</v>
      </c>
      <c r="BB22" s="257">
        <f t="shared" si="27"/>
        <v>12</v>
      </c>
      <c r="BC22" s="257">
        <f t="shared" si="27"/>
        <v>13</v>
      </c>
      <c r="BD22" s="257">
        <f t="shared" si="27"/>
        <v>14</v>
      </c>
      <c r="BE22" s="257">
        <f t="shared" si="27"/>
        <v>15</v>
      </c>
      <c r="BF22" s="257">
        <f t="shared" si="27"/>
        <v>16</v>
      </c>
      <c r="BG22" s="257">
        <f t="shared" si="27"/>
        <v>17</v>
      </c>
      <c r="BH22" s="257">
        <f t="shared" si="27"/>
        <v>18</v>
      </c>
      <c r="BI22" s="257">
        <f t="shared" si="27"/>
        <v>19</v>
      </c>
      <c r="BJ22" s="257">
        <f t="shared" si="27"/>
        <v>20</v>
      </c>
      <c r="BK22" s="257">
        <f t="shared" si="27"/>
        <v>21</v>
      </c>
      <c r="BL22" s="257">
        <f t="shared" si="27"/>
        <v>22</v>
      </c>
      <c r="BM22" s="257">
        <f t="shared" si="27"/>
        <v>23</v>
      </c>
      <c r="BN22" s="257">
        <f t="shared" ref="BN22" si="28">BM22+1</f>
        <v>24</v>
      </c>
      <c r="BO22" s="257">
        <f t="shared" si="20"/>
        <v>25</v>
      </c>
      <c r="BP22" s="257">
        <f t="shared" si="21"/>
        <v>26</v>
      </c>
      <c r="BQ22" s="257">
        <f t="shared" si="22"/>
        <v>27</v>
      </c>
      <c r="BR22" s="257">
        <f t="shared" si="23"/>
        <v>28</v>
      </c>
      <c r="BT22" s="23" t="s">
        <v>847</v>
      </c>
    </row>
    <row r="23" spans="1:83" ht="14.25" x14ac:dyDescent="0.2">
      <c r="A23" s="4" t="s">
        <v>0</v>
      </c>
      <c r="B23" s="5"/>
      <c r="C23" s="5"/>
      <c r="D23" s="5"/>
      <c r="E23" s="4" t="s">
        <v>1</v>
      </c>
      <c r="F23" s="6" t="s">
        <v>2</v>
      </c>
      <c r="G23" s="6" t="s">
        <v>3</v>
      </c>
      <c r="H23" s="6" t="s">
        <v>4</v>
      </c>
      <c r="I23" s="6" t="s">
        <v>5</v>
      </c>
      <c r="J23" s="6" t="s">
        <v>6</v>
      </c>
      <c r="K23" s="6" t="s">
        <v>7</v>
      </c>
      <c r="L23" s="6" t="s">
        <v>8</v>
      </c>
      <c r="M23" s="6" t="s">
        <v>9</v>
      </c>
      <c r="N23" s="6" t="s">
        <v>10</v>
      </c>
      <c r="O23" s="6" t="s">
        <v>11</v>
      </c>
      <c r="P23" s="6" t="s">
        <v>12</v>
      </c>
      <c r="Q23" s="6" t="s">
        <v>13</v>
      </c>
      <c r="R23" s="6" t="s">
        <v>14</v>
      </c>
      <c r="S23" s="6">
        <v>2019</v>
      </c>
      <c r="T23" s="6">
        <v>2020</v>
      </c>
      <c r="U23" s="6">
        <v>2021</v>
      </c>
      <c r="V23" s="7">
        <v>2022</v>
      </c>
      <c r="W23" s="7">
        <v>2023</v>
      </c>
      <c r="X23" s="7">
        <v>2024</v>
      </c>
      <c r="Y23" s="94">
        <v>2025</v>
      </c>
      <c r="Z23" s="94">
        <v>2026</v>
      </c>
      <c r="AA23" s="94">
        <v>2027</v>
      </c>
      <c r="AB23" s="94">
        <v>2028</v>
      </c>
      <c r="AC23" s="94">
        <v>2029</v>
      </c>
      <c r="AD23" s="40"/>
      <c r="AE23" s="327"/>
      <c r="AF23" s="530" t="s">
        <v>396</v>
      </c>
      <c r="AG23" s="530"/>
      <c r="AH23" s="530"/>
      <c r="AI23" s="38"/>
      <c r="AJ23" s="38"/>
      <c r="AK23" s="328" t="str">
        <f>IF(AJ23="","",IF(MONTH(AJ23)&lt;7,YEAR(AJ23),YEAR(AJ23)+1+#REF!))</f>
        <v/>
      </c>
      <c r="AL23" s="38"/>
      <c r="AM23" s="244"/>
      <c r="AN23" s="329"/>
      <c r="AO23" s="329"/>
      <c r="AP23" s="330"/>
      <c r="AQ23" s="330"/>
      <c r="AR23" s="330"/>
      <c r="AS23" s="1">
        <f>COLUMN()</f>
        <v>45</v>
      </c>
      <c r="AT23" s="1">
        <f>COLUMN()</f>
        <v>46</v>
      </c>
      <c r="AU23" s="1">
        <f>COLUMN()</f>
        <v>47</v>
      </c>
      <c r="AV23" s="1">
        <f>COLUMN()</f>
        <v>48</v>
      </c>
      <c r="AW23" s="1">
        <f>COLUMN()</f>
        <v>49</v>
      </c>
      <c r="AX23" s="1">
        <f>COLUMN()</f>
        <v>50</v>
      </c>
      <c r="AY23" s="1">
        <f>COLUMN()</f>
        <v>51</v>
      </c>
      <c r="AZ23" s="1">
        <f>COLUMN()</f>
        <v>52</v>
      </c>
      <c r="BA23" s="1">
        <f>COLUMN()</f>
        <v>53</v>
      </c>
      <c r="BB23" s="1">
        <f>COLUMN()</f>
        <v>54</v>
      </c>
      <c r="BC23" s="1">
        <f>COLUMN()</f>
        <v>55</v>
      </c>
      <c r="BD23" s="1">
        <f>COLUMN()</f>
        <v>56</v>
      </c>
      <c r="BE23" s="1">
        <f>COLUMN()</f>
        <v>57</v>
      </c>
      <c r="BF23" s="1">
        <f>COLUMN()</f>
        <v>58</v>
      </c>
      <c r="BG23" s="1">
        <f>COLUMN()</f>
        <v>59</v>
      </c>
      <c r="BH23" s="1">
        <f>COLUMN()</f>
        <v>60</v>
      </c>
      <c r="BI23" s="1">
        <f>COLUMN()</f>
        <v>61</v>
      </c>
      <c r="BJ23" s="1">
        <f>COLUMN()</f>
        <v>62</v>
      </c>
      <c r="BK23" s="1">
        <f>COLUMN()</f>
        <v>63</v>
      </c>
      <c r="BL23" s="1">
        <f>COLUMN()</f>
        <v>64</v>
      </c>
      <c r="BM23" s="1">
        <f>COLUMN()</f>
        <v>65</v>
      </c>
      <c r="BN23" s="1">
        <f>COLUMN()</f>
        <v>66</v>
      </c>
      <c r="BO23" s="1">
        <f>COLUMN()</f>
        <v>67</v>
      </c>
      <c r="BP23" s="1">
        <f>COLUMN()</f>
        <v>68</v>
      </c>
      <c r="BQ23" s="1">
        <f>COLUMN()</f>
        <v>69</v>
      </c>
      <c r="BR23" s="1">
        <f>COLUMN()</f>
        <v>70</v>
      </c>
      <c r="BU23" s="34"/>
      <c r="BV23" s="34"/>
      <c r="BW23" s="34"/>
      <c r="BX23" s="34"/>
      <c r="BY23" s="34"/>
      <c r="BZ23" s="34"/>
      <c r="CA23" s="34"/>
    </row>
    <row r="24" spans="1:83" ht="52.5" x14ac:dyDescent="0.15">
      <c r="A24" s="8" t="s">
        <v>20</v>
      </c>
      <c r="B24" s="9" t="s">
        <v>21</v>
      </c>
      <c r="C24" s="10" t="s">
        <v>22</v>
      </c>
      <c r="D24" s="10" t="s">
        <v>23</v>
      </c>
      <c r="E24" s="10" t="s">
        <v>24</v>
      </c>
      <c r="F24" s="18" t="s">
        <v>1038</v>
      </c>
      <c r="G24" s="18" t="s">
        <v>1039</v>
      </c>
      <c r="H24" s="18" t="s">
        <v>1040</v>
      </c>
      <c r="I24" s="18" t="s">
        <v>1041</v>
      </c>
      <c r="J24" s="18" t="s">
        <v>1042</v>
      </c>
      <c r="K24" s="18" t="s">
        <v>1043</v>
      </c>
      <c r="L24" s="18" t="s">
        <v>1044</v>
      </c>
      <c r="M24" s="98" t="s">
        <v>1045</v>
      </c>
      <c r="N24" s="216" t="s">
        <v>1046</v>
      </c>
      <c r="O24" s="18" t="s">
        <v>1047</v>
      </c>
      <c r="P24" s="18" t="s">
        <v>685</v>
      </c>
      <c r="Q24" s="18" t="s">
        <v>1048</v>
      </c>
      <c r="R24" s="98" t="s">
        <v>1049</v>
      </c>
      <c r="S24" s="216" t="s">
        <v>1050</v>
      </c>
      <c r="T24" s="18" t="s">
        <v>1051</v>
      </c>
      <c r="U24" s="104" t="s">
        <v>1199</v>
      </c>
      <c r="V24" s="19" t="str">
        <f t="shared" ref="V24:W24" si="29">"Plan "&amp;V23</f>
        <v>Plan 2022</v>
      </c>
      <c r="W24" s="19" t="str">
        <f t="shared" si="29"/>
        <v>Plan 2023</v>
      </c>
      <c r="X24" s="19" t="str">
        <f t="shared" ref="X24:Y24" si="30">"Plan "&amp;X23</f>
        <v>Plan 2024</v>
      </c>
      <c r="Y24" s="100" t="str">
        <f t="shared" si="30"/>
        <v>Plan 2025</v>
      </c>
      <c r="Z24" s="100" t="str">
        <f t="shared" ref="Z24:AB24" si="31">"Plan "&amp;Z23</f>
        <v>Plan 2026</v>
      </c>
      <c r="AA24" s="100" t="str">
        <f t="shared" si="31"/>
        <v>Plan 2027</v>
      </c>
      <c r="AB24" s="100" t="str">
        <f t="shared" si="31"/>
        <v>Plan 2028</v>
      </c>
      <c r="AC24" s="100" t="str">
        <f t="shared" ref="AC24" si="32">"Plan "&amp;AC23</f>
        <v>Plan 2029</v>
      </c>
      <c r="AD24" s="233" t="s">
        <v>353</v>
      </c>
      <c r="AE24" s="233" t="s">
        <v>403</v>
      </c>
      <c r="AF24" s="241" t="s">
        <v>1201</v>
      </c>
      <c r="AG24" s="242" t="s">
        <v>402</v>
      </c>
      <c r="AH24" s="243" t="s">
        <v>397</v>
      </c>
      <c r="AI24" s="233" t="s">
        <v>398</v>
      </c>
      <c r="AJ24" s="233" t="s">
        <v>400</v>
      </c>
      <c r="AK24" s="238" t="s">
        <v>399</v>
      </c>
      <c r="AL24" s="233" t="s">
        <v>1330</v>
      </c>
      <c r="AM24" s="233" t="s">
        <v>1208</v>
      </c>
      <c r="AN24" s="233" t="s">
        <v>850</v>
      </c>
      <c r="AO24" s="233" t="s">
        <v>1407</v>
      </c>
      <c r="AP24" s="213" t="s">
        <v>1453</v>
      </c>
      <c r="AQ24" s="213"/>
      <c r="AR24" s="233" t="s">
        <v>1578</v>
      </c>
      <c r="AS24" s="157" t="s">
        <v>372</v>
      </c>
      <c r="AT24" s="157" t="s">
        <v>373</v>
      </c>
      <c r="AU24" s="157" t="s">
        <v>374</v>
      </c>
      <c r="AV24" s="157" t="s">
        <v>375</v>
      </c>
      <c r="AW24" s="157" t="s">
        <v>376</v>
      </c>
      <c r="AX24" s="157" t="s">
        <v>356</v>
      </c>
      <c r="AY24" s="157" t="s">
        <v>377</v>
      </c>
      <c r="AZ24" s="157" t="s">
        <v>378</v>
      </c>
      <c r="BA24" s="157" t="s">
        <v>39</v>
      </c>
      <c r="BB24" s="157" t="s">
        <v>379</v>
      </c>
      <c r="BC24" s="157" t="s">
        <v>380</v>
      </c>
      <c r="BD24" s="157" t="s">
        <v>381</v>
      </c>
      <c r="BE24" s="157" t="s">
        <v>382</v>
      </c>
      <c r="BF24" s="157" t="s">
        <v>383</v>
      </c>
      <c r="BG24" s="157" t="s">
        <v>384</v>
      </c>
      <c r="BH24" s="157" t="s">
        <v>385</v>
      </c>
      <c r="BI24" s="157" t="s">
        <v>386</v>
      </c>
      <c r="BJ24" s="157" t="s">
        <v>387</v>
      </c>
      <c r="BK24" s="158" t="s">
        <v>388</v>
      </c>
      <c r="BL24" s="158" t="s">
        <v>1214</v>
      </c>
      <c r="BM24" s="158" t="s">
        <v>1213</v>
      </c>
      <c r="BN24" s="158" t="s">
        <v>1579</v>
      </c>
      <c r="BO24" s="158" t="s">
        <v>1580</v>
      </c>
      <c r="BP24" s="158" t="s">
        <v>1581</v>
      </c>
      <c r="BQ24" s="158" t="s">
        <v>1218</v>
      </c>
      <c r="BR24" s="158" t="s">
        <v>1212</v>
      </c>
      <c r="BS24" s="238" t="s">
        <v>353</v>
      </c>
      <c r="BT24" s="251" t="s">
        <v>1319</v>
      </c>
      <c r="BU24" s="251" t="s">
        <v>776</v>
      </c>
      <c r="BV24" s="251" t="s">
        <v>777</v>
      </c>
      <c r="BW24" s="251" t="s">
        <v>1052</v>
      </c>
      <c r="BX24" s="251" t="s">
        <v>1053</v>
      </c>
      <c r="BY24" s="251" t="s">
        <v>1054</v>
      </c>
      <c r="BZ24" s="251" t="s">
        <v>1055</v>
      </c>
      <c r="CA24" s="251" t="s">
        <v>1056</v>
      </c>
      <c r="CB24" s="251" t="s">
        <v>768</v>
      </c>
      <c r="CD24" s="158" t="s">
        <v>1420</v>
      </c>
    </row>
    <row r="25" spans="1:83" x14ac:dyDescent="0.15">
      <c r="A25" s="11" t="s">
        <v>25</v>
      </c>
      <c r="B25" s="11" t="str">
        <f>VLOOKUP($A25,'Incurred Real 2022$'!$A$25:$AC$426,'Incurred Real 2022$'!B$1,FALSE)</f>
        <v>Adelaide Central Reinforcement</v>
      </c>
      <c r="C25" s="11" t="str">
        <f>VLOOKUP($A25,'Incurred Real 2022$'!$A$25:$AC$426,'Incurred Real 2022$'!C$1,FALSE)</f>
        <v>ExAnte</v>
      </c>
      <c r="D25" s="11" t="str">
        <f>VLOOKUP($A25,'Incurred Real 2022$'!$A$25:$AC$426,'Incurred Real 2022$'!D$1,FALSE)</f>
        <v>Augmentation</v>
      </c>
      <c r="E25" s="11" t="str">
        <f>VLOOKUP($A25,'Incurred Real 2022$'!$A$25:$AC$426,'Incurred Real 2022$'!E$1,FALSE)</f>
        <v>Active</v>
      </c>
      <c r="F25" s="105">
        <f>IF(VLOOKUP($A25,'Incurred Real 2022$'!$A$25:$AC$426,'Incurred Real 2022$'!F$1,FALSE)=0,"",VLOOKUP($A25,'Incurred Real 2022$'!$A$25:$AC$426,'Incurred Real 2022$'!F$1,FALSE))</f>
        <v>14438.5</v>
      </c>
      <c r="G25" s="105">
        <f>IF(VLOOKUP($A25,'Incurred Real 2022$'!$A$25:$AC$426,'Incurred Real 2022$'!G$1,FALSE)=0,"",VLOOKUP($A25,'Incurred Real 2022$'!$A$25:$AC$426,'Incurred Real 2022$'!G$1,FALSE))</f>
        <v>5643382.1699999999</v>
      </c>
      <c r="H25" s="105">
        <f>IF(VLOOKUP($A25,'Incurred Real 2022$'!$A$25:$AC$426,'Incurred Real 2022$'!H$1,FALSE)=0,"",VLOOKUP($A25,'Incurred Real 2022$'!$A$25:$AC$426,'Incurred Real 2022$'!H$1,FALSE))</f>
        <v>6634694.54</v>
      </c>
      <c r="I25" s="105">
        <f>IF(VLOOKUP($A25,'Incurred Real 2022$'!$A$25:$AC$426,'Incurred Real 2022$'!I$1,FALSE)=0,"",VLOOKUP($A25,'Incurred Real 2022$'!$A$25:$AC$426,'Incurred Real 2022$'!I$1,FALSE))</f>
        <v>7459380.96</v>
      </c>
      <c r="J25" s="105">
        <f>IF(VLOOKUP($A25,'Incurred Real 2022$'!$A$25:$AC$426,'Incurred Real 2022$'!J$1,FALSE)=0,"",VLOOKUP($A25,'Incurred Real 2022$'!$A$25:$AC$426,'Incurred Real 2022$'!J$1,FALSE))</f>
        <v>20848276.829999998</v>
      </c>
      <c r="K25" s="105">
        <f>IF(VLOOKUP($A25,'Incurred Real 2022$'!$A$25:$AC$426,'Incurred Real 2022$'!K$1,FALSE)=0,"",VLOOKUP($A25,'Incurred Real 2022$'!$A$25:$AC$426,'Incurred Real 2022$'!K$1,FALSE))</f>
        <v>100800022.72</v>
      </c>
      <c r="L25" s="105">
        <f>IF(VLOOKUP($A25,'Incurred Real 2022$'!$A$25:$AC$426,'Incurred Real 2022$'!L$1,FALSE)=0,"",VLOOKUP($A25,'Incurred Real 2022$'!$A$25:$AC$426,'Incurred Real 2022$'!L$1,FALSE))</f>
        <v>32862274.5</v>
      </c>
      <c r="M25" s="105">
        <f>IF(VLOOKUP($A25,'Incurred Real 2022$'!$A$25:$AC$426,'Incurred Real 2022$'!M$1,FALSE)=0,"",VLOOKUP($A25,'Incurred Real 2022$'!$A$25:$AC$426,'Incurred Real 2022$'!M$1,FALSE))</f>
        <v>2236198.14</v>
      </c>
      <c r="N25" s="105">
        <f>IF(VLOOKUP($A25,'Incurred Real 2022$'!$A$25:$AC$426,'Incurred Real 2022$'!N$1,FALSE)=0,"",VLOOKUP($A25,'Incurred Real 2022$'!$A$25:$AC$426,'Incurred Real 2022$'!N$1,FALSE))</f>
        <v>394226.32</v>
      </c>
      <c r="O25" s="105">
        <f>IF(VLOOKUP($A25,'Incurred Real 2022$'!$A$25:$AC$426,'Incurred Real 2022$'!O$1,FALSE)=0,"",VLOOKUP($A25,'Incurred Real 2022$'!$A$25:$AC$426,'Incurred Real 2022$'!O$1,FALSE))</f>
        <v>137031.29999999999</v>
      </c>
      <c r="P25" s="105">
        <f>IF(VLOOKUP($A25,'Incurred Real 2022$'!$A$25:$AC$426,'Incurred Real 2022$'!P$1,FALSE)=0,"",VLOOKUP($A25,'Incurred Real 2022$'!$A$25:$AC$426,'Incurred Real 2022$'!P$1,FALSE))</f>
        <v>283719.84000000003</v>
      </c>
      <c r="Q25" s="105">
        <f>IF(VLOOKUP($A25,'Incurred Real 2022$'!$A$25:$AC$426,'Incurred Real 2022$'!Q$1,FALSE)=0,"",VLOOKUP($A25,'Incurred Real 2022$'!$A$25:$AC$426,'Incurred Real 2022$'!Q$1,FALSE))</f>
        <v>128207.2</v>
      </c>
      <c r="R25" s="105">
        <f>IF(VLOOKUP($A25,'Incurred Real 2022$'!$A$25:$AC$426,'Incurred Real 2022$'!R$1,FALSE)=0,"",VLOOKUP($A25,'Incurred Real 2022$'!$A$25:$AC$426,'Incurred Real 2022$'!R$1,FALSE))</f>
        <v>375096.4</v>
      </c>
      <c r="S25" s="105">
        <f>IF(VLOOKUP($A25,'Incurred Real 2022$'!$A$25:$AC$426,'Incurred Real 2022$'!S$1,FALSE)=0,"",VLOOKUP($A25,'Incurred Real 2022$'!$A$25:$AC$426,'Incurred Real 2022$'!S$1,FALSE))</f>
        <v>1020078.38</v>
      </c>
      <c r="T25" s="105">
        <f>IF(VLOOKUP($A25,'Incurred Real 2022$'!$A$25:$AC$426,'Incurred Real 2022$'!T$1,FALSE)=0,"",VLOOKUP($A25,'Incurred Real 2022$'!$A$25:$AC$426,'Incurred Real 2022$'!T$1,FALSE))</f>
        <v>-336453.18</v>
      </c>
      <c r="U25" s="105">
        <f>IF(VLOOKUP($A25,'Incurred Real 2022$'!$A$25:$AC$426,'Incurred Real 2022$'!U$1,FALSE)=0,"",VLOOKUP($A25,'Incurred Real 2022$'!$A$25:$AC$426,'Incurred Real 2022$'!U$1,FALSE))</f>
        <v>100676.86</v>
      </c>
      <c r="V25" s="13">
        <f>IF(ISTEXT(VLOOKUP($A25,'Incurred Real 2022$'!$A$25:$AC$426,'Incurred Real 2022$'!V$1,FALSE)),"",(VLOOKUP($A25,'Incurred Real 2022$'!$A$25:$AC$426,'Incurred Real 2022$'!V$1,FALSE))*BT25*Incurred_Real!V$15)</f>
        <v>116360.65731405707</v>
      </c>
      <c r="W25" s="13" t="str">
        <f>IF(ISTEXT(VLOOKUP($A25,'Incurred Real 2022$'!$A$25:$AC$426,'Incurred Real 2022$'!W$1,FALSE)),"",(VLOOKUP($A25,'Incurred Real 2022$'!$A$25:$AC$426,'Incurred Real 2022$'!W$1,FALSE))*BU25*Incurred_Real!W$15)</f>
        <v/>
      </c>
      <c r="X25" s="219" t="str">
        <f>IF(ISTEXT(VLOOKUP($A25,'Incurred Real 2022$'!$A$25:$AC$426,'Incurred Real 2022$'!X$1,FALSE)),"",(VLOOKUP($A25,'Incurred Real 2022$'!$A$25:$AC$426,'Incurred Real 2022$'!X$1,FALSE))*BV25*Incurred_Real!X$15)</f>
        <v/>
      </c>
      <c r="Y25" s="217" t="str">
        <f>IF(ISTEXT(VLOOKUP($A25,'Incurred Real 2022$'!$A$25:$AC$426,'Incurred Real 2022$'!Y$1,FALSE)),"",(VLOOKUP($A25,'Incurred Real 2022$'!$A$25:$AC$426,'Incurred Real 2022$'!Y$1,FALSE))*BW25*Incurred_Real!Y$15)</f>
        <v/>
      </c>
      <c r="Z25" s="13" t="str">
        <f>IF(ISTEXT(VLOOKUP($A25,'Incurred Real 2022$'!$A$25:$AC$426,'Incurred Real 2022$'!Z$1,FALSE)),"",(VLOOKUP($A25,'Incurred Real 2022$'!$A$25:$AC$426,'Incurred Real 2022$'!Z$1,FALSE))*BX25*Incurred_Real!Z$15)</f>
        <v/>
      </c>
      <c r="AA25" s="13" t="str">
        <f>IF(ISTEXT(VLOOKUP($A25,'Incurred Real 2022$'!$A$25:$AC$426,'Incurred Real 2022$'!AA$1,FALSE)),"",(VLOOKUP($A25,'Incurred Real 2022$'!$A$25:$AC$426,'Incurred Real 2022$'!AA$1,FALSE))*BY25*Incurred_Real!AA$15)</f>
        <v/>
      </c>
      <c r="AB25" s="13" t="str">
        <f>IF(ISTEXT(VLOOKUP($A25,'Incurred Real 2022$'!$A$25:$AC$426,'Incurred Real 2022$'!AB$1,FALSE)),"",(VLOOKUP($A25,'Incurred Real 2022$'!$A$25:$AC$426,'Incurred Real 2022$'!AB$1,FALSE))*BZ25*Incurred_Real!AB$15)</f>
        <v/>
      </c>
      <c r="AC25" s="13" t="str">
        <f>IF(ISTEXT(VLOOKUP($A25,'Incurred Real 2022$'!$A$25:$AC$426,'Incurred Real 2022$'!AC$1,FALSE)),"",(VLOOKUP($A25,'Incurred Real 2022$'!$A$25:$AC$426,'Incurred Real 2022$'!AC$1,FALSE))*CA25*Incurred_Real!AC$15)</f>
        <v/>
      </c>
      <c r="AD25" s="232">
        <f>SUM(F25:AC25)</f>
        <v>178717612.13731405</v>
      </c>
      <c r="AE25" s="232">
        <f t="shared" ref="AE25:AE88" si="33">-SUMIFS(F25:AC25,F25:AC25,"&lt;0")+SUMIFS(F25:AC25,F25:AC25,"&gt;0")</f>
        <v>179390518.49731407</v>
      </c>
      <c r="AF25" s="239" t="str">
        <f>IF(AL25="Commissioned Extra","",IF(ROUND(AD25,0)=0,0,SUMPRODUCT($F$18:$U$18,F25:U25)+(SUM(V25:AC25)*$W$18)))</f>
        <v/>
      </c>
      <c r="AG25" s="237" t="str">
        <f>IF(AH25="","",AF25/AH25)</f>
        <v/>
      </c>
      <c r="AH25" s="240" t="str">
        <f>IF(AL25="Commissioned Extra","",IF(AK25="","",IF(AK25&lt;AI25,INDEX($F$18:$AC$18,1,MATCH(TEXT(AK25,"000"),$F$23:$AC$23)),INDEX($F$18:$AC$18,1,MATCH(AI25,$F$23:$AC$23)))))</f>
        <v/>
      </c>
      <c r="AI25" s="234">
        <f>IF(AN25=0,"",INDEX($F$23:$AC$23,1,MATCH(AN25,F25:AC25,0)))</f>
        <v>2022</v>
      </c>
      <c r="AJ25" s="235">
        <f>VLOOKUP($A25,Project_Commissioning!$C$4:$H$355,Project_Commissioning!F$1,FALSE)</f>
        <v>40876</v>
      </c>
      <c r="AK25" s="236">
        <f>VLOOKUP($A25,Project_Commissioning!$C$4:$H$355,Project_Commissioning!G$1,FALSE)</f>
        <v>2012</v>
      </c>
      <c r="AL25" s="235" t="str">
        <f>IF(VLOOKUP($A25,Project_Commissioning!$C$4:$H$355,Project_Commissioning!H$1,FALSE)=0,"",VLOOKUP($A25,Project_Commissioning!$C$4:$H$355,Project_Commissioning!H$1,FALSE))</f>
        <v>Commissioned Extra</v>
      </c>
      <c r="AM25" s="237" t="str">
        <f>IF(AL25="Commissioned Extra","",(IF((AD25)=0,0,(SUMPRODUCT($F$17:$U$17,F25:U25)+SUM(V25:AC25)))))</f>
        <v/>
      </c>
      <c r="AN25" s="232" cm="1">
        <f t="array" ref="AN25">IF(ROUND(AE25,0)=0,0,LOOKUP(2,1/(F25:AC25&lt;&gt;""),F25:AC25))</f>
        <v>116360.65731405707</v>
      </c>
      <c r="AO25" s="232">
        <f>SUM(V25:AC25)</f>
        <v>116360.65731405707</v>
      </c>
      <c r="AP25" s="79" t="s">
        <v>0</v>
      </c>
      <c r="AQ25" s="20"/>
      <c r="AR25" s="245">
        <f>IF(ISNA(VLOOKUP($A25,'Success Asset Classes'!$B$15:$AA$114,'Success Asset Classes'!$AA$1,FALSE)),0,VLOOKUP($A25,'Success Asset Classes'!$B$15:$AA$114,'Success Asset Classes'!$AA$1,FALSE))</f>
        <v>0</v>
      </c>
      <c r="AS25" s="246">
        <f>IF($AR25=0,VLOOKUP(MID($A25,4,5),'Project splits'!$C$5:$AM$346,AS$22,FALSE),IF(ISNA(VLOOKUP($A25,'Success Asset Classes'!$B$15:$BD$377,AS$21,FALSE)),VLOOKUP(MID($A25,4,5),'Project splits'!$C$5:$AM$346,AS$22,FALSE),VLOOKUP($A25,'Success Asset Classes'!$B$15:$BD$377,AS$21,FALSE)))</f>
        <v>0</v>
      </c>
      <c r="AT25" s="246">
        <f>IF($AR25=0,VLOOKUP(MID($A25,4,5),'Project splits'!$C$5:$AM$346,AT$22,FALSE),IF(ISNA(VLOOKUP($A25,'Success Asset Classes'!$B$15:$BD$377,AT$21,FALSE)),VLOOKUP(MID($A25,4,5),'Project splits'!$C$5:$AM$346,AT$22,FALSE),VLOOKUP($A25,'Success Asset Classes'!$B$15:$BD$377,AT$21,FALSE)))</f>
        <v>0</v>
      </c>
      <c r="AU25" s="246">
        <f>IF($AR25=0,VLOOKUP(MID($A25,4,5),'Project splits'!$C$5:$AM$346,AU$22,FALSE),IF(ISNA(VLOOKUP($A25,'Success Asset Classes'!$B$15:$BD$377,AU$21,FALSE)),VLOOKUP(MID($A25,4,5),'Project splits'!$C$5:$AM$346,AU$22,FALSE),VLOOKUP($A25,'Success Asset Classes'!$B$15:$BD$377,AU$21,FALSE)))</f>
        <v>4.4874302157497943E-2</v>
      </c>
      <c r="AV25" s="246">
        <f>IF($AR25=0,VLOOKUP(MID($A25,4,5),'Project splits'!$C$5:$AM$346,AV$22,FALSE),IF(ISNA(VLOOKUP($A25,'Success Asset Classes'!$B$15:$BD$377,AV$21,FALSE)),VLOOKUP(MID($A25,4,5),'Project splits'!$C$5:$AM$346,AV$22,FALSE),VLOOKUP($A25,'Success Asset Classes'!$B$15:$BD$377,AV$21,FALSE)))</f>
        <v>0</v>
      </c>
      <c r="AW25" s="246">
        <f>IF($AR25=0,VLOOKUP(MID($A25,4,5),'Project splits'!$C$5:$AM$346,AW$22,FALSE),IF(ISNA(VLOOKUP($A25,'Success Asset Classes'!$B$15:$BD$377,AW$21,FALSE)),VLOOKUP(MID($A25,4,5),'Project splits'!$C$5:$AM$346,AW$22,FALSE),VLOOKUP($A25,'Success Asset Classes'!$B$15:$BD$377,AW$21,FALSE)))</f>
        <v>0</v>
      </c>
      <c r="AX25" s="246">
        <f>IF($AR25=0,VLOOKUP(MID($A25,4,5),'Project splits'!$C$5:$AM$346,AX$22,FALSE),IF(ISNA(VLOOKUP($A25,'Success Asset Classes'!$B$15:$BD$377,AX$21,FALSE)),VLOOKUP(MID($A25,4,5),'Project splits'!$C$5:$AM$346,AX$22,FALSE),VLOOKUP($A25,'Success Asset Classes'!$B$15:$BD$377,AX$21,FALSE)))</f>
        <v>0</v>
      </c>
      <c r="AY25" s="246">
        <f>IF($AR25=0,VLOOKUP(MID($A25,4,5),'Project splits'!$C$5:$AM$346,AY$22,FALSE),IF(ISNA(VLOOKUP($A25,'Success Asset Classes'!$B$15:$BD$377,AY$21,FALSE)),VLOOKUP(MID($A25,4,5),'Project splits'!$C$5:$AM$346,AY$22,FALSE),VLOOKUP($A25,'Success Asset Classes'!$B$15:$BD$377,AY$21,FALSE)))</f>
        <v>7.6869566107446395E-4</v>
      </c>
      <c r="AZ25" s="246">
        <f>IF($AR25=0,VLOOKUP(MID($A25,4,5),'Project splits'!$C$5:$AM$346,AZ$22,FALSE),IF(ISNA(VLOOKUP($A25,'Success Asset Classes'!$B$15:$BD$377,AZ$21,FALSE)),VLOOKUP(MID($A25,4,5),'Project splits'!$C$5:$AM$346,AZ$22,FALSE),VLOOKUP($A25,'Success Asset Classes'!$B$15:$BD$377,AZ$21,FALSE)))</f>
        <v>0</v>
      </c>
      <c r="BA25" s="246">
        <f>IF($AR25=0,VLOOKUP(MID($A25,4,5),'Project splits'!$C$5:$AM$346,BA$22,FALSE),IF(ISNA(VLOOKUP($A25,'Success Asset Classes'!$B$15:$BD$377,BA$21,FALSE)),VLOOKUP(MID($A25,4,5),'Project splits'!$C$5:$AM$346,BA$22,FALSE),VLOOKUP($A25,'Success Asset Classes'!$B$15:$BD$377,BA$21,FALSE)))</f>
        <v>0</v>
      </c>
      <c r="BB25" s="246">
        <f>IF($AR25=0,VLOOKUP(MID($A25,4,5),'Project splits'!$C$5:$AM$346,BB$22,FALSE),IF(ISNA(VLOOKUP($A25,'Success Asset Classes'!$B$15:$BD$377,BB$21,FALSE)),VLOOKUP(MID($A25,4,5),'Project splits'!$C$5:$AM$346,BB$22,FALSE),VLOOKUP($A25,'Success Asset Classes'!$B$15:$BD$377,BB$21,FALSE)))</f>
        <v>0.25202997004207189</v>
      </c>
      <c r="BC25" s="246">
        <f>IF($AR25=0,VLOOKUP(MID($A25,4,5),'Project splits'!$C$5:$AM$346,BC$22,FALSE),IF(ISNA(VLOOKUP($A25,'Success Asset Classes'!$B$15:$BD$377,BC$21,FALSE)),VLOOKUP(MID($A25,4,5),'Project splits'!$C$5:$AM$346,BC$22,FALSE),VLOOKUP($A25,'Success Asset Classes'!$B$15:$BD$377,BC$21,FALSE)))</f>
        <v>0</v>
      </c>
      <c r="BD25" s="246">
        <f>IF($AR25=0,VLOOKUP(MID($A25,4,5),'Project splits'!$C$5:$AM$346,BD$22,FALSE),IF(ISNA(VLOOKUP($A25,'Success Asset Classes'!$B$15:$BD$377,BD$21,FALSE)),VLOOKUP(MID($A25,4,5),'Project splits'!$C$5:$AM$346,BD$22,FALSE),VLOOKUP($A25,'Success Asset Classes'!$B$15:$BD$377,BD$21,FALSE)))</f>
        <v>0.13029368434774419</v>
      </c>
      <c r="BE25" s="246">
        <f>IF($AR25=0,VLOOKUP(MID($A25,4,5),'Project splits'!$C$5:$AM$346,BE$22,FALSE),IF(ISNA(VLOOKUP($A25,'Success Asset Classes'!$B$15:$BD$377,BE$21,FALSE)),VLOOKUP(MID($A25,4,5),'Project splits'!$C$5:$AM$346,BE$22,FALSE),VLOOKUP($A25,'Success Asset Classes'!$B$15:$BD$377,BE$21,FALSE)))</f>
        <v>0</v>
      </c>
      <c r="BF25" s="246">
        <f>IF($AR25=0,VLOOKUP(MID($A25,4,5),'Project splits'!$C$5:$AM$346,BF$22,FALSE),IF(ISNA(VLOOKUP($A25,'Success Asset Classes'!$B$15:$BD$377,BF$21,FALSE)),VLOOKUP(MID($A25,4,5),'Project splits'!$C$5:$AM$346,BF$22,FALSE),VLOOKUP($A25,'Success Asset Classes'!$B$15:$BD$377,BF$21,FALSE)))</f>
        <v>0</v>
      </c>
      <c r="BG25" s="246">
        <f>IF($AR25=0,VLOOKUP(MID($A25,4,5),'Project splits'!$C$5:$AM$346,BG$22,FALSE),IF(ISNA(VLOOKUP($A25,'Success Asset Classes'!$B$15:$BD$377,BG$21,FALSE)),VLOOKUP(MID($A25,4,5),'Project splits'!$C$5:$AM$346,BG$22,FALSE),VLOOKUP($A25,'Success Asset Classes'!$B$15:$BD$377,BG$21,FALSE)))</f>
        <v>4.5298550890942951E-2</v>
      </c>
      <c r="BH25" s="246">
        <f>IF($AR25=0,VLOOKUP(MID($A25,4,5),'Project splits'!$C$5:$AM$346,BH$22,FALSE),IF(ISNA(VLOOKUP($A25,'Success Asset Classes'!$B$15:$BD$377,BH$21,FALSE)),VLOOKUP(MID($A25,4,5),'Project splits'!$C$5:$AM$346,BH$22,FALSE),VLOOKUP($A25,'Success Asset Classes'!$B$15:$BD$377,BH$21,FALSE)))</f>
        <v>0</v>
      </c>
      <c r="BI25" s="246">
        <f>IF($AR25=0,VLOOKUP(MID($A25,4,5),'Project splits'!$C$5:$AM$346,BI$22,FALSE),IF(ISNA(VLOOKUP($A25,'Success Asset Classes'!$B$15:$BD$377,BI$21,FALSE)),VLOOKUP(MID($A25,4,5),'Project splits'!$C$5:$AM$346,BI$22,FALSE),VLOOKUP($A25,'Success Asset Classes'!$B$15:$BD$377,BI$21,FALSE)))</f>
        <v>0.5267347969006686</v>
      </c>
      <c r="BJ25" s="246">
        <f>IF($AR25=0,VLOOKUP(MID($A25,4,5),'Project splits'!$C$5:$AM$346,BJ$22,FALSE),IF(ISNA(VLOOKUP($A25,'Success Asset Classes'!$B$15:$BD$377,BJ$21,FALSE)),VLOOKUP(MID($A25,4,5),'Project splits'!$C$5:$AM$346,BJ$22,FALSE),VLOOKUP($A25,'Success Asset Classes'!$B$15:$BD$377,BJ$21,FALSE)))</f>
        <v>0</v>
      </c>
      <c r="BK25" s="246">
        <f>IF($AR25=0,VLOOKUP(MID($A25,4,5),'Project splits'!$C$5:$AM$346,BK$22,FALSE),IF(ISNA(VLOOKUP($A25,'Success Asset Classes'!$B$15:$BD$377,BK$21,FALSE)),VLOOKUP(MID($A25,4,5),'Project splits'!$C$5:$AM$346,BK$22,FALSE),VLOOKUP($A25,'Success Asset Classes'!$B$15:$BD$377,BK$21,FALSE)))</f>
        <v>0</v>
      </c>
      <c r="BL25" s="246">
        <f>IF($AR25=0,VLOOKUP(MID($A25,4,5),'Project splits'!$C$5:$AM$346,BL$22,FALSE),IF(ISNA(VLOOKUP($A25,'Success Asset Classes'!$B$15:$BD$377,BL$21,FALSE)),VLOOKUP(MID($A25,4,5),'Project splits'!$C$5:$AM$346,BL$22,FALSE),VLOOKUP($A25,'Success Asset Classes'!$B$15:$BD$377,BL$21,FALSE)))</f>
        <v>0</v>
      </c>
      <c r="BM25" s="246">
        <f>IF($AR25=0,VLOOKUP(MID($A25,4,5),'Project splits'!$C$5:$AM$346,BM$22,FALSE),IF(ISNA(VLOOKUP($A25,'Success Asset Classes'!$B$15:$BD$377,BM$21,FALSE)),VLOOKUP(MID($A25,4,5),'Project splits'!$C$5:$AM$346,BM$22,FALSE),VLOOKUP($A25,'Success Asset Classes'!$B$15:$BD$377,BM$21,FALSE)))</f>
        <v>0</v>
      </c>
      <c r="BN25" s="246">
        <f>IF($AR25=0,VLOOKUP(MID($A25,4,5),'Project splits'!$C$5:$AM$346,BN$22,FALSE),IF(ISNA(VLOOKUP($A25,'Success Asset Classes'!$B$15:$BD$377,BN$21,FALSE)),VLOOKUP(MID($A25,4,5),'Project splits'!$C$5:$AM$346,BN$22,FALSE),VLOOKUP($A25,'Success Asset Classes'!$B$15:$BD$377,BN$21,FALSE)))</f>
        <v>0</v>
      </c>
      <c r="BO25" s="246">
        <f>IF($AR25=0,VLOOKUP(MID($A25,4,5),'Project splits'!$C$5:$AM$346,BO$22,FALSE),IF(ISNA(VLOOKUP($A25,'Success Asset Classes'!$B$15:$BD$377,BO$21,FALSE)),VLOOKUP(MID($A25,4,5),'Project splits'!$C$5:$AM$346,BO$22,FALSE),VLOOKUP($A25,'Success Asset Classes'!$B$15:$BD$377,BO$21,FALSE)))</f>
        <v>0</v>
      </c>
      <c r="BP25" s="246">
        <f>IF($AR25=0,VLOOKUP(MID($A25,4,5),'Project splits'!$C$5:$AM$346,BP$22,FALSE),IF(ISNA(VLOOKUP($A25,'Success Asset Classes'!$B$15:$BD$377,BP$21,FALSE)),VLOOKUP(MID($A25,4,5),'Project splits'!$C$5:$AM$346,BP$22,FALSE),VLOOKUP($A25,'Success Asset Classes'!$B$15:$BD$377,BP$21,FALSE)))</f>
        <v>0</v>
      </c>
      <c r="BQ25" s="246">
        <f>IF($AR25=0,VLOOKUP(MID($A25,4,5),'Project splits'!$C$5:$AM$346,BQ$22,FALSE),IF(ISNA(VLOOKUP($A25,'Success Asset Classes'!$B$15:$BD$377,BQ$21,FALSE)),VLOOKUP(MID($A25,4,5),'Project splits'!$C$5:$AM$346,BQ$22,FALSE),VLOOKUP($A25,'Success Asset Classes'!$B$15:$BD$377,BQ$21,FALSE)))</f>
        <v>0</v>
      </c>
      <c r="BR25" s="246">
        <f>IF($AR25=0,VLOOKUP(MID($A25,4,5),'Project splits'!$C$5:$AM$346,BR$22,FALSE),IF(ISNA(VLOOKUP($A25,'Success Asset Classes'!$B$15:$BD$377,BR$21,FALSE)),VLOOKUP(MID($A25,4,5),'Project splits'!$C$5:$AM$346,BR$22,FALSE),VLOOKUP($A25,'Success Asset Classes'!$B$15:$BD$377,BR$21,FALSE)))</f>
        <v>0</v>
      </c>
      <c r="BS25" s="254">
        <f t="shared" ref="BS25:BS88" si="34">SUM(AS25:BR25)</f>
        <v>1</v>
      </c>
      <c r="BT25" s="249">
        <f>1+IF(ISNA(VLOOKUP($A25,'Project labour content'!$A$7:$D$255,'Project labour content'!$D$1,FALSE)),VLOOKUP($D25,'Project labour content'!$F$6:$G$15,'Project labour content'!$G$1,FALSE),VLOOKUP($A25,'Project labour content'!$A$7:$D$255,'Project labour content'!$D$1,FALSE))*LabEsc22*1</f>
        <v>1.0005066996921936</v>
      </c>
      <c r="BU25" s="249">
        <f>1+IF(ISNA(VLOOKUP($A25,'Project labour content'!$A$7:$D$255,'Project labour content'!$D$1,FALSE)),VLOOKUP($D25,'Project labour content'!$F$6:$G$15,'Project labour content'!$G$1,FALSE),VLOOKUP($A25,'Project labour content'!$A$7:$D$255,'Project labour content'!$D$1,FALSE))*LabEsc23*1</f>
        <v>1.0010158315429099</v>
      </c>
      <c r="BV25" s="249">
        <f>1+IF(ISNA(VLOOKUP($A25,'Project labour content'!$A$7:$D$255,'Project labour content'!$D$1,FALSE)),VLOOKUP($D25,'Project labour content'!$F$6:$G$15,'Project labour content'!$G$1,FALSE),VLOOKUP($A25,'Project labour content'!$A$7:$D$255,'Project labour content'!$D$1,FALSE))*LabEsc24*1</f>
        <v>1.0014954337462845</v>
      </c>
      <c r="BW25" s="249">
        <f>1+IF(ISNA(VLOOKUP($A25,'Project labour content'!$A$7:$D$255,'Project labour content'!$D$1,FALSE)),VLOOKUP($D25,'Project labour content'!$F$6:$G$15,'Project labour content'!$G$1,FALSE),VLOOKUP($A25,'Project labour content'!$A$7:$D$255,'Project labour content'!$D$1,FALSE))*LabEsc25*1</f>
        <v>1.0021377809640044</v>
      </c>
      <c r="BX25" s="249">
        <f>1+IF(ISNA(VLOOKUP($A25,'Project labour content'!$A$7:$D$255,'Project labour content'!$D$1,FALSE)),VLOOKUP($D25,'Project labour content'!$F$6:$G$15,'Project labour content'!$G$1,FALSE),VLOOKUP($A25,'Project labour content'!$A$7:$D$255,'Project labour content'!$D$1,FALSE))*LabEsc26*1</f>
        <v>1.0028378323734493</v>
      </c>
      <c r="BY25" s="249">
        <f>1+IF(ISNA(VLOOKUP($A25,'Project labour content'!$A$7:$D$255,'Project labour content'!$D$1,FALSE)),VLOOKUP($D25,'Project labour content'!$F$6:$G$15,'Project labour content'!$G$1,FALSE),VLOOKUP($A25,'Project labour content'!$A$7:$D$255,'Project labour content'!$D$1,FALSE))*LabEsc27*1</f>
        <v>1.0032714334464379</v>
      </c>
      <c r="BZ25" s="249">
        <f>1+IF(ISNA(VLOOKUP($A25,'Project labour content'!$A$7:$D$255,'Project labour content'!$D$1,FALSE)),VLOOKUP($D25,'Project labour content'!$F$6:$G$15,'Project labour content'!$G$1,FALSE),VLOOKUP($A25,'Project labour content'!$A$7:$D$255,'Project labour content'!$D$1,FALSE))*LabEsc28*1</f>
        <v>1.0035979350543982</v>
      </c>
      <c r="CA25" s="249">
        <f>1+IF(ISNA(VLOOKUP($A25,'Project labour content'!$A$7:$D$255,'Project labour content'!$D$1,FALSE)),VLOOKUP($D25,'Project labour content'!$F$6:$G$15,'Project labour content'!$G$1,FALSE),VLOOKUP($A25,'Project labour content'!$A$7:$D$255,'Project labour content'!$D$1,FALSE))*LabEsc29*1</f>
        <v>1.0041219048348531</v>
      </c>
      <c r="CB25" s="250" t="str">
        <f>IF(ISNA(VLOOKUP($A25,'Project labour content'!$A$7:$D$255,'Project labour content'!$D$1,FALSE)),"Category","Project")</f>
        <v>Project</v>
      </c>
      <c r="CD25" s="247" t="str">
        <f t="shared" ref="CD25:CD88" si="35">RIGHT(A25,5)</f>
        <v>10161</v>
      </c>
      <c r="CE25" s="3"/>
    </row>
    <row r="26" spans="1:83" x14ac:dyDescent="0.15">
      <c r="A26" s="11" t="s">
        <v>33</v>
      </c>
      <c r="B26" s="11" t="str">
        <f>VLOOKUP($A26,'Incurred Real 2022$'!$A$25:$AC$426,'Incurred Real 2022$'!B$1,FALSE)</f>
        <v>Heywood Interconnector Upgrade</v>
      </c>
      <c r="C26" s="11" t="str">
        <f>VLOOKUP($A26,'Incurred Real 2022$'!$A$25:$AC$426,'Incurred Real 2022$'!C$1,FALSE)</f>
        <v>ExAnte</v>
      </c>
      <c r="D26" s="11" t="str">
        <f>VLOOKUP($A26,'Incurred Real 2022$'!$A$25:$AC$426,'Incurred Real 2022$'!D$1,FALSE)</f>
        <v>Augmentation</v>
      </c>
      <c r="E26" s="11" t="str">
        <f>VLOOKUP($A26,'Incurred Real 2022$'!$A$25:$AC$426,'Incurred Real 2022$'!E$1,FALSE)</f>
        <v>Active</v>
      </c>
      <c r="F26" s="105" t="str">
        <f>IF(VLOOKUP($A26,'Incurred Real 2022$'!$A$25:$AC$426,'Incurred Real 2022$'!F$1,FALSE)=0,"",VLOOKUP($A26,'Incurred Real 2022$'!$A$25:$AC$426,'Incurred Real 2022$'!F$1,FALSE))</f>
        <v/>
      </c>
      <c r="G26" s="105" t="str">
        <f>IF(VLOOKUP($A26,'Incurred Real 2022$'!$A$25:$AC$426,'Incurred Real 2022$'!G$1,FALSE)=0,"",VLOOKUP($A26,'Incurred Real 2022$'!$A$25:$AC$426,'Incurred Real 2022$'!G$1,FALSE))</f>
        <v/>
      </c>
      <c r="H26" s="105" t="str">
        <f>IF(VLOOKUP($A26,'Incurred Real 2022$'!$A$25:$AC$426,'Incurred Real 2022$'!H$1,FALSE)=0,"",VLOOKUP($A26,'Incurred Real 2022$'!$A$25:$AC$426,'Incurred Real 2022$'!H$1,FALSE))</f>
        <v/>
      </c>
      <c r="I26" s="105" t="str">
        <f>IF(VLOOKUP($A26,'Incurred Real 2022$'!$A$25:$AC$426,'Incurred Real 2022$'!I$1,FALSE)=0,"",VLOOKUP($A26,'Incurred Real 2022$'!$A$25:$AC$426,'Incurred Real 2022$'!I$1,FALSE))</f>
        <v/>
      </c>
      <c r="J26" s="105" t="str">
        <f>IF(VLOOKUP($A26,'Incurred Real 2022$'!$A$25:$AC$426,'Incurred Real 2022$'!J$1,FALSE)=0,"",VLOOKUP($A26,'Incurred Real 2022$'!$A$25:$AC$426,'Incurred Real 2022$'!J$1,FALSE))</f>
        <v/>
      </c>
      <c r="K26" s="105" t="str">
        <f>IF(VLOOKUP($A26,'Incurred Real 2022$'!$A$25:$AC$426,'Incurred Real 2022$'!K$1,FALSE)=0,"",VLOOKUP($A26,'Incurred Real 2022$'!$A$25:$AC$426,'Incurred Real 2022$'!K$1,FALSE))</f>
        <v/>
      </c>
      <c r="L26" s="105">
        <f>IF(VLOOKUP($A26,'Incurred Real 2022$'!$A$25:$AC$426,'Incurred Real 2022$'!L$1,FALSE)=0,"",VLOOKUP($A26,'Incurred Real 2022$'!$A$25:$AC$426,'Incurred Real 2022$'!L$1,FALSE))</f>
        <v>798544.67</v>
      </c>
      <c r="M26" s="105">
        <f>IF(VLOOKUP($A26,'Incurred Real 2022$'!$A$25:$AC$426,'Incurred Real 2022$'!M$1,FALSE)=0,"",VLOOKUP($A26,'Incurred Real 2022$'!$A$25:$AC$426,'Incurred Real 2022$'!M$1,FALSE))</f>
        <v>913779.99</v>
      </c>
      <c r="N26" s="105">
        <f>IF(VLOOKUP($A26,'Incurred Real 2022$'!$A$25:$AC$426,'Incurred Real 2022$'!N$1,FALSE)=0,"",VLOOKUP($A26,'Incurred Real 2022$'!$A$25:$AC$426,'Incurred Real 2022$'!N$1,FALSE))</f>
        <v>1978728.67</v>
      </c>
      <c r="O26" s="105">
        <f>IF(VLOOKUP($A26,'Incurred Real 2022$'!$A$25:$AC$426,'Incurred Real 2022$'!O$1,FALSE)=0,"",VLOOKUP($A26,'Incurred Real 2022$'!$A$25:$AC$426,'Incurred Real 2022$'!O$1,FALSE))</f>
        <v>5687410.8899999997</v>
      </c>
      <c r="P26" s="105">
        <f>IF(VLOOKUP($A26,'Incurred Real 2022$'!$A$25:$AC$426,'Incurred Real 2022$'!P$1,FALSE)=0,"",VLOOKUP($A26,'Incurred Real 2022$'!$A$25:$AC$426,'Incurred Real 2022$'!P$1,FALSE))</f>
        <v>23030612.23</v>
      </c>
      <c r="Q26" s="105">
        <f>IF(VLOOKUP($A26,'Incurred Real 2022$'!$A$25:$AC$426,'Incurred Real 2022$'!Q$1,FALSE)=0,"",VLOOKUP($A26,'Incurred Real 2022$'!$A$25:$AC$426,'Incurred Real 2022$'!Q$1,FALSE))</f>
        <v>3368344.82</v>
      </c>
      <c r="R26" s="105">
        <f>IF(VLOOKUP($A26,'Incurred Real 2022$'!$A$25:$AC$426,'Incurred Real 2022$'!R$1,FALSE)=0,"",VLOOKUP($A26,'Incurred Real 2022$'!$A$25:$AC$426,'Incurred Real 2022$'!R$1,FALSE))</f>
        <v>1179761.29</v>
      </c>
      <c r="S26" s="105">
        <f>IF(VLOOKUP($A26,'Incurred Real 2022$'!$A$25:$AC$426,'Incurred Real 2022$'!S$1,FALSE)=0,"",VLOOKUP($A26,'Incurred Real 2022$'!$A$25:$AC$426,'Incurred Real 2022$'!S$1,FALSE))</f>
        <v>1535514.33</v>
      </c>
      <c r="T26" s="105">
        <f>IF(VLOOKUP($A26,'Incurred Real 2022$'!$A$25:$AC$426,'Incurred Real 2022$'!T$1,FALSE)=0,"",VLOOKUP($A26,'Incurred Real 2022$'!$A$25:$AC$426,'Incurred Real 2022$'!T$1,FALSE))</f>
        <v>438579.38</v>
      </c>
      <c r="U26" s="105">
        <f>IF(VLOOKUP($A26,'Incurred Real 2022$'!$A$25:$AC$426,'Incurred Real 2022$'!U$1,FALSE)=0,"",VLOOKUP($A26,'Incurred Real 2022$'!$A$25:$AC$426,'Incurred Real 2022$'!U$1,FALSE))</f>
        <v>598730.49</v>
      </c>
      <c r="V26" s="13">
        <f>IF(ISTEXT(VLOOKUP($A26,'Incurred Real 2022$'!$A$25:$AC$426,'Incurred Real 2022$'!V$1,FALSE)),"",(VLOOKUP($A26,'Incurred Real 2022$'!$A$25:$AC$426,'Incurred Real 2022$'!V$1,FALSE))*BT26*Incurred_Real!V$15)</f>
        <v>13956.683174899343</v>
      </c>
      <c r="W26" s="13" t="str">
        <f>IF(ISTEXT(VLOOKUP($A26,'Incurred Real 2022$'!$A$25:$AC$426,'Incurred Real 2022$'!W$1,FALSE)),"",(VLOOKUP($A26,'Incurred Real 2022$'!$A$25:$AC$426,'Incurred Real 2022$'!W$1,FALSE))*BU26*Incurred_Real!W$15)</f>
        <v/>
      </c>
      <c r="X26" s="220" t="str">
        <f>IF(ISTEXT(VLOOKUP($A26,'Incurred Real 2022$'!$A$25:$AC$426,'Incurred Real 2022$'!X$1,FALSE)),"",(VLOOKUP($A26,'Incurred Real 2022$'!$A$25:$AC$426,'Incurred Real 2022$'!X$1,FALSE))*BV26*Incurred_Real!X$15)</f>
        <v/>
      </c>
      <c r="Y26" s="217" t="str">
        <f>IF(ISTEXT(VLOOKUP($A26,'Incurred Real 2022$'!$A$25:$AC$426,'Incurred Real 2022$'!Y$1,FALSE)),"",(VLOOKUP($A26,'Incurred Real 2022$'!$A$25:$AC$426,'Incurred Real 2022$'!Y$1,FALSE))*BW26*Incurred_Real!Y$15)</f>
        <v/>
      </c>
      <c r="Z26" s="13" t="str">
        <f>IF(ISTEXT(VLOOKUP($A26,'Incurred Real 2022$'!$A$25:$AC$426,'Incurred Real 2022$'!Z$1,FALSE)),"",(VLOOKUP($A26,'Incurred Real 2022$'!$A$25:$AC$426,'Incurred Real 2022$'!Z$1,FALSE))*BX26*Incurred_Real!Z$15)</f>
        <v/>
      </c>
      <c r="AA26" s="13" t="str">
        <f>IF(ISTEXT(VLOOKUP($A26,'Incurred Real 2022$'!$A$25:$AC$426,'Incurred Real 2022$'!AA$1,FALSE)),"",(VLOOKUP($A26,'Incurred Real 2022$'!$A$25:$AC$426,'Incurred Real 2022$'!AA$1,FALSE))*BY26*Incurred_Real!AA$15)</f>
        <v/>
      </c>
      <c r="AB26" s="13" t="str">
        <f>IF(ISTEXT(VLOOKUP($A26,'Incurred Real 2022$'!$A$25:$AC$426,'Incurred Real 2022$'!AB$1,FALSE)),"",(VLOOKUP($A26,'Incurred Real 2022$'!$A$25:$AC$426,'Incurred Real 2022$'!AB$1,FALSE))*BZ26*Incurred_Real!AB$15)</f>
        <v/>
      </c>
      <c r="AC26" s="13" t="str">
        <f>IF(ISTEXT(VLOOKUP($A26,'Incurred Real 2022$'!$A$25:$AC$426,'Incurred Real 2022$'!AC$1,FALSE)),"",(VLOOKUP($A26,'Incurred Real 2022$'!$A$25:$AC$426,'Incurred Real 2022$'!AC$1,FALSE))*CA26*Incurred_Real!AC$15)</f>
        <v/>
      </c>
      <c r="AD26" s="221">
        <f t="shared" ref="AD26:AD88" si="36">SUM(F26:AC26)</f>
        <v>39543963.443174899</v>
      </c>
      <c r="AE26" s="221">
        <f t="shared" si="33"/>
        <v>39543963.443174899</v>
      </c>
      <c r="AF26" s="239" t="str">
        <f t="shared" ref="AF26:AF89" si="37">IF(AL26="Commissioned Extra","",IF(ROUND(AD26,0)=0,0,SUMPRODUCT($F$18:$U$18,F26:U26)+(SUM(V26:AC26)*$W$18)))</f>
        <v/>
      </c>
      <c r="AG26" s="222" t="str">
        <f t="shared" ref="AG26:AG88" si="38">IF(AH26="","",AF26/AH26)</f>
        <v/>
      </c>
      <c r="AH26" s="223" t="str">
        <f>IF(AL26="Commissioned Extra","",IF(AK26="","",IF(AK26&lt;AI26,INDEX($F$18:$AC$18,1,MATCH(TEXT(AK26,"000"),$F$23:$AC$23)),INDEX($F$18:$AC$18,1,MATCH(AI26,$F$23:$AC$23)))))</f>
        <v/>
      </c>
      <c r="AI26" s="224">
        <f t="shared" ref="AI26:AI88" si="39">IF(AN26=0,"",INDEX($F$23:$AC$23,1,MATCH(AN26,F26:AC26,0)))</f>
        <v>2022</v>
      </c>
      <c r="AJ26" s="225">
        <f>VLOOKUP($A26,Project_Commissioning!$C$4:$H$355,Project_Commissioning!F$1,FALSE)</f>
        <v>42576</v>
      </c>
      <c r="AK26" s="226">
        <f>VLOOKUP($A26,Project_Commissioning!$C$4:$H$355,Project_Commissioning!G$1,FALSE)</f>
        <v>2017</v>
      </c>
      <c r="AL26" s="225" t="str">
        <f>IF(VLOOKUP($A26,Project_Commissioning!$C$4:$H$355,Project_Commissioning!H$1,FALSE)=0,"",VLOOKUP($A26,Project_Commissioning!$C$4:$H$355,Project_Commissioning!H$1,FALSE))</f>
        <v>Commissioned Extra</v>
      </c>
      <c r="AM26" s="237" t="str">
        <f t="shared" ref="AM26:AM89" si="40">IF(AL26="Commissioned Extra","",(IF((AD26)=0,0,(SUMPRODUCT($F$17:$U$17,F26:U26)+SUM(V26:AC26)))))</f>
        <v/>
      </c>
      <c r="AN26" s="221" cm="1">
        <f t="array" ref="AN26">IF(ROUND(AE26,0)=0,0,LOOKUP(2,1/(F26:AC26&lt;&gt;""),F26:AC26))</f>
        <v>13956.683174899343</v>
      </c>
      <c r="AO26" s="221">
        <f t="shared" ref="AO26:AO89" si="41">SUM(V26:AC26)</f>
        <v>13956.683174899343</v>
      </c>
      <c r="AP26" s="79"/>
      <c r="AQ26" s="20"/>
      <c r="AR26" s="245">
        <f>IF(ISNA(VLOOKUP($A26,'Success Asset Classes'!$B$15:$AA$114,'Success Asset Classes'!$AA$1,FALSE)),0,VLOOKUP($A26,'Success Asset Classes'!$B$15:$AA$114,'Success Asset Classes'!$AA$1,FALSE))</f>
        <v>0</v>
      </c>
      <c r="AS26" s="230">
        <f>IF($AR26=0,VLOOKUP(MID($A26,4,5),'Project splits'!$C$5:$AM$346,AS$22,FALSE),IF(ISNA(VLOOKUP($A26,'Success Asset Classes'!$B$15:$BD$377,AS$21,FALSE)),VLOOKUP(MID($A26,4,5),'Project splits'!$C$5:$AM$346,AS$22,FALSE),VLOOKUP($A26,'Success Asset Classes'!$B$15:$BD$377,AS$21,FALSE)))</f>
        <v>0</v>
      </c>
      <c r="AT26" s="230">
        <f>IF($AR26=0,VLOOKUP(MID($A26,4,5),'Project splits'!$C$5:$AM$346,AT$22,FALSE),IF(ISNA(VLOOKUP($A26,'Success Asset Classes'!$B$15:$BD$377,AT$21,FALSE)),VLOOKUP(MID($A26,4,5),'Project splits'!$C$5:$AM$346,AT$22,FALSE),VLOOKUP($A26,'Success Asset Classes'!$B$15:$BD$377,AT$21,FALSE)))</f>
        <v>4.5909214660884122E-2</v>
      </c>
      <c r="AU26" s="230">
        <f>IF($AR26=0,VLOOKUP(MID($A26,4,5),'Project splits'!$C$5:$AM$346,AU$22,FALSE),IF(ISNA(VLOOKUP($A26,'Success Asset Classes'!$B$15:$BD$377,AU$21,FALSE)),VLOOKUP(MID($A26,4,5),'Project splits'!$C$5:$AM$346,AU$22,FALSE),VLOOKUP($A26,'Success Asset Classes'!$B$15:$BD$377,AU$21,FALSE)))</f>
        <v>3.1340458710143203E-2</v>
      </c>
      <c r="AV26" s="230">
        <f>IF($AR26=0,VLOOKUP(MID($A26,4,5),'Project splits'!$C$5:$AM$346,AV$22,FALSE),IF(ISNA(VLOOKUP($A26,'Success Asset Classes'!$B$15:$BD$377,AV$21,FALSE)),VLOOKUP(MID($A26,4,5),'Project splits'!$C$5:$AM$346,AV$22,FALSE),VLOOKUP($A26,'Success Asset Classes'!$B$15:$BD$377,AV$21,FALSE)))</f>
        <v>0</v>
      </c>
      <c r="AW26" s="230">
        <f>IF($AR26=0,VLOOKUP(MID($A26,4,5),'Project splits'!$C$5:$AM$346,AW$22,FALSE),IF(ISNA(VLOOKUP($A26,'Success Asset Classes'!$B$15:$BD$377,AW$21,FALSE)),VLOOKUP(MID($A26,4,5),'Project splits'!$C$5:$AM$346,AW$22,FALSE),VLOOKUP($A26,'Success Asset Classes'!$B$15:$BD$377,AW$21,FALSE)))</f>
        <v>0</v>
      </c>
      <c r="AX26" s="230">
        <f>IF($AR26=0,VLOOKUP(MID($A26,4,5),'Project splits'!$C$5:$AM$346,AX$22,FALSE),IF(ISNA(VLOOKUP($A26,'Success Asset Classes'!$B$15:$BD$377,AX$21,FALSE)),VLOOKUP(MID($A26,4,5),'Project splits'!$C$5:$AM$346,AX$22,FALSE),VLOOKUP($A26,'Success Asset Classes'!$B$15:$BD$377,AX$21,FALSE)))</f>
        <v>6.0728303173178009E-3</v>
      </c>
      <c r="AY26" s="230">
        <f>IF($AR26=0,VLOOKUP(MID($A26,4,5),'Project splits'!$C$5:$AM$346,AY$22,FALSE),IF(ISNA(VLOOKUP($A26,'Success Asset Classes'!$B$15:$BD$377,AY$21,FALSE)),VLOOKUP(MID($A26,4,5),'Project splits'!$C$5:$AM$346,AY$22,FALSE),VLOOKUP($A26,'Success Asset Classes'!$B$15:$BD$377,AY$21,FALSE)))</f>
        <v>0</v>
      </c>
      <c r="AZ26" s="230">
        <f>IF($AR26=0,VLOOKUP(MID($A26,4,5),'Project splits'!$C$5:$AM$346,AZ$22,FALSE),IF(ISNA(VLOOKUP($A26,'Success Asset Classes'!$B$15:$BD$377,AZ$21,FALSE)),VLOOKUP(MID($A26,4,5),'Project splits'!$C$5:$AM$346,AZ$22,FALSE),VLOOKUP($A26,'Success Asset Classes'!$B$15:$BD$377,AZ$21,FALSE)))</f>
        <v>0</v>
      </c>
      <c r="BA26" s="230">
        <f>IF($AR26=0,VLOOKUP(MID($A26,4,5),'Project splits'!$C$5:$AM$346,BA$22,FALSE),IF(ISNA(VLOOKUP($A26,'Success Asset Classes'!$B$15:$BD$377,BA$21,FALSE)),VLOOKUP(MID($A26,4,5),'Project splits'!$C$5:$AM$346,BA$22,FALSE),VLOOKUP($A26,'Success Asset Classes'!$B$15:$BD$377,BA$21,FALSE)))</f>
        <v>0</v>
      </c>
      <c r="BB26" s="230">
        <f>IF($AR26=0,VLOOKUP(MID($A26,4,5),'Project splits'!$C$5:$AM$346,BB$22,FALSE),IF(ISNA(VLOOKUP($A26,'Success Asset Classes'!$B$15:$BD$377,BB$21,FALSE)),VLOOKUP(MID($A26,4,5),'Project splits'!$C$5:$AM$346,BB$22,FALSE),VLOOKUP($A26,'Success Asset Classes'!$B$15:$BD$377,BB$21,FALSE)))</f>
        <v>0.55817574703242634</v>
      </c>
      <c r="BC26" s="230">
        <f>IF($AR26=0,VLOOKUP(MID($A26,4,5),'Project splits'!$C$5:$AM$346,BC$22,FALSE),IF(ISNA(VLOOKUP($A26,'Success Asset Classes'!$B$15:$BD$377,BC$21,FALSE)),VLOOKUP(MID($A26,4,5),'Project splits'!$C$5:$AM$346,BC$22,FALSE),VLOOKUP($A26,'Success Asset Classes'!$B$15:$BD$377,BC$21,FALSE)))</f>
        <v>2.7160788041347264E-2</v>
      </c>
      <c r="BD26" s="230">
        <f>IF($AR26=0,VLOOKUP(MID($A26,4,5),'Project splits'!$C$5:$AM$346,BD$22,FALSE),IF(ISNA(VLOOKUP($A26,'Success Asset Classes'!$B$15:$BD$377,BD$21,FALSE)),VLOOKUP(MID($A26,4,5),'Project splits'!$C$5:$AM$346,BD$22,FALSE),VLOOKUP($A26,'Success Asset Classes'!$B$15:$BD$377,BD$21,FALSE)))</f>
        <v>0.18527269204316513</v>
      </c>
      <c r="BE26" s="230">
        <f>IF($AR26=0,VLOOKUP(MID($A26,4,5),'Project splits'!$C$5:$AM$346,BE$22,FALSE),IF(ISNA(VLOOKUP($A26,'Success Asset Classes'!$B$15:$BD$377,BE$21,FALSE)),VLOOKUP(MID($A26,4,5),'Project splits'!$C$5:$AM$346,BE$22,FALSE),VLOOKUP($A26,'Success Asset Classes'!$B$15:$BD$377,BE$21,FALSE)))</f>
        <v>2.2649759321720371E-2</v>
      </c>
      <c r="BF26" s="230">
        <f>IF($AR26=0,VLOOKUP(MID($A26,4,5),'Project splits'!$C$5:$AM$346,BF$22,FALSE),IF(ISNA(VLOOKUP($A26,'Success Asset Classes'!$B$15:$BD$377,BF$21,FALSE)),VLOOKUP(MID($A26,4,5),'Project splits'!$C$5:$AM$346,BF$22,FALSE),VLOOKUP($A26,'Success Asset Classes'!$B$15:$BD$377,BF$21,FALSE)))</f>
        <v>0</v>
      </c>
      <c r="BG26" s="230">
        <f>IF($AR26=0,VLOOKUP(MID($A26,4,5),'Project splits'!$C$5:$AM$346,BG$22,FALSE),IF(ISNA(VLOOKUP($A26,'Success Asset Classes'!$B$15:$BD$377,BG$21,FALSE)),VLOOKUP(MID($A26,4,5),'Project splits'!$C$5:$AM$346,BG$22,FALSE),VLOOKUP($A26,'Success Asset Classes'!$B$15:$BD$377,BG$21,FALSE)))</f>
        <v>8.5019624438218755E-2</v>
      </c>
      <c r="BH26" s="230">
        <f>IF($AR26=0,VLOOKUP(MID($A26,4,5),'Project splits'!$C$5:$AM$346,BH$22,FALSE),IF(ISNA(VLOOKUP($A26,'Success Asset Classes'!$B$15:$BD$377,BH$21,FALSE)),VLOOKUP(MID($A26,4,5),'Project splits'!$C$5:$AM$346,BH$22,FALSE),VLOOKUP($A26,'Success Asset Classes'!$B$15:$BD$377,BH$21,FALSE)))</f>
        <v>3.8398885434777243E-2</v>
      </c>
      <c r="BI26" s="230">
        <f>IF($AR26=0,VLOOKUP(MID($A26,4,5),'Project splits'!$C$5:$AM$346,BI$22,FALSE),IF(ISNA(VLOOKUP($A26,'Success Asset Classes'!$B$15:$BD$377,BI$21,FALSE)),VLOOKUP(MID($A26,4,5),'Project splits'!$C$5:$AM$346,BI$22,FALSE),VLOOKUP($A26,'Success Asset Classes'!$B$15:$BD$377,BI$21,FALSE)))</f>
        <v>0</v>
      </c>
      <c r="BJ26" s="230">
        <f>IF($AR26=0,VLOOKUP(MID($A26,4,5),'Project splits'!$C$5:$AM$346,BJ$22,FALSE),IF(ISNA(VLOOKUP($A26,'Success Asset Classes'!$B$15:$BD$377,BJ$21,FALSE)),VLOOKUP(MID($A26,4,5),'Project splits'!$C$5:$AM$346,BJ$22,FALSE),VLOOKUP($A26,'Success Asset Classes'!$B$15:$BD$377,BJ$21,FALSE)))</f>
        <v>0</v>
      </c>
      <c r="BK26" s="230">
        <f>IF($AR26=0,VLOOKUP(MID($A26,4,5),'Project splits'!$C$5:$AM$346,BK$22,FALSE),IF(ISNA(VLOOKUP($A26,'Success Asset Classes'!$B$15:$BD$377,BK$21,FALSE)),VLOOKUP(MID($A26,4,5),'Project splits'!$C$5:$AM$346,BK$22,FALSE),VLOOKUP($A26,'Success Asset Classes'!$B$15:$BD$377,BK$21,FALSE)))</f>
        <v>0</v>
      </c>
      <c r="BL26" s="230">
        <f>IF($AR26=0,VLOOKUP(MID($A26,4,5),'Project splits'!$C$5:$AM$346,BL$22,FALSE),IF(ISNA(VLOOKUP($A26,'Success Asset Classes'!$B$15:$BD$377,BL$21,FALSE)),VLOOKUP(MID($A26,4,5),'Project splits'!$C$5:$AM$346,BL$22,FALSE),VLOOKUP($A26,'Success Asset Classes'!$B$15:$BD$377,BL$21,FALSE)))</f>
        <v>0</v>
      </c>
      <c r="BM26" s="230">
        <f>IF($AR26=0,VLOOKUP(MID($A26,4,5),'Project splits'!$C$5:$AM$346,BM$22,FALSE),IF(ISNA(VLOOKUP($A26,'Success Asset Classes'!$B$15:$BD$377,BM$21,FALSE)),VLOOKUP(MID($A26,4,5),'Project splits'!$C$5:$AM$346,BM$22,FALSE),VLOOKUP($A26,'Success Asset Classes'!$B$15:$BD$377,BM$21,FALSE)))</f>
        <v>0</v>
      </c>
      <c r="BN26" s="230">
        <f>IF($AR26=0,VLOOKUP(MID($A26,4,5),'Project splits'!$C$5:$AM$346,BN$22,FALSE),IF(ISNA(VLOOKUP($A26,'Success Asset Classes'!$B$15:$BD$377,BN$21,FALSE)),VLOOKUP(MID($A26,4,5),'Project splits'!$C$5:$AM$346,BN$22,FALSE),VLOOKUP($A26,'Success Asset Classes'!$B$15:$BD$377,BN$21,FALSE)))</f>
        <v>0</v>
      </c>
      <c r="BO26" s="230">
        <f>IF($AR26=0,VLOOKUP(MID($A26,4,5),'Project splits'!$C$5:$AM$346,BO$22,FALSE),IF(ISNA(VLOOKUP($A26,'Success Asset Classes'!$B$15:$BD$377,BO$21,FALSE)),VLOOKUP(MID($A26,4,5),'Project splits'!$C$5:$AM$346,BO$22,FALSE),VLOOKUP($A26,'Success Asset Classes'!$B$15:$BD$377,BO$21,FALSE)))</f>
        <v>0</v>
      </c>
      <c r="BP26" s="230">
        <f>IF($AR26=0,VLOOKUP(MID($A26,4,5),'Project splits'!$C$5:$AM$346,BP$22,FALSE),IF(ISNA(VLOOKUP($A26,'Success Asset Classes'!$B$15:$BD$377,BP$21,FALSE)),VLOOKUP(MID($A26,4,5),'Project splits'!$C$5:$AM$346,BP$22,FALSE),VLOOKUP($A26,'Success Asset Classes'!$B$15:$BD$377,BP$21,FALSE)))</f>
        <v>0</v>
      </c>
      <c r="BQ26" s="230">
        <f>IF($AR26=0,VLOOKUP(MID($A26,4,5),'Project splits'!$C$5:$AM$346,BQ$22,FALSE),IF(ISNA(VLOOKUP($A26,'Success Asset Classes'!$B$15:$BD$377,BQ$21,FALSE)),VLOOKUP(MID($A26,4,5),'Project splits'!$C$5:$AM$346,BQ$22,FALSE),VLOOKUP($A26,'Success Asset Classes'!$B$15:$BD$377,BQ$21,FALSE)))</f>
        <v>0</v>
      </c>
      <c r="BR26" s="230">
        <f>IF($AR26=0,VLOOKUP(MID($A26,4,5),'Project splits'!$C$5:$AM$346,BR$22,FALSE),IF(ISNA(VLOOKUP($A26,'Success Asset Classes'!$B$15:$BD$377,BR$21,FALSE)),VLOOKUP(MID($A26,4,5),'Project splits'!$C$5:$AM$346,BR$22,FALSE),VLOOKUP($A26,'Success Asset Classes'!$B$15:$BD$377,BR$21,FALSE)))</f>
        <v>0</v>
      </c>
      <c r="BS26" s="247">
        <f t="shared" si="34"/>
        <v>1.0000000000000002</v>
      </c>
      <c r="BT26" s="249">
        <f>1+IF(ISNA(VLOOKUP($A26,'Project labour content'!$A$7:$D$255,'Project labour content'!$D$1,FALSE)),VLOOKUP($D26,'Project labour content'!$F$6:$G$15,'Project labour content'!$G$1,FALSE),VLOOKUP($A26,'Project labour content'!$A$7:$D$255,'Project labour content'!$D$1,FALSE))*LabEsc22*1</f>
        <v>1.0009800753120184</v>
      </c>
      <c r="BU26" s="249">
        <f>1+IF(ISNA(VLOOKUP($A26,'Project labour content'!$A$7:$D$255,'Project labour content'!$D$1,FALSE)),VLOOKUP($D26,'Project labour content'!$F$6:$G$15,'Project labour content'!$G$1,FALSE),VLOOKUP($A26,'Project labour content'!$A$7:$D$255,'Project labour content'!$D$1,FALSE))*LabEsc23*1</f>
        <v>1.0019648549855344</v>
      </c>
      <c r="BV26" s="249">
        <f>1+IF(ISNA(VLOOKUP($A26,'Project labour content'!$A$7:$D$255,'Project labour content'!$D$1,FALSE)),VLOOKUP($D26,'Project labour content'!$F$6:$G$15,'Project labour content'!$G$1,FALSE),VLOOKUP($A26,'Project labour content'!$A$7:$D$255,'Project labour content'!$D$1,FALSE))*LabEsc24*1</f>
        <v>1.0028925174379866</v>
      </c>
      <c r="BW26" s="249">
        <f>1+IF(ISNA(VLOOKUP($A26,'Project labour content'!$A$7:$D$255,'Project labour content'!$D$1,FALSE)),VLOOKUP($D26,'Project labour content'!$F$6:$G$15,'Project labour content'!$G$1,FALSE),VLOOKUP($A26,'Project labour content'!$A$7:$D$255,'Project labour content'!$D$1,FALSE))*LabEsc25*1</f>
        <v>1.0041349666826376</v>
      </c>
      <c r="BX26" s="249">
        <f>1+IF(ISNA(VLOOKUP($A26,'Project labour content'!$A$7:$D$255,'Project labour content'!$D$1,FALSE)),VLOOKUP($D26,'Project labour content'!$F$6:$G$15,'Project labour content'!$G$1,FALSE),VLOOKUP($A26,'Project labour content'!$A$7:$D$255,'Project labour content'!$D$1,FALSE))*LabEsc26*1</f>
        <v>1.005489029284433</v>
      </c>
      <c r="BY26" s="249">
        <f>1+IF(ISNA(VLOOKUP($A26,'Project labour content'!$A$7:$D$255,'Project labour content'!$D$1,FALSE)),VLOOKUP($D26,'Project labour content'!$F$6:$G$15,'Project labour content'!$G$1,FALSE),VLOOKUP($A26,'Project labour content'!$A$7:$D$255,'Project labour content'!$D$1,FALSE))*LabEsc27*1</f>
        <v>1.0063277148282526</v>
      </c>
      <c r="BZ26" s="249">
        <f>1+IF(ISNA(VLOOKUP($A26,'Project labour content'!$A$7:$D$255,'Project labour content'!$D$1,FALSE)),VLOOKUP($D26,'Project labour content'!$F$6:$G$15,'Project labour content'!$G$1,FALSE),VLOOKUP($A26,'Project labour content'!$A$7:$D$255,'Project labour content'!$D$1,FALSE))*LabEsc28*1</f>
        <v>1.0069592450427489</v>
      </c>
      <c r="CA26" s="249">
        <f>1+IF(ISNA(VLOOKUP($A26,'Project labour content'!$A$7:$D$255,'Project labour content'!$D$1,FALSE)),VLOOKUP($D26,'Project labour content'!$F$6:$G$15,'Project labour content'!$G$1,FALSE),VLOOKUP($A26,'Project labour content'!$A$7:$D$255,'Project labour content'!$D$1,FALSE))*LabEsc29*1</f>
        <v>1.0079727247309724</v>
      </c>
      <c r="CB26" s="250" t="str">
        <f>IF(ISNA(VLOOKUP($A26,'Project labour content'!$A$7:$D$255,'Project labour content'!$D$1,FALSE)),"Category","Project")</f>
        <v>Project</v>
      </c>
      <c r="CD26" s="247" t="str">
        <f t="shared" si="35"/>
        <v>10344</v>
      </c>
      <c r="CE26" s="3"/>
    </row>
    <row r="27" spans="1:83" x14ac:dyDescent="0.15">
      <c r="A27" s="11" t="s">
        <v>36</v>
      </c>
      <c r="B27" s="11" t="str">
        <f>VLOOKUP($A27,'Incurred Real 2022$'!$A$25:$AC$426,'Incurred Real 2022$'!B$1,FALSE)</f>
        <v>Clare North New 132_33 kV Substation</v>
      </c>
      <c r="C27" s="11" t="str">
        <f>VLOOKUP($A27,'Incurred Real 2022$'!$A$25:$AC$426,'Incurred Real 2022$'!C$1,FALSE)</f>
        <v>ExAnte</v>
      </c>
      <c r="D27" s="11" t="str">
        <f>VLOOKUP($A27,'Incurred Real 2022$'!$A$25:$AC$426,'Incurred Real 2022$'!D$1,FALSE)</f>
        <v>Connection</v>
      </c>
      <c r="E27" s="11" t="str">
        <f>VLOOKUP($A27,'Incurred Real 2022$'!$A$25:$AC$426,'Incurred Real 2022$'!E$1,FALSE)</f>
        <v>Closed</v>
      </c>
      <c r="F27" s="105">
        <f>IF(VLOOKUP($A27,'Incurred Real 2022$'!$A$25:$AC$426,'Incurred Real 2022$'!F$1,FALSE)=0,"",VLOOKUP($A27,'Incurred Real 2022$'!$A$25:$AC$426,'Incurred Real 2022$'!F$1,FALSE))</f>
        <v>14316.59</v>
      </c>
      <c r="G27" s="105">
        <f>IF(VLOOKUP($A27,'Incurred Real 2022$'!$A$25:$AC$426,'Incurred Real 2022$'!G$1,FALSE)=0,"",VLOOKUP($A27,'Incurred Real 2022$'!$A$25:$AC$426,'Incurred Real 2022$'!G$1,FALSE))</f>
        <v>182203.75</v>
      </c>
      <c r="H27" s="105">
        <f>IF(VLOOKUP($A27,'Incurred Real 2022$'!$A$25:$AC$426,'Incurred Real 2022$'!H$1,FALSE)=0,"",VLOOKUP($A27,'Incurred Real 2022$'!$A$25:$AC$426,'Incurred Real 2022$'!H$1,FALSE))</f>
        <v>485896.08</v>
      </c>
      <c r="I27" s="105">
        <f>IF(VLOOKUP($A27,'Incurred Real 2022$'!$A$25:$AC$426,'Incurred Real 2022$'!I$1,FALSE)=0,"",VLOOKUP($A27,'Incurred Real 2022$'!$A$25:$AC$426,'Incurred Real 2022$'!I$1,FALSE))</f>
        <v>1703092.27</v>
      </c>
      <c r="J27" s="105">
        <f>IF(VLOOKUP($A27,'Incurred Real 2022$'!$A$25:$AC$426,'Incurred Real 2022$'!J$1,FALSE)=0,"",VLOOKUP($A27,'Incurred Real 2022$'!$A$25:$AC$426,'Incurred Real 2022$'!J$1,FALSE))</f>
        <v>14056261.109999999</v>
      </c>
      <c r="K27" s="105">
        <f>IF(VLOOKUP($A27,'Incurred Real 2022$'!$A$25:$AC$426,'Incurred Real 2022$'!K$1,FALSE)=0,"",VLOOKUP($A27,'Incurred Real 2022$'!$A$25:$AC$426,'Incurred Real 2022$'!K$1,FALSE))</f>
        <v>5216315.03</v>
      </c>
      <c r="L27" s="105">
        <f>IF(VLOOKUP($A27,'Incurred Real 2022$'!$A$25:$AC$426,'Incurred Real 2022$'!L$1,FALSE)=0,"",VLOOKUP($A27,'Incurred Real 2022$'!$A$25:$AC$426,'Incurred Real 2022$'!L$1,FALSE))</f>
        <v>228703</v>
      </c>
      <c r="M27" s="105">
        <f>IF(VLOOKUP($A27,'Incurred Real 2022$'!$A$25:$AC$426,'Incurred Real 2022$'!M$1,FALSE)=0,"",VLOOKUP($A27,'Incurred Real 2022$'!$A$25:$AC$426,'Incurred Real 2022$'!M$1,FALSE))</f>
        <v>282437.38</v>
      </c>
      <c r="N27" s="105">
        <f>IF(VLOOKUP($A27,'Incurred Real 2022$'!$A$25:$AC$426,'Incurred Real 2022$'!N$1,FALSE)=0,"",VLOOKUP($A27,'Incurred Real 2022$'!$A$25:$AC$426,'Incurred Real 2022$'!N$1,FALSE))</f>
        <v>-151764.68</v>
      </c>
      <c r="O27" s="105">
        <f>IF(VLOOKUP($A27,'Incurred Real 2022$'!$A$25:$AC$426,'Incurred Real 2022$'!O$1,FALSE)=0,"",VLOOKUP($A27,'Incurred Real 2022$'!$A$25:$AC$426,'Incurred Real 2022$'!O$1,FALSE))</f>
        <v>247663.51</v>
      </c>
      <c r="P27" s="105">
        <f>IF(VLOOKUP($A27,'Incurred Real 2022$'!$A$25:$AC$426,'Incurred Real 2022$'!P$1,FALSE)=0,"",VLOOKUP($A27,'Incurred Real 2022$'!$A$25:$AC$426,'Incurred Real 2022$'!P$1,FALSE))</f>
        <v>88534.74</v>
      </c>
      <c r="Q27" s="105">
        <f>IF(VLOOKUP($A27,'Incurred Real 2022$'!$A$25:$AC$426,'Incurred Real 2022$'!Q$1,FALSE)=0,"",VLOOKUP($A27,'Incurred Real 2022$'!$A$25:$AC$426,'Incurred Real 2022$'!Q$1,FALSE))</f>
        <v>492156.87</v>
      </c>
      <c r="R27" s="105">
        <f>IF(VLOOKUP($A27,'Incurred Real 2022$'!$A$25:$AC$426,'Incurred Real 2022$'!R$1,FALSE)=0,"",VLOOKUP($A27,'Incurred Real 2022$'!$A$25:$AC$426,'Incurred Real 2022$'!R$1,FALSE))</f>
        <v>90015.9</v>
      </c>
      <c r="S27" s="105">
        <f>IF(VLOOKUP($A27,'Incurred Real 2022$'!$A$25:$AC$426,'Incurred Real 2022$'!S$1,FALSE)=0,"",VLOOKUP($A27,'Incurred Real 2022$'!$A$25:$AC$426,'Incurred Real 2022$'!S$1,FALSE))</f>
        <v>-14854.9</v>
      </c>
      <c r="T27" s="105" t="str">
        <f>IF(VLOOKUP($A27,'Incurred Real 2022$'!$A$25:$AC$426,'Incurred Real 2022$'!T$1,FALSE)=0,"",VLOOKUP($A27,'Incurred Real 2022$'!$A$25:$AC$426,'Incurred Real 2022$'!T$1,FALSE))</f>
        <v/>
      </c>
      <c r="U27" s="105" t="str">
        <f>IF(VLOOKUP($A27,'Incurred Real 2022$'!$A$25:$AC$426,'Incurred Real 2022$'!U$1,FALSE)=0,"",VLOOKUP($A27,'Incurred Real 2022$'!$A$25:$AC$426,'Incurred Real 2022$'!U$1,FALSE))</f>
        <v/>
      </c>
      <c r="V27" s="13" t="str">
        <f>IF(ISTEXT(VLOOKUP($A27,'Incurred Real 2022$'!$A$25:$AC$426,'Incurred Real 2022$'!V$1,FALSE)),"",(VLOOKUP($A27,'Incurred Real 2022$'!$A$25:$AC$426,'Incurred Real 2022$'!V$1,FALSE))*BT27*Incurred_Real!V$15)</f>
        <v/>
      </c>
      <c r="W27" s="13" t="str">
        <f>IF(ISTEXT(VLOOKUP($A27,'Incurred Real 2022$'!$A$25:$AC$426,'Incurred Real 2022$'!W$1,FALSE)),"",(VLOOKUP($A27,'Incurred Real 2022$'!$A$25:$AC$426,'Incurred Real 2022$'!W$1,FALSE))*BU27*Incurred_Real!W$15)</f>
        <v/>
      </c>
      <c r="X27" s="220" t="str">
        <f>IF(ISTEXT(VLOOKUP($A27,'Incurred Real 2022$'!$A$25:$AC$426,'Incurred Real 2022$'!X$1,FALSE)),"",(VLOOKUP($A27,'Incurred Real 2022$'!$A$25:$AC$426,'Incurred Real 2022$'!X$1,FALSE))*BV27*Incurred_Real!X$15)</f>
        <v/>
      </c>
      <c r="Y27" s="217" t="str">
        <f>IF(ISTEXT(VLOOKUP($A27,'Incurred Real 2022$'!$A$25:$AC$426,'Incurred Real 2022$'!Y$1,FALSE)),"",(VLOOKUP($A27,'Incurred Real 2022$'!$A$25:$AC$426,'Incurred Real 2022$'!Y$1,FALSE))*BW27*Incurred_Real!Y$15)</f>
        <v/>
      </c>
      <c r="Z27" s="13" t="str">
        <f>IF(ISTEXT(VLOOKUP($A27,'Incurred Real 2022$'!$A$25:$AC$426,'Incurred Real 2022$'!Z$1,FALSE)),"",(VLOOKUP($A27,'Incurred Real 2022$'!$A$25:$AC$426,'Incurred Real 2022$'!Z$1,FALSE))*BX27*Incurred_Real!Z$15)</f>
        <v/>
      </c>
      <c r="AA27" s="13" t="str">
        <f>IF(ISTEXT(VLOOKUP($A27,'Incurred Real 2022$'!$A$25:$AC$426,'Incurred Real 2022$'!AA$1,FALSE)),"",(VLOOKUP($A27,'Incurred Real 2022$'!$A$25:$AC$426,'Incurred Real 2022$'!AA$1,FALSE))*BY27*Incurred_Real!AA$15)</f>
        <v/>
      </c>
      <c r="AB27" s="13" t="str">
        <f>IF(ISTEXT(VLOOKUP($A27,'Incurred Real 2022$'!$A$25:$AC$426,'Incurred Real 2022$'!AB$1,FALSE)),"",(VLOOKUP($A27,'Incurred Real 2022$'!$A$25:$AC$426,'Incurred Real 2022$'!AB$1,FALSE))*BZ27*Incurred_Real!AB$15)</f>
        <v/>
      </c>
      <c r="AC27" s="13" t="str">
        <f>IF(ISTEXT(VLOOKUP($A27,'Incurred Real 2022$'!$A$25:$AC$426,'Incurred Real 2022$'!AC$1,FALSE)),"",(VLOOKUP($A27,'Incurred Real 2022$'!$A$25:$AC$426,'Incurred Real 2022$'!AC$1,FALSE))*CA27*Incurred_Real!AC$15)</f>
        <v/>
      </c>
      <c r="AD27" s="221">
        <f t="shared" si="36"/>
        <v>22920976.649999999</v>
      </c>
      <c r="AE27" s="221">
        <f t="shared" si="33"/>
        <v>23254215.809999995</v>
      </c>
      <c r="AF27" s="239">
        <f t="shared" si="37"/>
        <v>33447305.986610472</v>
      </c>
      <c r="AG27" s="222">
        <f t="shared" si="38"/>
        <v>23459208.890760858</v>
      </c>
      <c r="AH27" s="223">
        <f t="shared" ref="AH27:AH90" si="42">IF(AL27="Commissioned Extra","",IF(AK27="","",IF(AK27&lt;AI27,INDEX($F$18:$AC$18,1,MATCH(TEXT(AK27,"000"),$F$23:$AC$23)),INDEX($F$18:$AC$18,1,MATCH(AI27,$F$23:$AC$23)))))</f>
        <v>1.425764446804654</v>
      </c>
      <c r="AI27" s="224">
        <f t="shared" si="39"/>
        <v>2019</v>
      </c>
      <c r="AJ27" s="225">
        <f>VLOOKUP($A27,Project_Commissioning!$C$4:$H$355,Project_Commissioning!F$1,FALSE)</f>
        <v>40525</v>
      </c>
      <c r="AK27" s="226">
        <f>VLOOKUP($A27,Project_Commissioning!$C$4:$H$355,Project_Commissioning!G$1,FALSE)</f>
        <v>2011</v>
      </c>
      <c r="AL27" s="225" t="str">
        <f>IF(VLOOKUP($A27,Project_Commissioning!$C$4:$H$355,Project_Commissioning!H$1,FALSE)=0,"",VLOOKUP($A27,Project_Commissioning!$C$4:$H$355,Project_Commissioning!H$1,FALSE))</f>
        <v/>
      </c>
      <c r="AM27" s="237">
        <f t="shared" si="40"/>
        <v>29707175.374414213</v>
      </c>
      <c r="AN27" s="221" cm="1">
        <f t="array" ref="AN27">IF(ROUND(AE27,0)=0,0,LOOKUP(2,1/(F27:AC27&lt;&gt;""),F27:AC27))</f>
        <v>-14854.9</v>
      </c>
      <c r="AO27" s="221">
        <f t="shared" si="41"/>
        <v>0</v>
      </c>
      <c r="AP27" s="79"/>
      <c r="AQ27" s="20"/>
      <c r="AR27" s="245">
        <f>IF(ISNA(VLOOKUP($A27,'Success Asset Classes'!$B$15:$AA$114,'Success Asset Classes'!$AA$1,FALSE)),0,VLOOKUP($A27,'Success Asset Classes'!$B$15:$AA$114,'Success Asset Classes'!$AA$1,FALSE))</f>
        <v>0</v>
      </c>
      <c r="AS27" s="230">
        <f>IF($AR27=0,VLOOKUP(MID($A27,4,5),'Project splits'!$C$5:$AM$346,AS$22,FALSE),IF(ISNA(VLOOKUP($A27,'Success Asset Classes'!$B$15:$BD$377,AS$21,FALSE)),VLOOKUP(MID($A27,4,5),'Project splits'!$C$5:$AM$346,AS$22,FALSE),VLOOKUP($A27,'Success Asset Classes'!$B$15:$BD$377,AS$21,FALSE)))</f>
        <v>0</v>
      </c>
      <c r="AT27" s="230">
        <f>IF($AR27=0,VLOOKUP(MID($A27,4,5),'Project splits'!$C$5:$AM$346,AT$22,FALSE),IF(ISNA(VLOOKUP($A27,'Success Asset Classes'!$B$15:$BD$377,AT$21,FALSE)),VLOOKUP(MID($A27,4,5),'Project splits'!$C$5:$AM$346,AT$22,FALSE),VLOOKUP($A27,'Success Asset Classes'!$B$15:$BD$377,AT$21,FALSE)))</f>
        <v>0</v>
      </c>
      <c r="AU27" s="230">
        <f>IF($AR27=0,VLOOKUP(MID($A27,4,5),'Project splits'!$C$5:$AM$346,AU$22,FALSE),IF(ISNA(VLOOKUP($A27,'Success Asset Classes'!$B$15:$BD$377,AU$21,FALSE)),VLOOKUP(MID($A27,4,5),'Project splits'!$C$5:$AM$346,AU$22,FALSE),VLOOKUP($A27,'Success Asset Classes'!$B$15:$BD$377,AU$21,FALSE)))</f>
        <v>9.5604049437070203E-3</v>
      </c>
      <c r="AV27" s="230">
        <f>IF($AR27=0,VLOOKUP(MID($A27,4,5),'Project splits'!$C$5:$AM$346,AV$22,FALSE),IF(ISNA(VLOOKUP($A27,'Success Asset Classes'!$B$15:$BD$377,AV$21,FALSE)),VLOOKUP(MID($A27,4,5),'Project splits'!$C$5:$AM$346,AV$22,FALSE),VLOOKUP($A27,'Success Asset Classes'!$B$15:$BD$377,AV$21,FALSE)))</f>
        <v>0</v>
      </c>
      <c r="AW27" s="230">
        <f>IF($AR27=0,VLOOKUP(MID($A27,4,5),'Project splits'!$C$5:$AM$346,AW$22,FALSE),IF(ISNA(VLOOKUP($A27,'Success Asset Classes'!$B$15:$BD$377,AW$21,FALSE)),VLOOKUP(MID($A27,4,5),'Project splits'!$C$5:$AM$346,AW$22,FALSE),VLOOKUP($A27,'Success Asset Classes'!$B$15:$BD$377,AW$21,FALSE)))</f>
        <v>0</v>
      </c>
      <c r="AX27" s="230">
        <f>IF($AR27=0,VLOOKUP(MID($A27,4,5),'Project splits'!$C$5:$AM$346,AX$22,FALSE),IF(ISNA(VLOOKUP($A27,'Success Asset Classes'!$B$15:$BD$377,AX$21,FALSE)),VLOOKUP(MID($A27,4,5),'Project splits'!$C$5:$AM$346,AX$22,FALSE),VLOOKUP($A27,'Success Asset Classes'!$B$15:$BD$377,AX$21,FALSE)))</f>
        <v>0</v>
      </c>
      <c r="AY27" s="230">
        <f>IF($AR27=0,VLOOKUP(MID($A27,4,5),'Project splits'!$C$5:$AM$346,AY$22,FALSE),IF(ISNA(VLOOKUP($A27,'Success Asset Classes'!$B$15:$BD$377,AY$21,FALSE)),VLOOKUP(MID($A27,4,5),'Project splits'!$C$5:$AM$346,AY$22,FALSE),VLOOKUP($A27,'Success Asset Classes'!$B$15:$BD$377,AY$21,FALSE)))</f>
        <v>0</v>
      </c>
      <c r="AZ27" s="230">
        <f>IF($AR27=0,VLOOKUP(MID($A27,4,5),'Project splits'!$C$5:$AM$346,AZ$22,FALSE),IF(ISNA(VLOOKUP($A27,'Success Asset Classes'!$B$15:$BD$377,AZ$21,FALSE)),VLOOKUP(MID($A27,4,5),'Project splits'!$C$5:$AM$346,AZ$22,FALSE),VLOOKUP($A27,'Success Asset Classes'!$B$15:$BD$377,AZ$21,FALSE)))</f>
        <v>0</v>
      </c>
      <c r="BA27" s="230">
        <f>IF($AR27=0,VLOOKUP(MID($A27,4,5),'Project splits'!$C$5:$AM$346,BA$22,FALSE),IF(ISNA(VLOOKUP($A27,'Success Asset Classes'!$B$15:$BD$377,BA$21,FALSE)),VLOOKUP(MID($A27,4,5),'Project splits'!$C$5:$AM$346,BA$22,FALSE),VLOOKUP($A27,'Success Asset Classes'!$B$15:$BD$377,BA$21,FALSE)))</f>
        <v>0</v>
      </c>
      <c r="BB27" s="230">
        <f>IF($AR27=0,VLOOKUP(MID($A27,4,5),'Project splits'!$C$5:$AM$346,BB$22,FALSE),IF(ISNA(VLOOKUP($A27,'Success Asset Classes'!$B$15:$BD$377,BB$21,FALSE)),VLOOKUP(MID($A27,4,5),'Project splits'!$C$5:$AM$346,BB$22,FALSE),VLOOKUP($A27,'Success Asset Classes'!$B$15:$BD$377,BB$21,FALSE)))</f>
        <v>0.56218143898982686</v>
      </c>
      <c r="BC27" s="230">
        <f>IF($AR27=0,VLOOKUP(MID($A27,4,5),'Project splits'!$C$5:$AM$346,BC$22,FALSE),IF(ISNA(VLOOKUP($A27,'Success Asset Classes'!$B$15:$BD$377,BC$21,FALSE)),VLOOKUP(MID($A27,4,5),'Project splits'!$C$5:$AM$346,BC$22,FALSE),VLOOKUP($A27,'Success Asset Classes'!$B$15:$BD$377,BC$21,FALSE)))</f>
        <v>0</v>
      </c>
      <c r="BD27" s="230">
        <f>IF($AR27=0,VLOOKUP(MID($A27,4,5),'Project splits'!$C$5:$AM$346,BD$22,FALSE),IF(ISNA(VLOOKUP($A27,'Success Asset Classes'!$B$15:$BD$377,BD$21,FALSE)),VLOOKUP(MID($A27,4,5),'Project splits'!$C$5:$AM$346,BD$22,FALSE),VLOOKUP($A27,'Success Asset Classes'!$B$15:$BD$377,BD$21,FALSE)))</f>
        <v>0.26308070577347437</v>
      </c>
      <c r="BE27" s="230">
        <f>IF($AR27=0,VLOOKUP(MID($A27,4,5),'Project splits'!$C$5:$AM$346,BE$22,FALSE),IF(ISNA(VLOOKUP($A27,'Success Asset Classes'!$B$15:$BD$377,BE$21,FALSE)),VLOOKUP(MID($A27,4,5),'Project splits'!$C$5:$AM$346,BE$22,FALSE),VLOOKUP($A27,'Success Asset Classes'!$B$15:$BD$377,BE$21,FALSE)))</f>
        <v>0</v>
      </c>
      <c r="BF27" s="230">
        <f>IF($AR27=0,VLOOKUP(MID($A27,4,5),'Project splits'!$C$5:$AM$346,BF$22,FALSE),IF(ISNA(VLOOKUP($A27,'Success Asset Classes'!$B$15:$BD$377,BF$21,FALSE)),VLOOKUP(MID($A27,4,5),'Project splits'!$C$5:$AM$346,BF$22,FALSE),VLOOKUP($A27,'Success Asset Classes'!$B$15:$BD$377,BF$21,FALSE)))</f>
        <v>0</v>
      </c>
      <c r="BG27" s="230">
        <f>IF($AR27=0,VLOOKUP(MID($A27,4,5),'Project splits'!$C$5:$AM$346,BG$22,FALSE),IF(ISNA(VLOOKUP($A27,'Success Asset Classes'!$B$15:$BD$377,BG$21,FALSE)),VLOOKUP(MID($A27,4,5),'Project splits'!$C$5:$AM$346,BG$22,FALSE),VLOOKUP($A27,'Success Asset Classes'!$B$15:$BD$377,BG$21,FALSE)))</f>
        <v>0.13730816501851864</v>
      </c>
      <c r="BH27" s="230">
        <f>IF($AR27=0,VLOOKUP(MID($A27,4,5),'Project splits'!$C$5:$AM$346,BH$22,FALSE),IF(ISNA(VLOOKUP($A27,'Success Asset Classes'!$B$15:$BD$377,BH$21,FALSE)),VLOOKUP(MID($A27,4,5),'Project splits'!$C$5:$AM$346,BH$22,FALSE),VLOOKUP($A27,'Success Asset Classes'!$B$15:$BD$377,BH$21,FALSE)))</f>
        <v>2.7869285274473111E-2</v>
      </c>
      <c r="BI27" s="230">
        <f>IF($AR27=0,VLOOKUP(MID($A27,4,5),'Project splits'!$C$5:$AM$346,BI$22,FALSE),IF(ISNA(VLOOKUP($A27,'Success Asset Classes'!$B$15:$BD$377,BI$21,FALSE)),VLOOKUP(MID($A27,4,5),'Project splits'!$C$5:$AM$346,BI$22,FALSE),VLOOKUP($A27,'Success Asset Classes'!$B$15:$BD$377,BI$21,FALSE)))</f>
        <v>0</v>
      </c>
      <c r="BJ27" s="230">
        <f>IF($AR27=0,VLOOKUP(MID($A27,4,5),'Project splits'!$C$5:$AM$346,BJ$22,FALSE),IF(ISNA(VLOOKUP($A27,'Success Asset Classes'!$B$15:$BD$377,BJ$21,FALSE)),VLOOKUP(MID($A27,4,5),'Project splits'!$C$5:$AM$346,BJ$22,FALSE),VLOOKUP($A27,'Success Asset Classes'!$B$15:$BD$377,BJ$21,FALSE)))</f>
        <v>0</v>
      </c>
      <c r="BK27" s="230">
        <f>IF($AR27=0,VLOOKUP(MID($A27,4,5),'Project splits'!$C$5:$AM$346,BK$22,FALSE),IF(ISNA(VLOOKUP($A27,'Success Asset Classes'!$B$15:$BD$377,BK$21,FALSE)),VLOOKUP(MID($A27,4,5),'Project splits'!$C$5:$AM$346,BK$22,FALSE),VLOOKUP($A27,'Success Asset Classes'!$B$15:$BD$377,BK$21,FALSE)))</f>
        <v>0</v>
      </c>
      <c r="BL27" s="230">
        <f>IF($AR27=0,VLOOKUP(MID($A27,4,5),'Project splits'!$C$5:$AM$346,BL$22,FALSE),IF(ISNA(VLOOKUP($A27,'Success Asset Classes'!$B$15:$BD$377,BL$21,FALSE)),VLOOKUP(MID($A27,4,5),'Project splits'!$C$5:$AM$346,BL$22,FALSE),VLOOKUP($A27,'Success Asset Classes'!$B$15:$BD$377,BL$21,FALSE)))</f>
        <v>0</v>
      </c>
      <c r="BM27" s="230">
        <f>IF($AR27=0,VLOOKUP(MID($A27,4,5),'Project splits'!$C$5:$AM$346,BM$22,FALSE),IF(ISNA(VLOOKUP($A27,'Success Asset Classes'!$B$15:$BD$377,BM$21,FALSE)),VLOOKUP(MID($A27,4,5),'Project splits'!$C$5:$AM$346,BM$22,FALSE),VLOOKUP($A27,'Success Asset Classes'!$B$15:$BD$377,BM$21,FALSE)))</f>
        <v>0</v>
      </c>
      <c r="BN27" s="230">
        <f>IF($AR27=0,VLOOKUP(MID($A27,4,5),'Project splits'!$C$5:$AM$346,BN$22,FALSE),IF(ISNA(VLOOKUP($A27,'Success Asset Classes'!$B$15:$BD$377,BN$21,FALSE)),VLOOKUP(MID($A27,4,5),'Project splits'!$C$5:$AM$346,BN$22,FALSE),VLOOKUP($A27,'Success Asset Classes'!$B$15:$BD$377,BN$21,FALSE)))</f>
        <v>0</v>
      </c>
      <c r="BO27" s="230">
        <f>IF($AR27=0,VLOOKUP(MID($A27,4,5),'Project splits'!$C$5:$AM$346,BO$22,FALSE),IF(ISNA(VLOOKUP($A27,'Success Asset Classes'!$B$15:$BD$377,BO$21,FALSE)),VLOOKUP(MID($A27,4,5),'Project splits'!$C$5:$AM$346,BO$22,FALSE),VLOOKUP($A27,'Success Asset Classes'!$B$15:$BD$377,BO$21,FALSE)))</f>
        <v>0</v>
      </c>
      <c r="BP27" s="230">
        <f>IF($AR27=0,VLOOKUP(MID($A27,4,5),'Project splits'!$C$5:$AM$346,BP$22,FALSE),IF(ISNA(VLOOKUP($A27,'Success Asset Classes'!$B$15:$BD$377,BP$21,FALSE)),VLOOKUP(MID($A27,4,5),'Project splits'!$C$5:$AM$346,BP$22,FALSE),VLOOKUP($A27,'Success Asset Classes'!$B$15:$BD$377,BP$21,FALSE)))</f>
        <v>0</v>
      </c>
      <c r="BQ27" s="230">
        <f>IF($AR27=0,VLOOKUP(MID($A27,4,5),'Project splits'!$C$5:$AM$346,BQ$22,FALSE),IF(ISNA(VLOOKUP($A27,'Success Asset Classes'!$B$15:$BD$377,BQ$21,FALSE)),VLOOKUP(MID($A27,4,5),'Project splits'!$C$5:$AM$346,BQ$22,FALSE),VLOOKUP($A27,'Success Asset Classes'!$B$15:$BD$377,BQ$21,FALSE)))</f>
        <v>0</v>
      </c>
      <c r="BR27" s="230">
        <f>IF($AR27=0,VLOOKUP(MID($A27,4,5),'Project splits'!$C$5:$AM$346,BR$22,FALSE),IF(ISNA(VLOOKUP($A27,'Success Asset Classes'!$B$15:$BD$377,BR$21,FALSE)),VLOOKUP(MID($A27,4,5),'Project splits'!$C$5:$AM$346,BR$22,FALSE),VLOOKUP($A27,'Success Asset Classes'!$B$15:$BD$377,BR$21,FALSE)))</f>
        <v>0</v>
      </c>
      <c r="BS27" s="247">
        <f t="shared" si="34"/>
        <v>1</v>
      </c>
      <c r="BT27" s="249">
        <f>1+IF(ISNA(VLOOKUP($A27,'Project labour content'!$A$7:$D$255,'Project labour content'!$D$1,FALSE)),VLOOKUP($D27,'Project labour content'!$F$6:$G$15,'Project labour content'!$G$1,FALSE),VLOOKUP($A27,'Project labour content'!$A$7:$D$255,'Project labour content'!$D$1,FALSE))*LabEsc22*1</f>
        <v>1.0007222854200126</v>
      </c>
      <c r="BU27" s="249">
        <f>1+IF(ISNA(VLOOKUP($A27,'Project labour content'!$A$7:$D$255,'Project labour content'!$D$1,FALSE)),VLOOKUP($D27,'Project labour content'!$F$6:$G$15,'Project labour content'!$G$1,FALSE),VLOOKUP($A27,'Project labour content'!$A$7:$D$255,'Project labour content'!$D$1,FALSE))*LabEsc23*1</f>
        <v>1.0014480378100414</v>
      </c>
      <c r="BV27" s="249">
        <f>1+IF(ISNA(VLOOKUP($A27,'Project labour content'!$A$7:$D$255,'Project labour content'!$D$1,FALSE)),VLOOKUP($D27,'Project labour content'!$F$6:$G$15,'Project labour content'!$G$1,FALSE),VLOOKUP($A27,'Project labour content'!$A$7:$D$255,'Project labour content'!$D$1,FALSE))*LabEsc24*1</f>
        <v>1.0021316965614484</v>
      </c>
      <c r="BW27" s="249">
        <f>1+IF(ISNA(VLOOKUP($A27,'Project labour content'!$A$7:$D$255,'Project labour content'!$D$1,FALSE)),VLOOKUP($D27,'Project labour content'!$F$6:$G$15,'Project labour content'!$G$1,FALSE),VLOOKUP($A27,'Project labour content'!$A$7:$D$255,'Project labour content'!$D$1,FALSE))*LabEsc25*1</f>
        <v>1.0030473435158329</v>
      </c>
      <c r="BX27" s="249">
        <f>1+IF(ISNA(VLOOKUP($A27,'Project labour content'!$A$7:$D$255,'Project labour content'!$D$1,FALSE)),VLOOKUP($D27,'Project labour content'!$F$6:$G$15,'Project labour content'!$G$1,FALSE),VLOOKUP($A27,'Project labour content'!$A$7:$D$255,'Project labour content'!$D$1,FALSE))*LabEsc26*1</f>
        <v>1.0040452460882865</v>
      </c>
      <c r="BY27" s="249">
        <f>1+IF(ISNA(VLOOKUP($A27,'Project labour content'!$A$7:$D$255,'Project labour content'!$D$1,FALSE)),VLOOKUP($D27,'Project labour content'!$F$6:$G$15,'Project labour content'!$G$1,FALSE),VLOOKUP($A27,'Project labour content'!$A$7:$D$255,'Project labour content'!$D$1,FALSE))*LabEsc27*1</f>
        <v>1.0046633315893168</v>
      </c>
      <c r="BZ27" s="249">
        <f>1+IF(ISNA(VLOOKUP($A27,'Project labour content'!$A$7:$D$255,'Project labour content'!$D$1,FALSE)),VLOOKUP($D27,'Project labour content'!$F$6:$G$15,'Project labour content'!$G$1,FALSE),VLOOKUP($A27,'Project labour content'!$A$7:$D$255,'Project labour content'!$D$1,FALSE))*LabEsc28*1</f>
        <v>1.0051287499715926</v>
      </c>
      <c r="CA27" s="249">
        <f>1+IF(ISNA(VLOOKUP($A27,'Project labour content'!$A$7:$D$255,'Project labour content'!$D$1,FALSE)),VLOOKUP($D27,'Project labour content'!$F$6:$G$15,'Project labour content'!$G$1,FALSE),VLOOKUP($A27,'Project labour content'!$A$7:$D$255,'Project labour content'!$D$1,FALSE))*LabEsc29*1</f>
        <v>1.005875653391469</v>
      </c>
      <c r="CB27" s="250" t="str">
        <f>IF(ISNA(VLOOKUP($A27,'Project labour content'!$A$7:$D$255,'Project labour content'!$D$1,FALSE)),"Category","Project")</f>
        <v>Category</v>
      </c>
      <c r="CD27" s="247" t="str">
        <f t="shared" si="35"/>
        <v>10370</v>
      </c>
      <c r="CE27" s="3"/>
    </row>
    <row r="28" spans="1:83" x14ac:dyDescent="0.15">
      <c r="A28" s="11" t="s">
        <v>40</v>
      </c>
      <c r="B28" s="11" t="str">
        <f>VLOOKUP($A28,'Incurred Real 2022$'!$A$25:$AC$426,'Incurred Real 2022$'!B$1,FALSE)</f>
        <v>Riverland Reinforcement Land and Easement Acquisition</v>
      </c>
      <c r="C28" s="11" t="str">
        <f>VLOOKUP($A28,'Incurred Real 2022$'!$A$25:$AC$426,'Incurred Real 2022$'!C$1,FALSE)</f>
        <v>ExAnte</v>
      </c>
      <c r="D28" s="11" t="str">
        <f>VLOOKUP($A28,'Incurred Real 2022$'!$A$25:$AC$426,'Incurred Real 2022$'!D$1,FALSE)</f>
        <v>Easements/Land</v>
      </c>
      <c r="E28" s="11" t="str">
        <f>VLOOKUP($A28,'Incurred Real 2022$'!$A$25:$AC$426,'Incurred Real 2022$'!E$1,FALSE)</f>
        <v>Cancelled</v>
      </c>
      <c r="F28" s="105">
        <f>IF(VLOOKUP($A28,'Incurred Real 2022$'!$A$25:$AC$426,'Incurred Real 2022$'!F$1,FALSE)=0,"",VLOOKUP($A28,'Incurred Real 2022$'!$A$25:$AC$426,'Incurred Real 2022$'!F$1,FALSE))</f>
        <v>24174.52</v>
      </c>
      <c r="G28" s="105">
        <f>IF(VLOOKUP($A28,'Incurred Real 2022$'!$A$25:$AC$426,'Incurred Real 2022$'!G$1,FALSE)=0,"",VLOOKUP($A28,'Incurred Real 2022$'!$A$25:$AC$426,'Incurred Real 2022$'!G$1,FALSE))</f>
        <v>1563.51</v>
      </c>
      <c r="H28" s="105" t="str">
        <f>IF(VLOOKUP($A28,'Incurred Real 2022$'!$A$25:$AC$426,'Incurred Real 2022$'!H$1,FALSE)=0,"",VLOOKUP($A28,'Incurred Real 2022$'!$A$25:$AC$426,'Incurred Real 2022$'!H$1,FALSE))</f>
        <v/>
      </c>
      <c r="I28" s="105">
        <f>IF(VLOOKUP($A28,'Incurred Real 2022$'!$A$25:$AC$426,'Incurred Real 2022$'!I$1,FALSE)=0,"",VLOOKUP($A28,'Incurred Real 2022$'!$A$25:$AC$426,'Incurred Real 2022$'!I$1,FALSE))</f>
        <v>383.71</v>
      </c>
      <c r="J28" s="105" t="str">
        <f>IF(VLOOKUP($A28,'Incurred Real 2022$'!$A$25:$AC$426,'Incurred Real 2022$'!J$1,FALSE)=0,"",VLOOKUP($A28,'Incurred Real 2022$'!$A$25:$AC$426,'Incurred Real 2022$'!J$1,FALSE))</f>
        <v/>
      </c>
      <c r="K28" s="105" t="str">
        <f>IF(VLOOKUP($A28,'Incurred Real 2022$'!$A$25:$AC$426,'Incurred Real 2022$'!K$1,FALSE)=0,"",VLOOKUP($A28,'Incurred Real 2022$'!$A$25:$AC$426,'Incurred Real 2022$'!K$1,FALSE))</f>
        <v/>
      </c>
      <c r="L28" s="105" t="str">
        <f>IF(VLOOKUP($A28,'Incurred Real 2022$'!$A$25:$AC$426,'Incurred Real 2022$'!L$1,FALSE)=0,"",VLOOKUP($A28,'Incurred Real 2022$'!$A$25:$AC$426,'Incurred Real 2022$'!L$1,FALSE))</f>
        <v/>
      </c>
      <c r="M28" s="105" t="str">
        <f>IF(VLOOKUP($A28,'Incurred Real 2022$'!$A$25:$AC$426,'Incurred Real 2022$'!M$1,FALSE)=0,"",VLOOKUP($A28,'Incurred Real 2022$'!$A$25:$AC$426,'Incurred Real 2022$'!M$1,FALSE))</f>
        <v/>
      </c>
      <c r="N28" s="105" t="str">
        <f>IF(VLOOKUP($A28,'Incurred Real 2022$'!$A$25:$AC$426,'Incurred Real 2022$'!N$1,FALSE)=0,"",VLOOKUP($A28,'Incurred Real 2022$'!$A$25:$AC$426,'Incurred Real 2022$'!N$1,FALSE))</f>
        <v/>
      </c>
      <c r="O28" s="105" t="str">
        <f>IF(VLOOKUP($A28,'Incurred Real 2022$'!$A$25:$AC$426,'Incurred Real 2022$'!O$1,FALSE)=0,"",VLOOKUP($A28,'Incurred Real 2022$'!$A$25:$AC$426,'Incurred Real 2022$'!O$1,FALSE))</f>
        <v/>
      </c>
      <c r="P28" s="105" t="str">
        <f>IF(VLOOKUP($A28,'Incurred Real 2022$'!$A$25:$AC$426,'Incurred Real 2022$'!P$1,FALSE)=0,"",VLOOKUP($A28,'Incurred Real 2022$'!$A$25:$AC$426,'Incurred Real 2022$'!P$1,FALSE))</f>
        <v/>
      </c>
      <c r="Q28" s="105" t="str">
        <f>IF(VLOOKUP($A28,'Incurred Real 2022$'!$A$25:$AC$426,'Incurred Real 2022$'!Q$1,FALSE)=0,"",VLOOKUP($A28,'Incurred Real 2022$'!$A$25:$AC$426,'Incurred Real 2022$'!Q$1,FALSE))</f>
        <v/>
      </c>
      <c r="R28" s="105">
        <f>IF(VLOOKUP($A28,'Incurred Real 2022$'!$A$25:$AC$426,'Incurred Real 2022$'!R$1,FALSE)=0,"",VLOOKUP($A28,'Incurred Real 2022$'!$A$25:$AC$426,'Incurred Real 2022$'!R$1,FALSE))</f>
        <v>-500000</v>
      </c>
      <c r="S28" s="105" t="str">
        <f>IF(VLOOKUP($A28,'Incurred Real 2022$'!$A$25:$AC$426,'Incurred Real 2022$'!S$1,FALSE)=0,"",VLOOKUP($A28,'Incurred Real 2022$'!$A$25:$AC$426,'Incurred Real 2022$'!S$1,FALSE))</f>
        <v/>
      </c>
      <c r="T28" s="105" t="str">
        <f>IF(VLOOKUP($A28,'Incurred Real 2022$'!$A$25:$AC$426,'Incurred Real 2022$'!T$1,FALSE)=0,"",VLOOKUP($A28,'Incurred Real 2022$'!$A$25:$AC$426,'Incurred Real 2022$'!T$1,FALSE))</f>
        <v/>
      </c>
      <c r="U28" s="105" t="str">
        <f>IF(VLOOKUP($A28,'Incurred Real 2022$'!$A$25:$AC$426,'Incurred Real 2022$'!U$1,FALSE)=0,"",VLOOKUP($A28,'Incurred Real 2022$'!$A$25:$AC$426,'Incurred Real 2022$'!U$1,FALSE))</f>
        <v/>
      </c>
      <c r="V28" s="13" t="str">
        <f>IF(ISTEXT(VLOOKUP($A28,'Incurred Real 2022$'!$A$25:$AC$426,'Incurred Real 2022$'!V$1,FALSE)),"",(VLOOKUP($A28,'Incurred Real 2022$'!$A$25:$AC$426,'Incurred Real 2022$'!V$1,FALSE))*BT28*Incurred_Real!V$15)</f>
        <v/>
      </c>
      <c r="W28" s="13" t="str">
        <f>IF(ISTEXT(VLOOKUP($A28,'Incurred Real 2022$'!$A$25:$AC$426,'Incurred Real 2022$'!W$1,FALSE)),"",(VLOOKUP($A28,'Incurred Real 2022$'!$A$25:$AC$426,'Incurred Real 2022$'!W$1,FALSE))*BU28*Incurred_Real!W$15)</f>
        <v/>
      </c>
      <c r="X28" s="220" t="str">
        <f>IF(ISTEXT(VLOOKUP($A28,'Incurred Real 2022$'!$A$25:$AC$426,'Incurred Real 2022$'!X$1,FALSE)),"",(VLOOKUP($A28,'Incurred Real 2022$'!$A$25:$AC$426,'Incurred Real 2022$'!X$1,FALSE))*BV28*Incurred_Real!X$15)</f>
        <v/>
      </c>
      <c r="Y28" s="217" t="str">
        <f>IF(ISTEXT(VLOOKUP($A28,'Incurred Real 2022$'!$A$25:$AC$426,'Incurred Real 2022$'!Y$1,FALSE)),"",(VLOOKUP($A28,'Incurred Real 2022$'!$A$25:$AC$426,'Incurred Real 2022$'!Y$1,FALSE))*BW28*Incurred_Real!Y$15)</f>
        <v/>
      </c>
      <c r="Z28" s="13" t="str">
        <f>IF(ISTEXT(VLOOKUP($A28,'Incurred Real 2022$'!$A$25:$AC$426,'Incurred Real 2022$'!Z$1,FALSE)),"",(VLOOKUP($A28,'Incurred Real 2022$'!$A$25:$AC$426,'Incurred Real 2022$'!Z$1,FALSE))*BX28*Incurred_Real!Z$15)</f>
        <v/>
      </c>
      <c r="AA28" s="13" t="str">
        <f>IF(ISTEXT(VLOOKUP($A28,'Incurred Real 2022$'!$A$25:$AC$426,'Incurred Real 2022$'!AA$1,FALSE)),"",(VLOOKUP($A28,'Incurred Real 2022$'!$A$25:$AC$426,'Incurred Real 2022$'!AA$1,FALSE))*BY28*Incurred_Real!AA$15)</f>
        <v/>
      </c>
      <c r="AB28" s="13" t="str">
        <f>IF(ISTEXT(VLOOKUP($A28,'Incurred Real 2022$'!$A$25:$AC$426,'Incurred Real 2022$'!AB$1,FALSE)),"",(VLOOKUP($A28,'Incurred Real 2022$'!$A$25:$AC$426,'Incurred Real 2022$'!AB$1,FALSE))*BZ28*Incurred_Real!AB$15)</f>
        <v/>
      </c>
      <c r="AC28" s="13" t="str">
        <f>IF(ISTEXT(VLOOKUP($A28,'Incurred Real 2022$'!$A$25:$AC$426,'Incurred Real 2022$'!AC$1,FALSE)),"",(VLOOKUP($A28,'Incurred Real 2022$'!$A$25:$AC$426,'Incurred Real 2022$'!AC$1,FALSE))*CA28*Incurred_Real!AC$15)</f>
        <v/>
      </c>
      <c r="AD28" s="221">
        <f t="shared" si="36"/>
        <v>-473878.26</v>
      </c>
      <c r="AE28" s="221">
        <f t="shared" si="33"/>
        <v>526121.74</v>
      </c>
      <c r="AF28" s="239">
        <f t="shared" si="37"/>
        <v>-579139.56428200984</v>
      </c>
      <c r="AG28" s="222">
        <f t="shared" si="38"/>
        <v>-465286.36603256653</v>
      </c>
      <c r="AH28" s="223">
        <f t="shared" si="42"/>
        <v>1.244694894501754</v>
      </c>
      <c r="AI28" s="224" t="str">
        <f t="shared" si="39"/>
        <v>2018</v>
      </c>
      <c r="AJ28" s="225" t="str">
        <f>VLOOKUP($A28,Project_Commissioning!$C$4:$H$355,Project_Commissioning!F$1,FALSE)</f>
        <v/>
      </c>
      <c r="AK28" s="226" t="str">
        <f>VLOOKUP($A28,Project_Commissioning!$C$4:$H$355,Project_Commissioning!G$1,FALSE)</f>
        <v>2018</v>
      </c>
      <c r="AL28" s="225" t="str">
        <f>IF(VLOOKUP($A28,Project_Commissioning!$C$4:$H$355,Project_Commissioning!H$1,FALSE)=0,"",VLOOKUP($A28,Project_Commissioning!$C$4:$H$355,Project_Commissioning!H$1,FALSE))</f>
        <v/>
      </c>
      <c r="AM28" s="237">
        <f t="shared" si="40"/>
        <v>-514379.26298981445</v>
      </c>
      <c r="AN28" s="221" cm="1">
        <f t="array" ref="AN28">IF(ROUND(AE28,0)=0,0,LOOKUP(2,1/(F28:AC28&lt;&gt;""),F28:AC28))</f>
        <v>-500000</v>
      </c>
      <c r="AO28" s="221">
        <f t="shared" si="41"/>
        <v>0</v>
      </c>
      <c r="AP28" s="79"/>
      <c r="AQ28" s="20"/>
      <c r="AR28" s="245">
        <f>IF(ISNA(VLOOKUP($A28,'Success Asset Classes'!$B$15:$AA$114,'Success Asset Classes'!$AA$1,FALSE)),0,VLOOKUP($A28,'Success Asset Classes'!$B$15:$AA$114,'Success Asset Classes'!$AA$1,FALSE))</f>
        <v>0</v>
      </c>
      <c r="AS28" s="230">
        <f>IF($AR28=0,VLOOKUP(MID($A28,4,5),'Project splits'!$C$5:$AM$346,AS$22,FALSE),IF(ISNA(VLOOKUP($A28,'Success Asset Classes'!$B$15:$BD$377,AS$21,FALSE)),VLOOKUP(MID($A28,4,5),'Project splits'!$C$5:$AM$346,AS$22,FALSE),VLOOKUP($A28,'Success Asset Classes'!$B$15:$BD$377,AS$21,FALSE)))</f>
        <v>0</v>
      </c>
      <c r="AT28" s="230">
        <f>IF($AR28=0,VLOOKUP(MID($A28,4,5),'Project splits'!$C$5:$AM$346,AT$22,FALSE),IF(ISNA(VLOOKUP($A28,'Success Asset Classes'!$B$15:$BD$377,AT$21,FALSE)),VLOOKUP(MID($A28,4,5),'Project splits'!$C$5:$AM$346,AT$22,FALSE),VLOOKUP($A28,'Success Asset Classes'!$B$15:$BD$377,AT$21,FALSE)))</f>
        <v>0</v>
      </c>
      <c r="AU28" s="230">
        <f>IF($AR28=0,VLOOKUP(MID($A28,4,5),'Project splits'!$C$5:$AM$346,AU$22,FALSE),IF(ISNA(VLOOKUP($A28,'Success Asset Classes'!$B$15:$BD$377,AU$21,FALSE)),VLOOKUP(MID($A28,4,5),'Project splits'!$C$5:$AM$346,AU$22,FALSE),VLOOKUP($A28,'Success Asset Classes'!$B$15:$BD$377,AU$21,FALSE)))</f>
        <v>0</v>
      </c>
      <c r="AV28" s="230">
        <f>IF($AR28=0,VLOOKUP(MID($A28,4,5),'Project splits'!$C$5:$AM$346,AV$22,FALSE),IF(ISNA(VLOOKUP($A28,'Success Asset Classes'!$B$15:$BD$377,AV$21,FALSE)),VLOOKUP(MID($A28,4,5),'Project splits'!$C$5:$AM$346,AV$22,FALSE),VLOOKUP($A28,'Success Asset Classes'!$B$15:$BD$377,AV$21,FALSE)))</f>
        <v>0</v>
      </c>
      <c r="AW28" s="230">
        <f>IF($AR28=0,VLOOKUP(MID($A28,4,5),'Project splits'!$C$5:$AM$346,AW$22,FALSE),IF(ISNA(VLOOKUP($A28,'Success Asset Classes'!$B$15:$BD$377,AW$21,FALSE)),VLOOKUP(MID($A28,4,5),'Project splits'!$C$5:$AM$346,AW$22,FALSE),VLOOKUP($A28,'Success Asset Classes'!$B$15:$BD$377,AW$21,FALSE)))</f>
        <v>0</v>
      </c>
      <c r="AX28" s="230">
        <f>IF($AR28=0,VLOOKUP(MID($A28,4,5),'Project splits'!$C$5:$AM$346,AX$22,FALSE),IF(ISNA(VLOOKUP($A28,'Success Asset Classes'!$B$15:$BD$377,AX$21,FALSE)),VLOOKUP(MID($A28,4,5),'Project splits'!$C$5:$AM$346,AX$22,FALSE),VLOOKUP($A28,'Success Asset Classes'!$B$15:$BD$377,AX$21,FALSE)))</f>
        <v>1</v>
      </c>
      <c r="AY28" s="230">
        <f>IF($AR28=0,VLOOKUP(MID($A28,4,5),'Project splits'!$C$5:$AM$346,AY$22,FALSE),IF(ISNA(VLOOKUP($A28,'Success Asset Classes'!$B$15:$BD$377,AY$21,FALSE)),VLOOKUP(MID($A28,4,5),'Project splits'!$C$5:$AM$346,AY$22,FALSE),VLOOKUP($A28,'Success Asset Classes'!$B$15:$BD$377,AY$21,FALSE)))</f>
        <v>0</v>
      </c>
      <c r="AZ28" s="230">
        <f>IF($AR28=0,VLOOKUP(MID($A28,4,5),'Project splits'!$C$5:$AM$346,AZ$22,FALSE),IF(ISNA(VLOOKUP($A28,'Success Asset Classes'!$B$15:$BD$377,AZ$21,FALSE)),VLOOKUP(MID($A28,4,5),'Project splits'!$C$5:$AM$346,AZ$22,FALSE),VLOOKUP($A28,'Success Asset Classes'!$B$15:$BD$377,AZ$21,FALSE)))</f>
        <v>0</v>
      </c>
      <c r="BA28" s="230">
        <f>IF($AR28=0,VLOOKUP(MID($A28,4,5),'Project splits'!$C$5:$AM$346,BA$22,FALSE),IF(ISNA(VLOOKUP($A28,'Success Asset Classes'!$B$15:$BD$377,BA$21,FALSE)),VLOOKUP(MID($A28,4,5),'Project splits'!$C$5:$AM$346,BA$22,FALSE),VLOOKUP($A28,'Success Asset Classes'!$B$15:$BD$377,BA$21,FALSE)))</f>
        <v>0</v>
      </c>
      <c r="BB28" s="230">
        <f>IF($AR28=0,VLOOKUP(MID($A28,4,5),'Project splits'!$C$5:$AM$346,BB$22,FALSE),IF(ISNA(VLOOKUP($A28,'Success Asset Classes'!$B$15:$BD$377,BB$21,FALSE)),VLOOKUP(MID($A28,4,5),'Project splits'!$C$5:$AM$346,BB$22,FALSE),VLOOKUP($A28,'Success Asset Classes'!$B$15:$BD$377,BB$21,FALSE)))</f>
        <v>0</v>
      </c>
      <c r="BC28" s="230">
        <f>IF($AR28=0,VLOOKUP(MID($A28,4,5),'Project splits'!$C$5:$AM$346,BC$22,FALSE),IF(ISNA(VLOOKUP($A28,'Success Asset Classes'!$B$15:$BD$377,BC$21,FALSE)),VLOOKUP(MID($A28,4,5),'Project splits'!$C$5:$AM$346,BC$22,FALSE),VLOOKUP($A28,'Success Asset Classes'!$B$15:$BD$377,BC$21,FALSE)))</f>
        <v>0</v>
      </c>
      <c r="BD28" s="230">
        <f>IF($AR28=0,VLOOKUP(MID($A28,4,5),'Project splits'!$C$5:$AM$346,BD$22,FALSE),IF(ISNA(VLOOKUP($A28,'Success Asset Classes'!$B$15:$BD$377,BD$21,FALSE)),VLOOKUP(MID($A28,4,5),'Project splits'!$C$5:$AM$346,BD$22,FALSE),VLOOKUP($A28,'Success Asset Classes'!$B$15:$BD$377,BD$21,FALSE)))</f>
        <v>0</v>
      </c>
      <c r="BE28" s="230">
        <f>IF($AR28=0,VLOOKUP(MID($A28,4,5),'Project splits'!$C$5:$AM$346,BE$22,FALSE),IF(ISNA(VLOOKUP($A28,'Success Asset Classes'!$B$15:$BD$377,BE$21,FALSE)),VLOOKUP(MID($A28,4,5),'Project splits'!$C$5:$AM$346,BE$22,FALSE),VLOOKUP($A28,'Success Asset Classes'!$B$15:$BD$377,BE$21,FALSE)))</f>
        <v>0</v>
      </c>
      <c r="BF28" s="230">
        <f>IF($AR28=0,VLOOKUP(MID($A28,4,5),'Project splits'!$C$5:$AM$346,BF$22,FALSE),IF(ISNA(VLOOKUP($A28,'Success Asset Classes'!$B$15:$BD$377,BF$21,FALSE)),VLOOKUP(MID($A28,4,5),'Project splits'!$C$5:$AM$346,BF$22,FALSE),VLOOKUP($A28,'Success Asset Classes'!$B$15:$BD$377,BF$21,FALSE)))</f>
        <v>0</v>
      </c>
      <c r="BG28" s="230">
        <f>IF($AR28=0,VLOOKUP(MID($A28,4,5),'Project splits'!$C$5:$AM$346,BG$22,FALSE),IF(ISNA(VLOOKUP($A28,'Success Asset Classes'!$B$15:$BD$377,BG$21,FALSE)),VLOOKUP(MID($A28,4,5),'Project splits'!$C$5:$AM$346,BG$22,FALSE),VLOOKUP($A28,'Success Asset Classes'!$B$15:$BD$377,BG$21,FALSE)))</f>
        <v>0</v>
      </c>
      <c r="BH28" s="230">
        <f>IF($AR28=0,VLOOKUP(MID($A28,4,5),'Project splits'!$C$5:$AM$346,BH$22,FALSE),IF(ISNA(VLOOKUP($A28,'Success Asset Classes'!$B$15:$BD$377,BH$21,FALSE)),VLOOKUP(MID($A28,4,5),'Project splits'!$C$5:$AM$346,BH$22,FALSE),VLOOKUP($A28,'Success Asset Classes'!$B$15:$BD$377,BH$21,FALSE)))</f>
        <v>0</v>
      </c>
      <c r="BI28" s="230">
        <f>IF($AR28=0,VLOOKUP(MID($A28,4,5),'Project splits'!$C$5:$AM$346,BI$22,FALSE),IF(ISNA(VLOOKUP($A28,'Success Asset Classes'!$B$15:$BD$377,BI$21,FALSE)),VLOOKUP(MID($A28,4,5),'Project splits'!$C$5:$AM$346,BI$22,FALSE),VLOOKUP($A28,'Success Asset Classes'!$B$15:$BD$377,BI$21,FALSE)))</f>
        <v>0</v>
      </c>
      <c r="BJ28" s="230">
        <f>IF($AR28=0,VLOOKUP(MID($A28,4,5),'Project splits'!$C$5:$AM$346,BJ$22,FALSE),IF(ISNA(VLOOKUP($A28,'Success Asset Classes'!$B$15:$BD$377,BJ$21,FALSE)),VLOOKUP(MID($A28,4,5),'Project splits'!$C$5:$AM$346,BJ$22,FALSE),VLOOKUP($A28,'Success Asset Classes'!$B$15:$BD$377,BJ$21,FALSE)))</f>
        <v>0</v>
      </c>
      <c r="BK28" s="230">
        <f>IF($AR28=0,VLOOKUP(MID($A28,4,5),'Project splits'!$C$5:$AM$346,BK$22,FALSE),IF(ISNA(VLOOKUP($A28,'Success Asset Classes'!$B$15:$BD$377,BK$21,FALSE)),VLOOKUP(MID($A28,4,5),'Project splits'!$C$5:$AM$346,BK$22,FALSE),VLOOKUP($A28,'Success Asset Classes'!$B$15:$BD$377,BK$21,FALSE)))</f>
        <v>0</v>
      </c>
      <c r="BL28" s="230">
        <f>IF($AR28=0,VLOOKUP(MID($A28,4,5),'Project splits'!$C$5:$AM$346,BL$22,FALSE),IF(ISNA(VLOOKUP($A28,'Success Asset Classes'!$B$15:$BD$377,BL$21,FALSE)),VLOOKUP(MID($A28,4,5),'Project splits'!$C$5:$AM$346,BL$22,FALSE),VLOOKUP($A28,'Success Asset Classes'!$B$15:$BD$377,BL$21,FALSE)))</f>
        <v>0</v>
      </c>
      <c r="BM28" s="230">
        <f>IF($AR28=0,VLOOKUP(MID($A28,4,5),'Project splits'!$C$5:$AM$346,BM$22,FALSE),IF(ISNA(VLOOKUP($A28,'Success Asset Classes'!$B$15:$BD$377,BM$21,FALSE)),VLOOKUP(MID($A28,4,5),'Project splits'!$C$5:$AM$346,BM$22,FALSE),VLOOKUP($A28,'Success Asset Classes'!$B$15:$BD$377,BM$21,FALSE)))</f>
        <v>0</v>
      </c>
      <c r="BN28" s="230">
        <f>IF($AR28=0,VLOOKUP(MID($A28,4,5),'Project splits'!$C$5:$AM$346,BN$22,FALSE),IF(ISNA(VLOOKUP($A28,'Success Asset Classes'!$B$15:$BD$377,BN$21,FALSE)),VLOOKUP(MID($A28,4,5),'Project splits'!$C$5:$AM$346,BN$22,FALSE),VLOOKUP($A28,'Success Asset Classes'!$B$15:$BD$377,BN$21,FALSE)))</f>
        <v>0</v>
      </c>
      <c r="BO28" s="230">
        <f>IF($AR28=0,VLOOKUP(MID($A28,4,5),'Project splits'!$C$5:$AM$346,BO$22,FALSE),IF(ISNA(VLOOKUP($A28,'Success Asset Classes'!$B$15:$BD$377,BO$21,FALSE)),VLOOKUP(MID($A28,4,5),'Project splits'!$C$5:$AM$346,BO$22,FALSE),VLOOKUP($A28,'Success Asset Classes'!$B$15:$BD$377,BO$21,FALSE)))</f>
        <v>0</v>
      </c>
      <c r="BP28" s="230">
        <f>IF($AR28=0,VLOOKUP(MID($A28,4,5),'Project splits'!$C$5:$AM$346,BP$22,FALSE),IF(ISNA(VLOOKUP($A28,'Success Asset Classes'!$B$15:$BD$377,BP$21,FALSE)),VLOOKUP(MID($A28,4,5),'Project splits'!$C$5:$AM$346,BP$22,FALSE),VLOOKUP($A28,'Success Asset Classes'!$B$15:$BD$377,BP$21,FALSE)))</f>
        <v>0</v>
      </c>
      <c r="BQ28" s="230">
        <f>IF($AR28=0,VLOOKUP(MID($A28,4,5),'Project splits'!$C$5:$AM$346,BQ$22,FALSE),IF(ISNA(VLOOKUP($A28,'Success Asset Classes'!$B$15:$BD$377,BQ$21,FALSE)),VLOOKUP(MID($A28,4,5),'Project splits'!$C$5:$AM$346,BQ$22,FALSE),VLOOKUP($A28,'Success Asset Classes'!$B$15:$BD$377,BQ$21,FALSE)))</f>
        <v>0</v>
      </c>
      <c r="BR28" s="230">
        <f>IF($AR28=0,VLOOKUP(MID($A28,4,5),'Project splits'!$C$5:$AM$346,BR$22,FALSE),IF(ISNA(VLOOKUP($A28,'Success Asset Classes'!$B$15:$BD$377,BR$21,FALSE)),VLOOKUP(MID($A28,4,5),'Project splits'!$C$5:$AM$346,BR$22,FALSE),VLOOKUP($A28,'Success Asset Classes'!$B$15:$BD$377,BR$21,FALSE)))</f>
        <v>0</v>
      </c>
      <c r="BS28" s="247">
        <f t="shared" si="34"/>
        <v>1</v>
      </c>
      <c r="BT28" s="249">
        <f>1+IF(ISNA(VLOOKUP($A28,'Project labour content'!$A$7:$D$255,'Project labour content'!$D$1,FALSE)),VLOOKUP($D28,'Project labour content'!$F$6:$G$15,'Project labour content'!$G$1,FALSE),VLOOKUP($A28,'Project labour content'!$A$7:$D$255,'Project labour content'!$D$1,FALSE))*LabEsc22*1</f>
        <v>1.0010837894284197</v>
      </c>
      <c r="BU28" s="249">
        <f>1+IF(ISNA(VLOOKUP($A28,'Project labour content'!$A$7:$D$255,'Project labour content'!$D$1,FALSE)),VLOOKUP($D28,'Project labour content'!$F$6:$G$15,'Project labour content'!$G$1,FALSE),VLOOKUP($A28,'Project labour content'!$A$7:$D$255,'Project labour content'!$D$1,FALSE))*LabEsc23*1</f>
        <v>1.0021727810460956</v>
      </c>
      <c r="BV28" s="249">
        <f>1+IF(ISNA(VLOOKUP($A28,'Project labour content'!$A$7:$D$255,'Project labour content'!$D$1,FALSE)),VLOOKUP($D28,'Project labour content'!$F$6:$G$15,'Project labour content'!$G$1,FALSE),VLOOKUP($A28,'Project labour content'!$A$7:$D$255,'Project labour content'!$D$1,FALSE))*LabEsc24*1</f>
        <v>1.0031986111499465</v>
      </c>
      <c r="BW28" s="249">
        <f>1+IF(ISNA(VLOOKUP($A28,'Project labour content'!$A$7:$D$255,'Project labour content'!$D$1,FALSE)),VLOOKUP($D28,'Project labour content'!$F$6:$G$15,'Project labour content'!$G$1,FALSE),VLOOKUP($A28,'Project labour content'!$A$7:$D$255,'Project labour content'!$D$1,FALSE))*LabEsc25*1</f>
        <v>1.0045725396023706</v>
      </c>
      <c r="BX28" s="249">
        <f>1+IF(ISNA(VLOOKUP($A28,'Project labour content'!$A$7:$D$255,'Project labour content'!$D$1,FALSE)),VLOOKUP($D28,'Project labour content'!$F$6:$G$15,'Project labour content'!$G$1,FALSE),VLOOKUP($A28,'Project labour content'!$A$7:$D$255,'Project labour content'!$D$1,FALSE))*LabEsc26*1</f>
        <v>1.0060698926274376</v>
      </c>
      <c r="BY28" s="249">
        <f>1+IF(ISNA(VLOOKUP($A28,'Project labour content'!$A$7:$D$255,'Project labour content'!$D$1,FALSE)),VLOOKUP($D28,'Project labour content'!$F$6:$G$15,'Project labour content'!$G$1,FALSE),VLOOKUP($A28,'Project labour content'!$A$7:$D$255,'Project labour content'!$D$1,FALSE))*LabEsc27*1</f>
        <v>1.0069973300549637</v>
      </c>
      <c r="BZ28" s="249">
        <f>1+IF(ISNA(VLOOKUP($A28,'Project labour content'!$A$7:$D$255,'Project labour content'!$D$1,FALSE)),VLOOKUP($D28,'Project labour content'!$F$6:$G$15,'Project labour content'!$G$1,FALSE),VLOOKUP($A28,'Project labour content'!$A$7:$D$255,'Project labour content'!$D$1,FALSE))*LabEsc28*1</f>
        <v>1.0076956904378909</v>
      </c>
      <c r="CA28" s="249">
        <f>1+IF(ISNA(VLOOKUP($A28,'Project labour content'!$A$7:$D$255,'Project labour content'!$D$1,FALSE)),VLOOKUP($D28,'Project labour content'!$F$6:$G$15,'Project labour content'!$G$1,FALSE),VLOOKUP($A28,'Project labour content'!$A$7:$D$255,'Project labour content'!$D$1,FALSE))*LabEsc29*1</f>
        <v>1.0088164191804123</v>
      </c>
      <c r="CB28" s="250" t="str">
        <f>IF(ISNA(VLOOKUP($A28,'Project labour content'!$A$7:$D$255,'Project labour content'!$D$1,FALSE)),"Category","Project")</f>
        <v>Category</v>
      </c>
      <c r="CD28" s="247" t="str">
        <f t="shared" si="35"/>
        <v>10424</v>
      </c>
      <c r="CE28" s="3"/>
    </row>
    <row r="29" spans="1:83" x14ac:dyDescent="0.15">
      <c r="A29" s="11" t="s">
        <v>43</v>
      </c>
      <c r="B29" s="11" t="str">
        <f>VLOOKUP($A29,'Incurred Real 2022$'!$A$25:$AC$426,'Incurred Real 2022$'!B$1,FALSE)</f>
        <v>Whyalla Terminal Substation Replacement</v>
      </c>
      <c r="C29" s="11" t="str">
        <f>VLOOKUP($A29,'Incurred Real 2022$'!$A$25:$AC$426,'Incurred Real 2022$'!C$1,FALSE)</f>
        <v>ExAnte</v>
      </c>
      <c r="D29" s="11" t="str">
        <f>VLOOKUP($A29,'Incurred Real 2022$'!$A$25:$AC$426,'Incurred Real 2022$'!D$1,FALSE)</f>
        <v>Replacement</v>
      </c>
      <c r="E29" s="11" t="str">
        <f>VLOOKUP($A29,'Incurred Real 2022$'!$A$25:$AC$426,'Incurred Real 2022$'!E$1,FALSE)</f>
        <v>Closed</v>
      </c>
      <c r="F29" s="105">
        <f>IF(VLOOKUP($A29,'Incurred Real 2022$'!$A$25:$AC$426,'Incurred Real 2022$'!F$1,FALSE)=0,"",VLOOKUP($A29,'Incurred Real 2022$'!$A$25:$AC$426,'Incurred Real 2022$'!F$1,FALSE))</f>
        <v>11910.28</v>
      </c>
      <c r="G29" s="105">
        <f>IF(VLOOKUP($A29,'Incurred Real 2022$'!$A$25:$AC$426,'Incurred Real 2022$'!G$1,FALSE)=0,"",VLOOKUP($A29,'Incurred Real 2022$'!$A$25:$AC$426,'Incurred Real 2022$'!G$1,FALSE))</f>
        <v>753.68</v>
      </c>
      <c r="H29" s="105">
        <f>IF(VLOOKUP($A29,'Incurred Real 2022$'!$A$25:$AC$426,'Incurred Real 2022$'!H$1,FALSE)=0,"",VLOOKUP($A29,'Incurred Real 2022$'!$A$25:$AC$426,'Incurred Real 2022$'!H$1,FALSE))</f>
        <v>110585</v>
      </c>
      <c r="I29" s="105" t="str">
        <f>IF(VLOOKUP($A29,'Incurred Real 2022$'!$A$25:$AC$426,'Incurred Real 2022$'!I$1,FALSE)=0,"",VLOOKUP($A29,'Incurred Real 2022$'!$A$25:$AC$426,'Incurred Real 2022$'!I$1,FALSE))</f>
        <v/>
      </c>
      <c r="J29" s="105">
        <f>IF(VLOOKUP($A29,'Incurred Real 2022$'!$A$25:$AC$426,'Incurred Real 2022$'!J$1,FALSE)=0,"",VLOOKUP($A29,'Incurred Real 2022$'!$A$25:$AC$426,'Incurred Real 2022$'!J$1,FALSE))</f>
        <v>491172.67</v>
      </c>
      <c r="K29" s="105">
        <f>IF(VLOOKUP($A29,'Incurred Real 2022$'!$A$25:$AC$426,'Incurred Real 2022$'!K$1,FALSE)=0,"",VLOOKUP($A29,'Incurred Real 2022$'!$A$25:$AC$426,'Incurred Real 2022$'!K$1,FALSE))</f>
        <v>2109341.7999999998</v>
      </c>
      <c r="L29" s="105">
        <f>IF(VLOOKUP($A29,'Incurred Real 2022$'!$A$25:$AC$426,'Incurred Real 2022$'!L$1,FALSE)=0,"",VLOOKUP($A29,'Incurred Real 2022$'!$A$25:$AC$426,'Incurred Real 2022$'!L$1,FALSE))</f>
        <v>13925378.630000001</v>
      </c>
      <c r="M29" s="105">
        <f>IF(VLOOKUP($A29,'Incurred Real 2022$'!$A$25:$AC$426,'Incurred Real 2022$'!M$1,FALSE)=0,"",VLOOKUP($A29,'Incurred Real 2022$'!$A$25:$AC$426,'Incurred Real 2022$'!M$1,FALSE))</f>
        <v>20268858.550000001</v>
      </c>
      <c r="N29" s="105">
        <f>IF(VLOOKUP($A29,'Incurred Real 2022$'!$A$25:$AC$426,'Incurred Real 2022$'!N$1,FALSE)=0,"",VLOOKUP($A29,'Incurred Real 2022$'!$A$25:$AC$426,'Incurred Real 2022$'!N$1,FALSE))</f>
        <v>4400650.9400000004</v>
      </c>
      <c r="O29" s="105">
        <f>IF(VLOOKUP($A29,'Incurred Real 2022$'!$A$25:$AC$426,'Incurred Real 2022$'!O$1,FALSE)=0,"",VLOOKUP($A29,'Incurred Real 2022$'!$A$25:$AC$426,'Incurred Real 2022$'!O$1,FALSE))</f>
        <v>1224600.4099999999</v>
      </c>
      <c r="P29" s="105">
        <f>IF(VLOOKUP($A29,'Incurred Real 2022$'!$A$25:$AC$426,'Incurred Real 2022$'!P$1,FALSE)=0,"",VLOOKUP($A29,'Incurred Real 2022$'!$A$25:$AC$426,'Incurred Real 2022$'!P$1,FALSE))</f>
        <v>922861.43</v>
      </c>
      <c r="Q29" s="105">
        <f>IF(VLOOKUP($A29,'Incurred Real 2022$'!$A$25:$AC$426,'Incurred Real 2022$'!Q$1,FALSE)=0,"",VLOOKUP($A29,'Incurred Real 2022$'!$A$25:$AC$426,'Incurred Real 2022$'!Q$1,FALSE))</f>
        <v>279428.7</v>
      </c>
      <c r="R29" s="105">
        <f>IF(VLOOKUP($A29,'Incurred Real 2022$'!$A$25:$AC$426,'Incurred Real 2022$'!R$1,FALSE)=0,"",VLOOKUP($A29,'Incurred Real 2022$'!$A$25:$AC$426,'Incurred Real 2022$'!R$1,FALSE))</f>
        <v>-2262.85</v>
      </c>
      <c r="S29" s="105" t="str">
        <f>IF(VLOOKUP($A29,'Incurred Real 2022$'!$A$25:$AC$426,'Incurred Real 2022$'!S$1,FALSE)=0,"",VLOOKUP($A29,'Incurred Real 2022$'!$A$25:$AC$426,'Incurred Real 2022$'!S$1,FALSE))</f>
        <v/>
      </c>
      <c r="T29" s="105" t="str">
        <f>IF(VLOOKUP($A29,'Incurred Real 2022$'!$A$25:$AC$426,'Incurred Real 2022$'!T$1,FALSE)=0,"",VLOOKUP($A29,'Incurred Real 2022$'!$A$25:$AC$426,'Incurred Real 2022$'!T$1,FALSE))</f>
        <v/>
      </c>
      <c r="U29" s="105" t="str">
        <f>IF(VLOOKUP($A29,'Incurred Real 2022$'!$A$25:$AC$426,'Incurred Real 2022$'!U$1,FALSE)=0,"",VLOOKUP($A29,'Incurred Real 2022$'!$A$25:$AC$426,'Incurred Real 2022$'!U$1,FALSE))</f>
        <v/>
      </c>
      <c r="V29" s="13" t="str">
        <f>IF(ISTEXT(VLOOKUP($A29,'Incurred Real 2022$'!$A$25:$AC$426,'Incurred Real 2022$'!V$1,FALSE)),"",(VLOOKUP($A29,'Incurred Real 2022$'!$A$25:$AC$426,'Incurred Real 2022$'!V$1,FALSE))*BT29*Incurred_Real!V$15)</f>
        <v/>
      </c>
      <c r="W29" s="13" t="str">
        <f>IF(ISTEXT(VLOOKUP($A29,'Incurred Real 2022$'!$A$25:$AC$426,'Incurred Real 2022$'!W$1,FALSE)),"",(VLOOKUP($A29,'Incurred Real 2022$'!$A$25:$AC$426,'Incurred Real 2022$'!W$1,FALSE))*BU29*Incurred_Real!W$15)</f>
        <v/>
      </c>
      <c r="X29" s="220" t="str">
        <f>IF(ISTEXT(VLOOKUP($A29,'Incurred Real 2022$'!$A$25:$AC$426,'Incurred Real 2022$'!X$1,FALSE)),"",(VLOOKUP($A29,'Incurred Real 2022$'!$A$25:$AC$426,'Incurred Real 2022$'!X$1,FALSE))*BV29*Incurred_Real!X$15)</f>
        <v/>
      </c>
      <c r="Y29" s="217" t="str">
        <f>IF(ISTEXT(VLOOKUP($A29,'Incurred Real 2022$'!$A$25:$AC$426,'Incurred Real 2022$'!Y$1,FALSE)),"",(VLOOKUP($A29,'Incurred Real 2022$'!$A$25:$AC$426,'Incurred Real 2022$'!Y$1,FALSE))*BW29*Incurred_Real!Y$15)</f>
        <v/>
      </c>
      <c r="Z29" s="13" t="str">
        <f>IF(ISTEXT(VLOOKUP($A29,'Incurred Real 2022$'!$A$25:$AC$426,'Incurred Real 2022$'!Z$1,FALSE)),"",(VLOOKUP($A29,'Incurred Real 2022$'!$A$25:$AC$426,'Incurred Real 2022$'!Z$1,FALSE))*BX29*Incurred_Real!Z$15)</f>
        <v/>
      </c>
      <c r="AA29" s="13" t="str">
        <f>IF(ISTEXT(VLOOKUP($A29,'Incurred Real 2022$'!$A$25:$AC$426,'Incurred Real 2022$'!AA$1,FALSE)),"",(VLOOKUP($A29,'Incurred Real 2022$'!$A$25:$AC$426,'Incurred Real 2022$'!AA$1,FALSE))*BY29*Incurred_Real!AA$15)</f>
        <v/>
      </c>
      <c r="AB29" s="13" t="str">
        <f>IF(ISTEXT(VLOOKUP($A29,'Incurred Real 2022$'!$A$25:$AC$426,'Incurred Real 2022$'!AB$1,FALSE)),"",(VLOOKUP($A29,'Incurred Real 2022$'!$A$25:$AC$426,'Incurred Real 2022$'!AB$1,FALSE))*BZ29*Incurred_Real!AB$15)</f>
        <v/>
      </c>
      <c r="AC29" s="13" t="str">
        <f>IF(ISTEXT(VLOOKUP($A29,'Incurred Real 2022$'!$A$25:$AC$426,'Incurred Real 2022$'!AC$1,FALSE)),"",(VLOOKUP($A29,'Incurred Real 2022$'!$A$25:$AC$426,'Incurred Real 2022$'!AC$1,FALSE))*CA29*Incurred_Real!AC$15)</f>
        <v/>
      </c>
      <c r="AD29" s="221">
        <f t="shared" si="36"/>
        <v>43743279.239999995</v>
      </c>
      <c r="AE29" s="221">
        <f t="shared" si="33"/>
        <v>43747804.939999998</v>
      </c>
      <c r="AF29" s="239">
        <f t="shared" si="37"/>
        <v>60206663.929210708</v>
      </c>
      <c r="AG29" s="222">
        <f t="shared" si="38"/>
        <v>46480471.570987664</v>
      </c>
      <c r="AH29" s="223">
        <f t="shared" si="42"/>
        <v>1.2953109530582023</v>
      </c>
      <c r="AI29" s="224" t="str">
        <f t="shared" si="39"/>
        <v>2018</v>
      </c>
      <c r="AJ29" s="225">
        <f>VLOOKUP($A29,Project_Commissioning!$C$4:$H$355,Project_Commissioning!F$1,FALSE)</f>
        <v>42345</v>
      </c>
      <c r="AK29" s="226">
        <f>VLOOKUP($A29,Project_Commissioning!$C$4:$H$355,Project_Commissioning!G$1,FALSE)</f>
        <v>2016</v>
      </c>
      <c r="AL29" s="225" t="str">
        <f>IF(VLOOKUP($A29,Project_Commissioning!$C$4:$H$355,Project_Commissioning!H$1,FALSE)=0,"",VLOOKUP($A29,Project_Commissioning!$C$4:$H$355,Project_Commissioning!H$1,FALSE))</f>
        <v/>
      </c>
      <c r="AM29" s="237">
        <f t="shared" si="40"/>
        <v>53474259.624062888</v>
      </c>
      <c r="AN29" s="221" cm="1">
        <f t="array" ref="AN29">IF(ROUND(AE29,0)=0,0,LOOKUP(2,1/(F29:AC29&lt;&gt;""),F29:AC29))</f>
        <v>-2262.85</v>
      </c>
      <c r="AO29" s="221">
        <f t="shared" si="41"/>
        <v>0</v>
      </c>
      <c r="AP29" s="79"/>
      <c r="AQ29" s="20"/>
      <c r="AR29" s="245">
        <f>IF(ISNA(VLOOKUP($A29,'Success Asset Classes'!$B$15:$AA$114,'Success Asset Classes'!$AA$1,FALSE)),0,VLOOKUP($A29,'Success Asset Classes'!$B$15:$AA$114,'Success Asset Classes'!$AA$1,FALSE))</f>
        <v>0</v>
      </c>
      <c r="AS29" s="230">
        <f>IF($AR29=0,VLOOKUP(MID($A29,4,5),'Project splits'!$C$5:$AM$346,AS$22,FALSE),IF(ISNA(VLOOKUP($A29,'Success Asset Classes'!$B$15:$BD$377,AS$21,FALSE)),VLOOKUP(MID($A29,4,5),'Project splits'!$C$5:$AM$346,AS$22,FALSE),VLOOKUP($A29,'Success Asset Classes'!$B$15:$BD$377,AS$21,FALSE)))</f>
        <v>0</v>
      </c>
      <c r="AT29" s="230">
        <f>IF($AR29=0,VLOOKUP(MID($A29,4,5),'Project splits'!$C$5:$AM$346,AT$22,FALSE),IF(ISNA(VLOOKUP($A29,'Success Asset Classes'!$B$15:$BD$377,AT$21,FALSE)),VLOOKUP(MID($A29,4,5),'Project splits'!$C$5:$AM$346,AT$22,FALSE),VLOOKUP($A29,'Success Asset Classes'!$B$15:$BD$377,AT$21,FALSE)))</f>
        <v>0</v>
      </c>
      <c r="AU29" s="230">
        <f>IF($AR29=0,VLOOKUP(MID($A29,4,5),'Project splits'!$C$5:$AM$346,AU$22,FALSE),IF(ISNA(VLOOKUP($A29,'Success Asset Classes'!$B$15:$BD$377,AU$21,FALSE)),VLOOKUP(MID($A29,4,5),'Project splits'!$C$5:$AM$346,AU$22,FALSE),VLOOKUP($A29,'Success Asset Classes'!$B$15:$BD$377,AU$21,FALSE)))</f>
        <v>3.0009116129340204E-2</v>
      </c>
      <c r="AV29" s="230">
        <f>IF($AR29=0,VLOOKUP(MID($A29,4,5),'Project splits'!$C$5:$AM$346,AV$22,FALSE),IF(ISNA(VLOOKUP($A29,'Success Asset Classes'!$B$15:$BD$377,AV$21,FALSE)),VLOOKUP(MID($A29,4,5),'Project splits'!$C$5:$AM$346,AV$22,FALSE),VLOOKUP($A29,'Success Asset Classes'!$B$15:$BD$377,AV$21,FALSE)))</f>
        <v>0</v>
      </c>
      <c r="AW29" s="230">
        <f>IF($AR29=0,VLOOKUP(MID($A29,4,5),'Project splits'!$C$5:$AM$346,AW$22,FALSE),IF(ISNA(VLOOKUP($A29,'Success Asset Classes'!$B$15:$BD$377,AW$21,FALSE)),VLOOKUP(MID($A29,4,5),'Project splits'!$C$5:$AM$346,AW$22,FALSE),VLOOKUP($A29,'Success Asset Classes'!$B$15:$BD$377,AW$21,FALSE)))</f>
        <v>0</v>
      </c>
      <c r="AX29" s="230">
        <f>IF($AR29=0,VLOOKUP(MID($A29,4,5),'Project splits'!$C$5:$AM$346,AX$22,FALSE),IF(ISNA(VLOOKUP($A29,'Success Asset Classes'!$B$15:$BD$377,AX$21,FALSE)),VLOOKUP(MID($A29,4,5),'Project splits'!$C$5:$AM$346,AX$22,FALSE),VLOOKUP($A29,'Success Asset Classes'!$B$15:$BD$377,AX$21,FALSE)))</f>
        <v>0</v>
      </c>
      <c r="AY29" s="230">
        <f>IF($AR29=0,VLOOKUP(MID($A29,4,5),'Project splits'!$C$5:$AM$346,AY$22,FALSE),IF(ISNA(VLOOKUP($A29,'Success Asset Classes'!$B$15:$BD$377,AY$21,FALSE)),VLOOKUP(MID($A29,4,5),'Project splits'!$C$5:$AM$346,AY$22,FALSE),VLOOKUP($A29,'Success Asset Classes'!$B$15:$BD$377,AY$21,FALSE)))</f>
        <v>0</v>
      </c>
      <c r="AZ29" s="230">
        <f>IF($AR29=0,VLOOKUP(MID($A29,4,5),'Project splits'!$C$5:$AM$346,AZ$22,FALSE),IF(ISNA(VLOOKUP($A29,'Success Asset Classes'!$B$15:$BD$377,AZ$21,FALSE)),VLOOKUP(MID($A29,4,5),'Project splits'!$C$5:$AM$346,AZ$22,FALSE),VLOOKUP($A29,'Success Asset Classes'!$B$15:$BD$377,AZ$21,FALSE)))</f>
        <v>0</v>
      </c>
      <c r="BA29" s="230">
        <f>IF($AR29=0,VLOOKUP(MID($A29,4,5),'Project splits'!$C$5:$AM$346,BA$22,FALSE),IF(ISNA(VLOOKUP($A29,'Success Asset Classes'!$B$15:$BD$377,BA$21,FALSE)),VLOOKUP(MID($A29,4,5),'Project splits'!$C$5:$AM$346,BA$22,FALSE),VLOOKUP($A29,'Success Asset Classes'!$B$15:$BD$377,BA$21,FALSE)))</f>
        <v>0</v>
      </c>
      <c r="BB29" s="230">
        <f>IF($AR29=0,VLOOKUP(MID($A29,4,5),'Project splits'!$C$5:$AM$346,BB$22,FALSE),IF(ISNA(VLOOKUP($A29,'Success Asset Classes'!$B$15:$BD$377,BB$21,FALSE)),VLOOKUP(MID($A29,4,5),'Project splits'!$C$5:$AM$346,BB$22,FALSE),VLOOKUP($A29,'Success Asset Classes'!$B$15:$BD$377,BB$21,FALSE)))</f>
        <v>0.57599624274460848</v>
      </c>
      <c r="BC29" s="230">
        <f>IF($AR29=0,VLOOKUP(MID($A29,4,5),'Project splits'!$C$5:$AM$346,BC$22,FALSE),IF(ISNA(VLOOKUP($A29,'Success Asset Classes'!$B$15:$BD$377,BC$21,FALSE)),VLOOKUP(MID($A29,4,5),'Project splits'!$C$5:$AM$346,BC$22,FALSE),VLOOKUP($A29,'Success Asset Classes'!$B$15:$BD$377,BC$21,FALSE)))</f>
        <v>0</v>
      </c>
      <c r="BD29" s="230">
        <f>IF($AR29=0,VLOOKUP(MID($A29,4,5),'Project splits'!$C$5:$AM$346,BD$22,FALSE),IF(ISNA(VLOOKUP($A29,'Success Asset Classes'!$B$15:$BD$377,BD$21,FALSE)),VLOOKUP(MID($A29,4,5),'Project splits'!$C$5:$AM$346,BD$22,FALSE),VLOOKUP($A29,'Success Asset Classes'!$B$15:$BD$377,BD$21,FALSE)))</f>
        <v>0.12189611413581034</v>
      </c>
      <c r="BE29" s="230">
        <f>IF($AR29=0,VLOOKUP(MID($A29,4,5),'Project splits'!$C$5:$AM$346,BE$22,FALSE),IF(ISNA(VLOOKUP($A29,'Success Asset Classes'!$B$15:$BD$377,BE$21,FALSE)),VLOOKUP(MID($A29,4,5),'Project splits'!$C$5:$AM$346,BE$22,FALSE),VLOOKUP($A29,'Success Asset Classes'!$B$15:$BD$377,BE$21,FALSE)))</f>
        <v>2.798564541537066E-3</v>
      </c>
      <c r="BF29" s="230">
        <f>IF($AR29=0,VLOOKUP(MID($A29,4,5),'Project splits'!$C$5:$AM$346,BF$22,FALSE),IF(ISNA(VLOOKUP($A29,'Success Asset Classes'!$B$15:$BD$377,BF$21,FALSE)),VLOOKUP(MID($A29,4,5),'Project splits'!$C$5:$AM$346,BF$22,FALSE),VLOOKUP($A29,'Success Asset Classes'!$B$15:$BD$377,BF$21,FALSE)))</f>
        <v>0</v>
      </c>
      <c r="BG29" s="230">
        <f>IF($AR29=0,VLOOKUP(MID($A29,4,5),'Project splits'!$C$5:$AM$346,BG$22,FALSE),IF(ISNA(VLOOKUP($A29,'Success Asset Classes'!$B$15:$BD$377,BG$21,FALSE)),VLOOKUP(MID($A29,4,5),'Project splits'!$C$5:$AM$346,BG$22,FALSE),VLOOKUP($A29,'Success Asset Classes'!$B$15:$BD$377,BG$21,FALSE)))</f>
        <v>0.26929996244870408</v>
      </c>
      <c r="BH29" s="230">
        <f>IF($AR29=0,VLOOKUP(MID($A29,4,5),'Project splits'!$C$5:$AM$346,BH$22,FALSE),IF(ISNA(VLOOKUP($A29,'Success Asset Classes'!$B$15:$BD$377,BH$21,FALSE)),VLOOKUP(MID($A29,4,5),'Project splits'!$C$5:$AM$346,BH$22,FALSE),VLOOKUP($A29,'Success Asset Classes'!$B$15:$BD$377,BH$21,FALSE)))</f>
        <v>0</v>
      </c>
      <c r="BI29" s="230">
        <f>IF($AR29=0,VLOOKUP(MID($A29,4,5),'Project splits'!$C$5:$AM$346,BI$22,FALSE),IF(ISNA(VLOOKUP($A29,'Success Asset Classes'!$B$15:$BD$377,BI$21,FALSE)),VLOOKUP(MID($A29,4,5),'Project splits'!$C$5:$AM$346,BI$22,FALSE),VLOOKUP($A29,'Success Asset Classes'!$B$15:$BD$377,BI$21,FALSE)))</f>
        <v>0</v>
      </c>
      <c r="BJ29" s="230">
        <f>IF($AR29=0,VLOOKUP(MID($A29,4,5),'Project splits'!$C$5:$AM$346,BJ$22,FALSE),IF(ISNA(VLOOKUP($A29,'Success Asset Classes'!$B$15:$BD$377,BJ$21,FALSE)),VLOOKUP(MID($A29,4,5),'Project splits'!$C$5:$AM$346,BJ$22,FALSE),VLOOKUP($A29,'Success Asset Classes'!$B$15:$BD$377,BJ$21,FALSE)))</f>
        <v>0</v>
      </c>
      <c r="BK29" s="230">
        <f>IF($AR29=0,VLOOKUP(MID($A29,4,5),'Project splits'!$C$5:$AM$346,BK$22,FALSE),IF(ISNA(VLOOKUP($A29,'Success Asset Classes'!$B$15:$BD$377,BK$21,FALSE)),VLOOKUP(MID($A29,4,5),'Project splits'!$C$5:$AM$346,BK$22,FALSE),VLOOKUP($A29,'Success Asset Classes'!$B$15:$BD$377,BK$21,FALSE)))</f>
        <v>0</v>
      </c>
      <c r="BL29" s="230">
        <f>IF($AR29=0,VLOOKUP(MID($A29,4,5),'Project splits'!$C$5:$AM$346,BL$22,FALSE),IF(ISNA(VLOOKUP($A29,'Success Asset Classes'!$B$15:$BD$377,BL$21,FALSE)),VLOOKUP(MID($A29,4,5),'Project splits'!$C$5:$AM$346,BL$22,FALSE),VLOOKUP($A29,'Success Asset Classes'!$B$15:$BD$377,BL$21,FALSE)))</f>
        <v>0</v>
      </c>
      <c r="BM29" s="230">
        <f>IF($AR29=0,VLOOKUP(MID($A29,4,5),'Project splits'!$C$5:$AM$346,BM$22,FALSE),IF(ISNA(VLOOKUP($A29,'Success Asset Classes'!$B$15:$BD$377,BM$21,FALSE)),VLOOKUP(MID($A29,4,5),'Project splits'!$C$5:$AM$346,BM$22,FALSE),VLOOKUP($A29,'Success Asset Classes'!$B$15:$BD$377,BM$21,FALSE)))</f>
        <v>0</v>
      </c>
      <c r="BN29" s="230">
        <f>IF($AR29=0,VLOOKUP(MID($A29,4,5),'Project splits'!$C$5:$AM$346,BN$22,FALSE),IF(ISNA(VLOOKUP($A29,'Success Asset Classes'!$B$15:$BD$377,BN$21,FALSE)),VLOOKUP(MID($A29,4,5),'Project splits'!$C$5:$AM$346,BN$22,FALSE),VLOOKUP($A29,'Success Asset Classes'!$B$15:$BD$377,BN$21,FALSE)))</f>
        <v>0</v>
      </c>
      <c r="BO29" s="230">
        <f>IF($AR29=0,VLOOKUP(MID($A29,4,5),'Project splits'!$C$5:$AM$346,BO$22,FALSE),IF(ISNA(VLOOKUP($A29,'Success Asset Classes'!$B$15:$BD$377,BO$21,FALSE)),VLOOKUP(MID($A29,4,5),'Project splits'!$C$5:$AM$346,BO$22,FALSE),VLOOKUP($A29,'Success Asset Classes'!$B$15:$BD$377,BO$21,FALSE)))</f>
        <v>0</v>
      </c>
      <c r="BP29" s="230">
        <f>IF($AR29=0,VLOOKUP(MID($A29,4,5),'Project splits'!$C$5:$AM$346,BP$22,FALSE),IF(ISNA(VLOOKUP($A29,'Success Asset Classes'!$B$15:$BD$377,BP$21,FALSE)),VLOOKUP(MID($A29,4,5),'Project splits'!$C$5:$AM$346,BP$22,FALSE),VLOOKUP($A29,'Success Asset Classes'!$B$15:$BD$377,BP$21,FALSE)))</f>
        <v>0</v>
      </c>
      <c r="BQ29" s="230">
        <f>IF($AR29=0,VLOOKUP(MID($A29,4,5),'Project splits'!$C$5:$AM$346,BQ$22,FALSE),IF(ISNA(VLOOKUP($A29,'Success Asset Classes'!$B$15:$BD$377,BQ$21,FALSE)),VLOOKUP(MID($A29,4,5),'Project splits'!$C$5:$AM$346,BQ$22,FALSE),VLOOKUP($A29,'Success Asset Classes'!$B$15:$BD$377,BQ$21,FALSE)))</f>
        <v>0</v>
      </c>
      <c r="BR29" s="230">
        <f>IF($AR29=0,VLOOKUP(MID($A29,4,5),'Project splits'!$C$5:$AM$346,BR$22,FALSE),IF(ISNA(VLOOKUP($A29,'Success Asset Classes'!$B$15:$BD$377,BR$21,FALSE)),VLOOKUP(MID($A29,4,5),'Project splits'!$C$5:$AM$346,BR$22,FALSE),VLOOKUP($A29,'Success Asset Classes'!$B$15:$BD$377,BR$21,FALSE)))</f>
        <v>0</v>
      </c>
      <c r="BS29" s="247">
        <f t="shared" si="34"/>
        <v>1.0000000000000002</v>
      </c>
      <c r="BT29" s="249">
        <f>1+IF(ISNA(VLOOKUP($A29,'Project labour content'!$A$7:$D$255,'Project labour content'!$D$1,FALSE)),VLOOKUP($D29,'Project labour content'!$F$6:$G$15,'Project labour content'!$G$1,FALSE),VLOOKUP($A29,'Project labour content'!$A$7:$D$255,'Project labour content'!$D$1,FALSE))*LabEsc22*1</f>
        <v>1.0008946620064583</v>
      </c>
      <c r="BU29" s="249">
        <f>1+IF(ISNA(VLOOKUP($A29,'Project labour content'!$A$7:$D$255,'Project labour content'!$D$1,FALSE)),VLOOKUP($D29,'Project labour content'!$F$6:$G$15,'Project labour content'!$G$1,FALSE),VLOOKUP($A29,'Project labour content'!$A$7:$D$255,'Project labour content'!$D$1,FALSE))*LabEsc23*1</f>
        <v>1.0017936183905476</v>
      </c>
      <c r="BV29" s="249">
        <f>1+IF(ISNA(VLOOKUP($A29,'Project labour content'!$A$7:$D$255,'Project labour content'!$D$1,FALSE)),VLOOKUP($D29,'Project labour content'!$F$6:$G$15,'Project labour content'!$G$1,FALSE),VLOOKUP($A29,'Project labour content'!$A$7:$D$255,'Project labour content'!$D$1,FALSE))*LabEsc24*1</f>
        <v>1.0026404353043599</v>
      </c>
      <c r="BW29" s="249">
        <f>1+IF(ISNA(VLOOKUP($A29,'Project labour content'!$A$7:$D$255,'Project labour content'!$D$1,FALSE)),VLOOKUP($D29,'Project labour content'!$F$6:$G$15,'Project labour content'!$G$1,FALSE),VLOOKUP($A29,'Project labour content'!$A$7:$D$255,'Project labour content'!$D$1,FALSE))*LabEsc25*1</f>
        <v>1.0037746054242589</v>
      </c>
      <c r="BX29" s="249">
        <f>1+IF(ISNA(VLOOKUP($A29,'Project labour content'!$A$7:$D$255,'Project labour content'!$D$1,FALSE)),VLOOKUP($D29,'Project labour content'!$F$6:$G$15,'Project labour content'!$G$1,FALSE),VLOOKUP($A29,'Project labour content'!$A$7:$D$255,'Project labour content'!$D$1,FALSE))*LabEsc26*1</f>
        <v>1.0050106618265955</v>
      </c>
      <c r="BY29" s="249">
        <f>1+IF(ISNA(VLOOKUP($A29,'Project labour content'!$A$7:$D$255,'Project labour content'!$D$1,FALSE)),VLOOKUP($D29,'Project labour content'!$F$6:$G$15,'Project labour content'!$G$1,FALSE),VLOOKUP($A29,'Project labour content'!$A$7:$D$255,'Project labour content'!$D$1,FALSE))*LabEsc27*1</f>
        <v>1.0057762561459505</v>
      </c>
      <c r="BZ29" s="249">
        <f>1+IF(ISNA(VLOOKUP($A29,'Project labour content'!$A$7:$D$255,'Project labour content'!$D$1,FALSE)),VLOOKUP($D29,'Project labour content'!$F$6:$G$15,'Project labour content'!$G$1,FALSE),VLOOKUP($A29,'Project labour content'!$A$7:$D$255,'Project labour content'!$D$1,FALSE))*LabEsc28*1</f>
        <v>1.0063527486684249</v>
      </c>
      <c r="CA29" s="249">
        <f>1+IF(ISNA(VLOOKUP($A29,'Project labour content'!$A$7:$D$255,'Project labour content'!$D$1,FALSE)),VLOOKUP($D29,'Project labour content'!$F$6:$G$15,'Project labour content'!$G$1,FALSE),VLOOKUP($A29,'Project labour content'!$A$7:$D$255,'Project labour content'!$D$1,FALSE))*LabEsc29*1</f>
        <v>1.0072779038684916</v>
      </c>
      <c r="CB29" s="250" t="str">
        <f>IF(ISNA(VLOOKUP($A29,'Project labour content'!$A$7:$D$255,'Project labour content'!$D$1,FALSE)),"Category","Project")</f>
        <v>Category</v>
      </c>
      <c r="CD29" s="247" t="str">
        <f t="shared" si="35"/>
        <v>10509</v>
      </c>
      <c r="CE29" s="3"/>
    </row>
    <row r="30" spans="1:83" x14ac:dyDescent="0.15">
      <c r="A30" s="11" t="s">
        <v>44</v>
      </c>
      <c r="B30" s="11" t="str">
        <f>VLOOKUP($A30,'Incurred Real 2022$'!$A$25:$AC$426,'Incurred Real 2022$'!B$1,FALSE)</f>
        <v>South East CB Upgrade</v>
      </c>
      <c r="C30" s="11" t="str">
        <f>VLOOKUP($A30,'Incurred Real 2022$'!$A$25:$AC$426,'Incurred Real 2022$'!C$1,FALSE)</f>
        <v>ExAnte</v>
      </c>
      <c r="D30" s="11" t="str">
        <f>VLOOKUP($A30,'Incurred Real 2022$'!$A$25:$AC$426,'Incurred Real 2022$'!D$1,FALSE)</f>
        <v>Security/Compliance</v>
      </c>
      <c r="E30" s="11" t="str">
        <f>VLOOKUP($A30,'Incurred Real 2022$'!$A$25:$AC$426,'Incurred Real 2022$'!E$1,FALSE)</f>
        <v>Closed</v>
      </c>
      <c r="F30" s="105" t="str">
        <f>IF(VLOOKUP($A30,'Incurred Real 2022$'!$A$25:$AC$426,'Incurred Real 2022$'!F$1,FALSE)=0,"",VLOOKUP($A30,'Incurred Real 2022$'!$A$25:$AC$426,'Incurred Real 2022$'!F$1,FALSE))</f>
        <v/>
      </c>
      <c r="G30" s="105" t="str">
        <f>IF(VLOOKUP($A30,'Incurred Real 2022$'!$A$25:$AC$426,'Incurred Real 2022$'!G$1,FALSE)=0,"",VLOOKUP($A30,'Incurred Real 2022$'!$A$25:$AC$426,'Incurred Real 2022$'!G$1,FALSE))</f>
        <v/>
      </c>
      <c r="H30" s="105" t="str">
        <f>IF(VLOOKUP($A30,'Incurred Real 2022$'!$A$25:$AC$426,'Incurred Real 2022$'!H$1,FALSE)=0,"",VLOOKUP($A30,'Incurred Real 2022$'!$A$25:$AC$426,'Incurred Real 2022$'!H$1,FALSE))</f>
        <v/>
      </c>
      <c r="I30" s="105" t="str">
        <f>IF(VLOOKUP($A30,'Incurred Real 2022$'!$A$25:$AC$426,'Incurred Real 2022$'!I$1,FALSE)=0,"",VLOOKUP($A30,'Incurred Real 2022$'!$A$25:$AC$426,'Incurred Real 2022$'!I$1,FALSE))</f>
        <v/>
      </c>
      <c r="J30" s="105" t="str">
        <f>IF(VLOOKUP($A30,'Incurred Real 2022$'!$A$25:$AC$426,'Incurred Real 2022$'!J$1,FALSE)=0,"",VLOOKUP($A30,'Incurred Real 2022$'!$A$25:$AC$426,'Incurred Real 2022$'!J$1,FALSE))</f>
        <v/>
      </c>
      <c r="K30" s="105" t="str">
        <f>IF(VLOOKUP($A30,'Incurred Real 2022$'!$A$25:$AC$426,'Incurred Real 2022$'!K$1,FALSE)=0,"",VLOOKUP($A30,'Incurred Real 2022$'!$A$25:$AC$426,'Incurred Real 2022$'!K$1,FALSE))</f>
        <v/>
      </c>
      <c r="L30" s="105" t="str">
        <f>IF(VLOOKUP($A30,'Incurred Real 2022$'!$A$25:$AC$426,'Incurred Real 2022$'!L$1,FALSE)=0,"",VLOOKUP($A30,'Incurred Real 2022$'!$A$25:$AC$426,'Incurred Real 2022$'!L$1,FALSE))</f>
        <v/>
      </c>
      <c r="M30" s="105" t="str">
        <f>IF(VLOOKUP($A30,'Incurred Real 2022$'!$A$25:$AC$426,'Incurred Real 2022$'!M$1,FALSE)=0,"",VLOOKUP($A30,'Incurred Real 2022$'!$A$25:$AC$426,'Incurred Real 2022$'!M$1,FALSE))</f>
        <v/>
      </c>
      <c r="N30" s="105">
        <f>IF(VLOOKUP($A30,'Incurred Real 2022$'!$A$25:$AC$426,'Incurred Real 2022$'!N$1,FALSE)=0,"",VLOOKUP($A30,'Incurred Real 2022$'!$A$25:$AC$426,'Incurred Real 2022$'!N$1,FALSE))</f>
        <v>131231.91</v>
      </c>
      <c r="O30" s="105">
        <f>IF(VLOOKUP($A30,'Incurred Real 2022$'!$A$25:$AC$426,'Incurred Real 2022$'!O$1,FALSE)=0,"",VLOOKUP($A30,'Incurred Real 2022$'!$A$25:$AC$426,'Incurred Real 2022$'!O$1,FALSE))</f>
        <v>1187948.25</v>
      </c>
      <c r="P30" s="105">
        <f>IF(VLOOKUP($A30,'Incurred Real 2022$'!$A$25:$AC$426,'Incurred Real 2022$'!P$1,FALSE)=0,"",VLOOKUP($A30,'Incurred Real 2022$'!$A$25:$AC$426,'Incurred Real 2022$'!P$1,FALSE))</f>
        <v>3564305.29</v>
      </c>
      <c r="Q30" s="105">
        <f>IF(VLOOKUP($A30,'Incurred Real 2022$'!$A$25:$AC$426,'Incurred Real 2022$'!Q$1,FALSE)=0,"",VLOOKUP($A30,'Incurred Real 2022$'!$A$25:$AC$426,'Incurred Real 2022$'!Q$1,FALSE))</f>
        <v>373136.57</v>
      </c>
      <c r="R30" s="105">
        <f>IF(VLOOKUP($A30,'Incurred Real 2022$'!$A$25:$AC$426,'Incurred Real 2022$'!R$1,FALSE)=0,"",VLOOKUP($A30,'Incurred Real 2022$'!$A$25:$AC$426,'Incurred Real 2022$'!R$1,FALSE))</f>
        <v>40527.61</v>
      </c>
      <c r="S30" s="105">
        <f>IF(VLOOKUP($A30,'Incurred Real 2022$'!$A$25:$AC$426,'Incurred Real 2022$'!S$1,FALSE)=0,"",VLOOKUP($A30,'Incurred Real 2022$'!$A$25:$AC$426,'Incurred Real 2022$'!S$1,FALSE))</f>
        <v>35309.019999999997</v>
      </c>
      <c r="T30" s="105">
        <f>IF(VLOOKUP($A30,'Incurred Real 2022$'!$A$25:$AC$426,'Incurred Real 2022$'!T$1,FALSE)=0,"",VLOOKUP($A30,'Incurred Real 2022$'!$A$25:$AC$426,'Incurred Real 2022$'!T$1,FALSE))</f>
        <v>91842.33</v>
      </c>
      <c r="U30" s="105" t="str">
        <f>IF(VLOOKUP($A30,'Incurred Real 2022$'!$A$25:$AC$426,'Incurred Real 2022$'!U$1,FALSE)=0,"",VLOOKUP($A30,'Incurred Real 2022$'!$A$25:$AC$426,'Incurred Real 2022$'!U$1,FALSE))</f>
        <v/>
      </c>
      <c r="V30" s="13" t="str">
        <f>IF(ISTEXT(VLOOKUP($A30,'Incurred Real 2022$'!$A$25:$AC$426,'Incurred Real 2022$'!V$1,FALSE)),"",(VLOOKUP($A30,'Incurred Real 2022$'!$A$25:$AC$426,'Incurred Real 2022$'!V$1,FALSE))*BT30*Incurred_Real!V$15)</f>
        <v/>
      </c>
      <c r="W30" s="13" t="str">
        <f>IF(ISTEXT(VLOOKUP($A30,'Incurred Real 2022$'!$A$25:$AC$426,'Incurred Real 2022$'!W$1,FALSE)),"",(VLOOKUP($A30,'Incurred Real 2022$'!$A$25:$AC$426,'Incurred Real 2022$'!W$1,FALSE))*BU30*Incurred_Real!W$15)</f>
        <v/>
      </c>
      <c r="X30" s="220" t="str">
        <f>IF(ISTEXT(VLOOKUP($A30,'Incurred Real 2022$'!$A$25:$AC$426,'Incurred Real 2022$'!X$1,FALSE)),"",(VLOOKUP($A30,'Incurred Real 2022$'!$A$25:$AC$426,'Incurred Real 2022$'!X$1,FALSE))*BV30*Incurred_Real!X$15)</f>
        <v/>
      </c>
      <c r="Y30" s="217" t="str">
        <f>IF(ISTEXT(VLOOKUP($A30,'Incurred Real 2022$'!$A$25:$AC$426,'Incurred Real 2022$'!Y$1,FALSE)),"",(VLOOKUP($A30,'Incurred Real 2022$'!$A$25:$AC$426,'Incurred Real 2022$'!Y$1,FALSE))*BW30*Incurred_Real!Y$15)</f>
        <v/>
      </c>
      <c r="Z30" s="13" t="str">
        <f>IF(ISTEXT(VLOOKUP($A30,'Incurred Real 2022$'!$A$25:$AC$426,'Incurred Real 2022$'!Z$1,FALSE)),"",(VLOOKUP($A30,'Incurred Real 2022$'!$A$25:$AC$426,'Incurred Real 2022$'!Z$1,FALSE))*BX30*Incurred_Real!Z$15)</f>
        <v/>
      </c>
      <c r="AA30" s="13" t="str">
        <f>IF(ISTEXT(VLOOKUP($A30,'Incurred Real 2022$'!$A$25:$AC$426,'Incurred Real 2022$'!AA$1,FALSE)),"",(VLOOKUP($A30,'Incurred Real 2022$'!$A$25:$AC$426,'Incurred Real 2022$'!AA$1,FALSE))*BY30*Incurred_Real!AA$15)</f>
        <v/>
      </c>
      <c r="AB30" s="13" t="str">
        <f>IF(ISTEXT(VLOOKUP($A30,'Incurred Real 2022$'!$A$25:$AC$426,'Incurred Real 2022$'!AB$1,FALSE)),"",(VLOOKUP($A30,'Incurred Real 2022$'!$A$25:$AC$426,'Incurred Real 2022$'!AB$1,FALSE))*BZ30*Incurred_Real!AB$15)</f>
        <v/>
      </c>
      <c r="AC30" s="13" t="str">
        <f>IF(ISTEXT(VLOOKUP($A30,'Incurred Real 2022$'!$A$25:$AC$426,'Incurred Real 2022$'!AC$1,FALSE)),"",(VLOOKUP($A30,'Incurred Real 2022$'!$A$25:$AC$426,'Incurred Real 2022$'!AC$1,FALSE))*CA30*Incurred_Real!AC$15)</f>
        <v/>
      </c>
      <c r="AD30" s="221">
        <f t="shared" si="36"/>
        <v>5424300.9800000004</v>
      </c>
      <c r="AE30" s="221">
        <f t="shared" si="33"/>
        <v>5424300.9800000004</v>
      </c>
      <c r="AF30" s="239">
        <f t="shared" si="37"/>
        <v>7028176.4179232065</v>
      </c>
      <c r="AG30" s="222">
        <f t="shared" si="38"/>
        <v>5425860.4092938667</v>
      </c>
      <c r="AH30" s="223">
        <f t="shared" si="42"/>
        <v>1.2953109530582023</v>
      </c>
      <c r="AI30" s="224">
        <f t="shared" si="39"/>
        <v>2020</v>
      </c>
      <c r="AJ30" s="225">
        <f>VLOOKUP($A30,Project_Commissioning!$C$4:$H$355,Project_Commissioning!F$1,FALSE)</f>
        <v>42361</v>
      </c>
      <c r="AK30" s="226">
        <f>VLOOKUP($A30,Project_Commissioning!$C$4:$H$355,Project_Commissioning!G$1,FALSE)</f>
        <v>2016</v>
      </c>
      <c r="AL30" s="225" t="str">
        <f>IF(VLOOKUP($A30,Project_Commissioning!$C$4:$H$355,Project_Commissioning!H$1,FALSE)=0,"",VLOOKUP($A30,Project_Commissioning!$C$4:$H$355,Project_Commissioning!H$1,FALSE))</f>
        <v/>
      </c>
      <c r="AM30" s="237">
        <f t="shared" si="40"/>
        <v>6242274.6242447188</v>
      </c>
      <c r="AN30" s="221" cm="1">
        <f t="array" ref="AN30">IF(ROUND(AE30,0)=0,0,LOOKUP(2,1/(F30:AC30&lt;&gt;""),F30:AC30))</f>
        <v>91842.33</v>
      </c>
      <c r="AO30" s="221">
        <f t="shared" si="41"/>
        <v>0</v>
      </c>
      <c r="AP30" s="79"/>
      <c r="AQ30" s="20"/>
      <c r="AR30" s="245">
        <f>IF(ISNA(VLOOKUP($A30,'Success Asset Classes'!$B$15:$AA$114,'Success Asset Classes'!$AA$1,FALSE)),0,VLOOKUP($A30,'Success Asset Classes'!$B$15:$AA$114,'Success Asset Classes'!$AA$1,FALSE))</f>
        <v>0</v>
      </c>
      <c r="AS30" s="230">
        <f>IF($AR30=0,VLOOKUP(MID($A30,4,5),'Project splits'!$C$5:$AM$346,AS$22,FALSE),IF(ISNA(VLOOKUP($A30,'Success Asset Classes'!$B$15:$BD$377,AS$21,FALSE)),VLOOKUP(MID($A30,4,5),'Project splits'!$C$5:$AM$346,AS$22,FALSE),VLOOKUP($A30,'Success Asset Classes'!$B$15:$BD$377,AS$21,FALSE)))</f>
        <v>0</v>
      </c>
      <c r="AT30" s="230">
        <f>IF($AR30=0,VLOOKUP(MID($A30,4,5),'Project splits'!$C$5:$AM$346,AT$22,FALSE),IF(ISNA(VLOOKUP($A30,'Success Asset Classes'!$B$15:$BD$377,AT$21,FALSE)),VLOOKUP(MID($A30,4,5),'Project splits'!$C$5:$AM$346,AT$22,FALSE),VLOOKUP($A30,'Success Asset Classes'!$B$15:$BD$377,AT$21,FALSE)))</f>
        <v>0</v>
      </c>
      <c r="AU30" s="230">
        <f>IF($AR30=0,VLOOKUP(MID($A30,4,5),'Project splits'!$C$5:$AM$346,AU$22,FALSE),IF(ISNA(VLOOKUP($A30,'Success Asset Classes'!$B$15:$BD$377,AU$21,FALSE)),VLOOKUP(MID($A30,4,5),'Project splits'!$C$5:$AM$346,AU$22,FALSE),VLOOKUP($A30,'Success Asset Classes'!$B$15:$BD$377,AU$21,FALSE)))</f>
        <v>0</v>
      </c>
      <c r="AV30" s="230">
        <f>IF($AR30=0,VLOOKUP(MID($A30,4,5),'Project splits'!$C$5:$AM$346,AV$22,FALSE),IF(ISNA(VLOOKUP($A30,'Success Asset Classes'!$B$15:$BD$377,AV$21,FALSE)),VLOOKUP(MID($A30,4,5),'Project splits'!$C$5:$AM$346,AV$22,FALSE),VLOOKUP($A30,'Success Asset Classes'!$B$15:$BD$377,AV$21,FALSE)))</f>
        <v>0</v>
      </c>
      <c r="AW30" s="230">
        <f>IF($AR30=0,VLOOKUP(MID($A30,4,5),'Project splits'!$C$5:$AM$346,AW$22,FALSE),IF(ISNA(VLOOKUP($A30,'Success Asset Classes'!$B$15:$BD$377,AW$21,FALSE)),VLOOKUP(MID($A30,4,5),'Project splits'!$C$5:$AM$346,AW$22,FALSE),VLOOKUP($A30,'Success Asset Classes'!$B$15:$BD$377,AW$21,FALSE)))</f>
        <v>0</v>
      </c>
      <c r="AX30" s="230">
        <f>IF($AR30=0,VLOOKUP(MID($A30,4,5),'Project splits'!$C$5:$AM$346,AX$22,FALSE),IF(ISNA(VLOOKUP($A30,'Success Asset Classes'!$B$15:$BD$377,AX$21,FALSE)),VLOOKUP(MID($A30,4,5),'Project splits'!$C$5:$AM$346,AX$22,FALSE),VLOOKUP($A30,'Success Asset Classes'!$B$15:$BD$377,AX$21,FALSE)))</f>
        <v>0</v>
      </c>
      <c r="AY30" s="230">
        <f>IF($AR30=0,VLOOKUP(MID($A30,4,5),'Project splits'!$C$5:$AM$346,AY$22,FALSE),IF(ISNA(VLOOKUP($A30,'Success Asset Classes'!$B$15:$BD$377,AY$21,FALSE)),VLOOKUP(MID($A30,4,5),'Project splits'!$C$5:$AM$346,AY$22,FALSE),VLOOKUP($A30,'Success Asset Classes'!$B$15:$BD$377,AY$21,FALSE)))</f>
        <v>0</v>
      </c>
      <c r="AZ30" s="230">
        <f>IF($AR30=0,VLOOKUP(MID($A30,4,5),'Project splits'!$C$5:$AM$346,AZ$22,FALSE),IF(ISNA(VLOOKUP($A30,'Success Asset Classes'!$B$15:$BD$377,AZ$21,FALSE)),VLOOKUP(MID($A30,4,5),'Project splits'!$C$5:$AM$346,AZ$22,FALSE),VLOOKUP($A30,'Success Asset Classes'!$B$15:$BD$377,AZ$21,FALSE)))</f>
        <v>0</v>
      </c>
      <c r="BA30" s="230">
        <f>IF($AR30=0,VLOOKUP(MID($A30,4,5),'Project splits'!$C$5:$AM$346,BA$22,FALSE),IF(ISNA(VLOOKUP($A30,'Success Asset Classes'!$B$15:$BD$377,BA$21,FALSE)),VLOOKUP(MID($A30,4,5),'Project splits'!$C$5:$AM$346,BA$22,FALSE),VLOOKUP($A30,'Success Asset Classes'!$B$15:$BD$377,BA$21,FALSE)))</f>
        <v>0</v>
      </c>
      <c r="BB30" s="230">
        <f>IF($AR30=0,VLOOKUP(MID($A30,4,5),'Project splits'!$C$5:$AM$346,BB$22,FALSE),IF(ISNA(VLOOKUP($A30,'Success Asset Classes'!$B$15:$BD$377,BB$21,FALSE)),VLOOKUP(MID($A30,4,5),'Project splits'!$C$5:$AM$346,BB$22,FALSE),VLOOKUP($A30,'Success Asset Classes'!$B$15:$BD$377,BB$21,FALSE)))</f>
        <v>0.61189999824805741</v>
      </c>
      <c r="BC30" s="230">
        <f>IF($AR30=0,VLOOKUP(MID($A30,4,5),'Project splits'!$C$5:$AM$346,BC$22,FALSE),IF(ISNA(VLOOKUP($A30,'Success Asset Classes'!$B$15:$BD$377,BC$21,FALSE)),VLOOKUP(MID($A30,4,5),'Project splits'!$C$5:$AM$346,BC$22,FALSE),VLOOKUP($A30,'Success Asset Classes'!$B$15:$BD$377,BC$21,FALSE)))</f>
        <v>0</v>
      </c>
      <c r="BD30" s="230">
        <f>IF($AR30=0,VLOOKUP(MID($A30,4,5),'Project splits'!$C$5:$AM$346,BD$22,FALSE),IF(ISNA(VLOOKUP($A30,'Success Asset Classes'!$B$15:$BD$377,BD$21,FALSE)),VLOOKUP(MID($A30,4,5),'Project splits'!$C$5:$AM$346,BD$22,FALSE),VLOOKUP($A30,'Success Asset Classes'!$B$15:$BD$377,BD$21,FALSE)))</f>
        <v>0.13739999915955844</v>
      </c>
      <c r="BE30" s="230">
        <f>IF($AR30=0,VLOOKUP(MID($A30,4,5),'Project splits'!$C$5:$AM$346,BE$22,FALSE),IF(ISNA(VLOOKUP($A30,'Success Asset Classes'!$B$15:$BD$377,BE$21,FALSE)),VLOOKUP(MID($A30,4,5),'Project splits'!$C$5:$AM$346,BE$22,FALSE),VLOOKUP($A30,'Success Asset Classes'!$B$15:$BD$377,BE$21,FALSE)))</f>
        <v>0</v>
      </c>
      <c r="BF30" s="230">
        <f>IF($AR30=0,VLOOKUP(MID($A30,4,5),'Project splits'!$C$5:$AM$346,BF$22,FALSE),IF(ISNA(VLOOKUP($A30,'Success Asset Classes'!$B$15:$BD$377,BF$21,FALSE)),VLOOKUP(MID($A30,4,5),'Project splits'!$C$5:$AM$346,BF$22,FALSE),VLOOKUP($A30,'Success Asset Classes'!$B$15:$BD$377,BF$21,FALSE)))</f>
        <v>0</v>
      </c>
      <c r="BG30" s="230">
        <f>IF($AR30=0,VLOOKUP(MID($A30,4,5),'Project splits'!$C$5:$AM$346,BG$22,FALSE),IF(ISNA(VLOOKUP($A30,'Success Asset Classes'!$B$15:$BD$377,BG$21,FALSE)),VLOOKUP(MID($A30,4,5),'Project splits'!$C$5:$AM$346,BG$22,FALSE),VLOOKUP($A30,'Success Asset Classes'!$B$15:$BD$377,BG$21,FALSE)))</f>
        <v>0.25070000259238406</v>
      </c>
      <c r="BH30" s="230">
        <f>IF($AR30=0,VLOOKUP(MID($A30,4,5),'Project splits'!$C$5:$AM$346,BH$22,FALSE),IF(ISNA(VLOOKUP($A30,'Success Asset Classes'!$B$15:$BD$377,BH$21,FALSE)),VLOOKUP(MID($A30,4,5),'Project splits'!$C$5:$AM$346,BH$22,FALSE),VLOOKUP($A30,'Success Asset Classes'!$B$15:$BD$377,BH$21,FALSE)))</f>
        <v>0</v>
      </c>
      <c r="BI30" s="230">
        <f>IF($AR30=0,VLOOKUP(MID($A30,4,5),'Project splits'!$C$5:$AM$346,BI$22,FALSE),IF(ISNA(VLOOKUP($A30,'Success Asset Classes'!$B$15:$BD$377,BI$21,FALSE)),VLOOKUP(MID($A30,4,5),'Project splits'!$C$5:$AM$346,BI$22,FALSE),VLOOKUP($A30,'Success Asset Classes'!$B$15:$BD$377,BI$21,FALSE)))</f>
        <v>0</v>
      </c>
      <c r="BJ30" s="230">
        <f>IF($AR30=0,VLOOKUP(MID($A30,4,5),'Project splits'!$C$5:$AM$346,BJ$22,FALSE),IF(ISNA(VLOOKUP($A30,'Success Asset Classes'!$B$15:$BD$377,BJ$21,FALSE)),VLOOKUP(MID($A30,4,5),'Project splits'!$C$5:$AM$346,BJ$22,FALSE),VLOOKUP($A30,'Success Asset Classes'!$B$15:$BD$377,BJ$21,FALSE)))</f>
        <v>0</v>
      </c>
      <c r="BK30" s="230">
        <f>IF($AR30=0,VLOOKUP(MID($A30,4,5),'Project splits'!$C$5:$AM$346,BK$22,FALSE),IF(ISNA(VLOOKUP($A30,'Success Asset Classes'!$B$15:$BD$377,BK$21,FALSE)),VLOOKUP(MID($A30,4,5),'Project splits'!$C$5:$AM$346,BK$22,FALSE),VLOOKUP($A30,'Success Asset Classes'!$B$15:$BD$377,BK$21,FALSE)))</f>
        <v>0</v>
      </c>
      <c r="BL30" s="230">
        <f>IF($AR30=0,VLOOKUP(MID($A30,4,5),'Project splits'!$C$5:$AM$346,BL$22,FALSE),IF(ISNA(VLOOKUP($A30,'Success Asset Classes'!$B$15:$BD$377,BL$21,FALSE)),VLOOKUP(MID($A30,4,5),'Project splits'!$C$5:$AM$346,BL$22,FALSE),VLOOKUP($A30,'Success Asset Classes'!$B$15:$BD$377,BL$21,FALSE)))</f>
        <v>0</v>
      </c>
      <c r="BM30" s="230">
        <f>IF($AR30=0,VLOOKUP(MID($A30,4,5),'Project splits'!$C$5:$AM$346,BM$22,FALSE),IF(ISNA(VLOOKUP($A30,'Success Asset Classes'!$B$15:$BD$377,BM$21,FALSE)),VLOOKUP(MID($A30,4,5),'Project splits'!$C$5:$AM$346,BM$22,FALSE),VLOOKUP($A30,'Success Asset Classes'!$B$15:$BD$377,BM$21,FALSE)))</f>
        <v>0</v>
      </c>
      <c r="BN30" s="230">
        <f>IF($AR30=0,VLOOKUP(MID($A30,4,5),'Project splits'!$C$5:$AM$346,BN$22,FALSE),IF(ISNA(VLOOKUP($A30,'Success Asset Classes'!$B$15:$BD$377,BN$21,FALSE)),VLOOKUP(MID($A30,4,5),'Project splits'!$C$5:$AM$346,BN$22,FALSE),VLOOKUP($A30,'Success Asset Classes'!$B$15:$BD$377,BN$21,FALSE)))</f>
        <v>0</v>
      </c>
      <c r="BO30" s="230">
        <f>IF($AR30=0,VLOOKUP(MID($A30,4,5),'Project splits'!$C$5:$AM$346,BO$22,FALSE),IF(ISNA(VLOOKUP($A30,'Success Asset Classes'!$B$15:$BD$377,BO$21,FALSE)),VLOOKUP(MID($A30,4,5),'Project splits'!$C$5:$AM$346,BO$22,FALSE),VLOOKUP($A30,'Success Asset Classes'!$B$15:$BD$377,BO$21,FALSE)))</f>
        <v>0</v>
      </c>
      <c r="BP30" s="230">
        <f>IF($AR30=0,VLOOKUP(MID($A30,4,5),'Project splits'!$C$5:$AM$346,BP$22,FALSE),IF(ISNA(VLOOKUP($A30,'Success Asset Classes'!$B$15:$BD$377,BP$21,FALSE)),VLOOKUP(MID($A30,4,5),'Project splits'!$C$5:$AM$346,BP$22,FALSE),VLOOKUP($A30,'Success Asset Classes'!$B$15:$BD$377,BP$21,FALSE)))</f>
        <v>0</v>
      </c>
      <c r="BQ30" s="230">
        <f>IF($AR30=0,VLOOKUP(MID($A30,4,5),'Project splits'!$C$5:$AM$346,BQ$22,FALSE),IF(ISNA(VLOOKUP($A30,'Success Asset Classes'!$B$15:$BD$377,BQ$21,FALSE)),VLOOKUP(MID($A30,4,5),'Project splits'!$C$5:$AM$346,BQ$22,FALSE),VLOOKUP($A30,'Success Asset Classes'!$B$15:$BD$377,BQ$21,FALSE)))</f>
        <v>0</v>
      </c>
      <c r="BR30" s="230">
        <f>IF($AR30=0,VLOOKUP(MID($A30,4,5),'Project splits'!$C$5:$AM$346,BR$22,FALSE),IF(ISNA(VLOOKUP($A30,'Success Asset Classes'!$B$15:$BD$377,BR$21,FALSE)),VLOOKUP(MID($A30,4,5),'Project splits'!$C$5:$AM$346,BR$22,FALSE),VLOOKUP($A30,'Success Asset Classes'!$B$15:$BD$377,BR$21,FALSE)))</f>
        <v>0</v>
      </c>
      <c r="BS30" s="247">
        <f t="shared" si="34"/>
        <v>1</v>
      </c>
      <c r="BT30" s="249">
        <f>1+IF(ISNA(VLOOKUP($A30,'Project labour content'!$A$7:$D$255,'Project labour content'!$D$1,FALSE)),VLOOKUP($D30,'Project labour content'!$F$6:$G$15,'Project labour content'!$G$1,FALSE),VLOOKUP($A30,'Project labour content'!$A$7:$D$255,'Project labour content'!$D$1,FALSE))*LabEsc22*1</f>
        <v>1.0005859102087626</v>
      </c>
      <c r="BU30" s="249">
        <f>1+IF(ISNA(VLOOKUP($A30,'Project labour content'!$A$7:$D$255,'Project labour content'!$D$1,FALSE)),VLOOKUP($D30,'Project labour content'!$F$6:$G$15,'Project labour content'!$G$1,FALSE),VLOOKUP($A30,'Project labour content'!$A$7:$D$255,'Project labour content'!$D$1,FALSE))*LabEsc23*1</f>
        <v>1.0011746327865272</v>
      </c>
      <c r="BV30" s="249">
        <f>1+IF(ISNA(VLOOKUP($A30,'Project labour content'!$A$7:$D$255,'Project labour content'!$D$1,FALSE)),VLOOKUP($D30,'Project labour content'!$F$6:$G$15,'Project labour content'!$G$1,FALSE),VLOOKUP($A30,'Project labour content'!$A$7:$D$255,'Project labour content'!$D$1,FALSE))*LabEsc24*1</f>
        <v>1.0017292094547814</v>
      </c>
      <c r="BW30" s="249">
        <f>1+IF(ISNA(VLOOKUP($A30,'Project labour content'!$A$7:$D$255,'Project labour content'!$D$1,FALSE)),VLOOKUP($D30,'Project labour content'!$F$6:$G$15,'Project labour content'!$G$1,FALSE),VLOOKUP($A30,'Project labour content'!$A$7:$D$255,'Project labour content'!$D$1,FALSE))*LabEsc25*1</f>
        <v>1.0024719724724633</v>
      </c>
      <c r="BX30" s="249">
        <f>1+IF(ISNA(VLOOKUP($A30,'Project labour content'!$A$7:$D$255,'Project labour content'!$D$1,FALSE)),VLOOKUP($D30,'Project labour content'!$F$6:$G$15,'Project labour content'!$G$1,FALSE),VLOOKUP($A30,'Project labour content'!$A$7:$D$255,'Project labour content'!$D$1,FALSE))*LabEsc26*1</f>
        <v>1.0032814603679003</v>
      </c>
      <c r="BY30" s="249">
        <f>1+IF(ISNA(VLOOKUP($A30,'Project labour content'!$A$7:$D$255,'Project labour content'!$D$1,FALSE)),VLOOKUP($D30,'Project labour content'!$F$6:$G$15,'Project labour content'!$G$1,FALSE),VLOOKUP($A30,'Project labour content'!$A$7:$D$255,'Project labour content'!$D$1,FALSE))*LabEsc27*1</f>
        <v>1.0037828447166741</v>
      </c>
      <c r="BZ30" s="249">
        <f>1+IF(ISNA(VLOOKUP($A30,'Project labour content'!$A$7:$D$255,'Project labour content'!$D$1,FALSE)),VLOOKUP($D30,'Project labour content'!$F$6:$G$15,'Project labour content'!$G$1,FALSE),VLOOKUP($A30,'Project labour content'!$A$7:$D$255,'Project labour content'!$D$1,FALSE))*LabEsc28*1</f>
        <v>1.0041603871313007</v>
      </c>
      <c r="CA30" s="249">
        <f>1+IF(ISNA(VLOOKUP($A30,'Project labour content'!$A$7:$D$255,'Project labour content'!$D$1,FALSE)),VLOOKUP($D30,'Project labour content'!$F$6:$G$15,'Project labour content'!$G$1,FALSE),VLOOKUP($A30,'Project labour content'!$A$7:$D$255,'Project labour content'!$D$1,FALSE))*LabEsc29*1</f>
        <v>1.0047662671982935</v>
      </c>
      <c r="CB30" s="250" t="str">
        <f>IF(ISNA(VLOOKUP($A30,'Project labour content'!$A$7:$D$255,'Project labour content'!$D$1,FALSE)),"Category","Project")</f>
        <v>Category</v>
      </c>
      <c r="CD30" s="247" t="str">
        <f t="shared" si="35"/>
        <v>10517</v>
      </c>
      <c r="CE30" s="3"/>
    </row>
    <row r="31" spans="1:83" x14ac:dyDescent="0.15">
      <c r="A31" s="11" t="s">
        <v>872</v>
      </c>
      <c r="B31" s="11" t="str">
        <f>VLOOKUP($A31,'Incurred Real 2022$'!$A$25:$AC$426,'Incurred Real 2022$'!B$1,FALSE)</f>
        <v>Line Ratings Tools</v>
      </c>
      <c r="C31" s="11" t="str">
        <f>VLOOKUP($A31,'Incurred Real 2022$'!$A$25:$AC$426,'Incurred Real 2022$'!C$1,FALSE)</f>
        <v>ExAnte</v>
      </c>
      <c r="D31" s="11" t="str">
        <f>VLOOKUP($A31,'Incurred Real 2022$'!$A$25:$AC$426,'Incurred Real 2022$'!D$1,FALSE)</f>
        <v>Augmentation</v>
      </c>
      <c r="E31" s="11" t="str">
        <f>VLOOKUP($A31,'Incurred Real 2022$'!$A$25:$AC$426,'Incurred Real 2022$'!E$1,FALSE)</f>
        <v>Closed</v>
      </c>
      <c r="F31" s="105">
        <f>IF(VLOOKUP($A31,'Incurred Real 2022$'!$A$25:$AC$426,'Incurred Real 2022$'!F$1,FALSE)=0,"",VLOOKUP($A31,'Incurred Real 2022$'!$A$25:$AC$426,'Incurred Real 2022$'!F$1,FALSE))</f>
        <v>14778.67</v>
      </c>
      <c r="G31" s="105">
        <f>IF(VLOOKUP($A31,'Incurred Real 2022$'!$A$25:$AC$426,'Incurred Real 2022$'!G$1,FALSE)=0,"",VLOOKUP($A31,'Incurred Real 2022$'!$A$25:$AC$426,'Incurred Real 2022$'!G$1,FALSE))</f>
        <v>135148.31</v>
      </c>
      <c r="H31" s="105" t="str">
        <f>IF(VLOOKUP($A31,'Incurred Real 2022$'!$A$25:$AC$426,'Incurred Real 2022$'!H$1,FALSE)=0,"",VLOOKUP($A31,'Incurred Real 2022$'!$A$25:$AC$426,'Incurred Real 2022$'!H$1,FALSE))</f>
        <v/>
      </c>
      <c r="I31" s="105">
        <f>IF(VLOOKUP($A31,'Incurred Real 2022$'!$A$25:$AC$426,'Incurred Real 2022$'!I$1,FALSE)=0,"",VLOOKUP($A31,'Incurred Real 2022$'!$A$25:$AC$426,'Incurred Real 2022$'!I$1,FALSE))</f>
        <v>1255.25</v>
      </c>
      <c r="J31" s="105" t="str">
        <f>IF(VLOOKUP($A31,'Incurred Real 2022$'!$A$25:$AC$426,'Incurred Real 2022$'!J$1,FALSE)=0,"",VLOOKUP($A31,'Incurred Real 2022$'!$A$25:$AC$426,'Incurred Real 2022$'!J$1,FALSE))</f>
        <v/>
      </c>
      <c r="K31" s="105" t="str">
        <f>IF(VLOOKUP($A31,'Incurred Real 2022$'!$A$25:$AC$426,'Incurred Real 2022$'!K$1,FALSE)=0,"",VLOOKUP($A31,'Incurred Real 2022$'!$A$25:$AC$426,'Incurred Real 2022$'!K$1,FALSE))</f>
        <v/>
      </c>
      <c r="L31" s="105" t="str">
        <f>IF(VLOOKUP($A31,'Incurred Real 2022$'!$A$25:$AC$426,'Incurred Real 2022$'!L$1,FALSE)=0,"",VLOOKUP($A31,'Incurred Real 2022$'!$A$25:$AC$426,'Incurred Real 2022$'!L$1,FALSE))</f>
        <v/>
      </c>
      <c r="M31" s="105" t="str">
        <f>IF(VLOOKUP($A31,'Incurred Real 2022$'!$A$25:$AC$426,'Incurred Real 2022$'!M$1,FALSE)=0,"",VLOOKUP($A31,'Incurred Real 2022$'!$A$25:$AC$426,'Incurred Real 2022$'!M$1,FALSE))</f>
        <v/>
      </c>
      <c r="N31" s="105" t="str">
        <f>IF(VLOOKUP($A31,'Incurred Real 2022$'!$A$25:$AC$426,'Incurred Real 2022$'!N$1,FALSE)=0,"",VLOOKUP($A31,'Incurred Real 2022$'!$A$25:$AC$426,'Incurred Real 2022$'!N$1,FALSE))</f>
        <v/>
      </c>
      <c r="O31" s="105" t="str">
        <f>IF(VLOOKUP($A31,'Incurred Real 2022$'!$A$25:$AC$426,'Incurred Real 2022$'!O$1,FALSE)=0,"",VLOOKUP($A31,'Incurred Real 2022$'!$A$25:$AC$426,'Incurred Real 2022$'!O$1,FALSE))</f>
        <v/>
      </c>
      <c r="P31" s="105" t="str">
        <f>IF(VLOOKUP($A31,'Incurred Real 2022$'!$A$25:$AC$426,'Incurred Real 2022$'!P$1,FALSE)=0,"",VLOOKUP($A31,'Incurred Real 2022$'!$A$25:$AC$426,'Incurred Real 2022$'!P$1,FALSE))</f>
        <v/>
      </c>
      <c r="Q31" s="105">
        <f>IF(VLOOKUP($A31,'Incurred Real 2022$'!$A$25:$AC$426,'Incurred Real 2022$'!Q$1,FALSE)=0,"",VLOOKUP($A31,'Incurred Real 2022$'!$A$25:$AC$426,'Incurred Real 2022$'!Q$1,FALSE))</f>
        <v>267107.65000000002</v>
      </c>
      <c r="R31" s="105">
        <f>IF(VLOOKUP($A31,'Incurred Real 2022$'!$A$25:$AC$426,'Incurred Real 2022$'!R$1,FALSE)=0,"",VLOOKUP($A31,'Incurred Real 2022$'!$A$25:$AC$426,'Incurred Real 2022$'!R$1,FALSE))</f>
        <v>360813.04</v>
      </c>
      <c r="S31" s="105" t="str">
        <f>IF(VLOOKUP($A31,'Incurred Real 2022$'!$A$25:$AC$426,'Incurred Real 2022$'!S$1,FALSE)=0,"",VLOOKUP($A31,'Incurred Real 2022$'!$A$25:$AC$426,'Incurred Real 2022$'!S$1,FALSE))</f>
        <v/>
      </c>
      <c r="T31" s="105" t="str">
        <f>IF(VLOOKUP($A31,'Incurred Real 2022$'!$A$25:$AC$426,'Incurred Real 2022$'!T$1,FALSE)=0,"",VLOOKUP($A31,'Incurred Real 2022$'!$A$25:$AC$426,'Incurred Real 2022$'!T$1,FALSE))</f>
        <v/>
      </c>
      <c r="U31" s="105" t="str">
        <f>IF(VLOOKUP($A31,'Incurred Real 2022$'!$A$25:$AC$426,'Incurred Real 2022$'!U$1,FALSE)=0,"",VLOOKUP($A31,'Incurred Real 2022$'!$A$25:$AC$426,'Incurred Real 2022$'!U$1,FALSE))</f>
        <v/>
      </c>
      <c r="V31" s="13" t="str">
        <f>IF(ISTEXT(VLOOKUP($A31,'Incurred Real 2022$'!$A$25:$AC$426,'Incurred Real 2022$'!V$1,FALSE)),"",(VLOOKUP($A31,'Incurred Real 2022$'!$A$25:$AC$426,'Incurred Real 2022$'!V$1,FALSE))*BT31*Incurred_Real!V$15)</f>
        <v/>
      </c>
      <c r="W31" s="13" t="str">
        <f>IF(ISTEXT(VLOOKUP($A31,'Incurred Real 2022$'!$A$25:$AC$426,'Incurred Real 2022$'!W$1,FALSE)),"",(VLOOKUP($A31,'Incurred Real 2022$'!$A$25:$AC$426,'Incurred Real 2022$'!W$1,FALSE))*BU31*Incurred_Real!W$15)</f>
        <v/>
      </c>
      <c r="X31" s="220" t="str">
        <f>IF(ISTEXT(VLOOKUP($A31,'Incurred Real 2022$'!$A$25:$AC$426,'Incurred Real 2022$'!X$1,FALSE)),"",(VLOOKUP($A31,'Incurred Real 2022$'!$A$25:$AC$426,'Incurred Real 2022$'!X$1,FALSE))*BV31*Incurred_Real!X$15)</f>
        <v/>
      </c>
      <c r="Y31" s="217" t="str">
        <f>IF(ISTEXT(VLOOKUP($A31,'Incurred Real 2022$'!$A$25:$AC$426,'Incurred Real 2022$'!Y$1,FALSE)),"",(VLOOKUP($A31,'Incurred Real 2022$'!$A$25:$AC$426,'Incurred Real 2022$'!Y$1,FALSE))*BW31*Incurred_Real!Y$15)</f>
        <v/>
      </c>
      <c r="Z31" s="13" t="str">
        <f>IF(ISTEXT(VLOOKUP($A31,'Incurred Real 2022$'!$A$25:$AC$426,'Incurred Real 2022$'!Z$1,FALSE)),"",(VLOOKUP($A31,'Incurred Real 2022$'!$A$25:$AC$426,'Incurred Real 2022$'!Z$1,FALSE))*BX31*Incurred_Real!Z$15)</f>
        <v/>
      </c>
      <c r="AA31" s="13" t="str">
        <f>IF(ISTEXT(VLOOKUP($A31,'Incurred Real 2022$'!$A$25:$AC$426,'Incurred Real 2022$'!AA$1,FALSE)),"",(VLOOKUP($A31,'Incurred Real 2022$'!$A$25:$AC$426,'Incurred Real 2022$'!AA$1,FALSE))*BY31*Incurred_Real!AA$15)</f>
        <v/>
      </c>
      <c r="AB31" s="13" t="str">
        <f>IF(ISTEXT(VLOOKUP($A31,'Incurred Real 2022$'!$A$25:$AC$426,'Incurred Real 2022$'!AB$1,FALSE)),"",(VLOOKUP($A31,'Incurred Real 2022$'!$A$25:$AC$426,'Incurred Real 2022$'!AB$1,FALSE))*BZ31*Incurred_Real!AB$15)</f>
        <v/>
      </c>
      <c r="AC31" s="13" t="str">
        <f>IF(ISTEXT(VLOOKUP($A31,'Incurred Real 2022$'!$A$25:$AC$426,'Incurred Real 2022$'!AC$1,FALSE)),"",(VLOOKUP($A31,'Incurred Real 2022$'!$A$25:$AC$426,'Incurred Real 2022$'!AC$1,FALSE))*CA31*Incurred_Real!AC$15)</f>
        <v/>
      </c>
      <c r="AD31" s="221">
        <f t="shared" si="36"/>
        <v>779102.91999999993</v>
      </c>
      <c r="AE31" s="221">
        <f t="shared" si="33"/>
        <v>779102.91999999993</v>
      </c>
      <c r="AF31" s="239">
        <f t="shared" si="37"/>
        <v>1033024.8254547229</v>
      </c>
      <c r="AG31" s="222">
        <f t="shared" si="38"/>
        <v>829942.20512830035</v>
      </c>
      <c r="AH31" s="223">
        <f t="shared" si="42"/>
        <v>1.244694894501754</v>
      </c>
      <c r="AI31" s="224" t="str">
        <f t="shared" si="39"/>
        <v>2018</v>
      </c>
      <c r="AJ31" s="225" t="str">
        <f>VLOOKUP($A31,Project_Commissioning!$C$4:$H$355,Project_Commissioning!F$1,FALSE)</f>
        <v/>
      </c>
      <c r="AK31" s="226" t="str">
        <f>VLOOKUP($A31,Project_Commissioning!$C$4:$H$355,Project_Commissioning!G$1,FALSE)</f>
        <v>2018</v>
      </c>
      <c r="AL31" s="225" t="str">
        <f>IF(VLOOKUP($A31,Project_Commissioning!$C$4:$H$355,Project_Commissioning!H$1,FALSE)=0,"",VLOOKUP($A31,Project_Commissioning!$C$4:$H$355,Project_Commissioning!H$1,FALSE))</f>
        <v/>
      </c>
      <c r="AM31" s="237">
        <f t="shared" si="40"/>
        <v>917510.35698337329</v>
      </c>
      <c r="AN31" s="221" cm="1">
        <f t="array" ref="AN31">IF(ROUND(AE31,0)=0,0,LOOKUP(2,1/(F31:AC31&lt;&gt;""),F31:AC31))</f>
        <v>360813.04</v>
      </c>
      <c r="AO31" s="221">
        <f t="shared" si="41"/>
        <v>0</v>
      </c>
      <c r="AP31" s="79"/>
      <c r="AQ31" s="20"/>
      <c r="AR31" s="245">
        <f>IF(ISNA(VLOOKUP($A31,'Success Asset Classes'!$B$15:$AA$114,'Success Asset Classes'!$AA$1,FALSE)),0,VLOOKUP($A31,'Success Asset Classes'!$B$15:$AA$114,'Success Asset Classes'!$AA$1,FALSE))</f>
        <v>0</v>
      </c>
      <c r="AS31" s="230">
        <f>IF($AR31=0,VLOOKUP(MID($A31,4,5),'Project splits'!$C$5:$AM$346,AS$22,FALSE),IF(ISNA(VLOOKUP($A31,'Success Asset Classes'!$B$15:$BD$377,AS$21,FALSE)),VLOOKUP(MID($A31,4,5),'Project splits'!$C$5:$AM$346,AS$22,FALSE),VLOOKUP($A31,'Success Asset Classes'!$B$15:$BD$377,AS$21,FALSE)))</f>
        <v>0</v>
      </c>
      <c r="AT31" s="230">
        <f>IF($AR31=0,VLOOKUP(MID($A31,4,5),'Project splits'!$C$5:$AM$346,AT$22,FALSE),IF(ISNA(VLOOKUP($A31,'Success Asset Classes'!$B$15:$BD$377,AT$21,FALSE)),VLOOKUP(MID($A31,4,5),'Project splits'!$C$5:$AM$346,AT$22,FALSE),VLOOKUP($A31,'Success Asset Classes'!$B$15:$BD$377,AT$21,FALSE)))</f>
        <v>0</v>
      </c>
      <c r="AU31" s="230">
        <f>IF($AR31=0,VLOOKUP(MID($A31,4,5),'Project splits'!$C$5:$AM$346,AU$22,FALSE),IF(ISNA(VLOOKUP($A31,'Success Asset Classes'!$B$15:$BD$377,AU$21,FALSE)),VLOOKUP(MID($A31,4,5),'Project splits'!$C$5:$AM$346,AU$22,FALSE),VLOOKUP($A31,'Success Asset Classes'!$B$15:$BD$377,AU$21,FALSE)))</f>
        <v>0</v>
      </c>
      <c r="AV31" s="230">
        <f>IF($AR31=0,VLOOKUP(MID($A31,4,5),'Project splits'!$C$5:$AM$346,AV$22,FALSE),IF(ISNA(VLOOKUP($A31,'Success Asset Classes'!$B$15:$BD$377,AV$21,FALSE)),VLOOKUP(MID($A31,4,5),'Project splits'!$C$5:$AM$346,AV$22,FALSE),VLOOKUP($A31,'Success Asset Classes'!$B$15:$BD$377,AV$21,FALSE)))</f>
        <v>1</v>
      </c>
      <c r="AW31" s="230">
        <f>IF($AR31=0,VLOOKUP(MID($A31,4,5),'Project splits'!$C$5:$AM$346,AW$22,FALSE),IF(ISNA(VLOOKUP($A31,'Success Asset Classes'!$B$15:$BD$377,AW$21,FALSE)),VLOOKUP(MID($A31,4,5),'Project splits'!$C$5:$AM$346,AW$22,FALSE),VLOOKUP($A31,'Success Asset Classes'!$B$15:$BD$377,AW$21,FALSE)))</f>
        <v>0</v>
      </c>
      <c r="AX31" s="230">
        <f>IF($AR31=0,VLOOKUP(MID($A31,4,5),'Project splits'!$C$5:$AM$346,AX$22,FALSE),IF(ISNA(VLOOKUP($A31,'Success Asset Classes'!$B$15:$BD$377,AX$21,FALSE)),VLOOKUP(MID($A31,4,5),'Project splits'!$C$5:$AM$346,AX$22,FALSE),VLOOKUP($A31,'Success Asset Classes'!$B$15:$BD$377,AX$21,FALSE)))</f>
        <v>0</v>
      </c>
      <c r="AY31" s="230">
        <f>IF($AR31=0,VLOOKUP(MID($A31,4,5),'Project splits'!$C$5:$AM$346,AY$22,FALSE),IF(ISNA(VLOOKUP($A31,'Success Asset Classes'!$B$15:$BD$377,AY$21,FALSE)),VLOOKUP(MID($A31,4,5),'Project splits'!$C$5:$AM$346,AY$22,FALSE),VLOOKUP($A31,'Success Asset Classes'!$B$15:$BD$377,AY$21,FALSE)))</f>
        <v>0</v>
      </c>
      <c r="AZ31" s="230">
        <f>IF($AR31=0,VLOOKUP(MID($A31,4,5),'Project splits'!$C$5:$AM$346,AZ$22,FALSE),IF(ISNA(VLOOKUP($A31,'Success Asset Classes'!$B$15:$BD$377,AZ$21,FALSE)),VLOOKUP(MID($A31,4,5),'Project splits'!$C$5:$AM$346,AZ$22,FALSE),VLOOKUP($A31,'Success Asset Classes'!$B$15:$BD$377,AZ$21,FALSE)))</f>
        <v>0</v>
      </c>
      <c r="BA31" s="230">
        <f>IF($AR31=0,VLOOKUP(MID($A31,4,5),'Project splits'!$C$5:$AM$346,BA$22,FALSE),IF(ISNA(VLOOKUP($A31,'Success Asset Classes'!$B$15:$BD$377,BA$21,FALSE)),VLOOKUP(MID($A31,4,5),'Project splits'!$C$5:$AM$346,BA$22,FALSE),VLOOKUP($A31,'Success Asset Classes'!$B$15:$BD$377,BA$21,FALSE)))</f>
        <v>0</v>
      </c>
      <c r="BB31" s="230">
        <f>IF($AR31=0,VLOOKUP(MID($A31,4,5),'Project splits'!$C$5:$AM$346,BB$22,FALSE),IF(ISNA(VLOOKUP($A31,'Success Asset Classes'!$B$15:$BD$377,BB$21,FALSE)),VLOOKUP(MID($A31,4,5),'Project splits'!$C$5:$AM$346,BB$22,FALSE),VLOOKUP($A31,'Success Asset Classes'!$B$15:$BD$377,BB$21,FALSE)))</f>
        <v>0</v>
      </c>
      <c r="BC31" s="230">
        <f>IF($AR31=0,VLOOKUP(MID($A31,4,5),'Project splits'!$C$5:$AM$346,BC$22,FALSE),IF(ISNA(VLOOKUP($A31,'Success Asset Classes'!$B$15:$BD$377,BC$21,FALSE)),VLOOKUP(MID($A31,4,5),'Project splits'!$C$5:$AM$346,BC$22,FALSE),VLOOKUP($A31,'Success Asset Classes'!$B$15:$BD$377,BC$21,FALSE)))</f>
        <v>0</v>
      </c>
      <c r="BD31" s="230">
        <f>IF($AR31=0,VLOOKUP(MID($A31,4,5),'Project splits'!$C$5:$AM$346,BD$22,FALSE),IF(ISNA(VLOOKUP($A31,'Success Asset Classes'!$B$15:$BD$377,BD$21,FALSE)),VLOOKUP(MID($A31,4,5),'Project splits'!$C$5:$AM$346,BD$22,FALSE),VLOOKUP($A31,'Success Asset Classes'!$B$15:$BD$377,BD$21,FALSE)))</f>
        <v>0</v>
      </c>
      <c r="BE31" s="230">
        <f>IF($AR31=0,VLOOKUP(MID($A31,4,5),'Project splits'!$C$5:$AM$346,BE$22,FALSE),IF(ISNA(VLOOKUP($A31,'Success Asset Classes'!$B$15:$BD$377,BE$21,FALSE)),VLOOKUP(MID($A31,4,5),'Project splits'!$C$5:$AM$346,BE$22,FALSE),VLOOKUP($A31,'Success Asset Classes'!$B$15:$BD$377,BE$21,FALSE)))</f>
        <v>0</v>
      </c>
      <c r="BF31" s="230">
        <f>IF($AR31=0,VLOOKUP(MID($A31,4,5),'Project splits'!$C$5:$AM$346,BF$22,FALSE),IF(ISNA(VLOOKUP($A31,'Success Asset Classes'!$B$15:$BD$377,BF$21,FALSE)),VLOOKUP(MID($A31,4,5),'Project splits'!$C$5:$AM$346,BF$22,FALSE),VLOOKUP($A31,'Success Asset Classes'!$B$15:$BD$377,BF$21,FALSE)))</f>
        <v>0</v>
      </c>
      <c r="BG31" s="230">
        <f>IF($AR31=0,VLOOKUP(MID($A31,4,5),'Project splits'!$C$5:$AM$346,BG$22,FALSE),IF(ISNA(VLOOKUP($A31,'Success Asset Classes'!$B$15:$BD$377,BG$21,FALSE)),VLOOKUP(MID($A31,4,5),'Project splits'!$C$5:$AM$346,BG$22,FALSE),VLOOKUP($A31,'Success Asset Classes'!$B$15:$BD$377,BG$21,FALSE)))</f>
        <v>0</v>
      </c>
      <c r="BH31" s="230">
        <f>IF($AR31=0,VLOOKUP(MID($A31,4,5),'Project splits'!$C$5:$AM$346,BH$22,FALSE),IF(ISNA(VLOOKUP($A31,'Success Asset Classes'!$B$15:$BD$377,BH$21,FALSE)),VLOOKUP(MID($A31,4,5),'Project splits'!$C$5:$AM$346,BH$22,FALSE),VLOOKUP($A31,'Success Asset Classes'!$B$15:$BD$377,BH$21,FALSE)))</f>
        <v>0</v>
      </c>
      <c r="BI31" s="230">
        <f>IF($AR31=0,VLOOKUP(MID($A31,4,5),'Project splits'!$C$5:$AM$346,BI$22,FALSE),IF(ISNA(VLOOKUP($A31,'Success Asset Classes'!$B$15:$BD$377,BI$21,FALSE)),VLOOKUP(MID($A31,4,5),'Project splits'!$C$5:$AM$346,BI$22,FALSE),VLOOKUP($A31,'Success Asset Classes'!$B$15:$BD$377,BI$21,FALSE)))</f>
        <v>0</v>
      </c>
      <c r="BJ31" s="230">
        <f>IF($AR31=0,VLOOKUP(MID($A31,4,5),'Project splits'!$C$5:$AM$346,BJ$22,FALSE),IF(ISNA(VLOOKUP($A31,'Success Asset Classes'!$B$15:$BD$377,BJ$21,FALSE)),VLOOKUP(MID($A31,4,5),'Project splits'!$C$5:$AM$346,BJ$22,FALSE),VLOOKUP($A31,'Success Asset Classes'!$B$15:$BD$377,BJ$21,FALSE)))</f>
        <v>0</v>
      </c>
      <c r="BK31" s="230">
        <f>IF($AR31=0,VLOOKUP(MID($A31,4,5),'Project splits'!$C$5:$AM$346,BK$22,FALSE),IF(ISNA(VLOOKUP($A31,'Success Asset Classes'!$B$15:$BD$377,BK$21,FALSE)),VLOOKUP(MID($A31,4,5),'Project splits'!$C$5:$AM$346,BK$22,FALSE),VLOOKUP($A31,'Success Asset Classes'!$B$15:$BD$377,BK$21,FALSE)))</f>
        <v>0</v>
      </c>
      <c r="BL31" s="230">
        <f>IF($AR31=0,VLOOKUP(MID($A31,4,5),'Project splits'!$C$5:$AM$346,BL$22,FALSE),IF(ISNA(VLOOKUP($A31,'Success Asset Classes'!$B$15:$BD$377,BL$21,FALSE)),VLOOKUP(MID($A31,4,5),'Project splits'!$C$5:$AM$346,BL$22,FALSE),VLOOKUP($A31,'Success Asset Classes'!$B$15:$BD$377,BL$21,FALSE)))</f>
        <v>0</v>
      </c>
      <c r="BM31" s="230">
        <f>IF($AR31=0,VLOOKUP(MID($A31,4,5),'Project splits'!$C$5:$AM$346,BM$22,FALSE),IF(ISNA(VLOOKUP($A31,'Success Asset Classes'!$B$15:$BD$377,BM$21,FALSE)),VLOOKUP(MID($A31,4,5),'Project splits'!$C$5:$AM$346,BM$22,FALSE),VLOOKUP($A31,'Success Asset Classes'!$B$15:$BD$377,BM$21,FALSE)))</f>
        <v>0</v>
      </c>
      <c r="BN31" s="230">
        <f>IF($AR31=0,VLOOKUP(MID($A31,4,5),'Project splits'!$C$5:$AM$346,BN$22,FALSE),IF(ISNA(VLOOKUP($A31,'Success Asset Classes'!$B$15:$BD$377,BN$21,FALSE)),VLOOKUP(MID($A31,4,5),'Project splits'!$C$5:$AM$346,BN$22,FALSE),VLOOKUP($A31,'Success Asset Classes'!$B$15:$BD$377,BN$21,FALSE)))</f>
        <v>0</v>
      </c>
      <c r="BO31" s="230">
        <f>IF($AR31=0,VLOOKUP(MID($A31,4,5),'Project splits'!$C$5:$AM$346,BO$22,FALSE),IF(ISNA(VLOOKUP($A31,'Success Asset Classes'!$B$15:$BD$377,BO$21,FALSE)),VLOOKUP(MID($A31,4,5),'Project splits'!$C$5:$AM$346,BO$22,FALSE),VLOOKUP($A31,'Success Asset Classes'!$B$15:$BD$377,BO$21,FALSE)))</f>
        <v>0</v>
      </c>
      <c r="BP31" s="230">
        <f>IF($AR31=0,VLOOKUP(MID($A31,4,5),'Project splits'!$C$5:$AM$346,BP$22,FALSE),IF(ISNA(VLOOKUP($A31,'Success Asset Classes'!$B$15:$BD$377,BP$21,FALSE)),VLOOKUP(MID($A31,4,5),'Project splits'!$C$5:$AM$346,BP$22,FALSE),VLOOKUP($A31,'Success Asset Classes'!$B$15:$BD$377,BP$21,FALSE)))</f>
        <v>0</v>
      </c>
      <c r="BQ31" s="230">
        <f>IF($AR31=0,VLOOKUP(MID($A31,4,5),'Project splits'!$C$5:$AM$346,BQ$22,FALSE),IF(ISNA(VLOOKUP($A31,'Success Asset Classes'!$B$15:$BD$377,BQ$21,FALSE)),VLOOKUP(MID($A31,4,5),'Project splits'!$C$5:$AM$346,BQ$22,FALSE),VLOOKUP($A31,'Success Asset Classes'!$B$15:$BD$377,BQ$21,FALSE)))</f>
        <v>0</v>
      </c>
      <c r="BR31" s="230">
        <f>IF($AR31=0,VLOOKUP(MID($A31,4,5),'Project splits'!$C$5:$AM$346,BR$22,FALSE),IF(ISNA(VLOOKUP($A31,'Success Asset Classes'!$B$15:$BD$377,BR$21,FALSE)),VLOOKUP(MID($A31,4,5),'Project splits'!$C$5:$AM$346,BR$22,FALSE),VLOOKUP($A31,'Success Asset Classes'!$B$15:$BD$377,BR$21,FALSE)))</f>
        <v>0</v>
      </c>
      <c r="BS31" s="247">
        <f t="shared" si="34"/>
        <v>1</v>
      </c>
      <c r="BT31" s="249">
        <f>1+IF(ISNA(VLOOKUP($A31,'Project labour content'!$A$7:$D$255,'Project labour content'!$D$1,FALSE)),VLOOKUP($D31,'Project labour content'!$F$6:$G$15,'Project labour content'!$G$1,FALSE),VLOOKUP($A31,'Project labour content'!$A$7:$D$255,'Project labour content'!$D$1,FALSE))*LabEsc22*1</f>
        <v>1.0003471041831231</v>
      </c>
      <c r="BU31" s="249">
        <f>1+IF(ISNA(VLOOKUP($A31,'Project labour content'!$A$7:$D$255,'Project labour content'!$D$1,FALSE)),VLOOKUP($D31,'Project labour content'!$F$6:$G$15,'Project labour content'!$G$1,FALSE),VLOOKUP($A31,'Project labour content'!$A$7:$D$255,'Project labour content'!$D$1,FALSE))*LabEsc23*1</f>
        <v>1.0006958744663252</v>
      </c>
      <c r="BV31" s="249">
        <f>1+IF(ISNA(VLOOKUP($A31,'Project labour content'!$A$7:$D$255,'Project labour content'!$D$1,FALSE)),VLOOKUP($D31,'Project labour content'!$F$6:$G$15,'Project labour content'!$G$1,FALSE),VLOOKUP($A31,'Project labour content'!$A$7:$D$255,'Project labour content'!$D$1,FALSE))*LabEsc24*1</f>
        <v>1.0010244160731017</v>
      </c>
      <c r="BW31" s="249">
        <f>1+IF(ISNA(VLOOKUP($A31,'Project labour content'!$A$7:$D$255,'Project labour content'!$D$1,FALSE)),VLOOKUP($D31,'Project labour content'!$F$6:$G$15,'Project labour content'!$G$1,FALSE),VLOOKUP($A31,'Project labour content'!$A$7:$D$255,'Project labour content'!$D$1,FALSE))*LabEsc25*1</f>
        <v>1.0014644427984443</v>
      </c>
      <c r="BX31" s="249">
        <f>1+IF(ISNA(VLOOKUP($A31,'Project labour content'!$A$7:$D$255,'Project labour content'!$D$1,FALSE)),VLOOKUP($D31,'Project labour content'!$F$6:$G$15,'Project labour content'!$G$1,FALSE),VLOOKUP($A31,'Project labour content'!$A$7:$D$255,'Project labour content'!$D$1,FALSE))*LabEsc26*1</f>
        <v>1.0019439985912801</v>
      </c>
      <c r="BY31" s="249">
        <f>1+IF(ISNA(VLOOKUP($A31,'Project labour content'!$A$7:$D$255,'Project labour content'!$D$1,FALSE)),VLOOKUP($D31,'Project labour content'!$F$6:$G$15,'Project labour content'!$G$1,FALSE),VLOOKUP($A31,'Project labour content'!$A$7:$D$255,'Project labour content'!$D$1,FALSE))*LabEsc27*1</f>
        <v>1.0022410280715812</v>
      </c>
      <c r="BZ31" s="249">
        <f>1+IF(ISNA(VLOOKUP($A31,'Project labour content'!$A$7:$D$255,'Project labour content'!$D$1,FALSE)),VLOOKUP($D31,'Project labour content'!$F$6:$G$15,'Project labour content'!$G$1,FALSE),VLOOKUP($A31,'Project labour content'!$A$7:$D$255,'Project labour content'!$D$1,FALSE))*LabEsc28*1</f>
        <v>1.002464691270248</v>
      </c>
      <c r="CA31" s="249">
        <f>1+IF(ISNA(VLOOKUP($A31,'Project labour content'!$A$7:$D$255,'Project labour content'!$D$1,FALSE)),VLOOKUP($D31,'Project labour content'!$F$6:$G$15,'Project labour content'!$G$1,FALSE),VLOOKUP($A31,'Project labour content'!$A$7:$D$255,'Project labour content'!$D$1,FALSE))*LabEsc29*1</f>
        <v>1.0028236259714685</v>
      </c>
      <c r="CB31" s="250" t="str">
        <f>IF(ISNA(VLOOKUP($A31,'Project labour content'!$A$7:$D$255,'Project labour content'!$D$1,FALSE)),"Category","Project")</f>
        <v>Category</v>
      </c>
      <c r="CD31" s="247" t="str">
        <f t="shared" si="35"/>
        <v>10643</v>
      </c>
      <c r="CE31" s="3"/>
    </row>
    <row r="32" spans="1:83" x14ac:dyDescent="0.15">
      <c r="A32" s="11" t="s">
        <v>50</v>
      </c>
      <c r="B32" s="11" t="str">
        <f>VLOOKUP($A32,'Incurred Real 2022$'!$A$25:$AC$426,'Incurred Real 2022$'!B$1,FALSE)</f>
        <v>SVC Secondary Systems Replacement Stage 2 (Para)</v>
      </c>
      <c r="C32" s="11" t="str">
        <f>VLOOKUP($A32,'Incurred Real 2022$'!$A$25:$AC$426,'Incurred Real 2022$'!C$1,FALSE)</f>
        <v>ExAnte</v>
      </c>
      <c r="D32" s="11" t="str">
        <f>VLOOKUP($A32,'Incurred Real 2022$'!$A$25:$AC$426,'Incurred Real 2022$'!D$1,FALSE)</f>
        <v>Replacement</v>
      </c>
      <c r="E32" s="11" t="str">
        <f>VLOOKUP($A32,'Incurred Real 2022$'!$A$25:$AC$426,'Incurred Real 2022$'!E$1,FALSE)</f>
        <v>Closed</v>
      </c>
      <c r="F32" s="105" t="str">
        <f>IF(VLOOKUP($A32,'Incurred Real 2022$'!$A$25:$AC$426,'Incurred Real 2022$'!F$1,FALSE)=0,"",VLOOKUP($A32,'Incurred Real 2022$'!$A$25:$AC$426,'Incurred Real 2022$'!F$1,FALSE))</f>
        <v/>
      </c>
      <c r="G32" s="105" t="str">
        <f>IF(VLOOKUP($A32,'Incurred Real 2022$'!$A$25:$AC$426,'Incurred Real 2022$'!G$1,FALSE)=0,"",VLOOKUP($A32,'Incurred Real 2022$'!$A$25:$AC$426,'Incurred Real 2022$'!G$1,FALSE))</f>
        <v/>
      </c>
      <c r="H32" s="105" t="str">
        <f>IF(VLOOKUP($A32,'Incurred Real 2022$'!$A$25:$AC$426,'Incurred Real 2022$'!H$1,FALSE)=0,"",VLOOKUP($A32,'Incurred Real 2022$'!$A$25:$AC$426,'Incurred Real 2022$'!H$1,FALSE))</f>
        <v/>
      </c>
      <c r="I32" s="105" t="str">
        <f>IF(VLOOKUP($A32,'Incurred Real 2022$'!$A$25:$AC$426,'Incurred Real 2022$'!I$1,FALSE)=0,"",VLOOKUP($A32,'Incurred Real 2022$'!$A$25:$AC$426,'Incurred Real 2022$'!I$1,FALSE))</f>
        <v/>
      </c>
      <c r="J32" s="105" t="str">
        <f>IF(VLOOKUP($A32,'Incurred Real 2022$'!$A$25:$AC$426,'Incurred Real 2022$'!J$1,FALSE)=0,"",VLOOKUP($A32,'Incurred Real 2022$'!$A$25:$AC$426,'Incurred Real 2022$'!J$1,FALSE))</f>
        <v/>
      </c>
      <c r="K32" s="105" t="str">
        <f>IF(VLOOKUP($A32,'Incurred Real 2022$'!$A$25:$AC$426,'Incurred Real 2022$'!K$1,FALSE)=0,"",VLOOKUP($A32,'Incurred Real 2022$'!$A$25:$AC$426,'Incurred Real 2022$'!K$1,FALSE))</f>
        <v/>
      </c>
      <c r="L32" s="105" t="str">
        <f>IF(VLOOKUP($A32,'Incurred Real 2022$'!$A$25:$AC$426,'Incurred Real 2022$'!L$1,FALSE)=0,"",VLOOKUP($A32,'Incurred Real 2022$'!$A$25:$AC$426,'Incurred Real 2022$'!L$1,FALSE))</f>
        <v/>
      </c>
      <c r="M32" s="105" t="str">
        <f>IF(VLOOKUP($A32,'Incurred Real 2022$'!$A$25:$AC$426,'Incurred Real 2022$'!M$1,FALSE)=0,"",VLOOKUP($A32,'Incurred Real 2022$'!$A$25:$AC$426,'Incurred Real 2022$'!M$1,FALSE))</f>
        <v/>
      </c>
      <c r="N32" s="105" t="str">
        <f>IF(VLOOKUP($A32,'Incurred Real 2022$'!$A$25:$AC$426,'Incurred Real 2022$'!N$1,FALSE)=0,"",VLOOKUP($A32,'Incurred Real 2022$'!$A$25:$AC$426,'Incurred Real 2022$'!N$1,FALSE))</f>
        <v/>
      </c>
      <c r="O32" s="105">
        <f>IF(VLOOKUP($A32,'Incurred Real 2022$'!$A$25:$AC$426,'Incurred Real 2022$'!O$1,FALSE)=0,"",VLOOKUP($A32,'Incurred Real 2022$'!$A$25:$AC$426,'Incurred Real 2022$'!O$1,FALSE))</f>
        <v>301176.65000000002</v>
      </c>
      <c r="P32" s="105">
        <f>IF(VLOOKUP($A32,'Incurred Real 2022$'!$A$25:$AC$426,'Incurred Real 2022$'!P$1,FALSE)=0,"",VLOOKUP($A32,'Incurred Real 2022$'!$A$25:$AC$426,'Incurred Real 2022$'!P$1,FALSE))</f>
        <v>12290961.529999999</v>
      </c>
      <c r="Q32" s="105">
        <f>IF(VLOOKUP($A32,'Incurred Real 2022$'!$A$25:$AC$426,'Incurred Real 2022$'!Q$1,FALSE)=0,"",VLOOKUP($A32,'Incurred Real 2022$'!$A$25:$AC$426,'Incurred Real 2022$'!Q$1,FALSE))</f>
        <v>8690257.0600000005</v>
      </c>
      <c r="R32" s="105">
        <f>IF(VLOOKUP($A32,'Incurred Real 2022$'!$A$25:$AC$426,'Incurred Real 2022$'!R$1,FALSE)=0,"",VLOOKUP($A32,'Incurred Real 2022$'!$A$25:$AC$426,'Incurred Real 2022$'!R$1,FALSE))</f>
        <v>899802.59</v>
      </c>
      <c r="S32" s="105">
        <f>IF(VLOOKUP($A32,'Incurred Real 2022$'!$A$25:$AC$426,'Incurred Real 2022$'!S$1,FALSE)=0,"",VLOOKUP($A32,'Incurred Real 2022$'!$A$25:$AC$426,'Incurred Real 2022$'!S$1,FALSE))</f>
        <v>196434.41</v>
      </c>
      <c r="T32" s="105">
        <f>IF(VLOOKUP($A32,'Incurred Real 2022$'!$A$25:$AC$426,'Incurred Real 2022$'!T$1,FALSE)=0,"",VLOOKUP($A32,'Incurred Real 2022$'!$A$25:$AC$426,'Incurred Real 2022$'!T$1,FALSE))</f>
        <v>59278.09</v>
      </c>
      <c r="U32" s="105" t="str">
        <f>IF(VLOOKUP($A32,'Incurred Real 2022$'!$A$25:$AC$426,'Incurred Real 2022$'!U$1,FALSE)=0,"",VLOOKUP($A32,'Incurred Real 2022$'!$A$25:$AC$426,'Incurred Real 2022$'!U$1,FALSE))</f>
        <v/>
      </c>
      <c r="V32" s="13">
        <f>IF(ISTEXT(VLOOKUP($A32,'Incurred Real 2022$'!$A$25:$AC$426,'Incurred Real 2022$'!V$1,FALSE)),"",(VLOOKUP($A32,'Incurred Real 2022$'!$A$25:$AC$426,'Incurred Real 2022$'!V$1,FALSE))*BT32*Incurred_Real!V$15)</f>
        <v>281.12443862320356</v>
      </c>
      <c r="W32" s="13" t="str">
        <f>IF(ISTEXT(VLOOKUP($A32,'Incurred Real 2022$'!$A$25:$AC$426,'Incurred Real 2022$'!W$1,FALSE)),"",(VLOOKUP($A32,'Incurred Real 2022$'!$A$25:$AC$426,'Incurred Real 2022$'!W$1,FALSE))*BU32*Incurred_Real!W$15)</f>
        <v/>
      </c>
      <c r="X32" s="220" t="str">
        <f>IF(ISTEXT(VLOOKUP($A32,'Incurred Real 2022$'!$A$25:$AC$426,'Incurred Real 2022$'!X$1,FALSE)),"",(VLOOKUP($A32,'Incurred Real 2022$'!$A$25:$AC$426,'Incurred Real 2022$'!X$1,FALSE))*BV32*Incurred_Real!X$15)</f>
        <v/>
      </c>
      <c r="Y32" s="217" t="str">
        <f>IF(ISTEXT(VLOOKUP($A32,'Incurred Real 2022$'!$A$25:$AC$426,'Incurred Real 2022$'!Y$1,FALSE)),"",(VLOOKUP($A32,'Incurred Real 2022$'!$A$25:$AC$426,'Incurred Real 2022$'!Y$1,FALSE))*BW32*Incurred_Real!Y$15)</f>
        <v/>
      </c>
      <c r="Z32" s="13" t="str">
        <f>IF(ISTEXT(VLOOKUP($A32,'Incurred Real 2022$'!$A$25:$AC$426,'Incurred Real 2022$'!Z$1,FALSE)),"",(VLOOKUP($A32,'Incurred Real 2022$'!$A$25:$AC$426,'Incurred Real 2022$'!Z$1,FALSE))*BX32*Incurred_Real!Z$15)</f>
        <v/>
      </c>
      <c r="AA32" s="13" t="str">
        <f>IF(ISTEXT(VLOOKUP($A32,'Incurred Real 2022$'!$A$25:$AC$426,'Incurred Real 2022$'!AA$1,FALSE)),"",(VLOOKUP($A32,'Incurred Real 2022$'!$A$25:$AC$426,'Incurred Real 2022$'!AA$1,FALSE))*BY32*Incurred_Real!AA$15)</f>
        <v/>
      </c>
      <c r="AB32" s="13" t="str">
        <f>IF(ISTEXT(VLOOKUP($A32,'Incurred Real 2022$'!$A$25:$AC$426,'Incurred Real 2022$'!AB$1,FALSE)),"",(VLOOKUP($A32,'Incurred Real 2022$'!$A$25:$AC$426,'Incurred Real 2022$'!AB$1,FALSE))*BZ32*Incurred_Real!AB$15)</f>
        <v/>
      </c>
      <c r="AC32" s="13" t="str">
        <f>IF(ISTEXT(VLOOKUP($A32,'Incurred Real 2022$'!$A$25:$AC$426,'Incurred Real 2022$'!AC$1,FALSE)),"",(VLOOKUP($A32,'Incurred Real 2022$'!$A$25:$AC$426,'Incurred Real 2022$'!AC$1,FALSE))*CA32*Incurred_Real!AC$15)</f>
        <v/>
      </c>
      <c r="AD32" s="221">
        <f t="shared" si="36"/>
        <v>22438191.454438627</v>
      </c>
      <c r="AE32" s="221">
        <f t="shared" si="33"/>
        <v>22438191.454438627</v>
      </c>
      <c r="AF32" s="239" t="str">
        <f t="shared" si="37"/>
        <v/>
      </c>
      <c r="AG32" s="222" t="str">
        <f t="shared" si="38"/>
        <v/>
      </c>
      <c r="AH32" s="223" t="str">
        <f t="shared" si="42"/>
        <v/>
      </c>
      <c r="AI32" s="224">
        <f t="shared" si="39"/>
        <v>2022</v>
      </c>
      <c r="AJ32" s="225">
        <f>VLOOKUP($A32,Project_Commissioning!$C$4:$H$355,Project_Commissioning!F$1,FALSE)</f>
        <v>42704</v>
      </c>
      <c r="AK32" s="226">
        <f>VLOOKUP($A32,Project_Commissioning!$C$4:$H$355,Project_Commissioning!G$1,FALSE)</f>
        <v>2017</v>
      </c>
      <c r="AL32" s="225" t="str">
        <f>IF(VLOOKUP($A32,Project_Commissioning!$C$4:$H$355,Project_Commissioning!H$1,FALSE)=0,"",VLOOKUP($A32,Project_Commissioning!$C$4:$H$355,Project_Commissioning!H$1,FALSE))</f>
        <v>Commissioned Extra</v>
      </c>
      <c r="AM32" s="237" t="str">
        <f t="shared" si="40"/>
        <v/>
      </c>
      <c r="AN32" s="221" cm="1">
        <f t="array" ref="AN32">IF(ROUND(AE32,0)=0,0,LOOKUP(2,1/(F32:AC32&lt;&gt;""),F32:AC32))</f>
        <v>281.12443862320356</v>
      </c>
      <c r="AO32" s="221">
        <f t="shared" si="41"/>
        <v>281.12443862320356</v>
      </c>
      <c r="AP32" s="79"/>
      <c r="AQ32" s="20"/>
      <c r="AR32" s="245">
        <f>IF(ISNA(VLOOKUP($A32,'Success Asset Classes'!$B$15:$AA$114,'Success Asset Classes'!$AA$1,FALSE)),0,VLOOKUP($A32,'Success Asset Classes'!$B$15:$AA$114,'Success Asset Classes'!$AA$1,FALSE))</f>
        <v>0</v>
      </c>
      <c r="AS32" s="230">
        <f>IF($AR32=0,VLOOKUP(MID($A32,4,5),'Project splits'!$C$5:$AM$346,AS$22,FALSE),IF(ISNA(VLOOKUP($A32,'Success Asset Classes'!$B$15:$BD$377,AS$21,FALSE)),VLOOKUP(MID($A32,4,5),'Project splits'!$C$5:$AM$346,AS$22,FALSE),VLOOKUP($A32,'Success Asset Classes'!$B$15:$BD$377,AS$21,FALSE)))</f>
        <v>0</v>
      </c>
      <c r="AT32" s="230">
        <f>IF($AR32=0,VLOOKUP(MID($A32,4,5),'Project splits'!$C$5:$AM$346,AT$22,FALSE),IF(ISNA(VLOOKUP($A32,'Success Asset Classes'!$B$15:$BD$377,AT$21,FALSE)),VLOOKUP(MID($A32,4,5),'Project splits'!$C$5:$AM$346,AT$22,FALSE),VLOOKUP($A32,'Success Asset Classes'!$B$15:$BD$377,AT$21,FALSE)))</f>
        <v>0</v>
      </c>
      <c r="AU32" s="230">
        <f>IF($AR32=0,VLOOKUP(MID($A32,4,5),'Project splits'!$C$5:$AM$346,AU$22,FALSE),IF(ISNA(VLOOKUP($A32,'Success Asset Classes'!$B$15:$BD$377,AU$21,FALSE)),VLOOKUP(MID($A32,4,5),'Project splits'!$C$5:$AM$346,AU$22,FALSE),VLOOKUP($A32,'Success Asset Classes'!$B$15:$BD$377,AU$21,FALSE)))</f>
        <v>0</v>
      </c>
      <c r="AV32" s="230">
        <f>IF($AR32=0,VLOOKUP(MID($A32,4,5),'Project splits'!$C$5:$AM$346,AV$22,FALSE),IF(ISNA(VLOOKUP($A32,'Success Asset Classes'!$B$15:$BD$377,AV$21,FALSE)),VLOOKUP(MID($A32,4,5),'Project splits'!$C$5:$AM$346,AV$22,FALSE),VLOOKUP($A32,'Success Asset Classes'!$B$15:$BD$377,AV$21,FALSE)))</f>
        <v>0</v>
      </c>
      <c r="AW32" s="230">
        <f>IF($AR32=0,VLOOKUP(MID($A32,4,5),'Project splits'!$C$5:$AM$346,AW$22,FALSE),IF(ISNA(VLOOKUP($A32,'Success Asset Classes'!$B$15:$BD$377,AW$21,FALSE)),VLOOKUP(MID($A32,4,5),'Project splits'!$C$5:$AM$346,AW$22,FALSE),VLOOKUP($A32,'Success Asset Classes'!$B$15:$BD$377,AW$21,FALSE)))</f>
        <v>0</v>
      </c>
      <c r="AX32" s="230">
        <f>IF($AR32=0,VLOOKUP(MID($A32,4,5),'Project splits'!$C$5:$AM$346,AX$22,FALSE),IF(ISNA(VLOOKUP($A32,'Success Asset Classes'!$B$15:$BD$377,AX$21,FALSE)),VLOOKUP(MID($A32,4,5),'Project splits'!$C$5:$AM$346,AX$22,FALSE),VLOOKUP($A32,'Success Asset Classes'!$B$15:$BD$377,AX$21,FALSE)))</f>
        <v>0</v>
      </c>
      <c r="AY32" s="230">
        <f>IF($AR32=0,VLOOKUP(MID($A32,4,5),'Project splits'!$C$5:$AM$346,AY$22,FALSE),IF(ISNA(VLOOKUP($A32,'Success Asset Classes'!$B$15:$BD$377,AY$21,FALSE)),VLOOKUP(MID($A32,4,5),'Project splits'!$C$5:$AM$346,AY$22,FALSE),VLOOKUP($A32,'Success Asset Classes'!$B$15:$BD$377,AY$21,FALSE)))</f>
        <v>0</v>
      </c>
      <c r="AZ32" s="230">
        <f>IF($AR32=0,VLOOKUP(MID($A32,4,5),'Project splits'!$C$5:$AM$346,AZ$22,FALSE),IF(ISNA(VLOOKUP($A32,'Success Asset Classes'!$B$15:$BD$377,AZ$21,FALSE)),VLOOKUP(MID($A32,4,5),'Project splits'!$C$5:$AM$346,AZ$22,FALSE),VLOOKUP($A32,'Success Asset Classes'!$B$15:$BD$377,AZ$21,FALSE)))</f>
        <v>0</v>
      </c>
      <c r="BA32" s="230">
        <f>IF($AR32=0,VLOOKUP(MID($A32,4,5),'Project splits'!$C$5:$AM$346,BA$22,FALSE),IF(ISNA(VLOOKUP($A32,'Success Asset Classes'!$B$15:$BD$377,BA$21,FALSE)),VLOOKUP(MID($A32,4,5),'Project splits'!$C$5:$AM$346,BA$22,FALSE),VLOOKUP($A32,'Success Asset Classes'!$B$15:$BD$377,BA$21,FALSE)))</f>
        <v>0</v>
      </c>
      <c r="BB32" s="230">
        <f>IF($AR32=0,VLOOKUP(MID($A32,4,5),'Project splits'!$C$5:$AM$346,BB$22,FALSE),IF(ISNA(VLOOKUP($A32,'Success Asset Classes'!$B$15:$BD$377,BB$21,FALSE)),VLOOKUP(MID($A32,4,5),'Project splits'!$C$5:$AM$346,BB$22,FALSE),VLOOKUP($A32,'Success Asset Classes'!$B$15:$BD$377,BB$21,FALSE)))</f>
        <v>0</v>
      </c>
      <c r="BC32" s="230">
        <f>IF($AR32=0,VLOOKUP(MID($A32,4,5),'Project splits'!$C$5:$AM$346,BC$22,FALSE),IF(ISNA(VLOOKUP($A32,'Success Asset Classes'!$B$15:$BD$377,BC$21,FALSE)),VLOOKUP(MID($A32,4,5),'Project splits'!$C$5:$AM$346,BC$22,FALSE),VLOOKUP($A32,'Success Asset Classes'!$B$15:$BD$377,BC$21,FALSE)))</f>
        <v>0</v>
      </c>
      <c r="BD32" s="230">
        <f>IF($AR32=0,VLOOKUP(MID($A32,4,5),'Project splits'!$C$5:$AM$346,BD$22,FALSE),IF(ISNA(VLOOKUP($A32,'Success Asset Classes'!$B$15:$BD$377,BD$21,FALSE)),VLOOKUP(MID($A32,4,5),'Project splits'!$C$5:$AM$346,BD$22,FALSE),VLOOKUP($A32,'Success Asset Classes'!$B$15:$BD$377,BD$21,FALSE)))</f>
        <v>2.3735232542450389E-2</v>
      </c>
      <c r="BE32" s="230">
        <f>IF($AR32=0,VLOOKUP(MID($A32,4,5),'Project splits'!$C$5:$AM$346,BE$22,FALSE),IF(ISNA(VLOOKUP($A32,'Success Asset Classes'!$B$15:$BD$377,BE$21,FALSE)),VLOOKUP(MID($A32,4,5),'Project splits'!$C$5:$AM$346,BE$22,FALSE),VLOOKUP($A32,'Success Asset Classes'!$B$15:$BD$377,BE$21,FALSE)))</f>
        <v>0</v>
      </c>
      <c r="BF32" s="230">
        <f>IF($AR32=0,VLOOKUP(MID($A32,4,5),'Project splits'!$C$5:$AM$346,BF$22,FALSE),IF(ISNA(VLOOKUP($A32,'Success Asset Classes'!$B$15:$BD$377,BF$21,FALSE)),VLOOKUP(MID($A32,4,5),'Project splits'!$C$5:$AM$346,BF$22,FALSE),VLOOKUP($A32,'Success Asset Classes'!$B$15:$BD$377,BF$21,FALSE)))</f>
        <v>0</v>
      </c>
      <c r="BG32" s="230">
        <f>IF($AR32=0,VLOOKUP(MID($A32,4,5),'Project splits'!$C$5:$AM$346,BG$22,FALSE),IF(ISNA(VLOOKUP($A32,'Success Asset Classes'!$B$15:$BD$377,BG$21,FALSE)),VLOOKUP(MID($A32,4,5),'Project splits'!$C$5:$AM$346,BG$22,FALSE),VLOOKUP($A32,'Success Asset Classes'!$B$15:$BD$377,BG$21,FALSE)))</f>
        <v>0.97626476745754964</v>
      </c>
      <c r="BH32" s="230">
        <f>IF($AR32=0,VLOOKUP(MID($A32,4,5),'Project splits'!$C$5:$AM$346,BH$22,FALSE),IF(ISNA(VLOOKUP($A32,'Success Asset Classes'!$B$15:$BD$377,BH$21,FALSE)),VLOOKUP(MID($A32,4,5),'Project splits'!$C$5:$AM$346,BH$22,FALSE),VLOOKUP($A32,'Success Asset Classes'!$B$15:$BD$377,BH$21,FALSE)))</f>
        <v>0</v>
      </c>
      <c r="BI32" s="230">
        <f>IF($AR32=0,VLOOKUP(MID($A32,4,5),'Project splits'!$C$5:$AM$346,BI$22,FALSE),IF(ISNA(VLOOKUP($A32,'Success Asset Classes'!$B$15:$BD$377,BI$21,FALSE)),VLOOKUP(MID($A32,4,5),'Project splits'!$C$5:$AM$346,BI$22,FALSE),VLOOKUP($A32,'Success Asset Classes'!$B$15:$BD$377,BI$21,FALSE)))</f>
        <v>0</v>
      </c>
      <c r="BJ32" s="230">
        <f>IF($AR32=0,VLOOKUP(MID($A32,4,5),'Project splits'!$C$5:$AM$346,BJ$22,FALSE),IF(ISNA(VLOOKUP($A32,'Success Asset Classes'!$B$15:$BD$377,BJ$21,FALSE)),VLOOKUP(MID($A32,4,5),'Project splits'!$C$5:$AM$346,BJ$22,FALSE),VLOOKUP($A32,'Success Asset Classes'!$B$15:$BD$377,BJ$21,FALSE)))</f>
        <v>0</v>
      </c>
      <c r="BK32" s="230">
        <f>IF($AR32=0,VLOOKUP(MID($A32,4,5),'Project splits'!$C$5:$AM$346,BK$22,FALSE),IF(ISNA(VLOOKUP($A32,'Success Asset Classes'!$B$15:$BD$377,BK$21,FALSE)),VLOOKUP(MID($A32,4,5),'Project splits'!$C$5:$AM$346,BK$22,FALSE),VLOOKUP($A32,'Success Asset Classes'!$B$15:$BD$377,BK$21,FALSE)))</f>
        <v>0</v>
      </c>
      <c r="BL32" s="230">
        <f>IF($AR32=0,VLOOKUP(MID($A32,4,5),'Project splits'!$C$5:$AM$346,BL$22,FALSE),IF(ISNA(VLOOKUP($A32,'Success Asset Classes'!$B$15:$BD$377,BL$21,FALSE)),VLOOKUP(MID($A32,4,5),'Project splits'!$C$5:$AM$346,BL$22,FALSE),VLOOKUP($A32,'Success Asset Classes'!$B$15:$BD$377,BL$21,FALSE)))</f>
        <v>0</v>
      </c>
      <c r="BM32" s="230">
        <f>IF($AR32=0,VLOOKUP(MID($A32,4,5),'Project splits'!$C$5:$AM$346,BM$22,FALSE),IF(ISNA(VLOOKUP($A32,'Success Asset Classes'!$B$15:$BD$377,BM$21,FALSE)),VLOOKUP(MID($A32,4,5),'Project splits'!$C$5:$AM$346,BM$22,FALSE),VLOOKUP($A32,'Success Asset Classes'!$B$15:$BD$377,BM$21,FALSE)))</f>
        <v>0</v>
      </c>
      <c r="BN32" s="230">
        <f>IF($AR32=0,VLOOKUP(MID($A32,4,5),'Project splits'!$C$5:$AM$346,BN$22,FALSE),IF(ISNA(VLOOKUP($A32,'Success Asset Classes'!$B$15:$BD$377,BN$21,FALSE)),VLOOKUP(MID($A32,4,5),'Project splits'!$C$5:$AM$346,BN$22,FALSE),VLOOKUP($A32,'Success Asset Classes'!$B$15:$BD$377,BN$21,FALSE)))</f>
        <v>0</v>
      </c>
      <c r="BO32" s="230">
        <f>IF($AR32=0,VLOOKUP(MID($A32,4,5),'Project splits'!$C$5:$AM$346,BO$22,FALSE),IF(ISNA(VLOOKUP($A32,'Success Asset Classes'!$B$15:$BD$377,BO$21,FALSE)),VLOOKUP(MID($A32,4,5),'Project splits'!$C$5:$AM$346,BO$22,FALSE),VLOOKUP($A32,'Success Asset Classes'!$B$15:$BD$377,BO$21,FALSE)))</f>
        <v>0</v>
      </c>
      <c r="BP32" s="230">
        <f>IF($AR32=0,VLOOKUP(MID($A32,4,5),'Project splits'!$C$5:$AM$346,BP$22,FALSE),IF(ISNA(VLOOKUP($A32,'Success Asset Classes'!$B$15:$BD$377,BP$21,FALSE)),VLOOKUP(MID($A32,4,5),'Project splits'!$C$5:$AM$346,BP$22,FALSE),VLOOKUP($A32,'Success Asset Classes'!$B$15:$BD$377,BP$21,FALSE)))</f>
        <v>0</v>
      </c>
      <c r="BQ32" s="230">
        <f>IF($AR32=0,VLOOKUP(MID($A32,4,5),'Project splits'!$C$5:$AM$346,BQ$22,FALSE),IF(ISNA(VLOOKUP($A32,'Success Asset Classes'!$B$15:$BD$377,BQ$21,FALSE)),VLOOKUP(MID($A32,4,5),'Project splits'!$C$5:$AM$346,BQ$22,FALSE),VLOOKUP($A32,'Success Asset Classes'!$B$15:$BD$377,BQ$21,FALSE)))</f>
        <v>0</v>
      </c>
      <c r="BR32" s="230">
        <f>IF($AR32=0,VLOOKUP(MID($A32,4,5),'Project splits'!$C$5:$AM$346,BR$22,FALSE),IF(ISNA(VLOOKUP($A32,'Success Asset Classes'!$B$15:$BD$377,BR$21,FALSE)),VLOOKUP(MID($A32,4,5),'Project splits'!$C$5:$AM$346,BR$22,FALSE),VLOOKUP($A32,'Success Asset Classes'!$B$15:$BD$377,BR$21,FALSE)))</f>
        <v>0</v>
      </c>
      <c r="BS32" s="247">
        <f t="shared" si="34"/>
        <v>1</v>
      </c>
      <c r="BT32" s="249">
        <f>1+IF(ISNA(VLOOKUP($A32,'Project labour content'!$A$7:$D$255,'Project labour content'!$D$1,FALSE)),VLOOKUP($D32,'Project labour content'!$F$6:$G$15,'Project labour content'!$G$1,FALSE),VLOOKUP($A32,'Project labour content'!$A$7:$D$255,'Project labour content'!$D$1,FALSE))*LabEsc22*1</f>
        <v>1.0005713184052483</v>
      </c>
      <c r="BU32" s="249">
        <f>1+IF(ISNA(VLOOKUP($A32,'Project labour content'!$A$7:$D$255,'Project labour content'!$D$1,FALSE)),VLOOKUP($D32,'Project labour content'!$F$6:$G$15,'Project labour content'!$G$1,FALSE),VLOOKUP($A32,'Project labour content'!$A$7:$D$255,'Project labour content'!$D$1,FALSE))*LabEsc23*1</f>
        <v>1.0011453791388418</v>
      </c>
      <c r="BV32" s="249">
        <f>1+IF(ISNA(VLOOKUP($A32,'Project labour content'!$A$7:$D$255,'Project labour content'!$D$1,FALSE)),VLOOKUP($D32,'Project labour content'!$F$6:$G$15,'Project labour content'!$G$1,FALSE),VLOOKUP($A32,'Project labour content'!$A$7:$D$255,'Project labour content'!$D$1,FALSE))*LabEsc24*1</f>
        <v>1.0016861443498868</v>
      </c>
      <c r="BW32" s="249">
        <f>1+IF(ISNA(VLOOKUP($A32,'Project labour content'!$A$7:$D$255,'Project labour content'!$D$1,FALSE)),VLOOKUP($D32,'Project labour content'!$F$6:$G$15,'Project labour content'!$G$1,FALSE),VLOOKUP($A32,'Project labour content'!$A$7:$D$255,'Project labour content'!$D$1,FALSE))*LabEsc25*1</f>
        <v>1.0024104092225465</v>
      </c>
      <c r="BX32" s="249">
        <f>1+IF(ISNA(VLOOKUP($A32,'Project labour content'!$A$7:$D$255,'Project labour content'!$D$1,FALSE)),VLOOKUP($D32,'Project labour content'!$F$6:$G$15,'Project labour content'!$G$1,FALSE),VLOOKUP($A32,'Project labour content'!$A$7:$D$255,'Project labour content'!$D$1,FALSE))*LabEsc26*1</f>
        <v>1.0031997372229335</v>
      </c>
      <c r="BY32" s="249">
        <f>1+IF(ISNA(VLOOKUP($A32,'Project labour content'!$A$7:$D$255,'Project labour content'!$D$1,FALSE)),VLOOKUP($D32,'Project labour content'!$F$6:$G$15,'Project labour content'!$G$1,FALSE),VLOOKUP($A32,'Project labour content'!$A$7:$D$255,'Project labour content'!$D$1,FALSE))*LabEsc27*1</f>
        <v>1.0036886348428655</v>
      </c>
      <c r="BZ32" s="249">
        <f>1+IF(ISNA(VLOOKUP($A32,'Project labour content'!$A$7:$D$255,'Project labour content'!$D$1,FALSE)),VLOOKUP($D32,'Project labour content'!$F$6:$G$15,'Project labour content'!$G$1,FALSE),VLOOKUP($A32,'Project labour content'!$A$7:$D$255,'Project labour content'!$D$1,FALSE))*LabEsc28*1</f>
        <v>1.0040567747506743</v>
      </c>
      <c r="CA32" s="249">
        <f>1+IF(ISNA(VLOOKUP($A32,'Project labour content'!$A$7:$D$255,'Project labour content'!$D$1,FALSE)),VLOOKUP($D32,'Project labour content'!$F$6:$G$15,'Project labour content'!$G$1,FALSE),VLOOKUP($A32,'Project labour content'!$A$7:$D$255,'Project labour content'!$D$1,FALSE))*LabEsc29*1</f>
        <v>1.0046475656747258</v>
      </c>
      <c r="CB32" s="250" t="str">
        <f>IF(ISNA(VLOOKUP($A32,'Project labour content'!$A$7:$D$255,'Project labour content'!$D$1,FALSE)),"Category","Project")</f>
        <v>Project</v>
      </c>
      <c r="CD32" s="247" t="str">
        <f t="shared" si="35"/>
        <v>10703</v>
      </c>
      <c r="CE32" s="3"/>
    </row>
    <row r="33" spans="1:83" x14ac:dyDescent="0.15">
      <c r="A33" s="11" t="s">
        <v>868</v>
      </c>
      <c r="B33" s="11" t="str">
        <f>VLOOKUP($A33,'Incurred Real 2022$'!$A$25:$AC$426,'Incurred Real 2022$'!B$1,FALSE)</f>
        <v>Strategic Land Acquisition</v>
      </c>
      <c r="C33" s="11" t="str">
        <f>VLOOKUP($A33,'Incurred Real 2022$'!$A$25:$AC$426,'Incurred Real 2022$'!C$1,FALSE)</f>
        <v>ExAnte</v>
      </c>
      <c r="D33" s="11" t="str">
        <f>VLOOKUP($A33,'Incurred Real 2022$'!$A$25:$AC$426,'Incurred Real 2022$'!D$1,FALSE)</f>
        <v>Easements/Land</v>
      </c>
      <c r="E33" s="11" t="str">
        <f>VLOOKUP($A33,'Incurred Real 2022$'!$A$25:$AC$426,'Incurred Real 2022$'!E$1,FALSE)</f>
        <v>Closed</v>
      </c>
      <c r="F33" s="105" t="str">
        <f>IF(VLOOKUP($A33,'Incurred Real 2022$'!$A$25:$AC$426,'Incurred Real 2022$'!F$1,FALSE)=0,"",VLOOKUP($A33,'Incurred Real 2022$'!$A$25:$AC$426,'Incurred Real 2022$'!F$1,FALSE))</f>
        <v/>
      </c>
      <c r="G33" s="105" t="str">
        <f>IF(VLOOKUP($A33,'Incurred Real 2022$'!$A$25:$AC$426,'Incurred Real 2022$'!G$1,FALSE)=0,"",VLOOKUP($A33,'Incurred Real 2022$'!$A$25:$AC$426,'Incurred Real 2022$'!G$1,FALSE))</f>
        <v/>
      </c>
      <c r="H33" s="105" t="str">
        <f>IF(VLOOKUP($A33,'Incurred Real 2022$'!$A$25:$AC$426,'Incurred Real 2022$'!H$1,FALSE)=0,"",VLOOKUP($A33,'Incurred Real 2022$'!$A$25:$AC$426,'Incurred Real 2022$'!H$1,FALSE))</f>
        <v/>
      </c>
      <c r="I33" s="105">
        <f>IF(VLOOKUP($A33,'Incurred Real 2022$'!$A$25:$AC$426,'Incurred Real 2022$'!I$1,FALSE)=0,"",VLOOKUP($A33,'Incurred Real 2022$'!$A$25:$AC$426,'Incurred Real 2022$'!I$1,FALSE))</f>
        <v>8672.75</v>
      </c>
      <c r="J33" s="105">
        <f>IF(VLOOKUP($A33,'Incurred Real 2022$'!$A$25:$AC$426,'Incurred Real 2022$'!J$1,FALSE)=0,"",VLOOKUP($A33,'Incurred Real 2022$'!$A$25:$AC$426,'Incurred Real 2022$'!J$1,FALSE))</f>
        <v>146883.14000000001</v>
      </c>
      <c r="K33" s="105">
        <f>IF(VLOOKUP($A33,'Incurred Real 2022$'!$A$25:$AC$426,'Incurred Real 2022$'!K$1,FALSE)=0,"",VLOOKUP($A33,'Incurred Real 2022$'!$A$25:$AC$426,'Incurred Real 2022$'!K$1,FALSE))</f>
        <v>593773.07999999996</v>
      </c>
      <c r="L33" s="105">
        <f>IF(VLOOKUP($A33,'Incurred Real 2022$'!$A$25:$AC$426,'Incurred Real 2022$'!L$1,FALSE)=0,"",VLOOKUP($A33,'Incurred Real 2022$'!$A$25:$AC$426,'Incurred Real 2022$'!L$1,FALSE))</f>
        <v>9507342.8699999992</v>
      </c>
      <c r="M33" s="105">
        <f>IF(VLOOKUP($A33,'Incurred Real 2022$'!$A$25:$AC$426,'Incurred Real 2022$'!M$1,FALSE)=0,"",VLOOKUP($A33,'Incurred Real 2022$'!$A$25:$AC$426,'Incurred Real 2022$'!M$1,FALSE))</f>
        <v>7231795.2599999998</v>
      </c>
      <c r="N33" s="105">
        <f>IF(VLOOKUP($A33,'Incurred Real 2022$'!$A$25:$AC$426,'Incurred Real 2022$'!N$1,FALSE)=0,"",VLOOKUP($A33,'Incurred Real 2022$'!$A$25:$AC$426,'Incurred Real 2022$'!N$1,FALSE))</f>
        <v>3350654.03</v>
      </c>
      <c r="O33" s="105">
        <f>IF(VLOOKUP($A33,'Incurred Real 2022$'!$A$25:$AC$426,'Incurred Real 2022$'!O$1,FALSE)=0,"",VLOOKUP($A33,'Incurred Real 2022$'!$A$25:$AC$426,'Incurred Real 2022$'!O$1,FALSE))</f>
        <v>145001.09</v>
      </c>
      <c r="P33" s="105" t="str">
        <f>IF(VLOOKUP($A33,'Incurred Real 2022$'!$A$25:$AC$426,'Incurred Real 2022$'!P$1,FALSE)=0,"",VLOOKUP($A33,'Incurred Real 2022$'!$A$25:$AC$426,'Incurred Real 2022$'!P$1,FALSE))</f>
        <v/>
      </c>
      <c r="Q33" s="105" t="str">
        <f>IF(VLOOKUP($A33,'Incurred Real 2022$'!$A$25:$AC$426,'Incurred Real 2022$'!Q$1,FALSE)=0,"",VLOOKUP($A33,'Incurred Real 2022$'!$A$25:$AC$426,'Incurred Real 2022$'!Q$1,FALSE))</f>
        <v/>
      </c>
      <c r="R33" s="105">
        <f>IF(VLOOKUP($A33,'Incurred Real 2022$'!$A$25:$AC$426,'Incurred Real 2022$'!R$1,FALSE)=0,"",VLOOKUP($A33,'Incurred Real 2022$'!$A$25:$AC$426,'Incurred Real 2022$'!R$1,FALSE))</f>
        <v>1292.3</v>
      </c>
      <c r="S33" s="105" t="str">
        <f>IF(VLOOKUP($A33,'Incurred Real 2022$'!$A$25:$AC$426,'Incurred Real 2022$'!S$1,FALSE)=0,"",VLOOKUP($A33,'Incurred Real 2022$'!$A$25:$AC$426,'Incurred Real 2022$'!S$1,FALSE))</f>
        <v/>
      </c>
      <c r="T33" s="105" t="str">
        <f>IF(VLOOKUP($A33,'Incurred Real 2022$'!$A$25:$AC$426,'Incurred Real 2022$'!T$1,FALSE)=0,"",VLOOKUP($A33,'Incurred Real 2022$'!$A$25:$AC$426,'Incurred Real 2022$'!T$1,FALSE))</f>
        <v/>
      </c>
      <c r="U33" s="105" t="str">
        <f>IF(VLOOKUP($A33,'Incurred Real 2022$'!$A$25:$AC$426,'Incurred Real 2022$'!U$1,FALSE)=0,"",VLOOKUP($A33,'Incurred Real 2022$'!$A$25:$AC$426,'Incurred Real 2022$'!U$1,FALSE))</f>
        <v/>
      </c>
      <c r="V33" s="13" t="str">
        <f>IF(ISTEXT(VLOOKUP($A33,'Incurred Real 2022$'!$A$25:$AC$426,'Incurred Real 2022$'!V$1,FALSE)),"",(VLOOKUP($A33,'Incurred Real 2022$'!$A$25:$AC$426,'Incurred Real 2022$'!V$1,FALSE))*BT33*Incurred_Real!V$15)</f>
        <v/>
      </c>
      <c r="W33" s="13" t="str">
        <f>IF(ISTEXT(VLOOKUP($A33,'Incurred Real 2022$'!$A$25:$AC$426,'Incurred Real 2022$'!W$1,FALSE)),"",(VLOOKUP($A33,'Incurred Real 2022$'!$A$25:$AC$426,'Incurred Real 2022$'!W$1,FALSE))*BU33*Incurred_Real!W$15)</f>
        <v/>
      </c>
      <c r="X33" s="220" t="str">
        <f>IF(ISTEXT(VLOOKUP($A33,'Incurred Real 2022$'!$A$25:$AC$426,'Incurred Real 2022$'!X$1,FALSE)),"",(VLOOKUP($A33,'Incurred Real 2022$'!$A$25:$AC$426,'Incurred Real 2022$'!X$1,FALSE))*BV33*Incurred_Real!X$15)</f>
        <v/>
      </c>
      <c r="Y33" s="217" t="str">
        <f>IF(ISTEXT(VLOOKUP($A33,'Incurred Real 2022$'!$A$25:$AC$426,'Incurred Real 2022$'!Y$1,FALSE)),"",(VLOOKUP($A33,'Incurred Real 2022$'!$A$25:$AC$426,'Incurred Real 2022$'!Y$1,FALSE))*BW33*Incurred_Real!Y$15)</f>
        <v/>
      </c>
      <c r="Z33" s="13" t="str">
        <f>IF(ISTEXT(VLOOKUP($A33,'Incurred Real 2022$'!$A$25:$AC$426,'Incurred Real 2022$'!Z$1,FALSE)),"",(VLOOKUP($A33,'Incurred Real 2022$'!$A$25:$AC$426,'Incurred Real 2022$'!Z$1,FALSE))*BX33*Incurred_Real!Z$15)</f>
        <v/>
      </c>
      <c r="AA33" s="13" t="str">
        <f>IF(ISTEXT(VLOOKUP($A33,'Incurred Real 2022$'!$A$25:$AC$426,'Incurred Real 2022$'!AA$1,FALSE)),"",(VLOOKUP($A33,'Incurred Real 2022$'!$A$25:$AC$426,'Incurred Real 2022$'!AA$1,FALSE))*BY33*Incurred_Real!AA$15)</f>
        <v/>
      </c>
      <c r="AB33" s="13" t="str">
        <f>IF(ISTEXT(VLOOKUP($A33,'Incurred Real 2022$'!$A$25:$AC$426,'Incurred Real 2022$'!AB$1,FALSE)),"",(VLOOKUP($A33,'Incurred Real 2022$'!$A$25:$AC$426,'Incurred Real 2022$'!AB$1,FALSE))*BZ33*Incurred_Real!AB$15)</f>
        <v/>
      </c>
      <c r="AC33" s="13" t="str">
        <f>IF(ISTEXT(VLOOKUP($A33,'Incurred Real 2022$'!$A$25:$AC$426,'Incurred Real 2022$'!AC$1,FALSE)),"",(VLOOKUP($A33,'Incurred Real 2022$'!$A$25:$AC$426,'Incurred Real 2022$'!AC$1,FALSE))*CA33*Incurred_Real!AC$15)</f>
        <v/>
      </c>
      <c r="AD33" s="221">
        <f t="shared" si="36"/>
        <v>20985414.520000003</v>
      </c>
      <c r="AE33" s="221">
        <f t="shared" si="33"/>
        <v>20985414.520000003</v>
      </c>
      <c r="AF33" s="239">
        <f t="shared" si="37"/>
        <v>28959421.068145189</v>
      </c>
      <c r="AG33" s="222">
        <f t="shared" si="38"/>
        <v>21158678.202755548</v>
      </c>
      <c r="AH33" s="223">
        <f t="shared" si="42"/>
        <v>1.3686781750087644</v>
      </c>
      <c r="AI33" s="224" t="str">
        <f t="shared" si="39"/>
        <v>2018</v>
      </c>
      <c r="AJ33" s="225">
        <f>VLOOKUP($A33,Project_Commissioning!$C$4:$H$355,Project_Commissioning!F$1,FALSE)</f>
        <v>41306</v>
      </c>
      <c r="AK33" s="226">
        <f>VLOOKUP($A33,Project_Commissioning!$C$4:$H$355,Project_Commissioning!G$1,FALSE)</f>
        <v>2013</v>
      </c>
      <c r="AL33" s="225" t="str">
        <f>IF(VLOOKUP($A33,Project_Commissioning!$C$4:$H$355,Project_Commissioning!H$1,FALSE)=0,"",VLOOKUP($A33,Project_Commissioning!$C$4:$H$355,Project_Commissioning!H$1,FALSE))</f>
        <v/>
      </c>
      <c r="AM33" s="237">
        <f t="shared" si="40"/>
        <v>25721132.839735709</v>
      </c>
      <c r="AN33" s="221" cm="1">
        <f t="array" ref="AN33">IF(ROUND(AE33,0)=0,0,LOOKUP(2,1/(F33:AC33&lt;&gt;""),F33:AC33))</f>
        <v>1292.3</v>
      </c>
      <c r="AO33" s="221">
        <f t="shared" si="41"/>
        <v>0</v>
      </c>
      <c r="AP33" s="79"/>
      <c r="AQ33" s="20"/>
      <c r="AR33" s="245">
        <f>IF(ISNA(VLOOKUP($A33,'Success Asset Classes'!$B$15:$AA$114,'Success Asset Classes'!$AA$1,FALSE)),0,VLOOKUP($A33,'Success Asset Classes'!$B$15:$AA$114,'Success Asset Classes'!$AA$1,FALSE))</f>
        <v>0</v>
      </c>
      <c r="AS33" s="230">
        <f>IF($AR33=0,VLOOKUP(MID($A33,4,5),'Project splits'!$C$5:$AM$346,AS$22,FALSE),IF(ISNA(VLOOKUP($A33,'Success Asset Classes'!$B$15:$BD$377,AS$21,FALSE)),VLOOKUP(MID($A33,4,5),'Project splits'!$C$5:$AM$346,AS$22,FALSE),VLOOKUP($A33,'Success Asset Classes'!$B$15:$BD$377,AS$21,FALSE)))</f>
        <v>0</v>
      </c>
      <c r="AT33" s="230">
        <f>IF($AR33=0,VLOOKUP(MID($A33,4,5),'Project splits'!$C$5:$AM$346,AT$22,FALSE),IF(ISNA(VLOOKUP($A33,'Success Asset Classes'!$B$15:$BD$377,AT$21,FALSE)),VLOOKUP(MID($A33,4,5),'Project splits'!$C$5:$AM$346,AT$22,FALSE),VLOOKUP($A33,'Success Asset Classes'!$B$15:$BD$377,AT$21,FALSE)))</f>
        <v>0</v>
      </c>
      <c r="AU33" s="230">
        <f>IF($AR33=0,VLOOKUP(MID($A33,4,5),'Project splits'!$C$5:$AM$346,AU$22,FALSE),IF(ISNA(VLOOKUP($A33,'Success Asset Classes'!$B$15:$BD$377,AU$21,FALSE)),VLOOKUP(MID($A33,4,5),'Project splits'!$C$5:$AM$346,AU$22,FALSE),VLOOKUP($A33,'Success Asset Classes'!$B$15:$BD$377,AU$21,FALSE)))</f>
        <v>0</v>
      </c>
      <c r="AV33" s="230">
        <f>IF($AR33=0,VLOOKUP(MID($A33,4,5),'Project splits'!$C$5:$AM$346,AV$22,FALSE),IF(ISNA(VLOOKUP($A33,'Success Asset Classes'!$B$15:$BD$377,AV$21,FALSE)),VLOOKUP(MID($A33,4,5),'Project splits'!$C$5:$AM$346,AV$22,FALSE),VLOOKUP($A33,'Success Asset Classes'!$B$15:$BD$377,AV$21,FALSE)))</f>
        <v>0</v>
      </c>
      <c r="AW33" s="230">
        <f>IF($AR33=0,VLOOKUP(MID($A33,4,5),'Project splits'!$C$5:$AM$346,AW$22,FALSE),IF(ISNA(VLOOKUP($A33,'Success Asset Classes'!$B$15:$BD$377,AW$21,FALSE)),VLOOKUP(MID($A33,4,5),'Project splits'!$C$5:$AM$346,AW$22,FALSE),VLOOKUP($A33,'Success Asset Classes'!$B$15:$BD$377,AW$21,FALSE)))</f>
        <v>0</v>
      </c>
      <c r="AX33" s="230">
        <f>IF($AR33=0,VLOOKUP(MID($A33,4,5),'Project splits'!$C$5:$AM$346,AX$22,FALSE),IF(ISNA(VLOOKUP($A33,'Success Asset Classes'!$B$15:$BD$377,AX$21,FALSE)),VLOOKUP(MID($A33,4,5),'Project splits'!$C$5:$AM$346,AX$22,FALSE),VLOOKUP($A33,'Success Asset Classes'!$B$15:$BD$377,AX$21,FALSE)))</f>
        <v>1</v>
      </c>
      <c r="AY33" s="230">
        <f>IF($AR33=0,VLOOKUP(MID($A33,4,5),'Project splits'!$C$5:$AM$346,AY$22,FALSE),IF(ISNA(VLOOKUP($A33,'Success Asset Classes'!$B$15:$BD$377,AY$21,FALSE)),VLOOKUP(MID($A33,4,5),'Project splits'!$C$5:$AM$346,AY$22,FALSE),VLOOKUP($A33,'Success Asset Classes'!$B$15:$BD$377,AY$21,FALSE)))</f>
        <v>0</v>
      </c>
      <c r="AZ33" s="230">
        <f>IF($AR33=0,VLOOKUP(MID($A33,4,5),'Project splits'!$C$5:$AM$346,AZ$22,FALSE),IF(ISNA(VLOOKUP($A33,'Success Asset Classes'!$B$15:$BD$377,AZ$21,FALSE)),VLOOKUP(MID($A33,4,5),'Project splits'!$C$5:$AM$346,AZ$22,FALSE),VLOOKUP($A33,'Success Asset Classes'!$B$15:$BD$377,AZ$21,FALSE)))</f>
        <v>0</v>
      </c>
      <c r="BA33" s="230">
        <f>IF($AR33=0,VLOOKUP(MID($A33,4,5),'Project splits'!$C$5:$AM$346,BA$22,FALSE),IF(ISNA(VLOOKUP($A33,'Success Asset Classes'!$B$15:$BD$377,BA$21,FALSE)),VLOOKUP(MID($A33,4,5),'Project splits'!$C$5:$AM$346,BA$22,FALSE),VLOOKUP($A33,'Success Asset Classes'!$B$15:$BD$377,BA$21,FALSE)))</f>
        <v>0</v>
      </c>
      <c r="BB33" s="230">
        <f>IF($AR33=0,VLOOKUP(MID($A33,4,5),'Project splits'!$C$5:$AM$346,BB$22,FALSE),IF(ISNA(VLOOKUP($A33,'Success Asset Classes'!$B$15:$BD$377,BB$21,FALSE)),VLOOKUP(MID($A33,4,5),'Project splits'!$C$5:$AM$346,BB$22,FALSE),VLOOKUP($A33,'Success Asset Classes'!$B$15:$BD$377,BB$21,FALSE)))</f>
        <v>0</v>
      </c>
      <c r="BC33" s="230">
        <f>IF($AR33=0,VLOOKUP(MID($A33,4,5),'Project splits'!$C$5:$AM$346,BC$22,FALSE),IF(ISNA(VLOOKUP($A33,'Success Asset Classes'!$B$15:$BD$377,BC$21,FALSE)),VLOOKUP(MID($A33,4,5),'Project splits'!$C$5:$AM$346,BC$22,FALSE),VLOOKUP($A33,'Success Asset Classes'!$B$15:$BD$377,BC$21,FALSE)))</f>
        <v>0</v>
      </c>
      <c r="BD33" s="230">
        <f>IF($AR33=0,VLOOKUP(MID($A33,4,5),'Project splits'!$C$5:$AM$346,BD$22,FALSE),IF(ISNA(VLOOKUP($A33,'Success Asset Classes'!$B$15:$BD$377,BD$21,FALSE)),VLOOKUP(MID($A33,4,5),'Project splits'!$C$5:$AM$346,BD$22,FALSE),VLOOKUP($A33,'Success Asset Classes'!$B$15:$BD$377,BD$21,FALSE)))</f>
        <v>0</v>
      </c>
      <c r="BE33" s="230">
        <f>IF($AR33=0,VLOOKUP(MID($A33,4,5),'Project splits'!$C$5:$AM$346,BE$22,FALSE),IF(ISNA(VLOOKUP($A33,'Success Asset Classes'!$B$15:$BD$377,BE$21,FALSE)),VLOOKUP(MID($A33,4,5),'Project splits'!$C$5:$AM$346,BE$22,FALSE),VLOOKUP($A33,'Success Asset Classes'!$B$15:$BD$377,BE$21,FALSE)))</f>
        <v>0</v>
      </c>
      <c r="BF33" s="230">
        <f>IF($AR33=0,VLOOKUP(MID($A33,4,5),'Project splits'!$C$5:$AM$346,BF$22,FALSE),IF(ISNA(VLOOKUP($A33,'Success Asset Classes'!$B$15:$BD$377,BF$21,FALSE)),VLOOKUP(MID($A33,4,5),'Project splits'!$C$5:$AM$346,BF$22,FALSE),VLOOKUP($A33,'Success Asset Classes'!$B$15:$BD$377,BF$21,FALSE)))</f>
        <v>0</v>
      </c>
      <c r="BG33" s="230">
        <f>IF($AR33=0,VLOOKUP(MID($A33,4,5),'Project splits'!$C$5:$AM$346,BG$22,FALSE),IF(ISNA(VLOOKUP($A33,'Success Asset Classes'!$B$15:$BD$377,BG$21,FALSE)),VLOOKUP(MID($A33,4,5),'Project splits'!$C$5:$AM$346,BG$22,FALSE),VLOOKUP($A33,'Success Asset Classes'!$B$15:$BD$377,BG$21,FALSE)))</f>
        <v>0</v>
      </c>
      <c r="BH33" s="230">
        <f>IF($AR33=0,VLOOKUP(MID($A33,4,5),'Project splits'!$C$5:$AM$346,BH$22,FALSE),IF(ISNA(VLOOKUP($A33,'Success Asset Classes'!$B$15:$BD$377,BH$21,FALSE)),VLOOKUP(MID($A33,4,5),'Project splits'!$C$5:$AM$346,BH$22,FALSE),VLOOKUP($A33,'Success Asset Classes'!$B$15:$BD$377,BH$21,FALSE)))</f>
        <v>0</v>
      </c>
      <c r="BI33" s="230">
        <f>IF($AR33=0,VLOOKUP(MID($A33,4,5),'Project splits'!$C$5:$AM$346,BI$22,FALSE),IF(ISNA(VLOOKUP($A33,'Success Asset Classes'!$B$15:$BD$377,BI$21,FALSE)),VLOOKUP(MID($A33,4,5),'Project splits'!$C$5:$AM$346,BI$22,FALSE),VLOOKUP($A33,'Success Asset Classes'!$B$15:$BD$377,BI$21,FALSE)))</f>
        <v>0</v>
      </c>
      <c r="BJ33" s="230">
        <f>IF($AR33=0,VLOOKUP(MID($A33,4,5),'Project splits'!$C$5:$AM$346,BJ$22,FALSE),IF(ISNA(VLOOKUP($A33,'Success Asset Classes'!$B$15:$BD$377,BJ$21,FALSE)),VLOOKUP(MID($A33,4,5),'Project splits'!$C$5:$AM$346,BJ$22,FALSE),VLOOKUP($A33,'Success Asset Classes'!$B$15:$BD$377,BJ$21,FALSE)))</f>
        <v>0</v>
      </c>
      <c r="BK33" s="230">
        <f>IF($AR33=0,VLOOKUP(MID($A33,4,5),'Project splits'!$C$5:$AM$346,BK$22,FALSE),IF(ISNA(VLOOKUP($A33,'Success Asset Classes'!$B$15:$BD$377,BK$21,FALSE)),VLOOKUP(MID($A33,4,5),'Project splits'!$C$5:$AM$346,BK$22,FALSE),VLOOKUP($A33,'Success Asset Classes'!$B$15:$BD$377,BK$21,FALSE)))</f>
        <v>0</v>
      </c>
      <c r="BL33" s="230">
        <f>IF($AR33=0,VLOOKUP(MID($A33,4,5),'Project splits'!$C$5:$AM$346,BL$22,FALSE),IF(ISNA(VLOOKUP($A33,'Success Asset Classes'!$B$15:$BD$377,BL$21,FALSE)),VLOOKUP(MID($A33,4,5),'Project splits'!$C$5:$AM$346,BL$22,FALSE),VLOOKUP($A33,'Success Asset Classes'!$B$15:$BD$377,BL$21,FALSE)))</f>
        <v>0</v>
      </c>
      <c r="BM33" s="230">
        <f>IF($AR33=0,VLOOKUP(MID($A33,4,5),'Project splits'!$C$5:$AM$346,BM$22,FALSE),IF(ISNA(VLOOKUP($A33,'Success Asset Classes'!$B$15:$BD$377,BM$21,FALSE)),VLOOKUP(MID($A33,4,5),'Project splits'!$C$5:$AM$346,BM$22,FALSE),VLOOKUP($A33,'Success Asset Classes'!$B$15:$BD$377,BM$21,FALSE)))</f>
        <v>0</v>
      </c>
      <c r="BN33" s="230">
        <f>IF($AR33=0,VLOOKUP(MID($A33,4,5),'Project splits'!$C$5:$AM$346,BN$22,FALSE),IF(ISNA(VLOOKUP($A33,'Success Asset Classes'!$B$15:$BD$377,BN$21,FALSE)),VLOOKUP(MID($A33,4,5),'Project splits'!$C$5:$AM$346,BN$22,FALSE),VLOOKUP($A33,'Success Asset Classes'!$B$15:$BD$377,BN$21,FALSE)))</f>
        <v>0</v>
      </c>
      <c r="BO33" s="230">
        <f>IF($AR33=0,VLOOKUP(MID($A33,4,5),'Project splits'!$C$5:$AM$346,BO$22,FALSE),IF(ISNA(VLOOKUP($A33,'Success Asset Classes'!$B$15:$BD$377,BO$21,FALSE)),VLOOKUP(MID($A33,4,5),'Project splits'!$C$5:$AM$346,BO$22,FALSE),VLOOKUP($A33,'Success Asset Classes'!$B$15:$BD$377,BO$21,FALSE)))</f>
        <v>0</v>
      </c>
      <c r="BP33" s="230">
        <f>IF($AR33=0,VLOOKUP(MID($A33,4,5),'Project splits'!$C$5:$AM$346,BP$22,FALSE),IF(ISNA(VLOOKUP($A33,'Success Asset Classes'!$B$15:$BD$377,BP$21,FALSE)),VLOOKUP(MID($A33,4,5),'Project splits'!$C$5:$AM$346,BP$22,FALSE),VLOOKUP($A33,'Success Asset Classes'!$B$15:$BD$377,BP$21,FALSE)))</f>
        <v>0</v>
      </c>
      <c r="BQ33" s="230">
        <f>IF($AR33=0,VLOOKUP(MID($A33,4,5),'Project splits'!$C$5:$AM$346,BQ$22,FALSE),IF(ISNA(VLOOKUP($A33,'Success Asset Classes'!$B$15:$BD$377,BQ$21,FALSE)),VLOOKUP(MID($A33,4,5),'Project splits'!$C$5:$AM$346,BQ$22,FALSE),VLOOKUP($A33,'Success Asset Classes'!$B$15:$BD$377,BQ$21,FALSE)))</f>
        <v>0</v>
      </c>
      <c r="BR33" s="230">
        <f>IF($AR33=0,VLOOKUP(MID($A33,4,5),'Project splits'!$C$5:$AM$346,BR$22,FALSE),IF(ISNA(VLOOKUP($A33,'Success Asset Classes'!$B$15:$BD$377,BR$21,FALSE)),VLOOKUP(MID($A33,4,5),'Project splits'!$C$5:$AM$346,BR$22,FALSE),VLOOKUP($A33,'Success Asset Classes'!$B$15:$BD$377,BR$21,FALSE)))</f>
        <v>0</v>
      </c>
      <c r="BS33" s="247">
        <f t="shared" si="34"/>
        <v>1</v>
      </c>
      <c r="BT33" s="249">
        <f>1+IF(ISNA(VLOOKUP($A33,'Project labour content'!$A$7:$D$255,'Project labour content'!$D$1,FALSE)),VLOOKUP($D33,'Project labour content'!$F$6:$G$15,'Project labour content'!$G$1,FALSE),VLOOKUP($A33,'Project labour content'!$A$7:$D$255,'Project labour content'!$D$1,FALSE))*LabEsc22*1</f>
        <v>1.0010837894284197</v>
      </c>
      <c r="BU33" s="249">
        <f>1+IF(ISNA(VLOOKUP($A33,'Project labour content'!$A$7:$D$255,'Project labour content'!$D$1,FALSE)),VLOOKUP($D33,'Project labour content'!$F$6:$G$15,'Project labour content'!$G$1,FALSE),VLOOKUP($A33,'Project labour content'!$A$7:$D$255,'Project labour content'!$D$1,FALSE))*LabEsc23*1</f>
        <v>1.0021727810460956</v>
      </c>
      <c r="BV33" s="249">
        <f>1+IF(ISNA(VLOOKUP($A33,'Project labour content'!$A$7:$D$255,'Project labour content'!$D$1,FALSE)),VLOOKUP($D33,'Project labour content'!$F$6:$G$15,'Project labour content'!$G$1,FALSE),VLOOKUP($A33,'Project labour content'!$A$7:$D$255,'Project labour content'!$D$1,FALSE))*LabEsc24*1</f>
        <v>1.0031986111499465</v>
      </c>
      <c r="BW33" s="249">
        <f>1+IF(ISNA(VLOOKUP($A33,'Project labour content'!$A$7:$D$255,'Project labour content'!$D$1,FALSE)),VLOOKUP($D33,'Project labour content'!$F$6:$G$15,'Project labour content'!$G$1,FALSE),VLOOKUP($A33,'Project labour content'!$A$7:$D$255,'Project labour content'!$D$1,FALSE))*LabEsc25*1</f>
        <v>1.0045725396023706</v>
      </c>
      <c r="BX33" s="249">
        <f>1+IF(ISNA(VLOOKUP($A33,'Project labour content'!$A$7:$D$255,'Project labour content'!$D$1,FALSE)),VLOOKUP($D33,'Project labour content'!$F$6:$G$15,'Project labour content'!$G$1,FALSE),VLOOKUP($A33,'Project labour content'!$A$7:$D$255,'Project labour content'!$D$1,FALSE))*LabEsc26*1</f>
        <v>1.0060698926274376</v>
      </c>
      <c r="BY33" s="249">
        <f>1+IF(ISNA(VLOOKUP($A33,'Project labour content'!$A$7:$D$255,'Project labour content'!$D$1,FALSE)),VLOOKUP($D33,'Project labour content'!$F$6:$G$15,'Project labour content'!$G$1,FALSE),VLOOKUP($A33,'Project labour content'!$A$7:$D$255,'Project labour content'!$D$1,FALSE))*LabEsc27*1</f>
        <v>1.0069973300549637</v>
      </c>
      <c r="BZ33" s="249">
        <f>1+IF(ISNA(VLOOKUP($A33,'Project labour content'!$A$7:$D$255,'Project labour content'!$D$1,FALSE)),VLOOKUP($D33,'Project labour content'!$F$6:$G$15,'Project labour content'!$G$1,FALSE),VLOOKUP($A33,'Project labour content'!$A$7:$D$255,'Project labour content'!$D$1,FALSE))*LabEsc28*1</f>
        <v>1.0076956904378909</v>
      </c>
      <c r="CA33" s="249">
        <f>1+IF(ISNA(VLOOKUP($A33,'Project labour content'!$A$7:$D$255,'Project labour content'!$D$1,FALSE)),VLOOKUP($D33,'Project labour content'!$F$6:$G$15,'Project labour content'!$G$1,FALSE),VLOOKUP($A33,'Project labour content'!$A$7:$D$255,'Project labour content'!$D$1,FALSE))*LabEsc29*1</f>
        <v>1.0088164191804123</v>
      </c>
      <c r="CB33" s="250" t="str">
        <f>IF(ISNA(VLOOKUP($A33,'Project labour content'!$A$7:$D$255,'Project labour content'!$D$1,FALSE)),"Category","Project")</f>
        <v>Category</v>
      </c>
      <c r="CD33" s="247" t="str">
        <f t="shared" si="35"/>
        <v>10716</v>
      </c>
      <c r="CE33" s="3"/>
    </row>
    <row r="34" spans="1:83" x14ac:dyDescent="0.15">
      <c r="A34" s="11" t="s">
        <v>865</v>
      </c>
      <c r="B34" s="11" t="str">
        <f>VLOOKUP($A34,'Incurred Real 2022$'!$A$25:$AC$426,'Incurred Real 2022$'!B$1,FALSE)</f>
        <v>IT Hardware 2006_2008</v>
      </c>
      <c r="C34" s="11" t="str">
        <f>VLOOKUP($A34,'Incurred Real 2022$'!$A$25:$AC$426,'Incurred Real 2022$'!C$1,FALSE)</f>
        <v>ExAnte</v>
      </c>
      <c r="D34" s="11" t="str">
        <f>VLOOKUP($A34,'Incurred Real 2022$'!$A$25:$AC$426,'Incurred Real 2022$'!D$1,FALSE)</f>
        <v>Information Technology</v>
      </c>
      <c r="E34" s="11" t="str">
        <f>VLOOKUP($A34,'Incurred Real 2022$'!$A$25:$AC$426,'Incurred Real 2022$'!E$1,FALSE)</f>
        <v>Closed</v>
      </c>
      <c r="F34" s="105" t="str">
        <f>IF(VLOOKUP($A34,'Incurred Real 2022$'!$A$25:$AC$426,'Incurred Real 2022$'!F$1,FALSE)=0,"",VLOOKUP($A34,'Incurred Real 2022$'!$A$25:$AC$426,'Incurred Real 2022$'!F$1,FALSE))</f>
        <v/>
      </c>
      <c r="G34" s="105">
        <f>IF(VLOOKUP($A34,'Incurred Real 2022$'!$A$25:$AC$426,'Incurred Real 2022$'!G$1,FALSE)=0,"",VLOOKUP($A34,'Incurred Real 2022$'!$A$25:$AC$426,'Incurred Real 2022$'!G$1,FALSE))</f>
        <v>510572.54</v>
      </c>
      <c r="H34" s="105">
        <f>IF(VLOOKUP($A34,'Incurred Real 2022$'!$A$25:$AC$426,'Incurred Real 2022$'!H$1,FALSE)=0,"",VLOOKUP($A34,'Incurred Real 2022$'!$A$25:$AC$426,'Incurred Real 2022$'!H$1,FALSE))</f>
        <v>655377.84</v>
      </c>
      <c r="I34" s="105">
        <f>IF(VLOOKUP($A34,'Incurred Real 2022$'!$A$25:$AC$426,'Incurred Real 2022$'!I$1,FALSE)=0,"",VLOOKUP($A34,'Incurred Real 2022$'!$A$25:$AC$426,'Incurred Real 2022$'!I$1,FALSE))</f>
        <v>-12284.86</v>
      </c>
      <c r="J34" s="105" t="str">
        <f>IF(VLOOKUP($A34,'Incurred Real 2022$'!$A$25:$AC$426,'Incurred Real 2022$'!J$1,FALSE)=0,"",VLOOKUP($A34,'Incurred Real 2022$'!$A$25:$AC$426,'Incurred Real 2022$'!J$1,FALSE))</f>
        <v/>
      </c>
      <c r="K34" s="105" t="str">
        <f>IF(VLOOKUP($A34,'Incurred Real 2022$'!$A$25:$AC$426,'Incurred Real 2022$'!K$1,FALSE)=0,"",VLOOKUP($A34,'Incurred Real 2022$'!$A$25:$AC$426,'Incurred Real 2022$'!K$1,FALSE))</f>
        <v/>
      </c>
      <c r="L34" s="105" t="str">
        <f>IF(VLOOKUP($A34,'Incurred Real 2022$'!$A$25:$AC$426,'Incurred Real 2022$'!L$1,FALSE)=0,"",VLOOKUP($A34,'Incurred Real 2022$'!$A$25:$AC$426,'Incurred Real 2022$'!L$1,FALSE))</f>
        <v/>
      </c>
      <c r="M34" s="105" t="str">
        <f>IF(VLOOKUP($A34,'Incurred Real 2022$'!$A$25:$AC$426,'Incurred Real 2022$'!M$1,FALSE)=0,"",VLOOKUP($A34,'Incurred Real 2022$'!$A$25:$AC$426,'Incurred Real 2022$'!M$1,FALSE))</f>
        <v/>
      </c>
      <c r="N34" s="105" t="str">
        <f>IF(VLOOKUP($A34,'Incurred Real 2022$'!$A$25:$AC$426,'Incurred Real 2022$'!N$1,FALSE)=0,"",VLOOKUP($A34,'Incurred Real 2022$'!$A$25:$AC$426,'Incurred Real 2022$'!N$1,FALSE))</f>
        <v/>
      </c>
      <c r="O34" s="105" t="str">
        <f>IF(VLOOKUP($A34,'Incurred Real 2022$'!$A$25:$AC$426,'Incurred Real 2022$'!O$1,FALSE)=0,"",VLOOKUP($A34,'Incurred Real 2022$'!$A$25:$AC$426,'Incurred Real 2022$'!O$1,FALSE))</f>
        <v/>
      </c>
      <c r="P34" s="105" t="str">
        <f>IF(VLOOKUP($A34,'Incurred Real 2022$'!$A$25:$AC$426,'Incurred Real 2022$'!P$1,FALSE)=0,"",VLOOKUP($A34,'Incurred Real 2022$'!$A$25:$AC$426,'Incurred Real 2022$'!P$1,FALSE))</f>
        <v/>
      </c>
      <c r="Q34" s="105" t="str">
        <f>IF(VLOOKUP($A34,'Incurred Real 2022$'!$A$25:$AC$426,'Incurred Real 2022$'!Q$1,FALSE)=0,"",VLOOKUP($A34,'Incurred Real 2022$'!$A$25:$AC$426,'Incurred Real 2022$'!Q$1,FALSE))</f>
        <v/>
      </c>
      <c r="R34" s="105" t="str">
        <f>IF(VLOOKUP($A34,'Incurred Real 2022$'!$A$25:$AC$426,'Incurred Real 2022$'!R$1,FALSE)=0,"",VLOOKUP($A34,'Incurred Real 2022$'!$A$25:$AC$426,'Incurred Real 2022$'!R$1,FALSE))</f>
        <v/>
      </c>
      <c r="S34" s="105">
        <f>IF(VLOOKUP($A34,'Incurred Real 2022$'!$A$25:$AC$426,'Incurred Real 2022$'!S$1,FALSE)=0,"",VLOOKUP($A34,'Incurred Real 2022$'!$A$25:$AC$426,'Incurred Real 2022$'!S$1,FALSE))</f>
        <v>-0.81</v>
      </c>
      <c r="T34" s="105" t="str">
        <f>IF(VLOOKUP($A34,'Incurred Real 2022$'!$A$25:$AC$426,'Incurred Real 2022$'!T$1,FALSE)=0,"",VLOOKUP($A34,'Incurred Real 2022$'!$A$25:$AC$426,'Incurred Real 2022$'!T$1,FALSE))</f>
        <v/>
      </c>
      <c r="U34" s="105" t="str">
        <f>IF(VLOOKUP($A34,'Incurred Real 2022$'!$A$25:$AC$426,'Incurred Real 2022$'!U$1,FALSE)=0,"",VLOOKUP($A34,'Incurred Real 2022$'!$A$25:$AC$426,'Incurred Real 2022$'!U$1,FALSE))</f>
        <v/>
      </c>
      <c r="V34" s="13" t="str">
        <f>IF(ISTEXT(VLOOKUP($A34,'Incurred Real 2022$'!$A$25:$AC$426,'Incurred Real 2022$'!V$1,FALSE)),"",(VLOOKUP($A34,'Incurred Real 2022$'!$A$25:$AC$426,'Incurred Real 2022$'!V$1,FALSE))*BT34*Incurred_Real!V$15)</f>
        <v/>
      </c>
      <c r="W34" s="13" t="str">
        <f>IF(ISTEXT(VLOOKUP($A34,'Incurred Real 2022$'!$A$25:$AC$426,'Incurred Real 2022$'!W$1,FALSE)),"",(VLOOKUP($A34,'Incurred Real 2022$'!$A$25:$AC$426,'Incurred Real 2022$'!W$1,FALSE))*BU34*Incurred_Real!W$15)</f>
        <v/>
      </c>
      <c r="X34" s="220" t="str">
        <f>IF(ISTEXT(VLOOKUP($A34,'Incurred Real 2022$'!$A$25:$AC$426,'Incurred Real 2022$'!X$1,FALSE)),"",(VLOOKUP($A34,'Incurred Real 2022$'!$A$25:$AC$426,'Incurred Real 2022$'!X$1,FALSE))*BV34*Incurred_Real!X$15)</f>
        <v/>
      </c>
      <c r="Y34" s="217" t="str">
        <f>IF(ISTEXT(VLOOKUP($A34,'Incurred Real 2022$'!$A$25:$AC$426,'Incurred Real 2022$'!Y$1,FALSE)),"",(VLOOKUP($A34,'Incurred Real 2022$'!$A$25:$AC$426,'Incurred Real 2022$'!Y$1,FALSE))*BW34*Incurred_Real!Y$15)</f>
        <v/>
      </c>
      <c r="Z34" s="13" t="str">
        <f>IF(ISTEXT(VLOOKUP($A34,'Incurred Real 2022$'!$A$25:$AC$426,'Incurred Real 2022$'!Z$1,FALSE)),"",(VLOOKUP($A34,'Incurred Real 2022$'!$A$25:$AC$426,'Incurred Real 2022$'!Z$1,FALSE))*BX34*Incurred_Real!Z$15)</f>
        <v/>
      </c>
      <c r="AA34" s="13" t="str">
        <f>IF(ISTEXT(VLOOKUP($A34,'Incurred Real 2022$'!$A$25:$AC$426,'Incurred Real 2022$'!AA$1,FALSE)),"",(VLOOKUP($A34,'Incurred Real 2022$'!$A$25:$AC$426,'Incurred Real 2022$'!AA$1,FALSE))*BY34*Incurred_Real!AA$15)</f>
        <v/>
      </c>
      <c r="AB34" s="13" t="str">
        <f>IF(ISTEXT(VLOOKUP($A34,'Incurred Real 2022$'!$A$25:$AC$426,'Incurred Real 2022$'!AB$1,FALSE)),"",(VLOOKUP($A34,'Incurred Real 2022$'!$A$25:$AC$426,'Incurred Real 2022$'!AB$1,FALSE))*BZ34*Incurred_Real!AB$15)</f>
        <v/>
      </c>
      <c r="AC34" s="13" t="str">
        <f>IF(ISTEXT(VLOOKUP($A34,'Incurred Real 2022$'!$A$25:$AC$426,'Incurred Real 2022$'!AC$1,FALSE)),"",(VLOOKUP($A34,'Incurred Real 2022$'!$A$25:$AC$426,'Incurred Real 2022$'!AC$1,FALSE))*CA34*Incurred_Real!AC$15)</f>
        <v/>
      </c>
      <c r="AD34" s="227">
        <f t="shared" si="36"/>
        <v>1153664.7099999997</v>
      </c>
      <c r="AE34" s="227">
        <f t="shared" si="33"/>
        <v>1178236.0499999998</v>
      </c>
      <c r="AF34" s="239">
        <f t="shared" si="37"/>
        <v>1824888.8827020093</v>
      </c>
      <c r="AG34" s="222">
        <f t="shared" si="38"/>
        <v>1485664.5861851992</v>
      </c>
      <c r="AH34" s="223">
        <f t="shared" si="42"/>
        <v>1.2283316837940184</v>
      </c>
      <c r="AI34" s="224">
        <f t="shared" si="39"/>
        <v>2019</v>
      </c>
      <c r="AJ34" s="225" t="str">
        <f>VLOOKUP($A34,Project_Commissioning!$C$4:$H$355,Project_Commissioning!F$1,FALSE)</f>
        <v/>
      </c>
      <c r="AK34" s="226">
        <f>VLOOKUP($A34,Project_Commissioning!$C$4:$H$355,Project_Commissioning!G$1,FALSE)</f>
        <v>2019</v>
      </c>
      <c r="AL34" s="225" t="str">
        <f>IF(VLOOKUP($A34,Project_Commissioning!$C$4:$H$355,Project_Commissioning!H$1,FALSE)=0,"",VLOOKUP($A34,Project_Commissioning!$C$4:$H$355,Project_Commissioning!H$1,FALSE))</f>
        <v/>
      </c>
      <c r="AM34" s="237">
        <f t="shared" si="40"/>
        <v>1620826.9239665973</v>
      </c>
      <c r="AN34" s="221" cm="1">
        <f t="array" ref="AN34">IF(ROUND(AE34,0)=0,0,LOOKUP(2,1/(F34:AC34&lt;&gt;""),F34:AC34))</f>
        <v>-0.81</v>
      </c>
      <c r="AO34" s="221">
        <f t="shared" si="41"/>
        <v>0</v>
      </c>
      <c r="AP34" s="79"/>
      <c r="AQ34" s="20"/>
      <c r="AR34" s="245">
        <f>IF(ISNA(VLOOKUP($A34,'Success Asset Classes'!$B$15:$AA$114,'Success Asset Classes'!$AA$1,FALSE)),0,VLOOKUP($A34,'Success Asset Classes'!$B$15:$AA$114,'Success Asset Classes'!$AA$1,FALSE))</f>
        <v>0</v>
      </c>
      <c r="AS34" s="230">
        <f>IF($AR34=0,VLOOKUP(MID($A34,4,5),'Project splits'!$C$5:$AM$346,AS$22,FALSE),IF(ISNA(VLOOKUP($A34,'Success Asset Classes'!$B$15:$BD$377,AS$21,FALSE)),VLOOKUP(MID($A34,4,5),'Project splits'!$C$5:$AM$346,AS$22,FALSE),VLOOKUP($A34,'Success Asset Classes'!$B$15:$BD$377,AS$21,FALSE)))</f>
        <v>0</v>
      </c>
      <c r="AT34" s="230">
        <f>IF($AR34=0,VLOOKUP(MID($A34,4,5),'Project splits'!$C$5:$AM$346,AT$22,FALSE),IF(ISNA(VLOOKUP($A34,'Success Asset Classes'!$B$15:$BD$377,AT$21,FALSE)),VLOOKUP(MID($A34,4,5),'Project splits'!$C$5:$AM$346,AT$22,FALSE),VLOOKUP($A34,'Success Asset Classes'!$B$15:$BD$377,AT$21,FALSE)))</f>
        <v>0</v>
      </c>
      <c r="AU34" s="230">
        <f>IF($AR34=0,VLOOKUP(MID($A34,4,5),'Project splits'!$C$5:$AM$346,AU$22,FALSE),IF(ISNA(VLOOKUP($A34,'Success Asset Classes'!$B$15:$BD$377,AU$21,FALSE)),VLOOKUP(MID($A34,4,5),'Project splits'!$C$5:$AM$346,AU$22,FALSE),VLOOKUP($A34,'Success Asset Classes'!$B$15:$BD$377,AU$21,FALSE)))</f>
        <v>0</v>
      </c>
      <c r="AV34" s="230">
        <f>IF($AR34=0,VLOOKUP(MID($A34,4,5),'Project splits'!$C$5:$AM$346,AV$22,FALSE),IF(ISNA(VLOOKUP($A34,'Success Asset Classes'!$B$15:$BD$377,AV$21,FALSE)),VLOOKUP(MID($A34,4,5),'Project splits'!$C$5:$AM$346,AV$22,FALSE),VLOOKUP($A34,'Success Asset Classes'!$B$15:$BD$377,AV$21,FALSE)))</f>
        <v>1</v>
      </c>
      <c r="AW34" s="230">
        <f>IF($AR34=0,VLOOKUP(MID($A34,4,5),'Project splits'!$C$5:$AM$346,AW$22,FALSE),IF(ISNA(VLOOKUP($A34,'Success Asset Classes'!$B$15:$BD$377,AW$21,FALSE)),VLOOKUP(MID($A34,4,5),'Project splits'!$C$5:$AM$346,AW$22,FALSE),VLOOKUP($A34,'Success Asset Classes'!$B$15:$BD$377,AW$21,FALSE)))</f>
        <v>0</v>
      </c>
      <c r="AX34" s="230">
        <f>IF($AR34=0,VLOOKUP(MID($A34,4,5),'Project splits'!$C$5:$AM$346,AX$22,FALSE),IF(ISNA(VLOOKUP($A34,'Success Asset Classes'!$B$15:$BD$377,AX$21,FALSE)),VLOOKUP(MID($A34,4,5),'Project splits'!$C$5:$AM$346,AX$22,FALSE),VLOOKUP($A34,'Success Asset Classes'!$B$15:$BD$377,AX$21,FALSE)))</f>
        <v>0</v>
      </c>
      <c r="AY34" s="230">
        <f>IF($AR34=0,VLOOKUP(MID($A34,4,5),'Project splits'!$C$5:$AM$346,AY$22,FALSE),IF(ISNA(VLOOKUP($A34,'Success Asset Classes'!$B$15:$BD$377,AY$21,FALSE)),VLOOKUP(MID($A34,4,5),'Project splits'!$C$5:$AM$346,AY$22,FALSE),VLOOKUP($A34,'Success Asset Classes'!$B$15:$BD$377,AY$21,FALSE)))</f>
        <v>0</v>
      </c>
      <c r="AZ34" s="230">
        <f>IF($AR34=0,VLOOKUP(MID($A34,4,5),'Project splits'!$C$5:$AM$346,AZ$22,FALSE),IF(ISNA(VLOOKUP($A34,'Success Asset Classes'!$B$15:$BD$377,AZ$21,FALSE)),VLOOKUP(MID($A34,4,5),'Project splits'!$C$5:$AM$346,AZ$22,FALSE),VLOOKUP($A34,'Success Asset Classes'!$B$15:$BD$377,AZ$21,FALSE)))</f>
        <v>0</v>
      </c>
      <c r="BA34" s="230">
        <f>IF($AR34=0,VLOOKUP(MID($A34,4,5),'Project splits'!$C$5:$AM$346,BA$22,FALSE),IF(ISNA(VLOOKUP($A34,'Success Asset Classes'!$B$15:$BD$377,BA$21,FALSE)),VLOOKUP(MID($A34,4,5),'Project splits'!$C$5:$AM$346,BA$22,FALSE),VLOOKUP($A34,'Success Asset Classes'!$B$15:$BD$377,BA$21,FALSE)))</f>
        <v>0</v>
      </c>
      <c r="BB34" s="230">
        <f>IF($AR34=0,VLOOKUP(MID($A34,4,5),'Project splits'!$C$5:$AM$346,BB$22,FALSE),IF(ISNA(VLOOKUP($A34,'Success Asset Classes'!$B$15:$BD$377,BB$21,FALSE)),VLOOKUP(MID($A34,4,5),'Project splits'!$C$5:$AM$346,BB$22,FALSE),VLOOKUP($A34,'Success Asset Classes'!$B$15:$BD$377,BB$21,FALSE)))</f>
        <v>0</v>
      </c>
      <c r="BC34" s="230">
        <f>IF($AR34=0,VLOOKUP(MID($A34,4,5),'Project splits'!$C$5:$AM$346,BC$22,FALSE),IF(ISNA(VLOOKUP($A34,'Success Asset Classes'!$B$15:$BD$377,BC$21,FALSE)),VLOOKUP(MID($A34,4,5),'Project splits'!$C$5:$AM$346,BC$22,FALSE),VLOOKUP($A34,'Success Asset Classes'!$B$15:$BD$377,BC$21,FALSE)))</f>
        <v>0</v>
      </c>
      <c r="BD34" s="230">
        <f>IF($AR34=0,VLOOKUP(MID($A34,4,5),'Project splits'!$C$5:$AM$346,BD$22,FALSE),IF(ISNA(VLOOKUP($A34,'Success Asset Classes'!$B$15:$BD$377,BD$21,FALSE)),VLOOKUP(MID($A34,4,5),'Project splits'!$C$5:$AM$346,BD$22,FALSE),VLOOKUP($A34,'Success Asset Classes'!$B$15:$BD$377,BD$21,FALSE)))</f>
        <v>0</v>
      </c>
      <c r="BE34" s="230">
        <f>IF($AR34=0,VLOOKUP(MID($A34,4,5),'Project splits'!$C$5:$AM$346,BE$22,FALSE),IF(ISNA(VLOOKUP($A34,'Success Asset Classes'!$B$15:$BD$377,BE$21,FALSE)),VLOOKUP(MID($A34,4,5),'Project splits'!$C$5:$AM$346,BE$22,FALSE),VLOOKUP($A34,'Success Asset Classes'!$B$15:$BD$377,BE$21,FALSE)))</f>
        <v>0</v>
      </c>
      <c r="BF34" s="230">
        <f>IF($AR34=0,VLOOKUP(MID($A34,4,5),'Project splits'!$C$5:$AM$346,BF$22,FALSE),IF(ISNA(VLOOKUP($A34,'Success Asset Classes'!$B$15:$BD$377,BF$21,FALSE)),VLOOKUP(MID($A34,4,5),'Project splits'!$C$5:$AM$346,BF$22,FALSE),VLOOKUP($A34,'Success Asset Classes'!$B$15:$BD$377,BF$21,FALSE)))</f>
        <v>0</v>
      </c>
      <c r="BG34" s="230">
        <f>IF($AR34=0,VLOOKUP(MID($A34,4,5),'Project splits'!$C$5:$AM$346,BG$22,FALSE),IF(ISNA(VLOOKUP($A34,'Success Asset Classes'!$B$15:$BD$377,BG$21,FALSE)),VLOOKUP(MID($A34,4,5),'Project splits'!$C$5:$AM$346,BG$22,FALSE),VLOOKUP($A34,'Success Asset Classes'!$B$15:$BD$377,BG$21,FALSE)))</f>
        <v>0</v>
      </c>
      <c r="BH34" s="230">
        <f>IF($AR34=0,VLOOKUP(MID($A34,4,5),'Project splits'!$C$5:$AM$346,BH$22,FALSE),IF(ISNA(VLOOKUP($A34,'Success Asset Classes'!$B$15:$BD$377,BH$21,FALSE)),VLOOKUP(MID($A34,4,5),'Project splits'!$C$5:$AM$346,BH$22,FALSE),VLOOKUP($A34,'Success Asset Classes'!$B$15:$BD$377,BH$21,FALSE)))</f>
        <v>0</v>
      </c>
      <c r="BI34" s="230">
        <f>IF($AR34=0,VLOOKUP(MID($A34,4,5),'Project splits'!$C$5:$AM$346,BI$22,FALSE),IF(ISNA(VLOOKUP($A34,'Success Asset Classes'!$B$15:$BD$377,BI$21,FALSE)),VLOOKUP(MID($A34,4,5),'Project splits'!$C$5:$AM$346,BI$22,FALSE),VLOOKUP($A34,'Success Asset Classes'!$B$15:$BD$377,BI$21,FALSE)))</f>
        <v>0</v>
      </c>
      <c r="BJ34" s="230">
        <f>IF($AR34=0,VLOOKUP(MID($A34,4,5),'Project splits'!$C$5:$AM$346,BJ$22,FALSE),IF(ISNA(VLOOKUP($A34,'Success Asset Classes'!$B$15:$BD$377,BJ$21,FALSE)),VLOOKUP(MID($A34,4,5),'Project splits'!$C$5:$AM$346,BJ$22,FALSE),VLOOKUP($A34,'Success Asset Classes'!$B$15:$BD$377,BJ$21,FALSE)))</f>
        <v>0</v>
      </c>
      <c r="BK34" s="230">
        <f>IF($AR34=0,VLOOKUP(MID($A34,4,5),'Project splits'!$C$5:$AM$346,BK$22,FALSE),IF(ISNA(VLOOKUP($A34,'Success Asset Classes'!$B$15:$BD$377,BK$21,FALSE)),VLOOKUP(MID($A34,4,5),'Project splits'!$C$5:$AM$346,BK$22,FALSE),VLOOKUP($A34,'Success Asset Classes'!$B$15:$BD$377,BK$21,FALSE)))</f>
        <v>0</v>
      </c>
      <c r="BL34" s="230">
        <f>IF($AR34=0,VLOOKUP(MID($A34,4,5),'Project splits'!$C$5:$AM$346,BL$22,FALSE),IF(ISNA(VLOOKUP($A34,'Success Asset Classes'!$B$15:$BD$377,BL$21,FALSE)),VLOOKUP(MID($A34,4,5),'Project splits'!$C$5:$AM$346,BL$22,FALSE),VLOOKUP($A34,'Success Asset Classes'!$B$15:$BD$377,BL$21,FALSE)))</f>
        <v>0</v>
      </c>
      <c r="BM34" s="230">
        <f>IF($AR34=0,VLOOKUP(MID($A34,4,5),'Project splits'!$C$5:$AM$346,BM$22,FALSE),IF(ISNA(VLOOKUP($A34,'Success Asset Classes'!$B$15:$BD$377,BM$21,FALSE)),VLOOKUP(MID($A34,4,5),'Project splits'!$C$5:$AM$346,BM$22,FALSE),VLOOKUP($A34,'Success Asset Classes'!$B$15:$BD$377,BM$21,FALSE)))</f>
        <v>0</v>
      </c>
      <c r="BN34" s="230">
        <f>IF($AR34=0,VLOOKUP(MID($A34,4,5),'Project splits'!$C$5:$AM$346,BN$22,FALSE),IF(ISNA(VLOOKUP($A34,'Success Asset Classes'!$B$15:$BD$377,BN$21,FALSE)),VLOOKUP(MID($A34,4,5),'Project splits'!$C$5:$AM$346,BN$22,FALSE),VLOOKUP($A34,'Success Asset Classes'!$B$15:$BD$377,BN$21,FALSE)))</f>
        <v>0</v>
      </c>
      <c r="BO34" s="230">
        <f>IF($AR34=0,VLOOKUP(MID($A34,4,5),'Project splits'!$C$5:$AM$346,BO$22,FALSE),IF(ISNA(VLOOKUP($A34,'Success Asset Classes'!$B$15:$BD$377,BO$21,FALSE)),VLOOKUP(MID($A34,4,5),'Project splits'!$C$5:$AM$346,BO$22,FALSE),VLOOKUP($A34,'Success Asset Classes'!$B$15:$BD$377,BO$21,FALSE)))</f>
        <v>0</v>
      </c>
      <c r="BP34" s="230">
        <f>IF($AR34=0,VLOOKUP(MID($A34,4,5),'Project splits'!$C$5:$AM$346,BP$22,FALSE),IF(ISNA(VLOOKUP($A34,'Success Asset Classes'!$B$15:$BD$377,BP$21,FALSE)),VLOOKUP(MID($A34,4,5),'Project splits'!$C$5:$AM$346,BP$22,FALSE),VLOOKUP($A34,'Success Asset Classes'!$B$15:$BD$377,BP$21,FALSE)))</f>
        <v>0</v>
      </c>
      <c r="BQ34" s="230">
        <f>IF($AR34=0,VLOOKUP(MID($A34,4,5),'Project splits'!$C$5:$AM$346,BQ$22,FALSE),IF(ISNA(VLOOKUP($A34,'Success Asset Classes'!$B$15:$BD$377,BQ$21,FALSE)),VLOOKUP(MID($A34,4,5),'Project splits'!$C$5:$AM$346,BQ$22,FALSE),VLOOKUP($A34,'Success Asset Classes'!$B$15:$BD$377,BQ$21,FALSE)))</f>
        <v>0</v>
      </c>
      <c r="BR34" s="230">
        <f>IF($AR34=0,VLOOKUP(MID($A34,4,5),'Project splits'!$C$5:$AM$346,BR$22,FALSE),IF(ISNA(VLOOKUP($A34,'Success Asset Classes'!$B$15:$BD$377,BR$21,FALSE)),VLOOKUP(MID($A34,4,5),'Project splits'!$C$5:$AM$346,BR$22,FALSE),VLOOKUP($A34,'Success Asset Classes'!$B$15:$BD$377,BR$21,FALSE)))</f>
        <v>0</v>
      </c>
      <c r="BS34" s="247">
        <f t="shared" si="34"/>
        <v>1</v>
      </c>
      <c r="BT34" s="249">
        <f>1+IF(ISNA(VLOOKUP($A34,'Project labour content'!$A$7:$D$255,'Project labour content'!$D$1,FALSE)),VLOOKUP($D34,'Project labour content'!$F$6:$G$15,'Project labour content'!$G$1,FALSE),VLOOKUP($A34,'Project labour content'!$A$7:$D$255,'Project labour content'!$D$1,FALSE))*LabEsc22*1</f>
        <v>1.0024480115846353</v>
      </c>
      <c r="BU34" s="249">
        <f>1+IF(ISNA(VLOOKUP($A34,'Project labour content'!$A$7:$D$255,'Project labour content'!$D$1,FALSE)),VLOOKUP($D34,'Project labour content'!$F$6:$G$15,'Project labour content'!$G$1,FALSE),VLOOKUP($A34,'Project labour content'!$A$7:$D$255,'Project labour content'!$D$1,FALSE))*LabEsc23*1</f>
        <v>1.0049077736248768</v>
      </c>
      <c r="BV34" s="249">
        <f>1+IF(ISNA(VLOOKUP($A34,'Project labour content'!$A$7:$D$255,'Project labour content'!$D$1,FALSE)),VLOOKUP($D34,'Project labour content'!$F$6:$G$15,'Project labour content'!$G$1,FALSE),VLOOKUP($A34,'Project labour content'!$A$7:$D$255,'Project labour content'!$D$1,FALSE))*LabEsc24*1</f>
        <v>1.0072248694667842</v>
      </c>
      <c r="BW34" s="249">
        <f>1+IF(ISNA(VLOOKUP($A34,'Project labour content'!$A$7:$D$255,'Project labour content'!$D$1,FALSE)),VLOOKUP($D34,'Project labour content'!$F$6:$G$15,'Project labour content'!$G$1,FALSE),VLOOKUP($A34,'Project labour content'!$A$7:$D$255,'Project labour content'!$D$1,FALSE))*LabEsc25*1</f>
        <v>1.0103282331643793</v>
      </c>
      <c r="BX34" s="249">
        <f>1+IF(ISNA(VLOOKUP($A34,'Project labour content'!$A$7:$D$255,'Project labour content'!$D$1,FALSE)),VLOOKUP($D34,'Project labour content'!$F$6:$G$15,'Project labour content'!$G$1,FALSE),VLOOKUP($A34,'Project labour content'!$A$7:$D$255,'Project labour content'!$D$1,FALSE))*LabEsc26*1</f>
        <v>1.0137103823674747</v>
      </c>
      <c r="BY34" s="249">
        <f>1+IF(ISNA(VLOOKUP($A34,'Project labour content'!$A$7:$D$255,'Project labour content'!$D$1,FALSE)),VLOOKUP($D34,'Project labour content'!$F$6:$G$15,'Project labour content'!$G$1,FALSE),VLOOKUP($A34,'Project labour content'!$A$7:$D$255,'Project labour content'!$D$1,FALSE))*LabEsc27*1</f>
        <v>1.0158052335508072</v>
      </c>
      <c r="BZ34" s="249">
        <f>1+IF(ISNA(VLOOKUP($A34,'Project labour content'!$A$7:$D$255,'Project labour content'!$D$1,FALSE)),VLOOKUP($D34,'Project labour content'!$F$6:$G$15,'Project labour content'!$G$1,FALSE),VLOOKUP($A34,'Project labour content'!$A$7:$D$255,'Project labour content'!$D$1,FALSE))*LabEsc28*1</f>
        <v>1.0173826564918567</v>
      </c>
      <c r="CA34" s="249">
        <f>1+IF(ISNA(VLOOKUP($A34,'Project labour content'!$A$7:$D$255,'Project labour content'!$D$1,FALSE)),VLOOKUP($D34,'Project labour content'!$F$6:$G$15,'Project labour content'!$G$1,FALSE),VLOOKUP($A34,'Project labour content'!$A$7:$D$255,'Project labour content'!$D$1,FALSE))*LabEsc29*1</f>
        <v>1.0199141048276528</v>
      </c>
      <c r="CB34" s="250" t="str">
        <f>IF(ISNA(VLOOKUP($A34,'Project labour content'!$A$7:$D$255,'Project labour content'!$D$1,FALSE)),"Category","Project")</f>
        <v>Category</v>
      </c>
      <c r="CD34" s="247" t="str">
        <f t="shared" si="35"/>
        <v>10770</v>
      </c>
      <c r="CE34" s="3"/>
    </row>
    <row r="35" spans="1:83" x14ac:dyDescent="0.15">
      <c r="A35" s="11" t="s">
        <v>401</v>
      </c>
      <c r="B35" s="11" t="str">
        <f>VLOOKUP($A35,'Incurred Real 2022$'!$A$25:$AC$426,'Incurred Real 2022$'!B$1,FALSE)</f>
        <v>Tungkillo Stage 2 (Tailem Bend to Cherry Gardens)</v>
      </c>
      <c r="C35" s="11" t="str">
        <f>VLOOKUP($A35,'Incurred Real 2022$'!$A$25:$AC$426,'Incurred Real 2022$'!C$1,FALSE)</f>
        <v>NCIPAP</v>
      </c>
      <c r="D35" s="11" t="str">
        <f>VLOOKUP($A35,'Incurred Real 2022$'!$A$25:$AC$426,'Incurred Real 2022$'!D$1,FALSE)</f>
        <v>Augmentation</v>
      </c>
      <c r="E35" s="11" t="str">
        <f>VLOOKUP($A35,'Incurred Real 2022$'!$A$25:$AC$426,'Incurred Real 2022$'!E$1,FALSE)</f>
        <v>Active</v>
      </c>
      <c r="F35" s="105" t="str">
        <f>IF(VLOOKUP($A35,'Incurred Real 2022$'!$A$25:$AC$426,'Incurred Real 2022$'!F$1,FALSE)=0,"",VLOOKUP($A35,'Incurred Real 2022$'!$A$25:$AC$426,'Incurred Real 2022$'!F$1,FALSE))</f>
        <v/>
      </c>
      <c r="G35" s="105" t="str">
        <f>IF(VLOOKUP($A35,'Incurred Real 2022$'!$A$25:$AC$426,'Incurred Real 2022$'!G$1,FALSE)=0,"",VLOOKUP($A35,'Incurred Real 2022$'!$A$25:$AC$426,'Incurred Real 2022$'!G$1,FALSE))</f>
        <v/>
      </c>
      <c r="H35" s="105" t="str">
        <f>IF(VLOOKUP($A35,'Incurred Real 2022$'!$A$25:$AC$426,'Incurred Real 2022$'!H$1,FALSE)=0,"",VLOOKUP($A35,'Incurred Real 2022$'!$A$25:$AC$426,'Incurred Real 2022$'!H$1,FALSE))</f>
        <v/>
      </c>
      <c r="I35" s="105" t="str">
        <f>IF(VLOOKUP($A35,'Incurred Real 2022$'!$A$25:$AC$426,'Incurred Real 2022$'!I$1,FALSE)=0,"",VLOOKUP($A35,'Incurred Real 2022$'!$A$25:$AC$426,'Incurred Real 2022$'!I$1,FALSE))</f>
        <v/>
      </c>
      <c r="J35" s="105" t="str">
        <f>IF(VLOOKUP($A35,'Incurred Real 2022$'!$A$25:$AC$426,'Incurred Real 2022$'!J$1,FALSE)=0,"",VLOOKUP($A35,'Incurred Real 2022$'!$A$25:$AC$426,'Incurred Real 2022$'!J$1,FALSE))</f>
        <v/>
      </c>
      <c r="K35" s="105" t="str">
        <f>IF(VLOOKUP($A35,'Incurred Real 2022$'!$A$25:$AC$426,'Incurred Real 2022$'!K$1,FALSE)=0,"",VLOOKUP($A35,'Incurred Real 2022$'!$A$25:$AC$426,'Incurred Real 2022$'!K$1,FALSE))</f>
        <v/>
      </c>
      <c r="L35" s="105" t="str">
        <f>IF(VLOOKUP($A35,'Incurred Real 2022$'!$A$25:$AC$426,'Incurred Real 2022$'!L$1,FALSE)=0,"",VLOOKUP($A35,'Incurred Real 2022$'!$A$25:$AC$426,'Incurred Real 2022$'!L$1,FALSE))</f>
        <v/>
      </c>
      <c r="M35" s="105" t="str">
        <f>IF(VLOOKUP($A35,'Incurred Real 2022$'!$A$25:$AC$426,'Incurred Real 2022$'!M$1,FALSE)=0,"",VLOOKUP($A35,'Incurred Real 2022$'!$A$25:$AC$426,'Incurred Real 2022$'!M$1,FALSE))</f>
        <v/>
      </c>
      <c r="N35" s="105" t="str">
        <f>IF(VLOOKUP($A35,'Incurred Real 2022$'!$A$25:$AC$426,'Incurred Real 2022$'!N$1,FALSE)=0,"",VLOOKUP($A35,'Incurred Real 2022$'!$A$25:$AC$426,'Incurred Real 2022$'!N$1,FALSE))</f>
        <v/>
      </c>
      <c r="O35" s="105" t="str">
        <f>IF(VLOOKUP($A35,'Incurred Real 2022$'!$A$25:$AC$426,'Incurred Real 2022$'!O$1,FALSE)=0,"",VLOOKUP($A35,'Incurred Real 2022$'!$A$25:$AC$426,'Incurred Real 2022$'!O$1,FALSE))</f>
        <v/>
      </c>
      <c r="P35" s="105" t="str">
        <f>IF(VLOOKUP($A35,'Incurred Real 2022$'!$A$25:$AC$426,'Incurred Real 2022$'!P$1,FALSE)=0,"",VLOOKUP($A35,'Incurred Real 2022$'!$A$25:$AC$426,'Incurred Real 2022$'!P$1,FALSE))</f>
        <v/>
      </c>
      <c r="Q35" s="105" t="str">
        <f>IF(VLOOKUP($A35,'Incurred Real 2022$'!$A$25:$AC$426,'Incurred Real 2022$'!Q$1,FALSE)=0,"",VLOOKUP($A35,'Incurred Real 2022$'!$A$25:$AC$426,'Incurred Real 2022$'!Q$1,FALSE))</f>
        <v/>
      </c>
      <c r="R35" s="105" t="str">
        <f>IF(VLOOKUP($A35,'Incurred Real 2022$'!$A$25:$AC$426,'Incurred Real 2022$'!R$1,FALSE)=0,"",VLOOKUP($A35,'Incurred Real 2022$'!$A$25:$AC$426,'Incurred Real 2022$'!R$1,FALSE))</f>
        <v/>
      </c>
      <c r="S35" s="105">
        <f>IF(VLOOKUP($A35,'Incurred Real 2022$'!$A$25:$AC$426,'Incurred Real 2022$'!S$1,FALSE)=0,"",VLOOKUP($A35,'Incurred Real 2022$'!$A$25:$AC$426,'Incurred Real 2022$'!S$1,FALSE))</f>
        <v>1044199.9</v>
      </c>
      <c r="T35" s="105">
        <f>IF(VLOOKUP($A35,'Incurred Real 2022$'!$A$25:$AC$426,'Incurred Real 2022$'!T$1,FALSE)=0,"",VLOOKUP($A35,'Incurred Real 2022$'!$A$25:$AC$426,'Incurred Real 2022$'!T$1,FALSE))</f>
        <v>496768.43</v>
      </c>
      <c r="U35" s="105">
        <f>IF(VLOOKUP($A35,'Incurred Real 2022$'!$A$25:$AC$426,'Incurred Real 2022$'!U$1,FALSE)=0,"",VLOOKUP($A35,'Incurred Real 2022$'!$A$25:$AC$426,'Incurred Real 2022$'!U$1,FALSE))</f>
        <v>-1195177.24</v>
      </c>
      <c r="V35" s="13">
        <f>IF(ISTEXT(VLOOKUP($A35,'Incurred Real 2022$'!$A$25:$AC$426,'Incurred Real 2022$'!V$1,FALSE)),"",(VLOOKUP($A35,'Incurred Real 2022$'!$A$25:$AC$426,'Incurred Real 2022$'!V$1,FALSE))*BT35*Incurred_Real!V$15)</f>
        <v>3275765.1806690712</v>
      </c>
      <c r="W35" s="13">
        <f>IF(ISTEXT(VLOOKUP($A35,'Incurred Real 2022$'!$A$25:$AC$426,'Incurred Real 2022$'!W$1,FALSE)),"",(VLOOKUP($A35,'Incurred Real 2022$'!$A$25:$AC$426,'Incurred Real 2022$'!W$1,FALSE))*BU35*Incurred_Real!W$15)</f>
        <v>2516024.7847514455</v>
      </c>
      <c r="X35" s="220" t="str">
        <f>IF(ISTEXT(VLOOKUP($A35,'Incurred Real 2022$'!$A$25:$AC$426,'Incurred Real 2022$'!X$1,FALSE)),"",(VLOOKUP($A35,'Incurred Real 2022$'!$A$25:$AC$426,'Incurred Real 2022$'!X$1,FALSE))*BV35*Incurred_Real!X$15)</f>
        <v/>
      </c>
      <c r="Y35" s="217" t="str">
        <f>IF(ISTEXT(VLOOKUP($A35,'Incurred Real 2022$'!$A$25:$AC$426,'Incurred Real 2022$'!Y$1,FALSE)),"",(VLOOKUP($A35,'Incurred Real 2022$'!$A$25:$AC$426,'Incurred Real 2022$'!Y$1,FALSE))*BW35*Incurred_Real!Y$15)</f>
        <v/>
      </c>
      <c r="Z35" s="13" t="str">
        <f>IF(ISTEXT(VLOOKUP($A35,'Incurred Real 2022$'!$A$25:$AC$426,'Incurred Real 2022$'!Z$1,FALSE)),"",(VLOOKUP($A35,'Incurred Real 2022$'!$A$25:$AC$426,'Incurred Real 2022$'!Z$1,FALSE))*BX35*Incurred_Real!Z$15)</f>
        <v/>
      </c>
      <c r="AA35" s="13" t="str">
        <f>IF(ISTEXT(VLOOKUP($A35,'Incurred Real 2022$'!$A$25:$AC$426,'Incurred Real 2022$'!AA$1,FALSE)),"",(VLOOKUP($A35,'Incurred Real 2022$'!$A$25:$AC$426,'Incurred Real 2022$'!AA$1,FALSE))*BY35*Incurred_Real!AA$15)</f>
        <v/>
      </c>
      <c r="AB35" s="13" t="str">
        <f>IF(ISTEXT(VLOOKUP($A35,'Incurred Real 2022$'!$A$25:$AC$426,'Incurred Real 2022$'!AB$1,FALSE)),"",(VLOOKUP($A35,'Incurred Real 2022$'!$A$25:$AC$426,'Incurred Real 2022$'!AB$1,FALSE))*BZ35*Incurred_Real!AB$15)</f>
        <v/>
      </c>
      <c r="AC35" s="13" t="str">
        <f>IF(ISTEXT(VLOOKUP($A35,'Incurred Real 2022$'!$A$25:$AC$426,'Incurred Real 2022$'!AC$1,FALSE)),"",(VLOOKUP($A35,'Incurred Real 2022$'!$A$25:$AC$426,'Incurred Real 2022$'!AC$1,FALSE))*CA35*Incurred_Real!AC$15)</f>
        <v/>
      </c>
      <c r="AD35" s="227">
        <f>SUM(F35:AC35)</f>
        <v>6137581.0554205161</v>
      </c>
      <c r="AE35" s="227">
        <f t="shared" si="33"/>
        <v>8527935.5354205165</v>
      </c>
      <c r="AF35" s="239">
        <f t="shared" si="37"/>
        <v>6973525.5992876682</v>
      </c>
      <c r="AG35" s="222">
        <f>IF(AH35="","",AF35/AH35)</f>
        <v>6193734.9465136882</v>
      </c>
      <c r="AH35" s="223">
        <f t="shared" si="42"/>
        <v>1.1258999068426243</v>
      </c>
      <c r="AI35" s="224">
        <f t="shared" si="39"/>
        <v>2023</v>
      </c>
      <c r="AJ35" s="225">
        <f>VLOOKUP($A35,Project_Commissioning!$C$4:$H$355,Project_Commissioning!F$1,FALSE)</f>
        <v>44917</v>
      </c>
      <c r="AK35" s="226">
        <f>VLOOKUP($A35,Project_Commissioning!$C$4:$H$355,Project_Commissioning!G$1,FALSE)</f>
        <v>2023</v>
      </c>
      <c r="AL35" s="225" t="str">
        <f>IF(VLOOKUP($A35,Project_Commissioning!$C$4:$H$355,Project_Commissioning!H$1,FALSE)=0,"",VLOOKUP($A35,Project_Commissioning!$C$4:$H$355,Project_Commissioning!H$1,FALSE))</f>
        <v/>
      </c>
      <c r="AM35" s="237">
        <f t="shared" si="40"/>
        <v>6193734.9465136891</v>
      </c>
      <c r="AN35" s="228" cm="1">
        <f t="array" ref="AN35">IF(ROUND(AE35,0)=0,0,LOOKUP(2,1/(F35:AC35&lt;&gt;""),F35:AC35))</f>
        <v>2516024.7847514455</v>
      </c>
      <c r="AO35" s="221">
        <f t="shared" si="41"/>
        <v>5791789.9654205162</v>
      </c>
      <c r="AP35" s="113"/>
      <c r="AQ35" s="20"/>
      <c r="AR35" s="245">
        <f>IF(ISNA(VLOOKUP($A35,'Success Asset Classes'!$B$15:$AA$114,'Success Asset Classes'!$AA$1,FALSE)),0,VLOOKUP($A35,'Success Asset Classes'!$B$15:$AA$114,'Success Asset Classes'!$AA$1,FALSE))</f>
        <v>0</v>
      </c>
      <c r="AS35" s="230">
        <f>IF($AR35=0,VLOOKUP(MID($A35,4,5),'Project splits'!$C$5:$AM$346,AS$22,FALSE),IF(ISNA(VLOOKUP($A35,'Success Asset Classes'!$B$15:$BD$377,AS$21,FALSE)),VLOOKUP(MID($A35,4,5),'Project splits'!$C$5:$AM$346,AS$22,FALSE),VLOOKUP($A35,'Success Asset Classes'!$B$15:$BD$377,AS$21,FALSE)))</f>
        <v>0</v>
      </c>
      <c r="AT35" s="230">
        <f>IF($AR35=0,VLOOKUP(MID($A35,4,5),'Project splits'!$C$5:$AM$346,AT$22,FALSE),IF(ISNA(VLOOKUP($A35,'Success Asset Classes'!$B$15:$BD$377,AT$21,FALSE)),VLOOKUP(MID($A35,4,5),'Project splits'!$C$5:$AM$346,AT$22,FALSE),VLOOKUP($A35,'Success Asset Classes'!$B$15:$BD$377,AT$21,FALSE)))</f>
        <v>1.0729279585162762E-2</v>
      </c>
      <c r="AU35" s="230">
        <f>IF($AR35=0,VLOOKUP(MID($A35,4,5),'Project splits'!$C$5:$AM$346,AU$22,FALSE),IF(ISNA(VLOOKUP($A35,'Success Asset Classes'!$B$15:$BD$377,AU$21,FALSE)),VLOOKUP(MID($A35,4,5),'Project splits'!$C$5:$AM$346,AU$22,FALSE),VLOOKUP($A35,'Success Asset Classes'!$B$15:$BD$377,AU$21,FALSE)))</f>
        <v>4.2917440839127213E-2</v>
      </c>
      <c r="AV35" s="230">
        <f>IF($AR35=0,VLOOKUP(MID($A35,4,5),'Project splits'!$C$5:$AM$346,AV$22,FALSE),IF(ISNA(VLOOKUP($A35,'Success Asset Classes'!$B$15:$BD$377,AV$21,FALSE)),VLOOKUP(MID($A35,4,5),'Project splits'!$C$5:$AM$346,AV$22,FALSE),VLOOKUP($A35,'Success Asset Classes'!$B$15:$BD$377,AV$21,FALSE)))</f>
        <v>0</v>
      </c>
      <c r="AW35" s="230">
        <f>IF($AR35=0,VLOOKUP(MID($A35,4,5),'Project splits'!$C$5:$AM$346,AW$22,FALSE),IF(ISNA(VLOOKUP($A35,'Success Asset Classes'!$B$15:$BD$377,AW$21,FALSE)),VLOOKUP(MID($A35,4,5),'Project splits'!$C$5:$AM$346,AW$22,FALSE),VLOOKUP($A35,'Success Asset Classes'!$B$15:$BD$377,AW$21,FALSE)))</f>
        <v>0</v>
      </c>
      <c r="AX35" s="230">
        <f>IF($AR35=0,VLOOKUP(MID($A35,4,5),'Project splits'!$C$5:$AM$346,AX$22,FALSE),IF(ISNA(VLOOKUP($A35,'Success Asset Classes'!$B$15:$BD$377,AX$21,FALSE)),VLOOKUP(MID($A35,4,5),'Project splits'!$C$5:$AM$346,AX$22,FALSE),VLOOKUP($A35,'Success Asset Classes'!$B$15:$BD$377,AX$21,FALSE)))</f>
        <v>8.9410711640491806E-3</v>
      </c>
      <c r="AY35" s="230">
        <f>IF($AR35=0,VLOOKUP(MID($A35,4,5),'Project splits'!$C$5:$AM$346,AY$22,FALSE),IF(ISNA(VLOOKUP($A35,'Success Asset Classes'!$B$15:$BD$377,AY$21,FALSE)),VLOOKUP(MID($A35,4,5),'Project splits'!$C$5:$AM$346,AY$22,FALSE),VLOOKUP($A35,'Success Asset Classes'!$B$15:$BD$377,AY$21,FALSE)))</f>
        <v>0</v>
      </c>
      <c r="AZ35" s="230">
        <f>IF($AR35=0,VLOOKUP(MID($A35,4,5),'Project splits'!$C$5:$AM$346,AZ$22,FALSE),IF(ISNA(VLOOKUP($A35,'Success Asset Classes'!$B$15:$BD$377,AZ$21,FALSE)),VLOOKUP(MID($A35,4,5),'Project splits'!$C$5:$AM$346,AZ$22,FALSE),VLOOKUP($A35,'Success Asset Classes'!$B$15:$BD$377,AZ$21,FALSE)))</f>
        <v>0</v>
      </c>
      <c r="BA35" s="230">
        <f>IF($AR35=0,VLOOKUP(MID($A35,4,5),'Project splits'!$C$5:$AM$346,BA$22,FALSE),IF(ISNA(VLOOKUP($A35,'Success Asset Classes'!$B$15:$BD$377,BA$21,FALSE)),VLOOKUP(MID($A35,4,5),'Project splits'!$C$5:$AM$346,BA$22,FALSE),VLOOKUP($A35,'Success Asset Classes'!$B$15:$BD$377,BA$21,FALSE)))</f>
        <v>0</v>
      </c>
      <c r="BB35" s="230">
        <f>IF($AR35=0,VLOOKUP(MID($A35,4,5),'Project splits'!$C$5:$AM$346,BB$22,FALSE),IF(ISNA(VLOOKUP($A35,'Success Asset Classes'!$B$15:$BD$377,BB$21,FALSE)),VLOOKUP(MID($A35,4,5),'Project splits'!$C$5:$AM$346,BB$22,FALSE),VLOOKUP($A35,'Success Asset Classes'!$B$15:$BD$377,BB$21,FALSE)))</f>
        <v>0.71829933536434554</v>
      </c>
      <c r="BC35" s="230">
        <f>IF($AR35=0,VLOOKUP(MID($A35,4,5),'Project splits'!$C$5:$AM$346,BC$22,FALSE),IF(ISNA(VLOOKUP($A35,'Success Asset Classes'!$B$15:$BD$377,BC$21,FALSE)),VLOOKUP(MID($A35,4,5),'Project splits'!$C$5:$AM$346,BC$22,FALSE),VLOOKUP($A35,'Success Asset Classes'!$B$15:$BD$377,BC$21,FALSE)))</f>
        <v>0</v>
      </c>
      <c r="BD35" s="230">
        <f>IF($AR35=0,VLOOKUP(MID($A35,4,5),'Project splits'!$C$5:$AM$346,BD$22,FALSE),IF(ISNA(VLOOKUP($A35,'Success Asset Classes'!$B$15:$BD$377,BD$21,FALSE)),VLOOKUP(MID($A35,4,5),'Project splits'!$C$5:$AM$346,BD$22,FALSE),VLOOKUP($A35,'Success Asset Classes'!$B$15:$BD$377,BD$21,FALSE)))</f>
        <v>4.8219195062463041E-2</v>
      </c>
      <c r="BE35" s="230">
        <f>IF($AR35=0,VLOOKUP(MID($A35,4,5),'Project splits'!$C$5:$AM$346,BE$22,FALSE),IF(ISNA(VLOOKUP($A35,'Success Asset Classes'!$B$15:$BD$377,BE$21,FALSE)),VLOOKUP(MID($A35,4,5),'Project splits'!$C$5:$AM$346,BE$22,FALSE),VLOOKUP($A35,'Success Asset Classes'!$B$15:$BD$377,BE$21,FALSE)))</f>
        <v>0</v>
      </c>
      <c r="BF35" s="230">
        <f>IF($AR35=0,VLOOKUP(MID($A35,4,5),'Project splits'!$C$5:$AM$346,BF$22,FALSE),IF(ISNA(VLOOKUP($A35,'Success Asset Classes'!$B$15:$BD$377,BF$21,FALSE)),VLOOKUP(MID($A35,4,5),'Project splits'!$C$5:$AM$346,BF$22,FALSE),VLOOKUP($A35,'Success Asset Classes'!$B$15:$BD$377,BF$21,FALSE)))</f>
        <v>0</v>
      </c>
      <c r="BG35" s="230">
        <f>IF($AR35=0,VLOOKUP(MID($A35,4,5),'Project splits'!$C$5:$AM$346,BG$22,FALSE),IF(ISNA(VLOOKUP($A35,'Success Asset Classes'!$B$15:$BD$377,BG$21,FALSE)),VLOOKUP(MID($A35,4,5),'Project splits'!$C$5:$AM$346,BG$22,FALSE),VLOOKUP($A35,'Success Asset Classes'!$B$15:$BD$377,BG$21,FALSE)))</f>
        <v>0.17089367798485228</v>
      </c>
      <c r="BH35" s="230">
        <f>IF($AR35=0,VLOOKUP(MID($A35,4,5),'Project splits'!$C$5:$AM$346,BH$22,FALSE),IF(ISNA(VLOOKUP($A35,'Success Asset Classes'!$B$15:$BD$377,BH$21,FALSE)),VLOOKUP(MID($A35,4,5),'Project splits'!$C$5:$AM$346,BH$22,FALSE),VLOOKUP($A35,'Success Asset Classes'!$B$15:$BD$377,BH$21,FALSE)))</f>
        <v>0</v>
      </c>
      <c r="BI35" s="230">
        <f>IF($AR35=0,VLOOKUP(MID($A35,4,5),'Project splits'!$C$5:$AM$346,BI$22,FALSE),IF(ISNA(VLOOKUP($A35,'Success Asset Classes'!$B$15:$BD$377,BI$21,FALSE)),VLOOKUP(MID($A35,4,5),'Project splits'!$C$5:$AM$346,BI$22,FALSE),VLOOKUP($A35,'Success Asset Classes'!$B$15:$BD$377,BI$21,FALSE)))</f>
        <v>0</v>
      </c>
      <c r="BJ35" s="230">
        <f>IF($AR35=0,VLOOKUP(MID($A35,4,5),'Project splits'!$C$5:$AM$346,BJ$22,FALSE),IF(ISNA(VLOOKUP($A35,'Success Asset Classes'!$B$15:$BD$377,BJ$21,FALSE)),VLOOKUP(MID($A35,4,5),'Project splits'!$C$5:$AM$346,BJ$22,FALSE),VLOOKUP($A35,'Success Asset Classes'!$B$15:$BD$377,BJ$21,FALSE)))</f>
        <v>0</v>
      </c>
      <c r="BK35" s="230">
        <f>IF($AR35=0,VLOOKUP(MID($A35,4,5),'Project splits'!$C$5:$AM$346,BK$22,FALSE),IF(ISNA(VLOOKUP($A35,'Success Asset Classes'!$B$15:$BD$377,BK$21,FALSE)),VLOOKUP(MID($A35,4,5),'Project splits'!$C$5:$AM$346,BK$22,FALSE),VLOOKUP($A35,'Success Asset Classes'!$B$15:$BD$377,BK$21,FALSE)))</f>
        <v>0</v>
      </c>
      <c r="BL35" s="230">
        <f>IF($AR35=0,VLOOKUP(MID($A35,4,5),'Project splits'!$C$5:$AM$346,BL$22,FALSE),IF(ISNA(VLOOKUP($A35,'Success Asset Classes'!$B$15:$BD$377,BL$21,FALSE)),VLOOKUP(MID($A35,4,5),'Project splits'!$C$5:$AM$346,BL$22,FALSE),VLOOKUP($A35,'Success Asset Classes'!$B$15:$BD$377,BL$21,FALSE)))</f>
        <v>0</v>
      </c>
      <c r="BM35" s="230">
        <f>IF($AR35=0,VLOOKUP(MID($A35,4,5),'Project splits'!$C$5:$AM$346,BM$22,FALSE),IF(ISNA(VLOOKUP($A35,'Success Asset Classes'!$B$15:$BD$377,BM$21,FALSE)),VLOOKUP(MID($A35,4,5),'Project splits'!$C$5:$AM$346,BM$22,FALSE),VLOOKUP($A35,'Success Asset Classes'!$B$15:$BD$377,BM$21,FALSE)))</f>
        <v>0</v>
      </c>
      <c r="BN35" s="230">
        <f>IF($AR35=0,VLOOKUP(MID($A35,4,5),'Project splits'!$C$5:$AM$346,BN$22,FALSE),IF(ISNA(VLOOKUP($A35,'Success Asset Classes'!$B$15:$BD$377,BN$21,FALSE)),VLOOKUP(MID($A35,4,5),'Project splits'!$C$5:$AM$346,BN$22,FALSE),VLOOKUP($A35,'Success Asset Classes'!$B$15:$BD$377,BN$21,FALSE)))</f>
        <v>0</v>
      </c>
      <c r="BO35" s="230">
        <f>IF($AR35=0,VLOOKUP(MID($A35,4,5),'Project splits'!$C$5:$AM$346,BO$22,FALSE),IF(ISNA(VLOOKUP($A35,'Success Asset Classes'!$B$15:$BD$377,BO$21,FALSE)),VLOOKUP(MID($A35,4,5),'Project splits'!$C$5:$AM$346,BO$22,FALSE),VLOOKUP($A35,'Success Asset Classes'!$B$15:$BD$377,BO$21,FALSE)))</f>
        <v>0</v>
      </c>
      <c r="BP35" s="230">
        <f>IF($AR35=0,VLOOKUP(MID($A35,4,5),'Project splits'!$C$5:$AM$346,BP$22,FALSE),IF(ISNA(VLOOKUP($A35,'Success Asset Classes'!$B$15:$BD$377,BP$21,FALSE)),VLOOKUP(MID($A35,4,5),'Project splits'!$C$5:$AM$346,BP$22,FALSE),VLOOKUP($A35,'Success Asset Classes'!$B$15:$BD$377,BP$21,FALSE)))</f>
        <v>0</v>
      </c>
      <c r="BQ35" s="230">
        <f>IF($AR35=0,VLOOKUP(MID($A35,4,5),'Project splits'!$C$5:$AM$346,BQ$22,FALSE),IF(ISNA(VLOOKUP($A35,'Success Asset Classes'!$B$15:$BD$377,BQ$21,FALSE)),VLOOKUP(MID($A35,4,5),'Project splits'!$C$5:$AM$346,BQ$22,FALSE),VLOOKUP($A35,'Success Asset Classes'!$B$15:$BD$377,BQ$21,FALSE)))</f>
        <v>0</v>
      </c>
      <c r="BR35" s="230">
        <f>IF($AR35=0,VLOOKUP(MID($A35,4,5),'Project splits'!$C$5:$AM$346,BR$22,FALSE),IF(ISNA(VLOOKUP($A35,'Success Asset Classes'!$B$15:$BD$377,BR$21,FALSE)),VLOOKUP(MID($A35,4,5),'Project splits'!$C$5:$AM$346,BR$22,FALSE),VLOOKUP($A35,'Success Asset Classes'!$B$15:$BD$377,BR$21,FALSE)))</f>
        <v>0</v>
      </c>
      <c r="BS35" s="247">
        <f t="shared" si="34"/>
        <v>1</v>
      </c>
      <c r="BT35" s="249">
        <f>1+IF(ISNA(VLOOKUP($A35,'Project labour content'!$A$7:$D$255,'Project labour content'!$D$1,FALSE)),VLOOKUP($D35,'Project labour content'!$F$6:$G$15,'Project labour content'!$G$1,FALSE),VLOOKUP($A35,'Project labour content'!$A$7:$D$255,'Project labour content'!$D$1,FALSE))*LabEsc22*1</f>
        <v>1.0009809375232517</v>
      </c>
      <c r="BU35" s="249">
        <f>1+IF(ISNA(VLOOKUP($A35,'Project labour content'!$A$7:$D$255,'Project labour content'!$D$1,FALSE)),VLOOKUP($D35,'Project labour content'!$F$6:$G$15,'Project labour content'!$G$1,FALSE),VLOOKUP($A35,'Project labour content'!$A$7:$D$255,'Project labour content'!$D$1,FALSE))*LabEsc23*1</f>
        <v>1.0019665835466152</v>
      </c>
      <c r="BV35" s="249">
        <f>1+IF(ISNA(VLOOKUP($A35,'Project labour content'!$A$7:$D$255,'Project labour content'!$D$1,FALSE)),VLOOKUP($D35,'Project labour content'!$F$6:$G$15,'Project labour content'!$G$1,FALSE),VLOOKUP($A35,'Project labour content'!$A$7:$D$255,'Project labour content'!$D$1,FALSE))*LabEsc24*1</f>
        <v>1.0028950621006234</v>
      </c>
      <c r="BW35" s="249">
        <f>1+IF(ISNA(VLOOKUP($A35,'Project labour content'!$A$7:$D$255,'Project labour content'!$D$1,FALSE)),VLOOKUP($D35,'Project labour content'!$F$6:$G$15,'Project labour content'!$G$1,FALSE),VLOOKUP($A35,'Project labour content'!$A$7:$D$255,'Project labour content'!$D$1,FALSE))*LabEsc25*1</f>
        <v>1.004138604377292</v>
      </c>
      <c r="BX35" s="249">
        <f>1+IF(ISNA(VLOOKUP($A35,'Project labour content'!$A$7:$D$255,'Project labour content'!$D$1,FALSE)),VLOOKUP($D35,'Project labour content'!$F$6:$G$15,'Project labour content'!$G$1,FALSE),VLOOKUP($A35,'Project labour content'!$A$7:$D$255,'Project labour content'!$D$1,FALSE))*LabEsc26*1</f>
        <v>1.0054938582018145</v>
      </c>
      <c r="BY35" s="249">
        <f>1+IF(ISNA(VLOOKUP($A35,'Project labour content'!$A$7:$D$255,'Project labour content'!$D$1,FALSE)),VLOOKUP($D35,'Project labour content'!$F$6:$G$15,'Project labour content'!$G$1,FALSE),VLOOKUP($A35,'Project labour content'!$A$7:$D$255,'Project labour content'!$D$1,FALSE))*LabEsc27*1</f>
        <v>1.0063332815706649</v>
      </c>
      <c r="BZ35" s="249">
        <f>1+IF(ISNA(VLOOKUP($A35,'Project labour content'!$A$7:$D$255,'Project labour content'!$D$1,FALSE)),VLOOKUP($D35,'Project labour content'!$F$6:$G$15,'Project labour content'!$G$1,FALSE),VLOOKUP($A35,'Project labour content'!$A$7:$D$255,'Project labour content'!$D$1,FALSE))*LabEsc28*1</f>
        <v>1.0069653673674093</v>
      </c>
      <c r="CA35" s="249">
        <f>1+IF(ISNA(VLOOKUP($A35,'Project labour content'!$A$7:$D$255,'Project labour content'!$D$1,FALSE)),VLOOKUP($D35,'Project labour content'!$F$6:$G$15,'Project labour content'!$G$1,FALSE),VLOOKUP($A35,'Project labour content'!$A$7:$D$255,'Project labour content'!$D$1,FALSE))*LabEsc29*1</f>
        <v>1.0079797386540246</v>
      </c>
      <c r="CB35" s="250" t="str">
        <f>IF(ISNA(VLOOKUP($A35,'Project labour content'!$A$7:$D$255,'Project labour content'!$D$1,FALSE)),"Category","Project")</f>
        <v>Project</v>
      </c>
      <c r="CD35" s="247" t="str">
        <f t="shared" si="35"/>
        <v>11002</v>
      </c>
      <c r="CE35" s="3"/>
    </row>
    <row r="36" spans="1:83" x14ac:dyDescent="0.15">
      <c r="A36" s="11" t="s">
        <v>869</v>
      </c>
      <c r="B36" s="11" t="str">
        <f>VLOOKUP($A36,'Incurred Real 2022$'!$A$25:$AC$426,'Incurred Real 2022$'!B$1,FALSE)</f>
        <v>PABX IP Convergence and Telephone Systems Upgrade</v>
      </c>
      <c r="C36" s="11" t="str">
        <f>VLOOKUP($A36,'Incurred Real 2022$'!$A$25:$AC$426,'Incurred Real 2022$'!C$1,FALSE)</f>
        <v>ExAnte</v>
      </c>
      <c r="D36" s="11" t="str">
        <f>VLOOKUP($A36,'Incurred Real 2022$'!$A$25:$AC$426,'Incurred Real 2022$'!D$1,FALSE)</f>
        <v>Replacement</v>
      </c>
      <c r="E36" s="11" t="str">
        <f>VLOOKUP($A36,'Incurred Real 2022$'!$A$25:$AC$426,'Incurred Real 2022$'!E$1,FALSE)</f>
        <v>Closed</v>
      </c>
      <c r="F36" s="105" t="str">
        <f>IF(VLOOKUP($A36,'Incurred Real 2022$'!$A$25:$AC$426,'Incurred Real 2022$'!F$1,FALSE)=0,"",VLOOKUP($A36,'Incurred Real 2022$'!$A$25:$AC$426,'Incurred Real 2022$'!F$1,FALSE))</f>
        <v/>
      </c>
      <c r="G36" s="105" t="str">
        <f>IF(VLOOKUP($A36,'Incurred Real 2022$'!$A$25:$AC$426,'Incurred Real 2022$'!G$1,FALSE)=0,"",VLOOKUP($A36,'Incurred Real 2022$'!$A$25:$AC$426,'Incurred Real 2022$'!G$1,FALSE))</f>
        <v/>
      </c>
      <c r="H36" s="105">
        <f>IF(VLOOKUP($A36,'Incurred Real 2022$'!$A$25:$AC$426,'Incurred Real 2022$'!H$1,FALSE)=0,"",VLOOKUP($A36,'Incurred Real 2022$'!$A$25:$AC$426,'Incurred Real 2022$'!H$1,FALSE))</f>
        <v>68539.210000000006</v>
      </c>
      <c r="I36" s="105">
        <f>IF(VLOOKUP($A36,'Incurred Real 2022$'!$A$25:$AC$426,'Incurred Real 2022$'!I$1,FALSE)=0,"",VLOOKUP($A36,'Incurred Real 2022$'!$A$25:$AC$426,'Incurred Real 2022$'!I$1,FALSE))</f>
        <v>90810.03</v>
      </c>
      <c r="J36" s="105">
        <f>IF(VLOOKUP($A36,'Incurred Real 2022$'!$A$25:$AC$426,'Incurred Real 2022$'!J$1,FALSE)=0,"",VLOOKUP($A36,'Incurred Real 2022$'!$A$25:$AC$426,'Incurred Real 2022$'!J$1,FALSE))</f>
        <v>88361.3</v>
      </c>
      <c r="K36" s="105">
        <f>IF(VLOOKUP($A36,'Incurred Real 2022$'!$A$25:$AC$426,'Incurred Real 2022$'!K$1,FALSE)=0,"",VLOOKUP($A36,'Incurred Real 2022$'!$A$25:$AC$426,'Incurred Real 2022$'!K$1,FALSE))</f>
        <v>1172645.68</v>
      </c>
      <c r="L36" s="105">
        <f>IF(VLOOKUP($A36,'Incurred Real 2022$'!$A$25:$AC$426,'Incurred Real 2022$'!L$1,FALSE)=0,"",VLOOKUP($A36,'Incurred Real 2022$'!$A$25:$AC$426,'Incurred Real 2022$'!L$1,FALSE))</f>
        <v>589915.6</v>
      </c>
      <c r="M36" s="105">
        <f>IF(VLOOKUP($A36,'Incurred Real 2022$'!$A$25:$AC$426,'Incurred Real 2022$'!M$1,FALSE)=0,"",VLOOKUP($A36,'Incurred Real 2022$'!$A$25:$AC$426,'Incurred Real 2022$'!M$1,FALSE))</f>
        <v>479743.16</v>
      </c>
      <c r="N36" s="105">
        <f>IF(VLOOKUP($A36,'Incurred Real 2022$'!$A$25:$AC$426,'Incurred Real 2022$'!N$1,FALSE)=0,"",VLOOKUP($A36,'Incurred Real 2022$'!$A$25:$AC$426,'Incurred Real 2022$'!N$1,FALSE))</f>
        <v>807.58</v>
      </c>
      <c r="O36" s="105" t="str">
        <f>IF(VLOOKUP($A36,'Incurred Real 2022$'!$A$25:$AC$426,'Incurred Real 2022$'!O$1,FALSE)=0,"",VLOOKUP($A36,'Incurred Real 2022$'!$A$25:$AC$426,'Incurred Real 2022$'!O$1,FALSE))</f>
        <v/>
      </c>
      <c r="P36" s="105" t="str">
        <f>IF(VLOOKUP($A36,'Incurred Real 2022$'!$A$25:$AC$426,'Incurred Real 2022$'!P$1,FALSE)=0,"",VLOOKUP($A36,'Incurred Real 2022$'!$A$25:$AC$426,'Incurred Real 2022$'!P$1,FALSE))</f>
        <v/>
      </c>
      <c r="Q36" s="105" t="str">
        <f>IF(VLOOKUP($A36,'Incurred Real 2022$'!$A$25:$AC$426,'Incurred Real 2022$'!Q$1,FALSE)=0,"",VLOOKUP($A36,'Incurred Real 2022$'!$A$25:$AC$426,'Incurred Real 2022$'!Q$1,FALSE))</f>
        <v/>
      </c>
      <c r="R36" s="105">
        <f>IF(VLOOKUP($A36,'Incurred Real 2022$'!$A$25:$AC$426,'Incurred Real 2022$'!R$1,FALSE)=0,"",VLOOKUP($A36,'Incurred Real 2022$'!$A$25:$AC$426,'Incurred Real 2022$'!R$1,FALSE))</f>
        <v>371.33</v>
      </c>
      <c r="S36" s="105" t="str">
        <f>IF(VLOOKUP($A36,'Incurred Real 2022$'!$A$25:$AC$426,'Incurred Real 2022$'!S$1,FALSE)=0,"",VLOOKUP($A36,'Incurred Real 2022$'!$A$25:$AC$426,'Incurred Real 2022$'!S$1,FALSE))</f>
        <v/>
      </c>
      <c r="T36" s="105" t="str">
        <f>IF(VLOOKUP($A36,'Incurred Real 2022$'!$A$25:$AC$426,'Incurred Real 2022$'!T$1,FALSE)=0,"",VLOOKUP($A36,'Incurred Real 2022$'!$A$25:$AC$426,'Incurred Real 2022$'!T$1,FALSE))</f>
        <v/>
      </c>
      <c r="U36" s="105" t="str">
        <f>IF(VLOOKUP($A36,'Incurred Real 2022$'!$A$25:$AC$426,'Incurred Real 2022$'!U$1,FALSE)=0,"",VLOOKUP($A36,'Incurred Real 2022$'!$A$25:$AC$426,'Incurred Real 2022$'!U$1,FALSE))</f>
        <v/>
      </c>
      <c r="V36" s="13" t="str">
        <f>IF(ISTEXT(VLOOKUP($A36,'Incurred Real 2022$'!$A$25:$AC$426,'Incurred Real 2022$'!V$1,FALSE)),"",(VLOOKUP($A36,'Incurred Real 2022$'!$A$25:$AC$426,'Incurred Real 2022$'!V$1,FALSE))*BT36*Incurred_Real!V$15)</f>
        <v/>
      </c>
      <c r="W36" s="13" t="str">
        <f>IF(ISTEXT(VLOOKUP($A36,'Incurred Real 2022$'!$A$25:$AC$426,'Incurred Real 2022$'!W$1,FALSE)),"",(VLOOKUP($A36,'Incurred Real 2022$'!$A$25:$AC$426,'Incurred Real 2022$'!W$1,FALSE))*BU36*Incurred_Real!W$15)</f>
        <v/>
      </c>
      <c r="X36" s="220" t="str">
        <f>IF(ISTEXT(VLOOKUP($A36,'Incurred Real 2022$'!$A$25:$AC$426,'Incurred Real 2022$'!X$1,FALSE)),"",(VLOOKUP($A36,'Incurred Real 2022$'!$A$25:$AC$426,'Incurred Real 2022$'!X$1,FALSE))*BV36*Incurred_Real!X$15)</f>
        <v/>
      </c>
      <c r="Y36" s="217" t="str">
        <f>IF(ISTEXT(VLOOKUP($A36,'Incurred Real 2022$'!$A$25:$AC$426,'Incurred Real 2022$'!Y$1,FALSE)),"",(VLOOKUP($A36,'Incurred Real 2022$'!$A$25:$AC$426,'Incurred Real 2022$'!Y$1,FALSE))*BW36*Incurred_Real!Y$15)</f>
        <v/>
      </c>
      <c r="Z36" s="13" t="str">
        <f>IF(ISTEXT(VLOOKUP($A36,'Incurred Real 2022$'!$A$25:$AC$426,'Incurred Real 2022$'!Z$1,FALSE)),"",(VLOOKUP($A36,'Incurred Real 2022$'!$A$25:$AC$426,'Incurred Real 2022$'!Z$1,FALSE))*BX36*Incurred_Real!Z$15)</f>
        <v/>
      </c>
      <c r="AA36" s="13" t="str">
        <f>IF(ISTEXT(VLOOKUP($A36,'Incurred Real 2022$'!$A$25:$AC$426,'Incurred Real 2022$'!AA$1,FALSE)),"",(VLOOKUP($A36,'Incurred Real 2022$'!$A$25:$AC$426,'Incurred Real 2022$'!AA$1,FALSE))*BY36*Incurred_Real!AA$15)</f>
        <v/>
      </c>
      <c r="AB36" s="13" t="str">
        <f>IF(ISTEXT(VLOOKUP($A36,'Incurred Real 2022$'!$A$25:$AC$426,'Incurred Real 2022$'!AB$1,FALSE)),"",(VLOOKUP($A36,'Incurred Real 2022$'!$A$25:$AC$426,'Incurred Real 2022$'!AB$1,FALSE))*BZ36*Incurred_Real!AB$15)</f>
        <v/>
      </c>
      <c r="AC36" s="13" t="str">
        <f>IF(ISTEXT(VLOOKUP($A36,'Incurred Real 2022$'!$A$25:$AC$426,'Incurred Real 2022$'!AC$1,FALSE)),"",(VLOOKUP($A36,'Incurred Real 2022$'!$A$25:$AC$426,'Incurred Real 2022$'!AC$1,FALSE))*CA36*Incurred_Real!AC$15)</f>
        <v/>
      </c>
      <c r="AD36" s="227">
        <f t="shared" si="36"/>
        <v>2491193.89</v>
      </c>
      <c r="AE36" s="227">
        <f t="shared" si="33"/>
        <v>2491193.89</v>
      </c>
      <c r="AF36" s="239">
        <f t="shared" si="37"/>
        <v>3531731.5215256009</v>
      </c>
      <c r="AG36" s="222">
        <f t="shared" si="38"/>
        <v>2517397.9320622915</v>
      </c>
      <c r="AH36" s="223">
        <f t="shared" si="42"/>
        <v>1.4029293805895644</v>
      </c>
      <c r="AI36" s="224" t="str">
        <f t="shared" si="39"/>
        <v>2018</v>
      </c>
      <c r="AJ36" s="225">
        <f>VLOOKUP($A36,Project_Commissioning!$C$4:$H$355,Project_Commissioning!F$1,FALSE)</f>
        <v>40961</v>
      </c>
      <c r="AK36" s="226">
        <f>VLOOKUP($A36,Project_Commissioning!$C$4:$H$355,Project_Commissioning!G$1,FALSE)</f>
        <v>2012</v>
      </c>
      <c r="AL36" s="225" t="str">
        <f>IF(VLOOKUP($A36,Project_Commissioning!$C$4:$H$355,Project_Commissioning!H$1,FALSE)=0,"",VLOOKUP($A36,Project_Commissioning!$C$4:$H$355,Project_Commissioning!H$1,FALSE))</f>
        <v/>
      </c>
      <c r="AM36" s="237">
        <f t="shared" si="40"/>
        <v>3136807.7215937269</v>
      </c>
      <c r="AN36" s="221" cm="1">
        <f t="array" ref="AN36">IF(ROUND(AE36,0)=0,0,LOOKUP(2,1/(F36:AC36&lt;&gt;""),F36:AC36))</f>
        <v>371.33</v>
      </c>
      <c r="AO36" s="221">
        <f t="shared" si="41"/>
        <v>0</v>
      </c>
      <c r="AP36" s="79"/>
      <c r="AQ36" s="20"/>
      <c r="AR36" s="245">
        <f>IF(ISNA(VLOOKUP($A36,'Success Asset Classes'!$B$15:$AA$114,'Success Asset Classes'!$AA$1,FALSE)),0,VLOOKUP($A36,'Success Asset Classes'!$B$15:$AA$114,'Success Asset Classes'!$AA$1,FALSE))</f>
        <v>0</v>
      </c>
      <c r="AS36" s="230">
        <f>IF($AR36=0,VLOOKUP(MID($A36,4,5),'Project splits'!$C$5:$AM$346,AS$22,FALSE),IF(ISNA(VLOOKUP($A36,'Success Asset Classes'!$B$15:$BD$377,AS$21,FALSE)),VLOOKUP(MID($A36,4,5),'Project splits'!$C$5:$AM$346,AS$22,FALSE),VLOOKUP($A36,'Success Asset Classes'!$B$15:$BD$377,AS$21,FALSE)))</f>
        <v>0</v>
      </c>
      <c r="AT36" s="230">
        <f>IF($AR36=0,VLOOKUP(MID($A36,4,5),'Project splits'!$C$5:$AM$346,AT$22,FALSE),IF(ISNA(VLOOKUP($A36,'Success Asset Classes'!$B$15:$BD$377,AT$21,FALSE)),VLOOKUP(MID($A36,4,5),'Project splits'!$C$5:$AM$346,AT$22,FALSE),VLOOKUP($A36,'Success Asset Classes'!$B$15:$BD$377,AT$21,FALSE)))</f>
        <v>0</v>
      </c>
      <c r="AU36" s="230">
        <f>IF($AR36=0,VLOOKUP(MID($A36,4,5),'Project splits'!$C$5:$AM$346,AU$22,FALSE),IF(ISNA(VLOOKUP($A36,'Success Asset Classes'!$B$15:$BD$377,AU$21,FALSE)),VLOOKUP(MID($A36,4,5),'Project splits'!$C$5:$AM$346,AU$22,FALSE),VLOOKUP($A36,'Success Asset Classes'!$B$15:$BD$377,AU$21,FALSE)))</f>
        <v>0</v>
      </c>
      <c r="AV36" s="230">
        <f>IF($AR36=0,VLOOKUP(MID($A36,4,5),'Project splits'!$C$5:$AM$346,AV$22,FALSE),IF(ISNA(VLOOKUP($A36,'Success Asset Classes'!$B$15:$BD$377,AV$21,FALSE)),VLOOKUP(MID($A36,4,5),'Project splits'!$C$5:$AM$346,AV$22,FALSE),VLOOKUP($A36,'Success Asset Classes'!$B$15:$BD$377,AV$21,FALSE)))</f>
        <v>1</v>
      </c>
      <c r="AW36" s="230">
        <f>IF($AR36=0,VLOOKUP(MID($A36,4,5),'Project splits'!$C$5:$AM$346,AW$22,FALSE),IF(ISNA(VLOOKUP($A36,'Success Asset Classes'!$B$15:$BD$377,AW$21,FALSE)),VLOOKUP(MID($A36,4,5),'Project splits'!$C$5:$AM$346,AW$22,FALSE),VLOOKUP($A36,'Success Asset Classes'!$B$15:$BD$377,AW$21,FALSE)))</f>
        <v>0</v>
      </c>
      <c r="AX36" s="230">
        <f>IF($AR36=0,VLOOKUP(MID($A36,4,5),'Project splits'!$C$5:$AM$346,AX$22,FALSE),IF(ISNA(VLOOKUP($A36,'Success Asset Classes'!$B$15:$BD$377,AX$21,FALSE)),VLOOKUP(MID($A36,4,5),'Project splits'!$C$5:$AM$346,AX$22,FALSE),VLOOKUP($A36,'Success Asset Classes'!$B$15:$BD$377,AX$21,FALSE)))</f>
        <v>0</v>
      </c>
      <c r="AY36" s="230">
        <f>IF($AR36=0,VLOOKUP(MID($A36,4,5),'Project splits'!$C$5:$AM$346,AY$22,FALSE),IF(ISNA(VLOOKUP($A36,'Success Asset Classes'!$B$15:$BD$377,AY$21,FALSE)),VLOOKUP(MID($A36,4,5),'Project splits'!$C$5:$AM$346,AY$22,FALSE),VLOOKUP($A36,'Success Asset Classes'!$B$15:$BD$377,AY$21,FALSE)))</f>
        <v>0</v>
      </c>
      <c r="AZ36" s="230">
        <f>IF($AR36=0,VLOOKUP(MID($A36,4,5),'Project splits'!$C$5:$AM$346,AZ$22,FALSE),IF(ISNA(VLOOKUP($A36,'Success Asset Classes'!$B$15:$BD$377,AZ$21,FALSE)),VLOOKUP(MID($A36,4,5),'Project splits'!$C$5:$AM$346,AZ$22,FALSE),VLOOKUP($A36,'Success Asset Classes'!$B$15:$BD$377,AZ$21,FALSE)))</f>
        <v>0</v>
      </c>
      <c r="BA36" s="230">
        <f>IF($AR36=0,VLOOKUP(MID($A36,4,5),'Project splits'!$C$5:$AM$346,BA$22,FALSE),IF(ISNA(VLOOKUP($A36,'Success Asset Classes'!$B$15:$BD$377,BA$21,FALSE)),VLOOKUP(MID($A36,4,5),'Project splits'!$C$5:$AM$346,BA$22,FALSE),VLOOKUP($A36,'Success Asset Classes'!$B$15:$BD$377,BA$21,FALSE)))</f>
        <v>0</v>
      </c>
      <c r="BB36" s="230">
        <f>IF($AR36=0,VLOOKUP(MID($A36,4,5),'Project splits'!$C$5:$AM$346,BB$22,FALSE),IF(ISNA(VLOOKUP($A36,'Success Asset Classes'!$B$15:$BD$377,BB$21,FALSE)),VLOOKUP(MID($A36,4,5),'Project splits'!$C$5:$AM$346,BB$22,FALSE),VLOOKUP($A36,'Success Asset Classes'!$B$15:$BD$377,BB$21,FALSE)))</f>
        <v>0</v>
      </c>
      <c r="BC36" s="230">
        <f>IF($AR36=0,VLOOKUP(MID($A36,4,5),'Project splits'!$C$5:$AM$346,BC$22,FALSE),IF(ISNA(VLOOKUP($A36,'Success Asset Classes'!$B$15:$BD$377,BC$21,FALSE)),VLOOKUP(MID($A36,4,5),'Project splits'!$C$5:$AM$346,BC$22,FALSE),VLOOKUP($A36,'Success Asset Classes'!$B$15:$BD$377,BC$21,FALSE)))</f>
        <v>0</v>
      </c>
      <c r="BD36" s="230">
        <f>IF($AR36=0,VLOOKUP(MID($A36,4,5),'Project splits'!$C$5:$AM$346,BD$22,FALSE),IF(ISNA(VLOOKUP($A36,'Success Asset Classes'!$B$15:$BD$377,BD$21,FALSE)),VLOOKUP(MID($A36,4,5),'Project splits'!$C$5:$AM$346,BD$22,FALSE),VLOOKUP($A36,'Success Asset Classes'!$B$15:$BD$377,BD$21,FALSE)))</f>
        <v>0</v>
      </c>
      <c r="BE36" s="230">
        <f>IF($AR36=0,VLOOKUP(MID($A36,4,5),'Project splits'!$C$5:$AM$346,BE$22,FALSE),IF(ISNA(VLOOKUP($A36,'Success Asset Classes'!$B$15:$BD$377,BE$21,FALSE)),VLOOKUP(MID($A36,4,5),'Project splits'!$C$5:$AM$346,BE$22,FALSE),VLOOKUP($A36,'Success Asset Classes'!$B$15:$BD$377,BE$21,FALSE)))</f>
        <v>0</v>
      </c>
      <c r="BF36" s="230">
        <f>IF($AR36=0,VLOOKUP(MID($A36,4,5),'Project splits'!$C$5:$AM$346,BF$22,FALSE),IF(ISNA(VLOOKUP($A36,'Success Asset Classes'!$B$15:$BD$377,BF$21,FALSE)),VLOOKUP(MID($A36,4,5),'Project splits'!$C$5:$AM$346,BF$22,FALSE),VLOOKUP($A36,'Success Asset Classes'!$B$15:$BD$377,BF$21,FALSE)))</f>
        <v>0</v>
      </c>
      <c r="BG36" s="230">
        <f>IF($AR36=0,VLOOKUP(MID($A36,4,5),'Project splits'!$C$5:$AM$346,BG$22,FALSE),IF(ISNA(VLOOKUP($A36,'Success Asset Classes'!$B$15:$BD$377,BG$21,FALSE)),VLOOKUP(MID($A36,4,5),'Project splits'!$C$5:$AM$346,BG$22,FALSE),VLOOKUP($A36,'Success Asset Classes'!$B$15:$BD$377,BG$21,FALSE)))</f>
        <v>0</v>
      </c>
      <c r="BH36" s="230">
        <f>IF($AR36=0,VLOOKUP(MID($A36,4,5),'Project splits'!$C$5:$AM$346,BH$22,FALSE),IF(ISNA(VLOOKUP($A36,'Success Asset Classes'!$B$15:$BD$377,BH$21,FALSE)),VLOOKUP(MID($A36,4,5),'Project splits'!$C$5:$AM$346,BH$22,FALSE),VLOOKUP($A36,'Success Asset Classes'!$B$15:$BD$377,BH$21,FALSE)))</f>
        <v>0</v>
      </c>
      <c r="BI36" s="230">
        <f>IF($AR36=0,VLOOKUP(MID($A36,4,5),'Project splits'!$C$5:$AM$346,BI$22,FALSE),IF(ISNA(VLOOKUP($A36,'Success Asset Classes'!$B$15:$BD$377,BI$21,FALSE)),VLOOKUP(MID($A36,4,5),'Project splits'!$C$5:$AM$346,BI$22,FALSE),VLOOKUP($A36,'Success Asset Classes'!$B$15:$BD$377,BI$21,FALSE)))</f>
        <v>0</v>
      </c>
      <c r="BJ36" s="230">
        <f>IF($AR36=0,VLOOKUP(MID($A36,4,5),'Project splits'!$C$5:$AM$346,BJ$22,FALSE),IF(ISNA(VLOOKUP($A36,'Success Asset Classes'!$B$15:$BD$377,BJ$21,FALSE)),VLOOKUP(MID($A36,4,5),'Project splits'!$C$5:$AM$346,BJ$22,FALSE),VLOOKUP($A36,'Success Asset Classes'!$B$15:$BD$377,BJ$21,FALSE)))</f>
        <v>0</v>
      </c>
      <c r="BK36" s="230">
        <f>IF($AR36=0,VLOOKUP(MID($A36,4,5),'Project splits'!$C$5:$AM$346,BK$22,FALSE),IF(ISNA(VLOOKUP($A36,'Success Asset Classes'!$B$15:$BD$377,BK$21,FALSE)),VLOOKUP(MID($A36,4,5),'Project splits'!$C$5:$AM$346,BK$22,FALSE),VLOOKUP($A36,'Success Asset Classes'!$B$15:$BD$377,BK$21,FALSE)))</f>
        <v>0</v>
      </c>
      <c r="BL36" s="230">
        <f>IF($AR36=0,VLOOKUP(MID($A36,4,5),'Project splits'!$C$5:$AM$346,BL$22,FALSE),IF(ISNA(VLOOKUP($A36,'Success Asset Classes'!$B$15:$BD$377,BL$21,FALSE)),VLOOKUP(MID($A36,4,5),'Project splits'!$C$5:$AM$346,BL$22,FALSE),VLOOKUP($A36,'Success Asset Classes'!$B$15:$BD$377,BL$21,FALSE)))</f>
        <v>0</v>
      </c>
      <c r="BM36" s="230">
        <f>IF($AR36=0,VLOOKUP(MID($A36,4,5),'Project splits'!$C$5:$AM$346,BM$22,FALSE),IF(ISNA(VLOOKUP($A36,'Success Asset Classes'!$B$15:$BD$377,BM$21,FALSE)),VLOOKUP(MID($A36,4,5),'Project splits'!$C$5:$AM$346,BM$22,FALSE),VLOOKUP($A36,'Success Asset Classes'!$B$15:$BD$377,BM$21,FALSE)))</f>
        <v>0</v>
      </c>
      <c r="BN36" s="230">
        <f>IF($AR36=0,VLOOKUP(MID($A36,4,5),'Project splits'!$C$5:$AM$346,BN$22,FALSE),IF(ISNA(VLOOKUP($A36,'Success Asset Classes'!$B$15:$BD$377,BN$21,FALSE)),VLOOKUP(MID($A36,4,5),'Project splits'!$C$5:$AM$346,BN$22,FALSE),VLOOKUP($A36,'Success Asset Classes'!$B$15:$BD$377,BN$21,FALSE)))</f>
        <v>0</v>
      </c>
      <c r="BO36" s="230">
        <f>IF($AR36=0,VLOOKUP(MID($A36,4,5),'Project splits'!$C$5:$AM$346,BO$22,FALSE),IF(ISNA(VLOOKUP($A36,'Success Asset Classes'!$B$15:$BD$377,BO$21,FALSE)),VLOOKUP(MID($A36,4,5),'Project splits'!$C$5:$AM$346,BO$22,FALSE),VLOOKUP($A36,'Success Asset Classes'!$B$15:$BD$377,BO$21,FALSE)))</f>
        <v>0</v>
      </c>
      <c r="BP36" s="230">
        <f>IF($AR36=0,VLOOKUP(MID($A36,4,5),'Project splits'!$C$5:$AM$346,BP$22,FALSE),IF(ISNA(VLOOKUP($A36,'Success Asset Classes'!$B$15:$BD$377,BP$21,FALSE)),VLOOKUP(MID($A36,4,5),'Project splits'!$C$5:$AM$346,BP$22,FALSE),VLOOKUP($A36,'Success Asset Classes'!$B$15:$BD$377,BP$21,FALSE)))</f>
        <v>0</v>
      </c>
      <c r="BQ36" s="230">
        <f>IF($AR36=0,VLOOKUP(MID($A36,4,5),'Project splits'!$C$5:$AM$346,BQ$22,FALSE),IF(ISNA(VLOOKUP($A36,'Success Asset Classes'!$B$15:$BD$377,BQ$21,FALSE)),VLOOKUP(MID($A36,4,5),'Project splits'!$C$5:$AM$346,BQ$22,FALSE),VLOOKUP($A36,'Success Asset Classes'!$B$15:$BD$377,BQ$21,FALSE)))</f>
        <v>0</v>
      </c>
      <c r="BR36" s="230">
        <f>IF($AR36=0,VLOOKUP(MID($A36,4,5),'Project splits'!$C$5:$AM$346,BR$22,FALSE),IF(ISNA(VLOOKUP($A36,'Success Asset Classes'!$B$15:$BD$377,BR$21,FALSE)),VLOOKUP(MID($A36,4,5),'Project splits'!$C$5:$AM$346,BR$22,FALSE),VLOOKUP($A36,'Success Asset Classes'!$B$15:$BD$377,BR$21,FALSE)))</f>
        <v>0</v>
      </c>
      <c r="BS36" s="247">
        <f t="shared" si="34"/>
        <v>1</v>
      </c>
      <c r="BT36" s="249">
        <f>1+IF(ISNA(VLOOKUP($A36,'Project labour content'!$A$7:$D$255,'Project labour content'!$D$1,FALSE)),VLOOKUP($D36,'Project labour content'!$F$6:$G$15,'Project labour content'!$G$1,FALSE),VLOOKUP($A36,'Project labour content'!$A$7:$D$255,'Project labour content'!$D$1,FALSE))*LabEsc22*1</f>
        <v>1.0008946620064583</v>
      </c>
      <c r="BU36" s="249">
        <f>1+IF(ISNA(VLOOKUP($A36,'Project labour content'!$A$7:$D$255,'Project labour content'!$D$1,FALSE)),VLOOKUP($D36,'Project labour content'!$F$6:$G$15,'Project labour content'!$G$1,FALSE),VLOOKUP($A36,'Project labour content'!$A$7:$D$255,'Project labour content'!$D$1,FALSE))*LabEsc23*1</f>
        <v>1.0017936183905476</v>
      </c>
      <c r="BV36" s="249">
        <f>1+IF(ISNA(VLOOKUP($A36,'Project labour content'!$A$7:$D$255,'Project labour content'!$D$1,FALSE)),VLOOKUP($D36,'Project labour content'!$F$6:$G$15,'Project labour content'!$G$1,FALSE),VLOOKUP($A36,'Project labour content'!$A$7:$D$255,'Project labour content'!$D$1,FALSE))*LabEsc24*1</f>
        <v>1.0026404353043599</v>
      </c>
      <c r="BW36" s="249">
        <f>1+IF(ISNA(VLOOKUP($A36,'Project labour content'!$A$7:$D$255,'Project labour content'!$D$1,FALSE)),VLOOKUP($D36,'Project labour content'!$F$6:$G$15,'Project labour content'!$G$1,FALSE),VLOOKUP($A36,'Project labour content'!$A$7:$D$255,'Project labour content'!$D$1,FALSE))*LabEsc25*1</f>
        <v>1.0037746054242589</v>
      </c>
      <c r="BX36" s="249">
        <f>1+IF(ISNA(VLOOKUP($A36,'Project labour content'!$A$7:$D$255,'Project labour content'!$D$1,FALSE)),VLOOKUP($D36,'Project labour content'!$F$6:$G$15,'Project labour content'!$G$1,FALSE),VLOOKUP($A36,'Project labour content'!$A$7:$D$255,'Project labour content'!$D$1,FALSE))*LabEsc26*1</f>
        <v>1.0050106618265955</v>
      </c>
      <c r="BY36" s="249">
        <f>1+IF(ISNA(VLOOKUP($A36,'Project labour content'!$A$7:$D$255,'Project labour content'!$D$1,FALSE)),VLOOKUP($D36,'Project labour content'!$F$6:$G$15,'Project labour content'!$G$1,FALSE),VLOOKUP($A36,'Project labour content'!$A$7:$D$255,'Project labour content'!$D$1,FALSE))*LabEsc27*1</f>
        <v>1.0057762561459505</v>
      </c>
      <c r="BZ36" s="249">
        <f>1+IF(ISNA(VLOOKUP($A36,'Project labour content'!$A$7:$D$255,'Project labour content'!$D$1,FALSE)),VLOOKUP($D36,'Project labour content'!$F$6:$G$15,'Project labour content'!$G$1,FALSE),VLOOKUP($A36,'Project labour content'!$A$7:$D$255,'Project labour content'!$D$1,FALSE))*LabEsc28*1</f>
        <v>1.0063527486684249</v>
      </c>
      <c r="CA36" s="249">
        <f>1+IF(ISNA(VLOOKUP($A36,'Project labour content'!$A$7:$D$255,'Project labour content'!$D$1,FALSE)),VLOOKUP($D36,'Project labour content'!$F$6:$G$15,'Project labour content'!$G$1,FALSE),VLOOKUP($A36,'Project labour content'!$A$7:$D$255,'Project labour content'!$D$1,FALSE))*LabEsc29*1</f>
        <v>1.0072779038684916</v>
      </c>
      <c r="CB36" s="250" t="str">
        <f>IF(ISNA(VLOOKUP($A36,'Project labour content'!$A$7:$D$255,'Project labour content'!$D$1,FALSE)),"Category","Project")</f>
        <v>Category</v>
      </c>
      <c r="CD36" s="247" t="str">
        <f t="shared" si="35"/>
        <v>11013</v>
      </c>
      <c r="CE36" s="3"/>
    </row>
    <row r="37" spans="1:83" x14ac:dyDescent="0.15">
      <c r="A37" s="11" t="s">
        <v>52</v>
      </c>
      <c r="B37" s="11" t="str">
        <f>VLOOKUP($A37,'Incurred Real 2022$'!$A$25:$AC$426,'Incurred Real 2022$'!B$1,FALSE)</f>
        <v>Cultana 275_132 kV Augmentation</v>
      </c>
      <c r="C37" s="11" t="str">
        <f>VLOOKUP($A37,'Incurred Real 2022$'!$A$25:$AC$426,'Incurred Real 2022$'!C$1,FALSE)</f>
        <v>ExAnte</v>
      </c>
      <c r="D37" s="11" t="str">
        <f>VLOOKUP($A37,'Incurred Real 2022$'!$A$25:$AC$426,'Incurred Real 2022$'!D$1,FALSE)</f>
        <v>Augmentation</v>
      </c>
      <c r="E37" s="11" t="str">
        <f>VLOOKUP($A37,'Incurred Real 2022$'!$A$25:$AC$426,'Incurred Real 2022$'!E$1,FALSE)</f>
        <v>Closed</v>
      </c>
      <c r="F37" s="105" t="str">
        <f>IF(VLOOKUP($A37,'Incurred Real 2022$'!$A$25:$AC$426,'Incurred Real 2022$'!F$1,FALSE)=0,"",VLOOKUP($A37,'Incurred Real 2022$'!$A$25:$AC$426,'Incurred Real 2022$'!F$1,FALSE))</f>
        <v/>
      </c>
      <c r="G37" s="105" t="str">
        <f>IF(VLOOKUP($A37,'Incurred Real 2022$'!$A$25:$AC$426,'Incurred Real 2022$'!G$1,FALSE)=0,"",VLOOKUP($A37,'Incurred Real 2022$'!$A$25:$AC$426,'Incurred Real 2022$'!G$1,FALSE))</f>
        <v/>
      </c>
      <c r="H37" s="105">
        <f>IF(VLOOKUP($A37,'Incurred Real 2022$'!$A$25:$AC$426,'Incurred Real 2022$'!H$1,FALSE)=0,"",VLOOKUP($A37,'Incurred Real 2022$'!$A$25:$AC$426,'Incurred Real 2022$'!H$1,FALSE))</f>
        <v>77228</v>
      </c>
      <c r="I37" s="105" t="str">
        <f>IF(VLOOKUP($A37,'Incurred Real 2022$'!$A$25:$AC$426,'Incurred Real 2022$'!I$1,FALSE)=0,"",VLOOKUP($A37,'Incurred Real 2022$'!$A$25:$AC$426,'Incurred Real 2022$'!I$1,FALSE))</f>
        <v/>
      </c>
      <c r="J37" s="105">
        <f>IF(VLOOKUP($A37,'Incurred Real 2022$'!$A$25:$AC$426,'Incurred Real 2022$'!J$1,FALSE)=0,"",VLOOKUP($A37,'Incurred Real 2022$'!$A$25:$AC$426,'Incurred Real 2022$'!J$1,FALSE))</f>
        <v>453453.13</v>
      </c>
      <c r="K37" s="105">
        <f>IF(VLOOKUP($A37,'Incurred Real 2022$'!$A$25:$AC$426,'Incurred Real 2022$'!K$1,FALSE)=0,"",VLOOKUP($A37,'Incurred Real 2022$'!$A$25:$AC$426,'Incurred Real 2022$'!K$1,FALSE))</f>
        <v>1359903.97</v>
      </c>
      <c r="L37" s="105">
        <f>IF(VLOOKUP($A37,'Incurred Real 2022$'!$A$25:$AC$426,'Incurred Real 2022$'!L$1,FALSE)=0,"",VLOOKUP($A37,'Incurred Real 2022$'!$A$25:$AC$426,'Incurred Real 2022$'!L$1,FALSE))</f>
        <v>14877728.73</v>
      </c>
      <c r="M37" s="105">
        <f>IF(VLOOKUP($A37,'Incurred Real 2022$'!$A$25:$AC$426,'Incurred Real 2022$'!M$1,FALSE)=0,"",VLOOKUP($A37,'Incurred Real 2022$'!$A$25:$AC$426,'Incurred Real 2022$'!M$1,FALSE))</f>
        <v>37695811.990000002</v>
      </c>
      <c r="N37" s="105">
        <f>IF(VLOOKUP($A37,'Incurred Real 2022$'!$A$25:$AC$426,'Incurred Real 2022$'!N$1,FALSE)=0,"",VLOOKUP($A37,'Incurred Real 2022$'!$A$25:$AC$426,'Incurred Real 2022$'!N$1,FALSE))</f>
        <v>11090338.27</v>
      </c>
      <c r="O37" s="105">
        <f>IF(VLOOKUP($A37,'Incurred Real 2022$'!$A$25:$AC$426,'Incurred Real 2022$'!O$1,FALSE)=0,"",VLOOKUP($A37,'Incurred Real 2022$'!$A$25:$AC$426,'Incurred Real 2022$'!O$1,FALSE))</f>
        <v>1206213.96</v>
      </c>
      <c r="P37" s="105">
        <f>IF(VLOOKUP($A37,'Incurred Real 2022$'!$A$25:$AC$426,'Incurred Real 2022$'!P$1,FALSE)=0,"",VLOOKUP($A37,'Incurred Real 2022$'!$A$25:$AC$426,'Incurred Real 2022$'!P$1,FALSE))</f>
        <v>1147486.3</v>
      </c>
      <c r="Q37" s="105">
        <f>IF(VLOOKUP($A37,'Incurred Real 2022$'!$A$25:$AC$426,'Incurred Real 2022$'!Q$1,FALSE)=0,"",VLOOKUP($A37,'Incurred Real 2022$'!$A$25:$AC$426,'Incurred Real 2022$'!Q$1,FALSE))</f>
        <v>989831.67</v>
      </c>
      <c r="R37" s="105">
        <f>IF(VLOOKUP($A37,'Incurred Real 2022$'!$A$25:$AC$426,'Incurred Real 2022$'!R$1,FALSE)=0,"",VLOOKUP($A37,'Incurred Real 2022$'!$A$25:$AC$426,'Incurred Real 2022$'!R$1,FALSE))</f>
        <v>60777.83</v>
      </c>
      <c r="S37" s="105" t="str">
        <f>IF(VLOOKUP($A37,'Incurred Real 2022$'!$A$25:$AC$426,'Incurred Real 2022$'!S$1,FALSE)=0,"",VLOOKUP($A37,'Incurred Real 2022$'!$A$25:$AC$426,'Incurred Real 2022$'!S$1,FALSE))</f>
        <v/>
      </c>
      <c r="T37" s="105" t="str">
        <f>IF(VLOOKUP($A37,'Incurred Real 2022$'!$A$25:$AC$426,'Incurred Real 2022$'!T$1,FALSE)=0,"",VLOOKUP($A37,'Incurred Real 2022$'!$A$25:$AC$426,'Incurred Real 2022$'!T$1,FALSE))</f>
        <v/>
      </c>
      <c r="U37" s="105" t="str">
        <f>IF(VLOOKUP($A37,'Incurred Real 2022$'!$A$25:$AC$426,'Incurred Real 2022$'!U$1,FALSE)=0,"",VLOOKUP($A37,'Incurred Real 2022$'!$A$25:$AC$426,'Incurred Real 2022$'!U$1,FALSE))</f>
        <v/>
      </c>
      <c r="V37" s="13" t="str">
        <f>IF(ISTEXT(VLOOKUP($A37,'Incurred Real 2022$'!$A$25:$AC$426,'Incurred Real 2022$'!V$1,FALSE)),"",(VLOOKUP($A37,'Incurred Real 2022$'!$A$25:$AC$426,'Incurred Real 2022$'!V$1,FALSE))*BT37*Incurred_Real!V$15)</f>
        <v/>
      </c>
      <c r="W37" s="13" t="str">
        <f>IF(ISTEXT(VLOOKUP($A37,'Incurred Real 2022$'!$A$25:$AC$426,'Incurred Real 2022$'!W$1,FALSE)),"",(VLOOKUP($A37,'Incurred Real 2022$'!$A$25:$AC$426,'Incurred Real 2022$'!W$1,FALSE))*BU37*Incurred_Real!W$15)</f>
        <v/>
      </c>
      <c r="X37" s="220" t="str">
        <f>IF(ISTEXT(VLOOKUP($A37,'Incurred Real 2022$'!$A$25:$AC$426,'Incurred Real 2022$'!X$1,FALSE)),"",(VLOOKUP($A37,'Incurred Real 2022$'!$A$25:$AC$426,'Incurred Real 2022$'!X$1,FALSE))*BV37*Incurred_Real!X$15)</f>
        <v/>
      </c>
      <c r="Y37" s="217" t="str">
        <f>IF(ISTEXT(VLOOKUP($A37,'Incurred Real 2022$'!$A$25:$AC$426,'Incurred Real 2022$'!Y$1,FALSE)),"",(VLOOKUP($A37,'Incurred Real 2022$'!$A$25:$AC$426,'Incurred Real 2022$'!Y$1,FALSE))*BW37*Incurred_Real!Y$15)</f>
        <v/>
      </c>
      <c r="Z37" s="13" t="str">
        <f>IF(ISTEXT(VLOOKUP($A37,'Incurred Real 2022$'!$A$25:$AC$426,'Incurred Real 2022$'!Z$1,FALSE)),"",(VLOOKUP($A37,'Incurred Real 2022$'!$A$25:$AC$426,'Incurred Real 2022$'!Z$1,FALSE))*BX37*Incurred_Real!Z$15)</f>
        <v/>
      </c>
      <c r="AA37" s="13" t="str">
        <f>IF(ISTEXT(VLOOKUP($A37,'Incurred Real 2022$'!$A$25:$AC$426,'Incurred Real 2022$'!AA$1,FALSE)),"",(VLOOKUP($A37,'Incurred Real 2022$'!$A$25:$AC$426,'Incurred Real 2022$'!AA$1,FALSE))*BY37*Incurred_Real!AA$15)</f>
        <v/>
      </c>
      <c r="AB37" s="13" t="str">
        <f>IF(ISTEXT(VLOOKUP($A37,'Incurred Real 2022$'!$A$25:$AC$426,'Incurred Real 2022$'!AB$1,FALSE)),"",(VLOOKUP($A37,'Incurred Real 2022$'!$A$25:$AC$426,'Incurred Real 2022$'!AB$1,FALSE))*BZ37*Incurred_Real!AB$15)</f>
        <v/>
      </c>
      <c r="AC37" s="13" t="str">
        <f>IF(ISTEXT(VLOOKUP($A37,'Incurred Real 2022$'!$A$25:$AC$426,'Incurred Real 2022$'!AC$1,FALSE)),"",(VLOOKUP($A37,'Incurred Real 2022$'!$A$25:$AC$426,'Incurred Real 2022$'!AC$1,FALSE))*CA37*Incurred_Real!AC$15)</f>
        <v/>
      </c>
      <c r="AD37" s="221">
        <f t="shared" si="36"/>
        <v>68958773.850000009</v>
      </c>
      <c r="AE37" s="221">
        <f t="shared" si="33"/>
        <v>68958773.850000009</v>
      </c>
      <c r="AF37" s="239">
        <f t="shared" si="37"/>
        <v>94339593.075146794</v>
      </c>
      <c r="AG37" s="222">
        <f t="shared" si="38"/>
        <v>70946881.534366846</v>
      </c>
      <c r="AH37" s="223">
        <f t="shared" si="42"/>
        <v>1.3297214907106023</v>
      </c>
      <c r="AI37" s="224" t="str">
        <f t="shared" si="39"/>
        <v>2018</v>
      </c>
      <c r="AJ37" s="225">
        <f>VLOOKUP($A37,Project_Commissioning!$C$4:$H$355,Project_Commissioning!F$1,FALSE)</f>
        <v>41718</v>
      </c>
      <c r="AK37" s="226">
        <f>VLOOKUP($A37,Project_Commissioning!$C$4:$H$355,Project_Commissioning!G$1,FALSE)</f>
        <v>2014</v>
      </c>
      <c r="AL37" s="225" t="str">
        <f>IF(VLOOKUP($A37,Project_Commissioning!$C$4:$H$355,Project_Commissioning!H$1,FALSE)=0,"",VLOOKUP($A37,Project_Commissioning!$C$4:$H$355,Project_Commissioning!H$1,FALSE))</f>
        <v/>
      </c>
      <c r="AM37" s="237">
        <f t="shared" si="40"/>
        <v>83790390.692636743</v>
      </c>
      <c r="AN37" s="221" cm="1">
        <f t="array" ref="AN37">IF(ROUND(AE37,0)=0,0,LOOKUP(2,1/(F37:AC37&lt;&gt;""),F37:AC37))</f>
        <v>60777.83</v>
      </c>
      <c r="AO37" s="221">
        <f t="shared" si="41"/>
        <v>0</v>
      </c>
      <c r="AP37" s="79"/>
      <c r="AQ37" s="20"/>
      <c r="AR37" s="245">
        <f>IF(ISNA(VLOOKUP($A37,'Success Asset Classes'!$B$15:$AA$114,'Success Asset Classes'!$AA$1,FALSE)),0,VLOOKUP($A37,'Success Asset Classes'!$B$15:$AA$114,'Success Asset Classes'!$AA$1,FALSE))</f>
        <v>0</v>
      </c>
      <c r="AS37" s="230">
        <f>IF($AR37=0,VLOOKUP(MID($A37,4,5),'Project splits'!$C$5:$AM$346,AS$22,FALSE),IF(ISNA(VLOOKUP($A37,'Success Asset Classes'!$B$15:$BD$377,AS$21,FALSE)),VLOOKUP(MID($A37,4,5),'Project splits'!$C$5:$AM$346,AS$22,FALSE),VLOOKUP($A37,'Success Asset Classes'!$B$15:$BD$377,AS$21,FALSE)))</f>
        <v>0</v>
      </c>
      <c r="AT37" s="230">
        <f>IF($AR37=0,VLOOKUP(MID($A37,4,5),'Project splits'!$C$5:$AM$346,AT$22,FALSE),IF(ISNA(VLOOKUP($A37,'Success Asset Classes'!$B$15:$BD$377,AT$21,FALSE)),VLOOKUP(MID($A37,4,5),'Project splits'!$C$5:$AM$346,AT$22,FALSE),VLOOKUP($A37,'Success Asset Classes'!$B$15:$BD$377,AT$21,FALSE)))</f>
        <v>1.7017376710523916E-3</v>
      </c>
      <c r="AU37" s="230">
        <f>IF($AR37=0,VLOOKUP(MID($A37,4,5),'Project splits'!$C$5:$AM$346,AU$22,FALSE),IF(ISNA(VLOOKUP($A37,'Success Asset Classes'!$B$15:$BD$377,AU$21,FALSE)),VLOOKUP(MID($A37,4,5),'Project splits'!$C$5:$AM$346,AU$22,FALSE),VLOOKUP($A37,'Success Asset Classes'!$B$15:$BD$377,AU$21,FALSE)))</f>
        <v>7.2796248786436257E-2</v>
      </c>
      <c r="AV37" s="230">
        <f>IF($AR37=0,VLOOKUP(MID($A37,4,5),'Project splits'!$C$5:$AM$346,AV$22,FALSE),IF(ISNA(VLOOKUP($A37,'Success Asset Classes'!$B$15:$BD$377,AV$21,FALSE)),VLOOKUP(MID($A37,4,5),'Project splits'!$C$5:$AM$346,AV$22,FALSE),VLOOKUP($A37,'Success Asset Classes'!$B$15:$BD$377,AV$21,FALSE)))</f>
        <v>0</v>
      </c>
      <c r="AW37" s="230">
        <f>IF($AR37=0,VLOOKUP(MID($A37,4,5),'Project splits'!$C$5:$AM$346,AW$22,FALSE),IF(ISNA(VLOOKUP($A37,'Success Asset Classes'!$B$15:$BD$377,AW$21,FALSE)),VLOOKUP(MID($A37,4,5),'Project splits'!$C$5:$AM$346,AW$22,FALSE),VLOOKUP($A37,'Success Asset Classes'!$B$15:$BD$377,AW$21,FALSE)))</f>
        <v>0</v>
      </c>
      <c r="AX37" s="230">
        <f>IF($AR37=0,VLOOKUP(MID($A37,4,5),'Project splits'!$C$5:$AM$346,AX$22,FALSE),IF(ISNA(VLOOKUP($A37,'Success Asset Classes'!$B$15:$BD$377,AX$21,FALSE)),VLOOKUP(MID($A37,4,5),'Project splits'!$C$5:$AM$346,AX$22,FALSE),VLOOKUP($A37,'Success Asset Classes'!$B$15:$BD$377,AX$21,FALSE)))</f>
        <v>0</v>
      </c>
      <c r="AY37" s="230">
        <f>IF($AR37=0,VLOOKUP(MID($A37,4,5),'Project splits'!$C$5:$AM$346,AY$22,FALSE),IF(ISNA(VLOOKUP($A37,'Success Asset Classes'!$B$15:$BD$377,AY$21,FALSE)),VLOOKUP(MID($A37,4,5),'Project splits'!$C$5:$AM$346,AY$22,FALSE),VLOOKUP($A37,'Success Asset Classes'!$B$15:$BD$377,AY$21,FALSE)))</f>
        <v>0</v>
      </c>
      <c r="AZ37" s="230">
        <f>IF($AR37=0,VLOOKUP(MID($A37,4,5),'Project splits'!$C$5:$AM$346,AZ$22,FALSE),IF(ISNA(VLOOKUP($A37,'Success Asset Classes'!$B$15:$BD$377,AZ$21,FALSE)),VLOOKUP(MID($A37,4,5),'Project splits'!$C$5:$AM$346,AZ$22,FALSE),VLOOKUP($A37,'Success Asset Classes'!$B$15:$BD$377,AZ$21,FALSE)))</f>
        <v>0</v>
      </c>
      <c r="BA37" s="230">
        <f>IF($AR37=0,VLOOKUP(MID($A37,4,5),'Project splits'!$C$5:$AM$346,BA$22,FALSE),IF(ISNA(VLOOKUP($A37,'Success Asset Classes'!$B$15:$BD$377,BA$21,FALSE)),VLOOKUP(MID($A37,4,5),'Project splits'!$C$5:$AM$346,BA$22,FALSE),VLOOKUP($A37,'Success Asset Classes'!$B$15:$BD$377,BA$21,FALSE)))</f>
        <v>0</v>
      </c>
      <c r="BB37" s="230">
        <f>IF($AR37=0,VLOOKUP(MID($A37,4,5),'Project splits'!$C$5:$AM$346,BB$22,FALSE),IF(ISNA(VLOOKUP($A37,'Success Asset Classes'!$B$15:$BD$377,BB$21,FALSE)),VLOOKUP(MID($A37,4,5),'Project splits'!$C$5:$AM$346,BB$22,FALSE),VLOOKUP($A37,'Success Asset Classes'!$B$15:$BD$377,BB$21,FALSE)))</f>
        <v>0.40929924573090215</v>
      </c>
      <c r="BC37" s="230">
        <f>IF($AR37=0,VLOOKUP(MID($A37,4,5),'Project splits'!$C$5:$AM$346,BC$22,FALSE),IF(ISNA(VLOOKUP($A37,'Success Asset Classes'!$B$15:$BD$377,BC$21,FALSE)),VLOOKUP(MID($A37,4,5),'Project splits'!$C$5:$AM$346,BC$22,FALSE),VLOOKUP($A37,'Success Asset Classes'!$B$15:$BD$377,BC$21,FALSE)))</f>
        <v>0</v>
      </c>
      <c r="BD37" s="230">
        <f>IF($AR37=0,VLOOKUP(MID($A37,4,5),'Project splits'!$C$5:$AM$346,BD$22,FALSE),IF(ISNA(VLOOKUP($A37,'Success Asset Classes'!$B$15:$BD$377,BD$21,FALSE)),VLOOKUP(MID($A37,4,5),'Project splits'!$C$5:$AM$346,BD$22,FALSE),VLOOKUP($A37,'Success Asset Classes'!$B$15:$BD$377,BD$21,FALSE)))</f>
        <v>0.15460765779756919</v>
      </c>
      <c r="BE37" s="230">
        <f>IF($AR37=0,VLOOKUP(MID($A37,4,5),'Project splits'!$C$5:$AM$346,BE$22,FALSE),IF(ISNA(VLOOKUP($A37,'Success Asset Classes'!$B$15:$BD$377,BE$21,FALSE)),VLOOKUP(MID($A37,4,5),'Project splits'!$C$5:$AM$346,BE$22,FALSE),VLOOKUP($A37,'Success Asset Classes'!$B$15:$BD$377,BE$21,FALSE)))</f>
        <v>0</v>
      </c>
      <c r="BF37" s="230">
        <f>IF($AR37=0,VLOOKUP(MID($A37,4,5),'Project splits'!$C$5:$AM$346,BF$22,FALSE),IF(ISNA(VLOOKUP($A37,'Success Asset Classes'!$B$15:$BD$377,BF$21,FALSE)),VLOOKUP(MID($A37,4,5),'Project splits'!$C$5:$AM$346,BF$22,FALSE),VLOOKUP($A37,'Success Asset Classes'!$B$15:$BD$377,BF$21,FALSE)))</f>
        <v>0</v>
      </c>
      <c r="BG37" s="230">
        <f>IF($AR37=0,VLOOKUP(MID($A37,4,5),'Project splits'!$C$5:$AM$346,BG$22,FALSE),IF(ISNA(VLOOKUP($A37,'Success Asset Classes'!$B$15:$BD$377,BG$21,FALSE)),VLOOKUP(MID($A37,4,5),'Project splits'!$C$5:$AM$346,BG$22,FALSE),VLOOKUP($A37,'Success Asset Classes'!$B$15:$BD$377,BG$21,FALSE)))</f>
        <v>0.11708801793106921</v>
      </c>
      <c r="BH37" s="230">
        <f>IF($AR37=0,VLOOKUP(MID($A37,4,5),'Project splits'!$C$5:$AM$346,BH$22,FALSE),IF(ISNA(VLOOKUP($A37,'Success Asset Classes'!$B$15:$BD$377,BH$21,FALSE)),VLOOKUP(MID($A37,4,5),'Project splits'!$C$5:$AM$346,BH$22,FALSE),VLOOKUP($A37,'Success Asset Classes'!$B$15:$BD$377,BH$21,FALSE)))</f>
        <v>0.24450709208297083</v>
      </c>
      <c r="BI37" s="230">
        <f>IF($AR37=0,VLOOKUP(MID($A37,4,5),'Project splits'!$C$5:$AM$346,BI$22,FALSE),IF(ISNA(VLOOKUP($A37,'Success Asset Classes'!$B$15:$BD$377,BI$21,FALSE)),VLOOKUP(MID($A37,4,5),'Project splits'!$C$5:$AM$346,BI$22,FALSE),VLOOKUP($A37,'Success Asset Classes'!$B$15:$BD$377,BI$21,FALSE)))</f>
        <v>0</v>
      </c>
      <c r="BJ37" s="230">
        <f>IF($AR37=0,VLOOKUP(MID($A37,4,5),'Project splits'!$C$5:$AM$346,BJ$22,FALSE),IF(ISNA(VLOOKUP($A37,'Success Asset Classes'!$B$15:$BD$377,BJ$21,FALSE)),VLOOKUP(MID($A37,4,5),'Project splits'!$C$5:$AM$346,BJ$22,FALSE),VLOOKUP($A37,'Success Asset Classes'!$B$15:$BD$377,BJ$21,FALSE)))</f>
        <v>0</v>
      </c>
      <c r="BK37" s="230">
        <f>IF($AR37=0,VLOOKUP(MID($A37,4,5),'Project splits'!$C$5:$AM$346,BK$22,FALSE),IF(ISNA(VLOOKUP($A37,'Success Asset Classes'!$B$15:$BD$377,BK$21,FALSE)),VLOOKUP(MID($A37,4,5),'Project splits'!$C$5:$AM$346,BK$22,FALSE),VLOOKUP($A37,'Success Asset Classes'!$B$15:$BD$377,BK$21,FALSE)))</f>
        <v>0</v>
      </c>
      <c r="BL37" s="230">
        <f>IF($AR37=0,VLOOKUP(MID($A37,4,5),'Project splits'!$C$5:$AM$346,BL$22,FALSE),IF(ISNA(VLOOKUP($A37,'Success Asset Classes'!$B$15:$BD$377,BL$21,FALSE)),VLOOKUP(MID($A37,4,5),'Project splits'!$C$5:$AM$346,BL$22,FALSE),VLOOKUP($A37,'Success Asset Classes'!$B$15:$BD$377,BL$21,FALSE)))</f>
        <v>0</v>
      </c>
      <c r="BM37" s="230">
        <f>IF($AR37=0,VLOOKUP(MID($A37,4,5),'Project splits'!$C$5:$AM$346,BM$22,FALSE),IF(ISNA(VLOOKUP($A37,'Success Asset Classes'!$B$15:$BD$377,BM$21,FALSE)),VLOOKUP(MID($A37,4,5),'Project splits'!$C$5:$AM$346,BM$22,FALSE),VLOOKUP($A37,'Success Asset Classes'!$B$15:$BD$377,BM$21,FALSE)))</f>
        <v>0</v>
      </c>
      <c r="BN37" s="230">
        <f>IF($AR37=0,VLOOKUP(MID($A37,4,5),'Project splits'!$C$5:$AM$346,BN$22,FALSE),IF(ISNA(VLOOKUP($A37,'Success Asset Classes'!$B$15:$BD$377,BN$21,FALSE)),VLOOKUP(MID($A37,4,5),'Project splits'!$C$5:$AM$346,BN$22,FALSE),VLOOKUP($A37,'Success Asset Classes'!$B$15:$BD$377,BN$21,FALSE)))</f>
        <v>0</v>
      </c>
      <c r="BO37" s="230">
        <f>IF($AR37=0,VLOOKUP(MID($A37,4,5),'Project splits'!$C$5:$AM$346,BO$22,FALSE),IF(ISNA(VLOOKUP($A37,'Success Asset Classes'!$B$15:$BD$377,BO$21,FALSE)),VLOOKUP(MID($A37,4,5),'Project splits'!$C$5:$AM$346,BO$22,FALSE),VLOOKUP($A37,'Success Asset Classes'!$B$15:$BD$377,BO$21,FALSE)))</f>
        <v>0</v>
      </c>
      <c r="BP37" s="230">
        <f>IF($AR37=0,VLOOKUP(MID($A37,4,5),'Project splits'!$C$5:$AM$346,BP$22,FALSE),IF(ISNA(VLOOKUP($A37,'Success Asset Classes'!$B$15:$BD$377,BP$21,FALSE)),VLOOKUP(MID($A37,4,5),'Project splits'!$C$5:$AM$346,BP$22,FALSE),VLOOKUP($A37,'Success Asset Classes'!$B$15:$BD$377,BP$21,FALSE)))</f>
        <v>0</v>
      </c>
      <c r="BQ37" s="230">
        <f>IF($AR37=0,VLOOKUP(MID($A37,4,5),'Project splits'!$C$5:$AM$346,BQ$22,FALSE),IF(ISNA(VLOOKUP($A37,'Success Asset Classes'!$B$15:$BD$377,BQ$21,FALSE)),VLOOKUP(MID($A37,4,5),'Project splits'!$C$5:$AM$346,BQ$22,FALSE),VLOOKUP($A37,'Success Asset Classes'!$B$15:$BD$377,BQ$21,FALSE)))</f>
        <v>0</v>
      </c>
      <c r="BR37" s="230">
        <f>IF($AR37=0,VLOOKUP(MID($A37,4,5),'Project splits'!$C$5:$AM$346,BR$22,FALSE),IF(ISNA(VLOOKUP($A37,'Success Asset Classes'!$B$15:$BD$377,BR$21,FALSE)),VLOOKUP(MID($A37,4,5),'Project splits'!$C$5:$AM$346,BR$22,FALSE),VLOOKUP($A37,'Success Asset Classes'!$B$15:$BD$377,BR$21,FALSE)))</f>
        <v>0</v>
      </c>
      <c r="BS37" s="247">
        <f t="shared" si="34"/>
        <v>1</v>
      </c>
      <c r="BT37" s="249">
        <f>1+IF(ISNA(VLOOKUP($A37,'Project labour content'!$A$7:$D$255,'Project labour content'!$D$1,FALSE)),VLOOKUP($D37,'Project labour content'!$F$6:$G$15,'Project labour content'!$G$1,FALSE),VLOOKUP($A37,'Project labour content'!$A$7:$D$255,'Project labour content'!$D$1,FALSE))*LabEsc22*1</f>
        <v>1.0003471041831231</v>
      </c>
      <c r="BU37" s="249">
        <f>1+IF(ISNA(VLOOKUP($A37,'Project labour content'!$A$7:$D$255,'Project labour content'!$D$1,FALSE)),VLOOKUP($D37,'Project labour content'!$F$6:$G$15,'Project labour content'!$G$1,FALSE),VLOOKUP($A37,'Project labour content'!$A$7:$D$255,'Project labour content'!$D$1,FALSE))*LabEsc23*1</f>
        <v>1.0006958744663252</v>
      </c>
      <c r="BV37" s="249">
        <f>1+IF(ISNA(VLOOKUP($A37,'Project labour content'!$A$7:$D$255,'Project labour content'!$D$1,FALSE)),VLOOKUP($D37,'Project labour content'!$F$6:$G$15,'Project labour content'!$G$1,FALSE),VLOOKUP($A37,'Project labour content'!$A$7:$D$255,'Project labour content'!$D$1,FALSE))*LabEsc24*1</f>
        <v>1.0010244160731017</v>
      </c>
      <c r="BW37" s="249">
        <f>1+IF(ISNA(VLOOKUP($A37,'Project labour content'!$A$7:$D$255,'Project labour content'!$D$1,FALSE)),VLOOKUP($D37,'Project labour content'!$F$6:$G$15,'Project labour content'!$G$1,FALSE),VLOOKUP($A37,'Project labour content'!$A$7:$D$255,'Project labour content'!$D$1,FALSE))*LabEsc25*1</f>
        <v>1.0014644427984443</v>
      </c>
      <c r="BX37" s="249">
        <f>1+IF(ISNA(VLOOKUP($A37,'Project labour content'!$A$7:$D$255,'Project labour content'!$D$1,FALSE)),VLOOKUP($D37,'Project labour content'!$F$6:$G$15,'Project labour content'!$G$1,FALSE),VLOOKUP($A37,'Project labour content'!$A$7:$D$255,'Project labour content'!$D$1,FALSE))*LabEsc26*1</f>
        <v>1.0019439985912801</v>
      </c>
      <c r="BY37" s="249">
        <f>1+IF(ISNA(VLOOKUP($A37,'Project labour content'!$A$7:$D$255,'Project labour content'!$D$1,FALSE)),VLOOKUP($D37,'Project labour content'!$F$6:$G$15,'Project labour content'!$G$1,FALSE),VLOOKUP($A37,'Project labour content'!$A$7:$D$255,'Project labour content'!$D$1,FALSE))*LabEsc27*1</f>
        <v>1.0022410280715812</v>
      </c>
      <c r="BZ37" s="249">
        <f>1+IF(ISNA(VLOOKUP($A37,'Project labour content'!$A$7:$D$255,'Project labour content'!$D$1,FALSE)),VLOOKUP($D37,'Project labour content'!$F$6:$G$15,'Project labour content'!$G$1,FALSE),VLOOKUP($A37,'Project labour content'!$A$7:$D$255,'Project labour content'!$D$1,FALSE))*LabEsc28*1</f>
        <v>1.002464691270248</v>
      </c>
      <c r="CA37" s="249">
        <f>1+IF(ISNA(VLOOKUP($A37,'Project labour content'!$A$7:$D$255,'Project labour content'!$D$1,FALSE)),VLOOKUP($D37,'Project labour content'!$F$6:$G$15,'Project labour content'!$G$1,FALSE),VLOOKUP($A37,'Project labour content'!$A$7:$D$255,'Project labour content'!$D$1,FALSE))*LabEsc29*1</f>
        <v>1.0028236259714685</v>
      </c>
      <c r="CB37" s="250" t="str">
        <f>IF(ISNA(VLOOKUP($A37,'Project labour content'!$A$7:$D$255,'Project labour content'!$D$1,FALSE)),"Category","Project")</f>
        <v>Category</v>
      </c>
      <c r="CD37" s="247" t="str">
        <f t="shared" si="35"/>
        <v>11101</v>
      </c>
      <c r="CE37" s="3"/>
    </row>
    <row r="38" spans="1:83" x14ac:dyDescent="0.15">
      <c r="A38" s="11" t="s">
        <v>54</v>
      </c>
      <c r="B38" s="11" t="str">
        <f>VLOOKUP($A38,'Incurred Real 2022$'!$A$25:$AC$426,'Incurred Real 2022$'!B$1,FALSE)</f>
        <v>Northern SA Region Voltage Support</v>
      </c>
      <c r="C38" s="11" t="str">
        <f>VLOOKUP($A38,'Incurred Real 2022$'!$A$25:$AC$426,'Incurred Real 2022$'!C$1,FALSE)</f>
        <v>Contingent - Actual</v>
      </c>
      <c r="D38" s="11" t="str">
        <f>VLOOKUP($A38,'Incurred Real 2022$'!$A$25:$AC$426,'Incurred Real 2022$'!D$1,FALSE)</f>
        <v>Augmentation</v>
      </c>
      <c r="E38" s="11" t="str">
        <f>VLOOKUP($A38,'Incurred Real 2022$'!$A$25:$AC$426,'Incurred Real 2022$'!E$1,FALSE)</f>
        <v>Cancelled</v>
      </c>
      <c r="F38" s="105" t="str">
        <f>IF(VLOOKUP($A38,'Incurred Real 2022$'!$A$25:$AC$426,'Incurred Real 2022$'!F$1,FALSE)=0,"",VLOOKUP($A38,'Incurred Real 2022$'!$A$25:$AC$426,'Incurred Real 2022$'!F$1,FALSE))</f>
        <v/>
      </c>
      <c r="G38" s="105" t="str">
        <f>IF(VLOOKUP($A38,'Incurred Real 2022$'!$A$25:$AC$426,'Incurred Real 2022$'!G$1,FALSE)=0,"",VLOOKUP($A38,'Incurred Real 2022$'!$A$25:$AC$426,'Incurred Real 2022$'!G$1,FALSE))</f>
        <v/>
      </c>
      <c r="H38" s="105" t="str">
        <f>IF(VLOOKUP($A38,'Incurred Real 2022$'!$A$25:$AC$426,'Incurred Real 2022$'!H$1,FALSE)=0,"",VLOOKUP($A38,'Incurred Real 2022$'!$A$25:$AC$426,'Incurred Real 2022$'!H$1,FALSE))</f>
        <v/>
      </c>
      <c r="I38" s="105" t="str">
        <f>IF(VLOOKUP($A38,'Incurred Real 2022$'!$A$25:$AC$426,'Incurred Real 2022$'!I$1,FALSE)=0,"",VLOOKUP($A38,'Incurred Real 2022$'!$A$25:$AC$426,'Incurred Real 2022$'!I$1,FALSE))</f>
        <v/>
      </c>
      <c r="J38" s="105" t="str">
        <f>IF(VLOOKUP($A38,'Incurred Real 2022$'!$A$25:$AC$426,'Incurred Real 2022$'!J$1,FALSE)=0,"",VLOOKUP($A38,'Incurred Real 2022$'!$A$25:$AC$426,'Incurred Real 2022$'!J$1,FALSE))</f>
        <v/>
      </c>
      <c r="K38" s="105" t="str">
        <f>IF(VLOOKUP($A38,'Incurred Real 2022$'!$A$25:$AC$426,'Incurred Real 2022$'!K$1,FALSE)=0,"",VLOOKUP($A38,'Incurred Real 2022$'!$A$25:$AC$426,'Incurred Real 2022$'!K$1,FALSE))</f>
        <v/>
      </c>
      <c r="L38" s="105" t="str">
        <f>IF(VLOOKUP($A38,'Incurred Real 2022$'!$A$25:$AC$426,'Incurred Real 2022$'!L$1,FALSE)=0,"",VLOOKUP($A38,'Incurred Real 2022$'!$A$25:$AC$426,'Incurred Real 2022$'!L$1,FALSE))</f>
        <v/>
      </c>
      <c r="M38" s="105" t="str">
        <f>IF(VLOOKUP($A38,'Incurred Real 2022$'!$A$25:$AC$426,'Incurred Real 2022$'!M$1,FALSE)=0,"",VLOOKUP($A38,'Incurred Real 2022$'!$A$25:$AC$426,'Incurred Real 2022$'!M$1,FALSE))</f>
        <v/>
      </c>
      <c r="N38" s="105" t="str">
        <f>IF(VLOOKUP($A38,'Incurred Real 2022$'!$A$25:$AC$426,'Incurred Real 2022$'!N$1,FALSE)=0,"",VLOOKUP($A38,'Incurred Real 2022$'!$A$25:$AC$426,'Incurred Real 2022$'!N$1,FALSE))</f>
        <v/>
      </c>
      <c r="O38" s="105" t="str">
        <f>IF(VLOOKUP($A38,'Incurred Real 2022$'!$A$25:$AC$426,'Incurred Real 2022$'!O$1,FALSE)=0,"",VLOOKUP($A38,'Incurred Real 2022$'!$A$25:$AC$426,'Incurred Real 2022$'!O$1,FALSE))</f>
        <v/>
      </c>
      <c r="P38" s="105">
        <f>IF(VLOOKUP($A38,'Incurred Real 2022$'!$A$25:$AC$426,'Incurred Real 2022$'!P$1,FALSE)=0,"",VLOOKUP($A38,'Incurred Real 2022$'!$A$25:$AC$426,'Incurred Real 2022$'!P$1,FALSE))</f>
        <v>40538.910000000003</v>
      </c>
      <c r="Q38" s="105">
        <f>IF(VLOOKUP($A38,'Incurred Real 2022$'!$A$25:$AC$426,'Incurred Real 2022$'!Q$1,FALSE)=0,"",VLOOKUP($A38,'Incurred Real 2022$'!$A$25:$AC$426,'Incurred Real 2022$'!Q$1,FALSE))</f>
        <v>73568.75</v>
      </c>
      <c r="R38" s="105">
        <f>IF(VLOOKUP($A38,'Incurred Real 2022$'!$A$25:$AC$426,'Incurred Real 2022$'!R$1,FALSE)=0,"",VLOOKUP($A38,'Incurred Real 2022$'!$A$25:$AC$426,'Incurred Real 2022$'!R$1,FALSE))</f>
        <v>-114107.66</v>
      </c>
      <c r="S38" s="105" t="str">
        <f>IF(VLOOKUP($A38,'Incurred Real 2022$'!$A$25:$AC$426,'Incurred Real 2022$'!S$1,FALSE)=0,"",VLOOKUP($A38,'Incurred Real 2022$'!$A$25:$AC$426,'Incurred Real 2022$'!S$1,FALSE))</f>
        <v/>
      </c>
      <c r="T38" s="105" t="str">
        <f>IF(VLOOKUP($A38,'Incurred Real 2022$'!$A$25:$AC$426,'Incurred Real 2022$'!T$1,FALSE)=0,"",VLOOKUP($A38,'Incurred Real 2022$'!$A$25:$AC$426,'Incurred Real 2022$'!T$1,FALSE))</f>
        <v/>
      </c>
      <c r="U38" s="105" t="str">
        <f>IF(VLOOKUP($A38,'Incurred Real 2022$'!$A$25:$AC$426,'Incurred Real 2022$'!U$1,FALSE)=0,"",VLOOKUP($A38,'Incurred Real 2022$'!$A$25:$AC$426,'Incurred Real 2022$'!U$1,FALSE))</f>
        <v/>
      </c>
      <c r="V38" s="13" t="str">
        <f>IF(ISTEXT(VLOOKUP($A38,'Incurred Real 2022$'!$A$25:$AC$426,'Incurred Real 2022$'!V$1,FALSE)),"",(VLOOKUP($A38,'Incurred Real 2022$'!$A$25:$AC$426,'Incurred Real 2022$'!V$1,FALSE))*BT38*Incurred_Real!V$15)</f>
        <v/>
      </c>
      <c r="W38" s="13" t="str">
        <f>IF(ISTEXT(VLOOKUP($A38,'Incurred Real 2022$'!$A$25:$AC$426,'Incurred Real 2022$'!W$1,FALSE)),"",(VLOOKUP($A38,'Incurred Real 2022$'!$A$25:$AC$426,'Incurred Real 2022$'!W$1,FALSE))*BU38*Incurred_Real!W$15)</f>
        <v/>
      </c>
      <c r="X38" s="220" t="str">
        <f>IF(ISTEXT(VLOOKUP($A38,'Incurred Real 2022$'!$A$25:$AC$426,'Incurred Real 2022$'!X$1,FALSE)),"",(VLOOKUP($A38,'Incurred Real 2022$'!$A$25:$AC$426,'Incurred Real 2022$'!X$1,FALSE))*BV38*Incurred_Real!X$15)</f>
        <v/>
      </c>
      <c r="Y38" s="217" t="str">
        <f>IF(ISTEXT(VLOOKUP($A38,'Incurred Real 2022$'!$A$25:$AC$426,'Incurred Real 2022$'!Y$1,FALSE)),"",(VLOOKUP($A38,'Incurred Real 2022$'!$A$25:$AC$426,'Incurred Real 2022$'!Y$1,FALSE))*BW38*Incurred_Real!Y$15)</f>
        <v/>
      </c>
      <c r="Z38" s="13" t="str">
        <f>IF(ISTEXT(VLOOKUP($A38,'Incurred Real 2022$'!$A$25:$AC$426,'Incurred Real 2022$'!Z$1,FALSE)),"",(VLOOKUP($A38,'Incurred Real 2022$'!$A$25:$AC$426,'Incurred Real 2022$'!Z$1,FALSE))*BX38*Incurred_Real!Z$15)</f>
        <v/>
      </c>
      <c r="AA38" s="13" t="str">
        <f>IF(ISTEXT(VLOOKUP($A38,'Incurred Real 2022$'!$A$25:$AC$426,'Incurred Real 2022$'!AA$1,FALSE)),"",(VLOOKUP($A38,'Incurred Real 2022$'!$A$25:$AC$426,'Incurred Real 2022$'!AA$1,FALSE))*BY38*Incurred_Real!AA$15)</f>
        <v/>
      </c>
      <c r="AB38" s="13" t="str">
        <f>IF(ISTEXT(VLOOKUP($A38,'Incurred Real 2022$'!$A$25:$AC$426,'Incurred Real 2022$'!AB$1,FALSE)),"",(VLOOKUP($A38,'Incurred Real 2022$'!$A$25:$AC$426,'Incurred Real 2022$'!AB$1,FALSE))*BZ38*Incurred_Real!AB$15)</f>
        <v/>
      </c>
      <c r="AC38" s="13" t="str">
        <f>IF(ISTEXT(VLOOKUP($A38,'Incurred Real 2022$'!$A$25:$AC$426,'Incurred Real 2022$'!AC$1,FALSE)),"",(VLOOKUP($A38,'Incurred Real 2022$'!$A$25:$AC$426,'Incurred Real 2022$'!AC$1,FALSE))*CA38*Incurred_Real!AC$15)</f>
        <v/>
      </c>
      <c r="AD38" s="221">
        <f t="shared" si="36"/>
        <v>0</v>
      </c>
      <c r="AE38" s="221">
        <f t="shared" si="33"/>
        <v>228215.32</v>
      </c>
      <c r="AF38" s="239">
        <f t="shared" si="37"/>
        <v>0</v>
      </c>
      <c r="AG38" s="222">
        <f t="shared" si="38"/>
        <v>0</v>
      </c>
      <c r="AH38" s="223">
        <f t="shared" si="42"/>
        <v>1.244694894501754</v>
      </c>
      <c r="AI38" s="224" t="str">
        <f t="shared" si="39"/>
        <v>2018</v>
      </c>
      <c r="AJ38" s="225">
        <f>VLOOKUP($A38,Project_Commissioning!$C$4:$H$355,Project_Commissioning!F$1,FALSE)</f>
        <v>43692</v>
      </c>
      <c r="AK38" s="226">
        <f>VLOOKUP($A38,Project_Commissioning!$C$4:$H$355,Project_Commissioning!G$1,FALSE)</f>
        <v>2020</v>
      </c>
      <c r="AL38" s="225" t="str">
        <f>IF(VLOOKUP($A38,Project_Commissioning!$C$4:$H$355,Project_Commissioning!H$1,FALSE)=0,"",VLOOKUP($A38,Project_Commissioning!$C$4:$H$355,Project_Commissioning!H$1,FALSE))</f>
        <v/>
      </c>
      <c r="AM38" s="237">
        <f t="shared" si="40"/>
        <v>0</v>
      </c>
      <c r="AN38" s="221" cm="1">
        <f t="array" ref="AN38">IF(ROUND(AE38,0)=0,0,LOOKUP(2,1/(F38:AC38&lt;&gt;""),F38:AC38))</f>
        <v>-114107.66</v>
      </c>
      <c r="AO38" s="221">
        <f t="shared" si="41"/>
        <v>0</v>
      </c>
      <c r="AP38" s="79"/>
      <c r="AQ38" s="20"/>
      <c r="AR38" s="245">
        <f>IF(ISNA(VLOOKUP($A38,'Success Asset Classes'!$B$15:$AA$114,'Success Asset Classes'!$AA$1,FALSE)),0,VLOOKUP($A38,'Success Asset Classes'!$B$15:$AA$114,'Success Asset Classes'!$AA$1,FALSE))</f>
        <v>0</v>
      </c>
      <c r="AS38" s="230">
        <f>IF($AR38=0,VLOOKUP(MID($A38,4,5),'Project splits'!$C$5:$AM$346,AS$22,FALSE),IF(ISNA(VLOOKUP($A38,'Success Asset Classes'!$B$15:$BD$377,AS$21,FALSE)),VLOOKUP(MID($A38,4,5),'Project splits'!$C$5:$AM$346,AS$22,FALSE),VLOOKUP($A38,'Success Asset Classes'!$B$15:$BD$377,AS$21,FALSE)))</f>
        <v>0</v>
      </c>
      <c r="AT38" s="230">
        <f>IF($AR38=0,VLOOKUP(MID($A38,4,5),'Project splits'!$C$5:$AM$346,AT$22,FALSE),IF(ISNA(VLOOKUP($A38,'Success Asset Classes'!$B$15:$BD$377,AT$21,FALSE)),VLOOKUP(MID($A38,4,5),'Project splits'!$C$5:$AM$346,AT$22,FALSE),VLOOKUP($A38,'Success Asset Classes'!$B$15:$BD$377,AT$21,FALSE)))</f>
        <v>0</v>
      </c>
      <c r="AU38" s="230">
        <f>IF($AR38=0,VLOOKUP(MID($A38,4,5),'Project splits'!$C$5:$AM$346,AU$22,FALSE),IF(ISNA(VLOOKUP($A38,'Success Asset Classes'!$B$15:$BD$377,AU$21,FALSE)),VLOOKUP(MID($A38,4,5),'Project splits'!$C$5:$AM$346,AU$22,FALSE),VLOOKUP($A38,'Success Asset Classes'!$B$15:$BD$377,AU$21,FALSE)))</f>
        <v>0</v>
      </c>
      <c r="AV38" s="230">
        <f>IF($AR38=0,VLOOKUP(MID($A38,4,5),'Project splits'!$C$5:$AM$346,AV$22,FALSE),IF(ISNA(VLOOKUP($A38,'Success Asset Classes'!$B$15:$BD$377,AV$21,FALSE)),VLOOKUP(MID($A38,4,5),'Project splits'!$C$5:$AM$346,AV$22,FALSE),VLOOKUP($A38,'Success Asset Classes'!$B$15:$BD$377,AV$21,FALSE)))</f>
        <v>0</v>
      </c>
      <c r="AW38" s="230">
        <f>IF($AR38=0,VLOOKUP(MID($A38,4,5),'Project splits'!$C$5:$AM$346,AW$22,FALSE),IF(ISNA(VLOOKUP($A38,'Success Asset Classes'!$B$15:$BD$377,AW$21,FALSE)),VLOOKUP(MID($A38,4,5),'Project splits'!$C$5:$AM$346,AW$22,FALSE),VLOOKUP($A38,'Success Asset Classes'!$B$15:$BD$377,AW$21,FALSE)))</f>
        <v>0</v>
      </c>
      <c r="AX38" s="230">
        <f>IF($AR38=0,VLOOKUP(MID($A38,4,5),'Project splits'!$C$5:$AM$346,AX$22,FALSE),IF(ISNA(VLOOKUP($A38,'Success Asset Classes'!$B$15:$BD$377,AX$21,FALSE)),VLOOKUP(MID($A38,4,5),'Project splits'!$C$5:$AM$346,AX$22,FALSE),VLOOKUP($A38,'Success Asset Classes'!$B$15:$BD$377,AX$21,FALSE)))</f>
        <v>0</v>
      </c>
      <c r="AY38" s="230">
        <f>IF($AR38=0,VLOOKUP(MID($A38,4,5),'Project splits'!$C$5:$AM$346,AY$22,FALSE),IF(ISNA(VLOOKUP($A38,'Success Asset Classes'!$B$15:$BD$377,AY$21,FALSE)),VLOOKUP(MID($A38,4,5),'Project splits'!$C$5:$AM$346,AY$22,FALSE),VLOOKUP($A38,'Success Asset Classes'!$B$15:$BD$377,AY$21,FALSE)))</f>
        <v>0</v>
      </c>
      <c r="AZ38" s="230">
        <f>IF($AR38=0,VLOOKUP(MID($A38,4,5),'Project splits'!$C$5:$AM$346,AZ$22,FALSE),IF(ISNA(VLOOKUP($A38,'Success Asset Classes'!$B$15:$BD$377,AZ$21,FALSE)),VLOOKUP(MID($A38,4,5),'Project splits'!$C$5:$AM$346,AZ$22,FALSE),VLOOKUP($A38,'Success Asset Classes'!$B$15:$BD$377,AZ$21,FALSE)))</f>
        <v>0</v>
      </c>
      <c r="BA38" s="230">
        <f>IF($AR38=0,VLOOKUP(MID($A38,4,5),'Project splits'!$C$5:$AM$346,BA$22,FALSE),IF(ISNA(VLOOKUP($A38,'Success Asset Classes'!$B$15:$BD$377,BA$21,FALSE)),VLOOKUP(MID($A38,4,5),'Project splits'!$C$5:$AM$346,BA$22,FALSE),VLOOKUP($A38,'Success Asset Classes'!$B$15:$BD$377,BA$21,FALSE)))</f>
        <v>0</v>
      </c>
      <c r="BB38" s="230">
        <f>IF($AR38=0,VLOOKUP(MID($A38,4,5),'Project splits'!$C$5:$AM$346,BB$22,FALSE),IF(ISNA(VLOOKUP($A38,'Success Asset Classes'!$B$15:$BD$377,BB$21,FALSE)),VLOOKUP(MID($A38,4,5),'Project splits'!$C$5:$AM$346,BB$22,FALSE),VLOOKUP($A38,'Success Asset Classes'!$B$15:$BD$377,BB$21,FALSE)))</f>
        <v>0.76608834589304087</v>
      </c>
      <c r="BC38" s="230">
        <f>IF($AR38=0,VLOOKUP(MID($A38,4,5),'Project splits'!$C$5:$AM$346,BC$22,FALSE),IF(ISNA(VLOOKUP($A38,'Success Asset Classes'!$B$15:$BD$377,BC$21,FALSE)),VLOOKUP(MID($A38,4,5),'Project splits'!$C$5:$AM$346,BC$22,FALSE),VLOOKUP($A38,'Success Asset Classes'!$B$15:$BD$377,BC$21,FALSE)))</f>
        <v>0</v>
      </c>
      <c r="BD38" s="230">
        <f>IF($AR38=0,VLOOKUP(MID($A38,4,5),'Project splits'!$C$5:$AM$346,BD$22,FALSE),IF(ISNA(VLOOKUP($A38,'Success Asset Classes'!$B$15:$BD$377,BD$21,FALSE)),VLOOKUP(MID($A38,4,5),'Project splits'!$C$5:$AM$346,BD$22,FALSE),VLOOKUP($A38,'Success Asset Classes'!$B$15:$BD$377,BD$21,FALSE)))</f>
        <v>0.1319034972694752</v>
      </c>
      <c r="BE38" s="230">
        <f>IF($AR38=0,VLOOKUP(MID($A38,4,5),'Project splits'!$C$5:$AM$346,BE$22,FALSE),IF(ISNA(VLOOKUP($A38,'Success Asset Classes'!$B$15:$BD$377,BE$21,FALSE)),VLOOKUP(MID($A38,4,5),'Project splits'!$C$5:$AM$346,BE$22,FALSE),VLOOKUP($A38,'Success Asset Classes'!$B$15:$BD$377,BE$21,FALSE)))</f>
        <v>1.9257458221303685E-2</v>
      </c>
      <c r="BF38" s="230">
        <f>IF($AR38=0,VLOOKUP(MID($A38,4,5),'Project splits'!$C$5:$AM$346,BF$22,FALSE),IF(ISNA(VLOOKUP($A38,'Success Asset Classes'!$B$15:$BD$377,BF$21,FALSE)),VLOOKUP(MID($A38,4,5),'Project splits'!$C$5:$AM$346,BF$22,FALSE),VLOOKUP($A38,'Success Asset Classes'!$B$15:$BD$377,BF$21,FALSE)))</f>
        <v>0</v>
      </c>
      <c r="BG38" s="230">
        <f>IF($AR38=0,VLOOKUP(MID($A38,4,5),'Project splits'!$C$5:$AM$346,BG$22,FALSE),IF(ISNA(VLOOKUP($A38,'Success Asset Classes'!$B$15:$BD$377,BG$21,FALSE)),VLOOKUP(MID($A38,4,5),'Project splits'!$C$5:$AM$346,BG$22,FALSE),VLOOKUP($A38,'Success Asset Classes'!$B$15:$BD$377,BG$21,FALSE)))</f>
        <v>8.275069861618034E-2</v>
      </c>
      <c r="BH38" s="230">
        <f>IF($AR38=0,VLOOKUP(MID($A38,4,5),'Project splits'!$C$5:$AM$346,BH$22,FALSE),IF(ISNA(VLOOKUP($A38,'Success Asset Classes'!$B$15:$BD$377,BH$21,FALSE)),VLOOKUP(MID($A38,4,5),'Project splits'!$C$5:$AM$346,BH$22,FALSE),VLOOKUP($A38,'Success Asset Classes'!$B$15:$BD$377,BH$21,FALSE)))</f>
        <v>0</v>
      </c>
      <c r="BI38" s="230">
        <f>IF($AR38=0,VLOOKUP(MID($A38,4,5),'Project splits'!$C$5:$AM$346,BI$22,FALSE),IF(ISNA(VLOOKUP($A38,'Success Asset Classes'!$B$15:$BD$377,BI$21,FALSE)),VLOOKUP(MID($A38,4,5),'Project splits'!$C$5:$AM$346,BI$22,FALSE),VLOOKUP($A38,'Success Asset Classes'!$B$15:$BD$377,BI$21,FALSE)))</f>
        <v>0</v>
      </c>
      <c r="BJ38" s="230">
        <f>IF($AR38=0,VLOOKUP(MID($A38,4,5),'Project splits'!$C$5:$AM$346,BJ$22,FALSE),IF(ISNA(VLOOKUP($A38,'Success Asset Classes'!$B$15:$BD$377,BJ$21,FALSE)),VLOOKUP(MID($A38,4,5),'Project splits'!$C$5:$AM$346,BJ$22,FALSE),VLOOKUP($A38,'Success Asset Classes'!$B$15:$BD$377,BJ$21,FALSE)))</f>
        <v>0</v>
      </c>
      <c r="BK38" s="230">
        <f>IF($AR38=0,VLOOKUP(MID($A38,4,5),'Project splits'!$C$5:$AM$346,BK$22,FALSE),IF(ISNA(VLOOKUP($A38,'Success Asset Classes'!$B$15:$BD$377,BK$21,FALSE)),VLOOKUP(MID($A38,4,5),'Project splits'!$C$5:$AM$346,BK$22,FALSE),VLOOKUP($A38,'Success Asset Classes'!$B$15:$BD$377,BK$21,FALSE)))</f>
        <v>0</v>
      </c>
      <c r="BL38" s="230">
        <f>IF($AR38=0,VLOOKUP(MID($A38,4,5),'Project splits'!$C$5:$AM$346,BL$22,FALSE),IF(ISNA(VLOOKUP($A38,'Success Asset Classes'!$B$15:$BD$377,BL$21,FALSE)),VLOOKUP(MID($A38,4,5),'Project splits'!$C$5:$AM$346,BL$22,FALSE),VLOOKUP($A38,'Success Asset Classes'!$B$15:$BD$377,BL$21,FALSE)))</f>
        <v>0</v>
      </c>
      <c r="BM38" s="230">
        <f>IF($AR38=0,VLOOKUP(MID($A38,4,5),'Project splits'!$C$5:$AM$346,BM$22,FALSE),IF(ISNA(VLOOKUP($A38,'Success Asset Classes'!$B$15:$BD$377,BM$21,FALSE)),VLOOKUP(MID($A38,4,5),'Project splits'!$C$5:$AM$346,BM$22,FALSE),VLOOKUP($A38,'Success Asset Classes'!$B$15:$BD$377,BM$21,FALSE)))</f>
        <v>0</v>
      </c>
      <c r="BN38" s="230">
        <f>IF($AR38=0,VLOOKUP(MID($A38,4,5),'Project splits'!$C$5:$AM$346,BN$22,FALSE),IF(ISNA(VLOOKUP($A38,'Success Asset Classes'!$B$15:$BD$377,BN$21,FALSE)),VLOOKUP(MID($A38,4,5),'Project splits'!$C$5:$AM$346,BN$22,FALSE),VLOOKUP($A38,'Success Asset Classes'!$B$15:$BD$377,BN$21,FALSE)))</f>
        <v>0</v>
      </c>
      <c r="BO38" s="230">
        <f>IF($AR38=0,VLOOKUP(MID($A38,4,5),'Project splits'!$C$5:$AM$346,BO$22,FALSE),IF(ISNA(VLOOKUP($A38,'Success Asset Classes'!$B$15:$BD$377,BO$21,FALSE)),VLOOKUP(MID($A38,4,5),'Project splits'!$C$5:$AM$346,BO$22,FALSE),VLOOKUP($A38,'Success Asset Classes'!$B$15:$BD$377,BO$21,FALSE)))</f>
        <v>0</v>
      </c>
      <c r="BP38" s="230">
        <f>IF($AR38=0,VLOOKUP(MID($A38,4,5),'Project splits'!$C$5:$AM$346,BP$22,FALSE),IF(ISNA(VLOOKUP($A38,'Success Asset Classes'!$B$15:$BD$377,BP$21,FALSE)),VLOOKUP(MID($A38,4,5),'Project splits'!$C$5:$AM$346,BP$22,FALSE),VLOOKUP($A38,'Success Asset Classes'!$B$15:$BD$377,BP$21,FALSE)))</f>
        <v>0</v>
      </c>
      <c r="BQ38" s="230">
        <f>IF($AR38=0,VLOOKUP(MID($A38,4,5),'Project splits'!$C$5:$AM$346,BQ$22,FALSE),IF(ISNA(VLOOKUP($A38,'Success Asset Classes'!$B$15:$BD$377,BQ$21,FALSE)),VLOOKUP(MID($A38,4,5),'Project splits'!$C$5:$AM$346,BQ$22,FALSE),VLOOKUP($A38,'Success Asset Classes'!$B$15:$BD$377,BQ$21,FALSE)))</f>
        <v>0</v>
      </c>
      <c r="BR38" s="230">
        <f>IF($AR38=0,VLOOKUP(MID($A38,4,5),'Project splits'!$C$5:$AM$346,BR$22,FALSE),IF(ISNA(VLOOKUP($A38,'Success Asset Classes'!$B$15:$BD$377,BR$21,FALSE)),VLOOKUP(MID($A38,4,5),'Project splits'!$C$5:$AM$346,BR$22,FALSE),VLOOKUP($A38,'Success Asset Classes'!$B$15:$BD$377,BR$21,FALSE)))</f>
        <v>0</v>
      </c>
      <c r="BS38" s="247">
        <f t="shared" si="34"/>
        <v>1</v>
      </c>
      <c r="BT38" s="249">
        <f>1+IF(ISNA(VLOOKUP($A38,'Project labour content'!$A$7:$D$255,'Project labour content'!$D$1,FALSE)),VLOOKUP($D38,'Project labour content'!$F$6:$G$15,'Project labour content'!$G$1,FALSE),VLOOKUP($A38,'Project labour content'!$A$7:$D$255,'Project labour content'!$D$1,FALSE))*LabEsc22*1</f>
        <v>1.0003471041831231</v>
      </c>
      <c r="BU38" s="249">
        <f>1+IF(ISNA(VLOOKUP($A38,'Project labour content'!$A$7:$D$255,'Project labour content'!$D$1,FALSE)),VLOOKUP($D38,'Project labour content'!$F$6:$G$15,'Project labour content'!$G$1,FALSE),VLOOKUP($A38,'Project labour content'!$A$7:$D$255,'Project labour content'!$D$1,FALSE))*LabEsc23*1</f>
        <v>1.0006958744663252</v>
      </c>
      <c r="BV38" s="249">
        <f>1+IF(ISNA(VLOOKUP($A38,'Project labour content'!$A$7:$D$255,'Project labour content'!$D$1,FALSE)),VLOOKUP($D38,'Project labour content'!$F$6:$G$15,'Project labour content'!$G$1,FALSE),VLOOKUP($A38,'Project labour content'!$A$7:$D$255,'Project labour content'!$D$1,FALSE))*LabEsc24*1</f>
        <v>1.0010244160731017</v>
      </c>
      <c r="BW38" s="249">
        <f>1+IF(ISNA(VLOOKUP($A38,'Project labour content'!$A$7:$D$255,'Project labour content'!$D$1,FALSE)),VLOOKUP($D38,'Project labour content'!$F$6:$G$15,'Project labour content'!$G$1,FALSE),VLOOKUP($A38,'Project labour content'!$A$7:$D$255,'Project labour content'!$D$1,FALSE))*LabEsc25*1</f>
        <v>1.0014644427984443</v>
      </c>
      <c r="BX38" s="249">
        <f>1+IF(ISNA(VLOOKUP($A38,'Project labour content'!$A$7:$D$255,'Project labour content'!$D$1,FALSE)),VLOOKUP($D38,'Project labour content'!$F$6:$G$15,'Project labour content'!$G$1,FALSE),VLOOKUP($A38,'Project labour content'!$A$7:$D$255,'Project labour content'!$D$1,FALSE))*LabEsc26*1</f>
        <v>1.0019439985912801</v>
      </c>
      <c r="BY38" s="249">
        <f>1+IF(ISNA(VLOOKUP($A38,'Project labour content'!$A$7:$D$255,'Project labour content'!$D$1,FALSE)),VLOOKUP($D38,'Project labour content'!$F$6:$G$15,'Project labour content'!$G$1,FALSE),VLOOKUP($A38,'Project labour content'!$A$7:$D$255,'Project labour content'!$D$1,FALSE))*LabEsc27*1</f>
        <v>1.0022410280715812</v>
      </c>
      <c r="BZ38" s="249">
        <f>1+IF(ISNA(VLOOKUP($A38,'Project labour content'!$A$7:$D$255,'Project labour content'!$D$1,FALSE)),VLOOKUP($D38,'Project labour content'!$F$6:$G$15,'Project labour content'!$G$1,FALSE),VLOOKUP($A38,'Project labour content'!$A$7:$D$255,'Project labour content'!$D$1,FALSE))*LabEsc28*1</f>
        <v>1.002464691270248</v>
      </c>
      <c r="CA38" s="249">
        <f>1+IF(ISNA(VLOOKUP($A38,'Project labour content'!$A$7:$D$255,'Project labour content'!$D$1,FALSE)),VLOOKUP($D38,'Project labour content'!$F$6:$G$15,'Project labour content'!$G$1,FALSE),VLOOKUP($A38,'Project labour content'!$A$7:$D$255,'Project labour content'!$D$1,FALSE))*LabEsc29*1</f>
        <v>1.0028236259714685</v>
      </c>
      <c r="CB38" s="250" t="str">
        <f>IF(ISNA(VLOOKUP($A38,'Project labour content'!$A$7:$D$255,'Project labour content'!$D$1,FALSE)),"Category","Project")</f>
        <v>Category</v>
      </c>
      <c r="CD38" s="247" t="str">
        <f t="shared" si="35"/>
        <v>11104</v>
      </c>
      <c r="CE38" s="3"/>
    </row>
    <row r="39" spans="1:83" x14ac:dyDescent="0.15">
      <c r="A39" s="11" t="s">
        <v>56</v>
      </c>
      <c r="B39" s="11" t="str">
        <f>VLOOKUP($A39,'Incurred Real 2022$'!$A$25:$AC$426,'Incurred Real 2022$'!B$1,FALSE)</f>
        <v>Eyre Peninsula Land and Easement Acquisition</v>
      </c>
      <c r="C39" s="11" t="str">
        <f>VLOOKUP($A39,'Incurred Real 2022$'!$A$25:$AC$426,'Incurred Real 2022$'!C$1,FALSE)</f>
        <v>ExAnte</v>
      </c>
      <c r="D39" s="11" t="str">
        <f>VLOOKUP($A39,'Incurred Real 2022$'!$A$25:$AC$426,'Incurred Real 2022$'!D$1,FALSE)</f>
        <v>Easements/Land</v>
      </c>
      <c r="E39" s="11" t="str">
        <f>VLOOKUP($A39,'Incurred Real 2022$'!$A$25:$AC$426,'Incurred Real 2022$'!E$1,FALSE)</f>
        <v>Closed</v>
      </c>
      <c r="F39" s="105" t="str">
        <f>IF(VLOOKUP($A39,'Incurred Real 2022$'!$A$25:$AC$426,'Incurred Real 2022$'!F$1,FALSE)=0,"",VLOOKUP($A39,'Incurred Real 2022$'!$A$25:$AC$426,'Incurred Real 2022$'!F$1,FALSE))</f>
        <v/>
      </c>
      <c r="G39" s="105" t="str">
        <f>IF(VLOOKUP($A39,'Incurred Real 2022$'!$A$25:$AC$426,'Incurred Real 2022$'!G$1,FALSE)=0,"",VLOOKUP($A39,'Incurred Real 2022$'!$A$25:$AC$426,'Incurred Real 2022$'!G$1,FALSE))</f>
        <v/>
      </c>
      <c r="H39" s="105" t="str">
        <f>IF(VLOOKUP($A39,'Incurred Real 2022$'!$A$25:$AC$426,'Incurred Real 2022$'!H$1,FALSE)=0,"",VLOOKUP($A39,'Incurred Real 2022$'!$A$25:$AC$426,'Incurred Real 2022$'!H$1,FALSE))</f>
        <v/>
      </c>
      <c r="I39" s="105" t="str">
        <f>IF(VLOOKUP($A39,'Incurred Real 2022$'!$A$25:$AC$426,'Incurred Real 2022$'!I$1,FALSE)=0,"",VLOOKUP($A39,'Incurred Real 2022$'!$A$25:$AC$426,'Incurred Real 2022$'!I$1,FALSE))</f>
        <v/>
      </c>
      <c r="J39" s="105">
        <f>IF(VLOOKUP($A39,'Incurred Real 2022$'!$A$25:$AC$426,'Incurred Real 2022$'!J$1,FALSE)=0,"",VLOOKUP($A39,'Incurred Real 2022$'!$A$25:$AC$426,'Incurred Real 2022$'!J$1,FALSE))</f>
        <v>4826.04</v>
      </c>
      <c r="K39" s="105">
        <f>IF(VLOOKUP($A39,'Incurred Real 2022$'!$A$25:$AC$426,'Incurred Real 2022$'!K$1,FALSE)=0,"",VLOOKUP($A39,'Incurred Real 2022$'!$A$25:$AC$426,'Incurred Real 2022$'!K$1,FALSE))</f>
        <v>101717.9</v>
      </c>
      <c r="L39" s="105">
        <f>IF(VLOOKUP($A39,'Incurred Real 2022$'!$A$25:$AC$426,'Incurred Real 2022$'!L$1,FALSE)=0,"",VLOOKUP($A39,'Incurred Real 2022$'!$A$25:$AC$426,'Incurred Real 2022$'!L$1,FALSE))</f>
        <v>9808.48</v>
      </c>
      <c r="M39" s="105" t="str">
        <f>IF(VLOOKUP($A39,'Incurred Real 2022$'!$A$25:$AC$426,'Incurred Real 2022$'!M$1,FALSE)=0,"",VLOOKUP($A39,'Incurred Real 2022$'!$A$25:$AC$426,'Incurred Real 2022$'!M$1,FALSE))</f>
        <v/>
      </c>
      <c r="N39" s="105" t="str">
        <f>IF(VLOOKUP($A39,'Incurred Real 2022$'!$A$25:$AC$426,'Incurred Real 2022$'!N$1,FALSE)=0,"",VLOOKUP($A39,'Incurred Real 2022$'!$A$25:$AC$426,'Incurred Real 2022$'!N$1,FALSE))</f>
        <v/>
      </c>
      <c r="O39" s="105" t="str">
        <f>IF(VLOOKUP($A39,'Incurred Real 2022$'!$A$25:$AC$426,'Incurred Real 2022$'!O$1,FALSE)=0,"",VLOOKUP($A39,'Incurred Real 2022$'!$A$25:$AC$426,'Incurred Real 2022$'!O$1,FALSE))</f>
        <v/>
      </c>
      <c r="P39" s="105" t="str">
        <f>IF(VLOOKUP($A39,'Incurred Real 2022$'!$A$25:$AC$426,'Incurred Real 2022$'!P$1,FALSE)=0,"",VLOOKUP($A39,'Incurred Real 2022$'!$A$25:$AC$426,'Incurred Real 2022$'!P$1,FALSE))</f>
        <v/>
      </c>
      <c r="Q39" s="105">
        <f>IF(VLOOKUP($A39,'Incurred Real 2022$'!$A$25:$AC$426,'Incurred Real 2022$'!Q$1,FALSE)=0,"",VLOOKUP($A39,'Incurred Real 2022$'!$A$25:$AC$426,'Incurred Real 2022$'!Q$1,FALSE))</f>
        <v>-116945.18</v>
      </c>
      <c r="R39" s="105">
        <f>IF(VLOOKUP($A39,'Incurred Real 2022$'!$A$25:$AC$426,'Incurred Real 2022$'!R$1,FALSE)=0,"",VLOOKUP($A39,'Incurred Real 2022$'!$A$25:$AC$426,'Incurred Real 2022$'!R$1,FALSE))</f>
        <v>592.76</v>
      </c>
      <c r="S39" s="105" t="str">
        <f>IF(VLOOKUP($A39,'Incurred Real 2022$'!$A$25:$AC$426,'Incurred Real 2022$'!S$1,FALSE)=0,"",VLOOKUP($A39,'Incurred Real 2022$'!$A$25:$AC$426,'Incurred Real 2022$'!S$1,FALSE))</f>
        <v/>
      </c>
      <c r="T39" s="105" t="str">
        <f>IF(VLOOKUP($A39,'Incurred Real 2022$'!$A$25:$AC$426,'Incurred Real 2022$'!T$1,FALSE)=0,"",VLOOKUP($A39,'Incurred Real 2022$'!$A$25:$AC$426,'Incurred Real 2022$'!T$1,FALSE))</f>
        <v/>
      </c>
      <c r="U39" s="105" t="str">
        <f>IF(VLOOKUP($A39,'Incurred Real 2022$'!$A$25:$AC$426,'Incurred Real 2022$'!U$1,FALSE)=0,"",VLOOKUP($A39,'Incurred Real 2022$'!$A$25:$AC$426,'Incurred Real 2022$'!U$1,FALSE))</f>
        <v/>
      </c>
      <c r="V39" s="13" t="str">
        <f>IF(ISTEXT(VLOOKUP($A39,'Incurred Real 2022$'!$A$25:$AC$426,'Incurred Real 2022$'!V$1,FALSE)),"",(VLOOKUP($A39,'Incurred Real 2022$'!$A$25:$AC$426,'Incurred Real 2022$'!V$1,FALSE))*BT39*Incurred_Real!V$15)</f>
        <v/>
      </c>
      <c r="W39" s="13" t="str">
        <f>IF(ISTEXT(VLOOKUP($A39,'Incurred Real 2022$'!$A$25:$AC$426,'Incurred Real 2022$'!W$1,FALSE)),"",(VLOOKUP($A39,'Incurred Real 2022$'!$A$25:$AC$426,'Incurred Real 2022$'!W$1,FALSE))*BU39*Incurred_Real!W$15)</f>
        <v/>
      </c>
      <c r="X39" s="220" t="str">
        <f>IF(ISTEXT(VLOOKUP($A39,'Incurred Real 2022$'!$A$25:$AC$426,'Incurred Real 2022$'!X$1,FALSE)),"",(VLOOKUP($A39,'Incurred Real 2022$'!$A$25:$AC$426,'Incurred Real 2022$'!X$1,FALSE))*BV39*Incurred_Real!X$15)</f>
        <v/>
      </c>
      <c r="Y39" s="217" t="str">
        <f>IF(ISTEXT(VLOOKUP($A39,'Incurred Real 2022$'!$A$25:$AC$426,'Incurred Real 2022$'!Y$1,FALSE)),"",(VLOOKUP($A39,'Incurred Real 2022$'!$A$25:$AC$426,'Incurred Real 2022$'!Y$1,FALSE))*BW39*Incurred_Real!Y$15)</f>
        <v/>
      </c>
      <c r="Z39" s="13" t="str">
        <f>IF(ISTEXT(VLOOKUP($A39,'Incurred Real 2022$'!$A$25:$AC$426,'Incurred Real 2022$'!Z$1,FALSE)),"",(VLOOKUP($A39,'Incurred Real 2022$'!$A$25:$AC$426,'Incurred Real 2022$'!Z$1,FALSE))*BX39*Incurred_Real!Z$15)</f>
        <v/>
      </c>
      <c r="AA39" s="13" t="str">
        <f>IF(ISTEXT(VLOOKUP($A39,'Incurred Real 2022$'!$A$25:$AC$426,'Incurred Real 2022$'!AA$1,FALSE)),"",(VLOOKUP($A39,'Incurred Real 2022$'!$A$25:$AC$426,'Incurred Real 2022$'!AA$1,FALSE))*BY39*Incurred_Real!AA$15)</f>
        <v/>
      </c>
      <c r="AB39" s="13" t="str">
        <f>IF(ISTEXT(VLOOKUP($A39,'Incurred Real 2022$'!$A$25:$AC$426,'Incurred Real 2022$'!AB$1,FALSE)),"",(VLOOKUP($A39,'Incurred Real 2022$'!$A$25:$AC$426,'Incurred Real 2022$'!AB$1,FALSE))*BZ39*Incurred_Real!AB$15)</f>
        <v/>
      </c>
      <c r="AC39" s="13" t="str">
        <f>IF(ISTEXT(VLOOKUP($A39,'Incurred Real 2022$'!$A$25:$AC$426,'Incurred Real 2022$'!AC$1,FALSE)),"",(VLOOKUP($A39,'Incurred Real 2022$'!$A$25:$AC$426,'Incurred Real 2022$'!AC$1,FALSE))*CA39*Incurred_Real!AC$15)</f>
        <v/>
      </c>
      <c r="AD39" s="221">
        <f t="shared" si="36"/>
        <v>-9.3223206931725144E-12</v>
      </c>
      <c r="AE39" s="221">
        <f t="shared" si="33"/>
        <v>233890.36</v>
      </c>
      <c r="AF39" s="239">
        <f t="shared" si="37"/>
        <v>0</v>
      </c>
      <c r="AG39" s="222">
        <f t="shared" si="38"/>
        <v>0</v>
      </c>
      <c r="AH39" s="223">
        <f t="shared" si="42"/>
        <v>1.244694894501754</v>
      </c>
      <c r="AI39" s="224" t="str">
        <f t="shared" si="39"/>
        <v>2018</v>
      </c>
      <c r="AJ39" s="225" t="str">
        <f>VLOOKUP($A39,Project_Commissioning!$C$4:$H$355,Project_Commissioning!F$1,FALSE)</f>
        <v/>
      </c>
      <c r="AK39" s="226" t="str">
        <f>VLOOKUP($A39,Project_Commissioning!$C$4:$H$355,Project_Commissioning!G$1,FALSE)</f>
        <v>2018</v>
      </c>
      <c r="AL39" s="225" t="str">
        <f>IF(VLOOKUP($A39,Project_Commissioning!$C$4:$H$355,Project_Commissioning!H$1,FALSE)=0,"",VLOOKUP($A39,Project_Commissioning!$C$4:$H$355,Project_Commissioning!H$1,FALSE))</f>
        <v/>
      </c>
      <c r="AM39" s="237">
        <f t="shared" si="40"/>
        <v>16255.125158556388</v>
      </c>
      <c r="AN39" s="221" cm="1">
        <f t="array" ref="AN39">IF(ROUND(AE39,0)=0,0,LOOKUP(2,1/(F39:AC39&lt;&gt;""),F39:AC39))</f>
        <v>592.76</v>
      </c>
      <c r="AO39" s="221">
        <f t="shared" si="41"/>
        <v>0</v>
      </c>
      <c r="AP39" s="79"/>
      <c r="AQ39" s="20"/>
      <c r="AR39" s="245">
        <f>IF(ISNA(VLOOKUP($A39,'Success Asset Classes'!$B$15:$AA$114,'Success Asset Classes'!$AA$1,FALSE)),0,VLOOKUP($A39,'Success Asset Classes'!$B$15:$AA$114,'Success Asset Classes'!$AA$1,FALSE))</f>
        <v>0</v>
      </c>
      <c r="AS39" s="230">
        <f>IF($AR39=0,VLOOKUP(MID($A39,4,5),'Project splits'!$C$5:$AM$346,AS$22,FALSE),IF(ISNA(VLOOKUP($A39,'Success Asset Classes'!$B$15:$BD$377,AS$21,FALSE)),VLOOKUP(MID($A39,4,5),'Project splits'!$C$5:$AM$346,AS$22,FALSE),VLOOKUP($A39,'Success Asset Classes'!$B$15:$BD$377,AS$21,FALSE)))</f>
        <v>0</v>
      </c>
      <c r="AT39" s="230">
        <f>IF($AR39=0,VLOOKUP(MID($A39,4,5),'Project splits'!$C$5:$AM$346,AT$22,FALSE),IF(ISNA(VLOOKUP($A39,'Success Asset Classes'!$B$15:$BD$377,AT$21,FALSE)),VLOOKUP(MID($A39,4,5),'Project splits'!$C$5:$AM$346,AT$22,FALSE),VLOOKUP($A39,'Success Asset Classes'!$B$15:$BD$377,AT$21,FALSE)))</f>
        <v>0</v>
      </c>
      <c r="AU39" s="230">
        <f>IF($AR39=0,VLOOKUP(MID($A39,4,5),'Project splits'!$C$5:$AM$346,AU$22,FALSE),IF(ISNA(VLOOKUP($A39,'Success Asset Classes'!$B$15:$BD$377,AU$21,FALSE)),VLOOKUP(MID($A39,4,5),'Project splits'!$C$5:$AM$346,AU$22,FALSE),VLOOKUP($A39,'Success Asset Classes'!$B$15:$BD$377,AU$21,FALSE)))</f>
        <v>0</v>
      </c>
      <c r="AV39" s="230">
        <f>IF($AR39=0,VLOOKUP(MID($A39,4,5),'Project splits'!$C$5:$AM$346,AV$22,FALSE),IF(ISNA(VLOOKUP($A39,'Success Asset Classes'!$B$15:$BD$377,AV$21,FALSE)),VLOOKUP(MID($A39,4,5),'Project splits'!$C$5:$AM$346,AV$22,FALSE),VLOOKUP($A39,'Success Asset Classes'!$B$15:$BD$377,AV$21,FALSE)))</f>
        <v>0</v>
      </c>
      <c r="AW39" s="230">
        <f>IF($AR39=0,VLOOKUP(MID($A39,4,5),'Project splits'!$C$5:$AM$346,AW$22,FALSE),IF(ISNA(VLOOKUP($A39,'Success Asset Classes'!$B$15:$BD$377,AW$21,FALSE)),VLOOKUP(MID($A39,4,5),'Project splits'!$C$5:$AM$346,AW$22,FALSE),VLOOKUP($A39,'Success Asset Classes'!$B$15:$BD$377,AW$21,FALSE)))</f>
        <v>1</v>
      </c>
      <c r="AX39" s="230">
        <f>IF($AR39=0,VLOOKUP(MID($A39,4,5),'Project splits'!$C$5:$AM$346,AX$22,FALSE),IF(ISNA(VLOOKUP($A39,'Success Asset Classes'!$B$15:$BD$377,AX$21,FALSE)),VLOOKUP(MID($A39,4,5),'Project splits'!$C$5:$AM$346,AX$22,FALSE),VLOOKUP($A39,'Success Asset Classes'!$B$15:$BD$377,AX$21,FALSE)))</f>
        <v>0</v>
      </c>
      <c r="AY39" s="230">
        <f>IF($AR39=0,VLOOKUP(MID($A39,4,5),'Project splits'!$C$5:$AM$346,AY$22,FALSE),IF(ISNA(VLOOKUP($A39,'Success Asset Classes'!$B$15:$BD$377,AY$21,FALSE)),VLOOKUP(MID($A39,4,5),'Project splits'!$C$5:$AM$346,AY$22,FALSE),VLOOKUP($A39,'Success Asset Classes'!$B$15:$BD$377,AY$21,FALSE)))</f>
        <v>0</v>
      </c>
      <c r="AZ39" s="230">
        <f>IF($AR39=0,VLOOKUP(MID($A39,4,5),'Project splits'!$C$5:$AM$346,AZ$22,FALSE),IF(ISNA(VLOOKUP($A39,'Success Asset Classes'!$B$15:$BD$377,AZ$21,FALSE)),VLOOKUP(MID($A39,4,5),'Project splits'!$C$5:$AM$346,AZ$22,FALSE),VLOOKUP($A39,'Success Asset Classes'!$B$15:$BD$377,AZ$21,FALSE)))</f>
        <v>0</v>
      </c>
      <c r="BA39" s="230">
        <f>IF($AR39=0,VLOOKUP(MID($A39,4,5),'Project splits'!$C$5:$AM$346,BA$22,FALSE),IF(ISNA(VLOOKUP($A39,'Success Asset Classes'!$B$15:$BD$377,BA$21,FALSE)),VLOOKUP(MID($A39,4,5),'Project splits'!$C$5:$AM$346,BA$22,FALSE),VLOOKUP($A39,'Success Asset Classes'!$B$15:$BD$377,BA$21,FALSE)))</f>
        <v>0</v>
      </c>
      <c r="BB39" s="230">
        <f>IF($AR39=0,VLOOKUP(MID($A39,4,5),'Project splits'!$C$5:$AM$346,BB$22,FALSE),IF(ISNA(VLOOKUP($A39,'Success Asset Classes'!$B$15:$BD$377,BB$21,FALSE)),VLOOKUP(MID($A39,4,5),'Project splits'!$C$5:$AM$346,BB$22,FALSE),VLOOKUP($A39,'Success Asset Classes'!$B$15:$BD$377,BB$21,FALSE)))</f>
        <v>0</v>
      </c>
      <c r="BC39" s="230">
        <f>IF($AR39=0,VLOOKUP(MID($A39,4,5),'Project splits'!$C$5:$AM$346,BC$22,FALSE),IF(ISNA(VLOOKUP($A39,'Success Asset Classes'!$B$15:$BD$377,BC$21,FALSE)),VLOOKUP(MID($A39,4,5),'Project splits'!$C$5:$AM$346,BC$22,FALSE),VLOOKUP($A39,'Success Asset Classes'!$B$15:$BD$377,BC$21,FALSE)))</f>
        <v>0</v>
      </c>
      <c r="BD39" s="230">
        <f>IF($AR39=0,VLOOKUP(MID($A39,4,5),'Project splits'!$C$5:$AM$346,BD$22,FALSE),IF(ISNA(VLOOKUP($A39,'Success Asset Classes'!$B$15:$BD$377,BD$21,FALSE)),VLOOKUP(MID($A39,4,5),'Project splits'!$C$5:$AM$346,BD$22,FALSE),VLOOKUP($A39,'Success Asset Classes'!$B$15:$BD$377,BD$21,FALSE)))</f>
        <v>0</v>
      </c>
      <c r="BE39" s="230">
        <f>IF($AR39=0,VLOOKUP(MID($A39,4,5),'Project splits'!$C$5:$AM$346,BE$22,FALSE),IF(ISNA(VLOOKUP($A39,'Success Asset Classes'!$B$15:$BD$377,BE$21,FALSE)),VLOOKUP(MID($A39,4,5),'Project splits'!$C$5:$AM$346,BE$22,FALSE),VLOOKUP($A39,'Success Asset Classes'!$B$15:$BD$377,BE$21,FALSE)))</f>
        <v>0</v>
      </c>
      <c r="BF39" s="230">
        <f>IF($AR39=0,VLOOKUP(MID($A39,4,5),'Project splits'!$C$5:$AM$346,BF$22,FALSE),IF(ISNA(VLOOKUP($A39,'Success Asset Classes'!$B$15:$BD$377,BF$21,FALSE)),VLOOKUP(MID($A39,4,5),'Project splits'!$C$5:$AM$346,BF$22,FALSE),VLOOKUP($A39,'Success Asset Classes'!$B$15:$BD$377,BF$21,FALSE)))</f>
        <v>0</v>
      </c>
      <c r="BG39" s="230">
        <f>IF($AR39=0,VLOOKUP(MID($A39,4,5),'Project splits'!$C$5:$AM$346,BG$22,FALSE),IF(ISNA(VLOOKUP($A39,'Success Asset Classes'!$B$15:$BD$377,BG$21,FALSE)),VLOOKUP(MID($A39,4,5),'Project splits'!$C$5:$AM$346,BG$22,FALSE),VLOOKUP($A39,'Success Asset Classes'!$B$15:$BD$377,BG$21,FALSE)))</f>
        <v>0</v>
      </c>
      <c r="BH39" s="230">
        <f>IF($AR39=0,VLOOKUP(MID($A39,4,5),'Project splits'!$C$5:$AM$346,BH$22,FALSE),IF(ISNA(VLOOKUP($A39,'Success Asset Classes'!$B$15:$BD$377,BH$21,FALSE)),VLOOKUP(MID($A39,4,5),'Project splits'!$C$5:$AM$346,BH$22,FALSE),VLOOKUP($A39,'Success Asset Classes'!$B$15:$BD$377,BH$21,FALSE)))</f>
        <v>0</v>
      </c>
      <c r="BI39" s="230">
        <f>IF($AR39=0,VLOOKUP(MID($A39,4,5),'Project splits'!$C$5:$AM$346,BI$22,FALSE),IF(ISNA(VLOOKUP($A39,'Success Asset Classes'!$B$15:$BD$377,BI$21,FALSE)),VLOOKUP(MID($A39,4,5),'Project splits'!$C$5:$AM$346,BI$22,FALSE),VLOOKUP($A39,'Success Asset Classes'!$B$15:$BD$377,BI$21,FALSE)))</f>
        <v>0</v>
      </c>
      <c r="BJ39" s="230">
        <f>IF($AR39=0,VLOOKUP(MID($A39,4,5),'Project splits'!$C$5:$AM$346,BJ$22,FALSE),IF(ISNA(VLOOKUP($A39,'Success Asset Classes'!$B$15:$BD$377,BJ$21,FALSE)),VLOOKUP(MID($A39,4,5),'Project splits'!$C$5:$AM$346,BJ$22,FALSE),VLOOKUP($A39,'Success Asset Classes'!$B$15:$BD$377,BJ$21,FALSE)))</f>
        <v>0</v>
      </c>
      <c r="BK39" s="230">
        <f>IF($AR39=0,VLOOKUP(MID($A39,4,5),'Project splits'!$C$5:$AM$346,BK$22,FALSE),IF(ISNA(VLOOKUP($A39,'Success Asset Classes'!$B$15:$BD$377,BK$21,FALSE)),VLOOKUP(MID($A39,4,5),'Project splits'!$C$5:$AM$346,BK$22,FALSE),VLOOKUP($A39,'Success Asset Classes'!$B$15:$BD$377,BK$21,FALSE)))</f>
        <v>0</v>
      </c>
      <c r="BL39" s="230">
        <f>IF($AR39=0,VLOOKUP(MID($A39,4,5),'Project splits'!$C$5:$AM$346,BL$22,FALSE),IF(ISNA(VLOOKUP($A39,'Success Asset Classes'!$B$15:$BD$377,BL$21,FALSE)),VLOOKUP(MID($A39,4,5),'Project splits'!$C$5:$AM$346,BL$22,FALSE),VLOOKUP($A39,'Success Asset Classes'!$B$15:$BD$377,BL$21,FALSE)))</f>
        <v>0</v>
      </c>
      <c r="BM39" s="230">
        <f>IF($AR39=0,VLOOKUP(MID($A39,4,5),'Project splits'!$C$5:$AM$346,BM$22,FALSE),IF(ISNA(VLOOKUP($A39,'Success Asset Classes'!$B$15:$BD$377,BM$21,FALSE)),VLOOKUP(MID($A39,4,5),'Project splits'!$C$5:$AM$346,BM$22,FALSE),VLOOKUP($A39,'Success Asset Classes'!$B$15:$BD$377,BM$21,FALSE)))</f>
        <v>0</v>
      </c>
      <c r="BN39" s="230">
        <f>IF($AR39=0,VLOOKUP(MID($A39,4,5),'Project splits'!$C$5:$AM$346,BN$22,FALSE),IF(ISNA(VLOOKUP($A39,'Success Asset Classes'!$B$15:$BD$377,BN$21,FALSE)),VLOOKUP(MID($A39,4,5),'Project splits'!$C$5:$AM$346,BN$22,FALSE),VLOOKUP($A39,'Success Asset Classes'!$B$15:$BD$377,BN$21,FALSE)))</f>
        <v>0</v>
      </c>
      <c r="BO39" s="230">
        <f>IF($AR39=0,VLOOKUP(MID($A39,4,5),'Project splits'!$C$5:$AM$346,BO$22,FALSE),IF(ISNA(VLOOKUP($A39,'Success Asset Classes'!$B$15:$BD$377,BO$21,FALSE)),VLOOKUP(MID($A39,4,5),'Project splits'!$C$5:$AM$346,BO$22,FALSE),VLOOKUP($A39,'Success Asset Classes'!$B$15:$BD$377,BO$21,FALSE)))</f>
        <v>0</v>
      </c>
      <c r="BP39" s="230">
        <f>IF($AR39=0,VLOOKUP(MID($A39,4,5),'Project splits'!$C$5:$AM$346,BP$22,FALSE),IF(ISNA(VLOOKUP($A39,'Success Asset Classes'!$B$15:$BD$377,BP$21,FALSE)),VLOOKUP(MID($A39,4,5),'Project splits'!$C$5:$AM$346,BP$22,FALSE),VLOOKUP($A39,'Success Asset Classes'!$B$15:$BD$377,BP$21,FALSE)))</f>
        <v>0</v>
      </c>
      <c r="BQ39" s="230">
        <f>IF($AR39=0,VLOOKUP(MID($A39,4,5),'Project splits'!$C$5:$AM$346,BQ$22,FALSE),IF(ISNA(VLOOKUP($A39,'Success Asset Classes'!$B$15:$BD$377,BQ$21,FALSE)),VLOOKUP(MID($A39,4,5),'Project splits'!$C$5:$AM$346,BQ$22,FALSE),VLOOKUP($A39,'Success Asset Classes'!$B$15:$BD$377,BQ$21,FALSE)))</f>
        <v>0</v>
      </c>
      <c r="BR39" s="230">
        <f>IF($AR39=0,VLOOKUP(MID($A39,4,5),'Project splits'!$C$5:$AM$346,BR$22,FALSE),IF(ISNA(VLOOKUP($A39,'Success Asset Classes'!$B$15:$BD$377,BR$21,FALSE)),VLOOKUP(MID($A39,4,5),'Project splits'!$C$5:$AM$346,BR$22,FALSE),VLOOKUP($A39,'Success Asset Classes'!$B$15:$BD$377,BR$21,FALSE)))</f>
        <v>0</v>
      </c>
      <c r="BS39" s="247">
        <f t="shared" si="34"/>
        <v>1</v>
      </c>
      <c r="BT39" s="249">
        <f>1+IF(ISNA(VLOOKUP($A39,'Project labour content'!$A$7:$D$255,'Project labour content'!$D$1,FALSE)),VLOOKUP($D39,'Project labour content'!$F$6:$G$15,'Project labour content'!$G$1,FALSE),VLOOKUP($A39,'Project labour content'!$A$7:$D$255,'Project labour content'!$D$1,FALSE))*LabEsc22*1</f>
        <v>1.0010837894284197</v>
      </c>
      <c r="BU39" s="249">
        <f>1+IF(ISNA(VLOOKUP($A39,'Project labour content'!$A$7:$D$255,'Project labour content'!$D$1,FALSE)),VLOOKUP($D39,'Project labour content'!$F$6:$G$15,'Project labour content'!$G$1,FALSE),VLOOKUP($A39,'Project labour content'!$A$7:$D$255,'Project labour content'!$D$1,FALSE))*LabEsc23*1</f>
        <v>1.0021727810460956</v>
      </c>
      <c r="BV39" s="249">
        <f>1+IF(ISNA(VLOOKUP($A39,'Project labour content'!$A$7:$D$255,'Project labour content'!$D$1,FALSE)),VLOOKUP($D39,'Project labour content'!$F$6:$G$15,'Project labour content'!$G$1,FALSE),VLOOKUP($A39,'Project labour content'!$A$7:$D$255,'Project labour content'!$D$1,FALSE))*LabEsc24*1</f>
        <v>1.0031986111499465</v>
      </c>
      <c r="BW39" s="249">
        <f>1+IF(ISNA(VLOOKUP($A39,'Project labour content'!$A$7:$D$255,'Project labour content'!$D$1,FALSE)),VLOOKUP($D39,'Project labour content'!$F$6:$G$15,'Project labour content'!$G$1,FALSE),VLOOKUP($A39,'Project labour content'!$A$7:$D$255,'Project labour content'!$D$1,FALSE))*LabEsc25*1</f>
        <v>1.0045725396023706</v>
      </c>
      <c r="BX39" s="249">
        <f>1+IF(ISNA(VLOOKUP($A39,'Project labour content'!$A$7:$D$255,'Project labour content'!$D$1,FALSE)),VLOOKUP($D39,'Project labour content'!$F$6:$G$15,'Project labour content'!$G$1,FALSE),VLOOKUP($A39,'Project labour content'!$A$7:$D$255,'Project labour content'!$D$1,FALSE))*LabEsc26*1</f>
        <v>1.0060698926274376</v>
      </c>
      <c r="BY39" s="249">
        <f>1+IF(ISNA(VLOOKUP($A39,'Project labour content'!$A$7:$D$255,'Project labour content'!$D$1,FALSE)),VLOOKUP($D39,'Project labour content'!$F$6:$G$15,'Project labour content'!$G$1,FALSE),VLOOKUP($A39,'Project labour content'!$A$7:$D$255,'Project labour content'!$D$1,FALSE))*LabEsc27*1</f>
        <v>1.0069973300549637</v>
      </c>
      <c r="BZ39" s="249">
        <f>1+IF(ISNA(VLOOKUP($A39,'Project labour content'!$A$7:$D$255,'Project labour content'!$D$1,FALSE)),VLOOKUP($D39,'Project labour content'!$F$6:$G$15,'Project labour content'!$G$1,FALSE),VLOOKUP($A39,'Project labour content'!$A$7:$D$255,'Project labour content'!$D$1,FALSE))*LabEsc28*1</f>
        <v>1.0076956904378909</v>
      </c>
      <c r="CA39" s="249">
        <f>1+IF(ISNA(VLOOKUP($A39,'Project labour content'!$A$7:$D$255,'Project labour content'!$D$1,FALSE)),VLOOKUP($D39,'Project labour content'!$F$6:$G$15,'Project labour content'!$G$1,FALSE),VLOOKUP($A39,'Project labour content'!$A$7:$D$255,'Project labour content'!$D$1,FALSE))*LabEsc29*1</f>
        <v>1.0088164191804123</v>
      </c>
      <c r="CB39" s="250" t="str">
        <f>IF(ISNA(VLOOKUP($A39,'Project labour content'!$A$7:$D$255,'Project labour content'!$D$1,FALSE)),"Category","Project")</f>
        <v>Category</v>
      </c>
      <c r="CD39" s="247" t="str">
        <f t="shared" si="35"/>
        <v>11110</v>
      </c>
      <c r="CE39" s="3"/>
    </row>
    <row r="40" spans="1:83" x14ac:dyDescent="0.15">
      <c r="A40" s="11" t="s">
        <v>57</v>
      </c>
      <c r="B40" s="11" t="str">
        <f>VLOOKUP($A40,'Incurred Real 2022$'!$A$25:$AC$426,'Incurred Real 2022$'!B$1,FALSE)</f>
        <v>Business Opex Planning</v>
      </c>
      <c r="C40" s="11" t="str">
        <f>VLOOKUP($A40,'Incurred Real 2022$'!$A$25:$AC$426,'Incurred Real 2022$'!C$1,FALSE)</f>
        <v>ExAnte</v>
      </c>
      <c r="D40" s="11" t="str">
        <f>VLOOKUP($A40,'Incurred Real 2022$'!$A$25:$AC$426,'Incurred Real 2022$'!D$1,FALSE)</f>
        <v>Information Technology</v>
      </c>
      <c r="E40" s="11" t="str">
        <f>VLOOKUP($A40,'Incurred Real 2022$'!$A$25:$AC$426,'Incurred Real 2022$'!E$1,FALSE)</f>
        <v>Closed</v>
      </c>
      <c r="F40" s="105" t="str">
        <f>IF(VLOOKUP($A40,'Incurred Real 2022$'!$A$25:$AC$426,'Incurred Real 2022$'!F$1,FALSE)=0,"",VLOOKUP($A40,'Incurred Real 2022$'!$A$25:$AC$426,'Incurred Real 2022$'!F$1,FALSE))</f>
        <v/>
      </c>
      <c r="G40" s="105" t="str">
        <f>IF(VLOOKUP($A40,'Incurred Real 2022$'!$A$25:$AC$426,'Incurred Real 2022$'!G$1,FALSE)=0,"",VLOOKUP($A40,'Incurred Real 2022$'!$A$25:$AC$426,'Incurred Real 2022$'!G$1,FALSE))</f>
        <v/>
      </c>
      <c r="H40" s="105" t="str">
        <f>IF(VLOOKUP($A40,'Incurred Real 2022$'!$A$25:$AC$426,'Incurred Real 2022$'!H$1,FALSE)=0,"",VLOOKUP($A40,'Incurred Real 2022$'!$A$25:$AC$426,'Incurred Real 2022$'!H$1,FALSE))</f>
        <v/>
      </c>
      <c r="I40" s="105" t="str">
        <f>IF(VLOOKUP($A40,'Incurred Real 2022$'!$A$25:$AC$426,'Incurred Real 2022$'!I$1,FALSE)=0,"",VLOOKUP($A40,'Incurred Real 2022$'!$A$25:$AC$426,'Incurred Real 2022$'!I$1,FALSE))</f>
        <v/>
      </c>
      <c r="J40" s="105" t="str">
        <f>IF(VLOOKUP($A40,'Incurred Real 2022$'!$A$25:$AC$426,'Incurred Real 2022$'!J$1,FALSE)=0,"",VLOOKUP($A40,'Incurred Real 2022$'!$A$25:$AC$426,'Incurred Real 2022$'!J$1,FALSE))</f>
        <v/>
      </c>
      <c r="K40" s="105">
        <f>IF(VLOOKUP($A40,'Incurred Real 2022$'!$A$25:$AC$426,'Incurred Real 2022$'!K$1,FALSE)=0,"",VLOOKUP($A40,'Incurred Real 2022$'!$A$25:$AC$426,'Incurred Real 2022$'!K$1,FALSE))</f>
        <v>164575.43</v>
      </c>
      <c r="L40" s="105">
        <f>IF(VLOOKUP($A40,'Incurred Real 2022$'!$A$25:$AC$426,'Incurred Real 2022$'!L$1,FALSE)=0,"",VLOOKUP($A40,'Incurred Real 2022$'!$A$25:$AC$426,'Incurred Real 2022$'!L$1,FALSE))</f>
        <v>240508.19</v>
      </c>
      <c r="M40" s="105">
        <f>IF(VLOOKUP($A40,'Incurred Real 2022$'!$A$25:$AC$426,'Incurred Real 2022$'!M$1,FALSE)=0,"",VLOOKUP($A40,'Incurred Real 2022$'!$A$25:$AC$426,'Incurred Real 2022$'!M$1,FALSE))</f>
        <v>117943.46</v>
      </c>
      <c r="N40" s="105" t="str">
        <f>IF(VLOOKUP($A40,'Incurred Real 2022$'!$A$25:$AC$426,'Incurred Real 2022$'!N$1,FALSE)=0,"",VLOOKUP($A40,'Incurred Real 2022$'!$A$25:$AC$426,'Incurred Real 2022$'!N$1,FALSE))</f>
        <v/>
      </c>
      <c r="O40" s="105">
        <f>IF(VLOOKUP($A40,'Incurred Real 2022$'!$A$25:$AC$426,'Incurred Real 2022$'!O$1,FALSE)=0,"",VLOOKUP($A40,'Incurred Real 2022$'!$A$25:$AC$426,'Incurred Real 2022$'!O$1,FALSE))</f>
        <v>39373.82</v>
      </c>
      <c r="P40" s="105" t="str">
        <f>IF(VLOOKUP($A40,'Incurred Real 2022$'!$A$25:$AC$426,'Incurred Real 2022$'!P$1,FALSE)=0,"",VLOOKUP($A40,'Incurred Real 2022$'!$A$25:$AC$426,'Incurred Real 2022$'!P$1,FALSE))</f>
        <v/>
      </c>
      <c r="Q40" s="105" t="str">
        <f>IF(VLOOKUP($A40,'Incurred Real 2022$'!$A$25:$AC$426,'Incurred Real 2022$'!Q$1,FALSE)=0,"",VLOOKUP($A40,'Incurred Real 2022$'!$A$25:$AC$426,'Incurred Real 2022$'!Q$1,FALSE))</f>
        <v/>
      </c>
      <c r="R40" s="105">
        <f>IF(VLOOKUP($A40,'Incurred Real 2022$'!$A$25:$AC$426,'Incurred Real 2022$'!R$1,FALSE)=0,"",VLOOKUP($A40,'Incurred Real 2022$'!$A$25:$AC$426,'Incurred Real 2022$'!R$1,FALSE))</f>
        <v>409008.66</v>
      </c>
      <c r="S40" s="105">
        <f>IF(VLOOKUP($A40,'Incurred Real 2022$'!$A$25:$AC$426,'Incurred Real 2022$'!S$1,FALSE)=0,"",VLOOKUP($A40,'Incurred Real 2022$'!$A$25:$AC$426,'Incurred Real 2022$'!S$1,FALSE))</f>
        <v>450151.42</v>
      </c>
      <c r="T40" s="105">
        <f>IF(VLOOKUP($A40,'Incurred Real 2022$'!$A$25:$AC$426,'Incurred Real 2022$'!T$1,FALSE)=0,"",VLOOKUP($A40,'Incurred Real 2022$'!$A$25:$AC$426,'Incurred Real 2022$'!T$1,FALSE))</f>
        <v>-1859.98</v>
      </c>
      <c r="U40" s="105" t="str">
        <f>IF(VLOOKUP($A40,'Incurred Real 2022$'!$A$25:$AC$426,'Incurred Real 2022$'!U$1,FALSE)=0,"",VLOOKUP($A40,'Incurred Real 2022$'!$A$25:$AC$426,'Incurred Real 2022$'!U$1,FALSE))</f>
        <v/>
      </c>
      <c r="V40" s="13" t="str">
        <f>IF(ISTEXT(VLOOKUP($A40,'Incurred Real 2022$'!$A$25:$AC$426,'Incurred Real 2022$'!V$1,FALSE)),"",(VLOOKUP($A40,'Incurred Real 2022$'!$A$25:$AC$426,'Incurred Real 2022$'!V$1,FALSE))*BT40*Incurred_Real!V$15)</f>
        <v/>
      </c>
      <c r="W40" s="13" t="str">
        <f>IF(ISTEXT(VLOOKUP($A40,'Incurred Real 2022$'!$A$25:$AC$426,'Incurred Real 2022$'!W$1,FALSE)),"",(VLOOKUP($A40,'Incurred Real 2022$'!$A$25:$AC$426,'Incurred Real 2022$'!W$1,FALSE))*BU40*Incurred_Real!W$15)</f>
        <v/>
      </c>
      <c r="X40" s="220" t="str">
        <f>IF(ISTEXT(VLOOKUP($A40,'Incurred Real 2022$'!$A$25:$AC$426,'Incurred Real 2022$'!X$1,FALSE)),"",(VLOOKUP($A40,'Incurred Real 2022$'!$A$25:$AC$426,'Incurred Real 2022$'!X$1,FALSE))*BV40*Incurred_Real!X$15)</f>
        <v/>
      </c>
      <c r="Y40" s="217" t="str">
        <f>IF(ISTEXT(VLOOKUP($A40,'Incurred Real 2022$'!$A$25:$AC$426,'Incurred Real 2022$'!Y$1,FALSE)),"",(VLOOKUP($A40,'Incurred Real 2022$'!$A$25:$AC$426,'Incurred Real 2022$'!Y$1,FALSE))*BW40*Incurred_Real!Y$15)</f>
        <v/>
      </c>
      <c r="Z40" s="13" t="str">
        <f>IF(ISTEXT(VLOOKUP($A40,'Incurred Real 2022$'!$A$25:$AC$426,'Incurred Real 2022$'!Z$1,FALSE)),"",(VLOOKUP($A40,'Incurred Real 2022$'!$A$25:$AC$426,'Incurred Real 2022$'!Z$1,FALSE))*BX40*Incurred_Real!Z$15)</f>
        <v/>
      </c>
      <c r="AA40" s="13" t="str">
        <f>IF(ISTEXT(VLOOKUP($A40,'Incurred Real 2022$'!$A$25:$AC$426,'Incurred Real 2022$'!AA$1,FALSE)),"",(VLOOKUP($A40,'Incurred Real 2022$'!$A$25:$AC$426,'Incurred Real 2022$'!AA$1,FALSE))*BY40*Incurred_Real!AA$15)</f>
        <v/>
      </c>
      <c r="AB40" s="13" t="str">
        <f>IF(ISTEXT(VLOOKUP($A40,'Incurred Real 2022$'!$A$25:$AC$426,'Incurred Real 2022$'!AB$1,FALSE)),"",(VLOOKUP($A40,'Incurred Real 2022$'!$A$25:$AC$426,'Incurred Real 2022$'!AB$1,FALSE))*BZ40*Incurred_Real!AB$15)</f>
        <v/>
      </c>
      <c r="AC40" s="13" t="str">
        <f>IF(ISTEXT(VLOOKUP($A40,'Incurred Real 2022$'!$A$25:$AC$426,'Incurred Real 2022$'!AC$1,FALSE)),"",(VLOOKUP($A40,'Incurred Real 2022$'!$A$25:$AC$426,'Incurred Real 2022$'!AC$1,FALSE))*CA40*Incurred_Real!AC$15)</f>
        <v/>
      </c>
      <c r="AD40" s="221">
        <f t="shared" si="36"/>
        <v>1419701</v>
      </c>
      <c r="AE40" s="221">
        <f t="shared" si="33"/>
        <v>1423420.96</v>
      </c>
      <c r="AF40" s="239">
        <f t="shared" si="37"/>
        <v>1844941.1992214741</v>
      </c>
      <c r="AG40" s="222">
        <f t="shared" si="38"/>
        <v>1482243.7268532352</v>
      </c>
      <c r="AH40" s="223">
        <f t="shared" si="42"/>
        <v>1.244694894501754</v>
      </c>
      <c r="AI40" s="224">
        <f t="shared" si="39"/>
        <v>2020</v>
      </c>
      <c r="AJ40" s="225">
        <f>VLOOKUP($A40,Project_Commissioning!$C$4:$H$355,Project_Commissioning!F$1,FALSE)</f>
        <v>43416</v>
      </c>
      <c r="AK40" s="226">
        <f>VLOOKUP($A40,Project_Commissioning!$C$4:$H$355,Project_Commissioning!G$1,FALSE)</f>
        <v>2019</v>
      </c>
      <c r="AL40" s="225" t="str">
        <f>IF(VLOOKUP($A40,Project_Commissioning!$C$4:$H$355,Project_Commissioning!H$1,FALSE)=0,"",VLOOKUP($A40,Project_Commissioning!$C$4:$H$355,Project_Commissioning!H$1,FALSE))</f>
        <v/>
      </c>
      <c r="AM40" s="237">
        <f t="shared" si="40"/>
        <v>1638636.9587641822</v>
      </c>
      <c r="AN40" s="221" cm="1">
        <f t="array" ref="AN40">IF(ROUND(AE40,0)=0,0,LOOKUP(2,1/(F40:AC40&lt;&gt;""),F40:AC40))</f>
        <v>-1859.98</v>
      </c>
      <c r="AO40" s="221">
        <f t="shared" si="41"/>
        <v>0</v>
      </c>
      <c r="AP40" s="79"/>
      <c r="AQ40" s="20"/>
      <c r="AR40" s="245">
        <f>IF(ISNA(VLOOKUP($A40,'Success Asset Classes'!$B$15:$AA$114,'Success Asset Classes'!$AA$1,FALSE)),0,VLOOKUP($A40,'Success Asset Classes'!$B$15:$AA$114,'Success Asset Classes'!$AA$1,FALSE))</f>
        <v>0</v>
      </c>
      <c r="AS40" s="230">
        <f>IF($AR40=0,VLOOKUP(MID($A40,4,5),'Project splits'!$C$5:$AM$346,AS$22,FALSE),IF(ISNA(VLOOKUP($A40,'Success Asset Classes'!$B$15:$BD$377,AS$21,FALSE)),VLOOKUP(MID($A40,4,5),'Project splits'!$C$5:$AM$346,AS$22,FALSE),VLOOKUP($A40,'Success Asset Classes'!$B$15:$BD$377,AS$21,FALSE)))</f>
        <v>0</v>
      </c>
      <c r="AT40" s="230">
        <f>IF($AR40=0,VLOOKUP(MID($A40,4,5),'Project splits'!$C$5:$AM$346,AT$22,FALSE),IF(ISNA(VLOOKUP($A40,'Success Asset Classes'!$B$15:$BD$377,AT$21,FALSE)),VLOOKUP(MID($A40,4,5),'Project splits'!$C$5:$AM$346,AT$22,FALSE),VLOOKUP($A40,'Success Asset Classes'!$B$15:$BD$377,AT$21,FALSE)))</f>
        <v>0</v>
      </c>
      <c r="AU40" s="230">
        <f>IF($AR40=0,VLOOKUP(MID($A40,4,5),'Project splits'!$C$5:$AM$346,AU$22,FALSE),IF(ISNA(VLOOKUP($A40,'Success Asset Classes'!$B$15:$BD$377,AU$21,FALSE)),VLOOKUP(MID($A40,4,5),'Project splits'!$C$5:$AM$346,AU$22,FALSE),VLOOKUP($A40,'Success Asset Classes'!$B$15:$BD$377,AU$21,FALSE)))</f>
        <v>0</v>
      </c>
      <c r="AV40" s="230">
        <f>IF($AR40=0,VLOOKUP(MID($A40,4,5),'Project splits'!$C$5:$AM$346,AV$22,FALSE),IF(ISNA(VLOOKUP($A40,'Success Asset Classes'!$B$15:$BD$377,AV$21,FALSE)),VLOOKUP(MID($A40,4,5),'Project splits'!$C$5:$AM$346,AV$22,FALSE),VLOOKUP($A40,'Success Asset Classes'!$B$15:$BD$377,AV$21,FALSE)))</f>
        <v>1</v>
      </c>
      <c r="AW40" s="230">
        <f>IF($AR40=0,VLOOKUP(MID($A40,4,5),'Project splits'!$C$5:$AM$346,AW$22,FALSE),IF(ISNA(VLOOKUP($A40,'Success Asset Classes'!$B$15:$BD$377,AW$21,FALSE)),VLOOKUP(MID($A40,4,5),'Project splits'!$C$5:$AM$346,AW$22,FALSE),VLOOKUP($A40,'Success Asset Classes'!$B$15:$BD$377,AW$21,FALSE)))</f>
        <v>0</v>
      </c>
      <c r="AX40" s="230">
        <f>IF($AR40=0,VLOOKUP(MID($A40,4,5),'Project splits'!$C$5:$AM$346,AX$22,FALSE),IF(ISNA(VLOOKUP($A40,'Success Asset Classes'!$B$15:$BD$377,AX$21,FALSE)),VLOOKUP(MID($A40,4,5),'Project splits'!$C$5:$AM$346,AX$22,FALSE),VLOOKUP($A40,'Success Asset Classes'!$B$15:$BD$377,AX$21,FALSE)))</f>
        <v>0</v>
      </c>
      <c r="AY40" s="230">
        <f>IF($AR40=0,VLOOKUP(MID($A40,4,5),'Project splits'!$C$5:$AM$346,AY$22,FALSE),IF(ISNA(VLOOKUP($A40,'Success Asset Classes'!$B$15:$BD$377,AY$21,FALSE)),VLOOKUP(MID($A40,4,5),'Project splits'!$C$5:$AM$346,AY$22,FALSE),VLOOKUP($A40,'Success Asset Classes'!$B$15:$BD$377,AY$21,FALSE)))</f>
        <v>0</v>
      </c>
      <c r="AZ40" s="230">
        <f>IF($AR40=0,VLOOKUP(MID($A40,4,5),'Project splits'!$C$5:$AM$346,AZ$22,FALSE),IF(ISNA(VLOOKUP($A40,'Success Asset Classes'!$B$15:$BD$377,AZ$21,FALSE)),VLOOKUP(MID($A40,4,5),'Project splits'!$C$5:$AM$346,AZ$22,FALSE),VLOOKUP($A40,'Success Asset Classes'!$B$15:$BD$377,AZ$21,FALSE)))</f>
        <v>0</v>
      </c>
      <c r="BA40" s="230">
        <f>IF($AR40=0,VLOOKUP(MID($A40,4,5),'Project splits'!$C$5:$AM$346,BA$22,FALSE),IF(ISNA(VLOOKUP($A40,'Success Asset Classes'!$B$15:$BD$377,BA$21,FALSE)),VLOOKUP(MID($A40,4,5),'Project splits'!$C$5:$AM$346,BA$22,FALSE),VLOOKUP($A40,'Success Asset Classes'!$B$15:$BD$377,BA$21,FALSE)))</f>
        <v>0</v>
      </c>
      <c r="BB40" s="230">
        <f>IF($AR40=0,VLOOKUP(MID($A40,4,5),'Project splits'!$C$5:$AM$346,BB$22,FALSE),IF(ISNA(VLOOKUP($A40,'Success Asset Classes'!$B$15:$BD$377,BB$21,FALSE)),VLOOKUP(MID($A40,4,5),'Project splits'!$C$5:$AM$346,BB$22,FALSE),VLOOKUP($A40,'Success Asset Classes'!$B$15:$BD$377,BB$21,FALSE)))</f>
        <v>0</v>
      </c>
      <c r="BC40" s="230">
        <f>IF($AR40=0,VLOOKUP(MID($A40,4,5),'Project splits'!$C$5:$AM$346,BC$22,FALSE),IF(ISNA(VLOOKUP($A40,'Success Asset Classes'!$B$15:$BD$377,BC$21,FALSE)),VLOOKUP(MID($A40,4,5),'Project splits'!$C$5:$AM$346,BC$22,FALSE),VLOOKUP($A40,'Success Asset Classes'!$B$15:$BD$377,BC$21,FALSE)))</f>
        <v>0</v>
      </c>
      <c r="BD40" s="230">
        <f>IF($AR40=0,VLOOKUP(MID($A40,4,5),'Project splits'!$C$5:$AM$346,BD$22,FALSE),IF(ISNA(VLOOKUP($A40,'Success Asset Classes'!$B$15:$BD$377,BD$21,FALSE)),VLOOKUP(MID($A40,4,5),'Project splits'!$C$5:$AM$346,BD$22,FALSE),VLOOKUP($A40,'Success Asset Classes'!$B$15:$BD$377,BD$21,FALSE)))</f>
        <v>0</v>
      </c>
      <c r="BE40" s="230">
        <f>IF($AR40=0,VLOOKUP(MID($A40,4,5),'Project splits'!$C$5:$AM$346,BE$22,FALSE),IF(ISNA(VLOOKUP($A40,'Success Asset Classes'!$B$15:$BD$377,BE$21,FALSE)),VLOOKUP(MID($A40,4,5),'Project splits'!$C$5:$AM$346,BE$22,FALSE),VLOOKUP($A40,'Success Asset Classes'!$B$15:$BD$377,BE$21,FALSE)))</f>
        <v>0</v>
      </c>
      <c r="BF40" s="230">
        <f>IF($AR40=0,VLOOKUP(MID($A40,4,5),'Project splits'!$C$5:$AM$346,BF$22,FALSE),IF(ISNA(VLOOKUP($A40,'Success Asset Classes'!$B$15:$BD$377,BF$21,FALSE)),VLOOKUP(MID($A40,4,5),'Project splits'!$C$5:$AM$346,BF$22,FALSE),VLOOKUP($A40,'Success Asset Classes'!$B$15:$BD$377,BF$21,FALSE)))</f>
        <v>0</v>
      </c>
      <c r="BG40" s="230">
        <f>IF($AR40=0,VLOOKUP(MID($A40,4,5),'Project splits'!$C$5:$AM$346,BG$22,FALSE),IF(ISNA(VLOOKUP($A40,'Success Asset Classes'!$B$15:$BD$377,BG$21,FALSE)),VLOOKUP(MID($A40,4,5),'Project splits'!$C$5:$AM$346,BG$22,FALSE),VLOOKUP($A40,'Success Asset Classes'!$B$15:$BD$377,BG$21,FALSE)))</f>
        <v>0</v>
      </c>
      <c r="BH40" s="230">
        <f>IF($AR40=0,VLOOKUP(MID($A40,4,5),'Project splits'!$C$5:$AM$346,BH$22,FALSE),IF(ISNA(VLOOKUP($A40,'Success Asset Classes'!$B$15:$BD$377,BH$21,FALSE)),VLOOKUP(MID($A40,4,5),'Project splits'!$C$5:$AM$346,BH$22,FALSE),VLOOKUP($A40,'Success Asset Classes'!$B$15:$BD$377,BH$21,FALSE)))</f>
        <v>0</v>
      </c>
      <c r="BI40" s="230">
        <f>IF($AR40=0,VLOOKUP(MID($A40,4,5),'Project splits'!$C$5:$AM$346,BI$22,FALSE),IF(ISNA(VLOOKUP($A40,'Success Asset Classes'!$B$15:$BD$377,BI$21,FALSE)),VLOOKUP(MID($A40,4,5),'Project splits'!$C$5:$AM$346,BI$22,FALSE),VLOOKUP($A40,'Success Asset Classes'!$B$15:$BD$377,BI$21,FALSE)))</f>
        <v>0</v>
      </c>
      <c r="BJ40" s="230">
        <f>IF($AR40=0,VLOOKUP(MID($A40,4,5),'Project splits'!$C$5:$AM$346,BJ$22,FALSE),IF(ISNA(VLOOKUP($A40,'Success Asset Classes'!$B$15:$BD$377,BJ$21,FALSE)),VLOOKUP(MID($A40,4,5),'Project splits'!$C$5:$AM$346,BJ$22,FALSE),VLOOKUP($A40,'Success Asset Classes'!$B$15:$BD$377,BJ$21,FALSE)))</f>
        <v>0</v>
      </c>
      <c r="BK40" s="230">
        <f>IF($AR40=0,VLOOKUP(MID($A40,4,5),'Project splits'!$C$5:$AM$346,BK$22,FALSE),IF(ISNA(VLOOKUP($A40,'Success Asset Classes'!$B$15:$BD$377,BK$21,FALSE)),VLOOKUP(MID($A40,4,5),'Project splits'!$C$5:$AM$346,BK$22,FALSE),VLOOKUP($A40,'Success Asset Classes'!$B$15:$BD$377,BK$21,FALSE)))</f>
        <v>0</v>
      </c>
      <c r="BL40" s="230">
        <f>IF($AR40=0,VLOOKUP(MID($A40,4,5),'Project splits'!$C$5:$AM$346,BL$22,FALSE),IF(ISNA(VLOOKUP($A40,'Success Asset Classes'!$B$15:$BD$377,BL$21,FALSE)),VLOOKUP(MID($A40,4,5),'Project splits'!$C$5:$AM$346,BL$22,FALSE),VLOOKUP($A40,'Success Asset Classes'!$B$15:$BD$377,BL$21,FALSE)))</f>
        <v>0</v>
      </c>
      <c r="BM40" s="230">
        <f>IF($AR40=0,VLOOKUP(MID($A40,4,5),'Project splits'!$C$5:$AM$346,BM$22,FALSE),IF(ISNA(VLOOKUP($A40,'Success Asset Classes'!$B$15:$BD$377,BM$21,FALSE)),VLOOKUP(MID($A40,4,5),'Project splits'!$C$5:$AM$346,BM$22,FALSE),VLOOKUP($A40,'Success Asset Classes'!$B$15:$BD$377,BM$21,FALSE)))</f>
        <v>0</v>
      </c>
      <c r="BN40" s="230">
        <f>IF($AR40=0,VLOOKUP(MID($A40,4,5),'Project splits'!$C$5:$AM$346,BN$22,FALSE),IF(ISNA(VLOOKUP($A40,'Success Asset Classes'!$B$15:$BD$377,BN$21,FALSE)),VLOOKUP(MID($A40,4,5),'Project splits'!$C$5:$AM$346,BN$22,FALSE),VLOOKUP($A40,'Success Asset Classes'!$B$15:$BD$377,BN$21,FALSE)))</f>
        <v>0</v>
      </c>
      <c r="BO40" s="230">
        <f>IF($AR40=0,VLOOKUP(MID($A40,4,5),'Project splits'!$C$5:$AM$346,BO$22,FALSE),IF(ISNA(VLOOKUP($A40,'Success Asset Classes'!$B$15:$BD$377,BO$21,FALSE)),VLOOKUP(MID($A40,4,5),'Project splits'!$C$5:$AM$346,BO$22,FALSE),VLOOKUP($A40,'Success Asset Classes'!$B$15:$BD$377,BO$21,FALSE)))</f>
        <v>0</v>
      </c>
      <c r="BP40" s="230">
        <f>IF($AR40=0,VLOOKUP(MID($A40,4,5),'Project splits'!$C$5:$AM$346,BP$22,FALSE),IF(ISNA(VLOOKUP($A40,'Success Asset Classes'!$B$15:$BD$377,BP$21,FALSE)),VLOOKUP(MID($A40,4,5),'Project splits'!$C$5:$AM$346,BP$22,FALSE),VLOOKUP($A40,'Success Asset Classes'!$B$15:$BD$377,BP$21,FALSE)))</f>
        <v>0</v>
      </c>
      <c r="BQ40" s="230">
        <f>IF($AR40=0,VLOOKUP(MID($A40,4,5),'Project splits'!$C$5:$AM$346,BQ$22,FALSE),IF(ISNA(VLOOKUP($A40,'Success Asset Classes'!$B$15:$BD$377,BQ$21,FALSE)),VLOOKUP(MID($A40,4,5),'Project splits'!$C$5:$AM$346,BQ$22,FALSE),VLOOKUP($A40,'Success Asset Classes'!$B$15:$BD$377,BQ$21,FALSE)))</f>
        <v>0</v>
      </c>
      <c r="BR40" s="230">
        <f>IF($AR40=0,VLOOKUP(MID($A40,4,5),'Project splits'!$C$5:$AM$346,BR$22,FALSE),IF(ISNA(VLOOKUP($A40,'Success Asset Classes'!$B$15:$BD$377,BR$21,FALSE)),VLOOKUP(MID($A40,4,5),'Project splits'!$C$5:$AM$346,BR$22,FALSE),VLOOKUP($A40,'Success Asset Classes'!$B$15:$BD$377,BR$21,FALSE)))</f>
        <v>0</v>
      </c>
      <c r="BS40" s="247">
        <f t="shared" si="34"/>
        <v>1</v>
      </c>
      <c r="BT40" s="249">
        <f>1+IF(ISNA(VLOOKUP($A40,'Project labour content'!$A$7:$D$255,'Project labour content'!$D$1,FALSE)),VLOOKUP($D40,'Project labour content'!$F$6:$G$15,'Project labour content'!$G$1,FALSE),VLOOKUP($A40,'Project labour content'!$A$7:$D$255,'Project labour content'!$D$1,FALSE))*LabEsc22*1</f>
        <v>1.0024480115846353</v>
      </c>
      <c r="BU40" s="249">
        <f>1+IF(ISNA(VLOOKUP($A40,'Project labour content'!$A$7:$D$255,'Project labour content'!$D$1,FALSE)),VLOOKUP($D40,'Project labour content'!$F$6:$G$15,'Project labour content'!$G$1,FALSE),VLOOKUP($A40,'Project labour content'!$A$7:$D$255,'Project labour content'!$D$1,FALSE))*LabEsc23*1</f>
        <v>1.0049077736248768</v>
      </c>
      <c r="BV40" s="249">
        <f>1+IF(ISNA(VLOOKUP($A40,'Project labour content'!$A$7:$D$255,'Project labour content'!$D$1,FALSE)),VLOOKUP($D40,'Project labour content'!$F$6:$G$15,'Project labour content'!$G$1,FALSE),VLOOKUP($A40,'Project labour content'!$A$7:$D$255,'Project labour content'!$D$1,FALSE))*LabEsc24*1</f>
        <v>1.0072248694667842</v>
      </c>
      <c r="BW40" s="249">
        <f>1+IF(ISNA(VLOOKUP($A40,'Project labour content'!$A$7:$D$255,'Project labour content'!$D$1,FALSE)),VLOOKUP($D40,'Project labour content'!$F$6:$G$15,'Project labour content'!$G$1,FALSE),VLOOKUP($A40,'Project labour content'!$A$7:$D$255,'Project labour content'!$D$1,FALSE))*LabEsc25*1</f>
        <v>1.0103282331643793</v>
      </c>
      <c r="BX40" s="249">
        <f>1+IF(ISNA(VLOOKUP($A40,'Project labour content'!$A$7:$D$255,'Project labour content'!$D$1,FALSE)),VLOOKUP($D40,'Project labour content'!$F$6:$G$15,'Project labour content'!$G$1,FALSE),VLOOKUP($A40,'Project labour content'!$A$7:$D$255,'Project labour content'!$D$1,FALSE))*LabEsc26*1</f>
        <v>1.0137103823674747</v>
      </c>
      <c r="BY40" s="249">
        <f>1+IF(ISNA(VLOOKUP($A40,'Project labour content'!$A$7:$D$255,'Project labour content'!$D$1,FALSE)),VLOOKUP($D40,'Project labour content'!$F$6:$G$15,'Project labour content'!$G$1,FALSE),VLOOKUP($A40,'Project labour content'!$A$7:$D$255,'Project labour content'!$D$1,FALSE))*LabEsc27*1</f>
        <v>1.0158052335508072</v>
      </c>
      <c r="BZ40" s="249">
        <f>1+IF(ISNA(VLOOKUP($A40,'Project labour content'!$A$7:$D$255,'Project labour content'!$D$1,FALSE)),VLOOKUP($D40,'Project labour content'!$F$6:$G$15,'Project labour content'!$G$1,FALSE),VLOOKUP($A40,'Project labour content'!$A$7:$D$255,'Project labour content'!$D$1,FALSE))*LabEsc28*1</f>
        <v>1.0173826564918567</v>
      </c>
      <c r="CA40" s="249">
        <f>1+IF(ISNA(VLOOKUP($A40,'Project labour content'!$A$7:$D$255,'Project labour content'!$D$1,FALSE)),VLOOKUP($D40,'Project labour content'!$F$6:$G$15,'Project labour content'!$G$1,FALSE),VLOOKUP($A40,'Project labour content'!$A$7:$D$255,'Project labour content'!$D$1,FALSE))*LabEsc29*1</f>
        <v>1.0199141048276528</v>
      </c>
      <c r="CB40" s="250" t="str">
        <f>IF(ISNA(VLOOKUP($A40,'Project labour content'!$A$7:$D$255,'Project labour content'!$D$1,FALSE)),"Category","Project")</f>
        <v>Category</v>
      </c>
      <c r="CD40" s="247" t="str">
        <f t="shared" si="35"/>
        <v>11134</v>
      </c>
      <c r="CE40" s="3"/>
    </row>
    <row r="41" spans="1:83" x14ac:dyDescent="0.15">
      <c r="A41" s="11" t="s">
        <v>58</v>
      </c>
      <c r="B41" s="11" t="str">
        <f>VLOOKUP($A41,'Incurred Real 2022$'!$A$25:$AC$426,'Incurred Real 2022$'!B$1,FALSE)</f>
        <v>Eyre Peninsula Reinforcement</v>
      </c>
      <c r="C41" s="11" t="str">
        <f>VLOOKUP($A41,'Incurred Real 2022$'!$A$25:$AC$426,'Incurred Real 2022$'!C$1,FALSE)</f>
        <v>Contingent - Other</v>
      </c>
      <c r="D41" s="11" t="str">
        <f>VLOOKUP($A41,'Incurred Real 2022$'!$A$25:$AC$426,'Incurred Real 2022$'!D$1,FALSE)</f>
        <v>Augmentation</v>
      </c>
      <c r="E41" s="11" t="str">
        <f>VLOOKUP($A41,'Incurred Real 2022$'!$A$25:$AC$426,'Incurred Real 2022$'!E$1,FALSE)</f>
        <v>Cancelled</v>
      </c>
      <c r="F41" s="105" t="str">
        <f>IF(VLOOKUP($A41,'Incurred Real 2022$'!$A$25:$AC$426,'Incurred Real 2022$'!F$1,FALSE)=0,"",VLOOKUP($A41,'Incurred Real 2022$'!$A$25:$AC$426,'Incurred Real 2022$'!F$1,FALSE))</f>
        <v/>
      </c>
      <c r="G41" s="105" t="str">
        <f>IF(VLOOKUP($A41,'Incurred Real 2022$'!$A$25:$AC$426,'Incurred Real 2022$'!G$1,FALSE)=0,"",VLOOKUP($A41,'Incurred Real 2022$'!$A$25:$AC$426,'Incurred Real 2022$'!G$1,FALSE))</f>
        <v/>
      </c>
      <c r="H41" s="105" t="str">
        <f>IF(VLOOKUP($A41,'Incurred Real 2022$'!$A$25:$AC$426,'Incurred Real 2022$'!H$1,FALSE)=0,"",VLOOKUP($A41,'Incurred Real 2022$'!$A$25:$AC$426,'Incurred Real 2022$'!H$1,FALSE))</f>
        <v/>
      </c>
      <c r="I41" s="105" t="str">
        <f>IF(VLOOKUP($A41,'Incurred Real 2022$'!$A$25:$AC$426,'Incurred Real 2022$'!I$1,FALSE)=0,"",VLOOKUP($A41,'Incurred Real 2022$'!$A$25:$AC$426,'Incurred Real 2022$'!I$1,FALSE))</f>
        <v/>
      </c>
      <c r="J41" s="105" t="str">
        <f>IF(VLOOKUP($A41,'Incurred Real 2022$'!$A$25:$AC$426,'Incurred Real 2022$'!J$1,FALSE)=0,"",VLOOKUP($A41,'Incurred Real 2022$'!$A$25:$AC$426,'Incurred Real 2022$'!J$1,FALSE))</f>
        <v/>
      </c>
      <c r="K41" s="105" t="str">
        <f>IF(VLOOKUP($A41,'Incurred Real 2022$'!$A$25:$AC$426,'Incurred Real 2022$'!K$1,FALSE)=0,"",VLOOKUP($A41,'Incurred Real 2022$'!$A$25:$AC$426,'Incurred Real 2022$'!K$1,FALSE))</f>
        <v/>
      </c>
      <c r="L41" s="105">
        <f>IF(VLOOKUP($A41,'Incurred Real 2022$'!$A$25:$AC$426,'Incurred Real 2022$'!L$1,FALSE)=0,"",VLOOKUP($A41,'Incurred Real 2022$'!$A$25:$AC$426,'Incurred Real 2022$'!L$1,FALSE))</f>
        <v>1413756.58</v>
      </c>
      <c r="M41" s="105">
        <f>IF(VLOOKUP($A41,'Incurred Real 2022$'!$A$25:$AC$426,'Incurred Real 2022$'!M$1,FALSE)=0,"",VLOOKUP($A41,'Incurred Real 2022$'!$A$25:$AC$426,'Incurred Real 2022$'!M$1,FALSE))</f>
        <v>871332.2</v>
      </c>
      <c r="N41" s="105">
        <f>IF(VLOOKUP($A41,'Incurred Real 2022$'!$A$25:$AC$426,'Incurred Real 2022$'!N$1,FALSE)=0,"",VLOOKUP($A41,'Incurred Real 2022$'!$A$25:$AC$426,'Incurred Real 2022$'!N$1,FALSE))</f>
        <v>45.45</v>
      </c>
      <c r="O41" s="105" t="str">
        <f>IF(VLOOKUP($A41,'Incurred Real 2022$'!$A$25:$AC$426,'Incurred Real 2022$'!O$1,FALSE)=0,"",VLOOKUP($A41,'Incurred Real 2022$'!$A$25:$AC$426,'Incurred Real 2022$'!O$1,FALSE))</f>
        <v/>
      </c>
      <c r="P41" s="105" t="str">
        <f>IF(VLOOKUP($A41,'Incurred Real 2022$'!$A$25:$AC$426,'Incurred Real 2022$'!P$1,FALSE)=0,"",VLOOKUP($A41,'Incurred Real 2022$'!$A$25:$AC$426,'Incurred Real 2022$'!P$1,FALSE))</f>
        <v/>
      </c>
      <c r="Q41" s="105" t="str">
        <f>IF(VLOOKUP($A41,'Incurred Real 2022$'!$A$25:$AC$426,'Incurred Real 2022$'!Q$1,FALSE)=0,"",VLOOKUP($A41,'Incurred Real 2022$'!$A$25:$AC$426,'Incurred Real 2022$'!Q$1,FALSE))</f>
        <v/>
      </c>
      <c r="R41" s="105">
        <f>IF(VLOOKUP($A41,'Incurred Real 2022$'!$A$25:$AC$426,'Incurred Real 2022$'!R$1,FALSE)=0,"",VLOOKUP($A41,'Incurred Real 2022$'!$A$25:$AC$426,'Incurred Real 2022$'!R$1,FALSE))</f>
        <v>-600000</v>
      </c>
      <c r="S41" s="105" t="str">
        <f>IF(VLOOKUP($A41,'Incurred Real 2022$'!$A$25:$AC$426,'Incurred Real 2022$'!S$1,FALSE)=0,"",VLOOKUP($A41,'Incurred Real 2022$'!$A$25:$AC$426,'Incurred Real 2022$'!S$1,FALSE))</f>
        <v/>
      </c>
      <c r="T41" s="105" t="str">
        <f>IF(VLOOKUP($A41,'Incurred Real 2022$'!$A$25:$AC$426,'Incurred Real 2022$'!T$1,FALSE)=0,"",VLOOKUP($A41,'Incurred Real 2022$'!$A$25:$AC$426,'Incurred Real 2022$'!T$1,FALSE))</f>
        <v/>
      </c>
      <c r="U41" s="105">
        <f>IF(VLOOKUP($A41,'Incurred Real 2022$'!$A$25:$AC$426,'Incurred Real 2022$'!U$1,FALSE)=0,"",VLOOKUP($A41,'Incurred Real 2022$'!$A$25:$AC$426,'Incurred Real 2022$'!U$1,FALSE))</f>
        <v>-1685134.23</v>
      </c>
      <c r="V41" s="13" t="str">
        <f>IF(ISTEXT(VLOOKUP($A41,'Incurred Real 2022$'!$A$25:$AC$426,'Incurred Real 2022$'!V$1,FALSE)),"",(VLOOKUP($A41,'Incurred Real 2022$'!$A$25:$AC$426,'Incurred Real 2022$'!V$1,FALSE))*BT41*Incurred_Real!V$15)</f>
        <v/>
      </c>
      <c r="W41" s="13" t="str">
        <f>IF(ISTEXT(VLOOKUP($A41,'Incurred Real 2022$'!$A$25:$AC$426,'Incurred Real 2022$'!W$1,FALSE)),"",(VLOOKUP($A41,'Incurred Real 2022$'!$A$25:$AC$426,'Incurred Real 2022$'!W$1,FALSE))*BU41*Incurred_Real!W$15)</f>
        <v/>
      </c>
      <c r="X41" s="220" t="str">
        <f>IF(ISTEXT(VLOOKUP($A41,'Incurred Real 2022$'!$A$25:$AC$426,'Incurred Real 2022$'!X$1,FALSE)),"",(VLOOKUP($A41,'Incurred Real 2022$'!$A$25:$AC$426,'Incurred Real 2022$'!X$1,FALSE))*BV41*Incurred_Real!X$15)</f>
        <v/>
      </c>
      <c r="Y41" s="217" t="str">
        <f>IF(ISTEXT(VLOOKUP($A41,'Incurred Real 2022$'!$A$25:$AC$426,'Incurred Real 2022$'!Y$1,FALSE)),"",(VLOOKUP($A41,'Incurred Real 2022$'!$A$25:$AC$426,'Incurred Real 2022$'!Y$1,FALSE))*BW41*Incurred_Real!Y$15)</f>
        <v/>
      </c>
      <c r="Z41" s="13" t="str">
        <f>IF(ISTEXT(VLOOKUP($A41,'Incurred Real 2022$'!$A$25:$AC$426,'Incurred Real 2022$'!Z$1,FALSE)),"",(VLOOKUP($A41,'Incurred Real 2022$'!$A$25:$AC$426,'Incurred Real 2022$'!Z$1,FALSE))*BX41*Incurred_Real!Z$15)</f>
        <v/>
      </c>
      <c r="AA41" s="13" t="str">
        <f>IF(ISTEXT(VLOOKUP($A41,'Incurred Real 2022$'!$A$25:$AC$426,'Incurred Real 2022$'!AA$1,FALSE)),"",(VLOOKUP($A41,'Incurred Real 2022$'!$A$25:$AC$426,'Incurred Real 2022$'!AA$1,FALSE))*BY41*Incurred_Real!AA$15)</f>
        <v/>
      </c>
      <c r="AB41" s="13" t="str">
        <f>IF(ISTEXT(VLOOKUP($A41,'Incurred Real 2022$'!$A$25:$AC$426,'Incurred Real 2022$'!AB$1,FALSE)),"",(VLOOKUP($A41,'Incurred Real 2022$'!$A$25:$AC$426,'Incurred Real 2022$'!AB$1,FALSE))*BZ41*Incurred_Real!AB$15)</f>
        <v/>
      </c>
      <c r="AC41" s="13" t="str">
        <f>IF(ISTEXT(VLOOKUP($A41,'Incurred Real 2022$'!$A$25:$AC$426,'Incurred Real 2022$'!AC$1,FALSE)),"",(VLOOKUP($A41,'Incurred Real 2022$'!$A$25:$AC$426,'Incurred Real 2022$'!AC$1,FALSE))*CA41*Incurred_Real!AC$15)</f>
        <v/>
      </c>
      <c r="AD41" s="221">
        <f t="shared" si="36"/>
        <v>0</v>
      </c>
      <c r="AE41" s="221">
        <f t="shared" si="33"/>
        <v>4570268.4600000009</v>
      </c>
      <c r="AF41" s="239">
        <f t="shared" si="37"/>
        <v>0</v>
      </c>
      <c r="AG41" s="222">
        <f t="shared" ref="AG41" si="43">IF(AH41="","",AF41/AH41)</f>
        <v>0</v>
      </c>
      <c r="AH41" s="223">
        <f t="shared" si="42"/>
        <v>1.1958416819189206</v>
      </c>
      <c r="AI41" s="224">
        <f t="shared" ref="AI41" si="44">IF(AN41=0,"",INDEX($F$23:$AC$23,1,MATCH(AN41,F41:AC41,0)))</f>
        <v>2021</v>
      </c>
      <c r="AJ41" s="225">
        <f>VLOOKUP($A41,Project_Commissioning!$C$4:$H$355,Project_Commissioning!F$1,FALSE)</f>
        <v>44109</v>
      </c>
      <c r="AK41" s="226">
        <f>VLOOKUP($A41,Project_Commissioning!$C$4:$H$355,Project_Commissioning!G$1,FALSE)</f>
        <v>2021</v>
      </c>
      <c r="AL41" s="225" t="str">
        <f>IF(VLOOKUP($A41,Project_Commissioning!$C$4:$H$355,Project_Commissioning!H$1,FALSE)=0,"",VLOOKUP($A41,Project_Commissioning!$C$4:$H$355,Project_Commissioning!H$1,FALSE))</f>
        <v/>
      </c>
      <c r="AM41" s="237">
        <f t="shared" si="40"/>
        <v>0</v>
      </c>
      <c r="AN41" s="221" cm="1">
        <f t="array" ref="AN41">IF(ROUND(AE41,0)=0,0,LOOKUP(2,1/(F41:AC41&lt;&gt;""),F41:AC41))</f>
        <v>-1685134.23</v>
      </c>
      <c r="AO41" s="221">
        <f t="shared" si="41"/>
        <v>0</v>
      </c>
      <c r="AP41" s="79"/>
      <c r="AQ41" s="20"/>
      <c r="AR41" s="245">
        <f>IF(ISNA(VLOOKUP($A41,'Success Asset Classes'!$B$15:$AA$114,'Success Asset Classes'!$AA$1,FALSE)),0,VLOOKUP($A41,'Success Asset Classes'!$B$15:$AA$114,'Success Asset Classes'!$AA$1,FALSE))</f>
        <v>0</v>
      </c>
      <c r="AS41" s="230">
        <f>IF($AR41=0,VLOOKUP(MID($A41,4,5),'Project splits'!$C$5:$AM$346,AS$22,FALSE),IF(ISNA(VLOOKUP($A41,'Success Asset Classes'!$B$15:$BD$377,AS$21,FALSE)),VLOOKUP(MID($A41,4,5),'Project splits'!$C$5:$AM$346,AS$22,FALSE),VLOOKUP($A41,'Success Asset Classes'!$B$15:$BD$377,AS$21,FALSE)))</f>
        <v>0</v>
      </c>
      <c r="AT41" s="230">
        <f>IF($AR41=0,VLOOKUP(MID($A41,4,5),'Project splits'!$C$5:$AM$346,AT$22,FALSE),IF(ISNA(VLOOKUP($A41,'Success Asset Classes'!$B$15:$BD$377,AT$21,FALSE)),VLOOKUP(MID($A41,4,5),'Project splits'!$C$5:$AM$346,AT$22,FALSE),VLOOKUP($A41,'Success Asset Classes'!$B$15:$BD$377,AT$21,FALSE)))</f>
        <v>8.4897030931944104E-4</v>
      </c>
      <c r="AU41" s="230">
        <f>IF($AR41=0,VLOOKUP(MID($A41,4,5),'Project splits'!$C$5:$AM$346,AU$22,FALSE),IF(ISNA(VLOOKUP($A41,'Success Asset Classes'!$B$15:$BD$377,AU$21,FALSE)),VLOOKUP(MID($A41,4,5),'Project splits'!$C$5:$AM$346,AU$22,FALSE),VLOOKUP($A41,'Success Asset Classes'!$B$15:$BD$377,AU$21,FALSE)))</f>
        <v>3.425283513470974E-3</v>
      </c>
      <c r="AV41" s="230">
        <f>IF($AR41=0,VLOOKUP(MID($A41,4,5),'Project splits'!$C$5:$AM$346,AV$22,FALSE),IF(ISNA(VLOOKUP($A41,'Success Asset Classes'!$B$15:$BD$377,AV$21,FALSE)),VLOOKUP(MID($A41,4,5),'Project splits'!$C$5:$AM$346,AV$22,FALSE),VLOOKUP($A41,'Success Asset Classes'!$B$15:$BD$377,AV$21,FALSE)))</f>
        <v>0</v>
      </c>
      <c r="AW41" s="230">
        <f>IF($AR41=0,VLOOKUP(MID($A41,4,5),'Project splits'!$C$5:$AM$346,AW$22,FALSE),IF(ISNA(VLOOKUP($A41,'Success Asset Classes'!$B$15:$BD$377,AW$21,FALSE)),VLOOKUP(MID($A41,4,5),'Project splits'!$C$5:$AM$346,AW$22,FALSE),VLOOKUP($A41,'Success Asset Classes'!$B$15:$BD$377,AW$21,FALSE)))</f>
        <v>0</v>
      </c>
      <c r="AX41" s="230">
        <f>IF($AR41=0,VLOOKUP(MID($A41,4,5),'Project splits'!$C$5:$AM$346,AX$22,FALSE),IF(ISNA(VLOOKUP($A41,'Success Asset Classes'!$B$15:$BD$377,AX$21,FALSE)),VLOOKUP(MID($A41,4,5),'Project splits'!$C$5:$AM$346,AX$22,FALSE),VLOOKUP($A41,'Success Asset Classes'!$B$15:$BD$377,AX$21,FALSE)))</f>
        <v>9.8933283246155444E-4</v>
      </c>
      <c r="AY41" s="230">
        <f>IF($AR41=0,VLOOKUP(MID($A41,4,5),'Project splits'!$C$5:$AM$346,AY$22,FALSE),IF(ISNA(VLOOKUP($A41,'Success Asset Classes'!$B$15:$BD$377,AY$21,FALSE)),VLOOKUP(MID($A41,4,5),'Project splits'!$C$5:$AM$346,AY$22,FALSE),VLOOKUP($A41,'Success Asset Classes'!$B$15:$BD$377,AY$21,FALSE)))</f>
        <v>0</v>
      </c>
      <c r="AZ41" s="230">
        <f>IF($AR41=0,VLOOKUP(MID($A41,4,5),'Project splits'!$C$5:$AM$346,AZ$22,FALSE),IF(ISNA(VLOOKUP($A41,'Success Asset Classes'!$B$15:$BD$377,AZ$21,FALSE)),VLOOKUP(MID($A41,4,5),'Project splits'!$C$5:$AM$346,AZ$22,FALSE),VLOOKUP($A41,'Success Asset Classes'!$B$15:$BD$377,AZ$21,FALSE)))</f>
        <v>0</v>
      </c>
      <c r="BA41" s="230">
        <f>IF($AR41=0,VLOOKUP(MID($A41,4,5),'Project splits'!$C$5:$AM$346,BA$22,FALSE),IF(ISNA(VLOOKUP($A41,'Success Asset Classes'!$B$15:$BD$377,BA$21,FALSE)),VLOOKUP(MID($A41,4,5),'Project splits'!$C$5:$AM$346,BA$22,FALSE),VLOOKUP($A41,'Success Asset Classes'!$B$15:$BD$377,BA$21,FALSE)))</f>
        <v>0</v>
      </c>
      <c r="BB41" s="230">
        <f>IF($AR41=0,VLOOKUP(MID($A41,4,5),'Project splits'!$C$5:$AM$346,BB$22,FALSE),IF(ISNA(VLOOKUP($A41,'Success Asset Classes'!$B$15:$BD$377,BB$21,FALSE)),VLOOKUP(MID($A41,4,5),'Project splits'!$C$5:$AM$346,BB$22,FALSE),VLOOKUP($A41,'Success Asset Classes'!$B$15:$BD$377,BB$21,FALSE)))</f>
        <v>0.11145871112366139</v>
      </c>
      <c r="BC41" s="230">
        <f>IF($AR41=0,VLOOKUP(MID($A41,4,5),'Project splits'!$C$5:$AM$346,BC$22,FALSE),IF(ISNA(VLOOKUP($A41,'Success Asset Classes'!$B$15:$BD$377,BC$21,FALSE)),VLOOKUP(MID($A41,4,5),'Project splits'!$C$5:$AM$346,BC$22,FALSE),VLOOKUP($A41,'Success Asset Classes'!$B$15:$BD$377,BC$21,FALSE)))</f>
        <v>3.2212957180222388E-3</v>
      </c>
      <c r="BD41" s="230">
        <f>IF($AR41=0,VLOOKUP(MID($A41,4,5),'Project splits'!$C$5:$AM$346,BD$22,FALSE),IF(ISNA(VLOOKUP($A41,'Success Asset Classes'!$B$15:$BD$377,BD$21,FALSE)),VLOOKUP(MID($A41,4,5),'Project splits'!$C$5:$AM$346,BD$22,FALSE),VLOOKUP($A41,'Success Asset Classes'!$B$15:$BD$377,BD$21,FALSE)))</f>
        <v>3.3295346485484864E-2</v>
      </c>
      <c r="BE41" s="230">
        <f>IF($AR41=0,VLOOKUP(MID($A41,4,5),'Project splits'!$C$5:$AM$346,BE$22,FALSE),IF(ISNA(VLOOKUP($A41,'Success Asset Classes'!$B$15:$BD$377,BE$21,FALSE)),VLOOKUP(MID($A41,4,5),'Project splits'!$C$5:$AM$346,BE$22,FALSE),VLOOKUP($A41,'Success Asset Classes'!$B$15:$BD$377,BE$21,FALSE)))</f>
        <v>1.6907698106837219E-3</v>
      </c>
      <c r="BF41" s="230">
        <f>IF($AR41=0,VLOOKUP(MID($A41,4,5),'Project splits'!$C$5:$AM$346,BF$22,FALSE),IF(ISNA(VLOOKUP($A41,'Success Asset Classes'!$B$15:$BD$377,BF$21,FALSE)),VLOOKUP(MID($A41,4,5),'Project splits'!$C$5:$AM$346,BF$22,FALSE),VLOOKUP($A41,'Success Asset Classes'!$B$15:$BD$377,BF$21,FALSE)))</f>
        <v>0</v>
      </c>
      <c r="BG41" s="230">
        <f>IF($AR41=0,VLOOKUP(MID($A41,4,5),'Project splits'!$C$5:$AM$346,BG$22,FALSE),IF(ISNA(VLOOKUP($A41,'Success Asset Classes'!$B$15:$BD$377,BG$21,FALSE)),VLOOKUP(MID($A41,4,5),'Project splits'!$C$5:$AM$346,BG$22,FALSE),VLOOKUP($A41,'Success Asset Classes'!$B$15:$BD$377,BG$21,FALSE)))</f>
        <v>1.976345725093211E-2</v>
      </c>
      <c r="BH41" s="230">
        <f>IF($AR41=0,VLOOKUP(MID($A41,4,5),'Project splits'!$C$5:$AM$346,BH$22,FALSE),IF(ISNA(VLOOKUP($A41,'Success Asset Classes'!$B$15:$BD$377,BH$21,FALSE)),VLOOKUP(MID($A41,4,5),'Project splits'!$C$5:$AM$346,BH$22,FALSE),VLOOKUP($A41,'Success Asset Classes'!$B$15:$BD$377,BH$21,FALSE)))</f>
        <v>0.82530683295596374</v>
      </c>
      <c r="BI41" s="230">
        <f>IF($AR41=0,VLOOKUP(MID($A41,4,5),'Project splits'!$C$5:$AM$346,BI$22,FALSE),IF(ISNA(VLOOKUP($A41,'Success Asset Classes'!$B$15:$BD$377,BI$21,FALSE)),VLOOKUP(MID($A41,4,5),'Project splits'!$C$5:$AM$346,BI$22,FALSE),VLOOKUP($A41,'Success Asset Classes'!$B$15:$BD$377,BI$21,FALSE)))</f>
        <v>0</v>
      </c>
      <c r="BJ41" s="230">
        <f>IF($AR41=0,VLOOKUP(MID($A41,4,5),'Project splits'!$C$5:$AM$346,BJ$22,FALSE),IF(ISNA(VLOOKUP($A41,'Success Asset Classes'!$B$15:$BD$377,BJ$21,FALSE)),VLOOKUP(MID($A41,4,5),'Project splits'!$C$5:$AM$346,BJ$22,FALSE),VLOOKUP($A41,'Success Asset Classes'!$B$15:$BD$377,BJ$21,FALSE)))</f>
        <v>0</v>
      </c>
      <c r="BK41" s="230">
        <f>IF($AR41=0,VLOOKUP(MID($A41,4,5),'Project splits'!$C$5:$AM$346,BK$22,FALSE),IF(ISNA(VLOOKUP($A41,'Success Asset Classes'!$B$15:$BD$377,BK$21,FALSE)),VLOOKUP(MID($A41,4,5),'Project splits'!$C$5:$AM$346,BK$22,FALSE),VLOOKUP($A41,'Success Asset Classes'!$B$15:$BD$377,BK$21,FALSE)))</f>
        <v>0</v>
      </c>
      <c r="BL41" s="230">
        <f>IF($AR41=0,VLOOKUP(MID($A41,4,5),'Project splits'!$C$5:$AM$346,BL$22,FALSE),IF(ISNA(VLOOKUP($A41,'Success Asset Classes'!$B$15:$BD$377,BL$21,FALSE)),VLOOKUP(MID($A41,4,5),'Project splits'!$C$5:$AM$346,BL$22,FALSE),VLOOKUP($A41,'Success Asset Classes'!$B$15:$BD$377,BL$21,FALSE)))</f>
        <v>0</v>
      </c>
      <c r="BM41" s="230">
        <f>IF($AR41=0,VLOOKUP(MID($A41,4,5),'Project splits'!$C$5:$AM$346,BM$22,FALSE),IF(ISNA(VLOOKUP($A41,'Success Asset Classes'!$B$15:$BD$377,BM$21,FALSE)),VLOOKUP(MID($A41,4,5),'Project splits'!$C$5:$AM$346,BM$22,FALSE),VLOOKUP($A41,'Success Asset Classes'!$B$15:$BD$377,BM$21,FALSE)))</f>
        <v>0</v>
      </c>
      <c r="BN41" s="230">
        <f>IF($AR41=0,VLOOKUP(MID($A41,4,5),'Project splits'!$C$5:$AM$346,BN$22,FALSE),IF(ISNA(VLOOKUP($A41,'Success Asset Classes'!$B$15:$BD$377,BN$21,FALSE)),VLOOKUP(MID($A41,4,5),'Project splits'!$C$5:$AM$346,BN$22,FALSE),VLOOKUP($A41,'Success Asset Classes'!$B$15:$BD$377,BN$21,FALSE)))</f>
        <v>0</v>
      </c>
      <c r="BO41" s="230">
        <f>IF($AR41=0,VLOOKUP(MID($A41,4,5),'Project splits'!$C$5:$AM$346,BO$22,FALSE),IF(ISNA(VLOOKUP($A41,'Success Asset Classes'!$B$15:$BD$377,BO$21,FALSE)),VLOOKUP(MID($A41,4,5),'Project splits'!$C$5:$AM$346,BO$22,FALSE),VLOOKUP($A41,'Success Asset Classes'!$B$15:$BD$377,BO$21,FALSE)))</f>
        <v>0</v>
      </c>
      <c r="BP41" s="230">
        <f>IF($AR41=0,VLOOKUP(MID($A41,4,5),'Project splits'!$C$5:$AM$346,BP$22,FALSE),IF(ISNA(VLOOKUP($A41,'Success Asset Classes'!$B$15:$BD$377,BP$21,FALSE)),VLOOKUP(MID($A41,4,5),'Project splits'!$C$5:$AM$346,BP$22,FALSE),VLOOKUP($A41,'Success Asset Classes'!$B$15:$BD$377,BP$21,FALSE)))</f>
        <v>0</v>
      </c>
      <c r="BQ41" s="230">
        <f>IF($AR41=0,VLOOKUP(MID($A41,4,5),'Project splits'!$C$5:$AM$346,BQ$22,FALSE),IF(ISNA(VLOOKUP($A41,'Success Asset Classes'!$B$15:$BD$377,BQ$21,FALSE)),VLOOKUP(MID($A41,4,5),'Project splits'!$C$5:$AM$346,BQ$22,FALSE),VLOOKUP($A41,'Success Asset Classes'!$B$15:$BD$377,BQ$21,FALSE)))</f>
        <v>0</v>
      </c>
      <c r="BR41" s="230">
        <f>IF($AR41=0,VLOOKUP(MID($A41,4,5),'Project splits'!$C$5:$AM$346,BR$22,FALSE),IF(ISNA(VLOOKUP($A41,'Success Asset Classes'!$B$15:$BD$377,BR$21,FALSE)),VLOOKUP(MID($A41,4,5),'Project splits'!$C$5:$AM$346,BR$22,FALSE),VLOOKUP($A41,'Success Asset Classes'!$B$15:$BD$377,BR$21,FALSE)))</f>
        <v>0</v>
      </c>
      <c r="BS41" s="247">
        <f t="shared" si="34"/>
        <v>1</v>
      </c>
      <c r="BT41" s="249">
        <f>1+IF(ISNA(VLOOKUP($A41,'Project labour content'!$A$7:$D$255,'Project labour content'!$D$1,FALSE)),VLOOKUP($D41,'Project labour content'!$F$6:$G$15,'Project labour content'!$G$1,FALSE),VLOOKUP($A41,'Project labour content'!$A$7:$D$255,'Project labour content'!$D$1,FALSE))*LabEsc22*1</f>
        <v>1.0003471041831231</v>
      </c>
      <c r="BU41" s="249">
        <f>1+IF(ISNA(VLOOKUP($A41,'Project labour content'!$A$7:$D$255,'Project labour content'!$D$1,FALSE)),VLOOKUP($D41,'Project labour content'!$F$6:$G$15,'Project labour content'!$G$1,FALSE),VLOOKUP($A41,'Project labour content'!$A$7:$D$255,'Project labour content'!$D$1,FALSE))*LabEsc23*1</f>
        <v>1.0006958744663252</v>
      </c>
      <c r="BV41" s="249">
        <f>1+IF(ISNA(VLOOKUP($A41,'Project labour content'!$A$7:$D$255,'Project labour content'!$D$1,FALSE)),VLOOKUP($D41,'Project labour content'!$F$6:$G$15,'Project labour content'!$G$1,FALSE),VLOOKUP($A41,'Project labour content'!$A$7:$D$255,'Project labour content'!$D$1,FALSE))*LabEsc24*1</f>
        <v>1.0010244160731017</v>
      </c>
      <c r="BW41" s="249">
        <f>1+IF(ISNA(VLOOKUP($A41,'Project labour content'!$A$7:$D$255,'Project labour content'!$D$1,FALSE)),VLOOKUP($D41,'Project labour content'!$F$6:$G$15,'Project labour content'!$G$1,FALSE),VLOOKUP($A41,'Project labour content'!$A$7:$D$255,'Project labour content'!$D$1,FALSE))*LabEsc25*1</f>
        <v>1.0014644427984443</v>
      </c>
      <c r="BX41" s="249">
        <f>1+IF(ISNA(VLOOKUP($A41,'Project labour content'!$A$7:$D$255,'Project labour content'!$D$1,FALSE)),VLOOKUP($D41,'Project labour content'!$F$6:$G$15,'Project labour content'!$G$1,FALSE),VLOOKUP($A41,'Project labour content'!$A$7:$D$255,'Project labour content'!$D$1,FALSE))*LabEsc26*1</f>
        <v>1.0019439985912801</v>
      </c>
      <c r="BY41" s="249">
        <f>1+IF(ISNA(VLOOKUP($A41,'Project labour content'!$A$7:$D$255,'Project labour content'!$D$1,FALSE)),VLOOKUP($D41,'Project labour content'!$F$6:$G$15,'Project labour content'!$G$1,FALSE),VLOOKUP($A41,'Project labour content'!$A$7:$D$255,'Project labour content'!$D$1,FALSE))*LabEsc27*1</f>
        <v>1.0022410280715812</v>
      </c>
      <c r="BZ41" s="249">
        <f>1+IF(ISNA(VLOOKUP($A41,'Project labour content'!$A$7:$D$255,'Project labour content'!$D$1,FALSE)),VLOOKUP($D41,'Project labour content'!$F$6:$G$15,'Project labour content'!$G$1,FALSE),VLOOKUP($A41,'Project labour content'!$A$7:$D$255,'Project labour content'!$D$1,FALSE))*LabEsc28*1</f>
        <v>1.002464691270248</v>
      </c>
      <c r="CA41" s="249">
        <f>1+IF(ISNA(VLOOKUP($A41,'Project labour content'!$A$7:$D$255,'Project labour content'!$D$1,FALSE)),VLOOKUP($D41,'Project labour content'!$F$6:$G$15,'Project labour content'!$G$1,FALSE),VLOOKUP($A41,'Project labour content'!$A$7:$D$255,'Project labour content'!$D$1,FALSE))*LabEsc29*1</f>
        <v>1.0028236259714685</v>
      </c>
      <c r="CB41" s="250" t="str">
        <f>IF(ISNA(VLOOKUP($A41,'Project labour content'!$A$7:$D$255,'Project labour content'!$D$1,FALSE)),"Category","Project")</f>
        <v>Category</v>
      </c>
      <c r="CD41" s="247" t="str">
        <f t="shared" si="35"/>
        <v>11201</v>
      </c>
      <c r="CE41" s="3"/>
    </row>
    <row r="42" spans="1:83" x14ac:dyDescent="0.15">
      <c r="A42" s="11" t="s">
        <v>60</v>
      </c>
      <c r="B42" s="11" t="str">
        <f>VLOOKUP($A42,'Incurred Real 2022$'!$A$25:$AC$426,'Incurred Real 2022$'!B$1,FALSE)</f>
        <v>Munno Para New 275_66 kV Connection Point</v>
      </c>
      <c r="C42" s="11" t="str">
        <f>VLOOKUP($A42,'Incurred Real 2022$'!$A$25:$AC$426,'Incurred Real 2022$'!C$1,FALSE)</f>
        <v>ExAnte</v>
      </c>
      <c r="D42" s="11" t="str">
        <f>VLOOKUP($A42,'Incurred Real 2022$'!$A$25:$AC$426,'Incurred Real 2022$'!D$1,FALSE)</f>
        <v>Connection</v>
      </c>
      <c r="E42" s="11" t="str">
        <f>VLOOKUP($A42,'Incurred Real 2022$'!$A$25:$AC$426,'Incurred Real 2022$'!E$1,FALSE)</f>
        <v>Closed</v>
      </c>
      <c r="F42" s="105" t="str">
        <f>IF(VLOOKUP($A42,'Incurred Real 2022$'!$A$25:$AC$426,'Incurred Real 2022$'!F$1,FALSE)=0,"",VLOOKUP($A42,'Incurred Real 2022$'!$A$25:$AC$426,'Incurred Real 2022$'!F$1,FALSE))</f>
        <v/>
      </c>
      <c r="G42" s="105" t="str">
        <f>IF(VLOOKUP($A42,'Incurred Real 2022$'!$A$25:$AC$426,'Incurred Real 2022$'!G$1,FALSE)=0,"",VLOOKUP($A42,'Incurred Real 2022$'!$A$25:$AC$426,'Incurred Real 2022$'!G$1,FALSE))</f>
        <v/>
      </c>
      <c r="H42" s="105" t="str">
        <f>IF(VLOOKUP($A42,'Incurred Real 2022$'!$A$25:$AC$426,'Incurred Real 2022$'!H$1,FALSE)=0,"",VLOOKUP($A42,'Incurred Real 2022$'!$A$25:$AC$426,'Incurred Real 2022$'!H$1,FALSE))</f>
        <v/>
      </c>
      <c r="I42" s="105" t="str">
        <f>IF(VLOOKUP($A42,'Incurred Real 2022$'!$A$25:$AC$426,'Incurred Real 2022$'!I$1,FALSE)=0,"",VLOOKUP($A42,'Incurred Real 2022$'!$A$25:$AC$426,'Incurred Real 2022$'!I$1,FALSE))</f>
        <v/>
      </c>
      <c r="J42" s="105" t="str">
        <f>IF(VLOOKUP($A42,'Incurred Real 2022$'!$A$25:$AC$426,'Incurred Real 2022$'!J$1,FALSE)=0,"",VLOOKUP($A42,'Incurred Real 2022$'!$A$25:$AC$426,'Incurred Real 2022$'!J$1,FALSE))</f>
        <v/>
      </c>
      <c r="K42" s="105">
        <f>IF(VLOOKUP($A42,'Incurred Real 2022$'!$A$25:$AC$426,'Incurred Real 2022$'!K$1,FALSE)=0,"",VLOOKUP($A42,'Incurred Real 2022$'!$A$25:$AC$426,'Incurred Real 2022$'!K$1,FALSE))</f>
        <v>459297.58</v>
      </c>
      <c r="L42" s="105">
        <f>IF(VLOOKUP($A42,'Incurred Real 2022$'!$A$25:$AC$426,'Incurred Real 2022$'!L$1,FALSE)=0,"",VLOOKUP($A42,'Incurred Real 2022$'!$A$25:$AC$426,'Incurred Real 2022$'!L$1,FALSE))</f>
        <v>1236085.3700000001</v>
      </c>
      <c r="M42" s="105">
        <f>IF(VLOOKUP($A42,'Incurred Real 2022$'!$A$25:$AC$426,'Incurred Real 2022$'!M$1,FALSE)=0,"",VLOOKUP($A42,'Incurred Real 2022$'!$A$25:$AC$426,'Incurred Real 2022$'!M$1,FALSE))</f>
        <v>4746280.5199999996</v>
      </c>
      <c r="N42" s="105">
        <f>IF(VLOOKUP($A42,'Incurred Real 2022$'!$A$25:$AC$426,'Incurred Real 2022$'!N$1,FALSE)=0,"",VLOOKUP($A42,'Incurred Real 2022$'!$A$25:$AC$426,'Incurred Real 2022$'!N$1,FALSE))</f>
        <v>7405961.0599999996</v>
      </c>
      <c r="O42" s="105">
        <f>IF(VLOOKUP($A42,'Incurred Real 2022$'!$A$25:$AC$426,'Incurred Real 2022$'!O$1,FALSE)=0,"",VLOOKUP($A42,'Incurred Real 2022$'!$A$25:$AC$426,'Incurred Real 2022$'!O$1,FALSE))</f>
        <v>18429504.32</v>
      </c>
      <c r="P42" s="105">
        <f>IF(VLOOKUP($A42,'Incurred Real 2022$'!$A$25:$AC$426,'Incurred Real 2022$'!P$1,FALSE)=0,"",VLOOKUP($A42,'Incurred Real 2022$'!$A$25:$AC$426,'Incurred Real 2022$'!P$1,FALSE))</f>
        <v>37006.379999999997</v>
      </c>
      <c r="Q42" s="105">
        <f>IF(VLOOKUP($A42,'Incurred Real 2022$'!$A$25:$AC$426,'Incurred Real 2022$'!Q$1,FALSE)=0,"",VLOOKUP($A42,'Incurred Real 2022$'!$A$25:$AC$426,'Incurred Real 2022$'!Q$1,FALSE))</f>
        <v>193768.15</v>
      </c>
      <c r="R42" s="105" t="str">
        <f>IF(VLOOKUP($A42,'Incurred Real 2022$'!$A$25:$AC$426,'Incurred Real 2022$'!R$1,FALSE)=0,"",VLOOKUP($A42,'Incurred Real 2022$'!$A$25:$AC$426,'Incurred Real 2022$'!R$1,FALSE))</f>
        <v/>
      </c>
      <c r="S42" s="105">
        <f>IF(VLOOKUP($A42,'Incurred Real 2022$'!$A$25:$AC$426,'Incurred Real 2022$'!S$1,FALSE)=0,"",VLOOKUP($A42,'Incurred Real 2022$'!$A$25:$AC$426,'Incurred Real 2022$'!S$1,FALSE))</f>
        <v>133.31</v>
      </c>
      <c r="T42" s="105" t="str">
        <f>IF(VLOOKUP($A42,'Incurred Real 2022$'!$A$25:$AC$426,'Incurred Real 2022$'!T$1,FALSE)=0,"",VLOOKUP($A42,'Incurred Real 2022$'!$A$25:$AC$426,'Incurred Real 2022$'!T$1,FALSE))</f>
        <v/>
      </c>
      <c r="U42" s="105" t="str">
        <f>IF(VLOOKUP($A42,'Incurred Real 2022$'!$A$25:$AC$426,'Incurred Real 2022$'!U$1,FALSE)=0,"",VLOOKUP($A42,'Incurred Real 2022$'!$A$25:$AC$426,'Incurred Real 2022$'!U$1,FALSE))</f>
        <v/>
      </c>
      <c r="V42" s="13" t="str">
        <f>IF(ISTEXT(VLOOKUP($A42,'Incurred Real 2022$'!$A$25:$AC$426,'Incurred Real 2022$'!V$1,FALSE)),"",(VLOOKUP($A42,'Incurred Real 2022$'!$A$25:$AC$426,'Incurred Real 2022$'!V$1,FALSE))*BT42*Incurred_Real!V$15)</f>
        <v/>
      </c>
      <c r="W42" s="13" t="str">
        <f>IF(ISTEXT(VLOOKUP($A42,'Incurred Real 2022$'!$A$25:$AC$426,'Incurred Real 2022$'!W$1,FALSE)),"",(VLOOKUP($A42,'Incurred Real 2022$'!$A$25:$AC$426,'Incurred Real 2022$'!W$1,FALSE))*BU42*Incurred_Real!W$15)</f>
        <v/>
      </c>
      <c r="X42" s="220" t="str">
        <f>IF(ISTEXT(VLOOKUP($A42,'Incurred Real 2022$'!$A$25:$AC$426,'Incurred Real 2022$'!X$1,FALSE)),"",(VLOOKUP($A42,'Incurred Real 2022$'!$A$25:$AC$426,'Incurred Real 2022$'!X$1,FALSE))*BV42*Incurred_Real!X$15)</f>
        <v/>
      </c>
      <c r="Y42" s="217" t="str">
        <f>IF(ISTEXT(VLOOKUP($A42,'Incurred Real 2022$'!$A$25:$AC$426,'Incurred Real 2022$'!Y$1,FALSE)),"",(VLOOKUP($A42,'Incurred Real 2022$'!$A$25:$AC$426,'Incurred Real 2022$'!Y$1,FALSE))*BW42*Incurred_Real!Y$15)</f>
        <v/>
      </c>
      <c r="Z42" s="13" t="str">
        <f>IF(ISTEXT(VLOOKUP($A42,'Incurred Real 2022$'!$A$25:$AC$426,'Incurred Real 2022$'!Z$1,FALSE)),"",(VLOOKUP($A42,'Incurred Real 2022$'!$A$25:$AC$426,'Incurred Real 2022$'!Z$1,FALSE))*BX42*Incurred_Real!Z$15)</f>
        <v/>
      </c>
      <c r="AA42" s="13" t="str">
        <f>IF(ISTEXT(VLOOKUP($A42,'Incurred Real 2022$'!$A$25:$AC$426,'Incurred Real 2022$'!AA$1,FALSE)),"",(VLOOKUP($A42,'Incurred Real 2022$'!$A$25:$AC$426,'Incurred Real 2022$'!AA$1,FALSE))*BY42*Incurred_Real!AA$15)</f>
        <v/>
      </c>
      <c r="AB42" s="13" t="str">
        <f>IF(ISTEXT(VLOOKUP($A42,'Incurred Real 2022$'!$A$25:$AC$426,'Incurred Real 2022$'!AB$1,FALSE)),"",(VLOOKUP($A42,'Incurred Real 2022$'!$A$25:$AC$426,'Incurred Real 2022$'!AB$1,FALSE))*BZ42*Incurred_Real!AB$15)</f>
        <v/>
      </c>
      <c r="AC42" s="13" t="str">
        <f>IF(ISTEXT(VLOOKUP($A42,'Incurred Real 2022$'!$A$25:$AC$426,'Incurred Real 2022$'!AC$1,FALSE)),"",(VLOOKUP($A42,'Incurred Real 2022$'!$A$25:$AC$426,'Incurred Real 2022$'!AC$1,FALSE))*CA42*Incurred_Real!AC$15)</f>
        <v/>
      </c>
      <c r="AD42" s="221">
        <f t="shared" si="36"/>
        <v>32508036.689999998</v>
      </c>
      <c r="AE42" s="221">
        <f t="shared" si="33"/>
        <v>32508036.689999998</v>
      </c>
      <c r="AF42" s="239">
        <f t="shared" si="37"/>
        <v>43211717.924400844</v>
      </c>
      <c r="AG42" s="222">
        <f t="shared" si="38"/>
        <v>33360111.579678126</v>
      </c>
      <c r="AH42" s="223">
        <f t="shared" si="42"/>
        <v>1.2953109530582023</v>
      </c>
      <c r="AI42" s="224">
        <f t="shared" si="39"/>
        <v>2019</v>
      </c>
      <c r="AJ42" s="225">
        <f>VLOOKUP($A42,Project_Commissioning!$C$4:$H$355,Project_Commissioning!F$1,FALSE)</f>
        <v>42219</v>
      </c>
      <c r="AK42" s="226">
        <f>VLOOKUP($A42,Project_Commissioning!$C$4:$H$355,Project_Commissioning!G$1,FALSE)</f>
        <v>2016</v>
      </c>
      <c r="AL42" s="225" t="str">
        <f>IF(VLOOKUP($A42,Project_Commissioning!$C$4:$H$355,Project_Commissioning!H$1,FALSE)=0,"",VLOOKUP($A42,Project_Commissioning!$C$4:$H$355,Project_Commissioning!H$1,FALSE))</f>
        <v/>
      </c>
      <c r="AM42" s="237">
        <f t="shared" si="40"/>
        <v>38379715.338621899</v>
      </c>
      <c r="AN42" s="221" cm="1">
        <f t="array" ref="AN42">IF(ROUND(AE42,0)=0,0,LOOKUP(2,1/(F42:AC42&lt;&gt;""),F42:AC42))</f>
        <v>133.31</v>
      </c>
      <c r="AO42" s="221">
        <f t="shared" si="41"/>
        <v>0</v>
      </c>
      <c r="AP42" s="79"/>
      <c r="AQ42" s="20"/>
      <c r="AR42" s="245">
        <f>IF(ISNA(VLOOKUP($A42,'Success Asset Classes'!$B$15:$AA$114,'Success Asset Classes'!$AA$1,FALSE)),0,VLOOKUP($A42,'Success Asset Classes'!$B$15:$AA$114,'Success Asset Classes'!$AA$1,FALSE))</f>
        <v>0</v>
      </c>
      <c r="AS42" s="230">
        <f>IF($AR42=0,VLOOKUP(MID($A42,4,5),'Project splits'!$C$5:$AM$346,AS$22,FALSE),IF(ISNA(VLOOKUP($A42,'Success Asset Classes'!$B$15:$BD$377,AS$21,FALSE)),VLOOKUP(MID($A42,4,5),'Project splits'!$C$5:$AM$346,AS$22,FALSE),VLOOKUP($A42,'Success Asset Classes'!$B$15:$BD$377,AS$21,FALSE)))</f>
        <v>0</v>
      </c>
      <c r="AT42" s="230">
        <f>IF($AR42=0,VLOOKUP(MID($A42,4,5),'Project splits'!$C$5:$AM$346,AT$22,FALSE),IF(ISNA(VLOOKUP($A42,'Success Asset Classes'!$B$15:$BD$377,AT$21,FALSE)),VLOOKUP(MID($A42,4,5),'Project splits'!$C$5:$AM$346,AT$22,FALSE),VLOOKUP($A42,'Success Asset Classes'!$B$15:$BD$377,AT$21,FALSE)))</f>
        <v>1.2122457498357256E-2</v>
      </c>
      <c r="AU42" s="230">
        <f>IF($AR42=0,VLOOKUP(MID($A42,4,5),'Project splits'!$C$5:$AM$346,AU$22,FALSE),IF(ISNA(VLOOKUP($A42,'Success Asset Classes'!$B$15:$BD$377,AU$21,FALSE)),VLOOKUP(MID($A42,4,5),'Project splits'!$C$5:$AM$346,AU$22,FALSE),VLOOKUP($A42,'Success Asset Classes'!$B$15:$BD$377,AU$21,FALSE)))</f>
        <v>7.4994865341509523E-2</v>
      </c>
      <c r="AV42" s="230">
        <f>IF($AR42=0,VLOOKUP(MID($A42,4,5),'Project splits'!$C$5:$AM$346,AV$22,FALSE),IF(ISNA(VLOOKUP($A42,'Success Asset Classes'!$B$15:$BD$377,AV$21,FALSE)),VLOOKUP(MID($A42,4,5),'Project splits'!$C$5:$AM$346,AV$22,FALSE),VLOOKUP($A42,'Success Asset Classes'!$B$15:$BD$377,AV$21,FALSE)))</f>
        <v>0</v>
      </c>
      <c r="AW42" s="230">
        <f>IF($AR42=0,VLOOKUP(MID($A42,4,5),'Project splits'!$C$5:$AM$346,AW$22,FALSE),IF(ISNA(VLOOKUP($A42,'Success Asset Classes'!$B$15:$BD$377,AW$21,FALSE)),VLOOKUP(MID($A42,4,5),'Project splits'!$C$5:$AM$346,AW$22,FALSE),VLOOKUP($A42,'Success Asset Classes'!$B$15:$BD$377,AW$21,FALSE)))</f>
        <v>0</v>
      </c>
      <c r="AX42" s="230">
        <f>IF($AR42=0,VLOOKUP(MID($A42,4,5),'Project splits'!$C$5:$AM$346,AX$22,FALSE),IF(ISNA(VLOOKUP($A42,'Success Asset Classes'!$B$15:$BD$377,AX$21,FALSE)),VLOOKUP(MID($A42,4,5),'Project splits'!$C$5:$AM$346,AX$22,FALSE),VLOOKUP($A42,'Success Asset Classes'!$B$15:$BD$377,AX$21,FALSE)))</f>
        <v>0</v>
      </c>
      <c r="AY42" s="230">
        <f>IF($AR42=0,VLOOKUP(MID($A42,4,5),'Project splits'!$C$5:$AM$346,AY$22,FALSE),IF(ISNA(VLOOKUP($A42,'Success Asset Classes'!$B$15:$BD$377,AY$21,FALSE)),VLOOKUP(MID($A42,4,5),'Project splits'!$C$5:$AM$346,AY$22,FALSE),VLOOKUP($A42,'Success Asset Classes'!$B$15:$BD$377,AY$21,FALSE)))</f>
        <v>0</v>
      </c>
      <c r="AZ42" s="230">
        <f>IF($AR42=0,VLOOKUP(MID($A42,4,5),'Project splits'!$C$5:$AM$346,AZ$22,FALSE),IF(ISNA(VLOOKUP($A42,'Success Asset Classes'!$B$15:$BD$377,AZ$21,FALSE)),VLOOKUP(MID($A42,4,5),'Project splits'!$C$5:$AM$346,AZ$22,FALSE),VLOOKUP($A42,'Success Asset Classes'!$B$15:$BD$377,AZ$21,FALSE)))</f>
        <v>0</v>
      </c>
      <c r="BA42" s="230">
        <f>IF($AR42=0,VLOOKUP(MID($A42,4,5),'Project splits'!$C$5:$AM$346,BA$22,FALSE),IF(ISNA(VLOOKUP($A42,'Success Asset Classes'!$B$15:$BD$377,BA$21,FALSE)),VLOOKUP(MID($A42,4,5),'Project splits'!$C$5:$AM$346,BA$22,FALSE),VLOOKUP($A42,'Success Asset Classes'!$B$15:$BD$377,BA$21,FALSE)))</f>
        <v>0</v>
      </c>
      <c r="BB42" s="230">
        <f>IF($AR42=0,VLOOKUP(MID($A42,4,5),'Project splits'!$C$5:$AM$346,BB$22,FALSE),IF(ISNA(VLOOKUP($A42,'Success Asset Classes'!$B$15:$BD$377,BB$21,FALSE)),VLOOKUP(MID($A42,4,5),'Project splits'!$C$5:$AM$346,BB$22,FALSE),VLOOKUP($A42,'Success Asset Classes'!$B$15:$BD$377,BB$21,FALSE)))</f>
        <v>0.27203615903425238</v>
      </c>
      <c r="BC42" s="230">
        <f>IF($AR42=0,VLOOKUP(MID($A42,4,5),'Project splits'!$C$5:$AM$346,BC$22,FALSE),IF(ISNA(VLOOKUP($A42,'Success Asset Classes'!$B$15:$BD$377,BC$21,FALSE)),VLOOKUP(MID($A42,4,5),'Project splits'!$C$5:$AM$346,BC$22,FALSE),VLOOKUP($A42,'Success Asset Classes'!$B$15:$BD$377,BC$21,FALSE)))</f>
        <v>0</v>
      </c>
      <c r="BD42" s="230">
        <f>IF($AR42=0,VLOOKUP(MID($A42,4,5),'Project splits'!$C$5:$AM$346,BD$22,FALSE),IF(ISNA(VLOOKUP($A42,'Success Asset Classes'!$B$15:$BD$377,BD$21,FALSE)),VLOOKUP(MID($A42,4,5),'Project splits'!$C$5:$AM$346,BD$22,FALSE),VLOOKUP($A42,'Success Asset Classes'!$B$15:$BD$377,BD$21,FALSE)))</f>
        <v>8.9582906088047989E-2</v>
      </c>
      <c r="BE42" s="230">
        <f>IF($AR42=0,VLOOKUP(MID($A42,4,5),'Project splits'!$C$5:$AM$346,BE$22,FALSE),IF(ISNA(VLOOKUP($A42,'Success Asset Classes'!$B$15:$BD$377,BE$21,FALSE)),VLOOKUP(MID($A42,4,5),'Project splits'!$C$5:$AM$346,BE$22,FALSE),VLOOKUP($A42,'Success Asset Classes'!$B$15:$BD$377,BE$21,FALSE)))</f>
        <v>0</v>
      </c>
      <c r="BF42" s="230">
        <f>IF($AR42=0,VLOOKUP(MID($A42,4,5),'Project splits'!$C$5:$AM$346,BF$22,FALSE),IF(ISNA(VLOOKUP($A42,'Success Asset Classes'!$B$15:$BD$377,BF$21,FALSE)),VLOOKUP(MID($A42,4,5),'Project splits'!$C$5:$AM$346,BF$22,FALSE),VLOOKUP($A42,'Success Asset Classes'!$B$15:$BD$377,BF$21,FALSE)))</f>
        <v>0</v>
      </c>
      <c r="BG42" s="230">
        <f>IF($AR42=0,VLOOKUP(MID($A42,4,5),'Project splits'!$C$5:$AM$346,BG$22,FALSE),IF(ISNA(VLOOKUP($A42,'Success Asset Classes'!$B$15:$BD$377,BG$21,FALSE)),VLOOKUP(MID($A42,4,5),'Project splits'!$C$5:$AM$346,BG$22,FALSE),VLOOKUP($A42,'Success Asset Classes'!$B$15:$BD$377,BG$21,FALSE)))</f>
        <v>0.17731662117916025</v>
      </c>
      <c r="BH42" s="230">
        <f>IF($AR42=0,VLOOKUP(MID($A42,4,5),'Project splits'!$C$5:$AM$346,BH$22,FALSE),IF(ISNA(VLOOKUP($A42,'Success Asset Classes'!$B$15:$BD$377,BH$21,FALSE)),VLOOKUP(MID($A42,4,5),'Project splits'!$C$5:$AM$346,BH$22,FALSE),VLOOKUP($A42,'Success Asset Classes'!$B$15:$BD$377,BH$21,FALSE)))</f>
        <v>0.37394699085867261</v>
      </c>
      <c r="BI42" s="230">
        <f>IF($AR42=0,VLOOKUP(MID($A42,4,5),'Project splits'!$C$5:$AM$346,BI$22,FALSE),IF(ISNA(VLOOKUP($A42,'Success Asset Classes'!$B$15:$BD$377,BI$21,FALSE)),VLOOKUP(MID($A42,4,5),'Project splits'!$C$5:$AM$346,BI$22,FALSE),VLOOKUP($A42,'Success Asset Classes'!$B$15:$BD$377,BI$21,FALSE)))</f>
        <v>0</v>
      </c>
      <c r="BJ42" s="230">
        <f>IF($AR42=0,VLOOKUP(MID($A42,4,5),'Project splits'!$C$5:$AM$346,BJ$22,FALSE),IF(ISNA(VLOOKUP($A42,'Success Asset Classes'!$B$15:$BD$377,BJ$21,FALSE)),VLOOKUP(MID($A42,4,5),'Project splits'!$C$5:$AM$346,BJ$22,FALSE),VLOOKUP($A42,'Success Asset Classes'!$B$15:$BD$377,BJ$21,FALSE)))</f>
        <v>0</v>
      </c>
      <c r="BK42" s="230">
        <f>IF($AR42=0,VLOOKUP(MID($A42,4,5),'Project splits'!$C$5:$AM$346,BK$22,FALSE),IF(ISNA(VLOOKUP($A42,'Success Asset Classes'!$B$15:$BD$377,BK$21,FALSE)),VLOOKUP(MID($A42,4,5),'Project splits'!$C$5:$AM$346,BK$22,FALSE),VLOOKUP($A42,'Success Asset Classes'!$B$15:$BD$377,BK$21,FALSE)))</f>
        <v>0</v>
      </c>
      <c r="BL42" s="230">
        <f>IF($AR42=0,VLOOKUP(MID($A42,4,5),'Project splits'!$C$5:$AM$346,BL$22,FALSE),IF(ISNA(VLOOKUP($A42,'Success Asset Classes'!$B$15:$BD$377,BL$21,FALSE)),VLOOKUP(MID($A42,4,5),'Project splits'!$C$5:$AM$346,BL$22,FALSE),VLOOKUP($A42,'Success Asset Classes'!$B$15:$BD$377,BL$21,FALSE)))</f>
        <v>0</v>
      </c>
      <c r="BM42" s="230">
        <f>IF($AR42=0,VLOOKUP(MID($A42,4,5),'Project splits'!$C$5:$AM$346,BM$22,FALSE),IF(ISNA(VLOOKUP($A42,'Success Asset Classes'!$B$15:$BD$377,BM$21,FALSE)),VLOOKUP(MID($A42,4,5),'Project splits'!$C$5:$AM$346,BM$22,FALSE),VLOOKUP($A42,'Success Asset Classes'!$B$15:$BD$377,BM$21,FALSE)))</f>
        <v>0</v>
      </c>
      <c r="BN42" s="230">
        <f>IF($AR42=0,VLOOKUP(MID($A42,4,5),'Project splits'!$C$5:$AM$346,BN$22,FALSE),IF(ISNA(VLOOKUP($A42,'Success Asset Classes'!$B$15:$BD$377,BN$21,FALSE)),VLOOKUP(MID($A42,4,5),'Project splits'!$C$5:$AM$346,BN$22,FALSE),VLOOKUP($A42,'Success Asset Classes'!$B$15:$BD$377,BN$21,FALSE)))</f>
        <v>0</v>
      </c>
      <c r="BO42" s="230">
        <f>IF($AR42=0,VLOOKUP(MID($A42,4,5),'Project splits'!$C$5:$AM$346,BO$22,FALSE),IF(ISNA(VLOOKUP($A42,'Success Asset Classes'!$B$15:$BD$377,BO$21,FALSE)),VLOOKUP(MID($A42,4,5),'Project splits'!$C$5:$AM$346,BO$22,FALSE),VLOOKUP($A42,'Success Asset Classes'!$B$15:$BD$377,BO$21,FALSE)))</f>
        <v>0</v>
      </c>
      <c r="BP42" s="230">
        <f>IF($AR42=0,VLOOKUP(MID($A42,4,5),'Project splits'!$C$5:$AM$346,BP$22,FALSE),IF(ISNA(VLOOKUP($A42,'Success Asset Classes'!$B$15:$BD$377,BP$21,FALSE)),VLOOKUP(MID($A42,4,5),'Project splits'!$C$5:$AM$346,BP$22,FALSE),VLOOKUP($A42,'Success Asset Classes'!$B$15:$BD$377,BP$21,FALSE)))</f>
        <v>0</v>
      </c>
      <c r="BQ42" s="230">
        <f>IF($AR42=0,VLOOKUP(MID($A42,4,5),'Project splits'!$C$5:$AM$346,BQ$22,FALSE),IF(ISNA(VLOOKUP($A42,'Success Asset Classes'!$B$15:$BD$377,BQ$21,FALSE)),VLOOKUP(MID($A42,4,5),'Project splits'!$C$5:$AM$346,BQ$22,FALSE),VLOOKUP($A42,'Success Asset Classes'!$B$15:$BD$377,BQ$21,FALSE)))</f>
        <v>0</v>
      </c>
      <c r="BR42" s="230">
        <f>IF($AR42=0,VLOOKUP(MID($A42,4,5),'Project splits'!$C$5:$AM$346,BR$22,FALSE),IF(ISNA(VLOOKUP($A42,'Success Asset Classes'!$B$15:$BD$377,BR$21,FALSE)),VLOOKUP(MID($A42,4,5),'Project splits'!$C$5:$AM$346,BR$22,FALSE),VLOOKUP($A42,'Success Asset Classes'!$B$15:$BD$377,BR$21,FALSE)))</f>
        <v>0</v>
      </c>
      <c r="BS42" s="247">
        <f t="shared" si="34"/>
        <v>1</v>
      </c>
      <c r="BT42" s="249">
        <f>1+IF(ISNA(VLOOKUP($A42,'Project labour content'!$A$7:$D$255,'Project labour content'!$D$1,FALSE)),VLOOKUP($D42,'Project labour content'!$F$6:$G$15,'Project labour content'!$G$1,FALSE),VLOOKUP($A42,'Project labour content'!$A$7:$D$255,'Project labour content'!$D$1,FALSE))*LabEsc22*1</f>
        <v>1.0007222854200126</v>
      </c>
      <c r="BU42" s="249">
        <f>1+IF(ISNA(VLOOKUP($A42,'Project labour content'!$A$7:$D$255,'Project labour content'!$D$1,FALSE)),VLOOKUP($D42,'Project labour content'!$F$6:$G$15,'Project labour content'!$G$1,FALSE),VLOOKUP($A42,'Project labour content'!$A$7:$D$255,'Project labour content'!$D$1,FALSE))*LabEsc23*1</f>
        <v>1.0014480378100414</v>
      </c>
      <c r="BV42" s="249">
        <f>1+IF(ISNA(VLOOKUP($A42,'Project labour content'!$A$7:$D$255,'Project labour content'!$D$1,FALSE)),VLOOKUP($D42,'Project labour content'!$F$6:$G$15,'Project labour content'!$G$1,FALSE),VLOOKUP($A42,'Project labour content'!$A$7:$D$255,'Project labour content'!$D$1,FALSE))*LabEsc24*1</f>
        <v>1.0021316965614484</v>
      </c>
      <c r="BW42" s="249">
        <f>1+IF(ISNA(VLOOKUP($A42,'Project labour content'!$A$7:$D$255,'Project labour content'!$D$1,FALSE)),VLOOKUP($D42,'Project labour content'!$F$6:$G$15,'Project labour content'!$G$1,FALSE),VLOOKUP($A42,'Project labour content'!$A$7:$D$255,'Project labour content'!$D$1,FALSE))*LabEsc25*1</f>
        <v>1.0030473435158329</v>
      </c>
      <c r="BX42" s="249">
        <f>1+IF(ISNA(VLOOKUP($A42,'Project labour content'!$A$7:$D$255,'Project labour content'!$D$1,FALSE)),VLOOKUP($D42,'Project labour content'!$F$6:$G$15,'Project labour content'!$G$1,FALSE),VLOOKUP($A42,'Project labour content'!$A$7:$D$255,'Project labour content'!$D$1,FALSE))*LabEsc26*1</f>
        <v>1.0040452460882865</v>
      </c>
      <c r="BY42" s="249">
        <f>1+IF(ISNA(VLOOKUP($A42,'Project labour content'!$A$7:$D$255,'Project labour content'!$D$1,FALSE)),VLOOKUP($D42,'Project labour content'!$F$6:$G$15,'Project labour content'!$G$1,FALSE),VLOOKUP($A42,'Project labour content'!$A$7:$D$255,'Project labour content'!$D$1,FALSE))*LabEsc27*1</f>
        <v>1.0046633315893168</v>
      </c>
      <c r="BZ42" s="249">
        <f>1+IF(ISNA(VLOOKUP($A42,'Project labour content'!$A$7:$D$255,'Project labour content'!$D$1,FALSE)),VLOOKUP($D42,'Project labour content'!$F$6:$G$15,'Project labour content'!$G$1,FALSE),VLOOKUP($A42,'Project labour content'!$A$7:$D$255,'Project labour content'!$D$1,FALSE))*LabEsc28*1</f>
        <v>1.0051287499715926</v>
      </c>
      <c r="CA42" s="249">
        <f>1+IF(ISNA(VLOOKUP($A42,'Project labour content'!$A$7:$D$255,'Project labour content'!$D$1,FALSE)),VLOOKUP($D42,'Project labour content'!$F$6:$G$15,'Project labour content'!$G$1,FALSE),VLOOKUP($A42,'Project labour content'!$A$7:$D$255,'Project labour content'!$D$1,FALSE))*LabEsc29*1</f>
        <v>1.005875653391469</v>
      </c>
      <c r="CB42" s="250" t="str">
        <f>IF(ISNA(VLOOKUP($A42,'Project labour content'!$A$7:$D$255,'Project labour content'!$D$1,FALSE)),"Category","Project")</f>
        <v>Category</v>
      </c>
      <c r="CD42" s="247" t="str">
        <f t="shared" si="35"/>
        <v>11209</v>
      </c>
      <c r="CE42" s="3"/>
    </row>
    <row r="43" spans="1:83" x14ac:dyDescent="0.15">
      <c r="A43" s="11" t="s">
        <v>61</v>
      </c>
      <c r="B43" s="11" t="str">
        <f>VLOOKUP($A43,'Incurred Real 2022$'!$A$25:$AC$426,'Incurred Real 2022$'!B$1,FALSE)</f>
        <v>Asset Data Capture</v>
      </c>
      <c r="C43" s="11" t="str">
        <f>VLOOKUP($A43,'Incurred Real 2022$'!$A$25:$AC$426,'Incurred Real 2022$'!C$1,FALSE)</f>
        <v>ExAnte</v>
      </c>
      <c r="D43" s="11" t="str">
        <f>VLOOKUP($A43,'Incurred Real 2022$'!$A$25:$AC$426,'Incurred Real 2022$'!D$1,FALSE)</f>
        <v>Information Technology</v>
      </c>
      <c r="E43" s="11" t="str">
        <f>VLOOKUP($A43,'Incurred Real 2022$'!$A$25:$AC$426,'Incurred Real 2022$'!E$1,FALSE)</f>
        <v>Closed</v>
      </c>
      <c r="F43" s="105" t="str">
        <f>IF(VLOOKUP($A43,'Incurred Real 2022$'!$A$25:$AC$426,'Incurred Real 2022$'!F$1,FALSE)=0,"",VLOOKUP($A43,'Incurred Real 2022$'!$A$25:$AC$426,'Incurred Real 2022$'!F$1,FALSE))</f>
        <v/>
      </c>
      <c r="G43" s="105" t="str">
        <f>IF(VLOOKUP($A43,'Incurred Real 2022$'!$A$25:$AC$426,'Incurred Real 2022$'!G$1,FALSE)=0,"",VLOOKUP($A43,'Incurred Real 2022$'!$A$25:$AC$426,'Incurred Real 2022$'!G$1,FALSE))</f>
        <v/>
      </c>
      <c r="H43" s="105" t="str">
        <f>IF(VLOOKUP($A43,'Incurred Real 2022$'!$A$25:$AC$426,'Incurred Real 2022$'!H$1,FALSE)=0,"",VLOOKUP($A43,'Incurred Real 2022$'!$A$25:$AC$426,'Incurred Real 2022$'!H$1,FALSE))</f>
        <v/>
      </c>
      <c r="I43" s="105" t="str">
        <f>IF(VLOOKUP($A43,'Incurred Real 2022$'!$A$25:$AC$426,'Incurred Real 2022$'!I$1,FALSE)=0,"",VLOOKUP($A43,'Incurred Real 2022$'!$A$25:$AC$426,'Incurred Real 2022$'!I$1,FALSE))</f>
        <v/>
      </c>
      <c r="J43" s="105">
        <f>IF(VLOOKUP($A43,'Incurred Real 2022$'!$A$25:$AC$426,'Incurred Real 2022$'!J$1,FALSE)=0,"",VLOOKUP($A43,'Incurred Real 2022$'!$A$25:$AC$426,'Incurred Real 2022$'!J$1,FALSE))</f>
        <v>238513.45</v>
      </c>
      <c r="K43" s="105">
        <f>IF(VLOOKUP($A43,'Incurred Real 2022$'!$A$25:$AC$426,'Incurred Real 2022$'!K$1,FALSE)=0,"",VLOOKUP($A43,'Incurred Real 2022$'!$A$25:$AC$426,'Incurred Real 2022$'!K$1,FALSE))</f>
        <v>135131.38</v>
      </c>
      <c r="L43" s="105">
        <f>IF(VLOOKUP($A43,'Incurred Real 2022$'!$A$25:$AC$426,'Incurred Real 2022$'!L$1,FALSE)=0,"",VLOOKUP($A43,'Incurred Real 2022$'!$A$25:$AC$426,'Incurred Real 2022$'!L$1,FALSE))</f>
        <v>94858.79</v>
      </c>
      <c r="M43" s="105">
        <f>IF(VLOOKUP($A43,'Incurred Real 2022$'!$A$25:$AC$426,'Incurred Real 2022$'!M$1,FALSE)=0,"",VLOOKUP($A43,'Incurred Real 2022$'!$A$25:$AC$426,'Incurred Real 2022$'!M$1,FALSE))</f>
        <v>95193.71</v>
      </c>
      <c r="N43" s="105">
        <f>IF(VLOOKUP($A43,'Incurred Real 2022$'!$A$25:$AC$426,'Incurred Real 2022$'!N$1,FALSE)=0,"",VLOOKUP($A43,'Incurred Real 2022$'!$A$25:$AC$426,'Incurred Real 2022$'!N$1,FALSE))</f>
        <v>182971.82</v>
      </c>
      <c r="O43" s="105">
        <f>IF(VLOOKUP($A43,'Incurred Real 2022$'!$A$25:$AC$426,'Incurred Real 2022$'!O$1,FALSE)=0,"",VLOOKUP($A43,'Incurred Real 2022$'!$A$25:$AC$426,'Incurred Real 2022$'!O$1,FALSE))</f>
        <v>320398.09000000003</v>
      </c>
      <c r="P43" s="105">
        <f>IF(VLOOKUP($A43,'Incurred Real 2022$'!$A$25:$AC$426,'Incurred Real 2022$'!P$1,FALSE)=0,"",VLOOKUP($A43,'Incurred Real 2022$'!$A$25:$AC$426,'Incurred Real 2022$'!P$1,FALSE))</f>
        <v>344966.82</v>
      </c>
      <c r="Q43" s="105">
        <f>IF(VLOOKUP($A43,'Incurred Real 2022$'!$A$25:$AC$426,'Incurred Real 2022$'!Q$1,FALSE)=0,"",VLOOKUP($A43,'Incurred Real 2022$'!$A$25:$AC$426,'Incurred Real 2022$'!Q$1,FALSE))</f>
        <v>384962.43</v>
      </c>
      <c r="R43" s="105">
        <f>IF(VLOOKUP($A43,'Incurred Real 2022$'!$A$25:$AC$426,'Incurred Real 2022$'!R$1,FALSE)=0,"",VLOOKUP($A43,'Incurred Real 2022$'!$A$25:$AC$426,'Incurred Real 2022$'!R$1,FALSE))</f>
        <v>2851.24</v>
      </c>
      <c r="S43" s="105" t="str">
        <f>IF(VLOOKUP($A43,'Incurred Real 2022$'!$A$25:$AC$426,'Incurred Real 2022$'!S$1,FALSE)=0,"",VLOOKUP($A43,'Incurred Real 2022$'!$A$25:$AC$426,'Incurred Real 2022$'!S$1,FALSE))</f>
        <v/>
      </c>
      <c r="T43" s="105" t="str">
        <f>IF(VLOOKUP($A43,'Incurred Real 2022$'!$A$25:$AC$426,'Incurred Real 2022$'!T$1,FALSE)=0,"",VLOOKUP($A43,'Incurred Real 2022$'!$A$25:$AC$426,'Incurred Real 2022$'!T$1,FALSE))</f>
        <v/>
      </c>
      <c r="U43" s="105" t="str">
        <f>IF(VLOOKUP($A43,'Incurred Real 2022$'!$A$25:$AC$426,'Incurred Real 2022$'!U$1,FALSE)=0,"",VLOOKUP($A43,'Incurred Real 2022$'!$A$25:$AC$426,'Incurred Real 2022$'!U$1,FALSE))</f>
        <v/>
      </c>
      <c r="V43" s="13" t="str">
        <f>IF(ISTEXT(VLOOKUP($A43,'Incurred Real 2022$'!$A$25:$AC$426,'Incurred Real 2022$'!V$1,FALSE)),"",(VLOOKUP($A43,'Incurred Real 2022$'!$A$25:$AC$426,'Incurred Real 2022$'!V$1,FALSE))*BT43*Incurred_Real!V$15)</f>
        <v/>
      </c>
      <c r="W43" s="13" t="str">
        <f>IF(ISTEXT(VLOOKUP($A43,'Incurred Real 2022$'!$A$25:$AC$426,'Incurred Real 2022$'!W$1,FALSE)),"",(VLOOKUP($A43,'Incurred Real 2022$'!$A$25:$AC$426,'Incurred Real 2022$'!W$1,FALSE))*BU43*Incurred_Real!W$15)</f>
        <v/>
      </c>
      <c r="X43" s="220" t="str">
        <f>IF(ISTEXT(VLOOKUP($A43,'Incurred Real 2022$'!$A$25:$AC$426,'Incurred Real 2022$'!X$1,FALSE)),"",(VLOOKUP($A43,'Incurred Real 2022$'!$A$25:$AC$426,'Incurred Real 2022$'!X$1,FALSE))*BV43*Incurred_Real!X$15)</f>
        <v/>
      </c>
      <c r="Y43" s="217" t="str">
        <f>IF(ISTEXT(VLOOKUP($A43,'Incurred Real 2022$'!$A$25:$AC$426,'Incurred Real 2022$'!Y$1,FALSE)),"",(VLOOKUP($A43,'Incurred Real 2022$'!$A$25:$AC$426,'Incurred Real 2022$'!Y$1,FALSE))*BW43*Incurred_Real!Y$15)</f>
        <v/>
      </c>
      <c r="Z43" s="13" t="str">
        <f>IF(ISTEXT(VLOOKUP($A43,'Incurred Real 2022$'!$A$25:$AC$426,'Incurred Real 2022$'!Z$1,FALSE)),"",(VLOOKUP($A43,'Incurred Real 2022$'!$A$25:$AC$426,'Incurred Real 2022$'!Z$1,FALSE))*BX43*Incurred_Real!Z$15)</f>
        <v/>
      </c>
      <c r="AA43" s="13" t="str">
        <f>IF(ISTEXT(VLOOKUP($A43,'Incurred Real 2022$'!$A$25:$AC$426,'Incurred Real 2022$'!AA$1,FALSE)),"",(VLOOKUP($A43,'Incurred Real 2022$'!$A$25:$AC$426,'Incurred Real 2022$'!AA$1,FALSE))*BY43*Incurred_Real!AA$15)</f>
        <v/>
      </c>
      <c r="AB43" s="13" t="str">
        <f>IF(ISTEXT(VLOOKUP($A43,'Incurred Real 2022$'!$A$25:$AC$426,'Incurred Real 2022$'!AB$1,FALSE)),"",(VLOOKUP($A43,'Incurred Real 2022$'!$A$25:$AC$426,'Incurred Real 2022$'!AB$1,FALSE))*BZ43*Incurred_Real!AB$15)</f>
        <v/>
      </c>
      <c r="AC43" s="13" t="str">
        <f>IF(ISTEXT(VLOOKUP($A43,'Incurred Real 2022$'!$A$25:$AC$426,'Incurred Real 2022$'!AC$1,FALSE)),"",(VLOOKUP($A43,'Incurred Real 2022$'!$A$25:$AC$426,'Incurred Real 2022$'!AC$1,FALSE))*CA43*Incurred_Real!AC$15)</f>
        <v/>
      </c>
      <c r="AD43" s="221">
        <f t="shared" si="36"/>
        <v>1799847.73</v>
      </c>
      <c r="AE43" s="221">
        <f t="shared" si="33"/>
        <v>1799847.73</v>
      </c>
      <c r="AF43" s="239">
        <f t="shared" si="37"/>
        <v>2409584.9720216678</v>
      </c>
      <c r="AG43" s="222">
        <f t="shared" si="38"/>
        <v>1899779.6237003997</v>
      </c>
      <c r="AH43" s="223">
        <f t="shared" si="42"/>
        <v>1.2683497296008823</v>
      </c>
      <c r="AI43" s="224" t="str">
        <f t="shared" si="39"/>
        <v>2018</v>
      </c>
      <c r="AJ43" s="225">
        <f>VLOOKUP($A43,Project_Commissioning!$C$4:$H$355,Project_Commissioning!F$1,FALSE)</f>
        <v>42685</v>
      </c>
      <c r="AK43" s="226">
        <f>VLOOKUP($A43,Project_Commissioning!$C$4:$H$355,Project_Commissioning!G$1,FALSE)</f>
        <v>2017</v>
      </c>
      <c r="AL43" s="225" t="str">
        <f>IF(VLOOKUP($A43,Project_Commissioning!$C$4:$H$355,Project_Commissioning!H$1,FALSE)=0,"",VLOOKUP($A43,Project_Commissioning!$C$4:$H$355,Project_Commissioning!H$1,FALSE))</f>
        <v/>
      </c>
      <c r="AM43" s="237">
        <f t="shared" si="40"/>
        <v>2140141.3725833748</v>
      </c>
      <c r="AN43" s="221" cm="1">
        <f t="array" ref="AN43">IF(ROUND(AE43,0)=0,0,LOOKUP(2,1/(F43:AC43&lt;&gt;""),F43:AC43))</f>
        <v>2851.24</v>
      </c>
      <c r="AO43" s="221">
        <f t="shared" si="41"/>
        <v>0</v>
      </c>
      <c r="AP43" s="79"/>
      <c r="AQ43" s="20"/>
      <c r="AR43" s="245">
        <f>IF(ISNA(VLOOKUP($A43,'Success Asset Classes'!$B$15:$AA$114,'Success Asset Classes'!$AA$1,FALSE)),0,VLOOKUP($A43,'Success Asset Classes'!$B$15:$AA$114,'Success Asset Classes'!$AA$1,FALSE))</f>
        <v>0</v>
      </c>
      <c r="AS43" s="230">
        <f>IF($AR43=0,VLOOKUP(MID($A43,4,5),'Project splits'!$C$5:$AM$346,AS$22,FALSE),IF(ISNA(VLOOKUP($A43,'Success Asset Classes'!$B$15:$BD$377,AS$21,FALSE)),VLOOKUP(MID($A43,4,5),'Project splits'!$C$5:$AM$346,AS$22,FALSE),VLOOKUP($A43,'Success Asset Classes'!$B$15:$BD$377,AS$21,FALSE)))</f>
        <v>0</v>
      </c>
      <c r="AT43" s="230">
        <f>IF($AR43=0,VLOOKUP(MID($A43,4,5),'Project splits'!$C$5:$AM$346,AT$22,FALSE),IF(ISNA(VLOOKUP($A43,'Success Asset Classes'!$B$15:$BD$377,AT$21,FALSE)),VLOOKUP(MID($A43,4,5),'Project splits'!$C$5:$AM$346,AT$22,FALSE),VLOOKUP($A43,'Success Asset Classes'!$B$15:$BD$377,AT$21,FALSE)))</f>
        <v>0</v>
      </c>
      <c r="AU43" s="230">
        <f>IF($AR43=0,VLOOKUP(MID($A43,4,5),'Project splits'!$C$5:$AM$346,AU$22,FALSE),IF(ISNA(VLOOKUP($A43,'Success Asset Classes'!$B$15:$BD$377,AU$21,FALSE)),VLOOKUP(MID($A43,4,5),'Project splits'!$C$5:$AM$346,AU$22,FALSE),VLOOKUP($A43,'Success Asset Classes'!$B$15:$BD$377,AU$21,FALSE)))</f>
        <v>0</v>
      </c>
      <c r="AV43" s="230">
        <f>IF($AR43=0,VLOOKUP(MID($A43,4,5),'Project splits'!$C$5:$AM$346,AV$22,FALSE),IF(ISNA(VLOOKUP($A43,'Success Asset Classes'!$B$15:$BD$377,AV$21,FALSE)),VLOOKUP(MID($A43,4,5),'Project splits'!$C$5:$AM$346,AV$22,FALSE),VLOOKUP($A43,'Success Asset Classes'!$B$15:$BD$377,AV$21,FALSE)))</f>
        <v>1</v>
      </c>
      <c r="AW43" s="230">
        <f>IF($AR43=0,VLOOKUP(MID($A43,4,5),'Project splits'!$C$5:$AM$346,AW$22,FALSE),IF(ISNA(VLOOKUP($A43,'Success Asset Classes'!$B$15:$BD$377,AW$21,FALSE)),VLOOKUP(MID($A43,4,5),'Project splits'!$C$5:$AM$346,AW$22,FALSE),VLOOKUP($A43,'Success Asset Classes'!$B$15:$BD$377,AW$21,FALSE)))</f>
        <v>0</v>
      </c>
      <c r="AX43" s="230">
        <f>IF($AR43=0,VLOOKUP(MID($A43,4,5),'Project splits'!$C$5:$AM$346,AX$22,FALSE),IF(ISNA(VLOOKUP($A43,'Success Asset Classes'!$B$15:$BD$377,AX$21,FALSE)),VLOOKUP(MID($A43,4,5),'Project splits'!$C$5:$AM$346,AX$22,FALSE),VLOOKUP($A43,'Success Asset Classes'!$B$15:$BD$377,AX$21,FALSE)))</f>
        <v>0</v>
      </c>
      <c r="AY43" s="230">
        <f>IF($AR43=0,VLOOKUP(MID($A43,4,5),'Project splits'!$C$5:$AM$346,AY$22,FALSE),IF(ISNA(VLOOKUP($A43,'Success Asset Classes'!$B$15:$BD$377,AY$21,FALSE)),VLOOKUP(MID($A43,4,5),'Project splits'!$C$5:$AM$346,AY$22,FALSE),VLOOKUP($A43,'Success Asset Classes'!$B$15:$BD$377,AY$21,FALSE)))</f>
        <v>0</v>
      </c>
      <c r="AZ43" s="230">
        <f>IF($AR43=0,VLOOKUP(MID($A43,4,5),'Project splits'!$C$5:$AM$346,AZ$22,FALSE),IF(ISNA(VLOOKUP($A43,'Success Asset Classes'!$B$15:$BD$377,AZ$21,FALSE)),VLOOKUP(MID($A43,4,5),'Project splits'!$C$5:$AM$346,AZ$22,FALSE),VLOOKUP($A43,'Success Asset Classes'!$B$15:$BD$377,AZ$21,FALSE)))</f>
        <v>0</v>
      </c>
      <c r="BA43" s="230">
        <f>IF($AR43=0,VLOOKUP(MID($A43,4,5),'Project splits'!$C$5:$AM$346,BA$22,FALSE),IF(ISNA(VLOOKUP($A43,'Success Asset Classes'!$B$15:$BD$377,BA$21,FALSE)),VLOOKUP(MID($A43,4,5),'Project splits'!$C$5:$AM$346,BA$22,FALSE),VLOOKUP($A43,'Success Asset Classes'!$B$15:$BD$377,BA$21,FALSE)))</f>
        <v>0</v>
      </c>
      <c r="BB43" s="230">
        <f>IF($AR43=0,VLOOKUP(MID($A43,4,5),'Project splits'!$C$5:$AM$346,BB$22,FALSE),IF(ISNA(VLOOKUP($A43,'Success Asset Classes'!$B$15:$BD$377,BB$21,FALSE)),VLOOKUP(MID($A43,4,5),'Project splits'!$C$5:$AM$346,BB$22,FALSE),VLOOKUP($A43,'Success Asset Classes'!$B$15:$BD$377,BB$21,FALSE)))</f>
        <v>0</v>
      </c>
      <c r="BC43" s="230">
        <f>IF($AR43=0,VLOOKUP(MID($A43,4,5),'Project splits'!$C$5:$AM$346,BC$22,FALSE),IF(ISNA(VLOOKUP($A43,'Success Asset Classes'!$B$15:$BD$377,BC$21,FALSE)),VLOOKUP(MID($A43,4,5),'Project splits'!$C$5:$AM$346,BC$22,FALSE),VLOOKUP($A43,'Success Asset Classes'!$B$15:$BD$377,BC$21,FALSE)))</f>
        <v>0</v>
      </c>
      <c r="BD43" s="230">
        <f>IF($AR43=0,VLOOKUP(MID($A43,4,5),'Project splits'!$C$5:$AM$346,BD$22,FALSE),IF(ISNA(VLOOKUP($A43,'Success Asset Classes'!$B$15:$BD$377,BD$21,FALSE)),VLOOKUP(MID($A43,4,5),'Project splits'!$C$5:$AM$346,BD$22,FALSE),VLOOKUP($A43,'Success Asset Classes'!$B$15:$BD$377,BD$21,FALSE)))</f>
        <v>0</v>
      </c>
      <c r="BE43" s="230">
        <f>IF($AR43=0,VLOOKUP(MID($A43,4,5),'Project splits'!$C$5:$AM$346,BE$22,FALSE),IF(ISNA(VLOOKUP($A43,'Success Asset Classes'!$B$15:$BD$377,BE$21,FALSE)),VLOOKUP(MID($A43,4,5),'Project splits'!$C$5:$AM$346,BE$22,FALSE),VLOOKUP($A43,'Success Asset Classes'!$B$15:$BD$377,BE$21,FALSE)))</f>
        <v>0</v>
      </c>
      <c r="BF43" s="230">
        <f>IF($AR43=0,VLOOKUP(MID($A43,4,5),'Project splits'!$C$5:$AM$346,BF$22,FALSE),IF(ISNA(VLOOKUP($A43,'Success Asset Classes'!$B$15:$BD$377,BF$21,FALSE)),VLOOKUP(MID($A43,4,5),'Project splits'!$C$5:$AM$346,BF$22,FALSE),VLOOKUP($A43,'Success Asset Classes'!$B$15:$BD$377,BF$21,FALSE)))</f>
        <v>0</v>
      </c>
      <c r="BG43" s="230">
        <f>IF($AR43=0,VLOOKUP(MID($A43,4,5),'Project splits'!$C$5:$AM$346,BG$22,FALSE),IF(ISNA(VLOOKUP($A43,'Success Asset Classes'!$B$15:$BD$377,BG$21,FALSE)),VLOOKUP(MID($A43,4,5),'Project splits'!$C$5:$AM$346,BG$22,FALSE),VLOOKUP($A43,'Success Asset Classes'!$B$15:$BD$377,BG$21,FALSE)))</f>
        <v>0</v>
      </c>
      <c r="BH43" s="230">
        <f>IF($AR43=0,VLOOKUP(MID($A43,4,5),'Project splits'!$C$5:$AM$346,BH$22,FALSE),IF(ISNA(VLOOKUP($A43,'Success Asset Classes'!$B$15:$BD$377,BH$21,FALSE)),VLOOKUP(MID($A43,4,5),'Project splits'!$C$5:$AM$346,BH$22,FALSE),VLOOKUP($A43,'Success Asset Classes'!$B$15:$BD$377,BH$21,FALSE)))</f>
        <v>0</v>
      </c>
      <c r="BI43" s="230">
        <f>IF($AR43=0,VLOOKUP(MID($A43,4,5),'Project splits'!$C$5:$AM$346,BI$22,FALSE),IF(ISNA(VLOOKUP($A43,'Success Asset Classes'!$B$15:$BD$377,BI$21,FALSE)),VLOOKUP(MID($A43,4,5),'Project splits'!$C$5:$AM$346,BI$22,FALSE),VLOOKUP($A43,'Success Asset Classes'!$B$15:$BD$377,BI$21,FALSE)))</f>
        <v>0</v>
      </c>
      <c r="BJ43" s="230">
        <f>IF($AR43=0,VLOOKUP(MID($A43,4,5),'Project splits'!$C$5:$AM$346,BJ$22,FALSE),IF(ISNA(VLOOKUP($A43,'Success Asset Classes'!$B$15:$BD$377,BJ$21,FALSE)),VLOOKUP(MID($A43,4,5),'Project splits'!$C$5:$AM$346,BJ$22,FALSE),VLOOKUP($A43,'Success Asset Classes'!$B$15:$BD$377,BJ$21,FALSE)))</f>
        <v>0</v>
      </c>
      <c r="BK43" s="230">
        <f>IF($AR43=0,VLOOKUP(MID($A43,4,5),'Project splits'!$C$5:$AM$346,BK$22,FALSE),IF(ISNA(VLOOKUP($A43,'Success Asset Classes'!$B$15:$BD$377,BK$21,FALSE)),VLOOKUP(MID($A43,4,5),'Project splits'!$C$5:$AM$346,BK$22,FALSE),VLOOKUP($A43,'Success Asset Classes'!$B$15:$BD$377,BK$21,FALSE)))</f>
        <v>0</v>
      </c>
      <c r="BL43" s="230">
        <f>IF($AR43=0,VLOOKUP(MID($A43,4,5),'Project splits'!$C$5:$AM$346,BL$22,FALSE),IF(ISNA(VLOOKUP($A43,'Success Asset Classes'!$B$15:$BD$377,BL$21,FALSE)),VLOOKUP(MID($A43,4,5),'Project splits'!$C$5:$AM$346,BL$22,FALSE),VLOOKUP($A43,'Success Asset Classes'!$B$15:$BD$377,BL$21,FALSE)))</f>
        <v>0</v>
      </c>
      <c r="BM43" s="230">
        <f>IF($AR43=0,VLOOKUP(MID($A43,4,5),'Project splits'!$C$5:$AM$346,BM$22,FALSE),IF(ISNA(VLOOKUP($A43,'Success Asset Classes'!$B$15:$BD$377,BM$21,FALSE)),VLOOKUP(MID($A43,4,5),'Project splits'!$C$5:$AM$346,BM$22,FALSE),VLOOKUP($A43,'Success Asset Classes'!$B$15:$BD$377,BM$21,FALSE)))</f>
        <v>0</v>
      </c>
      <c r="BN43" s="230">
        <f>IF($AR43=0,VLOOKUP(MID($A43,4,5),'Project splits'!$C$5:$AM$346,BN$22,FALSE),IF(ISNA(VLOOKUP($A43,'Success Asset Classes'!$B$15:$BD$377,BN$21,FALSE)),VLOOKUP(MID($A43,4,5),'Project splits'!$C$5:$AM$346,BN$22,FALSE),VLOOKUP($A43,'Success Asset Classes'!$B$15:$BD$377,BN$21,FALSE)))</f>
        <v>0</v>
      </c>
      <c r="BO43" s="230">
        <f>IF($AR43=0,VLOOKUP(MID($A43,4,5),'Project splits'!$C$5:$AM$346,BO$22,FALSE),IF(ISNA(VLOOKUP($A43,'Success Asset Classes'!$B$15:$BD$377,BO$21,FALSE)),VLOOKUP(MID($A43,4,5),'Project splits'!$C$5:$AM$346,BO$22,FALSE),VLOOKUP($A43,'Success Asset Classes'!$B$15:$BD$377,BO$21,FALSE)))</f>
        <v>0</v>
      </c>
      <c r="BP43" s="230">
        <f>IF($AR43=0,VLOOKUP(MID($A43,4,5),'Project splits'!$C$5:$AM$346,BP$22,FALSE),IF(ISNA(VLOOKUP($A43,'Success Asset Classes'!$B$15:$BD$377,BP$21,FALSE)),VLOOKUP(MID($A43,4,5),'Project splits'!$C$5:$AM$346,BP$22,FALSE),VLOOKUP($A43,'Success Asset Classes'!$B$15:$BD$377,BP$21,FALSE)))</f>
        <v>0</v>
      </c>
      <c r="BQ43" s="230">
        <f>IF($AR43=0,VLOOKUP(MID($A43,4,5),'Project splits'!$C$5:$AM$346,BQ$22,FALSE),IF(ISNA(VLOOKUP($A43,'Success Asset Classes'!$B$15:$BD$377,BQ$21,FALSE)),VLOOKUP(MID($A43,4,5),'Project splits'!$C$5:$AM$346,BQ$22,FALSE),VLOOKUP($A43,'Success Asset Classes'!$B$15:$BD$377,BQ$21,FALSE)))</f>
        <v>0</v>
      </c>
      <c r="BR43" s="230">
        <f>IF($AR43=0,VLOOKUP(MID($A43,4,5),'Project splits'!$C$5:$AM$346,BR$22,FALSE),IF(ISNA(VLOOKUP($A43,'Success Asset Classes'!$B$15:$BD$377,BR$21,FALSE)),VLOOKUP(MID($A43,4,5),'Project splits'!$C$5:$AM$346,BR$22,FALSE),VLOOKUP($A43,'Success Asset Classes'!$B$15:$BD$377,BR$21,FALSE)))</f>
        <v>0</v>
      </c>
      <c r="BS43" s="247">
        <f t="shared" si="34"/>
        <v>1</v>
      </c>
      <c r="BT43" s="249">
        <f>1+IF(ISNA(VLOOKUP($A43,'Project labour content'!$A$7:$D$255,'Project labour content'!$D$1,FALSE)),VLOOKUP($D43,'Project labour content'!$F$6:$G$15,'Project labour content'!$G$1,FALSE),VLOOKUP($A43,'Project labour content'!$A$7:$D$255,'Project labour content'!$D$1,FALSE))*LabEsc22*1</f>
        <v>1.0024480115846353</v>
      </c>
      <c r="BU43" s="249">
        <f>1+IF(ISNA(VLOOKUP($A43,'Project labour content'!$A$7:$D$255,'Project labour content'!$D$1,FALSE)),VLOOKUP($D43,'Project labour content'!$F$6:$G$15,'Project labour content'!$G$1,FALSE),VLOOKUP($A43,'Project labour content'!$A$7:$D$255,'Project labour content'!$D$1,FALSE))*LabEsc23*1</f>
        <v>1.0049077736248768</v>
      </c>
      <c r="BV43" s="249">
        <f>1+IF(ISNA(VLOOKUP($A43,'Project labour content'!$A$7:$D$255,'Project labour content'!$D$1,FALSE)),VLOOKUP($D43,'Project labour content'!$F$6:$G$15,'Project labour content'!$G$1,FALSE),VLOOKUP($A43,'Project labour content'!$A$7:$D$255,'Project labour content'!$D$1,FALSE))*LabEsc24*1</f>
        <v>1.0072248694667842</v>
      </c>
      <c r="BW43" s="249">
        <f>1+IF(ISNA(VLOOKUP($A43,'Project labour content'!$A$7:$D$255,'Project labour content'!$D$1,FALSE)),VLOOKUP($D43,'Project labour content'!$F$6:$G$15,'Project labour content'!$G$1,FALSE),VLOOKUP($A43,'Project labour content'!$A$7:$D$255,'Project labour content'!$D$1,FALSE))*LabEsc25*1</f>
        <v>1.0103282331643793</v>
      </c>
      <c r="BX43" s="249">
        <f>1+IF(ISNA(VLOOKUP($A43,'Project labour content'!$A$7:$D$255,'Project labour content'!$D$1,FALSE)),VLOOKUP($D43,'Project labour content'!$F$6:$G$15,'Project labour content'!$G$1,FALSE),VLOOKUP($A43,'Project labour content'!$A$7:$D$255,'Project labour content'!$D$1,FALSE))*LabEsc26*1</f>
        <v>1.0137103823674747</v>
      </c>
      <c r="BY43" s="249">
        <f>1+IF(ISNA(VLOOKUP($A43,'Project labour content'!$A$7:$D$255,'Project labour content'!$D$1,FALSE)),VLOOKUP($D43,'Project labour content'!$F$6:$G$15,'Project labour content'!$G$1,FALSE),VLOOKUP($A43,'Project labour content'!$A$7:$D$255,'Project labour content'!$D$1,FALSE))*LabEsc27*1</f>
        <v>1.0158052335508072</v>
      </c>
      <c r="BZ43" s="249">
        <f>1+IF(ISNA(VLOOKUP($A43,'Project labour content'!$A$7:$D$255,'Project labour content'!$D$1,FALSE)),VLOOKUP($D43,'Project labour content'!$F$6:$G$15,'Project labour content'!$G$1,FALSE),VLOOKUP($A43,'Project labour content'!$A$7:$D$255,'Project labour content'!$D$1,FALSE))*LabEsc28*1</f>
        <v>1.0173826564918567</v>
      </c>
      <c r="CA43" s="249">
        <f>1+IF(ISNA(VLOOKUP($A43,'Project labour content'!$A$7:$D$255,'Project labour content'!$D$1,FALSE)),VLOOKUP($D43,'Project labour content'!$F$6:$G$15,'Project labour content'!$G$1,FALSE),VLOOKUP($A43,'Project labour content'!$A$7:$D$255,'Project labour content'!$D$1,FALSE))*LabEsc29*1</f>
        <v>1.0199141048276528</v>
      </c>
      <c r="CB43" s="250" t="str">
        <f>IF(ISNA(VLOOKUP($A43,'Project labour content'!$A$7:$D$255,'Project labour content'!$D$1,FALSE)),"Category","Project")</f>
        <v>Category</v>
      </c>
      <c r="CD43" s="247" t="str">
        <f t="shared" si="35"/>
        <v>11217</v>
      </c>
      <c r="CE43" s="3"/>
    </row>
    <row r="44" spans="1:83" x14ac:dyDescent="0.15">
      <c r="A44" s="11" t="s">
        <v>63</v>
      </c>
      <c r="B44" s="11" t="str">
        <f>VLOOKUP($A44,'Incurred Real 2022$'!$A$25:$AC$426,'Incurred Real 2022$'!B$1,FALSE)</f>
        <v>Network Configuration Management System</v>
      </c>
      <c r="C44" s="11" t="str">
        <f>VLOOKUP($A44,'Incurred Real 2022$'!$A$25:$AC$426,'Incurred Real 2022$'!C$1,FALSE)</f>
        <v>ExAnte</v>
      </c>
      <c r="D44" s="11" t="str">
        <f>VLOOKUP($A44,'Incurred Real 2022$'!$A$25:$AC$426,'Incurred Real 2022$'!D$1,FALSE)</f>
        <v>Replacement</v>
      </c>
      <c r="E44" s="11" t="str">
        <f>VLOOKUP($A44,'Incurred Real 2022$'!$A$25:$AC$426,'Incurred Real 2022$'!E$1,FALSE)</f>
        <v>Closed</v>
      </c>
      <c r="F44" s="105" t="str">
        <f>IF(VLOOKUP($A44,'Incurred Real 2022$'!$A$25:$AC$426,'Incurred Real 2022$'!F$1,FALSE)=0,"",VLOOKUP($A44,'Incurred Real 2022$'!$A$25:$AC$426,'Incurred Real 2022$'!F$1,FALSE))</f>
        <v/>
      </c>
      <c r="G44" s="105" t="str">
        <f>IF(VLOOKUP($A44,'Incurred Real 2022$'!$A$25:$AC$426,'Incurred Real 2022$'!G$1,FALSE)=0,"",VLOOKUP($A44,'Incurred Real 2022$'!$A$25:$AC$426,'Incurred Real 2022$'!G$1,FALSE))</f>
        <v/>
      </c>
      <c r="H44" s="105" t="str">
        <f>IF(VLOOKUP($A44,'Incurred Real 2022$'!$A$25:$AC$426,'Incurred Real 2022$'!H$1,FALSE)=0,"",VLOOKUP($A44,'Incurred Real 2022$'!$A$25:$AC$426,'Incurred Real 2022$'!H$1,FALSE))</f>
        <v/>
      </c>
      <c r="I44" s="105" t="str">
        <f>IF(VLOOKUP($A44,'Incurred Real 2022$'!$A$25:$AC$426,'Incurred Real 2022$'!I$1,FALSE)=0,"",VLOOKUP($A44,'Incurred Real 2022$'!$A$25:$AC$426,'Incurred Real 2022$'!I$1,FALSE))</f>
        <v/>
      </c>
      <c r="J44" s="105" t="str">
        <f>IF(VLOOKUP($A44,'Incurred Real 2022$'!$A$25:$AC$426,'Incurred Real 2022$'!J$1,FALSE)=0,"",VLOOKUP($A44,'Incurred Real 2022$'!$A$25:$AC$426,'Incurred Real 2022$'!J$1,FALSE))</f>
        <v/>
      </c>
      <c r="K44" s="105">
        <f>IF(VLOOKUP($A44,'Incurred Real 2022$'!$A$25:$AC$426,'Incurred Real 2022$'!K$1,FALSE)=0,"",VLOOKUP($A44,'Incurred Real 2022$'!$A$25:$AC$426,'Incurred Real 2022$'!K$1,FALSE))</f>
        <v>2703.28</v>
      </c>
      <c r="L44" s="105">
        <f>IF(VLOOKUP($A44,'Incurred Real 2022$'!$A$25:$AC$426,'Incurred Real 2022$'!L$1,FALSE)=0,"",VLOOKUP($A44,'Incurred Real 2022$'!$A$25:$AC$426,'Incurred Real 2022$'!L$1,FALSE))</f>
        <v>236981.66</v>
      </c>
      <c r="M44" s="105">
        <f>IF(VLOOKUP($A44,'Incurred Real 2022$'!$A$25:$AC$426,'Incurred Real 2022$'!M$1,FALSE)=0,"",VLOOKUP($A44,'Incurred Real 2022$'!$A$25:$AC$426,'Incurred Real 2022$'!M$1,FALSE))</f>
        <v>1081055.72</v>
      </c>
      <c r="N44" s="105">
        <f>IF(VLOOKUP($A44,'Incurred Real 2022$'!$A$25:$AC$426,'Incurred Real 2022$'!N$1,FALSE)=0,"",VLOOKUP($A44,'Incurred Real 2022$'!$A$25:$AC$426,'Incurred Real 2022$'!N$1,FALSE))</f>
        <v>635020.11</v>
      </c>
      <c r="O44" s="105">
        <f>IF(VLOOKUP($A44,'Incurred Real 2022$'!$A$25:$AC$426,'Incurred Real 2022$'!O$1,FALSE)=0,"",VLOOKUP($A44,'Incurred Real 2022$'!$A$25:$AC$426,'Incurred Real 2022$'!O$1,FALSE))</f>
        <v>650420.4</v>
      </c>
      <c r="P44" s="105">
        <f>IF(VLOOKUP($A44,'Incurred Real 2022$'!$A$25:$AC$426,'Incurred Real 2022$'!P$1,FALSE)=0,"",VLOOKUP($A44,'Incurred Real 2022$'!$A$25:$AC$426,'Incurred Real 2022$'!P$1,FALSE))</f>
        <v>373843.75</v>
      </c>
      <c r="Q44" s="105">
        <f>IF(VLOOKUP($A44,'Incurred Real 2022$'!$A$25:$AC$426,'Incurred Real 2022$'!Q$1,FALSE)=0,"",VLOOKUP($A44,'Incurred Real 2022$'!$A$25:$AC$426,'Incurred Real 2022$'!Q$1,FALSE))</f>
        <v>716673.3</v>
      </c>
      <c r="R44" s="105">
        <f>IF(VLOOKUP($A44,'Incurred Real 2022$'!$A$25:$AC$426,'Incurred Real 2022$'!R$1,FALSE)=0,"",VLOOKUP($A44,'Incurred Real 2022$'!$A$25:$AC$426,'Incurred Real 2022$'!R$1,FALSE))</f>
        <v>409.43</v>
      </c>
      <c r="S44" s="105" t="str">
        <f>IF(VLOOKUP($A44,'Incurred Real 2022$'!$A$25:$AC$426,'Incurred Real 2022$'!S$1,FALSE)=0,"",VLOOKUP($A44,'Incurred Real 2022$'!$A$25:$AC$426,'Incurred Real 2022$'!S$1,FALSE))</f>
        <v/>
      </c>
      <c r="T44" s="105" t="str">
        <f>IF(VLOOKUP($A44,'Incurred Real 2022$'!$A$25:$AC$426,'Incurred Real 2022$'!T$1,FALSE)=0,"",VLOOKUP($A44,'Incurred Real 2022$'!$A$25:$AC$426,'Incurred Real 2022$'!T$1,FALSE))</f>
        <v/>
      </c>
      <c r="U44" s="105" t="str">
        <f>IF(VLOOKUP($A44,'Incurred Real 2022$'!$A$25:$AC$426,'Incurred Real 2022$'!U$1,FALSE)=0,"",VLOOKUP($A44,'Incurred Real 2022$'!$A$25:$AC$426,'Incurred Real 2022$'!U$1,FALSE))</f>
        <v/>
      </c>
      <c r="V44" s="13" t="str">
        <f>IF(ISTEXT(VLOOKUP($A44,'Incurred Real 2022$'!$A$25:$AC$426,'Incurred Real 2022$'!V$1,FALSE)),"",(VLOOKUP($A44,'Incurred Real 2022$'!$A$25:$AC$426,'Incurred Real 2022$'!V$1,FALSE))*BT44*Incurred_Real!V$15)</f>
        <v/>
      </c>
      <c r="W44" s="13" t="str">
        <f>IF(ISTEXT(VLOOKUP($A44,'Incurred Real 2022$'!$A$25:$AC$426,'Incurred Real 2022$'!W$1,FALSE)),"",(VLOOKUP($A44,'Incurred Real 2022$'!$A$25:$AC$426,'Incurred Real 2022$'!W$1,FALSE))*BU44*Incurred_Real!W$15)</f>
        <v/>
      </c>
      <c r="X44" s="220" t="str">
        <f>IF(ISTEXT(VLOOKUP($A44,'Incurred Real 2022$'!$A$25:$AC$426,'Incurred Real 2022$'!X$1,FALSE)),"",(VLOOKUP($A44,'Incurred Real 2022$'!$A$25:$AC$426,'Incurred Real 2022$'!X$1,FALSE))*BV44*Incurred_Real!X$15)</f>
        <v/>
      </c>
      <c r="Y44" s="217" t="str">
        <f>IF(ISTEXT(VLOOKUP($A44,'Incurred Real 2022$'!$A$25:$AC$426,'Incurred Real 2022$'!Y$1,FALSE)),"",(VLOOKUP($A44,'Incurred Real 2022$'!$A$25:$AC$426,'Incurred Real 2022$'!Y$1,FALSE))*BW44*Incurred_Real!Y$15)</f>
        <v/>
      </c>
      <c r="Z44" s="13" t="str">
        <f>IF(ISTEXT(VLOOKUP($A44,'Incurred Real 2022$'!$A$25:$AC$426,'Incurred Real 2022$'!Z$1,FALSE)),"",(VLOOKUP($A44,'Incurred Real 2022$'!$A$25:$AC$426,'Incurred Real 2022$'!Z$1,FALSE))*BX44*Incurred_Real!Z$15)</f>
        <v/>
      </c>
      <c r="AA44" s="13" t="str">
        <f>IF(ISTEXT(VLOOKUP($A44,'Incurred Real 2022$'!$A$25:$AC$426,'Incurred Real 2022$'!AA$1,FALSE)),"",(VLOOKUP($A44,'Incurred Real 2022$'!$A$25:$AC$426,'Incurred Real 2022$'!AA$1,FALSE))*BY44*Incurred_Real!AA$15)</f>
        <v/>
      </c>
      <c r="AB44" s="13" t="str">
        <f>IF(ISTEXT(VLOOKUP($A44,'Incurred Real 2022$'!$A$25:$AC$426,'Incurred Real 2022$'!AB$1,FALSE)),"",(VLOOKUP($A44,'Incurred Real 2022$'!$A$25:$AC$426,'Incurred Real 2022$'!AB$1,FALSE))*BZ44*Incurred_Real!AB$15)</f>
        <v/>
      </c>
      <c r="AC44" s="13" t="str">
        <f>IF(ISTEXT(VLOOKUP($A44,'Incurred Real 2022$'!$A$25:$AC$426,'Incurred Real 2022$'!AC$1,FALSE)),"",(VLOOKUP($A44,'Incurred Real 2022$'!$A$25:$AC$426,'Incurred Real 2022$'!AC$1,FALSE))*CA44*Incurred_Real!AC$15)</f>
        <v/>
      </c>
      <c r="AD44" s="221">
        <f t="shared" si="36"/>
        <v>3697107.65</v>
      </c>
      <c r="AE44" s="221">
        <f t="shared" si="33"/>
        <v>3697107.65</v>
      </c>
      <c r="AF44" s="239">
        <f t="shared" si="37"/>
        <v>4907626.569054638</v>
      </c>
      <c r="AG44" s="222">
        <f t="shared" si="38"/>
        <v>3942834.9796671579</v>
      </c>
      <c r="AH44" s="223">
        <f t="shared" si="42"/>
        <v>1.244694894501754</v>
      </c>
      <c r="AI44" s="224" t="str">
        <f t="shared" si="39"/>
        <v>2018</v>
      </c>
      <c r="AJ44" s="225" t="str">
        <f>VLOOKUP($A44,Project_Commissioning!$C$4:$H$355,Project_Commissioning!F$1,FALSE)</f>
        <v/>
      </c>
      <c r="AK44" s="226" t="str">
        <f>VLOOKUP($A44,Project_Commissioning!$C$4:$H$355,Project_Commissioning!G$1,FALSE)</f>
        <v>2018</v>
      </c>
      <c r="AL44" s="225" t="str">
        <f>IF(VLOOKUP($A44,Project_Commissioning!$C$4:$H$355,Project_Commissioning!H$1,FALSE)=0,"",VLOOKUP($A44,Project_Commissioning!$C$4:$H$355,Project_Commissioning!H$1,FALSE))</f>
        <v/>
      </c>
      <c r="AM44" s="237">
        <f t="shared" si="40"/>
        <v>4358848.010581295</v>
      </c>
      <c r="AN44" s="221" cm="1">
        <f t="array" ref="AN44">IF(ROUND(AE44,0)=0,0,LOOKUP(2,1/(F44:AC44&lt;&gt;""),F44:AC44))</f>
        <v>409.43</v>
      </c>
      <c r="AO44" s="221">
        <f t="shared" si="41"/>
        <v>0</v>
      </c>
      <c r="AP44" s="79"/>
      <c r="AQ44" s="20"/>
      <c r="AR44" s="245">
        <f>IF(ISNA(VLOOKUP($A44,'Success Asset Classes'!$B$15:$AA$114,'Success Asset Classes'!$AA$1,FALSE)),0,VLOOKUP($A44,'Success Asset Classes'!$B$15:$AA$114,'Success Asset Classes'!$AA$1,FALSE))</f>
        <v>0</v>
      </c>
      <c r="AS44" s="230">
        <f>IF($AR44=0,VLOOKUP(MID($A44,4,5),'Project splits'!$C$5:$AM$346,AS$22,FALSE),IF(ISNA(VLOOKUP($A44,'Success Asset Classes'!$B$15:$BD$377,AS$21,FALSE)),VLOOKUP(MID($A44,4,5),'Project splits'!$C$5:$AM$346,AS$22,FALSE),VLOOKUP($A44,'Success Asset Classes'!$B$15:$BD$377,AS$21,FALSE)))</f>
        <v>0</v>
      </c>
      <c r="AT44" s="230">
        <f>IF($AR44=0,VLOOKUP(MID($A44,4,5),'Project splits'!$C$5:$AM$346,AT$22,FALSE),IF(ISNA(VLOOKUP($A44,'Success Asset Classes'!$B$15:$BD$377,AT$21,FALSE)),VLOOKUP(MID($A44,4,5),'Project splits'!$C$5:$AM$346,AT$22,FALSE),VLOOKUP($A44,'Success Asset Classes'!$B$15:$BD$377,AT$21,FALSE)))</f>
        <v>0</v>
      </c>
      <c r="AU44" s="230">
        <f>IF($AR44=0,VLOOKUP(MID($A44,4,5),'Project splits'!$C$5:$AM$346,AU$22,FALSE),IF(ISNA(VLOOKUP($A44,'Success Asset Classes'!$B$15:$BD$377,AU$21,FALSE)),VLOOKUP(MID($A44,4,5),'Project splits'!$C$5:$AM$346,AU$22,FALSE),VLOOKUP($A44,'Success Asset Classes'!$B$15:$BD$377,AU$21,FALSE)))</f>
        <v>0</v>
      </c>
      <c r="AV44" s="230">
        <f>IF($AR44=0,VLOOKUP(MID($A44,4,5),'Project splits'!$C$5:$AM$346,AV$22,FALSE),IF(ISNA(VLOOKUP($A44,'Success Asset Classes'!$B$15:$BD$377,AV$21,FALSE)),VLOOKUP(MID($A44,4,5),'Project splits'!$C$5:$AM$346,AV$22,FALSE),VLOOKUP($A44,'Success Asset Classes'!$B$15:$BD$377,AV$21,FALSE)))</f>
        <v>0</v>
      </c>
      <c r="AW44" s="230">
        <f>IF($AR44=0,VLOOKUP(MID($A44,4,5),'Project splits'!$C$5:$AM$346,AW$22,FALSE),IF(ISNA(VLOOKUP($A44,'Success Asset Classes'!$B$15:$BD$377,AW$21,FALSE)),VLOOKUP(MID($A44,4,5),'Project splits'!$C$5:$AM$346,AW$22,FALSE),VLOOKUP($A44,'Success Asset Classes'!$B$15:$BD$377,AW$21,FALSE)))</f>
        <v>0</v>
      </c>
      <c r="AX44" s="230">
        <f>IF($AR44=0,VLOOKUP(MID($A44,4,5),'Project splits'!$C$5:$AM$346,AX$22,FALSE),IF(ISNA(VLOOKUP($A44,'Success Asset Classes'!$B$15:$BD$377,AX$21,FALSE)),VLOOKUP(MID($A44,4,5),'Project splits'!$C$5:$AM$346,AX$22,FALSE),VLOOKUP($A44,'Success Asset Classes'!$B$15:$BD$377,AX$21,FALSE)))</f>
        <v>0</v>
      </c>
      <c r="AY44" s="230">
        <f>IF($AR44=0,VLOOKUP(MID($A44,4,5),'Project splits'!$C$5:$AM$346,AY$22,FALSE),IF(ISNA(VLOOKUP($A44,'Success Asset Classes'!$B$15:$BD$377,AY$21,FALSE)),VLOOKUP(MID($A44,4,5),'Project splits'!$C$5:$AM$346,AY$22,FALSE),VLOOKUP($A44,'Success Asset Classes'!$B$15:$BD$377,AY$21,FALSE)))</f>
        <v>0</v>
      </c>
      <c r="AZ44" s="230">
        <f>IF($AR44=0,VLOOKUP(MID($A44,4,5),'Project splits'!$C$5:$AM$346,AZ$22,FALSE),IF(ISNA(VLOOKUP($A44,'Success Asset Classes'!$B$15:$BD$377,AZ$21,FALSE)),VLOOKUP(MID($A44,4,5),'Project splits'!$C$5:$AM$346,AZ$22,FALSE),VLOOKUP($A44,'Success Asset Classes'!$B$15:$BD$377,AZ$21,FALSE)))</f>
        <v>0</v>
      </c>
      <c r="BA44" s="230">
        <f>IF($AR44=0,VLOOKUP(MID($A44,4,5),'Project splits'!$C$5:$AM$346,BA$22,FALSE),IF(ISNA(VLOOKUP($A44,'Success Asset Classes'!$B$15:$BD$377,BA$21,FALSE)),VLOOKUP(MID($A44,4,5),'Project splits'!$C$5:$AM$346,BA$22,FALSE),VLOOKUP($A44,'Success Asset Classes'!$B$15:$BD$377,BA$21,FALSE)))</f>
        <v>0</v>
      </c>
      <c r="BB44" s="230">
        <f>IF($AR44=0,VLOOKUP(MID($A44,4,5),'Project splits'!$C$5:$AM$346,BB$22,FALSE),IF(ISNA(VLOOKUP($A44,'Success Asset Classes'!$B$15:$BD$377,BB$21,FALSE)),VLOOKUP(MID($A44,4,5),'Project splits'!$C$5:$AM$346,BB$22,FALSE),VLOOKUP($A44,'Success Asset Classes'!$B$15:$BD$377,BB$21,FALSE)))</f>
        <v>0</v>
      </c>
      <c r="BC44" s="230">
        <f>IF($AR44=0,VLOOKUP(MID($A44,4,5),'Project splits'!$C$5:$AM$346,BC$22,FALSE),IF(ISNA(VLOOKUP($A44,'Success Asset Classes'!$B$15:$BD$377,BC$21,FALSE)),VLOOKUP(MID($A44,4,5),'Project splits'!$C$5:$AM$346,BC$22,FALSE),VLOOKUP($A44,'Success Asset Classes'!$B$15:$BD$377,BC$21,FALSE)))</f>
        <v>0</v>
      </c>
      <c r="BD44" s="230">
        <f>IF($AR44=0,VLOOKUP(MID($A44,4,5),'Project splits'!$C$5:$AM$346,BD$22,FALSE),IF(ISNA(VLOOKUP($A44,'Success Asset Classes'!$B$15:$BD$377,BD$21,FALSE)),VLOOKUP(MID($A44,4,5),'Project splits'!$C$5:$AM$346,BD$22,FALSE),VLOOKUP($A44,'Success Asset Classes'!$B$15:$BD$377,BD$21,FALSE)))</f>
        <v>0</v>
      </c>
      <c r="BE44" s="230">
        <f>IF($AR44=0,VLOOKUP(MID($A44,4,5),'Project splits'!$C$5:$AM$346,BE$22,FALSE),IF(ISNA(VLOOKUP($A44,'Success Asset Classes'!$B$15:$BD$377,BE$21,FALSE)),VLOOKUP(MID($A44,4,5),'Project splits'!$C$5:$AM$346,BE$22,FALSE),VLOOKUP($A44,'Success Asset Classes'!$B$15:$BD$377,BE$21,FALSE)))</f>
        <v>0</v>
      </c>
      <c r="BF44" s="230">
        <f>IF($AR44=0,VLOOKUP(MID($A44,4,5),'Project splits'!$C$5:$AM$346,BF$22,FALSE),IF(ISNA(VLOOKUP($A44,'Success Asset Classes'!$B$15:$BD$377,BF$21,FALSE)),VLOOKUP(MID($A44,4,5),'Project splits'!$C$5:$AM$346,BF$22,FALSE),VLOOKUP($A44,'Success Asset Classes'!$B$15:$BD$377,BF$21,FALSE)))</f>
        <v>0</v>
      </c>
      <c r="BG44" s="230">
        <f>IF($AR44=0,VLOOKUP(MID($A44,4,5),'Project splits'!$C$5:$AM$346,BG$22,FALSE),IF(ISNA(VLOOKUP($A44,'Success Asset Classes'!$B$15:$BD$377,BG$21,FALSE)),VLOOKUP(MID($A44,4,5),'Project splits'!$C$5:$AM$346,BG$22,FALSE),VLOOKUP($A44,'Success Asset Classes'!$B$15:$BD$377,BG$21,FALSE)))</f>
        <v>1</v>
      </c>
      <c r="BH44" s="230">
        <f>IF($AR44=0,VLOOKUP(MID($A44,4,5),'Project splits'!$C$5:$AM$346,BH$22,FALSE),IF(ISNA(VLOOKUP($A44,'Success Asset Classes'!$B$15:$BD$377,BH$21,FALSE)),VLOOKUP(MID($A44,4,5),'Project splits'!$C$5:$AM$346,BH$22,FALSE),VLOOKUP($A44,'Success Asset Classes'!$B$15:$BD$377,BH$21,FALSE)))</f>
        <v>0</v>
      </c>
      <c r="BI44" s="230">
        <f>IF($AR44=0,VLOOKUP(MID($A44,4,5),'Project splits'!$C$5:$AM$346,BI$22,FALSE),IF(ISNA(VLOOKUP($A44,'Success Asset Classes'!$B$15:$BD$377,BI$21,FALSE)),VLOOKUP(MID($A44,4,5),'Project splits'!$C$5:$AM$346,BI$22,FALSE),VLOOKUP($A44,'Success Asset Classes'!$B$15:$BD$377,BI$21,FALSE)))</f>
        <v>0</v>
      </c>
      <c r="BJ44" s="230">
        <f>IF($AR44=0,VLOOKUP(MID($A44,4,5),'Project splits'!$C$5:$AM$346,BJ$22,FALSE),IF(ISNA(VLOOKUP($A44,'Success Asset Classes'!$B$15:$BD$377,BJ$21,FALSE)),VLOOKUP(MID($A44,4,5),'Project splits'!$C$5:$AM$346,BJ$22,FALSE),VLOOKUP($A44,'Success Asset Classes'!$B$15:$BD$377,BJ$21,FALSE)))</f>
        <v>0</v>
      </c>
      <c r="BK44" s="230">
        <f>IF($AR44=0,VLOOKUP(MID($A44,4,5),'Project splits'!$C$5:$AM$346,BK$22,FALSE),IF(ISNA(VLOOKUP($A44,'Success Asset Classes'!$B$15:$BD$377,BK$21,FALSE)),VLOOKUP(MID($A44,4,5),'Project splits'!$C$5:$AM$346,BK$22,FALSE),VLOOKUP($A44,'Success Asset Classes'!$B$15:$BD$377,BK$21,FALSE)))</f>
        <v>0</v>
      </c>
      <c r="BL44" s="230">
        <f>IF($AR44=0,VLOOKUP(MID($A44,4,5),'Project splits'!$C$5:$AM$346,BL$22,FALSE),IF(ISNA(VLOOKUP($A44,'Success Asset Classes'!$B$15:$BD$377,BL$21,FALSE)),VLOOKUP(MID($A44,4,5),'Project splits'!$C$5:$AM$346,BL$22,FALSE),VLOOKUP($A44,'Success Asset Classes'!$B$15:$BD$377,BL$21,FALSE)))</f>
        <v>0</v>
      </c>
      <c r="BM44" s="230">
        <f>IF($AR44=0,VLOOKUP(MID($A44,4,5),'Project splits'!$C$5:$AM$346,BM$22,FALSE),IF(ISNA(VLOOKUP($A44,'Success Asset Classes'!$B$15:$BD$377,BM$21,FALSE)),VLOOKUP(MID($A44,4,5),'Project splits'!$C$5:$AM$346,BM$22,FALSE),VLOOKUP($A44,'Success Asset Classes'!$B$15:$BD$377,BM$21,FALSE)))</f>
        <v>0</v>
      </c>
      <c r="BN44" s="230">
        <f>IF($AR44=0,VLOOKUP(MID($A44,4,5),'Project splits'!$C$5:$AM$346,BN$22,FALSE),IF(ISNA(VLOOKUP($A44,'Success Asset Classes'!$B$15:$BD$377,BN$21,FALSE)),VLOOKUP(MID($A44,4,5),'Project splits'!$C$5:$AM$346,BN$22,FALSE),VLOOKUP($A44,'Success Asset Classes'!$B$15:$BD$377,BN$21,FALSE)))</f>
        <v>0</v>
      </c>
      <c r="BO44" s="230">
        <f>IF($AR44=0,VLOOKUP(MID($A44,4,5),'Project splits'!$C$5:$AM$346,BO$22,FALSE),IF(ISNA(VLOOKUP($A44,'Success Asset Classes'!$B$15:$BD$377,BO$21,FALSE)),VLOOKUP(MID($A44,4,5),'Project splits'!$C$5:$AM$346,BO$22,FALSE),VLOOKUP($A44,'Success Asset Classes'!$B$15:$BD$377,BO$21,FALSE)))</f>
        <v>0</v>
      </c>
      <c r="BP44" s="230">
        <f>IF($AR44=0,VLOOKUP(MID($A44,4,5),'Project splits'!$C$5:$AM$346,BP$22,FALSE),IF(ISNA(VLOOKUP($A44,'Success Asset Classes'!$B$15:$BD$377,BP$21,FALSE)),VLOOKUP(MID($A44,4,5),'Project splits'!$C$5:$AM$346,BP$22,FALSE),VLOOKUP($A44,'Success Asset Classes'!$B$15:$BD$377,BP$21,FALSE)))</f>
        <v>0</v>
      </c>
      <c r="BQ44" s="230">
        <f>IF($AR44=0,VLOOKUP(MID($A44,4,5),'Project splits'!$C$5:$AM$346,BQ$22,FALSE),IF(ISNA(VLOOKUP($A44,'Success Asset Classes'!$B$15:$BD$377,BQ$21,FALSE)),VLOOKUP(MID($A44,4,5),'Project splits'!$C$5:$AM$346,BQ$22,FALSE),VLOOKUP($A44,'Success Asset Classes'!$B$15:$BD$377,BQ$21,FALSE)))</f>
        <v>0</v>
      </c>
      <c r="BR44" s="230">
        <f>IF($AR44=0,VLOOKUP(MID($A44,4,5),'Project splits'!$C$5:$AM$346,BR$22,FALSE),IF(ISNA(VLOOKUP($A44,'Success Asset Classes'!$B$15:$BD$377,BR$21,FALSE)),VLOOKUP(MID($A44,4,5),'Project splits'!$C$5:$AM$346,BR$22,FALSE),VLOOKUP($A44,'Success Asset Classes'!$B$15:$BD$377,BR$21,FALSE)))</f>
        <v>0</v>
      </c>
      <c r="BS44" s="247">
        <f t="shared" si="34"/>
        <v>1</v>
      </c>
      <c r="BT44" s="249">
        <f>1+IF(ISNA(VLOOKUP($A44,'Project labour content'!$A$7:$D$255,'Project labour content'!$D$1,FALSE)),VLOOKUP($D44,'Project labour content'!$F$6:$G$15,'Project labour content'!$G$1,FALSE),VLOOKUP($A44,'Project labour content'!$A$7:$D$255,'Project labour content'!$D$1,FALSE))*LabEsc22*1</f>
        <v>1.0008946620064583</v>
      </c>
      <c r="BU44" s="249">
        <f>1+IF(ISNA(VLOOKUP($A44,'Project labour content'!$A$7:$D$255,'Project labour content'!$D$1,FALSE)),VLOOKUP($D44,'Project labour content'!$F$6:$G$15,'Project labour content'!$G$1,FALSE),VLOOKUP($A44,'Project labour content'!$A$7:$D$255,'Project labour content'!$D$1,FALSE))*LabEsc23*1</f>
        <v>1.0017936183905476</v>
      </c>
      <c r="BV44" s="249">
        <f>1+IF(ISNA(VLOOKUP($A44,'Project labour content'!$A$7:$D$255,'Project labour content'!$D$1,FALSE)),VLOOKUP($D44,'Project labour content'!$F$6:$G$15,'Project labour content'!$G$1,FALSE),VLOOKUP($A44,'Project labour content'!$A$7:$D$255,'Project labour content'!$D$1,FALSE))*LabEsc24*1</f>
        <v>1.0026404353043599</v>
      </c>
      <c r="BW44" s="249">
        <f>1+IF(ISNA(VLOOKUP($A44,'Project labour content'!$A$7:$D$255,'Project labour content'!$D$1,FALSE)),VLOOKUP($D44,'Project labour content'!$F$6:$G$15,'Project labour content'!$G$1,FALSE),VLOOKUP($A44,'Project labour content'!$A$7:$D$255,'Project labour content'!$D$1,FALSE))*LabEsc25*1</f>
        <v>1.0037746054242589</v>
      </c>
      <c r="BX44" s="249">
        <f>1+IF(ISNA(VLOOKUP($A44,'Project labour content'!$A$7:$D$255,'Project labour content'!$D$1,FALSE)),VLOOKUP($D44,'Project labour content'!$F$6:$G$15,'Project labour content'!$G$1,FALSE),VLOOKUP($A44,'Project labour content'!$A$7:$D$255,'Project labour content'!$D$1,FALSE))*LabEsc26*1</f>
        <v>1.0050106618265955</v>
      </c>
      <c r="BY44" s="249">
        <f>1+IF(ISNA(VLOOKUP($A44,'Project labour content'!$A$7:$D$255,'Project labour content'!$D$1,FALSE)),VLOOKUP($D44,'Project labour content'!$F$6:$G$15,'Project labour content'!$G$1,FALSE),VLOOKUP($A44,'Project labour content'!$A$7:$D$255,'Project labour content'!$D$1,FALSE))*LabEsc27*1</f>
        <v>1.0057762561459505</v>
      </c>
      <c r="BZ44" s="249">
        <f>1+IF(ISNA(VLOOKUP($A44,'Project labour content'!$A$7:$D$255,'Project labour content'!$D$1,FALSE)),VLOOKUP($D44,'Project labour content'!$F$6:$G$15,'Project labour content'!$G$1,FALSE),VLOOKUP($A44,'Project labour content'!$A$7:$D$255,'Project labour content'!$D$1,FALSE))*LabEsc28*1</f>
        <v>1.0063527486684249</v>
      </c>
      <c r="CA44" s="249">
        <f>1+IF(ISNA(VLOOKUP($A44,'Project labour content'!$A$7:$D$255,'Project labour content'!$D$1,FALSE)),VLOOKUP($D44,'Project labour content'!$F$6:$G$15,'Project labour content'!$G$1,FALSE),VLOOKUP($A44,'Project labour content'!$A$7:$D$255,'Project labour content'!$D$1,FALSE))*LabEsc29*1</f>
        <v>1.0072779038684916</v>
      </c>
      <c r="CB44" s="250" t="str">
        <f>IF(ISNA(VLOOKUP($A44,'Project labour content'!$A$7:$D$255,'Project labour content'!$D$1,FALSE)),"Category","Project")</f>
        <v>Category</v>
      </c>
      <c r="CD44" s="247" t="str">
        <f t="shared" si="35"/>
        <v>11218</v>
      </c>
      <c r="CE44" s="3"/>
    </row>
    <row r="45" spans="1:83" x14ac:dyDescent="0.15">
      <c r="A45" s="11" t="s">
        <v>65</v>
      </c>
      <c r="B45" s="11" t="str">
        <f>VLOOKUP($A45,'Incurred Real 2022$'!$A$25:$AC$426,'Incurred Real 2022$'!B$1,FALSE)</f>
        <v>SAEs for 2013 2018 Capital Projects</v>
      </c>
      <c r="C45" s="11" t="str">
        <f>VLOOKUP($A45,'Incurred Real 2022$'!$A$25:$AC$426,'Incurred Real 2022$'!C$1,FALSE)</f>
        <v>ExAnte</v>
      </c>
      <c r="D45" s="11" t="str">
        <f>VLOOKUP($A45,'Incurred Real 2022$'!$A$25:$AC$426,'Incurred Real 2022$'!D$1,FALSE)</f>
        <v>Augmentation</v>
      </c>
      <c r="E45" s="11" t="str">
        <f>VLOOKUP($A45,'Incurred Real 2022$'!$A$25:$AC$426,'Incurred Real 2022$'!E$1,FALSE)</f>
        <v>Closed</v>
      </c>
      <c r="F45" s="105" t="str">
        <f>IF(VLOOKUP($A45,'Incurred Real 2022$'!$A$25:$AC$426,'Incurred Real 2022$'!F$1,FALSE)=0,"",VLOOKUP($A45,'Incurred Real 2022$'!$A$25:$AC$426,'Incurred Real 2022$'!F$1,FALSE))</f>
        <v/>
      </c>
      <c r="G45" s="105" t="str">
        <f>IF(VLOOKUP($A45,'Incurred Real 2022$'!$A$25:$AC$426,'Incurred Real 2022$'!G$1,FALSE)=0,"",VLOOKUP($A45,'Incurred Real 2022$'!$A$25:$AC$426,'Incurred Real 2022$'!G$1,FALSE))</f>
        <v/>
      </c>
      <c r="H45" s="105" t="str">
        <f>IF(VLOOKUP($A45,'Incurred Real 2022$'!$A$25:$AC$426,'Incurred Real 2022$'!H$1,FALSE)=0,"",VLOOKUP($A45,'Incurred Real 2022$'!$A$25:$AC$426,'Incurred Real 2022$'!H$1,FALSE))</f>
        <v/>
      </c>
      <c r="I45" s="105" t="str">
        <f>IF(VLOOKUP($A45,'Incurred Real 2022$'!$A$25:$AC$426,'Incurred Real 2022$'!I$1,FALSE)=0,"",VLOOKUP($A45,'Incurred Real 2022$'!$A$25:$AC$426,'Incurred Real 2022$'!I$1,FALSE))</f>
        <v/>
      </c>
      <c r="J45" s="105" t="str">
        <f>IF(VLOOKUP($A45,'Incurred Real 2022$'!$A$25:$AC$426,'Incurred Real 2022$'!J$1,FALSE)=0,"",VLOOKUP($A45,'Incurred Real 2022$'!$A$25:$AC$426,'Incurred Real 2022$'!J$1,FALSE))</f>
        <v/>
      </c>
      <c r="K45" s="105">
        <f>IF(VLOOKUP($A45,'Incurred Real 2022$'!$A$25:$AC$426,'Incurred Real 2022$'!K$1,FALSE)=0,"",VLOOKUP($A45,'Incurred Real 2022$'!$A$25:$AC$426,'Incurred Real 2022$'!K$1,FALSE))</f>
        <v>2774905.31</v>
      </c>
      <c r="L45" s="105">
        <f>IF(VLOOKUP($A45,'Incurred Real 2022$'!$A$25:$AC$426,'Incurred Real 2022$'!L$1,FALSE)=0,"",VLOOKUP($A45,'Incurred Real 2022$'!$A$25:$AC$426,'Incurred Real 2022$'!L$1,FALSE))</f>
        <v>380743.78</v>
      </c>
      <c r="M45" s="105">
        <f>IF(VLOOKUP($A45,'Incurred Real 2022$'!$A$25:$AC$426,'Incurred Real 2022$'!M$1,FALSE)=0,"",VLOOKUP($A45,'Incurred Real 2022$'!$A$25:$AC$426,'Incurred Real 2022$'!M$1,FALSE))</f>
        <v>172163.75</v>
      </c>
      <c r="N45" s="105">
        <f>IF(VLOOKUP($A45,'Incurred Real 2022$'!$A$25:$AC$426,'Incurred Real 2022$'!N$1,FALSE)=0,"",VLOOKUP($A45,'Incurred Real 2022$'!$A$25:$AC$426,'Incurred Real 2022$'!N$1,FALSE))</f>
        <v>-633552.68999999994</v>
      </c>
      <c r="O45" s="105">
        <f>IF(VLOOKUP($A45,'Incurred Real 2022$'!$A$25:$AC$426,'Incurred Real 2022$'!O$1,FALSE)=0,"",VLOOKUP($A45,'Incurred Real 2022$'!$A$25:$AC$426,'Incurred Real 2022$'!O$1,FALSE))</f>
        <v>50000</v>
      </c>
      <c r="P45" s="105">
        <f>IF(VLOOKUP($A45,'Incurred Real 2022$'!$A$25:$AC$426,'Incurred Real 2022$'!P$1,FALSE)=0,"",VLOOKUP($A45,'Incurred Real 2022$'!$A$25:$AC$426,'Incurred Real 2022$'!P$1,FALSE))</f>
        <v>-2260000</v>
      </c>
      <c r="Q45" s="105">
        <f>IF(VLOOKUP($A45,'Incurred Real 2022$'!$A$25:$AC$426,'Incurred Real 2022$'!Q$1,FALSE)=0,"",VLOOKUP($A45,'Incurred Real 2022$'!$A$25:$AC$426,'Incurred Real 2022$'!Q$1,FALSE))</f>
        <v>-370000</v>
      </c>
      <c r="R45" s="105">
        <f>IF(VLOOKUP($A45,'Incurred Real 2022$'!$A$25:$AC$426,'Incurred Real 2022$'!R$1,FALSE)=0,"",VLOOKUP($A45,'Incurred Real 2022$'!$A$25:$AC$426,'Incurred Real 2022$'!R$1,FALSE))</f>
        <v>-114260.15</v>
      </c>
      <c r="S45" s="105" t="str">
        <f>IF(VLOOKUP($A45,'Incurred Real 2022$'!$A$25:$AC$426,'Incurred Real 2022$'!S$1,FALSE)=0,"",VLOOKUP($A45,'Incurred Real 2022$'!$A$25:$AC$426,'Incurred Real 2022$'!S$1,FALSE))</f>
        <v/>
      </c>
      <c r="T45" s="105" t="str">
        <f>IF(VLOOKUP($A45,'Incurred Real 2022$'!$A$25:$AC$426,'Incurred Real 2022$'!T$1,FALSE)=0,"",VLOOKUP($A45,'Incurred Real 2022$'!$A$25:$AC$426,'Incurred Real 2022$'!T$1,FALSE))</f>
        <v/>
      </c>
      <c r="U45" s="105" t="str">
        <f>IF(VLOOKUP($A45,'Incurred Real 2022$'!$A$25:$AC$426,'Incurred Real 2022$'!U$1,FALSE)=0,"",VLOOKUP($A45,'Incurred Real 2022$'!$A$25:$AC$426,'Incurred Real 2022$'!U$1,FALSE))</f>
        <v/>
      </c>
      <c r="V45" s="13" t="str">
        <f>IF(ISTEXT(VLOOKUP($A45,'Incurred Real 2022$'!$A$25:$AC$426,'Incurred Real 2022$'!V$1,FALSE)),"",(VLOOKUP($A45,'Incurred Real 2022$'!$A$25:$AC$426,'Incurred Real 2022$'!V$1,FALSE))*BT45*Incurred_Real!V$15)</f>
        <v/>
      </c>
      <c r="W45" s="13" t="str">
        <f>IF(ISTEXT(VLOOKUP($A45,'Incurred Real 2022$'!$A$25:$AC$426,'Incurred Real 2022$'!W$1,FALSE)),"",(VLOOKUP($A45,'Incurred Real 2022$'!$A$25:$AC$426,'Incurred Real 2022$'!W$1,FALSE))*BU45*Incurred_Real!W$15)</f>
        <v/>
      </c>
      <c r="X45" s="220" t="str">
        <f>IF(ISTEXT(VLOOKUP($A45,'Incurred Real 2022$'!$A$25:$AC$426,'Incurred Real 2022$'!X$1,FALSE)),"",(VLOOKUP($A45,'Incurred Real 2022$'!$A$25:$AC$426,'Incurred Real 2022$'!X$1,FALSE))*BV45*Incurred_Real!X$15)</f>
        <v/>
      </c>
      <c r="Y45" s="217" t="str">
        <f>IF(ISTEXT(VLOOKUP($A45,'Incurred Real 2022$'!$A$25:$AC$426,'Incurred Real 2022$'!Y$1,FALSE)),"",(VLOOKUP($A45,'Incurred Real 2022$'!$A$25:$AC$426,'Incurred Real 2022$'!Y$1,FALSE))*BW45*Incurred_Real!Y$15)</f>
        <v/>
      </c>
      <c r="Z45" s="13" t="str">
        <f>IF(ISTEXT(VLOOKUP($A45,'Incurred Real 2022$'!$A$25:$AC$426,'Incurred Real 2022$'!Z$1,FALSE)),"",(VLOOKUP($A45,'Incurred Real 2022$'!$A$25:$AC$426,'Incurred Real 2022$'!Z$1,FALSE))*BX45*Incurred_Real!Z$15)</f>
        <v/>
      </c>
      <c r="AA45" s="13" t="str">
        <f>IF(ISTEXT(VLOOKUP($A45,'Incurred Real 2022$'!$A$25:$AC$426,'Incurred Real 2022$'!AA$1,FALSE)),"",(VLOOKUP($A45,'Incurred Real 2022$'!$A$25:$AC$426,'Incurred Real 2022$'!AA$1,FALSE))*BY45*Incurred_Real!AA$15)</f>
        <v/>
      </c>
      <c r="AB45" s="13" t="str">
        <f>IF(ISTEXT(VLOOKUP($A45,'Incurred Real 2022$'!$A$25:$AC$426,'Incurred Real 2022$'!AB$1,FALSE)),"",(VLOOKUP($A45,'Incurred Real 2022$'!$A$25:$AC$426,'Incurred Real 2022$'!AB$1,FALSE))*BZ45*Incurred_Real!AB$15)</f>
        <v/>
      </c>
      <c r="AC45" s="13" t="str">
        <f>IF(ISTEXT(VLOOKUP($A45,'Incurred Real 2022$'!$A$25:$AC$426,'Incurred Real 2022$'!AC$1,FALSE)),"",(VLOOKUP($A45,'Incurred Real 2022$'!$A$25:$AC$426,'Incurred Real 2022$'!AC$1,FALSE))*CA45*Incurred_Real!AC$15)</f>
        <v/>
      </c>
      <c r="AD45" s="221">
        <f t="shared" si="36"/>
        <v>0</v>
      </c>
      <c r="AE45" s="221">
        <f t="shared" si="33"/>
        <v>6755625.6799999997</v>
      </c>
      <c r="AF45" s="239">
        <f t="shared" si="37"/>
        <v>0</v>
      </c>
      <c r="AG45" s="222">
        <f t="shared" si="38"/>
        <v>0</v>
      </c>
      <c r="AH45" s="223">
        <f t="shared" si="42"/>
        <v>1.3686781750087644</v>
      </c>
      <c r="AI45" s="224" t="str">
        <f t="shared" si="39"/>
        <v>2018</v>
      </c>
      <c r="AJ45" s="225">
        <f>VLOOKUP($A45,Project_Commissioning!$C$4:$H$355,Project_Commissioning!F$1,FALSE)</f>
        <v>41423</v>
      </c>
      <c r="AK45" s="226">
        <f>VLOOKUP($A45,Project_Commissioning!$C$4:$H$355,Project_Commissioning!G$1,FALSE)</f>
        <v>2013</v>
      </c>
      <c r="AL45" s="225" t="str">
        <f>IF(VLOOKUP($A45,Project_Commissioning!$C$4:$H$355,Project_Commissioning!H$1,FALSE)=0,"",VLOOKUP($A45,Project_Commissioning!$C$4:$H$355,Project_Commissioning!H$1,FALSE))</f>
        <v/>
      </c>
      <c r="AM45" s="237">
        <f t="shared" si="40"/>
        <v>0</v>
      </c>
      <c r="AN45" s="221" cm="1">
        <f t="array" ref="AN45">IF(ROUND(AE45,0)=0,0,LOOKUP(2,1/(F45:AC45&lt;&gt;""),F45:AC45))</f>
        <v>-114260.15</v>
      </c>
      <c r="AO45" s="221">
        <f t="shared" si="41"/>
        <v>0</v>
      </c>
      <c r="AP45" s="79"/>
      <c r="AQ45" s="20"/>
      <c r="AR45" s="245">
        <f>IF(ISNA(VLOOKUP($A45,'Success Asset Classes'!$B$15:$AA$114,'Success Asset Classes'!$AA$1,FALSE)),0,VLOOKUP($A45,'Success Asset Classes'!$B$15:$AA$114,'Success Asset Classes'!$AA$1,FALSE))</f>
        <v>0</v>
      </c>
      <c r="AS45" s="230">
        <f>IF($AR45=0,VLOOKUP(MID($A45,4,5),'Project splits'!$C$5:$AM$346,AS$22,FALSE),IF(ISNA(VLOOKUP($A45,'Success Asset Classes'!$B$15:$BD$377,AS$21,FALSE)),VLOOKUP(MID($A45,4,5),'Project splits'!$C$5:$AM$346,AS$22,FALSE),VLOOKUP($A45,'Success Asset Classes'!$B$15:$BD$377,AS$21,FALSE)))</f>
        <v>2.2136929460580913E-2</v>
      </c>
      <c r="AT45" s="230">
        <f>IF($AR45=0,VLOOKUP(MID($A45,4,5),'Project splits'!$C$5:$AM$346,AT$22,FALSE),IF(ISNA(VLOOKUP($A45,'Success Asset Classes'!$B$15:$BD$377,AT$21,FALSE)),VLOOKUP(MID($A45,4,5),'Project splits'!$C$5:$AM$346,AT$22,FALSE),VLOOKUP($A45,'Success Asset Classes'!$B$15:$BD$377,AT$21,FALSE)))</f>
        <v>5.3813816325222377E-2</v>
      </c>
      <c r="AU45" s="230">
        <f>IF($AR45=0,VLOOKUP(MID($A45,4,5),'Project splits'!$C$5:$AM$346,AU$22,FALSE),IF(ISNA(VLOOKUP($A45,'Success Asset Classes'!$B$15:$BD$377,AU$21,FALSE)),VLOOKUP(MID($A45,4,5),'Project splits'!$C$5:$AM$346,AU$22,FALSE),VLOOKUP($A45,'Success Asset Classes'!$B$15:$BD$377,AU$21,FALSE)))</f>
        <v>0.11134319172125574</v>
      </c>
      <c r="AV45" s="230">
        <f>IF($AR45=0,VLOOKUP(MID($A45,4,5),'Project splits'!$C$5:$AM$346,AV$22,FALSE),IF(ISNA(VLOOKUP($A45,'Success Asset Classes'!$B$15:$BD$377,AV$21,FALSE)),VLOOKUP(MID($A45,4,5),'Project splits'!$C$5:$AM$346,AV$22,FALSE),VLOOKUP($A45,'Success Asset Classes'!$B$15:$BD$377,AV$21,FALSE)))</f>
        <v>9.0968890737851332E-2</v>
      </c>
      <c r="AW45" s="230">
        <f>IF($AR45=0,VLOOKUP(MID($A45,4,5),'Project splits'!$C$5:$AM$346,AW$22,FALSE),IF(ISNA(VLOOKUP($A45,'Success Asset Classes'!$B$15:$BD$377,AW$21,FALSE)),VLOOKUP(MID($A45,4,5),'Project splits'!$C$5:$AM$346,AW$22,FALSE),VLOOKUP($A45,'Success Asset Classes'!$B$15:$BD$377,AW$21,FALSE)))</f>
        <v>7.4541536858258553E-2</v>
      </c>
      <c r="AX45" s="230">
        <f>IF($AR45=0,VLOOKUP(MID($A45,4,5),'Project splits'!$C$5:$AM$346,AX$22,FALSE),IF(ISNA(VLOOKUP($A45,'Success Asset Classes'!$B$15:$BD$377,AX$21,FALSE)),VLOOKUP(MID($A45,4,5),'Project splits'!$C$5:$AM$346,AX$22,FALSE),VLOOKUP($A45,'Success Asset Classes'!$B$15:$BD$377,AX$21,FALSE)))</f>
        <v>1.1751232220950061E-2</v>
      </c>
      <c r="AY45" s="230">
        <f>IF($AR45=0,VLOOKUP(MID($A45,4,5),'Project splits'!$C$5:$AM$346,AY$22,FALSE),IF(ISNA(VLOOKUP($A45,'Success Asset Classes'!$B$15:$BD$377,AY$21,FALSE)),VLOOKUP(MID($A45,4,5),'Project splits'!$C$5:$AM$346,AY$22,FALSE),VLOOKUP($A45,'Success Asset Classes'!$B$15:$BD$377,AY$21,FALSE)))</f>
        <v>0</v>
      </c>
      <c r="AZ45" s="230">
        <f>IF($AR45=0,VLOOKUP(MID($A45,4,5),'Project splits'!$C$5:$AM$346,AZ$22,FALSE),IF(ISNA(VLOOKUP($A45,'Success Asset Classes'!$B$15:$BD$377,AZ$21,FALSE)),VLOOKUP(MID($A45,4,5),'Project splits'!$C$5:$AM$346,AZ$22,FALSE),VLOOKUP($A45,'Success Asset Classes'!$B$15:$BD$377,AZ$21,FALSE)))</f>
        <v>6.8464730290456431E-4</v>
      </c>
      <c r="BA45" s="230">
        <f>IF($AR45=0,VLOOKUP(MID($A45,4,5),'Project splits'!$C$5:$AM$346,BA$22,FALSE),IF(ISNA(VLOOKUP($A45,'Success Asset Classes'!$B$15:$BD$377,BA$21,FALSE)),VLOOKUP(MID($A45,4,5),'Project splits'!$C$5:$AM$346,BA$22,FALSE),VLOOKUP($A45,'Success Asset Classes'!$B$15:$BD$377,BA$21,FALSE)))</f>
        <v>0</v>
      </c>
      <c r="BB45" s="230">
        <f>IF($AR45=0,VLOOKUP(MID($A45,4,5),'Project splits'!$C$5:$AM$346,BB$22,FALSE),IF(ISNA(VLOOKUP($A45,'Success Asset Classes'!$B$15:$BD$377,BB$21,FALSE)),VLOOKUP(MID($A45,4,5),'Project splits'!$C$5:$AM$346,BB$22,FALSE),VLOOKUP($A45,'Success Asset Classes'!$B$15:$BD$377,BB$21,FALSE)))</f>
        <v>0.17341498239445721</v>
      </c>
      <c r="BC45" s="230">
        <f>IF($AR45=0,VLOOKUP(MID($A45,4,5),'Project splits'!$C$5:$AM$346,BC$22,FALSE),IF(ISNA(VLOOKUP($A45,'Success Asset Classes'!$B$15:$BD$377,BC$21,FALSE)),VLOOKUP(MID($A45,4,5),'Project splits'!$C$5:$AM$346,BC$22,FALSE),VLOOKUP($A45,'Success Asset Classes'!$B$15:$BD$377,BC$21,FALSE)))</f>
        <v>1.7950403456968127E-2</v>
      </c>
      <c r="BD45" s="230">
        <f>IF($AR45=0,VLOOKUP(MID($A45,4,5),'Project splits'!$C$5:$AM$346,BD$22,FALSE),IF(ISNA(VLOOKUP($A45,'Success Asset Classes'!$B$15:$BD$377,BD$21,FALSE)),VLOOKUP(MID($A45,4,5),'Project splits'!$C$5:$AM$346,BD$22,FALSE),VLOOKUP($A45,'Success Asset Classes'!$B$15:$BD$377,BD$21,FALSE)))</f>
        <v>6.5339859349486357E-2</v>
      </c>
      <c r="BE45" s="230">
        <f>IF($AR45=0,VLOOKUP(MID($A45,4,5),'Project splits'!$C$5:$AM$346,BE$22,FALSE),IF(ISNA(VLOOKUP($A45,'Success Asset Classes'!$B$15:$BD$377,BE$21,FALSE)),VLOOKUP(MID($A45,4,5),'Project splits'!$C$5:$AM$346,BE$22,FALSE),VLOOKUP($A45,'Success Asset Classes'!$B$15:$BD$377,BE$21,FALSE)))</f>
        <v>5.6745630269864544E-3</v>
      </c>
      <c r="BF45" s="230">
        <f>IF($AR45=0,VLOOKUP(MID($A45,4,5),'Project splits'!$C$5:$AM$346,BF$22,FALSE),IF(ISNA(VLOOKUP($A45,'Success Asset Classes'!$B$15:$BD$377,BF$21,FALSE)),VLOOKUP(MID($A45,4,5),'Project splits'!$C$5:$AM$346,BF$22,FALSE),VLOOKUP($A45,'Success Asset Classes'!$B$15:$BD$377,BF$21,FALSE)))</f>
        <v>0</v>
      </c>
      <c r="BG45" s="230">
        <f>IF($AR45=0,VLOOKUP(MID($A45,4,5),'Project splits'!$C$5:$AM$346,BG$22,FALSE),IF(ISNA(VLOOKUP($A45,'Success Asset Classes'!$B$15:$BD$377,BG$21,FALSE)),VLOOKUP(MID($A45,4,5),'Project splits'!$C$5:$AM$346,BG$22,FALSE),VLOOKUP($A45,'Success Asset Classes'!$B$15:$BD$377,BG$21,FALSE)))</f>
        <v>0.18794046685627466</v>
      </c>
      <c r="BH45" s="230">
        <f>IF($AR45=0,VLOOKUP(MID($A45,4,5),'Project splits'!$C$5:$AM$346,BH$22,FALSE),IF(ISNA(VLOOKUP($A45,'Success Asset Classes'!$B$15:$BD$377,BH$21,FALSE)),VLOOKUP(MID($A45,4,5),'Project splits'!$C$5:$AM$346,BH$22,FALSE),VLOOKUP($A45,'Success Asset Classes'!$B$15:$BD$377,BH$21,FALSE)))</f>
        <v>4.4902024194389448E-2</v>
      </c>
      <c r="BI45" s="230">
        <f>IF($AR45=0,VLOOKUP(MID($A45,4,5),'Project splits'!$C$5:$AM$346,BI$22,FALSE),IF(ISNA(VLOOKUP($A45,'Success Asset Classes'!$B$15:$BD$377,BI$21,FALSE)),VLOOKUP(MID($A45,4,5),'Project splits'!$C$5:$AM$346,BI$22,FALSE),VLOOKUP($A45,'Success Asset Classes'!$B$15:$BD$377,BI$21,FALSE)))</f>
        <v>1.1915879815256323E-2</v>
      </c>
      <c r="BJ45" s="230">
        <f>IF($AR45=0,VLOOKUP(MID($A45,4,5),'Project splits'!$C$5:$AM$346,BJ$22,FALSE),IF(ISNA(VLOOKUP($A45,'Success Asset Classes'!$B$15:$BD$377,BJ$21,FALSE)),VLOOKUP(MID($A45,4,5),'Project splits'!$C$5:$AM$346,BJ$22,FALSE),VLOOKUP($A45,'Success Asset Classes'!$B$15:$BD$377,BJ$21,FALSE)))</f>
        <v>0</v>
      </c>
      <c r="BK45" s="230">
        <f>IF($AR45=0,VLOOKUP(MID($A45,4,5),'Project splits'!$C$5:$AM$346,BK$22,FALSE),IF(ISNA(VLOOKUP($A45,'Success Asset Classes'!$B$15:$BD$377,BK$21,FALSE)),VLOOKUP(MID($A45,4,5),'Project splits'!$C$5:$AM$346,BK$22,FALSE),VLOOKUP($A45,'Success Asset Classes'!$B$15:$BD$377,BK$21,FALSE)))</f>
        <v>0.12762157627915785</v>
      </c>
      <c r="BL45" s="230">
        <f>IF($AR45=0,VLOOKUP(MID($A45,4,5),'Project splits'!$C$5:$AM$346,BL$22,FALSE),IF(ISNA(VLOOKUP($A45,'Success Asset Classes'!$B$15:$BD$377,BL$21,FALSE)),VLOOKUP(MID($A45,4,5),'Project splits'!$C$5:$AM$346,BL$22,FALSE),VLOOKUP($A45,'Success Asset Classes'!$B$15:$BD$377,BL$21,FALSE)))</f>
        <v>0</v>
      </c>
      <c r="BM45" s="230">
        <f>IF($AR45=0,VLOOKUP(MID($A45,4,5),'Project splits'!$C$5:$AM$346,BM$22,FALSE),IF(ISNA(VLOOKUP($A45,'Success Asset Classes'!$B$15:$BD$377,BM$21,FALSE)),VLOOKUP(MID($A45,4,5),'Project splits'!$C$5:$AM$346,BM$22,FALSE),VLOOKUP($A45,'Success Asset Classes'!$B$15:$BD$377,BM$21,FALSE)))</f>
        <v>0</v>
      </c>
      <c r="BN45" s="230">
        <f>IF($AR45=0,VLOOKUP(MID($A45,4,5),'Project splits'!$C$5:$AM$346,BN$22,FALSE),IF(ISNA(VLOOKUP($A45,'Success Asset Classes'!$B$15:$BD$377,BN$21,FALSE)),VLOOKUP(MID($A45,4,5),'Project splits'!$C$5:$AM$346,BN$22,FALSE),VLOOKUP($A45,'Success Asset Classes'!$B$15:$BD$377,BN$21,FALSE)))</f>
        <v>0</v>
      </c>
      <c r="BO45" s="230">
        <f>IF($AR45=0,VLOOKUP(MID($A45,4,5),'Project splits'!$C$5:$AM$346,BO$22,FALSE),IF(ISNA(VLOOKUP($A45,'Success Asset Classes'!$B$15:$BD$377,BO$21,FALSE)),VLOOKUP(MID($A45,4,5),'Project splits'!$C$5:$AM$346,BO$22,FALSE),VLOOKUP($A45,'Success Asset Classes'!$B$15:$BD$377,BO$21,FALSE)))</f>
        <v>0</v>
      </c>
      <c r="BP45" s="230">
        <f>IF($AR45=0,VLOOKUP(MID($A45,4,5),'Project splits'!$C$5:$AM$346,BP$22,FALSE),IF(ISNA(VLOOKUP($A45,'Success Asset Classes'!$B$15:$BD$377,BP$21,FALSE)),VLOOKUP(MID($A45,4,5),'Project splits'!$C$5:$AM$346,BP$22,FALSE),VLOOKUP($A45,'Success Asset Classes'!$B$15:$BD$377,BP$21,FALSE)))</f>
        <v>0</v>
      </c>
      <c r="BQ45" s="230">
        <f>IF($AR45=0,VLOOKUP(MID($A45,4,5),'Project splits'!$C$5:$AM$346,BQ$22,FALSE),IF(ISNA(VLOOKUP($A45,'Success Asset Classes'!$B$15:$BD$377,BQ$21,FALSE)),VLOOKUP(MID($A45,4,5),'Project splits'!$C$5:$AM$346,BQ$22,FALSE),VLOOKUP($A45,'Success Asset Classes'!$B$15:$BD$377,BQ$21,FALSE)))</f>
        <v>0</v>
      </c>
      <c r="BR45" s="230">
        <f>IF($AR45=0,VLOOKUP(MID($A45,4,5),'Project splits'!$C$5:$AM$346,BR$22,FALSE),IF(ISNA(VLOOKUP($A45,'Success Asset Classes'!$B$15:$BD$377,BR$21,FALSE)),VLOOKUP(MID($A45,4,5),'Project splits'!$C$5:$AM$346,BR$22,FALSE),VLOOKUP($A45,'Success Asset Classes'!$B$15:$BD$377,BR$21,FALSE)))</f>
        <v>0</v>
      </c>
      <c r="BS45" s="247">
        <f t="shared" si="34"/>
        <v>0.99999999999999989</v>
      </c>
      <c r="BT45" s="249">
        <f>1+IF(ISNA(VLOOKUP($A45,'Project labour content'!$A$7:$D$255,'Project labour content'!$D$1,FALSE)),VLOOKUP($D45,'Project labour content'!$F$6:$G$15,'Project labour content'!$G$1,FALSE),VLOOKUP($A45,'Project labour content'!$A$7:$D$255,'Project labour content'!$D$1,FALSE))*LabEsc22*1</f>
        <v>1.0003471041831231</v>
      </c>
      <c r="BU45" s="249">
        <f>1+IF(ISNA(VLOOKUP($A45,'Project labour content'!$A$7:$D$255,'Project labour content'!$D$1,FALSE)),VLOOKUP($D45,'Project labour content'!$F$6:$G$15,'Project labour content'!$G$1,FALSE),VLOOKUP($A45,'Project labour content'!$A$7:$D$255,'Project labour content'!$D$1,FALSE))*LabEsc23*1</f>
        <v>1.0006958744663252</v>
      </c>
      <c r="BV45" s="249">
        <f>1+IF(ISNA(VLOOKUP($A45,'Project labour content'!$A$7:$D$255,'Project labour content'!$D$1,FALSE)),VLOOKUP($D45,'Project labour content'!$F$6:$G$15,'Project labour content'!$G$1,FALSE),VLOOKUP($A45,'Project labour content'!$A$7:$D$255,'Project labour content'!$D$1,FALSE))*LabEsc24*1</f>
        <v>1.0010244160731017</v>
      </c>
      <c r="BW45" s="249">
        <f>1+IF(ISNA(VLOOKUP($A45,'Project labour content'!$A$7:$D$255,'Project labour content'!$D$1,FALSE)),VLOOKUP($D45,'Project labour content'!$F$6:$G$15,'Project labour content'!$G$1,FALSE),VLOOKUP($A45,'Project labour content'!$A$7:$D$255,'Project labour content'!$D$1,FALSE))*LabEsc25*1</f>
        <v>1.0014644427984443</v>
      </c>
      <c r="BX45" s="249">
        <f>1+IF(ISNA(VLOOKUP($A45,'Project labour content'!$A$7:$D$255,'Project labour content'!$D$1,FALSE)),VLOOKUP($D45,'Project labour content'!$F$6:$G$15,'Project labour content'!$G$1,FALSE),VLOOKUP($A45,'Project labour content'!$A$7:$D$255,'Project labour content'!$D$1,FALSE))*LabEsc26*1</f>
        <v>1.0019439985912801</v>
      </c>
      <c r="BY45" s="249">
        <f>1+IF(ISNA(VLOOKUP($A45,'Project labour content'!$A$7:$D$255,'Project labour content'!$D$1,FALSE)),VLOOKUP($D45,'Project labour content'!$F$6:$G$15,'Project labour content'!$G$1,FALSE),VLOOKUP($A45,'Project labour content'!$A$7:$D$255,'Project labour content'!$D$1,FALSE))*LabEsc27*1</f>
        <v>1.0022410280715812</v>
      </c>
      <c r="BZ45" s="249">
        <f>1+IF(ISNA(VLOOKUP($A45,'Project labour content'!$A$7:$D$255,'Project labour content'!$D$1,FALSE)),VLOOKUP($D45,'Project labour content'!$F$6:$G$15,'Project labour content'!$G$1,FALSE),VLOOKUP($A45,'Project labour content'!$A$7:$D$255,'Project labour content'!$D$1,FALSE))*LabEsc28*1</f>
        <v>1.002464691270248</v>
      </c>
      <c r="CA45" s="249">
        <f>1+IF(ISNA(VLOOKUP($A45,'Project labour content'!$A$7:$D$255,'Project labour content'!$D$1,FALSE)),VLOOKUP($D45,'Project labour content'!$F$6:$G$15,'Project labour content'!$G$1,FALSE),VLOOKUP($A45,'Project labour content'!$A$7:$D$255,'Project labour content'!$D$1,FALSE))*LabEsc29*1</f>
        <v>1.0028236259714685</v>
      </c>
      <c r="CB45" s="250" t="str">
        <f>IF(ISNA(VLOOKUP($A45,'Project labour content'!$A$7:$D$255,'Project labour content'!$D$1,FALSE)),"Category","Project")</f>
        <v>Category</v>
      </c>
      <c r="CD45" s="247" t="str">
        <f t="shared" si="35"/>
        <v>11239</v>
      </c>
      <c r="CE45" s="3"/>
    </row>
    <row r="46" spans="1:83" x14ac:dyDescent="0.15">
      <c r="A46" s="11" t="s">
        <v>66</v>
      </c>
      <c r="B46" s="11" t="str">
        <f>VLOOKUP($A46,'Incurred Real 2022$'!$A$25:$AC$426,'Incurred Real 2022$'!B$1,FALSE)</f>
        <v>Aerial Services Implementation</v>
      </c>
      <c r="C46" s="11" t="str">
        <f>VLOOKUP($A46,'Incurred Real 2022$'!$A$25:$AC$426,'Incurred Real 2022$'!C$1,FALSE)</f>
        <v>ExAnte</v>
      </c>
      <c r="D46" s="11" t="str">
        <f>VLOOKUP($A46,'Incurred Real 2022$'!$A$25:$AC$426,'Incurred Real 2022$'!D$1,FALSE)</f>
        <v>Security/Compliance</v>
      </c>
      <c r="E46" s="11" t="str">
        <f>VLOOKUP($A46,'Incurred Real 2022$'!$A$25:$AC$426,'Incurred Real 2022$'!E$1,FALSE)</f>
        <v>Cancelled</v>
      </c>
      <c r="F46" s="105" t="str">
        <f>IF(VLOOKUP($A46,'Incurred Real 2022$'!$A$25:$AC$426,'Incurred Real 2022$'!F$1,FALSE)=0,"",VLOOKUP($A46,'Incurred Real 2022$'!$A$25:$AC$426,'Incurred Real 2022$'!F$1,FALSE))</f>
        <v/>
      </c>
      <c r="G46" s="105" t="str">
        <f>IF(VLOOKUP($A46,'Incurred Real 2022$'!$A$25:$AC$426,'Incurred Real 2022$'!G$1,FALSE)=0,"",VLOOKUP($A46,'Incurred Real 2022$'!$A$25:$AC$426,'Incurred Real 2022$'!G$1,FALSE))</f>
        <v/>
      </c>
      <c r="H46" s="105" t="str">
        <f>IF(VLOOKUP($A46,'Incurred Real 2022$'!$A$25:$AC$426,'Incurred Real 2022$'!H$1,FALSE)=0,"",VLOOKUP($A46,'Incurred Real 2022$'!$A$25:$AC$426,'Incurred Real 2022$'!H$1,FALSE))</f>
        <v/>
      </c>
      <c r="I46" s="105" t="str">
        <f>IF(VLOOKUP($A46,'Incurred Real 2022$'!$A$25:$AC$426,'Incurred Real 2022$'!I$1,FALSE)=0,"",VLOOKUP($A46,'Incurred Real 2022$'!$A$25:$AC$426,'Incurred Real 2022$'!I$1,FALSE))</f>
        <v/>
      </c>
      <c r="J46" s="105" t="str">
        <f>IF(VLOOKUP($A46,'Incurred Real 2022$'!$A$25:$AC$426,'Incurred Real 2022$'!J$1,FALSE)=0,"",VLOOKUP($A46,'Incurred Real 2022$'!$A$25:$AC$426,'Incurred Real 2022$'!J$1,FALSE))</f>
        <v/>
      </c>
      <c r="K46" s="105" t="str">
        <f>IF(VLOOKUP($A46,'Incurred Real 2022$'!$A$25:$AC$426,'Incurred Real 2022$'!K$1,FALSE)=0,"",VLOOKUP($A46,'Incurred Real 2022$'!$A$25:$AC$426,'Incurred Real 2022$'!K$1,FALSE))</f>
        <v/>
      </c>
      <c r="L46" s="105">
        <f>IF(VLOOKUP($A46,'Incurred Real 2022$'!$A$25:$AC$426,'Incurred Real 2022$'!L$1,FALSE)=0,"",VLOOKUP($A46,'Incurred Real 2022$'!$A$25:$AC$426,'Incurred Real 2022$'!L$1,FALSE))</f>
        <v>54051.360000000001</v>
      </c>
      <c r="M46" s="105">
        <f>IF(VLOOKUP($A46,'Incurred Real 2022$'!$A$25:$AC$426,'Incurred Real 2022$'!M$1,FALSE)=0,"",VLOOKUP($A46,'Incurred Real 2022$'!$A$25:$AC$426,'Incurred Real 2022$'!M$1,FALSE))</f>
        <v>71052.52</v>
      </c>
      <c r="N46" s="105">
        <f>IF(VLOOKUP($A46,'Incurred Real 2022$'!$A$25:$AC$426,'Incurred Real 2022$'!N$1,FALSE)=0,"",VLOOKUP($A46,'Incurred Real 2022$'!$A$25:$AC$426,'Incurred Real 2022$'!N$1,FALSE))</f>
        <v>18775.68</v>
      </c>
      <c r="O46" s="105">
        <f>IF(VLOOKUP($A46,'Incurred Real 2022$'!$A$25:$AC$426,'Incurred Real 2022$'!O$1,FALSE)=0,"",VLOOKUP($A46,'Incurred Real 2022$'!$A$25:$AC$426,'Incurred Real 2022$'!O$1,FALSE))</f>
        <v>45776.79</v>
      </c>
      <c r="P46" s="105">
        <f>IF(VLOOKUP($A46,'Incurred Real 2022$'!$A$25:$AC$426,'Incurred Real 2022$'!P$1,FALSE)=0,"",VLOOKUP($A46,'Incurred Real 2022$'!$A$25:$AC$426,'Incurred Real 2022$'!P$1,FALSE))</f>
        <v>108256.04</v>
      </c>
      <c r="Q46" s="105">
        <f>IF(VLOOKUP($A46,'Incurred Real 2022$'!$A$25:$AC$426,'Incurred Real 2022$'!Q$1,FALSE)=0,"",VLOOKUP($A46,'Incurred Real 2022$'!$A$25:$AC$426,'Incurred Real 2022$'!Q$1,FALSE))</f>
        <v>305955.33</v>
      </c>
      <c r="R46" s="105">
        <f>IF(VLOOKUP($A46,'Incurred Real 2022$'!$A$25:$AC$426,'Incurred Real 2022$'!R$1,FALSE)=0,"",VLOOKUP($A46,'Incurred Real 2022$'!$A$25:$AC$426,'Incurred Real 2022$'!R$1,FALSE))</f>
        <v>1192045.92</v>
      </c>
      <c r="S46" s="105">
        <f>IF(VLOOKUP($A46,'Incurred Real 2022$'!$A$25:$AC$426,'Incurred Real 2022$'!S$1,FALSE)=0,"",VLOOKUP($A46,'Incurred Real 2022$'!$A$25:$AC$426,'Incurred Real 2022$'!S$1,FALSE))</f>
        <v>-1795913.64</v>
      </c>
      <c r="T46" s="105" t="str">
        <f>IF(VLOOKUP($A46,'Incurred Real 2022$'!$A$25:$AC$426,'Incurred Real 2022$'!T$1,FALSE)=0,"",VLOOKUP($A46,'Incurred Real 2022$'!$A$25:$AC$426,'Incurred Real 2022$'!T$1,FALSE))</f>
        <v/>
      </c>
      <c r="U46" s="105" t="str">
        <f>IF(VLOOKUP($A46,'Incurred Real 2022$'!$A$25:$AC$426,'Incurred Real 2022$'!U$1,FALSE)=0,"",VLOOKUP($A46,'Incurred Real 2022$'!$A$25:$AC$426,'Incurred Real 2022$'!U$1,FALSE))</f>
        <v/>
      </c>
      <c r="V46" s="13" t="str">
        <f>IF(ISTEXT(VLOOKUP($A46,'Incurred Real 2022$'!$A$25:$AC$426,'Incurred Real 2022$'!V$1,FALSE)),"",(VLOOKUP($A46,'Incurred Real 2022$'!$A$25:$AC$426,'Incurred Real 2022$'!V$1,FALSE))*BT46*Incurred_Real!V$15)</f>
        <v/>
      </c>
      <c r="W46" s="13" t="str">
        <f>IF(ISTEXT(VLOOKUP($A46,'Incurred Real 2022$'!$A$25:$AC$426,'Incurred Real 2022$'!W$1,FALSE)),"",(VLOOKUP($A46,'Incurred Real 2022$'!$A$25:$AC$426,'Incurred Real 2022$'!W$1,FALSE))*BU46*Incurred_Real!W$15)</f>
        <v/>
      </c>
      <c r="X46" s="220" t="str">
        <f>IF(ISTEXT(VLOOKUP($A46,'Incurred Real 2022$'!$A$25:$AC$426,'Incurred Real 2022$'!X$1,FALSE)),"",(VLOOKUP($A46,'Incurred Real 2022$'!$A$25:$AC$426,'Incurred Real 2022$'!X$1,FALSE))*BV46*Incurred_Real!X$15)</f>
        <v/>
      </c>
      <c r="Y46" s="217" t="str">
        <f>IF(ISTEXT(VLOOKUP($A46,'Incurred Real 2022$'!$A$25:$AC$426,'Incurred Real 2022$'!Y$1,FALSE)),"",(VLOOKUP($A46,'Incurred Real 2022$'!$A$25:$AC$426,'Incurred Real 2022$'!Y$1,FALSE))*BW46*Incurred_Real!Y$15)</f>
        <v/>
      </c>
      <c r="Z46" s="13" t="str">
        <f>IF(ISTEXT(VLOOKUP($A46,'Incurred Real 2022$'!$A$25:$AC$426,'Incurred Real 2022$'!Z$1,FALSE)),"",(VLOOKUP($A46,'Incurred Real 2022$'!$A$25:$AC$426,'Incurred Real 2022$'!Z$1,FALSE))*BX46*Incurred_Real!Z$15)</f>
        <v/>
      </c>
      <c r="AA46" s="13" t="str">
        <f>IF(ISTEXT(VLOOKUP($A46,'Incurred Real 2022$'!$A$25:$AC$426,'Incurred Real 2022$'!AA$1,FALSE)),"",(VLOOKUP($A46,'Incurred Real 2022$'!$A$25:$AC$426,'Incurred Real 2022$'!AA$1,FALSE))*BY46*Incurred_Real!AA$15)</f>
        <v/>
      </c>
      <c r="AB46" s="13" t="str">
        <f>IF(ISTEXT(VLOOKUP($A46,'Incurred Real 2022$'!$A$25:$AC$426,'Incurred Real 2022$'!AB$1,FALSE)),"",(VLOOKUP($A46,'Incurred Real 2022$'!$A$25:$AC$426,'Incurred Real 2022$'!AB$1,FALSE))*BZ46*Incurred_Real!AB$15)</f>
        <v/>
      </c>
      <c r="AC46" s="13" t="str">
        <f>IF(ISTEXT(VLOOKUP($A46,'Incurred Real 2022$'!$A$25:$AC$426,'Incurred Real 2022$'!AC$1,FALSE)),"",(VLOOKUP($A46,'Incurred Real 2022$'!$A$25:$AC$426,'Incurred Real 2022$'!AC$1,FALSE))*CA46*Incurred_Real!AC$15)</f>
        <v/>
      </c>
      <c r="AD46" s="221">
        <f t="shared" si="36"/>
        <v>0</v>
      </c>
      <c r="AE46" s="221">
        <f t="shared" si="33"/>
        <v>3591827.28</v>
      </c>
      <c r="AF46" s="239">
        <f t="shared" si="37"/>
        <v>0</v>
      </c>
      <c r="AG46" s="222">
        <f t="shared" si="38"/>
        <v>0</v>
      </c>
      <c r="AH46" s="223">
        <f t="shared" si="42"/>
        <v>1.2283316837940184</v>
      </c>
      <c r="AI46" s="224">
        <f t="shared" si="39"/>
        <v>2019</v>
      </c>
      <c r="AJ46" s="225" t="str">
        <f>VLOOKUP($A46,Project_Commissioning!$C$4:$H$355,Project_Commissioning!F$1,FALSE)</f>
        <v/>
      </c>
      <c r="AK46" s="226">
        <f>VLOOKUP($A46,Project_Commissioning!$C$4:$H$355,Project_Commissioning!G$1,FALSE)</f>
        <v>2019</v>
      </c>
      <c r="AL46" s="225" t="str">
        <f>IF(VLOOKUP($A46,Project_Commissioning!$C$4:$H$355,Project_Commissioning!H$1,FALSE)=0,"",VLOOKUP($A46,Project_Commissioning!$C$4:$H$355,Project_Commissioning!H$1,FALSE))</f>
        <v/>
      </c>
      <c r="AM46" s="237">
        <f t="shared" si="40"/>
        <v>0</v>
      </c>
      <c r="AN46" s="221" cm="1">
        <f t="array" ref="AN46">IF(ROUND(AE46,0)=0,0,LOOKUP(2,1/(F46:AC46&lt;&gt;""),F46:AC46))</f>
        <v>-1795913.64</v>
      </c>
      <c r="AO46" s="221">
        <f t="shared" si="41"/>
        <v>0</v>
      </c>
      <c r="AP46" s="79"/>
      <c r="AQ46" s="20"/>
      <c r="AR46" s="245">
        <f>IF(ISNA(VLOOKUP($A46,'Success Asset Classes'!$B$15:$AA$114,'Success Asset Classes'!$AA$1,FALSE)),0,VLOOKUP($A46,'Success Asset Classes'!$B$15:$AA$114,'Success Asset Classes'!$AA$1,FALSE))</f>
        <v>0</v>
      </c>
      <c r="AS46" s="230">
        <f>IF($AR46=0,VLOOKUP(MID($A46,4,5),'Project splits'!$C$5:$AM$346,AS$22,FALSE),IF(ISNA(VLOOKUP($A46,'Success Asset Classes'!$B$15:$BD$377,AS$21,FALSE)),VLOOKUP(MID($A46,4,5),'Project splits'!$C$5:$AM$346,AS$22,FALSE),VLOOKUP($A46,'Success Asset Classes'!$B$15:$BD$377,AS$21,FALSE)))</f>
        <v>0</v>
      </c>
      <c r="AT46" s="230">
        <f>IF($AR46=0,VLOOKUP(MID($A46,4,5),'Project splits'!$C$5:$AM$346,AT$22,FALSE),IF(ISNA(VLOOKUP($A46,'Success Asset Classes'!$B$15:$BD$377,AT$21,FALSE)),VLOOKUP(MID($A46,4,5),'Project splits'!$C$5:$AM$346,AT$22,FALSE),VLOOKUP($A46,'Success Asset Classes'!$B$15:$BD$377,AT$21,FALSE)))</f>
        <v>0</v>
      </c>
      <c r="AU46" s="230">
        <f>IF($AR46=0,VLOOKUP(MID($A46,4,5),'Project splits'!$C$5:$AM$346,AU$22,FALSE),IF(ISNA(VLOOKUP($A46,'Success Asset Classes'!$B$15:$BD$377,AU$21,FALSE)),VLOOKUP(MID($A46,4,5),'Project splits'!$C$5:$AM$346,AU$22,FALSE),VLOOKUP($A46,'Success Asset Classes'!$B$15:$BD$377,AU$21,FALSE)))</f>
        <v>0</v>
      </c>
      <c r="AV46" s="230">
        <f>IF($AR46=0,VLOOKUP(MID($A46,4,5),'Project splits'!$C$5:$AM$346,AV$22,FALSE),IF(ISNA(VLOOKUP($A46,'Success Asset Classes'!$B$15:$BD$377,AV$21,FALSE)),VLOOKUP(MID($A46,4,5),'Project splits'!$C$5:$AM$346,AV$22,FALSE),VLOOKUP($A46,'Success Asset Classes'!$B$15:$BD$377,AV$21,FALSE)))</f>
        <v>0</v>
      </c>
      <c r="AW46" s="230">
        <f>IF($AR46=0,VLOOKUP(MID($A46,4,5),'Project splits'!$C$5:$AM$346,AW$22,FALSE),IF(ISNA(VLOOKUP($A46,'Success Asset Classes'!$B$15:$BD$377,AW$21,FALSE)),VLOOKUP(MID($A46,4,5),'Project splits'!$C$5:$AM$346,AW$22,FALSE),VLOOKUP($A46,'Success Asset Classes'!$B$15:$BD$377,AW$21,FALSE)))</f>
        <v>0</v>
      </c>
      <c r="AX46" s="230">
        <f>IF($AR46=0,VLOOKUP(MID($A46,4,5),'Project splits'!$C$5:$AM$346,AX$22,FALSE),IF(ISNA(VLOOKUP($A46,'Success Asset Classes'!$B$15:$BD$377,AX$21,FALSE)),VLOOKUP(MID($A46,4,5),'Project splits'!$C$5:$AM$346,AX$22,FALSE),VLOOKUP($A46,'Success Asset Classes'!$B$15:$BD$377,AX$21,FALSE)))</f>
        <v>0</v>
      </c>
      <c r="AY46" s="230">
        <f>IF($AR46=0,VLOOKUP(MID($A46,4,5),'Project splits'!$C$5:$AM$346,AY$22,FALSE),IF(ISNA(VLOOKUP($A46,'Success Asset Classes'!$B$15:$BD$377,AY$21,FALSE)),VLOOKUP(MID($A46,4,5),'Project splits'!$C$5:$AM$346,AY$22,FALSE),VLOOKUP($A46,'Success Asset Classes'!$B$15:$BD$377,AY$21,FALSE)))</f>
        <v>0</v>
      </c>
      <c r="AZ46" s="230">
        <f>IF($AR46=0,VLOOKUP(MID($A46,4,5),'Project splits'!$C$5:$AM$346,AZ$22,FALSE),IF(ISNA(VLOOKUP($A46,'Success Asset Classes'!$B$15:$BD$377,AZ$21,FALSE)),VLOOKUP(MID($A46,4,5),'Project splits'!$C$5:$AM$346,AZ$22,FALSE),VLOOKUP($A46,'Success Asset Classes'!$B$15:$BD$377,AZ$21,FALSE)))</f>
        <v>1</v>
      </c>
      <c r="BA46" s="230">
        <f>IF($AR46=0,VLOOKUP(MID($A46,4,5),'Project splits'!$C$5:$AM$346,BA$22,FALSE),IF(ISNA(VLOOKUP($A46,'Success Asset Classes'!$B$15:$BD$377,BA$21,FALSE)),VLOOKUP(MID($A46,4,5),'Project splits'!$C$5:$AM$346,BA$22,FALSE),VLOOKUP($A46,'Success Asset Classes'!$B$15:$BD$377,BA$21,FALSE)))</f>
        <v>0</v>
      </c>
      <c r="BB46" s="230">
        <f>IF($AR46=0,VLOOKUP(MID($A46,4,5),'Project splits'!$C$5:$AM$346,BB$22,FALSE),IF(ISNA(VLOOKUP($A46,'Success Asset Classes'!$B$15:$BD$377,BB$21,FALSE)),VLOOKUP(MID($A46,4,5),'Project splits'!$C$5:$AM$346,BB$22,FALSE),VLOOKUP($A46,'Success Asset Classes'!$B$15:$BD$377,BB$21,FALSE)))</f>
        <v>0</v>
      </c>
      <c r="BC46" s="230">
        <f>IF($AR46=0,VLOOKUP(MID($A46,4,5),'Project splits'!$C$5:$AM$346,BC$22,FALSE),IF(ISNA(VLOOKUP($A46,'Success Asset Classes'!$B$15:$BD$377,BC$21,FALSE)),VLOOKUP(MID($A46,4,5),'Project splits'!$C$5:$AM$346,BC$22,FALSE),VLOOKUP($A46,'Success Asset Classes'!$B$15:$BD$377,BC$21,FALSE)))</f>
        <v>0</v>
      </c>
      <c r="BD46" s="230">
        <f>IF($AR46=0,VLOOKUP(MID($A46,4,5),'Project splits'!$C$5:$AM$346,BD$22,FALSE),IF(ISNA(VLOOKUP($A46,'Success Asset Classes'!$B$15:$BD$377,BD$21,FALSE)),VLOOKUP(MID($A46,4,5),'Project splits'!$C$5:$AM$346,BD$22,FALSE),VLOOKUP($A46,'Success Asset Classes'!$B$15:$BD$377,BD$21,FALSE)))</f>
        <v>0</v>
      </c>
      <c r="BE46" s="230">
        <f>IF($AR46=0,VLOOKUP(MID($A46,4,5),'Project splits'!$C$5:$AM$346,BE$22,FALSE),IF(ISNA(VLOOKUP($A46,'Success Asset Classes'!$B$15:$BD$377,BE$21,FALSE)),VLOOKUP(MID($A46,4,5),'Project splits'!$C$5:$AM$346,BE$22,FALSE),VLOOKUP($A46,'Success Asset Classes'!$B$15:$BD$377,BE$21,FALSE)))</f>
        <v>0</v>
      </c>
      <c r="BF46" s="230">
        <f>IF($AR46=0,VLOOKUP(MID($A46,4,5),'Project splits'!$C$5:$AM$346,BF$22,FALSE),IF(ISNA(VLOOKUP($A46,'Success Asset Classes'!$B$15:$BD$377,BF$21,FALSE)),VLOOKUP(MID($A46,4,5),'Project splits'!$C$5:$AM$346,BF$22,FALSE),VLOOKUP($A46,'Success Asset Classes'!$B$15:$BD$377,BF$21,FALSE)))</f>
        <v>0</v>
      </c>
      <c r="BG46" s="230">
        <f>IF($AR46=0,VLOOKUP(MID($A46,4,5),'Project splits'!$C$5:$AM$346,BG$22,FALSE),IF(ISNA(VLOOKUP($A46,'Success Asset Classes'!$B$15:$BD$377,BG$21,FALSE)),VLOOKUP(MID($A46,4,5),'Project splits'!$C$5:$AM$346,BG$22,FALSE),VLOOKUP($A46,'Success Asset Classes'!$B$15:$BD$377,BG$21,FALSE)))</f>
        <v>0</v>
      </c>
      <c r="BH46" s="230">
        <f>IF($AR46=0,VLOOKUP(MID($A46,4,5),'Project splits'!$C$5:$AM$346,BH$22,FALSE),IF(ISNA(VLOOKUP($A46,'Success Asset Classes'!$B$15:$BD$377,BH$21,FALSE)),VLOOKUP(MID($A46,4,5),'Project splits'!$C$5:$AM$346,BH$22,FALSE),VLOOKUP($A46,'Success Asset Classes'!$B$15:$BD$377,BH$21,FALSE)))</f>
        <v>0</v>
      </c>
      <c r="BI46" s="230">
        <f>IF($AR46=0,VLOOKUP(MID($A46,4,5),'Project splits'!$C$5:$AM$346,BI$22,FALSE),IF(ISNA(VLOOKUP($A46,'Success Asset Classes'!$B$15:$BD$377,BI$21,FALSE)),VLOOKUP(MID($A46,4,5),'Project splits'!$C$5:$AM$346,BI$22,FALSE),VLOOKUP($A46,'Success Asset Classes'!$B$15:$BD$377,BI$21,FALSE)))</f>
        <v>0</v>
      </c>
      <c r="BJ46" s="230">
        <f>IF($AR46=0,VLOOKUP(MID($A46,4,5),'Project splits'!$C$5:$AM$346,BJ$22,FALSE),IF(ISNA(VLOOKUP($A46,'Success Asset Classes'!$B$15:$BD$377,BJ$21,FALSE)),VLOOKUP(MID($A46,4,5),'Project splits'!$C$5:$AM$346,BJ$22,FALSE),VLOOKUP($A46,'Success Asset Classes'!$B$15:$BD$377,BJ$21,FALSE)))</f>
        <v>0</v>
      </c>
      <c r="BK46" s="230">
        <f>IF($AR46=0,VLOOKUP(MID($A46,4,5),'Project splits'!$C$5:$AM$346,BK$22,FALSE),IF(ISNA(VLOOKUP($A46,'Success Asset Classes'!$B$15:$BD$377,BK$21,FALSE)),VLOOKUP(MID($A46,4,5),'Project splits'!$C$5:$AM$346,BK$22,FALSE),VLOOKUP($A46,'Success Asset Classes'!$B$15:$BD$377,BK$21,FALSE)))</f>
        <v>0</v>
      </c>
      <c r="BL46" s="230">
        <f>IF($AR46=0,VLOOKUP(MID($A46,4,5),'Project splits'!$C$5:$AM$346,BL$22,FALSE),IF(ISNA(VLOOKUP($A46,'Success Asset Classes'!$B$15:$BD$377,BL$21,FALSE)),VLOOKUP(MID($A46,4,5),'Project splits'!$C$5:$AM$346,BL$22,FALSE),VLOOKUP($A46,'Success Asset Classes'!$B$15:$BD$377,BL$21,FALSE)))</f>
        <v>0</v>
      </c>
      <c r="BM46" s="230">
        <f>IF($AR46=0,VLOOKUP(MID($A46,4,5),'Project splits'!$C$5:$AM$346,BM$22,FALSE),IF(ISNA(VLOOKUP($A46,'Success Asset Classes'!$B$15:$BD$377,BM$21,FALSE)),VLOOKUP(MID($A46,4,5),'Project splits'!$C$5:$AM$346,BM$22,FALSE),VLOOKUP($A46,'Success Asset Classes'!$B$15:$BD$377,BM$21,FALSE)))</f>
        <v>0</v>
      </c>
      <c r="BN46" s="230">
        <f>IF($AR46=0,VLOOKUP(MID($A46,4,5),'Project splits'!$C$5:$AM$346,BN$22,FALSE),IF(ISNA(VLOOKUP($A46,'Success Asset Classes'!$B$15:$BD$377,BN$21,FALSE)),VLOOKUP(MID($A46,4,5),'Project splits'!$C$5:$AM$346,BN$22,FALSE),VLOOKUP($A46,'Success Asset Classes'!$B$15:$BD$377,BN$21,FALSE)))</f>
        <v>0</v>
      </c>
      <c r="BO46" s="230">
        <f>IF($AR46=0,VLOOKUP(MID($A46,4,5),'Project splits'!$C$5:$AM$346,BO$22,FALSE),IF(ISNA(VLOOKUP($A46,'Success Asset Classes'!$B$15:$BD$377,BO$21,FALSE)),VLOOKUP(MID($A46,4,5),'Project splits'!$C$5:$AM$346,BO$22,FALSE),VLOOKUP($A46,'Success Asset Classes'!$B$15:$BD$377,BO$21,FALSE)))</f>
        <v>0</v>
      </c>
      <c r="BP46" s="230">
        <f>IF($AR46=0,VLOOKUP(MID($A46,4,5),'Project splits'!$C$5:$AM$346,BP$22,FALSE),IF(ISNA(VLOOKUP($A46,'Success Asset Classes'!$B$15:$BD$377,BP$21,FALSE)),VLOOKUP(MID($A46,4,5),'Project splits'!$C$5:$AM$346,BP$22,FALSE),VLOOKUP($A46,'Success Asset Classes'!$B$15:$BD$377,BP$21,FALSE)))</f>
        <v>0</v>
      </c>
      <c r="BQ46" s="230">
        <f>IF($AR46=0,VLOOKUP(MID($A46,4,5),'Project splits'!$C$5:$AM$346,BQ$22,FALSE),IF(ISNA(VLOOKUP($A46,'Success Asset Classes'!$B$15:$BD$377,BQ$21,FALSE)),VLOOKUP(MID($A46,4,5),'Project splits'!$C$5:$AM$346,BQ$22,FALSE),VLOOKUP($A46,'Success Asset Classes'!$B$15:$BD$377,BQ$21,FALSE)))</f>
        <v>0</v>
      </c>
      <c r="BR46" s="230">
        <f>IF($AR46=0,VLOOKUP(MID($A46,4,5),'Project splits'!$C$5:$AM$346,BR$22,FALSE),IF(ISNA(VLOOKUP($A46,'Success Asset Classes'!$B$15:$BD$377,BR$21,FALSE)),VLOOKUP(MID($A46,4,5),'Project splits'!$C$5:$AM$346,BR$22,FALSE),VLOOKUP($A46,'Success Asset Classes'!$B$15:$BD$377,BR$21,FALSE)))</f>
        <v>0</v>
      </c>
      <c r="BS46" s="247">
        <f t="shared" si="34"/>
        <v>1</v>
      </c>
      <c r="BT46" s="249">
        <f>1+IF(ISNA(VLOOKUP($A46,'Project labour content'!$A$7:$D$255,'Project labour content'!$D$1,FALSE)),VLOOKUP($D46,'Project labour content'!$F$6:$G$15,'Project labour content'!$G$1,FALSE),VLOOKUP($A46,'Project labour content'!$A$7:$D$255,'Project labour content'!$D$1,FALSE))*LabEsc22*1</f>
        <v>1.0005859102087626</v>
      </c>
      <c r="BU46" s="249">
        <f>1+IF(ISNA(VLOOKUP($A46,'Project labour content'!$A$7:$D$255,'Project labour content'!$D$1,FALSE)),VLOOKUP($D46,'Project labour content'!$F$6:$G$15,'Project labour content'!$G$1,FALSE),VLOOKUP($A46,'Project labour content'!$A$7:$D$255,'Project labour content'!$D$1,FALSE))*LabEsc23*1</f>
        <v>1.0011746327865272</v>
      </c>
      <c r="BV46" s="249">
        <f>1+IF(ISNA(VLOOKUP($A46,'Project labour content'!$A$7:$D$255,'Project labour content'!$D$1,FALSE)),VLOOKUP($D46,'Project labour content'!$F$6:$G$15,'Project labour content'!$G$1,FALSE),VLOOKUP($A46,'Project labour content'!$A$7:$D$255,'Project labour content'!$D$1,FALSE))*LabEsc24*1</f>
        <v>1.0017292094547814</v>
      </c>
      <c r="BW46" s="249">
        <f>1+IF(ISNA(VLOOKUP($A46,'Project labour content'!$A$7:$D$255,'Project labour content'!$D$1,FALSE)),VLOOKUP($D46,'Project labour content'!$F$6:$G$15,'Project labour content'!$G$1,FALSE),VLOOKUP($A46,'Project labour content'!$A$7:$D$255,'Project labour content'!$D$1,FALSE))*LabEsc25*1</f>
        <v>1.0024719724724633</v>
      </c>
      <c r="BX46" s="249">
        <f>1+IF(ISNA(VLOOKUP($A46,'Project labour content'!$A$7:$D$255,'Project labour content'!$D$1,FALSE)),VLOOKUP($D46,'Project labour content'!$F$6:$G$15,'Project labour content'!$G$1,FALSE),VLOOKUP($A46,'Project labour content'!$A$7:$D$255,'Project labour content'!$D$1,FALSE))*LabEsc26*1</f>
        <v>1.0032814603679003</v>
      </c>
      <c r="BY46" s="249">
        <f>1+IF(ISNA(VLOOKUP($A46,'Project labour content'!$A$7:$D$255,'Project labour content'!$D$1,FALSE)),VLOOKUP($D46,'Project labour content'!$F$6:$G$15,'Project labour content'!$G$1,FALSE),VLOOKUP($A46,'Project labour content'!$A$7:$D$255,'Project labour content'!$D$1,FALSE))*LabEsc27*1</f>
        <v>1.0037828447166741</v>
      </c>
      <c r="BZ46" s="249">
        <f>1+IF(ISNA(VLOOKUP($A46,'Project labour content'!$A$7:$D$255,'Project labour content'!$D$1,FALSE)),VLOOKUP($D46,'Project labour content'!$F$6:$G$15,'Project labour content'!$G$1,FALSE),VLOOKUP($A46,'Project labour content'!$A$7:$D$255,'Project labour content'!$D$1,FALSE))*LabEsc28*1</f>
        <v>1.0041603871313007</v>
      </c>
      <c r="CA46" s="249">
        <f>1+IF(ISNA(VLOOKUP($A46,'Project labour content'!$A$7:$D$255,'Project labour content'!$D$1,FALSE)),VLOOKUP($D46,'Project labour content'!$F$6:$G$15,'Project labour content'!$G$1,FALSE),VLOOKUP($A46,'Project labour content'!$A$7:$D$255,'Project labour content'!$D$1,FALSE))*LabEsc29*1</f>
        <v>1.0047662671982935</v>
      </c>
      <c r="CB46" s="250" t="str">
        <f>IF(ISNA(VLOOKUP($A46,'Project labour content'!$A$7:$D$255,'Project labour content'!$D$1,FALSE)),"Category","Project")</f>
        <v>Category</v>
      </c>
      <c r="CD46" s="247" t="str">
        <f t="shared" si="35"/>
        <v>11242</v>
      </c>
      <c r="CE46" s="3"/>
    </row>
    <row r="47" spans="1:83" x14ac:dyDescent="0.15">
      <c r="A47" s="11" t="s">
        <v>69</v>
      </c>
      <c r="B47" s="11" t="str">
        <f>VLOOKUP($A47,'Incurred Real 2022$'!$A$25:$AC$426,'Incurred Real 2022$'!B$1,FALSE)</f>
        <v>Para 275kV Secondary Systems and Minor Primary Plant Replace</v>
      </c>
      <c r="C47" s="11" t="str">
        <f>VLOOKUP($A47,'Incurred Real 2022$'!$A$25:$AC$426,'Incurred Real 2022$'!C$1,FALSE)</f>
        <v>ExAnte</v>
      </c>
      <c r="D47" s="11" t="str">
        <f>VLOOKUP($A47,'Incurred Real 2022$'!$A$25:$AC$426,'Incurred Real 2022$'!D$1,FALSE)</f>
        <v>Replacement</v>
      </c>
      <c r="E47" s="11" t="str">
        <f>VLOOKUP($A47,'Incurred Real 2022$'!$A$25:$AC$426,'Incurred Real 2022$'!E$1,FALSE)</f>
        <v>Closed</v>
      </c>
      <c r="F47" s="105" t="str">
        <f>IF(VLOOKUP($A47,'Incurred Real 2022$'!$A$25:$AC$426,'Incurred Real 2022$'!F$1,FALSE)=0,"",VLOOKUP($A47,'Incurred Real 2022$'!$A$25:$AC$426,'Incurred Real 2022$'!F$1,FALSE))</f>
        <v/>
      </c>
      <c r="G47" s="105" t="str">
        <f>IF(VLOOKUP($A47,'Incurred Real 2022$'!$A$25:$AC$426,'Incurred Real 2022$'!G$1,FALSE)=0,"",VLOOKUP($A47,'Incurred Real 2022$'!$A$25:$AC$426,'Incurred Real 2022$'!G$1,FALSE))</f>
        <v/>
      </c>
      <c r="H47" s="105">
        <f>IF(VLOOKUP($A47,'Incurred Real 2022$'!$A$25:$AC$426,'Incurred Real 2022$'!H$1,FALSE)=0,"",VLOOKUP($A47,'Incurred Real 2022$'!$A$25:$AC$426,'Incurred Real 2022$'!H$1,FALSE))</f>
        <v>54192</v>
      </c>
      <c r="I47" s="105" t="str">
        <f>IF(VLOOKUP($A47,'Incurred Real 2022$'!$A$25:$AC$426,'Incurred Real 2022$'!I$1,FALSE)=0,"",VLOOKUP($A47,'Incurred Real 2022$'!$A$25:$AC$426,'Incurred Real 2022$'!I$1,FALSE))</f>
        <v/>
      </c>
      <c r="J47" s="105">
        <f>IF(VLOOKUP($A47,'Incurred Real 2022$'!$A$25:$AC$426,'Incurred Real 2022$'!J$1,FALSE)=0,"",VLOOKUP($A47,'Incurred Real 2022$'!$A$25:$AC$426,'Incurred Real 2022$'!J$1,FALSE))</f>
        <v>29678.639999999999</v>
      </c>
      <c r="K47" s="105">
        <f>IF(VLOOKUP($A47,'Incurred Real 2022$'!$A$25:$AC$426,'Incurred Real 2022$'!K$1,FALSE)=0,"",VLOOKUP($A47,'Incurred Real 2022$'!$A$25:$AC$426,'Incurred Real 2022$'!K$1,FALSE))</f>
        <v>732303.74</v>
      </c>
      <c r="L47" s="105">
        <f>IF(VLOOKUP($A47,'Incurred Real 2022$'!$A$25:$AC$426,'Incurred Real 2022$'!L$1,FALSE)=0,"",VLOOKUP($A47,'Incurred Real 2022$'!$A$25:$AC$426,'Incurred Real 2022$'!L$1,FALSE))</f>
        <v>3901923.03</v>
      </c>
      <c r="M47" s="105">
        <f>IF(VLOOKUP($A47,'Incurred Real 2022$'!$A$25:$AC$426,'Incurred Real 2022$'!M$1,FALSE)=0,"",VLOOKUP($A47,'Incurred Real 2022$'!$A$25:$AC$426,'Incurred Real 2022$'!M$1,FALSE))</f>
        <v>19554374.670000002</v>
      </c>
      <c r="N47" s="105">
        <f>IF(VLOOKUP($A47,'Incurred Real 2022$'!$A$25:$AC$426,'Incurred Real 2022$'!N$1,FALSE)=0,"",VLOOKUP($A47,'Incurred Real 2022$'!$A$25:$AC$426,'Incurred Real 2022$'!N$1,FALSE))</f>
        <v>14103021.539999999</v>
      </c>
      <c r="O47" s="105">
        <f>IF(VLOOKUP($A47,'Incurred Real 2022$'!$A$25:$AC$426,'Incurred Real 2022$'!O$1,FALSE)=0,"",VLOOKUP($A47,'Incurred Real 2022$'!$A$25:$AC$426,'Incurred Real 2022$'!O$1,FALSE))</f>
        <v>8009727.3799999999</v>
      </c>
      <c r="P47" s="105">
        <f>IF(VLOOKUP($A47,'Incurred Real 2022$'!$A$25:$AC$426,'Incurred Real 2022$'!P$1,FALSE)=0,"",VLOOKUP($A47,'Incurred Real 2022$'!$A$25:$AC$426,'Incurred Real 2022$'!P$1,FALSE))</f>
        <v>3145956.1</v>
      </c>
      <c r="Q47" s="105">
        <f>IF(VLOOKUP($A47,'Incurred Real 2022$'!$A$25:$AC$426,'Incurred Real 2022$'!Q$1,FALSE)=0,"",VLOOKUP($A47,'Incurred Real 2022$'!$A$25:$AC$426,'Incurred Real 2022$'!Q$1,FALSE))</f>
        <v>179069.77</v>
      </c>
      <c r="R47" s="105">
        <f>IF(VLOOKUP($A47,'Incurred Real 2022$'!$A$25:$AC$426,'Incurred Real 2022$'!R$1,FALSE)=0,"",VLOOKUP($A47,'Incurred Real 2022$'!$A$25:$AC$426,'Incurred Real 2022$'!R$1,FALSE))</f>
        <v>4317.6499999999996</v>
      </c>
      <c r="S47" s="105" t="str">
        <f>IF(VLOOKUP($A47,'Incurred Real 2022$'!$A$25:$AC$426,'Incurred Real 2022$'!S$1,FALSE)=0,"",VLOOKUP($A47,'Incurred Real 2022$'!$A$25:$AC$426,'Incurred Real 2022$'!S$1,FALSE))</f>
        <v/>
      </c>
      <c r="T47" s="105" t="str">
        <f>IF(VLOOKUP($A47,'Incurred Real 2022$'!$A$25:$AC$426,'Incurred Real 2022$'!T$1,FALSE)=0,"",VLOOKUP($A47,'Incurred Real 2022$'!$A$25:$AC$426,'Incurred Real 2022$'!T$1,FALSE))</f>
        <v/>
      </c>
      <c r="U47" s="105" t="str">
        <f>IF(VLOOKUP($A47,'Incurred Real 2022$'!$A$25:$AC$426,'Incurred Real 2022$'!U$1,FALSE)=0,"",VLOOKUP($A47,'Incurred Real 2022$'!$A$25:$AC$426,'Incurred Real 2022$'!U$1,FALSE))</f>
        <v/>
      </c>
      <c r="V47" s="13" t="str">
        <f>IF(ISTEXT(VLOOKUP($A47,'Incurred Real 2022$'!$A$25:$AC$426,'Incurred Real 2022$'!V$1,FALSE)),"",(VLOOKUP($A47,'Incurred Real 2022$'!$A$25:$AC$426,'Incurred Real 2022$'!V$1,FALSE))*BT47*Incurred_Real!V$15)</f>
        <v/>
      </c>
      <c r="W47" s="13" t="str">
        <f>IF(ISTEXT(VLOOKUP($A47,'Incurred Real 2022$'!$A$25:$AC$426,'Incurred Real 2022$'!W$1,FALSE)),"",(VLOOKUP($A47,'Incurred Real 2022$'!$A$25:$AC$426,'Incurred Real 2022$'!W$1,FALSE))*BU47*Incurred_Real!W$15)</f>
        <v/>
      </c>
      <c r="X47" s="220" t="str">
        <f>IF(ISTEXT(VLOOKUP($A47,'Incurred Real 2022$'!$A$25:$AC$426,'Incurred Real 2022$'!X$1,FALSE)),"",(VLOOKUP($A47,'Incurred Real 2022$'!$A$25:$AC$426,'Incurred Real 2022$'!X$1,FALSE))*BV47*Incurred_Real!X$15)</f>
        <v/>
      </c>
      <c r="Y47" s="217" t="str">
        <f>IF(ISTEXT(VLOOKUP($A47,'Incurred Real 2022$'!$A$25:$AC$426,'Incurred Real 2022$'!Y$1,FALSE)),"",(VLOOKUP($A47,'Incurred Real 2022$'!$A$25:$AC$426,'Incurred Real 2022$'!Y$1,FALSE))*BW47*Incurred_Real!Y$15)</f>
        <v/>
      </c>
      <c r="Z47" s="13" t="str">
        <f>IF(ISTEXT(VLOOKUP($A47,'Incurred Real 2022$'!$A$25:$AC$426,'Incurred Real 2022$'!Z$1,FALSE)),"",(VLOOKUP($A47,'Incurred Real 2022$'!$A$25:$AC$426,'Incurred Real 2022$'!Z$1,FALSE))*BX47*Incurred_Real!Z$15)</f>
        <v/>
      </c>
      <c r="AA47" s="13" t="str">
        <f>IF(ISTEXT(VLOOKUP($A47,'Incurred Real 2022$'!$A$25:$AC$426,'Incurred Real 2022$'!AA$1,FALSE)),"",(VLOOKUP($A47,'Incurred Real 2022$'!$A$25:$AC$426,'Incurred Real 2022$'!AA$1,FALSE))*BY47*Incurred_Real!AA$15)</f>
        <v/>
      </c>
      <c r="AB47" s="13" t="str">
        <f>IF(ISTEXT(VLOOKUP($A47,'Incurred Real 2022$'!$A$25:$AC$426,'Incurred Real 2022$'!AB$1,FALSE)),"",(VLOOKUP($A47,'Incurred Real 2022$'!$A$25:$AC$426,'Incurred Real 2022$'!AB$1,FALSE))*BZ47*Incurred_Real!AB$15)</f>
        <v/>
      </c>
      <c r="AC47" s="13" t="str">
        <f>IF(ISTEXT(VLOOKUP($A47,'Incurred Real 2022$'!$A$25:$AC$426,'Incurred Real 2022$'!AC$1,FALSE)),"",(VLOOKUP($A47,'Incurred Real 2022$'!$A$25:$AC$426,'Incurred Real 2022$'!AC$1,FALSE))*CA47*Incurred_Real!AC$15)</f>
        <v/>
      </c>
      <c r="AD47" s="221">
        <f t="shared" si="36"/>
        <v>49714564.520000011</v>
      </c>
      <c r="AE47" s="221">
        <f t="shared" si="33"/>
        <v>49714564.520000011</v>
      </c>
      <c r="AF47" s="239">
        <f t="shared" si="37"/>
        <v>66981333.889640316</v>
      </c>
      <c r="AG47" s="222">
        <f t="shared" si="38"/>
        <v>51710621.091791727</v>
      </c>
      <c r="AH47" s="223">
        <f t="shared" si="42"/>
        <v>1.2953109530582023</v>
      </c>
      <c r="AI47" s="224" t="str">
        <f t="shared" si="39"/>
        <v>2018</v>
      </c>
      <c r="AJ47" s="225">
        <f>VLOOKUP($A47,Project_Commissioning!$C$4:$H$355,Project_Commissioning!F$1,FALSE)</f>
        <v>42447</v>
      </c>
      <c r="AK47" s="226">
        <f>VLOOKUP($A47,Project_Commissioning!$C$4:$H$355,Project_Commissioning!G$1,FALSE)</f>
        <v>2016</v>
      </c>
      <c r="AL47" s="225" t="str">
        <f>IF(VLOOKUP($A47,Project_Commissioning!$C$4:$H$355,Project_Commissioning!H$1,FALSE)=0,"",VLOOKUP($A47,Project_Commissioning!$C$4:$H$355,Project_Commissioning!H$1,FALSE))</f>
        <v/>
      </c>
      <c r="AM47" s="237">
        <f t="shared" si="40"/>
        <v>59491375.283507168</v>
      </c>
      <c r="AN47" s="221" cm="1">
        <f t="array" ref="AN47">IF(ROUND(AE47,0)=0,0,LOOKUP(2,1/(F47:AC47&lt;&gt;""),F47:AC47))</f>
        <v>4317.6499999999996</v>
      </c>
      <c r="AO47" s="221">
        <f t="shared" si="41"/>
        <v>0</v>
      </c>
      <c r="AP47" s="79"/>
      <c r="AQ47" s="20"/>
      <c r="AR47" s="245">
        <f>IF(ISNA(VLOOKUP($A47,'Success Asset Classes'!$B$15:$AA$114,'Success Asset Classes'!$AA$1,FALSE)),0,VLOOKUP($A47,'Success Asset Classes'!$B$15:$AA$114,'Success Asset Classes'!$AA$1,FALSE))</f>
        <v>0</v>
      </c>
      <c r="AS47" s="230">
        <f>IF($AR47=0,VLOOKUP(MID($A47,4,5),'Project splits'!$C$5:$AM$346,AS$22,FALSE),IF(ISNA(VLOOKUP($A47,'Success Asset Classes'!$B$15:$BD$377,AS$21,FALSE)),VLOOKUP(MID($A47,4,5),'Project splits'!$C$5:$AM$346,AS$22,FALSE),VLOOKUP($A47,'Success Asset Classes'!$B$15:$BD$377,AS$21,FALSE)))</f>
        <v>0</v>
      </c>
      <c r="AT47" s="230">
        <f>IF($AR47=0,VLOOKUP(MID($A47,4,5),'Project splits'!$C$5:$AM$346,AT$22,FALSE),IF(ISNA(VLOOKUP($A47,'Success Asset Classes'!$B$15:$BD$377,AT$21,FALSE)),VLOOKUP(MID($A47,4,5),'Project splits'!$C$5:$AM$346,AT$22,FALSE),VLOOKUP($A47,'Success Asset Classes'!$B$15:$BD$377,AT$21,FALSE)))</f>
        <v>5.4800000208486938E-2</v>
      </c>
      <c r="AU47" s="230">
        <f>IF($AR47=0,VLOOKUP(MID($A47,4,5),'Project splits'!$C$5:$AM$346,AU$22,FALSE),IF(ISNA(VLOOKUP($A47,'Success Asset Classes'!$B$15:$BD$377,AU$21,FALSE)),VLOOKUP(MID($A47,4,5),'Project splits'!$C$5:$AM$346,AU$22,FALSE),VLOOKUP($A47,'Success Asset Classes'!$B$15:$BD$377,AU$21,FALSE)))</f>
        <v>9.1600000273894575E-2</v>
      </c>
      <c r="AV47" s="230">
        <f>IF($AR47=0,VLOOKUP(MID($A47,4,5),'Project splits'!$C$5:$AM$346,AV$22,FALSE),IF(ISNA(VLOOKUP($A47,'Success Asset Classes'!$B$15:$BD$377,AV$21,FALSE)),VLOOKUP(MID($A47,4,5),'Project splits'!$C$5:$AM$346,AV$22,FALSE),VLOOKUP($A47,'Success Asset Classes'!$B$15:$BD$377,AV$21,FALSE)))</f>
        <v>0</v>
      </c>
      <c r="AW47" s="230">
        <f>IF($AR47=0,VLOOKUP(MID($A47,4,5),'Project splits'!$C$5:$AM$346,AW$22,FALSE),IF(ISNA(VLOOKUP($A47,'Success Asset Classes'!$B$15:$BD$377,AW$21,FALSE)),VLOOKUP(MID($A47,4,5),'Project splits'!$C$5:$AM$346,AW$22,FALSE),VLOOKUP($A47,'Success Asset Classes'!$B$15:$BD$377,AW$21,FALSE)))</f>
        <v>0</v>
      </c>
      <c r="AX47" s="230">
        <f>IF($AR47=0,VLOOKUP(MID($A47,4,5),'Project splits'!$C$5:$AM$346,AX$22,FALSE),IF(ISNA(VLOOKUP($A47,'Success Asset Classes'!$B$15:$BD$377,AX$21,FALSE)),VLOOKUP(MID($A47,4,5),'Project splits'!$C$5:$AM$346,AX$22,FALSE),VLOOKUP($A47,'Success Asset Classes'!$B$15:$BD$377,AX$21,FALSE)))</f>
        <v>0</v>
      </c>
      <c r="AY47" s="230">
        <f>IF($AR47=0,VLOOKUP(MID($A47,4,5),'Project splits'!$C$5:$AM$346,AY$22,FALSE),IF(ISNA(VLOOKUP($A47,'Success Asset Classes'!$B$15:$BD$377,AY$21,FALSE)),VLOOKUP(MID($A47,4,5),'Project splits'!$C$5:$AM$346,AY$22,FALSE),VLOOKUP($A47,'Success Asset Classes'!$B$15:$BD$377,AY$21,FALSE)))</f>
        <v>0</v>
      </c>
      <c r="AZ47" s="230">
        <f>IF($AR47=0,VLOOKUP(MID($A47,4,5),'Project splits'!$C$5:$AM$346,AZ$22,FALSE),IF(ISNA(VLOOKUP($A47,'Success Asset Classes'!$B$15:$BD$377,AZ$21,FALSE)),VLOOKUP(MID($A47,4,5),'Project splits'!$C$5:$AM$346,AZ$22,FALSE),VLOOKUP($A47,'Success Asset Classes'!$B$15:$BD$377,AZ$21,FALSE)))</f>
        <v>0</v>
      </c>
      <c r="BA47" s="230">
        <f>IF($AR47=0,VLOOKUP(MID($A47,4,5),'Project splits'!$C$5:$AM$346,BA$22,FALSE),IF(ISNA(VLOOKUP($A47,'Success Asset Classes'!$B$15:$BD$377,BA$21,FALSE)),VLOOKUP(MID($A47,4,5),'Project splits'!$C$5:$AM$346,BA$22,FALSE),VLOOKUP($A47,'Success Asset Classes'!$B$15:$BD$377,BA$21,FALSE)))</f>
        <v>0</v>
      </c>
      <c r="BB47" s="230">
        <f>IF($AR47=0,VLOOKUP(MID($A47,4,5),'Project splits'!$C$5:$AM$346,BB$22,FALSE),IF(ISNA(VLOOKUP($A47,'Success Asset Classes'!$B$15:$BD$377,BB$21,FALSE)),VLOOKUP(MID($A47,4,5),'Project splits'!$C$5:$AM$346,BB$22,FALSE),VLOOKUP($A47,'Success Asset Classes'!$B$15:$BD$377,BB$21,FALSE)))</f>
        <v>0.10100000006472634</v>
      </c>
      <c r="BC47" s="230">
        <f>IF($AR47=0,VLOOKUP(MID($A47,4,5),'Project splits'!$C$5:$AM$346,BC$22,FALSE),IF(ISNA(VLOOKUP($A47,'Success Asset Classes'!$B$15:$BD$377,BC$21,FALSE)),VLOOKUP(MID($A47,4,5),'Project splits'!$C$5:$AM$346,BC$22,FALSE),VLOOKUP($A47,'Success Asset Classes'!$B$15:$BD$377,BC$21,FALSE)))</f>
        <v>0</v>
      </c>
      <c r="BD47" s="230">
        <f>IF($AR47=0,VLOOKUP(MID($A47,4,5),'Project splits'!$C$5:$AM$346,BD$22,FALSE),IF(ISNA(VLOOKUP($A47,'Success Asset Classes'!$B$15:$BD$377,BD$21,FALSE)),VLOOKUP(MID($A47,4,5),'Project splits'!$C$5:$AM$346,BD$22,FALSE),VLOOKUP($A47,'Success Asset Classes'!$B$15:$BD$377,BD$21,FALSE)))</f>
        <v>0.30879999978606243</v>
      </c>
      <c r="BE47" s="230">
        <f>IF($AR47=0,VLOOKUP(MID($A47,4,5),'Project splits'!$C$5:$AM$346,BE$22,FALSE),IF(ISNA(VLOOKUP($A47,'Success Asset Classes'!$B$15:$BD$377,BE$21,FALSE)),VLOOKUP(MID($A47,4,5),'Project splits'!$C$5:$AM$346,BE$22,FALSE),VLOOKUP($A47,'Success Asset Classes'!$B$15:$BD$377,BE$21,FALSE)))</f>
        <v>0</v>
      </c>
      <c r="BF47" s="230">
        <f>IF($AR47=0,VLOOKUP(MID($A47,4,5),'Project splits'!$C$5:$AM$346,BF$22,FALSE),IF(ISNA(VLOOKUP($A47,'Success Asset Classes'!$B$15:$BD$377,BF$21,FALSE)),VLOOKUP(MID($A47,4,5),'Project splits'!$C$5:$AM$346,BF$22,FALSE),VLOOKUP($A47,'Success Asset Classes'!$B$15:$BD$377,BF$21,FALSE)))</f>
        <v>0</v>
      </c>
      <c r="BG47" s="230">
        <f>IF($AR47=0,VLOOKUP(MID($A47,4,5),'Project splits'!$C$5:$AM$346,BG$22,FALSE),IF(ISNA(VLOOKUP($A47,'Success Asset Classes'!$B$15:$BD$377,BG$21,FALSE)),VLOOKUP(MID($A47,4,5),'Project splits'!$C$5:$AM$346,BG$22,FALSE),VLOOKUP($A47,'Success Asset Classes'!$B$15:$BD$377,BG$21,FALSE)))</f>
        <v>0.44379999966682976</v>
      </c>
      <c r="BH47" s="230">
        <f>IF($AR47=0,VLOOKUP(MID($A47,4,5),'Project splits'!$C$5:$AM$346,BH$22,FALSE),IF(ISNA(VLOOKUP($A47,'Success Asset Classes'!$B$15:$BD$377,BH$21,FALSE)),VLOOKUP(MID($A47,4,5),'Project splits'!$C$5:$AM$346,BH$22,FALSE),VLOOKUP($A47,'Success Asset Classes'!$B$15:$BD$377,BH$21,FALSE)))</f>
        <v>0</v>
      </c>
      <c r="BI47" s="230">
        <f>IF($AR47=0,VLOOKUP(MID($A47,4,5),'Project splits'!$C$5:$AM$346,BI$22,FALSE),IF(ISNA(VLOOKUP($A47,'Success Asset Classes'!$B$15:$BD$377,BI$21,FALSE)),VLOOKUP(MID($A47,4,5),'Project splits'!$C$5:$AM$346,BI$22,FALSE),VLOOKUP($A47,'Success Asset Classes'!$B$15:$BD$377,BI$21,FALSE)))</f>
        <v>0</v>
      </c>
      <c r="BJ47" s="230">
        <f>IF($AR47=0,VLOOKUP(MID($A47,4,5),'Project splits'!$C$5:$AM$346,BJ$22,FALSE),IF(ISNA(VLOOKUP($A47,'Success Asset Classes'!$B$15:$BD$377,BJ$21,FALSE)),VLOOKUP(MID($A47,4,5),'Project splits'!$C$5:$AM$346,BJ$22,FALSE),VLOOKUP($A47,'Success Asset Classes'!$B$15:$BD$377,BJ$21,FALSE)))</f>
        <v>0</v>
      </c>
      <c r="BK47" s="230">
        <f>IF($AR47=0,VLOOKUP(MID($A47,4,5),'Project splits'!$C$5:$AM$346,BK$22,FALSE),IF(ISNA(VLOOKUP($A47,'Success Asset Classes'!$B$15:$BD$377,BK$21,FALSE)),VLOOKUP(MID($A47,4,5),'Project splits'!$C$5:$AM$346,BK$22,FALSE),VLOOKUP($A47,'Success Asset Classes'!$B$15:$BD$377,BK$21,FALSE)))</f>
        <v>0</v>
      </c>
      <c r="BL47" s="230">
        <f>IF($AR47=0,VLOOKUP(MID($A47,4,5),'Project splits'!$C$5:$AM$346,BL$22,FALSE),IF(ISNA(VLOOKUP($A47,'Success Asset Classes'!$B$15:$BD$377,BL$21,FALSE)),VLOOKUP(MID($A47,4,5),'Project splits'!$C$5:$AM$346,BL$22,FALSE),VLOOKUP($A47,'Success Asset Classes'!$B$15:$BD$377,BL$21,FALSE)))</f>
        <v>0</v>
      </c>
      <c r="BM47" s="230">
        <f>IF($AR47=0,VLOOKUP(MID($A47,4,5),'Project splits'!$C$5:$AM$346,BM$22,FALSE),IF(ISNA(VLOOKUP($A47,'Success Asset Classes'!$B$15:$BD$377,BM$21,FALSE)),VLOOKUP(MID($A47,4,5),'Project splits'!$C$5:$AM$346,BM$22,FALSE),VLOOKUP($A47,'Success Asset Classes'!$B$15:$BD$377,BM$21,FALSE)))</f>
        <v>0</v>
      </c>
      <c r="BN47" s="230">
        <f>IF($AR47=0,VLOOKUP(MID($A47,4,5),'Project splits'!$C$5:$AM$346,BN$22,FALSE),IF(ISNA(VLOOKUP($A47,'Success Asset Classes'!$B$15:$BD$377,BN$21,FALSE)),VLOOKUP(MID($A47,4,5),'Project splits'!$C$5:$AM$346,BN$22,FALSE),VLOOKUP($A47,'Success Asset Classes'!$B$15:$BD$377,BN$21,FALSE)))</f>
        <v>0</v>
      </c>
      <c r="BO47" s="230">
        <f>IF($AR47=0,VLOOKUP(MID($A47,4,5),'Project splits'!$C$5:$AM$346,BO$22,FALSE),IF(ISNA(VLOOKUP($A47,'Success Asset Classes'!$B$15:$BD$377,BO$21,FALSE)),VLOOKUP(MID($A47,4,5),'Project splits'!$C$5:$AM$346,BO$22,FALSE),VLOOKUP($A47,'Success Asset Classes'!$B$15:$BD$377,BO$21,FALSE)))</f>
        <v>0</v>
      </c>
      <c r="BP47" s="230">
        <f>IF($AR47=0,VLOOKUP(MID($A47,4,5),'Project splits'!$C$5:$AM$346,BP$22,FALSE),IF(ISNA(VLOOKUP($A47,'Success Asset Classes'!$B$15:$BD$377,BP$21,FALSE)),VLOOKUP(MID($A47,4,5),'Project splits'!$C$5:$AM$346,BP$22,FALSE),VLOOKUP($A47,'Success Asset Classes'!$B$15:$BD$377,BP$21,FALSE)))</f>
        <v>0</v>
      </c>
      <c r="BQ47" s="230">
        <f>IF($AR47=0,VLOOKUP(MID($A47,4,5),'Project splits'!$C$5:$AM$346,BQ$22,FALSE),IF(ISNA(VLOOKUP($A47,'Success Asset Classes'!$B$15:$BD$377,BQ$21,FALSE)),VLOOKUP(MID($A47,4,5),'Project splits'!$C$5:$AM$346,BQ$22,FALSE),VLOOKUP($A47,'Success Asset Classes'!$B$15:$BD$377,BQ$21,FALSE)))</f>
        <v>0</v>
      </c>
      <c r="BR47" s="230">
        <f>IF($AR47=0,VLOOKUP(MID($A47,4,5),'Project splits'!$C$5:$AM$346,BR$22,FALSE),IF(ISNA(VLOOKUP($A47,'Success Asset Classes'!$B$15:$BD$377,BR$21,FALSE)),VLOOKUP(MID($A47,4,5),'Project splits'!$C$5:$AM$346,BR$22,FALSE),VLOOKUP($A47,'Success Asset Classes'!$B$15:$BD$377,BR$21,FALSE)))</f>
        <v>0</v>
      </c>
      <c r="BS47" s="247">
        <f t="shared" si="34"/>
        <v>1</v>
      </c>
      <c r="BT47" s="249">
        <f>1+IF(ISNA(VLOOKUP($A47,'Project labour content'!$A$7:$D$255,'Project labour content'!$D$1,FALSE)),VLOOKUP($D47,'Project labour content'!$F$6:$G$15,'Project labour content'!$G$1,FALSE),VLOOKUP($A47,'Project labour content'!$A$7:$D$255,'Project labour content'!$D$1,FALSE))*LabEsc22*1</f>
        <v>1.0008946620064583</v>
      </c>
      <c r="BU47" s="249">
        <f>1+IF(ISNA(VLOOKUP($A47,'Project labour content'!$A$7:$D$255,'Project labour content'!$D$1,FALSE)),VLOOKUP($D47,'Project labour content'!$F$6:$G$15,'Project labour content'!$G$1,FALSE),VLOOKUP($A47,'Project labour content'!$A$7:$D$255,'Project labour content'!$D$1,FALSE))*LabEsc23*1</f>
        <v>1.0017936183905476</v>
      </c>
      <c r="BV47" s="249">
        <f>1+IF(ISNA(VLOOKUP($A47,'Project labour content'!$A$7:$D$255,'Project labour content'!$D$1,FALSE)),VLOOKUP($D47,'Project labour content'!$F$6:$G$15,'Project labour content'!$G$1,FALSE),VLOOKUP($A47,'Project labour content'!$A$7:$D$255,'Project labour content'!$D$1,FALSE))*LabEsc24*1</f>
        <v>1.0026404353043599</v>
      </c>
      <c r="BW47" s="249">
        <f>1+IF(ISNA(VLOOKUP($A47,'Project labour content'!$A$7:$D$255,'Project labour content'!$D$1,FALSE)),VLOOKUP($D47,'Project labour content'!$F$6:$G$15,'Project labour content'!$G$1,FALSE),VLOOKUP($A47,'Project labour content'!$A$7:$D$255,'Project labour content'!$D$1,FALSE))*LabEsc25*1</f>
        <v>1.0037746054242589</v>
      </c>
      <c r="BX47" s="249">
        <f>1+IF(ISNA(VLOOKUP($A47,'Project labour content'!$A$7:$D$255,'Project labour content'!$D$1,FALSE)),VLOOKUP($D47,'Project labour content'!$F$6:$G$15,'Project labour content'!$G$1,FALSE),VLOOKUP($A47,'Project labour content'!$A$7:$D$255,'Project labour content'!$D$1,FALSE))*LabEsc26*1</f>
        <v>1.0050106618265955</v>
      </c>
      <c r="BY47" s="249">
        <f>1+IF(ISNA(VLOOKUP($A47,'Project labour content'!$A$7:$D$255,'Project labour content'!$D$1,FALSE)),VLOOKUP($D47,'Project labour content'!$F$6:$G$15,'Project labour content'!$G$1,FALSE),VLOOKUP($A47,'Project labour content'!$A$7:$D$255,'Project labour content'!$D$1,FALSE))*LabEsc27*1</f>
        <v>1.0057762561459505</v>
      </c>
      <c r="BZ47" s="249">
        <f>1+IF(ISNA(VLOOKUP($A47,'Project labour content'!$A$7:$D$255,'Project labour content'!$D$1,FALSE)),VLOOKUP($D47,'Project labour content'!$F$6:$G$15,'Project labour content'!$G$1,FALSE),VLOOKUP($A47,'Project labour content'!$A$7:$D$255,'Project labour content'!$D$1,FALSE))*LabEsc28*1</f>
        <v>1.0063527486684249</v>
      </c>
      <c r="CA47" s="249">
        <f>1+IF(ISNA(VLOOKUP($A47,'Project labour content'!$A$7:$D$255,'Project labour content'!$D$1,FALSE)),VLOOKUP($D47,'Project labour content'!$F$6:$G$15,'Project labour content'!$G$1,FALSE),VLOOKUP($A47,'Project labour content'!$A$7:$D$255,'Project labour content'!$D$1,FALSE))*LabEsc29*1</f>
        <v>1.0072779038684916</v>
      </c>
      <c r="CB47" s="250" t="str">
        <f>IF(ISNA(VLOOKUP($A47,'Project labour content'!$A$7:$D$255,'Project labour content'!$D$1,FALSE)),"Category","Project")</f>
        <v>Category</v>
      </c>
      <c r="CD47" s="247" t="str">
        <f t="shared" si="35"/>
        <v>11302</v>
      </c>
      <c r="CE47" s="3"/>
    </row>
    <row r="48" spans="1:83" x14ac:dyDescent="0.15">
      <c r="A48" s="11" t="s">
        <v>867</v>
      </c>
      <c r="B48" s="11" t="str">
        <f>VLOOKUP($A48,'Incurred Real 2022$'!$A$25:$AC$426,'Incurred Real 2022$'!B$1,FALSE)</f>
        <v>Kincraig 132kV Capacitor Bank</v>
      </c>
      <c r="C48" s="11" t="str">
        <f>VLOOKUP($A48,'Incurred Real 2022$'!$A$25:$AC$426,'Incurred Real 2022$'!C$1,FALSE)</f>
        <v>ExAnte</v>
      </c>
      <c r="D48" s="11" t="str">
        <f>VLOOKUP($A48,'Incurred Real 2022$'!$A$25:$AC$426,'Incurred Real 2022$'!D$1,FALSE)</f>
        <v>Augmentation</v>
      </c>
      <c r="E48" s="11" t="str">
        <f>VLOOKUP($A48,'Incurred Real 2022$'!$A$25:$AC$426,'Incurred Real 2022$'!E$1,FALSE)</f>
        <v>Closed</v>
      </c>
      <c r="F48" s="105" t="str">
        <f>IF(VLOOKUP($A48,'Incurred Real 2022$'!$A$25:$AC$426,'Incurred Real 2022$'!F$1,FALSE)=0,"",VLOOKUP($A48,'Incurred Real 2022$'!$A$25:$AC$426,'Incurred Real 2022$'!F$1,FALSE))</f>
        <v/>
      </c>
      <c r="G48" s="105" t="str">
        <f>IF(VLOOKUP($A48,'Incurred Real 2022$'!$A$25:$AC$426,'Incurred Real 2022$'!G$1,FALSE)=0,"",VLOOKUP($A48,'Incurred Real 2022$'!$A$25:$AC$426,'Incurred Real 2022$'!G$1,FALSE))</f>
        <v/>
      </c>
      <c r="H48" s="105">
        <f>IF(VLOOKUP($A48,'Incurred Real 2022$'!$A$25:$AC$426,'Incurred Real 2022$'!H$1,FALSE)=0,"",VLOOKUP($A48,'Incurred Real 2022$'!$A$25:$AC$426,'Incurred Real 2022$'!H$1,FALSE))</f>
        <v>5118</v>
      </c>
      <c r="I48" s="105" t="str">
        <f>IF(VLOOKUP($A48,'Incurred Real 2022$'!$A$25:$AC$426,'Incurred Real 2022$'!I$1,FALSE)=0,"",VLOOKUP($A48,'Incurred Real 2022$'!$A$25:$AC$426,'Incurred Real 2022$'!I$1,FALSE))</f>
        <v/>
      </c>
      <c r="J48" s="105">
        <f>IF(VLOOKUP($A48,'Incurred Real 2022$'!$A$25:$AC$426,'Incurred Real 2022$'!J$1,FALSE)=0,"",VLOOKUP($A48,'Incurred Real 2022$'!$A$25:$AC$426,'Incurred Real 2022$'!J$1,FALSE))</f>
        <v>3638.91</v>
      </c>
      <c r="K48" s="105">
        <f>IF(VLOOKUP($A48,'Incurred Real 2022$'!$A$25:$AC$426,'Incurred Real 2022$'!K$1,FALSE)=0,"",VLOOKUP($A48,'Incurred Real 2022$'!$A$25:$AC$426,'Incurred Real 2022$'!K$1,FALSE))</f>
        <v>111839.25</v>
      </c>
      <c r="L48" s="105">
        <f>IF(VLOOKUP($A48,'Incurred Real 2022$'!$A$25:$AC$426,'Incurred Real 2022$'!L$1,FALSE)=0,"",VLOOKUP($A48,'Incurred Real 2022$'!$A$25:$AC$426,'Incurred Real 2022$'!L$1,FALSE))</f>
        <v>2104450.4700000002</v>
      </c>
      <c r="M48" s="105">
        <f>IF(VLOOKUP($A48,'Incurred Real 2022$'!$A$25:$AC$426,'Incurred Real 2022$'!M$1,FALSE)=0,"",VLOOKUP($A48,'Incurred Real 2022$'!$A$25:$AC$426,'Incurred Real 2022$'!M$1,FALSE))</f>
        <v>1049656.8</v>
      </c>
      <c r="N48" s="105">
        <f>IF(VLOOKUP($A48,'Incurred Real 2022$'!$A$25:$AC$426,'Incurred Real 2022$'!N$1,FALSE)=0,"",VLOOKUP($A48,'Incurred Real 2022$'!$A$25:$AC$426,'Incurred Real 2022$'!N$1,FALSE))</f>
        <v>17205.849999999999</v>
      </c>
      <c r="O48" s="105" t="str">
        <f>IF(VLOOKUP($A48,'Incurred Real 2022$'!$A$25:$AC$426,'Incurred Real 2022$'!O$1,FALSE)=0,"",VLOOKUP($A48,'Incurred Real 2022$'!$A$25:$AC$426,'Incurred Real 2022$'!O$1,FALSE))</f>
        <v/>
      </c>
      <c r="P48" s="105" t="str">
        <f>IF(VLOOKUP($A48,'Incurred Real 2022$'!$A$25:$AC$426,'Incurred Real 2022$'!P$1,FALSE)=0,"",VLOOKUP($A48,'Incurred Real 2022$'!$A$25:$AC$426,'Incurred Real 2022$'!P$1,FALSE))</f>
        <v/>
      </c>
      <c r="Q48" s="105" t="str">
        <f>IF(VLOOKUP($A48,'Incurred Real 2022$'!$A$25:$AC$426,'Incurred Real 2022$'!Q$1,FALSE)=0,"",VLOOKUP($A48,'Incurred Real 2022$'!$A$25:$AC$426,'Incurred Real 2022$'!Q$1,FALSE))</f>
        <v/>
      </c>
      <c r="R48" s="105">
        <f>IF(VLOOKUP($A48,'Incurred Real 2022$'!$A$25:$AC$426,'Incurred Real 2022$'!R$1,FALSE)=0,"",VLOOKUP($A48,'Incurred Real 2022$'!$A$25:$AC$426,'Incurred Real 2022$'!R$1,FALSE))</f>
        <v>510.88</v>
      </c>
      <c r="S48" s="105" t="str">
        <f>IF(VLOOKUP($A48,'Incurred Real 2022$'!$A$25:$AC$426,'Incurred Real 2022$'!S$1,FALSE)=0,"",VLOOKUP($A48,'Incurred Real 2022$'!$A$25:$AC$426,'Incurred Real 2022$'!S$1,FALSE))</f>
        <v/>
      </c>
      <c r="T48" s="105" t="str">
        <f>IF(VLOOKUP($A48,'Incurred Real 2022$'!$A$25:$AC$426,'Incurred Real 2022$'!T$1,FALSE)=0,"",VLOOKUP($A48,'Incurred Real 2022$'!$A$25:$AC$426,'Incurred Real 2022$'!T$1,FALSE))</f>
        <v/>
      </c>
      <c r="U48" s="105" t="str">
        <f>IF(VLOOKUP($A48,'Incurred Real 2022$'!$A$25:$AC$426,'Incurred Real 2022$'!U$1,FALSE)=0,"",VLOOKUP($A48,'Incurred Real 2022$'!$A$25:$AC$426,'Incurred Real 2022$'!U$1,FALSE))</f>
        <v/>
      </c>
      <c r="V48" s="13" t="str">
        <f>IF(ISTEXT(VLOOKUP($A48,'Incurred Real 2022$'!$A$25:$AC$426,'Incurred Real 2022$'!V$1,FALSE)),"",(VLOOKUP($A48,'Incurred Real 2022$'!$A$25:$AC$426,'Incurred Real 2022$'!V$1,FALSE))*BT48*Incurred_Real!V$15)</f>
        <v/>
      </c>
      <c r="W48" s="13" t="str">
        <f>IF(ISTEXT(VLOOKUP($A48,'Incurred Real 2022$'!$A$25:$AC$426,'Incurred Real 2022$'!W$1,FALSE)),"",(VLOOKUP($A48,'Incurred Real 2022$'!$A$25:$AC$426,'Incurred Real 2022$'!W$1,FALSE))*BU48*Incurred_Real!W$15)</f>
        <v/>
      </c>
      <c r="X48" s="220" t="str">
        <f>IF(ISTEXT(VLOOKUP($A48,'Incurred Real 2022$'!$A$25:$AC$426,'Incurred Real 2022$'!X$1,FALSE)),"",(VLOOKUP($A48,'Incurred Real 2022$'!$A$25:$AC$426,'Incurred Real 2022$'!X$1,FALSE))*BV48*Incurred_Real!X$15)</f>
        <v/>
      </c>
      <c r="Y48" s="217" t="str">
        <f>IF(ISTEXT(VLOOKUP($A48,'Incurred Real 2022$'!$A$25:$AC$426,'Incurred Real 2022$'!Y$1,FALSE)),"",(VLOOKUP($A48,'Incurred Real 2022$'!$A$25:$AC$426,'Incurred Real 2022$'!Y$1,FALSE))*BW48*Incurred_Real!Y$15)</f>
        <v/>
      </c>
      <c r="Z48" s="13" t="str">
        <f>IF(ISTEXT(VLOOKUP($A48,'Incurred Real 2022$'!$A$25:$AC$426,'Incurred Real 2022$'!Z$1,FALSE)),"",(VLOOKUP($A48,'Incurred Real 2022$'!$A$25:$AC$426,'Incurred Real 2022$'!Z$1,FALSE))*BX48*Incurred_Real!Z$15)</f>
        <v/>
      </c>
      <c r="AA48" s="13" t="str">
        <f>IF(ISTEXT(VLOOKUP($A48,'Incurred Real 2022$'!$A$25:$AC$426,'Incurred Real 2022$'!AA$1,FALSE)),"",(VLOOKUP($A48,'Incurred Real 2022$'!$A$25:$AC$426,'Incurred Real 2022$'!AA$1,FALSE))*BY48*Incurred_Real!AA$15)</f>
        <v/>
      </c>
      <c r="AB48" s="13" t="str">
        <f>IF(ISTEXT(VLOOKUP($A48,'Incurred Real 2022$'!$A$25:$AC$426,'Incurred Real 2022$'!AB$1,FALSE)),"",(VLOOKUP($A48,'Incurred Real 2022$'!$A$25:$AC$426,'Incurred Real 2022$'!AB$1,FALSE))*BZ48*Incurred_Real!AB$15)</f>
        <v/>
      </c>
      <c r="AC48" s="13" t="str">
        <f>IF(ISTEXT(VLOOKUP($A48,'Incurred Real 2022$'!$A$25:$AC$426,'Incurred Real 2022$'!AC$1,FALSE)),"",(VLOOKUP($A48,'Incurred Real 2022$'!$A$25:$AC$426,'Incurred Real 2022$'!AC$1,FALSE))*CA48*Incurred_Real!AC$15)</f>
        <v/>
      </c>
      <c r="AD48" s="221">
        <f t="shared" si="36"/>
        <v>3292420.1600000006</v>
      </c>
      <c r="AE48" s="221">
        <f t="shared" si="33"/>
        <v>3292420.1600000006</v>
      </c>
      <c r="AF48" s="239">
        <f t="shared" si="37"/>
        <v>4585309.7606342025</v>
      </c>
      <c r="AG48" s="222">
        <f t="shared" si="38"/>
        <v>3350173.7986030499</v>
      </c>
      <c r="AH48" s="223">
        <f t="shared" si="42"/>
        <v>1.3686781750087644</v>
      </c>
      <c r="AI48" s="224" t="str">
        <f t="shared" si="39"/>
        <v>2018</v>
      </c>
      <c r="AJ48" s="225">
        <f>VLOOKUP($A48,Project_Commissioning!$C$4:$H$355,Project_Commissioning!F$1,FALSE)</f>
        <v>41149</v>
      </c>
      <c r="AK48" s="226">
        <f>VLOOKUP($A48,Project_Commissioning!$C$4:$H$355,Project_Commissioning!G$1,FALSE)</f>
        <v>2013</v>
      </c>
      <c r="AL48" s="225" t="str">
        <f>IF(VLOOKUP($A48,Project_Commissioning!$C$4:$H$355,Project_Commissioning!H$1,FALSE)=0,"",VLOOKUP($A48,Project_Commissioning!$C$4:$H$355,Project_Commissioning!H$1,FALSE))</f>
        <v/>
      </c>
      <c r="AM48" s="237">
        <f t="shared" si="40"/>
        <v>4072573.1770356447</v>
      </c>
      <c r="AN48" s="221" cm="1">
        <f t="array" ref="AN48">IF(ROUND(AE48,0)=0,0,LOOKUP(2,1/(F48:AC48&lt;&gt;""),F48:AC48))</f>
        <v>510.88</v>
      </c>
      <c r="AO48" s="221">
        <f t="shared" si="41"/>
        <v>0</v>
      </c>
      <c r="AP48" s="79"/>
      <c r="AQ48" s="20"/>
      <c r="AR48" s="245">
        <f>IF(ISNA(VLOOKUP($A48,'Success Asset Classes'!$B$15:$AA$114,'Success Asset Classes'!$AA$1,FALSE)),0,VLOOKUP($A48,'Success Asset Classes'!$B$15:$AA$114,'Success Asset Classes'!$AA$1,FALSE))</f>
        <v>0</v>
      </c>
      <c r="AS48" s="230">
        <f>IF($AR48=0,VLOOKUP(MID($A48,4,5),'Project splits'!$C$5:$AM$346,AS$22,FALSE),IF(ISNA(VLOOKUP($A48,'Success Asset Classes'!$B$15:$BD$377,AS$21,FALSE)),VLOOKUP(MID($A48,4,5),'Project splits'!$C$5:$AM$346,AS$22,FALSE),VLOOKUP($A48,'Success Asset Classes'!$B$15:$BD$377,AS$21,FALSE)))</f>
        <v>0</v>
      </c>
      <c r="AT48" s="230">
        <f>IF($AR48=0,VLOOKUP(MID($A48,4,5),'Project splits'!$C$5:$AM$346,AT$22,FALSE),IF(ISNA(VLOOKUP($A48,'Success Asset Classes'!$B$15:$BD$377,AT$21,FALSE)),VLOOKUP(MID($A48,4,5),'Project splits'!$C$5:$AM$346,AT$22,FALSE),VLOOKUP($A48,'Success Asset Classes'!$B$15:$BD$377,AT$21,FALSE)))</f>
        <v>0</v>
      </c>
      <c r="AU48" s="230">
        <f>IF($AR48=0,VLOOKUP(MID($A48,4,5),'Project splits'!$C$5:$AM$346,AU$22,FALSE),IF(ISNA(VLOOKUP($A48,'Success Asset Classes'!$B$15:$BD$377,AU$21,FALSE)),VLOOKUP(MID($A48,4,5),'Project splits'!$C$5:$AM$346,AU$22,FALSE),VLOOKUP($A48,'Success Asset Classes'!$B$15:$BD$377,AU$21,FALSE)))</f>
        <v>0</v>
      </c>
      <c r="AV48" s="230">
        <f>IF($AR48=0,VLOOKUP(MID($A48,4,5),'Project splits'!$C$5:$AM$346,AV$22,FALSE),IF(ISNA(VLOOKUP($A48,'Success Asset Classes'!$B$15:$BD$377,AV$21,FALSE)),VLOOKUP(MID($A48,4,5),'Project splits'!$C$5:$AM$346,AV$22,FALSE),VLOOKUP($A48,'Success Asset Classes'!$B$15:$BD$377,AV$21,FALSE)))</f>
        <v>0</v>
      </c>
      <c r="AW48" s="230">
        <f>IF($AR48=0,VLOOKUP(MID($A48,4,5),'Project splits'!$C$5:$AM$346,AW$22,FALSE),IF(ISNA(VLOOKUP($A48,'Success Asset Classes'!$B$15:$BD$377,AW$21,FALSE)),VLOOKUP(MID($A48,4,5),'Project splits'!$C$5:$AM$346,AW$22,FALSE),VLOOKUP($A48,'Success Asset Classes'!$B$15:$BD$377,AW$21,FALSE)))</f>
        <v>0</v>
      </c>
      <c r="AX48" s="230">
        <f>IF($AR48=0,VLOOKUP(MID($A48,4,5),'Project splits'!$C$5:$AM$346,AX$22,FALSE),IF(ISNA(VLOOKUP($A48,'Success Asset Classes'!$B$15:$BD$377,AX$21,FALSE)),VLOOKUP(MID($A48,4,5),'Project splits'!$C$5:$AM$346,AX$22,FALSE),VLOOKUP($A48,'Success Asset Classes'!$B$15:$BD$377,AX$21,FALSE)))</f>
        <v>0</v>
      </c>
      <c r="AY48" s="230">
        <f>IF($AR48=0,VLOOKUP(MID($A48,4,5),'Project splits'!$C$5:$AM$346,AY$22,FALSE),IF(ISNA(VLOOKUP($A48,'Success Asset Classes'!$B$15:$BD$377,AY$21,FALSE)),VLOOKUP(MID($A48,4,5),'Project splits'!$C$5:$AM$346,AY$22,FALSE),VLOOKUP($A48,'Success Asset Classes'!$B$15:$BD$377,AY$21,FALSE)))</f>
        <v>0</v>
      </c>
      <c r="AZ48" s="230">
        <f>IF($AR48=0,VLOOKUP(MID($A48,4,5),'Project splits'!$C$5:$AM$346,AZ$22,FALSE),IF(ISNA(VLOOKUP($A48,'Success Asset Classes'!$B$15:$BD$377,AZ$21,FALSE)),VLOOKUP(MID($A48,4,5),'Project splits'!$C$5:$AM$346,AZ$22,FALSE),VLOOKUP($A48,'Success Asset Classes'!$B$15:$BD$377,AZ$21,FALSE)))</f>
        <v>0</v>
      </c>
      <c r="BA48" s="230">
        <f>IF($AR48=0,VLOOKUP(MID($A48,4,5),'Project splits'!$C$5:$AM$346,BA$22,FALSE),IF(ISNA(VLOOKUP($A48,'Success Asset Classes'!$B$15:$BD$377,BA$21,FALSE)),VLOOKUP(MID($A48,4,5),'Project splits'!$C$5:$AM$346,BA$22,FALSE),VLOOKUP($A48,'Success Asset Classes'!$B$15:$BD$377,BA$21,FALSE)))</f>
        <v>0</v>
      </c>
      <c r="BB48" s="230">
        <f>IF($AR48=0,VLOOKUP(MID($A48,4,5),'Project splits'!$C$5:$AM$346,BB$22,FALSE),IF(ISNA(VLOOKUP($A48,'Success Asset Classes'!$B$15:$BD$377,BB$21,FALSE)),VLOOKUP(MID($A48,4,5),'Project splits'!$C$5:$AM$346,BB$22,FALSE),VLOOKUP($A48,'Success Asset Classes'!$B$15:$BD$377,BB$21,FALSE)))</f>
        <v>1</v>
      </c>
      <c r="BC48" s="230">
        <f>IF($AR48=0,VLOOKUP(MID($A48,4,5),'Project splits'!$C$5:$AM$346,BC$22,FALSE),IF(ISNA(VLOOKUP($A48,'Success Asset Classes'!$B$15:$BD$377,BC$21,FALSE)),VLOOKUP(MID($A48,4,5),'Project splits'!$C$5:$AM$346,BC$22,FALSE),VLOOKUP($A48,'Success Asset Classes'!$B$15:$BD$377,BC$21,FALSE)))</f>
        <v>0</v>
      </c>
      <c r="BD48" s="230">
        <f>IF($AR48=0,VLOOKUP(MID($A48,4,5),'Project splits'!$C$5:$AM$346,BD$22,FALSE),IF(ISNA(VLOOKUP($A48,'Success Asset Classes'!$B$15:$BD$377,BD$21,FALSE)),VLOOKUP(MID($A48,4,5),'Project splits'!$C$5:$AM$346,BD$22,FALSE),VLOOKUP($A48,'Success Asset Classes'!$B$15:$BD$377,BD$21,FALSE)))</f>
        <v>0</v>
      </c>
      <c r="BE48" s="230">
        <f>IF($AR48=0,VLOOKUP(MID($A48,4,5),'Project splits'!$C$5:$AM$346,BE$22,FALSE),IF(ISNA(VLOOKUP($A48,'Success Asset Classes'!$B$15:$BD$377,BE$21,FALSE)),VLOOKUP(MID($A48,4,5),'Project splits'!$C$5:$AM$346,BE$22,FALSE),VLOOKUP($A48,'Success Asset Classes'!$B$15:$BD$377,BE$21,FALSE)))</f>
        <v>0</v>
      </c>
      <c r="BF48" s="230">
        <f>IF($AR48=0,VLOOKUP(MID($A48,4,5),'Project splits'!$C$5:$AM$346,BF$22,FALSE),IF(ISNA(VLOOKUP($A48,'Success Asset Classes'!$B$15:$BD$377,BF$21,FALSE)),VLOOKUP(MID($A48,4,5),'Project splits'!$C$5:$AM$346,BF$22,FALSE),VLOOKUP($A48,'Success Asset Classes'!$B$15:$BD$377,BF$21,FALSE)))</f>
        <v>0</v>
      </c>
      <c r="BG48" s="230">
        <f>IF($AR48=0,VLOOKUP(MID($A48,4,5),'Project splits'!$C$5:$AM$346,BG$22,FALSE),IF(ISNA(VLOOKUP($A48,'Success Asset Classes'!$B$15:$BD$377,BG$21,FALSE)),VLOOKUP(MID($A48,4,5),'Project splits'!$C$5:$AM$346,BG$22,FALSE),VLOOKUP($A48,'Success Asset Classes'!$B$15:$BD$377,BG$21,FALSE)))</f>
        <v>0</v>
      </c>
      <c r="BH48" s="230">
        <f>IF($AR48=0,VLOOKUP(MID($A48,4,5),'Project splits'!$C$5:$AM$346,BH$22,FALSE),IF(ISNA(VLOOKUP($A48,'Success Asset Classes'!$B$15:$BD$377,BH$21,FALSE)),VLOOKUP(MID($A48,4,5),'Project splits'!$C$5:$AM$346,BH$22,FALSE),VLOOKUP($A48,'Success Asset Classes'!$B$15:$BD$377,BH$21,FALSE)))</f>
        <v>0</v>
      </c>
      <c r="BI48" s="230">
        <f>IF($AR48=0,VLOOKUP(MID($A48,4,5),'Project splits'!$C$5:$AM$346,BI$22,FALSE),IF(ISNA(VLOOKUP($A48,'Success Asset Classes'!$B$15:$BD$377,BI$21,FALSE)),VLOOKUP(MID($A48,4,5),'Project splits'!$C$5:$AM$346,BI$22,FALSE),VLOOKUP($A48,'Success Asset Classes'!$B$15:$BD$377,BI$21,FALSE)))</f>
        <v>0</v>
      </c>
      <c r="BJ48" s="230">
        <f>IF($AR48=0,VLOOKUP(MID($A48,4,5),'Project splits'!$C$5:$AM$346,BJ$22,FALSE),IF(ISNA(VLOOKUP($A48,'Success Asset Classes'!$B$15:$BD$377,BJ$21,FALSE)),VLOOKUP(MID($A48,4,5),'Project splits'!$C$5:$AM$346,BJ$22,FALSE),VLOOKUP($A48,'Success Asset Classes'!$B$15:$BD$377,BJ$21,FALSE)))</f>
        <v>0</v>
      </c>
      <c r="BK48" s="230">
        <f>IF($AR48=0,VLOOKUP(MID($A48,4,5),'Project splits'!$C$5:$AM$346,BK$22,FALSE),IF(ISNA(VLOOKUP($A48,'Success Asset Classes'!$B$15:$BD$377,BK$21,FALSE)),VLOOKUP(MID($A48,4,5),'Project splits'!$C$5:$AM$346,BK$22,FALSE),VLOOKUP($A48,'Success Asset Classes'!$B$15:$BD$377,BK$21,FALSE)))</f>
        <v>0</v>
      </c>
      <c r="BL48" s="230">
        <f>IF($AR48=0,VLOOKUP(MID($A48,4,5),'Project splits'!$C$5:$AM$346,BL$22,FALSE),IF(ISNA(VLOOKUP($A48,'Success Asset Classes'!$B$15:$BD$377,BL$21,FALSE)),VLOOKUP(MID($A48,4,5),'Project splits'!$C$5:$AM$346,BL$22,FALSE),VLOOKUP($A48,'Success Asset Classes'!$B$15:$BD$377,BL$21,FALSE)))</f>
        <v>0</v>
      </c>
      <c r="BM48" s="230">
        <f>IF($AR48=0,VLOOKUP(MID($A48,4,5),'Project splits'!$C$5:$AM$346,BM$22,FALSE),IF(ISNA(VLOOKUP($A48,'Success Asset Classes'!$B$15:$BD$377,BM$21,FALSE)),VLOOKUP(MID($A48,4,5),'Project splits'!$C$5:$AM$346,BM$22,FALSE),VLOOKUP($A48,'Success Asset Classes'!$B$15:$BD$377,BM$21,FALSE)))</f>
        <v>0</v>
      </c>
      <c r="BN48" s="230">
        <f>IF($AR48=0,VLOOKUP(MID($A48,4,5),'Project splits'!$C$5:$AM$346,BN$22,FALSE),IF(ISNA(VLOOKUP($A48,'Success Asset Classes'!$B$15:$BD$377,BN$21,FALSE)),VLOOKUP(MID($A48,4,5),'Project splits'!$C$5:$AM$346,BN$22,FALSE),VLOOKUP($A48,'Success Asset Classes'!$B$15:$BD$377,BN$21,FALSE)))</f>
        <v>0</v>
      </c>
      <c r="BO48" s="230">
        <f>IF($AR48=0,VLOOKUP(MID($A48,4,5),'Project splits'!$C$5:$AM$346,BO$22,FALSE),IF(ISNA(VLOOKUP($A48,'Success Asset Classes'!$B$15:$BD$377,BO$21,FALSE)),VLOOKUP(MID($A48,4,5),'Project splits'!$C$5:$AM$346,BO$22,FALSE),VLOOKUP($A48,'Success Asset Classes'!$B$15:$BD$377,BO$21,FALSE)))</f>
        <v>0</v>
      </c>
      <c r="BP48" s="230">
        <f>IF($AR48=0,VLOOKUP(MID($A48,4,5),'Project splits'!$C$5:$AM$346,BP$22,FALSE),IF(ISNA(VLOOKUP($A48,'Success Asset Classes'!$B$15:$BD$377,BP$21,FALSE)),VLOOKUP(MID($A48,4,5),'Project splits'!$C$5:$AM$346,BP$22,FALSE),VLOOKUP($A48,'Success Asset Classes'!$B$15:$BD$377,BP$21,FALSE)))</f>
        <v>0</v>
      </c>
      <c r="BQ48" s="230">
        <f>IF($AR48=0,VLOOKUP(MID($A48,4,5),'Project splits'!$C$5:$AM$346,BQ$22,FALSE),IF(ISNA(VLOOKUP($A48,'Success Asset Classes'!$B$15:$BD$377,BQ$21,FALSE)),VLOOKUP(MID($A48,4,5),'Project splits'!$C$5:$AM$346,BQ$22,FALSE),VLOOKUP($A48,'Success Asset Classes'!$B$15:$BD$377,BQ$21,FALSE)))</f>
        <v>0</v>
      </c>
      <c r="BR48" s="230">
        <f>IF($AR48=0,VLOOKUP(MID($A48,4,5),'Project splits'!$C$5:$AM$346,BR$22,FALSE),IF(ISNA(VLOOKUP($A48,'Success Asset Classes'!$B$15:$BD$377,BR$21,FALSE)),VLOOKUP(MID($A48,4,5),'Project splits'!$C$5:$AM$346,BR$22,FALSE),VLOOKUP($A48,'Success Asset Classes'!$B$15:$BD$377,BR$21,FALSE)))</f>
        <v>0</v>
      </c>
      <c r="BS48" s="247">
        <f t="shared" si="34"/>
        <v>1</v>
      </c>
      <c r="BT48" s="249">
        <f>1+IF(ISNA(VLOOKUP($A48,'Project labour content'!$A$7:$D$255,'Project labour content'!$D$1,FALSE)),VLOOKUP($D48,'Project labour content'!$F$6:$G$15,'Project labour content'!$G$1,FALSE),VLOOKUP($A48,'Project labour content'!$A$7:$D$255,'Project labour content'!$D$1,FALSE))*LabEsc22*1</f>
        <v>1.0003471041831231</v>
      </c>
      <c r="BU48" s="249">
        <f>1+IF(ISNA(VLOOKUP($A48,'Project labour content'!$A$7:$D$255,'Project labour content'!$D$1,FALSE)),VLOOKUP($D48,'Project labour content'!$F$6:$G$15,'Project labour content'!$G$1,FALSE),VLOOKUP($A48,'Project labour content'!$A$7:$D$255,'Project labour content'!$D$1,FALSE))*LabEsc23*1</f>
        <v>1.0006958744663252</v>
      </c>
      <c r="BV48" s="249">
        <f>1+IF(ISNA(VLOOKUP($A48,'Project labour content'!$A$7:$D$255,'Project labour content'!$D$1,FALSE)),VLOOKUP($D48,'Project labour content'!$F$6:$G$15,'Project labour content'!$G$1,FALSE),VLOOKUP($A48,'Project labour content'!$A$7:$D$255,'Project labour content'!$D$1,FALSE))*LabEsc24*1</f>
        <v>1.0010244160731017</v>
      </c>
      <c r="BW48" s="249">
        <f>1+IF(ISNA(VLOOKUP($A48,'Project labour content'!$A$7:$D$255,'Project labour content'!$D$1,FALSE)),VLOOKUP($D48,'Project labour content'!$F$6:$G$15,'Project labour content'!$G$1,FALSE),VLOOKUP($A48,'Project labour content'!$A$7:$D$255,'Project labour content'!$D$1,FALSE))*LabEsc25*1</f>
        <v>1.0014644427984443</v>
      </c>
      <c r="BX48" s="249">
        <f>1+IF(ISNA(VLOOKUP($A48,'Project labour content'!$A$7:$D$255,'Project labour content'!$D$1,FALSE)),VLOOKUP($D48,'Project labour content'!$F$6:$G$15,'Project labour content'!$G$1,FALSE),VLOOKUP($A48,'Project labour content'!$A$7:$D$255,'Project labour content'!$D$1,FALSE))*LabEsc26*1</f>
        <v>1.0019439985912801</v>
      </c>
      <c r="BY48" s="249">
        <f>1+IF(ISNA(VLOOKUP($A48,'Project labour content'!$A$7:$D$255,'Project labour content'!$D$1,FALSE)),VLOOKUP($D48,'Project labour content'!$F$6:$G$15,'Project labour content'!$G$1,FALSE),VLOOKUP($A48,'Project labour content'!$A$7:$D$255,'Project labour content'!$D$1,FALSE))*LabEsc27*1</f>
        <v>1.0022410280715812</v>
      </c>
      <c r="BZ48" s="249">
        <f>1+IF(ISNA(VLOOKUP($A48,'Project labour content'!$A$7:$D$255,'Project labour content'!$D$1,FALSE)),VLOOKUP($D48,'Project labour content'!$F$6:$G$15,'Project labour content'!$G$1,FALSE),VLOOKUP($A48,'Project labour content'!$A$7:$D$255,'Project labour content'!$D$1,FALSE))*LabEsc28*1</f>
        <v>1.002464691270248</v>
      </c>
      <c r="CA48" s="249">
        <f>1+IF(ISNA(VLOOKUP($A48,'Project labour content'!$A$7:$D$255,'Project labour content'!$D$1,FALSE)),VLOOKUP($D48,'Project labour content'!$F$6:$G$15,'Project labour content'!$G$1,FALSE),VLOOKUP($A48,'Project labour content'!$A$7:$D$255,'Project labour content'!$D$1,FALSE))*LabEsc29*1</f>
        <v>1.0028236259714685</v>
      </c>
      <c r="CB48" s="250" t="str">
        <f>IF(ISNA(VLOOKUP($A48,'Project labour content'!$A$7:$D$255,'Project labour content'!$D$1,FALSE)),"Category","Project")</f>
        <v>Category</v>
      </c>
      <c r="CD48" s="247" t="str">
        <f t="shared" si="35"/>
        <v>11307</v>
      </c>
      <c r="CE48" s="3"/>
    </row>
    <row r="49" spans="1:83" x14ac:dyDescent="0.15">
      <c r="A49" s="11" t="s">
        <v>73</v>
      </c>
      <c r="B49" s="11" t="str">
        <f>VLOOKUP($A49,'Incurred Real 2022$'!$A$25:$AC$426,'Incurred Real 2022$'!B$1,FALSE)</f>
        <v>SA Water Pump Stations Transformer Replacement</v>
      </c>
      <c r="C49" s="11" t="str">
        <f>VLOOKUP($A49,'Incurred Real 2022$'!$A$25:$AC$426,'Incurred Real 2022$'!C$1,FALSE)</f>
        <v>ExAnte</v>
      </c>
      <c r="D49" s="11" t="str">
        <f>VLOOKUP($A49,'Incurred Real 2022$'!$A$25:$AC$426,'Incurred Real 2022$'!D$1,FALSE)</f>
        <v>Replacement</v>
      </c>
      <c r="E49" s="11" t="str">
        <f>VLOOKUP($A49,'Incurred Real 2022$'!$A$25:$AC$426,'Incurred Real 2022$'!E$1,FALSE)</f>
        <v>Closed</v>
      </c>
      <c r="F49" s="105" t="str">
        <f>IF(VLOOKUP($A49,'Incurred Real 2022$'!$A$25:$AC$426,'Incurred Real 2022$'!F$1,FALSE)=0,"",VLOOKUP($A49,'Incurred Real 2022$'!$A$25:$AC$426,'Incurred Real 2022$'!F$1,FALSE))</f>
        <v/>
      </c>
      <c r="G49" s="105" t="str">
        <f>IF(VLOOKUP($A49,'Incurred Real 2022$'!$A$25:$AC$426,'Incurred Real 2022$'!G$1,FALSE)=0,"",VLOOKUP($A49,'Incurred Real 2022$'!$A$25:$AC$426,'Incurred Real 2022$'!G$1,FALSE))</f>
        <v/>
      </c>
      <c r="H49" s="105" t="str">
        <f>IF(VLOOKUP($A49,'Incurred Real 2022$'!$A$25:$AC$426,'Incurred Real 2022$'!H$1,FALSE)=0,"",VLOOKUP($A49,'Incurred Real 2022$'!$A$25:$AC$426,'Incurred Real 2022$'!H$1,FALSE))</f>
        <v/>
      </c>
      <c r="I49" s="105" t="str">
        <f>IF(VLOOKUP($A49,'Incurred Real 2022$'!$A$25:$AC$426,'Incurred Real 2022$'!I$1,FALSE)=0,"",VLOOKUP($A49,'Incurred Real 2022$'!$A$25:$AC$426,'Incurred Real 2022$'!I$1,FALSE))</f>
        <v/>
      </c>
      <c r="J49" s="105" t="str">
        <f>IF(VLOOKUP($A49,'Incurred Real 2022$'!$A$25:$AC$426,'Incurred Real 2022$'!J$1,FALSE)=0,"",VLOOKUP($A49,'Incurred Real 2022$'!$A$25:$AC$426,'Incurred Real 2022$'!J$1,FALSE))</f>
        <v/>
      </c>
      <c r="K49" s="105" t="str">
        <f>IF(VLOOKUP($A49,'Incurred Real 2022$'!$A$25:$AC$426,'Incurred Real 2022$'!K$1,FALSE)=0,"",VLOOKUP($A49,'Incurred Real 2022$'!$A$25:$AC$426,'Incurred Real 2022$'!K$1,FALSE))</f>
        <v/>
      </c>
      <c r="L49" s="105">
        <f>IF(VLOOKUP($A49,'Incurred Real 2022$'!$A$25:$AC$426,'Incurred Real 2022$'!L$1,FALSE)=0,"",VLOOKUP($A49,'Incurred Real 2022$'!$A$25:$AC$426,'Incurred Real 2022$'!L$1,FALSE))</f>
        <v>406723.76</v>
      </c>
      <c r="M49" s="105">
        <f>IF(VLOOKUP($A49,'Incurred Real 2022$'!$A$25:$AC$426,'Incurred Real 2022$'!M$1,FALSE)=0,"",VLOOKUP($A49,'Incurred Real 2022$'!$A$25:$AC$426,'Incurred Real 2022$'!M$1,FALSE))</f>
        <v>1683133.11</v>
      </c>
      <c r="N49" s="105">
        <f>IF(VLOOKUP($A49,'Incurred Real 2022$'!$A$25:$AC$426,'Incurred Real 2022$'!N$1,FALSE)=0,"",VLOOKUP($A49,'Incurred Real 2022$'!$A$25:$AC$426,'Incurred Real 2022$'!N$1,FALSE))</f>
        <v>9006445.4700000007</v>
      </c>
      <c r="O49" s="105">
        <f>IF(VLOOKUP($A49,'Incurred Real 2022$'!$A$25:$AC$426,'Incurred Real 2022$'!O$1,FALSE)=0,"",VLOOKUP($A49,'Incurred Real 2022$'!$A$25:$AC$426,'Incurred Real 2022$'!O$1,FALSE))</f>
        <v>13834207.35</v>
      </c>
      <c r="P49" s="105">
        <f>IF(VLOOKUP($A49,'Incurred Real 2022$'!$A$25:$AC$426,'Incurred Real 2022$'!P$1,FALSE)=0,"",VLOOKUP($A49,'Incurred Real 2022$'!$A$25:$AC$426,'Incurred Real 2022$'!P$1,FALSE))</f>
        <v>31162866.48</v>
      </c>
      <c r="Q49" s="105">
        <f>IF(VLOOKUP($A49,'Incurred Real 2022$'!$A$25:$AC$426,'Incurred Real 2022$'!Q$1,FALSE)=0,"",VLOOKUP($A49,'Incurred Real 2022$'!$A$25:$AC$426,'Incurred Real 2022$'!Q$1,FALSE))</f>
        <v>28658294.390000001</v>
      </c>
      <c r="R49" s="105">
        <f>IF(VLOOKUP($A49,'Incurred Real 2022$'!$A$25:$AC$426,'Incurred Real 2022$'!R$1,FALSE)=0,"",VLOOKUP($A49,'Incurred Real 2022$'!$A$25:$AC$426,'Incurred Real 2022$'!R$1,FALSE))</f>
        <v>15006448.189999999</v>
      </c>
      <c r="S49" s="105">
        <f>IF(VLOOKUP($A49,'Incurred Real 2022$'!$A$25:$AC$426,'Incurred Real 2022$'!S$1,FALSE)=0,"",VLOOKUP($A49,'Incurred Real 2022$'!$A$25:$AC$426,'Incurred Real 2022$'!S$1,FALSE))</f>
        <v>2344060.38</v>
      </c>
      <c r="T49" s="105">
        <f>IF(VLOOKUP($A49,'Incurred Real 2022$'!$A$25:$AC$426,'Incurred Real 2022$'!T$1,FALSE)=0,"",VLOOKUP($A49,'Incurred Real 2022$'!$A$25:$AC$426,'Incurred Real 2022$'!T$1,FALSE))</f>
        <v>629712.9</v>
      </c>
      <c r="U49" s="105">
        <f>IF(VLOOKUP($A49,'Incurred Real 2022$'!$A$25:$AC$426,'Incurred Real 2022$'!U$1,FALSE)=0,"",VLOOKUP($A49,'Incurred Real 2022$'!$A$25:$AC$426,'Incurred Real 2022$'!U$1,FALSE))</f>
        <v>312626.67</v>
      </c>
      <c r="V49" s="13" t="str">
        <f>IF(ISTEXT(VLOOKUP($A49,'Incurred Real 2022$'!$A$25:$AC$426,'Incurred Real 2022$'!V$1,FALSE)),"",(VLOOKUP($A49,'Incurred Real 2022$'!$A$25:$AC$426,'Incurred Real 2022$'!V$1,FALSE))*BT49*Incurred_Real!V$15)</f>
        <v/>
      </c>
      <c r="W49" s="13" t="str">
        <f>IF(ISTEXT(VLOOKUP($A49,'Incurred Real 2022$'!$A$25:$AC$426,'Incurred Real 2022$'!W$1,FALSE)),"",(VLOOKUP($A49,'Incurred Real 2022$'!$A$25:$AC$426,'Incurred Real 2022$'!W$1,FALSE))*BU49*Incurred_Real!W$15)</f>
        <v/>
      </c>
      <c r="X49" s="220" t="str">
        <f>IF(ISTEXT(VLOOKUP($A49,'Incurred Real 2022$'!$A$25:$AC$426,'Incurred Real 2022$'!X$1,FALSE)),"",(VLOOKUP($A49,'Incurred Real 2022$'!$A$25:$AC$426,'Incurred Real 2022$'!X$1,FALSE))*BV49*Incurred_Real!X$15)</f>
        <v/>
      </c>
      <c r="Y49" s="217" t="str">
        <f>IF(ISTEXT(VLOOKUP($A49,'Incurred Real 2022$'!$A$25:$AC$426,'Incurred Real 2022$'!Y$1,FALSE)),"",(VLOOKUP($A49,'Incurred Real 2022$'!$A$25:$AC$426,'Incurred Real 2022$'!Y$1,FALSE))*BW49*Incurred_Real!Y$15)</f>
        <v/>
      </c>
      <c r="Z49" s="13" t="str">
        <f>IF(ISTEXT(VLOOKUP($A49,'Incurred Real 2022$'!$A$25:$AC$426,'Incurred Real 2022$'!Z$1,FALSE)),"",(VLOOKUP($A49,'Incurred Real 2022$'!$A$25:$AC$426,'Incurred Real 2022$'!Z$1,FALSE))*BX49*Incurred_Real!Z$15)</f>
        <v/>
      </c>
      <c r="AA49" s="13" t="str">
        <f>IF(ISTEXT(VLOOKUP($A49,'Incurred Real 2022$'!$A$25:$AC$426,'Incurred Real 2022$'!AA$1,FALSE)),"",(VLOOKUP($A49,'Incurred Real 2022$'!$A$25:$AC$426,'Incurred Real 2022$'!AA$1,FALSE))*BY49*Incurred_Real!AA$15)</f>
        <v/>
      </c>
      <c r="AB49" s="13" t="str">
        <f>IF(ISTEXT(VLOOKUP($A49,'Incurred Real 2022$'!$A$25:$AC$426,'Incurred Real 2022$'!AB$1,FALSE)),"",(VLOOKUP($A49,'Incurred Real 2022$'!$A$25:$AC$426,'Incurred Real 2022$'!AB$1,FALSE))*BZ49*Incurred_Real!AB$15)</f>
        <v/>
      </c>
      <c r="AC49" s="13" t="str">
        <f>IF(ISTEXT(VLOOKUP($A49,'Incurred Real 2022$'!$A$25:$AC$426,'Incurred Real 2022$'!AC$1,FALSE)),"",(VLOOKUP($A49,'Incurred Real 2022$'!$A$25:$AC$426,'Incurred Real 2022$'!AC$1,FALSE))*CA49*Incurred_Real!AC$15)</f>
        <v/>
      </c>
      <c r="AD49" s="221">
        <f t="shared" si="36"/>
        <v>103044518.7</v>
      </c>
      <c r="AE49" s="221">
        <f t="shared" si="33"/>
        <v>103044518.7</v>
      </c>
      <c r="AF49" s="239">
        <f t="shared" si="37"/>
        <v>132410282.55881268</v>
      </c>
      <c r="AG49" s="222">
        <f t="shared" si="38"/>
        <v>106379710.51678166</v>
      </c>
      <c r="AH49" s="223">
        <f t="shared" si="42"/>
        <v>1.244694894501754</v>
      </c>
      <c r="AI49" s="224">
        <f t="shared" si="39"/>
        <v>2021</v>
      </c>
      <c r="AJ49" s="225">
        <f>VLOOKUP($A49,Project_Commissioning!$C$4:$H$355,Project_Commissioning!F$1,FALSE)</f>
        <v>43245</v>
      </c>
      <c r="AK49" s="226">
        <f>VLOOKUP($A49,Project_Commissioning!$C$4:$H$355,Project_Commissioning!G$1,FALSE)</f>
        <v>2018</v>
      </c>
      <c r="AL49" s="225" t="str">
        <f>IF(VLOOKUP($A49,Project_Commissioning!$C$4:$H$355,Project_Commissioning!H$1,FALSE)=0,"",VLOOKUP($A49,Project_Commissioning!$C$4:$H$355,Project_Commissioning!H$1,FALSE))</f>
        <v/>
      </c>
      <c r="AM49" s="237">
        <f t="shared" si="40"/>
        <v>117603955.51513326</v>
      </c>
      <c r="AN49" s="221" cm="1">
        <f t="array" ref="AN49">IF(ROUND(AE49,0)=0,0,LOOKUP(2,1/(F49:AC49&lt;&gt;""),F49:AC49))</f>
        <v>312626.67</v>
      </c>
      <c r="AO49" s="221">
        <f t="shared" si="41"/>
        <v>0</v>
      </c>
      <c r="AP49" s="79"/>
      <c r="AQ49" s="20"/>
      <c r="AR49" s="245">
        <f>IF(ISNA(VLOOKUP($A49,'Success Asset Classes'!$B$15:$AA$114,'Success Asset Classes'!$AA$1,FALSE)),0,VLOOKUP($A49,'Success Asset Classes'!$B$15:$AA$114,'Success Asset Classes'!$AA$1,FALSE))</f>
        <v>0</v>
      </c>
      <c r="AS49" s="230">
        <f>IF($AR49=0,VLOOKUP(MID($A49,4,5),'Project splits'!$C$5:$AM$346,AS$22,FALSE),IF(ISNA(VLOOKUP($A49,'Success Asset Classes'!$B$15:$BD$377,AS$21,FALSE)),VLOOKUP(MID($A49,4,5),'Project splits'!$C$5:$AM$346,AS$22,FALSE),VLOOKUP($A49,'Success Asset Classes'!$B$15:$BD$377,AS$21,FALSE)))</f>
        <v>0</v>
      </c>
      <c r="AT49" s="230">
        <f>IF($AR49=0,VLOOKUP(MID($A49,4,5),'Project splits'!$C$5:$AM$346,AT$22,FALSE),IF(ISNA(VLOOKUP($A49,'Success Asset Classes'!$B$15:$BD$377,AT$21,FALSE)),VLOOKUP(MID($A49,4,5),'Project splits'!$C$5:$AM$346,AT$22,FALSE),VLOOKUP($A49,'Success Asset Classes'!$B$15:$BD$377,AT$21,FALSE)))</f>
        <v>2.0736493800065814E-2</v>
      </c>
      <c r="AU49" s="230">
        <f>IF($AR49=0,VLOOKUP(MID($A49,4,5),'Project splits'!$C$5:$AM$346,AU$22,FALSE),IF(ISNA(VLOOKUP($A49,'Success Asset Classes'!$B$15:$BD$377,AU$21,FALSE)),VLOOKUP(MID($A49,4,5),'Project splits'!$C$5:$AM$346,AU$22,FALSE),VLOOKUP($A49,'Success Asset Classes'!$B$15:$BD$377,AU$21,FALSE)))</f>
        <v>0.14009851116809655</v>
      </c>
      <c r="AV49" s="230">
        <f>IF($AR49=0,VLOOKUP(MID($A49,4,5),'Project splits'!$C$5:$AM$346,AV$22,FALSE),IF(ISNA(VLOOKUP($A49,'Success Asset Classes'!$B$15:$BD$377,AV$21,FALSE)),VLOOKUP(MID($A49,4,5),'Project splits'!$C$5:$AM$346,AV$22,FALSE),VLOOKUP($A49,'Success Asset Classes'!$B$15:$BD$377,AV$21,FALSE)))</f>
        <v>0</v>
      </c>
      <c r="AW49" s="230">
        <f>IF($AR49=0,VLOOKUP(MID($A49,4,5),'Project splits'!$C$5:$AM$346,AW$22,FALSE),IF(ISNA(VLOOKUP($A49,'Success Asset Classes'!$B$15:$BD$377,AW$21,FALSE)),VLOOKUP(MID($A49,4,5),'Project splits'!$C$5:$AM$346,AW$22,FALSE),VLOOKUP($A49,'Success Asset Classes'!$B$15:$BD$377,AW$21,FALSE)))</f>
        <v>1.1730045324340205E-3</v>
      </c>
      <c r="AX49" s="230">
        <f>IF($AR49=0,VLOOKUP(MID($A49,4,5),'Project splits'!$C$5:$AM$346,AX$22,FALSE),IF(ISNA(VLOOKUP($A49,'Success Asset Classes'!$B$15:$BD$377,AX$21,FALSE)),VLOOKUP(MID($A49,4,5),'Project splits'!$C$5:$AM$346,AX$22,FALSE),VLOOKUP($A49,'Success Asset Classes'!$B$15:$BD$377,AX$21,FALSE)))</f>
        <v>0</v>
      </c>
      <c r="AY49" s="230">
        <f>IF($AR49=0,VLOOKUP(MID($A49,4,5),'Project splits'!$C$5:$AM$346,AY$22,FALSE),IF(ISNA(VLOOKUP($A49,'Success Asset Classes'!$B$15:$BD$377,AY$21,FALSE)),VLOOKUP(MID($A49,4,5),'Project splits'!$C$5:$AM$346,AY$22,FALSE),VLOOKUP($A49,'Success Asset Classes'!$B$15:$BD$377,AY$21,FALSE)))</f>
        <v>0</v>
      </c>
      <c r="AZ49" s="230">
        <f>IF($AR49=0,VLOOKUP(MID($A49,4,5),'Project splits'!$C$5:$AM$346,AZ$22,FALSE),IF(ISNA(VLOOKUP($A49,'Success Asset Classes'!$B$15:$BD$377,AZ$21,FALSE)),VLOOKUP(MID($A49,4,5),'Project splits'!$C$5:$AM$346,AZ$22,FALSE),VLOOKUP($A49,'Success Asset Classes'!$B$15:$BD$377,AZ$21,FALSE)))</f>
        <v>0</v>
      </c>
      <c r="BA49" s="230">
        <f>IF($AR49=0,VLOOKUP(MID($A49,4,5),'Project splits'!$C$5:$AM$346,BA$22,FALSE),IF(ISNA(VLOOKUP($A49,'Success Asset Classes'!$B$15:$BD$377,BA$21,FALSE)),VLOOKUP(MID($A49,4,5),'Project splits'!$C$5:$AM$346,BA$22,FALSE),VLOOKUP($A49,'Success Asset Classes'!$B$15:$BD$377,BA$21,FALSE)))</f>
        <v>0</v>
      </c>
      <c r="BB49" s="230">
        <f>IF($AR49=0,VLOOKUP(MID($A49,4,5),'Project splits'!$C$5:$AM$346,BB$22,FALSE),IF(ISNA(VLOOKUP($A49,'Success Asset Classes'!$B$15:$BD$377,BB$21,FALSE)),VLOOKUP(MID($A49,4,5),'Project splits'!$C$5:$AM$346,BB$22,FALSE),VLOOKUP($A49,'Success Asset Classes'!$B$15:$BD$377,BB$21,FALSE)))</f>
        <v>0.32336100731679684</v>
      </c>
      <c r="BC49" s="230">
        <f>IF($AR49=0,VLOOKUP(MID($A49,4,5),'Project splits'!$C$5:$AM$346,BC$22,FALSE),IF(ISNA(VLOOKUP($A49,'Success Asset Classes'!$B$15:$BD$377,BC$21,FALSE)),VLOOKUP(MID($A49,4,5),'Project splits'!$C$5:$AM$346,BC$22,FALSE),VLOOKUP($A49,'Success Asset Classes'!$B$15:$BD$377,BC$21,FALSE)))</f>
        <v>3.9093173208885737E-2</v>
      </c>
      <c r="BD49" s="230">
        <f>IF($AR49=0,VLOOKUP(MID($A49,4,5),'Project splits'!$C$5:$AM$346,BD$22,FALSE),IF(ISNA(VLOOKUP($A49,'Success Asset Classes'!$B$15:$BD$377,BD$21,FALSE)),VLOOKUP(MID($A49,4,5),'Project splits'!$C$5:$AM$346,BD$22,FALSE),VLOOKUP($A49,'Success Asset Classes'!$B$15:$BD$377,BD$21,FALSE)))</f>
        <v>0.15870496759294167</v>
      </c>
      <c r="BE49" s="230">
        <f>IF($AR49=0,VLOOKUP(MID($A49,4,5),'Project splits'!$C$5:$AM$346,BE$22,FALSE),IF(ISNA(VLOOKUP($A49,'Success Asset Classes'!$B$15:$BD$377,BE$21,FALSE)),VLOOKUP(MID($A49,4,5),'Project splits'!$C$5:$AM$346,BE$22,FALSE),VLOOKUP($A49,'Success Asset Classes'!$B$15:$BD$377,BE$21,FALSE)))</f>
        <v>1.1525852303274063E-2</v>
      </c>
      <c r="BF49" s="230">
        <f>IF($AR49=0,VLOOKUP(MID($A49,4,5),'Project splits'!$C$5:$AM$346,BF$22,FALSE),IF(ISNA(VLOOKUP($A49,'Success Asset Classes'!$B$15:$BD$377,BF$21,FALSE)),VLOOKUP(MID($A49,4,5),'Project splits'!$C$5:$AM$346,BF$22,FALSE),VLOOKUP($A49,'Success Asset Classes'!$B$15:$BD$377,BF$21,FALSE)))</f>
        <v>0</v>
      </c>
      <c r="BG49" s="230">
        <f>IF($AR49=0,VLOOKUP(MID($A49,4,5),'Project splits'!$C$5:$AM$346,BG$22,FALSE),IF(ISNA(VLOOKUP($A49,'Success Asset Classes'!$B$15:$BD$377,BG$21,FALSE)),VLOOKUP(MID($A49,4,5),'Project splits'!$C$5:$AM$346,BG$22,FALSE),VLOOKUP($A49,'Success Asset Classes'!$B$15:$BD$377,BG$21,FALSE)))</f>
        <v>0.21744896686091472</v>
      </c>
      <c r="BH49" s="230">
        <f>IF($AR49=0,VLOOKUP(MID($A49,4,5),'Project splits'!$C$5:$AM$346,BH$22,FALSE),IF(ISNA(VLOOKUP($A49,'Success Asset Classes'!$B$15:$BD$377,BH$21,FALSE)),VLOOKUP(MID($A49,4,5),'Project splits'!$C$5:$AM$346,BH$22,FALSE),VLOOKUP($A49,'Success Asset Classes'!$B$15:$BD$377,BH$21,FALSE)))</f>
        <v>4.6810083070830268E-2</v>
      </c>
      <c r="BI49" s="230">
        <f>IF($AR49=0,VLOOKUP(MID($A49,4,5),'Project splits'!$C$5:$AM$346,BI$22,FALSE),IF(ISNA(VLOOKUP($A49,'Success Asset Classes'!$B$15:$BD$377,BI$21,FALSE)),VLOOKUP(MID($A49,4,5),'Project splits'!$C$5:$AM$346,BI$22,FALSE),VLOOKUP($A49,'Success Asset Classes'!$B$15:$BD$377,BI$21,FALSE)))</f>
        <v>4.104794014576036E-2</v>
      </c>
      <c r="BJ49" s="230">
        <f>IF($AR49=0,VLOOKUP(MID($A49,4,5),'Project splits'!$C$5:$AM$346,BJ$22,FALSE),IF(ISNA(VLOOKUP($A49,'Success Asset Classes'!$B$15:$BD$377,BJ$21,FALSE)),VLOOKUP(MID($A49,4,5),'Project splits'!$C$5:$AM$346,BJ$22,FALSE),VLOOKUP($A49,'Success Asset Classes'!$B$15:$BD$377,BJ$21,FALSE)))</f>
        <v>0</v>
      </c>
      <c r="BK49" s="230">
        <f>IF($AR49=0,VLOOKUP(MID($A49,4,5),'Project splits'!$C$5:$AM$346,BK$22,FALSE),IF(ISNA(VLOOKUP($A49,'Success Asset Classes'!$B$15:$BD$377,BK$21,FALSE)),VLOOKUP(MID($A49,4,5),'Project splits'!$C$5:$AM$346,BK$22,FALSE),VLOOKUP($A49,'Success Asset Classes'!$B$15:$BD$377,BK$21,FALSE)))</f>
        <v>0</v>
      </c>
      <c r="BL49" s="230">
        <f>IF($AR49=0,VLOOKUP(MID($A49,4,5),'Project splits'!$C$5:$AM$346,BL$22,FALSE),IF(ISNA(VLOOKUP($A49,'Success Asset Classes'!$B$15:$BD$377,BL$21,FALSE)),VLOOKUP(MID($A49,4,5),'Project splits'!$C$5:$AM$346,BL$22,FALSE),VLOOKUP($A49,'Success Asset Classes'!$B$15:$BD$377,BL$21,FALSE)))</f>
        <v>0</v>
      </c>
      <c r="BM49" s="230">
        <f>IF($AR49=0,VLOOKUP(MID($A49,4,5),'Project splits'!$C$5:$AM$346,BM$22,FALSE),IF(ISNA(VLOOKUP($A49,'Success Asset Classes'!$B$15:$BD$377,BM$21,FALSE)),VLOOKUP(MID($A49,4,5),'Project splits'!$C$5:$AM$346,BM$22,FALSE),VLOOKUP($A49,'Success Asset Classes'!$B$15:$BD$377,BM$21,FALSE)))</f>
        <v>0</v>
      </c>
      <c r="BN49" s="230">
        <f>IF($AR49=0,VLOOKUP(MID($A49,4,5),'Project splits'!$C$5:$AM$346,BN$22,FALSE),IF(ISNA(VLOOKUP($A49,'Success Asset Classes'!$B$15:$BD$377,BN$21,FALSE)),VLOOKUP(MID($A49,4,5),'Project splits'!$C$5:$AM$346,BN$22,FALSE),VLOOKUP($A49,'Success Asset Classes'!$B$15:$BD$377,BN$21,FALSE)))</f>
        <v>0</v>
      </c>
      <c r="BO49" s="230">
        <f>IF($AR49=0,VLOOKUP(MID($A49,4,5),'Project splits'!$C$5:$AM$346,BO$22,FALSE),IF(ISNA(VLOOKUP($A49,'Success Asset Classes'!$B$15:$BD$377,BO$21,FALSE)),VLOOKUP(MID($A49,4,5),'Project splits'!$C$5:$AM$346,BO$22,FALSE),VLOOKUP($A49,'Success Asset Classes'!$B$15:$BD$377,BO$21,FALSE)))</f>
        <v>0</v>
      </c>
      <c r="BP49" s="230">
        <f>IF($AR49=0,VLOOKUP(MID($A49,4,5),'Project splits'!$C$5:$AM$346,BP$22,FALSE),IF(ISNA(VLOOKUP($A49,'Success Asset Classes'!$B$15:$BD$377,BP$21,FALSE)),VLOOKUP(MID($A49,4,5),'Project splits'!$C$5:$AM$346,BP$22,FALSE),VLOOKUP($A49,'Success Asset Classes'!$B$15:$BD$377,BP$21,FALSE)))</f>
        <v>0</v>
      </c>
      <c r="BQ49" s="230">
        <f>IF($AR49=0,VLOOKUP(MID($A49,4,5),'Project splits'!$C$5:$AM$346,BQ$22,FALSE),IF(ISNA(VLOOKUP($A49,'Success Asset Classes'!$B$15:$BD$377,BQ$21,FALSE)),VLOOKUP(MID($A49,4,5),'Project splits'!$C$5:$AM$346,BQ$22,FALSE),VLOOKUP($A49,'Success Asset Classes'!$B$15:$BD$377,BQ$21,FALSE)))</f>
        <v>0</v>
      </c>
      <c r="BR49" s="230">
        <f>IF($AR49=0,VLOOKUP(MID($A49,4,5),'Project splits'!$C$5:$AM$346,BR$22,FALSE),IF(ISNA(VLOOKUP($A49,'Success Asset Classes'!$B$15:$BD$377,BR$21,FALSE)),VLOOKUP(MID($A49,4,5),'Project splits'!$C$5:$AM$346,BR$22,FALSE),VLOOKUP($A49,'Success Asset Classes'!$B$15:$BD$377,BR$21,FALSE)))</f>
        <v>0</v>
      </c>
      <c r="BS49" s="247">
        <f t="shared" si="34"/>
        <v>1</v>
      </c>
      <c r="BT49" s="249">
        <f>1+IF(ISNA(VLOOKUP($A49,'Project labour content'!$A$7:$D$255,'Project labour content'!$D$1,FALSE)),VLOOKUP($D49,'Project labour content'!$F$6:$G$15,'Project labour content'!$G$1,FALSE),VLOOKUP($A49,'Project labour content'!$A$7:$D$255,'Project labour content'!$D$1,FALSE))*LabEsc22*1</f>
        <v>1.0008946620064583</v>
      </c>
      <c r="BU49" s="249">
        <f>1+IF(ISNA(VLOOKUP($A49,'Project labour content'!$A$7:$D$255,'Project labour content'!$D$1,FALSE)),VLOOKUP($D49,'Project labour content'!$F$6:$G$15,'Project labour content'!$G$1,FALSE),VLOOKUP($A49,'Project labour content'!$A$7:$D$255,'Project labour content'!$D$1,FALSE))*LabEsc23*1</f>
        <v>1.0017936183905476</v>
      </c>
      <c r="BV49" s="249">
        <f>1+IF(ISNA(VLOOKUP($A49,'Project labour content'!$A$7:$D$255,'Project labour content'!$D$1,FALSE)),VLOOKUP($D49,'Project labour content'!$F$6:$G$15,'Project labour content'!$G$1,FALSE),VLOOKUP($A49,'Project labour content'!$A$7:$D$255,'Project labour content'!$D$1,FALSE))*LabEsc24*1</f>
        <v>1.0026404353043599</v>
      </c>
      <c r="BW49" s="249">
        <f>1+IF(ISNA(VLOOKUP($A49,'Project labour content'!$A$7:$D$255,'Project labour content'!$D$1,FALSE)),VLOOKUP($D49,'Project labour content'!$F$6:$G$15,'Project labour content'!$G$1,FALSE),VLOOKUP($A49,'Project labour content'!$A$7:$D$255,'Project labour content'!$D$1,FALSE))*LabEsc25*1</f>
        <v>1.0037746054242589</v>
      </c>
      <c r="BX49" s="249">
        <f>1+IF(ISNA(VLOOKUP($A49,'Project labour content'!$A$7:$D$255,'Project labour content'!$D$1,FALSE)),VLOOKUP($D49,'Project labour content'!$F$6:$G$15,'Project labour content'!$G$1,FALSE),VLOOKUP($A49,'Project labour content'!$A$7:$D$255,'Project labour content'!$D$1,FALSE))*LabEsc26*1</f>
        <v>1.0050106618265955</v>
      </c>
      <c r="BY49" s="249">
        <f>1+IF(ISNA(VLOOKUP($A49,'Project labour content'!$A$7:$D$255,'Project labour content'!$D$1,FALSE)),VLOOKUP($D49,'Project labour content'!$F$6:$G$15,'Project labour content'!$G$1,FALSE),VLOOKUP($A49,'Project labour content'!$A$7:$D$255,'Project labour content'!$D$1,FALSE))*LabEsc27*1</f>
        <v>1.0057762561459505</v>
      </c>
      <c r="BZ49" s="249">
        <f>1+IF(ISNA(VLOOKUP($A49,'Project labour content'!$A$7:$D$255,'Project labour content'!$D$1,FALSE)),VLOOKUP($D49,'Project labour content'!$F$6:$G$15,'Project labour content'!$G$1,FALSE),VLOOKUP($A49,'Project labour content'!$A$7:$D$255,'Project labour content'!$D$1,FALSE))*LabEsc28*1</f>
        <v>1.0063527486684249</v>
      </c>
      <c r="CA49" s="249">
        <f>1+IF(ISNA(VLOOKUP($A49,'Project labour content'!$A$7:$D$255,'Project labour content'!$D$1,FALSE)),VLOOKUP($D49,'Project labour content'!$F$6:$G$15,'Project labour content'!$G$1,FALSE),VLOOKUP($A49,'Project labour content'!$A$7:$D$255,'Project labour content'!$D$1,FALSE))*LabEsc29*1</f>
        <v>1.0072779038684916</v>
      </c>
      <c r="CB49" s="250" t="str">
        <f>IF(ISNA(VLOOKUP($A49,'Project labour content'!$A$7:$D$255,'Project labour content'!$D$1,FALSE)),"Category","Project")</f>
        <v>Category</v>
      </c>
      <c r="CD49" s="247" t="str">
        <f t="shared" si="35"/>
        <v>11316</v>
      </c>
      <c r="CE49" s="3"/>
    </row>
    <row r="50" spans="1:83" x14ac:dyDescent="0.15">
      <c r="A50" s="11" t="s">
        <v>870</v>
      </c>
      <c r="B50" s="11" t="str">
        <f>VLOOKUP($A50,'Incurred Real 2022$'!$A$25:$AC$426,'Incurred Real 2022$'!B$1,FALSE)</f>
        <v>Protection Systems Unit Replacement 2008-2013</v>
      </c>
      <c r="C50" s="11" t="str">
        <f>VLOOKUP($A50,'Incurred Real 2022$'!$A$25:$AC$426,'Incurred Real 2022$'!C$1,FALSE)</f>
        <v>ExAnte</v>
      </c>
      <c r="D50" s="11" t="str">
        <f>VLOOKUP($A50,'Incurred Real 2022$'!$A$25:$AC$426,'Incurred Real 2022$'!D$1,FALSE)</f>
        <v>Replacement</v>
      </c>
      <c r="E50" s="11" t="str">
        <f>VLOOKUP($A50,'Incurred Real 2022$'!$A$25:$AC$426,'Incurred Real 2022$'!E$1,FALSE)</f>
        <v>Closed</v>
      </c>
      <c r="F50" s="105" t="str">
        <f>IF(VLOOKUP($A50,'Incurred Real 2022$'!$A$25:$AC$426,'Incurred Real 2022$'!F$1,FALSE)=0,"",VLOOKUP($A50,'Incurred Real 2022$'!$A$25:$AC$426,'Incurred Real 2022$'!F$1,FALSE))</f>
        <v/>
      </c>
      <c r="G50" s="105" t="str">
        <f>IF(VLOOKUP($A50,'Incurred Real 2022$'!$A$25:$AC$426,'Incurred Real 2022$'!G$1,FALSE)=0,"",VLOOKUP($A50,'Incurred Real 2022$'!$A$25:$AC$426,'Incurred Real 2022$'!G$1,FALSE))</f>
        <v/>
      </c>
      <c r="H50" s="105" t="str">
        <f>IF(VLOOKUP($A50,'Incurred Real 2022$'!$A$25:$AC$426,'Incurred Real 2022$'!H$1,FALSE)=0,"",VLOOKUP($A50,'Incurred Real 2022$'!$A$25:$AC$426,'Incurred Real 2022$'!H$1,FALSE))</f>
        <v/>
      </c>
      <c r="I50" s="105">
        <f>IF(VLOOKUP($A50,'Incurred Real 2022$'!$A$25:$AC$426,'Incurred Real 2022$'!I$1,FALSE)=0,"",VLOOKUP($A50,'Incurred Real 2022$'!$A$25:$AC$426,'Incurred Real 2022$'!I$1,FALSE))</f>
        <v>40047.56</v>
      </c>
      <c r="J50" s="105">
        <f>IF(VLOOKUP($A50,'Incurred Real 2022$'!$A$25:$AC$426,'Incurred Real 2022$'!J$1,FALSE)=0,"",VLOOKUP($A50,'Incurred Real 2022$'!$A$25:$AC$426,'Incurred Real 2022$'!J$1,FALSE))</f>
        <v>62991.81</v>
      </c>
      <c r="K50" s="105">
        <f>IF(VLOOKUP($A50,'Incurred Real 2022$'!$A$25:$AC$426,'Incurred Real 2022$'!K$1,FALSE)=0,"",VLOOKUP($A50,'Incurred Real 2022$'!$A$25:$AC$426,'Incurred Real 2022$'!K$1,FALSE))</f>
        <v>383517.37</v>
      </c>
      <c r="L50" s="105">
        <f>IF(VLOOKUP($A50,'Incurred Real 2022$'!$A$25:$AC$426,'Incurred Real 2022$'!L$1,FALSE)=0,"",VLOOKUP($A50,'Incurred Real 2022$'!$A$25:$AC$426,'Incurred Real 2022$'!L$1,FALSE))</f>
        <v>259622.97</v>
      </c>
      <c r="M50" s="105">
        <f>IF(VLOOKUP($A50,'Incurred Real 2022$'!$A$25:$AC$426,'Incurred Real 2022$'!M$1,FALSE)=0,"",VLOOKUP($A50,'Incurred Real 2022$'!$A$25:$AC$426,'Incurred Real 2022$'!M$1,FALSE))</f>
        <v>335010</v>
      </c>
      <c r="N50" s="105" t="str">
        <f>IF(VLOOKUP($A50,'Incurred Real 2022$'!$A$25:$AC$426,'Incurred Real 2022$'!N$1,FALSE)=0,"",VLOOKUP($A50,'Incurred Real 2022$'!$A$25:$AC$426,'Incurred Real 2022$'!N$1,FALSE))</f>
        <v/>
      </c>
      <c r="O50" s="105" t="str">
        <f>IF(VLOOKUP($A50,'Incurred Real 2022$'!$A$25:$AC$426,'Incurred Real 2022$'!O$1,FALSE)=0,"",VLOOKUP($A50,'Incurred Real 2022$'!$A$25:$AC$426,'Incurred Real 2022$'!O$1,FALSE))</f>
        <v/>
      </c>
      <c r="P50" s="105" t="str">
        <f>IF(VLOOKUP($A50,'Incurred Real 2022$'!$A$25:$AC$426,'Incurred Real 2022$'!P$1,FALSE)=0,"",VLOOKUP($A50,'Incurred Real 2022$'!$A$25:$AC$426,'Incurred Real 2022$'!P$1,FALSE))</f>
        <v/>
      </c>
      <c r="Q50" s="105" t="str">
        <f>IF(VLOOKUP($A50,'Incurred Real 2022$'!$A$25:$AC$426,'Incurred Real 2022$'!Q$1,FALSE)=0,"",VLOOKUP($A50,'Incurred Real 2022$'!$A$25:$AC$426,'Incurred Real 2022$'!Q$1,FALSE))</f>
        <v/>
      </c>
      <c r="R50" s="105" t="str">
        <f>IF(VLOOKUP($A50,'Incurred Real 2022$'!$A$25:$AC$426,'Incurred Real 2022$'!R$1,FALSE)=0,"",VLOOKUP($A50,'Incurred Real 2022$'!$A$25:$AC$426,'Incurred Real 2022$'!R$1,FALSE))</f>
        <v/>
      </c>
      <c r="S50" s="105" t="str">
        <f>IF(VLOOKUP($A50,'Incurred Real 2022$'!$A$25:$AC$426,'Incurred Real 2022$'!S$1,FALSE)=0,"",VLOOKUP($A50,'Incurred Real 2022$'!$A$25:$AC$426,'Incurred Real 2022$'!S$1,FALSE))</f>
        <v/>
      </c>
      <c r="T50" s="105">
        <f>IF(VLOOKUP($A50,'Incurred Real 2022$'!$A$25:$AC$426,'Incurred Real 2022$'!T$1,FALSE)=0,"",VLOOKUP($A50,'Incurred Real 2022$'!$A$25:$AC$426,'Incurred Real 2022$'!T$1,FALSE))</f>
        <v>632.02</v>
      </c>
      <c r="U50" s="105" t="str">
        <f>IF(VLOOKUP($A50,'Incurred Real 2022$'!$A$25:$AC$426,'Incurred Real 2022$'!U$1,FALSE)=0,"",VLOOKUP($A50,'Incurred Real 2022$'!$A$25:$AC$426,'Incurred Real 2022$'!U$1,FALSE))</f>
        <v/>
      </c>
      <c r="V50" s="13" t="str">
        <f>IF(ISTEXT(VLOOKUP($A50,'Incurred Real 2022$'!$A$25:$AC$426,'Incurred Real 2022$'!V$1,FALSE)),"",(VLOOKUP($A50,'Incurred Real 2022$'!$A$25:$AC$426,'Incurred Real 2022$'!V$1,FALSE))*BT50*Incurred_Real!V$15)</f>
        <v/>
      </c>
      <c r="W50" s="13" t="str">
        <f>IF(ISTEXT(VLOOKUP($A50,'Incurred Real 2022$'!$A$25:$AC$426,'Incurred Real 2022$'!W$1,FALSE)),"",(VLOOKUP($A50,'Incurred Real 2022$'!$A$25:$AC$426,'Incurred Real 2022$'!W$1,FALSE))*BU50*Incurred_Real!W$15)</f>
        <v/>
      </c>
      <c r="X50" s="220" t="str">
        <f>IF(ISTEXT(VLOOKUP($A50,'Incurred Real 2022$'!$A$25:$AC$426,'Incurred Real 2022$'!X$1,FALSE)),"",(VLOOKUP($A50,'Incurred Real 2022$'!$A$25:$AC$426,'Incurred Real 2022$'!X$1,FALSE))*BV50*Incurred_Real!X$15)</f>
        <v/>
      </c>
      <c r="Y50" s="217" t="str">
        <f>IF(ISTEXT(VLOOKUP($A50,'Incurred Real 2022$'!$A$25:$AC$426,'Incurred Real 2022$'!Y$1,FALSE)),"",(VLOOKUP($A50,'Incurred Real 2022$'!$A$25:$AC$426,'Incurred Real 2022$'!Y$1,FALSE))*BW50*Incurred_Real!Y$15)</f>
        <v/>
      </c>
      <c r="Z50" s="13" t="str">
        <f>IF(ISTEXT(VLOOKUP($A50,'Incurred Real 2022$'!$A$25:$AC$426,'Incurred Real 2022$'!Z$1,FALSE)),"",(VLOOKUP($A50,'Incurred Real 2022$'!$A$25:$AC$426,'Incurred Real 2022$'!Z$1,FALSE))*BX50*Incurred_Real!Z$15)</f>
        <v/>
      </c>
      <c r="AA50" s="13" t="str">
        <f>IF(ISTEXT(VLOOKUP($A50,'Incurred Real 2022$'!$A$25:$AC$426,'Incurred Real 2022$'!AA$1,FALSE)),"",(VLOOKUP($A50,'Incurred Real 2022$'!$A$25:$AC$426,'Incurred Real 2022$'!AA$1,FALSE))*BY50*Incurred_Real!AA$15)</f>
        <v/>
      </c>
      <c r="AB50" s="13" t="str">
        <f>IF(ISTEXT(VLOOKUP($A50,'Incurred Real 2022$'!$A$25:$AC$426,'Incurred Real 2022$'!AB$1,FALSE)),"",(VLOOKUP($A50,'Incurred Real 2022$'!$A$25:$AC$426,'Incurred Real 2022$'!AB$1,FALSE))*BZ50*Incurred_Real!AB$15)</f>
        <v/>
      </c>
      <c r="AC50" s="13" t="str">
        <f>IF(ISTEXT(VLOOKUP($A50,'Incurred Real 2022$'!$A$25:$AC$426,'Incurred Real 2022$'!AC$1,FALSE)),"",(VLOOKUP($A50,'Incurred Real 2022$'!$A$25:$AC$426,'Incurred Real 2022$'!AC$1,FALSE))*CA50*Incurred_Real!AC$15)</f>
        <v/>
      </c>
      <c r="AD50" s="221">
        <f t="shared" si="36"/>
        <v>1081821.73</v>
      </c>
      <c r="AE50" s="221">
        <f t="shared" si="33"/>
        <v>1081821.73</v>
      </c>
      <c r="AF50" s="239">
        <f t="shared" si="37"/>
        <v>1523735.9260597026</v>
      </c>
      <c r="AG50" s="222">
        <f t="shared" si="38"/>
        <v>1263323.3889763895</v>
      </c>
      <c r="AH50" s="223">
        <f t="shared" si="42"/>
        <v>1.2061329184242469</v>
      </c>
      <c r="AI50" s="224">
        <f t="shared" si="39"/>
        <v>2020</v>
      </c>
      <c r="AJ50" s="225" t="str">
        <f>VLOOKUP($A50,Project_Commissioning!$C$4:$H$355,Project_Commissioning!F$1,FALSE)</f>
        <v/>
      </c>
      <c r="AK50" s="226">
        <f>VLOOKUP($A50,Project_Commissioning!$C$4:$H$355,Project_Commissioning!G$1,FALSE)</f>
        <v>2020</v>
      </c>
      <c r="AL50" s="225" t="str">
        <f>IF(VLOOKUP($A50,Project_Commissioning!$C$4:$H$355,Project_Commissioning!H$1,FALSE)=0,"",VLOOKUP($A50,Project_Commissioning!$C$4:$H$355,Project_Commissioning!H$1,FALSE))</f>
        <v/>
      </c>
      <c r="AM50" s="237">
        <f t="shared" si="40"/>
        <v>1353349.3668480129</v>
      </c>
      <c r="AN50" s="221" cm="1">
        <f t="array" ref="AN50">IF(ROUND(AE50,0)=0,0,LOOKUP(2,1/(F50:AC50&lt;&gt;""),F50:AC50))</f>
        <v>632.02</v>
      </c>
      <c r="AO50" s="221">
        <f t="shared" si="41"/>
        <v>0</v>
      </c>
      <c r="AP50" s="79"/>
      <c r="AQ50" s="20"/>
      <c r="AR50" s="245">
        <f>IF(ISNA(VLOOKUP($A50,'Success Asset Classes'!$B$15:$AA$114,'Success Asset Classes'!$AA$1,FALSE)),0,VLOOKUP($A50,'Success Asset Classes'!$B$15:$AA$114,'Success Asset Classes'!$AA$1,FALSE))</f>
        <v>0</v>
      </c>
      <c r="AS50" s="230">
        <f>IF($AR50=0,VLOOKUP(MID($A50,4,5),'Project splits'!$C$5:$AM$346,AS$22,FALSE),IF(ISNA(VLOOKUP($A50,'Success Asset Classes'!$B$15:$BD$377,AS$21,FALSE)),VLOOKUP(MID($A50,4,5),'Project splits'!$C$5:$AM$346,AS$22,FALSE),VLOOKUP($A50,'Success Asset Classes'!$B$15:$BD$377,AS$21,FALSE)))</f>
        <v>0</v>
      </c>
      <c r="AT50" s="230">
        <f>IF($AR50=0,VLOOKUP(MID($A50,4,5),'Project splits'!$C$5:$AM$346,AT$22,FALSE),IF(ISNA(VLOOKUP($A50,'Success Asset Classes'!$B$15:$BD$377,AT$21,FALSE)),VLOOKUP(MID($A50,4,5),'Project splits'!$C$5:$AM$346,AT$22,FALSE),VLOOKUP($A50,'Success Asset Classes'!$B$15:$BD$377,AT$21,FALSE)))</f>
        <v>0</v>
      </c>
      <c r="AU50" s="230">
        <f>IF($AR50=0,VLOOKUP(MID($A50,4,5),'Project splits'!$C$5:$AM$346,AU$22,FALSE),IF(ISNA(VLOOKUP($A50,'Success Asset Classes'!$B$15:$BD$377,AU$21,FALSE)),VLOOKUP(MID($A50,4,5),'Project splits'!$C$5:$AM$346,AU$22,FALSE),VLOOKUP($A50,'Success Asset Classes'!$B$15:$BD$377,AU$21,FALSE)))</f>
        <v>0</v>
      </c>
      <c r="AV50" s="230">
        <f>IF($AR50=0,VLOOKUP(MID($A50,4,5),'Project splits'!$C$5:$AM$346,AV$22,FALSE),IF(ISNA(VLOOKUP($A50,'Success Asset Classes'!$B$15:$BD$377,AV$21,FALSE)),VLOOKUP(MID($A50,4,5),'Project splits'!$C$5:$AM$346,AV$22,FALSE),VLOOKUP($A50,'Success Asset Classes'!$B$15:$BD$377,AV$21,FALSE)))</f>
        <v>0</v>
      </c>
      <c r="AW50" s="230">
        <f>IF($AR50=0,VLOOKUP(MID($A50,4,5),'Project splits'!$C$5:$AM$346,AW$22,FALSE),IF(ISNA(VLOOKUP($A50,'Success Asset Classes'!$B$15:$BD$377,AW$21,FALSE)),VLOOKUP(MID($A50,4,5),'Project splits'!$C$5:$AM$346,AW$22,FALSE),VLOOKUP($A50,'Success Asset Classes'!$B$15:$BD$377,AW$21,FALSE)))</f>
        <v>0</v>
      </c>
      <c r="AX50" s="230">
        <f>IF($AR50=0,VLOOKUP(MID($A50,4,5),'Project splits'!$C$5:$AM$346,AX$22,FALSE),IF(ISNA(VLOOKUP($A50,'Success Asset Classes'!$B$15:$BD$377,AX$21,FALSE)),VLOOKUP(MID($A50,4,5),'Project splits'!$C$5:$AM$346,AX$22,FALSE),VLOOKUP($A50,'Success Asset Classes'!$B$15:$BD$377,AX$21,FALSE)))</f>
        <v>0</v>
      </c>
      <c r="AY50" s="230">
        <f>IF($AR50=0,VLOOKUP(MID($A50,4,5),'Project splits'!$C$5:$AM$346,AY$22,FALSE),IF(ISNA(VLOOKUP($A50,'Success Asset Classes'!$B$15:$BD$377,AY$21,FALSE)),VLOOKUP(MID($A50,4,5),'Project splits'!$C$5:$AM$346,AY$22,FALSE),VLOOKUP($A50,'Success Asset Classes'!$B$15:$BD$377,AY$21,FALSE)))</f>
        <v>0</v>
      </c>
      <c r="AZ50" s="230">
        <f>IF($AR50=0,VLOOKUP(MID($A50,4,5),'Project splits'!$C$5:$AM$346,AZ$22,FALSE),IF(ISNA(VLOOKUP($A50,'Success Asset Classes'!$B$15:$BD$377,AZ$21,FALSE)),VLOOKUP(MID($A50,4,5),'Project splits'!$C$5:$AM$346,AZ$22,FALSE),VLOOKUP($A50,'Success Asset Classes'!$B$15:$BD$377,AZ$21,FALSE)))</f>
        <v>0</v>
      </c>
      <c r="BA50" s="230">
        <f>IF($AR50=0,VLOOKUP(MID($A50,4,5),'Project splits'!$C$5:$AM$346,BA$22,FALSE),IF(ISNA(VLOOKUP($A50,'Success Asset Classes'!$B$15:$BD$377,BA$21,FALSE)),VLOOKUP(MID($A50,4,5),'Project splits'!$C$5:$AM$346,BA$22,FALSE),VLOOKUP($A50,'Success Asset Classes'!$B$15:$BD$377,BA$21,FALSE)))</f>
        <v>0</v>
      </c>
      <c r="BB50" s="230">
        <f>IF($AR50=0,VLOOKUP(MID($A50,4,5),'Project splits'!$C$5:$AM$346,BB$22,FALSE),IF(ISNA(VLOOKUP($A50,'Success Asset Classes'!$B$15:$BD$377,BB$21,FALSE)),VLOOKUP(MID($A50,4,5),'Project splits'!$C$5:$AM$346,BB$22,FALSE),VLOOKUP($A50,'Success Asset Classes'!$B$15:$BD$377,BB$21,FALSE)))</f>
        <v>0</v>
      </c>
      <c r="BC50" s="230">
        <f>IF($AR50=0,VLOOKUP(MID($A50,4,5),'Project splits'!$C$5:$AM$346,BC$22,FALSE),IF(ISNA(VLOOKUP($A50,'Success Asset Classes'!$B$15:$BD$377,BC$21,FALSE)),VLOOKUP(MID($A50,4,5),'Project splits'!$C$5:$AM$346,BC$22,FALSE),VLOOKUP($A50,'Success Asset Classes'!$B$15:$BD$377,BC$21,FALSE)))</f>
        <v>0</v>
      </c>
      <c r="BD50" s="230">
        <f>IF($AR50=0,VLOOKUP(MID($A50,4,5),'Project splits'!$C$5:$AM$346,BD$22,FALSE),IF(ISNA(VLOOKUP($A50,'Success Asset Classes'!$B$15:$BD$377,BD$21,FALSE)),VLOOKUP(MID($A50,4,5),'Project splits'!$C$5:$AM$346,BD$22,FALSE),VLOOKUP($A50,'Success Asset Classes'!$B$15:$BD$377,BD$21,FALSE)))</f>
        <v>0</v>
      </c>
      <c r="BE50" s="230">
        <f>IF($AR50=0,VLOOKUP(MID($A50,4,5),'Project splits'!$C$5:$AM$346,BE$22,FALSE),IF(ISNA(VLOOKUP($A50,'Success Asset Classes'!$B$15:$BD$377,BE$21,FALSE)),VLOOKUP(MID($A50,4,5),'Project splits'!$C$5:$AM$346,BE$22,FALSE),VLOOKUP($A50,'Success Asset Classes'!$B$15:$BD$377,BE$21,FALSE)))</f>
        <v>0</v>
      </c>
      <c r="BF50" s="230">
        <f>IF($AR50=0,VLOOKUP(MID($A50,4,5),'Project splits'!$C$5:$AM$346,BF$22,FALSE),IF(ISNA(VLOOKUP($A50,'Success Asset Classes'!$B$15:$BD$377,BF$21,FALSE)),VLOOKUP(MID($A50,4,5),'Project splits'!$C$5:$AM$346,BF$22,FALSE),VLOOKUP($A50,'Success Asset Classes'!$B$15:$BD$377,BF$21,FALSE)))</f>
        <v>0</v>
      </c>
      <c r="BG50" s="230">
        <f>IF($AR50=0,VLOOKUP(MID($A50,4,5),'Project splits'!$C$5:$AM$346,BG$22,FALSE),IF(ISNA(VLOOKUP($A50,'Success Asset Classes'!$B$15:$BD$377,BG$21,FALSE)),VLOOKUP(MID($A50,4,5),'Project splits'!$C$5:$AM$346,BG$22,FALSE),VLOOKUP($A50,'Success Asset Classes'!$B$15:$BD$377,BG$21,FALSE)))</f>
        <v>1</v>
      </c>
      <c r="BH50" s="230">
        <f>IF($AR50=0,VLOOKUP(MID($A50,4,5),'Project splits'!$C$5:$AM$346,BH$22,FALSE),IF(ISNA(VLOOKUP($A50,'Success Asset Classes'!$B$15:$BD$377,BH$21,FALSE)),VLOOKUP(MID($A50,4,5),'Project splits'!$C$5:$AM$346,BH$22,FALSE),VLOOKUP($A50,'Success Asset Classes'!$B$15:$BD$377,BH$21,FALSE)))</f>
        <v>0</v>
      </c>
      <c r="BI50" s="230">
        <f>IF($AR50=0,VLOOKUP(MID($A50,4,5),'Project splits'!$C$5:$AM$346,BI$22,FALSE),IF(ISNA(VLOOKUP($A50,'Success Asset Classes'!$B$15:$BD$377,BI$21,FALSE)),VLOOKUP(MID($A50,4,5),'Project splits'!$C$5:$AM$346,BI$22,FALSE),VLOOKUP($A50,'Success Asset Classes'!$B$15:$BD$377,BI$21,FALSE)))</f>
        <v>0</v>
      </c>
      <c r="BJ50" s="230">
        <f>IF($AR50=0,VLOOKUP(MID($A50,4,5),'Project splits'!$C$5:$AM$346,BJ$22,FALSE),IF(ISNA(VLOOKUP($A50,'Success Asset Classes'!$B$15:$BD$377,BJ$21,FALSE)),VLOOKUP(MID($A50,4,5),'Project splits'!$C$5:$AM$346,BJ$22,FALSE),VLOOKUP($A50,'Success Asset Classes'!$B$15:$BD$377,BJ$21,FALSE)))</f>
        <v>0</v>
      </c>
      <c r="BK50" s="230">
        <f>IF($AR50=0,VLOOKUP(MID($A50,4,5),'Project splits'!$C$5:$AM$346,BK$22,FALSE),IF(ISNA(VLOOKUP($A50,'Success Asset Classes'!$B$15:$BD$377,BK$21,FALSE)),VLOOKUP(MID($A50,4,5),'Project splits'!$C$5:$AM$346,BK$22,FALSE),VLOOKUP($A50,'Success Asset Classes'!$B$15:$BD$377,BK$21,FALSE)))</f>
        <v>0</v>
      </c>
      <c r="BL50" s="230">
        <f>IF($AR50=0,VLOOKUP(MID($A50,4,5),'Project splits'!$C$5:$AM$346,BL$22,FALSE),IF(ISNA(VLOOKUP($A50,'Success Asset Classes'!$B$15:$BD$377,BL$21,FALSE)),VLOOKUP(MID($A50,4,5),'Project splits'!$C$5:$AM$346,BL$22,FALSE),VLOOKUP($A50,'Success Asset Classes'!$B$15:$BD$377,BL$21,FALSE)))</f>
        <v>0</v>
      </c>
      <c r="BM50" s="230">
        <f>IF($AR50=0,VLOOKUP(MID($A50,4,5),'Project splits'!$C$5:$AM$346,BM$22,FALSE),IF(ISNA(VLOOKUP($A50,'Success Asset Classes'!$B$15:$BD$377,BM$21,FALSE)),VLOOKUP(MID($A50,4,5),'Project splits'!$C$5:$AM$346,BM$22,FALSE),VLOOKUP($A50,'Success Asset Classes'!$B$15:$BD$377,BM$21,FALSE)))</f>
        <v>0</v>
      </c>
      <c r="BN50" s="230">
        <f>IF($AR50=0,VLOOKUP(MID($A50,4,5),'Project splits'!$C$5:$AM$346,BN$22,FALSE),IF(ISNA(VLOOKUP($A50,'Success Asset Classes'!$B$15:$BD$377,BN$21,FALSE)),VLOOKUP(MID($A50,4,5),'Project splits'!$C$5:$AM$346,BN$22,FALSE),VLOOKUP($A50,'Success Asset Classes'!$B$15:$BD$377,BN$21,FALSE)))</f>
        <v>0</v>
      </c>
      <c r="BO50" s="230">
        <f>IF($AR50=0,VLOOKUP(MID($A50,4,5),'Project splits'!$C$5:$AM$346,BO$22,FALSE),IF(ISNA(VLOOKUP($A50,'Success Asset Classes'!$B$15:$BD$377,BO$21,FALSE)),VLOOKUP(MID($A50,4,5),'Project splits'!$C$5:$AM$346,BO$22,FALSE),VLOOKUP($A50,'Success Asset Classes'!$B$15:$BD$377,BO$21,FALSE)))</f>
        <v>0</v>
      </c>
      <c r="BP50" s="230">
        <f>IF($AR50=0,VLOOKUP(MID($A50,4,5),'Project splits'!$C$5:$AM$346,BP$22,FALSE),IF(ISNA(VLOOKUP($A50,'Success Asset Classes'!$B$15:$BD$377,BP$21,FALSE)),VLOOKUP(MID($A50,4,5),'Project splits'!$C$5:$AM$346,BP$22,FALSE),VLOOKUP($A50,'Success Asset Classes'!$B$15:$BD$377,BP$21,FALSE)))</f>
        <v>0</v>
      </c>
      <c r="BQ50" s="230">
        <f>IF($AR50=0,VLOOKUP(MID($A50,4,5),'Project splits'!$C$5:$AM$346,BQ$22,FALSE),IF(ISNA(VLOOKUP($A50,'Success Asset Classes'!$B$15:$BD$377,BQ$21,FALSE)),VLOOKUP(MID($A50,4,5),'Project splits'!$C$5:$AM$346,BQ$22,FALSE),VLOOKUP($A50,'Success Asset Classes'!$B$15:$BD$377,BQ$21,FALSE)))</f>
        <v>0</v>
      </c>
      <c r="BR50" s="230">
        <f>IF($AR50=0,VLOOKUP(MID($A50,4,5),'Project splits'!$C$5:$AM$346,BR$22,FALSE),IF(ISNA(VLOOKUP($A50,'Success Asset Classes'!$B$15:$BD$377,BR$21,FALSE)),VLOOKUP(MID($A50,4,5),'Project splits'!$C$5:$AM$346,BR$22,FALSE),VLOOKUP($A50,'Success Asset Classes'!$B$15:$BD$377,BR$21,FALSE)))</f>
        <v>0</v>
      </c>
      <c r="BS50" s="247">
        <f t="shared" si="34"/>
        <v>1</v>
      </c>
      <c r="BT50" s="249">
        <f>1+IF(ISNA(VLOOKUP($A50,'Project labour content'!$A$7:$D$255,'Project labour content'!$D$1,FALSE)),VLOOKUP($D50,'Project labour content'!$F$6:$G$15,'Project labour content'!$G$1,FALSE),VLOOKUP($A50,'Project labour content'!$A$7:$D$255,'Project labour content'!$D$1,FALSE))*LabEsc22*1</f>
        <v>1.0008946620064583</v>
      </c>
      <c r="BU50" s="249">
        <f>1+IF(ISNA(VLOOKUP($A50,'Project labour content'!$A$7:$D$255,'Project labour content'!$D$1,FALSE)),VLOOKUP($D50,'Project labour content'!$F$6:$G$15,'Project labour content'!$G$1,FALSE),VLOOKUP($A50,'Project labour content'!$A$7:$D$255,'Project labour content'!$D$1,FALSE))*LabEsc23*1</f>
        <v>1.0017936183905476</v>
      </c>
      <c r="BV50" s="249">
        <f>1+IF(ISNA(VLOOKUP($A50,'Project labour content'!$A$7:$D$255,'Project labour content'!$D$1,FALSE)),VLOOKUP($D50,'Project labour content'!$F$6:$G$15,'Project labour content'!$G$1,FALSE),VLOOKUP($A50,'Project labour content'!$A$7:$D$255,'Project labour content'!$D$1,FALSE))*LabEsc24*1</f>
        <v>1.0026404353043599</v>
      </c>
      <c r="BW50" s="249">
        <f>1+IF(ISNA(VLOOKUP($A50,'Project labour content'!$A$7:$D$255,'Project labour content'!$D$1,FALSE)),VLOOKUP($D50,'Project labour content'!$F$6:$G$15,'Project labour content'!$G$1,FALSE),VLOOKUP($A50,'Project labour content'!$A$7:$D$255,'Project labour content'!$D$1,FALSE))*LabEsc25*1</f>
        <v>1.0037746054242589</v>
      </c>
      <c r="BX50" s="249">
        <f>1+IF(ISNA(VLOOKUP($A50,'Project labour content'!$A$7:$D$255,'Project labour content'!$D$1,FALSE)),VLOOKUP($D50,'Project labour content'!$F$6:$G$15,'Project labour content'!$G$1,FALSE),VLOOKUP($A50,'Project labour content'!$A$7:$D$255,'Project labour content'!$D$1,FALSE))*LabEsc26*1</f>
        <v>1.0050106618265955</v>
      </c>
      <c r="BY50" s="249">
        <f>1+IF(ISNA(VLOOKUP($A50,'Project labour content'!$A$7:$D$255,'Project labour content'!$D$1,FALSE)),VLOOKUP($D50,'Project labour content'!$F$6:$G$15,'Project labour content'!$G$1,FALSE),VLOOKUP($A50,'Project labour content'!$A$7:$D$255,'Project labour content'!$D$1,FALSE))*LabEsc27*1</f>
        <v>1.0057762561459505</v>
      </c>
      <c r="BZ50" s="249">
        <f>1+IF(ISNA(VLOOKUP($A50,'Project labour content'!$A$7:$D$255,'Project labour content'!$D$1,FALSE)),VLOOKUP($D50,'Project labour content'!$F$6:$G$15,'Project labour content'!$G$1,FALSE),VLOOKUP($A50,'Project labour content'!$A$7:$D$255,'Project labour content'!$D$1,FALSE))*LabEsc28*1</f>
        <v>1.0063527486684249</v>
      </c>
      <c r="CA50" s="249">
        <f>1+IF(ISNA(VLOOKUP($A50,'Project labour content'!$A$7:$D$255,'Project labour content'!$D$1,FALSE)),VLOOKUP($D50,'Project labour content'!$F$6:$G$15,'Project labour content'!$G$1,FALSE),VLOOKUP($A50,'Project labour content'!$A$7:$D$255,'Project labour content'!$D$1,FALSE))*LabEsc29*1</f>
        <v>1.0072779038684916</v>
      </c>
      <c r="CB50" s="250" t="str">
        <f>IF(ISNA(VLOOKUP($A50,'Project labour content'!$A$7:$D$255,'Project labour content'!$D$1,FALSE)),"Category","Project")</f>
        <v>Category</v>
      </c>
      <c r="CD50" s="247" t="str">
        <f t="shared" si="35"/>
        <v>11361</v>
      </c>
      <c r="CE50" s="3"/>
    </row>
    <row r="51" spans="1:83" x14ac:dyDescent="0.15">
      <c r="A51" s="11" t="s">
        <v>75</v>
      </c>
      <c r="B51" s="11" t="str">
        <f>VLOOKUP($A51,'Incurred Real 2022$'!$A$25:$AC$426,'Incurred Real 2022$'!B$1,FALSE)</f>
        <v>Energy Management System Replacement</v>
      </c>
      <c r="C51" s="11" t="str">
        <f>VLOOKUP($A51,'Incurred Real 2022$'!$A$25:$AC$426,'Incurred Real 2022$'!C$1,FALSE)</f>
        <v>ExAnte</v>
      </c>
      <c r="D51" s="11" t="str">
        <f>VLOOKUP($A51,'Incurred Real 2022$'!$A$25:$AC$426,'Incurred Real 2022$'!D$1,FALSE)</f>
        <v>Information Technology</v>
      </c>
      <c r="E51" s="11" t="str">
        <f>VLOOKUP($A51,'Incurred Real 2022$'!$A$25:$AC$426,'Incurred Real 2022$'!E$1,FALSE)</f>
        <v>Active</v>
      </c>
      <c r="F51" s="105" t="str">
        <f>IF(VLOOKUP($A51,'Incurred Real 2022$'!$A$25:$AC$426,'Incurred Real 2022$'!F$1,FALSE)=0,"",VLOOKUP($A51,'Incurred Real 2022$'!$A$25:$AC$426,'Incurred Real 2022$'!F$1,FALSE))</f>
        <v/>
      </c>
      <c r="G51" s="105" t="str">
        <f>IF(VLOOKUP($A51,'Incurred Real 2022$'!$A$25:$AC$426,'Incurred Real 2022$'!G$1,FALSE)=0,"",VLOOKUP($A51,'Incurred Real 2022$'!$A$25:$AC$426,'Incurred Real 2022$'!G$1,FALSE))</f>
        <v/>
      </c>
      <c r="H51" s="105" t="str">
        <f>IF(VLOOKUP($A51,'Incurred Real 2022$'!$A$25:$AC$426,'Incurred Real 2022$'!H$1,FALSE)=0,"",VLOOKUP($A51,'Incurred Real 2022$'!$A$25:$AC$426,'Incurred Real 2022$'!H$1,FALSE))</f>
        <v/>
      </c>
      <c r="I51" s="105" t="str">
        <f>IF(VLOOKUP($A51,'Incurred Real 2022$'!$A$25:$AC$426,'Incurred Real 2022$'!I$1,FALSE)=0,"",VLOOKUP($A51,'Incurred Real 2022$'!$A$25:$AC$426,'Incurred Real 2022$'!I$1,FALSE))</f>
        <v/>
      </c>
      <c r="J51" s="105" t="str">
        <f>IF(VLOOKUP($A51,'Incurred Real 2022$'!$A$25:$AC$426,'Incurred Real 2022$'!J$1,FALSE)=0,"",VLOOKUP($A51,'Incurred Real 2022$'!$A$25:$AC$426,'Incurred Real 2022$'!J$1,FALSE))</f>
        <v/>
      </c>
      <c r="K51" s="105" t="str">
        <f>IF(VLOOKUP($A51,'Incurred Real 2022$'!$A$25:$AC$426,'Incurred Real 2022$'!K$1,FALSE)=0,"",VLOOKUP($A51,'Incurred Real 2022$'!$A$25:$AC$426,'Incurred Real 2022$'!K$1,FALSE))</f>
        <v/>
      </c>
      <c r="L51" s="105" t="str">
        <f>IF(VLOOKUP($A51,'Incurred Real 2022$'!$A$25:$AC$426,'Incurred Real 2022$'!L$1,FALSE)=0,"",VLOOKUP($A51,'Incurred Real 2022$'!$A$25:$AC$426,'Incurred Real 2022$'!L$1,FALSE))</f>
        <v/>
      </c>
      <c r="M51" s="105" t="str">
        <f>IF(VLOOKUP($A51,'Incurred Real 2022$'!$A$25:$AC$426,'Incurred Real 2022$'!M$1,FALSE)=0,"",VLOOKUP($A51,'Incurred Real 2022$'!$A$25:$AC$426,'Incurred Real 2022$'!M$1,FALSE))</f>
        <v/>
      </c>
      <c r="N51" s="105" t="str">
        <f>IF(VLOOKUP($A51,'Incurred Real 2022$'!$A$25:$AC$426,'Incurred Real 2022$'!N$1,FALSE)=0,"",VLOOKUP($A51,'Incurred Real 2022$'!$A$25:$AC$426,'Incurred Real 2022$'!N$1,FALSE))</f>
        <v/>
      </c>
      <c r="O51" s="105" t="str">
        <f>IF(VLOOKUP($A51,'Incurred Real 2022$'!$A$25:$AC$426,'Incurred Real 2022$'!O$1,FALSE)=0,"",VLOOKUP($A51,'Incurred Real 2022$'!$A$25:$AC$426,'Incurred Real 2022$'!O$1,FALSE))</f>
        <v/>
      </c>
      <c r="P51" s="105">
        <f>IF(VLOOKUP($A51,'Incurred Real 2022$'!$A$25:$AC$426,'Incurred Real 2022$'!P$1,FALSE)=0,"",VLOOKUP($A51,'Incurred Real 2022$'!$A$25:$AC$426,'Incurred Real 2022$'!P$1,FALSE))</f>
        <v>65315.69</v>
      </c>
      <c r="Q51" s="105">
        <f>IF(VLOOKUP($A51,'Incurred Real 2022$'!$A$25:$AC$426,'Incurred Real 2022$'!Q$1,FALSE)=0,"",VLOOKUP($A51,'Incurred Real 2022$'!$A$25:$AC$426,'Incurred Real 2022$'!Q$1,FALSE))</f>
        <v>436260.06</v>
      </c>
      <c r="R51" s="105">
        <f>IF(VLOOKUP($A51,'Incurred Real 2022$'!$A$25:$AC$426,'Incurred Real 2022$'!R$1,FALSE)=0,"",VLOOKUP($A51,'Incurred Real 2022$'!$A$25:$AC$426,'Incurred Real 2022$'!R$1,FALSE))</f>
        <v>3907354.86</v>
      </c>
      <c r="S51" s="105">
        <f>IF(VLOOKUP($A51,'Incurred Real 2022$'!$A$25:$AC$426,'Incurred Real 2022$'!S$1,FALSE)=0,"",VLOOKUP($A51,'Incurred Real 2022$'!$A$25:$AC$426,'Incurred Real 2022$'!S$1,FALSE))</f>
        <v>5865418.8300000001</v>
      </c>
      <c r="T51" s="105">
        <f>IF(VLOOKUP($A51,'Incurred Real 2022$'!$A$25:$AC$426,'Incurred Real 2022$'!T$1,FALSE)=0,"",VLOOKUP($A51,'Incurred Real 2022$'!$A$25:$AC$426,'Incurred Real 2022$'!T$1,FALSE))</f>
        <v>5908082.71</v>
      </c>
      <c r="U51" s="105">
        <f>IF(VLOOKUP($A51,'Incurred Real 2022$'!$A$25:$AC$426,'Incurred Real 2022$'!U$1,FALSE)=0,"",VLOOKUP($A51,'Incurred Real 2022$'!$A$25:$AC$426,'Incurred Real 2022$'!U$1,FALSE))</f>
        <v>5862808.1299999999</v>
      </c>
      <c r="V51" s="13">
        <f>IF(ISTEXT(VLOOKUP($A51,'Incurred Real 2022$'!$A$25:$AC$426,'Incurred Real 2022$'!V$1,FALSE)),"",(VLOOKUP($A51,'Incurred Real 2022$'!$A$25:$AC$426,'Incurred Real 2022$'!V$1,FALSE))*BT51*Incurred_Real!V$15)</f>
        <v>3043246.7166729239</v>
      </c>
      <c r="W51" s="13" t="str">
        <f>IF(ISTEXT(VLOOKUP($A51,'Incurred Real 2022$'!$A$25:$AC$426,'Incurred Real 2022$'!W$1,FALSE)),"",(VLOOKUP($A51,'Incurred Real 2022$'!$A$25:$AC$426,'Incurred Real 2022$'!W$1,FALSE))*BU51*Incurred_Real!W$15)</f>
        <v/>
      </c>
      <c r="X51" s="220" t="str">
        <f>IF(ISTEXT(VLOOKUP($A51,'Incurred Real 2022$'!$A$25:$AC$426,'Incurred Real 2022$'!X$1,FALSE)),"",(VLOOKUP($A51,'Incurred Real 2022$'!$A$25:$AC$426,'Incurred Real 2022$'!X$1,FALSE))*BV51*Incurred_Real!X$15)</f>
        <v/>
      </c>
      <c r="Y51" s="217" t="str">
        <f>IF(ISTEXT(VLOOKUP($A51,'Incurred Real 2022$'!$A$25:$AC$426,'Incurred Real 2022$'!Y$1,FALSE)),"",(VLOOKUP($A51,'Incurred Real 2022$'!$A$25:$AC$426,'Incurred Real 2022$'!Y$1,FALSE))*BW51*Incurred_Real!Y$15)</f>
        <v/>
      </c>
      <c r="Z51" s="13" t="str">
        <f>IF(ISTEXT(VLOOKUP($A51,'Incurred Real 2022$'!$A$25:$AC$426,'Incurred Real 2022$'!Z$1,FALSE)),"",(VLOOKUP($A51,'Incurred Real 2022$'!$A$25:$AC$426,'Incurred Real 2022$'!Z$1,FALSE))*BX51*Incurred_Real!Z$15)</f>
        <v/>
      </c>
      <c r="AA51" s="13" t="str">
        <f>IF(ISTEXT(VLOOKUP($A51,'Incurred Real 2022$'!$A$25:$AC$426,'Incurred Real 2022$'!AA$1,FALSE)),"",(VLOOKUP($A51,'Incurred Real 2022$'!$A$25:$AC$426,'Incurred Real 2022$'!AA$1,FALSE))*BY51*Incurred_Real!AA$15)</f>
        <v/>
      </c>
      <c r="AB51" s="13" t="str">
        <f>IF(ISTEXT(VLOOKUP($A51,'Incurred Real 2022$'!$A$25:$AC$426,'Incurred Real 2022$'!AB$1,FALSE)),"",(VLOOKUP($A51,'Incurred Real 2022$'!$A$25:$AC$426,'Incurred Real 2022$'!AB$1,FALSE))*BZ51*Incurred_Real!AB$15)</f>
        <v/>
      </c>
      <c r="AC51" s="13" t="str">
        <f>IF(ISTEXT(VLOOKUP($A51,'Incurred Real 2022$'!$A$25:$AC$426,'Incurred Real 2022$'!AC$1,FALSE)),"",(VLOOKUP($A51,'Incurred Real 2022$'!$A$25:$AC$426,'Incurred Real 2022$'!AC$1,FALSE))*CA51*Incurred_Real!AC$15)</f>
        <v/>
      </c>
      <c r="AD51" s="221">
        <f t="shared" si="36"/>
        <v>25088486.996672921</v>
      </c>
      <c r="AE51" s="221">
        <f t="shared" si="33"/>
        <v>25088486.996672921</v>
      </c>
      <c r="AF51" s="239">
        <f t="shared" si="37"/>
        <v>30269393.461712297</v>
      </c>
      <c r="AG51" s="222">
        <f>IF(AH51="","",AF51/AH51)</f>
        <v>25932357.159320716</v>
      </c>
      <c r="AH51" s="223">
        <f t="shared" si="42"/>
        <v>1.1672441990423823</v>
      </c>
      <c r="AI51" s="224">
        <f t="shared" si="39"/>
        <v>2022</v>
      </c>
      <c r="AJ51" s="225">
        <f>VLOOKUP($A51,Project_Commissioning!$C$4:$H$355,Project_Commissioning!F$1,FALSE)</f>
        <v>44578</v>
      </c>
      <c r="AK51" s="226">
        <f>VLOOKUP($A51,Project_Commissioning!$C$4:$H$355,Project_Commissioning!G$1,FALSE)</f>
        <v>2022</v>
      </c>
      <c r="AL51" s="225" t="str">
        <f>IF(VLOOKUP($A51,Project_Commissioning!$C$4:$H$355,Project_Commissioning!H$1,FALSE)=0,"",VLOOKUP($A51,Project_Commissioning!$C$4:$H$355,Project_Commissioning!H$1,FALSE))</f>
        <v/>
      </c>
      <c r="AM51" s="237">
        <f t="shared" si="40"/>
        <v>26884622.050104924</v>
      </c>
      <c r="AN51" s="221" cm="1">
        <f t="array" ref="AN51">IF(ROUND(AE51,0)=0,0,LOOKUP(2,1/(F51:AC51&lt;&gt;""),F51:AC51))</f>
        <v>3043246.7166729239</v>
      </c>
      <c r="AO51" s="221">
        <f t="shared" si="41"/>
        <v>3043246.7166729239</v>
      </c>
      <c r="AP51" s="79"/>
      <c r="AQ51" s="20"/>
      <c r="AR51" s="245">
        <f>IF(ISNA(VLOOKUP($A51,'Success Asset Classes'!$B$15:$AA$114,'Success Asset Classes'!$AA$1,FALSE)),0,VLOOKUP($A51,'Success Asset Classes'!$B$15:$AA$114,'Success Asset Classes'!$AA$1,FALSE))</f>
        <v>0</v>
      </c>
      <c r="AS51" s="230">
        <f>IF($AR51=0,VLOOKUP(MID($A51,4,5),'Project splits'!$C$5:$AM$346,AS$22,FALSE),IF(ISNA(VLOOKUP($A51,'Success Asset Classes'!$B$15:$BD$377,AS$21,FALSE)),VLOOKUP(MID($A51,4,5),'Project splits'!$C$5:$AM$346,AS$22,FALSE),VLOOKUP($A51,'Success Asset Classes'!$B$15:$BD$377,AS$21,FALSE)))</f>
        <v>0</v>
      </c>
      <c r="AT51" s="230">
        <f>IF($AR51=0,VLOOKUP(MID($A51,4,5),'Project splits'!$C$5:$AM$346,AT$22,FALSE),IF(ISNA(VLOOKUP($A51,'Success Asset Classes'!$B$15:$BD$377,AT$21,FALSE)),VLOOKUP(MID($A51,4,5),'Project splits'!$C$5:$AM$346,AT$22,FALSE),VLOOKUP($A51,'Success Asset Classes'!$B$15:$BD$377,AT$21,FALSE)))</f>
        <v>0</v>
      </c>
      <c r="AU51" s="230">
        <f>IF($AR51=0,VLOOKUP(MID($A51,4,5),'Project splits'!$C$5:$AM$346,AU$22,FALSE),IF(ISNA(VLOOKUP($A51,'Success Asset Classes'!$B$15:$BD$377,AU$21,FALSE)),VLOOKUP(MID($A51,4,5),'Project splits'!$C$5:$AM$346,AU$22,FALSE),VLOOKUP($A51,'Success Asset Classes'!$B$15:$BD$377,AU$21,FALSE)))</f>
        <v>0</v>
      </c>
      <c r="AV51" s="230">
        <f>IF($AR51=0,VLOOKUP(MID($A51,4,5),'Project splits'!$C$5:$AM$346,AV$22,FALSE),IF(ISNA(VLOOKUP($A51,'Success Asset Classes'!$B$15:$BD$377,AV$21,FALSE)),VLOOKUP(MID($A51,4,5),'Project splits'!$C$5:$AM$346,AV$22,FALSE),VLOOKUP($A51,'Success Asset Classes'!$B$15:$BD$377,AV$21,FALSE)))</f>
        <v>1</v>
      </c>
      <c r="AW51" s="230">
        <f>IF($AR51=0,VLOOKUP(MID($A51,4,5),'Project splits'!$C$5:$AM$346,AW$22,FALSE),IF(ISNA(VLOOKUP($A51,'Success Asset Classes'!$B$15:$BD$377,AW$21,FALSE)),VLOOKUP(MID($A51,4,5),'Project splits'!$C$5:$AM$346,AW$22,FALSE),VLOOKUP($A51,'Success Asset Classes'!$B$15:$BD$377,AW$21,FALSE)))</f>
        <v>0</v>
      </c>
      <c r="AX51" s="230">
        <f>IF($AR51=0,VLOOKUP(MID($A51,4,5),'Project splits'!$C$5:$AM$346,AX$22,FALSE),IF(ISNA(VLOOKUP($A51,'Success Asset Classes'!$B$15:$BD$377,AX$21,FALSE)),VLOOKUP(MID($A51,4,5),'Project splits'!$C$5:$AM$346,AX$22,FALSE),VLOOKUP($A51,'Success Asset Classes'!$B$15:$BD$377,AX$21,FALSE)))</f>
        <v>0</v>
      </c>
      <c r="AY51" s="230">
        <f>IF($AR51=0,VLOOKUP(MID($A51,4,5),'Project splits'!$C$5:$AM$346,AY$22,FALSE),IF(ISNA(VLOOKUP($A51,'Success Asset Classes'!$B$15:$BD$377,AY$21,FALSE)),VLOOKUP(MID($A51,4,5),'Project splits'!$C$5:$AM$346,AY$22,FALSE),VLOOKUP($A51,'Success Asset Classes'!$B$15:$BD$377,AY$21,FALSE)))</f>
        <v>0</v>
      </c>
      <c r="AZ51" s="230">
        <f>IF($AR51=0,VLOOKUP(MID($A51,4,5),'Project splits'!$C$5:$AM$346,AZ$22,FALSE),IF(ISNA(VLOOKUP($A51,'Success Asset Classes'!$B$15:$BD$377,AZ$21,FALSE)),VLOOKUP(MID($A51,4,5),'Project splits'!$C$5:$AM$346,AZ$22,FALSE),VLOOKUP($A51,'Success Asset Classes'!$B$15:$BD$377,AZ$21,FALSE)))</f>
        <v>0</v>
      </c>
      <c r="BA51" s="230">
        <f>IF($AR51=0,VLOOKUP(MID($A51,4,5),'Project splits'!$C$5:$AM$346,BA$22,FALSE),IF(ISNA(VLOOKUP($A51,'Success Asset Classes'!$B$15:$BD$377,BA$21,FALSE)),VLOOKUP(MID($A51,4,5),'Project splits'!$C$5:$AM$346,BA$22,FALSE),VLOOKUP($A51,'Success Asset Classes'!$B$15:$BD$377,BA$21,FALSE)))</f>
        <v>0</v>
      </c>
      <c r="BB51" s="230">
        <f>IF($AR51=0,VLOOKUP(MID($A51,4,5),'Project splits'!$C$5:$AM$346,BB$22,FALSE),IF(ISNA(VLOOKUP($A51,'Success Asset Classes'!$B$15:$BD$377,BB$21,FALSE)),VLOOKUP(MID($A51,4,5),'Project splits'!$C$5:$AM$346,BB$22,FALSE),VLOOKUP($A51,'Success Asset Classes'!$B$15:$BD$377,BB$21,FALSE)))</f>
        <v>0</v>
      </c>
      <c r="BC51" s="230">
        <f>IF($AR51=0,VLOOKUP(MID($A51,4,5),'Project splits'!$C$5:$AM$346,BC$22,FALSE),IF(ISNA(VLOOKUP($A51,'Success Asset Classes'!$B$15:$BD$377,BC$21,FALSE)),VLOOKUP(MID($A51,4,5),'Project splits'!$C$5:$AM$346,BC$22,FALSE),VLOOKUP($A51,'Success Asset Classes'!$B$15:$BD$377,BC$21,FALSE)))</f>
        <v>0</v>
      </c>
      <c r="BD51" s="230">
        <f>IF($AR51=0,VLOOKUP(MID($A51,4,5),'Project splits'!$C$5:$AM$346,BD$22,FALSE),IF(ISNA(VLOOKUP($A51,'Success Asset Classes'!$B$15:$BD$377,BD$21,FALSE)),VLOOKUP(MID($A51,4,5),'Project splits'!$C$5:$AM$346,BD$22,FALSE),VLOOKUP($A51,'Success Asset Classes'!$B$15:$BD$377,BD$21,FALSE)))</f>
        <v>0</v>
      </c>
      <c r="BE51" s="230">
        <f>IF($AR51=0,VLOOKUP(MID($A51,4,5),'Project splits'!$C$5:$AM$346,BE$22,FALSE),IF(ISNA(VLOOKUP($A51,'Success Asset Classes'!$B$15:$BD$377,BE$21,FALSE)),VLOOKUP(MID($A51,4,5),'Project splits'!$C$5:$AM$346,BE$22,FALSE),VLOOKUP($A51,'Success Asset Classes'!$B$15:$BD$377,BE$21,FALSE)))</f>
        <v>0</v>
      </c>
      <c r="BF51" s="230">
        <f>IF($AR51=0,VLOOKUP(MID($A51,4,5),'Project splits'!$C$5:$AM$346,BF$22,FALSE),IF(ISNA(VLOOKUP($A51,'Success Asset Classes'!$B$15:$BD$377,BF$21,FALSE)),VLOOKUP(MID($A51,4,5),'Project splits'!$C$5:$AM$346,BF$22,FALSE),VLOOKUP($A51,'Success Asset Classes'!$B$15:$BD$377,BF$21,FALSE)))</f>
        <v>0</v>
      </c>
      <c r="BG51" s="230">
        <f>IF($AR51=0,VLOOKUP(MID($A51,4,5),'Project splits'!$C$5:$AM$346,BG$22,FALSE),IF(ISNA(VLOOKUP($A51,'Success Asset Classes'!$B$15:$BD$377,BG$21,FALSE)),VLOOKUP(MID($A51,4,5),'Project splits'!$C$5:$AM$346,BG$22,FALSE),VLOOKUP($A51,'Success Asset Classes'!$B$15:$BD$377,BG$21,FALSE)))</f>
        <v>0</v>
      </c>
      <c r="BH51" s="230">
        <f>IF($AR51=0,VLOOKUP(MID($A51,4,5),'Project splits'!$C$5:$AM$346,BH$22,FALSE),IF(ISNA(VLOOKUP($A51,'Success Asset Classes'!$B$15:$BD$377,BH$21,FALSE)),VLOOKUP(MID($A51,4,5),'Project splits'!$C$5:$AM$346,BH$22,FALSE),VLOOKUP($A51,'Success Asset Classes'!$B$15:$BD$377,BH$21,FALSE)))</f>
        <v>0</v>
      </c>
      <c r="BI51" s="230">
        <f>IF($AR51=0,VLOOKUP(MID($A51,4,5),'Project splits'!$C$5:$AM$346,BI$22,FALSE),IF(ISNA(VLOOKUP($A51,'Success Asset Classes'!$B$15:$BD$377,BI$21,FALSE)),VLOOKUP(MID($A51,4,5),'Project splits'!$C$5:$AM$346,BI$22,FALSE),VLOOKUP($A51,'Success Asset Classes'!$B$15:$BD$377,BI$21,FALSE)))</f>
        <v>0</v>
      </c>
      <c r="BJ51" s="230">
        <f>IF($AR51=0,VLOOKUP(MID($A51,4,5),'Project splits'!$C$5:$AM$346,BJ$22,FALSE),IF(ISNA(VLOOKUP($A51,'Success Asset Classes'!$B$15:$BD$377,BJ$21,FALSE)),VLOOKUP(MID($A51,4,5),'Project splits'!$C$5:$AM$346,BJ$22,FALSE),VLOOKUP($A51,'Success Asset Classes'!$B$15:$BD$377,BJ$21,FALSE)))</f>
        <v>0</v>
      </c>
      <c r="BK51" s="230">
        <f>IF($AR51=0,VLOOKUP(MID($A51,4,5),'Project splits'!$C$5:$AM$346,BK$22,FALSE),IF(ISNA(VLOOKUP($A51,'Success Asset Classes'!$B$15:$BD$377,BK$21,FALSE)),VLOOKUP(MID($A51,4,5),'Project splits'!$C$5:$AM$346,BK$22,FALSE),VLOOKUP($A51,'Success Asset Classes'!$B$15:$BD$377,BK$21,FALSE)))</f>
        <v>0</v>
      </c>
      <c r="BL51" s="230">
        <f>IF($AR51=0,VLOOKUP(MID($A51,4,5),'Project splits'!$C$5:$AM$346,BL$22,FALSE),IF(ISNA(VLOOKUP($A51,'Success Asset Classes'!$B$15:$BD$377,BL$21,FALSE)),VLOOKUP(MID($A51,4,5),'Project splits'!$C$5:$AM$346,BL$22,FALSE),VLOOKUP($A51,'Success Asset Classes'!$B$15:$BD$377,BL$21,FALSE)))</f>
        <v>0</v>
      </c>
      <c r="BM51" s="230">
        <f>IF($AR51=0,VLOOKUP(MID($A51,4,5),'Project splits'!$C$5:$AM$346,BM$22,FALSE),IF(ISNA(VLOOKUP($A51,'Success Asset Classes'!$B$15:$BD$377,BM$21,FALSE)),VLOOKUP(MID($A51,4,5),'Project splits'!$C$5:$AM$346,BM$22,FALSE),VLOOKUP($A51,'Success Asset Classes'!$B$15:$BD$377,BM$21,FALSE)))</f>
        <v>0</v>
      </c>
      <c r="BN51" s="230">
        <f>IF($AR51=0,VLOOKUP(MID($A51,4,5),'Project splits'!$C$5:$AM$346,BN$22,FALSE),IF(ISNA(VLOOKUP($A51,'Success Asset Classes'!$B$15:$BD$377,BN$21,FALSE)),VLOOKUP(MID($A51,4,5),'Project splits'!$C$5:$AM$346,BN$22,FALSE),VLOOKUP($A51,'Success Asset Classes'!$B$15:$BD$377,BN$21,FALSE)))</f>
        <v>0</v>
      </c>
      <c r="BO51" s="230">
        <f>IF($AR51=0,VLOOKUP(MID($A51,4,5),'Project splits'!$C$5:$AM$346,BO$22,FALSE),IF(ISNA(VLOOKUP($A51,'Success Asset Classes'!$B$15:$BD$377,BO$21,FALSE)),VLOOKUP(MID($A51,4,5),'Project splits'!$C$5:$AM$346,BO$22,FALSE),VLOOKUP($A51,'Success Asset Classes'!$B$15:$BD$377,BO$21,FALSE)))</f>
        <v>0</v>
      </c>
      <c r="BP51" s="230">
        <f>IF($AR51=0,VLOOKUP(MID($A51,4,5),'Project splits'!$C$5:$AM$346,BP$22,FALSE),IF(ISNA(VLOOKUP($A51,'Success Asset Classes'!$B$15:$BD$377,BP$21,FALSE)),VLOOKUP(MID($A51,4,5),'Project splits'!$C$5:$AM$346,BP$22,FALSE),VLOOKUP($A51,'Success Asset Classes'!$B$15:$BD$377,BP$21,FALSE)))</f>
        <v>0</v>
      </c>
      <c r="BQ51" s="230">
        <f>IF($AR51=0,VLOOKUP(MID($A51,4,5),'Project splits'!$C$5:$AM$346,BQ$22,FALSE),IF(ISNA(VLOOKUP($A51,'Success Asset Classes'!$B$15:$BD$377,BQ$21,FALSE)),VLOOKUP(MID($A51,4,5),'Project splits'!$C$5:$AM$346,BQ$22,FALSE),VLOOKUP($A51,'Success Asset Classes'!$B$15:$BD$377,BQ$21,FALSE)))</f>
        <v>0</v>
      </c>
      <c r="BR51" s="230">
        <f>IF($AR51=0,VLOOKUP(MID($A51,4,5),'Project splits'!$C$5:$AM$346,BR$22,FALSE),IF(ISNA(VLOOKUP($A51,'Success Asset Classes'!$B$15:$BD$377,BR$21,FALSE)),VLOOKUP(MID($A51,4,5),'Project splits'!$C$5:$AM$346,BR$22,FALSE),VLOOKUP($A51,'Success Asset Classes'!$B$15:$BD$377,BR$21,FALSE)))</f>
        <v>0</v>
      </c>
      <c r="BS51" s="247">
        <f t="shared" si="34"/>
        <v>1</v>
      </c>
      <c r="BT51" s="249">
        <f>1+IF(ISNA(VLOOKUP($A51,'Project labour content'!$A$7:$D$255,'Project labour content'!$D$1,FALSE)),VLOOKUP($D51,'Project labour content'!$F$6:$G$15,'Project labour content'!$G$1,FALSE),VLOOKUP($A51,'Project labour content'!$A$7:$D$255,'Project labour content'!$D$1,FALSE))*LabEsc22*1</f>
        <v>1.002784370877831</v>
      </c>
      <c r="BU51" s="249">
        <f>1+IF(ISNA(VLOOKUP($A51,'Project labour content'!$A$7:$D$255,'Project labour content'!$D$1,FALSE)),VLOOKUP($D51,'Project labour content'!$F$6:$G$15,'Project labour content'!$G$1,FALSE),VLOOKUP($A51,'Project labour content'!$A$7:$D$255,'Project labour content'!$D$1,FALSE))*LabEsc23*1</f>
        <v>1.0055821067358757</v>
      </c>
      <c r="BV51" s="249">
        <f>1+IF(ISNA(VLOOKUP($A51,'Project labour content'!$A$7:$D$255,'Project labour content'!$D$1,FALSE)),VLOOKUP($D51,'Project labour content'!$F$6:$G$15,'Project labour content'!$G$1,FALSE),VLOOKUP($A51,'Project labour content'!$A$7:$D$255,'Project labour content'!$D$1,FALSE))*LabEsc24*1</f>
        <v>1.0082175739141537</v>
      </c>
      <c r="BW51" s="249">
        <f>1+IF(ISNA(VLOOKUP($A51,'Project labour content'!$A$7:$D$255,'Project labour content'!$D$1,FALSE)),VLOOKUP($D51,'Project labour content'!$F$6:$G$15,'Project labour content'!$G$1,FALSE),VLOOKUP($A51,'Project labour content'!$A$7:$D$255,'Project labour content'!$D$1,FALSE))*LabEsc25*1</f>
        <v>1.0117473429549273</v>
      </c>
      <c r="BX51" s="249">
        <f>1+IF(ISNA(VLOOKUP($A51,'Project labour content'!$A$7:$D$255,'Project labour content'!$D$1,FALSE)),VLOOKUP($D51,'Project labour content'!$F$6:$G$15,'Project labour content'!$G$1,FALSE),VLOOKUP($A51,'Project labour content'!$A$7:$D$255,'Project labour content'!$D$1,FALSE))*LabEsc26*1</f>
        <v>1.0155942029145306</v>
      </c>
      <c r="BY51" s="249">
        <f>1+IF(ISNA(VLOOKUP($A51,'Project labour content'!$A$7:$D$255,'Project labour content'!$D$1,FALSE)),VLOOKUP($D51,'Project labour content'!$F$6:$G$15,'Project labour content'!$G$1,FALSE),VLOOKUP($A51,'Project labour content'!$A$7:$D$255,'Project labour content'!$D$1,FALSE))*LabEsc27*1</f>
        <v>1.0179768887910479</v>
      </c>
      <c r="BZ51" s="249">
        <f>1+IF(ISNA(VLOOKUP($A51,'Project labour content'!$A$7:$D$255,'Project labour content'!$D$1,FALSE)),VLOOKUP($D51,'Project labour content'!$F$6:$G$15,'Project labour content'!$G$1,FALSE),VLOOKUP($A51,'Project labour content'!$A$7:$D$255,'Project labour content'!$D$1,FALSE))*LabEsc28*1</f>
        <v>1.0197710512560654</v>
      </c>
      <c r="CA51" s="249">
        <f>1+IF(ISNA(VLOOKUP($A51,'Project labour content'!$A$7:$D$255,'Project labour content'!$D$1,FALSE)),VLOOKUP($D51,'Project labour content'!$F$6:$G$15,'Project labour content'!$G$1,FALSE),VLOOKUP($A51,'Project labour content'!$A$7:$D$255,'Project labour content'!$D$1,FALSE))*LabEsc29*1</f>
        <v>1.0226503231799255</v>
      </c>
      <c r="CB51" s="250" t="str">
        <f>IF(ISNA(VLOOKUP($A51,'Project labour content'!$A$7:$D$255,'Project labour content'!$D$1,FALSE)),"Category","Project")</f>
        <v>Project</v>
      </c>
      <c r="CD51" s="247" t="str">
        <f t="shared" si="35"/>
        <v>11379</v>
      </c>
      <c r="CE51" s="3"/>
    </row>
    <row r="52" spans="1:83" x14ac:dyDescent="0.15">
      <c r="A52" s="11" t="s">
        <v>77</v>
      </c>
      <c r="B52" s="11" t="str">
        <f>VLOOKUP($A52,'Incurred Real 2022$'!$A$25:$AC$426,'Incurred Real 2022$'!B$1,FALSE)</f>
        <v>Mt Barker South Triple Circuit Easement Expansion</v>
      </c>
      <c r="C52" s="11" t="str">
        <f>VLOOKUP($A52,'Incurred Real 2022$'!$A$25:$AC$426,'Incurred Real 2022$'!C$1,FALSE)</f>
        <v>ExAnte</v>
      </c>
      <c r="D52" s="11" t="str">
        <f>VLOOKUP($A52,'Incurred Real 2022$'!$A$25:$AC$426,'Incurred Real 2022$'!D$1,FALSE)</f>
        <v>Easements/Land</v>
      </c>
      <c r="E52" s="11" t="str">
        <f>VLOOKUP($A52,'Incurred Real 2022$'!$A$25:$AC$426,'Incurred Real 2022$'!E$1,FALSE)</f>
        <v>Closed</v>
      </c>
      <c r="F52" s="105" t="str">
        <f>IF(VLOOKUP($A52,'Incurred Real 2022$'!$A$25:$AC$426,'Incurred Real 2022$'!F$1,FALSE)=0,"",VLOOKUP($A52,'Incurred Real 2022$'!$A$25:$AC$426,'Incurred Real 2022$'!F$1,FALSE))</f>
        <v/>
      </c>
      <c r="G52" s="105" t="str">
        <f>IF(VLOOKUP($A52,'Incurred Real 2022$'!$A$25:$AC$426,'Incurred Real 2022$'!G$1,FALSE)=0,"",VLOOKUP($A52,'Incurred Real 2022$'!$A$25:$AC$426,'Incurred Real 2022$'!G$1,FALSE))</f>
        <v/>
      </c>
      <c r="H52" s="105" t="str">
        <f>IF(VLOOKUP($A52,'Incurred Real 2022$'!$A$25:$AC$426,'Incurred Real 2022$'!H$1,FALSE)=0,"",VLOOKUP($A52,'Incurred Real 2022$'!$A$25:$AC$426,'Incurred Real 2022$'!H$1,FALSE))</f>
        <v/>
      </c>
      <c r="I52" s="105" t="str">
        <f>IF(VLOOKUP($A52,'Incurred Real 2022$'!$A$25:$AC$426,'Incurred Real 2022$'!I$1,FALSE)=0,"",VLOOKUP($A52,'Incurred Real 2022$'!$A$25:$AC$426,'Incurred Real 2022$'!I$1,FALSE))</f>
        <v/>
      </c>
      <c r="J52" s="105" t="str">
        <f>IF(VLOOKUP($A52,'Incurred Real 2022$'!$A$25:$AC$426,'Incurred Real 2022$'!J$1,FALSE)=0,"",VLOOKUP($A52,'Incurred Real 2022$'!$A$25:$AC$426,'Incurred Real 2022$'!J$1,FALSE))</f>
        <v/>
      </c>
      <c r="K52" s="105" t="str">
        <f>IF(VLOOKUP($A52,'Incurred Real 2022$'!$A$25:$AC$426,'Incurred Real 2022$'!K$1,FALSE)=0,"",VLOOKUP($A52,'Incurred Real 2022$'!$A$25:$AC$426,'Incurred Real 2022$'!K$1,FALSE))</f>
        <v/>
      </c>
      <c r="L52" s="105" t="str">
        <f>IF(VLOOKUP($A52,'Incurred Real 2022$'!$A$25:$AC$426,'Incurred Real 2022$'!L$1,FALSE)=0,"",VLOOKUP($A52,'Incurred Real 2022$'!$A$25:$AC$426,'Incurred Real 2022$'!L$1,FALSE))</f>
        <v/>
      </c>
      <c r="M52" s="105">
        <f>IF(VLOOKUP($A52,'Incurred Real 2022$'!$A$25:$AC$426,'Incurred Real 2022$'!M$1,FALSE)=0,"",VLOOKUP($A52,'Incurred Real 2022$'!$A$25:$AC$426,'Incurred Real 2022$'!M$1,FALSE))</f>
        <v>16390.89</v>
      </c>
      <c r="N52" s="105">
        <f>IF(VLOOKUP($A52,'Incurred Real 2022$'!$A$25:$AC$426,'Incurred Real 2022$'!N$1,FALSE)=0,"",VLOOKUP($A52,'Incurred Real 2022$'!$A$25:$AC$426,'Incurred Real 2022$'!N$1,FALSE))</f>
        <v>28511.75</v>
      </c>
      <c r="O52" s="105">
        <f>IF(VLOOKUP($A52,'Incurred Real 2022$'!$A$25:$AC$426,'Incurred Real 2022$'!O$1,FALSE)=0,"",VLOOKUP($A52,'Incurred Real 2022$'!$A$25:$AC$426,'Incurred Real 2022$'!O$1,FALSE))</f>
        <v>3753770.75</v>
      </c>
      <c r="P52" s="105">
        <f>IF(VLOOKUP($A52,'Incurred Real 2022$'!$A$25:$AC$426,'Incurred Real 2022$'!P$1,FALSE)=0,"",VLOOKUP($A52,'Incurred Real 2022$'!$A$25:$AC$426,'Incurred Real 2022$'!P$1,FALSE))</f>
        <v>162824.4</v>
      </c>
      <c r="Q52" s="105">
        <f>IF(VLOOKUP($A52,'Incurred Real 2022$'!$A$25:$AC$426,'Incurred Real 2022$'!Q$1,FALSE)=0,"",VLOOKUP($A52,'Incurred Real 2022$'!$A$25:$AC$426,'Incurred Real 2022$'!Q$1,FALSE))</f>
        <v>1305116.01</v>
      </c>
      <c r="R52" s="105">
        <f>IF(VLOOKUP($A52,'Incurred Real 2022$'!$A$25:$AC$426,'Incurred Real 2022$'!R$1,FALSE)=0,"",VLOOKUP($A52,'Incurred Real 2022$'!$A$25:$AC$426,'Incurred Real 2022$'!R$1,FALSE))</f>
        <v>-105191.82</v>
      </c>
      <c r="S52" s="105" t="str">
        <f>IF(VLOOKUP($A52,'Incurred Real 2022$'!$A$25:$AC$426,'Incurred Real 2022$'!S$1,FALSE)=0,"",VLOOKUP($A52,'Incurred Real 2022$'!$A$25:$AC$426,'Incurred Real 2022$'!S$1,FALSE))</f>
        <v/>
      </c>
      <c r="T52" s="105">
        <f>IF(VLOOKUP($A52,'Incurred Real 2022$'!$A$25:$AC$426,'Incurred Real 2022$'!T$1,FALSE)=0,"",VLOOKUP($A52,'Incurred Real 2022$'!$A$25:$AC$426,'Incurred Real 2022$'!T$1,FALSE))</f>
        <v>111043.54</v>
      </c>
      <c r="U52" s="105" t="str">
        <f>IF(VLOOKUP($A52,'Incurred Real 2022$'!$A$25:$AC$426,'Incurred Real 2022$'!U$1,FALSE)=0,"",VLOOKUP($A52,'Incurred Real 2022$'!$A$25:$AC$426,'Incurred Real 2022$'!U$1,FALSE))</f>
        <v/>
      </c>
      <c r="V52" s="13" t="str">
        <f>IF(ISTEXT(VLOOKUP($A52,'Incurred Real 2022$'!$A$25:$AC$426,'Incurred Real 2022$'!V$1,FALSE)),"",(VLOOKUP($A52,'Incurred Real 2022$'!$A$25:$AC$426,'Incurred Real 2022$'!V$1,FALSE))*BT52*Incurred_Real!V$15)</f>
        <v/>
      </c>
      <c r="W52" s="13" t="str">
        <f>IF(ISTEXT(VLOOKUP($A52,'Incurred Real 2022$'!$A$25:$AC$426,'Incurred Real 2022$'!W$1,FALSE)),"",(VLOOKUP($A52,'Incurred Real 2022$'!$A$25:$AC$426,'Incurred Real 2022$'!W$1,FALSE))*BU52*Incurred_Real!W$15)</f>
        <v/>
      </c>
      <c r="X52" s="220" t="str">
        <f>IF(ISTEXT(VLOOKUP($A52,'Incurred Real 2022$'!$A$25:$AC$426,'Incurred Real 2022$'!X$1,FALSE)),"",(VLOOKUP($A52,'Incurred Real 2022$'!$A$25:$AC$426,'Incurred Real 2022$'!X$1,FALSE))*BV52*Incurred_Real!X$15)</f>
        <v/>
      </c>
      <c r="Y52" s="217" t="str">
        <f>IF(ISTEXT(VLOOKUP($A52,'Incurred Real 2022$'!$A$25:$AC$426,'Incurred Real 2022$'!Y$1,FALSE)),"",(VLOOKUP($A52,'Incurred Real 2022$'!$A$25:$AC$426,'Incurred Real 2022$'!Y$1,FALSE))*BW52*Incurred_Real!Y$15)</f>
        <v/>
      </c>
      <c r="Z52" s="13" t="str">
        <f>IF(ISTEXT(VLOOKUP($A52,'Incurred Real 2022$'!$A$25:$AC$426,'Incurred Real 2022$'!Z$1,FALSE)),"",(VLOOKUP($A52,'Incurred Real 2022$'!$A$25:$AC$426,'Incurred Real 2022$'!Z$1,FALSE))*BX52*Incurred_Real!Z$15)</f>
        <v/>
      </c>
      <c r="AA52" s="13" t="str">
        <f>IF(ISTEXT(VLOOKUP($A52,'Incurred Real 2022$'!$A$25:$AC$426,'Incurred Real 2022$'!AA$1,FALSE)),"",(VLOOKUP($A52,'Incurred Real 2022$'!$A$25:$AC$426,'Incurred Real 2022$'!AA$1,FALSE))*BY52*Incurred_Real!AA$15)</f>
        <v/>
      </c>
      <c r="AB52" s="13" t="str">
        <f>IF(ISTEXT(VLOOKUP($A52,'Incurred Real 2022$'!$A$25:$AC$426,'Incurred Real 2022$'!AB$1,FALSE)),"",(VLOOKUP($A52,'Incurred Real 2022$'!$A$25:$AC$426,'Incurred Real 2022$'!AB$1,FALSE))*BZ52*Incurred_Real!AB$15)</f>
        <v/>
      </c>
      <c r="AC52" s="13" t="str">
        <f>IF(ISTEXT(VLOOKUP($A52,'Incurred Real 2022$'!$A$25:$AC$426,'Incurred Real 2022$'!AC$1,FALSE)),"",(VLOOKUP($A52,'Incurred Real 2022$'!$A$25:$AC$426,'Incurred Real 2022$'!AC$1,FALSE))*CA52*Incurred_Real!AC$15)</f>
        <v/>
      </c>
      <c r="AD52" s="221">
        <f t="shared" si="36"/>
        <v>5272465.5199999996</v>
      </c>
      <c r="AE52" s="221">
        <f t="shared" si="33"/>
        <v>5482849.1600000001</v>
      </c>
      <c r="AF52" s="239">
        <f t="shared" si="37"/>
        <v>6855638.2424725592</v>
      </c>
      <c r="AG52" s="222">
        <f t="shared" si="38"/>
        <v>5683982.3685677303</v>
      </c>
      <c r="AH52" s="223">
        <f t="shared" si="42"/>
        <v>1.2061329184242469</v>
      </c>
      <c r="AI52" s="224">
        <f t="shared" si="39"/>
        <v>2020</v>
      </c>
      <c r="AJ52" s="225" t="str">
        <f>VLOOKUP($A52,Project_Commissioning!$C$4:$H$355,Project_Commissioning!F$1,FALSE)</f>
        <v/>
      </c>
      <c r="AK52" s="226">
        <f>VLOOKUP($A52,Project_Commissioning!$C$4:$H$355,Project_Commissioning!G$1,FALSE)</f>
        <v>2020</v>
      </c>
      <c r="AL52" s="225" t="str">
        <f>IF(VLOOKUP($A52,Project_Commissioning!$C$4:$H$355,Project_Commissioning!H$1,FALSE)=0,"",VLOOKUP($A52,Project_Commissioning!$C$4:$H$355,Project_Commissioning!H$1,FALSE))</f>
        <v/>
      </c>
      <c r="AM52" s="237">
        <f t="shared" si="40"/>
        <v>6089029.9402350197</v>
      </c>
      <c r="AN52" s="221" cm="1">
        <f t="array" ref="AN52">IF(ROUND(AE52,0)=0,0,LOOKUP(2,1/(F52:AC52&lt;&gt;""),F52:AC52))</f>
        <v>111043.54</v>
      </c>
      <c r="AO52" s="221">
        <f t="shared" si="41"/>
        <v>0</v>
      </c>
      <c r="AP52" s="79"/>
      <c r="AQ52" s="20"/>
      <c r="AR52" s="245">
        <f>IF(ISNA(VLOOKUP($A52,'Success Asset Classes'!$B$15:$AA$114,'Success Asset Classes'!$AA$1,FALSE)),0,VLOOKUP($A52,'Success Asset Classes'!$B$15:$AA$114,'Success Asset Classes'!$AA$1,FALSE))</f>
        <v>0</v>
      </c>
      <c r="AS52" s="230">
        <f>IF($AR52=0,VLOOKUP(MID($A52,4,5),'Project splits'!$C$5:$AM$346,AS$22,FALSE),IF(ISNA(VLOOKUP($A52,'Success Asset Classes'!$B$15:$BD$377,AS$21,FALSE)),VLOOKUP(MID($A52,4,5),'Project splits'!$C$5:$AM$346,AS$22,FALSE),VLOOKUP($A52,'Success Asset Classes'!$B$15:$BD$377,AS$21,FALSE)))</f>
        <v>0</v>
      </c>
      <c r="AT52" s="230">
        <f>IF($AR52=0,VLOOKUP(MID($A52,4,5),'Project splits'!$C$5:$AM$346,AT$22,FALSE),IF(ISNA(VLOOKUP($A52,'Success Asset Classes'!$B$15:$BD$377,AT$21,FALSE)),VLOOKUP(MID($A52,4,5),'Project splits'!$C$5:$AM$346,AT$22,FALSE),VLOOKUP($A52,'Success Asset Classes'!$B$15:$BD$377,AT$21,FALSE)))</f>
        <v>0</v>
      </c>
      <c r="AU52" s="230">
        <f>IF($AR52=0,VLOOKUP(MID($A52,4,5),'Project splits'!$C$5:$AM$346,AU$22,FALSE),IF(ISNA(VLOOKUP($A52,'Success Asset Classes'!$B$15:$BD$377,AU$21,FALSE)),VLOOKUP(MID($A52,4,5),'Project splits'!$C$5:$AM$346,AU$22,FALSE),VLOOKUP($A52,'Success Asset Classes'!$B$15:$BD$377,AU$21,FALSE)))</f>
        <v>0</v>
      </c>
      <c r="AV52" s="230">
        <f>IF($AR52=0,VLOOKUP(MID($A52,4,5),'Project splits'!$C$5:$AM$346,AV$22,FALSE),IF(ISNA(VLOOKUP($A52,'Success Asset Classes'!$B$15:$BD$377,AV$21,FALSE)),VLOOKUP(MID($A52,4,5),'Project splits'!$C$5:$AM$346,AV$22,FALSE),VLOOKUP($A52,'Success Asset Classes'!$B$15:$BD$377,AV$21,FALSE)))</f>
        <v>0</v>
      </c>
      <c r="AW52" s="230">
        <f>IF($AR52=0,VLOOKUP(MID($A52,4,5),'Project splits'!$C$5:$AM$346,AW$22,FALSE),IF(ISNA(VLOOKUP($A52,'Success Asset Classes'!$B$15:$BD$377,AW$21,FALSE)),VLOOKUP(MID($A52,4,5),'Project splits'!$C$5:$AM$346,AW$22,FALSE),VLOOKUP($A52,'Success Asset Classes'!$B$15:$BD$377,AW$21,FALSE)))</f>
        <v>1</v>
      </c>
      <c r="AX52" s="230">
        <f>IF($AR52=0,VLOOKUP(MID($A52,4,5),'Project splits'!$C$5:$AM$346,AX$22,FALSE),IF(ISNA(VLOOKUP($A52,'Success Asset Classes'!$B$15:$BD$377,AX$21,FALSE)),VLOOKUP(MID($A52,4,5),'Project splits'!$C$5:$AM$346,AX$22,FALSE),VLOOKUP($A52,'Success Asset Classes'!$B$15:$BD$377,AX$21,FALSE)))</f>
        <v>0</v>
      </c>
      <c r="AY52" s="230">
        <f>IF($AR52=0,VLOOKUP(MID($A52,4,5),'Project splits'!$C$5:$AM$346,AY$22,FALSE),IF(ISNA(VLOOKUP($A52,'Success Asset Classes'!$B$15:$BD$377,AY$21,FALSE)),VLOOKUP(MID($A52,4,5),'Project splits'!$C$5:$AM$346,AY$22,FALSE),VLOOKUP($A52,'Success Asset Classes'!$B$15:$BD$377,AY$21,FALSE)))</f>
        <v>0</v>
      </c>
      <c r="AZ52" s="230">
        <f>IF($AR52=0,VLOOKUP(MID($A52,4,5),'Project splits'!$C$5:$AM$346,AZ$22,FALSE),IF(ISNA(VLOOKUP($A52,'Success Asset Classes'!$B$15:$BD$377,AZ$21,FALSE)),VLOOKUP(MID($A52,4,5),'Project splits'!$C$5:$AM$346,AZ$22,FALSE),VLOOKUP($A52,'Success Asset Classes'!$B$15:$BD$377,AZ$21,FALSE)))</f>
        <v>0</v>
      </c>
      <c r="BA52" s="230">
        <f>IF($AR52=0,VLOOKUP(MID($A52,4,5),'Project splits'!$C$5:$AM$346,BA$22,FALSE),IF(ISNA(VLOOKUP($A52,'Success Asset Classes'!$B$15:$BD$377,BA$21,FALSE)),VLOOKUP(MID($A52,4,5),'Project splits'!$C$5:$AM$346,BA$22,FALSE),VLOOKUP($A52,'Success Asset Classes'!$B$15:$BD$377,BA$21,FALSE)))</f>
        <v>0</v>
      </c>
      <c r="BB52" s="230">
        <f>IF($AR52=0,VLOOKUP(MID($A52,4,5),'Project splits'!$C$5:$AM$346,BB$22,FALSE),IF(ISNA(VLOOKUP($A52,'Success Asset Classes'!$B$15:$BD$377,BB$21,FALSE)),VLOOKUP(MID($A52,4,5),'Project splits'!$C$5:$AM$346,BB$22,FALSE),VLOOKUP($A52,'Success Asset Classes'!$B$15:$BD$377,BB$21,FALSE)))</f>
        <v>0</v>
      </c>
      <c r="BC52" s="230">
        <f>IF($AR52=0,VLOOKUP(MID($A52,4,5),'Project splits'!$C$5:$AM$346,BC$22,FALSE),IF(ISNA(VLOOKUP($A52,'Success Asset Classes'!$B$15:$BD$377,BC$21,FALSE)),VLOOKUP(MID($A52,4,5),'Project splits'!$C$5:$AM$346,BC$22,FALSE),VLOOKUP($A52,'Success Asset Classes'!$B$15:$BD$377,BC$21,FALSE)))</f>
        <v>0</v>
      </c>
      <c r="BD52" s="230">
        <f>IF($AR52=0,VLOOKUP(MID($A52,4,5),'Project splits'!$C$5:$AM$346,BD$22,FALSE),IF(ISNA(VLOOKUP($A52,'Success Asset Classes'!$B$15:$BD$377,BD$21,FALSE)),VLOOKUP(MID($A52,4,5),'Project splits'!$C$5:$AM$346,BD$22,FALSE),VLOOKUP($A52,'Success Asset Classes'!$B$15:$BD$377,BD$21,FALSE)))</f>
        <v>0</v>
      </c>
      <c r="BE52" s="230">
        <f>IF($AR52=0,VLOOKUP(MID($A52,4,5),'Project splits'!$C$5:$AM$346,BE$22,FALSE),IF(ISNA(VLOOKUP($A52,'Success Asset Classes'!$B$15:$BD$377,BE$21,FALSE)),VLOOKUP(MID($A52,4,5),'Project splits'!$C$5:$AM$346,BE$22,FALSE),VLOOKUP($A52,'Success Asset Classes'!$B$15:$BD$377,BE$21,FALSE)))</f>
        <v>0</v>
      </c>
      <c r="BF52" s="230">
        <f>IF($AR52=0,VLOOKUP(MID($A52,4,5),'Project splits'!$C$5:$AM$346,BF$22,FALSE),IF(ISNA(VLOOKUP($A52,'Success Asset Classes'!$B$15:$BD$377,BF$21,FALSE)),VLOOKUP(MID($A52,4,5),'Project splits'!$C$5:$AM$346,BF$22,FALSE),VLOOKUP($A52,'Success Asset Classes'!$B$15:$BD$377,BF$21,FALSE)))</f>
        <v>0</v>
      </c>
      <c r="BG52" s="230">
        <f>IF($AR52=0,VLOOKUP(MID($A52,4,5),'Project splits'!$C$5:$AM$346,BG$22,FALSE),IF(ISNA(VLOOKUP($A52,'Success Asset Classes'!$B$15:$BD$377,BG$21,FALSE)),VLOOKUP(MID($A52,4,5),'Project splits'!$C$5:$AM$346,BG$22,FALSE),VLOOKUP($A52,'Success Asset Classes'!$B$15:$BD$377,BG$21,FALSE)))</f>
        <v>0</v>
      </c>
      <c r="BH52" s="230">
        <f>IF($AR52=0,VLOOKUP(MID($A52,4,5),'Project splits'!$C$5:$AM$346,BH$22,FALSE),IF(ISNA(VLOOKUP($A52,'Success Asset Classes'!$B$15:$BD$377,BH$21,FALSE)),VLOOKUP(MID($A52,4,5),'Project splits'!$C$5:$AM$346,BH$22,FALSE),VLOOKUP($A52,'Success Asset Classes'!$B$15:$BD$377,BH$21,FALSE)))</f>
        <v>0</v>
      </c>
      <c r="BI52" s="230">
        <f>IF($AR52=0,VLOOKUP(MID($A52,4,5),'Project splits'!$C$5:$AM$346,BI$22,FALSE),IF(ISNA(VLOOKUP($A52,'Success Asset Classes'!$B$15:$BD$377,BI$21,FALSE)),VLOOKUP(MID($A52,4,5),'Project splits'!$C$5:$AM$346,BI$22,FALSE),VLOOKUP($A52,'Success Asset Classes'!$B$15:$BD$377,BI$21,FALSE)))</f>
        <v>0</v>
      </c>
      <c r="BJ52" s="230">
        <f>IF($AR52=0,VLOOKUP(MID($A52,4,5),'Project splits'!$C$5:$AM$346,BJ$22,FALSE),IF(ISNA(VLOOKUP($A52,'Success Asset Classes'!$B$15:$BD$377,BJ$21,FALSE)),VLOOKUP(MID($A52,4,5),'Project splits'!$C$5:$AM$346,BJ$22,FALSE),VLOOKUP($A52,'Success Asset Classes'!$B$15:$BD$377,BJ$21,FALSE)))</f>
        <v>0</v>
      </c>
      <c r="BK52" s="230">
        <f>IF($AR52=0,VLOOKUP(MID($A52,4,5),'Project splits'!$C$5:$AM$346,BK$22,FALSE),IF(ISNA(VLOOKUP($A52,'Success Asset Classes'!$B$15:$BD$377,BK$21,FALSE)),VLOOKUP(MID($A52,4,5),'Project splits'!$C$5:$AM$346,BK$22,FALSE),VLOOKUP($A52,'Success Asset Classes'!$B$15:$BD$377,BK$21,FALSE)))</f>
        <v>0</v>
      </c>
      <c r="BL52" s="230">
        <f>IF($AR52=0,VLOOKUP(MID($A52,4,5),'Project splits'!$C$5:$AM$346,BL$22,FALSE),IF(ISNA(VLOOKUP($A52,'Success Asset Classes'!$B$15:$BD$377,BL$21,FALSE)),VLOOKUP(MID($A52,4,5),'Project splits'!$C$5:$AM$346,BL$22,FALSE),VLOOKUP($A52,'Success Asset Classes'!$B$15:$BD$377,BL$21,FALSE)))</f>
        <v>0</v>
      </c>
      <c r="BM52" s="230">
        <f>IF($AR52=0,VLOOKUP(MID($A52,4,5),'Project splits'!$C$5:$AM$346,BM$22,FALSE),IF(ISNA(VLOOKUP($A52,'Success Asset Classes'!$B$15:$BD$377,BM$21,FALSE)),VLOOKUP(MID($A52,4,5),'Project splits'!$C$5:$AM$346,BM$22,FALSE),VLOOKUP($A52,'Success Asset Classes'!$B$15:$BD$377,BM$21,FALSE)))</f>
        <v>0</v>
      </c>
      <c r="BN52" s="230">
        <f>IF($AR52=0,VLOOKUP(MID($A52,4,5),'Project splits'!$C$5:$AM$346,BN$22,FALSE),IF(ISNA(VLOOKUP($A52,'Success Asset Classes'!$B$15:$BD$377,BN$21,FALSE)),VLOOKUP(MID($A52,4,5),'Project splits'!$C$5:$AM$346,BN$22,FALSE),VLOOKUP($A52,'Success Asset Classes'!$B$15:$BD$377,BN$21,FALSE)))</f>
        <v>0</v>
      </c>
      <c r="BO52" s="230">
        <f>IF($AR52=0,VLOOKUP(MID($A52,4,5),'Project splits'!$C$5:$AM$346,BO$22,FALSE),IF(ISNA(VLOOKUP($A52,'Success Asset Classes'!$B$15:$BD$377,BO$21,FALSE)),VLOOKUP(MID($A52,4,5),'Project splits'!$C$5:$AM$346,BO$22,FALSE),VLOOKUP($A52,'Success Asset Classes'!$B$15:$BD$377,BO$21,FALSE)))</f>
        <v>0</v>
      </c>
      <c r="BP52" s="230">
        <f>IF($AR52=0,VLOOKUP(MID($A52,4,5),'Project splits'!$C$5:$AM$346,BP$22,FALSE),IF(ISNA(VLOOKUP($A52,'Success Asset Classes'!$B$15:$BD$377,BP$21,FALSE)),VLOOKUP(MID($A52,4,5),'Project splits'!$C$5:$AM$346,BP$22,FALSE),VLOOKUP($A52,'Success Asset Classes'!$B$15:$BD$377,BP$21,FALSE)))</f>
        <v>0</v>
      </c>
      <c r="BQ52" s="230">
        <f>IF($AR52=0,VLOOKUP(MID($A52,4,5),'Project splits'!$C$5:$AM$346,BQ$22,FALSE),IF(ISNA(VLOOKUP($A52,'Success Asset Classes'!$B$15:$BD$377,BQ$21,FALSE)),VLOOKUP(MID($A52,4,5),'Project splits'!$C$5:$AM$346,BQ$22,FALSE),VLOOKUP($A52,'Success Asset Classes'!$B$15:$BD$377,BQ$21,FALSE)))</f>
        <v>0</v>
      </c>
      <c r="BR52" s="230">
        <f>IF($AR52=0,VLOOKUP(MID($A52,4,5),'Project splits'!$C$5:$AM$346,BR$22,FALSE),IF(ISNA(VLOOKUP($A52,'Success Asset Classes'!$B$15:$BD$377,BR$21,FALSE)),VLOOKUP(MID($A52,4,5),'Project splits'!$C$5:$AM$346,BR$22,FALSE),VLOOKUP($A52,'Success Asset Classes'!$B$15:$BD$377,BR$21,FALSE)))</f>
        <v>0</v>
      </c>
      <c r="BS52" s="247">
        <f t="shared" si="34"/>
        <v>1</v>
      </c>
      <c r="BT52" s="249">
        <f>1+IF(ISNA(VLOOKUP($A52,'Project labour content'!$A$7:$D$255,'Project labour content'!$D$1,FALSE)),VLOOKUP($D52,'Project labour content'!$F$6:$G$15,'Project labour content'!$G$1,FALSE),VLOOKUP($A52,'Project labour content'!$A$7:$D$255,'Project labour content'!$D$1,FALSE))*LabEsc22*1</f>
        <v>1.0010837894284197</v>
      </c>
      <c r="BU52" s="249">
        <f>1+IF(ISNA(VLOOKUP($A52,'Project labour content'!$A$7:$D$255,'Project labour content'!$D$1,FALSE)),VLOOKUP($D52,'Project labour content'!$F$6:$G$15,'Project labour content'!$G$1,FALSE),VLOOKUP($A52,'Project labour content'!$A$7:$D$255,'Project labour content'!$D$1,FALSE))*LabEsc23*1</f>
        <v>1.0021727810460956</v>
      </c>
      <c r="BV52" s="249">
        <f>1+IF(ISNA(VLOOKUP($A52,'Project labour content'!$A$7:$D$255,'Project labour content'!$D$1,FALSE)),VLOOKUP($D52,'Project labour content'!$F$6:$G$15,'Project labour content'!$G$1,FALSE),VLOOKUP($A52,'Project labour content'!$A$7:$D$255,'Project labour content'!$D$1,FALSE))*LabEsc24*1</f>
        <v>1.0031986111499465</v>
      </c>
      <c r="BW52" s="249">
        <f>1+IF(ISNA(VLOOKUP($A52,'Project labour content'!$A$7:$D$255,'Project labour content'!$D$1,FALSE)),VLOOKUP($D52,'Project labour content'!$F$6:$G$15,'Project labour content'!$G$1,FALSE),VLOOKUP($A52,'Project labour content'!$A$7:$D$255,'Project labour content'!$D$1,FALSE))*LabEsc25*1</f>
        <v>1.0045725396023706</v>
      </c>
      <c r="BX52" s="249">
        <f>1+IF(ISNA(VLOOKUP($A52,'Project labour content'!$A$7:$D$255,'Project labour content'!$D$1,FALSE)),VLOOKUP($D52,'Project labour content'!$F$6:$G$15,'Project labour content'!$G$1,FALSE),VLOOKUP($A52,'Project labour content'!$A$7:$D$255,'Project labour content'!$D$1,FALSE))*LabEsc26*1</f>
        <v>1.0060698926274376</v>
      </c>
      <c r="BY52" s="249">
        <f>1+IF(ISNA(VLOOKUP($A52,'Project labour content'!$A$7:$D$255,'Project labour content'!$D$1,FALSE)),VLOOKUP($D52,'Project labour content'!$F$6:$G$15,'Project labour content'!$G$1,FALSE),VLOOKUP($A52,'Project labour content'!$A$7:$D$255,'Project labour content'!$D$1,FALSE))*LabEsc27*1</f>
        <v>1.0069973300549637</v>
      </c>
      <c r="BZ52" s="249">
        <f>1+IF(ISNA(VLOOKUP($A52,'Project labour content'!$A$7:$D$255,'Project labour content'!$D$1,FALSE)),VLOOKUP($D52,'Project labour content'!$F$6:$G$15,'Project labour content'!$G$1,FALSE),VLOOKUP($A52,'Project labour content'!$A$7:$D$255,'Project labour content'!$D$1,FALSE))*LabEsc28*1</f>
        <v>1.0076956904378909</v>
      </c>
      <c r="CA52" s="249">
        <f>1+IF(ISNA(VLOOKUP($A52,'Project labour content'!$A$7:$D$255,'Project labour content'!$D$1,FALSE)),VLOOKUP($D52,'Project labour content'!$F$6:$G$15,'Project labour content'!$G$1,FALSE),VLOOKUP($A52,'Project labour content'!$A$7:$D$255,'Project labour content'!$D$1,FALSE))*LabEsc29*1</f>
        <v>1.0088164191804123</v>
      </c>
      <c r="CB52" s="250" t="str">
        <f>IF(ISNA(VLOOKUP($A52,'Project labour content'!$A$7:$D$255,'Project labour content'!$D$1,FALSE)),"Category","Project")</f>
        <v>Category</v>
      </c>
      <c r="CD52" s="247" t="str">
        <f t="shared" si="35"/>
        <v>11383</v>
      </c>
      <c r="CE52" s="3"/>
    </row>
    <row r="53" spans="1:83" x14ac:dyDescent="0.15">
      <c r="A53" s="11" t="s">
        <v>78</v>
      </c>
      <c r="B53" s="11" t="str">
        <f>VLOOKUP($A53,'Incurred Real 2022$'!$A$25:$AC$426,'Incurred Real 2022$'!B$1,FALSE)</f>
        <v>Security and Video System Consolidation and Development</v>
      </c>
      <c r="C53" s="11" t="str">
        <f>VLOOKUP($A53,'Incurred Real 2022$'!$A$25:$AC$426,'Incurred Real 2022$'!C$1,FALSE)</f>
        <v>ExAnte</v>
      </c>
      <c r="D53" s="11" t="str">
        <f>VLOOKUP($A53,'Incurred Real 2022$'!$A$25:$AC$426,'Incurred Real 2022$'!D$1,FALSE)</f>
        <v>Security/Compliance</v>
      </c>
      <c r="E53" s="11" t="str">
        <f>VLOOKUP($A53,'Incurred Real 2022$'!$A$25:$AC$426,'Incurred Real 2022$'!E$1,FALSE)</f>
        <v>Active</v>
      </c>
      <c r="F53" s="105" t="str">
        <f>IF(VLOOKUP($A53,'Incurred Real 2022$'!$A$25:$AC$426,'Incurred Real 2022$'!F$1,FALSE)=0,"",VLOOKUP($A53,'Incurred Real 2022$'!$A$25:$AC$426,'Incurred Real 2022$'!F$1,FALSE))</f>
        <v/>
      </c>
      <c r="G53" s="105" t="str">
        <f>IF(VLOOKUP($A53,'Incurred Real 2022$'!$A$25:$AC$426,'Incurred Real 2022$'!G$1,FALSE)=0,"",VLOOKUP($A53,'Incurred Real 2022$'!$A$25:$AC$426,'Incurred Real 2022$'!G$1,FALSE))</f>
        <v/>
      </c>
      <c r="H53" s="105" t="str">
        <f>IF(VLOOKUP($A53,'Incurred Real 2022$'!$A$25:$AC$426,'Incurred Real 2022$'!H$1,FALSE)=0,"",VLOOKUP($A53,'Incurred Real 2022$'!$A$25:$AC$426,'Incurred Real 2022$'!H$1,FALSE))</f>
        <v/>
      </c>
      <c r="I53" s="105" t="str">
        <f>IF(VLOOKUP($A53,'Incurred Real 2022$'!$A$25:$AC$426,'Incurred Real 2022$'!I$1,FALSE)=0,"",VLOOKUP($A53,'Incurred Real 2022$'!$A$25:$AC$426,'Incurred Real 2022$'!I$1,FALSE))</f>
        <v/>
      </c>
      <c r="J53" s="105" t="str">
        <f>IF(VLOOKUP($A53,'Incurred Real 2022$'!$A$25:$AC$426,'Incurred Real 2022$'!J$1,FALSE)=0,"",VLOOKUP($A53,'Incurred Real 2022$'!$A$25:$AC$426,'Incurred Real 2022$'!J$1,FALSE))</f>
        <v/>
      </c>
      <c r="K53" s="105" t="str">
        <f>IF(VLOOKUP($A53,'Incurred Real 2022$'!$A$25:$AC$426,'Incurred Real 2022$'!K$1,FALSE)=0,"",VLOOKUP($A53,'Incurred Real 2022$'!$A$25:$AC$426,'Incurred Real 2022$'!K$1,FALSE))</f>
        <v/>
      </c>
      <c r="L53" s="105" t="str">
        <f>IF(VLOOKUP($A53,'Incurred Real 2022$'!$A$25:$AC$426,'Incurred Real 2022$'!L$1,FALSE)=0,"",VLOOKUP($A53,'Incurred Real 2022$'!$A$25:$AC$426,'Incurred Real 2022$'!L$1,FALSE))</f>
        <v/>
      </c>
      <c r="M53" s="105">
        <f>IF(VLOOKUP($A53,'Incurred Real 2022$'!$A$25:$AC$426,'Incurred Real 2022$'!M$1,FALSE)=0,"",VLOOKUP($A53,'Incurred Real 2022$'!$A$25:$AC$426,'Incurred Real 2022$'!M$1,FALSE))</f>
        <v>151954.94</v>
      </c>
      <c r="N53" s="105">
        <f>IF(VLOOKUP($A53,'Incurred Real 2022$'!$A$25:$AC$426,'Incurred Real 2022$'!N$1,FALSE)=0,"",VLOOKUP($A53,'Incurred Real 2022$'!$A$25:$AC$426,'Incurred Real 2022$'!N$1,FALSE))</f>
        <v>90876.98</v>
      </c>
      <c r="O53" s="105">
        <f>IF(VLOOKUP($A53,'Incurred Real 2022$'!$A$25:$AC$426,'Incurred Real 2022$'!O$1,FALSE)=0,"",VLOOKUP($A53,'Incurred Real 2022$'!$A$25:$AC$426,'Incurred Real 2022$'!O$1,FALSE))</f>
        <v>209796.12</v>
      </c>
      <c r="P53" s="105">
        <f>IF(VLOOKUP($A53,'Incurred Real 2022$'!$A$25:$AC$426,'Incurred Real 2022$'!P$1,FALSE)=0,"",VLOOKUP($A53,'Incurred Real 2022$'!$A$25:$AC$426,'Incurred Real 2022$'!P$1,FALSE))</f>
        <v>43076.15</v>
      </c>
      <c r="Q53" s="105">
        <f>IF(VLOOKUP($A53,'Incurred Real 2022$'!$A$25:$AC$426,'Incurred Real 2022$'!Q$1,FALSE)=0,"",VLOOKUP($A53,'Incurred Real 2022$'!$A$25:$AC$426,'Incurred Real 2022$'!Q$1,FALSE))</f>
        <v>6537.94</v>
      </c>
      <c r="R53" s="105">
        <f>IF(VLOOKUP($A53,'Incurred Real 2022$'!$A$25:$AC$426,'Incurred Real 2022$'!R$1,FALSE)=0,"",VLOOKUP($A53,'Incurred Real 2022$'!$A$25:$AC$426,'Incurred Real 2022$'!R$1,FALSE))</f>
        <v>73491.149999999994</v>
      </c>
      <c r="S53" s="105">
        <f>IF(VLOOKUP($A53,'Incurred Real 2022$'!$A$25:$AC$426,'Incurred Real 2022$'!S$1,FALSE)=0,"",VLOOKUP($A53,'Incurred Real 2022$'!$A$25:$AC$426,'Incurred Real 2022$'!S$1,FALSE))</f>
        <v>93549.58</v>
      </c>
      <c r="T53" s="105">
        <f>IF(VLOOKUP($A53,'Incurred Real 2022$'!$A$25:$AC$426,'Incurred Real 2022$'!T$1,FALSE)=0,"",VLOOKUP($A53,'Incurred Real 2022$'!$A$25:$AC$426,'Incurred Real 2022$'!T$1,FALSE))</f>
        <v>108833.17</v>
      </c>
      <c r="U53" s="105">
        <f>IF(VLOOKUP($A53,'Incurred Real 2022$'!$A$25:$AC$426,'Incurred Real 2022$'!U$1,FALSE)=0,"",VLOOKUP($A53,'Incurred Real 2022$'!$A$25:$AC$426,'Incurred Real 2022$'!U$1,FALSE))</f>
        <v>71901.009999999995</v>
      </c>
      <c r="V53" s="13">
        <f>IF(ISTEXT(VLOOKUP($A53,'Incurred Real 2022$'!$A$25:$AC$426,'Incurred Real 2022$'!V$1,FALSE)),"",(VLOOKUP($A53,'Incurred Real 2022$'!$A$25:$AC$426,'Incurred Real 2022$'!V$1,FALSE))*BT53*Incurred_Real!V$15)</f>
        <v>6140.4134381560707</v>
      </c>
      <c r="W53" s="13" t="str">
        <f>IF(ISTEXT(VLOOKUP($A53,'Incurred Real 2022$'!$A$25:$AC$426,'Incurred Real 2022$'!W$1,FALSE)),"",(VLOOKUP($A53,'Incurred Real 2022$'!$A$25:$AC$426,'Incurred Real 2022$'!W$1,FALSE))*BU53*Incurred_Real!W$15)</f>
        <v/>
      </c>
      <c r="X53" s="220" t="str">
        <f>IF(ISTEXT(VLOOKUP($A53,'Incurred Real 2022$'!$A$25:$AC$426,'Incurred Real 2022$'!X$1,FALSE)),"",(VLOOKUP($A53,'Incurred Real 2022$'!$A$25:$AC$426,'Incurred Real 2022$'!X$1,FALSE))*BV53*Incurred_Real!X$15)</f>
        <v/>
      </c>
      <c r="Y53" s="217" t="str">
        <f>IF(ISTEXT(VLOOKUP($A53,'Incurred Real 2022$'!$A$25:$AC$426,'Incurred Real 2022$'!Y$1,FALSE)),"",(VLOOKUP($A53,'Incurred Real 2022$'!$A$25:$AC$426,'Incurred Real 2022$'!Y$1,FALSE))*BW53*Incurred_Real!Y$15)</f>
        <v/>
      </c>
      <c r="Z53" s="13" t="str">
        <f>IF(ISTEXT(VLOOKUP($A53,'Incurred Real 2022$'!$A$25:$AC$426,'Incurred Real 2022$'!Z$1,FALSE)),"",(VLOOKUP($A53,'Incurred Real 2022$'!$A$25:$AC$426,'Incurred Real 2022$'!Z$1,FALSE))*BX53*Incurred_Real!Z$15)</f>
        <v/>
      </c>
      <c r="AA53" s="13" t="str">
        <f>IF(ISTEXT(VLOOKUP($A53,'Incurred Real 2022$'!$A$25:$AC$426,'Incurred Real 2022$'!AA$1,FALSE)),"",(VLOOKUP($A53,'Incurred Real 2022$'!$A$25:$AC$426,'Incurred Real 2022$'!AA$1,FALSE))*BY53*Incurred_Real!AA$15)</f>
        <v/>
      </c>
      <c r="AB53" s="13" t="str">
        <f>IF(ISTEXT(VLOOKUP($A53,'Incurred Real 2022$'!$A$25:$AC$426,'Incurred Real 2022$'!AB$1,FALSE)),"",(VLOOKUP($A53,'Incurred Real 2022$'!$A$25:$AC$426,'Incurred Real 2022$'!AB$1,FALSE))*BZ53*Incurred_Real!AB$15)</f>
        <v/>
      </c>
      <c r="AC53" s="13" t="str">
        <f>IF(ISTEXT(VLOOKUP($A53,'Incurred Real 2022$'!$A$25:$AC$426,'Incurred Real 2022$'!AC$1,FALSE)),"",(VLOOKUP($A53,'Incurred Real 2022$'!$A$25:$AC$426,'Incurred Real 2022$'!AC$1,FALSE))*CA53*Incurred_Real!AC$15)</f>
        <v/>
      </c>
      <c r="AD53" s="221">
        <f t="shared" si="36"/>
        <v>856157.45343815605</v>
      </c>
      <c r="AE53" s="221">
        <f t="shared" si="33"/>
        <v>856157.45343815605</v>
      </c>
      <c r="AF53" s="239" t="str">
        <f t="shared" si="37"/>
        <v/>
      </c>
      <c r="AG53" s="222" t="str">
        <f t="shared" si="38"/>
        <v/>
      </c>
      <c r="AH53" s="223" t="str">
        <f t="shared" si="42"/>
        <v/>
      </c>
      <c r="AI53" s="224">
        <f t="shared" si="39"/>
        <v>2022</v>
      </c>
      <c r="AJ53" s="225">
        <f>VLOOKUP($A53,Project_Commissioning!$C$4:$H$355,Project_Commissioning!F$1,FALSE)</f>
        <v>43783</v>
      </c>
      <c r="AK53" s="229">
        <f>VLOOKUP($A53,Project_Commissioning!$C$4:$H$355,Project_Commissioning!G$1,FALSE)</f>
        <v>2020</v>
      </c>
      <c r="AL53" s="225" t="str">
        <f>IF(VLOOKUP($A53,Project_Commissioning!$C$4:$H$355,Project_Commissioning!H$1,FALSE)=0,"",VLOOKUP($A53,Project_Commissioning!$C$4:$H$355,Project_Commissioning!H$1,FALSE))</f>
        <v>Commissioned Extra</v>
      </c>
      <c r="AM53" s="237" t="str">
        <f t="shared" si="40"/>
        <v/>
      </c>
      <c r="AN53" s="221" cm="1">
        <f t="array" ref="AN53">IF(ROUND(AE53,0)=0,0,LOOKUP(2,1/(F53:AC53&lt;&gt;""),F53:AC53))</f>
        <v>6140.4134381560707</v>
      </c>
      <c r="AO53" s="221">
        <f t="shared" si="41"/>
        <v>6140.4134381560707</v>
      </c>
      <c r="AP53" s="79"/>
      <c r="AQ53" s="20"/>
      <c r="AR53" s="245">
        <f>IF(ISNA(VLOOKUP($A53,'Success Asset Classes'!$B$15:$AA$114,'Success Asset Classes'!$AA$1,FALSE)),0,VLOOKUP($A53,'Success Asset Classes'!$B$15:$AA$114,'Success Asset Classes'!$AA$1,FALSE))</f>
        <v>0</v>
      </c>
      <c r="AS53" s="230">
        <f>IF($AR53=0,VLOOKUP(MID($A53,4,5),'Project splits'!$C$5:$AM$346,AS$22,FALSE),IF(ISNA(VLOOKUP($A53,'Success Asset Classes'!$B$15:$BD$377,AS$21,FALSE)),VLOOKUP(MID($A53,4,5),'Project splits'!$C$5:$AM$346,AS$22,FALSE),VLOOKUP($A53,'Success Asset Classes'!$B$15:$BD$377,AS$21,FALSE)))</f>
        <v>0</v>
      </c>
      <c r="AT53" s="230">
        <f>IF($AR53=0,VLOOKUP(MID($A53,4,5),'Project splits'!$C$5:$AM$346,AT$22,FALSE),IF(ISNA(VLOOKUP($A53,'Success Asset Classes'!$B$15:$BD$377,AT$21,FALSE)),VLOOKUP(MID($A53,4,5),'Project splits'!$C$5:$AM$346,AT$22,FALSE),VLOOKUP($A53,'Success Asset Classes'!$B$15:$BD$377,AT$21,FALSE)))</f>
        <v>0</v>
      </c>
      <c r="AU53" s="230">
        <f>IF($AR53=0,VLOOKUP(MID($A53,4,5),'Project splits'!$C$5:$AM$346,AU$22,FALSE),IF(ISNA(VLOOKUP($A53,'Success Asset Classes'!$B$15:$BD$377,AU$21,FALSE)),VLOOKUP(MID($A53,4,5),'Project splits'!$C$5:$AM$346,AU$22,FALSE),VLOOKUP($A53,'Success Asset Classes'!$B$15:$BD$377,AU$21,FALSE)))</f>
        <v>0</v>
      </c>
      <c r="AV53" s="230">
        <f>IF($AR53=0,VLOOKUP(MID($A53,4,5),'Project splits'!$C$5:$AM$346,AV$22,FALSE),IF(ISNA(VLOOKUP($A53,'Success Asset Classes'!$B$15:$BD$377,AV$21,FALSE)),VLOOKUP(MID($A53,4,5),'Project splits'!$C$5:$AM$346,AV$22,FALSE),VLOOKUP($A53,'Success Asset Classes'!$B$15:$BD$377,AV$21,FALSE)))</f>
        <v>1</v>
      </c>
      <c r="AW53" s="230">
        <f>IF($AR53=0,VLOOKUP(MID($A53,4,5),'Project splits'!$C$5:$AM$346,AW$22,FALSE),IF(ISNA(VLOOKUP($A53,'Success Asset Classes'!$B$15:$BD$377,AW$21,FALSE)),VLOOKUP(MID($A53,4,5),'Project splits'!$C$5:$AM$346,AW$22,FALSE),VLOOKUP($A53,'Success Asset Classes'!$B$15:$BD$377,AW$21,FALSE)))</f>
        <v>0</v>
      </c>
      <c r="AX53" s="230">
        <f>IF($AR53=0,VLOOKUP(MID($A53,4,5),'Project splits'!$C$5:$AM$346,AX$22,FALSE),IF(ISNA(VLOOKUP($A53,'Success Asset Classes'!$B$15:$BD$377,AX$21,FALSE)),VLOOKUP(MID($A53,4,5),'Project splits'!$C$5:$AM$346,AX$22,FALSE),VLOOKUP($A53,'Success Asset Classes'!$B$15:$BD$377,AX$21,FALSE)))</f>
        <v>0</v>
      </c>
      <c r="AY53" s="230">
        <f>IF($AR53=0,VLOOKUP(MID($A53,4,5),'Project splits'!$C$5:$AM$346,AY$22,FALSE),IF(ISNA(VLOOKUP($A53,'Success Asset Classes'!$B$15:$BD$377,AY$21,FALSE)),VLOOKUP(MID($A53,4,5),'Project splits'!$C$5:$AM$346,AY$22,FALSE),VLOOKUP($A53,'Success Asset Classes'!$B$15:$BD$377,AY$21,FALSE)))</f>
        <v>0</v>
      </c>
      <c r="AZ53" s="230">
        <f>IF($AR53=0,VLOOKUP(MID($A53,4,5),'Project splits'!$C$5:$AM$346,AZ$22,FALSE),IF(ISNA(VLOOKUP($A53,'Success Asset Classes'!$B$15:$BD$377,AZ$21,FALSE)),VLOOKUP(MID($A53,4,5),'Project splits'!$C$5:$AM$346,AZ$22,FALSE),VLOOKUP($A53,'Success Asset Classes'!$B$15:$BD$377,AZ$21,FALSE)))</f>
        <v>0</v>
      </c>
      <c r="BA53" s="230">
        <f>IF($AR53=0,VLOOKUP(MID($A53,4,5),'Project splits'!$C$5:$AM$346,BA$22,FALSE),IF(ISNA(VLOOKUP($A53,'Success Asset Classes'!$B$15:$BD$377,BA$21,FALSE)),VLOOKUP(MID($A53,4,5),'Project splits'!$C$5:$AM$346,BA$22,FALSE),VLOOKUP($A53,'Success Asset Classes'!$B$15:$BD$377,BA$21,FALSE)))</f>
        <v>0</v>
      </c>
      <c r="BB53" s="230">
        <f>IF($AR53=0,VLOOKUP(MID($A53,4,5),'Project splits'!$C$5:$AM$346,BB$22,FALSE),IF(ISNA(VLOOKUP($A53,'Success Asset Classes'!$B$15:$BD$377,BB$21,FALSE)),VLOOKUP(MID($A53,4,5),'Project splits'!$C$5:$AM$346,BB$22,FALSE),VLOOKUP($A53,'Success Asset Classes'!$B$15:$BD$377,BB$21,FALSE)))</f>
        <v>0</v>
      </c>
      <c r="BC53" s="230">
        <f>IF($AR53=0,VLOOKUP(MID($A53,4,5),'Project splits'!$C$5:$AM$346,BC$22,FALSE),IF(ISNA(VLOOKUP($A53,'Success Asset Classes'!$B$15:$BD$377,BC$21,FALSE)),VLOOKUP(MID($A53,4,5),'Project splits'!$C$5:$AM$346,BC$22,FALSE),VLOOKUP($A53,'Success Asset Classes'!$B$15:$BD$377,BC$21,FALSE)))</f>
        <v>0</v>
      </c>
      <c r="BD53" s="230">
        <f>IF($AR53=0,VLOOKUP(MID($A53,4,5),'Project splits'!$C$5:$AM$346,BD$22,FALSE),IF(ISNA(VLOOKUP($A53,'Success Asset Classes'!$B$15:$BD$377,BD$21,FALSE)),VLOOKUP(MID($A53,4,5),'Project splits'!$C$5:$AM$346,BD$22,FALSE),VLOOKUP($A53,'Success Asset Classes'!$B$15:$BD$377,BD$21,FALSE)))</f>
        <v>0</v>
      </c>
      <c r="BE53" s="230">
        <f>IF($AR53=0,VLOOKUP(MID($A53,4,5),'Project splits'!$C$5:$AM$346,BE$22,FALSE),IF(ISNA(VLOOKUP($A53,'Success Asset Classes'!$B$15:$BD$377,BE$21,FALSE)),VLOOKUP(MID($A53,4,5),'Project splits'!$C$5:$AM$346,BE$22,FALSE),VLOOKUP($A53,'Success Asset Classes'!$B$15:$BD$377,BE$21,FALSE)))</f>
        <v>0</v>
      </c>
      <c r="BF53" s="230">
        <f>IF($AR53=0,VLOOKUP(MID($A53,4,5),'Project splits'!$C$5:$AM$346,BF$22,FALSE),IF(ISNA(VLOOKUP($A53,'Success Asset Classes'!$B$15:$BD$377,BF$21,FALSE)),VLOOKUP(MID($A53,4,5),'Project splits'!$C$5:$AM$346,BF$22,FALSE),VLOOKUP($A53,'Success Asset Classes'!$B$15:$BD$377,BF$21,FALSE)))</f>
        <v>0</v>
      </c>
      <c r="BG53" s="230">
        <f>IF($AR53=0,VLOOKUP(MID($A53,4,5),'Project splits'!$C$5:$AM$346,BG$22,FALSE),IF(ISNA(VLOOKUP($A53,'Success Asset Classes'!$B$15:$BD$377,BG$21,FALSE)),VLOOKUP(MID($A53,4,5),'Project splits'!$C$5:$AM$346,BG$22,FALSE),VLOOKUP($A53,'Success Asset Classes'!$B$15:$BD$377,BG$21,FALSE)))</f>
        <v>0</v>
      </c>
      <c r="BH53" s="230">
        <f>IF($AR53=0,VLOOKUP(MID($A53,4,5),'Project splits'!$C$5:$AM$346,BH$22,FALSE),IF(ISNA(VLOOKUP($A53,'Success Asset Classes'!$B$15:$BD$377,BH$21,FALSE)),VLOOKUP(MID($A53,4,5),'Project splits'!$C$5:$AM$346,BH$22,FALSE),VLOOKUP($A53,'Success Asset Classes'!$B$15:$BD$377,BH$21,FALSE)))</f>
        <v>0</v>
      </c>
      <c r="BI53" s="230">
        <f>IF($AR53=0,VLOOKUP(MID($A53,4,5),'Project splits'!$C$5:$AM$346,BI$22,FALSE),IF(ISNA(VLOOKUP($A53,'Success Asset Classes'!$B$15:$BD$377,BI$21,FALSE)),VLOOKUP(MID($A53,4,5),'Project splits'!$C$5:$AM$346,BI$22,FALSE),VLOOKUP($A53,'Success Asset Classes'!$B$15:$BD$377,BI$21,FALSE)))</f>
        <v>0</v>
      </c>
      <c r="BJ53" s="230">
        <f>IF($AR53=0,VLOOKUP(MID($A53,4,5),'Project splits'!$C$5:$AM$346,BJ$22,FALSE),IF(ISNA(VLOOKUP($A53,'Success Asset Classes'!$B$15:$BD$377,BJ$21,FALSE)),VLOOKUP(MID($A53,4,5),'Project splits'!$C$5:$AM$346,BJ$22,FALSE),VLOOKUP($A53,'Success Asset Classes'!$B$15:$BD$377,BJ$21,FALSE)))</f>
        <v>0</v>
      </c>
      <c r="BK53" s="230">
        <f>IF($AR53=0,VLOOKUP(MID($A53,4,5),'Project splits'!$C$5:$AM$346,BK$22,FALSE),IF(ISNA(VLOOKUP($A53,'Success Asset Classes'!$B$15:$BD$377,BK$21,FALSE)),VLOOKUP(MID($A53,4,5),'Project splits'!$C$5:$AM$346,BK$22,FALSE),VLOOKUP($A53,'Success Asset Classes'!$B$15:$BD$377,BK$21,FALSE)))</f>
        <v>0</v>
      </c>
      <c r="BL53" s="230">
        <f>IF($AR53=0,VLOOKUP(MID($A53,4,5),'Project splits'!$C$5:$AM$346,BL$22,FALSE),IF(ISNA(VLOOKUP($A53,'Success Asset Classes'!$B$15:$BD$377,BL$21,FALSE)),VLOOKUP(MID($A53,4,5),'Project splits'!$C$5:$AM$346,BL$22,FALSE),VLOOKUP($A53,'Success Asset Classes'!$B$15:$BD$377,BL$21,FALSE)))</f>
        <v>0</v>
      </c>
      <c r="BM53" s="230">
        <f>IF($AR53=0,VLOOKUP(MID($A53,4,5),'Project splits'!$C$5:$AM$346,BM$22,FALSE),IF(ISNA(VLOOKUP($A53,'Success Asset Classes'!$B$15:$BD$377,BM$21,FALSE)),VLOOKUP(MID($A53,4,5),'Project splits'!$C$5:$AM$346,BM$22,FALSE),VLOOKUP($A53,'Success Asset Classes'!$B$15:$BD$377,BM$21,FALSE)))</f>
        <v>0</v>
      </c>
      <c r="BN53" s="230">
        <f>IF($AR53=0,VLOOKUP(MID($A53,4,5),'Project splits'!$C$5:$AM$346,BN$22,FALSE),IF(ISNA(VLOOKUP($A53,'Success Asset Classes'!$B$15:$BD$377,BN$21,FALSE)),VLOOKUP(MID($A53,4,5),'Project splits'!$C$5:$AM$346,BN$22,FALSE),VLOOKUP($A53,'Success Asset Classes'!$B$15:$BD$377,BN$21,FALSE)))</f>
        <v>0</v>
      </c>
      <c r="BO53" s="230">
        <f>IF($AR53=0,VLOOKUP(MID($A53,4,5),'Project splits'!$C$5:$AM$346,BO$22,FALSE),IF(ISNA(VLOOKUP($A53,'Success Asset Classes'!$B$15:$BD$377,BO$21,FALSE)),VLOOKUP(MID($A53,4,5),'Project splits'!$C$5:$AM$346,BO$22,FALSE),VLOOKUP($A53,'Success Asset Classes'!$B$15:$BD$377,BO$21,FALSE)))</f>
        <v>0</v>
      </c>
      <c r="BP53" s="230">
        <f>IF($AR53=0,VLOOKUP(MID($A53,4,5),'Project splits'!$C$5:$AM$346,BP$22,FALSE),IF(ISNA(VLOOKUP($A53,'Success Asset Classes'!$B$15:$BD$377,BP$21,FALSE)),VLOOKUP(MID($A53,4,5),'Project splits'!$C$5:$AM$346,BP$22,FALSE),VLOOKUP($A53,'Success Asset Classes'!$B$15:$BD$377,BP$21,FALSE)))</f>
        <v>0</v>
      </c>
      <c r="BQ53" s="230">
        <f>IF($AR53=0,VLOOKUP(MID($A53,4,5),'Project splits'!$C$5:$AM$346,BQ$22,FALSE),IF(ISNA(VLOOKUP($A53,'Success Asset Classes'!$B$15:$BD$377,BQ$21,FALSE)),VLOOKUP(MID($A53,4,5),'Project splits'!$C$5:$AM$346,BQ$22,FALSE),VLOOKUP($A53,'Success Asset Classes'!$B$15:$BD$377,BQ$21,FALSE)))</f>
        <v>0</v>
      </c>
      <c r="BR53" s="230">
        <f>IF($AR53=0,VLOOKUP(MID($A53,4,5),'Project splits'!$C$5:$AM$346,BR$22,FALSE),IF(ISNA(VLOOKUP($A53,'Success Asset Classes'!$B$15:$BD$377,BR$21,FALSE)),VLOOKUP(MID($A53,4,5),'Project splits'!$C$5:$AM$346,BR$22,FALSE),VLOOKUP($A53,'Success Asset Classes'!$B$15:$BD$377,BR$21,FALSE)))</f>
        <v>0</v>
      </c>
      <c r="BS53" s="247">
        <f t="shared" si="34"/>
        <v>1</v>
      </c>
      <c r="BT53" s="249">
        <f>1+IF(ISNA(VLOOKUP($A53,'Project labour content'!$A$7:$D$255,'Project labour content'!$D$1,FALSE)),VLOOKUP($D53,'Project labour content'!$F$6:$G$15,'Project labour content'!$G$1,FALSE),VLOOKUP($A53,'Project labour content'!$A$7:$D$255,'Project labour content'!$D$1,FALSE))*LabEsc22*1</f>
        <v>1.002322346730613</v>
      </c>
      <c r="BU53" s="249">
        <f>1+IF(ISNA(VLOOKUP($A53,'Project labour content'!$A$7:$D$255,'Project labour content'!$D$1,FALSE)),VLOOKUP($D53,'Project labour content'!$F$6:$G$15,'Project labour content'!$G$1,FALSE),VLOOKUP($A53,'Project labour content'!$A$7:$D$255,'Project labour content'!$D$1,FALSE))*LabEsc23*1</f>
        <v>1.0046558407255333</v>
      </c>
      <c r="BV53" s="249">
        <f>1+IF(ISNA(VLOOKUP($A53,'Project labour content'!$A$7:$D$255,'Project labour content'!$D$1,FALSE)),VLOOKUP($D53,'Project labour content'!$F$6:$G$15,'Project labour content'!$G$1,FALSE),VLOOKUP($A53,'Project labour content'!$A$7:$D$255,'Project labour content'!$D$1,FALSE))*LabEsc24*1</f>
        <v>1.006853992068748</v>
      </c>
      <c r="BW53" s="249">
        <f>1+IF(ISNA(VLOOKUP($A53,'Project labour content'!$A$7:$D$255,'Project labour content'!$D$1,FALSE)),VLOOKUP($D53,'Project labour content'!$F$6:$G$15,'Project labour content'!$G$1,FALSE),VLOOKUP($A53,'Project labour content'!$A$7:$D$255,'Project labour content'!$D$1,FALSE))*LabEsc25*1</f>
        <v>1.009798049434427</v>
      </c>
      <c r="BX53" s="249">
        <f>1+IF(ISNA(VLOOKUP($A53,'Project labour content'!$A$7:$D$255,'Project labour content'!$D$1,FALSE)),VLOOKUP($D53,'Project labour content'!$F$6:$G$15,'Project labour content'!$G$1,FALSE),VLOOKUP($A53,'Project labour content'!$A$7:$D$255,'Project labour content'!$D$1,FALSE))*LabEsc26*1</f>
        <v>1.0130065812867894</v>
      </c>
      <c r="BY53" s="249">
        <f>1+IF(ISNA(VLOOKUP($A53,'Project labour content'!$A$7:$D$255,'Project labour content'!$D$1,FALSE)),VLOOKUP($D53,'Project labour content'!$F$6:$G$15,'Project labour content'!$G$1,FALSE),VLOOKUP($A53,'Project labour content'!$A$7:$D$255,'Project labour content'!$D$1,FALSE))*LabEsc27*1</f>
        <v>1.0149938965541141</v>
      </c>
      <c r="BZ53" s="249">
        <f>1+IF(ISNA(VLOOKUP($A53,'Project labour content'!$A$7:$D$255,'Project labour content'!$D$1,FALSE)),VLOOKUP($D53,'Project labour content'!$F$6:$G$15,'Project labour content'!$G$1,FALSE),VLOOKUP($A53,'Project labour content'!$A$7:$D$255,'Project labour content'!$D$1,FALSE))*LabEsc28*1</f>
        <v>1.0164903449504097</v>
      </c>
      <c r="CA53" s="249">
        <f>1+IF(ISNA(VLOOKUP($A53,'Project labour content'!$A$7:$D$255,'Project labour content'!$D$1,FALSE)),VLOOKUP($D53,'Project labour content'!$F$6:$G$15,'Project labour content'!$G$1,FALSE),VLOOKUP($A53,'Project labour content'!$A$7:$D$255,'Project labour content'!$D$1,FALSE))*LabEsc29*1</f>
        <v>1.0188918453367848</v>
      </c>
      <c r="CB53" s="250" t="str">
        <f>IF(ISNA(VLOOKUP($A53,'Project labour content'!$A$7:$D$255,'Project labour content'!$D$1,FALSE)),"Category","Project")</f>
        <v>Project</v>
      </c>
      <c r="CD53" s="247" t="str">
        <f t="shared" si="35"/>
        <v>11384</v>
      </c>
      <c r="CE53" s="3"/>
    </row>
    <row r="54" spans="1:83" x14ac:dyDescent="0.15">
      <c r="A54" s="11" t="s">
        <v>866</v>
      </c>
      <c r="B54" s="11" t="str">
        <f>VLOOKUP($A54,'Incurred Real 2022$'!$A$25:$AC$426,'Incurred Real 2022$'!B$1,FALSE)</f>
        <v>Telecommunications Network Optimisation</v>
      </c>
      <c r="C54" s="11" t="str">
        <f>VLOOKUP($A54,'Incurred Real 2022$'!$A$25:$AC$426,'Incurred Real 2022$'!C$1,FALSE)</f>
        <v>ExAnte</v>
      </c>
      <c r="D54" s="11" t="str">
        <f>VLOOKUP($A54,'Incurred Real 2022$'!$A$25:$AC$426,'Incurred Real 2022$'!D$1,FALSE)</f>
        <v>Augmentation</v>
      </c>
      <c r="E54" s="11" t="str">
        <f>VLOOKUP($A54,'Incurred Real 2022$'!$A$25:$AC$426,'Incurred Real 2022$'!E$1,FALSE)</f>
        <v>Closed</v>
      </c>
      <c r="F54" s="105" t="str">
        <f>IF(VLOOKUP($A54,'Incurred Real 2022$'!$A$25:$AC$426,'Incurred Real 2022$'!F$1,FALSE)=0,"",VLOOKUP($A54,'Incurred Real 2022$'!$A$25:$AC$426,'Incurred Real 2022$'!F$1,FALSE))</f>
        <v/>
      </c>
      <c r="G54" s="105" t="str">
        <f>IF(VLOOKUP($A54,'Incurred Real 2022$'!$A$25:$AC$426,'Incurred Real 2022$'!G$1,FALSE)=0,"",VLOOKUP($A54,'Incurred Real 2022$'!$A$25:$AC$426,'Incurred Real 2022$'!G$1,FALSE))</f>
        <v/>
      </c>
      <c r="H54" s="105" t="str">
        <f>IF(VLOOKUP($A54,'Incurred Real 2022$'!$A$25:$AC$426,'Incurred Real 2022$'!H$1,FALSE)=0,"",VLOOKUP($A54,'Incurred Real 2022$'!$A$25:$AC$426,'Incurred Real 2022$'!H$1,FALSE))</f>
        <v/>
      </c>
      <c r="I54" s="105" t="str">
        <f>IF(VLOOKUP($A54,'Incurred Real 2022$'!$A$25:$AC$426,'Incurred Real 2022$'!I$1,FALSE)=0,"",VLOOKUP($A54,'Incurred Real 2022$'!$A$25:$AC$426,'Incurred Real 2022$'!I$1,FALSE))</f>
        <v/>
      </c>
      <c r="J54" s="105" t="str">
        <f>IF(VLOOKUP($A54,'Incurred Real 2022$'!$A$25:$AC$426,'Incurred Real 2022$'!J$1,FALSE)=0,"",VLOOKUP($A54,'Incurred Real 2022$'!$A$25:$AC$426,'Incurred Real 2022$'!J$1,FALSE))</f>
        <v/>
      </c>
      <c r="K54" s="105">
        <f>IF(VLOOKUP($A54,'Incurred Real 2022$'!$A$25:$AC$426,'Incurred Real 2022$'!K$1,FALSE)=0,"",VLOOKUP($A54,'Incurred Real 2022$'!$A$25:$AC$426,'Incurred Real 2022$'!K$1,FALSE))</f>
        <v>384969.19</v>
      </c>
      <c r="L54" s="105">
        <f>IF(VLOOKUP($A54,'Incurred Real 2022$'!$A$25:$AC$426,'Incurred Real 2022$'!L$1,FALSE)=0,"",VLOOKUP($A54,'Incurred Real 2022$'!$A$25:$AC$426,'Incurred Real 2022$'!L$1,FALSE))</f>
        <v>859342.02</v>
      </c>
      <c r="M54" s="105">
        <f>IF(VLOOKUP($A54,'Incurred Real 2022$'!$A$25:$AC$426,'Incurred Real 2022$'!M$1,FALSE)=0,"",VLOOKUP($A54,'Incurred Real 2022$'!$A$25:$AC$426,'Incurred Real 2022$'!M$1,FALSE))</f>
        <v>603904.59</v>
      </c>
      <c r="N54" s="105" t="str">
        <f>IF(VLOOKUP($A54,'Incurred Real 2022$'!$A$25:$AC$426,'Incurred Real 2022$'!N$1,FALSE)=0,"",VLOOKUP($A54,'Incurred Real 2022$'!$A$25:$AC$426,'Incurred Real 2022$'!N$1,FALSE))</f>
        <v/>
      </c>
      <c r="O54" s="105" t="str">
        <f>IF(VLOOKUP($A54,'Incurred Real 2022$'!$A$25:$AC$426,'Incurred Real 2022$'!O$1,FALSE)=0,"",VLOOKUP($A54,'Incurred Real 2022$'!$A$25:$AC$426,'Incurred Real 2022$'!O$1,FALSE))</f>
        <v/>
      </c>
      <c r="P54" s="105" t="str">
        <f>IF(VLOOKUP($A54,'Incurred Real 2022$'!$A$25:$AC$426,'Incurred Real 2022$'!P$1,FALSE)=0,"",VLOOKUP($A54,'Incurred Real 2022$'!$A$25:$AC$426,'Incurred Real 2022$'!P$1,FALSE))</f>
        <v/>
      </c>
      <c r="Q54" s="105" t="str">
        <f>IF(VLOOKUP($A54,'Incurred Real 2022$'!$A$25:$AC$426,'Incurred Real 2022$'!Q$1,FALSE)=0,"",VLOOKUP($A54,'Incurred Real 2022$'!$A$25:$AC$426,'Incurred Real 2022$'!Q$1,FALSE))</f>
        <v/>
      </c>
      <c r="R54" s="105">
        <f>IF(VLOOKUP($A54,'Incurred Real 2022$'!$A$25:$AC$426,'Incurred Real 2022$'!R$1,FALSE)=0,"",VLOOKUP($A54,'Incurred Real 2022$'!$A$25:$AC$426,'Incurred Real 2022$'!R$1,FALSE))</f>
        <v>583.48</v>
      </c>
      <c r="S54" s="105" t="str">
        <f>IF(VLOOKUP($A54,'Incurred Real 2022$'!$A$25:$AC$426,'Incurred Real 2022$'!S$1,FALSE)=0,"",VLOOKUP($A54,'Incurred Real 2022$'!$A$25:$AC$426,'Incurred Real 2022$'!S$1,FALSE))</f>
        <v/>
      </c>
      <c r="T54" s="105" t="str">
        <f>IF(VLOOKUP($A54,'Incurred Real 2022$'!$A$25:$AC$426,'Incurred Real 2022$'!T$1,FALSE)=0,"",VLOOKUP($A54,'Incurred Real 2022$'!$A$25:$AC$426,'Incurred Real 2022$'!T$1,FALSE))</f>
        <v/>
      </c>
      <c r="U54" s="105" t="str">
        <f>IF(VLOOKUP($A54,'Incurred Real 2022$'!$A$25:$AC$426,'Incurred Real 2022$'!U$1,FALSE)=0,"",VLOOKUP($A54,'Incurred Real 2022$'!$A$25:$AC$426,'Incurred Real 2022$'!U$1,FALSE))</f>
        <v/>
      </c>
      <c r="V54" s="13" t="str">
        <f>IF(ISTEXT(VLOOKUP($A54,'Incurred Real 2022$'!$A$25:$AC$426,'Incurred Real 2022$'!V$1,FALSE)),"",(VLOOKUP($A54,'Incurred Real 2022$'!$A$25:$AC$426,'Incurred Real 2022$'!V$1,FALSE))*BT54*Incurred_Real!V$15)</f>
        <v/>
      </c>
      <c r="W54" s="13" t="str">
        <f>IF(ISTEXT(VLOOKUP($A54,'Incurred Real 2022$'!$A$25:$AC$426,'Incurred Real 2022$'!W$1,FALSE)),"",(VLOOKUP($A54,'Incurred Real 2022$'!$A$25:$AC$426,'Incurred Real 2022$'!W$1,FALSE))*BU54*Incurred_Real!W$15)</f>
        <v/>
      </c>
      <c r="X54" s="220" t="str">
        <f>IF(ISTEXT(VLOOKUP($A54,'Incurred Real 2022$'!$A$25:$AC$426,'Incurred Real 2022$'!X$1,FALSE)),"",(VLOOKUP($A54,'Incurred Real 2022$'!$A$25:$AC$426,'Incurred Real 2022$'!X$1,FALSE))*BV54*Incurred_Real!X$15)</f>
        <v/>
      </c>
      <c r="Y54" s="217" t="str">
        <f>IF(ISTEXT(VLOOKUP($A54,'Incurred Real 2022$'!$A$25:$AC$426,'Incurred Real 2022$'!Y$1,FALSE)),"",(VLOOKUP($A54,'Incurred Real 2022$'!$A$25:$AC$426,'Incurred Real 2022$'!Y$1,FALSE))*BW54*Incurred_Real!Y$15)</f>
        <v/>
      </c>
      <c r="Z54" s="13" t="str">
        <f>IF(ISTEXT(VLOOKUP($A54,'Incurred Real 2022$'!$A$25:$AC$426,'Incurred Real 2022$'!Z$1,FALSE)),"",(VLOOKUP($A54,'Incurred Real 2022$'!$A$25:$AC$426,'Incurred Real 2022$'!Z$1,FALSE))*BX54*Incurred_Real!Z$15)</f>
        <v/>
      </c>
      <c r="AA54" s="13" t="str">
        <f>IF(ISTEXT(VLOOKUP($A54,'Incurred Real 2022$'!$A$25:$AC$426,'Incurred Real 2022$'!AA$1,FALSE)),"",(VLOOKUP($A54,'Incurred Real 2022$'!$A$25:$AC$426,'Incurred Real 2022$'!AA$1,FALSE))*BY54*Incurred_Real!AA$15)</f>
        <v/>
      </c>
      <c r="AB54" s="13" t="str">
        <f>IF(ISTEXT(VLOOKUP($A54,'Incurred Real 2022$'!$A$25:$AC$426,'Incurred Real 2022$'!AB$1,FALSE)),"",(VLOOKUP($A54,'Incurred Real 2022$'!$A$25:$AC$426,'Incurred Real 2022$'!AB$1,FALSE))*BZ54*Incurred_Real!AB$15)</f>
        <v/>
      </c>
      <c r="AC54" s="13" t="str">
        <f>IF(ISTEXT(VLOOKUP($A54,'Incurred Real 2022$'!$A$25:$AC$426,'Incurred Real 2022$'!AC$1,FALSE)),"",(VLOOKUP($A54,'Incurred Real 2022$'!$A$25:$AC$426,'Incurred Real 2022$'!AC$1,FALSE))*CA54*Incurred_Real!AC$15)</f>
        <v/>
      </c>
      <c r="AD54" s="221">
        <f t="shared" si="36"/>
        <v>1848799.2799999998</v>
      </c>
      <c r="AE54" s="221">
        <f t="shared" si="33"/>
        <v>1848799.2799999998</v>
      </c>
      <c r="AF54" s="239">
        <f t="shared" si="37"/>
        <v>2581748.8387480308</v>
      </c>
      <c r="AG54" s="222">
        <f t="shared" si="38"/>
        <v>1886308.1810532256</v>
      </c>
      <c r="AH54" s="223">
        <f t="shared" si="42"/>
        <v>1.3686781750087644</v>
      </c>
      <c r="AI54" s="224" t="str">
        <f t="shared" si="39"/>
        <v>2018</v>
      </c>
      <c r="AJ54" s="225">
        <f>VLOOKUP($A54,Project_Commissioning!$C$4:$H$355,Project_Commissioning!F$1,FALSE)</f>
        <v>41397</v>
      </c>
      <c r="AK54" s="226">
        <f>VLOOKUP($A54,Project_Commissioning!$C$4:$H$355,Project_Commissioning!G$1,FALSE)</f>
        <v>2013</v>
      </c>
      <c r="AL54" s="225" t="str">
        <f>IF(VLOOKUP($A54,Project_Commissioning!$C$4:$H$355,Project_Commissioning!H$1,FALSE)=0,"",VLOOKUP($A54,Project_Commissioning!$C$4:$H$355,Project_Commissioning!H$1,FALSE))</f>
        <v/>
      </c>
      <c r="AM54" s="237">
        <f t="shared" si="40"/>
        <v>2293053.6036618585</v>
      </c>
      <c r="AN54" s="221" cm="1">
        <f t="array" ref="AN54">IF(ROUND(AE54,0)=0,0,LOOKUP(2,1/(F54:AC54&lt;&gt;""),F54:AC54))</f>
        <v>583.48</v>
      </c>
      <c r="AO54" s="221">
        <f t="shared" si="41"/>
        <v>0</v>
      </c>
      <c r="AP54" s="79"/>
      <c r="AQ54" s="20"/>
      <c r="AR54" s="245">
        <f>IF(ISNA(VLOOKUP($A54,'Success Asset Classes'!$B$15:$AA$114,'Success Asset Classes'!$AA$1,FALSE)),0,VLOOKUP($A54,'Success Asset Classes'!$B$15:$AA$114,'Success Asset Classes'!$AA$1,FALSE))</f>
        <v>0</v>
      </c>
      <c r="AS54" s="230">
        <f>IF($AR54=0,VLOOKUP(MID($A54,4,5),'Project splits'!$C$5:$AM$346,AS$22,FALSE),IF(ISNA(VLOOKUP($A54,'Success Asset Classes'!$B$15:$BD$377,AS$21,FALSE)),VLOOKUP(MID($A54,4,5),'Project splits'!$C$5:$AM$346,AS$22,FALSE),VLOOKUP($A54,'Success Asset Classes'!$B$15:$BD$377,AS$21,FALSE)))</f>
        <v>0</v>
      </c>
      <c r="AT54" s="230">
        <f>IF($AR54=0,VLOOKUP(MID($A54,4,5),'Project splits'!$C$5:$AM$346,AT$22,FALSE),IF(ISNA(VLOOKUP($A54,'Success Asset Classes'!$B$15:$BD$377,AT$21,FALSE)),VLOOKUP(MID($A54,4,5),'Project splits'!$C$5:$AM$346,AT$22,FALSE),VLOOKUP($A54,'Success Asset Classes'!$B$15:$BD$377,AT$21,FALSE)))</f>
        <v>0</v>
      </c>
      <c r="AU54" s="230">
        <f>IF($AR54=0,VLOOKUP(MID($A54,4,5),'Project splits'!$C$5:$AM$346,AU$22,FALSE),IF(ISNA(VLOOKUP($A54,'Success Asset Classes'!$B$15:$BD$377,AU$21,FALSE)),VLOOKUP(MID($A54,4,5),'Project splits'!$C$5:$AM$346,AU$22,FALSE),VLOOKUP($A54,'Success Asset Classes'!$B$15:$BD$377,AU$21,FALSE)))</f>
        <v>1</v>
      </c>
      <c r="AV54" s="230">
        <f>IF($AR54=0,VLOOKUP(MID($A54,4,5),'Project splits'!$C$5:$AM$346,AV$22,FALSE),IF(ISNA(VLOOKUP($A54,'Success Asset Classes'!$B$15:$BD$377,AV$21,FALSE)),VLOOKUP(MID($A54,4,5),'Project splits'!$C$5:$AM$346,AV$22,FALSE),VLOOKUP($A54,'Success Asset Classes'!$B$15:$BD$377,AV$21,FALSE)))</f>
        <v>0</v>
      </c>
      <c r="AW54" s="230">
        <f>IF($AR54=0,VLOOKUP(MID($A54,4,5),'Project splits'!$C$5:$AM$346,AW$22,FALSE),IF(ISNA(VLOOKUP($A54,'Success Asset Classes'!$B$15:$BD$377,AW$21,FALSE)),VLOOKUP(MID($A54,4,5),'Project splits'!$C$5:$AM$346,AW$22,FALSE),VLOOKUP($A54,'Success Asset Classes'!$B$15:$BD$377,AW$21,FALSE)))</f>
        <v>0</v>
      </c>
      <c r="AX54" s="230">
        <f>IF($AR54=0,VLOOKUP(MID($A54,4,5),'Project splits'!$C$5:$AM$346,AX$22,FALSE),IF(ISNA(VLOOKUP($A54,'Success Asset Classes'!$B$15:$BD$377,AX$21,FALSE)),VLOOKUP(MID($A54,4,5),'Project splits'!$C$5:$AM$346,AX$22,FALSE),VLOOKUP($A54,'Success Asset Classes'!$B$15:$BD$377,AX$21,FALSE)))</f>
        <v>0</v>
      </c>
      <c r="AY54" s="230">
        <f>IF($AR54=0,VLOOKUP(MID($A54,4,5),'Project splits'!$C$5:$AM$346,AY$22,FALSE),IF(ISNA(VLOOKUP($A54,'Success Asset Classes'!$B$15:$BD$377,AY$21,FALSE)),VLOOKUP(MID($A54,4,5),'Project splits'!$C$5:$AM$346,AY$22,FALSE),VLOOKUP($A54,'Success Asset Classes'!$B$15:$BD$377,AY$21,FALSE)))</f>
        <v>0</v>
      </c>
      <c r="AZ54" s="230">
        <f>IF($AR54=0,VLOOKUP(MID($A54,4,5),'Project splits'!$C$5:$AM$346,AZ$22,FALSE),IF(ISNA(VLOOKUP($A54,'Success Asset Classes'!$B$15:$BD$377,AZ$21,FALSE)),VLOOKUP(MID($A54,4,5),'Project splits'!$C$5:$AM$346,AZ$22,FALSE),VLOOKUP($A54,'Success Asset Classes'!$B$15:$BD$377,AZ$21,FALSE)))</f>
        <v>0</v>
      </c>
      <c r="BA54" s="230">
        <f>IF($AR54=0,VLOOKUP(MID($A54,4,5),'Project splits'!$C$5:$AM$346,BA$22,FALSE),IF(ISNA(VLOOKUP($A54,'Success Asset Classes'!$B$15:$BD$377,BA$21,FALSE)),VLOOKUP(MID($A54,4,5),'Project splits'!$C$5:$AM$346,BA$22,FALSE),VLOOKUP($A54,'Success Asset Classes'!$B$15:$BD$377,BA$21,FALSE)))</f>
        <v>0</v>
      </c>
      <c r="BB54" s="230">
        <f>IF($AR54=0,VLOOKUP(MID($A54,4,5),'Project splits'!$C$5:$AM$346,BB$22,FALSE),IF(ISNA(VLOOKUP($A54,'Success Asset Classes'!$B$15:$BD$377,BB$21,FALSE)),VLOOKUP(MID($A54,4,5),'Project splits'!$C$5:$AM$346,BB$22,FALSE),VLOOKUP($A54,'Success Asset Classes'!$B$15:$BD$377,BB$21,FALSE)))</f>
        <v>0</v>
      </c>
      <c r="BC54" s="230">
        <f>IF($AR54=0,VLOOKUP(MID($A54,4,5),'Project splits'!$C$5:$AM$346,BC$22,FALSE),IF(ISNA(VLOOKUP($A54,'Success Asset Classes'!$B$15:$BD$377,BC$21,FALSE)),VLOOKUP(MID($A54,4,5),'Project splits'!$C$5:$AM$346,BC$22,FALSE),VLOOKUP($A54,'Success Asset Classes'!$B$15:$BD$377,BC$21,FALSE)))</f>
        <v>0</v>
      </c>
      <c r="BD54" s="230">
        <f>IF($AR54=0,VLOOKUP(MID($A54,4,5),'Project splits'!$C$5:$AM$346,BD$22,FALSE),IF(ISNA(VLOOKUP($A54,'Success Asset Classes'!$B$15:$BD$377,BD$21,FALSE)),VLOOKUP(MID($A54,4,5),'Project splits'!$C$5:$AM$346,BD$22,FALSE),VLOOKUP($A54,'Success Asset Classes'!$B$15:$BD$377,BD$21,FALSE)))</f>
        <v>0</v>
      </c>
      <c r="BE54" s="230">
        <f>IF($AR54=0,VLOOKUP(MID($A54,4,5),'Project splits'!$C$5:$AM$346,BE$22,FALSE),IF(ISNA(VLOOKUP($A54,'Success Asset Classes'!$B$15:$BD$377,BE$21,FALSE)),VLOOKUP(MID($A54,4,5),'Project splits'!$C$5:$AM$346,BE$22,FALSE),VLOOKUP($A54,'Success Asset Classes'!$B$15:$BD$377,BE$21,FALSE)))</f>
        <v>0</v>
      </c>
      <c r="BF54" s="230">
        <f>IF($AR54=0,VLOOKUP(MID($A54,4,5),'Project splits'!$C$5:$AM$346,BF$22,FALSE),IF(ISNA(VLOOKUP($A54,'Success Asset Classes'!$B$15:$BD$377,BF$21,FALSE)),VLOOKUP(MID($A54,4,5),'Project splits'!$C$5:$AM$346,BF$22,FALSE),VLOOKUP($A54,'Success Asset Classes'!$B$15:$BD$377,BF$21,FALSE)))</f>
        <v>0</v>
      </c>
      <c r="BG54" s="230">
        <f>IF($AR54=0,VLOOKUP(MID($A54,4,5),'Project splits'!$C$5:$AM$346,BG$22,FALSE),IF(ISNA(VLOOKUP($A54,'Success Asset Classes'!$B$15:$BD$377,BG$21,FALSE)),VLOOKUP(MID($A54,4,5),'Project splits'!$C$5:$AM$346,BG$22,FALSE),VLOOKUP($A54,'Success Asset Classes'!$B$15:$BD$377,BG$21,FALSE)))</f>
        <v>0</v>
      </c>
      <c r="BH54" s="230">
        <f>IF($AR54=0,VLOOKUP(MID($A54,4,5),'Project splits'!$C$5:$AM$346,BH$22,FALSE),IF(ISNA(VLOOKUP($A54,'Success Asset Classes'!$B$15:$BD$377,BH$21,FALSE)),VLOOKUP(MID($A54,4,5),'Project splits'!$C$5:$AM$346,BH$22,FALSE),VLOOKUP($A54,'Success Asset Classes'!$B$15:$BD$377,BH$21,FALSE)))</f>
        <v>0</v>
      </c>
      <c r="BI54" s="230">
        <f>IF($AR54=0,VLOOKUP(MID($A54,4,5),'Project splits'!$C$5:$AM$346,BI$22,FALSE),IF(ISNA(VLOOKUP($A54,'Success Asset Classes'!$B$15:$BD$377,BI$21,FALSE)),VLOOKUP(MID($A54,4,5),'Project splits'!$C$5:$AM$346,BI$22,FALSE),VLOOKUP($A54,'Success Asset Classes'!$B$15:$BD$377,BI$21,FALSE)))</f>
        <v>0</v>
      </c>
      <c r="BJ54" s="230">
        <f>IF($AR54=0,VLOOKUP(MID($A54,4,5),'Project splits'!$C$5:$AM$346,BJ$22,FALSE),IF(ISNA(VLOOKUP($A54,'Success Asset Classes'!$B$15:$BD$377,BJ$21,FALSE)),VLOOKUP(MID($A54,4,5),'Project splits'!$C$5:$AM$346,BJ$22,FALSE),VLOOKUP($A54,'Success Asset Classes'!$B$15:$BD$377,BJ$21,FALSE)))</f>
        <v>0</v>
      </c>
      <c r="BK54" s="230">
        <f>IF($AR54=0,VLOOKUP(MID($A54,4,5),'Project splits'!$C$5:$AM$346,BK$22,FALSE),IF(ISNA(VLOOKUP($A54,'Success Asset Classes'!$B$15:$BD$377,BK$21,FALSE)),VLOOKUP(MID($A54,4,5),'Project splits'!$C$5:$AM$346,BK$22,FALSE),VLOOKUP($A54,'Success Asset Classes'!$B$15:$BD$377,BK$21,FALSE)))</f>
        <v>0</v>
      </c>
      <c r="BL54" s="230">
        <f>IF($AR54=0,VLOOKUP(MID($A54,4,5),'Project splits'!$C$5:$AM$346,BL$22,FALSE),IF(ISNA(VLOOKUP($A54,'Success Asset Classes'!$B$15:$BD$377,BL$21,FALSE)),VLOOKUP(MID($A54,4,5),'Project splits'!$C$5:$AM$346,BL$22,FALSE),VLOOKUP($A54,'Success Asset Classes'!$B$15:$BD$377,BL$21,FALSE)))</f>
        <v>0</v>
      </c>
      <c r="BM54" s="230">
        <f>IF($AR54=0,VLOOKUP(MID($A54,4,5),'Project splits'!$C$5:$AM$346,BM$22,FALSE),IF(ISNA(VLOOKUP($A54,'Success Asset Classes'!$B$15:$BD$377,BM$21,FALSE)),VLOOKUP(MID($A54,4,5),'Project splits'!$C$5:$AM$346,BM$22,FALSE),VLOOKUP($A54,'Success Asset Classes'!$B$15:$BD$377,BM$21,FALSE)))</f>
        <v>0</v>
      </c>
      <c r="BN54" s="230">
        <f>IF($AR54=0,VLOOKUP(MID($A54,4,5),'Project splits'!$C$5:$AM$346,BN$22,FALSE),IF(ISNA(VLOOKUP($A54,'Success Asset Classes'!$B$15:$BD$377,BN$21,FALSE)),VLOOKUP(MID($A54,4,5),'Project splits'!$C$5:$AM$346,BN$22,FALSE),VLOOKUP($A54,'Success Asset Classes'!$B$15:$BD$377,BN$21,FALSE)))</f>
        <v>0</v>
      </c>
      <c r="BO54" s="230">
        <f>IF($AR54=0,VLOOKUP(MID($A54,4,5),'Project splits'!$C$5:$AM$346,BO$22,FALSE),IF(ISNA(VLOOKUP($A54,'Success Asset Classes'!$B$15:$BD$377,BO$21,FALSE)),VLOOKUP(MID($A54,4,5),'Project splits'!$C$5:$AM$346,BO$22,FALSE),VLOOKUP($A54,'Success Asset Classes'!$B$15:$BD$377,BO$21,FALSE)))</f>
        <v>0</v>
      </c>
      <c r="BP54" s="230">
        <f>IF($AR54=0,VLOOKUP(MID($A54,4,5),'Project splits'!$C$5:$AM$346,BP$22,FALSE),IF(ISNA(VLOOKUP($A54,'Success Asset Classes'!$B$15:$BD$377,BP$21,FALSE)),VLOOKUP(MID($A54,4,5),'Project splits'!$C$5:$AM$346,BP$22,FALSE),VLOOKUP($A54,'Success Asset Classes'!$B$15:$BD$377,BP$21,FALSE)))</f>
        <v>0</v>
      </c>
      <c r="BQ54" s="230">
        <f>IF($AR54=0,VLOOKUP(MID($A54,4,5),'Project splits'!$C$5:$AM$346,BQ$22,FALSE),IF(ISNA(VLOOKUP($A54,'Success Asset Classes'!$B$15:$BD$377,BQ$21,FALSE)),VLOOKUP(MID($A54,4,5),'Project splits'!$C$5:$AM$346,BQ$22,FALSE),VLOOKUP($A54,'Success Asset Classes'!$B$15:$BD$377,BQ$21,FALSE)))</f>
        <v>0</v>
      </c>
      <c r="BR54" s="230">
        <f>IF($AR54=0,VLOOKUP(MID($A54,4,5),'Project splits'!$C$5:$AM$346,BR$22,FALSE),IF(ISNA(VLOOKUP($A54,'Success Asset Classes'!$B$15:$BD$377,BR$21,FALSE)),VLOOKUP(MID($A54,4,5),'Project splits'!$C$5:$AM$346,BR$22,FALSE),VLOOKUP($A54,'Success Asset Classes'!$B$15:$BD$377,BR$21,FALSE)))</f>
        <v>0</v>
      </c>
      <c r="BS54" s="247">
        <f t="shared" si="34"/>
        <v>1</v>
      </c>
      <c r="BT54" s="249">
        <f>1+IF(ISNA(VLOOKUP($A54,'Project labour content'!$A$7:$D$255,'Project labour content'!$D$1,FALSE)),VLOOKUP($D54,'Project labour content'!$F$6:$G$15,'Project labour content'!$G$1,FALSE),VLOOKUP($A54,'Project labour content'!$A$7:$D$255,'Project labour content'!$D$1,FALSE))*LabEsc22*1</f>
        <v>1.0003471041831231</v>
      </c>
      <c r="BU54" s="249">
        <f>1+IF(ISNA(VLOOKUP($A54,'Project labour content'!$A$7:$D$255,'Project labour content'!$D$1,FALSE)),VLOOKUP($D54,'Project labour content'!$F$6:$G$15,'Project labour content'!$G$1,FALSE),VLOOKUP($A54,'Project labour content'!$A$7:$D$255,'Project labour content'!$D$1,FALSE))*LabEsc23*1</f>
        <v>1.0006958744663252</v>
      </c>
      <c r="BV54" s="249">
        <f>1+IF(ISNA(VLOOKUP($A54,'Project labour content'!$A$7:$D$255,'Project labour content'!$D$1,FALSE)),VLOOKUP($D54,'Project labour content'!$F$6:$G$15,'Project labour content'!$G$1,FALSE),VLOOKUP($A54,'Project labour content'!$A$7:$D$255,'Project labour content'!$D$1,FALSE))*LabEsc24*1</f>
        <v>1.0010244160731017</v>
      </c>
      <c r="BW54" s="249">
        <f>1+IF(ISNA(VLOOKUP($A54,'Project labour content'!$A$7:$D$255,'Project labour content'!$D$1,FALSE)),VLOOKUP($D54,'Project labour content'!$F$6:$G$15,'Project labour content'!$G$1,FALSE),VLOOKUP($A54,'Project labour content'!$A$7:$D$255,'Project labour content'!$D$1,FALSE))*LabEsc25*1</f>
        <v>1.0014644427984443</v>
      </c>
      <c r="BX54" s="249">
        <f>1+IF(ISNA(VLOOKUP($A54,'Project labour content'!$A$7:$D$255,'Project labour content'!$D$1,FALSE)),VLOOKUP($D54,'Project labour content'!$F$6:$G$15,'Project labour content'!$G$1,FALSE),VLOOKUP($A54,'Project labour content'!$A$7:$D$255,'Project labour content'!$D$1,FALSE))*LabEsc26*1</f>
        <v>1.0019439985912801</v>
      </c>
      <c r="BY54" s="249">
        <f>1+IF(ISNA(VLOOKUP($A54,'Project labour content'!$A$7:$D$255,'Project labour content'!$D$1,FALSE)),VLOOKUP($D54,'Project labour content'!$F$6:$G$15,'Project labour content'!$G$1,FALSE),VLOOKUP($A54,'Project labour content'!$A$7:$D$255,'Project labour content'!$D$1,FALSE))*LabEsc27*1</f>
        <v>1.0022410280715812</v>
      </c>
      <c r="BZ54" s="249">
        <f>1+IF(ISNA(VLOOKUP($A54,'Project labour content'!$A$7:$D$255,'Project labour content'!$D$1,FALSE)),VLOOKUP($D54,'Project labour content'!$F$6:$G$15,'Project labour content'!$G$1,FALSE),VLOOKUP($A54,'Project labour content'!$A$7:$D$255,'Project labour content'!$D$1,FALSE))*LabEsc28*1</f>
        <v>1.002464691270248</v>
      </c>
      <c r="CA54" s="249">
        <f>1+IF(ISNA(VLOOKUP($A54,'Project labour content'!$A$7:$D$255,'Project labour content'!$D$1,FALSE)),VLOOKUP($D54,'Project labour content'!$F$6:$G$15,'Project labour content'!$G$1,FALSE),VLOOKUP($A54,'Project labour content'!$A$7:$D$255,'Project labour content'!$D$1,FALSE))*LabEsc29*1</f>
        <v>1.0028236259714685</v>
      </c>
      <c r="CB54" s="250" t="str">
        <f>IF(ISNA(VLOOKUP($A54,'Project labour content'!$A$7:$D$255,'Project labour content'!$D$1,FALSE)),"Category","Project")</f>
        <v>Category</v>
      </c>
      <c r="CD54" s="247" t="str">
        <f t="shared" si="35"/>
        <v>11423</v>
      </c>
      <c r="CE54" s="3"/>
    </row>
    <row r="55" spans="1:83" x14ac:dyDescent="0.15">
      <c r="A55" s="11" t="s">
        <v>890</v>
      </c>
      <c r="B55" s="11" t="str">
        <f>VLOOKUP($A55,'Incurred Real 2022$'!$A$25:$AC$426,'Incurred Real 2022$'!B$1,FALSE)</f>
        <v>Riverland Reactive Support Stage 1 (Monash)</v>
      </c>
      <c r="C55" s="11" t="str">
        <f>VLOOKUP($A55,'Incurred Real 2022$'!$A$25:$AC$426,'Incurred Real 2022$'!C$1,FALSE)</f>
        <v>ExAnte</v>
      </c>
      <c r="D55" s="11" t="str">
        <f>VLOOKUP($A55,'Incurred Real 2022$'!$A$25:$AC$426,'Incurred Real 2022$'!D$1,FALSE)</f>
        <v>Augmentation</v>
      </c>
      <c r="E55" s="11" t="str">
        <f>VLOOKUP($A55,'Incurred Real 2022$'!$A$25:$AC$426,'Incurred Real 2022$'!E$1,FALSE)</f>
        <v>Cancelled</v>
      </c>
      <c r="F55" s="105" t="str">
        <f>IF(VLOOKUP($A55,'Incurred Real 2022$'!$A$25:$AC$426,'Incurred Real 2022$'!F$1,FALSE)=0,"",VLOOKUP($A55,'Incurred Real 2022$'!$A$25:$AC$426,'Incurred Real 2022$'!F$1,FALSE))</f>
        <v/>
      </c>
      <c r="G55" s="105" t="str">
        <f>IF(VLOOKUP($A55,'Incurred Real 2022$'!$A$25:$AC$426,'Incurred Real 2022$'!G$1,FALSE)=0,"",VLOOKUP($A55,'Incurred Real 2022$'!$A$25:$AC$426,'Incurred Real 2022$'!G$1,FALSE))</f>
        <v/>
      </c>
      <c r="H55" s="105" t="str">
        <f>IF(VLOOKUP($A55,'Incurred Real 2022$'!$A$25:$AC$426,'Incurred Real 2022$'!H$1,FALSE)=0,"",VLOOKUP($A55,'Incurred Real 2022$'!$A$25:$AC$426,'Incurred Real 2022$'!H$1,FALSE))</f>
        <v/>
      </c>
      <c r="I55" s="105" t="str">
        <f>IF(VLOOKUP($A55,'Incurred Real 2022$'!$A$25:$AC$426,'Incurred Real 2022$'!I$1,FALSE)=0,"",VLOOKUP($A55,'Incurred Real 2022$'!$A$25:$AC$426,'Incurred Real 2022$'!I$1,FALSE))</f>
        <v/>
      </c>
      <c r="J55" s="105" t="str">
        <f>IF(VLOOKUP($A55,'Incurred Real 2022$'!$A$25:$AC$426,'Incurred Real 2022$'!J$1,FALSE)=0,"",VLOOKUP($A55,'Incurred Real 2022$'!$A$25:$AC$426,'Incurred Real 2022$'!J$1,FALSE))</f>
        <v/>
      </c>
      <c r="K55" s="105" t="str">
        <f>IF(VLOOKUP($A55,'Incurred Real 2022$'!$A$25:$AC$426,'Incurred Real 2022$'!K$1,FALSE)=0,"",VLOOKUP($A55,'Incurred Real 2022$'!$A$25:$AC$426,'Incurred Real 2022$'!K$1,FALSE))</f>
        <v/>
      </c>
      <c r="L55" s="105">
        <f>IF(VLOOKUP($A55,'Incurred Real 2022$'!$A$25:$AC$426,'Incurred Real 2022$'!L$1,FALSE)=0,"",VLOOKUP($A55,'Incurred Real 2022$'!$A$25:$AC$426,'Incurred Real 2022$'!L$1,FALSE))</f>
        <v>67537.460000000006</v>
      </c>
      <c r="M55" s="105">
        <f>IF(VLOOKUP($A55,'Incurred Real 2022$'!$A$25:$AC$426,'Incurred Real 2022$'!M$1,FALSE)=0,"",VLOOKUP($A55,'Incurred Real 2022$'!$A$25:$AC$426,'Incurred Real 2022$'!M$1,FALSE))</f>
        <v>197043.05</v>
      </c>
      <c r="N55" s="105" t="str">
        <f>IF(VLOOKUP($A55,'Incurred Real 2022$'!$A$25:$AC$426,'Incurred Real 2022$'!N$1,FALSE)=0,"",VLOOKUP($A55,'Incurred Real 2022$'!$A$25:$AC$426,'Incurred Real 2022$'!N$1,FALSE))</f>
        <v/>
      </c>
      <c r="O55" s="105" t="str">
        <f>IF(VLOOKUP($A55,'Incurred Real 2022$'!$A$25:$AC$426,'Incurred Real 2022$'!O$1,FALSE)=0,"",VLOOKUP($A55,'Incurred Real 2022$'!$A$25:$AC$426,'Incurred Real 2022$'!O$1,FALSE))</f>
        <v/>
      </c>
      <c r="P55" s="105" t="str">
        <f>IF(VLOOKUP($A55,'Incurred Real 2022$'!$A$25:$AC$426,'Incurred Real 2022$'!P$1,FALSE)=0,"",VLOOKUP($A55,'Incurred Real 2022$'!$A$25:$AC$426,'Incurred Real 2022$'!P$1,FALSE))</f>
        <v/>
      </c>
      <c r="Q55" s="105" t="str">
        <f>IF(VLOOKUP($A55,'Incurred Real 2022$'!$A$25:$AC$426,'Incurred Real 2022$'!Q$1,FALSE)=0,"",VLOOKUP($A55,'Incurred Real 2022$'!$A$25:$AC$426,'Incurred Real 2022$'!Q$1,FALSE))</f>
        <v/>
      </c>
      <c r="R55" s="105">
        <f>IF(VLOOKUP($A55,'Incurred Real 2022$'!$A$25:$AC$426,'Incurred Real 2022$'!R$1,FALSE)=0,"",VLOOKUP($A55,'Incurred Real 2022$'!$A$25:$AC$426,'Incurred Real 2022$'!R$1,FALSE))</f>
        <v>-264580.51</v>
      </c>
      <c r="S55" s="105" t="str">
        <f>IF(VLOOKUP($A55,'Incurred Real 2022$'!$A$25:$AC$426,'Incurred Real 2022$'!S$1,FALSE)=0,"",VLOOKUP($A55,'Incurred Real 2022$'!$A$25:$AC$426,'Incurred Real 2022$'!S$1,FALSE))</f>
        <v/>
      </c>
      <c r="T55" s="105" t="str">
        <f>IF(VLOOKUP($A55,'Incurred Real 2022$'!$A$25:$AC$426,'Incurred Real 2022$'!T$1,FALSE)=0,"",VLOOKUP($A55,'Incurred Real 2022$'!$A$25:$AC$426,'Incurred Real 2022$'!T$1,FALSE))</f>
        <v/>
      </c>
      <c r="U55" s="105" t="str">
        <f>IF(VLOOKUP($A55,'Incurred Real 2022$'!$A$25:$AC$426,'Incurred Real 2022$'!U$1,FALSE)=0,"",VLOOKUP($A55,'Incurred Real 2022$'!$A$25:$AC$426,'Incurred Real 2022$'!U$1,FALSE))</f>
        <v/>
      </c>
      <c r="V55" s="13" t="str">
        <f>IF(ISTEXT(VLOOKUP($A55,'Incurred Real 2022$'!$A$25:$AC$426,'Incurred Real 2022$'!V$1,FALSE)),"",(VLOOKUP($A55,'Incurred Real 2022$'!$A$25:$AC$426,'Incurred Real 2022$'!V$1,FALSE))*BT55*Incurred_Real!V$15)</f>
        <v/>
      </c>
      <c r="W55" s="13" t="str">
        <f>IF(ISTEXT(VLOOKUP($A55,'Incurred Real 2022$'!$A$25:$AC$426,'Incurred Real 2022$'!W$1,FALSE)),"",(VLOOKUP($A55,'Incurred Real 2022$'!$A$25:$AC$426,'Incurred Real 2022$'!W$1,FALSE))*BU55*Incurred_Real!W$15)</f>
        <v/>
      </c>
      <c r="X55" s="220" t="str">
        <f>IF(ISTEXT(VLOOKUP($A55,'Incurred Real 2022$'!$A$25:$AC$426,'Incurred Real 2022$'!X$1,FALSE)),"",(VLOOKUP($A55,'Incurred Real 2022$'!$A$25:$AC$426,'Incurred Real 2022$'!X$1,FALSE))*BV55*Incurred_Real!X$15)</f>
        <v/>
      </c>
      <c r="Y55" s="217" t="str">
        <f>IF(ISTEXT(VLOOKUP($A55,'Incurred Real 2022$'!$A$25:$AC$426,'Incurred Real 2022$'!Y$1,FALSE)),"",(VLOOKUP($A55,'Incurred Real 2022$'!$A$25:$AC$426,'Incurred Real 2022$'!Y$1,FALSE))*BW55*Incurred_Real!Y$15)</f>
        <v/>
      </c>
      <c r="Z55" s="13" t="str">
        <f>IF(ISTEXT(VLOOKUP($A55,'Incurred Real 2022$'!$A$25:$AC$426,'Incurred Real 2022$'!Z$1,FALSE)),"",(VLOOKUP($A55,'Incurred Real 2022$'!$A$25:$AC$426,'Incurred Real 2022$'!Z$1,FALSE))*BX55*Incurred_Real!Z$15)</f>
        <v/>
      </c>
      <c r="AA55" s="13" t="str">
        <f>IF(ISTEXT(VLOOKUP($A55,'Incurred Real 2022$'!$A$25:$AC$426,'Incurred Real 2022$'!AA$1,FALSE)),"",(VLOOKUP($A55,'Incurred Real 2022$'!$A$25:$AC$426,'Incurred Real 2022$'!AA$1,FALSE))*BY55*Incurred_Real!AA$15)</f>
        <v/>
      </c>
      <c r="AB55" s="13" t="str">
        <f>IF(ISTEXT(VLOOKUP($A55,'Incurred Real 2022$'!$A$25:$AC$426,'Incurred Real 2022$'!AB$1,FALSE)),"",(VLOOKUP($A55,'Incurred Real 2022$'!$A$25:$AC$426,'Incurred Real 2022$'!AB$1,FALSE))*BZ55*Incurred_Real!AB$15)</f>
        <v/>
      </c>
      <c r="AC55" s="13" t="str">
        <f>IF(ISTEXT(VLOOKUP($A55,'Incurred Real 2022$'!$A$25:$AC$426,'Incurred Real 2022$'!AC$1,FALSE)),"",(VLOOKUP($A55,'Incurred Real 2022$'!$A$25:$AC$426,'Incurred Real 2022$'!AC$1,FALSE))*CA55*Incurred_Real!AC$15)</f>
        <v/>
      </c>
      <c r="AD55" s="221">
        <f t="shared" si="36"/>
        <v>0</v>
      </c>
      <c r="AE55" s="221">
        <f t="shared" si="33"/>
        <v>529161.02</v>
      </c>
      <c r="AF55" s="239">
        <f t="shared" si="37"/>
        <v>0</v>
      </c>
      <c r="AG55" s="222">
        <f t="shared" si="38"/>
        <v>0</v>
      </c>
      <c r="AH55" s="223">
        <f t="shared" si="42"/>
        <v>1.244694894501754</v>
      </c>
      <c r="AI55" s="224" t="str">
        <f t="shared" si="39"/>
        <v>2018</v>
      </c>
      <c r="AJ55" s="225" t="str">
        <f>VLOOKUP($A55,Project_Commissioning!$C$4:$H$355,Project_Commissioning!F$1,FALSE)</f>
        <v/>
      </c>
      <c r="AK55" s="226" t="str">
        <f>VLOOKUP($A55,Project_Commissioning!$C$4:$H$355,Project_Commissioning!G$1,FALSE)</f>
        <v>2018</v>
      </c>
      <c r="AL55" s="225" t="str">
        <f>IF(VLOOKUP($A55,Project_Commissioning!$C$4:$H$355,Project_Commissioning!H$1,FALSE)=0,"",VLOOKUP($A55,Project_Commissioning!$C$4:$H$355,Project_Commissioning!H$1,FALSE))</f>
        <v/>
      </c>
      <c r="AM55" s="237">
        <f t="shared" si="40"/>
        <v>0</v>
      </c>
      <c r="AN55" s="221" cm="1">
        <f t="array" ref="AN55">IF(ROUND(AE55,0)=0,0,LOOKUP(2,1/(F55:AC55&lt;&gt;""),F55:AC55))</f>
        <v>-264580.51</v>
      </c>
      <c r="AO55" s="221">
        <f t="shared" si="41"/>
        <v>0</v>
      </c>
      <c r="AP55" s="79"/>
      <c r="AQ55" s="20"/>
      <c r="AR55" s="245">
        <f>IF(ISNA(VLOOKUP($A55,'Success Asset Classes'!$B$15:$AA$114,'Success Asset Classes'!$AA$1,FALSE)),0,VLOOKUP($A55,'Success Asset Classes'!$B$15:$AA$114,'Success Asset Classes'!$AA$1,FALSE))</f>
        <v>0</v>
      </c>
      <c r="AS55" s="230">
        <f>IF($AR55=0,VLOOKUP(MID($A55,4,5),'Project splits'!$C$5:$AM$346,AS$22,FALSE),IF(ISNA(VLOOKUP($A55,'Success Asset Classes'!$B$15:$BD$377,AS$21,FALSE)),VLOOKUP(MID($A55,4,5),'Project splits'!$C$5:$AM$346,AS$22,FALSE),VLOOKUP($A55,'Success Asset Classes'!$B$15:$BD$377,AS$21,FALSE)))</f>
        <v>0</v>
      </c>
      <c r="AT55" s="230">
        <f>IF($AR55=0,VLOOKUP(MID($A55,4,5),'Project splits'!$C$5:$AM$346,AT$22,FALSE),IF(ISNA(VLOOKUP($A55,'Success Asset Classes'!$B$15:$BD$377,AT$21,FALSE)),VLOOKUP(MID($A55,4,5),'Project splits'!$C$5:$AM$346,AT$22,FALSE),VLOOKUP($A55,'Success Asset Classes'!$B$15:$BD$377,AT$21,FALSE)))</f>
        <v>0</v>
      </c>
      <c r="AU55" s="230">
        <f>IF($AR55=0,VLOOKUP(MID($A55,4,5),'Project splits'!$C$5:$AM$346,AU$22,FALSE),IF(ISNA(VLOOKUP($A55,'Success Asset Classes'!$B$15:$BD$377,AU$21,FALSE)),VLOOKUP(MID($A55,4,5),'Project splits'!$C$5:$AM$346,AU$22,FALSE),VLOOKUP($A55,'Success Asset Classes'!$B$15:$BD$377,AU$21,FALSE)))</f>
        <v>0</v>
      </c>
      <c r="AV55" s="230">
        <f>IF($AR55=0,VLOOKUP(MID($A55,4,5),'Project splits'!$C$5:$AM$346,AV$22,FALSE),IF(ISNA(VLOOKUP($A55,'Success Asset Classes'!$B$15:$BD$377,AV$21,FALSE)),VLOOKUP(MID($A55,4,5),'Project splits'!$C$5:$AM$346,AV$22,FALSE),VLOOKUP($A55,'Success Asset Classes'!$B$15:$BD$377,AV$21,FALSE)))</f>
        <v>0</v>
      </c>
      <c r="AW55" s="230">
        <f>IF($AR55=0,VLOOKUP(MID($A55,4,5),'Project splits'!$C$5:$AM$346,AW$22,FALSE),IF(ISNA(VLOOKUP($A55,'Success Asset Classes'!$B$15:$BD$377,AW$21,FALSE)),VLOOKUP(MID($A55,4,5),'Project splits'!$C$5:$AM$346,AW$22,FALSE),VLOOKUP($A55,'Success Asset Classes'!$B$15:$BD$377,AW$21,FALSE)))</f>
        <v>0</v>
      </c>
      <c r="AX55" s="230">
        <f>IF($AR55=0,VLOOKUP(MID($A55,4,5),'Project splits'!$C$5:$AM$346,AX$22,FALSE),IF(ISNA(VLOOKUP($A55,'Success Asset Classes'!$B$15:$BD$377,AX$21,FALSE)),VLOOKUP(MID($A55,4,5),'Project splits'!$C$5:$AM$346,AX$22,FALSE),VLOOKUP($A55,'Success Asset Classes'!$B$15:$BD$377,AX$21,FALSE)))</f>
        <v>0</v>
      </c>
      <c r="AY55" s="230">
        <f>IF($AR55=0,VLOOKUP(MID($A55,4,5),'Project splits'!$C$5:$AM$346,AY$22,FALSE),IF(ISNA(VLOOKUP($A55,'Success Asset Classes'!$B$15:$BD$377,AY$21,FALSE)),VLOOKUP(MID($A55,4,5),'Project splits'!$C$5:$AM$346,AY$22,FALSE),VLOOKUP($A55,'Success Asset Classes'!$B$15:$BD$377,AY$21,FALSE)))</f>
        <v>0</v>
      </c>
      <c r="AZ55" s="230">
        <f>IF($AR55=0,VLOOKUP(MID($A55,4,5),'Project splits'!$C$5:$AM$346,AZ$22,FALSE),IF(ISNA(VLOOKUP($A55,'Success Asset Classes'!$B$15:$BD$377,AZ$21,FALSE)),VLOOKUP(MID($A55,4,5),'Project splits'!$C$5:$AM$346,AZ$22,FALSE),VLOOKUP($A55,'Success Asset Classes'!$B$15:$BD$377,AZ$21,FALSE)))</f>
        <v>0</v>
      </c>
      <c r="BA55" s="230">
        <f>IF($AR55=0,VLOOKUP(MID($A55,4,5),'Project splits'!$C$5:$AM$346,BA$22,FALSE),IF(ISNA(VLOOKUP($A55,'Success Asset Classes'!$B$15:$BD$377,BA$21,FALSE)),VLOOKUP(MID($A55,4,5),'Project splits'!$C$5:$AM$346,BA$22,FALSE),VLOOKUP($A55,'Success Asset Classes'!$B$15:$BD$377,BA$21,FALSE)))</f>
        <v>0</v>
      </c>
      <c r="BB55" s="230">
        <f>IF($AR55=0,VLOOKUP(MID($A55,4,5),'Project splits'!$C$5:$AM$346,BB$22,FALSE),IF(ISNA(VLOOKUP($A55,'Success Asset Classes'!$B$15:$BD$377,BB$21,FALSE)),VLOOKUP(MID($A55,4,5),'Project splits'!$C$5:$AM$346,BB$22,FALSE),VLOOKUP($A55,'Success Asset Classes'!$B$15:$BD$377,BB$21,FALSE)))</f>
        <v>0.68764830481306605</v>
      </c>
      <c r="BC55" s="230">
        <f>IF($AR55=0,VLOOKUP(MID($A55,4,5),'Project splits'!$C$5:$AM$346,BC$22,FALSE),IF(ISNA(VLOOKUP($A55,'Success Asset Classes'!$B$15:$BD$377,BC$21,FALSE)),VLOOKUP(MID($A55,4,5),'Project splits'!$C$5:$AM$346,BC$22,FALSE),VLOOKUP($A55,'Success Asset Classes'!$B$15:$BD$377,BC$21,FALSE)))</f>
        <v>0</v>
      </c>
      <c r="BD55" s="230">
        <f>IF($AR55=0,VLOOKUP(MID($A55,4,5),'Project splits'!$C$5:$AM$346,BD$22,FALSE),IF(ISNA(VLOOKUP($A55,'Success Asset Classes'!$B$15:$BD$377,BD$21,FALSE)),VLOOKUP(MID($A55,4,5),'Project splits'!$C$5:$AM$346,BD$22,FALSE),VLOOKUP($A55,'Success Asset Classes'!$B$15:$BD$377,BD$21,FALSE)))</f>
        <v>0.17207414126131085</v>
      </c>
      <c r="BE55" s="230">
        <f>IF($AR55=0,VLOOKUP(MID($A55,4,5),'Project splits'!$C$5:$AM$346,BE$22,FALSE),IF(ISNA(VLOOKUP($A55,'Success Asset Classes'!$B$15:$BD$377,BE$21,FALSE)),VLOOKUP(MID($A55,4,5),'Project splits'!$C$5:$AM$346,BE$22,FALSE),VLOOKUP($A55,'Success Asset Classes'!$B$15:$BD$377,BE$21,FALSE)))</f>
        <v>1.0762718804151597E-2</v>
      </c>
      <c r="BF55" s="230">
        <f>IF($AR55=0,VLOOKUP(MID($A55,4,5),'Project splits'!$C$5:$AM$346,BF$22,FALSE),IF(ISNA(VLOOKUP($A55,'Success Asset Classes'!$B$15:$BD$377,BF$21,FALSE)),VLOOKUP(MID($A55,4,5),'Project splits'!$C$5:$AM$346,BF$22,FALSE),VLOOKUP($A55,'Success Asset Classes'!$B$15:$BD$377,BF$21,FALSE)))</f>
        <v>0</v>
      </c>
      <c r="BG55" s="230">
        <f>IF($AR55=0,VLOOKUP(MID($A55,4,5),'Project splits'!$C$5:$AM$346,BG$22,FALSE),IF(ISNA(VLOOKUP($A55,'Success Asset Classes'!$B$15:$BD$377,BG$21,FALSE)),VLOOKUP(MID($A55,4,5),'Project splits'!$C$5:$AM$346,BG$22,FALSE),VLOOKUP($A55,'Success Asset Classes'!$B$15:$BD$377,BG$21,FALSE)))</f>
        <v>0.12951483512147152</v>
      </c>
      <c r="BH55" s="230">
        <f>IF($AR55=0,VLOOKUP(MID($A55,4,5),'Project splits'!$C$5:$AM$346,BH$22,FALSE),IF(ISNA(VLOOKUP($A55,'Success Asset Classes'!$B$15:$BD$377,BH$21,FALSE)),VLOOKUP(MID($A55,4,5),'Project splits'!$C$5:$AM$346,BH$22,FALSE),VLOOKUP($A55,'Success Asset Classes'!$B$15:$BD$377,BH$21,FALSE)))</f>
        <v>0</v>
      </c>
      <c r="BI55" s="230">
        <f>IF($AR55=0,VLOOKUP(MID($A55,4,5),'Project splits'!$C$5:$AM$346,BI$22,FALSE),IF(ISNA(VLOOKUP($A55,'Success Asset Classes'!$B$15:$BD$377,BI$21,FALSE)),VLOOKUP(MID($A55,4,5),'Project splits'!$C$5:$AM$346,BI$22,FALSE),VLOOKUP($A55,'Success Asset Classes'!$B$15:$BD$377,BI$21,FALSE)))</f>
        <v>0</v>
      </c>
      <c r="BJ55" s="230">
        <f>IF($AR55=0,VLOOKUP(MID($A55,4,5),'Project splits'!$C$5:$AM$346,BJ$22,FALSE),IF(ISNA(VLOOKUP($A55,'Success Asset Classes'!$B$15:$BD$377,BJ$21,FALSE)),VLOOKUP(MID($A55,4,5),'Project splits'!$C$5:$AM$346,BJ$22,FALSE),VLOOKUP($A55,'Success Asset Classes'!$B$15:$BD$377,BJ$21,FALSE)))</f>
        <v>0</v>
      </c>
      <c r="BK55" s="230">
        <f>IF($AR55=0,VLOOKUP(MID($A55,4,5),'Project splits'!$C$5:$AM$346,BK$22,FALSE),IF(ISNA(VLOOKUP($A55,'Success Asset Classes'!$B$15:$BD$377,BK$21,FALSE)),VLOOKUP(MID($A55,4,5),'Project splits'!$C$5:$AM$346,BK$22,FALSE),VLOOKUP($A55,'Success Asset Classes'!$B$15:$BD$377,BK$21,FALSE)))</f>
        <v>0</v>
      </c>
      <c r="BL55" s="230">
        <f>IF($AR55=0,VLOOKUP(MID($A55,4,5),'Project splits'!$C$5:$AM$346,BL$22,FALSE),IF(ISNA(VLOOKUP($A55,'Success Asset Classes'!$B$15:$BD$377,BL$21,FALSE)),VLOOKUP(MID($A55,4,5),'Project splits'!$C$5:$AM$346,BL$22,FALSE),VLOOKUP($A55,'Success Asset Classes'!$B$15:$BD$377,BL$21,FALSE)))</f>
        <v>0</v>
      </c>
      <c r="BM55" s="230">
        <f>IF($AR55=0,VLOOKUP(MID($A55,4,5),'Project splits'!$C$5:$AM$346,BM$22,FALSE),IF(ISNA(VLOOKUP($A55,'Success Asset Classes'!$B$15:$BD$377,BM$21,FALSE)),VLOOKUP(MID($A55,4,5),'Project splits'!$C$5:$AM$346,BM$22,FALSE),VLOOKUP($A55,'Success Asset Classes'!$B$15:$BD$377,BM$21,FALSE)))</f>
        <v>0</v>
      </c>
      <c r="BN55" s="230">
        <f>IF($AR55=0,VLOOKUP(MID($A55,4,5),'Project splits'!$C$5:$AM$346,BN$22,FALSE),IF(ISNA(VLOOKUP($A55,'Success Asset Classes'!$B$15:$BD$377,BN$21,FALSE)),VLOOKUP(MID($A55,4,5),'Project splits'!$C$5:$AM$346,BN$22,FALSE),VLOOKUP($A55,'Success Asset Classes'!$B$15:$BD$377,BN$21,FALSE)))</f>
        <v>0</v>
      </c>
      <c r="BO55" s="230">
        <f>IF($AR55=0,VLOOKUP(MID($A55,4,5),'Project splits'!$C$5:$AM$346,BO$22,FALSE),IF(ISNA(VLOOKUP($A55,'Success Asset Classes'!$B$15:$BD$377,BO$21,FALSE)),VLOOKUP(MID($A55,4,5),'Project splits'!$C$5:$AM$346,BO$22,FALSE),VLOOKUP($A55,'Success Asset Classes'!$B$15:$BD$377,BO$21,FALSE)))</f>
        <v>0</v>
      </c>
      <c r="BP55" s="230">
        <f>IF($AR55=0,VLOOKUP(MID($A55,4,5),'Project splits'!$C$5:$AM$346,BP$22,FALSE),IF(ISNA(VLOOKUP($A55,'Success Asset Classes'!$B$15:$BD$377,BP$21,FALSE)),VLOOKUP(MID($A55,4,5),'Project splits'!$C$5:$AM$346,BP$22,FALSE),VLOOKUP($A55,'Success Asset Classes'!$B$15:$BD$377,BP$21,FALSE)))</f>
        <v>0</v>
      </c>
      <c r="BQ55" s="230">
        <f>IF($AR55=0,VLOOKUP(MID($A55,4,5),'Project splits'!$C$5:$AM$346,BQ$22,FALSE),IF(ISNA(VLOOKUP($A55,'Success Asset Classes'!$B$15:$BD$377,BQ$21,FALSE)),VLOOKUP(MID($A55,4,5),'Project splits'!$C$5:$AM$346,BQ$22,FALSE),VLOOKUP($A55,'Success Asset Classes'!$B$15:$BD$377,BQ$21,FALSE)))</f>
        <v>0</v>
      </c>
      <c r="BR55" s="230">
        <f>IF($AR55=0,VLOOKUP(MID($A55,4,5),'Project splits'!$C$5:$AM$346,BR$22,FALSE),IF(ISNA(VLOOKUP($A55,'Success Asset Classes'!$B$15:$BD$377,BR$21,FALSE)),VLOOKUP(MID($A55,4,5),'Project splits'!$C$5:$AM$346,BR$22,FALSE),VLOOKUP($A55,'Success Asset Classes'!$B$15:$BD$377,BR$21,FALSE)))</f>
        <v>0</v>
      </c>
      <c r="BS55" s="247">
        <f t="shared" si="34"/>
        <v>1</v>
      </c>
      <c r="BT55" s="249">
        <f>1+IF(ISNA(VLOOKUP($A55,'Project labour content'!$A$7:$D$255,'Project labour content'!$D$1,FALSE)),VLOOKUP($D55,'Project labour content'!$F$6:$G$15,'Project labour content'!$G$1,FALSE),VLOOKUP($A55,'Project labour content'!$A$7:$D$255,'Project labour content'!$D$1,FALSE))*LabEsc22*1</f>
        <v>1.0003471041831231</v>
      </c>
      <c r="BU55" s="249">
        <f>1+IF(ISNA(VLOOKUP($A55,'Project labour content'!$A$7:$D$255,'Project labour content'!$D$1,FALSE)),VLOOKUP($D55,'Project labour content'!$F$6:$G$15,'Project labour content'!$G$1,FALSE),VLOOKUP($A55,'Project labour content'!$A$7:$D$255,'Project labour content'!$D$1,FALSE))*LabEsc23*1</f>
        <v>1.0006958744663252</v>
      </c>
      <c r="BV55" s="249">
        <f>1+IF(ISNA(VLOOKUP($A55,'Project labour content'!$A$7:$D$255,'Project labour content'!$D$1,FALSE)),VLOOKUP($D55,'Project labour content'!$F$6:$G$15,'Project labour content'!$G$1,FALSE),VLOOKUP($A55,'Project labour content'!$A$7:$D$255,'Project labour content'!$D$1,FALSE))*LabEsc24*1</f>
        <v>1.0010244160731017</v>
      </c>
      <c r="BW55" s="249">
        <f>1+IF(ISNA(VLOOKUP($A55,'Project labour content'!$A$7:$D$255,'Project labour content'!$D$1,FALSE)),VLOOKUP($D55,'Project labour content'!$F$6:$G$15,'Project labour content'!$G$1,FALSE),VLOOKUP($A55,'Project labour content'!$A$7:$D$255,'Project labour content'!$D$1,FALSE))*LabEsc25*1</f>
        <v>1.0014644427984443</v>
      </c>
      <c r="BX55" s="249">
        <f>1+IF(ISNA(VLOOKUP($A55,'Project labour content'!$A$7:$D$255,'Project labour content'!$D$1,FALSE)),VLOOKUP($D55,'Project labour content'!$F$6:$G$15,'Project labour content'!$G$1,FALSE),VLOOKUP($A55,'Project labour content'!$A$7:$D$255,'Project labour content'!$D$1,FALSE))*LabEsc26*1</f>
        <v>1.0019439985912801</v>
      </c>
      <c r="BY55" s="249">
        <f>1+IF(ISNA(VLOOKUP($A55,'Project labour content'!$A$7:$D$255,'Project labour content'!$D$1,FALSE)),VLOOKUP($D55,'Project labour content'!$F$6:$G$15,'Project labour content'!$G$1,FALSE),VLOOKUP($A55,'Project labour content'!$A$7:$D$255,'Project labour content'!$D$1,FALSE))*LabEsc27*1</f>
        <v>1.0022410280715812</v>
      </c>
      <c r="BZ55" s="249">
        <f>1+IF(ISNA(VLOOKUP($A55,'Project labour content'!$A$7:$D$255,'Project labour content'!$D$1,FALSE)),VLOOKUP($D55,'Project labour content'!$F$6:$G$15,'Project labour content'!$G$1,FALSE),VLOOKUP($A55,'Project labour content'!$A$7:$D$255,'Project labour content'!$D$1,FALSE))*LabEsc28*1</f>
        <v>1.002464691270248</v>
      </c>
      <c r="CA55" s="249">
        <f>1+IF(ISNA(VLOOKUP($A55,'Project labour content'!$A$7:$D$255,'Project labour content'!$D$1,FALSE)),VLOOKUP($D55,'Project labour content'!$F$6:$G$15,'Project labour content'!$G$1,FALSE),VLOOKUP($A55,'Project labour content'!$A$7:$D$255,'Project labour content'!$D$1,FALSE))*LabEsc29*1</f>
        <v>1.0028236259714685</v>
      </c>
      <c r="CB55" s="250" t="str">
        <f>IF(ISNA(VLOOKUP($A55,'Project labour content'!$A$7:$D$255,'Project labour content'!$D$1,FALSE)),"Category","Project")</f>
        <v>Category</v>
      </c>
      <c r="CD55" s="247" t="str">
        <f t="shared" si="35"/>
        <v>11425</v>
      </c>
      <c r="CE55" s="3"/>
    </row>
    <row r="56" spans="1:83" x14ac:dyDescent="0.15">
      <c r="A56" s="11" t="s">
        <v>80</v>
      </c>
      <c r="B56" s="11" t="str">
        <f>VLOOKUP($A56,'Incurred Real 2022$'!$A$25:$AC$426,'Incurred Real 2022$'!B$1,FALSE)</f>
        <v>NCIPAP 4 Waterloo East to Robertstown 132kV Line Uprating</v>
      </c>
      <c r="C56" s="11" t="str">
        <f>VLOOKUP($A56,'Incurred Real 2022$'!$A$25:$AC$426,'Incurred Real 2022$'!C$1,FALSE)</f>
        <v>ExAnte</v>
      </c>
      <c r="D56" s="11" t="str">
        <f>VLOOKUP($A56,'Incurred Real 2022$'!$A$25:$AC$426,'Incurred Real 2022$'!D$1,FALSE)</f>
        <v>Augmentation</v>
      </c>
      <c r="E56" s="11" t="str">
        <f>VLOOKUP($A56,'Incurred Real 2022$'!$A$25:$AC$426,'Incurred Real 2022$'!E$1,FALSE)</f>
        <v>Closed</v>
      </c>
      <c r="F56" s="105" t="str">
        <f>IF(VLOOKUP($A56,'Incurred Real 2022$'!$A$25:$AC$426,'Incurred Real 2022$'!F$1,FALSE)=0,"",VLOOKUP($A56,'Incurred Real 2022$'!$A$25:$AC$426,'Incurred Real 2022$'!F$1,FALSE))</f>
        <v/>
      </c>
      <c r="G56" s="105" t="str">
        <f>IF(VLOOKUP($A56,'Incurred Real 2022$'!$A$25:$AC$426,'Incurred Real 2022$'!G$1,FALSE)=0,"",VLOOKUP($A56,'Incurred Real 2022$'!$A$25:$AC$426,'Incurred Real 2022$'!G$1,FALSE))</f>
        <v/>
      </c>
      <c r="H56" s="105" t="str">
        <f>IF(VLOOKUP($A56,'Incurred Real 2022$'!$A$25:$AC$426,'Incurred Real 2022$'!H$1,FALSE)=0,"",VLOOKUP($A56,'Incurred Real 2022$'!$A$25:$AC$426,'Incurred Real 2022$'!H$1,FALSE))</f>
        <v/>
      </c>
      <c r="I56" s="105" t="str">
        <f>IF(VLOOKUP($A56,'Incurred Real 2022$'!$A$25:$AC$426,'Incurred Real 2022$'!I$1,FALSE)=0,"",VLOOKUP($A56,'Incurred Real 2022$'!$A$25:$AC$426,'Incurred Real 2022$'!I$1,FALSE))</f>
        <v/>
      </c>
      <c r="J56" s="105" t="str">
        <f>IF(VLOOKUP($A56,'Incurred Real 2022$'!$A$25:$AC$426,'Incurred Real 2022$'!J$1,FALSE)=0,"",VLOOKUP($A56,'Incurred Real 2022$'!$A$25:$AC$426,'Incurred Real 2022$'!J$1,FALSE))</f>
        <v/>
      </c>
      <c r="K56" s="105" t="str">
        <f>IF(VLOOKUP($A56,'Incurred Real 2022$'!$A$25:$AC$426,'Incurred Real 2022$'!K$1,FALSE)=0,"",VLOOKUP($A56,'Incurred Real 2022$'!$A$25:$AC$426,'Incurred Real 2022$'!K$1,FALSE))</f>
        <v/>
      </c>
      <c r="L56" s="105" t="str">
        <f>IF(VLOOKUP($A56,'Incurred Real 2022$'!$A$25:$AC$426,'Incurred Real 2022$'!L$1,FALSE)=0,"",VLOOKUP($A56,'Incurred Real 2022$'!$A$25:$AC$426,'Incurred Real 2022$'!L$1,FALSE))</f>
        <v/>
      </c>
      <c r="M56" s="105" t="str">
        <f>IF(VLOOKUP($A56,'Incurred Real 2022$'!$A$25:$AC$426,'Incurred Real 2022$'!M$1,FALSE)=0,"",VLOOKUP($A56,'Incurred Real 2022$'!$A$25:$AC$426,'Incurred Real 2022$'!M$1,FALSE))</f>
        <v/>
      </c>
      <c r="N56" s="105" t="str">
        <f>IF(VLOOKUP($A56,'Incurred Real 2022$'!$A$25:$AC$426,'Incurred Real 2022$'!N$1,FALSE)=0,"",VLOOKUP($A56,'Incurred Real 2022$'!$A$25:$AC$426,'Incurred Real 2022$'!N$1,FALSE))</f>
        <v/>
      </c>
      <c r="O56" s="105" t="str">
        <f>IF(VLOOKUP($A56,'Incurred Real 2022$'!$A$25:$AC$426,'Incurred Real 2022$'!O$1,FALSE)=0,"",VLOOKUP($A56,'Incurred Real 2022$'!$A$25:$AC$426,'Incurred Real 2022$'!O$1,FALSE))</f>
        <v/>
      </c>
      <c r="P56" s="105" t="str">
        <f>IF(VLOOKUP($A56,'Incurred Real 2022$'!$A$25:$AC$426,'Incurred Real 2022$'!P$1,FALSE)=0,"",VLOOKUP($A56,'Incurred Real 2022$'!$A$25:$AC$426,'Incurred Real 2022$'!P$1,FALSE))</f>
        <v/>
      </c>
      <c r="Q56" s="105">
        <f>IF(VLOOKUP($A56,'Incurred Real 2022$'!$A$25:$AC$426,'Incurred Real 2022$'!Q$1,FALSE)=0,"",VLOOKUP($A56,'Incurred Real 2022$'!$A$25:$AC$426,'Incurred Real 2022$'!Q$1,FALSE))</f>
        <v>103637.5</v>
      </c>
      <c r="R56" s="105">
        <f>IF(VLOOKUP($A56,'Incurred Real 2022$'!$A$25:$AC$426,'Incurred Real 2022$'!R$1,FALSE)=0,"",VLOOKUP($A56,'Incurred Real 2022$'!$A$25:$AC$426,'Incurred Real 2022$'!R$1,FALSE))</f>
        <v>1153627.17</v>
      </c>
      <c r="S56" s="105">
        <f>IF(VLOOKUP($A56,'Incurred Real 2022$'!$A$25:$AC$426,'Incurred Real 2022$'!S$1,FALSE)=0,"",VLOOKUP($A56,'Incurred Real 2022$'!$A$25:$AC$426,'Incurred Real 2022$'!S$1,FALSE))</f>
        <v>73868.59</v>
      </c>
      <c r="T56" s="105">
        <f>IF(VLOOKUP($A56,'Incurred Real 2022$'!$A$25:$AC$426,'Incurred Real 2022$'!T$1,FALSE)=0,"",VLOOKUP($A56,'Incurred Real 2022$'!$A$25:$AC$426,'Incurred Real 2022$'!T$1,FALSE))</f>
        <v>508.98</v>
      </c>
      <c r="U56" s="105" t="str">
        <f>IF(VLOOKUP($A56,'Incurred Real 2022$'!$A$25:$AC$426,'Incurred Real 2022$'!U$1,FALSE)=0,"",VLOOKUP($A56,'Incurred Real 2022$'!$A$25:$AC$426,'Incurred Real 2022$'!U$1,FALSE))</f>
        <v/>
      </c>
      <c r="V56" s="13" t="str">
        <f>IF(ISTEXT(VLOOKUP($A56,'Incurred Real 2022$'!$A$25:$AC$426,'Incurred Real 2022$'!V$1,FALSE)),"",(VLOOKUP($A56,'Incurred Real 2022$'!$A$25:$AC$426,'Incurred Real 2022$'!V$1,FALSE))*BT56*Incurred_Real!V$15)</f>
        <v/>
      </c>
      <c r="W56" s="13" t="str">
        <f>IF(ISTEXT(VLOOKUP($A56,'Incurred Real 2022$'!$A$25:$AC$426,'Incurred Real 2022$'!W$1,FALSE)),"",(VLOOKUP($A56,'Incurred Real 2022$'!$A$25:$AC$426,'Incurred Real 2022$'!W$1,FALSE))*BU56*Incurred_Real!W$15)</f>
        <v/>
      </c>
      <c r="X56" s="220" t="str">
        <f>IF(ISTEXT(VLOOKUP($A56,'Incurred Real 2022$'!$A$25:$AC$426,'Incurred Real 2022$'!X$1,FALSE)),"",(VLOOKUP($A56,'Incurred Real 2022$'!$A$25:$AC$426,'Incurred Real 2022$'!X$1,FALSE))*BV56*Incurred_Real!X$15)</f>
        <v/>
      </c>
      <c r="Y56" s="217" t="str">
        <f>IF(ISTEXT(VLOOKUP($A56,'Incurred Real 2022$'!$A$25:$AC$426,'Incurred Real 2022$'!Y$1,FALSE)),"",(VLOOKUP($A56,'Incurred Real 2022$'!$A$25:$AC$426,'Incurred Real 2022$'!Y$1,FALSE))*BW56*Incurred_Real!Y$15)</f>
        <v/>
      </c>
      <c r="Z56" s="13" t="str">
        <f>IF(ISTEXT(VLOOKUP($A56,'Incurred Real 2022$'!$A$25:$AC$426,'Incurred Real 2022$'!Z$1,FALSE)),"",(VLOOKUP($A56,'Incurred Real 2022$'!$A$25:$AC$426,'Incurred Real 2022$'!Z$1,FALSE))*BX56*Incurred_Real!Z$15)</f>
        <v/>
      </c>
      <c r="AA56" s="13" t="str">
        <f>IF(ISTEXT(VLOOKUP($A56,'Incurred Real 2022$'!$A$25:$AC$426,'Incurred Real 2022$'!AA$1,FALSE)),"",(VLOOKUP($A56,'Incurred Real 2022$'!$A$25:$AC$426,'Incurred Real 2022$'!AA$1,FALSE))*BY56*Incurred_Real!AA$15)</f>
        <v/>
      </c>
      <c r="AB56" s="13" t="str">
        <f>IF(ISTEXT(VLOOKUP($A56,'Incurred Real 2022$'!$A$25:$AC$426,'Incurred Real 2022$'!AB$1,FALSE)),"",(VLOOKUP($A56,'Incurred Real 2022$'!$A$25:$AC$426,'Incurred Real 2022$'!AB$1,FALSE))*BZ56*Incurred_Real!AB$15)</f>
        <v/>
      </c>
      <c r="AC56" s="13" t="str">
        <f>IF(ISTEXT(VLOOKUP($A56,'Incurred Real 2022$'!$A$25:$AC$426,'Incurred Real 2022$'!AC$1,FALSE)),"",(VLOOKUP($A56,'Incurred Real 2022$'!$A$25:$AC$426,'Incurred Real 2022$'!AC$1,FALSE))*CA56*Incurred_Real!AC$15)</f>
        <v/>
      </c>
      <c r="AD56" s="221">
        <f t="shared" si="36"/>
        <v>1331642.24</v>
      </c>
      <c r="AE56" s="221">
        <f t="shared" si="33"/>
        <v>1331642.24</v>
      </c>
      <c r="AF56" s="239">
        <f t="shared" si="37"/>
        <v>1658711.4708260281</v>
      </c>
      <c r="AG56" s="222">
        <f t="shared" si="38"/>
        <v>1332624.9494178277</v>
      </c>
      <c r="AH56" s="223">
        <f t="shared" si="42"/>
        <v>1.244694894501754</v>
      </c>
      <c r="AI56" s="224">
        <f t="shared" si="39"/>
        <v>2020</v>
      </c>
      <c r="AJ56" s="225">
        <f>VLOOKUP($A56,Project_Commissioning!$C$4:$H$355,Project_Commissioning!F$1,FALSE)</f>
        <v>43251</v>
      </c>
      <c r="AK56" s="226">
        <f>VLOOKUP($A56,Project_Commissioning!$C$4:$H$355,Project_Commissioning!G$1,FALSE)</f>
        <v>2018</v>
      </c>
      <c r="AL56" s="225" t="str">
        <f>IF(VLOOKUP($A56,Project_Commissioning!$C$4:$H$355,Project_Commissioning!H$1,FALSE)=0,"",VLOOKUP($A56,Project_Commissioning!$C$4:$H$355,Project_Commissioning!H$1,FALSE))</f>
        <v/>
      </c>
      <c r="AM56" s="237">
        <f t="shared" si="40"/>
        <v>1473231.7328967317</v>
      </c>
      <c r="AN56" s="221" cm="1">
        <f t="array" ref="AN56">IF(ROUND(AE56,0)=0,0,LOOKUP(2,1/(F56:AC56&lt;&gt;""),F56:AC56))</f>
        <v>508.98</v>
      </c>
      <c r="AO56" s="221">
        <f t="shared" si="41"/>
        <v>0</v>
      </c>
      <c r="AP56" s="79"/>
      <c r="AQ56" s="20"/>
      <c r="AR56" s="245">
        <f>IF(ISNA(VLOOKUP($A56,'Success Asset Classes'!$B$15:$AA$114,'Success Asset Classes'!$AA$1,FALSE)),0,VLOOKUP($A56,'Success Asset Classes'!$B$15:$AA$114,'Success Asset Classes'!$AA$1,FALSE))</f>
        <v>0</v>
      </c>
      <c r="AS56" s="230">
        <f>IF($AR56=0,VLOOKUP(MID($A56,4,5),'Project splits'!$C$5:$AM$346,AS$22,FALSE),IF(ISNA(VLOOKUP($A56,'Success Asset Classes'!$B$15:$BD$377,AS$21,FALSE)),VLOOKUP(MID($A56,4,5),'Project splits'!$C$5:$AM$346,AS$22,FALSE),VLOOKUP($A56,'Success Asset Classes'!$B$15:$BD$377,AS$21,FALSE)))</f>
        <v>0</v>
      </c>
      <c r="AT56" s="230">
        <f>IF($AR56=0,VLOOKUP(MID($A56,4,5),'Project splits'!$C$5:$AM$346,AT$22,FALSE),IF(ISNA(VLOOKUP($A56,'Success Asset Classes'!$B$15:$BD$377,AT$21,FALSE)),VLOOKUP(MID($A56,4,5),'Project splits'!$C$5:$AM$346,AT$22,FALSE),VLOOKUP($A56,'Success Asset Classes'!$B$15:$BD$377,AT$21,FALSE)))</f>
        <v>0</v>
      </c>
      <c r="AU56" s="230">
        <f>IF($AR56=0,VLOOKUP(MID($A56,4,5),'Project splits'!$C$5:$AM$346,AU$22,FALSE),IF(ISNA(VLOOKUP($A56,'Success Asset Classes'!$B$15:$BD$377,AU$21,FALSE)),VLOOKUP(MID($A56,4,5),'Project splits'!$C$5:$AM$346,AU$22,FALSE),VLOOKUP($A56,'Success Asset Classes'!$B$15:$BD$377,AU$21,FALSE)))</f>
        <v>0</v>
      </c>
      <c r="AV56" s="230">
        <f>IF($AR56=0,VLOOKUP(MID($A56,4,5),'Project splits'!$C$5:$AM$346,AV$22,FALSE),IF(ISNA(VLOOKUP($A56,'Success Asset Classes'!$B$15:$BD$377,AV$21,FALSE)),VLOOKUP(MID($A56,4,5),'Project splits'!$C$5:$AM$346,AV$22,FALSE),VLOOKUP($A56,'Success Asset Classes'!$B$15:$BD$377,AV$21,FALSE)))</f>
        <v>0</v>
      </c>
      <c r="AW56" s="230">
        <f>IF($AR56=0,VLOOKUP(MID($A56,4,5),'Project splits'!$C$5:$AM$346,AW$22,FALSE),IF(ISNA(VLOOKUP($A56,'Success Asset Classes'!$B$15:$BD$377,AW$21,FALSE)),VLOOKUP(MID($A56,4,5),'Project splits'!$C$5:$AM$346,AW$22,FALSE),VLOOKUP($A56,'Success Asset Classes'!$B$15:$BD$377,AW$21,FALSE)))</f>
        <v>0</v>
      </c>
      <c r="AX56" s="230">
        <f>IF($AR56=0,VLOOKUP(MID($A56,4,5),'Project splits'!$C$5:$AM$346,AX$22,FALSE),IF(ISNA(VLOOKUP($A56,'Success Asset Classes'!$B$15:$BD$377,AX$21,FALSE)),VLOOKUP(MID($A56,4,5),'Project splits'!$C$5:$AM$346,AX$22,FALSE),VLOOKUP($A56,'Success Asset Classes'!$B$15:$BD$377,AX$21,FALSE)))</f>
        <v>0</v>
      </c>
      <c r="AY56" s="230">
        <f>IF($AR56=0,VLOOKUP(MID($A56,4,5),'Project splits'!$C$5:$AM$346,AY$22,FALSE),IF(ISNA(VLOOKUP($A56,'Success Asset Classes'!$B$15:$BD$377,AY$21,FALSE)),VLOOKUP(MID($A56,4,5),'Project splits'!$C$5:$AM$346,AY$22,FALSE),VLOOKUP($A56,'Success Asset Classes'!$B$15:$BD$377,AY$21,FALSE)))</f>
        <v>0</v>
      </c>
      <c r="AZ56" s="230">
        <f>IF($AR56=0,VLOOKUP(MID($A56,4,5),'Project splits'!$C$5:$AM$346,AZ$22,FALSE),IF(ISNA(VLOOKUP($A56,'Success Asset Classes'!$B$15:$BD$377,AZ$21,FALSE)),VLOOKUP(MID($A56,4,5),'Project splits'!$C$5:$AM$346,AZ$22,FALSE),VLOOKUP($A56,'Success Asset Classes'!$B$15:$BD$377,AZ$21,FALSE)))</f>
        <v>0</v>
      </c>
      <c r="BA56" s="230">
        <f>IF($AR56=0,VLOOKUP(MID($A56,4,5),'Project splits'!$C$5:$AM$346,BA$22,FALSE),IF(ISNA(VLOOKUP($A56,'Success Asset Classes'!$B$15:$BD$377,BA$21,FALSE)),VLOOKUP(MID($A56,4,5),'Project splits'!$C$5:$AM$346,BA$22,FALSE),VLOOKUP($A56,'Success Asset Classes'!$B$15:$BD$377,BA$21,FALSE)))</f>
        <v>0</v>
      </c>
      <c r="BB56" s="230">
        <f>IF($AR56=0,VLOOKUP(MID($A56,4,5),'Project splits'!$C$5:$AM$346,BB$22,FALSE),IF(ISNA(VLOOKUP($A56,'Success Asset Classes'!$B$15:$BD$377,BB$21,FALSE)),VLOOKUP(MID($A56,4,5),'Project splits'!$C$5:$AM$346,BB$22,FALSE),VLOOKUP($A56,'Success Asset Classes'!$B$15:$BD$377,BB$21,FALSE)))</f>
        <v>5.3549782308786563E-2</v>
      </c>
      <c r="BC56" s="230">
        <f>IF($AR56=0,VLOOKUP(MID($A56,4,5),'Project splits'!$C$5:$AM$346,BC$22,FALSE),IF(ISNA(VLOOKUP($A56,'Success Asset Classes'!$B$15:$BD$377,BC$21,FALSE)),VLOOKUP(MID($A56,4,5),'Project splits'!$C$5:$AM$346,BC$22,FALSE),VLOOKUP($A56,'Success Asset Classes'!$B$15:$BD$377,BC$21,FALSE)))</f>
        <v>0</v>
      </c>
      <c r="BD56" s="230">
        <f>IF($AR56=0,VLOOKUP(MID($A56,4,5),'Project splits'!$C$5:$AM$346,BD$22,FALSE),IF(ISNA(VLOOKUP($A56,'Success Asset Classes'!$B$15:$BD$377,BD$21,FALSE)),VLOOKUP(MID($A56,4,5),'Project splits'!$C$5:$AM$346,BD$22,FALSE),VLOOKUP($A56,'Success Asset Classes'!$B$15:$BD$377,BD$21,FALSE)))</f>
        <v>0</v>
      </c>
      <c r="BE56" s="230">
        <f>IF($AR56=0,VLOOKUP(MID($A56,4,5),'Project splits'!$C$5:$AM$346,BE$22,FALSE),IF(ISNA(VLOOKUP($A56,'Success Asset Classes'!$B$15:$BD$377,BE$21,FALSE)),VLOOKUP(MID($A56,4,5),'Project splits'!$C$5:$AM$346,BE$22,FALSE),VLOOKUP($A56,'Success Asset Classes'!$B$15:$BD$377,BE$21,FALSE)))</f>
        <v>0</v>
      </c>
      <c r="BF56" s="230">
        <f>IF($AR56=0,VLOOKUP(MID($A56,4,5),'Project splits'!$C$5:$AM$346,BF$22,FALSE),IF(ISNA(VLOOKUP($A56,'Success Asset Classes'!$B$15:$BD$377,BF$21,FALSE)),VLOOKUP(MID($A56,4,5),'Project splits'!$C$5:$AM$346,BF$22,FALSE),VLOOKUP($A56,'Success Asset Classes'!$B$15:$BD$377,BF$21,FALSE)))</f>
        <v>0</v>
      </c>
      <c r="BG56" s="230">
        <f>IF($AR56=0,VLOOKUP(MID($A56,4,5),'Project splits'!$C$5:$AM$346,BG$22,FALSE),IF(ISNA(VLOOKUP($A56,'Success Asset Classes'!$B$15:$BD$377,BG$21,FALSE)),VLOOKUP(MID($A56,4,5),'Project splits'!$C$5:$AM$346,BG$22,FALSE),VLOOKUP($A56,'Success Asset Classes'!$B$15:$BD$377,BG$21,FALSE)))</f>
        <v>3.2592685519650985E-2</v>
      </c>
      <c r="BH56" s="230">
        <f>IF($AR56=0,VLOOKUP(MID($A56,4,5),'Project splits'!$C$5:$AM$346,BH$22,FALSE),IF(ISNA(VLOOKUP($A56,'Success Asset Classes'!$B$15:$BD$377,BH$21,FALSE)),VLOOKUP(MID($A56,4,5),'Project splits'!$C$5:$AM$346,BH$22,FALSE),VLOOKUP($A56,'Success Asset Classes'!$B$15:$BD$377,BH$21,FALSE)))</f>
        <v>0.73088869790500288</v>
      </c>
      <c r="BI56" s="230">
        <f>IF($AR56=0,VLOOKUP(MID($A56,4,5),'Project splits'!$C$5:$AM$346,BI$22,FALSE),IF(ISNA(VLOOKUP($A56,'Success Asset Classes'!$B$15:$BD$377,BI$21,FALSE)),VLOOKUP(MID($A56,4,5),'Project splits'!$C$5:$AM$346,BI$22,FALSE),VLOOKUP($A56,'Success Asset Classes'!$B$15:$BD$377,BI$21,FALSE)))</f>
        <v>0</v>
      </c>
      <c r="BJ56" s="230">
        <f>IF($AR56=0,VLOOKUP(MID($A56,4,5),'Project splits'!$C$5:$AM$346,BJ$22,FALSE),IF(ISNA(VLOOKUP($A56,'Success Asset Classes'!$B$15:$BD$377,BJ$21,FALSE)),VLOOKUP(MID($A56,4,5),'Project splits'!$C$5:$AM$346,BJ$22,FALSE),VLOOKUP($A56,'Success Asset Classes'!$B$15:$BD$377,BJ$21,FALSE)))</f>
        <v>0</v>
      </c>
      <c r="BK56" s="230">
        <f>IF($AR56=0,VLOOKUP(MID($A56,4,5),'Project splits'!$C$5:$AM$346,BK$22,FALSE),IF(ISNA(VLOOKUP($A56,'Success Asset Classes'!$B$15:$BD$377,BK$21,FALSE)),VLOOKUP(MID($A56,4,5),'Project splits'!$C$5:$AM$346,BK$22,FALSE),VLOOKUP($A56,'Success Asset Classes'!$B$15:$BD$377,BK$21,FALSE)))</f>
        <v>0.18296883426655944</v>
      </c>
      <c r="BL56" s="230">
        <f>IF($AR56=0,VLOOKUP(MID($A56,4,5),'Project splits'!$C$5:$AM$346,BL$22,FALSE),IF(ISNA(VLOOKUP($A56,'Success Asset Classes'!$B$15:$BD$377,BL$21,FALSE)),VLOOKUP(MID($A56,4,5),'Project splits'!$C$5:$AM$346,BL$22,FALSE),VLOOKUP($A56,'Success Asset Classes'!$B$15:$BD$377,BL$21,FALSE)))</f>
        <v>0</v>
      </c>
      <c r="BM56" s="230">
        <f>IF($AR56=0,VLOOKUP(MID($A56,4,5),'Project splits'!$C$5:$AM$346,BM$22,FALSE),IF(ISNA(VLOOKUP($A56,'Success Asset Classes'!$B$15:$BD$377,BM$21,FALSE)),VLOOKUP(MID($A56,4,5),'Project splits'!$C$5:$AM$346,BM$22,FALSE),VLOOKUP($A56,'Success Asset Classes'!$B$15:$BD$377,BM$21,FALSE)))</f>
        <v>0</v>
      </c>
      <c r="BN56" s="230">
        <f>IF($AR56=0,VLOOKUP(MID($A56,4,5),'Project splits'!$C$5:$AM$346,BN$22,FALSE),IF(ISNA(VLOOKUP($A56,'Success Asset Classes'!$B$15:$BD$377,BN$21,FALSE)),VLOOKUP(MID($A56,4,5),'Project splits'!$C$5:$AM$346,BN$22,FALSE),VLOOKUP($A56,'Success Asset Classes'!$B$15:$BD$377,BN$21,FALSE)))</f>
        <v>0</v>
      </c>
      <c r="BO56" s="230">
        <f>IF($AR56=0,VLOOKUP(MID($A56,4,5),'Project splits'!$C$5:$AM$346,BO$22,FALSE),IF(ISNA(VLOOKUP($A56,'Success Asset Classes'!$B$15:$BD$377,BO$21,FALSE)),VLOOKUP(MID($A56,4,5),'Project splits'!$C$5:$AM$346,BO$22,FALSE),VLOOKUP($A56,'Success Asset Classes'!$B$15:$BD$377,BO$21,FALSE)))</f>
        <v>0</v>
      </c>
      <c r="BP56" s="230">
        <f>IF($AR56=0,VLOOKUP(MID($A56,4,5),'Project splits'!$C$5:$AM$346,BP$22,FALSE),IF(ISNA(VLOOKUP($A56,'Success Asset Classes'!$B$15:$BD$377,BP$21,FALSE)),VLOOKUP(MID($A56,4,5),'Project splits'!$C$5:$AM$346,BP$22,FALSE),VLOOKUP($A56,'Success Asset Classes'!$B$15:$BD$377,BP$21,FALSE)))</f>
        <v>0</v>
      </c>
      <c r="BQ56" s="230">
        <f>IF($AR56=0,VLOOKUP(MID($A56,4,5),'Project splits'!$C$5:$AM$346,BQ$22,FALSE),IF(ISNA(VLOOKUP($A56,'Success Asset Classes'!$B$15:$BD$377,BQ$21,FALSE)),VLOOKUP(MID($A56,4,5),'Project splits'!$C$5:$AM$346,BQ$22,FALSE),VLOOKUP($A56,'Success Asset Classes'!$B$15:$BD$377,BQ$21,FALSE)))</f>
        <v>0</v>
      </c>
      <c r="BR56" s="230">
        <f>IF($AR56=0,VLOOKUP(MID($A56,4,5),'Project splits'!$C$5:$AM$346,BR$22,FALSE),IF(ISNA(VLOOKUP($A56,'Success Asset Classes'!$B$15:$BD$377,BR$21,FALSE)),VLOOKUP(MID($A56,4,5),'Project splits'!$C$5:$AM$346,BR$22,FALSE),VLOOKUP($A56,'Success Asset Classes'!$B$15:$BD$377,BR$21,FALSE)))</f>
        <v>0</v>
      </c>
      <c r="BS56" s="247">
        <f t="shared" si="34"/>
        <v>0.99999999999999978</v>
      </c>
      <c r="BT56" s="249">
        <f>1+IF(ISNA(VLOOKUP($A56,'Project labour content'!$A$7:$D$255,'Project labour content'!$D$1,FALSE)),VLOOKUP($D56,'Project labour content'!$F$6:$G$15,'Project labour content'!$G$1,FALSE),VLOOKUP($A56,'Project labour content'!$A$7:$D$255,'Project labour content'!$D$1,FALSE))*LabEsc22*1</f>
        <v>1.0003471041831231</v>
      </c>
      <c r="BU56" s="249">
        <f>1+IF(ISNA(VLOOKUP($A56,'Project labour content'!$A$7:$D$255,'Project labour content'!$D$1,FALSE)),VLOOKUP($D56,'Project labour content'!$F$6:$G$15,'Project labour content'!$G$1,FALSE),VLOOKUP($A56,'Project labour content'!$A$7:$D$255,'Project labour content'!$D$1,FALSE))*LabEsc23*1</f>
        <v>1.0006958744663252</v>
      </c>
      <c r="BV56" s="249">
        <f>1+IF(ISNA(VLOOKUP($A56,'Project labour content'!$A$7:$D$255,'Project labour content'!$D$1,FALSE)),VLOOKUP($D56,'Project labour content'!$F$6:$G$15,'Project labour content'!$G$1,FALSE),VLOOKUP($A56,'Project labour content'!$A$7:$D$255,'Project labour content'!$D$1,FALSE))*LabEsc24*1</f>
        <v>1.0010244160731017</v>
      </c>
      <c r="BW56" s="249">
        <f>1+IF(ISNA(VLOOKUP($A56,'Project labour content'!$A$7:$D$255,'Project labour content'!$D$1,FALSE)),VLOOKUP($D56,'Project labour content'!$F$6:$G$15,'Project labour content'!$G$1,FALSE),VLOOKUP($A56,'Project labour content'!$A$7:$D$255,'Project labour content'!$D$1,FALSE))*LabEsc25*1</f>
        <v>1.0014644427984443</v>
      </c>
      <c r="BX56" s="249">
        <f>1+IF(ISNA(VLOOKUP($A56,'Project labour content'!$A$7:$D$255,'Project labour content'!$D$1,FALSE)),VLOOKUP($D56,'Project labour content'!$F$6:$G$15,'Project labour content'!$G$1,FALSE),VLOOKUP($A56,'Project labour content'!$A$7:$D$255,'Project labour content'!$D$1,FALSE))*LabEsc26*1</f>
        <v>1.0019439985912801</v>
      </c>
      <c r="BY56" s="249">
        <f>1+IF(ISNA(VLOOKUP($A56,'Project labour content'!$A$7:$D$255,'Project labour content'!$D$1,FALSE)),VLOOKUP($D56,'Project labour content'!$F$6:$G$15,'Project labour content'!$G$1,FALSE),VLOOKUP($A56,'Project labour content'!$A$7:$D$255,'Project labour content'!$D$1,FALSE))*LabEsc27*1</f>
        <v>1.0022410280715812</v>
      </c>
      <c r="BZ56" s="249">
        <f>1+IF(ISNA(VLOOKUP($A56,'Project labour content'!$A$7:$D$255,'Project labour content'!$D$1,FALSE)),VLOOKUP($D56,'Project labour content'!$F$6:$G$15,'Project labour content'!$G$1,FALSE),VLOOKUP($A56,'Project labour content'!$A$7:$D$255,'Project labour content'!$D$1,FALSE))*LabEsc28*1</f>
        <v>1.002464691270248</v>
      </c>
      <c r="CA56" s="249">
        <f>1+IF(ISNA(VLOOKUP($A56,'Project labour content'!$A$7:$D$255,'Project labour content'!$D$1,FALSE)),VLOOKUP($D56,'Project labour content'!$F$6:$G$15,'Project labour content'!$G$1,FALSE),VLOOKUP($A56,'Project labour content'!$A$7:$D$255,'Project labour content'!$D$1,FALSE))*LabEsc29*1</f>
        <v>1.0028236259714685</v>
      </c>
      <c r="CB56" s="250" t="str">
        <f>IF(ISNA(VLOOKUP($A56,'Project labour content'!$A$7:$D$255,'Project labour content'!$D$1,FALSE)),"Category","Project")</f>
        <v>Category</v>
      </c>
      <c r="CD56" s="247" t="str">
        <f t="shared" si="35"/>
        <v>11426</v>
      </c>
      <c r="CE56" s="3"/>
    </row>
    <row r="57" spans="1:83" x14ac:dyDescent="0.15">
      <c r="A57" s="11" t="s">
        <v>82</v>
      </c>
      <c r="B57" s="11" t="str">
        <f>VLOOKUP($A57,'Incurred Real 2022$'!$A$25:$AC$426,'Incurred Real 2022$'!B$1,FALSE)</f>
        <v>Enterprise Capture of IED Data</v>
      </c>
      <c r="C57" s="11" t="str">
        <f>VLOOKUP($A57,'Incurred Real 2022$'!$A$25:$AC$426,'Incurred Real 2022$'!C$1,FALSE)</f>
        <v>ExAnte</v>
      </c>
      <c r="D57" s="11" t="str">
        <f>VLOOKUP($A57,'Incurred Real 2022$'!$A$25:$AC$426,'Incurred Real 2022$'!D$1,FALSE)</f>
        <v>Information Technology</v>
      </c>
      <c r="E57" s="11" t="str">
        <f>VLOOKUP($A57,'Incurred Real 2022$'!$A$25:$AC$426,'Incurred Real 2022$'!E$1,FALSE)</f>
        <v>Closed</v>
      </c>
      <c r="F57" s="105" t="str">
        <f>IF(VLOOKUP($A57,'Incurred Real 2022$'!$A$25:$AC$426,'Incurred Real 2022$'!F$1,FALSE)=0,"",VLOOKUP($A57,'Incurred Real 2022$'!$A$25:$AC$426,'Incurred Real 2022$'!F$1,FALSE))</f>
        <v/>
      </c>
      <c r="G57" s="105" t="str">
        <f>IF(VLOOKUP($A57,'Incurred Real 2022$'!$A$25:$AC$426,'Incurred Real 2022$'!G$1,FALSE)=0,"",VLOOKUP($A57,'Incurred Real 2022$'!$A$25:$AC$426,'Incurred Real 2022$'!G$1,FALSE))</f>
        <v/>
      </c>
      <c r="H57" s="105" t="str">
        <f>IF(VLOOKUP($A57,'Incurred Real 2022$'!$A$25:$AC$426,'Incurred Real 2022$'!H$1,FALSE)=0,"",VLOOKUP($A57,'Incurred Real 2022$'!$A$25:$AC$426,'Incurred Real 2022$'!H$1,FALSE))</f>
        <v/>
      </c>
      <c r="I57" s="105" t="str">
        <f>IF(VLOOKUP($A57,'Incurred Real 2022$'!$A$25:$AC$426,'Incurred Real 2022$'!I$1,FALSE)=0,"",VLOOKUP($A57,'Incurred Real 2022$'!$A$25:$AC$426,'Incurred Real 2022$'!I$1,FALSE))</f>
        <v/>
      </c>
      <c r="J57" s="105" t="str">
        <f>IF(VLOOKUP($A57,'Incurred Real 2022$'!$A$25:$AC$426,'Incurred Real 2022$'!J$1,FALSE)=0,"",VLOOKUP($A57,'Incurred Real 2022$'!$A$25:$AC$426,'Incurred Real 2022$'!J$1,FALSE))</f>
        <v/>
      </c>
      <c r="K57" s="105" t="str">
        <f>IF(VLOOKUP($A57,'Incurred Real 2022$'!$A$25:$AC$426,'Incurred Real 2022$'!K$1,FALSE)=0,"",VLOOKUP($A57,'Incurred Real 2022$'!$A$25:$AC$426,'Incurred Real 2022$'!K$1,FALSE))</f>
        <v/>
      </c>
      <c r="L57" s="105">
        <f>IF(VLOOKUP($A57,'Incurred Real 2022$'!$A$25:$AC$426,'Incurred Real 2022$'!L$1,FALSE)=0,"",VLOOKUP($A57,'Incurred Real 2022$'!$A$25:$AC$426,'Incurred Real 2022$'!L$1,FALSE))</f>
        <v>2779.78</v>
      </c>
      <c r="M57" s="105">
        <f>IF(VLOOKUP($A57,'Incurred Real 2022$'!$A$25:$AC$426,'Incurred Real 2022$'!M$1,FALSE)=0,"",VLOOKUP($A57,'Incurred Real 2022$'!$A$25:$AC$426,'Incurred Real 2022$'!M$1,FALSE))</f>
        <v>92423.92</v>
      </c>
      <c r="N57" s="105">
        <f>IF(VLOOKUP($A57,'Incurred Real 2022$'!$A$25:$AC$426,'Incurred Real 2022$'!N$1,FALSE)=0,"",VLOOKUP($A57,'Incurred Real 2022$'!$A$25:$AC$426,'Incurred Real 2022$'!N$1,FALSE))</f>
        <v>103824.38</v>
      </c>
      <c r="O57" s="105">
        <f>IF(VLOOKUP($A57,'Incurred Real 2022$'!$A$25:$AC$426,'Incurred Real 2022$'!O$1,FALSE)=0,"",VLOOKUP($A57,'Incurred Real 2022$'!$A$25:$AC$426,'Incurred Real 2022$'!O$1,FALSE))</f>
        <v>270251.33</v>
      </c>
      <c r="P57" s="105">
        <f>IF(VLOOKUP($A57,'Incurred Real 2022$'!$A$25:$AC$426,'Incurred Real 2022$'!P$1,FALSE)=0,"",VLOOKUP($A57,'Incurred Real 2022$'!$A$25:$AC$426,'Incurred Real 2022$'!P$1,FALSE))</f>
        <v>892352.87</v>
      </c>
      <c r="Q57" s="105">
        <f>IF(VLOOKUP($A57,'Incurred Real 2022$'!$A$25:$AC$426,'Incurred Real 2022$'!Q$1,FALSE)=0,"",VLOOKUP($A57,'Incurred Real 2022$'!$A$25:$AC$426,'Incurred Real 2022$'!Q$1,FALSE))</f>
        <v>340965.75</v>
      </c>
      <c r="R57" s="105">
        <f>IF(VLOOKUP($A57,'Incurred Real 2022$'!$A$25:$AC$426,'Incurred Real 2022$'!R$1,FALSE)=0,"",VLOOKUP($A57,'Incurred Real 2022$'!$A$25:$AC$426,'Incurred Real 2022$'!R$1,FALSE))</f>
        <v>284043.33</v>
      </c>
      <c r="S57" s="105">
        <f>IF(VLOOKUP($A57,'Incurred Real 2022$'!$A$25:$AC$426,'Incurred Real 2022$'!S$1,FALSE)=0,"",VLOOKUP($A57,'Incurred Real 2022$'!$A$25:$AC$426,'Incurred Real 2022$'!S$1,FALSE))</f>
        <v>42486.28</v>
      </c>
      <c r="T57" s="105" t="str">
        <f>IF(VLOOKUP($A57,'Incurred Real 2022$'!$A$25:$AC$426,'Incurred Real 2022$'!T$1,FALSE)=0,"",VLOOKUP($A57,'Incurred Real 2022$'!$A$25:$AC$426,'Incurred Real 2022$'!T$1,FALSE))</f>
        <v/>
      </c>
      <c r="U57" s="105" t="str">
        <f>IF(VLOOKUP($A57,'Incurred Real 2022$'!$A$25:$AC$426,'Incurred Real 2022$'!U$1,FALSE)=0,"",VLOOKUP($A57,'Incurred Real 2022$'!$A$25:$AC$426,'Incurred Real 2022$'!U$1,FALSE))</f>
        <v/>
      </c>
      <c r="V57" s="13" t="str">
        <f>IF(ISTEXT(VLOOKUP($A57,'Incurred Real 2022$'!$A$25:$AC$426,'Incurred Real 2022$'!V$1,FALSE)),"",(VLOOKUP($A57,'Incurred Real 2022$'!$A$25:$AC$426,'Incurred Real 2022$'!V$1,FALSE))*BT57*Incurred_Real!V$15)</f>
        <v/>
      </c>
      <c r="W57" s="13" t="str">
        <f>IF(ISTEXT(VLOOKUP($A57,'Incurred Real 2022$'!$A$25:$AC$426,'Incurred Real 2022$'!W$1,FALSE)),"",(VLOOKUP($A57,'Incurred Real 2022$'!$A$25:$AC$426,'Incurred Real 2022$'!W$1,FALSE))*BU57*Incurred_Real!W$15)</f>
        <v/>
      </c>
      <c r="X57" s="220" t="str">
        <f>IF(ISTEXT(VLOOKUP($A57,'Incurred Real 2022$'!$A$25:$AC$426,'Incurred Real 2022$'!X$1,FALSE)),"",(VLOOKUP($A57,'Incurred Real 2022$'!$A$25:$AC$426,'Incurred Real 2022$'!X$1,FALSE))*BV57*Incurred_Real!X$15)</f>
        <v/>
      </c>
      <c r="Y57" s="217" t="str">
        <f>IF(ISTEXT(VLOOKUP($A57,'Incurred Real 2022$'!$A$25:$AC$426,'Incurred Real 2022$'!Y$1,FALSE)),"",(VLOOKUP($A57,'Incurred Real 2022$'!$A$25:$AC$426,'Incurred Real 2022$'!Y$1,FALSE))*BW57*Incurred_Real!Y$15)</f>
        <v/>
      </c>
      <c r="Z57" s="13" t="str">
        <f>IF(ISTEXT(VLOOKUP($A57,'Incurred Real 2022$'!$A$25:$AC$426,'Incurred Real 2022$'!Z$1,FALSE)),"",(VLOOKUP($A57,'Incurred Real 2022$'!$A$25:$AC$426,'Incurred Real 2022$'!Z$1,FALSE))*BX57*Incurred_Real!Z$15)</f>
        <v/>
      </c>
      <c r="AA57" s="13" t="str">
        <f>IF(ISTEXT(VLOOKUP($A57,'Incurred Real 2022$'!$A$25:$AC$426,'Incurred Real 2022$'!AA$1,FALSE)),"",(VLOOKUP($A57,'Incurred Real 2022$'!$A$25:$AC$426,'Incurred Real 2022$'!AA$1,FALSE))*BY57*Incurred_Real!AA$15)</f>
        <v/>
      </c>
      <c r="AB57" s="13" t="str">
        <f>IF(ISTEXT(VLOOKUP($A57,'Incurred Real 2022$'!$A$25:$AC$426,'Incurred Real 2022$'!AB$1,FALSE)),"",(VLOOKUP($A57,'Incurred Real 2022$'!$A$25:$AC$426,'Incurred Real 2022$'!AB$1,FALSE))*BZ57*Incurred_Real!AB$15)</f>
        <v/>
      </c>
      <c r="AC57" s="13" t="str">
        <f>IF(ISTEXT(VLOOKUP($A57,'Incurred Real 2022$'!$A$25:$AC$426,'Incurred Real 2022$'!AC$1,FALSE)),"",(VLOOKUP($A57,'Incurred Real 2022$'!$A$25:$AC$426,'Incurred Real 2022$'!AC$1,FALSE))*CA57*Incurred_Real!AC$15)</f>
        <v/>
      </c>
      <c r="AD57" s="221">
        <f t="shared" si="36"/>
        <v>2029127.6400000001</v>
      </c>
      <c r="AE57" s="221">
        <f t="shared" si="33"/>
        <v>2029127.6400000001</v>
      </c>
      <c r="AF57" s="239">
        <f t="shared" si="37"/>
        <v>2617177.0392444162</v>
      </c>
      <c r="AG57" s="222">
        <f t="shared" si="38"/>
        <v>2063450.6226196585</v>
      </c>
      <c r="AH57" s="223">
        <f t="shared" si="42"/>
        <v>1.2683497296008823</v>
      </c>
      <c r="AI57" s="224">
        <f t="shared" si="39"/>
        <v>2019</v>
      </c>
      <c r="AJ57" s="225">
        <f>VLOOKUP($A57,Project_Commissioning!$C$4:$H$355,Project_Commissioning!F$1,FALSE)</f>
        <v>42916</v>
      </c>
      <c r="AK57" s="226">
        <f>VLOOKUP($A57,Project_Commissioning!$C$4:$H$355,Project_Commissioning!G$1,FALSE)</f>
        <v>2017</v>
      </c>
      <c r="AL57" s="225" t="str">
        <f>IF(VLOOKUP($A57,Project_Commissioning!$C$4:$H$355,Project_Commissioning!H$1,FALSE)=0,"",VLOOKUP($A57,Project_Commissioning!$C$4:$H$355,Project_Commissioning!H$1,FALSE))</f>
        <v/>
      </c>
      <c r="AM57" s="237">
        <f t="shared" si="40"/>
        <v>2324520.1667915573</v>
      </c>
      <c r="AN57" s="221" cm="1">
        <f t="array" ref="AN57">IF(ROUND(AE57,0)=0,0,LOOKUP(2,1/(F57:AC57&lt;&gt;""),F57:AC57))</f>
        <v>42486.28</v>
      </c>
      <c r="AO57" s="221">
        <f t="shared" si="41"/>
        <v>0</v>
      </c>
      <c r="AP57" s="79"/>
      <c r="AQ57" s="20"/>
      <c r="AR57" s="245">
        <f>IF(ISNA(VLOOKUP($A57,'Success Asset Classes'!$B$15:$AA$114,'Success Asset Classes'!$AA$1,FALSE)),0,VLOOKUP($A57,'Success Asset Classes'!$B$15:$AA$114,'Success Asset Classes'!$AA$1,FALSE))</f>
        <v>0</v>
      </c>
      <c r="AS57" s="230">
        <f>IF($AR57=0,VLOOKUP(MID($A57,4,5),'Project splits'!$C$5:$AM$346,AS$22,FALSE),IF(ISNA(VLOOKUP($A57,'Success Asset Classes'!$B$15:$BD$377,AS$21,FALSE)),VLOOKUP(MID($A57,4,5),'Project splits'!$C$5:$AM$346,AS$22,FALSE),VLOOKUP($A57,'Success Asset Classes'!$B$15:$BD$377,AS$21,FALSE)))</f>
        <v>0</v>
      </c>
      <c r="AT57" s="230">
        <f>IF($AR57=0,VLOOKUP(MID($A57,4,5),'Project splits'!$C$5:$AM$346,AT$22,FALSE),IF(ISNA(VLOOKUP($A57,'Success Asset Classes'!$B$15:$BD$377,AT$21,FALSE)),VLOOKUP(MID($A57,4,5),'Project splits'!$C$5:$AM$346,AT$22,FALSE),VLOOKUP($A57,'Success Asset Classes'!$B$15:$BD$377,AT$21,FALSE)))</f>
        <v>0</v>
      </c>
      <c r="AU57" s="230">
        <f>IF($AR57=0,VLOOKUP(MID($A57,4,5),'Project splits'!$C$5:$AM$346,AU$22,FALSE),IF(ISNA(VLOOKUP($A57,'Success Asset Classes'!$B$15:$BD$377,AU$21,FALSE)),VLOOKUP(MID($A57,4,5),'Project splits'!$C$5:$AM$346,AU$22,FALSE),VLOOKUP($A57,'Success Asset Classes'!$B$15:$BD$377,AU$21,FALSE)))</f>
        <v>0</v>
      </c>
      <c r="AV57" s="230">
        <f>IF($AR57=0,VLOOKUP(MID($A57,4,5),'Project splits'!$C$5:$AM$346,AV$22,FALSE),IF(ISNA(VLOOKUP($A57,'Success Asset Classes'!$B$15:$BD$377,AV$21,FALSE)),VLOOKUP(MID($A57,4,5),'Project splits'!$C$5:$AM$346,AV$22,FALSE),VLOOKUP($A57,'Success Asset Classes'!$B$15:$BD$377,AV$21,FALSE)))</f>
        <v>1</v>
      </c>
      <c r="AW57" s="230">
        <f>IF($AR57=0,VLOOKUP(MID($A57,4,5),'Project splits'!$C$5:$AM$346,AW$22,FALSE),IF(ISNA(VLOOKUP($A57,'Success Asset Classes'!$B$15:$BD$377,AW$21,FALSE)),VLOOKUP(MID($A57,4,5),'Project splits'!$C$5:$AM$346,AW$22,FALSE),VLOOKUP($A57,'Success Asset Classes'!$B$15:$BD$377,AW$21,FALSE)))</f>
        <v>0</v>
      </c>
      <c r="AX57" s="230">
        <f>IF($AR57=0,VLOOKUP(MID($A57,4,5),'Project splits'!$C$5:$AM$346,AX$22,FALSE),IF(ISNA(VLOOKUP($A57,'Success Asset Classes'!$B$15:$BD$377,AX$21,FALSE)),VLOOKUP(MID($A57,4,5),'Project splits'!$C$5:$AM$346,AX$22,FALSE),VLOOKUP($A57,'Success Asset Classes'!$B$15:$BD$377,AX$21,FALSE)))</f>
        <v>0</v>
      </c>
      <c r="AY57" s="230">
        <f>IF($AR57=0,VLOOKUP(MID($A57,4,5),'Project splits'!$C$5:$AM$346,AY$22,FALSE),IF(ISNA(VLOOKUP($A57,'Success Asset Classes'!$B$15:$BD$377,AY$21,FALSE)),VLOOKUP(MID($A57,4,5),'Project splits'!$C$5:$AM$346,AY$22,FALSE),VLOOKUP($A57,'Success Asset Classes'!$B$15:$BD$377,AY$21,FALSE)))</f>
        <v>0</v>
      </c>
      <c r="AZ57" s="230">
        <f>IF($AR57=0,VLOOKUP(MID($A57,4,5),'Project splits'!$C$5:$AM$346,AZ$22,FALSE),IF(ISNA(VLOOKUP($A57,'Success Asset Classes'!$B$15:$BD$377,AZ$21,FALSE)),VLOOKUP(MID($A57,4,5),'Project splits'!$C$5:$AM$346,AZ$22,FALSE),VLOOKUP($A57,'Success Asset Classes'!$B$15:$BD$377,AZ$21,FALSE)))</f>
        <v>0</v>
      </c>
      <c r="BA57" s="230">
        <f>IF($AR57=0,VLOOKUP(MID($A57,4,5),'Project splits'!$C$5:$AM$346,BA$22,FALSE),IF(ISNA(VLOOKUP($A57,'Success Asset Classes'!$B$15:$BD$377,BA$21,FALSE)),VLOOKUP(MID($A57,4,5),'Project splits'!$C$5:$AM$346,BA$22,FALSE),VLOOKUP($A57,'Success Asset Classes'!$B$15:$BD$377,BA$21,FALSE)))</f>
        <v>0</v>
      </c>
      <c r="BB57" s="230">
        <f>IF($AR57=0,VLOOKUP(MID($A57,4,5),'Project splits'!$C$5:$AM$346,BB$22,FALSE),IF(ISNA(VLOOKUP($A57,'Success Asset Classes'!$B$15:$BD$377,BB$21,FALSE)),VLOOKUP(MID($A57,4,5),'Project splits'!$C$5:$AM$346,BB$22,FALSE),VLOOKUP($A57,'Success Asset Classes'!$B$15:$BD$377,BB$21,FALSE)))</f>
        <v>0</v>
      </c>
      <c r="BC57" s="230">
        <f>IF($AR57=0,VLOOKUP(MID($A57,4,5),'Project splits'!$C$5:$AM$346,BC$22,FALSE),IF(ISNA(VLOOKUP($A57,'Success Asset Classes'!$B$15:$BD$377,BC$21,FALSE)),VLOOKUP(MID($A57,4,5),'Project splits'!$C$5:$AM$346,BC$22,FALSE),VLOOKUP($A57,'Success Asset Classes'!$B$15:$BD$377,BC$21,FALSE)))</f>
        <v>0</v>
      </c>
      <c r="BD57" s="230">
        <f>IF($AR57=0,VLOOKUP(MID($A57,4,5),'Project splits'!$C$5:$AM$346,BD$22,FALSE),IF(ISNA(VLOOKUP($A57,'Success Asset Classes'!$B$15:$BD$377,BD$21,FALSE)),VLOOKUP(MID($A57,4,5),'Project splits'!$C$5:$AM$346,BD$22,FALSE),VLOOKUP($A57,'Success Asset Classes'!$B$15:$BD$377,BD$21,FALSE)))</f>
        <v>0</v>
      </c>
      <c r="BE57" s="230">
        <f>IF($AR57=0,VLOOKUP(MID($A57,4,5),'Project splits'!$C$5:$AM$346,BE$22,FALSE),IF(ISNA(VLOOKUP($A57,'Success Asset Classes'!$B$15:$BD$377,BE$21,FALSE)),VLOOKUP(MID($A57,4,5),'Project splits'!$C$5:$AM$346,BE$22,FALSE),VLOOKUP($A57,'Success Asset Classes'!$B$15:$BD$377,BE$21,FALSE)))</f>
        <v>0</v>
      </c>
      <c r="BF57" s="230">
        <f>IF($AR57=0,VLOOKUP(MID($A57,4,5),'Project splits'!$C$5:$AM$346,BF$22,FALSE),IF(ISNA(VLOOKUP($A57,'Success Asset Classes'!$B$15:$BD$377,BF$21,FALSE)),VLOOKUP(MID($A57,4,5),'Project splits'!$C$5:$AM$346,BF$22,FALSE),VLOOKUP($A57,'Success Asset Classes'!$B$15:$BD$377,BF$21,FALSE)))</f>
        <v>0</v>
      </c>
      <c r="BG57" s="230">
        <f>IF($AR57=0,VLOOKUP(MID($A57,4,5),'Project splits'!$C$5:$AM$346,BG$22,FALSE),IF(ISNA(VLOOKUP($A57,'Success Asset Classes'!$B$15:$BD$377,BG$21,FALSE)),VLOOKUP(MID($A57,4,5),'Project splits'!$C$5:$AM$346,BG$22,FALSE),VLOOKUP($A57,'Success Asset Classes'!$B$15:$BD$377,BG$21,FALSE)))</f>
        <v>0</v>
      </c>
      <c r="BH57" s="230">
        <f>IF($AR57=0,VLOOKUP(MID($A57,4,5),'Project splits'!$C$5:$AM$346,BH$22,FALSE),IF(ISNA(VLOOKUP($A57,'Success Asset Classes'!$B$15:$BD$377,BH$21,FALSE)),VLOOKUP(MID($A57,4,5),'Project splits'!$C$5:$AM$346,BH$22,FALSE),VLOOKUP($A57,'Success Asset Classes'!$B$15:$BD$377,BH$21,FALSE)))</f>
        <v>0</v>
      </c>
      <c r="BI57" s="230">
        <f>IF($AR57=0,VLOOKUP(MID($A57,4,5),'Project splits'!$C$5:$AM$346,BI$22,FALSE),IF(ISNA(VLOOKUP($A57,'Success Asset Classes'!$B$15:$BD$377,BI$21,FALSE)),VLOOKUP(MID($A57,4,5),'Project splits'!$C$5:$AM$346,BI$22,FALSE),VLOOKUP($A57,'Success Asset Classes'!$B$15:$BD$377,BI$21,FALSE)))</f>
        <v>0</v>
      </c>
      <c r="BJ57" s="230">
        <f>IF($AR57=0,VLOOKUP(MID($A57,4,5),'Project splits'!$C$5:$AM$346,BJ$22,FALSE),IF(ISNA(VLOOKUP($A57,'Success Asset Classes'!$B$15:$BD$377,BJ$21,FALSE)),VLOOKUP(MID($A57,4,5),'Project splits'!$C$5:$AM$346,BJ$22,FALSE),VLOOKUP($A57,'Success Asset Classes'!$B$15:$BD$377,BJ$21,FALSE)))</f>
        <v>0</v>
      </c>
      <c r="BK57" s="230">
        <f>IF($AR57=0,VLOOKUP(MID($A57,4,5),'Project splits'!$C$5:$AM$346,BK$22,FALSE),IF(ISNA(VLOOKUP($A57,'Success Asset Classes'!$B$15:$BD$377,BK$21,FALSE)),VLOOKUP(MID($A57,4,5),'Project splits'!$C$5:$AM$346,BK$22,FALSE),VLOOKUP($A57,'Success Asset Classes'!$B$15:$BD$377,BK$21,FALSE)))</f>
        <v>0</v>
      </c>
      <c r="BL57" s="230">
        <f>IF($AR57=0,VLOOKUP(MID($A57,4,5),'Project splits'!$C$5:$AM$346,BL$22,FALSE),IF(ISNA(VLOOKUP($A57,'Success Asset Classes'!$B$15:$BD$377,BL$21,FALSE)),VLOOKUP(MID($A57,4,5),'Project splits'!$C$5:$AM$346,BL$22,FALSE),VLOOKUP($A57,'Success Asset Classes'!$B$15:$BD$377,BL$21,FALSE)))</f>
        <v>0</v>
      </c>
      <c r="BM57" s="230">
        <f>IF($AR57=0,VLOOKUP(MID($A57,4,5),'Project splits'!$C$5:$AM$346,BM$22,FALSE),IF(ISNA(VLOOKUP($A57,'Success Asset Classes'!$B$15:$BD$377,BM$21,FALSE)),VLOOKUP(MID($A57,4,5),'Project splits'!$C$5:$AM$346,BM$22,FALSE),VLOOKUP($A57,'Success Asset Classes'!$B$15:$BD$377,BM$21,FALSE)))</f>
        <v>0</v>
      </c>
      <c r="BN57" s="230">
        <f>IF($AR57=0,VLOOKUP(MID($A57,4,5),'Project splits'!$C$5:$AM$346,BN$22,FALSE),IF(ISNA(VLOOKUP($A57,'Success Asset Classes'!$B$15:$BD$377,BN$21,FALSE)),VLOOKUP(MID($A57,4,5),'Project splits'!$C$5:$AM$346,BN$22,FALSE),VLOOKUP($A57,'Success Asset Classes'!$B$15:$BD$377,BN$21,FALSE)))</f>
        <v>0</v>
      </c>
      <c r="BO57" s="230">
        <f>IF($AR57=0,VLOOKUP(MID($A57,4,5),'Project splits'!$C$5:$AM$346,BO$22,FALSE),IF(ISNA(VLOOKUP($A57,'Success Asset Classes'!$B$15:$BD$377,BO$21,FALSE)),VLOOKUP(MID($A57,4,5),'Project splits'!$C$5:$AM$346,BO$22,FALSE),VLOOKUP($A57,'Success Asset Classes'!$B$15:$BD$377,BO$21,FALSE)))</f>
        <v>0</v>
      </c>
      <c r="BP57" s="230">
        <f>IF($AR57=0,VLOOKUP(MID($A57,4,5),'Project splits'!$C$5:$AM$346,BP$22,FALSE),IF(ISNA(VLOOKUP($A57,'Success Asset Classes'!$B$15:$BD$377,BP$21,FALSE)),VLOOKUP(MID($A57,4,5),'Project splits'!$C$5:$AM$346,BP$22,FALSE),VLOOKUP($A57,'Success Asset Classes'!$B$15:$BD$377,BP$21,FALSE)))</f>
        <v>0</v>
      </c>
      <c r="BQ57" s="230">
        <f>IF($AR57=0,VLOOKUP(MID($A57,4,5),'Project splits'!$C$5:$AM$346,BQ$22,FALSE),IF(ISNA(VLOOKUP($A57,'Success Asset Classes'!$B$15:$BD$377,BQ$21,FALSE)),VLOOKUP(MID($A57,4,5),'Project splits'!$C$5:$AM$346,BQ$22,FALSE),VLOOKUP($A57,'Success Asset Classes'!$B$15:$BD$377,BQ$21,FALSE)))</f>
        <v>0</v>
      </c>
      <c r="BR57" s="230">
        <f>IF($AR57=0,VLOOKUP(MID($A57,4,5),'Project splits'!$C$5:$AM$346,BR$22,FALSE),IF(ISNA(VLOOKUP($A57,'Success Asset Classes'!$B$15:$BD$377,BR$21,FALSE)),VLOOKUP(MID($A57,4,5),'Project splits'!$C$5:$AM$346,BR$22,FALSE),VLOOKUP($A57,'Success Asset Classes'!$B$15:$BD$377,BR$21,FALSE)))</f>
        <v>0</v>
      </c>
      <c r="BS57" s="247">
        <f t="shared" si="34"/>
        <v>1</v>
      </c>
      <c r="BT57" s="249">
        <f>1+IF(ISNA(VLOOKUP($A57,'Project labour content'!$A$7:$D$255,'Project labour content'!$D$1,FALSE)),VLOOKUP($D57,'Project labour content'!$F$6:$G$15,'Project labour content'!$G$1,FALSE),VLOOKUP($A57,'Project labour content'!$A$7:$D$255,'Project labour content'!$D$1,FALSE))*LabEsc22*1</f>
        <v>1.0024480115846353</v>
      </c>
      <c r="BU57" s="249">
        <f>1+IF(ISNA(VLOOKUP($A57,'Project labour content'!$A$7:$D$255,'Project labour content'!$D$1,FALSE)),VLOOKUP($D57,'Project labour content'!$F$6:$G$15,'Project labour content'!$G$1,FALSE),VLOOKUP($A57,'Project labour content'!$A$7:$D$255,'Project labour content'!$D$1,FALSE))*LabEsc23*1</f>
        <v>1.0049077736248768</v>
      </c>
      <c r="BV57" s="249">
        <f>1+IF(ISNA(VLOOKUP($A57,'Project labour content'!$A$7:$D$255,'Project labour content'!$D$1,FALSE)),VLOOKUP($D57,'Project labour content'!$F$6:$G$15,'Project labour content'!$G$1,FALSE),VLOOKUP($A57,'Project labour content'!$A$7:$D$255,'Project labour content'!$D$1,FALSE))*LabEsc24*1</f>
        <v>1.0072248694667842</v>
      </c>
      <c r="BW57" s="249">
        <f>1+IF(ISNA(VLOOKUP($A57,'Project labour content'!$A$7:$D$255,'Project labour content'!$D$1,FALSE)),VLOOKUP($D57,'Project labour content'!$F$6:$G$15,'Project labour content'!$G$1,FALSE),VLOOKUP($A57,'Project labour content'!$A$7:$D$255,'Project labour content'!$D$1,FALSE))*LabEsc25*1</f>
        <v>1.0103282331643793</v>
      </c>
      <c r="BX57" s="249">
        <f>1+IF(ISNA(VLOOKUP($A57,'Project labour content'!$A$7:$D$255,'Project labour content'!$D$1,FALSE)),VLOOKUP($D57,'Project labour content'!$F$6:$G$15,'Project labour content'!$G$1,FALSE),VLOOKUP($A57,'Project labour content'!$A$7:$D$255,'Project labour content'!$D$1,FALSE))*LabEsc26*1</f>
        <v>1.0137103823674747</v>
      </c>
      <c r="BY57" s="249">
        <f>1+IF(ISNA(VLOOKUP($A57,'Project labour content'!$A$7:$D$255,'Project labour content'!$D$1,FALSE)),VLOOKUP($D57,'Project labour content'!$F$6:$G$15,'Project labour content'!$G$1,FALSE),VLOOKUP($A57,'Project labour content'!$A$7:$D$255,'Project labour content'!$D$1,FALSE))*LabEsc27*1</f>
        <v>1.0158052335508072</v>
      </c>
      <c r="BZ57" s="249">
        <f>1+IF(ISNA(VLOOKUP($A57,'Project labour content'!$A$7:$D$255,'Project labour content'!$D$1,FALSE)),VLOOKUP($D57,'Project labour content'!$F$6:$G$15,'Project labour content'!$G$1,FALSE),VLOOKUP($A57,'Project labour content'!$A$7:$D$255,'Project labour content'!$D$1,FALSE))*LabEsc28*1</f>
        <v>1.0173826564918567</v>
      </c>
      <c r="CA57" s="249">
        <f>1+IF(ISNA(VLOOKUP($A57,'Project labour content'!$A$7:$D$255,'Project labour content'!$D$1,FALSE)),VLOOKUP($D57,'Project labour content'!$F$6:$G$15,'Project labour content'!$G$1,FALSE),VLOOKUP($A57,'Project labour content'!$A$7:$D$255,'Project labour content'!$D$1,FALSE))*LabEsc29*1</f>
        <v>1.0199141048276528</v>
      </c>
      <c r="CB57" s="250" t="str">
        <f>IF(ISNA(VLOOKUP($A57,'Project labour content'!$A$7:$D$255,'Project labour content'!$D$1,FALSE)),"Category","Project")</f>
        <v>Category</v>
      </c>
      <c r="CD57" s="247" t="str">
        <f t="shared" si="35"/>
        <v>11434</v>
      </c>
      <c r="CE57" s="3"/>
    </row>
    <row r="58" spans="1:83" x14ac:dyDescent="0.15">
      <c r="A58" s="11" t="s">
        <v>84</v>
      </c>
      <c r="B58" s="11" t="str">
        <f>VLOOKUP($A58,'Incurred Real 2022$'!$A$25:$AC$426,'Incurred Real 2022$'!B$1,FALSE)</f>
        <v>Outage Optimisation Improvements</v>
      </c>
      <c r="C58" s="11" t="str">
        <f>VLOOKUP($A58,'Incurred Real 2022$'!$A$25:$AC$426,'Incurred Real 2022$'!C$1,FALSE)</f>
        <v>ExAnte</v>
      </c>
      <c r="D58" s="11" t="str">
        <f>VLOOKUP($A58,'Incurred Real 2022$'!$A$25:$AC$426,'Incurred Real 2022$'!D$1,FALSE)</f>
        <v>Information Technology</v>
      </c>
      <c r="E58" s="11" t="str">
        <f>VLOOKUP($A58,'Incurred Real 2022$'!$A$25:$AC$426,'Incurred Real 2022$'!E$1,FALSE)</f>
        <v>Closed</v>
      </c>
      <c r="F58" s="105" t="str">
        <f>IF(VLOOKUP($A58,'Incurred Real 2022$'!$A$25:$AC$426,'Incurred Real 2022$'!F$1,FALSE)=0,"",VLOOKUP($A58,'Incurred Real 2022$'!$A$25:$AC$426,'Incurred Real 2022$'!F$1,FALSE))</f>
        <v/>
      </c>
      <c r="G58" s="105" t="str">
        <f>IF(VLOOKUP($A58,'Incurred Real 2022$'!$A$25:$AC$426,'Incurred Real 2022$'!G$1,FALSE)=0,"",VLOOKUP($A58,'Incurred Real 2022$'!$A$25:$AC$426,'Incurred Real 2022$'!G$1,FALSE))</f>
        <v/>
      </c>
      <c r="H58" s="105" t="str">
        <f>IF(VLOOKUP($A58,'Incurred Real 2022$'!$A$25:$AC$426,'Incurred Real 2022$'!H$1,FALSE)=0,"",VLOOKUP($A58,'Incurred Real 2022$'!$A$25:$AC$426,'Incurred Real 2022$'!H$1,FALSE))</f>
        <v/>
      </c>
      <c r="I58" s="105" t="str">
        <f>IF(VLOOKUP($A58,'Incurred Real 2022$'!$A$25:$AC$426,'Incurred Real 2022$'!I$1,FALSE)=0,"",VLOOKUP($A58,'Incurred Real 2022$'!$A$25:$AC$426,'Incurred Real 2022$'!I$1,FALSE))</f>
        <v/>
      </c>
      <c r="J58" s="105" t="str">
        <f>IF(VLOOKUP($A58,'Incurred Real 2022$'!$A$25:$AC$426,'Incurred Real 2022$'!J$1,FALSE)=0,"",VLOOKUP($A58,'Incurred Real 2022$'!$A$25:$AC$426,'Incurred Real 2022$'!J$1,FALSE))</f>
        <v/>
      </c>
      <c r="K58" s="105" t="str">
        <f>IF(VLOOKUP($A58,'Incurred Real 2022$'!$A$25:$AC$426,'Incurred Real 2022$'!K$1,FALSE)=0,"",VLOOKUP($A58,'Incurred Real 2022$'!$A$25:$AC$426,'Incurred Real 2022$'!K$1,FALSE))</f>
        <v/>
      </c>
      <c r="L58" s="105">
        <f>IF(VLOOKUP($A58,'Incurred Real 2022$'!$A$25:$AC$426,'Incurred Real 2022$'!L$1,FALSE)=0,"",VLOOKUP($A58,'Incurred Real 2022$'!$A$25:$AC$426,'Incurred Real 2022$'!L$1,FALSE))</f>
        <v>19050.560000000001</v>
      </c>
      <c r="M58" s="105">
        <f>IF(VLOOKUP($A58,'Incurred Real 2022$'!$A$25:$AC$426,'Incurred Real 2022$'!M$1,FALSE)=0,"",VLOOKUP($A58,'Incurred Real 2022$'!$A$25:$AC$426,'Incurred Real 2022$'!M$1,FALSE))</f>
        <v>39889.449999999997</v>
      </c>
      <c r="N58" s="105">
        <f>IF(VLOOKUP($A58,'Incurred Real 2022$'!$A$25:$AC$426,'Incurred Real 2022$'!N$1,FALSE)=0,"",VLOOKUP($A58,'Incurred Real 2022$'!$A$25:$AC$426,'Incurred Real 2022$'!N$1,FALSE))</f>
        <v>210929.43</v>
      </c>
      <c r="O58" s="105">
        <f>IF(VLOOKUP($A58,'Incurred Real 2022$'!$A$25:$AC$426,'Incurred Real 2022$'!O$1,FALSE)=0,"",VLOOKUP($A58,'Incurred Real 2022$'!$A$25:$AC$426,'Incurred Real 2022$'!O$1,FALSE))</f>
        <v>210134.06</v>
      </c>
      <c r="P58" s="105">
        <f>IF(VLOOKUP($A58,'Incurred Real 2022$'!$A$25:$AC$426,'Incurred Real 2022$'!P$1,FALSE)=0,"",VLOOKUP($A58,'Incurred Real 2022$'!$A$25:$AC$426,'Incurred Real 2022$'!P$1,FALSE))</f>
        <v>37989.519999999997</v>
      </c>
      <c r="Q58" s="105">
        <f>IF(VLOOKUP($A58,'Incurred Real 2022$'!$A$25:$AC$426,'Incurred Real 2022$'!Q$1,FALSE)=0,"",VLOOKUP($A58,'Incurred Real 2022$'!$A$25:$AC$426,'Incurred Real 2022$'!Q$1,FALSE))</f>
        <v>76830.36</v>
      </c>
      <c r="R58" s="105">
        <f>IF(VLOOKUP($A58,'Incurred Real 2022$'!$A$25:$AC$426,'Incurred Real 2022$'!R$1,FALSE)=0,"",VLOOKUP($A58,'Incurred Real 2022$'!$A$25:$AC$426,'Incurred Real 2022$'!R$1,FALSE))</f>
        <v>107822.2</v>
      </c>
      <c r="S58" s="105">
        <f>IF(VLOOKUP($A58,'Incurred Real 2022$'!$A$25:$AC$426,'Incurred Real 2022$'!S$1,FALSE)=0,"",VLOOKUP($A58,'Incurred Real 2022$'!$A$25:$AC$426,'Incurred Real 2022$'!S$1,FALSE))</f>
        <v>98036.9</v>
      </c>
      <c r="T58" s="105">
        <f>IF(VLOOKUP($A58,'Incurred Real 2022$'!$A$25:$AC$426,'Incurred Real 2022$'!T$1,FALSE)=0,"",VLOOKUP($A58,'Incurred Real 2022$'!$A$25:$AC$426,'Incurred Real 2022$'!T$1,FALSE))</f>
        <v>9587.89</v>
      </c>
      <c r="U58" s="105" t="str">
        <f>IF(VLOOKUP($A58,'Incurred Real 2022$'!$A$25:$AC$426,'Incurred Real 2022$'!U$1,FALSE)=0,"",VLOOKUP($A58,'Incurred Real 2022$'!$A$25:$AC$426,'Incurred Real 2022$'!U$1,FALSE))</f>
        <v/>
      </c>
      <c r="V58" s="13" t="str">
        <f>IF(ISTEXT(VLOOKUP($A58,'Incurred Real 2022$'!$A$25:$AC$426,'Incurred Real 2022$'!V$1,FALSE)),"",(VLOOKUP($A58,'Incurred Real 2022$'!$A$25:$AC$426,'Incurred Real 2022$'!V$1,FALSE))*BT58*Incurred_Real!V$15)</f>
        <v/>
      </c>
      <c r="W58" s="13" t="str">
        <f>IF(ISTEXT(VLOOKUP($A58,'Incurred Real 2022$'!$A$25:$AC$426,'Incurred Real 2022$'!W$1,FALSE)),"",(VLOOKUP($A58,'Incurred Real 2022$'!$A$25:$AC$426,'Incurred Real 2022$'!W$1,FALSE))*BU58*Incurred_Real!W$15)</f>
        <v/>
      </c>
      <c r="X58" s="220" t="str">
        <f>IF(ISTEXT(VLOOKUP($A58,'Incurred Real 2022$'!$A$25:$AC$426,'Incurred Real 2022$'!X$1,FALSE)),"",(VLOOKUP($A58,'Incurred Real 2022$'!$A$25:$AC$426,'Incurred Real 2022$'!X$1,FALSE))*BV58*Incurred_Real!X$15)</f>
        <v/>
      </c>
      <c r="Y58" s="217" t="str">
        <f>IF(ISTEXT(VLOOKUP($A58,'Incurred Real 2022$'!$A$25:$AC$426,'Incurred Real 2022$'!Y$1,FALSE)),"",(VLOOKUP($A58,'Incurred Real 2022$'!$A$25:$AC$426,'Incurred Real 2022$'!Y$1,FALSE))*BW58*Incurred_Real!Y$15)</f>
        <v/>
      </c>
      <c r="Z58" s="13" t="str">
        <f>IF(ISTEXT(VLOOKUP($A58,'Incurred Real 2022$'!$A$25:$AC$426,'Incurred Real 2022$'!Z$1,FALSE)),"",(VLOOKUP($A58,'Incurred Real 2022$'!$A$25:$AC$426,'Incurred Real 2022$'!Z$1,FALSE))*BX58*Incurred_Real!Z$15)</f>
        <v/>
      </c>
      <c r="AA58" s="13" t="str">
        <f>IF(ISTEXT(VLOOKUP($A58,'Incurred Real 2022$'!$A$25:$AC$426,'Incurred Real 2022$'!AA$1,FALSE)),"",(VLOOKUP($A58,'Incurred Real 2022$'!$A$25:$AC$426,'Incurred Real 2022$'!AA$1,FALSE))*BY58*Incurred_Real!AA$15)</f>
        <v/>
      </c>
      <c r="AB58" s="13" t="str">
        <f>IF(ISTEXT(VLOOKUP($A58,'Incurred Real 2022$'!$A$25:$AC$426,'Incurred Real 2022$'!AB$1,FALSE)),"",(VLOOKUP($A58,'Incurred Real 2022$'!$A$25:$AC$426,'Incurred Real 2022$'!AB$1,FALSE))*BZ58*Incurred_Real!AB$15)</f>
        <v/>
      </c>
      <c r="AC58" s="13" t="str">
        <f>IF(ISTEXT(VLOOKUP($A58,'Incurred Real 2022$'!$A$25:$AC$426,'Incurred Real 2022$'!AC$1,FALSE)),"",(VLOOKUP($A58,'Incurred Real 2022$'!$A$25:$AC$426,'Incurred Real 2022$'!AC$1,FALSE))*CA58*Incurred_Real!AC$15)</f>
        <v/>
      </c>
      <c r="AD58" s="221">
        <f t="shared" si="36"/>
        <v>810270.37</v>
      </c>
      <c r="AE58" s="221">
        <f t="shared" si="33"/>
        <v>810270.37</v>
      </c>
      <c r="AF58" s="239">
        <f t="shared" si="37"/>
        <v>1050404.6252700409</v>
      </c>
      <c r="AG58" s="222">
        <f t="shared" si="38"/>
        <v>870886.29223580332</v>
      </c>
      <c r="AH58" s="223">
        <f t="shared" si="42"/>
        <v>1.2061329184242469</v>
      </c>
      <c r="AI58" s="224">
        <f t="shared" si="39"/>
        <v>2020</v>
      </c>
      <c r="AJ58" s="225">
        <f>VLOOKUP($A58,Project_Commissioning!$C$4:$H$355,Project_Commissioning!F$1,FALSE)</f>
        <v>43943</v>
      </c>
      <c r="AK58" s="226">
        <f>VLOOKUP($A58,Project_Commissioning!$C$4:$H$355,Project_Commissioning!G$1,FALSE)</f>
        <v>2020</v>
      </c>
      <c r="AL58" s="225" t="str">
        <f>IF(VLOOKUP($A58,Project_Commissioning!$C$4:$H$355,Project_Commissioning!H$1,FALSE)=0,"",VLOOKUP($A58,Project_Commissioning!$C$4:$H$355,Project_Commissioning!H$1,FALSE))</f>
        <v/>
      </c>
      <c r="AM58" s="237">
        <f t="shared" si="40"/>
        <v>932946.72011804697</v>
      </c>
      <c r="AN58" s="221" cm="1">
        <f t="array" ref="AN58">IF(ROUND(AE58,0)=0,0,LOOKUP(2,1/(F58:AC58&lt;&gt;""),F58:AC58))</f>
        <v>9587.89</v>
      </c>
      <c r="AO58" s="221">
        <f t="shared" si="41"/>
        <v>0</v>
      </c>
      <c r="AP58" s="79"/>
      <c r="AQ58" s="20"/>
      <c r="AR58" s="245">
        <f>IF(ISNA(VLOOKUP($A58,'Success Asset Classes'!$B$15:$AA$114,'Success Asset Classes'!$AA$1,FALSE)),0,VLOOKUP($A58,'Success Asset Classes'!$B$15:$AA$114,'Success Asset Classes'!$AA$1,FALSE))</f>
        <v>0</v>
      </c>
      <c r="AS58" s="230">
        <f>IF($AR58=0,VLOOKUP(MID($A58,4,5),'Project splits'!$C$5:$AM$346,AS$22,FALSE),IF(ISNA(VLOOKUP($A58,'Success Asset Classes'!$B$15:$BD$377,AS$21,FALSE)),VLOOKUP(MID($A58,4,5),'Project splits'!$C$5:$AM$346,AS$22,FALSE),VLOOKUP($A58,'Success Asset Classes'!$B$15:$BD$377,AS$21,FALSE)))</f>
        <v>0</v>
      </c>
      <c r="AT58" s="230">
        <f>IF($AR58=0,VLOOKUP(MID($A58,4,5),'Project splits'!$C$5:$AM$346,AT$22,FALSE),IF(ISNA(VLOOKUP($A58,'Success Asset Classes'!$B$15:$BD$377,AT$21,FALSE)),VLOOKUP(MID($A58,4,5),'Project splits'!$C$5:$AM$346,AT$22,FALSE),VLOOKUP($A58,'Success Asset Classes'!$B$15:$BD$377,AT$21,FALSE)))</f>
        <v>0</v>
      </c>
      <c r="AU58" s="230">
        <f>IF($AR58=0,VLOOKUP(MID($A58,4,5),'Project splits'!$C$5:$AM$346,AU$22,FALSE),IF(ISNA(VLOOKUP($A58,'Success Asset Classes'!$B$15:$BD$377,AU$21,FALSE)),VLOOKUP(MID($A58,4,5),'Project splits'!$C$5:$AM$346,AU$22,FALSE),VLOOKUP($A58,'Success Asset Classes'!$B$15:$BD$377,AU$21,FALSE)))</f>
        <v>0</v>
      </c>
      <c r="AV58" s="230">
        <f>IF($AR58=0,VLOOKUP(MID($A58,4,5),'Project splits'!$C$5:$AM$346,AV$22,FALSE),IF(ISNA(VLOOKUP($A58,'Success Asset Classes'!$B$15:$BD$377,AV$21,FALSE)),VLOOKUP(MID($A58,4,5),'Project splits'!$C$5:$AM$346,AV$22,FALSE),VLOOKUP($A58,'Success Asset Classes'!$B$15:$BD$377,AV$21,FALSE)))</f>
        <v>1</v>
      </c>
      <c r="AW58" s="230">
        <f>IF($AR58=0,VLOOKUP(MID($A58,4,5),'Project splits'!$C$5:$AM$346,AW$22,FALSE),IF(ISNA(VLOOKUP($A58,'Success Asset Classes'!$B$15:$BD$377,AW$21,FALSE)),VLOOKUP(MID($A58,4,5),'Project splits'!$C$5:$AM$346,AW$22,FALSE),VLOOKUP($A58,'Success Asset Classes'!$B$15:$BD$377,AW$21,FALSE)))</f>
        <v>0</v>
      </c>
      <c r="AX58" s="230">
        <f>IF($AR58=0,VLOOKUP(MID($A58,4,5),'Project splits'!$C$5:$AM$346,AX$22,FALSE),IF(ISNA(VLOOKUP($A58,'Success Asset Classes'!$B$15:$BD$377,AX$21,FALSE)),VLOOKUP(MID($A58,4,5),'Project splits'!$C$5:$AM$346,AX$22,FALSE),VLOOKUP($A58,'Success Asset Classes'!$B$15:$BD$377,AX$21,FALSE)))</f>
        <v>0</v>
      </c>
      <c r="AY58" s="230">
        <f>IF($AR58=0,VLOOKUP(MID($A58,4,5),'Project splits'!$C$5:$AM$346,AY$22,FALSE),IF(ISNA(VLOOKUP($A58,'Success Asset Classes'!$B$15:$BD$377,AY$21,FALSE)),VLOOKUP(MID($A58,4,5),'Project splits'!$C$5:$AM$346,AY$22,FALSE),VLOOKUP($A58,'Success Asset Classes'!$B$15:$BD$377,AY$21,FALSE)))</f>
        <v>0</v>
      </c>
      <c r="AZ58" s="230">
        <f>IF($AR58=0,VLOOKUP(MID($A58,4,5),'Project splits'!$C$5:$AM$346,AZ$22,FALSE),IF(ISNA(VLOOKUP($A58,'Success Asset Classes'!$B$15:$BD$377,AZ$21,FALSE)),VLOOKUP(MID($A58,4,5),'Project splits'!$C$5:$AM$346,AZ$22,FALSE),VLOOKUP($A58,'Success Asset Classes'!$B$15:$BD$377,AZ$21,FALSE)))</f>
        <v>0</v>
      </c>
      <c r="BA58" s="230">
        <f>IF($AR58=0,VLOOKUP(MID($A58,4,5),'Project splits'!$C$5:$AM$346,BA$22,FALSE),IF(ISNA(VLOOKUP($A58,'Success Asset Classes'!$B$15:$BD$377,BA$21,FALSE)),VLOOKUP(MID($A58,4,5),'Project splits'!$C$5:$AM$346,BA$22,FALSE),VLOOKUP($A58,'Success Asset Classes'!$B$15:$BD$377,BA$21,FALSE)))</f>
        <v>0</v>
      </c>
      <c r="BB58" s="230">
        <f>IF($AR58=0,VLOOKUP(MID($A58,4,5),'Project splits'!$C$5:$AM$346,BB$22,FALSE),IF(ISNA(VLOOKUP($A58,'Success Asset Classes'!$B$15:$BD$377,BB$21,FALSE)),VLOOKUP(MID($A58,4,5),'Project splits'!$C$5:$AM$346,BB$22,FALSE),VLOOKUP($A58,'Success Asset Classes'!$B$15:$BD$377,BB$21,FALSE)))</f>
        <v>0</v>
      </c>
      <c r="BC58" s="230">
        <f>IF($AR58=0,VLOOKUP(MID($A58,4,5),'Project splits'!$C$5:$AM$346,BC$22,FALSE),IF(ISNA(VLOOKUP($A58,'Success Asset Classes'!$B$15:$BD$377,BC$21,FALSE)),VLOOKUP(MID($A58,4,5),'Project splits'!$C$5:$AM$346,BC$22,FALSE),VLOOKUP($A58,'Success Asset Classes'!$B$15:$BD$377,BC$21,FALSE)))</f>
        <v>0</v>
      </c>
      <c r="BD58" s="230">
        <f>IF($AR58=0,VLOOKUP(MID($A58,4,5),'Project splits'!$C$5:$AM$346,BD$22,FALSE),IF(ISNA(VLOOKUP($A58,'Success Asset Classes'!$B$15:$BD$377,BD$21,FALSE)),VLOOKUP(MID($A58,4,5),'Project splits'!$C$5:$AM$346,BD$22,FALSE),VLOOKUP($A58,'Success Asset Classes'!$B$15:$BD$377,BD$21,FALSE)))</f>
        <v>0</v>
      </c>
      <c r="BE58" s="230">
        <f>IF($AR58=0,VLOOKUP(MID($A58,4,5),'Project splits'!$C$5:$AM$346,BE$22,FALSE),IF(ISNA(VLOOKUP($A58,'Success Asset Classes'!$B$15:$BD$377,BE$21,FALSE)),VLOOKUP(MID($A58,4,5),'Project splits'!$C$5:$AM$346,BE$22,FALSE),VLOOKUP($A58,'Success Asset Classes'!$B$15:$BD$377,BE$21,FALSE)))</f>
        <v>0</v>
      </c>
      <c r="BF58" s="230">
        <f>IF($AR58=0,VLOOKUP(MID($A58,4,5),'Project splits'!$C$5:$AM$346,BF$22,FALSE),IF(ISNA(VLOOKUP($A58,'Success Asset Classes'!$B$15:$BD$377,BF$21,FALSE)),VLOOKUP(MID($A58,4,5),'Project splits'!$C$5:$AM$346,BF$22,FALSE),VLOOKUP($A58,'Success Asset Classes'!$B$15:$BD$377,BF$21,FALSE)))</f>
        <v>0</v>
      </c>
      <c r="BG58" s="230">
        <f>IF($AR58=0,VLOOKUP(MID($A58,4,5),'Project splits'!$C$5:$AM$346,BG$22,FALSE),IF(ISNA(VLOOKUP($A58,'Success Asset Classes'!$B$15:$BD$377,BG$21,FALSE)),VLOOKUP(MID($A58,4,5),'Project splits'!$C$5:$AM$346,BG$22,FALSE),VLOOKUP($A58,'Success Asset Classes'!$B$15:$BD$377,BG$21,FALSE)))</f>
        <v>0</v>
      </c>
      <c r="BH58" s="230">
        <f>IF($AR58=0,VLOOKUP(MID($A58,4,5),'Project splits'!$C$5:$AM$346,BH$22,FALSE),IF(ISNA(VLOOKUP($A58,'Success Asset Classes'!$B$15:$BD$377,BH$21,FALSE)),VLOOKUP(MID($A58,4,5),'Project splits'!$C$5:$AM$346,BH$22,FALSE),VLOOKUP($A58,'Success Asset Classes'!$B$15:$BD$377,BH$21,FALSE)))</f>
        <v>0</v>
      </c>
      <c r="BI58" s="230">
        <f>IF($AR58=0,VLOOKUP(MID($A58,4,5),'Project splits'!$C$5:$AM$346,BI$22,FALSE),IF(ISNA(VLOOKUP($A58,'Success Asset Classes'!$B$15:$BD$377,BI$21,FALSE)),VLOOKUP(MID($A58,4,5),'Project splits'!$C$5:$AM$346,BI$22,FALSE),VLOOKUP($A58,'Success Asset Classes'!$B$15:$BD$377,BI$21,FALSE)))</f>
        <v>0</v>
      </c>
      <c r="BJ58" s="230">
        <f>IF($AR58=0,VLOOKUP(MID($A58,4,5),'Project splits'!$C$5:$AM$346,BJ$22,FALSE),IF(ISNA(VLOOKUP($A58,'Success Asset Classes'!$B$15:$BD$377,BJ$21,FALSE)),VLOOKUP(MID($A58,4,5),'Project splits'!$C$5:$AM$346,BJ$22,FALSE),VLOOKUP($A58,'Success Asset Classes'!$B$15:$BD$377,BJ$21,FALSE)))</f>
        <v>0</v>
      </c>
      <c r="BK58" s="230">
        <f>IF($AR58=0,VLOOKUP(MID($A58,4,5),'Project splits'!$C$5:$AM$346,BK$22,FALSE),IF(ISNA(VLOOKUP($A58,'Success Asset Classes'!$B$15:$BD$377,BK$21,FALSE)),VLOOKUP(MID($A58,4,5),'Project splits'!$C$5:$AM$346,BK$22,FALSE),VLOOKUP($A58,'Success Asset Classes'!$B$15:$BD$377,BK$21,FALSE)))</f>
        <v>0</v>
      </c>
      <c r="BL58" s="230">
        <f>IF($AR58=0,VLOOKUP(MID($A58,4,5),'Project splits'!$C$5:$AM$346,BL$22,FALSE),IF(ISNA(VLOOKUP($A58,'Success Asset Classes'!$B$15:$BD$377,BL$21,FALSE)),VLOOKUP(MID($A58,4,5),'Project splits'!$C$5:$AM$346,BL$22,FALSE),VLOOKUP($A58,'Success Asset Classes'!$B$15:$BD$377,BL$21,FALSE)))</f>
        <v>0</v>
      </c>
      <c r="BM58" s="230">
        <f>IF($AR58=0,VLOOKUP(MID($A58,4,5),'Project splits'!$C$5:$AM$346,BM$22,FALSE),IF(ISNA(VLOOKUP($A58,'Success Asset Classes'!$B$15:$BD$377,BM$21,FALSE)),VLOOKUP(MID($A58,4,5),'Project splits'!$C$5:$AM$346,BM$22,FALSE),VLOOKUP($A58,'Success Asset Classes'!$B$15:$BD$377,BM$21,FALSE)))</f>
        <v>0</v>
      </c>
      <c r="BN58" s="230">
        <f>IF($AR58=0,VLOOKUP(MID($A58,4,5),'Project splits'!$C$5:$AM$346,BN$22,FALSE),IF(ISNA(VLOOKUP($A58,'Success Asset Classes'!$B$15:$BD$377,BN$21,FALSE)),VLOOKUP(MID($A58,4,5),'Project splits'!$C$5:$AM$346,BN$22,FALSE),VLOOKUP($A58,'Success Asset Classes'!$B$15:$BD$377,BN$21,FALSE)))</f>
        <v>0</v>
      </c>
      <c r="BO58" s="230">
        <f>IF($AR58=0,VLOOKUP(MID($A58,4,5),'Project splits'!$C$5:$AM$346,BO$22,FALSE),IF(ISNA(VLOOKUP($A58,'Success Asset Classes'!$B$15:$BD$377,BO$21,FALSE)),VLOOKUP(MID($A58,4,5),'Project splits'!$C$5:$AM$346,BO$22,FALSE),VLOOKUP($A58,'Success Asset Classes'!$B$15:$BD$377,BO$21,FALSE)))</f>
        <v>0</v>
      </c>
      <c r="BP58" s="230">
        <f>IF($AR58=0,VLOOKUP(MID($A58,4,5),'Project splits'!$C$5:$AM$346,BP$22,FALSE),IF(ISNA(VLOOKUP($A58,'Success Asset Classes'!$B$15:$BD$377,BP$21,FALSE)),VLOOKUP(MID($A58,4,5),'Project splits'!$C$5:$AM$346,BP$22,FALSE),VLOOKUP($A58,'Success Asset Classes'!$B$15:$BD$377,BP$21,FALSE)))</f>
        <v>0</v>
      </c>
      <c r="BQ58" s="230">
        <f>IF($AR58=0,VLOOKUP(MID($A58,4,5),'Project splits'!$C$5:$AM$346,BQ$22,FALSE),IF(ISNA(VLOOKUP($A58,'Success Asset Classes'!$B$15:$BD$377,BQ$21,FALSE)),VLOOKUP(MID($A58,4,5),'Project splits'!$C$5:$AM$346,BQ$22,FALSE),VLOOKUP($A58,'Success Asset Classes'!$B$15:$BD$377,BQ$21,FALSE)))</f>
        <v>0</v>
      </c>
      <c r="BR58" s="230">
        <f>IF($AR58=0,VLOOKUP(MID($A58,4,5),'Project splits'!$C$5:$AM$346,BR$22,FALSE),IF(ISNA(VLOOKUP($A58,'Success Asset Classes'!$B$15:$BD$377,BR$21,FALSE)),VLOOKUP(MID($A58,4,5),'Project splits'!$C$5:$AM$346,BR$22,FALSE),VLOOKUP($A58,'Success Asset Classes'!$B$15:$BD$377,BR$21,FALSE)))</f>
        <v>0</v>
      </c>
      <c r="BS58" s="247">
        <f t="shared" si="34"/>
        <v>1</v>
      </c>
      <c r="BT58" s="249">
        <f>1+IF(ISNA(VLOOKUP($A58,'Project labour content'!$A$7:$D$255,'Project labour content'!$D$1,FALSE)),VLOOKUP($D58,'Project labour content'!$F$6:$G$15,'Project labour content'!$G$1,FALSE),VLOOKUP($A58,'Project labour content'!$A$7:$D$255,'Project labour content'!$D$1,FALSE))*LabEsc22*1</f>
        <v>1.0024480115846353</v>
      </c>
      <c r="BU58" s="249">
        <f>1+IF(ISNA(VLOOKUP($A58,'Project labour content'!$A$7:$D$255,'Project labour content'!$D$1,FALSE)),VLOOKUP($D58,'Project labour content'!$F$6:$G$15,'Project labour content'!$G$1,FALSE),VLOOKUP($A58,'Project labour content'!$A$7:$D$255,'Project labour content'!$D$1,FALSE))*LabEsc23*1</f>
        <v>1.0049077736248768</v>
      </c>
      <c r="BV58" s="249">
        <f>1+IF(ISNA(VLOOKUP($A58,'Project labour content'!$A$7:$D$255,'Project labour content'!$D$1,FALSE)),VLOOKUP($D58,'Project labour content'!$F$6:$G$15,'Project labour content'!$G$1,FALSE),VLOOKUP($A58,'Project labour content'!$A$7:$D$255,'Project labour content'!$D$1,FALSE))*LabEsc24*1</f>
        <v>1.0072248694667842</v>
      </c>
      <c r="BW58" s="249">
        <f>1+IF(ISNA(VLOOKUP($A58,'Project labour content'!$A$7:$D$255,'Project labour content'!$D$1,FALSE)),VLOOKUP($D58,'Project labour content'!$F$6:$G$15,'Project labour content'!$G$1,FALSE),VLOOKUP($A58,'Project labour content'!$A$7:$D$255,'Project labour content'!$D$1,FALSE))*LabEsc25*1</f>
        <v>1.0103282331643793</v>
      </c>
      <c r="BX58" s="249">
        <f>1+IF(ISNA(VLOOKUP($A58,'Project labour content'!$A$7:$D$255,'Project labour content'!$D$1,FALSE)),VLOOKUP($D58,'Project labour content'!$F$6:$G$15,'Project labour content'!$G$1,FALSE),VLOOKUP($A58,'Project labour content'!$A$7:$D$255,'Project labour content'!$D$1,FALSE))*LabEsc26*1</f>
        <v>1.0137103823674747</v>
      </c>
      <c r="BY58" s="249">
        <f>1+IF(ISNA(VLOOKUP($A58,'Project labour content'!$A$7:$D$255,'Project labour content'!$D$1,FALSE)),VLOOKUP($D58,'Project labour content'!$F$6:$G$15,'Project labour content'!$G$1,FALSE),VLOOKUP($A58,'Project labour content'!$A$7:$D$255,'Project labour content'!$D$1,FALSE))*LabEsc27*1</f>
        <v>1.0158052335508072</v>
      </c>
      <c r="BZ58" s="249">
        <f>1+IF(ISNA(VLOOKUP($A58,'Project labour content'!$A$7:$D$255,'Project labour content'!$D$1,FALSE)),VLOOKUP($D58,'Project labour content'!$F$6:$G$15,'Project labour content'!$G$1,FALSE),VLOOKUP($A58,'Project labour content'!$A$7:$D$255,'Project labour content'!$D$1,FALSE))*LabEsc28*1</f>
        <v>1.0173826564918567</v>
      </c>
      <c r="CA58" s="249">
        <f>1+IF(ISNA(VLOOKUP($A58,'Project labour content'!$A$7:$D$255,'Project labour content'!$D$1,FALSE)),VLOOKUP($D58,'Project labour content'!$F$6:$G$15,'Project labour content'!$G$1,FALSE),VLOOKUP($A58,'Project labour content'!$A$7:$D$255,'Project labour content'!$D$1,FALSE))*LabEsc29*1</f>
        <v>1.0199141048276528</v>
      </c>
      <c r="CB58" s="250" t="str">
        <f>IF(ISNA(VLOOKUP($A58,'Project labour content'!$A$7:$D$255,'Project labour content'!$D$1,FALSE)),"Category","Project")</f>
        <v>Category</v>
      </c>
      <c r="CD58" s="247" t="str">
        <f t="shared" si="35"/>
        <v>11435</v>
      </c>
      <c r="CE58" s="3"/>
    </row>
    <row r="59" spans="1:83" x14ac:dyDescent="0.15">
      <c r="A59" s="11" t="s">
        <v>86</v>
      </c>
      <c r="B59" s="11" t="str">
        <f>VLOOKUP($A59,'Incurred Real 2022$'!$A$25:$AC$426,'Incurred Real 2022$'!B$1,FALSE)</f>
        <v>BUCC Hardware Replacement</v>
      </c>
      <c r="C59" s="11" t="str">
        <f>VLOOKUP($A59,'Incurred Real 2022$'!$A$25:$AC$426,'Incurred Real 2022$'!C$1,FALSE)</f>
        <v>ExAnte</v>
      </c>
      <c r="D59" s="11" t="str">
        <f>VLOOKUP($A59,'Incurred Real 2022$'!$A$25:$AC$426,'Incurred Real 2022$'!D$1,FALSE)</f>
        <v>Replacement</v>
      </c>
      <c r="E59" s="11" t="str">
        <f>VLOOKUP($A59,'Incurred Real 2022$'!$A$25:$AC$426,'Incurred Real 2022$'!E$1,FALSE)</f>
        <v>Closed</v>
      </c>
      <c r="F59" s="105" t="str">
        <f>IF(VLOOKUP($A59,'Incurred Real 2022$'!$A$25:$AC$426,'Incurred Real 2022$'!F$1,FALSE)=0,"",VLOOKUP($A59,'Incurred Real 2022$'!$A$25:$AC$426,'Incurred Real 2022$'!F$1,FALSE))</f>
        <v/>
      </c>
      <c r="G59" s="105" t="str">
        <f>IF(VLOOKUP($A59,'Incurred Real 2022$'!$A$25:$AC$426,'Incurred Real 2022$'!G$1,FALSE)=0,"",VLOOKUP($A59,'Incurred Real 2022$'!$A$25:$AC$426,'Incurred Real 2022$'!G$1,FALSE))</f>
        <v/>
      </c>
      <c r="H59" s="105" t="str">
        <f>IF(VLOOKUP($A59,'Incurred Real 2022$'!$A$25:$AC$426,'Incurred Real 2022$'!H$1,FALSE)=0,"",VLOOKUP($A59,'Incurred Real 2022$'!$A$25:$AC$426,'Incurred Real 2022$'!H$1,FALSE))</f>
        <v/>
      </c>
      <c r="I59" s="105" t="str">
        <f>IF(VLOOKUP($A59,'Incurred Real 2022$'!$A$25:$AC$426,'Incurred Real 2022$'!I$1,FALSE)=0,"",VLOOKUP($A59,'Incurred Real 2022$'!$A$25:$AC$426,'Incurred Real 2022$'!I$1,FALSE))</f>
        <v/>
      </c>
      <c r="J59" s="105" t="str">
        <f>IF(VLOOKUP($A59,'Incurred Real 2022$'!$A$25:$AC$426,'Incurred Real 2022$'!J$1,FALSE)=0,"",VLOOKUP($A59,'Incurred Real 2022$'!$A$25:$AC$426,'Incurred Real 2022$'!J$1,FALSE))</f>
        <v/>
      </c>
      <c r="K59" s="105" t="str">
        <f>IF(VLOOKUP($A59,'Incurred Real 2022$'!$A$25:$AC$426,'Incurred Real 2022$'!K$1,FALSE)=0,"",VLOOKUP($A59,'Incurred Real 2022$'!$A$25:$AC$426,'Incurred Real 2022$'!K$1,FALSE))</f>
        <v/>
      </c>
      <c r="L59" s="105" t="str">
        <f>IF(VLOOKUP($A59,'Incurred Real 2022$'!$A$25:$AC$426,'Incurred Real 2022$'!L$1,FALSE)=0,"",VLOOKUP($A59,'Incurred Real 2022$'!$A$25:$AC$426,'Incurred Real 2022$'!L$1,FALSE))</f>
        <v/>
      </c>
      <c r="M59" s="105" t="str">
        <f>IF(VLOOKUP($A59,'Incurred Real 2022$'!$A$25:$AC$426,'Incurred Real 2022$'!M$1,FALSE)=0,"",VLOOKUP($A59,'Incurred Real 2022$'!$A$25:$AC$426,'Incurred Real 2022$'!M$1,FALSE))</f>
        <v/>
      </c>
      <c r="N59" s="105">
        <f>IF(VLOOKUP($A59,'Incurred Real 2022$'!$A$25:$AC$426,'Incurred Real 2022$'!N$1,FALSE)=0,"",VLOOKUP($A59,'Incurred Real 2022$'!$A$25:$AC$426,'Incurred Real 2022$'!N$1,FALSE))</f>
        <v>66382.09</v>
      </c>
      <c r="O59" s="105">
        <f>IF(VLOOKUP($A59,'Incurred Real 2022$'!$A$25:$AC$426,'Incurred Real 2022$'!O$1,FALSE)=0,"",VLOOKUP($A59,'Incurred Real 2022$'!$A$25:$AC$426,'Incurred Real 2022$'!O$1,FALSE))</f>
        <v>22057.79</v>
      </c>
      <c r="P59" s="105">
        <f>IF(VLOOKUP($A59,'Incurred Real 2022$'!$A$25:$AC$426,'Incurred Real 2022$'!P$1,FALSE)=0,"",VLOOKUP($A59,'Incurred Real 2022$'!$A$25:$AC$426,'Incurred Real 2022$'!P$1,FALSE))</f>
        <v>61400.09</v>
      </c>
      <c r="Q59" s="105" t="str">
        <f>IF(VLOOKUP($A59,'Incurred Real 2022$'!$A$25:$AC$426,'Incurred Real 2022$'!Q$1,FALSE)=0,"",VLOOKUP($A59,'Incurred Real 2022$'!$A$25:$AC$426,'Incurred Real 2022$'!Q$1,FALSE))</f>
        <v/>
      </c>
      <c r="R59" s="105">
        <f>IF(VLOOKUP($A59,'Incurred Real 2022$'!$A$25:$AC$426,'Incurred Real 2022$'!R$1,FALSE)=0,"",VLOOKUP($A59,'Incurred Real 2022$'!$A$25:$AC$426,'Incurred Real 2022$'!R$1,FALSE))</f>
        <v>-1650.4</v>
      </c>
      <c r="S59" s="105" t="str">
        <f>IF(VLOOKUP($A59,'Incurred Real 2022$'!$A$25:$AC$426,'Incurred Real 2022$'!S$1,FALSE)=0,"",VLOOKUP($A59,'Incurred Real 2022$'!$A$25:$AC$426,'Incurred Real 2022$'!S$1,FALSE))</f>
        <v/>
      </c>
      <c r="T59" s="105" t="str">
        <f>IF(VLOOKUP($A59,'Incurred Real 2022$'!$A$25:$AC$426,'Incurred Real 2022$'!T$1,FALSE)=0,"",VLOOKUP($A59,'Incurred Real 2022$'!$A$25:$AC$426,'Incurred Real 2022$'!T$1,FALSE))</f>
        <v/>
      </c>
      <c r="U59" s="105" t="str">
        <f>IF(VLOOKUP($A59,'Incurred Real 2022$'!$A$25:$AC$426,'Incurred Real 2022$'!U$1,FALSE)=0,"",VLOOKUP($A59,'Incurred Real 2022$'!$A$25:$AC$426,'Incurred Real 2022$'!U$1,FALSE))</f>
        <v/>
      </c>
      <c r="V59" s="13" t="str">
        <f>IF(ISTEXT(VLOOKUP($A59,'Incurred Real 2022$'!$A$25:$AC$426,'Incurred Real 2022$'!V$1,FALSE)),"",(VLOOKUP($A59,'Incurred Real 2022$'!$A$25:$AC$426,'Incurred Real 2022$'!V$1,FALSE))*BT59*Incurred_Real!V$15)</f>
        <v/>
      </c>
      <c r="W59" s="13" t="str">
        <f>IF(ISTEXT(VLOOKUP($A59,'Incurred Real 2022$'!$A$25:$AC$426,'Incurred Real 2022$'!W$1,FALSE)),"",(VLOOKUP($A59,'Incurred Real 2022$'!$A$25:$AC$426,'Incurred Real 2022$'!W$1,FALSE))*BU59*Incurred_Real!W$15)</f>
        <v/>
      </c>
      <c r="X59" s="220" t="str">
        <f>IF(ISTEXT(VLOOKUP($A59,'Incurred Real 2022$'!$A$25:$AC$426,'Incurred Real 2022$'!X$1,FALSE)),"",(VLOOKUP($A59,'Incurred Real 2022$'!$A$25:$AC$426,'Incurred Real 2022$'!X$1,FALSE))*BV59*Incurred_Real!X$15)</f>
        <v/>
      </c>
      <c r="Y59" s="217" t="str">
        <f>IF(ISTEXT(VLOOKUP($A59,'Incurred Real 2022$'!$A$25:$AC$426,'Incurred Real 2022$'!Y$1,FALSE)),"",(VLOOKUP($A59,'Incurred Real 2022$'!$A$25:$AC$426,'Incurred Real 2022$'!Y$1,FALSE))*BW59*Incurred_Real!Y$15)</f>
        <v/>
      </c>
      <c r="Z59" s="13" t="str">
        <f>IF(ISTEXT(VLOOKUP($A59,'Incurred Real 2022$'!$A$25:$AC$426,'Incurred Real 2022$'!Z$1,FALSE)),"",(VLOOKUP($A59,'Incurred Real 2022$'!$A$25:$AC$426,'Incurred Real 2022$'!Z$1,FALSE))*BX59*Incurred_Real!Z$15)</f>
        <v/>
      </c>
      <c r="AA59" s="13" t="str">
        <f>IF(ISTEXT(VLOOKUP($A59,'Incurred Real 2022$'!$A$25:$AC$426,'Incurred Real 2022$'!AA$1,FALSE)),"",(VLOOKUP($A59,'Incurred Real 2022$'!$A$25:$AC$426,'Incurred Real 2022$'!AA$1,FALSE))*BY59*Incurred_Real!AA$15)</f>
        <v/>
      </c>
      <c r="AB59" s="13" t="str">
        <f>IF(ISTEXT(VLOOKUP($A59,'Incurred Real 2022$'!$A$25:$AC$426,'Incurred Real 2022$'!AB$1,FALSE)),"",(VLOOKUP($A59,'Incurred Real 2022$'!$A$25:$AC$426,'Incurred Real 2022$'!AB$1,FALSE))*BZ59*Incurred_Real!AB$15)</f>
        <v/>
      </c>
      <c r="AC59" s="13" t="str">
        <f>IF(ISTEXT(VLOOKUP($A59,'Incurred Real 2022$'!$A$25:$AC$426,'Incurred Real 2022$'!AC$1,FALSE)),"",(VLOOKUP($A59,'Incurred Real 2022$'!$A$25:$AC$426,'Incurred Real 2022$'!AC$1,FALSE))*CA59*Incurred_Real!AC$15)</f>
        <v/>
      </c>
      <c r="AD59" s="221">
        <f t="shared" si="36"/>
        <v>148189.57</v>
      </c>
      <c r="AE59" s="221">
        <f t="shared" si="33"/>
        <v>151490.37</v>
      </c>
      <c r="AF59" s="239">
        <f t="shared" si="37"/>
        <v>194693.88865418226</v>
      </c>
      <c r="AG59" s="222">
        <f t="shared" si="38"/>
        <v>150306.67979338398</v>
      </c>
      <c r="AH59" s="223">
        <f t="shared" si="42"/>
        <v>1.2953109530582023</v>
      </c>
      <c r="AI59" s="224" t="str">
        <f t="shared" si="39"/>
        <v>2018</v>
      </c>
      <c r="AJ59" s="225">
        <f>VLOOKUP($A59,Project_Commissioning!$C$4:$H$355,Project_Commissioning!F$1,FALSE)</f>
        <v>42307</v>
      </c>
      <c r="AK59" s="226">
        <f>VLOOKUP($A59,Project_Commissioning!$C$4:$H$355,Project_Commissioning!G$1,FALSE)</f>
        <v>2016</v>
      </c>
      <c r="AL59" s="225" t="str">
        <f>IF(VLOOKUP($A59,Project_Commissioning!$C$4:$H$355,Project_Commissioning!H$1,FALSE)=0,"",VLOOKUP($A59,Project_Commissioning!$C$4:$H$355,Project_Commissioning!H$1,FALSE))</f>
        <v/>
      </c>
      <c r="AM59" s="237">
        <f t="shared" si="40"/>
        <v>172922.91035014371</v>
      </c>
      <c r="AN59" s="221" cm="1">
        <f t="array" ref="AN59">IF(ROUND(AE59,0)=0,0,LOOKUP(2,1/(F59:AC59&lt;&gt;""),F59:AC59))</f>
        <v>-1650.4</v>
      </c>
      <c r="AO59" s="221">
        <f t="shared" si="41"/>
        <v>0</v>
      </c>
      <c r="AP59" s="79"/>
      <c r="AQ59" s="20"/>
      <c r="AR59" s="245">
        <f>IF(ISNA(VLOOKUP($A59,'Success Asset Classes'!$B$15:$AA$114,'Success Asset Classes'!$AA$1,FALSE)),0,VLOOKUP($A59,'Success Asset Classes'!$B$15:$AA$114,'Success Asset Classes'!$AA$1,FALSE))</f>
        <v>0</v>
      </c>
      <c r="AS59" s="230">
        <f>IF($AR59=0,VLOOKUP(MID($A59,4,5),'Project splits'!$C$5:$AM$346,AS$22,FALSE),IF(ISNA(VLOOKUP($A59,'Success Asset Classes'!$B$15:$BD$377,AS$21,FALSE)),VLOOKUP(MID($A59,4,5),'Project splits'!$C$5:$AM$346,AS$22,FALSE),VLOOKUP($A59,'Success Asset Classes'!$B$15:$BD$377,AS$21,FALSE)))</f>
        <v>0.12370393316152721</v>
      </c>
      <c r="AT59" s="230">
        <f>IF($AR59=0,VLOOKUP(MID($A59,4,5),'Project splits'!$C$5:$AM$346,AT$22,FALSE),IF(ISNA(VLOOKUP($A59,'Success Asset Classes'!$B$15:$BD$377,AT$21,FALSE)),VLOOKUP(MID($A59,4,5),'Project splits'!$C$5:$AM$346,AT$22,FALSE),VLOOKUP($A59,'Success Asset Classes'!$B$15:$BD$377,AT$21,FALSE)))</f>
        <v>0</v>
      </c>
      <c r="AU59" s="230">
        <f>IF($AR59=0,VLOOKUP(MID($A59,4,5),'Project splits'!$C$5:$AM$346,AU$22,FALSE),IF(ISNA(VLOOKUP($A59,'Success Asset Classes'!$B$15:$BD$377,AU$21,FALSE)),VLOOKUP(MID($A59,4,5),'Project splits'!$C$5:$AM$346,AU$22,FALSE),VLOOKUP($A59,'Success Asset Classes'!$B$15:$BD$377,AU$21,FALSE)))</f>
        <v>0</v>
      </c>
      <c r="AV59" s="230">
        <f>IF($AR59=0,VLOOKUP(MID($A59,4,5),'Project splits'!$C$5:$AM$346,AV$22,FALSE),IF(ISNA(VLOOKUP($A59,'Success Asset Classes'!$B$15:$BD$377,AV$21,FALSE)),VLOOKUP(MID($A59,4,5),'Project splits'!$C$5:$AM$346,AV$22,FALSE),VLOOKUP($A59,'Success Asset Classes'!$B$15:$BD$377,AV$21,FALSE)))</f>
        <v>0.45457180412344006</v>
      </c>
      <c r="AW59" s="230">
        <f>IF($AR59=0,VLOOKUP(MID($A59,4,5),'Project splits'!$C$5:$AM$346,AW$22,FALSE),IF(ISNA(VLOOKUP($A59,'Success Asset Classes'!$B$15:$BD$377,AW$21,FALSE)),VLOOKUP(MID($A59,4,5),'Project splits'!$C$5:$AM$346,AW$22,FALSE),VLOOKUP($A59,'Success Asset Classes'!$B$15:$BD$377,AW$21,FALSE)))</f>
        <v>0</v>
      </c>
      <c r="AX59" s="230">
        <f>IF($AR59=0,VLOOKUP(MID($A59,4,5),'Project splits'!$C$5:$AM$346,AX$22,FALSE),IF(ISNA(VLOOKUP($A59,'Success Asset Classes'!$B$15:$BD$377,AX$21,FALSE)),VLOOKUP(MID($A59,4,5),'Project splits'!$C$5:$AM$346,AX$22,FALSE),VLOOKUP($A59,'Success Asset Classes'!$B$15:$BD$377,AX$21,FALSE)))</f>
        <v>0</v>
      </c>
      <c r="AY59" s="230">
        <f>IF($AR59=0,VLOOKUP(MID($A59,4,5),'Project splits'!$C$5:$AM$346,AY$22,FALSE),IF(ISNA(VLOOKUP($A59,'Success Asset Classes'!$B$15:$BD$377,AY$21,FALSE)),VLOOKUP(MID($A59,4,5),'Project splits'!$C$5:$AM$346,AY$22,FALSE),VLOOKUP($A59,'Success Asset Classes'!$B$15:$BD$377,AY$21,FALSE)))</f>
        <v>0</v>
      </c>
      <c r="AZ59" s="230">
        <f>IF($AR59=0,VLOOKUP(MID($A59,4,5),'Project splits'!$C$5:$AM$346,AZ$22,FALSE),IF(ISNA(VLOOKUP($A59,'Success Asset Classes'!$B$15:$BD$377,AZ$21,FALSE)),VLOOKUP(MID($A59,4,5),'Project splits'!$C$5:$AM$346,AZ$22,FALSE),VLOOKUP($A59,'Success Asset Classes'!$B$15:$BD$377,AZ$21,FALSE)))</f>
        <v>0.42172426271503272</v>
      </c>
      <c r="BA59" s="230">
        <f>IF($AR59=0,VLOOKUP(MID($A59,4,5),'Project splits'!$C$5:$AM$346,BA$22,FALSE),IF(ISNA(VLOOKUP($A59,'Success Asset Classes'!$B$15:$BD$377,BA$21,FALSE)),VLOOKUP(MID($A59,4,5),'Project splits'!$C$5:$AM$346,BA$22,FALSE),VLOOKUP($A59,'Success Asset Classes'!$B$15:$BD$377,BA$21,FALSE)))</f>
        <v>0</v>
      </c>
      <c r="BB59" s="230">
        <f>IF($AR59=0,VLOOKUP(MID($A59,4,5),'Project splits'!$C$5:$AM$346,BB$22,FALSE),IF(ISNA(VLOOKUP($A59,'Success Asset Classes'!$B$15:$BD$377,BB$21,FALSE)),VLOOKUP(MID($A59,4,5),'Project splits'!$C$5:$AM$346,BB$22,FALSE),VLOOKUP($A59,'Success Asset Classes'!$B$15:$BD$377,BB$21,FALSE)))</f>
        <v>0</v>
      </c>
      <c r="BC59" s="230">
        <f>IF($AR59=0,VLOOKUP(MID($A59,4,5),'Project splits'!$C$5:$AM$346,BC$22,FALSE),IF(ISNA(VLOOKUP($A59,'Success Asset Classes'!$B$15:$BD$377,BC$21,FALSE)),VLOOKUP(MID($A59,4,5),'Project splits'!$C$5:$AM$346,BC$22,FALSE),VLOOKUP($A59,'Success Asset Classes'!$B$15:$BD$377,BC$21,FALSE)))</f>
        <v>0</v>
      </c>
      <c r="BD59" s="230">
        <f>IF($AR59=0,VLOOKUP(MID($A59,4,5),'Project splits'!$C$5:$AM$346,BD$22,FALSE),IF(ISNA(VLOOKUP($A59,'Success Asset Classes'!$B$15:$BD$377,BD$21,FALSE)),VLOOKUP(MID($A59,4,5),'Project splits'!$C$5:$AM$346,BD$22,FALSE),VLOOKUP($A59,'Success Asset Classes'!$B$15:$BD$377,BD$21,FALSE)))</f>
        <v>0</v>
      </c>
      <c r="BE59" s="230">
        <f>IF($AR59=0,VLOOKUP(MID($A59,4,5),'Project splits'!$C$5:$AM$346,BE$22,FALSE),IF(ISNA(VLOOKUP($A59,'Success Asset Classes'!$B$15:$BD$377,BE$21,FALSE)),VLOOKUP(MID($A59,4,5),'Project splits'!$C$5:$AM$346,BE$22,FALSE),VLOOKUP($A59,'Success Asset Classes'!$B$15:$BD$377,BE$21,FALSE)))</f>
        <v>0</v>
      </c>
      <c r="BF59" s="230">
        <f>IF($AR59=0,VLOOKUP(MID($A59,4,5),'Project splits'!$C$5:$AM$346,BF$22,FALSE),IF(ISNA(VLOOKUP($A59,'Success Asset Classes'!$B$15:$BD$377,BF$21,FALSE)),VLOOKUP(MID($A59,4,5),'Project splits'!$C$5:$AM$346,BF$22,FALSE),VLOOKUP($A59,'Success Asset Classes'!$B$15:$BD$377,BF$21,FALSE)))</f>
        <v>0</v>
      </c>
      <c r="BG59" s="230">
        <f>IF($AR59=0,VLOOKUP(MID($A59,4,5),'Project splits'!$C$5:$AM$346,BG$22,FALSE),IF(ISNA(VLOOKUP($A59,'Success Asset Classes'!$B$15:$BD$377,BG$21,FALSE)),VLOOKUP(MID($A59,4,5),'Project splits'!$C$5:$AM$346,BG$22,FALSE),VLOOKUP($A59,'Success Asset Classes'!$B$15:$BD$377,BG$21,FALSE)))</f>
        <v>0</v>
      </c>
      <c r="BH59" s="230">
        <f>IF($AR59=0,VLOOKUP(MID($A59,4,5),'Project splits'!$C$5:$AM$346,BH$22,FALSE),IF(ISNA(VLOOKUP($A59,'Success Asset Classes'!$B$15:$BD$377,BH$21,FALSE)),VLOOKUP(MID($A59,4,5),'Project splits'!$C$5:$AM$346,BH$22,FALSE),VLOOKUP($A59,'Success Asset Classes'!$B$15:$BD$377,BH$21,FALSE)))</f>
        <v>0</v>
      </c>
      <c r="BI59" s="230">
        <f>IF($AR59=0,VLOOKUP(MID($A59,4,5),'Project splits'!$C$5:$AM$346,BI$22,FALSE),IF(ISNA(VLOOKUP($A59,'Success Asset Classes'!$B$15:$BD$377,BI$21,FALSE)),VLOOKUP(MID($A59,4,5),'Project splits'!$C$5:$AM$346,BI$22,FALSE),VLOOKUP($A59,'Success Asset Classes'!$B$15:$BD$377,BI$21,FALSE)))</f>
        <v>0</v>
      </c>
      <c r="BJ59" s="230">
        <f>IF($AR59=0,VLOOKUP(MID($A59,4,5),'Project splits'!$C$5:$AM$346,BJ$22,FALSE),IF(ISNA(VLOOKUP($A59,'Success Asset Classes'!$B$15:$BD$377,BJ$21,FALSE)),VLOOKUP(MID($A59,4,5),'Project splits'!$C$5:$AM$346,BJ$22,FALSE),VLOOKUP($A59,'Success Asset Classes'!$B$15:$BD$377,BJ$21,FALSE)))</f>
        <v>0</v>
      </c>
      <c r="BK59" s="230">
        <f>IF($AR59=0,VLOOKUP(MID($A59,4,5),'Project splits'!$C$5:$AM$346,BK$22,FALSE),IF(ISNA(VLOOKUP($A59,'Success Asset Classes'!$B$15:$BD$377,BK$21,FALSE)),VLOOKUP(MID($A59,4,5),'Project splits'!$C$5:$AM$346,BK$22,FALSE),VLOOKUP($A59,'Success Asset Classes'!$B$15:$BD$377,BK$21,FALSE)))</f>
        <v>0</v>
      </c>
      <c r="BL59" s="230">
        <f>IF($AR59=0,VLOOKUP(MID($A59,4,5),'Project splits'!$C$5:$AM$346,BL$22,FALSE),IF(ISNA(VLOOKUP($A59,'Success Asset Classes'!$B$15:$BD$377,BL$21,FALSE)),VLOOKUP(MID($A59,4,5),'Project splits'!$C$5:$AM$346,BL$22,FALSE),VLOOKUP($A59,'Success Asset Classes'!$B$15:$BD$377,BL$21,FALSE)))</f>
        <v>0</v>
      </c>
      <c r="BM59" s="230">
        <f>IF($AR59=0,VLOOKUP(MID($A59,4,5),'Project splits'!$C$5:$AM$346,BM$22,FALSE),IF(ISNA(VLOOKUP($A59,'Success Asset Classes'!$B$15:$BD$377,BM$21,FALSE)),VLOOKUP(MID($A59,4,5),'Project splits'!$C$5:$AM$346,BM$22,FALSE),VLOOKUP($A59,'Success Asset Classes'!$B$15:$BD$377,BM$21,FALSE)))</f>
        <v>0</v>
      </c>
      <c r="BN59" s="230">
        <f>IF($AR59=0,VLOOKUP(MID($A59,4,5),'Project splits'!$C$5:$AM$346,BN$22,FALSE),IF(ISNA(VLOOKUP($A59,'Success Asset Classes'!$B$15:$BD$377,BN$21,FALSE)),VLOOKUP(MID($A59,4,5),'Project splits'!$C$5:$AM$346,BN$22,FALSE),VLOOKUP($A59,'Success Asset Classes'!$B$15:$BD$377,BN$21,FALSE)))</f>
        <v>0</v>
      </c>
      <c r="BO59" s="230">
        <f>IF($AR59=0,VLOOKUP(MID($A59,4,5),'Project splits'!$C$5:$AM$346,BO$22,FALSE),IF(ISNA(VLOOKUP($A59,'Success Asset Classes'!$B$15:$BD$377,BO$21,FALSE)),VLOOKUP(MID($A59,4,5),'Project splits'!$C$5:$AM$346,BO$22,FALSE),VLOOKUP($A59,'Success Asset Classes'!$B$15:$BD$377,BO$21,FALSE)))</f>
        <v>0</v>
      </c>
      <c r="BP59" s="230">
        <f>IF($AR59=0,VLOOKUP(MID($A59,4,5),'Project splits'!$C$5:$AM$346,BP$22,FALSE),IF(ISNA(VLOOKUP($A59,'Success Asset Classes'!$B$15:$BD$377,BP$21,FALSE)),VLOOKUP(MID($A59,4,5),'Project splits'!$C$5:$AM$346,BP$22,FALSE),VLOOKUP($A59,'Success Asset Classes'!$B$15:$BD$377,BP$21,FALSE)))</f>
        <v>0</v>
      </c>
      <c r="BQ59" s="230">
        <f>IF($AR59=0,VLOOKUP(MID($A59,4,5),'Project splits'!$C$5:$AM$346,BQ$22,FALSE),IF(ISNA(VLOOKUP($A59,'Success Asset Classes'!$B$15:$BD$377,BQ$21,FALSE)),VLOOKUP(MID($A59,4,5),'Project splits'!$C$5:$AM$346,BQ$22,FALSE),VLOOKUP($A59,'Success Asset Classes'!$B$15:$BD$377,BQ$21,FALSE)))</f>
        <v>0</v>
      </c>
      <c r="BR59" s="230">
        <f>IF($AR59=0,VLOOKUP(MID($A59,4,5),'Project splits'!$C$5:$AM$346,BR$22,FALSE),IF(ISNA(VLOOKUP($A59,'Success Asset Classes'!$B$15:$BD$377,BR$21,FALSE)),VLOOKUP(MID($A59,4,5),'Project splits'!$C$5:$AM$346,BR$22,FALSE),VLOOKUP($A59,'Success Asset Classes'!$B$15:$BD$377,BR$21,FALSE)))</f>
        <v>0</v>
      </c>
      <c r="BS59" s="247">
        <f t="shared" si="34"/>
        <v>1</v>
      </c>
      <c r="BT59" s="249">
        <f>1+IF(ISNA(VLOOKUP($A59,'Project labour content'!$A$7:$D$255,'Project labour content'!$D$1,FALSE)),VLOOKUP($D59,'Project labour content'!$F$6:$G$15,'Project labour content'!$G$1,FALSE),VLOOKUP($A59,'Project labour content'!$A$7:$D$255,'Project labour content'!$D$1,FALSE))*LabEsc22*1</f>
        <v>1.0008946620064583</v>
      </c>
      <c r="BU59" s="249">
        <f>1+IF(ISNA(VLOOKUP($A59,'Project labour content'!$A$7:$D$255,'Project labour content'!$D$1,FALSE)),VLOOKUP($D59,'Project labour content'!$F$6:$G$15,'Project labour content'!$G$1,FALSE),VLOOKUP($A59,'Project labour content'!$A$7:$D$255,'Project labour content'!$D$1,FALSE))*LabEsc23*1</f>
        <v>1.0017936183905476</v>
      </c>
      <c r="BV59" s="249">
        <f>1+IF(ISNA(VLOOKUP($A59,'Project labour content'!$A$7:$D$255,'Project labour content'!$D$1,FALSE)),VLOOKUP($D59,'Project labour content'!$F$6:$G$15,'Project labour content'!$G$1,FALSE),VLOOKUP($A59,'Project labour content'!$A$7:$D$255,'Project labour content'!$D$1,FALSE))*LabEsc24*1</f>
        <v>1.0026404353043599</v>
      </c>
      <c r="BW59" s="249">
        <f>1+IF(ISNA(VLOOKUP($A59,'Project labour content'!$A$7:$D$255,'Project labour content'!$D$1,FALSE)),VLOOKUP($D59,'Project labour content'!$F$6:$G$15,'Project labour content'!$G$1,FALSE),VLOOKUP($A59,'Project labour content'!$A$7:$D$255,'Project labour content'!$D$1,FALSE))*LabEsc25*1</f>
        <v>1.0037746054242589</v>
      </c>
      <c r="BX59" s="249">
        <f>1+IF(ISNA(VLOOKUP($A59,'Project labour content'!$A$7:$D$255,'Project labour content'!$D$1,FALSE)),VLOOKUP($D59,'Project labour content'!$F$6:$G$15,'Project labour content'!$G$1,FALSE),VLOOKUP($A59,'Project labour content'!$A$7:$D$255,'Project labour content'!$D$1,FALSE))*LabEsc26*1</f>
        <v>1.0050106618265955</v>
      </c>
      <c r="BY59" s="249">
        <f>1+IF(ISNA(VLOOKUP($A59,'Project labour content'!$A$7:$D$255,'Project labour content'!$D$1,FALSE)),VLOOKUP($D59,'Project labour content'!$F$6:$G$15,'Project labour content'!$G$1,FALSE),VLOOKUP($A59,'Project labour content'!$A$7:$D$255,'Project labour content'!$D$1,FALSE))*LabEsc27*1</f>
        <v>1.0057762561459505</v>
      </c>
      <c r="BZ59" s="249">
        <f>1+IF(ISNA(VLOOKUP($A59,'Project labour content'!$A$7:$D$255,'Project labour content'!$D$1,FALSE)),VLOOKUP($D59,'Project labour content'!$F$6:$G$15,'Project labour content'!$G$1,FALSE),VLOOKUP($A59,'Project labour content'!$A$7:$D$255,'Project labour content'!$D$1,FALSE))*LabEsc28*1</f>
        <v>1.0063527486684249</v>
      </c>
      <c r="CA59" s="249">
        <f>1+IF(ISNA(VLOOKUP($A59,'Project labour content'!$A$7:$D$255,'Project labour content'!$D$1,FALSE)),VLOOKUP($D59,'Project labour content'!$F$6:$G$15,'Project labour content'!$G$1,FALSE),VLOOKUP($A59,'Project labour content'!$A$7:$D$255,'Project labour content'!$D$1,FALSE))*LabEsc29*1</f>
        <v>1.0072779038684916</v>
      </c>
      <c r="CB59" s="250" t="str">
        <f>IF(ISNA(VLOOKUP($A59,'Project labour content'!$A$7:$D$255,'Project labour content'!$D$1,FALSE)),"Category","Project")</f>
        <v>Category</v>
      </c>
      <c r="CD59" s="247" t="str">
        <f t="shared" si="35"/>
        <v>11437</v>
      </c>
      <c r="CE59" s="3"/>
    </row>
    <row r="60" spans="1:83" x14ac:dyDescent="0.15">
      <c r="A60" s="11" t="s">
        <v>88</v>
      </c>
      <c r="B60" s="11" t="str">
        <f>VLOOKUP($A60,'Incurred Real 2022$'!$A$25:$AC$426,'Incurred Real 2022$'!B$1,FALSE)</f>
        <v>Para-Brinkworth-Davenport Hazard Mitigation</v>
      </c>
      <c r="C60" s="11" t="str">
        <f>VLOOKUP($A60,'Incurred Real 2022$'!$A$25:$AC$426,'Incurred Real 2022$'!C$1,FALSE)</f>
        <v>ExAnte</v>
      </c>
      <c r="D60" s="11" t="str">
        <f>VLOOKUP($A60,'Incurred Real 2022$'!$A$25:$AC$426,'Incurred Real 2022$'!D$1,FALSE)</f>
        <v>Refurbishment</v>
      </c>
      <c r="E60" s="11" t="str">
        <f>VLOOKUP($A60,'Incurred Real 2022$'!$A$25:$AC$426,'Incurred Real 2022$'!E$1,FALSE)</f>
        <v>Active</v>
      </c>
      <c r="F60" s="105" t="str">
        <f>IF(VLOOKUP($A60,'Incurred Real 2022$'!$A$25:$AC$426,'Incurred Real 2022$'!F$1,FALSE)=0,"",VLOOKUP($A60,'Incurred Real 2022$'!$A$25:$AC$426,'Incurred Real 2022$'!F$1,FALSE))</f>
        <v/>
      </c>
      <c r="G60" s="105" t="str">
        <f>IF(VLOOKUP($A60,'Incurred Real 2022$'!$A$25:$AC$426,'Incurred Real 2022$'!G$1,FALSE)=0,"",VLOOKUP($A60,'Incurred Real 2022$'!$A$25:$AC$426,'Incurred Real 2022$'!G$1,FALSE))</f>
        <v/>
      </c>
      <c r="H60" s="105" t="str">
        <f>IF(VLOOKUP($A60,'Incurred Real 2022$'!$A$25:$AC$426,'Incurred Real 2022$'!H$1,FALSE)=0,"",VLOOKUP($A60,'Incurred Real 2022$'!$A$25:$AC$426,'Incurred Real 2022$'!H$1,FALSE))</f>
        <v/>
      </c>
      <c r="I60" s="105" t="str">
        <f>IF(VLOOKUP($A60,'Incurred Real 2022$'!$A$25:$AC$426,'Incurred Real 2022$'!I$1,FALSE)=0,"",VLOOKUP($A60,'Incurred Real 2022$'!$A$25:$AC$426,'Incurred Real 2022$'!I$1,FALSE))</f>
        <v/>
      </c>
      <c r="J60" s="105" t="str">
        <f>IF(VLOOKUP($A60,'Incurred Real 2022$'!$A$25:$AC$426,'Incurred Real 2022$'!J$1,FALSE)=0,"",VLOOKUP($A60,'Incurred Real 2022$'!$A$25:$AC$426,'Incurred Real 2022$'!J$1,FALSE))</f>
        <v/>
      </c>
      <c r="K60" s="105" t="str">
        <f>IF(VLOOKUP($A60,'Incurred Real 2022$'!$A$25:$AC$426,'Incurred Real 2022$'!K$1,FALSE)=0,"",VLOOKUP($A60,'Incurred Real 2022$'!$A$25:$AC$426,'Incurred Real 2022$'!K$1,FALSE))</f>
        <v/>
      </c>
      <c r="L60" s="105" t="str">
        <f>IF(VLOOKUP($A60,'Incurred Real 2022$'!$A$25:$AC$426,'Incurred Real 2022$'!L$1,FALSE)=0,"",VLOOKUP($A60,'Incurred Real 2022$'!$A$25:$AC$426,'Incurred Real 2022$'!L$1,FALSE))</f>
        <v/>
      </c>
      <c r="M60" s="105" t="str">
        <f>IF(VLOOKUP($A60,'Incurred Real 2022$'!$A$25:$AC$426,'Incurred Real 2022$'!M$1,FALSE)=0,"",VLOOKUP($A60,'Incurred Real 2022$'!$A$25:$AC$426,'Incurred Real 2022$'!M$1,FALSE))</f>
        <v/>
      </c>
      <c r="N60" s="105">
        <f>IF(VLOOKUP($A60,'Incurred Real 2022$'!$A$25:$AC$426,'Incurred Real 2022$'!N$1,FALSE)=0,"",VLOOKUP($A60,'Incurred Real 2022$'!$A$25:$AC$426,'Incurred Real 2022$'!N$1,FALSE))</f>
        <v>754528.64</v>
      </c>
      <c r="O60" s="105">
        <f>IF(VLOOKUP($A60,'Incurred Real 2022$'!$A$25:$AC$426,'Incurred Real 2022$'!O$1,FALSE)=0,"",VLOOKUP($A60,'Incurred Real 2022$'!$A$25:$AC$426,'Incurred Real 2022$'!O$1,FALSE))</f>
        <v>2820453.82</v>
      </c>
      <c r="P60" s="105">
        <f>IF(VLOOKUP($A60,'Incurred Real 2022$'!$A$25:$AC$426,'Incurred Real 2022$'!P$1,FALSE)=0,"",VLOOKUP($A60,'Incurred Real 2022$'!$A$25:$AC$426,'Incurred Real 2022$'!P$1,FALSE))</f>
        <v>17958100.210000001</v>
      </c>
      <c r="Q60" s="105">
        <f>IF(VLOOKUP($A60,'Incurred Real 2022$'!$A$25:$AC$426,'Incurred Real 2022$'!Q$1,FALSE)=0,"",VLOOKUP($A60,'Incurred Real 2022$'!$A$25:$AC$426,'Incurred Real 2022$'!Q$1,FALSE))</f>
        <v>18595733.140000001</v>
      </c>
      <c r="R60" s="105">
        <f>IF(VLOOKUP($A60,'Incurred Real 2022$'!$A$25:$AC$426,'Incurred Real 2022$'!R$1,FALSE)=0,"",VLOOKUP($A60,'Incurred Real 2022$'!$A$25:$AC$426,'Incurred Real 2022$'!R$1,FALSE))</f>
        <v>8791892.6799999997</v>
      </c>
      <c r="S60" s="105">
        <f>IF(VLOOKUP($A60,'Incurred Real 2022$'!$A$25:$AC$426,'Incurred Real 2022$'!S$1,FALSE)=0,"",VLOOKUP($A60,'Incurred Real 2022$'!$A$25:$AC$426,'Incurred Real 2022$'!S$1,FALSE))</f>
        <v>10546202.789999999</v>
      </c>
      <c r="T60" s="105">
        <f>IF(VLOOKUP($A60,'Incurred Real 2022$'!$A$25:$AC$426,'Incurred Real 2022$'!T$1,FALSE)=0,"",VLOOKUP($A60,'Incurred Real 2022$'!$A$25:$AC$426,'Incurred Real 2022$'!T$1,FALSE))</f>
        <v>5140411.4000000004</v>
      </c>
      <c r="U60" s="105">
        <f>IF(VLOOKUP($A60,'Incurred Real 2022$'!$A$25:$AC$426,'Incurred Real 2022$'!U$1,FALSE)=0,"",VLOOKUP($A60,'Incurred Real 2022$'!$A$25:$AC$426,'Incurred Real 2022$'!U$1,FALSE))</f>
        <v>458495.95</v>
      </c>
      <c r="V60" s="13">
        <f>IF(ISTEXT(VLOOKUP($A60,'Incurred Real 2022$'!$A$25:$AC$426,'Incurred Real 2022$'!V$1,FALSE)),"",(VLOOKUP($A60,'Incurred Real 2022$'!$A$25:$AC$426,'Incurred Real 2022$'!V$1,FALSE))*BT60*Incurred_Real!V$15)</f>
        <v>348833.27856264397</v>
      </c>
      <c r="W60" s="13" t="str">
        <f>IF(ISTEXT(VLOOKUP($A60,'Incurred Real 2022$'!$A$25:$AC$426,'Incurred Real 2022$'!W$1,FALSE)),"",(VLOOKUP($A60,'Incurred Real 2022$'!$A$25:$AC$426,'Incurred Real 2022$'!W$1,FALSE))*BU60*Incurred_Real!W$15)</f>
        <v/>
      </c>
      <c r="X60" s="220" t="str">
        <f>IF(ISTEXT(VLOOKUP($A60,'Incurred Real 2022$'!$A$25:$AC$426,'Incurred Real 2022$'!X$1,FALSE)),"",(VLOOKUP($A60,'Incurred Real 2022$'!$A$25:$AC$426,'Incurred Real 2022$'!X$1,FALSE))*BV60*Incurred_Real!X$15)</f>
        <v/>
      </c>
      <c r="Y60" s="217" t="str">
        <f>IF(ISTEXT(VLOOKUP($A60,'Incurred Real 2022$'!$A$25:$AC$426,'Incurred Real 2022$'!Y$1,FALSE)),"",(VLOOKUP($A60,'Incurred Real 2022$'!$A$25:$AC$426,'Incurred Real 2022$'!Y$1,FALSE))*BW60*Incurred_Real!Y$15)</f>
        <v/>
      </c>
      <c r="Z60" s="13" t="str">
        <f>IF(ISTEXT(VLOOKUP($A60,'Incurred Real 2022$'!$A$25:$AC$426,'Incurred Real 2022$'!Z$1,FALSE)),"",(VLOOKUP($A60,'Incurred Real 2022$'!$A$25:$AC$426,'Incurred Real 2022$'!Z$1,FALSE))*BX60*Incurred_Real!Z$15)</f>
        <v/>
      </c>
      <c r="AA60" s="13" t="str">
        <f>IF(ISTEXT(VLOOKUP($A60,'Incurred Real 2022$'!$A$25:$AC$426,'Incurred Real 2022$'!AA$1,FALSE)),"",(VLOOKUP($A60,'Incurred Real 2022$'!$A$25:$AC$426,'Incurred Real 2022$'!AA$1,FALSE))*BY60*Incurred_Real!AA$15)</f>
        <v/>
      </c>
      <c r="AB60" s="13" t="str">
        <f>IF(ISTEXT(VLOOKUP($A60,'Incurred Real 2022$'!$A$25:$AC$426,'Incurred Real 2022$'!AB$1,FALSE)),"",(VLOOKUP($A60,'Incurred Real 2022$'!$A$25:$AC$426,'Incurred Real 2022$'!AB$1,FALSE))*BZ60*Incurred_Real!AB$15)</f>
        <v/>
      </c>
      <c r="AC60" s="13" t="str">
        <f>IF(ISTEXT(VLOOKUP($A60,'Incurred Real 2022$'!$A$25:$AC$426,'Incurred Real 2022$'!AC$1,FALSE)),"",(VLOOKUP($A60,'Incurred Real 2022$'!$A$25:$AC$426,'Incurred Real 2022$'!AC$1,FALSE))*CA60*Incurred_Real!AC$15)</f>
        <v/>
      </c>
      <c r="AD60" s="221">
        <f t="shared" si="36"/>
        <v>65414651.908562645</v>
      </c>
      <c r="AE60" s="221">
        <f t="shared" si="33"/>
        <v>65414651.908562645</v>
      </c>
      <c r="AF60" s="239" t="str">
        <f t="shared" si="37"/>
        <v/>
      </c>
      <c r="AG60" s="222" t="str">
        <f t="shared" si="38"/>
        <v/>
      </c>
      <c r="AH60" s="223" t="str">
        <f t="shared" si="42"/>
        <v/>
      </c>
      <c r="AI60" s="224">
        <f t="shared" si="39"/>
        <v>2022</v>
      </c>
      <c r="AJ60" s="225">
        <f>VLOOKUP($A60,Project_Commissioning!$C$4:$H$355,Project_Commissioning!F$1,FALSE)</f>
        <v>43609</v>
      </c>
      <c r="AK60" s="226">
        <f>VLOOKUP($A60,Project_Commissioning!$C$4:$H$355,Project_Commissioning!G$1,FALSE)</f>
        <v>2019</v>
      </c>
      <c r="AL60" s="225" t="str">
        <f>IF(VLOOKUP($A60,Project_Commissioning!$C$4:$H$355,Project_Commissioning!H$1,FALSE)=0,"",VLOOKUP($A60,Project_Commissioning!$C$4:$H$355,Project_Commissioning!H$1,FALSE))</f>
        <v>Commissioned Extra</v>
      </c>
      <c r="AM60" s="237" t="str">
        <f t="shared" si="40"/>
        <v/>
      </c>
      <c r="AN60" s="221" cm="1">
        <f t="array" ref="AN60">IF(ROUND(AE60,0)=0,0,LOOKUP(2,1/(F60:AC60&lt;&gt;""),F60:AC60))</f>
        <v>348833.27856264397</v>
      </c>
      <c r="AO60" s="221">
        <f t="shared" si="41"/>
        <v>348833.27856264397</v>
      </c>
      <c r="AP60" s="79"/>
      <c r="AQ60" s="20"/>
      <c r="AR60" s="245">
        <f>IF(ISNA(VLOOKUP($A60,'Success Asset Classes'!$B$15:$AA$114,'Success Asset Classes'!$AA$1,FALSE)),0,VLOOKUP($A60,'Success Asset Classes'!$B$15:$AA$114,'Success Asset Classes'!$AA$1,FALSE))</f>
        <v>0</v>
      </c>
      <c r="AS60" s="230">
        <f>IF($AR60=0,VLOOKUP(MID($A60,4,5),'Project splits'!$C$5:$AM$346,AS$22,FALSE),IF(ISNA(VLOOKUP($A60,'Success Asset Classes'!$B$15:$BD$377,AS$21,FALSE)),VLOOKUP(MID($A60,4,5),'Project splits'!$C$5:$AM$346,AS$22,FALSE),VLOOKUP($A60,'Success Asset Classes'!$B$15:$BD$377,AS$21,FALSE)))</f>
        <v>0</v>
      </c>
      <c r="AT60" s="230">
        <f>IF($AR60=0,VLOOKUP(MID($A60,4,5),'Project splits'!$C$5:$AM$346,AT$22,FALSE),IF(ISNA(VLOOKUP($A60,'Success Asset Classes'!$B$15:$BD$377,AT$21,FALSE)),VLOOKUP(MID($A60,4,5),'Project splits'!$C$5:$AM$346,AT$22,FALSE),VLOOKUP($A60,'Success Asset Classes'!$B$15:$BD$377,AT$21,FALSE)))</f>
        <v>0</v>
      </c>
      <c r="AU60" s="230">
        <f>IF($AR60=0,VLOOKUP(MID($A60,4,5),'Project splits'!$C$5:$AM$346,AU$22,FALSE),IF(ISNA(VLOOKUP($A60,'Success Asset Classes'!$B$15:$BD$377,AU$21,FALSE)),VLOOKUP(MID($A60,4,5),'Project splits'!$C$5:$AM$346,AU$22,FALSE),VLOOKUP($A60,'Success Asset Classes'!$B$15:$BD$377,AU$21,FALSE)))</f>
        <v>0</v>
      </c>
      <c r="AV60" s="230">
        <f>IF($AR60=0,VLOOKUP(MID($A60,4,5),'Project splits'!$C$5:$AM$346,AV$22,FALSE),IF(ISNA(VLOOKUP($A60,'Success Asset Classes'!$B$15:$BD$377,AV$21,FALSE)),VLOOKUP(MID($A60,4,5),'Project splits'!$C$5:$AM$346,AV$22,FALSE),VLOOKUP($A60,'Success Asset Classes'!$B$15:$BD$377,AV$21,FALSE)))</f>
        <v>0</v>
      </c>
      <c r="AW60" s="230">
        <f>IF($AR60=0,VLOOKUP(MID($A60,4,5),'Project splits'!$C$5:$AM$346,AW$22,FALSE),IF(ISNA(VLOOKUP($A60,'Success Asset Classes'!$B$15:$BD$377,AW$21,FALSE)),VLOOKUP(MID($A60,4,5),'Project splits'!$C$5:$AM$346,AW$22,FALSE),VLOOKUP($A60,'Success Asset Classes'!$B$15:$BD$377,AW$21,FALSE)))</f>
        <v>0</v>
      </c>
      <c r="AX60" s="230">
        <f>IF($AR60=0,VLOOKUP(MID($A60,4,5),'Project splits'!$C$5:$AM$346,AX$22,FALSE),IF(ISNA(VLOOKUP($A60,'Success Asset Classes'!$B$15:$BD$377,AX$21,FALSE)),VLOOKUP(MID($A60,4,5),'Project splits'!$C$5:$AM$346,AX$22,FALSE),VLOOKUP($A60,'Success Asset Classes'!$B$15:$BD$377,AX$21,FALSE)))</f>
        <v>0</v>
      </c>
      <c r="AY60" s="230">
        <f>IF($AR60=0,VLOOKUP(MID($A60,4,5),'Project splits'!$C$5:$AM$346,AY$22,FALSE),IF(ISNA(VLOOKUP($A60,'Success Asset Classes'!$B$15:$BD$377,AY$21,FALSE)),VLOOKUP(MID($A60,4,5),'Project splits'!$C$5:$AM$346,AY$22,FALSE),VLOOKUP($A60,'Success Asset Classes'!$B$15:$BD$377,AY$21,FALSE)))</f>
        <v>0</v>
      </c>
      <c r="AZ60" s="230">
        <f>IF($AR60=0,VLOOKUP(MID($A60,4,5),'Project splits'!$C$5:$AM$346,AZ$22,FALSE),IF(ISNA(VLOOKUP($A60,'Success Asset Classes'!$B$15:$BD$377,AZ$21,FALSE)),VLOOKUP(MID($A60,4,5),'Project splits'!$C$5:$AM$346,AZ$22,FALSE),VLOOKUP($A60,'Success Asset Classes'!$B$15:$BD$377,AZ$21,FALSE)))</f>
        <v>0</v>
      </c>
      <c r="BA60" s="230">
        <f>IF($AR60=0,VLOOKUP(MID($A60,4,5),'Project splits'!$C$5:$AM$346,BA$22,FALSE),IF(ISNA(VLOOKUP($A60,'Success Asset Classes'!$B$15:$BD$377,BA$21,FALSE)),VLOOKUP(MID($A60,4,5),'Project splits'!$C$5:$AM$346,BA$22,FALSE),VLOOKUP($A60,'Success Asset Classes'!$B$15:$BD$377,BA$21,FALSE)))</f>
        <v>0</v>
      </c>
      <c r="BB60" s="230">
        <f>IF($AR60=0,VLOOKUP(MID($A60,4,5),'Project splits'!$C$5:$AM$346,BB$22,FALSE),IF(ISNA(VLOOKUP($A60,'Success Asset Classes'!$B$15:$BD$377,BB$21,FALSE)),VLOOKUP(MID($A60,4,5),'Project splits'!$C$5:$AM$346,BB$22,FALSE),VLOOKUP($A60,'Success Asset Classes'!$B$15:$BD$377,BB$21,FALSE)))</f>
        <v>0</v>
      </c>
      <c r="BC60" s="230">
        <f>IF($AR60=0,VLOOKUP(MID($A60,4,5),'Project splits'!$C$5:$AM$346,BC$22,FALSE),IF(ISNA(VLOOKUP($A60,'Success Asset Classes'!$B$15:$BD$377,BC$21,FALSE)),VLOOKUP(MID($A60,4,5),'Project splits'!$C$5:$AM$346,BC$22,FALSE),VLOOKUP($A60,'Success Asset Classes'!$B$15:$BD$377,BC$21,FALSE)))</f>
        <v>0</v>
      </c>
      <c r="BD60" s="230">
        <f>IF($AR60=0,VLOOKUP(MID($A60,4,5),'Project splits'!$C$5:$AM$346,BD$22,FALSE),IF(ISNA(VLOOKUP($A60,'Success Asset Classes'!$B$15:$BD$377,BD$21,FALSE)),VLOOKUP(MID($A60,4,5),'Project splits'!$C$5:$AM$346,BD$22,FALSE),VLOOKUP($A60,'Success Asset Classes'!$B$15:$BD$377,BD$21,FALSE)))</f>
        <v>0</v>
      </c>
      <c r="BE60" s="230">
        <f>IF($AR60=0,VLOOKUP(MID($A60,4,5),'Project splits'!$C$5:$AM$346,BE$22,FALSE),IF(ISNA(VLOOKUP($A60,'Success Asset Classes'!$B$15:$BD$377,BE$21,FALSE)),VLOOKUP(MID($A60,4,5),'Project splits'!$C$5:$AM$346,BE$22,FALSE),VLOOKUP($A60,'Success Asset Classes'!$B$15:$BD$377,BE$21,FALSE)))</f>
        <v>0</v>
      </c>
      <c r="BF60" s="230">
        <f>IF($AR60=0,VLOOKUP(MID($A60,4,5),'Project splits'!$C$5:$AM$346,BF$22,FALSE),IF(ISNA(VLOOKUP($A60,'Success Asset Classes'!$B$15:$BD$377,BF$21,FALSE)),VLOOKUP(MID($A60,4,5),'Project splits'!$C$5:$AM$346,BF$22,FALSE),VLOOKUP($A60,'Success Asset Classes'!$B$15:$BD$377,BF$21,FALSE)))</f>
        <v>0</v>
      </c>
      <c r="BG60" s="230">
        <f>IF($AR60=0,VLOOKUP(MID($A60,4,5),'Project splits'!$C$5:$AM$346,BG$22,FALSE),IF(ISNA(VLOOKUP($A60,'Success Asset Classes'!$B$15:$BD$377,BG$21,FALSE)),VLOOKUP(MID($A60,4,5),'Project splits'!$C$5:$AM$346,BG$22,FALSE),VLOOKUP($A60,'Success Asset Classes'!$B$15:$BD$377,BG$21,FALSE)))</f>
        <v>0</v>
      </c>
      <c r="BH60" s="230">
        <f>IF($AR60=0,VLOOKUP(MID($A60,4,5),'Project splits'!$C$5:$AM$346,BH$22,FALSE),IF(ISNA(VLOOKUP($A60,'Success Asset Classes'!$B$15:$BD$377,BH$21,FALSE)),VLOOKUP(MID($A60,4,5),'Project splits'!$C$5:$AM$346,BH$22,FALSE),VLOOKUP($A60,'Success Asset Classes'!$B$15:$BD$377,BH$21,FALSE)))</f>
        <v>0</v>
      </c>
      <c r="BI60" s="230">
        <f>IF($AR60=0,VLOOKUP(MID($A60,4,5),'Project splits'!$C$5:$AM$346,BI$22,FALSE),IF(ISNA(VLOOKUP($A60,'Success Asset Classes'!$B$15:$BD$377,BI$21,FALSE)),VLOOKUP(MID($A60,4,5),'Project splits'!$C$5:$AM$346,BI$22,FALSE),VLOOKUP($A60,'Success Asset Classes'!$B$15:$BD$377,BI$21,FALSE)))</f>
        <v>0</v>
      </c>
      <c r="BJ60" s="230">
        <f>IF($AR60=0,VLOOKUP(MID($A60,4,5),'Project splits'!$C$5:$AM$346,BJ$22,FALSE),IF(ISNA(VLOOKUP($A60,'Success Asset Classes'!$B$15:$BD$377,BJ$21,FALSE)),VLOOKUP(MID($A60,4,5),'Project splits'!$C$5:$AM$346,BJ$22,FALSE),VLOOKUP($A60,'Success Asset Classes'!$B$15:$BD$377,BJ$21,FALSE)))</f>
        <v>0</v>
      </c>
      <c r="BK60" s="230">
        <f>IF($AR60=0,VLOOKUP(MID($A60,4,5),'Project splits'!$C$5:$AM$346,BK$22,FALSE),IF(ISNA(VLOOKUP($A60,'Success Asset Classes'!$B$15:$BD$377,BK$21,FALSE)),VLOOKUP(MID($A60,4,5),'Project splits'!$C$5:$AM$346,BK$22,FALSE),VLOOKUP($A60,'Success Asset Classes'!$B$15:$BD$377,BK$21,FALSE)))</f>
        <v>1</v>
      </c>
      <c r="BL60" s="230">
        <f>IF($AR60=0,VLOOKUP(MID($A60,4,5),'Project splits'!$C$5:$AM$346,BL$22,FALSE),IF(ISNA(VLOOKUP($A60,'Success Asset Classes'!$B$15:$BD$377,BL$21,FALSE)),VLOOKUP(MID($A60,4,5),'Project splits'!$C$5:$AM$346,BL$22,FALSE),VLOOKUP($A60,'Success Asset Classes'!$B$15:$BD$377,BL$21,FALSE)))</f>
        <v>0</v>
      </c>
      <c r="BM60" s="230">
        <f>IF($AR60=0,VLOOKUP(MID($A60,4,5),'Project splits'!$C$5:$AM$346,BM$22,FALSE),IF(ISNA(VLOOKUP($A60,'Success Asset Classes'!$B$15:$BD$377,BM$21,FALSE)),VLOOKUP(MID($A60,4,5),'Project splits'!$C$5:$AM$346,BM$22,FALSE),VLOOKUP($A60,'Success Asset Classes'!$B$15:$BD$377,BM$21,FALSE)))</f>
        <v>0</v>
      </c>
      <c r="BN60" s="230">
        <f>IF($AR60=0,VLOOKUP(MID($A60,4,5),'Project splits'!$C$5:$AM$346,BN$22,FALSE),IF(ISNA(VLOOKUP($A60,'Success Asset Classes'!$B$15:$BD$377,BN$21,FALSE)),VLOOKUP(MID($A60,4,5),'Project splits'!$C$5:$AM$346,BN$22,FALSE),VLOOKUP($A60,'Success Asset Classes'!$B$15:$BD$377,BN$21,FALSE)))</f>
        <v>0</v>
      </c>
      <c r="BO60" s="230">
        <f>IF($AR60=0,VLOOKUP(MID($A60,4,5),'Project splits'!$C$5:$AM$346,BO$22,FALSE),IF(ISNA(VLOOKUP($A60,'Success Asset Classes'!$B$15:$BD$377,BO$21,FALSE)),VLOOKUP(MID($A60,4,5),'Project splits'!$C$5:$AM$346,BO$22,FALSE),VLOOKUP($A60,'Success Asset Classes'!$B$15:$BD$377,BO$21,FALSE)))</f>
        <v>0</v>
      </c>
      <c r="BP60" s="230">
        <f>IF($AR60=0,VLOOKUP(MID($A60,4,5),'Project splits'!$C$5:$AM$346,BP$22,FALSE),IF(ISNA(VLOOKUP($A60,'Success Asset Classes'!$B$15:$BD$377,BP$21,FALSE)),VLOOKUP(MID($A60,4,5),'Project splits'!$C$5:$AM$346,BP$22,FALSE),VLOOKUP($A60,'Success Asset Classes'!$B$15:$BD$377,BP$21,FALSE)))</f>
        <v>0</v>
      </c>
      <c r="BQ60" s="230">
        <f>IF($AR60=0,VLOOKUP(MID($A60,4,5),'Project splits'!$C$5:$AM$346,BQ$22,FALSE),IF(ISNA(VLOOKUP($A60,'Success Asset Classes'!$B$15:$BD$377,BQ$21,FALSE)),VLOOKUP(MID($A60,4,5),'Project splits'!$C$5:$AM$346,BQ$22,FALSE),VLOOKUP($A60,'Success Asset Classes'!$B$15:$BD$377,BQ$21,FALSE)))</f>
        <v>0</v>
      </c>
      <c r="BR60" s="230">
        <f>IF($AR60=0,VLOOKUP(MID($A60,4,5),'Project splits'!$C$5:$AM$346,BR$22,FALSE),IF(ISNA(VLOOKUP($A60,'Success Asset Classes'!$B$15:$BD$377,BR$21,FALSE)),VLOOKUP(MID($A60,4,5),'Project splits'!$C$5:$AM$346,BR$22,FALSE),VLOOKUP($A60,'Success Asset Classes'!$B$15:$BD$377,BR$21,FALSE)))</f>
        <v>0</v>
      </c>
      <c r="BS60" s="247">
        <f t="shared" si="34"/>
        <v>1</v>
      </c>
      <c r="BT60" s="249">
        <f>1+IF(ISNA(VLOOKUP($A60,'Project labour content'!$A$7:$D$255,'Project labour content'!$D$1,FALSE)),VLOOKUP($D60,'Project labour content'!$F$6:$G$15,'Project labour content'!$G$1,FALSE),VLOOKUP($A60,'Project labour content'!$A$7:$D$255,'Project labour content'!$D$1,FALSE))*LabEsc22*1</f>
        <v>1.0003324960689781</v>
      </c>
      <c r="BU60" s="249">
        <f>1+IF(ISNA(VLOOKUP($A60,'Project labour content'!$A$7:$D$255,'Project labour content'!$D$1,FALSE)),VLOOKUP($D60,'Project labour content'!$F$6:$G$15,'Project labour content'!$G$1,FALSE),VLOOKUP($A60,'Project labour content'!$A$7:$D$255,'Project labour content'!$D$1,FALSE))*LabEsc23*1</f>
        <v>1.0006665881190873</v>
      </c>
      <c r="BV60" s="249">
        <f>1+IF(ISNA(VLOOKUP($A60,'Project labour content'!$A$7:$D$255,'Project labour content'!$D$1,FALSE)),VLOOKUP($D60,'Project labour content'!$F$6:$G$15,'Project labour content'!$G$1,FALSE),VLOOKUP($A60,'Project labour content'!$A$7:$D$255,'Project labour content'!$D$1,FALSE))*LabEsc24*1</f>
        <v>1.0009813028302901</v>
      </c>
      <c r="BW60" s="249">
        <f>1+IF(ISNA(VLOOKUP($A60,'Project labour content'!$A$7:$D$255,'Project labour content'!$D$1,FALSE)),VLOOKUP($D60,'Project labour content'!$F$6:$G$15,'Project labour content'!$G$1,FALSE),VLOOKUP($A60,'Project labour content'!$A$7:$D$255,'Project labour content'!$D$1,FALSE))*LabEsc25*1</f>
        <v>1.0014028107334945</v>
      </c>
      <c r="BX60" s="249">
        <f>1+IF(ISNA(VLOOKUP($A60,'Project labour content'!$A$7:$D$255,'Project labour content'!$D$1,FALSE)),VLOOKUP($D60,'Project labour content'!$F$6:$G$15,'Project labour content'!$G$1,FALSE),VLOOKUP($A60,'Project labour content'!$A$7:$D$255,'Project labour content'!$D$1,FALSE))*LabEsc26*1</f>
        <v>1.0018621840966699</v>
      </c>
      <c r="BY60" s="249">
        <f>1+IF(ISNA(VLOOKUP($A60,'Project labour content'!$A$7:$D$255,'Project labour content'!$D$1,FALSE)),VLOOKUP($D60,'Project labour content'!$F$6:$G$15,'Project labour content'!$G$1,FALSE),VLOOKUP($A60,'Project labour content'!$A$7:$D$255,'Project labour content'!$D$1,FALSE))*LabEsc27*1</f>
        <v>1.0021467128905384</v>
      </c>
      <c r="BZ60" s="249">
        <f>1+IF(ISNA(VLOOKUP($A60,'Project labour content'!$A$7:$D$255,'Project labour content'!$D$1,FALSE)),VLOOKUP($D60,'Project labour content'!$F$6:$G$15,'Project labour content'!$G$1,FALSE),VLOOKUP($A60,'Project labour content'!$A$7:$D$255,'Project labour content'!$D$1,FALSE))*LabEsc28*1</f>
        <v>1.0023609630723214</v>
      </c>
      <c r="CA60" s="249">
        <f>1+IF(ISNA(VLOOKUP($A60,'Project labour content'!$A$7:$D$255,'Project labour content'!$D$1,FALSE)),VLOOKUP($D60,'Project labour content'!$F$6:$G$15,'Project labour content'!$G$1,FALSE),VLOOKUP($A60,'Project labour content'!$A$7:$D$255,'Project labour content'!$D$1,FALSE))*LabEsc29*1</f>
        <v>1.0027047917640466</v>
      </c>
      <c r="CB60" s="250" t="str">
        <f>IF(ISNA(VLOOKUP($A60,'Project labour content'!$A$7:$D$255,'Project labour content'!$D$1,FALSE)),"Category","Project")</f>
        <v>Project</v>
      </c>
      <c r="CD60" s="247" t="str">
        <f t="shared" si="35"/>
        <v>11441</v>
      </c>
      <c r="CE60" s="3"/>
    </row>
    <row r="61" spans="1:83" x14ac:dyDescent="0.15">
      <c r="A61" s="11" t="s">
        <v>89</v>
      </c>
      <c r="B61" s="11" t="str">
        <f>VLOOKUP($A61,'Incurred Real 2022$'!$A$25:$AC$426,'Incurred Real 2022$'!B$1,FALSE)</f>
        <v>Penola West to South East Line Re-insulation</v>
      </c>
      <c r="C61" s="11" t="str">
        <f>VLOOKUP($A61,'Incurred Real 2022$'!$A$25:$AC$426,'Incurred Real 2022$'!C$1,FALSE)</f>
        <v>ExAnte</v>
      </c>
      <c r="D61" s="11" t="str">
        <f>VLOOKUP($A61,'Incurred Real 2022$'!$A$25:$AC$426,'Incurred Real 2022$'!D$1,FALSE)</f>
        <v>Refurbishment</v>
      </c>
      <c r="E61" s="11" t="str">
        <f>VLOOKUP($A61,'Incurred Real 2022$'!$A$25:$AC$426,'Incurred Real 2022$'!E$1,FALSE)</f>
        <v>Closed</v>
      </c>
      <c r="F61" s="105" t="str">
        <f>IF(VLOOKUP($A61,'Incurred Real 2022$'!$A$25:$AC$426,'Incurred Real 2022$'!F$1,FALSE)=0,"",VLOOKUP($A61,'Incurred Real 2022$'!$A$25:$AC$426,'Incurred Real 2022$'!F$1,FALSE))</f>
        <v/>
      </c>
      <c r="G61" s="105" t="str">
        <f>IF(VLOOKUP($A61,'Incurred Real 2022$'!$A$25:$AC$426,'Incurred Real 2022$'!G$1,FALSE)=0,"",VLOOKUP($A61,'Incurred Real 2022$'!$A$25:$AC$426,'Incurred Real 2022$'!G$1,FALSE))</f>
        <v/>
      </c>
      <c r="H61" s="105" t="str">
        <f>IF(VLOOKUP($A61,'Incurred Real 2022$'!$A$25:$AC$426,'Incurred Real 2022$'!H$1,FALSE)=0,"",VLOOKUP($A61,'Incurred Real 2022$'!$A$25:$AC$426,'Incurred Real 2022$'!H$1,FALSE))</f>
        <v/>
      </c>
      <c r="I61" s="105" t="str">
        <f>IF(VLOOKUP($A61,'Incurred Real 2022$'!$A$25:$AC$426,'Incurred Real 2022$'!I$1,FALSE)=0,"",VLOOKUP($A61,'Incurred Real 2022$'!$A$25:$AC$426,'Incurred Real 2022$'!I$1,FALSE))</f>
        <v/>
      </c>
      <c r="J61" s="105" t="str">
        <f>IF(VLOOKUP($A61,'Incurred Real 2022$'!$A$25:$AC$426,'Incurred Real 2022$'!J$1,FALSE)=0,"",VLOOKUP($A61,'Incurred Real 2022$'!$A$25:$AC$426,'Incurred Real 2022$'!J$1,FALSE))</f>
        <v/>
      </c>
      <c r="K61" s="105" t="str">
        <f>IF(VLOOKUP($A61,'Incurred Real 2022$'!$A$25:$AC$426,'Incurred Real 2022$'!K$1,FALSE)=0,"",VLOOKUP($A61,'Incurred Real 2022$'!$A$25:$AC$426,'Incurred Real 2022$'!K$1,FALSE))</f>
        <v/>
      </c>
      <c r="L61" s="105" t="str">
        <f>IF(VLOOKUP($A61,'Incurred Real 2022$'!$A$25:$AC$426,'Incurred Real 2022$'!L$1,FALSE)=0,"",VLOOKUP($A61,'Incurred Real 2022$'!$A$25:$AC$426,'Incurred Real 2022$'!L$1,FALSE))</f>
        <v/>
      </c>
      <c r="M61" s="105" t="str">
        <f>IF(VLOOKUP($A61,'Incurred Real 2022$'!$A$25:$AC$426,'Incurred Real 2022$'!M$1,FALSE)=0,"",VLOOKUP($A61,'Incurred Real 2022$'!$A$25:$AC$426,'Incurred Real 2022$'!M$1,FALSE))</f>
        <v/>
      </c>
      <c r="N61" s="105">
        <f>IF(VLOOKUP($A61,'Incurred Real 2022$'!$A$25:$AC$426,'Incurred Real 2022$'!N$1,FALSE)=0,"",VLOOKUP($A61,'Incurred Real 2022$'!$A$25:$AC$426,'Incurred Real 2022$'!N$1,FALSE))</f>
        <v>81635.7</v>
      </c>
      <c r="O61" s="105">
        <f>IF(VLOOKUP($A61,'Incurred Real 2022$'!$A$25:$AC$426,'Incurred Real 2022$'!O$1,FALSE)=0,"",VLOOKUP($A61,'Incurred Real 2022$'!$A$25:$AC$426,'Incurred Real 2022$'!O$1,FALSE))</f>
        <v>859178.68</v>
      </c>
      <c r="P61" s="105">
        <f>IF(VLOOKUP($A61,'Incurred Real 2022$'!$A$25:$AC$426,'Incurred Real 2022$'!P$1,FALSE)=0,"",VLOOKUP($A61,'Incurred Real 2022$'!$A$25:$AC$426,'Incurred Real 2022$'!P$1,FALSE))</f>
        <v>876093.75</v>
      </c>
      <c r="Q61" s="105">
        <f>IF(VLOOKUP($A61,'Incurred Real 2022$'!$A$25:$AC$426,'Incurred Real 2022$'!Q$1,FALSE)=0,"",VLOOKUP($A61,'Incurred Real 2022$'!$A$25:$AC$426,'Incurred Real 2022$'!Q$1,FALSE))</f>
        <v>132655.29</v>
      </c>
      <c r="R61" s="105">
        <f>IF(VLOOKUP($A61,'Incurred Real 2022$'!$A$25:$AC$426,'Incurred Real 2022$'!R$1,FALSE)=0,"",VLOOKUP($A61,'Incurred Real 2022$'!$A$25:$AC$426,'Incurred Real 2022$'!R$1,FALSE))</f>
        <v>104471.97</v>
      </c>
      <c r="S61" s="105">
        <f>IF(VLOOKUP($A61,'Incurred Real 2022$'!$A$25:$AC$426,'Incurred Real 2022$'!S$1,FALSE)=0,"",VLOOKUP($A61,'Incurred Real 2022$'!$A$25:$AC$426,'Incurred Real 2022$'!S$1,FALSE))</f>
        <v>18808.64</v>
      </c>
      <c r="T61" s="105">
        <f>IF(VLOOKUP($A61,'Incurred Real 2022$'!$A$25:$AC$426,'Incurred Real 2022$'!T$1,FALSE)=0,"",VLOOKUP($A61,'Incurred Real 2022$'!$A$25:$AC$426,'Incurred Real 2022$'!T$1,FALSE))</f>
        <v>10862.43</v>
      </c>
      <c r="U61" s="105" t="str">
        <f>IF(VLOOKUP($A61,'Incurred Real 2022$'!$A$25:$AC$426,'Incurred Real 2022$'!U$1,FALSE)=0,"",VLOOKUP($A61,'Incurred Real 2022$'!$A$25:$AC$426,'Incurred Real 2022$'!U$1,FALSE))</f>
        <v/>
      </c>
      <c r="V61" s="13" t="str">
        <f>IF(ISTEXT(VLOOKUP($A61,'Incurred Real 2022$'!$A$25:$AC$426,'Incurred Real 2022$'!V$1,FALSE)),"",(VLOOKUP($A61,'Incurred Real 2022$'!$A$25:$AC$426,'Incurred Real 2022$'!V$1,FALSE))*BT61*Incurred_Real!V$15)</f>
        <v/>
      </c>
      <c r="W61" s="13" t="str">
        <f>IF(ISTEXT(VLOOKUP($A61,'Incurred Real 2022$'!$A$25:$AC$426,'Incurred Real 2022$'!W$1,FALSE)),"",(VLOOKUP($A61,'Incurred Real 2022$'!$A$25:$AC$426,'Incurred Real 2022$'!W$1,FALSE))*BU61*Incurred_Real!W$15)</f>
        <v/>
      </c>
      <c r="X61" s="220" t="str">
        <f>IF(ISTEXT(VLOOKUP($A61,'Incurred Real 2022$'!$A$25:$AC$426,'Incurred Real 2022$'!X$1,FALSE)),"",(VLOOKUP($A61,'Incurred Real 2022$'!$A$25:$AC$426,'Incurred Real 2022$'!X$1,FALSE))*BV61*Incurred_Real!X$15)</f>
        <v/>
      </c>
      <c r="Y61" s="217" t="str">
        <f>IF(ISTEXT(VLOOKUP($A61,'Incurred Real 2022$'!$A$25:$AC$426,'Incurred Real 2022$'!Y$1,FALSE)),"",(VLOOKUP($A61,'Incurred Real 2022$'!$A$25:$AC$426,'Incurred Real 2022$'!Y$1,FALSE))*BW61*Incurred_Real!Y$15)</f>
        <v/>
      </c>
      <c r="Z61" s="13" t="str">
        <f>IF(ISTEXT(VLOOKUP($A61,'Incurred Real 2022$'!$A$25:$AC$426,'Incurred Real 2022$'!Z$1,FALSE)),"",(VLOOKUP($A61,'Incurred Real 2022$'!$A$25:$AC$426,'Incurred Real 2022$'!Z$1,FALSE))*BX61*Incurred_Real!Z$15)</f>
        <v/>
      </c>
      <c r="AA61" s="13" t="str">
        <f>IF(ISTEXT(VLOOKUP($A61,'Incurred Real 2022$'!$A$25:$AC$426,'Incurred Real 2022$'!AA$1,FALSE)),"",(VLOOKUP($A61,'Incurred Real 2022$'!$A$25:$AC$426,'Incurred Real 2022$'!AA$1,FALSE))*BY61*Incurred_Real!AA$15)</f>
        <v/>
      </c>
      <c r="AB61" s="13" t="str">
        <f>IF(ISTEXT(VLOOKUP($A61,'Incurred Real 2022$'!$A$25:$AC$426,'Incurred Real 2022$'!AB$1,FALSE)),"",(VLOOKUP($A61,'Incurred Real 2022$'!$A$25:$AC$426,'Incurred Real 2022$'!AB$1,FALSE))*BZ61*Incurred_Real!AB$15)</f>
        <v/>
      </c>
      <c r="AC61" s="13" t="str">
        <f>IF(ISTEXT(VLOOKUP($A61,'Incurred Real 2022$'!$A$25:$AC$426,'Incurred Real 2022$'!AC$1,FALSE)),"",(VLOOKUP($A61,'Incurred Real 2022$'!$A$25:$AC$426,'Incurred Real 2022$'!AC$1,FALSE))*CA61*Incurred_Real!AC$15)</f>
        <v/>
      </c>
      <c r="AD61" s="221">
        <f t="shared" si="36"/>
        <v>2083706.4599999997</v>
      </c>
      <c r="AE61" s="221">
        <f t="shared" si="33"/>
        <v>2083706.4599999997</v>
      </c>
      <c r="AF61" s="239">
        <f t="shared" si="37"/>
        <v>2705352.5649134754</v>
      </c>
      <c r="AG61" s="222">
        <f t="shared" si="38"/>
        <v>2132970.5063009565</v>
      </c>
      <c r="AH61" s="223">
        <f t="shared" si="42"/>
        <v>1.2683497296008823</v>
      </c>
      <c r="AI61" s="224">
        <f t="shared" si="39"/>
        <v>2020</v>
      </c>
      <c r="AJ61" s="225">
        <f>VLOOKUP($A61,Project_Commissioning!$C$4:$H$355,Project_Commissioning!F$1,FALSE)</f>
        <v>42689</v>
      </c>
      <c r="AK61" s="226">
        <f>VLOOKUP($A61,Project_Commissioning!$C$4:$H$355,Project_Commissioning!G$1,FALSE)</f>
        <v>2017</v>
      </c>
      <c r="AL61" s="225" t="str">
        <f>IF(VLOOKUP($A61,Project_Commissioning!$C$4:$H$355,Project_Commissioning!H$1,FALSE)=0,"",VLOOKUP($A61,Project_Commissioning!$C$4:$H$355,Project_Commissioning!H$1,FALSE))</f>
        <v/>
      </c>
      <c r="AM61" s="237">
        <f t="shared" si="40"/>
        <v>2402835.7658365304</v>
      </c>
      <c r="AN61" s="221" cm="1">
        <f t="array" ref="AN61">IF(ROUND(AE61,0)=0,0,LOOKUP(2,1/(F61:AC61&lt;&gt;""),F61:AC61))</f>
        <v>10862.43</v>
      </c>
      <c r="AO61" s="221">
        <f t="shared" si="41"/>
        <v>0</v>
      </c>
      <c r="AP61" s="79"/>
      <c r="AQ61" s="20"/>
      <c r="AR61" s="245">
        <f>IF(ISNA(VLOOKUP($A61,'Success Asset Classes'!$B$15:$AA$114,'Success Asset Classes'!$AA$1,FALSE)),0,VLOOKUP($A61,'Success Asset Classes'!$B$15:$AA$114,'Success Asset Classes'!$AA$1,FALSE))</f>
        <v>0</v>
      </c>
      <c r="AS61" s="230">
        <f>IF($AR61=0,VLOOKUP(MID($A61,4,5),'Project splits'!$C$5:$AM$346,AS$22,FALSE),IF(ISNA(VLOOKUP($A61,'Success Asset Classes'!$B$15:$BD$377,AS$21,FALSE)),VLOOKUP(MID($A61,4,5),'Project splits'!$C$5:$AM$346,AS$22,FALSE),VLOOKUP($A61,'Success Asset Classes'!$B$15:$BD$377,AS$21,FALSE)))</f>
        <v>0</v>
      </c>
      <c r="AT61" s="230">
        <f>IF($AR61=0,VLOOKUP(MID($A61,4,5),'Project splits'!$C$5:$AM$346,AT$22,FALSE),IF(ISNA(VLOOKUP($A61,'Success Asset Classes'!$B$15:$BD$377,AT$21,FALSE)),VLOOKUP(MID($A61,4,5),'Project splits'!$C$5:$AM$346,AT$22,FALSE),VLOOKUP($A61,'Success Asset Classes'!$B$15:$BD$377,AT$21,FALSE)))</f>
        <v>0</v>
      </c>
      <c r="AU61" s="230">
        <f>IF($AR61=0,VLOOKUP(MID($A61,4,5),'Project splits'!$C$5:$AM$346,AU$22,FALSE),IF(ISNA(VLOOKUP($A61,'Success Asset Classes'!$B$15:$BD$377,AU$21,FALSE)),VLOOKUP(MID($A61,4,5),'Project splits'!$C$5:$AM$346,AU$22,FALSE),VLOOKUP($A61,'Success Asset Classes'!$B$15:$BD$377,AU$21,FALSE)))</f>
        <v>0</v>
      </c>
      <c r="AV61" s="230">
        <f>IF($AR61=0,VLOOKUP(MID($A61,4,5),'Project splits'!$C$5:$AM$346,AV$22,FALSE),IF(ISNA(VLOOKUP($A61,'Success Asset Classes'!$B$15:$BD$377,AV$21,FALSE)),VLOOKUP(MID($A61,4,5),'Project splits'!$C$5:$AM$346,AV$22,FALSE),VLOOKUP($A61,'Success Asset Classes'!$B$15:$BD$377,AV$21,FALSE)))</f>
        <v>0</v>
      </c>
      <c r="AW61" s="230">
        <f>IF($AR61=0,VLOOKUP(MID($A61,4,5),'Project splits'!$C$5:$AM$346,AW$22,FALSE),IF(ISNA(VLOOKUP($A61,'Success Asset Classes'!$B$15:$BD$377,AW$21,FALSE)),VLOOKUP(MID($A61,4,5),'Project splits'!$C$5:$AM$346,AW$22,FALSE),VLOOKUP($A61,'Success Asset Classes'!$B$15:$BD$377,AW$21,FALSE)))</f>
        <v>0</v>
      </c>
      <c r="AX61" s="230">
        <f>IF($AR61=0,VLOOKUP(MID($A61,4,5),'Project splits'!$C$5:$AM$346,AX$22,FALSE),IF(ISNA(VLOOKUP($A61,'Success Asset Classes'!$B$15:$BD$377,AX$21,FALSE)),VLOOKUP(MID($A61,4,5),'Project splits'!$C$5:$AM$346,AX$22,FALSE),VLOOKUP($A61,'Success Asset Classes'!$B$15:$BD$377,AX$21,FALSE)))</f>
        <v>0</v>
      </c>
      <c r="AY61" s="230">
        <f>IF($AR61=0,VLOOKUP(MID($A61,4,5),'Project splits'!$C$5:$AM$346,AY$22,FALSE),IF(ISNA(VLOOKUP($A61,'Success Asset Classes'!$B$15:$BD$377,AY$21,FALSE)),VLOOKUP(MID($A61,4,5),'Project splits'!$C$5:$AM$346,AY$22,FALSE),VLOOKUP($A61,'Success Asset Classes'!$B$15:$BD$377,AY$21,FALSE)))</f>
        <v>0</v>
      </c>
      <c r="AZ61" s="230">
        <f>IF($AR61=0,VLOOKUP(MID($A61,4,5),'Project splits'!$C$5:$AM$346,AZ$22,FALSE),IF(ISNA(VLOOKUP($A61,'Success Asset Classes'!$B$15:$BD$377,AZ$21,FALSE)),VLOOKUP(MID($A61,4,5),'Project splits'!$C$5:$AM$346,AZ$22,FALSE),VLOOKUP($A61,'Success Asset Classes'!$B$15:$BD$377,AZ$21,FALSE)))</f>
        <v>0</v>
      </c>
      <c r="BA61" s="230">
        <f>IF($AR61=0,VLOOKUP(MID($A61,4,5),'Project splits'!$C$5:$AM$346,BA$22,FALSE),IF(ISNA(VLOOKUP($A61,'Success Asset Classes'!$B$15:$BD$377,BA$21,FALSE)),VLOOKUP(MID($A61,4,5),'Project splits'!$C$5:$AM$346,BA$22,FALSE),VLOOKUP($A61,'Success Asset Classes'!$B$15:$BD$377,BA$21,FALSE)))</f>
        <v>0</v>
      </c>
      <c r="BB61" s="230">
        <f>IF($AR61=0,VLOOKUP(MID($A61,4,5),'Project splits'!$C$5:$AM$346,BB$22,FALSE),IF(ISNA(VLOOKUP($A61,'Success Asset Classes'!$B$15:$BD$377,BB$21,FALSE)),VLOOKUP(MID($A61,4,5),'Project splits'!$C$5:$AM$346,BB$22,FALSE),VLOOKUP($A61,'Success Asset Classes'!$B$15:$BD$377,BB$21,FALSE)))</f>
        <v>0</v>
      </c>
      <c r="BC61" s="230">
        <f>IF($AR61=0,VLOOKUP(MID($A61,4,5),'Project splits'!$C$5:$AM$346,BC$22,FALSE),IF(ISNA(VLOOKUP($A61,'Success Asset Classes'!$B$15:$BD$377,BC$21,FALSE)),VLOOKUP(MID($A61,4,5),'Project splits'!$C$5:$AM$346,BC$22,FALSE),VLOOKUP($A61,'Success Asset Classes'!$B$15:$BD$377,BC$21,FALSE)))</f>
        <v>0</v>
      </c>
      <c r="BD61" s="230">
        <f>IF($AR61=0,VLOOKUP(MID($A61,4,5),'Project splits'!$C$5:$AM$346,BD$22,FALSE),IF(ISNA(VLOOKUP($A61,'Success Asset Classes'!$B$15:$BD$377,BD$21,FALSE)),VLOOKUP(MID($A61,4,5),'Project splits'!$C$5:$AM$346,BD$22,FALSE),VLOOKUP($A61,'Success Asset Classes'!$B$15:$BD$377,BD$21,FALSE)))</f>
        <v>0</v>
      </c>
      <c r="BE61" s="230">
        <f>IF($AR61=0,VLOOKUP(MID($A61,4,5),'Project splits'!$C$5:$AM$346,BE$22,FALSE),IF(ISNA(VLOOKUP($A61,'Success Asset Classes'!$B$15:$BD$377,BE$21,FALSE)),VLOOKUP(MID($A61,4,5),'Project splits'!$C$5:$AM$346,BE$22,FALSE),VLOOKUP($A61,'Success Asset Classes'!$B$15:$BD$377,BE$21,FALSE)))</f>
        <v>0</v>
      </c>
      <c r="BF61" s="230">
        <f>IF($AR61=0,VLOOKUP(MID($A61,4,5),'Project splits'!$C$5:$AM$346,BF$22,FALSE),IF(ISNA(VLOOKUP($A61,'Success Asset Classes'!$B$15:$BD$377,BF$21,FALSE)),VLOOKUP(MID($A61,4,5),'Project splits'!$C$5:$AM$346,BF$22,FALSE),VLOOKUP($A61,'Success Asset Classes'!$B$15:$BD$377,BF$21,FALSE)))</f>
        <v>0</v>
      </c>
      <c r="BG61" s="230">
        <f>IF($AR61=0,VLOOKUP(MID($A61,4,5),'Project splits'!$C$5:$AM$346,BG$22,FALSE),IF(ISNA(VLOOKUP($A61,'Success Asset Classes'!$B$15:$BD$377,BG$21,FALSE)),VLOOKUP(MID($A61,4,5),'Project splits'!$C$5:$AM$346,BG$22,FALSE),VLOOKUP($A61,'Success Asset Classes'!$B$15:$BD$377,BG$21,FALSE)))</f>
        <v>0</v>
      </c>
      <c r="BH61" s="230">
        <f>IF($AR61=0,VLOOKUP(MID($A61,4,5),'Project splits'!$C$5:$AM$346,BH$22,FALSE),IF(ISNA(VLOOKUP($A61,'Success Asset Classes'!$B$15:$BD$377,BH$21,FALSE)),VLOOKUP(MID($A61,4,5),'Project splits'!$C$5:$AM$346,BH$22,FALSE),VLOOKUP($A61,'Success Asset Classes'!$B$15:$BD$377,BH$21,FALSE)))</f>
        <v>0</v>
      </c>
      <c r="BI61" s="230">
        <f>IF($AR61=0,VLOOKUP(MID($A61,4,5),'Project splits'!$C$5:$AM$346,BI$22,FALSE),IF(ISNA(VLOOKUP($A61,'Success Asset Classes'!$B$15:$BD$377,BI$21,FALSE)),VLOOKUP(MID($A61,4,5),'Project splits'!$C$5:$AM$346,BI$22,FALSE),VLOOKUP($A61,'Success Asset Classes'!$B$15:$BD$377,BI$21,FALSE)))</f>
        <v>0</v>
      </c>
      <c r="BJ61" s="230">
        <f>IF($AR61=0,VLOOKUP(MID($A61,4,5),'Project splits'!$C$5:$AM$346,BJ$22,FALSE),IF(ISNA(VLOOKUP($A61,'Success Asset Classes'!$B$15:$BD$377,BJ$21,FALSE)),VLOOKUP(MID($A61,4,5),'Project splits'!$C$5:$AM$346,BJ$22,FALSE),VLOOKUP($A61,'Success Asset Classes'!$B$15:$BD$377,BJ$21,FALSE)))</f>
        <v>0</v>
      </c>
      <c r="BK61" s="230">
        <f>IF($AR61=0,VLOOKUP(MID($A61,4,5),'Project splits'!$C$5:$AM$346,BK$22,FALSE),IF(ISNA(VLOOKUP($A61,'Success Asset Classes'!$B$15:$BD$377,BK$21,FALSE)),VLOOKUP(MID($A61,4,5),'Project splits'!$C$5:$AM$346,BK$22,FALSE),VLOOKUP($A61,'Success Asset Classes'!$B$15:$BD$377,BK$21,FALSE)))</f>
        <v>1</v>
      </c>
      <c r="BL61" s="230">
        <f>IF($AR61=0,VLOOKUP(MID($A61,4,5),'Project splits'!$C$5:$AM$346,BL$22,FALSE),IF(ISNA(VLOOKUP($A61,'Success Asset Classes'!$B$15:$BD$377,BL$21,FALSE)),VLOOKUP(MID($A61,4,5),'Project splits'!$C$5:$AM$346,BL$22,FALSE),VLOOKUP($A61,'Success Asset Classes'!$B$15:$BD$377,BL$21,FALSE)))</f>
        <v>0</v>
      </c>
      <c r="BM61" s="230">
        <f>IF($AR61=0,VLOOKUP(MID($A61,4,5),'Project splits'!$C$5:$AM$346,BM$22,FALSE),IF(ISNA(VLOOKUP($A61,'Success Asset Classes'!$B$15:$BD$377,BM$21,FALSE)),VLOOKUP(MID($A61,4,5),'Project splits'!$C$5:$AM$346,BM$22,FALSE),VLOOKUP($A61,'Success Asset Classes'!$B$15:$BD$377,BM$21,FALSE)))</f>
        <v>0</v>
      </c>
      <c r="BN61" s="230">
        <f>IF($AR61=0,VLOOKUP(MID($A61,4,5),'Project splits'!$C$5:$AM$346,BN$22,FALSE),IF(ISNA(VLOOKUP($A61,'Success Asset Classes'!$B$15:$BD$377,BN$21,FALSE)),VLOOKUP(MID($A61,4,5),'Project splits'!$C$5:$AM$346,BN$22,FALSE),VLOOKUP($A61,'Success Asset Classes'!$B$15:$BD$377,BN$21,FALSE)))</f>
        <v>0</v>
      </c>
      <c r="BO61" s="230">
        <f>IF($AR61=0,VLOOKUP(MID($A61,4,5),'Project splits'!$C$5:$AM$346,BO$22,FALSE),IF(ISNA(VLOOKUP($A61,'Success Asset Classes'!$B$15:$BD$377,BO$21,FALSE)),VLOOKUP(MID($A61,4,5),'Project splits'!$C$5:$AM$346,BO$22,FALSE),VLOOKUP($A61,'Success Asset Classes'!$B$15:$BD$377,BO$21,FALSE)))</f>
        <v>0</v>
      </c>
      <c r="BP61" s="230">
        <f>IF($AR61=0,VLOOKUP(MID($A61,4,5),'Project splits'!$C$5:$AM$346,BP$22,FALSE),IF(ISNA(VLOOKUP($A61,'Success Asset Classes'!$B$15:$BD$377,BP$21,FALSE)),VLOOKUP(MID($A61,4,5),'Project splits'!$C$5:$AM$346,BP$22,FALSE),VLOOKUP($A61,'Success Asset Classes'!$B$15:$BD$377,BP$21,FALSE)))</f>
        <v>0</v>
      </c>
      <c r="BQ61" s="230">
        <f>IF($AR61=0,VLOOKUP(MID($A61,4,5),'Project splits'!$C$5:$AM$346,BQ$22,FALSE),IF(ISNA(VLOOKUP($A61,'Success Asset Classes'!$B$15:$BD$377,BQ$21,FALSE)),VLOOKUP(MID($A61,4,5),'Project splits'!$C$5:$AM$346,BQ$22,FALSE),VLOOKUP($A61,'Success Asset Classes'!$B$15:$BD$377,BQ$21,FALSE)))</f>
        <v>0</v>
      </c>
      <c r="BR61" s="230">
        <f>IF($AR61=0,VLOOKUP(MID($A61,4,5),'Project splits'!$C$5:$AM$346,BR$22,FALSE),IF(ISNA(VLOOKUP($A61,'Success Asset Classes'!$B$15:$BD$377,BR$21,FALSE)),VLOOKUP(MID($A61,4,5),'Project splits'!$C$5:$AM$346,BR$22,FALSE),VLOOKUP($A61,'Success Asset Classes'!$B$15:$BD$377,BR$21,FALSE)))</f>
        <v>0</v>
      </c>
      <c r="BS61" s="247">
        <f t="shared" si="34"/>
        <v>1</v>
      </c>
      <c r="BT61" s="249">
        <f>1+IF(ISNA(VLOOKUP($A61,'Project labour content'!$A$7:$D$255,'Project labour content'!$D$1,FALSE)),VLOOKUP($D61,'Project labour content'!$F$6:$G$15,'Project labour content'!$G$1,FALSE),VLOOKUP($A61,'Project labour content'!$A$7:$D$255,'Project labour content'!$D$1,FALSE))*LabEsc22*1</f>
        <v>1.0004759180060057</v>
      </c>
      <c r="BU61" s="249">
        <f>1+IF(ISNA(VLOOKUP($A61,'Project labour content'!$A$7:$D$255,'Project labour content'!$D$1,FALSE)),VLOOKUP($D61,'Project labour content'!$F$6:$G$15,'Project labour content'!$G$1,FALSE),VLOOKUP($A61,'Project labour content'!$A$7:$D$255,'Project labour content'!$D$1,FALSE))*LabEsc23*1</f>
        <v>1.0009541204184405</v>
      </c>
      <c r="BV61" s="249">
        <f>1+IF(ISNA(VLOOKUP($A61,'Project labour content'!$A$7:$D$255,'Project labour content'!$D$1,FALSE)),VLOOKUP($D61,'Project labour content'!$F$6:$G$15,'Project labour content'!$G$1,FALSE),VLOOKUP($A61,'Project labour content'!$A$7:$D$255,'Project labour content'!$D$1,FALSE))*LabEsc24*1</f>
        <v>1.0014045870909538</v>
      </c>
      <c r="BW61" s="249">
        <f>1+IF(ISNA(VLOOKUP($A61,'Project labour content'!$A$7:$D$255,'Project labour content'!$D$1,FALSE)),VLOOKUP($D61,'Project labour content'!$F$6:$G$15,'Project labour content'!$G$1,FALSE),VLOOKUP($A61,'Project labour content'!$A$7:$D$255,'Project labour content'!$D$1,FALSE))*LabEsc25*1</f>
        <v>1.0020079121210066</v>
      </c>
      <c r="BX61" s="249">
        <f>1+IF(ISNA(VLOOKUP($A61,'Project labour content'!$A$7:$D$255,'Project labour content'!$D$1,FALSE)),VLOOKUP($D61,'Project labour content'!$F$6:$G$15,'Project labour content'!$G$1,FALSE),VLOOKUP($A61,'Project labour content'!$A$7:$D$255,'Project labour content'!$D$1,FALSE))*LabEsc26*1</f>
        <v>1.0026654358495928</v>
      </c>
      <c r="BY61" s="249">
        <f>1+IF(ISNA(VLOOKUP($A61,'Project labour content'!$A$7:$D$255,'Project labour content'!$D$1,FALSE)),VLOOKUP($D61,'Project labour content'!$F$6:$G$15,'Project labour content'!$G$1,FALSE),VLOOKUP($A61,'Project labour content'!$A$7:$D$255,'Project labour content'!$D$1,FALSE))*LabEsc27*1</f>
        <v>1.0030726959313292</v>
      </c>
      <c r="BZ61" s="249">
        <f>1+IF(ISNA(VLOOKUP($A61,'Project labour content'!$A$7:$D$255,'Project labour content'!$D$1,FALSE)),VLOOKUP($D61,'Project labour content'!$F$6:$G$15,'Project labour content'!$G$1,FALSE),VLOOKUP($A61,'Project labour content'!$A$7:$D$255,'Project labour content'!$D$1,FALSE))*LabEsc28*1</f>
        <v>1.0033793627728769</v>
      </c>
      <c r="CA61" s="249">
        <f>1+IF(ISNA(VLOOKUP($A61,'Project labour content'!$A$7:$D$255,'Project labour content'!$D$1,FALSE)),VLOOKUP($D61,'Project labour content'!$F$6:$G$15,'Project labour content'!$G$1,FALSE),VLOOKUP($A61,'Project labour content'!$A$7:$D$255,'Project labour content'!$D$1,FALSE))*LabEsc29*1</f>
        <v>1.0038715017201925</v>
      </c>
      <c r="CB61" s="250" t="str">
        <f>IF(ISNA(VLOOKUP($A61,'Project labour content'!$A$7:$D$255,'Project labour content'!$D$1,FALSE)),"Category","Project")</f>
        <v>Category</v>
      </c>
      <c r="CD61" s="247" t="str">
        <f t="shared" si="35"/>
        <v>11444</v>
      </c>
      <c r="CE61" s="3"/>
    </row>
    <row r="62" spans="1:83" x14ac:dyDescent="0.15">
      <c r="A62" s="11" t="s">
        <v>90</v>
      </c>
      <c r="B62" s="11" t="str">
        <f>VLOOKUP($A62,'Incurred Real 2022$'!$A$25:$AC$426,'Incurred Real 2022$'!B$1,FALSE)</f>
        <v>Tailem Bend to Keith Line Re-insulation</v>
      </c>
      <c r="C62" s="11" t="str">
        <f>VLOOKUP($A62,'Incurred Real 2022$'!$A$25:$AC$426,'Incurred Real 2022$'!C$1,FALSE)</f>
        <v>ExAnte</v>
      </c>
      <c r="D62" s="11" t="str">
        <f>VLOOKUP($A62,'Incurred Real 2022$'!$A$25:$AC$426,'Incurred Real 2022$'!D$1,FALSE)</f>
        <v>Refurbishment</v>
      </c>
      <c r="E62" s="11" t="str">
        <f>VLOOKUP($A62,'Incurred Real 2022$'!$A$25:$AC$426,'Incurred Real 2022$'!E$1,FALSE)</f>
        <v>Closed</v>
      </c>
      <c r="F62" s="105" t="str">
        <f>IF(VLOOKUP($A62,'Incurred Real 2022$'!$A$25:$AC$426,'Incurred Real 2022$'!F$1,FALSE)=0,"",VLOOKUP($A62,'Incurred Real 2022$'!$A$25:$AC$426,'Incurred Real 2022$'!F$1,FALSE))</f>
        <v/>
      </c>
      <c r="G62" s="105" t="str">
        <f>IF(VLOOKUP($A62,'Incurred Real 2022$'!$A$25:$AC$426,'Incurred Real 2022$'!G$1,FALSE)=0,"",VLOOKUP($A62,'Incurred Real 2022$'!$A$25:$AC$426,'Incurred Real 2022$'!G$1,FALSE))</f>
        <v/>
      </c>
      <c r="H62" s="105" t="str">
        <f>IF(VLOOKUP($A62,'Incurred Real 2022$'!$A$25:$AC$426,'Incurred Real 2022$'!H$1,FALSE)=0,"",VLOOKUP($A62,'Incurred Real 2022$'!$A$25:$AC$426,'Incurred Real 2022$'!H$1,FALSE))</f>
        <v/>
      </c>
      <c r="I62" s="105" t="str">
        <f>IF(VLOOKUP($A62,'Incurred Real 2022$'!$A$25:$AC$426,'Incurred Real 2022$'!I$1,FALSE)=0,"",VLOOKUP($A62,'Incurred Real 2022$'!$A$25:$AC$426,'Incurred Real 2022$'!I$1,FALSE))</f>
        <v/>
      </c>
      <c r="J62" s="105" t="str">
        <f>IF(VLOOKUP($A62,'Incurred Real 2022$'!$A$25:$AC$426,'Incurred Real 2022$'!J$1,FALSE)=0,"",VLOOKUP($A62,'Incurred Real 2022$'!$A$25:$AC$426,'Incurred Real 2022$'!J$1,FALSE))</f>
        <v/>
      </c>
      <c r="K62" s="105" t="str">
        <f>IF(VLOOKUP($A62,'Incurred Real 2022$'!$A$25:$AC$426,'Incurred Real 2022$'!K$1,FALSE)=0,"",VLOOKUP($A62,'Incurred Real 2022$'!$A$25:$AC$426,'Incurred Real 2022$'!K$1,FALSE))</f>
        <v/>
      </c>
      <c r="L62" s="105" t="str">
        <f>IF(VLOOKUP($A62,'Incurred Real 2022$'!$A$25:$AC$426,'Incurred Real 2022$'!L$1,FALSE)=0,"",VLOOKUP($A62,'Incurred Real 2022$'!$A$25:$AC$426,'Incurred Real 2022$'!L$1,FALSE))</f>
        <v/>
      </c>
      <c r="M62" s="105" t="str">
        <f>IF(VLOOKUP($A62,'Incurred Real 2022$'!$A$25:$AC$426,'Incurred Real 2022$'!M$1,FALSE)=0,"",VLOOKUP($A62,'Incurred Real 2022$'!$A$25:$AC$426,'Incurred Real 2022$'!M$1,FALSE))</f>
        <v/>
      </c>
      <c r="N62" s="105">
        <f>IF(VLOOKUP($A62,'Incurred Real 2022$'!$A$25:$AC$426,'Incurred Real 2022$'!N$1,FALSE)=0,"",VLOOKUP($A62,'Incurred Real 2022$'!$A$25:$AC$426,'Incurred Real 2022$'!N$1,FALSE))</f>
        <v>63183.77</v>
      </c>
      <c r="O62" s="105">
        <f>IF(VLOOKUP($A62,'Incurred Real 2022$'!$A$25:$AC$426,'Incurred Real 2022$'!O$1,FALSE)=0,"",VLOOKUP($A62,'Incurred Real 2022$'!$A$25:$AC$426,'Incurred Real 2022$'!O$1,FALSE))</f>
        <v>543156.64</v>
      </c>
      <c r="P62" s="105">
        <f>IF(VLOOKUP($A62,'Incurred Real 2022$'!$A$25:$AC$426,'Incurred Real 2022$'!P$1,FALSE)=0,"",VLOOKUP($A62,'Incurred Real 2022$'!$A$25:$AC$426,'Incurred Real 2022$'!P$1,FALSE))</f>
        <v>4514330.08</v>
      </c>
      <c r="Q62" s="105">
        <f>IF(VLOOKUP($A62,'Incurred Real 2022$'!$A$25:$AC$426,'Incurred Real 2022$'!Q$1,FALSE)=0,"",VLOOKUP($A62,'Incurred Real 2022$'!$A$25:$AC$426,'Incurred Real 2022$'!Q$1,FALSE))</f>
        <v>96723.91</v>
      </c>
      <c r="R62" s="105">
        <f>IF(VLOOKUP($A62,'Incurred Real 2022$'!$A$25:$AC$426,'Incurred Real 2022$'!R$1,FALSE)=0,"",VLOOKUP($A62,'Incurred Real 2022$'!$A$25:$AC$426,'Incurred Real 2022$'!R$1,FALSE))</f>
        <v>226615.32</v>
      </c>
      <c r="S62" s="105">
        <f>IF(VLOOKUP($A62,'Incurred Real 2022$'!$A$25:$AC$426,'Incurred Real 2022$'!S$1,FALSE)=0,"",VLOOKUP($A62,'Incurred Real 2022$'!$A$25:$AC$426,'Incurred Real 2022$'!S$1,FALSE))</f>
        <v>26382.38</v>
      </c>
      <c r="T62" s="105">
        <f>IF(VLOOKUP($A62,'Incurred Real 2022$'!$A$25:$AC$426,'Incurred Real 2022$'!T$1,FALSE)=0,"",VLOOKUP($A62,'Incurred Real 2022$'!$A$25:$AC$426,'Incurred Real 2022$'!T$1,FALSE))</f>
        <v>10515.35</v>
      </c>
      <c r="U62" s="105" t="str">
        <f>IF(VLOOKUP($A62,'Incurred Real 2022$'!$A$25:$AC$426,'Incurred Real 2022$'!U$1,FALSE)=0,"",VLOOKUP($A62,'Incurred Real 2022$'!$A$25:$AC$426,'Incurred Real 2022$'!U$1,FALSE))</f>
        <v/>
      </c>
      <c r="V62" s="13" t="str">
        <f>IF(ISTEXT(VLOOKUP($A62,'Incurred Real 2022$'!$A$25:$AC$426,'Incurred Real 2022$'!V$1,FALSE)),"",(VLOOKUP($A62,'Incurred Real 2022$'!$A$25:$AC$426,'Incurred Real 2022$'!V$1,FALSE))*BT62*Incurred_Real!V$15)</f>
        <v/>
      </c>
      <c r="W62" s="13" t="str">
        <f>IF(ISTEXT(VLOOKUP($A62,'Incurred Real 2022$'!$A$25:$AC$426,'Incurred Real 2022$'!W$1,FALSE)),"",(VLOOKUP($A62,'Incurred Real 2022$'!$A$25:$AC$426,'Incurred Real 2022$'!W$1,FALSE))*BU62*Incurred_Real!W$15)</f>
        <v/>
      </c>
      <c r="X62" s="220" t="str">
        <f>IF(ISTEXT(VLOOKUP($A62,'Incurred Real 2022$'!$A$25:$AC$426,'Incurred Real 2022$'!X$1,FALSE)),"",(VLOOKUP($A62,'Incurred Real 2022$'!$A$25:$AC$426,'Incurred Real 2022$'!X$1,FALSE))*BV62*Incurred_Real!X$15)</f>
        <v/>
      </c>
      <c r="Y62" s="217" t="str">
        <f>IF(ISTEXT(VLOOKUP($A62,'Incurred Real 2022$'!$A$25:$AC$426,'Incurred Real 2022$'!Y$1,FALSE)),"",(VLOOKUP($A62,'Incurred Real 2022$'!$A$25:$AC$426,'Incurred Real 2022$'!Y$1,FALSE))*BW62*Incurred_Real!Y$15)</f>
        <v/>
      </c>
      <c r="Z62" s="13" t="str">
        <f>IF(ISTEXT(VLOOKUP($A62,'Incurred Real 2022$'!$A$25:$AC$426,'Incurred Real 2022$'!Z$1,FALSE)),"",(VLOOKUP($A62,'Incurred Real 2022$'!$A$25:$AC$426,'Incurred Real 2022$'!Z$1,FALSE))*BX62*Incurred_Real!Z$15)</f>
        <v/>
      </c>
      <c r="AA62" s="13" t="str">
        <f>IF(ISTEXT(VLOOKUP($A62,'Incurred Real 2022$'!$A$25:$AC$426,'Incurred Real 2022$'!AA$1,FALSE)),"",(VLOOKUP($A62,'Incurred Real 2022$'!$A$25:$AC$426,'Incurred Real 2022$'!AA$1,FALSE))*BY62*Incurred_Real!AA$15)</f>
        <v/>
      </c>
      <c r="AB62" s="13" t="str">
        <f>IF(ISTEXT(VLOOKUP($A62,'Incurred Real 2022$'!$A$25:$AC$426,'Incurred Real 2022$'!AB$1,FALSE)),"",(VLOOKUP($A62,'Incurred Real 2022$'!$A$25:$AC$426,'Incurred Real 2022$'!AB$1,FALSE))*BZ62*Incurred_Real!AB$15)</f>
        <v/>
      </c>
      <c r="AC62" s="13" t="str">
        <f>IF(ISTEXT(VLOOKUP($A62,'Incurred Real 2022$'!$A$25:$AC$426,'Incurred Real 2022$'!AC$1,FALSE)),"",(VLOOKUP($A62,'Incurred Real 2022$'!$A$25:$AC$426,'Incurred Real 2022$'!AC$1,FALSE))*CA62*Incurred_Real!AC$15)</f>
        <v/>
      </c>
      <c r="AD62" s="221">
        <f t="shared" si="36"/>
        <v>5480907.4500000002</v>
      </c>
      <c r="AE62" s="221">
        <f t="shared" si="33"/>
        <v>5480907.4500000002</v>
      </c>
      <c r="AF62" s="239">
        <f t="shared" si="37"/>
        <v>7094093.3141023992</v>
      </c>
      <c r="AG62" s="222">
        <f t="shared" si="38"/>
        <v>5593168.1527103186</v>
      </c>
      <c r="AH62" s="223">
        <f t="shared" si="42"/>
        <v>1.2683497296008823</v>
      </c>
      <c r="AI62" s="224">
        <f t="shared" si="39"/>
        <v>2020</v>
      </c>
      <c r="AJ62" s="225">
        <f>VLOOKUP($A62,Project_Commissioning!$C$4:$H$355,Project_Commissioning!F$1,FALSE)</f>
        <v>42755</v>
      </c>
      <c r="AK62" s="226">
        <f>VLOOKUP($A62,Project_Commissioning!$C$4:$H$355,Project_Commissioning!G$1,FALSE)</f>
        <v>2017</v>
      </c>
      <c r="AL62" s="225" t="str">
        <f>IF(VLOOKUP($A62,Project_Commissioning!$C$4:$H$355,Project_Commissioning!H$1,FALSE)=0,"",VLOOKUP($A62,Project_Commissioning!$C$4:$H$355,Project_Commissioning!H$1,FALSE))</f>
        <v/>
      </c>
      <c r="AM62" s="237">
        <f t="shared" si="40"/>
        <v>6300820.5889246911</v>
      </c>
      <c r="AN62" s="221" cm="1">
        <f t="array" ref="AN62">IF(ROUND(AE62,0)=0,0,LOOKUP(2,1/(F62:AC62&lt;&gt;""),F62:AC62))</f>
        <v>10515.35</v>
      </c>
      <c r="AO62" s="221">
        <f t="shared" si="41"/>
        <v>0</v>
      </c>
      <c r="AP62" s="79"/>
      <c r="AQ62" s="20"/>
      <c r="AR62" s="245">
        <f>IF(ISNA(VLOOKUP($A62,'Success Asset Classes'!$B$15:$AA$114,'Success Asset Classes'!$AA$1,FALSE)),0,VLOOKUP($A62,'Success Asset Classes'!$B$15:$AA$114,'Success Asset Classes'!$AA$1,FALSE))</f>
        <v>0</v>
      </c>
      <c r="AS62" s="230">
        <f>IF($AR62=0,VLOOKUP(MID($A62,4,5),'Project splits'!$C$5:$AM$346,AS$22,FALSE),IF(ISNA(VLOOKUP($A62,'Success Asset Classes'!$B$15:$BD$377,AS$21,FALSE)),VLOOKUP(MID($A62,4,5),'Project splits'!$C$5:$AM$346,AS$22,FALSE),VLOOKUP($A62,'Success Asset Classes'!$B$15:$BD$377,AS$21,FALSE)))</f>
        <v>0</v>
      </c>
      <c r="AT62" s="230">
        <f>IF($AR62=0,VLOOKUP(MID($A62,4,5),'Project splits'!$C$5:$AM$346,AT$22,FALSE),IF(ISNA(VLOOKUP($A62,'Success Asset Classes'!$B$15:$BD$377,AT$21,FALSE)),VLOOKUP(MID($A62,4,5),'Project splits'!$C$5:$AM$346,AT$22,FALSE),VLOOKUP($A62,'Success Asset Classes'!$B$15:$BD$377,AT$21,FALSE)))</f>
        <v>0</v>
      </c>
      <c r="AU62" s="230">
        <f>IF($AR62=0,VLOOKUP(MID($A62,4,5),'Project splits'!$C$5:$AM$346,AU$22,FALSE),IF(ISNA(VLOOKUP($A62,'Success Asset Classes'!$B$15:$BD$377,AU$21,FALSE)),VLOOKUP(MID($A62,4,5),'Project splits'!$C$5:$AM$346,AU$22,FALSE),VLOOKUP($A62,'Success Asset Classes'!$B$15:$BD$377,AU$21,FALSE)))</f>
        <v>0</v>
      </c>
      <c r="AV62" s="230">
        <f>IF($AR62=0,VLOOKUP(MID($A62,4,5),'Project splits'!$C$5:$AM$346,AV$22,FALSE),IF(ISNA(VLOOKUP($A62,'Success Asset Classes'!$B$15:$BD$377,AV$21,FALSE)),VLOOKUP(MID($A62,4,5),'Project splits'!$C$5:$AM$346,AV$22,FALSE),VLOOKUP($A62,'Success Asset Classes'!$B$15:$BD$377,AV$21,FALSE)))</f>
        <v>0</v>
      </c>
      <c r="AW62" s="230">
        <f>IF($AR62=0,VLOOKUP(MID($A62,4,5),'Project splits'!$C$5:$AM$346,AW$22,FALSE),IF(ISNA(VLOOKUP($A62,'Success Asset Classes'!$B$15:$BD$377,AW$21,FALSE)),VLOOKUP(MID($A62,4,5),'Project splits'!$C$5:$AM$346,AW$22,FALSE),VLOOKUP($A62,'Success Asset Classes'!$B$15:$BD$377,AW$21,FALSE)))</f>
        <v>0</v>
      </c>
      <c r="AX62" s="230">
        <f>IF($AR62=0,VLOOKUP(MID($A62,4,5),'Project splits'!$C$5:$AM$346,AX$22,FALSE),IF(ISNA(VLOOKUP($A62,'Success Asset Classes'!$B$15:$BD$377,AX$21,FALSE)),VLOOKUP(MID($A62,4,5),'Project splits'!$C$5:$AM$346,AX$22,FALSE),VLOOKUP($A62,'Success Asset Classes'!$B$15:$BD$377,AX$21,FALSE)))</f>
        <v>0</v>
      </c>
      <c r="AY62" s="230">
        <f>IF($AR62=0,VLOOKUP(MID($A62,4,5),'Project splits'!$C$5:$AM$346,AY$22,FALSE),IF(ISNA(VLOOKUP($A62,'Success Asset Classes'!$B$15:$BD$377,AY$21,FALSE)),VLOOKUP(MID($A62,4,5),'Project splits'!$C$5:$AM$346,AY$22,FALSE),VLOOKUP($A62,'Success Asset Classes'!$B$15:$BD$377,AY$21,FALSE)))</f>
        <v>0</v>
      </c>
      <c r="AZ62" s="230">
        <f>IF($AR62=0,VLOOKUP(MID($A62,4,5),'Project splits'!$C$5:$AM$346,AZ$22,FALSE),IF(ISNA(VLOOKUP($A62,'Success Asset Classes'!$B$15:$BD$377,AZ$21,FALSE)),VLOOKUP(MID($A62,4,5),'Project splits'!$C$5:$AM$346,AZ$22,FALSE),VLOOKUP($A62,'Success Asset Classes'!$B$15:$BD$377,AZ$21,FALSE)))</f>
        <v>0</v>
      </c>
      <c r="BA62" s="230">
        <f>IF($AR62=0,VLOOKUP(MID($A62,4,5),'Project splits'!$C$5:$AM$346,BA$22,FALSE),IF(ISNA(VLOOKUP($A62,'Success Asset Classes'!$B$15:$BD$377,BA$21,FALSE)),VLOOKUP(MID($A62,4,5),'Project splits'!$C$5:$AM$346,BA$22,FALSE),VLOOKUP($A62,'Success Asset Classes'!$B$15:$BD$377,BA$21,FALSE)))</f>
        <v>0</v>
      </c>
      <c r="BB62" s="230">
        <f>IF($AR62=0,VLOOKUP(MID($A62,4,5),'Project splits'!$C$5:$AM$346,BB$22,FALSE),IF(ISNA(VLOOKUP($A62,'Success Asset Classes'!$B$15:$BD$377,BB$21,FALSE)),VLOOKUP(MID($A62,4,5),'Project splits'!$C$5:$AM$346,BB$22,FALSE),VLOOKUP($A62,'Success Asset Classes'!$B$15:$BD$377,BB$21,FALSE)))</f>
        <v>0</v>
      </c>
      <c r="BC62" s="230">
        <f>IF($AR62=0,VLOOKUP(MID($A62,4,5),'Project splits'!$C$5:$AM$346,BC$22,FALSE),IF(ISNA(VLOOKUP($A62,'Success Asset Classes'!$B$15:$BD$377,BC$21,FALSE)),VLOOKUP(MID($A62,4,5),'Project splits'!$C$5:$AM$346,BC$22,FALSE),VLOOKUP($A62,'Success Asset Classes'!$B$15:$BD$377,BC$21,FALSE)))</f>
        <v>0</v>
      </c>
      <c r="BD62" s="230">
        <f>IF($AR62=0,VLOOKUP(MID($A62,4,5),'Project splits'!$C$5:$AM$346,BD$22,FALSE),IF(ISNA(VLOOKUP($A62,'Success Asset Classes'!$B$15:$BD$377,BD$21,FALSE)),VLOOKUP(MID($A62,4,5),'Project splits'!$C$5:$AM$346,BD$22,FALSE),VLOOKUP($A62,'Success Asset Classes'!$B$15:$BD$377,BD$21,FALSE)))</f>
        <v>0</v>
      </c>
      <c r="BE62" s="230">
        <f>IF($AR62=0,VLOOKUP(MID($A62,4,5),'Project splits'!$C$5:$AM$346,BE$22,FALSE),IF(ISNA(VLOOKUP($A62,'Success Asset Classes'!$B$15:$BD$377,BE$21,FALSE)),VLOOKUP(MID($A62,4,5),'Project splits'!$C$5:$AM$346,BE$22,FALSE),VLOOKUP($A62,'Success Asset Classes'!$B$15:$BD$377,BE$21,FALSE)))</f>
        <v>0</v>
      </c>
      <c r="BF62" s="230">
        <f>IF($AR62=0,VLOOKUP(MID($A62,4,5),'Project splits'!$C$5:$AM$346,BF$22,FALSE),IF(ISNA(VLOOKUP($A62,'Success Asset Classes'!$B$15:$BD$377,BF$21,FALSE)),VLOOKUP(MID($A62,4,5),'Project splits'!$C$5:$AM$346,BF$22,FALSE),VLOOKUP($A62,'Success Asset Classes'!$B$15:$BD$377,BF$21,FALSE)))</f>
        <v>0</v>
      </c>
      <c r="BG62" s="230">
        <f>IF($AR62=0,VLOOKUP(MID($A62,4,5),'Project splits'!$C$5:$AM$346,BG$22,FALSE),IF(ISNA(VLOOKUP($A62,'Success Asset Classes'!$B$15:$BD$377,BG$21,FALSE)),VLOOKUP(MID($A62,4,5),'Project splits'!$C$5:$AM$346,BG$22,FALSE),VLOOKUP($A62,'Success Asset Classes'!$B$15:$BD$377,BG$21,FALSE)))</f>
        <v>0</v>
      </c>
      <c r="BH62" s="230">
        <f>IF($AR62=0,VLOOKUP(MID($A62,4,5),'Project splits'!$C$5:$AM$346,BH$22,FALSE),IF(ISNA(VLOOKUP($A62,'Success Asset Classes'!$B$15:$BD$377,BH$21,FALSE)),VLOOKUP(MID($A62,4,5),'Project splits'!$C$5:$AM$346,BH$22,FALSE),VLOOKUP($A62,'Success Asset Classes'!$B$15:$BD$377,BH$21,FALSE)))</f>
        <v>4.8640023344591894E-2</v>
      </c>
      <c r="BI62" s="230">
        <f>IF($AR62=0,VLOOKUP(MID($A62,4,5),'Project splits'!$C$5:$AM$346,BI$22,FALSE),IF(ISNA(VLOOKUP($A62,'Success Asset Classes'!$B$15:$BD$377,BI$21,FALSE)),VLOOKUP(MID($A62,4,5),'Project splits'!$C$5:$AM$346,BI$22,FALSE),VLOOKUP($A62,'Success Asset Classes'!$B$15:$BD$377,BI$21,FALSE)))</f>
        <v>0</v>
      </c>
      <c r="BJ62" s="230">
        <f>IF($AR62=0,VLOOKUP(MID($A62,4,5),'Project splits'!$C$5:$AM$346,BJ$22,FALSE),IF(ISNA(VLOOKUP($A62,'Success Asset Classes'!$B$15:$BD$377,BJ$21,FALSE)),VLOOKUP(MID($A62,4,5),'Project splits'!$C$5:$AM$346,BJ$22,FALSE),VLOOKUP($A62,'Success Asset Classes'!$B$15:$BD$377,BJ$21,FALSE)))</f>
        <v>0</v>
      </c>
      <c r="BK62" s="230">
        <f>IF($AR62=0,VLOOKUP(MID($A62,4,5),'Project splits'!$C$5:$AM$346,BK$22,FALSE),IF(ISNA(VLOOKUP($A62,'Success Asset Classes'!$B$15:$BD$377,BK$21,FALSE)),VLOOKUP(MID($A62,4,5),'Project splits'!$C$5:$AM$346,BK$22,FALSE),VLOOKUP($A62,'Success Asset Classes'!$B$15:$BD$377,BK$21,FALSE)))</f>
        <v>0.95135997665540806</v>
      </c>
      <c r="BL62" s="230">
        <f>IF($AR62=0,VLOOKUP(MID($A62,4,5),'Project splits'!$C$5:$AM$346,BL$22,FALSE),IF(ISNA(VLOOKUP($A62,'Success Asset Classes'!$B$15:$BD$377,BL$21,FALSE)),VLOOKUP(MID($A62,4,5),'Project splits'!$C$5:$AM$346,BL$22,FALSE),VLOOKUP($A62,'Success Asset Classes'!$B$15:$BD$377,BL$21,FALSE)))</f>
        <v>0</v>
      </c>
      <c r="BM62" s="230">
        <f>IF($AR62=0,VLOOKUP(MID($A62,4,5),'Project splits'!$C$5:$AM$346,BM$22,FALSE),IF(ISNA(VLOOKUP($A62,'Success Asset Classes'!$B$15:$BD$377,BM$21,FALSE)),VLOOKUP(MID($A62,4,5),'Project splits'!$C$5:$AM$346,BM$22,FALSE),VLOOKUP($A62,'Success Asset Classes'!$B$15:$BD$377,BM$21,FALSE)))</f>
        <v>0</v>
      </c>
      <c r="BN62" s="230">
        <f>IF($AR62=0,VLOOKUP(MID($A62,4,5),'Project splits'!$C$5:$AM$346,BN$22,FALSE),IF(ISNA(VLOOKUP($A62,'Success Asset Classes'!$B$15:$BD$377,BN$21,FALSE)),VLOOKUP(MID($A62,4,5),'Project splits'!$C$5:$AM$346,BN$22,FALSE),VLOOKUP($A62,'Success Asset Classes'!$B$15:$BD$377,BN$21,FALSE)))</f>
        <v>0</v>
      </c>
      <c r="BO62" s="230">
        <f>IF($AR62=0,VLOOKUP(MID($A62,4,5),'Project splits'!$C$5:$AM$346,BO$22,FALSE),IF(ISNA(VLOOKUP($A62,'Success Asset Classes'!$B$15:$BD$377,BO$21,FALSE)),VLOOKUP(MID($A62,4,5),'Project splits'!$C$5:$AM$346,BO$22,FALSE),VLOOKUP($A62,'Success Asset Classes'!$B$15:$BD$377,BO$21,FALSE)))</f>
        <v>0</v>
      </c>
      <c r="BP62" s="230">
        <f>IF($AR62=0,VLOOKUP(MID($A62,4,5),'Project splits'!$C$5:$AM$346,BP$22,FALSE),IF(ISNA(VLOOKUP($A62,'Success Asset Classes'!$B$15:$BD$377,BP$21,FALSE)),VLOOKUP(MID($A62,4,5),'Project splits'!$C$5:$AM$346,BP$22,FALSE),VLOOKUP($A62,'Success Asset Classes'!$B$15:$BD$377,BP$21,FALSE)))</f>
        <v>0</v>
      </c>
      <c r="BQ62" s="230">
        <f>IF($AR62=0,VLOOKUP(MID($A62,4,5),'Project splits'!$C$5:$AM$346,BQ$22,FALSE),IF(ISNA(VLOOKUP($A62,'Success Asset Classes'!$B$15:$BD$377,BQ$21,FALSE)),VLOOKUP(MID($A62,4,5),'Project splits'!$C$5:$AM$346,BQ$22,FALSE),VLOOKUP($A62,'Success Asset Classes'!$B$15:$BD$377,BQ$21,FALSE)))</f>
        <v>0</v>
      </c>
      <c r="BR62" s="230">
        <f>IF($AR62=0,VLOOKUP(MID($A62,4,5),'Project splits'!$C$5:$AM$346,BR$22,FALSE),IF(ISNA(VLOOKUP($A62,'Success Asset Classes'!$B$15:$BD$377,BR$21,FALSE)),VLOOKUP(MID($A62,4,5),'Project splits'!$C$5:$AM$346,BR$22,FALSE),VLOOKUP($A62,'Success Asset Classes'!$B$15:$BD$377,BR$21,FALSE)))</f>
        <v>0</v>
      </c>
      <c r="BS62" s="247">
        <f t="shared" si="34"/>
        <v>1</v>
      </c>
      <c r="BT62" s="249">
        <f>1+IF(ISNA(VLOOKUP($A62,'Project labour content'!$A$7:$D$255,'Project labour content'!$D$1,FALSE)),VLOOKUP($D62,'Project labour content'!$F$6:$G$15,'Project labour content'!$G$1,FALSE),VLOOKUP($A62,'Project labour content'!$A$7:$D$255,'Project labour content'!$D$1,FALSE))*LabEsc22*1</f>
        <v>1.0004759180060057</v>
      </c>
      <c r="BU62" s="249">
        <f>1+IF(ISNA(VLOOKUP($A62,'Project labour content'!$A$7:$D$255,'Project labour content'!$D$1,FALSE)),VLOOKUP($D62,'Project labour content'!$F$6:$G$15,'Project labour content'!$G$1,FALSE),VLOOKUP($A62,'Project labour content'!$A$7:$D$255,'Project labour content'!$D$1,FALSE))*LabEsc23*1</f>
        <v>1.0009541204184405</v>
      </c>
      <c r="BV62" s="249">
        <f>1+IF(ISNA(VLOOKUP($A62,'Project labour content'!$A$7:$D$255,'Project labour content'!$D$1,FALSE)),VLOOKUP($D62,'Project labour content'!$F$6:$G$15,'Project labour content'!$G$1,FALSE),VLOOKUP($A62,'Project labour content'!$A$7:$D$255,'Project labour content'!$D$1,FALSE))*LabEsc24*1</f>
        <v>1.0014045870909538</v>
      </c>
      <c r="BW62" s="249">
        <f>1+IF(ISNA(VLOOKUP($A62,'Project labour content'!$A$7:$D$255,'Project labour content'!$D$1,FALSE)),VLOOKUP($D62,'Project labour content'!$F$6:$G$15,'Project labour content'!$G$1,FALSE),VLOOKUP($A62,'Project labour content'!$A$7:$D$255,'Project labour content'!$D$1,FALSE))*LabEsc25*1</f>
        <v>1.0020079121210066</v>
      </c>
      <c r="BX62" s="249">
        <f>1+IF(ISNA(VLOOKUP($A62,'Project labour content'!$A$7:$D$255,'Project labour content'!$D$1,FALSE)),VLOOKUP($D62,'Project labour content'!$F$6:$G$15,'Project labour content'!$G$1,FALSE),VLOOKUP($A62,'Project labour content'!$A$7:$D$255,'Project labour content'!$D$1,FALSE))*LabEsc26*1</f>
        <v>1.0026654358495928</v>
      </c>
      <c r="BY62" s="249">
        <f>1+IF(ISNA(VLOOKUP($A62,'Project labour content'!$A$7:$D$255,'Project labour content'!$D$1,FALSE)),VLOOKUP($D62,'Project labour content'!$F$6:$G$15,'Project labour content'!$G$1,FALSE),VLOOKUP($A62,'Project labour content'!$A$7:$D$255,'Project labour content'!$D$1,FALSE))*LabEsc27*1</f>
        <v>1.0030726959313292</v>
      </c>
      <c r="BZ62" s="249">
        <f>1+IF(ISNA(VLOOKUP($A62,'Project labour content'!$A$7:$D$255,'Project labour content'!$D$1,FALSE)),VLOOKUP($D62,'Project labour content'!$F$6:$G$15,'Project labour content'!$G$1,FALSE),VLOOKUP($A62,'Project labour content'!$A$7:$D$255,'Project labour content'!$D$1,FALSE))*LabEsc28*1</f>
        <v>1.0033793627728769</v>
      </c>
      <c r="CA62" s="249">
        <f>1+IF(ISNA(VLOOKUP($A62,'Project labour content'!$A$7:$D$255,'Project labour content'!$D$1,FALSE)),VLOOKUP($D62,'Project labour content'!$F$6:$G$15,'Project labour content'!$G$1,FALSE),VLOOKUP($A62,'Project labour content'!$A$7:$D$255,'Project labour content'!$D$1,FALSE))*LabEsc29*1</f>
        <v>1.0038715017201925</v>
      </c>
      <c r="CB62" s="250" t="str">
        <f>IF(ISNA(VLOOKUP($A62,'Project labour content'!$A$7:$D$255,'Project labour content'!$D$1,FALSE)),"Category","Project")</f>
        <v>Category</v>
      </c>
      <c r="CD62" s="247" t="str">
        <f t="shared" si="35"/>
        <v>11445</v>
      </c>
      <c r="CE62" s="3"/>
    </row>
    <row r="63" spans="1:83" x14ac:dyDescent="0.15">
      <c r="A63" s="11" t="s">
        <v>91</v>
      </c>
      <c r="B63" s="11" t="str">
        <f>VLOOKUP($A63,'Incurred Real 2022$'!$A$25:$AC$426,'Incurred Real 2022$'!B$1,FALSE)</f>
        <v>Brinkworth to Mintaro Line Re-insulation</v>
      </c>
      <c r="C63" s="11" t="str">
        <f>VLOOKUP($A63,'Incurred Real 2022$'!$A$25:$AC$426,'Incurred Real 2022$'!C$1,FALSE)</f>
        <v>ExAnte</v>
      </c>
      <c r="D63" s="11" t="str">
        <f>VLOOKUP($A63,'Incurred Real 2022$'!$A$25:$AC$426,'Incurred Real 2022$'!D$1,FALSE)</f>
        <v>Refurbishment</v>
      </c>
      <c r="E63" s="11" t="str">
        <f>VLOOKUP($A63,'Incurred Real 2022$'!$A$25:$AC$426,'Incurred Real 2022$'!E$1,FALSE)</f>
        <v>Closed</v>
      </c>
      <c r="F63" s="105" t="str">
        <f>IF(VLOOKUP($A63,'Incurred Real 2022$'!$A$25:$AC$426,'Incurred Real 2022$'!F$1,FALSE)=0,"",VLOOKUP($A63,'Incurred Real 2022$'!$A$25:$AC$426,'Incurred Real 2022$'!F$1,FALSE))</f>
        <v/>
      </c>
      <c r="G63" s="105" t="str">
        <f>IF(VLOOKUP($A63,'Incurred Real 2022$'!$A$25:$AC$426,'Incurred Real 2022$'!G$1,FALSE)=0,"",VLOOKUP($A63,'Incurred Real 2022$'!$A$25:$AC$426,'Incurred Real 2022$'!G$1,FALSE))</f>
        <v/>
      </c>
      <c r="H63" s="105" t="str">
        <f>IF(VLOOKUP($A63,'Incurred Real 2022$'!$A$25:$AC$426,'Incurred Real 2022$'!H$1,FALSE)=0,"",VLOOKUP($A63,'Incurred Real 2022$'!$A$25:$AC$426,'Incurred Real 2022$'!H$1,FALSE))</f>
        <v/>
      </c>
      <c r="I63" s="105" t="str">
        <f>IF(VLOOKUP($A63,'Incurred Real 2022$'!$A$25:$AC$426,'Incurred Real 2022$'!I$1,FALSE)=0,"",VLOOKUP($A63,'Incurred Real 2022$'!$A$25:$AC$426,'Incurred Real 2022$'!I$1,FALSE))</f>
        <v/>
      </c>
      <c r="J63" s="105" t="str">
        <f>IF(VLOOKUP($A63,'Incurred Real 2022$'!$A$25:$AC$426,'Incurred Real 2022$'!J$1,FALSE)=0,"",VLOOKUP($A63,'Incurred Real 2022$'!$A$25:$AC$426,'Incurred Real 2022$'!J$1,FALSE))</f>
        <v/>
      </c>
      <c r="K63" s="105" t="str">
        <f>IF(VLOOKUP($A63,'Incurred Real 2022$'!$A$25:$AC$426,'Incurred Real 2022$'!K$1,FALSE)=0,"",VLOOKUP($A63,'Incurred Real 2022$'!$A$25:$AC$426,'Incurred Real 2022$'!K$1,FALSE))</f>
        <v/>
      </c>
      <c r="L63" s="105" t="str">
        <f>IF(VLOOKUP($A63,'Incurred Real 2022$'!$A$25:$AC$426,'Incurred Real 2022$'!L$1,FALSE)=0,"",VLOOKUP($A63,'Incurred Real 2022$'!$A$25:$AC$426,'Incurred Real 2022$'!L$1,FALSE))</f>
        <v/>
      </c>
      <c r="M63" s="105" t="str">
        <f>IF(VLOOKUP($A63,'Incurred Real 2022$'!$A$25:$AC$426,'Incurred Real 2022$'!M$1,FALSE)=0,"",VLOOKUP($A63,'Incurred Real 2022$'!$A$25:$AC$426,'Incurred Real 2022$'!M$1,FALSE))</f>
        <v/>
      </c>
      <c r="N63" s="105">
        <f>IF(VLOOKUP($A63,'Incurred Real 2022$'!$A$25:$AC$426,'Incurred Real 2022$'!N$1,FALSE)=0,"",VLOOKUP($A63,'Incurred Real 2022$'!$A$25:$AC$426,'Incurred Real 2022$'!N$1,FALSE))</f>
        <v>469016.36</v>
      </c>
      <c r="O63" s="105">
        <f>IF(VLOOKUP($A63,'Incurred Real 2022$'!$A$25:$AC$426,'Incurred Real 2022$'!O$1,FALSE)=0,"",VLOOKUP($A63,'Incurred Real 2022$'!$A$25:$AC$426,'Incurred Real 2022$'!O$1,FALSE))</f>
        <v>4049141.35</v>
      </c>
      <c r="P63" s="105">
        <f>IF(VLOOKUP($A63,'Incurred Real 2022$'!$A$25:$AC$426,'Incurred Real 2022$'!P$1,FALSE)=0,"",VLOOKUP($A63,'Incurred Real 2022$'!$A$25:$AC$426,'Incurred Real 2022$'!P$1,FALSE))</f>
        <v>1166785.49</v>
      </c>
      <c r="Q63" s="105">
        <f>IF(VLOOKUP($A63,'Incurred Real 2022$'!$A$25:$AC$426,'Incurred Real 2022$'!Q$1,FALSE)=0,"",VLOOKUP($A63,'Incurred Real 2022$'!$A$25:$AC$426,'Incurred Real 2022$'!Q$1,FALSE))</f>
        <v>805076.99</v>
      </c>
      <c r="R63" s="105">
        <f>IF(VLOOKUP($A63,'Incurred Real 2022$'!$A$25:$AC$426,'Incurred Real 2022$'!R$1,FALSE)=0,"",VLOOKUP($A63,'Incurred Real 2022$'!$A$25:$AC$426,'Incurred Real 2022$'!R$1,FALSE))</f>
        <v>348050.75</v>
      </c>
      <c r="S63" s="105">
        <f>IF(VLOOKUP($A63,'Incurred Real 2022$'!$A$25:$AC$426,'Incurred Real 2022$'!S$1,FALSE)=0,"",VLOOKUP($A63,'Incurred Real 2022$'!$A$25:$AC$426,'Incurred Real 2022$'!S$1,FALSE))</f>
        <v>31131.360000000001</v>
      </c>
      <c r="T63" s="105">
        <f>IF(VLOOKUP($A63,'Incurred Real 2022$'!$A$25:$AC$426,'Incurred Real 2022$'!T$1,FALSE)=0,"",VLOOKUP($A63,'Incurred Real 2022$'!$A$25:$AC$426,'Incurred Real 2022$'!T$1,FALSE))</f>
        <v>131923.14000000001</v>
      </c>
      <c r="U63" s="105">
        <f>IF(VLOOKUP($A63,'Incurred Real 2022$'!$A$25:$AC$426,'Incurred Real 2022$'!U$1,FALSE)=0,"",VLOOKUP($A63,'Incurred Real 2022$'!$A$25:$AC$426,'Incurred Real 2022$'!U$1,FALSE))</f>
        <v>65107.15</v>
      </c>
      <c r="V63" s="13" t="str">
        <f>IF(ISTEXT(VLOOKUP($A63,'Incurred Real 2022$'!$A$25:$AC$426,'Incurred Real 2022$'!V$1,FALSE)),"",(VLOOKUP($A63,'Incurred Real 2022$'!$A$25:$AC$426,'Incurred Real 2022$'!V$1,FALSE))*BT63*Incurred_Real!V$15)</f>
        <v/>
      </c>
      <c r="W63" s="13" t="str">
        <f>IF(ISTEXT(VLOOKUP($A63,'Incurred Real 2022$'!$A$25:$AC$426,'Incurred Real 2022$'!W$1,FALSE)),"",(VLOOKUP($A63,'Incurred Real 2022$'!$A$25:$AC$426,'Incurred Real 2022$'!W$1,FALSE))*BU63*Incurred_Real!W$15)</f>
        <v/>
      </c>
      <c r="X63" s="220" t="str">
        <f>IF(ISTEXT(VLOOKUP($A63,'Incurred Real 2022$'!$A$25:$AC$426,'Incurred Real 2022$'!X$1,FALSE)),"",(VLOOKUP($A63,'Incurred Real 2022$'!$A$25:$AC$426,'Incurred Real 2022$'!X$1,FALSE))*BV63*Incurred_Real!X$15)</f>
        <v/>
      </c>
      <c r="Y63" s="217" t="str">
        <f>IF(ISTEXT(VLOOKUP($A63,'Incurred Real 2022$'!$A$25:$AC$426,'Incurred Real 2022$'!Y$1,FALSE)),"",(VLOOKUP($A63,'Incurred Real 2022$'!$A$25:$AC$426,'Incurred Real 2022$'!Y$1,FALSE))*BW63*Incurred_Real!Y$15)</f>
        <v/>
      </c>
      <c r="Z63" s="13" t="str">
        <f>IF(ISTEXT(VLOOKUP($A63,'Incurred Real 2022$'!$A$25:$AC$426,'Incurred Real 2022$'!Z$1,FALSE)),"",(VLOOKUP($A63,'Incurred Real 2022$'!$A$25:$AC$426,'Incurred Real 2022$'!Z$1,FALSE))*BX63*Incurred_Real!Z$15)</f>
        <v/>
      </c>
      <c r="AA63" s="13" t="str">
        <f>IF(ISTEXT(VLOOKUP($A63,'Incurred Real 2022$'!$A$25:$AC$426,'Incurred Real 2022$'!AA$1,FALSE)),"",(VLOOKUP($A63,'Incurred Real 2022$'!$A$25:$AC$426,'Incurred Real 2022$'!AA$1,FALSE))*BY63*Incurred_Real!AA$15)</f>
        <v/>
      </c>
      <c r="AB63" s="13" t="str">
        <f>IF(ISTEXT(VLOOKUP($A63,'Incurred Real 2022$'!$A$25:$AC$426,'Incurred Real 2022$'!AB$1,FALSE)),"",(VLOOKUP($A63,'Incurred Real 2022$'!$A$25:$AC$426,'Incurred Real 2022$'!AB$1,FALSE))*BZ63*Incurred_Real!AB$15)</f>
        <v/>
      </c>
      <c r="AC63" s="13" t="str">
        <f>IF(ISTEXT(VLOOKUP($A63,'Incurred Real 2022$'!$A$25:$AC$426,'Incurred Real 2022$'!AC$1,FALSE)),"",(VLOOKUP($A63,'Incurred Real 2022$'!$A$25:$AC$426,'Incurred Real 2022$'!AC$1,FALSE))*CA63*Incurred_Real!AC$15)</f>
        <v/>
      </c>
      <c r="AD63" s="221">
        <f t="shared" si="36"/>
        <v>7066232.5900000008</v>
      </c>
      <c r="AE63" s="221">
        <f t="shared" si="33"/>
        <v>7066232.5900000008</v>
      </c>
      <c r="AF63" s="239">
        <f t="shared" si="37"/>
        <v>9178212.1284912229</v>
      </c>
      <c r="AG63" s="222">
        <f t="shared" si="38"/>
        <v>7373865.008231774</v>
      </c>
      <c r="AH63" s="223">
        <f t="shared" si="42"/>
        <v>1.244694894501754</v>
      </c>
      <c r="AI63" s="224">
        <f t="shared" si="39"/>
        <v>2021</v>
      </c>
      <c r="AJ63" s="225">
        <f>VLOOKUP($A63,Project_Commissioning!$C$4:$H$355,Project_Commissioning!F$1,FALSE)</f>
        <v>43053</v>
      </c>
      <c r="AK63" s="226">
        <f>VLOOKUP($A63,Project_Commissioning!$C$4:$H$355,Project_Commissioning!G$1,FALSE)</f>
        <v>2018</v>
      </c>
      <c r="AL63" s="225" t="str">
        <f>IF(VLOOKUP($A63,Project_Commissioning!$C$4:$H$355,Project_Commissioning!H$1,FALSE)=0,"",VLOOKUP($A63,Project_Commissioning!$C$4:$H$355,Project_Commissioning!H$1,FALSE))</f>
        <v/>
      </c>
      <c r="AM63" s="237">
        <f t="shared" si="40"/>
        <v>8151889.9439558554</v>
      </c>
      <c r="AN63" s="221" cm="1">
        <f t="array" ref="AN63">IF(ROUND(AE63,0)=0,0,LOOKUP(2,1/(F63:AC63&lt;&gt;""),F63:AC63))</f>
        <v>65107.15</v>
      </c>
      <c r="AO63" s="221">
        <f t="shared" si="41"/>
        <v>0</v>
      </c>
      <c r="AP63" s="79"/>
      <c r="AQ63" s="20"/>
      <c r="AR63" s="245">
        <f>IF(ISNA(VLOOKUP($A63,'Success Asset Classes'!$B$15:$AA$114,'Success Asset Classes'!$AA$1,FALSE)),0,VLOOKUP($A63,'Success Asset Classes'!$B$15:$AA$114,'Success Asset Classes'!$AA$1,FALSE))</f>
        <v>0</v>
      </c>
      <c r="AS63" s="230">
        <f>IF($AR63=0,VLOOKUP(MID($A63,4,5),'Project splits'!$C$5:$AM$346,AS$22,FALSE),IF(ISNA(VLOOKUP($A63,'Success Asset Classes'!$B$15:$BD$377,AS$21,FALSE)),VLOOKUP(MID($A63,4,5),'Project splits'!$C$5:$AM$346,AS$22,FALSE),VLOOKUP($A63,'Success Asset Classes'!$B$15:$BD$377,AS$21,FALSE)))</f>
        <v>0</v>
      </c>
      <c r="AT63" s="230">
        <f>IF($AR63=0,VLOOKUP(MID($A63,4,5),'Project splits'!$C$5:$AM$346,AT$22,FALSE),IF(ISNA(VLOOKUP($A63,'Success Asset Classes'!$B$15:$BD$377,AT$21,FALSE)),VLOOKUP(MID($A63,4,5),'Project splits'!$C$5:$AM$346,AT$22,FALSE),VLOOKUP($A63,'Success Asset Classes'!$B$15:$BD$377,AT$21,FALSE)))</f>
        <v>0</v>
      </c>
      <c r="AU63" s="230">
        <f>IF($AR63=0,VLOOKUP(MID($A63,4,5),'Project splits'!$C$5:$AM$346,AU$22,FALSE),IF(ISNA(VLOOKUP($A63,'Success Asset Classes'!$B$15:$BD$377,AU$21,FALSE)),VLOOKUP(MID($A63,4,5),'Project splits'!$C$5:$AM$346,AU$22,FALSE),VLOOKUP($A63,'Success Asset Classes'!$B$15:$BD$377,AU$21,FALSE)))</f>
        <v>0</v>
      </c>
      <c r="AV63" s="230">
        <f>IF($AR63=0,VLOOKUP(MID($A63,4,5),'Project splits'!$C$5:$AM$346,AV$22,FALSE),IF(ISNA(VLOOKUP($A63,'Success Asset Classes'!$B$15:$BD$377,AV$21,FALSE)),VLOOKUP(MID($A63,4,5),'Project splits'!$C$5:$AM$346,AV$22,FALSE),VLOOKUP($A63,'Success Asset Classes'!$B$15:$BD$377,AV$21,FALSE)))</f>
        <v>0</v>
      </c>
      <c r="AW63" s="230">
        <f>IF($AR63=0,VLOOKUP(MID($A63,4,5),'Project splits'!$C$5:$AM$346,AW$22,FALSE),IF(ISNA(VLOOKUP($A63,'Success Asset Classes'!$B$15:$BD$377,AW$21,FALSE)),VLOOKUP(MID($A63,4,5),'Project splits'!$C$5:$AM$346,AW$22,FALSE),VLOOKUP($A63,'Success Asset Classes'!$B$15:$BD$377,AW$21,FALSE)))</f>
        <v>0</v>
      </c>
      <c r="AX63" s="230">
        <f>IF($AR63=0,VLOOKUP(MID($A63,4,5),'Project splits'!$C$5:$AM$346,AX$22,FALSE),IF(ISNA(VLOOKUP($A63,'Success Asset Classes'!$B$15:$BD$377,AX$21,FALSE)),VLOOKUP(MID($A63,4,5),'Project splits'!$C$5:$AM$346,AX$22,FALSE),VLOOKUP($A63,'Success Asset Classes'!$B$15:$BD$377,AX$21,FALSE)))</f>
        <v>0</v>
      </c>
      <c r="AY63" s="230">
        <f>IF($AR63=0,VLOOKUP(MID($A63,4,5),'Project splits'!$C$5:$AM$346,AY$22,FALSE),IF(ISNA(VLOOKUP($A63,'Success Asset Classes'!$B$15:$BD$377,AY$21,FALSE)),VLOOKUP(MID($A63,4,5),'Project splits'!$C$5:$AM$346,AY$22,FALSE),VLOOKUP($A63,'Success Asset Classes'!$B$15:$BD$377,AY$21,FALSE)))</f>
        <v>0</v>
      </c>
      <c r="AZ63" s="230">
        <f>IF($AR63=0,VLOOKUP(MID($A63,4,5),'Project splits'!$C$5:$AM$346,AZ$22,FALSE),IF(ISNA(VLOOKUP($A63,'Success Asset Classes'!$B$15:$BD$377,AZ$21,FALSE)),VLOOKUP(MID($A63,4,5),'Project splits'!$C$5:$AM$346,AZ$22,FALSE),VLOOKUP($A63,'Success Asset Classes'!$B$15:$BD$377,AZ$21,FALSE)))</f>
        <v>0</v>
      </c>
      <c r="BA63" s="230">
        <f>IF($AR63=0,VLOOKUP(MID($A63,4,5),'Project splits'!$C$5:$AM$346,BA$22,FALSE),IF(ISNA(VLOOKUP($A63,'Success Asset Classes'!$B$15:$BD$377,BA$21,FALSE)),VLOOKUP(MID($A63,4,5),'Project splits'!$C$5:$AM$346,BA$22,FALSE),VLOOKUP($A63,'Success Asset Classes'!$B$15:$BD$377,BA$21,FALSE)))</f>
        <v>0</v>
      </c>
      <c r="BB63" s="230">
        <f>IF($AR63=0,VLOOKUP(MID($A63,4,5),'Project splits'!$C$5:$AM$346,BB$22,FALSE),IF(ISNA(VLOOKUP($A63,'Success Asset Classes'!$B$15:$BD$377,BB$21,FALSE)),VLOOKUP(MID($A63,4,5),'Project splits'!$C$5:$AM$346,BB$22,FALSE),VLOOKUP($A63,'Success Asset Classes'!$B$15:$BD$377,BB$21,FALSE)))</f>
        <v>0</v>
      </c>
      <c r="BC63" s="230">
        <f>IF($AR63=0,VLOOKUP(MID($A63,4,5),'Project splits'!$C$5:$AM$346,BC$22,FALSE),IF(ISNA(VLOOKUP($A63,'Success Asset Classes'!$B$15:$BD$377,BC$21,FALSE)),VLOOKUP(MID($A63,4,5),'Project splits'!$C$5:$AM$346,BC$22,FALSE),VLOOKUP($A63,'Success Asset Classes'!$B$15:$BD$377,BC$21,FALSE)))</f>
        <v>0</v>
      </c>
      <c r="BD63" s="230">
        <f>IF($AR63=0,VLOOKUP(MID($A63,4,5),'Project splits'!$C$5:$AM$346,BD$22,FALSE),IF(ISNA(VLOOKUP($A63,'Success Asset Classes'!$B$15:$BD$377,BD$21,FALSE)),VLOOKUP(MID($A63,4,5),'Project splits'!$C$5:$AM$346,BD$22,FALSE),VLOOKUP($A63,'Success Asset Classes'!$B$15:$BD$377,BD$21,FALSE)))</f>
        <v>0</v>
      </c>
      <c r="BE63" s="230">
        <f>IF($AR63=0,VLOOKUP(MID($A63,4,5),'Project splits'!$C$5:$AM$346,BE$22,FALSE),IF(ISNA(VLOOKUP($A63,'Success Asset Classes'!$B$15:$BD$377,BE$21,FALSE)),VLOOKUP(MID($A63,4,5),'Project splits'!$C$5:$AM$346,BE$22,FALSE),VLOOKUP($A63,'Success Asset Classes'!$B$15:$BD$377,BE$21,FALSE)))</f>
        <v>0</v>
      </c>
      <c r="BF63" s="230">
        <f>IF($AR63=0,VLOOKUP(MID($A63,4,5),'Project splits'!$C$5:$AM$346,BF$22,FALSE),IF(ISNA(VLOOKUP($A63,'Success Asset Classes'!$B$15:$BD$377,BF$21,FALSE)),VLOOKUP(MID($A63,4,5),'Project splits'!$C$5:$AM$346,BF$22,FALSE),VLOOKUP($A63,'Success Asset Classes'!$B$15:$BD$377,BF$21,FALSE)))</f>
        <v>0</v>
      </c>
      <c r="BG63" s="230">
        <f>IF($AR63=0,VLOOKUP(MID($A63,4,5),'Project splits'!$C$5:$AM$346,BG$22,FALSE),IF(ISNA(VLOOKUP($A63,'Success Asset Classes'!$B$15:$BD$377,BG$21,FALSE)),VLOOKUP(MID($A63,4,5),'Project splits'!$C$5:$AM$346,BG$22,FALSE),VLOOKUP($A63,'Success Asset Classes'!$B$15:$BD$377,BG$21,FALSE)))</f>
        <v>0</v>
      </c>
      <c r="BH63" s="230">
        <f>IF($AR63=0,VLOOKUP(MID($A63,4,5),'Project splits'!$C$5:$AM$346,BH$22,FALSE),IF(ISNA(VLOOKUP($A63,'Success Asset Classes'!$B$15:$BD$377,BH$21,FALSE)),VLOOKUP(MID($A63,4,5),'Project splits'!$C$5:$AM$346,BH$22,FALSE),VLOOKUP($A63,'Success Asset Classes'!$B$15:$BD$377,BH$21,FALSE)))</f>
        <v>0.57041210637773965</v>
      </c>
      <c r="BI63" s="230">
        <f>IF($AR63=0,VLOOKUP(MID($A63,4,5),'Project splits'!$C$5:$AM$346,BI$22,FALSE),IF(ISNA(VLOOKUP($A63,'Success Asset Classes'!$B$15:$BD$377,BI$21,FALSE)),VLOOKUP(MID($A63,4,5),'Project splits'!$C$5:$AM$346,BI$22,FALSE),VLOOKUP($A63,'Success Asset Classes'!$B$15:$BD$377,BI$21,FALSE)))</f>
        <v>0</v>
      </c>
      <c r="BJ63" s="230">
        <f>IF($AR63=0,VLOOKUP(MID($A63,4,5),'Project splits'!$C$5:$AM$346,BJ$22,FALSE),IF(ISNA(VLOOKUP($A63,'Success Asset Classes'!$B$15:$BD$377,BJ$21,FALSE)),VLOOKUP(MID($A63,4,5),'Project splits'!$C$5:$AM$346,BJ$22,FALSE),VLOOKUP($A63,'Success Asset Classes'!$B$15:$BD$377,BJ$21,FALSE)))</f>
        <v>0</v>
      </c>
      <c r="BK63" s="230">
        <f>IF($AR63=0,VLOOKUP(MID($A63,4,5),'Project splits'!$C$5:$AM$346,BK$22,FALSE),IF(ISNA(VLOOKUP($A63,'Success Asset Classes'!$B$15:$BD$377,BK$21,FALSE)),VLOOKUP(MID($A63,4,5),'Project splits'!$C$5:$AM$346,BK$22,FALSE),VLOOKUP($A63,'Success Asset Classes'!$B$15:$BD$377,BK$21,FALSE)))</f>
        <v>0.42958789362226041</v>
      </c>
      <c r="BL63" s="230">
        <f>IF($AR63=0,VLOOKUP(MID($A63,4,5),'Project splits'!$C$5:$AM$346,BL$22,FALSE),IF(ISNA(VLOOKUP($A63,'Success Asset Classes'!$B$15:$BD$377,BL$21,FALSE)),VLOOKUP(MID($A63,4,5),'Project splits'!$C$5:$AM$346,BL$22,FALSE),VLOOKUP($A63,'Success Asset Classes'!$B$15:$BD$377,BL$21,FALSE)))</f>
        <v>0</v>
      </c>
      <c r="BM63" s="230">
        <f>IF($AR63=0,VLOOKUP(MID($A63,4,5),'Project splits'!$C$5:$AM$346,BM$22,FALSE),IF(ISNA(VLOOKUP($A63,'Success Asset Classes'!$B$15:$BD$377,BM$21,FALSE)),VLOOKUP(MID($A63,4,5),'Project splits'!$C$5:$AM$346,BM$22,FALSE),VLOOKUP($A63,'Success Asset Classes'!$B$15:$BD$377,BM$21,FALSE)))</f>
        <v>0</v>
      </c>
      <c r="BN63" s="230">
        <f>IF($AR63=0,VLOOKUP(MID($A63,4,5),'Project splits'!$C$5:$AM$346,BN$22,FALSE),IF(ISNA(VLOOKUP($A63,'Success Asset Classes'!$B$15:$BD$377,BN$21,FALSE)),VLOOKUP(MID($A63,4,5),'Project splits'!$C$5:$AM$346,BN$22,FALSE),VLOOKUP($A63,'Success Asset Classes'!$B$15:$BD$377,BN$21,FALSE)))</f>
        <v>0</v>
      </c>
      <c r="BO63" s="230">
        <f>IF($AR63=0,VLOOKUP(MID($A63,4,5),'Project splits'!$C$5:$AM$346,BO$22,FALSE),IF(ISNA(VLOOKUP($A63,'Success Asset Classes'!$B$15:$BD$377,BO$21,FALSE)),VLOOKUP(MID($A63,4,5),'Project splits'!$C$5:$AM$346,BO$22,FALSE),VLOOKUP($A63,'Success Asset Classes'!$B$15:$BD$377,BO$21,FALSE)))</f>
        <v>0</v>
      </c>
      <c r="BP63" s="230">
        <f>IF($AR63=0,VLOOKUP(MID($A63,4,5),'Project splits'!$C$5:$AM$346,BP$22,FALSE),IF(ISNA(VLOOKUP($A63,'Success Asset Classes'!$B$15:$BD$377,BP$21,FALSE)),VLOOKUP(MID($A63,4,5),'Project splits'!$C$5:$AM$346,BP$22,FALSE),VLOOKUP($A63,'Success Asset Classes'!$B$15:$BD$377,BP$21,FALSE)))</f>
        <v>0</v>
      </c>
      <c r="BQ63" s="230">
        <f>IF($AR63=0,VLOOKUP(MID($A63,4,5),'Project splits'!$C$5:$AM$346,BQ$22,FALSE),IF(ISNA(VLOOKUP($A63,'Success Asset Classes'!$B$15:$BD$377,BQ$21,FALSE)),VLOOKUP(MID($A63,4,5),'Project splits'!$C$5:$AM$346,BQ$22,FALSE),VLOOKUP($A63,'Success Asset Classes'!$B$15:$BD$377,BQ$21,FALSE)))</f>
        <v>0</v>
      </c>
      <c r="BR63" s="230">
        <f>IF($AR63=0,VLOOKUP(MID($A63,4,5),'Project splits'!$C$5:$AM$346,BR$22,FALSE),IF(ISNA(VLOOKUP($A63,'Success Asset Classes'!$B$15:$BD$377,BR$21,FALSE)),VLOOKUP(MID($A63,4,5),'Project splits'!$C$5:$AM$346,BR$22,FALSE),VLOOKUP($A63,'Success Asset Classes'!$B$15:$BD$377,BR$21,FALSE)))</f>
        <v>0</v>
      </c>
      <c r="BS63" s="247">
        <f t="shared" si="34"/>
        <v>1</v>
      </c>
      <c r="BT63" s="249">
        <f>1+IF(ISNA(VLOOKUP($A63,'Project labour content'!$A$7:$D$255,'Project labour content'!$D$1,FALSE)),VLOOKUP($D63,'Project labour content'!$F$6:$G$15,'Project labour content'!$G$1,FALSE),VLOOKUP($A63,'Project labour content'!$A$7:$D$255,'Project labour content'!$D$1,FALSE))*LabEsc22*1</f>
        <v>1.0004759180060057</v>
      </c>
      <c r="BU63" s="249">
        <f>1+IF(ISNA(VLOOKUP($A63,'Project labour content'!$A$7:$D$255,'Project labour content'!$D$1,FALSE)),VLOOKUP($D63,'Project labour content'!$F$6:$G$15,'Project labour content'!$G$1,FALSE),VLOOKUP($A63,'Project labour content'!$A$7:$D$255,'Project labour content'!$D$1,FALSE))*LabEsc23*1</f>
        <v>1.0009541204184405</v>
      </c>
      <c r="BV63" s="249">
        <f>1+IF(ISNA(VLOOKUP($A63,'Project labour content'!$A$7:$D$255,'Project labour content'!$D$1,FALSE)),VLOOKUP($D63,'Project labour content'!$F$6:$G$15,'Project labour content'!$G$1,FALSE),VLOOKUP($A63,'Project labour content'!$A$7:$D$255,'Project labour content'!$D$1,FALSE))*LabEsc24*1</f>
        <v>1.0014045870909538</v>
      </c>
      <c r="BW63" s="249">
        <f>1+IF(ISNA(VLOOKUP($A63,'Project labour content'!$A$7:$D$255,'Project labour content'!$D$1,FALSE)),VLOOKUP($D63,'Project labour content'!$F$6:$G$15,'Project labour content'!$G$1,FALSE),VLOOKUP($A63,'Project labour content'!$A$7:$D$255,'Project labour content'!$D$1,FALSE))*LabEsc25*1</f>
        <v>1.0020079121210066</v>
      </c>
      <c r="BX63" s="249">
        <f>1+IF(ISNA(VLOOKUP($A63,'Project labour content'!$A$7:$D$255,'Project labour content'!$D$1,FALSE)),VLOOKUP($D63,'Project labour content'!$F$6:$G$15,'Project labour content'!$G$1,FALSE),VLOOKUP($A63,'Project labour content'!$A$7:$D$255,'Project labour content'!$D$1,FALSE))*LabEsc26*1</f>
        <v>1.0026654358495928</v>
      </c>
      <c r="BY63" s="249">
        <f>1+IF(ISNA(VLOOKUP($A63,'Project labour content'!$A$7:$D$255,'Project labour content'!$D$1,FALSE)),VLOOKUP($D63,'Project labour content'!$F$6:$G$15,'Project labour content'!$G$1,FALSE),VLOOKUP($A63,'Project labour content'!$A$7:$D$255,'Project labour content'!$D$1,FALSE))*LabEsc27*1</f>
        <v>1.0030726959313292</v>
      </c>
      <c r="BZ63" s="249">
        <f>1+IF(ISNA(VLOOKUP($A63,'Project labour content'!$A$7:$D$255,'Project labour content'!$D$1,FALSE)),VLOOKUP($D63,'Project labour content'!$F$6:$G$15,'Project labour content'!$G$1,FALSE),VLOOKUP($A63,'Project labour content'!$A$7:$D$255,'Project labour content'!$D$1,FALSE))*LabEsc28*1</f>
        <v>1.0033793627728769</v>
      </c>
      <c r="CA63" s="249">
        <f>1+IF(ISNA(VLOOKUP($A63,'Project labour content'!$A$7:$D$255,'Project labour content'!$D$1,FALSE)),VLOOKUP($D63,'Project labour content'!$F$6:$G$15,'Project labour content'!$G$1,FALSE),VLOOKUP($A63,'Project labour content'!$A$7:$D$255,'Project labour content'!$D$1,FALSE))*LabEsc29*1</f>
        <v>1.0038715017201925</v>
      </c>
      <c r="CB63" s="250" t="str">
        <f>IF(ISNA(VLOOKUP($A63,'Project labour content'!$A$7:$D$255,'Project labour content'!$D$1,FALSE)),"Category","Project")</f>
        <v>Category</v>
      </c>
      <c r="CD63" s="247" t="str">
        <f t="shared" si="35"/>
        <v>11446</v>
      </c>
      <c r="CE63" s="3"/>
    </row>
    <row r="64" spans="1:83" x14ac:dyDescent="0.15">
      <c r="A64" s="11" t="s">
        <v>92</v>
      </c>
      <c r="B64" s="11" t="str">
        <f>VLOOKUP($A64,'Incurred Real 2022$'!$A$25:$AC$426,'Incurred Real 2022$'!B$1,FALSE)</f>
        <v>Magill to Happy Valley Line Re-insulation</v>
      </c>
      <c r="C64" s="11" t="str">
        <f>VLOOKUP($A64,'Incurred Real 2022$'!$A$25:$AC$426,'Incurred Real 2022$'!C$1,FALSE)</f>
        <v>ExAnte</v>
      </c>
      <c r="D64" s="11" t="str">
        <f>VLOOKUP($A64,'Incurred Real 2022$'!$A$25:$AC$426,'Incurred Real 2022$'!D$1,FALSE)</f>
        <v>Refurbishment</v>
      </c>
      <c r="E64" s="11" t="str">
        <f>VLOOKUP($A64,'Incurred Real 2022$'!$A$25:$AC$426,'Incurred Real 2022$'!E$1,FALSE)</f>
        <v>Closed</v>
      </c>
      <c r="F64" s="105" t="str">
        <f>IF(VLOOKUP($A64,'Incurred Real 2022$'!$A$25:$AC$426,'Incurred Real 2022$'!F$1,FALSE)=0,"",VLOOKUP($A64,'Incurred Real 2022$'!$A$25:$AC$426,'Incurred Real 2022$'!F$1,FALSE))</f>
        <v/>
      </c>
      <c r="G64" s="105" t="str">
        <f>IF(VLOOKUP($A64,'Incurred Real 2022$'!$A$25:$AC$426,'Incurred Real 2022$'!G$1,FALSE)=0,"",VLOOKUP($A64,'Incurred Real 2022$'!$A$25:$AC$426,'Incurred Real 2022$'!G$1,FALSE))</f>
        <v/>
      </c>
      <c r="H64" s="105" t="str">
        <f>IF(VLOOKUP($A64,'Incurred Real 2022$'!$A$25:$AC$426,'Incurred Real 2022$'!H$1,FALSE)=0,"",VLOOKUP($A64,'Incurred Real 2022$'!$A$25:$AC$426,'Incurred Real 2022$'!H$1,FALSE))</f>
        <v/>
      </c>
      <c r="I64" s="105" t="str">
        <f>IF(VLOOKUP($A64,'Incurred Real 2022$'!$A$25:$AC$426,'Incurred Real 2022$'!I$1,FALSE)=0,"",VLOOKUP($A64,'Incurred Real 2022$'!$A$25:$AC$426,'Incurred Real 2022$'!I$1,FALSE))</f>
        <v/>
      </c>
      <c r="J64" s="105" t="str">
        <f>IF(VLOOKUP($A64,'Incurred Real 2022$'!$A$25:$AC$426,'Incurred Real 2022$'!J$1,FALSE)=0,"",VLOOKUP($A64,'Incurred Real 2022$'!$A$25:$AC$426,'Incurred Real 2022$'!J$1,FALSE))</f>
        <v/>
      </c>
      <c r="K64" s="105" t="str">
        <f>IF(VLOOKUP($A64,'Incurred Real 2022$'!$A$25:$AC$426,'Incurred Real 2022$'!K$1,FALSE)=0,"",VLOOKUP($A64,'Incurred Real 2022$'!$A$25:$AC$426,'Incurred Real 2022$'!K$1,FALSE))</f>
        <v/>
      </c>
      <c r="L64" s="105" t="str">
        <f>IF(VLOOKUP($A64,'Incurred Real 2022$'!$A$25:$AC$426,'Incurred Real 2022$'!L$1,FALSE)=0,"",VLOOKUP($A64,'Incurred Real 2022$'!$A$25:$AC$426,'Incurred Real 2022$'!L$1,FALSE))</f>
        <v/>
      </c>
      <c r="M64" s="105" t="str">
        <f>IF(VLOOKUP($A64,'Incurred Real 2022$'!$A$25:$AC$426,'Incurred Real 2022$'!M$1,FALSE)=0,"",VLOOKUP($A64,'Incurred Real 2022$'!$A$25:$AC$426,'Incurred Real 2022$'!M$1,FALSE))</f>
        <v/>
      </c>
      <c r="N64" s="105">
        <f>IF(VLOOKUP($A64,'Incurred Real 2022$'!$A$25:$AC$426,'Incurred Real 2022$'!N$1,FALSE)=0,"",VLOOKUP($A64,'Incurred Real 2022$'!$A$25:$AC$426,'Incurred Real 2022$'!N$1,FALSE))</f>
        <v>673197.8</v>
      </c>
      <c r="O64" s="105">
        <f>IF(VLOOKUP($A64,'Incurred Real 2022$'!$A$25:$AC$426,'Incurred Real 2022$'!O$1,FALSE)=0,"",VLOOKUP($A64,'Incurred Real 2022$'!$A$25:$AC$426,'Incurred Real 2022$'!O$1,FALSE))</f>
        <v>1777892.24</v>
      </c>
      <c r="P64" s="105">
        <f>IF(VLOOKUP($A64,'Incurred Real 2022$'!$A$25:$AC$426,'Incurred Real 2022$'!P$1,FALSE)=0,"",VLOOKUP($A64,'Incurred Real 2022$'!$A$25:$AC$426,'Incurred Real 2022$'!P$1,FALSE))</f>
        <v>43397.88</v>
      </c>
      <c r="Q64" s="105">
        <f>IF(VLOOKUP($A64,'Incurred Real 2022$'!$A$25:$AC$426,'Incurred Real 2022$'!Q$1,FALSE)=0,"",VLOOKUP($A64,'Incurred Real 2022$'!$A$25:$AC$426,'Incurred Real 2022$'!Q$1,FALSE))</f>
        <v>1645.95</v>
      </c>
      <c r="R64" s="105">
        <f>IF(VLOOKUP($A64,'Incurred Real 2022$'!$A$25:$AC$426,'Incurred Real 2022$'!R$1,FALSE)=0,"",VLOOKUP($A64,'Incurred Real 2022$'!$A$25:$AC$426,'Incurred Real 2022$'!R$1,FALSE))</f>
        <v>2981.37</v>
      </c>
      <c r="S64" s="105">
        <f>IF(VLOOKUP($A64,'Incurred Real 2022$'!$A$25:$AC$426,'Incurred Real 2022$'!S$1,FALSE)=0,"",VLOOKUP($A64,'Incurred Real 2022$'!$A$25:$AC$426,'Incurred Real 2022$'!S$1,FALSE))</f>
        <v>9026.59</v>
      </c>
      <c r="T64" s="105">
        <f>IF(VLOOKUP($A64,'Incurred Real 2022$'!$A$25:$AC$426,'Incurred Real 2022$'!T$1,FALSE)=0,"",VLOOKUP($A64,'Incurred Real 2022$'!$A$25:$AC$426,'Incurred Real 2022$'!T$1,FALSE))</f>
        <v>432365.1</v>
      </c>
      <c r="U64" s="105">
        <f>IF(VLOOKUP($A64,'Incurred Real 2022$'!$A$25:$AC$426,'Incurred Real 2022$'!U$1,FALSE)=0,"",VLOOKUP($A64,'Incurred Real 2022$'!$A$25:$AC$426,'Incurred Real 2022$'!U$1,FALSE))</f>
        <v>3380.14</v>
      </c>
      <c r="V64" s="13" t="str">
        <f>IF(ISTEXT(VLOOKUP($A64,'Incurred Real 2022$'!$A$25:$AC$426,'Incurred Real 2022$'!V$1,FALSE)),"",(VLOOKUP($A64,'Incurred Real 2022$'!$A$25:$AC$426,'Incurred Real 2022$'!V$1,FALSE))*BT64*Incurred_Real!V$15)</f>
        <v/>
      </c>
      <c r="W64" s="13" t="str">
        <f>IF(ISTEXT(VLOOKUP($A64,'Incurred Real 2022$'!$A$25:$AC$426,'Incurred Real 2022$'!W$1,FALSE)),"",(VLOOKUP($A64,'Incurred Real 2022$'!$A$25:$AC$426,'Incurred Real 2022$'!W$1,FALSE))*BU64*Incurred_Real!W$15)</f>
        <v/>
      </c>
      <c r="X64" s="220" t="str">
        <f>IF(ISTEXT(VLOOKUP($A64,'Incurred Real 2022$'!$A$25:$AC$426,'Incurred Real 2022$'!X$1,FALSE)),"",(VLOOKUP($A64,'Incurred Real 2022$'!$A$25:$AC$426,'Incurred Real 2022$'!X$1,FALSE))*BV64*Incurred_Real!X$15)</f>
        <v/>
      </c>
      <c r="Y64" s="217" t="str">
        <f>IF(ISTEXT(VLOOKUP($A64,'Incurred Real 2022$'!$A$25:$AC$426,'Incurred Real 2022$'!Y$1,FALSE)),"",(VLOOKUP($A64,'Incurred Real 2022$'!$A$25:$AC$426,'Incurred Real 2022$'!Y$1,FALSE))*BW64*Incurred_Real!Y$15)</f>
        <v/>
      </c>
      <c r="Z64" s="13" t="str">
        <f>IF(ISTEXT(VLOOKUP($A64,'Incurred Real 2022$'!$A$25:$AC$426,'Incurred Real 2022$'!Z$1,FALSE)),"",(VLOOKUP($A64,'Incurred Real 2022$'!$A$25:$AC$426,'Incurred Real 2022$'!Z$1,FALSE))*BX64*Incurred_Real!Z$15)</f>
        <v/>
      </c>
      <c r="AA64" s="13" t="str">
        <f>IF(ISTEXT(VLOOKUP($A64,'Incurred Real 2022$'!$A$25:$AC$426,'Incurred Real 2022$'!AA$1,FALSE)),"",(VLOOKUP($A64,'Incurred Real 2022$'!$A$25:$AC$426,'Incurred Real 2022$'!AA$1,FALSE))*BY64*Incurred_Real!AA$15)</f>
        <v/>
      </c>
      <c r="AB64" s="13" t="str">
        <f>IF(ISTEXT(VLOOKUP($A64,'Incurred Real 2022$'!$A$25:$AC$426,'Incurred Real 2022$'!AB$1,FALSE)),"",(VLOOKUP($A64,'Incurred Real 2022$'!$A$25:$AC$426,'Incurred Real 2022$'!AB$1,FALSE))*BZ64*Incurred_Real!AB$15)</f>
        <v/>
      </c>
      <c r="AC64" s="13" t="str">
        <f>IF(ISTEXT(VLOOKUP($A64,'Incurred Real 2022$'!$A$25:$AC$426,'Incurred Real 2022$'!AC$1,FALSE)),"",(VLOOKUP($A64,'Incurred Real 2022$'!$A$25:$AC$426,'Incurred Real 2022$'!AC$1,FALSE))*CA64*Incurred_Real!AC$15)</f>
        <v/>
      </c>
      <c r="AD64" s="221">
        <f t="shared" si="36"/>
        <v>2943887.0700000003</v>
      </c>
      <c r="AE64" s="221">
        <f t="shared" si="33"/>
        <v>2943887.0700000003</v>
      </c>
      <c r="AF64" s="239">
        <f t="shared" si="37"/>
        <v>3826908.8312699334</v>
      </c>
      <c r="AG64" s="222">
        <f t="shared" si="38"/>
        <v>2916205.1335318498</v>
      </c>
      <c r="AH64" s="223">
        <f t="shared" si="42"/>
        <v>1.3122906846525983</v>
      </c>
      <c r="AI64" s="224">
        <f t="shared" si="39"/>
        <v>2021</v>
      </c>
      <c r="AJ64" s="225">
        <f>VLOOKUP($A64,Project_Commissioning!$C$4:$H$355,Project_Commissioning!F$1,FALSE)</f>
        <v>41978</v>
      </c>
      <c r="AK64" s="226">
        <f>VLOOKUP($A64,Project_Commissioning!$C$4:$H$355,Project_Commissioning!G$1,FALSE)</f>
        <v>2015</v>
      </c>
      <c r="AL64" s="225" t="str">
        <f>IF(VLOOKUP($A64,Project_Commissioning!$C$4:$H$355,Project_Commissioning!H$1,FALSE)=0,"",VLOOKUP($A64,Project_Commissioning!$C$4:$H$355,Project_Commissioning!H$1,FALSE))</f>
        <v/>
      </c>
      <c r="AM64" s="237">
        <f t="shared" si="40"/>
        <v>3398977.8380937814</v>
      </c>
      <c r="AN64" s="221" cm="1">
        <f t="array" ref="AN64">IF(ROUND(AE64,0)=0,0,LOOKUP(2,1/(F64:AC64&lt;&gt;""),F64:AC64))</f>
        <v>3380.14</v>
      </c>
      <c r="AO64" s="221">
        <f t="shared" si="41"/>
        <v>0</v>
      </c>
      <c r="AP64" s="79"/>
      <c r="AQ64" s="20"/>
      <c r="AR64" s="245">
        <f>IF(ISNA(VLOOKUP($A64,'Success Asset Classes'!$B$15:$AA$114,'Success Asset Classes'!$AA$1,FALSE)),0,VLOOKUP($A64,'Success Asset Classes'!$B$15:$AA$114,'Success Asset Classes'!$AA$1,FALSE))</f>
        <v>0</v>
      </c>
      <c r="AS64" s="230">
        <f>IF($AR64=0,VLOOKUP(MID($A64,4,5),'Project splits'!$C$5:$AM$346,AS$22,FALSE),IF(ISNA(VLOOKUP($A64,'Success Asset Classes'!$B$15:$BD$377,AS$21,FALSE)),VLOOKUP(MID($A64,4,5),'Project splits'!$C$5:$AM$346,AS$22,FALSE),VLOOKUP($A64,'Success Asset Classes'!$B$15:$BD$377,AS$21,FALSE)))</f>
        <v>0</v>
      </c>
      <c r="AT64" s="230">
        <f>IF($AR64=0,VLOOKUP(MID($A64,4,5),'Project splits'!$C$5:$AM$346,AT$22,FALSE),IF(ISNA(VLOOKUP($A64,'Success Asset Classes'!$B$15:$BD$377,AT$21,FALSE)),VLOOKUP(MID($A64,4,5),'Project splits'!$C$5:$AM$346,AT$22,FALSE),VLOOKUP($A64,'Success Asset Classes'!$B$15:$BD$377,AT$21,FALSE)))</f>
        <v>0</v>
      </c>
      <c r="AU64" s="230">
        <f>IF($AR64=0,VLOOKUP(MID($A64,4,5),'Project splits'!$C$5:$AM$346,AU$22,FALSE),IF(ISNA(VLOOKUP($A64,'Success Asset Classes'!$B$15:$BD$377,AU$21,FALSE)),VLOOKUP(MID($A64,4,5),'Project splits'!$C$5:$AM$346,AU$22,FALSE),VLOOKUP($A64,'Success Asset Classes'!$B$15:$BD$377,AU$21,FALSE)))</f>
        <v>0</v>
      </c>
      <c r="AV64" s="230">
        <f>IF($AR64=0,VLOOKUP(MID($A64,4,5),'Project splits'!$C$5:$AM$346,AV$22,FALSE),IF(ISNA(VLOOKUP($A64,'Success Asset Classes'!$B$15:$BD$377,AV$21,FALSE)),VLOOKUP(MID($A64,4,5),'Project splits'!$C$5:$AM$346,AV$22,FALSE),VLOOKUP($A64,'Success Asset Classes'!$B$15:$BD$377,AV$21,FALSE)))</f>
        <v>0</v>
      </c>
      <c r="AW64" s="230">
        <f>IF($AR64=0,VLOOKUP(MID($A64,4,5),'Project splits'!$C$5:$AM$346,AW$22,FALSE),IF(ISNA(VLOOKUP($A64,'Success Asset Classes'!$B$15:$BD$377,AW$21,FALSE)),VLOOKUP(MID($A64,4,5),'Project splits'!$C$5:$AM$346,AW$22,FALSE),VLOOKUP($A64,'Success Asset Classes'!$B$15:$BD$377,AW$21,FALSE)))</f>
        <v>0</v>
      </c>
      <c r="AX64" s="230">
        <f>IF($AR64=0,VLOOKUP(MID($A64,4,5),'Project splits'!$C$5:$AM$346,AX$22,FALSE),IF(ISNA(VLOOKUP($A64,'Success Asset Classes'!$B$15:$BD$377,AX$21,FALSE)),VLOOKUP(MID($A64,4,5),'Project splits'!$C$5:$AM$346,AX$22,FALSE),VLOOKUP($A64,'Success Asset Classes'!$B$15:$BD$377,AX$21,FALSE)))</f>
        <v>0</v>
      </c>
      <c r="AY64" s="230">
        <f>IF($AR64=0,VLOOKUP(MID($A64,4,5),'Project splits'!$C$5:$AM$346,AY$22,FALSE),IF(ISNA(VLOOKUP($A64,'Success Asset Classes'!$B$15:$BD$377,AY$21,FALSE)),VLOOKUP(MID($A64,4,5),'Project splits'!$C$5:$AM$346,AY$22,FALSE),VLOOKUP($A64,'Success Asset Classes'!$B$15:$BD$377,AY$21,FALSE)))</f>
        <v>0</v>
      </c>
      <c r="AZ64" s="230">
        <f>IF($AR64=0,VLOOKUP(MID($A64,4,5),'Project splits'!$C$5:$AM$346,AZ$22,FALSE),IF(ISNA(VLOOKUP($A64,'Success Asset Classes'!$B$15:$BD$377,AZ$21,FALSE)),VLOOKUP(MID($A64,4,5),'Project splits'!$C$5:$AM$346,AZ$22,FALSE),VLOOKUP($A64,'Success Asset Classes'!$B$15:$BD$377,AZ$21,FALSE)))</f>
        <v>0</v>
      </c>
      <c r="BA64" s="230">
        <f>IF($AR64=0,VLOOKUP(MID($A64,4,5),'Project splits'!$C$5:$AM$346,BA$22,FALSE),IF(ISNA(VLOOKUP($A64,'Success Asset Classes'!$B$15:$BD$377,BA$21,FALSE)),VLOOKUP(MID($A64,4,5),'Project splits'!$C$5:$AM$346,BA$22,FALSE),VLOOKUP($A64,'Success Asset Classes'!$B$15:$BD$377,BA$21,FALSE)))</f>
        <v>0</v>
      </c>
      <c r="BB64" s="230">
        <f>IF($AR64=0,VLOOKUP(MID($A64,4,5),'Project splits'!$C$5:$AM$346,BB$22,FALSE),IF(ISNA(VLOOKUP($A64,'Success Asset Classes'!$B$15:$BD$377,BB$21,FALSE)),VLOOKUP(MID($A64,4,5),'Project splits'!$C$5:$AM$346,BB$22,FALSE),VLOOKUP($A64,'Success Asset Classes'!$B$15:$BD$377,BB$21,FALSE)))</f>
        <v>0</v>
      </c>
      <c r="BC64" s="230">
        <f>IF($AR64=0,VLOOKUP(MID($A64,4,5),'Project splits'!$C$5:$AM$346,BC$22,FALSE),IF(ISNA(VLOOKUP($A64,'Success Asset Classes'!$B$15:$BD$377,BC$21,FALSE)),VLOOKUP(MID($A64,4,5),'Project splits'!$C$5:$AM$346,BC$22,FALSE),VLOOKUP($A64,'Success Asset Classes'!$B$15:$BD$377,BC$21,FALSE)))</f>
        <v>0</v>
      </c>
      <c r="BD64" s="230">
        <f>IF($AR64=0,VLOOKUP(MID($A64,4,5),'Project splits'!$C$5:$AM$346,BD$22,FALSE),IF(ISNA(VLOOKUP($A64,'Success Asset Classes'!$B$15:$BD$377,BD$21,FALSE)),VLOOKUP(MID($A64,4,5),'Project splits'!$C$5:$AM$346,BD$22,FALSE),VLOOKUP($A64,'Success Asset Classes'!$B$15:$BD$377,BD$21,FALSE)))</f>
        <v>0</v>
      </c>
      <c r="BE64" s="230">
        <f>IF($AR64=0,VLOOKUP(MID($A64,4,5),'Project splits'!$C$5:$AM$346,BE$22,FALSE),IF(ISNA(VLOOKUP($A64,'Success Asset Classes'!$B$15:$BD$377,BE$21,FALSE)),VLOOKUP(MID($A64,4,5),'Project splits'!$C$5:$AM$346,BE$22,FALSE),VLOOKUP($A64,'Success Asset Classes'!$B$15:$BD$377,BE$21,FALSE)))</f>
        <v>0</v>
      </c>
      <c r="BF64" s="230">
        <f>IF($AR64=0,VLOOKUP(MID($A64,4,5),'Project splits'!$C$5:$AM$346,BF$22,FALSE),IF(ISNA(VLOOKUP($A64,'Success Asset Classes'!$B$15:$BD$377,BF$21,FALSE)),VLOOKUP(MID($A64,4,5),'Project splits'!$C$5:$AM$346,BF$22,FALSE),VLOOKUP($A64,'Success Asset Classes'!$B$15:$BD$377,BF$21,FALSE)))</f>
        <v>0</v>
      </c>
      <c r="BG64" s="230">
        <f>IF($AR64=0,VLOOKUP(MID($A64,4,5),'Project splits'!$C$5:$AM$346,BG$22,FALSE),IF(ISNA(VLOOKUP($A64,'Success Asset Classes'!$B$15:$BD$377,BG$21,FALSE)),VLOOKUP(MID($A64,4,5),'Project splits'!$C$5:$AM$346,BG$22,FALSE),VLOOKUP($A64,'Success Asset Classes'!$B$15:$BD$377,BG$21,FALSE)))</f>
        <v>0</v>
      </c>
      <c r="BH64" s="230">
        <f>IF($AR64=0,VLOOKUP(MID($A64,4,5),'Project splits'!$C$5:$AM$346,BH$22,FALSE),IF(ISNA(VLOOKUP($A64,'Success Asset Classes'!$B$15:$BD$377,BH$21,FALSE)),VLOOKUP(MID($A64,4,5),'Project splits'!$C$5:$AM$346,BH$22,FALSE),VLOOKUP($A64,'Success Asset Classes'!$B$15:$BD$377,BH$21,FALSE)))</f>
        <v>0</v>
      </c>
      <c r="BI64" s="230">
        <f>IF($AR64=0,VLOOKUP(MID($A64,4,5),'Project splits'!$C$5:$AM$346,BI$22,FALSE),IF(ISNA(VLOOKUP($A64,'Success Asset Classes'!$B$15:$BD$377,BI$21,FALSE)),VLOOKUP(MID($A64,4,5),'Project splits'!$C$5:$AM$346,BI$22,FALSE),VLOOKUP($A64,'Success Asset Classes'!$B$15:$BD$377,BI$21,FALSE)))</f>
        <v>0</v>
      </c>
      <c r="BJ64" s="230">
        <f>IF($AR64=0,VLOOKUP(MID($A64,4,5),'Project splits'!$C$5:$AM$346,BJ$22,FALSE),IF(ISNA(VLOOKUP($A64,'Success Asset Classes'!$B$15:$BD$377,BJ$21,FALSE)),VLOOKUP(MID($A64,4,5),'Project splits'!$C$5:$AM$346,BJ$22,FALSE),VLOOKUP($A64,'Success Asset Classes'!$B$15:$BD$377,BJ$21,FALSE)))</f>
        <v>0</v>
      </c>
      <c r="BK64" s="230">
        <f>IF($AR64=0,VLOOKUP(MID($A64,4,5),'Project splits'!$C$5:$AM$346,BK$22,FALSE),IF(ISNA(VLOOKUP($A64,'Success Asset Classes'!$B$15:$BD$377,BK$21,FALSE)),VLOOKUP(MID($A64,4,5),'Project splits'!$C$5:$AM$346,BK$22,FALSE),VLOOKUP($A64,'Success Asset Classes'!$B$15:$BD$377,BK$21,FALSE)))</f>
        <v>1</v>
      </c>
      <c r="BL64" s="230">
        <f>IF($AR64=0,VLOOKUP(MID($A64,4,5),'Project splits'!$C$5:$AM$346,BL$22,FALSE),IF(ISNA(VLOOKUP($A64,'Success Asset Classes'!$B$15:$BD$377,BL$21,FALSE)),VLOOKUP(MID($A64,4,5),'Project splits'!$C$5:$AM$346,BL$22,FALSE),VLOOKUP($A64,'Success Asset Classes'!$B$15:$BD$377,BL$21,FALSE)))</f>
        <v>0</v>
      </c>
      <c r="BM64" s="230">
        <f>IF($AR64=0,VLOOKUP(MID($A64,4,5),'Project splits'!$C$5:$AM$346,BM$22,FALSE),IF(ISNA(VLOOKUP($A64,'Success Asset Classes'!$B$15:$BD$377,BM$21,FALSE)),VLOOKUP(MID($A64,4,5),'Project splits'!$C$5:$AM$346,BM$22,FALSE),VLOOKUP($A64,'Success Asset Classes'!$B$15:$BD$377,BM$21,FALSE)))</f>
        <v>0</v>
      </c>
      <c r="BN64" s="230">
        <f>IF($AR64=0,VLOOKUP(MID($A64,4,5),'Project splits'!$C$5:$AM$346,BN$22,FALSE),IF(ISNA(VLOOKUP($A64,'Success Asset Classes'!$B$15:$BD$377,BN$21,FALSE)),VLOOKUP(MID($A64,4,5),'Project splits'!$C$5:$AM$346,BN$22,FALSE),VLOOKUP($A64,'Success Asset Classes'!$B$15:$BD$377,BN$21,FALSE)))</f>
        <v>0</v>
      </c>
      <c r="BO64" s="230">
        <f>IF($AR64=0,VLOOKUP(MID($A64,4,5),'Project splits'!$C$5:$AM$346,BO$22,FALSE),IF(ISNA(VLOOKUP($A64,'Success Asset Classes'!$B$15:$BD$377,BO$21,FALSE)),VLOOKUP(MID($A64,4,5),'Project splits'!$C$5:$AM$346,BO$22,FALSE),VLOOKUP($A64,'Success Asset Classes'!$B$15:$BD$377,BO$21,FALSE)))</f>
        <v>0</v>
      </c>
      <c r="BP64" s="230">
        <f>IF($AR64=0,VLOOKUP(MID($A64,4,5),'Project splits'!$C$5:$AM$346,BP$22,FALSE),IF(ISNA(VLOOKUP($A64,'Success Asset Classes'!$B$15:$BD$377,BP$21,FALSE)),VLOOKUP(MID($A64,4,5),'Project splits'!$C$5:$AM$346,BP$22,FALSE),VLOOKUP($A64,'Success Asset Classes'!$B$15:$BD$377,BP$21,FALSE)))</f>
        <v>0</v>
      </c>
      <c r="BQ64" s="230">
        <f>IF($AR64=0,VLOOKUP(MID($A64,4,5),'Project splits'!$C$5:$AM$346,BQ$22,FALSE),IF(ISNA(VLOOKUP($A64,'Success Asset Classes'!$B$15:$BD$377,BQ$21,FALSE)),VLOOKUP(MID($A64,4,5),'Project splits'!$C$5:$AM$346,BQ$22,FALSE),VLOOKUP($A64,'Success Asset Classes'!$B$15:$BD$377,BQ$21,FALSE)))</f>
        <v>0</v>
      </c>
      <c r="BR64" s="230">
        <f>IF($AR64=0,VLOOKUP(MID($A64,4,5),'Project splits'!$C$5:$AM$346,BR$22,FALSE),IF(ISNA(VLOOKUP($A64,'Success Asset Classes'!$B$15:$BD$377,BR$21,FALSE)),VLOOKUP(MID($A64,4,5),'Project splits'!$C$5:$AM$346,BR$22,FALSE),VLOOKUP($A64,'Success Asset Classes'!$B$15:$BD$377,BR$21,FALSE)))</f>
        <v>0</v>
      </c>
      <c r="BS64" s="247">
        <f t="shared" si="34"/>
        <v>1</v>
      </c>
      <c r="BT64" s="249">
        <f>1+IF(ISNA(VLOOKUP($A64,'Project labour content'!$A$7:$D$255,'Project labour content'!$D$1,FALSE)),VLOOKUP($D64,'Project labour content'!$F$6:$G$15,'Project labour content'!$G$1,FALSE),VLOOKUP($A64,'Project labour content'!$A$7:$D$255,'Project labour content'!$D$1,FALSE))*LabEsc22*1</f>
        <v>1.0004759180060057</v>
      </c>
      <c r="BU64" s="249">
        <f>1+IF(ISNA(VLOOKUP($A64,'Project labour content'!$A$7:$D$255,'Project labour content'!$D$1,FALSE)),VLOOKUP($D64,'Project labour content'!$F$6:$G$15,'Project labour content'!$G$1,FALSE),VLOOKUP($A64,'Project labour content'!$A$7:$D$255,'Project labour content'!$D$1,FALSE))*LabEsc23*1</f>
        <v>1.0009541204184405</v>
      </c>
      <c r="BV64" s="249">
        <f>1+IF(ISNA(VLOOKUP($A64,'Project labour content'!$A$7:$D$255,'Project labour content'!$D$1,FALSE)),VLOOKUP($D64,'Project labour content'!$F$6:$G$15,'Project labour content'!$G$1,FALSE),VLOOKUP($A64,'Project labour content'!$A$7:$D$255,'Project labour content'!$D$1,FALSE))*LabEsc24*1</f>
        <v>1.0014045870909538</v>
      </c>
      <c r="BW64" s="249">
        <f>1+IF(ISNA(VLOOKUP($A64,'Project labour content'!$A$7:$D$255,'Project labour content'!$D$1,FALSE)),VLOOKUP($D64,'Project labour content'!$F$6:$G$15,'Project labour content'!$G$1,FALSE),VLOOKUP($A64,'Project labour content'!$A$7:$D$255,'Project labour content'!$D$1,FALSE))*LabEsc25*1</f>
        <v>1.0020079121210066</v>
      </c>
      <c r="BX64" s="249">
        <f>1+IF(ISNA(VLOOKUP($A64,'Project labour content'!$A$7:$D$255,'Project labour content'!$D$1,FALSE)),VLOOKUP($D64,'Project labour content'!$F$6:$G$15,'Project labour content'!$G$1,FALSE),VLOOKUP($A64,'Project labour content'!$A$7:$D$255,'Project labour content'!$D$1,FALSE))*LabEsc26*1</f>
        <v>1.0026654358495928</v>
      </c>
      <c r="BY64" s="249">
        <f>1+IF(ISNA(VLOOKUP($A64,'Project labour content'!$A$7:$D$255,'Project labour content'!$D$1,FALSE)),VLOOKUP($D64,'Project labour content'!$F$6:$G$15,'Project labour content'!$G$1,FALSE),VLOOKUP($A64,'Project labour content'!$A$7:$D$255,'Project labour content'!$D$1,FALSE))*LabEsc27*1</f>
        <v>1.0030726959313292</v>
      </c>
      <c r="BZ64" s="249">
        <f>1+IF(ISNA(VLOOKUP($A64,'Project labour content'!$A$7:$D$255,'Project labour content'!$D$1,FALSE)),VLOOKUP($D64,'Project labour content'!$F$6:$G$15,'Project labour content'!$G$1,FALSE),VLOOKUP($A64,'Project labour content'!$A$7:$D$255,'Project labour content'!$D$1,FALSE))*LabEsc28*1</f>
        <v>1.0033793627728769</v>
      </c>
      <c r="CA64" s="249">
        <f>1+IF(ISNA(VLOOKUP($A64,'Project labour content'!$A$7:$D$255,'Project labour content'!$D$1,FALSE)),VLOOKUP($D64,'Project labour content'!$F$6:$G$15,'Project labour content'!$G$1,FALSE),VLOOKUP($A64,'Project labour content'!$A$7:$D$255,'Project labour content'!$D$1,FALSE))*LabEsc29*1</f>
        <v>1.0038715017201925</v>
      </c>
      <c r="CB64" s="250" t="str">
        <f>IF(ISNA(VLOOKUP($A64,'Project labour content'!$A$7:$D$255,'Project labour content'!$D$1,FALSE)),"Category","Project")</f>
        <v>Category</v>
      </c>
      <c r="CD64" s="247" t="str">
        <f t="shared" si="35"/>
        <v>11447</v>
      </c>
      <c r="CE64" s="3"/>
    </row>
    <row r="65" spans="1:83" x14ac:dyDescent="0.15">
      <c r="A65" s="11" t="s">
        <v>93</v>
      </c>
      <c r="B65" s="11" t="str">
        <f>VLOOKUP($A65,'Incurred Real 2022$'!$A$25:$AC$426,'Incurred Real 2022$'!B$1,FALSE)</f>
        <v>BUCC Building Upgrade</v>
      </c>
      <c r="C65" s="11" t="str">
        <f>VLOOKUP($A65,'Incurred Real 2022$'!$A$25:$AC$426,'Incurred Real 2022$'!C$1,FALSE)</f>
        <v>ExAnte</v>
      </c>
      <c r="D65" s="11" t="str">
        <f>VLOOKUP($A65,'Incurred Real 2022$'!$A$25:$AC$426,'Incurred Real 2022$'!D$1,FALSE)</f>
        <v>Facilities</v>
      </c>
      <c r="E65" s="11" t="str">
        <f>VLOOKUP($A65,'Incurred Real 2022$'!$A$25:$AC$426,'Incurred Real 2022$'!E$1,FALSE)</f>
        <v>Closed</v>
      </c>
      <c r="F65" s="105" t="str">
        <f>IF(VLOOKUP($A65,'Incurred Real 2022$'!$A$25:$AC$426,'Incurred Real 2022$'!F$1,FALSE)=0,"",VLOOKUP($A65,'Incurred Real 2022$'!$A$25:$AC$426,'Incurred Real 2022$'!F$1,FALSE))</f>
        <v/>
      </c>
      <c r="G65" s="105" t="str">
        <f>IF(VLOOKUP($A65,'Incurred Real 2022$'!$A$25:$AC$426,'Incurred Real 2022$'!G$1,FALSE)=0,"",VLOOKUP($A65,'Incurred Real 2022$'!$A$25:$AC$426,'Incurred Real 2022$'!G$1,FALSE))</f>
        <v/>
      </c>
      <c r="H65" s="105" t="str">
        <f>IF(VLOOKUP($A65,'Incurred Real 2022$'!$A$25:$AC$426,'Incurred Real 2022$'!H$1,FALSE)=0,"",VLOOKUP($A65,'Incurred Real 2022$'!$A$25:$AC$426,'Incurred Real 2022$'!H$1,FALSE))</f>
        <v/>
      </c>
      <c r="I65" s="105" t="str">
        <f>IF(VLOOKUP($A65,'Incurred Real 2022$'!$A$25:$AC$426,'Incurred Real 2022$'!I$1,FALSE)=0,"",VLOOKUP($A65,'Incurred Real 2022$'!$A$25:$AC$426,'Incurred Real 2022$'!I$1,FALSE))</f>
        <v/>
      </c>
      <c r="J65" s="105" t="str">
        <f>IF(VLOOKUP($A65,'Incurred Real 2022$'!$A$25:$AC$426,'Incurred Real 2022$'!J$1,FALSE)=0,"",VLOOKUP($A65,'Incurred Real 2022$'!$A$25:$AC$426,'Incurred Real 2022$'!J$1,FALSE))</f>
        <v/>
      </c>
      <c r="K65" s="105" t="str">
        <f>IF(VLOOKUP($A65,'Incurred Real 2022$'!$A$25:$AC$426,'Incurred Real 2022$'!K$1,FALSE)=0,"",VLOOKUP($A65,'Incurred Real 2022$'!$A$25:$AC$426,'Incurred Real 2022$'!K$1,FALSE))</f>
        <v/>
      </c>
      <c r="L65" s="105" t="str">
        <f>IF(VLOOKUP($A65,'Incurred Real 2022$'!$A$25:$AC$426,'Incurred Real 2022$'!L$1,FALSE)=0,"",VLOOKUP($A65,'Incurred Real 2022$'!$A$25:$AC$426,'Incurred Real 2022$'!L$1,FALSE))</f>
        <v/>
      </c>
      <c r="M65" s="105">
        <f>IF(VLOOKUP($A65,'Incurred Real 2022$'!$A$25:$AC$426,'Incurred Real 2022$'!M$1,FALSE)=0,"",VLOOKUP($A65,'Incurred Real 2022$'!$A$25:$AC$426,'Incurred Real 2022$'!M$1,FALSE))</f>
        <v>52860.86</v>
      </c>
      <c r="N65" s="105">
        <f>IF(VLOOKUP($A65,'Incurred Real 2022$'!$A$25:$AC$426,'Incurred Real 2022$'!N$1,FALSE)=0,"",VLOOKUP($A65,'Incurred Real 2022$'!$A$25:$AC$426,'Incurred Real 2022$'!N$1,FALSE))</f>
        <v>384185.78</v>
      </c>
      <c r="O65" s="105" t="str">
        <f>IF(VLOOKUP($A65,'Incurred Real 2022$'!$A$25:$AC$426,'Incurred Real 2022$'!O$1,FALSE)=0,"",VLOOKUP($A65,'Incurred Real 2022$'!$A$25:$AC$426,'Incurred Real 2022$'!O$1,FALSE))</f>
        <v/>
      </c>
      <c r="P65" s="105">
        <f>IF(VLOOKUP($A65,'Incurred Real 2022$'!$A$25:$AC$426,'Incurred Real 2022$'!P$1,FALSE)=0,"",VLOOKUP($A65,'Incurred Real 2022$'!$A$25:$AC$426,'Incurred Real 2022$'!P$1,FALSE))</f>
        <v>-987.77</v>
      </c>
      <c r="Q65" s="105" t="str">
        <f>IF(VLOOKUP($A65,'Incurred Real 2022$'!$A$25:$AC$426,'Incurred Real 2022$'!Q$1,FALSE)=0,"",VLOOKUP($A65,'Incurred Real 2022$'!$A$25:$AC$426,'Incurred Real 2022$'!Q$1,FALSE))</f>
        <v/>
      </c>
      <c r="R65" s="105">
        <f>IF(VLOOKUP($A65,'Incurred Real 2022$'!$A$25:$AC$426,'Incurred Real 2022$'!R$1,FALSE)=0,"",VLOOKUP($A65,'Incurred Real 2022$'!$A$25:$AC$426,'Incurred Real 2022$'!R$1,FALSE))</f>
        <v>128.34</v>
      </c>
      <c r="S65" s="105" t="str">
        <f>IF(VLOOKUP($A65,'Incurred Real 2022$'!$A$25:$AC$426,'Incurred Real 2022$'!S$1,FALSE)=0,"",VLOOKUP($A65,'Incurred Real 2022$'!$A$25:$AC$426,'Incurred Real 2022$'!S$1,FALSE))</f>
        <v/>
      </c>
      <c r="T65" s="105" t="str">
        <f>IF(VLOOKUP($A65,'Incurred Real 2022$'!$A$25:$AC$426,'Incurred Real 2022$'!T$1,FALSE)=0,"",VLOOKUP($A65,'Incurred Real 2022$'!$A$25:$AC$426,'Incurred Real 2022$'!T$1,FALSE))</f>
        <v/>
      </c>
      <c r="U65" s="105" t="str">
        <f>IF(VLOOKUP($A65,'Incurred Real 2022$'!$A$25:$AC$426,'Incurred Real 2022$'!U$1,FALSE)=0,"",VLOOKUP($A65,'Incurred Real 2022$'!$A$25:$AC$426,'Incurred Real 2022$'!U$1,FALSE))</f>
        <v/>
      </c>
      <c r="V65" s="13" t="str">
        <f>IF(ISTEXT(VLOOKUP($A65,'Incurred Real 2022$'!$A$25:$AC$426,'Incurred Real 2022$'!V$1,FALSE)),"",(VLOOKUP($A65,'Incurred Real 2022$'!$A$25:$AC$426,'Incurred Real 2022$'!V$1,FALSE))*BT65*Incurred_Real!V$15)</f>
        <v/>
      </c>
      <c r="W65" s="13" t="str">
        <f>IF(ISTEXT(VLOOKUP($A65,'Incurred Real 2022$'!$A$25:$AC$426,'Incurred Real 2022$'!W$1,FALSE)),"",(VLOOKUP($A65,'Incurred Real 2022$'!$A$25:$AC$426,'Incurred Real 2022$'!W$1,FALSE))*BU65*Incurred_Real!W$15)</f>
        <v/>
      </c>
      <c r="X65" s="220" t="str">
        <f>IF(ISTEXT(VLOOKUP($A65,'Incurred Real 2022$'!$A$25:$AC$426,'Incurred Real 2022$'!X$1,FALSE)),"",(VLOOKUP($A65,'Incurred Real 2022$'!$A$25:$AC$426,'Incurred Real 2022$'!X$1,FALSE))*BV65*Incurred_Real!X$15)</f>
        <v/>
      </c>
      <c r="Y65" s="217" t="str">
        <f>IF(ISTEXT(VLOOKUP($A65,'Incurred Real 2022$'!$A$25:$AC$426,'Incurred Real 2022$'!Y$1,FALSE)),"",(VLOOKUP($A65,'Incurred Real 2022$'!$A$25:$AC$426,'Incurred Real 2022$'!Y$1,FALSE))*BW65*Incurred_Real!Y$15)</f>
        <v/>
      </c>
      <c r="Z65" s="13" t="str">
        <f>IF(ISTEXT(VLOOKUP($A65,'Incurred Real 2022$'!$A$25:$AC$426,'Incurred Real 2022$'!Z$1,FALSE)),"",(VLOOKUP($A65,'Incurred Real 2022$'!$A$25:$AC$426,'Incurred Real 2022$'!Z$1,FALSE))*BX65*Incurred_Real!Z$15)</f>
        <v/>
      </c>
      <c r="AA65" s="13" t="str">
        <f>IF(ISTEXT(VLOOKUP($A65,'Incurred Real 2022$'!$A$25:$AC$426,'Incurred Real 2022$'!AA$1,FALSE)),"",(VLOOKUP($A65,'Incurred Real 2022$'!$A$25:$AC$426,'Incurred Real 2022$'!AA$1,FALSE))*BY65*Incurred_Real!AA$15)</f>
        <v/>
      </c>
      <c r="AB65" s="13" t="str">
        <f>IF(ISTEXT(VLOOKUP($A65,'Incurred Real 2022$'!$A$25:$AC$426,'Incurred Real 2022$'!AB$1,FALSE)),"",(VLOOKUP($A65,'Incurred Real 2022$'!$A$25:$AC$426,'Incurred Real 2022$'!AB$1,FALSE))*BZ65*Incurred_Real!AB$15)</f>
        <v/>
      </c>
      <c r="AC65" s="13" t="str">
        <f>IF(ISTEXT(VLOOKUP($A65,'Incurred Real 2022$'!$A$25:$AC$426,'Incurred Real 2022$'!AC$1,FALSE)),"",(VLOOKUP($A65,'Incurred Real 2022$'!$A$25:$AC$426,'Incurred Real 2022$'!AC$1,FALSE))*CA65*Incurred_Real!AC$15)</f>
        <v/>
      </c>
      <c r="AD65" s="221">
        <f t="shared" si="36"/>
        <v>436187.21</v>
      </c>
      <c r="AE65" s="221">
        <f t="shared" si="33"/>
        <v>438162.75000000006</v>
      </c>
      <c r="AF65" s="239">
        <f t="shared" si="37"/>
        <v>582089.86832826736</v>
      </c>
      <c r="AG65" s="222">
        <f t="shared" si="38"/>
        <v>467656.66903556749</v>
      </c>
      <c r="AH65" s="223">
        <f t="shared" si="42"/>
        <v>1.244694894501754</v>
      </c>
      <c r="AI65" s="224" t="str">
        <f t="shared" si="39"/>
        <v>2018</v>
      </c>
      <c r="AJ65" s="225" t="str">
        <f>VLOOKUP($A65,Project_Commissioning!$C$4:$H$355,Project_Commissioning!F$1,FALSE)</f>
        <v/>
      </c>
      <c r="AK65" s="226" t="str">
        <f>VLOOKUP($A65,Project_Commissioning!$C$4:$H$355,Project_Commissioning!G$1,FALSE)</f>
        <v>2018</v>
      </c>
      <c r="AL65" s="225" t="str">
        <f>IF(VLOOKUP($A65,Project_Commissioning!$C$4:$H$355,Project_Commissioning!H$1,FALSE)=0,"",VLOOKUP($A65,Project_Commissioning!$C$4:$H$355,Project_Commissioning!H$1,FALSE))</f>
        <v/>
      </c>
      <c r="AM65" s="237">
        <f t="shared" si="40"/>
        <v>516999.65937525436</v>
      </c>
      <c r="AN65" s="221" cm="1">
        <f t="array" ref="AN65">IF(ROUND(AE65,0)=0,0,LOOKUP(2,1/(F65:AC65&lt;&gt;""),F65:AC65))</f>
        <v>128.34</v>
      </c>
      <c r="AO65" s="221">
        <f t="shared" si="41"/>
        <v>0</v>
      </c>
      <c r="AP65" s="79"/>
      <c r="AQ65" s="20"/>
      <c r="AR65" s="245">
        <f>IF(ISNA(VLOOKUP($A65,'Success Asset Classes'!$B$15:$AA$114,'Success Asset Classes'!$AA$1,FALSE)),0,VLOOKUP($A65,'Success Asset Classes'!$B$15:$AA$114,'Success Asset Classes'!$AA$1,FALSE))</f>
        <v>0</v>
      </c>
      <c r="AS65" s="230">
        <f>IF($AR65=0,VLOOKUP(MID($A65,4,5),'Project splits'!$C$5:$AM$346,AS$22,FALSE),IF(ISNA(VLOOKUP($A65,'Success Asset Classes'!$B$15:$BD$377,AS$21,FALSE)),VLOOKUP(MID($A65,4,5),'Project splits'!$C$5:$AM$346,AS$22,FALSE),VLOOKUP($A65,'Success Asset Classes'!$B$15:$BD$377,AS$21,FALSE)))</f>
        <v>0.92678801219736062</v>
      </c>
      <c r="AT65" s="230">
        <f>IF($AR65=0,VLOOKUP(MID($A65,4,5),'Project splits'!$C$5:$AM$346,AT$22,FALSE),IF(ISNA(VLOOKUP($A65,'Success Asset Classes'!$B$15:$BD$377,AT$21,FALSE)),VLOOKUP(MID($A65,4,5),'Project splits'!$C$5:$AM$346,AT$22,FALSE),VLOOKUP($A65,'Success Asset Classes'!$B$15:$BD$377,AT$21,FALSE)))</f>
        <v>0</v>
      </c>
      <c r="AU65" s="230">
        <f>IF($AR65=0,VLOOKUP(MID($A65,4,5),'Project splits'!$C$5:$AM$346,AU$22,FALSE),IF(ISNA(VLOOKUP($A65,'Success Asset Classes'!$B$15:$BD$377,AU$21,FALSE)),VLOOKUP(MID($A65,4,5),'Project splits'!$C$5:$AM$346,AU$22,FALSE),VLOOKUP($A65,'Success Asset Classes'!$B$15:$BD$377,AU$21,FALSE)))</f>
        <v>0</v>
      </c>
      <c r="AV65" s="230">
        <f>IF($AR65=0,VLOOKUP(MID($A65,4,5),'Project splits'!$C$5:$AM$346,AV$22,FALSE),IF(ISNA(VLOOKUP($A65,'Success Asset Classes'!$B$15:$BD$377,AV$21,FALSE)),VLOOKUP(MID($A65,4,5),'Project splits'!$C$5:$AM$346,AV$22,FALSE),VLOOKUP($A65,'Success Asset Classes'!$B$15:$BD$377,AV$21,FALSE)))</f>
        <v>3.9026623756304384E-2</v>
      </c>
      <c r="AW65" s="230">
        <f>IF($AR65=0,VLOOKUP(MID($A65,4,5),'Project splits'!$C$5:$AM$346,AW$22,FALSE),IF(ISNA(VLOOKUP($A65,'Success Asset Classes'!$B$15:$BD$377,AW$21,FALSE)),VLOOKUP(MID($A65,4,5),'Project splits'!$C$5:$AM$346,AW$22,FALSE),VLOOKUP($A65,'Success Asset Classes'!$B$15:$BD$377,AW$21,FALSE)))</f>
        <v>0</v>
      </c>
      <c r="AX65" s="230">
        <f>IF($AR65=0,VLOOKUP(MID($A65,4,5),'Project splits'!$C$5:$AM$346,AX$22,FALSE),IF(ISNA(VLOOKUP($A65,'Success Asset Classes'!$B$15:$BD$377,AX$21,FALSE)),VLOOKUP(MID($A65,4,5),'Project splits'!$C$5:$AM$346,AX$22,FALSE),VLOOKUP($A65,'Success Asset Classes'!$B$15:$BD$377,AX$21,FALSE)))</f>
        <v>0</v>
      </c>
      <c r="AY65" s="230">
        <f>IF($AR65=0,VLOOKUP(MID($A65,4,5),'Project splits'!$C$5:$AM$346,AY$22,FALSE),IF(ISNA(VLOOKUP($A65,'Success Asset Classes'!$B$15:$BD$377,AY$21,FALSE)),VLOOKUP(MID($A65,4,5),'Project splits'!$C$5:$AM$346,AY$22,FALSE),VLOOKUP($A65,'Success Asset Classes'!$B$15:$BD$377,AY$21,FALSE)))</f>
        <v>0</v>
      </c>
      <c r="AZ65" s="230">
        <f>IF($AR65=0,VLOOKUP(MID($A65,4,5),'Project splits'!$C$5:$AM$346,AZ$22,FALSE),IF(ISNA(VLOOKUP($A65,'Success Asset Classes'!$B$15:$BD$377,AZ$21,FALSE)),VLOOKUP(MID($A65,4,5),'Project splits'!$C$5:$AM$346,AZ$22,FALSE),VLOOKUP($A65,'Success Asset Classes'!$B$15:$BD$377,AZ$21,FALSE)))</f>
        <v>3.4185364046334966E-2</v>
      </c>
      <c r="BA65" s="230">
        <f>IF($AR65=0,VLOOKUP(MID($A65,4,5),'Project splits'!$C$5:$AM$346,BA$22,FALSE),IF(ISNA(VLOOKUP($A65,'Success Asset Classes'!$B$15:$BD$377,BA$21,FALSE)),VLOOKUP(MID($A65,4,5),'Project splits'!$C$5:$AM$346,BA$22,FALSE),VLOOKUP($A65,'Success Asset Classes'!$B$15:$BD$377,BA$21,FALSE)))</f>
        <v>0</v>
      </c>
      <c r="BB65" s="230">
        <f>IF($AR65=0,VLOOKUP(MID($A65,4,5),'Project splits'!$C$5:$AM$346,BB$22,FALSE),IF(ISNA(VLOOKUP($A65,'Success Asset Classes'!$B$15:$BD$377,BB$21,FALSE)),VLOOKUP(MID($A65,4,5),'Project splits'!$C$5:$AM$346,BB$22,FALSE),VLOOKUP($A65,'Success Asset Classes'!$B$15:$BD$377,BB$21,FALSE)))</f>
        <v>0</v>
      </c>
      <c r="BC65" s="230">
        <f>IF($AR65=0,VLOOKUP(MID($A65,4,5),'Project splits'!$C$5:$AM$346,BC$22,FALSE),IF(ISNA(VLOOKUP($A65,'Success Asset Classes'!$B$15:$BD$377,BC$21,FALSE)),VLOOKUP(MID($A65,4,5),'Project splits'!$C$5:$AM$346,BC$22,FALSE),VLOOKUP($A65,'Success Asset Classes'!$B$15:$BD$377,BC$21,FALSE)))</f>
        <v>0</v>
      </c>
      <c r="BD65" s="230">
        <f>IF($AR65=0,VLOOKUP(MID($A65,4,5),'Project splits'!$C$5:$AM$346,BD$22,FALSE),IF(ISNA(VLOOKUP($A65,'Success Asset Classes'!$B$15:$BD$377,BD$21,FALSE)),VLOOKUP(MID($A65,4,5),'Project splits'!$C$5:$AM$346,BD$22,FALSE),VLOOKUP($A65,'Success Asset Classes'!$B$15:$BD$377,BD$21,FALSE)))</f>
        <v>0</v>
      </c>
      <c r="BE65" s="230">
        <f>IF($AR65=0,VLOOKUP(MID($A65,4,5),'Project splits'!$C$5:$AM$346,BE$22,FALSE),IF(ISNA(VLOOKUP($A65,'Success Asset Classes'!$B$15:$BD$377,BE$21,FALSE)),VLOOKUP(MID($A65,4,5),'Project splits'!$C$5:$AM$346,BE$22,FALSE),VLOOKUP($A65,'Success Asset Classes'!$B$15:$BD$377,BE$21,FALSE)))</f>
        <v>0</v>
      </c>
      <c r="BF65" s="230">
        <f>IF($AR65=0,VLOOKUP(MID($A65,4,5),'Project splits'!$C$5:$AM$346,BF$22,FALSE),IF(ISNA(VLOOKUP($A65,'Success Asset Classes'!$B$15:$BD$377,BF$21,FALSE)),VLOOKUP(MID($A65,4,5),'Project splits'!$C$5:$AM$346,BF$22,FALSE),VLOOKUP($A65,'Success Asset Classes'!$B$15:$BD$377,BF$21,FALSE)))</f>
        <v>0</v>
      </c>
      <c r="BG65" s="230">
        <f>IF($AR65=0,VLOOKUP(MID($A65,4,5),'Project splits'!$C$5:$AM$346,BG$22,FALSE),IF(ISNA(VLOOKUP($A65,'Success Asset Classes'!$B$15:$BD$377,BG$21,FALSE)),VLOOKUP(MID($A65,4,5),'Project splits'!$C$5:$AM$346,BG$22,FALSE),VLOOKUP($A65,'Success Asset Classes'!$B$15:$BD$377,BG$21,FALSE)))</f>
        <v>0</v>
      </c>
      <c r="BH65" s="230">
        <f>IF($AR65=0,VLOOKUP(MID($A65,4,5),'Project splits'!$C$5:$AM$346,BH$22,FALSE),IF(ISNA(VLOOKUP($A65,'Success Asset Classes'!$B$15:$BD$377,BH$21,FALSE)),VLOOKUP(MID($A65,4,5),'Project splits'!$C$5:$AM$346,BH$22,FALSE),VLOOKUP($A65,'Success Asset Classes'!$B$15:$BD$377,BH$21,FALSE)))</f>
        <v>0</v>
      </c>
      <c r="BI65" s="230">
        <f>IF($AR65=0,VLOOKUP(MID($A65,4,5),'Project splits'!$C$5:$AM$346,BI$22,FALSE),IF(ISNA(VLOOKUP($A65,'Success Asset Classes'!$B$15:$BD$377,BI$21,FALSE)),VLOOKUP(MID($A65,4,5),'Project splits'!$C$5:$AM$346,BI$22,FALSE),VLOOKUP($A65,'Success Asset Classes'!$B$15:$BD$377,BI$21,FALSE)))</f>
        <v>0</v>
      </c>
      <c r="BJ65" s="230">
        <f>IF($AR65=0,VLOOKUP(MID($A65,4,5),'Project splits'!$C$5:$AM$346,BJ$22,FALSE),IF(ISNA(VLOOKUP($A65,'Success Asset Classes'!$B$15:$BD$377,BJ$21,FALSE)),VLOOKUP(MID($A65,4,5),'Project splits'!$C$5:$AM$346,BJ$22,FALSE),VLOOKUP($A65,'Success Asset Classes'!$B$15:$BD$377,BJ$21,FALSE)))</f>
        <v>0</v>
      </c>
      <c r="BK65" s="230">
        <f>IF($AR65=0,VLOOKUP(MID($A65,4,5),'Project splits'!$C$5:$AM$346,BK$22,FALSE),IF(ISNA(VLOOKUP($A65,'Success Asset Classes'!$B$15:$BD$377,BK$21,FALSE)),VLOOKUP(MID($A65,4,5),'Project splits'!$C$5:$AM$346,BK$22,FALSE),VLOOKUP($A65,'Success Asset Classes'!$B$15:$BD$377,BK$21,FALSE)))</f>
        <v>0</v>
      </c>
      <c r="BL65" s="230">
        <f>IF($AR65=0,VLOOKUP(MID($A65,4,5),'Project splits'!$C$5:$AM$346,BL$22,FALSE),IF(ISNA(VLOOKUP($A65,'Success Asset Classes'!$B$15:$BD$377,BL$21,FALSE)),VLOOKUP(MID($A65,4,5),'Project splits'!$C$5:$AM$346,BL$22,FALSE),VLOOKUP($A65,'Success Asset Classes'!$B$15:$BD$377,BL$21,FALSE)))</f>
        <v>0</v>
      </c>
      <c r="BM65" s="230">
        <f>IF($AR65=0,VLOOKUP(MID($A65,4,5),'Project splits'!$C$5:$AM$346,BM$22,FALSE),IF(ISNA(VLOOKUP($A65,'Success Asset Classes'!$B$15:$BD$377,BM$21,FALSE)),VLOOKUP(MID($A65,4,5),'Project splits'!$C$5:$AM$346,BM$22,FALSE),VLOOKUP($A65,'Success Asset Classes'!$B$15:$BD$377,BM$21,FALSE)))</f>
        <v>0</v>
      </c>
      <c r="BN65" s="230">
        <f>IF($AR65=0,VLOOKUP(MID($A65,4,5),'Project splits'!$C$5:$AM$346,BN$22,FALSE),IF(ISNA(VLOOKUP($A65,'Success Asset Classes'!$B$15:$BD$377,BN$21,FALSE)),VLOOKUP(MID($A65,4,5),'Project splits'!$C$5:$AM$346,BN$22,FALSE),VLOOKUP($A65,'Success Asset Classes'!$B$15:$BD$377,BN$21,FALSE)))</f>
        <v>0</v>
      </c>
      <c r="BO65" s="230">
        <f>IF($AR65=0,VLOOKUP(MID($A65,4,5),'Project splits'!$C$5:$AM$346,BO$22,FALSE),IF(ISNA(VLOOKUP($A65,'Success Asset Classes'!$B$15:$BD$377,BO$21,FALSE)),VLOOKUP(MID($A65,4,5),'Project splits'!$C$5:$AM$346,BO$22,FALSE),VLOOKUP($A65,'Success Asset Classes'!$B$15:$BD$377,BO$21,FALSE)))</f>
        <v>0</v>
      </c>
      <c r="BP65" s="230">
        <f>IF($AR65=0,VLOOKUP(MID($A65,4,5),'Project splits'!$C$5:$AM$346,BP$22,FALSE),IF(ISNA(VLOOKUP($A65,'Success Asset Classes'!$B$15:$BD$377,BP$21,FALSE)),VLOOKUP(MID($A65,4,5),'Project splits'!$C$5:$AM$346,BP$22,FALSE),VLOOKUP($A65,'Success Asset Classes'!$B$15:$BD$377,BP$21,FALSE)))</f>
        <v>0</v>
      </c>
      <c r="BQ65" s="230">
        <f>IF($AR65=0,VLOOKUP(MID($A65,4,5),'Project splits'!$C$5:$AM$346,BQ$22,FALSE),IF(ISNA(VLOOKUP($A65,'Success Asset Classes'!$B$15:$BD$377,BQ$21,FALSE)),VLOOKUP(MID($A65,4,5),'Project splits'!$C$5:$AM$346,BQ$22,FALSE),VLOOKUP($A65,'Success Asset Classes'!$B$15:$BD$377,BQ$21,FALSE)))</f>
        <v>0</v>
      </c>
      <c r="BR65" s="230">
        <f>IF($AR65=0,VLOOKUP(MID($A65,4,5),'Project splits'!$C$5:$AM$346,BR$22,FALSE),IF(ISNA(VLOOKUP($A65,'Success Asset Classes'!$B$15:$BD$377,BR$21,FALSE)),VLOOKUP(MID($A65,4,5),'Project splits'!$C$5:$AM$346,BR$22,FALSE),VLOOKUP($A65,'Success Asset Classes'!$B$15:$BD$377,BR$21,FALSE)))</f>
        <v>0</v>
      </c>
      <c r="BS65" s="247">
        <f t="shared" si="34"/>
        <v>1</v>
      </c>
      <c r="BT65" s="249">
        <f>1+IF(ISNA(VLOOKUP($A65,'Project labour content'!$A$7:$D$255,'Project labour content'!$D$1,FALSE)),VLOOKUP($D65,'Project labour content'!$F$6:$G$15,'Project labour content'!$G$1,FALSE),VLOOKUP($A65,'Project labour content'!$A$7:$D$255,'Project labour content'!$D$1,FALSE))*LabEsc22*1</f>
        <v>1.0018661130890889</v>
      </c>
      <c r="BU65" s="249">
        <f>1+IF(ISNA(VLOOKUP($A65,'Project labour content'!$A$7:$D$255,'Project labour content'!$D$1,FALSE)),VLOOKUP($D65,'Project labour content'!$F$6:$G$15,'Project labour content'!$G$1,FALSE),VLOOKUP($A65,'Project labour content'!$A$7:$D$255,'Project labour content'!$D$1,FALSE))*LabEsc23*1</f>
        <v>1.0037411835210055</v>
      </c>
      <c r="BV65" s="249">
        <f>1+IF(ISNA(VLOOKUP($A65,'Project labour content'!$A$7:$D$255,'Project labour content'!$D$1,FALSE)),VLOOKUP($D65,'Project labour content'!$F$6:$G$15,'Project labour content'!$G$1,FALSE),VLOOKUP($A65,'Project labour content'!$A$7:$D$255,'Project labour content'!$D$1,FALSE))*LabEsc24*1</f>
        <v>1.005507499867871</v>
      </c>
      <c r="BW65" s="249">
        <f>1+IF(ISNA(VLOOKUP($A65,'Project labour content'!$A$7:$D$255,'Project labour content'!$D$1,FALSE)),VLOOKUP($D65,'Project labour content'!$F$6:$G$15,'Project labour content'!$G$1,FALSE),VLOOKUP($A65,'Project labour content'!$A$7:$D$255,'Project labour content'!$D$1,FALSE))*LabEsc25*1</f>
        <v>1.0078731862284394</v>
      </c>
      <c r="BX65" s="249">
        <f>1+IF(ISNA(VLOOKUP($A65,'Project labour content'!$A$7:$D$255,'Project labour content'!$D$1,FALSE)),VLOOKUP($D65,'Project labour content'!$F$6:$G$15,'Project labour content'!$G$1,FALSE),VLOOKUP($A65,'Project labour content'!$A$7:$D$255,'Project labour content'!$D$1,FALSE))*LabEsc26*1</f>
        <v>1.0104513900803989</v>
      </c>
      <c r="BY65" s="249">
        <f>1+IF(ISNA(VLOOKUP($A65,'Project labour content'!$A$7:$D$255,'Project labour content'!$D$1,FALSE)),VLOOKUP($D65,'Project labour content'!$F$6:$G$15,'Project labour content'!$G$1,FALSE),VLOOKUP($A65,'Project labour content'!$A$7:$D$255,'Project labour content'!$D$1,FALSE))*LabEsc27*1</f>
        <v>1.0120482898816279</v>
      </c>
      <c r="BZ65" s="249">
        <f>1+IF(ISNA(VLOOKUP($A65,'Project labour content'!$A$7:$D$255,'Project labour content'!$D$1,FALSE)),VLOOKUP($D65,'Project labour content'!$F$6:$G$15,'Project labour content'!$G$1,FALSE),VLOOKUP($A65,'Project labour content'!$A$7:$D$255,'Project labour content'!$D$1,FALSE))*LabEsc28*1</f>
        <v>1.0132507554319534</v>
      </c>
      <c r="CA65" s="249">
        <f>1+IF(ISNA(VLOOKUP($A65,'Project labour content'!$A$7:$D$255,'Project labour content'!$D$1,FALSE)),VLOOKUP($D65,'Project labour content'!$F$6:$G$15,'Project labour content'!$G$1,FALSE),VLOOKUP($A65,'Project labour content'!$A$7:$D$255,'Project labour content'!$D$1,FALSE))*LabEsc29*1</f>
        <v>1.0151804721471156</v>
      </c>
      <c r="CB65" s="250" t="str">
        <f>IF(ISNA(VLOOKUP($A65,'Project labour content'!$A$7:$D$255,'Project labour content'!$D$1,FALSE)),"Category","Project")</f>
        <v>Category</v>
      </c>
      <c r="CD65" s="247" t="str">
        <f t="shared" si="35"/>
        <v>11451</v>
      </c>
      <c r="CE65" s="3"/>
    </row>
    <row r="66" spans="1:83" x14ac:dyDescent="0.15">
      <c r="A66" s="11" t="s">
        <v>95</v>
      </c>
      <c r="B66" s="11" t="str">
        <f>VLOOKUP($A66,'Incurred Real 2022$'!$A$25:$AC$426,'Incurred Real 2022$'!B$1,FALSE)</f>
        <v>Project Delivery Optimisation</v>
      </c>
      <c r="C66" s="11" t="str">
        <f>VLOOKUP($A66,'Incurred Real 2022$'!$A$25:$AC$426,'Incurred Real 2022$'!C$1,FALSE)</f>
        <v>ExAnte</v>
      </c>
      <c r="D66" s="11" t="str">
        <f>VLOOKUP($A66,'Incurred Real 2022$'!$A$25:$AC$426,'Incurred Real 2022$'!D$1,FALSE)</f>
        <v>Augmentation</v>
      </c>
      <c r="E66" s="11" t="str">
        <f>VLOOKUP($A66,'Incurred Real 2022$'!$A$25:$AC$426,'Incurred Real 2022$'!E$1,FALSE)</f>
        <v>Closed</v>
      </c>
      <c r="F66" s="105" t="str">
        <f>IF(VLOOKUP($A66,'Incurred Real 2022$'!$A$25:$AC$426,'Incurred Real 2022$'!F$1,FALSE)=0,"",VLOOKUP($A66,'Incurred Real 2022$'!$A$25:$AC$426,'Incurred Real 2022$'!F$1,FALSE))</f>
        <v/>
      </c>
      <c r="G66" s="105" t="str">
        <f>IF(VLOOKUP($A66,'Incurred Real 2022$'!$A$25:$AC$426,'Incurred Real 2022$'!G$1,FALSE)=0,"",VLOOKUP($A66,'Incurred Real 2022$'!$A$25:$AC$426,'Incurred Real 2022$'!G$1,FALSE))</f>
        <v/>
      </c>
      <c r="H66" s="105" t="str">
        <f>IF(VLOOKUP($A66,'Incurred Real 2022$'!$A$25:$AC$426,'Incurred Real 2022$'!H$1,FALSE)=0,"",VLOOKUP($A66,'Incurred Real 2022$'!$A$25:$AC$426,'Incurred Real 2022$'!H$1,FALSE))</f>
        <v/>
      </c>
      <c r="I66" s="105" t="str">
        <f>IF(VLOOKUP($A66,'Incurred Real 2022$'!$A$25:$AC$426,'Incurred Real 2022$'!I$1,FALSE)=0,"",VLOOKUP($A66,'Incurred Real 2022$'!$A$25:$AC$426,'Incurred Real 2022$'!I$1,FALSE))</f>
        <v/>
      </c>
      <c r="J66" s="105" t="str">
        <f>IF(VLOOKUP($A66,'Incurred Real 2022$'!$A$25:$AC$426,'Incurred Real 2022$'!J$1,FALSE)=0,"",VLOOKUP($A66,'Incurred Real 2022$'!$A$25:$AC$426,'Incurred Real 2022$'!J$1,FALSE))</f>
        <v/>
      </c>
      <c r="K66" s="105" t="str">
        <f>IF(VLOOKUP($A66,'Incurred Real 2022$'!$A$25:$AC$426,'Incurred Real 2022$'!K$1,FALSE)=0,"",VLOOKUP($A66,'Incurred Real 2022$'!$A$25:$AC$426,'Incurred Real 2022$'!K$1,FALSE))</f>
        <v/>
      </c>
      <c r="L66" s="105" t="str">
        <f>IF(VLOOKUP($A66,'Incurred Real 2022$'!$A$25:$AC$426,'Incurred Real 2022$'!L$1,FALSE)=0,"",VLOOKUP($A66,'Incurred Real 2022$'!$A$25:$AC$426,'Incurred Real 2022$'!L$1,FALSE))</f>
        <v/>
      </c>
      <c r="M66" s="105" t="str">
        <f>IF(VLOOKUP($A66,'Incurred Real 2022$'!$A$25:$AC$426,'Incurred Real 2022$'!M$1,FALSE)=0,"",VLOOKUP($A66,'Incurred Real 2022$'!$A$25:$AC$426,'Incurred Real 2022$'!M$1,FALSE))</f>
        <v/>
      </c>
      <c r="N66" s="105">
        <f>IF(VLOOKUP($A66,'Incurred Real 2022$'!$A$25:$AC$426,'Incurred Real 2022$'!N$1,FALSE)=0,"",VLOOKUP($A66,'Incurred Real 2022$'!$A$25:$AC$426,'Incurred Real 2022$'!N$1,FALSE))</f>
        <v>2977.51</v>
      </c>
      <c r="O66" s="105">
        <f>IF(VLOOKUP($A66,'Incurred Real 2022$'!$A$25:$AC$426,'Incurred Real 2022$'!O$1,FALSE)=0,"",VLOOKUP($A66,'Incurred Real 2022$'!$A$25:$AC$426,'Incurred Real 2022$'!O$1,FALSE))</f>
        <v>5378.36</v>
      </c>
      <c r="P66" s="105">
        <f>IF(VLOOKUP($A66,'Incurred Real 2022$'!$A$25:$AC$426,'Incurred Real 2022$'!P$1,FALSE)=0,"",VLOOKUP($A66,'Incurred Real 2022$'!$A$25:$AC$426,'Incurred Real 2022$'!P$1,FALSE))</f>
        <v>405032.26</v>
      </c>
      <c r="Q66" s="105">
        <f>IF(VLOOKUP($A66,'Incurred Real 2022$'!$A$25:$AC$426,'Incurred Real 2022$'!Q$1,FALSE)=0,"",VLOOKUP($A66,'Incurred Real 2022$'!$A$25:$AC$426,'Incurred Real 2022$'!Q$1,FALSE))</f>
        <v>1351025.26</v>
      </c>
      <c r="R66" s="105">
        <f>IF(VLOOKUP($A66,'Incurred Real 2022$'!$A$25:$AC$426,'Incurred Real 2022$'!R$1,FALSE)=0,"",VLOOKUP($A66,'Incurred Real 2022$'!$A$25:$AC$426,'Incurred Real 2022$'!R$1,FALSE))</f>
        <v>843280.96</v>
      </c>
      <c r="S66" s="105">
        <f>IF(VLOOKUP($A66,'Incurred Real 2022$'!$A$25:$AC$426,'Incurred Real 2022$'!S$1,FALSE)=0,"",VLOOKUP($A66,'Incurred Real 2022$'!$A$25:$AC$426,'Incurred Real 2022$'!S$1,FALSE))</f>
        <v>103862.5</v>
      </c>
      <c r="T66" s="105" t="str">
        <f>IF(VLOOKUP($A66,'Incurred Real 2022$'!$A$25:$AC$426,'Incurred Real 2022$'!T$1,FALSE)=0,"",VLOOKUP($A66,'Incurred Real 2022$'!$A$25:$AC$426,'Incurred Real 2022$'!T$1,FALSE))</f>
        <v/>
      </c>
      <c r="U66" s="105" t="str">
        <f>IF(VLOOKUP($A66,'Incurred Real 2022$'!$A$25:$AC$426,'Incurred Real 2022$'!U$1,FALSE)=0,"",VLOOKUP($A66,'Incurred Real 2022$'!$A$25:$AC$426,'Incurred Real 2022$'!U$1,FALSE))</f>
        <v/>
      </c>
      <c r="V66" s="13" t="str">
        <f>IF(ISTEXT(VLOOKUP($A66,'Incurred Real 2022$'!$A$25:$AC$426,'Incurred Real 2022$'!V$1,FALSE)),"",(VLOOKUP($A66,'Incurred Real 2022$'!$A$25:$AC$426,'Incurred Real 2022$'!V$1,FALSE))*BT66*Incurred_Real!V$15)</f>
        <v/>
      </c>
      <c r="W66" s="13" t="str">
        <f>IF(ISTEXT(VLOOKUP($A66,'Incurred Real 2022$'!$A$25:$AC$426,'Incurred Real 2022$'!W$1,FALSE)),"",(VLOOKUP($A66,'Incurred Real 2022$'!$A$25:$AC$426,'Incurred Real 2022$'!W$1,FALSE))*BU66*Incurred_Real!W$15)</f>
        <v/>
      </c>
      <c r="X66" s="220" t="str">
        <f>IF(ISTEXT(VLOOKUP($A66,'Incurred Real 2022$'!$A$25:$AC$426,'Incurred Real 2022$'!X$1,FALSE)),"",(VLOOKUP($A66,'Incurred Real 2022$'!$A$25:$AC$426,'Incurred Real 2022$'!X$1,FALSE))*BV66*Incurred_Real!X$15)</f>
        <v/>
      </c>
      <c r="Y66" s="217" t="str">
        <f>IF(ISTEXT(VLOOKUP($A66,'Incurred Real 2022$'!$A$25:$AC$426,'Incurred Real 2022$'!Y$1,FALSE)),"",(VLOOKUP($A66,'Incurred Real 2022$'!$A$25:$AC$426,'Incurred Real 2022$'!Y$1,FALSE))*BW66*Incurred_Real!Y$15)</f>
        <v/>
      </c>
      <c r="Z66" s="13" t="str">
        <f>IF(ISTEXT(VLOOKUP($A66,'Incurred Real 2022$'!$A$25:$AC$426,'Incurred Real 2022$'!Z$1,FALSE)),"",(VLOOKUP($A66,'Incurred Real 2022$'!$A$25:$AC$426,'Incurred Real 2022$'!Z$1,FALSE))*BX66*Incurred_Real!Z$15)</f>
        <v/>
      </c>
      <c r="AA66" s="13" t="str">
        <f>IF(ISTEXT(VLOOKUP($A66,'Incurred Real 2022$'!$A$25:$AC$426,'Incurred Real 2022$'!AA$1,FALSE)),"",(VLOOKUP($A66,'Incurred Real 2022$'!$A$25:$AC$426,'Incurred Real 2022$'!AA$1,FALSE))*BY66*Incurred_Real!AA$15)</f>
        <v/>
      </c>
      <c r="AB66" s="13" t="str">
        <f>IF(ISTEXT(VLOOKUP($A66,'Incurred Real 2022$'!$A$25:$AC$426,'Incurred Real 2022$'!AB$1,FALSE)),"",(VLOOKUP($A66,'Incurred Real 2022$'!$A$25:$AC$426,'Incurred Real 2022$'!AB$1,FALSE))*BZ66*Incurred_Real!AB$15)</f>
        <v/>
      </c>
      <c r="AC66" s="13" t="str">
        <f>IF(ISTEXT(VLOOKUP($A66,'Incurred Real 2022$'!$A$25:$AC$426,'Incurred Real 2022$'!AC$1,FALSE)),"",(VLOOKUP($A66,'Incurred Real 2022$'!$A$25:$AC$426,'Incurred Real 2022$'!AC$1,FALSE))*CA66*Incurred_Real!AC$15)</f>
        <v/>
      </c>
      <c r="AD66" s="221">
        <f t="shared" si="36"/>
        <v>2711556.85</v>
      </c>
      <c r="AE66" s="221">
        <f>-SUMIFS(F66:AC66,F66:AC66,"&lt;0")+SUMIFS(F66:AC66,F66:AC66,"&gt;0")</f>
        <v>2711556.85</v>
      </c>
      <c r="AF66" s="239">
        <f t="shared" si="37"/>
        <v>3426437.5817379872</v>
      </c>
      <c r="AG66" s="222">
        <f t="shared" si="38"/>
        <v>2701492.7364049666</v>
      </c>
      <c r="AH66" s="223">
        <f t="shared" si="42"/>
        <v>1.2683497296008823</v>
      </c>
      <c r="AI66" s="224">
        <f t="shared" si="39"/>
        <v>2019</v>
      </c>
      <c r="AJ66" s="225">
        <f>VLOOKUP($A66,Project_Commissioning!$C$4:$H$355,Project_Commissioning!F$1,FALSE)</f>
        <v>42744</v>
      </c>
      <c r="AK66" s="226">
        <f>VLOOKUP($A66,Project_Commissioning!$C$4:$H$355,Project_Commissioning!G$1,FALSE)</f>
        <v>2017</v>
      </c>
      <c r="AL66" s="225" t="str">
        <f>IF(VLOOKUP($A66,Project_Commissioning!$C$4:$H$355,Project_Commissioning!H$1,FALSE)=0,"",VLOOKUP($A66,Project_Commissioning!$C$4:$H$355,Project_Commissioning!H$1,FALSE))</f>
        <v/>
      </c>
      <c r="AM66" s="237">
        <f t="shared" si="40"/>
        <v>3043287.9165491639</v>
      </c>
      <c r="AN66" s="221" cm="1">
        <f t="array" ref="AN66">IF(ROUND(AE66,0)=0,0,LOOKUP(2,1/(F66:AC66&lt;&gt;""),F66:AC66))</f>
        <v>103862.5</v>
      </c>
      <c r="AO66" s="221">
        <f t="shared" si="41"/>
        <v>0</v>
      </c>
      <c r="AP66" s="79"/>
      <c r="AQ66" s="20"/>
      <c r="AR66" s="245">
        <f>IF(ISNA(VLOOKUP($A66,'Success Asset Classes'!$B$15:$AA$114,'Success Asset Classes'!$AA$1,FALSE)),0,VLOOKUP($A66,'Success Asset Classes'!$B$15:$AA$114,'Success Asset Classes'!$AA$1,FALSE))</f>
        <v>0</v>
      </c>
      <c r="AS66" s="230">
        <f>IF($AR66=0,VLOOKUP(MID($A66,4,5),'Project splits'!$C$5:$AM$346,AS$22,FALSE),IF(ISNA(VLOOKUP($A66,'Success Asset Classes'!$B$15:$BD$377,AS$21,FALSE)),VLOOKUP(MID($A66,4,5),'Project splits'!$C$5:$AM$346,AS$22,FALSE),VLOOKUP($A66,'Success Asset Classes'!$B$15:$BD$377,AS$21,FALSE)))</f>
        <v>0</v>
      </c>
      <c r="AT66" s="230">
        <f>IF($AR66=0,VLOOKUP(MID($A66,4,5),'Project splits'!$C$5:$AM$346,AT$22,FALSE),IF(ISNA(VLOOKUP($A66,'Success Asset Classes'!$B$15:$BD$377,AT$21,FALSE)),VLOOKUP(MID($A66,4,5),'Project splits'!$C$5:$AM$346,AT$22,FALSE),VLOOKUP($A66,'Success Asset Classes'!$B$15:$BD$377,AT$21,FALSE)))</f>
        <v>0</v>
      </c>
      <c r="AU66" s="230">
        <f>IF($AR66=0,VLOOKUP(MID($A66,4,5),'Project splits'!$C$5:$AM$346,AU$22,FALSE),IF(ISNA(VLOOKUP($A66,'Success Asset Classes'!$B$15:$BD$377,AU$21,FALSE)),VLOOKUP(MID($A66,4,5),'Project splits'!$C$5:$AM$346,AU$22,FALSE),VLOOKUP($A66,'Success Asset Classes'!$B$15:$BD$377,AU$21,FALSE)))</f>
        <v>0</v>
      </c>
      <c r="AV66" s="230">
        <f>IF($AR66=0,VLOOKUP(MID($A66,4,5),'Project splits'!$C$5:$AM$346,AV$22,FALSE),IF(ISNA(VLOOKUP($A66,'Success Asset Classes'!$B$15:$BD$377,AV$21,FALSE)),VLOOKUP(MID($A66,4,5),'Project splits'!$C$5:$AM$346,AV$22,FALSE),VLOOKUP($A66,'Success Asset Classes'!$B$15:$BD$377,AV$21,FALSE)))</f>
        <v>0.5</v>
      </c>
      <c r="AW66" s="230">
        <f>IF($AR66=0,VLOOKUP(MID($A66,4,5),'Project splits'!$C$5:$AM$346,AW$22,FALSE),IF(ISNA(VLOOKUP($A66,'Success Asset Classes'!$B$15:$BD$377,AW$21,FALSE)),VLOOKUP(MID($A66,4,5),'Project splits'!$C$5:$AM$346,AW$22,FALSE),VLOOKUP($A66,'Success Asset Classes'!$B$15:$BD$377,AW$21,FALSE)))</f>
        <v>0</v>
      </c>
      <c r="AX66" s="230">
        <f>IF($AR66=0,VLOOKUP(MID($A66,4,5),'Project splits'!$C$5:$AM$346,AX$22,FALSE),IF(ISNA(VLOOKUP($A66,'Success Asset Classes'!$B$15:$BD$377,AX$21,FALSE)),VLOOKUP(MID($A66,4,5),'Project splits'!$C$5:$AM$346,AX$22,FALSE),VLOOKUP($A66,'Success Asset Classes'!$B$15:$BD$377,AX$21,FALSE)))</f>
        <v>0</v>
      </c>
      <c r="AY66" s="230">
        <f>IF($AR66=0,VLOOKUP(MID($A66,4,5),'Project splits'!$C$5:$AM$346,AY$22,FALSE),IF(ISNA(VLOOKUP($A66,'Success Asset Classes'!$B$15:$BD$377,AY$21,FALSE)),VLOOKUP(MID($A66,4,5),'Project splits'!$C$5:$AM$346,AY$22,FALSE),VLOOKUP($A66,'Success Asset Classes'!$B$15:$BD$377,AY$21,FALSE)))</f>
        <v>0</v>
      </c>
      <c r="AZ66" s="230">
        <f>IF($AR66=0,VLOOKUP(MID($A66,4,5),'Project splits'!$C$5:$AM$346,AZ$22,FALSE),IF(ISNA(VLOOKUP($A66,'Success Asset Classes'!$B$15:$BD$377,AZ$21,FALSE)),VLOOKUP(MID($A66,4,5),'Project splits'!$C$5:$AM$346,AZ$22,FALSE),VLOOKUP($A66,'Success Asset Classes'!$B$15:$BD$377,AZ$21,FALSE)))</f>
        <v>0.5</v>
      </c>
      <c r="BA66" s="230">
        <f>IF($AR66=0,VLOOKUP(MID($A66,4,5),'Project splits'!$C$5:$AM$346,BA$22,FALSE),IF(ISNA(VLOOKUP($A66,'Success Asset Classes'!$B$15:$BD$377,BA$21,FALSE)),VLOOKUP(MID($A66,4,5),'Project splits'!$C$5:$AM$346,BA$22,FALSE),VLOOKUP($A66,'Success Asset Classes'!$B$15:$BD$377,BA$21,FALSE)))</f>
        <v>0</v>
      </c>
      <c r="BB66" s="230">
        <f>IF($AR66=0,VLOOKUP(MID($A66,4,5),'Project splits'!$C$5:$AM$346,BB$22,FALSE),IF(ISNA(VLOOKUP($A66,'Success Asset Classes'!$B$15:$BD$377,BB$21,FALSE)),VLOOKUP(MID($A66,4,5),'Project splits'!$C$5:$AM$346,BB$22,FALSE),VLOOKUP($A66,'Success Asset Classes'!$B$15:$BD$377,BB$21,FALSE)))</f>
        <v>0</v>
      </c>
      <c r="BC66" s="230">
        <f>IF($AR66=0,VLOOKUP(MID($A66,4,5),'Project splits'!$C$5:$AM$346,BC$22,FALSE),IF(ISNA(VLOOKUP($A66,'Success Asset Classes'!$B$15:$BD$377,BC$21,FALSE)),VLOOKUP(MID($A66,4,5),'Project splits'!$C$5:$AM$346,BC$22,FALSE),VLOOKUP($A66,'Success Asset Classes'!$B$15:$BD$377,BC$21,FALSE)))</f>
        <v>0</v>
      </c>
      <c r="BD66" s="230">
        <f>IF($AR66=0,VLOOKUP(MID($A66,4,5),'Project splits'!$C$5:$AM$346,BD$22,FALSE),IF(ISNA(VLOOKUP($A66,'Success Asset Classes'!$B$15:$BD$377,BD$21,FALSE)),VLOOKUP(MID($A66,4,5),'Project splits'!$C$5:$AM$346,BD$22,FALSE),VLOOKUP($A66,'Success Asset Classes'!$B$15:$BD$377,BD$21,FALSE)))</f>
        <v>0</v>
      </c>
      <c r="BE66" s="230">
        <f>IF($AR66=0,VLOOKUP(MID($A66,4,5),'Project splits'!$C$5:$AM$346,BE$22,FALSE),IF(ISNA(VLOOKUP($A66,'Success Asset Classes'!$B$15:$BD$377,BE$21,FALSE)),VLOOKUP(MID($A66,4,5),'Project splits'!$C$5:$AM$346,BE$22,FALSE),VLOOKUP($A66,'Success Asset Classes'!$B$15:$BD$377,BE$21,FALSE)))</f>
        <v>0</v>
      </c>
      <c r="BF66" s="230">
        <f>IF($AR66=0,VLOOKUP(MID($A66,4,5),'Project splits'!$C$5:$AM$346,BF$22,FALSE),IF(ISNA(VLOOKUP($A66,'Success Asset Classes'!$B$15:$BD$377,BF$21,FALSE)),VLOOKUP(MID($A66,4,5),'Project splits'!$C$5:$AM$346,BF$22,FALSE),VLOOKUP($A66,'Success Asset Classes'!$B$15:$BD$377,BF$21,FALSE)))</f>
        <v>0</v>
      </c>
      <c r="BG66" s="230">
        <f>IF($AR66=0,VLOOKUP(MID($A66,4,5),'Project splits'!$C$5:$AM$346,BG$22,FALSE),IF(ISNA(VLOOKUP($A66,'Success Asset Classes'!$B$15:$BD$377,BG$21,FALSE)),VLOOKUP(MID($A66,4,5),'Project splits'!$C$5:$AM$346,BG$22,FALSE),VLOOKUP($A66,'Success Asset Classes'!$B$15:$BD$377,BG$21,FALSE)))</f>
        <v>0</v>
      </c>
      <c r="BH66" s="230">
        <f>IF($AR66=0,VLOOKUP(MID($A66,4,5),'Project splits'!$C$5:$AM$346,BH$22,FALSE),IF(ISNA(VLOOKUP($A66,'Success Asset Classes'!$B$15:$BD$377,BH$21,FALSE)),VLOOKUP(MID($A66,4,5),'Project splits'!$C$5:$AM$346,BH$22,FALSE),VLOOKUP($A66,'Success Asset Classes'!$B$15:$BD$377,BH$21,FALSE)))</f>
        <v>0</v>
      </c>
      <c r="BI66" s="230">
        <f>IF($AR66=0,VLOOKUP(MID($A66,4,5),'Project splits'!$C$5:$AM$346,BI$22,FALSE),IF(ISNA(VLOOKUP($A66,'Success Asset Classes'!$B$15:$BD$377,BI$21,FALSE)),VLOOKUP(MID($A66,4,5),'Project splits'!$C$5:$AM$346,BI$22,FALSE),VLOOKUP($A66,'Success Asset Classes'!$B$15:$BD$377,BI$21,FALSE)))</f>
        <v>0</v>
      </c>
      <c r="BJ66" s="230">
        <f>IF($AR66=0,VLOOKUP(MID($A66,4,5),'Project splits'!$C$5:$AM$346,BJ$22,FALSE),IF(ISNA(VLOOKUP($A66,'Success Asset Classes'!$B$15:$BD$377,BJ$21,FALSE)),VLOOKUP(MID($A66,4,5),'Project splits'!$C$5:$AM$346,BJ$22,FALSE),VLOOKUP($A66,'Success Asset Classes'!$B$15:$BD$377,BJ$21,FALSE)))</f>
        <v>0</v>
      </c>
      <c r="BK66" s="230">
        <f>IF($AR66=0,VLOOKUP(MID($A66,4,5),'Project splits'!$C$5:$AM$346,BK$22,FALSE),IF(ISNA(VLOOKUP($A66,'Success Asset Classes'!$B$15:$BD$377,BK$21,FALSE)),VLOOKUP(MID($A66,4,5),'Project splits'!$C$5:$AM$346,BK$22,FALSE),VLOOKUP($A66,'Success Asset Classes'!$B$15:$BD$377,BK$21,FALSE)))</f>
        <v>0</v>
      </c>
      <c r="BL66" s="230">
        <f>IF($AR66=0,VLOOKUP(MID($A66,4,5),'Project splits'!$C$5:$AM$346,BL$22,FALSE),IF(ISNA(VLOOKUP($A66,'Success Asset Classes'!$B$15:$BD$377,BL$21,FALSE)),VLOOKUP(MID($A66,4,5),'Project splits'!$C$5:$AM$346,BL$22,FALSE),VLOOKUP($A66,'Success Asset Classes'!$B$15:$BD$377,BL$21,FALSE)))</f>
        <v>0</v>
      </c>
      <c r="BM66" s="230">
        <f>IF($AR66=0,VLOOKUP(MID($A66,4,5),'Project splits'!$C$5:$AM$346,BM$22,FALSE),IF(ISNA(VLOOKUP($A66,'Success Asset Classes'!$B$15:$BD$377,BM$21,FALSE)),VLOOKUP(MID($A66,4,5),'Project splits'!$C$5:$AM$346,BM$22,FALSE),VLOOKUP($A66,'Success Asset Classes'!$B$15:$BD$377,BM$21,FALSE)))</f>
        <v>0</v>
      </c>
      <c r="BN66" s="230">
        <f>IF($AR66=0,VLOOKUP(MID($A66,4,5),'Project splits'!$C$5:$AM$346,BN$22,FALSE),IF(ISNA(VLOOKUP($A66,'Success Asset Classes'!$B$15:$BD$377,BN$21,FALSE)),VLOOKUP(MID($A66,4,5),'Project splits'!$C$5:$AM$346,BN$22,FALSE),VLOOKUP($A66,'Success Asset Classes'!$B$15:$BD$377,BN$21,FALSE)))</f>
        <v>0</v>
      </c>
      <c r="BO66" s="230">
        <f>IF($AR66=0,VLOOKUP(MID($A66,4,5),'Project splits'!$C$5:$AM$346,BO$22,FALSE),IF(ISNA(VLOOKUP($A66,'Success Asset Classes'!$B$15:$BD$377,BO$21,FALSE)),VLOOKUP(MID($A66,4,5),'Project splits'!$C$5:$AM$346,BO$22,FALSE),VLOOKUP($A66,'Success Asset Classes'!$B$15:$BD$377,BO$21,FALSE)))</f>
        <v>0</v>
      </c>
      <c r="BP66" s="230">
        <f>IF($AR66=0,VLOOKUP(MID($A66,4,5),'Project splits'!$C$5:$AM$346,BP$22,FALSE),IF(ISNA(VLOOKUP($A66,'Success Asset Classes'!$B$15:$BD$377,BP$21,FALSE)),VLOOKUP(MID($A66,4,5),'Project splits'!$C$5:$AM$346,BP$22,FALSE),VLOOKUP($A66,'Success Asset Classes'!$B$15:$BD$377,BP$21,FALSE)))</f>
        <v>0</v>
      </c>
      <c r="BQ66" s="230">
        <f>IF($AR66=0,VLOOKUP(MID($A66,4,5),'Project splits'!$C$5:$AM$346,BQ$22,FALSE),IF(ISNA(VLOOKUP($A66,'Success Asset Classes'!$B$15:$BD$377,BQ$21,FALSE)),VLOOKUP(MID($A66,4,5),'Project splits'!$C$5:$AM$346,BQ$22,FALSE),VLOOKUP($A66,'Success Asset Classes'!$B$15:$BD$377,BQ$21,FALSE)))</f>
        <v>0</v>
      </c>
      <c r="BR66" s="230">
        <f>IF($AR66=0,VLOOKUP(MID($A66,4,5),'Project splits'!$C$5:$AM$346,BR$22,FALSE),IF(ISNA(VLOOKUP($A66,'Success Asset Classes'!$B$15:$BD$377,BR$21,FALSE)),VLOOKUP(MID($A66,4,5),'Project splits'!$C$5:$AM$346,BR$22,FALSE),VLOOKUP($A66,'Success Asset Classes'!$B$15:$BD$377,BR$21,FALSE)))</f>
        <v>0</v>
      </c>
      <c r="BS66" s="247">
        <f t="shared" si="34"/>
        <v>1</v>
      </c>
      <c r="BT66" s="249">
        <f>1+IF(ISNA(VLOOKUP($A66,'Project labour content'!$A$7:$D$255,'Project labour content'!$D$1,FALSE)),VLOOKUP($D66,'Project labour content'!$F$6:$G$15,'Project labour content'!$G$1,FALSE),VLOOKUP($A66,'Project labour content'!$A$7:$D$255,'Project labour content'!$D$1,FALSE))*LabEsc22*1</f>
        <v>1.0003471041831231</v>
      </c>
      <c r="BU66" s="249">
        <f>1+IF(ISNA(VLOOKUP($A66,'Project labour content'!$A$7:$D$255,'Project labour content'!$D$1,FALSE)),VLOOKUP($D66,'Project labour content'!$F$6:$G$15,'Project labour content'!$G$1,FALSE),VLOOKUP($A66,'Project labour content'!$A$7:$D$255,'Project labour content'!$D$1,FALSE))*LabEsc23*1</f>
        <v>1.0006958744663252</v>
      </c>
      <c r="BV66" s="249">
        <f>1+IF(ISNA(VLOOKUP($A66,'Project labour content'!$A$7:$D$255,'Project labour content'!$D$1,FALSE)),VLOOKUP($D66,'Project labour content'!$F$6:$G$15,'Project labour content'!$G$1,FALSE),VLOOKUP($A66,'Project labour content'!$A$7:$D$255,'Project labour content'!$D$1,FALSE))*LabEsc24*1</f>
        <v>1.0010244160731017</v>
      </c>
      <c r="BW66" s="249">
        <f>1+IF(ISNA(VLOOKUP($A66,'Project labour content'!$A$7:$D$255,'Project labour content'!$D$1,FALSE)),VLOOKUP($D66,'Project labour content'!$F$6:$G$15,'Project labour content'!$G$1,FALSE),VLOOKUP($A66,'Project labour content'!$A$7:$D$255,'Project labour content'!$D$1,FALSE))*LabEsc25*1</f>
        <v>1.0014644427984443</v>
      </c>
      <c r="BX66" s="249">
        <f>1+IF(ISNA(VLOOKUP($A66,'Project labour content'!$A$7:$D$255,'Project labour content'!$D$1,FALSE)),VLOOKUP($D66,'Project labour content'!$F$6:$G$15,'Project labour content'!$G$1,FALSE),VLOOKUP($A66,'Project labour content'!$A$7:$D$255,'Project labour content'!$D$1,FALSE))*LabEsc26*1</f>
        <v>1.0019439985912801</v>
      </c>
      <c r="BY66" s="249">
        <f>1+IF(ISNA(VLOOKUP($A66,'Project labour content'!$A$7:$D$255,'Project labour content'!$D$1,FALSE)),VLOOKUP($D66,'Project labour content'!$F$6:$G$15,'Project labour content'!$G$1,FALSE),VLOOKUP($A66,'Project labour content'!$A$7:$D$255,'Project labour content'!$D$1,FALSE))*LabEsc27*1</f>
        <v>1.0022410280715812</v>
      </c>
      <c r="BZ66" s="249">
        <f>1+IF(ISNA(VLOOKUP($A66,'Project labour content'!$A$7:$D$255,'Project labour content'!$D$1,FALSE)),VLOOKUP($D66,'Project labour content'!$F$6:$G$15,'Project labour content'!$G$1,FALSE),VLOOKUP($A66,'Project labour content'!$A$7:$D$255,'Project labour content'!$D$1,FALSE))*LabEsc28*1</f>
        <v>1.002464691270248</v>
      </c>
      <c r="CA66" s="249">
        <f>1+IF(ISNA(VLOOKUP($A66,'Project labour content'!$A$7:$D$255,'Project labour content'!$D$1,FALSE)),VLOOKUP($D66,'Project labour content'!$F$6:$G$15,'Project labour content'!$G$1,FALSE),VLOOKUP($A66,'Project labour content'!$A$7:$D$255,'Project labour content'!$D$1,FALSE))*LabEsc29*1</f>
        <v>1.0028236259714685</v>
      </c>
      <c r="CB66" s="250" t="str">
        <f>IF(ISNA(VLOOKUP($A66,'Project labour content'!$A$7:$D$255,'Project labour content'!$D$1,FALSE)),"Category","Project")</f>
        <v>Category</v>
      </c>
      <c r="CD66" s="247" t="str">
        <f t="shared" si="35"/>
        <v>11452</v>
      </c>
      <c r="CE66" s="3"/>
    </row>
    <row r="67" spans="1:83" x14ac:dyDescent="0.15">
      <c r="A67" s="11" t="s">
        <v>97</v>
      </c>
      <c r="B67" s="11" t="str">
        <f>VLOOKUP($A67,'Incurred Real 2022$'!$A$25:$AC$426,'Incurred Real 2022$'!B$1,FALSE)</f>
        <v>Safety in Design Processes</v>
      </c>
      <c r="C67" s="11" t="str">
        <f>VLOOKUP($A67,'Incurred Real 2022$'!$A$25:$AC$426,'Incurred Real 2022$'!C$1,FALSE)</f>
        <v>ExAnte</v>
      </c>
      <c r="D67" s="11" t="str">
        <f>VLOOKUP($A67,'Incurred Real 2022$'!$A$25:$AC$426,'Incurred Real 2022$'!D$1,FALSE)</f>
        <v>Security/Compliance</v>
      </c>
      <c r="E67" s="11" t="str">
        <f>VLOOKUP($A67,'Incurred Real 2022$'!$A$25:$AC$426,'Incurred Real 2022$'!E$1,FALSE)</f>
        <v>Closed</v>
      </c>
      <c r="F67" s="105" t="str">
        <f>IF(VLOOKUP($A67,'Incurred Real 2022$'!$A$25:$AC$426,'Incurred Real 2022$'!F$1,FALSE)=0,"",VLOOKUP($A67,'Incurred Real 2022$'!$A$25:$AC$426,'Incurred Real 2022$'!F$1,FALSE))</f>
        <v/>
      </c>
      <c r="G67" s="105" t="str">
        <f>IF(VLOOKUP($A67,'Incurred Real 2022$'!$A$25:$AC$426,'Incurred Real 2022$'!G$1,FALSE)=0,"",VLOOKUP($A67,'Incurred Real 2022$'!$A$25:$AC$426,'Incurred Real 2022$'!G$1,FALSE))</f>
        <v/>
      </c>
      <c r="H67" s="105" t="str">
        <f>IF(VLOOKUP($A67,'Incurred Real 2022$'!$A$25:$AC$426,'Incurred Real 2022$'!H$1,FALSE)=0,"",VLOOKUP($A67,'Incurred Real 2022$'!$A$25:$AC$426,'Incurred Real 2022$'!H$1,FALSE))</f>
        <v/>
      </c>
      <c r="I67" s="105" t="str">
        <f>IF(VLOOKUP($A67,'Incurred Real 2022$'!$A$25:$AC$426,'Incurred Real 2022$'!I$1,FALSE)=0,"",VLOOKUP($A67,'Incurred Real 2022$'!$A$25:$AC$426,'Incurred Real 2022$'!I$1,FALSE))</f>
        <v/>
      </c>
      <c r="J67" s="105" t="str">
        <f>IF(VLOOKUP($A67,'Incurred Real 2022$'!$A$25:$AC$426,'Incurred Real 2022$'!J$1,FALSE)=0,"",VLOOKUP($A67,'Incurred Real 2022$'!$A$25:$AC$426,'Incurred Real 2022$'!J$1,FALSE))</f>
        <v/>
      </c>
      <c r="K67" s="105" t="str">
        <f>IF(VLOOKUP($A67,'Incurred Real 2022$'!$A$25:$AC$426,'Incurred Real 2022$'!K$1,FALSE)=0,"",VLOOKUP($A67,'Incurred Real 2022$'!$A$25:$AC$426,'Incurred Real 2022$'!K$1,FALSE))</f>
        <v/>
      </c>
      <c r="L67" s="105" t="str">
        <f>IF(VLOOKUP($A67,'Incurred Real 2022$'!$A$25:$AC$426,'Incurred Real 2022$'!L$1,FALSE)=0,"",VLOOKUP($A67,'Incurred Real 2022$'!$A$25:$AC$426,'Incurred Real 2022$'!L$1,FALSE))</f>
        <v/>
      </c>
      <c r="M67" s="105" t="str">
        <f>IF(VLOOKUP($A67,'Incurred Real 2022$'!$A$25:$AC$426,'Incurred Real 2022$'!M$1,FALSE)=0,"",VLOOKUP($A67,'Incurred Real 2022$'!$A$25:$AC$426,'Incurred Real 2022$'!M$1,FALSE))</f>
        <v/>
      </c>
      <c r="N67" s="105">
        <f>IF(VLOOKUP($A67,'Incurred Real 2022$'!$A$25:$AC$426,'Incurred Real 2022$'!N$1,FALSE)=0,"",VLOOKUP($A67,'Incurred Real 2022$'!$A$25:$AC$426,'Incurred Real 2022$'!N$1,FALSE))</f>
        <v>89188.45</v>
      </c>
      <c r="O67" s="105" t="str">
        <f>IF(VLOOKUP($A67,'Incurred Real 2022$'!$A$25:$AC$426,'Incurred Real 2022$'!O$1,FALSE)=0,"",VLOOKUP($A67,'Incurred Real 2022$'!$A$25:$AC$426,'Incurred Real 2022$'!O$1,FALSE))</f>
        <v/>
      </c>
      <c r="P67" s="105" t="str">
        <f>IF(VLOOKUP($A67,'Incurred Real 2022$'!$A$25:$AC$426,'Incurred Real 2022$'!P$1,FALSE)=0,"",VLOOKUP($A67,'Incurred Real 2022$'!$A$25:$AC$426,'Incurred Real 2022$'!P$1,FALSE))</f>
        <v/>
      </c>
      <c r="Q67" s="105" t="str">
        <f>IF(VLOOKUP($A67,'Incurred Real 2022$'!$A$25:$AC$426,'Incurred Real 2022$'!Q$1,FALSE)=0,"",VLOOKUP($A67,'Incurred Real 2022$'!$A$25:$AC$426,'Incurred Real 2022$'!Q$1,FALSE))</f>
        <v/>
      </c>
      <c r="R67" s="105">
        <f>IF(VLOOKUP($A67,'Incurred Real 2022$'!$A$25:$AC$426,'Incurred Real 2022$'!R$1,FALSE)=0,"",VLOOKUP($A67,'Incurred Real 2022$'!$A$25:$AC$426,'Incurred Real 2022$'!R$1,FALSE))</f>
        <v>-89188.45</v>
      </c>
      <c r="S67" s="105" t="str">
        <f>IF(VLOOKUP($A67,'Incurred Real 2022$'!$A$25:$AC$426,'Incurred Real 2022$'!S$1,FALSE)=0,"",VLOOKUP($A67,'Incurred Real 2022$'!$A$25:$AC$426,'Incurred Real 2022$'!S$1,FALSE))</f>
        <v/>
      </c>
      <c r="T67" s="105" t="str">
        <f>IF(VLOOKUP($A67,'Incurred Real 2022$'!$A$25:$AC$426,'Incurred Real 2022$'!T$1,FALSE)=0,"",VLOOKUP($A67,'Incurred Real 2022$'!$A$25:$AC$426,'Incurred Real 2022$'!T$1,FALSE))</f>
        <v/>
      </c>
      <c r="U67" s="105" t="str">
        <f>IF(VLOOKUP($A67,'Incurred Real 2022$'!$A$25:$AC$426,'Incurred Real 2022$'!U$1,FALSE)=0,"",VLOOKUP($A67,'Incurred Real 2022$'!$A$25:$AC$426,'Incurred Real 2022$'!U$1,FALSE))</f>
        <v/>
      </c>
      <c r="V67" s="13" t="str">
        <f>IF(ISTEXT(VLOOKUP($A67,'Incurred Real 2022$'!$A$25:$AC$426,'Incurred Real 2022$'!V$1,FALSE)),"",(VLOOKUP($A67,'Incurred Real 2022$'!$A$25:$AC$426,'Incurred Real 2022$'!V$1,FALSE))*BT67*Incurred_Real!V$15)</f>
        <v/>
      </c>
      <c r="W67" s="13" t="str">
        <f>IF(ISTEXT(VLOOKUP($A67,'Incurred Real 2022$'!$A$25:$AC$426,'Incurred Real 2022$'!W$1,FALSE)),"",(VLOOKUP($A67,'Incurred Real 2022$'!$A$25:$AC$426,'Incurred Real 2022$'!W$1,FALSE))*BU67*Incurred_Real!W$15)</f>
        <v/>
      </c>
      <c r="X67" s="220" t="str">
        <f>IF(ISTEXT(VLOOKUP($A67,'Incurred Real 2022$'!$A$25:$AC$426,'Incurred Real 2022$'!X$1,FALSE)),"",(VLOOKUP($A67,'Incurred Real 2022$'!$A$25:$AC$426,'Incurred Real 2022$'!X$1,FALSE))*BV67*Incurred_Real!X$15)</f>
        <v/>
      </c>
      <c r="Y67" s="217" t="str">
        <f>IF(ISTEXT(VLOOKUP($A67,'Incurred Real 2022$'!$A$25:$AC$426,'Incurred Real 2022$'!Y$1,FALSE)),"",(VLOOKUP($A67,'Incurred Real 2022$'!$A$25:$AC$426,'Incurred Real 2022$'!Y$1,FALSE))*BW67*Incurred_Real!Y$15)</f>
        <v/>
      </c>
      <c r="Z67" s="13" t="str">
        <f>IF(ISTEXT(VLOOKUP($A67,'Incurred Real 2022$'!$A$25:$AC$426,'Incurred Real 2022$'!Z$1,FALSE)),"",(VLOOKUP($A67,'Incurred Real 2022$'!$A$25:$AC$426,'Incurred Real 2022$'!Z$1,FALSE))*BX67*Incurred_Real!Z$15)</f>
        <v/>
      </c>
      <c r="AA67" s="13" t="str">
        <f>IF(ISTEXT(VLOOKUP($A67,'Incurred Real 2022$'!$A$25:$AC$426,'Incurred Real 2022$'!AA$1,FALSE)),"",(VLOOKUP($A67,'Incurred Real 2022$'!$A$25:$AC$426,'Incurred Real 2022$'!AA$1,FALSE))*BY67*Incurred_Real!AA$15)</f>
        <v/>
      </c>
      <c r="AB67" s="13" t="str">
        <f>IF(ISTEXT(VLOOKUP($A67,'Incurred Real 2022$'!$A$25:$AC$426,'Incurred Real 2022$'!AB$1,FALSE)),"",(VLOOKUP($A67,'Incurred Real 2022$'!$A$25:$AC$426,'Incurred Real 2022$'!AB$1,FALSE))*BZ67*Incurred_Real!AB$15)</f>
        <v/>
      </c>
      <c r="AC67" s="13" t="str">
        <f>IF(ISTEXT(VLOOKUP($A67,'Incurred Real 2022$'!$A$25:$AC$426,'Incurred Real 2022$'!AC$1,FALSE)),"",(VLOOKUP($A67,'Incurred Real 2022$'!$A$25:$AC$426,'Incurred Real 2022$'!AC$1,FALSE))*CA67*Incurred_Real!AC$15)</f>
        <v/>
      </c>
      <c r="AD67" s="221">
        <f t="shared" si="36"/>
        <v>0</v>
      </c>
      <c r="AE67" s="221">
        <f>-SUMIFS(F67:AC67,F67:AC67,"&lt;0")+SUMIFS(F67:AC67,F67:AC67,"&gt;0")</f>
        <v>178376.9</v>
      </c>
      <c r="AF67" s="239">
        <f t="shared" si="37"/>
        <v>0</v>
      </c>
      <c r="AG67" s="222">
        <f t="shared" si="38"/>
        <v>0</v>
      </c>
      <c r="AH67" s="223">
        <f t="shared" si="42"/>
        <v>1.3297214907106023</v>
      </c>
      <c r="AI67" s="224" t="str">
        <f t="shared" si="39"/>
        <v>2018</v>
      </c>
      <c r="AJ67" s="225">
        <f>VLOOKUP($A67,Project_Commissioning!$C$4:$H$355,Project_Commissioning!F$1,FALSE)</f>
        <v>41578</v>
      </c>
      <c r="AK67" s="226">
        <f>VLOOKUP($A67,Project_Commissioning!$C$4:$H$355,Project_Commissioning!G$1,FALSE)</f>
        <v>2014</v>
      </c>
      <c r="AL67" s="225" t="str">
        <f>IF(VLOOKUP($A67,Project_Commissioning!$C$4:$H$355,Project_Commissioning!H$1,FALSE)=0,"",VLOOKUP($A67,Project_Commissioning!$C$4:$H$355,Project_Commissioning!H$1,FALSE))</f>
        <v/>
      </c>
      <c r="AM67" s="237">
        <f t="shared" si="40"/>
        <v>0</v>
      </c>
      <c r="AN67" s="221" cm="1">
        <f t="array" ref="AN67">IF(ROUND(AE67,0)=0,0,LOOKUP(2,1/(F67:AC67&lt;&gt;""),F67:AC67))</f>
        <v>-89188.45</v>
      </c>
      <c r="AO67" s="221">
        <f t="shared" si="41"/>
        <v>0</v>
      </c>
      <c r="AP67" s="79"/>
      <c r="AQ67" s="20"/>
      <c r="AR67" s="245">
        <f>IF(ISNA(VLOOKUP($A67,'Success Asset Classes'!$B$15:$AA$114,'Success Asset Classes'!$AA$1,FALSE)),0,VLOOKUP($A67,'Success Asset Classes'!$B$15:$AA$114,'Success Asset Classes'!$AA$1,FALSE))</f>
        <v>0</v>
      </c>
      <c r="AS67" s="230">
        <f>IF($AR67=0,VLOOKUP(MID($A67,4,5),'Project splits'!$C$5:$AM$346,AS$22,FALSE),IF(ISNA(VLOOKUP($A67,'Success Asset Classes'!$B$15:$BD$377,AS$21,FALSE)),VLOOKUP(MID($A67,4,5),'Project splits'!$C$5:$AM$346,AS$22,FALSE),VLOOKUP($A67,'Success Asset Classes'!$B$15:$BD$377,AS$21,FALSE)))</f>
        <v>0</v>
      </c>
      <c r="AT67" s="230">
        <f>IF($AR67=0,VLOOKUP(MID($A67,4,5),'Project splits'!$C$5:$AM$346,AT$22,FALSE),IF(ISNA(VLOOKUP($A67,'Success Asset Classes'!$B$15:$BD$377,AT$21,FALSE)),VLOOKUP(MID($A67,4,5),'Project splits'!$C$5:$AM$346,AT$22,FALSE),VLOOKUP($A67,'Success Asset Classes'!$B$15:$BD$377,AT$21,FALSE)))</f>
        <v>0</v>
      </c>
      <c r="AU67" s="230">
        <f>IF($AR67=0,VLOOKUP(MID($A67,4,5),'Project splits'!$C$5:$AM$346,AU$22,FALSE),IF(ISNA(VLOOKUP($A67,'Success Asset Classes'!$B$15:$BD$377,AU$21,FALSE)),VLOOKUP(MID($A67,4,5),'Project splits'!$C$5:$AM$346,AU$22,FALSE),VLOOKUP($A67,'Success Asset Classes'!$B$15:$BD$377,AU$21,FALSE)))</f>
        <v>0</v>
      </c>
      <c r="AV67" s="230">
        <f>IF($AR67=0,VLOOKUP(MID($A67,4,5),'Project splits'!$C$5:$AM$346,AV$22,FALSE),IF(ISNA(VLOOKUP($A67,'Success Asset Classes'!$B$15:$BD$377,AV$21,FALSE)),VLOOKUP(MID($A67,4,5),'Project splits'!$C$5:$AM$346,AV$22,FALSE),VLOOKUP($A67,'Success Asset Classes'!$B$15:$BD$377,AV$21,FALSE)))</f>
        <v>0</v>
      </c>
      <c r="AW67" s="230">
        <f>IF($AR67=0,VLOOKUP(MID($A67,4,5),'Project splits'!$C$5:$AM$346,AW$22,FALSE),IF(ISNA(VLOOKUP($A67,'Success Asset Classes'!$B$15:$BD$377,AW$21,FALSE)),VLOOKUP(MID($A67,4,5),'Project splits'!$C$5:$AM$346,AW$22,FALSE),VLOOKUP($A67,'Success Asset Classes'!$B$15:$BD$377,AW$21,FALSE)))</f>
        <v>0</v>
      </c>
      <c r="AX67" s="230">
        <f>IF($AR67=0,VLOOKUP(MID($A67,4,5),'Project splits'!$C$5:$AM$346,AX$22,FALSE),IF(ISNA(VLOOKUP($A67,'Success Asset Classes'!$B$15:$BD$377,AX$21,FALSE)),VLOOKUP(MID($A67,4,5),'Project splits'!$C$5:$AM$346,AX$22,FALSE),VLOOKUP($A67,'Success Asset Classes'!$B$15:$BD$377,AX$21,FALSE)))</f>
        <v>0</v>
      </c>
      <c r="AY67" s="230">
        <f>IF($AR67=0,VLOOKUP(MID($A67,4,5),'Project splits'!$C$5:$AM$346,AY$22,FALSE),IF(ISNA(VLOOKUP($A67,'Success Asset Classes'!$B$15:$BD$377,AY$21,FALSE)),VLOOKUP(MID($A67,4,5),'Project splits'!$C$5:$AM$346,AY$22,FALSE),VLOOKUP($A67,'Success Asset Classes'!$B$15:$BD$377,AY$21,FALSE)))</f>
        <v>0</v>
      </c>
      <c r="AZ67" s="230">
        <f>IF($AR67=0,VLOOKUP(MID($A67,4,5),'Project splits'!$C$5:$AM$346,AZ$22,FALSE),IF(ISNA(VLOOKUP($A67,'Success Asset Classes'!$B$15:$BD$377,AZ$21,FALSE)),VLOOKUP(MID($A67,4,5),'Project splits'!$C$5:$AM$346,AZ$22,FALSE),VLOOKUP($A67,'Success Asset Classes'!$B$15:$BD$377,AZ$21,FALSE)))</f>
        <v>1</v>
      </c>
      <c r="BA67" s="230">
        <f>IF($AR67=0,VLOOKUP(MID($A67,4,5),'Project splits'!$C$5:$AM$346,BA$22,FALSE),IF(ISNA(VLOOKUP($A67,'Success Asset Classes'!$B$15:$BD$377,BA$21,FALSE)),VLOOKUP(MID($A67,4,5),'Project splits'!$C$5:$AM$346,BA$22,FALSE),VLOOKUP($A67,'Success Asset Classes'!$B$15:$BD$377,BA$21,FALSE)))</f>
        <v>0</v>
      </c>
      <c r="BB67" s="230">
        <f>IF($AR67=0,VLOOKUP(MID($A67,4,5),'Project splits'!$C$5:$AM$346,BB$22,FALSE),IF(ISNA(VLOOKUP($A67,'Success Asset Classes'!$B$15:$BD$377,BB$21,FALSE)),VLOOKUP(MID($A67,4,5),'Project splits'!$C$5:$AM$346,BB$22,FALSE),VLOOKUP($A67,'Success Asset Classes'!$B$15:$BD$377,BB$21,FALSE)))</f>
        <v>0</v>
      </c>
      <c r="BC67" s="230">
        <f>IF($AR67=0,VLOOKUP(MID($A67,4,5),'Project splits'!$C$5:$AM$346,BC$22,FALSE),IF(ISNA(VLOOKUP($A67,'Success Asset Classes'!$B$15:$BD$377,BC$21,FALSE)),VLOOKUP(MID($A67,4,5),'Project splits'!$C$5:$AM$346,BC$22,FALSE),VLOOKUP($A67,'Success Asset Classes'!$B$15:$BD$377,BC$21,FALSE)))</f>
        <v>0</v>
      </c>
      <c r="BD67" s="230">
        <f>IF($AR67=0,VLOOKUP(MID($A67,4,5),'Project splits'!$C$5:$AM$346,BD$22,FALSE),IF(ISNA(VLOOKUP($A67,'Success Asset Classes'!$B$15:$BD$377,BD$21,FALSE)),VLOOKUP(MID($A67,4,5),'Project splits'!$C$5:$AM$346,BD$22,FALSE),VLOOKUP($A67,'Success Asset Classes'!$B$15:$BD$377,BD$21,FALSE)))</f>
        <v>0</v>
      </c>
      <c r="BE67" s="230">
        <f>IF($AR67=0,VLOOKUP(MID($A67,4,5),'Project splits'!$C$5:$AM$346,BE$22,FALSE),IF(ISNA(VLOOKUP($A67,'Success Asset Classes'!$B$15:$BD$377,BE$21,FALSE)),VLOOKUP(MID($A67,4,5),'Project splits'!$C$5:$AM$346,BE$22,FALSE),VLOOKUP($A67,'Success Asset Classes'!$B$15:$BD$377,BE$21,FALSE)))</f>
        <v>0</v>
      </c>
      <c r="BF67" s="230">
        <f>IF($AR67=0,VLOOKUP(MID($A67,4,5),'Project splits'!$C$5:$AM$346,BF$22,FALSE),IF(ISNA(VLOOKUP($A67,'Success Asset Classes'!$B$15:$BD$377,BF$21,FALSE)),VLOOKUP(MID($A67,4,5),'Project splits'!$C$5:$AM$346,BF$22,FALSE),VLOOKUP($A67,'Success Asset Classes'!$B$15:$BD$377,BF$21,FALSE)))</f>
        <v>0</v>
      </c>
      <c r="BG67" s="230">
        <f>IF($AR67=0,VLOOKUP(MID($A67,4,5),'Project splits'!$C$5:$AM$346,BG$22,FALSE),IF(ISNA(VLOOKUP($A67,'Success Asset Classes'!$B$15:$BD$377,BG$21,FALSE)),VLOOKUP(MID($A67,4,5),'Project splits'!$C$5:$AM$346,BG$22,FALSE),VLOOKUP($A67,'Success Asset Classes'!$B$15:$BD$377,BG$21,FALSE)))</f>
        <v>0</v>
      </c>
      <c r="BH67" s="230">
        <f>IF($AR67=0,VLOOKUP(MID($A67,4,5),'Project splits'!$C$5:$AM$346,BH$22,FALSE),IF(ISNA(VLOOKUP($A67,'Success Asset Classes'!$B$15:$BD$377,BH$21,FALSE)),VLOOKUP(MID($A67,4,5),'Project splits'!$C$5:$AM$346,BH$22,FALSE),VLOOKUP($A67,'Success Asset Classes'!$B$15:$BD$377,BH$21,FALSE)))</f>
        <v>0</v>
      </c>
      <c r="BI67" s="230">
        <f>IF($AR67=0,VLOOKUP(MID($A67,4,5),'Project splits'!$C$5:$AM$346,BI$22,FALSE),IF(ISNA(VLOOKUP($A67,'Success Asset Classes'!$B$15:$BD$377,BI$21,FALSE)),VLOOKUP(MID($A67,4,5),'Project splits'!$C$5:$AM$346,BI$22,FALSE),VLOOKUP($A67,'Success Asset Classes'!$B$15:$BD$377,BI$21,FALSE)))</f>
        <v>0</v>
      </c>
      <c r="BJ67" s="230">
        <f>IF($AR67=0,VLOOKUP(MID($A67,4,5),'Project splits'!$C$5:$AM$346,BJ$22,FALSE),IF(ISNA(VLOOKUP($A67,'Success Asset Classes'!$B$15:$BD$377,BJ$21,FALSE)),VLOOKUP(MID($A67,4,5),'Project splits'!$C$5:$AM$346,BJ$22,FALSE),VLOOKUP($A67,'Success Asset Classes'!$B$15:$BD$377,BJ$21,FALSE)))</f>
        <v>0</v>
      </c>
      <c r="BK67" s="230">
        <f>IF($AR67=0,VLOOKUP(MID($A67,4,5),'Project splits'!$C$5:$AM$346,BK$22,FALSE),IF(ISNA(VLOOKUP($A67,'Success Asset Classes'!$B$15:$BD$377,BK$21,FALSE)),VLOOKUP(MID($A67,4,5),'Project splits'!$C$5:$AM$346,BK$22,FALSE),VLOOKUP($A67,'Success Asset Classes'!$B$15:$BD$377,BK$21,FALSE)))</f>
        <v>0</v>
      </c>
      <c r="BL67" s="230">
        <f>IF($AR67=0,VLOOKUP(MID($A67,4,5),'Project splits'!$C$5:$AM$346,BL$22,FALSE),IF(ISNA(VLOOKUP($A67,'Success Asset Classes'!$B$15:$BD$377,BL$21,FALSE)),VLOOKUP(MID($A67,4,5),'Project splits'!$C$5:$AM$346,BL$22,FALSE),VLOOKUP($A67,'Success Asset Classes'!$B$15:$BD$377,BL$21,FALSE)))</f>
        <v>0</v>
      </c>
      <c r="BM67" s="230">
        <f>IF($AR67=0,VLOOKUP(MID($A67,4,5),'Project splits'!$C$5:$AM$346,BM$22,FALSE),IF(ISNA(VLOOKUP($A67,'Success Asset Classes'!$B$15:$BD$377,BM$21,FALSE)),VLOOKUP(MID($A67,4,5),'Project splits'!$C$5:$AM$346,BM$22,FALSE),VLOOKUP($A67,'Success Asset Classes'!$B$15:$BD$377,BM$21,FALSE)))</f>
        <v>0</v>
      </c>
      <c r="BN67" s="230">
        <f>IF($AR67=0,VLOOKUP(MID($A67,4,5),'Project splits'!$C$5:$AM$346,BN$22,FALSE),IF(ISNA(VLOOKUP($A67,'Success Asset Classes'!$B$15:$BD$377,BN$21,FALSE)),VLOOKUP(MID($A67,4,5),'Project splits'!$C$5:$AM$346,BN$22,FALSE),VLOOKUP($A67,'Success Asset Classes'!$B$15:$BD$377,BN$21,FALSE)))</f>
        <v>0</v>
      </c>
      <c r="BO67" s="230">
        <f>IF($AR67=0,VLOOKUP(MID($A67,4,5),'Project splits'!$C$5:$AM$346,BO$22,FALSE),IF(ISNA(VLOOKUP($A67,'Success Asset Classes'!$B$15:$BD$377,BO$21,FALSE)),VLOOKUP(MID($A67,4,5),'Project splits'!$C$5:$AM$346,BO$22,FALSE),VLOOKUP($A67,'Success Asset Classes'!$B$15:$BD$377,BO$21,FALSE)))</f>
        <v>0</v>
      </c>
      <c r="BP67" s="230">
        <f>IF($AR67=0,VLOOKUP(MID($A67,4,5),'Project splits'!$C$5:$AM$346,BP$22,FALSE),IF(ISNA(VLOOKUP($A67,'Success Asset Classes'!$B$15:$BD$377,BP$21,FALSE)),VLOOKUP(MID($A67,4,5),'Project splits'!$C$5:$AM$346,BP$22,FALSE),VLOOKUP($A67,'Success Asset Classes'!$B$15:$BD$377,BP$21,FALSE)))</f>
        <v>0</v>
      </c>
      <c r="BQ67" s="230">
        <f>IF($AR67=0,VLOOKUP(MID($A67,4,5),'Project splits'!$C$5:$AM$346,BQ$22,FALSE),IF(ISNA(VLOOKUP($A67,'Success Asset Classes'!$B$15:$BD$377,BQ$21,FALSE)),VLOOKUP(MID($A67,4,5),'Project splits'!$C$5:$AM$346,BQ$22,FALSE),VLOOKUP($A67,'Success Asset Classes'!$B$15:$BD$377,BQ$21,FALSE)))</f>
        <v>0</v>
      </c>
      <c r="BR67" s="230">
        <f>IF($AR67=0,VLOOKUP(MID($A67,4,5),'Project splits'!$C$5:$AM$346,BR$22,FALSE),IF(ISNA(VLOOKUP($A67,'Success Asset Classes'!$B$15:$BD$377,BR$21,FALSE)),VLOOKUP(MID($A67,4,5),'Project splits'!$C$5:$AM$346,BR$22,FALSE),VLOOKUP($A67,'Success Asset Classes'!$B$15:$BD$377,BR$21,FALSE)))</f>
        <v>0</v>
      </c>
      <c r="BS67" s="247">
        <f t="shared" si="34"/>
        <v>1</v>
      </c>
      <c r="BT67" s="249">
        <f>1+IF(ISNA(VLOOKUP($A67,'Project labour content'!$A$7:$D$255,'Project labour content'!$D$1,FALSE)),VLOOKUP($D67,'Project labour content'!$F$6:$G$15,'Project labour content'!$G$1,FALSE),VLOOKUP($A67,'Project labour content'!$A$7:$D$255,'Project labour content'!$D$1,FALSE))*LabEsc22*1</f>
        <v>1.0005859102087626</v>
      </c>
      <c r="BU67" s="249">
        <f>1+IF(ISNA(VLOOKUP($A67,'Project labour content'!$A$7:$D$255,'Project labour content'!$D$1,FALSE)),VLOOKUP($D67,'Project labour content'!$F$6:$G$15,'Project labour content'!$G$1,FALSE),VLOOKUP($A67,'Project labour content'!$A$7:$D$255,'Project labour content'!$D$1,FALSE))*LabEsc23*1</f>
        <v>1.0011746327865272</v>
      </c>
      <c r="BV67" s="249">
        <f>1+IF(ISNA(VLOOKUP($A67,'Project labour content'!$A$7:$D$255,'Project labour content'!$D$1,FALSE)),VLOOKUP($D67,'Project labour content'!$F$6:$G$15,'Project labour content'!$G$1,FALSE),VLOOKUP($A67,'Project labour content'!$A$7:$D$255,'Project labour content'!$D$1,FALSE))*LabEsc24*1</f>
        <v>1.0017292094547814</v>
      </c>
      <c r="BW67" s="249">
        <f>1+IF(ISNA(VLOOKUP($A67,'Project labour content'!$A$7:$D$255,'Project labour content'!$D$1,FALSE)),VLOOKUP($D67,'Project labour content'!$F$6:$G$15,'Project labour content'!$G$1,FALSE),VLOOKUP($A67,'Project labour content'!$A$7:$D$255,'Project labour content'!$D$1,FALSE))*LabEsc25*1</f>
        <v>1.0024719724724633</v>
      </c>
      <c r="BX67" s="249">
        <f>1+IF(ISNA(VLOOKUP($A67,'Project labour content'!$A$7:$D$255,'Project labour content'!$D$1,FALSE)),VLOOKUP($D67,'Project labour content'!$F$6:$G$15,'Project labour content'!$G$1,FALSE),VLOOKUP($A67,'Project labour content'!$A$7:$D$255,'Project labour content'!$D$1,FALSE))*LabEsc26*1</f>
        <v>1.0032814603679003</v>
      </c>
      <c r="BY67" s="249">
        <f>1+IF(ISNA(VLOOKUP($A67,'Project labour content'!$A$7:$D$255,'Project labour content'!$D$1,FALSE)),VLOOKUP($D67,'Project labour content'!$F$6:$G$15,'Project labour content'!$G$1,FALSE),VLOOKUP($A67,'Project labour content'!$A$7:$D$255,'Project labour content'!$D$1,FALSE))*LabEsc27*1</f>
        <v>1.0037828447166741</v>
      </c>
      <c r="BZ67" s="249">
        <f>1+IF(ISNA(VLOOKUP($A67,'Project labour content'!$A$7:$D$255,'Project labour content'!$D$1,FALSE)),VLOOKUP($D67,'Project labour content'!$F$6:$G$15,'Project labour content'!$G$1,FALSE),VLOOKUP($A67,'Project labour content'!$A$7:$D$255,'Project labour content'!$D$1,FALSE))*LabEsc28*1</f>
        <v>1.0041603871313007</v>
      </c>
      <c r="CA67" s="249">
        <f>1+IF(ISNA(VLOOKUP($A67,'Project labour content'!$A$7:$D$255,'Project labour content'!$D$1,FALSE)),VLOOKUP($D67,'Project labour content'!$F$6:$G$15,'Project labour content'!$G$1,FALSE),VLOOKUP($A67,'Project labour content'!$A$7:$D$255,'Project labour content'!$D$1,FALSE))*LabEsc29*1</f>
        <v>1.0047662671982935</v>
      </c>
      <c r="CB67" s="250" t="str">
        <f>IF(ISNA(VLOOKUP($A67,'Project labour content'!$A$7:$D$255,'Project labour content'!$D$1,FALSE)),"Category","Project")</f>
        <v>Category</v>
      </c>
      <c r="CD67" s="247" t="str">
        <f t="shared" si="35"/>
        <v>11454</v>
      </c>
      <c r="CE67" s="3"/>
    </row>
    <row r="68" spans="1:83" x14ac:dyDescent="0.15">
      <c r="A68" s="11" t="s">
        <v>99</v>
      </c>
      <c r="B68" s="11" t="str">
        <f>VLOOKUP($A68,'Incurred Real 2022$'!$A$25:$AC$426,'Incurred Real 2022$'!B$1,FALSE)</f>
        <v>Cultana to Stony Point Land and Easement Acquisition</v>
      </c>
      <c r="C68" s="11" t="str">
        <f>VLOOKUP($A68,'Incurred Real 2022$'!$A$25:$AC$426,'Incurred Real 2022$'!C$1,FALSE)</f>
        <v>ExAnte</v>
      </c>
      <c r="D68" s="11" t="str">
        <f>VLOOKUP($A68,'Incurred Real 2022$'!$A$25:$AC$426,'Incurred Real 2022$'!D$1,FALSE)</f>
        <v>Easements/Land</v>
      </c>
      <c r="E68" s="11" t="str">
        <f>VLOOKUP($A68,'Incurred Real 2022$'!$A$25:$AC$426,'Incurred Real 2022$'!E$1,FALSE)</f>
        <v>Closed</v>
      </c>
      <c r="F68" s="105" t="str">
        <f>IF(VLOOKUP($A68,'Incurred Real 2022$'!$A$25:$AC$426,'Incurred Real 2022$'!F$1,FALSE)=0,"",VLOOKUP($A68,'Incurred Real 2022$'!$A$25:$AC$426,'Incurred Real 2022$'!F$1,FALSE))</f>
        <v/>
      </c>
      <c r="G68" s="105" t="str">
        <f>IF(VLOOKUP($A68,'Incurred Real 2022$'!$A$25:$AC$426,'Incurred Real 2022$'!G$1,FALSE)=0,"",VLOOKUP($A68,'Incurred Real 2022$'!$A$25:$AC$426,'Incurred Real 2022$'!G$1,FALSE))</f>
        <v/>
      </c>
      <c r="H68" s="105" t="str">
        <f>IF(VLOOKUP($A68,'Incurred Real 2022$'!$A$25:$AC$426,'Incurred Real 2022$'!H$1,FALSE)=0,"",VLOOKUP($A68,'Incurred Real 2022$'!$A$25:$AC$426,'Incurred Real 2022$'!H$1,FALSE))</f>
        <v/>
      </c>
      <c r="I68" s="105" t="str">
        <f>IF(VLOOKUP($A68,'Incurred Real 2022$'!$A$25:$AC$426,'Incurred Real 2022$'!I$1,FALSE)=0,"",VLOOKUP($A68,'Incurred Real 2022$'!$A$25:$AC$426,'Incurred Real 2022$'!I$1,FALSE))</f>
        <v/>
      </c>
      <c r="J68" s="105" t="str">
        <f>IF(VLOOKUP($A68,'Incurred Real 2022$'!$A$25:$AC$426,'Incurred Real 2022$'!J$1,FALSE)=0,"",VLOOKUP($A68,'Incurred Real 2022$'!$A$25:$AC$426,'Incurred Real 2022$'!J$1,FALSE))</f>
        <v/>
      </c>
      <c r="K68" s="105" t="str">
        <f>IF(VLOOKUP($A68,'Incurred Real 2022$'!$A$25:$AC$426,'Incurred Real 2022$'!K$1,FALSE)=0,"",VLOOKUP($A68,'Incurred Real 2022$'!$A$25:$AC$426,'Incurred Real 2022$'!K$1,FALSE))</f>
        <v/>
      </c>
      <c r="L68" s="105" t="str">
        <f>IF(VLOOKUP($A68,'Incurred Real 2022$'!$A$25:$AC$426,'Incurred Real 2022$'!L$1,FALSE)=0,"",VLOOKUP($A68,'Incurred Real 2022$'!$A$25:$AC$426,'Incurred Real 2022$'!L$1,FALSE))</f>
        <v/>
      </c>
      <c r="M68" s="105">
        <f>IF(VLOOKUP($A68,'Incurred Real 2022$'!$A$25:$AC$426,'Incurred Real 2022$'!M$1,FALSE)=0,"",VLOOKUP($A68,'Incurred Real 2022$'!$A$25:$AC$426,'Incurred Real 2022$'!M$1,FALSE))</f>
        <v>134351.37</v>
      </c>
      <c r="N68" s="105">
        <f>IF(VLOOKUP($A68,'Incurred Real 2022$'!$A$25:$AC$426,'Incurred Real 2022$'!N$1,FALSE)=0,"",VLOOKUP($A68,'Incurred Real 2022$'!$A$25:$AC$426,'Incurred Real 2022$'!N$1,FALSE))</f>
        <v>188691.28</v>
      </c>
      <c r="O68" s="105">
        <f>IF(VLOOKUP($A68,'Incurred Real 2022$'!$A$25:$AC$426,'Incurred Real 2022$'!O$1,FALSE)=0,"",VLOOKUP($A68,'Incurred Real 2022$'!$A$25:$AC$426,'Incurred Real 2022$'!O$1,FALSE))</f>
        <v>163346.25</v>
      </c>
      <c r="P68" s="105">
        <f>IF(VLOOKUP($A68,'Incurred Real 2022$'!$A$25:$AC$426,'Incurred Real 2022$'!P$1,FALSE)=0,"",VLOOKUP($A68,'Incurred Real 2022$'!$A$25:$AC$426,'Incurred Real 2022$'!P$1,FALSE))</f>
        <v>275845.46999999997</v>
      </c>
      <c r="Q68" s="105">
        <f>IF(VLOOKUP($A68,'Incurred Real 2022$'!$A$25:$AC$426,'Incurred Real 2022$'!Q$1,FALSE)=0,"",VLOOKUP($A68,'Incurred Real 2022$'!$A$25:$AC$426,'Incurred Real 2022$'!Q$1,FALSE))</f>
        <v>13965.75</v>
      </c>
      <c r="R68" s="105">
        <f>IF(VLOOKUP($A68,'Incurred Real 2022$'!$A$25:$AC$426,'Incurred Real 2022$'!R$1,FALSE)=0,"",VLOOKUP($A68,'Incurred Real 2022$'!$A$25:$AC$426,'Incurred Real 2022$'!R$1,FALSE))</f>
        <v>-2696.1</v>
      </c>
      <c r="S68" s="105" t="str">
        <f>IF(VLOOKUP($A68,'Incurred Real 2022$'!$A$25:$AC$426,'Incurred Real 2022$'!S$1,FALSE)=0,"",VLOOKUP($A68,'Incurred Real 2022$'!$A$25:$AC$426,'Incurred Real 2022$'!S$1,FALSE))</f>
        <v/>
      </c>
      <c r="T68" s="105" t="str">
        <f>IF(VLOOKUP($A68,'Incurred Real 2022$'!$A$25:$AC$426,'Incurred Real 2022$'!T$1,FALSE)=0,"",VLOOKUP($A68,'Incurred Real 2022$'!$A$25:$AC$426,'Incurred Real 2022$'!T$1,FALSE))</f>
        <v/>
      </c>
      <c r="U68" s="105" t="str">
        <f>IF(VLOOKUP($A68,'Incurred Real 2022$'!$A$25:$AC$426,'Incurred Real 2022$'!U$1,FALSE)=0,"",VLOOKUP($A68,'Incurred Real 2022$'!$A$25:$AC$426,'Incurred Real 2022$'!U$1,FALSE))</f>
        <v/>
      </c>
      <c r="V68" s="13" t="str">
        <f>IF(ISTEXT(VLOOKUP($A68,'Incurred Real 2022$'!$A$25:$AC$426,'Incurred Real 2022$'!V$1,FALSE)),"",(VLOOKUP($A68,'Incurred Real 2022$'!$A$25:$AC$426,'Incurred Real 2022$'!V$1,FALSE))*BT68*Incurred_Real!V$15)</f>
        <v/>
      </c>
      <c r="W68" s="13" t="str">
        <f>IF(ISTEXT(VLOOKUP($A68,'Incurred Real 2022$'!$A$25:$AC$426,'Incurred Real 2022$'!W$1,FALSE)),"",(VLOOKUP($A68,'Incurred Real 2022$'!$A$25:$AC$426,'Incurred Real 2022$'!W$1,FALSE))*BU68*Incurred_Real!W$15)</f>
        <v/>
      </c>
      <c r="X68" s="220" t="str">
        <f>IF(ISTEXT(VLOOKUP($A68,'Incurred Real 2022$'!$A$25:$AC$426,'Incurred Real 2022$'!X$1,FALSE)),"",(VLOOKUP($A68,'Incurred Real 2022$'!$A$25:$AC$426,'Incurred Real 2022$'!X$1,FALSE))*BV68*Incurred_Real!X$15)</f>
        <v/>
      </c>
      <c r="Y68" s="217" t="str">
        <f>IF(ISTEXT(VLOOKUP($A68,'Incurred Real 2022$'!$A$25:$AC$426,'Incurred Real 2022$'!Y$1,FALSE)),"",(VLOOKUP($A68,'Incurred Real 2022$'!$A$25:$AC$426,'Incurred Real 2022$'!Y$1,FALSE))*BW68*Incurred_Real!Y$15)</f>
        <v/>
      </c>
      <c r="Z68" s="13" t="str">
        <f>IF(ISTEXT(VLOOKUP($A68,'Incurred Real 2022$'!$A$25:$AC$426,'Incurred Real 2022$'!Z$1,FALSE)),"",(VLOOKUP($A68,'Incurred Real 2022$'!$A$25:$AC$426,'Incurred Real 2022$'!Z$1,FALSE))*BX68*Incurred_Real!Z$15)</f>
        <v/>
      </c>
      <c r="AA68" s="13" t="str">
        <f>IF(ISTEXT(VLOOKUP($A68,'Incurred Real 2022$'!$A$25:$AC$426,'Incurred Real 2022$'!AA$1,FALSE)),"",(VLOOKUP($A68,'Incurred Real 2022$'!$A$25:$AC$426,'Incurred Real 2022$'!AA$1,FALSE))*BY68*Incurred_Real!AA$15)</f>
        <v/>
      </c>
      <c r="AB68" s="13" t="str">
        <f>IF(ISTEXT(VLOOKUP($A68,'Incurred Real 2022$'!$A$25:$AC$426,'Incurred Real 2022$'!AB$1,FALSE)),"",(VLOOKUP($A68,'Incurred Real 2022$'!$A$25:$AC$426,'Incurred Real 2022$'!AB$1,FALSE))*BZ68*Incurred_Real!AB$15)</f>
        <v/>
      </c>
      <c r="AC68" s="13" t="str">
        <f>IF(ISTEXT(VLOOKUP($A68,'Incurred Real 2022$'!$A$25:$AC$426,'Incurred Real 2022$'!AC$1,FALSE)),"",(VLOOKUP($A68,'Incurred Real 2022$'!$A$25:$AC$426,'Incurred Real 2022$'!AC$1,FALSE))*CA68*Incurred_Real!AC$15)</f>
        <v/>
      </c>
      <c r="AD68" s="221">
        <f t="shared" si="36"/>
        <v>773504.02</v>
      </c>
      <c r="AE68" s="221">
        <f t="shared" si="33"/>
        <v>778896.22</v>
      </c>
      <c r="AF68" s="239">
        <f t="shared" si="37"/>
        <v>1020811.6922487484</v>
      </c>
      <c r="AG68" s="222">
        <f t="shared" si="38"/>
        <v>788082.34411871003</v>
      </c>
      <c r="AH68" s="223">
        <f t="shared" si="42"/>
        <v>1.2953109530582023</v>
      </c>
      <c r="AI68" s="224" t="str">
        <f t="shared" si="39"/>
        <v>2018</v>
      </c>
      <c r="AJ68" s="225">
        <f>VLOOKUP($A68,Project_Commissioning!$C$4:$H$355,Project_Commissioning!F$1,FALSE)</f>
        <v>42489</v>
      </c>
      <c r="AK68" s="226">
        <f>VLOOKUP($A68,Project_Commissioning!$C$4:$H$355,Project_Commissioning!G$1,FALSE)</f>
        <v>2016</v>
      </c>
      <c r="AL68" s="225" t="str">
        <f>IF(VLOOKUP($A68,Project_Commissioning!$C$4:$H$355,Project_Commissioning!H$1,FALSE)=0,"",VLOOKUP($A68,Project_Commissioning!$C$4:$H$355,Project_Commissioning!H$1,FALSE))</f>
        <v/>
      </c>
      <c r="AM68" s="237">
        <f t="shared" si="40"/>
        <v>906662.91563290369</v>
      </c>
      <c r="AN68" s="221" cm="1">
        <f t="array" ref="AN68">IF(ROUND(AE68,0)=0,0,LOOKUP(2,1/(F68:AC68&lt;&gt;""),F68:AC68))</f>
        <v>-2696.1</v>
      </c>
      <c r="AO68" s="221">
        <f t="shared" si="41"/>
        <v>0</v>
      </c>
      <c r="AP68" s="79"/>
      <c r="AQ68" s="20"/>
      <c r="AR68" s="245">
        <f>IF(ISNA(VLOOKUP($A68,'Success Asset Classes'!$B$15:$AA$114,'Success Asset Classes'!$AA$1,FALSE)),0,VLOOKUP($A68,'Success Asset Classes'!$B$15:$AA$114,'Success Asset Classes'!$AA$1,FALSE))</f>
        <v>0</v>
      </c>
      <c r="AS68" s="230">
        <f>IF($AR68=0,VLOOKUP(MID($A68,4,5),'Project splits'!$C$5:$AM$346,AS$22,FALSE),IF(ISNA(VLOOKUP($A68,'Success Asset Classes'!$B$15:$BD$377,AS$21,FALSE)),VLOOKUP(MID($A68,4,5),'Project splits'!$C$5:$AM$346,AS$22,FALSE),VLOOKUP($A68,'Success Asset Classes'!$B$15:$BD$377,AS$21,FALSE)))</f>
        <v>0</v>
      </c>
      <c r="AT68" s="230">
        <f>IF($AR68=0,VLOOKUP(MID($A68,4,5),'Project splits'!$C$5:$AM$346,AT$22,FALSE),IF(ISNA(VLOOKUP($A68,'Success Asset Classes'!$B$15:$BD$377,AT$21,FALSE)),VLOOKUP(MID($A68,4,5),'Project splits'!$C$5:$AM$346,AT$22,FALSE),VLOOKUP($A68,'Success Asset Classes'!$B$15:$BD$377,AT$21,FALSE)))</f>
        <v>0</v>
      </c>
      <c r="AU68" s="230">
        <f>IF($AR68=0,VLOOKUP(MID($A68,4,5),'Project splits'!$C$5:$AM$346,AU$22,FALSE),IF(ISNA(VLOOKUP($A68,'Success Asset Classes'!$B$15:$BD$377,AU$21,FALSE)),VLOOKUP(MID($A68,4,5),'Project splits'!$C$5:$AM$346,AU$22,FALSE),VLOOKUP($A68,'Success Asset Classes'!$B$15:$BD$377,AU$21,FALSE)))</f>
        <v>0</v>
      </c>
      <c r="AV68" s="230">
        <f>IF($AR68=0,VLOOKUP(MID($A68,4,5),'Project splits'!$C$5:$AM$346,AV$22,FALSE),IF(ISNA(VLOOKUP($A68,'Success Asset Classes'!$B$15:$BD$377,AV$21,FALSE)),VLOOKUP(MID($A68,4,5),'Project splits'!$C$5:$AM$346,AV$22,FALSE),VLOOKUP($A68,'Success Asset Classes'!$B$15:$BD$377,AV$21,FALSE)))</f>
        <v>0</v>
      </c>
      <c r="AW68" s="230">
        <f>IF($AR68=0,VLOOKUP(MID($A68,4,5),'Project splits'!$C$5:$AM$346,AW$22,FALSE),IF(ISNA(VLOOKUP($A68,'Success Asset Classes'!$B$15:$BD$377,AW$21,FALSE)),VLOOKUP(MID($A68,4,5),'Project splits'!$C$5:$AM$346,AW$22,FALSE),VLOOKUP($A68,'Success Asset Classes'!$B$15:$BD$377,AW$21,FALSE)))</f>
        <v>1</v>
      </c>
      <c r="AX68" s="230">
        <f>IF($AR68=0,VLOOKUP(MID($A68,4,5),'Project splits'!$C$5:$AM$346,AX$22,FALSE),IF(ISNA(VLOOKUP($A68,'Success Asset Classes'!$B$15:$BD$377,AX$21,FALSE)),VLOOKUP(MID($A68,4,5),'Project splits'!$C$5:$AM$346,AX$22,FALSE),VLOOKUP($A68,'Success Asset Classes'!$B$15:$BD$377,AX$21,FALSE)))</f>
        <v>0</v>
      </c>
      <c r="AY68" s="230">
        <f>IF($AR68=0,VLOOKUP(MID($A68,4,5),'Project splits'!$C$5:$AM$346,AY$22,FALSE),IF(ISNA(VLOOKUP($A68,'Success Asset Classes'!$B$15:$BD$377,AY$21,FALSE)),VLOOKUP(MID($A68,4,5),'Project splits'!$C$5:$AM$346,AY$22,FALSE),VLOOKUP($A68,'Success Asset Classes'!$B$15:$BD$377,AY$21,FALSE)))</f>
        <v>0</v>
      </c>
      <c r="AZ68" s="230">
        <f>IF($AR68=0,VLOOKUP(MID($A68,4,5),'Project splits'!$C$5:$AM$346,AZ$22,FALSE),IF(ISNA(VLOOKUP($A68,'Success Asset Classes'!$B$15:$BD$377,AZ$21,FALSE)),VLOOKUP(MID($A68,4,5),'Project splits'!$C$5:$AM$346,AZ$22,FALSE),VLOOKUP($A68,'Success Asset Classes'!$B$15:$BD$377,AZ$21,FALSE)))</f>
        <v>0</v>
      </c>
      <c r="BA68" s="230">
        <f>IF($AR68=0,VLOOKUP(MID($A68,4,5),'Project splits'!$C$5:$AM$346,BA$22,FALSE),IF(ISNA(VLOOKUP($A68,'Success Asset Classes'!$B$15:$BD$377,BA$21,FALSE)),VLOOKUP(MID($A68,4,5),'Project splits'!$C$5:$AM$346,BA$22,FALSE),VLOOKUP($A68,'Success Asset Classes'!$B$15:$BD$377,BA$21,FALSE)))</f>
        <v>0</v>
      </c>
      <c r="BB68" s="230">
        <f>IF($AR68=0,VLOOKUP(MID($A68,4,5),'Project splits'!$C$5:$AM$346,BB$22,FALSE),IF(ISNA(VLOOKUP($A68,'Success Asset Classes'!$B$15:$BD$377,BB$21,FALSE)),VLOOKUP(MID($A68,4,5),'Project splits'!$C$5:$AM$346,BB$22,FALSE),VLOOKUP($A68,'Success Asset Classes'!$B$15:$BD$377,BB$21,FALSE)))</f>
        <v>0</v>
      </c>
      <c r="BC68" s="230">
        <f>IF($AR68=0,VLOOKUP(MID($A68,4,5),'Project splits'!$C$5:$AM$346,BC$22,FALSE),IF(ISNA(VLOOKUP($A68,'Success Asset Classes'!$B$15:$BD$377,BC$21,FALSE)),VLOOKUP(MID($A68,4,5),'Project splits'!$C$5:$AM$346,BC$22,FALSE),VLOOKUP($A68,'Success Asset Classes'!$B$15:$BD$377,BC$21,FALSE)))</f>
        <v>0</v>
      </c>
      <c r="BD68" s="230">
        <f>IF($AR68=0,VLOOKUP(MID($A68,4,5),'Project splits'!$C$5:$AM$346,BD$22,FALSE),IF(ISNA(VLOOKUP($A68,'Success Asset Classes'!$B$15:$BD$377,BD$21,FALSE)),VLOOKUP(MID($A68,4,5),'Project splits'!$C$5:$AM$346,BD$22,FALSE),VLOOKUP($A68,'Success Asset Classes'!$B$15:$BD$377,BD$21,FALSE)))</f>
        <v>0</v>
      </c>
      <c r="BE68" s="230">
        <f>IF($AR68=0,VLOOKUP(MID($A68,4,5),'Project splits'!$C$5:$AM$346,BE$22,FALSE),IF(ISNA(VLOOKUP($A68,'Success Asset Classes'!$B$15:$BD$377,BE$21,FALSE)),VLOOKUP(MID($A68,4,5),'Project splits'!$C$5:$AM$346,BE$22,FALSE),VLOOKUP($A68,'Success Asset Classes'!$B$15:$BD$377,BE$21,FALSE)))</f>
        <v>0</v>
      </c>
      <c r="BF68" s="230">
        <f>IF($AR68=0,VLOOKUP(MID($A68,4,5),'Project splits'!$C$5:$AM$346,BF$22,FALSE),IF(ISNA(VLOOKUP($A68,'Success Asset Classes'!$B$15:$BD$377,BF$21,FALSE)),VLOOKUP(MID($A68,4,5),'Project splits'!$C$5:$AM$346,BF$22,FALSE),VLOOKUP($A68,'Success Asset Classes'!$B$15:$BD$377,BF$21,FALSE)))</f>
        <v>0</v>
      </c>
      <c r="BG68" s="230">
        <f>IF($AR68=0,VLOOKUP(MID($A68,4,5),'Project splits'!$C$5:$AM$346,BG$22,FALSE),IF(ISNA(VLOOKUP($A68,'Success Asset Classes'!$B$15:$BD$377,BG$21,FALSE)),VLOOKUP(MID($A68,4,5),'Project splits'!$C$5:$AM$346,BG$22,FALSE),VLOOKUP($A68,'Success Asset Classes'!$B$15:$BD$377,BG$21,FALSE)))</f>
        <v>0</v>
      </c>
      <c r="BH68" s="230">
        <f>IF($AR68=0,VLOOKUP(MID($A68,4,5),'Project splits'!$C$5:$AM$346,BH$22,FALSE),IF(ISNA(VLOOKUP($A68,'Success Asset Classes'!$B$15:$BD$377,BH$21,FALSE)),VLOOKUP(MID($A68,4,5),'Project splits'!$C$5:$AM$346,BH$22,FALSE),VLOOKUP($A68,'Success Asset Classes'!$B$15:$BD$377,BH$21,FALSE)))</f>
        <v>0</v>
      </c>
      <c r="BI68" s="230">
        <f>IF($AR68=0,VLOOKUP(MID($A68,4,5),'Project splits'!$C$5:$AM$346,BI$22,FALSE),IF(ISNA(VLOOKUP($A68,'Success Asset Classes'!$B$15:$BD$377,BI$21,FALSE)),VLOOKUP(MID($A68,4,5),'Project splits'!$C$5:$AM$346,BI$22,FALSE),VLOOKUP($A68,'Success Asset Classes'!$B$15:$BD$377,BI$21,FALSE)))</f>
        <v>0</v>
      </c>
      <c r="BJ68" s="230">
        <f>IF($AR68=0,VLOOKUP(MID($A68,4,5),'Project splits'!$C$5:$AM$346,BJ$22,FALSE),IF(ISNA(VLOOKUP($A68,'Success Asset Classes'!$B$15:$BD$377,BJ$21,FALSE)),VLOOKUP(MID($A68,4,5),'Project splits'!$C$5:$AM$346,BJ$22,FALSE),VLOOKUP($A68,'Success Asset Classes'!$B$15:$BD$377,BJ$21,FALSE)))</f>
        <v>0</v>
      </c>
      <c r="BK68" s="230">
        <f>IF($AR68=0,VLOOKUP(MID($A68,4,5),'Project splits'!$C$5:$AM$346,BK$22,FALSE),IF(ISNA(VLOOKUP($A68,'Success Asset Classes'!$B$15:$BD$377,BK$21,FALSE)),VLOOKUP(MID($A68,4,5),'Project splits'!$C$5:$AM$346,BK$22,FALSE),VLOOKUP($A68,'Success Asset Classes'!$B$15:$BD$377,BK$21,FALSE)))</f>
        <v>0</v>
      </c>
      <c r="BL68" s="230">
        <f>IF($AR68=0,VLOOKUP(MID($A68,4,5),'Project splits'!$C$5:$AM$346,BL$22,FALSE),IF(ISNA(VLOOKUP($A68,'Success Asset Classes'!$B$15:$BD$377,BL$21,FALSE)),VLOOKUP(MID($A68,4,5),'Project splits'!$C$5:$AM$346,BL$22,FALSE),VLOOKUP($A68,'Success Asset Classes'!$B$15:$BD$377,BL$21,FALSE)))</f>
        <v>0</v>
      </c>
      <c r="BM68" s="230">
        <f>IF($AR68=0,VLOOKUP(MID($A68,4,5),'Project splits'!$C$5:$AM$346,BM$22,FALSE),IF(ISNA(VLOOKUP($A68,'Success Asset Classes'!$B$15:$BD$377,BM$21,FALSE)),VLOOKUP(MID($A68,4,5),'Project splits'!$C$5:$AM$346,BM$22,FALSE),VLOOKUP($A68,'Success Asset Classes'!$B$15:$BD$377,BM$21,FALSE)))</f>
        <v>0</v>
      </c>
      <c r="BN68" s="230">
        <f>IF($AR68=0,VLOOKUP(MID($A68,4,5),'Project splits'!$C$5:$AM$346,BN$22,FALSE),IF(ISNA(VLOOKUP($A68,'Success Asset Classes'!$B$15:$BD$377,BN$21,FALSE)),VLOOKUP(MID($A68,4,5),'Project splits'!$C$5:$AM$346,BN$22,FALSE),VLOOKUP($A68,'Success Asset Classes'!$B$15:$BD$377,BN$21,FALSE)))</f>
        <v>0</v>
      </c>
      <c r="BO68" s="230">
        <f>IF($AR68=0,VLOOKUP(MID($A68,4,5),'Project splits'!$C$5:$AM$346,BO$22,FALSE),IF(ISNA(VLOOKUP($A68,'Success Asset Classes'!$B$15:$BD$377,BO$21,FALSE)),VLOOKUP(MID($A68,4,5),'Project splits'!$C$5:$AM$346,BO$22,FALSE),VLOOKUP($A68,'Success Asset Classes'!$B$15:$BD$377,BO$21,FALSE)))</f>
        <v>0</v>
      </c>
      <c r="BP68" s="230">
        <f>IF($AR68=0,VLOOKUP(MID($A68,4,5),'Project splits'!$C$5:$AM$346,BP$22,FALSE),IF(ISNA(VLOOKUP($A68,'Success Asset Classes'!$B$15:$BD$377,BP$21,FALSE)),VLOOKUP(MID($A68,4,5),'Project splits'!$C$5:$AM$346,BP$22,FALSE),VLOOKUP($A68,'Success Asset Classes'!$B$15:$BD$377,BP$21,FALSE)))</f>
        <v>0</v>
      </c>
      <c r="BQ68" s="230">
        <f>IF($AR68=0,VLOOKUP(MID($A68,4,5),'Project splits'!$C$5:$AM$346,BQ$22,FALSE),IF(ISNA(VLOOKUP($A68,'Success Asset Classes'!$B$15:$BD$377,BQ$21,FALSE)),VLOOKUP(MID($A68,4,5),'Project splits'!$C$5:$AM$346,BQ$22,FALSE),VLOOKUP($A68,'Success Asset Classes'!$B$15:$BD$377,BQ$21,FALSE)))</f>
        <v>0</v>
      </c>
      <c r="BR68" s="230">
        <f>IF($AR68=0,VLOOKUP(MID($A68,4,5),'Project splits'!$C$5:$AM$346,BR$22,FALSE),IF(ISNA(VLOOKUP($A68,'Success Asset Classes'!$B$15:$BD$377,BR$21,FALSE)),VLOOKUP(MID($A68,4,5),'Project splits'!$C$5:$AM$346,BR$22,FALSE),VLOOKUP($A68,'Success Asset Classes'!$B$15:$BD$377,BR$21,FALSE)))</f>
        <v>0</v>
      </c>
      <c r="BS68" s="247">
        <f t="shared" si="34"/>
        <v>1</v>
      </c>
      <c r="BT68" s="249">
        <f>1+IF(ISNA(VLOOKUP($A68,'Project labour content'!$A$7:$D$255,'Project labour content'!$D$1,FALSE)),VLOOKUP($D68,'Project labour content'!$F$6:$G$15,'Project labour content'!$G$1,FALSE),VLOOKUP($A68,'Project labour content'!$A$7:$D$255,'Project labour content'!$D$1,FALSE))*LabEsc22*1</f>
        <v>1.0010837894284197</v>
      </c>
      <c r="BU68" s="249">
        <f>1+IF(ISNA(VLOOKUP($A68,'Project labour content'!$A$7:$D$255,'Project labour content'!$D$1,FALSE)),VLOOKUP($D68,'Project labour content'!$F$6:$G$15,'Project labour content'!$G$1,FALSE),VLOOKUP($A68,'Project labour content'!$A$7:$D$255,'Project labour content'!$D$1,FALSE))*LabEsc23*1</f>
        <v>1.0021727810460956</v>
      </c>
      <c r="BV68" s="249">
        <f>1+IF(ISNA(VLOOKUP($A68,'Project labour content'!$A$7:$D$255,'Project labour content'!$D$1,FALSE)),VLOOKUP($D68,'Project labour content'!$F$6:$G$15,'Project labour content'!$G$1,FALSE),VLOOKUP($A68,'Project labour content'!$A$7:$D$255,'Project labour content'!$D$1,FALSE))*LabEsc24*1</f>
        <v>1.0031986111499465</v>
      </c>
      <c r="BW68" s="249">
        <f>1+IF(ISNA(VLOOKUP($A68,'Project labour content'!$A$7:$D$255,'Project labour content'!$D$1,FALSE)),VLOOKUP($D68,'Project labour content'!$F$6:$G$15,'Project labour content'!$G$1,FALSE),VLOOKUP($A68,'Project labour content'!$A$7:$D$255,'Project labour content'!$D$1,FALSE))*LabEsc25*1</f>
        <v>1.0045725396023706</v>
      </c>
      <c r="BX68" s="249">
        <f>1+IF(ISNA(VLOOKUP($A68,'Project labour content'!$A$7:$D$255,'Project labour content'!$D$1,FALSE)),VLOOKUP($D68,'Project labour content'!$F$6:$G$15,'Project labour content'!$G$1,FALSE),VLOOKUP($A68,'Project labour content'!$A$7:$D$255,'Project labour content'!$D$1,FALSE))*LabEsc26*1</f>
        <v>1.0060698926274376</v>
      </c>
      <c r="BY68" s="249">
        <f>1+IF(ISNA(VLOOKUP($A68,'Project labour content'!$A$7:$D$255,'Project labour content'!$D$1,FALSE)),VLOOKUP($D68,'Project labour content'!$F$6:$G$15,'Project labour content'!$G$1,FALSE),VLOOKUP($A68,'Project labour content'!$A$7:$D$255,'Project labour content'!$D$1,FALSE))*LabEsc27*1</f>
        <v>1.0069973300549637</v>
      </c>
      <c r="BZ68" s="249">
        <f>1+IF(ISNA(VLOOKUP($A68,'Project labour content'!$A$7:$D$255,'Project labour content'!$D$1,FALSE)),VLOOKUP($D68,'Project labour content'!$F$6:$G$15,'Project labour content'!$G$1,FALSE),VLOOKUP($A68,'Project labour content'!$A$7:$D$255,'Project labour content'!$D$1,FALSE))*LabEsc28*1</f>
        <v>1.0076956904378909</v>
      </c>
      <c r="CA68" s="249">
        <f>1+IF(ISNA(VLOOKUP($A68,'Project labour content'!$A$7:$D$255,'Project labour content'!$D$1,FALSE)),VLOOKUP($D68,'Project labour content'!$F$6:$G$15,'Project labour content'!$G$1,FALSE),VLOOKUP($A68,'Project labour content'!$A$7:$D$255,'Project labour content'!$D$1,FALSE))*LabEsc29*1</f>
        <v>1.0088164191804123</v>
      </c>
      <c r="CB68" s="250" t="str">
        <f>IF(ISNA(VLOOKUP($A68,'Project labour content'!$A$7:$D$255,'Project labour content'!$D$1,FALSE)),"Category","Project")</f>
        <v>Category</v>
      </c>
      <c r="CD68" s="247" t="str">
        <f t="shared" si="35"/>
        <v>11461</v>
      </c>
      <c r="CE68" s="3"/>
    </row>
    <row r="69" spans="1:83" x14ac:dyDescent="0.15">
      <c r="A69" s="11" t="s">
        <v>100</v>
      </c>
      <c r="B69" s="11" t="str">
        <f>VLOOKUP($A69,'Incurred Real 2022$'!$A$25:$AC$426,'Incurred Real 2022$'!B$1,FALSE)</f>
        <v>Emergency Unit Asset Replacement 2013-18</v>
      </c>
      <c r="C69" s="11" t="str">
        <f>VLOOKUP($A69,'Incurred Real 2022$'!$A$25:$AC$426,'Incurred Real 2022$'!C$1,FALSE)</f>
        <v>ExAnte</v>
      </c>
      <c r="D69" s="11" t="str">
        <f>VLOOKUP($A69,'Incurred Real 2022$'!$A$25:$AC$426,'Incurred Real 2022$'!D$1,FALSE)</f>
        <v>Replacement</v>
      </c>
      <c r="E69" s="11" t="str">
        <f>VLOOKUP($A69,'Incurred Real 2022$'!$A$25:$AC$426,'Incurred Real 2022$'!E$1,FALSE)</f>
        <v>Closed</v>
      </c>
      <c r="F69" s="105" t="str">
        <f>IF(VLOOKUP($A69,'Incurred Real 2022$'!$A$25:$AC$426,'Incurred Real 2022$'!F$1,FALSE)=0,"",VLOOKUP($A69,'Incurred Real 2022$'!$A$25:$AC$426,'Incurred Real 2022$'!F$1,FALSE))</f>
        <v/>
      </c>
      <c r="G69" s="105" t="str">
        <f>IF(VLOOKUP($A69,'Incurred Real 2022$'!$A$25:$AC$426,'Incurred Real 2022$'!G$1,FALSE)=0,"",VLOOKUP($A69,'Incurred Real 2022$'!$A$25:$AC$426,'Incurred Real 2022$'!G$1,FALSE))</f>
        <v/>
      </c>
      <c r="H69" s="105" t="str">
        <f>IF(VLOOKUP($A69,'Incurred Real 2022$'!$A$25:$AC$426,'Incurred Real 2022$'!H$1,FALSE)=0,"",VLOOKUP($A69,'Incurred Real 2022$'!$A$25:$AC$426,'Incurred Real 2022$'!H$1,FALSE))</f>
        <v/>
      </c>
      <c r="I69" s="105" t="str">
        <f>IF(VLOOKUP($A69,'Incurred Real 2022$'!$A$25:$AC$426,'Incurred Real 2022$'!I$1,FALSE)=0,"",VLOOKUP($A69,'Incurred Real 2022$'!$A$25:$AC$426,'Incurred Real 2022$'!I$1,FALSE))</f>
        <v/>
      </c>
      <c r="J69" s="105" t="str">
        <f>IF(VLOOKUP($A69,'Incurred Real 2022$'!$A$25:$AC$426,'Incurred Real 2022$'!J$1,FALSE)=0,"",VLOOKUP($A69,'Incurred Real 2022$'!$A$25:$AC$426,'Incurred Real 2022$'!J$1,FALSE))</f>
        <v/>
      </c>
      <c r="K69" s="105" t="str">
        <f>IF(VLOOKUP($A69,'Incurred Real 2022$'!$A$25:$AC$426,'Incurred Real 2022$'!K$1,FALSE)=0,"",VLOOKUP($A69,'Incurred Real 2022$'!$A$25:$AC$426,'Incurred Real 2022$'!K$1,FALSE))</f>
        <v/>
      </c>
      <c r="L69" s="105" t="str">
        <f>IF(VLOOKUP($A69,'Incurred Real 2022$'!$A$25:$AC$426,'Incurred Real 2022$'!L$1,FALSE)=0,"",VLOOKUP($A69,'Incurred Real 2022$'!$A$25:$AC$426,'Incurred Real 2022$'!L$1,FALSE))</f>
        <v/>
      </c>
      <c r="M69" s="105" t="str">
        <f>IF(VLOOKUP($A69,'Incurred Real 2022$'!$A$25:$AC$426,'Incurred Real 2022$'!M$1,FALSE)=0,"",VLOOKUP($A69,'Incurred Real 2022$'!$A$25:$AC$426,'Incurred Real 2022$'!M$1,FALSE))</f>
        <v/>
      </c>
      <c r="N69" s="105">
        <f>IF(VLOOKUP($A69,'Incurred Real 2022$'!$A$25:$AC$426,'Incurred Real 2022$'!N$1,FALSE)=0,"",VLOOKUP($A69,'Incurred Real 2022$'!$A$25:$AC$426,'Incurred Real 2022$'!N$1,FALSE))</f>
        <v>277734.34000000003</v>
      </c>
      <c r="O69" s="105">
        <f>IF(VLOOKUP($A69,'Incurred Real 2022$'!$A$25:$AC$426,'Incurred Real 2022$'!O$1,FALSE)=0,"",VLOOKUP($A69,'Incurred Real 2022$'!$A$25:$AC$426,'Incurred Real 2022$'!O$1,FALSE))</f>
        <v>220787.11</v>
      </c>
      <c r="P69" s="105">
        <f>IF(VLOOKUP($A69,'Incurred Real 2022$'!$A$25:$AC$426,'Incurred Real 2022$'!P$1,FALSE)=0,"",VLOOKUP($A69,'Incurred Real 2022$'!$A$25:$AC$426,'Incurred Real 2022$'!P$1,FALSE))</f>
        <v>827665.65</v>
      </c>
      <c r="Q69" s="105">
        <f>IF(VLOOKUP($A69,'Incurred Real 2022$'!$A$25:$AC$426,'Incurred Real 2022$'!Q$1,FALSE)=0,"",VLOOKUP($A69,'Incurred Real 2022$'!$A$25:$AC$426,'Incurred Real 2022$'!Q$1,FALSE))</f>
        <v>867407.92</v>
      </c>
      <c r="R69" s="105">
        <f>IF(VLOOKUP($A69,'Incurred Real 2022$'!$A$25:$AC$426,'Incurred Real 2022$'!R$1,FALSE)=0,"",VLOOKUP($A69,'Incurred Real 2022$'!$A$25:$AC$426,'Incurred Real 2022$'!R$1,FALSE))</f>
        <v>1317019.1499999999</v>
      </c>
      <c r="S69" s="105">
        <f>IF(VLOOKUP($A69,'Incurred Real 2022$'!$A$25:$AC$426,'Incurred Real 2022$'!S$1,FALSE)=0,"",VLOOKUP($A69,'Incurred Real 2022$'!$A$25:$AC$426,'Incurred Real 2022$'!S$1,FALSE))</f>
        <v>199626.03</v>
      </c>
      <c r="T69" s="105" t="str">
        <f>IF(VLOOKUP($A69,'Incurred Real 2022$'!$A$25:$AC$426,'Incurred Real 2022$'!T$1,FALSE)=0,"",VLOOKUP($A69,'Incurred Real 2022$'!$A$25:$AC$426,'Incurred Real 2022$'!T$1,FALSE))</f>
        <v/>
      </c>
      <c r="U69" s="105" t="str">
        <f>IF(VLOOKUP($A69,'Incurred Real 2022$'!$A$25:$AC$426,'Incurred Real 2022$'!U$1,FALSE)=0,"",VLOOKUP($A69,'Incurred Real 2022$'!$A$25:$AC$426,'Incurred Real 2022$'!U$1,FALSE))</f>
        <v/>
      </c>
      <c r="V69" s="13" t="str">
        <f>IF(ISTEXT(VLOOKUP($A69,'Incurred Real 2022$'!$A$25:$AC$426,'Incurred Real 2022$'!V$1,FALSE)),"",(VLOOKUP($A69,'Incurred Real 2022$'!$A$25:$AC$426,'Incurred Real 2022$'!V$1,FALSE))*BT69*Incurred_Real!V$15)</f>
        <v/>
      </c>
      <c r="W69" s="13" t="str">
        <f>IF(ISTEXT(VLOOKUP($A69,'Incurred Real 2022$'!$A$25:$AC$426,'Incurred Real 2022$'!W$1,FALSE)),"",(VLOOKUP($A69,'Incurred Real 2022$'!$A$25:$AC$426,'Incurred Real 2022$'!W$1,FALSE))*BU69*Incurred_Real!W$15)</f>
        <v/>
      </c>
      <c r="X69" s="220" t="str">
        <f>IF(ISTEXT(VLOOKUP($A69,'Incurred Real 2022$'!$A$25:$AC$426,'Incurred Real 2022$'!X$1,FALSE)),"",(VLOOKUP($A69,'Incurred Real 2022$'!$A$25:$AC$426,'Incurred Real 2022$'!X$1,FALSE))*BV69*Incurred_Real!X$15)</f>
        <v/>
      </c>
      <c r="Y69" s="217" t="str">
        <f>IF(ISTEXT(VLOOKUP($A69,'Incurred Real 2022$'!$A$25:$AC$426,'Incurred Real 2022$'!Y$1,FALSE)),"",(VLOOKUP($A69,'Incurred Real 2022$'!$A$25:$AC$426,'Incurred Real 2022$'!Y$1,FALSE))*BW69*Incurred_Real!Y$15)</f>
        <v/>
      </c>
      <c r="Z69" s="13" t="str">
        <f>IF(ISTEXT(VLOOKUP($A69,'Incurred Real 2022$'!$A$25:$AC$426,'Incurred Real 2022$'!Z$1,FALSE)),"",(VLOOKUP($A69,'Incurred Real 2022$'!$A$25:$AC$426,'Incurred Real 2022$'!Z$1,FALSE))*BX69*Incurred_Real!Z$15)</f>
        <v/>
      </c>
      <c r="AA69" s="13" t="str">
        <f>IF(ISTEXT(VLOOKUP($A69,'Incurred Real 2022$'!$A$25:$AC$426,'Incurred Real 2022$'!AA$1,FALSE)),"",(VLOOKUP($A69,'Incurred Real 2022$'!$A$25:$AC$426,'Incurred Real 2022$'!AA$1,FALSE))*BY69*Incurred_Real!AA$15)</f>
        <v/>
      </c>
      <c r="AB69" s="13" t="str">
        <f>IF(ISTEXT(VLOOKUP($A69,'Incurred Real 2022$'!$A$25:$AC$426,'Incurred Real 2022$'!AB$1,FALSE)),"",(VLOOKUP($A69,'Incurred Real 2022$'!$A$25:$AC$426,'Incurred Real 2022$'!AB$1,FALSE))*BZ69*Incurred_Real!AB$15)</f>
        <v/>
      </c>
      <c r="AC69" s="13" t="str">
        <f>IF(ISTEXT(VLOOKUP($A69,'Incurred Real 2022$'!$A$25:$AC$426,'Incurred Real 2022$'!AC$1,FALSE)),"",(VLOOKUP($A69,'Incurred Real 2022$'!$A$25:$AC$426,'Incurred Real 2022$'!AC$1,FALSE))*CA69*Incurred_Real!AC$15)</f>
        <v/>
      </c>
      <c r="AD69" s="221">
        <f t="shared" si="36"/>
        <v>3710240.1999999997</v>
      </c>
      <c r="AE69" s="221">
        <f t="shared" si="33"/>
        <v>3710240.1999999997</v>
      </c>
      <c r="AF69" s="239">
        <f t="shared" si="37"/>
        <v>4715801.1605764488</v>
      </c>
      <c r="AG69" s="222">
        <f t="shared" si="38"/>
        <v>3839191.9892601678</v>
      </c>
      <c r="AH69" s="223">
        <f t="shared" si="42"/>
        <v>1.2283316837940184</v>
      </c>
      <c r="AI69" s="224">
        <f t="shared" si="39"/>
        <v>2019</v>
      </c>
      <c r="AJ69" s="225">
        <f>VLOOKUP($A69,Project_Commissioning!$C$4:$H$355,Project_Commissioning!F$1,FALSE)</f>
        <v>43455</v>
      </c>
      <c r="AK69" s="226">
        <f>VLOOKUP($A69,Project_Commissioning!$C$4:$H$355,Project_Commissioning!G$1,FALSE)</f>
        <v>2019</v>
      </c>
      <c r="AL69" s="225" t="str">
        <f>IF(VLOOKUP($A69,Project_Commissioning!$C$4:$H$355,Project_Commissioning!H$1,FALSE)=0,"",VLOOKUP($A69,Project_Commissioning!$C$4:$H$355,Project_Commissioning!H$1,FALSE))</f>
        <v/>
      </c>
      <c r="AM69" s="237">
        <f t="shared" si="40"/>
        <v>4188472.8224208062</v>
      </c>
      <c r="AN69" s="221" cm="1">
        <f t="array" ref="AN69">IF(ROUND(AE69,0)=0,0,LOOKUP(2,1/(F69:AC69&lt;&gt;""),F69:AC69))</f>
        <v>199626.03</v>
      </c>
      <c r="AO69" s="221">
        <f t="shared" si="41"/>
        <v>0</v>
      </c>
      <c r="AP69" s="79"/>
      <c r="AQ69" s="20"/>
      <c r="AR69" s="245">
        <f>IF(ISNA(VLOOKUP($A69,'Success Asset Classes'!$B$15:$AA$114,'Success Asset Classes'!$AA$1,FALSE)),0,VLOOKUP($A69,'Success Asset Classes'!$B$15:$AA$114,'Success Asset Classes'!$AA$1,FALSE))</f>
        <v>0</v>
      </c>
      <c r="AS69" s="230">
        <f>IF($AR69=0,VLOOKUP(MID($A69,4,5),'Project splits'!$C$5:$AM$346,AS$22,FALSE),IF(ISNA(VLOOKUP($A69,'Success Asset Classes'!$B$15:$BD$377,AS$21,FALSE)),VLOOKUP(MID($A69,4,5),'Project splits'!$C$5:$AM$346,AS$22,FALSE),VLOOKUP($A69,'Success Asset Classes'!$B$15:$BD$377,AS$21,FALSE)))</f>
        <v>0</v>
      </c>
      <c r="AT69" s="230">
        <f>IF($AR69=0,VLOOKUP(MID($A69,4,5),'Project splits'!$C$5:$AM$346,AT$22,FALSE),IF(ISNA(VLOOKUP($A69,'Success Asset Classes'!$B$15:$BD$377,AT$21,FALSE)),VLOOKUP(MID($A69,4,5),'Project splits'!$C$5:$AM$346,AT$22,FALSE),VLOOKUP($A69,'Success Asset Classes'!$B$15:$BD$377,AT$21,FALSE)))</f>
        <v>0</v>
      </c>
      <c r="AU69" s="230">
        <f>IF($AR69=0,VLOOKUP(MID($A69,4,5),'Project splits'!$C$5:$AM$346,AU$22,FALSE),IF(ISNA(VLOOKUP($A69,'Success Asset Classes'!$B$15:$BD$377,AU$21,FALSE)),VLOOKUP(MID($A69,4,5),'Project splits'!$C$5:$AM$346,AU$22,FALSE),VLOOKUP($A69,'Success Asset Classes'!$B$15:$BD$377,AU$21,FALSE)))</f>
        <v>0</v>
      </c>
      <c r="AV69" s="230">
        <f>IF($AR69=0,VLOOKUP(MID($A69,4,5),'Project splits'!$C$5:$AM$346,AV$22,FALSE),IF(ISNA(VLOOKUP($A69,'Success Asset Classes'!$B$15:$BD$377,AV$21,FALSE)),VLOOKUP(MID($A69,4,5),'Project splits'!$C$5:$AM$346,AV$22,FALSE),VLOOKUP($A69,'Success Asset Classes'!$B$15:$BD$377,AV$21,FALSE)))</f>
        <v>0</v>
      </c>
      <c r="AW69" s="230">
        <f>IF($AR69=0,VLOOKUP(MID($A69,4,5),'Project splits'!$C$5:$AM$346,AW$22,FALSE),IF(ISNA(VLOOKUP($A69,'Success Asset Classes'!$B$15:$BD$377,AW$21,FALSE)),VLOOKUP(MID($A69,4,5),'Project splits'!$C$5:$AM$346,AW$22,FALSE),VLOOKUP($A69,'Success Asset Classes'!$B$15:$BD$377,AW$21,FALSE)))</f>
        <v>0</v>
      </c>
      <c r="AX69" s="230">
        <f>IF($AR69=0,VLOOKUP(MID($A69,4,5),'Project splits'!$C$5:$AM$346,AX$22,FALSE),IF(ISNA(VLOOKUP($A69,'Success Asset Classes'!$B$15:$BD$377,AX$21,FALSE)),VLOOKUP(MID($A69,4,5),'Project splits'!$C$5:$AM$346,AX$22,FALSE),VLOOKUP($A69,'Success Asset Classes'!$B$15:$BD$377,AX$21,FALSE)))</f>
        <v>0</v>
      </c>
      <c r="AY69" s="230">
        <f>IF($AR69=0,VLOOKUP(MID($A69,4,5),'Project splits'!$C$5:$AM$346,AY$22,FALSE),IF(ISNA(VLOOKUP($A69,'Success Asset Classes'!$B$15:$BD$377,AY$21,FALSE)),VLOOKUP(MID($A69,4,5),'Project splits'!$C$5:$AM$346,AY$22,FALSE),VLOOKUP($A69,'Success Asset Classes'!$B$15:$BD$377,AY$21,FALSE)))</f>
        <v>0</v>
      </c>
      <c r="AZ69" s="230">
        <f>IF($AR69=0,VLOOKUP(MID($A69,4,5),'Project splits'!$C$5:$AM$346,AZ$22,FALSE),IF(ISNA(VLOOKUP($A69,'Success Asset Classes'!$B$15:$BD$377,AZ$21,FALSE)),VLOOKUP(MID($A69,4,5),'Project splits'!$C$5:$AM$346,AZ$22,FALSE),VLOOKUP($A69,'Success Asset Classes'!$B$15:$BD$377,AZ$21,FALSE)))</f>
        <v>0</v>
      </c>
      <c r="BA69" s="230">
        <f>IF($AR69=0,VLOOKUP(MID($A69,4,5),'Project splits'!$C$5:$AM$346,BA$22,FALSE),IF(ISNA(VLOOKUP($A69,'Success Asset Classes'!$B$15:$BD$377,BA$21,FALSE)),VLOOKUP(MID($A69,4,5),'Project splits'!$C$5:$AM$346,BA$22,FALSE),VLOOKUP($A69,'Success Asset Classes'!$B$15:$BD$377,BA$21,FALSE)))</f>
        <v>0</v>
      </c>
      <c r="BB69" s="230">
        <f>IF($AR69=0,VLOOKUP(MID($A69,4,5),'Project splits'!$C$5:$AM$346,BB$22,FALSE),IF(ISNA(VLOOKUP($A69,'Success Asset Classes'!$B$15:$BD$377,BB$21,FALSE)),VLOOKUP(MID($A69,4,5),'Project splits'!$C$5:$AM$346,BB$22,FALSE),VLOOKUP($A69,'Success Asset Classes'!$B$15:$BD$377,BB$21,FALSE)))</f>
        <v>0.93416923832074183</v>
      </c>
      <c r="BC69" s="230">
        <f>IF($AR69=0,VLOOKUP(MID($A69,4,5),'Project splits'!$C$5:$AM$346,BC$22,FALSE),IF(ISNA(VLOOKUP($A69,'Success Asset Classes'!$B$15:$BD$377,BC$21,FALSE)),VLOOKUP(MID($A69,4,5),'Project splits'!$C$5:$AM$346,BC$22,FALSE),VLOOKUP($A69,'Success Asset Classes'!$B$15:$BD$377,BC$21,FALSE)))</f>
        <v>0</v>
      </c>
      <c r="BD69" s="230">
        <f>IF($AR69=0,VLOOKUP(MID($A69,4,5),'Project splits'!$C$5:$AM$346,BD$22,FALSE),IF(ISNA(VLOOKUP($A69,'Success Asset Classes'!$B$15:$BD$377,BD$21,FALSE)),VLOOKUP(MID($A69,4,5),'Project splits'!$C$5:$AM$346,BD$22,FALSE),VLOOKUP($A69,'Success Asset Classes'!$B$15:$BD$377,BD$21,FALSE)))</f>
        <v>3.9926470866991783E-2</v>
      </c>
      <c r="BE69" s="230">
        <f>IF($AR69=0,VLOOKUP(MID($A69,4,5),'Project splits'!$C$5:$AM$346,BE$22,FALSE),IF(ISNA(VLOOKUP($A69,'Success Asset Classes'!$B$15:$BD$377,BE$21,FALSE)),VLOOKUP(MID($A69,4,5),'Project splits'!$C$5:$AM$346,BE$22,FALSE),VLOOKUP($A69,'Success Asset Classes'!$B$15:$BD$377,BE$21,FALSE)))</f>
        <v>0</v>
      </c>
      <c r="BF69" s="230">
        <f>IF($AR69=0,VLOOKUP(MID($A69,4,5),'Project splits'!$C$5:$AM$346,BF$22,FALSE),IF(ISNA(VLOOKUP($A69,'Success Asset Classes'!$B$15:$BD$377,BF$21,FALSE)),VLOOKUP(MID($A69,4,5),'Project splits'!$C$5:$AM$346,BF$22,FALSE),VLOOKUP($A69,'Success Asset Classes'!$B$15:$BD$377,BF$21,FALSE)))</f>
        <v>0</v>
      </c>
      <c r="BG69" s="230">
        <f>IF($AR69=0,VLOOKUP(MID($A69,4,5),'Project splits'!$C$5:$AM$346,BG$22,FALSE),IF(ISNA(VLOOKUP($A69,'Success Asset Classes'!$B$15:$BD$377,BG$21,FALSE)),VLOOKUP(MID($A69,4,5),'Project splits'!$C$5:$AM$346,BG$22,FALSE),VLOOKUP($A69,'Success Asset Classes'!$B$15:$BD$377,BG$21,FALSE)))</f>
        <v>0</v>
      </c>
      <c r="BH69" s="230">
        <f>IF($AR69=0,VLOOKUP(MID($A69,4,5),'Project splits'!$C$5:$AM$346,BH$22,FALSE),IF(ISNA(VLOOKUP($A69,'Success Asset Classes'!$B$15:$BD$377,BH$21,FALSE)),VLOOKUP(MID($A69,4,5),'Project splits'!$C$5:$AM$346,BH$22,FALSE),VLOOKUP($A69,'Success Asset Classes'!$B$15:$BD$377,BH$21,FALSE)))</f>
        <v>2.5904290812266445E-2</v>
      </c>
      <c r="BI69" s="230">
        <f>IF($AR69=0,VLOOKUP(MID($A69,4,5),'Project splits'!$C$5:$AM$346,BI$22,FALSE),IF(ISNA(VLOOKUP($A69,'Success Asset Classes'!$B$15:$BD$377,BI$21,FALSE)),VLOOKUP(MID($A69,4,5),'Project splits'!$C$5:$AM$346,BI$22,FALSE),VLOOKUP($A69,'Success Asset Classes'!$B$15:$BD$377,BI$21,FALSE)))</f>
        <v>0</v>
      </c>
      <c r="BJ69" s="230">
        <f>IF($AR69=0,VLOOKUP(MID($A69,4,5),'Project splits'!$C$5:$AM$346,BJ$22,FALSE),IF(ISNA(VLOOKUP($A69,'Success Asset Classes'!$B$15:$BD$377,BJ$21,FALSE)),VLOOKUP(MID($A69,4,5),'Project splits'!$C$5:$AM$346,BJ$22,FALSE),VLOOKUP($A69,'Success Asset Classes'!$B$15:$BD$377,BJ$21,FALSE)))</f>
        <v>0</v>
      </c>
      <c r="BK69" s="230">
        <f>IF($AR69=0,VLOOKUP(MID($A69,4,5),'Project splits'!$C$5:$AM$346,BK$22,FALSE),IF(ISNA(VLOOKUP($A69,'Success Asset Classes'!$B$15:$BD$377,BK$21,FALSE)),VLOOKUP(MID($A69,4,5),'Project splits'!$C$5:$AM$346,BK$22,FALSE),VLOOKUP($A69,'Success Asset Classes'!$B$15:$BD$377,BK$21,FALSE)))</f>
        <v>0</v>
      </c>
      <c r="BL69" s="230">
        <f>IF($AR69=0,VLOOKUP(MID($A69,4,5),'Project splits'!$C$5:$AM$346,BL$22,FALSE),IF(ISNA(VLOOKUP($A69,'Success Asset Classes'!$B$15:$BD$377,BL$21,FALSE)),VLOOKUP(MID($A69,4,5),'Project splits'!$C$5:$AM$346,BL$22,FALSE),VLOOKUP($A69,'Success Asset Classes'!$B$15:$BD$377,BL$21,FALSE)))</f>
        <v>0</v>
      </c>
      <c r="BM69" s="230">
        <f>IF($AR69=0,VLOOKUP(MID($A69,4,5),'Project splits'!$C$5:$AM$346,BM$22,FALSE),IF(ISNA(VLOOKUP($A69,'Success Asset Classes'!$B$15:$BD$377,BM$21,FALSE)),VLOOKUP(MID($A69,4,5),'Project splits'!$C$5:$AM$346,BM$22,FALSE),VLOOKUP($A69,'Success Asset Classes'!$B$15:$BD$377,BM$21,FALSE)))</f>
        <v>0</v>
      </c>
      <c r="BN69" s="230">
        <f>IF($AR69=0,VLOOKUP(MID($A69,4,5),'Project splits'!$C$5:$AM$346,BN$22,FALSE),IF(ISNA(VLOOKUP($A69,'Success Asset Classes'!$B$15:$BD$377,BN$21,FALSE)),VLOOKUP(MID($A69,4,5),'Project splits'!$C$5:$AM$346,BN$22,FALSE),VLOOKUP($A69,'Success Asset Classes'!$B$15:$BD$377,BN$21,FALSE)))</f>
        <v>0</v>
      </c>
      <c r="BO69" s="230">
        <f>IF($AR69=0,VLOOKUP(MID($A69,4,5),'Project splits'!$C$5:$AM$346,BO$22,FALSE),IF(ISNA(VLOOKUP($A69,'Success Asset Classes'!$B$15:$BD$377,BO$21,FALSE)),VLOOKUP(MID($A69,4,5),'Project splits'!$C$5:$AM$346,BO$22,FALSE),VLOOKUP($A69,'Success Asset Classes'!$B$15:$BD$377,BO$21,FALSE)))</f>
        <v>0</v>
      </c>
      <c r="BP69" s="230">
        <f>IF($AR69=0,VLOOKUP(MID($A69,4,5),'Project splits'!$C$5:$AM$346,BP$22,FALSE),IF(ISNA(VLOOKUP($A69,'Success Asset Classes'!$B$15:$BD$377,BP$21,FALSE)),VLOOKUP(MID($A69,4,5),'Project splits'!$C$5:$AM$346,BP$22,FALSE),VLOOKUP($A69,'Success Asset Classes'!$B$15:$BD$377,BP$21,FALSE)))</f>
        <v>0</v>
      </c>
      <c r="BQ69" s="230">
        <f>IF($AR69=0,VLOOKUP(MID($A69,4,5),'Project splits'!$C$5:$AM$346,BQ$22,FALSE),IF(ISNA(VLOOKUP($A69,'Success Asset Classes'!$B$15:$BD$377,BQ$21,FALSE)),VLOOKUP(MID($A69,4,5),'Project splits'!$C$5:$AM$346,BQ$22,FALSE),VLOOKUP($A69,'Success Asset Classes'!$B$15:$BD$377,BQ$21,FALSE)))</f>
        <v>0</v>
      </c>
      <c r="BR69" s="230">
        <f>IF($AR69=0,VLOOKUP(MID($A69,4,5),'Project splits'!$C$5:$AM$346,BR$22,FALSE),IF(ISNA(VLOOKUP($A69,'Success Asset Classes'!$B$15:$BD$377,BR$21,FALSE)),VLOOKUP(MID($A69,4,5),'Project splits'!$C$5:$AM$346,BR$22,FALSE),VLOOKUP($A69,'Success Asset Classes'!$B$15:$BD$377,BR$21,FALSE)))</f>
        <v>0</v>
      </c>
      <c r="BS69" s="247">
        <f t="shared" si="34"/>
        <v>1</v>
      </c>
      <c r="BT69" s="249">
        <f>1+IF(ISNA(VLOOKUP($A69,'Project labour content'!$A$7:$D$255,'Project labour content'!$D$1,FALSE)),VLOOKUP($D69,'Project labour content'!$F$6:$G$15,'Project labour content'!$G$1,FALSE),VLOOKUP($A69,'Project labour content'!$A$7:$D$255,'Project labour content'!$D$1,FALSE))*LabEsc22*1</f>
        <v>1.0008946620064583</v>
      </c>
      <c r="BU69" s="249">
        <f>1+IF(ISNA(VLOOKUP($A69,'Project labour content'!$A$7:$D$255,'Project labour content'!$D$1,FALSE)),VLOOKUP($D69,'Project labour content'!$F$6:$G$15,'Project labour content'!$G$1,FALSE),VLOOKUP($A69,'Project labour content'!$A$7:$D$255,'Project labour content'!$D$1,FALSE))*LabEsc23*1</f>
        <v>1.0017936183905476</v>
      </c>
      <c r="BV69" s="249">
        <f>1+IF(ISNA(VLOOKUP($A69,'Project labour content'!$A$7:$D$255,'Project labour content'!$D$1,FALSE)),VLOOKUP($D69,'Project labour content'!$F$6:$G$15,'Project labour content'!$G$1,FALSE),VLOOKUP($A69,'Project labour content'!$A$7:$D$255,'Project labour content'!$D$1,FALSE))*LabEsc24*1</f>
        <v>1.0026404353043599</v>
      </c>
      <c r="BW69" s="249">
        <f>1+IF(ISNA(VLOOKUP($A69,'Project labour content'!$A$7:$D$255,'Project labour content'!$D$1,FALSE)),VLOOKUP($D69,'Project labour content'!$F$6:$G$15,'Project labour content'!$G$1,FALSE),VLOOKUP($A69,'Project labour content'!$A$7:$D$255,'Project labour content'!$D$1,FALSE))*LabEsc25*1</f>
        <v>1.0037746054242589</v>
      </c>
      <c r="BX69" s="249">
        <f>1+IF(ISNA(VLOOKUP($A69,'Project labour content'!$A$7:$D$255,'Project labour content'!$D$1,FALSE)),VLOOKUP($D69,'Project labour content'!$F$6:$G$15,'Project labour content'!$G$1,FALSE),VLOOKUP($A69,'Project labour content'!$A$7:$D$255,'Project labour content'!$D$1,FALSE))*LabEsc26*1</f>
        <v>1.0050106618265955</v>
      </c>
      <c r="BY69" s="249">
        <f>1+IF(ISNA(VLOOKUP($A69,'Project labour content'!$A$7:$D$255,'Project labour content'!$D$1,FALSE)),VLOOKUP($D69,'Project labour content'!$F$6:$G$15,'Project labour content'!$G$1,FALSE),VLOOKUP($A69,'Project labour content'!$A$7:$D$255,'Project labour content'!$D$1,FALSE))*LabEsc27*1</f>
        <v>1.0057762561459505</v>
      </c>
      <c r="BZ69" s="249">
        <f>1+IF(ISNA(VLOOKUP($A69,'Project labour content'!$A$7:$D$255,'Project labour content'!$D$1,FALSE)),VLOOKUP($D69,'Project labour content'!$F$6:$G$15,'Project labour content'!$G$1,FALSE),VLOOKUP($A69,'Project labour content'!$A$7:$D$255,'Project labour content'!$D$1,FALSE))*LabEsc28*1</f>
        <v>1.0063527486684249</v>
      </c>
      <c r="CA69" s="249">
        <f>1+IF(ISNA(VLOOKUP($A69,'Project labour content'!$A$7:$D$255,'Project labour content'!$D$1,FALSE)),VLOOKUP($D69,'Project labour content'!$F$6:$G$15,'Project labour content'!$G$1,FALSE),VLOOKUP($A69,'Project labour content'!$A$7:$D$255,'Project labour content'!$D$1,FALSE))*LabEsc29*1</f>
        <v>1.0072779038684916</v>
      </c>
      <c r="CB69" s="250" t="str">
        <f>IF(ISNA(VLOOKUP($A69,'Project labour content'!$A$7:$D$255,'Project labour content'!$D$1,FALSE)),"Category","Project")</f>
        <v>Category</v>
      </c>
      <c r="CD69" s="247" t="str">
        <f t="shared" si="35"/>
        <v>11463</v>
      </c>
      <c r="CE69" s="3"/>
    </row>
    <row r="70" spans="1:83" x14ac:dyDescent="0.15">
      <c r="A70" s="11" t="s">
        <v>102</v>
      </c>
      <c r="B70" s="11" t="str">
        <f>VLOOKUP($A70,'Incurred Real 2022$'!$A$25:$AC$426,'Incurred Real 2022$'!B$1,FALSE)</f>
        <v>Asset Management Optimisation</v>
      </c>
      <c r="C70" s="11" t="str">
        <f>VLOOKUP($A70,'Incurred Real 2022$'!$A$25:$AC$426,'Incurred Real 2022$'!C$1,FALSE)</f>
        <v>ExAnte</v>
      </c>
      <c r="D70" s="11" t="str">
        <f>VLOOKUP($A70,'Incurred Real 2022$'!$A$25:$AC$426,'Incurred Real 2022$'!D$1,FALSE)</f>
        <v>Information Technology</v>
      </c>
      <c r="E70" s="11" t="str">
        <f>VLOOKUP($A70,'Incurred Real 2022$'!$A$25:$AC$426,'Incurred Real 2022$'!E$1,FALSE)</f>
        <v>Closed</v>
      </c>
      <c r="F70" s="105" t="str">
        <f>IF(VLOOKUP($A70,'Incurred Real 2022$'!$A$25:$AC$426,'Incurred Real 2022$'!F$1,FALSE)=0,"",VLOOKUP($A70,'Incurred Real 2022$'!$A$25:$AC$426,'Incurred Real 2022$'!F$1,FALSE))</f>
        <v/>
      </c>
      <c r="G70" s="105" t="str">
        <f>IF(VLOOKUP($A70,'Incurred Real 2022$'!$A$25:$AC$426,'Incurred Real 2022$'!G$1,FALSE)=0,"",VLOOKUP($A70,'Incurred Real 2022$'!$A$25:$AC$426,'Incurred Real 2022$'!G$1,FALSE))</f>
        <v/>
      </c>
      <c r="H70" s="105" t="str">
        <f>IF(VLOOKUP($A70,'Incurred Real 2022$'!$A$25:$AC$426,'Incurred Real 2022$'!H$1,FALSE)=0,"",VLOOKUP($A70,'Incurred Real 2022$'!$A$25:$AC$426,'Incurred Real 2022$'!H$1,FALSE))</f>
        <v/>
      </c>
      <c r="I70" s="105" t="str">
        <f>IF(VLOOKUP($A70,'Incurred Real 2022$'!$A$25:$AC$426,'Incurred Real 2022$'!I$1,FALSE)=0,"",VLOOKUP($A70,'Incurred Real 2022$'!$A$25:$AC$426,'Incurred Real 2022$'!I$1,FALSE))</f>
        <v/>
      </c>
      <c r="J70" s="105" t="str">
        <f>IF(VLOOKUP($A70,'Incurred Real 2022$'!$A$25:$AC$426,'Incurred Real 2022$'!J$1,FALSE)=0,"",VLOOKUP($A70,'Incurred Real 2022$'!$A$25:$AC$426,'Incurred Real 2022$'!J$1,FALSE))</f>
        <v/>
      </c>
      <c r="K70" s="105" t="str">
        <f>IF(VLOOKUP($A70,'Incurred Real 2022$'!$A$25:$AC$426,'Incurred Real 2022$'!K$1,FALSE)=0,"",VLOOKUP($A70,'Incurred Real 2022$'!$A$25:$AC$426,'Incurred Real 2022$'!K$1,FALSE))</f>
        <v/>
      </c>
      <c r="L70" s="105" t="str">
        <f>IF(VLOOKUP($A70,'Incurred Real 2022$'!$A$25:$AC$426,'Incurred Real 2022$'!L$1,FALSE)=0,"",VLOOKUP($A70,'Incurred Real 2022$'!$A$25:$AC$426,'Incurred Real 2022$'!L$1,FALSE))</f>
        <v/>
      </c>
      <c r="M70" s="105" t="str">
        <f>IF(VLOOKUP($A70,'Incurred Real 2022$'!$A$25:$AC$426,'Incurred Real 2022$'!M$1,FALSE)=0,"",VLOOKUP($A70,'Incurred Real 2022$'!$A$25:$AC$426,'Incurred Real 2022$'!M$1,FALSE))</f>
        <v/>
      </c>
      <c r="N70" s="105" t="str">
        <f>IF(VLOOKUP($A70,'Incurred Real 2022$'!$A$25:$AC$426,'Incurred Real 2022$'!N$1,FALSE)=0,"",VLOOKUP($A70,'Incurred Real 2022$'!$A$25:$AC$426,'Incurred Real 2022$'!N$1,FALSE))</f>
        <v/>
      </c>
      <c r="O70" s="105" t="str">
        <f>IF(VLOOKUP($A70,'Incurred Real 2022$'!$A$25:$AC$426,'Incurred Real 2022$'!O$1,FALSE)=0,"",VLOOKUP($A70,'Incurred Real 2022$'!$A$25:$AC$426,'Incurred Real 2022$'!O$1,FALSE))</f>
        <v/>
      </c>
      <c r="P70" s="105" t="str">
        <f>IF(VLOOKUP($A70,'Incurred Real 2022$'!$A$25:$AC$426,'Incurred Real 2022$'!P$1,FALSE)=0,"",VLOOKUP($A70,'Incurred Real 2022$'!$A$25:$AC$426,'Incurred Real 2022$'!P$1,FALSE))</f>
        <v/>
      </c>
      <c r="Q70" s="105">
        <f>IF(VLOOKUP($A70,'Incurred Real 2022$'!$A$25:$AC$426,'Incurred Real 2022$'!Q$1,FALSE)=0,"",VLOOKUP($A70,'Incurred Real 2022$'!$A$25:$AC$426,'Incurred Real 2022$'!Q$1,FALSE))</f>
        <v>621294.22</v>
      </c>
      <c r="R70" s="105">
        <f>IF(VLOOKUP($A70,'Incurred Real 2022$'!$A$25:$AC$426,'Incurred Real 2022$'!R$1,FALSE)=0,"",VLOOKUP($A70,'Incurred Real 2022$'!$A$25:$AC$426,'Incurred Real 2022$'!R$1,FALSE))</f>
        <v>2193539.8199999998</v>
      </c>
      <c r="S70" s="105">
        <f>IF(VLOOKUP($A70,'Incurred Real 2022$'!$A$25:$AC$426,'Incurred Real 2022$'!S$1,FALSE)=0,"",VLOOKUP($A70,'Incurred Real 2022$'!$A$25:$AC$426,'Incurred Real 2022$'!S$1,FALSE))</f>
        <v>2728037.14</v>
      </c>
      <c r="T70" s="105">
        <f>IF(VLOOKUP($A70,'Incurred Real 2022$'!$A$25:$AC$426,'Incurred Real 2022$'!T$1,FALSE)=0,"",VLOOKUP($A70,'Incurred Real 2022$'!$A$25:$AC$426,'Incurred Real 2022$'!T$1,FALSE))</f>
        <v>478768.58</v>
      </c>
      <c r="U70" s="105" t="str">
        <f>IF(VLOOKUP($A70,'Incurred Real 2022$'!$A$25:$AC$426,'Incurred Real 2022$'!U$1,FALSE)=0,"",VLOOKUP($A70,'Incurred Real 2022$'!$A$25:$AC$426,'Incurred Real 2022$'!U$1,FALSE))</f>
        <v/>
      </c>
      <c r="V70" s="13" t="str">
        <f>IF(ISTEXT(VLOOKUP($A70,'Incurred Real 2022$'!$A$25:$AC$426,'Incurred Real 2022$'!V$1,FALSE)),"",(VLOOKUP($A70,'Incurred Real 2022$'!$A$25:$AC$426,'Incurred Real 2022$'!V$1,FALSE))*BT70*Incurred_Real!V$15)</f>
        <v/>
      </c>
      <c r="W70" s="13" t="str">
        <f>IF(ISTEXT(VLOOKUP($A70,'Incurred Real 2022$'!$A$25:$AC$426,'Incurred Real 2022$'!W$1,FALSE)),"",(VLOOKUP($A70,'Incurred Real 2022$'!$A$25:$AC$426,'Incurred Real 2022$'!W$1,FALSE))*BU70*Incurred_Real!W$15)</f>
        <v/>
      </c>
      <c r="X70" s="220" t="str">
        <f>IF(ISTEXT(VLOOKUP($A70,'Incurred Real 2022$'!$A$25:$AC$426,'Incurred Real 2022$'!X$1,FALSE)),"",(VLOOKUP($A70,'Incurred Real 2022$'!$A$25:$AC$426,'Incurred Real 2022$'!X$1,FALSE))*BV70*Incurred_Real!X$15)</f>
        <v/>
      </c>
      <c r="Y70" s="217" t="str">
        <f>IF(ISTEXT(VLOOKUP($A70,'Incurred Real 2022$'!$A$25:$AC$426,'Incurred Real 2022$'!Y$1,FALSE)),"",(VLOOKUP($A70,'Incurred Real 2022$'!$A$25:$AC$426,'Incurred Real 2022$'!Y$1,FALSE))*BW70*Incurred_Real!Y$15)</f>
        <v/>
      </c>
      <c r="Z70" s="13" t="str">
        <f>IF(ISTEXT(VLOOKUP($A70,'Incurred Real 2022$'!$A$25:$AC$426,'Incurred Real 2022$'!Z$1,FALSE)),"",(VLOOKUP($A70,'Incurred Real 2022$'!$A$25:$AC$426,'Incurred Real 2022$'!Z$1,FALSE))*BX70*Incurred_Real!Z$15)</f>
        <v/>
      </c>
      <c r="AA70" s="13" t="str">
        <f>IF(ISTEXT(VLOOKUP($A70,'Incurred Real 2022$'!$A$25:$AC$426,'Incurred Real 2022$'!AA$1,FALSE)),"",(VLOOKUP($A70,'Incurred Real 2022$'!$A$25:$AC$426,'Incurred Real 2022$'!AA$1,FALSE))*BY70*Incurred_Real!AA$15)</f>
        <v/>
      </c>
      <c r="AB70" s="13" t="str">
        <f>IF(ISTEXT(VLOOKUP($A70,'Incurred Real 2022$'!$A$25:$AC$426,'Incurred Real 2022$'!AB$1,FALSE)),"",(VLOOKUP($A70,'Incurred Real 2022$'!$A$25:$AC$426,'Incurred Real 2022$'!AB$1,FALSE))*BZ70*Incurred_Real!AB$15)</f>
        <v/>
      </c>
      <c r="AC70" s="13" t="str">
        <f>IF(ISTEXT(VLOOKUP($A70,'Incurred Real 2022$'!$A$25:$AC$426,'Incurred Real 2022$'!AC$1,FALSE)),"",(VLOOKUP($A70,'Incurred Real 2022$'!$A$25:$AC$426,'Incurred Real 2022$'!AC$1,FALSE))*CA70*Incurred_Real!AC$15)</f>
        <v/>
      </c>
      <c r="AD70" s="221">
        <f t="shared" si="36"/>
        <v>6021639.7599999998</v>
      </c>
      <c r="AE70" s="221">
        <f t="shared" si="33"/>
        <v>6021639.7599999998</v>
      </c>
      <c r="AF70" s="239">
        <f t="shared" si="37"/>
        <v>7446699.1690539382</v>
      </c>
      <c r="AG70" s="222">
        <f t="shared" si="38"/>
        <v>6174028.6292680604</v>
      </c>
      <c r="AH70" s="223">
        <f t="shared" si="42"/>
        <v>1.2061329184242469</v>
      </c>
      <c r="AI70" s="224">
        <f t="shared" si="39"/>
        <v>2020</v>
      </c>
      <c r="AJ70" s="225">
        <f>VLOOKUP($A70,Project_Commissioning!$C$4:$H$355,Project_Commissioning!F$1,FALSE)</f>
        <v>43798</v>
      </c>
      <c r="AK70" s="226">
        <f>VLOOKUP($A70,Project_Commissioning!$C$4:$H$355,Project_Commissioning!G$1,FALSE)</f>
        <v>2020</v>
      </c>
      <c r="AL70" s="225" t="str">
        <f>IF(VLOOKUP($A70,Project_Commissioning!$C$4:$H$355,Project_Commissioning!H$1,FALSE)=0,"",VLOOKUP($A70,Project_Commissioning!$C$4:$H$355,Project_Commissioning!H$1,FALSE))</f>
        <v/>
      </c>
      <c r="AM70" s="237">
        <f t="shared" si="40"/>
        <v>6613997.4999525603</v>
      </c>
      <c r="AN70" s="221" cm="1">
        <f t="array" ref="AN70">IF(ROUND(AE70,0)=0,0,LOOKUP(2,1/(F70:AC70&lt;&gt;""),F70:AC70))</f>
        <v>478768.58</v>
      </c>
      <c r="AO70" s="221">
        <f t="shared" si="41"/>
        <v>0</v>
      </c>
      <c r="AP70" s="79"/>
      <c r="AQ70" s="20"/>
      <c r="AR70" s="245">
        <f>IF(ISNA(VLOOKUP($A70,'Success Asset Classes'!$B$15:$AA$114,'Success Asset Classes'!$AA$1,FALSE)),0,VLOOKUP($A70,'Success Asset Classes'!$B$15:$AA$114,'Success Asset Classes'!$AA$1,FALSE))</f>
        <v>0</v>
      </c>
      <c r="AS70" s="230">
        <f>IF($AR70=0,VLOOKUP(MID($A70,4,5),'Project splits'!$C$5:$AM$346,AS$22,FALSE),IF(ISNA(VLOOKUP($A70,'Success Asset Classes'!$B$15:$BD$377,AS$21,FALSE)),VLOOKUP(MID($A70,4,5),'Project splits'!$C$5:$AM$346,AS$22,FALSE),VLOOKUP($A70,'Success Asset Classes'!$B$15:$BD$377,AS$21,FALSE)))</f>
        <v>0</v>
      </c>
      <c r="AT70" s="230">
        <f>IF($AR70=0,VLOOKUP(MID($A70,4,5),'Project splits'!$C$5:$AM$346,AT$22,FALSE),IF(ISNA(VLOOKUP($A70,'Success Asset Classes'!$B$15:$BD$377,AT$21,FALSE)),VLOOKUP(MID($A70,4,5),'Project splits'!$C$5:$AM$346,AT$22,FALSE),VLOOKUP($A70,'Success Asset Classes'!$B$15:$BD$377,AT$21,FALSE)))</f>
        <v>0</v>
      </c>
      <c r="AU70" s="230">
        <f>IF($AR70=0,VLOOKUP(MID($A70,4,5),'Project splits'!$C$5:$AM$346,AU$22,FALSE),IF(ISNA(VLOOKUP($A70,'Success Asset Classes'!$B$15:$BD$377,AU$21,FALSE)),VLOOKUP(MID($A70,4,5),'Project splits'!$C$5:$AM$346,AU$22,FALSE),VLOOKUP($A70,'Success Asset Classes'!$B$15:$BD$377,AU$21,FALSE)))</f>
        <v>0</v>
      </c>
      <c r="AV70" s="230">
        <f>IF($AR70=0,VLOOKUP(MID($A70,4,5),'Project splits'!$C$5:$AM$346,AV$22,FALSE),IF(ISNA(VLOOKUP($A70,'Success Asset Classes'!$B$15:$BD$377,AV$21,FALSE)),VLOOKUP(MID($A70,4,5),'Project splits'!$C$5:$AM$346,AV$22,FALSE),VLOOKUP($A70,'Success Asset Classes'!$B$15:$BD$377,AV$21,FALSE)))</f>
        <v>1</v>
      </c>
      <c r="AW70" s="230">
        <f>IF($AR70=0,VLOOKUP(MID($A70,4,5),'Project splits'!$C$5:$AM$346,AW$22,FALSE),IF(ISNA(VLOOKUP($A70,'Success Asset Classes'!$B$15:$BD$377,AW$21,FALSE)),VLOOKUP(MID($A70,4,5),'Project splits'!$C$5:$AM$346,AW$22,FALSE),VLOOKUP($A70,'Success Asset Classes'!$B$15:$BD$377,AW$21,FALSE)))</f>
        <v>0</v>
      </c>
      <c r="AX70" s="230">
        <f>IF($AR70=0,VLOOKUP(MID($A70,4,5),'Project splits'!$C$5:$AM$346,AX$22,FALSE),IF(ISNA(VLOOKUP($A70,'Success Asset Classes'!$B$15:$BD$377,AX$21,FALSE)),VLOOKUP(MID($A70,4,5),'Project splits'!$C$5:$AM$346,AX$22,FALSE),VLOOKUP($A70,'Success Asset Classes'!$B$15:$BD$377,AX$21,FALSE)))</f>
        <v>0</v>
      </c>
      <c r="AY70" s="230">
        <f>IF($AR70=0,VLOOKUP(MID($A70,4,5),'Project splits'!$C$5:$AM$346,AY$22,FALSE),IF(ISNA(VLOOKUP($A70,'Success Asset Classes'!$B$15:$BD$377,AY$21,FALSE)),VLOOKUP(MID($A70,4,5),'Project splits'!$C$5:$AM$346,AY$22,FALSE),VLOOKUP($A70,'Success Asset Classes'!$B$15:$BD$377,AY$21,FALSE)))</f>
        <v>0</v>
      </c>
      <c r="AZ70" s="230">
        <f>IF($AR70=0,VLOOKUP(MID($A70,4,5),'Project splits'!$C$5:$AM$346,AZ$22,FALSE),IF(ISNA(VLOOKUP($A70,'Success Asset Classes'!$B$15:$BD$377,AZ$21,FALSE)),VLOOKUP(MID($A70,4,5),'Project splits'!$C$5:$AM$346,AZ$22,FALSE),VLOOKUP($A70,'Success Asset Classes'!$B$15:$BD$377,AZ$21,FALSE)))</f>
        <v>0</v>
      </c>
      <c r="BA70" s="230">
        <f>IF($AR70=0,VLOOKUP(MID($A70,4,5),'Project splits'!$C$5:$AM$346,BA$22,FALSE),IF(ISNA(VLOOKUP($A70,'Success Asset Classes'!$B$15:$BD$377,BA$21,FALSE)),VLOOKUP(MID($A70,4,5),'Project splits'!$C$5:$AM$346,BA$22,FALSE),VLOOKUP($A70,'Success Asset Classes'!$B$15:$BD$377,BA$21,FALSE)))</f>
        <v>0</v>
      </c>
      <c r="BB70" s="230">
        <f>IF($AR70=0,VLOOKUP(MID($A70,4,5),'Project splits'!$C$5:$AM$346,BB$22,FALSE),IF(ISNA(VLOOKUP($A70,'Success Asset Classes'!$B$15:$BD$377,BB$21,FALSE)),VLOOKUP(MID($A70,4,5),'Project splits'!$C$5:$AM$346,BB$22,FALSE),VLOOKUP($A70,'Success Asset Classes'!$B$15:$BD$377,BB$21,FALSE)))</f>
        <v>0</v>
      </c>
      <c r="BC70" s="230">
        <f>IF($AR70=0,VLOOKUP(MID($A70,4,5),'Project splits'!$C$5:$AM$346,BC$22,FALSE),IF(ISNA(VLOOKUP($A70,'Success Asset Classes'!$B$15:$BD$377,BC$21,FALSE)),VLOOKUP(MID($A70,4,5),'Project splits'!$C$5:$AM$346,BC$22,FALSE),VLOOKUP($A70,'Success Asset Classes'!$B$15:$BD$377,BC$21,FALSE)))</f>
        <v>0</v>
      </c>
      <c r="BD70" s="230">
        <f>IF($AR70=0,VLOOKUP(MID($A70,4,5),'Project splits'!$C$5:$AM$346,BD$22,FALSE),IF(ISNA(VLOOKUP($A70,'Success Asset Classes'!$B$15:$BD$377,BD$21,FALSE)),VLOOKUP(MID($A70,4,5),'Project splits'!$C$5:$AM$346,BD$22,FALSE),VLOOKUP($A70,'Success Asset Classes'!$B$15:$BD$377,BD$21,FALSE)))</f>
        <v>0</v>
      </c>
      <c r="BE70" s="230">
        <f>IF($AR70=0,VLOOKUP(MID($A70,4,5),'Project splits'!$C$5:$AM$346,BE$22,FALSE),IF(ISNA(VLOOKUP($A70,'Success Asset Classes'!$B$15:$BD$377,BE$21,FALSE)),VLOOKUP(MID($A70,4,5),'Project splits'!$C$5:$AM$346,BE$22,FALSE),VLOOKUP($A70,'Success Asset Classes'!$B$15:$BD$377,BE$21,FALSE)))</f>
        <v>0</v>
      </c>
      <c r="BF70" s="230">
        <f>IF($AR70=0,VLOOKUP(MID($A70,4,5),'Project splits'!$C$5:$AM$346,BF$22,FALSE),IF(ISNA(VLOOKUP($A70,'Success Asset Classes'!$B$15:$BD$377,BF$21,FALSE)),VLOOKUP(MID($A70,4,5),'Project splits'!$C$5:$AM$346,BF$22,FALSE),VLOOKUP($A70,'Success Asset Classes'!$B$15:$BD$377,BF$21,FALSE)))</f>
        <v>0</v>
      </c>
      <c r="BG70" s="230">
        <f>IF($AR70=0,VLOOKUP(MID($A70,4,5),'Project splits'!$C$5:$AM$346,BG$22,FALSE),IF(ISNA(VLOOKUP($A70,'Success Asset Classes'!$B$15:$BD$377,BG$21,FALSE)),VLOOKUP(MID($A70,4,5),'Project splits'!$C$5:$AM$346,BG$22,FALSE),VLOOKUP($A70,'Success Asset Classes'!$B$15:$BD$377,BG$21,FALSE)))</f>
        <v>0</v>
      </c>
      <c r="BH70" s="230">
        <f>IF($AR70=0,VLOOKUP(MID($A70,4,5),'Project splits'!$C$5:$AM$346,BH$22,FALSE),IF(ISNA(VLOOKUP($A70,'Success Asset Classes'!$B$15:$BD$377,BH$21,FALSE)),VLOOKUP(MID($A70,4,5),'Project splits'!$C$5:$AM$346,BH$22,FALSE),VLOOKUP($A70,'Success Asset Classes'!$B$15:$BD$377,BH$21,FALSE)))</f>
        <v>0</v>
      </c>
      <c r="BI70" s="230">
        <f>IF($AR70=0,VLOOKUP(MID($A70,4,5),'Project splits'!$C$5:$AM$346,BI$22,FALSE),IF(ISNA(VLOOKUP($A70,'Success Asset Classes'!$B$15:$BD$377,BI$21,FALSE)),VLOOKUP(MID($A70,4,5),'Project splits'!$C$5:$AM$346,BI$22,FALSE),VLOOKUP($A70,'Success Asset Classes'!$B$15:$BD$377,BI$21,FALSE)))</f>
        <v>0</v>
      </c>
      <c r="BJ70" s="230">
        <f>IF($AR70=0,VLOOKUP(MID($A70,4,5),'Project splits'!$C$5:$AM$346,BJ$22,FALSE),IF(ISNA(VLOOKUP($A70,'Success Asset Classes'!$B$15:$BD$377,BJ$21,FALSE)),VLOOKUP(MID($A70,4,5),'Project splits'!$C$5:$AM$346,BJ$22,FALSE),VLOOKUP($A70,'Success Asset Classes'!$B$15:$BD$377,BJ$21,FALSE)))</f>
        <v>0</v>
      </c>
      <c r="BK70" s="230">
        <f>IF($AR70=0,VLOOKUP(MID($A70,4,5),'Project splits'!$C$5:$AM$346,BK$22,FALSE),IF(ISNA(VLOOKUP($A70,'Success Asset Classes'!$B$15:$BD$377,BK$21,FALSE)),VLOOKUP(MID($A70,4,5),'Project splits'!$C$5:$AM$346,BK$22,FALSE),VLOOKUP($A70,'Success Asset Classes'!$B$15:$BD$377,BK$21,FALSE)))</f>
        <v>0</v>
      </c>
      <c r="BL70" s="230">
        <f>IF($AR70=0,VLOOKUP(MID($A70,4,5),'Project splits'!$C$5:$AM$346,BL$22,FALSE),IF(ISNA(VLOOKUP($A70,'Success Asset Classes'!$B$15:$BD$377,BL$21,FALSE)),VLOOKUP(MID($A70,4,5),'Project splits'!$C$5:$AM$346,BL$22,FALSE),VLOOKUP($A70,'Success Asset Classes'!$B$15:$BD$377,BL$21,FALSE)))</f>
        <v>0</v>
      </c>
      <c r="BM70" s="230">
        <f>IF($AR70=0,VLOOKUP(MID($A70,4,5),'Project splits'!$C$5:$AM$346,BM$22,FALSE),IF(ISNA(VLOOKUP($A70,'Success Asset Classes'!$B$15:$BD$377,BM$21,FALSE)),VLOOKUP(MID($A70,4,5),'Project splits'!$C$5:$AM$346,BM$22,FALSE),VLOOKUP($A70,'Success Asset Classes'!$B$15:$BD$377,BM$21,FALSE)))</f>
        <v>0</v>
      </c>
      <c r="BN70" s="230">
        <f>IF($AR70=0,VLOOKUP(MID($A70,4,5),'Project splits'!$C$5:$AM$346,BN$22,FALSE),IF(ISNA(VLOOKUP($A70,'Success Asset Classes'!$B$15:$BD$377,BN$21,FALSE)),VLOOKUP(MID($A70,4,5),'Project splits'!$C$5:$AM$346,BN$22,FALSE),VLOOKUP($A70,'Success Asset Classes'!$B$15:$BD$377,BN$21,FALSE)))</f>
        <v>0</v>
      </c>
      <c r="BO70" s="230">
        <f>IF($AR70=0,VLOOKUP(MID($A70,4,5),'Project splits'!$C$5:$AM$346,BO$22,FALSE),IF(ISNA(VLOOKUP($A70,'Success Asset Classes'!$B$15:$BD$377,BO$21,FALSE)),VLOOKUP(MID($A70,4,5),'Project splits'!$C$5:$AM$346,BO$22,FALSE),VLOOKUP($A70,'Success Asset Classes'!$B$15:$BD$377,BO$21,FALSE)))</f>
        <v>0</v>
      </c>
      <c r="BP70" s="230">
        <f>IF($AR70=0,VLOOKUP(MID($A70,4,5),'Project splits'!$C$5:$AM$346,BP$22,FALSE),IF(ISNA(VLOOKUP($A70,'Success Asset Classes'!$B$15:$BD$377,BP$21,FALSE)),VLOOKUP(MID($A70,4,5),'Project splits'!$C$5:$AM$346,BP$22,FALSE),VLOOKUP($A70,'Success Asset Classes'!$B$15:$BD$377,BP$21,FALSE)))</f>
        <v>0</v>
      </c>
      <c r="BQ70" s="230">
        <f>IF($AR70=0,VLOOKUP(MID($A70,4,5),'Project splits'!$C$5:$AM$346,BQ$22,FALSE),IF(ISNA(VLOOKUP($A70,'Success Asset Classes'!$B$15:$BD$377,BQ$21,FALSE)),VLOOKUP(MID($A70,4,5),'Project splits'!$C$5:$AM$346,BQ$22,FALSE),VLOOKUP($A70,'Success Asset Classes'!$B$15:$BD$377,BQ$21,FALSE)))</f>
        <v>0</v>
      </c>
      <c r="BR70" s="230">
        <f>IF($AR70=0,VLOOKUP(MID($A70,4,5),'Project splits'!$C$5:$AM$346,BR$22,FALSE),IF(ISNA(VLOOKUP($A70,'Success Asset Classes'!$B$15:$BD$377,BR$21,FALSE)),VLOOKUP(MID($A70,4,5),'Project splits'!$C$5:$AM$346,BR$22,FALSE),VLOOKUP($A70,'Success Asset Classes'!$B$15:$BD$377,BR$21,FALSE)))</f>
        <v>0</v>
      </c>
      <c r="BS70" s="247">
        <f t="shared" si="34"/>
        <v>1</v>
      </c>
      <c r="BT70" s="249">
        <f>1+IF(ISNA(VLOOKUP($A70,'Project labour content'!$A$7:$D$255,'Project labour content'!$D$1,FALSE)),VLOOKUP($D70,'Project labour content'!$F$6:$G$15,'Project labour content'!$G$1,FALSE),VLOOKUP($A70,'Project labour content'!$A$7:$D$255,'Project labour content'!$D$1,FALSE))*LabEsc22*1</f>
        <v>1.0024480115846353</v>
      </c>
      <c r="BU70" s="249">
        <f>1+IF(ISNA(VLOOKUP($A70,'Project labour content'!$A$7:$D$255,'Project labour content'!$D$1,FALSE)),VLOOKUP($D70,'Project labour content'!$F$6:$G$15,'Project labour content'!$G$1,FALSE),VLOOKUP($A70,'Project labour content'!$A$7:$D$255,'Project labour content'!$D$1,FALSE))*LabEsc23*1</f>
        <v>1.0049077736248768</v>
      </c>
      <c r="BV70" s="249">
        <f>1+IF(ISNA(VLOOKUP($A70,'Project labour content'!$A$7:$D$255,'Project labour content'!$D$1,FALSE)),VLOOKUP($D70,'Project labour content'!$F$6:$G$15,'Project labour content'!$G$1,FALSE),VLOOKUP($A70,'Project labour content'!$A$7:$D$255,'Project labour content'!$D$1,FALSE))*LabEsc24*1</f>
        <v>1.0072248694667842</v>
      </c>
      <c r="BW70" s="249">
        <f>1+IF(ISNA(VLOOKUP($A70,'Project labour content'!$A$7:$D$255,'Project labour content'!$D$1,FALSE)),VLOOKUP($D70,'Project labour content'!$F$6:$G$15,'Project labour content'!$G$1,FALSE),VLOOKUP($A70,'Project labour content'!$A$7:$D$255,'Project labour content'!$D$1,FALSE))*LabEsc25*1</f>
        <v>1.0103282331643793</v>
      </c>
      <c r="BX70" s="249">
        <f>1+IF(ISNA(VLOOKUP($A70,'Project labour content'!$A$7:$D$255,'Project labour content'!$D$1,FALSE)),VLOOKUP($D70,'Project labour content'!$F$6:$G$15,'Project labour content'!$G$1,FALSE),VLOOKUP($A70,'Project labour content'!$A$7:$D$255,'Project labour content'!$D$1,FALSE))*LabEsc26*1</f>
        <v>1.0137103823674747</v>
      </c>
      <c r="BY70" s="249">
        <f>1+IF(ISNA(VLOOKUP($A70,'Project labour content'!$A$7:$D$255,'Project labour content'!$D$1,FALSE)),VLOOKUP($D70,'Project labour content'!$F$6:$G$15,'Project labour content'!$G$1,FALSE),VLOOKUP($A70,'Project labour content'!$A$7:$D$255,'Project labour content'!$D$1,FALSE))*LabEsc27*1</f>
        <v>1.0158052335508072</v>
      </c>
      <c r="BZ70" s="249">
        <f>1+IF(ISNA(VLOOKUP($A70,'Project labour content'!$A$7:$D$255,'Project labour content'!$D$1,FALSE)),VLOOKUP($D70,'Project labour content'!$F$6:$G$15,'Project labour content'!$G$1,FALSE),VLOOKUP($A70,'Project labour content'!$A$7:$D$255,'Project labour content'!$D$1,FALSE))*LabEsc28*1</f>
        <v>1.0173826564918567</v>
      </c>
      <c r="CA70" s="249">
        <f>1+IF(ISNA(VLOOKUP($A70,'Project labour content'!$A$7:$D$255,'Project labour content'!$D$1,FALSE)),VLOOKUP($D70,'Project labour content'!$F$6:$G$15,'Project labour content'!$G$1,FALSE),VLOOKUP($A70,'Project labour content'!$A$7:$D$255,'Project labour content'!$D$1,FALSE))*LabEsc29*1</f>
        <v>1.0199141048276528</v>
      </c>
      <c r="CB70" s="250" t="str">
        <f>IF(ISNA(VLOOKUP($A70,'Project labour content'!$A$7:$D$255,'Project labour content'!$D$1,FALSE)),"Category","Project")</f>
        <v>Category</v>
      </c>
      <c r="CD70" s="247" t="str">
        <f t="shared" si="35"/>
        <v>11516</v>
      </c>
      <c r="CE70" s="3"/>
    </row>
    <row r="71" spans="1:83" x14ac:dyDescent="0.15">
      <c r="A71" s="11" t="s">
        <v>103</v>
      </c>
      <c r="B71" s="11" t="str">
        <f>VLOOKUP($A71,'Incurred Real 2022$'!$A$25:$AC$426,'Incurred Real 2022$'!B$1,FALSE)</f>
        <v>Telecom Network Management Systems Upgrade</v>
      </c>
      <c r="C71" s="11" t="str">
        <f>VLOOKUP($A71,'Incurred Real 2022$'!$A$25:$AC$426,'Incurred Real 2022$'!C$1,FALSE)</f>
        <v>ExAnte</v>
      </c>
      <c r="D71" s="11" t="str">
        <f>VLOOKUP($A71,'Incurred Real 2022$'!$A$25:$AC$426,'Incurred Real 2022$'!D$1,FALSE)</f>
        <v>Replacement</v>
      </c>
      <c r="E71" s="11" t="str">
        <f>VLOOKUP($A71,'Incurred Real 2022$'!$A$25:$AC$426,'Incurred Real 2022$'!E$1,FALSE)</f>
        <v>Closed</v>
      </c>
      <c r="F71" s="105" t="str">
        <f>IF(VLOOKUP($A71,'Incurred Real 2022$'!$A$25:$AC$426,'Incurred Real 2022$'!F$1,FALSE)=0,"",VLOOKUP($A71,'Incurred Real 2022$'!$A$25:$AC$426,'Incurred Real 2022$'!F$1,FALSE))</f>
        <v/>
      </c>
      <c r="G71" s="105" t="str">
        <f>IF(VLOOKUP($A71,'Incurred Real 2022$'!$A$25:$AC$426,'Incurred Real 2022$'!G$1,FALSE)=0,"",VLOOKUP($A71,'Incurred Real 2022$'!$A$25:$AC$426,'Incurred Real 2022$'!G$1,FALSE))</f>
        <v/>
      </c>
      <c r="H71" s="105" t="str">
        <f>IF(VLOOKUP($A71,'Incurred Real 2022$'!$A$25:$AC$426,'Incurred Real 2022$'!H$1,FALSE)=0,"",VLOOKUP($A71,'Incurred Real 2022$'!$A$25:$AC$426,'Incurred Real 2022$'!H$1,FALSE))</f>
        <v/>
      </c>
      <c r="I71" s="105" t="str">
        <f>IF(VLOOKUP($A71,'Incurred Real 2022$'!$A$25:$AC$426,'Incurred Real 2022$'!I$1,FALSE)=0,"",VLOOKUP($A71,'Incurred Real 2022$'!$A$25:$AC$426,'Incurred Real 2022$'!I$1,FALSE))</f>
        <v/>
      </c>
      <c r="J71" s="105" t="str">
        <f>IF(VLOOKUP($A71,'Incurred Real 2022$'!$A$25:$AC$426,'Incurred Real 2022$'!J$1,FALSE)=0,"",VLOOKUP($A71,'Incurred Real 2022$'!$A$25:$AC$426,'Incurred Real 2022$'!J$1,FALSE))</f>
        <v/>
      </c>
      <c r="K71" s="105" t="str">
        <f>IF(VLOOKUP($A71,'Incurred Real 2022$'!$A$25:$AC$426,'Incurred Real 2022$'!K$1,FALSE)=0,"",VLOOKUP($A71,'Incurred Real 2022$'!$A$25:$AC$426,'Incurred Real 2022$'!K$1,FALSE))</f>
        <v/>
      </c>
      <c r="L71" s="105" t="str">
        <f>IF(VLOOKUP($A71,'Incurred Real 2022$'!$A$25:$AC$426,'Incurred Real 2022$'!L$1,FALSE)=0,"",VLOOKUP($A71,'Incurred Real 2022$'!$A$25:$AC$426,'Incurred Real 2022$'!L$1,FALSE))</f>
        <v/>
      </c>
      <c r="M71" s="105" t="str">
        <f>IF(VLOOKUP($A71,'Incurred Real 2022$'!$A$25:$AC$426,'Incurred Real 2022$'!M$1,FALSE)=0,"",VLOOKUP($A71,'Incurred Real 2022$'!$A$25:$AC$426,'Incurred Real 2022$'!M$1,FALSE))</f>
        <v/>
      </c>
      <c r="N71" s="105" t="str">
        <f>IF(VLOOKUP($A71,'Incurred Real 2022$'!$A$25:$AC$426,'Incurred Real 2022$'!N$1,FALSE)=0,"",VLOOKUP($A71,'Incurred Real 2022$'!$A$25:$AC$426,'Incurred Real 2022$'!N$1,FALSE))</f>
        <v/>
      </c>
      <c r="O71" s="105">
        <f>IF(VLOOKUP($A71,'Incurred Real 2022$'!$A$25:$AC$426,'Incurred Real 2022$'!O$1,FALSE)=0,"",VLOOKUP($A71,'Incurred Real 2022$'!$A$25:$AC$426,'Incurred Real 2022$'!O$1,FALSE))</f>
        <v>111136.3</v>
      </c>
      <c r="P71" s="105">
        <f>IF(VLOOKUP($A71,'Incurred Real 2022$'!$A$25:$AC$426,'Incurred Real 2022$'!P$1,FALSE)=0,"",VLOOKUP($A71,'Incurred Real 2022$'!$A$25:$AC$426,'Incurred Real 2022$'!P$1,FALSE))</f>
        <v>245766.33</v>
      </c>
      <c r="Q71" s="105">
        <f>IF(VLOOKUP($A71,'Incurred Real 2022$'!$A$25:$AC$426,'Incurred Real 2022$'!Q$1,FALSE)=0,"",VLOOKUP($A71,'Incurred Real 2022$'!$A$25:$AC$426,'Incurred Real 2022$'!Q$1,FALSE))</f>
        <v>683150.95</v>
      </c>
      <c r="R71" s="105">
        <f>IF(VLOOKUP($A71,'Incurred Real 2022$'!$A$25:$AC$426,'Incurred Real 2022$'!R$1,FALSE)=0,"",VLOOKUP($A71,'Incurred Real 2022$'!$A$25:$AC$426,'Incurred Real 2022$'!R$1,FALSE))</f>
        <v>327931.68</v>
      </c>
      <c r="S71" s="105" t="str">
        <f>IF(VLOOKUP($A71,'Incurred Real 2022$'!$A$25:$AC$426,'Incurred Real 2022$'!S$1,FALSE)=0,"",VLOOKUP($A71,'Incurred Real 2022$'!$A$25:$AC$426,'Incurred Real 2022$'!S$1,FALSE))</f>
        <v/>
      </c>
      <c r="T71" s="105" t="str">
        <f>IF(VLOOKUP($A71,'Incurred Real 2022$'!$A$25:$AC$426,'Incurred Real 2022$'!T$1,FALSE)=0,"",VLOOKUP($A71,'Incurred Real 2022$'!$A$25:$AC$426,'Incurred Real 2022$'!T$1,FALSE))</f>
        <v/>
      </c>
      <c r="U71" s="105" t="str">
        <f>IF(VLOOKUP($A71,'Incurred Real 2022$'!$A$25:$AC$426,'Incurred Real 2022$'!U$1,FALSE)=0,"",VLOOKUP($A71,'Incurred Real 2022$'!$A$25:$AC$426,'Incurred Real 2022$'!U$1,FALSE))</f>
        <v/>
      </c>
      <c r="V71" s="13" t="str">
        <f>IF(ISTEXT(VLOOKUP($A71,'Incurred Real 2022$'!$A$25:$AC$426,'Incurred Real 2022$'!V$1,FALSE)),"",(VLOOKUP($A71,'Incurred Real 2022$'!$A$25:$AC$426,'Incurred Real 2022$'!V$1,FALSE))*BT71*Incurred_Real!V$15)</f>
        <v/>
      </c>
      <c r="W71" s="13" t="str">
        <f>IF(ISTEXT(VLOOKUP($A71,'Incurred Real 2022$'!$A$25:$AC$426,'Incurred Real 2022$'!W$1,FALSE)),"",(VLOOKUP($A71,'Incurred Real 2022$'!$A$25:$AC$426,'Incurred Real 2022$'!W$1,FALSE))*BU71*Incurred_Real!W$15)</f>
        <v/>
      </c>
      <c r="X71" s="220" t="str">
        <f>IF(ISTEXT(VLOOKUP($A71,'Incurred Real 2022$'!$A$25:$AC$426,'Incurred Real 2022$'!X$1,FALSE)),"",(VLOOKUP($A71,'Incurred Real 2022$'!$A$25:$AC$426,'Incurred Real 2022$'!X$1,FALSE))*BV71*Incurred_Real!X$15)</f>
        <v/>
      </c>
      <c r="Y71" s="217" t="str">
        <f>IF(ISTEXT(VLOOKUP($A71,'Incurred Real 2022$'!$A$25:$AC$426,'Incurred Real 2022$'!Y$1,FALSE)),"",(VLOOKUP($A71,'Incurred Real 2022$'!$A$25:$AC$426,'Incurred Real 2022$'!Y$1,FALSE))*BW71*Incurred_Real!Y$15)</f>
        <v/>
      </c>
      <c r="Z71" s="13" t="str">
        <f>IF(ISTEXT(VLOOKUP($A71,'Incurred Real 2022$'!$A$25:$AC$426,'Incurred Real 2022$'!Z$1,FALSE)),"",(VLOOKUP($A71,'Incurred Real 2022$'!$A$25:$AC$426,'Incurred Real 2022$'!Z$1,FALSE))*BX71*Incurred_Real!Z$15)</f>
        <v/>
      </c>
      <c r="AA71" s="13" t="str">
        <f>IF(ISTEXT(VLOOKUP($A71,'Incurred Real 2022$'!$A$25:$AC$426,'Incurred Real 2022$'!AA$1,FALSE)),"",(VLOOKUP($A71,'Incurred Real 2022$'!$A$25:$AC$426,'Incurred Real 2022$'!AA$1,FALSE))*BY71*Incurred_Real!AA$15)</f>
        <v/>
      </c>
      <c r="AB71" s="13" t="str">
        <f>IF(ISTEXT(VLOOKUP($A71,'Incurred Real 2022$'!$A$25:$AC$426,'Incurred Real 2022$'!AB$1,FALSE)),"",(VLOOKUP($A71,'Incurred Real 2022$'!$A$25:$AC$426,'Incurred Real 2022$'!AB$1,FALSE))*BZ71*Incurred_Real!AB$15)</f>
        <v/>
      </c>
      <c r="AC71" s="13" t="str">
        <f>IF(ISTEXT(VLOOKUP($A71,'Incurred Real 2022$'!$A$25:$AC$426,'Incurred Real 2022$'!AC$1,FALSE)),"",(VLOOKUP($A71,'Incurred Real 2022$'!$A$25:$AC$426,'Incurred Real 2022$'!AC$1,FALSE))*CA71*Incurred_Real!AC$15)</f>
        <v/>
      </c>
      <c r="AD71" s="221">
        <f t="shared" si="36"/>
        <v>1367985.26</v>
      </c>
      <c r="AE71" s="221">
        <f t="shared" si="33"/>
        <v>1367985.26</v>
      </c>
      <c r="AF71" s="239">
        <f t="shared" si="37"/>
        <v>1738836.1609091419</v>
      </c>
      <c r="AG71" s="222">
        <f t="shared" si="38"/>
        <v>1396997.9057439538</v>
      </c>
      <c r="AH71" s="223">
        <f t="shared" si="42"/>
        <v>1.244694894501754</v>
      </c>
      <c r="AI71" s="224" t="str">
        <f t="shared" si="39"/>
        <v>2018</v>
      </c>
      <c r="AJ71" s="225">
        <f>VLOOKUP($A71,Project_Commissioning!$C$4:$H$355,Project_Commissioning!F$1,FALSE)</f>
        <v>43060</v>
      </c>
      <c r="AK71" s="226">
        <f>VLOOKUP($A71,Project_Commissioning!$C$4:$H$355,Project_Commissioning!G$1,FALSE)</f>
        <v>2018</v>
      </c>
      <c r="AL71" s="225" t="str">
        <f>IF(VLOOKUP($A71,Project_Commissioning!$C$4:$H$355,Project_Commissioning!H$1,FALSE)=0,"",VLOOKUP($A71,Project_Commissioning!$C$4:$H$355,Project_Commissioning!H$1,FALSE))</f>
        <v/>
      </c>
      <c r="AM71" s="237">
        <f t="shared" si="40"/>
        <v>1544396.7535137138</v>
      </c>
      <c r="AN71" s="221" cm="1">
        <f t="array" ref="AN71">IF(ROUND(AE71,0)=0,0,LOOKUP(2,1/(F71:AC71&lt;&gt;""),F71:AC71))</f>
        <v>327931.68</v>
      </c>
      <c r="AO71" s="221">
        <f t="shared" si="41"/>
        <v>0</v>
      </c>
      <c r="AP71" s="79"/>
      <c r="AQ71" s="20"/>
      <c r="AR71" s="245">
        <f>IF(ISNA(VLOOKUP($A71,'Success Asset Classes'!$B$15:$AA$114,'Success Asset Classes'!$AA$1,FALSE)),0,VLOOKUP($A71,'Success Asset Classes'!$B$15:$AA$114,'Success Asset Classes'!$AA$1,FALSE))</f>
        <v>0</v>
      </c>
      <c r="AS71" s="230">
        <f>IF($AR71=0,VLOOKUP(MID($A71,4,5),'Project splits'!$C$5:$AM$346,AS$22,FALSE),IF(ISNA(VLOOKUP($A71,'Success Asset Classes'!$B$15:$BD$377,AS$21,FALSE)),VLOOKUP(MID($A71,4,5),'Project splits'!$C$5:$AM$346,AS$22,FALSE),VLOOKUP($A71,'Success Asset Classes'!$B$15:$BD$377,AS$21,FALSE)))</f>
        <v>0</v>
      </c>
      <c r="AT71" s="230">
        <f>IF($AR71=0,VLOOKUP(MID($A71,4,5),'Project splits'!$C$5:$AM$346,AT$22,FALSE),IF(ISNA(VLOOKUP($A71,'Success Asset Classes'!$B$15:$BD$377,AT$21,FALSE)),VLOOKUP(MID($A71,4,5),'Project splits'!$C$5:$AM$346,AT$22,FALSE),VLOOKUP($A71,'Success Asset Classes'!$B$15:$BD$377,AT$21,FALSE)))</f>
        <v>0</v>
      </c>
      <c r="AU71" s="230">
        <f>IF($AR71=0,VLOOKUP(MID($A71,4,5),'Project splits'!$C$5:$AM$346,AU$22,FALSE),IF(ISNA(VLOOKUP($A71,'Success Asset Classes'!$B$15:$BD$377,AU$21,FALSE)),VLOOKUP(MID($A71,4,5),'Project splits'!$C$5:$AM$346,AU$22,FALSE),VLOOKUP($A71,'Success Asset Classes'!$B$15:$BD$377,AU$21,FALSE)))</f>
        <v>0</v>
      </c>
      <c r="AV71" s="230">
        <f>IF($AR71=0,VLOOKUP(MID($A71,4,5),'Project splits'!$C$5:$AM$346,AV$22,FALSE),IF(ISNA(VLOOKUP($A71,'Success Asset Classes'!$B$15:$BD$377,AV$21,FALSE)),VLOOKUP(MID($A71,4,5),'Project splits'!$C$5:$AM$346,AV$22,FALSE),VLOOKUP($A71,'Success Asset Classes'!$B$15:$BD$377,AV$21,FALSE)))</f>
        <v>1</v>
      </c>
      <c r="AW71" s="230">
        <f>IF($AR71=0,VLOOKUP(MID($A71,4,5),'Project splits'!$C$5:$AM$346,AW$22,FALSE),IF(ISNA(VLOOKUP($A71,'Success Asset Classes'!$B$15:$BD$377,AW$21,FALSE)),VLOOKUP(MID($A71,4,5),'Project splits'!$C$5:$AM$346,AW$22,FALSE),VLOOKUP($A71,'Success Asset Classes'!$B$15:$BD$377,AW$21,FALSE)))</f>
        <v>0</v>
      </c>
      <c r="AX71" s="230">
        <f>IF($AR71=0,VLOOKUP(MID($A71,4,5),'Project splits'!$C$5:$AM$346,AX$22,FALSE),IF(ISNA(VLOOKUP($A71,'Success Asset Classes'!$B$15:$BD$377,AX$21,FALSE)),VLOOKUP(MID($A71,4,5),'Project splits'!$C$5:$AM$346,AX$22,FALSE),VLOOKUP($A71,'Success Asset Classes'!$B$15:$BD$377,AX$21,FALSE)))</f>
        <v>0</v>
      </c>
      <c r="AY71" s="230">
        <f>IF($AR71=0,VLOOKUP(MID($A71,4,5),'Project splits'!$C$5:$AM$346,AY$22,FALSE),IF(ISNA(VLOOKUP($A71,'Success Asset Classes'!$B$15:$BD$377,AY$21,FALSE)),VLOOKUP(MID($A71,4,5),'Project splits'!$C$5:$AM$346,AY$22,FALSE),VLOOKUP($A71,'Success Asset Classes'!$B$15:$BD$377,AY$21,FALSE)))</f>
        <v>0</v>
      </c>
      <c r="AZ71" s="230">
        <f>IF($AR71=0,VLOOKUP(MID($A71,4,5),'Project splits'!$C$5:$AM$346,AZ$22,FALSE),IF(ISNA(VLOOKUP($A71,'Success Asset Classes'!$B$15:$BD$377,AZ$21,FALSE)),VLOOKUP(MID($A71,4,5),'Project splits'!$C$5:$AM$346,AZ$22,FALSE),VLOOKUP($A71,'Success Asset Classes'!$B$15:$BD$377,AZ$21,FALSE)))</f>
        <v>0</v>
      </c>
      <c r="BA71" s="230">
        <f>IF($AR71=0,VLOOKUP(MID($A71,4,5),'Project splits'!$C$5:$AM$346,BA$22,FALSE),IF(ISNA(VLOOKUP($A71,'Success Asset Classes'!$B$15:$BD$377,BA$21,FALSE)),VLOOKUP(MID($A71,4,5),'Project splits'!$C$5:$AM$346,BA$22,FALSE),VLOOKUP($A71,'Success Asset Classes'!$B$15:$BD$377,BA$21,FALSE)))</f>
        <v>0</v>
      </c>
      <c r="BB71" s="230">
        <f>IF($AR71=0,VLOOKUP(MID($A71,4,5),'Project splits'!$C$5:$AM$346,BB$22,FALSE),IF(ISNA(VLOOKUP($A71,'Success Asset Classes'!$B$15:$BD$377,BB$21,FALSE)),VLOOKUP(MID($A71,4,5),'Project splits'!$C$5:$AM$346,BB$22,FALSE),VLOOKUP($A71,'Success Asset Classes'!$B$15:$BD$377,BB$21,FALSE)))</f>
        <v>0</v>
      </c>
      <c r="BC71" s="230">
        <f>IF($AR71=0,VLOOKUP(MID($A71,4,5),'Project splits'!$C$5:$AM$346,BC$22,FALSE),IF(ISNA(VLOOKUP($A71,'Success Asset Classes'!$B$15:$BD$377,BC$21,FALSE)),VLOOKUP(MID($A71,4,5),'Project splits'!$C$5:$AM$346,BC$22,FALSE),VLOOKUP($A71,'Success Asset Classes'!$B$15:$BD$377,BC$21,FALSE)))</f>
        <v>0</v>
      </c>
      <c r="BD71" s="230">
        <f>IF($AR71=0,VLOOKUP(MID($A71,4,5),'Project splits'!$C$5:$AM$346,BD$22,FALSE),IF(ISNA(VLOOKUP($A71,'Success Asset Classes'!$B$15:$BD$377,BD$21,FALSE)),VLOOKUP(MID($A71,4,5),'Project splits'!$C$5:$AM$346,BD$22,FALSE),VLOOKUP($A71,'Success Asset Classes'!$B$15:$BD$377,BD$21,FALSE)))</f>
        <v>0</v>
      </c>
      <c r="BE71" s="230">
        <f>IF($AR71=0,VLOOKUP(MID($A71,4,5),'Project splits'!$C$5:$AM$346,BE$22,FALSE),IF(ISNA(VLOOKUP($A71,'Success Asset Classes'!$B$15:$BD$377,BE$21,FALSE)),VLOOKUP(MID($A71,4,5),'Project splits'!$C$5:$AM$346,BE$22,FALSE),VLOOKUP($A71,'Success Asset Classes'!$B$15:$BD$377,BE$21,FALSE)))</f>
        <v>0</v>
      </c>
      <c r="BF71" s="230">
        <f>IF($AR71=0,VLOOKUP(MID($A71,4,5),'Project splits'!$C$5:$AM$346,BF$22,FALSE),IF(ISNA(VLOOKUP($A71,'Success Asset Classes'!$B$15:$BD$377,BF$21,FALSE)),VLOOKUP(MID($A71,4,5),'Project splits'!$C$5:$AM$346,BF$22,FALSE),VLOOKUP($A71,'Success Asset Classes'!$B$15:$BD$377,BF$21,FALSE)))</f>
        <v>0</v>
      </c>
      <c r="BG71" s="230">
        <f>IF($AR71=0,VLOOKUP(MID($A71,4,5),'Project splits'!$C$5:$AM$346,BG$22,FALSE),IF(ISNA(VLOOKUP($A71,'Success Asset Classes'!$B$15:$BD$377,BG$21,FALSE)),VLOOKUP(MID($A71,4,5),'Project splits'!$C$5:$AM$346,BG$22,FALSE),VLOOKUP($A71,'Success Asset Classes'!$B$15:$BD$377,BG$21,FALSE)))</f>
        <v>0</v>
      </c>
      <c r="BH71" s="230">
        <f>IF($AR71=0,VLOOKUP(MID($A71,4,5),'Project splits'!$C$5:$AM$346,BH$22,FALSE),IF(ISNA(VLOOKUP($A71,'Success Asset Classes'!$B$15:$BD$377,BH$21,FALSE)),VLOOKUP(MID($A71,4,5),'Project splits'!$C$5:$AM$346,BH$22,FALSE),VLOOKUP($A71,'Success Asset Classes'!$B$15:$BD$377,BH$21,FALSE)))</f>
        <v>0</v>
      </c>
      <c r="BI71" s="230">
        <f>IF($AR71=0,VLOOKUP(MID($A71,4,5),'Project splits'!$C$5:$AM$346,BI$22,FALSE),IF(ISNA(VLOOKUP($A71,'Success Asset Classes'!$B$15:$BD$377,BI$21,FALSE)),VLOOKUP(MID($A71,4,5),'Project splits'!$C$5:$AM$346,BI$22,FALSE),VLOOKUP($A71,'Success Asset Classes'!$B$15:$BD$377,BI$21,FALSE)))</f>
        <v>0</v>
      </c>
      <c r="BJ71" s="230">
        <f>IF($AR71=0,VLOOKUP(MID($A71,4,5),'Project splits'!$C$5:$AM$346,BJ$22,FALSE),IF(ISNA(VLOOKUP($A71,'Success Asset Classes'!$B$15:$BD$377,BJ$21,FALSE)),VLOOKUP(MID($A71,4,5),'Project splits'!$C$5:$AM$346,BJ$22,FALSE),VLOOKUP($A71,'Success Asset Classes'!$B$15:$BD$377,BJ$21,FALSE)))</f>
        <v>0</v>
      </c>
      <c r="BK71" s="230">
        <f>IF($AR71=0,VLOOKUP(MID($A71,4,5),'Project splits'!$C$5:$AM$346,BK$22,FALSE),IF(ISNA(VLOOKUP($A71,'Success Asset Classes'!$B$15:$BD$377,BK$21,FALSE)),VLOOKUP(MID($A71,4,5),'Project splits'!$C$5:$AM$346,BK$22,FALSE),VLOOKUP($A71,'Success Asset Classes'!$B$15:$BD$377,BK$21,FALSE)))</f>
        <v>0</v>
      </c>
      <c r="BL71" s="230">
        <f>IF($AR71=0,VLOOKUP(MID($A71,4,5),'Project splits'!$C$5:$AM$346,BL$22,FALSE),IF(ISNA(VLOOKUP($A71,'Success Asset Classes'!$B$15:$BD$377,BL$21,FALSE)),VLOOKUP(MID($A71,4,5),'Project splits'!$C$5:$AM$346,BL$22,FALSE),VLOOKUP($A71,'Success Asset Classes'!$B$15:$BD$377,BL$21,FALSE)))</f>
        <v>0</v>
      </c>
      <c r="BM71" s="230">
        <f>IF($AR71=0,VLOOKUP(MID($A71,4,5),'Project splits'!$C$5:$AM$346,BM$22,FALSE),IF(ISNA(VLOOKUP($A71,'Success Asset Classes'!$B$15:$BD$377,BM$21,FALSE)),VLOOKUP(MID($A71,4,5),'Project splits'!$C$5:$AM$346,BM$22,FALSE),VLOOKUP($A71,'Success Asset Classes'!$B$15:$BD$377,BM$21,FALSE)))</f>
        <v>0</v>
      </c>
      <c r="BN71" s="230">
        <f>IF($AR71=0,VLOOKUP(MID($A71,4,5),'Project splits'!$C$5:$AM$346,BN$22,FALSE),IF(ISNA(VLOOKUP($A71,'Success Asset Classes'!$B$15:$BD$377,BN$21,FALSE)),VLOOKUP(MID($A71,4,5),'Project splits'!$C$5:$AM$346,BN$22,FALSE),VLOOKUP($A71,'Success Asset Classes'!$B$15:$BD$377,BN$21,FALSE)))</f>
        <v>0</v>
      </c>
      <c r="BO71" s="230">
        <f>IF($AR71=0,VLOOKUP(MID($A71,4,5),'Project splits'!$C$5:$AM$346,BO$22,FALSE),IF(ISNA(VLOOKUP($A71,'Success Asset Classes'!$B$15:$BD$377,BO$21,FALSE)),VLOOKUP(MID($A71,4,5),'Project splits'!$C$5:$AM$346,BO$22,FALSE),VLOOKUP($A71,'Success Asset Classes'!$B$15:$BD$377,BO$21,FALSE)))</f>
        <v>0</v>
      </c>
      <c r="BP71" s="230">
        <f>IF($AR71=0,VLOOKUP(MID($A71,4,5),'Project splits'!$C$5:$AM$346,BP$22,FALSE),IF(ISNA(VLOOKUP($A71,'Success Asset Classes'!$B$15:$BD$377,BP$21,FALSE)),VLOOKUP(MID($A71,4,5),'Project splits'!$C$5:$AM$346,BP$22,FALSE),VLOOKUP($A71,'Success Asset Classes'!$B$15:$BD$377,BP$21,FALSE)))</f>
        <v>0</v>
      </c>
      <c r="BQ71" s="230">
        <f>IF($AR71=0,VLOOKUP(MID($A71,4,5),'Project splits'!$C$5:$AM$346,BQ$22,FALSE),IF(ISNA(VLOOKUP($A71,'Success Asset Classes'!$B$15:$BD$377,BQ$21,FALSE)),VLOOKUP(MID($A71,4,5),'Project splits'!$C$5:$AM$346,BQ$22,FALSE),VLOOKUP($A71,'Success Asset Classes'!$B$15:$BD$377,BQ$21,FALSE)))</f>
        <v>0</v>
      </c>
      <c r="BR71" s="230">
        <f>IF($AR71=0,VLOOKUP(MID($A71,4,5),'Project splits'!$C$5:$AM$346,BR$22,FALSE),IF(ISNA(VLOOKUP($A71,'Success Asset Classes'!$B$15:$BD$377,BR$21,FALSE)),VLOOKUP(MID($A71,4,5),'Project splits'!$C$5:$AM$346,BR$22,FALSE),VLOOKUP($A71,'Success Asset Classes'!$B$15:$BD$377,BR$21,FALSE)))</f>
        <v>0</v>
      </c>
      <c r="BS71" s="247">
        <f t="shared" si="34"/>
        <v>1</v>
      </c>
      <c r="BT71" s="249">
        <f>1+IF(ISNA(VLOOKUP($A71,'Project labour content'!$A$7:$D$255,'Project labour content'!$D$1,FALSE)),VLOOKUP($D71,'Project labour content'!$F$6:$G$15,'Project labour content'!$G$1,FALSE),VLOOKUP($A71,'Project labour content'!$A$7:$D$255,'Project labour content'!$D$1,FALSE))*LabEsc22*1</f>
        <v>1.0008946620064583</v>
      </c>
      <c r="BU71" s="249">
        <f>1+IF(ISNA(VLOOKUP($A71,'Project labour content'!$A$7:$D$255,'Project labour content'!$D$1,FALSE)),VLOOKUP($D71,'Project labour content'!$F$6:$G$15,'Project labour content'!$G$1,FALSE),VLOOKUP($A71,'Project labour content'!$A$7:$D$255,'Project labour content'!$D$1,FALSE))*LabEsc23*1</f>
        <v>1.0017936183905476</v>
      </c>
      <c r="BV71" s="249">
        <f>1+IF(ISNA(VLOOKUP($A71,'Project labour content'!$A$7:$D$255,'Project labour content'!$D$1,FALSE)),VLOOKUP($D71,'Project labour content'!$F$6:$G$15,'Project labour content'!$G$1,FALSE),VLOOKUP($A71,'Project labour content'!$A$7:$D$255,'Project labour content'!$D$1,FALSE))*LabEsc24*1</f>
        <v>1.0026404353043599</v>
      </c>
      <c r="BW71" s="249">
        <f>1+IF(ISNA(VLOOKUP($A71,'Project labour content'!$A$7:$D$255,'Project labour content'!$D$1,FALSE)),VLOOKUP($D71,'Project labour content'!$F$6:$G$15,'Project labour content'!$G$1,FALSE),VLOOKUP($A71,'Project labour content'!$A$7:$D$255,'Project labour content'!$D$1,FALSE))*LabEsc25*1</f>
        <v>1.0037746054242589</v>
      </c>
      <c r="BX71" s="249">
        <f>1+IF(ISNA(VLOOKUP($A71,'Project labour content'!$A$7:$D$255,'Project labour content'!$D$1,FALSE)),VLOOKUP($D71,'Project labour content'!$F$6:$G$15,'Project labour content'!$G$1,FALSE),VLOOKUP($A71,'Project labour content'!$A$7:$D$255,'Project labour content'!$D$1,FALSE))*LabEsc26*1</f>
        <v>1.0050106618265955</v>
      </c>
      <c r="BY71" s="249">
        <f>1+IF(ISNA(VLOOKUP($A71,'Project labour content'!$A$7:$D$255,'Project labour content'!$D$1,FALSE)),VLOOKUP($D71,'Project labour content'!$F$6:$G$15,'Project labour content'!$G$1,FALSE),VLOOKUP($A71,'Project labour content'!$A$7:$D$255,'Project labour content'!$D$1,FALSE))*LabEsc27*1</f>
        <v>1.0057762561459505</v>
      </c>
      <c r="BZ71" s="249">
        <f>1+IF(ISNA(VLOOKUP($A71,'Project labour content'!$A$7:$D$255,'Project labour content'!$D$1,FALSE)),VLOOKUP($D71,'Project labour content'!$F$6:$G$15,'Project labour content'!$G$1,FALSE),VLOOKUP($A71,'Project labour content'!$A$7:$D$255,'Project labour content'!$D$1,FALSE))*LabEsc28*1</f>
        <v>1.0063527486684249</v>
      </c>
      <c r="CA71" s="249">
        <f>1+IF(ISNA(VLOOKUP($A71,'Project labour content'!$A$7:$D$255,'Project labour content'!$D$1,FALSE)),VLOOKUP($D71,'Project labour content'!$F$6:$G$15,'Project labour content'!$G$1,FALSE),VLOOKUP($A71,'Project labour content'!$A$7:$D$255,'Project labour content'!$D$1,FALSE))*LabEsc29*1</f>
        <v>1.0072779038684916</v>
      </c>
      <c r="CB71" s="250" t="str">
        <f>IF(ISNA(VLOOKUP($A71,'Project labour content'!$A$7:$D$255,'Project labour content'!$D$1,FALSE)),"Category","Project")</f>
        <v>Category</v>
      </c>
      <c r="CD71" s="247" t="str">
        <f t="shared" si="35"/>
        <v>11526</v>
      </c>
      <c r="CE71" s="3"/>
    </row>
    <row r="72" spans="1:83" x14ac:dyDescent="0.15">
      <c r="A72" s="11" t="s">
        <v>104</v>
      </c>
      <c r="B72" s="11" t="str">
        <f>VLOOKUP($A72,'Incurred Real 2022$'!$A$25:$AC$426,'Incurred Real 2022$'!B$1,FALSE)</f>
        <v>South East Backbone Telecoms Stage 2</v>
      </c>
      <c r="C72" s="11" t="str">
        <f>VLOOKUP($A72,'Incurred Real 2022$'!$A$25:$AC$426,'Incurred Real 2022$'!C$1,FALSE)</f>
        <v>ExAnte</v>
      </c>
      <c r="D72" s="11" t="str">
        <f>VLOOKUP($A72,'Incurred Real 2022$'!$A$25:$AC$426,'Incurred Real 2022$'!D$1,FALSE)</f>
        <v>Augmentation</v>
      </c>
      <c r="E72" s="11" t="str">
        <f>VLOOKUP($A72,'Incurred Real 2022$'!$A$25:$AC$426,'Incurred Real 2022$'!E$1,FALSE)</f>
        <v>Closed</v>
      </c>
      <c r="F72" s="105" t="str">
        <f>IF(VLOOKUP($A72,'Incurred Real 2022$'!$A$25:$AC$426,'Incurred Real 2022$'!F$1,FALSE)=0,"",VLOOKUP($A72,'Incurred Real 2022$'!$A$25:$AC$426,'Incurred Real 2022$'!F$1,FALSE))</f>
        <v/>
      </c>
      <c r="G72" s="105" t="str">
        <f>IF(VLOOKUP($A72,'Incurred Real 2022$'!$A$25:$AC$426,'Incurred Real 2022$'!G$1,FALSE)=0,"",VLOOKUP($A72,'Incurred Real 2022$'!$A$25:$AC$426,'Incurred Real 2022$'!G$1,FALSE))</f>
        <v/>
      </c>
      <c r="H72" s="105" t="str">
        <f>IF(VLOOKUP($A72,'Incurred Real 2022$'!$A$25:$AC$426,'Incurred Real 2022$'!H$1,FALSE)=0,"",VLOOKUP($A72,'Incurred Real 2022$'!$A$25:$AC$426,'Incurred Real 2022$'!H$1,FALSE))</f>
        <v/>
      </c>
      <c r="I72" s="105" t="str">
        <f>IF(VLOOKUP($A72,'Incurred Real 2022$'!$A$25:$AC$426,'Incurred Real 2022$'!I$1,FALSE)=0,"",VLOOKUP($A72,'Incurred Real 2022$'!$A$25:$AC$426,'Incurred Real 2022$'!I$1,FALSE))</f>
        <v/>
      </c>
      <c r="J72" s="105" t="str">
        <f>IF(VLOOKUP($A72,'Incurred Real 2022$'!$A$25:$AC$426,'Incurred Real 2022$'!J$1,FALSE)=0,"",VLOOKUP($A72,'Incurred Real 2022$'!$A$25:$AC$426,'Incurred Real 2022$'!J$1,FALSE))</f>
        <v/>
      </c>
      <c r="K72" s="105" t="str">
        <f>IF(VLOOKUP($A72,'Incurred Real 2022$'!$A$25:$AC$426,'Incurred Real 2022$'!K$1,FALSE)=0,"",VLOOKUP($A72,'Incurred Real 2022$'!$A$25:$AC$426,'Incurred Real 2022$'!K$1,FALSE))</f>
        <v/>
      </c>
      <c r="L72" s="105">
        <f>IF(VLOOKUP($A72,'Incurred Real 2022$'!$A$25:$AC$426,'Incurred Real 2022$'!L$1,FALSE)=0,"",VLOOKUP($A72,'Incurred Real 2022$'!$A$25:$AC$426,'Incurred Real 2022$'!L$1,FALSE))</f>
        <v>481337.1</v>
      </c>
      <c r="M72" s="105">
        <f>IF(VLOOKUP($A72,'Incurred Real 2022$'!$A$25:$AC$426,'Incurred Real 2022$'!M$1,FALSE)=0,"",VLOOKUP($A72,'Incurred Real 2022$'!$A$25:$AC$426,'Incurred Real 2022$'!M$1,FALSE))</f>
        <v>7208668.1500000004</v>
      </c>
      <c r="N72" s="105">
        <f>IF(VLOOKUP($A72,'Incurred Real 2022$'!$A$25:$AC$426,'Incurred Real 2022$'!N$1,FALSE)=0,"",VLOOKUP($A72,'Incurred Real 2022$'!$A$25:$AC$426,'Incurred Real 2022$'!N$1,FALSE))</f>
        <v>2012389.33</v>
      </c>
      <c r="O72" s="105">
        <f>IF(VLOOKUP($A72,'Incurred Real 2022$'!$A$25:$AC$426,'Incurred Real 2022$'!O$1,FALSE)=0,"",VLOOKUP($A72,'Incurred Real 2022$'!$A$25:$AC$426,'Incurred Real 2022$'!O$1,FALSE))</f>
        <v>-27559.39</v>
      </c>
      <c r="P72" s="105">
        <f>IF(VLOOKUP($A72,'Incurred Real 2022$'!$A$25:$AC$426,'Incurred Real 2022$'!P$1,FALSE)=0,"",VLOOKUP($A72,'Incurred Real 2022$'!$A$25:$AC$426,'Incurred Real 2022$'!P$1,FALSE))</f>
        <v>52963.79</v>
      </c>
      <c r="Q72" s="105" t="str">
        <f>IF(VLOOKUP($A72,'Incurred Real 2022$'!$A$25:$AC$426,'Incurred Real 2022$'!Q$1,FALSE)=0,"",VLOOKUP($A72,'Incurred Real 2022$'!$A$25:$AC$426,'Incurred Real 2022$'!Q$1,FALSE))</f>
        <v/>
      </c>
      <c r="R72" s="105" t="str">
        <f>IF(VLOOKUP($A72,'Incurred Real 2022$'!$A$25:$AC$426,'Incurred Real 2022$'!R$1,FALSE)=0,"",VLOOKUP($A72,'Incurred Real 2022$'!$A$25:$AC$426,'Incurred Real 2022$'!R$1,FALSE))</f>
        <v/>
      </c>
      <c r="S72" s="105">
        <f>IF(VLOOKUP($A72,'Incurred Real 2022$'!$A$25:$AC$426,'Incurred Real 2022$'!S$1,FALSE)=0,"",VLOOKUP($A72,'Incurred Real 2022$'!$A$25:$AC$426,'Incurred Real 2022$'!S$1,FALSE))</f>
        <v>-98.08</v>
      </c>
      <c r="T72" s="105" t="str">
        <f>IF(VLOOKUP($A72,'Incurred Real 2022$'!$A$25:$AC$426,'Incurred Real 2022$'!T$1,FALSE)=0,"",VLOOKUP($A72,'Incurred Real 2022$'!$A$25:$AC$426,'Incurred Real 2022$'!T$1,FALSE))</f>
        <v/>
      </c>
      <c r="U72" s="105" t="str">
        <f>IF(VLOOKUP($A72,'Incurred Real 2022$'!$A$25:$AC$426,'Incurred Real 2022$'!U$1,FALSE)=0,"",VLOOKUP($A72,'Incurred Real 2022$'!$A$25:$AC$426,'Incurred Real 2022$'!U$1,FALSE))</f>
        <v/>
      </c>
      <c r="V72" s="13" t="str">
        <f>IF(ISTEXT(VLOOKUP($A72,'Incurred Real 2022$'!$A$25:$AC$426,'Incurred Real 2022$'!V$1,FALSE)),"",(VLOOKUP($A72,'Incurred Real 2022$'!$A$25:$AC$426,'Incurred Real 2022$'!V$1,FALSE))*BT72*Incurred_Real!V$15)</f>
        <v/>
      </c>
      <c r="W72" s="13" t="str">
        <f>IF(ISTEXT(VLOOKUP($A72,'Incurred Real 2022$'!$A$25:$AC$426,'Incurred Real 2022$'!W$1,FALSE)),"",(VLOOKUP($A72,'Incurred Real 2022$'!$A$25:$AC$426,'Incurred Real 2022$'!W$1,FALSE))*BU72*Incurred_Real!W$15)</f>
        <v/>
      </c>
      <c r="X72" s="220" t="str">
        <f>IF(ISTEXT(VLOOKUP($A72,'Incurred Real 2022$'!$A$25:$AC$426,'Incurred Real 2022$'!X$1,FALSE)),"",(VLOOKUP($A72,'Incurred Real 2022$'!$A$25:$AC$426,'Incurred Real 2022$'!X$1,FALSE))*BV72*Incurred_Real!X$15)</f>
        <v/>
      </c>
      <c r="Y72" s="217" t="str">
        <f>IF(ISTEXT(VLOOKUP($A72,'Incurred Real 2022$'!$A$25:$AC$426,'Incurred Real 2022$'!Y$1,FALSE)),"",(VLOOKUP($A72,'Incurred Real 2022$'!$A$25:$AC$426,'Incurred Real 2022$'!Y$1,FALSE))*BW72*Incurred_Real!Y$15)</f>
        <v/>
      </c>
      <c r="Z72" s="13" t="str">
        <f>IF(ISTEXT(VLOOKUP($A72,'Incurred Real 2022$'!$A$25:$AC$426,'Incurred Real 2022$'!Z$1,FALSE)),"",(VLOOKUP($A72,'Incurred Real 2022$'!$A$25:$AC$426,'Incurred Real 2022$'!Z$1,FALSE))*BX72*Incurred_Real!Z$15)</f>
        <v/>
      </c>
      <c r="AA72" s="13" t="str">
        <f>IF(ISTEXT(VLOOKUP($A72,'Incurred Real 2022$'!$A$25:$AC$426,'Incurred Real 2022$'!AA$1,FALSE)),"",(VLOOKUP($A72,'Incurred Real 2022$'!$A$25:$AC$426,'Incurred Real 2022$'!AA$1,FALSE))*BY72*Incurred_Real!AA$15)</f>
        <v/>
      </c>
      <c r="AB72" s="13" t="str">
        <f>IF(ISTEXT(VLOOKUP($A72,'Incurred Real 2022$'!$A$25:$AC$426,'Incurred Real 2022$'!AB$1,FALSE)),"",(VLOOKUP($A72,'Incurred Real 2022$'!$A$25:$AC$426,'Incurred Real 2022$'!AB$1,FALSE))*BZ72*Incurred_Real!AB$15)</f>
        <v/>
      </c>
      <c r="AC72" s="13" t="str">
        <f>IF(ISTEXT(VLOOKUP($A72,'Incurred Real 2022$'!$A$25:$AC$426,'Incurred Real 2022$'!AC$1,FALSE)),"",(VLOOKUP($A72,'Incurred Real 2022$'!$A$25:$AC$426,'Incurred Real 2022$'!AC$1,FALSE))*CA72*Incurred_Real!AC$15)</f>
        <v/>
      </c>
      <c r="AD72" s="221">
        <f t="shared" si="36"/>
        <v>9727700.8999999985</v>
      </c>
      <c r="AE72" s="221">
        <f t="shared" si="33"/>
        <v>9783015.8399999999</v>
      </c>
      <c r="AF72" s="239">
        <f t="shared" si="37"/>
        <v>13249864.238880513</v>
      </c>
      <c r="AG72" s="222">
        <f t="shared" si="38"/>
        <v>9964390.5369986873</v>
      </c>
      <c r="AH72" s="223">
        <f t="shared" si="42"/>
        <v>1.3297214907106023</v>
      </c>
      <c r="AI72" s="224">
        <f t="shared" si="39"/>
        <v>2019</v>
      </c>
      <c r="AJ72" s="225">
        <f>VLOOKUP($A72,Project_Commissioning!$C$4:$H$355,Project_Commissioning!F$1,FALSE)</f>
        <v>41800</v>
      </c>
      <c r="AK72" s="226">
        <f>VLOOKUP($A72,Project_Commissioning!$C$4:$H$355,Project_Commissioning!G$1,FALSE)</f>
        <v>2014</v>
      </c>
      <c r="AL72" s="225" t="str">
        <f>IF(VLOOKUP($A72,Project_Commissioning!$C$4:$H$355,Project_Commissioning!H$1,FALSE)=0,"",VLOOKUP($A72,Project_Commissioning!$C$4:$H$355,Project_Commissioning!H$1,FALSE))</f>
        <v/>
      </c>
      <c r="AM72" s="237">
        <f t="shared" si="40"/>
        <v>11768243.480930097</v>
      </c>
      <c r="AN72" s="221" cm="1">
        <f t="array" ref="AN72">IF(ROUND(AE72,0)=0,0,LOOKUP(2,1/(F72:AC72&lt;&gt;""),F72:AC72))</f>
        <v>-98.08</v>
      </c>
      <c r="AO72" s="221">
        <f t="shared" si="41"/>
        <v>0</v>
      </c>
      <c r="AP72" s="79"/>
      <c r="AQ72" s="20"/>
      <c r="AR72" s="245">
        <f>IF(ISNA(VLOOKUP($A72,'Success Asset Classes'!$B$15:$AA$114,'Success Asset Classes'!$AA$1,FALSE)),0,VLOOKUP($A72,'Success Asset Classes'!$B$15:$AA$114,'Success Asset Classes'!$AA$1,FALSE))</f>
        <v>0</v>
      </c>
      <c r="AS72" s="230">
        <f>IF($AR72=0,VLOOKUP(MID($A72,4,5),'Project splits'!$C$5:$AM$346,AS$22,FALSE),IF(ISNA(VLOOKUP($A72,'Success Asset Classes'!$B$15:$BD$377,AS$21,FALSE)),VLOOKUP(MID($A72,4,5),'Project splits'!$C$5:$AM$346,AS$22,FALSE),VLOOKUP($A72,'Success Asset Classes'!$B$15:$BD$377,AS$21,FALSE)))</f>
        <v>0</v>
      </c>
      <c r="AT72" s="230">
        <f>IF($AR72=0,VLOOKUP(MID($A72,4,5),'Project splits'!$C$5:$AM$346,AT$22,FALSE),IF(ISNA(VLOOKUP($A72,'Success Asset Classes'!$B$15:$BD$377,AT$21,FALSE)),VLOOKUP(MID($A72,4,5),'Project splits'!$C$5:$AM$346,AT$22,FALSE),VLOOKUP($A72,'Success Asset Classes'!$B$15:$BD$377,AT$21,FALSE)))</f>
        <v>0</v>
      </c>
      <c r="AU72" s="230">
        <f>IF($AR72=0,VLOOKUP(MID($A72,4,5),'Project splits'!$C$5:$AM$346,AU$22,FALSE),IF(ISNA(VLOOKUP($A72,'Success Asset Classes'!$B$15:$BD$377,AU$21,FALSE)),VLOOKUP(MID($A72,4,5),'Project splits'!$C$5:$AM$346,AU$22,FALSE),VLOOKUP($A72,'Success Asset Classes'!$B$15:$BD$377,AU$21,FALSE)))</f>
        <v>0.28832653381698931</v>
      </c>
      <c r="AV72" s="230">
        <f>IF($AR72=0,VLOOKUP(MID($A72,4,5),'Project splits'!$C$5:$AM$346,AV$22,FALSE),IF(ISNA(VLOOKUP($A72,'Success Asset Classes'!$B$15:$BD$377,AV$21,FALSE)),VLOOKUP(MID($A72,4,5),'Project splits'!$C$5:$AM$346,AV$22,FALSE),VLOOKUP($A72,'Success Asset Classes'!$B$15:$BD$377,AV$21,FALSE)))</f>
        <v>0</v>
      </c>
      <c r="AW72" s="230">
        <f>IF($AR72=0,VLOOKUP(MID($A72,4,5),'Project splits'!$C$5:$AM$346,AW$22,FALSE),IF(ISNA(VLOOKUP($A72,'Success Asset Classes'!$B$15:$BD$377,AW$21,FALSE)),VLOOKUP(MID($A72,4,5),'Project splits'!$C$5:$AM$346,AW$22,FALSE),VLOOKUP($A72,'Success Asset Classes'!$B$15:$BD$377,AW$21,FALSE)))</f>
        <v>0</v>
      </c>
      <c r="AX72" s="230">
        <f>IF($AR72=0,VLOOKUP(MID($A72,4,5),'Project splits'!$C$5:$AM$346,AX$22,FALSE),IF(ISNA(VLOOKUP($A72,'Success Asset Classes'!$B$15:$BD$377,AX$21,FALSE)),VLOOKUP(MID($A72,4,5),'Project splits'!$C$5:$AM$346,AX$22,FALSE),VLOOKUP($A72,'Success Asset Classes'!$B$15:$BD$377,AX$21,FALSE)))</f>
        <v>0</v>
      </c>
      <c r="AY72" s="230">
        <f>IF($AR72=0,VLOOKUP(MID($A72,4,5),'Project splits'!$C$5:$AM$346,AY$22,FALSE),IF(ISNA(VLOOKUP($A72,'Success Asset Classes'!$B$15:$BD$377,AY$21,FALSE)),VLOOKUP(MID($A72,4,5),'Project splits'!$C$5:$AM$346,AY$22,FALSE),VLOOKUP($A72,'Success Asset Classes'!$B$15:$BD$377,AY$21,FALSE)))</f>
        <v>0</v>
      </c>
      <c r="AZ72" s="230">
        <f>IF($AR72=0,VLOOKUP(MID($A72,4,5),'Project splits'!$C$5:$AM$346,AZ$22,FALSE),IF(ISNA(VLOOKUP($A72,'Success Asset Classes'!$B$15:$BD$377,AZ$21,FALSE)),VLOOKUP(MID($A72,4,5),'Project splits'!$C$5:$AM$346,AZ$22,FALSE),VLOOKUP($A72,'Success Asset Classes'!$B$15:$BD$377,AZ$21,FALSE)))</f>
        <v>0</v>
      </c>
      <c r="BA72" s="230">
        <f>IF($AR72=0,VLOOKUP(MID($A72,4,5),'Project splits'!$C$5:$AM$346,BA$22,FALSE),IF(ISNA(VLOOKUP($A72,'Success Asset Classes'!$B$15:$BD$377,BA$21,FALSE)),VLOOKUP(MID($A72,4,5),'Project splits'!$C$5:$AM$346,BA$22,FALSE),VLOOKUP($A72,'Success Asset Classes'!$B$15:$BD$377,BA$21,FALSE)))</f>
        <v>0</v>
      </c>
      <c r="BB72" s="230">
        <f>IF($AR72=0,VLOOKUP(MID($A72,4,5),'Project splits'!$C$5:$AM$346,BB$22,FALSE),IF(ISNA(VLOOKUP($A72,'Success Asset Classes'!$B$15:$BD$377,BB$21,FALSE)),VLOOKUP(MID($A72,4,5),'Project splits'!$C$5:$AM$346,BB$22,FALSE),VLOOKUP($A72,'Success Asset Classes'!$B$15:$BD$377,BB$21,FALSE)))</f>
        <v>0</v>
      </c>
      <c r="BC72" s="230">
        <f>IF($AR72=0,VLOOKUP(MID($A72,4,5),'Project splits'!$C$5:$AM$346,BC$22,FALSE),IF(ISNA(VLOOKUP($A72,'Success Asset Classes'!$B$15:$BD$377,BC$21,FALSE)),VLOOKUP(MID($A72,4,5),'Project splits'!$C$5:$AM$346,BC$22,FALSE),VLOOKUP($A72,'Success Asset Classes'!$B$15:$BD$377,BC$21,FALSE)))</f>
        <v>0</v>
      </c>
      <c r="BD72" s="230">
        <f>IF($AR72=0,VLOOKUP(MID($A72,4,5),'Project splits'!$C$5:$AM$346,BD$22,FALSE),IF(ISNA(VLOOKUP($A72,'Success Asset Classes'!$B$15:$BD$377,BD$21,FALSE)),VLOOKUP(MID($A72,4,5),'Project splits'!$C$5:$AM$346,BD$22,FALSE),VLOOKUP($A72,'Success Asset Classes'!$B$15:$BD$377,BD$21,FALSE)))</f>
        <v>4.1544842630808661E-2</v>
      </c>
      <c r="BE72" s="230">
        <f>IF($AR72=0,VLOOKUP(MID($A72,4,5),'Project splits'!$C$5:$AM$346,BE$22,FALSE),IF(ISNA(VLOOKUP($A72,'Success Asset Classes'!$B$15:$BD$377,BE$21,FALSE)),VLOOKUP(MID($A72,4,5),'Project splits'!$C$5:$AM$346,BE$22,FALSE),VLOOKUP($A72,'Success Asset Classes'!$B$15:$BD$377,BE$21,FALSE)))</f>
        <v>0</v>
      </c>
      <c r="BF72" s="230">
        <f>IF($AR72=0,VLOOKUP(MID($A72,4,5),'Project splits'!$C$5:$AM$346,BF$22,FALSE),IF(ISNA(VLOOKUP($A72,'Success Asset Classes'!$B$15:$BD$377,BF$21,FALSE)),VLOOKUP(MID($A72,4,5),'Project splits'!$C$5:$AM$346,BF$22,FALSE),VLOOKUP($A72,'Success Asset Classes'!$B$15:$BD$377,BF$21,FALSE)))</f>
        <v>0</v>
      </c>
      <c r="BG72" s="230">
        <f>IF($AR72=0,VLOOKUP(MID($A72,4,5),'Project splits'!$C$5:$AM$346,BG$22,FALSE),IF(ISNA(VLOOKUP($A72,'Success Asset Classes'!$B$15:$BD$377,BG$21,FALSE)),VLOOKUP(MID($A72,4,5),'Project splits'!$C$5:$AM$346,BG$22,FALSE),VLOOKUP($A72,'Success Asset Classes'!$B$15:$BD$377,BG$21,FALSE)))</f>
        <v>0</v>
      </c>
      <c r="BH72" s="230">
        <f>IF($AR72=0,VLOOKUP(MID($A72,4,5),'Project splits'!$C$5:$AM$346,BH$22,FALSE),IF(ISNA(VLOOKUP($A72,'Success Asset Classes'!$B$15:$BD$377,BH$21,FALSE)),VLOOKUP(MID($A72,4,5),'Project splits'!$C$5:$AM$346,BH$22,FALSE),VLOOKUP($A72,'Success Asset Classes'!$B$15:$BD$377,BH$21,FALSE)))</f>
        <v>0.67012862355220204</v>
      </c>
      <c r="BI72" s="230">
        <f>IF($AR72=0,VLOOKUP(MID($A72,4,5),'Project splits'!$C$5:$AM$346,BI$22,FALSE),IF(ISNA(VLOOKUP($A72,'Success Asset Classes'!$B$15:$BD$377,BI$21,FALSE)),VLOOKUP(MID($A72,4,5),'Project splits'!$C$5:$AM$346,BI$22,FALSE),VLOOKUP($A72,'Success Asset Classes'!$B$15:$BD$377,BI$21,FALSE)))</f>
        <v>0</v>
      </c>
      <c r="BJ72" s="230">
        <f>IF($AR72=0,VLOOKUP(MID($A72,4,5),'Project splits'!$C$5:$AM$346,BJ$22,FALSE),IF(ISNA(VLOOKUP($A72,'Success Asset Classes'!$B$15:$BD$377,BJ$21,FALSE)),VLOOKUP(MID($A72,4,5),'Project splits'!$C$5:$AM$346,BJ$22,FALSE),VLOOKUP($A72,'Success Asset Classes'!$B$15:$BD$377,BJ$21,FALSE)))</f>
        <v>0</v>
      </c>
      <c r="BK72" s="230">
        <f>IF($AR72=0,VLOOKUP(MID($A72,4,5),'Project splits'!$C$5:$AM$346,BK$22,FALSE),IF(ISNA(VLOOKUP($A72,'Success Asset Classes'!$B$15:$BD$377,BK$21,FALSE)),VLOOKUP(MID($A72,4,5),'Project splits'!$C$5:$AM$346,BK$22,FALSE),VLOOKUP($A72,'Success Asset Classes'!$B$15:$BD$377,BK$21,FALSE)))</f>
        <v>0</v>
      </c>
      <c r="BL72" s="230">
        <f>IF($AR72=0,VLOOKUP(MID($A72,4,5),'Project splits'!$C$5:$AM$346,BL$22,FALSE),IF(ISNA(VLOOKUP($A72,'Success Asset Classes'!$B$15:$BD$377,BL$21,FALSE)),VLOOKUP(MID($A72,4,5),'Project splits'!$C$5:$AM$346,BL$22,FALSE),VLOOKUP($A72,'Success Asset Classes'!$B$15:$BD$377,BL$21,FALSE)))</f>
        <v>0</v>
      </c>
      <c r="BM72" s="230">
        <f>IF($AR72=0,VLOOKUP(MID($A72,4,5),'Project splits'!$C$5:$AM$346,BM$22,FALSE),IF(ISNA(VLOOKUP($A72,'Success Asset Classes'!$B$15:$BD$377,BM$21,FALSE)),VLOOKUP(MID($A72,4,5),'Project splits'!$C$5:$AM$346,BM$22,FALSE),VLOOKUP($A72,'Success Asset Classes'!$B$15:$BD$377,BM$21,FALSE)))</f>
        <v>0</v>
      </c>
      <c r="BN72" s="230">
        <f>IF($AR72=0,VLOOKUP(MID($A72,4,5),'Project splits'!$C$5:$AM$346,BN$22,FALSE),IF(ISNA(VLOOKUP($A72,'Success Asset Classes'!$B$15:$BD$377,BN$21,FALSE)),VLOOKUP(MID($A72,4,5),'Project splits'!$C$5:$AM$346,BN$22,FALSE),VLOOKUP($A72,'Success Asset Classes'!$B$15:$BD$377,BN$21,FALSE)))</f>
        <v>0</v>
      </c>
      <c r="BO72" s="230">
        <f>IF($AR72=0,VLOOKUP(MID($A72,4,5),'Project splits'!$C$5:$AM$346,BO$22,FALSE),IF(ISNA(VLOOKUP($A72,'Success Asset Classes'!$B$15:$BD$377,BO$21,FALSE)),VLOOKUP(MID($A72,4,5),'Project splits'!$C$5:$AM$346,BO$22,FALSE),VLOOKUP($A72,'Success Asset Classes'!$B$15:$BD$377,BO$21,FALSE)))</f>
        <v>0</v>
      </c>
      <c r="BP72" s="230">
        <f>IF($AR72=0,VLOOKUP(MID($A72,4,5),'Project splits'!$C$5:$AM$346,BP$22,FALSE),IF(ISNA(VLOOKUP($A72,'Success Asset Classes'!$B$15:$BD$377,BP$21,FALSE)),VLOOKUP(MID($A72,4,5),'Project splits'!$C$5:$AM$346,BP$22,FALSE),VLOOKUP($A72,'Success Asset Classes'!$B$15:$BD$377,BP$21,FALSE)))</f>
        <v>0</v>
      </c>
      <c r="BQ72" s="230">
        <f>IF($AR72=0,VLOOKUP(MID($A72,4,5),'Project splits'!$C$5:$AM$346,BQ$22,FALSE),IF(ISNA(VLOOKUP($A72,'Success Asset Classes'!$B$15:$BD$377,BQ$21,FALSE)),VLOOKUP(MID($A72,4,5),'Project splits'!$C$5:$AM$346,BQ$22,FALSE),VLOOKUP($A72,'Success Asset Classes'!$B$15:$BD$377,BQ$21,FALSE)))</f>
        <v>0</v>
      </c>
      <c r="BR72" s="230">
        <f>IF($AR72=0,VLOOKUP(MID($A72,4,5),'Project splits'!$C$5:$AM$346,BR$22,FALSE),IF(ISNA(VLOOKUP($A72,'Success Asset Classes'!$B$15:$BD$377,BR$21,FALSE)),VLOOKUP(MID($A72,4,5),'Project splits'!$C$5:$AM$346,BR$22,FALSE),VLOOKUP($A72,'Success Asset Classes'!$B$15:$BD$377,BR$21,FALSE)))</f>
        <v>0</v>
      </c>
      <c r="BS72" s="247">
        <f t="shared" si="34"/>
        <v>1</v>
      </c>
      <c r="BT72" s="249">
        <f>1+IF(ISNA(VLOOKUP($A72,'Project labour content'!$A$7:$D$255,'Project labour content'!$D$1,FALSE)),VLOOKUP($D72,'Project labour content'!$F$6:$G$15,'Project labour content'!$G$1,FALSE),VLOOKUP($A72,'Project labour content'!$A$7:$D$255,'Project labour content'!$D$1,FALSE))*LabEsc22*1</f>
        <v>1.0003471041831231</v>
      </c>
      <c r="BU72" s="249">
        <f>1+IF(ISNA(VLOOKUP($A72,'Project labour content'!$A$7:$D$255,'Project labour content'!$D$1,FALSE)),VLOOKUP($D72,'Project labour content'!$F$6:$G$15,'Project labour content'!$G$1,FALSE),VLOOKUP($A72,'Project labour content'!$A$7:$D$255,'Project labour content'!$D$1,FALSE))*LabEsc23*1</f>
        <v>1.0006958744663252</v>
      </c>
      <c r="BV72" s="249">
        <f>1+IF(ISNA(VLOOKUP($A72,'Project labour content'!$A$7:$D$255,'Project labour content'!$D$1,FALSE)),VLOOKUP($D72,'Project labour content'!$F$6:$G$15,'Project labour content'!$G$1,FALSE),VLOOKUP($A72,'Project labour content'!$A$7:$D$255,'Project labour content'!$D$1,FALSE))*LabEsc24*1</f>
        <v>1.0010244160731017</v>
      </c>
      <c r="BW72" s="249">
        <f>1+IF(ISNA(VLOOKUP($A72,'Project labour content'!$A$7:$D$255,'Project labour content'!$D$1,FALSE)),VLOOKUP($D72,'Project labour content'!$F$6:$G$15,'Project labour content'!$G$1,FALSE),VLOOKUP($A72,'Project labour content'!$A$7:$D$255,'Project labour content'!$D$1,FALSE))*LabEsc25*1</f>
        <v>1.0014644427984443</v>
      </c>
      <c r="BX72" s="249">
        <f>1+IF(ISNA(VLOOKUP($A72,'Project labour content'!$A$7:$D$255,'Project labour content'!$D$1,FALSE)),VLOOKUP($D72,'Project labour content'!$F$6:$G$15,'Project labour content'!$G$1,FALSE),VLOOKUP($A72,'Project labour content'!$A$7:$D$255,'Project labour content'!$D$1,FALSE))*LabEsc26*1</f>
        <v>1.0019439985912801</v>
      </c>
      <c r="BY72" s="249">
        <f>1+IF(ISNA(VLOOKUP($A72,'Project labour content'!$A$7:$D$255,'Project labour content'!$D$1,FALSE)),VLOOKUP($D72,'Project labour content'!$F$6:$G$15,'Project labour content'!$G$1,FALSE),VLOOKUP($A72,'Project labour content'!$A$7:$D$255,'Project labour content'!$D$1,FALSE))*LabEsc27*1</f>
        <v>1.0022410280715812</v>
      </c>
      <c r="BZ72" s="249">
        <f>1+IF(ISNA(VLOOKUP($A72,'Project labour content'!$A$7:$D$255,'Project labour content'!$D$1,FALSE)),VLOOKUP($D72,'Project labour content'!$F$6:$G$15,'Project labour content'!$G$1,FALSE),VLOOKUP($A72,'Project labour content'!$A$7:$D$255,'Project labour content'!$D$1,FALSE))*LabEsc28*1</f>
        <v>1.002464691270248</v>
      </c>
      <c r="CA72" s="249">
        <f>1+IF(ISNA(VLOOKUP($A72,'Project labour content'!$A$7:$D$255,'Project labour content'!$D$1,FALSE)),VLOOKUP($D72,'Project labour content'!$F$6:$G$15,'Project labour content'!$G$1,FALSE),VLOOKUP($A72,'Project labour content'!$A$7:$D$255,'Project labour content'!$D$1,FALSE))*LabEsc29*1</f>
        <v>1.0028236259714685</v>
      </c>
      <c r="CB72" s="250" t="str">
        <f>IF(ISNA(VLOOKUP($A72,'Project labour content'!$A$7:$D$255,'Project labour content'!$D$1,FALSE)),"Category","Project")</f>
        <v>Category</v>
      </c>
      <c r="CD72" s="247" t="str">
        <f t="shared" si="35"/>
        <v>11528</v>
      </c>
      <c r="CE72" s="3"/>
    </row>
    <row r="73" spans="1:83" x14ac:dyDescent="0.15">
      <c r="A73" s="11" t="s">
        <v>106</v>
      </c>
      <c r="B73" s="11" t="str">
        <f>VLOOKUP($A73,'Incurred Real 2022$'!$A$25:$AC$426,'Incurred Real 2022$'!B$1,FALSE)</f>
        <v>Business Intelligence Upgrade 1</v>
      </c>
      <c r="C73" s="11" t="str">
        <f>VLOOKUP($A73,'Incurred Real 2022$'!$A$25:$AC$426,'Incurred Real 2022$'!C$1,FALSE)</f>
        <v>ExAnte</v>
      </c>
      <c r="D73" s="11" t="str">
        <f>VLOOKUP($A73,'Incurred Real 2022$'!$A$25:$AC$426,'Incurred Real 2022$'!D$1,FALSE)</f>
        <v>Information Technology</v>
      </c>
      <c r="E73" s="11" t="str">
        <f>VLOOKUP($A73,'Incurred Real 2022$'!$A$25:$AC$426,'Incurred Real 2022$'!E$1,FALSE)</f>
        <v>Closed</v>
      </c>
      <c r="F73" s="105" t="str">
        <f>IF(VLOOKUP($A73,'Incurred Real 2022$'!$A$25:$AC$426,'Incurred Real 2022$'!F$1,FALSE)=0,"",VLOOKUP($A73,'Incurred Real 2022$'!$A$25:$AC$426,'Incurred Real 2022$'!F$1,FALSE))</f>
        <v/>
      </c>
      <c r="G73" s="105" t="str">
        <f>IF(VLOOKUP($A73,'Incurred Real 2022$'!$A$25:$AC$426,'Incurred Real 2022$'!G$1,FALSE)=0,"",VLOOKUP($A73,'Incurred Real 2022$'!$A$25:$AC$426,'Incurred Real 2022$'!G$1,FALSE))</f>
        <v/>
      </c>
      <c r="H73" s="105" t="str">
        <f>IF(VLOOKUP($A73,'Incurred Real 2022$'!$A$25:$AC$426,'Incurred Real 2022$'!H$1,FALSE)=0,"",VLOOKUP($A73,'Incurred Real 2022$'!$A$25:$AC$426,'Incurred Real 2022$'!H$1,FALSE))</f>
        <v/>
      </c>
      <c r="I73" s="105" t="str">
        <f>IF(VLOOKUP($A73,'Incurred Real 2022$'!$A$25:$AC$426,'Incurred Real 2022$'!I$1,FALSE)=0,"",VLOOKUP($A73,'Incurred Real 2022$'!$A$25:$AC$426,'Incurred Real 2022$'!I$1,FALSE))</f>
        <v/>
      </c>
      <c r="J73" s="105" t="str">
        <f>IF(VLOOKUP($A73,'Incurred Real 2022$'!$A$25:$AC$426,'Incurred Real 2022$'!J$1,FALSE)=0,"",VLOOKUP($A73,'Incurred Real 2022$'!$A$25:$AC$426,'Incurred Real 2022$'!J$1,FALSE))</f>
        <v/>
      </c>
      <c r="K73" s="105" t="str">
        <f>IF(VLOOKUP($A73,'Incurred Real 2022$'!$A$25:$AC$426,'Incurred Real 2022$'!K$1,FALSE)=0,"",VLOOKUP($A73,'Incurred Real 2022$'!$A$25:$AC$426,'Incurred Real 2022$'!K$1,FALSE))</f>
        <v/>
      </c>
      <c r="L73" s="105" t="str">
        <f>IF(VLOOKUP($A73,'Incurred Real 2022$'!$A$25:$AC$426,'Incurred Real 2022$'!L$1,FALSE)=0,"",VLOOKUP($A73,'Incurred Real 2022$'!$A$25:$AC$426,'Incurred Real 2022$'!L$1,FALSE))</f>
        <v/>
      </c>
      <c r="M73" s="105" t="str">
        <f>IF(VLOOKUP($A73,'Incurred Real 2022$'!$A$25:$AC$426,'Incurred Real 2022$'!M$1,FALSE)=0,"",VLOOKUP($A73,'Incurred Real 2022$'!$A$25:$AC$426,'Incurred Real 2022$'!M$1,FALSE))</f>
        <v/>
      </c>
      <c r="N73" s="105" t="str">
        <f>IF(VLOOKUP($A73,'Incurred Real 2022$'!$A$25:$AC$426,'Incurred Real 2022$'!N$1,FALSE)=0,"",VLOOKUP($A73,'Incurred Real 2022$'!$A$25:$AC$426,'Incurred Real 2022$'!N$1,FALSE))</f>
        <v/>
      </c>
      <c r="O73" s="105">
        <f>IF(VLOOKUP($A73,'Incurred Real 2022$'!$A$25:$AC$426,'Incurred Real 2022$'!O$1,FALSE)=0,"",VLOOKUP($A73,'Incurred Real 2022$'!$A$25:$AC$426,'Incurred Real 2022$'!O$1,FALSE))</f>
        <v>43121.87</v>
      </c>
      <c r="P73" s="105">
        <f>IF(VLOOKUP($A73,'Incurred Real 2022$'!$A$25:$AC$426,'Incurred Real 2022$'!P$1,FALSE)=0,"",VLOOKUP($A73,'Incurred Real 2022$'!$A$25:$AC$426,'Incurred Real 2022$'!P$1,FALSE))</f>
        <v>139423.98000000001</v>
      </c>
      <c r="Q73" s="105">
        <f>IF(VLOOKUP($A73,'Incurred Real 2022$'!$A$25:$AC$426,'Incurred Real 2022$'!Q$1,FALSE)=0,"",VLOOKUP($A73,'Incurred Real 2022$'!$A$25:$AC$426,'Incurred Real 2022$'!Q$1,FALSE))</f>
        <v>354887.15</v>
      </c>
      <c r="R73" s="105">
        <f>IF(VLOOKUP($A73,'Incurred Real 2022$'!$A$25:$AC$426,'Incurred Real 2022$'!R$1,FALSE)=0,"",VLOOKUP($A73,'Incurred Real 2022$'!$A$25:$AC$426,'Incurred Real 2022$'!R$1,FALSE))</f>
        <v>-9558.8700000000008</v>
      </c>
      <c r="S73" s="105" t="str">
        <f>IF(VLOOKUP($A73,'Incurred Real 2022$'!$A$25:$AC$426,'Incurred Real 2022$'!S$1,FALSE)=0,"",VLOOKUP($A73,'Incurred Real 2022$'!$A$25:$AC$426,'Incurred Real 2022$'!S$1,FALSE))</f>
        <v/>
      </c>
      <c r="T73" s="105" t="str">
        <f>IF(VLOOKUP($A73,'Incurred Real 2022$'!$A$25:$AC$426,'Incurred Real 2022$'!T$1,FALSE)=0,"",VLOOKUP($A73,'Incurred Real 2022$'!$A$25:$AC$426,'Incurred Real 2022$'!T$1,FALSE))</f>
        <v/>
      </c>
      <c r="U73" s="105" t="str">
        <f>IF(VLOOKUP($A73,'Incurred Real 2022$'!$A$25:$AC$426,'Incurred Real 2022$'!U$1,FALSE)=0,"",VLOOKUP($A73,'Incurred Real 2022$'!$A$25:$AC$426,'Incurred Real 2022$'!U$1,FALSE))</f>
        <v/>
      </c>
      <c r="V73" s="13" t="str">
        <f>IF(ISTEXT(VLOOKUP($A73,'Incurred Real 2022$'!$A$25:$AC$426,'Incurred Real 2022$'!V$1,FALSE)),"",(VLOOKUP($A73,'Incurred Real 2022$'!$A$25:$AC$426,'Incurred Real 2022$'!V$1,FALSE))*BT73*Incurred_Real!V$15)</f>
        <v/>
      </c>
      <c r="W73" s="13" t="str">
        <f>IF(ISTEXT(VLOOKUP($A73,'Incurred Real 2022$'!$A$25:$AC$426,'Incurred Real 2022$'!W$1,FALSE)),"",(VLOOKUP($A73,'Incurred Real 2022$'!$A$25:$AC$426,'Incurred Real 2022$'!W$1,FALSE))*BU73*Incurred_Real!W$15)</f>
        <v/>
      </c>
      <c r="X73" s="220" t="str">
        <f>IF(ISTEXT(VLOOKUP($A73,'Incurred Real 2022$'!$A$25:$AC$426,'Incurred Real 2022$'!X$1,FALSE)),"",(VLOOKUP($A73,'Incurred Real 2022$'!$A$25:$AC$426,'Incurred Real 2022$'!X$1,FALSE))*BV73*Incurred_Real!X$15)</f>
        <v/>
      </c>
      <c r="Y73" s="217" t="str">
        <f>IF(ISTEXT(VLOOKUP($A73,'Incurred Real 2022$'!$A$25:$AC$426,'Incurred Real 2022$'!Y$1,FALSE)),"",(VLOOKUP($A73,'Incurred Real 2022$'!$A$25:$AC$426,'Incurred Real 2022$'!Y$1,FALSE))*BW73*Incurred_Real!Y$15)</f>
        <v/>
      </c>
      <c r="Z73" s="13" t="str">
        <f>IF(ISTEXT(VLOOKUP($A73,'Incurred Real 2022$'!$A$25:$AC$426,'Incurred Real 2022$'!Z$1,FALSE)),"",(VLOOKUP($A73,'Incurred Real 2022$'!$A$25:$AC$426,'Incurred Real 2022$'!Z$1,FALSE))*BX73*Incurred_Real!Z$15)</f>
        <v/>
      </c>
      <c r="AA73" s="13" t="str">
        <f>IF(ISTEXT(VLOOKUP($A73,'Incurred Real 2022$'!$A$25:$AC$426,'Incurred Real 2022$'!AA$1,FALSE)),"",(VLOOKUP($A73,'Incurred Real 2022$'!$A$25:$AC$426,'Incurred Real 2022$'!AA$1,FALSE))*BY73*Incurred_Real!AA$15)</f>
        <v/>
      </c>
      <c r="AB73" s="13" t="str">
        <f>IF(ISTEXT(VLOOKUP($A73,'Incurred Real 2022$'!$A$25:$AC$426,'Incurred Real 2022$'!AB$1,FALSE)),"",(VLOOKUP($A73,'Incurred Real 2022$'!$A$25:$AC$426,'Incurred Real 2022$'!AB$1,FALSE))*BZ73*Incurred_Real!AB$15)</f>
        <v/>
      </c>
      <c r="AC73" s="13" t="str">
        <f>IF(ISTEXT(VLOOKUP($A73,'Incurred Real 2022$'!$A$25:$AC$426,'Incurred Real 2022$'!AC$1,FALSE)),"",(VLOOKUP($A73,'Incurred Real 2022$'!$A$25:$AC$426,'Incurred Real 2022$'!AC$1,FALSE))*CA73*Incurred_Real!AC$15)</f>
        <v/>
      </c>
      <c r="AD73" s="221">
        <f t="shared" si="36"/>
        <v>527874.13</v>
      </c>
      <c r="AE73" s="221">
        <f t="shared" si="33"/>
        <v>546991.87</v>
      </c>
      <c r="AF73" s="239">
        <f t="shared" si="37"/>
        <v>675408.98077388993</v>
      </c>
      <c r="AG73" s="222">
        <f t="shared" si="38"/>
        <v>542630.15278475394</v>
      </c>
      <c r="AH73" s="223">
        <f t="shared" si="42"/>
        <v>1.244694894501754</v>
      </c>
      <c r="AI73" s="224" t="str">
        <f t="shared" si="39"/>
        <v>2018</v>
      </c>
      <c r="AJ73" s="225">
        <f>VLOOKUP($A73,Project_Commissioning!$C$4:$H$355,Project_Commissioning!F$1,FALSE)</f>
        <v>43007</v>
      </c>
      <c r="AK73" s="226">
        <f>VLOOKUP($A73,Project_Commissioning!$C$4:$H$355,Project_Commissioning!G$1,FALSE)</f>
        <v>2018</v>
      </c>
      <c r="AL73" s="225" t="str">
        <f>IF(VLOOKUP($A73,Project_Commissioning!$C$4:$H$355,Project_Commissioning!H$1,FALSE)=0,"",VLOOKUP($A73,Project_Commissioning!$C$4:$H$355,Project_Commissioning!H$1,FALSE))</f>
        <v/>
      </c>
      <c r="AM73" s="237">
        <f t="shared" si="40"/>
        <v>599883.68119502557</v>
      </c>
      <c r="AN73" s="221" cm="1">
        <f t="array" ref="AN73">IF(ROUND(AE73,0)=0,0,LOOKUP(2,1/(F73:AC73&lt;&gt;""),F73:AC73))</f>
        <v>-9558.8700000000008</v>
      </c>
      <c r="AO73" s="221">
        <f t="shared" si="41"/>
        <v>0</v>
      </c>
      <c r="AP73" s="79"/>
      <c r="AQ73" s="20"/>
      <c r="AR73" s="245">
        <f>IF(ISNA(VLOOKUP($A73,'Success Asset Classes'!$B$15:$AA$114,'Success Asset Classes'!$AA$1,FALSE)),0,VLOOKUP($A73,'Success Asset Classes'!$B$15:$AA$114,'Success Asset Classes'!$AA$1,FALSE))</f>
        <v>0</v>
      </c>
      <c r="AS73" s="230">
        <f>IF($AR73=0,VLOOKUP(MID($A73,4,5),'Project splits'!$C$5:$AM$346,AS$22,FALSE),IF(ISNA(VLOOKUP($A73,'Success Asset Classes'!$B$15:$BD$377,AS$21,FALSE)),VLOOKUP(MID($A73,4,5),'Project splits'!$C$5:$AM$346,AS$22,FALSE),VLOOKUP($A73,'Success Asset Classes'!$B$15:$BD$377,AS$21,FALSE)))</f>
        <v>0</v>
      </c>
      <c r="AT73" s="230">
        <f>IF($AR73=0,VLOOKUP(MID($A73,4,5),'Project splits'!$C$5:$AM$346,AT$22,FALSE),IF(ISNA(VLOOKUP($A73,'Success Asset Classes'!$B$15:$BD$377,AT$21,FALSE)),VLOOKUP(MID($A73,4,5),'Project splits'!$C$5:$AM$346,AT$22,FALSE),VLOOKUP($A73,'Success Asset Classes'!$B$15:$BD$377,AT$21,FALSE)))</f>
        <v>0</v>
      </c>
      <c r="AU73" s="230">
        <f>IF($AR73=0,VLOOKUP(MID($A73,4,5),'Project splits'!$C$5:$AM$346,AU$22,FALSE),IF(ISNA(VLOOKUP($A73,'Success Asset Classes'!$B$15:$BD$377,AU$21,FALSE)),VLOOKUP(MID($A73,4,5),'Project splits'!$C$5:$AM$346,AU$22,FALSE),VLOOKUP($A73,'Success Asset Classes'!$B$15:$BD$377,AU$21,FALSE)))</f>
        <v>0</v>
      </c>
      <c r="AV73" s="230">
        <f>IF($AR73=0,VLOOKUP(MID($A73,4,5),'Project splits'!$C$5:$AM$346,AV$22,FALSE),IF(ISNA(VLOOKUP($A73,'Success Asset Classes'!$B$15:$BD$377,AV$21,FALSE)),VLOOKUP(MID($A73,4,5),'Project splits'!$C$5:$AM$346,AV$22,FALSE),VLOOKUP($A73,'Success Asset Classes'!$B$15:$BD$377,AV$21,FALSE)))</f>
        <v>1</v>
      </c>
      <c r="AW73" s="230">
        <f>IF($AR73=0,VLOOKUP(MID($A73,4,5),'Project splits'!$C$5:$AM$346,AW$22,FALSE),IF(ISNA(VLOOKUP($A73,'Success Asset Classes'!$B$15:$BD$377,AW$21,FALSE)),VLOOKUP(MID($A73,4,5),'Project splits'!$C$5:$AM$346,AW$22,FALSE),VLOOKUP($A73,'Success Asset Classes'!$B$15:$BD$377,AW$21,FALSE)))</f>
        <v>0</v>
      </c>
      <c r="AX73" s="230">
        <f>IF($AR73=0,VLOOKUP(MID($A73,4,5),'Project splits'!$C$5:$AM$346,AX$22,FALSE),IF(ISNA(VLOOKUP($A73,'Success Asset Classes'!$B$15:$BD$377,AX$21,FALSE)),VLOOKUP(MID($A73,4,5),'Project splits'!$C$5:$AM$346,AX$22,FALSE),VLOOKUP($A73,'Success Asset Classes'!$B$15:$BD$377,AX$21,FALSE)))</f>
        <v>0</v>
      </c>
      <c r="AY73" s="230">
        <f>IF($AR73=0,VLOOKUP(MID($A73,4,5),'Project splits'!$C$5:$AM$346,AY$22,FALSE),IF(ISNA(VLOOKUP($A73,'Success Asset Classes'!$B$15:$BD$377,AY$21,FALSE)),VLOOKUP(MID($A73,4,5),'Project splits'!$C$5:$AM$346,AY$22,FALSE),VLOOKUP($A73,'Success Asset Classes'!$B$15:$BD$377,AY$21,FALSE)))</f>
        <v>0</v>
      </c>
      <c r="AZ73" s="230">
        <f>IF($AR73=0,VLOOKUP(MID($A73,4,5),'Project splits'!$C$5:$AM$346,AZ$22,FALSE),IF(ISNA(VLOOKUP($A73,'Success Asset Classes'!$B$15:$BD$377,AZ$21,FALSE)),VLOOKUP(MID($A73,4,5),'Project splits'!$C$5:$AM$346,AZ$22,FALSE),VLOOKUP($A73,'Success Asset Classes'!$B$15:$BD$377,AZ$21,FALSE)))</f>
        <v>0</v>
      </c>
      <c r="BA73" s="230">
        <f>IF($AR73=0,VLOOKUP(MID($A73,4,5),'Project splits'!$C$5:$AM$346,BA$22,FALSE),IF(ISNA(VLOOKUP($A73,'Success Asset Classes'!$B$15:$BD$377,BA$21,FALSE)),VLOOKUP(MID($A73,4,5),'Project splits'!$C$5:$AM$346,BA$22,FALSE),VLOOKUP($A73,'Success Asset Classes'!$B$15:$BD$377,BA$21,FALSE)))</f>
        <v>0</v>
      </c>
      <c r="BB73" s="230">
        <f>IF($AR73=0,VLOOKUP(MID($A73,4,5),'Project splits'!$C$5:$AM$346,BB$22,FALSE),IF(ISNA(VLOOKUP($A73,'Success Asset Classes'!$B$15:$BD$377,BB$21,FALSE)),VLOOKUP(MID($A73,4,5),'Project splits'!$C$5:$AM$346,BB$22,FALSE),VLOOKUP($A73,'Success Asset Classes'!$B$15:$BD$377,BB$21,FALSE)))</f>
        <v>0</v>
      </c>
      <c r="BC73" s="230">
        <f>IF($AR73=0,VLOOKUP(MID($A73,4,5),'Project splits'!$C$5:$AM$346,BC$22,FALSE),IF(ISNA(VLOOKUP($A73,'Success Asset Classes'!$B$15:$BD$377,BC$21,FALSE)),VLOOKUP(MID($A73,4,5),'Project splits'!$C$5:$AM$346,BC$22,FALSE),VLOOKUP($A73,'Success Asset Classes'!$B$15:$BD$377,BC$21,FALSE)))</f>
        <v>0</v>
      </c>
      <c r="BD73" s="230">
        <f>IF($AR73=0,VLOOKUP(MID($A73,4,5),'Project splits'!$C$5:$AM$346,BD$22,FALSE),IF(ISNA(VLOOKUP($A73,'Success Asset Classes'!$B$15:$BD$377,BD$21,FALSE)),VLOOKUP(MID($A73,4,5),'Project splits'!$C$5:$AM$346,BD$22,FALSE),VLOOKUP($A73,'Success Asset Classes'!$B$15:$BD$377,BD$21,FALSE)))</f>
        <v>0</v>
      </c>
      <c r="BE73" s="230">
        <f>IF($AR73=0,VLOOKUP(MID($A73,4,5),'Project splits'!$C$5:$AM$346,BE$22,FALSE),IF(ISNA(VLOOKUP($A73,'Success Asset Classes'!$B$15:$BD$377,BE$21,FALSE)),VLOOKUP(MID($A73,4,5),'Project splits'!$C$5:$AM$346,BE$22,FALSE),VLOOKUP($A73,'Success Asset Classes'!$B$15:$BD$377,BE$21,FALSE)))</f>
        <v>0</v>
      </c>
      <c r="BF73" s="230">
        <f>IF($AR73=0,VLOOKUP(MID($A73,4,5),'Project splits'!$C$5:$AM$346,BF$22,FALSE),IF(ISNA(VLOOKUP($A73,'Success Asset Classes'!$B$15:$BD$377,BF$21,FALSE)),VLOOKUP(MID($A73,4,5),'Project splits'!$C$5:$AM$346,BF$22,FALSE),VLOOKUP($A73,'Success Asset Classes'!$B$15:$BD$377,BF$21,FALSE)))</f>
        <v>0</v>
      </c>
      <c r="BG73" s="230">
        <f>IF($AR73=0,VLOOKUP(MID($A73,4,5),'Project splits'!$C$5:$AM$346,BG$22,FALSE),IF(ISNA(VLOOKUP($A73,'Success Asset Classes'!$B$15:$BD$377,BG$21,FALSE)),VLOOKUP(MID($A73,4,5),'Project splits'!$C$5:$AM$346,BG$22,FALSE),VLOOKUP($A73,'Success Asset Classes'!$B$15:$BD$377,BG$21,FALSE)))</f>
        <v>0</v>
      </c>
      <c r="BH73" s="230">
        <f>IF($AR73=0,VLOOKUP(MID($A73,4,5),'Project splits'!$C$5:$AM$346,BH$22,FALSE),IF(ISNA(VLOOKUP($A73,'Success Asset Classes'!$B$15:$BD$377,BH$21,FALSE)),VLOOKUP(MID($A73,4,5),'Project splits'!$C$5:$AM$346,BH$22,FALSE),VLOOKUP($A73,'Success Asset Classes'!$B$15:$BD$377,BH$21,FALSE)))</f>
        <v>0</v>
      </c>
      <c r="BI73" s="230">
        <f>IF($AR73=0,VLOOKUP(MID($A73,4,5),'Project splits'!$C$5:$AM$346,BI$22,FALSE),IF(ISNA(VLOOKUP($A73,'Success Asset Classes'!$B$15:$BD$377,BI$21,FALSE)),VLOOKUP(MID($A73,4,5),'Project splits'!$C$5:$AM$346,BI$22,FALSE),VLOOKUP($A73,'Success Asset Classes'!$B$15:$BD$377,BI$21,FALSE)))</f>
        <v>0</v>
      </c>
      <c r="BJ73" s="230">
        <f>IF($AR73=0,VLOOKUP(MID($A73,4,5),'Project splits'!$C$5:$AM$346,BJ$22,FALSE),IF(ISNA(VLOOKUP($A73,'Success Asset Classes'!$B$15:$BD$377,BJ$21,FALSE)),VLOOKUP(MID($A73,4,5),'Project splits'!$C$5:$AM$346,BJ$22,FALSE),VLOOKUP($A73,'Success Asset Classes'!$B$15:$BD$377,BJ$21,FALSE)))</f>
        <v>0</v>
      </c>
      <c r="BK73" s="230">
        <f>IF($AR73=0,VLOOKUP(MID($A73,4,5),'Project splits'!$C$5:$AM$346,BK$22,FALSE),IF(ISNA(VLOOKUP($A73,'Success Asset Classes'!$B$15:$BD$377,BK$21,FALSE)),VLOOKUP(MID($A73,4,5),'Project splits'!$C$5:$AM$346,BK$22,FALSE),VLOOKUP($A73,'Success Asset Classes'!$B$15:$BD$377,BK$21,FALSE)))</f>
        <v>0</v>
      </c>
      <c r="BL73" s="230">
        <f>IF($AR73=0,VLOOKUP(MID($A73,4,5),'Project splits'!$C$5:$AM$346,BL$22,FALSE),IF(ISNA(VLOOKUP($A73,'Success Asset Classes'!$B$15:$BD$377,BL$21,FALSE)),VLOOKUP(MID($A73,4,5),'Project splits'!$C$5:$AM$346,BL$22,FALSE),VLOOKUP($A73,'Success Asset Classes'!$B$15:$BD$377,BL$21,FALSE)))</f>
        <v>0</v>
      </c>
      <c r="BM73" s="230">
        <f>IF($AR73=0,VLOOKUP(MID($A73,4,5),'Project splits'!$C$5:$AM$346,BM$22,FALSE),IF(ISNA(VLOOKUP($A73,'Success Asset Classes'!$B$15:$BD$377,BM$21,FALSE)),VLOOKUP(MID($A73,4,5),'Project splits'!$C$5:$AM$346,BM$22,FALSE),VLOOKUP($A73,'Success Asset Classes'!$B$15:$BD$377,BM$21,FALSE)))</f>
        <v>0</v>
      </c>
      <c r="BN73" s="230">
        <f>IF($AR73=0,VLOOKUP(MID($A73,4,5),'Project splits'!$C$5:$AM$346,BN$22,FALSE),IF(ISNA(VLOOKUP($A73,'Success Asset Classes'!$B$15:$BD$377,BN$21,FALSE)),VLOOKUP(MID($A73,4,5),'Project splits'!$C$5:$AM$346,BN$22,FALSE),VLOOKUP($A73,'Success Asset Classes'!$B$15:$BD$377,BN$21,FALSE)))</f>
        <v>0</v>
      </c>
      <c r="BO73" s="230">
        <f>IF($AR73=0,VLOOKUP(MID($A73,4,5),'Project splits'!$C$5:$AM$346,BO$22,FALSE),IF(ISNA(VLOOKUP($A73,'Success Asset Classes'!$B$15:$BD$377,BO$21,FALSE)),VLOOKUP(MID($A73,4,5),'Project splits'!$C$5:$AM$346,BO$22,FALSE),VLOOKUP($A73,'Success Asset Classes'!$B$15:$BD$377,BO$21,FALSE)))</f>
        <v>0</v>
      </c>
      <c r="BP73" s="230">
        <f>IF($AR73=0,VLOOKUP(MID($A73,4,5),'Project splits'!$C$5:$AM$346,BP$22,FALSE),IF(ISNA(VLOOKUP($A73,'Success Asset Classes'!$B$15:$BD$377,BP$21,FALSE)),VLOOKUP(MID($A73,4,5),'Project splits'!$C$5:$AM$346,BP$22,FALSE),VLOOKUP($A73,'Success Asset Classes'!$B$15:$BD$377,BP$21,FALSE)))</f>
        <v>0</v>
      </c>
      <c r="BQ73" s="230">
        <f>IF($AR73=0,VLOOKUP(MID($A73,4,5),'Project splits'!$C$5:$AM$346,BQ$22,FALSE),IF(ISNA(VLOOKUP($A73,'Success Asset Classes'!$B$15:$BD$377,BQ$21,FALSE)),VLOOKUP(MID($A73,4,5),'Project splits'!$C$5:$AM$346,BQ$22,FALSE),VLOOKUP($A73,'Success Asset Classes'!$B$15:$BD$377,BQ$21,FALSE)))</f>
        <v>0</v>
      </c>
      <c r="BR73" s="230">
        <f>IF($AR73=0,VLOOKUP(MID($A73,4,5),'Project splits'!$C$5:$AM$346,BR$22,FALSE),IF(ISNA(VLOOKUP($A73,'Success Asset Classes'!$B$15:$BD$377,BR$21,FALSE)),VLOOKUP(MID($A73,4,5),'Project splits'!$C$5:$AM$346,BR$22,FALSE),VLOOKUP($A73,'Success Asset Classes'!$B$15:$BD$377,BR$21,FALSE)))</f>
        <v>0</v>
      </c>
      <c r="BS73" s="247">
        <f t="shared" si="34"/>
        <v>1</v>
      </c>
      <c r="BT73" s="249">
        <f>1+IF(ISNA(VLOOKUP($A73,'Project labour content'!$A$7:$D$255,'Project labour content'!$D$1,FALSE)),VLOOKUP($D73,'Project labour content'!$F$6:$G$15,'Project labour content'!$G$1,FALSE),VLOOKUP($A73,'Project labour content'!$A$7:$D$255,'Project labour content'!$D$1,FALSE))*LabEsc22*1</f>
        <v>1.0024480115846353</v>
      </c>
      <c r="BU73" s="249">
        <f>1+IF(ISNA(VLOOKUP($A73,'Project labour content'!$A$7:$D$255,'Project labour content'!$D$1,FALSE)),VLOOKUP($D73,'Project labour content'!$F$6:$G$15,'Project labour content'!$G$1,FALSE),VLOOKUP($A73,'Project labour content'!$A$7:$D$255,'Project labour content'!$D$1,FALSE))*LabEsc23*1</f>
        <v>1.0049077736248768</v>
      </c>
      <c r="BV73" s="249">
        <f>1+IF(ISNA(VLOOKUP($A73,'Project labour content'!$A$7:$D$255,'Project labour content'!$D$1,FALSE)),VLOOKUP($D73,'Project labour content'!$F$6:$G$15,'Project labour content'!$G$1,FALSE),VLOOKUP($A73,'Project labour content'!$A$7:$D$255,'Project labour content'!$D$1,FALSE))*LabEsc24*1</f>
        <v>1.0072248694667842</v>
      </c>
      <c r="BW73" s="249">
        <f>1+IF(ISNA(VLOOKUP($A73,'Project labour content'!$A$7:$D$255,'Project labour content'!$D$1,FALSE)),VLOOKUP($D73,'Project labour content'!$F$6:$G$15,'Project labour content'!$G$1,FALSE),VLOOKUP($A73,'Project labour content'!$A$7:$D$255,'Project labour content'!$D$1,FALSE))*LabEsc25*1</f>
        <v>1.0103282331643793</v>
      </c>
      <c r="BX73" s="249">
        <f>1+IF(ISNA(VLOOKUP($A73,'Project labour content'!$A$7:$D$255,'Project labour content'!$D$1,FALSE)),VLOOKUP($D73,'Project labour content'!$F$6:$G$15,'Project labour content'!$G$1,FALSE),VLOOKUP($A73,'Project labour content'!$A$7:$D$255,'Project labour content'!$D$1,FALSE))*LabEsc26*1</f>
        <v>1.0137103823674747</v>
      </c>
      <c r="BY73" s="249">
        <f>1+IF(ISNA(VLOOKUP($A73,'Project labour content'!$A$7:$D$255,'Project labour content'!$D$1,FALSE)),VLOOKUP($D73,'Project labour content'!$F$6:$G$15,'Project labour content'!$G$1,FALSE),VLOOKUP($A73,'Project labour content'!$A$7:$D$255,'Project labour content'!$D$1,FALSE))*LabEsc27*1</f>
        <v>1.0158052335508072</v>
      </c>
      <c r="BZ73" s="249">
        <f>1+IF(ISNA(VLOOKUP($A73,'Project labour content'!$A$7:$D$255,'Project labour content'!$D$1,FALSE)),VLOOKUP($D73,'Project labour content'!$F$6:$G$15,'Project labour content'!$G$1,FALSE),VLOOKUP($A73,'Project labour content'!$A$7:$D$255,'Project labour content'!$D$1,FALSE))*LabEsc28*1</f>
        <v>1.0173826564918567</v>
      </c>
      <c r="CA73" s="249">
        <f>1+IF(ISNA(VLOOKUP($A73,'Project labour content'!$A$7:$D$255,'Project labour content'!$D$1,FALSE)),VLOOKUP($D73,'Project labour content'!$F$6:$G$15,'Project labour content'!$G$1,FALSE),VLOOKUP($A73,'Project labour content'!$A$7:$D$255,'Project labour content'!$D$1,FALSE))*LabEsc29*1</f>
        <v>1.0199141048276528</v>
      </c>
      <c r="CB73" s="250" t="str">
        <f>IF(ISNA(VLOOKUP($A73,'Project labour content'!$A$7:$D$255,'Project labour content'!$D$1,FALSE)),"Category","Project")</f>
        <v>Category</v>
      </c>
      <c r="CD73" s="247" t="str">
        <f t="shared" si="35"/>
        <v>11533</v>
      </c>
      <c r="CE73" s="3"/>
    </row>
    <row r="74" spans="1:83" x14ac:dyDescent="0.15">
      <c r="A74" s="11" t="s">
        <v>108</v>
      </c>
      <c r="B74" s="11" t="str">
        <f>VLOOKUP($A74,'Incurred Real 2022$'!$A$25:$AC$426,'Incurred Real 2022$'!B$1,FALSE)</f>
        <v>Magill Telecoms Bearer</v>
      </c>
      <c r="C74" s="11" t="str">
        <f>VLOOKUP($A74,'Incurred Real 2022$'!$A$25:$AC$426,'Incurred Real 2022$'!C$1,FALSE)</f>
        <v>ExAnte</v>
      </c>
      <c r="D74" s="11" t="str">
        <f>VLOOKUP($A74,'Incurred Real 2022$'!$A$25:$AC$426,'Incurred Real 2022$'!D$1,FALSE)</f>
        <v>Augmentation</v>
      </c>
      <c r="E74" s="11" t="str">
        <f>VLOOKUP($A74,'Incurred Real 2022$'!$A$25:$AC$426,'Incurred Real 2022$'!E$1,FALSE)</f>
        <v>Closed</v>
      </c>
      <c r="F74" s="105" t="str">
        <f>IF(VLOOKUP($A74,'Incurred Real 2022$'!$A$25:$AC$426,'Incurred Real 2022$'!F$1,FALSE)=0,"",VLOOKUP($A74,'Incurred Real 2022$'!$A$25:$AC$426,'Incurred Real 2022$'!F$1,FALSE))</f>
        <v/>
      </c>
      <c r="G74" s="105" t="str">
        <f>IF(VLOOKUP($A74,'Incurred Real 2022$'!$A$25:$AC$426,'Incurred Real 2022$'!G$1,FALSE)=0,"",VLOOKUP($A74,'Incurred Real 2022$'!$A$25:$AC$426,'Incurred Real 2022$'!G$1,FALSE))</f>
        <v/>
      </c>
      <c r="H74" s="105" t="str">
        <f>IF(VLOOKUP($A74,'Incurred Real 2022$'!$A$25:$AC$426,'Incurred Real 2022$'!H$1,FALSE)=0,"",VLOOKUP($A74,'Incurred Real 2022$'!$A$25:$AC$426,'Incurred Real 2022$'!H$1,FALSE))</f>
        <v/>
      </c>
      <c r="I74" s="105" t="str">
        <f>IF(VLOOKUP($A74,'Incurred Real 2022$'!$A$25:$AC$426,'Incurred Real 2022$'!I$1,FALSE)=0,"",VLOOKUP($A74,'Incurred Real 2022$'!$A$25:$AC$426,'Incurred Real 2022$'!I$1,FALSE))</f>
        <v/>
      </c>
      <c r="J74" s="105" t="str">
        <f>IF(VLOOKUP($A74,'Incurred Real 2022$'!$A$25:$AC$426,'Incurred Real 2022$'!J$1,FALSE)=0,"",VLOOKUP($A74,'Incurred Real 2022$'!$A$25:$AC$426,'Incurred Real 2022$'!J$1,FALSE))</f>
        <v/>
      </c>
      <c r="K74" s="105" t="str">
        <f>IF(VLOOKUP($A74,'Incurred Real 2022$'!$A$25:$AC$426,'Incurred Real 2022$'!K$1,FALSE)=0,"",VLOOKUP($A74,'Incurred Real 2022$'!$A$25:$AC$426,'Incurred Real 2022$'!K$1,FALSE))</f>
        <v/>
      </c>
      <c r="L74" s="105">
        <f>IF(VLOOKUP($A74,'Incurred Real 2022$'!$A$25:$AC$426,'Incurred Real 2022$'!L$1,FALSE)=0,"",VLOOKUP($A74,'Incurred Real 2022$'!$A$25:$AC$426,'Incurred Real 2022$'!L$1,FALSE))</f>
        <v>15705.17</v>
      </c>
      <c r="M74" s="105">
        <f>IF(VLOOKUP($A74,'Incurred Real 2022$'!$A$25:$AC$426,'Incurred Real 2022$'!M$1,FALSE)=0,"",VLOOKUP($A74,'Incurred Real 2022$'!$A$25:$AC$426,'Incurred Real 2022$'!M$1,FALSE))</f>
        <v>3381662.43</v>
      </c>
      <c r="N74" s="105">
        <f>IF(VLOOKUP($A74,'Incurred Real 2022$'!$A$25:$AC$426,'Incurred Real 2022$'!N$1,FALSE)=0,"",VLOOKUP($A74,'Incurred Real 2022$'!$A$25:$AC$426,'Incurred Real 2022$'!N$1,FALSE))</f>
        <v>7363569.1200000001</v>
      </c>
      <c r="O74" s="105">
        <f>IF(VLOOKUP($A74,'Incurred Real 2022$'!$A$25:$AC$426,'Incurred Real 2022$'!O$1,FALSE)=0,"",VLOOKUP($A74,'Incurred Real 2022$'!$A$25:$AC$426,'Incurred Real 2022$'!O$1,FALSE))</f>
        <v>612351.55000000005</v>
      </c>
      <c r="P74" s="105">
        <f>IF(VLOOKUP($A74,'Incurred Real 2022$'!$A$25:$AC$426,'Incurred Real 2022$'!P$1,FALSE)=0,"",VLOOKUP($A74,'Incurred Real 2022$'!$A$25:$AC$426,'Incurred Real 2022$'!P$1,FALSE))</f>
        <v>83757.440000000002</v>
      </c>
      <c r="Q74" s="105">
        <f>IF(VLOOKUP($A74,'Incurred Real 2022$'!$A$25:$AC$426,'Incurred Real 2022$'!Q$1,FALSE)=0,"",VLOOKUP($A74,'Incurred Real 2022$'!$A$25:$AC$426,'Incurred Real 2022$'!Q$1,FALSE))</f>
        <v>271.25</v>
      </c>
      <c r="R74" s="105" t="str">
        <f>IF(VLOOKUP($A74,'Incurred Real 2022$'!$A$25:$AC$426,'Incurred Real 2022$'!R$1,FALSE)=0,"",VLOOKUP($A74,'Incurred Real 2022$'!$A$25:$AC$426,'Incurred Real 2022$'!R$1,FALSE))</f>
        <v/>
      </c>
      <c r="S74" s="105">
        <f>IF(VLOOKUP($A74,'Incurred Real 2022$'!$A$25:$AC$426,'Incurred Real 2022$'!S$1,FALSE)=0,"",VLOOKUP($A74,'Incurred Real 2022$'!$A$25:$AC$426,'Incurred Real 2022$'!S$1,FALSE))</f>
        <v>-98.08</v>
      </c>
      <c r="T74" s="105" t="str">
        <f>IF(VLOOKUP($A74,'Incurred Real 2022$'!$A$25:$AC$426,'Incurred Real 2022$'!T$1,FALSE)=0,"",VLOOKUP($A74,'Incurred Real 2022$'!$A$25:$AC$426,'Incurred Real 2022$'!T$1,FALSE))</f>
        <v/>
      </c>
      <c r="U74" s="105" t="str">
        <f>IF(VLOOKUP($A74,'Incurred Real 2022$'!$A$25:$AC$426,'Incurred Real 2022$'!U$1,FALSE)=0,"",VLOOKUP($A74,'Incurred Real 2022$'!$A$25:$AC$426,'Incurred Real 2022$'!U$1,FALSE))</f>
        <v/>
      </c>
      <c r="V74" s="13" t="str">
        <f>IF(ISTEXT(VLOOKUP($A74,'Incurred Real 2022$'!$A$25:$AC$426,'Incurred Real 2022$'!V$1,FALSE)),"",(VLOOKUP($A74,'Incurred Real 2022$'!$A$25:$AC$426,'Incurred Real 2022$'!V$1,FALSE))*BT74*Incurred_Real!V$15)</f>
        <v/>
      </c>
      <c r="W74" s="13" t="str">
        <f>IF(ISTEXT(VLOOKUP($A74,'Incurred Real 2022$'!$A$25:$AC$426,'Incurred Real 2022$'!W$1,FALSE)),"",(VLOOKUP($A74,'Incurred Real 2022$'!$A$25:$AC$426,'Incurred Real 2022$'!W$1,FALSE))*BU74*Incurred_Real!W$15)</f>
        <v/>
      </c>
      <c r="X74" s="220" t="str">
        <f>IF(ISTEXT(VLOOKUP($A74,'Incurred Real 2022$'!$A$25:$AC$426,'Incurred Real 2022$'!X$1,FALSE)),"",(VLOOKUP($A74,'Incurred Real 2022$'!$A$25:$AC$426,'Incurred Real 2022$'!X$1,FALSE))*BV74*Incurred_Real!X$15)</f>
        <v/>
      </c>
      <c r="Y74" s="217" t="str">
        <f>IF(ISTEXT(VLOOKUP($A74,'Incurred Real 2022$'!$A$25:$AC$426,'Incurred Real 2022$'!Y$1,FALSE)),"",(VLOOKUP($A74,'Incurred Real 2022$'!$A$25:$AC$426,'Incurred Real 2022$'!Y$1,FALSE))*BW74*Incurred_Real!Y$15)</f>
        <v/>
      </c>
      <c r="Z74" s="13" t="str">
        <f>IF(ISTEXT(VLOOKUP($A74,'Incurred Real 2022$'!$A$25:$AC$426,'Incurred Real 2022$'!Z$1,FALSE)),"",(VLOOKUP($A74,'Incurred Real 2022$'!$A$25:$AC$426,'Incurred Real 2022$'!Z$1,FALSE))*BX74*Incurred_Real!Z$15)</f>
        <v/>
      </c>
      <c r="AA74" s="13" t="str">
        <f>IF(ISTEXT(VLOOKUP($A74,'Incurred Real 2022$'!$A$25:$AC$426,'Incurred Real 2022$'!AA$1,FALSE)),"",(VLOOKUP($A74,'Incurred Real 2022$'!$A$25:$AC$426,'Incurred Real 2022$'!AA$1,FALSE))*BY74*Incurred_Real!AA$15)</f>
        <v/>
      </c>
      <c r="AB74" s="13" t="str">
        <f>IF(ISTEXT(VLOOKUP($A74,'Incurred Real 2022$'!$A$25:$AC$426,'Incurred Real 2022$'!AB$1,FALSE)),"",(VLOOKUP($A74,'Incurred Real 2022$'!$A$25:$AC$426,'Incurred Real 2022$'!AB$1,FALSE))*BZ74*Incurred_Real!AB$15)</f>
        <v/>
      </c>
      <c r="AC74" s="13" t="str">
        <f>IF(ISTEXT(VLOOKUP($A74,'Incurred Real 2022$'!$A$25:$AC$426,'Incurred Real 2022$'!AC$1,FALSE)),"",(VLOOKUP($A74,'Incurred Real 2022$'!$A$25:$AC$426,'Incurred Real 2022$'!AC$1,FALSE))*CA74*Incurred_Real!AC$15)</f>
        <v/>
      </c>
      <c r="AD74" s="221">
        <f t="shared" si="36"/>
        <v>11457218.880000001</v>
      </c>
      <c r="AE74" s="221">
        <f t="shared" si="33"/>
        <v>11457415.040000001</v>
      </c>
      <c r="AF74" s="239">
        <f t="shared" si="37"/>
        <v>15354235.64412752</v>
      </c>
      <c r="AG74" s="222">
        <f t="shared" si="38"/>
        <v>11700331.20229931</v>
      </c>
      <c r="AH74" s="223">
        <f t="shared" si="42"/>
        <v>1.3122906846525983</v>
      </c>
      <c r="AI74" s="224">
        <f t="shared" si="39"/>
        <v>2019</v>
      </c>
      <c r="AJ74" s="225">
        <f>VLOOKUP($A74,Project_Commissioning!$C$4:$H$355,Project_Commissioning!F$1,FALSE)</f>
        <v>41981</v>
      </c>
      <c r="AK74" s="226">
        <f>VLOOKUP($A74,Project_Commissioning!$C$4:$H$355,Project_Commissioning!G$1,FALSE)</f>
        <v>2015</v>
      </c>
      <c r="AL74" s="225" t="str">
        <f>IF(VLOOKUP($A74,Project_Commissioning!$C$4:$H$355,Project_Commissioning!H$1,FALSE)=0,"",VLOOKUP($A74,Project_Commissioning!$C$4:$H$355,Project_Commissioning!H$1,FALSE))</f>
        <v/>
      </c>
      <c r="AM74" s="237">
        <f t="shared" si="40"/>
        <v>13637300.750104511</v>
      </c>
      <c r="AN74" s="221" cm="1">
        <f t="array" ref="AN74">IF(ROUND(AE74,0)=0,0,LOOKUP(2,1/(F74:AC74&lt;&gt;""),F74:AC74))</f>
        <v>-98.08</v>
      </c>
      <c r="AO74" s="221">
        <f t="shared" si="41"/>
        <v>0</v>
      </c>
      <c r="AP74" s="79"/>
      <c r="AQ74" s="20"/>
      <c r="AR74" s="245">
        <f>IF(ISNA(VLOOKUP($A74,'Success Asset Classes'!$B$15:$AA$114,'Success Asset Classes'!$AA$1,FALSE)),0,VLOOKUP($A74,'Success Asset Classes'!$B$15:$AA$114,'Success Asset Classes'!$AA$1,FALSE))</f>
        <v>0</v>
      </c>
      <c r="AS74" s="230">
        <f>IF($AR74=0,VLOOKUP(MID($A74,4,5),'Project splits'!$C$5:$AM$346,AS$22,FALSE),IF(ISNA(VLOOKUP($A74,'Success Asset Classes'!$B$15:$BD$377,AS$21,FALSE)),VLOOKUP(MID($A74,4,5),'Project splits'!$C$5:$AM$346,AS$22,FALSE),VLOOKUP($A74,'Success Asset Classes'!$B$15:$BD$377,AS$21,FALSE)))</f>
        <v>0</v>
      </c>
      <c r="AT74" s="230">
        <f>IF($AR74=0,VLOOKUP(MID($A74,4,5),'Project splits'!$C$5:$AM$346,AT$22,FALSE),IF(ISNA(VLOOKUP($A74,'Success Asset Classes'!$B$15:$BD$377,AT$21,FALSE)),VLOOKUP(MID($A74,4,5),'Project splits'!$C$5:$AM$346,AT$22,FALSE),VLOOKUP($A74,'Success Asset Classes'!$B$15:$BD$377,AT$21,FALSE)))</f>
        <v>5.4113247421954639E-4</v>
      </c>
      <c r="AU74" s="230">
        <f>IF($AR74=0,VLOOKUP(MID($A74,4,5),'Project splits'!$C$5:$AM$346,AU$22,FALSE),IF(ISNA(VLOOKUP($A74,'Success Asset Classes'!$B$15:$BD$377,AU$21,FALSE)),VLOOKUP(MID($A74,4,5),'Project splits'!$C$5:$AM$346,AU$22,FALSE),VLOOKUP($A74,'Success Asset Classes'!$B$15:$BD$377,AU$21,FALSE)))</f>
        <v>0.24782136750391559</v>
      </c>
      <c r="AV74" s="230">
        <f>IF($AR74=0,VLOOKUP(MID($A74,4,5),'Project splits'!$C$5:$AM$346,AV$22,FALSE),IF(ISNA(VLOOKUP($A74,'Success Asset Classes'!$B$15:$BD$377,AV$21,FALSE)),VLOOKUP(MID($A74,4,5),'Project splits'!$C$5:$AM$346,AV$22,FALSE),VLOOKUP($A74,'Success Asset Classes'!$B$15:$BD$377,AV$21,FALSE)))</f>
        <v>0</v>
      </c>
      <c r="AW74" s="230">
        <f>IF($AR74=0,VLOOKUP(MID($A74,4,5),'Project splits'!$C$5:$AM$346,AW$22,FALSE),IF(ISNA(VLOOKUP($A74,'Success Asset Classes'!$B$15:$BD$377,AW$21,FALSE)),VLOOKUP(MID($A74,4,5),'Project splits'!$C$5:$AM$346,AW$22,FALSE),VLOOKUP($A74,'Success Asset Classes'!$B$15:$BD$377,AW$21,FALSE)))</f>
        <v>0</v>
      </c>
      <c r="AX74" s="230">
        <f>IF($AR74=0,VLOOKUP(MID($A74,4,5),'Project splits'!$C$5:$AM$346,AX$22,FALSE),IF(ISNA(VLOOKUP($A74,'Success Asset Classes'!$B$15:$BD$377,AX$21,FALSE)),VLOOKUP(MID($A74,4,5),'Project splits'!$C$5:$AM$346,AX$22,FALSE),VLOOKUP($A74,'Success Asset Classes'!$B$15:$BD$377,AX$21,FALSE)))</f>
        <v>0</v>
      </c>
      <c r="AY74" s="230">
        <f>IF($AR74=0,VLOOKUP(MID($A74,4,5),'Project splits'!$C$5:$AM$346,AY$22,FALSE),IF(ISNA(VLOOKUP($A74,'Success Asset Classes'!$B$15:$BD$377,AY$21,FALSE)),VLOOKUP(MID($A74,4,5),'Project splits'!$C$5:$AM$346,AY$22,FALSE),VLOOKUP($A74,'Success Asset Classes'!$B$15:$BD$377,AY$21,FALSE)))</f>
        <v>0</v>
      </c>
      <c r="AZ74" s="230">
        <f>IF($AR74=0,VLOOKUP(MID($A74,4,5),'Project splits'!$C$5:$AM$346,AZ$22,FALSE),IF(ISNA(VLOOKUP($A74,'Success Asset Classes'!$B$15:$BD$377,AZ$21,FALSE)),VLOOKUP(MID($A74,4,5),'Project splits'!$C$5:$AM$346,AZ$22,FALSE),VLOOKUP($A74,'Success Asset Classes'!$B$15:$BD$377,AZ$21,FALSE)))</f>
        <v>0</v>
      </c>
      <c r="BA74" s="230">
        <f>IF($AR74=0,VLOOKUP(MID($A74,4,5),'Project splits'!$C$5:$AM$346,BA$22,FALSE),IF(ISNA(VLOOKUP($A74,'Success Asset Classes'!$B$15:$BD$377,BA$21,FALSE)),VLOOKUP(MID($A74,4,5),'Project splits'!$C$5:$AM$346,BA$22,FALSE),VLOOKUP($A74,'Success Asset Classes'!$B$15:$BD$377,BA$21,FALSE)))</f>
        <v>0</v>
      </c>
      <c r="BB74" s="230">
        <f>IF($AR74=0,VLOOKUP(MID($A74,4,5),'Project splits'!$C$5:$AM$346,BB$22,FALSE),IF(ISNA(VLOOKUP($A74,'Success Asset Classes'!$B$15:$BD$377,BB$21,FALSE)),VLOOKUP(MID($A74,4,5),'Project splits'!$C$5:$AM$346,BB$22,FALSE),VLOOKUP($A74,'Success Asset Classes'!$B$15:$BD$377,BB$21,FALSE)))</f>
        <v>0</v>
      </c>
      <c r="BC74" s="230">
        <f>IF($AR74=0,VLOOKUP(MID($A74,4,5),'Project splits'!$C$5:$AM$346,BC$22,FALSE),IF(ISNA(VLOOKUP($A74,'Success Asset Classes'!$B$15:$BD$377,BC$21,FALSE)),VLOOKUP(MID($A74,4,5),'Project splits'!$C$5:$AM$346,BC$22,FALSE),VLOOKUP($A74,'Success Asset Classes'!$B$15:$BD$377,BC$21,FALSE)))</f>
        <v>0</v>
      </c>
      <c r="BD74" s="230">
        <f>IF($AR74=0,VLOOKUP(MID($A74,4,5),'Project splits'!$C$5:$AM$346,BD$22,FALSE),IF(ISNA(VLOOKUP($A74,'Success Asset Classes'!$B$15:$BD$377,BD$21,FALSE)),VLOOKUP(MID($A74,4,5),'Project splits'!$C$5:$AM$346,BD$22,FALSE),VLOOKUP($A74,'Success Asset Classes'!$B$15:$BD$377,BD$21,FALSE)))</f>
        <v>8.7997881025152803E-3</v>
      </c>
      <c r="BE74" s="230">
        <f>IF($AR74=0,VLOOKUP(MID($A74,4,5),'Project splits'!$C$5:$AM$346,BE$22,FALSE),IF(ISNA(VLOOKUP($A74,'Success Asset Classes'!$B$15:$BD$377,BE$21,FALSE)),VLOOKUP(MID($A74,4,5),'Project splits'!$C$5:$AM$346,BE$22,FALSE),VLOOKUP($A74,'Success Asset Classes'!$B$15:$BD$377,BE$21,FALSE)))</f>
        <v>0</v>
      </c>
      <c r="BF74" s="230">
        <f>IF($AR74=0,VLOOKUP(MID($A74,4,5),'Project splits'!$C$5:$AM$346,BF$22,FALSE),IF(ISNA(VLOOKUP($A74,'Success Asset Classes'!$B$15:$BD$377,BF$21,FALSE)),VLOOKUP(MID($A74,4,5),'Project splits'!$C$5:$AM$346,BF$22,FALSE),VLOOKUP($A74,'Success Asset Classes'!$B$15:$BD$377,BF$21,FALSE)))</f>
        <v>0</v>
      </c>
      <c r="BG74" s="230">
        <f>IF($AR74=0,VLOOKUP(MID($A74,4,5),'Project splits'!$C$5:$AM$346,BG$22,FALSE),IF(ISNA(VLOOKUP($A74,'Success Asset Classes'!$B$15:$BD$377,BG$21,FALSE)),VLOOKUP(MID($A74,4,5),'Project splits'!$C$5:$AM$346,BG$22,FALSE),VLOOKUP($A74,'Success Asset Classes'!$B$15:$BD$377,BG$21,FALSE)))</f>
        <v>0</v>
      </c>
      <c r="BH74" s="230">
        <f>IF($AR74=0,VLOOKUP(MID($A74,4,5),'Project splits'!$C$5:$AM$346,BH$22,FALSE),IF(ISNA(VLOOKUP($A74,'Success Asset Classes'!$B$15:$BD$377,BH$21,FALSE)),VLOOKUP(MID($A74,4,5),'Project splits'!$C$5:$AM$346,BH$22,FALSE),VLOOKUP($A74,'Success Asset Classes'!$B$15:$BD$377,BH$21,FALSE)))</f>
        <v>0.74283771191934955</v>
      </c>
      <c r="BI74" s="230">
        <f>IF($AR74=0,VLOOKUP(MID($A74,4,5),'Project splits'!$C$5:$AM$346,BI$22,FALSE),IF(ISNA(VLOOKUP($A74,'Success Asset Classes'!$B$15:$BD$377,BI$21,FALSE)),VLOOKUP(MID($A74,4,5),'Project splits'!$C$5:$AM$346,BI$22,FALSE),VLOOKUP($A74,'Success Asset Classes'!$B$15:$BD$377,BI$21,FALSE)))</f>
        <v>0</v>
      </c>
      <c r="BJ74" s="230">
        <f>IF($AR74=0,VLOOKUP(MID($A74,4,5),'Project splits'!$C$5:$AM$346,BJ$22,FALSE),IF(ISNA(VLOOKUP($A74,'Success Asset Classes'!$B$15:$BD$377,BJ$21,FALSE)),VLOOKUP(MID($A74,4,5),'Project splits'!$C$5:$AM$346,BJ$22,FALSE),VLOOKUP($A74,'Success Asset Classes'!$B$15:$BD$377,BJ$21,FALSE)))</f>
        <v>0</v>
      </c>
      <c r="BK74" s="230">
        <f>IF($AR74=0,VLOOKUP(MID($A74,4,5),'Project splits'!$C$5:$AM$346,BK$22,FALSE),IF(ISNA(VLOOKUP($A74,'Success Asset Classes'!$B$15:$BD$377,BK$21,FALSE)),VLOOKUP(MID($A74,4,5),'Project splits'!$C$5:$AM$346,BK$22,FALSE),VLOOKUP($A74,'Success Asset Classes'!$B$15:$BD$377,BK$21,FALSE)))</f>
        <v>0</v>
      </c>
      <c r="BL74" s="230">
        <f>IF($AR74=0,VLOOKUP(MID($A74,4,5),'Project splits'!$C$5:$AM$346,BL$22,FALSE),IF(ISNA(VLOOKUP($A74,'Success Asset Classes'!$B$15:$BD$377,BL$21,FALSE)),VLOOKUP(MID($A74,4,5),'Project splits'!$C$5:$AM$346,BL$22,FALSE),VLOOKUP($A74,'Success Asset Classes'!$B$15:$BD$377,BL$21,FALSE)))</f>
        <v>0</v>
      </c>
      <c r="BM74" s="230">
        <f>IF($AR74=0,VLOOKUP(MID($A74,4,5),'Project splits'!$C$5:$AM$346,BM$22,FALSE),IF(ISNA(VLOOKUP($A74,'Success Asset Classes'!$B$15:$BD$377,BM$21,FALSE)),VLOOKUP(MID($A74,4,5),'Project splits'!$C$5:$AM$346,BM$22,FALSE),VLOOKUP($A74,'Success Asset Classes'!$B$15:$BD$377,BM$21,FALSE)))</f>
        <v>0</v>
      </c>
      <c r="BN74" s="230">
        <f>IF($AR74=0,VLOOKUP(MID($A74,4,5),'Project splits'!$C$5:$AM$346,BN$22,FALSE),IF(ISNA(VLOOKUP($A74,'Success Asset Classes'!$B$15:$BD$377,BN$21,FALSE)),VLOOKUP(MID($A74,4,5),'Project splits'!$C$5:$AM$346,BN$22,FALSE),VLOOKUP($A74,'Success Asset Classes'!$B$15:$BD$377,BN$21,FALSE)))</f>
        <v>0</v>
      </c>
      <c r="BO74" s="230">
        <f>IF($AR74=0,VLOOKUP(MID($A74,4,5),'Project splits'!$C$5:$AM$346,BO$22,FALSE),IF(ISNA(VLOOKUP($A74,'Success Asset Classes'!$B$15:$BD$377,BO$21,FALSE)),VLOOKUP(MID($A74,4,5),'Project splits'!$C$5:$AM$346,BO$22,FALSE),VLOOKUP($A74,'Success Asset Classes'!$B$15:$BD$377,BO$21,FALSE)))</f>
        <v>0</v>
      </c>
      <c r="BP74" s="230">
        <f>IF($AR74=0,VLOOKUP(MID($A74,4,5),'Project splits'!$C$5:$AM$346,BP$22,FALSE),IF(ISNA(VLOOKUP($A74,'Success Asset Classes'!$B$15:$BD$377,BP$21,FALSE)),VLOOKUP(MID($A74,4,5),'Project splits'!$C$5:$AM$346,BP$22,FALSE),VLOOKUP($A74,'Success Asset Classes'!$B$15:$BD$377,BP$21,FALSE)))</f>
        <v>0</v>
      </c>
      <c r="BQ74" s="230">
        <f>IF($AR74=0,VLOOKUP(MID($A74,4,5),'Project splits'!$C$5:$AM$346,BQ$22,FALSE),IF(ISNA(VLOOKUP($A74,'Success Asset Classes'!$B$15:$BD$377,BQ$21,FALSE)),VLOOKUP(MID($A74,4,5),'Project splits'!$C$5:$AM$346,BQ$22,FALSE),VLOOKUP($A74,'Success Asset Classes'!$B$15:$BD$377,BQ$21,FALSE)))</f>
        <v>0</v>
      </c>
      <c r="BR74" s="230">
        <f>IF($AR74=0,VLOOKUP(MID($A74,4,5),'Project splits'!$C$5:$AM$346,BR$22,FALSE),IF(ISNA(VLOOKUP($A74,'Success Asset Classes'!$B$15:$BD$377,BR$21,FALSE)),VLOOKUP(MID($A74,4,5),'Project splits'!$C$5:$AM$346,BR$22,FALSE),VLOOKUP($A74,'Success Asset Classes'!$B$15:$BD$377,BR$21,FALSE)))</f>
        <v>0</v>
      </c>
      <c r="BS74" s="247">
        <f t="shared" si="34"/>
        <v>1</v>
      </c>
      <c r="BT74" s="249">
        <f>1+IF(ISNA(VLOOKUP($A74,'Project labour content'!$A$7:$D$255,'Project labour content'!$D$1,FALSE)),VLOOKUP($D74,'Project labour content'!$F$6:$G$15,'Project labour content'!$G$1,FALSE),VLOOKUP($A74,'Project labour content'!$A$7:$D$255,'Project labour content'!$D$1,FALSE))*LabEsc22*1</f>
        <v>1.0003471041831231</v>
      </c>
      <c r="BU74" s="249">
        <f>1+IF(ISNA(VLOOKUP($A74,'Project labour content'!$A$7:$D$255,'Project labour content'!$D$1,FALSE)),VLOOKUP($D74,'Project labour content'!$F$6:$G$15,'Project labour content'!$G$1,FALSE),VLOOKUP($A74,'Project labour content'!$A$7:$D$255,'Project labour content'!$D$1,FALSE))*LabEsc23*1</f>
        <v>1.0006958744663252</v>
      </c>
      <c r="BV74" s="249">
        <f>1+IF(ISNA(VLOOKUP($A74,'Project labour content'!$A$7:$D$255,'Project labour content'!$D$1,FALSE)),VLOOKUP($D74,'Project labour content'!$F$6:$G$15,'Project labour content'!$G$1,FALSE),VLOOKUP($A74,'Project labour content'!$A$7:$D$255,'Project labour content'!$D$1,FALSE))*LabEsc24*1</f>
        <v>1.0010244160731017</v>
      </c>
      <c r="BW74" s="249">
        <f>1+IF(ISNA(VLOOKUP($A74,'Project labour content'!$A$7:$D$255,'Project labour content'!$D$1,FALSE)),VLOOKUP($D74,'Project labour content'!$F$6:$G$15,'Project labour content'!$G$1,FALSE),VLOOKUP($A74,'Project labour content'!$A$7:$D$255,'Project labour content'!$D$1,FALSE))*LabEsc25*1</f>
        <v>1.0014644427984443</v>
      </c>
      <c r="BX74" s="249">
        <f>1+IF(ISNA(VLOOKUP($A74,'Project labour content'!$A$7:$D$255,'Project labour content'!$D$1,FALSE)),VLOOKUP($D74,'Project labour content'!$F$6:$G$15,'Project labour content'!$G$1,FALSE),VLOOKUP($A74,'Project labour content'!$A$7:$D$255,'Project labour content'!$D$1,FALSE))*LabEsc26*1</f>
        <v>1.0019439985912801</v>
      </c>
      <c r="BY74" s="249">
        <f>1+IF(ISNA(VLOOKUP($A74,'Project labour content'!$A$7:$D$255,'Project labour content'!$D$1,FALSE)),VLOOKUP($D74,'Project labour content'!$F$6:$G$15,'Project labour content'!$G$1,FALSE),VLOOKUP($A74,'Project labour content'!$A$7:$D$255,'Project labour content'!$D$1,FALSE))*LabEsc27*1</f>
        <v>1.0022410280715812</v>
      </c>
      <c r="BZ74" s="249">
        <f>1+IF(ISNA(VLOOKUP($A74,'Project labour content'!$A$7:$D$255,'Project labour content'!$D$1,FALSE)),VLOOKUP($D74,'Project labour content'!$F$6:$G$15,'Project labour content'!$G$1,FALSE),VLOOKUP($A74,'Project labour content'!$A$7:$D$255,'Project labour content'!$D$1,FALSE))*LabEsc28*1</f>
        <v>1.002464691270248</v>
      </c>
      <c r="CA74" s="249">
        <f>1+IF(ISNA(VLOOKUP($A74,'Project labour content'!$A$7:$D$255,'Project labour content'!$D$1,FALSE)),VLOOKUP($D74,'Project labour content'!$F$6:$G$15,'Project labour content'!$G$1,FALSE),VLOOKUP($A74,'Project labour content'!$A$7:$D$255,'Project labour content'!$D$1,FALSE))*LabEsc29*1</f>
        <v>1.0028236259714685</v>
      </c>
      <c r="CB74" s="250" t="str">
        <f>IF(ISNA(VLOOKUP($A74,'Project labour content'!$A$7:$D$255,'Project labour content'!$D$1,FALSE)),"Category","Project")</f>
        <v>Category</v>
      </c>
      <c r="CD74" s="247" t="str">
        <f t="shared" si="35"/>
        <v>11543</v>
      </c>
      <c r="CE74" s="3"/>
    </row>
    <row r="75" spans="1:83" x14ac:dyDescent="0.15">
      <c r="A75" s="11" t="s">
        <v>109</v>
      </c>
      <c r="B75" s="11" t="str">
        <f>VLOOKUP($A75,'Incurred Real 2022$'!$A$25:$AC$426,'Incurred Real 2022$'!B$1,FALSE)</f>
        <v>Control Room Asset Replacement</v>
      </c>
      <c r="C75" s="11" t="str">
        <f>VLOOKUP($A75,'Incurred Real 2022$'!$A$25:$AC$426,'Incurred Real 2022$'!C$1,FALSE)</f>
        <v>ExAnte</v>
      </c>
      <c r="D75" s="11" t="str">
        <f>VLOOKUP($A75,'Incurred Real 2022$'!$A$25:$AC$426,'Incurred Real 2022$'!D$1,FALSE)</f>
        <v>Replacement</v>
      </c>
      <c r="E75" s="11" t="str">
        <f>VLOOKUP($A75,'Incurred Real 2022$'!$A$25:$AC$426,'Incurred Real 2022$'!E$1,FALSE)</f>
        <v>Active</v>
      </c>
      <c r="F75" s="105" t="str">
        <f>IF(VLOOKUP($A75,'Incurred Real 2022$'!$A$25:$AC$426,'Incurred Real 2022$'!F$1,FALSE)=0,"",VLOOKUP($A75,'Incurred Real 2022$'!$A$25:$AC$426,'Incurred Real 2022$'!F$1,FALSE))</f>
        <v/>
      </c>
      <c r="G75" s="105" t="str">
        <f>IF(VLOOKUP($A75,'Incurred Real 2022$'!$A$25:$AC$426,'Incurred Real 2022$'!G$1,FALSE)=0,"",VLOOKUP($A75,'Incurred Real 2022$'!$A$25:$AC$426,'Incurred Real 2022$'!G$1,FALSE))</f>
        <v/>
      </c>
      <c r="H75" s="105" t="str">
        <f>IF(VLOOKUP($A75,'Incurred Real 2022$'!$A$25:$AC$426,'Incurred Real 2022$'!H$1,FALSE)=0,"",VLOOKUP($A75,'Incurred Real 2022$'!$A$25:$AC$426,'Incurred Real 2022$'!H$1,FALSE))</f>
        <v/>
      </c>
      <c r="I75" s="105" t="str">
        <f>IF(VLOOKUP($A75,'Incurred Real 2022$'!$A$25:$AC$426,'Incurred Real 2022$'!I$1,FALSE)=0,"",VLOOKUP($A75,'Incurred Real 2022$'!$A$25:$AC$426,'Incurred Real 2022$'!I$1,FALSE))</f>
        <v/>
      </c>
      <c r="J75" s="105" t="str">
        <f>IF(VLOOKUP($A75,'Incurred Real 2022$'!$A$25:$AC$426,'Incurred Real 2022$'!J$1,FALSE)=0,"",VLOOKUP($A75,'Incurred Real 2022$'!$A$25:$AC$426,'Incurred Real 2022$'!J$1,FALSE))</f>
        <v/>
      </c>
      <c r="K75" s="105" t="str">
        <f>IF(VLOOKUP($A75,'Incurred Real 2022$'!$A$25:$AC$426,'Incurred Real 2022$'!K$1,FALSE)=0,"",VLOOKUP($A75,'Incurred Real 2022$'!$A$25:$AC$426,'Incurred Real 2022$'!K$1,FALSE))</f>
        <v/>
      </c>
      <c r="L75" s="105" t="str">
        <f>IF(VLOOKUP($A75,'Incurred Real 2022$'!$A$25:$AC$426,'Incurred Real 2022$'!L$1,FALSE)=0,"",VLOOKUP($A75,'Incurred Real 2022$'!$A$25:$AC$426,'Incurred Real 2022$'!L$1,FALSE))</f>
        <v/>
      </c>
      <c r="M75" s="105" t="str">
        <f>IF(VLOOKUP($A75,'Incurred Real 2022$'!$A$25:$AC$426,'Incurred Real 2022$'!M$1,FALSE)=0,"",VLOOKUP($A75,'Incurred Real 2022$'!$A$25:$AC$426,'Incurred Real 2022$'!M$1,FALSE))</f>
        <v/>
      </c>
      <c r="N75" s="105" t="str">
        <f>IF(VLOOKUP($A75,'Incurred Real 2022$'!$A$25:$AC$426,'Incurred Real 2022$'!N$1,FALSE)=0,"",VLOOKUP($A75,'Incurred Real 2022$'!$A$25:$AC$426,'Incurred Real 2022$'!N$1,FALSE))</f>
        <v/>
      </c>
      <c r="O75" s="105" t="str">
        <f>IF(VLOOKUP($A75,'Incurred Real 2022$'!$A$25:$AC$426,'Incurred Real 2022$'!O$1,FALSE)=0,"",VLOOKUP($A75,'Incurred Real 2022$'!$A$25:$AC$426,'Incurred Real 2022$'!O$1,FALSE))</f>
        <v/>
      </c>
      <c r="P75" s="105" t="str">
        <f>IF(VLOOKUP($A75,'Incurred Real 2022$'!$A$25:$AC$426,'Incurred Real 2022$'!P$1,FALSE)=0,"",VLOOKUP($A75,'Incurred Real 2022$'!$A$25:$AC$426,'Incurred Real 2022$'!P$1,FALSE))</f>
        <v/>
      </c>
      <c r="Q75" s="105" t="str">
        <f>IF(VLOOKUP($A75,'Incurred Real 2022$'!$A$25:$AC$426,'Incurred Real 2022$'!Q$1,FALSE)=0,"",VLOOKUP($A75,'Incurred Real 2022$'!$A$25:$AC$426,'Incurred Real 2022$'!Q$1,FALSE))</f>
        <v/>
      </c>
      <c r="R75" s="105" t="str">
        <f>IF(VLOOKUP($A75,'Incurred Real 2022$'!$A$25:$AC$426,'Incurred Real 2022$'!R$1,FALSE)=0,"",VLOOKUP($A75,'Incurred Real 2022$'!$A$25:$AC$426,'Incurred Real 2022$'!R$1,FALSE))</f>
        <v/>
      </c>
      <c r="S75" s="105">
        <f>IF(VLOOKUP($A75,'Incurred Real 2022$'!$A$25:$AC$426,'Incurred Real 2022$'!S$1,FALSE)=0,"",VLOOKUP($A75,'Incurred Real 2022$'!$A$25:$AC$426,'Incurred Real 2022$'!S$1,FALSE))</f>
        <v>630741.03</v>
      </c>
      <c r="T75" s="105">
        <f>IF(VLOOKUP($A75,'Incurred Real 2022$'!$A$25:$AC$426,'Incurred Real 2022$'!T$1,FALSE)=0,"",VLOOKUP($A75,'Incurred Real 2022$'!$A$25:$AC$426,'Incurred Real 2022$'!T$1,FALSE))</f>
        <v>1079056.47</v>
      </c>
      <c r="U75" s="105">
        <f>IF(VLOOKUP($A75,'Incurred Real 2022$'!$A$25:$AC$426,'Incurred Real 2022$'!U$1,FALSE)=0,"",VLOOKUP($A75,'Incurred Real 2022$'!$A$25:$AC$426,'Incurred Real 2022$'!U$1,FALSE))</f>
        <v>122551.98</v>
      </c>
      <c r="V75" s="13">
        <f>IF(ISTEXT(VLOOKUP($A75,'Incurred Real 2022$'!$A$25:$AC$426,'Incurred Real 2022$'!V$1,FALSE)),"",(VLOOKUP($A75,'Incurred Real 2022$'!$A$25:$AC$426,'Incurred Real 2022$'!V$1,FALSE))*BT75*Incurred_Real!V$15)</f>
        <v>61494.422570262977</v>
      </c>
      <c r="W75" s="13" t="str">
        <f>IF(ISTEXT(VLOOKUP($A75,'Incurred Real 2022$'!$A$25:$AC$426,'Incurred Real 2022$'!W$1,FALSE)),"",(VLOOKUP($A75,'Incurred Real 2022$'!$A$25:$AC$426,'Incurred Real 2022$'!W$1,FALSE))*BU75*Incurred_Real!W$15)</f>
        <v/>
      </c>
      <c r="X75" s="220" t="str">
        <f>IF(ISTEXT(VLOOKUP($A75,'Incurred Real 2022$'!$A$25:$AC$426,'Incurred Real 2022$'!X$1,FALSE)),"",(VLOOKUP($A75,'Incurred Real 2022$'!$A$25:$AC$426,'Incurred Real 2022$'!X$1,FALSE))*BV75*Incurred_Real!X$15)</f>
        <v/>
      </c>
      <c r="Y75" s="217" t="str">
        <f>IF(ISTEXT(VLOOKUP($A75,'Incurred Real 2022$'!$A$25:$AC$426,'Incurred Real 2022$'!Y$1,FALSE)),"",(VLOOKUP($A75,'Incurred Real 2022$'!$A$25:$AC$426,'Incurred Real 2022$'!Y$1,FALSE))*BW75*Incurred_Real!Y$15)</f>
        <v/>
      </c>
      <c r="Z75" s="13" t="str">
        <f>IF(ISTEXT(VLOOKUP($A75,'Incurred Real 2022$'!$A$25:$AC$426,'Incurred Real 2022$'!Z$1,FALSE)),"",(VLOOKUP($A75,'Incurred Real 2022$'!$A$25:$AC$426,'Incurred Real 2022$'!Z$1,FALSE))*BX75*Incurred_Real!Z$15)</f>
        <v/>
      </c>
      <c r="AA75" s="13" t="str">
        <f>IF(ISTEXT(VLOOKUP($A75,'Incurred Real 2022$'!$A$25:$AC$426,'Incurred Real 2022$'!AA$1,FALSE)),"",(VLOOKUP($A75,'Incurred Real 2022$'!$A$25:$AC$426,'Incurred Real 2022$'!AA$1,FALSE))*BY75*Incurred_Real!AA$15)</f>
        <v/>
      </c>
      <c r="AB75" s="13" t="str">
        <f>IF(ISTEXT(VLOOKUP($A75,'Incurred Real 2022$'!$A$25:$AC$426,'Incurred Real 2022$'!AB$1,FALSE)),"",(VLOOKUP($A75,'Incurred Real 2022$'!$A$25:$AC$426,'Incurred Real 2022$'!AB$1,FALSE))*BZ75*Incurred_Real!AB$15)</f>
        <v/>
      </c>
      <c r="AC75" s="13" t="str">
        <f>IF(ISTEXT(VLOOKUP($A75,'Incurred Real 2022$'!$A$25:$AC$426,'Incurred Real 2022$'!AC$1,FALSE)),"",(VLOOKUP($A75,'Incurred Real 2022$'!$A$25:$AC$426,'Incurred Real 2022$'!AC$1,FALSE))*CA75*Incurred_Real!AC$15)</f>
        <v/>
      </c>
      <c r="AD75" s="221">
        <f t="shared" si="36"/>
        <v>1893843.902570263</v>
      </c>
      <c r="AE75" s="221">
        <f t="shared" si="33"/>
        <v>1893843.902570263</v>
      </c>
      <c r="AF75" s="239">
        <f t="shared" si="37"/>
        <v>2292034.0512524331</v>
      </c>
      <c r="AG75" s="222">
        <f t="shared" si="38"/>
        <v>1963628.5647277909</v>
      </c>
      <c r="AH75" s="223">
        <f t="shared" si="42"/>
        <v>1.1672441990423823</v>
      </c>
      <c r="AI75" s="224">
        <f t="shared" si="39"/>
        <v>2022</v>
      </c>
      <c r="AJ75" s="225">
        <f>VLOOKUP($A75,Project_Commissioning!$C$4:$H$355,Project_Commissioning!F$1,FALSE)</f>
        <v>44606</v>
      </c>
      <c r="AK75" s="226">
        <f>VLOOKUP($A75,Project_Commissioning!$C$4:$H$355,Project_Commissioning!G$1,FALSE)</f>
        <v>2022</v>
      </c>
      <c r="AL75" s="225" t="str">
        <f>IF(VLOOKUP($A75,Project_Commissioning!$C$4:$H$355,Project_Commissioning!H$1,FALSE)=0,"",VLOOKUP($A75,Project_Commissioning!$C$4:$H$355,Project_Commissioning!H$1,FALSE))</f>
        <v/>
      </c>
      <c r="AM75" s="237">
        <f t="shared" si="40"/>
        <v>2035735.1815402613</v>
      </c>
      <c r="AN75" s="221" cm="1">
        <f t="array" ref="AN75">IF(ROUND(AE75,0)=0,0,LOOKUP(2,1/(F75:AC75&lt;&gt;""),F75:AC75))</f>
        <v>61494.422570262977</v>
      </c>
      <c r="AO75" s="221">
        <f t="shared" si="41"/>
        <v>61494.422570262977</v>
      </c>
      <c r="AP75" s="79"/>
      <c r="AQ75" s="20"/>
      <c r="AR75" s="245">
        <f>IF(ISNA(VLOOKUP($A75,'Success Asset Classes'!$B$15:$AA$114,'Success Asset Classes'!$AA$1,FALSE)),0,VLOOKUP($A75,'Success Asset Classes'!$B$15:$AA$114,'Success Asset Classes'!$AA$1,FALSE))</f>
        <v>0</v>
      </c>
      <c r="AS75" s="230">
        <f>IF($AR75=0,VLOOKUP(MID($A75,4,5),'Project splits'!$C$5:$AM$346,AS$22,FALSE),IF(ISNA(VLOOKUP($A75,'Success Asset Classes'!$B$15:$BD$377,AS$21,FALSE)),VLOOKUP(MID($A75,4,5),'Project splits'!$C$5:$AM$346,AS$22,FALSE),VLOOKUP($A75,'Success Asset Classes'!$B$15:$BD$377,AS$21,FALSE)))</f>
        <v>0</v>
      </c>
      <c r="AT75" s="230">
        <f>IF($AR75=0,VLOOKUP(MID($A75,4,5),'Project splits'!$C$5:$AM$346,AT$22,FALSE),IF(ISNA(VLOOKUP($A75,'Success Asset Classes'!$B$15:$BD$377,AT$21,FALSE)),VLOOKUP(MID($A75,4,5),'Project splits'!$C$5:$AM$346,AT$22,FALSE),VLOOKUP($A75,'Success Asset Classes'!$B$15:$BD$377,AT$21,FALSE)))</f>
        <v>0</v>
      </c>
      <c r="AU75" s="230">
        <f>IF($AR75=0,VLOOKUP(MID($A75,4,5),'Project splits'!$C$5:$AM$346,AU$22,FALSE),IF(ISNA(VLOOKUP($A75,'Success Asset Classes'!$B$15:$BD$377,AU$21,FALSE)),VLOOKUP(MID($A75,4,5),'Project splits'!$C$5:$AM$346,AU$22,FALSE),VLOOKUP($A75,'Success Asset Classes'!$B$15:$BD$377,AU$21,FALSE)))</f>
        <v>0</v>
      </c>
      <c r="AV75" s="230">
        <f>IF($AR75=0,VLOOKUP(MID($A75,4,5),'Project splits'!$C$5:$AM$346,AV$22,FALSE),IF(ISNA(VLOOKUP($A75,'Success Asset Classes'!$B$15:$BD$377,AV$21,FALSE)),VLOOKUP(MID($A75,4,5),'Project splits'!$C$5:$AM$346,AV$22,FALSE),VLOOKUP($A75,'Success Asset Classes'!$B$15:$BD$377,AV$21,FALSE)))</f>
        <v>0.5</v>
      </c>
      <c r="AW75" s="230">
        <f>IF($AR75=0,VLOOKUP(MID($A75,4,5),'Project splits'!$C$5:$AM$346,AW$22,FALSE),IF(ISNA(VLOOKUP($A75,'Success Asset Classes'!$B$15:$BD$377,AW$21,FALSE)),VLOOKUP(MID($A75,4,5),'Project splits'!$C$5:$AM$346,AW$22,FALSE),VLOOKUP($A75,'Success Asset Classes'!$B$15:$BD$377,AW$21,FALSE)))</f>
        <v>0</v>
      </c>
      <c r="AX75" s="230">
        <f>IF($AR75=0,VLOOKUP(MID($A75,4,5),'Project splits'!$C$5:$AM$346,AX$22,FALSE),IF(ISNA(VLOOKUP($A75,'Success Asset Classes'!$B$15:$BD$377,AX$21,FALSE)),VLOOKUP(MID($A75,4,5),'Project splits'!$C$5:$AM$346,AX$22,FALSE),VLOOKUP($A75,'Success Asset Classes'!$B$15:$BD$377,AX$21,FALSE)))</f>
        <v>0</v>
      </c>
      <c r="AY75" s="230">
        <f>IF($AR75=0,VLOOKUP(MID($A75,4,5),'Project splits'!$C$5:$AM$346,AY$22,FALSE),IF(ISNA(VLOOKUP($A75,'Success Asset Classes'!$B$15:$BD$377,AY$21,FALSE)),VLOOKUP(MID($A75,4,5),'Project splits'!$C$5:$AM$346,AY$22,FALSE),VLOOKUP($A75,'Success Asset Classes'!$B$15:$BD$377,AY$21,FALSE)))</f>
        <v>0</v>
      </c>
      <c r="AZ75" s="230">
        <f>IF($AR75=0,VLOOKUP(MID($A75,4,5),'Project splits'!$C$5:$AM$346,AZ$22,FALSE),IF(ISNA(VLOOKUP($A75,'Success Asset Classes'!$B$15:$BD$377,AZ$21,FALSE)),VLOOKUP(MID($A75,4,5),'Project splits'!$C$5:$AM$346,AZ$22,FALSE),VLOOKUP($A75,'Success Asset Classes'!$B$15:$BD$377,AZ$21,FALSE)))</f>
        <v>0.5</v>
      </c>
      <c r="BA75" s="230">
        <f>IF($AR75=0,VLOOKUP(MID($A75,4,5),'Project splits'!$C$5:$AM$346,BA$22,FALSE),IF(ISNA(VLOOKUP($A75,'Success Asset Classes'!$B$15:$BD$377,BA$21,FALSE)),VLOOKUP(MID($A75,4,5),'Project splits'!$C$5:$AM$346,BA$22,FALSE),VLOOKUP($A75,'Success Asset Classes'!$B$15:$BD$377,BA$21,FALSE)))</f>
        <v>0</v>
      </c>
      <c r="BB75" s="230">
        <f>IF($AR75=0,VLOOKUP(MID($A75,4,5),'Project splits'!$C$5:$AM$346,BB$22,FALSE),IF(ISNA(VLOOKUP($A75,'Success Asset Classes'!$B$15:$BD$377,BB$21,FALSE)),VLOOKUP(MID($A75,4,5),'Project splits'!$C$5:$AM$346,BB$22,FALSE),VLOOKUP($A75,'Success Asset Classes'!$B$15:$BD$377,BB$21,FALSE)))</f>
        <v>0</v>
      </c>
      <c r="BC75" s="230">
        <f>IF($AR75=0,VLOOKUP(MID($A75,4,5),'Project splits'!$C$5:$AM$346,BC$22,FALSE),IF(ISNA(VLOOKUP($A75,'Success Asset Classes'!$B$15:$BD$377,BC$21,FALSE)),VLOOKUP(MID($A75,4,5),'Project splits'!$C$5:$AM$346,BC$22,FALSE),VLOOKUP($A75,'Success Asset Classes'!$B$15:$BD$377,BC$21,FALSE)))</f>
        <v>0</v>
      </c>
      <c r="BD75" s="230">
        <f>IF($AR75=0,VLOOKUP(MID($A75,4,5),'Project splits'!$C$5:$AM$346,BD$22,FALSE),IF(ISNA(VLOOKUP($A75,'Success Asset Classes'!$B$15:$BD$377,BD$21,FALSE)),VLOOKUP(MID($A75,4,5),'Project splits'!$C$5:$AM$346,BD$22,FALSE),VLOOKUP($A75,'Success Asset Classes'!$B$15:$BD$377,BD$21,FALSE)))</f>
        <v>0</v>
      </c>
      <c r="BE75" s="230">
        <f>IF($AR75=0,VLOOKUP(MID($A75,4,5),'Project splits'!$C$5:$AM$346,BE$22,FALSE),IF(ISNA(VLOOKUP($A75,'Success Asset Classes'!$B$15:$BD$377,BE$21,FALSE)),VLOOKUP(MID($A75,4,5),'Project splits'!$C$5:$AM$346,BE$22,FALSE),VLOOKUP($A75,'Success Asset Classes'!$B$15:$BD$377,BE$21,FALSE)))</f>
        <v>0</v>
      </c>
      <c r="BF75" s="230">
        <f>IF($AR75=0,VLOOKUP(MID($A75,4,5),'Project splits'!$C$5:$AM$346,BF$22,FALSE),IF(ISNA(VLOOKUP($A75,'Success Asset Classes'!$B$15:$BD$377,BF$21,FALSE)),VLOOKUP(MID($A75,4,5),'Project splits'!$C$5:$AM$346,BF$22,FALSE),VLOOKUP($A75,'Success Asset Classes'!$B$15:$BD$377,BF$21,FALSE)))</f>
        <v>0</v>
      </c>
      <c r="BG75" s="230">
        <f>IF($AR75=0,VLOOKUP(MID($A75,4,5),'Project splits'!$C$5:$AM$346,BG$22,FALSE),IF(ISNA(VLOOKUP($A75,'Success Asset Classes'!$B$15:$BD$377,BG$21,FALSE)),VLOOKUP(MID($A75,4,5),'Project splits'!$C$5:$AM$346,BG$22,FALSE),VLOOKUP($A75,'Success Asset Classes'!$B$15:$BD$377,BG$21,FALSE)))</f>
        <v>0</v>
      </c>
      <c r="BH75" s="230">
        <f>IF($AR75=0,VLOOKUP(MID($A75,4,5),'Project splits'!$C$5:$AM$346,BH$22,FALSE),IF(ISNA(VLOOKUP($A75,'Success Asset Classes'!$B$15:$BD$377,BH$21,FALSE)),VLOOKUP(MID($A75,4,5),'Project splits'!$C$5:$AM$346,BH$22,FALSE),VLOOKUP($A75,'Success Asset Classes'!$B$15:$BD$377,BH$21,FALSE)))</f>
        <v>0</v>
      </c>
      <c r="BI75" s="230">
        <f>IF($AR75=0,VLOOKUP(MID($A75,4,5),'Project splits'!$C$5:$AM$346,BI$22,FALSE),IF(ISNA(VLOOKUP($A75,'Success Asset Classes'!$B$15:$BD$377,BI$21,FALSE)),VLOOKUP(MID($A75,4,5),'Project splits'!$C$5:$AM$346,BI$22,FALSE),VLOOKUP($A75,'Success Asset Classes'!$B$15:$BD$377,BI$21,FALSE)))</f>
        <v>0</v>
      </c>
      <c r="BJ75" s="230">
        <f>IF($AR75=0,VLOOKUP(MID($A75,4,5),'Project splits'!$C$5:$AM$346,BJ$22,FALSE),IF(ISNA(VLOOKUP($A75,'Success Asset Classes'!$B$15:$BD$377,BJ$21,FALSE)),VLOOKUP(MID($A75,4,5),'Project splits'!$C$5:$AM$346,BJ$22,FALSE),VLOOKUP($A75,'Success Asset Classes'!$B$15:$BD$377,BJ$21,FALSE)))</f>
        <v>0</v>
      </c>
      <c r="BK75" s="230">
        <f>IF($AR75=0,VLOOKUP(MID($A75,4,5),'Project splits'!$C$5:$AM$346,BK$22,FALSE),IF(ISNA(VLOOKUP($A75,'Success Asset Classes'!$B$15:$BD$377,BK$21,FALSE)),VLOOKUP(MID($A75,4,5),'Project splits'!$C$5:$AM$346,BK$22,FALSE),VLOOKUP($A75,'Success Asset Classes'!$B$15:$BD$377,BK$21,FALSE)))</f>
        <v>0</v>
      </c>
      <c r="BL75" s="230">
        <f>IF($AR75=0,VLOOKUP(MID($A75,4,5),'Project splits'!$C$5:$AM$346,BL$22,FALSE),IF(ISNA(VLOOKUP($A75,'Success Asset Classes'!$B$15:$BD$377,BL$21,FALSE)),VLOOKUP(MID($A75,4,5),'Project splits'!$C$5:$AM$346,BL$22,FALSE),VLOOKUP($A75,'Success Asset Classes'!$B$15:$BD$377,BL$21,FALSE)))</f>
        <v>0</v>
      </c>
      <c r="BM75" s="230">
        <f>IF($AR75=0,VLOOKUP(MID($A75,4,5),'Project splits'!$C$5:$AM$346,BM$22,FALSE),IF(ISNA(VLOOKUP($A75,'Success Asset Classes'!$B$15:$BD$377,BM$21,FALSE)),VLOOKUP(MID($A75,4,5),'Project splits'!$C$5:$AM$346,BM$22,FALSE),VLOOKUP($A75,'Success Asset Classes'!$B$15:$BD$377,BM$21,FALSE)))</f>
        <v>0</v>
      </c>
      <c r="BN75" s="230">
        <f>IF($AR75=0,VLOOKUP(MID($A75,4,5),'Project splits'!$C$5:$AM$346,BN$22,FALSE),IF(ISNA(VLOOKUP($A75,'Success Asset Classes'!$B$15:$BD$377,BN$21,FALSE)),VLOOKUP(MID($A75,4,5),'Project splits'!$C$5:$AM$346,BN$22,FALSE),VLOOKUP($A75,'Success Asset Classes'!$B$15:$BD$377,BN$21,FALSE)))</f>
        <v>0</v>
      </c>
      <c r="BO75" s="230">
        <f>IF($AR75=0,VLOOKUP(MID($A75,4,5),'Project splits'!$C$5:$AM$346,BO$22,FALSE),IF(ISNA(VLOOKUP($A75,'Success Asset Classes'!$B$15:$BD$377,BO$21,FALSE)),VLOOKUP(MID($A75,4,5),'Project splits'!$C$5:$AM$346,BO$22,FALSE),VLOOKUP($A75,'Success Asset Classes'!$B$15:$BD$377,BO$21,FALSE)))</f>
        <v>0</v>
      </c>
      <c r="BP75" s="230">
        <f>IF($AR75=0,VLOOKUP(MID($A75,4,5),'Project splits'!$C$5:$AM$346,BP$22,FALSE),IF(ISNA(VLOOKUP($A75,'Success Asset Classes'!$B$15:$BD$377,BP$21,FALSE)),VLOOKUP(MID($A75,4,5),'Project splits'!$C$5:$AM$346,BP$22,FALSE),VLOOKUP($A75,'Success Asset Classes'!$B$15:$BD$377,BP$21,FALSE)))</f>
        <v>0</v>
      </c>
      <c r="BQ75" s="230">
        <f>IF($AR75=0,VLOOKUP(MID($A75,4,5),'Project splits'!$C$5:$AM$346,BQ$22,FALSE),IF(ISNA(VLOOKUP($A75,'Success Asset Classes'!$B$15:$BD$377,BQ$21,FALSE)),VLOOKUP(MID($A75,4,5),'Project splits'!$C$5:$AM$346,BQ$22,FALSE),VLOOKUP($A75,'Success Asset Classes'!$B$15:$BD$377,BQ$21,FALSE)))</f>
        <v>0</v>
      </c>
      <c r="BR75" s="230">
        <f>IF($AR75=0,VLOOKUP(MID($A75,4,5),'Project splits'!$C$5:$AM$346,BR$22,FALSE),IF(ISNA(VLOOKUP($A75,'Success Asset Classes'!$B$15:$BD$377,BR$21,FALSE)),VLOOKUP(MID($A75,4,5),'Project splits'!$C$5:$AM$346,BR$22,FALSE),VLOOKUP($A75,'Success Asset Classes'!$B$15:$BD$377,BR$21,FALSE)))</f>
        <v>0</v>
      </c>
      <c r="BS75" s="247">
        <f t="shared" si="34"/>
        <v>1</v>
      </c>
      <c r="BT75" s="249">
        <f>1+IF(ISNA(VLOOKUP($A75,'Project labour content'!$A$7:$D$255,'Project labour content'!$D$1,FALSE)),VLOOKUP($D75,'Project labour content'!$F$6:$G$15,'Project labour content'!$G$1,FALSE),VLOOKUP($A75,'Project labour content'!$A$7:$D$255,'Project labour content'!$D$1,FALSE))*LabEsc22*1</f>
        <v>1.0003720011560056</v>
      </c>
      <c r="BU75" s="249">
        <f>1+IF(ISNA(VLOOKUP($A75,'Project labour content'!$A$7:$D$255,'Project labour content'!$D$1,FALSE)),VLOOKUP($D75,'Project labour content'!$F$6:$G$15,'Project labour content'!$G$1,FALSE),VLOOKUP($A75,'Project labour content'!$A$7:$D$255,'Project labour content'!$D$1,FALSE))*LabEsc23*1</f>
        <v>1.0007457879175601</v>
      </c>
      <c r="BV75" s="249">
        <f>1+IF(ISNA(VLOOKUP($A75,'Project labour content'!$A$7:$D$255,'Project labour content'!$D$1,FALSE)),VLOOKUP($D75,'Project labour content'!$F$6:$G$15,'Project labour content'!$G$1,FALSE),VLOOKUP($A75,'Project labour content'!$A$7:$D$255,'Project labour content'!$D$1,FALSE))*LabEsc24*1</f>
        <v>1.0010978950469445</v>
      </c>
      <c r="BW75" s="249">
        <f>1+IF(ISNA(VLOOKUP($A75,'Project labour content'!$A$7:$D$255,'Project labour content'!$D$1,FALSE)),VLOOKUP($D75,'Project labour content'!$F$6:$G$15,'Project labour content'!$G$1,FALSE),VLOOKUP($A75,'Project labour content'!$A$7:$D$255,'Project labour content'!$D$1,FALSE))*LabEsc25*1</f>
        <v>1.0015694838622331</v>
      </c>
      <c r="BX75" s="249">
        <f>1+IF(ISNA(VLOOKUP($A75,'Project labour content'!$A$7:$D$255,'Project labour content'!$D$1,FALSE)),VLOOKUP($D75,'Project labour content'!$F$6:$G$15,'Project labour content'!$G$1,FALSE),VLOOKUP($A75,'Project labour content'!$A$7:$D$255,'Project labour content'!$D$1,FALSE))*LabEsc26*1</f>
        <v>1.002083437072762</v>
      </c>
      <c r="BY75" s="249">
        <f>1+IF(ISNA(VLOOKUP($A75,'Project labour content'!$A$7:$D$255,'Project labour content'!$D$1,FALSE)),VLOOKUP($D75,'Project labour content'!$F$6:$G$15,'Project labour content'!$G$1,FALSE),VLOOKUP($A75,'Project labour content'!$A$7:$D$255,'Project labour content'!$D$1,FALSE))*LabEsc27*1</f>
        <v>1.0024017717843909</v>
      </c>
      <c r="BZ75" s="249">
        <f>1+IF(ISNA(VLOOKUP($A75,'Project labour content'!$A$7:$D$255,'Project labour content'!$D$1,FALSE)),VLOOKUP($D75,'Project labour content'!$F$6:$G$15,'Project labour content'!$G$1,FALSE),VLOOKUP($A75,'Project labour content'!$A$7:$D$255,'Project labour content'!$D$1,FALSE))*LabEsc28*1</f>
        <v>1.0026414778222477</v>
      </c>
      <c r="CA75" s="249">
        <f>1+IF(ISNA(VLOOKUP($A75,'Project labour content'!$A$7:$D$255,'Project labour content'!$D$1,FALSE)),VLOOKUP($D75,'Project labour content'!$F$6:$G$15,'Project labour content'!$G$1,FALSE),VLOOKUP($A75,'Project labour content'!$A$7:$D$255,'Project labour content'!$D$1,FALSE))*LabEsc29*1</f>
        <v>1.0030261580718001</v>
      </c>
      <c r="CB75" s="250" t="str">
        <f>IF(ISNA(VLOOKUP($A75,'Project labour content'!$A$7:$D$255,'Project labour content'!$D$1,FALSE)),"Category","Project")</f>
        <v>Project</v>
      </c>
      <c r="CD75" s="247" t="str">
        <f t="shared" si="35"/>
        <v>11551</v>
      </c>
      <c r="CE75" s="3"/>
    </row>
    <row r="76" spans="1:83" x14ac:dyDescent="0.15">
      <c r="A76" s="11" t="s">
        <v>111</v>
      </c>
      <c r="B76" s="11" t="str">
        <f>VLOOKUP($A76,'Incurred Real 2022$'!$A$25:$AC$426,'Incurred Real 2022$'!B$1,FALSE)</f>
        <v>South East Substation to Heywood Telecoms Bearer</v>
      </c>
      <c r="C76" s="11" t="str">
        <f>VLOOKUP($A76,'Incurred Real 2022$'!$A$25:$AC$426,'Incurred Real 2022$'!C$1,FALSE)</f>
        <v>ExAnte</v>
      </c>
      <c r="D76" s="11" t="str">
        <f>VLOOKUP($A76,'Incurred Real 2022$'!$A$25:$AC$426,'Incurred Real 2022$'!D$1,FALSE)</f>
        <v>Replacement</v>
      </c>
      <c r="E76" s="11" t="str">
        <f>VLOOKUP($A76,'Incurred Real 2022$'!$A$25:$AC$426,'Incurred Real 2022$'!E$1,FALSE)</f>
        <v>Closed</v>
      </c>
      <c r="F76" s="105" t="str">
        <f>IF(VLOOKUP($A76,'Incurred Real 2022$'!$A$25:$AC$426,'Incurred Real 2022$'!F$1,FALSE)=0,"",VLOOKUP($A76,'Incurred Real 2022$'!$A$25:$AC$426,'Incurred Real 2022$'!F$1,FALSE))</f>
        <v/>
      </c>
      <c r="G76" s="105" t="str">
        <f>IF(VLOOKUP($A76,'Incurred Real 2022$'!$A$25:$AC$426,'Incurred Real 2022$'!G$1,FALSE)=0,"",VLOOKUP($A76,'Incurred Real 2022$'!$A$25:$AC$426,'Incurred Real 2022$'!G$1,FALSE))</f>
        <v/>
      </c>
      <c r="H76" s="105" t="str">
        <f>IF(VLOOKUP($A76,'Incurred Real 2022$'!$A$25:$AC$426,'Incurred Real 2022$'!H$1,FALSE)=0,"",VLOOKUP($A76,'Incurred Real 2022$'!$A$25:$AC$426,'Incurred Real 2022$'!H$1,FALSE))</f>
        <v/>
      </c>
      <c r="I76" s="105" t="str">
        <f>IF(VLOOKUP($A76,'Incurred Real 2022$'!$A$25:$AC$426,'Incurred Real 2022$'!I$1,FALSE)=0,"",VLOOKUP($A76,'Incurred Real 2022$'!$A$25:$AC$426,'Incurred Real 2022$'!I$1,FALSE))</f>
        <v/>
      </c>
      <c r="J76" s="105" t="str">
        <f>IF(VLOOKUP($A76,'Incurred Real 2022$'!$A$25:$AC$426,'Incurred Real 2022$'!J$1,FALSE)=0,"",VLOOKUP($A76,'Incurred Real 2022$'!$A$25:$AC$426,'Incurred Real 2022$'!J$1,FALSE))</f>
        <v/>
      </c>
      <c r="K76" s="105" t="str">
        <f>IF(VLOOKUP($A76,'Incurred Real 2022$'!$A$25:$AC$426,'Incurred Real 2022$'!K$1,FALSE)=0,"",VLOOKUP($A76,'Incurred Real 2022$'!$A$25:$AC$426,'Incurred Real 2022$'!K$1,FALSE))</f>
        <v/>
      </c>
      <c r="L76" s="105">
        <f>IF(VLOOKUP($A76,'Incurred Real 2022$'!$A$25:$AC$426,'Incurred Real 2022$'!L$1,FALSE)=0,"",VLOOKUP($A76,'Incurred Real 2022$'!$A$25:$AC$426,'Incurred Real 2022$'!L$1,FALSE))</f>
        <v>22293.77</v>
      </c>
      <c r="M76" s="105">
        <f>IF(VLOOKUP($A76,'Incurred Real 2022$'!$A$25:$AC$426,'Incurred Real 2022$'!M$1,FALSE)=0,"",VLOOKUP($A76,'Incurred Real 2022$'!$A$25:$AC$426,'Incurred Real 2022$'!M$1,FALSE))</f>
        <v>2206.4499999999998</v>
      </c>
      <c r="N76" s="105" t="str">
        <f>IF(VLOOKUP($A76,'Incurred Real 2022$'!$A$25:$AC$426,'Incurred Real 2022$'!N$1,FALSE)=0,"",VLOOKUP($A76,'Incurred Real 2022$'!$A$25:$AC$426,'Incurred Real 2022$'!N$1,FALSE))</f>
        <v/>
      </c>
      <c r="O76" s="105">
        <f>IF(VLOOKUP($A76,'Incurred Real 2022$'!$A$25:$AC$426,'Incurred Real 2022$'!O$1,FALSE)=0,"",VLOOKUP($A76,'Incurred Real 2022$'!$A$25:$AC$426,'Incurred Real 2022$'!O$1,FALSE))</f>
        <v>24922.94</v>
      </c>
      <c r="P76" s="105">
        <f>IF(VLOOKUP($A76,'Incurred Real 2022$'!$A$25:$AC$426,'Incurred Real 2022$'!P$1,FALSE)=0,"",VLOOKUP($A76,'Incurred Real 2022$'!$A$25:$AC$426,'Incurred Real 2022$'!P$1,FALSE))</f>
        <v>1557029.81</v>
      </c>
      <c r="Q76" s="105">
        <f>IF(VLOOKUP($A76,'Incurred Real 2022$'!$A$25:$AC$426,'Incurred Real 2022$'!Q$1,FALSE)=0,"",VLOOKUP($A76,'Incurred Real 2022$'!$A$25:$AC$426,'Incurred Real 2022$'!Q$1,FALSE))</f>
        <v>1893126.4</v>
      </c>
      <c r="R76" s="105">
        <f>IF(VLOOKUP($A76,'Incurred Real 2022$'!$A$25:$AC$426,'Incurred Real 2022$'!R$1,FALSE)=0,"",VLOOKUP($A76,'Incurred Real 2022$'!$A$25:$AC$426,'Incurred Real 2022$'!R$1,FALSE))</f>
        <v>74192.67</v>
      </c>
      <c r="S76" s="105">
        <f>IF(VLOOKUP($A76,'Incurred Real 2022$'!$A$25:$AC$426,'Incurred Real 2022$'!S$1,FALSE)=0,"",VLOOKUP($A76,'Incurred Real 2022$'!$A$25:$AC$426,'Incurred Real 2022$'!S$1,FALSE))</f>
        <v>6623.32</v>
      </c>
      <c r="T76" s="105" t="str">
        <f>IF(VLOOKUP($A76,'Incurred Real 2022$'!$A$25:$AC$426,'Incurred Real 2022$'!T$1,FALSE)=0,"",VLOOKUP($A76,'Incurred Real 2022$'!$A$25:$AC$426,'Incurred Real 2022$'!T$1,FALSE))</f>
        <v/>
      </c>
      <c r="U76" s="105" t="str">
        <f>IF(VLOOKUP($A76,'Incurred Real 2022$'!$A$25:$AC$426,'Incurred Real 2022$'!U$1,FALSE)=0,"",VLOOKUP($A76,'Incurred Real 2022$'!$A$25:$AC$426,'Incurred Real 2022$'!U$1,FALSE))</f>
        <v/>
      </c>
      <c r="V76" s="13" t="str">
        <f>IF(ISTEXT(VLOOKUP($A76,'Incurred Real 2022$'!$A$25:$AC$426,'Incurred Real 2022$'!V$1,FALSE)),"",(VLOOKUP($A76,'Incurred Real 2022$'!$A$25:$AC$426,'Incurred Real 2022$'!V$1,FALSE))*BT76*Incurred_Real!V$15)</f>
        <v/>
      </c>
      <c r="W76" s="13" t="str">
        <f>IF(ISTEXT(VLOOKUP($A76,'Incurred Real 2022$'!$A$25:$AC$426,'Incurred Real 2022$'!W$1,FALSE)),"",(VLOOKUP($A76,'Incurred Real 2022$'!$A$25:$AC$426,'Incurred Real 2022$'!W$1,FALSE))*BU76*Incurred_Real!W$15)</f>
        <v/>
      </c>
      <c r="X76" s="220" t="str">
        <f>IF(ISTEXT(VLOOKUP($A76,'Incurred Real 2022$'!$A$25:$AC$426,'Incurred Real 2022$'!X$1,FALSE)),"",(VLOOKUP($A76,'Incurred Real 2022$'!$A$25:$AC$426,'Incurred Real 2022$'!X$1,FALSE))*BV76*Incurred_Real!X$15)</f>
        <v/>
      </c>
      <c r="Y76" s="217" t="str">
        <f>IF(ISTEXT(VLOOKUP($A76,'Incurred Real 2022$'!$A$25:$AC$426,'Incurred Real 2022$'!Y$1,FALSE)),"",(VLOOKUP($A76,'Incurred Real 2022$'!$A$25:$AC$426,'Incurred Real 2022$'!Y$1,FALSE))*BW76*Incurred_Real!Y$15)</f>
        <v/>
      </c>
      <c r="Z76" s="13" t="str">
        <f>IF(ISTEXT(VLOOKUP($A76,'Incurred Real 2022$'!$A$25:$AC$426,'Incurred Real 2022$'!Z$1,FALSE)),"",(VLOOKUP($A76,'Incurred Real 2022$'!$A$25:$AC$426,'Incurred Real 2022$'!Z$1,FALSE))*BX76*Incurred_Real!Z$15)</f>
        <v/>
      </c>
      <c r="AA76" s="13" t="str">
        <f>IF(ISTEXT(VLOOKUP($A76,'Incurred Real 2022$'!$A$25:$AC$426,'Incurred Real 2022$'!AA$1,FALSE)),"",(VLOOKUP($A76,'Incurred Real 2022$'!$A$25:$AC$426,'Incurred Real 2022$'!AA$1,FALSE))*BY76*Incurred_Real!AA$15)</f>
        <v/>
      </c>
      <c r="AB76" s="13" t="str">
        <f>IF(ISTEXT(VLOOKUP($A76,'Incurred Real 2022$'!$A$25:$AC$426,'Incurred Real 2022$'!AB$1,FALSE)),"",(VLOOKUP($A76,'Incurred Real 2022$'!$A$25:$AC$426,'Incurred Real 2022$'!AB$1,FALSE))*BZ76*Incurred_Real!AB$15)</f>
        <v/>
      </c>
      <c r="AC76" s="13" t="str">
        <f>IF(ISTEXT(VLOOKUP($A76,'Incurred Real 2022$'!$A$25:$AC$426,'Incurred Real 2022$'!AC$1,FALSE)),"",(VLOOKUP($A76,'Incurred Real 2022$'!$A$25:$AC$426,'Incurred Real 2022$'!AC$1,FALSE))*CA76*Incurred_Real!AC$15)</f>
        <v/>
      </c>
      <c r="AD76" s="221">
        <f t="shared" si="36"/>
        <v>3580395.36</v>
      </c>
      <c r="AE76" s="221">
        <f t="shared" si="33"/>
        <v>3580395.36</v>
      </c>
      <c r="AF76" s="239">
        <f t="shared" si="37"/>
        <v>4585469.6429302935</v>
      </c>
      <c r="AG76" s="222">
        <f t="shared" si="38"/>
        <v>3615303.8360904017</v>
      </c>
      <c r="AH76" s="223">
        <f t="shared" si="42"/>
        <v>1.2683497296008823</v>
      </c>
      <c r="AI76" s="224">
        <f t="shared" si="39"/>
        <v>2019</v>
      </c>
      <c r="AJ76" s="225">
        <f>VLOOKUP($A76,Project_Commissioning!$C$4:$H$355,Project_Commissioning!F$1,FALSE)</f>
        <v>42675</v>
      </c>
      <c r="AK76" s="226">
        <f>VLOOKUP($A76,Project_Commissioning!$C$4:$H$355,Project_Commissioning!G$1,FALSE)</f>
        <v>2017</v>
      </c>
      <c r="AL76" s="225" t="str">
        <f>IF(VLOOKUP($A76,Project_Commissioning!$C$4:$H$355,Project_Commissioning!H$1,FALSE)=0,"",VLOOKUP($A76,Project_Commissioning!$C$4:$H$355,Project_Commissioning!H$1,FALSE))</f>
        <v/>
      </c>
      <c r="AM76" s="237">
        <f t="shared" si="40"/>
        <v>4072715.1810407243</v>
      </c>
      <c r="AN76" s="221" cm="1">
        <f t="array" ref="AN76">IF(ROUND(AE76,0)=0,0,LOOKUP(2,1/(F76:AC76&lt;&gt;""),F76:AC76))</f>
        <v>6623.32</v>
      </c>
      <c r="AO76" s="221">
        <f t="shared" si="41"/>
        <v>0</v>
      </c>
      <c r="AP76" s="79"/>
      <c r="AQ76" s="20"/>
      <c r="AR76" s="245">
        <f>IF(ISNA(VLOOKUP($A76,'Success Asset Classes'!$B$15:$AA$114,'Success Asset Classes'!$AA$1,FALSE)),0,VLOOKUP($A76,'Success Asset Classes'!$B$15:$AA$114,'Success Asset Classes'!$AA$1,FALSE))</f>
        <v>0</v>
      </c>
      <c r="AS76" s="230">
        <f>IF($AR76=0,VLOOKUP(MID($A76,4,5),'Project splits'!$C$5:$AM$346,AS$22,FALSE),IF(ISNA(VLOOKUP($A76,'Success Asset Classes'!$B$15:$BD$377,AS$21,FALSE)),VLOOKUP(MID($A76,4,5),'Project splits'!$C$5:$AM$346,AS$22,FALSE),VLOOKUP($A76,'Success Asset Classes'!$B$15:$BD$377,AS$21,FALSE)))</f>
        <v>0</v>
      </c>
      <c r="AT76" s="230">
        <f>IF($AR76=0,VLOOKUP(MID($A76,4,5),'Project splits'!$C$5:$AM$346,AT$22,FALSE),IF(ISNA(VLOOKUP($A76,'Success Asset Classes'!$B$15:$BD$377,AT$21,FALSE)),VLOOKUP(MID($A76,4,5),'Project splits'!$C$5:$AM$346,AT$22,FALSE),VLOOKUP($A76,'Success Asset Classes'!$B$15:$BD$377,AT$21,FALSE)))</f>
        <v>0.52860569289324932</v>
      </c>
      <c r="AU76" s="230">
        <f>IF($AR76=0,VLOOKUP(MID($A76,4,5),'Project splits'!$C$5:$AM$346,AU$22,FALSE),IF(ISNA(VLOOKUP($A76,'Success Asset Classes'!$B$15:$BD$377,AU$21,FALSE)),VLOOKUP(MID($A76,4,5),'Project splits'!$C$5:$AM$346,AU$22,FALSE),VLOOKUP($A76,'Success Asset Classes'!$B$15:$BD$377,AU$21,FALSE)))</f>
        <v>0.37731345441698327</v>
      </c>
      <c r="AV76" s="230">
        <f>IF($AR76=0,VLOOKUP(MID($A76,4,5),'Project splits'!$C$5:$AM$346,AV$22,FALSE),IF(ISNA(VLOOKUP($A76,'Success Asset Classes'!$B$15:$BD$377,AV$21,FALSE)),VLOOKUP(MID($A76,4,5),'Project splits'!$C$5:$AM$346,AV$22,FALSE),VLOOKUP($A76,'Success Asset Classes'!$B$15:$BD$377,AV$21,FALSE)))</f>
        <v>0</v>
      </c>
      <c r="AW76" s="230">
        <f>IF($AR76=0,VLOOKUP(MID($A76,4,5),'Project splits'!$C$5:$AM$346,AW$22,FALSE),IF(ISNA(VLOOKUP($A76,'Success Asset Classes'!$B$15:$BD$377,AW$21,FALSE)),VLOOKUP(MID($A76,4,5),'Project splits'!$C$5:$AM$346,AW$22,FALSE),VLOOKUP($A76,'Success Asset Classes'!$B$15:$BD$377,AW$21,FALSE)))</f>
        <v>0</v>
      </c>
      <c r="AX76" s="230">
        <f>IF($AR76=0,VLOOKUP(MID($A76,4,5),'Project splits'!$C$5:$AM$346,AX$22,FALSE),IF(ISNA(VLOOKUP($A76,'Success Asset Classes'!$B$15:$BD$377,AX$21,FALSE)),VLOOKUP(MID($A76,4,5),'Project splits'!$C$5:$AM$346,AX$22,FALSE),VLOOKUP($A76,'Success Asset Classes'!$B$15:$BD$377,AX$21,FALSE)))</f>
        <v>0</v>
      </c>
      <c r="AY76" s="230">
        <f>IF($AR76=0,VLOOKUP(MID($A76,4,5),'Project splits'!$C$5:$AM$346,AY$22,FALSE),IF(ISNA(VLOOKUP($A76,'Success Asset Classes'!$B$15:$BD$377,AY$21,FALSE)),VLOOKUP(MID($A76,4,5),'Project splits'!$C$5:$AM$346,AY$22,FALSE),VLOOKUP($A76,'Success Asset Classes'!$B$15:$BD$377,AY$21,FALSE)))</f>
        <v>0</v>
      </c>
      <c r="AZ76" s="230">
        <f>IF($AR76=0,VLOOKUP(MID($A76,4,5),'Project splits'!$C$5:$AM$346,AZ$22,FALSE),IF(ISNA(VLOOKUP($A76,'Success Asset Classes'!$B$15:$BD$377,AZ$21,FALSE)),VLOOKUP(MID($A76,4,5),'Project splits'!$C$5:$AM$346,AZ$22,FALSE),VLOOKUP($A76,'Success Asset Classes'!$B$15:$BD$377,AZ$21,FALSE)))</f>
        <v>0</v>
      </c>
      <c r="BA76" s="230">
        <f>IF($AR76=0,VLOOKUP(MID($A76,4,5),'Project splits'!$C$5:$AM$346,BA$22,FALSE),IF(ISNA(VLOOKUP($A76,'Success Asset Classes'!$B$15:$BD$377,BA$21,FALSE)),VLOOKUP(MID($A76,4,5),'Project splits'!$C$5:$AM$346,BA$22,FALSE),VLOOKUP($A76,'Success Asset Classes'!$B$15:$BD$377,BA$21,FALSE)))</f>
        <v>0</v>
      </c>
      <c r="BB76" s="230">
        <f>IF($AR76=0,VLOOKUP(MID($A76,4,5),'Project splits'!$C$5:$AM$346,BB$22,FALSE),IF(ISNA(VLOOKUP($A76,'Success Asset Classes'!$B$15:$BD$377,BB$21,FALSE)),VLOOKUP(MID($A76,4,5),'Project splits'!$C$5:$AM$346,BB$22,FALSE),VLOOKUP($A76,'Success Asset Classes'!$B$15:$BD$377,BB$21,FALSE)))</f>
        <v>0</v>
      </c>
      <c r="BC76" s="230">
        <f>IF($AR76=0,VLOOKUP(MID($A76,4,5),'Project splits'!$C$5:$AM$346,BC$22,FALSE),IF(ISNA(VLOOKUP($A76,'Success Asset Classes'!$B$15:$BD$377,BC$21,FALSE)),VLOOKUP(MID($A76,4,5),'Project splits'!$C$5:$AM$346,BC$22,FALSE),VLOOKUP($A76,'Success Asset Classes'!$B$15:$BD$377,BC$21,FALSE)))</f>
        <v>9.4080852689767416E-2</v>
      </c>
      <c r="BD76" s="230">
        <f>IF($AR76=0,VLOOKUP(MID($A76,4,5),'Project splits'!$C$5:$AM$346,BD$22,FALSE),IF(ISNA(VLOOKUP($A76,'Success Asset Classes'!$B$15:$BD$377,BD$21,FALSE)),VLOOKUP(MID($A76,4,5),'Project splits'!$C$5:$AM$346,BD$22,FALSE),VLOOKUP($A76,'Success Asset Classes'!$B$15:$BD$377,BD$21,FALSE)))</f>
        <v>0</v>
      </c>
      <c r="BE76" s="230">
        <f>IF($AR76=0,VLOOKUP(MID($A76,4,5),'Project splits'!$C$5:$AM$346,BE$22,FALSE),IF(ISNA(VLOOKUP($A76,'Success Asset Classes'!$B$15:$BD$377,BE$21,FALSE)),VLOOKUP(MID($A76,4,5),'Project splits'!$C$5:$AM$346,BE$22,FALSE),VLOOKUP($A76,'Success Asset Classes'!$B$15:$BD$377,BE$21,FALSE)))</f>
        <v>0</v>
      </c>
      <c r="BF76" s="230">
        <f>IF($AR76=0,VLOOKUP(MID($A76,4,5),'Project splits'!$C$5:$AM$346,BF$22,FALSE),IF(ISNA(VLOOKUP($A76,'Success Asset Classes'!$B$15:$BD$377,BF$21,FALSE)),VLOOKUP(MID($A76,4,5),'Project splits'!$C$5:$AM$346,BF$22,FALSE),VLOOKUP($A76,'Success Asset Classes'!$B$15:$BD$377,BF$21,FALSE)))</f>
        <v>0</v>
      </c>
      <c r="BG76" s="230">
        <f>IF($AR76=0,VLOOKUP(MID($A76,4,5),'Project splits'!$C$5:$AM$346,BG$22,FALSE),IF(ISNA(VLOOKUP($A76,'Success Asset Classes'!$B$15:$BD$377,BG$21,FALSE)),VLOOKUP(MID($A76,4,5),'Project splits'!$C$5:$AM$346,BG$22,FALSE),VLOOKUP($A76,'Success Asset Classes'!$B$15:$BD$377,BG$21,FALSE)))</f>
        <v>0</v>
      </c>
      <c r="BH76" s="230">
        <f>IF($AR76=0,VLOOKUP(MID($A76,4,5),'Project splits'!$C$5:$AM$346,BH$22,FALSE),IF(ISNA(VLOOKUP($A76,'Success Asset Classes'!$B$15:$BD$377,BH$21,FALSE)),VLOOKUP(MID($A76,4,5),'Project splits'!$C$5:$AM$346,BH$22,FALSE),VLOOKUP($A76,'Success Asset Classes'!$B$15:$BD$377,BH$21,FALSE)))</f>
        <v>0</v>
      </c>
      <c r="BI76" s="230">
        <f>IF($AR76=0,VLOOKUP(MID($A76,4,5),'Project splits'!$C$5:$AM$346,BI$22,FALSE),IF(ISNA(VLOOKUP($A76,'Success Asset Classes'!$B$15:$BD$377,BI$21,FALSE)),VLOOKUP(MID($A76,4,5),'Project splits'!$C$5:$AM$346,BI$22,FALSE),VLOOKUP($A76,'Success Asset Classes'!$B$15:$BD$377,BI$21,FALSE)))</f>
        <v>0</v>
      </c>
      <c r="BJ76" s="230">
        <f>IF($AR76=0,VLOOKUP(MID($A76,4,5),'Project splits'!$C$5:$AM$346,BJ$22,FALSE),IF(ISNA(VLOOKUP($A76,'Success Asset Classes'!$B$15:$BD$377,BJ$21,FALSE)),VLOOKUP(MID($A76,4,5),'Project splits'!$C$5:$AM$346,BJ$22,FALSE),VLOOKUP($A76,'Success Asset Classes'!$B$15:$BD$377,BJ$21,FALSE)))</f>
        <v>0</v>
      </c>
      <c r="BK76" s="230">
        <f>IF($AR76=0,VLOOKUP(MID($A76,4,5),'Project splits'!$C$5:$AM$346,BK$22,FALSE),IF(ISNA(VLOOKUP($A76,'Success Asset Classes'!$B$15:$BD$377,BK$21,FALSE)),VLOOKUP(MID($A76,4,5),'Project splits'!$C$5:$AM$346,BK$22,FALSE),VLOOKUP($A76,'Success Asset Classes'!$B$15:$BD$377,BK$21,FALSE)))</f>
        <v>0</v>
      </c>
      <c r="BL76" s="230">
        <f>IF($AR76=0,VLOOKUP(MID($A76,4,5),'Project splits'!$C$5:$AM$346,BL$22,FALSE),IF(ISNA(VLOOKUP($A76,'Success Asset Classes'!$B$15:$BD$377,BL$21,FALSE)),VLOOKUP(MID($A76,4,5),'Project splits'!$C$5:$AM$346,BL$22,FALSE),VLOOKUP($A76,'Success Asset Classes'!$B$15:$BD$377,BL$21,FALSE)))</f>
        <v>0</v>
      </c>
      <c r="BM76" s="230">
        <f>IF($AR76=0,VLOOKUP(MID($A76,4,5),'Project splits'!$C$5:$AM$346,BM$22,FALSE),IF(ISNA(VLOOKUP($A76,'Success Asset Classes'!$B$15:$BD$377,BM$21,FALSE)),VLOOKUP(MID($A76,4,5),'Project splits'!$C$5:$AM$346,BM$22,FALSE),VLOOKUP($A76,'Success Asset Classes'!$B$15:$BD$377,BM$21,FALSE)))</f>
        <v>0</v>
      </c>
      <c r="BN76" s="230">
        <f>IF($AR76=0,VLOOKUP(MID($A76,4,5),'Project splits'!$C$5:$AM$346,BN$22,FALSE),IF(ISNA(VLOOKUP($A76,'Success Asset Classes'!$B$15:$BD$377,BN$21,FALSE)),VLOOKUP(MID($A76,4,5),'Project splits'!$C$5:$AM$346,BN$22,FALSE),VLOOKUP($A76,'Success Asset Classes'!$B$15:$BD$377,BN$21,FALSE)))</f>
        <v>0</v>
      </c>
      <c r="BO76" s="230">
        <f>IF($AR76=0,VLOOKUP(MID($A76,4,5),'Project splits'!$C$5:$AM$346,BO$22,FALSE),IF(ISNA(VLOOKUP($A76,'Success Asset Classes'!$B$15:$BD$377,BO$21,FALSE)),VLOOKUP(MID($A76,4,5),'Project splits'!$C$5:$AM$346,BO$22,FALSE),VLOOKUP($A76,'Success Asset Classes'!$B$15:$BD$377,BO$21,FALSE)))</f>
        <v>0</v>
      </c>
      <c r="BP76" s="230">
        <f>IF($AR76=0,VLOOKUP(MID($A76,4,5),'Project splits'!$C$5:$AM$346,BP$22,FALSE),IF(ISNA(VLOOKUP($A76,'Success Asset Classes'!$B$15:$BD$377,BP$21,FALSE)),VLOOKUP(MID($A76,4,5),'Project splits'!$C$5:$AM$346,BP$22,FALSE),VLOOKUP($A76,'Success Asset Classes'!$B$15:$BD$377,BP$21,FALSE)))</f>
        <v>0</v>
      </c>
      <c r="BQ76" s="230">
        <f>IF($AR76=0,VLOOKUP(MID($A76,4,5),'Project splits'!$C$5:$AM$346,BQ$22,FALSE),IF(ISNA(VLOOKUP($A76,'Success Asset Classes'!$B$15:$BD$377,BQ$21,FALSE)),VLOOKUP(MID($A76,4,5),'Project splits'!$C$5:$AM$346,BQ$22,FALSE),VLOOKUP($A76,'Success Asset Classes'!$B$15:$BD$377,BQ$21,FALSE)))</f>
        <v>0</v>
      </c>
      <c r="BR76" s="230">
        <f>IF($AR76=0,VLOOKUP(MID($A76,4,5),'Project splits'!$C$5:$AM$346,BR$22,FALSE),IF(ISNA(VLOOKUP($A76,'Success Asset Classes'!$B$15:$BD$377,BR$21,FALSE)),VLOOKUP(MID($A76,4,5),'Project splits'!$C$5:$AM$346,BR$22,FALSE),VLOOKUP($A76,'Success Asset Classes'!$B$15:$BD$377,BR$21,FALSE)))</f>
        <v>0</v>
      </c>
      <c r="BS76" s="247">
        <f t="shared" si="34"/>
        <v>1</v>
      </c>
      <c r="BT76" s="249">
        <f>1+IF(ISNA(VLOOKUP($A76,'Project labour content'!$A$7:$D$255,'Project labour content'!$D$1,FALSE)),VLOOKUP($D76,'Project labour content'!$F$6:$G$15,'Project labour content'!$G$1,FALSE),VLOOKUP($A76,'Project labour content'!$A$7:$D$255,'Project labour content'!$D$1,FALSE))*LabEsc22*1</f>
        <v>1.0008946620064583</v>
      </c>
      <c r="BU76" s="249">
        <f>1+IF(ISNA(VLOOKUP($A76,'Project labour content'!$A$7:$D$255,'Project labour content'!$D$1,FALSE)),VLOOKUP($D76,'Project labour content'!$F$6:$G$15,'Project labour content'!$G$1,FALSE),VLOOKUP($A76,'Project labour content'!$A$7:$D$255,'Project labour content'!$D$1,FALSE))*LabEsc23*1</f>
        <v>1.0017936183905476</v>
      </c>
      <c r="BV76" s="249">
        <f>1+IF(ISNA(VLOOKUP($A76,'Project labour content'!$A$7:$D$255,'Project labour content'!$D$1,FALSE)),VLOOKUP($D76,'Project labour content'!$F$6:$G$15,'Project labour content'!$G$1,FALSE),VLOOKUP($A76,'Project labour content'!$A$7:$D$255,'Project labour content'!$D$1,FALSE))*LabEsc24*1</f>
        <v>1.0026404353043599</v>
      </c>
      <c r="BW76" s="249">
        <f>1+IF(ISNA(VLOOKUP($A76,'Project labour content'!$A$7:$D$255,'Project labour content'!$D$1,FALSE)),VLOOKUP($D76,'Project labour content'!$F$6:$G$15,'Project labour content'!$G$1,FALSE),VLOOKUP($A76,'Project labour content'!$A$7:$D$255,'Project labour content'!$D$1,FALSE))*LabEsc25*1</f>
        <v>1.0037746054242589</v>
      </c>
      <c r="BX76" s="249">
        <f>1+IF(ISNA(VLOOKUP($A76,'Project labour content'!$A$7:$D$255,'Project labour content'!$D$1,FALSE)),VLOOKUP($D76,'Project labour content'!$F$6:$G$15,'Project labour content'!$G$1,FALSE),VLOOKUP($A76,'Project labour content'!$A$7:$D$255,'Project labour content'!$D$1,FALSE))*LabEsc26*1</f>
        <v>1.0050106618265955</v>
      </c>
      <c r="BY76" s="249">
        <f>1+IF(ISNA(VLOOKUP($A76,'Project labour content'!$A$7:$D$255,'Project labour content'!$D$1,FALSE)),VLOOKUP($D76,'Project labour content'!$F$6:$G$15,'Project labour content'!$G$1,FALSE),VLOOKUP($A76,'Project labour content'!$A$7:$D$255,'Project labour content'!$D$1,FALSE))*LabEsc27*1</f>
        <v>1.0057762561459505</v>
      </c>
      <c r="BZ76" s="249">
        <f>1+IF(ISNA(VLOOKUP($A76,'Project labour content'!$A$7:$D$255,'Project labour content'!$D$1,FALSE)),VLOOKUP($D76,'Project labour content'!$F$6:$G$15,'Project labour content'!$G$1,FALSE),VLOOKUP($A76,'Project labour content'!$A$7:$D$255,'Project labour content'!$D$1,FALSE))*LabEsc28*1</f>
        <v>1.0063527486684249</v>
      </c>
      <c r="CA76" s="249">
        <f>1+IF(ISNA(VLOOKUP($A76,'Project labour content'!$A$7:$D$255,'Project labour content'!$D$1,FALSE)),VLOOKUP($D76,'Project labour content'!$F$6:$G$15,'Project labour content'!$G$1,FALSE),VLOOKUP($A76,'Project labour content'!$A$7:$D$255,'Project labour content'!$D$1,FALSE))*LabEsc29*1</f>
        <v>1.0072779038684916</v>
      </c>
      <c r="CB76" s="250" t="str">
        <f>IF(ISNA(VLOOKUP($A76,'Project labour content'!$A$7:$D$255,'Project labour content'!$D$1,FALSE)),"Category","Project")</f>
        <v>Category</v>
      </c>
      <c r="CD76" s="247" t="str">
        <f t="shared" si="35"/>
        <v>11553</v>
      </c>
      <c r="CE76" s="3"/>
    </row>
    <row r="77" spans="1:83" x14ac:dyDescent="0.15">
      <c r="A77" s="11" t="s">
        <v>112</v>
      </c>
      <c r="B77" s="11" t="str">
        <f>VLOOKUP($A77,'Incurred Real 2022$'!$A$25:$AC$426,'Incurred Real 2022$'!B$1,FALSE)</f>
        <v>Vehicle Purchases 2014-15</v>
      </c>
      <c r="C77" s="11" t="str">
        <f>VLOOKUP($A77,'Incurred Real 2022$'!$A$25:$AC$426,'Incurred Real 2022$'!C$1,FALSE)</f>
        <v>ExAnte</v>
      </c>
      <c r="D77" s="11" t="str">
        <f>VLOOKUP($A77,'Incurred Real 2022$'!$A$25:$AC$426,'Incurred Real 2022$'!D$1,FALSE)</f>
        <v>Facilities</v>
      </c>
      <c r="E77" s="11" t="str">
        <f>VLOOKUP($A77,'Incurred Real 2022$'!$A$25:$AC$426,'Incurred Real 2022$'!E$1,FALSE)</f>
        <v>Closed</v>
      </c>
      <c r="F77" s="105" t="str">
        <f>IF(VLOOKUP($A77,'Incurred Real 2022$'!$A$25:$AC$426,'Incurred Real 2022$'!F$1,FALSE)=0,"",VLOOKUP($A77,'Incurred Real 2022$'!$A$25:$AC$426,'Incurred Real 2022$'!F$1,FALSE))</f>
        <v/>
      </c>
      <c r="G77" s="105" t="str">
        <f>IF(VLOOKUP($A77,'Incurred Real 2022$'!$A$25:$AC$426,'Incurred Real 2022$'!G$1,FALSE)=0,"",VLOOKUP($A77,'Incurred Real 2022$'!$A$25:$AC$426,'Incurred Real 2022$'!G$1,FALSE))</f>
        <v/>
      </c>
      <c r="H77" s="105" t="str">
        <f>IF(VLOOKUP($A77,'Incurred Real 2022$'!$A$25:$AC$426,'Incurred Real 2022$'!H$1,FALSE)=0,"",VLOOKUP($A77,'Incurred Real 2022$'!$A$25:$AC$426,'Incurred Real 2022$'!H$1,FALSE))</f>
        <v/>
      </c>
      <c r="I77" s="105" t="str">
        <f>IF(VLOOKUP($A77,'Incurred Real 2022$'!$A$25:$AC$426,'Incurred Real 2022$'!I$1,FALSE)=0,"",VLOOKUP($A77,'Incurred Real 2022$'!$A$25:$AC$426,'Incurred Real 2022$'!I$1,FALSE))</f>
        <v/>
      </c>
      <c r="J77" s="105" t="str">
        <f>IF(VLOOKUP($A77,'Incurred Real 2022$'!$A$25:$AC$426,'Incurred Real 2022$'!J$1,FALSE)=0,"",VLOOKUP($A77,'Incurred Real 2022$'!$A$25:$AC$426,'Incurred Real 2022$'!J$1,FALSE))</f>
        <v/>
      </c>
      <c r="K77" s="105" t="str">
        <f>IF(VLOOKUP($A77,'Incurred Real 2022$'!$A$25:$AC$426,'Incurred Real 2022$'!K$1,FALSE)=0,"",VLOOKUP($A77,'Incurred Real 2022$'!$A$25:$AC$426,'Incurred Real 2022$'!K$1,FALSE))</f>
        <v/>
      </c>
      <c r="L77" s="105" t="str">
        <f>IF(VLOOKUP($A77,'Incurred Real 2022$'!$A$25:$AC$426,'Incurred Real 2022$'!L$1,FALSE)=0,"",VLOOKUP($A77,'Incurred Real 2022$'!$A$25:$AC$426,'Incurred Real 2022$'!L$1,FALSE))</f>
        <v/>
      </c>
      <c r="M77" s="105" t="str">
        <f>IF(VLOOKUP($A77,'Incurred Real 2022$'!$A$25:$AC$426,'Incurred Real 2022$'!M$1,FALSE)=0,"",VLOOKUP($A77,'Incurred Real 2022$'!$A$25:$AC$426,'Incurred Real 2022$'!M$1,FALSE))</f>
        <v/>
      </c>
      <c r="N77" s="105" t="str">
        <f>IF(VLOOKUP($A77,'Incurred Real 2022$'!$A$25:$AC$426,'Incurred Real 2022$'!N$1,FALSE)=0,"",VLOOKUP($A77,'Incurred Real 2022$'!$A$25:$AC$426,'Incurred Real 2022$'!N$1,FALSE))</f>
        <v/>
      </c>
      <c r="O77" s="105">
        <f>IF(VLOOKUP($A77,'Incurred Real 2022$'!$A$25:$AC$426,'Incurred Real 2022$'!O$1,FALSE)=0,"",VLOOKUP($A77,'Incurred Real 2022$'!$A$25:$AC$426,'Incurred Real 2022$'!O$1,FALSE))</f>
        <v>118677.6</v>
      </c>
      <c r="P77" s="105">
        <f>IF(VLOOKUP($A77,'Incurred Real 2022$'!$A$25:$AC$426,'Incurred Real 2022$'!P$1,FALSE)=0,"",VLOOKUP($A77,'Incurred Real 2022$'!$A$25:$AC$426,'Incurred Real 2022$'!P$1,FALSE))</f>
        <v>36888.410000000003</v>
      </c>
      <c r="Q77" s="105">
        <f>IF(VLOOKUP($A77,'Incurred Real 2022$'!$A$25:$AC$426,'Incurred Real 2022$'!Q$1,FALSE)=0,"",VLOOKUP($A77,'Incurred Real 2022$'!$A$25:$AC$426,'Incurred Real 2022$'!Q$1,FALSE))</f>
        <v>6470.75</v>
      </c>
      <c r="R77" s="105">
        <f>IF(VLOOKUP($A77,'Incurred Real 2022$'!$A$25:$AC$426,'Incurred Real 2022$'!R$1,FALSE)=0,"",VLOOKUP($A77,'Incurred Real 2022$'!$A$25:$AC$426,'Incurred Real 2022$'!R$1,FALSE))</f>
        <v>-7323.17</v>
      </c>
      <c r="S77" s="105" t="str">
        <f>IF(VLOOKUP($A77,'Incurred Real 2022$'!$A$25:$AC$426,'Incurred Real 2022$'!S$1,FALSE)=0,"",VLOOKUP($A77,'Incurred Real 2022$'!$A$25:$AC$426,'Incurred Real 2022$'!S$1,FALSE))</f>
        <v/>
      </c>
      <c r="T77" s="105" t="str">
        <f>IF(VLOOKUP($A77,'Incurred Real 2022$'!$A$25:$AC$426,'Incurred Real 2022$'!T$1,FALSE)=0,"",VLOOKUP($A77,'Incurred Real 2022$'!$A$25:$AC$426,'Incurred Real 2022$'!T$1,FALSE))</f>
        <v/>
      </c>
      <c r="U77" s="105" t="str">
        <f>IF(VLOOKUP($A77,'Incurred Real 2022$'!$A$25:$AC$426,'Incurred Real 2022$'!U$1,FALSE)=0,"",VLOOKUP($A77,'Incurred Real 2022$'!$A$25:$AC$426,'Incurred Real 2022$'!U$1,FALSE))</f>
        <v/>
      </c>
      <c r="V77" s="13" t="str">
        <f>IF(ISTEXT(VLOOKUP($A77,'Incurred Real 2022$'!$A$25:$AC$426,'Incurred Real 2022$'!V$1,FALSE)),"",(VLOOKUP($A77,'Incurred Real 2022$'!$A$25:$AC$426,'Incurred Real 2022$'!V$1,FALSE))*BT77*Incurred_Real!V$15)</f>
        <v/>
      </c>
      <c r="W77" s="13" t="str">
        <f>IF(ISTEXT(VLOOKUP($A77,'Incurred Real 2022$'!$A$25:$AC$426,'Incurred Real 2022$'!W$1,FALSE)),"",(VLOOKUP($A77,'Incurred Real 2022$'!$A$25:$AC$426,'Incurred Real 2022$'!W$1,FALSE))*BU77*Incurred_Real!W$15)</f>
        <v/>
      </c>
      <c r="X77" s="220" t="str">
        <f>IF(ISTEXT(VLOOKUP($A77,'Incurred Real 2022$'!$A$25:$AC$426,'Incurred Real 2022$'!X$1,FALSE)),"",(VLOOKUP($A77,'Incurred Real 2022$'!$A$25:$AC$426,'Incurred Real 2022$'!X$1,FALSE))*BV77*Incurred_Real!X$15)</f>
        <v/>
      </c>
      <c r="Y77" s="217" t="str">
        <f>IF(ISTEXT(VLOOKUP($A77,'Incurred Real 2022$'!$A$25:$AC$426,'Incurred Real 2022$'!Y$1,FALSE)),"",(VLOOKUP($A77,'Incurred Real 2022$'!$A$25:$AC$426,'Incurred Real 2022$'!Y$1,FALSE))*BW77*Incurred_Real!Y$15)</f>
        <v/>
      </c>
      <c r="Z77" s="13" t="str">
        <f>IF(ISTEXT(VLOOKUP($A77,'Incurred Real 2022$'!$A$25:$AC$426,'Incurred Real 2022$'!Z$1,FALSE)),"",(VLOOKUP($A77,'Incurred Real 2022$'!$A$25:$AC$426,'Incurred Real 2022$'!Z$1,FALSE))*BX77*Incurred_Real!Z$15)</f>
        <v/>
      </c>
      <c r="AA77" s="13" t="str">
        <f>IF(ISTEXT(VLOOKUP($A77,'Incurred Real 2022$'!$A$25:$AC$426,'Incurred Real 2022$'!AA$1,FALSE)),"",(VLOOKUP($A77,'Incurred Real 2022$'!$A$25:$AC$426,'Incurred Real 2022$'!AA$1,FALSE))*BY77*Incurred_Real!AA$15)</f>
        <v/>
      </c>
      <c r="AB77" s="13" t="str">
        <f>IF(ISTEXT(VLOOKUP($A77,'Incurred Real 2022$'!$A$25:$AC$426,'Incurred Real 2022$'!AB$1,FALSE)),"",(VLOOKUP($A77,'Incurred Real 2022$'!$A$25:$AC$426,'Incurred Real 2022$'!AB$1,FALSE))*BZ77*Incurred_Real!AB$15)</f>
        <v/>
      </c>
      <c r="AC77" s="13" t="str">
        <f>IF(ISTEXT(VLOOKUP($A77,'Incurred Real 2022$'!$A$25:$AC$426,'Incurred Real 2022$'!AC$1,FALSE)),"",(VLOOKUP($A77,'Incurred Real 2022$'!$A$25:$AC$426,'Incurred Real 2022$'!AC$1,FALSE))*CA77*Incurred_Real!AC$15)</f>
        <v/>
      </c>
      <c r="AD77" s="221">
        <f t="shared" si="36"/>
        <v>154713.59</v>
      </c>
      <c r="AE77" s="221">
        <f t="shared" si="33"/>
        <v>169359.93000000002</v>
      </c>
      <c r="AF77" s="239">
        <f t="shared" si="37"/>
        <v>202613.53217307542</v>
      </c>
      <c r="AG77" s="222">
        <f t="shared" si="38"/>
        <v>162781.68494792513</v>
      </c>
      <c r="AH77" s="223">
        <f t="shared" si="42"/>
        <v>1.244694894501754</v>
      </c>
      <c r="AI77" s="224" t="str">
        <f t="shared" si="39"/>
        <v>2018</v>
      </c>
      <c r="AJ77" s="225">
        <f>VLOOKUP($A77,Project_Commissioning!$C$4:$H$355,Project_Commissioning!F$1,FALSE)</f>
        <v>43224</v>
      </c>
      <c r="AK77" s="226">
        <f>VLOOKUP($A77,Project_Commissioning!$C$4:$H$355,Project_Commissioning!G$1,FALSE)</f>
        <v>2018</v>
      </c>
      <c r="AL77" s="225" t="str">
        <f>IF(VLOOKUP($A77,Project_Commissioning!$C$4:$H$355,Project_Commissioning!H$1,FALSE)=0,"",VLOOKUP($A77,Project_Commissioning!$C$4:$H$355,Project_Commissioning!H$1,FALSE))</f>
        <v/>
      </c>
      <c r="AM77" s="237">
        <f t="shared" si="40"/>
        <v>179956.96681534257</v>
      </c>
      <c r="AN77" s="221" cm="1">
        <f t="array" ref="AN77">IF(ROUND(AE77,0)=0,0,LOOKUP(2,1/(F77:AC77&lt;&gt;""),F77:AC77))</f>
        <v>-7323.17</v>
      </c>
      <c r="AO77" s="221">
        <f t="shared" si="41"/>
        <v>0</v>
      </c>
      <c r="AP77" s="79"/>
      <c r="AQ77" s="20"/>
      <c r="AR77" s="245">
        <f>IF(ISNA(VLOOKUP($A77,'Success Asset Classes'!$B$15:$AA$114,'Success Asset Classes'!$AA$1,FALSE)),0,VLOOKUP($A77,'Success Asset Classes'!$B$15:$AA$114,'Success Asset Classes'!$AA$1,FALSE))</f>
        <v>0</v>
      </c>
      <c r="AS77" s="230">
        <f>IF($AR77=0,VLOOKUP(MID($A77,4,5),'Project splits'!$C$5:$AM$346,AS$22,FALSE),IF(ISNA(VLOOKUP($A77,'Success Asset Classes'!$B$15:$BD$377,AS$21,FALSE)),VLOOKUP(MID($A77,4,5),'Project splits'!$C$5:$AM$346,AS$22,FALSE),VLOOKUP($A77,'Success Asset Classes'!$B$15:$BD$377,AS$21,FALSE)))</f>
        <v>0</v>
      </c>
      <c r="AT77" s="230">
        <f>IF($AR77=0,VLOOKUP(MID($A77,4,5),'Project splits'!$C$5:$AM$346,AT$22,FALSE),IF(ISNA(VLOOKUP($A77,'Success Asset Classes'!$B$15:$BD$377,AT$21,FALSE)),VLOOKUP(MID($A77,4,5),'Project splits'!$C$5:$AM$346,AT$22,FALSE),VLOOKUP($A77,'Success Asset Classes'!$B$15:$BD$377,AT$21,FALSE)))</f>
        <v>0</v>
      </c>
      <c r="AU77" s="230">
        <f>IF($AR77=0,VLOOKUP(MID($A77,4,5),'Project splits'!$C$5:$AM$346,AU$22,FALSE),IF(ISNA(VLOOKUP($A77,'Success Asset Classes'!$B$15:$BD$377,AU$21,FALSE)),VLOOKUP(MID($A77,4,5),'Project splits'!$C$5:$AM$346,AU$22,FALSE),VLOOKUP($A77,'Success Asset Classes'!$B$15:$BD$377,AU$21,FALSE)))</f>
        <v>0</v>
      </c>
      <c r="AV77" s="230">
        <f>IF($AR77=0,VLOOKUP(MID($A77,4,5),'Project splits'!$C$5:$AM$346,AV$22,FALSE),IF(ISNA(VLOOKUP($A77,'Success Asset Classes'!$B$15:$BD$377,AV$21,FALSE)),VLOOKUP(MID($A77,4,5),'Project splits'!$C$5:$AM$346,AV$22,FALSE),VLOOKUP($A77,'Success Asset Classes'!$B$15:$BD$377,AV$21,FALSE)))</f>
        <v>0</v>
      </c>
      <c r="AW77" s="230">
        <f>IF($AR77=0,VLOOKUP(MID($A77,4,5),'Project splits'!$C$5:$AM$346,AW$22,FALSE),IF(ISNA(VLOOKUP($A77,'Success Asset Classes'!$B$15:$BD$377,AW$21,FALSE)),VLOOKUP(MID($A77,4,5),'Project splits'!$C$5:$AM$346,AW$22,FALSE),VLOOKUP($A77,'Success Asset Classes'!$B$15:$BD$377,AW$21,FALSE)))</f>
        <v>0</v>
      </c>
      <c r="AX77" s="230">
        <f>IF($AR77=0,VLOOKUP(MID($A77,4,5),'Project splits'!$C$5:$AM$346,AX$22,FALSE),IF(ISNA(VLOOKUP($A77,'Success Asset Classes'!$B$15:$BD$377,AX$21,FALSE)),VLOOKUP(MID($A77,4,5),'Project splits'!$C$5:$AM$346,AX$22,FALSE),VLOOKUP($A77,'Success Asset Classes'!$B$15:$BD$377,AX$21,FALSE)))</f>
        <v>0</v>
      </c>
      <c r="AY77" s="230">
        <f>IF($AR77=0,VLOOKUP(MID($A77,4,5),'Project splits'!$C$5:$AM$346,AY$22,FALSE),IF(ISNA(VLOOKUP($A77,'Success Asset Classes'!$B$15:$BD$377,AY$21,FALSE)),VLOOKUP(MID($A77,4,5),'Project splits'!$C$5:$AM$346,AY$22,FALSE),VLOOKUP($A77,'Success Asset Classes'!$B$15:$BD$377,AY$21,FALSE)))</f>
        <v>0</v>
      </c>
      <c r="AZ77" s="230">
        <f>IF($AR77=0,VLOOKUP(MID($A77,4,5),'Project splits'!$C$5:$AM$346,AZ$22,FALSE),IF(ISNA(VLOOKUP($A77,'Success Asset Classes'!$B$15:$BD$377,AZ$21,FALSE)),VLOOKUP(MID($A77,4,5),'Project splits'!$C$5:$AM$346,AZ$22,FALSE),VLOOKUP($A77,'Success Asset Classes'!$B$15:$BD$377,AZ$21,FALSE)))</f>
        <v>1</v>
      </c>
      <c r="BA77" s="230">
        <f>IF($AR77=0,VLOOKUP(MID($A77,4,5),'Project splits'!$C$5:$AM$346,BA$22,FALSE),IF(ISNA(VLOOKUP($A77,'Success Asset Classes'!$B$15:$BD$377,BA$21,FALSE)),VLOOKUP(MID($A77,4,5),'Project splits'!$C$5:$AM$346,BA$22,FALSE),VLOOKUP($A77,'Success Asset Classes'!$B$15:$BD$377,BA$21,FALSE)))</f>
        <v>0</v>
      </c>
      <c r="BB77" s="230">
        <f>IF($AR77=0,VLOOKUP(MID($A77,4,5),'Project splits'!$C$5:$AM$346,BB$22,FALSE),IF(ISNA(VLOOKUP($A77,'Success Asset Classes'!$B$15:$BD$377,BB$21,FALSE)),VLOOKUP(MID($A77,4,5),'Project splits'!$C$5:$AM$346,BB$22,FALSE),VLOOKUP($A77,'Success Asset Classes'!$B$15:$BD$377,BB$21,FALSE)))</f>
        <v>0</v>
      </c>
      <c r="BC77" s="230">
        <f>IF($AR77=0,VLOOKUP(MID($A77,4,5),'Project splits'!$C$5:$AM$346,BC$22,FALSE),IF(ISNA(VLOOKUP($A77,'Success Asset Classes'!$B$15:$BD$377,BC$21,FALSE)),VLOOKUP(MID($A77,4,5),'Project splits'!$C$5:$AM$346,BC$22,FALSE),VLOOKUP($A77,'Success Asset Classes'!$B$15:$BD$377,BC$21,FALSE)))</f>
        <v>0</v>
      </c>
      <c r="BD77" s="230">
        <f>IF($AR77=0,VLOOKUP(MID($A77,4,5),'Project splits'!$C$5:$AM$346,BD$22,FALSE),IF(ISNA(VLOOKUP($A77,'Success Asset Classes'!$B$15:$BD$377,BD$21,FALSE)),VLOOKUP(MID($A77,4,5),'Project splits'!$C$5:$AM$346,BD$22,FALSE),VLOOKUP($A77,'Success Asset Classes'!$B$15:$BD$377,BD$21,FALSE)))</f>
        <v>0</v>
      </c>
      <c r="BE77" s="230">
        <f>IF($AR77=0,VLOOKUP(MID($A77,4,5),'Project splits'!$C$5:$AM$346,BE$22,FALSE),IF(ISNA(VLOOKUP($A77,'Success Asset Classes'!$B$15:$BD$377,BE$21,FALSE)),VLOOKUP(MID($A77,4,5),'Project splits'!$C$5:$AM$346,BE$22,FALSE),VLOOKUP($A77,'Success Asset Classes'!$B$15:$BD$377,BE$21,FALSE)))</f>
        <v>0</v>
      </c>
      <c r="BF77" s="230">
        <f>IF($AR77=0,VLOOKUP(MID($A77,4,5),'Project splits'!$C$5:$AM$346,BF$22,FALSE),IF(ISNA(VLOOKUP($A77,'Success Asset Classes'!$B$15:$BD$377,BF$21,FALSE)),VLOOKUP(MID($A77,4,5),'Project splits'!$C$5:$AM$346,BF$22,FALSE),VLOOKUP($A77,'Success Asset Classes'!$B$15:$BD$377,BF$21,FALSE)))</f>
        <v>0</v>
      </c>
      <c r="BG77" s="230">
        <f>IF($AR77=0,VLOOKUP(MID($A77,4,5),'Project splits'!$C$5:$AM$346,BG$22,FALSE),IF(ISNA(VLOOKUP($A77,'Success Asset Classes'!$B$15:$BD$377,BG$21,FALSE)),VLOOKUP(MID($A77,4,5),'Project splits'!$C$5:$AM$346,BG$22,FALSE),VLOOKUP($A77,'Success Asset Classes'!$B$15:$BD$377,BG$21,FALSE)))</f>
        <v>0</v>
      </c>
      <c r="BH77" s="230">
        <f>IF($AR77=0,VLOOKUP(MID($A77,4,5),'Project splits'!$C$5:$AM$346,BH$22,FALSE),IF(ISNA(VLOOKUP($A77,'Success Asset Classes'!$B$15:$BD$377,BH$21,FALSE)),VLOOKUP(MID($A77,4,5),'Project splits'!$C$5:$AM$346,BH$22,FALSE),VLOOKUP($A77,'Success Asset Classes'!$B$15:$BD$377,BH$21,FALSE)))</f>
        <v>0</v>
      </c>
      <c r="BI77" s="230">
        <f>IF($AR77=0,VLOOKUP(MID($A77,4,5),'Project splits'!$C$5:$AM$346,BI$22,FALSE),IF(ISNA(VLOOKUP($A77,'Success Asset Classes'!$B$15:$BD$377,BI$21,FALSE)),VLOOKUP(MID($A77,4,5),'Project splits'!$C$5:$AM$346,BI$22,FALSE),VLOOKUP($A77,'Success Asset Classes'!$B$15:$BD$377,BI$21,FALSE)))</f>
        <v>0</v>
      </c>
      <c r="BJ77" s="230">
        <f>IF($AR77=0,VLOOKUP(MID($A77,4,5),'Project splits'!$C$5:$AM$346,BJ$22,FALSE),IF(ISNA(VLOOKUP($A77,'Success Asset Classes'!$B$15:$BD$377,BJ$21,FALSE)),VLOOKUP(MID($A77,4,5),'Project splits'!$C$5:$AM$346,BJ$22,FALSE),VLOOKUP($A77,'Success Asset Classes'!$B$15:$BD$377,BJ$21,FALSE)))</f>
        <v>0</v>
      </c>
      <c r="BK77" s="230">
        <f>IF($AR77=0,VLOOKUP(MID($A77,4,5),'Project splits'!$C$5:$AM$346,BK$22,FALSE),IF(ISNA(VLOOKUP($A77,'Success Asset Classes'!$B$15:$BD$377,BK$21,FALSE)),VLOOKUP(MID($A77,4,5),'Project splits'!$C$5:$AM$346,BK$22,FALSE),VLOOKUP($A77,'Success Asset Classes'!$B$15:$BD$377,BK$21,FALSE)))</f>
        <v>0</v>
      </c>
      <c r="BL77" s="230">
        <f>IF($AR77=0,VLOOKUP(MID($A77,4,5),'Project splits'!$C$5:$AM$346,BL$22,FALSE),IF(ISNA(VLOOKUP($A77,'Success Asset Classes'!$B$15:$BD$377,BL$21,FALSE)),VLOOKUP(MID($A77,4,5),'Project splits'!$C$5:$AM$346,BL$22,FALSE),VLOOKUP($A77,'Success Asset Classes'!$B$15:$BD$377,BL$21,FALSE)))</f>
        <v>0</v>
      </c>
      <c r="BM77" s="230">
        <f>IF($AR77=0,VLOOKUP(MID($A77,4,5),'Project splits'!$C$5:$AM$346,BM$22,FALSE),IF(ISNA(VLOOKUP($A77,'Success Asset Classes'!$B$15:$BD$377,BM$21,FALSE)),VLOOKUP(MID($A77,4,5),'Project splits'!$C$5:$AM$346,BM$22,FALSE),VLOOKUP($A77,'Success Asset Classes'!$B$15:$BD$377,BM$21,FALSE)))</f>
        <v>0</v>
      </c>
      <c r="BN77" s="230">
        <f>IF($AR77=0,VLOOKUP(MID($A77,4,5),'Project splits'!$C$5:$AM$346,BN$22,FALSE),IF(ISNA(VLOOKUP($A77,'Success Asset Classes'!$B$15:$BD$377,BN$21,FALSE)),VLOOKUP(MID($A77,4,5),'Project splits'!$C$5:$AM$346,BN$22,FALSE),VLOOKUP($A77,'Success Asset Classes'!$B$15:$BD$377,BN$21,FALSE)))</f>
        <v>0</v>
      </c>
      <c r="BO77" s="230">
        <f>IF($AR77=0,VLOOKUP(MID($A77,4,5),'Project splits'!$C$5:$AM$346,BO$22,FALSE),IF(ISNA(VLOOKUP($A77,'Success Asset Classes'!$B$15:$BD$377,BO$21,FALSE)),VLOOKUP(MID($A77,4,5),'Project splits'!$C$5:$AM$346,BO$22,FALSE),VLOOKUP($A77,'Success Asset Classes'!$B$15:$BD$377,BO$21,FALSE)))</f>
        <v>0</v>
      </c>
      <c r="BP77" s="230">
        <f>IF($AR77=0,VLOOKUP(MID($A77,4,5),'Project splits'!$C$5:$AM$346,BP$22,FALSE),IF(ISNA(VLOOKUP($A77,'Success Asset Classes'!$B$15:$BD$377,BP$21,FALSE)),VLOOKUP(MID($A77,4,5),'Project splits'!$C$5:$AM$346,BP$22,FALSE),VLOOKUP($A77,'Success Asset Classes'!$B$15:$BD$377,BP$21,FALSE)))</f>
        <v>0</v>
      </c>
      <c r="BQ77" s="230">
        <f>IF($AR77=0,VLOOKUP(MID($A77,4,5),'Project splits'!$C$5:$AM$346,BQ$22,FALSE),IF(ISNA(VLOOKUP($A77,'Success Asset Classes'!$B$15:$BD$377,BQ$21,FALSE)),VLOOKUP(MID($A77,4,5),'Project splits'!$C$5:$AM$346,BQ$22,FALSE),VLOOKUP($A77,'Success Asset Classes'!$B$15:$BD$377,BQ$21,FALSE)))</f>
        <v>0</v>
      </c>
      <c r="BR77" s="230">
        <f>IF($AR77=0,VLOOKUP(MID($A77,4,5),'Project splits'!$C$5:$AM$346,BR$22,FALSE),IF(ISNA(VLOOKUP($A77,'Success Asset Classes'!$B$15:$BD$377,BR$21,FALSE)),VLOOKUP(MID($A77,4,5),'Project splits'!$C$5:$AM$346,BR$22,FALSE),VLOOKUP($A77,'Success Asset Classes'!$B$15:$BD$377,BR$21,FALSE)))</f>
        <v>0</v>
      </c>
      <c r="BS77" s="247">
        <f t="shared" si="34"/>
        <v>1</v>
      </c>
      <c r="BT77" s="249">
        <f>1+IF(ISNA(VLOOKUP($A77,'Project labour content'!$A$7:$D$255,'Project labour content'!$D$1,FALSE)),VLOOKUP($D77,'Project labour content'!$F$6:$G$15,'Project labour content'!$G$1,FALSE),VLOOKUP($A77,'Project labour content'!$A$7:$D$255,'Project labour content'!$D$1,FALSE))*LabEsc22*1</f>
        <v>1.0018661130890889</v>
      </c>
      <c r="BU77" s="249">
        <f>1+IF(ISNA(VLOOKUP($A77,'Project labour content'!$A$7:$D$255,'Project labour content'!$D$1,FALSE)),VLOOKUP($D77,'Project labour content'!$F$6:$G$15,'Project labour content'!$G$1,FALSE),VLOOKUP($A77,'Project labour content'!$A$7:$D$255,'Project labour content'!$D$1,FALSE))*LabEsc23*1</f>
        <v>1.0037411835210055</v>
      </c>
      <c r="BV77" s="249">
        <f>1+IF(ISNA(VLOOKUP($A77,'Project labour content'!$A$7:$D$255,'Project labour content'!$D$1,FALSE)),VLOOKUP($D77,'Project labour content'!$F$6:$G$15,'Project labour content'!$G$1,FALSE),VLOOKUP($A77,'Project labour content'!$A$7:$D$255,'Project labour content'!$D$1,FALSE))*LabEsc24*1</f>
        <v>1.005507499867871</v>
      </c>
      <c r="BW77" s="249">
        <f>1+IF(ISNA(VLOOKUP($A77,'Project labour content'!$A$7:$D$255,'Project labour content'!$D$1,FALSE)),VLOOKUP($D77,'Project labour content'!$F$6:$G$15,'Project labour content'!$G$1,FALSE),VLOOKUP($A77,'Project labour content'!$A$7:$D$255,'Project labour content'!$D$1,FALSE))*LabEsc25*1</f>
        <v>1.0078731862284394</v>
      </c>
      <c r="BX77" s="249">
        <f>1+IF(ISNA(VLOOKUP($A77,'Project labour content'!$A$7:$D$255,'Project labour content'!$D$1,FALSE)),VLOOKUP($D77,'Project labour content'!$F$6:$G$15,'Project labour content'!$G$1,FALSE),VLOOKUP($A77,'Project labour content'!$A$7:$D$255,'Project labour content'!$D$1,FALSE))*LabEsc26*1</f>
        <v>1.0104513900803989</v>
      </c>
      <c r="BY77" s="249">
        <f>1+IF(ISNA(VLOOKUP($A77,'Project labour content'!$A$7:$D$255,'Project labour content'!$D$1,FALSE)),VLOOKUP($D77,'Project labour content'!$F$6:$G$15,'Project labour content'!$G$1,FALSE),VLOOKUP($A77,'Project labour content'!$A$7:$D$255,'Project labour content'!$D$1,FALSE))*LabEsc27*1</f>
        <v>1.0120482898816279</v>
      </c>
      <c r="BZ77" s="249">
        <f>1+IF(ISNA(VLOOKUP($A77,'Project labour content'!$A$7:$D$255,'Project labour content'!$D$1,FALSE)),VLOOKUP($D77,'Project labour content'!$F$6:$G$15,'Project labour content'!$G$1,FALSE),VLOOKUP($A77,'Project labour content'!$A$7:$D$255,'Project labour content'!$D$1,FALSE))*LabEsc28*1</f>
        <v>1.0132507554319534</v>
      </c>
      <c r="CA77" s="249">
        <f>1+IF(ISNA(VLOOKUP($A77,'Project labour content'!$A$7:$D$255,'Project labour content'!$D$1,FALSE)),VLOOKUP($D77,'Project labour content'!$F$6:$G$15,'Project labour content'!$G$1,FALSE),VLOOKUP($A77,'Project labour content'!$A$7:$D$255,'Project labour content'!$D$1,FALSE))*LabEsc29*1</f>
        <v>1.0151804721471156</v>
      </c>
      <c r="CB77" s="250" t="str">
        <f>IF(ISNA(VLOOKUP($A77,'Project labour content'!$A$7:$D$255,'Project labour content'!$D$1,FALSE)),"Category","Project")</f>
        <v>Category</v>
      </c>
      <c r="CD77" s="247" t="str">
        <f t="shared" si="35"/>
        <v>11559</v>
      </c>
      <c r="CE77" s="3"/>
    </row>
    <row r="78" spans="1:83" x14ac:dyDescent="0.15">
      <c r="A78" s="11" t="s">
        <v>114</v>
      </c>
      <c r="B78" s="11" t="str">
        <f>VLOOKUP($A78,'Incurred Real 2022$'!$A$25:$AC$426,'Incurred Real 2022$'!B$1,FALSE)</f>
        <v>Magill - East Terrace Cable Pit and Instrumentation Replacem</v>
      </c>
      <c r="C78" s="11" t="str">
        <f>VLOOKUP($A78,'Incurred Real 2022$'!$A$25:$AC$426,'Incurred Real 2022$'!C$1,FALSE)</f>
        <v>ExAnte</v>
      </c>
      <c r="D78" s="11" t="str">
        <f>VLOOKUP($A78,'Incurred Real 2022$'!$A$25:$AC$426,'Incurred Real 2022$'!D$1,FALSE)</f>
        <v>Replacement</v>
      </c>
      <c r="E78" s="11" t="str">
        <f>VLOOKUP($A78,'Incurred Real 2022$'!$A$25:$AC$426,'Incurred Real 2022$'!E$1,FALSE)</f>
        <v>Active</v>
      </c>
      <c r="F78" s="105" t="str">
        <f>IF(VLOOKUP($A78,'Incurred Real 2022$'!$A$25:$AC$426,'Incurred Real 2022$'!F$1,FALSE)=0,"",VLOOKUP($A78,'Incurred Real 2022$'!$A$25:$AC$426,'Incurred Real 2022$'!F$1,FALSE))</f>
        <v/>
      </c>
      <c r="G78" s="105" t="str">
        <f>IF(VLOOKUP($A78,'Incurred Real 2022$'!$A$25:$AC$426,'Incurred Real 2022$'!G$1,FALSE)=0,"",VLOOKUP($A78,'Incurred Real 2022$'!$A$25:$AC$426,'Incurred Real 2022$'!G$1,FALSE))</f>
        <v/>
      </c>
      <c r="H78" s="105" t="str">
        <f>IF(VLOOKUP($A78,'Incurred Real 2022$'!$A$25:$AC$426,'Incurred Real 2022$'!H$1,FALSE)=0,"",VLOOKUP($A78,'Incurred Real 2022$'!$A$25:$AC$426,'Incurred Real 2022$'!H$1,FALSE))</f>
        <v/>
      </c>
      <c r="I78" s="105" t="str">
        <f>IF(VLOOKUP($A78,'Incurred Real 2022$'!$A$25:$AC$426,'Incurred Real 2022$'!I$1,FALSE)=0,"",VLOOKUP($A78,'Incurred Real 2022$'!$A$25:$AC$426,'Incurred Real 2022$'!I$1,FALSE))</f>
        <v/>
      </c>
      <c r="J78" s="105" t="str">
        <f>IF(VLOOKUP($A78,'Incurred Real 2022$'!$A$25:$AC$426,'Incurred Real 2022$'!J$1,FALSE)=0,"",VLOOKUP($A78,'Incurred Real 2022$'!$A$25:$AC$426,'Incurred Real 2022$'!J$1,FALSE))</f>
        <v/>
      </c>
      <c r="K78" s="105" t="str">
        <f>IF(VLOOKUP($A78,'Incurred Real 2022$'!$A$25:$AC$426,'Incurred Real 2022$'!K$1,FALSE)=0,"",VLOOKUP($A78,'Incurred Real 2022$'!$A$25:$AC$426,'Incurred Real 2022$'!K$1,FALSE))</f>
        <v/>
      </c>
      <c r="L78" s="105" t="str">
        <f>IF(VLOOKUP($A78,'Incurred Real 2022$'!$A$25:$AC$426,'Incurred Real 2022$'!L$1,FALSE)=0,"",VLOOKUP($A78,'Incurred Real 2022$'!$A$25:$AC$426,'Incurred Real 2022$'!L$1,FALSE))</f>
        <v/>
      </c>
      <c r="M78" s="105" t="str">
        <f>IF(VLOOKUP($A78,'Incurred Real 2022$'!$A$25:$AC$426,'Incurred Real 2022$'!M$1,FALSE)=0,"",VLOOKUP($A78,'Incurred Real 2022$'!$A$25:$AC$426,'Incurred Real 2022$'!M$1,FALSE))</f>
        <v/>
      </c>
      <c r="N78" s="105" t="str">
        <f>IF(VLOOKUP($A78,'Incurred Real 2022$'!$A$25:$AC$426,'Incurred Real 2022$'!N$1,FALSE)=0,"",VLOOKUP($A78,'Incurred Real 2022$'!$A$25:$AC$426,'Incurred Real 2022$'!N$1,FALSE))</f>
        <v/>
      </c>
      <c r="O78" s="105">
        <f>IF(VLOOKUP($A78,'Incurred Real 2022$'!$A$25:$AC$426,'Incurred Real 2022$'!O$1,FALSE)=0,"",VLOOKUP($A78,'Incurred Real 2022$'!$A$25:$AC$426,'Incurred Real 2022$'!O$1,FALSE))</f>
        <v>329673.95</v>
      </c>
      <c r="P78" s="105">
        <f>IF(VLOOKUP($A78,'Incurred Real 2022$'!$A$25:$AC$426,'Incurred Real 2022$'!P$1,FALSE)=0,"",VLOOKUP($A78,'Incurred Real 2022$'!$A$25:$AC$426,'Incurred Real 2022$'!P$1,FALSE))</f>
        <v>170681.92</v>
      </c>
      <c r="Q78" s="105">
        <f>IF(VLOOKUP($A78,'Incurred Real 2022$'!$A$25:$AC$426,'Incurred Real 2022$'!Q$1,FALSE)=0,"",VLOOKUP($A78,'Incurred Real 2022$'!$A$25:$AC$426,'Incurred Real 2022$'!Q$1,FALSE))</f>
        <v>469435.6</v>
      </c>
      <c r="R78" s="105">
        <f>IF(VLOOKUP($A78,'Incurred Real 2022$'!$A$25:$AC$426,'Incurred Real 2022$'!R$1,FALSE)=0,"",VLOOKUP($A78,'Incurred Real 2022$'!$A$25:$AC$426,'Incurred Real 2022$'!R$1,FALSE))</f>
        <v>479980.53</v>
      </c>
      <c r="S78" s="105">
        <f>IF(VLOOKUP($A78,'Incurred Real 2022$'!$A$25:$AC$426,'Incurred Real 2022$'!S$1,FALSE)=0,"",VLOOKUP($A78,'Incurred Real 2022$'!$A$25:$AC$426,'Incurred Real 2022$'!S$1,FALSE))</f>
        <v>473158.09</v>
      </c>
      <c r="T78" s="105">
        <f>IF(VLOOKUP($A78,'Incurred Real 2022$'!$A$25:$AC$426,'Incurred Real 2022$'!T$1,FALSE)=0,"",VLOOKUP($A78,'Incurred Real 2022$'!$A$25:$AC$426,'Incurred Real 2022$'!T$1,FALSE))</f>
        <v>1449723.74</v>
      </c>
      <c r="U78" s="105">
        <f>IF(VLOOKUP($A78,'Incurred Real 2022$'!$A$25:$AC$426,'Incurred Real 2022$'!U$1,FALSE)=0,"",VLOOKUP($A78,'Incurred Real 2022$'!$A$25:$AC$426,'Incurred Real 2022$'!U$1,FALSE))</f>
        <v>1104780.3500000001</v>
      </c>
      <c r="V78" s="13">
        <f>IF(ISTEXT(VLOOKUP($A78,'Incurred Real 2022$'!$A$25:$AC$426,'Incurred Real 2022$'!V$1,FALSE)),"",(VLOOKUP($A78,'Incurred Real 2022$'!$A$25:$AC$426,'Incurred Real 2022$'!V$1,FALSE))*BT78*Incurred_Real!V$15)</f>
        <v>455981.72028921626</v>
      </c>
      <c r="W78" s="13" t="str">
        <f>IF(ISTEXT(VLOOKUP($A78,'Incurred Real 2022$'!$A$25:$AC$426,'Incurred Real 2022$'!W$1,FALSE)),"",(VLOOKUP($A78,'Incurred Real 2022$'!$A$25:$AC$426,'Incurred Real 2022$'!W$1,FALSE))*BU78*Incurred_Real!W$15)</f>
        <v/>
      </c>
      <c r="X78" s="220" t="str">
        <f>IF(ISTEXT(VLOOKUP($A78,'Incurred Real 2022$'!$A$25:$AC$426,'Incurred Real 2022$'!X$1,FALSE)),"",(VLOOKUP($A78,'Incurred Real 2022$'!$A$25:$AC$426,'Incurred Real 2022$'!X$1,FALSE))*BV78*Incurred_Real!X$15)</f>
        <v/>
      </c>
      <c r="Y78" s="217" t="str">
        <f>IF(ISTEXT(VLOOKUP($A78,'Incurred Real 2022$'!$A$25:$AC$426,'Incurred Real 2022$'!Y$1,FALSE)),"",(VLOOKUP($A78,'Incurred Real 2022$'!$A$25:$AC$426,'Incurred Real 2022$'!Y$1,FALSE))*BW78*Incurred_Real!Y$15)</f>
        <v/>
      </c>
      <c r="Z78" s="13" t="str">
        <f>IF(ISTEXT(VLOOKUP($A78,'Incurred Real 2022$'!$A$25:$AC$426,'Incurred Real 2022$'!Z$1,FALSE)),"",(VLOOKUP($A78,'Incurred Real 2022$'!$A$25:$AC$426,'Incurred Real 2022$'!Z$1,FALSE))*BX78*Incurred_Real!Z$15)</f>
        <v/>
      </c>
      <c r="AA78" s="13" t="str">
        <f>IF(ISTEXT(VLOOKUP($A78,'Incurred Real 2022$'!$A$25:$AC$426,'Incurred Real 2022$'!AA$1,FALSE)),"",(VLOOKUP($A78,'Incurred Real 2022$'!$A$25:$AC$426,'Incurred Real 2022$'!AA$1,FALSE))*BY78*Incurred_Real!AA$15)</f>
        <v/>
      </c>
      <c r="AB78" s="13" t="str">
        <f>IF(ISTEXT(VLOOKUP($A78,'Incurred Real 2022$'!$A$25:$AC$426,'Incurred Real 2022$'!AB$1,FALSE)),"",(VLOOKUP($A78,'Incurred Real 2022$'!$A$25:$AC$426,'Incurred Real 2022$'!AB$1,FALSE))*BZ78*Incurred_Real!AB$15)</f>
        <v/>
      </c>
      <c r="AC78" s="13" t="str">
        <f>IF(ISTEXT(VLOOKUP($A78,'Incurred Real 2022$'!$A$25:$AC$426,'Incurred Real 2022$'!AC$1,FALSE)),"",(VLOOKUP($A78,'Incurred Real 2022$'!$A$25:$AC$426,'Incurred Real 2022$'!AC$1,FALSE))*CA78*Incurred_Real!AC$15)</f>
        <v/>
      </c>
      <c r="AD78" s="221">
        <f>SUM(F78:AC78)</f>
        <v>4933415.9002892161</v>
      </c>
      <c r="AE78" s="221">
        <f t="shared" si="33"/>
        <v>4933415.9002892161</v>
      </c>
      <c r="AF78" s="239" t="str">
        <f t="shared" si="37"/>
        <v/>
      </c>
      <c r="AG78" s="222" t="str">
        <f t="shared" si="38"/>
        <v/>
      </c>
      <c r="AH78" s="223" t="str">
        <f t="shared" si="42"/>
        <v/>
      </c>
      <c r="AI78" s="224">
        <f t="shared" si="39"/>
        <v>2022</v>
      </c>
      <c r="AJ78" s="225">
        <f>VLOOKUP($A78,Project_Commissioning!$C$4:$H$355,Project_Commissioning!F$1,FALSE)</f>
        <v>44286</v>
      </c>
      <c r="AK78" s="226">
        <f>VLOOKUP($A78,Project_Commissioning!$C$4:$H$355,Project_Commissioning!G$1,FALSE)</f>
        <v>2021</v>
      </c>
      <c r="AL78" s="225" t="str">
        <f>IF(VLOOKUP($A78,Project_Commissioning!$C$4:$H$355,Project_Commissioning!H$1,FALSE)=0,"",VLOOKUP($A78,Project_Commissioning!$C$4:$H$355,Project_Commissioning!H$1,FALSE))</f>
        <v>Commissioned Extra</v>
      </c>
      <c r="AM78" s="237" t="str">
        <f t="shared" si="40"/>
        <v/>
      </c>
      <c r="AN78" s="221" cm="1">
        <f t="array" ref="AN78">IF(ROUND(AE78,0)=0,0,LOOKUP(2,1/(F78:AC78&lt;&gt;""),F78:AC78))</f>
        <v>455981.72028921626</v>
      </c>
      <c r="AO78" s="221">
        <f t="shared" si="41"/>
        <v>455981.72028921626</v>
      </c>
      <c r="AP78" s="79"/>
      <c r="AQ78" s="20"/>
      <c r="AR78" s="245">
        <f>IF(ISNA(VLOOKUP($A78,'Success Asset Classes'!$B$15:$AA$114,'Success Asset Classes'!$AA$1,FALSE)),0,VLOOKUP($A78,'Success Asset Classes'!$B$15:$AA$114,'Success Asset Classes'!$AA$1,FALSE))</f>
        <v>0</v>
      </c>
      <c r="AS78" s="230">
        <f>IF($AR78=0,VLOOKUP(MID($A78,4,5),'Project splits'!$C$5:$AM$346,AS$22,FALSE),IF(ISNA(VLOOKUP($A78,'Success Asset Classes'!$B$15:$BD$377,AS$21,FALSE)),VLOOKUP(MID($A78,4,5),'Project splits'!$C$5:$AM$346,AS$22,FALSE),VLOOKUP($A78,'Success Asset Classes'!$B$15:$BD$377,AS$21,FALSE)))</f>
        <v>0</v>
      </c>
      <c r="AT78" s="230">
        <f>IF($AR78=0,VLOOKUP(MID($A78,4,5),'Project splits'!$C$5:$AM$346,AT$22,FALSE),IF(ISNA(VLOOKUP($A78,'Success Asset Classes'!$B$15:$BD$377,AT$21,FALSE)),VLOOKUP(MID($A78,4,5),'Project splits'!$C$5:$AM$346,AT$22,FALSE),VLOOKUP($A78,'Success Asset Classes'!$B$15:$BD$377,AT$21,FALSE)))</f>
        <v>0</v>
      </c>
      <c r="AU78" s="230">
        <f>IF($AR78=0,VLOOKUP(MID($A78,4,5),'Project splits'!$C$5:$AM$346,AU$22,FALSE),IF(ISNA(VLOOKUP($A78,'Success Asset Classes'!$B$15:$BD$377,AU$21,FALSE)),VLOOKUP(MID($A78,4,5),'Project splits'!$C$5:$AM$346,AU$22,FALSE),VLOOKUP($A78,'Success Asset Classes'!$B$15:$BD$377,AU$21,FALSE)))</f>
        <v>0</v>
      </c>
      <c r="AV78" s="230">
        <f>IF($AR78=0,VLOOKUP(MID($A78,4,5),'Project splits'!$C$5:$AM$346,AV$22,FALSE),IF(ISNA(VLOOKUP($A78,'Success Asset Classes'!$B$15:$BD$377,AV$21,FALSE)),VLOOKUP(MID($A78,4,5),'Project splits'!$C$5:$AM$346,AV$22,FALSE),VLOOKUP($A78,'Success Asset Classes'!$B$15:$BD$377,AV$21,FALSE)))</f>
        <v>0</v>
      </c>
      <c r="AW78" s="230">
        <f>IF($AR78=0,VLOOKUP(MID($A78,4,5),'Project splits'!$C$5:$AM$346,AW$22,FALSE),IF(ISNA(VLOOKUP($A78,'Success Asset Classes'!$B$15:$BD$377,AW$21,FALSE)),VLOOKUP(MID($A78,4,5),'Project splits'!$C$5:$AM$346,AW$22,FALSE),VLOOKUP($A78,'Success Asset Classes'!$B$15:$BD$377,AW$21,FALSE)))</f>
        <v>0</v>
      </c>
      <c r="AX78" s="230">
        <f>IF($AR78=0,VLOOKUP(MID($A78,4,5),'Project splits'!$C$5:$AM$346,AX$22,FALSE),IF(ISNA(VLOOKUP($A78,'Success Asset Classes'!$B$15:$BD$377,AX$21,FALSE)),VLOOKUP(MID($A78,4,5),'Project splits'!$C$5:$AM$346,AX$22,FALSE),VLOOKUP($A78,'Success Asset Classes'!$B$15:$BD$377,AX$21,FALSE)))</f>
        <v>0</v>
      </c>
      <c r="AY78" s="230">
        <f>IF($AR78=0,VLOOKUP(MID($A78,4,5),'Project splits'!$C$5:$AM$346,AY$22,FALSE),IF(ISNA(VLOOKUP($A78,'Success Asset Classes'!$B$15:$BD$377,AY$21,FALSE)),VLOOKUP(MID($A78,4,5),'Project splits'!$C$5:$AM$346,AY$22,FALSE),VLOOKUP($A78,'Success Asset Classes'!$B$15:$BD$377,AY$21,FALSE)))</f>
        <v>0</v>
      </c>
      <c r="AZ78" s="230">
        <f>IF($AR78=0,VLOOKUP(MID($A78,4,5),'Project splits'!$C$5:$AM$346,AZ$22,FALSE),IF(ISNA(VLOOKUP($A78,'Success Asset Classes'!$B$15:$BD$377,AZ$21,FALSE)),VLOOKUP(MID($A78,4,5),'Project splits'!$C$5:$AM$346,AZ$22,FALSE),VLOOKUP($A78,'Success Asset Classes'!$B$15:$BD$377,AZ$21,FALSE)))</f>
        <v>0</v>
      </c>
      <c r="BA78" s="230">
        <f>IF($AR78=0,VLOOKUP(MID($A78,4,5),'Project splits'!$C$5:$AM$346,BA$22,FALSE),IF(ISNA(VLOOKUP($A78,'Success Asset Classes'!$B$15:$BD$377,BA$21,FALSE)),VLOOKUP(MID($A78,4,5),'Project splits'!$C$5:$AM$346,BA$22,FALSE),VLOOKUP($A78,'Success Asset Classes'!$B$15:$BD$377,BA$21,FALSE)))</f>
        <v>0</v>
      </c>
      <c r="BB78" s="230">
        <f>IF($AR78=0,VLOOKUP(MID($A78,4,5),'Project splits'!$C$5:$AM$346,BB$22,FALSE),IF(ISNA(VLOOKUP($A78,'Success Asset Classes'!$B$15:$BD$377,BB$21,FALSE)),VLOOKUP(MID($A78,4,5),'Project splits'!$C$5:$AM$346,BB$22,FALSE),VLOOKUP($A78,'Success Asset Classes'!$B$15:$BD$377,BB$21,FALSE)))</f>
        <v>0</v>
      </c>
      <c r="BC78" s="230">
        <f>IF($AR78=0,VLOOKUP(MID($A78,4,5),'Project splits'!$C$5:$AM$346,BC$22,FALSE),IF(ISNA(VLOOKUP($A78,'Success Asset Classes'!$B$15:$BD$377,BC$21,FALSE)),VLOOKUP(MID($A78,4,5),'Project splits'!$C$5:$AM$346,BC$22,FALSE),VLOOKUP($A78,'Success Asset Classes'!$B$15:$BD$377,BC$21,FALSE)))</f>
        <v>0</v>
      </c>
      <c r="BD78" s="230">
        <f>IF($AR78=0,VLOOKUP(MID($A78,4,5),'Project splits'!$C$5:$AM$346,BD$22,FALSE),IF(ISNA(VLOOKUP($A78,'Success Asset Classes'!$B$15:$BD$377,BD$21,FALSE)),VLOOKUP(MID($A78,4,5),'Project splits'!$C$5:$AM$346,BD$22,FALSE),VLOOKUP($A78,'Success Asset Classes'!$B$15:$BD$377,BD$21,FALSE)))</f>
        <v>0</v>
      </c>
      <c r="BE78" s="230">
        <f>IF($AR78=0,VLOOKUP(MID($A78,4,5),'Project splits'!$C$5:$AM$346,BE$22,FALSE),IF(ISNA(VLOOKUP($A78,'Success Asset Classes'!$B$15:$BD$377,BE$21,FALSE)),VLOOKUP(MID($A78,4,5),'Project splits'!$C$5:$AM$346,BE$22,FALSE),VLOOKUP($A78,'Success Asset Classes'!$B$15:$BD$377,BE$21,FALSE)))</f>
        <v>0</v>
      </c>
      <c r="BF78" s="230">
        <f>IF($AR78=0,VLOOKUP(MID($A78,4,5),'Project splits'!$C$5:$AM$346,BF$22,FALSE),IF(ISNA(VLOOKUP($A78,'Success Asset Classes'!$B$15:$BD$377,BF$21,FALSE)),VLOOKUP(MID($A78,4,5),'Project splits'!$C$5:$AM$346,BF$22,FALSE),VLOOKUP($A78,'Success Asset Classes'!$B$15:$BD$377,BF$21,FALSE)))</f>
        <v>0</v>
      </c>
      <c r="BG78" s="230">
        <f>IF($AR78=0,VLOOKUP(MID($A78,4,5),'Project splits'!$C$5:$AM$346,BG$22,FALSE),IF(ISNA(VLOOKUP($A78,'Success Asset Classes'!$B$15:$BD$377,BG$21,FALSE)),VLOOKUP(MID($A78,4,5),'Project splits'!$C$5:$AM$346,BG$22,FALSE),VLOOKUP($A78,'Success Asset Classes'!$B$15:$BD$377,BG$21,FALSE)))</f>
        <v>0</v>
      </c>
      <c r="BH78" s="230">
        <f>IF($AR78=0,VLOOKUP(MID($A78,4,5),'Project splits'!$C$5:$AM$346,BH$22,FALSE),IF(ISNA(VLOOKUP($A78,'Success Asset Classes'!$B$15:$BD$377,BH$21,FALSE)),VLOOKUP(MID($A78,4,5),'Project splits'!$C$5:$AM$346,BH$22,FALSE),VLOOKUP($A78,'Success Asset Classes'!$B$15:$BD$377,BH$21,FALSE)))</f>
        <v>0</v>
      </c>
      <c r="BI78" s="230">
        <f>IF($AR78=0,VLOOKUP(MID($A78,4,5),'Project splits'!$C$5:$AM$346,BI$22,FALSE),IF(ISNA(VLOOKUP($A78,'Success Asset Classes'!$B$15:$BD$377,BI$21,FALSE)),VLOOKUP(MID($A78,4,5),'Project splits'!$C$5:$AM$346,BI$22,FALSE),VLOOKUP($A78,'Success Asset Classes'!$B$15:$BD$377,BI$21,FALSE)))</f>
        <v>1</v>
      </c>
      <c r="BJ78" s="230">
        <f>IF($AR78=0,VLOOKUP(MID($A78,4,5),'Project splits'!$C$5:$AM$346,BJ$22,FALSE),IF(ISNA(VLOOKUP($A78,'Success Asset Classes'!$B$15:$BD$377,BJ$21,FALSE)),VLOOKUP(MID($A78,4,5),'Project splits'!$C$5:$AM$346,BJ$22,FALSE),VLOOKUP($A78,'Success Asset Classes'!$B$15:$BD$377,BJ$21,FALSE)))</f>
        <v>0</v>
      </c>
      <c r="BK78" s="230">
        <f>IF($AR78=0,VLOOKUP(MID($A78,4,5),'Project splits'!$C$5:$AM$346,BK$22,FALSE),IF(ISNA(VLOOKUP($A78,'Success Asset Classes'!$B$15:$BD$377,BK$21,FALSE)),VLOOKUP(MID($A78,4,5),'Project splits'!$C$5:$AM$346,BK$22,FALSE),VLOOKUP($A78,'Success Asset Classes'!$B$15:$BD$377,BK$21,FALSE)))</f>
        <v>0</v>
      </c>
      <c r="BL78" s="230">
        <f>IF($AR78=0,VLOOKUP(MID($A78,4,5),'Project splits'!$C$5:$AM$346,BL$22,FALSE),IF(ISNA(VLOOKUP($A78,'Success Asset Classes'!$B$15:$BD$377,BL$21,FALSE)),VLOOKUP(MID($A78,4,5),'Project splits'!$C$5:$AM$346,BL$22,FALSE),VLOOKUP($A78,'Success Asset Classes'!$B$15:$BD$377,BL$21,FALSE)))</f>
        <v>0</v>
      </c>
      <c r="BM78" s="230">
        <f>IF($AR78=0,VLOOKUP(MID($A78,4,5),'Project splits'!$C$5:$AM$346,BM$22,FALSE),IF(ISNA(VLOOKUP($A78,'Success Asset Classes'!$B$15:$BD$377,BM$21,FALSE)),VLOOKUP(MID($A78,4,5),'Project splits'!$C$5:$AM$346,BM$22,FALSE),VLOOKUP($A78,'Success Asset Classes'!$B$15:$BD$377,BM$21,FALSE)))</f>
        <v>0</v>
      </c>
      <c r="BN78" s="230">
        <f>IF($AR78=0,VLOOKUP(MID($A78,4,5),'Project splits'!$C$5:$AM$346,BN$22,FALSE),IF(ISNA(VLOOKUP($A78,'Success Asset Classes'!$B$15:$BD$377,BN$21,FALSE)),VLOOKUP(MID($A78,4,5),'Project splits'!$C$5:$AM$346,BN$22,FALSE),VLOOKUP($A78,'Success Asset Classes'!$B$15:$BD$377,BN$21,FALSE)))</f>
        <v>0</v>
      </c>
      <c r="BO78" s="230">
        <f>IF($AR78=0,VLOOKUP(MID($A78,4,5),'Project splits'!$C$5:$AM$346,BO$22,FALSE),IF(ISNA(VLOOKUP($A78,'Success Asset Classes'!$B$15:$BD$377,BO$21,FALSE)),VLOOKUP(MID($A78,4,5),'Project splits'!$C$5:$AM$346,BO$22,FALSE),VLOOKUP($A78,'Success Asset Classes'!$B$15:$BD$377,BO$21,FALSE)))</f>
        <v>0</v>
      </c>
      <c r="BP78" s="230">
        <f>IF($AR78=0,VLOOKUP(MID($A78,4,5),'Project splits'!$C$5:$AM$346,BP$22,FALSE),IF(ISNA(VLOOKUP($A78,'Success Asset Classes'!$B$15:$BD$377,BP$21,FALSE)),VLOOKUP(MID($A78,4,5),'Project splits'!$C$5:$AM$346,BP$22,FALSE),VLOOKUP($A78,'Success Asset Classes'!$B$15:$BD$377,BP$21,FALSE)))</f>
        <v>0</v>
      </c>
      <c r="BQ78" s="230">
        <f>IF($AR78=0,VLOOKUP(MID($A78,4,5),'Project splits'!$C$5:$AM$346,BQ$22,FALSE),IF(ISNA(VLOOKUP($A78,'Success Asset Classes'!$B$15:$BD$377,BQ$21,FALSE)),VLOOKUP(MID($A78,4,5),'Project splits'!$C$5:$AM$346,BQ$22,FALSE),VLOOKUP($A78,'Success Asset Classes'!$B$15:$BD$377,BQ$21,FALSE)))</f>
        <v>0</v>
      </c>
      <c r="BR78" s="230">
        <f>IF($AR78=0,VLOOKUP(MID($A78,4,5),'Project splits'!$C$5:$AM$346,BR$22,FALSE),IF(ISNA(VLOOKUP($A78,'Success Asset Classes'!$B$15:$BD$377,BR$21,FALSE)),VLOOKUP(MID($A78,4,5),'Project splits'!$C$5:$AM$346,BR$22,FALSE),VLOOKUP($A78,'Success Asset Classes'!$B$15:$BD$377,BR$21,FALSE)))</f>
        <v>0</v>
      </c>
      <c r="BS78" s="247">
        <f t="shared" si="34"/>
        <v>1</v>
      </c>
      <c r="BT78" s="249">
        <f>1+IF(ISNA(VLOOKUP($A78,'Project labour content'!$A$7:$D$255,'Project labour content'!$D$1,FALSE)),VLOOKUP($D78,'Project labour content'!$F$6:$G$15,'Project labour content'!$G$1,FALSE),VLOOKUP($A78,'Project labour content'!$A$7:$D$255,'Project labour content'!$D$1,FALSE))*LabEsc22*1</f>
        <v>1.0020147640285675</v>
      </c>
      <c r="BU78" s="249">
        <f>1+IF(ISNA(VLOOKUP($A78,'Project labour content'!$A$7:$D$255,'Project labour content'!$D$1,FALSE)),VLOOKUP($D78,'Project labour content'!$F$6:$G$15,'Project labour content'!$G$1,FALSE),VLOOKUP($A78,'Project labour content'!$A$7:$D$255,'Project labour content'!$D$1,FALSE))*LabEsc23*1</f>
        <v>1.0040391989244721</v>
      </c>
      <c r="BV78" s="249">
        <f>1+IF(ISNA(VLOOKUP($A78,'Project labour content'!$A$7:$D$255,'Project labour content'!$D$1,FALSE)),VLOOKUP($D78,'Project labour content'!$F$6:$G$15,'Project labour content'!$G$1,FALSE),VLOOKUP($A78,'Project labour content'!$A$7:$D$255,'Project labour content'!$D$1,FALSE))*LabEsc24*1</f>
        <v>1.0059462165964144</v>
      </c>
      <c r="BW78" s="249">
        <f>1+IF(ISNA(VLOOKUP($A78,'Project labour content'!$A$7:$D$255,'Project labour content'!$D$1,FALSE)),VLOOKUP($D78,'Project labour content'!$F$6:$G$15,'Project labour content'!$G$1,FALSE),VLOOKUP($A78,'Project labour content'!$A$7:$D$255,'Project labour content'!$D$1,FALSE))*LabEsc25*1</f>
        <v>1.0085003489317022</v>
      </c>
      <c r="BX78" s="249">
        <f>1+IF(ISNA(VLOOKUP($A78,'Project labour content'!$A$7:$D$255,'Project labour content'!$D$1,FALSE)),VLOOKUP($D78,'Project labour content'!$F$6:$G$15,'Project labour content'!$G$1,FALSE),VLOOKUP($A78,'Project labour content'!$A$7:$D$255,'Project labour content'!$D$1,FALSE))*LabEsc26*1</f>
        <v>1.0112839274884433</v>
      </c>
      <c r="BY78" s="249">
        <f>1+IF(ISNA(VLOOKUP($A78,'Project labour content'!$A$7:$D$255,'Project labour content'!$D$1,FALSE)),VLOOKUP($D78,'Project labour content'!$F$6:$G$15,'Project labour content'!$G$1,FALSE),VLOOKUP($A78,'Project labour content'!$A$7:$D$255,'Project labour content'!$D$1,FALSE))*LabEsc27*1</f>
        <v>1.0130080332222033</v>
      </c>
      <c r="BZ78" s="249">
        <f>1+IF(ISNA(VLOOKUP($A78,'Project labour content'!$A$7:$D$255,'Project labour content'!$D$1,FALSE)),VLOOKUP($D78,'Project labour content'!$F$6:$G$15,'Project labour content'!$G$1,FALSE),VLOOKUP($A78,'Project labour content'!$A$7:$D$255,'Project labour content'!$D$1,FALSE))*LabEsc28*1</f>
        <v>1.0143062848397246</v>
      </c>
      <c r="CA78" s="249">
        <f>1+IF(ISNA(VLOOKUP($A78,'Project labour content'!$A$7:$D$255,'Project labour content'!$D$1,FALSE)),VLOOKUP($D78,'Project labour content'!$F$6:$G$15,'Project labour content'!$G$1,FALSE),VLOOKUP($A78,'Project labour content'!$A$7:$D$255,'Project labour content'!$D$1,FALSE))*LabEsc29*1</f>
        <v>1.0163897190355229</v>
      </c>
      <c r="CB78" s="250" t="str">
        <f>IF(ISNA(VLOOKUP($A78,'Project labour content'!$A$7:$D$255,'Project labour content'!$D$1,FALSE)),"Category","Project")</f>
        <v>Project</v>
      </c>
      <c r="CD78" s="247" t="str">
        <f t="shared" si="35"/>
        <v>11560</v>
      </c>
      <c r="CE78" s="3"/>
    </row>
    <row r="79" spans="1:83" x14ac:dyDescent="0.15">
      <c r="A79" s="11" t="s">
        <v>115</v>
      </c>
      <c r="B79" s="11" t="str">
        <f>VLOOKUP($A79,'Incurred Real 2022$'!$A$25:$AC$426,'Incurred Real 2022$'!B$1,FALSE)</f>
        <v>Integrated Project and Resource Modelling</v>
      </c>
      <c r="C79" s="11" t="str">
        <f>VLOOKUP($A79,'Incurred Real 2022$'!$A$25:$AC$426,'Incurred Real 2022$'!C$1,FALSE)</f>
        <v>ExAnte</v>
      </c>
      <c r="D79" s="11" t="str">
        <f>VLOOKUP($A79,'Incurred Real 2022$'!$A$25:$AC$426,'Incurred Real 2022$'!D$1,FALSE)</f>
        <v>Information Technology</v>
      </c>
      <c r="E79" s="11" t="str">
        <f>VLOOKUP($A79,'Incurred Real 2022$'!$A$25:$AC$426,'Incurred Real 2022$'!E$1,FALSE)</f>
        <v>Closed</v>
      </c>
      <c r="F79" s="105" t="str">
        <f>IF(VLOOKUP($A79,'Incurred Real 2022$'!$A$25:$AC$426,'Incurred Real 2022$'!F$1,FALSE)=0,"",VLOOKUP($A79,'Incurred Real 2022$'!$A$25:$AC$426,'Incurred Real 2022$'!F$1,FALSE))</f>
        <v/>
      </c>
      <c r="G79" s="105" t="str">
        <f>IF(VLOOKUP($A79,'Incurred Real 2022$'!$A$25:$AC$426,'Incurred Real 2022$'!G$1,FALSE)=0,"",VLOOKUP($A79,'Incurred Real 2022$'!$A$25:$AC$426,'Incurred Real 2022$'!G$1,FALSE))</f>
        <v/>
      </c>
      <c r="H79" s="105" t="str">
        <f>IF(VLOOKUP($A79,'Incurred Real 2022$'!$A$25:$AC$426,'Incurred Real 2022$'!H$1,FALSE)=0,"",VLOOKUP($A79,'Incurred Real 2022$'!$A$25:$AC$426,'Incurred Real 2022$'!H$1,FALSE))</f>
        <v/>
      </c>
      <c r="I79" s="105" t="str">
        <f>IF(VLOOKUP($A79,'Incurred Real 2022$'!$A$25:$AC$426,'Incurred Real 2022$'!I$1,FALSE)=0,"",VLOOKUP($A79,'Incurred Real 2022$'!$A$25:$AC$426,'Incurred Real 2022$'!I$1,FALSE))</f>
        <v/>
      </c>
      <c r="J79" s="105" t="str">
        <f>IF(VLOOKUP($A79,'Incurred Real 2022$'!$A$25:$AC$426,'Incurred Real 2022$'!J$1,FALSE)=0,"",VLOOKUP($A79,'Incurred Real 2022$'!$A$25:$AC$426,'Incurred Real 2022$'!J$1,FALSE))</f>
        <v/>
      </c>
      <c r="K79" s="105" t="str">
        <f>IF(VLOOKUP($A79,'Incurred Real 2022$'!$A$25:$AC$426,'Incurred Real 2022$'!K$1,FALSE)=0,"",VLOOKUP($A79,'Incurred Real 2022$'!$A$25:$AC$426,'Incurred Real 2022$'!K$1,FALSE))</f>
        <v/>
      </c>
      <c r="L79" s="105" t="str">
        <f>IF(VLOOKUP($A79,'Incurred Real 2022$'!$A$25:$AC$426,'Incurred Real 2022$'!L$1,FALSE)=0,"",VLOOKUP($A79,'Incurred Real 2022$'!$A$25:$AC$426,'Incurred Real 2022$'!L$1,FALSE))</f>
        <v/>
      </c>
      <c r="M79" s="105" t="str">
        <f>IF(VLOOKUP($A79,'Incurred Real 2022$'!$A$25:$AC$426,'Incurred Real 2022$'!M$1,FALSE)=0,"",VLOOKUP($A79,'Incurred Real 2022$'!$A$25:$AC$426,'Incurred Real 2022$'!M$1,FALSE))</f>
        <v/>
      </c>
      <c r="N79" s="105" t="str">
        <f>IF(VLOOKUP($A79,'Incurred Real 2022$'!$A$25:$AC$426,'Incurred Real 2022$'!N$1,FALSE)=0,"",VLOOKUP($A79,'Incurred Real 2022$'!$A$25:$AC$426,'Incurred Real 2022$'!N$1,FALSE))</f>
        <v/>
      </c>
      <c r="O79" s="105">
        <f>IF(VLOOKUP($A79,'Incurred Real 2022$'!$A$25:$AC$426,'Incurred Real 2022$'!O$1,FALSE)=0,"",VLOOKUP($A79,'Incurred Real 2022$'!$A$25:$AC$426,'Incurred Real 2022$'!O$1,FALSE))</f>
        <v>25072.28</v>
      </c>
      <c r="P79" s="105">
        <f>IF(VLOOKUP($A79,'Incurred Real 2022$'!$A$25:$AC$426,'Incurred Real 2022$'!P$1,FALSE)=0,"",VLOOKUP($A79,'Incurred Real 2022$'!$A$25:$AC$426,'Incurred Real 2022$'!P$1,FALSE))</f>
        <v>355103.46</v>
      </c>
      <c r="Q79" s="105">
        <f>IF(VLOOKUP($A79,'Incurred Real 2022$'!$A$25:$AC$426,'Incurred Real 2022$'!Q$1,FALSE)=0,"",VLOOKUP($A79,'Incurred Real 2022$'!$A$25:$AC$426,'Incurred Real 2022$'!Q$1,FALSE))</f>
        <v>95565.09</v>
      </c>
      <c r="R79" s="105">
        <f>IF(VLOOKUP($A79,'Incurred Real 2022$'!$A$25:$AC$426,'Incurred Real 2022$'!R$1,FALSE)=0,"",VLOOKUP($A79,'Incurred Real 2022$'!$A$25:$AC$426,'Incurred Real 2022$'!R$1,FALSE))</f>
        <v>9100.81</v>
      </c>
      <c r="S79" s="105" t="str">
        <f>IF(VLOOKUP($A79,'Incurred Real 2022$'!$A$25:$AC$426,'Incurred Real 2022$'!S$1,FALSE)=0,"",VLOOKUP($A79,'Incurred Real 2022$'!$A$25:$AC$426,'Incurred Real 2022$'!S$1,FALSE))</f>
        <v/>
      </c>
      <c r="T79" s="105" t="str">
        <f>IF(VLOOKUP($A79,'Incurred Real 2022$'!$A$25:$AC$426,'Incurred Real 2022$'!T$1,FALSE)=0,"",VLOOKUP($A79,'Incurred Real 2022$'!$A$25:$AC$426,'Incurred Real 2022$'!T$1,FALSE))</f>
        <v/>
      </c>
      <c r="U79" s="105" t="str">
        <f>IF(VLOOKUP($A79,'Incurred Real 2022$'!$A$25:$AC$426,'Incurred Real 2022$'!U$1,FALSE)=0,"",VLOOKUP($A79,'Incurred Real 2022$'!$A$25:$AC$426,'Incurred Real 2022$'!U$1,FALSE))</f>
        <v/>
      </c>
      <c r="V79" s="13" t="str">
        <f>IF(ISTEXT(VLOOKUP($A79,'Incurred Real 2022$'!$A$25:$AC$426,'Incurred Real 2022$'!V$1,FALSE)),"",(VLOOKUP($A79,'Incurred Real 2022$'!$A$25:$AC$426,'Incurred Real 2022$'!V$1,FALSE))*BT79*Incurred_Real!V$15)</f>
        <v/>
      </c>
      <c r="W79" s="13" t="str">
        <f>IF(ISTEXT(VLOOKUP($A79,'Incurred Real 2022$'!$A$25:$AC$426,'Incurred Real 2022$'!W$1,FALSE)),"",(VLOOKUP($A79,'Incurred Real 2022$'!$A$25:$AC$426,'Incurred Real 2022$'!W$1,FALSE))*BU79*Incurred_Real!W$15)</f>
        <v/>
      </c>
      <c r="X79" s="220" t="str">
        <f>IF(ISTEXT(VLOOKUP($A79,'Incurred Real 2022$'!$A$25:$AC$426,'Incurred Real 2022$'!X$1,FALSE)),"",(VLOOKUP($A79,'Incurred Real 2022$'!$A$25:$AC$426,'Incurred Real 2022$'!X$1,FALSE))*BV79*Incurred_Real!X$15)</f>
        <v/>
      </c>
      <c r="Y79" s="217" t="str">
        <f>IF(ISTEXT(VLOOKUP($A79,'Incurred Real 2022$'!$A$25:$AC$426,'Incurred Real 2022$'!Y$1,FALSE)),"",(VLOOKUP($A79,'Incurred Real 2022$'!$A$25:$AC$426,'Incurred Real 2022$'!Y$1,FALSE))*BW79*Incurred_Real!Y$15)</f>
        <v/>
      </c>
      <c r="Z79" s="13" t="str">
        <f>IF(ISTEXT(VLOOKUP($A79,'Incurred Real 2022$'!$A$25:$AC$426,'Incurred Real 2022$'!Z$1,FALSE)),"",(VLOOKUP($A79,'Incurred Real 2022$'!$A$25:$AC$426,'Incurred Real 2022$'!Z$1,FALSE))*BX79*Incurred_Real!Z$15)</f>
        <v/>
      </c>
      <c r="AA79" s="13" t="str">
        <f>IF(ISTEXT(VLOOKUP($A79,'Incurred Real 2022$'!$A$25:$AC$426,'Incurred Real 2022$'!AA$1,FALSE)),"",(VLOOKUP($A79,'Incurred Real 2022$'!$A$25:$AC$426,'Incurred Real 2022$'!AA$1,FALSE))*BY79*Incurred_Real!AA$15)</f>
        <v/>
      </c>
      <c r="AB79" s="13" t="str">
        <f>IF(ISTEXT(VLOOKUP($A79,'Incurred Real 2022$'!$A$25:$AC$426,'Incurred Real 2022$'!AB$1,FALSE)),"",(VLOOKUP($A79,'Incurred Real 2022$'!$A$25:$AC$426,'Incurred Real 2022$'!AB$1,FALSE))*BZ79*Incurred_Real!AB$15)</f>
        <v/>
      </c>
      <c r="AC79" s="13" t="str">
        <f>IF(ISTEXT(VLOOKUP($A79,'Incurred Real 2022$'!$A$25:$AC$426,'Incurred Real 2022$'!AC$1,FALSE)),"",(VLOOKUP($A79,'Incurred Real 2022$'!$A$25:$AC$426,'Incurred Real 2022$'!AC$1,FALSE))*CA79*Incurred_Real!AC$15)</f>
        <v/>
      </c>
      <c r="AD79" s="221">
        <f t="shared" si="36"/>
        <v>484841.63999999996</v>
      </c>
      <c r="AE79" s="221">
        <f t="shared" si="33"/>
        <v>484841.63999999996</v>
      </c>
      <c r="AF79" s="239">
        <f t="shared" si="37"/>
        <v>625409.2084974813</v>
      </c>
      <c r="AG79" s="222">
        <f t="shared" si="38"/>
        <v>493088.92799959978</v>
      </c>
      <c r="AH79" s="223">
        <f t="shared" si="42"/>
        <v>1.2683497296008823</v>
      </c>
      <c r="AI79" s="224" t="str">
        <f t="shared" si="39"/>
        <v>2018</v>
      </c>
      <c r="AJ79" s="225">
        <f>VLOOKUP($A79,Project_Commissioning!$C$4:$H$355,Project_Commissioning!F$1,FALSE)</f>
        <v>42754</v>
      </c>
      <c r="AK79" s="226">
        <f>VLOOKUP($A79,Project_Commissioning!$C$4:$H$355,Project_Commissioning!G$1,FALSE)</f>
        <v>2017</v>
      </c>
      <c r="AL79" s="225" t="str">
        <f>IF(VLOOKUP($A79,Project_Commissioning!$C$4:$H$355,Project_Commissioning!H$1,FALSE)=0,"",VLOOKUP($A79,Project_Commissioning!$C$4:$H$355,Project_Commissioning!H$1,FALSE))</f>
        <v/>
      </c>
      <c r="AM79" s="237">
        <f t="shared" si="40"/>
        <v>555474.96246919897</v>
      </c>
      <c r="AN79" s="221" cm="1">
        <f t="array" ref="AN79">IF(ROUND(AE79,0)=0,0,LOOKUP(2,1/(F79:AC79&lt;&gt;""),F79:AC79))</f>
        <v>9100.81</v>
      </c>
      <c r="AO79" s="221">
        <f t="shared" si="41"/>
        <v>0</v>
      </c>
      <c r="AP79" s="79"/>
      <c r="AQ79" s="20"/>
      <c r="AR79" s="245">
        <f>IF(ISNA(VLOOKUP($A79,'Success Asset Classes'!$B$15:$AA$114,'Success Asset Classes'!$AA$1,FALSE)),0,VLOOKUP($A79,'Success Asset Classes'!$B$15:$AA$114,'Success Asset Classes'!$AA$1,FALSE))</f>
        <v>0</v>
      </c>
      <c r="AS79" s="230">
        <f>IF($AR79=0,VLOOKUP(MID($A79,4,5),'Project splits'!$C$5:$AM$346,AS$22,FALSE),IF(ISNA(VLOOKUP($A79,'Success Asset Classes'!$B$15:$BD$377,AS$21,FALSE)),VLOOKUP(MID($A79,4,5),'Project splits'!$C$5:$AM$346,AS$22,FALSE),VLOOKUP($A79,'Success Asset Classes'!$B$15:$BD$377,AS$21,FALSE)))</f>
        <v>0</v>
      </c>
      <c r="AT79" s="230">
        <f>IF($AR79=0,VLOOKUP(MID($A79,4,5),'Project splits'!$C$5:$AM$346,AT$22,FALSE),IF(ISNA(VLOOKUP($A79,'Success Asset Classes'!$B$15:$BD$377,AT$21,FALSE)),VLOOKUP(MID($A79,4,5),'Project splits'!$C$5:$AM$346,AT$22,FALSE),VLOOKUP($A79,'Success Asset Classes'!$B$15:$BD$377,AT$21,FALSE)))</f>
        <v>0</v>
      </c>
      <c r="AU79" s="230">
        <f>IF($AR79=0,VLOOKUP(MID($A79,4,5),'Project splits'!$C$5:$AM$346,AU$22,FALSE),IF(ISNA(VLOOKUP($A79,'Success Asset Classes'!$B$15:$BD$377,AU$21,FALSE)),VLOOKUP(MID($A79,4,5),'Project splits'!$C$5:$AM$346,AU$22,FALSE),VLOOKUP($A79,'Success Asset Classes'!$B$15:$BD$377,AU$21,FALSE)))</f>
        <v>0</v>
      </c>
      <c r="AV79" s="230">
        <f>IF($AR79=0,VLOOKUP(MID($A79,4,5),'Project splits'!$C$5:$AM$346,AV$22,FALSE),IF(ISNA(VLOOKUP($A79,'Success Asset Classes'!$B$15:$BD$377,AV$21,FALSE)),VLOOKUP(MID($A79,4,5),'Project splits'!$C$5:$AM$346,AV$22,FALSE),VLOOKUP($A79,'Success Asset Classes'!$B$15:$BD$377,AV$21,FALSE)))</f>
        <v>1</v>
      </c>
      <c r="AW79" s="230">
        <f>IF($AR79=0,VLOOKUP(MID($A79,4,5),'Project splits'!$C$5:$AM$346,AW$22,FALSE),IF(ISNA(VLOOKUP($A79,'Success Asset Classes'!$B$15:$BD$377,AW$21,FALSE)),VLOOKUP(MID($A79,4,5),'Project splits'!$C$5:$AM$346,AW$22,FALSE),VLOOKUP($A79,'Success Asset Classes'!$B$15:$BD$377,AW$21,FALSE)))</f>
        <v>0</v>
      </c>
      <c r="AX79" s="230">
        <f>IF($AR79=0,VLOOKUP(MID($A79,4,5),'Project splits'!$C$5:$AM$346,AX$22,FALSE),IF(ISNA(VLOOKUP($A79,'Success Asset Classes'!$B$15:$BD$377,AX$21,FALSE)),VLOOKUP(MID($A79,4,5),'Project splits'!$C$5:$AM$346,AX$22,FALSE),VLOOKUP($A79,'Success Asset Classes'!$B$15:$BD$377,AX$21,FALSE)))</f>
        <v>0</v>
      </c>
      <c r="AY79" s="230">
        <f>IF($AR79=0,VLOOKUP(MID($A79,4,5),'Project splits'!$C$5:$AM$346,AY$22,FALSE),IF(ISNA(VLOOKUP($A79,'Success Asset Classes'!$B$15:$BD$377,AY$21,FALSE)),VLOOKUP(MID($A79,4,5),'Project splits'!$C$5:$AM$346,AY$22,FALSE),VLOOKUP($A79,'Success Asset Classes'!$B$15:$BD$377,AY$21,FALSE)))</f>
        <v>0</v>
      </c>
      <c r="AZ79" s="230">
        <f>IF($AR79=0,VLOOKUP(MID($A79,4,5),'Project splits'!$C$5:$AM$346,AZ$22,FALSE),IF(ISNA(VLOOKUP($A79,'Success Asset Classes'!$B$15:$BD$377,AZ$21,FALSE)),VLOOKUP(MID($A79,4,5),'Project splits'!$C$5:$AM$346,AZ$22,FALSE),VLOOKUP($A79,'Success Asset Classes'!$B$15:$BD$377,AZ$21,FALSE)))</f>
        <v>0</v>
      </c>
      <c r="BA79" s="230">
        <f>IF($AR79=0,VLOOKUP(MID($A79,4,5),'Project splits'!$C$5:$AM$346,BA$22,FALSE),IF(ISNA(VLOOKUP($A79,'Success Asset Classes'!$B$15:$BD$377,BA$21,FALSE)),VLOOKUP(MID($A79,4,5),'Project splits'!$C$5:$AM$346,BA$22,FALSE),VLOOKUP($A79,'Success Asset Classes'!$B$15:$BD$377,BA$21,FALSE)))</f>
        <v>0</v>
      </c>
      <c r="BB79" s="230">
        <f>IF($AR79=0,VLOOKUP(MID($A79,4,5),'Project splits'!$C$5:$AM$346,BB$22,FALSE),IF(ISNA(VLOOKUP($A79,'Success Asset Classes'!$B$15:$BD$377,BB$21,FALSE)),VLOOKUP(MID($A79,4,5),'Project splits'!$C$5:$AM$346,BB$22,FALSE),VLOOKUP($A79,'Success Asset Classes'!$B$15:$BD$377,BB$21,FALSE)))</f>
        <v>0</v>
      </c>
      <c r="BC79" s="230">
        <f>IF($AR79=0,VLOOKUP(MID($A79,4,5),'Project splits'!$C$5:$AM$346,BC$22,FALSE),IF(ISNA(VLOOKUP($A79,'Success Asset Classes'!$B$15:$BD$377,BC$21,FALSE)),VLOOKUP(MID($A79,4,5),'Project splits'!$C$5:$AM$346,BC$22,FALSE),VLOOKUP($A79,'Success Asset Classes'!$B$15:$BD$377,BC$21,FALSE)))</f>
        <v>0</v>
      </c>
      <c r="BD79" s="230">
        <f>IF($AR79=0,VLOOKUP(MID($A79,4,5),'Project splits'!$C$5:$AM$346,BD$22,FALSE),IF(ISNA(VLOOKUP($A79,'Success Asset Classes'!$B$15:$BD$377,BD$21,FALSE)),VLOOKUP(MID($A79,4,5),'Project splits'!$C$5:$AM$346,BD$22,FALSE),VLOOKUP($A79,'Success Asset Classes'!$B$15:$BD$377,BD$21,FALSE)))</f>
        <v>0</v>
      </c>
      <c r="BE79" s="230">
        <f>IF($AR79=0,VLOOKUP(MID($A79,4,5),'Project splits'!$C$5:$AM$346,BE$22,FALSE),IF(ISNA(VLOOKUP($A79,'Success Asset Classes'!$B$15:$BD$377,BE$21,FALSE)),VLOOKUP(MID($A79,4,5),'Project splits'!$C$5:$AM$346,BE$22,FALSE),VLOOKUP($A79,'Success Asset Classes'!$B$15:$BD$377,BE$21,FALSE)))</f>
        <v>0</v>
      </c>
      <c r="BF79" s="230">
        <f>IF($AR79=0,VLOOKUP(MID($A79,4,5),'Project splits'!$C$5:$AM$346,BF$22,FALSE),IF(ISNA(VLOOKUP($A79,'Success Asset Classes'!$B$15:$BD$377,BF$21,FALSE)),VLOOKUP(MID($A79,4,5),'Project splits'!$C$5:$AM$346,BF$22,FALSE),VLOOKUP($A79,'Success Asset Classes'!$B$15:$BD$377,BF$21,FALSE)))</f>
        <v>0</v>
      </c>
      <c r="BG79" s="230">
        <f>IF($AR79=0,VLOOKUP(MID($A79,4,5),'Project splits'!$C$5:$AM$346,BG$22,FALSE),IF(ISNA(VLOOKUP($A79,'Success Asset Classes'!$B$15:$BD$377,BG$21,FALSE)),VLOOKUP(MID($A79,4,5),'Project splits'!$C$5:$AM$346,BG$22,FALSE),VLOOKUP($A79,'Success Asset Classes'!$B$15:$BD$377,BG$21,FALSE)))</f>
        <v>0</v>
      </c>
      <c r="BH79" s="230">
        <f>IF($AR79=0,VLOOKUP(MID($A79,4,5),'Project splits'!$C$5:$AM$346,BH$22,FALSE),IF(ISNA(VLOOKUP($A79,'Success Asset Classes'!$B$15:$BD$377,BH$21,FALSE)),VLOOKUP(MID($A79,4,5),'Project splits'!$C$5:$AM$346,BH$22,FALSE),VLOOKUP($A79,'Success Asset Classes'!$B$15:$BD$377,BH$21,FALSE)))</f>
        <v>0</v>
      </c>
      <c r="BI79" s="230">
        <f>IF($AR79=0,VLOOKUP(MID($A79,4,5),'Project splits'!$C$5:$AM$346,BI$22,FALSE),IF(ISNA(VLOOKUP($A79,'Success Asset Classes'!$B$15:$BD$377,BI$21,FALSE)),VLOOKUP(MID($A79,4,5),'Project splits'!$C$5:$AM$346,BI$22,FALSE),VLOOKUP($A79,'Success Asset Classes'!$B$15:$BD$377,BI$21,FALSE)))</f>
        <v>0</v>
      </c>
      <c r="BJ79" s="230">
        <f>IF($AR79=0,VLOOKUP(MID($A79,4,5),'Project splits'!$C$5:$AM$346,BJ$22,FALSE),IF(ISNA(VLOOKUP($A79,'Success Asset Classes'!$B$15:$BD$377,BJ$21,FALSE)),VLOOKUP(MID($A79,4,5),'Project splits'!$C$5:$AM$346,BJ$22,FALSE),VLOOKUP($A79,'Success Asset Classes'!$B$15:$BD$377,BJ$21,FALSE)))</f>
        <v>0</v>
      </c>
      <c r="BK79" s="230">
        <f>IF($AR79=0,VLOOKUP(MID($A79,4,5),'Project splits'!$C$5:$AM$346,BK$22,FALSE),IF(ISNA(VLOOKUP($A79,'Success Asset Classes'!$B$15:$BD$377,BK$21,FALSE)),VLOOKUP(MID($A79,4,5),'Project splits'!$C$5:$AM$346,BK$22,FALSE),VLOOKUP($A79,'Success Asset Classes'!$B$15:$BD$377,BK$21,FALSE)))</f>
        <v>0</v>
      </c>
      <c r="BL79" s="230">
        <f>IF($AR79=0,VLOOKUP(MID($A79,4,5),'Project splits'!$C$5:$AM$346,BL$22,FALSE),IF(ISNA(VLOOKUP($A79,'Success Asset Classes'!$B$15:$BD$377,BL$21,FALSE)),VLOOKUP(MID($A79,4,5),'Project splits'!$C$5:$AM$346,BL$22,FALSE),VLOOKUP($A79,'Success Asset Classes'!$B$15:$BD$377,BL$21,FALSE)))</f>
        <v>0</v>
      </c>
      <c r="BM79" s="230">
        <f>IF($AR79=0,VLOOKUP(MID($A79,4,5),'Project splits'!$C$5:$AM$346,BM$22,FALSE),IF(ISNA(VLOOKUP($A79,'Success Asset Classes'!$B$15:$BD$377,BM$21,FALSE)),VLOOKUP(MID($A79,4,5),'Project splits'!$C$5:$AM$346,BM$22,FALSE),VLOOKUP($A79,'Success Asset Classes'!$B$15:$BD$377,BM$21,FALSE)))</f>
        <v>0</v>
      </c>
      <c r="BN79" s="230">
        <f>IF($AR79=0,VLOOKUP(MID($A79,4,5),'Project splits'!$C$5:$AM$346,BN$22,FALSE),IF(ISNA(VLOOKUP($A79,'Success Asset Classes'!$B$15:$BD$377,BN$21,FALSE)),VLOOKUP(MID($A79,4,5),'Project splits'!$C$5:$AM$346,BN$22,FALSE),VLOOKUP($A79,'Success Asset Classes'!$B$15:$BD$377,BN$21,FALSE)))</f>
        <v>0</v>
      </c>
      <c r="BO79" s="230">
        <f>IF($AR79=0,VLOOKUP(MID($A79,4,5),'Project splits'!$C$5:$AM$346,BO$22,FALSE),IF(ISNA(VLOOKUP($A79,'Success Asset Classes'!$B$15:$BD$377,BO$21,FALSE)),VLOOKUP(MID($A79,4,5),'Project splits'!$C$5:$AM$346,BO$22,FALSE),VLOOKUP($A79,'Success Asset Classes'!$B$15:$BD$377,BO$21,FALSE)))</f>
        <v>0</v>
      </c>
      <c r="BP79" s="230">
        <f>IF($AR79=0,VLOOKUP(MID($A79,4,5),'Project splits'!$C$5:$AM$346,BP$22,FALSE),IF(ISNA(VLOOKUP($A79,'Success Asset Classes'!$B$15:$BD$377,BP$21,FALSE)),VLOOKUP(MID($A79,4,5),'Project splits'!$C$5:$AM$346,BP$22,FALSE),VLOOKUP($A79,'Success Asset Classes'!$B$15:$BD$377,BP$21,FALSE)))</f>
        <v>0</v>
      </c>
      <c r="BQ79" s="230">
        <f>IF($AR79=0,VLOOKUP(MID($A79,4,5),'Project splits'!$C$5:$AM$346,BQ$22,FALSE),IF(ISNA(VLOOKUP($A79,'Success Asset Classes'!$B$15:$BD$377,BQ$21,FALSE)),VLOOKUP(MID($A79,4,5),'Project splits'!$C$5:$AM$346,BQ$22,FALSE),VLOOKUP($A79,'Success Asset Classes'!$B$15:$BD$377,BQ$21,FALSE)))</f>
        <v>0</v>
      </c>
      <c r="BR79" s="230">
        <f>IF($AR79=0,VLOOKUP(MID($A79,4,5),'Project splits'!$C$5:$AM$346,BR$22,FALSE),IF(ISNA(VLOOKUP($A79,'Success Asset Classes'!$B$15:$BD$377,BR$21,FALSE)),VLOOKUP(MID($A79,4,5),'Project splits'!$C$5:$AM$346,BR$22,FALSE),VLOOKUP($A79,'Success Asset Classes'!$B$15:$BD$377,BR$21,FALSE)))</f>
        <v>0</v>
      </c>
      <c r="BS79" s="247">
        <f t="shared" si="34"/>
        <v>1</v>
      </c>
      <c r="BT79" s="249">
        <f>1+IF(ISNA(VLOOKUP($A79,'Project labour content'!$A$7:$D$255,'Project labour content'!$D$1,FALSE)),VLOOKUP($D79,'Project labour content'!$F$6:$G$15,'Project labour content'!$G$1,FALSE),VLOOKUP($A79,'Project labour content'!$A$7:$D$255,'Project labour content'!$D$1,FALSE))*LabEsc22*1</f>
        <v>1.0024480115846353</v>
      </c>
      <c r="BU79" s="249">
        <f>1+IF(ISNA(VLOOKUP($A79,'Project labour content'!$A$7:$D$255,'Project labour content'!$D$1,FALSE)),VLOOKUP($D79,'Project labour content'!$F$6:$G$15,'Project labour content'!$G$1,FALSE),VLOOKUP($A79,'Project labour content'!$A$7:$D$255,'Project labour content'!$D$1,FALSE))*LabEsc23*1</f>
        <v>1.0049077736248768</v>
      </c>
      <c r="BV79" s="249">
        <f>1+IF(ISNA(VLOOKUP($A79,'Project labour content'!$A$7:$D$255,'Project labour content'!$D$1,FALSE)),VLOOKUP($D79,'Project labour content'!$F$6:$G$15,'Project labour content'!$G$1,FALSE),VLOOKUP($A79,'Project labour content'!$A$7:$D$255,'Project labour content'!$D$1,FALSE))*LabEsc24*1</f>
        <v>1.0072248694667842</v>
      </c>
      <c r="BW79" s="249">
        <f>1+IF(ISNA(VLOOKUP($A79,'Project labour content'!$A$7:$D$255,'Project labour content'!$D$1,FALSE)),VLOOKUP($D79,'Project labour content'!$F$6:$G$15,'Project labour content'!$G$1,FALSE),VLOOKUP($A79,'Project labour content'!$A$7:$D$255,'Project labour content'!$D$1,FALSE))*LabEsc25*1</f>
        <v>1.0103282331643793</v>
      </c>
      <c r="BX79" s="249">
        <f>1+IF(ISNA(VLOOKUP($A79,'Project labour content'!$A$7:$D$255,'Project labour content'!$D$1,FALSE)),VLOOKUP($D79,'Project labour content'!$F$6:$G$15,'Project labour content'!$G$1,FALSE),VLOOKUP($A79,'Project labour content'!$A$7:$D$255,'Project labour content'!$D$1,FALSE))*LabEsc26*1</f>
        <v>1.0137103823674747</v>
      </c>
      <c r="BY79" s="249">
        <f>1+IF(ISNA(VLOOKUP($A79,'Project labour content'!$A$7:$D$255,'Project labour content'!$D$1,FALSE)),VLOOKUP($D79,'Project labour content'!$F$6:$G$15,'Project labour content'!$G$1,FALSE),VLOOKUP($A79,'Project labour content'!$A$7:$D$255,'Project labour content'!$D$1,FALSE))*LabEsc27*1</f>
        <v>1.0158052335508072</v>
      </c>
      <c r="BZ79" s="249">
        <f>1+IF(ISNA(VLOOKUP($A79,'Project labour content'!$A$7:$D$255,'Project labour content'!$D$1,FALSE)),VLOOKUP($D79,'Project labour content'!$F$6:$G$15,'Project labour content'!$G$1,FALSE),VLOOKUP($A79,'Project labour content'!$A$7:$D$255,'Project labour content'!$D$1,FALSE))*LabEsc28*1</f>
        <v>1.0173826564918567</v>
      </c>
      <c r="CA79" s="249">
        <f>1+IF(ISNA(VLOOKUP($A79,'Project labour content'!$A$7:$D$255,'Project labour content'!$D$1,FALSE)),VLOOKUP($D79,'Project labour content'!$F$6:$G$15,'Project labour content'!$G$1,FALSE),VLOOKUP($A79,'Project labour content'!$A$7:$D$255,'Project labour content'!$D$1,FALSE))*LabEsc29*1</f>
        <v>1.0199141048276528</v>
      </c>
      <c r="CB79" s="250" t="str">
        <f>IF(ISNA(VLOOKUP($A79,'Project labour content'!$A$7:$D$255,'Project labour content'!$D$1,FALSE)),"Category","Project")</f>
        <v>Category</v>
      </c>
      <c r="CD79" s="247" t="str">
        <f t="shared" si="35"/>
        <v>11566</v>
      </c>
      <c r="CE79" s="3"/>
    </row>
    <row r="80" spans="1:83" x14ac:dyDescent="0.15">
      <c r="A80" s="11" t="s">
        <v>116</v>
      </c>
      <c r="B80" s="11" t="str">
        <f>VLOOKUP($A80,'Incurred Real 2022$'!$A$25:$AC$426,'Incurred Real 2022$'!B$1,FALSE)</f>
        <v>Substation Operational Data Network Replacement 2013-18</v>
      </c>
      <c r="C80" s="11" t="str">
        <f>VLOOKUP($A80,'Incurred Real 2022$'!$A$25:$AC$426,'Incurred Real 2022$'!C$1,FALSE)</f>
        <v>ExAnte</v>
      </c>
      <c r="D80" s="11" t="str">
        <f>VLOOKUP($A80,'Incurred Real 2022$'!$A$25:$AC$426,'Incurred Real 2022$'!D$1,FALSE)</f>
        <v>Replacement</v>
      </c>
      <c r="E80" s="11" t="str">
        <f>VLOOKUP($A80,'Incurred Real 2022$'!$A$25:$AC$426,'Incurred Real 2022$'!E$1,FALSE)</f>
        <v>Closed</v>
      </c>
      <c r="F80" s="105" t="str">
        <f>IF(VLOOKUP($A80,'Incurred Real 2022$'!$A$25:$AC$426,'Incurred Real 2022$'!F$1,FALSE)=0,"",VLOOKUP($A80,'Incurred Real 2022$'!$A$25:$AC$426,'Incurred Real 2022$'!F$1,FALSE))</f>
        <v/>
      </c>
      <c r="G80" s="105" t="str">
        <f>IF(VLOOKUP($A80,'Incurred Real 2022$'!$A$25:$AC$426,'Incurred Real 2022$'!G$1,FALSE)=0,"",VLOOKUP($A80,'Incurred Real 2022$'!$A$25:$AC$426,'Incurred Real 2022$'!G$1,FALSE))</f>
        <v/>
      </c>
      <c r="H80" s="105" t="str">
        <f>IF(VLOOKUP($A80,'Incurred Real 2022$'!$A$25:$AC$426,'Incurred Real 2022$'!H$1,FALSE)=0,"",VLOOKUP($A80,'Incurred Real 2022$'!$A$25:$AC$426,'Incurred Real 2022$'!H$1,FALSE))</f>
        <v/>
      </c>
      <c r="I80" s="105" t="str">
        <f>IF(VLOOKUP($A80,'Incurred Real 2022$'!$A$25:$AC$426,'Incurred Real 2022$'!I$1,FALSE)=0,"",VLOOKUP($A80,'Incurred Real 2022$'!$A$25:$AC$426,'Incurred Real 2022$'!I$1,FALSE))</f>
        <v/>
      </c>
      <c r="J80" s="105" t="str">
        <f>IF(VLOOKUP($A80,'Incurred Real 2022$'!$A$25:$AC$426,'Incurred Real 2022$'!J$1,FALSE)=0,"",VLOOKUP($A80,'Incurred Real 2022$'!$A$25:$AC$426,'Incurred Real 2022$'!J$1,FALSE))</f>
        <v/>
      </c>
      <c r="K80" s="105" t="str">
        <f>IF(VLOOKUP($A80,'Incurred Real 2022$'!$A$25:$AC$426,'Incurred Real 2022$'!K$1,FALSE)=0,"",VLOOKUP($A80,'Incurred Real 2022$'!$A$25:$AC$426,'Incurred Real 2022$'!K$1,FALSE))</f>
        <v/>
      </c>
      <c r="L80" s="105" t="str">
        <f>IF(VLOOKUP($A80,'Incurred Real 2022$'!$A$25:$AC$426,'Incurred Real 2022$'!L$1,FALSE)=0,"",VLOOKUP($A80,'Incurred Real 2022$'!$A$25:$AC$426,'Incurred Real 2022$'!L$1,FALSE))</f>
        <v/>
      </c>
      <c r="M80" s="105" t="str">
        <f>IF(VLOOKUP($A80,'Incurred Real 2022$'!$A$25:$AC$426,'Incurred Real 2022$'!M$1,FALSE)=0,"",VLOOKUP($A80,'Incurred Real 2022$'!$A$25:$AC$426,'Incurred Real 2022$'!M$1,FALSE))</f>
        <v/>
      </c>
      <c r="N80" s="105" t="str">
        <f>IF(VLOOKUP($A80,'Incurred Real 2022$'!$A$25:$AC$426,'Incurred Real 2022$'!N$1,FALSE)=0,"",VLOOKUP($A80,'Incurred Real 2022$'!$A$25:$AC$426,'Incurred Real 2022$'!N$1,FALSE))</f>
        <v/>
      </c>
      <c r="O80" s="105" t="str">
        <f>IF(VLOOKUP($A80,'Incurred Real 2022$'!$A$25:$AC$426,'Incurred Real 2022$'!O$1,FALSE)=0,"",VLOOKUP($A80,'Incurred Real 2022$'!$A$25:$AC$426,'Incurred Real 2022$'!O$1,FALSE))</f>
        <v/>
      </c>
      <c r="P80" s="105">
        <f>IF(VLOOKUP($A80,'Incurred Real 2022$'!$A$25:$AC$426,'Incurred Real 2022$'!P$1,FALSE)=0,"",VLOOKUP($A80,'Incurred Real 2022$'!$A$25:$AC$426,'Incurred Real 2022$'!P$1,FALSE))</f>
        <v>28007.03</v>
      </c>
      <c r="Q80" s="105">
        <f>IF(VLOOKUP($A80,'Incurred Real 2022$'!$A$25:$AC$426,'Incurred Real 2022$'!Q$1,FALSE)=0,"",VLOOKUP($A80,'Incurred Real 2022$'!$A$25:$AC$426,'Incurred Real 2022$'!Q$1,FALSE))</f>
        <v>695453.93</v>
      </c>
      <c r="R80" s="105">
        <f>IF(VLOOKUP($A80,'Incurred Real 2022$'!$A$25:$AC$426,'Incurred Real 2022$'!R$1,FALSE)=0,"",VLOOKUP($A80,'Incurred Real 2022$'!$A$25:$AC$426,'Incurred Real 2022$'!R$1,FALSE))</f>
        <v>1843846.48</v>
      </c>
      <c r="S80" s="105">
        <f>IF(VLOOKUP($A80,'Incurred Real 2022$'!$A$25:$AC$426,'Incurred Real 2022$'!S$1,FALSE)=0,"",VLOOKUP($A80,'Incurred Real 2022$'!$A$25:$AC$426,'Incurred Real 2022$'!S$1,FALSE))</f>
        <v>1118780.5</v>
      </c>
      <c r="T80" s="105">
        <f>IF(VLOOKUP($A80,'Incurred Real 2022$'!$A$25:$AC$426,'Incurred Real 2022$'!T$1,FALSE)=0,"",VLOOKUP($A80,'Incurred Real 2022$'!$A$25:$AC$426,'Incurred Real 2022$'!T$1,FALSE))</f>
        <v>348072.8</v>
      </c>
      <c r="U80" s="105">
        <f>IF(VLOOKUP($A80,'Incurred Real 2022$'!$A$25:$AC$426,'Incurred Real 2022$'!U$1,FALSE)=0,"",VLOOKUP($A80,'Incurred Real 2022$'!$A$25:$AC$426,'Incurred Real 2022$'!U$1,FALSE))</f>
        <v>236988.36</v>
      </c>
      <c r="V80" s="13" t="str">
        <f>IF(ISTEXT(VLOOKUP($A80,'Incurred Real 2022$'!$A$25:$AC$426,'Incurred Real 2022$'!V$1,FALSE)),"",(VLOOKUP($A80,'Incurred Real 2022$'!$A$25:$AC$426,'Incurred Real 2022$'!V$1,FALSE))*BT80*Incurred_Real!V$15)</f>
        <v/>
      </c>
      <c r="W80" s="13" t="str">
        <f>IF(ISTEXT(VLOOKUP($A80,'Incurred Real 2022$'!$A$25:$AC$426,'Incurred Real 2022$'!W$1,FALSE)),"",(VLOOKUP($A80,'Incurred Real 2022$'!$A$25:$AC$426,'Incurred Real 2022$'!W$1,FALSE))*BU80*Incurred_Real!W$15)</f>
        <v/>
      </c>
      <c r="X80" s="220" t="str">
        <f>IF(ISTEXT(VLOOKUP($A80,'Incurred Real 2022$'!$A$25:$AC$426,'Incurred Real 2022$'!X$1,FALSE)),"",(VLOOKUP($A80,'Incurred Real 2022$'!$A$25:$AC$426,'Incurred Real 2022$'!X$1,FALSE))*BV80*Incurred_Real!X$15)</f>
        <v/>
      </c>
      <c r="Y80" s="217" t="str">
        <f>IF(ISTEXT(VLOOKUP($A80,'Incurred Real 2022$'!$A$25:$AC$426,'Incurred Real 2022$'!Y$1,FALSE)),"",(VLOOKUP($A80,'Incurred Real 2022$'!$A$25:$AC$426,'Incurred Real 2022$'!Y$1,FALSE))*BW80*Incurred_Real!Y$15)</f>
        <v/>
      </c>
      <c r="Z80" s="13" t="str">
        <f>IF(ISTEXT(VLOOKUP($A80,'Incurred Real 2022$'!$A$25:$AC$426,'Incurred Real 2022$'!Z$1,FALSE)),"",(VLOOKUP($A80,'Incurred Real 2022$'!$A$25:$AC$426,'Incurred Real 2022$'!Z$1,FALSE))*BX80*Incurred_Real!Z$15)</f>
        <v/>
      </c>
      <c r="AA80" s="13" t="str">
        <f>IF(ISTEXT(VLOOKUP($A80,'Incurred Real 2022$'!$A$25:$AC$426,'Incurred Real 2022$'!AA$1,FALSE)),"",(VLOOKUP($A80,'Incurred Real 2022$'!$A$25:$AC$426,'Incurred Real 2022$'!AA$1,FALSE))*BY80*Incurred_Real!AA$15)</f>
        <v/>
      </c>
      <c r="AB80" s="13" t="str">
        <f>IF(ISTEXT(VLOOKUP($A80,'Incurred Real 2022$'!$A$25:$AC$426,'Incurred Real 2022$'!AB$1,FALSE)),"",(VLOOKUP($A80,'Incurred Real 2022$'!$A$25:$AC$426,'Incurred Real 2022$'!AB$1,FALSE))*BZ80*Incurred_Real!AB$15)</f>
        <v/>
      </c>
      <c r="AC80" s="13" t="str">
        <f>IF(ISTEXT(VLOOKUP($A80,'Incurred Real 2022$'!$A$25:$AC$426,'Incurred Real 2022$'!AC$1,FALSE)),"",(VLOOKUP($A80,'Incurred Real 2022$'!$A$25:$AC$426,'Incurred Real 2022$'!AC$1,FALSE))*CA80*Incurred_Real!AC$15)</f>
        <v/>
      </c>
      <c r="AD80" s="221">
        <f t="shared" si="36"/>
        <v>4271149.0999999996</v>
      </c>
      <c r="AE80" s="221">
        <f t="shared" si="33"/>
        <v>4271149.0999999996</v>
      </c>
      <c r="AF80" s="239">
        <f t="shared" si="37"/>
        <v>5290839.0731546506</v>
      </c>
      <c r="AG80" s="222">
        <f t="shared" si="38"/>
        <v>4424364.1555165118</v>
      </c>
      <c r="AH80" s="223">
        <f t="shared" si="42"/>
        <v>1.1958416819189206</v>
      </c>
      <c r="AI80" s="224">
        <f t="shared" si="39"/>
        <v>2021</v>
      </c>
      <c r="AJ80" s="225">
        <f>VLOOKUP($A80,Project_Commissioning!$C$4:$H$355,Project_Commissioning!F$1,FALSE)</f>
        <v>44196</v>
      </c>
      <c r="AK80" s="226">
        <f>VLOOKUP($A80,Project_Commissioning!$C$4:$H$355,Project_Commissioning!G$1,FALSE)</f>
        <v>2021</v>
      </c>
      <c r="AL80" s="225" t="str">
        <f>IF(VLOOKUP($A80,Project_Commissioning!$C$4:$H$355,Project_Commissioning!H$1,FALSE)=0,"",VLOOKUP($A80,Project_Commissioning!$C$4:$H$355,Project_Commissioning!H$1,FALSE))</f>
        <v/>
      </c>
      <c r="AM80" s="237">
        <f t="shared" si="40"/>
        <v>4699209.0868821712</v>
      </c>
      <c r="AN80" s="221" cm="1">
        <f t="array" ref="AN80">IF(ROUND(AE80,0)=0,0,LOOKUP(2,1/(F80:AC80&lt;&gt;""),F80:AC80))</f>
        <v>236988.36</v>
      </c>
      <c r="AO80" s="221">
        <f t="shared" si="41"/>
        <v>0</v>
      </c>
      <c r="AP80" s="79"/>
      <c r="AQ80" s="20"/>
      <c r="AR80" s="245">
        <f>IF(ISNA(VLOOKUP($A80,'Success Asset Classes'!$B$15:$AA$114,'Success Asset Classes'!$AA$1,FALSE)),0,VLOOKUP($A80,'Success Asset Classes'!$B$15:$AA$114,'Success Asset Classes'!$AA$1,FALSE))</f>
        <v>0</v>
      </c>
      <c r="AS80" s="230">
        <f>IF($AR80=0,VLOOKUP(MID($A80,4,5),'Project splits'!$C$5:$AM$346,AS$22,FALSE),IF(ISNA(VLOOKUP($A80,'Success Asset Classes'!$B$15:$BD$377,AS$21,FALSE)),VLOOKUP(MID($A80,4,5),'Project splits'!$C$5:$AM$346,AS$22,FALSE),VLOOKUP($A80,'Success Asset Classes'!$B$15:$BD$377,AS$21,FALSE)))</f>
        <v>0</v>
      </c>
      <c r="AT80" s="230">
        <f>IF($AR80=0,VLOOKUP(MID($A80,4,5),'Project splits'!$C$5:$AM$346,AT$22,FALSE),IF(ISNA(VLOOKUP($A80,'Success Asset Classes'!$B$15:$BD$377,AT$21,FALSE)),VLOOKUP(MID($A80,4,5),'Project splits'!$C$5:$AM$346,AT$22,FALSE),VLOOKUP($A80,'Success Asset Classes'!$B$15:$BD$377,AT$21,FALSE)))</f>
        <v>0</v>
      </c>
      <c r="AU80" s="230">
        <f>IF($AR80=0,VLOOKUP(MID($A80,4,5),'Project splits'!$C$5:$AM$346,AU$22,FALSE),IF(ISNA(VLOOKUP($A80,'Success Asset Classes'!$B$15:$BD$377,AU$21,FALSE)),VLOOKUP(MID($A80,4,5),'Project splits'!$C$5:$AM$346,AU$22,FALSE),VLOOKUP($A80,'Success Asset Classes'!$B$15:$BD$377,AU$21,FALSE)))</f>
        <v>1</v>
      </c>
      <c r="AV80" s="230">
        <f>IF($AR80=0,VLOOKUP(MID($A80,4,5),'Project splits'!$C$5:$AM$346,AV$22,FALSE),IF(ISNA(VLOOKUP($A80,'Success Asset Classes'!$B$15:$BD$377,AV$21,FALSE)),VLOOKUP(MID($A80,4,5),'Project splits'!$C$5:$AM$346,AV$22,FALSE),VLOOKUP($A80,'Success Asset Classes'!$B$15:$BD$377,AV$21,FALSE)))</f>
        <v>0</v>
      </c>
      <c r="AW80" s="230">
        <f>IF($AR80=0,VLOOKUP(MID($A80,4,5),'Project splits'!$C$5:$AM$346,AW$22,FALSE),IF(ISNA(VLOOKUP($A80,'Success Asset Classes'!$B$15:$BD$377,AW$21,FALSE)),VLOOKUP(MID($A80,4,5),'Project splits'!$C$5:$AM$346,AW$22,FALSE),VLOOKUP($A80,'Success Asset Classes'!$B$15:$BD$377,AW$21,FALSE)))</f>
        <v>0</v>
      </c>
      <c r="AX80" s="230">
        <f>IF($AR80=0,VLOOKUP(MID($A80,4,5),'Project splits'!$C$5:$AM$346,AX$22,FALSE),IF(ISNA(VLOOKUP($A80,'Success Asset Classes'!$B$15:$BD$377,AX$21,FALSE)),VLOOKUP(MID($A80,4,5),'Project splits'!$C$5:$AM$346,AX$22,FALSE),VLOOKUP($A80,'Success Asset Classes'!$B$15:$BD$377,AX$21,FALSE)))</f>
        <v>0</v>
      </c>
      <c r="AY80" s="230">
        <f>IF($AR80=0,VLOOKUP(MID($A80,4,5),'Project splits'!$C$5:$AM$346,AY$22,FALSE),IF(ISNA(VLOOKUP($A80,'Success Asset Classes'!$B$15:$BD$377,AY$21,FALSE)),VLOOKUP(MID($A80,4,5),'Project splits'!$C$5:$AM$346,AY$22,FALSE),VLOOKUP($A80,'Success Asset Classes'!$B$15:$BD$377,AY$21,FALSE)))</f>
        <v>0</v>
      </c>
      <c r="AZ80" s="230">
        <f>IF($AR80=0,VLOOKUP(MID($A80,4,5),'Project splits'!$C$5:$AM$346,AZ$22,FALSE),IF(ISNA(VLOOKUP($A80,'Success Asset Classes'!$B$15:$BD$377,AZ$21,FALSE)),VLOOKUP(MID($A80,4,5),'Project splits'!$C$5:$AM$346,AZ$22,FALSE),VLOOKUP($A80,'Success Asset Classes'!$B$15:$BD$377,AZ$21,FALSE)))</f>
        <v>0</v>
      </c>
      <c r="BA80" s="230">
        <f>IF($AR80=0,VLOOKUP(MID($A80,4,5),'Project splits'!$C$5:$AM$346,BA$22,FALSE),IF(ISNA(VLOOKUP($A80,'Success Asset Classes'!$B$15:$BD$377,BA$21,FALSE)),VLOOKUP(MID($A80,4,5),'Project splits'!$C$5:$AM$346,BA$22,FALSE),VLOOKUP($A80,'Success Asset Classes'!$B$15:$BD$377,BA$21,FALSE)))</f>
        <v>0</v>
      </c>
      <c r="BB80" s="230">
        <f>IF($AR80=0,VLOOKUP(MID($A80,4,5),'Project splits'!$C$5:$AM$346,BB$22,FALSE),IF(ISNA(VLOOKUP($A80,'Success Asset Classes'!$B$15:$BD$377,BB$21,FALSE)),VLOOKUP(MID($A80,4,5),'Project splits'!$C$5:$AM$346,BB$22,FALSE),VLOOKUP($A80,'Success Asset Classes'!$B$15:$BD$377,BB$21,FALSE)))</f>
        <v>0</v>
      </c>
      <c r="BC80" s="230">
        <f>IF($AR80=0,VLOOKUP(MID($A80,4,5),'Project splits'!$C$5:$AM$346,BC$22,FALSE),IF(ISNA(VLOOKUP($A80,'Success Asset Classes'!$B$15:$BD$377,BC$21,FALSE)),VLOOKUP(MID($A80,4,5),'Project splits'!$C$5:$AM$346,BC$22,FALSE),VLOOKUP($A80,'Success Asset Classes'!$B$15:$BD$377,BC$21,FALSE)))</f>
        <v>0</v>
      </c>
      <c r="BD80" s="230">
        <f>IF($AR80=0,VLOOKUP(MID($A80,4,5),'Project splits'!$C$5:$AM$346,BD$22,FALSE),IF(ISNA(VLOOKUP($A80,'Success Asset Classes'!$B$15:$BD$377,BD$21,FALSE)),VLOOKUP(MID($A80,4,5),'Project splits'!$C$5:$AM$346,BD$22,FALSE),VLOOKUP($A80,'Success Asset Classes'!$B$15:$BD$377,BD$21,FALSE)))</f>
        <v>0</v>
      </c>
      <c r="BE80" s="230">
        <f>IF($AR80=0,VLOOKUP(MID($A80,4,5),'Project splits'!$C$5:$AM$346,BE$22,FALSE),IF(ISNA(VLOOKUP($A80,'Success Asset Classes'!$B$15:$BD$377,BE$21,FALSE)),VLOOKUP(MID($A80,4,5),'Project splits'!$C$5:$AM$346,BE$22,FALSE),VLOOKUP($A80,'Success Asset Classes'!$B$15:$BD$377,BE$21,FALSE)))</f>
        <v>0</v>
      </c>
      <c r="BF80" s="230">
        <f>IF($AR80=0,VLOOKUP(MID($A80,4,5),'Project splits'!$C$5:$AM$346,BF$22,FALSE),IF(ISNA(VLOOKUP($A80,'Success Asset Classes'!$B$15:$BD$377,BF$21,FALSE)),VLOOKUP(MID($A80,4,5),'Project splits'!$C$5:$AM$346,BF$22,FALSE),VLOOKUP($A80,'Success Asset Classes'!$B$15:$BD$377,BF$21,FALSE)))</f>
        <v>0</v>
      </c>
      <c r="BG80" s="230">
        <f>IF($AR80=0,VLOOKUP(MID($A80,4,5),'Project splits'!$C$5:$AM$346,BG$22,FALSE),IF(ISNA(VLOOKUP($A80,'Success Asset Classes'!$B$15:$BD$377,BG$21,FALSE)),VLOOKUP(MID($A80,4,5),'Project splits'!$C$5:$AM$346,BG$22,FALSE),VLOOKUP($A80,'Success Asset Classes'!$B$15:$BD$377,BG$21,FALSE)))</f>
        <v>0</v>
      </c>
      <c r="BH80" s="230">
        <f>IF($AR80=0,VLOOKUP(MID($A80,4,5),'Project splits'!$C$5:$AM$346,BH$22,FALSE),IF(ISNA(VLOOKUP($A80,'Success Asset Classes'!$B$15:$BD$377,BH$21,FALSE)),VLOOKUP(MID($A80,4,5),'Project splits'!$C$5:$AM$346,BH$22,FALSE),VLOOKUP($A80,'Success Asset Classes'!$B$15:$BD$377,BH$21,FALSE)))</f>
        <v>0</v>
      </c>
      <c r="BI80" s="230">
        <f>IF($AR80=0,VLOOKUP(MID($A80,4,5),'Project splits'!$C$5:$AM$346,BI$22,FALSE),IF(ISNA(VLOOKUP($A80,'Success Asset Classes'!$B$15:$BD$377,BI$21,FALSE)),VLOOKUP(MID($A80,4,5),'Project splits'!$C$5:$AM$346,BI$22,FALSE),VLOOKUP($A80,'Success Asset Classes'!$B$15:$BD$377,BI$21,FALSE)))</f>
        <v>0</v>
      </c>
      <c r="BJ80" s="230">
        <f>IF($AR80=0,VLOOKUP(MID($A80,4,5),'Project splits'!$C$5:$AM$346,BJ$22,FALSE),IF(ISNA(VLOOKUP($A80,'Success Asset Classes'!$B$15:$BD$377,BJ$21,FALSE)),VLOOKUP(MID($A80,4,5),'Project splits'!$C$5:$AM$346,BJ$22,FALSE),VLOOKUP($A80,'Success Asset Classes'!$B$15:$BD$377,BJ$21,FALSE)))</f>
        <v>0</v>
      </c>
      <c r="BK80" s="230">
        <f>IF($AR80=0,VLOOKUP(MID($A80,4,5),'Project splits'!$C$5:$AM$346,BK$22,FALSE),IF(ISNA(VLOOKUP($A80,'Success Asset Classes'!$B$15:$BD$377,BK$21,FALSE)),VLOOKUP(MID($A80,4,5),'Project splits'!$C$5:$AM$346,BK$22,FALSE),VLOOKUP($A80,'Success Asset Classes'!$B$15:$BD$377,BK$21,FALSE)))</f>
        <v>0</v>
      </c>
      <c r="BL80" s="230">
        <f>IF($AR80=0,VLOOKUP(MID($A80,4,5),'Project splits'!$C$5:$AM$346,BL$22,FALSE),IF(ISNA(VLOOKUP($A80,'Success Asset Classes'!$B$15:$BD$377,BL$21,FALSE)),VLOOKUP(MID($A80,4,5),'Project splits'!$C$5:$AM$346,BL$22,FALSE),VLOOKUP($A80,'Success Asset Classes'!$B$15:$BD$377,BL$21,FALSE)))</f>
        <v>0</v>
      </c>
      <c r="BM80" s="230">
        <f>IF($AR80=0,VLOOKUP(MID($A80,4,5),'Project splits'!$C$5:$AM$346,BM$22,FALSE),IF(ISNA(VLOOKUP($A80,'Success Asset Classes'!$B$15:$BD$377,BM$21,FALSE)),VLOOKUP(MID($A80,4,5),'Project splits'!$C$5:$AM$346,BM$22,FALSE),VLOOKUP($A80,'Success Asset Classes'!$B$15:$BD$377,BM$21,FALSE)))</f>
        <v>0</v>
      </c>
      <c r="BN80" s="230">
        <f>IF($AR80=0,VLOOKUP(MID($A80,4,5),'Project splits'!$C$5:$AM$346,BN$22,FALSE),IF(ISNA(VLOOKUP($A80,'Success Asset Classes'!$B$15:$BD$377,BN$21,FALSE)),VLOOKUP(MID($A80,4,5),'Project splits'!$C$5:$AM$346,BN$22,FALSE),VLOOKUP($A80,'Success Asset Classes'!$B$15:$BD$377,BN$21,FALSE)))</f>
        <v>0</v>
      </c>
      <c r="BO80" s="230">
        <f>IF($AR80=0,VLOOKUP(MID($A80,4,5),'Project splits'!$C$5:$AM$346,BO$22,FALSE),IF(ISNA(VLOOKUP($A80,'Success Asset Classes'!$B$15:$BD$377,BO$21,FALSE)),VLOOKUP(MID($A80,4,5),'Project splits'!$C$5:$AM$346,BO$22,FALSE),VLOOKUP($A80,'Success Asset Classes'!$B$15:$BD$377,BO$21,FALSE)))</f>
        <v>0</v>
      </c>
      <c r="BP80" s="230">
        <f>IF($AR80=0,VLOOKUP(MID($A80,4,5),'Project splits'!$C$5:$AM$346,BP$22,FALSE),IF(ISNA(VLOOKUP($A80,'Success Asset Classes'!$B$15:$BD$377,BP$21,FALSE)),VLOOKUP(MID($A80,4,5),'Project splits'!$C$5:$AM$346,BP$22,FALSE),VLOOKUP($A80,'Success Asset Classes'!$B$15:$BD$377,BP$21,FALSE)))</f>
        <v>0</v>
      </c>
      <c r="BQ80" s="230">
        <f>IF($AR80=0,VLOOKUP(MID($A80,4,5),'Project splits'!$C$5:$AM$346,BQ$22,FALSE),IF(ISNA(VLOOKUP($A80,'Success Asset Classes'!$B$15:$BD$377,BQ$21,FALSE)),VLOOKUP(MID($A80,4,5),'Project splits'!$C$5:$AM$346,BQ$22,FALSE),VLOOKUP($A80,'Success Asset Classes'!$B$15:$BD$377,BQ$21,FALSE)))</f>
        <v>0</v>
      </c>
      <c r="BR80" s="230">
        <f>IF($AR80=0,VLOOKUP(MID($A80,4,5),'Project splits'!$C$5:$AM$346,BR$22,FALSE),IF(ISNA(VLOOKUP($A80,'Success Asset Classes'!$B$15:$BD$377,BR$21,FALSE)),VLOOKUP(MID($A80,4,5),'Project splits'!$C$5:$AM$346,BR$22,FALSE),VLOOKUP($A80,'Success Asset Classes'!$B$15:$BD$377,BR$21,FALSE)))</f>
        <v>0</v>
      </c>
      <c r="BS80" s="247">
        <f t="shared" si="34"/>
        <v>1</v>
      </c>
      <c r="BT80" s="249">
        <f>1+IF(ISNA(VLOOKUP($A80,'Project labour content'!$A$7:$D$255,'Project labour content'!$D$1,FALSE)),VLOOKUP($D80,'Project labour content'!$F$6:$G$15,'Project labour content'!$G$1,FALSE),VLOOKUP($A80,'Project labour content'!$A$7:$D$255,'Project labour content'!$D$1,FALSE))*LabEsc22*1</f>
        <v>1.0008946620064583</v>
      </c>
      <c r="BU80" s="249">
        <f>1+IF(ISNA(VLOOKUP($A80,'Project labour content'!$A$7:$D$255,'Project labour content'!$D$1,FALSE)),VLOOKUP($D80,'Project labour content'!$F$6:$G$15,'Project labour content'!$G$1,FALSE),VLOOKUP($A80,'Project labour content'!$A$7:$D$255,'Project labour content'!$D$1,FALSE))*LabEsc23*1</f>
        <v>1.0017936183905476</v>
      </c>
      <c r="BV80" s="249">
        <f>1+IF(ISNA(VLOOKUP($A80,'Project labour content'!$A$7:$D$255,'Project labour content'!$D$1,FALSE)),VLOOKUP($D80,'Project labour content'!$F$6:$G$15,'Project labour content'!$G$1,FALSE),VLOOKUP($A80,'Project labour content'!$A$7:$D$255,'Project labour content'!$D$1,FALSE))*LabEsc24*1</f>
        <v>1.0026404353043599</v>
      </c>
      <c r="BW80" s="249">
        <f>1+IF(ISNA(VLOOKUP($A80,'Project labour content'!$A$7:$D$255,'Project labour content'!$D$1,FALSE)),VLOOKUP($D80,'Project labour content'!$F$6:$G$15,'Project labour content'!$G$1,FALSE),VLOOKUP($A80,'Project labour content'!$A$7:$D$255,'Project labour content'!$D$1,FALSE))*LabEsc25*1</f>
        <v>1.0037746054242589</v>
      </c>
      <c r="BX80" s="249">
        <f>1+IF(ISNA(VLOOKUP($A80,'Project labour content'!$A$7:$D$255,'Project labour content'!$D$1,FALSE)),VLOOKUP($D80,'Project labour content'!$F$6:$G$15,'Project labour content'!$G$1,FALSE),VLOOKUP($A80,'Project labour content'!$A$7:$D$255,'Project labour content'!$D$1,FALSE))*LabEsc26*1</f>
        <v>1.0050106618265955</v>
      </c>
      <c r="BY80" s="249">
        <f>1+IF(ISNA(VLOOKUP($A80,'Project labour content'!$A$7:$D$255,'Project labour content'!$D$1,FALSE)),VLOOKUP($D80,'Project labour content'!$F$6:$G$15,'Project labour content'!$G$1,FALSE),VLOOKUP($A80,'Project labour content'!$A$7:$D$255,'Project labour content'!$D$1,FALSE))*LabEsc27*1</f>
        <v>1.0057762561459505</v>
      </c>
      <c r="BZ80" s="249">
        <f>1+IF(ISNA(VLOOKUP($A80,'Project labour content'!$A$7:$D$255,'Project labour content'!$D$1,FALSE)),VLOOKUP($D80,'Project labour content'!$F$6:$G$15,'Project labour content'!$G$1,FALSE),VLOOKUP($A80,'Project labour content'!$A$7:$D$255,'Project labour content'!$D$1,FALSE))*LabEsc28*1</f>
        <v>1.0063527486684249</v>
      </c>
      <c r="CA80" s="249">
        <f>1+IF(ISNA(VLOOKUP($A80,'Project labour content'!$A$7:$D$255,'Project labour content'!$D$1,FALSE)),VLOOKUP($D80,'Project labour content'!$F$6:$G$15,'Project labour content'!$G$1,FALSE),VLOOKUP($A80,'Project labour content'!$A$7:$D$255,'Project labour content'!$D$1,FALSE))*LabEsc29*1</f>
        <v>1.0072779038684916</v>
      </c>
      <c r="CB80" s="250" t="str">
        <f>IF(ISNA(VLOOKUP($A80,'Project labour content'!$A$7:$D$255,'Project labour content'!$D$1,FALSE)),"Category","Project")</f>
        <v>Category</v>
      </c>
      <c r="CD80" s="247" t="str">
        <f t="shared" si="35"/>
        <v>11575</v>
      </c>
      <c r="CE80" s="3"/>
    </row>
    <row r="81" spans="1:83" x14ac:dyDescent="0.15">
      <c r="A81" s="11" t="s">
        <v>117</v>
      </c>
      <c r="B81" s="11" t="str">
        <f>VLOOKUP($A81,'Incurred Real 2022$'!$A$25:$AC$426,'Incurred Real 2022$'!B$1,FALSE)</f>
        <v>Tailem Bend CB Upgrade</v>
      </c>
      <c r="C81" s="11" t="str">
        <f>VLOOKUP($A81,'Incurred Real 2022$'!$A$25:$AC$426,'Incurred Real 2022$'!C$1,FALSE)</f>
        <v>ExAnte</v>
      </c>
      <c r="D81" s="11" t="str">
        <f>VLOOKUP($A81,'Incurred Real 2022$'!$A$25:$AC$426,'Incurred Real 2022$'!D$1,FALSE)</f>
        <v>Security/Compliance</v>
      </c>
      <c r="E81" s="11" t="str">
        <f>VLOOKUP($A81,'Incurred Real 2022$'!$A$25:$AC$426,'Incurred Real 2022$'!E$1,FALSE)</f>
        <v>Closed</v>
      </c>
      <c r="F81" s="105" t="str">
        <f>IF(VLOOKUP($A81,'Incurred Real 2022$'!$A$25:$AC$426,'Incurred Real 2022$'!F$1,FALSE)=0,"",VLOOKUP($A81,'Incurred Real 2022$'!$A$25:$AC$426,'Incurred Real 2022$'!F$1,FALSE))</f>
        <v/>
      </c>
      <c r="G81" s="105" t="str">
        <f>IF(VLOOKUP($A81,'Incurred Real 2022$'!$A$25:$AC$426,'Incurred Real 2022$'!G$1,FALSE)=0,"",VLOOKUP($A81,'Incurred Real 2022$'!$A$25:$AC$426,'Incurred Real 2022$'!G$1,FALSE))</f>
        <v/>
      </c>
      <c r="H81" s="105" t="str">
        <f>IF(VLOOKUP($A81,'Incurred Real 2022$'!$A$25:$AC$426,'Incurred Real 2022$'!H$1,FALSE)=0,"",VLOOKUP($A81,'Incurred Real 2022$'!$A$25:$AC$426,'Incurred Real 2022$'!H$1,FALSE))</f>
        <v/>
      </c>
      <c r="I81" s="105" t="str">
        <f>IF(VLOOKUP($A81,'Incurred Real 2022$'!$A$25:$AC$426,'Incurred Real 2022$'!I$1,FALSE)=0,"",VLOOKUP($A81,'Incurred Real 2022$'!$A$25:$AC$426,'Incurred Real 2022$'!I$1,FALSE))</f>
        <v/>
      </c>
      <c r="J81" s="105" t="str">
        <f>IF(VLOOKUP($A81,'Incurred Real 2022$'!$A$25:$AC$426,'Incurred Real 2022$'!J$1,FALSE)=0,"",VLOOKUP($A81,'Incurred Real 2022$'!$A$25:$AC$426,'Incurred Real 2022$'!J$1,FALSE))</f>
        <v/>
      </c>
      <c r="K81" s="105" t="str">
        <f>IF(VLOOKUP($A81,'Incurred Real 2022$'!$A$25:$AC$426,'Incurred Real 2022$'!K$1,FALSE)=0,"",VLOOKUP($A81,'Incurred Real 2022$'!$A$25:$AC$426,'Incurred Real 2022$'!K$1,FALSE))</f>
        <v/>
      </c>
      <c r="L81" s="105" t="str">
        <f>IF(VLOOKUP($A81,'Incurred Real 2022$'!$A$25:$AC$426,'Incurred Real 2022$'!L$1,FALSE)=0,"",VLOOKUP($A81,'Incurred Real 2022$'!$A$25:$AC$426,'Incurred Real 2022$'!L$1,FALSE))</f>
        <v/>
      </c>
      <c r="M81" s="105" t="str">
        <f>IF(VLOOKUP($A81,'Incurred Real 2022$'!$A$25:$AC$426,'Incurred Real 2022$'!M$1,FALSE)=0,"",VLOOKUP($A81,'Incurred Real 2022$'!$A$25:$AC$426,'Incurred Real 2022$'!M$1,FALSE))</f>
        <v/>
      </c>
      <c r="N81" s="105">
        <f>IF(VLOOKUP($A81,'Incurred Real 2022$'!$A$25:$AC$426,'Incurred Real 2022$'!N$1,FALSE)=0,"",VLOOKUP($A81,'Incurred Real 2022$'!$A$25:$AC$426,'Incurred Real 2022$'!N$1,FALSE))</f>
        <v>73819.259999999995</v>
      </c>
      <c r="O81" s="105">
        <f>IF(VLOOKUP($A81,'Incurred Real 2022$'!$A$25:$AC$426,'Incurred Real 2022$'!O$1,FALSE)=0,"",VLOOKUP($A81,'Incurred Real 2022$'!$A$25:$AC$426,'Incurred Real 2022$'!O$1,FALSE))</f>
        <v>1176181.29</v>
      </c>
      <c r="P81" s="105">
        <f>IF(VLOOKUP($A81,'Incurred Real 2022$'!$A$25:$AC$426,'Incurred Real 2022$'!P$1,FALSE)=0,"",VLOOKUP($A81,'Incurred Real 2022$'!$A$25:$AC$426,'Incurred Real 2022$'!P$1,FALSE))</f>
        <v>5432407.5999999996</v>
      </c>
      <c r="Q81" s="105">
        <f>IF(VLOOKUP($A81,'Incurred Real 2022$'!$A$25:$AC$426,'Incurred Real 2022$'!Q$1,FALSE)=0,"",VLOOKUP($A81,'Incurred Real 2022$'!$A$25:$AC$426,'Incurred Real 2022$'!Q$1,FALSE))</f>
        <v>1522285.4</v>
      </c>
      <c r="R81" s="105">
        <f>IF(VLOOKUP($A81,'Incurred Real 2022$'!$A$25:$AC$426,'Incurred Real 2022$'!R$1,FALSE)=0,"",VLOOKUP($A81,'Incurred Real 2022$'!$A$25:$AC$426,'Incurred Real 2022$'!R$1,FALSE))</f>
        <v>968080.61</v>
      </c>
      <c r="S81" s="105">
        <f>IF(VLOOKUP($A81,'Incurred Real 2022$'!$A$25:$AC$426,'Incurred Real 2022$'!S$1,FALSE)=0,"",VLOOKUP($A81,'Incurred Real 2022$'!$A$25:$AC$426,'Incurred Real 2022$'!S$1,FALSE))</f>
        <v>851607.28</v>
      </c>
      <c r="T81" s="105">
        <f>IF(VLOOKUP($A81,'Incurred Real 2022$'!$A$25:$AC$426,'Incurred Real 2022$'!T$1,FALSE)=0,"",VLOOKUP($A81,'Incurred Real 2022$'!$A$25:$AC$426,'Incurred Real 2022$'!T$1,FALSE))</f>
        <v>153815.97</v>
      </c>
      <c r="U81" s="105" t="str">
        <f>IF(VLOOKUP($A81,'Incurred Real 2022$'!$A$25:$AC$426,'Incurred Real 2022$'!U$1,FALSE)=0,"",VLOOKUP($A81,'Incurred Real 2022$'!$A$25:$AC$426,'Incurred Real 2022$'!U$1,FALSE))</f>
        <v/>
      </c>
      <c r="V81" s="13" t="str">
        <f>IF(ISTEXT(VLOOKUP($A81,'Incurred Real 2022$'!$A$25:$AC$426,'Incurred Real 2022$'!V$1,FALSE)),"",(VLOOKUP($A81,'Incurred Real 2022$'!$A$25:$AC$426,'Incurred Real 2022$'!V$1,FALSE))*BT81*Incurred_Real!V$15)</f>
        <v/>
      </c>
      <c r="W81" s="13" t="str">
        <f>IF(ISTEXT(VLOOKUP($A81,'Incurred Real 2022$'!$A$25:$AC$426,'Incurred Real 2022$'!W$1,FALSE)),"",(VLOOKUP($A81,'Incurred Real 2022$'!$A$25:$AC$426,'Incurred Real 2022$'!W$1,FALSE))*BU81*Incurred_Real!W$15)</f>
        <v/>
      </c>
      <c r="X81" s="220" t="str">
        <f>IF(ISTEXT(VLOOKUP($A81,'Incurred Real 2022$'!$A$25:$AC$426,'Incurred Real 2022$'!X$1,FALSE)),"",(VLOOKUP($A81,'Incurred Real 2022$'!$A$25:$AC$426,'Incurred Real 2022$'!X$1,FALSE))*BV81*Incurred_Real!X$15)</f>
        <v/>
      </c>
      <c r="Y81" s="217" t="str">
        <f>IF(ISTEXT(VLOOKUP($A81,'Incurred Real 2022$'!$A$25:$AC$426,'Incurred Real 2022$'!Y$1,FALSE)),"",(VLOOKUP($A81,'Incurred Real 2022$'!$A$25:$AC$426,'Incurred Real 2022$'!Y$1,FALSE))*BW81*Incurred_Real!Y$15)</f>
        <v/>
      </c>
      <c r="Z81" s="13" t="str">
        <f>IF(ISTEXT(VLOOKUP($A81,'Incurred Real 2022$'!$A$25:$AC$426,'Incurred Real 2022$'!Z$1,FALSE)),"",(VLOOKUP($A81,'Incurred Real 2022$'!$A$25:$AC$426,'Incurred Real 2022$'!Z$1,FALSE))*BX81*Incurred_Real!Z$15)</f>
        <v/>
      </c>
      <c r="AA81" s="13" t="str">
        <f>IF(ISTEXT(VLOOKUP($A81,'Incurred Real 2022$'!$A$25:$AC$426,'Incurred Real 2022$'!AA$1,FALSE)),"",(VLOOKUP($A81,'Incurred Real 2022$'!$A$25:$AC$426,'Incurred Real 2022$'!AA$1,FALSE))*BY81*Incurred_Real!AA$15)</f>
        <v/>
      </c>
      <c r="AB81" s="13" t="str">
        <f>IF(ISTEXT(VLOOKUP($A81,'Incurred Real 2022$'!$A$25:$AC$426,'Incurred Real 2022$'!AB$1,FALSE)),"",(VLOOKUP($A81,'Incurred Real 2022$'!$A$25:$AC$426,'Incurred Real 2022$'!AB$1,FALSE))*BZ81*Incurred_Real!AB$15)</f>
        <v/>
      </c>
      <c r="AC81" s="13" t="str">
        <f>IF(ISTEXT(VLOOKUP($A81,'Incurred Real 2022$'!$A$25:$AC$426,'Incurred Real 2022$'!AC$1,FALSE)),"",(VLOOKUP($A81,'Incurred Real 2022$'!$A$25:$AC$426,'Incurred Real 2022$'!AC$1,FALSE))*CA81*Incurred_Real!AC$15)</f>
        <v/>
      </c>
      <c r="AD81" s="221">
        <f t="shared" si="36"/>
        <v>10178197.409999998</v>
      </c>
      <c r="AE81" s="221">
        <f t="shared" si="33"/>
        <v>10178197.409999998</v>
      </c>
      <c r="AF81" s="239">
        <f t="shared" si="37"/>
        <v>13045641.849705163</v>
      </c>
      <c r="AG81" s="222">
        <f t="shared" si="38"/>
        <v>10480995.710139293</v>
      </c>
      <c r="AH81" s="223">
        <f t="shared" si="42"/>
        <v>1.244694894501754</v>
      </c>
      <c r="AI81" s="224">
        <f t="shared" si="39"/>
        <v>2020</v>
      </c>
      <c r="AJ81" s="225">
        <f>VLOOKUP($A81,Project_Commissioning!$C$4:$H$355,Project_Commissioning!F$1,FALSE)</f>
        <v>43331</v>
      </c>
      <c r="AK81" s="226">
        <f>VLOOKUP($A81,Project_Commissioning!$C$4:$H$355,Project_Commissioning!G$1,FALSE)</f>
        <v>2019</v>
      </c>
      <c r="AL81" s="225" t="str">
        <f>IF(VLOOKUP($A81,Project_Commissioning!$C$4:$H$355,Project_Commissioning!H$1,FALSE)=0,"",VLOOKUP($A81,Project_Commissioning!$C$4:$H$355,Project_Commissioning!H$1,FALSE))</f>
        <v/>
      </c>
      <c r="AM81" s="237">
        <f t="shared" si="40"/>
        <v>11586857.562044948</v>
      </c>
      <c r="AN81" s="221" cm="1">
        <f t="array" ref="AN81">IF(ROUND(AE81,0)=0,0,LOOKUP(2,1/(F81:AC81&lt;&gt;""),F81:AC81))</f>
        <v>153815.97</v>
      </c>
      <c r="AO81" s="221">
        <f t="shared" si="41"/>
        <v>0</v>
      </c>
      <c r="AP81" s="79"/>
      <c r="AQ81" s="20"/>
      <c r="AR81" s="245">
        <f>IF(ISNA(VLOOKUP($A81,'Success Asset Classes'!$B$15:$AA$114,'Success Asset Classes'!$AA$1,FALSE)),0,VLOOKUP($A81,'Success Asset Classes'!$B$15:$AA$114,'Success Asset Classes'!$AA$1,FALSE))</f>
        <v>0</v>
      </c>
      <c r="AS81" s="230">
        <f>IF($AR81=0,VLOOKUP(MID($A81,4,5),'Project splits'!$C$5:$AM$346,AS$22,FALSE),IF(ISNA(VLOOKUP($A81,'Success Asset Classes'!$B$15:$BD$377,AS$21,FALSE)),VLOOKUP(MID($A81,4,5),'Project splits'!$C$5:$AM$346,AS$22,FALSE),VLOOKUP($A81,'Success Asset Classes'!$B$15:$BD$377,AS$21,FALSE)))</f>
        <v>0</v>
      </c>
      <c r="AT81" s="230">
        <f>IF($AR81=0,VLOOKUP(MID($A81,4,5),'Project splits'!$C$5:$AM$346,AT$22,FALSE),IF(ISNA(VLOOKUP($A81,'Success Asset Classes'!$B$15:$BD$377,AT$21,FALSE)),VLOOKUP(MID($A81,4,5),'Project splits'!$C$5:$AM$346,AT$22,FALSE),VLOOKUP($A81,'Success Asset Classes'!$B$15:$BD$377,AT$21,FALSE)))</f>
        <v>0</v>
      </c>
      <c r="AU81" s="230">
        <f>IF($AR81=0,VLOOKUP(MID($A81,4,5),'Project splits'!$C$5:$AM$346,AU$22,FALSE),IF(ISNA(VLOOKUP($A81,'Success Asset Classes'!$B$15:$BD$377,AU$21,FALSE)),VLOOKUP(MID($A81,4,5),'Project splits'!$C$5:$AM$346,AU$22,FALSE),VLOOKUP($A81,'Success Asset Classes'!$B$15:$BD$377,AU$21,FALSE)))</f>
        <v>0</v>
      </c>
      <c r="AV81" s="230">
        <f>IF($AR81=0,VLOOKUP(MID($A81,4,5),'Project splits'!$C$5:$AM$346,AV$22,FALSE),IF(ISNA(VLOOKUP($A81,'Success Asset Classes'!$B$15:$BD$377,AV$21,FALSE)),VLOOKUP(MID($A81,4,5),'Project splits'!$C$5:$AM$346,AV$22,FALSE),VLOOKUP($A81,'Success Asset Classes'!$B$15:$BD$377,AV$21,FALSE)))</f>
        <v>0</v>
      </c>
      <c r="AW81" s="230">
        <f>IF($AR81=0,VLOOKUP(MID($A81,4,5),'Project splits'!$C$5:$AM$346,AW$22,FALSE),IF(ISNA(VLOOKUP($A81,'Success Asset Classes'!$B$15:$BD$377,AW$21,FALSE)),VLOOKUP(MID($A81,4,5),'Project splits'!$C$5:$AM$346,AW$22,FALSE),VLOOKUP($A81,'Success Asset Classes'!$B$15:$BD$377,AW$21,FALSE)))</f>
        <v>0</v>
      </c>
      <c r="AX81" s="230">
        <f>IF($AR81=0,VLOOKUP(MID($A81,4,5),'Project splits'!$C$5:$AM$346,AX$22,FALSE),IF(ISNA(VLOOKUP($A81,'Success Asset Classes'!$B$15:$BD$377,AX$21,FALSE)),VLOOKUP(MID($A81,4,5),'Project splits'!$C$5:$AM$346,AX$22,FALSE),VLOOKUP($A81,'Success Asset Classes'!$B$15:$BD$377,AX$21,FALSE)))</f>
        <v>0</v>
      </c>
      <c r="AY81" s="230">
        <f>IF($AR81=0,VLOOKUP(MID($A81,4,5),'Project splits'!$C$5:$AM$346,AY$22,FALSE),IF(ISNA(VLOOKUP($A81,'Success Asset Classes'!$B$15:$BD$377,AY$21,FALSE)),VLOOKUP(MID($A81,4,5),'Project splits'!$C$5:$AM$346,AY$22,FALSE),VLOOKUP($A81,'Success Asset Classes'!$B$15:$BD$377,AY$21,FALSE)))</f>
        <v>0</v>
      </c>
      <c r="AZ81" s="230">
        <f>IF($AR81=0,VLOOKUP(MID($A81,4,5),'Project splits'!$C$5:$AM$346,AZ$22,FALSE),IF(ISNA(VLOOKUP($A81,'Success Asset Classes'!$B$15:$BD$377,AZ$21,FALSE)),VLOOKUP(MID($A81,4,5),'Project splits'!$C$5:$AM$346,AZ$22,FALSE),VLOOKUP($A81,'Success Asset Classes'!$B$15:$BD$377,AZ$21,FALSE)))</f>
        <v>0</v>
      </c>
      <c r="BA81" s="230">
        <f>IF($AR81=0,VLOOKUP(MID($A81,4,5),'Project splits'!$C$5:$AM$346,BA$22,FALSE),IF(ISNA(VLOOKUP($A81,'Success Asset Classes'!$B$15:$BD$377,BA$21,FALSE)),VLOOKUP(MID($A81,4,5),'Project splits'!$C$5:$AM$346,BA$22,FALSE),VLOOKUP($A81,'Success Asset Classes'!$B$15:$BD$377,BA$21,FALSE)))</f>
        <v>0</v>
      </c>
      <c r="BB81" s="230">
        <f>IF($AR81=0,VLOOKUP(MID($A81,4,5),'Project splits'!$C$5:$AM$346,BB$22,FALSE),IF(ISNA(VLOOKUP($A81,'Success Asset Classes'!$B$15:$BD$377,BB$21,FALSE)),VLOOKUP(MID($A81,4,5),'Project splits'!$C$5:$AM$346,BB$22,FALSE),VLOOKUP($A81,'Success Asset Classes'!$B$15:$BD$377,BB$21,FALSE)))</f>
        <v>1</v>
      </c>
      <c r="BC81" s="230">
        <f>IF($AR81=0,VLOOKUP(MID($A81,4,5),'Project splits'!$C$5:$AM$346,BC$22,FALSE),IF(ISNA(VLOOKUP($A81,'Success Asset Classes'!$B$15:$BD$377,BC$21,FALSE)),VLOOKUP(MID($A81,4,5),'Project splits'!$C$5:$AM$346,BC$22,FALSE),VLOOKUP($A81,'Success Asset Classes'!$B$15:$BD$377,BC$21,FALSE)))</f>
        <v>0</v>
      </c>
      <c r="BD81" s="230">
        <f>IF($AR81=0,VLOOKUP(MID($A81,4,5),'Project splits'!$C$5:$AM$346,BD$22,FALSE),IF(ISNA(VLOOKUP($A81,'Success Asset Classes'!$B$15:$BD$377,BD$21,FALSE)),VLOOKUP(MID($A81,4,5),'Project splits'!$C$5:$AM$346,BD$22,FALSE),VLOOKUP($A81,'Success Asset Classes'!$B$15:$BD$377,BD$21,FALSE)))</f>
        <v>0</v>
      </c>
      <c r="BE81" s="230">
        <f>IF($AR81=0,VLOOKUP(MID($A81,4,5),'Project splits'!$C$5:$AM$346,BE$22,FALSE),IF(ISNA(VLOOKUP($A81,'Success Asset Classes'!$B$15:$BD$377,BE$21,FALSE)),VLOOKUP(MID($A81,4,5),'Project splits'!$C$5:$AM$346,BE$22,FALSE),VLOOKUP($A81,'Success Asset Classes'!$B$15:$BD$377,BE$21,FALSE)))</f>
        <v>0</v>
      </c>
      <c r="BF81" s="230">
        <f>IF($AR81=0,VLOOKUP(MID($A81,4,5),'Project splits'!$C$5:$AM$346,BF$22,FALSE),IF(ISNA(VLOOKUP($A81,'Success Asset Classes'!$B$15:$BD$377,BF$21,FALSE)),VLOOKUP(MID($A81,4,5),'Project splits'!$C$5:$AM$346,BF$22,FALSE),VLOOKUP($A81,'Success Asset Classes'!$B$15:$BD$377,BF$21,FALSE)))</f>
        <v>0</v>
      </c>
      <c r="BG81" s="230">
        <f>IF($AR81=0,VLOOKUP(MID($A81,4,5),'Project splits'!$C$5:$AM$346,BG$22,FALSE),IF(ISNA(VLOOKUP($A81,'Success Asset Classes'!$B$15:$BD$377,BG$21,FALSE)),VLOOKUP(MID($A81,4,5),'Project splits'!$C$5:$AM$346,BG$22,FALSE),VLOOKUP($A81,'Success Asset Classes'!$B$15:$BD$377,BG$21,FALSE)))</f>
        <v>0</v>
      </c>
      <c r="BH81" s="230">
        <f>IF($AR81=0,VLOOKUP(MID($A81,4,5),'Project splits'!$C$5:$AM$346,BH$22,FALSE),IF(ISNA(VLOOKUP($A81,'Success Asset Classes'!$B$15:$BD$377,BH$21,FALSE)),VLOOKUP(MID($A81,4,5),'Project splits'!$C$5:$AM$346,BH$22,FALSE),VLOOKUP($A81,'Success Asset Classes'!$B$15:$BD$377,BH$21,FALSE)))</f>
        <v>0</v>
      </c>
      <c r="BI81" s="230">
        <f>IF($AR81=0,VLOOKUP(MID($A81,4,5),'Project splits'!$C$5:$AM$346,BI$22,FALSE),IF(ISNA(VLOOKUP($A81,'Success Asset Classes'!$B$15:$BD$377,BI$21,FALSE)),VLOOKUP(MID($A81,4,5),'Project splits'!$C$5:$AM$346,BI$22,FALSE),VLOOKUP($A81,'Success Asset Classes'!$B$15:$BD$377,BI$21,FALSE)))</f>
        <v>0</v>
      </c>
      <c r="BJ81" s="230">
        <f>IF($AR81=0,VLOOKUP(MID($A81,4,5),'Project splits'!$C$5:$AM$346,BJ$22,FALSE),IF(ISNA(VLOOKUP($A81,'Success Asset Classes'!$B$15:$BD$377,BJ$21,FALSE)),VLOOKUP(MID($A81,4,5),'Project splits'!$C$5:$AM$346,BJ$22,FALSE),VLOOKUP($A81,'Success Asset Classes'!$B$15:$BD$377,BJ$21,FALSE)))</f>
        <v>0</v>
      </c>
      <c r="BK81" s="230">
        <f>IF($AR81=0,VLOOKUP(MID($A81,4,5),'Project splits'!$C$5:$AM$346,BK$22,FALSE),IF(ISNA(VLOOKUP($A81,'Success Asset Classes'!$B$15:$BD$377,BK$21,FALSE)),VLOOKUP(MID($A81,4,5),'Project splits'!$C$5:$AM$346,BK$22,FALSE),VLOOKUP($A81,'Success Asset Classes'!$B$15:$BD$377,BK$21,FALSE)))</f>
        <v>0</v>
      </c>
      <c r="BL81" s="230">
        <f>IF($AR81=0,VLOOKUP(MID($A81,4,5),'Project splits'!$C$5:$AM$346,BL$22,FALSE),IF(ISNA(VLOOKUP($A81,'Success Asset Classes'!$B$15:$BD$377,BL$21,FALSE)),VLOOKUP(MID($A81,4,5),'Project splits'!$C$5:$AM$346,BL$22,FALSE),VLOOKUP($A81,'Success Asset Classes'!$B$15:$BD$377,BL$21,FALSE)))</f>
        <v>0</v>
      </c>
      <c r="BM81" s="230">
        <f>IF($AR81=0,VLOOKUP(MID($A81,4,5),'Project splits'!$C$5:$AM$346,BM$22,FALSE),IF(ISNA(VLOOKUP($A81,'Success Asset Classes'!$B$15:$BD$377,BM$21,FALSE)),VLOOKUP(MID($A81,4,5),'Project splits'!$C$5:$AM$346,BM$22,FALSE),VLOOKUP($A81,'Success Asset Classes'!$B$15:$BD$377,BM$21,FALSE)))</f>
        <v>0</v>
      </c>
      <c r="BN81" s="230">
        <f>IF($AR81=0,VLOOKUP(MID($A81,4,5),'Project splits'!$C$5:$AM$346,BN$22,FALSE),IF(ISNA(VLOOKUP($A81,'Success Asset Classes'!$B$15:$BD$377,BN$21,FALSE)),VLOOKUP(MID($A81,4,5),'Project splits'!$C$5:$AM$346,BN$22,FALSE),VLOOKUP($A81,'Success Asset Classes'!$B$15:$BD$377,BN$21,FALSE)))</f>
        <v>0</v>
      </c>
      <c r="BO81" s="230">
        <f>IF($AR81=0,VLOOKUP(MID($A81,4,5),'Project splits'!$C$5:$AM$346,BO$22,FALSE),IF(ISNA(VLOOKUP($A81,'Success Asset Classes'!$B$15:$BD$377,BO$21,FALSE)),VLOOKUP(MID($A81,4,5),'Project splits'!$C$5:$AM$346,BO$22,FALSE),VLOOKUP($A81,'Success Asset Classes'!$B$15:$BD$377,BO$21,FALSE)))</f>
        <v>0</v>
      </c>
      <c r="BP81" s="230">
        <f>IF($AR81=0,VLOOKUP(MID($A81,4,5),'Project splits'!$C$5:$AM$346,BP$22,FALSE),IF(ISNA(VLOOKUP($A81,'Success Asset Classes'!$B$15:$BD$377,BP$21,FALSE)),VLOOKUP(MID($A81,4,5),'Project splits'!$C$5:$AM$346,BP$22,FALSE),VLOOKUP($A81,'Success Asset Classes'!$B$15:$BD$377,BP$21,FALSE)))</f>
        <v>0</v>
      </c>
      <c r="BQ81" s="230">
        <f>IF($AR81=0,VLOOKUP(MID($A81,4,5),'Project splits'!$C$5:$AM$346,BQ$22,FALSE),IF(ISNA(VLOOKUP($A81,'Success Asset Classes'!$B$15:$BD$377,BQ$21,FALSE)),VLOOKUP(MID($A81,4,5),'Project splits'!$C$5:$AM$346,BQ$22,FALSE),VLOOKUP($A81,'Success Asset Classes'!$B$15:$BD$377,BQ$21,FALSE)))</f>
        <v>0</v>
      </c>
      <c r="BR81" s="230">
        <f>IF($AR81=0,VLOOKUP(MID($A81,4,5),'Project splits'!$C$5:$AM$346,BR$22,FALSE),IF(ISNA(VLOOKUP($A81,'Success Asset Classes'!$B$15:$BD$377,BR$21,FALSE)),VLOOKUP(MID($A81,4,5),'Project splits'!$C$5:$AM$346,BR$22,FALSE),VLOOKUP($A81,'Success Asset Classes'!$B$15:$BD$377,BR$21,FALSE)))</f>
        <v>0</v>
      </c>
      <c r="BS81" s="247">
        <f t="shared" si="34"/>
        <v>1</v>
      </c>
      <c r="BT81" s="249">
        <f>1+IF(ISNA(VLOOKUP($A81,'Project labour content'!$A$7:$D$255,'Project labour content'!$D$1,FALSE)),VLOOKUP($D81,'Project labour content'!$F$6:$G$15,'Project labour content'!$G$1,FALSE),VLOOKUP($A81,'Project labour content'!$A$7:$D$255,'Project labour content'!$D$1,FALSE))*LabEsc22*1</f>
        <v>1.0005859102087626</v>
      </c>
      <c r="BU81" s="249">
        <f>1+IF(ISNA(VLOOKUP($A81,'Project labour content'!$A$7:$D$255,'Project labour content'!$D$1,FALSE)),VLOOKUP($D81,'Project labour content'!$F$6:$G$15,'Project labour content'!$G$1,FALSE),VLOOKUP($A81,'Project labour content'!$A$7:$D$255,'Project labour content'!$D$1,FALSE))*LabEsc23*1</f>
        <v>1.0011746327865272</v>
      </c>
      <c r="BV81" s="249">
        <f>1+IF(ISNA(VLOOKUP($A81,'Project labour content'!$A$7:$D$255,'Project labour content'!$D$1,FALSE)),VLOOKUP($D81,'Project labour content'!$F$6:$G$15,'Project labour content'!$G$1,FALSE),VLOOKUP($A81,'Project labour content'!$A$7:$D$255,'Project labour content'!$D$1,FALSE))*LabEsc24*1</f>
        <v>1.0017292094547814</v>
      </c>
      <c r="BW81" s="249">
        <f>1+IF(ISNA(VLOOKUP($A81,'Project labour content'!$A$7:$D$255,'Project labour content'!$D$1,FALSE)),VLOOKUP($D81,'Project labour content'!$F$6:$G$15,'Project labour content'!$G$1,FALSE),VLOOKUP($A81,'Project labour content'!$A$7:$D$255,'Project labour content'!$D$1,FALSE))*LabEsc25*1</f>
        <v>1.0024719724724633</v>
      </c>
      <c r="BX81" s="249">
        <f>1+IF(ISNA(VLOOKUP($A81,'Project labour content'!$A$7:$D$255,'Project labour content'!$D$1,FALSE)),VLOOKUP($D81,'Project labour content'!$F$6:$G$15,'Project labour content'!$G$1,FALSE),VLOOKUP($A81,'Project labour content'!$A$7:$D$255,'Project labour content'!$D$1,FALSE))*LabEsc26*1</f>
        <v>1.0032814603679003</v>
      </c>
      <c r="BY81" s="249">
        <f>1+IF(ISNA(VLOOKUP($A81,'Project labour content'!$A$7:$D$255,'Project labour content'!$D$1,FALSE)),VLOOKUP($D81,'Project labour content'!$F$6:$G$15,'Project labour content'!$G$1,FALSE),VLOOKUP($A81,'Project labour content'!$A$7:$D$255,'Project labour content'!$D$1,FALSE))*LabEsc27*1</f>
        <v>1.0037828447166741</v>
      </c>
      <c r="BZ81" s="249">
        <f>1+IF(ISNA(VLOOKUP($A81,'Project labour content'!$A$7:$D$255,'Project labour content'!$D$1,FALSE)),VLOOKUP($D81,'Project labour content'!$F$6:$G$15,'Project labour content'!$G$1,FALSE),VLOOKUP($A81,'Project labour content'!$A$7:$D$255,'Project labour content'!$D$1,FALSE))*LabEsc28*1</f>
        <v>1.0041603871313007</v>
      </c>
      <c r="CA81" s="249">
        <f>1+IF(ISNA(VLOOKUP($A81,'Project labour content'!$A$7:$D$255,'Project labour content'!$D$1,FALSE)),VLOOKUP($D81,'Project labour content'!$F$6:$G$15,'Project labour content'!$G$1,FALSE),VLOOKUP($A81,'Project labour content'!$A$7:$D$255,'Project labour content'!$D$1,FALSE))*LabEsc29*1</f>
        <v>1.0047662671982935</v>
      </c>
      <c r="CB81" s="250" t="str">
        <f>IF(ISNA(VLOOKUP($A81,'Project labour content'!$A$7:$D$255,'Project labour content'!$D$1,FALSE)),"Category","Project")</f>
        <v>Category</v>
      </c>
      <c r="CD81" s="247" t="str">
        <f t="shared" si="35"/>
        <v>11602</v>
      </c>
      <c r="CE81" s="3"/>
    </row>
    <row r="82" spans="1:83" x14ac:dyDescent="0.15">
      <c r="A82" s="11" t="s">
        <v>118</v>
      </c>
      <c r="B82" s="11" t="str">
        <f>VLOOKUP($A82,'Incurred Real 2022$'!$A$25:$AC$426,'Incurred Real 2022$'!B$1,FALSE)</f>
        <v>Enterprise Integration Platform Refresh</v>
      </c>
      <c r="C82" s="11" t="str">
        <f>VLOOKUP($A82,'Incurred Real 2022$'!$A$25:$AC$426,'Incurred Real 2022$'!C$1,FALSE)</f>
        <v>ExAnte</v>
      </c>
      <c r="D82" s="11" t="str">
        <f>VLOOKUP($A82,'Incurred Real 2022$'!$A$25:$AC$426,'Incurred Real 2022$'!D$1,FALSE)</f>
        <v>Information Technology</v>
      </c>
      <c r="E82" s="11" t="str">
        <f>VLOOKUP($A82,'Incurred Real 2022$'!$A$25:$AC$426,'Incurred Real 2022$'!E$1,FALSE)</f>
        <v>Closed</v>
      </c>
      <c r="F82" s="105" t="str">
        <f>IF(VLOOKUP($A82,'Incurred Real 2022$'!$A$25:$AC$426,'Incurred Real 2022$'!F$1,FALSE)=0,"",VLOOKUP($A82,'Incurred Real 2022$'!$A$25:$AC$426,'Incurred Real 2022$'!F$1,FALSE))</f>
        <v/>
      </c>
      <c r="G82" s="105" t="str">
        <f>IF(VLOOKUP($A82,'Incurred Real 2022$'!$A$25:$AC$426,'Incurred Real 2022$'!G$1,FALSE)=0,"",VLOOKUP($A82,'Incurred Real 2022$'!$A$25:$AC$426,'Incurred Real 2022$'!G$1,FALSE))</f>
        <v/>
      </c>
      <c r="H82" s="105" t="str">
        <f>IF(VLOOKUP($A82,'Incurred Real 2022$'!$A$25:$AC$426,'Incurred Real 2022$'!H$1,FALSE)=0,"",VLOOKUP($A82,'Incurred Real 2022$'!$A$25:$AC$426,'Incurred Real 2022$'!H$1,FALSE))</f>
        <v/>
      </c>
      <c r="I82" s="105" t="str">
        <f>IF(VLOOKUP($A82,'Incurred Real 2022$'!$A$25:$AC$426,'Incurred Real 2022$'!I$1,FALSE)=0,"",VLOOKUP($A82,'Incurred Real 2022$'!$A$25:$AC$426,'Incurred Real 2022$'!I$1,FALSE))</f>
        <v/>
      </c>
      <c r="J82" s="105" t="str">
        <f>IF(VLOOKUP($A82,'Incurred Real 2022$'!$A$25:$AC$426,'Incurred Real 2022$'!J$1,FALSE)=0,"",VLOOKUP($A82,'Incurred Real 2022$'!$A$25:$AC$426,'Incurred Real 2022$'!J$1,FALSE))</f>
        <v/>
      </c>
      <c r="K82" s="105" t="str">
        <f>IF(VLOOKUP($A82,'Incurred Real 2022$'!$A$25:$AC$426,'Incurred Real 2022$'!K$1,FALSE)=0,"",VLOOKUP($A82,'Incurred Real 2022$'!$A$25:$AC$426,'Incurred Real 2022$'!K$1,FALSE))</f>
        <v/>
      </c>
      <c r="L82" s="105" t="str">
        <f>IF(VLOOKUP($A82,'Incurred Real 2022$'!$A$25:$AC$426,'Incurred Real 2022$'!L$1,FALSE)=0,"",VLOOKUP($A82,'Incurred Real 2022$'!$A$25:$AC$426,'Incurred Real 2022$'!L$1,FALSE))</f>
        <v/>
      </c>
      <c r="M82" s="105" t="str">
        <f>IF(VLOOKUP($A82,'Incurred Real 2022$'!$A$25:$AC$426,'Incurred Real 2022$'!M$1,FALSE)=0,"",VLOOKUP($A82,'Incurred Real 2022$'!$A$25:$AC$426,'Incurred Real 2022$'!M$1,FALSE))</f>
        <v/>
      </c>
      <c r="N82" s="105" t="str">
        <f>IF(VLOOKUP($A82,'Incurred Real 2022$'!$A$25:$AC$426,'Incurred Real 2022$'!N$1,FALSE)=0,"",VLOOKUP($A82,'Incurred Real 2022$'!$A$25:$AC$426,'Incurred Real 2022$'!N$1,FALSE))</f>
        <v/>
      </c>
      <c r="O82" s="105" t="str">
        <f>IF(VLOOKUP($A82,'Incurred Real 2022$'!$A$25:$AC$426,'Incurred Real 2022$'!O$1,FALSE)=0,"",VLOOKUP($A82,'Incurred Real 2022$'!$A$25:$AC$426,'Incurred Real 2022$'!O$1,FALSE))</f>
        <v/>
      </c>
      <c r="P82" s="105" t="str">
        <f>IF(VLOOKUP($A82,'Incurred Real 2022$'!$A$25:$AC$426,'Incurred Real 2022$'!P$1,FALSE)=0,"",VLOOKUP($A82,'Incurred Real 2022$'!$A$25:$AC$426,'Incurred Real 2022$'!P$1,FALSE))</f>
        <v/>
      </c>
      <c r="Q82" s="105" t="str">
        <f>IF(VLOOKUP($A82,'Incurred Real 2022$'!$A$25:$AC$426,'Incurred Real 2022$'!Q$1,FALSE)=0,"",VLOOKUP($A82,'Incurred Real 2022$'!$A$25:$AC$426,'Incurred Real 2022$'!Q$1,FALSE))</f>
        <v/>
      </c>
      <c r="R82" s="105" t="str">
        <f>IF(VLOOKUP($A82,'Incurred Real 2022$'!$A$25:$AC$426,'Incurred Real 2022$'!R$1,FALSE)=0,"",VLOOKUP($A82,'Incurred Real 2022$'!$A$25:$AC$426,'Incurred Real 2022$'!R$1,FALSE))</f>
        <v/>
      </c>
      <c r="S82" s="105">
        <f>IF(VLOOKUP($A82,'Incurred Real 2022$'!$A$25:$AC$426,'Incurred Real 2022$'!S$1,FALSE)=0,"",VLOOKUP($A82,'Incurred Real 2022$'!$A$25:$AC$426,'Incurred Real 2022$'!S$1,FALSE))</f>
        <v>198502.5</v>
      </c>
      <c r="T82" s="105">
        <f>IF(VLOOKUP($A82,'Incurred Real 2022$'!$A$25:$AC$426,'Incurred Real 2022$'!T$1,FALSE)=0,"",VLOOKUP($A82,'Incurred Real 2022$'!$A$25:$AC$426,'Incurred Real 2022$'!T$1,FALSE))</f>
        <v>536554.81999999995</v>
      </c>
      <c r="U82" s="105">
        <f>IF(VLOOKUP($A82,'Incurred Real 2022$'!$A$25:$AC$426,'Incurred Real 2022$'!U$1,FALSE)=0,"",VLOOKUP($A82,'Incurred Real 2022$'!$A$25:$AC$426,'Incurred Real 2022$'!U$1,FALSE))</f>
        <v>125856.42</v>
      </c>
      <c r="V82" s="13" t="str">
        <f>IF(ISTEXT(VLOOKUP($A82,'Incurred Real 2022$'!$A$25:$AC$426,'Incurred Real 2022$'!V$1,FALSE)),"",(VLOOKUP($A82,'Incurred Real 2022$'!$A$25:$AC$426,'Incurred Real 2022$'!V$1,FALSE))*BT82*Incurred_Real!V$15)</f>
        <v/>
      </c>
      <c r="W82" s="13" t="str">
        <f>IF(ISTEXT(VLOOKUP($A82,'Incurred Real 2022$'!$A$25:$AC$426,'Incurred Real 2022$'!W$1,FALSE)),"",(VLOOKUP($A82,'Incurred Real 2022$'!$A$25:$AC$426,'Incurred Real 2022$'!W$1,FALSE))*BU82*Incurred_Real!W$15)</f>
        <v/>
      </c>
      <c r="X82" s="220" t="str">
        <f>IF(ISTEXT(VLOOKUP($A82,'Incurred Real 2022$'!$A$25:$AC$426,'Incurred Real 2022$'!X$1,FALSE)),"",(VLOOKUP($A82,'Incurred Real 2022$'!$A$25:$AC$426,'Incurred Real 2022$'!X$1,FALSE))*BV82*Incurred_Real!X$15)</f>
        <v/>
      </c>
      <c r="Y82" s="217" t="str">
        <f>IF(ISTEXT(VLOOKUP($A82,'Incurred Real 2022$'!$A$25:$AC$426,'Incurred Real 2022$'!Y$1,FALSE)),"",(VLOOKUP($A82,'Incurred Real 2022$'!$A$25:$AC$426,'Incurred Real 2022$'!Y$1,FALSE))*BW82*Incurred_Real!Y$15)</f>
        <v/>
      </c>
      <c r="Z82" s="13" t="str">
        <f>IF(ISTEXT(VLOOKUP($A82,'Incurred Real 2022$'!$A$25:$AC$426,'Incurred Real 2022$'!Z$1,FALSE)),"",(VLOOKUP($A82,'Incurred Real 2022$'!$A$25:$AC$426,'Incurred Real 2022$'!Z$1,FALSE))*BX82*Incurred_Real!Z$15)</f>
        <v/>
      </c>
      <c r="AA82" s="13" t="str">
        <f>IF(ISTEXT(VLOOKUP($A82,'Incurred Real 2022$'!$A$25:$AC$426,'Incurred Real 2022$'!AA$1,FALSE)),"",(VLOOKUP($A82,'Incurred Real 2022$'!$A$25:$AC$426,'Incurred Real 2022$'!AA$1,FALSE))*BY82*Incurred_Real!AA$15)</f>
        <v/>
      </c>
      <c r="AB82" s="13" t="str">
        <f>IF(ISTEXT(VLOOKUP($A82,'Incurred Real 2022$'!$A$25:$AC$426,'Incurred Real 2022$'!AB$1,FALSE)),"",(VLOOKUP($A82,'Incurred Real 2022$'!$A$25:$AC$426,'Incurred Real 2022$'!AB$1,FALSE))*BZ82*Incurred_Real!AB$15)</f>
        <v/>
      </c>
      <c r="AC82" s="13" t="str">
        <f>IF(ISTEXT(VLOOKUP($A82,'Incurred Real 2022$'!$A$25:$AC$426,'Incurred Real 2022$'!AC$1,FALSE)),"",(VLOOKUP($A82,'Incurred Real 2022$'!$A$25:$AC$426,'Incurred Real 2022$'!AC$1,FALSE))*CA82*Incurred_Real!AC$15)</f>
        <v/>
      </c>
      <c r="AD82" s="221">
        <f t="shared" si="36"/>
        <v>860913.74</v>
      </c>
      <c r="AE82" s="221">
        <f t="shared" si="33"/>
        <v>860913.74</v>
      </c>
      <c r="AF82" s="239">
        <f t="shared" si="37"/>
        <v>1041487.6939766126</v>
      </c>
      <c r="AG82" s="222">
        <f t="shared" si="38"/>
        <v>870924.39553150372</v>
      </c>
      <c r="AH82" s="223">
        <f t="shared" si="42"/>
        <v>1.1958416819189206</v>
      </c>
      <c r="AI82" s="224">
        <f t="shared" si="39"/>
        <v>2021</v>
      </c>
      <c r="AJ82" s="225">
        <f>VLOOKUP($A82,Project_Commissioning!$C$4:$H$355,Project_Commissioning!F$1,FALSE)</f>
        <v>44316</v>
      </c>
      <c r="AK82" s="226">
        <f>VLOOKUP($A82,Project_Commissioning!$C$4:$H$355,Project_Commissioning!G$1,FALSE)</f>
        <v>2021</v>
      </c>
      <c r="AL82" s="225" t="str">
        <f>IF(VLOOKUP($A82,Project_Commissioning!$C$4:$H$355,Project_Commissioning!H$1,FALSE)=0,"",VLOOKUP($A82,Project_Commissioning!$C$4:$H$355,Project_Commissioning!H$1,FALSE))</f>
        <v/>
      </c>
      <c r="AM82" s="237">
        <f t="shared" si="40"/>
        <v>925026.8941732751</v>
      </c>
      <c r="AN82" s="221" cm="1">
        <f t="array" ref="AN82">IF(ROUND(AE82,0)=0,0,LOOKUP(2,1/(F82:AC82&lt;&gt;""),F82:AC82))</f>
        <v>125856.42</v>
      </c>
      <c r="AO82" s="221">
        <f t="shared" si="41"/>
        <v>0</v>
      </c>
      <c r="AP82" s="79"/>
      <c r="AQ82" s="20"/>
      <c r="AR82" s="245">
        <f>IF(ISNA(VLOOKUP($A82,'Success Asset Classes'!$B$15:$AA$114,'Success Asset Classes'!$AA$1,FALSE)),0,VLOOKUP($A82,'Success Asset Classes'!$B$15:$AA$114,'Success Asset Classes'!$AA$1,FALSE))</f>
        <v>0</v>
      </c>
      <c r="AS82" s="230">
        <f>IF($AR82=0,VLOOKUP(MID($A82,4,5),'Project splits'!$C$5:$AM$346,AS$22,FALSE),IF(ISNA(VLOOKUP($A82,'Success Asset Classes'!$B$15:$BD$377,AS$21,FALSE)),VLOOKUP(MID($A82,4,5),'Project splits'!$C$5:$AM$346,AS$22,FALSE),VLOOKUP($A82,'Success Asset Classes'!$B$15:$BD$377,AS$21,FALSE)))</f>
        <v>0</v>
      </c>
      <c r="AT82" s="230">
        <f>IF($AR82=0,VLOOKUP(MID($A82,4,5),'Project splits'!$C$5:$AM$346,AT$22,FALSE),IF(ISNA(VLOOKUP($A82,'Success Asset Classes'!$B$15:$BD$377,AT$21,FALSE)),VLOOKUP(MID($A82,4,5),'Project splits'!$C$5:$AM$346,AT$22,FALSE),VLOOKUP($A82,'Success Asset Classes'!$B$15:$BD$377,AT$21,FALSE)))</f>
        <v>0</v>
      </c>
      <c r="AU82" s="230">
        <f>IF($AR82=0,VLOOKUP(MID($A82,4,5),'Project splits'!$C$5:$AM$346,AU$22,FALSE),IF(ISNA(VLOOKUP($A82,'Success Asset Classes'!$B$15:$BD$377,AU$21,FALSE)),VLOOKUP(MID($A82,4,5),'Project splits'!$C$5:$AM$346,AU$22,FALSE),VLOOKUP($A82,'Success Asset Classes'!$B$15:$BD$377,AU$21,FALSE)))</f>
        <v>0</v>
      </c>
      <c r="AV82" s="230">
        <f>IF($AR82=0,VLOOKUP(MID($A82,4,5),'Project splits'!$C$5:$AM$346,AV$22,FALSE),IF(ISNA(VLOOKUP($A82,'Success Asset Classes'!$B$15:$BD$377,AV$21,FALSE)),VLOOKUP(MID($A82,4,5),'Project splits'!$C$5:$AM$346,AV$22,FALSE),VLOOKUP($A82,'Success Asset Classes'!$B$15:$BD$377,AV$21,FALSE)))</f>
        <v>1</v>
      </c>
      <c r="AW82" s="230">
        <f>IF($AR82=0,VLOOKUP(MID($A82,4,5),'Project splits'!$C$5:$AM$346,AW$22,FALSE),IF(ISNA(VLOOKUP($A82,'Success Asset Classes'!$B$15:$BD$377,AW$21,FALSE)),VLOOKUP(MID($A82,4,5),'Project splits'!$C$5:$AM$346,AW$22,FALSE),VLOOKUP($A82,'Success Asset Classes'!$B$15:$BD$377,AW$21,FALSE)))</f>
        <v>0</v>
      </c>
      <c r="AX82" s="230">
        <f>IF($AR82=0,VLOOKUP(MID($A82,4,5),'Project splits'!$C$5:$AM$346,AX$22,FALSE),IF(ISNA(VLOOKUP($A82,'Success Asset Classes'!$B$15:$BD$377,AX$21,FALSE)),VLOOKUP(MID($A82,4,5),'Project splits'!$C$5:$AM$346,AX$22,FALSE),VLOOKUP($A82,'Success Asset Classes'!$B$15:$BD$377,AX$21,FALSE)))</f>
        <v>0</v>
      </c>
      <c r="AY82" s="230">
        <f>IF($AR82=0,VLOOKUP(MID($A82,4,5),'Project splits'!$C$5:$AM$346,AY$22,FALSE),IF(ISNA(VLOOKUP($A82,'Success Asset Classes'!$B$15:$BD$377,AY$21,FALSE)),VLOOKUP(MID($A82,4,5),'Project splits'!$C$5:$AM$346,AY$22,FALSE),VLOOKUP($A82,'Success Asset Classes'!$B$15:$BD$377,AY$21,FALSE)))</f>
        <v>0</v>
      </c>
      <c r="AZ82" s="230">
        <f>IF($AR82=0,VLOOKUP(MID($A82,4,5),'Project splits'!$C$5:$AM$346,AZ$22,FALSE),IF(ISNA(VLOOKUP($A82,'Success Asset Classes'!$B$15:$BD$377,AZ$21,FALSE)),VLOOKUP(MID($A82,4,5),'Project splits'!$C$5:$AM$346,AZ$22,FALSE),VLOOKUP($A82,'Success Asset Classes'!$B$15:$BD$377,AZ$21,FALSE)))</f>
        <v>0</v>
      </c>
      <c r="BA82" s="230">
        <f>IF($AR82=0,VLOOKUP(MID($A82,4,5),'Project splits'!$C$5:$AM$346,BA$22,FALSE),IF(ISNA(VLOOKUP($A82,'Success Asset Classes'!$B$15:$BD$377,BA$21,FALSE)),VLOOKUP(MID($A82,4,5),'Project splits'!$C$5:$AM$346,BA$22,FALSE),VLOOKUP($A82,'Success Asset Classes'!$B$15:$BD$377,BA$21,FALSE)))</f>
        <v>0</v>
      </c>
      <c r="BB82" s="230">
        <f>IF($AR82=0,VLOOKUP(MID($A82,4,5),'Project splits'!$C$5:$AM$346,BB$22,FALSE),IF(ISNA(VLOOKUP($A82,'Success Asset Classes'!$B$15:$BD$377,BB$21,FALSE)),VLOOKUP(MID($A82,4,5),'Project splits'!$C$5:$AM$346,BB$22,FALSE),VLOOKUP($A82,'Success Asset Classes'!$B$15:$BD$377,BB$21,FALSE)))</f>
        <v>0</v>
      </c>
      <c r="BC82" s="230">
        <f>IF($AR82=0,VLOOKUP(MID($A82,4,5),'Project splits'!$C$5:$AM$346,BC$22,FALSE),IF(ISNA(VLOOKUP($A82,'Success Asset Classes'!$B$15:$BD$377,BC$21,FALSE)),VLOOKUP(MID($A82,4,5),'Project splits'!$C$5:$AM$346,BC$22,FALSE),VLOOKUP($A82,'Success Asset Classes'!$B$15:$BD$377,BC$21,FALSE)))</f>
        <v>0</v>
      </c>
      <c r="BD82" s="230">
        <f>IF($AR82=0,VLOOKUP(MID($A82,4,5),'Project splits'!$C$5:$AM$346,BD$22,FALSE),IF(ISNA(VLOOKUP($A82,'Success Asset Classes'!$B$15:$BD$377,BD$21,FALSE)),VLOOKUP(MID($A82,4,5),'Project splits'!$C$5:$AM$346,BD$22,FALSE),VLOOKUP($A82,'Success Asset Classes'!$B$15:$BD$377,BD$21,FALSE)))</f>
        <v>0</v>
      </c>
      <c r="BE82" s="230">
        <f>IF($AR82=0,VLOOKUP(MID($A82,4,5),'Project splits'!$C$5:$AM$346,BE$22,FALSE),IF(ISNA(VLOOKUP($A82,'Success Asset Classes'!$B$15:$BD$377,BE$21,FALSE)),VLOOKUP(MID($A82,4,5),'Project splits'!$C$5:$AM$346,BE$22,FALSE),VLOOKUP($A82,'Success Asset Classes'!$B$15:$BD$377,BE$21,FALSE)))</f>
        <v>0</v>
      </c>
      <c r="BF82" s="230">
        <f>IF($AR82=0,VLOOKUP(MID($A82,4,5),'Project splits'!$C$5:$AM$346,BF$22,FALSE),IF(ISNA(VLOOKUP($A82,'Success Asset Classes'!$B$15:$BD$377,BF$21,FALSE)),VLOOKUP(MID($A82,4,5),'Project splits'!$C$5:$AM$346,BF$22,FALSE),VLOOKUP($A82,'Success Asset Classes'!$B$15:$BD$377,BF$21,FALSE)))</f>
        <v>0</v>
      </c>
      <c r="BG82" s="230">
        <f>IF($AR82=0,VLOOKUP(MID($A82,4,5),'Project splits'!$C$5:$AM$346,BG$22,FALSE),IF(ISNA(VLOOKUP($A82,'Success Asset Classes'!$B$15:$BD$377,BG$21,FALSE)),VLOOKUP(MID($A82,4,5),'Project splits'!$C$5:$AM$346,BG$22,FALSE),VLOOKUP($A82,'Success Asset Classes'!$B$15:$BD$377,BG$21,FALSE)))</f>
        <v>0</v>
      </c>
      <c r="BH82" s="230">
        <f>IF($AR82=0,VLOOKUP(MID($A82,4,5),'Project splits'!$C$5:$AM$346,BH$22,FALSE),IF(ISNA(VLOOKUP($A82,'Success Asset Classes'!$B$15:$BD$377,BH$21,FALSE)),VLOOKUP(MID($A82,4,5),'Project splits'!$C$5:$AM$346,BH$22,FALSE),VLOOKUP($A82,'Success Asset Classes'!$B$15:$BD$377,BH$21,FALSE)))</f>
        <v>0</v>
      </c>
      <c r="BI82" s="230">
        <f>IF($AR82=0,VLOOKUP(MID($A82,4,5),'Project splits'!$C$5:$AM$346,BI$22,FALSE),IF(ISNA(VLOOKUP($A82,'Success Asset Classes'!$B$15:$BD$377,BI$21,FALSE)),VLOOKUP(MID($A82,4,5),'Project splits'!$C$5:$AM$346,BI$22,FALSE),VLOOKUP($A82,'Success Asset Classes'!$B$15:$BD$377,BI$21,FALSE)))</f>
        <v>0</v>
      </c>
      <c r="BJ82" s="230">
        <f>IF($AR82=0,VLOOKUP(MID($A82,4,5),'Project splits'!$C$5:$AM$346,BJ$22,FALSE),IF(ISNA(VLOOKUP($A82,'Success Asset Classes'!$B$15:$BD$377,BJ$21,FALSE)),VLOOKUP(MID($A82,4,5),'Project splits'!$C$5:$AM$346,BJ$22,FALSE),VLOOKUP($A82,'Success Asset Classes'!$B$15:$BD$377,BJ$21,FALSE)))</f>
        <v>0</v>
      </c>
      <c r="BK82" s="230">
        <f>IF($AR82=0,VLOOKUP(MID($A82,4,5),'Project splits'!$C$5:$AM$346,BK$22,FALSE),IF(ISNA(VLOOKUP($A82,'Success Asset Classes'!$B$15:$BD$377,BK$21,FALSE)),VLOOKUP(MID($A82,4,5),'Project splits'!$C$5:$AM$346,BK$22,FALSE),VLOOKUP($A82,'Success Asset Classes'!$B$15:$BD$377,BK$21,FALSE)))</f>
        <v>0</v>
      </c>
      <c r="BL82" s="230">
        <f>IF($AR82=0,VLOOKUP(MID($A82,4,5),'Project splits'!$C$5:$AM$346,BL$22,FALSE),IF(ISNA(VLOOKUP($A82,'Success Asset Classes'!$B$15:$BD$377,BL$21,FALSE)),VLOOKUP(MID($A82,4,5),'Project splits'!$C$5:$AM$346,BL$22,FALSE),VLOOKUP($A82,'Success Asset Classes'!$B$15:$BD$377,BL$21,FALSE)))</f>
        <v>0</v>
      </c>
      <c r="BM82" s="230">
        <f>IF($AR82=0,VLOOKUP(MID($A82,4,5),'Project splits'!$C$5:$AM$346,BM$22,FALSE),IF(ISNA(VLOOKUP($A82,'Success Asset Classes'!$B$15:$BD$377,BM$21,FALSE)),VLOOKUP(MID($A82,4,5),'Project splits'!$C$5:$AM$346,BM$22,FALSE),VLOOKUP($A82,'Success Asset Classes'!$B$15:$BD$377,BM$21,FALSE)))</f>
        <v>0</v>
      </c>
      <c r="BN82" s="230">
        <f>IF($AR82=0,VLOOKUP(MID($A82,4,5),'Project splits'!$C$5:$AM$346,BN$22,FALSE),IF(ISNA(VLOOKUP($A82,'Success Asset Classes'!$B$15:$BD$377,BN$21,FALSE)),VLOOKUP(MID($A82,4,5),'Project splits'!$C$5:$AM$346,BN$22,FALSE),VLOOKUP($A82,'Success Asset Classes'!$B$15:$BD$377,BN$21,FALSE)))</f>
        <v>0</v>
      </c>
      <c r="BO82" s="230">
        <f>IF($AR82=0,VLOOKUP(MID($A82,4,5),'Project splits'!$C$5:$AM$346,BO$22,FALSE),IF(ISNA(VLOOKUP($A82,'Success Asset Classes'!$B$15:$BD$377,BO$21,FALSE)),VLOOKUP(MID($A82,4,5),'Project splits'!$C$5:$AM$346,BO$22,FALSE),VLOOKUP($A82,'Success Asset Classes'!$B$15:$BD$377,BO$21,FALSE)))</f>
        <v>0</v>
      </c>
      <c r="BP82" s="230">
        <f>IF($AR82=0,VLOOKUP(MID($A82,4,5),'Project splits'!$C$5:$AM$346,BP$22,FALSE),IF(ISNA(VLOOKUP($A82,'Success Asset Classes'!$B$15:$BD$377,BP$21,FALSE)),VLOOKUP(MID($A82,4,5),'Project splits'!$C$5:$AM$346,BP$22,FALSE),VLOOKUP($A82,'Success Asset Classes'!$B$15:$BD$377,BP$21,FALSE)))</f>
        <v>0</v>
      </c>
      <c r="BQ82" s="230">
        <f>IF($AR82=0,VLOOKUP(MID($A82,4,5),'Project splits'!$C$5:$AM$346,BQ$22,FALSE),IF(ISNA(VLOOKUP($A82,'Success Asset Classes'!$B$15:$BD$377,BQ$21,FALSE)),VLOOKUP(MID($A82,4,5),'Project splits'!$C$5:$AM$346,BQ$22,FALSE),VLOOKUP($A82,'Success Asset Classes'!$B$15:$BD$377,BQ$21,FALSE)))</f>
        <v>0</v>
      </c>
      <c r="BR82" s="230">
        <f>IF($AR82=0,VLOOKUP(MID($A82,4,5),'Project splits'!$C$5:$AM$346,BR$22,FALSE),IF(ISNA(VLOOKUP($A82,'Success Asset Classes'!$B$15:$BD$377,BR$21,FALSE)),VLOOKUP(MID($A82,4,5),'Project splits'!$C$5:$AM$346,BR$22,FALSE),VLOOKUP($A82,'Success Asset Classes'!$B$15:$BD$377,BR$21,FALSE)))</f>
        <v>0</v>
      </c>
      <c r="BS82" s="247">
        <f t="shared" si="34"/>
        <v>1</v>
      </c>
      <c r="BT82" s="249">
        <f>1+IF(ISNA(VLOOKUP($A82,'Project labour content'!$A$7:$D$255,'Project labour content'!$D$1,FALSE)),VLOOKUP($D82,'Project labour content'!$F$6:$G$15,'Project labour content'!$G$1,FALSE),VLOOKUP($A82,'Project labour content'!$A$7:$D$255,'Project labour content'!$D$1,FALSE))*LabEsc22*1</f>
        <v>1.0024480115846353</v>
      </c>
      <c r="BU82" s="249">
        <f>1+IF(ISNA(VLOOKUP($A82,'Project labour content'!$A$7:$D$255,'Project labour content'!$D$1,FALSE)),VLOOKUP($D82,'Project labour content'!$F$6:$G$15,'Project labour content'!$G$1,FALSE),VLOOKUP($A82,'Project labour content'!$A$7:$D$255,'Project labour content'!$D$1,FALSE))*LabEsc23*1</f>
        <v>1.0049077736248768</v>
      </c>
      <c r="BV82" s="249">
        <f>1+IF(ISNA(VLOOKUP($A82,'Project labour content'!$A$7:$D$255,'Project labour content'!$D$1,FALSE)),VLOOKUP($D82,'Project labour content'!$F$6:$G$15,'Project labour content'!$G$1,FALSE),VLOOKUP($A82,'Project labour content'!$A$7:$D$255,'Project labour content'!$D$1,FALSE))*LabEsc24*1</f>
        <v>1.0072248694667842</v>
      </c>
      <c r="BW82" s="249">
        <f>1+IF(ISNA(VLOOKUP($A82,'Project labour content'!$A$7:$D$255,'Project labour content'!$D$1,FALSE)),VLOOKUP($D82,'Project labour content'!$F$6:$G$15,'Project labour content'!$G$1,FALSE),VLOOKUP($A82,'Project labour content'!$A$7:$D$255,'Project labour content'!$D$1,FALSE))*LabEsc25*1</f>
        <v>1.0103282331643793</v>
      </c>
      <c r="BX82" s="249">
        <f>1+IF(ISNA(VLOOKUP($A82,'Project labour content'!$A$7:$D$255,'Project labour content'!$D$1,FALSE)),VLOOKUP($D82,'Project labour content'!$F$6:$G$15,'Project labour content'!$G$1,FALSE),VLOOKUP($A82,'Project labour content'!$A$7:$D$255,'Project labour content'!$D$1,FALSE))*LabEsc26*1</f>
        <v>1.0137103823674747</v>
      </c>
      <c r="BY82" s="249">
        <f>1+IF(ISNA(VLOOKUP($A82,'Project labour content'!$A$7:$D$255,'Project labour content'!$D$1,FALSE)),VLOOKUP($D82,'Project labour content'!$F$6:$G$15,'Project labour content'!$G$1,FALSE),VLOOKUP($A82,'Project labour content'!$A$7:$D$255,'Project labour content'!$D$1,FALSE))*LabEsc27*1</f>
        <v>1.0158052335508072</v>
      </c>
      <c r="BZ82" s="249">
        <f>1+IF(ISNA(VLOOKUP($A82,'Project labour content'!$A$7:$D$255,'Project labour content'!$D$1,FALSE)),VLOOKUP($D82,'Project labour content'!$F$6:$G$15,'Project labour content'!$G$1,FALSE),VLOOKUP($A82,'Project labour content'!$A$7:$D$255,'Project labour content'!$D$1,FALSE))*LabEsc28*1</f>
        <v>1.0173826564918567</v>
      </c>
      <c r="CA82" s="249">
        <f>1+IF(ISNA(VLOOKUP($A82,'Project labour content'!$A$7:$D$255,'Project labour content'!$D$1,FALSE)),VLOOKUP($D82,'Project labour content'!$F$6:$G$15,'Project labour content'!$G$1,FALSE),VLOOKUP($A82,'Project labour content'!$A$7:$D$255,'Project labour content'!$D$1,FALSE))*LabEsc29*1</f>
        <v>1.0199141048276528</v>
      </c>
      <c r="CB82" s="250" t="str">
        <f>IF(ISNA(VLOOKUP($A82,'Project labour content'!$A$7:$D$255,'Project labour content'!$D$1,FALSE)),"Category","Project")</f>
        <v>Category</v>
      </c>
      <c r="CD82" s="247" t="str">
        <f t="shared" si="35"/>
        <v>11606</v>
      </c>
      <c r="CE82" s="3"/>
    </row>
    <row r="83" spans="1:83" x14ac:dyDescent="0.15">
      <c r="A83" s="11" t="s">
        <v>119</v>
      </c>
      <c r="B83" s="11" t="str">
        <f>VLOOKUP($A83,'Incurred Real 2022$'!$A$25:$AC$426,'Incurred Real 2022$'!B$1,FALSE)</f>
        <v>LAN Corporate Refresh 17-18</v>
      </c>
      <c r="C83" s="11" t="str">
        <f>VLOOKUP($A83,'Incurred Real 2022$'!$A$25:$AC$426,'Incurred Real 2022$'!C$1,FALSE)</f>
        <v>ExAnte</v>
      </c>
      <c r="D83" s="11" t="str">
        <f>VLOOKUP($A83,'Incurred Real 2022$'!$A$25:$AC$426,'Incurred Real 2022$'!D$1,FALSE)</f>
        <v>Information Technology</v>
      </c>
      <c r="E83" s="11" t="str">
        <f>VLOOKUP($A83,'Incurred Real 2022$'!$A$25:$AC$426,'Incurred Real 2022$'!E$1,FALSE)</f>
        <v>Closed</v>
      </c>
      <c r="F83" s="105" t="str">
        <f>IF(VLOOKUP($A83,'Incurred Real 2022$'!$A$25:$AC$426,'Incurred Real 2022$'!F$1,FALSE)=0,"",VLOOKUP($A83,'Incurred Real 2022$'!$A$25:$AC$426,'Incurred Real 2022$'!F$1,FALSE))</f>
        <v/>
      </c>
      <c r="G83" s="105" t="str">
        <f>IF(VLOOKUP($A83,'Incurred Real 2022$'!$A$25:$AC$426,'Incurred Real 2022$'!G$1,FALSE)=0,"",VLOOKUP($A83,'Incurred Real 2022$'!$A$25:$AC$426,'Incurred Real 2022$'!G$1,FALSE))</f>
        <v/>
      </c>
      <c r="H83" s="105" t="str">
        <f>IF(VLOOKUP($A83,'Incurred Real 2022$'!$A$25:$AC$426,'Incurred Real 2022$'!H$1,FALSE)=0,"",VLOOKUP($A83,'Incurred Real 2022$'!$A$25:$AC$426,'Incurred Real 2022$'!H$1,FALSE))</f>
        <v/>
      </c>
      <c r="I83" s="105" t="str">
        <f>IF(VLOOKUP($A83,'Incurred Real 2022$'!$A$25:$AC$426,'Incurred Real 2022$'!I$1,FALSE)=0,"",VLOOKUP($A83,'Incurred Real 2022$'!$A$25:$AC$426,'Incurred Real 2022$'!I$1,FALSE))</f>
        <v/>
      </c>
      <c r="J83" s="105" t="str">
        <f>IF(VLOOKUP($A83,'Incurred Real 2022$'!$A$25:$AC$426,'Incurred Real 2022$'!J$1,FALSE)=0,"",VLOOKUP($A83,'Incurred Real 2022$'!$A$25:$AC$426,'Incurred Real 2022$'!J$1,FALSE))</f>
        <v/>
      </c>
      <c r="K83" s="105" t="str">
        <f>IF(VLOOKUP($A83,'Incurred Real 2022$'!$A$25:$AC$426,'Incurred Real 2022$'!K$1,FALSE)=0,"",VLOOKUP($A83,'Incurred Real 2022$'!$A$25:$AC$426,'Incurred Real 2022$'!K$1,FALSE))</f>
        <v/>
      </c>
      <c r="L83" s="105" t="str">
        <f>IF(VLOOKUP($A83,'Incurred Real 2022$'!$A$25:$AC$426,'Incurred Real 2022$'!L$1,FALSE)=0,"",VLOOKUP($A83,'Incurred Real 2022$'!$A$25:$AC$426,'Incurred Real 2022$'!L$1,FALSE))</f>
        <v/>
      </c>
      <c r="M83" s="105" t="str">
        <f>IF(VLOOKUP($A83,'Incurred Real 2022$'!$A$25:$AC$426,'Incurred Real 2022$'!M$1,FALSE)=0,"",VLOOKUP($A83,'Incurred Real 2022$'!$A$25:$AC$426,'Incurred Real 2022$'!M$1,FALSE))</f>
        <v/>
      </c>
      <c r="N83" s="105">
        <f>IF(VLOOKUP($A83,'Incurred Real 2022$'!$A$25:$AC$426,'Incurred Real 2022$'!N$1,FALSE)=0,"",VLOOKUP($A83,'Incurred Real 2022$'!$A$25:$AC$426,'Incurred Real 2022$'!N$1,FALSE))</f>
        <v>58928.5</v>
      </c>
      <c r="O83" s="105">
        <f>IF(VLOOKUP($A83,'Incurred Real 2022$'!$A$25:$AC$426,'Incurred Real 2022$'!O$1,FALSE)=0,"",VLOOKUP($A83,'Incurred Real 2022$'!$A$25:$AC$426,'Incurred Real 2022$'!O$1,FALSE))</f>
        <v>11460.27</v>
      </c>
      <c r="P83" s="105">
        <f>IF(VLOOKUP($A83,'Incurred Real 2022$'!$A$25:$AC$426,'Incurred Real 2022$'!P$1,FALSE)=0,"",VLOOKUP($A83,'Incurred Real 2022$'!$A$25:$AC$426,'Incurred Real 2022$'!P$1,FALSE))</f>
        <v>-37171.56</v>
      </c>
      <c r="Q83" s="105">
        <f>IF(VLOOKUP($A83,'Incurred Real 2022$'!$A$25:$AC$426,'Incurred Real 2022$'!Q$1,FALSE)=0,"",VLOOKUP($A83,'Incurred Real 2022$'!$A$25:$AC$426,'Incurred Real 2022$'!Q$1,FALSE))</f>
        <v>937145.45</v>
      </c>
      <c r="R83" s="105">
        <f>IF(VLOOKUP($A83,'Incurred Real 2022$'!$A$25:$AC$426,'Incurred Real 2022$'!R$1,FALSE)=0,"",VLOOKUP($A83,'Incurred Real 2022$'!$A$25:$AC$426,'Incurred Real 2022$'!R$1,FALSE))</f>
        <v>234998.8</v>
      </c>
      <c r="S83" s="105">
        <f>IF(VLOOKUP($A83,'Incurred Real 2022$'!$A$25:$AC$426,'Incurred Real 2022$'!S$1,FALSE)=0,"",VLOOKUP($A83,'Incurred Real 2022$'!$A$25:$AC$426,'Incurred Real 2022$'!S$1,FALSE))</f>
        <v>18448.21</v>
      </c>
      <c r="T83" s="105" t="str">
        <f>IF(VLOOKUP($A83,'Incurred Real 2022$'!$A$25:$AC$426,'Incurred Real 2022$'!T$1,FALSE)=0,"",VLOOKUP($A83,'Incurred Real 2022$'!$A$25:$AC$426,'Incurred Real 2022$'!T$1,FALSE))</f>
        <v/>
      </c>
      <c r="U83" s="105" t="str">
        <f>IF(VLOOKUP($A83,'Incurred Real 2022$'!$A$25:$AC$426,'Incurred Real 2022$'!U$1,FALSE)=0,"",VLOOKUP($A83,'Incurred Real 2022$'!$A$25:$AC$426,'Incurred Real 2022$'!U$1,FALSE))</f>
        <v/>
      </c>
      <c r="V83" s="13" t="str">
        <f>IF(ISTEXT(VLOOKUP($A83,'Incurred Real 2022$'!$A$25:$AC$426,'Incurred Real 2022$'!V$1,FALSE)),"",(VLOOKUP($A83,'Incurred Real 2022$'!$A$25:$AC$426,'Incurred Real 2022$'!V$1,FALSE))*BT83*Incurred_Real!V$15)</f>
        <v/>
      </c>
      <c r="W83" s="13" t="str">
        <f>IF(ISTEXT(VLOOKUP($A83,'Incurred Real 2022$'!$A$25:$AC$426,'Incurred Real 2022$'!W$1,FALSE)),"",(VLOOKUP($A83,'Incurred Real 2022$'!$A$25:$AC$426,'Incurred Real 2022$'!W$1,FALSE))*BU83*Incurred_Real!W$15)</f>
        <v/>
      </c>
      <c r="X83" s="220" t="str">
        <f>IF(ISTEXT(VLOOKUP($A83,'Incurred Real 2022$'!$A$25:$AC$426,'Incurred Real 2022$'!X$1,FALSE)),"",(VLOOKUP($A83,'Incurred Real 2022$'!$A$25:$AC$426,'Incurred Real 2022$'!X$1,FALSE))*BV83*Incurred_Real!X$15)</f>
        <v/>
      </c>
      <c r="Y83" s="217" t="str">
        <f>IF(ISTEXT(VLOOKUP($A83,'Incurred Real 2022$'!$A$25:$AC$426,'Incurred Real 2022$'!Y$1,FALSE)),"",(VLOOKUP($A83,'Incurred Real 2022$'!$A$25:$AC$426,'Incurred Real 2022$'!Y$1,FALSE))*BW83*Incurred_Real!Y$15)</f>
        <v/>
      </c>
      <c r="Z83" s="13" t="str">
        <f>IF(ISTEXT(VLOOKUP($A83,'Incurred Real 2022$'!$A$25:$AC$426,'Incurred Real 2022$'!Z$1,FALSE)),"",(VLOOKUP($A83,'Incurred Real 2022$'!$A$25:$AC$426,'Incurred Real 2022$'!Z$1,FALSE))*BX83*Incurred_Real!Z$15)</f>
        <v/>
      </c>
      <c r="AA83" s="13" t="str">
        <f>IF(ISTEXT(VLOOKUP($A83,'Incurred Real 2022$'!$A$25:$AC$426,'Incurred Real 2022$'!AA$1,FALSE)),"",(VLOOKUP($A83,'Incurred Real 2022$'!$A$25:$AC$426,'Incurred Real 2022$'!AA$1,FALSE))*BY83*Incurred_Real!AA$15)</f>
        <v/>
      </c>
      <c r="AB83" s="13" t="str">
        <f>IF(ISTEXT(VLOOKUP($A83,'Incurred Real 2022$'!$A$25:$AC$426,'Incurred Real 2022$'!AB$1,FALSE)),"",(VLOOKUP($A83,'Incurred Real 2022$'!$A$25:$AC$426,'Incurred Real 2022$'!AB$1,FALSE))*BZ83*Incurred_Real!AB$15)</f>
        <v/>
      </c>
      <c r="AC83" s="13" t="str">
        <f>IF(ISTEXT(VLOOKUP($A83,'Incurred Real 2022$'!$A$25:$AC$426,'Incurred Real 2022$'!AC$1,FALSE)),"",(VLOOKUP($A83,'Incurred Real 2022$'!$A$25:$AC$426,'Incurred Real 2022$'!AC$1,FALSE))*CA83*Incurred_Real!AC$15)</f>
        <v/>
      </c>
      <c r="AD83" s="221">
        <f t="shared" si="36"/>
        <v>1223809.67</v>
      </c>
      <c r="AE83" s="221">
        <f t="shared" si="33"/>
        <v>1298152.79</v>
      </c>
      <c r="AF83" s="239">
        <f t="shared" si="37"/>
        <v>1549039.4751502047</v>
      </c>
      <c r="AG83" s="222">
        <f t="shared" si="38"/>
        <v>1244513.4000250548</v>
      </c>
      <c r="AH83" s="223">
        <f t="shared" si="42"/>
        <v>1.244694894501754</v>
      </c>
      <c r="AI83" s="224">
        <f t="shared" si="39"/>
        <v>2019</v>
      </c>
      <c r="AJ83" s="225">
        <f>VLOOKUP($A83,Project_Commissioning!$C$4:$H$355,Project_Commissioning!F$1,FALSE)</f>
        <v>43108</v>
      </c>
      <c r="AK83" s="226">
        <f>VLOOKUP($A83,Project_Commissioning!$C$4:$H$355,Project_Commissioning!G$1,FALSE)</f>
        <v>2018</v>
      </c>
      <c r="AL83" s="225" t="str">
        <f>IF(VLOOKUP($A83,Project_Commissioning!$C$4:$H$355,Project_Commissioning!H$1,FALSE)=0,"",VLOOKUP($A83,Project_Commissioning!$C$4:$H$355,Project_Commissioning!H$1,FALSE))</f>
        <v/>
      </c>
      <c r="AM83" s="237">
        <f t="shared" si="40"/>
        <v>1375823.4330920198</v>
      </c>
      <c r="AN83" s="221" cm="1">
        <f t="array" ref="AN83">IF(ROUND(AE83,0)=0,0,LOOKUP(2,1/(F83:AC83&lt;&gt;""),F83:AC83))</f>
        <v>18448.21</v>
      </c>
      <c r="AO83" s="221">
        <f t="shared" si="41"/>
        <v>0</v>
      </c>
      <c r="AP83" s="79"/>
      <c r="AQ83" s="20"/>
      <c r="AR83" s="245">
        <f>IF(ISNA(VLOOKUP($A83,'Success Asset Classes'!$B$15:$AA$114,'Success Asset Classes'!$AA$1,FALSE)),0,VLOOKUP($A83,'Success Asset Classes'!$B$15:$AA$114,'Success Asset Classes'!$AA$1,FALSE))</f>
        <v>0</v>
      </c>
      <c r="AS83" s="230">
        <f>IF($AR83=0,VLOOKUP(MID($A83,4,5),'Project splits'!$C$5:$AM$346,AS$22,FALSE),IF(ISNA(VLOOKUP($A83,'Success Asset Classes'!$B$15:$BD$377,AS$21,FALSE)),VLOOKUP(MID($A83,4,5),'Project splits'!$C$5:$AM$346,AS$22,FALSE),VLOOKUP($A83,'Success Asset Classes'!$B$15:$BD$377,AS$21,FALSE)))</f>
        <v>0</v>
      </c>
      <c r="AT83" s="230">
        <f>IF($AR83=0,VLOOKUP(MID($A83,4,5),'Project splits'!$C$5:$AM$346,AT$22,FALSE),IF(ISNA(VLOOKUP($A83,'Success Asset Classes'!$B$15:$BD$377,AT$21,FALSE)),VLOOKUP(MID($A83,4,5),'Project splits'!$C$5:$AM$346,AT$22,FALSE),VLOOKUP($A83,'Success Asset Classes'!$B$15:$BD$377,AT$21,FALSE)))</f>
        <v>0</v>
      </c>
      <c r="AU83" s="230">
        <f>IF($AR83=0,VLOOKUP(MID($A83,4,5),'Project splits'!$C$5:$AM$346,AU$22,FALSE),IF(ISNA(VLOOKUP($A83,'Success Asset Classes'!$B$15:$BD$377,AU$21,FALSE)),VLOOKUP(MID($A83,4,5),'Project splits'!$C$5:$AM$346,AU$22,FALSE),VLOOKUP($A83,'Success Asset Classes'!$B$15:$BD$377,AU$21,FALSE)))</f>
        <v>0</v>
      </c>
      <c r="AV83" s="230">
        <f>IF($AR83=0,VLOOKUP(MID($A83,4,5),'Project splits'!$C$5:$AM$346,AV$22,FALSE),IF(ISNA(VLOOKUP($A83,'Success Asset Classes'!$B$15:$BD$377,AV$21,FALSE)),VLOOKUP(MID($A83,4,5),'Project splits'!$C$5:$AM$346,AV$22,FALSE),VLOOKUP($A83,'Success Asset Classes'!$B$15:$BD$377,AV$21,FALSE)))</f>
        <v>1</v>
      </c>
      <c r="AW83" s="230">
        <f>IF($AR83=0,VLOOKUP(MID($A83,4,5),'Project splits'!$C$5:$AM$346,AW$22,FALSE),IF(ISNA(VLOOKUP($A83,'Success Asset Classes'!$B$15:$BD$377,AW$21,FALSE)),VLOOKUP(MID($A83,4,5),'Project splits'!$C$5:$AM$346,AW$22,FALSE),VLOOKUP($A83,'Success Asset Classes'!$B$15:$BD$377,AW$21,FALSE)))</f>
        <v>0</v>
      </c>
      <c r="AX83" s="230">
        <f>IF($AR83=0,VLOOKUP(MID($A83,4,5),'Project splits'!$C$5:$AM$346,AX$22,FALSE),IF(ISNA(VLOOKUP($A83,'Success Asset Classes'!$B$15:$BD$377,AX$21,FALSE)),VLOOKUP(MID($A83,4,5),'Project splits'!$C$5:$AM$346,AX$22,FALSE),VLOOKUP($A83,'Success Asset Classes'!$B$15:$BD$377,AX$21,FALSE)))</f>
        <v>0</v>
      </c>
      <c r="AY83" s="230">
        <f>IF($AR83=0,VLOOKUP(MID($A83,4,5),'Project splits'!$C$5:$AM$346,AY$22,FALSE),IF(ISNA(VLOOKUP($A83,'Success Asset Classes'!$B$15:$BD$377,AY$21,FALSE)),VLOOKUP(MID($A83,4,5),'Project splits'!$C$5:$AM$346,AY$22,FALSE),VLOOKUP($A83,'Success Asset Classes'!$B$15:$BD$377,AY$21,FALSE)))</f>
        <v>0</v>
      </c>
      <c r="AZ83" s="230">
        <f>IF($AR83=0,VLOOKUP(MID($A83,4,5),'Project splits'!$C$5:$AM$346,AZ$22,FALSE),IF(ISNA(VLOOKUP($A83,'Success Asset Classes'!$B$15:$BD$377,AZ$21,FALSE)),VLOOKUP(MID($A83,4,5),'Project splits'!$C$5:$AM$346,AZ$22,FALSE),VLOOKUP($A83,'Success Asset Classes'!$B$15:$BD$377,AZ$21,FALSE)))</f>
        <v>0</v>
      </c>
      <c r="BA83" s="230">
        <f>IF($AR83=0,VLOOKUP(MID($A83,4,5),'Project splits'!$C$5:$AM$346,BA$22,FALSE),IF(ISNA(VLOOKUP($A83,'Success Asset Classes'!$B$15:$BD$377,BA$21,FALSE)),VLOOKUP(MID($A83,4,5),'Project splits'!$C$5:$AM$346,BA$22,FALSE),VLOOKUP($A83,'Success Asset Classes'!$B$15:$BD$377,BA$21,FALSE)))</f>
        <v>0</v>
      </c>
      <c r="BB83" s="230">
        <f>IF($AR83=0,VLOOKUP(MID($A83,4,5),'Project splits'!$C$5:$AM$346,BB$22,FALSE),IF(ISNA(VLOOKUP($A83,'Success Asset Classes'!$B$15:$BD$377,BB$21,FALSE)),VLOOKUP(MID($A83,4,5),'Project splits'!$C$5:$AM$346,BB$22,FALSE),VLOOKUP($A83,'Success Asset Classes'!$B$15:$BD$377,BB$21,FALSE)))</f>
        <v>0</v>
      </c>
      <c r="BC83" s="230">
        <f>IF($AR83=0,VLOOKUP(MID($A83,4,5),'Project splits'!$C$5:$AM$346,BC$22,FALSE),IF(ISNA(VLOOKUP($A83,'Success Asset Classes'!$B$15:$BD$377,BC$21,FALSE)),VLOOKUP(MID($A83,4,5),'Project splits'!$C$5:$AM$346,BC$22,FALSE),VLOOKUP($A83,'Success Asset Classes'!$B$15:$BD$377,BC$21,FALSE)))</f>
        <v>0</v>
      </c>
      <c r="BD83" s="230">
        <f>IF($AR83=0,VLOOKUP(MID($A83,4,5),'Project splits'!$C$5:$AM$346,BD$22,FALSE),IF(ISNA(VLOOKUP($A83,'Success Asset Classes'!$B$15:$BD$377,BD$21,FALSE)),VLOOKUP(MID($A83,4,5),'Project splits'!$C$5:$AM$346,BD$22,FALSE),VLOOKUP($A83,'Success Asset Classes'!$B$15:$BD$377,BD$21,FALSE)))</f>
        <v>0</v>
      </c>
      <c r="BE83" s="230">
        <f>IF($AR83=0,VLOOKUP(MID($A83,4,5),'Project splits'!$C$5:$AM$346,BE$22,FALSE),IF(ISNA(VLOOKUP($A83,'Success Asset Classes'!$B$15:$BD$377,BE$21,FALSE)),VLOOKUP(MID($A83,4,5),'Project splits'!$C$5:$AM$346,BE$22,FALSE),VLOOKUP($A83,'Success Asset Classes'!$B$15:$BD$377,BE$21,FALSE)))</f>
        <v>0</v>
      </c>
      <c r="BF83" s="230">
        <f>IF($AR83=0,VLOOKUP(MID($A83,4,5),'Project splits'!$C$5:$AM$346,BF$22,FALSE),IF(ISNA(VLOOKUP($A83,'Success Asset Classes'!$B$15:$BD$377,BF$21,FALSE)),VLOOKUP(MID($A83,4,5),'Project splits'!$C$5:$AM$346,BF$22,FALSE),VLOOKUP($A83,'Success Asset Classes'!$B$15:$BD$377,BF$21,FALSE)))</f>
        <v>0</v>
      </c>
      <c r="BG83" s="230">
        <f>IF($AR83=0,VLOOKUP(MID($A83,4,5),'Project splits'!$C$5:$AM$346,BG$22,FALSE),IF(ISNA(VLOOKUP($A83,'Success Asset Classes'!$B$15:$BD$377,BG$21,FALSE)),VLOOKUP(MID($A83,4,5),'Project splits'!$C$5:$AM$346,BG$22,FALSE),VLOOKUP($A83,'Success Asset Classes'!$B$15:$BD$377,BG$21,FALSE)))</f>
        <v>0</v>
      </c>
      <c r="BH83" s="230">
        <f>IF($AR83=0,VLOOKUP(MID($A83,4,5),'Project splits'!$C$5:$AM$346,BH$22,FALSE),IF(ISNA(VLOOKUP($A83,'Success Asset Classes'!$B$15:$BD$377,BH$21,FALSE)),VLOOKUP(MID($A83,4,5),'Project splits'!$C$5:$AM$346,BH$22,FALSE),VLOOKUP($A83,'Success Asset Classes'!$B$15:$BD$377,BH$21,FALSE)))</f>
        <v>0</v>
      </c>
      <c r="BI83" s="230">
        <f>IF($AR83=0,VLOOKUP(MID($A83,4,5),'Project splits'!$C$5:$AM$346,BI$22,FALSE),IF(ISNA(VLOOKUP($A83,'Success Asset Classes'!$B$15:$BD$377,BI$21,FALSE)),VLOOKUP(MID($A83,4,5),'Project splits'!$C$5:$AM$346,BI$22,FALSE),VLOOKUP($A83,'Success Asset Classes'!$B$15:$BD$377,BI$21,FALSE)))</f>
        <v>0</v>
      </c>
      <c r="BJ83" s="230">
        <f>IF($AR83=0,VLOOKUP(MID($A83,4,5),'Project splits'!$C$5:$AM$346,BJ$22,FALSE),IF(ISNA(VLOOKUP($A83,'Success Asset Classes'!$B$15:$BD$377,BJ$21,FALSE)),VLOOKUP(MID($A83,4,5),'Project splits'!$C$5:$AM$346,BJ$22,FALSE),VLOOKUP($A83,'Success Asset Classes'!$B$15:$BD$377,BJ$21,FALSE)))</f>
        <v>0</v>
      </c>
      <c r="BK83" s="230">
        <f>IF($AR83=0,VLOOKUP(MID($A83,4,5),'Project splits'!$C$5:$AM$346,BK$22,FALSE),IF(ISNA(VLOOKUP($A83,'Success Asset Classes'!$B$15:$BD$377,BK$21,FALSE)),VLOOKUP(MID($A83,4,5),'Project splits'!$C$5:$AM$346,BK$22,FALSE),VLOOKUP($A83,'Success Asset Classes'!$B$15:$BD$377,BK$21,FALSE)))</f>
        <v>0</v>
      </c>
      <c r="BL83" s="230">
        <f>IF($AR83=0,VLOOKUP(MID($A83,4,5),'Project splits'!$C$5:$AM$346,BL$22,FALSE),IF(ISNA(VLOOKUP($A83,'Success Asset Classes'!$B$15:$BD$377,BL$21,FALSE)),VLOOKUP(MID($A83,4,5),'Project splits'!$C$5:$AM$346,BL$22,FALSE),VLOOKUP($A83,'Success Asset Classes'!$B$15:$BD$377,BL$21,FALSE)))</f>
        <v>0</v>
      </c>
      <c r="BM83" s="230">
        <f>IF($AR83=0,VLOOKUP(MID($A83,4,5),'Project splits'!$C$5:$AM$346,BM$22,FALSE),IF(ISNA(VLOOKUP($A83,'Success Asset Classes'!$B$15:$BD$377,BM$21,FALSE)),VLOOKUP(MID($A83,4,5),'Project splits'!$C$5:$AM$346,BM$22,FALSE),VLOOKUP($A83,'Success Asset Classes'!$B$15:$BD$377,BM$21,FALSE)))</f>
        <v>0</v>
      </c>
      <c r="BN83" s="230">
        <f>IF($AR83=0,VLOOKUP(MID($A83,4,5),'Project splits'!$C$5:$AM$346,BN$22,FALSE),IF(ISNA(VLOOKUP($A83,'Success Asset Classes'!$B$15:$BD$377,BN$21,FALSE)),VLOOKUP(MID($A83,4,5),'Project splits'!$C$5:$AM$346,BN$22,FALSE),VLOOKUP($A83,'Success Asset Classes'!$B$15:$BD$377,BN$21,FALSE)))</f>
        <v>0</v>
      </c>
      <c r="BO83" s="230">
        <f>IF($AR83=0,VLOOKUP(MID($A83,4,5),'Project splits'!$C$5:$AM$346,BO$22,FALSE),IF(ISNA(VLOOKUP($A83,'Success Asset Classes'!$B$15:$BD$377,BO$21,FALSE)),VLOOKUP(MID($A83,4,5),'Project splits'!$C$5:$AM$346,BO$22,FALSE),VLOOKUP($A83,'Success Asset Classes'!$B$15:$BD$377,BO$21,FALSE)))</f>
        <v>0</v>
      </c>
      <c r="BP83" s="230">
        <f>IF($AR83=0,VLOOKUP(MID($A83,4,5),'Project splits'!$C$5:$AM$346,BP$22,FALSE),IF(ISNA(VLOOKUP($A83,'Success Asset Classes'!$B$15:$BD$377,BP$21,FALSE)),VLOOKUP(MID($A83,4,5),'Project splits'!$C$5:$AM$346,BP$22,FALSE),VLOOKUP($A83,'Success Asset Classes'!$B$15:$BD$377,BP$21,FALSE)))</f>
        <v>0</v>
      </c>
      <c r="BQ83" s="230">
        <f>IF($AR83=0,VLOOKUP(MID($A83,4,5),'Project splits'!$C$5:$AM$346,BQ$22,FALSE),IF(ISNA(VLOOKUP($A83,'Success Asset Classes'!$B$15:$BD$377,BQ$21,FALSE)),VLOOKUP(MID($A83,4,5),'Project splits'!$C$5:$AM$346,BQ$22,FALSE),VLOOKUP($A83,'Success Asset Classes'!$B$15:$BD$377,BQ$21,FALSE)))</f>
        <v>0</v>
      </c>
      <c r="BR83" s="230">
        <f>IF($AR83=0,VLOOKUP(MID($A83,4,5),'Project splits'!$C$5:$AM$346,BR$22,FALSE),IF(ISNA(VLOOKUP($A83,'Success Asset Classes'!$B$15:$BD$377,BR$21,FALSE)),VLOOKUP(MID($A83,4,5),'Project splits'!$C$5:$AM$346,BR$22,FALSE),VLOOKUP($A83,'Success Asset Classes'!$B$15:$BD$377,BR$21,FALSE)))</f>
        <v>0</v>
      </c>
      <c r="BS83" s="247">
        <f t="shared" si="34"/>
        <v>1</v>
      </c>
      <c r="BT83" s="249">
        <f>1+IF(ISNA(VLOOKUP($A83,'Project labour content'!$A$7:$D$255,'Project labour content'!$D$1,FALSE)),VLOOKUP($D83,'Project labour content'!$F$6:$G$15,'Project labour content'!$G$1,FALSE),VLOOKUP($A83,'Project labour content'!$A$7:$D$255,'Project labour content'!$D$1,FALSE))*LabEsc22*1</f>
        <v>1.0024480115846353</v>
      </c>
      <c r="BU83" s="249">
        <f>1+IF(ISNA(VLOOKUP($A83,'Project labour content'!$A$7:$D$255,'Project labour content'!$D$1,FALSE)),VLOOKUP($D83,'Project labour content'!$F$6:$G$15,'Project labour content'!$G$1,FALSE),VLOOKUP($A83,'Project labour content'!$A$7:$D$255,'Project labour content'!$D$1,FALSE))*LabEsc23*1</f>
        <v>1.0049077736248768</v>
      </c>
      <c r="BV83" s="249">
        <f>1+IF(ISNA(VLOOKUP($A83,'Project labour content'!$A$7:$D$255,'Project labour content'!$D$1,FALSE)),VLOOKUP($D83,'Project labour content'!$F$6:$G$15,'Project labour content'!$G$1,FALSE),VLOOKUP($A83,'Project labour content'!$A$7:$D$255,'Project labour content'!$D$1,FALSE))*LabEsc24*1</f>
        <v>1.0072248694667842</v>
      </c>
      <c r="BW83" s="249">
        <f>1+IF(ISNA(VLOOKUP($A83,'Project labour content'!$A$7:$D$255,'Project labour content'!$D$1,FALSE)),VLOOKUP($D83,'Project labour content'!$F$6:$G$15,'Project labour content'!$G$1,FALSE),VLOOKUP($A83,'Project labour content'!$A$7:$D$255,'Project labour content'!$D$1,FALSE))*LabEsc25*1</f>
        <v>1.0103282331643793</v>
      </c>
      <c r="BX83" s="249">
        <f>1+IF(ISNA(VLOOKUP($A83,'Project labour content'!$A$7:$D$255,'Project labour content'!$D$1,FALSE)),VLOOKUP($D83,'Project labour content'!$F$6:$G$15,'Project labour content'!$G$1,FALSE),VLOOKUP($A83,'Project labour content'!$A$7:$D$255,'Project labour content'!$D$1,FALSE))*LabEsc26*1</f>
        <v>1.0137103823674747</v>
      </c>
      <c r="BY83" s="249">
        <f>1+IF(ISNA(VLOOKUP($A83,'Project labour content'!$A$7:$D$255,'Project labour content'!$D$1,FALSE)),VLOOKUP($D83,'Project labour content'!$F$6:$G$15,'Project labour content'!$G$1,FALSE),VLOOKUP($A83,'Project labour content'!$A$7:$D$255,'Project labour content'!$D$1,FALSE))*LabEsc27*1</f>
        <v>1.0158052335508072</v>
      </c>
      <c r="BZ83" s="249">
        <f>1+IF(ISNA(VLOOKUP($A83,'Project labour content'!$A$7:$D$255,'Project labour content'!$D$1,FALSE)),VLOOKUP($D83,'Project labour content'!$F$6:$G$15,'Project labour content'!$G$1,FALSE),VLOOKUP($A83,'Project labour content'!$A$7:$D$255,'Project labour content'!$D$1,FALSE))*LabEsc28*1</f>
        <v>1.0173826564918567</v>
      </c>
      <c r="CA83" s="249">
        <f>1+IF(ISNA(VLOOKUP($A83,'Project labour content'!$A$7:$D$255,'Project labour content'!$D$1,FALSE)),VLOOKUP($D83,'Project labour content'!$F$6:$G$15,'Project labour content'!$G$1,FALSE),VLOOKUP($A83,'Project labour content'!$A$7:$D$255,'Project labour content'!$D$1,FALSE))*LabEsc29*1</f>
        <v>1.0199141048276528</v>
      </c>
      <c r="CB83" s="250" t="str">
        <f>IF(ISNA(VLOOKUP($A83,'Project labour content'!$A$7:$D$255,'Project labour content'!$D$1,FALSE)),"Category","Project")</f>
        <v>Category</v>
      </c>
      <c r="CD83" s="247" t="str">
        <f t="shared" si="35"/>
        <v>11610</v>
      </c>
      <c r="CE83" s="3"/>
    </row>
    <row r="84" spans="1:83" x14ac:dyDescent="0.15">
      <c r="A84" s="11" t="s">
        <v>120</v>
      </c>
      <c r="B84" s="11" t="str">
        <f>VLOOKUP($A84,'Incurred Real 2022$'!$A$25:$AC$426,'Incurred Real 2022$'!B$1,FALSE)</f>
        <v>Asset Design Manuals (ADM) Major Rewrite</v>
      </c>
      <c r="C84" s="11" t="str">
        <f>VLOOKUP($A84,'Incurred Real 2022$'!$A$25:$AC$426,'Incurred Real 2022$'!C$1,FALSE)</f>
        <v>ExAnte</v>
      </c>
      <c r="D84" s="11" t="str">
        <f>VLOOKUP($A84,'Incurred Real 2022$'!$A$25:$AC$426,'Incurred Real 2022$'!D$1,FALSE)</f>
        <v>Augmentation</v>
      </c>
      <c r="E84" s="11" t="str">
        <f>VLOOKUP($A84,'Incurred Real 2022$'!$A$25:$AC$426,'Incurred Real 2022$'!E$1,FALSE)</f>
        <v>Closed</v>
      </c>
      <c r="F84" s="105" t="str">
        <f>IF(VLOOKUP($A84,'Incurred Real 2022$'!$A$25:$AC$426,'Incurred Real 2022$'!F$1,FALSE)=0,"",VLOOKUP($A84,'Incurred Real 2022$'!$A$25:$AC$426,'Incurred Real 2022$'!F$1,FALSE))</f>
        <v/>
      </c>
      <c r="G84" s="105" t="str">
        <f>IF(VLOOKUP($A84,'Incurred Real 2022$'!$A$25:$AC$426,'Incurred Real 2022$'!G$1,FALSE)=0,"",VLOOKUP($A84,'Incurred Real 2022$'!$A$25:$AC$426,'Incurred Real 2022$'!G$1,FALSE))</f>
        <v/>
      </c>
      <c r="H84" s="105" t="str">
        <f>IF(VLOOKUP($A84,'Incurred Real 2022$'!$A$25:$AC$426,'Incurred Real 2022$'!H$1,FALSE)=0,"",VLOOKUP($A84,'Incurred Real 2022$'!$A$25:$AC$426,'Incurred Real 2022$'!H$1,FALSE))</f>
        <v/>
      </c>
      <c r="I84" s="105" t="str">
        <f>IF(VLOOKUP($A84,'Incurred Real 2022$'!$A$25:$AC$426,'Incurred Real 2022$'!I$1,FALSE)=0,"",VLOOKUP($A84,'Incurred Real 2022$'!$A$25:$AC$426,'Incurred Real 2022$'!I$1,FALSE))</f>
        <v/>
      </c>
      <c r="J84" s="105" t="str">
        <f>IF(VLOOKUP($A84,'Incurred Real 2022$'!$A$25:$AC$426,'Incurred Real 2022$'!J$1,FALSE)=0,"",VLOOKUP($A84,'Incurred Real 2022$'!$A$25:$AC$426,'Incurred Real 2022$'!J$1,FALSE))</f>
        <v/>
      </c>
      <c r="K84" s="105" t="str">
        <f>IF(VLOOKUP($A84,'Incurred Real 2022$'!$A$25:$AC$426,'Incurred Real 2022$'!K$1,FALSE)=0,"",VLOOKUP($A84,'Incurred Real 2022$'!$A$25:$AC$426,'Incurred Real 2022$'!K$1,FALSE))</f>
        <v/>
      </c>
      <c r="L84" s="105" t="str">
        <f>IF(VLOOKUP($A84,'Incurred Real 2022$'!$A$25:$AC$426,'Incurred Real 2022$'!L$1,FALSE)=0,"",VLOOKUP($A84,'Incurred Real 2022$'!$A$25:$AC$426,'Incurred Real 2022$'!L$1,FALSE))</f>
        <v/>
      </c>
      <c r="M84" s="105" t="str">
        <f>IF(VLOOKUP($A84,'Incurred Real 2022$'!$A$25:$AC$426,'Incurred Real 2022$'!M$1,FALSE)=0,"",VLOOKUP($A84,'Incurred Real 2022$'!$A$25:$AC$426,'Incurred Real 2022$'!M$1,FALSE))</f>
        <v/>
      </c>
      <c r="N84" s="105" t="str">
        <f>IF(VLOOKUP($A84,'Incurred Real 2022$'!$A$25:$AC$426,'Incurred Real 2022$'!N$1,FALSE)=0,"",VLOOKUP($A84,'Incurred Real 2022$'!$A$25:$AC$426,'Incurred Real 2022$'!N$1,FALSE))</f>
        <v/>
      </c>
      <c r="O84" s="105">
        <f>IF(VLOOKUP($A84,'Incurred Real 2022$'!$A$25:$AC$426,'Incurred Real 2022$'!O$1,FALSE)=0,"",VLOOKUP($A84,'Incurred Real 2022$'!$A$25:$AC$426,'Incurred Real 2022$'!O$1,FALSE))</f>
        <v>9013.5</v>
      </c>
      <c r="P84" s="105">
        <f>IF(VLOOKUP($A84,'Incurred Real 2022$'!$A$25:$AC$426,'Incurred Real 2022$'!P$1,FALSE)=0,"",VLOOKUP($A84,'Incurred Real 2022$'!$A$25:$AC$426,'Incurred Real 2022$'!P$1,FALSE))</f>
        <v>404991.72</v>
      </c>
      <c r="Q84" s="105">
        <f>IF(VLOOKUP($A84,'Incurred Real 2022$'!$A$25:$AC$426,'Incurred Real 2022$'!Q$1,FALSE)=0,"",VLOOKUP($A84,'Incurred Real 2022$'!$A$25:$AC$426,'Incurred Real 2022$'!Q$1,FALSE))</f>
        <v>1644815.3600000001</v>
      </c>
      <c r="R84" s="105">
        <f>IF(VLOOKUP($A84,'Incurred Real 2022$'!$A$25:$AC$426,'Incurred Real 2022$'!R$1,FALSE)=0,"",VLOOKUP($A84,'Incurred Real 2022$'!$A$25:$AC$426,'Incurred Real 2022$'!R$1,FALSE))</f>
        <v>2550175.79</v>
      </c>
      <c r="S84" s="105">
        <f>IF(VLOOKUP($A84,'Incurred Real 2022$'!$A$25:$AC$426,'Incurred Real 2022$'!S$1,FALSE)=0,"",VLOOKUP($A84,'Incurred Real 2022$'!$A$25:$AC$426,'Incurred Real 2022$'!S$1,FALSE))</f>
        <v>281383.5</v>
      </c>
      <c r="T84" s="105" t="str">
        <f>IF(VLOOKUP($A84,'Incurred Real 2022$'!$A$25:$AC$426,'Incurred Real 2022$'!T$1,FALSE)=0,"",VLOOKUP($A84,'Incurred Real 2022$'!$A$25:$AC$426,'Incurred Real 2022$'!T$1,FALSE))</f>
        <v/>
      </c>
      <c r="U84" s="105" t="str">
        <f>IF(VLOOKUP($A84,'Incurred Real 2022$'!$A$25:$AC$426,'Incurred Real 2022$'!U$1,FALSE)=0,"",VLOOKUP($A84,'Incurred Real 2022$'!$A$25:$AC$426,'Incurred Real 2022$'!U$1,FALSE))</f>
        <v/>
      </c>
      <c r="V84" s="13" t="str">
        <f>IF(ISTEXT(VLOOKUP($A84,'Incurred Real 2022$'!$A$25:$AC$426,'Incurred Real 2022$'!V$1,FALSE)),"",(VLOOKUP($A84,'Incurred Real 2022$'!$A$25:$AC$426,'Incurred Real 2022$'!V$1,FALSE))*BT84*Incurred_Real!V$15)</f>
        <v/>
      </c>
      <c r="W84" s="13" t="str">
        <f>IF(ISTEXT(VLOOKUP($A84,'Incurred Real 2022$'!$A$25:$AC$426,'Incurred Real 2022$'!W$1,FALSE)),"",(VLOOKUP($A84,'Incurred Real 2022$'!$A$25:$AC$426,'Incurred Real 2022$'!W$1,FALSE))*BU84*Incurred_Real!W$15)</f>
        <v/>
      </c>
      <c r="X84" s="220" t="str">
        <f>IF(ISTEXT(VLOOKUP($A84,'Incurred Real 2022$'!$A$25:$AC$426,'Incurred Real 2022$'!X$1,FALSE)),"",(VLOOKUP($A84,'Incurred Real 2022$'!$A$25:$AC$426,'Incurred Real 2022$'!X$1,FALSE))*BV84*Incurred_Real!X$15)</f>
        <v/>
      </c>
      <c r="Y84" s="217" t="str">
        <f>IF(ISTEXT(VLOOKUP($A84,'Incurred Real 2022$'!$A$25:$AC$426,'Incurred Real 2022$'!Y$1,FALSE)),"",(VLOOKUP($A84,'Incurred Real 2022$'!$A$25:$AC$426,'Incurred Real 2022$'!Y$1,FALSE))*BW84*Incurred_Real!Y$15)</f>
        <v/>
      </c>
      <c r="Z84" s="13" t="str">
        <f>IF(ISTEXT(VLOOKUP($A84,'Incurred Real 2022$'!$A$25:$AC$426,'Incurred Real 2022$'!Z$1,FALSE)),"",(VLOOKUP($A84,'Incurred Real 2022$'!$A$25:$AC$426,'Incurred Real 2022$'!Z$1,FALSE))*BX84*Incurred_Real!Z$15)</f>
        <v/>
      </c>
      <c r="AA84" s="13" t="str">
        <f>IF(ISTEXT(VLOOKUP($A84,'Incurred Real 2022$'!$A$25:$AC$426,'Incurred Real 2022$'!AA$1,FALSE)),"",(VLOOKUP($A84,'Incurred Real 2022$'!$A$25:$AC$426,'Incurred Real 2022$'!AA$1,FALSE))*BY84*Incurred_Real!AA$15)</f>
        <v/>
      </c>
      <c r="AB84" s="13" t="str">
        <f>IF(ISTEXT(VLOOKUP($A84,'Incurred Real 2022$'!$A$25:$AC$426,'Incurred Real 2022$'!AB$1,FALSE)),"",(VLOOKUP($A84,'Incurred Real 2022$'!$A$25:$AC$426,'Incurred Real 2022$'!AB$1,FALSE))*BZ84*Incurred_Real!AB$15)</f>
        <v/>
      </c>
      <c r="AC84" s="13" t="str">
        <f>IF(ISTEXT(VLOOKUP($A84,'Incurred Real 2022$'!$A$25:$AC$426,'Incurred Real 2022$'!AC$1,FALSE)),"",(VLOOKUP($A84,'Incurred Real 2022$'!$A$25:$AC$426,'Incurred Real 2022$'!AC$1,FALSE))*CA84*Incurred_Real!AC$15)</f>
        <v/>
      </c>
      <c r="AD84" s="221">
        <f t="shared" si="36"/>
        <v>4890379.87</v>
      </c>
      <c r="AE84" s="221">
        <f t="shared" si="33"/>
        <v>4890379.87</v>
      </c>
      <c r="AF84" s="239">
        <f t="shared" si="37"/>
        <v>6142442.7142412057</v>
      </c>
      <c r="AG84" s="222">
        <f t="shared" si="38"/>
        <v>5000638.5044702999</v>
      </c>
      <c r="AH84" s="223">
        <f t="shared" si="42"/>
        <v>1.2283316837940184</v>
      </c>
      <c r="AI84" s="224">
        <f t="shared" si="39"/>
        <v>2019</v>
      </c>
      <c r="AJ84" s="225">
        <f>VLOOKUP($A84,Project_Commissioning!$C$4:$H$355,Project_Commissioning!F$1,FALSE)</f>
        <v>43343</v>
      </c>
      <c r="AK84" s="226">
        <f>VLOOKUP($A84,Project_Commissioning!$C$4:$H$355,Project_Commissioning!G$1,FALSE)</f>
        <v>2019</v>
      </c>
      <c r="AL84" s="225" t="str">
        <f>IF(VLOOKUP($A84,Project_Commissioning!$C$4:$H$355,Project_Commissioning!H$1,FALSE)=0,"",VLOOKUP($A84,Project_Commissioning!$C$4:$H$355,Project_Commissioning!H$1,FALSE))</f>
        <v/>
      </c>
      <c r="AM84" s="237">
        <f t="shared" si="40"/>
        <v>5455585.0630333014</v>
      </c>
      <c r="AN84" s="221" cm="1">
        <f t="array" ref="AN84">IF(ROUND(AE84,0)=0,0,LOOKUP(2,1/(F84:AC84&lt;&gt;""),F84:AC84))</f>
        <v>281383.5</v>
      </c>
      <c r="AO84" s="221">
        <f t="shared" si="41"/>
        <v>0</v>
      </c>
      <c r="AP84" s="79"/>
      <c r="AQ84" s="20"/>
      <c r="AR84" s="245">
        <f>IF(ISNA(VLOOKUP($A84,'Success Asset Classes'!$B$15:$AA$114,'Success Asset Classes'!$AA$1,FALSE)),0,VLOOKUP($A84,'Success Asset Classes'!$B$15:$AA$114,'Success Asset Classes'!$AA$1,FALSE))</f>
        <v>0</v>
      </c>
      <c r="AS84" s="230">
        <f>IF($AR84=0,VLOOKUP(MID($A84,4,5),'Project splits'!$C$5:$AM$346,AS$22,FALSE),IF(ISNA(VLOOKUP($A84,'Success Asset Classes'!$B$15:$BD$377,AS$21,FALSE)),VLOOKUP(MID($A84,4,5),'Project splits'!$C$5:$AM$346,AS$22,FALSE),VLOOKUP($A84,'Success Asset Classes'!$B$15:$BD$377,AS$21,FALSE)))</f>
        <v>0</v>
      </c>
      <c r="AT84" s="230">
        <f>IF($AR84=0,VLOOKUP(MID($A84,4,5),'Project splits'!$C$5:$AM$346,AT$22,FALSE),IF(ISNA(VLOOKUP($A84,'Success Asset Classes'!$B$15:$BD$377,AT$21,FALSE)),VLOOKUP(MID($A84,4,5),'Project splits'!$C$5:$AM$346,AT$22,FALSE),VLOOKUP($A84,'Success Asset Classes'!$B$15:$BD$377,AT$21,FALSE)))</f>
        <v>0</v>
      </c>
      <c r="AU84" s="230">
        <f>IF($AR84=0,VLOOKUP(MID($A84,4,5),'Project splits'!$C$5:$AM$346,AU$22,FALSE),IF(ISNA(VLOOKUP($A84,'Success Asset Classes'!$B$15:$BD$377,AU$21,FALSE)),VLOOKUP(MID($A84,4,5),'Project splits'!$C$5:$AM$346,AU$22,FALSE),VLOOKUP($A84,'Success Asset Classes'!$B$15:$BD$377,AU$21,FALSE)))</f>
        <v>0</v>
      </c>
      <c r="AV84" s="230">
        <f>IF($AR84=0,VLOOKUP(MID($A84,4,5),'Project splits'!$C$5:$AM$346,AV$22,FALSE),IF(ISNA(VLOOKUP($A84,'Success Asset Classes'!$B$15:$BD$377,AV$21,FALSE)),VLOOKUP(MID($A84,4,5),'Project splits'!$C$5:$AM$346,AV$22,FALSE),VLOOKUP($A84,'Success Asset Classes'!$B$15:$BD$377,AV$21,FALSE)))</f>
        <v>0</v>
      </c>
      <c r="AW84" s="230">
        <f>IF($AR84=0,VLOOKUP(MID($A84,4,5),'Project splits'!$C$5:$AM$346,AW$22,FALSE),IF(ISNA(VLOOKUP($A84,'Success Asset Classes'!$B$15:$BD$377,AW$21,FALSE)),VLOOKUP(MID($A84,4,5),'Project splits'!$C$5:$AM$346,AW$22,FALSE),VLOOKUP($A84,'Success Asset Classes'!$B$15:$BD$377,AW$21,FALSE)))</f>
        <v>0</v>
      </c>
      <c r="AX84" s="230">
        <f>IF($AR84=0,VLOOKUP(MID($A84,4,5),'Project splits'!$C$5:$AM$346,AX$22,FALSE),IF(ISNA(VLOOKUP($A84,'Success Asset Classes'!$B$15:$BD$377,AX$21,FALSE)),VLOOKUP(MID($A84,4,5),'Project splits'!$C$5:$AM$346,AX$22,FALSE),VLOOKUP($A84,'Success Asset Classes'!$B$15:$BD$377,AX$21,FALSE)))</f>
        <v>0</v>
      </c>
      <c r="AY84" s="230">
        <f>IF($AR84=0,VLOOKUP(MID($A84,4,5),'Project splits'!$C$5:$AM$346,AY$22,FALSE),IF(ISNA(VLOOKUP($A84,'Success Asset Classes'!$B$15:$BD$377,AY$21,FALSE)),VLOOKUP(MID($A84,4,5),'Project splits'!$C$5:$AM$346,AY$22,FALSE),VLOOKUP($A84,'Success Asset Classes'!$B$15:$BD$377,AY$21,FALSE)))</f>
        <v>0</v>
      </c>
      <c r="AZ84" s="230">
        <f>IF($AR84=0,VLOOKUP(MID($A84,4,5),'Project splits'!$C$5:$AM$346,AZ$22,FALSE),IF(ISNA(VLOOKUP($A84,'Success Asset Classes'!$B$15:$BD$377,AZ$21,FALSE)),VLOOKUP(MID($A84,4,5),'Project splits'!$C$5:$AM$346,AZ$22,FALSE),VLOOKUP($A84,'Success Asset Classes'!$B$15:$BD$377,AZ$21,FALSE)))</f>
        <v>1</v>
      </c>
      <c r="BA84" s="230">
        <f>IF($AR84=0,VLOOKUP(MID($A84,4,5),'Project splits'!$C$5:$AM$346,BA$22,FALSE),IF(ISNA(VLOOKUP($A84,'Success Asset Classes'!$B$15:$BD$377,BA$21,FALSE)),VLOOKUP(MID($A84,4,5),'Project splits'!$C$5:$AM$346,BA$22,FALSE),VLOOKUP($A84,'Success Asset Classes'!$B$15:$BD$377,BA$21,FALSE)))</f>
        <v>0</v>
      </c>
      <c r="BB84" s="230">
        <f>IF($AR84=0,VLOOKUP(MID($A84,4,5),'Project splits'!$C$5:$AM$346,BB$22,FALSE),IF(ISNA(VLOOKUP($A84,'Success Asset Classes'!$B$15:$BD$377,BB$21,FALSE)),VLOOKUP(MID($A84,4,5),'Project splits'!$C$5:$AM$346,BB$22,FALSE),VLOOKUP($A84,'Success Asset Classes'!$B$15:$BD$377,BB$21,FALSE)))</f>
        <v>0</v>
      </c>
      <c r="BC84" s="230">
        <f>IF($AR84=0,VLOOKUP(MID($A84,4,5),'Project splits'!$C$5:$AM$346,BC$22,FALSE),IF(ISNA(VLOOKUP($A84,'Success Asset Classes'!$B$15:$BD$377,BC$21,FALSE)),VLOOKUP(MID($A84,4,5),'Project splits'!$C$5:$AM$346,BC$22,FALSE),VLOOKUP($A84,'Success Asset Classes'!$B$15:$BD$377,BC$21,FALSE)))</f>
        <v>0</v>
      </c>
      <c r="BD84" s="230">
        <f>IF($AR84=0,VLOOKUP(MID($A84,4,5),'Project splits'!$C$5:$AM$346,BD$22,FALSE),IF(ISNA(VLOOKUP($A84,'Success Asset Classes'!$B$15:$BD$377,BD$21,FALSE)),VLOOKUP(MID($A84,4,5),'Project splits'!$C$5:$AM$346,BD$22,FALSE),VLOOKUP($A84,'Success Asset Classes'!$B$15:$BD$377,BD$21,FALSE)))</f>
        <v>0</v>
      </c>
      <c r="BE84" s="230">
        <f>IF($AR84=0,VLOOKUP(MID($A84,4,5),'Project splits'!$C$5:$AM$346,BE$22,FALSE),IF(ISNA(VLOOKUP($A84,'Success Asset Classes'!$B$15:$BD$377,BE$21,FALSE)),VLOOKUP(MID($A84,4,5),'Project splits'!$C$5:$AM$346,BE$22,FALSE),VLOOKUP($A84,'Success Asset Classes'!$B$15:$BD$377,BE$21,FALSE)))</f>
        <v>0</v>
      </c>
      <c r="BF84" s="230">
        <f>IF($AR84=0,VLOOKUP(MID($A84,4,5),'Project splits'!$C$5:$AM$346,BF$22,FALSE),IF(ISNA(VLOOKUP($A84,'Success Asset Classes'!$B$15:$BD$377,BF$21,FALSE)),VLOOKUP(MID($A84,4,5),'Project splits'!$C$5:$AM$346,BF$22,FALSE),VLOOKUP($A84,'Success Asset Classes'!$B$15:$BD$377,BF$21,FALSE)))</f>
        <v>0</v>
      </c>
      <c r="BG84" s="230">
        <f>IF($AR84=0,VLOOKUP(MID($A84,4,5),'Project splits'!$C$5:$AM$346,BG$22,FALSE),IF(ISNA(VLOOKUP($A84,'Success Asset Classes'!$B$15:$BD$377,BG$21,FALSE)),VLOOKUP(MID($A84,4,5),'Project splits'!$C$5:$AM$346,BG$22,FALSE),VLOOKUP($A84,'Success Asset Classes'!$B$15:$BD$377,BG$21,FALSE)))</f>
        <v>0</v>
      </c>
      <c r="BH84" s="230">
        <f>IF($AR84=0,VLOOKUP(MID($A84,4,5),'Project splits'!$C$5:$AM$346,BH$22,FALSE),IF(ISNA(VLOOKUP($A84,'Success Asset Classes'!$B$15:$BD$377,BH$21,FALSE)),VLOOKUP(MID($A84,4,5),'Project splits'!$C$5:$AM$346,BH$22,FALSE),VLOOKUP($A84,'Success Asset Classes'!$B$15:$BD$377,BH$21,FALSE)))</f>
        <v>0</v>
      </c>
      <c r="BI84" s="230">
        <f>IF($AR84=0,VLOOKUP(MID($A84,4,5),'Project splits'!$C$5:$AM$346,BI$22,FALSE),IF(ISNA(VLOOKUP($A84,'Success Asset Classes'!$B$15:$BD$377,BI$21,FALSE)),VLOOKUP(MID($A84,4,5),'Project splits'!$C$5:$AM$346,BI$22,FALSE),VLOOKUP($A84,'Success Asset Classes'!$B$15:$BD$377,BI$21,FALSE)))</f>
        <v>0</v>
      </c>
      <c r="BJ84" s="230">
        <f>IF($AR84=0,VLOOKUP(MID($A84,4,5),'Project splits'!$C$5:$AM$346,BJ$22,FALSE),IF(ISNA(VLOOKUP($A84,'Success Asset Classes'!$B$15:$BD$377,BJ$21,FALSE)),VLOOKUP(MID($A84,4,5),'Project splits'!$C$5:$AM$346,BJ$22,FALSE),VLOOKUP($A84,'Success Asset Classes'!$B$15:$BD$377,BJ$21,FALSE)))</f>
        <v>0</v>
      </c>
      <c r="BK84" s="230">
        <f>IF($AR84=0,VLOOKUP(MID($A84,4,5),'Project splits'!$C$5:$AM$346,BK$22,FALSE),IF(ISNA(VLOOKUP($A84,'Success Asset Classes'!$B$15:$BD$377,BK$21,FALSE)),VLOOKUP(MID($A84,4,5),'Project splits'!$C$5:$AM$346,BK$22,FALSE),VLOOKUP($A84,'Success Asset Classes'!$B$15:$BD$377,BK$21,FALSE)))</f>
        <v>0</v>
      </c>
      <c r="BL84" s="230">
        <f>IF($AR84=0,VLOOKUP(MID($A84,4,5),'Project splits'!$C$5:$AM$346,BL$22,FALSE),IF(ISNA(VLOOKUP($A84,'Success Asset Classes'!$B$15:$BD$377,BL$21,FALSE)),VLOOKUP(MID($A84,4,5),'Project splits'!$C$5:$AM$346,BL$22,FALSE),VLOOKUP($A84,'Success Asset Classes'!$B$15:$BD$377,BL$21,FALSE)))</f>
        <v>0</v>
      </c>
      <c r="BM84" s="230">
        <f>IF($AR84=0,VLOOKUP(MID($A84,4,5),'Project splits'!$C$5:$AM$346,BM$22,FALSE),IF(ISNA(VLOOKUP($A84,'Success Asset Classes'!$B$15:$BD$377,BM$21,FALSE)),VLOOKUP(MID($A84,4,5),'Project splits'!$C$5:$AM$346,BM$22,FALSE),VLOOKUP($A84,'Success Asset Classes'!$B$15:$BD$377,BM$21,FALSE)))</f>
        <v>0</v>
      </c>
      <c r="BN84" s="230">
        <f>IF($AR84=0,VLOOKUP(MID($A84,4,5),'Project splits'!$C$5:$AM$346,BN$22,FALSE),IF(ISNA(VLOOKUP($A84,'Success Asset Classes'!$B$15:$BD$377,BN$21,FALSE)),VLOOKUP(MID($A84,4,5),'Project splits'!$C$5:$AM$346,BN$22,FALSE),VLOOKUP($A84,'Success Asset Classes'!$B$15:$BD$377,BN$21,FALSE)))</f>
        <v>0</v>
      </c>
      <c r="BO84" s="230">
        <f>IF($AR84=0,VLOOKUP(MID($A84,4,5),'Project splits'!$C$5:$AM$346,BO$22,FALSE),IF(ISNA(VLOOKUP($A84,'Success Asset Classes'!$B$15:$BD$377,BO$21,FALSE)),VLOOKUP(MID($A84,4,5),'Project splits'!$C$5:$AM$346,BO$22,FALSE),VLOOKUP($A84,'Success Asset Classes'!$B$15:$BD$377,BO$21,FALSE)))</f>
        <v>0</v>
      </c>
      <c r="BP84" s="230">
        <f>IF($AR84=0,VLOOKUP(MID($A84,4,5),'Project splits'!$C$5:$AM$346,BP$22,FALSE),IF(ISNA(VLOOKUP($A84,'Success Asset Classes'!$B$15:$BD$377,BP$21,FALSE)),VLOOKUP(MID($A84,4,5),'Project splits'!$C$5:$AM$346,BP$22,FALSE),VLOOKUP($A84,'Success Asset Classes'!$B$15:$BD$377,BP$21,FALSE)))</f>
        <v>0</v>
      </c>
      <c r="BQ84" s="230">
        <f>IF($AR84=0,VLOOKUP(MID($A84,4,5),'Project splits'!$C$5:$AM$346,BQ$22,FALSE),IF(ISNA(VLOOKUP($A84,'Success Asset Classes'!$B$15:$BD$377,BQ$21,FALSE)),VLOOKUP(MID($A84,4,5),'Project splits'!$C$5:$AM$346,BQ$22,FALSE),VLOOKUP($A84,'Success Asset Classes'!$B$15:$BD$377,BQ$21,FALSE)))</f>
        <v>0</v>
      </c>
      <c r="BR84" s="230">
        <f>IF($AR84=0,VLOOKUP(MID($A84,4,5),'Project splits'!$C$5:$AM$346,BR$22,FALSE),IF(ISNA(VLOOKUP($A84,'Success Asset Classes'!$B$15:$BD$377,BR$21,FALSE)),VLOOKUP(MID($A84,4,5),'Project splits'!$C$5:$AM$346,BR$22,FALSE),VLOOKUP($A84,'Success Asset Classes'!$B$15:$BD$377,BR$21,FALSE)))</f>
        <v>0</v>
      </c>
      <c r="BS84" s="247">
        <f t="shared" si="34"/>
        <v>1</v>
      </c>
      <c r="BT84" s="249">
        <f>1+IF(ISNA(VLOOKUP($A84,'Project labour content'!$A$7:$D$255,'Project labour content'!$D$1,FALSE)),VLOOKUP($D84,'Project labour content'!$F$6:$G$15,'Project labour content'!$G$1,FALSE),VLOOKUP($A84,'Project labour content'!$A$7:$D$255,'Project labour content'!$D$1,FALSE))*LabEsc22*1</f>
        <v>1.0003471041831231</v>
      </c>
      <c r="BU84" s="249">
        <f>1+IF(ISNA(VLOOKUP($A84,'Project labour content'!$A$7:$D$255,'Project labour content'!$D$1,FALSE)),VLOOKUP($D84,'Project labour content'!$F$6:$G$15,'Project labour content'!$G$1,FALSE),VLOOKUP($A84,'Project labour content'!$A$7:$D$255,'Project labour content'!$D$1,FALSE))*LabEsc23*1</f>
        <v>1.0006958744663252</v>
      </c>
      <c r="BV84" s="249">
        <f>1+IF(ISNA(VLOOKUP($A84,'Project labour content'!$A$7:$D$255,'Project labour content'!$D$1,FALSE)),VLOOKUP($D84,'Project labour content'!$F$6:$G$15,'Project labour content'!$G$1,FALSE),VLOOKUP($A84,'Project labour content'!$A$7:$D$255,'Project labour content'!$D$1,FALSE))*LabEsc24*1</f>
        <v>1.0010244160731017</v>
      </c>
      <c r="BW84" s="249">
        <f>1+IF(ISNA(VLOOKUP($A84,'Project labour content'!$A$7:$D$255,'Project labour content'!$D$1,FALSE)),VLOOKUP($D84,'Project labour content'!$F$6:$G$15,'Project labour content'!$G$1,FALSE),VLOOKUP($A84,'Project labour content'!$A$7:$D$255,'Project labour content'!$D$1,FALSE))*LabEsc25*1</f>
        <v>1.0014644427984443</v>
      </c>
      <c r="BX84" s="249">
        <f>1+IF(ISNA(VLOOKUP($A84,'Project labour content'!$A$7:$D$255,'Project labour content'!$D$1,FALSE)),VLOOKUP($D84,'Project labour content'!$F$6:$G$15,'Project labour content'!$G$1,FALSE),VLOOKUP($A84,'Project labour content'!$A$7:$D$255,'Project labour content'!$D$1,FALSE))*LabEsc26*1</f>
        <v>1.0019439985912801</v>
      </c>
      <c r="BY84" s="249">
        <f>1+IF(ISNA(VLOOKUP($A84,'Project labour content'!$A$7:$D$255,'Project labour content'!$D$1,FALSE)),VLOOKUP($D84,'Project labour content'!$F$6:$G$15,'Project labour content'!$G$1,FALSE),VLOOKUP($A84,'Project labour content'!$A$7:$D$255,'Project labour content'!$D$1,FALSE))*LabEsc27*1</f>
        <v>1.0022410280715812</v>
      </c>
      <c r="BZ84" s="249">
        <f>1+IF(ISNA(VLOOKUP($A84,'Project labour content'!$A$7:$D$255,'Project labour content'!$D$1,FALSE)),VLOOKUP($D84,'Project labour content'!$F$6:$G$15,'Project labour content'!$G$1,FALSE),VLOOKUP($A84,'Project labour content'!$A$7:$D$255,'Project labour content'!$D$1,FALSE))*LabEsc28*1</f>
        <v>1.002464691270248</v>
      </c>
      <c r="CA84" s="249">
        <f>1+IF(ISNA(VLOOKUP($A84,'Project labour content'!$A$7:$D$255,'Project labour content'!$D$1,FALSE)),VLOOKUP($D84,'Project labour content'!$F$6:$G$15,'Project labour content'!$G$1,FALSE),VLOOKUP($A84,'Project labour content'!$A$7:$D$255,'Project labour content'!$D$1,FALSE))*LabEsc29*1</f>
        <v>1.0028236259714685</v>
      </c>
      <c r="CB84" s="250" t="str">
        <f>IF(ISNA(VLOOKUP($A84,'Project labour content'!$A$7:$D$255,'Project labour content'!$D$1,FALSE)),"Category","Project")</f>
        <v>Category</v>
      </c>
      <c r="CD84" s="247" t="str">
        <f t="shared" si="35"/>
        <v>11615</v>
      </c>
      <c r="CE84" s="3"/>
    </row>
    <row r="85" spans="1:83" x14ac:dyDescent="0.15">
      <c r="A85" s="11" t="s">
        <v>122</v>
      </c>
      <c r="B85" s="11" t="str">
        <f>VLOOKUP($A85,'Incurred Real 2022$'!$A$25:$AC$426,'Incurred Real 2022$'!B$1,FALSE)</f>
        <v>Robertstown Telecoms Bearer</v>
      </c>
      <c r="C85" s="11" t="str">
        <f>VLOOKUP($A85,'Incurred Real 2022$'!$A$25:$AC$426,'Incurred Real 2022$'!C$1,FALSE)</f>
        <v>ExAnte</v>
      </c>
      <c r="D85" s="11" t="str">
        <f>VLOOKUP($A85,'Incurred Real 2022$'!$A$25:$AC$426,'Incurred Real 2022$'!D$1,FALSE)</f>
        <v>Replacement</v>
      </c>
      <c r="E85" s="11" t="str">
        <f>VLOOKUP($A85,'Incurred Real 2022$'!$A$25:$AC$426,'Incurred Real 2022$'!E$1,FALSE)</f>
        <v>Active</v>
      </c>
      <c r="F85" s="105" t="str">
        <f>IF(VLOOKUP($A85,'Incurred Real 2022$'!$A$25:$AC$426,'Incurred Real 2022$'!F$1,FALSE)=0,"",VLOOKUP($A85,'Incurred Real 2022$'!$A$25:$AC$426,'Incurred Real 2022$'!F$1,FALSE))</f>
        <v/>
      </c>
      <c r="G85" s="105" t="str">
        <f>IF(VLOOKUP($A85,'Incurred Real 2022$'!$A$25:$AC$426,'Incurred Real 2022$'!G$1,FALSE)=0,"",VLOOKUP($A85,'Incurred Real 2022$'!$A$25:$AC$426,'Incurred Real 2022$'!G$1,FALSE))</f>
        <v/>
      </c>
      <c r="H85" s="105" t="str">
        <f>IF(VLOOKUP($A85,'Incurred Real 2022$'!$A$25:$AC$426,'Incurred Real 2022$'!H$1,FALSE)=0,"",VLOOKUP($A85,'Incurred Real 2022$'!$A$25:$AC$426,'Incurred Real 2022$'!H$1,FALSE))</f>
        <v/>
      </c>
      <c r="I85" s="105" t="str">
        <f>IF(VLOOKUP($A85,'Incurred Real 2022$'!$A$25:$AC$426,'Incurred Real 2022$'!I$1,FALSE)=0,"",VLOOKUP($A85,'Incurred Real 2022$'!$A$25:$AC$426,'Incurred Real 2022$'!I$1,FALSE))</f>
        <v/>
      </c>
      <c r="J85" s="105" t="str">
        <f>IF(VLOOKUP($A85,'Incurred Real 2022$'!$A$25:$AC$426,'Incurred Real 2022$'!J$1,FALSE)=0,"",VLOOKUP($A85,'Incurred Real 2022$'!$A$25:$AC$426,'Incurred Real 2022$'!J$1,FALSE))</f>
        <v/>
      </c>
      <c r="K85" s="105" t="str">
        <f>IF(VLOOKUP($A85,'Incurred Real 2022$'!$A$25:$AC$426,'Incurred Real 2022$'!K$1,FALSE)=0,"",VLOOKUP($A85,'Incurred Real 2022$'!$A$25:$AC$426,'Incurred Real 2022$'!K$1,FALSE))</f>
        <v/>
      </c>
      <c r="L85" s="105" t="str">
        <f>IF(VLOOKUP($A85,'Incurred Real 2022$'!$A$25:$AC$426,'Incurred Real 2022$'!L$1,FALSE)=0,"",VLOOKUP($A85,'Incurred Real 2022$'!$A$25:$AC$426,'Incurred Real 2022$'!L$1,FALSE))</f>
        <v/>
      </c>
      <c r="M85" s="105" t="str">
        <f>IF(VLOOKUP($A85,'Incurred Real 2022$'!$A$25:$AC$426,'Incurred Real 2022$'!M$1,FALSE)=0,"",VLOOKUP($A85,'Incurred Real 2022$'!$A$25:$AC$426,'Incurred Real 2022$'!M$1,FALSE))</f>
        <v/>
      </c>
      <c r="N85" s="105" t="str">
        <f>IF(VLOOKUP($A85,'Incurred Real 2022$'!$A$25:$AC$426,'Incurred Real 2022$'!N$1,FALSE)=0,"",VLOOKUP($A85,'Incurred Real 2022$'!$A$25:$AC$426,'Incurred Real 2022$'!N$1,FALSE))</f>
        <v/>
      </c>
      <c r="O85" s="105">
        <f>IF(VLOOKUP($A85,'Incurred Real 2022$'!$A$25:$AC$426,'Incurred Real 2022$'!O$1,FALSE)=0,"",VLOOKUP($A85,'Incurred Real 2022$'!$A$25:$AC$426,'Incurred Real 2022$'!O$1,FALSE))</f>
        <v>185599.88</v>
      </c>
      <c r="P85" s="105">
        <f>IF(VLOOKUP($A85,'Incurred Real 2022$'!$A$25:$AC$426,'Incurred Real 2022$'!P$1,FALSE)=0,"",VLOOKUP($A85,'Incurred Real 2022$'!$A$25:$AC$426,'Incurred Real 2022$'!P$1,FALSE))</f>
        <v>57958.92</v>
      </c>
      <c r="Q85" s="105">
        <f>IF(VLOOKUP($A85,'Incurred Real 2022$'!$A$25:$AC$426,'Incurred Real 2022$'!Q$1,FALSE)=0,"",VLOOKUP($A85,'Incurred Real 2022$'!$A$25:$AC$426,'Incurred Real 2022$'!Q$1,FALSE))</f>
        <v>272461.01</v>
      </c>
      <c r="R85" s="105">
        <f>IF(VLOOKUP($A85,'Incurred Real 2022$'!$A$25:$AC$426,'Incurred Real 2022$'!R$1,FALSE)=0,"",VLOOKUP($A85,'Incurred Real 2022$'!$A$25:$AC$426,'Incurred Real 2022$'!R$1,FALSE))</f>
        <v>1709165.87</v>
      </c>
      <c r="S85" s="105">
        <f>IF(VLOOKUP($A85,'Incurred Real 2022$'!$A$25:$AC$426,'Incurred Real 2022$'!S$1,FALSE)=0,"",VLOOKUP($A85,'Incurred Real 2022$'!$A$25:$AC$426,'Incurred Real 2022$'!S$1,FALSE))</f>
        <v>2636933.7599999998</v>
      </c>
      <c r="T85" s="105">
        <f>IF(VLOOKUP($A85,'Incurred Real 2022$'!$A$25:$AC$426,'Incurred Real 2022$'!T$1,FALSE)=0,"",VLOOKUP($A85,'Incurred Real 2022$'!$A$25:$AC$426,'Incurred Real 2022$'!T$1,FALSE))</f>
        <v>4625458.63</v>
      </c>
      <c r="U85" s="105" t="str">
        <f>IF(VLOOKUP($A85,'Incurred Real 2022$'!$A$25:$AC$426,'Incurred Real 2022$'!U$1,FALSE)=0,"",VLOOKUP($A85,'Incurred Real 2022$'!$A$25:$AC$426,'Incurred Real 2022$'!U$1,FALSE))</f>
        <v/>
      </c>
      <c r="V85" s="13">
        <f>IF(ISTEXT(VLOOKUP($A85,'Incurred Real 2022$'!$A$25:$AC$426,'Incurred Real 2022$'!V$1,FALSE)),"",(VLOOKUP($A85,'Incurred Real 2022$'!$A$25:$AC$426,'Incurred Real 2022$'!V$1,FALSE))*BT85*Incurred_Real!V$15)</f>
        <v>26786.046943521102</v>
      </c>
      <c r="W85" s="13" t="str">
        <f>IF(ISTEXT(VLOOKUP($A85,'Incurred Real 2022$'!$A$25:$AC$426,'Incurred Real 2022$'!W$1,FALSE)),"",(VLOOKUP($A85,'Incurred Real 2022$'!$A$25:$AC$426,'Incurred Real 2022$'!W$1,FALSE))*BU85*Incurred_Real!W$15)</f>
        <v/>
      </c>
      <c r="X85" s="220" t="str">
        <f>IF(ISTEXT(VLOOKUP($A85,'Incurred Real 2022$'!$A$25:$AC$426,'Incurred Real 2022$'!X$1,FALSE)),"",(VLOOKUP($A85,'Incurred Real 2022$'!$A$25:$AC$426,'Incurred Real 2022$'!X$1,FALSE))*BV85*Incurred_Real!X$15)</f>
        <v/>
      </c>
      <c r="Y85" s="217" t="str">
        <f>IF(ISTEXT(VLOOKUP($A85,'Incurred Real 2022$'!$A$25:$AC$426,'Incurred Real 2022$'!Y$1,FALSE)),"",(VLOOKUP($A85,'Incurred Real 2022$'!$A$25:$AC$426,'Incurred Real 2022$'!Y$1,FALSE))*BW85*Incurred_Real!Y$15)</f>
        <v/>
      </c>
      <c r="Z85" s="13" t="str">
        <f>IF(ISTEXT(VLOOKUP($A85,'Incurred Real 2022$'!$A$25:$AC$426,'Incurred Real 2022$'!Z$1,FALSE)),"",(VLOOKUP($A85,'Incurred Real 2022$'!$A$25:$AC$426,'Incurred Real 2022$'!Z$1,FALSE))*BX85*Incurred_Real!Z$15)</f>
        <v/>
      </c>
      <c r="AA85" s="13" t="str">
        <f>IF(ISTEXT(VLOOKUP($A85,'Incurred Real 2022$'!$A$25:$AC$426,'Incurred Real 2022$'!AA$1,FALSE)),"",(VLOOKUP($A85,'Incurred Real 2022$'!$A$25:$AC$426,'Incurred Real 2022$'!AA$1,FALSE))*BY85*Incurred_Real!AA$15)</f>
        <v/>
      </c>
      <c r="AB85" s="13" t="str">
        <f>IF(ISTEXT(VLOOKUP($A85,'Incurred Real 2022$'!$A$25:$AC$426,'Incurred Real 2022$'!AB$1,FALSE)),"",(VLOOKUP($A85,'Incurred Real 2022$'!$A$25:$AC$426,'Incurred Real 2022$'!AB$1,FALSE))*BZ85*Incurred_Real!AB$15)</f>
        <v/>
      </c>
      <c r="AC85" s="13" t="str">
        <f>IF(ISTEXT(VLOOKUP($A85,'Incurred Real 2022$'!$A$25:$AC$426,'Incurred Real 2022$'!AC$1,FALSE)),"",(VLOOKUP($A85,'Incurred Real 2022$'!$A$25:$AC$426,'Incurred Real 2022$'!AC$1,FALSE))*CA85*Incurred_Real!AC$15)</f>
        <v/>
      </c>
      <c r="AD85" s="221">
        <f t="shared" si="36"/>
        <v>9514364.1169435214</v>
      </c>
      <c r="AE85" s="221">
        <f t="shared" si="33"/>
        <v>9514364.1169435214</v>
      </c>
      <c r="AF85" s="239" t="str">
        <f t="shared" si="37"/>
        <v/>
      </c>
      <c r="AG85" s="222" t="str">
        <f t="shared" si="38"/>
        <v/>
      </c>
      <c r="AH85" s="223" t="str">
        <f t="shared" si="42"/>
        <v/>
      </c>
      <c r="AI85" s="224">
        <f t="shared" si="39"/>
        <v>2022</v>
      </c>
      <c r="AJ85" s="225">
        <f>VLOOKUP($A85,Project_Commissioning!$C$4:$H$355,Project_Commissioning!F$1,FALSE)</f>
        <v>43868</v>
      </c>
      <c r="AK85" s="226">
        <f>VLOOKUP($A85,Project_Commissioning!$C$4:$H$355,Project_Commissioning!G$1,FALSE)</f>
        <v>2020</v>
      </c>
      <c r="AL85" s="225" t="str">
        <f>IF(VLOOKUP($A85,Project_Commissioning!$C$4:$H$355,Project_Commissioning!H$1,FALSE)=0,"",VLOOKUP($A85,Project_Commissioning!$C$4:$H$355,Project_Commissioning!H$1,FALSE))</f>
        <v>Commissioned Extra</v>
      </c>
      <c r="AM85" s="237" t="str">
        <f t="shared" si="40"/>
        <v/>
      </c>
      <c r="AN85" s="221" cm="1">
        <f t="array" ref="AN85">IF(ROUND(AE85,0)=0,0,LOOKUP(2,1/(F85:AC85&lt;&gt;""),F85:AC85))</f>
        <v>26786.046943521102</v>
      </c>
      <c r="AO85" s="221">
        <f t="shared" si="41"/>
        <v>26786.046943521102</v>
      </c>
      <c r="AP85" s="79"/>
      <c r="AQ85" s="20"/>
      <c r="AR85" s="245">
        <f>IF(ISNA(VLOOKUP($A85,'Success Asset Classes'!$B$15:$AA$114,'Success Asset Classes'!$AA$1,FALSE)),0,VLOOKUP($A85,'Success Asset Classes'!$B$15:$AA$114,'Success Asset Classes'!$AA$1,FALSE))</f>
        <v>0</v>
      </c>
      <c r="AS85" s="230">
        <f>IF($AR85=0,VLOOKUP(MID($A85,4,5),'Project splits'!$C$5:$AM$346,AS$22,FALSE),IF(ISNA(VLOOKUP($A85,'Success Asset Classes'!$B$15:$BD$377,AS$21,FALSE)),VLOOKUP(MID($A85,4,5),'Project splits'!$C$5:$AM$346,AS$22,FALSE),VLOOKUP($A85,'Success Asset Classes'!$B$15:$BD$377,AS$21,FALSE)))</f>
        <v>0</v>
      </c>
      <c r="AT85" s="230">
        <f>IF($AR85=0,VLOOKUP(MID($A85,4,5),'Project splits'!$C$5:$AM$346,AT$22,FALSE),IF(ISNA(VLOOKUP($A85,'Success Asset Classes'!$B$15:$BD$377,AT$21,FALSE)),VLOOKUP(MID($A85,4,5),'Project splits'!$C$5:$AM$346,AT$22,FALSE),VLOOKUP($A85,'Success Asset Classes'!$B$15:$BD$377,AT$21,FALSE)))</f>
        <v>8.9915906972427545E-2</v>
      </c>
      <c r="AU85" s="230">
        <f>IF($AR85=0,VLOOKUP(MID($A85,4,5),'Project splits'!$C$5:$AM$346,AU$22,FALSE),IF(ISNA(VLOOKUP($A85,'Success Asset Classes'!$B$15:$BD$377,AU$21,FALSE)),VLOOKUP(MID($A85,4,5),'Project splits'!$C$5:$AM$346,AU$22,FALSE),VLOOKUP($A85,'Success Asset Classes'!$B$15:$BD$377,AU$21,FALSE)))</f>
        <v>0.91008409302757254</v>
      </c>
      <c r="AV85" s="230">
        <f>IF($AR85=0,VLOOKUP(MID($A85,4,5),'Project splits'!$C$5:$AM$346,AV$22,FALSE),IF(ISNA(VLOOKUP($A85,'Success Asset Classes'!$B$15:$BD$377,AV$21,FALSE)),VLOOKUP(MID($A85,4,5),'Project splits'!$C$5:$AM$346,AV$22,FALSE),VLOOKUP($A85,'Success Asset Classes'!$B$15:$BD$377,AV$21,FALSE)))</f>
        <v>0</v>
      </c>
      <c r="AW85" s="230">
        <f>IF($AR85=0,VLOOKUP(MID($A85,4,5),'Project splits'!$C$5:$AM$346,AW$22,FALSE),IF(ISNA(VLOOKUP($A85,'Success Asset Classes'!$B$15:$BD$377,AW$21,FALSE)),VLOOKUP(MID($A85,4,5),'Project splits'!$C$5:$AM$346,AW$22,FALSE),VLOOKUP($A85,'Success Asset Classes'!$B$15:$BD$377,AW$21,FALSE)))</f>
        <v>0</v>
      </c>
      <c r="AX85" s="230">
        <f>IF($AR85=0,VLOOKUP(MID($A85,4,5),'Project splits'!$C$5:$AM$346,AX$22,FALSE),IF(ISNA(VLOOKUP($A85,'Success Asset Classes'!$B$15:$BD$377,AX$21,FALSE)),VLOOKUP(MID($A85,4,5),'Project splits'!$C$5:$AM$346,AX$22,FALSE),VLOOKUP($A85,'Success Asset Classes'!$B$15:$BD$377,AX$21,FALSE)))</f>
        <v>0</v>
      </c>
      <c r="AY85" s="230">
        <f>IF($AR85=0,VLOOKUP(MID($A85,4,5),'Project splits'!$C$5:$AM$346,AY$22,FALSE),IF(ISNA(VLOOKUP($A85,'Success Asset Classes'!$B$15:$BD$377,AY$21,FALSE)),VLOOKUP(MID($A85,4,5),'Project splits'!$C$5:$AM$346,AY$22,FALSE),VLOOKUP($A85,'Success Asset Classes'!$B$15:$BD$377,AY$21,FALSE)))</f>
        <v>0</v>
      </c>
      <c r="AZ85" s="230">
        <f>IF($AR85=0,VLOOKUP(MID($A85,4,5),'Project splits'!$C$5:$AM$346,AZ$22,FALSE),IF(ISNA(VLOOKUP($A85,'Success Asset Classes'!$B$15:$BD$377,AZ$21,FALSE)),VLOOKUP(MID($A85,4,5),'Project splits'!$C$5:$AM$346,AZ$22,FALSE),VLOOKUP($A85,'Success Asset Classes'!$B$15:$BD$377,AZ$21,FALSE)))</f>
        <v>0</v>
      </c>
      <c r="BA85" s="230">
        <f>IF($AR85=0,VLOOKUP(MID($A85,4,5),'Project splits'!$C$5:$AM$346,BA$22,FALSE),IF(ISNA(VLOOKUP($A85,'Success Asset Classes'!$B$15:$BD$377,BA$21,FALSE)),VLOOKUP(MID($A85,4,5),'Project splits'!$C$5:$AM$346,BA$22,FALSE),VLOOKUP($A85,'Success Asset Classes'!$B$15:$BD$377,BA$21,FALSE)))</f>
        <v>0</v>
      </c>
      <c r="BB85" s="230">
        <f>IF($AR85=0,VLOOKUP(MID($A85,4,5),'Project splits'!$C$5:$AM$346,BB$22,FALSE),IF(ISNA(VLOOKUP($A85,'Success Asset Classes'!$B$15:$BD$377,BB$21,FALSE)),VLOOKUP(MID($A85,4,5),'Project splits'!$C$5:$AM$346,BB$22,FALSE),VLOOKUP($A85,'Success Asset Classes'!$B$15:$BD$377,BB$21,FALSE)))</f>
        <v>0</v>
      </c>
      <c r="BC85" s="230">
        <f>IF($AR85=0,VLOOKUP(MID($A85,4,5),'Project splits'!$C$5:$AM$346,BC$22,FALSE),IF(ISNA(VLOOKUP($A85,'Success Asset Classes'!$B$15:$BD$377,BC$21,FALSE)),VLOOKUP(MID($A85,4,5),'Project splits'!$C$5:$AM$346,BC$22,FALSE),VLOOKUP($A85,'Success Asset Classes'!$B$15:$BD$377,BC$21,FALSE)))</f>
        <v>0</v>
      </c>
      <c r="BD85" s="230">
        <f>IF($AR85=0,VLOOKUP(MID($A85,4,5),'Project splits'!$C$5:$AM$346,BD$22,FALSE),IF(ISNA(VLOOKUP($A85,'Success Asset Classes'!$B$15:$BD$377,BD$21,FALSE)),VLOOKUP(MID($A85,4,5),'Project splits'!$C$5:$AM$346,BD$22,FALSE),VLOOKUP($A85,'Success Asset Classes'!$B$15:$BD$377,BD$21,FALSE)))</f>
        <v>0</v>
      </c>
      <c r="BE85" s="230">
        <f>IF($AR85=0,VLOOKUP(MID($A85,4,5),'Project splits'!$C$5:$AM$346,BE$22,FALSE),IF(ISNA(VLOOKUP($A85,'Success Asset Classes'!$B$15:$BD$377,BE$21,FALSE)),VLOOKUP(MID($A85,4,5),'Project splits'!$C$5:$AM$346,BE$22,FALSE),VLOOKUP($A85,'Success Asset Classes'!$B$15:$BD$377,BE$21,FALSE)))</f>
        <v>0</v>
      </c>
      <c r="BF85" s="230">
        <f>IF($AR85=0,VLOOKUP(MID($A85,4,5),'Project splits'!$C$5:$AM$346,BF$22,FALSE),IF(ISNA(VLOOKUP($A85,'Success Asset Classes'!$B$15:$BD$377,BF$21,FALSE)),VLOOKUP(MID($A85,4,5),'Project splits'!$C$5:$AM$346,BF$22,FALSE),VLOOKUP($A85,'Success Asset Classes'!$B$15:$BD$377,BF$21,FALSE)))</f>
        <v>0</v>
      </c>
      <c r="BG85" s="230">
        <f>IF($AR85=0,VLOOKUP(MID($A85,4,5),'Project splits'!$C$5:$AM$346,BG$22,FALSE),IF(ISNA(VLOOKUP($A85,'Success Asset Classes'!$B$15:$BD$377,BG$21,FALSE)),VLOOKUP(MID($A85,4,5),'Project splits'!$C$5:$AM$346,BG$22,FALSE),VLOOKUP($A85,'Success Asset Classes'!$B$15:$BD$377,BG$21,FALSE)))</f>
        <v>0</v>
      </c>
      <c r="BH85" s="230">
        <f>IF($AR85=0,VLOOKUP(MID($A85,4,5),'Project splits'!$C$5:$AM$346,BH$22,FALSE),IF(ISNA(VLOOKUP($A85,'Success Asset Classes'!$B$15:$BD$377,BH$21,FALSE)),VLOOKUP(MID($A85,4,5),'Project splits'!$C$5:$AM$346,BH$22,FALSE),VLOOKUP($A85,'Success Asset Classes'!$B$15:$BD$377,BH$21,FALSE)))</f>
        <v>0</v>
      </c>
      <c r="BI85" s="230">
        <f>IF($AR85=0,VLOOKUP(MID($A85,4,5),'Project splits'!$C$5:$AM$346,BI$22,FALSE),IF(ISNA(VLOOKUP($A85,'Success Asset Classes'!$B$15:$BD$377,BI$21,FALSE)),VLOOKUP(MID($A85,4,5),'Project splits'!$C$5:$AM$346,BI$22,FALSE),VLOOKUP($A85,'Success Asset Classes'!$B$15:$BD$377,BI$21,FALSE)))</f>
        <v>0</v>
      </c>
      <c r="BJ85" s="230">
        <f>IF($AR85=0,VLOOKUP(MID($A85,4,5),'Project splits'!$C$5:$AM$346,BJ$22,FALSE),IF(ISNA(VLOOKUP($A85,'Success Asset Classes'!$B$15:$BD$377,BJ$21,FALSE)),VLOOKUP(MID($A85,4,5),'Project splits'!$C$5:$AM$346,BJ$22,FALSE),VLOOKUP($A85,'Success Asset Classes'!$B$15:$BD$377,BJ$21,FALSE)))</f>
        <v>0</v>
      </c>
      <c r="BK85" s="230">
        <f>IF($AR85=0,VLOOKUP(MID($A85,4,5),'Project splits'!$C$5:$AM$346,BK$22,FALSE),IF(ISNA(VLOOKUP($A85,'Success Asset Classes'!$B$15:$BD$377,BK$21,FALSE)),VLOOKUP(MID($A85,4,5),'Project splits'!$C$5:$AM$346,BK$22,FALSE),VLOOKUP($A85,'Success Asset Classes'!$B$15:$BD$377,BK$21,FALSE)))</f>
        <v>0</v>
      </c>
      <c r="BL85" s="230">
        <f>IF($AR85=0,VLOOKUP(MID($A85,4,5),'Project splits'!$C$5:$AM$346,BL$22,FALSE),IF(ISNA(VLOOKUP($A85,'Success Asset Classes'!$B$15:$BD$377,BL$21,FALSE)),VLOOKUP(MID($A85,4,5),'Project splits'!$C$5:$AM$346,BL$22,FALSE),VLOOKUP($A85,'Success Asset Classes'!$B$15:$BD$377,BL$21,FALSE)))</f>
        <v>0</v>
      </c>
      <c r="BM85" s="230">
        <f>IF($AR85=0,VLOOKUP(MID($A85,4,5),'Project splits'!$C$5:$AM$346,BM$22,FALSE),IF(ISNA(VLOOKUP($A85,'Success Asset Classes'!$B$15:$BD$377,BM$21,FALSE)),VLOOKUP(MID($A85,4,5),'Project splits'!$C$5:$AM$346,BM$22,FALSE),VLOOKUP($A85,'Success Asset Classes'!$B$15:$BD$377,BM$21,FALSE)))</f>
        <v>0</v>
      </c>
      <c r="BN85" s="230">
        <f>IF($AR85=0,VLOOKUP(MID($A85,4,5),'Project splits'!$C$5:$AM$346,BN$22,FALSE),IF(ISNA(VLOOKUP($A85,'Success Asset Classes'!$B$15:$BD$377,BN$21,FALSE)),VLOOKUP(MID($A85,4,5),'Project splits'!$C$5:$AM$346,BN$22,FALSE),VLOOKUP($A85,'Success Asset Classes'!$B$15:$BD$377,BN$21,FALSE)))</f>
        <v>0</v>
      </c>
      <c r="BO85" s="230">
        <f>IF($AR85=0,VLOOKUP(MID($A85,4,5),'Project splits'!$C$5:$AM$346,BO$22,FALSE),IF(ISNA(VLOOKUP($A85,'Success Asset Classes'!$B$15:$BD$377,BO$21,FALSE)),VLOOKUP(MID($A85,4,5),'Project splits'!$C$5:$AM$346,BO$22,FALSE),VLOOKUP($A85,'Success Asset Classes'!$B$15:$BD$377,BO$21,FALSE)))</f>
        <v>0</v>
      </c>
      <c r="BP85" s="230">
        <f>IF($AR85=0,VLOOKUP(MID($A85,4,5),'Project splits'!$C$5:$AM$346,BP$22,FALSE),IF(ISNA(VLOOKUP($A85,'Success Asset Classes'!$B$15:$BD$377,BP$21,FALSE)),VLOOKUP(MID($A85,4,5),'Project splits'!$C$5:$AM$346,BP$22,FALSE),VLOOKUP($A85,'Success Asset Classes'!$B$15:$BD$377,BP$21,FALSE)))</f>
        <v>0</v>
      </c>
      <c r="BQ85" s="230">
        <f>IF($AR85=0,VLOOKUP(MID($A85,4,5),'Project splits'!$C$5:$AM$346,BQ$22,FALSE),IF(ISNA(VLOOKUP($A85,'Success Asset Classes'!$B$15:$BD$377,BQ$21,FALSE)),VLOOKUP(MID($A85,4,5),'Project splits'!$C$5:$AM$346,BQ$22,FALSE),VLOOKUP($A85,'Success Asset Classes'!$B$15:$BD$377,BQ$21,FALSE)))</f>
        <v>0</v>
      </c>
      <c r="BR85" s="230">
        <f>IF($AR85=0,VLOOKUP(MID($A85,4,5),'Project splits'!$C$5:$AM$346,BR$22,FALSE),IF(ISNA(VLOOKUP($A85,'Success Asset Classes'!$B$15:$BD$377,BR$21,FALSE)),VLOOKUP(MID($A85,4,5),'Project splits'!$C$5:$AM$346,BR$22,FALSE),VLOOKUP($A85,'Success Asset Classes'!$B$15:$BD$377,BR$21,FALSE)))</f>
        <v>0</v>
      </c>
      <c r="BS85" s="247">
        <f t="shared" si="34"/>
        <v>1</v>
      </c>
      <c r="BT85" s="249">
        <f>1+IF(ISNA(VLOOKUP($A85,'Project labour content'!$A$7:$D$255,'Project labour content'!$D$1,FALSE)),VLOOKUP($D85,'Project labour content'!$F$6:$G$15,'Project labour content'!$G$1,FALSE),VLOOKUP($A85,'Project labour content'!$A$7:$D$255,'Project labour content'!$D$1,FALSE))*LabEsc22*1</f>
        <v>1.0003585118959728</v>
      </c>
      <c r="BU85" s="249">
        <f>1+IF(ISNA(VLOOKUP($A85,'Project labour content'!$A$7:$D$255,'Project labour content'!$D$1,FALSE)),VLOOKUP($D85,'Project labour content'!$F$6:$G$15,'Project labour content'!$G$1,FALSE),VLOOKUP($A85,'Project labour content'!$A$7:$D$255,'Project labour content'!$D$1,FALSE))*LabEsc23*1</f>
        <v>1.0007187446490462</v>
      </c>
      <c r="BV85" s="249">
        <f>1+IF(ISNA(VLOOKUP($A85,'Project labour content'!$A$7:$D$255,'Project labour content'!$D$1,FALSE)),VLOOKUP($D85,'Project labour content'!$F$6:$G$15,'Project labour content'!$G$1,FALSE),VLOOKUP($A85,'Project labour content'!$A$7:$D$255,'Project labour content'!$D$1,FALSE))*LabEsc24*1</f>
        <v>1.0010580839024412</v>
      </c>
      <c r="BW85" s="249">
        <f>1+IF(ISNA(VLOOKUP($A85,'Project labour content'!$A$7:$D$255,'Project labour content'!$D$1,FALSE)),VLOOKUP($D85,'Project labour content'!$F$6:$G$15,'Project labour content'!$G$1,FALSE),VLOOKUP($A85,'Project labour content'!$A$7:$D$255,'Project labour content'!$D$1,FALSE))*LabEsc25*1</f>
        <v>1.0015125722758218</v>
      </c>
      <c r="BX85" s="249">
        <f>1+IF(ISNA(VLOOKUP($A85,'Project labour content'!$A$7:$D$255,'Project labour content'!$D$1,FALSE)),VLOOKUP($D85,'Project labour content'!$F$6:$G$15,'Project labour content'!$G$1,FALSE),VLOOKUP($A85,'Project labour content'!$A$7:$D$255,'Project labour content'!$D$1,FALSE))*LabEsc26*1</f>
        <v>1.0020078888547446</v>
      </c>
      <c r="BY85" s="249">
        <f>1+IF(ISNA(VLOOKUP($A85,'Project labour content'!$A$7:$D$255,'Project labour content'!$D$1,FALSE)),VLOOKUP($D85,'Project labour content'!$F$6:$G$15,'Project labour content'!$G$1,FALSE),VLOOKUP($A85,'Project labour content'!$A$7:$D$255,'Project labour content'!$D$1,FALSE))*LabEsc27*1</f>
        <v>1.0023146803234741</v>
      </c>
      <c r="BZ85" s="249">
        <f>1+IF(ISNA(VLOOKUP($A85,'Project labour content'!$A$7:$D$255,'Project labour content'!$D$1,FALSE)),VLOOKUP($D85,'Project labour content'!$F$6:$G$15,'Project labour content'!$G$1,FALSE),VLOOKUP($A85,'Project labour content'!$A$7:$D$255,'Project labour content'!$D$1,FALSE))*LabEsc28*1</f>
        <v>1.0025456942994275</v>
      </c>
      <c r="CA85" s="249">
        <f>1+IF(ISNA(VLOOKUP($A85,'Project labour content'!$A$7:$D$255,'Project labour content'!$D$1,FALSE)),VLOOKUP($D85,'Project labour content'!$F$6:$G$15,'Project labour content'!$G$1,FALSE),VLOOKUP($A85,'Project labour content'!$A$7:$D$255,'Project labour content'!$D$1,FALSE))*LabEsc29*1</f>
        <v>1.0029164255280374</v>
      </c>
      <c r="CB85" s="250" t="str">
        <f>IF(ISNA(VLOOKUP($A85,'Project labour content'!$A$7:$D$255,'Project labour content'!$D$1,FALSE)),"Category","Project")</f>
        <v>Project</v>
      </c>
      <c r="CD85" s="247" t="str">
        <f t="shared" si="35"/>
        <v>11623</v>
      </c>
      <c r="CE85" s="3"/>
    </row>
    <row r="86" spans="1:83" x14ac:dyDescent="0.15">
      <c r="A86" s="11" t="s">
        <v>124</v>
      </c>
      <c r="B86" s="11" t="str">
        <f>VLOOKUP($A86,'Incurred Real 2022$'!$A$25:$AC$426,'Incurred Real 2022$'!B$1,FALSE)</f>
        <v>Mid North OPGW Bearer</v>
      </c>
      <c r="C86" s="11" t="str">
        <f>VLOOKUP($A86,'Incurred Real 2022$'!$A$25:$AC$426,'Incurred Real 2022$'!C$1,FALSE)</f>
        <v>ExAnte</v>
      </c>
      <c r="D86" s="11" t="str">
        <f>VLOOKUP($A86,'Incurred Real 2022$'!$A$25:$AC$426,'Incurred Real 2022$'!D$1,FALSE)</f>
        <v>Augmentation</v>
      </c>
      <c r="E86" s="11" t="str">
        <f>VLOOKUP($A86,'Incurred Real 2022$'!$A$25:$AC$426,'Incurred Real 2022$'!E$1,FALSE)</f>
        <v>Active</v>
      </c>
      <c r="F86" s="105" t="str">
        <f>IF(VLOOKUP($A86,'Incurred Real 2022$'!$A$25:$AC$426,'Incurred Real 2022$'!F$1,FALSE)=0,"",VLOOKUP($A86,'Incurred Real 2022$'!$A$25:$AC$426,'Incurred Real 2022$'!F$1,FALSE))</f>
        <v/>
      </c>
      <c r="G86" s="105" t="str">
        <f>IF(VLOOKUP($A86,'Incurred Real 2022$'!$A$25:$AC$426,'Incurred Real 2022$'!G$1,FALSE)=0,"",VLOOKUP($A86,'Incurred Real 2022$'!$A$25:$AC$426,'Incurred Real 2022$'!G$1,FALSE))</f>
        <v/>
      </c>
      <c r="H86" s="105" t="str">
        <f>IF(VLOOKUP($A86,'Incurred Real 2022$'!$A$25:$AC$426,'Incurred Real 2022$'!H$1,FALSE)=0,"",VLOOKUP($A86,'Incurred Real 2022$'!$A$25:$AC$426,'Incurred Real 2022$'!H$1,FALSE))</f>
        <v/>
      </c>
      <c r="I86" s="105" t="str">
        <f>IF(VLOOKUP($A86,'Incurred Real 2022$'!$A$25:$AC$426,'Incurred Real 2022$'!I$1,FALSE)=0,"",VLOOKUP($A86,'Incurred Real 2022$'!$A$25:$AC$426,'Incurred Real 2022$'!I$1,FALSE))</f>
        <v/>
      </c>
      <c r="J86" s="105" t="str">
        <f>IF(VLOOKUP($A86,'Incurred Real 2022$'!$A$25:$AC$426,'Incurred Real 2022$'!J$1,FALSE)=0,"",VLOOKUP($A86,'Incurred Real 2022$'!$A$25:$AC$426,'Incurred Real 2022$'!J$1,FALSE))</f>
        <v/>
      </c>
      <c r="K86" s="105" t="str">
        <f>IF(VLOOKUP($A86,'Incurred Real 2022$'!$A$25:$AC$426,'Incurred Real 2022$'!K$1,FALSE)=0,"",VLOOKUP($A86,'Incurred Real 2022$'!$A$25:$AC$426,'Incurred Real 2022$'!K$1,FALSE))</f>
        <v/>
      </c>
      <c r="L86" s="105" t="str">
        <f>IF(VLOOKUP($A86,'Incurred Real 2022$'!$A$25:$AC$426,'Incurred Real 2022$'!L$1,FALSE)=0,"",VLOOKUP($A86,'Incurred Real 2022$'!$A$25:$AC$426,'Incurred Real 2022$'!L$1,FALSE))</f>
        <v/>
      </c>
      <c r="M86" s="105" t="str">
        <f>IF(VLOOKUP($A86,'Incurred Real 2022$'!$A$25:$AC$426,'Incurred Real 2022$'!M$1,FALSE)=0,"",VLOOKUP($A86,'Incurred Real 2022$'!$A$25:$AC$426,'Incurred Real 2022$'!M$1,FALSE))</f>
        <v/>
      </c>
      <c r="N86" s="105" t="str">
        <f>IF(VLOOKUP($A86,'Incurred Real 2022$'!$A$25:$AC$426,'Incurred Real 2022$'!N$1,FALSE)=0,"",VLOOKUP($A86,'Incurred Real 2022$'!$A$25:$AC$426,'Incurred Real 2022$'!N$1,FALSE))</f>
        <v/>
      </c>
      <c r="O86" s="105">
        <f>IF(VLOOKUP($A86,'Incurred Real 2022$'!$A$25:$AC$426,'Incurred Real 2022$'!O$1,FALSE)=0,"",VLOOKUP($A86,'Incurred Real 2022$'!$A$25:$AC$426,'Incurred Real 2022$'!O$1,FALSE))</f>
        <v>213853.45</v>
      </c>
      <c r="P86" s="105">
        <f>IF(VLOOKUP($A86,'Incurred Real 2022$'!$A$25:$AC$426,'Incurred Real 2022$'!P$1,FALSE)=0,"",VLOOKUP($A86,'Incurred Real 2022$'!$A$25:$AC$426,'Incurred Real 2022$'!P$1,FALSE))</f>
        <v>6982366.7400000002</v>
      </c>
      <c r="Q86" s="105">
        <f>IF(VLOOKUP($A86,'Incurred Real 2022$'!$A$25:$AC$426,'Incurred Real 2022$'!Q$1,FALSE)=0,"",VLOOKUP($A86,'Incurred Real 2022$'!$A$25:$AC$426,'Incurred Real 2022$'!Q$1,FALSE))</f>
        <v>352979.84</v>
      </c>
      <c r="R86" s="105">
        <f>IF(VLOOKUP($A86,'Incurred Real 2022$'!$A$25:$AC$426,'Incurred Real 2022$'!R$1,FALSE)=0,"",VLOOKUP($A86,'Incurred Real 2022$'!$A$25:$AC$426,'Incurred Real 2022$'!R$1,FALSE))</f>
        <v>2853154.86</v>
      </c>
      <c r="S86" s="105">
        <f>IF(VLOOKUP($A86,'Incurred Real 2022$'!$A$25:$AC$426,'Incurred Real 2022$'!S$1,FALSE)=0,"",VLOOKUP($A86,'Incurred Real 2022$'!$A$25:$AC$426,'Incurred Real 2022$'!S$1,FALSE))</f>
        <v>826276.86</v>
      </c>
      <c r="T86" s="105">
        <f>IF(VLOOKUP($A86,'Incurred Real 2022$'!$A$25:$AC$426,'Incurred Real 2022$'!T$1,FALSE)=0,"",VLOOKUP($A86,'Incurred Real 2022$'!$A$25:$AC$426,'Incurred Real 2022$'!T$1,FALSE))</f>
        <v>871157.15</v>
      </c>
      <c r="U86" s="105">
        <f>IF(VLOOKUP($A86,'Incurred Real 2022$'!$A$25:$AC$426,'Incurred Real 2022$'!U$1,FALSE)=0,"",VLOOKUP($A86,'Incurred Real 2022$'!$A$25:$AC$426,'Incurred Real 2022$'!U$1,FALSE))</f>
        <v>225147.21</v>
      </c>
      <c r="V86" s="13">
        <f>IF(ISTEXT(VLOOKUP($A86,'Incurred Real 2022$'!$A$25:$AC$426,'Incurred Real 2022$'!V$1,FALSE)),"",(VLOOKUP($A86,'Incurred Real 2022$'!$A$25:$AC$426,'Incurred Real 2022$'!V$1,FALSE))*BT86*Incurred_Real!V$15)</f>
        <v>75477.694748642243</v>
      </c>
      <c r="W86" s="13" t="str">
        <f>IF(ISTEXT(VLOOKUP($A86,'Incurred Real 2022$'!$A$25:$AC$426,'Incurred Real 2022$'!W$1,FALSE)),"",(VLOOKUP($A86,'Incurred Real 2022$'!$A$25:$AC$426,'Incurred Real 2022$'!W$1,FALSE))*BU86*Incurred_Real!W$15)</f>
        <v/>
      </c>
      <c r="X86" s="220" t="str">
        <f>IF(ISTEXT(VLOOKUP($A86,'Incurred Real 2022$'!$A$25:$AC$426,'Incurred Real 2022$'!X$1,FALSE)),"",(VLOOKUP($A86,'Incurred Real 2022$'!$A$25:$AC$426,'Incurred Real 2022$'!X$1,FALSE))*BV86*Incurred_Real!X$15)</f>
        <v/>
      </c>
      <c r="Y86" s="217" t="str">
        <f>IF(ISTEXT(VLOOKUP($A86,'Incurred Real 2022$'!$A$25:$AC$426,'Incurred Real 2022$'!Y$1,FALSE)),"",(VLOOKUP($A86,'Incurred Real 2022$'!$A$25:$AC$426,'Incurred Real 2022$'!Y$1,FALSE))*BW86*Incurred_Real!Y$15)</f>
        <v/>
      </c>
      <c r="Z86" s="13" t="str">
        <f>IF(ISTEXT(VLOOKUP($A86,'Incurred Real 2022$'!$A$25:$AC$426,'Incurred Real 2022$'!Z$1,FALSE)),"",(VLOOKUP($A86,'Incurred Real 2022$'!$A$25:$AC$426,'Incurred Real 2022$'!Z$1,FALSE))*BX86*Incurred_Real!Z$15)</f>
        <v/>
      </c>
      <c r="AA86" s="13" t="str">
        <f>IF(ISTEXT(VLOOKUP($A86,'Incurred Real 2022$'!$A$25:$AC$426,'Incurred Real 2022$'!AA$1,FALSE)),"",(VLOOKUP($A86,'Incurred Real 2022$'!$A$25:$AC$426,'Incurred Real 2022$'!AA$1,FALSE))*BY86*Incurred_Real!AA$15)</f>
        <v/>
      </c>
      <c r="AB86" s="13" t="str">
        <f>IF(ISTEXT(VLOOKUP($A86,'Incurred Real 2022$'!$A$25:$AC$426,'Incurred Real 2022$'!AB$1,FALSE)),"",(VLOOKUP($A86,'Incurred Real 2022$'!$A$25:$AC$426,'Incurred Real 2022$'!AB$1,FALSE))*BZ86*Incurred_Real!AB$15)</f>
        <v/>
      </c>
      <c r="AC86" s="13" t="str">
        <f>IF(ISTEXT(VLOOKUP($A86,'Incurred Real 2022$'!$A$25:$AC$426,'Incurred Real 2022$'!AC$1,FALSE)),"",(VLOOKUP($A86,'Incurred Real 2022$'!$A$25:$AC$426,'Incurred Real 2022$'!AC$1,FALSE))*CA86*Incurred_Real!AC$15)</f>
        <v/>
      </c>
      <c r="AD86" s="221">
        <f t="shared" si="36"/>
        <v>12400413.804748643</v>
      </c>
      <c r="AE86" s="221">
        <f t="shared" si="33"/>
        <v>12400413.804748643</v>
      </c>
      <c r="AF86" s="239" t="str">
        <f t="shared" si="37"/>
        <v/>
      </c>
      <c r="AG86" s="222" t="str">
        <f t="shared" si="38"/>
        <v/>
      </c>
      <c r="AH86" s="223" t="str">
        <f t="shared" si="42"/>
        <v/>
      </c>
      <c r="AI86" s="224">
        <f t="shared" si="39"/>
        <v>2022</v>
      </c>
      <c r="AJ86" s="225">
        <f>VLOOKUP($A86,Project_Commissioning!$C$4:$H$355,Project_Commissioning!F$1,FALSE)</f>
        <v>44125</v>
      </c>
      <c r="AK86" s="226">
        <f>VLOOKUP($A86,Project_Commissioning!$C$4:$H$355,Project_Commissioning!G$1,FALSE)</f>
        <v>2021</v>
      </c>
      <c r="AL86" s="225" t="str">
        <f>IF(VLOOKUP($A86,Project_Commissioning!$C$4:$H$355,Project_Commissioning!H$1,FALSE)=0,"",VLOOKUP($A86,Project_Commissioning!$C$4:$H$355,Project_Commissioning!H$1,FALSE))</f>
        <v>Commissioned Extra</v>
      </c>
      <c r="AM86" s="237" t="str">
        <f t="shared" si="40"/>
        <v/>
      </c>
      <c r="AN86" s="221" cm="1">
        <f t="array" ref="AN86">IF(ROUND(AE86,0)=0,0,LOOKUP(2,1/(F86:AC86&lt;&gt;""),F86:AC86))</f>
        <v>75477.694748642243</v>
      </c>
      <c r="AO86" s="221">
        <f t="shared" si="41"/>
        <v>75477.694748642243</v>
      </c>
      <c r="AP86" s="79"/>
      <c r="AQ86" s="20"/>
      <c r="AR86" s="245">
        <f>IF(ISNA(VLOOKUP($A86,'Success Asset Classes'!$B$15:$AA$114,'Success Asset Classes'!$AA$1,FALSE)),0,VLOOKUP($A86,'Success Asset Classes'!$B$15:$AA$114,'Success Asset Classes'!$AA$1,FALSE))</f>
        <v>0</v>
      </c>
      <c r="AS86" s="230">
        <f>IF($AR86=0,VLOOKUP(MID($A86,4,5),'Project splits'!$C$5:$AM$346,AS$22,FALSE),IF(ISNA(VLOOKUP($A86,'Success Asset Classes'!$B$15:$BD$377,AS$21,FALSE)),VLOOKUP(MID($A86,4,5),'Project splits'!$C$5:$AM$346,AS$22,FALSE),VLOOKUP($A86,'Success Asset Classes'!$B$15:$BD$377,AS$21,FALSE)))</f>
        <v>0</v>
      </c>
      <c r="AT86" s="230">
        <f>IF($AR86=0,VLOOKUP(MID($A86,4,5),'Project splits'!$C$5:$AM$346,AT$22,FALSE),IF(ISNA(VLOOKUP($A86,'Success Asset Classes'!$B$15:$BD$377,AT$21,FALSE)),VLOOKUP(MID($A86,4,5),'Project splits'!$C$5:$AM$346,AT$22,FALSE),VLOOKUP($A86,'Success Asset Classes'!$B$15:$BD$377,AT$21,FALSE)))</f>
        <v>6.1507014976110025E-2</v>
      </c>
      <c r="AU86" s="230">
        <f>IF($AR86=0,VLOOKUP(MID($A86,4,5),'Project splits'!$C$5:$AM$346,AU$22,FALSE),IF(ISNA(VLOOKUP($A86,'Success Asset Classes'!$B$15:$BD$377,AU$21,FALSE)),VLOOKUP(MID($A86,4,5),'Project splits'!$C$5:$AM$346,AU$22,FALSE),VLOOKUP($A86,'Success Asset Classes'!$B$15:$BD$377,AU$21,FALSE)))</f>
        <v>0.93849298502389</v>
      </c>
      <c r="AV86" s="230">
        <f>IF($AR86=0,VLOOKUP(MID($A86,4,5),'Project splits'!$C$5:$AM$346,AV$22,FALSE),IF(ISNA(VLOOKUP($A86,'Success Asset Classes'!$B$15:$BD$377,AV$21,FALSE)),VLOOKUP(MID($A86,4,5),'Project splits'!$C$5:$AM$346,AV$22,FALSE),VLOOKUP($A86,'Success Asset Classes'!$B$15:$BD$377,AV$21,FALSE)))</f>
        <v>0</v>
      </c>
      <c r="AW86" s="230">
        <f>IF($AR86=0,VLOOKUP(MID($A86,4,5),'Project splits'!$C$5:$AM$346,AW$22,FALSE),IF(ISNA(VLOOKUP($A86,'Success Asset Classes'!$B$15:$BD$377,AW$21,FALSE)),VLOOKUP(MID($A86,4,5),'Project splits'!$C$5:$AM$346,AW$22,FALSE),VLOOKUP($A86,'Success Asset Classes'!$B$15:$BD$377,AW$21,FALSE)))</f>
        <v>0</v>
      </c>
      <c r="AX86" s="230">
        <f>IF($AR86=0,VLOOKUP(MID($A86,4,5),'Project splits'!$C$5:$AM$346,AX$22,FALSE),IF(ISNA(VLOOKUP($A86,'Success Asset Classes'!$B$15:$BD$377,AX$21,FALSE)),VLOOKUP(MID($A86,4,5),'Project splits'!$C$5:$AM$346,AX$22,FALSE),VLOOKUP($A86,'Success Asset Classes'!$B$15:$BD$377,AX$21,FALSE)))</f>
        <v>0</v>
      </c>
      <c r="AY86" s="230">
        <f>IF($AR86=0,VLOOKUP(MID($A86,4,5),'Project splits'!$C$5:$AM$346,AY$22,FALSE),IF(ISNA(VLOOKUP($A86,'Success Asset Classes'!$B$15:$BD$377,AY$21,FALSE)),VLOOKUP(MID($A86,4,5),'Project splits'!$C$5:$AM$346,AY$22,FALSE),VLOOKUP($A86,'Success Asset Classes'!$B$15:$BD$377,AY$21,FALSE)))</f>
        <v>0</v>
      </c>
      <c r="AZ86" s="230">
        <f>IF($AR86=0,VLOOKUP(MID($A86,4,5),'Project splits'!$C$5:$AM$346,AZ$22,FALSE),IF(ISNA(VLOOKUP($A86,'Success Asset Classes'!$B$15:$BD$377,AZ$21,FALSE)),VLOOKUP(MID($A86,4,5),'Project splits'!$C$5:$AM$346,AZ$22,FALSE),VLOOKUP($A86,'Success Asset Classes'!$B$15:$BD$377,AZ$21,FALSE)))</f>
        <v>0</v>
      </c>
      <c r="BA86" s="230">
        <f>IF($AR86=0,VLOOKUP(MID($A86,4,5),'Project splits'!$C$5:$AM$346,BA$22,FALSE),IF(ISNA(VLOOKUP($A86,'Success Asset Classes'!$B$15:$BD$377,BA$21,FALSE)),VLOOKUP(MID($A86,4,5),'Project splits'!$C$5:$AM$346,BA$22,FALSE),VLOOKUP($A86,'Success Asset Classes'!$B$15:$BD$377,BA$21,FALSE)))</f>
        <v>0</v>
      </c>
      <c r="BB86" s="230">
        <f>IF($AR86=0,VLOOKUP(MID($A86,4,5),'Project splits'!$C$5:$AM$346,BB$22,FALSE),IF(ISNA(VLOOKUP($A86,'Success Asset Classes'!$B$15:$BD$377,BB$21,FALSE)),VLOOKUP(MID($A86,4,5),'Project splits'!$C$5:$AM$346,BB$22,FALSE),VLOOKUP($A86,'Success Asset Classes'!$B$15:$BD$377,BB$21,FALSE)))</f>
        <v>0</v>
      </c>
      <c r="BC86" s="230">
        <f>IF($AR86=0,VLOOKUP(MID($A86,4,5),'Project splits'!$C$5:$AM$346,BC$22,FALSE),IF(ISNA(VLOOKUP($A86,'Success Asset Classes'!$B$15:$BD$377,BC$21,FALSE)),VLOOKUP(MID($A86,4,5),'Project splits'!$C$5:$AM$346,BC$22,FALSE),VLOOKUP($A86,'Success Asset Classes'!$B$15:$BD$377,BC$21,FALSE)))</f>
        <v>0</v>
      </c>
      <c r="BD86" s="230">
        <f>IF($AR86=0,VLOOKUP(MID($A86,4,5),'Project splits'!$C$5:$AM$346,BD$22,FALSE),IF(ISNA(VLOOKUP($A86,'Success Asset Classes'!$B$15:$BD$377,BD$21,FALSE)),VLOOKUP(MID($A86,4,5),'Project splits'!$C$5:$AM$346,BD$22,FALSE),VLOOKUP($A86,'Success Asset Classes'!$B$15:$BD$377,BD$21,FALSE)))</f>
        <v>0</v>
      </c>
      <c r="BE86" s="230">
        <f>IF($AR86=0,VLOOKUP(MID($A86,4,5),'Project splits'!$C$5:$AM$346,BE$22,FALSE),IF(ISNA(VLOOKUP($A86,'Success Asset Classes'!$B$15:$BD$377,BE$21,FALSE)),VLOOKUP(MID($A86,4,5),'Project splits'!$C$5:$AM$346,BE$22,FALSE),VLOOKUP($A86,'Success Asset Classes'!$B$15:$BD$377,BE$21,FALSE)))</f>
        <v>0</v>
      </c>
      <c r="BF86" s="230">
        <f>IF($AR86=0,VLOOKUP(MID($A86,4,5),'Project splits'!$C$5:$AM$346,BF$22,FALSE),IF(ISNA(VLOOKUP($A86,'Success Asset Classes'!$B$15:$BD$377,BF$21,FALSE)),VLOOKUP(MID($A86,4,5),'Project splits'!$C$5:$AM$346,BF$22,FALSE),VLOOKUP($A86,'Success Asset Classes'!$B$15:$BD$377,BF$21,FALSE)))</f>
        <v>0</v>
      </c>
      <c r="BG86" s="230">
        <f>IF($AR86=0,VLOOKUP(MID($A86,4,5),'Project splits'!$C$5:$AM$346,BG$22,FALSE),IF(ISNA(VLOOKUP($A86,'Success Asset Classes'!$B$15:$BD$377,BG$21,FALSE)),VLOOKUP(MID($A86,4,5),'Project splits'!$C$5:$AM$346,BG$22,FALSE),VLOOKUP($A86,'Success Asset Classes'!$B$15:$BD$377,BG$21,FALSE)))</f>
        <v>0</v>
      </c>
      <c r="BH86" s="230">
        <f>IF($AR86=0,VLOOKUP(MID($A86,4,5),'Project splits'!$C$5:$AM$346,BH$22,FALSE),IF(ISNA(VLOOKUP($A86,'Success Asset Classes'!$B$15:$BD$377,BH$21,FALSE)),VLOOKUP(MID($A86,4,5),'Project splits'!$C$5:$AM$346,BH$22,FALSE),VLOOKUP($A86,'Success Asset Classes'!$B$15:$BD$377,BH$21,FALSE)))</f>
        <v>0</v>
      </c>
      <c r="BI86" s="230">
        <f>IF($AR86=0,VLOOKUP(MID($A86,4,5),'Project splits'!$C$5:$AM$346,BI$22,FALSE),IF(ISNA(VLOOKUP($A86,'Success Asset Classes'!$B$15:$BD$377,BI$21,FALSE)),VLOOKUP(MID($A86,4,5),'Project splits'!$C$5:$AM$346,BI$22,FALSE),VLOOKUP($A86,'Success Asset Classes'!$B$15:$BD$377,BI$21,FALSE)))</f>
        <v>0</v>
      </c>
      <c r="BJ86" s="230">
        <f>IF($AR86=0,VLOOKUP(MID($A86,4,5),'Project splits'!$C$5:$AM$346,BJ$22,FALSE),IF(ISNA(VLOOKUP($A86,'Success Asset Classes'!$B$15:$BD$377,BJ$21,FALSE)),VLOOKUP(MID($A86,4,5),'Project splits'!$C$5:$AM$346,BJ$22,FALSE),VLOOKUP($A86,'Success Asset Classes'!$B$15:$BD$377,BJ$21,FALSE)))</f>
        <v>0</v>
      </c>
      <c r="BK86" s="230">
        <f>IF($AR86=0,VLOOKUP(MID($A86,4,5),'Project splits'!$C$5:$AM$346,BK$22,FALSE),IF(ISNA(VLOOKUP($A86,'Success Asset Classes'!$B$15:$BD$377,BK$21,FALSE)),VLOOKUP(MID($A86,4,5),'Project splits'!$C$5:$AM$346,BK$22,FALSE),VLOOKUP($A86,'Success Asset Classes'!$B$15:$BD$377,BK$21,FALSE)))</f>
        <v>0</v>
      </c>
      <c r="BL86" s="230">
        <f>IF($AR86=0,VLOOKUP(MID($A86,4,5),'Project splits'!$C$5:$AM$346,BL$22,FALSE),IF(ISNA(VLOOKUP($A86,'Success Asset Classes'!$B$15:$BD$377,BL$21,FALSE)),VLOOKUP(MID($A86,4,5),'Project splits'!$C$5:$AM$346,BL$22,FALSE),VLOOKUP($A86,'Success Asset Classes'!$B$15:$BD$377,BL$21,FALSE)))</f>
        <v>0</v>
      </c>
      <c r="BM86" s="230">
        <f>IF($AR86=0,VLOOKUP(MID($A86,4,5),'Project splits'!$C$5:$AM$346,BM$22,FALSE),IF(ISNA(VLOOKUP($A86,'Success Asset Classes'!$B$15:$BD$377,BM$21,FALSE)),VLOOKUP(MID($A86,4,5),'Project splits'!$C$5:$AM$346,BM$22,FALSE),VLOOKUP($A86,'Success Asset Classes'!$B$15:$BD$377,BM$21,FALSE)))</f>
        <v>0</v>
      </c>
      <c r="BN86" s="230">
        <f>IF($AR86=0,VLOOKUP(MID($A86,4,5),'Project splits'!$C$5:$AM$346,BN$22,FALSE),IF(ISNA(VLOOKUP($A86,'Success Asset Classes'!$B$15:$BD$377,BN$21,FALSE)),VLOOKUP(MID($A86,4,5),'Project splits'!$C$5:$AM$346,BN$22,FALSE),VLOOKUP($A86,'Success Asset Classes'!$B$15:$BD$377,BN$21,FALSE)))</f>
        <v>0</v>
      </c>
      <c r="BO86" s="230">
        <f>IF($AR86=0,VLOOKUP(MID($A86,4,5),'Project splits'!$C$5:$AM$346,BO$22,FALSE),IF(ISNA(VLOOKUP($A86,'Success Asset Classes'!$B$15:$BD$377,BO$21,FALSE)),VLOOKUP(MID($A86,4,5),'Project splits'!$C$5:$AM$346,BO$22,FALSE),VLOOKUP($A86,'Success Asset Classes'!$B$15:$BD$377,BO$21,FALSE)))</f>
        <v>0</v>
      </c>
      <c r="BP86" s="230">
        <f>IF($AR86=0,VLOOKUP(MID($A86,4,5),'Project splits'!$C$5:$AM$346,BP$22,FALSE),IF(ISNA(VLOOKUP($A86,'Success Asset Classes'!$B$15:$BD$377,BP$21,FALSE)),VLOOKUP(MID($A86,4,5),'Project splits'!$C$5:$AM$346,BP$22,FALSE),VLOOKUP($A86,'Success Asset Classes'!$B$15:$BD$377,BP$21,FALSE)))</f>
        <v>0</v>
      </c>
      <c r="BQ86" s="230">
        <f>IF($AR86=0,VLOOKUP(MID($A86,4,5),'Project splits'!$C$5:$AM$346,BQ$22,FALSE),IF(ISNA(VLOOKUP($A86,'Success Asset Classes'!$B$15:$BD$377,BQ$21,FALSE)),VLOOKUP(MID($A86,4,5),'Project splits'!$C$5:$AM$346,BQ$22,FALSE),VLOOKUP($A86,'Success Asset Classes'!$B$15:$BD$377,BQ$21,FALSE)))</f>
        <v>0</v>
      </c>
      <c r="BR86" s="230">
        <f>IF($AR86=0,VLOOKUP(MID($A86,4,5),'Project splits'!$C$5:$AM$346,BR$22,FALSE),IF(ISNA(VLOOKUP($A86,'Success Asset Classes'!$B$15:$BD$377,BR$21,FALSE)),VLOOKUP(MID($A86,4,5),'Project splits'!$C$5:$AM$346,BR$22,FALSE),VLOOKUP($A86,'Success Asset Classes'!$B$15:$BD$377,BR$21,FALSE)))</f>
        <v>0</v>
      </c>
      <c r="BS86" s="247">
        <f t="shared" si="34"/>
        <v>1</v>
      </c>
      <c r="BT86" s="249">
        <f>1+IF(ISNA(VLOOKUP($A86,'Project labour content'!$A$7:$D$255,'Project labour content'!$D$1,FALSE)),VLOOKUP($D86,'Project labour content'!$F$6:$G$15,'Project labour content'!$G$1,FALSE),VLOOKUP($A86,'Project labour content'!$A$7:$D$255,'Project labour content'!$D$1,FALSE))*LabEsc22*1</f>
        <v>1.0005535959031926</v>
      </c>
      <c r="BU86" s="249">
        <f>1+IF(ISNA(VLOOKUP($A86,'Project labour content'!$A$7:$D$255,'Project labour content'!$D$1,FALSE)),VLOOKUP($D86,'Project labour content'!$F$6:$G$15,'Project labour content'!$G$1,FALSE),VLOOKUP($A86,'Project labour content'!$A$7:$D$255,'Project labour content'!$D$1,FALSE))*LabEsc23*1</f>
        <v>1.0011098490667205</v>
      </c>
      <c r="BV86" s="249">
        <f>1+IF(ISNA(VLOOKUP($A86,'Project labour content'!$A$7:$D$255,'Project labour content'!$D$1,FALSE)),VLOOKUP($D86,'Project labour content'!$F$6:$G$15,'Project labour content'!$G$1,FALSE),VLOOKUP($A86,'Project labour content'!$A$7:$D$255,'Project labour content'!$D$1,FALSE))*LabEsc24*1</f>
        <v>1.0016338395467637</v>
      </c>
      <c r="BW86" s="249">
        <f>1+IF(ISNA(VLOOKUP($A86,'Project labour content'!$A$7:$D$255,'Project labour content'!$D$1,FALSE)),VLOOKUP($D86,'Project labour content'!$F$6:$G$15,'Project labour content'!$G$1,FALSE),VLOOKUP($A86,'Project labour content'!$A$7:$D$255,'Project labour content'!$D$1,FALSE))*LabEsc25*1</f>
        <v>1.002335637463035</v>
      </c>
      <c r="BX86" s="249">
        <f>1+IF(ISNA(VLOOKUP($A86,'Project labour content'!$A$7:$D$255,'Project labour content'!$D$1,FALSE)),VLOOKUP($D86,'Project labour content'!$F$6:$G$15,'Project labour content'!$G$1,FALSE),VLOOKUP($A86,'Project labour content'!$A$7:$D$255,'Project labour content'!$D$1,FALSE))*LabEsc26*1</f>
        <v>1.0031004802254513</v>
      </c>
      <c r="BY86" s="249">
        <f>1+IF(ISNA(VLOOKUP($A86,'Project labour content'!$A$7:$D$255,'Project labour content'!$D$1,FALSE)),VLOOKUP($D86,'Project labour content'!$F$6:$G$15,'Project labour content'!$G$1,FALSE),VLOOKUP($A86,'Project labour content'!$A$7:$D$255,'Project labour content'!$D$1,FALSE))*LabEsc27*1</f>
        <v>1.0035742120656801</v>
      </c>
      <c r="BZ86" s="249">
        <f>1+IF(ISNA(VLOOKUP($A86,'Project labour content'!$A$7:$D$255,'Project labour content'!$D$1,FALSE)),VLOOKUP($D86,'Project labour content'!$F$6:$G$15,'Project labour content'!$G$1,FALSE),VLOOKUP($A86,'Project labour content'!$A$7:$D$255,'Project labour content'!$D$1,FALSE))*LabEsc28*1</f>
        <v>1.0039309321413725</v>
      </c>
      <c r="CA86" s="249">
        <f>1+IF(ISNA(VLOOKUP($A86,'Project labour content'!$A$7:$D$255,'Project labour content'!$D$1,FALSE)),VLOOKUP($D86,'Project labour content'!$F$6:$G$15,'Project labour content'!$G$1,FALSE),VLOOKUP($A86,'Project labour content'!$A$7:$D$255,'Project labour content'!$D$1,FALSE))*LabEsc29*1</f>
        <v>1.0045033965188437</v>
      </c>
      <c r="CB86" s="250" t="str">
        <f>IF(ISNA(VLOOKUP($A86,'Project labour content'!$A$7:$D$255,'Project labour content'!$D$1,FALSE)),"Category","Project")</f>
        <v>Project</v>
      </c>
      <c r="CD86" s="247" t="str">
        <f t="shared" si="35"/>
        <v>11624</v>
      </c>
      <c r="CE86" s="3"/>
    </row>
    <row r="87" spans="1:83" x14ac:dyDescent="0.15">
      <c r="A87" s="11" t="s">
        <v>871</v>
      </c>
      <c r="B87" s="11" t="str">
        <f>VLOOKUP($A87,'Incurred Real 2022$'!$A$25:$AC$426,'Incurred Real 2022$'!B$1,FALSE)</f>
        <v>Mount Barker South 2nd 275_66 kV Transformer</v>
      </c>
      <c r="C87" s="11" t="str">
        <f>VLOOKUP($A87,'Incurred Real 2022$'!$A$25:$AC$426,'Incurred Real 2022$'!C$1,FALSE)</f>
        <v>Contingent - Actual</v>
      </c>
      <c r="D87" s="11" t="str">
        <f>VLOOKUP($A87,'Incurred Real 2022$'!$A$25:$AC$426,'Incurred Real 2022$'!D$1,FALSE)</f>
        <v>Connection</v>
      </c>
      <c r="E87" s="11" t="str">
        <f>VLOOKUP($A87,'Incurred Real 2022$'!$A$25:$AC$426,'Incurred Real 2022$'!E$1,FALSE)</f>
        <v>Cancelled</v>
      </c>
      <c r="F87" s="105" t="str">
        <f>IF(VLOOKUP($A87,'Incurred Real 2022$'!$A$25:$AC$426,'Incurred Real 2022$'!F$1,FALSE)=0,"",VLOOKUP($A87,'Incurred Real 2022$'!$A$25:$AC$426,'Incurred Real 2022$'!F$1,FALSE))</f>
        <v/>
      </c>
      <c r="G87" s="105" t="str">
        <f>IF(VLOOKUP($A87,'Incurred Real 2022$'!$A$25:$AC$426,'Incurred Real 2022$'!G$1,FALSE)=0,"",VLOOKUP($A87,'Incurred Real 2022$'!$A$25:$AC$426,'Incurred Real 2022$'!G$1,FALSE))</f>
        <v/>
      </c>
      <c r="H87" s="105" t="str">
        <f>IF(VLOOKUP($A87,'Incurred Real 2022$'!$A$25:$AC$426,'Incurred Real 2022$'!H$1,FALSE)=0,"",VLOOKUP($A87,'Incurred Real 2022$'!$A$25:$AC$426,'Incurred Real 2022$'!H$1,FALSE))</f>
        <v/>
      </c>
      <c r="I87" s="105" t="str">
        <f>IF(VLOOKUP($A87,'Incurred Real 2022$'!$A$25:$AC$426,'Incurred Real 2022$'!I$1,FALSE)=0,"",VLOOKUP($A87,'Incurred Real 2022$'!$A$25:$AC$426,'Incurred Real 2022$'!I$1,FALSE))</f>
        <v/>
      </c>
      <c r="J87" s="105" t="str">
        <f>IF(VLOOKUP($A87,'Incurred Real 2022$'!$A$25:$AC$426,'Incurred Real 2022$'!J$1,FALSE)=0,"",VLOOKUP($A87,'Incurred Real 2022$'!$A$25:$AC$426,'Incurred Real 2022$'!J$1,FALSE))</f>
        <v/>
      </c>
      <c r="K87" s="105" t="str">
        <f>IF(VLOOKUP($A87,'Incurred Real 2022$'!$A$25:$AC$426,'Incurred Real 2022$'!K$1,FALSE)=0,"",VLOOKUP($A87,'Incurred Real 2022$'!$A$25:$AC$426,'Incurred Real 2022$'!K$1,FALSE))</f>
        <v/>
      </c>
      <c r="L87" s="105">
        <f>IF(VLOOKUP($A87,'Incurred Real 2022$'!$A$25:$AC$426,'Incurred Real 2022$'!L$1,FALSE)=0,"",VLOOKUP($A87,'Incurred Real 2022$'!$A$25:$AC$426,'Incurred Real 2022$'!L$1,FALSE))</f>
        <v>88986.11</v>
      </c>
      <c r="M87" s="105">
        <f>IF(VLOOKUP($A87,'Incurred Real 2022$'!$A$25:$AC$426,'Incurred Real 2022$'!M$1,FALSE)=0,"",VLOOKUP($A87,'Incurred Real 2022$'!$A$25:$AC$426,'Incurred Real 2022$'!M$1,FALSE))</f>
        <v>234578.63</v>
      </c>
      <c r="N87" s="105">
        <f>IF(VLOOKUP($A87,'Incurred Real 2022$'!$A$25:$AC$426,'Incurred Real 2022$'!N$1,FALSE)=0,"",VLOOKUP($A87,'Incurred Real 2022$'!$A$25:$AC$426,'Incurred Real 2022$'!N$1,FALSE))</f>
        <v>-4052</v>
      </c>
      <c r="O87" s="105" t="str">
        <f>IF(VLOOKUP($A87,'Incurred Real 2022$'!$A$25:$AC$426,'Incurred Real 2022$'!O$1,FALSE)=0,"",VLOOKUP($A87,'Incurred Real 2022$'!$A$25:$AC$426,'Incurred Real 2022$'!O$1,FALSE))</f>
        <v/>
      </c>
      <c r="P87" s="105" t="str">
        <f>IF(VLOOKUP($A87,'Incurred Real 2022$'!$A$25:$AC$426,'Incurred Real 2022$'!P$1,FALSE)=0,"",VLOOKUP($A87,'Incurred Real 2022$'!$A$25:$AC$426,'Incurred Real 2022$'!P$1,FALSE))</f>
        <v/>
      </c>
      <c r="Q87" s="105" t="str">
        <f>IF(VLOOKUP($A87,'Incurred Real 2022$'!$A$25:$AC$426,'Incurred Real 2022$'!Q$1,FALSE)=0,"",VLOOKUP($A87,'Incurred Real 2022$'!$A$25:$AC$426,'Incurred Real 2022$'!Q$1,FALSE))</f>
        <v/>
      </c>
      <c r="R87" s="105">
        <f>IF(VLOOKUP($A87,'Incurred Real 2022$'!$A$25:$AC$426,'Incurred Real 2022$'!R$1,FALSE)=0,"",VLOOKUP($A87,'Incurred Real 2022$'!$A$25:$AC$426,'Incurred Real 2022$'!R$1,FALSE))</f>
        <v>-319512.74</v>
      </c>
      <c r="S87" s="105" t="str">
        <f>IF(VLOOKUP($A87,'Incurred Real 2022$'!$A$25:$AC$426,'Incurred Real 2022$'!S$1,FALSE)=0,"",VLOOKUP($A87,'Incurred Real 2022$'!$A$25:$AC$426,'Incurred Real 2022$'!S$1,FALSE))</f>
        <v/>
      </c>
      <c r="T87" s="105" t="str">
        <f>IF(VLOOKUP($A87,'Incurred Real 2022$'!$A$25:$AC$426,'Incurred Real 2022$'!T$1,FALSE)=0,"",VLOOKUP($A87,'Incurred Real 2022$'!$A$25:$AC$426,'Incurred Real 2022$'!T$1,FALSE))</f>
        <v/>
      </c>
      <c r="U87" s="105" t="str">
        <f>IF(VLOOKUP($A87,'Incurred Real 2022$'!$A$25:$AC$426,'Incurred Real 2022$'!U$1,FALSE)=0,"",VLOOKUP($A87,'Incurred Real 2022$'!$A$25:$AC$426,'Incurred Real 2022$'!U$1,FALSE))</f>
        <v/>
      </c>
      <c r="V87" s="13" t="str">
        <f>IF(ISTEXT(VLOOKUP($A87,'Incurred Real 2022$'!$A$25:$AC$426,'Incurred Real 2022$'!V$1,FALSE)),"",(VLOOKUP($A87,'Incurred Real 2022$'!$A$25:$AC$426,'Incurred Real 2022$'!V$1,FALSE))*BT87*Incurred_Real!V$15)</f>
        <v/>
      </c>
      <c r="W87" s="13" t="str">
        <f>IF(ISTEXT(VLOOKUP($A87,'Incurred Real 2022$'!$A$25:$AC$426,'Incurred Real 2022$'!W$1,FALSE)),"",(VLOOKUP($A87,'Incurred Real 2022$'!$A$25:$AC$426,'Incurred Real 2022$'!W$1,FALSE))*BU87*Incurred_Real!W$15)</f>
        <v/>
      </c>
      <c r="X87" s="220" t="str">
        <f>IF(ISTEXT(VLOOKUP($A87,'Incurred Real 2022$'!$A$25:$AC$426,'Incurred Real 2022$'!X$1,FALSE)),"",(VLOOKUP($A87,'Incurred Real 2022$'!$A$25:$AC$426,'Incurred Real 2022$'!X$1,FALSE))*BV87*Incurred_Real!X$15)</f>
        <v/>
      </c>
      <c r="Y87" s="217" t="str">
        <f>IF(ISTEXT(VLOOKUP($A87,'Incurred Real 2022$'!$A$25:$AC$426,'Incurred Real 2022$'!Y$1,FALSE)),"",(VLOOKUP($A87,'Incurred Real 2022$'!$A$25:$AC$426,'Incurred Real 2022$'!Y$1,FALSE))*BW87*Incurred_Real!Y$15)</f>
        <v/>
      </c>
      <c r="Z87" s="13" t="str">
        <f>IF(ISTEXT(VLOOKUP($A87,'Incurred Real 2022$'!$A$25:$AC$426,'Incurred Real 2022$'!Z$1,FALSE)),"",(VLOOKUP($A87,'Incurred Real 2022$'!$A$25:$AC$426,'Incurred Real 2022$'!Z$1,FALSE))*BX87*Incurred_Real!Z$15)</f>
        <v/>
      </c>
      <c r="AA87" s="13" t="str">
        <f>IF(ISTEXT(VLOOKUP($A87,'Incurred Real 2022$'!$A$25:$AC$426,'Incurred Real 2022$'!AA$1,FALSE)),"",(VLOOKUP($A87,'Incurred Real 2022$'!$A$25:$AC$426,'Incurred Real 2022$'!AA$1,FALSE))*BY87*Incurred_Real!AA$15)</f>
        <v/>
      </c>
      <c r="AB87" s="13" t="str">
        <f>IF(ISTEXT(VLOOKUP($A87,'Incurred Real 2022$'!$A$25:$AC$426,'Incurred Real 2022$'!AB$1,FALSE)),"",(VLOOKUP($A87,'Incurred Real 2022$'!$A$25:$AC$426,'Incurred Real 2022$'!AB$1,FALSE))*BZ87*Incurred_Real!AB$15)</f>
        <v/>
      </c>
      <c r="AC87" s="13" t="str">
        <f>IF(ISTEXT(VLOOKUP($A87,'Incurred Real 2022$'!$A$25:$AC$426,'Incurred Real 2022$'!AC$1,FALSE)),"",(VLOOKUP($A87,'Incurred Real 2022$'!$A$25:$AC$426,'Incurred Real 2022$'!AC$1,FALSE))*CA87*Incurred_Real!AC$15)</f>
        <v/>
      </c>
      <c r="AD87" s="221">
        <f t="shared" si="36"/>
        <v>0</v>
      </c>
      <c r="AE87" s="221">
        <f t="shared" si="33"/>
        <v>647129.48</v>
      </c>
      <c r="AF87" s="239">
        <f t="shared" si="37"/>
        <v>0</v>
      </c>
      <c r="AG87" s="222">
        <f t="shared" si="38"/>
        <v>0</v>
      </c>
      <c r="AH87" s="223">
        <f t="shared" si="42"/>
        <v>1.244694894501754</v>
      </c>
      <c r="AI87" s="224" t="str">
        <f t="shared" si="39"/>
        <v>2018</v>
      </c>
      <c r="AJ87" s="225" t="str">
        <f>VLOOKUP($A87,Project_Commissioning!$C$4:$H$355,Project_Commissioning!F$1,FALSE)</f>
        <v/>
      </c>
      <c r="AK87" s="226" t="str">
        <f>VLOOKUP($A87,Project_Commissioning!$C$4:$H$355,Project_Commissioning!G$1,FALSE)</f>
        <v>2018</v>
      </c>
      <c r="AL87" s="225" t="str">
        <f>IF(VLOOKUP($A87,Project_Commissioning!$C$4:$H$355,Project_Commissioning!H$1,FALSE)=0,"",VLOOKUP($A87,Project_Commissioning!$C$4:$H$355,Project_Commissioning!H$1,FALSE))</f>
        <v/>
      </c>
      <c r="AM87" s="237">
        <f t="shared" si="40"/>
        <v>0</v>
      </c>
      <c r="AN87" s="221" cm="1">
        <f t="array" ref="AN87">IF(ROUND(AE87,0)=0,0,LOOKUP(2,1/(F87:AC87&lt;&gt;""),F87:AC87))</f>
        <v>-319512.74</v>
      </c>
      <c r="AO87" s="221">
        <f t="shared" si="41"/>
        <v>0</v>
      </c>
      <c r="AP87" s="79"/>
      <c r="AQ87" s="20"/>
      <c r="AR87" s="245">
        <f>IF(ISNA(VLOOKUP($A87,'Success Asset Classes'!$B$15:$AA$114,'Success Asset Classes'!$AA$1,FALSE)),0,VLOOKUP($A87,'Success Asset Classes'!$B$15:$AA$114,'Success Asset Classes'!$AA$1,FALSE))</f>
        <v>0</v>
      </c>
      <c r="AS87" s="230">
        <f>IF($AR87=0,VLOOKUP(MID($A87,4,5),'Project splits'!$C$5:$AM$346,AS$22,FALSE),IF(ISNA(VLOOKUP($A87,'Success Asset Classes'!$B$15:$BD$377,AS$21,FALSE)),VLOOKUP(MID($A87,4,5),'Project splits'!$C$5:$AM$346,AS$22,FALSE),VLOOKUP($A87,'Success Asset Classes'!$B$15:$BD$377,AS$21,FALSE)))</f>
        <v>0</v>
      </c>
      <c r="AT87" s="230">
        <f>IF($AR87=0,VLOOKUP(MID($A87,4,5),'Project splits'!$C$5:$AM$346,AT$22,FALSE),IF(ISNA(VLOOKUP($A87,'Success Asset Classes'!$B$15:$BD$377,AT$21,FALSE)),VLOOKUP(MID($A87,4,5),'Project splits'!$C$5:$AM$346,AT$22,FALSE),VLOOKUP($A87,'Success Asset Classes'!$B$15:$BD$377,AT$21,FALSE)))</f>
        <v>4.6795482402953788E-2</v>
      </c>
      <c r="AU87" s="230">
        <f>IF($AR87=0,VLOOKUP(MID($A87,4,5),'Project splits'!$C$5:$AM$346,AU$22,FALSE),IF(ISNA(VLOOKUP($A87,'Success Asset Classes'!$B$15:$BD$377,AU$21,FALSE)),VLOOKUP(MID($A87,4,5),'Project splits'!$C$5:$AM$346,AU$22,FALSE),VLOOKUP($A87,'Success Asset Classes'!$B$15:$BD$377,AU$21,FALSE)))</f>
        <v>8.4257440542528456E-2</v>
      </c>
      <c r="AV87" s="230">
        <f>IF($AR87=0,VLOOKUP(MID($A87,4,5),'Project splits'!$C$5:$AM$346,AV$22,FALSE),IF(ISNA(VLOOKUP($A87,'Success Asset Classes'!$B$15:$BD$377,AV$21,FALSE)),VLOOKUP(MID($A87,4,5),'Project splits'!$C$5:$AM$346,AV$22,FALSE),VLOOKUP($A87,'Success Asset Classes'!$B$15:$BD$377,AV$21,FALSE)))</f>
        <v>0</v>
      </c>
      <c r="AW87" s="230">
        <f>IF($AR87=0,VLOOKUP(MID($A87,4,5),'Project splits'!$C$5:$AM$346,AW$22,FALSE),IF(ISNA(VLOOKUP($A87,'Success Asset Classes'!$B$15:$BD$377,AW$21,FALSE)),VLOOKUP(MID($A87,4,5),'Project splits'!$C$5:$AM$346,AW$22,FALSE),VLOOKUP($A87,'Success Asset Classes'!$B$15:$BD$377,AW$21,FALSE)))</f>
        <v>0</v>
      </c>
      <c r="AX87" s="230">
        <f>IF($AR87=0,VLOOKUP(MID($A87,4,5),'Project splits'!$C$5:$AM$346,AX$22,FALSE),IF(ISNA(VLOOKUP($A87,'Success Asset Classes'!$B$15:$BD$377,AX$21,FALSE)),VLOOKUP(MID($A87,4,5),'Project splits'!$C$5:$AM$346,AX$22,FALSE),VLOOKUP($A87,'Success Asset Classes'!$B$15:$BD$377,AX$21,FALSE)))</f>
        <v>0</v>
      </c>
      <c r="AY87" s="230">
        <f>IF($AR87=0,VLOOKUP(MID($A87,4,5),'Project splits'!$C$5:$AM$346,AY$22,FALSE),IF(ISNA(VLOOKUP($A87,'Success Asset Classes'!$B$15:$BD$377,AY$21,FALSE)),VLOOKUP(MID($A87,4,5),'Project splits'!$C$5:$AM$346,AY$22,FALSE),VLOOKUP($A87,'Success Asset Classes'!$B$15:$BD$377,AY$21,FALSE)))</f>
        <v>0</v>
      </c>
      <c r="AZ87" s="230">
        <f>IF($AR87=0,VLOOKUP(MID($A87,4,5),'Project splits'!$C$5:$AM$346,AZ$22,FALSE),IF(ISNA(VLOOKUP($A87,'Success Asset Classes'!$B$15:$BD$377,AZ$21,FALSE)),VLOOKUP(MID($A87,4,5),'Project splits'!$C$5:$AM$346,AZ$22,FALSE),VLOOKUP($A87,'Success Asset Classes'!$B$15:$BD$377,AZ$21,FALSE)))</f>
        <v>0</v>
      </c>
      <c r="BA87" s="230">
        <f>IF($AR87=0,VLOOKUP(MID($A87,4,5),'Project splits'!$C$5:$AM$346,BA$22,FALSE),IF(ISNA(VLOOKUP($A87,'Success Asset Classes'!$B$15:$BD$377,BA$21,FALSE)),VLOOKUP(MID($A87,4,5),'Project splits'!$C$5:$AM$346,BA$22,FALSE),VLOOKUP($A87,'Success Asset Classes'!$B$15:$BD$377,BA$21,FALSE)))</f>
        <v>0</v>
      </c>
      <c r="BB87" s="230">
        <f>IF($AR87=0,VLOOKUP(MID($A87,4,5),'Project splits'!$C$5:$AM$346,BB$22,FALSE),IF(ISNA(VLOOKUP($A87,'Success Asset Classes'!$B$15:$BD$377,BB$21,FALSE)),VLOOKUP(MID($A87,4,5),'Project splits'!$C$5:$AM$346,BB$22,FALSE),VLOOKUP($A87,'Success Asset Classes'!$B$15:$BD$377,BB$21,FALSE)))</f>
        <v>0.59550738748885024</v>
      </c>
      <c r="BC87" s="230">
        <f>IF($AR87=0,VLOOKUP(MID($A87,4,5),'Project splits'!$C$5:$AM$346,BC$22,FALSE),IF(ISNA(VLOOKUP($A87,'Success Asset Classes'!$B$15:$BD$377,BC$21,FALSE)),VLOOKUP(MID($A87,4,5),'Project splits'!$C$5:$AM$346,BC$22,FALSE),VLOOKUP($A87,'Success Asset Classes'!$B$15:$BD$377,BC$21,FALSE)))</f>
        <v>0</v>
      </c>
      <c r="BD87" s="230">
        <f>IF($AR87=0,VLOOKUP(MID($A87,4,5),'Project splits'!$C$5:$AM$346,BD$22,FALSE),IF(ISNA(VLOOKUP($A87,'Success Asset Classes'!$B$15:$BD$377,BD$21,FALSE)),VLOOKUP(MID($A87,4,5),'Project splits'!$C$5:$AM$346,BD$22,FALSE),VLOOKUP($A87,'Success Asset Classes'!$B$15:$BD$377,BD$21,FALSE)))</f>
        <v>6.3630192428097421E-2</v>
      </c>
      <c r="BE87" s="230">
        <f>IF($AR87=0,VLOOKUP(MID($A87,4,5),'Project splits'!$C$5:$AM$346,BE$22,FALSE),IF(ISNA(VLOOKUP($A87,'Success Asset Classes'!$B$15:$BD$377,BE$21,FALSE)),VLOOKUP(MID($A87,4,5),'Project splits'!$C$5:$AM$346,BE$22,FALSE),VLOOKUP($A87,'Success Asset Classes'!$B$15:$BD$377,BE$21,FALSE)))</f>
        <v>0</v>
      </c>
      <c r="BF87" s="230">
        <f>IF($AR87=0,VLOOKUP(MID($A87,4,5),'Project splits'!$C$5:$AM$346,BF$22,FALSE),IF(ISNA(VLOOKUP($A87,'Success Asset Classes'!$B$15:$BD$377,BF$21,FALSE)),VLOOKUP(MID($A87,4,5),'Project splits'!$C$5:$AM$346,BF$22,FALSE),VLOOKUP($A87,'Success Asset Classes'!$B$15:$BD$377,BF$21,FALSE)))</f>
        <v>0</v>
      </c>
      <c r="BG87" s="230">
        <f>IF($AR87=0,VLOOKUP(MID($A87,4,5),'Project splits'!$C$5:$AM$346,BG$22,FALSE),IF(ISNA(VLOOKUP($A87,'Success Asset Classes'!$B$15:$BD$377,BG$21,FALSE)),VLOOKUP(MID($A87,4,5),'Project splits'!$C$5:$AM$346,BG$22,FALSE),VLOOKUP($A87,'Success Asset Classes'!$B$15:$BD$377,BG$21,FALSE)))</f>
        <v>8.5784359060436188E-2</v>
      </c>
      <c r="BH87" s="230">
        <f>IF($AR87=0,VLOOKUP(MID($A87,4,5),'Project splits'!$C$5:$AM$346,BH$22,FALSE),IF(ISNA(VLOOKUP($A87,'Success Asset Classes'!$B$15:$BD$377,BH$21,FALSE)),VLOOKUP(MID($A87,4,5),'Project splits'!$C$5:$AM$346,BH$22,FALSE),VLOOKUP($A87,'Success Asset Classes'!$B$15:$BD$377,BH$21,FALSE)))</f>
        <v>7.4967029127463378E-2</v>
      </c>
      <c r="BI87" s="230">
        <f>IF($AR87=0,VLOOKUP(MID($A87,4,5),'Project splits'!$C$5:$AM$346,BI$22,FALSE),IF(ISNA(VLOOKUP($A87,'Success Asset Classes'!$B$15:$BD$377,BI$21,FALSE)),VLOOKUP(MID($A87,4,5),'Project splits'!$C$5:$AM$346,BI$22,FALSE),VLOOKUP($A87,'Success Asset Classes'!$B$15:$BD$377,BI$21,FALSE)))</f>
        <v>4.9058108949670713E-2</v>
      </c>
      <c r="BJ87" s="230">
        <f>IF($AR87=0,VLOOKUP(MID($A87,4,5),'Project splits'!$C$5:$AM$346,BJ$22,FALSE),IF(ISNA(VLOOKUP($A87,'Success Asset Classes'!$B$15:$BD$377,BJ$21,FALSE)),VLOOKUP(MID($A87,4,5),'Project splits'!$C$5:$AM$346,BJ$22,FALSE),VLOOKUP($A87,'Success Asset Classes'!$B$15:$BD$377,BJ$21,FALSE)))</f>
        <v>0</v>
      </c>
      <c r="BK87" s="230">
        <f>IF($AR87=0,VLOOKUP(MID($A87,4,5),'Project splits'!$C$5:$AM$346,BK$22,FALSE),IF(ISNA(VLOOKUP($A87,'Success Asset Classes'!$B$15:$BD$377,BK$21,FALSE)),VLOOKUP(MID($A87,4,5),'Project splits'!$C$5:$AM$346,BK$22,FALSE),VLOOKUP($A87,'Success Asset Classes'!$B$15:$BD$377,BK$21,FALSE)))</f>
        <v>0</v>
      </c>
      <c r="BL87" s="230">
        <f>IF($AR87=0,VLOOKUP(MID($A87,4,5),'Project splits'!$C$5:$AM$346,BL$22,FALSE),IF(ISNA(VLOOKUP($A87,'Success Asset Classes'!$B$15:$BD$377,BL$21,FALSE)),VLOOKUP(MID($A87,4,5),'Project splits'!$C$5:$AM$346,BL$22,FALSE),VLOOKUP($A87,'Success Asset Classes'!$B$15:$BD$377,BL$21,FALSE)))</f>
        <v>0</v>
      </c>
      <c r="BM87" s="230">
        <f>IF($AR87=0,VLOOKUP(MID($A87,4,5),'Project splits'!$C$5:$AM$346,BM$22,FALSE),IF(ISNA(VLOOKUP($A87,'Success Asset Classes'!$B$15:$BD$377,BM$21,FALSE)),VLOOKUP(MID($A87,4,5),'Project splits'!$C$5:$AM$346,BM$22,FALSE),VLOOKUP($A87,'Success Asset Classes'!$B$15:$BD$377,BM$21,FALSE)))</f>
        <v>0</v>
      </c>
      <c r="BN87" s="230">
        <f>IF($AR87=0,VLOOKUP(MID($A87,4,5),'Project splits'!$C$5:$AM$346,BN$22,FALSE),IF(ISNA(VLOOKUP($A87,'Success Asset Classes'!$B$15:$BD$377,BN$21,FALSE)),VLOOKUP(MID($A87,4,5),'Project splits'!$C$5:$AM$346,BN$22,FALSE),VLOOKUP($A87,'Success Asset Classes'!$B$15:$BD$377,BN$21,FALSE)))</f>
        <v>0</v>
      </c>
      <c r="BO87" s="230">
        <f>IF($AR87=0,VLOOKUP(MID($A87,4,5),'Project splits'!$C$5:$AM$346,BO$22,FALSE),IF(ISNA(VLOOKUP($A87,'Success Asset Classes'!$B$15:$BD$377,BO$21,FALSE)),VLOOKUP(MID($A87,4,5),'Project splits'!$C$5:$AM$346,BO$22,FALSE),VLOOKUP($A87,'Success Asset Classes'!$B$15:$BD$377,BO$21,FALSE)))</f>
        <v>0</v>
      </c>
      <c r="BP87" s="230">
        <f>IF($AR87=0,VLOOKUP(MID($A87,4,5),'Project splits'!$C$5:$AM$346,BP$22,FALSE),IF(ISNA(VLOOKUP($A87,'Success Asset Classes'!$B$15:$BD$377,BP$21,FALSE)),VLOOKUP(MID($A87,4,5),'Project splits'!$C$5:$AM$346,BP$22,FALSE),VLOOKUP($A87,'Success Asset Classes'!$B$15:$BD$377,BP$21,FALSE)))</f>
        <v>0</v>
      </c>
      <c r="BQ87" s="230">
        <f>IF($AR87=0,VLOOKUP(MID($A87,4,5),'Project splits'!$C$5:$AM$346,BQ$22,FALSE),IF(ISNA(VLOOKUP($A87,'Success Asset Classes'!$B$15:$BD$377,BQ$21,FALSE)),VLOOKUP(MID($A87,4,5),'Project splits'!$C$5:$AM$346,BQ$22,FALSE),VLOOKUP($A87,'Success Asset Classes'!$B$15:$BD$377,BQ$21,FALSE)))</f>
        <v>0</v>
      </c>
      <c r="BR87" s="230">
        <f>IF($AR87=0,VLOOKUP(MID($A87,4,5),'Project splits'!$C$5:$AM$346,BR$22,FALSE),IF(ISNA(VLOOKUP($A87,'Success Asset Classes'!$B$15:$BD$377,BR$21,FALSE)),VLOOKUP(MID($A87,4,5),'Project splits'!$C$5:$AM$346,BR$22,FALSE),VLOOKUP($A87,'Success Asset Classes'!$B$15:$BD$377,BR$21,FALSE)))</f>
        <v>0</v>
      </c>
      <c r="BS87" s="247">
        <f t="shared" si="34"/>
        <v>1</v>
      </c>
      <c r="BT87" s="249">
        <f>1+IF(ISNA(VLOOKUP($A87,'Project labour content'!$A$7:$D$255,'Project labour content'!$D$1,FALSE)),VLOOKUP($D87,'Project labour content'!$F$6:$G$15,'Project labour content'!$G$1,FALSE),VLOOKUP($A87,'Project labour content'!$A$7:$D$255,'Project labour content'!$D$1,FALSE))*LabEsc22*1</f>
        <v>1.0007222854200126</v>
      </c>
      <c r="BU87" s="249">
        <f>1+IF(ISNA(VLOOKUP($A87,'Project labour content'!$A$7:$D$255,'Project labour content'!$D$1,FALSE)),VLOOKUP($D87,'Project labour content'!$F$6:$G$15,'Project labour content'!$G$1,FALSE),VLOOKUP($A87,'Project labour content'!$A$7:$D$255,'Project labour content'!$D$1,FALSE))*LabEsc23*1</f>
        <v>1.0014480378100414</v>
      </c>
      <c r="BV87" s="249">
        <f>1+IF(ISNA(VLOOKUP($A87,'Project labour content'!$A$7:$D$255,'Project labour content'!$D$1,FALSE)),VLOOKUP($D87,'Project labour content'!$F$6:$G$15,'Project labour content'!$G$1,FALSE),VLOOKUP($A87,'Project labour content'!$A$7:$D$255,'Project labour content'!$D$1,FALSE))*LabEsc24*1</f>
        <v>1.0021316965614484</v>
      </c>
      <c r="BW87" s="249">
        <f>1+IF(ISNA(VLOOKUP($A87,'Project labour content'!$A$7:$D$255,'Project labour content'!$D$1,FALSE)),VLOOKUP($D87,'Project labour content'!$F$6:$G$15,'Project labour content'!$G$1,FALSE),VLOOKUP($A87,'Project labour content'!$A$7:$D$255,'Project labour content'!$D$1,FALSE))*LabEsc25*1</f>
        <v>1.0030473435158329</v>
      </c>
      <c r="BX87" s="249">
        <f>1+IF(ISNA(VLOOKUP($A87,'Project labour content'!$A$7:$D$255,'Project labour content'!$D$1,FALSE)),VLOOKUP($D87,'Project labour content'!$F$6:$G$15,'Project labour content'!$G$1,FALSE),VLOOKUP($A87,'Project labour content'!$A$7:$D$255,'Project labour content'!$D$1,FALSE))*LabEsc26*1</f>
        <v>1.0040452460882865</v>
      </c>
      <c r="BY87" s="249">
        <f>1+IF(ISNA(VLOOKUP($A87,'Project labour content'!$A$7:$D$255,'Project labour content'!$D$1,FALSE)),VLOOKUP($D87,'Project labour content'!$F$6:$G$15,'Project labour content'!$G$1,FALSE),VLOOKUP($A87,'Project labour content'!$A$7:$D$255,'Project labour content'!$D$1,FALSE))*LabEsc27*1</f>
        <v>1.0046633315893168</v>
      </c>
      <c r="BZ87" s="249">
        <f>1+IF(ISNA(VLOOKUP($A87,'Project labour content'!$A$7:$D$255,'Project labour content'!$D$1,FALSE)),VLOOKUP($D87,'Project labour content'!$F$6:$G$15,'Project labour content'!$G$1,FALSE),VLOOKUP($A87,'Project labour content'!$A$7:$D$255,'Project labour content'!$D$1,FALSE))*LabEsc28*1</f>
        <v>1.0051287499715926</v>
      </c>
      <c r="CA87" s="249">
        <f>1+IF(ISNA(VLOOKUP($A87,'Project labour content'!$A$7:$D$255,'Project labour content'!$D$1,FALSE)),VLOOKUP($D87,'Project labour content'!$F$6:$G$15,'Project labour content'!$G$1,FALSE),VLOOKUP($A87,'Project labour content'!$A$7:$D$255,'Project labour content'!$D$1,FALSE))*LabEsc29*1</f>
        <v>1.005875653391469</v>
      </c>
      <c r="CB87" s="250" t="str">
        <f>IF(ISNA(VLOOKUP($A87,'Project labour content'!$A$7:$D$255,'Project labour content'!$D$1,FALSE)),"Category","Project")</f>
        <v>Category</v>
      </c>
      <c r="CD87" s="247" t="str">
        <f t="shared" si="35"/>
        <v>11625</v>
      </c>
      <c r="CE87" s="3"/>
    </row>
    <row r="88" spans="1:83" x14ac:dyDescent="0.15">
      <c r="A88" s="11" t="s">
        <v>126</v>
      </c>
      <c r="B88" s="11" t="str">
        <f>VLOOKUP($A88,'Incurred Real 2022$'!$A$25:$AC$426,'Incurred Real 2022$'!B$1,FALSE)</f>
        <v>Eyre Peninsula Reinforcement Land and Easement Acquisition</v>
      </c>
      <c r="C88" s="11" t="str">
        <f>VLOOKUP($A88,'Incurred Real 2022$'!$A$25:$AC$426,'Incurred Real 2022$'!C$1,FALSE)</f>
        <v>ExAnte</v>
      </c>
      <c r="D88" s="11" t="str">
        <f>VLOOKUP($A88,'Incurred Real 2022$'!$A$25:$AC$426,'Incurred Real 2022$'!D$1,FALSE)</f>
        <v>Easements/Land</v>
      </c>
      <c r="E88" s="11" t="str">
        <f>VLOOKUP($A88,'Incurred Real 2022$'!$A$25:$AC$426,'Incurred Real 2022$'!E$1,FALSE)</f>
        <v>Active</v>
      </c>
      <c r="F88" s="105" t="str">
        <f>IF(VLOOKUP($A88,'Incurred Real 2022$'!$A$25:$AC$426,'Incurred Real 2022$'!F$1,FALSE)=0,"",VLOOKUP($A88,'Incurred Real 2022$'!$A$25:$AC$426,'Incurred Real 2022$'!F$1,FALSE))</f>
        <v/>
      </c>
      <c r="G88" s="105" t="str">
        <f>IF(VLOOKUP($A88,'Incurred Real 2022$'!$A$25:$AC$426,'Incurred Real 2022$'!G$1,FALSE)=0,"",VLOOKUP($A88,'Incurred Real 2022$'!$A$25:$AC$426,'Incurred Real 2022$'!G$1,FALSE))</f>
        <v/>
      </c>
      <c r="H88" s="105" t="str">
        <f>IF(VLOOKUP($A88,'Incurred Real 2022$'!$A$25:$AC$426,'Incurred Real 2022$'!H$1,FALSE)=0,"",VLOOKUP($A88,'Incurred Real 2022$'!$A$25:$AC$426,'Incurred Real 2022$'!H$1,FALSE))</f>
        <v/>
      </c>
      <c r="I88" s="105" t="str">
        <f>IF(VLOOKUP($A88,'Incurred Real 2022$'!$A$25:$AC$426,'Incurred Real 2022$'!I$1,FALSE)=0,"",VLOOKUP($A88,'Incurred Real 2022$'!$A$25:$AC$426,'Incurred Real 2022$'!I$1,FALSE))</f>
        <v/>
      </c>
      <c r="J88" s="105" t="str">
        <f>IF(VLOOKUP($A88,'Incurred Real 2022$'!$A$25:$AC$426,'Incurred Real 2022$'!J$1,FALSE)=0,"",VLOOKUP($A88,'Incurred Real 2022$'!$A$25:$AC$426,'Incurred Real 2022$'!J$1,FALSE))</f>
        <v/>
      </c>
      <c r="K88" s="105" t="str">
        <f>IF(VLOOKUP($A88,'Incurred Real 2022$'!$A$25:$AC$426,'Incurred Real 2022$'!K$1,FALSE)=0,"",VLOOKUP($A88,'Incurred Real 2022$'!$A$25:$AC$426,'Incurred Real 2022$'!K$1,FALSE))</f>
        <v/>
      </c>
      <c r="L88" s="105">
        <f>IF(VLOOKUP($A88,'Incurred Real 2022$'!$A$25:$AC$426,'Incurred Real 2022$'!L$1,FALSE)=0,"",VLOOKUP($A88,'Incurred Real 2022$'!$A$25:$AC$426,'Incurred Real 2022$'!L$1,FALSE))</f>
        <v>25275.63</v>
      </c>
      <c r="M88" s="105">
        <f>IF(VLOOKUP($A88,'Incurred Real 2022$'!$A$25:$AC$426,'Incurred Real 2022$'!M$1,FALSE)=0,"",VLOOKUP($A88,'Incurred Real 2022$'!$A$25:$AC$426,'Incurred Real 2022$'!M$1,FALSE))</f>
        <v>1818104.54</v>
      </c>
      <c r="N88" s="105">
        <f>IF(VLOOKUP($A88,'Incurred Real 2022$'!$A$25:$AC$426,'Incurred Real 2022$'!N$1,FALSE)=0,"",VLOOKUP($A88,'Incurred Real 2022$'!$A$25:$AC$426,'Incurred Real 2022$'!N$1,FALSE))</f>
        <v>1336997.8400000001</v>
      </c>
      <c r="O88" s="105">
        <f>IF(VLOOKUP($A88,'Incurred Real 2022$'!$A$25:$AC$426,'Incurred Real 2022$'!O$1,FALSE)=0,"",VLOOKUP($A88,'Incurred Real 2022$'!$A$25:$AC$426,'Incurred Real 2022$'!O$1,FALSE))</f>
        <v>1345162.35</v>
      </c>
      <c r="P88" s="105">
        <f>IF(VLOOKUP($A88,'Incurred Real 2022$'!$A$25:$AC$426,'Incurred Real 2022$'!P$1,FALSE)=0,"",VLOOKUP($A88,'Incurred Real 2022$'!$A$25:$AC$426,'Incurred Real 2022$'!P$1,FALSE))</f>
        <v>467414.19</v>
      </c>
      <c r="Q88" s="105">
        <f>IF(VLOOKUP($A88,'Incurred Real 2022$'!$A$25:$AC$426,'Incurred Real 2022$'!Q$1,FALSE)=0,"",VLOOKUP($A88,'Incurred Real 2022$'!$A$25:$AC$426,'Incurred Real 2022$'!Q$1,FALSE))</f>
        <v>5959798.7699999996</v>
      </c>
      <c r="R88" s="105">
        <f>IF(VLOOKUP($A88,'Incurred Real 2022$'!$A$25:$AC$426,'Incurred Real 2022$'!R$1,FALSE)=0,"",VLOOKUP($A88,'Incurred Real 2022$'!$A$25:$AC$426,'Incurred Real 2022$'!R$1,FALSE))</f>
        <v>1249852.3500000001</v>
      </c>
      <c r="S88" s="105">
        <f>IF(VLOOKUP($A88,'Incurred Real 2022$'!$A$25:$AC$426,'Incurred Real 2022$'!S$1,FALSE)=0,"",VLOOKUP($A88,'Incurred Real 2022$'!$A$25:$AC$426,'Incurred Real 2022$'!S$1,FALSE))</f>
        <v>613435.89</v>
      </c>
      <c r="T88" s="105">
        <f>IF(VLOOKUP($A88,'Incurred Real 2022$'!$A$25:$AC$426,'Incurred Real 2022$'!T$1,FALSE)=0,"",VLOOKUP($A88,'Incurred Real 2022$'!$A$25:$AC$426,'Incurred Real 2022$'!T$1,FALSE))</f>
        <v>2253848.5499999998</v>
      </c>
      <c r="U88" s="105">
        <f>IF(VLOOKUP($A88,'Incurred Real 2022$'!$A$25:$AC$426,'Incurred Real 2022$'!U$1,FALSE)=0,"",VLOOKUP($A88,'Incurred Real 2022$'!$A$25:$AC$426,'Incurred Real 2022$'!U$1,FALSE))</f>
        <v>2490545.7400000002</v>
      </c>
      <c r="V88" s="13">
        <f>IF(ISTEXT(VLOOKUP($A88,'Incurred Real 2022$'!$A$25:$AC$426,'Incurred Real 2022$'!V$1,FALSE)),"",(VLOOKUP($A88,'Incurred Real 2022$'!$A$25:$AC$426,'Incurred Real 2022$'!V$1,FALSE))*BT88*Incurred_Real!V$15)</f>
        <v>352704.39618222124</v>
      </c>
      <c r="W88" s="13" t="str">
        <f>IF(ISTEXT(VLOOKUP($A88,'Incurred Real 2022$'!$A$25:$AC$426,'Incurred Real 2022$'!W$1,FALSE)),"",(VLOOKUP($A88,'Incurred Real 2022$'!$A$25:$AC$426,'Incurred Real 2022$'!W$1,FALSE))*BU88*Incurred_Real!W$15)</f>
        <v/>
      </c>
      <c r="X88" s="220" t="str">
        <f>IF(ISTEXT(VLOOKUP($A88,'Incurred Real 2022$'!$A$25:$AC$426,'Incurred Real 2022$'!X$1,FALSE)),"",(VLOOKUP($A88,'Incurred Real 2022$'!$A$25:$AC$426,'Incurred Real 2022$'!X$1,FALSE))*BV88*Incurred_Real!X$15)</f>
        <v/>
      </c>
      <c r="Y88" s="217" t="str">
        <f>IF(ISTEXT(VLOOKUP($A88,'Incurred Real 2022$'!$A$25:$AC$426,'Incurred Real 2022$'!Y$1,FALSE)),"",(VLOOKUP($A88,'Incurred Real 2022$'!$A$25:$AC$426,'Incurred Real 2022$'!Y$1,FALSE))*BW88*Incurred_Real!Y$15)</f>
        <v/>
      </c>
      <c r="Z88" s="13" t="str">
        <f>IF(ISTEXT(VLOOKUP($A88,'Incurred Real 2022$'!$A$25:$AC$426,'Incurred Real 2022$'!Z$1,FALSE)),"",(VLOOKUP($A88,'Incurred Real 2022$'!$A$25:$AC$426,'Incurred Real 2022$'!Z$1,FALSE))*BX88*Incurred_Real!Z$15)</f>
        <v/>
      </c>
      <c r="AA88" s="13" t="str">
        <f>IF(ISTEXT(VLOOKUP($A88,'Incurred Real 2022$'!$A$25:$AC$426,'Incurred Real 2022$'!AA$1,FALSE)),"",(VLOOKUP($A88,'Incurred Real 2022$'!$A$25:$AC$426,'Incurred Real 2022$'!AA$1,FALSE))*BY88*Incurred_Real!AA$15)</f>
        <v/>
      </c>
      <c r="AB88" s="13" t="str">
        <f>IF(ISTEXT(VLOOKUP($A88,'Incurred Real 2022$'!$A$25:$AC$426,'Incurred Real 2022$'!AB$1,FALSE)),"",(VLOOKUP($A88,'Incurred Real 2022$'!$A$25:$AC$426,'Incurred Real 2022$'!AB$1,FALSE))*BZ88*Incurred_Real!AB$15)</f>
        <v/>
      </c>
      <c r="AC88" s="13" t="str">
        <f>IF(ISTEXT(VLOOKUP($A88,'Incurred Real 2022$'!$A$25:$AC$426,'Incurred Real 2022$'!AC$1,FALSE)),"",(VLOOKUP($A88,'Incurred Real 2022$'!$A$25:$AC$426,'Incurred Real 2022$'!AC$1,FALSE))*CA88*Incurred_Real!AC$15)</f>
        <v/>
      </c>
      <c r="AD88" s="221">
        <f t="shared" si="36"/>
        <v>17913140.246182222</v>
      </c>
      <c r="AE88" s="221">
        <f t="shared" si="33"/>
        <v>17913140.246182222</v>
      </c>
      <c r="AF88" s="239" t="str">
        <f t="shared" si="37"/>
        <v/>
      </c>
      <c r="AG88" s="222" t="str">
        <f t="shared" si="38"/>
        <v/>
      </c>
      <c r="AH88" s="223" t="str">
        <f t="shared" si="42"/>
        <v/>
      </c>
      <c r="AI88" s="224">
        <f t="shared" si="39"/>
        <v>2022</v>
      </c>
      <c r="AJ88" s="225">
        <f>VLOOKUP($A88,Project_Commissioning!$C$4:$H$355,Project_Commissioning!F$1,FALSE)</f>
        <v>44498</v>
      </c>
      <c r="AK88" s="226">
        <f>VLOOKUP($A88,Project_Commissioning!$C$4:$H$355,Project_Commissioning!G$1,FALSE)</f>
        <v>2022</v>
      </c>
      <c r="AL88" s="225" t="str">
        <f>IF(VLOOKUP($A88,Project_Commissioning!$C$4:$H$355,Project_Commissioning!H$1,FALSE)=0,"",VLOOKUP($A88,Project_Commissioning!$C$4:$H$355,Project_Commissioning!H$1,FALSE))</f>
        <v>Commissioned Extra</v>
      </c>
      <c r="AM88" s="237" t="str">
        <f t="shared" si="40"/>
        <v/>
      </c>
      <c r="AN88" s="221" cm="1">
        <f t="array" ref="AN88">IF(ROUND(AE88,0)=0,0,LOOKUP(2,1/(F88:AC88&lt;&gt;""),F88:AC88))</f>
        <v>352704.39618222124</v>
      </c>
      <c r="AO88" s="221">
        <f t="shared" si="41"/>
        <v>352704.39618222124</v>
      </c>
      <c r="AP88" s="79"/>
      <c r="AQ88" s="20"/>
      <c r="AR88" s="245">
        <f>IF(ISNA(VLOOKUP($A88,'Success Asset Classes'!$B$15:$AA$114,'Success Asset Classes'!$AA$1,FALSE)),0,VLOOKUP($A88,'Success Asset Classes'!$B$15:$AA$114,'Success Asset Classes'!$AA$1,FALSE))</f>
        <v>0</v>
      </c>
      <c r="AS88" s="230">
        <f>IF($AR88=0,VLOOKUP(MID($A88,4,5),'Project splits'!$C$5:$AM$346,AS$22,FALSE),IF(ISNA(VLOOKUP($A88,'Success Asset Classes'!$B$15:$BD$377,AS$21,FALSE)),VLOOKUP(MID($A88,4,5),'Project splits'!$C$5:$AM$346,AS$22,FALSE),VLOOKUP($A88,'Success Asset Classes'!$B$15:$BD$377,AS$21,FALSE)))</f>
        <v>0</v>
      </c>
      <c r="AT88" s="230">
        <f>IF($AR88=0,VLOOKUP(MID($A88,4,5),'Project splits'!$C$5:$AM$346,AT$22,FALSE),IF(ISNA(VLOOKUP($A88,'Success Asset Classes'!$B$15:$BD$377,AT$21,FALSE)),VLOOKUP(MID($A88,4,5),'Project splits'!$C$5:$AM$346,AT$22,FALSE),VLOOKUP($A88,'Success Asset Classes'!$B$15:$BD$377,AT$21,FALSE)))</f>
        <v>0</v>
      </c>
      <c r="AU88" s="230">
        <f>IF($AR88=0,VLOOKUP(MID($A88,4,5),'Project splits'!$C$5:$AM$346,AU$22,FALSE),IF(ISNA(VLOOKUP($A88,'Success Asset Classes'!$B$15:$BD$377,AU$21,FALSE)),VLOOKUP(MID($A88,4,5),'Project splits'!$C$5:$AM$346,AU$22,FALSE),VLOOKUP($A88,'Success Asset Classes'!$B$15:$BD$377,AU$21,FALSE)))</f>
        <v>0</v>
      </c>
      <c r="AV88" s="230">
        <f>IF($AR88=0,VLOOKUP(MID($A88,4,5),'Project splits'!$C$5:$AM$346,AV$22,FALSE),IF(ISNA(VLOOKUP($A88,'Success Asset Classes'!$B$15:$BD$377,AV$21,FALSE)),VLOOKUP(MID($A88,4,5),'Project splits'!$C$5:$AM$346,AV$22,FALSE),VLOOKUP($A88,'Success Asset Classes'!$B$15:$BD$377,AV$21,FALSE)))</f>
        <v>0</v>
      </c>
      <c r="AW88" s="230">
        <f>IF($AR88=0,VLOOKUP(MID($A88,4,5),'Project splits'!$C$5:$AM$346,AW$22,FALSE),IF(ISNA(VLOOKUP($A88,'Success Asset Classes'!$B$15:$BD$377,AW$21,FALSE)),VLOOKUP(MID($A88,4,5),'Project splits'!$C$5:$AM$346,AW$22,FALSE),VLOOKUP($A88,'Success Asset Classes'!$B$15:$BD$377,AW$21,FALSE)))</f>
        <v>0</v>
      </c>
      <c r="AX88" s="230">
        <f>IF($AR88=0,VLOOKUP(MID($A88,4,5),'Project splits'!$C$5:$AM$346,AX$22,FALSE),IF(ISNA(VLOOKUP($A88,'Success Asset Classes'!$B$15:$BD$377,AX$21,FALSE)),VLOOKUP(MID($A88,4,5),'Project splits'!$C$5:$AM$346,AX$22,FALSE),VLOOKUP($A88,'Success Asset Classes'!$B$15:$BD$377,AX$21,FALSE)))</f>
        <v>1</v>
      </c>
      <c r="AY88" s="230">
        <f>IF($AR88=0,VLOOKUP(MID($A88,4,5),'Project splits'!$C$5:$AM$346,AY$22,FALSE),IF(ISNA(VLOOKUP($A88,'Success Asset Classes'!$B$15:$BD$377,AY$21,FALSE)),VLOOKUP(MID($A88,4,5),'Project splits'!$C$5:$AM$346,AY$22,FALSE),VLOOKUP($A88,'Success Asset Classes'!$B$15:$BD$377,AY$21,FALSE)))</f>
        <v>0</v>
      </c>
      <c r="AZ88" s="230">
        <f>IF($AR88=0,VLOOKUP(MID($A88,4,5),'Project splits'!$C$5:$AM$346,AZ$22,FALSE),IF(ISNA(VLOOKUP($A88,'Success Asset Classes'!$B$15:$BD$377,AZ$21,FALSE)),VLOOKUP(MID($A88,4,5),'Project splits'!$C$5:$AM$346,AZ$22,FALSE),VLOOKUP($A88,'Success Asset Classes'!$B$15:$BD$377,AZ$21,FALSE)))</f>
        <v>0</v>
      </c>
      <c r="BA88" s="230">
        <f>IF($AR88=0,VLOOKUP(MID($A88,4,5),'Project splits'!$C$5:$AM$346,BA$22,FALSE),IF(ISNA(VLOOKUP($A88,'Success Asset Classes'!$B$15:$BD$377,BA$21,FALSE)),VLOOKUP(MID($A88,4,5),'Project splits'!$C$5:$AM$346,BA$22,FALSE),VLOOKUP($A88,'Success Asset Classes'!$B$15:$BD$377,BA$21,FALSE)))</f>
        <v>0</v>
      </c>
      <c r="BB88" s="230">
        <f>IF($AR88=0,VLOOKUP(MID($A88,4,5),'Project splits'!$C$5:$AM$346,BB$22,FALSE),IF(ISNA(VLOOKUP($A88,'Success Asset Classes'!$B$15:$BD$377,BB$21,FALSE)),VLOOKUP(MID($A88,4,5),'Project splits'!$C$5:$AM$346,BB$22,FALSE),VLOOKUP($A88,'Success Asset Classes'!$B$15:$BD$377,BB$21,FALSE)))</f>
        <v>0</v>
      </c>
      <c r="BC88" s="230">
        <f>IF($AR88=0,VLOOKUP(MID($A88,4,5),'Project splits'!$C$5:$AM$346,BC$22,FALSE),IF(ISNA(VLOOKUP($A88,'Success Asset Classes'!$B$15:$BD$377,BC$21,FALSE)),VLOOKUP(MID($A88,4,5),'Project splits'!$C$5:$AM$346,BC$22,FALSE),VLOOKUP($A88,'Success Asset Classes'!$B$15:$BD$377,BC$21,FALSE)))</f>
        <v>0</v>
      </c>
      <c r="BD88" s="230">
        <f>IF($AR88=0,VLOOKUP(MID($A88,4,5),'Project splits'!$C$5:$AM$346,BD$22,FALSE),IF(ISNA(VLOOKUP($A88,'Success Asset Classes'!$B$15:$BD$377,BD$21,FALSE)),VLOOKUP(MID($A88,4,5),'Project splits'!$C$5:$AM$346,BD$22,FALSE),VLOOKUP($A88,'Success Asset Classes'!$B$15:$BD$377,BD$21,FALSE)))</f>
        <v>0</v>
      </c>
      <c r="BE88" s="230">
        <f>IF($AR88=0,VLOOKUP(MID($A88,4,5),'Project splits'!$C$5:$AM$346,BE$22,FALSE),IF(ISNA(VLOOKUP($A88,'Success Asset Classes'!$B$15:$BD$377,BE$21,FALSE)),VLOOKUP(MID($A88,4,5),'Project splits'!$C$5:$AM$346,BE$22,FALSE),VLOOKUP($A88,'Success Asset Classes'!$B$15:$BD$377,BE$21,FALSE)))</f>
        <v>0</v>
      </c>
      <c r="BF88" s="230">
        <f>IF($AR88=0,VLOOKUP(MID($A88,4,5),'Project splits'!$C$5:$AM$346,BF$22,FALSE),IF(ISNA(VLOOKUP($A88,'Success Asset Classes'!$B$15:$BD$377,BF$21,FALSE)),VLOOKUP(MID($A88,4,5),'Project splits'!$C$5:$AM$346,BF$22,FALSE),VLOOKUP($A88,'Success Asset Classes'!$B$15:$BD$377,BF$21,FALSE)))</f>
        <v>0</v>
      </c>
      <c r="BG88" s="230">
        <f>IF($AR88=0,VLOOKUP(MID($A88,4,5),'Project splits'!$C$5:$AM$346,BG$22,FALSE),IF(ISNA(VLOOKUP($A88,'Success Asset Classes'!$B$15:$BD$377,BG$21,FALSE)),VLOOKUP(MID($A88,4,5),'Project splits'!$C$5:$AM$346,BG$22,FALSE),VLOOKUP($A88,'Success Asset Classes'!$B$15:$BD$377,BG$21,FALSE)))</f>
        <v>0</v>
      </c>
      <c r="BH88" s="230">
        <f>IF($AR88=0,VLOOKUP(MID($A88,4,5),'Project splits'!$C$5:$AM$346,BH$22,FALSE),IF(ISNA(VLOOKUP($A88,'Success Asset Classes'!$B$15:$BD$377,BH$21,FALSE)),VLOOKUP(MID($A88,4,5),'Project splits'!$C$5:$AM$346,BH$22,FALSE),VLOOKUP($A88,'Success Asset Classes'!$B$15:$BD$377,BH$21,FALSE)))</f>
        <v>0</v>
      </c>
      <c r="BI88" s="230">
        <f>IF($AR88=0,VLOOKUP(MID($A88,4,5),'Project splits'!$C$5:$AM$346,BI$22,FALSE),IF(ISNA(VLOOKUP($A88,'Success Asset Classes'!$B$15:$BD$377,BI$21,FALSE)),VLOOKUP(MID($A88,4,5),'Project splits'!$C$5:$AM$346,BI$22,FALSE),VLOOKUP($A88,'Success Asset Classes'!$B$15:$BD$377,BI$21,FALSE)))</f>
        <v>0</v>
      </c>
      <c r="BJ88" s="230">
        <f>IF($AR88=0,VLOOKUP(MID($A88,4,5),'Project splits'!$C$5:$AM$346,BJ$22,FALSE),IF(ISNA(VLOOKUP($A88,'Success Asset Classes'!$B$15:$BD$377,BJ$21,FALSE)),VLOOKUP(MID($A88,4,5),'Project splits'!$C$5:$AM$346,BJ$22,FALSE),VLOOKUP($A88,'Success Asset Classes'!$B$15:$BD$377,BJ$21,FALSE)))</f>
        <v>0</v>
      </c>
      <c r="BK88" s="230">
        <f>IF($AR88=0,VLOOKUP(MID($A88,4,5),'Project splits'!$C$5:$AM$346,BK$22,FALSE),IF(ISNA(VLOOKUP($A88,'Success Asset Classes'!$B$15:$BD$377,BK$21,FALSE)),VLOOKUP(MID($A88,4,5),'Project splits'!$C$5:$AM$346,BK$22,FALSE),VLOOKUP($A88,'Success Asset Classes'!$B$15:$BD$377,BK$21,FALSE)))</f>
        <v>0</v>
      </c>
      <c r="BL88" s="230">
        <f>IF($AR88=0,VLOOKUP(MID($A88,4,5),'Project splits'!$C$5:$AM$346,BL$22,FALSE),IF(ISNA(VLOOKUP($A88,'Success Asset Classes'!$B$15:$BD$377,BL$21,FALSE)),VLOOKUP(MID($A88,4,5),'Project splits'!$C$5:$AM$346,BL$22,FALSE),VLOOKUP($A88,'Success Asset Classes'!$B$15:$BD$377,BL$21,FALSE)))</f>
        <v>0</v>
      </c>
      <c r="BM88" s="230">
        <f>IF($AR88=0,VLOOKUP(MID($A88,4,5),'Project splits'!$C$5:$AM$346,BM$22,FALSE),IF(ISNA(VLOOKUP($A88,'Success Asset Classes'!$B$15:$BD$377,BM$21,FALSE)),VLOOKUP(MID($A88,4,5),'Project splits'!$C$5:$AM$346,BM$22,FALSE),VLOOKUP($A88,'Success Asset Classes'!$B$15:$BD$377,BM$21,FALSE)))</f>
        <v>0</v>
      </c>
      <c r="BN88" s="230">
        <f>IF($AR88=0,VLOOKUP(MID($A88,4,5),'Project splits'!$C$5:$AM$346,BN$22,FALSE),IF(ISNA(VLOOKUP($A88,'Success Asset Classes'!$B$15:$BD$377,BN$21,FALSE)),VLOOKUP(MID($A88,4,5),'Project splits'!$C$5:$AM$346,BN$22,FALSE),VLOOKUP($A88,'Success Asset Classes'!$B$15:$BD$377,BN$21,FALSE)))</f>
        <v>0</v>
      </c>
      <c r="BO88" s="230">
        <f>IF($AR88=0,VLOOKUP(MID($A88,4,5),'Project splits'!$C$5:$AM$346,BO$22,FALSE),IF(ISNA(VLOOKUP($A88,'Success Asset Classes'!$B$15:$BD$377,BO$21,FALSE)),VLOOKUP(MID($A88,4,5),'Project splits'!$C$5:$AM$346,BO$22,FALSE),VLOOKUP($A88,'Success Asset Classes'!$B$15:$BD$377,BO$21,FALSE)))</f>
        <v>0</v>
      </c>
      <c r="BP88" s="230">
        <f>IF($AR88=0,VLOOKUP(MID($A88,4,5),'Project splits'!$C$5:$AM$346,BP$22,FALSE),IF(ISNA(VLOOKUP($A88,'Success Asset Classes'!$B$15:$BD$377,BP$21,FALSE)),VLOOKUP(MID($A88,4,5),'Project splits'!$C$5:$AM$346,BP$22,FALSE),VLOOKUP($A88,'Success Asset Classes'!$B$15:$BD$377,BP$21,FALSE)))</f>
        <v>0</v>
      </c>
      <c r="BQ88" s="230">
        <f>IF($AR88=0,VLOOKUP(MID($A88,4,5),'Project splits'!$C$5:$AM$346,BQ$22,FALSE),IF(ISNA(VLOOKUP($A88,'Success Asset Classes'!$B$15:$BD$377,BQ$21,FALSE)),VLOOKUP(MID($A88,4,5),'Project splits'!$C$5:$AM$346,BQ$22,FALSE),VLOOKUP($A88,'Success Asset Classes'!$B$15:$BD$377,BQ$21,FALSE)))</f>
        <v>0</v>
      </c>
      <c r="BR88" s="230">
        <f>IF($AR88=0,VLOOKUP(MID($A88,4,5),'Project splits'!$C$5:$AM$346,BR$22,FALSE),IF(ISNA(VLOOKUP($A88,'Success Asset Classes'!$B$15:$BD$377,BR$21,FALSE)),VLOOKUP(MID($A88,4,5),'Project splits'!$C$5:$AM$346,BR$22,FALSE),VLOOKUP($A88,'Success Asset Classes'!$B$15:$BD$377,BR$21,FALSE)))</f>
        <v>0</v>
      </c>
      <c r="BS88" s="247">
        <f t="shared" si="34"/>
        <v>1</v>
      </c>
      <c r="BT88" s="249">
        <f>1+IF(ISNA(VLOOKUP($A88,'Project labour content'!$A$7:$D$255,'Project labour content'!$D$1,FALSE)),VLOOKUP($D88,'Project labour content'!$F$6:$G$15,'Project labour content'!$G$1,FALSE),VLOOKUP($A88,'Project labour content'!$A$7:$D$255,'Project labour content'!$D$1,FALSE))*LabEsc22*1</f>
        <v>1.0011756415594235</v>
      </c>
      <c r="BU88" s="249">
        <f>1+IF(ISNA(VLOOKUP($A88,'Project labour content'!$A$7:$D$255,'Project labour content'!$D$1,FALSE)),VLOOKUP($D88,'Project labour content'!$F$6:$G$15,'Project labour content'!$G$1,FALSE),VLOOKUP($A88,'Project labour content'!$A$7:$D$255,'Project labour content'!$D$1,FALSE))*LabEsc23*1</f>
        <v>1.0023569261983323</v>
      </c>
      <c r="BV88" s="249">
        <f>1+IF(ISNA(VLOOKUP($A88,'Project labour content'!$A$7:$D$255,'Project labour content'!$D$1,FALSE)),VLOOKUP($D88,'Project labour content'!$F$6:$G$15,'Project labour content'!$G$1,FALSE),VLOOKUP($A88,'Project labour content'!$A$7:$D$255,'Project labour content'!$D$1,FALSE))*LabEsc24*1</f>
        <v>1.0034696963281844</v>
      </c>
      <c r="BW88" s="249">
        <f>1+IF(ISNA(VLOOKUP($A88,'Project labour content'!$A$7:$D$255,'Project labour content'!$D$1,FALSE)),VLOOKUP($D88,'Project labour content'!$F$6:$G$15,'Project labour content'!$G$1,FALSE),VLOOKUP($A88,'Project labour content'!$A$7:$D$255,'Project labour content'!$D$1,FALSE))*LabEsc25*1</f>
        <v>1.0049600664554328</v>
      </c>
      <c r="BX88" s="249">
        <f>1+IF(ISNA(VLOOKUP($A88,'Project labour content'!$A$7:$D$255,'Project labour content'!$D$1,FALSE)),VLOOKUP($D88,'Project labour content'!$F$6:$G$15,'Project labour content'!$G$1,FALSE),VLOOKUP($A88,'Project labour content'!$A$7:$D$255,'Project labour content'!$D$1,FALSE))*LabEsc26*1</f>
        <v>1.0065843214991126</v>
      </c>
      <c r="BY88" s="249">
        <f>1+IF(ISNA(VLOOKUP($A88,'Project labour content'!$A$7:$D$255,'Project labour content'!$D$1,FALSE)),VLOOKUP($D88,'Project labour content'!$F$6:$G$15,'Project labour content'!$G$1,FALSE),VLOOKUP($A88,'Project labour content'!$A$7:$D$255,'Project labour content'!$D$1,FALSE))*LabEsc27*1</f>
        <v>1.0075903600846285</v>
      </c>
      <c r="BZ88" s="249">
        <f>1+IF(ISNA(VLOOKUP($A88,'Project labour content'!$A$7:$D$255,'Project labour content'!$D$1,FALSE)),VLOOKUP($D88,'Project labour content'!$F$6:$G$15,'Project labour content'!$G$1,FALSE),VLOOKUP($A88,'Project labour content'!$A$7:$D$255,'Project labour content'!$D$1,FALSE))*LabEsc28*1</f>
        <v>1.0083479071395223</v>
      </c>
      <c r="CA88" s="249">
        <f>1+IF(ISNA(VLOOKUP($A88,'Project labour content'!$A$7:$D$255,'Project labour content'!$D$1,FALSE)),VLOOKUP($D88,'Project labour content'!$F$6:$G$15,'Project labour content'!$G$1,FALSE),VLOOKUP($A88,'Project labour content'!$A$7:$D$255,'Project labour content'!$D$1,FALSE))*LabEsc29*1</f>
        <v>1.0095636186532153</v>
      </c>
      <c r="CB88" s="250" t="str">
        <f>IF(ISNA(VLOOKUP($A88,'Project labour content'!$A$7:$D$255,'Project labour content'!$D$1,FALSE)),"Category","Project")</f>
        <v>Project</v>
      </c>
      <c r="CD88" s="247" t="str">
        <f t="shared" si="35"/>
        <v>11630</v>
      </c>
      <c r="CE88" s="3"/>
    </row>
    <row r="89" spans="1:83" x14ac:dyDescent="0.15">
      <c r="A89" s="11" t="s">
        <v>127</v>
      </c>
      <c r="B89" s="11" t="str">
        <f>VLOOKUP($A89,'Incurred Real 2022$'!$A$25:$AC$426,'Incurred Real 2022$'!B$1,FALSE)</f>
        <v>Transmission Network Voltage Control</v>
      </c>
      <c r="C89" s="11" t="str">
        <f>VLOOKUP($A89,'Incurred Real 2022$'!$A$25:$AC$426,'Incurred Real 2022$'!C$1,FALSE)</f>
        <v>ExAnte</v>
      </c>
      <c r="D89" s="11" t="str">
        <f>VLOOKUP($A89,'Incurred Real 2022$'!$A$25:$AC$426,'Incurred Real 2022$'!D$1,FALSE)</f>
        <v>Security/Compliance</v>
      </c>
      <c r="E89" s="11" t="str">
        <f>VLOOKUP($A89,'Incurred Real 2022$'!$A$25:$AC$426,'Incurred Real 2022$'!E$1,FALSE)</f>
        <v>Deferred</v>
      </c>
      <c r="F89" s="105" t="str">
        <f>IF(VLOOKUP($A89,'Incurred Real 2022$'!$A$25:$AC$426,'Incurred Real 2022$'!F$1,FALSE)=0,"",VLOOKUP($A89,'Incurred Real 2022$'!$A$25:$AC$426,'Incurred Real 2022$'!F$1,FALSE))</f>
        <v/>
      </c>
      <c r="G89" s="105" t="str">
        <f>IF(VLOOKUP($A89,'Incurred Real 2022$'!$A$25:$AC$426,'Incurred Real 2022$'!G$1,FALSE)=0,"",VLOOKUP($A89,'Incurred Real 2022$'!$A$25:$AC$426,'Incurred Real 2022$'!G$1,FALSE))</f>
        <v/>
      </c>
      <c r="H89" s="105" t="str">
        <f>IF(VLOOKUP($A89,'Incurred Real 2022$'!$A$25:$AC$426,'Incurred Real 2022$'!H$1,FALSE)=0,"",VLOOKUP($A89,'Incurred Real 2022$'!$A$25:$AC$426,'Incurred Real 2022$'!H$1,FALSE))</f>
        <v/>
      </c>
      <c r="I89" s="105" t="str">
        <f>IF(VLOOKUP($A89,'Incurred Real 2022$'!$A$25:$AC$426,'Incurred Real 2022$'!I$1,FALSE)=0,"",VLOOKUP($A89,'Incurred Real 2022$'!$A$25:$AC$426,'Incurred Real 2022$'!I$1,FALSE))</f>
        <v/>
      </c>
      <c r="J89" s="105" t="str">
        <f>IF(VLOOKUP($A89,'Incurred Real 2022$'!$A$25:$AC$426,'Incurred Real 2022$'!J$1,FALSE)=0,"",VLOOKUP($A89,'Incurred Real 2022$'!$A$25:$AC$426,'Incurred Real 2022$'!J$1,FALSE))</f>
        <v/>
      </c>
      <c r="K89" s="105" t="str">
        <f>IF(VLOOKUP($A89,'Incurred Real 2022$'!$A$25:$AC$426,'Incurred Real 2022$'!K$1,FALSE)=0,"",VLOOKUP($A89,'Incurred Real 2022$'!$A$25:$AC$426,'Incurred Real 2022$'!K$1,FALSE))</f>
        <v/>
      </c>
      <c r="L89" s="105" t="str">
        <f>IF(VLOOKUP($A89,'Incurred Real 2022$'!$A$25:$AC$426,'Incurred Real 2022$'!L$1,FALSE)=0,"",VLOOKUP($A89,'Incurred Real 2022$'!$A$25:$AC$426,'Incurred Real 2022$'!L$1,FALSE))</f>
        <v/>
      </c>
      <c r="M89" s="105" t="str">
        <f>IF(VLOOKUP($A89,'Incurred Real 2022$'!$A$25:$AC$426,'Incurred Real 2022$'!M$1,FALSE)=0,"",VLOOKUP($A89,'Incurred Real 2022$'!$A$25:$AC$426,'Incurred Real 2022$'!M$1,FALSE))</f>
        <v/>
      </c>
      <c r="N89" s="105">
        <f>IF(VLOOKUP($A89,'Incurred Real 2022$'!$A$25:$AC$426,'Incurred Real 2022$'!N$1,FALSE)=0,"",VLOOKUP($A89,'Incurred Real 2022$'!$A$25:$AC$426,'Incurred Real 2022$'!N$1,FALSE))</f>
        <v>5538.17</v>
      </c>
      <c r="O89" s="105">
        <f>IF(VLOOKUP($A89,'Incurred Real 2022$'!$A$25:$AC$426,'Incurred Real 2022$'!O$1,FALSE)=0,"",VLOOKUP($A89,'Incurred Real 2022$'!$A$25:$AC$426,'Incurred Real 2022$'!O$1,FALSE))</f>
        <v>366.94</v>
      </c>
      <c r="P89" s="105">
        <f>IF(VLOOKUP($A89,'Incurred Real 2022$'!$A$25:$AC$426,'Incurred Real 2022$'!P$1,FALSE)=0,"",VLOOKUP($A89,'Incurred Real 2022$'!$A$25:$AC$426,'Incurred Real 2022$'!P$1,FALSE))</f>
        <v>59297.46</v>
      </c>
      <c r="Q89" s="105">
        <f>IF(VLOOKUP($A89,'Incurred Real 2022$'!$A$25:$AC$426,'Incurred Real 2022$'!Q$1,FALSE)=0,"",VLOOKUP($A89,'Incurred Real 2022$'!$A$25:$AC$426,'Incurred Real 2022$'!Q$1,FALSE))</f>
        <v>254711.33</v>
      </c>
      <c r="R89" s="105">
        <f>IF(VLOOKUP($A89,'Incurred Real 2022$'!$A$25:$AC$426,'Incurred Real 2022$'!R$1,FALSE)=0,"",VLOOKUP($A89,'Incurred Real 2022$'!$A$25:$AC$426,'Incurred Real 2022$'!R$1,FALSE))</f>
        <v>168170.62</v>
      </c>
      <c r="S89" s="105">
        <f>IF(VLOOKUP($A89,'Incurred Real 2022$'!$A$25:$AC$426,'Incurred Real 2022$'!S$1,FALSE)=0,"",VLOOKUP($A89,'Incurred Real 2022$'!$A$25:$AC$426,'Incurred Real 2022$'!S$1,FALSE))</f>
        <v>3660.12</v>
      </c>
      <c r="T89" s="105" t="str">
        <f>IF(VLOOKUP($A89,'Incurred Real 2022$'!$A$25:$AC$426,'Incurred Real 2022$'!T$1,FALSE)=0,"",VLOOKUP($A89,'Incurred Real 2022$'!$A$25:$AC$426,'Incurred Real 2022$'!T$1,FALSE))</f>
        <v/>
      </c>
      <c r="U89" s="105" t="str">
        <f>IF(VLOOKUP($A89,'Incurred Real 2022$'!$A$25:$AC$426,'Incurred Real 2022$'!U$1,FALSE)=0,"",VLOOKUP($A89,'Incurred Real 2022$'!$A$25:$AC$426,'Incurred Real 2022$'!U$1,FALSE))</f>
        <v/>
      </c>
      <c r="V89" s="13">
        <f>IF(ISTEXT(VLOOKUP($A89,'Incurred Real 2022$'!$A$25:$AC$426,'Incurred Real 2022$'!V$1,FALSE)),"",(VLOOKUP($A89,'Incurred Real 2022$'!$A$25:$AC$426,'Incurred Real 2022$'!V$1,FALSE))*BT89*Incurred_Real!V$15)</f>
        <v>50367.648979176476</v>
      </c>
      <c r="W89" s="13">
        <f>IF(ISTEXT(VLOOKUP($A89,'Incurred Real 2022$'!$A$25:$AC$426,'Incurred Real 2022$'!W$1,FALSE)),"",(VLOOKUP($A89,'Incurred Real 2022$'!$A$25:$AC$426,'Incurred Real 2022$'!W$1,FALSE))*BU89*Incurred_Real!W$15)</f>
        <v>162286.89100668611</v>
      </c>
      <c r="X89" s="220">
        <f>IF(ISTEXT(VLOOKUP($A89,'Incurred Real 2022$'!$A$25:$AC$426,'Incurred Real 2022$'!X$1,FALSE)),"",(VLOOKUP($A89,'Incurred Real 2022$'!$A$25:$AC$426,'Incurred Real 2022$'!X$1,FALSE))*BV89*Incurred_Real!X$15)</f>
        <v>10689431.592931921</v>
      </c>
      <c r="Y89" s="217">
        <f>IF(ISTEXT(VLOOKUP($A89,'Incurred Real 2022$'!$A$25:$AC$426,'Incurred Real 2022$'!Y$1,FALSE)),"",(VLOOKUP($A89,'Incurred Real 2022$'!$A$25:$AC$426,'Incurred Real 2022$'!Y$1,FALSE))*BW89*Incurred_Real!Y$15)</f>
        <v>17043905.463356435</v>
      </c>
      <c r="Z89" s="13">
        <f>IF(ISTEXT(VLOOKUP($A89,'Incurred Real 2022$'!$A$25:$AC$426,'Incurred Real 2022$'!Z$1,FALSE)),"",(VLOOKUP($A89,'Incurred Real 2022$'!$A$25:$AC$426,'Incurred Real 2022$'!Z$1,FALSE))*BX89*Incurred_Real!Z$15)</f>
        <v>16932990.505285658</v>
      </c>
      <c r="AA89" s="13">
        <f>IF(ISTEXT(VLOOKUP($A89,'Incurred Real 2022$'!$A$25:$AC$426,'Incurred Real 2022$'!AA$1,FALSE)),"",(VLOOKUP($A89,'Incurred Real 2022$'!$A$25:$AC$426,'Incurred Real 2022$'!AA$1,FALSE))*BY89*Incurred_Real!AA$15)</f>
        <v>9482974.6307650246</v>
      </c>
      <c r="AB89" s="13" t="str">
        <f>IF(ISTEXT(VLOOKUP($A89,'Incurred Real 2022$'!$A$25:$AC$426,'Incurred Real 2022$'!AB$1,FALSE)),"",(VLOOKUP($A89,'Incurred Real 2022$'!$A$25:$AC$426,'Incurred Real 2022$'!AB$1,FALSE))*BZ89*Incurred_Real!AB$15)</f>
        <v/>
      </c>
      <c r="AC89" s="13" t="str">
        <f>IF(ISTEXT(VLOOKUP($A89,'Incurred Real 2022$'!$A$25:$AC$426,'Incurred Real 2022$'!AC$1,FALSE)),"",(VLOOKUP($A89,'Incurred Real 2022$'!$A$25:$AC$426,'Incurred Real 2022$'!AC$1,FALSE))*CA89*Incurred_Real!AC$15)</f>
        <v/>
      </c>
      <c r="AD89" s="221">
        <f t="shared" ref="AD89:AD152" si="45">SUM(F89:AC89)</f>
        <v>54853701.372324899</v>
      </c>
      <c r="AE89" s="221">
        <f t="shared" ref="AE89:AE152" si="46">-SUMIFS(F89:AC89,F89:AC89,"&lt;0")+SUMIFS(F89:AC89,F89:AC89,"&gt;0")</f>
        <v>54853701.372324899</v>
      </c>
      <c r="AF89" s="239" t="str">
        <f t="shared" si="37"/>
        <v/>
      </c>
      <c r="AG89" s="222" t="str">
        <f t="shared" ref="AG89:AG152" si="47">IF(AH89="","",AF89/AH89)</f>
        <v/>
      </c>
      <c r="AH89" s="223" t="str">
        <f t="shared" si="42"/>
        <v/>
      </c>
      <c r="AI89" s="224">
        <f t="shared" ref="AI89:AI152" si="48">IF(AN89=0,"",INDEX($F$23:$AC$23,1,MATCH(AN89,F89:AC89,0)))</f>
        <v>2027</v>
      </c>
      <c r="AJ89" s="225">
        <f>VLOOKUP($A89,Project_Commissioning!$C$4:$H$355,Project_Commissioning!F$1,FALSE)</f>
        <v>45840</v>
      </c>
      <c r="AK89" s="226">
        <f>VLOOKUP($A89,Project_Commissioning!$C$4:$H$355,Project_Commissioning!G$1,FALSE)</f>
        <v>2026</v>
      </c>
      <c r="AL89" s="225" t="str">
        <f>IF(VLOOKUP($A89,Project_Commissioning!$C$4:$H$355,Project_Commissioning!H$1,FALSE)=0,"",VLOOKUP($A89,Project_Commissioning!$C$4:$H$355,Project_Commissioning!H$1,FALSE))</f>
        <v>Commissioned Extra</v>
      </c>
      <c r="AM89" s="237" t="str">
        <f t="shared" si="40"/>
        <v/>
      </c>
      <c r="AN89" s="221" cm="1">
        <f t="array" ref="AN89">IF(ROUND(AE89,0)=0,0,LOOKUP(2,1/(F89:AC89&lt;&gt;""),F89:AC89))</f>
        <v>9482974.6307650246</v>
      </c>
      <c r="AO89" s="221">
        <f t="shared" si="41"/>
        <v>54361956.732324898</v>
      </c>
      <c r="AP89" s="79"/>
      <c r="AQ89" s="20"/>
      <c r="AR89" s="245">
        <f>IF(ISNA(VLOOKUP($A89,'Success Asset Classes'!$B$15:$AA$114,'Success Asset Classes'!$AA$1,FALSE)),0,VLOOKUP($A89,'Success Asset Classes'!$B$15:$AA$114,'Success Asset Classes'!$AA$1,FALSE))</f>
        <v>0</v>
      </c>
      <c r="AS89" s="230">
        <f>IF($AR89=0,VLOOKUP(MID($A89,4,5),'Project splits'!$C$5:$AM$346,AS$22,FALSE),IF(ISNA(VLOOKUP($A89,'Success Asset Classes'!$B$15:$BD$377,AS$21,FALSE)),VLOOKUP(MID($A89,4,5),'Project splits'!$C$5:$AM$346,AS$22,FALSE),VLOOKUP($A89,'Success Asset Classes'!$B$15:$BD$377,AS$21,FALSE)))</f>
        <v>0</v>
      </c>
      <c r="AT89" s="230">
        <f>IF($AR89=0,VLOOKUP(MID($A89,4,5),'Project splits'!$C$5:$AM$346,AT$22,FALSE),IF(ISNA(VLOOKUP($A89,'Success Asset Classes'!$B$15:$BD$377,AT$21,FALSE)),VLOOKUP(MID($A89,4,5),'Project splits'!$C$5:$AM$346,AT$22,FALSE),VLOOKUP($A89,'Success Asset Classes'!$B$15:$BD$377,AT$21,FALSE)))</f>
        <v>0</v>
      </c>
      <c r="AU89" s="230">
        <f>IF($AR89=0,VLOOKUP(MID($A89,4,5),'Project splits'!$C$5:$AM$346,AU$22,FALSE),IF(ISNA(VLOOKUP($A89,'Success Asset Classes'!$B$15:$BD$377,AU$21,FALSE)),VLOOKUP(MID($A89,4,5),'Project splits'!$C$5:$AM$346,AU$22,FALSE),VLOOKUP($A89,'Success Asset Classes'!$B$15:$BD$377,AU$21,FALSE)))</f>
        <v>0</v>
      </c>
      <c r="AV89" s="230">
        <f>IF($AR89=0,VLOOKUP(MID($A89,4,5),'Project splits'!$C$5:$AM$346,AV$22,FALSE),IF(ISNA(VLOOKUP($A89,'Success Asset Classes'!$B$15:$BD$377,AV$21,FALSE)),VLOOKUP(MID($A89,4,5),'Project splits'!$C$5:$AM$346,AV$22,FALSE),VLOOKUP($A89,'Success Asset Classes'!$B$15:$BD$377,AV$21,FALSE)))</f>
        <v>0.36783797341138008</v>
      </c>
      <c r="AW89" s="230">
        <f>IF($AR89=0,VLOOKUP(MID($A89,4,5),'Project splits'!$C$5:$AM$346,AW$22,FALSE),IF(ISNA(VLOOKUP($A89,'Success Asset Classes'!$B$15:$BD$377,AW$21,FALSE)),VLOOKUP(MID($A89,4,5),'Project splits'!$C$5:$AM$346,AW$22,FALSE),VLOOKUP($A89,'Success Asset Classes'!$B$15:$BD$377,AW$21,FALSE)))</f>
        <v>0</v>
      </c>
      <c r="AX89" s="230">
        <f>IF($AR89=0,VLOOKUP(MID($A89,4,5),'Project splits'!$C$5:$AM$346,AX$22,FALSE),IF(ISNA(VLOOKUP($A89,'Success Asset Classes'!$B$15:$BD$377,AX$21,FALSE)),VLOOKUP(MID($A89,4,5),'Project splits'!$C$5:$AM$346,AX$22,FALSE),VLOOKUP($A89,'Success Asset Classes'!$B$15:$BD$377,AX$21,FALSE)))</f>
        <v>0</v>
      </c>
      <c r="AY89" s="230">
        <f>IF($AR89=0,VLOOKUP(MID($A89,4,5),'Project splits'!$C$5:$AM$346,AY$22,FALSE),IF(ISNA(VLOOKUP($A89,'Success Asset Classes'!$B$15:$BD$377,AY$21,FALSE)),VLOOKUP(MID($A89,4,5),'Project splits'!$C$5:$AM$346,AY$22,FALSE),VLOOKUP($A89,'Success Asset Classes'!$B$15:$BD$377,AY$21,FALSE)))</f>
        <v>0</v>
      </c>
      <c r="AZ89" s="230">
        <f>IF($AR89=0,VLOOKUP(MID($A89,4,5),'Project splits'!$C$5:$AM$346,AZ$22,FALSE),IF(ISNA(VLOOKUP($A89,'Success Asset Classes'!$B$15:$BD$377,AZ$21,FALSE)),VLOOKUP(MID($A89,4,5),'Project splits'!$C$5:$AM$346,AZ$22,FALSE),VLOOKUP($A89,'Success Asset Classes'!$B$15:$BD$377,AZ$21,FALSE)))</f>
        <v>0</v>
      </c>
      <c r="BA89" s="230">
        <f>IF($AR89=0,VLOOKUP(MID($A89,4,5),'Project splits'!$C$5:$AM$346,BA$22,FALSE),IF(ISNA(VLOOKUP($A89,'Success Asset Classes'!$B$15:$BD$377,BA$21,FALSE)),VLOOKUP(MID($A89,4,5),'Project splits'!$C$5:$AM$346,BA$22,FALSE),VLOOKUP($A89,'Success Asset Classes'!$B$15:$BD$377,BA$21,FALSE)))</f>
        <v>0</v>
      </c>
      <c r="BB89" s="230">
        <f>IF($AR89=0,VLOOKUP(MID($A89,4,5),'Project splits'!$C$5:$AM$346,BB$22,FALSE),IF(ISNA(VLOOKUP($A89,'Success Asset Classes'!$B$15:$BD$377,BB$21,FALSE)),VLOOKUP(MID($A89,4,5),'Project splits'!$C$5:$AM$346,BB$22,FALSE),VLOOKUP($A89,'Success Asset Classes'!$B$15:$BD$377,BB$21,FALSE)))</f>
        <v>0</v>
      </c>
      <c r="BC89" s="230">
        <f>IF($AR89=0,VLOOKUP(MID($A89,4,5),'Project splits'!$C$5:$AM$346,BC$22,FALSE),IF(ISNA(VLOOKUP($A89,'Success Asset Classes'!$B$15:$BD$377,BC$21,FALSE)),VLOOKUP(MID($A89,4,5),'Project splits'!$C$5:$AM$346,BC$22,FALSE),VLOOKUP($A89,'Success Asset Classes'!$B$15:$BD$377,BC$21,FALSE)))</f>
        <v>0</v>
      </c>
      <c r="BD89" s="230">
        <f>IF($AR89=0,VLOOKUP(MID($A89,4,5),'Project splits'!$C$5:$AM$346,BD$22,FALSE),IF(ISNA(VLOOKUP($A89,'Success Asset Classes'!$B$15:$BD$377,BD$21,FALSE)),VLOOKUP(MID($A89,4,5),'Project splits'!$C$5:$AM$346,BD$22,FALSE),VLOOKUP($A89,'Success Asset Classes'!$B$15:$BD$377,BD$21,FALSE)))</f>
        <v>0</v>
      </c>
      <c r="BE89" s="230">
        <f>IF($AR89=0,VLOOKUP(MID($A89,4,5),'Project splits'!$C$5:$AM$346,BE$22,FALSE),IF(ISNA(VLOOKUP($A89,'Success Asset Classes'!$B$15:$BD$377,BE$21,FALSE)),VLOOKUP(MID($A89,4,5),'Project splits'!$C$5:$AM$346,BE$22,FALSE),VLOOKUP($A89,'Success Asset Classes'!$B$15:$BD$377,BE$21,FALSE)))</f>
        <v>0</v>
      </c>
      <c r="BF89" s="230">
        <f>IF($AR89=0,VLOOKUP(MID($A89,4,5),'Project splits'!$C$5:$AM$346,BF$22,FALSE),IF(ISNA(VLOOKUP($A89,'Success Asset Classes'!$B$15:$BD$377,BF$21,FALSE)),VLOOKUP(MID($A89,4,5),'Project splits'!$C$5:$AM$346,BF$22,FALSE),VLOOKUP($A89,'Success Asset Classes'!$B$15:$BD$377,BF$21,FALSE)))</f>
        <v>0</v>
      </c>
      <c r="BG89" s="230">
        <f>IF($AR89=0,VLOOKUP(MID($A89,4,5),'Project splits'!$C$5:$AM$346,BG$22,FALSE),IF(ISNA(VLOOKUP($A89,'Success Asset Classes'!$B$15:$BD$377,BG$21,FALSE)),VLOOKUP(MID($A89,4,5),'Project splits'!$C$5:$AM$346,BG$22,FALSE),VLOOKUP($A89,'Success Asset Classes'!$B$15:$BD$377,BG$21,FALSE)))</f>
        <v>0.63216202658861986</v>
      </c>
      <c r="BH89" s="230">
        <f>IF($AR89=0,VLOOKUP(MID($A89,4,5),'Project splits'!$C$5:$AM$346,BH$22,FALSE),IF(ISNA(VLOOKUP($A89,'Success Asset Classes'!$B$15:$BD$377,BH$21,FALSE)),VLOOKUP(MID($A89,4,5),'Project splits'!$C$5:$AM$346,BH$22,FALSE),VLOOKUP($A89,'Success Asset Classes'!$B$15:$BD$377,BH$21,FALSE)))</f>
        <v>0</v>
      </c>
      <c r="BI89" s="230">
        <f>IF($AR89=0,VLOOKUP(MID($A89,4,5),'Project splits'!$C$5:$AM$346,BI$22,FALSE),IF(ISNA(VLOOKUP($A89,'Success Asset Classes'!$B$15:$BD$377,BI$21,FALSE)),VLOOKUP(MID($A89,4,5),'Project splits'!$C$5:$AM$346,BI$22,FALSE),VLOOKUP($A89,'Success Asset Classes'!$B$15:$BD$377,BI$21,FALSE)))</f>
        <v>0</v>
      </c>
      <c r="BJ89" s="230">
        <f>IF($AR89=0,VLOOKUP(MID($A89,4,5),'Project splits'!$C$5:$AM$346,BJ$22,FALSE),IF(ISNA(VLOOKUP($A89,'Success Asset Classes'!$B$15:$BD$377,BJ$21,FALSE)),VLOOKUP(MID($A89,4,5),'Project splits'!$C$5:$AM$346,BJ$22,FALSE),VLOOKUP($A89,'Success Asset Classes'!$B$15:$BD$377,BJ$21,FALSE)))</f>
        <v>0</v>
      </c>
      <c r="BK89" s="230">
        <f>IF($AR89=0,VLOOKUP(MID($A89,4,5),'Project splits'!$C$5:$AM$346,BK$22,FALSE),IF(ISNA(VLOOKUP($A89,'Success Asset Classes'!$B$15:$BD$377,BK$21,FALSE)),VLOOKUP(MID($A89,4,5),'Project splits'!$C$5:$AM$346,BK$22,FALSE),VLOOKUP($A89,'Success Asset Classes'!$B$15:$BD$377,BK$21,FALSE)))</f>
        <v>0</v>
      </c>
      <c r="BL89" s="230">
        <f>IF($AR89=0,VLOOKUP(MID($A89,4,5),'Project splits'!$C$5:$AM$346,BL$22,FALSE),IF(ISNA(VLOOKUP($A89,'Success Asset Classes'!$B$15:$BD$377,BL$21,FALSE)),VLOOKUP(MID($A89,4,5),'Project splits'!$C$5:$AM$346,BL$22,FALSE),VLOOKUP($A89,'Success Asset Classes'!$B$15:$BD$377,BL$21,FALSE)))</f>
        <v>0</v>
      </c>
      <c r="BM89" s="230">
        <f>IF($AR89=0,VLOOKUP(MID($A89,4,5),'Project splits'!$C$5:$AM$346,BM$22,FALSE),IF(ISNA(VLOOKUP($A89,'Success Asset Classes'!$B$15:$BD$377,BM$21,FALSE)),VLOOKUP(MID($A89,4,5),'Project splits'!$C$5:$AM$346,BM$22,FALSE),VLOOKUP($A89,'Success Asset Classes'!$B$15:$BD$377,BM$21,FALSE)))</f>
        <v>0</v>
      </c>
      <c r="BN89" s="230">
        <f>IF($AR89=0,VLOOKUP(MID($A89,4,5),'Project splits'!$C$5:$AM$346,BN$22,FALSE),IF(ISNA(VLOOKUP($A89,'Success Asset Classes'!$B$15:$BD$377,BN$21,FALSE)),VLOOKUP(MID($A89,4,5),'Project splits'!$C$5:$AM$346,BN$22,FALSE),VLOOKUP($A89,'Success Asset Classes'!$B$15:$BD$377,BN$21,FALSE)))</f>
        <v>0</v>
      </c>
      <c r="BO89" s="230">
        <f>IF($AR89=0,VLOOKUP(MID($A89,4,5),'Project splits'!$C$5:$AM$346,BO$22,FALSE),IF(ISNA(VLOOKUP($A89,'Success Asset Classes'!$B$15:$BD$377,BO$21,FALSE)),VLOOKUP(MID($A89,4,5),'Project splits'!$C$5:$AM$346,BO$22,FALSE),VLOOKUP($A89,'Success Asset Classes'!$B$15:$BD$377,BO$21,FALSE)))</f>
        <v>0</v>
      </c>
      <c r="BP89" s="230">
        <f>IF($AR89=0,VLOOKUP(MID($A89,4,5),'Project splits'!$C$5:$AM$346,BP$22,FALSE),IF(ISNA(VLOOKUP($A89,'Success Asset Classes'!$B$15:$BD$377,BP$21,FALSE)),VLOOKUP(MID($A89,4,5),'Project splits'!$C$5:$AM$346,BP$22,FALSE),VLOOKUP($A89,'Success Asset Classes'!$B$15:$BD$377,BP$21,FALSE)))</f>
        <v>0</v>
      </c>
      <c r="BQ89" s="230">
        <f>IF($AR89=0,VLOOKUP(MID($A89,4,5),'Project splits'!$C$5:$AM$346,BQ$22,FALSE),IF(ISNA(VLOOKUP($A89,'Success Asset Classes'!$B$15:$BD$377,BQ$21,FALSE)),VLOOKUP(MID($A89,4,5),'Project splits'!$C$5:$AM$346,BQ$22,FALSE),VLOOKUP($A89,'Success Asset Classes'!$B$15:$BD$377,BQ$21,FALSE)))</f>
        <v>0</v>
      </c>
      <c r="BR89" s="230">
        <f>IF($AR89=0,VLOOKUP(MID($A89,4,5),'Project splits'!$C$5:$AM$346,BR$22,FALSE),IF(ISNA(VLOOKUP($A89,'Success Asset Classes'!$B$15:$BD$377,BR$21,FALSE)),VLOOKUP(MID($A89,4,5),'Project splits'!$C$5:$AM$346,BR$22,FALSE),VLOOKUP($A89,'Success Asset Classes'!$B$15:$BD$377,BR$21,FALSE)))</f>
        <v>0</v>
      </c>
      <c r="BS89" s="247">
        <f t="shared" ref="BS89:BS152" si="49">SUM(AS89:BR89)</f>
        <v>1</v>
      </c>
      <c r="BT89" s="249">
        <f>1+IF(ISNA(VLOOKUP($A89,'Project labour content'!$A$7:$D$255,'Project labour content'!$D$1,FALSE)),VLOOKUP($D89,'Project labour content'!$F$6:$G$15,'Project labour content'!$G$1,FALSE),VLOOKUP($A89,'Project labour content'!$A$7:$D$255,'Project labour content'!$D$1,FALSE))*LabEsc22*1</f>
        <v>1.0003917354044181</v>
      </c>
      <c r="BU89" s="249">
        <f>1+IF(ISNA(VLOOKUP($A89,'Project labour content'!$A$7:$D$255,'Project labour content'!$D$1,FALSE)),VLOOKUP($D89,'Project labour content'!$F$6:$G$15,'Project labour content'!$G$1,FALSE),VLOOKUP($A89,'Project labour content'!$A$7:$D$255,'Project labour content'!$D$1,FALSE))*LabEsc23*1</f>
        <v>1.0007853511387772</v>
      </c>
      <c r="BV89" s="249">
        <f>1+IF(ISNA(VLOOKUP($A89,'Project labour content'!$A$7:$D$255,'Project labour content'!$D$1,FALSE)),VLOOKUP($D89,'Project labour content'!$F$6:$G$15,'Project labour content'!$G$1,FALSE),VLOOKUP($A89,'Project labour content'!$A$7:$D$255,'Project labour content'!$D$1,FALSE))*LabEsc24*1</f>
        <v>1.0011561371605435</v>
      </c>
      <c r="BW89" s="249">
        <f>1+IF(ISNA(VLOOKUP($A89,'Project labour content'!$A$7:$D$255,'Project labour content'!$D$1,FALSE)),VLOOKUP($D89,'Project labour content'!$F$6:$G$15,'Project labour content'!$G$1,FALSE),VLOOKUP($A89,'Project labour content'!$A$7:$D$255,'Project labour content'!$D$1,FALSE))*LabEsc25*1</f>
        <v>1.0016527432390294</v>
      </c>
      <c r="BX89" s="249">
        <f>1+IF(ISNA(VLOOKUP($A89,'Project labour content'!$A$7:$D$255,'Project labour content'!$D$1,FALSE)),VLOOKUP($D89,'Project labour content'!$F$6:$G$15,'Project labour content'!$G$1,FALSE),VLOOKUP($A89,'Project labour content'!$A$7:$D$255,'Project labour content'!$D$1,FALSE))*LabEsc26*1</f>
        <v>1.0021939610968991</v>
      </c>
      <c r="BY89" s="249">
        <f>1+IF(ISNA(VLOOKUP($A89,'Project labour content'!$A$7:$D$255,'Project labour content'!$D$1,FALSE)),VLOOKUP($D89,'Project labour content'!$F$6:$G$15,'Project labour content'!$G$1,FALSE),VLOOKUP($A89,'Project labour content'!$A$7:$D$255,'Project labour content'!$D$1,FALSE))*LabEsc27*1</f>
        <v>1.002529183111635</v>
      </c>
      <c r="BZ89" s="249">
        <f>1+IF(ISNA(VLOOKUP($A89,'Project labour content'!$A$7:$D$255,'Project labour content'!$D$1,FALSE)),VLOOKUP($D89,'Project labour content'!$F$6:$G$15,'Project labour content'!$G$1,FALSE),VLOOKUP($A89,'Project labour content'!$A$7:$D$255,'Project labour content'!$D$1,FALSE))*LabEsc28*1</f>
        <v>1.0027816052887311</v>
      </c>
      <c r="CA89" s="249">
        <f>1+IF(ISNA(VLOOKUP($A89,'Project labour content'!$A$7:$D$255,'Project labour content'!$D$1,FALSE)),VLOOKUP($D89,'Project labour content'!$F$6:$G$15,'Project labour content'!$G$1,FALSE),VLOOKUP($A89,'Project labour content'!$A$7:$D$255,'Project labour content'!$D$1,FALSE))*LabEsc29*1</f>
        <v>1.0031866923985351</v>
      </c>
      <c r="CB89" s="250" t="str">
        <f>IF(ISNA(VLOOKUP($A89,'Project labour content'!$A$7:$D$255,'Project labour content'!$D$1,FALSE)),"Category","Project")</f>
        <v>Project</v>
      </c>
      <c r="CD89" s="247" t="str">
        <f t="shared" ref="CD89:CD152" si="50">RIGHT(A89,5)</f>
        <v>11645</v>
      </c>
      <c r="CE89" s="3"/>
    </row>
    <row r="90" spans="1:83" x14ac:dyDescent="0.15">
      <c r="A90" s="11" t="s">
        <v>128</v>
      </c>
      <c r="B90" s="11" t="str">
        <f>VLOOKUP($A90,'Incurred Real 2022$'!$A$25:$AC$426,'Incurred Real 2022$'!B$1,FALSE)</f>
        <v>Eyre Peninsula and Upper North Voltage Control Scheme</v>
      </c>
      <c r="C90" s="11" t="str">
        <f>VLOOKUP($A90,'Incurred Real 2022$'!$A$25:$AC$426,'Incurred Real 2022$'!C$1,FALSE)</f>
        <v>ExAnte</v>
      </c>
      <c r="D90" s="11" t="str">
        <f>VLOOKUP($A90,'Incurred Real 2022$'!$A$25:$AC$426,'Incurred Real 2022$'!D$1,FALSE)</f>
        <v>Security/Compliance</v>
      </c>
      <c r="E90" s="11" t="str">
        <f>VLOOKUP($A90,'Incurred Real 2022$'!$A$25:$AC$426,'Incurred Real 2022$'!E$1,FALSE)</f>
        <v>Deferred</v>
      </c>
      <c r="F90" s="105" t="str">
        <f>IF(VLOOKUP($A90,'Incurred Real 2022$'!$A$25:$AC$426,'Incurred Real 2022$'!F$1,FALSE)=0,"",VLOOKUP($A90,'Incurred Real 2022$'!$A$25:$AC$426,'Incurred Real 2022$'!F$1,FALSE))</f>
        <v/>
      </c>
      <c r="G90" s="105" t="str">
        <f>IF(VLOOKUP($A90,'Incurred Real 2022$'!$A$25:$AC$426,'Incurred Real 2022$'!G$1,FALSE)=0,"",VLOOKUP($A90,'Incurred Real 2022$'!$A$25:$AC$426,'Incurred Real 2022$'!G$1,FALSE))</f>
        <v/>
      </c>
      <c r="H90" s="105" t="str">
        <f>IF(VLOOKUP($A90,'Incurred Real 2022$'!$A$25:$AC$426,'Incurred Real 2022$'!H$1,FALSE)=0,"",VLOOKUP($A90,'Incurred Real 2022$'!$A$25:$AC$426,'Incurred Real 2022$'!H$1,FALSE))</f>
        <v/>
      </c>
      <c r="I90" s="105" t="str">
        <f>IF(VLOOKUP($A90,'Incurred Real 2022$'!$A$25:$AC$426,'Incurred Real 2022$'!I$1,FALSE)=0,"",VLOOKUP($A90,'Incurred Real 2022$'!$A$25:$AC$426,'Incurred Real 2022$'!I$1,FALSE))</f>
        <v/>
      </c>
      <c r="J90" s="105" t="str">
        <f>IF(VLOOKUP($A90,'Incurred Real 2022$'!$A$25:$AC$426,'Incurred Real 2022$'!J$1,FALSE)=0,"",VLOOKUP($A90,'Incurred Real 2022$'!$A$25:$AC$426,'Incurred Real 2022$'!J$1,FALSE))</f>
        <v/>
      </c>
      <c r="K90" s="105" t="str">
        <f>IF(VLOOKUP($A90,'Incurred Real 2022$'!$A$25:$AC$426,'Incurred Real 2022$'!K$1,FALSE)=0,"",VLOOKUP($A90,'Incurred Real 2022$'!$A$25:$AC$426,'Incurred Real 2022$'!K$1,FALSE))</f>
        <v/>
      </c>
      <c r="L90" s="105" t="str">
        <f>IF(VLOOKUP($A90,'Incurred Real 2022$'!$A$25:$AC$426,'Incurred Real 2022$'!L$1,FALSE)=0,"",VLOOKUP($A90,'Incurred Real 2022$'!$A$25:$AC$426,'Incurred Real 2022$'!L$1,FALSE))</f>
        <v/>
      </c>
      <c r="M90" s="105" t="str">
        <f>IF(VLOOKUP($A90,'Incurred Real 2022$'!$A$25:$AC$426,'Incurred Real 2022$'!M$1,FALSE)=0,"",VLOOKUP($A90,'Incurred Real 2022$'!$A$25:$AC$426,'Incurred Real 2022$'!M$1,FALSE))</f>
        <v/>
      </c>
      <c r="N90" s="105">
        <f>IF(VLOOKUP($A90,'Incurred Real 2022$'!$A$25:$AC$426,'Incurred Real 2022$'!N$1,FALSE)=0,"",VLOOKUP($A90,'Incurred Real 2022$'!$A$25:$AC$426,'Incurred Real 2022$'!N$1,FALSE))</f>
        <v>68794.92</v>
      </c>
      <c r="O90" s="105">
        <f>IF(VLOOKUP($A90,'Incurred Real 2022$'!$A$25:$AC$426,'Incurred Real 2022$'!O$1,FALSE)=0,"",VLOOKUP($A90,'Incurred Real 2022$'!$A$25:$AC$426,'Incurred Real 2022$'!O$1,FALSE))</f>
        <v>-68794.92</v>
      </c>
      <c r="P90" s="105">
        <f>IF(VLOOKUP($A90,'Incurred Real 2022$'!$A$25:$AC$426,'Incurred Real 2022$'!P$1,FALSE)=0,"",VLOOKUP($A90,'Incurred Real 2022$'!$A$25:$AC$426,'Incurred Real 2022$'!P$1,FALSE))</f>
        <v>41663.269999999997</v>
      </c>
      <c r="Q90" s="105">
        <f>IF(VLOOKUP($A90,'Incurred Real 2022$'!$A$25:$AC$426,'Incurred Real 2022$'!Q$1,FALSE)=0,"",VLOOKUP($A90,'Incurred Real 2022$'!$A$25:$AC$426,'Incurred Real 2022$'!Q$1,FALSE))</f>
        <v>90058.53</v>
      </c>
      <c r="R90" s="105">
        <f>IF(VLOOKUP($A90,'Incurred Real 2022$'!$A$25:$AC$426,'Incurred Real 2022$'!R$1,FALSE)=0,"",VLOOKUP($A90,'Incurred Real 2022$'!$A$25:$AC$426,'Incurred Real 2022$'!R$1,FALSE))</f>
        <v>304954.27</v>
      </c>
      <c r="S90" s="105">
        <f>IF(VLOOKUP($A90,'Incurred Real 2022$'!$A$25:$AC$426,'Incurred Real 2022$'!S$1,FALSE)=0,"",VLOOKUP($A90,'Incurred Real 2022$'!$A$25:$AC$426,'Incurred Real 2022$'!S$1,FALSE))</f>
        <v>2361063.8199999998</v>
      </c>
      <c r="T90" s="105">
        <f>IF(VLOOKUP($A90,'Incurred Real 2022$'!$A$25:$AC$426,'Incurred Real 2022$'!T$1,FALSE)=0,"",VLOOKUP($A90,'Incurred Real 2022$'!$A$25:$AC$426,'Incurred Real 2022$'!T$1,FALSE))</f>
        <v>800078.94</v>
      </c>
      <c r="U90" s="105">
        <f>IF(VLOOKUP($A90,'Incurred Real 2022$'!$A$25:$AC$426,'Incurred Real 2022$'!U$1,FALSE)=0,"",VLOOKUP($A90,'Incurred Real 2022$'!$A$25:$AC$426,'Incurred Real 2022$'!U$1,FALSE))</f>
        <v>93260.36</v>
      </c>
      <c r="V90" s="13">
        <f>IF(ISTEXT(VLOOKUP($A90,'Incurred Real 2022$'!$A$25:$AC$426,'Incurred Real 2022$'!V$1,FALSE)),"",(VLOOKUP($A90,'Incurred Real 2022$'!$A$25:$AC$426,'Incurred Real 2022$'!V$1,FALSE))*BT90*Incurred_Real!V$15)</f>
        <v>418177.11542442552</v>
      </c>
      <c r="W90" s="13">
        <f>IF(ISTEXT(VLOOKUP($A90,'Incurred Real 2022$'!$A$25:$AC$426,'Incurred Real 2022$'!W$1,FALSE)),"",(VLOOKUP($A90,'Incurred Real 2022$'!$A$25:$AC$426,'Incurred Real 2022$'!W$1,FALSE))*BU90*Incurred_Real!W$15)</f>
        <v>496707.97075488383</v>
      </c>
      <c r="X90" s="220">
        <f>IF(ISTEXT(VLOOKUP($A90,'Incurred Real 2022$'!$A$25:$AC$426,'Incurred Real 2022$'!X$1,FALSE)),"",(VLOOKUP($A90,'Incurred Real 2022$'!$A$25:$AC$426,'Incurred Real 2022$'!X$1,FALSE))*BV90*Incurred_Real!X$15)</f>
        <v>732961.02608522889</v>
      </c>
      <c r="Y90" s="217">
        <f>IF(ISTEXT(VLOOKUP($A90,'Incurred Real 2022$'!$A$25:$AC$426,'Incurred Real 2022$'!Y$1,FALSE)),"",(VLOOKUP($A90,'Incurred Real 2022$'!$A$25:$AC$426,'Incurred Real 2022$'!Y$1,FALSE))*BW90*Incurred_Real!Y$15)</f>
        <v>581539.49681189959</v>
      </c>
      <c r="Z90" s="13" t="str">
        <f>IF(ISTEXT(VLOOKUP($A90,'Incurred Real 2022$'!$A$25:$AC$426,'Incurred Real 2022$'!Z$1,FALSE)),"",(VLOOKUP($A90,'Incurred Real 2022$'!$A$25:$AC$426,'Incurred Real 2022$'!Z$1,FALSE))*BX90*Incurred_Real!Z$15)</f>
        <v/>
      </c>
      <c r="AA90" s="13" t="str">
        <f>IF(ISTEXT(VLOOKUP($A90,'Incurred Real 2022$'!$A$25:$AC$426,'Incurred Real 2022$'!AA$1,FALSE)),"",(VLOOKUP($A90,'Incurred Real 2022$'!$A$25:$AC$426,'Incurred Real 2022$'!AA$1,FALSE))*BY90*Incurred_Real!AA$15)</f>
        <v/>
      </c>
      <c r="AB90" s="13" t="str">
        <f>IF(ISTEXT(VLOOKUP($A90,'Incurred Real 2022$'!$A$25:$AC$426,'Incurred Real 2022$'!AB$1,FALSE)),"",(VLOOKUP($A90,'Incurred Real 2022$'!$A$25:$AC$426,'Incurred Real 2022$'!AB$1,FALSE))*BZ90*Incurred_Real!AB$15)</f>
        <v/>
      </c>
      <c r="AC90" s="13" t="str">
        <f>IF(ISTEXT(VLOOKUP($A90,'Incurred Real 2022$'!$A$25:$AC$426,'Incurred Real 2022$'!AC$1,FALSE)),"",(VLOOKUP($A90,'Incurred Real 2022$'!$A$25:$AC$426,'Incurred Real 2022$'!AC$1,FALSE))*CA90*Incurred_Real!AC$15)</f>
        <v/>
      </c>
      <c r="AD90" s="221">
        <f t="shared" si="45"/>
        <v>5920464.799076437</v>
      </c>
      <c r="AE90" s="221">
        <f t="shared" si="46"/>
        <v>6058054.6390764369</v>
      </c>
      <c r="AF90" s="239" t="str">
        <f t="shared" ref="AF90:AF153" si="51">IF(AL90="Commissioned Extra","",IF(ROUND(AD90,0)=0,0,SUMPRODUCT($F$18:$U$18,F90:U90)+(SUM(V90:AC90)*$W$18)))</f>
        <v/>
      </c>
      <c r="AG90" s="222" t="str">
        <f t="shared" si="47"/>
        <v/>
      </c>
      <c r="AH90" s="223" t="str">
        <f t="shared" si="42"/>
        <v/>
      </c>
      <c r="AI90" s="224">
        <f t="shared" si="48"/>
        <v>2025</v>
      </c>
      <c r="AJ90" s="225">
        <f>VLOOKUP($A90,Project_Commissioning!$C$4:$H$355,Project_Commissioning!F$1,FALSE)</f>
        <v>44943</v>
      </c>
      <c r="AK90" s="226">
        <f>VLOOKUP($A90,Project_Commissioning!$C$4:$H$355,Project_Commissioning!G$1,FALSE)</f>
        <v>2023</v>
      </c>
      <c r="AL90" s="225" t="str">
        <f>IF(VLOOKUP($A90,Project_Commissioning!$C$4:$H$355,Project_Commissioning!H$1,FALSE)=0,"",VLOOKUP($A90,Project_Commissioning!$C$4:$H$355,Project_Commissioning!H$1,FALSE))</f>
        <v>Commissioned Extra</v>
      </c>
      <c r="AM90" s="237" t="str">
        <f t="shared" ref="AM90:AM153" si="52">IF(AL90="Commissioned Extra","",(IF((AD90)=0,0,(SUMPRODUCT($F$17:$U$17,F90:U90)+SUM(V90:AC90)))))</f>
        <v/>
      </c>
      <c r="AN90" s="221" cm="1">
        <f t="array" ref="AN90">IF(ROUND(AE90,0)=0,0,LOOKUP(2,1/(F90:AC90&lt;&gt;""),F90:AC90))</f>
        <v>581539.49681189959</v>
      </c>
      <c r="AO90" s="221">
        <f t="shared" ref="AO90:AO153" si="53">SUM(V90:AC90)</f>
        <v>2229385.6090764375</v>
      </c>
      <c r="AP90" s="79"/>
      <c r="AQ90" s="20"/>
      <c r="AR90" s="245">
        <f>IF(ISNA(VLOOKUP($A90,'Success Asset Classes'!$B$15:$AA$114,'Success Asset Classes'!$AA$1,FALSE)),0,VLOOKUP($A90,'Success Asset Classes'!$B$15:$AA$114,'Success Asset Classes'!$AA$1,FALSE))</f>
        <v>0</v>
      </c>
      <c r="AS90" s="230">
        <f>IF($AR90=0,VLOOKUP(MID($A90,4,5),'Project splits'!$C$5:$AM$346,AS$22,FALSE),IF(ISNA(VLOOKUP($A90,'Success Asset Classes'!$B$15:$BD$377,AS$21,FALSE)),VLOOKUP(MID($A90,4,5),'Project splits'!$C$5:$AM$346,AS$22,FALSE),VLOOKUP($A90,'Success Asset Classes'!$B$15:$BD$377,AS$21,FALSE)))</f>
        <v>0</v>
      </c>
      <c r="AT90" s="230">
        <f>IF($AR90=0,VLOOKUP(MID($A90,4,5),'Project splits'!$C$5:$AM$346,AT$22,FALSE),IF(ISNA(VLOOKUP($A90,'Success Asset Classes'!$B$15:$BD$377,AT$21,FALSE)),VLOOKUP(MID($A90,4,5),'Project splits'!$C$5:$AM$346,AT$22,FALSE),VLOOKUP($A90,'Success Asset Classes'!$B$15:$BD$377,AT$21,FALSE)))</f>
        <v>0</v>
      </c>
      <c r="AU90" s="230">
        <f>IF($AR90=0,VLOOKUP(MID($A90,4,5),'Project splits'!$C$5:$AM$346,AU$22,FALSE),IF(ISNA(VLOOKUP($A90,'Success Asset Classes'!$B$15:$BD$377,AU$21,FALSE)),VLOOKUP(MID($A90,4,5),'Project splits'!$C$5:$AM$346,AU$22,FALSE),VLOOKUP($A90,'Success Asset Classes'!$B$15:$BD$377,AU$21,FALSE)))</f>
        <v>0.26286556542595613</v>
      </c>
      <c r="AV90" s="230">
        <f>IF($AR90=0,VLOOKUP(MID($A90,4,5),'Project splits'!$C$5:$AM$346,AV$22,FALSE),IF(ISNA(VLOOKUP($A90,'Success Asset Classes'!$B$15:$BD$377,AV$21,FALSE)),VLOOKUP(MID($A90,4,5),'Project splits'!$C$5:$AM$346,AV$22,FALSE),VLOOKUP($A90,'Success Asset Classes'!$B$15:$BD$377,AV$21,FALSE)))</f>
        <v>0.21905463788836929</v>
      </c>
      <c r="AW90" s="230">
        <f>IF($AR90=0,VLOOKUP(MID($A90,4,5),'Project splits'!$C$5:$AM$346,AW$22,FALSE),IF(ISNA(VLOOKUP($A90,'Success Asset Classes'!$B$15:$BD$377,AW$21,FALSE)),VLOOKUP(MID($A90,4,5),'Project splits'!$C$5:$AM$346,AW$22,FALSE),VLOOKUP($A90,'Success Asset Classes'!$B$15:$BD$377,AW$21,FALSE)))</f>
        <v>0</v>
      </c>
      <c r="AX90" s="230">
        <f>IF($AR90=0,VLOOKUP(MID($A90,4,5),'Project splits'!$C$5:$AM$346,AX$22,FALSE),IF(ISNA(VLOOKUP($A90,'Success Asset Classes'!$B$15:$BD$377,AX$21,FALSE)),VLOOKUP(MID($A90,4,5),'Project splits'!$C$5:$AM$346,AX$22,FALSE),VLOOKUP($A90,'Success Asset Classes'!$B$15:$BD$377,AX$21,FALSE)))</f>
        <v>1.0952731894418465E-2</v>
      </c>
      <c r="AY90" s="230">
        <f>IF($AR90=0,VLOOKUP(MID($A90,4,5),'Project splits'!$C$5:$AM$346,AY$22,FALSE),IF(ISNA(VLOOKUP($A90,'Success Asset Classes'!$B$15:$BD$377,AY$21,FALSE)),VLOOKUP(MID($A90,4,5),'Project splits'!$C$5:$AM$346,AY$22,FALSE),VLOOKUP($A90,'Success Asset Classes'!$B$15:$BD$377,AY$21,FALSE)))</f>
        <v>0</v>
      </c>
      <c r="AZ90" s="230">
        <f>IF($AR90=0,VLOOKUP(MID($A90,4,5),'Project splits'!$C$5:$AM$346,AZ$22,FALSE),IF(ISNA(VLOOKUP($A90,'Success Asset Classes'!$B$15:$BD$377,AZ$21,FALSE)),VLOOKUP(MID($A90,4,5),'Project splits'!$C$5:$AM$346,AZ$22,FALSE),VLOOKUP($A90,'Success Asset Classes'!$B$15:$BD$377,AZ$21,FALSE)))</f>
        <v>0</v>
      </c>
      <c r="BA90" s="230">
        <f>IF($AR90=0,VLOOKUP(MID($A90,4,5),'Project splits'!$C$5:$AM$346,BA$22,FALSE),IF(ISNA(VLOOKUP($A90,'Success Asset Classes'!$B$15:$BD$377,BA$21,FALSE)),VLOOKUP(MID($A90,4,5),'Project splits'!$C$5:$AM$346,BA$22,FALSE),VLOOKUP($A90,'Success Asset Classes'!$B$15:$BD$377,BA$21,FALSE)))</f>
        <v>0</v>
      </c>
      <c r="BB90" s="230">
        <f>IF($AR90=0,VLOOKUP(MID($A90,4,5),'Project splits'!$C$5:$AM$346,BB$22,FALSE),IF(ISNA(VLOOKUP($A90,'Success Asset Classes'!$B$15:$BD$377,BB$21,FALSE)),VLOOKUP(MID($A90,4,5),'Project splits'!$C$5:$AM$346,BB$22,FALSE),VLOOKUP($A90,'Success Asset Classes'!$B$15:$BD$377,BB$21,FALSE)))</f>
        <v>0.1655332537889285</v>
      </c>
      <c r="BC90" s="230">
        <f>IF($AR90=0,VLOOKUP(MID($A90,4,5),'Project splits'!$C$5:$AM$346,BC$22,FALSE),IF(ISNA(VLOOKUP($A90,'Success Asset Classes'!$B$15:$BD$377,BC$21,FALSE)),VLOOKUP(MID($A90,4,5),'Project splits'!$C$5:$AM$346,BC$22,FALSE),VLOOKUP($A90,'Success Asset Classes'!$B$15:$BD$377,BC$21,FALSE)))</f>
        <v>0</v>
      </c>
      <c r="BD90" s="230">
        <f>IF($AR90=0,VLOOKUP(MID($A90,4,5),'Project splits'!$C$5:$AM$346,BD$22,FALSE),IF(ISNA(VLOOKUP($A90,'Success Asset Classes'!$B$15:$BD$377,BD$21,FALSE)),VLOOKUP(MID($A90,4,5),'Project splits'!$C$5:$AM$346,BD$22,FALSE),VLOOKUP($A90,'Success Asset Classes'!$B$15:$BD$377,BD$21,FALSE)))</f>
        <v>3.2858195683255391E-3</v>
      </c>
      <c r="BE90" s="230">
        <f>IF($AR90=0,VLOOKUP(MID($A90,4,5),'Project splits'!$C$5:$AM$346,BE$22,FALSE),IF(ISNA(VLOOKUP($A90,'Success Asset Classes'!$B$15:$BD$377,BE$21,FALSE)),VLOOKUP(MID($A90,4,5),'Project splits'!$C$5:$AM$346,BE$22,FALSE),VLOOKUP($A90,'Success Asset Classes'!$B$15:$BD$377,BE$21,FALSE)))</f>
        <v>0</v>
      </c>
      <c r="BF90" s="230">
        <f>IF($AR90=0,VLOOKUP(MID($A90,4,5),'Project splits'!$C$5:$AM$346,BF$22,FALSE),IF(ISNA(VLOOKUP($A90,'Success Asset Classes'!$B$15:$BD$377,BF$21,FALSE)),VLOOKUP(MID($A90,4,5),'Project splits'!$C$5:$AM$346,BF$22,FALSE),VLOOKUP($A90,'Success Asset Classes'!$B$15:$BD$377,BF$21,FALSE)))</f>
        <v>0</v>
      </c>
      <c r="BG90" s="230">
        <f>IF($AR90=0,VLOOKUP(MID($A90,4,5),'Project splits'!$C$5:$AM$346,BG$22,FALSE),IF(ISNA(VLOOKUP($A90,'Success Asset Classes'!$B$15:$BD$377,BG$21,FALSE)),VLOOKUP(MID($A90,4,5),'Project splits'!$C$5:$AM$346,BG$22,FALSE),VLOOKUP($A90,'Success Asset Classes'!$B$15:$BD$377,BG$21,FALSE)))</f>
        <v>0.33830799143400192</v>
      </c>
      <c r="BH90" s="230">
        <f>IF($AR90=0,VLOOKUP(MID($A90,4,5),'Project splits'!$C$5:$AM$346,BH$22,FALSE),IF(ISNA(VLOOKUP($A90,'Success Asset Classes'!$B$15:$BD$377,BH$21,FALSE)),VLOOKUP(MID($A90,4,5),'Project splits'!$C$5:$AM$346,BH$22,FALSE),VLOOKUP($A90,'Success Asset Classes'!$B$15:$BD$377,BH$21,FALSE)))</f>
        <v>0</v>
      </c>
      <c r="BI90" s="230">
        <f>IF($AR90=0,VLOOKUP(MID($A90,4,5),'Project splits'!$C$5:$AM$346,BI$22,FALSE),IF(ISNA(VLOOKUP($A90,'Success Asset Classes'!$B$15:$BD$377,BI$21,FALSE)),VLOOKUP(MID($A90,4,5),'Project splits'!$C$5:$AM$346,BI$22,FALSE),VLOOKUP($A90,'Success Asset Classes'!$B$15:$BD$377,BI$21,FALSE)))</f>
        <v>0</v>
      </c>
      <c r="BJ90" s="230">
        <f>IF($AR90=0,VLOOKUP(MID($A90,4,5),'Project splits'!$C$5:$AM$346,BJ$22,FALSE),IF(ISNA(VLOOKUP($A90,'Success Asset Classes'!$B$15:$BD$377,BJ$21,FALSE)),VLOOKUP(MID($A90,4,5),'Project splits'!$C$5:$AM$346,BJ$22,FALSE),VLOOKUP($A90,'Success Asset Classes'!$B$15:$BD$377,BJ$21,FALSE)))</f>
        <v>0</v>
      </c>
      <c r="BK90" s="230">
        <f>IF($AR90=0,VLOOKUP(MID($A90,4,5),'Project splits'!$C$5:$AM$346,BK$22,FALSE),IF(ISNA(VLOOKUP($A90,'Success Asset Classes'!$B$15:$BD$377,BK$21,FALSE)),VLOOKUP(MID($A90,4,5),'Project splits'!$C$5:$AM$346,BK$22,FALSE),VLOOKUP($A90,'Success Asset Classes'!$B$15:$BD$377,BK$21,FALSE)))</f>
        <v>0</v>
      </c>
      <c r="BL90" s="230">
        <f>IF($AR90=0,VLOOKUP(MID($A90,4,5),'Project splits'!$C$5:$AM$346,BL$22,FALSE),IF(ISNA(VLOOKUP($A90,'Success Asset Classes'!$B$15:$BD$377,BL$21,FALSE)),VLOOKUP(MID($A90,4,5),'Project splits'!$C$5:$AM$346,BL$22,FALSE),VLOOKUP($A90,'Success Asset Classes'!$B$15:$BD$377,BL$21,FALSE)))</f>
        <v>0</v>
      </c>
      <c r="BM90" s="230">
        <f>IF($AR90=0,VLOOKUP(MID($A90,4,5),'Project splits'!$C$5:$AM$346,BM$22,FALSE),IF(ISNA(VLOOKUP($A90,'Success Asset Classes'!$B$15:$BD$377,BM$21,FALSE)),VLOOKUP(MID($A90,4,5),'Project splits'!$C$5:$AM$346,BM$22,FALSE),VLOOKUP($A90,'Success Asset Classes'!$B$15:$BD$377,BM$21,FALSE)))</f>
        <v>0</v>
      </c>
      <c r="BN90" s="230">
        <f>IF($AR90=0,VLOOKUP(MID($A90,4,5),'Project splits'!$C$5:$AM$346,BN$22,FALSE),IF(ISNA(VLOOKUP($A90,'Success Asset Classes'!$B$15:$BD$377,BN$21,FALSE)),VLOOKUP(MID($A90,4,5),'Project splits'!$C$5:$AM$346,BN$22,FALSE),VLOOKUP($A90,'Success Asset Classes'!$B$15:$BD$377,BN$21,FALSE)))</f>
        <v>0</v>
      </c>
      <c r="BO90" s="230">
        <f>IF($AR90=0,VLOOKUP(MID($A90,4,5),'Project splits'!$C$5:$AM$346,BO$22,FALSE),IF(ISNA(VLOOKUP($A90,'Success Asset Classes'!$B$15:$BD$377,BO$21,FALSE)),VLOOKUP(MID($A90,4,5),'Project splits'!$C$5:$AM$346,BO$22,FALSE),VLOOKUP($A90,'Success Asset Classes'!$B$15:$BD$377,BO$21,FALSE)))</f>
        <v>0</v>
      </c>
      <c r="BP90" s="230">
        <f>IF($AR90=0,VLOOKUP(MID($A90,4,5),'Project splits'!$C$5:$AM$346,BP$22,FALSE),IF(ISNA(VLOOKUP($A90,'Success Asset Classes'!$B$15:$BD$377,BP$21,FALSE)),VLOOKUP(MID($A90,4,5),'Project splits'!$C$5:$AM$346,BP$22,FALSE),VLOOKUP($A90,'Success Asset Classes'!$B$15:$BD$377,BP$21,FALSE)))</f>
        <v>0</v>
      </c>
      <c r="BQ90" s="230">
        <f>IF($AR90=0,VLOOKUP(MID($A90,4,5),'Project splits'!$C$5:$AM$346,BQ$22,FALSE),IF(ISNA(VLOOKUP($A90,'Success Asset Classes'!$B$15:$BD$377,BQ$21,FALSE)),VLOOKUP(MID($A90,4,5),'Project splits'!$C$5:$AM$346,BQ$22,FALSE),VLOOKUP($A90,'Success Asset Classes'!$B$15:$BD$377,BQ$21,FALSE)))</f>
        <v>0</v>
      </c>
      <c r="BR90" s="230">
        <f>IF($AR90=0,VLOOKUP(MID($A90,4,5),'Project splits'!$C$5:$AM$346,BR$22,FALSE),IF(ISNA(VLOOKUP($A90,'Success Asset Classes'!$B$15:$BD$377,BR$21,FALSE)),VLOOKUP(MID($A90,4,5),'Project splits'!$C$5:$AM$346,BR$22,FALSE),VLOOKUP($A90,'Success Asset Classes'!$B$15:$BD$377,BR$21,FALSE)))</f>
        <v>0</v>
      </c>
      <c r="BS90" s="247">
        <f t="shared" si="49"/>
        <v>0.99999999999999978</v>
      </c>
      <c r="BT90" s="249">
        <f>1+IF(ISNA(VLOOKUP($A90,'Project labour content'!$A$7:$D$255,'Project labour content'!$D$1,FALSE)),VLOOKUP($D90,'Project labour content'!$F$6:$G$15,'Project labour content'!$G$1,FALSE),VLOOKUP($A90,'Project labour content'!$A$7:$D$255,'Project labour content'!$D$1,FALSE))*LabEsc22*1</f>
        <v>1.0007586576925875</v>
      </c>
      <c r="BU90" s="249">
        <f>1+IF(ISNA(VLOOKUP($A90,'Project labour content'!$A$7:$D$255,'Project labour content'!$D$1,FALSE)),VLOOKUP($D90,'Project labour content'!$F$6:$G$15,'Project labour content'!$G$1,FALSE),VLOOKUP($A90,'Project labour content'!$A$7:$D$255,'Project labour content'!$D$1,FALSE))*LabEsc23*1</f>
        <v>1.0015209569420997</v>
      </c>
      <c r="BV90" s="249">
        <f>1+IF(ISNA(VLOOKUP($A90,'Project labour content'!$A$7:$D$255,'Project labour content'!$D$1,FALSE)),VLOOKUP($D90,'Project labour content'!$F$6:$G$15,'Project labour content'!$G$1,FALSE),VLOOKUP($A90,'Project labour content'!$A$7:$D$255,'Project labour content'!$D$1,FALSE))*LabEsc24*1</f>
        <v>1.00223904283514</v>
      </c>
      <c r="BW90" s="249">
        <f>1+IF(ISNA(VLOOKUP($A90,'Project labour content'!$A$7:$D$255,'Project labour content'!$D$1,FALSE)),VLOOKUP($D90,'Project labour content'!$F$6:$G$15,'Project labour content'!$G$1,FALSE),VLOOKUP($A90,'Project labour content'!$A$7:$D$255,'Project labour content'!$D$1,FALSE))*LabEsc25*1</f>
        <v>1.0032007992078855</v>
      </c>
      <c r="BX90" s="249">
        <f>1+IF(ISNA(VLOOKUP($A90,'Project labour content'!$A$7:$D$255,'Project labour content'!$D$1,FALSE)),VLOOKUP($D90,'Project labour content'!$F$6:$G$15,'Project labour content'!$G$1,FALSE),VLOOKUP($A90,'Project labour content'!$A$7:$D$255,'Project labour content'!$D$1,FALSE))*LabEsc26*1</f>
        <v>1.0042489533614491</v>
      </c>
      <c r="BY90" s="249">
        <f>1+IF(ISNA(VLOOKUP($A90,'Project labour content'!$A$7:$D$255,'Project labour content'!$D$1,FALSE)),VLOOKUP($D90,'Project labour content'!$F$6:$G$15,'Project labour content'!$G$1,FALSE),VLOOKUP($A90,'Project labour content'!$A$7:$D$255,'Project labour content'!$D$1,FALSE))*LabEsc27*1</f>
        <v>1.004898163918718</v>
      </c>
      <c r="BZ90" s="249">
        <f>1+IF(ISNA(VLOOKUP($A90,'Project labour content'!$A$7:$D$255,'Project labour content'!$D$1,FALSE)),VLOOKUP($D90,'Project labour content'!$F$6:$G$15,'Project labour content'!$G$1,FALSE),VLOOKUP($A90,'Project labour content'!$A$7:$D$255,'Project labour content'!$D$1,FALSE))*LabEsc28*1</f>
        <v>1.0053870194683414</v>
      </c>
      <c r="CA90" s="249">
        <f>1+IF(ISNA(VLOOKUP($A90,'Project labour content'!$A$7:$D$255,'Project labour content'!$D$1,FALSE)),VLOOKUP($D90,'Project labour content'!$F$6:$G$15,'Project labour content'!$G$1,FALSE),VLOOKUP($A90,'Project labour content'!$A$7:$D$255,'Project labour content'!$D$1,FALSE))*LabEsc29*1</f>
        <v>1.0061715348543769</v>
      </c>
      <c r="CB90" s="250" t="str">
        <f>IF(ISNA(VLOOKUP($A90,'Project labour content'!$A$7:$D$255,'Project labour content'!$D$1,FALSE)),"Category","Project")</f>
        <v>Project</v>
      </c>
      <c r="CD90" s="247" t="str">
        <f t="shared" si="50"/>
        <v>11646</v>
      </c>
      <c r="CE90" s="3"/>
    </row>
    <row r="91" spans="1:83" x14ac:dyDescent="0.15">
      <c r="A91" s="11" t="s">
        <v>129</v>
      </c>
      <c r="B91" s="11" t="str">
        <f>VLOOKUP($A91,'Incurred Real 2022$'!$A$25:$AC$426,'Incurred Real 2022$'!B$1,FALSE)</f>
        <v>Electrical 300 Pirie St 2015 - 2016</v>
      </c>
      <c r="C91" s="11" t="str">
        <f>VLOOKUP($A91,'Incurred Real 2022$'!$A$25:$AC$426,'Incurred Real 2022$'!C$1,FALSE)</f>
        <v>ExAnte</v>
      </c>
      <c r="D91" s="11" t="str">
        <f>VLOOKUP($A91,'Incurred Real 2022$'!$A$25:$AC$426,'Incurred Real 2022$'!D$1,FALSE)</f>
        <v>Facilities</v>
      </c>
      <c r="E91" s="11" t="str">
        <f>VLOOKUP($A91,'Incurred Real 2022$'!$A$25:$AC$426,'Incurred Real 2022$'!E$1,FALSE)</f>
        <v>Closed</v>
      </c>
      <c r="F91" s="105" t="str">
        <f>IF(VLOOKUP($A91,'Incurred Real 2022$'!$A$25:$AC$426,'Incurred Real 2022$'!F$1,FALSE)=0,"",VLOOKUP($A91,'Incurred Real 2022$'!$A$25:$AC$426,'Incurred Real 2022$'!F$1,FALSE))</f>
        <v/>
      </c>
      <c r="G91" s="105" t="str">
        <f>IF(VLOOKUP($A91,'Incurred Real 2022$'!$A$25:$AC$426,'Incurred Real 2022$'!G$1,FALSE)=0,"",VLOOKUP($A91,'Incurred Real 2022$'!$A$25:$AC$426,'Incurred Real 2022$'!G$1,FALSE))</f>
        <v/>
      </c>
      <c r="H91" s="105" t="str">
        <f>IF(VLOOKUP($A91,'Incurred Real 2022$'!$A$25:$AC$426,'Incurred Real 2022$'!H$1,FALSE)=0,"",VLOOKUP($A91,'Incurred Real 2022$'!$A$25:$AC$426,'Incurred Real 2022$'!H$1,FALSE))</f>
        <v/>
      </c>
      <c r="I91" s="105" t="str">
        <f>IF(VLOOKUP($A91,'Incurred Real 2022$'!$A$25:$AC$426,'Incurred Real 2022$'!I$1,FALSE)=0,"",VLOOKUP($A91,'Incurred Real 2022$'!$A$25:$AC$426,'Incurred Real 2022$'!I$1,FALSE))</f>
        <v/>
      </c>
      <c r="J91" s="105" t="str">
        <f>IF(VLOOKUP($A91,'Incurred Real 2022$'!$A$25:$AC$426,'Incurred Real 2022$'!J$1,FALSE)=0,"",VLOOKUP($A91,'Incurred Real 2022$'!$A$25:$AC$426,'Incurred Real 2022$'!J$1,FALSE))</f>
        <v/>
      </c>
      <c r="K91" s="105" t="str">
        <f>IF(VLOOKUP($A91,'Incurred Real 2022$'!$A$25:$AC$426,'Incurred Real 2022$'!K$1,FALSE)=0,"",VLOOKUP($A91,'Incurred Real 2022$'!$A$25:$AC$426,'Incurred Real 2022$'!K$1,FALSE))</f>
        <v/>
      </c>
      <c r="L91" s="105" t="str">
        <f>IF(VLOOKUP($A91,'Incurred Real 2022$'!$A$25:$AC$426,'Incurred Real 2022$'!L$1,FALSE)=0,"",VLOOKUP($A91,'Incurred Real 2022$'!$A$25:$AC$426,'Incurred Real 2022$'!L$1,FALSE))</f>
        <v/>
      </c>
      <c r="M91" s="105" t="str">
        <f>IF(VLOOKUP($A91,'Incurred Real 2022$'!$A$25:$AC$426,'Incurred Real 2022$'!M$1,FALSE)=0,"",VLOOKUP($A91,'Incurred Real 2022$'!$A$25:$AC$426,'Incurred Real 2022$'!M$1,FALSE))</f>
        <v/>
      </c>
      <c r="N91" s="105" t="str">
        <f>IF(VLOOKUP($A91,'Incurred Real 2022$'!$A$25:$AC$426,'Incurred Real 2022$'!N$1,FALSE)=0,"",VLOOKUP($A91,'Incurred Real 2022$'!$A$25:$AC$426,'Incurred Real 2022$'!N$1,FALSE))</f>
        <v/>
      </c>
      <c r="O91" s="105" t="str">
        <f>IF(VLOOKUP($A91,'Incurred Real 2022$'!$A$25:$AC$426,'Incurred Real 2022$'!O$1,FALSE)=0,"",VLOOKUP($A91,'Incurred Real 2022$'!$A$25:$AC$426,'Incurred Real 2022$'!O$1,FALSE))</f>
        <v/>
      </c>
      <c r="P91" s="105">
        <f>IF(VLOOKUP($A91,'Incurred Real 2022$'!$A$25:$AC$426,'Incurred Real 2022$'!P$1,FALSE)=0,"",VLOOKUP($A91,'Incurred Real 2022$'!$A$25:$AC$426,'Incurred Real 2022$'!P$1,FALSE))</f>
        <v>52854.23</v>
      </c>
      <c r="Q91" s="105">
        <f>IF(VLOOKUP($A91,'Incurred Real 2022$'!$A$25:$AC$426,'Incurred Real 2022$'!Q$1,FALSE)=0,"",VLOOKUP($A91,'Incurred Real 2022$'!$A$25:$AC$426,'Incurred Real 2022$'!Q$1,FALSE))</f>
        <v>119018.32</v>
      </c>
      <c r="R91" s="105">
        <f>IF(VLOOKUP($A91,'Incurred Real 2022$'!$A$25:$AC$426,'Incurred Real 2022$'!R$1,FALSE)=0,"",VLOOKUP($A91,'Incurred Real 2022$'!$A$25:$AC$426,'Incurred Real 2022$'!R$1,FALSE))</f>
        <v>5680.32</v>
      </c>
      <c r="S91" s="105" t="str">
        <f>IF(VLOOKUP($A91,'Incurred Real 2022$'!$A$25:$AC$426,'Incurred Real 2022$'!S$1,FALSE)=0,"",VLOOKUP($A91,'Incurred Real 2022$'!$A$25:$AC$426,'Incurred Real 2022$'!S$1,FALSE))</f>
        <v/>
      </c>
      <c r="T91" s="105" t="str">
        <f>IF(VLOOKUP($A91,'Incurred Real 2022$'!$A$25:$AC$426,'Incurred Real 2022$'!T$1,FALSE)=0,"",VLOOKUP($A91,'Incurred Real 2022$'!$A$25:$AC$426,'Incurred Real 2022$'!T$1,FALSE))</f>
        <v/>
      </c>
      <c r="U91" s="105" t="str">
        <f>IF(VLOOKUP($A91,'Incurred Real 2022$'!$A$25:$AC$426,'Incurred Real 2022$'!U$1,FALSE)=0,"",VLOOKUP($A91,'Incurred Real 2022$'!$A$25:$AC$426,'Incurred Real 2022$'!U$1,FALSE))</f>
        <v/>
      </c>
      <c r="V91" s="13" t="str">
        <f>IF(ISTEXT(VLOOKUP($A91,'Incurred Real 2022$'!$A$25:$AC$426,'Incurred Real 2022$'!V$1,FALSE)),"",(VLOOKUP($A91,'Incurred Real 2022$'!$A$25:$AC$426,'Incurred Real 2022$'!V$1,FALSE))*BT91*Incurred_Real!V$15)</f>
        <v/>
      </c>
      <c r="W91" s="13" t="str">
        <f>IF(ISTEXT(VLOOKUP($A91,'Incurred Real 2022$'!$A$25:$AC$426,'Incurred Real 2022$'!W$1,FALSE)),"",(VLOOKUP($A91,'Incurred Real 2022$'!$A$25:$AC$426,'Incurred Real 2022$'!W$1,FALSE))*BU91*Incurred_Real!W$15)</f>
        <v/>
      </c>
      <c r="X91" s="220" t="str">
        <f>IF(ISTEXT(VLOOKUP($A91,'Incurred Real 2022$'!$A$25:$AC$426,'Incurred Real 2022$'!X$1,FALSE)),"",(VLOOKUP($A91,'Incurred Real 2022$'!$A$25:$AC$426,'Incurred Real 2022$'!X$1,FALSE))*BV91*Incurred_Real!X$15)</f>
        <v/>
      </c>
      <c r="Y91" s="217" t="str">
        <f>IF(ISTEXT(VLOOKUP($A91,'Incurred Real 2022$'!$A$25:$AC$426,'Incurred Real 2022$'!Y$1,FALSE)),"",(VLOOKUP($A91,'Incurred Real 2022$'!$A$25:$AC$426,'Incurred Real 2022$'!Y$1,FALSE))*BW91*Incurred_Real!Y$15)</f>
        <v/>
      </c>
      <c r="Z91" s="13" t="str">
        <f>IF(ISTEXT(VLOOKUP($A91,'Incurred Real 2022$'!$A$25:$AC$426,'Incurred Real 2022$'!Z$1,FALSE)),"",(VLOOKUP($A91,'Incurred Real 2022$'!$A$25:$AC$426,'Incurred Real 2022$'!Z$1,FALSE))*BX91*Incurred_Real!Z$15)</f>
        <v/>
      </c>
      <c r="AA91" s="13" t="str">
        <f>IF(ISTEXT(VLOOKUP($A91,'Incurred Real 2022$'!$A$25:$AC$426,'Incurred Real 2022$'!AA$1,FALSE)),"",(VLOOKUP($A91,'Incurred Real 2022$'!$A$25:$AC$426,'Incurred Real 2022$'!AA$1,FALSE))*BY91*Incurred_Real!AA$15)</f>
        <v/>
      </c>
      <c r="AB91" s="13" t="str">
        <f>IF(ISTEXT(VLOOKUP($A91,'Incurred Real 2022$'!$A$25:$AC$426,'Incurred Real 2022$'!AB$1,FALSE)),"",(VLOOKUP($A91,'Incurred Real 2022$'!$A$25:$AC$426,'Incurred Real 2022$'!AB$1,FALSE))*BZ91*Incurred_Real!AB$15)</f>
        <v/>
      </c>
      <c r="AC91" s="13" t="str">
        <f>IF(ISTEXT(VLOOKUP($A91,'Incurred Real 2022$'!$A$25:$AC$426,'Incurred Real 2022$'!AC$1,FALSE)),"",(VLOOKUP($A91,'Incurred Real 2022$'!$A$25:$AC$426,'Incurred Real 2022$'!AC$1,FALSE))*CA91*Incurred_Real!AC$15)</f>
        <v/>
      </c>
      <c r="AD91" s="221">
        <f t="shared" si="45"/>
        <v>177552.87000000002</v>
      </c>
      <c r="AE91" s="221">
        <f t="shared" si="46"/>
        <v>177552.87000000002</v>
      </c>
      <c r="AF91" s="239">
        <f t="shared" si="51"/>
        <v>226489.78232714493</v>
      </c>
      <c r="AG91" s="222">
        <f t="shared" si="47"/>
        <v>178570.45027984164</v>
      </c>
      <c r="AH91" s="223">
        <f t="shared" ref="AH91:AH154" si="54">IF(AL91="Commissioned Extra","",IF(AK91="","",IF(AK91&lt;AI91,INDEX($F$18:$AC$18,1,MATCH(TEXT(AK91,"000"),$F$23:$AC$23)),INDEX($F$18:$AC$18,1,MATCH(AI91,$F$23:$AC$23)))))</f>
        <v>1.2683497296008823</v>
      </c>
      <c r="AI91" s="224" t="str">
        <f t="shared" si="48"/>
        <v>2018</v>
      </c>
      <c r="AJ91" s="225">
        <f>VLOOKUP($A91,Project_Commissioning!$C$4:$H$355,Project_Commissioning!F$1,FALSE)</f>
        <v>42590</v>
      </c>
      <c r="AK91" s="226">
        <f>VLOOKUP($A91,Project_Commissioning!$C$4:$H$355,Project_Commissioning!G$1,FALSE)</f>
        <v>2017</v>
      </c>
      <c r="AL91" s="225" t="str">
        <f>IF(VLOOKUP($A91,Project_Commissioning!$C$4:$H$355,Project_Commissioning!H$1,FALSE)=0,"",VLOOKUP($A91,Project_Commissioning!$C$4:$H$355,Project_Commissioning!H$1,FALSE))</f>
        <v/>
      </c>
      <c r="AM91" s="237">
        <f t="shared" si="52"/>
        <v>201163.33694554889</v>
      </c>
      <c r="AN91" s="221" cm="1">
        <f t="array" ref="AN91">IF(ROUND(AE91,0)=0,0,LOOKUP(2,1/(F91:AC91&lt;&gt;""),F91:AC91))</f>
        <v>5680.32</v>
      </c>
      <c r="AO91" s="221">
        <f t="shared" si="53"/>
        <v>0</v>
      </c>
      <c r="AP91" s="79"/>
      <c r="AQ91" s="20"/>
      <c r="AR91" s="245">
        <f>IF(ISNA(VLOOKUP($A91,'Success Asset Classes'!$B$15:$AA$114,'Success Asset Classes'!$AA$1,FALSE)),0,VLOOKUP($A91,'Success Asset Classes'!$B$15:$AA$114,'Success Asset Classes'!$AA$1,FALSE))</f>
        <v>0</v>
      </c>
      <c r="AS91" s="230">
        <f>IF($AR91=0,VLOOKUP(MID($A91,4,5),'Project splits'!$C$5:$AM$346,AS$22,FALSE),IF(ISNA(VLOOKUP($A91,'Success Asset Classes'!$B$15:$BD$377,AS$21,FALSE)),VLOOKUP(MID($A91,4,5),'Project splits'!$C$5:$AM$346,AS$22,FALSE),VLOOKUP($A91,'Success Asset Classes'!$B$15:$BD$377,AS$21,FALSE)))</f>
        <v>0.25</v>
      </c>
      <c r="AT91" s="230">
        <f>IF($AR91=0,VLOOKUP(MID($A91,4,5),'Project splits'!$C$5:$AM$346,AT$22,FALSE),IF(ISNA(VLOOKUP($A91,'Success Asset Classes'!$B$15:$BD$377,AT$21,FALSE)),VLOOKUP(MID($A91,4,5),'Project splits'!$C$5:$AM$346,AT$22,FALSE),VLOOKUP($A91,'Success Asset Classes'!$B$15:$BD$377,AT$21,FALSE)))</f>
        <v>0</v>
      </c>
      <c r="AU91" s="230">
        <f>IF($AR91=0,VLOOKUP(MID($A91,4,5),'Project splits'!$C$5:$AM$346,AU$22,FALSE),IF(ISNA(VLOOKUP($A91,'Success Asset Classes'!$B$15:$BD$377,AU$21,FALSE)),VLOOKUP(MID($A91,4,5),'Project splits'!$C$5:$AM$346,AU$22,FALSE),VLOOKUP($A91,'Success Asset Classes'!$B$15:$BD$377,AU$21,FALSE)))</f>
        <v>0</v>
      </c>
      <c r="AV91" s="230">
        <f>IF($AR91=0,VLOOKUP(MID($A91,4,5),'Project splits'!$C$5:$AM$346,AV$22,FALSE),IF(ISNA(VLOOKUP($A91,'Success Asset Classes'!$B$15:$BD$377,AV$21,FALSE)),VLOOKUP(MID($A91,4,5),'Project splits'!$C$5:$AM$346,AV$22,FALSE),VLOOKUP($A91,'Success Asset Classes'!$B$15:$BD$377,AV$21,FALSE)))</f>
        <v>0</v>
      </c>
      <c r="AW91" s="230">
        <f>IF($AR91=0,VLOOKUP(MID($A91,4,5),'Project splits'!$C$5:$AM$346,AW$22,FALSE),IF(ISNA(VLOOKUP($A91,'Success Asset Classes'!$B$15:$BD$377,AW$21,FALSE)),VLOOKUP(MID($A91,4,5),'Project splits'!$C$5:$AM$346,AW$22,FALSE),VLOOKUP($A91,'Success Asset Classes'!$B$15:$BD$377,AW$21,FALSE)))</f>
        <v>0</v>
      </c>
      <c r="AX91" s="230">
        <f>IF($AR91=0,VLOOKUP(MID($A91,4,5),'Project splits'!$C$5:$AM$346,AX$22,FALSE),IF(ISNA(VLOOKUP($A91,'Success Asset Classes'!$B$15:$BD$377,AX$21,FALSE)),VLOOKUP(MID($A91,4,5),'Project splits'!$C$5:$AM$346,AX$22,FALSE),VLOOKUP($A91,'Success Asset Classes'!$B$15:$BD$377,AX$21,FALSE)))</f>
        <v>0</v>
      </c>
      <c r="AY91" s="230">
        <f>IF($AR91=0,VLOOKUP(MID($A91,4,5),'Project splits'!$C$5:$AM$346,AY$22,FALSE),IF(ISNA(VLOOKUP($A91,'Success Asset Classes'!$B$15:$BD$377,AY$21,FALSE)),VLOOKUP(MID($A91,4,5),'Project splits'!$C$5:$AM$346,AY$22,FALSE),VLOOKUP($A91,'Success Asset Classes'!$B$15:$BD$377,AY$21,FALSE)))</f>
        <v>0</v>
      </c>
      <c r="AZ91" s="230">
        <f>IF($AR91=0,VLOOKUP(MID($A91,4,5),'Project splits'!$C$5:$AM$346,AZ$22,FALSE),IF(ISNA(VLOOKUP($A91,'Success Asset Classes'!$B$15:$BD$377,AZ$21,FALSE)),VLOOKUP(MID($A91,4,5),'Project splits'!$C$5:$AM$346,AZ$22,FALSE),VLOOKUP($A91,'Success Asset Classes'!$B$15:$BD$377,AZ$21,FALSE)))</f>
        <v>0.75</v>
      </c>
      <c r="BA91" s="230">
        <f>IF($AR91=0,VLOOKUP(MID($A91,4,5),'Project splits'!$C$5:$AM$346,BA$22,FALSE),IF(ISNA(VLOOKUP($A91,'Success Asset Classes'!$B$15:$BD$377,BA$21,FALSE)),VLOOKUP(MID($A91,4,5),'Project splits'!$C$5:$AM$346,BA$22,FALSE),VLOOKUP($A91,'Success Asset Classes'!$B$15:$BD$377,BA$21,FALSE)))</f>
        <v>0</v>
      </c>
      <c r="BB91" s="230">
        <f>IF($AR91=0,VLOOKUP(MID($A91,4,5),'Project splits'!$C$5:$AM$346,BB$22,FALSE),IF(ISNA(VLOOKUP($A91,'Success Asset Classes'!$B$15:$BD$377,BB$21,FALSE)),VLOOKUP(MID($A91,4,5),'Project splits'!$C$5:$AM$346,BB$22,FALSE),VLOOKUP($A91,'Success Asset Classes'!$B$15:$BD$377,BB$21,FALSE)))</f>
        <v>0</v>
      </c>
      <c r="BC91" s="230">
        <f>IF($AR91=0,VLOOKUP(MID($A91,4,5),'Project splits'!$C$5:$AM$346,BC$22,FALSE),IF(ISNA(VLOOKUP($A91,'Success Asset Classes'!$B$15:$BD$377,BC$21,FALSE)),VLOOKUP(MID($A91,4,5),'Project splits'!$C$5:$AM$346,BC$22,FALSE),VLOOKUP($A91,'Success Asset Classes'!$B$15:$BD$377,BC$21,FALSE)))</f>
        <v>0</v>
      </c>
      <c r="BD91" s="230">
        <f>IF($AR91=0,VLOOKUP(MID($A91,4,5),'Project splits'!$C$5:$AM$346,BD$22,FALSE),IF(ISNA(VLOOKUP($A91,'Success Asset Classes'!$B$15:$BD$377,BD$21,FALSE)),VLOOKUP(MID($A91,4,5),'Project splits'!$C$5:$AM$346,BD$22,FALSE),VLOOKUP($A91,'Success Asset Classes'!$B$15:$BD$377,BD$21,FALSE)))</f>
        <v>0</v>
      </c>
      <c r="BE91" s="230">
        <f>IF($AR91=0,VLOOKUP(MID($A91,4,5),'Project splits'!$C$5:$AM$346,BE$22,FALSE),IF(ISNA(VLOOKUP($A91,'Success Asset Classes'!$B$15:$BD$377,BE$21,FALSE)),VLOOKUP(MID($A91,4,5),'Project splits'!$C$5:$AM$346,BE$22,FALSE),VLOOKUP($A91,'Success Asset Classes'!$B$15:$BD$377,BE$21,FALSE)))</f>
        <v>0</v>
      </c>
      <c r="BF91" s="230">
        <f>IF($AR91=0,VLOOKUP(MID($A91,4,5),'Project splits'!$C$5:$AM$346,BF$22,FALSE),IF(ISNA(VLOOKUP($A91,'Success Asset Classes'!$B$15:$BD$377,BF$21,FALSE)),VLOOKUP(MID($A91,4,5),'Project splits'!$C$5:$AM$346,BF$22,FALSE),VLOOKUP($A91,'Success Asset Classes'!$B$15:$BD$377,BF$21,FALSE)))</f>
        <v>0</v>
      </c>
      <c r="BG91" s="230">
        <f>IF($AR91=0,VLOOKUP(MID($A91,4,5),'Project splits'!$C$5:$AM$346,BG$22,FALSE),IF(ISNA(VLOOKUP($A91,'Success Asset Classes'!$B$15:$BD$377,BG$21,FALSE)),VLOOKUP(MID($A91,4,5),'Project splits'!$C$5:$AM$346,BG$22,FALSE),VLOOKUP($A91,'Success Asset Classes'!$B$15:$BD$377,BG$21,FALSE)))</f>
        <v>0</v>
      </c>
      <c r="BH91" s="230">
        <f>IF($AR91=0,VLOOKUP(MID($A91,4,5),'Project splits'!$C$5:$AM$346,BH$22,FALSE),IF(ISNA(VLOOKUP($A91,'Success Asset Classes'!$B$15:$BD$377,BH$21,FALSE)),VLOOKUP(MID($A91,4,5),'Project splits'!$C$5:$AM$346,BH$22,FALSE),VLOOKUP($A91,'Success Asset Classes'!$B$15:$BD$377,BH$21,FALSE)))</f>
        <v>0</v>
      </c>
      <c r="BI91" s="230">
        <f>IF($AR91=0,VLOOKUP(MID($A91,4,5),'Project splits'!$C$5:$AM$346,BI$22,FALSE),IF(ISNA(VLOOKUP($A91,'Success Asset Classes'!$B$15:$BD$377,BI$21,FALSE)),VLOOKUP(MID($A91,4,5),'Project splits'!$C$5:$AM$346,BI$22,FALSE),VLOOKUP($A91,'Success Asset Classes'!$B$15:$BD$377,BI$21,FALSE)))</f>
        <v>0</v>
      </c>
      <c r="BJ91" s="230">
        <f>IF($AR91=0,VLOOKUP(MID($A91,4,5),'Project splits'!$C$5:$AM$346,BJ$22,FALSE),IF(ISNA(VLOOKUP($A91,'Success Asset Classes'!$B$15:$BD$377,BJ$21,FALSE)),VLOOKUP(MID($A91,4,5),'Project splits'!$C$5:$AM$346,BJ$22,FALSE),VLOOKUP($A91,'Success Asset Classes'!$B$15:$BD$377,BJ$21,FALSE)))</f>
        <v>0</v>
      </c>
      <c r="BK91" s="230">
        <f>IF($AR91=0,VLOOKUP(MID($A91,4,5),'Project splits'!$C$5:$AM$346,BK$22,FALSE),IF(ISNA(VLOOKUP($A91,'Success Asset Classes'!$B$15:$BD$377,BK$21,FALSE)),VLOOKUP(MID($A91,4,5),'Project splits'!$C$5:$AM$346,BK$22,FALSE),VLOOKUP($A91,'Success Asset Classes'!$B$15:$BD$377,BK$21,FALSE)))</f>
        <v>0</v>
      </c>
      <c r="BL91" s="230">
        <f>IF($AR91=0,VLOOKUP(MID($A91,4,5),'Project splits'!$C$5:$AM$346,BL$22,FALSE),IF(ISNA(VLOOKUP($A91,'Success Asset Classes'!$B$15:$BD$377,BL$21,FALSE)),VLOOKUP(MID($A91,4,5),'Project splits'!$C$5:$AM$346,BL$22,FALSE),VLOOKUP($A91,'Success Asset Classes'!$B$15:$BD$377,BL$21,FALSE)))</f>
        <v>0</v>
      </c>
      <c r="BM91" s="230">
        <f>IF($AR91=0,VLOOKUP(MID($A91,4,5),'Project splits'!$C$5:$AM$346,BM$22,FALSE),IF(ISNA(VLOOKUP($A91,'Success Asset Classes'!$B$15:$BD$377,BM$21,FALSE)),VLOOKUP(MID($A91,4,5),'Project splits'!$C$5:$AM$346,BM$22,FALSE),VLOOKUP($A91,'Success Asset Classes'!$B$15:$BD$377,BM$21,FALSE)))</f>
        <v>0</v>
      </c>
      <c r="BN91" s="230">
        <f>IF($AR91=0,VLOOKUP(MID($A91,4,5),'Project splits'!$C$5:$AM$346,BN$22,FALSE),IF(ISNA(VLOOKUP($A91,'Success Asset Classes'!$B$15:$BD$377,BN$21,FALSE)),VLOOKUP(MID($A91,4,5),'Project splits'!$C$5:$AM$346,BN$22,FALSE),VLOOKUP($A91,'Success Asset Classes'!$B$15:$BD$377,BN$21,FALSE)))</f>
        <v>0</v>
      </c>
      <c r="BO91" s="230">
        <f>IF($AR91=0,VLOOKUP(MID($A91,4,5),'Project splits'!$C$5:$AM$346,BO$22,FALSE),IF(ISNA(VLOOKUP($A91,'Success Asset Classes'!$B$15:$BD$377,BO$21,FALSE)),VLOOKUP(MID($A91,4,5),'Project splits'!$C$5:$AM$346,BO$22,FALSE),VLOOKUP($A91,'Success Asset Classes'!$B$15:$BD$377,BO$21,FALSE)))</f>
        <v>0</v>
      </c>
      <c r="BP91" s="230">
        <f>IF($AR91=0,VLOOKUP(MID($A91,4,5),'Project splits'!$C$5:$AM$346,BP$22,FALSE),IF(ISNA(VLOOKUP($A91,'Success Asset Classes'!$B$15:$BD$377,BP$21,FALSE)),VLOOKUP(MID($A91,4,5),'Project splits'!$C$5:$AM$346,BP$22,FALSE),VLOOKUP($A91,'Success Asset Classes'!$B$15:$BD$377,BP$21,FALSE)))</f>
        <v>0</v>
      </c>
      <c r="BQ91" s="230">
        <f>IF($AR91=0,VLOOKUP(MID($A91,4,5),'Project splits'!$C$5:$AM$346,BQ$22,FALSE),IF(ISNA(VLOOKUP($A91,'Success Asset Classes'!$B$15:$BD$377,BQ$21,FALSE)),VLOOKUP(MID($A91,4,5),'Project splits'!$C$5:$AM$346,BQ$22,FALSE),VLOOKUP($A91,'Success Asset Classes'!$B$15:$BD$377,BQ$21,FALSE)))</f>
        <v>0</v>
      </c>
      <c r="BR91" s="230">
        <f>IF($AR91=0,VLOOKUP(MID($A91,4,5),'Project splits'!$C$5:$AM$346,BR$22,FALSE),IF(ISNA(VLOOKUP($A91,'Success Asset Classes'!$B$15:$BD$377,BR$21,FALSE)),VLOOKUP(MID($A91,4,5),'Project splits'!$C$5:$AM$346,BR$22,FALSE),VLOOKUP($A91,'Success Asset Classes'!$B$15:$BD$377,BR$21,FALSE)))</f>
        <v>0</v>
      </c>
      <c r="BS91" s="247">
        <f t="shared" si="49"/>
        <v>1</v>
      </c>
      <c r="BT91" s="249">
        <f>1+IF(ISNA(VLOOKUP($A91,'Project labour content'!$A$7:$D$255,'Project labour content'!$D$1,FALSE)),VLOOKUP($D91,'Project labour content'!$F$6:$G$15,'Project labour content'!$G$1,FALSE),VLOOKUP($A91,'Project labour content'!$A$7:$D$255,'Project labour content'!$D$1,FALSE))*LabEsc22*1</f>
        <v>1.0018661130890889</v>
      </c>
      <c r="BU91" s="249">
        <f>1+IF(ISNA(VLOOKUP($A91,'Project labour content'!$A$7:$D$255,'Project labour content'!$D$1,FALSE)),VLOOKUP($D91,'Project labour content'!$F$6:$G$15,'Project labour content'!$G$1,FALSE),VLOOKUP($A91,'Project labour content'!$A$7:$D$255,'Project labour content'!$D$1,FALSE))*LabEsc23*1</f>
        <v>1.0037411835210055</v>
      </c>
      <c r="BV91" s="249">
        <f>1+IF(ISNA(VLOOKUP($A91,'Project labour content'!$A$7:$D$255,'Project labour content'!$D$1,FALSE)),VLOOKUP($D91,'Project labour content'!$F$6:$G$15,'Project labour content'!$G$1,FALSE),VLOOKUP($A91,'Project labour content'!$A$7:$D$255,'Project labour content'!$D$1,FALSE))*LabEsc24*1</f>
        <v>1.005507499867871</v>
      </c>
      <c r="BW91" s="249">
        <f>1+IF(ISNA(VLOOKUP($A91,'Project labour content'!$A$7:$D$255,'Project labour content'!$D$1,FALSE)),VLOOKUP($D91,'Project labour content'!$F$6:$G$15,'Project labour content'!$G$1,FALSE),VLOOKUP($A91,'Project labour content'!$A$7:$D$255,'Project labour content'!$D$1,FALSE))*LabEsc25*1</f>
        <v>1.0078731862284394</v>
      </c>
      <c r="BX91" s="249">
        <f>1+IF(ISNA(VLOOKUP($A91,'Project labour content'!$A$7:$D$255,'Project labour content'!$D$1,FALSE)),VLOOKUP($D91,'Project labour content'!$F$6:$G$15,'Project labour content'!$G$1,FALSE),VLOOKUP($A91,'Project labour content'!$A$7:$D$255,'Project labour content'!$D$1,FALSE))*LabEsc26*1</f>
        <v>1.0104513900803989</v>
      </c>
      <c r="BY91" s="249">
        <f>1+IF(ISNA(VLOOKUP($A91,'Project labour content'!$A$7:$D$255,'Project labour content'!$D$1,FALSE)),VLOOKUP($D91,'Project labour content'!$F$6:$G$15,'Project labour content'!$G$1,FALSE),VLOOKUP($A91,'Project labour content'!$A$7:$D$255,'Project labour content'!$D$1,FALSE))*LabEsc27*1</f>
        <v>1.0120482898816279</v>
      </c>
      <c r="BZ91" s="249">
        <f>1+IF(ISNA(VLOOKUP($A91,'Project labour content'!$A$7:$D$255,'Project labour content'!$D$1,FALSE)),VLOOKUP($D91,'Project labour content'!$F$6:$G$15,'Project labour content'!$G$1,FALSE),VLOOKUP($A91,'Project labour content'!$A$7:$D$255,'Project labour content'!$D$1,FALSE))*LabEsc28*1</f>
        <v>1.0132507554319534</v>
      </c>
      <c r="CA91" s="249">
        <f>1+IF(ISNA(VLOOKUP($A91,'Project labour content'!$A$7:$D$255,'Project labour content'!$D$1,FALSE)),VLOOKUP($D91,'Project labour content'!$F$6:$G$15,'Project labour content'!$G$1,FALSE),VLOOKUP($A91,'Project labour content'!$A$7:$D$255,'Project labour content'!$D$1,FALSE))*LabEsc29*1</f>
        <v>1.0151804721471156</v>
      </c>
      <c r="CB91" s="250" t="str">
        <f>IF(ISNA(VLOOKUP($A91,'Project labour content'!$A$7:$D$255,'Project labour content'!$D$1,FALSE)),"Category","Project")</f>
        <v>Category</v>
      </c>
      <c r="CD91" s="247" t="str">
        <f t="shared" si="50"/>
        <v>11650</v>
      </c>
      <c r="CE91" s="3"/>
    </row>
    <row r="92" spans="1:83" x14ac:dyDescent="0.15">
      <c r="A92" s="11" t="s">
        <v>130</v>
      </c>
      <c r="B92" s="11" t="str">
        <f>VLOOKUP($A92,'Incurred Real 2022$'!$A$25:$AC$426,'Incurred Real 2022$'!B$1,FALSE)</f>
        <v>Vegetation Management Analysis Tools</v>
      </c>
      <c r="C92" s="11" t="str">
        <f>VLOOKUP($A92,'Incurred Real 2022$'!$A$25:$AC$426,'Incurred Real 2022$'!C$1,FALSE)</f>
        <v>ExAnte</v>
      </c>
      <c r="D92" s="11" t="str">
        <f>VLOOKUP($A92,'Incurred Real 2022$'!$A$25:$AC$426,'Incurred Real 2022$'!D$1,FALSE)</f>
        <v>Security/Compliance</v>
      </c>
      <c r="E92" s="11" t="str">
        <f>VLOOKUP($A92,'Incurred Real 2022$'!$A$25:$AC$426,'Incurred Real 2022$'!E$1,FALSE)</f>
        <v>Closed</v>
      </c>
      <c r="F92" s="105" t="str">
        <f>IF(VLOOKUP($A92,'Incurred Real 2022$'!$A$25:$AC$426,'Incurred Real 2022$'!F$1,FALSE)=0,"",VLOOKUP($A92,'Incurred Real 2022$'!$A$25:$AC$426,'Incurred Real 2022$'!F$1,FALSE))</f>
        <v/>
      </c>
      <c r="G92" s="105" t="str">
        <f>IF(VLOOKUP($A92,'Incurred Real 2022$'!$A$25:$AC$426,'Incurred Real 2022$'!G$1,FALSE)=0,"",VLOOKUP($A92,'Incurred Real 2022$'!$A$25:$AC$426,'Incurred Real 2022$'!G$1,FALSE))</f>
        <v/>
      </c>
      <c r="H92" s="105" t="str">
        <f>IF(VLOOKUP($A92,'Incurred Real 2022$'!$A$25:$AC$426,'Incurred Real 2022$'!H$1,FALSE)=0,"",VLOOKUP($A92,'Incurred Real 2022$'!$A$25:$AC$426,'Incurred Real 2022$'!H$1,FALSE))</f>
        <v/>
      </c>
      <c r="I92" s="105" t="str">
        <f>IF(VLOOKUP($A92,'Incurred Real 2022$'!$A$25:$AC$426,'Incurred Real 2022$'!I$1,FALSE)=0,"",VLOOKUP($A92,'Incurred Real 2022$'!$A$25:$AC$426,'Incurred Real 2022$'!I$1,FALSE))</f>
        <v/>
      </c>
      <c r="J92" s="105" t="str">
        <f>IF(VLOOKUP($A92,'Incurred Real 2022$'!$A$25:$AC$426,'Incurred Real 2022$'!J$1,FALSE)=0,"",VLOOKUP($A92,'Incurred Real 2022$'!$A$25:$AC$426,'Incurred Real 2022$'!J$1,FALSE))</f>
        <v/>
      </c>
      <c r="K92" s="105" t="str">
        <f>IF(VLOOKUP($A92,'Incurred Real 2022$'!$A$25:$AC$426,'Incurred Real 2022$'!K$1,FALSE)=0,"",VLOOKUP($A92,'Incurred Real 2022$'!$A$25:$AC$426,'Incurred Real 2022$'!K$1,FALSE))</f>
        <v/>
      </c>
      <c r="L92" s="105" t="str">
        <f>IF(VLOOKUP($A92,'Incurred Real 2022$'!$A$25:$AC$426,'Incurred Real 2022$'!L$1,FALSE)=0,"",VLOOKUP($A92,'Incurred Real 2022$'!$A$25:$AC$426,'Incurred Real 2022$'!L$1,FALSE))</f>
        <v/>
      </c>
      <c r="M92" s="105" t="str">
        <f>IF(VLOOKUP($A92,'Incurred Real 2022$'!$A$25:$AC$426,'Incurred Real 2022$'!M$1,FALSE)=0,"",VLOOKUP($A92,'Incurred Real 2022$'!$A$25:$AC$426,'Incurred Real 2022$'!M$1,FALSE))</f>
        <v/>
      </c>
      <c r="N92" s="105" t="str">
        <f>IF(VLOOKUP($A92,'Incurred Real 2022$'!$A$25:$AC$426,'Incurred Real 2022$'!N$1,FALSE)=0,"",VLOOKUP($A92,'Incurred Real 2022$'!$A$25:$AC$426,'Incurred Real 2022$'!N$1,FALSE))</f>
        <v/>
      </c>
      <c r="O92" s="105" t="str">
        <f>IF(VLOOKUP($A92,'Incurred Real 2022$'!$A$25:$AC$426,'Incurred Real 2022$'!O$1,FALSE)=0,"",VLOOKUP($A92,'Incurred Real 2022$'!$A$25:$AC$426,'Incurred Real 2022$'!O$1,FALSE))</f>
        <v/>
      </c>
      <c r="P92" s="105">
        <f>IF(VLOOKUP($A92,'Incurred Real 2022$'!$A$25:$AC$426,'Incurred Real 2022$'!P$1,FALSE)=0,"",VLOOKUP($A92,'Incurred Real 2022$'!$A$25:$AC$426,'Incurred Real 2022$'!P$1,FALSE))</f>
        <v>15509.49</v>
      </c>
      <c r="Q92" s="105">
        <f>IF(VLOOKUP($A92,'Incurred Real 2022$'!$A$25:$AC$426,'Incurred Real 2022$'!Q$1,FALSE)=0,"",VLOOKUP($A92,'Incurred Real 2022$'!$A$25:$AC$426,'Incurred Real 2022$'!Q$1,FALSE))</f>
        <v>200798.96</v>
      </c>
      <c r="R92" s="105">
        <f>IF(VLOOKUP($A92,'Incurred Real 2022$'!$A$25:$AC$426,'Incurred Real 2022$'!R$1,FALSE)=0,"",VLOOKUP($A92,'Incurred Real 2022$'!$A$25:$AC$426,'Incurred Real 2022$'!R$1,FALSE))</f>
        <v>779056.66</v>
      </c>
      <c r="S92" s="105">
        <f>IF(VLOOKUP($A92,'Incurred Real 2022$'!$A$25:$AC$426,'Incurred Real 2022$'!S$1,FALSE)=0,"",VLOOKUP($A92,'Incurred Real 2022$'!$A$25:$AC$426,'Incurred Real 2022$'!S$1,FALSE))</f>
        <v>106194.16</v>
      </c>
      <c r="T92" s="105" t="str">
        <f>IF(VLOOKUP($A92,'Incurred Real 2022$'!$A$25:$AC$426,'Incurred Real 2022$'!T$1,FALSE)=0,"",VLOOKUP($A92,'Incurred Real 2022$'!$A$25:$AC$426,'Incurred Real 2022$'!T$1,FALSE))</f>
        <v/>
      </c>
      <c r="U92" s="105" t="str">
        <f>IF(VLOOKUP($A92,'Incurred Real 2022$'!$A$25:$AC$426,'Incurred Real 2022$'!U$1,FALSE)=0,"",VLOOKUP($A92,'Incurred Real 2022$'!$A$25:$AC$426,'Incurred Real 2022$'!U$1,FALSE))</f>
        <v/>
      </c>
      <c r="V92" s="13" t="str">
        <f>IF(ISTEXT(VLOOKUP($A92,'Incurred Real 2022$'!$A$25:$AC$426,'Incurred Real 2022$'!V$1,FALSE)),"",(VLOOKUP($A92,'Incurred Real 2022$'!$A$25:$AC$426,'Incurred Real 2022$'!V$1,FALSE))*BT92*Incurred_Real!V$15)</f>
        <v/>
      </c>
      <c r="W92" s="13" t="str">
        <f>IF(ISTEXT(VLOOKUP($A92,'Incurred Real 2022$'!$A$25:$AC$426,'Incurred Real 2022$'!W$1,FALSE)),"",(VLOOKUP($A92,'Incurred Real 2022$'!$A$25:$AC$426,'Incurred Real 2022$'!W$1,FALSE))*BU92*Incurred_Real!W$15)</f>
        <v/>
      </c>
      <c r="X92" s="220" t="str">
        <f>IF(ISTEXT(VLOOKUP($A92,'Incurred Real 2022$'!$A$25:$AC$426,'Incurred Real 2022$'!X$1,FALSE)),"",(VLOOKUP($A92,'Incurred Real 2022$'!$A$25:$AC$426,'Incurred Real 2022$'!X$1,FALSE))*BV92*Incurred_Real!X$15)</f>
        <v/>
      </c>
      <c r="Y92" s="217" t="str">
        <f>IF(ISTEXT(VLOOKUP($A92,'Incurred Real 2022$'!$A$25:$AC$426,'Incurred Real 2022$'!Y$1,FALSE)),"",(VLOOKUP($A92,'Incurred Real 2022$'!$A$25:$AC$426,'Incurred Real 2022$'!Y$1,FALSE))*BW92*Incurred_Real!Y$15)</f>
        <v/>
      </c>
      <c r="Z92" s="13" t="str">
        <f>IF(ISTEXT(VLOOKUP($A92,'Incurred Real 2022$'!$A$25:$AC$426,'Incurred Real 2022$'!Z$1,FALSE)),"",(VLOOKUP($A92,'Incurred Real 2022$'!$A$25:$AC$426,'Incurred Real 2022$'!Z$1,FALSE))*BX92*Incurred_Real!Z$15)</f>
        <v/>
      </c>
      <c r="AA92" s="13" t="str">
        <f>IF(ISTEXT(VLOOKUP($A92,'Incurred Real 2022$'!$A$25:$AC$426,'Incurred Real 2022$'!AA$1,FALSE)),"",(VLOOKUP($A92,'Incurred Real 2022$'!$A$25:$AC$426,'Incurred Real 2022$'!AA$1,FALSE))*BY92*Incurred_Real!AA$15)</f>
        <v/>
      </c>
      <c r="AB92" s="13" t="str">
        <f>IF(ISTEXT(VLOOKUP($A92,'Incurred Real 2022$'!$A$25:$AC$426,'Incurred Real 2022$'!AB$1,FALSE)),"",(VLOOKUP($A92,'Incurred Real 2022$'!$A$25:$AC$426,'Incurred Real 2022$'!AB$1,FALSE))*BZ92*Incurred_Real!AB$15)</f>
        <v/>
      </c>
      <c r="AC92" s="13" t="str">
        <f>IF(ISTEXT(VLOOKUP($A92,'Incurred Real 2022$'!$A$25:$AC$426,'Incurred Real 2022$'!AC$1,FALSE)),"",(VLOOKUP($A92,'Incurred Real 2022$'!$A$25:$AC$426,'Incurred Real 2022$'!AC$1,FALSE))*CA92*Incurred_Real!AC$15)</f>
        <v/>
      </c>
      <c r="AD92" s="221">
        <f t="shared" si="45"/>
        <v>1101559.27</v>
      </c>
      <c r="AE92" s="221">
        <f t="shared" si="46"/>
        <v>1101559.27</v>
      </c>
      <c r="AF92" s="239">
        <f t="shared" si="51"/>
        <v>1374902.4174849652</v>
      </c>
      <c r="AG92" s="222">
        <f t="shared" si="47"/>
        <v>1119325.0452013297</v>
      </c>
      <c r="AH92" s="223">
        <f t="shared" si="54"/>
        <v>1.2283316837940184</v>
      </c>
      <c r="AI92" s="224">
        <f t="shared" si="48"/>
        <v>2019</v>
      </c>
      <c r="AJ92" s="225" t="str">
        <f>VLOOKUP($A92,Project_Commissioning!$C$4:$H$355,Project_Commissioning!F$1,FALSE)</f>
        <v/>
      </c>
      <c r="AK92" s="226">
        <f>VLOOKUP($A92,Project_Commissioning!$C$4:$H$355,Project_Commissioning!G$1,FALSE)</f>
        <v>2019</v>
      </c>
      <c r="AL92" s="225" t="str">
        <f>IF(VLOOKUP($A92,Project_Commissioning!$C$4:$H$355,Project_Commissioning!H$1,FALSE)=0,"",VLOOKUP($A92,Project_Commissioning!$C$4:$H$355,Project_Commissioning!H$1,FALSE))</f>
        <v/>
      </c>
      <c r="AM92" s="237">
        <f t="shared" si="52"/>
        <v>1221158.656403678</v>
      </c>
      <c r="AN92" s="221" cm="1">
        <f t="array" ref="AN92">IF(ROUND(AE92,0)=0,0,LOOKUP(2,1/(F92:AC92&lt;&gt;""),F92:AC92))</f>
        <v>106194.16</v>
      </c>
      <c r="AO92" s="221">
        <f t="shared" si="53"/>
        <v>0</v>
      </c>
      <c r="AP92" s="79"/>
      <c r="AQ92" s="20"/>
      <c r="AR92" s="245">
        <f>IF(ISNA(VLOOKUP($A92,'Success Asset Classes'!$B$15:$AA$114,'Success Asset Classes'!$AA$1,FALSE)),0,VLOOKUP($A92,'Success Asset Classes'!$B$15:$AA$114,'Success Asset Classes'!$AA$1,FALSE))</f>
        <v>0</v>
      </c>
      <c r="AS92" s="230">
        <f>IF($AR92=0,VLOOKUP(MID($A92,4,5),'Project splits'!$C$5:$AM$346,AS$22,FALSE),IF(ISNA(VLOOKUP($A92,'Success Asset Classes'!$B$15:$BD$377,AS$21,FALSE)),VLOOKUP(MID($A92,4,5),'Project splits'!$C$5:$AM$346,AS$22,FALSE),VLOOKUP($A92,'Success Asset Classes'!$B$15:$BD$377,AS$21,FALSE)))</f>
        <v>0</v>
      </c>
      <c r="AT92" s="230">
        <f>IF($AR92=0,VLOOKUP(MID($A92,4,5),'Project splits'!$C$5:$AM$346,AT$22,FALSE),IF(ISNA(VLOOKUP($A92,'Success Asset Classes'!$B$15:$BD$377,AT$21,FALSE)),VLOOKUP(MID($A92,4,5),'Project splits'!$C$5:$AM$346,AT$22,FALSE),VLOOKUP($A92,'Success Asset Classes'!$B$15:$BD$377,AT$21,FALSE)))</f>
        <v>0</v>
      </c>
      <c r="AU92" s="230">
        <f>IF($AR92=0,VLOOKUP(MID($A92,4,5),'Project splits'!$C$5:$AM$346,AU$22,FALSE),IF(ISNA(VLOOKUP($A92,'Success Asset Classes'!$B$15:$BD$377,AU$21,FALSE)),VLOOKUP(MID($A92,4,5),'Project splits'!$C$5:$AM$346,AU$22,FALSE),VLOOKUP($A92,'Success Asset Classes'!$B$15:$BD$377,AU$21,FALSE)))</f>
        <v>0</v>
      </c>
      <c r="AV92" s="230">
        <f>IF($AR92=0,VLOOKUP(MID($A92,4,5),'Project splits'!$C$5:$AM$346,AV$22,FALSE),IF(ISNA(VLOOKUP($A92,'Success Asset Classes'!$B$15:$BD$377,AV$21,FALSE)),VLOOKUP(MID($A92,4,5),'Project splits'!$C$5:$AM$346,AV$22,FALSE),VLOOKUP($A92,'Success Asset Classes'!$B$15:$BD$377,AV$21,FALSE)))</f>
        <v>1</v>
      </c>
      <c r="AW92" s="230">
        <f>IF($AR92=0,VLOOKUP(MID($A92,4,5),'Project splits'!$C$5:$AM$346,AW$22,FALSE),IF(ISNA(VLOOKUP($A92,'Success Asset Classes'!$B$15:$BD$377,AW$21,FALSE)),VLOOKUP(MID($A92,4,5),'Project splits'!$C$5:$AM$346,AW$22,FALSE),VLOOKUP($A92,'Success Asset Classes'!$B$15:$BD$377,AW$21,FALSE)))</f>
        <v>0</v>
      </c>
      <c r="AX92" s="230">
        <f>IF($AR92=0,VLOOKUP(MID($A92,4,5),'Project splits'!$C$5:$AM$346,AX$22,FALSE),IF(ISNA(VLOOKUP($A92,'Success Asset Classes'!$B$15:$BD$377,AX$21,FALSE)),VLOOKUP(MID($A92,4,5),'Project splits'!$C$5:$AM$346,AX$22,FALSE),VLOOKUP($A92,'Success Asset Classes'!$B$15:$BD$377,AX$21,FALSE)))</f>
        <v>0</v>
      </c>
      <c r="AY92" s="230">
        <f>IF($AR92=0,VLOOKUP(MID($A92,4,5),'Project splits'!$C$5:$AM$346,AY$22,FALSE),IF(ISNA(VLOOKUP($A92,'Success Asset Classes'!$B$15:$BD$377,AY$21,FALSE)),VLOOKUP(MID($A92,4,5),'Project splits'!$C$5:$AM$346,AY$22,FALSE),VLOOKUP($A92,'Success Asset Classes'!$B$15:$BD$377,AY$21,FALSE)))</f>
        <v>0</v>
      </c>
      <c r="AZ92" s="230">
        <f>IF($AR92=0,VLOOKUP(MID($A92,4,5),'Project splits'!$C$5:$AM$346,AZ$22,FALSE),IF(ISNA(VLOOKUP($A92,'Success Asset Classes'!$B$15:$BD$377,AZ$21,FALSE)),VLOOKUP(MID($A92,4,5),'Project splits'!$C$5:$AM$346,AZ$22,FALSE),VLOOKUP($A92,'Success Asset Classes'!$B$15:$BD$377,AZ$21,FALSE)))</f>
        <v>0</v>
      </c>
      <c r="BA92" s="230">
        <f>IF($AR92=0,VLOOKUP(MID($A92,4,5),'Project splits'!$C$5:$AM$346,BA$22,FALSE),IF(ISNA(VLOOKUP($A92,'Success Asset Classes'!$B$15:$BD$377,BA$21,FALSE)),VLOOKUP(MID($A92,4,5),'Project splits'!$C$5:$AM$346,BA$22,FALSE),VLOOKUP($A92,'Success Asset Classes'!$B$15:$BD$377,BA$21,FALSE)))</f>
        <v>0</v>
      </c>
      <c r="BB92" s="230">
        <f>IF($AR92=0,VLOOKUP(MID($A92,4,5),'Project splits'!$C$5:$AM$346,BB$22,FALSE),IF(ISNA(VLOOKUP($A92,'Success Asset Classes'!$B$15:$BD$377,BB$21,FALSE)),VLOOKUP(MID($A92,4,5),'Project splits'!$C$5:$AM$346,BB$22,FALSE),VLOOKUP($A92,'Success Asset Classes'!$B$15:$BD$377,BB$21,FALSE)))</f>
        <v>0</v>
      </c>
      <c r="BC92" s="230">
        <f>IF($AR92=0,VLOOKUP(MID($A92,4,5),'Project splits'!$C$5:$AM$346,BC$22,FALSE),IF(ISNA(VLOOKUP($A92,'Success Asset Classes'!$B$15:$BD$377,BC$21,FALSE)),VLOOKUP(MID($A92,4,5),'Project splits'!$C$5:$AM$346,BC$22,FALSE),VLOOKUP($A92,'Success Asset Classes'!$B$15:$BD$377,BC$21,FALSE)))</f>
        <v>0</v>
      </c>
      <c r="BD92" s="230">
        <f>IF($AR92=0,VLOOKUP(MID($A92,4,5),'Project splits'!$C$5:$AM$346,BD$22,FALSE),IF(ISNA(VLOOKUP($A92,'Success Asset Classes'!$B$15:$BD$377,BD$21,FALSE)),VLOOKUP(MID($A92,4,5),'Project splits'!$C$5:$AM$346,BD$22,FALSE),VLOOKUP($A92,'Success Asset Classes'!$B$15:$BD$377,BD$21,FALSE)))</f>
        <v>0</v>
      </c>
      <c r="BE92" s="230">
        <f>IF($AR92=0,VLOOKUP(MID($A92,4,5),'Project splits'!$C$5:$AM$346,BE$22,FALSE),IF(ISNA(VLOOKUP($A92,'Success Asset Classes'!$B$15:$BD$377,BE$21,FALSE)),VLOOKUP(MID($A92,4,5),'Project splits'!$C$5:$AM$346,BE$22,FALSE),VLOOKUP($A92,'Success Asset Classes'!$B$15:$BD$377,BE$21,FALSE)))</f>
        <v>0</v>
      </c>
      <c r="BF92" s="230">
        <f>IF($AR92=0,VLOOKUP(MID($A92,4,5),'Project splits'!$C$5:$AM$346,BF$22,FALSE),IF(ISNA(VLOOKUP($A92,'Success Asset Classes'!$B$15:$BD$377,BF$21,FALSE)),VLOOKUP(MID($A92,4,5),'Project splits'!$C$5:$AM$346,BF$22,FALSE),VLOOKUP($A92,'Success Asset Classes'!$B$15:$BD$377,BF$21,FALSE)))</f>
        <v>0</v>
      </c>
      <c r="BG92" s="230">
        <f>IF($AR92=0,VLOOKUP(MID($A92,4,5),'Project splits'!$C$5:$AM$346,BG$22,FALSE),IF(ISNA(VLOOKUP($A92,'Success Asset Classes'!$B$15:$BD$377,BG$21,FALSE)),VLOOKUP(MID($A92,4,5),'Project splits'!$C$5:$AM$346,BG$22,FALSE),VLOOKUP($A92,'Success Asset Classes'!$B$15:$BD$377,BG$21,FALSE)))</f>
        <v>0</v>
      </c>
      <c r="BH92" s="230">
        <f>IF($AR92=0,VLOOKUP(MID($A92,4,5),'Project splits'!$C$5:$AM$346,BH$22,FALSE),IF(ISNA(VLOOKUP($A92,'Success Asset Classes'!$B$15:$BD$377,BH$21,FALSE)),VLOOKUP(MID($A92,4,5),'Project splits'!$C$5:$AM$346,BH$22,FALSE),VLOOKUP($A92,'Success Asset Classes'!$B$15:$BD$377,BH$21,FALSE)))</f>
        <v>0</v>
      </c>
      <c r="BI92" s="230">
        <f>IF($AR92=0,VLOOKUP(MID($A92,4,5),'Project splits'!$C$5:$AM$346,BI$22,FALSE),IF(ISNA(VLOOKUP($A92,'Success Asset Classes'!$B$15:$BD$377,BI$21,FALSE)),VLOOKUP(MID($A92,4,5),'Project splits'!$C$5:$AM$346,BI$22,FALSE),VLOOKUP($A92,'Success Asset Classes'!$B$15:$BD$377,BI$21,FALSE)))</f>
        <v>0</v>
      </c>
      <c r="BJ92" s="230">
        <f>IF($AR92=0,VLOOKUP(MID($A92,4,5),'Project splits'!$C$5:$AM$346,BJ$22,FALSE),IF(ISNA(VLOOKUP($A92,'Success Asset Classes'!$B$15:$BD$377,BJ$21,FALSE)),VLOOKUP(MID($A92,4,5),'Project splits'!$C$5:$AM$346,BJ$22,FALSE),VLOOKUP($A92,'Success Asset Classes'!$B$15:$BD$377,BJ$21,FALSE)))</f>
        <v>0</v>
      </c>
      <c r="BK92" s="230">
        <f>IF($AR92=0,VLOOKUP(MID($A92,4,5),'Project splits'!$C$5:$AM$346,BK$22,FALSE),IF(ISNA(VLOOKUP($A92,'Success Asset Classes'!$B$15:$BD$377,BK$21,FALSE)),VLOOKUP(MID($A92,4,5),'Project splits'!$C$5:$AM$346,BK$22,FALSE),VLOOKUP($A92,'Success Asset Classes'!$B$15:$BD$377,BK$21,FALSE)))</f>
        <v>0</v>
      </c>
      <c r="BL92" s="230">
        <f>IF($AR92=0,VLOOKUP(MID($A92,4,5),'Project splits'!$C$5:$AM$346,BL$22,FALSE),IF(ISNA(VLOOKUP($A92,'Success Asset Classes'!$B$15:$BD$377,BL$21,FALSE)),VLOOKUP(MID($A92,4,5),'Project splits'!$C$5:$AM$346,BL$22,FALSE),VLOOKUP($A92,'Success Asset Classes'!$B$15:$BD$377,BL$21,FALSE)))</f>
        <v>0</v>
      </c>
      <c r="BM92" s="230">
        <f>IF($AR92=0,VLOOKUP(MID($A92,4,5),'Project splits'!$C$5:$AM$346,BM$22,FALSE),IF(ISNA(VLOOKUP($A92,'Success Asset Classes'!$B$15:$BD$377,BM$21,FALSE)),VLOOKUP(MID($A92,4,5),'Project splits'!$C$5:$AM$346,BM$22,FALSE),VLOOKUP($A92,'Success Asset Classes'!$B$15:$BD$377,BM$21,FALSE)))</f>
        <v>0</v>
      </c>
      <c r="BN92" s="230">
        <f>IF($AR92=0,VLOOKUP(MID($A92,4,5),'Project splits'!$C$5:$AM$346,BN$22,FALSE),IF(ISNA(VLOOKUP($A92,'Success Asset Classes'!$B$15:$BD$377,BN$21,FALSE)),VLOOKUP(MID($A92,4,5),'Project splits'!$C$5:$AM$346,BN$22,FALSE),VLOOKUP($A92,'Success Asset Classes'!$B$15:$BD$377,BN$21,FALSE)))</f>
        <v>0</v>
      </c>
      <c r="BO92" s="230">
        <f>IF($AR92=0,VLOOKUP(MID($A92,4,5),'Project splits'!$C$5:$AM$346,BO$22,FALSE),IF(ISNA(VLOOKUP($A92,'Success Asset Classes'!$B$15:$BD$377,BO$21,FALSE)),VLOOKUP(MID($A92,4,5),'Project splits'!$C$5:$AM$346,BO$22,FALSE),VLOOKUP($A92,'Success Asset Classes'!$B$15:$BD$377,BO$21,FALSE)))</f>
        <v>0</v>
      </c>
      <c r="BP92" s="230">
        <f>IF($AR92=0,VLOOKUP(MID($A92,4,5),'Project splits'!$C$5:$AM$346,BP$22,FALSE),IF(ISNA(VLOOKUP($A92,'Success Asset Classes'!$B$15:$BD$377,BP$21,FALSE)),VLOOKUP(MID($A92,4,5),'Project splits'!$C$5:$AM$346,BP$22,FALSE),VLOOKUP($A92,'Success Asset Classes'!$B$15:$BD$377,BP$21,FALSE)))</f>
        <v>0</v>
      </c>
      <c r="BQ92" s="230">
        <f>IF($AR92=0,VLOOKUP(MID($A92,4,5),'Project splits'!$C$5:$AM$346,BQ$22,FALSE),IF(ISNA(VLOOKUP($A92,'Success Asset Classes'!$B$15:$BD$377,BQ$21,FALSE)),VLOOKUP(MID($A92,4,5),'Project splits'!$C$5:$AM$346,BQ$22,FALSE),VLOOKUP($A92,'Success Asset Classes'!$B$15:$BD$377,BQ$21,FALSE)))</f>
        <v>0</v>
      </c>
      <c r="BR92" s="230">
        <f>IF($AR92=0,VLOOKUP(MID($A92,4,5),'Project splits'!$C$5:$AM$346,BR$22,FALSE),IF(ISNA(VLOOKUP($A92,'Success Asset Classes'!$B$15:$BD$377,BR$21,FALSE)),VLOOKUP(MID($A92,4,5),'Project splits'!$C$5:$AM$346,BR$22,FALSE),VLOOKUP($A92,'Success Asset Classes'!$B$15:$BD$377,BR$21,FALSE)))</f>
        <v>0</v>
      </c>
      <c r="BS92" s="247">
        <f t="shared" si="49"/>
        <v>1</v>
      </c>
      <c r="BT92" s="249">
        <f>1+IF(ISNA(VLOOKUP($A92,'Project labour content'!$A$7:$D$255,'Project labour content'!$D$1,FALSE)),VLOOKUP($D92,'Project labour content'!$F$6:$G$15,'Project labour content'!$G$1,FALSE),VLOOKUP($A92,'Project labour content'!$A$7:$D$255,'Project labour content'!$D$1,FALSE))*LabEsc22*1</f>
        <v>1.0005859102087626</v>
      </c>
      <c r="BU92" s="249">
        <f>1+IF(ISNA(VLOOKUP($A92,'Project labour content'!$A$7:$D$255,'Project labour content'!$D$1,FALSE)),VLOOKUP($D92,'Project labour content'!$F$6:$G$15,'Project labour content'!$G$1,FALSE),VLOOKUP($A92,'Project labour content'!$A$7:$D$255,'Project labour content'!$D$1,FALSE))*LabEsc23*1</f>
        <v>1.0011746327865272</v>
      </c>
      <c r="BV92" s="249">
        <f>1+IF(ISNA(VLOOKUP($A92,'Project labour content'!$A$7:$D$255,'Project labour content'!$D$1,FALSE)),VLOOKUP($D92,'Project labour content'!$F$6:$G$15,'Project labour content'!$G$1,FALSE),VLOOKUP($A92,'Project labour content'!$A$7:$D$255,'Project labour content'!$D$1,FALSE))*LabEsc24*1</f>
        <v>1.0017292094547814</v>
      </c>
      <c r="BW92" s="249">
        <f>1+IF(ISNA(VLOOKUP($A92,'Project labour content'!$A$7:$D$255,'Project labour content'!$D$1,FALSE)),VLOOKUP($D92,'Project labour content'!$F$6:$G$15,'Project labour content'!$G$1,FALSE),VLOOKUP($A92,'Project labour content'!$A$7:$D$255,'Project labour content'!$D$1,FALSE))*LabEsc25*1</f>
        <v>1.0024719724724633</v>
      </c>
      <c r="BX92" s="249">
        <f>1+IF(ISNA(VLOOKUP($A92,'Project labour content'!$A$7:$D$255,'Project labour content'!$D$1,FALSE)),VLOOKUP($D92,'Project labour content'!$F$6:$G$15,'Project labour content'!$G$1,FALSE),VLOOKUP($A92,'Project labour content'!$A$7:$D$255,'Project labour content'!$D$1,FALSE))*LabEsc26*1</f>
        <v>1.0032814603679003</v>
      </c>
      <c r="BY92" s="249">
        <f>1+IF(ISNA(VLOOKUP($A92,'Project labour content'!$A$7:$D$255,'Project labour content'!$D$1,FALSE)),VLOOKUP($D92,'Project labour content'!$F$6:$G$15,'Project labour content'!$G$1,FALSE),VLOOKUP($A92,'Project labour content'!$A$7:$D$255,'Project labour content'!$D$1,FALSE))*LabEsc27*1</f>
        <v>1.0037828447166741</v>
      </c>
      <c r="BZ92" s="249">
        <f>1+IF(ISNA(VLOOKUP($A92,'Project labour content'!$A$7:$D$255,'Project labour content'!$D$1,FALSE)),VLOOKUP($D92,'Project labour content'!$F$6:$G$15,'Project labour content'!$G$1,FALSE),VLOOKUP($A92,'Project labour content'!$A$7:$D$255,'Project labour content'!$D$1,FALSE))*LabEsc28*1</f>
        <v>1.0041603871313007</v>
      </c>
      <c r="CA92" s="249">
        <f>1+IF(ISNA(VLOOKUP($A92,'Project labour content'!$A$7:$D$255,'Project labour content'!$D$1,FALSE)),VLOOKUP($D92,'Project labour content'!$F$6:$G$15,'Project labour content'!$G$1,FALSE),VLOOKUP($A92,'Project labour content'!$A$7:$D$255,'Project labour content'!$D$1,FALSE))*LabEsc29*1</f>
        <v>1.0047662671982935</v>
      </c>
      <c r="CB92" s="250" t="str">
        <f>IF(ISNA(VLOOKUP($A92,'Project labour content'!$A$7:$D$255,'Project labour content'!$D$1,FALSE)),"Category","Project")</f>
        <v>Category</v>
      </c>
      <c r="CD92" s="247" t="str">
        <f t="shared" si="50"/>
        <v>11656</v>
      </c>
      <c r="CE92" s="3"/>
    </row>
    <row r="93" spans="1:83" x14ac:dyDescent="0.15">
      <c r="A93" s="11" t="s">
        <v>132</v>
      </c>
      <c r="B93" s="11" t="str">
        <f>VLOOKUP($A93,'Incurred Real 2022$'!$A$25:$AC$426,'Incurred Real 2022$'!B$1,FALSE)</f>
        <v>Substation and Telecommunication Building Enhancements</v>
      </c>
      <c r="C93" s="11" t="str">
        <f>VLOOKUP($A93,'Incurred Real 2022$'!$A$25:$AC$426,'Incurred Real 2022$'!C$1,FALSE)</f>
        <v>ExAnte</v>
      </c>
      <c r="D93" s="11" t="str">
        <f>VLOOKUP($A93,'Incurred Real 2022$'!$A$25:$AC$426,'Incurred Real 2022$'!D$1,FALSE)</f>
        <v>Security/Compliance</v>
      </c>
      <c r="E93" s="11" t="str">
        <f>VLOOKUP($A93,'Incurred Real 2022$'!$A$25:$AC$426,'Incurred Real 2022$'!E$1,FALSE)</f>
        <v>Closed</v>
      </c>
      <c r="F93" s="105" t="str">
        <f>IF(VLOOKUP($A93,'Incurred Real 2022$'!$A$25:$AC$426,'Incurred Real 2022$'!F$1,FALSE)=0,"",VLOOKUP($A93,'Incurred Real 2022$'!$A$25:$AC$426,'Incurred Real 2022$'!F$1,FALSE))</f>
        <v/>
      </c>
      <c r="G93" s="105" t="str">
        <f>IF(VLOOKUP($A93,'Incurred Real 2022$'!$A$25:$AC$426,'Incurred Real 2022$'!G$1,FALSE)=0,"",VLOOKUP($A93,'Incurred Real 2022$'!$A$25:$AC$426,'Incurred Real 2022$'!G$1,FALSE))</f>
        <v/>
      </c>
      <c r="H93" s="105" t="str">
        <f>IF(VLOOKUP($A93,'Incurred Real 2022$'!$A$25:$AC$426,'Incurred Real 2022$'!H$1,FALSE)=0,"",VLOOKUP($A93,'Incurred Real 2022$'!$A$25:$AC$426,'Incurred Real 2022$'!H$1,FALSE))</f>
        <v/>
      </c>
      <c r="I93" s="105" t="str">
        <f>IF(VLOOKUP($A93,'Incurred Real 2022$'!$A$25:$AC$426,'Incurred Real 2022$'!I$1,FALSE)=0,"",VLOOKUP($A93,'Incurred Real 2022$'!$A$25:$AC$426,'Incurred Real 2022$'!I$1,FALSE))</f>
        <v/>
      </c>
      <c r="J93" s="105" t="str">
        <f>IF(VLOOKUP($A93,'Incurred Real 2022$'!$A$25:$AC$426,'Incurred Real 2022$'!J$1,FALSE)=0,"",VLOOKUP($A93,'Incurred Real 2022$'!$A$25:$AC$426,'Incurred Real 2022$'!J$1,FALSE))</f>
        <v/>
      </c>
      <c r="K93" s="105" t="str">
        <f>IF(VLOOKUP($A93,'Incurred Real 2022$'!$A$25:$AC$426,'Incurred Real 2022$'!K$1,FALSE)=0,"",VLOOKUP($A93,'Incurred Real 2022$'!$A$25:$AC$426,'Incurred Real 2022$'!K$1,FALSE))</f>
        <v/>
      </c>
      <c r="L93" s="105" t="str">
        <f>IF(VLOOKUP($A93,'Incurred Real 2022$'!$A$25:$AC$426,'Incurred Real 2022$'!L$1,FALSE)=0,"",VLOOKUP($A93,'Incurred Real 2022$'!$A$25:$AC$426,'Incurred Real 2022$'!L$1,FALSE))</f>
        <v/>
      </c>
      <c r="M93" s="105" t="str">
        <f>IF(VLOOKUP($A93,'Incurred Real 2022$'!$A$25:$AC$426,'Incurred Real 2022$'!M$1,FALSE)=0,"",VLOOKUP($A93,'Incurred Real 2022$'!$A$25:$AC$426,'Incurred Real 2022$'!M$1,FALSE))</f>
        <v/>
      </c>
      <c r="N93" s="105" t="str">
        <f>IF(VLOOKUP($A93,'Incurred Real 2022$'!$A$25:$AC$426,'Incurred Real 2022$'!N$1,FALSE)=0,"",VLOOKUP($A93,'Incurred Real 2022$'!$A$25:$AC$426,'Incurred Real 2022$'!N$1,FALSE))</f>
        <v/>
      </c>
      <c r="O93" s="105">
        <f>IF(VLOOKUP($A93,'Incurred Real 2022$'!$A$25:$AC$426,'Incurred Real 2022$'!O$1,FALSE)=0,"",VLOOKUP($A93,'Incurred Real 2022$'!$A$25:$AC$426,'Incurred Real 2022$'!O$1,FALSE))</f>
        <v>34784.730000000003</v>
      </c>
      <c r="P93" s="105">
        <f>IF(VLOOKUP($A93,'Incurred Real 2022$'!$A$25:$AC$426,'Incurred Real 2022$'!P$1,FALSE)=0,"",VLOOKUP($A93,'Incurred Real 2022$'!$A$25:$AC$426,'Incurred Real 2022$'!P$1,FALSE))</f>
        <v>558714.82999999996</v>
      </c>
      <c r="Q93" s="105">
        <f>IF(VLOOKUP($A93,'Incurred Real 2022$'!$A$25:$AC$426,'Incurred Real 2022$'!Q$1,FALSE)=0,"",VLOOKUP($A93,'Incurred Real 2022$'!$A$25:$AC$426,'Incurred Real 2022$'!Q$1,FALSE))</f>
        <v>1619551.99</v>
      </c>
      <c r="R93" s="105">
        <f>IF(VLOOKUP($A93,'Incurred Real 2022$'!$A$25:$AC$426,'Incurred Real 2022$'!R$1,FALSE)=0,"",VLOOKUP($A93,'Incurred Real 2022$'!$A$25:$AC$426,'Incurred Real 2022$'!R$1,FALSE))</f>
        <v>251729.79</v>
      </c>
      <c r="S93" s="105">
        <f>IF(VLOOKUP($A93,'Incurred Real 2022$'!$A$25:$AC$426,'Incurred Real 2022$'!S$1,FALSE)=0,"",VLOOKUP($A93,'Incurred Real 2022$'!$A$25:$AC$426,'Incurred Real 2022$'!S$1,FALSE))</f>
        <v>49406.09</v>
      </c>
      <c r="T93" s="105">
        <f>IF(VLOOKUP($A93,'Incurred Real 2022$'!$A$25:$AC$426,'Incurred Real 2022$'!T$1,FALSE)=0,"",VLOOKUP($A93,'Incurred Real 2022$'!$A$25:$AC$426,'Incurred Real 2022$'!T$1,FALSE))</f>
        <v>22296.01</v>
      </c>
      <c r="U93" s="105" t="str">
        <f>IF(VLOOKUP($A93,'Incurred Real 2022$'!$A$25:$AC$426,'Incurred Real 2022$'!U$1,FALSE)=0,"",VLOOKUP($A93,'Incurred Real 2022$'!$A$25:$AC$426,'Incurred Real 2022$'!U$1,FALSE))</f>
        <v/>
      </c>
      <c r="V93" s="13" t="str">
        <f>IF(ISTEXT(VLOOKUP($A93,'Incurred Real 2022$'!$A$25:$AC$426,'Incurred Real 2022$'!V$1,FALSE)),"",(VLOOKUP($A93,'Incurred Real 2022$'!$A$25:$AC$426,'Incurred Real 2022$'!V$1,FALSE))*BT93*Incurred_Real!V$15)</f>
        <v/>
      </c>
      <c r="W93" s="13" t="str">
        <f>IF(ISTEXT(VLOOKUP($A93,'Incurred Real 2022$'!$A$25:$AC$426,'Incurred Real 2022$'!W$1,FALSE)),"",(VLOOKUP($A93,'Incurred Real 2022$'!$A$25:$AC$426,'Incurred Real 2022$'!W$1,FALSE))*BU93*Incurred_Real!W$15)</f>
        <v/>
      </c>
      <c r="X93" s="220" t="str">
        <f>IF(ISTEXT(VLOOKUP($A93,'Incurred Real 2022$'!$A$25:$AC$426,'Incurred Real 2022$'!X$1,FALSE)),"",(VLOOKUP($A93,'Incurred Real 2022$'!$A$25:$AC$426,'Incurred Real 2022$'!X$1,FALSE))*BV93*Incurred_Real!X$15)</f>
        <v/>
      </c>
      <c r="Y93" s="217" t="str">
        <f>IF(ISTEXT(VLOOKUP($A93,'Incurred Real 2022$'!$A$25:$AC$426,'Incurred Real 2022$'!Y$1,FALSE)),"",(VLOOKUP($A93,'Incurred Real 2022$'!$A$25:$AC$426,'Incurred Real 2022$'!Y$1,FALSE))*BW93*Incurred_Real!Y$15)</f>
        <v/>
      </c>
      <c r="Z93" s="13" t="str">
        <f>IF(ISTEXT(VLOOKUP($A93,'Incurred Real 2022$'!$A$25:$AC$426,'Incurred Real 2022$'!Z$1,FALSE)),"",(VLOOKUP($A93,'Incurred Real 2022$'!$A$25:$AC$426,'Incurred Real 2022$'!Z$1,FALSE))*BX93*Incurred_Real!Z$15)</f>
        <v/>
      </c>
      <c r="AA93" s="13" t="str">
        <f>IF(ISTEXT(VLOOKUP($A93,'Incurred Real 2022$'!$A$25:$AC$426,'Incurred Real 2022$'!AA$1,FALSE)),"",(VLOOKUP($A93,'Incurred Real 2022$'!$A$25:$AC$426,'Incurred Real 2022$'!AA$1,FALSE))*BY93*Incurred_Real!AA$15)</f>
        <v/>
      </c>
      <c r="AB93" s="13" t="str">
        <f>IF(ISTEXT(VLOOKUP($A93,'Incurred Real 2022$'!$A$25:$AC$426,'Incurred Real 2022$'!AB$1,FALSE)),"",(VLOOKUP($A93,'Incurred Real 2022$'!$A$25:$AC$426,'Incurred Real 2022$'!AB$1,FALSE))*BZ93*Incurred_Real!AB$15)</f>
        <v/>
      </c>
      <c r="AC93" s="13" t="str">
        <f>IF(ISTEXT(VLOOKUP($A93,'Incurred Real 2022$'!$A$25:$AC$426,'Incurred Real 2022$'!AC$1,FALSE)),"",(VLOOKUP($A93,'Incurred Real 2022$'!$A$25:$AC$426,'Incurred Real 2022$'!AC$1,FALSE))*CA93*Incurred_Real!AC$15)</f>
        <v/>
      </c>
      <c r="AD93" s="221">
        <f t="shared" si="45"/>
        <v>2536483.4399999995</v>
      </c>
      <c r="AE93" s="221">
        <f t="shared" si="46"/>
        <v>2536483.4399999995</v>
      </c>
      <c r="AF93" s="239">
        <f t="shared" si="51"/>
        <v>3224421.2464101715</v>
      </c>
      <c r="AG93" s="222">
        <f t="shared" si="47"/>
        <v>2590531.4311591946</v>
      </c>
      <c r="AH93" s="223">
        <f t="shared" si="54"/>
        <v>1.244694894501754</v>
      </c>
      <c r="AI93" s="224">
        <f t="shared" si="48"/>
        <v>2020</v>
      </c>
      <c r="AJ93" s="225">
        <f>VLOOKUP($A93,Project_Commissioning!$C$4:$H$355,Project_Commissioning!F$1,FALSE)</f>
        <v>43091</v>
      </c>
      <c r="AK93" s="226">
        <f>VLOOKUP($A93,Project_Commissioning!$C$4:$H$355,Project_Commissioning!G$1,FALSE)</f>
        <v>2018</v>
      </c>
      <c r="AL93" s="225" t="str">
        <f>IF(VLOOKUP($A93,Project_Commissioning!$C$4:$H$355,Project_Commissioning!H$1,FALSE)=0,"",VLOOKUP($A93,Project_Commissioning!$C$4:$H$355,Project_Commissioning!H$1,FALSE))</f>
        <v/>
      </c>
      <c r="AM93" s="237">
        <f t="shared" si="52"/>
        <v>2863861.3670840939</v>
      </c>
      <c r="AN93" s="221" cm="1">
        <f t="array" ref="AN93">IF(ROUND(AE93,0)=0,0,LOOKUP(2,1/(F93:AC93&lt;&gt;""),F93:AC93))</f>
        <v>22296.01</v>
      </c>
      <c r="AO93" s="221">
        <f t="shared" si="53"/>
        <v>0</v>
      </c>
      <c r="AP93" s="79"/>
      <c r="AQ93" s="20"/>
      <c r="AR93" s="245">
        <f>IF(ISNA(VLOOKUP($A93,'Success Asset Classes'!$B$15:$AA$114,'Success Asset Classes'!$AA$1,FALSE)),0,VLOOKUP($A93,'Success Asset Classes'!$B$15:$AA$114,'Success Asset Classes'!$AA$1,FALSE))</f>
        <v>0</v>
      </c>
      <c r="AS93" s="230">
        <f>IF($AR93=0,VLOOKUP(MID($A93,4,5),'Project splits'!$C$5:$AM$346,AS$22,FALSE),IF(ISNA(VLOOKUP($A93,'Success Asset Classes'!$B$15:$BD$377,AS$21,FALSE)),VLOOKUP(MID($A93,4,5),'Project splits'!$C$5:$AM$346,AS$22,FALSE),VLOOKUP($A93,'Success Asset Classes'!$B$15:$BD$377,AS$21,FALSE)))</f>
        <v>0</v>
      </c>
      <c r="AT93" s="230">
        <f>IF($AR93=0,VLOOKUP(MID($A93,4,5),'Project splits'!$C$5:$AM$346,AT$22,FALSE),IF(ISNA(VLOOKUP($A93,'Success Asset Classes'!$B$15:$BD$377,AT$21,FALSE)),VLOOKUP(MID($A93,4,5),'Project splits'!$C$5:$AM$346,AT$22,FALSE),VLOOKUP($A93,'Success Asset Classes'!$B$15:$BD$377,AT$21,FALSE)))</f>
        <v>0</v>
      </c>
      <c r="AU93" s="230">
        <f>IF($AR93=0,VLOOKUP(MID($A93,4,5),'Project splits'!$C$5:$AM$346,AU$22,FALSE),IF(ISNA(VLOOKUP($A93,'Success Asset Classes'!$B$15:$BD$377,AU$21,FALSE)),VLOOKUP(MID($A93,4,5),'Project splits'!$C$5:$AM$346,AU$22,FALSE),VLOOKUP($A93,'Success Asset Classes'!$B$15:$BD$377,AU$21,FALSE)))</f>
        <v>0</v>
      </c>
      <c r="AV93" s="230">
        <f>IF($AR93=0,VLOOKUP(MID($A93,4,5),'Project splits'!$C$5:$AM$346,AV$22,FALSE),IF(ISNA(VLOOKUP($A93,'Success Asset Classes'!$B$15:$BD$377,AV$21,FALSE)),VLOOKUP(MID($A93,4,5),'Project splits'!$C$5:$AM$346,AV$22,FALSE),VLOOKUP($A93,'Success Asset Classes'!$B$15:$BD$377,AV$21,FALSE)))</f>
        <v>0</v>
      </c>
      <c r="AW93" s="230">
        <f>IF($AR93=0,VLOOKUP(MID($A93,4,5),'Project splits'!$C$5:$AM$346,AW$22,FALSE),IF(ISNA(VLOOKUP($A93,'Success Asset Classes'!$B$15:$BD$377,AW$21,FALSE)),VLOOKUP(MID($A93,4,5),'Project splits'!$C$5:$AM$346,AW$22,FALSE),VLOOKUP($A93,'Success Asset Classes'!$B$15:$BD$377,AW$21,FALSE)))</f>
        <v>0</v>
      </c>
      <c r="AX93" s="230">
        <f>IF($AR93=0,VLOOKUP(MID($A93,4,5),'Project splits'!$C$5:$AM$346,AX$22,FALSE),IF(ISNA(VLOOKUP($A93,'Success Asset Classes'!$B$15:$BD$377,AX$21,FALSE)),VLOOKUP(MID($A93,4,5),'Project splits'!$C$5:$AM$346,AX$22,FALSE),VLOOKUP($A93,'Success Asset Classes'!$B$15:$BD$377,AX$21,FALSE)))</f>
        <v>0</v>
      </c>
      <c r="AY93" s="230">
        <f>IF($AR93=0,VLOOKUP(MID($A93,4,5),'Project splits'!$C$5:$AM$346,AY$22,FALSE),IF(ISNA(VLOOKUP($A93,'Success Asset Classes'!$B$15:$BD$377,AY$21,FALSE)),VLOOKUP(MID($A93,4,5),'Project splits'!$C$5:$AM$346,AY$22,FALSE),VLOOKUP($A93,'Success Asset Classes'!$B$15:$BD$377,AY$21,FALSE)))</f>
        <v>0</v>
      </c>
      <c r="AZ93" s="230">
        <f>IF($AR93=0,VLOOKUP(MID($A93,4,5),'Project splits'!$C$5:$AM$346,AZ$22,FALSE),IF(ISNA(VLOOKUP($A93,'Success Asset Classes'!$B$15:$BD$377,AZ$21,FALSE)),VLOOKUP(MID($A93,4,5),'Project splits'!$C$5:$AM$346,AZ$22,FALSE),VLOOKUP($A93,'Success Asset Classes'!$B$15:$BD$377,AZ$21,FALSE)))</f>
        <v>0</v>
      </c>
      <c r="BA93" s="230">
        <f>IF($AR93=0,VLOOKUP(MID($A93,4,5),'Project splits'!$C$5:$AM$346,BA$22,FALSE),IF(ISNA(VLOOKUP($A93,'Success Asset Classes'!$B$15:$BD$377,BA$21,FALSE)),VLOOKUP(MID($A93,4,5),'Project splits'!$C$5:$AM$346,BA$22,FALSE),VLOOKUP($A93,'Success Asset Classes'!$B$15:$BD$377,BA$21,FALSE)))</f>
        <v>0</v>
      </c>
      <c r="BB93" s="230">
        <f>IF($AR93=0,VLOOKUP(MID($A93,4,5),'Project splits'!$C$5:$AM$346,BB$22,FALSE),IF(ISNA(VLOOKUP($A93,'Success Asset Classes'!$B$15:$BD$377,BB$21,FALSE)),VLOOKUP(MID($A93,4,5),'Project splits'!$C$5:$AM$346,BB$22,FALSE),VLOOKUP($A93,'Success Asset Classes'!$B$15:$BD$377,BB$21,FALSE)))</f>
        <v>0</v>
      </c>
      <c r="BC93" s="230">
        <f>IF($AR93=0,VLOOKUP(MID($A93,4,5),'Project splits'!$C$5:$AM$346,BC$22,FALSE),IF(ISNA(VLOOKUP($A93,'Success Asset Classes'!$B$15:$BD$377,BC$21,FALSE)),VLOOKUP(MID($A93,4,5),'Project splits'!$C$5:$AM$346,BC$22,FALSE),VLOOKUP($A93,'Success Asset Classes'!$B$15:$BD$377,BC$21,FALSE)))</f>
        <v>0</v>
      </c>
      <c r="BD93" s="230">
        <f>IF($AR93=0,VLOOKUP(MID($A93,4,5),'Project splits'!$C$5:$AM$346,BD$22,FALSE),IF(ISNA(VLOOKUP($A93,'Success Asset Classes'!$B$15:$BD$377,BD$21,FALSE)),VLOOKUP(MID($A93,4,5),'Project splits'!$C$5:$AM$346,BD$22,FALSE),VLOOKUP($A93,'Success Asset Classes'!$B$15:$BD$377,BD$21,FALSE)))</f>
        <v>1</v>
      </c>
      <c r="BE93" s="230">
        <f>IF($AR93=0,VLOOKUP(MID($A93,4,5),'Project splits'!$C$5:$AM$346,BE$22,FALSE),IF(ISNA(VLOOKUP($A93,'Success Asset Classes'!$B$15:$BD$377,BE$21,FALSE)),VLOOKUP(MID($A93,4,5),'Project splits'!$C$5:$AM$346,BE$22,FALSE),VLOOKUP($A93,'Success Asset Classes'!$B$15:$BD$377,BE$21,FALSE)))</f>
        <v>0</v>
      </c>
      <c r="BF93" s="230">
        <f>IF($AR93=0,VLOOKUP(MID($A93,4,5),'Project splits'!$C$5:$AM$346,BF$22,FALSE),IF(ISNA(VLOOKUP($A93,'Success Asset Classes'!$B$15:$BD$377,BF$21,FALSE)),VLOOKUP(MID($A93,4,5),'Project splits'!$C$5:$AM$346,BF$22,FALSE),VLOOKUP($A93,'Success Asset Classes'!$B$15:$BD$377,BF$21,FALSE)))</f>
        <v>0</v>
      </c>
      <c r="BG93" s="230">
        <f>IF($AR93=0,VLOOKUP(MID($A93,4,5),'Project splits'!$C$5:$AM$346,BG$22,FALSE),IF(ISNA(VLOOKUP($A93,'Success Asset Classes'!$B$15:$BD$377,BG$21,FALSE)),VLOOKUP(MID($A93,4,5),'Project splits'!$C$5:$AM$346,BG$22,FALSE),VLOOKUP($A93,'Success Asset Classes'!$B$15:$BD$377,BG$21,FALSE)))</f>
        <v>0</v>
      </c>
      <c r="BH93" s="230">
        <f>IF($AR93=0,VLOOKUP(MID($A93,4,5),'Project splits'!$C$5:$AM$346,BH$22,FALSE),IF(ISNA(VLOOKUP($A93,'Success Asset Classes'!$B$15:$BD$377,BH$21,FALSE)),VLOOKUP(MID($A93,4,5),'Project splits'!$C$5:$AM$346,BH$22,FALSE),VLOOKUP($A93,'Success Asset Classes'!$B$15:$BD$377,BH$21,FALSE)))</f>
        <v>0</v>
      </c>
      <c r="BI93" s="230">
        <f>IF($AR93=0,VLOOKUP(MID($A93,4,5),'Project splits'!$C$5:$AM$346,BI$22,FALSE),IF(ISNA(VLOOKUP($A93,'Success Asset Classes'!$B$15:$BD$377,BI$21,FALSE)),VLOOKUP(MID($A93,4,5),'Project splits'!$C$5:$AM$346,BI$22,FALSE),VLOOKUP($A93,'Success Asset Classes'!$B$15:$BD$377,BI$21,FALSE)))</f>
        <v>0</v>
      </c>
      <c r="BJ93" s="230">
        <f>IF($AR93=0,VLOOKUP(MID($A93,4,5),'Project splits'!$C$5:$AM$346,BJ$22,FALSE),IF(ISNA(VLOOKUP($A93,'Success Asset Classes'!$B$15:$BD$377,BJ$21,FALSE)),VLOOKUP(MID($A93,4,5),'Project splits'!$C$5:$AM$346,BJ$22,FALSE),VLOOKUP($A93,'Success Asset Classes'!$B$15:$BD$377,BJ$21,FALSE)))</f>
        <v>0</v>
      </c>
      <c r="BK93" s="230">
        <f>IF($AR93=0,VLOOKUP(MID($A93,4,5),'Project splits'!$C$5:$AM$346,BK$22,FALSE),IF(ISNA(VLOOKUP($A93,'Success Asset Classes'!$B$15:$BD$377,BK$21,FALSE)),VLOOKUP(MID($A93,4,5),'Project splits'!$C$5:$AM$346,BK$22,FALSE),VLOOKUP($A93,'Success Asset Classes'!$B$15:$BD$377,BK$21,FALSE)))</f>
        <v>0</v>
      </c>
      <c r="BL93" s="230">
        <f>IF($AR93=0,VLOOKUP(MID($A93,4,5),'Project splits'!$C$5:$AM$346,BL$22,FALSE),IF(ISNA(VLOOKUP($A93,'Success Asset Classes'!$B$15:$BD$377,BL$21,FALSE)),VLOOKUP(MID($A93,4,5),'Project splits'!$C$5:$AM$346,BL$22,FALSE),VLOOKUP($A93,'Success Asset Classes'!$B$15:$BD$377,BL$21,FALSE)))</f>
        <v>0</v>
      </c>
      <c r="BM93" s="230">
        <f>IF($AR93=0,VLOOKUP(MID($A93,4,5),'Project splits'!$C$5:$AM$346,BM$22,FALSE),IF(ISNA(VLOOKUP($A93,'Success Asset Classes'!$B$15:$BD$377,BM$21,FALSE)),VLOOKUP(MID($A93,4,5),'Project splits'!$C$5:$AM$346,BM$22,FALSE),VLOOKUP($A93,'Success Asset Classes'!$B$15:$BD$377,BM$21,FALSE)))</f>
        <v>0</v>
      </c>
      <c r="BN93" s="230">
        <f>IF($AR93=0,VLOOKUP(MID($A93,4,5),'Project splits'!$C$5:$AM$346,BN$22,FALSE),IF(ISNA(VLOOKUP($A93,'Success Asset Classes'!$B$15:$BD$377,BN$21,FALSE)),VLOOKUP(MID($A93,4,5),'Project splits'!$C$5:$AM$346,BN$22,FALSE),VLOOKUP($A93,'Success Asset Classes'!$B$15:$BD$377,BN$21,FALSE)))</f>
        <v>0</v>
      </c>
      <c r="BO93" s="230">
        <f>IF($AR93=0,VLOOKUP(MID($A93,4,5),'Project splits'!$C$5:$AM$346,BO$22,FALSE),IF(ISNA(VLOOKUP($A93,'Success Asset Classes'!$B$15:$BD$377,BO$21,FALSE)),VLOOKUP(MID($A93,4,5),'Project splits'!$C$5:$AM$346,BO$22,FALSE),VLOOKUP($A93,'Success Asset Classes'!$B$15:$BD$377,BO$21,FALSE)))</f>
        <v>0</v>
      </c>
      <c r="BP93" s="230">
        <f>IF($AR93=0,VLOOKUP(MID($A93,4,5),'Project splits'!$C$5:$AM$346,BP$22,FALSE),IF(ISNA(VLOOKUP($A93,'Success Asset Classes'!$B$15:$BD$377,BP$21,FALSE)),VLOOKUP(MID($A93,4,5),'Project splits'!$C$5:$AM$346,BP$22,FALSE),VLOOKUP($A93,'Success Asset Classes'!$B$15:$BD$377,BP$21,FALSE)))</f>
        <v>0</v>
      </c>
      <c r="BQ93" s="230">
        <f>IF($AR93=0,VLOOKUP(MID($A93,4,5),'Project splits'!$C$5:$AM$346,BQ$22,FALSE),IF(ISNA(VLOOKUP($A93,'Success Asset Classes'!$B$15:$BD$377,BQ$21,FALSE)),VLOOKUP(MID($A93,4,5),'Project splits'!$C$5:$AM$346,BQ$22,FALSE),VLOOKUP($A93,'Success Asset Classes'!$B$15:$BD$377,BQ$21,FALSE)))</f>
        <v>0</v>
      </c>
      <c r="BR93" s="230">
        <f>IF($AR93=0,VLOOKUP(MID($A93,4,5),'Project splits'!$C$5:$AM$346,BR$22,FALSE),IF(ISNA(VLOOKUP($A93,'Success Asset Classes'!$B$15:$BD$377,BR$21,FALSE)),VLOOKUP(MID($A93,4,5),'Project splits'!$C$5:$AM$346,BR$22,FALSE),VLOOKUP($A93,'Success Asset Classes'!$B$15:$BD$377,BR$21,FALSE)))</f>
        <v>0</v>
      </c>
      <c r="BS93" s="247">
        <f t="shared" si="49"/>
        <v>1</v>
      </c>
      <c r="BT93" s="249">
        <f>1+IF(ISNA(VLOOKUP($A93,'Project labour content'!$A$7:$D$255,'Project labour content'!$D$1,FALSE)),VLOOKUP($D93,'Project labour content'!$F$6:$G$15,'Project labour content'!$G$1,FALSE),VLOOKUP($A93,'Project labour content'!$A$7:$D$255,'Project labour content'!$D$1,FALSE))*LabEsc22*1</f>
        <v>1.0005859102087626</v>
      </c>
      <c r="BU93" s="249">
        <f>1+IF(ISNA(VLOOKUP($A93,'Project labour content'!$A$7:$D$255,'Project labour content'!$D$1,FALSE)),VLOOKUP($D93,'Project labour content'!$F$6:$G$15,'Project labour content'!$G$1,FALSE),VLOOKUP($A93,'Project labour content'!$A$7:$D$255,'Project labour content'!$D$1,FALSE))*LabEsc23*1</f>
        <v>1.0011746327865272</v>
      </c>
      <c r="BV93" s="249">
        <f>1+IF(ISNA(VLOOKUP($A93,'Project labour content'!$A$7:$D$255,'Project labour content'!$D$1,FALSE)),VLOOKUP($D93,'Project labour content'!$F$6:$G$15,'Project labour content'!$G$1,FALSE),VLOOKUP($A93,'Project labour content'!$A$7:$D$255,'Project labour content'!$D$1,FALSE))*LabEsc24*1</f>
        <v>1.0017292094547814</v>
      </c>
      <c r="BW93" s="249">
        <f>1+IF(ISNA(VLOOKUP($A93,'Project labour content'!$A$7:$D$255,'Project labour content'!$D$1,FALSE)),VLOOKUP($D93,'Project labour content'!$F$6:$G$15,'Project labour content'!$G$1,FALSE),VLOOKUP($A93,'Project labour content'!$A$7:$D$255,'Project labour content'!$D$1,FALSE))*LabEsc25*1</f>
        <v>1.0024719724724633</v>
      </c>
      <c r="BX93" s="249">
        <f>1+IF(ISNA(VLOOKUP($A93,'Project labour content'!$A$7:$D$255,'Project labour content'!$D$1,FALSE)),VLOOKUP($D93,'Project labour content'!$F$6:$G$15,'Project labour content'!$G$1,FALSE),VLOOKUP($A93,'Project labour content'!$A$7:$D$255,'Project labour content'!$D$1,FALSE))*LabEsc26*1</f>
        <v>1.0032814603679003</v>
      </c>
      <c r="BY93" s="249">
        <f>1+IF(ISNA(VLOOKUP($A93,'Project labour content'!$A$7:$D$255,'Project labour content'!$D$1,FALSE)),VLOOKUP($D93,'Project labour content'!$F$6:$G$15,'Project labour content'!$G$1,FALSE),VLOOKUP($A93,'Project labour content'!$A$7:$D$255,'Project labour content'!$D$1,FALSE))*LabEsc27*1</f>
        <v>1.0037828447166741</v>
      </c>
      <c r="BZ93" s="249">
        <f>1+IF(ISNA(VLOOKUP($A93,'Project labour content'!$A$7:$D$255,'Project labour content'!$D$1,FALSE)),VLOOKUP($D93,'Project labour content'!$F$6:$G$15,'Project labour content'!$G$1,FALSE),VLOOKUP($A93,'Project labour content'!$A$7:$D$255,'Project labour content'!$D$1,FALSE))*LabEsc28*1</f>
        <v>1.0041603871313007</v>
      </c>
      <c r="CA93" s="249">
        <f>1+IF(ISNA(VLOOKUP($A93,'Project labour content'!$A$7:$D$255,'Project labour content'!$D$1,FALSE)),VLOOKUP($D93,'Project labour content'!$F$6:$G$15,'Project labour content'!$G$1,FALSE),VLOOKUP($A93,'Project labour content'!$A$7:$D$255,'Project labour content'!$D$1,FALSE))*LabEsc29*1</f>
        <v>1.0047662671982935</v>
      </c>
      <c r="CB93" s="250" t="str">
        <f>IF(ISNA(VLOOKUP($A93,'Project labour content'!$A$7:$D$255,'Project labour content'!$D$1,FALSE)),"Category","Project")</f>
        <v>Category</v>
      </c>
      <c r="CD93" s="247" t="str">
        <f t="shared" si="50"/>
        <v>11659</v>
      </c>
      <c r="CE93" s="3"/>
    </row>
    <row r="94" spans="1:83" x14ac:dyDescent="0.15">
      <c r="A94" s="11" t="s">
        <v>134</v>
      </c>
      <c r="B94" s="11" t="str">
        <f>VLOOKUP($A94,'Incurred Real 2022$'!$A$25:$AC$426,'Incurred Real 2022$'!B$1,FALSE)</f>
        <v>Substation Battery Charger Replacement</v>
      </c>
      <c r="C94" s="11" t="str">
        <f>VLOOKUP($A94,'Incurred Real 2022$'!$A$25:$AC$426,'Incurred Real 2022$'!C$1,FALSE)</f>
        <v>ExAnte</v>
      </c>
      <c r="D94" s="11" t="str">
        <f>VLOOKUP($A94,'Incurred Real 2022$'!$A$25:$AC$426,'Incurred Real 2022$'!D$1,FALSE)</f>
        <v>Replacement</v>
      </c>
      <c r="E94" s="11" t="str">
        <f>VLOOKUP($A94,'Incurred Real 2022$'!$A$25:$AC$426,'Incurred Real 2022$'!E$1,FALSE)</f>
        <v>Active</v>
      </c>
      <c r="F94" s="105" t="str">
        <f>IF(VLOOKUP($A94,'Incurred Real 2022$'!$A$25:$AC$426,'Incurred Real 2022$'!F$1,FALSE)=0,"",VLOOKUP($A94,'Incurred Real 2022$'!$A$25:$AC$426,'Incurred Real 2022$'!F$1,FALSE))</f>
        <v/>
      </c>
      <c r="G94" s="105" t="str">
        <f>IF(VLOOKUP($A94,'Incurred Real 2022$'!$A$25:$AC$426,'Incurred Real 2022$'!G$1,FALSE)=0,"",VLOOKUP($A94,'Incurred Real 2022$'!$A$25:$AC$426,'Incurred Real 2022$'!G$1,FALSE))</f>
        <v/>
      </c>
      <c r="H94" s="105" t="str">
        <f>IF(VLOOKUP($A94,'Incurred Real 2022$'!$A$25:$AC$426,'Incurred Real 2022$'!H$1,FALSE)=0,"",VLOOKUP($A94,'Incurred Real 2022$'!$A$25:$AC$426,'Incurred Real 2022$'!H$1,FALSE))</f>
        <v/>
      </c>
      <c r="I94" s="105" t="str">
        <f>IF(VLOOKUP($A94,'Incurred Real 2022$'!$A$25:$AC$426,'Incurred Real 2022$'!I$1,FALSE)=0,"",VLOOKUP($A94,'Incurred Real 2022$'!$A$25:$AC$426,'Incurred Real 2022$'!I$1,FALSE))</f>
        <v/>
      </c>
      <c r="J94" s="105" t="str">
        <f>IF(VLOOKUP($A94,'Incurred Real 2022$'!$A$25:$AC$426,'Incurred Real 2022$'!J$1,FALSE)=0,"",VLOOKUP($A94,'Incurred Real 2022$'!$A$25:$AC$426,'Incurred Real 2022$'!J$1,FALSE))</f>
        <v/>
      </c>
      <c r="K94" s="105" t="str">
        <f>IF(VLOOKUP($A94,'Incurred Real 2022$'!$A$25:$AC$426,'Incurred Real 2022$'!K$1,FALSE)=0,"",VLOOKUP($A94,'Incurred Real 2022$'!$A$25:$AC$426,'Incurred Real 2022$'!K$1,FALSE))</f>
        <v/>
      </c>
      <c r="L94" s="105" t="str">
        <f>IF(VLOOKUP($A94,'Incurred Real 2022$'!$A$25:$AC$426,'Incurred Real 2022$'!L$1,FALSE)=0,"",VLOOKUP($A94,'Incurred Real 2022$'!$A$25:$AC$426,'Incurred Real 2022$'!L$1,FALSE))</f>
        <v/>
      </c>
      <c r="M94" s="105" t="str">
        <f>IF(VLOOKUP($A94,'Incurred Real 2022$'!$A$25:$AC$426,'Incurred Real 2022$'!M$1,FALSE)=0,"",VLOOKUP($A94,'Incurred Real 2022$'!$A$25:$AC$426,'Incurred Real 2022$'!M$1,FALSE))</f>
        <v/>
      </c>
      <c r="N94" s="105" t="str">
        <f>IF(VLOOKUP($A94,'Incurred Real 2022$'!$A$25:$AC$426,'Incurred Real 2022$'!N$1,FALSE)=0,"",VLOOKUP($A94,'Incurred Real 2022$'!$A$25:$AC$426,'Incurred Real 2022$'!N$1,FALSE))</f>
        <v/>
      </c>
      <c r="O94" s="105">
        <f>IF(VLOOKUP($A94,'Incurred Real 2022$'!$A$25:$AC$426,'Incurred Real 2022$'!O$1,FALSE)=0,"",VLOOKUP($A94,'Incurred Real 2022$'!$A$25:$AC$426,'Incurred Real 2022$'!O$1,FALSE))</f>
        <v>9136.58</v>
      </c>
      <c r="P94" s="105">
        <f>IF(VLOOKUP($A94,'Incurred Real 2022$'!$A$25:$AC$426,'Incurred Real 2022$'!P$1,FALSE)=0,"",VLOOKUP($A94,'Incurred Real 2022$'!$A$25:$AC$426,'Incurred Real 2022$'!P$1,FALSE))</f>
        <v>71459.929999999993</v>
      </c>
      <c r="Q94" s="105">
        <f>IF(VLOOKUP($A94,'Incurred Real 2022$'!$A$25:$AC$426,'Incurred Real 2022$'!Q$1,FALSE)=0,"",VLOOKUP($A94,'Incurred Real 2022$'!$A$25:$AC$426,'Incurred Real 2022$'!Q$1,FALSE))</f>
        <v>546308.9</v>
      </c>
      <c r="R94" s="105">
        <f>IF(VLOOKUP($A94,'Incurred Real 2022$'!$A$25:$AC$426,'Incurred Real 2022$'!R$1,FALSE)=0,"",VLOOKUP($A94,'Incurred Real 2022$'!$A$25:$AC$426,'Incurred Real 2022$'!R$1,FALSE))</f>
        <v>593998.52</v>
      </c>
      <c r="S94" s="105">
        <f>IF(VLOOKUP($A94,'Incurred Real 2022$'!$A$25:$AC$426,'Incurred Real 2022$'!S$1,FALSE)=0,"",VLOOKUP($A94,'Incurred Real 2022$'!$A$25:$AC$426,'Incurred Real 2022$'!S$1,FALSE))</f>
        <v>122865</v>
      </c>
      <c r="T94" s="105">
        <f>IF(VLOOKUP($A94,'Incurred Real 2022$'!$A$25:$AC$426,'Incurred Real 2022$'!T$1,FALSE)=0,"",VLOOKUP($A94,'Incurred Real 2022$'!$A$25:$AC$426,'Incurred Real 2022$'!T$1,FALSE))</f>
        <v>217052.09</v>
      </c>
      <c r="U94" s="105">
        <f>IF(VLOOKUP($A94,'Incurred Real 2022$'!$A$25:$AC$426,'Incurred Real 2022$'!U$1,FALSE)=0,"",VLOOKUP($A94,'Incurred Real 2022$'!$A$25:$AC$426,'Incurred Real 2022$'!U$1,FALSE))</f>
        <v>219709.79</v>
      </c>
      <c r="V94" s="13">
        <f>IF(ISTEXT(VLOOKUP($A94,'Incurred Real 2022$'!$A$25:$AC$426,'Incurred Real 2022$'!V$1,FALSE)),"",(VLOOKUP($A94,'Incurred Real 2022$'!$A$25:$AC$426,'Incurred Real 2022$'!V$1,FALSE))*BT94*Incurred_Real!V$15)</f>
        <v>198514.02108453095</v>
      </c>
      <c r="W94" s="13">
        <f>IF(ISTEXT(VLOOKUP($A94,'Incurred Real 2022$'!$A$25:$AC$426,'Incurred Real 2022$'!W$1,FALSE)),"",(VLOOKUP($A94,'Incurred Real 2022$'!$A$25:$AC$426,'Incurred Real 2022$'!W$1,FALSE))*BU94*Incurred_Real!W$15)</f>
        <v>27596.670967138522</v>
      </c>
      <c r="X94" s="220" t="str">
        <f>IF(ISTEXT(VLOOKUP($A94,'Incurred Real 2022$'!$A$25:$AC$426,'Incurred Real 2022$'!X$1,FALSE)),"",(VLOOKUP($A94,'Incurred Real 2022$'!$A$25:$AC$426,'Incurred Real 2022$'!X$1,FALSE))*BV94*Incurred_Real!X$15)</f>
        <v/>
      </c>
      <c r="Y94" s="217" t="str">
        <f>IF(ISTEXT(VLOOKUP($A94,'Incurred Real 2022$'!$A$25:$AC$426,'Incurred Real 2022$'!Y$1,FALSE)),"",(VLOOKUP($A94,'Incurred Real 2022$'!$A$25:$AC$426,'Incurred Real 2022$'!Y$1,FALSE))*BW94*Incurred_Real!Y$15)</f>
        <v/>
      </c>
      <c r="Z94" s="13" t="str">
        <f>IF(ISTEXT(VLOOKUP($A94,'Incurred Real 2022$'!$A$25:$AC$426,'Incurred Real 2022$'!Z$1,FALSE)),"",(VLOOKUP($A94,'Incurred Real 2022$'!$A$25:$AC$426,'Incurred Real 2022$'!Z$1,FALSE))*BX94*Incurred_Real!Z$15)</f>
        <v/>
      </c>
      <c r="AA94" s="13" t="str">
        <f>IF(ISTEXT(VLOOKUP($A94,'Incurred Real 2022$'!$A$25:$AC$426,'Incurred Real 2022$'!AA$1,FALSE)),"",(VLOOKUP($A94,'Incurred Real 2022$'!$A$25:$AC$426,'Incurred Real 2022$'!AA$1,FALSE))*BY94*Incurred_Real!AA$15)</f>
        <v/>
      </c>
      <c r="AB94" s="13" t="str">
        <f>IF(ISTEXT(VLOOKUP($A94,'Incurred Real 2022$'!$A$25:$AC$426,'Incurred Real 2022$'!AB$1,FALSE)),"",(VLOOKUP($A94,'Incurred Real 2022$'!$A$25:$AC$426,'Incurred Real 2022$'!AB$1,FALSE))*BZ94*Incurred_Real!AB$15)</f>
        <v/>
      </c>
      <c r="AC94" s="13" t="str">
        <f>IF(ISTEXT(VLOOKUP($A94,'Incurred Real 2022$'!$A$25:$AC$426,'Incurred Real 2022$'!AC$1,FALSE)),"",(VLOOKUP($A94,'Incurred Real 2022$'!$A$25:$AC$426,'Incurred Real 2022$'!AC$1,FALSE))*CA94*Incurred_Real!AC$15)</f>
        <v/>
      </c>
      <c r="AD94" s="221">
        <f t="shared" si="45"/>
        <v>2006641.5020516699</v>
      </c>
      <c r="AE94" s="221">
        <f t="shared" si="46"/>
        <v>2006641.5020516699</v>
      </c>
      <c r="AF94" s="239" t="str">
        <f t="shared" si="51"/>
        <v/>
      </c>
      <c r="AG94" s="222" t="str">
        <f t="shared" si="47"/>
        <v/>
      </c>
      <c r="AH94" s="223" t="str">
        <f t="shared" si="54"/>
        <v/>
      </c>
      <c r="AI94" s="224">
        <f t="shared" si="48"/>
        <v>2023</v>
      </c>
      <c r="AJ94" s="225">
        <f>VLOOKUP($A94,Project_Commissioning!$C$4:$H$355,Project_Commissioning!F$1,FALSE)</f>
        <v>42947</v>
      </c>
      <c r="AK94" s="226">
        <f>VLOOKUP($A94,Project_Commissioning!$C$4:$H$355,Project_Commissioning!G$1,FALSE)</f>
        <v>2018</v>
      </c>
      <c r="AL94" s="225" t="str">
        <f>IF(VLOOKUP($A94,Project_Commissioning!$C$4:$H$355,Project_Commissioning!H$1,FALSE)=0,"",VLOOKUP($A94,Project_Commissioning!$C$4:$H$355,Project_Commissioning!H$1,FALSE))</f>
        <v>Commissioned Extra</v>
      </c>
      <c r="AM94" s="237" t="str">
        <f t="shared" si="52"/>
        <v/>
      </c>
      <c r="AN94" s="221" cm="1">
        <f t="array" ref="AN94">IF(ROUND(AE94,0)=0,0,LOOKUP(2,1/(F94:AC94&lt;&gt;""),F94:AC94))</f>
        <v>27596.670967138522</v>
      </c>
      <c r="AO94" s="221">
        <f t="shared" si="53"/>
        <v>226110.69205166947</v>
      </c>
      <c r="AP94" s="79"/>
      <c r="AQ94" s="20"/>
      <c r="AR94" s="245">
        <f>IF(ISNA(VLOOKUP($A94,'Success Asset Classes'!$B$15:$AA$114,'Success Asset Classes'!$AA$1,FALSE)),0,VLOOKUP($A94,'Success Asset Classes'!$B$15:$AA$114,'Success Asset Classes'!$AA$1,FALSE))</f>
        <v>0</v>
      </c>
      <c r="AS94" s="230">
        <f>IF($AR94=0,VLOOKUP(MID($A94,4,5),'Project splits'!$C$5:$AM$346,AS$22,FALSE),IF(ISNA(VLOOKUP($A94,'Success Asset Classes'!$B$15:$BD$377,AS$21,FALSE)),VLOOKUP(MID($A94,4,5),'Project splits'!$C$5:$AM$346,AS$22,FALSE),VLOOKUP($A94,'Success Asset Classes'!$B$15:$BD$377,AS$21,FALSE)))</f>
        <v>0</v>
      </c>
      <c r="AT94" s="230">
        <f>IF($AR94=0,VLOOKUP(MID($A94,4,5),'Project splits'!$C$5:$AM$346,AT$22,FALSE),IF(ISNA(VLOOKUP($A94,'Success Asset Classes'!$B$15:$BD$377,AT$21,FALSE)),VLOOKUP(MID($A94,4,5),'Project splits'!$C$5:$AM$346,AT$22,FALSE),VLOOKUP($A94,'Success Asset Classes'!$B$15:$BD$377,AT$21,FALSE)))</f>
        <v>0</v>
      </c>
      <c r="AU94" s="230">
        <f>IF($AR94=0,VLOOKUP(MID($A94,4,5),'Project splits'!$C$5:$AM$346,AU$22,FALSE),IF(ISNA(VLOOKUP($A94,'Success Asset Classes'!$B$15:$BD$377,AU$21,FALSE)),VLOOKUP(MID($A94,4,5),'Project splits'!$C$5:$AM$346,AU$22,FALSE),VLOOKUP($A94,'Success Asset Classes'!$B$15:$BD$377,AU$21,FALSE)))</f>
        <v>0</v>
      </c>
      <c r="AV94" s="230">
        <f>IF($AR94=0,VLOOKUP(MID($A94,4,5),'Project splits'!$C$5:$AM$346,AV$22,FALSE),IF(ISNA(VLOOKUP($A94,'Success Asset Classes'!$B$15:$BD$377,AV$21,FALSE)),VLOOKUP(MID($A94,4,5),'Project splits'!$C$5:$AM$346,AV$22,FALSE),VLOOKUP($A94,'Success Asset Classes'!$B$15:$BD$377,AV$21,FALSE)))</f>
        <v>0</v>
      </c>
      <c r="AW94" s="230">
        <f>IF($AR94=0,VLOOKUP(MID($A94,4,5),'Project splits'!$C$5:$AM$346,AW$22,FALSE),IF(ISNA(VLOOKUP($A94,'Success Asset Classes'!$B$15:$BD$377,AW$21,FALSE)),VLOOKUP(MID($A94,4,5),'Project splits'!$C$5:$AM$346,AW$22,FALSE),VLOOKUP($A94,'Success Asset Classes'!$B$15:$BD$377,AW$21,FALSE)))</f>
        <v>0</v>
      </c>
      <c r="AX94" s="230">
        <f>IF($AR94=0,VLOOKUP(MID($A94,4,5),'Project splits'!$C$5:$AM$346,AX$22,FALSE),IF(ISNA(VLOOKUP($A94,'Success Asset Classes'!$B$15:$BD$377,AX$21,FALSE)),VLOOKUP(MID($A94,4,5),'Project splits'!$C$5:$AM$346,AX$22,FALSE),VLOOKUP($A94,'Success Asset Classes'!$B$15:$BD$377,AX$21,FALSE)))</f>
        <v>0</v>
      </c>
      <c r="AY94" s="230">
        <f>IF($AR94=0,VLOOKUP(MID($A94,4,5),'Project splits'!$C$5:$AM$346,AY$22,FALSE),IF(ISNA(VLOOKUP($A94,'Success Asset Classes'!$B$15:$BD$377,AY$21,FALSE)),VLOOKUP(MID($A94,4,5),'Project splits'!$C$5:$AM$346,AY$22,FALSE),VLOOKUP($A94,'Success Asset Classes'!$B$15:$BD$377,AY$21,FALSE)))</f>
        <v>0</v>
      </c>
      <c r="AZ94" s="230">
        <f>IF($AR94=0,VLOOKUP(MID($A94,4,5),'Project splits'!$C$5:$AM$346,AZ$22,FALSE),IF(ISNA(VLOOKUP($A94,'Success Asset Classes'!$B$15:$BD$377,AZ$21,FALSE)),VLOOKUP(MID($A94,4,5),'Project splits'!$C$5:$AM$346,AZ$22,FALSE),VLOOKUP($A94,'Success Asset Classes'!$B$15:$BD$377,AZ$21,FALSE)))</f>
        <v>0</v>
      </c>
      <c r="BA94" s="230">
        <f>IF($AR94=0,VLOOKUP(MID($A94,4,5),'Project splits'!$C$5:$AM$346,BA$22,FALSE),IF(ISNA(VLOOKUP($A94,'Success Asset Classes'!$B$15:$BD$377,BA$21,FALSE)),VLOOKUP(MID($A94,4,5),'Project splits'!$C$5:$AM$346,BA$22,FALSE),VLOOKUP($A94,'Success Asset Classes'!$B$15:$BD$377,BA$21,FALSE)))</f>
        <v>0</v>
      </c>
      <c r="BB94" s="230">
        <f>IF($AR94=0,VLOOKUP(MID($A94,4,5),'Project splits'!$C$5:$AM$346,BB$22,FALSE),IF(ISNA(VLOOKUP($A94,'Success Asset Classes'!$B$15:$BD$377,BB$21,FALSE)),VLOOKUP(MID($A94,4,5),'Project splits'!$C$5:$AM$346,BB$22,FALSE),VLOOKUP($A94,'Success Asset Classes'!$B$15:$BD$377,BB$21,FALSE)))</f>
        <v>0</v>
      </c>
      <c r="BC94" s="230">
        <f>IF($AR94=0,VLOOKUP(MID($A94,4,5),'Project splits'!$C$5:$AM$346,BC$22,FALSE),IF(ISNA(VLOOKUP($A94,'Success Asset Classes'!$B$15:$BD$377,BC$21,FALSE)),VLOOKUP(MID($A94,4,5),'Project splits'!$C$5:$AM$346,BC$22,FALSE),VLOOKUP($A94,'Success Asset Classes'!$B$15:$BD$377,BC$21,FALSE)))</f>
        <v>0</v>
      </c>
      <c r="BD94" s="230">
        <f>IF($AR94=0,VLOOKUP(MID($A94,4,5),'Project splits'!$C$5:$AM$346,BD$22,FALSE),IF(ISNA(VLOOKUP($A94,'Success Asset Classes'!$B$15:$BD$377,BD$21,FALSE)),VLOOKUP(MID($A94,4,5),'Project splits'!$C$5:$AM$346,BD$22,FALSE),VLOOKUP($A94,'Success Asset Classes'!$B$15:$BD$377,BD$21,FALSE)))</f>
        <v>1</v>
      </c>
      <c r="BE94" s="230">
        <f>IF($AR94=0,VLOOKUP(MID($A94,4,5),'Project splits'!$C$5:$AM$346,BE$22,FALSE),IF(ISNA(VLOOKUP($A94,'Success Asset Classes'!$B$15:$BD$377,BE$21,FALSE)),VLOOKUP(MID($A94,4,5),'Project splits'!$C$5:$AM$346,BE$22,FALSE),VLOOKUP($A94,'Success Asset Classes'!$B$15:$BD$377,BE$21,FALSE)))</f>
        <v>0</v>
      </c>
      <c r="BF94" s="230">
        <f>IF($AR94=0,VLOOKUP(MID($A94,4,5),'Project splits'!$C$5:$AM$346,BF$22,FALSE),IF(ISNA(VLOOKUP($A94,'Success Asset Classes'!$B$15:$BD$377,BF$21,FALSE)),VLOOKUP(MID($A94,4,5),'Project splits'!$C$5:$AM$346,BF$22,FALSE),VLOOKUP($A94,'Success Asset Classes'!$B$15:$BD$377,BF$21,FALSE)))</f>
        <v>0</v>
      </c>
      <c r="BG94" s="230">
        <f>IF($AR94=0,VLOOKUP(MID($A94,4,5),'Project splits'!$C$5:$AM$346,BG$22,FALSE),IF(ISNA(VLOOKUP($A94,'Success Asset Classes'!$B$15:$BD$377,BG$21,FALSE)),VLOOKUP(MID($A94,4,5),'Project splits'!$C$5:$AM$346,BG$22,FALSE),VLOOKUP($A94,'Success Asset Classes'!$B$15:$BD$377,BG$21,FALSE)))</f>
        <v>0</v>
      </c>
      <c r="BH94" s="230">
        <f>IF($AR94=0,VLOOKUP(MID($A94,4,5),'Project splits'!$C$5:$AM$346,BH$22,FALSE),IF(ISNA(VLOOKUP($A94,'Success Asset Classes'!$B$15:$BD$377,BH$21,FALSE)),VLOOKUP(MID($A94,4,5),'Project splits'!$C$5:$AM$346,BH$22,FALSE),VLOOKUP($A94,'Success Asset Classes'!$B$15:$BD$377,BH$21,FALSE)))</f>
        <v>0</v>
      </c>
      <c r="BI94" s="230">
        <f>IF($AR94=0,VLOOKUP(MID($A94,4,5),'Project splits'!$C$5:$AM$346,BI$22,FALSE),IF(ISNA(VLOOKUP($A94,'Success Asset Classes'!$B$15:$BD$377,BI$21,FALSE)),VLOOKUP(MID($A94,4,5),'Project splits'!$C$5:$AM$346,BI$22,FALSE),VLOOKUP($A94,'Success Asset Classes'!$B$15:$BD$377,BI$21,FALSE)))</f>
        <v>0</v>
      </c>
      <c r="BJ94" s="230">
        <f>IF($AR94=0,VLOOKUP(MID($A94,4,5),'Project splits'!$C$5:$AM$346,BJ$22,FALSE),IF(ISNA(VLOOKUP($A94,'Success Asset Classes'!$B$15:$BD$377,BJ$21,FALSE)),VLOOKUP(MID($A94,4,5),'Project splits'!$C$5:$AM$346,BJ$22,FALSE),VLOOKUP($A94,'Success Asset Classes'!$B$15:$BD$377,BJ$21,FALSE)))</f>
        <v>0</v>
      </c>
      <c r="BK94" s="230">
        <f>IF($AR94=0,VLOOKUP(MID($A94,4,5),'Project splits'!$C$5:$AM$346,BK$22,FALSE),IF(ISNA(VLOOKUP($A94,'Success Asset Classes'!$B$15:$BD$377,BK$21,FALSE)),VLOOKUP(MID($A94,4,5),'Project splits'!$C$5:$AM$346,BK$22,FALSE),VLOOKUP($A94,'Success Asset Classes'!$B$15:$BD$377,BK$21,FALSE)))</f>
        <v>0</v>
      </c>
      <c r="BL94" s="230">
        <f>IF($AR94=0,VLOOKUP(MID($A94,4,5),'Project splits'!$C$5:$AM$346,BL$22,FALSE),IF(ISNA(VLOOKUP($A94,'Success Asset Classes'!$B$15:$BD$377,BL$21,FALSE)),VLOOKUP(MID($A94,4,5),'Project splits'!$C$5:$AM$346,BL$22,FALSE),VLOOKUP($A94,'Success Asset Classes'!$B$15:$BD$377,BL$21,FALSE)))</f>
        <v>0</v>
      </c>
      <c r="BM94" s="230">
        <f>IF($AR94=0,VLOOKUP(MID($A94,4,5),'Project splits'!$C$5:$AM$346,BM$22,FALSE),IF(ISNA(VLOOKUP($A94,'Success Asset Classes'!$B$15:$BD$377,BM$21,FALSE)),VLOOKUP(MID($A94,4,5),'Project splits'!$C$5:$AM$346,BM$22,FALSE),VLOOKUP($A94,'Success Asset Classes'!$B$15:$BD$377,BM$21,FALSE)))</f>
        <v>0</v>
      </c>
      <c r="BN94" s="230">
        <f>IF($AR94=0,VLOOKUP(MID($A94,4,5),'Project splits'!$C$5:$AM$346,BN$22,FALSE),IF(ISNA(VLOOKUP($A94,'Success Asset Classes'!$B$15:$BD$377,BN$21,FALSE)),VLOOKUP(MID($A94,4,5),'Project splits'!$C$5:$AM$346,BN$22,FALSE),VLOOKUP($A94,'Success Asset Classes'!$B$15:$BD$377,BN$21,FALSE)))</f>
        <v>0</v>
      </c>
      <c r="BO94" s="230">
        <f>IF($AR94=0,VLOOKUP(MID($A94,4,5),'Project splits'!$C$5:$AM$346,BO$22,FALSE),IF(ISNA(VLOOKUP($A94,'Success Asset Classes'!$B$15:$BD$377,BO$21,FALSE)),VLOOKUP(MID($A94,4,5),'Project splits'!$C$5:$AM$346,BO$22,FALSE),VLOOKUP($A94,'Success Asset Classes'!$B$15:$BD$377,BO$21,FALSE)))</f>
        <v>0</v>
      </c>
      <c r="BP94" s="230">
        <f>IF($AR94=0,VLOOKUP(MID($A94,4,5),'Project splits'!$C$5:$AM$346,BP$22,FALSE),IF(ISNA(VLOOKUP($A94,'Success Asset Classes'!$B$15:$BD$377,BP$21,FALSE)),VLOOKUP(MID($A94,4,5),'Project splits'!$C$5:$AM$346,BP$22,FALSE),VLOOKUP($A94,'Success Asset Classes'!$B$15:$BD$377,BP$21,FALSE)))</f>
        <v>0</v>
      </c>
      <c r="BQ94" s="230">
        <f>IF($AR94=0,VLOOKUP(MID($A94,4,5),'Project splits'!$C$5:$AM$346,BQ$22,FALSE),IF(ISNA(VLOOKUP($A94,'Success Asset Classes'!$B$15:$BD$377,BQ$21,FALSE)),VLOOKUP(MID($A94,4,5),'Project splits'!$C$5:$AM$346,BQ$22,FALSE),VLOOKUP($A94,'Success Asset Classes'!$B$15:$BD$377,BQ$21,FALSE)))</f>
        <v>0</v>
      </c>
      <c r="BR94" s="230">
        <f>IF($AR94=0,VLOOKUP(MID($A94,4,5),'Project splits'!$C$5:$AM$346,BR$22,FALSE),IF(ISNA(VLOOKUP($A94,'Success Asset Classes'!$B$15:$BD$377,BR$21,FALSE)),VLOOKUP(MID($A94,4,5),'Project splits'!$C$5:$AM$346,BR$22,FALSE),VLOOKUP($A94,'Success Asset Classes'!$B$15:$BD$377,BR$21,FALSE)))</f>
        <v>0</v>
      </c>
      <c r="BS94" s="247">
        <f t="shared" si="49"/>
        <v>1</v>
      </c>
      <c r="BT94" s="249">
        <f>1+IF(ISNA(VLOOKUP($A94,'Project labour content'!$A$7:$D$255,'Project labour content'!$D$1,FALSE)),VLOOKUP($D94,'Project labour content'!$F$6:$G$15,'Project labour content'!$G$1,FALSE),VLOOKUP($A94,'Project labour content'!$A$7:$D$255,'Project labour content'!$D$1,FALSE))*LabEsc22*1</f>
        <v>1.0012650128869229</v>
      </c>
      <c r="BU94" s="249">
        <f>1+IF(ISNA(VLOOKUP($A94,'Project labour content'!$A$7:$D$255,'Project labour content'!$D$1,FALSE)),VLOOKUP($D94,'Project labour content'!$F$6:$G$15,'Project labour content'!$G$1,FALSE),VLOOKUP($A94,'Project labour content'!$A$7:$D$255,'Project labour content'!$D$1,FALSE))*LabEsc23*1</f>
        <v>1.002536097835703</v>
      </c>
      <c r="BV94" s="249">
        <f>1+IF(ISNA(VLOOKUP($A94,'Project labour content'!$A$7:$D$255,'Project labour content'!$D$1,FALSE)),VLOOKUP($D94,'Project labour content'!$F$6:$G$15,'Project labour content'!$G$1,FALSE),VLOOKUP($A94,'Project labour content'!$A$7:$D$255,'Project labour content'!$D$1,FALSE))*LabEsc24*1</f>
        <v>1.0037334598574539</v>
      </c>
      <c r="BW94" s="249">
        <f>1+IF(ISNA(VLOOKUP($A94,'Project labour content'!$A$7:$D$255,'Project labour content'!$D$1,FALSE)),VLOOKUP($D94,'Project labour content'!$F$6:$G$15,'Project labour content'!$G$1,FALSE),VLOOKUP($A94,'Project labour content'!$A$7:$D$255,'Project labour content'!$D$1,FALSE))*LabEsc25*1</f>
        <v>1.0053371267252522</v>
      </c>
      <c r="BX94" s="249">
        <f>1+IF(ISNA(VLOOKUP($A94,'Project labour content'!$A$7:$D$255,'Project labour content'!$D$1,FALSE)),VLOOKUP($D94,'Project labour content'!$F$6:$G$15,'Project labour content'!$G$1,FALSE),VLOOKUP($A94,'Project labour content'!$A$7:$D$255,'Project labour content'!$D$1,FALSE))*LabEsc26*1</f>
        <v>1.007084856333341</v>
      </c>
      <c r="BY94" s="249">
        <f>1+IF(ISNA(VLOOKUP($A94,'Project labour content'!$A$7:$D$255,'Project labour content'!$D$1,FALSE)),VLOOKUP($D94,'Project labour content'!$F$6:$G$15,'Project labour content'!$G$1,FALSE),VLOOKUP($A94,'Project labour content'!$A$7:$D$255,'Project labour content'!$D$1,FALSE))*LabEsc27*1</f>
        <v>1.0081673731644434</v>
      </c>
      <c r="BZ94" s="249">
        <f>1+IF(ISNA(VLOOKUP($A94,'Project labour content'!$A$7:$D$255,'Project labour content'!$D$1,FALSE)),VLOOKUP($D94,'Project labour content'!$F$6:$G$15,'Project labour content'!$G$1,FALSE),VLOOKUP($A94,'Project labour content'!$A$7:$D$255,'Project labour content'!$D$1,FALSE))*LabEsc28*1</f>
        <v>1.0089825083382635</v>
      </c>
      <c r="CA94" s="249">
        <f>1+IF(ISNA(VLOOKUP($A94,'Project labour content'!$A$7:$D$255,'Project labour content'!$D$1,FALSE)),VLOOKUP($D94,'Project labour content'!$F$6:$G$15,'Project labour content'!$G$1,FALSE),VLOOKUP($A94,'Project labour content'!$A$7:$D$255,'Project labour content'!$D$1,FALSE))*LabEsc29*1</f>
        <v>1.0102906372652101</v>
      </c>
      <c r="CB94" s="250" t="str">
        <f>IF(ISNA(VLOOKUP($A94,'Project labour content'!$A$7:$D$255,'Project labour content'!$D$1,FALSE)),"Category","Project")</f>
        <v>Project</v>
      </c>
      <c r="CD94" s="247" t="str">
        <f t="shared" si="50"/>
        <v>11660</v>
      </c>
      <c r="CE94" s="3"/>
    </row>
    <row r="95" spans="1:83" x14ac:dyDescent="0.15">
      <c r="A95" s="11" t="s">
        <v>136</v>
      </c>
      <c r="B95" s="11" t="str">
        <f>VLOOKUP($A95,'Incurred Real 2022$'!$A$25:$AC$426,'Incurred Real 2022$'!B$1,FALSE)</f>
        <v>Substation Computer Based Local Control Facilities Replaceme</v>
      </c>
      <c r="C95" s="11" t="str">
        <f>VLOOKUP($A95,'Incurred Real 2022$'!$A$25:$AC$426,'Incurred Real 2022$'!C$1,FALSE)</f>
        <v>ExAnte</v>
      </c>
      <c r="D95" s="11" t="str">
        <f>VLOOKUP($A95,'Incurred Real 2022$'!$A$25:$AC$426,'Incurred Real 2022$'!D$1,FALSE)</f>
        <v>Replacement</v>
      </c>
      <c r="E95" s="11" t="str">
        <f>VLOOKUP($A95,'Incurred Real 2022$'!$A$25:$AC$426,'Incurred Real 2022$'!E$1,FALSE)</f>
        <v>Deferred</v>
      </c>
      <c r="F95" s="105" t="str">
        <f>IF(VLOOKUP($A95,'Incurred Real 2022$'!$A$25:$AC$426,'Incurred Real 2022$'!F$1,FALSE)=0,"",VLOOKUP($A95,'Incurred Real 2022$'!$A$25:$AC$426,'Incurred Real 2022$'!F$1,FALSE))</f>
        <v/>
      </c>
      <c r="G95" s="105" t="str">
        <f>IF(VLOOKUP($A95,'Incurred Real 2022$'!$A$25:$AC$426,'Incurred Real 2022$'!G$1,FALSE)=0,"",VLOOKUP($A95,'Incurred Real 2022$'!$A$25:$AC$426,'Incurred Real 2022$'!G$1,FALSE))</f>
        <v/>
      </c>
      <c r="H95" s="105" t="str">
        <f>IF(VLOOKUP($A95,'Incurred Real 2022$'!$A$25:$AC$426,'Incurred Real 2022$'!H$1,FALSE)=0,"",VLOOKUP($A95,'Incurred Real 2022$'!$A$25:$AC$426,'Incurred Real 2022$'!H$1,FALSE))</f>
        <v/>
      </c>
      <c r="I95" s="105" t="str">
        <f>IF(VLOOKUP($A95,'Incurred Real 2022$'!$A$25:$AC$426,'Incurred Real 2022$'!I$1,FALSE)=0,"",VLOOKUP($A95,'Incurred Real 2022$'!$A$25:$AC$426,'Incurred Real 2022$'!I$1,FALSE))</f>
        <v/>
      </c>
      <c r="J95" s="105" t="str">
        <f>IF(VLOOKUP($A95,'Incurred Real 2022$'!$A$25:$AC$426,'Incurred Real 2022$'!J$1,FALSE)=0,"",VLOOKUP($A95,'Incurred Real 2022$'!$A$25:$AC$426,'Incurred Real 2022$'!J$1,FALSE))</f>
        <v/>
      </c>
      <c r="K95" s="105" t="str">
        <f>IF(VLOOKUP($A95,'Incurred Real 2022$'!$A$25:$AC$426,'Incurred Real 2022$'!K$1,FALSE)=0,"",VLOOKUP($A95,'Incurred Real 2022$'!$A$25:$AC$426,'Incurred Real 2022$'!K$1,FALSE))</f>
        <v/>
      </c>
      <c r="L95" s="105" t="str">
        <f>IF(VLOOKUP($A95,'Incurred Real 2022$'!$A$25:$AC$426,'Incurred Real 2022$'!L$1,FALSE)=0,"",VLOOKUP($A95,'Incurred Real 2022$'!$A$25:$AC$426,'Incurred Real 2022$'!L$1,FALSE))</f>
        <v/>
      </c>
      <c r="M95" s="105" t="str">
        <f>IF(VLOOKUP($A95,'Incurred Real 2022$'!$A$25:$AC$426,'Incurred Real 2022$'!M$1,FALSE)=0,"",VLOOKUP($A95,'Incurred Real 2022$'!$A$25:$AC$426,'Incurred Real 2022$'!M$1,FALSE))</f>
        <v/>
      </c>
      <c r="N95" s="105" t="str">
        <f>IF(VLOOKUP($A95,'Incurred Real 2022$'!$A$25:$AC$426,'Incurred Real 2022$'!N$1,FALSE)=0,"",VLOOKUP($A95,'Incurred Real 2022$'!$A$25:$AC$426,'Incurred Real 2022$'!N$1,FALSE))</f>
        <v/>
      </c>
      <c r="O95" s="105" t="str">
        <f>IF(VLOOKUP($A95,'Incurred Real 2022$'!$A$25:$AC$426,'Incurred Real 2022$'!O$1,FALSE)=0,"",VLOOKUP($A95,'Incurred Real 2022$'!$A$25:$AC$426,'Incurred Real 2022$'!O$1,FALSE))</f>
        <v/>
      </c>
      <c r="P95" s="105" t="str">
        <f>IF(VLOOKUP($A95,'Incurred Real 2022$'!$A$25:$AC$426,'Incurred Real 2022$'!P$1,FALSE)=0,"",VLOOKUP($A95,'Incurred Real 2022$'!$A$25:$AC$426,'Incurred Real 2022$'!P$1,FALSE))</f>
        <v/>
      </c>
      <c r="Q95" s="105" t="str">
        <f>IF(VLOOKUP($A95,'Incurred Real 2022$'!$A$25:$AC$426,'Incurred Real 2022$'!Q$1,FALSE)=0,"",VLOOKUP($A95,'Incurred Real 2022$'!$A$25:$AC$426,'Incurred Real 2022$'!Q$1,FALSE))</f>
        <v/>
      </c>
      <c r="R95" s="105" t="str">
        <f>IF(VLOOKUP($A95,'Incurred Real 2022$'!$A$25:$AC$426,'Incurred Real 2022$'!R$1,FALSE)=0,"",VLOOKUP($A95,'Incurred Real 2022$'!$A$25:$AC$426,'Incurred Real 2022$'!R$1,FALSE))</f>
        <v/>
      </c>
      <c r="S95" s="105">
        <f>IF(VLOOKUP($A95,'Incurred Real 2022$'!$A$25:$AC$426,'Incurred Real 2022$'!S$1,FALSE)=0,"",VLOOKUP($A95,'Incurred Real 2022$'!$A$25:$AC$426,'Incurred Real 2022$'!S$1,FALSE))</f>
        <v>216465.4</v>
      </c>
      <c r="T95" s="105">
        <f>IF(VLOOKUP($A95,'Incurred Real 2022$'!$A$25:$AC$426,'Incurred Real 2022$'!T$1,FALSE)=0,"",VLOOKUP($A95,'Incurred Real 2022$'!$A$25:$AC$426,'Incurred Real 2022$'!T$1,FALSE))</f>
        <v>9590.94</v>
      </c>
      <c r="U95" s="105">
        <f>IF(VLOOKUP($A95,'Incurred Real 2022$'!$A$25:$AC$426,'Incurred Real 2022$'!U$1,FALSE)=0,"",VLOOKUP($A95,'Incurred Real 2022$'!$A$25:$AC$426,'Incurred Real 2022$'!U$1,FALSE))</f>
        <v>220575.87</v>
      </c>
      <c r="V95" s="13">
        <f>IF(ISTEXT(VLOOKUP($A95,'Incurred Real 2022$'!$A$25:$AC$426,'Incurred Real 2022$'!V$1,FALSE)),"",(VLOOKUP($A95,'Incurred Real 2022$'!$A$25:$AC$426,'Incurred Real 2022$'!V$1,FALSE))*BT95*Incurred_Real!V$15)</f>
        <v>124305.94722123767</v>
      </c>
      <c r="W95" s="13">
        <f>IF(ISTEXT(VLOOKUP($A95,'Incurred Real 2022$'!$A$25:$AC$426,'Incurred Real 2022$'!W$1,FALSE)),"",(VLOOKUP($A95,'Incurred Real 2022$'!$A$25:$AC$426,'Incurred Real 2022$'!W$1,FALSE))*BU95*Incurred_Real!W$15)</f>
        <v>160102.99413216568</v>
      </c>
      <c r="X95" s="220">
        <f>IF(ISTEXT(VLOOKUP($A95,'Incurred Real 2022$'!$A$25:$AC$426,'Incurred Real 2022$'!X$1,FALSE)),"",(VLOOKUP($A95,'Incurred Real 2022$'!$A$25:$AC$426,'Incurred Real 2022$'!X$1,FALSE))*BV95*Incurred_Real!X$15)</f>
        <v>209246.63348667684</v>
      </c>
      <c r="Y95" s="217">
        <f>IF(ISTEXT(VLOOKUP($A95,'Incurred Real 2022$'!$A$25:$AC$426,'Incurred Real 2022$'!Y$1,FALSE)),"",(VLOOKUP($A95,'Incurred Real 2022$'!$A$25:$AC$426,'Incurred Real 2022$'!Y$1,FALSE))*BW95*Incurred_Real!Y$15)</f>
        <v>1789147.2036112989</v>
      </c>
      <c r="Z95" s="13">
        <f>IF(ISTEXT(VLOOKUP($A95,'Incurred Real 2022$'!$A$25:$AC$426,'Incurred Real 2022$'!Z$1,FALSE)),"",(VLOOKUP($A95,'Incurred Real 2022$'!$A$25:$AC$426,'Incurred Real 2022$'!Z$1,FALSE))*BX95*Incurred_Real!Z$15)</f>
        <v>1212509.8485121559</v>
      </c>
      <c r="AA95" s="13" t="str">
        <f>IF(ISTEXT(VLOOKUP($A95,'Incurred Real 2022$'!$A$25:$AC$426,'Incurred Real 2022$'!AA$1,FALSE)),"",(VLOOKUP($A95,'Incurred Real 2022$'!$A$25:$AC$426,'Incurred Real 2022$'!AA$1,FALSE))*BY95*Incurred_Real!AA$15)</f>
        <v/>
      </c>
      <c r="AB95" s="13" t="str">
        <f>IF(ISTEXT(VLOOKUP($A95,'Incurred Real 2022$'!$A$25:$AC$426,'Incurred Real 2022$'!AB$1,FALSE)),"",(VLOOKUP($A95,'Incurred Real 2022$'!$A$25:$AC$426,'Incurred Real 2022$'!AB$1,FALSE))*BZ95*Incurred_Real!AB$15)</f>
        <v/>
      </c>
      <c r="AC95" s="13" t="str">
        <f>IF(ISTEXT(VLOOKUP($A95,'Incurred Real 2022$'!$A$25:$AC$426,'Incurred Real 2022$'!AC$1,FALSE)),"",(VLOOKUP($A95,'Incurred Real 2022$'!$A$25:$AC$426,'Incurred Real 2022$'!AC$1,FALSE))*CA95*Incurred_Real!AC$15)</f>
        <v/>
      </c>
      <c r="AD95" s="221">
        <f t="shared" si="45"/>
        <v>3941944.8369635353</v>
      </c>
      <c r="AE95" s="221">
        <f t="shared" si="46"/>
        <v>3941944.8369635353</v>
      </c>
      <c r="AF95" s="239">
        <f t="shared" si="51"/>
        <v>4476605.2381733991</v>
      </c>
      <c r="AG95" s="222">
        <f t="shared" si="47"/>
        <v>4269223.4403356537</v>
      </c>
      <c r="AH95" s="223">
        <f t="shared" si="54"/>
        <v>1.0485760000000002</v>
      </c>
      <c r="AI95" s="224">
        <f t="shared" si="48"/>
        <v>2026</v>
      </c>
      <c r="AJ95" s="225">
        <f>VLOOKUP($A95,Project_Commissioning!$C$4:$H$355,Project_Commissioning!F$1,FALSE)</f>
        <v>45877</v>
      </c>
      <c r="AK95" s="226">
        <f>VLOOKUP($A95,Project_Commissioning!$C$4:$H$355,Project_Commissioning!G$1,FALSE)</f>
        <v>2026</v>
      </c>
      <c r="AL95" s="225" t="str">
        <f>IF(VLOOKUP($A95,Project_Commissioning!$C$4:$H$355,Project_Commissioning!H$1,FALSE)=0,"",VLOOKUP($A95,Project_Commissioning!$C$4:$H$355,Project_Commissioning!H$1,FALSE))</f>
        <v/>
      </c>
      <c r="AM95" s="237">
        <f t="shared" si="52"/>
        <v>3976024.1660621515</v>
      </c>
      <c r="AN95" s="221" cm="1">
        <f t="array" ref="AN95">IF(ROUND(AE95,0)=0,0,LOOKUP(2,1/(F95:AC95&lt;&gt;""),F95:AC95))</f>
        <v>1212509.8485121559</v>
      </c>
      <c r="AO95" s="221">
        <f t="shared" si="53"/>
        <v>3495312.6269635353</v>
      </c>
      <c r="AP95" s="79"/>
      <c r="AQ95" s="20"/>
      <c r="AR95" s="245">
        <f>IF(ISNA(VLOOKUP($A95,'Success Asset Classes'!$B$15:$AA$114,'Success Asset Classes'!$AA$1,FALSE)),0,VLOOKUP($A95,'Success Asset Classes'!$B$15:$AA$114,'Success Asset Classes'!$AA$1,FALSE))</f>
        <v>0</v>
      </c>
      <c r="AS95" s="230">
        <f>IF($AR95=0,VLOOKUP(MID($A95,4,5),'Project splits'!$C$5:$AM$346,AS$22,FALSE),IF(ISNA(VLOOKUP($A95,'Success Asset Classes'!$B$15:$BD$377,AS$21,FALSE)),VLOOKUP(MID($A95,4,5),'Project splits'!$C$5:$AM$346,AS$22,FALSE),VLOOKUP($A95,'Success Asset Classes'!$B$15:$BD$377,AS$21,FALSE)))</f>
        <v>0</v>
      </c>
      <c r="AT95" s="230">
        <f>IF($AR95=0,VLOOKUP(MID($A95,4,5),'Project splits'!$C$5:$AM$346,AT$22,FALSE),IF(ISNA(VLOOKUP($A95,'Success Asset Classes'!$B$15:$BD$377,AT$21,FALSE)),VLOOKUP(MID($A95,4,5),'Project splits'!$C$5:$AM$346,AT$22,FALSE),VLOOKUP($A95,'Success Asset Classes'!$B$15:$BD$377,AT$21,FALSE)))</f>
        <v>0</v>
      </c>
      <c r="AU95" s="230">
        <f>IF($AR95=0,VLOOKUP(MID($A95,4,5),'Project splits'!$C$5:$AM$346,AU$22,FALSE),IF(ISNA(VLOOKUP($A95,'Success Asset Classes'!$B$15:$BD$377,AU$21,FALSE)),VLOOKUP(MID($A95,4,5),'Project splits'!$C$5:$AM$346,AU$22,FALSE),VLOOKUP($A95,'Success Asset Classes'!$B$15:$BD$377,AU$21,FALSE)))</f>
        <v>0</v>
      </c>
      <c r="AV95" s="230">
        <f>IF($AR95=0,VLOOKUP(MID($A95,4,5),'Project splits'!$C$5:$AM$346,AV$22,FALSE),IF(ISNA(VLOOKUP($A95,'Success Asset Classes'!$B$15:$BD$377,AV$21,FALSE)),VLOOKUP(MID($A95,4,5),'Project splits'!$C$5:$AM$346,AV$22,FALSE),VLOOKUP($A95,'Success Asset Classes'!$B$15:$BD$377,AV$21,FALSE)))</f>
        <v>0</v>
      </c>
      <c r="AW95" s="230">
        <f>IF($AR95=0,VLOOKUP(MID($A95,4,5),'Project splits'!$C$5:$AM$346,AW$22,FALSE),IF(ISNA(VLOOKUP($A95,'Success Asset Classes'!$B$15:$BD$377,AW$21,FALSE)),VLOOKUP(MID($A95,4,5),'Project splits'!$C$5:$AM$346,AW$22,FALSE),VLOOKUP($A95,'Success Asset Classes'!$B$15:$BD$377,AW$21,FALSE)))</f>
        <v>0</v>
      </c>
      <c r="AX95" s="230">
        <f>IF($AR95=0,VLOOKUP(MID($A95,4,5),'Project splits'!$C$5:$AM$346,AX$22,FALSE),IF(ISNA(VLOOKUP($A95,'Success Asset Classes'!$B$15:$BD$377,AX$21,FALSE)),VLOOKUP(MID($A95,4,5),'Project splits'!$C$5:$AM$346,AX$22,FALSE),VLOOKUP($A95,'Success Asset Classes'!$B$15:$BD$377,AX$21,FALSE)))</f>
        <v>0</v>
      </c>
      <c r="AY95" s="230">
        <f>IF($AR95=0,VLOOKUP(MID($A95,4,5),'Project splits'!$C$5:$AM$346,AY$22,FALSE),IF(ISNA(VLOOKUP($A95,'Success Asset Classes'!$B$15:$BD$377,AY$21,FALSE)),VLOOKUP(MID($A95,4,5),'Project splits'!$C$5:$AM$346,AY$22,FALSE),VLOOKUP($A95,'Success Asset Classes'!$B$15:$BD$377,AY$21,FALSE)))</f>
        <v>0</v>
      </c>
      <c r="AZ95" s="230">
        <f>IF($AR95=0,VLOOKUP(MID($A95,4,5),'Project splits'!$C$5:$AM$346,AZ$22,FALSE),IF(ISNA(VLOOKUP($A95,'Success Asset Classes'!$B$15:$BD$377,AZ$21,FALSE)),VLOOKUP(MID($A95,4,5),'Project splits'!$C$5:$AM$346,AZ$22,FALSE),VLOOKUP($A95,'Success Asset Classes'!$B$15:$BD$377,AZ$21,FALSE)))</f>
        <v>0</v>
      </c>
      <c r="BA95" s="230">
        <f>IF($AR95=0,VLOOKUP(MID($A95,4,5),'Project splits'!$C$5:$AM$346,BA$22,FALSE),IF(ISNA(VLOOKUP($A95,'Success Asset Classes'!$B$15:$BD$377,BA$21,FALSE)),VLOOKUP(MID($A95,4,5),'Project splits'!$C$5:$AM$346,BA$22,FALSE),VLOOKUP($A95,'Success Asset Classes'!$B$15:$BD$377,BA$21,FALSE)))</f>
        <v>0</v>
      </c>
      <c r="BB95" s="230">
        <f>IF($AR95=0,VLOOKUP(MID($A95,4,5),'Project splits'!$C$5:$AM$346,BB$22,FALSE),IF(ISNA(VLOOKUP($A95,'Success Asset Classes'!$B$15:$BD$377,BB$21,FALSE)),VLOOKUP(MID($A95,4,5),'Project splits'!$C$5:$AM$346,BB$22,FALSE),VLOOKUP($A95,'Success Asset Classes'!$B$15:$BD$377,BB$21,FALSE)))</f>
        <v>0</v>
      </c>
      <c r="BC95" s="230">
        <f>IF($AR95=0,VLOOKUP(MID($A95,4,5),'Project splits'!$C$5:$AM$346,BC$22,FALSE),IF(ISNA(VLOOKUP($A95,'Success Asset Classes'!$B$15:$BD$377,BC$21,FALSE)),VLOOKUP(MID($A95,4,5),'Project splits'!$C$5:$AM$346,BC$22,FALSE),VLOOKUP($A95,'Success Asset Classes'!$B$15:$BD$377,BC$21,FALSE)))</f>
        <v>0</v>
      </c>
      <c r="BD95" s="230">
        <f>IF($AR95=0,VLOOKUP(MID($A95,4,5),'Project splits'!$C$5:$AM$346,BD$22,FALSE),IF(ISNA(VLOOKUP($A95,'Success Asset Classes'!$B$15:$BD$377,BD$21,FALSE)),VLOOKUP(MID($A95,4,5),'Project splits'!$C$5:$AM$346,BD$22,FALSE),VLOOKUP($A95,'Success Asset Classes'!$B$15:$BD$377,BD$21,FALSE)))</f>
        <v>0</v>
      </c>
      <c r="BE95" s="230">
        <f>IF($AR95=0,VLOOKUP(MID($A95,4,5),'Project splits'!$C$5:$AM$346,BE$22,FALSE),IF(ISNA(VLOOKUP($A95,'Success Asset Classes'!$B$15:$BD$377,BE$21,FALSE)),VLOOKUP(MID($A95,4,5),'Project splits'!$C$5:$AM$346,BE$22,FALSE),VLOOKUP($A95,'Success Asset Classes'!$B$15:$BD$377,BE$21,FALSE)))</f>
        <v>0</v>
      </c>
      <c r="BF95" s="230">
        <f>IF($AR95=0,VLOOKUP(MID($A95,4,5),'Project splits'!$C$5:$AM$346,BF$22,FALSE),IF(ISNA(VLOOKUP($A95,'Success Asset Classes'!$B$15:$BD$377,BF$21,FALSE)),VLOOKUP(MID($A95,4,5),'Project splits'!$C$5:$AM$346,BF$22,FALSE),VLOOKUP($A95,'Success Asset Classes'!$B$15:$BD$377,BF$21,FALSE)))</f>
        <v>0</v>
      </c>
      <c r="BG95" s="230">
        <f>IF($AR95=0,VLOOKUP(MID($A95,4,5),'Project splits'!$C$5:$AM$346,BG$22,FALSE),IF(ISNA(VLOOKUP($A95,'Success Asset Classes'!$B$15:$BD$377,BG$21,FALSE)),VLOOKUP(MID($A95,4,5),'Project splits'!$C$5:$AM$346,BG$22,FALSE),VLOOKUP($A95,'Success Asset Classes'!$B$15:$BD$377,BG$21,FALSE)))</f>
        <v>1</v>
      </c>
      <c r="BH95" s="230">
        <f>IF($AR95=0,VLOOKUP(MID($A95,4,5),'Project splits'!$C$5:$AM$346,BH$22,FALSE),IF(ISNA(VLOOKUP($A95,'Success Asset Classes'!$B$15:$BD$377,BH$21,FALSE)),VLOOKUP(MID($A95,4,5),'Project splits'!$C$5:$AM$346,BH$22,FALSE),VLOOKUP($A95,'Success Asset Classes'!$B$15:$BD$377,BH$21,FALSE)))</f>
        <v>0</v>
      </c>
      <c r="BI95" s="230">
        <f>IF($AR95=0,VLOOKUP(MID($A95,4,5),'Project splits'!$C$5:$AM$346,BI$22,FALSE),IF(ISNA(VLOOKUP($A95,'Success Asset Classes'!$B$15:$BD$377,BI$21,FALSE)),VLOOKUP(MID($A95,4,5),'Project splits'!$C$5:$AM$346,BI$22,FALSE),VLOOKUP($A95,'Success Asset Classes'!$B$15:$BD$377,BI$21,FALSE)))</f>
        <v>0</v>
      </c>
      <c r="BJ95" s="230">
        <f>IF($AR95=0,VLOOKUP(MID($A95,4,5),'Project splits'!$C$5:$AM$346,BJ$22,FALSE),IF(ISNA(VLOOKUP($A95,'Success Asset Classes'!$B$15:$BD$377,BJ$21,FALSE)),VLOOKUP(MID($A95,4,5),'Project splits'!$C$5:$AM$346,BJ$22,FALSE),VLOOKUP($A95,'Success Asset Classes'!$B$15:$BD$377,BJ$21,FALSE)))</f>
        <v>0</v>
      </c>
      <c r="BK95" s="230">
        <f>IF($AR95=0,VLOOKUP(MID($A95,4,5),'Project splits'!$C$5:$AM$346,BK$22,FALSE),IF(ISNA(VLOOKUP($A95,'Success Asset Classes'!$B$15:$BD$377,BK$21,FALSE)),VLOOKUP(MID($A95,4,5),'Project splits'!$C$5:$AM$346,BK$22,FALSE),VLOOKUP($A95,'Success Asset Classes'!$B$15:$BD$377,BK$21,FALSE)))</f>
        <v>0</v>
      </c>
      <c r="BL95" s="230">
        <f>IF($AR95=0,VLOOKUP(MID($A95,4,5),'Project splits'!$C$5:$AM$346,BL$22,FALSE),IF(ISNA(VLOOKUP($A95,'Success Asset Classes'!$B$15:$BD$377,BL$21,FALSE)),VLOOKUP(MID($A95,4,5),'Project splits'!$C$5:$AM$346,BL$22,FALSE),VLOOKUP($A95,'Success Asset Classes'!$B$15:$BD$377,BL$21,FALSE)))</f>
        <v>0</v>
      </c>
      <c r="BM95" s="230">
        <f>IF($AR95=0,VLOOKUP(MID($A95,4,5),'Project splits'!$C$5:$AM$346,BM$22,FALSE),IF(ISNA(VLOOKUP($A95,'Success Asset Classes'!$B$15:$BD$377,BM$21,FALSE)),VLOOKUP(MID($A95,4,5),'Project splits'!$C$5:$AM$346,BM$22,FALSE),VLOOKUP($A95,'Success Asset Classes'!$B$15:$BD$377,BM$21,FALSE)))</f>
        <v>0</v>
      </c>
      <c r="BN95" s="230">
        <f>IF($AR95=0,VLOOKUP(MID($A95,4,5),'Project splits'!$C$5:$AM$346,BN$22,FALSE),IF(ISNA(VLOOKUP($A95,'Success Asset Classes'!$B$15:$BD$377,BN$21,FALSE)),VLOOKUP(MID($A95,4,5),'Project splits'!$C$5:$AM$346,BN$22,FALSE),VLOOKUP($A95,'Success Asset Classes'!$B$15:$BD$377,BN$21,FALSE)))</f>
        <v>0</v>
      </c>
      <c r="BO95" s="230">
        <f>IF($AR95=0,VLOOKUP(MID($A95,4,5),'Project splits'!$C$5:$AM$346,BO$22,FALSE),IF(ISNA(VLOOKUP($A95,'Success Asset Classes'!$B$15:$BD$377,BO$21,FALSE)),VLOOKUP(MID($A95,4,5),'Project splits'!$C$5:$AM$346,BO$22,FALSE),VLOOKUP($A95,'Success Asset Classes'!$B$15:$BD$377,BO$21,FALSE)))</f>
        <v>0</v>
      </c>
      <c r="BP95" s="230">
        <f>IF($AR95=0,VLOOKUP(MID($A95,4,5),'Project splits'!$C$5:$AM$346,BP$22,FALSE),IF(ISNA(VLOOKUP($A95,'Success Asset Classes'!$B$15:$BD$377,BP$21,FALSE)),VLOOKUP(MID($A95,4,5),'Project splits'!$C$5:$AM$346,BP$22,FALSE),VLOOKUP($A95,'Success Asset Classes'!$B$15:$BD$377,BP$21,FALSE)))</f>
        <v>0</v>
      </c>
      <c r="BQ95" s="230">
        <f>IF($AR95=0,VLOOKUP(MID($A95,4,5),'Project splits'!$C$5:$AM$346,BQ$22,FALSE),IF(ISNA(VLOOKUP($A95,'Success Asset Classes'!$B$15:$BD$377,BQ$21,FALSE)),VLOOKUP(MID($A95,4,5),'Project splits'!$C$5:$AM$346,BQ$22,FALSE),VLOOKUP($A95,'Success Asset Classes'!$B$15:$BD$377,BQ$21,FALSE)))</f>
        <v>0</v>
      </c>
      <c r="BR95" s="230">
        <f>IF($AR95=0,VLOOKUP(MID($A95,4,5),'Project splits'!$C$5:$AM$346,BR$22,FALSE),IF(ISNA(VLOOKUP($A95,'Success Asset Classes'!$B$15:$BD$377,BR$21,FALSE)),VLOOKUP(MID($A95,4,5),'Project splits'!$C$5:$AM$346,BR$22,FALSE),VLOOKUP($A95,'Success Asset Classes'!$B$15:$BD$377,BR$21,FALSE)))</f>
        <v>0</v>
      </c>
      <c r="BS95" s="247">
        <f t="shared" si="49"/>
        <v>1</v>
      </c>
      <c r="BT95" s="249">
        <f>1+IF(ISNA(VLOOKUP($A95,'Project labour content'!$A$7:$D$255,'Project labour content'!$D$1,FALSE)),VLOOKUP($D95,'Project labour content'!$F$6:$G$15,'Project labour content'!$G$1,FALSE),VLOOKUP($A95,'Project labour content'!$A$7:$D$255,'Project labour content'!$D$1,FALSE))*LabEsc22*1</f>
        <v>1.0009587983156008</v>
      </c>
      <c r="BU95" s="249">
        <f>1+IF(ISNA(VLOOKUP($A95,'Project labour content'!$A$7:$D$255,'Project labour content'!$D$1,FALSE)),VLOOKUP($D95,'Project labour content'!$F$6:$G$15,'Project labour content'!$G$1,FALSE),VLOOKUP($A95,'Project labour content'!$A$7:$D$255,'Project labour content'!$D$1,FALSE))*LabEsc23*1</f>
        <v>1.0019221988631162</v>
      </c>
      <c r="BV95" s="249">
        <f>1+IF(ISNA(VLOOKUP($A95,'Project labour content'!$A$7:$D$255,'Project labour content'!$D$1,FALSE)),VLOOKUP($D95,'Project labour content'!$F$6:$G$15,'Project labour content'!$G$1,FALSE),VLOOKUP($A95,'Project labour content'!$A$7:$D$255,'Project labour content'!$D$1,FALSE))*LabEsc24*1</f>
        <v>1.0028297221788758</v>
      </c>
      <c r="BW95" s="249">
        <f>1+IF(ISNA(VLOOKUP($A95,'Project labour content'!$A$7:$D$255,'Project labour content'!$D$1,FALSE)),VLOOKUP($D95,'Project labour content'!$F$6:$G$15,'Project labour content'!$G$1,FALSE),VLOOKUP($A95,'Project labour content'!$A$7:$D$255,'Project labour content'!$D$1,FALSE))*LabEsc25*1</f>
        <v>1.00404519840645</v>
      </c>
      <c r="BX95" s="249">
        <f>1+IF(ISNA(VLOOKUP($A95,'Project labour content'!$A$7:$D$255,'Project labour content'!$D$1,FALSE)),VLOOKUP($D95,'Project labour content'!$F$6:$G$15,'Project labour content'!$G$1,FALSE),VLOOKUP($A95,'Project labour content'!$A$7:$D$255,'Project labour content'!$D$1,FALSE))*LabEsc26*1</f>
        <v>1.0053698649151346</v>
      </c>
      <c r="BY95" s="249">
        <f>1+IF(ISNA(VLOOKUP($A95,'Project labour content'!$A$7:$D$255,'Project labour content'!$D$1,FALSE)),VLOOKUP($D95,'Project labour content'!$F$6:$G$15,'Project labour content'!$G$1,FALSE),VLOOKUP($A95,'Project labour content'!$A$7:$D$255,'Project labour content'!$D$1,FALSE))*LabEsc27*1</f>
        <v>1.006190342971129</v>
      </c>
      <c r="BZ95" s="249">
        <f>1+IF(ISNA(VLOOKUP($A95,'Project labour content'!$A$7:$D$255,'Project labour content'!$D$1,FALSE)),VLOOKUP($D95,'Project labour content'!$F$6:$G$15,'Project labour content'!$G$1,FALSE),VLOOKUP($A95,'Project labour content'!$A$7:$D$255,'Project labour content'!$D$1,FALSE))*LabEsc28*1</f>
        <v>1.0068081629472927</v>
      </c>
      <c r="CA95" s="249">
        <f>1+IF(ISNA(VLOOKUP($A95,'Project labour content'!$A$7:$D$255,'Project labour content'!$D$1,FALSE)),VLOOKUP($D95,'Project labour content'!$F$6:$G$15,'Project labour content'!$G$1,FALSE),VLOOKUP($A95,'Project labour content'!$A$7:$D$255,'Project labour content'!$D$1,FALSE))*LabEsc29*1</f>
        <v>1.0077996404450404</v>
      </c>
      <c r="CB95" s="250" t="str">
        <f>IF(ISNA(VLOOKUP($A95,'Project labour content'!$A$7:$D$255,'Project labour content'!$D$1,FALSE)),"Category","Project")</f>
        <v>Project</v>
      </c>
      <c r="CD95" s="247" t="str">
        <f t="shared" si="50"/>
        <v>11661</v>
      </c>
      <c r="CE95" s="3"/>
    </row>
    <row r="96" spans="1:83" x14ac:dyDescent="0.15">
      <c r="A96" s="11" t="s">
        <v>138</v>
      </c>
      <c r="B96" s="11" t="str">
        <f>VLOOKUP($A96,'Incurred Real 2022$'!$A$25:$AC$426,'Incurred Real 2022$'!B$1,FALSE)</f>
        <v>Tower Fall Arrestor Replacement and Audit</v>
      </c>
      <c r="C96" s="11" t="str">
        <f>VLOOKUP($A96,'Incurred Real 2022$'!$A$25:$AC$426,'Incurred Real 2022$'!C$1,FALSE)</f>
        <v>ExAnte</v>
      </c>
      <c r="D96" s="11" t="str">
        <f>VLOOKUP($A96,'Incurred Real 2022$'!$A$25:$AC$426,'Incurred Real 2022$'!D$1,FALSE)</f>
        <v>Replacement</v>
      </c>
      <c r="E96" s="11" t="str">
        <f>VLOOKUP($A96,'Incurred Real 2022$'!$A$25:$AC$426,'Incurred Real 2022$'!E$1,FALSE)</f>
        <v>Cancelled</v>
      </c>
      <c r="F96" s="105" t="str">
        <f>IF(VLOOKUP($A96,'Incurred Real 2022$'!$A$25:$AC$426,'Incurred Real 2022$'!F$1,FALSE)=0,"",VLOOKUP($A96,'Incurred Real 2022$'!$A$25:$AC$426,'Incurred Real 2022$'!F$1,FALSE))</f>
        <v/>
      </c>
      <c r="G96" s="105" t="str">
        <f>IF(VLOOKUP($A96,'Incurred Real 2022$'!$A$25:$AC$426,'Incurred Real 2022$'!G$1,FALSE)=0,"",VLOOKUP($A96,'Incurred Real 2022$'!$A$25:$AC$426,'Incurred Real 2022$'!G$1,FALSE))</f>
        <v/>
      </c>
      <c r="H96" s="105" t="str">
        <f>IF(VLOOKUP($A96,'Incurred Real 2022$'!$A$25:$AC$426,'Incurred Real 2022$'!H$1,FALSE)=0,"",VLOOKUP($A96,'Incurred Real 2022$'!$A$25:$AC$426,'Incurred Real 2022$'!H$1,FALSE))</f>
        <v/>
      </c>
      <c r="I96" s="105" t="str">
        <f>IF(VLOOKUP($A96,'Incurred Real 2022$'!$A$25:$AC$426,'Incurred Real 2022$'!I$1,FALSE)=0,"",VLOOKUP($A96,'Incurred Real 2022$'!$A$25:$AC$426,'Incurred Real 2022$'!I$1,FALSE))</f>
        <v/>
      </c>
      <c r="J96" s="105" t="str">
        <f>IF(VLOOKUP($A96,'Incurred Real 2022$'!$A$25:$AC$426,'Incurred Real 2022$'!J$1,FALSE)=0,"",VLOOKUP($A96,'Incurred Real 2022$'!$A$25:$AC$426,'Incurred Real 2022$'!J$1,FALSE))</f>
        <v/>
      </c>
      <c r="K96" s="105" t="str">
        <f>IF(VLOOKUP($A96,'Incurred Real 2022$'!$A$25:$AC$426,'Incurred Real 2022$'!K$1,FALSE)=0,"",VLOOKUP($A96,'Incurred Real 2022$'!$A$25:$AC$426,'Incurred Real 2022$'!K$1,FALSE))</f>
        <v/>
      </c>
      <c r="L96" s="105" t="str">
        <f>IF(VLOOKUP($A96,'Incurred Real 2022$'!$A$25:$AC$426,'Incurred Real 2022$'!L$1,FALSE)=0,"",VLOOKUP($A96,'Incurred Real 2022$'!$A$25:$AC$426,'Incurred Real 2022$'!L$1,FALSE))</f>
        <v/>
      </c>
      <c r="M96" s="105" t="str">
        <f>IF(VLOOKUP($A96,'Incurred Real 2022$'!$A$25:$AC$426,'Incurred Real 2022$'!M$1,FALSE)=0,"",VLOOKUP($A96,'Incurred Real 2022$'!$A$25:$AC$426,'Incurred Real 2022$'!M$1,FALSE))</f>
        <v/>
      </c>
      <c r="N96" s="105" t="str">
        <f>IF(VLOOKUP($A96,'Incurred Real 2022$'!$A$25:$AC$426,'Incurred Real 2022$'!N$1,FALSE)=0,"",VLOOKUP($A96,'Incurred Real 2022$'!$A$25:$AC$426,'Incurred Real 2022$'!N$1,FALSE))</f>
        <v/>
      </c>
      <c r="O96" s="105">
        <f>IF(VLOOKUP($A96,'Incurred Real 2022$'!$A$25:$AC$426,'Incurred Real 2022$'!O$1,FALSE)=0,"",VLOOKUP($A96,'Incurred Real 2022$'!$A$25:$AC$426,'Incurred Real 2022$'!O$1,FALSE))</f>
        <v>74100.3</v>
      </c>
      <c r="P96" s="105">
        <f>IF(VLOOKUP($A96,'Incurred Real 2022$'!$A$25:$AC$426,'Incurred Real 2022$'!P$1,FALSE)=0,"",VLOOKUP($A96,'Incurred Real 2022$'!$A$25:$AC$426,'Incurred Real 2022$'!P$1,FALSE))</f>
        <v>93952.53</v>
      </c>
      <c r="Q96" s="105" t="str">
        <f>IF(VLOOKUP($A96,'Incurred Real 2022$'!$A$25:$AC$426,'Incurred Real 2022$'!Q$1,FALSE)=0,"",VLOOKUP($A96,'Incurred Real 2022$'!$A$25:$AC$426,'Incurred Real 2022$'!Q$1,FALSE))</f>
        <v/>
      </c>
      <c r="R96" s="105">
        <f>IF(VLOOKUP($A96,'Incurred Real 2022$'!$A$25:$AC$426,'Incurred Real 2022$'!R$1,FALSE)=0,"",VLOOKUP($A96,'Incurred Real 2022$'!$A$25:$AC$426,'Incurred Real 2022$'!R$1,FALSE))</f>
        <v>-115271.83</v>
      </c>
      <c r="S96" s="105" t="str">
        <f>IF(VLOOKUP($A96,'Incurred Real 2022$'!$A$25:$AC$426,'Incurred Real 2022$'!S$1,FALSE)=0,"",VLOOKUP($A96,'Incurred Real 2022$'!$A$25:$AC$426,'Incurred Real 2022$'!S$1,FALSE))</f>
        <v/>
      </c>
      <c r="T96" s="105" t="str">
        <f>IF(VLOOKUP($A96,'Incurred Real 2022$'!$A$25:$AC$426,'Incurred Real 2022$'!T$1,FALSE)=0,"",VLOOKUP($A96,'Incurred Real 2022$'!$A$25:$AC$426,'Incurred Real 2022$'!T$1,FALSE))</f>
        <v/>
      </c>
      <c r="U96" s="105" t="str">
        <f>IF(VLOOKUP($A96,'Incurred Real 2022$'!$A$25:$AC$426,'Incurred Real 2022$'!U$1,FALSE)=0,"",VLOOKUP($A96,'Incurred Real 2022$'!$A$25:$AC$426,'Incurred Real 2022$'!U$1,FALSE))</f>
        <v/>
      </c>
      <c r="V96" s="13" t="str">
        <f>IF(ISTEXT(VLOOKUP($A96,'Incurred Real 2022$'!$A$25:$AC$426,'Incurred Real 2022$'!V$1,FALSE)),"",(VLOOKUP($A96,'Incurred Real 2022$'!$A$25:$AC$426,'Incurred Real 2022$'!V$1,FALSE))*BT96*Incurred_Real!V$15)</f>
        <v/>
      </c>
      <c r="W96" s="13" t="str">
        <f>IF(ISTEXT(VLOOKUP($A96,'Incurred Real 2022$'!$A$25:$AC$426,'Incurred Real 2022$'!W$1,FALSE)),"",(VLOOKUP($A96,'Incurred Real 2022$'!$A$25:$AC$426,'Incurred Real 2022$'!W$1,FALSE))*BU96*Incurred_Real!W$15)</f>
        <v/>
      </c>
      <c r="X96" s="220" t="str">
        <f>IF(ISTEXT(VLOOKUP($A96,'Incurred Real 2022$'!$A$25:$AC$426,'Incurred Real 2022$'!X$1,FALSE)),"",(VLOOKUP($A96,'Incurred Real 2022$'!$A$25:$AC$426,'Incurred Real 2022$'!X$1,FALSE))*BV96*Incurred_Real!X$15)</f>
        <v/>
      </c>
      <c r="Y96" s="217" t="str">
        <f>IF(ISTEXT(VLOOKUP($A96,'Incurred Real 2022$'!$A$25:$AC$426,'Incurred Real 2022$'!Y$1,FALSE)),"",(VLOOKUP($A96,'Incurred Real 2022$'!$A$25:$AC$426,'Incurred Real 2022$'!Y$1,FALSE))*BW96*Incurred_Real!Y$15)</f>
        <v/>
      </c>
      <c r="Z96" s="13" t="str">
        <f>IF(ISTEXT(VLOOKUP($A96,'Incurred Real 2022$'!$A$25:$AC$426,'Incurred Real 2022$'!Z$1,FALSE)),"",(VLOOKUP($A96,'Incurred Real 2022$'!$A$25:$AC$426,'Incurred Real 2022$'!Z$1,FALSE))*BX96*Incurred_Real!Z$15)</f>
        <v/>
      </c>
      <c r="AA96" s="13" t="str">
        <f>IF(ISTEXT(VLOOKUP($A96,'Incurred Real 2022$'!$A$25:$AC$426,'Incurred Real 2022$'!AA$1,FALSE)),"",(VLOOKUP($A96,'Incurred Real 2022$'!$A$25:$AC$426,'Incurred Real 2022$'!AA$1,FALSE))*BY96*Incurred_Real!AA$15)</f>
        <v/>
      </c>
      <c r="AB96" s="13" t="str">
        <f>IF(ISTEXT(VLOOKUP($A96,'Incurred Real 2022$'!$A$25:$AC$426,'Incurred Real 2022$'!AB$1,FALSE)),"",(VLOOKUP($A96,'Incurred Real 2022$'!$A$25:$AC$426,'Incurred Real 2022$'!AB$1,FALSE))*BZ96*Incurred_Real!AB$15)</f>
        <v/>
      </c>
      <c r="AC96" s="13" t="str">
        <f>IF(ISTEXT(VLOOKUP($A96,'Incurred Real 2022$'!$A$25:$AC$426,'Incurred Real 2022$'!AC$1,FALSE)),"",(VLOOKUP($A96,'Incurred Real 2022$'!$A$25:$AC$426,'Incurred Real 2022$'!AC$1,FALSE))*CA96*Incurred_Real!AC$15)</f>
        <v/>
      </c>
      <c r="AD96" s="221">
        <f t="shared" si="45"/>
        <v>52781.000000000015</v>
      </c>
      <c r="AE96" s="221">
        <f t="shared" si="46"/>
        <v>283324.66000000003</v>
      </c>
      <c r="AF96" s="239">
        <f t="shared" si="51"/>
        <v>75460.616315618157</v>
      </c>
      <c r="AG96" s="222">
        <f t="shared" si="47"/>
        <v>60625.794039128537</v>
      </c>
      <c r="AH96" s="223">
        <f t="shared" si="54"/>
        <v>1.244694894501754</v>
      </c>
      <c r="AI96" s="224" t="str">
        <f t="shared" si="48"/>
        <v>2018</v>
      </c>
      <c r="AJ96" s="225">
        <f>VLOOKUP($A96,Project_Commissioning!$C$4:$H$355,Project_Commissioning!F$1,FALSE)</f>
        <v>43606</v>
      </c>
      <c r="AK96" s="226">
        <f>VLOOKUP($A96,Project_Commissioning!$C$4:$H$355,Project_Commissioning!G$1,FALSE)</f>
        <v>2019</v>
      </c>
      <c r="AL96" s="225" t="str">
        <f>IF(VLOOKUP($A96,Project_Commissioning!$C$4:$H$355,Project_Commissioning!H$1,FALSE)=0,"",VLOOKUP($A96,Project_Commissioning!$C$4:$H$355,Project_Commissioning!H$1,FALSE))</f>
        <v/>
      </c>
      <c r="AM96" s="237">
        <f t="shared" si="52"/>
        <v>67022.490948803184</v>
      </c>
      <c r="AN96" s="221" cm="1">
        <f t="array" ref="AN96">IF(ROUND(AE96,0)=0,0,LOOKUP(2,1/(F96:AC96&lt;&gt;""),F96:AC96))</f>
        <v>-115271.83</v>
      </c>
      <c r="AO96" s="221">
        <f t="shared" si="53"/>
        <v>0</v>
      </c>
      <c r="AP96" s="79"/>
      <c r="AQ96" s="20"/>
      <c r="AR96" s="245">
        <f>IF(ISNA(VLOOKUP($A96,'Success Asset Classes'!$B$15:$AA$114,'Success Asset Classes'!$AA$1,FALSE)),0,VLOOKUP($A96,'Success Asset Classes'!$B$15:$AA$114,'Success Asset Classes'!$AA$1,FALSE))</f>
        <v>0</v>
      </c>
      <c r="AS96" s="230">
        <f>IF($AR96=0,VLOOKUP(MID($A96,4,5),'Project splits'!$C$5:$AM$346,AS$22,FALSE),IF(ISNA(VLOOKUP($A96,'Success Asset Classes'!$B$15:$BD$377,AS$21,FALSE)),VLOOKUP(MID($A96,4,5),'Project splits'!$C$5:$AM$346,AS$22,FALSE),VLOOKUP($A96,'Success Asset Classes'!$B$15:$BD$377,AS$21,FALSE)))</f>
        <v>0</v>
      </c>
      <c r="AT96" s="230">
        <f>IF($AR96=0,VLOOKUP(MID($A96,4,5),'Project splits'!$C$5:$AM$346,AT$22,FALSE),IF(ISNA(VLOOKUP($A96,'Success Asset Classes'!$B$15:$BD$377,AT$21,FALSE)),VLOOKUP(MID($A96,4,5),'Project splits'!$C$5:$AM$346,AT$22,FALSE),VLOOKUP($A96,'Success Asset Classes'!$B$15:$BD$377,AT$21,FALSE)))</f>
        <v>0</v>
      </c>
      <c r="AU96" s="230">
        <f>IF($AR96=0,VLOOKUP(MID($A96,4,5),'Project splits'!$C$5:$AM$346,AU$22,FALSE),IF(ISNA(VLOOKUP($A96,'Success Asset Classes'!$B$15:$BD$377,AU$21,FALSE)),VLOOKUP(MID($A96,4,5),'Project splits'!$C$5:$AM$346,AU$22,FALSE),VLOOKUP($A96,'Success Asset Classes'!$B$15:$BD$377,AU$21,FALSE)))</f>
        <v>0</v>
      </c>
      <c r="AV96" s="230">
        <f>IF($AR96=0,VLOOKUP(MID($A96,4,5),'Project splits'!$C$5:$AM$346,AV$22,FALSE),IF(ISNA(VLOOKUP($A96,'Success Asset Classes'!$B$15:$BD$377,AV$21,FALSE)),VLOOKUP(MID($A96,4,5),'Project splits'!$C$5:$AM$346,AV$22,FALSE),VLOOKUP($A96,'Success Asset Classes'!$B$15:$BD$377,AV$21,FALSE)))</f>
        <v>0</v>
      </c>
      <c r="AW96" s="230">
        <f>IF($AR96=0,VLOOKUP(MID($A96,4,5),'Project splits'!$C$5:$AM$346,AW$22,FALSE),IF(ISNA(VLOOKUP($A96,'Success Asset Classes'!$B$15:$BD$377,AW$21,FALSE)),VLOOKUP(MID($A96,4,5),'Project splits'!$C$5:$AM$346,AW$22,FALSE),VLOOKUP($A96,'Success Asset Classes'!$B$15:$BD$377,AW$21,FALSE)))</f>
        <v>0</v>
      </c>
      <c r="AX96" s="230">
        <f>IF($AR96=0,VLOOKUP(MID($A96,4,5),'Project splits'!$C$5:$AM$346,AX$22,FALSE),IF(ISNA(VLOOKUP($A96,'Success Asset Classes'!$B$15:$BD$377,AX$21,FALSE)),VLOOKUP(MID($A96,4,5),'Project splits'!$C$5:$AM$346,AX$22,FALSE),VLOOKUP($A96,'Success Asset Classes'!$B$15:$BD$377,AX$21,FALSE)))</f>
        <v>0</v>
      </c>
      <c r="AY96" s="230">
        <f>IF($AR96=0,VLOOKUP(MID($A96,4,5),'Project splits'!$C$5:$AM$346,AY$22,FALSE),IF(ISNA(VLOOKUP($A96,'Success Asset Classes'!$B$15:$BD$377,AY$21,FALSE)),VLOOKUP(MID($A96,4,5),'Project splits'!$C$5:$AM$346,AY$22,FALSE),VLOOKUP($A96,'Success Asset Classes'!$B$15:$BD$377,AY$21,FALSE)))</f>
        <v>0</v>
      </c>
      <c r="AZ96" s="230">
        <f>IF($AR96=0,VLOOKUP(MID($A96,4,5),'Project splits'!$C$5:$AM$346,AZ$22,FALSE),IF(ISNA(VLOOKUP($A96,'Success Asset Classes'!$B$15:$BD$377,AZ$21,FALSE)),VLOOKUP(MID($A96,4,5),'Project splits'!$C$5:$AM$346,AZ$22,FALSE),VLOOKUP($A96,'Success Asset Classes'!$B$15:$BD$377,AZ$21,FALSE)))</f>
        <v>1</v>
      </c>
      <c r="BA96" s="230">
        <f>IF($AR96=0,VLOOKUP(MID($A96,4,5),'Project splits'!$C$5:$AM$346,BA$22,FALSE),IF(ISNA(VLOOKUP($A96,'Success Asset Classes'!$B$15:$BD$377,BA$21,FALSE)),VLOOKUP(MID($A96,4,5),'Project splits'!$C$5:$AM$346,BA$22,FALSE),VLOOKUP($A96,'Success Asset Classes'!$B$15:$BD$377,BA$21,FALSE)))</f>
        <v>0</v>
      </c>
      <c r="BB96" s="230">
        <f>IF($AR96=0,VLOOKUP(MID($A96,4,5),'Project splits'!$C$5:$AM$346,BB$22,FALSE),IF(ISNA(VLOOKUP($A96,'Success Asset Classes'!$B$15:$BD$377,BB$21,FALSE)),VLOOKUP(MID($A96,4,5),'Project splits'!$C$5:$AM$346,BB$22,FALSE),VLOOKUP($A96,'Success Asset Classes'!$B$15:$BD$377,BB$21,FALSE)))</f>
        <v>0</v>
      </c>
      <c r="BC96" s="230">
        <f>IF($AR96=0,VLOOKUP(MID($A96,4,5),'Project splits'!$C$5:$AM$346,BC$22,FALSE),IF(ISNA(VLOOKUP($A96,'Success Asset Classes'!$B$15:$BD$377,BC$21,FALSE)),VLOOKUP(MID($A96,4,5),'Project splits'!$C$5:$AM$346,BC$22,FALSE),VLOOKUP($A96,'Success Asset Classes'!$B$15:$BD$377,BC$21,FALSE)))</f>
        <v>0</v>
      </c>
      <c r="BD96" s="230">
        <f>IF($AR96=0,VLOOKUP(MID($A96,4,5),'Project splits'!$C$5:$AM$346,BD$22,FALSE),IF(ISNA(VLOOKUP($A96,'Success Asset Classes'!$B$15:$BD$377,BD$21,FALSE)),VLOOKUP(MID($A96,4,5),'Project splits'!$C$5:$AM$346,BD$22,FALSE),VLOOKUP($A96,'Success Asset Classes'!$B$15:$BD$377,BD$21,FALSE)))</f>
        <v>0</v>
      </c>
      <c r="BE96" s="230">
        <f>IF($AR96=0,VLOOKUP(MID($A96,4,5),'Project splits'!$C$5:$AM$346,BE$22,FALSE),IF(ISNA(VLOOKUP($A96,'Success Asset Classes'!$B$15:$BD$377,BE$21,FALSE)),VLOOKUP(MID($A96,4,5),'Project splits'!$C$5:$AM$346,BE$22,FALSE),VLOOKUP($A96,'Success Asset Classes'!$B$15:$BD$377,BE$21,FALSE)))</f>
        <v>0</v>
      </c>
      <c r="BF96" s="230">
        <f>IF($AR96=0,VLOOKUP(MID($A96,4,5),'Project splits'!$C$5:$AM$346,BF$22,FALSE),IF(ISNA(VLOOKUP($A96,'Success Asset Classes'!$B$15:$BD$377,BF$21,FALSE)),VLOOKUP(MID($A96,4,5),'Project splits'!$C$5:$AM$346,BF$22,FALSE),VLOOKUP($A96,'Success Asset Classes'!$B$15:$BD$377,BF$21,FALSE)))</f>
        <v>0</v>
      </c>
      <c r="BG96" s="230">
        <f>IF($AR96=0,VLOOKUP(MID($A96,4,5),'Project splits'!$C$5:$AM$346,BG$22,FALSE),IF(ISNA(VLOOKUP($A96,'Success Asset Classes'!$B$15:$BD$377,BG$21,FALSE)),VLOOKUP(MID($A96,4,5),'Project splits'!$C$5:$AM$346,BG$22,FALSE),VLOOKUP($A96,'Success Asset Classes'!$B$15:$BD$377,BG$21,FALSE)))</f>
        <v>0</v>
      </c>
      <c r="BH96" s="230">
        <f>IF($AR96=0,VLOOKUP(MID($A96,4,5),'Project splits'!$C$5:$AM$346,BH$22,FALSE),IF(ISNA(VLOOKUP($A96,'Success Asset Classes'!$B$15:$BD$377,BH$21,FALSE)),VLOOKUP(MID($A96,4,5),'Project splits'!$C$5:$AM$346,BH$22,FALSE),VLOOKUP($A96,'Success Asset Classes'!$B$15:$BD$377,BH$21,FALSE)))</f>
        <v>0</v>
      </c>
      <c r="BI96" s="230">
        <f>IF($AR96=0,VLOOKUP(MID($A96,4,5),'Project splits'!$C$5:$AM$346,BI$22,FALSE),IF(ISNA(VLOOKUP($A96,'Success Asset Classes'!$B$15:$BD$377,BI$21,FALSE)),VLOOKUP(MID($A96,4,5),'Project splits'!$C$5:$AM$346,BI$22,FALSE),VLOOKUP($A96,'Success Asset Classes'!$B$15:$BD$377,BI$21,FALSE)))</f>
        <v>0</v>
      </c>
      <c r="BJ96" s="230">
        <f>IF($AR96=0,VLOOKUP(MID($A96,4,5),'Project splits'!$C$5:$AM$346,BJ$22,FALSE),IF(ISNA(VLOOKUP($A96,'Success Asset Classes'!$B$15:$BD$377,BJ$21,FALSE)),VLOOKUP(MID($A96,4,5),'Project splits'!$C$5:$AM$346,BJ$22,FALSE),VLOOKUP($A96,'Success Asset Classes'!$B$15:$BD$377,BJ$21,FALSE)))</f>
        <v>0</v>
      </c>
      <c r="BK96" s="230">
        <f>IF($AR96=0,VLOOKUP(MID($A96,4,5),'Project splits'!$C$5:$AM$346,BK$22,FALSE),IF(ISNA(VLOOKUP($A96,'Success Asset Classes'!$B$15:$BD$377,BK$21,FALSE)),VLOOKUP(MID($A96,4,5),'Project splits'!$C$5:$AM$346,BK$22,FALSE),VLOOKUP($A96,'Success Asset Classes'!$B$15:$BD$377,BK$21,FALSE)))</f>
        <v>0</v>
      </c>
      <c r="BL96" s="230">
        <f>IF($AR96=0,VLOOKUP(MID($A96,4,5),'Project splits'!$C$5:$AM$346,BL$22,FALSE),IF(ISNA(VLOOKUP($A96,'Success Asset Classes'!$B$15:$BD$377,BL$21,FALSE)),VLOOKUP(MID($A96,4,5),'Project splits'!$C$5:$AM$346,BL$22,FALSE),VLOOKUP($A96,'Success Asset Classes'!$B$15:$BD$377,BL$21,FALSE)))</f>
        <v>0</v>
      </c>
      <c r="BM96" s="230">
        <f>IF($AR96=0,VLOOKUP(MID($A96,4,5),'Project splits'!$C$5:$AM$346,BM$22,FALSE),IF(ISNA(VLOOKUP($A96,'Success Asset Classes'!$B$15:$BD$377,BM$21,FALSE)),VLOOKUP(MID($A96,4,5),'Project splits'!$C$5:$AM$346,BM$22,FALSE),VLOOKUP($A96,'Success Asset Classes'!$B$15:$BD$377,BM$21,FALSE)))</f>
        <v>0</v>
      </c>
      <c r="BN96" s="230">
        <f>IF($AR96=0,VLOOKUP(MID($A96,4,5),'Project splits'!$C$5:$AM$346,BN$22,FALSE),IF(ISNA(VLOOKUP($A96,'Success Asset Classes'!$B$15:$BD$377,BN$21,FALSE)),VLOOKUP(MID($A96,4,5),'Project splits'!$C$5:$AM$346,BN$22,FALSE),VLOOKUP($A96,'Success Asset Classes'!$B$15:$BD$377,BN$21,FALSE)))</f>
        <v>0</v>
      </c>
      <c r="BO96" s="230">
        <f>IF($AR96=0,VLOOKUP(MID($A96,4,5),'Project splits'!$C$5:$AM$346,BO$22,FALSE),IF(ISNA(VLOOKUP($A96,'Success Asset Classes'!$B$15:$BD$377,BO$21,FALSE)),VLOOKUP(MID($A96,4,5),'Project splits'!$C$5:$AM$346,BO$22,FALSE),VLOOKUP($A96,'Success Asset Classes'!$B$15:$BD$377,BO$21,FALSE)))</f>
        <v>0</v>
      </c>
      <c r="BP96" s="230">
        <f>IF($AR96=0,VLOOKUP(MID($A96,4,5),'Project splits'!$C$5:$AM$346,BP$22,FALSE),IF(ISNA(VLOOKUP($A96,'Success Asset Classes'!$B$15:$BD$377,BP$21,FALSE)),VLOOKUP(MID($A96,4,5),'Project splits'!$C$5:$AM$346,BP$22,FALSE),VLOOKUP($A96,'Success Asset Classes'!$B$15:$BD$377,BP$21,FALSE)))</f>
        <v>0</v>
      </c>
      <c r="BQ96" s="230">
        <f>IF($AR96=0,VLOOKUP(MID($A96,4,5),'Project splits'!$C$5:$AM$346,BQ$22,FALSE),IF(ISNA(VLOOKUP($A96,'Success Asset Classes'!$B$15:$BD$377,BQ$21,FALSE)),VLOOKUP(MID($A96,4,5),'Project splits'!$C$5:$AM$346,BQ$22,FALSE),VLOOKUP($A96,'Success Asset Classes'!$B$15:$BD$377,BQ$21,FALSE)))</f>
        <v>0</v>
      </c>
      <c r="BR96" s="230">
        <f>IF($AR96=0,VLOOKUP(MID($A96,4,5),'Project splits'!$C$5:$AM$346,BR$22,FALSE),IF(ISNA(VLOOKUP($A96,'Success Asset Classes'!$B$15:$BD$377,BR$21,FALSE)),VLOOKUP(MID($A96,4,5),'Project splits'!$C$5:$AM$346,BR$22,FALSE),VLOOKUP($A96,'Success Asset Classes'!$B$15:$BD$377,BR$21,FALSE)))</f>
        <v>0</v>
      </c>
      <c r="BS96" s="247">
        <f t="shared" si="49"/>
        <v>1</v>
      </c>
      <c r="BT96" s="249">
        <f>1+IF(ISNA(VLOOKUP($A96,'Project labour content'!$A$7:$D$255,'Project labour content'!$D$1,FALSE)),VLOOKUP($D96,'Project labour content'!$F$6:$G$15,'Project labour content'!$G$1,FALSE),VLOOKUP($A96,'Project labour content'!$A$7:$D$255,'Project labour content'!$D$1,FALSE))*LabEsc22*1</f>
        <v>1.0008946620064583</v>
      </c>
      <c r="BU96" s="249">
        <f>1+IF(ISNA(VLOOKUP($A96,'Project labour content'!$A$7:$D$255,'Project labour content'!$D$1,FALSE)),VLOOKUP($D96,'Project labour content'!$F$6:$G$15,'Project labour content'!$G$1,FALSE),VLOOKUP($A96,'Project labour content'!$A$7:$D$255,'Project labour content'!$D$1,FALSE))*LabEsc23*1</f>
        <v>1.0017936183905476</v>
      </c>
      <c r="BV96" s="249">
        <f>1+IF(ISNA(VLOOKUP($A96,'Project labour content'!$A$7:$D$255,'Project labour content'!$D$1,FALSE)),VLOOKUP($D96,'Project labour content'!$F$6:$G$15,'Project labour content'!$G$1,FALSE),VLOOKUP($A96,'Project labour content'!$A$7:$D$255,'Project labour content'!$D$1,FALSE))*LabEsc24*1</f>
        <v>1.0026404353043599</v>
      </c>
      <c r="BW96" s="249">
        <f>1+IF(ISNA(VLOOKUP($A96,'Project labour content'!$A$7:$D$255,'Project labour content'!$D$1,FALSE)),VLOOKUP($D96,'Project labour content'!$F$6:$G$15,'Project labour content'!$G$1,FALSE),VLOOKUP($A96,'Project labour content'!$A$7:$D$255,'Project labour content'!$D$1,FALSE))*LabEsc25*1</f>
        <v>1.0037746054242589</v>
      </c>
      <c r="BX96" s="249">
        <f>1+IF(ISNA(VLOOKUP($A96,'Project labour content'!$A$7:$D$255,'Project labour content'!$D$1,FALSE)),VLOOKUP($D96,'Project labour content'!$F$6:$G$15,'Project labour content'!$G$1,FALSE),VLOOKUP($A96,'Project labour content'!$A$7:$D$255,'Project labour content'!$D$1,FALSE))*LabEsc26*1</f>
        <v>1.0050106618265955</v>
      </c>
      <c r="BY96" s="249">
        <f>1+IF(ISNA(VLOOKUP($A96,'Project labour content'!$A$7:$D$255,'Project labour content'!$D$1,FALSE)),VLOOKUP($D96,'Project labour content'!$F$6:$G$15,'Project labour content'!$G$1,FALSE),VLOOKUP($A96,'Project labour content'!$A$7:$D$255,'Project labour content'!$D$1,FALSE))*LabEsc27*1</f>
        <v>1.0057762561459505</v>
      </c>
      <c r="BZ96" s="249">
        <f>1+IF(ISNA(VLOOKUP($A96,'Project labour content'!$A$7:$D$255,'Project labour content'!$D$1,FALSE)),VLOOKUP($D96,'Project labour content'!$F$6:$G$15,'Project labour content'!$G$1,FALSE),VLOOKUP($A96,'Project labour content'!$A$7:$D$255,'Project labour content'!$D$1,FALSE))*LabEsc28*1</f>
        <v>1.0063527486684249</v>
      </c>
      <c r="CA96" s="249">
        <f>1+IF(ISNA(VLOOKUP($A96,'Project labour content'!$A$7:$D$255,'Project labour content'!$D$1,FALSE)),VLOOKUP($D96,'Project labour content'!$F$6:$G$15,'Project labour content'!$G$1,FALSE),VLOOKUP($A96,'Project labour content'!$A$7:$D$255,'Project labour content'!$D$1,FALSE))*LabEsc29*1</f>
        <v>1.0072779038684916</v>
      </c>
      <c r="CB96" s="250" t="str">
        <f>IF(ISNA(VLOOKUP($A96,'Project labour content'!$A$7:$D$255,'Project labour content'!$D$1,FALSE)),"Category","Project")</f>
        <v>Category</v>
      </c>
      <c r="CD96" s="247" t="str">
        <f t="shared" si="50"/>
        <v>11662</v>
      </c>
      <c r="CE96" s="3"/>
    </row>
    <row r="97" spans="1:83" x14ac:dyDescent="0.15">
      <c r="A97" s="11" t="s">
        <v>140</v>
      </c>
      <c r="B97" s="11" t="str">
        <f>VLOOKUP($A97,'Incurred Real 2022$'!$A$25:$AC$426,'Incurred Real 2022$'!B$1,FALSE)</f>
        <v>IT Security 2</v>
      </c>
      <c r="C97" s="11" t="str">
        <f>VLOOKUP($A97,'Incurred Real 2022$'!$A$25:$AC$426,'Incurred Real 2022$'!C$1,FALSE)</f>
        <v>ExAnte</v>
      </c>
      <c r="D97" s="11" t="str">
        <f>VLOOKUP($A97,'Incurred Real 2022$'!$A$25:$AC$426,'Incurred Real 2022$'!D$1,FALSE)</f>
        <v>Information Technology</v>
      </c>
      <c r="E97" s="11" t="str">
        <f>VLOOKUP($A97,'Incurred Real 2022$'!$A$25:$AC$426,'Incurred Real 2022$'!E$1,FALSE)</f>
        <v>Closed</v>
      </c>
      <c r="F97" s="105" t="str">
        <f>IF(VLOOKUP($A97,'Incurred Real 2022$'!$A$25:$AC$426,'Incurred Real 2022$'!F$1,FALSE)=0,"",VLOOKUP($A97,'Incurred Real 2022$'!$A$25:$AC$426,'Incurred Real 2022$'!F$1,FALSE))</f>
        <v/>
      </c>
      <c r="G97" s="105" t="str">
        <f>IF(VLOOKUP($A97,'Incurred Real 2022$'!$A$25:$AC$426,'Incurred Real 2022$'!G$1,FALSE)=0,"",VLOOKUP($A97,'Incurred Real 2022$'!$A$25:$AC$426,'Incurred Real 2022$'!G$1,FALSE))</f>
        <v/>
      </c>
      <c r="H97" s="105" t="str">
        <f>IF(VLOOKUP($A97,'Incurred Real 2022$'!$A$25:$AC$426,'Incurred Real 2022$'!H$1,FALSE)=0,"",VLOOKUP($A97,'Incurred Real 2022$'!$A$25:$AC$426,'Incurred Real 2022$'!H$1,FALSE))</f>
        <v/>
      </c>
      <c r="I97" s="105" t="str">
        <f>IF(VLOOKUP($A97,'Incurred Real 2022$'!$A$25:$AC$426,'Incurred Real 2022$'!I$1,FALSE)=0,"",VLOOKUP($A97,'Incurred Real 2022$'!$A$25:$AC$426,'Incurred Real 2022$'!I$1,FALSE))</f>
        <v/>
      </c>
      <c r="J97" s="105" t="str">
        <f>IF(VLOOKUP($A97,'Incurred Real 2022$'!$A$25:$AC$426,'Incurred Real 2022$'!J$1,FALSE)=0,"",VLOOKUP($A97,'Incurred Real 2022$'!$A$25:$AC$426,'Incurred Real 2022$'!J$1,FALSE))</f>
        <v/>
      </c>
      <c r="K97" s="105" t="str">
        <f>IF(VLOOKUP($A97,'Incurred Real 2022$'!$A$25:$AC$426,'Incurred Real 2022$'!K$1,FALSE)=0,"",VLOOKUP($A97,'Incurred Real 2022$'!$A$25:$AC$426,'Incurred Real 2022$'!K$1,FALSE))</f>
        <v/>
      </c>
      <c r="L97" s="105" t="str">
        <f>IF(VLOOKUP($A97,'Incurred Real 2022$'!$A$25:$AC$426,'Incurred Real 2022$'!L$1,FALSE)=0,"",VLOOKUP($A97,'Incurred Real 2022$'!$A$25:$AC$426,'Incurred Real 2022$'!L$1,FALSE))</f>
        <v/>
      </c>
      <c r="M97" s="105" t="str">
        <f>IF(VLOOKUP($A97,'Incurred Real 2022$'!$A$25:$AC$426,'Incurred Real 2022$'!M$1,FALSE)=0,"",VLOOKUP($A97,'Incurred Real 2022$'!$A$25:$AC$426,'Incurred Real 2022$'!M$1,FALSE))</f>
        <v/>
      </c>
      <c r="N97" s="105" t="str">
        <f>IF(VLOOKUP($A97,'Incurred Real 2022$'!$A$25:$AC$426,'Incurred Real 2022$'!N$1,FALSE)=0,"",VLOOKUP($A97,'Incurred Real 2022$'!$A$25:$AC$426,'Incurred Real 2022$'!N$1,FALSE))</f>
        <v/>
      </c>
      <c r="O97" s="105">
        <f>IF(VLOOKUP($A97,'Incurred Real 2022$'!$A$25:$AC$426,'Incurred Real 2022$'!O$1,FALSE)=0,"",VLOOKUP($A97,'Incurred Real 2022$'!$A$25:$AC$426,'Incurred Real 2022$'!O$1,FALSE))</f>
        <v>105135.8</v>
      </c>
      <c r="P97" s="105">
        <f>IF(VLOOKUP($A97,'Incurred Real 2022$'!$A$25:$AC$426,'Incurred Real 2022$'!P$1,FALSE)=0,"",VLOOKUP($A97,'Incurred Real 2022$'!$A$25:$AC$426,'Incurred Real 2022$'!P$1,FALSE))</f>
        <v>1736547.31</v>
      </c>
      <c r="Q97" s="105">
        <f>IF(VLOOKUP($A97,'Incurred Real 2022$'!$A$25:$AC$426,'Incurred Real 2022$'!Q$1,FALSE)=0,"",VLOOKUP($A97,'Incurred Real 2022$'!$A$25:$AC$426,'Incurred Real 2022$'!Q$1,FALSE))</f>
        <v>354965.81</v>
      </c>
      <c r="R97" s="105">
        <f>IF(VLOOKUP($A97,'Incurred Real 2022$'!$A$25:$AC$426,'Incurred Real 2022$'!R$1,FALSE)=0,"",VLOOKUP($A97,'Incurred Real 2022$'!$A$25:$AC$426,'Incurred Real 2022$'!R$1,FALSE))</f>
        <v>37919.65</v>
      </c>
      <c r="S97" s="105" t="str">
        <f>IF(VLOOKUP($A97,'Incurred Real 2022$'!$A$25:$AC$426,'Incurred Real 2022$'!S$1,FALSE)=0,"",VLOOKUP($A97,'Incurred Real 2022$'!$A$25:$AC$426,'Incurred Real 2022$'!S$1,FALSE))</f>
        <v/>
      </c>
      <c r="T97" s="105" t="str">
        <f>IF(VLOOKUP($A97,'Incurred Real 2022$'!$A$25:$AC$426,'Incurred Real 2022$'!T$1,FALSE)=0,"",VLOOKUP($A97,'Incurred Real 2022$'!$A$25:$AC$426,'Incurred Real 2022$'!T$1,FALSE))</f>
        <v/>
      </c>
      <c r="U97" s="105" t="str">
        <f>IF(VLOOKUP($A97,'Incurred Real 2022$'!$A$25:$AC$426,'Incurred Real 2022$'!U$1,FALSE)=0,"",VLOOKUP($A97,'Incurred Real 2022$'!$A$25:$AC$426,'Incurred Real 2022$'!U$1,FALSE))</f>
        <v/>
      </c>
      <c r="V97" s="13" t="str">
        <f>IF(ISTEXT(VLOOKUP($A97,'Incurred Real 2022$'!$A$25:$AC$426,'Incurred Real 2022$'!V$1,FALSE)),"",(VLOOKUP($A97,'Incurred Real 2022$'!$A$25:$AC$426,'Incurred Real 2022$'!V$1,FALSE))*BT97*Incurred_Real!V$15)</f>
        <v/>
      </c>
      <c r="W97" s="13" t="str">
        <f>IF(ISTEXT(VLOOKUP($A97,'Incurred Real 2022$'!$A$25:$AC$426,'Incurred Real 2022$'!W$1,FALSE)),"",(VLOOKUP($A97,'Incurred Real 2022$'!$A$25:$AC$426,'Incurred Real 2022$'!W$1,FALSE))*BU97*Incurred_Real!W$15)</f>
        <v/>
      </c>
      <c r="X97" s="220" t="str">
        <f>IF(ISTEXT(VLOOKUP($A97,'Incurred Real 2022$'!$A$25:$AC$426,'Incurred Real 2022$'!X$1,FALSE)),"",(VLOOKUP($A97,'Incurred Real 2022$'!$A$25:$AC$426,'Incurred Real 2022$'!X$1,FALSE))*BV97*Incurred_Real!X$15)</f>
        <v/>
      </c>
      <c r="Y97" s="217" t="str">
        <f>IF(ISTEXT(VLOOKUP($A97,'Incurred Real 2022$'!$A$25:$AC$426,'Incurred Real 2022$'!Y$1,FALSE)),"",(VLOOKUP($A97,'Incurred Real 2022$'!$A$25:$AC$426,'Incurred Real 2022$'!Y$1,FALSE))*BW97*Incurred_Real!Y$15)</f>
        <v/>
      </c>
      <c r="Z97" s="13" t="str">
        <f>IF(ISTEXT(VLOOKUP($A97,'Incurred Real 2022$'!$A$25:$AC$426,'Incurred Real 2022$'!Z$1,FALSE)),"",(VLOOKUP($A97,'Incurred Real 2022$'!$A$25:$AC$426,'Incurred Real 2022$'!Z$1,FALSE))*BX97*Incurred_Real!Z$15)</f>
        <v/>
      </c>
      <c r="AA97" s="13" t="str">
        <f>IF(ISTEXT(VLOOKUP($A97,'Incurred Real 2022$'!$A$25:$AC$426,'Incurred Real 2022$'!AA$1,FALSE)),"",(VLOOKUP($A97,'Incurred Real 2022$'!$A$25:$AC$426,'Incurred Real 2022$'!AA$1,FALSE))*BY97*Incurred_Real!AA$15)</f>
        <v/>
      </c>
      <c r="AB97" s="13" t="str">
        <f>IF(ISTEXT(VLOOKUP($A97,'Incurred Real 2022$'!$A$25:$AC$426,'Incurred Real 2022$'!AB$1,FALSE)),"",(VLOOKUP($A97,'Incurred Real 2022$'!$A$25:$AC$426,'Incurred Real 2022$'!AB$1,FALSE))*BZ97*Incurred_Real!AB$15)</f>
        <v/>
      </c>
      <c r="AC97" s="13" t="str">
        <f>IF(ISTEXT(VLOOKUP($A97,'Incurred Real 2022$'!$A$25:$AC$426,'Incurred Real 2022$'!AC$1,FALSE)),"",(VLOOKUP($A97,'Incurred Real 2022$'!$A$25:$AC$426,'Incurred Real 2022$'!AC$1,FALSE))*CA97*Incurred_Real!AC$15)</f>
        <v/>
      </c>
      <c r="AD97" s="221">
        <f t="shared" si="45"/>
        <v>2234568.5699999998</v>
      </c>
      <c r="AE97" s="221">
        <f t="shared" si="46"/>
        <v>2234568.5699999998</v>
      </c>
      <c r="AF97" s="239">
        <f t="shared" si="51"/>
        <v>2884756.6659976081</v>
      </c>
      <c r="AG97" s="222">
        <f t="shared" si="47"/>
        <v>2274417.3776939018</v>
      </c>
      <c r="AH97" s="223">
        <f t="shared" si="54"/>
        <v>1.2683497296008823</v>
      </c>
      <c r="AI97" s="224" t="str">
        <f t="shared" si="48"/>
        <v>2018</v>
      </c>
      <c r="AJ97" s="225">
        <f>VLOOKUP($A97,Project_Commissioning!$C$4:$H$355,Project_Commissioning!F$1,FALSE)</f>
        <v>42704</v>
      </c>
      <c r="AK97" s="226">
        <f>VLOOKUP($A97,Project_Commissioning!$C$4:$H$355,Project_Commissioning!G$1,FALSE)</f>
        <v>2017</v>
      </c>
      <c r="AL97" s="225" t="str">
        <f>IF(VLOOKUP($A97,Project_Commissioning!$C$4:$H$355,Project_Commissioning!H$1,FALSE)=0,"",VLOOKUP($A97,Project_Commissioning!$C$4:$H$355,Project_Commissioning!H$1,FALSE))</f>
        <v/>
      </c>
      <c r="AM97" s="237">
        <f t="shared" si="52"/>
        <v>2562178.6168251564</v>
      </c>
      <c r="AN97" s="221" cm="1">
        <f t="array" ref="AN97">IF(ROUND(AE97,0)=0,0,LOOKUP(2,1/(F97:AC97&lt;&gt;""),F97:AC97))</f>
        <v>37919.65</v>
      </c>
      <c r="AO97" s="221">
        <f t="shared" si="53"/>
        <v>0</v>
      </c>
      <c r="AP97" s="79"/>
      <c r="AQ97" s="20"/>
      <c r="AR97" s="245">
        <f>IF(ISNA(VLOOKUP($A97,'Success Asset Classes'!$B$15:$AA$114,'Success Asset Classes'!$AA$1,FALSE)),0,VLOOKUP($A97,'Success Asset Classes'!$B$15:$AA$114,'Success Asset Classes'!$AA$1,FALSE))</f>
        <v>0</v>
      </c>
      <c r="AS97" s="230">
        <f>IF($AR97=0,VLOOKUP(MID($A97,4,5),'Project splits'!$C$5:$AM$346,AS$22,FALSE),IF(ISNA(VLOOKUP($A97,'Success Asset Classes'!$B$15:$BD$377,AS$21,FALSE)),VLOOKUP(MID($A97,4,5),'Project splits'!$C$5:$AM$346,AS$22,FALSE),VLOOKUP($A97,'Success Asset Classes'!$B$15:$BD$377,AS$21,FALSE)))</f>
        <v>0</v>
      </c>
      <c r="AT97" s="230">
        <f>IF($AR97=0,VLOOKUP(MID($A97,4,5),'Project splits'!$C$5:$AM$346,AT$22,FALSE),IF(ISNA(VLOOKUP($A97,'Success Asset Classes'!$B$15:$BD$377,AT$21,FALSE)),VLOOKUP(MID($A97,4,5),'Project splits'!$C$5:$AM$346,AT$22,FALSE),VLOOKUP($A97,'Success Asset Classes'!$B$15:$BD$377,AT$21,FALSE)))</f>
        <v>0</v>
      </c>
      <c r="AU97" s="230">
        <f>IF($AR97=0,VLOOKUP(MID($A97,4,5),'Project splits'!$C$5:$AM$346,AU$22,FALSE),IF(ISNA(VLOOKUP($A97,'Success Asset Classes'!$B$15:$BD$377,AU$21,FALSE)),VLOOKUP(MID($A97,4,5),'Project splits'!$C$5:$AM$346,AU$22,FALSE),VLOOKUP($A97,'Success Asset Classes'!$B$15:$BD$377,AU$21,FALSE)))</f>
        <v>0</v>
      </c>
      <c r="AV97" s="230">
        <f>IF($AR97=0,VLOOKUP(MID($A97,4,5),'Project splits'!$C$5:$AM$346,AV$22,FALSE),IF(ISNA(VLOOKUP($A97,'Success Asset Classes'!$B$15:$BD$377,AV$21,FALSE)),VLOOKUP(MID($A97,4,5),'Project splits'!$C$5:$AM$346,AV$22,FALSE),VLOOKUP($A97,'Success Asset Classes'!$B$15:$BD$377,AV$21,FALSE)))</f>
        <v>1</v>
      </c>
      <c r="AW97" s="230">
        <f>IF($AR97=0,VLOOKUP(MID($A97,4,5),'Project splits'!$C$5:$AM$346,AW$22,FALSE),IF(ISNA(VLOOKUP($A97,'Success Asset Classes'!$B$15:$BD$377,AW$21,FALSE)),VLOOKUP(MID($A97,4,5),'Project splits'!$C$5:$AM$346,AW$22,FALSE),VLOOKUP($A97,'Success Asset Classes'!$B$15:$BD$377,AW$21,FALSE)))</f>
        <v>0</v>
      </c>
      <c r="AX97" s="230">
        <f>IF($AR97=0,VLOOKUP(MID($A97,4,5),'Project splits'!$C$5:$AM$346,AX$22,FALSE),IF(ISNA(VLOOKUP($A97,'Success Asset Classes'!$B$15:$BD$377,AX$21,FALSE)),VLOOKUP(MID($A97,4,5),'Project splits'!$C$5:$AM$346,AX$22,FALSE),VLOOKUP($A97,'Success Asset Classes'!$B$15:$BD$377,AX$21,FALSE)))</f>
        <v>0</v>
      </c>
      <c r="AY97" s="230">
        <f>IF($AR97=0,VLOOKUP(MID($A97,4,5),'Project splits'!$C$5:$AM$346,AY$22,FALSE),IF(ISNA(VLOOKUP($A97,'Success Asset Classes'!$B$15:$BD$377,AY$21,FALSE)),VLOOKUP(MID($A97,4,5),'Project splits'!$C$5:$AM$346,AY$22,FALSE),VLOOKUP($A97,'Success Asset Classes'!$B$15:$BD$377,AY$21,FALSE)))</f>
        <v>0</v>
      </c>
      <c r="AZ97" s="230">
        <f>IF($AR97=0,VLOOKUP(MID($A97,4,5),'Project splits'!$C$5:$AM$346,AZ$22,FALSE),IF(ISNA(VLOOKUP($A97,'Success Asset Classes'!$B$15:$BD$377,AZ$21,FALSE)),VLOOKUP(MID($A97,4,5),'Project splits'!$C$5:$AM$346,AZ$22,FALSE),VLOOKUP($A97,'Success Asset Classes'!$B$15:$BD$377,AZ$21,FALSE)))</f>
        <v>0</v>
      </c>
      <c r="BA97" s="230">
        <f>IF($AR97=0,VLOOKUP(MID($A97,4,5),'Project splits'!$C$5:$AM$346,BA$22,FALSE),IF(ISNA(VLOOKUP($A97,'Success Asset Classes'!$B$15:$BD$377,BA$21,FALSE)),VLOOKUP(MID($A97,4,5),'Project splits'!$C$5:$AM$346,BA$22,FALSE),VLOOKUP($A97,'Success Asset Classes'!$B$15:$BD$377,BA$21,FALSE)))</f>
        <v>0</v>
      </c>
      <c r="BB97" s="230">
        <f>IF($AR97=0,VLOOKUP(MID($A97,4,5),'Project splits'!$C$5:$AM$346,BB$22,FALSE),IF(ISNA(VLOOKUP($A97,'Success Asset Classes'!$B$15:$BD$377,BB$21,FALSE)),VLOOKUP(MID($A97,4,5),'Project splits'!$C$5:$AM$346,BB$22,FALSE),VLOOKUP($A97,'Success Asset Classes'!$B$15:$BD$377,BB$21,FALSE)))</f>
        <v>0</v>
      </c>
      <c r="BC97" s="230">
        <f>IF($AR97=0,VLOOKUP(MID($A97,4,5),'Project splits'!$C$5:$AM$346,BC$22,FALSE),IF(ISNA(VLOOKUP($A97,'Success Asset Classes'!$B$15:$BD$377,BC$21,FALSE)),VLOOKUP(MID($A97,4,5),'Project splits'!$C$5:$AM$346,BC$22,FALSE),VLOOKUP($A97,'Success Asset Classes'!$B$15:$BD$377,BC$21,FALSE)))</f>
        <v>0</v>
      </c>
      <c r="BD97" s="230">
        <f>IF($AR97=0,VLOOKUP(MID($A97,4,5),'Project splits'!$C$5:$AM$346,BD$22,FALSE),IF(ISNA(VLOOKUP($A97,'Success Asset Classes'!$B$15:$BD$377,BD$21,FALSE)),VLOOKUP(MID($A97,4,5),'Project splits'!$C$5:$AM$346,BD$22,FALSE),VLOOKUP($A97,'Success Asset Classes'!$B$15:$BD$377,BD$21,FALSE)))</f>
        <v>0</v>
      </c>
      <c r="BE97" s="230">
        <f>IF($AR97=0,VLOOKUP(MID($A97,4,5),'Project splits'!$C$5:$AM$346,BE$22,FALSE),IF(ISNA(VLOOKUP($A97,'Success Asset Classes'!$B$15:$BD$377,BE$21,FALSE)),VLOOKUP(MID($A97,4,5),'Project splits'!$C$5:$AM$346,BE$22,FALSE),VLOOKUP($A97,'Success Asset Classes'!$B$15:$BD$377,BE$21,FALSE)))</f>
        <v>0</v>
      </c>
      <c r="BF97" s="230">
        <f>IF($AR97=0,VLOOKUP(MID($A97,4,5),'Project splits'!$C$5:$AM$346,BF$22,FALSE),IF(ISNA(VLOOKUP($A97,'Success Asset Classes'!$B$15:$BD$377,BF$21,FALSE)),VLOOKUP(MID($A97,4,5),'Project splits'!$C$5:$AM$346,BF$22,FALSE),VLOOKUP($A97,'Success Asset Classes'!$B$15:$BD$377,BF$21,FALSE)))</f>
        <v>0</v>
      </c>
      <c r="BG97" s="230">
        <f>IF($AR97=0,VLOOKUP(MID($A97,4,5),'Project splits'!$C$5:$AM$346,BG$22,FALSE),IF(ISNA(VLOOKUP($A97,'Success Asset Classes'!$B$15:$BD$377,BG$21,FALSE)),VLOOKUP(MID($A97,4,5),'Project splits'!$C$5:$AM$346,BG$22,FALSE),VLOOKUP($A97,'Success Asset Classes'!$B$15:$BD$377,BG$21,FALSE)))</f>
        <v>0</v>
      </c>
      <c r="BH97" s="230">
        <f>IF($AR97=0,VLOOKUP(MID($A97,4,5),'Project splits'!$C$5:$AM$346,BH$22,FALSE),IF(ISNA(VLOOKUP($A97,'Success Asset Classes'!$B$15:$BD$377,BH$21,FALSE)),VLOOKUP(MID($A97,4,5),'Project splits'!$C$5:$AM$346,BH$22,FALSE),VLOOKUP($A97,'Success Asset Classes'!$B$15:$BD$377,BH$21,FALSE)))</f>
        <v>0</v>
      </c>
      <c r="BI97" s="230">
        <f>IF($AR97=0,VLOOKUP(MID($A97,4,5),'Project splits'!$C$5:$AM$346,BI$22,FALSE),IF(ISNA(VLOOKUP($A97,'Success Asset Classes'!$B$15:$BD$377,BI$21,FALSE)),VLOOKUP(MID($A97,4,5),'Project splits'!$C$5:$AM$346,BI$22,FALSE),VLOOKUP($A97,'Success Asset Classes'!$B$15:$BD$377,BI$21,FALSE)))</f>
        <v>0</v>
      </c>
      <c r="BJ97" s="230">
        <f>IF($AR97=0,VLOOKUP(MID($A97,4,5),'Project splits'!$C$5:$AM$346,BJ$22,FALSE),IF(ISNA(VLOOKUP($A97,'Success Asset Classes'!$B$15:$BD$377,BJ$21,FALSE)),VLOOKUP(MID($A97,4,5),'Project splits'!$C$5:$AM$346,BJ$22,FALSE),VLOOKUP($A97,'Success Asset Classes'!$B$15:$BD$377,BJ$21,FALSE)))</f>
        <v>0</v>
      </c>
      <c r="BK97" s="230">
        <f>IF($AR97=0,VLOOKUP(MID($A97,4,5),'Project splits'!$C$5:$AM$346,BK$22,FALSE),IF(ISNA(VLOOKUP($A97,'Success Asset Classes'!$B$15:$BD$377,BK$21,FALSE)),VLOOKUP(MID($A97,4,5),'Project splits'!$C$5:$AM$346,BK$22,FALSE),VLOOKUP($A97,'Success Asset Classes'!$B$15:$BD$377,BK$21,FALSE)))</f>
        <v>0</v>
      </c>
      <c r="BL97" s="230">
        <f>IF($AR97=0,VLOOKUP(MID($A97,4,5),'Project splits'!$C$5:$AM$346,BL$22,FALSE),IF(ISNA(VLOOKUP($A97,'Success Asset Classes'!$B$15:$BD$377,BL$21,FALSE)),VLOOKUP(MID($A97,4,5),'Project splits'!$C$5:$AM$346,BL$22,FALSE),VLOOKUP($A97,'Success Asset Classes'!$B$15:$BD$377,BL$21,FALSE)))</f>
        <v>0</v>
      </c>
      <c r="BM97" s="230">
        <f>IF($AR97=0,VLOOKUP(MID($A97,4,5),'Project splits'!$C$5:$AM$346,BM$22,FALSE),IF(ISNA(VLOOKUP($A97,'Success Asset Classes'!$B$15:$BD$377,BM$21,FALSE)),VLOOKUP(MID($A97,4,5),'Project splits'!$C$5:$AM$346,BM$22,FALSE),VLOOKUP($A97,'Success Asset Classes'!$B$15:$BD$377,BM$21,FALSE)))</f>
        <v>0</v>
      </c>
      <c r="BN97" s="230">
        <f>IF($AR97=0,VLOOKUP(MID($A97,4,5),'Project splits'!$C$5:$AM$346,BN$22,FALSE),IF(ISNA(VLOOKUP($A97,'Success Asset Classes'!$B$15:$BD$377,BN$21,FALSE)),VLOOKUP(MID($A97,4,5),'Project splits'!$C$5:$AM$346,BN$22,FALSE),VLOOKUP($A97,'Success Asset Classes'!$B$15:$BD$377,BN$21,FALSE)))</f>
        <v>0</v>
      </c>
      <c r="BO97" s="230">
        <f>IF($AR97=0,VLOOKUP(MID($A97,4,5),'Project splits'!$C$5:$AM$346,BO$22,FALSE),IF(ISNA(VLOOKUP($A97,'Success Asset Classes'!$B$15:$BD$377,BO$21,FALSE)),VLOOKUP(MID($A97,4,5),'Project splits'!$C$5:$AM$346,BO$22,FALSE),VLOOKUP($A97,'Success Asset Classes'!$B$15:$BD$377,BO$21,FALSE)))</f>
        <v>0</v>
      </c>
      <c r="BP97" s="230">
        <f>IF($AR97=0,VLOOKUP(MID($A97,4,5),'Project splits'!$C$5:$AM$346,BP$22,FALSE),IF(ISNA(VLOOKUP($A97,'Success Asset Classes'!$B$15:$BD$377,BP$21,FALSE)),VLOOKUP(MID($A97,4,5),'Project splits'!$C$5:$AM$346,BP$22,FALSE),VLOOKUP($A97,'Success Asset Classes'!$B$15:$BD$377,BP$21,FALSE)))</f>
        <v>0</v>
      </c>
      <c r="BQ97" s="230">
        <f>IF($AR97=0,VLOOKUP(MID($A97,4,5),'Project splits'!$C$5:$AM$346,BQ$22,FALSE),IF(ISNA(VLOOKUP($A97,'Success Asset Classes'!$B$15:$BD$377,BQ$21,FALSE)),VLOOKUP(MID($A97,4,5),'Project splits'!$C$5:$AM$346,BQ$22,FALSE),VLOOKUP($A97,'Success Asset Classes'!$B$15:$BD$377,BQ$21,FALSE)))</f>
        <v>0</v>
      </c>
      <c r="BR97" s="230">
        <f>IF($AR97=0,VLOOKUP(MID($A97,4,5),'Project splits'!$C$5:$AM$346,BR$22,FALSE),IF(ISNA(VLOOKUP($A97,'Success Asset Classes'!$B$15:$BD$377,BR$21,FALSE)),VLOOKUP(MID($A97,4,5),'Project splits'!$C$5:$AM$346,BR$22,FALSE),VLOOKUP($A97,'Success Asset Classes'!$B$15:$BD$377,BR$21,FALSE)))</f>
        <v>0</v>
      </c>
      <c r="BS97" s="247">
        <f t="shared" si="49"/>
        <v>1</v>
      </c>
      <c r="BT97" s="249">
        <f>1+IF(ISNA(VLOOKUP($A97,'Project labour content'!$A$7:$D$255,'Project labour content'!$D$1,FALSE)),VLOOKUP($D97,'Project labour content'!$F$6:$G$15,'Project labour content'!$G$1,FALSE),VLOOKUP($A97,'Project labour content'!$A$7:$D$255,'Project labour content'!$D$1,FALSE))*LabEsc22*1</f>
        <v>1.0024480115846353</v>
      </c>
      <c r="BU97" s="249">
        <f>1+IF(ISNA(VLOOKUP($A97,'Project labour content'!$A$7:$D$255,'Project labour content'!$D$1,FALSE)),VLOOKUP($D97,'Project labour content'!$F$6:$G$15,'Project labour content'!$G$1,FALSE),VLOOKUP($A97,'Project labour content'!$A$7:$D$255,'Project labour content'!$D$1,FALSE))*LabEsc23*1</f>
        <v>1.0049077736248768</v>
      </c>
      <c r="BV97" s="249">
        <f>1+IF(ISNA(VLOOKUP($A97,'Project labour content'!$A$7:$D$255,'Project labour content'!$D$1,FALSE)),VLOOKUP($D97,'Project labour content'!$F$6:$G$15,'Project labour content'!$G$1,FALSE),VLOOKUP($A97,'Project labour content'!$A$7:$D$255,'Project labour content'!$D$1,FALSE))*LabEsc24*1</f>
        <v>1.0072248694667842</v>
      </c>
      <c r="BW97" s="249">
        <f>1+IF(ISNA(VLOOKUP($A97,'Project labour content'!$A$7:$D$255,'Project labour content'!$D$1,FALSE)),VLOOKUP($D97,'Project labour content'!$F$6:$G$15,'Project labour content'!$G$1,FALSE),VLOOKUP($A97,'Project labour content'!$A$7:$D$255,'Project labour content'!$D$1,FALSE))*LabEsc25*1</f>
        <v>1.0103282331643793</v>
      </c>
      <c r="BX97" s="249">
        <f>1+IF(ISNA(VLOOKUP($A97,'Project labour content'!$A$7:$D$255,'Project labour content'!$D$1,FALSE)),VLOOKUP($D97,'Project labour content'!$F$6:$G$15,'Project labour content'!$G$1,FALSE),VLOOKUP($A97,'Project labour content'!$A$7:$D$255,'Project labour content'!$D$1,FALSE))*LabEsc26*1</f>
        <v>1.0137103823674747</v>
      </c>
      <c r="BY97" s="249">
        <f>1+IF(ISNA(VLOOKUP($A97,'Project labour content'!$A$7:$D$255,'Project labour content'!$D$1,FALSE)),VLOOKUP($D97,'Project labour content'!$F$6:$G$15,'Project labour content'!$G$1,FALSE),VLOOKUP($A97,'Project labour content'!$A$7:$D$255,'Project labour content'!$D$1,FALSE))*LabEsc27*1</f>
        <v>1.0158052335508072</v>
      </c>
      <c r="BZ97" s="249">
        <f>1+IF(ISNA(VLOOKUP($A97,'Project labour content'!$A$7:$D$255,'Project labour content'!$D$1,FALSE)),VLOOKUP($D97,'Project labour content'!$F$6:$G$15,'Project labour content'!$G$1,FALSE),VLOOKUP($A97,'Project labour content'!$A$7:$D$255,'Project labour content'!$D$1,FALSE))*LabEsc28*1</f>
        <v>1.0173826564918567</v>
      </c>
      <c r="CA97" s="249">
        <f>1+IF(ISNA(VLOOKUP($A97,'Project labour content'!$A$7:$D$255,'Project labour content'!$D$1,FALSE)),VLOOKUP($D97,'Project labour content'!$F$6:$G$15,'Project labour content'!$G$1,FALSE),VLOOKUP($A97,'Project labour content'!$A$7:$D$255,'Project labour content'!$D$1,FALSE))*LabEsc29*1</f>
        <v>1.0199141048276528</v>
      </c>
      <c r="CB97" s="250" t="str">
        <f>IF(ISNA(VLOOKUP($A97,'Project labour content'!$A$7:$D$255,'Project labour content'!$D$1,FALSE)),"Category","Project")</f>
        <v>Category</v>
      </c>
      <c r="CD97" s="247" t="str">
        <f t="shared" si="50"/>
        <v>11672</v>
      </c>
      <c r="CE97" s="3"/>
    </row>
    <row r="98" spans="1:83" x14ac:dyDescent="0.15">
      <c r="A98" s="11" t="s">
        <v>142</v>
      </c>
      <c r="B98" s="11" t="str">
        <f>VLOOKUP($A98,'Incurred Real 2022$'!$A$25:$AC$426,'Incurred Real 2022$'!B$1,FALSE)</f>
        <v>IT OCS Software 2</v>
      </c>
      <c r="C98" s="11" t="str">
        <f>VLOOKUP($A98,'Incurred Real 2022$'!$A$25:$AC$426,'Incurred Real 2022$'!C$1,FALSE)</f>
        <v>ExAnte</v>
      </c>
      <c r="D98" s="11" t="str">
        <f>VLOOKUP($A98,'Incurred Real 2022$'!$A$25:$AC$426,'Incurred Real 2022$'!D$1,FALSE)</f>
        <v>Information Technology</v>
      </c>
      <c r="E98" s="11" t="str">
        <f>VLOOKUP($A98,'Incurred Real 2022$'!$A$25:$AC$426,'Incurred Real 2022$'!E$1,FALSE)</f>
        <v>Closed</v>
      </c>
      <c r="F98" s="105" t="str">
        <f>IF(VLOOKUP($A98,'Incurred Real 2022$'!$A$25:$AC$426,'Incurred Real 2022$'!F$1,FALSE)=0,"",VLOOKUP($A98,'Incurred Real 2022$'!$A$25:$AC$426,'Incurred Real 2022$'!F$1,FALSE))</f>
        <v/>
      </c>
      <c r="G98" s="105" t="str">
        <f>IF(VLOOKUP($A98,'Incurred Real 2022$'!$A$25:$AC$426,'Incurred Real 2022$'!G$1,FALSE)=0,"",VLOOKUP($A98,'Incurred Real 2022$'!$A$25:$AC$426,'Incurred Real 2022$'!G$1,FALSE))</f>
        <v/>
      </c>
      <c r="H98" s="105" t="str">
        <f>IF(VLOOKUP($A98,'Incurred Real 2022$'!$A$25:$AC$426,'Incurred Real 2022$'!H$1,FALSE)=0,"",VLOOKUP($A98,'Incurred Real 2022$'!$A$25:$AC$426,'Incurred Real 2022$'!H$1,FALSE))</f>
        <v/>
      </c>
      <c r="I98" s="105" t="str">
        <f>IF(VLOOKUP($A98,'Incurred Real 2022$'!$A$25:$AC$426,'Incurred Real 2022$'!I$1,FALSE)=0,"",VLOOKUP($A98,'Incurred Real 2022$'!$A$25:$AC$426,'Incurred Real 2022$'!I$1,FALSE))</f>
        <v/>
      </c>
      <c r="J98" s="105" t="str">
        <f>IF(VLOOKUP($A98,'Incurred Real 2022$'!$A$25:$AC$426,'Incurred Real 2022$'!J$1,FALSE)=0,"",VLOOKUP($A98,'Incurred Real 2022$'!$A$25:$AC$426,'Incurred Real 2022$'!J$1,FALSE))</f>
        <v/>
      </c>
      <c r="K98" s="105" t="str">
        <f>IF(VLOOKUP($A98,'Incurred Real 2022$'!$A$25:$AC$426,'Incurred Real 2022$'!K$1,FALSE)=0,"",VLOOKUP($A98,'Incurred Real 2022$'!$A$25:$AC$426,'Incurred Real 2022$'!K$1,FALSE))</f>
        <v/>
      </c>
      <c r="L98" s="105" t="str">
        <f>IF(VLOOKUP($A98,'Incurred Real 2022$'!$A$25:$AC$426,'Incurred Real 2022$'!L$1,FALSE)=0,"",VLOOKUP($A98,'Incurred Real 2022$'!$A$25:$AC$426,'Incurred Real 2022$'!L$1,FALSE))</f>
        <v/>
      </c>
      <c r="M98" s="105" t="str">
        <f>IF(VLOOKUP($A98,'Incurred Real 2022$'!$A$25:$AC$426,'Incurred Real 2022$'!M$1,FALSE)=0,"",VLOOKUP($A98,'Incurred Real 2022$'!$A$25:$AC$426,'Incurred Real 2022$'!M$1,FALSE))</f>
        <v/>
      </c>
      <c r="N98" s="105" t="str">
        <f>IF(VLOOKUP($A98,'Incurred Real 2022$'!$A$25:$AC$426,'Incurred Real 2022$'!N$1,FALSE)=0,"",VLOOKUP($A98,'Incurred Real 2022$'!$A$25:$AC$426,'Incurred Real 2022$'!N$1,FALSE))</f>
        <v/>
      </c>
      <c r="O98" s="105">
        <f>IF(VLOOKUP($A98,'Incurred Real 2022$'!$A$25:$AC$426,'Incurred Real 2022$'!O$1,FALSE)=0,"",VLOOKUP($A98,'Incurred Real 2022$'!$A$25:$AC$426,'Incurred Real 2022$'!O$1,FALSE))</f>
        <v>376301.33</v>
      </c>
      <c r="P98" s="105">
        <f>IF(VLOOKUP($A98,'Incurred Real 2022$'!$A$25:$AC$426,'Incurred Real 2022$'!P$1,FALSE)=0,"",VLOOKUP($A98,'Incurred Real 2022$'!$A$25:$AC$426,'Incurred Real 2022$'!P$1,FALSE))</f>
        <v>891785.15</v>
      </c>
      <c r="Q98" s="105">
        <f>IF(VLOOKUP($A98,'Incurred Real 2022$'!$A$25:$AC$426,'Incurred Real 2022$'!Q$1,FALSE)=0,"",VLOOKUP($A98,'Incurred Real 2022$'!$A$25:$AC$426,'Incurred Real 2022$'!Q$1,FALSE))</f>
        <v>475188.83</v>
      </c>
      <c r="R98" s="105">
        <f>IF(VLOOKUP($A98,'Incurred Real 2022$'!$A$25:$AC$426,'Incurred Real 2022$'!R$1,FALSE)=0,"",VLOOKUP($A98,'Incurred Real 2022$'!$A$25:$AC$426,'Incurred Real 2022$'!R$1,FALSE))</f>
        <v>15404.34</v>
      </c>
      <c r="S98" s="105" t="str">
        <f>IF(VLOOKUP($A98,'Incurred Real 2022$'!$A$25:$AC$426,'Incurred Real 2022$'!S$1,FALSE)=0,"",VLOOKUP($A98,'Incurred Real 2022$'!$A$25:$AC$426,'Incurred Real 2022$'!S$1,FALSE))</f>
        <v/>
      </c>
      <c r="T98" s="105" t="str">
        <f>IF(VLOOKUP($A98,'Incurred Real 2022$'!$A$25:$AC$426,'Incurred Real 2022$'!T$1,FALSE)=0,"",VLOOKUP($A98,'Incurred Real 2022$'!$A$25:$AC$426,'Incurred Real 2022$'!T$1,FALSE))</f>
        <v/>
      </c>
      <c r="U98" s="105" t="str">
        <f>IF(VLOOKUP($A98,'Incurred Real 2022$'!$A$25:$AC$426,'Incurred Real 2022$'!U$1,FALSE)=0,"",VLOOKUP($A98,'Incurred Real 2022$'!$A$25:$AC$426,'Incurred Real 2022$'!U$1,FALSE))</f>
        <v/>
      </c>
      <c r="V98" s="13" t="str">
        <f>IF(ISTEXT(VLOOKUP($A98,'Incurred Real 2022$'!$A$25:$AC$426,'Incurred Real 2022$'!V$1,FALSE)),"",(VLOOKUP($A98,'Incurred Real 2022$'!$A$25:$AC$426,'Incurred Real 2022$'!V$1,FALSE))*BT98*Incurred_Real!V$15)</f>
        <v/>
      </c>
      <c r="W98" s="13" t="str">
        <f>IF(ISTEXT(VLOOKUP($A98,'Incurred Real 2022$'!$A$25:$AC$426,'Incurred Real 2022$'!W$1,FALSE)),"",(VLOOKUP($A98,'Incurred Real 2022$'!$A$25:$AC$426,'Incurred Real 2022$'!W$1,FALSE))*BU98*Incurred_Real!W$15)</f>
        <v/>
      </c>
      <c r="X98" s="220" t="str">
        <f>IF(ISTEXT(VLOOKUP($A98,'Incurred Real 2022$'!$A$25:$AC$426,'Incurred Real 2022$'!X$1,FALSE)),"",(VLOOKUP($A98,'Incurred Real 2022$'!$A$25:$AC$426,'Incurred Real 2022$'!X$1,FALSE))*BV98*Incurred_Real!X$15)</f>
        <v/>
      </c>
      <c r="Y98" s="217" t="str">
        <f>IF(ISTEXT(VLOOKUP($A98,'Incurred Real 2022$'!$A$25:$AC$426,'Incurred Real 2022$'!Y$1,FALSE)),"",(VLOOKUP($A98,'Incurred Real 2022$'!$A$25:$AC$426,'Incurred Real 2022$'!Y$1,FALSE))*BW98*Incurred_Real!Y$15)</f>
        <v/>
      </c>
      <c r="Z98" s="13" t="str">
        <f>IF(ISTEXT(VLOOKUP($A98,'Incurred Real 2022$'!$A$25:$AC$426,'Incurred Real 2022$'!Z$1,FALSE)),"",(VLOOKUP($A98,'Incurred Real 2022$'!$A$25:$AC$426,'Incurred Real 2022$'!Z$1,FALSE))*BX98*Incurred_Real!Z$15)</f>
        <v/>
      </c>
      <c r="AA98" s="13" t="str">
        <f>IF(ISTEXT(VLOOKUP($A98,'Incurred Real 2022$'!$A$25:$AC$426,'Incurred Real 2022$'!AA$1,FALSE)),"",(VLOOKUP($A98,'Incurred Real 2022$'!$A$25:$AC$426,'Incurred Real 2022$'!AA$1,FALSE))*BY98*Incurred_Real!AA$15)</f>
        <v/>
      </c>
      <c r="AB98" s="13" t="str">
        <f>IF(ISTEXT(VLOOKUP($A98,'Incurred Real 2022$'!$A$25:$AC$426,'Incurred Real 2022$'!AB$1,FALSE)),"",(VLOOKUP($A98,'Incurred Real 2022$'!$A$25:$AC$426,'Incurred Real 2022$'!AB$1,FALSE))*BZ98*Incurred_Real!AB$15)</f>
        <v/>
      </c>
      <c r="AC98" s="13" t="str">
        <f>IF(ISTEXT(VLOOKUP($A98,'Incurred Real 2022$'!$A$25:$AC$426,'Incurred Real 2022$'!AC$1,FALSE)),"",(VLOOKUP($A98,'Incurred Real 2022$'!$A$25:$AC$426,'Incurred Real 2022$'!AC$1,FALSE))*CA98*Incurred_Real!AC$15)</f>
        <v/>
      </c>
      <c r="AD98" s="221">
        <f t="shared" si="45"/>
        <v>1758679.6500000001</v>
      </c>
      <c r="AE98" s="221">
        <f t="shared" si="46"/>
        <v>1758679.6500000001</v>
      </c>
      <c r="AF98" s="239">
        <f t="shared" si="51"/>
        <v>2270835.1299420642</v>
      </c>
      <c r="AG98" s="222">
        <f t="shared" si="47"/>
        <v>1790385.6301973106</v>
      </c>
      <c r="AH98" s="223">
        <f t="shared" si="54"/>
        <v>1.2683497296008823</v>
      </c>
      <c r="AI98" s="224" t="str">
        <f t="shared" si="48"/>
        <v>2018</v>
      </c>
      <c r="AJ98" s="225">
        <f>VLOOKUP($A98,Project_Commissioning!$C$4:$H$355,Project_Commissioning!F$1,FALSE)</f>
        <v>42916</v>
      </c>
      <c r="AK98" s="226">
        <f>VLOOKUP($A98,Project_Commissioning!$C$4:$H$355,Project_Commissioning!G$1,FALSE)</f>
        <v>2017</v>
      </c>
      <c r="AL98" s="225" t="str">
        <f>IF(VLOOKUP($A98,Project_Commissioning!$C$4:$H$355,Project_Commissioning!H$1,FALSE)=0,"",VLOOKUP($A98,Project_Commissioning!$C$4:$H$355,Project_Commissioning!H$1,FALSE))</f>
        <v/>
      </c>
      <c r="AM98" s="237">
        <f t="shared" si="52"/>
        <v>2016906.7571114707</v>
      </c>
      <c r="AN98" s="221" cm="1">
        <f t="array" ref="AN98">IF(ROUND(AE98,0)=0,0,LOOKUP(2,1/(F98:AC98&lt;&gt;""),F98:AC98))</f>
        <v>15404.34</v>
      </c>
      <c r="AO98" s="221">
        <f t="shared" si="53"/>
        <v>0</v>
      </c>
      <c r="AP98" s="79"/>
      <c r="AQ98" s="20"/>
      <c r="AR98" s="245">
        <f>IF(ISNA(VLOOKUP($A98,'Success Asset Classes'!$B$15:$AA$114,'Success Asset Classes'!$AA$1,FALSE)),0,VLOOKUP($A98,'Success Asset Classes'!$B$15:$AA$114,'Success Asset Classes'!$AA$1,FALSE))</f>
        <v>0</v>
      </c>
      <c r="AS98" s="230">
        <f>IF($AR98=0,VLOOKUP(MID($A98,4,5),'Project splits'!$C$5:$AM$346,AS$22,FALSE),IF(ISNA(VLOOKUP($A98,'Success Asset Classes'!$B$15:$BD$377,AS$21,FALSE)),VLOOKUP(MID($A98,4,5),'Project splits'!$C$5:$AM$346,AS$22,FALSE),VLOOKUP($A98,'Success Asset Classes'!$B$15:$BD$377,AS$21,FALSE)))</f>
        <v>0</v>
      </c>
      <c r="AT98" s="230">
        <f>IF($AR98=0,VLOOKUP(MID($A98,4,5),'Project splits'!$C$5:$AM$346,AT$22,FALSE),IF(ISNA(VLOOKUP($A98,'Success Asset Classes'!$B$15:$BD$377,AT$21,FALSE)),VLOOKUP(MID($A98,4,5),'Project splits'!$C$5:$AM$346,AT$22,FALSE),VLOOKUP($A98,'Success Asset Classes'!$B$15:$BD$377,AT$21,FALSE)))</f>
        <v>0</v>
      </c>
      <c r="AU98" s="230">
        <f>IF($AR98=0,VLOOKUP(MID($A98,4,5),'Project splits'!$C$5:$AM$346,AU$22,FALSE),IF(ISNA(VLOOKUP($A98,'Success Asset Classes'!$B$15:$BD$377,AU$21,FALSE)),VLOOKUP(MID($A98,4,5),'Project splits'!$C$5:$AM$346,AU$22,FALSE),VLOOKUP($A98,'Success Asset Classes'!$B$15:$BD$377,AU$21,FALSE)))</f>
        <v>0</v>
      </c>
      <c r="AV98" s="230">
        <f>IF($AR98=0,VLOOKUP(MID($A98,4,5),'Project splits'!$C$5:$AM$346,AV$22,FALSE),IF(ISNA(VLOOKUP($A98,'Success Asset Classes'!$B$15:$BD$377,AV$21,FALSE)),VLOOKUP(MID($A98,4,5),'Project splits'!$C$5:$AM$346,AV$22,FALSE),VLOOKUP($A98,'Success Asset Classes'!$B$15:$BD$377,AV$21,FALSE)))</f>
        <v>1</v>
      </c>
      <c r="AW98" s="230">
        <f>IF($AR98=0,VLOOKUP(MID($A98,4,5),'Project splits'!$C$5:$AM$346,AW$22,FALSE),IF(ISNA(VLOOKUP($A98,'Success Asset Classes'!$B$15:$BD$377,AW$21,FALSE)),VLOOKUP(MID($A98,4,5),'Project splits'!$C$5:$AM$346,AW$22,FALSE),VLOOKUP($A98,'Success Asset Classes'!$B$15:$BD$377,AW$21,FALSE)))</f>
        <v>0</v>
      </c>
      <c r="AX98" s="230">
        <f>IF($AR98=0,VLOOKUP(MID($A98,4,5),'Project splits'!$C$5:$AM$346,AX$22,FALSE),IF(ISNA(VLOOKUP($A98,'Success Asset Classes'!$B$15:$BD$377,AX$21,FALSE)),VLOOKUP(MID($A98,4,5),'Project splits'!$C$5:$AM$346,AX$22,FALSE),VLOOKUP($A98,'Success Asset Classes'!$B$15:$BD$377,AX$21,FALSE)))</f>
        <v>0</v>
      </c>
      <c r="AY98" s="230">
        <f>IF($AR98=0,VLOOKUP(MID($A98,4,5),'Project splits'!$C$5:$AM$346,AY$22,FALSE),IF(ISNA(VLOOKUP($A98,'Success Asset Classes'!$B$15:$BD$377,AY$21,FALSE)),VLOOKUP(MID($A98,4,5),'Project splits'!$C$5:$AM$346,AY$22,FALSE),VLOOKUP($A98,'Success Asset Classes'!$B$15:$BD$377,AY$21,FALSE)))</f>
        <v>0</v>
      </c>
      <c r="AZ98" s="230">
        <f>IF($AR98=0,VLOOKUP(MID($A98,4,5),'Project splits'!$C$5:$AM$346,AZ$22,FALSE),IF(ISNA(VLOOKUP($A98,'Success Asset Classes'!$B$15:$BD$377,AZ$21,FALSE)),VLOOKUP(MID($A98,4,5),'Project splits'!$C$5:$AM$346,AZ$22,FALSE),VLOOKUP($A98,'Success Asset Classes'!$B$15:$BD$377,AZ$21,FALSE)))</f>
        <v>0</v>
      </c>
      <c r="BA98" s="230">
        <f>IF($AR98=0,VLOOKUP(MID($A98,4,5),'Project splits'!$C$5:$AM$346,BA$22,FALSE),IF(ISNA(VLOOKUP($A98,'Success Asset Classes'!$B$15:$BD$377,BA$21,FALSE)),VLOOKUP(MID($A98,4,5),'Project splits'!$C$5:$AM$346,BA$22,FALSE),VLOOKUP($A98,'Success Asset Classes'!$B$15:$BD$377,BA$21,FALSE)))</f>
        <v>0</v>
      </c>
      <c r="BB98" s="230">
        <f>IF($AR98=0,VLOOKUP(MID($A98,4,5),'Project splits'!$C$5:$AM$346,BB$22,FALSE),IF(ISNA(VLOOKUP($A98,'Success Asset Classes'!$B$15:$BD$377,BB$21,FALSE)),VLOOKUP(MID($A98,4,5),'Project splits'!$C$5:$AM$346,BB$22,FALSE),VLOOKUP($A98,'Success Asset Classes'!$B$15:$BD$377,BB$21,FALSE)))</f>
        <v>0</v>
      </c>
      <c r="BC98" s="230">
        <f>IF($AR98=0,VLOOKUP(MID($A98,4,5),'Project splits'!$C$5:$AM$346,BC$22,FALSE),IF(ISNA(VLOOKUP($A98,'Success Asset Classes'!$B$15:$BD$377,BC$21,FALSE)),VLOOKUP(MID($A98,4,5),'Project splits'!$C$5:$AM$346,BC$22,FALSE),VLOOKUP($A98,'Success Asset Classes'!$B$15:$BD$377,BC$21,FALSE)))</f>
        <v>0</v>
      </c>
      <c r="BD98" s="230">
        <f>IF($AR98=0,VLOOKUP(MID($A98,4,5),'Project splits'!$C$5:$AM$346,BD$22,FALSE),IF(ISNA(VLOOKUP($A98,'Success Asset Classes'!$B$15:$BD$377,BD$21,FALSE)),VLOOKUP(MID($A98,4,5),'Project splits'!$C$5:$AM$346,BD$22,FALSE),VLOOKUP($A98,'Success Asset Classes'!$B$15:$BD$377,BD$21,FALSE)))</f>
        <v>0</v>
      </c>
      <c r="BE98" s="230">
        <f>IF($AR98=0,VLOOKUP(MID($A98,4,5),'Project splits'!$C$5:$AM$346,BE$22,FALSE),IF(ISNA(VLOOKUP($A98,'Success Asset Classes'!$B$15:$BD$377,BE$21,FALSE)),VLOOKUP(MID($A98,4,5),'Project splits'!$C$5:$AM$346,BE$22,FALSE),VLOOKUP($A98,'Success Asset Classes'!$B$15:$BD$377,BE$21,FALSE)))</f>
        <v>0</v>
      </c>
      <c r="BF98" s="230">
        <f>IF($AR98=0,VLOOKUP(MID($A98,4,5),'Project splits'!$C$5:$AM$346,BF$22,FALSE),IF(ISNA(VLOOKUP($A98,'Success Asset Classes'!$B$15:$BD$377,BF$21,FALSE)),VLOOKUP(MID($A98,4,5),'Project splits'!$C$5:$AM$346,BF$22,FALSE),VLOOKUP($A98,'Success Asset Classes'!$B$15:$BD$377,BF$21,FALSE)))</f>
        <v>0</v>
      </c>
      <c r="BG98" s="230">
        <f>IF($AR98=0,VLOOKUP(MID($A98,4,5),'Project splits'!$C$5:$AM$346,BG$22,FALSE),IF(ISNA(VLOOKUP($A98,'Success Asset Classes'!$B$15:$BD$377,BG$21,FALSE)),VLOOKUP(MID($A98,4,5),'Project splits'!$C$5:$AM$346,BG$22,FALSE),VLOOKUP($A98,'Success Asset Classes'!$B$15:$BD$377,BG$21,FALSE)))</f>
        <v>0</v>
      </c>
      <c r="BH98" s="230">
        <f>IF($AR98=0,VLOOKUP(MID($A98,4,5),'Project splits'!$C$5:$AM$346,BH$22,FALSE),IF(ISNA(VLOOKUP($A98,'Success Asset Classes'!$B$15:$BD$377,BH$21,FALSE)),VLOOKUP(MID($A98,4,5),'Project splits'!$C$5:$AM$346,BH$22,FALSE),VLOOKUP($A98,'Success Asset Classes'!$B$15:$BD$377,BH$21,FALSE)))</f>
        <v>0</v>
      </c>
      <c r="BI98" s="230">
        <f>IF($AR98=0,VLOOKUP(MID($A98,4,5),'Project splits'!$C$5:$AM$346,BI$22,FALSE),IF(ISNA(VLOOKUP($A98,'Success Asset Classes'!$B$15:$BD$377,BI$21,FALSE)),VLOOKUP(MID($A98,4,5),'Project splits'!$C$5:$AM$346,BI$22,FALSE),VLOOKUP($A98,'Success Asset Classes'!$B$15:$BD$377,BI$21,FALSE)))</f>
        <v>0</v>
      </c>
      <c r="BJ98" s="230">
        <f>IF($AR98=0,VLOOKUP(MID($A98,4,5),'Project splits'!$C$5:$AM$346,BJ$22,FALSE),IF(ISNA(VLOOKUP($A98,'Success Asset Classes'!$B$15:$BD$377,BJ$21,FALSE)),VLOOKUP(MID($A98,4,5),'Project splits'!$C$5:$AM$346,BJ$22,FALSE),VLOOKUP($A98,'Success Asset Classes'!$B$15:$BD$377,BJ$21,FALSE)))</f>
        <v>0</v>
      </c>
      <c r="BK98" s="230">
        <f>IF($AR98=0,VLOOKUP(MID($A98,4,5),'Project splits'!$C$5:$AM$346,BK$22,FALSE),IF(ISNA(VLOOKUP($A98,'Success Asset Classes'!$B$15:$BD$377,BK$21,FALSE)),VLOOKUP(MID($A98,4,5),'Project splits'!$C$5:$AM$346,BK$22,FALSE),VLOOKUP($A98,'Success Asset Classes'!$B$15:$BD$377,BK$21,FALSE)))</f>
        <v>0</v>
      </c>
      <c r="BL98" s="230">
        <f>IF($AR98=0,VLOOKUP(MID($A98,4,5),'Project splits'!$C$5:$AM$346,BL$22,FALSE),IF(ISNA(VLOOKUP($A98,'Success Asset Classes'!$B$15:$BD$377,BL$21,FALSE)),VLOOKUP(MID($A98,4,5),'Project splits'!$C$5:$AM$346,BL$22,FALSE),VLOOKUP($A98,'Success Asset Classes'!$B$15:$BD$377,BL$21,FALSE)))</f>
        <v>0</v>
      </c>
      <c r="BM98" s="230">
        <f>IF($AR98=0,VLOOKUP(MID($A98,4,5),'Project splits'!$C$5:$AM$346,BM$22,FALSE),IF(ISNA(VLOOKUP($A98,'Success Asset Classes'!$B$15:$BD$377,BM$21,FALSE)),VLOOKUP(MID($A98,4,5),'Project splits'!$C$5:$AM$346,BM$22,FALSE),VLOOKUP($A98,'Success Asset Classes'!$B$15:$BD$377,BM$21,FALSE)))</f>
        <v>0</v>
      </c>
      <c r="BN98" s="230">
        <f>IF($AR98=0,VLOOKUP(MID($A98,4,5),'Project splits'!$C$5:$AM$346,BN$22,FALSE),IF(ISNA(VLOOKUP($A98,'Success Asset Classes'!$B$15:$BD$377,BN$21,FALSE)),VLOOKUP(MID($A98,4,5),'Project splits'!$C$5:$AM$346,BN$22,FALSE),VLOOKUP($A98,'Success Asset Classes'!$B$15:$BD$377,BN$21,FALSE)))</f>
        <v>0</v>
      </c>
      <c r="BO98" s="230">
        <f>IF($AR98=0,VLOOKUP(MID($A98,4,5),'Project splits'!$C$5:$AM$346,BO$22,FALSE),IF(ISNA(VLOOKUP($A98,'Success Asset Classes'!$B$15:$BD$377,BO$21,FALSE)),VLOOKUP(MID($A98,4,5),'Project splits'!$C$5:$AM$346,BO$22,FALSE),VLOOKUP($A98,'Success Asset Classes'!$B$15:$BD$377,BO$21,FALSE)))</f>
        <v>0</v>
      </c>
      <c r="BP98" s="230">
        <f>IF($AR98=0,VLOOKUP(MID($A98,4,5),'Project splits'!$C$5:$AM$346,BP$22,FALSE),IF(ISNA(VLOOKUP($A98,'Success Asset Classes'!$B$15:$BD$377,BP$21,FALSE)),VLOOKUP(MID($A98,4,5),'Project splits'!$C$5:$AM$346,BP$22,FALSE),VLOOKUP($A98,'Success Asset Classes'!$B$15:$BD$377,BP$21,FALSE)))</f>
        <v>0</v>
      </c>
      <c r="BQ98" s="230">
        <f>IF($AR98=0,VLOOKUP(MID($A98,4,5),'Project splits'!$C$5:$AM$346,BQ$22,FALSE),IF(ISNA(VLOOKUP($A98,'Success Asset Classes'!$B$15:$BD$377,BQ$21,FALSE)),VLOOKUP(MID($A98,4,5),'Project splits'!$C$5:$AM$346,BQ$22,FALSE),VLOOKUP($A98,'Success Asset Classes'!$B$15:$BD$377,BQ$21,FALSE)))</f>
        <v>0</v>
      </c>
      <c r="BR98" s="230">
        <f>IF($AR98=0,VLOOKUP(MID($A98,4,5),'Project splits'!$C$5:$AM$346,BR$22,FALSE),IF(ISNA(VLOOKUP($A98,'Success Asset Classes'!$B$15:$BD$377,BR$21,FALSE)),VLOOKUP(MID($A98,4,5),'Project splits'!$C$5:$AM$346,BR$22,FALSE),VLOOKUP($A98,'Success Asset Classes'!$B$15:$BD$377,BR$21,FALSE)))</f>
        <v>0</v>
      </c>
      <c r="BS98" s="247">
        <f t="shared" si="49"/>
        <v>1</v>
      </c>
      <c r="BT98" s="249">
        <f>1+IF(ISNA(VLOOKUP($A98,'Project labour content'!$A$7:$D$255,'Project labour content'!$D$1,FALSE)),VLOOKUP($D98,'Project labour content'!$F$6:$G$15,'Project labour content'!$G$1,FALSE),VLOOKUP($A98,'Project labour content'!$A$7:$D$255,'Project labour content'!$D$1,FALSE))*LabEsc22*1</f>
        <v>1.0024480115846353</v>
      </c>
      <c r="BU98" s="249">
        <f>1+IF(ISNA(VLOOKUP($A98,'Project labour content'!$A$7:$D$255,'Project labour content'!$D$1,FALSE)),VLOOKUP($D98,'Project labour content'!$F$6:$G$15,'Project labour content'!$G$1,FALSE),VLOOKUP($A98,'Project labour content'!$A$7:$D$255,'Project labour content'!$D$1,FALSE))*LabEsc23*1</f>
        <v>1.0049077736248768</v>
      </c>
      <c r="BV98" s="249">
        <f>1+IF(ISNA(VLOOKUP($A98,'Project labour content'!$A$7:$D$255,'Project labour content'!$D$1,FALSE)),VLOOKUP($D98,'Project labour content'!$F$6:$G$15,'Project labour content'!$G$1,FALSE),VLOOKUP($A98,'Project labour content'!$A$7:$D$255,'Project labour content'!$D$1,FALSE))*LabEsc24*1</f>
        <v>1.0072248694667842</v>
      </c>
      <c r="BW98" s="249">
        <f>1+IF(ISNA(VLOOKUP($A98,'Project labour content'!$A$7:$D$255,'Project labour content'!$D$1,FALSE)),VLOOKUP($D98,'Project labour content'!$F$6:$G$15,'Project labour content'!$G$1,FALSE),VLOOKUP($A98,'Project labour content'!$A$7:$D$255,'Project labour content'!$D$1,FALSE))*LabEsc25*1</f>
        <v>1.0103282331643793</v>
      </c>
      <c r="BX98" s="249">
        <f>1+IF(ISNA(VLOOKUP($A98,'Project labour content'!$A$7:$D$255,'Project labour content'!$D$1,FALSE)),VLOOKUP($D98,'Project labour content'!$F$6:$G$15,'Project labour content'!$G$1,FALSE),VLOOKUP($A98,'Project labour content'!$A$7:$D$255,'Project labour content'!$D$1,FALSE))*LabEsc26*1</f>
        <v>1.0137103823674747</v>
      </c>
      <c r="BY98" s="249">
        <f>1+IF(ISNA(VLOOKUP($A98,'Project labour content'!$A$7:$D$255,'Project labour content'!$D$1,FALSE)),VLOOKUP($D98,'Project labour content'!$F$6:$G$15,'Project labour content'!$G$1,FALSE),VLOOKUP($A98,'Project labour content'!$A$7:$D$255,'Project labour content'!$D$1,FALSE))*LabEsc27*1</f>
        <v>1.0158052335508072</v>
      </c>
      <c r="BZ98" s="249">
        <f>1+IF(ISNA(VLOOKUP($A98,'Project labour content'!$A$7:$D$255,'Project labour content'!$D$1,FALSE)),VLOOKUP($D98,'Project labour content'!$F$6:$G$15,'Project labour content'!$G$1,FALSE),VLOOKUP($A98,'Project labour content'!$A$7:$D$255,'Project labour content'!$D$1,FALSE))*LabEsc28*1</f>
        <v>1.0173826564918567</v>
      </c>
      <c r="CA98" s="249">
        <f>1+IF(ISNA(VLOOKUP($A98,'Project labour content'!$A$7:$D$255,'Project labour content'!$D$1,FALSE)),VLOOKUP($D98,'Project labour content'!$F$6:$G$15,'Project labour content'!$G$1,FALSE),VLOOKUP($A98,'Project labour content'!$A$7:$D$255,'Project labour content'!$D$1,FALSE))*LabEsc29*1</f>
        <v>1.0199141048276528</v>
      </c>
      <c r="CB98" s="250" t="str">
        <f>IF(ISNA(VLOOKUP($A98,'Project labour content'!$A$7:$D$255,'Project labour content'!$D$1,FALSE)),"Category","Project")</f>
        <v>Category</v>
      </c>
      <c r="CD98" s="247" t="str">
        <f t="shared" si="50"/>
        <v>11673</v>
      </c>
      <c r="CE98" s="3"/>
    </row>
    <row r="99" spans="1:83" x14ac:dyDescent="0.15">
      <c r="A99" s="11" t="s">
        <v>144</v>
      </c>
      <c r="B99" s="11" t="str">
        <f>VLOOKUP($A99,'Incurred Real 2022$'!$A$25:$AC$426,'Incurred Real 2022$'!B$1,FALSE)</f>
        <v>Engineering Systems Functional Upgrade</v>
      </c>
      <c r="C99" s="11" t="str">
        <f>VLOOKUP($A99,'Incurred Real 2022$'!$A$25:$AC$426,'Incurred Real 2022$'!C$1,FALSE)</f>
        <v>ExAnte</v>
      </c>
      <c r="D99" s="11" t="str">
        <f>VLOOKUP($A99,'Incurred Real 2022$'!$A$25:$AC$426,'Incurred Real 2022$'!D$1,FALSE)</f>
        <v>Augmentation</v>
      </c>
      <c r="E99" s="11" t="str">
        <f>VLOOKUP($A99,'Incurred Real 2022$'!$A$25:$AC$426,'Incurred Real 2022$'!E$1,FALSE)</f>
        <v>Cancelled</v>
      </c>
      <c r="F99" s="105" t="str">
        <f>IF(VLOOKUP($A99,'Incurred Real 2022$'!$A$25:$AC$426,'Incurred Real 2022$'!F$1,FALSE)=0,"",VLOOKUP($A99,'Incurred Real 2022$'!$A$25:$AC$426,'Incurred Real 2022$'!F$1,FALSE))</f>
        <v/>
      </c>
      <c r="G99" s="105" t="str">
        <f>IF(VLOOKUP($A99,'Incurred Real 2022$'!$A$25:$AC$426,'Incurred Real 2022$'!G$1,FALSE)=0,"",VLOOKUP($A99,'Incurred Real 2022$'!$A$25:$AC$426,'Incurred Real 2022$'!G$1,FALSE))</f>
        <v/>
      </c>
      <c r="H99" s="105" t="str">
        <f>IF(VLOOKUP($A99,'Incurred Real 2022$'!$A$25:$AC$426,'Incurred Real 2022$'!H$1,FALSE)=0,"",VLOOKUP($A99,'Incurred Real 2022$'!$A$25:$AC$426,'Incurred Real 2022$'!H$1,FALSE))</f>
        <v/>
      </c>
      <c r="I99" s="105" t="str">
        <f>IF(VLOOKUP($A99,'Incurred Real 2022$'!$A$25:$AC$426,'Incurred Real 2022$'!I$1,FALSE)=0,"",VLOOKUP($A99,'Incurred Real 2022$'!$A$25:$AC$426,'Incurred Real 2022$'!I$1,FALSE))</f>
        <v/>
      </c>
      <c r="J99" s="105" t="str">
        <f>IF(VLOOKUP($A99,'Incurred Real 2022$'!$A$25:$AC$426,'Incurred Real 2022$'!J$1,FALSE)=0,"",VLOOKUP($A99,'Incurred Real 2022$'!$A$25:$AC$426,'Incurred Real 2022$'!J$1,FALSE))</f>
        <v/>
      </c>
      <c r="K99" s="105" t="str">
        <f>IF(VLOOKUP($A99,'Incurred Real 2022$'!$A$25:$AC$426,'Incurred Real 2022$'!K$1,FALSE)=0,"",VLOOKUP($A99,'Incurred Real 2022$'!$A$25:$AC$426,'Incurred Real 2022$'!K$1,FALSE))</f>
        <v/>
      </c>
      <c r="L99" s="105" t="str">
        <f>IF(VLOOKUP($A99,'Incurred Real 2022$'!$A$25:$AC$426,'Incurred Real 2022$'!L$1,FALSE)=0,"",VLOOKUP($A99,'Incurred Real 2022$'!$A$25:$AC$426,'Incurred Real 2022$'!L$1,FALSE))</f>
        <v/>
      </c>
      <c r="M99" s="105" t="str">
        <f>IF(VLOOKUP($A99,'Incurred Real 2022$'!$A$25:$AC$426,'Incurred Real 2022$'!M$1,FALSE)=0,"",VLOOKUP($A99,'Incurred Real 2022$'!$A$25:$AC$426,'Incurred Real 2022$'!M$1,FALSE))</f>
        <v/>
      </c>
      <c r="N99" s="105" t="str">
        <f>IF(VLOOKUP($A99,'Incurred Real 2022$'!$A$25:$AC$426,'Incurred Real 2022$'!N$1,FALSE)=0,"",VLOOKUP($A99,'Incurred Real 2022$'!$A$25:$AC$426,'Incurred Real 2022$'!N$1,FALSE))</f>
        <v/>
      </c>
      <c r="O99" s="105">
        <f>IF(VLOOKUP($A99,'Incurred Real 2022$'!$A$25:$AC$426,'Incurred Real 2022$'!O$1,FALSE)=0,"",VLOOKUP($A99,'Incurred Real 2022$'!$A$25:$AC$426,'Incurred Real 2022$'!O$1,FALSE))</f>
        <v>189979.94</v>
      </c>
      <c r="P99" s="105">
        <f>IF(VLOOKUP($A99,'Incurred Real 2022$'!$A$25:$AC$426,'Incurred Real 2022$'!P$1,FALSE)=0,"",VLOOKUP($A99,'Incurred Real 2022$'!$A$25:$AC$426,'Incurred Real 2022$'!P$1,FALSE))</f>
        <v>69611.05</v>
      </c>
      <c r="Q99" s="105" t="str">
        <f>IF(VLOOKUP($A99,'Incurred Real 2022$'!$A$25:$AC$426,'Incurred Real 2022$'!Q$1,FALSE)=0,"",VLOOKUP($A99,'Incurred Real 2022$'!$A$25:$AC$426,'Incurred Real 2022$'!Q$1,FALSE))</f>
        <v/>
      </c>
      <c r="R99" s="105" t="str">
        <f>IF(VLOOKUP($A99,'Incurred Real 2022$'!$A$25:$AC$426,'Incurred Real 2022$'!R$1,FALSE)=0,"",VLOOKUP($A99,'Incurred Real 2022$'!$A$25:$AC$426,'Incurred Real 2022$'!R$1,FALSE))</f>
        <v/>
      </c>
      <c r="S99" s="105">
        <f>IF(VLOOKUP($A99,'Incurred Real 2022$'!$A$25:$AC$426,'Incurred Real 2022$'!S$1,FALSE)=0,"",VLOOKUP($A99,'Incurred Real 2022$'!$A$25:$AC$426,'Incurred Real 2022$'!S$1,FALSE))</f>
        <v>-259590.99</v>
      </c>
      <c r="T99" s="105" t="str">
        <f>IF(VLOOKUP($A99,'Incurred Real 2022$'!$A$25:$AC$426,'Incurred Real 2022$'!T$1,FALSE)=0,"",VLOOKUP($A99,'Incurred Real 2022$'!$A$25:$AC$426,'Incurred Real 2022$'!T$1,FALSE))</f>
        <v/>
      </c>
      <c r="U99" s="105" t="str">
        <f>IF(VLOOKUP($A99,'Incurred Real 2022$'!$A$25:$AC$426,'Incurred Real 2022$'!U$1,FALSE)=0,"",VLOOKUP($A99,'Incurred Real 2022$'!$A$25:$AC$426,'Incurred Real 2022$'!U$1,FALSE))</f>
        <v/>
      </c>
      <c r="V99" s="13" t="str">
        <f>IF(ISTEXT(VLOOKUP($A99,'Incurred Real 2022$'!$A$25:$AC$426,'Incurred Real 2022$'!V$1,FALSE)),"",(VLOOKUP($A99,'Incurred Real 2022$'!$A$25:$AC$426,'Incurred Real 2022$'!V$1,FALSE))*BT99*Incurred_Real!V$15)</f>
        <v/>
      </c>
      <c r="W99" s="13" t="str">
        <f>IF(ISTEXT(VLOOKUP($A99,'Incurred Real 2022$'!$A$25:$AC$426,'Incurred Real 2022$'!W$1,FALSE)),"",(VLOOKUP($A99,'Incurred Real 2022$'!$A$25:$AC$426,'Incurred Real 2022$'!W$1,FALSE))*BU99*Incurred_Real!W$15)</f>
        <v/>
      </c>
      <c r="X99" s="220" t="str">
        <f>IF(ISTEXT(VLOOKUP($A99,'Incurred Real 2022$'!$A$25:$AC$426,'Incurred Real 2022$'!X$1,FALSE)),"",(VLOOKUP($A99,'Incurred Real 2022$'!$A$25:$AC$426,'Incurred Real 2022$'!X$1,FALSE))*BV99*Incurred_Real!X$15)</f>
        <v/>
      </c>
      <c r="Y99" s="217" t="str">
        <f>IF(ISTEXT(VLOOKUP($A99,'Incurred Real 2022$'!$A$25:$AC$426,'Incurred Real 2022$'!Y$1,FALSE)),"",(VLOOKUP($A99,'Incurred Real 2022$'!$A$25:$AC$426,'Incurred Real 2022$'!Y$1,FALSE))*BW99*Incurred_Real!Y$15)</f>
        <v/>
      </c>
      <c r="Z99" s="13" t="str">
        <f>IF(ISTEXT(VLOOKUP($A99,'Incurred Real 2022$'!$A$25:$AC$426,'Incurred Real 2022$'!Z$1,FALSE)),"",(VLOOKUP($A99,'Incurred Real 2022$'!$A$25:$AC$426,'Incurred Real 2022$'!Z$1,FALSE))*BX99*Incurred_Real!Z$15)</f>
        <v/>
      </c>
      <c r="AA99" s="13" t="str">
        <f>IF(ISTEXT(VLOOKUP($A99,'Incurred Real 2022$'!$A$25:$AC$426,'Incurred Real 2022$'!AA$1,FALSE)),"",(VLOOKUP($A99,'Incurred Real 2022$'!$A$25:$AC$426,'Incurred Real 2022$'!AA$1,FALSE))*BY99*Incurred_Real!AA$15)</f>
        <v/>
      </c>
      <c r="AB99" s="13" t="str">
        <f>IF(ISTEXT(VLOOKUP($A99,'Incurred Real 2022$'!$A$25:$AC$426,'Incurred Real 2022$'!AB$1,FALSE)),"",(VLOOKUP($A99,'Incurred Real 2022$'!$A$25:$AC$426,'Incurred Real 2022$'!AB$1,FALSE))*BZ99*Incurred_Real!AB$15)</f>
        <v/>
      </c>
      <c r="AC99" s="13" t="str">
        <f>IF(ISTEXT(VLOOKUP($A99,'Incurred Real 2022$'!$A$25:$AC$426,'Incurred Real 2022$'!AC$1,FALSE)),"",(VLOOKUP($A99,'Incurred Real 2022$'!$A$25:$AC$426,'Incurred Real 2022$'!AC$1,FALSE))*CA99*Incurred_Real!AC$15)</f>
        <v/>
      </c>
      <c r="AD99" s="221">
        <f t="shared" si="45"/>
        <v>0</v>
      </c>
      <c r="AE99" s="221">
        <f t="shared" si="46"/>
        <v>519181.98</v>
      </c>
      <c r="AF99" s="239">
        <f t="shared" si="51"/>
        <v>0</v>
      </c>
      <c r="AG99" s="222">
        <f t="shared" si="47"/>
        <v>0</v>
      </c>
      <c r="AH99" s="223">
        <f t="shared" si="54"/>
        <v>1.2283316837940184</v>
      </c>
      <c r="AI99" s="224">
        <f t="shared" si="48"/>
        <v>2019</v>
      </c>
      <c r="AJ99" s="225" t="str">
        <f>VLOOKUP($A99,Project_Commissioning!$C$4:$H$355,Project_Commissioning!F$1,FALSE)</f>
        <v/>
      </c>
      <c r="AK99" s="226">
        <f>VLOOKUP($A99,Project_Commissioning!$C$4:$H$355,Project_Commissioning!G$1,FALSE)</f>
        <v>2019</v>
      </c>
      <c r="AL99" s="225" t="str">
        <f>IF(VLOOKUP($A99,Project_Commissioning!$C$4:$H$355,Project_Commissioning!H$1,FALSE)=0,"",VLOOKUP($A99,Project_Commissioning!$C$4:$H$355,Project_Commissioning!H$1,FALSE))</f>
        <v/>
      </c>
      <c r="AM99" s="237">
        <f t="shared" si="52"/>
        <v>0</v>
      </c>
      <c r="AN99" s="221" cm="1">
        <f t="array" ref="AN99">IF(ROUND(AE99,0)=0,0,LOOKUP(2,1/(F99:AC99&lt;&gt;""),F99:AC99))</f>
        <v>-259590.99</v>
      </c>
      <c r="AO99" s="221">
        <f t="shared" si="53"/>
        <v>0</v>
      </c>
      <c r="AP99" s="79"/>
      <c r="AQ99" s="20"/>
      <c r="AR99" s="245">
        <f>IF(ISNA(VLOOKUP($A99,'Success Asset Classes'!$B$15:$AA$114,'Success Asset Classes'!$AA$1,FALSE)),0,VLOOKUP($A99,'Success Asset Classes'!$B$15:$AA$114,'Success Asset Classes'!$AA$1,FALSE))</f>
        <v>0</v>
      </c>
      <c r="AS99" s="230">
        <f>IF($AR99=0,VLOOKUP(MID($A99,4,5),'Project splits'!$C$5:$AM$346,AS$22,FALSE),IF(ISNA(VLOOKUP($A99,'Success Asset Classes'!$B$15:$BD$377,AS$21,FALSE)),VLOOKUP(MID($A99,4,5),'Project splits'!$C$5:$AM$346,AS$22,FALSE),VLOOKUP($A99,'Success Asset Classes'!$B$15:$BD$377,AS$21,FALSE)))</f>
        <v>0</v>
      </c>
      <c r="AT99" s="230">
        <f>IF($AR99=0,VLOOKUP(MID($A99,4,5),'Project splits'!$C$5:$AM$346,AT$22,FALSE),IF(ISNA(VLOOKUP($A99,'Success Asset Classes'!$B$15:$BD$377,AT$21,FALSE)),VLOOKUP(MID($A99,4,5),'Project splits'!$C$5:$AM$346,AT$22,FALSE),VLOOKUP($A99,'Success Asset Classes'!$B$15:$BD$377,AT$21,FALSE)))</f>
        <v>0</v>
      </c>
      <c r="AU99" s="230">
        <f>IF($AR99=0,VLOOKUP(MID($A99,4,5),'Project splits'!$C$5:$AM$346,AU$22,FALSE),IF(ISNA(VLOOKUP($A99,'Success Asset Classes'!$B$15:$BD$377,AU$21,FALSE)),VLOOKUP(MID($A99,4,5),'Project splits'!$C$5:$AM$346,AU$22,FALSE),VLOOKUP($A99,'Success Asset Classes'!$B$15:$BD$377,AU$21,FALSE)))</f>
        <v>0</v>
      </c>
      <c r="AV99" s="230">
        <f>IF($AR99=0,VLOOKUP(MID($A99,4,5),'Project splits'!$C$5:$AM$346,AV$22,FALSE),IF(ISNA(VLOOKUP($A99,'Success Asset Classes'!$B$15:$BD$377,AV$21,FALSE)),VLOOKUP(MID($A99,4,5),'Project splits'!$C$5:$AM$346,AV$22,FALSE),VLOOKUP($A99,'Success Asset Classes'!$B$15:$BD$377,AV$21,FALSE)))</f>
        <v>1</v>
      </c>
      <c r="AW99" s="230">
        <f>IF($AR99=0,VLOOKUP(MID($A99,4,5),'Project splits'!$C$5:$AM$346,AW$22,FALSE),IF(ISNA(VLOOKUP($A99,'Success Asset Classes'!$B$15:$BD$377,AW$21,FALSE)),VLOOKUP(MID($A99,4,5),'Project splits'!$C$5:$AM$346,AW$22,FALSE),VLOOKUP($A99,'Success Asset Classes'!$B$15:$BD$377,AW$21,FALSE)))</f>
        <v>0</v>
      </c>
      <c r="AX99" s="230">
        <f>IF($AR99=0,VLOOKUP(MID($A99,4,5),'Project splits'!$C$5:$AM$346,AX$22,FALSE),IF(ISNA(VLOOKUP($A99,'Success Asset Classes'!$B$15:$BD$377,AX$21,FALSE)),VLOOKUP(MID($A99,4,5),'Project splits'!$C$5:$AM$346,AX$22,FALSE),VLOOKUP($A99,'Success Asset Classes'!$B$15:$BD$377,AX$21,FALSE)))</f>
        <v>0</v>
      </c>
      <c r="AY99" s="230">
        <f>IF($AR99=0,VLOOKUP(MID($A99,4,5),'Project splits'!$C$5:$AM$346,AY$22,FALSE),IF(ISNA(VLOOKUP($A99,'Success Asset Classes'!$B$15:$BD$377,AY$21,FALSE)),VLOOKUP(MID($A99,4,5),'Project splits'!$C$5:$AM$346,AY$22,FALSE),VLOOKUP($A99,'Success Asset Classes'!$B$15:$BD$377,AY$21,FALSE)))</f>
        <v>0</v>
      </c>
      <c r="AZ99" s="230">
        <f>IF($AR99=0,VLOOKUP(MID($A99,4,5),'Project splits'!$C$5:$AM$346,AZ$22,FALSE),IF(ISNA(VLOOKUP($A99,'Success Asset Classes'!$B$15:$BD$377,AZ$21,FALSE)),VLOOKUP(MID($A99,4,5),'Project splits'!$C$5:$AM$346,AZ$22,FALSE),VLOOKUP($A99,'Success Asset Classes'!$B$15:$BD$377,AZ$21,FALSE)))</f>
        <v>0</v>
      </c>
      <c r="BA99" s="230">
        <f>IF($AR99=0,VLOOKUP(MID($A99,4,5),'Project splits'!$C$5:$AM$346,BA$22,FALSE),IF(ISNA(VLOOKUP($A99,'Success Asset Classes'!$B$15:$BD$377,BA$21,FALSE)),VLOOKUP(MID($A99,4,5),'Project splits'!$C$5:$AM$346,BA$22,FALSE),VLOOKUP($A99,'Success Asset Classes'!$B$15:$BD$377,BA$21,FALSE)))</f>
        <v>0</v>
      </c>
      <c r="BB99" s="230">
        <f>IF($AR99=0,VLOOKUP(MID($A99,4,5),'Project splits'!$C$5:$AM$346,BB$22,FALSE),IF(ISNA(VLOOKUP($A99,'Success Asset Classes'!$B$15:$BD$377,BB$21,FALSE)),VLOOKUP(MID($A99,4,5),'Project splits'!$C$5:$AM$346,BB$22,FALSE),VLOOKUP($A99,'Success Asset Classes'!$B$15:$BD$377,BB$21,FALSE)))</f>
        <v>0</v>
      </c>
      <c r="BC99" s="230">
        <f>IF($AR99=0,VLOOKUP(MID($A99,4,5),'Project splits'!$C$5:$AM$346,BC$22,FALSE),IF(ISNA(VLOOKUP($A99,'Success Asset Classes'!$B$15:$BD$377,BC$21,FALSE)),VLOOKUP(MID($A99,4,5),'Project splits'!$C$5:$AM$346,BC$22,FALSE),VLOOKUP($A99,'Success Asset Classes'!$B$15:$BD$377,BC$21,FALSE)))</f>
        <v>0</v>
      </c>
      <c r="BD99" s="230">
        <f>IF($AR99=0,VLOOKUP(MID($A99,4,5),'Project splits'!$C$5:$AM$346,BD$22,FALSE),IF(ISNA(VLOOKUP($A99,'Success Asset Classes'!$B$15:$BD$377,BD$21,FALSE)),VLOOKUP(MID($A99,4,5),'Project splits'!$C$5:$AM$346,BD$22,FALSE),VLOOKUP($A99,'Success Asset Classes'!$B$15:$BD$377,BD$21,FALSE)))</f>
        <v>0</v>
      </c>
      <c r="BE99" s="230">
        <f>IF($AR99=0,VLOOKUP(MID($A99,4,5),'Project splits'!$C$5:$AM$346,BE$22,FALSE),IF(ISNA(VLOOKUP($A99,'Success Asset Classes'!$B$15:$BD$377,BE$21,FALSE)),VLOOKUP(MID($A99,4,5),'Project splits'!$C$5:$AM$346,BE$22,FALSE),VLOOKUP($A99,'Success Asset Classes'!$B$15:$BD$377,BE$21,FALSE)))</f>
        <v>0</v>
      </c>
      <c r="BF99" s="230">
        <f>IF($AR99=0,VLOOKUP(MID($A99,4,5),'Project splits'!$C$5:$AM$346,BF$22,FALSE),IF(ISNA(VLOOKUP($A99,'Success Asset Classes'!$B$15:$BD$377,BF$21,FALSE)),VLOOKUP(MID($A99,4,5),'Project splits'!$C$5:$AM$346,BF$22,FALSE),VLOOKUP($A99,'Success Asset Classes'!$B$15:$BD$377,BF$21,FALSE)))</f>
        <v>0</v>
      </c>
      <c r="BG99" s="230">
        <f>IF($AR99=0,VLOOKUP(MID($A99,4,5),'Project splits'!$C$5:$AM$346,BG$22,FALSE),IF(ISNA(VLOOKUP($A99,'Success Asset Classes'!$B$15:$BD$377,BG$21,FALSE)),VLOOKUP(MID($A99,4,5),'Project splits'!$C$5:$AM$346,BG$22,FALSE),VLOOKUP($A99,'Success Asset Classes'!$B$15:$BD$377,BG$21,FALSE)))</f>
        <v>0</v>
      </c>
      <c r="BH99" s="230">
        <f>IF($AR99=0,VLOOKUP(MID($A99,4,5),'Project splits'!$C$5:$AM$346,BH$22,FALSE),IF(ISNA(VLOOKUP($A99,'Success Asset Classes'!$B$15:$BD$377,BH$21,FALSE)),VLOOKUP(MID($A99,4,5),'Project splits'!$C$5:$AM$346,BH$22,FALSE),VLOOKUP($A99,'Success Asset Classes'!$B$15:$BD$377,BH$21,FALSE)))</f>
        <v>0</v>
      </c>
      <c r="BI99" s="230">
        <f>IF($AR99=0,VLOOKUP(MID($A99,4,5),'Project splits'!$C$5:$AM$346,BI$22,FALSE),IF(ISNA(VLOOKUP($A99,'Success Asset Classes'!$B$15:$BD$377,BI$21,FALSE)),VLOOKUP(MID($A99,4,5),'Project splits'!$C$5:$AM$346,BI$22,FALSE),VLOOKUP($A99,'Success Asset Classes'!$B$15:$BD$377,BI$21,FALSE)))</f>
        <v>0</v>
      </c>
      <c r="BJ99" s="230">
        <f>IF($AR99=0,VLOOKUP(MID($A99,4,5),'Project splits'!$C$5:$AM$346,BJ$22,FALSE),IF(ISNA(VLOOKUP($A99,'Success Asset Classes'!$B$15:$BD$377,BJ$21,FALSE)),VLOOKUP(MID($A99,4,5),'Project splits'!$C$5:$AM$346,BJ$22,FALSE),VLOOKUP($A99,'Success Asset Classes'!$B$15:$BD$377,BJ$21,FALSE)))</f>
        <v>0</v>
      </c>
      <c r="BK99" s="230">
        <f>IF($AR99=0,VLOOKUP(MID($A99,4,5),'Project splits'!$C$5:$AM$346,BK$22,FALSE),IF(ISNA(VLOOKUP($A99,'Success Asset Classes'!$B$15:$BD$377,BK$21,FALSE)),VLOOKUP(MID($A99,4,5),'Project splits'!$C$5:$AM$346,BK$22,FALSE),VLOOKUP($A99,'Success Asset Classes'!$B$15:$BD$377,BK$21,FALSE)))</f>
        <v>0</v>
      </c>
      <c r="BL99" s="230">
        <f>IF($AR99=0,VLOOKUP(MID($A99,4,5),'Project splits'!$C$5:$AM$346,BL$22,FALSE),IF(ISNA(VLOOKUP($A99,'Success Asset Classes'!$B$15:$BD$377,BL$21,FALSE)),VLOOKUP(MID($A99,4,5),'Project splits'!$C$5:$AM$346,BL$22,FALSE),VLOOKUP($A99,'Success Asset Classes'!$B$15:$BD$377,BL$21,FALSE)))</f>
        <v>0</v>
      </c>
      <c r="BM99" s="230">
        <f>IF($AR99=0,VLOOKUP(MID($A99,4,5),'Project splits'!$C$5:$AM$346,BM$22,FALSE),IF(ISNA(VLOOKUP($A99,'Success Asset Classes'!$B$15:$BD$377,BM$21,FALSE)),VLOOKUP(MID($A99,4,5),'Project splits'!$C$5:$AM$346,BM$22,FALSE),VLOOKUP($A99,'Success Asset Classes'!$B$15:$BD$377,BM$21,FALSE)))</f>
        <v>0</v>
      </c>
      <c r="BN99" s="230">
        <f>IF($AR99=0,VLOOKUP(MID($A99,4,5),'Project splits'!$C$5:$AM$346,BN$22,FALSE),IF(ISNA(VLOOKUP($A99,'Success Asset Classes'!$B$15:$BD$377,BN$21,FALSE)),VLOOKUP(MID($A99,4,5),'Project splits'!$C$5:$AM$346,BN$22,FALSE),VLOOKUP($A99,'Success Asset Classes'!$B$15:$BD$377,BN$21,FALSE)))</f>
        <v>0</v>
      </c>
      <c r="BO99" s="230">
        <f>IF($AR99=0,VLOOKUP(MID($A99,4,5),'Project splits'!$C$5:$AM$346,BO$22,FALSE),IF(ISNA(VLOOKUP($A99,'Success Asset Classes'!$B$15:$BD$377,BO$21,FALSE)),VLOOKUP(MID($A99,4,5),'Project splits'!$C$5:$AM$346,BO$22,FALSE),VLOOKUP($A99,'Success Asset Classes'!$B$15:$BD$377,BO$21,FALSE)))</f>
        <v>0</v>
      </c>
      <c r="BP99" s="230">
        <f>IF($AR99=0,VLOOKUP(MID($A99,4,5),'Project splits'!$C$5:$AM$346,BP$22,FALSE),IF(ISNA(VLOOKUP($A99,'Success Asset Classes'!$B$15:$BD$377,BP$21,FALSE)),VLOOKUP(MID($A99,4,5),'Project splits'!$C$5:$AM$346,BP$22,FALSE),VLOOKUP($A99,'Success Asset Classes'!$B$15:$BD$377,BP$21,FALSE)))</f>
        <v>0</v>
      </c>
      <c r="BQ99" s="230">
        <f>IF($AR99=0,VLOOKUP(MID($A99,4,5),'Project splits'!$C$5:$AM$346,BQ$22,FALSE),IF(ISNA(VLOOKUP($A99,'Success Asset Classes'!$B$15:$BD$377,BQ$21,FALSE)),VLOOKUP(MID($A99,4,5),'Project splits'!$C$5:$AM$346,BQ$22,FALSE),VLOOKUP($A99,'Success Asset Classes'!$B$15:$BD$377,BQ$21,FALSE)))</f>
        <v>0</v>
      </c>
      <c r="BR99" s="230">
        <f>IF($AR99=0,VLOOKUP(MID($A99,4,5),'Project splits'!$C$5:$AM$346,BR$22,FALSE),IF(ISNA(VLOOKUP($A99,'Success Asset Classes'!$B$15:$BD$377,BR$21,FALSE)),VLOOKUP(MID($A99,4,5),'Project splits'!$C$5:$AM$346,BR$22,FALSE),VLOOKUP($A99,'Success Asset Classes'!$B$15:$BD$377,BR$21,FALSE)))</f>
        <v>0</v>
      </c>
      <c r="BS99" s="247">
        <f t="shared" si="49"/>
        <v>1</v>
      </c>
      <c r="BT99" s="249">
        <f>1+IF(ISNA(VLOOKUP($A99,'Project labour content'!$A$7:$D$255,'Project labour content'!$D$1,FALSE)),VLOOKUP($D99,'Project labour content'!$F$6:$G$15,'Project labour content'!$G$1,FALSE),VLOOKUP($A99,'Project labour content'!$A$7:$D$255,'Project labour content'!$D$1,FALSE))*LabEsc22*1</f>
        <v>1.0003471041831231</v>
      </c>
      <c r="BU99" s="249">
        <f>1+IF(ISNA(VLOOKUP($A99,'Project labour content'!$A$7:$D$255,'Project labour content'!$D$1,FALSE)),VLOOKUP($D99,'Project labour content'!$F$6:$G$15,'Project labour content'!$G$1,FALSE),VLOOKUP($A99,'Project labour content'!$A$7:$D$255,'Project labour content'!$D$1,FALSE))*LabEsc23*1</f>
        <v>1.0006958744663252</v>
      </c>
      <c r="BV99" s="249">
        <f>1+IF(ISNA(VLOOKUP($A99,'Project labour content'!$A$7:$D$255,'Project labour content'!$D$1,FALSE)),VLOOKUP($D99,'Project labour content'!$F$6:$G$15,'Project labour content'!$G$1,FALSE),VLOOKUP($A99,'Project labour content'!$A$7:$D$255,'Project labour content'!$D$1,FALSE))*LabEsc24*1</f>
        <v>1.0010244160731017</v>
      </c>
      <c r="BW99" s="249">
        <f>1+IF(ISNA(VLOOKUP($A99,'Project labour content'!$A$7:$D$255,'Project labour content'!$D$1,FALSE)),VLOOKUP($D99,'Project labour content'!$F$6:$G$15,'Project labour content'!$G$1,FALSE),VLOOKUP($A99,'Project labour content'!$A$7:$D$255,'Project labour content'!$D$1,FALSE))*LabEsc25*1</f>
        <v>1.0014644427984443</v>
      </c>
      <c r="BX99" s="249">
        <f>1+IF(ISNA(VLOOKUP($A99,'Project labour content'!$A$7:$D$255,'Project labour content'!$D$1,FALSE)),VLOOKUP($D99,'Project labour content'!$F$6:$G$15,'Project labour content'!$G$1,FALSE),VLOOKUP($A99,'Project labour content'!$A$7:$D$255,'Project labour content'!$D$1,FALSE))*LabEsc26*1</f>
        <v>1.0019439985912801</v>
      </c>
      <c r="BY99" s="249">
        <f>1+IF(ISNA(VLOOKUP($A99,'Project labour content'!$A$7:$D$255,'Project labour content'!$D$1,FALSE)),VLOOKUP($D99,'Project labour content'!$F$6:$G$15,'Project labour content'!$G$1,FALSE),VLOOKUP($A99,'Project labour content'!$A$7:$D$255,'Project labour content'!$D$1,FALSE))*LabEsc27*1</f>
        <v>1.0022410280715812</v>
      </c>
      <c r="BZ99" s="249">
        <f>1+IF(ISNA(VLOOKUP($A99,'Project labour content'!$A$7:$D$255,'Project labour content'!$D$1,FALSE)),VLOOKUP($D99,'Project labour content'!$F$6:$G$15,'Project labour content'!$G$1,FALSE),VLOOKUP($A99,'Project labour content'!$A$7:$D$255,'Project labour content'!$D$1,FALSE))*LabEsc28*1</f>
        <v>1.002464691270248</v>
      </c>
      <c r="CA99" s="249">
        <f>1+IF(ISNA(VLOOKUP($A99,'Project labour content'!$A$7:$D$255,'Project labour content'!$D$1,FALSE)),VLOOKUP($D99,'Project labour content'!$F$6:$G$15,'Project labour content'!$G$1,FALSE),VLOOKUP($A99,'Project labour content'!$A$7:$D$255,'Project labour content'!$D$1,FALSE))*LabEsc29*1</f>
        <v>1.0028236259714685</v>
      </c>
      <c r="CB99" s="250" t="str">
        <f>IF(ISNA(VLOOKUP($A99,'Project labour content'!$A$7:$D$255,'Project labour content'!$D$1,FALSE)),"Category","Project")</f>
        <v>Category</v>
      </c>
      <c r="CD99" s="247" t="str">
        <f t="shared" si="50"/>
        <v>11712</v>
      </c>
      <c r="CE99" s="3"/>
    </row>
    <row r="100" spans="1:83" x14ac:dyDescent="0.15">
      <c r="A100" s="11" t="s">
        <v>146</v>
      </c>
      <c r="B100" s="11" t="str">
        <f>VLOOKUP($A100,'Incurred Real 2022$'!$A$25:$AC$426,'Incurred Real 2022$'!B$1,FALSE)</f>
        <v>Vehicle Purchases 2016-17</v>
      </c>
      <c r="C100" s="11" t="str">
        <f>VLOOKUP($A100,'Incurred Real 2022$'!$A$25:$AC$426,'Incurred Real 2022$'!C$1,FALSE)</f>
        <v>ExAnte</v>
      </c>
      <c r="D100" s="11" t="str">
        <f>VLOOKUP($A100,'Incurred Real 2022$'!$A$25:$AC$426,'Incurred Real 2022$'!D$1,FALSE)</f>
        <v>Facilities</v>
      </c>
      <c r="E100" s="11" t="str">
        <f>VLOOKUP($A100,'Incurred Real 2022$'!$A$25:$AC$426,'Incurred Real 2022$'!E$1,FALSE)</f>
        <v>Closed</v>
      </c>
      <c r="F100" s="105" t="str">
        <f>IF(VLOOKUP($A100,'Incurred Real 2022$'!$A$25:$AC$426,'Incurred Real 2022$'!F$1,FALSE)=0,"",VLOOKUP($A100,'Incurred Real 2022$'!$A$25:$AC$426,'Incurred Real 2022$'!F$1,FALSE))</f>
        <v/>
      </c>
      <c r="G100" s="105" t="str">
        <f>IF(VLOOKUP($A100,'Incurred Real 2022$'!$A$25:$AC$426,'Incurred Real 2022$'!G$1,FALSE)=0,"",VLOOKUP($A100,'Incurred Real 2022$'!$A$25:$AC$426,'Incurred Real 2022$'!G$1,FALSE))</f>
        <v/>
      </c>
      <c r="H100" s="105" t="str">
        <f>IF(VLOOKUP($A100,'Incurred Real 2022$'!$A$25:$AC$426,'Incurred Real 2022$'!H$1,FALSE)=0,"",VLOOKUP($A100,'Incurred Real 2022$'!$A$25:$AC$426,'Incurred Real 2022$'!H$1,FALSE))</f>
        <v/>
      </c>
      <c r="I100" s="105" t="str">
        <f>IF(VLOOKUP($A100,'Incurred Real 2022$'!$A$25:$AC$426,'Incurred Real 2022$'!I$1,FALSE)=0,"",VLOOKUP($A100,'Incurred Real 2022$'!$A$25:$AC$426,'Incurred Real 2022$'!I$1,FALSE))</f>
        <v/>
      </c>
      <c r="J100" s="105" t="str">
        <f>IF(VLOOKUP($A100,'Incurred Real 2022$'!$A$25:$AC$426,'Incurred Real 2022$'!J$1,FALSE)=0,"",VLOOKUP($A100,'Incurred Real 2022$'!$A$25:$AC$426,'Incurred Real 2022$'!J$1,FALSE))</f>
        <v/>
      </c>
      <c r="K100" s="105" t="str">
        <f>IF(VLOOKUP($A100,'Incurred Real 2022$'!$A$25:$AC$426,'Incurred Real 2022$'!K$1,FALSE)=0,"",VLOOKUP($A100,'Incurred Real 2022$'!$A$25:$AC$426,'Incurred Real 2022$'!K$1,FALSE))</f>
        <v/>
      </c>
      <c r="L100" s="105" t="str">
        <f>IF(VLOOKUP($A100,'Incurred Real 2022$'!$A$25:$AC$426,'Incurred Real 2022$'!L$1,FALSE)=0,"",VLOOKUP($A100,'Incurred Real 2022$'!$A$25:$AC$426,'Incurred Real 2022$'!L$1,FALSE))</f>
        <v/>
      </c>
      <c r="M100" s="105" t="str">
        <f>IF(VLOOKUP($A100,'Incurred Real 2022$'!$A$25:$AC$426,'Incurred Real 2022$'!M$1,FALSE)=0,"",VLOOKUP($A100,'Incurred Real 2022$'!$A$25:$AC$426,'Incurred Real 2022$'!M$1,FALSE))</f>
        <v/>
      </c>
      <c r="N100" s="105" t="str">
        <f>IF(VLOOKUP($A100,'Incurred Real 2022$'!$A$25:$AC$426,'Incurred Real 2022$'!N$1,FALSE)=0,"",VLOOKUP($A100,'Incurred Real 2022$'!$A$25:$AC$426,'Incurred Real 2022$'!N$1,FALSE))</f>
        <v/>
      </c>
      <c r="O100" s="105" t="str">
        <f>IF(VLOOKUP($A100,'Incurred Real 2022$'!$A$25:$AC$426,'Incurred Real 2022$'!O$1,FALSE)=0,"",VLOOKUP($A100,'Incurred Real 2022$'!$A$25:$AC$426,'Incurred Real 2022$'!O$1,FALSE))</f>
        <v/>
      </c>
      <c r="P100" s="105" t="str">
        <f>IF(VLOOKUP($A100,'Incurred Real 2022$'!$A$25:$AC$426,'Incurred Real 2022$'!P$1,FALSE)=0,"",VLOOKUP($A100,'Incurred Real 2022$'!$A$25:$AC$426,'Incurred Real 2022$'!P$1,FALSE))</f>
        <v/>
      </c>
      <c r="Q100" s="105">
        <f>IF(VLOOKUP($A100,'Incurred Real 2022$'!$A$25:$AC$426,'Incurred Real 2022$'!Q$1,FALSE)=0,"",VLOOKUP($A100,'Incurred Real 2022$'!$A$25:$AC$426,'Incurred Real 2022$'!Q$1,FALSE))</f>
        <v>258600.87</v>
      </c>
      <c r="R100" s="105">
        <f>IF(VLOOKUP($A100,'Incurred Real 2022$'!$A$25:$AC$426,'Incurred Real 2022$'!R$1,FALSE)=0,"",VLOOKUP($A100,'Incurred Real 2022$'!$A$25:$AC$426,'Incurred Real 2022$'!R$1,FALSE))</f>
        <v>7323.17</v>
      </c>
      <c r="S100" s="105" t="str">
        <f>IF(VLOOKUP($A100,'Incurred Real 2022$'!$A$25:$AC$426,'Incurred Real 2022$'!S$1,FALSE)=0,"",VLOOKUP($A100,'Incurred Real 2022$'!$A$25:$AC$426,'Incurred Real 2022$'!S$1,FALSE))</f>
        <v/>
      </c>
      <c r="T100" s="105" t="str">
        <f>IF(VLOOKUP($A100,'Incurred Real 2022$'!$A$25:$AC$426,'Incurred Real 2022$'!T$1,FALSE)=0,"",VLOOKUP($A100,'Incurred Real 2022$'!$A$25:$AC$426,'Incurred Real 2022$'!T$1,FALSE))</f>
        <v/>
      </c>
      <c r="U100" s="105" t="str">
        <f>IF(VLOOKUP($A100,'Incurred Real 2022$'!$A$25:$AC$426,'Incurred Real 2022$'!U$1,FALSE)=0,"",VLOOKUP($A100,'Incurred Real 2022$'!$A$25:$AC$426,'Incurred Real 2022$'!U$1,FALSE))</f>
        <v/>
      </c>
      <c r="V100" s="13" t="str">
        <f>IF(ISTEXT(VLOOKUP($A100,'Incurred Real 2022$'!$A$25:$AC$426,'Incurred Real 2022$'!V$1,FALSE)),"",(VLOOKUP($A100,'Incurred Real 2022$'!$A$25:$AC$426,'Incurred Real 2022$'!V$1,FALSE))*BT100*Incurred_Real!V$15)</f>
        <v/>
      </c>
      <c r="W100" s="13" t="str">
        <f>IF(ISTEXT(VLOOKUP($A100,'Incurred Real 2022$'!$A$25:$AC$426,'Incurred Real 2022$'!W$1,FALSE)),"",(VLOOKUP($A100,'Incurred Real 2022$'!$A$25:$AC$426,'Incurred Real 2022$'!W$1,FALSE))*BU100*Incurred_Real!W$15)</f>
        <v/>
      </c>
      <c r="X100" s="220" t="str">
        <f>IF(ISTEXT(VLOOKUP($A100,'Incurred Real 2022$'!$A$25:$AC$426,'Incurred Real 2022$'!X$1,FALSE)),"",(VLOOKUP($A100,'Incurred Real 2022$'!$A$25:$AC$426,'Incurred Real 2022$'!X$1,FALSE))*BV100*Incurred_Real!X$15)</f>
        <v/>
      </c>
      <c r="Y100" s="217" t="str">
        <f>IF(ISTEXT(VLOOKUP($A100,'Incurred Real 2022$'!$A$25:$AC$426,'Incurred Real 2022$'!Y$1,FALSE)),"",(VLOOKUP($A100,'Incurred Real 2022$'!$A$25:$AC$426,'Incurred Real 2022$'!Y$1,FALSE))*BW100*Incurred_Real!Y$15)</f>
        <v/>
      </c>
      <c r="Z100" s="13" t="str">
        <f>IF(ISTEXT(VLOOKUP($A100,'Incurred Real 2022$'!$A$25:$AC$426,'Incurred Real 2022$'!Z$1,FALSE)),"",(VLOOKUP($A100,'Incurred Real 2022$'!$A$25:$AC$426,'Incurred Real 2022$'!Z$1,FALSE))*BX100*Incurred_Real!Z$15)</f>
        <v/>
      </c>
      <c r="AA100" s="13" t="str">
        <f>IF(ISTEXT(VLOOKUP($A100,'Incurred Real 2022$'!$A$25:$AC$426,'Incurred Real 2022$'!AA$1,FALSE)),"",(VLOOKUP($A100,'Incurred Real 2022$'!$A$25:$AC$426,'Incurred Real 2022$'!AA$1,FALSE))*BY100*Incurred_Real!AA$15)</f>
        <v/>
      </c>
      <c r="AB100" s="13" t="str">
        <f>IF(ISTEXT(VLOOKUP($A100,'Incurred Real 2022$'!$A$25:$AC$426,'Incurred Real 2022$'!AB$1,FALSE)),"",(VLOOKUP($A100,'Incurred Real 2022$'!$A$25:$AC$426,'Incurred Real 2022$'!AB$1,FALSE))*BZ100*Incurred_Real!AB$15)</f>
        <v/>
      </c>
      <c r="AC100" s="13" t="str">
        <f>IF(ISTEXT(VLOOKUP($A100,'Incurred Real 2022$'!$A$25:$AC$426,'Incurred Real 2022$'!AC$1,FALSE)),"",(VLOOKUP($A100,'Incurred Real 2022$'!$A$25:$AC$426,'Incurred Real 2022$'!AC$1,FALSE))*CA100*Incurred_Real!AC$15)</f>
        <v/>
      </c>
      <c r="AD100" s="221">
        <f t="shared" si="45"/>
        <v>265924.03999999998</v>
      </c>
      <c r="AE100" s="221">
        <f t="shared" si="46"/>
        <v>265924.03999999998</v>
      </c>
      <c r="AF100" s="239">
        <f t="shared" si="51"/>
        <v>337111.45584962133</v>
      </c>
      <c r="AG100" s="222">
        <f t="shared" si="47"/>
        <v>270838.62666968326</v>
      </c>
      <c r="AH100" s="223">
        <f t="shared" si="54"/>
        <v>1.244694894501754</v>
      </c>
      <c r="AI100" s="224" t="str">
        <f t="shared" si="48"/>
        <v>2018</v>
      </c>
      <c r="AJ100" s="225">
        <f>VLOOKUP($A100,Project_Commissioning!$C$4:$H$355,Project_Commissioning!F$1,FALSE)</f>
        <v>43195</v>
      </c>
      <c r="AK100" s="226">
        <f>VLOOKUP($A100,Project_Commissioning!$C$4:$H$355,Project_Commissioning!G$1,FALSE)</f>
        <v>2018</v>
      </c>
      <c r="AL100" s="225" t="str">
        <f>IF(VLOOKUP($A100,Project_Commissioning!$C$4:$H$355,Project_Commissioning!H$1,FALSE)=0,"",VLOOKUP($A100,Project_Commissioning!$C$4:$H$355,Project_Commissioning!H$1,FALSE))</f>
        <v/>
      </c>
      <c r="AM100" s="237">
        <f t="shared" si="52"/>
        <v>299415.12011932512</v>
      </c>
      <c r="AN100" s="221" cm="1">
        <f t="array" ref="AN100">IF(ROUND(AE100,0)=0,0,LOOKUP(2,1/(F100:AC100&lt;&gt;""),F100:AC100))</f>
        <v>7323.17</v>
      </c>
      <c r="AO100" s="221">
        <f t="shared" si="53"/>
        <v>0</v>
      </c>
      <c r="AP100" s="79"/>
      <c r="AQ100" s="20"/>
      <c r="AR100" s="245">
        <f>IF(ISNA(VLOOKUP($A100,'Success Asset Classes'!$B$15:$AA$114,'Success Asset Classes'!$AA$1,FALSE)),0,VLOOKUP($A100,'Success Asset Classes'!$B$15:$AA$114,'Success Asset Classes'!$AA$1,FALSE))</f>
        <v>0</v>
      </c>
      <c r="AS100" s="230">
        <f>IF($AR100=0,VLOOKUP(MID($A100,4,5),'Project splits'!$C$5:$AM$346,AS$22,FALSE),IF(ISNA(VLOOKUP($A100,'Success Asset Classes'!$B$15:$BD$377,AS$21,FALSE)),VLOOKUP(MID($A100,4,5),'Project splits'!$C$5:$AM$346,AS$22,FALSE),VLOOKUP($A100,'Success Asset Classes'!$B$15:$BD$377,AS$21,FALSE)))</f>
        <v>0</v>
      </c>
      <c r="AT100" s="230">
        <f>IF($AR100=0,VLOOKUP(MID($A100,4,5),'Project splits'!$C$5:$AM$346,AT$22,FALSE),IF(ISNA(VLOOKUP($A100,'Success Asset Classes'!$B$15:$BD$377,AT$21,FALSE)),VLOOKUP(MID($A100,4,5),'Project splits'!$C$5:$AM$346,AT$22,FALSE),VLOOKUP($A100,'Success Asset Classes'!$B$15:$BD$377,AT$21,FALSE)))</f>
        <v>0</v>
      </c>
      <c r="AU100" s="230">
        <f>IF($AR100=0,VLOOKUP(MID($A100,4,5),'Project splits'!$C$5:$AM$346,AU$22,FALSE),IF(ISNA(VLOOKUP($A100,'Success Asset Classes'!$B$15:$BD$377,AU$21,FALSE)),VLOOKUP(MID($A100,4,5),'Project splits'!$C$5:$AM$346,AU$22,FALSE),VLOOKUP($A100,'Success Asset Classes'!$B$15:$BD$377,AU$21,FALSE)))</f>
        <v>0</v>
      </c>
      <c r="AV100" s="230">
        <f>IF($AR100=0,VLOOKUP(MID($A100,4,5),'Project splits'!$C$5:$AM$346,AV$22,FALSE),IF(ISNA(VLOOKUP($A100,'Success Asset Classes'!$B$15:$BD$377,AV$21,FALSE)),VLOOKUP(MID($A100,4,5),'Project splits'!$C$5:$AM$346,AV$22,FALSE),VLOOKUP($A100,'Success Asset Classes'!$B$15:$BD$377,AV$21,FALSE)))</f>
        <v>0</v>
      </c>
      <c r="AW100" s="230">
        <f>IF($AR100=0,VLOOKUP(MID($A100,4,5),'Project splits'!$C$5:$AM$346,AW$22,FALSE),IF(ISNA(VLOOKUP($A100,'Success Asset Classes'!$B$15:$BD$377,AW$21,FALSE)),VLOOKUP(MID($A100,4,5),'Project splits'!$C$5:$AM$346,AW$22,FALSE),VLOOKUP($A100,'Success Asset Classes'!$B$15:$BD$377,AW$21,FALSE)))</f>
        <v>0</v>
      </c>
      <c r="AX100" s="230">
        <f>IF($AR100=0,VLOOKUP(MID($A100,4,5),'Project splits'!$C$5:$AM$346,AX$22,FALSE),IF(ISNA(VLOOKUP($A100,'Success Asset Classes'!$B$15:$BD$377,AX$21,FALSE)),VLOOKUP(MID($A100,4,5),'Project splits'!$C$5:$AM$346,AX$22,FALSE),VLOOKUP($A100,'Success Asset Classes'!$B$15:$BD$377,AX$21,FALSE)))</f>
        <v>0</v>
      </c>
      <c r="AY100" s="230">
        <f>IF($AR100=0,VLOOKUP(MID($A100,4,5),'Project splits'!$C$5:$AM$346,AY$22,FALSE),IF(ISNA(VLOOKUP($A100,'Success Asset Classes'!$B$15:$BD$377,AY$21,FALSE)),VLOOKUP(MID($A100,4,5),'Project splits'!$C$5:$AM$346,AY$22,FALSE),VLOOKUP($A100,'Success Asset Classes'!$B$15:$BD$377,AY$21,FALSE)))</f>
        <v>0</v>
      </c>
      <c r="AZ100" s="230">
        <f>IF($AR100=0,VLOOKUP(MID($A100,4,5),'Project splits'!$C$5:$AM$346,AZ$22,FALSE),IF(ISNA(VLOOKUP($A100,'Success Asset Classes'!$B$15:$BD$377,AZ$21,FALSE)),VLOOKUP(MID($A100,4,5),'Project splits'!$C$5:$AM$346,AZ$22,FALSE),VLOOKUP($A100,'Success Asset Classes'!$B$15:$BD$377,AZ$21,FALSE)))</f>
        <v>1</v>
      </c>
      <c r="BA100" s="230">
        <f>IF($AR100=0,VLOOKUP(MID($A100,4,5),'Project splits'!$C$5:$AM$346,BA$22,FALSE),IF(ISNA(VLOOKUP($A100,'Success Asset Classes'!$B$15:$BD$377,BA$21,FALSE)),VLOOKUP(MID($A100,4,5),'Project splits'!$C$5:$AM$346,BA$22,FALSE),VLOOKUP($A100,'Success Asset Classes'!$B$15:$BD$377,BA$21,FALSE)))</f>
        <v>0</v>
      </c>
      <c r="BB100" s="230">
        <f>IF($AR100=0,VLOOKUP(MID($A100,4,5),'Project splits'!$C$5:$AM$346,BB$22,FALSE),IF(ISNA(VLOOKUP($A100,'Success Asset Classes'!$B$15:$BD$377,BB$21,FALSE)),VLOOKUP(MID($A100,4,5),'Project splits'!$C$5:$AM$346,BB$22,FALSE),VLOOKUP($A100,'Success Asset Classes'!$B$15:$BD$377,BB$21,FALSE)))</f>
        <v>0</v>
      </c>
      <c r="BC100" s="230">
        <f>IF($AR100=0,VLOOKUP(MID($A100,4,5),'Project splits'!$C$5:$AM$346,BC$22,FALSE),IF(ISNA(VLOOKUP($A100,'Success Asset Classes'!$B$15:$BD$377,BC$21,FALSE)),VLOOKUP(MID($A100,4,5),'Project splits'!$C$5:$AM$346,BC$22,FALSE),VLOOKUP($A100,'Success Asset Classes'!$B$15:$BD$377,BC$21,FALSE)))</f>
        <v>0</v>
      </c>
      <c r="BD100" s="230">
        <f>IF($AR100=0,VLOOKUP(MID($A100,4,5),'Project splits'!$C$5:$AM$346,BD$22,FALSE),IF(ISNA(VLOOKUP($A100,'Success Asset Classes'!$B$15:$BD$377,BD$21,FALSE)),VLOOKUP(MID($A100,4,5),'Project splits'!$C$5:$AM$346,BD$22,FALSE),VLOOKUP($A100,'Success Asset Classes'!$B$15:$BD$377,BD$21,FALSE)))</f>
        <v>0</v>
      </c>
      <c r="BE100" s="230">
        <f>IF($AR100=0,VLOOKUP(MID($A100,4,5),'Project splits'!$C$5:$AM$346,BE$22,FALSE),IF(ISNA(VLOOKUP($A100,'Success Asset Classes'!$B$15:$BD$377,BE$21,FALSE)),VLOOKUP(MID($A100,4,5),'Project splits'!$C$5:$AM$346,BE$22,FALSE),VLOOKUP($A100,'Success Asset Classes'!$B$15:$BD$377,BE$21,FALSE)))</f>
        <v>0</v>
      </c>
      <c r="BF100" s="230">
        <f>IF($AR100=0,VLOOKUP(MID($A100,4,5),'Project splits'!$C$5:$AM$346,BF$22,FALSE),IF(ISNA(VLOOKUP($A100,'Success Asset Classes'!$B$15:$BD$377,BF$21,FALSE)),VLOOKUP(MID($A100,4,5),'Project splits'!$C$5:$AM$346,BF$22,FALSE),VLOOKUP($A100,'Success Asset Classes'!$B$15:$BD$377,BF$21,FALSE)))</f>
        <v>0</v>
      </c>
      <c r="BG100" s="230">
        <f>IF($AR100=0,VLOOKUP(MID($A100,4,5),'Project splits'!$C$5:$AM$346,BG$22,FALSE),IF(ISNA(VLOOKUP($A100,'Success Asset Classes'!$B$15:$BD$377,BG$21,FALSE)),VLOOKUP(MID($A100,4,5),'Project splits'!$C$5:$AM$346,BG$22,FALSE),VLOOKUP($A100,'Success Asset Classes'!$B$15:$BD$377,BG$21,FALSE)))</f>
        <v>0</v>
      </c>
      <c r="BH100" s="230">
        <f>IF($AR100=0,VLOOKUP(MID($A100,4,5),'Project splits'!$C$5:$AM$346,BH$22,FALSE),IF(ISNA(VLOOKUP($A100,'Success Asset Classes'!$B$15:$BD$377,BH$21,FALSE)),VLOOKUP(MID($A100,4,5),'Project splits'!$C$5:$AM$346,BH$22,FALSE),VLOOKUP($A100,'Success Asset Classes'!$B$15:$BD$377,BH$21,FALSE)))</f>
        <v>0</v>
      </c>
      <c r="BI100" s="230">
        <f>IF($AR100=0,VLOOKUP(MID($A100,4,5),'Project splits'!$C$5:$AM$346,BI$22,FALSE),IF(ISNA(VLOOKUP($A100,'Success Asset Classes'!$B$15:$BD$377,BI$21,FALSE)),VLOOKUP(MID($A100,4,5),'Project splits'!$C$5:$AM$346,BI$22,FALSE),VLOOKUP($A100,'Success Asset Classes'!$B$15:$BD$377,BI$21,FALSE)))</f>
        <v>0</v>
      </c>
      <c r="BJ100" s="230">
        <f>IF($AR100=0,VLOOKUP(MID($A100,4,5),'Project splits'!$C$5:$AM$346,BJ$22,FALSE),IF(ISNA(VLOOKUP($A100,'Success Asset Classes'!$B$15:$BD$377,BJ$21,FALSE)),VLOOKUP(MID($A100,4,5),'Project splits'!$C$5:$AM$346,BJ$22,FALSE),VLOOKUP($A100,'Success Asset Classes'!$B$15:$BD$377,BJ$21,FALSE)))</f>
        <v>0</v>
      </c>
      <c r="BK100" s="230">
        <f>IF($AR100=0,VLOOKUP(MID($A100,4,5),'Project splits'!$C$5:$AM$346,BK$22,FALSE),IF(ISNA(VLOOKUP($A100,'Success Asset Classes'!$B$15:$BD$377,BK$21,FALSE)),VLOOKUP(MID($A100,4,5),'Project splits'!$C$5:$AM$346,BK$22,FALSE),VLOOKUP($A100,'Success Asset Classes'!$B$15:$BD$377,BK$21,FALSE)))</f>
        <v>0</v>
      </c>
      <c r="BL100" s="230">
        <f>IF($AR100=0,VLOOKUP(MID($A100,4,5),'Project splits'!$C$5:$AM$346,BL$22,FALSE),IF(ISNA(VLOOKUP($A100,'Success Asset Classes'!$B$15:$BD$377,BL$21,FALSE)),VLOOKUP(MID($A100,4,5),'Project splits'!$C$5:$AM$346,BL$22,FALSE),VLOOKUP($A100,'Success Asset Classes'!$B$15:$BD$377,BL$21,FALSE)))</f>
        <v>0</v>
      </c>
      <c r="BM100" s="230">
        <f>IF($AR100=0,VLOOKUP(MID($A100,4,5),'Project splits'!$C$5:$AM$346,BM$22,FALSE),IF(ISNA(VLOOKUP($A100,'Success Asset Classes'!$B$15:$BD$377,BM$21,FALSE)),VLOOKUP(MID($A100,4,5),'Project splits'!$C$5:$AM$346,BM$22,FALSE),VLOOKUP($A100,'Success Asset Classes'!$B$15:$BD$377,BM$21,FALSE)))</f>
        <v>0</v>
      </c>
      <c r="BN100" s="230">
        <f>IF($AR100=0,VLOOKUP(MID($A100,4,5),'Project splits'!$C$5:$AM$346,BN$22,FALSE),IF(ISNA(VLOOKUP($A100,'Success Asset Classes'!$B$15:$BD$377,BN$21,FALSE)),VLOOKUP(MID($A100,4,5),'Project splits'!$C$5:$AM$346,BN$22,FALSE),VLOOKUP($A100,'Success Asset Classes'!$B$15:$BD$377,BN$21,FALSE)))</f>
        <v>0</v>
      </c>
      <c r="BO100" s="230">
        <f>IF($AR100=0,VLOOKUP(MID($A100,4,5),'Project splits'!$C$5:$AM$346,BO$22,FALSE),IF(ISNA(VLOOKUP($A100,'Success Asset Classes'!$B$15:$BD$377,BO$21,FALSE)),VLOOKUP(MID($A100,4,5),'Project splits'!$C$5:$AM$346,BO$22,FALSE),VLOOKUP($A100,'Success Asset Classes'!$B$15:$BD$377,BO$21,FALSE)))</f>
        <v>0</v>
      </c>
      <c r="BP100" s="230">
        <f>IF($AR100=0,VLOOKUP(MID($A100,4,5),'Project splits'!$C$5:$AM$346,BP$22,FALSE),IF(ISNA(VLOOKUP($A100,'Success Asset Classes'!$B$15:$BD$377,BP$21,FALSE)),VLOOKUP(MID($A100,4,5),'Project splits'!$C$5:$AM$346,BP$22,FALSE),VLOOKUP($A100,'Success Asset Classes'!$B$15:$BD$377,BP$21,FALSE)))</f>
        <v>0</v>
      </c>
      <c r="BQ100" s="230">
        <f>IF($AR100=0,VLOOKUP(MID($A100,4,5),'Project splits'!$C$5:$AM$346,BQ$22,FALSE),IF(ISNA(VLOOKUP($A100,'Success Asset Classes'!$B$15:$BD$377,BQ$21,FALSE)),VLOOKUP(MID($A100,4,5),'Project splits'!$C$5:$AM$346,BQ$22,FALSE),VLOOKUP($A100,'Success Asset Classes'!$B$15:$BD$377,BQ$21,FALSE)))</f>
        <v>0</v>
      </c>
      <c r="BR100" s="230">
        <f>IF($AR100=0,VLOOKUP(MID($A100,4,5),'Project splits'!$C$5:$AM$346,BR$22,FALSE),IF(ISNA(VLOOKUP($A100,'Success Asset Classes'!$B$15:$BD$377,BR$21,FALSE)),VLOOKUP(MID($A100,4,5),'Project splits'!$C$5:$AM$346,BR$22,FALSE),VLOOKUP($A100,'Success Asset Classes'!$B$15:$BD$377,BR$21,FALSE)))</f>
        <v>0</v>
      </c>
      <c r="BS100" s="247">
        <f t="shared" si="49"/>
        <v>1</v>
      </c>
      <c r="BT100" s="249">
        <f>1+IF(ISNA(VLOOKUP($A100,'Project labour content'!$A$7:$D$255,'Project labour content'!$D$1,FALSE)),VLOOKUP($D100,'Project labour content'!$F$6:$G$15,'Project labour content'!$G$1,FALSE),VLOOKUP($A100,'Project labour content'!$A$7:$D$255,'Project labour content'!$D$1,FALSE))*LabEsc22*1</f>
        <v>1.0018661130890889</v>
      </c>
      <c r="BU100" s="249">
        <f>1+IF(ISNA(VLOOKUP($A100,'Project labour content'!$A$7:$D$255,'Project labour content'!$D$1,FALSE)),VLOOKUP($D100,'Project labour content'!$F$6:$G$15,'Project labour content'!$G$1,FALSE),VLOOKUP($A100,'Project labour content'!$A$7:$D$255,'Project labour content'!$D$1,FALSE))*LabEsc23*1</f>
        <v>1.0037411835210055</v>
      </c>
      <c r="BV100" s="249">
        <f>1+IF(ISNA(VLOOKUP($A100,'Project labour content'!$A$7:$D$255,'Project labour content'!$D$1,FALSE)),VLOOKUP($D100,'Project labour content'!$F$6:$G$15,'Project labour content'!$G$1,FALSE),VLOOKUP($A100,'Project labour content'!$A$7:$D$255,'Project labour content'!$D$1,FALSE))*LabEsc24*1</f>
        <v>1.005507499867871</v>
      </c>
      <c r="BW100" s="249">
        <f>1+IF(ISNA(VLOOKUP($A100,'Project labour content'!$A$7:$D$255,'Project labour content'!$D$1,FALSE)),VLOOKUP($D100,'Project labour content'!$F$6:$G$15,'Project labour content'!$G$1,FALSE),VLOOKUP($A100,'Project labour content'!$A$7:$D$255,'Project labour content'!$D$1,FALSE))*LabEsc25*1</f>
        <v>1.0078731862284394</v>
      </c>
      <c r="BX100" s="249">
        <f>1+IF(ISNA(VLOOKUP($A100,'Project labour content'!$A$7:$D$255,'Project labour content'!$D$1,FALSE)),VLOOKUP($D100,'Project labour content'!$F$6:$G$15,'Project labour content'!$G$1,FALSE),VLOOKUP($A100,'Project labour content'!$A$7:$D$255,'Project labour content'!$D$1,FALSE))*LabEsc26*1</f>
        <v>1.0104513900803989</v>
      </c>
      <c r="BY100" s="249">
        <f>1+IF(ISNA(VLOOKUP($A100,'Project labour content'!$A$7:$D$255,'Project labour content'!$D$1,FALSE)),VLOOKUP($D100,'Project labour content'!$F$6:$G$15,'Project labour content'!$G$1,FALSE),VLOOKUP($A100,'Project labour content'!$A$7:$D$255,'Project labour content'!$D$1,FALSE))*LabEsc27*1</f>
        <v>1.0120482898816279</v>
      </c>
      <c r="BZ100" s="249">
        <f>1+IF(ISNA(VLOOKUP($A100,'Project labour content'!$A$7:$D$255,'Project labour content'!$D$1,FALSE)),VLOOKUP($D100,'Project labour content'!$F$6:$G$15,'Project labour content'!$G$1,FALSE),VLOOKUP($A100,'Project labour content'!$A$7:$D$255,'Project labour content'!$D$1,FALSE))*LabEsc28*1</f>
        <v>1.0132507554319534</v>
      </c>
      <c r="CA100" s="249">
        <f>1+IF(ISNA(VLOOKUP($A100,'Project labour content'!$A$7:$D$255,'Project labour content'!$D$1,FALSE)),VLOOKUP($D100,'Project labour content'!$F$6:$G$15,'Project labour content'!$G$1,FALSE),VLOOKUP($A100,'Project labour content'!$A$7:$D$255,'Project labour content'!$D$1,FALSE))*LabEsc29*1</f>
        <v>1.0151804721471156</v>
      </c>
      <c r="CB100" s="250" t="str">
        <f>IF(ISNA(VLOOKUP($A100,'Project labour content'!$A$7:$D$255,'Project labour content'!$D$1,FALSE)),"Category","Project")</f>
        <v>Category</v>
      </c>
      <c r="CD100" s="247" t="str">
        <f t="shared" si="50"/>
        <v>11731</v>
      </c>
      <c r="CE100" s="3"/>
    </row>
    <row r="101" spans="1:83" x14ac:dyDescent="0.15">
      <c r="A101" s="11" t="s">
        <v>148</v>
      </c>
      <c r="B101" s="11" t="str">
        <f>VLOOKUP($A101,'Incurred Real 2022$'!$A$25:$AC$426,'Incurred Real 2022$'!B$1,FALSE)</f>
        <v>Online Asset Condition Monitoring Equipment Replacement</v>
      </c>
      <c r="C101" s="11" t="str">
        <f>VLOOKUP($A101,'Incurred Real 2022$'!$A$25:$AC$426,'Incurred Real 2022$'!C$1,FALSE)</f>
        <v>ExAnte</v>
      </c>
      <c r="D101" s="11" t="str">
        <f>VLOOKUP($A101,'Incurred Real 2022$'!$A$25:$AC$426,'Incurred Real 2022$'!D$1,FALSE)</f>
        <v>Replacement</v>
      </c>
      <c r="E101" s="11" t="str">
        <f>VLOOKUP($A101,'Incurred Real 2022$'!$A$25:$AC$426,'Incurred Real 2022$'!E$1,FALSE)</f>
        <v>Closed</v>
      </c>
      <c r="F101" s="105" t="str">
        <f>IF(VLOOKUP($A101,'Incurred Real 2022$'!$A$25:$AC$426,'Incurred Real 2022$'!F$1,FALSE)=0,"",VLOOKUP($A101,'Incurred Real 2022$'!$A$25:$AC$426,'Incurred Real 2022$'!F$1,FALSE))</f>
        <v/>
      </c>
      <c r="G101" s="105" t="str">
        <f>IF(VLOOKUP($A101,'Incurred Real 2022$'!$A$25:$AC$426,'Incurred Real 2022$'!G$1,FALSE)=0,"",VLOOKUP($A101,'Incurred Real 2022$'!$A$25:$AC$426,'Incurred Real 2022$'!G$1,FALSE))</f>
        <v/>
      </c>
      <c r="H101" s="105" t="str">
        <f>IF(VLOOKUP($A101,'Incurred Real 2022$'!$A$25:$AC$426,'Incurred Real 2022$'!H$1,FALSE)=0,"",VLOOKUP($A101,'Incurred Real 2022$'!$A$25:$AC$426,'Incurred Real 2022$'!H$1,FALSE))</f>
        <v/>
      </c>
      <c r="I101" s="105" t="str">
        <f>IF(VLOOKUP($A101,'Incurred Real 2022$'!$A$25:$AC$426,'Incurred Real 2022$'!I$1,FALSE)=0,"",VLOOKUP($A101,'Incurred Real 2022$'!$A$25:$AC$426,'Incurred Real 2022$'!I$1,FALSE))</f>
        <v/>
      </c>
      <c r="J101" s="105" t="str">
        <f>IF(VLOOKUP($A101,'Incurred Real 2022$'!$A$25:$AC$426,'Incurred Real 2022$'!J$1,FALSE)=0,"",VLOOKUP($A101,'Incurred Real 2022$'!$A$25:$AC$426,'Incurred Real 2022$'!J$1,FALSE))</f>
        <v/>
      </c>
      <c r="K101" s="105" t="str">
        <f>IF(VLOOKUP($A101,'Incurred Real 2022$'!$A$25:$AC$426,'Incurred Real 2022$'!K$1,FALSE)=0,"",VLOOKUP($A101,'Incurred Real 2022$'!$A$25:$AC$426,'Incurred Real 2022$'!K$1,FALSE))</f>
        <v/>
      </c>
      <c r="L101" s="105" t="str">
        <f>IF(VLOOKUP($A101,'Incurred Real 2022$'!$A$25:$AC$426,'Incurred Real 2022$'!L$1,FALSE)=0,"",VLOOKUP($A101,'Incurred Real 2022$'!$A$25:$AC$426,'Incurred Real 2022$'!L$1,FALSE))</f>
        <v/>
      </c>
      <c r="M101" s="105" t="str">
        <f>IF(VLOOKUP($A101,'Incurred Real 2022$'!$A$25:$AC$426,'Incurred Real 2022$'!M$1,FALSE)=0,"",VLOOKUP($A101,'Incurred Real 2022$'!$A$25:$AC$426,'Incurred Real 2022$'!M$1,FALSE))</f>
        <v/>
      </c>
      <c r="N101" s="105" t="str">
        <f>IF(VLOOKUP($A101,'Incurred Real 2022$'!$A$25:$AC$426,'Incurred Real 2022$'!N$1,FALSE)=0,"",VLOOKUP($A101,'Incurred Real 2022$'!$A$25:$AC$426,'Incurred Real 2022$'!N$1,FALSE))</f>
        <v/>
      </c>
      <c r="O101" s="105" t="str">
        <f>IF(VLOOKUP($A101,'Incurred Real 2022$'!$A$25:$AC$426,'Incurred Real 2022$'!O$1,FALSE)=0,"",VLOOKUP($A101,'Incurred Real 2022$'!$A$25:$AC$426,'Incurred Real 2022$'!O$1,FALSE))</f>
        <v/>
      </c>
      <c r="P101" s="105">
        <f>IF(VLOOKUP($A101,'Incurred Real 2022$'!$A$25:$AC$426,'Incurred Real 2022$'!P$1,FALSE)=0,"",VLOOKUP($A101,'Incurred Real 2022$'!$A$25:$AC$426,'Incurred Real 2022$'!P$1,FALSE))</f>
        <v>9229.4500000000007</v>
      </c>
      <c r="Q101" s="105">
        <f>IF(VLOOKUP($A101,'Incurred Real 2022$'!$A$25:$AC$426,'Incurred Real 2022$'!Q$1,FALSE)=0,"",VLOOKUP($A101,'Incurred Real 2022$'!$A$25:$AC$426,'Incurred Real 2022$'!Q$1,FALSE))</f>
        <v>3056298.04</v>
      </c>
      <c r="R101" s="105">
        <f>IF(VLOOKUP($A101,'Incurred Real 2022$'!$A$25:$AC$426,'Incurred Real 2022$'!R$1,FALSE)=0,"",VLOOKUP($A101,'Incurred Real 2022$'!$A$25:$AC$426,'Incurred Real 2022$'!R$1,FALSE))</f>
        <v>4303855.3499999996</v>
      </c>
      <c r="S101" s="105">
        <f>IF(VLOOKUP($A101,'Incurred Real 2022$'!$A$25:$AC$426,'Incurred Real 2022$'!S$1,FALSE)=0,"",VLOOKUP($A101,'Incurred Real 2022$'!$A$25:$AC$426,'Incurred Real 2022$'!S$1,FALSE))</f>
        <v>591684.93000000005</v>
      </c>
      <c r="T101" s="105">
        <f>IF(VLOOKUP($A101,'Incurred Real 2022$'!$A$25:$AC$426,'Incurred Real 2022$'!T$1,FALSE)=0,"",VLOOKUP($A101,'Incurred Real 2022$'!$A$25:$AC$426,'Incurred Real 2022$'!T$1,FALSE))</f>
        <v>341090.01</v>
      </c>
      <c r="U101" s="105">
        <f>IF(VLOOKUP($A101,'Incurred Real 2022$'!$A$25:$AC$426,'Incurred Real 2022$'!U$1,FALSE)=0,"",VLOOKUP($A101,'Incurred Real 2022$'!$A$25:$AC$426,'Incurred Real 2022$'!U$1,FALSE))</f>
        <v>64174.6</v>
      </c>
      <c r="V101" s="13" t="str">
        <f>IF(ISTEXT(VLOOKUP($A101,'Incurred Real 2022$'!$A$25:$AC$426,'Incurred Real 2022$'!V$1,FALSE)),"",(VLOOKUP($A101,'Incurred Real 2022$'!$A$25:$AC$426,'Incurred Real 2022$'!V$1,FALSE))*BT101*Incurred_Real!V$15)</f>
        <v/>
      </c>
      <c r="W101" s="13" t="str">
        <f>IF(ISTEXT(VLOOKUP($A101,'Incurred Real 2022$'!$A$25:$AC$426,'Incurred Real 2022$'!W$1,FALSE)),"",(VLOOKUP($A101,'Incurred Real 2022$'!$A$25:$AC$426,'Incurred Real 2022$'!W$1,FALSE))*BU101*Incurred_Real!W$15)</f>
        <v/>
      </c>
      <c r="X101" s="220" t="str">
        <f>IF(ISTEXT(VLOOKUP($A101,'Incurred Real 2022$'!$A$25:$AC$426,'Incurred Real 2022$'!X$1,FALSE)),"",(VLOOKUP($A101,'Incurred Real 2022$'!$A$25:$AC$426,'Incurred Real 2022$'!X$1,FALSE))*BV101*Incurred_Real!X$15)</f>
        <v/>
      </c>
      <c r="Y101" s="217" t="str">
        <f>IF(ISTEXT(VLOOKUP($A101,'Incurred Real 2022$'!$A$25:$AC$426,'Incurred Real 2022$'!Y$1,FALSE)),"",(VLOOKUP($A101,'Incurred Real 2022$'!$A$25:$AC$426,'Incurred Real 2022$'!Y$1,FALSE))*BW101*Incurred_Real!Y$15)</f>
        <v/>
      </c>
      <c r="Z101" s="13" t="str">
        <f>IF(ISTEXT(VLOOKUP($A101,'Incurred Real 2022$'!$A$25:$AC$426,'Incurred Real 2022$'!Z$1,FALSE)),"",(VLOOKUP($A101,'Incurred Real 2022$'!$A$25:$AC$426,'Incurred Real 2022$'!Z$1,FALSE))*BX101*Incurred_Real!Z$15)</f>
        <v/>
      </c>
      <c r="AA101" s="13" t="str">
        <f>IF(ISTEXT(VLOOKUP($A101,'Incurred Real 2022$'!$A$25:$AC$426,'Incurred Real 2022$'!AA$1,FALSE)),"",(VLOOKUP($A101,'Incurred Real 2022$'!$A$25:$AC$426,'Incurred Real 2022$'!AA$1,FALSE))*BY101*Incurred_Real!AA$15)</f>
        <v/>
      </c>
      <c r="AB101" s="13" t="str">
        <f>IF(ISTEXT(VLOOKUP($A101,'Incurred Real 2022$'!$A$25:$AC$426,'Incurred Real 2022$'!AB$1,FALSE)),"",(VLOOKUP($A101,'Incurred Real 2022$'!$A$25:$AC$426,'Incurred Real 2022$'!AB$1,FALSE))*BZ101*Incurred_Real!AB$15)</f>
        <v/>
      </c>
      <c r="AC101" s="13" t="str">
        <f>IF(ISTEXT(VLOOKUP($A101,'Incurred Real 2022$'!$A$25:$AC$426,'Incurred Real 2022$'!AC$1,FALSE)),"",(VLOOKUP($A101,'Incurred Real 2022$'!$A$25:$AC$426,'Incurred Real 2022$'!AC$1,FALSE))*CA101*Incurred_Real!AC$15)</f>
        <v/>
      </c>
      <c r="AD101" s="221">
        <f t="shared" si="45"/>
        <v>8366332.379999999</v>
      </c>
      <c r="AE101" s="221">
        <f t="shared" si="46"/>
        <v>8366332.379999999</v>
      </c>
      <c r="AF101" s="239">
        <f t="shared" si="51"/>
        <v>10460324.478258045</v>
      </c>
      <c r="AG101" s="222">
        <f t="shared" si="47"/>
        <v>8403926.5561905187</v>
      </c>
      <c r="AH101" s="223">
        <f t="shared" si="54"/>
        <v>1.244694894501754</v>
      </c>
      <c r="AI101" s="224">
        <f t="shared" si="48"/>
        <v>2021</v>
      </c>
      <c r="AJ101" s="225">
        <f>VLOOKUP($A101,Project_Commissioning!$C$4:$H$355,Project_Commissioning!F$1,FALSE)</f>
        <v>43819</v>
      </c>
      <c r="AK101" s="226">
        <f>VLOOKUP($A101,Project_Commissioning!$C$4:$H$355,Project_Commissioning!G$1,FALSE)</f>
        <v>2020</v>
      </c>
      <c r="AL101" s="225" t="str">
        <f>IF(VLOOKUP($A101,Project_Commissioning!$C$4:$H$355,Project_Commissioning!H$1,FALSE)=0,"",VLOOKUP($A101,Project_Commissioning!$C$4:$H$355,Project_Commissioning!H$1,FALSE))</f>
        <v/>
      </c>
      <c r="AM101" s="237">
        <f t="shared" si="52"/>
        <v>9290634.4646497648</v>
      </c>
      <c r="AN101" s="221" cm="1">
        <f t="array" ref="AN101">IF(ROUND(AE101,0)=0,0,LOOKUP(2,1/(F101:AC101&lt;&gt;""),F101:AC101))</f>
        <v>64174.6</v>
      </c>
      <c r="AO101" s="221">
        <f t="shared" si="53"/>
        <v>0</v>
      </c>
      <c r="AP101" s="79"/>
      <c r="AQ101" s="20"/>
      <c r="AR101" s="245">
        <f>IF(ISNA(VLOOKUP($A101,'Success Asset Classes'!$B$15:$AA$114,'Success Asset Classes'!$AA$1,FALSE)),0,VLOOKUP($A101,'Success Asset Classes'!$B$15:$AA$114,'Success Asset Classes'!$AA$1,FALSE))</f>
        <v>0</v>
      </c>
      <c r="AS101" s="230">
        <f>IF($AR101=0,VLOOKUP(MID($A101,4,5),'Project splits'!$C$5:$AM$346,AS$22,FALSE),IF(ISNA(VLOOKUP($A101,'Success Asset Classes'!$B$15:$BD$377,AS$21,FALSE)),VLOOKUP(MID($A101,4,5),'Project splits'!$C$5:$AM$346,AS$22,FALSE),VLOOKUP($A101,'Success Asset Classes'!$B$15:$BD$377,AS$21,FALSE)))</f>
        <v>0</v>
      </c>
      <c r="AT101" s="230">
        <f>IF($AR101=0,VLOOKUP(MID($A101,4,5),'Project splits'!$C$5:$AM$346,AT$22,FALSE),IF(ISNA(VLOOKUP($A101,'Success Asset Classes'!$B$15:$BD$377,AT$21,FALSE)),VLOOKUP(MID($A101,4,5),'Project splits'!$C$5:$AM$346,AT$22,FALSE),VLOOKUP($A101,'Success Asset Classes'!$B$15:$BD$377,AT$21,FALSE)))</f>
        <v>0</v>
      </c>
      <c r="AU101" s="230">
        <f>IF($AR101=0,VLOOKUP(MID($A101,4,5),'Project splits'!$C$5:$AM$346,AU$22,FALSE),IF(ISNA(VLOOKUP($A101,'Success Asset Classes'!$B$15:$BD$377,AU$21,FALSE)),VLOOKUP(MID($A101,4,5),'Project splits'!$C$5:$AM$346,AU$22,FALSE),VLOOKUP($A101,'Success Asset Classes'!$B$15:$BD$377,AU$21,FALSE)))</f>
        <v>0</v>
      </c>
      <c r="AV101" s="230">
        <f>IF($AR101=0,VLOOKUP(MID($A101,4,5),'Project splits'!$C$5:$AM$346,AV$22,FALSE),IF(ISNA(VLOOKUP($A101,'Success Asset Classes'!$B$15:$BD$377,AV$21,FALSE)),VLOOKUP(MID($A101,4,5),'Project splits'!$C$5:$AM$346,AV$22,FALSE),VLOOKUP($A101,'Success Asset Classes'!$B$15:$BD$377,AV$21,FALSE)))</f>
        <v>0</v>
      </c>
      <c r="AW101" s="230">
        <f>IF($AR101=0,VLOOKUP(MID($A101,4,5),'Project splits'!$C$5:$AM$346,AW$22,FALSE),IF(ISNA(VLOOKUP($A101,'Success Asset Classes'!$B$15:$BD$377,AW$21,FALSE)),VLOOKUP(MID($A101,4,5),'Project splits'!$C$5:$AM$346,AW$22,FALSE),VLOOKUP($A101,'Success Asset Classes'!$B$15:$BD$377,AW$21,FALSE)))</f>
        <v>0</v>
      </c>
      <c r="AX101" s="230">
        <f>IF($AR101=0,VLOOKUP(MID($A101,4,5),'Project splits'!$C$5:$AM$346,AX$22,FALSE),IF(ISNA(VLOOKUP($A101,'Success Asset Classes'!$B$15:$BD$377,AX$21,FALSE)),VLOOKUP(MID($A101,4,5),'Project splits'!$C$5:$AM$346,AX$22,FALSE),VLOOKUP($A101,'Success Asset Classes'!$B$15:$BD$377,AX$21,FALSE)))</f>
        <v>0</v>
      </c>
      <c r="AY101" s="230">
        <f>IF($AR101=0,VLOOKUP(MID($A101,4,5),'Project splits'!$C$5:$AM$346,AY$22,FALSE),IF(ISNA(VLOOKUP($A101,'Success Asset Classes'!$B$15:$BD$377,AY$21,FALSE)),VLOOKUP(MID($A101,4,5),'Project splits'!$C$5:$AM$346,AY$22,FALSE),VLOOKUP($A101,'Success Asset Classes'!$B$15:$BD$377,AY$21,FALSE)))</f>
        <v>0</v>
      </c>
      <c r="AZ101" s="230">
        <f>IF($AR101=0,VLOOKUP(MID($A101,4,5),'Project splits'!$C$5:$AM$346,AZ$22,FALSE),IF(ISNA(VLOOKUP($A101,'Success Asset Classes'!$B$15:$BD$377,AZ$21,FALSE)),VLOOKUP(MID($A101,4,5),'Project splits'!$C$5:$AM$346,AZ$22,FALSE),VLOOKUP($A101,'Success Asset Classes'!$B$15:$BD$377,AZ$21,FALSE)))</f>
        <v>0</v>
      </c>
      <c r="BA101" s="230">
        <f>IF($AR101=0,VLOOKUP(MID($A101,4,5),'Project splits'!$C$5:$AM$346,BA$22,FALSE),IF(ISNA(VLOOKUP($A101,'Success Asset Classes'!$B$15:$BD$377,BA$21,FALSE)),VLOOKUP(MID($A101,4,5),'Project splits'!$C$5:$AM$346,BA$22,FALSE),VLOOKUP($A101,'Success Asset Classes'!$B$15:$BD$377,BA$21,FALSE)))</f>
        <v>0</v>
      </c>
      <c r="BB101" s="230">
        <f>IF($AR101=0,VLOOKUP(MID($A101,4,5),'Project splits'!$C$5:$AM$346,BB$22,FALSE),IF(ISNA(VLOOKUP($A101,'Success Asset Classes'!$B$15:$BD$377,BB$21,FALSE)),VLOOKUP(MID($A101,4,5),'Project splits'!$C$5:$AM$346,BB$22,FALSE),VLOOKUP($A101,'Success Asset Classes'!$B$15:$BD$377,BB$21,FALSE)))</f>
        <v>4.2203107165187555E-2</v>
      </c>
      <c r="BC101" s="230">
        <f>IF($AR101=0,VLOOKUP(MID($A101,4,5),'Project splits'!$C$5:$AM$346,BC$22,FALSE),IF(ISNA(VLOOKUP($A101,'Success Asset Classes'!$B$15:$BD$377,BC$21,FALSE)),VLOOKUP(MID($A101,4,5),'Project splits'!$C$5:$AM$346,BC$22,FALSE),VLOOKUP($A101,'Success Asset Classes'!$B$15:$BD$377,BC$21,FALSE)))</f>
        <v>0</v>
      </c>
      <c r="BD101" s="230">
        <f>IF($AR101=0,VLOOKUP(MID($A101,4,5),'Project splits'!$C$5:$AM$346,BD$22,FALSE),IF(ISNA(VLOOKUP($A101,'Success Asset Classes'!$B$15:$BD$377,BD$21,FALSE)),VLOOKUP(MID($A101,4,5),'Project splits'!$C$5:$AM$346,BD$22,FALSE),VLOOKUP($A101,'Success Asset Classes'!$B$15:$BD$377,BD$21,FALSE)))</f>
        <v>2.5238272968515992E-2</v>
      </c>
      <c r="BE101" s="230">
        <f>IF($AR101=0,VLOOKUP(MID($A101,4,5),'Project splits'!$C$5:$AM$346,BE$22,FALSE),IF(ISNA(VLOOKUP($A101,'Success Asset Classes'!$B$15:$BD$377,BE$21,FALSE)),VLOOKUP(MID($A101,4,5),'Project splits'!$C$5:$AM$346,BE$22,FALSE),VLOOKUP($A101,'Success Asset Classes'!$B$15:$BD$377,BE$21,FALSE)))</f>
        <v>0</v>
      </c>
      <c r="BF101" s="230">
        <f>IF($AR101=0,VLOOKUP(MID($A101,4,5),'Project splits'!$C$5:$AM$346,BF$22,FALSE),IF(ISNA(VLOOKUP($A101,'Success Asset Classes'!$B$15:$BD$377,BF$21,FALSE)),VLOOKUP(MID($A101,4,5),'Project splits'!$C$5:$AM$346,BF$22,FALSE),VLOOKUP($A101,'Success Asset Classes'!$B$15:$BD$377,BF$21,FALSE)))</f>
        <v>0</v>
      </c>
      <c r="BG101" s="230">
        <f>IF($AR101=0,VLOOKUP(MID($A101,4,5),'Project splits'!$C$5:$AM$346,BG$22,FALSE),IF(ISNA(VLOOKUP($A101,'Success Asset Classes'!$B$15:$BD$377,BG$21,FALSE)),VLOOKUP(MID($A101,4,5),'Project splits'!$C$5:$AM$346,BG$22,FALSE),VLOOKUP($A101,'Success Asset Classes'!$B$15:$BD$377,BG$21,FALSE)))</f>
        <v>0.9325586198662964</v>
      </c>
      <c r="BH101" s="230">
        <f>IF($AR101=0,VLOOKUP(MID($A101,4,5),'Project splits'!$C$5:$AM$346,BH$22,FALSE),IF(ISNA(VLOOKUP($A101,'Success Asset Classes'!$B$15:$BD$377,BH$21,FALSE)),VLOOKUP(MID($A101,4,5),'Project splits'!$C$5:$AM$346,BH$22,FALSE),VLOOKUP($A101,'Success Asset Classes'!$B$15:$BD$377,BH$21,FALSE)))</f>
        <v>0</v>
      </c>
      <c r="BI101" s="230">
        <f>IF($AR101=0,VLOOKUP(MID($A101,4,5),'Project splits'!$C$5:$AM$346,BI$22,FALSE),IF(ISNA(VLOOKUP($A101,'Success Asset Classes'!$B$15:$BD$377,BI$21,FALSE)),VLOOKUP(MID($A101,4,5),'Project splits'!$C$5:$AM$346,BI$22,FALSE),VLOOKUP($A101,'Success Asset Classes'!$B$15:$BD$377,BI$21,FALSE)))</f>
        <v>0</v>
      </c>
      <c r="BJ101" s="230">
        <f>IF($AR101=0,VLOOKUP(MID($A101,4,5),'Project splits'!$C$5:$AM$346,BJ$22,FALSE),IF(ISNA(VLOOKUP($A101,'Success Asset Classes'!$B$15:$BD$377,BJ$21,FALSE)),VLOOKUP(MID($A101,4,5),'Project splits'!$C$5:$AM$346,BJ$22,FALSE),VLOOKUP($A101,'Success Asset Classes'!$B$15:$BD$377,BJ$21,FALSE)))</f>
        <v>0</v>
      </c>
      <c r="BK101" s="230">
        <f>IF($AR101=0,VLOOKUP(MID($A101,4,5),'Project splits'!$C$5:$AM$346,BK$22,FALSE),IF(ISNA(VLOOKUP($A101,'Success Asset Classes'!$B$15:$BD$377,BK$21,FALSE)),VLOOKUP(MID($A101,4,5),'Project splits'!$C$5:$AM$346,BK$22,FALSE),VLOOKUP($A101,'Success Asset Classes'!$B$15:$BD$377,BK$21,FALSE)))</f>
        <v>0</v>
      </c>
      <c r="BL101" s="230">
        <f>IF($AR101=0,VLOOKUP(MID($A101,4,5),'Project splits'!$C$5:$AM$346,BL$22,FALSE),IF(ISNA(VLOOKUP($A101,'Success Asset Classes'!$B$15:$BD$377,BL$21,FALSE)),VLOOKUP(MID($A101,4,5),'Project splits'!$C$5:$AM$346,BL$22,FALSE),VLOOKUP($A101,'Success Asset Classes'!$B$15:$BD$377,BL$21,FALSE)))</f>
        <v>0</v>
      </c>
      <c r="BM101" s="230">
        <f>IF($AR101=0,VLOOKUP(MID($A101,4,5),'Project splits'!$C$5:$AM$346,BM$22,FALSE),IF(ISNA(VLOOKUP($A101,'Success Asset Classes'!$B$15:$BD$377,BM$21,FALSE)),VLOOKUP(MID($A101,4,5),'Project splits'!$C$5:$AM$346,BM$22,FALSE),VLOOKUP($A101,'Success Asset Classes'!$B$15:$BD$377,BM$21,FALSE)))</f>
        <v>0</v>
      </c>
      <c r="BN101" s="230">
        <f>IF($AR101=0,VLOOKUP(MID($A101,4,5),'Project splits'!$C$5:$AM$346,BN$22,FALSE),IF(ISNA(VLOOKUP($A101,'Success Asset Classes'!$B$15:$BD$377,BN$21,FALSE)),VLOOKUP(MID($A101,4,5),'Project splits'!$C$5:$AM$346,BN$22,FALSE),VLOOKUP($A101,'Success Asset Classes'!$B$15:$BD$377,BN$21,FALSE)))</f>
        <v>0</v>
      </c>
      <c r="BO101" s="230">
        <f>IF($AR101=0,VLOOKUP(MID($A101,4,5),'Project splits'!$C$5:$AM$346,BO$22,FALSE),IF(ISNA(VLOOKUP($A101,'Success Asset Classes'!$B$15:$BD$377,BO$21,FALSE)),VLOOKUP(MID($A101,4,5),'Project splits'!$C$5:$AM$346,BO$22,FALSE),VLOOKUP($A101,'Success Asset Classes'!$B$15:$BD$377,BO$21,FALSE)))</f>
        <v>0</v>
      </c>
      <c r="BP101" s="230">
        <f>IF($AR101=0,VLOOKUP(MID($A101,4,5),'Project splits'!$C$5:$AM$346,BP$22,FALSE),IF(ISNA(VLOOKUP($A101,'Success Asset Classes'!$B$15:$BD$377,BP$21,FALSE)),VLOOKUP(MID($A101,4,5),'Project splits'!$C$5:$AM$346,BP$22,FALSE),VLOOKUP($A101,'Success Asset Classes'!$B$15:$BD$377,BP$21,FALSE)))</f>
        <v>0</v>
      </c>
      <c r="BQ101" s="230">
        <f>IF($AR101=0,VLOOKUP(MID($A101,4,5),'Project splits'!$C$5:$AM$346,BQ$22,FALSE),IF(ISNA(VLOOKUP($A101,'Success Asset Classes'!$B$15:$BD$377,BQ$21,FALSE)),VLOOKUP(MID($A101,4,5),'Project splits'!$C$5:$AM$346,BQ$22,FALSE),VLOOKUP($A101,'Success Asset Classes'!$B$15:$BD$377,BQ$21,FALSE)))</f>
        <v>0</v>
      </c>
      <c r="BR101" s="230">
        <f>IF($AR101=0,VLOOKUP(MID($A101,4,5),'Project splits'!$C$5:$AM$346,BR$22,FALSE),IF(ISNA(VLOOKUP($A101,'Success Asset Classes'!$B$15:$BD$377,BR$21,FALSE)),VLOOKUP(MID($A101,4,5),'Project splits'!$C$5:$AM$346,BR$22,FALSE),VLOOKUP($A101,'Success Asset Classes'!$B$15:$BD$377,BR$21,FALSE)))</f>
        <v>0</v>
      </c>
      <c r="BS101" s="247">
        <f t="shared" si="49"/>
        <v>1</v>
      </c>
      <c r="BT101" s="249">
        <f>1+IF(ISNA(VLOOKUP($A101,'Project labour content'!$A$7:$D$255,'Project labour content'!$D$1,FALSE)),VLOOKUP($D101,'Project labour content'!$F$6:$G$15,'Project labour content'!$G$1,FALSE),VLOOKUP($A101,'Project labour content'!$A$7:$D$255,'Project labour content'!$D$1,FALSE))*LabEsc22*1</f>
        <v>1.0008946620064583</v>
      </c>
      <c r="BU101" s="249">
        <f>1+IF(ISNA(VLOOKUP($A101,'Project labour content'!$A$7:$D$255,'Project labour content'!$D$1,FALSE)),VLOOKUP($D101,'Project labour content'!$F$6:$G$15,'Project labour content'!$G$1,FALSE),VLOOKUP($A101,'Project labour content'!$A$7:$D$255,'Project labour content'!$D$1,FALSE))*LabEsc23*1</f>
        <v>1.0017936183905476</v>
      </c>
      <c r="BV101" s="249">
        <f>1+IF(ISNA(VLOOKUP($A101,'Project labour content'!$A$7:$D$255,'Project labour content'!$D$1,FALSE)),VLOOKUP($D101,'Project labour content'!$F$6:$G$15,'Project labour content'!$G$1,FALSE),VLOOKUP($A101,'Project labour content'!$A$7:$D$255,'Project labour content'!$D$1,FALSE))*LabEsc24*1</f>
        <v>1.0026404353043599</v>
      </c>
      <c r="BW101" s="249">
        <f>1+IF(ISNA(VLOOKUP($A101,'Project labour content'!$A$7:$D$255,'Project labour content'!$D$1,FALSE)),VLOOKUP($D101,'Project labour content'!$F$6:$G$15,'Project labour content'!$G$1,FALSE),VLOOKUP($A101,'Project labour content'!$A$7:$D$255,'Project labour content'!$D$1,FALSE))*LabEsc25*1</f>
        <v>1.0037746054242589</v>
      </c>
      <c r="BX101" s="249">
        <f>1+IF(ISNA(VLOOKUP($A101,'Project labour content'!$A$7:$D$255,'Project labour content'!$D$1,FALSE)),VLOOKUP($D101,'Project labour content'!$F$6:$G$15,'Project labour content'!$G$1,FALSE),VLOOKUP($A101,'Project labour content'!$A$7:$D$255,'Project labour content'!$D$1,FALSE))*LabEsc26*1</f>
        <v>1.0050106618265955</v>
      </c>
      <c r="BY101" s="249">
        <f>1+IF(ISNA(VLOOKUP($A101,'Project labour content'!$A$7:$D$255,'Project labour content'!$D$1,FALSE)),VLOOKUP($D101,'Project labour content'!$F$6:$G$15,'Project labour content'!$G$1,FALSE),VLOOKUP($A101,'Project labour content'!$A$7:$D$255,'Project labour content'!$D$1,FALSE))*LabEsc27*1</f>
        <v>1.0057762561459505</v>
      </c>
      <c r="BZ101" s="249">
        <f>1+IF(ISNA(VLOOKUP($A101,'Project labour content'!$A$7:$D$255,'Project labour content'!$D$1,FALSE)),VLOOKUP($D101,'Project labour content'!$F$6:$G$15,'Project labour content'!$G$1,FALSE),VLOOKUP($A101,'Project labour content'!$A$7:$D$255,'Project labour content'!$D$1,FALSE))*LabEsc28*1</f>
        <v>1.0063527486684249</v>
      </c>
      <c r="CA101" s="249">
        <f>1+IF(ISNA(VLOOKUP($A101,'Project labour content'!$A$7:$D$255,'Project labour content'!$D$1,FALSE)),VLOOKUP($D101,'Project labour content'!$F$6:$G$15,'Project labour content'!$G$1,FALSE),VLOOKUP($A101,'Project labour content'!$A$7:$D$255,'Project labour content'!$D$1,FALSE))*LabEsc29*1</f>
        <v>1.0072779038684916</v>
      </c>
      <c r="CB101" s="250" t="str">
        <f>IF(ISNA(VLOOKUP($A101,'Project labour content'!$A$7:$D$255,'Project labour content'!$D$1,FALSE)),"Category","Project")</f>
        <v>Category</v>
      </c>
      <c r="CD101" s="247" t="str">
        <f t="shared" si="50"/>
        <v>11733</v>
      </c>
      <c r="CE101" s="3"/>
    </row>
    <row r="102" spans="1:83" x14ac:dyDescent="0.15">
      <c r="A102" s="11" t="s">
        <v>149</v>
      </c>
      <c r="B102" s="11" t="str">
        <f>VLOOKUP($A102,'Incurred Real 2022$'!$A$25:$AC$426,'Incurred Real 2022$'!B$1,FALSE)</f>
        <v>Network Aerial Laser Survey 2013-18</v>
      </c>
      <c r="C102" s="11" t="str">
        <f>VLOOKUP($A102,'Incurred Real 2022$'!$A$25:$AC$426,'Incurred Real 2022$'!C$1,FALSE)</f>
        <v>ExAnte</v>
      </c>
      <c r="D102" s="11" t="str">
        <f>VLOOKUP($A102,'Incurred Real 2022$'!$A$25:$AC$426,'Incurred Real 2022$'!D$1,FALSE)</f>
        <v>Security/Compliance</v>
      </c>
      <c r="E102" s="11" t="str">
        <f>VLOOKUP($A102,'Incurred Real 2022$'!$A$25:$AC$426,'Incurred Real 2022$'!E$1,FALSE)</f>
        <v>Closed</v>
      </c>
      <c r="F102" s="105" t="str">
        <f>IF(VLOOKUP($A102,'Incurred Real 2022$'!$A$25:$AC$426,'Incurred Real 2022$'!F$1,FALSE)=0,"",VLOOKUP($A102,'Incurred Real 2022$'!$A$25:$AC$426,'Incurred Real 2022$'!F$1,FALSE))</f>
        <v/>
      </c>
      <c r="G102" s="105" t="str">
        <f>IF(VLOOKUP($A102,'Incurred Real 2022$'!$A$25:$AC$426,'Incurred Real 2022$'!G$1,FALSE)=0,"",VLOOKUP($A102,'Incurred Real 2022$'!$A$25:$AC$426,'Incurred Real 2022$'!G$1,FALSE))</f>
        <v/>
      </c>
      <c r="H102" s="105" t="str">
        <f>IF(VLOOKUP($A102,'Incurred Real 2022$'!$A$25:$AC$426,'Incurred Real 2022$'!H$1,FALSE)=0,"",VLOOKUP($A102,'Incurred Real 2022$'!$A$25:$AC$426,'Incurred Real 2022$'!H$1,FALSE))</f>
        <v/>
      </c>
      <c r="I102" s="105" t="str">
        <f>IF(VLOOKUP($A102,'Incurred Real 2022$'!$A$25:$AC$426,'Incurred Real 2022$'!I$1,FALSE)=0,"",VLOOKUP($A102,'Incurred Real 2022$'!$A$25:$AC$426,'Incurred Real 2022$'!I$1,FALSE))</f>
        <v/>
      </c>
      <c r="J102" s="105" t="str">
        <f>IF(VLOOKUP($A102,'Incurred Real 2022$'!$A$25:$AC$426,'Incurred Real 2022$'!J$1,FALSE)=0,"",VLOOKUP($A102,'Incurred Real 2022$'!$A$25:$AC$426,'Incurred Real 2022$'!J$1,FALSE))</f>
        <v/>
      </c>
      <c r="K102" s="105" t="str">
        <f>IF(VLOOKUP($A102,'Incurred Real 2022$'!$A$25:$AC$426,'Incurred Real 2022$'!K$1,FALSE)=0,"",VLOOKUP($A102,'Incurred Real 2022$'!$A$25:$AC$426,'Incurred Real 2022$'!K$1,FALSE))</f>
        <v/>
      </c>
      <c r="L102" s="105" t="str">
        <f>IF(VLOOKUP($A102,'Incurred Real 2022$'!$A$25:$AC$426,'Incurred Real 2022$'!L$1,FALSE)=0,"",VLOOKUP($A102,'Incurred Real 2022$'!$A$25:$AC$426,'Incurred Real 2022$'!L$1,FALSE))</f>
        <v/>
      </c>
      <c r="M102" s="105" t="str">
        <f>IF(VLOOKUP($A102,'Incurred Real 2022$'!$A$25:$AC$426,'Incurred Real 2022$'!M$1,FALSE)=0,"",VLOOKUP($A102,'Incurred Real 2022$'!$A$25:$AC$426,'Incurred Real 2022$'!M$1,FALSE))</f>
        <v/>
      </c>
      <c r="N102" s="105" t="str">
        <f>IF(VLOOKUP($A102,'Incurred Real 2022$'!$A$25:$AC$426,'Incurred Real 2022$'!N$1,FALSE)=0,"",VLOOKUP($A102,'Incurred Real 2022$'!$A$25:$AC$426,'Incurred Real 2022$'!N$1,FALSE))</f>
        <v/>
      </c>
      <c r="O102" s="105">
        <f>IF(VLOOKUP($A102,'Incurred Real 2022$'!$A$25:$AC$426,'Incurred Real 2022$'!O$1,FALSE)=0,"",VLOOKUP($A102,'Incurred Real 2022$'!$A$25:$AC$426,'Incurred Real 2022$'!O$1,FALSE))</f>
        <v>20669.349999999999</v>
      </c>
      <c r="P102" s="105">
        <f>IF(VLOOKUP($A102,'Incurred Real 2022$'!$A$25:$AC$426,'Incurred Real 2022$'!P$1,FALSE)=0,"",VLOOKUP($A102,'Incurred Real 2022$'!$A$25:$AC$426,'Incurred Real 2022$'!P$1,FALSE))</f>
        <v>91992.08</v>
      </c>
      <c r="Q102" s="105">
        <f>IF(VLOOKUP($A102,'Incurred Real 2022$'!$A$25:$AC$426,'Incurred Real 2022$'!Q$1,FALSE)=0,"",VLOOKUP($A102,'Incurred Real 2022$'!$A$25:$AC$426,'Incurred Real 2022$'!Q$1,FALSE))</f>
        <v>1594839.93</v>
      </c>
      <c r="R102" s="105">
        <f>IF(VLOOKUP($A102,'Incurred Real 2022$'!$A$25:$AC$426,'Incurred Real 2022$'!R$1,FALSE)=0,"",VLOOKUP($A102,'Incurred Real 2022$'!$A$25:$AC$426,'Incurred Real 2022$'!R$1,FALSE))</f>
        <v>803439.22</v>
      </c>
      <c r="S102" s="105">
        <f>IF(VLOOKUP($A102,'Incurred Real 2022$'!$A$25:$AC$426,'Incurred Real 2022$'!S$1,FALSE)=0,"",VLOOKUP($A102,'Incurred Real 2022$'!$A$25:$AC$426,'Incurred Real 2022$'!S$1,FALSE))</f>
        <v>188082.25</v>
      </c>
      <c r="T102" s="105">
        <f>IF(VLOOKUP($A102,'Incurred Real 2022$'!$A$25:$AC$426,'Incurred Real 2022$'!T$1,FALSE)=0,"",VLOOKUP($A102,'Incurred Real 2022$'!$A$25:$AC$426,'Incurred Real 2022$'!T$1,FALSE))</f>
        <v>68848.460000000006</v>
      </c>
      <c r="U102" s="105">
        <f>IF(VLOOKUP($A102,'Incurred Real 2022$'!$A$25:$AC$426,'Incurred Real 2022$'!U$1,FALSE)=0,"",VLOOKUP($A102,'Incurred Real 2022$'!$A$25:$AC$426,'Incurred Real 2022$'!U$1,FALSE))</f>
        <v>14109.9</v>
      </c>
      <c r="V102" s="13">
        <f>IF(ISTEXT(VLOOKUP($A102,'Incurred Real 2022$'!$A$25:$AC$426,'Incurred Real 2022$'!V$1,FALSE)),"",(VLOOKUP($A102,'Incurred Real 2022$'!$A$25:$AC$426,'Incurred Real 2022$'!V$1,FALSE))*BT102*Incurred_Real!V$15)</f>
        <v>234.23468709330297</v>
      </c>
      <c r="W102" s="13" t="str">
        <f>IF(ISTEXT(VLOOKUP($A102,'Incurred Real 2022$'!$A$25:$AC$426,'Incurred Real 2022$'!W$1,FALSE)),"",(VLOOKUP($A102,'Incurred Real 2022$'!$A$25:$AC$426,'Incurred Real 2022$'!W$1,FALSE))*BU102*Incurred_Real!W$15)</f>
        <v/>
      </c>
      <c r="X102" s="220" t="str">
        <f>IF(ISTEXT(VLOOKUP($A102,'Incurred Real 2022$'!$A$25:$AC$426,'Incurred Real 2022$'!X$1,FALSE)),"",(VLOOKUP($A102,'Incurred Real 2022$'!$A$25:$AC$426,'Incurred Real 2022$'!X$1,FALSE))*BV102*Incurred_Real!X$15)</f>
        <v/>
      </c>
      <c r="Y102" s="217" t="str">
        <f>IF(ISTEXT(VLOOKUP($A102,'Incurred Real 2022$'!$A$25:$AC$426,'Incurred Real 2022$'!Y$1,FALSE)),"",(VLOOKUP($A102,'Incurred Real 2022$'!$A$25:$AC$426,'Incurred Real 2022$'!Y$1,FALSE))*BW102*Incurred_Real!Y$15)</f>
        <v/>
      </c>
      <c r="Z102" s="13" t="str">
        <f>IF(ISTEXT(VLOOKUP($A102,'Incurred Real 2022$'!$A$25:$AC$426,'Incurred Real 2022$'!Z$1,FALSE)),"",(VLOOKUP($A102,'Incurred Real 2022$'!$A$25:$AC$426,'Incurred Real 2022$'!Z$1,FALSE))*BX102*Incurred_Real!Z$15)</f>
        <v/>
      </c>
      <c r="AA102" s="13" t="str">
        <f>IF(ISTEXT(VLOOKUP($A102,'Incurred Real 2022$'!$A$25:$AC$426,'Incurred Real 2022$'!AA$1,FALSE)),"",(VLOOKUP($A102,'Incurred Real 2022$'!$A$25:$AC$426,'Incurred Real 2022$'!AA$1,FALSE))*BY102*Incurred_Real!AA$15)</f>
        <v/>
      </c>
      <c r="AB102" s="13" t="str">
        <f>IF(ISTEXT(VLOOKUP($A102,'Incurred Real 2022$'!$A$25:$AC$426,'Incurred Real 2022$'!AB$1,FALSE)),"",(VLOOKUP($A102,'Incurred Real 2022$'!$A$25:$AC$426,'Incurred Real 2022$'!AB$1,FALSE))*BZ102*Incurred_Real!AB$15)</f>
        <v/>
      </c>
      <c r="AC102" s="13" t="str">
        <f>IF(ISTEXT(VLOOKUP($A102,'Incurred Real 2022$'!$A$25:$AC$426,'Incurred Real 2022$'!AC$1,FALSE)),"",(VLOOKUP($A102,'Incurred Real 2022$'!$A$25:$AC$426,'Incurred Real 2022$'!AC$1,FALSE))*CA102*Incurred_Real!AC$15)</f>
        <v/>
      </c>
      <c r="AD102" s="221">
        <f t="shared" si="45"/>
        <v>2782215.4246870931</v>
      </c>
      <c r="AE102" s="221">
        <f t="shared" si="46"/>
        <v>2782215.4246870931</v>
      </c>
      <c r="AF102" s="239" t="str">
        <f t="shared" si="51"/>
        <v/>
      </c>
      <c r="AG102" s="222" t="str">
        <f t="shared" si="47"/>
        <v/>
      </c>
      <c r="AH102" s="223" t="str">
        <f t="shared" si="54"/>
        <v/>
      </c>
      <c r="AI102" s="224">
        <f t="shared" si="48"/>
        <v>2022</v>
      </c>
      <c r="AJ102" s="225">
        <f>VLOOKUP($A102,Project_Commissioning!$C$4:$H$355,Project_Commissioning!F$1,FALSE)</f>
        <v>43922</v>
      </c>
      <c r="AK102" s="226">
        <f>VLOOKUP($A102,Project_Commissioning!$C$4:$H$355,Project_Commissioning!G$1,FALSE)</f>
        <v>2020</v>
      </c>
      <c r="AL102" s="225" t="str">
        <f>IF(VLOOKUP($A102,Project_Commissioning!$C$4:$H$355,Project_Commissioning!H$1,FALSE)=0,"",VLOOKUP($A102,Project_Commissioning!$C$4:$H$355,Project_Commissioning!H$1,FALSE))</f>
        <v>Commissioned Extra</v>
      </c>
      <c r="AM102" s="237" t="str">
        <f t="shared" si="52"/>
        <v/>
      </c>
      <c r="AN102" s="221" cm="1">
        <f t="array" ref="AN102">IF(ROUND(AE102,0)=0,0,LOOKUP(2,1/(F102:AC102&lt;&gt;""),F102:AC102))</f>
        <v>234.23468709330297</v>
      </c>
      <c r="AO102" s="221">
        <f t="shared" si="53"/>
        <v>234.23468709330297</v>
      </c>
      <c r="AP102" s="79"/>
      <c r="AQ102" s="20"/>
      <c r="AR102" s="245">
        <f>IF(ISNA(VLOOKUP($A102,'Success Asset Classes'!$B$15:$AA$114,'Success Asset Classes'!$AA$1,FALSE)),0,VLOOKUP($A102,'Success Asset Classes'!$B$15:$AA$114,'Success Asset Classes'!$AA$1,FALSE))</f>
        <v>0</v>
      </c>
      <c r="AS102" s="230">
        <f>IF($AR102=0,VLOOKUP(MID($A102,4,5),'Project splits'!$C$5:$AM$346,AS$22,FALSE),IF(ISNA(VLOOKUP($A102,'Success Asset Classes'!$B$15:$BD$377,AS$21,FALSE)),VLOOKUP(MID($A102,4,5),'Project splits'!$C$5:$AM$346,AS$22,FALSE),VLOOKUP($A102,'Success Asset Classes'!$B$15:$BD$377,AS$21,FALSE)))</f>
        <v>0</v>
      </c>
      <c r="AT102" s="230">
        <f>IF($AR102=0,VLOOKUP(MID($A102,4,5),'Project splits'!$C$5:$AM$346,AT$22,FALSE),IF(ISNA(VLOOKUP($A102,'Success Asset Classes'!$B$15:$BD$377,AT$21,FALSE)),VLOOKUP(MID($A102,4,5),'Project splits'!$C$5:$AM$346,AT$22,FALSE),VLOOKUP($A102,'Success Asset Classes'!$B$15:$BD$377,AT$21,FALSE)))</f>
        <v>0</v>
      </c>
      <c r="AU102" s="230">
        <f>IF($AR102=0,VLOOKUP(MID($A102,4,5),'Project splits'!$C$5:$AM$346,AU$22,FALSE),IF(ISNA(VLOOKUP($A102,'Success Asset Classes'!$B$15:$BD$377,AU$21,FALSE)),VLOOKUP(MID($A102,4,5),'Project splits'!$C$5:$AM$346,AU$22,FALSE),VLOOKUP($A102,'Success Asset Classes'!$B$15:$BD$377,AU$21,FALSE)))</f>
        <v>0</v>
      </c>
      <c r="AV102" s="230">
        <f>IF($AR102=0,VLOOKUP(MID($A102,4,5),'Project splits'!$C$5:$AM$346,AV$22,FALSE),IF(ISNA(VLOOKUP($A102,'Success Asset Classes'!$B$15:$BD$377,AV$21,FALSE)),VLOOKUP(MID($A102,4,5),'Project splits'!$C$5:$AM$346,AV$22,FALSE),VLOOKUP($A102,'Success Asset Classes'!$B$15:$BD$377,AV$21,FALSE)))</f>
        <v>0</v>
      </c>
      <c r="AW102" s="230">
        <f>IF($AR102=0,VLOOKUP(MID($A102,4,5),'Project splits'!$C$5:$AM$346,AW$22,FALSE),IF(ISNA(VLOOKUP($A102,'Success Asset Classes'!$B$15:$BD$377,AW$21,FALSE)),VLOOKUP(MID($A102,4,5),'Project splits'!$C$5:$AM$346,AW$22,FALSE),VLOOKUP($A102,'Success Asset Classes'!$B$15:$BD$377,AW$21,FALSE)))</f>
        <v>0</v>
      </c>
      <c r="AX102" s="230">
        <f>IF($AR102=0,VLOOKUP(MID($A102,4,5),'Project splits'!$C$5:$AM$346,AX$22,FALSE),IF(ISNA(VLOOKUP($A102,'Success Asset Classes'!$B$15:$BD$377,AX$21,FALSE)),VLOOKUP(MID($A102,4,5),'Project splits'!$C$5:$AM$346,AX$22,FALSE),VLOOKUP($A102,'Success Asset Classes'!$B$15:$BD$377,AX$21,FALSE)))</f>
        <v>0</v>
      </c>
      <c r="AY102" s="230">
        <f>IF($AR102=0,VLOOKUP(MID($A102,4,5),'Project splits'!$C$5:$AM$346,AY$22,FALSE),IF(ISNA(VLOOKUP($A102,'Success Asset Classes'!$B$15:$BD$377,AY$21,FALSE)),VLOOKUP(MID($A102,4,5),'Project splits'!$C$5:$AM$346,AY$22,FALSE),VLOOKUP($A102,'Success Asset Classes'!$B$15:$BD$377,AY$21,FALSE)))</f>
        <v>0</v>
      </c>
      <c r="AZ102" s="230">
        <f>IF($AR102=0,VLOOKUP(MID($A102,4,5),'Project splits'!$C$5:$AM$346,AZ$22,FALSE),IF(ISNA(VLOOKUP($A102,'Success Asset Classes'!$B$15:$BD$377,AZ$21,FALSE)),VLOOKUP(MID($A102,4,5),'Project splits'!$C$5:$AM$346,AZ$22,FALSE),VLOOKUP($A102,'Success Asset Classes'!$B$15:$BD$377,AZ$21,FALSE)))</f>
        <v>0</v>
      </c>
      <c r="BA102" s="230">
        <f>IF($AR102=0,VLOOKUP(MID($A102,4,5),'Project splits'!$C$5:$AM$346,BA$22,FALSE),IF(ISNA(VLOOKUP($A102,'Success Asset Classes'!$B$15:$BD$377,BA$21,FALSE)),VLOOKUP(MID($A102,4,5),'Project splits'!$C$5:$AM$346,BA$22,FALSE),VLOOKUP($A102,'Success Asset Classes'!$B$15:$BD$377,BA$21,FALSE)))</f>
        <v>0</v>
      </c>
      <c r="BB102" s="230">
        <f>IF($AR102=0,VLOOKUP(MID($A102,4,5),'Project splits'!$C$5:$AM$346,BB$22,FALSE),IF(ISNA(VLOOKUP($A102,'Success Asset Classes'!$B$15:$BD$377,BB$21,FALSE)),VLOOKUP(MID($A102,4,5),'Project splits'!$C$5:$AM$346,BB$22,FALSE),VLOOKUP($A102,'Success Asset Classes'!$B$15:$BD$377,BB$21,FALSE)))</f>
        <v>0</v>
      </c>
      <c r="BC102" s="230">
        <f>IF($AR102=0,VLOOKUP(MID($A102,4,5),'Project splits'!$C$5:$AM$346,BC$22,FALSE),IF(ISNA(VLOOKUP($A102,'Success Asset Classes'!$B$15:$BD$377,BC$21,FALSE)),VLOOKUP(MID($A102,4,5),'Project splits'!$C$5:$AM$346,BC$22,FALSE),VLOOKUP($A102,'Success Asset Classes'!$B$15:$BD$377,BC$21,FALSE)))</f>
        <v>0</v>
      </c>
      <c r="BD102" s="230">
        <f>IF($AR102=0,VLOOKUP(MID($A102,4,5),'Project splits'!$C$5:$AM$346,BD$22,FALSE),IF(ISNA(VLOOKUP($A102,'Success Asset Classes'!$B$15:$BD$377,BD$21,FALSE)),VLOOKUP(MID($A102,4,5),'Project splits'!$C$5:$AM$346,BD$22,FALSE),VLOOKUP($A102,'Success Asset Classes'!$B$15:$BD$377,BD$21,FALSE)))</f>
        <v>0</v>
      </c>
      <c r="BE102" s="230">
        <f>IF($AR102=0,VLOOKUP(MID($A102,4,5),'Project splits'!$C$5:$AM$346,BE$22,FALSE),IF(ISNA(VLOOKUP($A102,'Success Asset Classes'!$B$15:$BD$377,BE$21,FALSE)),VLOOKUP(MID($A102,4,5),'Project splits'!$C$5:$AM$346,BE$22,FALSE),VLOOKUP($A102,'Success Asset Classes'!$B$15:$BD$377,BE$21,FALSE)))</f>
        <v>0</v>
      </c>
      <c r="BF102" s="230">
        <f>IF($AR102=0,VLOOKUP(MID($A102,4,5),'Project splits'!$C$5:$AM$346,BF$22,FALSE),IF(ISNA(VLOOKUP($A102,'Success Asset Classes'!$B$15:$BD$377,BF$21,FALSE)),VLOOKUP(MID($A102,4,5),'Project splits'!$C$5:$AM$346,BF$22,FALSE),VLOOKUP($A102,'Success Asset Classes'!$B$15:$BD$377,BF$21,FALSE)))</f>
        <v>0</v>
      </c>
      <c r="BG102" s="230">
        <f>IF($AR102=0,VLOOKUP(MID($A102,4,5),'Project splits'!$C$5:$AM$346,BG$22,FALSE),IF(ISNA(VLOOKUP($A102,'Success Asset Classes'!$B$15:$BD$377,BG$21,FALSE)),VLOOKUP(MID($A102,4,5),'Project splits'!$C$5:$AM$346,BG$22,FALSE),VLOOKUP($A102,'Success Asset Classes'!$B$15:$BD$377,BG$21,FALSE)))</f>
        <v>0</v>
      </c>
      <c r="BH102" s="230">
        <f>IF($AR102=0,VLOOKUP(MID($A102,4,5),'Project splits'!$C$5:$AM$346,BH$22,FALSE),IF(ISNA(VLOOKUP($A102,'Success Asset Classes'!$B$15:$BD$377,BH$21,FALSE)),VLOOKUP(MID($A102,4,5),'Project splits'!$C$5:$AM$346,BH$22,FALSE),VLOOKUP($A102,'Success Asset Classes'!$B$15:$BD$377,BH$21,FALSE)))</f>
        <v>1</v>
      </c>
      <c r="BI102" s="230">
        <f>IF($AR102=0,VLOOKUP(MID($A102,4,5),'Project splits'!$C$5:$AM$346,BI$22,FALSE),IF(ISNA(VLOOKUP($A102,'Success Asset Classes'!$B$15:$BD$377,BI$21,FALSE)),VLOOKUP(MID($A102,4,5),'Project splits'!$C$5:$AM$346,BI$22,FALSE),VLOOKUP($A102,'Success Asset Classes'!$B$15:$BD$377,BI$21,FALSE)))</f>
        <v>0</v>
      </c>
      <c r="BJ102" s="230">
        <f>IF($AR102=0,VLOOKUP(MID($A102,4,5),'Project splits'!$C$5:$AM$346,BJ$22,FALSE),IF(ISNA(VLOOKUP($A102,'Success Asset Classes'!$B$15:$BD$377,BJ$21,FALSE)),VLOOKUP(MID($A102,4,5),'Project splits'!$C$5:$AM$346,BJ$22,FALSE),VLOOKUP($A102,'Success Asset Classes'!$B$15:$BD$377,BJ$21,FALSE)))</f>
        <v>0</v>
      </c>
      <c r="BK102" s="230">
        <f>IF($AR102=0,VLOOKUP(MID($A102,4,5),'Project splits'!$C$5:$AM$346,BK$22,FALSE),IF(ISNA(VLOOKUP($A102,'Success Asset Classes'!$B$15:$BD$377,BK$21,FALSE)),VLOOKUP(MID($A102,4,5),'Project splits'!$C$5:$AM$346,BK$22,FALSE),VLOOKUP($A102,'Success Asset Classes'!$B$15:$BD$377,BK$21,FALSE)))</f>
        <v>0</v>
      </c>
      <c r="BL102" s="230">
        <f>IF($AR102=0,VLOOKUP(MID($A102,4,5),'Project splits'!$C$5:$AM$346,BL$22,FALSE),IF(ISNA(VLOOKUP($A102,'Success Asset Classes'!$B$15:$BD$377,BL$21,FALSE)),VLOOKUP(MID($A102,4,5),'Project splits'!$C$5:$AM$346,BL$22,FALSE),VLOOKUP($A102,'Success Asset Classes'!$B$15:$BD$377,BL$21,FALSE)))</f>
        <v>0</v>
      </c>
      <c r="BM102" s="230">
        <f>IF($AR102=0,VLOOKUP(MID($A102,4,5),'Project splits'!$C$5:$AM$346,BM$22,FALSE),IF(ISNA(VLOOKUP($A102,'Success Asset Classes'!$B$15:$BD$377,BM$21,FALSE)),VLOOKUP(MID($A102,4,5),'Project splits'!$C$5:$AM$346,BM$22,FALSE),VLOOKUP($A102,'Success Asset Classes'!$B$15:$BD$377,BM$21,FALSE)))</f>
        <v>0</v>
      </c>
      <c r="BN102" s="230">
        <f>IF($AR102=0,VLOOKUP(MID($A102,4,5),'Project splits'!$C$5:$AM$346,BN$22,FALSE),IF(ISNA(VLOOKUP($A102,'Success Asset Classes'!$B$15:$BD$377,BN$21,FALSE)),VLOOKUP(MID($A102,4,5),'Project splits'!$C$5:$AM$346,BN$22,FALSE),VLOOKUP($A102,'Success Asset Classes'!$B$15:$BD$377,BN$21,FALSE)))</f>
        <v>0</v>
      </c>
      <c r="BO102" s="230">
        <f>IF($AR102=0,VLOOKUP(MID($A102,4,5),'Project splits'!$C$5:$AM$346,BO$22,FALSE),IF(ISNA(VLOOKUP($A102,'Success Asset Classes'!$B$15:$BD$377,BO$21,FALSE)),VLOOKUP(MID($A102,4,5),'Project splits'!$C$5:$AM$346,BO$22,FALSE),VLOOKUP($A102,'Success Asset Classes'!$B$15:$BD$377,BO$21,FALSE)))</f>
        <v>0</v>
      </c>
      <c r="BP102" s="230">
        <f>IF($AR102=0,VLOOKUP(MID($A102,4,5),'Project splits'!$C$5:$AM$346,BP$22,FALSE),IF(ISNA(VLOOKUP($A102,'Success Asset Classes'!$B$15:$BD$377,BP$21,FALSE)),VLOOKUP(MID($A102,4,5),'Project splits'!$C$5:$AM$346,BP$22,FALSE),VLOOKUP($A102,'Success Asset Classes'!$B$15:$BD$377,BP$21,FALSE)))</f>
        <v>0</v>
      </c>
      <c r="BQ102" s="230">
        <f>IF($AR102=0,VLOOKUP(MID($A102,4,5),'Project splits'!$C$5:$AM$346,BQ$22,FALSE),IF(ISNA(VLOOKUP($A102,'Success Asset Classes'!$B$15:$BD$377,BQ$21,FALSE)),VLOOKUP(MID($A102,4,5),'Project splits'!$C$5:$AM$346,BQ$22,FALSE),VLOOKUP($A102,'Success Asset Classes'!$B$15:$BD$377,BQ$21,FALSE)))</f>
        <v>0</v>
      </c>
      <c r="BR102" s="230">
        <f>IF($AR102=0,VLOOKUP(MID($A102,4,5),'Project splits'!$C$5:$AM$346,BR$22,FALSE),IF(ISNA(VLOOKUP($A102,'Success Asset Classes'!$B$15:$BD$377,BR$21,FALSE)),VLOOKUP(MID($A102,4,5),'Project splits'!$C$5:$AM$346,BR$22,FALSE),VLOOKUP($A102,'Success Asset Classes'!$B$15:$BD$377,BR$21,FALSE)))</f>
        <v>0</v>
      </c>
      <c r="BS102" s="247">
        <f t="shared" si="49"/>
        <v>1</v>
      </c>
      <c r="BT102" s="249">
        <f>1+IF(ISNA(VLOOKUP($A102,'Project labour content'!$A$7:$D$255,'Project labour content'!$D$1,FALSE)),VLOOKUP($D102,'Project labour content'!$F$6:$G$15,'Project labour content'!$G$1,FALSE),VLOOKUP($A102,'Project labour content'!$A$7:$D$255,'Project labour content'!$D$1,FALSE))*LabEsc22*1</f>
        <v>1.0004875554998891</v>
      </c>
      <c r="BU102" s="249">
        <f>1+IF(ISNA(VLOOKUP($A102,'Project labour content'!$A$7:$D$255,'Project labour content'!$D$1,FALSE)),VLOOKUP($D102,'Project labour content'!$F$6:$G$15,'Project labour content'!$G$1,FALSE),VLOOKUP($A102,'Project labour content'!$A$7:$D$255,'Project labour content'!$D$1,FALSE))*LabEsc23*1</f>
        <v>1.0009774512661775</v>
      </c>
      <c r="BV102" s="249">
        <f>1+IF(ISNA(VLOOKUP($A102,'Project labour content'!$A$7:$D$255,'Project labour content'!$D$1,FALSE)),VLOOKUP($D102,'Project labour content'!$F$6:$G$15,'Project labour content'!$G$1,FALSE),VLOOKUP($A102,'Project labour content'!$A$7:$D$255,'Project labour content'!$D$1,FALSE))*LabEsc24*1</f>
        <v>1.0014389330780211</v>
      </c>
      <c r="BW102" s="249">
        <f>1+IF(ISNA(VLOOKUP($A102,'Project labour content'!$A$7:$D$255,'Project labour content'!$D$1,FALSE)),VLOOKUP($D102,'Project labour content'!$F$6:$G$15,'Project labour content'!$G$1,FALSE),VLOOKUP($A102,'Project labour content'!$A$7:$D$255,'Project labour content'!$D$1,FALSE))*LabEsc25*1</f>
        <v>1.0020570110513507</v>
      </c>
      <c r="BX102" s="249">
        <f>1+IF(ISNA(VLOOKUP($A102,'Project labour content'!$A$7:$D$255,'Project labour content'!$D$1,FALSE)),VLOOKUP($D102,'Project labour content'!$F$6:$G$15,'Project labour content'!$G$1,FALSE),VLOOKUP($A102,'Project labour content'!$A$7:$D$255,'Project labour content'!$D$1,FALSE))*LabEsc26*1</f>
        <v>1.0027306130292841</v>
      </c>
      <c r="BY102" s="249">
        <f>1+IF(ISNA(VLOOKUP($A102,'Project labour content'!$A$7:$D$255,'Project labour content'!$D$1,FALSE)),VLOOKUP($D102,'Project labour content'!$F$6:$G$15,'Project labour content'!$G$1,FALSE),VLOOKUP($A102,'Project labour content'!$A$7:$D$255,'Project labour content'!$D$1,FALSE))*LabEsc27*1</f>
        <v>1.0031478317313087</v>
      </c>
      <c r="BZ102" s="249">
        <f>1+IF(ISNA(VLOOKUP($A102,'Project labour content'!$A$7:$D$255,'Project labour content'!$D$1,FALSE)),VLOOKUP($D102,'Project labour content'!$F$6:$G$15,'Project labour content'!$G$1,FALSE),VLOOKUP($A102,'Project labour content'!$A$7:$D$255,'Project labour content'!$D$1,FALSE))*LabEsc28*1</f>
        <v>1.0034619974139332</v>
      </c>
      <c r="CA102" s="249">
        <f>1+IF(ISNA(VLOOKUP($A102,'Project labour content'!$A$7:$D$255,'Project labour content'!$D$1,FALSE)),VLOOKUP($D102,'Project labour content'!$F$6:$G$15,'Project labour content'!$G$1,FALSE),VLOOKUP($A102,'Project labour content'!$A$7:$D$255,'Project labour content'!$D$1,FALSE))*LabEsc29*1</f>
        <v>1.0039661705014091</v>
      </c>
      <c r="CB102" s="250" t="str">
        <f>IF(ISNA(VLOOKUP($A102,'Project labour content'!$A$7:$D$255,'Project labour content'!$D$1,FALSE)),"Category","Project")</f>
        <v>Project</v>
      </c>
      <c r="CD102" s="247" t="str">
        <f t="shared" si="50"/>
        <v>11734</v>
      </c>
      <c r="CE102" s="3"/>
    </row>
    <row r="103" spans="1:83" x14ac:dyDescent="0.15">
      <c r="A103" s="11" t="s">
        <v>151</v>
      </c>
      <c r="B103" s="11" t="str">
        <f>VLOOKUP($A103,'Incurred Real 2022$'!$A$25:$AC$426,'Incurred Real 2022$'!B$1,FALSE)</f>
        <v>Mallala to Para Easement Expansion</v>
      </c>
      <c r="C103" s="11" t="str">
        <f>VLOOKUP($A103,'Incurred Real 2022$'!$A$25:$AC$426,'Incurred Real 2022$'!C$1,FALSE)</f>
        <v>ExAnte</v>
      </c>
      <c r="D103" s="11" t="str">
        <f>VLOOKUP($A103,'Incurred Real 2022$'!$A$25:$AC$426,'Incurred Real 2022$'!D$1,FALSE)</f>
        <v>Easements/Land</v>
      </c>
      <c r="E103" s="11" t="str">
        <f>VLOOKUP($A103,'Incurred Real 2022$'!$A$25:$AC$426,'Incurred Real 2022$'!E$1,FALSE)</f>
        <v>Closed</v>
      </c>
      <c r="F103" s="105" t="str">
        <f>IF(VLOOKUP($A103,'Incurred Real 2022$'!$A$25:$AC$426,'Incurred Real 2022$'!F$1,FALSE)=0,"",VLOOKUP($A103,'Incurred Real 2022$'!$A$25:$AC$426,'Incurred Real 2022$'!F$1,FALSE))</f>
        <v/>
      </c>
      <c r="G103" s="105" t="str">
        <f>IF(VLOOKUP($A103,'Incurred Real 2022$'!$A$25:$AC$426,'Incurred Real 2022$'!G$1,FALSE)=0,"",VLOOKUP($A103,'Incurred Real 2022$'!$A$25:$AC$426,'Incurred Real 2022$'!G$1,FALSE))</f>
        <v/>
      </c>
      <c r="H103" s="105" t="str">
        <f>IF(VLOOKUP($A103,'Incurred Real 2022$'!$A$25:$AC$426,'Incurred Real 2022$'!H$1,FALSE)=0,"",VLOOKUP($A103,'Incurred Real 2022$'!$A$25:$AC$426,'Incurred Real 2022$'!H$1,FALSE))</f>
        <v/>
      </c>
      <c r="I103" s="105" t="str">
        <f>IF(VLOOKUP($A103,'Incurred Real 2022$'!$A$25:$AC$426,'Incurred Real 2022$'!I$1,FALSE)=0,"",VLOOKUP($A103,'Incurred Real 2022$'!$A$25:$AC$426,'Incurred Real 2022$'!I$1,FALSE))</f>
        <v/>
      </c>
      <c r="J103" s="105" t="str">
        <f>IF(VLOOKUP($A103,'Incurred Real 2022$'!$A$25:$AC$426,'Incurred Real 2022$'!J$1,FALSE)=0,"",VLOOKUP($A103,'Incurred Real 2022$'!$A$25:$AC$426,'Incurred Real 2022$'!J$1,FALSE))</f>
        <v/>
      </c>
      <c r="K103" s="105" t="str">
        <f>IF(VLOOKUP($A103,'Incurred Real 2022$'!$A$25:$AC$426,'Incurred Real 2022$'!K$1,FALSE)=0,"",VLOOKUP($A103,'Incurred Real 2022$'!$A$25:$AC$426,'Incurred Real 2022$'!K$1,FALSE))</f>
        <v/>
      </c>
      <c r="L103" s="105" t="str">
        <f>IF(VLOOKUP($A103,'Incurred Real 2022$'!$A$25:$AC$426,'Incurred Real 2022$'!L$1,FALSE)=0,"",VLOOKUP($A103,'Incurred Real 2022$'!$A$25:$AC$426,'Incurred Real 2022$'!L$1,FALSE))</f>
        <v/>
      </c>
      <c r="M103" s="105" t="str">
        <f>IF(VLOOKUP($A103,'Incurred Real 2022$'!$A$25:$AC$426,'Incurred Real 2022$'!M$1,FALSE)=0,"",VLOOKUP($A103,'Incurred Real 2022$'!$A$25:$AC$426,'Incurred Real 2022$'!M$1,FALSE))</f>
        <v/>
      </c>
      <c r="N103" s="105">
        <f>IF(VLOOKUP($A103,'Incurred Real 2022$'!$A$25:$AC$426,'Incurred Real 2022$'!N$1,FALSE)=0,"",VLOOKUP($A103,'Incurred Real 2022$'!$A$25:$AC$426,'Incurred Real 2022$'!N$1,FALSE))</f>
        <v>607039.51</v>
      </c>
      <c r="O103" s="105">
        <f>IF(VLOOKUP($A103,'Incurred Real 2022$'!$A$25:$AC$426,'Incurred Real 2022$'!O$1,FALSE)=0,"",VLOOKUP($A103,'Incurred Real 2022$'!$A$25:$AC$426,'Incurred Real 2022$'!O$1,FALSE))</f>
        <v>92274.96</v>
      </c>
      <c r="P103" s="105">
        <f>IF(VLOOKUP($A103,'Incurred Real 2022$'!$A$25:$AC$426,'Incurred Real 2022$'!P$1,FALSE)=0,"",VLOOKUP($A103,'Incurred Real 2022$'!$A$25:$AC$426,'Incurred Real 2022$'!P$1,FALSE))</f>
        <v>141920.79</v>
      </c>
      <c r="Q103" s="105">
        <f>IF(VLOOKUP($A103,'Incurred Real 2022$'!$A$25:$AC$426,'Incurred Real 2022$'!Q$1,FALSE)=0,"",VLOOKUP($A103,'Incurred Real 2022$'!$A$25:$AC$426,'Incurred Real 2022$'!Q$1,FALSE))</f>
        <v>50298.3</v>
      </c>
      <c r="R103" s="105">
        <f>IF(VLOOKUP($A103,'Incurred Real 2022$'!$A$25:$AC$426,'Incurred Real 2022$'!R$1,FALSE)=0,"",VLOOKUP($A103,'Incurred Real 2022$'!$A$25:$AC$426,'Incurred Real 2022$'!R$1,FALSE))</f>
        <v>3783.84</v>
      </c>
      <c r="S103" s="105">
        <f>IF(VLOOKUP($A103,'Incurred Real 2022$'!$A$25:$AC$426,'Incurred Real 2022$'!S$1,FALSE)=0,"",VLOOKUP($A103,'Incurred Real 2022$'!$A$25:$AC$426,'Incurred Real 2022$'!S$1,FALSE))</f>
        <v>4530.88</v>
      </c>
      <c r="T103" s="105" t="str">
        <f>IF(VLOOKUP($A103,'Incurred Real 2022$'!$A$25:$AC$426,'Incurred Real 2022$'!T$1,FALSE)=0,"",VLOOKUP($A103,'Incurred Real 2022$'!$A$25:$AC$426,'Incurred Real 2022$'!T$1,FALSE))</f>
        <v/>
      </c>
      <c r="U103" s="105" t="str">
        <f>IF(VLOOKUP($A103,'Incurred Real 2022$'!$A$25:$AC$426,'Incurred Real 2022$'!U$1,FALSE)=0,"",VLOOKUP($A103,'Incurred Real 2022$'!$A$25:$AC$426,'Incurred Real 2022$'!U$1,FALSE))</f>
        <v/>
      </c>
      <c r="V103" s="13" t="str">
        <f>IF(ISTEXT(VLOOKUP($A103,'Incurred Real 2022$'!$A$25:$AC$426,'Incurred Real 2022$'!V$1,FALSE)),"",(VLOOKUP($A103,'Incurred Real 2022$'!$A$25:$AC$426,'Incurred Real 2022$'!V$1,FALSE))*BT103*Incurred_Real!V$15)</f>
        <v/>
      </c>
      <c r="W103" s="13" t="str">
        <f>IF(ISTEXT(VLOOKUP($A103,'Incurred Real 2022$'!$A$25:$AC$426,'Incurred Real 2022$'!W$1,FALSE)),"",(VLOOKUP($A103,'Incurred Real 2022$'!$A$25:$AC$426,'Incurred Real 2022$'!W$1,FALSE))*BU103*Incurred_Real!W$15)</f>
        <v/>
      </c>
      <c r="X103" s="220" t="str">
        <f>IF(ISTEXT(VLOOKUP($A103,'Incurred Real 2022$'!$A$25:$AC$426,'Incurred Real 2022$'!X$1,FALSE)),"",(VLOOKUP($A103,'Incurred Real 2022$'!$A$25:$AC$426,'Incurred Real 2022$'!X$1,FALSE))*BV103*Incurred_Real!X$15)</f>
        <v/>
      </c>
      <c r="Y103" s="217" t="str">
        <f>IF(ISTEXT(VLOOKUP($A103,'Incurred Real 2022$'!$A$25:$AC$426,'Incurred Real 2022$'!Y$1,FALSE)),"",(VLOOKUP($A103,'Incurred Real 2022$'!$A$25:$AC$426,'Incurred Real 2022$'!Y$1,FALSE))*BW103*Incurred_Real!Y$15)</f>
        <v/>
      </c>
      <c r="Z103" s="13" t="str">
        <f>IF(ISTEXT(VLOOKUP($A103,'Incurred Real 2022$'!$A$25:$AC$426,'Incurred Real 2022$'!Z$1,FALSE)),"",(VLOOKUP($A103,'Incurred Real 2022$'!$A$25:$AC$426,'Incurred Real 2022$'!Z$1,FALSE))*BX103*Incurred_Real!Z$15)</f>
        <v/>
      </c>
      <c r="AA103" s="13" t="str">
        <f>IF(ISTEXT(VLOOKUP($A103,'Incurred Real 2022$'!$A$25:$AC$426,'Incurred Real 2022$'!AA$1,FALSE)),"",(VLOOKUP($A103,'Incurred Real 2022$'!$A$25:$AC$426,'Incurred Real 2022$'!AA$1,FALSE))*BY103*Incurred_Real!AA$15)</f>
        <v/>
      </c>
      <c r="AB103" s="13" t="str">
        <f>IF(ISTEXT(VLOOKUP($A103,'Incurred Real 2022$'!$A$25:$AC$426,'Incurred Real 2022$'!AB$1,FALSE)),"",(VLOOKUP($A103,'Incurred Real 2022$'!$A$25:$AC$426,'Incurred Real 2022$'!AB$1,FALSE))*BZ103*Incurred_Real!AB$15)</f>
        <v/>
      </c>
      <c r="AC103" s="13" t="str">
        <f>IF(ISTEXT(VLOOKUP($A103,'Incurred Real 2022$'!$A$25:$AC$426,'Incurred Real 2022$'!AC$1,FALSE)),"",(VLOOKUP($A103,'Incurred Real 2022$'!$A$25:$AC$426,'Incurred Real 2022$'!AC$1,FALSE))*CA103*Incurred_Real!AC$15)</f>
        <v/>
      </c>
      <c r="AD103" s="221">
        <f t="shared" si="45"/>
        <v>899848.28</v>
      </c>
      <c r="AE103" s="221">
        <f t="shared" si="46"/>
        <v>899848.28</v>
      </c>
      <c r="AF103" s="239">
        <f t="shared" si="51"/>
        <v>1186187.5913392622</v>
      </c>
      <c r="AG103" s="222">
        <f t="shared" si="47"/>
        <v>952994.66285196587</v>
      </c>
      <c r="AH103" s="223">
        <f t="shared" si="54"/>
        <v>1.244694894501754</v>
      </c>
      <c r="AI103" s="224">
        <f t="shared" si="48"/>
        <v>2019</v>
      </c>
      <c r="AJ103" s="225">
        <f>VLOOKUP($A103,Project_Commissioning!$C$4:$H$355,Project_Commissioning!F$1,FALSE)</f>
        <v>42947</v>
      </c>
      <c r="AK103" s="226">
        <f>VLOOKUP($A103,Project_Commissioning!$C$4:$H$355,Project_Commissioning!G$1,FALSE)</f>
        <v>2018</v>
      </c>
      <c r="AL103" s="225" t="str">
        <f>IF(VLOOKUP($A103,Project_Commissioning!$C$4:$H$355,Project_Commissioning!H$1,FALSE)=0,"",VLOOKUP($A103,Project_Commissioning!$C$4:$H$355,Project_Commissioning!H$1,FALSE))</f>
        <v/>
      </c>
      <c r="AM103" s="237">
        <f t="shared" si="52"/>
        <v>1053546.2203436035</v>
      </c>
      <c r="AN103" s="221" cm="1">
        <f t="array" ref="AN103">IF(ROUND(AE103,0)=0,0,LOOKUP(2,1/(F103:AC103&lt;&gt;""),F103:AC103))</f>
        <v>4530.88</v>
      </c>
      <c r="AO103" s="221">
        <f t="shared" si="53"/>
        <v>0</v>
      </c>
      <c r="AP103" s="79"/>
      <c r="AQ103" s="20"/>
      <c r="AR103" s="245">
        <f>IF(ISNA(VLOOKUP($A103,'Success Asset Classes'!$B$15:$AA$114,'Success Asset Classes'!$AA$1,FALSE)),0,VLOOKUP($A103,'Success Asset Classes'!$B$15:$AA$114,'Success Asset Classes'!$AA$1,FALSE))</f>
        <v>0</v>
      </c>
      <c r="AS103" s="230">
        <f>IF($AR103=0,VLOOKUP(MID($A103,4,5),'Project splits'!$C$5:$AM$346,AS$22,FALSE),IF(ISNA(VLOOKUP($A103,'Success Asset Classes'!$B$15:$BD$377,AS$21,FALSE)),VLOOKUP(MID($A103,4,5),'Project splits'!$C$5:$AM$346,AS$22,FALSE),VLOOKUP($A103,'Success Asset Classes'!$B$15:$BD$377,AS$21,FALSE)))</f>
        <v>0</v>
      </c>
      <c r="AT103" s="230">
        <f>IF($AR103=0,VLOOKUP(MID($A103,4,5),'Project splits'!$C$5:$AM$346,AT$22,FALSE),IF(ISNA(VLOOKUP($A103,'Success Asset Classes'!$B$15:$BD$377,AT$21,FALSE)),VLOOKUP(MID($A103,4,5),'Project splits'!$C$5:$AM$346,AT$22,FALSE),VLOOKUP($A103,'Success Asset Classes'!$B$15:$BD$377,AT$21,FALSE)))</f>
        <v>0</v>
      </c>
      <c r="AU103" s="230">
        <f>IF($AR103=0,VLOOKUP(MID($A103,4,5),'Project splits'!$C$5:$AM$346,AU$22,FALSE),IF(ISNA(VLOOKUP($A103,'Success Asset Classes'!$B$15:$BD$377,AU$21,FALSE)),VLOOKUP(MID($A103,4,5),'Project splits'!$C$5:$AM$346,AU$22,FALSE),VLOOKUP($A103,'Success Asset Classes'!$B$15:$BD$377,AU$21,FALSE)))</f>
        <v>0</v>
      </c>
      <c r="AV103" s="230">
        <f>IF($AR103=0,VLOOKUP(MID($A103,4,5),'Project splits'!$C$5:$AM$346,AV$22,FALSE),IF(ISNA(VLOOKUP($A103,'Success Asset Classes'!$B$15:$BD$377,AV$21,FALSE)),VLOOKUP(MID($A103,4,5),'Project splits'!$C$5:$AM$346,AV$22,FALSE),VLOOKUP($A103,'Success Asset Classes'!$B$15:$BD$377,AV$21,FALSE)))</f>
        <v>0</v>
      </c>
      <c r="AW103" s="230">
        <f>IF($AR103=0,VLOOKUP(MID($A103,4,5),'Project splits'!$C$5:$AM$346,AW$22,FALSE),IF(ISNA(VLOOKUP($A103,'Success Asset Classes'!$B$15:$BD$377,AW$21,FALSE)),VLOOKUP(MID($A103,4,5),'Project splits'!$C$5:$AM$346,AW$22,FALSE),VLOOKUP($A103,'Success Asset Classes'!$B$15:$BD$377,AW$21,FALSE)))</f>
        <v>0.97373609774783831</v>
      </c>
      <c r="AX103" s="230">
        <f>IF($AR103=0,VLOOKUP(MID($A103,4,5),'Project splits'!$C$5:$AM$346,AX$22,FALSE),IF(ISNA(VLOOKUP($A103,'Success Asset Classes'!$B$15:$BD$377,AX$21,FALSE)),VLOOKUP(MID($A103,4,5),'Project splits'!$C$5:$AM$346,AX$22,FALSE),VLOOKUP($A103,'Success Asset Classes'!$B$15:$BD$377,AX$21,FALSE)))</f>
        <v>0</v>
      </c>
      <c r="AY103" s="230">
        <f>IF($AR103=0,VLOOKUP(MID($A103,4,5),'Project splits'!$C$5:$AM$346,AY$22,FALSE),IF(ISNA(VLOOKUP($A103,'Success Asset Classes'!$B$15:$BD$377,AY$21,FALSE)),VLOOKUP(MID($A103,4,5),'Project splits'!$C$5:$AM$346,AY$22,FALSE),VLOOKUP($A103,'Success Asset Classes'!$B$15:$BD$377,AY$21,FALSE)))</f>
        <v>0</v>
      </c>
      <c r="AZ103" s="230">
        <f>IF($AR103=0,VLOOKUP(MID($A103,4,5),'Project splits'!$C$5:$AM$346,AZ$22,FALSE),IF(ISNA(VLOOKUP($A103,'Success Asset Classes'!$B$15:$BD$377,AZ$21,FALSE)),VLOOKUP(MID($A103,4,5),'Project splits'!$C$5:$AM$346,AZ$22,FALSE),VLOOKUP($A103,'Success Asset Classes'!$B$15:$BD$377,AZ$21,FALSE)))</f>
        <v>0</v>
      </c>
      <c r="BA103" s="230">
        <f>IF($AR103=0,VLOOKUP(MID($A103,4,5),'Project splits'!$C$5:$AM$346,BA$22,FALSE),IF(ISNA(VLOOKUP($A103,'Success Asset Classes'!$B$15:$BD$377,BA$21,FALSE)),VLOOKUP(MID($A103,4,5),'Project splits'!$C$5:$AM$346,BA$22,FALSE),VLOOKUP($A103,'Success Asset Classes'!$B$15:$BD$377,BA$21,FALSE)))</f>
        <v>0</v>
      </c>
      <c r="BB103" s="230">
        <f>IF($AR103=0,VLOOKUP(MID($A103,4,5),'Project splits'!$C$5:$AM$346,BB$22,FALSE),IF(ISNA(VLOOKUP($A103,'Success Asset Classes'!$B$15:$BD$377,BB$21,FALSE)),VLOOKUP(MID($A103,4,5),'Project splits'!$C$5:$AM$346,BB$22,FALSE),VLOOKUP($A103,'Success Asset Classes'!$B$15:$BD$377,BB$21,FALSE)))</f>
        <v>0</v>
      </c>
      <c r="BC103" s="230">
        <f>IF($AR103=0,VLOOKUP(MID($A103,4,5),'Project splits'!$C$5:$AM$346,BC$22,FALSE),IF(ISNA(VLOOKUP($A103,'Success Asset Classes'!$B$15:$BD$377,BC$21,FALSE)),VLOOKUP(MID($A103,4,5),'Project splits'!$C$5:$AM$346,BC$22,FALSE),VLOOKUP($A103,'Success Asset Classes'!$B$15:$BD$377,BC$21,FALSE)))</f>
        <v>0</v>
      </c>
      <c r="BD103" s="230">
        <f>IF($AR103=0,VLOOKUP(MID($A103,4,5),'Project splits'!$C$5:$AM$346,BD$22,FALSE),IF(ISNA(VLOOKUP($A103,'Success Asset Classes'!$B$15:$BD$377,BD$21,FALSE)),VLOOKUP(MID($A103,4,5),'Project splits'!$C$5:$AM$346,BD$22,FALSE),VLOOKUP($A103,'Success Asset Classes'!$B$15:$BD$377,BD$21,FALSE)))</f>
        <v>0</v>
      </c>
      <c r="BE103" s="230">
        <f>IF($AR103=0,VLOOKUP(MID($A103,4,5),'Project splits'!$C$5:$AM$346,BE$22,FALSE),IF(ISNA(VLOOKUP($A103,'Success Asset Classes'!$B$15:$BD$377,BE$21,FALSE)),VLOOKUP(MID($A103,4,5),'Project splits'!$C$5:$AM$346,BE$22,FALSE),VLOOKUP($A103,'Success Asset Classes'!$B$15:$BD$377,BE$21,FALSE)))</f>
        <v>0</v>
      </c>
      <c r="BF103" s="230">
        <f>IF($AR103=0,VLOOKUP(MID($A103,4,5),'Project splits'!$C$5:$AM$346,BF$22,FALSE),IF(ISNA(VLOOKUP($A103,'Success Asset Classes'!$B$15:$BD$377,BF$21,FALSE)),VLOOKUP(MID($A103,4,5),'Project splits'!$C$5:$AM$346,BF$22,FALSE),VLOOKUP($A103,'Success Asset Classes'!$B$15:$BD$377,BF$21,FALSE)))</f>
        <v>0</v>
      </c>
      <c r="BG103" s="230">
        <f>IF($AR103=0,VLOOKUP(MID($A103,4,5),'Project splits'!$C$5:$AM$346,BG$22,FALSE),IF(ISNA(VLOOKUP($A103,'Success Asset Classes'!$B$15:$BD$377,BG$21,FALSE)),VLOOKUP(MID($A103,4,5),'Project splits'!$C$5:$AM$346,BG$22,FALSE),VLOOKUP($A103,'Success Asset Classes'!$B$15:$BD$377,BG$21,FALSE)))</f>
        <v>0</v>
      </c>
      <c r="BH103" s="230">
        <f>IF($AR103=0,VLOOKUP(MID($A103,4,5),'Project splits'!$C$5:$AM$346,BH$22,FALSE),IF(ISNA(VLOOKUP($A103,'Success Asset Classes'!$B$15:$BD$377,BH$21,FALSE)),VLOOKUP(MID($A103,4,5),'Project splits'!$C$5:$AM$346,BH$22,FALSE),VLOOKUP($A103,'Success Asset Classes'!$B$15:$BD$377,BH$21,FALSE)))</f>
        <v>0</v>
      </c>
      <c r="BI103" s="230">
        <f>IF($AR103=0,VLOOKUP(MID($A103,4,5),'Project splits'!$C$5:$AM$346,BI$22,FALSE),IF(ISNA(VLOOKUP($A103,'Success Asset Classes'!$B$15:$BD$377,BI$21,FALSE)),VLOOKUP(MID($A103,4,5),'Project splits'!$C$5:$AM$346,BI$22,FALSE),VLOOKUP($A103,'Success Asset Classes'!$B$15:$BD$377,BI$21,FALSE)))</f>
        <v>2.6263902252161648E-2</v>
      </c>
      <c r="BJ103" s="230">
        <f>IF($AR103=0,VLOOKUP(MID($A103,4,5),'Project splits'!$C$5:$AM$346,BJ$22,FALSE),IF(ISNA(VLOOKUP($A103,'Success Asset Classes'!$B$15:$BD$377,BJ$21,FALSE)),VLOOKUP(MID($A103,4,5),'Project splits'!$C$5:$AM$346,BJ$22,FALSE),VLOOKUP($A103,'Success Asset Classes'!$B$15:$BD$377,BJ$21,FALSE)))</f>
        <v>0</v>
      </c>
      <c r="BK103" s="230">
        <f>IF($AR103=0,VLOOKUP(MID($A103,4,5),'Project splits'!$C$5:$AM$346,BK$22,FALSE),IF(ISNA(VLOOKUP($A103,'Success Asset Classes'!$B$15:$BD$377,BK$21,FALSE)),VLOOKUP(MID($A103,4,5),'Project splits'!$C$5:$AM$346,BK$22,FALSE),VLOOKUP($A103,'Success Asset Classes'!$B$15:$BD$377,BK$21,FALSE)))</f>
        <v>0</v>
      </c>
      <c r="BL103" s="230">
        <f>IF($AR103=0,VLOOKUP(MID($A103,4,5),'Project splits'!$C$5:$AM$346,BL$22,FALSE),IF(ISNA(VLOOKUP($A103,'Success Asset Classes'!$B$15:$BD$377,BL$21,FALSE)),VLOOKUP(MID($A103,4,5),'Project splits'!$C$5:$AM$346,BL$22,FALSE),VLOOKUP($A103,'Success Asset Classes'!$B$15:$BD$377,BL$21,FALSE)))</f>
        <v>0</v>
      </c>
      <c r="BM103" s="230">
        <f>IF($AR103=0,VLOOKUP(MID($A103,4,5),'Project splits'!$C$5:$AM$346,BM$22,FALSE),IF(ISNA(VLOOKUP($A103,'Success Asset Classes'!$B$15:$BD$377,BM$21,FALSE)),VLOOKUP(MID($A103,4,5),'Project splits'!$C$5:$AM$346,BM$22,FALSE),VLOOKUP($A103,'Success Asset Classes'!$B$15:$BD$377,BM$21,FALSE)))</f>
        <v>0</v>
      </c>
      <c r="BN103" s="230">
        <f>IF($AR103=0,VLOOKUP(MID($A103,4,5),'Project splits'!$C$5:$AM$346,BN$22,FALSE),IF(ISNA(VLOOKUP($A103,'Success Asset Classes'!$B$15:$BD$377,BN$21,FALSE)),VLOOKUP(MID($A103,4,5),'Project splits'!$C$5:$AM$346,BN$22,FALSE),VLOOKUP($A103,'Success Asset Classes'!$B$15:$BD$377,BN$21,FALSE)))</f>
        <v>0</v>
      </c>
      <c r="BO103" s="230">
        <f>IF($AR103=0,VLOOKUP(MID($A103,4,5),'Project splits'!$C$5:$AM$346,BO$22,FALSE),IF(ISNA(VLOOKUP($A103,'Success Asset Classes'!$B$15:$BD$377,BO$21,FALSE)),VLOOKUP(MID($A103,4,5),'Project splits'!$C$5:$AM$346,BO$22,FALSE),VLOOKUP($A103,'Success Asset Classes'!$B$15:$BD$377,BO$21,FALSE)))</f>
        <v>0</v>
      </c>
      <c r="BP103" s="230">
        <f>IF($AR103=0,VLOOKUP(MID($A103,4,5),'Project splits'!$C$5:$AM$346,BP$22,FALSE),IF(ISNA(VLOOKUP($A103,'Success Asset Classes'!$B$15:$BD$377,BP$21,FALSE)),VLOOKUP(MID($A103,4,5),'Project splits'!$C$5:$AM$346,BP$22,FALSE),VLOOKUP($A103,'Success Asset Classes'!$B$15:$BD$377,BP$21,FALSE)))</f>
        <v>0</v>
      </c>
      <c r="BQ103" s="230">
        <f>IF($AR103=0,VLOOKUP(MID($A103,4,5),'Project splits'!$C$5:$AM$346,BQ$22,FALSE),IF(ISNA(VLOOKUP($A103,'Success Asset Classes'!$B$15:$BD$377,BQ$21,FALSE)),VLOOKUP(MID($A103,4,5),'Project splits'!$C$5:$AM$346,BQ$22,FALSE),VLOOKUP($A103,'Success Asset Classes'!$B$15:$BD$377,BQ$21,FALSE)))</f>
        <v>0</v>
      </c>
      <c r="BR103" s="230">
        <f>IF($AR103=0,VLOOKUP(MID($A103,4,5),'Project splits'!$C$5:$AM$346,BR$22,FALSE),IF(ISNA(VLOOKUP($A103,'Success Asset Classes'!$B$15:$BD$377,BR$21,FALSE)),VLOOKUP(MID($A103,4,5),'Project splits'!$C$5:$AM$346,BR$22,FALSE),VLOOKUP($A103,'Success Asset Classes'!$B$15:$BD$377,BR$21,FALSE)))</f>
        <v>0</v>
      </c>
      <c r="BS103" s="247">
        <f t="shared" si="49"/>
        <v>1</v>
      </c>
      <c r="BT103" s="249">
        <f>1+IF(ISNA(VLOOKUP($A103,'Project labour content'!$A$7:$D$255,'Project labour content'!$D$1,FALSE)),VLOOKUP($D103,'Project labour content'!$F$6:$G$15,'Project labour content'!$G$1,FALSE),VLOOKUP($A103,'Project labour content'!$A$7:$D$255,'Project labour content'!$D$1,FALSE))*LabEsc22*1</f>
        <v>1.0010837894284197</v>
      </c>
      <c r="BU103" s="249">
        <f>1+IF(ISNA(VLOOKUP($A103,'Project labour content'!$A$7:$D$255,'Project labour content'!$D$1,FALSE)),VLOOKUP($D103,'Project labour content'!$F$6:$G$15,'Project labour content'!$G$1,FALSE),VLOOKUP($A103,'Project labour content'!$A$7:$D$255,'Project labour content'!$D$1,FALSE))*LabEsc23*1</f>
        <v>1.0021727810460956</v>
      </c>
      <c r="BV103" s="249">
        <f>1+IF(ISNA(VLOOKUP($A103,'Project labour content'!$A$7:$D$255,'Project labour content'!$D$1,FALSE)),VLOOKUP($D103,'Project labour content'!$F$6:$G$15,'Project labour content'!$G$1,FALSE),VLOOKUP($A103,'Project labour content'!$A$7:$D$255,'Project labour content'!$D$1,FALSE))*LabEsc24*1</f>
        <v>1.0031986111499465</v>
      </c>
      <c r="BW103" s="249">
        <f>1+IF(ISNA(VLOOKUP($A103,'Project labour content'!$A$7:$D$255,'Project labour content'!$D$1,FALSE)),VLOOKUP($D103,'Project labour content'!$F$6:$G$15,'Project labour content'!$G$1,FALSE),VLOOKUP($A103,'Project labour content'!$A$7:$D$255,'Project labour content'!$D$1,FALSE))*LabEsc25*1</f>
        <v>1.0045725396023706</v>
      </c>
      <c r="BX103" s="249">
        <f>1+IF(ISNA(VLOOKUP($A103,'Project labour content'!$A$7:$D$255,'Project labour content'!$D$1,FALSE)),VLOOKUP($D103,'Project labour content'!$F$6:$G$15,'Project labour content'!$G$1,FALSE),VLOOKUP($A103,'Project labour content'!$A$7:$D$255,'Project labour content'!$D$1,FALSE))*LabEsc26*1</f>
        <v>1.0060698926274376</v>
      </c>
      <c r="BY103" s="249">
        <f>1+IF(ISNA(VLOOKUP($A103,'Project labour content'!$A$7:$D$255,'Project labour content'!$D$1,FALSE)),VLOOKUP($D103,'Project labour content'!$F$6:$G$15,'Project labour content'!$G$1,FALSE),VLOOKUP($A103,'Project labour content'!$A$7:$D$255,'Project labour content'!$D$1,FALSE))*LabEsc27*1</f>
        <v>1.0069973300549637</v>
      </c>
      <c r="BZ103" s="249">
        <f>1+IF(ISNA(VLOOKUP($A103,'Project labour content'!$A$7:$D$255,'Project labour content'!$D$1,FALSE)),VLOOKUP($D103,'Project labour content'!$F$6:$G$15,'Project labour content'!$G$1,FALSE),VLOOKUP($A103,'Project labour content'!$A$7:$D$255,'Project labour content'!$D$1,FALSE))*LabEsc28*1</f>
        <v>1.0076956904378909</v>
      </c>
      <c r="CA103" s="249">
        <f>1+IF(ISNA(VLOOKUP($A103,'Project labour content'!$A$7:$D$255,'Project labour content'!$D$1,FALSE)),VLOOKUP($D103,'Project labour content'!$F$6:$G$15,'Project labour content'!$G$1,FALSE),VLOOKUP($A103,'Project labour content'!$A$7:$D$255,'Project labour content'!$D$1,FALSE))*LabEsc29*1</f>
        <v>1.0088164191804123</v>
      </c>
      <c r="CB103" s="250" t="str">
        <f>IF(ISNA(VLOOKUP($A103,'Project labour content'!$A$7:$D$255,'Project labour content'!$D$1,FALSE)),"Category","Project")</f>
        <v>Category</v>
      </c>
      <c r="CD103" s="247" t="str">
        <f t="shared" si="50"/>
        <v>11738</v>
      </c>
      <c r="CE103" s="3"/>
    </row>
    <row r="104" spans="1:83" x14ac:dyDescent="0.15">
      <c r="A104" s="11" t="s">
        <v>153</v>
      </c>
      <c r="B104" s="11" t="str">
        <f>VLOOKUP($A104,'Incurred Real 2022$'!$A$25:$AC$426,'Incurred Real 2022$'!B$1,FALSE)</f>
        <v>Templers to Para Easement Expansion</v>
      </c>
      <c r="C104" s="11" t="str">
        <f>VLOOKUP($A104,'Incurred Real 2022$'!$A$25:$AC$426,'Incurred Real 2022$'!C$1,FALSE)</f>
        <v>ExAnte</v>
      </c>
      <c r="D104" s="11" t="str">
        <f>VLOOKUP($A104,'Incurred Real 2022$'!$A$25:$AC$426,'Incurred Real 2022$'!D$1,FALSE)</f>
        <v>Easements/Land</v>
      </c>
      <c r="E104" s="11" t="str">
        <f>VLOOKUP($A104,'Incurred Real 2022$'!$A$25:$AC$426,'Incurred Real 2022$'!E$1,FALSE)</f>
        <v>Closed</v>
      </c>
      <c r="F104" s="105" t="str">
        <f>IF(VLOOKUP($A104,'Incurred Real 2022$'!$A$25:$AC$426,'Incurred Real 2022$'!F$1,FALSE)=0,"",VLOOKUP($A104,'Incurred Real 2022$'!$A$25:$AC$426,'Incurred Real 2022$'!F$1,FALSE))</f>
        <v/>
      </c>
      <c r="G104" s="105" t="str">
        <f>IF(VLOOKUP($A104,'Incurred Real 2022$'!$A$25:$AC$426,'Incurred Real 2022$'!G$1,FALSE)=0,"",VLOOKUP($A104,'Incurred Real 2022$'!$A$25:$AC$426,'Incurred Real 2022$'!G$1,FALSE))</f>
        <v/>
      </c>
      <c r="H104" s="105" t="str">
        <f>IF(VLOOKUP($A104,'Incurred Real 2022$'!$A$25:$AC$426,'Incurred Real 2022$'!H$1,FALSE)=0,"",VLOOKUP($A104,'Incurred Real 2022$'!$A$25:$AC$426,'Incurred Real 2022$'!H$1,FALSE))</f>
        <v/>
      </c>
      <c r="I104" s="105" t="str">
        <f>IF(VLOOKUP($A104,'Incurred Real 2022$'!$A$25:$AC$426,'Incurred Real 2022$'!I$1,FALSE)=0,"",VLOOKUP($A104,'Incurred Real 2022$'!$A$25:$AC$426,'Incurred Real 2022$'!I$1,FALSE))</f>
        <v/>
      </c>
      <c r="J104" s="105" t="str">
        <f>IF(VLOOKUP($A104,'Incurred Real 2022$'!$A$25:$AC$426,'Incurred Real 2022$'!J$1,FALSE)=0,"",VLOOKUP($A104,'Incurred Real 2022$'!$A$25:$AC$426,'Incurred Real 2022$'!J$1,FALSE))</f>
        <v/>
      </c>
      <c r="K104" s="105" t="str">
        <f>IF(VLOOKUP($A104,'Incurred Real 2022$'!$A$25:$AC$426,'Incurred Real 2022$'!K$1,FALSE)=0,"",VLOOKUP($A104,'Incurred Real 2022$'!$A$25:$AC$426,'Incurred Real 2022$'!K$1,FALSE))</f>
        <v/>
      </c>
      <c r="L104" s="105" t="str">
        <f>IF(VLOOKUP($A104,'Incurred Real 2022$'!$A$25:$AC$426,'Incurred Real 2022$'!L$1,FALSE)=0,"",VLOOKUP($A104,'Incurred Real 2022$'!$A$25:$AC$426,'Incurred Real 2022$'!L$1,FALSE))</f>
        <v/>
      </c>
      <c r="M104" s="105" t="str">
        <f>IF(VLOOKUP($A104,'Incurred Real 2022$'!$A$25:$AC$426,'Incurred Real 2022$'!M$1,FALSE)=0,"",VLOOKUP($A104,'Incurred Real 2022$'!$A$25:$AC$426,'Incurred Real 2022$'!M$1,FALSE))</f>
        <v/>
      </c>
      <c r="N104" s="105">
        <f>IF(VLOOKUP($A104,'Incurred Real 2022$'!$A$25:$AC$426,'Incurred Real 2022$'!N$1,FALSE)=0,"",VLOOKUP($A104,'Incurred Real 2022$'!$A$25:$AC$426,'Incurred Real 2022$'!N$1,FALSE))</f>
        <v>99401.85</v>
      </c>
      <c r="O104" s="105">
        <f>IF(VLOOKUP($A104,'Incurred Real 2022$'!$A$25:$AC$426,'Incurred Real 2022$'!O$1,FALSE)=0,"",VLOOKUP($A104,'Incurred Real 2022$'!$A$25:$AC$426,'Incurred Real 2022$'!O$1,FALSE))</f>
        <v>76064.539999999994</v>
      </c>
      <c r="P104" s="105">
        <f>IF(VLOOKUP($A104,'Incurred Real 2022$'!$A$25:$AC$426,'Incurred Real 2022$'!P$1,FALSE)=0,"",VLOOKUP($A104,'Incurred Real 2022$'!$A$25:$AC$426,'Incurred Real 2022$'!P$1,FALSE))</f>
        <v>3427784.1</v>
      </c>
      <c r="Q104" s="105">
        <f>IF(VLOOKUP($A104,'Incurred Real 2022$'!$A$25:$AC$426,'Incurred Real 2022$'!Q$1,FALSE)=0,"",VLOOKUP($A104,'Incurred Real 2022$'!$A$25:$AC$426,'Incurred Real 2022$'!Q$1,FALSE))</f>
        <v>684952.33</v>
      </c>
      <c r="R104" s="105">
        <f>IF(VLOOKUP($A104,'Incurred Real 2022$'!$A$25:$AC$426,'Incurred Real 2022$'!R$1,FALSE)=0,"",VLOOKUP($A104,'Incurred Real 2022$'!$A$25:$AC$426,'Incurred Real 2022$'!R$1,FALSE))</f>
        <v>901831.13</v>
      </c>
      <c r="S104" s="105" t="str">
        <f>IF(VLOOKUP($A104,'Incurred Real 2022$'!$A$25:$AC$426,'Incurred Real 2022$'!S$1,FALSE)=0,"",VLOOKUP($A104,'Incurred Real 2022$'!$A$25:$AC$426,'Incurred Real 2022$'!S$1,FALSE))</f>
        <v/>
      </c>
      <c r="T104" s="105">
        <f>IF(VLOOKUP($A104,'Incurred Real 2022$'!$A$25:$AC$426,'Incurred Real 2022$'!T$1,FALSE)=0,"",VLOOKUP($A104,'Incurred Real 2022$'!$A$25:$AC$426,'Incurred Real 2022$'!T$1,FALSE))</f>
        <v>-82165.679999999993</v>
      </c>
      <c r="U104" s="105" t="str">
        <f>IF(VLOOKUP($A104,'Incurred Real 2022$'!$A$25:$AC$426,'Incurred Real 2022$'!U$1,FALSE)=0,"",VLOOKUP($A104,'Incurred Real 2022$'!$A$25:$AC$426,'Incurred Real 2022$'!U$1,FALSE))</f>
        <v/>
      </c>
      <c r="V104" s="13" t="str">
        <f>IF(ISTEXT(VLOOKUP($A104,'Incurred Real 2022$'!$A$25:$AC$426,'Incurred Real 2022$'!V$1,FALSE)),"",(VLOOKUP($A104,'Incurred Real 2022$'!$A$25:$AC$426,'Incurred Real 2022$'!V$1,FALSE))*BT104*Incurred_Real!V$15)</f>
        <v/>
      </c>
      <c r="W104" s="13" t="str">
        <f>IF(ISTEXT(VLOOKUP($A104,'Incurred Real 2022$'!$A$25:$AC$426,'Incurred Real 2022$'!W$1,FALSE)),"",(VLOOKUP($A104,'Incurred Real 2022$'!$A$25:$AC$426,'Incurred Real 2022$'!W$1,FALSE))*BU104*Incurred_Real!W$15)</f>
        <v/>
      </c>
      <c r="X104" s="220" t="str">
        <f>IF(ISTEXT(VLOOKUP($A104,'Incurred Real 2022$'!$A$25:$AC$426,'Incurred Real 2022$'!X$1,FALSE)),"",(VLOOKUP($A104,'Incurred Real 2022$'!$A$25:$AC$426,'Incurred Real 2022$'!X$1,FALSE))*BV104*Incurred_Real!X$15)</f>
        <v/>
      </c>
      <c r="Y104" s="217" t="str">
        <f>IF(ISTEXT(VLOOKUP($A104,'Incurred Real 2022$'!$A$25:$AC$426,'Incurred Real 2022$'!Y$1,FALSE)),"",(VLOOKUP($A104,'Incurred Real 2022$'!$A$25:$AC$426,'Incurred Real 2022$'!Y$1,FALSE))*BW104*Incurred_Real!Y$15)</f>
        <v/>
      </c>
      <c r="Z104" s="13" t="str">
        <f>IF(ISTEXT(VLOOKUP($A104,'Incurred Real 2022$'!$A$25:$AC$426,'Incurred Real 2022$'!Z$1,FALSE)),"",(VLOOKUP($A104,'Incurred Real 2022$'!$A$25:$AC$426,'Incurred Real 2022$'!Z$1,FALSE))*BX104*Incurred_Real!Z$15)</f>
        <v/>
      </c>
      <c r="AA104" s="13" t="str">
        <f>IF(ISTEXT(VLOOKUP($A104,'Incurred Real 2022$'!$A$25:$AC$426,'Incurred Real 2022$'!AA$1,FALSE)),"",(VLOOKUP($A104,'Incurred Real 2022$'!$A$25:$AC$426,'Incurred Real 2022$'!AA$1,FALSE))*BY104*Incurred_Real!AA$15)</f>
        <v/>
      </c>
      <c r="AB104" s="13" t="str">
        <f>IF(ISTEXT(VLOOKUP($A104,'Incurred Real 2022$'!$A$25:$AC$426,'Incurred Real 2022$'!AB$1,FALSE)),"",(VLOOKUP($A104,'Incurred Real 2022$'!$A$25:$AC$426,'Incurred Real 2022$'!AB$1,FALSE))*BZ104*Incurred_Real!AB$15)</f>
        <v/>
      </c>
      <c r="AC104" s="13" t="str">
        <f>IF(ISTEXT(VLOOKUP($A104,'Incurred Real 2022$'!$A$25:$AC$426,'Incurred Real 2022$'!AC$1,FALSE)),"",(VLOOKUP($A104,'Incurred Real 2022$'!$A$25:$AC$426,'Incurred Real 2022$'!AC$1,FALSE))*CA104*Incurred_Real!AC$15)</f>
        <v/>
      </c>
      <c r="AD104" s="221">
        <f t="shared" si="45"/>
        <v>5107868.2700000005</v>
      </c>
      <c r="AE104" s="221">
        <f t="shared" si="46"/>
        <v>5272199.63</v>
      </c>
      <c r="AF104" s="239">
        <f t="shared" si="51"/>
        <v>6564202.8272305578</v>
      </c>
      <c r="AG104" s="222">
        <f t="shared" si="47"/>
        <v>5442354.4262487795</v>
      </c>
      <c r="AH104" s="223">
        <f t="shared" si="54"/>
        <v>1.2061329184242469</v>
      </c>
      <c r="AI104" s="224">
        <f t="shared" si="48"/>
        <v>2020</v>
      </c>
      <c r="AJ104" s="225" t="str">
        <f>VLOOKUP($A104,Project_Commissioning!$C$4:$H$355,Project_Commissioning!F$1,FALSE)</f>
        <v/>
      </c>
      <c r="AK104" s="226">
        <f>VLOOKUP($A104,Project_Commissioning!$C$4:$H$355,Project_Commissioning!G$1,FALSE)</f>
        <v>2020</v>
      </c>
      <c r="AL104" s="225" t="str">
        <f>IF(VLOOKUP($A104,Project_Commissioning!$C$4:$H$355,Project_Commissioning!H$1,FALSE)=0,"",VLOOKUP($A104,Project_Commissioning!$C$4:$H$355,Project_Commissioning!H$1,FALSE))</f>
        <v/>
      </c>
      <c r="AM104" s="237">
        <f t="shared" si="52"/>
        <v>5830183.2936807293</v>
      </c>
      <c r="AN104" s="221" cm="1">
        <f t="array" ref="AN104">IF(ROUND(AE104,0)=0,0,LOOKUP(2,1/(F104:AC104&lt;&gt;""),F104:AC104))</f>
        <v>-82165.679999999993</v>
      </c>
      <c r="AO104" s="221">
        <f t="shared" si="53"/>
        <v>0</v>
      </c>
      <c r="AP104" s="79"/>
      <c r="AQ104" s="20"/>
      <c r="AR104" s="245">
        <f>IF(ISNA(VLOOKUP($A104,'Success Asset Classes'!$B$15:$AA$114,'Success Asset Classes'!$AA$1,FALSE)),0,VLOOKUP($A104,'Success Asset Classes'!$B$15:$AA$114,'Success Asset Classes'!$AA$1,FALSE))</f>
        <v>0</v>
      </c>
      <c r="AS104" s="230">
        <f>IF($AR104=0,VLOOKUP(MID($A104,4,5),'Project splits'!$C$5:$AM$346,AS$22,FALSE),IF(ISNA(VLOOKUP($A104,'Success Asset Classes'!$B$15:$BD$377,AS$21,FALSE)),VLOOKUP(MID($A104,4,5),'Project splits'!$C$5:$AM$346,AS$22,FALSE),VLOOKUP($A104,'Success Asset Classes'!$B$15:$BD$377,AS$21,FALSE)))</f>
        <v>0</v>
      </c>
      <c r="AT104" s="230">
        <f>IF($AR104=0,VLOOKUP(MID($A104,4,5),'Project splits'!$C$5:$AM$346,AT$22,FALSE),IF(ISNA(VLOOKUP($A104,'Success Asset Classes'!$B$15:$BD$377,AT$21,FALSE)),VLOOKUP(MID($A104,4,5),'Project splits'!$C$5:$AM$346,AT$22,FALSE),VLOOKUP($A104,'Success Asset Classes'!$B$15:$BD$377,AT$21,FALSE)))</f>
        <v>0</v>
      </c>
      <c r="AU104" s="230">
        <f>IF($AR104=0,VLOOKUP(MID($A104,4,5),'Project splits'!$C$5:$AM$346,AU$22,FALSE),IF(ISNA(VLOOKUP($A104,'Success Asset Classes'!$B$15:$BD$377,AU$21,FALSE)),VLOOKUP(MID($A104,4,5),'Project splits'!$C$5:$AM$346,AU$22,FALSE),VLOOKUP($A104,'Success Asset Classes'!$B$15:$BD$377,AU$21,FALSE)))</f>
        <v>0</v>
      </c>
      <c r="AV104" s="230">
        <f>IF($AR104=0,VLOOKUP(MID($A104,4,5),'Project splits'!$C$5:$AM$346,AV$22,FALSE),IF(ISNA(VLOOKUP($A104,'Success Asset Classes'!$B$15:$BD$377,AV$21,FALSE)),VLOOKUP(MID($A104,4,5),'Project splits'!$C$5:$AM$346,AV$22,FALSE),VLOOKUP($A104,'Success Asset Classes'!$B$15:$BD$377,AV$21,FALSE)))</f>
        <v>0</v>
      </c>
      <c r="AW104" s="230">
        <f>IF($AR104=0,VLOOKUP(MID($A104,4,5),'Project splits'!$C$5:$AM$346,AW$22,FALSE),IF(ISNA(VLOOKUP($A104,'Success Asset Classes'!$B$15:$BD$377,AW$21,FALSE)),VLOOKUP(MID($A104,4,5),'Project splits'!$C$5:$AM$346,AW$22,FALSE),VLOOKUP($A104,'Success Asset Classes'!$B$15:$BD$377,AW$21,FALSE)))</f>
        <v>1</v>
      </c>
      <c r="AX104" s="230">
        <f>IF($AR104=0,VLOOKUP(MID($A104,4,5),'Project splits'!$C$5:$AM$346,AX$22,FALSE),IF(ISNA(VLOOKUP($A104,'Success Asset Classes'!$B$15:$BD$377,AX$21,FALSE)),VLOOKUP(MID($A104,4,5),'Project splits'!$C$5:$AM$346,AX$22,FALSE),VLOOKUP($A104,'Success Asset Classes'!$B$15:$BD$377,AX$21,FALSE)))</f>
        <v>0</v>
      </c>
      <c r="AY104" s="230">
        <f>IF($AR104=0,VLOOKUP(MID($A104,4,5),'Project splits'!$C$5:$AM$346,AY$22,FALSE),IF(ISNA(VLOOKUP($A104,'Success Asset Classes'!$B$15:$BD$377,AY$21,FALSE)),VLOOKUP(MID($A104,4,5),'Project splits'!$C$5:$AM$346,AY$22,FALSE),VLOOKUP($A104,'Success Asset Classes'!$B$15:$BD$377,AY$21,FALSE)))</f>
        <v>0</v>
      </c>
      <c r="AZ104" s="230">
        <f>IF($AR104=0,VLOOKUP(MID($A104,4,5),'Project splits'!$C$5:$AM$346,AZ$22,FALSE),IF(ISNA(VLOOKUP($A104,'Success Asset Classes'!$B$15:$BD$377,AZ$21,FALSE)),VLOOKUP(MID($A104,4,5),'Project splits'!$C$5:$AM$346,AZ$22,FALSE),VLOOKUP($A104,'Success Asset Classes'!$B$15:$BD$377,AZ$21,FALSE)))</f>
        <v>0</v>
      </c>
      <c r="BA104" s="230">
        <f>IF($AR104=0,VLOOKUP(MID($A104,4,5),'Project splits'!$C$5:$AM$346,BA$22,FALSE),IF(ISNA(VLOOKUP($A104,'Success Asset Classes'!$B$15:$BD$377,BA$21,FALSE)),VLOOKUP(MID($A104,4,5),'Project splits'!$C$5:$AM$346,BA$22,FALSE),VLOOKUP($A104,'Success Asset Classes'!$B$15:$BD$377,BA$21,FALSE)))</f>
        <v>0</v>
      </c>
      <c r="BB104" s="230">
        <f>IF($AR104=0,VLOOKUP(MID($A104,4,5),'Project splits'!$C$5:$AM$346,BB$22,FALSE),IF(ISNA(VLOOKUP($A104,'Success Asset Classes'!$B$15:$BD$377,BB$21,FALSE)),VLOOKUP(MID($A104,4,5),'Project splits'!$C$5:$AM$346,BB$22,FALSE),VLOOKUP($A104,'Success Asset Classes'!$B$15:$BD$377,BB$21,FALSE)))</f>
        <v>0</v>
      </c>
      <c r="BC104" s="230">
        <f>IF($AR104=0,VLOOKUP(MID($A104,4,5),'Project splits'!$C$5:$AM$346,BC$22,FALSE),IF(ISNA(VLOOKUP($A104,'Success Asset Classes'!$B$15:$BD$377,BC$21,FALSE)),VLOOKUP(MID($A104,4,5),'Project splits'!$C$5:$AM$346,BC$22,FALSE),VLOOKUP($A104,'Success Asset Classes'!$B$15:$BD$377,BC$21,FALSE)))</f>
        <v>0</v>
      </c>
      <c r="BD104" s="230">
        <f>IF($AR104=0,VLOOKUP(MID($A104,4,5),'Project splits'!$C$5:$AM$346,BD$22,FALSE),IF(ISNA(VLOOKUP($A104,'Success Asset Classes'!$B$15:$BD$377,BD$21,FALSE)),VLOOKUP(MID($A104,4,5),'Project splits'!$C$5:$AM$346,BD$22,FALSE),VLOOKUP($A104,'Success Asset Classes'!$B$15:$BD$377,BD$21,FALSE)))</f>
        <v>0</v>
      </c>
      <c r="BE104" s="230">
        <f>IF($AR104=0,VLOOKUP(MID($A104,4,5),'Project splits'!$C$5:$AM$346,BE$22,FALSE),IF(ISNA(VLOOKUP($A104,'Success Asset Classes'!$B$15:$BD$377,BE$21,FALSE)),VLOOKUP(MID($A104,4,5),'Project splits'!$C$5:$AM$346,BE$22,FALSE),VLOOKUP($A104,'Success Asset Classes'!$B$15:$BD$377,BE$21,FALSE)))</f>
        <v>0</v>
      </c>
      <c r="BF104" s="230">
        <f>IF($AR104=0,VLOOKUP(MID($A104,4,5),'Project splits'!$C$5:$AM$346,BF$22,FALSE),IF(ISNA(VLOOKUP($A104,'Success Asset Classes'!$B$15:$BD$377,BF$21,FALSE)),VLOOKUP(MID($A104,4,5),'Project splits'!$C$5:$AM$346,BF$22,FALSE),VLOOKUP($A104,'Success Asset Classes'!$B$15:$BD$377,BF$21,FALSE)))</f>
        <v>0</v>
      </c>
      <c r="BG104" s="230">
        <f>IF($AR104=0,VLOOKUP(MID($A104,4,5),'Project splits'!$C$5:$AM$346,BG$22,FALSE),IF(ISNA(VLOOKUP($A104,'Success Asset Classes'!$B$15:$BD$377,BG$21,FALSE)),VLOOKUP(MID($A104,4,5),'Project splits'!$C$5:$AM$346,BG$22,FALSE),VLOOKUP($A104,'Success Asset Classes'!$B$15:$BD$377,BG$21,FALSE)))</f>
        <v>0</v>
      </c>
      <c r="BH104" s="230">
        <f>IF($AR104=0,VLOOKUP(MID($A104,4,5),'Project splits'!$C$5:$AM$346,BH$22,FALSE),IF(ISNA(VLOOKUP($A104,'Success Asset Classes'!$B$15:$BD$377,BH$21,FALSE)),VLOOKUP(MID($A104,4,5),'Project splits'!$C$5:$AM$346,BH$22,FALSE),VLOOKUP($A104,'Success Asset Classes'!$B$15:$BD$377,BH$21,FALSE)))</f>
        <v>0</v>
      </c>
      <c r="BI104" s="230">
        <f>IF($AR104=0,VLOOKUP(MID($A104,4,5),'Project splits'!$C$5:$AM$346,BI$22,FALSE),IF(ISNA(VLOOKUP($A104,'Success Asset Classes'!$B$15:$BD$377,BI$21,FALSE)),VLOOKUP(MID($A104,4,5),'Project splits'!$C$5:$AM$346,BI$22,FALSE),VLOOKUP($A104,'Success Asset Classes'!$B$15:$BD$377,BI$21,FALSE)))</f>
        <v>0</v>
      </c>
      <c r="BJ104" s="230">
        <f>IF($AR104=0,VLOOKUP(MID($A104,4,5),'Project splits'!$C$5:$AM$346,BJ$22,FALSE),IF(ISNA(VLOOKUP($A104,'Success Asset Classes'!$B$15:$BD$377,BJ$21,FALSE)),VLOOKUP(MID($A104,4,5),'Project splits'!$C$5:$AM$346,BJ$22,FALSE),VLOOKUP($A104,'Success Asset Classes'!$B$15:$BD$377,BJ$21,FALSE)))</f>
        <v>0</v>
      </c>
      <c r="BK104" s="230">
        <f>IF($AR104=0,VLOOKUP(MID($A104,4,5),'Project splits'!$C$5:$AM$346,BK$22,FALSE),IF(ISNA(VLOOKUP($A104,'Success Asset Classes'!$B$15:$BD$377,BK$21,FALSE)),VLOOKUP(MID($A104,4,5),'Project splits'!$C$5:$AM$346,BK$22,FALSE),VLOOKUP($A104,'Success Asset Classes'!$B$15:$BD$377,BK$21,FALSE)))</f>
        <v>0</v>
      </c>
      <c r="BL104" s="230">
        <f>IF($AR104=0,VLOOKUP(MID($A104,4,5),'Project splits'!$C$5:$AM$346,BL$22,FALSE),IF(ISNA(VLOOKUP($A104,'Success Asset Classes'!$B$15:$BD$377,BL$21,FALSE)),VLOOKUP(MID($A104,4,5),'Project splits'!$C$5:$AM$346,BL$22,FALSE),VLOOKUP($A104,'Success Asset Classes'!$B$15:$BD$377,BL$21,FALSE)))</f>
        <v>0</v>
      </c>
      <c r="BM104" s="230">
        <f>IF($AR104=0,VLOOKUP(MID($A104,4,5),'Project splits'!$C$5:$AM$346,BM$22,FALSE),IF(ISNA(VLOOKUP($A104,'Success Asset Classes'!$B$15:$BD$377,BM$21,FALSE)),VLOOKUP(MID($A104,4,5),'Project splits'!$C$5:$AM$346,BM$22,FALSE),VLOOKUP($A104,'Success Asset Classes'!$B$15:$BD$377,BM$21,FALSE)))</f>
        <v>0</v>
      </c>
      <c r="BN104" s="230">
        <f>IF($AR104=0,VLOOKUP(MID($A104,4,5),'Project splits'!$C$5:$AM$346,BN$22,FALSE),IF(ISNA(VLOOKUP($A104,'Success Asset Classes'!$B$15:$BD$377,BN$21,FALSE)),VLOOKUP(MID($A104,4,5),'Project splits'!$C$5:$AM$346,BN$22,FALSE),VLOOKUP($A104,'Success Asset Classes'!$B$15:$BD$377,BN$21,FALSE)))</f>
        <v>0</v>
      </c>
      <c r="BO104" s="230">
        <f>IF($AR104=0,VLOOKUP(MID($A104,4,5),'Project splits'!$C$5:$AM$346,BO$22,FALSE),IF(ISNA(VLOOKUP($A104,'Success Asset Classes'!$B$15:$BD$377,BO$21,FALSE)),VLOOKUP(MID($A104,4,5),'Project splits'!$C$5:$AM$346,BO$22,FALSE),VLOOKUP($A104,'Success Asset Classes'!$B$15:$BD$377,BO$21,FALSE)))</f>
        <v>0</v>
      </c>
      <c r="BP104" s="230">
        <f>IF($AR104=0,VLOOKUP(MID($A104,4,5),'Project splits'!$C$5:$AM$346,BP$22,FALSE),IF(ISNA(VLOOKUP($A104,'Success Asset Classes'!$B$15:$BD$377,BP$21,FALSE)),VLOOKUP(MID($A104,4,5),'Project splits'!$C$5:$AM$346,BP$22,FALSE),VLOOKUP($A104,'Success Asset Classes'!$B$15:$BD$377,BP$21,FALSE)))</f>
        <v>0</v>
      </c>
      <c r="BQ104" s="230">
        <f>IF($AR104=0,VLOOKUP(MID($A104,4,5),'Project splits'!$C$5:$AM$346,BQ$22,FALSE),IF(ISNA(VLOOKUP($A104,'Success Asset Classes'!$B$15:$BD$377,BQ$21,FALSE)),VLOOKUP(MID($A104,4,5),'Project splits'!$C$5:$AM$346,BQ$22,FALSE),VLOOKUP($A104,'Success Asset Classes'!$B$15:$BD$377,BQ$21,FALSE)))</f>
        <v>0</v>
      </c>
      <c r="BR104" s="230">
        <f>IF($AR104=0,VLOOKUP(MID($A104,4,5),'Project splits'!$C$5:$AM$346,BR$22,FALSE),IF(ISNA(VLOOKUP($A104,'Success Asset Classes'!$B$15:$BD$377,BR$21,FALSE)),VLOOKUP(MID($A104,4,5),'Project splits'!$C$5:$AM$346,BR$22,FALSE),VLOOKUP($A104,'Success Asset Classes'!$B$15:$BD$377,BR$21,FALSE)))</f>
        <v>0</v>
      </c>
      <c r="BS104" s="247">
        <f t="shared" si="49"/>
        <v>1</v>
      </c>
      <c r="BT104" s="249">
        <f>1+IF(ISNA(VLOOKUP($A104,'Project labour content'!$A$7:$D$255,'Project labour content'!$D$1,FALSE)),VLOOKUP($D104,'Project labour content'!$F$6:$G$15,'Project labour content'!$G$1,FALSE),VLOOKUP($A104,'Project labour content'!$A$7:$D$255,'Project labour content'!$D$1,FALSE))*LabEsc22*1</f>
        <v>1.0010837894284197</v>
      </c>
      <c r="BU104" s="249">
        <f>1+IF(ISNA(VLOOKUP($A104,'Project labour content'!$A$7:$D$255,'Project labour content'!$D$1,FALSE)),VLOOKUP($D104,'Project labour content'!$F$6:$G$15,'Project labour content'!$G$1,FALSE),VLOOKUP($A104,'Project labour content'!$A$7:$D$255,'Project labour content'!$D$1,FALSE))*LabEsc23*1</f>
        <v>1.0021727810460956</v>
      </c>
      <c r="BV104" s="249">
        <f>1+IF(ISNA(VLOOKUP($A104,'Project labour content'!$A$7:$D$255,'Project labour content'!$D$1,FALSE)),VLOOKUP($D104,'Project labour content'!$F$6:$G$15,'Project labour content'!$G$1,FALSE),VLOOKUP($A104,'Project labour content'!$A$7:$D$255,'Project labour content'!$D$1,FALSE))*LabEsc24*1</f>
        <v>1.0031986111499465</v>
      </c>
      <c r="BW104" s="249">
        <f>1+IF(ISNA(VLOOKUP($A104,'Project labour content'!$A$7:$D$255,'Project labour content'!$D$1,FALSE)),VLOOKUP($D104,'Project labour content'!$F$6:$G$15,'Project labour content'!$G$1,FALSE),VLOOKUP($A104,'Project labour content'!$A$7:$D$255,'Project labour content'!$D$1,FALSE))*LabEsc25*1</f>
        <v>1.0045725396023706</v>
      </c>
      <c r="BX104" s="249">
        <f>1+IF(ISNA(VLOOKUP($A104,'Project labour content'!$A$7:$D$255,'Project labour content'!$D$1,FALSE)),VLOOKUP($D104,'Project labour content'!$F$6:$G$15,'Project labour content'!$G$1,FALSE),VLOOKUP($A104,'Project labour content'!$A$7:$D$255,'Project labour content'!$D$1,FALSE))*LabEsc26*1</f>
        <v>1.0060698926274376</v>
      </c>
      <c r="BY104" s="249">
        <f>1+IF(ISNA(VLOOKUP($A104,'Project labour content'!$A$7:$D$255,'Project labour content'!$D$1,FALSE)),VLOOKUP($D104,'Project labour content'!$F$6:$G$15,'Project labour content'!$G$1,FALSE),VLOOKUP($A104,'Project labour content'!$A$7:$D$255,'Project labour content'!$D$1,FALSE))*LabEsc27*1</f>
        <v>1.0069973300549637</v>
      </c>
      <c r="BZ104" s="249">
        <f>1+IF(ISNA(VLOOKUP($A104,'Project labour content'!$A$7:$D$255,'Project labour content'!$D$1,FALSE)),VLOOKUP($D104,'Project labour content'!$F$6:$G$15,'Project labour content'!$G$1,FALSE),VLOOKUP($A104,'Project labour content'!$A$7:$D$255,'Project labour content'!$D$1,FALSE))*LabEsc28*1</f>
        <v>1.0076956904378909</v>
      </c>
      <c r="CA104" s="249">
        <f>1+IF(ISNA(VLOOKUP($A104,'Project labour content'!$A$7:$D$255,'Project labour content'!$D$1,FALSE)),VLOOKUP($D104,'Project labour content'!$F$6:$G$15,'Project labour content'!$G$1,FALSE),VLOOKUP($A104,'Project labour content'!$A$7:$D$255,'Project labour content'!$D$1,FALSE))*LabEsc29*1</f>
        <v>1.0088164191804123</v>
      </c>
      <c r="CB104" s="250" t="str">
        <f>IF(ISNA(VLOOKUP($A104,'Project labour content'!$A$7:$D$255,'Project labour content'!$D$1,FALSE)),"Category","Project")</f>
        <v>Category</v>
      </c>
      <c r="CD104" s="247" t="str">
        <f t="shared" si="50"/>
        <v>11739</v>
      </c>
      <c r="CE104" s="3"/>
    </row>
    <row r="105" spans="1:83" x14ac:dyDescent="0.15">
      <c r="A105" s="11" t="s">
        <v>155</v>
      </c>
      <c r="B105" s="11" t="str">
        <f>VLOOKUP($A105,'Incurred Real 2022$'!$A$25:$AC$426,'Incurred Real 2022$'!B$1,FALSE)</f>
        <v>Database Platform Refresh 2016-18</v>
      </c>
      <c r="C105" s="11" t="str">
        <f>VLOOKUP($A105,'Incurred Real 2022$'!$A$25:$AC$426,'Incurred Real 2022$'!C$1,FALSE)</f>
        <v>ExAnte</v>
      </c>
      <c r="D105" s="11" t="str">
        <f>VLOOKUP($A105,'Incurred Real 2022$'!$A$25:$AC$426,'Incurred Real 2022$'!D$1,FALSE)</f>
        <v>Information Technology</v>
      </c>
      <c r="E105" s="11" t="str">
        <f>VLOOKUP($A105,'Incurred Real 2022$'!$A$25:$AC$426,'Incurred Real 2022$'!E$1,FALSE)</f>
        <v>Closed</v>
      </c>
      <c r="F105" s="105" t="str">
        <f>IF(VLOOKUP($A105,'Incurred Real 2022$'!$A$25:$AC$426,'Incurred Real 2022$'!F$1,FALSE)=0,"",VLOOKUP($A105,'Incurred Real 2022$'!$A$25:$AC$426,'Incurred Real 2022$'!F$1,FALSE))</f>
        <v/>
      </c>
      <c r="G105" s="105" t="str">
        <f>IF(VLOOKUP($A105,'Incurred Real 2022$'!$A$25:$AC$426,'Incurred Real 2022$'!G$1,FALSE)=0,"",VLOOKUP($A105,'Incurred Real 2022$'!$A$25:$AC$426,'Incurred Real 2022$'!G$1,FALSE))</f>
        <v/>
      </c>
      <c r="H105" s="105" t="str">
        <f>IF(VLOOKUP($A105,'Incurred Real 2022$'!$A$25:$AC$426,'Incurred Real 2022$'!H$1,FALSE)=0,"",VLOOKUP($A105,'Incurred Real 2022$'!$A$25:$AC$426,'Incurred Real 2022$'!H$1,FALSE))</f>
        <v/>
      </c>
      <c r="I105" s="105" t="str">
        <f>IF(VLOOKUP($A105,'Incurred Real 2022$'!$A$25:$AC$426,'Incurred Real 2022$'!I$1,FALSE)=0,"",VLOOKUP($A105,'Incurred Real 2022$'!$A$25:$AC$426,'Incurred Real 2022$'!I$1,FALSE))</f>
        <v/>
      </c>
      <c r="J105" s="105" t="str">
        <f>IF(VLOOKUP($A105,'Incurred Real 2022$'!$A$25:$AC$426,'Incurred Real 2022$'!J$1,FALSE)=0,"",VLOOKUP($A105,'Incurred Real 2022$'!$A$25:$AC$426,'Incurred Real 2022$'!J$1,FALSE))</f>
        <v/>
      </c>
      <c r="K105" s="105" t="str">
        <f>IF(VLOOKUP($A105,'Incurred Real 2022$'!$A$25:$AC$426,'Incurred Real 2022$'!K$1,FALSE)=0,"",VLOOKUP($A105,'Incurred Real 2022$'!$A$25:$AC$426,'Incurred Real 2022$'!K$1,FALSE))</f>
        <v/>
      </c>
      <c r="L105" s="105" t="str">
        <f>IF(VLOOKUP($A105,'Incurred Real 2022$'!$A$25:$AC$426,'Incurred Real 2022$'!L$1,FALSE)=0,"",VLOOKUP($A105,'Incurred Real 2022$'!$A$25:$AC$426,'Incurred Real 2022$'!L$1,FALSE))</f>
        <v/>
      </c>
      <c r="M105" s="105" t="str">
        <f>IF(VLOOKUP($A105,'Incurred Real 2022$'!$A$25:$AC$426,'Incurred Real 2022$'!M$1,FALSE)=0,"",VLOOKUP($A105,'Incurred Real 2022$'!$A$25:$AC$426,'Incurred Real 2022$'!M$1,FALSE))</f>
        <v/>
      </c>
      <c r="N105" s="105" t="str">
        <f>IF(VLOOKUP($A105,'Incurred Real 2022$'!$A$25:$AC$426,'Incurred Real 2022$'!N$1,FALSE)=0,"",VLOOKUP($A105,'Incurred Real 2022$'!$A$25:$AC$426,'Incurred Real 2022$'!N$1,FALSE))</f>
        <v/>
      </c>
      <c r="O105" s="105" t="str">
        <f>IF(VLOOKUP($A105,'Incurred Real 2022$'!$A$25:$AC$426,'Incurred Real 2022$'!O$1,FALSE)=0,"",VLOOKUP($A105,'Incurred Real 2022$'!$A$25:$AC$426,'Incurred Real 2022$'!O$1,FALSE))</f>
        <v/>
      </c>
      <c r="P105" s="105" t="str">
        <f>IF(VLOOKUP($A105,'Incurred Real 2022$'!$A$25:$AC$426,'Incurred Real 2022$'!P$1,FALSE)=0,"",VLOOKUP($A105,'Incurred Real 2022$'!$A$25:$AC$426,'Incurred Real 2022$'!P$1,FALSE))</f>
        <v/>
      </c>
      <c r="Q105" s="105">
        <f>IF(VLOOKUP($A105,'Incurred Real 2022$'!$A$25:$AC$426,'Incurred Real 2022$'!Q$1,FALSE)=0,"",VLOOKUP($A105,'Incurred Real 2022$'!$A$25:$AC$426,'Incurred Real 2022$'!Q$1,FALSE))</f>
        <v>700766.42</v>
      </c>
      <c r="R105" s="105">
        <f>IF(VLOOKUP($A105,'Incurred Real 2022$'!$A$25:$AC$426,'Incurred Real 2022$'!R$1,FALSE)=0,"",VLOOKUP($A105,'Incurred Real 2022$'!$A$25:$AC$426,'Incurred Real 2022$'!R$1,FALSE))</f>
        <v>1079361.1599999999</v>
      </c>
      <c r="S105" s="105">
        <f>IF(VLOOKUP($A105,'Incurred Real 2022$'!$A$25:$AC$426,'Incurred Real 2022$'!S$1,FALSE)=0,"",VLOOKUP($A105,'Incurred Real 2022$'!$A$25:$AC$426,'Incurred Real 2022$'!S$1,FALSE))</f>
        <v>443795.55</v>
      </c>
      <c r="T105" s="105" t="str">
        <f>IF(VLOOKUP($A105,'Incurred Real 2022$'!$A$25:$AC$426,'Incurred Real 2022$'!T$1,FALSE)=0,"",VLOOKUP($A105,'Incurred Real 2022$'!$A$25:$AC$426,'Incurred Real 2022$'!T$1,FALSE))</f>
        <v/>
      </c>
      <c r="U105" s="105" t="str">
        <f>IF(VLOOKUP($A105,'Incurred Real 2022$'!$A$25:$AC$426,'Incurred Real 2022$'!U$1,FALSE)=0,"",VLOOKUP($A105,'Incurred Real 2022$'!$A$25:$AC$426,'Incurred Real 2022$'!U$1,FALSE))</f>
        <v/>
      </c>
      <c r="V105" s="13" t="str">
        <f>IF(ISTEXT(VLOOKUP($A105,'Incurred Real 2022$'!$A$25:$AC$426,'Incurred Real 2022$'!V$1,FALSE)),"",(VLOOKUP($A105,'Incurred Real 2022$'!$A$25:$AC$426,'Incurred Real 2022$'!V$1,FALSE))*BT105*Incurred_Real!V$15)</f>
        <v/>
      </c>
      <c r="W105" s="13" t="str">
        <f>IF(ISTEXT(VLOOKUP($A105,'Incurred Real 2022$'!$A$25:$AC$426,'Incurred Real 2022$'!W$1,FALSE)),"",(VLOOKUP($A105,'Incurred Real 2022$'!$A$25:$AC$426,'Incurred Real 2022$'!W$1,FALSE))*BU105*Incurred_Real!W$15)</f>
        <v/>
      </c>
      <c r="X105" s="220" t="str">
        <f>IF(ISTEXT(VLOOKUP($A105,'Incurred Real 2022$'!$A$25:$AC$426,'Incurred Real 2022$'!X$1,FALSE)),"",(VLOOKUP($A105,'Incurred Real 2022$'!$A$25:$AC$426,'Incurred Real 2022$'!X$1,FALSE))*BV105*Incurred_Real!X$15)</f>
        <v/>
      </c>
      <c r="Y105" s="217" t="str">
        <f>IF(ISTEXT(VLOOKUP($A105,'Incurred Real 2022$'!$A$25:$AC$426,'Incurred Real 2022$'!Y$1,FALSE)),"",(VLOOKUP($A105,'Incurred Real 2022$'!$A$25:$AC$426,'Incurred Real 2022$'!Y$1,FALSE))*BW105*Incurred_Real!Y$15)</f>
        <v/>
      </c>
      <c r="Z105" s="13" t="str">
        <f>IF(ISTEXT(VLOOKUP($A105,'Incurred Real 2022$'!$A$25:$AC$426,'Incurred Real 2022$'!Z$1,FALSE)),"",(VLOOKUP($A105,'Incurred Real 2022$'!$A$25:$AC$426,'Incurred Real 2022$'!Z$1,FALSE))*BX105*Incurred_Real!Z$15)</f>
        <v/>
      </c>
      <c r="AA105" s="13" t="str">
        <f>IF(ISTEXT(VLOOKUP($A105,'Incurred Real 2022$'!$A$25:$AC$426,'Incurred Real 2022$'!AA$1,FALSE)),"",(VLOOKUP($A105,'Incurred Real 2022$'!$A$25:$AC$426,'Incurred Real 2022$'!AA$1,FALSE))*BY105*Incurred_Real!AA$15)</f>
        <v/>
      </c>
      <c r="AB105" s="13" t="str">
        <f>IF(ISTEXT(VLOOKUP($A105,'Incurred Real 2022$'!$A$25:$AC$426,'Incurred Real 2022$'!AB$1,FALSE)),"",(VLOOKUP($A105,'Incurred Real 2022$'!$A$25:$AC$426,'Incurred Real 2022$'!AB$1,FALSE))*BZ105*Incurred_Real!AB$15)</f>
        <v/>
      </c>
      <c r="AC105" s="13" t="str">
        <f>IF(ISTEXT(VLOOKUP($A105,'Incurred Real 2022$'!$A$25:$AC$426,'Incurred Real 2022$'!AC$1,FALSE)),"",(VLOOKUP($A105,'Incurred Real 2022$'!$A$25:$AC$426,'Incurred Real 2022$'!AC$1,FALSE))*CA105*Incurred_Real!AC$15)</f>
        <v/>
      </c>
      <c r="AD105" s="221">
        <f t="shared" si="45"/>
        <v>2223923.13</v>
      </c>
      <c r="AE105" s="221">
        <f t="shared" si="46"/>
        <v>2223923.13</v>
      </c>
      <c r="AF105" s="239">
        <f t="shared" si="51"/>
        <v>2777420.3596876618</v>
      </c>
      <c r="AG105" s="222">
        <f t="shared" si="47"/>
        <v>2231406.5655418723</v>
      </c>
      <c r="AH105" s="223">
        <f t="shared" si="54"/>
        <v>1.244694894501754</v>
      </c>
      <c r="AI105" s="224">
        <f t="shared" si="48"/>
        <v>2019</v>
      </c>
      <c r="AJ105" s="225">
        <f>VLOOKUP($A105,Project_Commissioning!$C$4:$H$355,Project_Commissioning!F$1,FALSE)</f>
        <v>43244</v>
      </c>
      <c r="AK105" s="226">
        <f>VLOOKUP($A105,Project_Commissioning!$C$4:$H$355,Project_Commissioning!G$1,FALSE)</f>
        <v>2018</v>
      </c>
      <c r="AL105" s="225" t="str">
        <f>IF(VLOOKUP($A105,Project_Commissioning!$C$4:$H$355,Project_Commissioning!H$1,FALSE)=0,"",VLOOKUP($A105,Project_Commissioning!$C$4:$H$355,Project_Commissioning!H$1,FALSE))</f>
        <v/>
      </c>
      <c r="AM105" s="237">
        <f t="shared" si="52"/>
        <v>2466844.8259103401</v>
      </c>
      <c r="AN105" s="221" cm="1">
        <f t="array" ref="AN105">IF(ROUND(AE105,0)=0,0,LOOKUP(2,1/(F105:AC105&lt;&gt;""),F105:AC105))</f>
        <v>443795.55</v>
      </c>
      <c r="AO105" s="221">
        <f t="shared" si="53"/>
        <v>0</v>
      </c>
      <c r="AP105" s="79"/>
      <c r="AQ105" s="20"/>
      <c r="AR105" s="245">
        <f>IF(ISNA(VLOOKUP($A105,'Success Asset Classes'!$B$15:$AA$114,'Success Asset Classes'!$AA$1,FALSE)),0,VLOOKUP($A105,'Success Asset Classes'!$B$15:$AA$114,'Success Asset Classes'!$AA$1,FALSE))</f>
        <v>0</v>
      </c>
      <c r="AS105" s="230">
        <f>IF($AR105=0,VLOOKUP(MID($A105,4,5),'Project splits'!$C$5:$AM$346,AS$22,FALSE),IF(ISNA(VLOOKUP($A105,'Success Asset Classes'!$B$15:$BD$377,AS$21,FALSE)),VLOOKUP(MID($A105,4,5),'Project splits'!$C$5:$AM$346,AS$22,FALSE),VLOOKUP($A105,'Success Asset Classes'!$B$15:$BD$377,AS$21,FALSE)))</f>
        <v>0</v>
      </c>
      <c r="AT105" s="230">
        <f>IF($AR105=0,VLOOKUP(MID($A105,4,5),'Project splits'!$C$5:$AM$346,AT$22,FALSE),IF(ISNA(VLOOKUP($A105,'Success Asset Classes'!$B$15:$BD$377,AT$21,FALSE)),VLOOKUP(MID($A105,4,5),'Project splits'!$C$5:$AM$346,AT$22,FALSE),VLOOKUP($A105,'Success Asset Classes'!$B$15:$BD$377,AT$21,FALSE)))</f>
        <v>0</v>
      </c>
      <c r="AU105" s="230">
        <f>IF($AR105=0,VLOOKUP(MID($A105,4,5),'Project splits'!$C$5:$AM$346,AU$22,FALSE),IF(ISNA(VLOOKUP($A105,'Success Asset Classes'!$B$15:$BD$377,AU$21,FALSE)),VLOOKUP(MID($A105,4,5),'Project splits'!$C$5:$AM$346,AU$22,FALSE),VLOOKUP($A105,'Success Asset Classes'!$B$15:$BD$377,AU$21,FALSE)))</f>
        <v>0</v>
      </c>
      <c r="AV105" s="230">
        <f>IF($AR105=0,VLOOKUP(MID($A105,4,5),'Project splits'!$C$5:$AM$346,AV$22,FALSE),IF(ISNA(VLOOKUP($A105,'Success Asset Classes'!$B$15:$BD$377,AV$21,FALSE)),VLOOKUP(MID($A105,4,5),'Project splits'!$C$5:$AM$346,AV$22,FALSE),VLOOKUP($A105,'Success Asset Classes'!$B$15:$BD$377,AV$21,FALSE)))</f>
        <v>1</v>
      </c>
      <c r="AW105" s="230">
        <f>IF($AR105=0,VLOOKUP(MID($A105,4,5),'Project splits'!$C$5:$AM$346,AW$22,FALSE),IF(ISNA(VLOOKUP($A105,'Success Asset Classes'!$B$15:$BD$377,AW$21,FALSE)),VLOOKUP(MID($A105,4,5),'Project splits'!$C$5:$AM$346,AW$22,FALSE),VLOOKUP($A105,'Success Asset Classes'!$B$15:$BD$377,AW$21,FALSE)))</f>
        <v>0</v>
      </c>
      <c r="AX105" s="230">
        <f>IF($AR105=0,VLOOKUP(MID($A105,4,5),'Project splits'!$C$5:$AM$346,AX$22,FALSE),IF(ISNA(VLOOKUP($A105,'Success Asset Classes'!$B$15:$BD$377,AX$21,FALSE)),VLOOKUP(MID($A105,4,5),'Project splits'!$C$5:$AM$346,AX$22,FALSE),VLOOKUP($A105,'Success Asset Classes'!$B$15:$BD$377,AX$21,FALSE)))</f>
        <v>0</v>
      </c>
      <c r="AY105" s="230">
        <f>IF($AR105=0,VLOOKUP(MID($A105,4,5),'Project splits'!$C$5:$AM$346,AY$22,FALSE),IF(ISNA(VLOOKUP($A105,'Success Asset Classes'!$B$15:$BD$377,AY$21,FALSE)),VLOOKUP(MID($A105,4,5),'Project splits'!$C$5:$AM$346,AY$22,FALSE),VLOOKUP($A105,'Success Asset Classes'!$B$15:$BD$377,AY$21,FALSE)))</f>
        <v>0</v>
      </c>
      <c r="AZ105" s="230">
        <f>IF($AR105=0,VLOOKUP(MID($A105,4,5),'Project splits'!$C$5:$AM$346,AZ$22,FALSE),IF(ISNA(VLOOKUP($A105,'Success Asset Classes'!$B$15:$BD$377,AZ$21,FALSE)),VLOOKUP(MID($A105,4,5),'Project splits'!$C$5:$AM$346,AZ$22,FALSE),VLOOKUP($A105,'Success Asset Classes'!$B$15:$BD$377,AZ$21,FALSE)))</f>
        <v>0</v>
      </c>
      <c r="BA105" s="230">
        <f>IF($AR105=0,VLOOKUP(MID($A105,4,5),'Project splits'!$C$5:$AM$346,BA$22,FALSE),IF(ISNA(VLOOKUP($A105,'Success Asset Classes'!$B$15:$BD$377,BA$21,FALSE)),VLOOKUP(MID($A105,4,5),'Project splits'!$C$5:$AM$346,BA$22,FALSE),VLOOKUP($A105,'Success Asset Classes'!$B$15:$BD$377,BA$21,FALSE)))</f>
        <v>0</v>
      </c>
      <c r="BB105" s="230">
        <f>IF($AR105=0,VLOOKUP(MID($A105,4,5),'Project splits'!$C$5:$AM$346,BB$22,FALSE),IF(ISNA(VLOOKUP($A105,'Success Asset Classes'!$B$15:$BD$377,BB$21,FALSE)),VLOOKUP(MID($A105,4,5),'Project splits'!$C$5:$AM$346,BB$22,FALSE),VLOOKUP($A105,'Success Asset Classes'!$B$15:$BD$377,BB$21,FALSE)))</f>
        <v>0</v>
      </c>
      <c r="BC105" s="230">
        <f>IF($AR105=0,VLOOKUP(MID($A105,4,5),'Project splits'!$C$5:$AM$346,BC$22,FALSE),IF(ISNA(VLOOKUP($A105,'Success Asset Classes'!$B$15:$BD$377,BC$21,FALSE)),VLOOKUP(MID($A105,4,5),'Project splits'!$C$5:$AM$346,BC$22,FALSE),VLOOKUP($A105,'Success Asset Classes'!$B$15:$BD$377,BC$21,FALSE)))</f>
        <v>0</v>
      </c>
      <c r="BD105" s="230">
        <f>IF($AR105=0,VLOOKUP(MID($A105,4,5),'Project splits'!$C$5:$AM$346,BD$22,FALSE),IF(ISNA(VLOOKUP($A105,'Success Asset Classes'!$B$15:$BD$377,BD$21,FALSE)),VLOOKUP(MID($A105,4,5),'Project splits'!$C$5:$AM$346,BD$22,FALSE),VLOOKUP($A105,'Success Asset Classes'!$B$15:$BD$377,BD$21,FALSE)))</f>
        <v>0</v>
      </c>
      <c r="BE105" s="230">
        <f>IF($AR105=0,VLOOKUP(MID($A105,4,5),'Project splits'!$C$5:$AM$346,BE$22,FALSE),IF(ISNA(VLOOKUP($A105,'Success Asset Classes'!$B$15:$BD$377,BE$21,FALSE)),VLOOKUP(MID($A105,4,5),'Project splits'!$C$5:$AM$346,BE$22,FALSE),VLOOKUP($A105,'Success Asset Classes'!$B$15:$BD$377,BE$21,FALSE)))</f>
        <v>0</v>
      </c>
      <c r="BF105" s="230">
        <f>IF($AR105=0,VLOOKUP(MID($A105,4,5),'Project splits'!$C$5:$AM$346,BF$22,FALSE),IF(ISNA(VLOOKUP($A105,'Success Asset Classes'!$B$15:$BD$377,BF$21,FALSE)),VLOOKUP(MID($A105,4,5),'Project splits'!$C$5:$AM$346,BF$22,FALSE),VLOOKUP($A105,'Success Asset Classes'!$B$15:$BD$377,BF$21,FALSE)))</f>
        <v>0</v>
      </c>
      <c r="BG105" s="230">
        <f>IF($AR105=0,VLOOKUP(MID($A105,4,5),'Project splits'!$C$5:$AM$346,BG$22,FALSE),IF(ISNA(VLOOKUP($A105,'Success Asset Classes'!$B$15:$BD$377,BG$21,FALSE)),VLOOKUP(MID($A105,4,5),'Project splits'!$C$5:$AM$346,BG$22,FALSE),VLOOKUP($A105,'Success Asset Classes'!$B$15:$BD$377,BG$21,FALSE)))</f>
        <v>0</v>
      </c>
      <c r="BH105" s="230">
        <f>IF($AR105=0,VLOOKUP(MID($A105,4,5),'Project splits'!$C$5:$AM$346,BH$22,FALSE),IF(ISNA(VLOOKUP($A105,'Success Asset Classes'!$B$15:$BD$377,BH$21,FALSE)),VLOOKUP(MID($A105,4,5),'Project splits'!$C$5:$AM$346,BH$22,FALSE),VLOOKUP($A105,'Success Asset Classes'!$B$15:$BD$377,BH$21,FALSE)))</f>
        <v>0</v>
      </c>
      <c r="BI105" s="230">
        <f>IF($AR105=0,VLOOKUP(MID($A105,4,5),'Project splits'!$C$5:$AM$346,BI$22,FALSE),IF(ISNA(VLOOKUP($A105,'Success Asset Classes'!$B$15:$BD$377,BI$21,FALSE)),VLOOKUP(MID($A105,4,5),'Project splits'!$C$5:$AM$346,BI$22,FALSE),VLOOKUP($A105,'Success Asset Classes'!$B$15:$BD$377,BI$21,FALSE)))</f>
        <v>0</v>
      </c>
      <c r="BJ105" s="230">
        <f>IF($AR105=0,VLOOKUP(MID($A105,4,5),'Project splits'!$C$5:$AM$346,BJ$22,FALSE),IF(ISNA(VLOOKUP($A105,'Success Asset Classes'!$B$15:$BD$377,BJ$21,FALSE)),VLOOKUP(MID($A105,4,5),'Project splits'!$C$5:$AM$346,BJ$22,FALSE),VLOOKUP($A105,'Success Asset Classes'!$B$15:$BD$377,BJ$21,FALSE)))</f>
        <v>0</v>
      </c>
      <c r="BK105" s="230">
        <f>IF($AR105=0,VLOOKUP(MID($A105,4,5),'Project splits'!$C$5:$AM$346,BK$22,FALSE),IF(ISNA(VLOOKUP($A105,'Success Asset Classes'!$B$15:$BD$377,BK$21,FALSE)),VLOOKUP(MID($A105,4,5),'Project splits'!$C$5:$AM$346,BK$22,FALSE),VLOOKUP($A105,'Success Asset Classes'!$B$15:$BD$377,BK$21,FALSE)))</f>
        <v>0</v>
      </c>
      <c r="BL105" s="230">
        <f>IF($AR105=0,VLOOKUP(MID($A105,4,5),'Project splits'!$C$5:$AM$346,BL$22,FALSE),IF(ISNA(VLOOKUP($A105,'Success Asset Classes'!$B$15:$BD$377,BL$21,FALSE)),VLOOKUP(MID($A105,4,5),'Project splits'!$C$5:$AM$346,BL$22,FALSE),VLOOKUP($A105,'Success Asset Classes'!$B$15:$BD$377,BL$21,FALSE)))</f>
        <v>0</v>
      </c>
      <c r="BM105" s="230">
        <f>IF($AR105=0,VLOOKUP(MID($A105,4,5),'Project splits'!$C$5:$AM$346,BM$22,FALSE),IF(ISNA(VLOOKUP($A105,'Success Asset Classes'!$B$15:$BD$377,BM$21,FALSE)),VLOOKUP(MID($A105,4,5),'Project splits'!$C$5:$AM$346,BM$22,FALSE),VLOOKUP($A105,'Success Asset Classes'!$B$15:$BD$377,BM$21,FALSE)))</f>
        <v>0</v>
      </c>
      <c r="BN105" s="230">
        <f>IF($AR105=0,VLOOKUP(MID($A105,4,5),'Project splits'!$C$5:$AM$346,BN$22,FALSE),IF(ISNA(VLOOKUP($A105,'Success Asset Classes'!$B$15:$BD$377,BN$21,FALSE)),VLOOKUP(MID($A105,4,5),'Project splits'!$C$5:$AM$346,BN$22,FALSE),VLOOKUP($A105,'Success Asset Classes'!$B$15:$BD$377,BN$21,FALSE)))</f>
        <v>0</v>
      </c>
      <c r="BO105" s="230">
        <f>IF($AR105=0,VLOOKUP(MID($A105,4,5),'Project splits'!$C$5:$AM$346,BO$22,FALSE),IF(ISNA(VLOOKUP($A105,'Success Asset Classes'!$B$15:$BD$377,BO$21,FALSE)),VLOOKUP(MID($A105,4,5),'Project splits'!$C$5:$AM$346,BO$22,FALSE),VLOOKUP($A105,'Success Asset Classes'!$B$15:$BD$377,BO$21,FALSE)))</f>
        <v>0</v>
      </c>
      <c r="BP105" s="230">
        <f>IF($AR105=0,VLOOKUP(MID($A105,4,5),'Project splits'!$C$5:$AM$346,BP$22,FALSE),IF(ISNA(VLOOKUP($A105,'Success Asset Classes'!$B$15:$BD$377,BP$21,FALSE)),VLOOKUP(MID($A105,4,5),'Project splits'!$C$5:$AM$346,BP$22,FALSE),VLOOKUP($A105,'Success Asset Classes'!$B$15:$BD$377,BP$21,FALSE)))</f>
        <v>0</v>
      </c>
      <c r="BQ105" s="230">
        <f>IF($AR105=0,VLOOKUP(MID($A105,4,5),'Project splits'!$C$5:$AM$346,BQ$22,FALSE),IF(ISNA(VLOOKUP($A105,'Success Asset Classes'!$B$15:$BD$377,BQ$21,FALSE)),VLOOKUP(MID($A105,4,5),'Project splits'!$C$5:$AM$346,BQ$22,FALSE),VLOOKUP($A105,'Success Asset Classes'!$B$15:$BD$377,BQ$21,FALSE)))</f>
        <v>0</v>
      </c>
      <c r="BR105" s="230">
        <f>IF($AR105=0,VLOOKUP(MID($A105,4,5),'Project splits'!$C$5:$AM$346,BR$22,FALSE),IF(ISNA(VLOOKUP($A105,'Success Asset Classes'!$B$15:$BD$377,BR$21,FALSE)),VLOOKUP(MID($A105,4,5),'Project splits'!$C$5:$AM$346,BR$22,FALSE),VLOOKUP($A105,'Success Asset Classes'!$B$15:$BD$377,BR$21,FALSE)))</f>
        <v>0</v>
      </c>
      <c r="BS105" s="247">
        <f t="shared" si="49"/>
        <v>1</v>
      </c>
      <c r="BT105" s="249">
        <f>1+IF(ISNA(VLOOKUP($A105,'Project labour content'!$A$7:$D$255,'Project labour content'!$D$1,FALSE)),VLOOKUP($D105,'Project labour content'!$F$6:$G$15,'Project labour content'!$G$1,FALSE),VLOOKUP($A105,'Project labour content'!$A$7:$D$255,'Project labour content'!$D$1,FALSE))*LabEsc22*1</f>
        <v>1.0024480115846353</v>
      </c>
      <c r="BU105" s="249">
        <f>1+IF(ISNA(VLOOKUP($A105,'Project labour content'!$A$7:$D$255,'Project labour content'!$D$1,FALSE)),VLOOKUP($D105,'Project labour content'!$F$6:$G$15,'Project labour content'!$G$1,FALSE),VLOOKUP($A105,'Project labour content'!$A$7:$D$255,'Project labour content'!$D$1,FALSE))*LabEsc23*1</f>
        <v>1.0049077736248768</v>
      </c>
      <c r="BV105" s="249">
        <f>1+IF(ISNA(VLOOKUP($A105,'Project labour content'!$A$7:$D$255,'Project labour content'!$D$1,FALSE)),VLOOKUP($D105,'Project labour content'!$F$6:$G$15,'Project labour content'!$G$1,FALSE),VLOOKUP($A105,'Project labour content'!$A$7:$D$255,'Project labour content'!$D$1,FALSE))*LabEsc24*1</f>
        <v>1.0072248694667842</v>
      </c>
      <c r="BW105" s="249">
        <f>1+IF(ISNA(VLOOKUP($A105,'Project labour content'!$A$7:$D$255,'Project labour content'!$D$1,FALSE)),VLOOKUP($D105,'Project labour content'!$F$6:$G$15,'Project labour content'!$G$1,FALSE),VLOOKUP($A105,'Project labour content'!$A$7:$D$255,'Project labour content'!$D$1,FALSE))*LabEsc25*1</f>
        <v>1.0103282331643793</v>
      </c>
      <c r="BX105" s="249">
        <f>1+IF(ISNA(VLOOKUP($A105,'Project labour content'!$A$7:$D$255,'Project labour content'!$D$1,FALSE)),VLOOKUP($D105,'Project labour content'!$F$6:$G$15,'Project labour content'!$G$1,FALSE),VLOOKUP($A105,'Project labour content'!$A$7:$D$255,'Project labour content'!$D$1,FALSE))*LabEsc26*1</f>
        <v>1.0137103823674747</v>
      </c>
      <c r="BY105" s="249">
        <f>1+IF(ISNA(VLOOKUP($A105,'Project labour content'!$A$7:$D$255,'Project labour content'!$D$1,FALSE)),VLOOKUP($D105,'Project labour content'!$F$6:$G$15,'Project labour content'!$G$1,FALSE),VLOOKUP($A105,'Project labour content'!$A$7:$D$255,'Project labour content'!$D$1,FALSE))*LabEsc27*1</f>
        <v>1.0158052335508072</v>
      </c>
      <c r="BZ105" s="249">
        <f>1+IF(ISNA(VLOOKUP($A105,'Project labour content'!$A$7:$D$255,'Project labour content'!$D$1,FALSE)),VLOOKUP($D105,'Project labour content'!$F$6:$G$15,'Project labour content'!$G$1,FALSE),VLOOKUP($A105,'Project labour content'!$A$7:$D$255,'Project labour content'!$D$1,FALSE))*LabEsc28*1</f>
        <v>1.0173826564918567</v>
      </c>
      <c r="CA105" s="249">
        <f>1+IF(ISNA(VLOOKUP($A105,'Project labour content'!$A$7:$D$255,'Project labour content'!$D$1,FALSE)),VLOOKUP($D105,'Project labour content'!$F$6:$G$15,'Project labour content'!$G$1,FALSE),VLOOKUP($A105,'Project labour content'!$A$7:$D$255,'Project labour content'!$D$1,FALSE))*LabEsc29*1</f>
        <v>1.0199141048276528</v>
      </c>
      <c r="CB105" s="250" t="str">
        <f>IF(ISNA(VLOOKUP($A105,'Project labour content'!$A$7:$D$255,'Project labour content'!$D$1,FALSE)),"Category","Project")</f>
        <v>Category</v>
      </c>
      <c r="CD105" s="247" t="str">
        <f t="shared" si="50"/>
        <v>11741</v>
      </c>
      <c r="CE105" s="3"/>
    </row>
    <row r="106" spans="1:83" x14ac:dyDescent="0.15">
      <c r="A106" s="11" t="s">
        <v>156</v>
      </c>
      <c r="B106" s="11" t="str">
        <f>VLOOKUP($A106,'Incurred Real 2022$'!$A$25:$AC$426,'Incurred Real 2022$'!B$1,FALSE)</f>
        <v>Baroota Substation Upgrade</v>
      </c>
      <c r="C106" s="11" t="str">
        <f>VLOOKUP($A106,'Incurred Real 2022$'!$A$25:$AC$426,'Incurred Real 2022$'!C$1,FALSE)</f>
        <v>ExAnte</v>
      </c>
      <c r="D106" s="11" t="str">
        <f>VLOOKUP($A106,'Incurred Real 2022$'!$A$25:$AC$426,'Incurred Real 2022$'!D$1,FALSE)</f>
        <v>Replacement</v>
      </c>
      <c r="E106" s="11" t="str">
        <f>VLOOKUP($A106,'Incurred Real 2022$'!$A$25:$AC$426,'Incurred Real 2022$'!E$1,FALSE)</f>
        <v>Active</v>
      </c>
      <c r="F106" s="105" t="str">
        <f>IF(VLOOKUP($A106,'Incurred Real 2022$'!$A$25:$AC$426,'Incurred Real 2022$'!F$1,FALSE)=0,"",VLOOKUP($A106,'Incurred Real 2022$'!$A$25:$AC$426,'Incurred Real 2022$'!F$1,FALSE))</f>
        <v/>
      </c>
      <c r="G106" s="105" t="str">
        <f>IF(VLOOKUP($A106,'Incurred Real 2022$'!$A$25:$AC$426,'Incurred Real 2022$'!G$1,FALSE)=0,"",VLOOKUP($A106,'Incurred Real 2022$'!$A$25:$AC$426,'Incurred Real 2022$'!G$1,FALSE))</f>
        <v/>
      </c>
      <c r="H106" s="105" t="str">
        <f>IF(VLOOKUP($A106,'Incurred Real 2022$'!$A$25:$AC$426,'Incurred Real 2022$'!H$1,FALSE)=0,"",VLOOKUP($A106,'Incurred Real 2022$'!$A$25:$AC$426,'Incurred Real 2022$'!H$1,FALSE))</f>
        <v/>
      </c>
      <c r="I106" s="105" t="str">
        <f>IF(VLOOKUP($A106,'Incurred Real 2022$'!$A$25:$AC$426,'Incurred Real 2022$'!I$1,FALSE)=0,"",VLOOKUP($A106,'Incurred Real 2022$'!$A$25:$AC$426,'Incurred Real 2022$'!I$1,FALSE))</f>
        <v/>
      </c>
      <c r="J106" s="105" t="str">
        <f>IF(VLOOKUP($A106,'Incurred Real 2022$'!$A$25:$AC$426,'Incurred Real 2022$'!J$1,FALSE)=0,"",VLOOKUP($A106,'Incurred Real 2022$'!$A$25:$AC$426,'Incurred Real 2022$'!J$1,FALSE))</f>
        <v/>
      </c>
      <c r="K106" s="105" t="str">
        <f>IF(VLOOKUP($A106,'Incurred Real 2022$'!$A$25:$AC$426,'Incurred Real 2022$'!K$1,FALSE)=0,"",VLOOKUP($A106,'Incurred Real 2022$'!$A$25:$AC$426,'Incurred Real 2022$'!K$1,FALSE))</f>
        <v/>
      </c>
      <c r="L106" s="105" t="str">
        <f>IF(VLOOKUP($A106,'Incurred Real 2022$'!$A$25:$AC$426,'Incurred Real 2022$'!L$1,FALSE)=0,"",VLOOKUP($A106,'Incurred Real 2022$'!$A$25:$AC$426,'Incurred Real 2022$'!L$1,FALSE))</f>
        <v/>
      </c>
      <c r="M106" s="105">
        <f>IF(VLOOKUP($A106,'Incurred Real 2022$'!$A$25:$AC$426,'Incurred Real 2022$'!M$1,FALSE)=0,"",VLOOKUP($A106,'Incurred Real 2022$'!$A$25:$AC$426,'Incurred Real 2022$'!M$1,FALSE))</f>
        <v>37048.43</v>
      </c>
      <c r="N106" s="105">
        <f>IF(VLOOKUP($A106,'Incurred Real 2022$'!$A$25:$AC$426,'Incurred Real 2022$'!N$1,FALSE)=0,"",VLOOKUP($A106,'Incurred Real 2022$'!$A$25:$AC$426,'Incurred Real 2022$'!N$1,FALSE))</f>
        <v>484827.3</v>
      </c>
      <c r="O106" s="105">
        <f>IF(VLOOKUP($A106,'Incurred Real 2022$'!$A$25:$AC$426,'Incurred Real 2022$'!O$1,FALSE)=0,"",VLOOKUP($A106,'Incurred Real 2022$'!$A$25:$AC$426,'Incurred Real 2022$'!O$1,FALSE))</f>
        <v>138716.12</v>
      </c>
      <c r="P106" s="105">
        <f>IF(VLOOKUP($A106,'Incurred Real 2022$'!$A$25:$AC$426,'Incurred Real 2022$'!P$1,FALSE)=0,"",VLOOKUP($A106,'Incurred Real 2022$'!$A$25:$AC$426,'Incurred Real 2022$'!P$1,FALSE))</f>
        <v>42278.81</v>
      </c>
      <c r="Q106" s="105">
        <f>IF(VLOOKUP($A106,'Incurred Real 2022$'!$A$25:$AC$426,'Incurred Real 2022$'!Q$1,FALSE)=0,"",VLOOKUP($A106,'Incurred Real 2022$'!$A$25:$AC$426,'Incurred Real 2022$'!Q$1,FALSE))</f>
        <v>3202479.63</v>
      </c>
      <c r="R106" s="105">
        <f>IF(VLOOKUP($A106,'Incurred Real 2022$'!$A$25:$AC$426,'Incurred Real 2022$'!R$1,FALSE)=0,"",VLOOKUP($A106,'Incurred Real 2022$'!$A$25:$AC$426,'Incurred Real 2022$'!R$1,FALSE))</f>
        <v>2048296.51</v>
      </c>
      <c r="S106" s="105">
        <f>IF(VLOOKUP($A106,'Incurred Real 2022$'!$A$25:$AC$426,'Incurred Real 2022$'!S$1,FALSE)=0,"",VLOOKUP($A106,'Incurred Real 2022$'!$A$25:$AC$426,'Incurred Real 2022$'!S$1,FALSE))</f>
        <v>412164.6</v>
      </c>
      <c r="T106" s="105">
        <f>IF(VLOOKUP($A106,'Incurred Real 2022$'!$A$25:$AC$426,'Incurred Real 2022$'!T$1,FALSE)=0,"",VLOOKUP($A106,'Incurred Real 2022$'!$A$25:$AC$426,'Incurred Real 2022$'!T$1,FALSE))</f>
        <v>129010.37</v>
      </c>
      <c r="U106" s="105">
        <f>IF(VLOOKUP($A106,'Incurred Real 2022$'!$A$25:$AC$426,'Incurred Real 2022$'!U$1,FALSE)=0,"",VLOOKUP($A106,'Incurred Real 2022$'!$A$25:$AC$426,'Incurred Real 2022$'!U$1,FALSE))</f>
        <v>50231.519999999997</v>
      </c>
      <c r="V106" s="13">
        <f>IF(ISTEXT(VLOOKUP($A106,'Incurred Real 2022$'!$A$25:$AC$426,'Incurred Real 2022$'!V$1,FALSE)),"",(VLOOKUP($A106,'Incurred Real 2022$'!$A$25:$AC$426,'Incurred Real 2022$'!V$1,FALSE))*BT106*Incurred_Real!V$15)</f>
        <v>19846.064907450153</v>
      </c>
      <c r="W106" s="13" t="str">
        <f>IF(ISTEXT(VLOOKUP($A106,'Incurred Real 2022$'!$A$25:$AC$426,'Incurred Real 2022$'!W$1,FALSE)),"",(VLOOKUP($A106,'Incurred Real 2022$'!$A$25:$AC$426,'Incurred Real 2022$'!W$1,FALSE))*BU106*Incurred_Real!W$15)</f>
        <v/>
      </c>
      <c r="X106" s="220" t="str">
        <f>IF(ISTEXT(VLOOKUP($A106,'Incurred Real 2022$'!$A$25:$AC$426,'Incurred Real 2022$'!X$1,FALSE)),"",(VLOOKUP($A106,'Incurred Real 2022$'!$A$25:$AC$426,'Incurred Real 2022$'!X$1,FALSE))*BV106*Incurred_Real!X$15)</f>
        <v/>
      </c>
      <c r="Y106" s="217" t="str">
        <f>IF(ISTEXT(VLOOKUP($A106,'Incurred Real 2022$'!$A$25:$AC$426,'Incurred Real 2022$'!Y$1,FALSE)),"",(VLOOKUP($A106,'Incurred Real 2022$'!$A$25:$AC$426,'Incurred Real 2022$'!Y$1,FALSE))*BW106*Incurred_Real!Y$15)</f>
        <v/>
      </c>
      <c r="Z106" s="13" t="str">
        <f>IF(ISTEXT(VLOOKUP($A106,'Incurred Real 2022$'!$A$25:$AC$426,'Incurred Real 2022$'!Z$1,FALSE)),"",(VLOOKUP($A106,'Incurred Real 2022$'!$A$25:$AC$426,'Incurred Real 2022$'!Z$1,FALSE))*BX106*Incurred_Real!Z$15)</f>
        <v/>
      </c>
      <c r="AA106" s="13" t="str">
        <f>IF(ISTEXT(VLOOKUP($A106,'Incurred Real 2022$'!$A$25:$AC$426,'Incurred Real 2022$'!AA$1,FALSE)),"",(VLOOKUP($A106,'Incurred Real 2022$'!$A$25:$AC$426,'Incurred Real 2022$'!AA$1,FALSE))*BY106*Incurred_Real!AA$15)</f>
        <v/>
      </c>
      <c r="AB106" s="13" t="str">
        <f>IF(ISTEXT(VLOOKUP($A106,'Incurred Real 2022$'!$A$25:$AC$426,'Incurred Real 2022$'!AB$1,FALSE)),"",(VLOOKUP($A106,'Incurred Real 2022$'!$A$25:$AC$426,'Incurred Real 2022$'!AB$1,FALSE))*BZ106*Incurred_Real!AB$15)</f>
        <v/>
      </c>
      <c r="AC106" s="13" t="str">
        <f>IF(ISTEXT(VLOOKUP($A106,'Incurred Real 2022$'!$A$25:$AC$426,'Incurred Real 2022$'!AC$1,FALSE)),"",(VLOOKUP($A106,'Incurred Real 2022$'!$A$25:$AC$426,'Incurred Real 2022$'!AC$1,FALSE))*CA106*Incurred_Real!AC$15)</f>
        <v/>
      </c>
      <c r="AD106" s="221">
        <f t="shared" si="45"/>
        <v>6564899.3549074493</v>
      </c>
      <c r="AE106" s="221">
        <f t="shared" si="46"/>
        <v>6564899.3549074493</v>
      </c>
      <c r="AF106" s="239" t="str">
        <f t="shared" si="51"/>
        <v/>
      </c>
      <c r="AG106" s="222" t="str">
        <f t="shared" si="47"/>
        <v/>
      </c>
      <c r="AH106" s="223" t="str">
        <f t="shared" si="54"/>
        <v/>
      </c>
      <c r="AI106" s="224">
        <f t="shared" si="48"/>
        <v>2022</v>
      </c>
      <c r="AJ106" s="225">
        <f>VLOOKUP($A106,Project_Commissioning!$C$4:$H$355,Project_Commissioning!F$1,FALSE)</f>
        <v>43319</v>
      </c>
      <c r="AK106" s="226">
        <f>VLOOKUP($A106,Project_Commissioning!$C$4:$H$355,Project_Commissioning!G$1,FALSE)</f>
        <v>2019</v>
      </c>
      <c r="AL106" s="225" t="str">
        <f>IF(VLOOKUP($A106,Project_Commissioning!$C$4:$H$355,Project_Commissioning!H$1,FALSE)=0,"",VLOOKUP($A106,Project_Commissioning!$C$4:$H$355,Project_Commissioning!H$1,FALSE))</f>
        <v>Commissioned Extra</v>
      </c>
      <c r="AM106" s="237" t="str">
        <f t="shared" si="52"/>
        <v/>
      </c>
      <c r="AN106" s="221" cm="1">
        <f t="array" ref="AN106">IF(ROUND(AE106,0)=0,0,LOOKUP(2,1/(F106:AC106&lt;&gt;""),F106:AC106))</f>
        <v>19846.064907450153</v>
      </c>
      <c r="AO106" s="221">
        <f t="shared" si="53"/>
        <v>19846.064907450153</v>
      </c>
      <c r="AP106" s="79"/>
      <c r="AQ106" s="20"/>
      <c r="AR106" s="245">
        <f>IF(ISNA(VLOOKUP($A106,'Success Asset Classes'!$B$15:$AA$114,'Success Asset Classes'!$AA$1,FALSE)),0,VLOOKUP($A106,'Success Asset Classes'!$B$15:$AA$114,'Success Asset Classes'!$AA$1,FALSE))</f>
        <v>0</v>
      </c>
      <c r="AS106" s="230">
        <f>IF($AR106=0,VLOOKUP(MID($A106,4,5),'Project splits'!$C$5:$AM$346,AS$22,FALSE),IF(ISNA(VLOOKUP($A106,'Success Asset Classes'!$B$15:$BD$377,AS$21,FALSE)),VLOOKUP(MID($A106,4,5),'Project splits'!$C$5:$AM$346,AS$22,FALSE),VLOOKUP($A106,'Success Asset Classes'!$B$15:$BD$377,AS$21,FALSE)))</f>
        <v>0</v>
      </c>
      <c r="AT106" s="230">
        <f>IF($AR106=0,VLOOKUP(MID($A106,4,5),'Project splits'!$C$5:$AM$346,AT$22,FALSE),IF(ISNA(VLOOKUP($A106,'Success Asset Classes'!$B$15:$BD$377,AT$21,FALSE)),VLOOKUP(MID($A106,4,5),'Project splits'!$C$5:$AM$346,AT$22,FALSE),VLOOKUP($A106,'Success Asset Classes'!$B$15:$BD$377,AT$21,FALSE)))</f>
        <v>6.1964896088506402E-2</v>
      </c>
      <c r="AU106" s="230">
        <f>IF($AR106=0,VLOOKUP(MID($A106,4,5),'Project splits'!$C$5:$AM$346,AU$22,FALSE),IF(ISNA(VLOOKUP($A106,'Success Asset Classes'!$B$15:$BD$377,AU$21,FALSE)),VLOOKUP(MID($A106,4,5),'Project splits'!$C$5:$AM$346,AU$22,FALSE),VLOOKUP($A106,'Success Asset Classes'!$B$15:$BD$377,AU$21,FALSE)))</f>
        <v>5.4494281362593038E-2</v>
      </c>
      <c r="AV106" s="230">
        <f>IF($AR106=0,VLOOKUP(MID($A106,4,5),'Project splits'!$C$5:$AM$346,AV$22,FALSE),IF(ISNA(VLOOKUP($A106,'Success Asset Classes'!$B$15:$BD$377,AV$21,FALSE)),VLOOKUP(MID($A106,4,5),'Project splits'!$C$5:$AM$346,AV$22,FALSE),VLOOKUP($A106,'Success Asset Classes'!$B$15:$BD$377,AV$21,FALSE)))</f>
        <v>0</v>
      </c>
      <c r="AW106" s="230">
        <f>IF($AR106=0,VLOOKUP(MID($A106,4,5),'Project splits'!$C$5:$AM$346,AW$22,FALSE),IF(ISNA(VLOOKUP($A106,'Success Asset Classes'!$B$15:$BD$377,AW$21,FALSE)),VLOOKUP(MID($A106,4,5),'Project splits'!$C$5:$AM$346,AW$22,FALSE),VLOOKUP($A106,'Success Asset Classes'!$B$15:$BD$377,AW$21,FALSE)))</f>
        <v>0</v>
      </c>
      <c r="AX106" s="230">
        <f>IF($AR106=0,VLOOKUP(MID($A106,4,5),'Project splits'!$C$5:$AM$346,AX$22,FALSE),IF(ISNA(VLOOKUP($A106,'Success Asset Classes'!$B$15:$BD$377,AX$21,FALSE)),VLOOKUP(MID($A106,4,5),'Project splits'!$C$5:$AM$346,AX$22,FALSE),VLOOKUP($A106,'Success Asset Classes'!$B$15:$BD$377,AX$21,FALSE)))</f>
        <v>0</v>
      </c>
      <c r="AY106" s="230">
        <f>IF($AR106=0,VLOOKUP(MID($A106,4,5),'Project splits'!$C$5:$AM$346,AY$22,FALSE),IF(ISNA(VLOOKUP($A106,'Success Asset Classes'!$B$15:$BD$377,AY$21,FALSE)),VLOOKUP(MID($A106,4,5),'Project splits'!$C$5:$AM$346,AY$22,FALSE),VLOOKUP($A106,'Success Asset Classes'!$B$15:$BD$377,AY$21,FALSE)))</f>
        <v>0</v>
      </c>
      <c r="AZ106" s="230">
        <f>IF($AR106=0,VLOOKUP(MID($A106,4,5),'Project splits'!$C$5:$AM$346,AZ$22,FALSE),IF(ISNA(VLOOKUP($A106,'Success Asset Classes'!$B$15:$BD$377,AZ$21,FALSE)),VLOOKUP(MID($A106,4,5),'Project splits'!$C$5:$AM$346,AZ$22,FALSE),VLOOKUP($A106,'Success Asset Classes'!$B$15:$BD$377,AZ$21,FALSE)))</f>
        <v>0</v>
      </c>
      <c r="BA106" s="230">
        <f>IF($AR106=0,VLOOKUP(MID($A106,4,5),'Project splits'!$C$5:$AM$346,BA$22,FALSE),IF(ISNA(VLOOKUP($A106,'Success Asset Classes'!$B$15:$BD$377,BA$21,FALSE)),VLOOKUP(MID($A106,4,5),'Project splits'!$C$5:$AM$346,BA$22,FALSE),VLOOKUP($A106,'Success Asset Classes'!$B$15:$BD$377,BA$21,FALSE)))</f>
        <v>0</v>
      </c>
      <c r="BB106" s="230">
        <f>IF($AR106=0,VLOOKUP(MID($A106,4,5),'Project splits'!$C$5:$AM$346,BB$22,FALSE),IF(ISNA(VLOOKUP($A106,'Success Asset Classes'!$B$15:$BD$377,BB$21,FALSE)),VLOOKUP(MID($A106,4,5),'Project splits'!$C$5:$AM$346,BB$22,FALSE),VLOOKUP($A106,'Success Asset Classes'!$B$15:$BD$377,BB$21,FALSE)))</f>
        <v>0.24221734498616548</v>
      </c>
      <c r="BC106" s="230">
        <f>IF($AR106=0,VLOOKUP(MID($A106,4,5),'Project splits'!$C$5:$AM$346,BC$22,FALSE),IF(ISNA(VLOOKUP($A106,'Success Asset Classes'!$B$15:$BD$377,BC$21,FALSE)),VLOOKUP(MID($A106,4,5),'Project splits'!$C$5:$AM$346,BC$22,FALSE),VLOOKUP($A106,'Success Asset Classes'!$B$15:$BD$377,BC$21,FALSE)))</f>
        <v>9.7043934357867928E-2</v>
      </c>
      <c r="BD106" s="230">
        <f>IF($AR106=0,VLOOKUP(MID($A106,4,5),'Project splits'!$C$5:$AM$346,BD$22,FALSE),IF(ISNA(VLOOKUP($A106,'Success Asset Classes'!$B$15:$BD$377,BD$21,FALSE)),VLOOKUP(MID($A106,4,5),'Project splits'!$C$5:$AM$346,BD$22,FALSE),VLOOKUP($A106,'Success Asset Classes'!$B$15:$BD$377,BD$21,FALSE)))</f>
        <v>0.15321047939897878</v>
      </c>
      <c r="BE106" s="230">
        <f>IF($AR106=0,VLOOKUP(MID($A106,4,5),'Project splits'!$C$5:$AM$346,BE$22,FALSE),IF(ISNA(VLOOKUP($A106,'Success Asset Classes'!$B$15:$BD$377,BE$21,FALSE)),VLOOKUP(MID($A106,4,5),'Project splits'!$C$5:$AM$346,BE$22,FALSE),VLOOKUP($A106,'Success Asset Classes'!$B$15:$BD$377,BE$21,FALSE)))</f>
        <v>2.6842882536562928E-2</v>
      </c>
      <c r="BF106" s="230">
        <f>IF($AR106=0,VLOOKUP(MID($A106,4,5),'Project splits'!$C$5:$AM$346,BF$22,FALSE),IF(ISNA(VLOOKUP($A106,'Success Asset Classes'!$B$15:$BD$377,BF$21,FALSE)),VLOOKUP(MID($A106,4,5),'Project splits'!$C$5:$AM$346,BF$22,FALSE),VLOOKUP($A106,'Success Asset Classes'!$B$15:$BD$377,BF$21,FALSE)))</f>
        <v>0</v>
      </c>
      <c r="BG106" s="230">
        <f>IF($AR106=0,VLOOKUP(MID($A106,4,5),'Project splits'!$C$5:$AM$346,BG$22,FALSE),IF(ISNA(VLOOKUP($A106,'Success Asset Classes'!$B$15:$BD$377,BG$21,FALSE)),VLOOKUP(MID($A106,4,5),'Project splits'!$C$5:$AM$346,BG$22,FALSE),VLOOKUP($A106,'Success Asset Classes'!$B$15:$BD$377,BG$21,FALSE)))</f>
        <v>0.35000553995792844</v>
      </c>
      <c r="BH106" s="230">
        <f>IF($AR106=0,VLOOKUP(MID($A106,4,5),'Project splits'!$C$5:$AM$346,BH$22,FALSE),IF(ISNA(VLOOKUP($A106,'Success Asset Classes'!$B$15:$BD$377,BH$21,FALSE)),VLOOKUP(MID($A106,4,5),'Project splits'!$C$5:$AM$346,BH$22,FALSE),VLOOKUP($A106,'Success Asset Classes'!$B$15:$BD$377,BH$21,FALSE)))</f>
        <v>1.4220641311396925E-2</v>
      </c>
      <c r="BI106" s="230">
        <f>IF($AR106=0,VLOOKUP(MID($A106,4,5),'Project splits'!$C$5:$AM$346,BI$22,FALSE),IF(ISNA(VLOOKUP($A106,'Success Asset Classes'!$B$15:$BD$377,BI$21,FALSE)),VLOOKUP(MID($A106,4,5),'Project splits'!$C$5:$AM$346,BI$22,FALSE),VLOOKUP($A106,'Success Asset Classes'!$B$15:$BD$377,BI$21,FALSE)))</f>
        <v>0</v>
      </c>
      <c r="BJ106" s="230">
        <f>IF($AR106=0,VLOOKUP(MID($A106,4,5),'Project splits'!$C$5:$AM$346,BJ$22,FALSE),IF(ISNA(VLOOKUP($A106,'Success Asset Classes'!$B$15:$BD$377,BJ$21,FALSE)),VLOOKUP(MID($A106,4,5),'Project splits'!$C$5:$AM$346,BJ$22,FALSE),VLOOKUP($A106,'Success Asset Classes'!$B$15:$BD$377,BJ$21,FALSE)))</f>
        <v>0</v>
      </c>
      <c r="BK106" s="230">
        <f>IF($AR106=0,VLOOKUP(MID($A106,4,5),'Project splits'!$C$5:$AM$346,BK$22,FALSE),IF(ISNA(VLOOKUP($A106,'Success Asset Classes'!$B$15:$BD$377,BK$21,FALSE)),VLOOKUP(MID($A106,4,5),'Project splits'!$C$5:$AM$346,BK$22,FALSE),VLOOKUP($A106,'Success Asset Classes'!$B$15:$BD$377,BK$21,FALSE)))</f>
        <v>0</v>
      </c>
      <c r="BL106" s="230">
        <f>IF($AR106=0,VLOOKUP(MID($A106,4,5),'Project splits'!$C$5:$AM$346,BL$22,FALSE),IF(ISNA(VLOOKUP($A106,'Success Asset Classes'!$B$15:$BD$377,BL$21,FALSE)),VLOOKUP(MID($A106,4,5),'Project splits'!$C$5:$AM$346,BL$22,FALSE),VLOOKUP($A106,'Success Asset Classes'!$B$15:$BD$377,BL$21,FALSE)))</f>
        <v>0</v>
      </c>
      <c r="BM106" s="230">
        <f>IF($AR106=0,VLOOKUP(MID($A106,4,5),'Project splits'!$C$5:$AM$346,BM$22,FALSE),IF(ISNA(VLOOKUP($A106,'Success Asset Classes'!$B$15:$BD$377,BM$21,FALSE)),VLOOKUP(MID($A106,4,5),'Project splits'!$C$5:$AM$346,BM$22,FALSE),VLOOKUP($A106,'Success Asset Classes'!$B$15:$BD$377,BM$21,FALSE)))</f>
        <v>0</v>
      </c>
      <c r="BN106" s="230">
        <f>IF($AR106=0,VLOOKUP(MID($A106,4,5),'Project splits'!$C$5:$AM$346,BN$22,FALSE),IF(ISNA(VLOOKUP($A106,'Success Asset Classes'!$B$15:$BD$377,BN$21,FALSE)),VLOOKUP(MID($A106,4,5),'Project splits'!$C$5:$AM$346,BN$22,FALSE),VLOOKUP($A106,'Success Asset Classes'!$B$15:$BD$377,BN$21,FALSE)))</f>
        <v>0</v>
      </c>
      <c r="BO106" s="230">
        <f>IF($AR106=0,VLOOKUP(MID($A106,4,5),'Project splits'!$C$5:$AM$346,BO$22,FALSE),IF(ISNA(VLOOKUP($A106,'Success Asset Classes'!$B$15:$BD$377,BO$21,FALSE)),VLOOKUP(MID($A106,4,5),'Project splits'!$C$5:$AM$346,BO$22,FALSE),VLOOKUP($A106,'Success Asset Classes'!$B$15:$BD$377,BO$21,FALSE)))</f>
        <v>0</v>
      </c>
      <c r="BP106" s="230">
        <f>IF($AR106=0,VLOOKUP(MID($A106,4,5),'Project splits'!$C$5:$AM$346,BP$22,FALSE),IF(ISNA(VLOOKUP($A106,'Success Asset Classes'!$B$15:$BD$377,BP$21,FALSE)),VLOOKUP(MID($A106,4,5),'Project splits'!$C$5:$AM$346,BP$22,FALSE),VLOOKUP($A106,'Success Asset Classes'!$B$15:$BD$377,BP$21,FALSE)))</f>
        <v>0</v>
      </c>
      <c r="BQ106" s="230">
        <f>IF($AR106=0,VLOOKUP(MID($A106,4,5),'Project splits'!$C$5:$AM$346,BQ$22,FALSE),IF(ISNA(VLOOKUP($A106,'Success Asset Classes'!$B$15:$BD$377,BQ$21,FALSE)),VLOOKUP(MID($A106,4,5),'Project splits'!$C$5:$AM$346,BQ$22,FALSE),VLOOKUP($A106,'Success Asset Classes'!$B$15:$BD$377,BQ$21,FALSE)))</f>
        <v>0</v>
      </c>
      <c r="BR106" s="230">
        <f>IF($AR106=0,VLOOKUP(MID($A106,4,5),'Project splits'!$C$5:$AM$346,BR$22,FALSE),IF(ISNA(VLOOKUP($A106,'Success Asset Classes'!$B$15:$BD$377,BR$21,FALSE)),VLOOKUP(MID($A106,4,5),'Project splits'!$C$5:$AM$346,BR$22,FALSE),VLOOKUP($A106,'Success Asset Classes'!$B$15:$BD$377,BR$21,FALSE)))</f>
        <v>0</v>
      </c>
      <c r="BS106" s="247">
        <f t="shared" si="49"/>
        <v>0.99999999999999989</v>
      </c>
      <c r="BT106" s="249">
        <f>1+IF(ISNA(VLOOKUP($A106,'Project labour content'!$A$7:$D$255,'Project labour content'!$D$1,FALSE)),VLOOKUP($D106,'Project labour content'!$F$6:$G$15,'Project labour content'!$G$1,FALSE),VLOOKUP($A106,'Project labour content'!$A$7:$D$255,'Project labour content'!$D$1,FALSE))*LabEsc22*1</f>
        <v>1.001530135994108</v>
      </c>
      <c r="BU106" s="249">
        <f>1+IF(ISNA(VLOOKUP($A106,'Project labour content'!$A$7:$D$255,'Project labour content'!$D$1,FALSE)),VLOOKUP($D106,'Project labour content'!$F$6:$G$15,'Project labour content'!$G$1,FALSE),VLOOKUP($A106,'Project labour content'!$A$7:$D$255,'Project labour content'!$D$1,FALSE))*LabEsc23*1</f>
        <v>1.0030676166409875</v>
      </c>
      <c r="BV106" s="249">
        <f>1+IF(ISNA(VLOOKUP($A106,'Project labour content'!$A$7:$D$255,'Project labour content'!$D$1,FALSE)),VLOOKUP($D106,'Project labour content'!$F$6:$G$15,'Project labour content'!$G$1,FALSE),VLOOKUP($A106,'Project labour content'!$A$7:$D$255,'Project labour content'!$D$1,FALSE))*LabEsc24*1</f>
        <v>1.0045159234103482</v>
      </c>
      <c r="BW106" s="249">
        <f>1+IF(ISNA(VLOOKUP($A106,'Project labour content'!$A$7:$D$255,'Project labour content'!$D$1,FALSE)),VLOOKUP($D106,'Project labour content'!$F$6:$G$15,'Project labour content'!$G$1,FALSE),VLOOKUP($A106,'Project labour content'!$A$7:$D$255,'Project labour content'!$D$1,FALSE))*LabEsc25*1</f>
        <v>1.0064556889434453</v>
      </c>
      <c r="BX106" s="249">
        <f>1+IF(ISNA(VLOOKUP($A106,'Project labour content'!$A$7:$D$255,'Project labour content'!$D$1,FALSE)),VLOOKUP($D106,'Project labour content'!$F$6:$G$15,'Project labour content'!$G$1,FALSE),VLOOKUP($A106,'Project labour content'!$A$7:$D$255,'Project labour content'!$D$1,FALSE))*LabEsc26*1</f>
        <v>1.0085697100802655</v>
      </c>
      <c r="BY106" s="249">
        <f>1+IF(ISNA(VLOOKUP($A106,'Project labour content'!$A$7:$D$255,'Project labour content'!$D$1,FALSE)),VLOOKUP($D106,'Project labour content'!$F$6:$G$15,'Project labour content'!$G$1,FALSE),VLOOKUP($A106,'Project labour content'!$A$7:$D$255,'Project labour content'!$D$1,FALSE))*LabEsc27*1</f>
        <v>1.0098791022490099</v>
      </c>
      <c r="BZ106" s="249">
        <f>1+IF(ISNA(VLOOKUP($A106,'Project labour content'!$A$7:$D$255,'Project labour content'!$D$1,FALSE)),VLOOKUP($D106,'Project labour content'!$F$6:$G$15,'Project labour content'!$G$1,FALSE),VLOOKUP($A106,'Project labour content'!$A$7:$D$255,'Project labour content'!$D$1,FALSE))*LabEsc28*1</f>
        <v>1.0108650745520742</v>
      </c>
      <c r="CA106" s="249">
        <f>1+IF(ISNA(VLOOKUP($A106,'Project labour content'!$A$7:$D$255,'Project labour content'!$D$1,FALSE)),VLOOKUP($D106,'Project labour content'!$F$6:$G$15,'Project labour content'!$G$1,FALSE),VLOOKUP($A106,'Project labour content'!$A$7:$D$255,'Project labour content'!$D$1,FALSE))*LabEsc29*1</f>
        <v>1.0124473629040323</v>
      </c>
      <c r="CB106" s="250" t="str">
        <f>IF(ISNA(VLOOKUP($A106,'Project labour content'!$A$7:$D$255,'Project labour content'!$D$1,FALSE)),"Category","Project")</f>
        <v>Project</v>
      </c>
      <c r="CD106" s="247" t="str">
        <f t="shared" si="50"/>
        <v>11742</v>
      </c>
      <c r="CE106" s="3"/>
    </row>
    <row r="107" spans="1:83" x14ac:dyDescent="0.15">
      <c r="A107" s="11" t="s">
        <v>157</v>
      </c>
      <c r="B107" s="11" t="str">
        <f>VLOOKUP($A107,'Incurred Real 2022$'!$A$25:$AC$426,'Incurred Real 2022$'!B$1,FALSE)</f>
        <v>Bund Refurbishments</v>
      </c>
      <c r="C107" s="11" t="str">
        <f>VLOOKUP($A107,'Incurred Real 2022$'!$A$25:$AC$426,'Incurred Real 2022$'!C$1,FALSE)</f>
        <v>ExAnte</v>
      </c>
      <c r="D107" s="11" t="str">
        <f>VLOOKUP($A107,'Incurred Real 2022$'!$A$25:$AC$426,'Incurred Real 2022$'!D$1,FALSE)</f>
        <v>Security/Compliance</v>
      </c>
      <c r="E107" s="11" t="str">
        <f>VLOOKUP($A107,'Incurred Real 2022$'!$A$25:$AC$426,'Incurred Real 2022$'!E$1,FALSE)</f>
        <v>Active</v>
      </c>
      <c r="F107" s="105" t="str">
        <f>IF(VLOOKUP($A107,'Incurred Real 2022$'!$A$25:$AC$426,'Incurred Real 2022$'!F$1,FALSE)=0,"",VLOOKUP($A107,'Incurred Real 2022$'!$A$25:$AC$426,'Incurred Real 2022$'!F$1,FALSE))</f>
        <v/>
      </c>
      <c r="G107" s="105" t="str">
        <f>IF(VLOOKUP($A107,'Incurred Real 2022$'!$A$25:$AC$426,'Incurred Real 2022$'!G$1,FALSE)=0,"",VLOOKUP($A107,'Incurred Real 2022$'!$A$25:$AC$426,'Incurred Real 2022$'!G$1,FALSE))</f>
        <v/>
      </c>
      <c r="H107" s="105" t="str">
        <f>IF(VLOOKUP($A107,'Incurred Real 2022$'!$A$25:$AC$426,'Incurred Real 2022$'!H$1,FALSE)=0,"",VLOOKUP($A107,'Incurred Real 2022$'!$A$25:$AC$426,'Incurred Real 2022$'!H$1,FALSE))</f>
        <v/>
      </c>
      <c r="I107" s="105" t="str">
        <f>IF(VLOOKUP($A107,'Incurred Real 2022$'!$A$25:$AC$426,'Incurred Real 2022$'!I$1,FALSE)=0,"",VLOOKUP($A107,'Incurred Real 2022$'!$A$25:$AC$426,'Incurred Real 2022$'!I$1,FALSE))</f>
        <v/>
      </c>
      <c r="J107" s="105" t="str">
        <f>IF(VLOOKUP($A107,'Incurred Real 2022$'!$A$25:$AC$426,'Incurred Real 2022$'!J$1,FALSE)=0,"",VLOOKUP($A107,'Incurred Real 2022$'!$A$25:$AC$426,'Incurred Real 2022$'!J$1,FALSE))</f>
        <v/>
      </c>
      <c r="K107" s="105" t="str">
        <f>IF(VLOOKUP($A107,'Incurred Real 2022$'!$A$25:$AC$426,'Incurred Real 2022$'!K$1,FALSE)=0,"",VLOOKUP($A107,'Incurred Real 2022$'!$A$25:$AC$426,'Incurred Real 2022$'!K$1,FALSE))</f>
        <v/>
      </c>
      <c r="L107" s="105" t="str">
        <f>IF(VLOOKUP($A107,'Incurred Real 2022$'!$A$25:$AC$426,'Incurred Real 2022$'!L$1,FALSE)=0,"",VLOOKUP($A107,'Incurred Real 2022$'!$A$25:$AC$426,'Incurred Real 2022$'!L$1,FALSE))</f>
        <v/>
      </c>
      <c r="M107" s="105" t="str">
        <f>IF(VLOOKUP($A107,'Incurred Real 2022$'!$A$25:$AC$426,'Incurred Real 2022$'!M$1,FALSE)=0,"",VLOOKUP($A107,'Incurred Real 2022$'!$A$25:$AC$426,'Incurred Real 2022$'!M$1,FALSE))</f>
        <v/>
      </c>
      <c r="N107" s="105">
        <f>IF(VLOOKUP($A107,'Incurred Real 2022$'!$A$25:$AC$426,'Incurred Real 2022$'!N$1,FALSE)=0,"",VLOOKUP($A107,'Incurred Real 2022$'!$A$25:$AC$426,'Incurred Real 2022$'!N$1,FALSE))</f>
        <v>490301.42</v>
      </c>
      <c r="O107" s="105">
        <f>IF(VLOOKUP($A107,'Incurred Real 2022$'!$A$25:$AC$426,'Incurred Real 2022$'!O$1,FALSE)=0,"",VLOOKUP($A107,'Incurred Real 2022$'!$A$25:$AC$426,'Incurred Real 2022$'!O$1,FALSE))</f>
        <v>531448.59</v>
      </c>
      <c r="P107" s="105">
        <f>IF(VLOOKUP($A107,'Incurred Real 2022$'!$A$25:$AC$426,'Incurred Real 2022$'!P$1,FALSE)=0,"",VLOOKUP($A107,'Incurred Real 2022$'!$A$25:$AC$426,'Incurred Real 2022$'!P$1,FALSE))</f>
        <v>1053221.75</v>
      </c>
      <c r="Q107" s="105">
        <f>IF(VLOOKUP($A107,'Incurred Real 2022$'!$A$25:$AC$426,'Incurred Real 2022$'!Q$1,FALSE)=0,"",VLOOKUP($A107,'Incurred Real 2022$'!$A$25:$AC$426,'Incurred Real 2022$'!Q$1,FALSE))</f>
        <v>4814778.12</v>
      </c>
      <c r="R107" s="105">
        <f>IF(VLOOKUP($A107,'Incurred Real 2022$'!$A$25:$AC$426,'Incurred Real 2022$'!R$1,FALSE)=0,"",VLOOKUP($A107,'Incurred Real 2022$'!$A$25:$AC$426,'Incurred Real 2022$'!R$1,FALSE))</f>
        <v>1457446.92</v>
      </c>
      <c r="S107" s="105">
        <f>IF(VLOOKUP($A107,'Incurred Real 2022$'!$A$25:$AC$426,'Incurred Real 2022$'!S$1,FALSE)=0,"",VLOOKUP($A107,'Incurred Real 2022$'!$A$25:$AC$426,'Incurred Real 2022$'!S$1,FALSE))</f>
        <v>999908.18</v>
      </c>
      <c r="T107" s="105">
        <f>IF(VLOOKUP($A107,'Incurred Real 2022$'!$A$25:$AC$426,'Incurred Real 2022$'!T$1,FALSE)=0,"",VLOOKUP($A107,'Incurred Real 2022$'!$A$25:$AC$426,'Incurred Real 2022$'!T$1,FALSE))</f>
        <v>804406.16</v>
      </c>
      <c r="U107" s="105">
        <f>IF(VLOOKUP($A107,'Incurred Real 2022$'!$A$25:$AC$426,'Incurred Real 2022$'!U$1,FALSE)=0,"",VLOOKUP($A107,'Incurred Real 2022$'!$A$25:$AC$426,'Incurred Real 2022$'!U$1,FALSE))</f>
        <v>-75782.91</v>
      </c>
      <c r="V107" s="13">
        <f>IF(ISTEXT(VLOOKUP($A107,'Incurred Real 2022$'!$A$25:$AC$426,'Incurred Real 2022$'!V$1,FALSE)),"",(VLOOKUP($A107,'Incurred Real 2022$'!$A$25:$AC$426,'Incurred Real 2022$'!V$1,FALSE))*BT107*Incurred_Real!V$15)</f>
        <v>63393.770141000306</v>
      </c>
      <c r="W107" s="13" t="str">
        <f>IF(ISTEXT(VLOOKUP($A107,'Incurred Real 2022$'!$A$25:$AC$426,'Incurred Real 2022$'!W$1,FALSE)),"",(VLOOKUP($A107,'Incurred Real 2022$'!$A$25:$AC$426,'Incurred Real 2022$'!W$1,FALSE))*BU107*Incurred_Real!W$15)</f>
        <v/>
      </c>
      <c r="X107" s="220" t="str">
        <f>IF(ISTEXT(VLOOKUP($A107,'Incurred Real 2022$'!$A$25:$AC$426,'Incurred Real 2022$'!X$1,FALSE)),"",(VLOOKUP($A107,'Incurred Real 2022$'!$A$25:$AC$426,'Incurred Real 2022$'!X$1,FALSE))*BV107*Incurred_Real!X$15)</f>
        <v/>
      </c>
      <c r="Y107" s="217" t="str">
        <f>IF(ISTEXT(VLOOKUP($A107,'Incurred Real 2022$'!$A$25:$AC$426,'Incurred Real 2022$'!Y$1,FALSE)),"",(VLOOKUP($A107,'Incurred Real 2022$'!$A$25:$AC$426,'Incurred Real 2022$'!Y$1,FALSE))*BW107*Incurred_Real!Y$15)</f>
        <v/>
      </c>
      <c r="Z107" s="13" t="str">
        <f>IF(ISTEXT(VLOOKUP($A107,'Incurred Real 2022$'!$A$25:$AC$426,'Incurred Real 2022$'!Z$1,FALSE)),"",(VLOOKUP($A107,'Incurred Real 2022$'!$A$25:$AC$426,'Incurred Real 2022$'!Z$1,FALSE))*BX107*Incurred_Real!Z$15)</f>
        <v/>
      </c>
      <c r="AA107" s="13" t="str">
        <f>IF(ISTEXT(VLOOKUP($A107,'Incurred Real 2022$'!$A$25:$AC$426,'Incurred Real 2022$'!AA$1,FALSE)),"",(VLOOKUP($A107,'Incurred Real 2022$'!$A$25:$AC$426,'Incurred Real 2022$'!AA$1,FALSE))*BY107*Incurred_Real!AA$15)</f>
        <v/>
      </c>
      <c r="AB107" s="13" t="str">
        <f>IF(ISTEXT(VLOOKUP($A107,'Incurred Real 2022$'!$A$25:$AC$426,'Incurred Real 2022$'!AB$1,FALSE)),"",(VLOOKUP($A107,'Incurred Real 2022$'!$A$25:$AC$426,'Incurred Real 2022$'!AB$1,FALSE))*BZ107*Incurred_Real!AB$15)</f>
        <v/>
      </c>
      <c r="AC107" s="13" t="str">
        <f>IF(ISTEXT(VLOOKUP($A107,'Incurred Real 2022$'!$A$25:$AC$426,'Incurred Real 2022$'!AC$1,FALSE)),"",(VLOOKUP($A107,'Incurred Real 2022$'!$A$25:$AC$426,'Incurred Real 2022$'!AC$1,FALSE))*CA107*Incurred_Real!AC$15)</f>
        <v/>
      </c>
      <c r="AD107" s="221">
        <f t="shared" si="45"/>
        <v>10139122.000141</v>
      </c>
      <c r="AE107" s="221">
        <f t="shared" si="46"/>
        <v>10290687.820141001</v>
      </c>
      <c r="AF107" s="239" t="str">
        <f t="shared" si="51"/>
        <v/>
      </c>
      <c r="AG107" s="222" t="str">
        <f t="shared" si="47"/>
        <v/>
      </c>
      <c r="AH107" s="223" t="str">
        <f t="shared" si="54"/>
        <v/>
      </c>
      <c r="AI107" s="224">
        <f t="shared" si="48"/>
        <v>2022</v>
      </c>
      <c r="AJ107" s="225">
        <f>VLOOKUP($A107,Project_Commissioning!$C$4:$H$355,Project_Commissioning!F$1,FALSE)</f>
        <v>43159</v>
      </c>
      <c r="AK107" s="226">
        <f>VLOOKUP($A107,Project_Commissioning!$C$4:$H$355,Project_Commissioning!G$1,FALSE)</f>
        <v>2018</v>
      </c>
      <c r="AL107" s="225" t="str">
        <f>IF(VLOOKUP($A107,Project_Commissioning!$C$4:$H$355,Project_Commissioning!H$1,FALSE)=0,"",VLOOKUP($A107,Project_Commissioning!$C$4:$H$355,Project_Commissioning!H$1,FALSE))</f>
        <v>Commissioned Extra</v>
      </c>
      <c r="AM107" s="237" t="str">
        <f t="shared" si="52"/>
        <v/>
      </c>
      <c r="AN107" s="221" cm="1">
        <f t="array" ref="AN107">IF(ROUND(AE107,0)=0,0,LOOKUP(2,1/(F107:AC107&lt;&gt;""),F107:AC107))</f>
        <v>63393.770141000306</v>
      </c>
      <c r="AO107" s="221">
        <f t="shared" si="53"/>
        <v>63393.770141000306</v>
      </c>
      <c r="AP107" s="79"/>
      <c r="AQ107" s="20"/>
      <c r="AR107" s="245">
        <f>IF(ISNA(VLOOKUP($A107,'Success Asset Classes'!$B$15:$AA$114,'Success Asset Classes'!$AA$1,FALSE)),0,VLOOKUP($A107,'Success Asset Classes'!$B$15:$AA$114,'Success Asset Classes'!$AA$1,FALSE))</f>
        <v>0</v>
      </c>
      <c r="AS107" s="230">
        <f>IF($AR107=0,VLOOKUP(MID($A107,4,5),'Project splits'!$C$5:$AM$346,AS$22,FALSE),IF(ISNA(VLOOKUP($A107,'Success Asset Classes'!$B$15:$BD$377,AS$21,FALSE)),VLOOKUP(MID($A107,4,5),'Project splits'!$C$5:$AM$346,AS$22,FALSE),VLOOKUP($A107,'Success Asset Classes'!$B$15:$BD$377,AS$21,FALSE)))</f>
        <v>0</v>
      </c>
      <c r="AT107" s="230">
        <f>IF($AR107=0,VLOOKUP(MID($A107,4,5),'Project splits'!$C$5:$AM$346,AT$22,FALSE),IF(ISNA(VLOOKUP($A107,'Success Asset Classes'!$B$15:$BD$377,AT$21,FALSE)),VLOOKUP(MID($A107,4,5),'Project splits'!$C$5:$AM$346,AT$22,FALSE),VLOOKUP($A107,'Success Asset Classes'!$B$15:$BD$377,AT$21,FALSE)))</f>
        <v>0</v>
      </c>
      <c r="AU107" s="230">
        <f>IF($AR107=0,VLOOKUP(MID($A107,4,5),'Project splits'!$C$5:$AM$346,AU$22,FALSE),IF(ISNA(VLOOKUP($A107,'Success Asset Classes'!$B$15:$BD$377,AU$21,FALSE)),VLOOKUP(MID($A107,4,5),'Project splits'!$C$5:$AM$346,AU$22,FALSE),VLOOKUP($A107,'Success Asset Classes'!$B$15:$BD$377,AU$21,FALSE)))</f>
        <v>0</v>
      </c>
      <c r="AV107" s="230">
        <f>IF($AR107=0,VLOOKUP(MID($A107,4,5),'Project splits'!$C$5:$AM$346,AV$22,FALSE),IF(ISNA(VLOOKUP($A107,'Success Asset Classes'!$B$15:$BD$377,AV$21,FALSE)),VLOOKUP(MID($A107,4,5),'Project splits'!$C$5:$AM$346,AV$22,FALSE),VLOOKUP($A107,'Success Asset Classes'!$B$15:$BD$377,AV$21,FALSE)))</f>
        <v>0</v>
      </c>
      <c r="AW107" s="230">
        <f>IF($AR107=0,VLOOKUP(MID($A107,4,5),'Project splits'!$C$5:$AM$346,AW$22,FALSE),IF(ISNA(VLOOKUP($A107,'Success Asset Classes'!$B$15:$BD$377,AW$21,FALSE)),VLOOKUP(MID($A107,4,5),'Project splits'!$C$5:$AM$346,AW$22,FALSE),VLOOKUP($A107,'Success Asset Classes'!$B$15:$BD$377,AW$21,FALSE)))</f>
        <v>0</v>
      </c>
      <c r="AX107" s="230">
        <f>IF($AR107=0,VLOOKUP(MID($A107,4,5),'Project splits'!$C$5:$AM$346,AX$22,FALSE),IF(ISNA(VLOOKUP($A107,'Success Asset Classes'!$B$15:$BD$377,AX$21,FALSE)),VLOOKUP(MID($A107,4,5),'Project splits'!$C$5:$AM$346,AX$22,FALSE),VLOOKUP($A107,'Success Asset Classes'!$B$15:$BD$377,AX$21,FALSE)))</f>
        <v>0</v>
      </c>
      <c r="AY107" s="230">
        <f>IF($AR107=0,VLOOKUP(MID($A107,4,5),'Project splits'!$C$5:$AM$346,AY$22,FALSE),IF(ISNA(VLOOKUP($A107,'Success Asset Classes'!$B$15:$BD$377,AY$21,FALSE)),VLOOKUP(MID($A107,4,5),'Project splits'!$C$5:$AM$346,AY$22,FALSE),VLOOKUP($A107,'Success Asset Classes'!$B$15:$BD$377,AY$21,FALSE)))</f>
        <v>0</v>
      </c>
      <c r="AZ107" s="230">
        <f>IF($AR107=0,VLOOKUP(MID($A107,4,5),'Project splits'!$C$5:$AM$346,AZ$22,FALSE),IF(ISNA(VLOOKUP($A107,'Success Asset Classes'!$B$15:$BD$377,AZ$21,FALSE)),VLOOKUP(MID($A107,4,5),'Project splits'!$C$5:$AM$346,AZ$22,FALSE),VLOOKUP($A107,'Success Asset Classes'!$B$15:$BD$377,AZ$21,FALSE)))</f>
        <v>0</v>
      </c>
      <c r="BA107" s="230">
        <f>IF($AR107=0,VLOOKUP(MID($A107,4,5),'Project splits'!$C$5:$AM$346,BA$22,FALSE),IF(ISNA(VLOOKUP($A107,'Success Asset Classes'!$B$15:$BD$377,BA$21,FALSE)),VLOOKUP(MID($A107,4,5),'Project splits'!$C$5:$AM$346,BA$22,FALSE),VLOOKUP($A107,'Success Asset Classes'!$B$15:$BD$377,BA$21,FALSE)))</f>
        <v>0</v>
      </c>
      <c r="BB107" s="230">
        <f>IF($AR107=0,VLOOKUP(MID($A107,4,5),'Project splits'!$C$5:$AM$346,BB$22,FALSE),IF(ISNA(VLOOKUP($A107,'Success Asset Classes'!$B$15:$BD$377,BB$21,FALSE)),VLOOKUP(MID($A107,4,5),'Project splits'!$C$5:$AM$346,BB$22,FALSE),VLOOKUP($A107,'Success Asset Classes'!$B$15:$BD$377,BB$21,FALSE)))</f>
        <v>1</v>
      </c>
      <c r="BC107" s="230">
        <f>IF($AR107=0,VLOOKUP(MID($A107,4,5),'Project splits'!$C$5:$AM$346,BC$22,FALSE),IF(ISNA(VLOOKUP($A107,'Success Asset Classes'!$B$15:$BD$377,BC$21,FALSE)),VLOOKUP(MID($A107,4,5),'Project splits'!$C$5:$AM$346,BC$22,FALSE),VLOOKUP($A107,'Success Asset Classes'!$B$15:$BD$377,BC$21,FALSE)))</f>
        <v>0</v>
      </c>
      <c r="BD107" s="230">
        <f>IF($AR107=0,VLOOKUP(MID($A107,4,5),'Project splits'!$C$5:$AM$346,BD$22,FALSE),IF(ISNA(VLOOKUP($A107,'Success Asset Classes'!$B$15:$BD$377,BD$21,FALSE)),VLOOKUP(MID($A107,4,5),'Project splits'!$C$5:$AM$346,BD$22,FALSE),VLOOKUP($A107,'Success Asset Classes'!$B$15:$BD$377,BD$21,FALSE)))</f>
        <v>0</v>
      </c>
      <c r="BE107" s="230">
        <f>IF($AR107=0,VLOOKUP(MID($A107,4,5),'Project splits'!$C$5:$AM$346,BE$22,FALSE),IF(ISNA(VLOOKUP($A107,'Success Asset Classes'!$B$15:$BD$377,BE$21,FALSE)),VLOOKUP(MID($A107,4,5),'Project splits'!$C$5:$AM$346,BE$22,FALSE),VLOOKUP($A107,'Success Asset Classes'!$B$15:$BD$377,BE$21,FALSE)))</f>
        <v>0</v>
      </c>
      <c r="BF107" s="230">
        <f>IF($AR107=0,VLOOKUP(MID($A107,4,5),'Project splits'!$C$5:$AM$346,BF$22,FALSE),IF(ISNA(VLOOKUP($A107,'Success Asset Classes'!$B$15:$BD$377,BF$21,FALSE)),VLOOKUP(MID($A107,4,5),'Project splits'!$C$5:$AM$346,BF$22,FALSE),VLOOKUP($A107,'Success Asset Classes'!$B$15:$BD$377,BF$21,FALSE)))</f>
        <v>0</v>
      </c>
      <c r="BG107" s="230">
        <f>IF($AR107=0,VLOOKUP(MID($A107,4,5),'Project splits'!$C$5:$AM$346,BG$22,FALSE),IF(ISNA(VLOOKUP($A107,'Success Asset Classes'!$B$15:$BD$377,BG$21,FALSE)),VLOOKUP(MID($A107,4,5),'Project splits'!$C$5:$AM$346,BG$22,FALSE),VLOOKUP($A107,'Success Asset Classes'!$B$15:$BD$377,BG$21,FALSE)))</f>
        <v>0</v>
      </c>
      <c r="BH107" s="230">
        <f>IF($AR107=0,VLOOKUP(MID($A107,4,5),'Project splits'!$C$5:$AM$346,BH$22,FALSE),IF(ISNA(VLOOKUP($A107,'Success Asset Classes'!$B$15:$BD$377,BH$21,FALSE)),VLOOKUP(MID($A107,4,5),'Project splits'!$C$5:$AM$346,BH$22,FALSE),VLOOKUP($A107,'Success Asset Classes'!$B$15:$BD$377,BH$21,FALSE)))</f>
        <v>0</v>
      </c>
      <c r="BI107" s="230">
        <f>IF($AR107=0,VLOOKUP(MID($A107,4,5),'Project splits'!$C$5:$AM$346,BI$22,FALSE),IF(ISNA(VLOOKUP($A107,'Success Asset Classes'!$B$15:$BD$377,BI$21,FALSE)),VLOOKUP(MID($A107,4,5),'Project splits'!$C$5:$AM$346,BI$22,FALSE),VLOOKUP($A107,'Success Asset Classes'!$B$15:$BD$377,BI$21,FALSE)))</f>
        <v>0</v>
      </c>
      <c r="BJ107" s="230">
        <f>IF($AR107=0,VLOOKUP(MID($A107,4,5),'Project splits'!$C$5:$AM$346,BJ$22,FALSE),IF(ISNA(VLOOKUP($A107,'Success Asset Classes'!$B$15:$BD$377,BJ$21,FALSE)),VLOOKUP(MID($A107,4,5),'Project splits'!$C$5:$AM$346,BJ$22,FALSE),VLOOKUP($A107,'Success Asset Classes'!$B$15:$BD$377,BJ$21,FALSE)))</f>
        <v>0</v>
      </c>
      <c r="BK107" s="230">
        <f>IF($AR107=0,VLOOKUP(MID($A107,4,5),'Project splits'!$C$5:$AM$346,BK$22,FALSE),IF(ISNA(VLOOKUP($A107,'Success Asset Classes'!$B$15:$BD$377,BK$21,FALSE)),VLOOKUP(MID($A107,4,5),'Project splits'!$C$5:$AM$346,BK$22,FALSE),VLOOKUP($A107,'Success Asset Classes'!$B$15:$BD$377,BK$21,FALSE)))</f>
        <v>0</v>
      </c>
      <c r="BL107" s="230">
        <f>IF($AR107=0,VLOOKUP(MID($A107,4,5),'Project splits'!$C$5:$AM$346,BL$22,FALSE),IF(ISNA(VLOOKUP($A107,'Success Asset Classes'!$B$15:$BD$377,BL$21,FALSE)),VLOOKUP(MID($A107,4,5),'Project splits'!$C$5:$AM$346,BL$22,FALSE),VLOOKUP($A107,'Success Asset Classes'!$B$15:$BD$377,BL$21,FALSE)))</f>
        <v>0</v>
      </c>
      <c r="BM107" s="230">
        <f>IF($AR107=0,VLOOKUP(MID($A107,4,5),'Project splits'!$C$5:$AM$346,BM$22,FALSE),IF(ISNA(VLOOKUP($A107,'Success Asset Classes'!$B$15:$BD$377,BM$21,FALSE)),VLOOKUP(MID($A107,4,5),'Project splits'!$C$5:$AM$346,BM$22,FALSE),VLOOKUP($A107,'Success Asset Classes'!$B$15:$BD$377,BM$21,FALSE)))</f>
        <v>0</v>
      </c>
      <c r="BN107" s="230">
        <f>IF($AR107=0,VLOOKUP(MID($A107,4,5),'Project splits'!$C$5:$AM$346,BN$22,FALSE),IF(ISNA(VLOOKUP($A107,'Success Asset Classes'!$B$15:$BD$377,BN$21,FALSE)),VLOOKUP(MID($A107,4,5),'Project splits'!$C$5:$AM$346,BN$22,FALSE),VLOOKUP($A107,'Success Asset Classes'!$B$15:$BD$377,BN$21,FALSE)))</f>
        <v>0</v>
      </c>
      <c r="BO107" s="230">
        <f>IF($AR107=0,VLOOKUP(MID($A107,4,5),'Project splits'!$C$5:$AM$346,BO$22,FALSE),IF(ISNA(VLOOKUP($A107,'Success Asset Classes'!$B$15:$BD$377,BO$21,FALSE)),VLOOKUP(MID($A107,4,5),'Project splits'!$C$5:$AM$346,BO$22,FALSE),VLOOKUP($A107,'Success Asset Classes'!$B$15:$BD$377,BO$21,FALSE)))</f>
        <v>0</v>
      </c>
      <c r="BP107" s="230">
        <f>IF($AR107=0,VLOOKUP(MID($A107,4,5),'Project splits'!$C$5:$AM$346,BP$22,FALSE),IF(ISNA(VLOOKUP($A107,'Success Asset Classes'!$B$15:$BD$377,BP$21,FALSE)),VLOOKUP(MID($A107,4,5),'Project splits'!$C$5:$AM$346,BP$22,FALSE),VLOOKUP($A107,'Success Asset Classes'!$B$15:$BD$377,BP$21,FALSE)))</f>
        <v>0</v>
      </c>
      <c r="BQ107" s="230">
        <f>IF($AR107=0,VLOOKUP(MID($A107,4,5),'Project splits'!$C$5:$AM$346,BQ$22,FALSE),IF(ISNA(VLOOKUP($A107,'Success Asset Classes'!$B$15:$BD$377,BQ$21,FALSE)),VLOOKUP(MID($A107,4,5),'Project splits'!$C$5:$AM$346,BQ$22,FALSE),VLOOKUP($A107,'Success Asset Classes'!$B$15:$BD$377,BQ$21,FALSE)))</f>
        <v>0</v>
      </c>
      <c r="BR107" s="230">
        <f>IF($AR107=0,VLOOKUP(MID($A107,4,5),'Project splits'!$C$5:$AM$346,BR$22,FALSE),IF(ISNA(VLOOKUP($A107,'Success Asset Classes'!$B$15:$BD$377,BR$21,FALSE)),VLOOKUP(MID($A107,4,5),'Project splits'!$C$5:$AM$346,BR$22,FALSE),VLOOKUP($A107,'Success Asset Classes'!$B$15:$BD$377,BR$21,FALSE)))</f>
        <v>0</v>
      </c>
      <c r="BS107" s="247">
        <f t="shared" si="49"/>
        <v>1</v>
      </c>
      <c r="BT107" s="249">
        <f>1+IF(ISNA(VLOOKUP($A107,'Project labour content'!$A$7:$D$255,'Project labour content'!$D$1,FALSE)),VLOOKUP($D107,'Project labour content'!$F$6:$G$15,'Project labour content'!$G$1,FALSE),VLOOKUP($A107,'Project labour content'!$A$7:$D$255,'Project labour content'!$D$1,FALSE))*LabEsc22*1</f>
        <v>1.0009936390026339</v>
      </c>
      <c r="BU107" s="249">
        <f>1+IF(ISNA(VLOOKUP($A107,'Project labour content'!$A$7:$D$255,'Project labour content'!$D$1,FALSE)),VLOOKUP($D107,'Project labour content'!$F$6:$G$15,'Project labour content'!$G$1,FALSE),VLOOKUP($A107,'Project labour content'!$A$7:$D$255,'Project labour content'!$D$1,FALSE))*LabEsc23*1</f>
        <v>1.0019920474724806</v>
      </c>
      <c r="BV107" s="249">
        <f>1+IF(ISNA(VLOOKUP($A107,'Project labour content'!$A$7:$D$255,'Project labour content'!$D$1,FALSE)),VLOOKUP($D107,'Project labour content'!$F$6:$G$15,'Project labour content'!$G$1,FALSE),VLOOKUP($A107,'Project labour content'!$A$7:$D$255,'Project labour content'!$D$1,FALSE))*LabEsc24*1</f>
        <v>1.002932548251076</v>
      </c>
      <c r="BW107" s="249">
        <f>1+IF(ISNA(VLOOKUP($A107,'Project labour content'!$A$7:$D$255,'Project labour content'!$D$1,FALSE)),VLOOKUP($D107,'Project labour content'!$F$6:$G$15,'Project labour content'!$G$1,FALSE),VLOOKUP($A107,'Project labour content'!$A$7:$D$255,'Project labour content'!$D$1,FALSE))*LabEsc25*1</f>
        <v>1.004192192293875</v>
      </c>
      <c r="BX107" s="249">
        <f>1+IF(ISNA(VLOOKUP($A107,'Project labour content'!$A$7:$D$255,'Project labour content'!$D$1,FALSE)),VLOOKUP($D107,'Project labour content'!$F$6:$G$15,'Project labour content'!$G$1,FALSE),VLOOKUP($A107,'Project labour content'!$A$7:$D$255,'Project labour content'!$D$1,FALSE))*LabEsc26*1</f>
        <v>1.0055649943598521</v>
      </c>
      <c r="BY107" s="249">
        <f>1+IF(ISNA(VLOOKUP($A107,'Project labour content'!$A$7:$D$255,'Project labour content'!$D$1,FALSE)),VLOOKUP($D107,'Project labour content'!$F$6:$G$15,'Project labour content'!$G$1,FALSE),VLOOKUP($A107,'Project labour content'!$A$7:$D$255,'Project labour content'!$D$1,FALSE))*LabEsc27*1</f>
        <v>1.0064152868394864</v>
      </c>
      <c r="BZ107" s="249">
        <f>1+IF(ISNA(VLOOKUP($A107,'Project labour content'!$A$7:$D$255,'Project labour content'!$D$1,FALSE)),VLOOKUP($D107,'Project labour content'!$F$6:$G$15,'Project labour content'!$G$1,FALSE),VLOOKUP($A107,'Project labour content'!$A$7:$D$255,'Project labour content'!$D$1,FALSE))*LabEsc28*1</f>
        <v>1.0070555570766513</v>
      </c>
      <c r="CA107" s="249">
        <f>1+IF(ISNA(VLOOKUP($A107,'Project labour content'!$A$7:$D$255,'Project labour content'!$D$1,FALSE)),VLOOKUP($D107,'Project labour content'!$F$6:$G$15,'Project labour content'!$G$1,FALSE),VLOOKUP($A107,'Project labour content'!$A$7:$D$255,'Project labour content'!$D$1,FALSE))*LabEsc29*1</f>
        <v>1.0080830627532531</v>
      </c>
      <c r="CB107" s="250" t="str">
        <f>IF(ISNA(VLOOKUP($A107,'Project labour content'!$A$7:$D$255,'Project labour content'!$D$1,FALSE)),"Category","Project")</f>
        <v>Project</v>
      </c>
      <c r="CD107" s="247" t="str">
        <f t="shared" si="50"/>
        <v>11744</v>
      </c>
      <c r="CE107" s="3"/>
    </row>
    <row r="108" spans="1:83" x14ac:dyDescent="0.15">
      <c r="A108" s="11" t="s">
        <v>159</v>
      </c>
      <c r="B108" s="11" t="str">
        <f>VLOOKUP($A108,'Incurred Real 2022$'!$A$25:$AC$426,'Incurred Real 2022$'!B$1,FALSE)</f>
        <v>Substation Lighting and Infrastructure Replacement</v>
      </c>
      <c r="C108" s="11" t="str">
        <f>VLOOKUP($A108,'Incurred Real 2022$'!$A$25:$AC$426,'Incurred Real 2022$'!C$1,FALSE)</f>
        <v>ExAnte</v>
      </c>
      <c r="D108" s="11" t="str">
        <f>VLOOKUP($A108,'Incurred Real 2022$'!$A$25:$AC$426,'Incurred Real 2022$'!D$1,FALSE)</f>
        <v>Replacement</v>
      </c>
      <c r="E108" s="11" t="str">
        <f>VLOOKUP($A108,'Incurred Real 2022$'!$A$25:$AC$426,'Incurred Real 2022$'!E$1,FALSE)</f>
        <v>Closed</v>
      </c>
      <c r="F108" s="105" t="str">
        <f>IF(VLOOKUP($A108,'Incurred Real 2022$'!$A$25:$AC$426,'Incurred Real 2022$'!F$1,FALSE)=0,"",VLOOKUP($A108,'Incurred Real 2022$'!$A$25:$AC$426,'Incurred Real 2022$'!F$1,FALSE))</f>
        <v/>
      </c>
      <c r="G108" s="105" t="str">
        <f>IF(VLOOKUP($A108,'Incurred Real 2022$'!$A$25:$AC$426,'Incurred Real 2022$'!G$1,FALSE)=0,"",VLOOKUP($A108,'Incurred Real 2022$'!$A$25:$AC$426,'Incurred Real 2022$'!G$1,FALSE))</f>
        <v/>
      </c>
      <c r="H108" s="105" t="str">
        <f>IF(VLOOKUP($A108,'Incurred Real 2022$'!$A$25:$AC$426,'Incurred Real 2022$'!H$1,FALSE)=0,"",VLOOKUP($A108,'Incurred Real 2022$'!$A$25:$AC$426,'Incurred Real 2022$'!H$1,FALSE))</f>
        <v/>
      </c>
      <c r="I108" s="105" t="str">
        <f>IF(VLOOKUP($A108,'Incurred Real 2022$'!$A$25:$AC$426,'Incurred Real 2022$'!I$1,FALSE)=0,"",VLOOKUP($A108,'Incurred Real 2022$'!$A$25:$AC$426,'Incurred Real 2022$'!I$1,FALSE))</f>
        <v/>
      </c>
      <c r="J108" s="105" t="str">
        <f>IF(VLOOKUP($A108,'Incurred Real 2022$'!$A$25:$AC$426,'Incurred Real 2022$'!J$1,FALSE)=0,"",VLOOKUP($A108,'Incurred Real 2022$'!$A$25:$AC$426,'Incurred Real 2022$'!J$1,FALSE))</f>
        <v/>
      </c>
      <c r="K108" s="105" t="str">
        <f>IF(VLOOKUP($A108,'Incurred Real 2022$'!$A$25:$AC$426,'Incurred Real 2022$'!K$1,FALSE)=0,"",VLOOKUP($A108,'Incurred Real 2022$'!$A$25:$AC$426,'Incurred Real 2022$'!K$1,FALSE))</f>
        <v/>
      </c>
      <c r="L108" s="105" t="str">
        <f>IF(VLOOKUP($A108,'Incurred Real 2022$'!$A$25:$AC$426,'Incurred Real 2022$'!L$1,FALSE)=0,"",VLOOKUP($A108,'Incurred Real 2022$'!$A$25:$AC$426,'Incurred Real 2022$'!L$1,FALSE))</f>
        <v/>
      </c>
      <c r="M108" s="105" t="str">
        <f>IF(VLOOKUP($A108,'Incurred Real 2022$'!$A$25:$AC$426,'Incurred Real 2022$'!M$1,FALSE)=0,"",VLOOKUP($A108,'Incurred Real 2022$'!$A$25:$AC$426,'Incurred Real 2022$'!M$1,FALSE))</f>
        <v/>
      </c>
      <c r="N108" s="105" t="str">
        <f>IF(VLOOKUP($A108,'Incurred Real 2022$'!$A$25:$AC$426,'Incurred Real 2022$'!N$1,FALSE)=0,"",VLOOKUP($A108,'Incurred Real 2022$'!$A$25:$AC$426,'Incurred Real 2022$'!N$1,FALSE))</f>
        <v/>
      </c>
      <c r="O108" s="105" t="str">
        <f>IF(VLOOKUP($A108,'Incurred Real 2022$'!$A$25:$AC$426,'Incurred Real 2022$'!O$1,FALSE)=0,"",VLOOKUP($A108,'Incurred Real 2022$'!$A$25:$AC$426,'Incurred Real 2022$'!O$1,FALSE))</f>
        <v/>
      </c>
      <c r="P108" s="105">
        <f>IF(VLOOKUP($A108,'Incurred Real 2022$'!$A$25:$AC$426,'Incurred Real 2022$'!P$1,FALSE)=0,"",VLOOKUP($A108,'Incurred Real 2022$'!$A$25:$AC$426,'Incurred Real 2022$'!P$1,FALSE))</f>
        <v>87606.14</v>
      </c>
      <c r="Q108" s="105">
        <f>IF(VLOOKUP($A108,'Incurred Real 2022$'!$A$25:$AC$426,'Incurred Real 2022$'!Q$1,FALSE)=0,"",VLOOKUP($A108,'Incurred Real 2022$'!$A$25:$AC$426,'Incurred Real 2022$'!Q$1,FALSE))</f>
        <v>272528.40000000002</v>
      </c>
      <c r="R108" s="105">
        <f>IF(VLOOKUP($A108,'Incurred Real 2022$'!$A$25:$AC$426,'Incurred Real 2022$'!R$1,FALSE)=0,"",VLOOKUP($A108,'Incurred Real 2022$'!$A$25:$AC$426,'Incurred Real 2022$'!R$1,FALSE))</f>
        <v>7392272.4100000001</v>
      </c>
      <c r="S108" s="105">
        <f>IF(VLOOKUP($A108,'Incurred Real 2022$'!$A$25:$AC$426,'Incurred Real 2022$'!S$1,FALSE)=0,"",VLOOKUP($A108,'Incurred Real 2022$'!$A$25:$AC$426,'Incurred Real 2022$'!S$1,FALSE))</f>
        <v>2481117.65</v>
      </c>
      <c r="T108" s="105">
        <f>IF(VLOOKUP($A108,'Incurred Real 2022$'!$A$25:$AC$426,'Incurred Real 2022$'!T$1,FALSE)=0,"",VLOOKUP($A108,'Incurred Real 2022$'!$A$25:$AC$426,'Incurred Real 2022$'!T$1,FALSE))</f>
        <v>462622.39</v>
      </c>
      <c r="U108" s="105">
        <f>IF(VLOOKUP($A108,'Incurred Real 2022$'!$A$25:$AC$426,'Incurred Real 2022$'!U$1,FALSE)=0,"",VLOOKUP($A108,'Incurred Real 2022$'!$A$25:$AC$426,'Incurred Real 2022$'!U$1,FALSE))</f>
        <v>-63609.72</v>
      </c>
      <c r="V108" s="13" t="str">
        <f>IF(ISTEXT(VLOOKUP($A108,'Incurred Real 2022$'!$A$25:$AC$426,'Incurred Real 2022$'!V$1,FALSE)),"",(VLOOKUP($A108,'Incurred Real 2022$'!$A$25:$AC$426,'Incurred Real 2022$'!V$1,FALSE))*BT108*Incurred_Real!V$15)</f>
        <v/>
      </c>
      <c r="W108" s="13" t="str">
        <f>IF(ISTEXT(VLOOKUP($A108,'Incurred Real 2022$'!$A$25:$AC$426,'Incurred Real 2022$'!W$1,FALSE)),"",(VLOOKUP($A108,'Incurred Real 2022$'!$A$25:$AC$426,'Incurred Real 2022$'!W$1,FALSE))*BU108*Incurred_Real!W$15)</f>
        <v/>
      </c>
      <c r="X108" s="220" t="str">
        <f>IF(ISTEXT(VLOOKUP($A108,'Incurred Real 2022$'!$A$25:$AC$426,'Incurred Real 2022$'!X$1,FALSE)),"",(VLOOKUP($A108,'Incurred Real 2022$'!$A$25:$AC$426,'Incurred Real 2022$'!X$1,FALSE))*BV108*Incurred_Real!X$15)</f>
        <v/>
      </c>
      <c r="Y108" s="217" t="str">
        <f>IF(ISTEXT(VLOOKUP($A108,'Incurred Real 2022$'!$A$25:$AC$426,'Incurred Real 2022$'!Y$1,FALSE)),"",(VLOOKUP($A108,'Incurred Real 2022$'!$A$25:$AC$426,'Incurred Real 2022$'!Y$1,FALSE))*BW108*Incurred_Real!Y$15)</f>
        <v/>
      </c>
      <c r="Z108" s="13" t="str">
        <f>IF(ISTEXT(VLOOKUP($A108,'Incurred Real 2022$'!$A$25:$AC$426,'Incurred Real 2022$'!Z$1,FALSE)),"",(VLOOKUP($A108,'Incurred Real 2022$'!$A$25:$AC$426,'Incurred Real 2022$'!Z$1,FALSE))*BX108*Incurred_Real!Z$15)</f>
        <v/>
      </c>
      <c r="AA108" s="13" t="str">
        <f>IF(ISTEXT(VLOOKUP($A108,'Incurred Real 2022$'!$A$25:$AC$426,'Incurred Real 2022$'!AA$1,FALSE)),"",(VLOOKUP($A108,'Incurred Real 2022$'!$A$25:$AC$426,'Incurred Real 2022$'!AA$1,FALSE))*BY108*Incurred_Real!AA$15)</f>
        <v/>
      </c>
      <c r="AB108" s="13" t="str">
        <f>IF(ISTEXT(VLOOKUP($A108,'Incurred Real 2022$'!$A$25:$AC$426,'Incurred Real 2022$'!AB$1,FALSE)),"",(VLOOKUP($A108,'Incurred Real 2022$'!$A$25:$AC$426,'Incurred Real 2022$'!AB$1,FALSE))*BZ108*Incurred_Real!AB$15)</f>
        <v/>
      </c>
      <c r="AC108" s="13" t="str">
        <f>IF(ISTEXT(VLOOKUP($A108,'Incurred Real 2022$'!$A$25:$AC$426,'Incurred Real 2022$'!AC$1,FALSE)),"",(VLOOKUP($A108,'Incurred Real 2022$'!$A$25:$AC$426,'Incurred Real 2022$'!AC$1,FALSE))*CA108*Incurred_Real!AC$15)</f>
        <v/>
      </c>
      <c r="AD108" s="221">
        <f t="shared" si="45"/>
        <v>10632537.27</v>
      </c>
      <c r="AE108" s="221">
        <f t="shared" si="46"/>
        <v>10759756.710000001</v>
      </c>
      <c r="AF108" s="239">
        <f t="shared" si="51"/>
        <v>13189814.602182355</v>
      </c>
      <c r="AG108" s="222">
        <f t="shared" si="47"/>
        <v>10596825.503540112</v>
      </c>
      <c r="AH108" s="223">
        <f t="shared" si="54"/>
        <v>1.244694894501754</v>
      </c>
      <c r="AI108" s="224">
        <f t="shared" si="48"/>
        <v>2021</v>
      </c>
      <c r="AJ108" s="225">
        <f>VLOOKUP($A108,Project_Commissioning!$C$4:$H$355,Project_Commissioning!F$1,FALSE)</f>
        <v>43951</v>
      </c>
      <c r="AK108" s="226">
        <f>VLOOKUP($A108,Project_Commissioning!$C$4:$H$355,Project_Commissioning!G$1,FALSE)</f>
        <v>2020</v>
      </c>
      <c r="AL108" s="225" t="str">
        <f>IF(VLOOKUP($A108,Project_Commissioning!$C$4:$H$355,Project_Commissioning!H$1,FALSE)=0,"",VLOOKUP($A108,Project_Commissioning!$C$4:$H$355,Project_Commissioning!H$1,FALSE))</f>
        <v/>
      </c>
      <c r="AM108" s="237">
        <f t="shared" si="52"/>
        <v>11714908.689503958</v>
      </c>
      <c r="AN108" s="221" cm="1">
        <f t="array" ref="AN108">IF(ROUND(AE108,0)=0,0,LOOKUP(2,1/(F108:AC108&lt;&gt;""),F108:AC108))</f>
        <v>-63609.72</v>
      </c>
      <c r="AO108" s="221">
        <f t="shared" si="53"/>
        <v>0</v>
      </c>
      <c r="AP108" s="79"/>
      <c r="AQ108" s="20"/>
      <c r="AR108" s="245">
        <f>IF(ISNA(VLOOKUP($A108,'Success Asset Classes'!$B$15:$AA$114,'Success Asset Classes'!$AA$1,FALSE)),0,VLOOKUP($A108,'Success Asset Classes'!$B$15:$AA$114,'Success Asset Classes'!$AA$1,FALSE))</f>
        <v>0</v>
      </c>
      <c r="AS108" s="230">
        <f>IF($AR108=0,VLOOKUP(MID($A108,4,5),'Project splits'!$C$5:$AM$346,AS$22,FALSE),IF(ISNA(VLOOKUP($A108,'Success Asset Classes'!$B$15:$BD$377,AS$21,FALSE)),VLOOKUP(MID($A108,4,5),'Project splits'!$C$5:$AM$346,AS$22,FALSE),VLOOKUP($A108,'Success Asset Classes'!$B$15:$BD$377,AS$21,FALSE)))</f>
        <v>0</v>
      </c>
      <c r="AT108" s="230">
        <f>IF($AR108=0,VLOOKUP(MID($A108,4,5),'Project splits'!$C$5:$AM$346,AT$22,FALSE),IF(ISNA(VLOOKUP($A108,'Success Asset Classes'!$B$15:$BD$377,AT$21,FALSE)),VLOOKUP(MID($A108,4,5),'Project splits'!$C$5:$AM$346,AT$22,FALSE),VLOOKUP($A108,'Success Asset Classes'!$B$15:$BD$377,AT$21,FALSE)))</f>
        <v>0</v>
      </c>
      <c r="AU108" s="230">
        <f>IF($AR108=0,VLOOKUP(MID($A108,4,5),'Project splits'!$C$5:$AM$346,AU$22,FALSE),IF(ISNA(VLOOKUP($A108,'Success Asset Classes'!$B$15:$BD$377,AU$21,FALSE)),VLOOKUP(MID($A108,4,5),'Project splits'!$C$5:$AM$346,AU$22,FALSE),VLOOKUP($A108,'Success Asset Classes'!$B$15:$BD$377,AU$21,FALSE)))</f>
        <v>0</v>
      </c>
      <c r="AV108" s="230">
        <f>IF($AR108=0,VLOOKUP(MID($A108,4,5),'Project splits'!$C$5:$AM$346,AV$22,FALSE),IF(ISNA(VLOOKUP($A108,'Success Asset Classes'!$B$15:$BD$377,AV$21,FALSE)),VLOOKUP(MID($A108,4,5),'Project splits'!$C$5:$AM$346,AV$22,FALSE),VLOOKUP($A108,'Success Asset Classes'!$B$15:$BD$377,AV$21,FALSE)))</f>
        <v>0</v>
      </c>
      <c r="AW108" s="230">
        <f>IF($AR108=0,VLOOKUP(MID($A108,4,5),'Project splits'!$C$5:$AM$346,AW$22,FALSE),IF(ISNA(VLOOKUP($A108,'Success Asset Classes'!$B$15:$BD$377,AW$21,FALSE)),VLOOKUP(MID($A108,4,5),'Project splits'!$C$5:$AM$346,AW$22,FALSE),VLOOKUP($A108,'Success Asset Classes'!$B$15:$BD$377,AW$21,FALSE)))</f>
        <v>0</v>
      </c>
      <c r="AX108" s="230">
        <f>IF($AR108=0,VLOOKUP(MID($A108,4,5),'Project splits'!$C$5:$AM$346,AX$22,FALSE),IF(ISNA(VLOOKUP($A108,'Success Asset Classes'!$B$15:$BD$377,AX$21,FALSE)),VLOOKUP(MID($A108,4,5),'Project splits'!$C$5:$AM$346,AX$22,FALSE),VLOOKUP($A108,'Success Asset Classes'!$B$15:$BD$377,AX$21,FALSE)))</f>
        <v>0</v>
      </c>
      <c r="AY108" s="230">
        <f>IF($AR108=0,VLOOKUP(MID($A108,4,5),'Project splits'!$C$5:$AM$346,AY$22,FALSE),IF(ISNA(VLOOKUP($A108,'Success Asset Classes'!$B$15:$BD$377,AY$21,FALSE)),VLOOKUP(MID($A108,4,5),'Project splits'!$C$5:$AM$346,AY$22,FALSE),VLOOKUP($A108,'Success Asset Classes'!$B$15:$BD$377,AY$21,FALSE)))</f>
        <v>0</v>
      </c>
      <c r="AZ108" s="230">
        <f>IF($AR108=0,VLOOKUP(MID($A108,4,5),'Project splits'!$C$5:$AM$346,AZ$22,FALSE),IF(ISNA(VLOOKUP($A108,'Success Asset Classes'!$B$15:$BD$377,AZ$21,FALSE)),VLOOKUP(MID($A108,4,5),'Project splits'!$C$5:$AM$346,AZ$22,FALSE),VLOOKUP($A108,'Success Asset Classes'!$B$15:$BD$377,AZ$21,FALSE)))</f>
        <v>0</v>
      </c>
      <c r="BA108" s="230">
        <f>IF($AR108=0,VLOOKUP(MID($A108,4,5),'Project splits'!$C$5:$AM$346,BA$22,FALSE),IF(ISNA(VLOOKUP($A108,'Success Asset Classes'!$B$15:$BD$377,BA$21,FALSE)),VLOOKUP(MID($A108,4,5),'Project splits'!$C$5:$AM$346,BA$22,FALSE),VLOOKUP($A108,'Success Asset Classes'!$B$15:$BD$377,BA$21,FALSE)))</f>
        <v>0</v>
      </c>
      <c r="BB108" s="230">
        <f>IF($AR108=0,VLOOKUP(MID($A108,4,5),'Project splits'!$C$5:$AM$346,BB$22,FALSE),IF(ISNA(VLOOKUP($A108,'Success Asset Classes'!$B$15:$BD$377,BB$21,FALSE)),VLOOKUP(MID($A108,4,5),'Project splits'!$C$5:$AM$346,BB$22,FALSE),VLOOKUP($A108,'Success Asset Classes'!$B$15:$BD$377,BB$21,FALSE)))</f>
        <v>0</v>
      </c>
      <c r="BC108" s="230">
        <f>IF($AR108=0,VLOOKUP(MID($A108,4,5),'Project splits'!$C$5:$AM$346,BC$22,FALSE),IF(ISNA(VLOOKUP($A108,'Success Asset Classes'!$B$15:$BD$377,BC$21,FALSE)),VLOOKUP(MID($A108,4,5),'Project splits'!$C$5:$AM$346,BC$22,FALSE),VLOOKUP($A108,'Success Asset Classes'!$B$15:$BD$377,BC$21,FALSE)))</f>
        <v>0</v>
      </c>
      <c r="BD108" s="230">
        <f>IF($AR108=0,VLOOKUP(MID($A108,4,5),'Project splits'!$C$5:$AM$346,BD$22,FALSE),IF(ISNA(VLOOKUP($A108,'Success Asset Classes'!$B$15:$BD$377,BD$21,FALSE)),VLOOKUP(MID($A108,4,5),'Project splits'!$C$5:$AM$346,BD$22,FALSE),VLOOKUP($A108,'Success Asset Classes'!$B$15:$BD$377,BD$21,FALSE)))</f>
        <v>1</v>
      </c>
      <c r="BE108" s="230">
        <f>IF($AR108=0,VLOOKUP(MID($A108,4,5),'Project splits'!$C$5:$AM$346,BE$22,FALSE),IF(ISNA(VLOOKUP($A108,'Success Asset Classes'!$B$15:$BD$377,BE$21,FALSE)),VLOOKUP(MID($A108,4,5),'Project splits'!$C$5:$AM$346,BE$22,FALSE),VLOOKUP($A108,'Success Asset Classes'!$B$15:$BD$377,BE$21,FALSE)))</f>
        <v>0</v>
      </c>
      <c r="BF108" s="230">
        <f>IF($AR108=0,VLOOKUP(MID($A108,4,5),'Project splits'!$C$5:$AM$346,BF$22,FALSE),IF(ISNA(VLOOKUP($A108,'Success Asset Classes'!$B$15:$BD$377,BF$21,FALSE)),VLOOKUP(MID($A108,4,5),'Project splits'!$C$5:$AM$346,BF$22,FALSE),VLOOKUP($A108,'Success Asset Classes'!$B$15:$BD$377,BF$21,FALSE)))</f>
        <v>0</v>
      </c>
      <c r="BG108" s="230">
        <f>IF($AR108=0,VLOOKUP(MID($A108,4,5),'Project splits'!$C$5:$AM$346,BG$22,FALSE),IF(ISNA(VLOOKUP($A108,'Success Asset Classes'!$B$15:$BD$377,BG$21,FALSE)),VLOOKUP(MID($A108,4,5),'Project splits'!$C$5:$AM$346,BG$22,FALSE),VLOOKUP($A108,'Success Asset Classes'!$B$15:$BD$377,BG$21,FALSE)))</f>
        <v>0</v>
      </c>
      <c r="BH108" s="230">
        <f>IF($AR108=0,VLOOKUP(MID($A108,4,5),'Project splits'!$C$5:$AM$346,BH$22,FALSE),IF(ISNA(VLOOKUP($A108,'Success Asset Classes'!$B$15:$BD$377,BH$21,FALSE)),VLOOKUP(MID($A108,4,5),'Project splits'!$C$5:$AM$346,BH$22,FALSE),VLOOKUP($A108,'Success Asset Classes'!$B$15:$BD$377,BH$21,FALSE)))</f>
        <v>0</v>
      </c>
      <c r="BI108" s="230">
        <f>IF($AR108=0,VLOOKUP(MID($A108,4,5),'Project splits'!$C$5:$AM$346,BI$22,FALSE),IF(ISNA(VLOOKUP($A108,'Success Asset Classes'!$B$15:$BD$377,BI$21,FALSE)),VLOOKUP(MID($A108,4,5),'Project splits'!$C$5:$AM$346,BI$22,FALSE),VLOOKUP($A108,'Success Asset Classes'!$B$15:$BD$377,BI$21,FALSE)))</f>
        <v>0</v>
      </c>
      <c r="BJ108" s="230">
        <f>IF($AR108=0,VLOOKUP(MID($A108,4,5),'Project splits'!$C$5:$AM$346,BJ$22,FALSE),IF(ISNA(VLOOKUP($A108,'Success Asset Classes'!$B$15:$BD$377,BJ$21,FALSE)),VLOOKUP(MID($A108,4,5),'Project splits'!$C$5:$AM$346,BJ$22,FALSE),VLOOKUP($A108,'Success Asset Classes'!$B$15:$BD$377,BJ$21,FALSE)))</f>
        <v>0</v>
      </c>
      <c r="BK108" s="230">
        <f>IF($AR108=0,VLOOKUP(MID($A108,4,5),'Project splits'!$C$5:$AM$346,BK$22,FALSE),IF(ISNA(VLOOKUP($A108,'Success Asset Classes'!$B$15:$BD$377,BK$21,FALSE)),VLOOKUP(MID($A108,4,5),'Project splits'!$C$5:$AM$346,BK$22,FALSE),VLOOKUP($A108,'Success Asset Classes'!$B$15:$BD$377,BK$21,FALSE)))</f>
        <v>0</v>
      </c>
      <c r="BL108" s="230">
        <f>IF($AR108=0,VLOOKUP(MID($A108,4,5),'Project splits'!$C$5:$AM$346,BL$22,FALSE),IF(ISNA(VLOOKUP($A108,'Success Asset Classes'!$B$15:$BD$377,BL$21,FALSE)),VLOOKUP(MID($A108,4,5),'Project splits'!$C$5:$AM$346,BL$22,FALSE),VLOOKUP($A108,'Success Asset Classes'!$B$15:$BD$377,BL$21,FALSE)))</f>
        <v>0</v>
      </c>
      <c r="BM108" s="230">
        <f>IF($AR108=0,VLOOKUP(MID($A108,4,5),'Project splits'!$C$5:$AM$346,BM$22,FALSE),IF(ISNA(VLOOKUP($A108,'Success Asset Classes'!$B$15:$BD$377,BM$21,FALSE)),VLOOKUP(MID($A108,4,5),'Project splits'!$C$5:$AM$346,BM$22,FALSE),VLOOKUP($A108,'Success Asset Classes'!$B$15:$BD$377,BM$21,FALSE)))</f>
        <v>0</v>
      </c>
      <c r="BN108" s="230">
        <f>IF($AR108=0,VLOOKUP(MID($A108,4,5),'Project splits'!$C$5:$AM$346,BN$22,FALSE),IF(ISNA(VLOOKUP($A108,'Success Asset Classes'!$B$15:$BD$377,BN$21,FALSE)),VLOOKUP(MID($A108,4,5),'Project splits'!$C$5:$AM$346,BN$22,FALSE),VLOOKUP($A108,'Success Asset Classes'!$B$15:$BD$377,BN$21,FALSE)))</f>
        <v>0</v>
      </c>
      <c r="BO108" s="230">
        <f>IF($AR108=0,VLOOKUP(MID($A108,4,5),'Project splits'!$C$5:$AM$346,BO$22,FALSE),IF(ISNA(VLOOKUP($A108,'Success Asset Classes'!$B$15:$BD$377,BO$21,FALSE)),VLOOKUP(MID($A108,4,5),'Project splits'!$C$5:$AM$346,BO$22,FALSE),VLOOKUP($A108,'Success Asset Classes'!$B$15:$BD$377,BO$21,FALSE)))</f>
        <v>0</v>
      </c>
      <c r="BP108" s="230">
        <f>IF($AR108=0,VLOOKUP(MID($A108,4,5),'Project splits'!$C$5:$AM$346,BP$22,FALSE),IF(ISNA(VLOOKUP($A108,'Success Asset Classes'!$B$15:$BD$377,BP$21,FALSE)),VLOOKUP(MID($A108,4,5),'Project splits'!$C$5:$AM$346,BP$22,FALSE),VLOOKUP($A108,'Success Asset Classes'!$B$15:$BD$377,BP$21,FALSE)))</f>
        <v>0</v>
      </c>
      <c r="BQ108" s="230">
        <f>IF($AR108=0,VLOOKUP(MID($A108,4,5),'Project splits'!$C$5:$AM$346,BQ$22,FALSE),IF(ISNA(VLOOKUP($A108,'Success Asset Classes'!$B$15:$BD$377,BQ$21,FALSE)),VLOOKUP(MID($A108,4,5),'Project splits'!$C$5:$AM$346,BQ$22,FALSE),VLOOKUP($A108,'Success Asset Classes'!$B$15:$BD$377,BQ$21,FALSE)))</f>
        <v>0</v>
      </c>
      <c r="BR108" s="230">
        <f>IF($AR108=0,VLOOKUP(MID($A108,4,5),'Project splits'!$C$5:$AM$346,BR$22,FALSE),IF(ISNA(VLOOKUP($A108,'Success Asset Classes'!$B$15:$BD$377,BR$21,FALSE)),VLOOKUP(MID($A108,4,5),'Project splits'!$C$5:$AM$346,BR$22,FALSE),VLOOKUP($A108,'Success Asset Classes'!$B$15:$BD$377,BR$21,FALSE)))</f>
        <v>0</v>
      </c>
      <c r="BS108" s="247">
        <f t="shared" si="49"/>
        <v>1</v>
      </c>
      <c r="BT108" s="249">
        <f>1+IF(ISNA(VLOOKUP($A108,'Project labour content'!$A$7:$D$255,'Project labour content'!$D$1,FALSE)),VLOOKUP($D108,'Project labour content'!$F$6:$G$15,'Project labour content'!$G$1,FALSE),VLOOKUP($A108,'Project labour content'!$A$7:$D$255,'Project labour content'!$D$1,FALSE))*LabEsc22*1</f>
        <v>1.0008946620064583</v>
      </c>
      <c r="BU108" s="249">
        <f>1+IF(ISNA(VLOOKUP($A108,'Project labour content'!$A$7:$D$255,'Project labour content'!$D$1,FALSE)),VLOOKUP($D108,'Project labour content'!$F$6:$G$15,'Project labour content'!$G$1,FALSE),VLOOKUP($A108,'Project labour content'!$A$7:$D$255,'Project labour content'!$D$1,FALSE))*LabEsc23*1</f>
        <v>1.0017936183905476</v>
      </c>
      <c r="BV108" s="249">
        <f>1+IF(ISNA(VLOOKUP($A108,'Project labour content'!$A$7:$D$255,'Project labour content'!$D$1,FALSE)),VLOOKUP($D108,'Project labour content'!$F$6:$G$15,'Project labour content'!$G$1,FALSE),VLOOKUP($A108,'Project labour content'!$A$7:$D$255,'Project labour content'!$D$1,FALSE))*LabEsc24*1</f>
        <v>1.0026404353043599</v>
      </c>
      <c r="BW108" s="249">
        <f>1+IF(ISNA(VLOOKUP($A108,'Project labour content'!$A$7:$D$255,'Project labour content'!$D$1,FALSE)),VLOOKUP($D108,'Project labour content'!$F$6:$G$15,'Project labour content'!$G$1,FALSE),VLOOKUP($A108,'Project labour content'!$A$7:$D$255,'Project labour content'!$D$1,FALSE))*LabEsc25*1</f>
        <v>1.0037746054242589</v>
      </c>
      <c r="BX108" s="249">
        <f>1+IF(ISNA(VLOOKUP($A108,'Project labour content'!$A$7:$D$255,'Project labour content'!$D$1,FALSE)),VLOOKUP($D108,'Project labour content'!$F$6:$G$15,'Project labour content'!$G$1,FALSE),VLOOKUP($A108,'Project labour content'!$A$7:$D$255,'Project labour content'!$D$1,FALSE))*LabEsc26*1</f>
        <v>1.0050106618265955</v>
      </c>
      <c r="BY108" s="249">
        <f>1+IF(ISNA(VLOOKUP($A108,'Project labour content'!$A$7:$D$255,'Project labour content'!$D$1,FALSE)),VLOOKUP($D108,'Project labour content'!$F$6:$G$15,'Project labour content'!$G$1,FALSE),VLOOKUP($A108,'Project labour content'!$A$7:$D$255,'Project labour content'!$D$1,FALSE))*LabEsc27*1</f>
        <v>1.0057762561459505</v>
      </c>
      <c r="BZ108" s="249">
        <f>1+IF(ISNA(VLOOKUP($A108,'Project labour content'!$A$7:$D$255,'Project labour content'!$D$1,FALSE)),VLOOKUP($D108,'Project labour content'!$F$6:$G$15,'Project labour content'!$G$1,FALSE),VLOOKUP($A108,'Project labour content'!$A$7:$D$255,'Project labour content'!$D$1,FALSE))*LabEsc28*1</f>
        <v>1.0063527486684249</v>
      </c>
      <c r="CA108" s="249">
        <f>1+IF(ISNA(VLOOKUP($A108,'Project labour content'!$A$7:$D$255,'Project labour content'!$D$1,FALSE)),VLOOKUP($D108,'Project labour content'!$F$6:$G$15,'Project labour content'!$G$1,FALSE),VLOOKUP($A108,'Project labour content'!$A$7:$D$255,'Project labour content'!$D$1,FALSE))*LabEsc29*1</f>
        <v>1.0072779038684916</v>
      </c>
      <c r="CB108" s="250" t="str">
        <f>IF(ISNA(VLOOKUP($A108,'Project labour content'!$A$7:$D$255,'Project labour content'!$D$1,FALSE)),"Category","Project")</f>
        <v>Category</v>
      </c>
      <c r="CD108" s="247" t="str">
        <f t="shared" si="50"/>
        <v>11747</v>
      </c>
      <c r="CE108" s="3"/>
    </row>
    <row r="109" spans="1:83" x14ac:dyDescent="0.15">
      <c r="A109" s="11" t="s">
        <v>161</v>
      </c>
      <c r="B109" s="11" t="str">
        <f>VLOOKUP($A109,'Incurred Real 2022$'!$A$25:$AC$426,'Incurred Real 2022$'!B$1,FALSE)</f>
        <v>AC Board Replacement 2013-18</v>
      </c>
      <c r="C109" s="11" t="str">
        <f>VLOOKUP($A109,'Incurred Real 2022$'!$A$25:$AC$426,'Incurred Real 2022$'!C$1,FALSE)</f>
        <v>ExAnte</v>
      </c>
      <c r="D109" s="11" t="str">
        <f>VLOOKUP($A109,'Incurred Real 2022$'!$A$25:$AC$426,'Incurred Real 2022$'!D$1,FALSE)</f>
        <v>Replacement</v>
      </c>
      <c r="E109" s="11" t="str">
        <f>VLOOKUP($A109,'Incurred Real 2022$'!$A$25:$AC$426,'Incurred Real 2022$'!E$1,FALSE)</f>
        <v>Active</v>
      </c>
      <c r="F109" s="105" t="str">
        <f>IF(VLOOKUP($A109,'Incurred Real 2022$'!$A$25:$AC$426,'Incurred Real 2022$'!F$1,FALSE)=0,"",VLOOKUP($A109,'Incurred Real 2022$'!$A$25:$AC$426,'Incurred Real 2022$'!F$1,FALSE))</f>
        <v/>
      </c>
      <c r="G109" s="105" t="str">
        <f>IF(VLOOKUP($A109,'Incurred Real 2022$'!$A$25:$AC$426,'Incurred Real 2022$'!G$1,FALSE)=0,"",VLOOKUP($A109,'Incurred Real 2022$'!$A$25:$AC$426,'Incurred Real 2022$'!G$1,FALSE))</f>
        <v/>
      </c>
      <c r="H109" s="105" t="str">
        <f>IF(VLOOKUP($A109,'Incurred Real 2022$'!$A$25:$AC$426,'Incurred Real 2022$'!H$1,FALSE)=0,"",VLOOKUP($A109,'Incurred Real 2022$'!$A$25:$AC$426,'Incurred Real 2022$'!H$1,FALSE))</f>
        <v/>
      </c>
      <c r="I109" s="105" t="str">
        <f>IF(VLOOKUP($A109,'Incurred Real 2022$'!$A$25:$AC$426,'Incurred Real 2022$'!I$1,FALSE)=0,"",VLOOKUP($A109,'Incurred Real 2022$'!$A$25:$AC$426,'Incurred Real 2022$'!I$1,FALSE))</f>
        <v/>
      </c>
      <c r="J109" s="105" t="str">
        <f>IF(VLOOKUP($A109,'Incurred Real 2022$'!$A$25:$AC$426,'Incurred Real 2022$'!J$1,FALSE)=0,"",VLOOKUP($A109,'Incurred Real 2022$'!$A$25:$AC$426,'Incurred Real 2022$'!J$1,FALSE))</f>
        <v/>
      </c>
      <c r="K109" s="105" t="str">
        <f>IF(VLOOKUP($A109,'Incurred Real 2022$'!$A$25:$AC$426,'Incurred Real 2022$'!K$1,FALSE)=0,"",VLOOKUP($A109,'Incurred Real 2022$'!$A$25:$AC$426,'Incurred Real 2022$'!K$1,FALSE))</f>
        <v/>
      </c>
      <c r="L109" s="105" t="str">
        <f>IF(VLOOKUP($A109,'Incurred Real 2022$'!$A$25:$AC$426,'Incurred Real 2022$'!L$1,FALSE)=0,"",VLOOKUP($A109,'Incurred Real 2022$'!$A$25:$AC$426,'Incurred Real 2022$'!L$1,FALSE))</f>
        <v/>
      </c>
      <c r="M109" s="105" t="str">
        <f>IF(VLOOKUP($A109,'Incurred Real 2022$'!$A$25:$AC$426,'Incurred Real 2022$'!M$1,FALSE)=0,"",VLOOKUP($A109,'Incurred Real 2022$'!$A$25:$AC$426,'Incurred Real 2022$'!M$1,FALSE))</f>
        <v/>
      </c>
      <c r="N109" s="105" t="str">
        <f>IF(VLOOKUP($A109,'Incurred Real 2022$'!$A$25:$AC$426,'Incurred Real 2022$'!N$1,FALSE)=0,"",VLOOKUP($A109,'Incurred Real 2022$'!$A$25:$AC$426,'Incurred Real 2022$'!N$1,FALSE))</f>
        <v/>
      </c>
      <c r="O109" s="105">
        <f>IF(VLOOKUP($A109,'Incurred Real 2022$'!$A$25:$AC$426,'Incurred Real 2022$'!O$1,FALSE)=0,"",VLOOKUP($A109,'Incurred Real 2022$'!$A$25:$AC$426,'Incurred Real 2022$'!O$1,FALSE))</f>
        <v>60003.55</v>
      </c>
      <c r="P109" s="105">
        <f>IF(VLOOKUP($A109,'Incurred Real 2022$'!$A$25:$AC$426,'Incurred Real 2022$'!P$1,FALSE)=0,"",VLOOKUP($A109,'Incurred Real 2022$'!$A$25:$AC$426,'Incurred Real 2022$'!P$1,FALSE))</f>
        <v>414454.11</v>
      </c>
      <c r="Q109" s="105">
        <f>IF(VLOOKUP($A109,'Incurred Real 2022$'!$A$25:$AC$426,'Incurred Real 2022$'!Q$1,FALSE)=0,"",VLOOKUP($A109,'Incurred Real 2022$'!$A$25:$AC$426,'Incurred Real 2022$'!Q$1,FALSE))</f>
        <v>1183162.21</v>
      </c>
      <c r="R109" s="105">
        <f>IF(VLOOKUP($A109,'Incurred Real 2022$'!$A$25:$AC$426,'Incurred Real 2022$'!R$1,FALSE)=0,"",VLOOKUP($A109,'Incurred Real 2022$'!$A$25:$AC$426,'Incurred Real 2022$'!R$1,FALSE))</f>
        <v>6805311.3300000001</v>
      </c>
      <c r="S109" s="105">
        <f>IF(VLOOKUP($A109,'Incurred Real 2022$'!$A$25:$AC$426,'Incurred Real 2022$'!S$1,FALSE)=0,"",VLOOKUP($A109,'Incurred Real 2022$'!$A$25:$AC$426,'Incurred Real 2022$'!S$1,FALSE))</f>
        <v>3868876.54</v>
      </c>
      <c r="T109" s="105">
        <f>IF(VLOOKUP($A109,'Incurred Real 2022$'!$A$25:$AC$426,'Incurred Real 2022$'!T$1,FALSE)=0,"",VLOOKUP($A109,'Incurred Real 2022$'!$A$25:$AC$426,'Incurred Real 2022$'!T$1,FALSE))</f>
        <v>4255728.62</v>
      </c>
      <c r="U109" s="105">
        <f>IF(VLOOKUP($A109,'Incurred Real 2022$'!$A$25:$AC$426,'Incurred Real 2022$'!U$1,FALSE)=0,"",VLOOKUP($A109,'Incurred Real 2022$'!$A$25:$AC$426,'Incurred Real 2022$'!U$1,FALSE))</f>
        <v>465446.88</v>
      </c>
      <c r="V109" s="13">
        <f>IF(ISTEXT(VLOOKUP($A109,'Incurred Real 2022$'!$A$25:$AC$426,'Incurred Real 2022$'!V$1,FALSE)),"",(VLOOKUP($A109,'Incurred Real 2022$'!$A$25:$AC$426,'Incurred Real 2022$'!V$1,FALSE))*BT109*Incurred_Real!V$15)</f>
        <v>194365.5812695339</v>
      </c>
      <c r="W109" s="13" t="str">
        <f>IF(ISTEXT(VLOOKUP($A109,'Incurred Real 2022$'!$A$25:$AC$426,'Incurred Real 2022$'!W$1,FALSE)),"",(VLOOKUP($A109,'Incurred Real 2022$'!$A$25:$AC$426,'Incurred Real 2022$'!W$1,FALSE))*BU109*Incurred_Real!W$15)</f>
        <v/>
      </c>
      <c r="X109" s="220" t="str">
        <f>IF(ISTEXT(VLOOKUP($A109,'Incurred Real 2022$'!$A$25:$AC$426,'Incurred Real 2022$'!X$1,FALSE)),"",(VLOOKUP($A109,'Incurred Real 2022$'!$A$25:$AC$426,'Incurred Real 2022$'!X$1,FALSE))*BV109*Incurred_Real!X$15)</f>
        <v/>
      </c>
      <c r="Y109" s="217" t="str">
        <f>IF(ISTEXT(VLOOKUP($A109,'Incurred Real 2022$'!$A$25:$AC$426,'Incurred Real 2022$'!Y$1,FALSE)),"",(VLOOKUP($A109,'Incurred Real 2022$'!$A$25:$AC$426,'Incurred Real 2022$'!Y$1,FALSE))*BW109*Incurred_Real!Y$15)</f>
        <v/>
      </c>
      <c r="Z109" s="13" t="str">
        <f>IF(ISTEXT(VLOOKUP($A109,'Incurred Real 2022$'!$A$25:$AC$426,'Incurred Real 2022$'!Z$1,FALSE)),"",(VLOOKUP($A109,'Incurred Real 2022$'!$A$25:$AC$426,'Incurred Real 2022$'!Z$1,FALSE))*BX109*Incurred_Real!Z$15)</f>
        <v/>
      </c>
      <c r="AA109" s="13" t="str">
        <f>IF(ISTEXT(VLOOKUP($A109,'Incurred Real 2022$'!$A$25:$AC$426,'Incurred Real 2022$'!AA$1,FALSE)),"",(VLOOKUP($A109,'Incurred Real 2022$'!$A$25:$AC$426,'Incurred Real 2022$'!AA$1,FALSE))*BY109*Incurred_Real!AA$15)</f>
        <v/>
      </c>
      <c r="AB109" s="13" t="str">
        <f>IF(ISTEXT(VLOOKUP($A109,'Incurred Real 2022$'!$A$25:$AC$426,'Incurred Real 2022$'!AB$1,FALSE)),"",(VLOOKUP($A109,'Incurred Real 2022$'!$A$25:$AC$426,'Incurred Real 2022$'!AB$1,FALSE))*BZ109*Incurred_Real!AB$15)</f>
        <v/>
      </c>
      <c r="AC109" s="13" t="str">
        <f>IF(ISTEXT(VLOOKUP($A109,'Incurred Real 2022$'!$A$25:$AC$426,'Incurred Real 2022$'!AC$1,FALSE)),"",(VLOOKUP($A109,'Incurred Real 2022$'!$A$25:$AC$426,'Incurred Real 2022$'!AC$1,FALSE))*CA109*Incurred_Real!AC$15)</f>
        <v/>
      </c>
      <c r="AD109" s="221">
        <f t="shared" si="45"/>
        <v>17247348.821269531</v>
      </c>
      <c r="AE109" s="221">
        <f t="shared" si="46"/>
        <v>17247348.821269531</v>
      </c>
      <c r="AF109" s="239" t="str">
        <f t="shared" si="51"/>
        <v/>
      </c>
      <c r="AG109" s="222" t="str">
        <f t="shared" si="47"/>
        <v/>
      </c>
      <c r="AH109" s="223" t="str">
        <f t="shared" si="54"/>
        <v/>
      </c>
      <c r="AI109" s="224">
        <f t="shared" si="48"/>
        <v>2022</v>
      </c>
      <c r="AJ109" s="225">
        <f>VLOOKUP($A109,Project_Commissioning!$C$4:$H$355,Project_Commissioning!F$1,FALSE)</f>
        <v>44522</v>
      </c>
      <c r="AK109" s="226">
        <f>VLOOKUP($A109,Project_Commissioning!$C$4:$H$355,Project_Commissioning!G$1,FALSE)</f>
        <v>2022</v>
      </c>
      <c r="AL109" s="225" t="str">
        <f>IF(VLOOKUP($A109,Project_Commissioning!$C$4:$H$355,Project_Commissioning!H$1,FALSE)=0,"",VLOOKUP($A109,Project_Commissioning!$C$4:$H$355,Project_Commissioning!H$1,FALSE))</f>
        <v>Commissioned Extra</v>
      </c>
      <c r="AM109" s="237" t="str">
        <f t="shared" si="52"/>
        <v/>
      </c>
      <c r="AN109" s="221" cm="1">
        <f t="array" ref="AN109">IF(ROUND(AE109,0)=0,0,LOOKUP(2,1/(F109:AC109&lt;&gt;""),F109:AC109))</f>
        <v>194365.5812695339</v>
      </c>
      <c r="AO109" s="221">
        <f t="shared" si="53"/>
        <v>194365.5812695339</v>
      </c>
      <c r="AP109" s="79"/>
      <c r="AQ109" s="20"/>
      <c r="AR109" s="245">
        <f>IF(ISNA(VLOOKUP($A109,'Success Asset Classes'!$B$15:$AA$114,'Success Asset Classes'!$AA$1,FALSE)),0,VLOOKUP($A109,'Success Asset Classes'!$B$15:$AA$114,'Success Asset Classes'!$AA$1,FALSE))</f>
        <v>0</v>
      </c>
      <c r="AS109" s="230">
        <f>IF($AR109=0,VLOOKUP(MID($A109,4,5),'Project splits'!$C$5:$AM$346,AS$22,FALSE),IF(ISNA(VLOOKUP($A109,'Success Asset Classes'!$B$15:$BD$377,AS$21,FALSE)),VLOOKUP(MID($A109,4,5),'Project splits'!$C$5:$AM$346,AS$22,FALSE),VLOOKUP($A109,'Success Asset Classes'!$B$15:$BD$377,AS$21,FALSE)))</f>
        <v>0</v>
      </c>
      <c r="AT109" s="230">
        <f>IF($AR109=0,VLOOKUP(MID($A109,4,5),'Project splits'!$C$5:$AM$346,AT$22,FALSE),IF(ISNA(VLOOKUP($A109,'Success Asset Classes'!$B$15:$BD$377,AT$21,FALSE)),VLOOKUP(MID($A109,4,5),'Project splits'!$C$5:$AM$346,AT$22,FALSE),VLOOKUP($A109,'Success Asset Classes'!$B$15:$BD$377,AT$21,FALSE)))</f>
        <v>0</v>
      </c>
      <c r="AU109" s="230">
        <f>IF($AR109=0,VLOOKUP(MID($A109,4,5),'Project splits'!$C$5:$AM$346,AU$22,FALSE),IF(ISNA(VLOOKUP($A109,'Success Asset Classes'!$B$15:$BD$377,AU$21,FALSE)),VLOOKUP(MID($A109,4,5),'Project splits'!$C$5:$AM$346,AU$22,FALSE),VLOOKUP($A109,'Success Asset Classes'!$B$15:$BD$377,AU$21,FALSE)))</f>
        <v>0</v>
      </c>
      <c r="AV109" s="230">
        <f>IF($AR109=0,VLOOKUP(MID($A109,4,5),'Project splits'!$C$5:$AM$346,AV$22,FALSE),IF(ISNA(VLOOKUP($A109,'Success Asset Classes'!$B$15:$BD$377,AV$21,FALSE)),VLOOKUP(MID($A109,4,5),'Project splits'!$C$5:$AM$346,AV$22,FALSE),VLOOKUP($A109,'Success Asset Classes'!$B$15:$BD$377,AV$21,FALSE)))</f>
        <v>0</v>
      </c>
      <c r="AW109" s="230">
        <f>IF($AR109=0,VLOOKUP(MID($A109,4,5),'Project splits'!$C$5:$AM$346,AW$22,FALSE),IF(ISNA(VLOOKUP($A109,'Success Asset Classes'!$B$15:$BD$377,AW$21,FALSE)),VLOOKUP(MID($A109,4,5),'Project splits'!$C$5:$AM$346,AW$22,FALSE),VLOOKUP($A109,'Success Asset Classes'!$B$15:$BD$377,AW$21,FALSE)))</f>
        <v>0</v>
      </c>
      <c r="AX109" s="230">
        <f>IF($AR109=0,VLOOKUP(MID($A109,4,5),'Project splits'!$C$5:$AM$346,AX$22,FALSE),IF(ISNA(VLOOKUP($A109,'Success Asset Classes'!$B$15:$BD$377,AX$21,FALSE)),VLOOKUP(MID($A109,4,5),'Project splits'!$C$5:$AM$346,AX$22,FALSE),VLOOKUP($A109,'Success Asset Classes'!$B$15:$BD$377,AX$21,FALSE)))</f>
        <v>0</v>
      </c>
      <c r="AY109" s="230">
        <f>IF($AR109=0,VLOOKUP(MID($A109,4,5),'Project splits'!$C$5:$AM$346,AY$22,FALSE),IF(ISNA(VLOOKUP($A109,'Success Asset Classes'!$B$15:$BD$377,AY$21,FALSE)),VLOOKUP(MID($A109,4,5),'Project splits'!$C$5:$AM$346,AY$22,FALSE),VLOOKUP($A109,'Success Asset Classes'!$B$15:$BD$377,AY$21,FALSE)))</f>
        <v>0</v>
      </c>
      <c r="AZ109" s="230">
        <f>IF($AR109=0,VLOOKUP(MID($A109,4,5),'Project splits'!$C$5:$AM$346,AZ$22,FALSE),IF(ISNA(VLOOKUP($A109,'Success Asset Classes'!$B$15:$BD$377,AZ$21,FALSE)),VLOOKUP(MID($A109,4,5),'Project splits'!$C$5:$AM$346,AZ$22,FALSE),VLOOKUP($A109,'Success Asset Classes'!$B$15:$BD$377,AZ$21,FALSE)))</f>
        <v>0</v>
      </c>
      <c r="BA109" s="230">
        <f>IF($AR109=0,VLOOKUP(MID($A109,4,5),'Project splits'!$C$5:$AM$346,BA$22,FALSE),IF(ISNA(VLOOKUP($A109,'Success Asset Classes'!$B$15:$BD$377,BA$21,FALSE)),VLOOKUP(MID($A109,4,5),'Project splits'!$C$5:$AM$346,BA$22,FALSE),VLOOKUP($A109,'Success Asset Classes'!$B$15:$BD$377,BA$21,FALSE)))</f>
        <v>0</v>
      </c>
      <c r="BB109" s="230">
        <f>IF($AR109=0,VLOOKUP(MID($A109,4,5),'Project splits'!$C$5:$AM$346,BB$22,FALSE),IF(ISNA(VLOOKUP($A109,'Success Asset Classes'!$B$15:$BD$377,BB$21,FALSE)),VLOOKUP(MID($A109,4,5),'Project splits'!$C$5:$AM$346,BB$22,FALSE),VLOOKUP($A109,'Success Asset Classes'!$B$15:$BD$377,BB$21,FALSE)))</f>
        <v>0</v>
      </c>
      <c r="BC109" s="230">
        <f>IF($AR109=0,VLOOKUP(MID($A109,4,5),'Project splits'!$C$5:$AM$346,BC$22,FALSE),IF(ISNA(VLOOKUP($A109,'Success Asset Classes'!$B$15:$BD$377,BC$21,FALSE)),VLOOKUP(MID($A109,4,5),'Project splits'!$C$5:$AM$346,BC$22,FALSE),VLOOKUP($A109,'Success Asset Classes'!$B$15:$BD$377,BC$21,FALSE)))</f>
        <v>0</v>
      </c>
      <c r="BD109" s="230">
        <f>IF($AR109=0,VLOOKUP(MID($A109,4,5),'Project splits'!$C$5:$AM$346,BD$22,FALSE),IF(ISNA(VLOOKUP($A109,'Success Asset Classes'!$B$15:$BD$377,BD$21,FALSE)),VLOOKUP(MID($A109,4,5),'Project splits'!$C$5:$AM$346,BD$22,FALSE),VLOOKUP($A109,'Success Asset Classes'!$B$15:$BD$377,BD$21,FALSE)))</f>
        <v>1</v>
      </c>
      <c r="BE109" s="230">
        <f>IF($AR109=0,VLOOKUP(MID($A109,4,5),'Project splits'!$C$5:$AM$346,BE$22,FALSE),IF(ISNA(VLOOKUP($A109,'Success Asset Classes'!$B$15:$BD$377,BE$21,FALSE)),VLOOKUP(MID($A109,4,5),'Project splits'!$C$5:$AM$346,BE$22,FALSE),VLOOKUP($A109,'Success Asset Classes'!$B$15:$BD$377,BE$21,FALSE)))</f>
        <v>0</v>
      </c>
      <c r="BF109" s="230">
        <f>IF($AR109=0,VLOOKUP(MID($A109,4,5),'Project splits'!$C$5:$AM$346,BF$22,FALSE),IF(ISNA(VLOOKUP($A109,'Success Asset Classes'!$B$15:$BD$377,BF$21,FALSE)),VLOOKUP(MID($A109,4,5),'Project splits'!$C$5:$AM$346,BF$22,FALSE),VLOOKUP($A109,'Success Asset Classes'!$B$15:$BD$377,BF$21,FALSE)))</f>
        <v>0</v>
      </c>
      <c r="BG109" s="230">
        <f>IF($AR109=0,VLOOKUP(MID($A109,4,5),'Project splits'!$C$5:$AM$346,BG$22,FALSE),IF(ISNA(VLOOKUP($A109,'Success Asset Classes'!$B$15:$BD$377,BG$21,FALSE)),VLOOKUP(MID($A109,4,5),'Project splits'!$C$5:$AM$346,BG$22,FALSE),VLOOKUP($A109,'Success Asset Classes'!$B$15:$BD$377,BG$21,FALSE)))</f>
        <v>0</v>
      </c>
      <c r="BH109" s="230">
        <f>IF($AR109=0,VLOOKUP(MID($A109,4,5),'Project splits'!$C$5:$AM$346,BH$22,FALSE),IF(ISNA(VLOOKUP($A109,'Success Asset Classes'!$B$15:$BD$377,BH$21,FALSE)),VLOOKUP(MID($A109,4,5),'Project splits'!$C$5:$AM$346,BH$22,FALSE),VLOOKUP($A109,'Success Asset Classes'!$B$15:$BD$377,BH$21,FALSE)))</f>
        <v>0</v>
      </c>
      <c r="BI109" s="230">
        <f>IF($AR109=0,VLOOKUP(MID($A109,4,5),'Project splits'!$C$5:$AM$346,BI$22,FALSE),IF(ISNA(VLOOKUP($A109,'Success Asset Classes'!$B$15:$BD$377,BI$21,FALSE)),VLOOKUP(MID($A109,4,5),'Project splits'!$C$5:$AM$346,BI$22,FALSE),VLOOKUP($A109,'Success Asset Classes'!$B$15:$BD$377,BI$21,FALSE)))</f>
        <v>0</v>
      </c>
      <c r="BJ109" s="230">
        <f>IF($AR109=0,VLOOKUP(MID($A109,4,5),'Project splits'!$C$5:$AM$346,BJ$22,FALSE),IF(ISNA(VLOOKUP($A109,'Success Asset Classes'!$B$15:$BD$377,BJ$21,FALSE)),VLOOKUP(MID($A109,4,5),'Project splits'!$C$5:$AM$346,BJ$22,FALSE),VLOOKUP($A109,'Success Asset Classes'!$B$15:$BD$377,BJ$21,FALSE)))</f>
        <v>0</v>
      </c>
      <c r="BK109" s="230">
        <f>IF($AR109=0,VLOOKUP(MID($A109,4,5),'Project splits'!$C$5:$AM$346,BK$22,FALSE),IF(ISNA(VLOOKUP($A109,'Success Asset Classes'!$B$15:$BD$377,BK$21,FALSE)),VLOOKUP(MID($A109,4,5),'Project splits'!$C$5:$AM$346,BK$22,FALSE),VLOOKUP($A109,'Success Asset Classes'!$B$15:$BD$377,BK$21,FALSE)))</f>
        <v>0</v>
      </c>
      <c r="BL109" s="230">
        <f>IF($AR109=0,VLOOKUP(MID($A109,4,5),'Project splits'!$C$5:$AM$346,BL$22,FALSE),IF(ISNA(VLOOKUP($A109,'Success Asset Classes'!$B$15:$BD$377,BL$21,FALSE)),VLOOKUP(MID($A109,4,5),'Project splits'!$C$5:$AM$346,BL$22,FALSE),VLOOKUP($A109,'Success Asset Classes'!$B$15:$BD$377,BL$21,FALSE)))</f>
        <v>0</v>
      </c>
      <c r="BM109" s="230">
        <f>IF($AR109=0,VLOOKUP(MID($A109,4,5),'Project splits'!$C$5:$AM$346,BM$22,FALSE),IF(ISNA(VLOOKUP($A109,'Success Asset Classes'!$B$15:$BD$377,BM$21,FALSE)),VLOOKUP(MID($A109,4,5),'Project splits'!$C$5:$AM$346,BM$22,FALSE),VLOOKUP($A109,'Success Asset Classes'!$B$15:$BD$377,BM$21,FALSE)))</f>
        <v>0</v>
      </c>
      <c r="BN109" s="230">
        <f>IF($AR109=0,VLOOKUP(MID($A109,4,5),'Project splits'!$C$5:$AM$346,BN$22,FALSE),IF(ISNA(VLOOKUP($A109,'Success Asset Classes'!$B$15:$BD$377,BN$21,FALSE)),VLOOKUP(MID($A109,4,5),'Project splits'!$C$5:$AM$346,BN$22,FALSE),VLOOKUP($A109,'Success Asset Classes'!$B$15:$BD$377,BN$21,FALSE)))</f>
        <v>0</v>
      </c>
      <c r="BO109" s="230">
        <f>IF($AR109=0,VLOOKUP(MID($A109,4,5),'Project splits'!$C$5:$AM$346,BO$22,FALSE),IF(ISNA(VLOOKUP($A109,'Success Asset Classes'!$B$15:$BD$377,BO$21,FALSE)),VLOOKUP(MID($A109,4,5),'Project splits'!$C$5:$AM$346,BO$22,FALSE),VLOOKUP($A109,'Success Asset Classes'!$B$15:$BD$377,BO$21,FALSE)))</f>
        <v>0</v>
      </c>
      <c r="BP109" s="230">
        <f>IF($AR109=0,VLOOKUP(MID($A109,4,5),'Project splits'!$C$5:$AM$346,BP$22,FALSE),IF(ISNA(VLOOKUP($A109,'Success Asset Classes'!$B$15:$BD$377,BP$21,FALSE)),VLOOKUP(MID($A109,4,5),'Project splits'!$C$5:$AM$346,BP$22,FALSE),VLOOKUP($A109,'Success Asset Classes'!$B$15:$BD$377,BP$21,FALSE)))</f>
        <v>0</v>
      </c>
      <c r="BQ109" s="230">
        <f>IF($AR109=0,VLOOKUP(MID($A109,4,5),'Project splits'!$C$5:$AM$346,BQ$22,FALSE),IF(ISNA(VLOOKUP($A109,'Success Asset Classes'!$B$15:$BD$377,BQ$21,FALSE)),VLOOKUP(MID($A109,4,5),'Project splits'!$C$5:$AM$346,BQ$22,FALSE),VLOOKUP($A109,'Success Asset Classes'!$B$15:$BD$377,BQ$21,FALSE)))</f>
        <v>0</v>
      </c>
      <c r="BR109" s="230">
        <f>IF($AR109=0,VLOOKUP(MID($A109,4,5),'Project splits'!$C$5:$AM$346,BR$22,FALSE),IF(ISNA(VLOOKUP($A109,'Success Asset Classes'!$B$15:$BD$377,BR$21,FALSE)),VLOOKUP(MID($A109,4,5),'Project splits'!$C$5:$AM$346,BR$22,FALSE),VLOOKUP($A109,'Success Asset Classes'!$B$15:$BD$377,BR$21,FALSE)))</f>
        <v>0</v>
      </c>
      <c r="BS109" s="247">
        <f t="shared" si="49"/>
        <v>1</v>
      </c>
      <c r="BT109" s="249">
        <f>1+IF(ISNA(VLOOKUP($A109,'Project labour content'!$A$7:$D$255,'Project labour content'!$D$1,FALSE)),VLOOKUP($D109,'Project labour content'!$F$6:$G$15,'Project labour content'!$G$1,FALSE),VLOOKUP($A109,'Project labour content'!$A$7:$D$255,'Project labour content'!$D$1,FALSE))*LabEsc22*1</f>
        <v>1.0009938377691683</v>
      </c>
      <c r="BU109" s="249">
        <f>1+IF(ISNA(VLOOKUP($A109,'Project labour content'!$A$7:$D$255,'Project labour content'!$D$1,FALSE)),VLOOKUP($D109,'Project labour content'!$F$6:$G$15,'Project labour content'!$G$1,FALSE),VLOOKUP($A109,'Project labour content'!$A$7:$D$255,'Project labour content'!$D$1,FALSE))*LabEsc23*1</f>
        <v>1.0019924459596286</v>
      </c>
      <c r="BV109" s="249">
        <f>1+IF(ISNA(VLOOKUP($A109,'Project labour content'!$A$7:$D$255,'Project labour content'!$D$1,FALSE)),VLOOKUP($D109,'Project labour content'!$F$6:$G$15,'Project labour content'!$G$1,FALSE),VLOOKUP($A109,'Project labour content'!$A$7:$D$255,'Project labour content'!$D$1,FALSE))*LabEsc24*1</f>
        <v>1.0029331348750421</v>
      </c>
      <c r="BW109" s="249">
        <f>1+IF(ISNA(VLOOKUP($A109,'Project labour content'!$A$7:$D$255,'Project labour content'!$D$1,FALSE)),VLOOKUP($D109,'Project labour content'!$F$6:$G$15,'Project labour content'!$G$1,FALSE),VLOOKUP($A109,'Project labour content'!$A$7:$D$255,'Project labour content'!$D$1,FALSE))*LabEsc25*1</f>
        <v>1.0041930308957525</v>
      </c>
      <c r="BX109" s="249">
        <f>1+IF(ISNA(VLOOKUP($A109,'Project labour content'!$A$7:$D$255,'Project labour content'!$D$1,FALSE)),VLOOKUP($D109,'Project labour content'!$F$6:$G$15,'Project labour content'!$G$1,FALSE),VLOOKUP($A109,'Project labour content'!$A$7:$D$255,'Project labour content'!$D$1,FALSE))*LabEsc26*1</f>
        <v>1.005566107575657</v>
      </c>
      <c r="BY109" s="249">
        <f>1+IF(ISNA(VLOOKUP($A109,'Project labour content'!$A$7:$D$255,'Project labour content'!$D$1,FALSE)),VLOOKUP($D109,'Project labour content'!$F$6:$G$15,'Project labour content'!$G$1,FALSE),VLOOKUP($A109,'Project labour content'!$A$7:$D$255,'Project labour content'!$D$1,FALSE))*LabEsc27*1</f>
        <v>1.0064165701469332</v>
      </c>
      <c r="BZ109" s="249">
        <f>1+IF(ISNA(VLOOKUP($A109,'Project labour content'!$A$7:$D$255,'Project labour content'!$D$1,FALSE)),VLOOKUP($D109,'Project labour content'!$F$6:$G$15,'Project labour content'!$G$1,FALSE),VLOOKUP($A109,'Project labour content'!$A$7:$D$255,'Project labour content'!$D$1,FALSE))*LabEsc28*1</f>
        <v>1.0070569684631041</v>
      </c>
      <c r="CA109" s="249">
        <f>1+IF(ISNA(VLOOKUP($A109,'Project labour content'!$A$7:$D$255,'Project labour content'!$D$1,FALSE)),VLOOKUP($D109,'Project labour content'!$F$6:$G$15,'Project labour content'!$G$1,FALSE),VLOOKUP($A109,'Project labour content'!$A$7:$D$255,'Project labour content'!$D$1,FALSE))*LabEsc29*1</f>
        <v>1.0080846796808951</v>
      </c>
      <c r="CB109" s="250" t="str">
        <f>IF(ISNA(VLOOKUP($A109,'Project labour content'!$A$7:$D$255,'Project labour content'!$D$1,FALSE)),"Category","Project")</f>
        <v>Project</v>
      </c>
      <c r="CD109" s="247" t="str">
        <f t="shared" si="50"/>
        <v>11749</v>
      </c>
      <c r="CE109" s="3"/>
    </row>
    <row r="110" spans="1:83" x14ac:dyDescent="0.15">
      <c r="A110" s="11" t="s">
        <v>163</v>
      </c>
      <c r="B110" s="11" t="str">
        <f>VLOOKUP($A110,'Incurred Real 2022$'!$A$25:$AC$426,'Incurred Real 2022$'!B$1,FALSE)</f>
        <v>Westinghouse RTU Replacement</v>
      </c>
      <c r="C110" s="11" t="str">
        <f>VLOOKUP($A110,'Incurred Real 2022$'!$A$25:$AC$426,'Incurred Real 2022$'!C$1,FALSE)</f>
        <v>ExAnte</v>
      </c>
      <c r="D110" s="11" t="str">
        <f>VLOOKUP($A110,'Incurred Real 2022$'!$A$25:$AC$426,'Incurred Real 2022$'!D$1,FALSE)</f>
        <v>Replacement</v>
      </c>
      <c r="E110" s="11" t="str">
        <f>VLOOKUP($A110,'Incurred Real 2022$'!$A$25:$AC$426,'Incurred Real 2022$'!E$1,FALSE)</f>
        <v>Active</v>
      </c>
      <c r="F110" s="105" t="str">
        <f>IF(VLOOKUP($A110,'Incurred Real 2022$'!$A$25:$AC$426,'Incurred Real 2022$'!F$1,FALSE)=0,"",VLOOKUP($A110,'Incurred Real 2022$'!$A$25:$AC$426,'Incurred Real 2022$'!F$1,FALSE))</f>
        <v/>
      </c>
      <c r="G110" s="105" t="str">
        <f>IF(VLOOKUP($A110,'Incurred Real 2022$'!$A$25:$AC$426,'Incurred Real 2022$'!G$1,FALSE)=0,"",VLOOKUP($A110,'Incurred Real 2022$'!$A$25:$AC$426,'Incurred Real 2022$'!G$1,FALSE))</f>
        <v/>
      </c>
      <c r="H110" s="105" t="str">
        <f>IF(VLOOKUP($A110,'Incurred Real 2022$'!$A$25:$AC$426,'Incurred Real 2022$'!H$1,FALSE)=0,"",VLOOKUP($A110,'Incurred Real 2022$'!$A$25:$AC$426,'Incurred Real 2022$'!H$1,FALSE))</f>
        <v/>
      </c>
      <c r="I110" s="105" t="str">
        <f>IF(VLOOKUP($A110,'Incurred Real 2022$'!$A$25:$AC$426,'Incurred Real 2022$'!I$1,FALSE)=0,"",VLOOKUP($A110,'Incurred Real 2022$'!$A$25:$AC$426,'Incurred Real 2022$'!I$1,FALSE))</f>
        <v/>
      </c>
      <c r="J110" s="105" t="str">
        <f>IF(VLOOKUP($A110,'Incurred Real 2022$'!$A$25:$AC$426,'Incurred Real 2022$'!J$1,FALSE)=0,"",VLOOKUP($A110,'Incurred Real 2022$'!$A$25:$AC$426,'Incurred Real 2022$'!J$1,FALSE))</f>
        <v/>
      </c>
      <c r="K110" s="105" t="str">
        <f>IF(VLOOKUP($A110,'Incurred Real 2022$'!$A$25:$AC$426,'Incurred Real 2022$'!K$1,FALSE)=0,"",VLOOKUP($A110,'Incurred Real 2022$'!$A$25:$AC$426,'Incurred Real 2022$'!K$1,FALSE))</f>
        <v/>
      </c>
      <c r="L110" s="105" t="str">
        <f>IF(VLOOKUP($A110,'Incurred Real 2022$'!$A$25:$AC$426,'Incurred Real 2022$'!L$1,FALSE)=0,"",VLOOKUP($A110,'Incurred Real 2022$'!$A$25:$AC$426,'Incurred Real 2022$'!L$1,FALSE))</f>
        <v/>
      </c>
      <c r="M110" s="105" t="str">
        <f>IF(VLOOKUP($A110,'Incurred Real 2022$'!$A$25:$AC$426,'Incurred Real 2022$'!M$1,FALSE)=0,"",VLOOKUP($A110,'Incurred Real 2022$'!$A$25:$AC$426,'Incurred Real 2022$'!M$1,FALSE))</f>
        <v/>
      </c>
      <c r="N110" s="105" t="str">
        <f>IF(VLOOKUP($A110,'Incurred Real 2022$'!$A$25:$AC$426,'Incurred Real 2022$'!N$1,FALSE)=0,"",VLOOKUP($A110,'Incurred Real 2022$'!$A$25:$AC$426,'Incurred Real 2022$'!N$1,FALSE))</f>
        <v/>
      </c>
      <c r="O110" s="105">
        <f>IF(VLOOKUP($A110,'Incurred Real 2022$'!$A$25:$AC$426,'Incurred Real 2022$'!O$1,FALSE)=0,"",VLOOKUP($A110,'Incurred Real 2022$'!$A$25:$AC$426,'Incurred Real 2022$'!O$1,FALSE))</f>
        <v>9388.5499999999993</v>
      </c>
      <c r="P110" s="105">
        <f>IF(VLOOKUP($A110,'Incurred Real 2022$'!$A$25:$AC$426,'Incurred Real 2022$'!P$1,FALSE)=0,"",VLOOKUP($A110,'Incurred Real 2022$'!$A$25:$AC$426,'Incurred Real 2022$'!P$1,FALSE))</f>
        <v>231514.37</v>
      </c>
      <c r="Q110" s="105">
        <f>IF(VLOOKUP($A110,'Incurred Real 2022$'!$A$25:$AC$426,'Incurred Real 2022$'!Q$1,FALSE)=0,"",VLOOKUP($A110,'Incurred Real 2022$'!$A$25:$AC$426,'Incurred Real 2022$'!Q$1,FALSE))</f>
        <v>1693220.48</v>
      </c>
      <c r="R110" s="105">
        <f>IF(VLOOKUP($A110,'Incurred Real 2022$'!$A$25:$AC$426,'Incurred Real 2022$'!R$1,FALSE)=0,"",VLOOKUP($A110,'Incurred Real 2022$'!$A$25:$AC$426,'Incurred Real 2022$'!R$1,FALSE))</f>
        <v>630689.68000000005</v>
      </c>
      <c r="S110" s="105">
        <f>IF(VLOOKUP($A110,'Incurred Real 2022$'!$A$25:$AC$426,'Incurred Real 2022$'!S$1,FALSE)=0,"",VLOOKUP($A110,'Incurred Real 2022$'!$A$25:$AC$426,'Incurred Real 2022$'!S$1,FALSE))</f>
        <v>229.6</v>
      </c>
      <c r="T110" s="105">
        <f>IF(VLOOKUP($A110,'Incurred Real 2022$'!$A$25:$AC$426,'Incurred Real 2022$'!T$1,FALSE)=0,"",VLOOKUP($A110,'Incurred Real 2022$'!$A$25:$AC$426,'Incurred Real 2022$'!T$1,FALSE))</f>
        <v>149665.32</v>
      </c>
      <c r="U110" s="105">
        <f>IF(VLOOKUP($A110,'Incurred Real 2022$'!$A$25:$AC$426,'Incurred Real 2022$'!U$1,FALSE)=0,"",VLOOKUP($A110,'Incurred Real 2022$'!$A$25:$AC$426,'Incurred Real 2022$'!U$1,FALSE))</f>
        <v>21383.11</v>
      </c>
      <c r="V110" s="13" t="str">
        <f>IF(ISTEXT(VLOOKUP($A110,'Incurred Real 2022$'!$A$25:$AC$426,'Incurred Real 2022$'!V$1,FALSE)),"",(VLOOKUP($A110,'Incurred Real 2022$'!$A$25:$AC$426,'Incurred Real 2022$'!V$1,FALSE))*BT110*Incurred_Real!V$15)</f>
        <v/>
      </c>
      <c r="W110" s="13" t="str">
        <f>IF(ISTEXT(VLOOKUP($A110,'Incurred Real 2022$'!$A$25:$AC$426,'Incurred Real 2022$'!W$1,FALSE)),"",(VLOOKUP($A110,'Incurred Real 2022$'!$A$25:$AC$426,'Incurred Real 2022$'!W$1,FALSE))*BU110*Incurred_Real!W$15)</f>
        <v/>
      </c>
      <c r="X110" s="220" t="str">
        <f>IF(ISTEXT(VLOOKUP($A110,'Incurred Real 2022$'!$A$25:$AC$426,'Incurred Real 2022$'!X$1,FALSE)),"",(VLOOKUP($A110,'Incurred Real 2022$'!$A$25:$AC$426,'Incurred Real 2022$'!X$1,FALSE))*BV110*Incurred_Real!X$15)</f>
        <v/>
      </c>
      <c r="Y110" s="217" t="str">
        <f>IF(ISTEXT(VLOOKUP($A110,'Incurred Real 2022$'!$A$25:$AC$426,'Incurred Real 2022$'!Y$1,FALSE)),"",(VLOOKUP($A110,'Incurred Real 2022$'!$A$25:$AC$426,'Incurred Real 2022$'!Y$1,FALSE))*BW110*Incurred_Real!Y$15)</f>
        <v/>
      </c>
      <c r="Z110" s="13" t="str">
        <f>IF(ISTEXT(VLOOKUP($A110,'Incurred Real 2022$'!$A$25:$AC$426,'Incurred Real 2022$'!Z$1,FALSE)),"",(VLOOKUP($A110,'Incurred Real 2022$'!$A$25:$AC$426,'Incurred Real 2022$'!Z$1,FALSE))*BX110*Incurred_Real!Z$15)</f>
        <v/>
      </c>
      <c r="AA110" s="13" t="str">
        <f>IF(ISTEXT(VLOOKUP($A110,'Incurred Real 2022$'!$A$25:$AC$426,'Incurred Real 2022$'!AA$1,FALSE)),"",(VLOOKUP($A110,'Incurred Real 2022$'!$A$25:$AC$426,'Incurred Real 2022$'!AA$1,FALSE))*BY110*Incurred_Real!AA$15)</f>
        <v/>
      </c>
      <c r="AB110" s="13" t="str">
        <f>IF(ISTEXT(VLOOKUP($A110,'Incurred Real 2022$'!$A$25:$AC$426,'Incurred Real 2022$'!AB$1,FALSE)),"",(VLOOKUP($A110,'Incurred Real 2022$'!$A$25:$AC$426,'Incurred Real 2022$'!AB$1,FALSE))*BZ110*Incurred_Real!AB$15)</f>
        <v/>
      </c>
      <c r="AC110" s="13" t="str">
        <f>IF(ISTEXT(VLOOKUP($A110,'Incurred Real 2022$'!$A$25:$AC$426,'Incurred Real 2022$'!AC$1,FALSE)),"",(VLOOKUP($A110,'Incurred Real 2022$'!$A$25:$AC$426,'Incurred Real 2022$'!AC$1,FALSE))*CA110*Incurred_Real!AC$15)</f>
        <v/>
      </c>
      <c r="AD110" s="221">
        <f t="shared" si="45"/>
        <v>2736091.11</v>
      </c>
      <c r="AE110" s="221">
        <f t="shared" si="46"/>
        <v>2736091.11</v>
      </c>
      <c r="AF110" s="239">
        <f t="shared" si="51"/>
        <v>3451184.6770125409</v>
      </c>
      <c r="AG110" s="222">
        <f t="shared" si="47"/>
        <v>2885987.9440517235</v>
      </c>
      <c r="AH110" s="223">
        <f t="shared" si="54"/>
        <v>1.1958416819189206</v>
      </c>
      <c r="AI110" s="224">
        <f t="shared" si="48"/>
        <v>2021</v>
      </c>
      <c r="AJ110" s="225">
        <f>VLOOKUP($A110,Project_Commissioning!$C$4:$H$355,Project_Commissioning!F$1,FALSE)</f>
        <v>44286</v>
      </c>
      <c r="AK110" s="226">
        <f>VLOOKUP($A110,Project_Commissioning!$C$4:$H$355,Project_Commissioning!G$1,FALSE)</f>
        <v>2021</v>
      </c>
      <c r="AL110" s="225" t="str">
        <f>IF(VLOOKUP($A110,Project_Commissioning!$C$4:$H$355,Project_Commissioning!H$1,FALSE)=0,"",VLOOKUP($A110,Project_Commissioning!$C$4:$H$355,Project_Commissioning!H$1,FALSE))</f>
        <v/>
      </c>
      <c r="AM110" s="237">
        <f t="shared" si="52"/>
        <v>3065267.7525222851</v>
      </c>
      <c r="AN110" s="221" cm="1">
        <f t="array" ref="AN110">IF(ROUND(AE110,0)=0,0,LOOKUP(2,1/(F110:AC110&lt;&gt;""),F110:AC110))</f>
        <v>21383.11</v>
      </c>
      <c r="AO110" s="221">
        <f t="shared" si="53"/>
        <v>0</v>
      </c>
      <c r="AP110" s="79"/>
      <c r="AQ110" s="20"/>
      <c r="AR110" s="245">
        <f>IF(ISNA(VLOOKUP($A110,'Success Asset Classes'!$B$15:$AA$114,'Success Asset Classes'!$AA$1,FALSE)),0,VLOOKUP($A110,'Success Asset Classes'!$B$15:$AA$114,'Success Asset Classes'!$AA$1,FALSE))</f>
        <v>0</v>
      </c>
      <c r="AS110" s="230">
        <f>IF($AR110=0,VLOOKUP(MID($A110,4,5),'Project splits'!$C$5:$AM$346,AS$22,FALSE),IF(ISNA(VLOOKUP($A110,'Success Asset Classes'!$B$15:$BD$377,AS$21,FALSE)),VLOOKUP(MID($A110,4,5),'Project splits'!$C$5:$AM$346,AS$22,FALSE),VLOOKUP($A110,'Success Asset Classes'!$B$15:$BD$377,AS$21,FALSE)))</f>
        <v>0</v>
      </c>
      <c r="AT110" s="230">
        <f>IF($AR110=0,VLOOKUP(MID($A110,4,5),'Project splits'!$C$5:$AM$346,AT$22,FALSE),IF(ISNA(VLOOKUP($A110,'Success Asset Classes'!$B$15:$BD$377,AT$21,FALSE)),VLOOKUP(MID($A110,4,5),'Project splits'!$C$5:$AM$346,AT$22,FALSE),VLOOKUP($A110,'Success Asset Classes'!$B$15:$BD$377,AT$21,FALSE)))</f>
        <v>0</v>
      </c>
      <c r="AU110" s="230">
        <f>IF($AR110=0,VLOOKUP(MID($A110,4,5),'Project splits'!$C$5:$AM$346,AU$22,FALSE),IF(ISNA(VLOOKUP($A110,'Success Asset Classes'!$B$15:$BD$377,AU$21,FALSE)),VLOOKUP(MID($A110,4,5),'Project splits'!$C$5:$AM$346,AU$22,FALSE),VLOOKUP($A110,'Success Asset Classes'!$B$15:$BD$377,AU$21,FALSE)))</f>
        <v>0</v>
      </c>
      <c r="AV110" s="230">
        <f>IF($AR110=0,VLOOKUP(MID($A110,4,5),'Project splits'!$C$5:$AM$346,AV$22,FALSE),IF(ISNA(VLOOKUP($A110,'Success Asset Classes'!$B$15:$BD$377,AV$21,FALSE)),VLOOKUP(MID($A110,4,5),'Project splits'!$C$5:$AM$346,AV$22,FALSE),VLOOKUP($A110,'Success Asset Classes'!$B$15:$BD$377,AV$21,FALSE)))</f>
        <v>0</v>
      </c>
      <c r="AW110" s="230">
        <f>IF($AR110=0,VLOOKUP(MID($A110,4,5),'Project splits'!$C$5:$AM$346,AW$22,FALSE),IF(ISNA(VLOOKUP($A110,'Success Asset Classes'!$B$15:$BD$377,AW$21,FALSE)),VLOOKUP(MID($A110,4,5),'Project splits'!$C$5:$AM$346,AW$22,FALSE),VLOOKUP($A110,'Success Asset Classes'!$B$15:$BD$377,AW$21,FALSE)))</f>
        <v>0</v>
      </c>
      <c r="AX110" s="230">
        <f>IF($AR110=0,VLOOKUP(MID($A110,4,5),'Project splits'!$C$5:$AM$346,AX$22,FALSE),IF(ISNA(VLOOKUP($A110,'Success Asset Classes'!$B$15:$BD$377,AX$21,FALSE)),VLOOKUP(MID($A110,4,5),'Project splits'!$C$5:$AM$346,AX$22,FALSE),VLOOKUP($A110,'Success Asset Classes'!$B$15:$BD$377,AX$21,FALSE)))</f>
        <v>0</v>
      </c>
      <c r="AY110" s="230">
        <f>IF($AR110=0,VLOOKUP(MID($A110,4,5),'Project splits'!$C$5:$AM$346,AY$22,FALSE),IF(ISNA(VLOOKUP($A110,'Success Asset Classes'!$B$15:$BD$377,AY$21,FALSE)),VLOOKUP(MID($A110,4,5),'Project splits'!$C$5:$AM$346,AY$22,FALSE),VLOOKUP($A110,'Success Asset Classes'!$B$15:$BD$377,AY$21,FALSE)))</f>
        <v>0</v>
      </c>
      <c r="AZ110" s="230">
        <f>IF($AR110=0,VLOOKUP(MID($A110,4,5),'Project splits'!$C$5:$AM$346,AZ$22,FALSE),IF(ISNA(VLOOKUP($A110,'Success Asset Classes'!$B$15:$BD$377,AZ$21,FALSE)),VLOOKUP(MID($A110,4,5),'Project splits'!$C$5:$AM$346,AZ$22,FALSE),VLOOKUP($A110,'Success Asset Classes'!$B$15:$BD$377,AZ$21,FALSE)))</f>
        <v>0</v>
      </c>
      <c r="BA110" s="230">
        <f>IF($AR110=0,VLOOKUP(MID($A110,4,5),'Project splits'!$C$5:$AM$346,BA$22,FALSE),IF(ISNA(VLOOKUP($A110,'Success Asset Classes'!$B$15:$BD$377,BA$21,FALSE)),VLOOKUP(MID($A110,4,5),'Project splits'!$C$5:$AM$346,BA$22,FALSE),VLOOKUP($A110,'Success Asset Classes'!$B$15:$BD$377,BA$21,FALSE)))</f>
        <v>0</v>
      </c>
      <c r="BB110" s="230">
        <f>IF($AR110=0,VLOOKUP(MID($A110,4,5),'Project splits'!$C$5:$AM$346,BB$22,FALSE),IF(ISNA(VLOOKUP($A110,'Success Asset Classes'!$B$15:$BD$377,BB$21,FALSE)),VLOOKUP(MID($A110,4,5),'Project splits'!$C$5:$AM$346,BB$22,FALSE),VLOOKUP($A110,'Success Asset Classes'!$B$15:$BD$377,BB$21,FALSE)))</f>
        <v>0</v>
      </c>
      <c r="BC110" s="230">
        <f>IF($AR110=0,VLOOKUP(MID($A110,4,5),'Project splits'!$C$5:$AM$346,BC$22,FALSE),IF(ISNA(VLOOKUP($A110,'Success Asset Classes'!$B$15:$BD$377,BC$21,FALSE)),VLOOKUP(MID($A110,4,5),'Project splits'!$C$5:$AM$346,BC$22,FALSE),VLOOKUP($A110,'Success Asset Classes'!$B$15:$BD$377,BC$21,FALSE)))</f>
        <v>0</v>
      </c>
      <c r="BD110" s="230">
        <f>IF($AR110=0,VLOOKUP(MID($A110,4,5),'Project splits'!$C$5:$AM$346,BD$22,FALSE),IF(ISNA(VLOOKUP($A110,'Success Asset Classes'!$B$15:$BD$377,BD$21,FALSE)),VLOOKUP(MID($A110,4,5),'Project splits'!$C$5:$AM$346,BD$22,FALSE),VLOOKUP($A110,'Success Asset Classes'!$B$15:$BD$377,BD$21,FALSE)))</f>
        <v>0</v>
      </c>
      <c r="BE110" s="230">
        <f>IF($AR110=0,VLOOKUP(MID($A110,4,5),'Project splits'!$C$5:$AM$346,BE$22,FALSE),IF(ISNA(VLOOKUP($A110,'Success Asset Classes'!$B$15:$BD$377,BE$21,FALSE)),VLOOKUP(MID($A110,4,5),'Project splits'!$C$5:$AM$346,BE$22,FALSE),VLOOKUP($A110,'Success Asset Classes'!$B$15:$BD$377,BE$21,FALSE)))</f>
        <v>0</v>
      </c>
      <c r="BF110" s="230">
        <f>IF($AR110=0,VLOOKUP(MID($A110,4,5),'Project splits'!$C$5:$AM$346,BF$22,FALSE),IF(ISNA(VLOOKUP($A110,'Success Asset Classes'!$B$15:$BD$377,BF$21,FALSE)),VLOOKUP(MID($A110,4,5),'Project splits'!$C$5:$AM$346,BF$22,FALSE),VLOOKUP($A110,'Success Asset Classes'!$B$15:$BD$377,BF$21,FALSE)))</f>
        <v>0</v>
      </c>
      <c r="BG110" s="230">
        <f>IF($AR110=0,VLOOKUP(MID($A110,4,5),'Project splits'!$C$5:$AM$346,BG$22,FALSE),IF(ISNA(VLOOKUP($A110,'Success Asset Classes'!$B$15:$BD$377,BG$21,FALSE)),VLOOKUP(MID($A110,4,5),'Project splits'!$C$5:$AM$346,BG$22,FALSE),VLOOKUP($A110,'Success Asset Classes'!$B$15:$BD$377,BG$21,FALSE)))</f>
        <v>1</v>
      </c>
      <c r="BH110" s="230">
        <f>IF($AR110=0,VLOOKUP(MID($A110,4,5),'Project splits'!$C$5:$AM$346,BH$22,FALSE),IF(ISNA(VLOOKUP($A110,'Success Asset Classes'!$B$15:$BD$377,BH$21,FALSE)),VLOOKUP(MID($A110,4,5),'Project splits'!$C$5:$AM$346,BH$22,FALSE),VLOOKUP($A110,'Success Asset Classes'!$B$15:$BD$377,BH$21,FALSE)))</f>
        <v>0</v>
      </c>
      <c r="BI110" s="230">
        <f>IF($AR110=0,VLOOKUP(MID($A110,4,5),'Project splits'!$C$5:$AM$346,BI$22,FALSE),IF(ISNA(VLOOKUP($A110,'Success Asset Classes'!$B$15:$BD$377,BI$21,FALSE)),VLOOKUP(MID($A110,4,5),'Project splits'!$C$5:$AM$346,BI$22,FALSE),VLOOKUP($A110,'Success Asset Classes'!$B$15:$BD$377,BI$21,FALSE)))</f>
        <v>0</v>
      </c>
      <c r="BJ110" s="230">
        <f>IF($AR110=0,VLOOKUP(MID($A110,4,5),'Project splits'!$C$5:$AM$346,BJ$22,FALSE),IF(ISNA(VLOOKUP($A110,'Success Asset Classes'!$B$15:$BD$377,BJ$21,FALSE)),VLOOKUP(MID($A110,4,5),'Project splits'!$C$5:$AM$346,BJ$22,FALSE),VLOOKUP($A110,'Success Asset Classes'!$B$15:$BD$377,BJ$21,FALSE)))</f>
        <v>0</v>
      </c>
      <c r="BK110" s="230">
        <f>IF($AR110=0,VLOOKUP(MID($A110,4,5),'Project splits'!$C$5:$AM$346,BK$22,FALSE),IF(ISNA(VLOOKUP($A110,'Success Asset Classes'!$B$15:$BD$377,BK$21,FALSE)),VLOOKUP(MID($A110,4,5),'Project splits'!$C$5:$AM$346,BK$22,FALSE),VLOOKUP($A110,'Success Asset Classes'!$B$15:$BD$377,BK$21,FALSE)))</f>
        <v>0</v>
      </c>
      <c r="BL110" s="230">
        <f>IF($AR110=0,VLOOKUP(MID($A110,4,5),'Project splits'!$C$5:$AM$346,BL$22,FALSE),IF(ISNA(VLOOKUP($A110,'Success Asset Classes'!$B$15:$BD$377,BL$21,FALSE)),VLOOKUP(MID($A110,4,5),'Project splits'!$C$5:$AM$346,BL$22,FALSE),VLOOKUP($A110,'Success Asset Classes'!$B$15:$BD$377,BL$21,FALSE)))</f>
        <v>0</v>
      </c>
      <c r="BM110" s="230">
        <f>IF($AR110=0,VLOOKUP(MID($A110,4,5),'Project splits'!$C$5:$AM$346,BM$22,FALSE),IF(ISNA(VLOOKUP($A110,'Success Asset Classes'!$B$15:$BD$377,BM$21,FALSE)),VLOOKUP(MID($A110,4,5),'Project splits'!$C$5:$AM$346,BM$22,FALSE),VLOOKUP($A110,'Success Asset Classes'!$B$15:$BD$377,BM$21,FALSE)))</f>
        <v>0</v>
      </c>
      <c r="BN110" s="230">
        <f>IF($AR110=0,VLOOKUP(MID($A110,4,5),'Project splits'!$C$5:$AM$346,BN$22,FALSE),IF(ISNA(VLOOKUP($A110,'Success Asset Classes'!$B$15:$BD$377,BN$21,FALSE)),VLOOKUP(MID($A110,4,5),'Project splits'!$C$5:$AM$346,BN$22,FALSE),VLOOKUP($A110,'Success Asset Classes'!$B$15:$BD$377,BN$21,FALSE)))</f>
        <v>0</v>
      </c>
      <c r="BO110" s="230">
        <f>IF($AR110=0,VLOOKUP(MID($A110,4,5),'Project splits'!$C$5:$AM$346,BO$22,FALSE),IF(ISNA(VLOOKUP($A110,'Success Asset Classes'!$B$15:$BD$377,BO$21,FALSE)),VLOOKUP(MID($A110,4,5),'Project splits'!$C$5:$AM$346,BO$22,FALSE),VLOOKUP($A110,'Success Asset Classes'!$B$15:$BD$377,BO$21,FALSE)))</f>
        <v>0</v>
      </c>
      <c r="BP110" s="230">
        <f>IF($AR110=0,VLOOKUP(MID($A110,4,5),'Project splits'!$C$5:$AM$346,BP$22,FALSE),IF(ISNA(VLOOKUP($A110,'Success Asset Classes'!$B$15:$BD$377,BP$21,FALSE)),VLOOKUP(MID($A110,4,5),'Project splits'!$C$5:$AM$346,BP$22,FALSE),VLOOKUP($A110,'Success Asset Classes'!$B$15:$BD$377,BP$21,FALSE)))</f>
        <v>0</v>
      </c>
      <c r="BQ110" s="230">
        <f>IF($AR110=0,VLOOKUP(MID($A110,4,5),'Project splits'!$C$5:$AM$346,BQ$22,FALSE),IF(ISNA(VLOOKUP($A110,'Success Asset Classes'!$B$15:$BD$377,BQ$21,FALSE)),VLOOKUP(MID($A110,4,5),'Project splits'!$C$5:$AM$346,BQ$22,FALSE),VLOOKUP($A110,'Success Asset Classes'!$B$15:$BD$377,BQ$21,FALSE)))</f>
        <v>0</v>
      </c>
      <c r="BR110" s="230">
        <f>IF($AR110=0,VLOOKUP(MID($A110,4,5),'Project splits'!$C$5:$AM$346,BR$22,FALSE),IF(ISNA(VLOOKUP($A110,'Success Asset Classes'!$B$15:$BD$377,BR$21,FALSE)),VLOOKUP(MID($A110,4,5),'Project splits'!$C$5:$AM$346,BR$22,FALSE),VLOOKUP($A110,'Success Asset Classes'!$B$15:$BD$377,BR$21,FALSE)))</f>
        <v>0</v>
      </c>
      <c r="BS110" s="247">
        <f t="shared" si="49"/>
        <v>1</v>
      </c>
      <c r="BT110" s="249">
        <f>1+IF(ISNA(VLOOKUP($A110,'Project labour content'!$A$7:$D$255,'Project labour content'!$D$1,FALSE)),VLOOKUP($D110,'Project labour content'!$F$6:$G$15,'Project labour content'!$G$1,FALSE),VLOOKUP($A110,'Project labour content'!$A$7:$D$255,'Project labour content'!$D$1,FALSE))*LabEsc22*1</f>
        <v>1.0008946620064583</v>
      </c>
      <c r="BU110" s="249">
        <f>1+IF(ISNA(VLOOKUP($A110,'Project labour content'!$A$7:$D$255,'Project labour content'!$D$1,FALSE)),VLOOKUP($D110,'Project labour content'!$F$6:$G$15,'Project labour content'!$G$1,FALSE),VLOOKUP($A110,'Project labour content'!$A$7:$D$255,'Project labour content'!$D$1,FALSE))*LabEsc23*1</f>
        <v>1.0017936183905476</v>
      </c>
      <c r="BV110" s="249">
        <f>1+IF(ISNA(VLOOKUP($A110,'Project labour content'!$A$7:$D$255,'Project labour content'!$D$1,FALSE)),VLOOKUP($D110,'Project labour content'!$F$6:$G$15,'Project labour content'!$G$1,FALSE),VLOOKUP($A110,'Project labour content'!$A$7:$D$255,'Project labour content'!$D$1,FALSE))*LabEsc24*1</f>
        <v>1.0026404353043599</v>
      </c>
      <c r="BW110" s="249">
        <f>1+IF(ISNA(VLOOKUP($A110,'Project labour content'!$A$7:$D$255,'Project labour content'!$D$1,FALSE)),VLOOKUP($D110,'Project labour content'!$F$6:$G$15,'Project labour content'!$G$1,FALSE),VLOOKUP($A110,'Project labour content'!$A$7:$D$255,'Project labour content'!$D$1,FALSE))*LabEsc25*1</f>
        <v>1.0037746054242589</v>
      </c>
      <c r="BX110" s="249">
        <f>1+IF(ISNA(VLOOKUP($A110,'Project labour content'!$A$7:$D$255,'Project labour content'!$D$1,FALSE)),VLOOKUP($D110,'Project labour content'!$F$6:$G$15,'Project labour content'!$G$1,FALSE),VLOOKUP($A110,'Project labour content'!$A$7:$D$255,'Project labour content'!$D$1,FALSE))*LabEsc26*1</f>
        <v>1.0050106618265955</v>
      </c>
      <c r="BY110" s="249">
        <f>1+IF(ISNA(VLOOKUP($A110,'Project labour content'!$A$7:$D$255,'Project labour content'!$D$1,FALSE)),VLOOKUP($D110,'Project labour content'!$F$6:$G$15,'Project labour content'!$G$1,FALSE),VLOOKUP($A110,'Project labour content'!$A$7:$D$255,'Project labour content'!$D$1,FALSE))*LabEsc27*1</f>
        <v>1.0057762561459505</v>
      </c>
      <c r="BZ110" s="249">
        <f>1+IF(ISNA(VLOOKUP($A110,'Project labour content'!$A$7:$D$255,'Project labour content'!$D$1,FALSE)),VLOOKUP($D110,'Project labour content'!$F$6:$G$15,'Project labour content'!$G$1,FALSE),VLOOKUP($A110,'Project labour content'!$A$7:$D$255,'Project labour content'!$D$1,FALSE))*LabEsc28*1</f>
        <v>1.0063527486684249</v>
      </c>
      <c r="CA110" s="249">
        <f>1+IF(ISNA(VLOOKUP($A110,'Project labour content'!$A$7:$D$255,'Project labour content'!$D$1,FALSE)),VLOOKUP($D110,'Project labour content'!$F$6:$G$15,'Project labour content'!$G$1,FALSE),VLOOKUP($A110,'Project labour content'!$A$7:$D$255,'Project labour content'!$D$1,FALSE))*LabEsc29*1</f>
        <v>1.0072779038684916</v>
      </c>
      <c r="CB110" s="250" t="str">
        <f>IF(ISNA(VLOOKUP($A110,'Project labour content'!$A$7:$D$255,'Project labour content'!$D$1,FALSE)),"Category","Project")</f>
        <v>Category</v>
      </c>
      <c r="CD110" s="247" t="str">
        <f t="shared" si="50"/>
        <v>11751</v>
      </c>
      <c r="CE110" s="3"/>
    </row>
    <row r="111" spans="1:83" x14ac:dyDescent="0.15">
      <c r="A111" s="11" t="s">
        <v>165</v>
      </c>
      <c r="B111" s="11" t="str">
        <f>VLOOKUP($A111,'Incurred Real 2022$'!$A$25:$AC$426,'Incurred Real 2022$'!B$1,FALSE)</f>
        <v>Furniture and Building Upgrades 2016-17</v>
      </c>
      <c r="C111" s="11" t="str">
        <f>VLOOKUP($A111,'Incurred Real 2022$'!$A$25:$AC$426,'Incurred Real 2022$'!C$1,FALSE)</f>
        <v>ExAnte</v>
      </c>
      <c r="D111" s="11" t="str">
        <f>VLOOKUP($A111,'Incurred Real 2022$'!$A$25:$AC$426,'Incurred Real 2022$'!D$1,FALSE)</f>
        <v>Facilities</v>
      </c>
      <c r="E111" s="11" t="str">
        <f>VLOOKUP($A111,'Incurred Real 2022$'!$A$25:$AC$426,'Incurred Real 2022$'!E$1,FALSE)</f>
        <v>Closed</v>
      </c>
      <c r="F111" s="105" t="str">
        <f>IF(VLOOKUP($A111,'Incurred Real 2022$'!$A$25:$AC$426,'Incurred Real 2022$'!F$1,FALSE)=0,"",VLOOKUP($A111,'Incurred Real 2022$'!$A$25:$AC$426,'Incurred Real 2022$'!F$1,FALSE))</f>
        <v/>
      </c>
      <c r="G111" s="105" t="str">
        <f>IF(VLOOKUP($A111,'Incurred Real 2022$'!$A$25:$AC$426,'Incurred Real 2022$'!G$1,FALSE)=0,"",VLOOKUP($A111,'Incurred Real 2022$'!$A$25:$AC$426,'Incurred Real 2022$'!G$1,FALSE))</f>
        <v/>
      </c>
      <c r="H111" s="105" t="str">
        <f>IF(VLOOKUP($A111,'Incurred Real 2022$'!$A$25:$AC$426,'Incurred Real 2022$'!H$1,FALSE)=0,"",VLOOKUP($A111,'Incurred Real 2022$'!$A$25:$AC$426,'Incurred Real 2022$'!H$1,FALSE))</f>
        <v/>
      </c>
      <c r="I111" s="105" t="str">
        <f>IF(VLOOKUP($A111,'Incurred Real 2022$'!$A$25:$AC$426,'Incurred Real 2022$'!I$1,FALSE)=0,"",VLOOKUP($A111,'Incurred Real 2022$'!$A$25:$AC$426,'Incurred Real 2022$'!I$1,FALSE))</f>
        <v/>
      </c>
      <c r="J111" s="105" t="str">
        <f>IF(VLOOKUP($A111,'Incurred Real 2022$'!$A$25:$AC$426,'Incurred Real 2022$'!J$1,FALSE)=0,"",VLOOKUP($A111,'Incurred Real 2022$'!$A$25:$AC$426,'Incurred Real 2022$'!J$1,FALSE))</f>
        <v/>
      </c>
      <c r="K111" s="105" t="str">
        <f>IF(VLOOKUP($A111,'Incurred Real 2022$'!$A$25:$AC$426,'Incurred Real 2022$'!K$1,FALSE)=0,"",VLOOKUP($A111,'Incurred Real 2022$'!$A$25:$AC$426,'Incurred Real 2022$'!K$1,FALSE))</f>
        <v/>
      </c>
      <c r="L111" s="105" t="str">
        <f>IF(VLOOKUP($A111,'Incurred Real 2022$'!$A$25:$AC$426,'Incurred Real 2022$'!L$1,FALSE)=0,"",VLOOKUP($A111,'Incurred Real 2022$'!$A$25:$AC$426,'Incurred Real 2022$'!L$1,FALSE))</f>
        <v/>
      </c>
      <c r="M111" s="105" t="str">
        <f>IF(VLOOKUP($A111,'Incurred Real 2022$'!$A$25:$AC$426,'Incurred Real 2022$'!M$1,FALSE)=0,"",VLOOKUP($A111,'Incurred Real 2022$'!$A$25:$AC$426,'Incurred Real 2022$'!M$1,FALSE))</f>
        <v/>
      </c>
      <c r="N111" s="105" t="str">
        <f>IF(VLOOKUP($A111,'Incurred Real 2022$'!$A$25:$AC$426,'Incurred Real 2022$'!N$1,FALSE)=0,"",VLOOKUP($A111,'Incurred Real 2022$'!$A$25:$AC$426,'Incurred Real 2022$'!N$1,FALSE))</f>
        <v/>
      </c>
      <c r="O111" s="105" t="str">
        <f>IF(VLOOKUP($A111,'Incurred Real 2022$'!$A$25:$AC$426,'Incurred Real 2022$'!O$1,FALSE)=0,"",VLOOKUP($A111,'Incurred Real 2022$'!$A$25:$AC$426,'Incurred Real 2022$'!O$1,FALSE))</f>
        <v/>
      </c>
      <c r="P111" s="105" t="str">
        <f>IF(VLOOKUP($A111,'Incurred Real 2022$'!$A$25:$AC$426,'Incurred Real 2022$'!P$1,FALSE)=0,"",VLOOKUP($A111,'Incurred Real 2022$'!$A$25:$AC$426,'Incurred Real 2022$'!P$1,FALSE))</f>
        <v/>
      </c>
      <c r="Q111" s="105">
        <f>IF(VLOOKUP($A111,'Incurred Real 2022$'!$A$25:$AC$426,'Incurred Real 2022$'!Q$1,FALSE)=0,"",VLOOKUP($A111,'Incurred Real 2022$'!$A$25:$AC$426,'Incurred Real 2022$'!Q$1,FALSE))</f>
        <v>375366.15</v>
      </c>
      <c r="R111" s="105">
        <f>IF(VLOOKUP($A111,'Incurred Real 2022$'!$A$25:$AC$426,'Incurred Real 2022$'!R$1,FALSE)=0,"",VLOOKUP($A111,'Incurred Real 2022$'!$A$25:$AC$426,'Incurred Real 2022$'!R$1,FALSE))</f>
        <v>34655.93</v>
      </c>
      <c r="S111" s="105" t="str">
        <f>IF(VLOOKUP($A111,'Incurred Real 2022$'!$A$25:$AC$426,'Incurred Real 2022$'!S$1,FALSE)=0,"",VLOOKUP($A111,'Incurred Real 2022$'!$A$25:$AC$426,'Incurred Real 2022$'!S$1,FALSE))</f>
        <v/>
      </c>
      <c r="T111" s="105">
        <f>IF(VLOOKUP($A111,'Incurred Real 2022$'!$A$25:$AC$426,'Incurred Real 2022$'!T$1,FALSE)=0,"",VLOOKUP($A111,'Incurred Real 2022$'!$A$25:$AC$426,'Incurred Real 2022$'!T$1,FALSE))</f>
        <v>-12300.87</v>
      </c>
      <c r="U111" s="105" t="str">
        <f>IF(VLOOKUP($A111,'Incurred Real 2022$'!$A$25:$AC$426,'Incurred Real 2022$'!U$1,FALSE)=0,"",VLOOKUP($A111,'Incurred Real 2022$'!$A$25:$AC$426,'Incurred Real 2022$'!U$1,FALSE))</f>
        <v/>
      </c>
      <c r="V111" s="13" t="str">
        <f>IF(ISTEXT(VLOOKUP($A111,'Incurred Real 2022$'!$A$25:$AC$426,'Incurred Real 2022$'!V$1,FALSE)),"",(VLOOKUP($A111,'Incurred Real 2022$'!$A$25:$AC$426,'Incurred Real 2022$'!V$1,FALSE))*BT111*Incurred_Real!V$15)</f>
        <v/>
      </c>
      <c r="W111" s="13" t="str">
        <f>IF(ISTEXT(VLOOKUP($A111,'Incurred Real 2022$'!$A$25:$AC$426,'Incurred Real 2022$'!W$1,FALSE)),"",(VLOOKUP($A111,'Incurred Real 2022$'!$A$25:$AC$426,'Incurred Real 2022$'!W$1,FALSE))*BU111*Incurred_Real!W$15)</f>
        <v/>
      </c>
      <c r="X111" s="220" t="str">
        <f>IF(ISTEXT(VLOOKUP($A111,'Incurred Real 2022$'!$A$25:$AC$426,'Incurred Real 2022$'!X$1,FALSE)),"",(VLOOKUP($A111,'Incurred Real 2022$'!$A$25:$AC$426,'Incurred Real 2022$'!X$1,FALSE))*BV111*Incurred_Real!X$15)</f>
        <v/>
      </c>
      <c r="Y111" s="217" t="str">
        <f>IF(ISTEXT(VLOOKUP($A111,'Incurred Real 2022$'!$A$25:$AC$426,'Incurred Real 2022$'!Y$1,FALSE)),"",(VLOOKUP($A111,'Incurred Real 2022$'!$A$25:$AC$426,'Incurred Real 2022$'!Y$1,FALSE))*BW111*Incurred_Real!Y$15)</f>
        <v/>
      </c>
      <c r="Z111" s="13" t="str">
        <f>IF(ISTEXT(VLOOKUP($A111,'Incurred Real 2022$'!$A$25:$AC$426,'Incurred Real 2022$'!Z$1,FALSE)),"",(VLOOKUP($A111,'Incurred Real 2022$'!$A$25:$AC$426,'Incurred Real 2022$'!Z$1,FALSE))*BX111*Incurred_Real!Z$15)</f>
        <v/>
      </c>
      <c r="AA111" s="13" t="str">
        <f>IF(ISTEXT(VLOOKUP($A111,'Incurred Real 2022$'!$A$25:$AC$426,'Incurred Real 2022$'!AA$1,FALSE)),"",(VLOOKUP($A111,'Incurred Real 2022$'!$A$25:$AC$426,'Incurred Real 2022$'!AA$1,FALSE))*BY111*Incurred_Real!AA$15)</f>
        <v/>
      </c>
      <c r="AB111" s="13" t="str">
        <f>IF(ISTEXT(VLOOKUP($A111,'Incurred Real 2022$'!$A$25:$AC$426,'Incurred Real 2022$'!AB$1,FALSE)),"",(VLOOKUP($A111,'Incurred Real 2022$'!$A$25:$AC$426,'Incurred Real 2022$'!AB$1,FALSE))*BZ111*Incurred_Real!AB$15)</f>
        <v/>
      </c>
      <c r="AC111" s="13" t="str">
        <f>IF(ISTEXT(VLOOKUP($A111,'Incurred Real 2022$'!$A$25:$AC$426,'Incurred Real 2022$'!AC$1,FALSE)),"",(VLOOKUP($A111,'Incurred Real 2022$'!$A$25:$AC$426,'Incurred Real 2022$'!AC$1,FALSE))*CA111*Incurred_Real!AC$15)</f>
        <v/>
      </c>
      <c r="AD111" s="221">
        <f t="shared" si="45"/>
        <v>397721.21</v>
      </c>
      <c r="AE111" s="221">
        <f t="shared" si="46"/>
        <v>422322.95</v>
      </c>
      <c r="AF111" s="239">
        <f t="shared" si="51"/>
        <v>504395.1297567772</v>
      </c>
      <c r="AG111" s="222">
        <f t="shared" si="47"/>
        <v>405235.95941854041</v>
      </c>
      <c r="AH111" s="223">
        <f t="shared" si="54"/>
        <v>1.244694894501754</v>
      </c>
      <c r="AI111" s="224">
        <f t="shared" si="48"/>
        <v>2020</v>
      </c>
      <c r="AJ111" s="225">
        <f>VLOOKUP($A111,Project_Commissioning!$C$4:$H$355,Project_Commissioning!F$1,FALSE)</f>
        <v>43263</v>
      </c>
      <c r="AK111" s="226">
        <f>VLOOKUP($A111,Project_Commissioning!$C$4:$H$355,Project_Commissioning!G$1,FALSE)</f>
        <v>2018</v>
      </c>
      <c r="AL111" s="225" t="str">
        <f>IF(VLOOKUP($A111,Project_Commissioning!$C$4:$H$355,Project_Commissioning!H$1,FALSE)=0,"",VLOOKUP($A111,Project_Commissioning!$C$4:$H$355,Project_Commissioning!H$1,FALSE))</f>
        <v/>
      </c>
      <c r="AM111" s="237">
        <f t="shared" si="52"/>
        <v>447992.86925181386</v>
      </c>
      <c r="AN111" s="221" cm="1">
        <f t="array" ref="AN111">IF(ROUND(AE111,0)=0,0,LOOKUP(2,1/(F111:AC111&lt;&gt;""),F111:AC111))</f>
        <v>-12300.87</v>
      </c>
      <c r="AO111" s="221">
        <f t="shared" si="53"/>
        <v>0</v>
      </c>
      <c r="AP111" s="79"/>
      <c r="AQ111" s="20"/>
      <c r="AR111" s="245">
        <f>IF(ISNA(VLOOKUP($A111,'Success Asset Classes'!$B$15:$AA$114,'Success Asset Classes'!$AA$1,FALSE)),0,VLOOKUP($A111,'Success Asset Classes'!$B$15:$AA$114,'Success Asset Classes'!$AA$1,FALSE))</f>
        <v>0</v>
      </c>
      <c r="AS111" s="230">
        <f>IF($AR111=0,VLOOKUP(MID($A111,4,5),'Project splits'!$C$5:$AM$346,AS$22,FALSE),IF(ISNA(VLOOKUP($A111,'Success Asset Classes'!$B$15:$BD$377,AS$21,FALSE)),VLOOKUP(MID($A111,4,5),'Project splits'!$C$5:$AM$346,AS$22,FALSE),VLOOKUP($A111,'Success Asset Classes'!$B$15:$BD$377,AS$21,FALSE)))</f>
        <v>0.30232558139534887</v>
      </c>
      <c r="AT111" s="230">
        <f>IF($AR111=0,VLOOKUP(MID($A111,4,5),'Project splits'!$C$5:$AM$346,AT$22,FALSE),IF(ISNA(VLOOKUP($A111,'Success Asset Classes'!$B$15:$BD$377,AT$21,FALSE)),VLOOKUP(MID($A111,4,5),'Project splits'!$C$5:$AM$346,AT$22,FALSE),VLOOKUP($A111,'Success Asset Classes'!$B$15:$BD$377,AT$21,FALSE)))</f>
        <v>0</v>
      </c>
      <c r="AU111" s="230">
        <f>IF($AR111=0,VLOOKUP(MID($A111,4,5),'Project splits'!$C$5:$AM$346,AU$22,FALSE),IF(ISNA(VLOOKUP($A111,'Success Asset Classes'!$B$15:$BD$377,AU$21,FALSE)),VLOOKUP(MID($A111,4,5),'Project splits'!$C$5:$AM$346,AU$22,FALSE),VLOOKUP($A111,'Success Asset Classes'!$B$15:$BD$377,AU$21,FALSE)))</f>
        <v>0</v>
      </c>
      <c r="AV111" s="230">
        <f>IF($AR111=0,VLOOKUP(MID($A111,4,5),'Project splits'!$C$5:$AM$346,AV$22,FALSE),IF(ISNA(VLOOKUP($A111,'Success Asset Classes'!$B$15:$BD$377,AV$21,FALSE)),VLOOKUP(MID($A111,4,5),'Project splits'!$C$5:$AM$346,AV$22,FALSE),VLOOKUP($A111,'Success Asset Classes'!$B$15:$BD$377,AV$21,FALSE)))</f>
        <v>0</v>
      </c>
      <c r="AW111" s="230">
        <f>IF($AR111=0,VLOOKUP(MID($A111,4,5),'Project splits'!$C$5:$AM$346,AW$22,FALSE),IF(ISNA(VLOOKUP($A111,'Success Asset Classes'!$B$15:$BD$377,AW$21,FALSE)),VLOOKUP(MID($A111,4,5),'Project splits'!$C$5:$AM$346,AW$22,FALSE),VLOOKUP($A111,'Success Asset Classes'!$B$15:$BD$377,AW$21,FALSE)))</f>
        <v>0</v>
      </c>
      <c r="AX111" s="230">
        <f>IF($AR111=0,VLOOKUP(MID($A111,4,5),'Project splits'!$C$5:$AM$346,AX$22,FALSE),IF(ISNA(VLOOKUP($A111,'Success Asset Classes'!$B$15:$BD$377,AX$21,FALSE)),VLOOKUP(MID($A111,4,5),'Project splits'!$C$5:$AM$346,AX$22,FALSE),VLOOKUP($A111,'Success Asset Classes'!$B$15:$BD$377,AX$21,FALSE)))</f>
        <v>0</v>
      </c>
      <c r="AY111" s="230">
        <f>IF($AR111=0,VLOOKUP(MID($A111,4,5),'Project splits'!$C$5:$AM$346,AY$22,FALSE),IF(ISNA(VLOOKUP($A111,'Success Asset Classes'!$B$15:$BD$377,AY$21,FALSE)),VLOOKUP(MID($A111,4,5),'Project splits'!$C$5:$AM$346,AY$22,FALSE),VLOOKUP($A111,'Success Asset Classes'!$B$15:$BD$377,AY$21,FALSE)))</f>
        <v>0</v>
      </c>
      <c r="AZ111" s="230">
        <f>IF($AR111=0,VLOOKUP(MID($A111,4,5),'Project splits'!$C$5:$AM$346,AZ$22,FALSE),IF(ISNA(VLOOKUP($A111,'Success Asset Classes'!$B$15:$BD$377,AZ$21,FALSE)),VLOOKUP(MID($A111,4,5),'Project splits'!$C$5:$AM$346,AZ$22,FALSE),VLOOKUP($A111,'Success Asset Classes'!$B$15:$BD$377,AZ$21,FALSE)))</f>
        <v>0.69767441860465118</v>
      </c>
      <c r="BA111" s="230">
        <f>IF($AR111=0,VLOOKUP(MID($A111,4,5),'Project splits'!$C$5:$AM$346,BA$22,FALSE),IF(ISNA(VLOOKUP($A111,'Success Asset Classes'!$B$15:$BD$377,BA$21,FALSE)),VLOOKUP(MID($A111,4,5),'Project splits'!$C$5:$AM$346,BA$22,FALSE),VLOOKUP($A111,'Success Asset Classes'!$B$15:$BD$377,BA$21,FALSE)))</f>
        <v>0</v>
      </c>
      <c r="BB111" s="230">
        <f>IF($AR111=0,VLOOKUP(MID($A111,4,5),'Project splits'!$C$5:$AM$346,BB$22,FALSE),IF(ISNA(VLOOKUP($A111,'Success Asset Classes'!$B$15:$BD$377,BB$21,FALSE)),VLOOKUP(MID($A111,4,5),'Project splits'!$C$5:$AM$346,BB$22,FALSE),VLOOKUP($A111,'Success Asset Classes'!$B$15:$BD$377,BB$21,FALSE)))</f>
        <v>0</v>
      </c>
      <c r="BC111" s="230">
        <f>IF($AR111=0,VLOOKUP(MID($A111,4,5),'Project splits'!$C$5:$AM$346,BC$22,FALSE),IF(ISNA(VLOOKUP($A111,'Success Asset Classes'!$B$15:$BD$377,BC$21,FALSE)),VLOOKUP(MID($A111,4,5),'Project splits'!$C$5:$AM$346,BC$22,FALSE),VLOOKUP($A111,'Success Asset Classes'!$B$15:$BD$377,BC$21,FALSE)))</f>
        <v>0</v>
      </c>
      <c r="BD111" s="230">
        <f>IF($AR111=0,VLOOKUP(MID($A111,4,5),'Project splits'!$C$5:$AM$346,BD$22,FALSE),IF(ISNA(VLOOKUP($A111,'Success Asset Classes'!$B$15:$BD$377,BD$21,FALSE)),VLOOKUP(MID($A111,4,5),'Project splits'!$C$5:$AM$346,BD$22,FALSE),VLOOKUP($A111,'Success Asset Classes'!$B$15:$BD$377,BD$21,FALSE)))</f>
        <v>0</v>
      </c>
      <c r="BE111" s="230">
        <f>IF($AR111=0,VLOOKUP(MID($A111,4,5),'Project splits'!$C$5:$AM$346,BE$22,FALSE),IF(ISNA(VLOOKUP($A111,'Success Asset Classes'!$B$15:$BD$377,BE$21,FALSE)),VLOOKUP(MID($A111,4,5),'Project splits'!$C$5:$AM$346,BE$22,FALSE),VLOOKUP($A111,'Success Asset Classes'!$B$15:$BD$377,BE$21,FALSE)))</f>
        <v>0</v>
      </c>
      <c r="BF111" s="230">
        <f>IF($AR111=0,VLOOKUP(MID($A111,4,5),'Project splits'!$C$5:$AM$346,BF$22,FALSE),IF(ISNA(VLOOKUP($A111,'Success Asset Classes'!$B$15:$BD$377,BF$21,FALSE)),VLOOKUP(MID($A111,4,5),'Project splits'!$C$5:$AM$346,BF$22,FALSE),VLOOKUP($A111,'Success Asset Classes'!$B$15:$BD$377,BF$21,FALSE)))</f>
        <v>0</v>
      </c>
      <c r="BG111" s="230">
        <f>IF($AR111=0,VLOOKUP(MID($A111,4,5),'Project splits'!$C$5:$AM$346,BG$22,FALSE),IF(ISNA(VLOOKUP($A111,'Success Asset Classes'!$B$15:$BD$377,BG$21,FALSE)),VLOOKUP(MID($A111,4,5),'Project splits'!$C$5:$AM$346,BG$22,FALSE),VLOOKUP($A111,'Success Asset Classes'!$B$15:$BD$377,BG$21,FALSE)))</f>
        <v>0</v>
      </c>
      <c r="BH111" s="230">
        <f>IF($AR111=0,VLOOKUP(MID($A111,4,5),'Project splits'!$C$5:$AM$346,BH$22,FALSE),IF(ISNA(VLOOKUP($A111,'Success Asset Classes'!$B$15:$BD$377,BH$21,FALSE)),VLOOKUP(MID($A111,4,5),'Project splits'!$C$5:$AM$346,BH$22,FALSE),VLOOKUP($A111,'Success Asset Classes'!$B$15:$BD$377,BH$21,FALSE)))</f>
        <v>0</v>
      </c>
      <c r="BI111" s="230">
        <f>IF($AR111=0,VLOOKUP(MID($A111,4,5),'Project splits'!$C$5:$AM$346,BI$22,FALSE),IF(ISNA(VLOOKUP($A111,'Success Asset Classes'!$B$15:$BD$377,BI$21,FALSE)),VLOOKUP(MID($A111,4,5),'Project splits'!$C$5:$AM$346,BI$22,FALSE),VLOOKUP($A111,'Success Asset Classes'!$B$15:$BD$377,BI$21,FALSE)))</f>
        <v>0</v>
      </c>
      <c r="BJ111" s="230">
        <f>IF($AR111=0,VLOOKUP(MID($A111,4,5),'Project splits'!$C$5:$AM$346,BJ$22,FALSE),IF(ISNA(VLOOKUP($A111,'Success Asset Classes'!$B$15:$BD$377,BJ$21,FALSE)),VLOOKUP(MID($A111,4,5),'Project splits'!$C$5:$AM$346,BJ$22,FALSE),VLOOKUP($A111,'Success Asset Classes'!$B$15:$BD$377,BJ$21,FALSE)))</f>
        <v>0</v>
      </c>
      <c r="BK111" s="230">
        <f>IF($AR111=0,VLOOKUP(MID($A111,4,5),'Project splits'!$C$5:$AM$346,BK$22,FALSE),IF(ISNA(VLOOKUP($A111,'Success Asset Classes'!$B$15:$BD$377,BK$21,FALSE)),VLOOKUP(MID($A111,4,5),'Project splits'!$C$5:$AM$346,BK$22,FALSE),VLOOKUP($A111,'Success Asset Classes'!$B$15:$BD$377,BK$21,FALSE)))</f>
        <v>0</v>
      </c>
      <c r="BL111" s="230">
        <f>IF($AR111=0,VLOOKUP(MID($A111,4,5),'Project splits'!$C$5:$AM$346,BL$22,FALSE),IF(ISNA(VLOOKUP($A111,'Success Asset Classes'!$B$15:$BD$377,BL$21,FALSE)),VLOOKUP(MID($A111,4,5),'Project splits'!$C$5:$AM$346,BL$22,FALSE),VLOOKUP($A111,'Success Asset Classes'!$B$15:$BD$377,BL$21,FALSE)))</f>
        <v>0</v>
      </c>
      <c r="BM111" s="230">
        <f>IF($AR111=0,VLOOKUP(MID($A111,4,5),'Project splits'!$C$5:$AM$346,BM$22,FALSE),IF(ISNA(VLOOKUP($A111,'Success Asset Classes'!$B$15:$BD$377,BM$21,FALSE)),VLOOKUP(MID($A111,4,5),'Project splits'!$C$5:$AM$346,BM$22,FALSE),VLOOKUP($A111,'Success Asset Classes'!$B$15:$BD$377,BM$21,FALSE)))</f>
        <v>0</v>
      </c>
      <c r="BN111" s="230">
        <f>IF($AR111=0,VLOOKUP(MID($A111,4,5),'Project splits'!$C$5:$AM$346,BN$22,FALSE),IF(ISNA(VLOOKUP($A111,'Success Asset Classes'!$B$15:$BD$377,BN$21,FALSE)),VLOOKUP(MID($A111,4,5),'Project splits'!$C$5:$AM$346,BN$22,FALSE),VLOOKUP($A111,'Success Asset Classes'!$B$15:$BD$377,BN$21,FALSE)))</f>
        <v>0</v>
      </c>
      <c r="BO111" s="230">
        <f>IF($AR111=0,VLOOKUP(MID($A111,4,5),'Project splits'!$C$5:$AM$346,BO$22,FALSE),IF(ISNA(VLOOKUP($A111,'Success Asset Classes'!$B$15:$BD$377,BO$21,FALSE)),VLOOKUP(MID($A111,4,5),'Project splits'!$C$5:$AM$346,BO$22,FALSE),VLOOKUP($A111,'Success Asset Classes'!$B$15:$BD$377,BO$21,FALSE)))</f>
        <v>0</v>
      </c>
      <c r="BP111" s="230">
        <f>IF($AR111=0,VLOOKUP(MID($A111,4,5),'Project splits'!$C$5:$AM$346,BP$22,FALSE),IF(ISNA(VLOOKUP($A111,'Success Asset Classes'!$B$15:$BD$377,BP$21,FALSE)),VLOOKUP(MID($A111,4,5),'Project splits'!$C$5:$AM$346,BP$22,FALSE),VLOOKUP($A111,'Success Asset Classes'!$B$15:$BD$377,BP$21,FALSE)))</f>
        <v>0</v>
      </c>
      <c r="BQ111" s="230">
        <f>IF($AR111=0,VLOOKUP(MID($A111,4,5),'Project splits'!$C$5:$AM$346,BQ$22,FALSE),IF(ISNA(VLOOKUP($A111,'Success Asset Classes'!$B$15:$BD$377,BQ$21,FALSE)),VLOOKUP(MID($A111,4,5),'Project splits'!$C$5:$AM$346,BQ$22,FALSE),VLOOKUP($A111,'Success Asset Classes'!$B$15:$BD$377,BQ$21,FALSE)))</f>
        <v>0</v>
      </c>
      <c r="BR111" s="230">
        <f>IF($AR111=0,VLOOKUP(MID($A111,4,5),'Project splits'!$C$5:$AM$346,BR$22,FALSE),IF(ISNA(VLOOKUP($A111,'Success Asset Classes'!$B$15:$BD$377,BR$21,FALSE)),VLOOKUP(MID($A111,4,5),'Project splits'!$C$5:$AM$346,BR$22,FALSE),VLOOKUP($A111,'Success Asset Classes'!$B$15:$BD$377,BR$21,FALSE)))</f>
        <v>0</v>
      </c>
      <c r="BS111" s="247">
        <f t="shared" si="49"/>
        <v>1</v>
      </c>
      <c r="BT111" s="249">
        <f>1+IF(ISNA(VLOOKUP($A111,'Project labour content'!$A$7:$D$255,'Project labour content'!$D$1,FALSE)),VLOOKUP($D111,'Project labour content'!$F$6:$G$15,'Project labour content'!$G$1,FALSE),VLOOKUP($A111,'Project labour content'!$A$7:$D$255,'Project labour content'!$D$1,FALSE))*LabEsc22*1</f>
        <v>1.0018661130890889</v>
      </c>
      <c r="BU111" s="249">
        <f>1+IF(ISNA(VLOOKUP($A111,'Project labour content'!$A$7:$D$255,'Project labour content'!$D$1,FALSE)),VLOOKUP($D111,'Project labour content'!$F$6:$G$15,'Project labour content'!$G$1,FALSE),VLOOKUP($A111,'Project labour content'!$A$7:$D$255,'Project labour content'!$D$1,FALSE))*LabEsc23*1</f>
        <v>1.0037411835210055</v>
      </c>
      <c r="BV111" s="249">
        <f>1+IF(ISNA(VLOOKUP($A111,'Project labour content'!$A$7:$D$255,'Project labour content'!$D$1,FALSE)),VLOOKUP($D111,'Project labour content'!$F$6:$G$15,'Project labour content'!$G$1,FALSE),VLOOKUP($A111,'Project labour content'!$A$7:$D$255,'Project labour content'!$D$1,FALSE))*LabEsc24*1</f>
        <v>1.005507499867871</v>
      </c>
      <c r="BW111" s="249">
        <f>1+IF(ISNA(VLOOKUP($A111,'Project labour content'!$A$7:$D$255,'Project labour content'!$D$1,FALSE)),VLOOKUP($D111,'Project labour content'!$F$6:$G$15,'Project labour content'!$G$1,FALSE),VLOOKUP($A111,'Project labour content'!$A$7:$D$255,'Project labour content'!$D$1,FALSE))*LabEsc25*1</f>
        <v>1.0078731862284394</v>
      </c>
      <c r="BX111" s="249">
        <f>1+IF(ISNA(VLOOKUP($A111,'Project labour content'!$A$7:$D$255,'Project labour content'!$D$1,FALSE)),VLOOKUP($D111,'Project labour content'!$F$6:$G$15,'Project labour content'!$G$1,FALSE),VLOOKUP($A111,'Project labour content'!$A$7:$D$255,'Project labour content'!$D$1,FALSE))*LabEsc26*1</f>
        <v>1.0104513900803989</v>
      </c>
      <c r="BY111" s="249">
        <f>1+IF(ISNA(VLOOKUP($A111,'Project labour content'!$A$7:$D$255,'Project labour content'!$D$1,FALSE)),VLOOKUP($D111,'Project labour content'!$F$6:$G$15,'Project labour content'!$G$1,FALSE),VLOOKUP($A111,'Project labour content'!$A$7:$D$255,'Project labour content'!$D$1,FALSE))*LabEsc27*1</f>
        <v>1.0120482898816279</v>
      </c>
      <c r="BZ111" s="249">
        <f>1+IF(ISNA(VLOOKUP($A111,'Project labour content'!$A$7:$D$255,'Project labour content'!$D$1,FALSE)),VLOOKUP($D111,'Project labour content'!$F$6:$G$15,'Project labour content'!$G$1,FALSE),VLOOKUP($A111,'Project labour content'!$A$7:$D$255,'Project labour content'!$D$1,FALSE))*LabEsc28*1</f>
        <v>1.0132507554319534</v>
      </c>
      <c r="CA111" s="249">
        <f>1+IF(ISNA(VLOOKUP($A111,'Project labour content'!$A$7:$D$255,'Project labour content'!$D$1,FALSE)),VLOOKUP($D111,'Project labour content'!$F$6:$G$15,'Project labour content'!$G$1,FALSE),VLOOKUP($A111,'Project labour content'!$A$7:$D$255,'Project labour content'!$D$1,FALSE))*LabEsc29*1</f>
        <v>1.0151804721471156</v>
      </c>
      <c r="CB111" s="250" t="str">
        <f>IF(ISNA(VLOOKUP($A111,'Project labour content'!$A$7:$D$255,'Project labour content'!$D$1,FALSE)),"Category","Project")</f>
        <v>Category</v>
      </c>
      <c r="CD111" s="247" t="str">
        <f t="shared" si="50"/>
        <v>11781</v>
      </c>
      <c r="CE111" s="3"/>
    </row>
    <row r="112" spans="1:83" x14ac:dyDescent="0.15">
      <c r="A112" s="11" t="s">
        <v>167</v>
      </c>
      <c r="B112" s="11" t="str">
        <f>VLOOKUP($A112,'Incurred Real 2022$'!$A$25:$AC$426,'Incurred Real 2022$'!B$1,FALSE)</f>
        <v>Inventory Purchases 2016-17</v>
      </c>
      <c r="C112" s="11" t="str">
        <f>VLOOKUP($A112,'Incurred Real 2022$'!$A$25:$AC$426,'Incurred Real 2022$'!C$1,FALSE)</f>
        <v>ExAnte</v>
      </c>
      <c r="D112" s="11" t="str">
        <f>VLOOKUP($A112,'Incurred Real 2022$'!$A$25:$AC$426,'Incurred Real 2022$'!D$1,FALSE)</f>
        <v>Inventory/Spares</v>
      </c>
      <c r="E112" s="11" t="str">
        <f>VLOOKUP($A112,'Incurred Real 2022$'!$A$25:$AC$426,'Incurred Real 2022$'!E$1,FALSE)</f>
        <v>Closed</v>
      </c>
      <c r="F112" s="105" t="str">
        <f>IF(VLOOKUP($A112,'Incurred Real 2022$'!$A$25:$AC$426,'Incurred Real 2022$'!F$1,FALSE)=0,"",VLOOKUP($A112,'Incurred Real 2022$'!$A$25:$AC$426,'Incurred Real 2022$'!F$1,FALSE))</f>
        <v/>
      </c>
      <c r="G112" s="105" t="str">
        <f>IF(VLOOKUP($A112,'Incurred Real 2022$'!$A$25:$AC$426,'Incurred Real 2022$'!G$1,FALSE)=0,"",VLOOKUP($A112,'Incurred Real 2022$'!$A$25:$AC$426,'Incurred Real 2022$'!G$1,FALSE))</f>
        <v/>
      </c>
      <c r="H112" s="105" t="str">
        <f>IF(VLOOKUP($A112,'Incurred Real 2022$'!$A$25:$AC$426,'Incurred Real 2022$'!H$1,FALSE)=0,"",VLOOKUP($A112,'Incurred Real 2022$'!$A$25:$AC$426,'Incurred Real 2022$'!H$1,FALSE))</f>
        <v/>
      </c>
      <c r="I112" s="105" t="str">
        <f>IF(VLOOKUP($A112,'Incurred Real 2022$'!$A$25:$AC$426,'Incurred Real 2022$'!I$1,FALSE)=0,"",VLOOKUP($A112,'Incurred Real 2022$'!$A$25:$AC$426,'Incurred Real 2022$'!I$1,FALSE))</f>
        <v/>
      </c>
      <c r="J112" s="105" t="str">
        <f>IF(VLOOKUP($A112,'Incurred Real 2022$'!$A$25:$AC$426,'Incurred Real 2022$'!J$1,FALSE)=0,"",VLOOKUP($A112,'Incurred Real 2022$'!$A$25:$AC$426,'Incurred Real 2022$'!J$1,FALSE))</f>
        <v/>
      </c>
      <c r="K112" s="105" t="str">
        <f>IF(VLOOKUP($A112,'Incurred Real 2022$'!$A$25:$AC$426,'Incurred Real 2022$'!K$1,FALSE)=0,"",VLOOKUP($A112,'Incurred Real 2022$'!$A$25:$AC$426,'Incurred Real 2022$'!K$1,FALSE))</f>
        <v/>
      </c>
      <c r="L112" s="105" t="str">
        <f>IF(VLOOKUP($A112,'Incurred Real 2022$'!$A$25:$AC$426,'Incurred Real 2022$'!L$1,FALSE)=0,"",VLOOKUP($A112,'Incurred Real 2022$'!$A$25:$AC$426,'Incurred Real 2022$'!L$1,FALSE))</f>
        <v/>
      </c>
      <c r="M112" s="105" t="str">
        <f>IF(VLOOKUP($A112,'Incurred Real 2022$'!$A$25:$AC$426,'Incurred Real 2022$'!M$1,FALSE)=0,"",VLOOKUP($A112,'Incurred Real 2022$'!$A$25:$AC$426,'Incurred Real 2022$'!M$1,FALSE))</f>
        <v/>
      </c>
      <c r="N112" s="105" t="str">
        <f>IF(VLOOKUP($A112,'Incurred Real 2022$'!$A$25:$AC$426,'Incurred Real 2022$'!N$1,FALSE)=0,"",VLOOKUP($A112,'Incurred Real 2022$'!$A$25:$AC$426,'Incurred Real 2022$'!N$1,FALSE))</f>
        <v/>
      </c>
      <c r="O112" s="105" t="str">
        <f>IF(VLOOKUP($A112,'Incurred Real 2022$'!$A$25:$AC$426,'Incurred Real 2022$'!O$1,FALSE)=0,"",VLOOKUP($A112,'Incurred Real 2022$'!$A$25:$AC$426,'Incurred Real 2022$'!O$1,FALSE))</f>
        <v/>
      </c>
      <c r="P112" s="105" t="str">
        <f>IF(VLOOKUP($A112,'Incurred Real 2022$'!$A$25:$AC$426,'Incurred Real 2022$'!P$1,FALSE)=0,"",VLOOKUP($A112,'Incurred Real 2022$'!$A$25:$AC$426,'Incurred Real 2022$'!P$1,FALSE))</f>
        <v/>
      </c>
      <c r="Q112" s="105">
        <f>IF(VLOOKUP($A112,'Incurred Real 2022$'!$A$25:$AC$426,'Incurred Real 2022$'!Q$1,FALSE)=0,"",VLOOKUP($A112,'Incurred Real 2022$'!$A$25:$AC$426,'Incurred Real 2022$'!Q$1,FALSE))</f>
        <v>1122835.1100000001</v>
      </c>
      <c r="R112" s="105">
        <f>IF(VLOOKUP($A112,'Incurred Real 2022$'!$A$25:$AC$426,'Incurred Real 2022$'!R$1,FALSE)=0,"",VLOOKUP($A112,'Incurred Real 2022$'!$A$25:$AC$426,'Incurred Real 2022$'!R$1,FALSE))</f>
        <v>809315.61</v>
      </c>
      <c r="S112" s="105" t="str">
        <f>IF(VLOOKUP($A112,'Incurred Real 2022$'!$A$25:$AC$426,'Incurred Real 2022$'!S$1,FALSE)=0,"",VLOOKUP($A112,'Incurred Real 2022$'!$A$25:$AC$426,'Incurred Real 2022$'!S$1,FALSE))</f>
        <v/>
      </c>
      <c r="T112" s="105">
        <f>IF(VLOOKUP($A112,'Incurred Real 2022$'!$A$25:$AC$426,'Incurred Real 2022$'!T$1,FALSE)=0,"",VLOOKUP($A112,'Incurred Real 2022$'!$A$25:$AC$426,'Incurred Real 2022$'!T$1,FALSE))</f>
        <v>387.37</v>
      </c>
      <c r="U112" s="105">
        <f>IF(VLOOKUP($A112,'Incurred Real 2022$'!$A$25:$AC$426,'Incurred Real 2022$'!U$1,FALSE)=0,"",VLOOKUP($A112,'Incurred Real 2022$'!$A$25:$AC$426,'Incurred Real 2022$'!U$1,FALSE))</f>
        <v>-809702.98</v>
      </c>
      <c r="V112" s="13" t="str">
        <f>IF(ISTEXT(VLOOKUP($A112,'Incurred Real 2022$'!$A$25:$AC$426,'Incurred Real 2022$'!V$1,FALSE)),"",(VLOOKUP($A112,'Incurred Real 2022$'!$A$25:$AC$426,'Incurred Real 2022$'!V$1,FALSE))*BT112*Incurred_Real!V$15)</f>
        <v/>
      </c>
      <c r="W112" s="13" t="str">
        <f>IF(ISTEXT(VLOOKUP($A112,'Incurred Real 2022$'!$A$25:$AC$426,'Incurred Real 2022$'!W$1,FALSE)),"",(VLOOKUP($A112,'Incurred Real 2022$'!$A$25:$AC$426,'Incurred Real 2022$'!W$1,FALSE))*BU112*Incurred_Real!W$15)</f>
        <v/>
      </c>
      <c r="X112" s="220" t="str">
        <f>IF(ISTEXT(VLOOKUP($A112,'Incurred Real 2022$'!$A$25:$AC$426,'Incurred Real 2022$'!X$1,FALSE)),"",(VLOOKUP($A112,'Incurred Real 2022$'!$A$25:$AC$426,'Incurred Real 2022$'!X$1,FALSE))*BV112*Incurred_Real!X$15)</f>
        <v/>
      </c>
      <c r="Y112" s="217" t="str">
        <f>IF(ISTEXT(VLOOKUP($A112,'Incurred Real 2022$'!$A$25:$AC$426,'Incurred Real 2022$'!Y$1,FALSE)),"",(VLOOKUP($A112,'Incurred Real 2022$'!$A$25:$AC$426,'Incurred Real 2022$'!Y$1,FALSE))*BW112*Incurred_Real!Y$15)</f>
        <v/>
      </c>
      <c r="Z112" s="13" t="str">
        <f>IF(ISTEXT(VLOOKUP($A112,'Incurred Real 2022$'!$A$25:$AC$426,'Incurred Real 2022$'!Z$1,FALSE)),"",(VLOOKUP($A112,'Incurred Real 2022$'!$A$25:$AC$426,'Incurred Real 2022$'!Z$1,FALSE))*BX112*Incurred_Real!Z$15)</f>
        <v/>
      </c>
      <c r="AA112" s="13" t="str">
        <f>IF(ISTEXT(VLOOKUP($A112,'Incurred Real 2022$'!$A$25:$AC$426,'Incurred Real 2022$'!AA$1,FALSE)),"",(VLOOKUP($A112,'Incurred Real 2022$'!$A$25:$AC$426,'Incurred Real 2022$'!AA$1,FALSE))*BY112*Incurred_Real!AA$15)</f>
        <v/>
      </c>
      <c r="AB112" s="13" t="str">
        <f>IF(ISTEXT(VLOOKUP($A112,'Incurred Real 2022$'!$A$25:$AC$426,'Incurred Real 2022$'!AB$1,FALSE)),"",(VLOOKUP($A112,'Incurred Real 2022$'!$A$25:$AC$426,'Incurred Real 2022$'!AB$1,FALSE))*BZ112*Incurred_Real!AB$15)</f>
        <v/>
      </c>
      <c r="AC112" s="13" t="str">
        <f>IF(ISTEXT(VLOOKUP($A112,'Incurred Real 2022$'!$A$25:$AC$426,'Incurred Real 2022$'!AC$1,FALSE)),"",(VLOOKUP($A112,'Incurred Real 2022$'!$A$25:$AC$426,'Incurred Real 2022$'!AC$1,FALSE))*CA112*Incurred_Real!AC$15)</f>
        <v/>
      </c>
      <c r="AD112" s="221">
        <f t="shared" si="45"/>
        <v>1122835.1100000003</v>
      </c>
      <c r="AE112" s="221">
        <f t="shared" si="46"/>
        <v>2742241.0700000003</v>
      </c>
      <c r="AF112" s="239">
        <f t="shared" si="51"/>
        <v>1463689.2622130972</v>
      </c>
      <c r="AG112" s="222">
        <f t="shared" si="47"/>
        <v>1223982.4755601194</v>
      </c>
      <c r="AH112" s="223">
        <f t="shared" si="54"/>
        <v>1.1958416819189206</v>
      </c>
      <c r="AI112" s="224">
        <f t="shared" si="48"/>
        <v>2021</v>
      </c>
      <c r="AJ112" s="225" t="str">
        <f>VLOOKUP($A112,Project_Commissioning!$C$4:$H$355,Project_Commissioning!F$1,FALSE)</f>
        <v xml:space="preserve"> </v>
      </c>
      <c r="AK112" s="226">
        <f>VLOOKUP($A112,Project_Commissioning!$C$4:$H$355,Project_Commissioning!G$1,FALSE)</f>
        <v>2021</v>
      </c>
      <c r="AL112" s="225" t="str">
        <f>IF(VLOOKUP($A112,Project_Commissioning!$C$4:$H$355,Project_Commissioning!H$1,FALSE)=0,"",VLOOKUP($A112,Project_Commissioning!$C$4:$H$355,Project_Commissioning!H$1,FALSE))</f>
        <v/>
      </c>
      <c r="AM112" s="237">
        <f t="shared" si="52"/>
        <v>1300017.2158444705</v>
      </c>
      <c r="AN112" s="221" cm="1">
        <f t="array" ref="AN112">IF(ROUND(AE112,0)=0,0,LOOKUP(2,1/(F112:AC112&lt;&gt;""),F112:AC112))</f>
        <v>-809702.98</v>
      </c>
      <c r="AO112" s="221">
        <f t="shared" si="53"/>
        <v>0</v>
      </c>
      <c r="AP112" s="79"/>
      <c r="AQ112" s="20"/>
      <c r="AR112" s="245">
        <f>IF(ISNA(VLOOKUP($A112,'Success Asset Classes'!$B$15:$AA$114,'Success Asset Classes'!$AA$1,FALSE)),0,VLOOKUP($A112,'Success Asset Classes'!$B$15:$AA$114,'Success Asset Classes'!$AA$1,FALSE))</f>
        <v>0</v>
      </c>
      <c r="AS112" s="230">
        <f>IF($AR112=0,VLOOKUP(MID($A112,4,5),'Project splits'!$C$5:$AM$346,AS$22,FALSE),IF(ISNA(VLOOKUP($A112,'Success Asset Classes'!$B$15:$BD$377,AS$21,FALSE)),VLOOKUP(MID($A112,4,5),'Project splits'!$C$5:$AM$346,AS$22,FALSE),VLOOKUP($A112,'Success Asset Classes'!$B$15:$BD$377,AS$21,FALSE)))</f>
        <v>0</v>
      </c>
      <c r="AT112" s="230">
        <f>IF($AR112=0,VLOOKUP(MID($A112,4,5),'Project splits'!$C$5:$AM$346,AT$22,FALSE),IF(ISNA(VLOOKUP($A112,'Success Asset Classes'!$B$15:$BD$377,AT$21,FALSE)),VLOOKUP(MID($A112,4,5),'Project splits'!$C$5:$AM$346,AT$22,FALSE),VLOOKUP($A112,'Success Asset Classes'!$B$15:$BD$377,AT$21,FALSE)))</f>
        <v>0</v>
      </c>
      <c r="AU112" s="230">
        <f>IF($AR112=0,VLOOKUP(MID($A112,4,5),'Project splits'!$C$5:$AM$346,AU$22,FALSE),IF(ISNA(VLOOKUP($A112,'Success Asset Classes'!$B$15:$BD$377,AU$21,FALSE)),VLOOKUP(MID($A112,4,5),'Project splits'!$C$5:$AM$346,AU$22,FALSE),VLOOKUP($A112,'Success Asset Classes'!$B$15:$BD$377,AU$21,FALSE)))</f>
        <v>0</v>
      </c>
      <c r="AV112" s="230">
        <f>IF($AR112=0,VLOOKUP(MID($A112,4,5),'Project splits'!$C$5:$AM$346,AV$22,FALSE),IF(ISNA(VLOOKUP($A112,'Success Asset Classes'!$B$15:$BD$377,AV$21,FALSE)),VLOOKUP(MID($A112,4,5),'Project splits'!$C$5:$AM$346,AV$22,FALSE),VLOOKUP($A112,'Success Asset Classes'!$B$15:$BD$377,AV$21,FALSE)))</f>
        <v>0</v>
      </c>
      <c r="AW112" s="230">
        <f>IF($AR112=0,VLOOKUP(MID($A112,4,5),'Project splits'!$C$5:$AM$346,AW$22,FALSE),IF(ISNA(VLOOKUP($A112,'Success Asset Classes'!$B$15:$BD$377,AW$21,FALSE)),VLOOKUP(MID($A112,4,5),'Project splits'!$C$5:$AM$346,AW$22,FALSE),VLOOKUP($A112,'Success Asset Classes'!$B$15:$BD$377,AW$21,FALSE)))</f>
        <v>0</v>
      </c>
      <c r="AX112" s="230">
        <f>IF($AR112=0,VLOOKUP(MID($A112,4,5),'Project splits'!$C$5:$AM$346,AX$22,FALSE),IF(ISNA(VLOOKUP($A112,'Success Asset Classes'!$B$15:$BD$377,AX$21,FALSE)),VLOOKUP(MID($A112,4,5),'Project splits'!$C$5:$AM$346,AX$22,FALSE),VLOOKUP($A112,'Success Asset Classes'!$B$15:$BD$377,AX$21,FALSE)))</f>
        <v>0</v>
      </c>
      <c r="AY112" s="230">
        <f>IF($AR112=0,VLOOKUP(MID($A112,4,5),'Project splits'!$C$5:$AM$346,AY$22,FALSE),IF(ISNA(VLOOKUP($A112,'Success Asset Classes'!$B$15:$BD$377,AY$21,FALSE)),VLOOKUP(MID($A112,4,5),'Project splits'!$C$5:$AM$346,AY$22,FALSE),VLOOKUP($A112,'Success Asset Classes'!$B$15:$BD$377,AY$21,FALSE)))</f>
        <v>0</v>
      </c>
      <c r="AZ112" s="230">
        <f>IF($AR112=0,VLOOKUP(MID($A112,4,5),'Project splits'!$C$5:$AM$346,AZ$22,FALSE),IF(ISNA(VLOOKUP($A112,'Success Asset Classes'!$B$15:$BD$377,AZ$21,FALSE)),VLOOKUP(MID($A112,4,5),'Project splits'!$C$5:$AM$346,AZ$22,FALSE),VLOOKUP($A112,'Success Asset Classes'!$B$15:$BD$377,AZ$21,FALSE)))</f>
        <v>0</v>
      </c>
      <c r="BA112" s="230">
        <f>IF($AR112=0,VLOOKUP(MID($A112,4,5),'Project splits'!$C$5:$AM$346,BA$22,FALSE),IF(ISNA(VLOOKUP($A112,'Success Asset Classes'!$B$15:$BD$377,BA$21,FALSE)),VLOOKUP(MID($A112,4,5),'Project splits'!$C$5:$AM$346,BA$22,FALSE),VLOOKUP($A112,'Success Asset Classes'!$B$15:$BD$377,BA$21,FALSE)))</f>
        <v>0</v>
      </c>
      <c r="BB112" s="230">
        <f>IF($AR112=0,VLOOKUP(MID($A112,4,5),'Project splits'!$C$5:$AM$346,BB$22,FALSE),IF(ISNA(VLOOKUP($A112,'Success Asset Classes'!$B$15:$BD$377,BB$21,FALSE)),VLOOKUP(MID($A112,4,5),'Project splits'!$C$5:$AM$346,BB$22,FALSE),VLOOKUP($A112,'Success Asset Classes'!$B$15:$BD$377,BB$21,FALSE)))</f>
        <v>1</v>
      </c>
      <c r="BC112" s="230">
        <f>IF($AR112=0,VLOOKUP(MID($A112,4,5),'Project splits'!$C$5:$AM$346,BC$22,FALSE),IF(ISNA(VLOOKUP($A112,'Success Asset Classes'!$B$15:$BD$377,BC$21,FALSE)),VLOOKUP(MID($A112,4,5),'Project splits'!$C$5:$AM$346,BC$22,FALSE),VLOOKUP($A112,'Success Asset Classes'!$B$15:$BD$377,BC$21,FALSE)))</f>
        <v>0</v>
      </c>
      <c r="BD112" s="230">
        <f>IF($AR112=0,VLOOKUP(MID($A112,4,5),'Project splits'!$C$5:$AM$346,BD$22,FALSE),IF(ISNA(VLOOKUP($A112,'Success Asset Classes'!$B$15:$BD$377,BD$21,FALSE)),VLOOKUP(MID($A112,4,5),'Project splits'!$C$5:$AM$346,BD$22,FALSE),VLOOKUP($A112,'Success Asset Classes'!$B$15:$BD$377,BD$21,FALSE)))</f>
        <v>0</v>
      </c>
      <c r="BE112" s="230">
        <f>IF($AR112=0,VLOOKUP(MID($A112,4,5),'Project splits'!$C$5:$AM$346,BE$22,FALSE),IF(ISNA(VLOOKUP($A112,'Success Asset Classes'!$B$15:$BD$377,BE$21,FALSE)),VLOOKUP(MID($A112,4,5),'Project splits'!$C$5:$AM$346,BE$22,FALSE),VLOOKUP($A112,'Success Asset Classes'!$B$15:$BD$377,BE$21,FALSE)))</f>
        <v>0</v>
      </c>
      <c r="BF112" s="230">
        <f>IF($AR112=0,VLOOKUP(MID($A112,4,5),'Project splits'!$C$5:$AM$346,BF$22,FALSE),IF(ISNA(VLOOKUP($A112,'Success Asset Classes'!$B$15:$BD$377,BF$21,FALSE)),VLOOKUP(MID($A112,4,5),'Project splits'!$C$5:$AM$346,BF$22,FALSE),VLOOKUP($A112,'Success Asset Classes'!$B$15:$BD$377,BF$21,FALSE)))</f>
        <v>0</v>
      </c>
      <c r="BG112" s="230">
        <f>IF($AR112=0,VLOOKUP(MID($A112,4,5),'Project splits'!$C$5:$AM$346,BG$22,FALSE),IF(ISNA(VLOOKUP($A112,'Success Asset Classes'!$B$15:$BD$377,BG$21,FALSE)),VLOOKUP(MID($A112,4,5),'Project splits'!$C$5:$AM$346,BG$22,FALSE),VLOOKUP($A112,'Success Asset Classes'!$B$15:$BD$377,BG$21,FALSE)))</f>
        <v>0</v>
      </c>
      <c r="BH112" s="230">
        <f>IF($AR112=0,VLOOKUP(MID($A112,4,5),'Project splits'!$C$5:$AM$346,BH$22,FALSE),IF(ISNA(VLOOKUP($A112,'Success Asset Classes'!$B$15:$BD$377,BH$21,FALSE)),VLOOKUP(MID($A112,4,5),'Project splits'!$C$5:$AM$346,BH$22,FALSE),VLOOKUP($A112,'Success Asset Classes'!$B$15:$BD$377,BH$21,FALSE)))</f>
        <v>0</v>
      </c>
      <c r="BI112" s="230">
        <f>IF($AR112=0,VLOOKUP(MID($A112,4,5),'Project splits'!$C$5:$AM$346,BI$22,FALSE),IF(ISNA(VLOOKUP($A112,'Success Asset Classes'!$B$15:$BD$377,BI$21,FALSE)),VLOOKUP(MID($A112,4,5),'Project splits'!$C$5:$AM$346,BI$22,FALSE),VLOOKUP($A112,'Success Asset Classes'!$B$15:$BD$377,BI$21,FALSE)))</f>
        <v>0</v>
      </c>
      <c r="BJ112" s="230">
        <f>IF($AR112=0,VLOOKUP(MID($A112,4,5),'Project splits'!$C$5:$AM$346,BJ$22,FALSE),IF(ISNA(VLOOKUP($A112,'Success Asset Classes'!$B$15:$BD$377,BJ$21,FALSE)),VLOOKUP(MID($A112,4,5),'Project splits'!$C$5:$AM$346,BJ$22,FALSE),VLOOKUP($A112,'Success Asset Classes'!$B$15:$BD$377,BJ$21,FALSE)))</f>
        <v>0</v>
      </c>
      <c r="BK112" s="230">
        <f>IF($AR112=0,VLOOKUP(MID($A112,4,5),'Project splits'!$C$5:$AM$346,BK$22,FALSE),IF(ISNA(VLOOKUP($A112,'Success Asset Classes'!$B$15:$BD$377,BK$21,FALSE)),VLOOKUP(MID($A112,4,5),'Project splits'!$C$5:$AM$346,BK$22,FALSE),VLOOKUP($A112,'Success Asset Classes'!$B$15:$BD$377,BK$21,FALSE)))</f>
        <v>0</v>
      </c>
      <c r="BL112" s="230">
        <f>IF($AR112=0,VLOOKUP(MID($A112,4,5),'Project splits'!$C$5:$AM$346,BL$22,FALSE),IF(ISNA(VLOOKUP($A112,'Success Asset Classes'!$B$15:$BD$377,BL$21,FALSE)),VLOOKUP(MID($A112,4,5),'Project splits'!$C$5:$AM$346,BL$22,FALSE),VLOOKUP($A112,'Success Asset Classes'!$B$15:$BD$377,BL$21,FALSE)))</f>
        <v>0</v>
      </c>
      <c r="BM112" s="230">
        <f>IF($AR112=0,VLOOKUP(MID($A112,4,5),'Project splits'!$C$5:$AM$346,BM$22,FALSE),IF(ISNA(VLOOKUP($A112,'Success Asset Classes'!$B$15:$BD$377,BM$21,FALSE)),VLOOKUP(MID($A112,4,5),'Project splits'!$C$5:$AM$346,BM$22,FALSE),VLOOKUP($A112,'Success Asset Classes'!$B$15:$BD$377,BM$21,FALSE)))</f>
        <v>0</v>
      </c>
      <c r="BN112" s="230">
        <f>IF($AR112=0,VLOOKUP(MID($A112,4,5),'Project splits'!$C$5:$AM$346,BN$22,FALSE),IF(ISNA(VLOOKUP($A112,'Success Asset Classes'!$B$15:$BD$377,BN$21,FALSE)),VLOOKUP(MID($A112,4,5),'Project splits'!$C$5:$AM$346,BN$22,FALSE),VLOOKUP($A112,'Success Asset Classes'!$B$15:$BD$377,BN$21,FALSE)))</f>
        <v>0</v>
      </c>
      <c r="BO112" s="230">
        <f>IF($AR112=0,VLOOKUP(MID($A112,4,5),'Project splits'!$C$5:$AM$346,BO$22,FALSE),IF(ISNA(VLOOKUP($A112,'Success Asset Classes'!$B$15:$BD$377,BO$21,FALSE)),VLOOKUP(MID($A112,4,5),'Project splits'!$C$5:$AM$346,BO$22,FALSE),VLOOKUP($A112,'Success Asset Classes'!$B$15:$BD$377,BO$21,FALSE)))</f>
        <v>0</v>
      </c>
      <c r="BP112" s="230">
        <f>IF($AR112=0,VLOOKUP(MID($A112,4,5),'Project splits'!$C$5:$AM$346,BP$22,FALSE),IF(ISNA(VLOOKUP($A112,'Success Asset Classes'!$B$15:$BD$377,BP$21,FALSE)),VLOOKUP(MID($A112,4,5),'Project splits'!$C$5:$AM$346,BP$22,FALSE),VLOOKUP($A112,'Success Asset Classes'!$B$15:$BD$377,BP$21,FALSE)))</f>
        <v>0</v>
      </c>
      <c r="BQ112" s="230">
        <f>IF($AR112=0,VLOOKUP(MID($A112,4,5),'Project splits'!$C$5:$AM$346,BQ$22,FALSE),IF(ISNA(VLOOKUP($A112,'Success Asset Classes'!$B$15:$BD$377,BQ$21,FALSE)),VLOOKUP(MID($A112,4,5),'Project splits'!$C$5:$AM$346,BQ$22,FALSE),VLOOKUP($A112,'Success Asset Classes'!$B$15:$BD$377,BQ$21,FALSE)))</f>
        <v>0</v>
      </c>
      <c r="BR112" s="230">
        <f>IF($AR112=0,VLOOKUP(MID($A112,4,5),'Project splits'!$C$5:$AM$346,BR$22,FALSE),IF(ISNA(VLOOKUP($A112,'Success Asset Classes'!$B$15:$BD$377,BR$21,FALSE)),VLOOKUP(MID($A112,4,5),'Project splits'!$C$5:$AM$346,BR$22,FALSE),VLOOKUP($A112,'Success Asset Classes'!$B$15:$BD$377,BR$21,FALSE)))</f>
        <v>0</v>
      </c>
      <c r="BS112" s="247">
        <f t="shared" si="49"/>
        <v>1</v>
      </c>
      <c r="BT112" s="249">
        <f>1+IF(ISNA(VLOOKUP($A112,'Project labour content'!$A$7:$D$255,'Project labour content'!$D$1,FALSE)),VLOOKUP($D112,'Project labour content'!$F$6:$G$15,'Project labour content'!$G$1,FALSE),VLOOKUP($A112,'Project labour content'!$A$7:$D$255,'Project labour content'!$D$1,FALSE))*LabEsc22*1</f>
        <v>1.0008197452279752</v>
      </c>
      <c r="BU112" s="249">
        <f>1+IF(ISNA(VLOOKUP($A112,'Project labour content'!$A$7:$D$255,'Project labour content'!$D$1,FALSE)),VLOOKUP($D112,'Project labour content'!$F$6:$G$15,'Project labour content'!$G$1,FALSE),VLOOKUP($A112,'Project labour content'!$A$7:$D$255,'Project labour content'!$D$1,FALSE))*LabEsc23*1</f>
        <v>1.0016434252330446</v>
      </c>
      <c r="BV112" s="249">
        <f>1+IF(ISNA(VLOOKUP($A112,'Project labour content'!$A$7:$D$255,'Project labour content'!$D$1,FALSE)),VLOOKUP($D112,'Project labour content'!$F$6:$G$15,'Project labour content'!$G$1,FALSE),VLOOKUP($A112,'Project labour content'!$A$7:$D$255,'Project labour content'!$D$1,FALSE))*LabEsc24*1</f>
        <v>1.0024193317978201</v>
      </c>
      <c r="BW112" s="249">
        <f>1+IF(ISNA(VLOOKUP($A112,'Project labour content'!$A$7:$D$255,'Project labour content'!$D$1,FALSE)),VLOOKUP($D112,'Project labour content'!$F$6:$G$15,'Project labour content'!$G$1,FALSE),VLOOKUP($A112,'Project labour content'!$A$7:$D$255,'Project labour content'!$D$1,FALSE))*LabEsc25*1</f>
        <v>1.003458529323576</v>
      </c>
      <c r="BX112" s="249">
        <f>1+IF(ISNA(VLOOKUP($A112,'Project labour content'!$A$7:$D$255,'Project labour content'!$D$1,FALSE)),VLOOKUP($D112,'Project labour content'!$F$6:$G$15,'Project labour content'!$G$1,FALSE),VLOOKUP($A112,'Project labour content'!$A$7:$D$255,'Project labour content'!$D$1,FALSE))*LabEsc26*1</f>
        <v>1.0045910814270622</v>
      </c>
      <c r="BY112" s="249">
        <f>1+IF(ISNA(VLOOKUP($A112,'Project labour content'!$A$7:$D$255,'Project labour content'!$D$1,FALSE)),VLOOKUP($D112,'Project labour content'!$F$6:$G$15,'Project labour content'!$G$1,FALSE),VLOOKUP($A112,'Project labour content'!$A$7:$D$255,'Project labour content'!$D$1,FALSE))*LabEsc27*1</f>
        <v>1.005292566776083</v>
      </c>
      <c r="BZ112" s="249">
        <f>1+IF(ISNA(VLOOKUP($A112,'Project labour content'!$A$7:$D$255,'Project labour content'!$D$1,FALSE)),VLOOKUP($D112,'Project labour content'!$F$6:$G$15,'Project labour content'!$G$1,FALSE),VLOOKUP($A112,'Project labour content'!$A$7:$D$255,'Project labour content'!$D$1,FALSE))*LabEsc28*1</f>
        <v>1.0058207852438958</v>
      </c>
      <c r="CA112" s="249">
        <f>1+IF(ISNA(VLOOKUP($A112,'Project labour content'!$A$7:$D$255,'Project labour content'!$D$1,FALSE)),VLOOKUP($D112,'Project labour content'!$F$6:$G$15,'Project labour content'!$G$1,FALSE),VLOOKUP($A112,'Project labour content'!$A$7:$D$255,'Project labour content'!$D$1,FALSE))*LabEsc29*1</f>
        <v>1.0066684702410418</v>
      </c>
      <c r="CB112" s="250" t="str">
        <f>IF(ISNA(VLOOKUP($A112,'Project labour content'!$A$7:$D$255,'Project labour content'!$D$1,FALSE)),"Category","Project")</f>
        <v>Category</v>
      </c>
      <c r="CD112" s="247" t="str">
        <f t="shared" si="50"/>
        <v>11794</v>
      </c>
      <c r="CE112" s="3"/>
    </row>
    <row r="113" spans="1:83" x14ac:dyDescent="0.15">
      <c r="A113" s="11" t="s">
        <v>169</v>
      </c>
      <c r="B113" s="11" t="str">
        <f>VLOOKUP($A113,'Incurred Real 2022$'!$A$25:$AC$426,'Incurred Real 2022$'!B$1,FALSE)</f>
        <v>Windows Backoffice Mgmnt Systems Refresh 2016-18</v>
      </c>
      <c r="C113" s="11" t="str">
        <f>VLOOKUP($A113,'Incurred Real 2022$'!$A$25:$AC$426,'Incurred Real 2022$'!C$1,FALSE)</f>
        <v>ExAnte</v>
      </c>
      <c r="D113" s="11" t="str">
        <f>VLOOKUP($A113,'Incurred Real 2022$'!$A$25:$AC$426,'Incurred Real 2022$'!D$1,FALSE)</f>
        <v>Information Technology</v>
      </c>
      <c r="E113" s="11" t="str">
        <f>VLOOKUP($A113,'Incurred Real 2022$'!$A$25:$AC$426,'Incurred Real 2022$'!E$1,FALSE)</f>
        <v>Closed</v>
      </c>
      <c r="F113" s="105" t="str">
        <f>IF(VLOOKUP($A113,'Incurred Real 2022$'!$A$25:$AC$426,'Incurred Real 2022$'!F$1,FALSE)=0,"",VLOOKUP($A113,'Incurred Real 2022$'!$A$25:$AC$426,'Incurred Real 2022$'!F$1,FALSE))</f>
        <v/>
      </c>
      <c r="G113" s="105" t="str">
        <f>IF(VLOOKUP($A113,'Incurred Real 2022$'!$A$25:$AC$426,'Incurred Real 2022$'!G$1,FALSE)=0,"",VLOOKUP($A113,'Incurred Real 2022$'!$A$25:$AC$426,'Incurred Real 2022$'!G$1,FALSE))</f>
        <v/>
      </c>
      <c r="H113" s="105" t="str">
        <f>IF(VLOOKUP($A113,'Incurred Real 2022$'!$A$25:$AC$426,'Incurred Real 2022$'!H$1,FALSE)=0,"",VLOOKUP($A113,'Incurred Real 2022$'!$A$25:$AC$426,'Incurred Real 2022$'!H$1,FALSE))</f>
        <v/>
      </c>
      <c r="I113" s="105" t="str">
        <f>IF(VLOOKUP($A113,'Incurred Real 2022$'!$A$25:$AC$426,'Incurred Real 2022$'!I$1,FALSE)=0,"",VLOOKUP($A113,'Incurred Real 2022$'!$A$25:$AC$426,'Incurred Real 2022$'!I$1,FALSE))</f>
        <v/>
      </c>
      <c r="J113" s="105" t="str">
        <f>IF(VLOOKUP($A113,'Incurred Real 2022$'!$A$25:$AC$426,'Incurred Real 2022$'!J$1,FALSE)=0,"",VLOOKUP($A113,'Incurred Real 2022$'!$A$25:$AC$426,'Incurred Real 2022$'!J$1,FALSE))</f>
        <v/>
      </c>
      <c r="K113" s="105" t="str">
        <f>IF(VLOOKUP($A113,'Incurred Real 2022$'!$A$25:$AC$426,'Incurred Real 2022$'!K$1,FALSE)=0,"",VLOOKUP($A113,'Incurred Real 2022$'!$A$25:$AC$426,'Incurred Real 2022$'!K$1,FALSE))</f>
        <v/>
      </c>
      <c r="L113" s="105" t="str">
        <f>IF(VLOOKUP($A113,'Incurred Real 2022$'!$A$25:$AC$426,'Incurred Real 2022$'!L$1,FALSE)=0,"",VLOOKUP($A113,'Incurred Real 2022$'!$A$25:$AC$426,'Incurred Real 2022$'!L$1,FALSE))</f>
        <v/>
      </c>
      <c r="M113" s="105" t="str">
        <f>IF(VLOOKUP($A113,'Incurred Real 2022$'!$A$25:$AC$426,'Incurred Real 2022$'!M$1,FALSE)=0,"",VLOOKUP($A113,'Incurred Real 2022$'!$A$25:$AC$426,'Incurred Real 2022$'!M$1,FALSE))</f>
        <v/>
      </c>
      <c r="N113" s="105" t="str">
        <f>IF(VLOOKUP($A113,'Incurred Real 2022$'!$A$25:$AC$426,'Incurred Real 2022$'!N$1,FALSE)=0,"",VLOOKUP($A113,'Incurred Real 2022$'!$A$25:$AC$426,'Incurred Real 2022$'!N$1,FALSE))</f>
        <v/>
      </c>
      <c r="O113" s="105" t="str">
        <f>IF(VLOOKUP($A113,'Incurred Real 2022$'!$A$25:$AC$426,'Incurred Real 2022$'!O$1,FALSE)=0,"",VLOOKUP($A113,'Incurred Real 2022$'!$A$25:$AC$426,'Incurred Real 2022$'!O$1,FALSE))</f>
        <v/>
      </c>
      <c r="P113" s="105" t="str">
        <f>IF(VLOOKUP($A113,'Incurred Real 2022$'!$A$25:$AC$426,'Incurred Real 2022$'!P$1,FALSE)=0,"",VLOOKUP($A113,'Incurred Real 2022$'!$A$25:$AC$426,'Incurred Real 2022$'!P$1,FALSE))</f>
        <v/>
      </c>
      <c r="Q113" s="105">
        <f>IF(VLOOKUP($A113,'Incurred Real 2022$'!$A$25:$AC$426,'Incurred Real 2022$'!Q$1,FALSE)=0,"",VLOOKUP($A113,'Incurred Real 2022$'!$A$25:$AC$426,'Incurred Real 2022$'!Q$1,FALSE))</f>
        <v>422628.44</v>
      </c>
      <c r="R113" s="105">
        <f>IF(VLOOKUP($A113,'Incurred Real 2022$'!$A$25:$AC$426,'Incurred Real 2022$'!R$1,FALSE)=0,"",VLOOKUP($A113,'Incurred Real 2022$'!$A$25:$AC$426,'Incurred Real 2022$'!R$1,FALSE))</f>
        <v>494618.26</v>
      </c>
      <c r="S113" s="105" t="str">
        <f>IF(VLOOKUP($A113,'Incurred Real 2022$'!$A$25:$AC$426,'Incurred Real 2022$'!S$1,FALSE)=0,"",VLOOKUP($A113,'Incurred Real 2022$'!$A$25:$AC$426,'Incurred Real 2022$'!S$1,FALSE))</f>
        <v/>
      </c>
      <c r="T113" s="105">
        <f>IF(VLOOKUP($A113,'Incurred Real 2022$'!$A$25:$AC$426,'Incurred Real 2022$'!T$1,FALSE)=0,"",VLOOKUP($A113,'Incurred Real 2022$'!$A$25:$AC$426,'Incurred Real 2022$'!T$1,FALSE))</f>
        <v>-4452.91</v>
      </c>
      <c r="U113" s="105" t="str">
        <f>IF(VLOOKUP($A113,'Incurred Real 2022$'!$A$25:$AC$426,'Incurred Real 2022$'!U$1,FALSE)=0,"",VLOOKUP($A113,'Incurred Real 2022$'!$A$25:$AC$426,'Incurred Real 2022$'!U$1,FALSE))</f>
        <v/>
      </c>
      <c r="V113" s="13" t="str">
        <f>IF(ISTEXT(VLOOKUP($A113,'Incurred Real 2022$'!$A$25:$AC$426,'Incurred Real 2022$'!V$1,FALSE)),"",(VLOOKUP($A113,'Incurred Real 2022$'!$A$25:$AC$426,'Incurred Real 2022$'!V$1,FALSE))*BT113*Incurred_Real!V$15)</f>
        <v/>
      </c>
      <c r="W113" s="13" t="str">
        <f>IF(ISTEXT(VLOOKUP($A113,'Incurred Real 2022$'!$A$25:$AC$426,'Incurred Real 2022$'!W$1,FALSE)),"",(VLOOKUP($A113,'Incurred Real 2022$'!$A$25:$AC$426,'Incurred Real 2022$'!W$1,FALSE))*BU113*Incurred_Real!W$15)</f>
        <v/>
      </c>
      <c r="X113" s="220" t="str">
        <f>IF(ISTEXT(VLOOKUP($A113,'Incurred Real 2022$'!$A$25:$AC$426,'Incurred Real 2022$'!X$1,FALSE)),"",(VLOOKUP($A113,'Incurred Real 2022$'!$A$25:$AC$426,'Incurred Real 2022$'!X$1,FALSE))*BV113*Incurred_Real!X$15)</f>
        <v/>
      </c>
      <c r="Y113" s="217" t="str">
        <f>IF(ISTEXT(VLOOKUP($A113,'Incurred Real 2022$'!$A$25:$AC$426,'Incurred Real 2022$'!Y$1,FALSE)),"",(VLOOKUP($A113,'Incurred Real 2022$'!$A$25:$AC$426,'Incurred Real 2022$'!Y$1,FALSE))*BW113*Incurred_Real!Y$15)</f>
        <v/>
      </c>
      <c r="Z113" s="13" t="str">
        <f>IF(ISTEXT(VLOOKUP($A113,'Incurred Real 2022$'!$A$25:$AC$426,'Incurred Real 2022$'!Z$1,FALSE)),"",(VLOOKUP($A113,'Incurred Real 2022$'!$A$25:$AC$426,'Incurred Real 2022$'!Z$1,FALSE))*BX113*Incurred_Real!Z$15)</f>
        <v/>
      </c>
      <c r="AA113" s="13" t="str">
        <f>IF(ISTEXT(VLOOKUP($A113,'Incurred Real 2022$'!$A$25:$AC$426,'Incurred Real 2022$'!AA$1,FALSE)),"",(VLOOKUP($A113,'Incurred Real 2022$'!$A$25:$AC$426,'Incurred Real 2022$'!AA$1,FALSE))*BY113*Incurred_Real!AA$15)</f>
        <v/>
      </c>
      <c r="AB113" s="13" t="str">
        <f>IF(ISTEXT(VLOOKUP($A113,'Incurred Real 2022$'!$A$25:$AC$426,'Incurred Real 2022$'!AB$1,FALSE)),"",(VLOOKUP($A113,'Incurred Real 2022$'!$A$25:$AC$426,'Incurred Real 2022$'!AB$1,FALSE))*BZ113*Incurred_Real!AB$15)</f>
        <v/>
      </c>
      <c r="AC113" s="13" t="str">
        <f>IF(ISTEXT(VLOOKUP($A113,'Incurred Real 2022$'!$A$25:$AC$426,'Incurred Real 2022$'!AC$1,FALSE)),"",(VLOOKUP($A113,'Incurred Real 2022$'!$A$25:$AC$426,'Incurred Real 2022$'!AC$1,FALSE))*CA113*Incurred_Real!AC$15)</f>
        <v/>
      </c>
      <c r="AD113" s="221">
        <f t="shared" si="45"/>
        <v>912793.78999999992</v>
      </c>
      <c r="AE113" s="221">
        <f t="shared" si="46"/>
        <v>921699.61</v>
      </c>
      <c r="AF113" s="239">
        <f t="shared" si="51"/>
        <v>1146318.6892112035</v>
      </c>
      <c r="AG113" s="222">
        <f t="shared" si="47"/>
        <v>950408.26073200314</v>
      </c>
      <c r="AH113" s="223">
        <f t="shared" si="54"/>
        <v>1.2061329184242469</v>
      </c>
      <c r="AI113" s="224">
        <f t="shared" si="48"/>
        <v>2020</v>
      </c>
      <c r="AJ113" s="225" t="str">
        <f>VLOOKUP($A113,Project_Commissioning!$C$4:$H$355,Project_Commissioning!F$1,FALSE)</f>
        <v/>
      </c>
      <c r="AK113" s="226">
        <f>VLOOKUP($A113,Project_Commissioning!$C$4:$H$355,Project_Commissioning!G$1,FALSE)</f>
        <v>2020</v>
      </c>
      <c r="AL113" s="225" t="str">
        <f>IF(VLOOKUP($A113,Project_Commissioning!$C$4:$H$355,Project_Commissioning!H$1,FALSE)=0,"",VLOOKUP($A113,Project_Commissioning!$C$4:$H$355,Project_Commissioning!H$1,FALSE))</f>
        <v/>
      </c>
      <c r="AM113" s="237">
        <f t="shared" si="52"/>
        <v>1018135.5218563253</v>
      </c>
      <c r="AN113" s="221" cm="1">
        <f t="array" ref="AN113">IF(ROUND(AE113,0)=0,0,LOOKUP(2,1/(F113:AC113&lt;&gt;""),F113:AC113))</f>
        <v>-4452.91</v>
      </c>
      <c r="AO113" s="221">
        <f t="shared" si="53"/>
        <v>0</v>
      </c>
      <c r="AP113" s="79"/>
      <c r="AQ113" s="20"/>
      <c r="AR113" s="245">
        <f>IF(ISNA(VLOOKUP($A113,'Success Asset Classes'!$B$15:$AA$114,'Success Asset Classes'!$AA$1,FALSE)),0,VLOOKUP($A113,'Success Asset Classes'!$B$15:$AA$114,'Success Asset Classes'!$AA$1,FALSE))</f>
        <v>0</v>
      </c>
      <c r="AS113" s="230">
        <f>IF($AR113=0,VLOOKUP(MID($A113,4,5),'Project splits'!$C$5:$AM$346,AS$22,FALSE),IF(ISNA(VLOOKUP($A113,'Success Asset Classes'!$B$15:$BD$377,AS$21,FALSE)),VLOOKUP(MID($A113,4,5),'Project splits'!$C$5:$AM$346,AS$22,FALSE),VLOOKUP($A113,'Success Asset Classes'!$B$15:$BD$377,AS$21,FALSE)))</f>
        <v>0</v>
      </c>
      <c r="AT113" s="230">
        <f>IF($AR113=0,VLOOKUP(MID($A113,4,5),'Project splits'!$C$5:$AM$346,AT$22,FALSE),IF(ISNA(VLOOKUP($A113,'Success Asset Classes'!$B$15:$BD$377,AT$21,FALSE)),VLOOKUP(MID($A113,4,5),'Project splits'!$C$5:$AM$346,AT$22,FALSE),VLOOKUP($A113,'Success Asset Classes'!$B$15:$BD$377,AT$21,FALSE)))</f>
        <v>0</v>
      </c>
      <c r="AU113" s="230">
        <f>IF($AR113=0,VLOOKUP(MID($A113,4,5),'Project splits'!$C$5:$AM$346,AU$22,FALSE),IF(ISNA(VLOOKUP($A113,'Success Asset Classes'!$B$15:$BD$377,AU$21,FALSE)),VLOOKUP(MID($A113,4,5),'Project splits'!$C$5:$AM$346,AU$22,FALSE),VLOOKUP($A113,'Success Asset Classes'!$B$15:$BD$377,AU$21,FALSE)))</f>
        <v>0</v>
      </c>
      <c r="AV113" s="230">
        <f>IF($AR113=0,VLOOKUP(MID($A113,4,5),'Project splits'!$C$5:$AM$346,AV$22,FALSE),IF(ISNA(VLOOKUP($A113,'Success Asset Classes'!$B$15:$BD$377,AV$21,FALSE)),VLOOKUP(MID($A113,4,5),'Project splits'!$C$5:$AM$346,AV$22,FALSE),VLOOKUP($A113,'Success Asset Classes'!$B$15:$BD$377,AV$21,FALSE)))</f>
        <v>1</v>
      </c>
      <c r="AW113" s="230">
        <f>IF($AR113=0,VLOOKUP(MID($A113,4,5),'Project splits'!$C$5:$AM$346,AW$22,FALSE),IF(ISNA(VLOOKUP($A113,'Success Asset Classes'!$B$15:$BD$377,AW$21,FALSE)),VLOOKUP(MID($A113,4,5),'Project splits'!$C$5:$AM$346,AW$22,FALSE),VLOOKUP($A113,'Success Asset Classes'!$B$15:$BD$377,AW$21,FALSE)))</f>
        <v>0</v>
      </c>
      <c r="AX113" s="230">
        <f>IF($AR113=0,VLOOKUP(MID($A113,4,5),'Project splits'!$C$5:$AM$346,AX$22,FALSE),IF(ISNA(VLOOKUP($A113,'Success Asset Classes'!$B$15:$BD$377,AX$21,FALSE)),VLOOKUP(MID($A113,4,5),'Project splits'!$C$5:$AM$346,AX$22,FALSE),VLOOKUP($A113,'Success Asset Classes'!$B$15:$BD$377,AX$21,FALSE)))</f>
        <v>0</v>
      </c>
      <c r="AY113" s="230">
        <f>IF($AR113=0,VLOOKUP(MID($A113,4,5),'Project splits'!$C$5:$AM$346,AY$22,FALSE),IF(ISNA(VLOOKUP($A113,'Success Asset Classes'!$B$15:$BD$377,AY$21,FALSE)),VLOOKUP(MID($A113,4,5),'Project splits'!$C$5:$AM$346,AY$22,FALSE),VLOOKUP($A113,'Success Asset Classes'!$B$15:$BD$377,AY$21,FALSE)))</f>
        <v>0</v>
      </c>
      <c r="AZ113" s="230">
        <f>IF($AR113=0,VLOOKUP(MID($A113,4,5),'Project splits'!$C$5:$AM$346,AZ$22,FALSE),IF(ISNA(VLOOKUP($A113,'Success Asset Classes'!$B$15:$BD$377,AZ$21,FALSE)),VLOOKUP(MID($A113,4,5),'Project splits'!$C$5:$AM$346,AZ$22,FALSE),VLOOKUP($A113,'Success Asset Classes'!$B$15:$BD$377,AZ$21,FALSE)))</f>
        <v>0</v>
      </c>
      <c r="BA113" s="230">
        <f>IF($AR113=0,VLOOKUP(MID($A113,4,5),'Project splits'!$C$5:$AM$346,BA$22,FALSE),IF(ISNA(VLOOKUP($A113,'Success Asset Classes'!$B$15:$BD$377,BA$21,FALSE)),VLOOKUP(MID($A113,4,5),'Project splits'!$C$5:$AM$346,BA$22,FALSE),VLOOKUP($A113,'Success Asset Classes'!$B$15:$BD$377,BA$21,FALSE)))</f>
        <v>0</v>
      </c>
      <c r="BB113" s="230">
        <f>IF($AR113=0,VLOOKUP(MID($A113,4,5),'Project splits'!$C$5:$AM$346,BB$22,FALSE),IF(ISNA(VLOOKUP($A113,'Success Asset Classes'!$B$15:$BD$377,BB$21,FALSE)),VLOOKUP(MID($A113,4,5),'Project splits'!$C$5:$AM$346,BB$22,FALSE),VLOOKUP($A113,'Success Asset Classes'!$B$15:$BD$377,BB$21,FALSE)))</f>
        <v>0</v>
      </c>
      <c r="BC113" s="230">
        <f>IF($AR113=0,VLOOKUP(MID($A113,4,5),'Project splits'!$C$5:$AM$346,BC$22,FALSE),IF(ISNA(VLOOKUP($A113,'Success Asset Classes'!$B$15:$BD$377,BC$21,FALSE)),VLOOKUP(MID($A113,4,5),'Project splits'!$C$5:$AM$346,BC$22,FALSE),VLOOKUP($A113,'Success Asset Classes'!$B$15:$BD$377,BC$21,FALSE)))</f>
        <v>0</v>
      </c>
      <c r="BD113" s="230">
        <f>IF($AR113=0,VLOOKUP(MID($A113,4,5),'Project splits'!$C$5:$AM$346,BD$22,FALSE),IF(ISNA(VLOOKUP($A113,'Success Asset Classes'!$B$15:$BD$377,BD$21,FALSE)),VLOOKUP(MID($A113,4,5),'Project splits'!$C$5:$AM$346,BD$22,FALSE),VLOOKUP($A113,'Success Asset Classes'!$B$15:$BD$377,BD$21,FALSE)))</f>
        <v>0</v>
      </c>
      <c r="BE113" s="230">
        <f>IF($AR113=0,VLOOKUP(MID($A113,4,5),'Project splits'!$C$5:$AM$346,BE$22,FALSE),IF(ISNA(VLOOKUP($A113,'Success Asset Classes'!$B$15:$BD$377,BE$21,FALSE)),VLOOKUP(MID($A113,4,5),'Project splits'!$C$5:$AM$346,BE$22,FALSE),VLOOKUP($A113,'Success Asset Classes'!$B$15:$BD$377,BE$21,FALSE)))</f>
        <v>0</v>
      </c>
      <c r="BF113" s="230">
        <f>IF($AR113=0,VLOOKUP(MID($A113,4,5),'Project splits'!$C$5:$AM$346,BF$22,FALSE),IF(ISNA(VLOOKUP($A113,'Success Asset Classes'!$B$15:$BD$377,BF$21,FALSE)),VLOOKUP(MID($A113,4,5),'Project splits'!$C$5:$AM$346,BF$22,FALSE),VLOOKUP($A113,'Success Asset Classes'!$B$15:$BD$377,BF$21,FALSE)))</f>
        <v>0</v>
      </c>
      <c r="BG113" s="230">
        <f>IF($AR113=0,VLOOKUP(MID($A113,4,5),'Project splits'!$C$5:$AM$346,BG$22,FALSE),IF(ISNA(VLOOKUP($A113,'Success Asset Classes'!$B$15:$BD$377,BG$21,FALSE)),VLOOKUP(MID($A113,4,5),'Project splits'!$C$5:$AM$346,BG$22,FALSE),VLOOKUP($A113,'Success Asset Classes'!$B$15:$BD$377,BG$21,FALSE)))</f>
        <v>0</v>
      </c>
      <c r="BH113" s="230">
        <f>IF($AR113=0,VLOOKUP(MID($A113,4,5),'Project splits'!$C$5:$AM$346,BH$22,FALSE),IF(ISNA(VLOOKUP($A113,'Success Asset Classes'!$B$15:$BD$377,BH$21,FALSE)),VLOOKUP(MID($A113,4,5),'Project splits'!$C$5:$AM$346,BH$22,FALSE),VLOOKUP($A113,'Success Asset Classes'!$B$15:$BD$377,BH$21,FALSE)))</f>
        <v>0</v>
      </c>
      <c r="BI113" s="230">
        <f>IF($AR113=0,VLOOKUP(MID($A113,4,5),'Project splits'!$C$5:$AM$346,BI$22,FALSE),IF(ISNA(VLOOKUP($A113,'Success Asset Classes'!$B$15:$BD$377,BI$21,FALSE)),VLOOKUP(MID($A113,4,5),'Project splits'!$C$5:$AM$346,BI$22,FALSE),VLOOKUP($A113,'Success Asset Classes'!$B$15:$BD$377,BI$21,FALSE)))</f>
        <v>0</v>
      </c>
      <c r="BJ113" s="230">
        <f>IF($AR113=0,VLOOKUP(MID($A113,4,5),'Project splits'!$C$5:$AM$346,BJ$22,FALSE),IF(ISNA(VLOOKUP($A113,'Success Asset Classes'!$B$15:$BD$377,BJ$21,FALSE)),VLOOKUP(MID($A113,4,5),'Project splits'!$C$5:$AM$346,BJ$22,FALSE),VLOOKUP($A113,'Success Asset Classes'!$B$15:$BD$377,BJ$21,FALSE)))</f>
        <v>0</v>
      </c>
      <c r="BK113" s="230">
        <f>IF($AR113=0,VLOOKUP(MID($A113,4,5),'Project splits'!$C$5:$AM$346,BK$22,FALSE),IF(ISNA(VLOOKUP($A113,'Success Asset Classes'!$B$15:$BD$377,BK$21,FALSE)),VLOOKUP(MID($A113,4,5),'Project splits'!$C$5:$AM$346,BK$22,FALSE),VLOOKUP($A113,'Success Asset Classes'!$B$15:$BD$377,BK$21,FALSE)))</f>
        <v>0</v>
      </c>
      <c r="BL113" s="230">
        <f>IF($AR113=0,VLOOKUP(MID($A113,4,5),'Project splits'!$C$5:$AM$346,BL$22,FALSE),IF(ISNA(VLOOKUP($A113,'Success Asset Classes'!$B$15:$BD$377,BL$21,FALSE)),VLOOKUP(MID($A113,4,5),'Project splits'!$C$5:$AM$346,BL$22,FALSE),VLOOKUP($A113,'Success Asset Classes'!$B$15:$BD$377,BL$21,FALSE)))</f>
        <v>0</v>
      </c>
      <c r="BM113" s="230">
        <f>IF($AR113=0,VLOOKUP(MID($A113,4,5),'Project splits'!$C$5:$AM$346,BM$22,FALSE),IF(ISNA(VLOOKUP($A113,'Success Asset Classes'!$B$15:$BD$377,BM$21,FALSE)),VLOOKUP(MID($A113,4,5),'Project splits'!$C$5:$AM$346,BM$22,FALSE),VLOOKUP($A113,'Success Asset Classes'!$B$15:$BD$377,BM$21,FALSE)))</f>
        <v>0</v>
      </c>
      <c r="BN113" s="230">
        <f>IF($AR113=0,VLOOKUP(MID($A113,4,5),'Project splits'!$C$5:$AM$346,BN$22,FALSE),IF(ISNA(VLOOKUP($A113,'Success Asset Classes'!$B$15:$BD$377,BN$21,FALSE)),VLOOKUP(MID($A113,4,5),'Project splits'!$C$5:$AM$346,BN$22,FALSE),VLOOKUP($A113,'Success Asset Classes'!$B$15:$BD$377,BN$21,FALSE)))</f>
        <v>0</v>
      </c>
      <c r="BO113" s="230">
        <f>IF($AR113=0,VLOOKUP(MID($A113,4,5),'Project splits'!$C$5:$AM$346,BO$22,FALSE),IF(ISNA(VLOOKUP($A113,'Success Asset Classes'!$B$15:$BD$377,BO$21,FALSE)),VLOOKUP(MID($A113,4,5),'Project splits'!$C$5:$AM$346,BO$22,FALSE),VLOOKUP($A113,'Success Asset Classes'!$B$15:$BD$377,BO$21,FALSE)))</f>
        <v>0</v>
      </c>
      <c r="BP113" s="230">
        <f>IF($AR113=0,VLOOKUP(MID($A113,4,5),'Project splits'!$C$5:$AM$346,BP$22,FALSE),IF(ISNA(VLOOKUP($A113,'Success Asset Classes'!$B$15:$BD$377,BP$21,FALSE)),VLOOKUP(MID($A113,4,5),'Project splits'!$C$5:$AM$346,BP$22,FALSE),VLOOKUP($A113,'Success Asset Classes'!$B$15:$BD$377,BP$21,FALSE)))</f>
        <v>0</v>
      </c>
      <c r="BQ113" s="230">
        <f>IF($AR113=0,VLOOKUP(MID($A113,4,5),'Project splits'!$C$5:$AM$346,BQ$22,FALSE),IF(ISNA(VLOOKUP($A113,'Success Asset Classes'!$B$15:$BD$377,BQ$21,FALSE)),VLOOKUP(MID($A113,4,5),'Project splits'!$C$5:$AM$346,BQ$22,FALSE),VLOOKUP($A113,'Success Asset Classes'!$B$15:$BD$377,BQ$21,FALSE)))</f>
        <v>0</v>
      </c>
      <c r="BR113" s="230">
        <f>IF($AR113=0,VLOOKUP(MID($A113,4,5),'Project splits'!$C$5:$AM$346,BR$22,FALSE),IF(ISNA(VLOOKUP($A113,'Success Asset Classes'!$B$15:$BD$377,BR$21,FALSE)),VLOOKUP(MID($A113,4,5),'Project splits'!$C$5:$AM$346,BR$22,FALSE),VLOOKUP($A113,'Success Asset Classes'!$B$15:$BD$377,BR$21,FALSE)))</f>
        <v>0</v>
      </c>
      <c r="BS113" s="247">
        <f t="shared" si="49"/>
        <v>1</v>
      </c>
      <c r="BT113" s="249">
        <f>1+IF(ISNA(VLOOKUP($A113,'Project labour content'!$A$7:$D$255,'Project labour content'!$D$1,FALSE)),VLOOKUP($D113,'Project labour content'!$F$6:$G$15,'Project labour content'!$G$1,FALSE),VLOOKUP($A113,'Project labour content'!$A$7:$D$255,'Project labour content'!$D$1,FALSE))*LabEsc22*1</f>
        <v>1.0024480115846353</v>
      </c>
      <c r="BU113" s="249">
        <f>1+IF(ISNA(VLOOKUP($A113,'Project labour content'!$A$7:$D$255,'Project labour content'!$D$1,FALSE)),VLOOKUP($D113,'Project labour content'!$F$6:$G$15,'Project labour content'!$G$1,FALSE),VLOOKUP($A113,'Project labour content'!$A$7:$D$255,'Project labour content'!$D$1,FALSE))*LabEsc23*1</f>
        <v>1.0049077736248768</v>
      </c>
      <c r="BV113" s="249">
        <f>1+IF(ISNA(VLOOKUP($A113,'Project labour content'!$A$7:$D$255,'Project labour content'!$D$1,FALSE)),VLOOKUP($D113,'Project labour content'!$F$6:$G$15,'Project labour content'!$G$1,FALSE),VLOOKUP($A113,'Project labour content'!$A$7:$D$255,'Project labour content'!$D$1,FALSE))*LabEsc24*1</f>
        <v>1.0072248694667842</v>
      </c>
      <c r="BW113" s="249">
        <f>1+IF(ISNA(VLOOKUP($A113,'Project labour content'!$A$7:$D$255,'Project labour content'!$D$1,FALSE)),VLOOKUP($D113,'Project labour content'!$F$6:$G$15,'Project labour content'!$G$1,FALSE),VLOOKUP($A113,'Project labour content'!$A$7:$D$255,'Project labour content'!$D$1,FALSE))*LabEsc25*1</f>
        <v>1.0103282331643793</v>
      </c>
      <c r="BX113" s="249">
        <f>1+IF(ISNA(VLOOKUP($A113,'Project labour content'!$A$7:$D$255,'Project labour content'!$D$1,FALSE)),VLOOKUP($D113,'Project labour content'!$F$6:$G$15,'Project labour content'!$G$1,FALSE),VLOOKUP($A113,'Project labour content'!$A$7:$D$255,'Project labour content'!$D$1,FALSE))*LabEsc26*1</f>
        <v>1.0137103823674747</v>
      </c>
      <c r="BY113" s="249">
        <f>1+IF(ISNA(VLOOKUP($A113,'Project labour content'!$A$7:$D$255,'Project labour content'!$D$1,FALSE)),VLOOKUP($D113,'Project labour content'!$F$6:$G$15,'Project labour content'!$G$1,FALSE),VLOOKUP($A113,'Project labour content'!$A$7:$D$255,'Project labour content'!$D$1,FALSE))*LabEsc27*1</f>
        <v>1.0158052335508072</v>
      </c>
      <c r="BZ113" s="249">
        <f>1+IF(ISNA(VLOOKUP($A113,'Project labour content'!$A$7:$D$255,'Project labour content'!$D$1,FALSE)),VLOOKUP($D113,'Project labour content'!$F$6:$G$15,'Project labour content'!$G$1,FALSE),VLOOKUP($A113,'Project labour content'!$A$7:$D$255,'Project labour content'!$D$1,FALSE))*LabEsc28*1</f>
        <v>1.0173826564918567</v>
      </c>
      <c r="CA113" s="249">
        <f>1+IF(ISNA(VLOOKUP($A113,'Project labour content'!$A$7:$D$255,'Project labour content'!$D$1,FALSE)),VLOOKUP($D113,'Project labour content'!$F$6:$G$15,'Project labour content'!$G$1,FALSE),VLOOKUP($A113,'Project labour content'!$A$7:$D$255,'Project labour content'!$D$1,FALSE))*LabEsc29*1</f>
        <v>1.0199141048276528</v>
      </c>
      <c r="CB113" s="250" t="str">
        <f>IF(ISNA(VLOOKUP($A113,'Project labour content'!$A$7:$D$255,'Project labour content'!$D$1,FALSE)),"Category","Project")</f>
        <v>Category</v>
      </c>
      <c r="CD113" s="247" t="str">
        <f t="shared" si="50"/>
        <v>11808</v>
      </c>
      <c r="CE113" s="3"/>
    </row>
    <row r="114" spans="1:83" x14ac:dyDescent="0.15">
      <c r="A114" s="11" t="s">
        <v>170</v>
      </c>
      <c r="B114" s="11" t="str">
        <f>VLOOKUP($A114,'Incurred Real 2022$'!$A$25:$AC$426,'Incurred Real 2022$'!B$1,FALSE)</f>
        <v>Asset Data Governance Tools</v>
      </c>
      <c r="C114" s="11" t="str">
        <f>VLOOKUP($A114,'Incurred Real 2022$'!$A$25:$AC$426,'Incurred Real 2022$'!C$1,FALSE)</f>
        <v>ExAnte</v>
      </c>
      <c r="D114" s="11" t="str">
        <f>VLOOKUP($A114,'Incurred Real 2022$'!$A$25:$AC$426,'Incurred Real 2022$'!D$1,FALSE)</f>
        <v>Information Technology</v>
      </c>
      <c r="E114" s="11" t="str">
        <f>VLOOKUP($A114,'Incurred Real 2022$'!$A$25:$AC$426,'Incurred Real 2022$'!E$1,FALSE)</f>
        <v>Closed</v>
      </c>
      <c r="F114" s="105" t="str">
        <f>IF(VLOOKUP($A114,'Incurred Real 2022$'!$A$25:$AC$426,'Incurred Real 2022$'!F$1,FALSE)=0,"",VLOOKUP($A114,'Incurred Real 2022$'!$A$25:$AC$426,'Incurred Real 2022$'!F$1,FALSE))</f>
        <v/>
      </c>
      <c r="G114" s="105" t="str">
        <f>IF(VLOOKUP($A114,'Incurred Real 2022$'!$A$25:$AC$426,'Incurred Real 2022$'!G$1,FALSE)=0,"",VLOOKUP($A114,'Incurred Real 2022$'!$A$25:$AC$426,'Incurred Real 2022$'!G$1,FALSE))</f>
        <v/>
      </c>
      <c r="H114" s="105" t="str">
        <f>IF(VLOOKUP($A114,'Incurred Real 2022$'!$A$25:$AC$426,'Incurred Real 2022$'!H$1,FALSE)=0,"",VLOOKUP($A114,'Incurred Real 2022$'!$A$25:$AC$426,'Incurred Real 2022$'!H$1,FALSE))</f>
        <v/>
      </c>
      <c r="I114" s="105" t="str">
        <f>IF(VLOOKUP($A114,'Incurred Real 2022$'!$A$25:$AC$426,'Incurred Real 2022$'!I$1,FALSE)=0,"",VLOOKUP($A114,'Incurred Real 2022$'!$A$25:$AC$426,'Incurred Real 2022$'!I$1,FALSE))</f>
        <v/>
      </c>
      <c r="J114" s="105" t="str">
        <f>IF(VLOOKUP($A114,'Incurred Real 2022$'!$A$25:$AC$426,'Incurred Real 2022$'!J$1,FALSE)=0,"",VLOOKUP($A114,'Incurred Real 2022$'!$A$25:$AC$426,'Incurred Real 2022$'!J$1,FALSE))</f>
        <v/>
      </c>
      <c r="K114" s="105" t="str">
        <f>IF(VLOOKUP($A114,'Incurred Real 2022$'!$A$25:$AC$426,'Incurred Real 2022$'!K$1,FALSE)=0,"",VLOOKUP($A114,'Incurred Real 2022$'!$A$25:$AC$426,'Incurred Real 2022$'!K$1,FALSE))</f>
        <v/>
      </c>
      <c r="L114" s="105" t="str">
        <f>IF(VLOOKUP($A114,'Incurred Real 2022$'!$A$25:$AC$426,'Incurred Real 2022$'!L$1,FALSE)=0,"",VLOOKUP($A114,'Incurred Real 2022$'!$A$25:$AC$426,'Incurred Real 2022$'!L$1,FALSE))</f>
        <v/>
      </c>
      <c r="M114" s="105" t="str">
        <f>IF(VLOOKUP($A114,'Incurred Real 2022$'!$A$25:$AC$426,'Incurred Real 2022$'!M$1,FALSE)=0,"",VLOOKUP($A114,'Incurred Real 2022$'!$A$25:$AC$426,'Incurred Real 2022$'!M$1,FALSE))</f>
        <v/>
      </c>
      <c r="N114" s="105" t="str">
        <f>IF(VLOOKUP($A114,'Incurred Real 2022$'!$A$25:$AC$426,'Incurred Real 2022$'!N$1,FALSE)=0,"",VLOOKUP($A114,'Incurred Real 2022$'!$A$25:$AC$426,'Incurred Real 2022$'!N$1,FALSE))</f>
        <v/>
      </c>
      <c r="O114" s="105">
        <f>IF(VLOOKUP($A114,'Incurred Real 2022$'!$A$25:$AC$426,'Incurred Real 2022$'!O$1,FALSE)=0,"",VLOOKUP($A114,'Incurred Real 2022$'!$A$25:$AC$426,'Incurred Real 2022$'!O$1,FALSE))</f>
        <v>8096.17</v>
      </c>
      <c r="P114" s="105">
        <f>IF(VLOOKUP($A114,'Incurred Real 2022$'!$A$25:$AC$426,'Incurred Real 2022$'!P$1,FALSE)=0,"",VLOOKUP($A114,'Incurred Real 2022$'!$A$25:$AC$426,'Incurred Real 2022$'!P$1,FALSE))</f>
        <v>165269.04</v>
      </c>
      <c r="Q114" s="105">
        <f>IF(VLOOKUP($A114,'Incurred Real 2022$'!$A$25:$AC$426,'Incurred Real 2022$'!Q$1,FALSE)=0,"",VLOOKUP($A114,'Incurred Real 2022$'!$A$25:$AC$426,'Incurred Real 2022$'!Q$1,FALSE))</f>
        <v>265960.96999999997</v>
      </c>
      <c r="R114" s="105">
        <f>IF(VLOOKUP($A114,'Incurred Real 2022$'!$A$25:$AC$426,'Incurred Real 2022$'!R$1,FALSE)=0,"",VLOOKUP($A114,'Incurred Real 2022$'!$A$25:$AC$426,'Incurred Real 2022$'!R$1,FALSE))</f>
        <v>84614.3</v>
      </c>
      <c r="S114" s="105" t="str">
        <f>IF(VLOOKUP($A114,'Incurred Real 2022$'!$A$25:$AC$426,'Incurred Real 2022$'!S$1,FALSE)=0,"",VLOOKUP($A114,'Incurred Real 2022$'!$A$25:$AC$426,'Incurred Real 2022$'!S$1,FALSE))</f>
        <v/>
      </c>
      <c r="T114" s="105" t="str">
        <f>IF(VLOOKUP($A114,'Incurred Real 2022$'!$A$25:$AC$426,'Incurred Real 2022$'!T$1,FALSE)=0,"",VLOOKUP($A114,'Incurred Real 2022$'!$A$25:$AC$426,'Incurred Real 2022$'!T$1,FALSE))</f>
        <v/>
      </c>
      <c r="U114" s="105" t="str">
        <f>IF(VLOOKUP($A114,'Incurred Real 2022$'!$A$25:$AC$426,'Incurred Real 2022$'!U$1,FALSE)=0,"",VLOOKUP($A114,'Incurred Real 2022$'!$A$25:$AC$426,'Incurred Real 2022$'!U$1,FALSE))</f>
        <v/>
      </c>
      <c r="V114" s="13" t="str">
        <f>IF(ISTEXT(VLOOKUP($A114,'Incurred Real 2022$'!$A$25:$AC$426,'Incurred Real 2022$'!V$1,FALSE)),"",(VLOOKUP($A114,'Incurred Real 2022$'!$A$25:$AC$426,'Incurred Real 2022$'!V$1,FALSE))*BT114*Incurred_Real!V$15)</f>
        <v/>
      </c>
      <c r="W114" s="13" t="str">
        <f>IF(ISTEXT(VLOOKUP($A114,'Incurred Real 2022$'!$A$25:$AC$426,'Incurred Real 2022$'!W$1,FALSE)),"",(VLOOKUP($A114,'Incurred Real 2022$'!$A$25:$AC$426,'Incurred Real 2022$'!W$1,FALSE))*BU114*Incurred_Real!W$15)</f>
        <v/>
      </c>
      <c r="X114" s="220" t="str">
        <f>IF(ISTEXT(VLOOKUP($A114,'Incurred Real 2022$'!$A$25:$AC$426,'Incurred Real 2022$'!X$1,FALSE)),"",(VLOOKUP($A114,'Incurred Real 2022$'!$A$25:$AC$426,'Incurred Real 2022$'!X$1,FALSE))*BV114*Incurred_Real!X$15)</f>
        <v/>
      </c>
      <c r="Y114" s="217" t="str">
        <f>IF(ISTEXT(VLOOKUP($A114,'Incurred Real 2022$'!$A$25:$AC$426,'Incurred Real 2022$'!Y$1,FALSE)),"",(VLOOKUP($A114,'Incurred Real 2022$'!$A$25:$AC$426,'Incurred Real 2022$'!Y$1,FALSE))*BW114*Incurred_Real!Y$15)</f>
        <v/>
      </c>
      <c r="Z114" s="13" t="str">
        <f>IF(ISTEXT(VLOOKUP($A114,'Incurred Real 2022$'!$A$25:$AC$426,'Incurred Real 2022$'!Z$1,FALSE)),"",(VLOOKUP($A114,'Incurred Real 2022$'!$A$25:$AC$426,'Incurred Real 2022$'!Z$1,FALSE))*BX114*Incurred_Real!Z$15)</f>
        <v/>
      </c>
      <c r="AA114" s="13" t="str">
        <f>IF(ISTEXT(VLOOKUP($A114,'Incurred Real 2022$'!$A$25:$AC$426,'Incurred Real 2022$'!AA$1,FALSE)),"",(VLOOKUP($A114,'Incurred Real 2022$'!$A$25:$AC$426,'Incurred Real 2022$'!AA$1,FALSE))*BY114*Incurred_Real!AA$15)</f>
        <v/>
      </c>
      <c r="AB114" s="13" t="str">
        <f>IF(ISTEXT(VLOOKUP($A114,'Incurred Real 2022$'!$A$25:$AC$426,'Incurred Real 2022$'!AB$1,FALSE)),"",(VLOOKUP($A114,'Incurred Real 2022$'!$A$25:$AC$426,'Incurred Real 2022$'!AB$1,FALSE))*BZ114*Incurred_Real!AB$15)</f>
        <v/>
      </c>
      <c r="AC114" s="13" t="str">
        <f>IF(ISTEXT(VLOOKUP($A114,'Incurred Real 2022$'!$A$25:$AC$426,'Incurred Real 2022$'!AC$1,FALSE)),"",(VLOOKUP($A114,'Incurred Real 2022$'!$A$25:$AC$426,'Incurred Real 2022$'!AC$1,FALSE))*CA114*Incurred_Real!AC$15)</f>
        <v/>
      </c>
      <c r="AD114" s="221">
        <f t="shared" si="45"/>
        <v>523940.48</v>
      </c>
      <c r="AE114" s="221">
        <f t="shared" si="46"/>
        <v>523940.48</v>
      </c>
      <c r="AF114" s="239">
        <f t="shared" si="51"/>
        <v>667349.83778150612</v>
      </c>
      <c r="AG114" s="222">
        <f t="shared" si="47"/>
        <v>536155.35881879181</v>
      </c>
      <c r="AH114" s="223">
        <f t="shared" si="54"/>
        <v>1.244694894501754</v>
      </c>
      <c r="AI114" s="224" t="str">
        <f t="shared" si="48"/>
        <v>2018</v>
      </c>
      <c r="AJ114" s="225" t="str">
        <f>VLOOKUP($A114,Project_Commissioning!$C$4:$H$355,Project_Commissioning!F$1,FALSE)</f>
        <v/>
      </c>
      <c r="AK114" s="226" t="str">
        <f>VLOOKUP($A114,Project_Commissioning!$C$4:$H$355,Project_Commissioning!G$1,FALSE)</f>
        <v>2018</v>
      </c>
      <c r="AL114" s="225" t="str">
        <f>IF(VLOOKUP($A114,Project_Commissioning!$C$4:$H$355,Project_Commissioning!H$1,FALSE)=0,"",VLOOKUP($A114,Project_Commissioning!$C$4:$H$355,Project_Commissioning!H$1,FALSE))</f>
        <v/>
      </c>
      <c r="AM114" s="237">
        <f t="shared" si="52"/>
        <v>592725.72430791287</v>
      </c>
      <c r="AN114" s="221" cm="1">
        <f t="array" ref="AN114">IF(ROUND(AE114,0)=0,0,LOOKUP(2,1/(F114:AC114&lt;&gt;""),F114:AC114))</f>
        <v>84614.3</v>
      </c>
      <c r="AO114" s="221">
        <f t="shared" si="53"/>
        <v>0</v>
      </c>
      <c r="AP114" s="79"/>
      <c r="AQ114" s="20"/>
      <c r="AR114" s="245">
        <f>IF(ISNA(VLOOKUP($A114,'Success Asset Classes'!$B$15:$AA$114,'Success Asset Classes'!$AA$1,FALSE)),0,VLOOKUP($A114,'Success Asset Classes'!$B$15:$AA$114,'Success Asset Classes'!$AA$1,FALSE))</f>
        <v>0</v>
      </c>
      <c r="AS114" s="230">
        <f>IF($AR114=0,VLOOKUP(MID($A114,4,5),'Project splits'!$C$5:$AM$346,AS$22,FALSE),IF(ISNA(VLOOKUP($A114,'Success Asset Classes'!$B$15:$BD$377,AS$21,FALSE)),VLOOKUP(MID($A114,4,5),'Project splits'!$C$5:$AM$346,AS$22,FALSE),VLOOKUP($A114,'Success Asset Classes'!$B$15:$BD$377,AS$21,FALSE)))</f>
        <v>0</v>
      </c>
      <c r="AT114" s="230">
        <f>IF($AR114=0,VLOOKUP(MID($A114,4,5),'Project splits'!$C$5:$AM$346,AT$22,FALSE),IF(ISNA(VLOOKUP($A114,'Success Asset Classes'!$B$15:$BD$377,AT$21,FALSE)),VLOOKUP(MID($A114,4,5),'Project splits'!$C$5:$AM$346,AT$22,FALSE),VLOOKUP($A114,'Success Asset Classes'!$B$15:$BD$377,AT$21,FALSE)))</f>
        <v>0</v>
      </c>
      <c r="AU114" s="230">
        <f>IF($AR114=0,VLOOKUP(MID($A114,4,5),'Project splits'!$C$5:$AM$346,AU$22,FALSE),IF(ISNA(VLOOKUP($A114,'Success Asset Classes'!$B$15:$BD$377,AU$21,FALSE)),VLOOKUP(MID($A114,4,5),'Project splits'!$C$5:$AM$346,AU$22,FALSE),VLOOKUP($A114,'Success Asset Classes'!$B$15:$BD$377,AU$21,FALSE)))</f>
        <v>0</v>
      </c>
      <c r="AV114" s="230">
        <f>IF($AR114=0,VLOOKUP(MID($A114,4,5),'Project splits'!$C$5:$AM$346,AV$22,FALSE),IF(ISNA(VLOOKUP($A114,'Success Asset Classes'!$B$15:$BD$377,AV$21,FALSE)),VLOOKUP(MID($A114,4,5),'Project splits'!$C$5:$AM$346,AV$22,FALSE),VLOOKUP($A114,'Success Asset Classes'!$B$15:$BD$377,AV$21,FALSE)))</f>
        <v>1</v>
      </c>
      <c r="AW114" s="230">
        <f>IF($AR114=0,VLOOKUP(MID($A114,4,5),'Project splits'!$C$5:$AM$346,AW$22,FALSE),IF(ISNA(VLOOKUP($A114,'Success Asset Classes'!$B$15:$BD$377,AW$21,FALSE)),VLOOKUP(MID($A114,4,5),'Project splits'!$C$5:$AM$346,AW$22,FALSE),VLOOKUP($A114,'Success Asset Classes'!$B$15:$BD$377,AW$21,FALSE)))</f>
        <v>0</v>
      </c>
      <c r="AX114" s="230">
        <f>IF($AR114=0,VLOOKUP(MID($A114,4,5),'Project splits'!$C$5:$AM$346,AX$22,FALSE),IF(ISNA(VLOOKUP($A114,'Success Asset Classes'!$B$15:$BD$377,AX$21,FALSE)),VLOOKUP(MID($A114,4,5),'Project splits'!$C$5:$AM$346,AX$22,FALSE),VLOOKUP($A114,'Success Asset Classes'!$B$15:$BD$377,AX$21,FALSE)))</f>
        <v>0</v>
      </c>
      <c r="AY114" s="230">
        <f>IF($AR114=0,VLOOKUP(MID($A114,4,5),'Project splits'!$C$5:$AM$346,AY$22,FALSE),IF(ISNA(VLOOKUP($A114,'Success Asset Classes'!$B$15:$BD$377,AY$21,FALSE)),VLOOKUP(MID($A114,4,5),'Project splits'!$C$5:$AM$346,AY$22,FALSE),VLOOKUP($A114,'Success Asset Classes'!$B$15:$BD$377,AY$21,FALSE)))</f>
        <v>0</v>
      </c>
      <c r="AZ114" s="230">
        <f>IF($AR114=0,VLOOKUP(MID($A114,4,5),'Project splits'!$C$5:$AM$346,AZ$22,FALSE),IF(ISNA(VLOOKUP($A114,'Success Asset Classes'!$B$15:$BD$377,AZ$21,FALSE)),VLOOKUP(MID($A114,4,5),'Project splits'!$C$5:$AM$346,AZ$22,FALSE),VLOOKUP($A114,'Success Asset Classes'!$B$15:$BD$377,AZ$21,FALSE)))</f>
        <v>0</v>
      </c>
      <c r="BA114" s="230">
        <f>IF($AR114=0,VLOOKUP(MID($A114,4,5),'Project splits'!$C$5:$AM$346,BA$22,FALSE),IF(ISNA(VLOOKUP($A114,'Success Asset Classes'!$B$15:$BD$377,BA$21,FALSE)),VLOOKUP(MID($A114,4,5),'Project splits'!$C$5:$AM$346,BA$22,FALSE),VLOOKUP($A114,'Success Asset Classes'!$B$15:$BD$377,BA$21,FALSE)))</f>
        <v>0</v>
      </c>
      <c r="BB114" s="230">
        <f>IF($AR114=0,VLOOKUP(MID($A114,4,5),'Project splits'!$C$5:$AM$346,BB$22,FALSE),IF(ISNA(VLOOKUP($A114,'Success Asset Classes'!$B$15:$BD$377,BB$21,FALSE)),VLOOKUP(MID($A114,4,5),'Project splits'!$C$5:$AM$346,BB$22,FALSE),VLOOKUP($A114,'Success Asset Classes'!$B$15:$BD$377,BB$21,FALSE)))</f>
        <v>0</v>
      </c>
      <c r="BC114" s="230">
        <f>IF($AR114=0,VLOOKUP(MID($A114,4,5),'Project splits'!$C$5:$AM$346,BC$22,FALSE),IF(ISNA(VLOOKUP($A114,'Success Asset Classes'!$B$15:$BD$377,BC$21,FALSE)),VLOOKUP(MID($A114,4,5),'Project splits'!$C$5:$AM$346,BC$22,FALSE),VLOOKUP($A114,'Success Asset Classes'!$B$15:$BD$377,BC$21,FALSE)))</f>
        <v>0</v>
      </c>
      <c r="BD114" s="230">
        <f>IF($AR114=0,VLOOKUP(MID($A114,4,5),'Project splits'!$C$5:$AM$346,BD$22,FALSE),IF(ISNA(VLOOKUP($A114,'Success Asset Classes'!$B$15:$BD$377,BD$21,FALSE)),VLOOKUP(MID($A114,4,5),'Project splits'!$C$5:$AM$346,BD$22,FALSE),VLOOKUP($A114,'Success Asset Classes'!$B$15:$BD$377,BD$21,FALSE)))</f>
        <v>0</v>
      </c>
      <c r="BE114" s="230">
        <f>IF($AR114=0,VLOOKUP(MID($A114,4,5),'Project splits'!$C$5:$AM$346,BE$22,FALSE),IF(ISNA(VLOOKUP($A114,'Success Asset Classes'!$B$15:$BD$377,BE$21,FALSE)),VLOOKUP(MID($A114,4,5),'Project splits'!$C$5:$AM$346,BE$22,FALSE),VLOOKUP($A114,'Success Asset Classes'!$B$15:$BD$377,BE$21,FALSE)))</f>
        <v>0</v>
      </c>
      <c r="BF114" s="230">
        <f>IF($AR114=0,VLOOKUP(MID($A114,4,5),'Project splits'!$C$5:$AM$346,BF$22,FALSE),IF(ISNA(VLOOKUP($A114,'Success Asset Classes'!$B$15:$BD$377,BF$21,FALSE)),VLOOKUP(MID($A114,4,5),'Project splits'!$C$5:$AM$346,BF$22,FALSE),VLOOKUP($A114,'Success Asset Classes'!$B$15:$BD$377,BF$21,FALSE)))</f>
        <v>0</v>
      </c>
      <c r="BG114" s="230">
        <f>IF($AR114=0,VLOOKUP(MID($A114,4,5),'Project splits'!$C$5:$AM$346,BG$22,FALSE),IF(ISNA(VLOOKUP($A114,'Success Asset Classes'!$B$15:$BD$377,BG$21,FALSE)),VLOOKUP(MID($A114,4,5),'Project splits'!$C$5:$AM$346,BG$22,FALSE),VLOOKUP($A114,'Success Asset Classes'!$B$15:$BD$377,BG$21,FALSE)))</f>
        <v>0</v>
      </c>
      <c r="BH114" s="230">
        <f>IF($AR114=0,VLOOKUP(MID($A114,4,5),'Project splits'!$C$5:$AM$346,BH$22,FALSE),IF(ISNA(VLOOKUP($A114,'Success Asset Classes'!$B$15:$BD$377,BH$21,FALSE)),VLOOKUP(MID($A114,4,5),'Project splits'!$C$5:$AM$346,BH$22,FALSE),VLOOKUP($A114,'Success Asset Classes'!$B$15:$BD$377,BH$21,FALSE)))</f>
        <v>0</v>
      </c>
      <c r="BI114" s="230">
        <f>IF($AR114=0,VLOOKUP(MID($A114,4,5),'Project splits'!$C$5:$AM$346,BI$22,FALSE),IF(ISNA(VLOOKUP($A114,'Success Asset Classes'!$B$15:$BD$377,BI$21,FALSE)),VLOOKUP(MID($A114,4,5),'Project splits'!$C$5:$AM$346,BI$22,FALSE),VLOOKUP($A114,'Success Asset Classes'!$B$15:$BD$377,BI$21,FALSE)))</f>
        <v>0</v>
      </c>
      <c r="BJ114" s="230">
        <f>IF($AR114=0,VLOOKUP(MID($A114,4,5),'Project splits'!$C$5:$AM$346,BJ$22,FALSE),IF(ISNA(VLOOKUP($A114,'Success Asset Classes'!$B$15:$BD$377,BJ$21,FALSE)),VLOOKUP(MID($A114,4,5),'Project splits'!$C$5:$AM$346,BJ$22,FALSE),VLOOKUP($A114,'Success Asset Classes'!$B$15:$BD$377,BJ$21,FALSE)))</f>
        <v>0</v>
      </c>
      <c r="BK114" s="230">
        <f>IF($AR114=0,VLOOKUP(MID($A114,4,5),'Project splits'!$C$5:$AM$346,BK$22,FALSE),IF(ISNA(VLOOKUP($A114,'Success Asset Classes'!$B$15:$BD$377,BK$21,FALSE)),VLOOKUP(MID($A114,4,5),'Project splits'!$C$5:$AM$346,BK$22,FALSE),VLOOKUP($A114,'Success Asset Classes'!$B$15:$BD$377,BK$21,FALSE)))</f>
        <v>0</v>
      </c>
      <c r="BL114" s="230">
        <f>IF($AR114=0,VLOOKUP(MID($A114,4,5),'Project splits'!$C$5:$AM$346,BL$22,FALSE),IF(ISNA(VLOOKUP($A114,'Success Asset Classes'!$B$15:$BD$377,BL$21,FALSE)),VLOOKUP(MID($A114,4,5),'Project splits'!$C$5:$AM$346,BL$22,FALSE),VLOOKUP($A114,'Success Asset Classes'!$B$15:$BD$377,BL$21,FALSE)))</f>
        <v>0</v>
      </c>
      <c r="BM114" s="230">
        <f>IF($AR114=0,VLOOKUP(MID($A114,4,5),'Project splits'!$C$5:$AM$346,BM$22,FALSE),IF(ISNA(VLOOKUP($A114,'Success Asset Classes'!$B$15:$BD$377,BM$21,FALSE)),VLOOKUP(MID($A114,4,5),'Project splits'!$C$5:$AM$346,BM$22,FALSE),VLOOKUP($A114,'Success Asset Classes'!$B$15:$BD$377,BM$21,FALSE)))</f>
        <v>0</v>
      </c>
      <c r="BN114" s="230">
        <f>IF($AR114=0,VLOOKUP(MID($A114,4,5),'Project splits'!$C$5:$AM$346,BN$22,FALSE),IF(ISNA(VLOOKUP($A114,'Success Asset Classes'!$B$15:$BD$377,BN$21,FALSE)),VLOOKUP(MID($A114,4,5),'Project splits'!$C$5:$AM$346,BN$22,FALSE),VLOOKUP($A114,'Success Asset Classes'!$B$15:$BD$377,BN$21,FALSE)))</f>
        <v>0</v>
      </c>
      <c r="BO114" s="230">
        <f>IF($AR114=0,VLOOKUP(MID($A114,4,5),'Project splits'!$C$5:$AM$346,BO$22,FALSE),IF(ISNA(VLOOKUP($A114,'Success Asset Classes'!$B$15:$BD$377,BO$21,FALSE)),VLOOKUP(MID($A114,4,5),'Project splits'!$C$5:$AM$346,BO$22,FALSE),VLOOKUP($A114,'Success Asset Classes'!$B$15:$BD$377,BO$21,FALSE)))</f>
        <v>0</v>
      </c>
      <c r="BP114" s="230">
        <f>IF($AR114=0,VLOOKUP(MID($A114,4,5),'Project splits'!$C$5:$AM$346,BP$22,FALSE),IF(ISNA(VLOOKUP($A114,'Success Asset Classes'!$B$15:$BD$377,BP$21,FALSE)),VLOOKUP(MID($A114,4,5),'Project splits'!$C$5:$AM$346,BP$22,FALSE),VLOOKUP($A114,'Success Asset Classes'!$B$15:$BD$377,BP$21,FALSE)))</f>
        <v>0</v>
      </c>
      <c r="BQ114" s="230">
        <f>IF($AR114=0,VLOOKUP(MID($A114,4,5),'Project splits'!$C$5:$AM$346,BQ$22,FALSE),IF(ISNA(VLOOKUP($A114,'Success Asset Classes'!$B$15:$BD$377,BQ$21,FALSE)),VLOOKUP(MID($A114,4,5),'Project splits'!$C$5:$AM$346,BQ$22,FALSE),VLOOKUP($A114,'Success Asset Classes'!$B$15:$BD$377,BQ$21,FALSE)))</f>
        <v>0</v>
      </c>
      <c r="BR114" s="230">
        <f>IF($AR114=0,VLOOKUP(MID($A114,4,5),'Project splits'!$C$5:$AM$346,BR$22,FALSE),IF(ISNA(VLOOKUP($A114,'Success Asset Classes'!$B$15:$BD$377,BR$21,FALSE)),VLOOKUP(MID($A114,4,5),'Project splits'!$C$5:$AM$346,BR$22,FALSE),VLOOKUP($A114,'Success Asset Classes'!$B$15:$BD$377,BR$21,FALSE)))</f>
        <v>0</v>
      </c>
      <c r="BS114" s="247">
        <f t="shared" si="49"/>
        <v>1</v>
      </c>
      <c r="BT114" s="249">
        <f>1+IF(ISNA(VLOOKUP($A114,'Project labour content'!$A$7:$D$255,'Project labour content'!$D$1,FALSE)),VLOOKUP($D114,'Project labour content'!$F$6:$G$15,'Project labour content'!$G$1,FALSE),VLOOKUP($A114,'Project labour content'!$A$7:$D$255,'Project labour content'!$D$1,FALSE))*LabEsc22*1</f>
        <v>1.0024480115846353</v>
      </c>
      <c r="BU114" s="249">
        <f>1+IF(ISNA(VLOOKUP($A114,'Project labour content'!$A$7:$D$255,'Project labour content'!$D$1,FALSE)),VLOOKUP($D114,'Project labour content'!$F$6:$G$15,'Project labour content'!$G$1,FALSE),VLOOKUP($A114,'Project labour content'!$A$7:$D$255,'Project labour content'!$D$1,FALSE))*LabEsc23*1</f>
        <v>1.0049077736248768</v>
      </c>
      <c r="BV114" s="249">
        <f>1+IF(ISNA(VLOOKUP($A114,'Project labour content'!$A$7:$D$255,'Project labour content'!$D$1,FALSE)),VLOOKUP($D114,'Project labour content'!$F$6:$G$15,'Project labour content'!$G$1,FALSE),VLOOKUP($A114,'Project labour content'!$A$7:$D$255,'Project labour content'!$D$1,FALSE))*LabEsc24*1</f>
        <v>1.0072248694667842</v>
      </c>
      <c r="BW114" s="249">
        <f>1+IF(ISNA(VLOOKUP($A114,'Project labour content'!$A$7:$D$255,'Project labour content'!$D$1,FALSE)),VLOOKUP($D114,'Project labour content'!$F$6:$G$15,'Project labour content'!$G$1,FALSE),VLOOKUP($A114,'Project labour content'!$A$7:$D$255,'Project labour content'!$D$1,FALSE))*LabEsc25*1</f>
        <v>1.0103282331643793</v>
      </c>
      <c r="BX114" s="249">
        <f>1+IF(ISNA(VLOOKUP($A114,'Project labour content'!$A$7:$D$255,'Project labour content'!$D$1,FALSE)),VLOOKUP($D114,'Project labour content'!$F$6:$G$15,'Project labour content'!$G$1,FALSE),VLOOKUP($A114,'Project labour content'!$A$7:$D$255,'Project labour content'!$D$1,FALSE))*LabEsc26*1</f>
        <v>1.0137103823674747</v>
      </c>
      <c r="BY114" s="249">
        <f>1+IF(ISNA(VLOOKUP($A114,'Project labour content'!$A$7:$D$255,'Project labour content'!$D$1,FALSE)),VLOOKUP($D114,'Project labour content'!$F$6:$G$15,'Project labour content'!$G$1,FALSE),VLOOKUP($A114,'Project labour content'!$A$7:$D$255,'Project labour content'!$D$1,FALSE))*LabEsc27*1</f>
        <v>1.0158052335508072</v>
      </c>
      <c r="BZ114" s="249">
        <f>1+IF(ISNA(VLOOKUP($A114,'Project labour content'!$A$7:$D$255,'Project labour content'!$D$1,FALSE)),VLOOKUP($D114,'Project labour content'!$F$6:$G$15,'Project labour content'!$G$1,FALSE),VLOOKUP($A114,'Project labour content'!$A$7:$D$255,'Project labour content'!$D$1,FALSE))*LabEsc28*1</f>
        <v>1.0173826564918567</v>
      </c>
      <c r="CA114" s="249">
        <f>1+IF(ISNA(VLOOKUP($A114,'Project labour content'!$A$7:$D$255,'Project labour content'!$D$1,FALSE)),VLOOKUP($D114,'Project labour content'!$F$6:$G$15,'Project labour content'!$G$1,FALSE),VLOOKUP($A114,'Project labour content'!$A$7:$D$255,'Project labour content'!$D$1,FALSE))*LabEsc29*1</f>
        <v>1.0199141048276528</v>
      </c>
      <c r="CB114" s="250" t="str">
        <f>IF(ISNA(VLOOKUP($A114,'Project labour content'!$A$7:$D$255,'Project labour content'!$D$1,FALSE)),"Category","Project")</f>
        <v>Category</v>
      </c>
      <c r="CD114" s="247" t="str">
        <f t="shared" si="50"/>
        <v>11809</v>
      </c>
      <c r="CE114" s="3"/>
    </row>
    <row r="115" spans="1:83" x14ac:dyDescent="0.15">
      <c r="A115" s="11" t="s">
        <v>171</v>
      </c>
      <c r="B115" s="11" t="str">
        <f>VLOOKUP($A115,'Incurred Real 2022$'!$A$25:$AC$426,'Incurred Real 2022$'!B$1,FALSE)</f>
        <v>One IP Substation Network</v>
      </c>
      <c r="C115" s="11" t="str">
        <f>VLOOKUP($A115,'Incurred Real 2022$'!$A$25:$AC$426,'Incurred Real 2022$'!C$1,FALSE)</f>
        <v>ExAnte</v>
      </c>
      <c r="D115" s="11" t="str">
        <f>VLOOKUP($A115,'Incurred Real 2022$'!$A$25:$AC$426,'Incurred Real 2022$'!D$1,FALSE)</f>
        <v>Replacement</v>
      </c>
      <c r="E115" s="11" t="str">
        <f>VLOOKUP($A115,'Incurred Real 2022$'!$A$25:$AC$426,'Incurred Real 2022$'!E$1,FALSE)</f>
        <v>Closed</v>
      </c>
      <c r="F115" s="105" t="str">
        <f>IF(VLOOKUP($A115,'Incurred Real 2022$'!$A$25:$AC$426,'Incurred Real 2022$'!F$1,FALSE)=0,"",VLOOKUP($A115,'Incurred Real 2022$'!$A$25:$AC$426,'Incurred Real 2022$'!F$1,FALSE))</f>
        <v/>
      </c>
      <c r="G115" s="105" t="str">
        <f>IF(VLOOKUP($A115,'Incurred Real 2022$'!$A$25:$AC$426,'Incurred Real 2022$'!G$1,FALSE)=0,"",VLOOKUP($A115,'Incurred Real 2022$'!$A$25:$AC$426,'Incurred Real 2022$'!G$1,FALSE))</f>
        <v/>
      </c>
      <c r="H115" s="105" t="str">
        <f>IF(VLOOKUP($A115,'Incurred Real 2022$'!$A$25:$AC$426,'Incurred Real 2022$'!H$1,FALSE)=0,"",VLOOKUP($A115,'Incurred Real 2022$'!$A$25:$AC$426,'Incurred Real 2022$'!H$1,FALSE))</f>
        <v/>
      </c>
      <c r="I115" s="105" t="str">
        <f>IF(VLOOKUP($A115,'Incurred Real 2022$'!$A$25:$AC$426,'Incurred Real 2022$'!I$1,FALSE)=0,"",VLOOKUP($A115,'Incurred Real 2022$'!$A$25:$AC$426,'Incurred Real 2022$'!I$1,FALSE))</f>
        <v/>
      </c>
      <c r="J115" s="105" t="str">
        <f>IF(VLOOKUP($A115,'Incurred Real 2022$'!$A$25:$AC$426,'Incurred Real 2022$'!J$1,FALSE)=0,"",VLOOKUP($A115,'Incurred Real 2022$'!$A$25:$AC$426,'Incurred Real 2022$'!J$1,FALSE))</f>
        <v/>
      </c>
      <c r="K115" s="105" t="str">
        <f>IF(VLOOKUP($A115,'Incurred Real 2022$'!$A$25:$AC$426,'Incurred Real 2022$'!K$1,FALSE)=0,"",VLOOKUP($A115,'Incurred Real 2022$'!$A$25:$AC$426,'Incurred Real 2022$'!K$1,FALSE))</f>
        <v/>
      </c>
      <c r="L115" s="105" t="str">
        <f>IF(VLOOKUP($A115,'Incurred Real 2022$'!$A$25:$AC$426,'Incurred Real 2022$'!L$1,FALSE)=0,"",VLOOKUP($A115,'Incurred Real 2022$'!$A$25:$AC$426,'Incurred Real 2022$'!L$1,FALSE))</f>
        <v/>
      </c>
      <c r="M115" s="105">
        <f>IF(VLOOKUP($A115,'Incurred Real 2022$'!$A$25:$AC$426,'Incurred Real 2022$'!M$1,FALSE)=0,"",VLOOKUP($A115,'Incurred Real 2022$'!$A$25:$AC$426,'Incurred Real 2022$'!M$1,FALSE))</f>
        <v>3325.07</v>
      </c>
      <c r="N115" s="105">
        <f>IF(VLOOKUP($A115,'Incurred Real 2022$'!$A$25:$AC$426,'Incurred Real 2022$'!N$1,FALSE)=0,"",VLOOKUP($A115,'Incurred Real 2022$'!$A$25:$AC$426,'Incurred Real 2022$'!N$1,FALSE))</f>
        <v>665573.62</v>
      </c>
      <c r="O115" s="105">
        <f>IF(VLOOKUP($A115,'Incurred Real 2022$'!$A$25:$AC$426,'Incurred Real 2022$'!O$1,FALSE)=0,"",VLOOKUP($A115,'Incurred Real 2022$'!$A$25:$AC$426,'Incurred Real 2022$'!O$1,FALSE))</f>
        <v>655963.36</v>
      </c>
      <c r="P115" s="105">
        <f>IF(VLOOKUP($A115,'Incurred Real 2022$'!$A$25:$AC$426,'Incurred Real 2022$'!P$1,FALSE)=0,"",VLOOKUP($A115,'Incurred Real 2022$'!$A$25:$AC$426,'Incurred Real 2022$'!P$1,FALSE))</f>
        <v>2745396.56</v>
      </c>
      <c r="Q115" s="105">
        <f>IF(VLOOKUP($A115,'Incurred Real 2022$'!$A$25:$AC$426,'Incurred Real 2022$'!Q$1,FALSE)=0,"",VLOOKUP($A115,'Incurred Real 2022$'!$A$25:$AC$426,'Incurred Real 2022$'!Q$1,FALSE))</f>
        <v>3849743.01</v>
      </c>
      <c r="R115" s="105">
        <f>IF(VLOOKUP($A115,'Incurred Real 2022$'!$A$25:$AC$426,'Incurred Real 2022$'!R$1,FALSE)=0,"",VLOOKUP($A115,'Incurred Real 2022$'!$A$25:$AC$426,'Incurred Real 2022$'!R$1,FALSE))</f>
        <v>4774898.3499999996</v>
      </c>
      <c r="S115" s="105">
        <f>IF(VLOOKUP($A115,'Incurred Real 2022$'!$A$25:$AC$426,'Incurred Real 2022$'!S$1,FALSE)=0,"",VLOOKUP($A115,'Incurred Real 2022$'!$A$25:$AC$426,'Incurred Real 2022$'!S$1,FALSE))</f>
        <v>952357.29</v>
      </c>
      <c r="T115" s="105">
        <f>IF(VLOOKUP($A115,'Incurred Real 2022$'!$A$25:$AC$426,'Incurred Real 2022$'!T$1,FALSE)=0,"",VLOOKUP($A115,'Incurred Real 2022$'!$A$25:$AC$426,'Incurred Real 2022$'!T$1,FALSE))</f>
        <v>81619.240000000005</v>
      </c>
      <c r="U115" s="105" t="str">
        <f>IF(VLOOKUP($A115,'Incurred Real 2022$'!$A$25:$AC$426,'Incurred Real 2022$'!U$1,FALSE)=0,"",VLOOKUP($A115,'Incurred Real 2022$'!$A$25:$AC$426,'Incurred Real 2022$'!U$1,FALSE))</f>
        <v/>
      </c>
      <c r="V115" s="13" t="str">
        <f>IF(ISTEXT(VLOOKUP($A115,'Incurred Real 2022$'!$A$25:$AC$426,'Incurred Real 2022$'!V$1,FALSE)),"",(VLOOKUP($A115,'Incurred Real 2022$'!$A$25:$AC$426,'Incurred Real 2022$'!V$1,FALSE))*BT115*Incurred_Real!V$15)</f>
        <v/>
      </c>
      <c r="W115" s="13" t="str">
        <f>IF(ISTEXT(VLOOKUP($A115,'Incurred Real 2022$'!$A$25:$AC$426,'Incurred Real 2022$'!W$1,FALSE)),"",(VLOOKUP($A115,'Incurred Real 2022$'!$A$25:$AC$426,'Incurred Real 2022$'!W$1,FALSE))*BU115*Incurred_Real!W$15)</f>
        <v/>
      </c>
      <c r="X115" s="220" t="str">
        <f>IF(ISTEXT(VLOOKUP($A115,'Incurred Real 2022$'!$A$25:$AC$426,'Incurred Real 2022$'!X$1,FALSE)),"",(VLOOKUP($A115,'Incurred Real 2022$'!$A$25:$AC$426,'Incurred Real 2022$'!X$1,FALSE))*BV115*Incurred_Real!X$15)</f>
        <v/>
      </c>
      <c r="Y115" s="217" t="str">
        <f>IF(ISTEXT(VLOOKUP($A115,'Incurred Real 2022$'!$A$25:$AC$426,'Incurred Real 2022$'!Y$1,FALSE)),"",(VLOOKUP($A115,'Incurred Real 2022$'!$A$25:$AC$426,'Incurred Real 2022$'!Y$1,FALSE))*BW115*Incurred_Real!Y$15)</f>
        <v/>
      </c>
      <c r="Z115" s="13" t="str">
        <f>IF(ISTEXT(VLOOKUP($A115,'Incurred Real 2022$'!$A$25:$AC$426,'Incurred Real 2022$'!Z$1,FALSE)),"",(VLOOKUP($A115,'Incurred Real 2022$'!$A$25:$AC$426,'Incurred Real 2022$'!Z$1,FALSE))*BX115*Incurred_Real!Z$15)</f>
        <v/>
      </c>
      <c r="AA115" s="13" t="str">
        <f>IF(ISTEXT(VLOOKUP($A115,'Incurred Real 2022$'!$A$25:$AC$426,'Incurred Real 2022$'!AA$1,FALSE)),"",(VLOOKUP($A115,'Incurred Real 2022$'!$A$25:$AC$426,'Incurred Real 2022$'!AA$1,FALSE))*BY115*Incurred_Real!AA$15)</f>
        <v/>
      </c>
      <c r="AB115" s="13" t="str">
        <f>IF(ISTEXT(VLOOKUP($A115,'Incurred Real 2022$'!$A$25:$AC$426,'Incurred Real 2022$'!AB$1,FALSE)),"",(VLOOKUP($A115,'Incurred Real 2022$'!$A$25:$AC$426,'Incurred Real 2022$'!AB$1,FALSE))*BZ115*Incurred_Real!AB$15)</f>
        <v/>
      </c>
      <c r="AC115" s="13" t="str">
        <f>IF(ISTEXT(VLOOKUP($A115,'Incurred Real 2022$'!$A$25:$AC$426,'Incurred Real 2022$'!AC$1,FALSE)),"",(VLOOKUP($A115,'Incurred Real 2022$'!$A$25:$AC$426,'Incurred Real 2022$'!AC$1,FALSE))*CA115*Incurred_Real!AC$15)</f>
        <v/>
      </c>
      <c r="AD115" s="221">
        <f t="shared" si="45"/>
        <v>13728876.499999998</v>
      </c>
      <c r="AE115" s="221">
        <f t="shared" si="46"/>
        <v>13728876.499999998</v>
      </c>
      <c r="AF115" s="239">
        <f t="shared" si="51"/>
        <v>17400901.727877371</v>
      </c>
      <c r="AG115" s="222">
        <f t="shared" si="47"/>
        <v>14427018.334439285</v>
      </c>
      <c r="AH115" s="223">
        <f t="shared" si="54"/>
        <v>1.2061329184242469</v>
      </c>
      <c r="AI115" s="224">
        <f t="shared" si="48"/>
        <v>2020</v>
      </c>
      <c r="AJ115" s="225" t="str">
        <f>VLOOKUP($A115,Project_Commissioning!$C$4:$H$355,Project_Commissioning!F$1,FALSE)</f>
        <v/>
      </c>
      <c r="AK115" s="226">
        <f>VLOOKUP($A115,Project_Commissioning!$C$4:$H$355,Project_Commissioning!G$1,FALSE)</f>
        <v>2020</v>
      </c>
      <c r="AL115" s="225" t="str">
        <f>IF(VLOOKUP($A115,Project_Commissioning!$C$4:$H$355,Project_Commissioning!H$1,FALSE)=0,"",VLOOKUP($A115,Project_Commissioning!$C$4:$H$355,Project_Commissioning!H$1,FALSE))</f>
        <v/>
      </c>
      <c r="AM115" s="237">
        <f t="shared" si="52"/>
        <v>15455105.398023296</v>
      </c>
      <c r="AN115" s="221" cm="1">
        <f t="array" ref="AN115">IF(ROUND(AE115,0)=0,0,LOOKUP(2,1/(F115:AC115&lt;&gt;""),F115:AC115))</f>
        <v>81619.240000000005</v>
      </c>
      <c r="AO115" s="221">
        <f t="shared" si="53"/>
        <v>0</v>
      </c>
      <c r="AP115" s="79"/>
      <c r="AQ115" s="20"/>
      <c r="AR115" s="245">
        <f>IF(ISNA(VLOOKUP($A115,'Success Asset Classes'!$B$15:$AA$114,'Success Asset Classes'!$AA$1,FALSE)),0,VLOOKUP($A115,'Success Asset Classes'!$B$15:$AA$114,'Success Asset Classes'!$AA$1,FALSE))</f>
        <v>0</v>
      </c>
      <c r="AS115" s="230">
        <f>IF($AR115=0,VLOOKUP(MID($A115,4,5),'Project splits'!$C$5:$AM$346,AS$22,FALSE),IF(ISNA(VLOOKUP($A115,'Success Asset Classes'!$B$15:$BD$377,AS$21,FALSE)),VLOOKUP(MID($A115,4,5),'Project splits'!$C$5:$AM$346,AS$22,FALSE),VLOOKUP($A115,'Success Asset Classes'!$B$15:$BD$377,AS$21,FALSE)))</f>
        <v>0</v>
      </c>
      <c r="AT115" s="230">
        <f>IF($AR115=0,VLOOKUP(MID($A115,4,5),'Project splits'!$C$5:$AM$346,AT$22,FALSE),IF(ISNA(VLOOKUP($A115,'Success Asset Classes'!$B$15:$BD$377,AT$21,FALSE)),VLOOKUP(MID($A115,4,5),'Project splits'!$C$5:$AM$346,AT$22,FALSE),VLOOKUP($A115,'Success Asset Classes'!$B$15:$BD$377,AT$21,FALSE)))</f>
        <v>0.11751392769222635</v>
      </c>
      <c r="AU115" s="230">
        <f>IF($AR115=0,VLOOKUP(MID($A115,4,5),'Project splits'!$C$5:$AM$346,AU$22,FALSE),IF(ISNA(VLOOKUP($A115,'Success Asset Classes'!$B$15:$BD$377,AU$21,FALSE)),VLOOKUP(MID($A115,4,5),'Project splits'!$C$5:$AM$346,AU$22,FALSE),VLOOKUP($A115,'Success Asset Classes'!$B$15:$BD$377,AU$21,FALSE)))</f>
        <v>0.52638483510875078</v>
      </c>
      <c r="AV115" s="230">
        <f>IF($AR115=0,VLOOKUP(MID($A115,4,5),'Project splits'!$C$5:$AM$346,AV$22,FALSE),IF(ISNA(VLOOKUP($A115,'Success Asset Classes'!$B$15:$BD$377,AV$21,FALSE)),VLOOKUP(MID($A115,4,5),'Project splits'!$C$5:$AM$346,AV$22,FALSE),VLOOKUP($A115,'Success Asset Classes'!$B$15:$BD$377,AV$21,FALSE)))</f>
        <v>0.3412905937757601</v>
      </c>
      <c r="AW115" s="230">
        <f>IF($AR115=0,VLOOKUP(MID($A115,4,5),'Project splits'!$C$5:$AM$346,AW$22,FALSE),IF(ISNA(VLOOKUP($A115,'Success Asset Classes'!$B$15:$BD$377,AW$21,FALSE)),VLOOKUP(MID($A115,4,5),'Project splits'!$C$5:$AM$346,AW$22,FALSE),VLOOKUP($A115,'Success Asset Classes'!$B$15:$BD$377,AW$21,FALSE)))</f>
        <v>0</v>
      </c>
      <c r="AX115" s="230">
        <f>IF($AR115=0,VLOOKUP(MID($A115,4,5),'Project splits'!$C$5:$AM$346,AX$22,FALSE),IF(ISNA(VLOOKUP($A115,'Success Asset Classes'!$B$15:$BD$377,AX$21,FALSE)),VLOOKUP(MID($A115,4,5),'Project splits'!$C$5:$AM$346,AX$22,FALSE),VLOOKUP($A115,'Success Asset Classes'!$B$15:$BD$377,AX$21,FALSE)))</f>
        <v>0</v>
      </c>
      <c r="AY115" s="230">
        <f>IF($AR115=0,VLOOKUP(MID($A115,4,5),'Project splits'!$C$5:$AM$346,AY$22,FALSE),IF(ISNA(VLOOKUP($A115,'Success Asset Classes'!$B$15:$BD$377,AY$21,FALSE)),VLOOKUP(MID($A115,4,5),'Project splits'!$C$5:$AM$346,AY$22,FALSE),VLOOKUP($A115,'Success Asset Classes'!$B$15:$BD$377,AY$21,FALSE)))</f>
        <v>0</v>
      </c>
      <c r="AZ115" s="230">
        <f>IF($AR115=0,VLOOKUP(MID($A115,4,5),'Project splits'!$C$5:$AM$346,AZ$22,FALSE),IF(ISNA(VLOOKUP($A115,'Success Asset Classes'!$B$15:$BD$377,AZ$21,FALSE)),VLOOKUP(MID($A115,4,5),'Project splits'!$C$5:$AM$346,AZ$22,FALSE),VLOOKUP($A115,'Success Asset Classes'!$B$15:$BD$377,AZ$21,FALSE)))</f>
        <v>0</v>
      </c>
      <c r="BA115" s="230">
        <f>IF($AR115=0,VLOOKUP(MID($A115,4,5),'Project splits'!$C$5:$AM$346,BA$22,FALSE),IF(ISNA(VLOOKUP($A115,'Success Asset Classes'!$B$15:$BD$377,BA$21,FALSE)),VLOOKUP(MID($A115,4,5),'Project splits'!$C$5:$AM$346,BA$22,FALSE),VLOOKUP($A115,'Success Asset Classes'!$B$15:$BD$377,BA$21,FALSE)))</f>
        <v>0</v>
      </c>
      <c r="BB115" s="230">
        <f>IF($AR115=0,VLOOKUP(MID($A115,4,5),'Project splits'!$C$5:$AM$346,BB$22,FALSE),IF(ISNA(VLOOKUP($A115,'Success Asset Classes'!$B$15:$BD$377,BB$21,FALSE)),VLOOKUP(MID($A115,4,5),'Project splits'!$C$5:$AM$346,BB$22,FALSE),VLOOKUP($A115,'Success Asset Classes'!$B$15:$BD$377,BB$21,FALSE)))</f>
        <v>0</v>
      </c>
      <c r="BC115" s="230">
        <f>IF($AR115=0,VLOOKUP(MID($A115,4,5),'Project splits'!$C$5:$AM$346,BC$22,FALSE),IF(ISNA(VLOOKUP($A115,'Success Asset Classes'!$B$15:$BD$377,BC$21,FALSE)),VLOOKUP(MID($A115,4,5),'Project splits'!$C$5:$AM$346,BC$22,FALSE),VLOOKUP($A115,'Success Asset Classes'!$B$15:$BD$377,BC$21,FALSE)))</f>
        <v>0</v>
      </c>
      <c r="BD115" s="230">
        <f>IF($AR115=0,VLOOKUP(MID($A115,4,5),'Project splits'!$C$5:$AM$346,BD$22,FALSE),IF(ISNA(VLOOKUP($A115,'Success Asset Classes'!$B$15:$BD$377,BD$21,FALSE)),VLOOKUP(MID($A115,4,5),'Project splits'!$C$5:$AM$346,BD$22,FALSE),VLOOKUP($A115,'Success Asset Classes'!$B$15:$BD$377,BD$21,FALSE)))</f>
        <v>0</v>
      </c>
      <c r="BE115" s="230">
        <f>IF($AR115=0,VLOOKUP(MID($A115,4,5),'Project splits'!$C$5:$AM$346,BE$22,FALSE),IF(ISNA(VLOOKUP($A115,'Success Asset Classes'!$B$15:$BD$377,BE$21,FALSE)),VLOOKUP(MID($A115,4,5),'Project splits'!$C$5:$AM$346,BE$22,FALSE),VLOOKUP($A115,'Success Asset Classes'!$B$15:$BD$377,BE$21,FALSE)))</f>
        <v>0</v>
      </c>
      <c r="BF115" s="230">
        <f>IF($AR115=0,VLOOKUP(MID($A115,4,5),'Project splits'!$C$5:$AM$346,BF$22,FALSE),IF(ISNA(VLOOKUP($A115,'Success Asset Classes'!$B$15:$BD$377,BF$21,FALSE)),VLOOKUP(MID($A115,4,5),'Project splits'!$C$5:$AM$346,BF$22,FALSE),VLOOKUP($A115,'Success Asset Classes'!$B$15:$BD$377,BF$21,FALSE)))</f>
        <v>0</v>
      </c>
      <c r="BG115" s="230">
        <f>IF($AR115=0,VLOOKUP(MID($A115,4,5),'Project splits'!$C$5:$AM$346,BG$22,FALSE),IF(ISNA(VLOOKUP($A115,'Success Asset Classes'!$B$15:$BD$377,BG$21,FALSE)),VLOOKUP(MID($A115,4,5),'Project splits'!$C$5:$AM$346,BG$22,FALSE),VLOOKUP($A115,'Success Asset Classes'!$B$15:$BD$377,BG$21,FALSE)))</f>
        <v>1.4810643423262822E-2</v>
      </c>
      <c r="BH115" s="230">
        <f>IF($AR115=0,VLOOKUP(MID($A115,4,5),'Project splits'!$C$5:$AM$346,BH$22,FALSE),IF(ISNA(VLOOKUP($A115,'Success Asset Classes'!$B$15:$BD$377,BH$21,FALSE)),VLOOKUP(MID($A115,4,5),'Project splits'!$C$5:$AM$346,BH$22,FALSE),VLOOKUP($A115,'Success Asset Classes'!$B$15:$BD$377,BH$21,FALSE)))</f>
        <v>0</v>
      </c>
      <c r="BI115" s="230">
        <f>IF($AR115=0,VLOOKUP(MID($A115,4,5),'Project splits'!$C$5:$AM$346,BI$22,FALSE),IF(ISNA(VLOOKUP($A115,'Success Asset Classes'!$B$15:$BD$377,BI$21,FALSE)),VLOOKUP(MID($A115,4,5),'Project splits'!$C$5:$AM$346,BI$22,FALSE),VLOOKUP($A115,'Success Asset Classes'!$B$15:$BD$377,BI$21,FALSE)))</f>
        <v>0</v>
      </c>
      <c r="BJ115" s="230">
        <f>IF($AR115=0,VLOOKUP(MID($A115,4,5),'Project splits'!$C$5:$AM$346,BJ$22,FALSE),IF(ISNA(VLOOKUP($A115,'Success Asset Classes'!$B$15:$BD$377,BJ$21,FALSE)),VLOOKUP(MID($A115,4,5),'Project splits'!$C$5:$AM$346,BJ$22,FALSE),VLOOKUP($A115,'Success Asset Classes'!$B$15:$BD$377,BJ$21,FALSE)))</f>
        <v>0</v>
      </c>
      <c r="BK115" s="230">
        <f>IF($AR115=0,VLOOKUP(MID($A115,4,5),'Project splits'!$C$5:$AM$346,BK$22,FALSE),IF(ISNA(VLOOKUP($A115,'Success Asset Classes'!$B$15:$BD$377,BK$21,FALSE)),VLOOKUP(MID($A115,4,5),'Project splits'!$C$5:$AM$346,BK$22,FALSE),VLOOKUP($A115,'Success Asset Classes'!$B$15:$BD$377,BK$21,FALSE)))</f>
        <v>0</v>
      </c>
      <c r="BL115" s="230">
        <f>IF($AR115=0,VLOOKUP(MID($A115,4,5),'Project splits'!$C$5:$AM$346,BL$22,FALSE),IF(ISNA(VLOOKUP($A115,'Success Asset Classes'!$B$15:$BD$377,BL$21,FALSE)),VLOOKUP(MID($A115,4,5),'Project splits'!$C$5:$AM$346,BL$22,FALSE),VLOOKUP($A115,'Success Asset Classes'!$B$15:$BD$377,BL$21,FALSE)))</f>
        <v>0</v>
      </c>
      <c r="BM115" s="230">
        <f>IF($AR115=0,VLOOKUP(MID($A115,4,5),'Project splits'!$C$5:$AM$346,BM$22,FALSE),IF(ISNA(VLOOKUP($A115,'Success Asset Classes'!$B$15:$BD$377,BM$21,FALSE)),VLOOKUP(MID($A115,4,5),'Project splits'!$C$5:$AM$346,BM$22,FALSE),VLOOKUP($A115,'Success Asset Classes'!$B$15:$BD$377,BM$21,FALSE)))</f>
        <v>0</v>
      </c>
      <c r="BN115" s="230">
        <f>IF($AR115=0,VLOOKUP(MID($A115,4,5),'Project splits'!$C$5:$AM$346,BN$22,FALSE),IF(ISNA(VLOOKUP($A115,'Success Asset Classes'!$B$15:$BD$377,BN$21,FALSE)),VLOOKUP(MID($A115,4,5),'Project splits'!$C$5:$AM$346,BN$22,FALSE),VLOOKUP($A115,'Success Asset Classes'!$B$15:$BD$377,BN$21,FALSE)))</f>
        <v>0</v>
      </c>
      <c r="BO115" s="230">
        <f>IF($AR115=0,VLOOKUP(MID($A115,4,5),'Project splits'!$C$5:$AM$346,BO$22,FALSE),IF(ISNA(VLOOKUP($A115,'Success Asset Classes'!$B$15:$BD$377,BO$21,FALSE)),VLOOKUP(MID($A115,4,5),'Project splits'!$C$5:$AM$346,BO$22,FALSE),VLOOKUP($A115,'Success Asset Classes'!$B$15:$BD$377,BO$21,FALSE)))</f>
        <v>0</v>
      </c>
      <c r="BP115" s="230">
        <f>IF($AR115=0,VLOOKUP(MID($A115,4,5),'Project splits'!$C$5:$AM$346,BP$22,FALSE),IF(ISNA(VLOOKUP($A115,'Success Asset Classes'!$B$15:$BD$377,BP$21,FALSE)),VLOOKUP(MID($A115,4,5),'Project splits'!$C$5:$AM$346,BP$22,FALSE),VLOOKUP($A115,'Success Asset Classes'!$B$15:$BD$377,BP$21,FALSE)))</f>
        <v>0</v>
      </c>
      <c r="BQ115" s="230">
        <f>IF($AR115=0,VLOOKUP(MID($A115,4,5),'Project splits'!$C$5:$AM$346,BQ$22,FALSE),IF(ISNA(VLOOKUP($A115,'Success Asset Classes'!$B$15:$BD$377,BQ$21,FALSE)),VLOOKUP(MID($A115,4,5),'Project splits'!$C$5:$AM$346,BQ$22,FALSE),VLOOKUP($A115,'Success Asset Classes'!$B$15:$BD$377,BQ$21,FALSE)))</f>
        <v>0</v>
      </c>
      <c r="BR115" s="230">
        <f>IF($AR115=0,VLOOKUP(MID($A115,4,5),'Project splits'!$C$5:$AM$346,BR$22,FALSE),IF(ISNA(VLOOKUP($A115,'Success Asset Classes'!$B$15:$BD$377,BR$21,FALSE)),VLOOKUP(MID($A115,4,5),'Project splits'!$C$5:$AM$346,BR$22,FALSE),VLOOKUP($A115,'Success Asset Classes'!$B$15:$BD$377,BR$21,FALSE)))</f>
        <v>0</v>
      </c>
      <c r="BS115" s="247">
        <f t="shared" si="49"/>
        <v>1</v>
      </c>
      <c r="BT115" s="249">
        <f>1+IF(ISNA(VLOOKUP($A115,'Project labour content'!$A$7:$D$255,'Project labour content'!$D$1,FALSE)),VLOOKUP($D115,'Project labour content'!$F$6:$G$15,'Project labour content'!$G$1,FALSE),VLOOKUP($A115,'Project labour content'!$A$7:$D$255,'Project labour content'!$D$1,FALSE))*LabEsc22*1</f>
        <v>1.0008946620064583</v>
      </c>
      <c r="BU115" s="249">
        <f>1+IF(ISNA(VLOOKUP($A115,'Project labour content'!$A$7:$D$255,'Project labour content'!$D$1,FALSE)),VLOOKUP($D115,'Project labour content'!$F$6:$G$15,'Project labour content'!$G$1,FALSE),VLOOKUP($A115,'Project labour content'!$A$7:$D$255,'Project labour content'!$D$1,FALSE))*LabEsc23*1</f>
        <v>1.0017936183905476</v>
      </c>
      <c r="BV115" s="249">
        <f>1+IF(ISNA(VLOOKUP($A115,'Project labour content'!$A$7:$D$255,'Project labour content'!$D$1,FALSE)),VLOOKUP($D115,'Project labour content'!$F$6:$G$15,'Project labour content'!$G$1,FALSE),VLOOKUP($A115,'Project labour content'!$A$7:$D$255,'Project labour content'!$D$1,FALSE))*LabEsc24*1</f>
        <v>1.0026404353043599</v>
      </c>
      <c r="BW115" s="249">
        <f>1+IF(ISNA(VLOOKUP($A115,'Project labour content'!$A$7:$D$255,'Project labour content'!$D$1,FALSE)),VLOOKUP($D115,'Project labour content'!$F$6:$G$15,'Project labour content'!$G$1,FALSE),VLOOKUP($A115,'Project labour content'!$A$7:$D$255,'Project labour content'!$D$1,FALSE))*LabEsc25*1</f>
        <v>1.0037746054242589</v>
      </c>
      <c r="BX115" s="249">
        <f>1+IF(ISNA(VLOOKUP($A115,'Project labour content'!$A$7:$D$255,'Project labour content'!$D$1,FALSE)),VLOOKUP($D115,'Project labour content'!$F$6:$G$15,'Project labour content'!$G$1,FALSE),VLOOKUP($A115,'Project labour content'!$A$7:$D$255,'Project labour content'!$D$1,FALSE))*LabEsc26*1</f>
        <v>1.0050106618265955</v>
      </c>
      <c r="BY115" s="249">
        <f>1+IF(ISNA(VLOOKUP($A115,'Project labour content'!$A$7:$D$255,'Project labour content'!$D$1,FALSE)),VLOOKUP($D115,'Project labour content'!$F$6:$G$15,'Project labour content'!$G$1,FALSE),VLOOKUP($A115,'Project labour content'!$A$7:$D$255,'Project labour content'!$D$1,FALSE))*LabEsc27*1</f>
        <v>1.0057762561459505</v>
      </c>
      <c r="BZ115" s="249">
        <f>1+IF(ISNA(VLOOKUP($A115,'Project labour content'!$A$7:$D$255,'Project labour content'!$D$1,FALSE)),VLOOKUP($D115,'Project labour content'!$F$6:$G$15,'Project labour content'!$G$1,FALSE),VLOOKUP($A115,'Project labour content'!$A$7:$D$255,'Project labour content'!$D$1,FALSE))*LabEsc28*1</f>
        <v>1.0063527486684249</v>
      </c>
      <c r="CA115" s="249">
        <f>1+IF(ISNA(VLOOKUP($A115,'Project labour content'!$A$7:$D$255,'Project labour content'!$D$1,FALSE)),VLOOKUP($D115,'Project labour content'!$F$6:$G$15,'Project labour content'!$G$1,FALSE),VLOOKUP($A115,'Project labour content'!$A$7:$D$255,'Project labour content'!$D$1,FALSE))*LabEsc29*1</f>
        <v>1.0072779038684916</v>
      </c>
      <c r="CB115" s="250" t="str">
        <f>IF(ISNA(VLOOKUP($A115,'Project labour content'!$A$7:$D$255,'Project labour content'!$D$1,FALSE)),"Category","Project")</f>
        <v>Category</v>
      </c>
      <c r="CD115" s="247" t="str">
        <f t="shared" si="50"/>
        <v>11816</v>
      </c>
      <c r="CE115" s="3"/>
    </row>
    <row r="116" spans="1:83" x14ac:dyDescent="0.15">
      <c r="A116" s="11" t="s">
        <v>172</v>
      </c>
      <c r="B116" s="11" t="str">
        <f>VLOOKUP($A116,'Incurred Real 2022$'!$A$25:$AC$426,'Incurred Real 2022$'!B$1,FALSE)</f>
        <v>Weather Stations 2013-18</v>
      </c>
      <c r="C116" s="11" t="str">
        <f>VLOOKUP($A116,'Incurred Real 2022$'!$A$25:$AC$426,'Incurred Real 2022$'!C$1,FALSE)</f>
        <v>ExAnte</v>
      </c>
      <c r="D116" s="11" t="str">
        <f>VLOOKUP($A116,'Incurred Real 2022$'!$A$25:$AC$426,'Incurred Real 2022$'!D$1,FALSE)</f>
        <v>Augmentation</v>
      </c>
      <c r="E116" s="11" t="str">
        <f>VLOOKUP($A116,'Incurred Real 2022$'!$A$25:$AC$426,'Incurred Real 2022$'!E$1,FALSE)</f>
        <v>Closed</v>
      </c>
      <c r="F116" s="105" t="str">
        <f>IF(VLOOKUP($A116,'Incurred Real 2022$'!$A$25:$AC$426,'Incurred Real 2022$'!F$1,FALSE)=0,"",VLOOKUP($A116,'Incurred Real 2022$'!$A$25:$AC$426,'Incurred Real 2022$'!F$1,FALSE))</f>
        <v/>
      </c>
      <c r="G116" s="105" t="str">
        <f>IF(VLOOKUP($A116,'Incurred Real 2022$'!$A$25:$AC$426,'Incurred Real 2022$'!G$1,FALSE)=0,"",VLOOKUP($A116,'Incurred Real 2022$'!$A$25:$AC$426,'Incurred Real 2022$'!G$1,FALSE))</f>
        <v/>
      </c>
      <c r="H116" s="105" t="str">
        <f>IF(VLOOKUP($A116,'Incurred Real 2022$'!$A$25:$AC$426,'Incurred Real 2022$'!H$1,FALSE)=0,"",VLOOKUP($A116,'Incurred Real 2022$'!$A$25:$AC$426,'Incurred Real 2022$'!H$1,FALSE))</f>
        <v/>
      </c>
      <c r="I116" s="105" t="str">
        <f>IF(VLOOKUP($A116,'Incurred Real 2022$'!$A$25:$AC$426,'Incurred Real 2022$'!I$1,FALSE)=0,"",VLOOKUP($A116,'Incurred Real 2022$'!$A$25:$AC$426,'Incurred Real 2022$'!I$1,FALSE))</f>
        <v/>
      </c>
      <c r="J116" s="105" t="str">
        <f>IF(VLOOKUP($A116,'Incurred Real 2022$'!$A$25:$AC$426,'Incurred Real 2022$'!J$1,FALSE)=0,"",VLOOKUP($A116,'Incurred Real 2022$'!$A$25:$AC$426,'Incurred Real 2022$'!J$1,FALSE))</f>
        <v/>
      </c>
      <c r="K116" s="105" t="str">
        <f>IF(VLOOKUP($A116,'Incurred Real 2022$'!$A$25:$AC$426,'Incurred Real 2022$'!K$1,FALSE)=0,"",VLOOKUP($A116,'Incurred Real 2022$'!$A$25:$AC$426,'Incurred Real 2022$'!K$1,FALSE))</f>
        <v/>
      </c>
      <c r="L116" s="105" t="str">
        <f>IF(VLOOKUP($A116,'Incurred Real 2022$'!$A$25:$AC$426,'Incurred Real 2022$'!L$1,FALSE)=0,"",VLOOKUP($A116,'Incurred Real 2022$'!$A$25:$AC$426,'Incurred Real 2022$'!L$1,FALSE))</f>
        <v/>
      </c>
      <c r="M116" s="105" t="str">
        <f>IF(VLOOKUP($A116,'Incurred Real 2022$'!$A$25:$AC$426,'Incurred Real 2022$'!M$1,FALSE)=0,"",VLOOKUP($A116,'Incurred Real 2022$'!$A$25:$AC$426,'Incurred Real 2022$'!M$1,FALSE))</f>
        <v/>
      </c>
      <c r="N116" s="105">
        <f>IF(VLOOKUP($A116,'Incurred Real 2022$'!$A$25:$AC$426,'Incurred Real 2022$'!N$1,FALSE)=0,"",VLOOKUP($A116,'Incurred Real 2022$'!$A$25:$AC$426,'Incurred Real 2022$'!N$1,FALSE))</f>
        <v>235792.68</v>
      </c>
      <c r="O116" s="105">
        <f>IF(VLOOKUP($A116,'Incurred Real 2022$'!$A$25:$AC$426,'Incurred Real 2022$'!O$1,FALSE)=0,"",VLOOKUP($A116,'Incurred Real 2022$'!$A$25:$AC$426,'Incurred Real 2022$'!O$1,FALSE))</f>
        <v>351063.65</v>
      </c>
      <c r="P116" s="105">
        <f>IF(VLOOKUP($A116,'Incurred Real 2022$'!$A$25:$AC$426,'Incurred Real 2022$'!P$1,FALSE)=0,"",VLOOKUP($A116,'Incurred Real 2022$'!$A$25:$AC$426,'Incurred Real 2022$'!P$1,FALSE))</f>
        <v>1940704.88</v>
      </c>
      <c r="Q116" s="105">
        <f>IF(VLOOKUP($A116,'Incurred Real 2022$'!$A$25:$AC$426,'Incurred Real 2022$'!Q$1,FALSE)=0,"",VLOOKUP($A116,'Incurred Real 2022$'!$A$25:$AC$426,'Incurred Real 2022$'!Q$1,FALSE))</f>
        <v>736892.78</v>
      </c>
      <c r="R116" s="105">
        <f>IF(VLOOKUP($A116,'Incurred Real 2022$'!$A$25:$AC$426,'Incurred Real 2022$'!R$1,FALSE)=0,"",VLOOKUP($A116,'Incurred Real 2022$'!$A$25:$AC$426,'Incurred Real 2022$'!R$1,FALSE))</f>
        <v>72709.59</v>
      </c>
      <c r="S116" s="105">
        <f>IF(VLOOKUP($A116,'Incurred Real 2022$'!$A$25:$AC$426,'Incurred Real 2022$'!S$1,FALSE)=0,"",VLOOKUP($A116,'Incurred Real 2022$'!$A$25:$AC$426,'Incurred Real 2022$'!S$1,FALSE))</f>
        <v>75.819999999999993</v>
      </c>
      <c r="T116" s="105" t="str">
        <f>IF(VLOOKUP($A116,'Incurred Real 2022$'!$A$25:$AC$426,'Incurred Real 2022$'!T$1,FALSE)=0,"",VLOOKUP($A116,'Incurred Real 2022$'!$A$25:$AC$426,'Incurred Real 2022$'!T$1,FALSE))</f>
        <v/>
      </c>
      <c r="U116" s="105" t="str">
        <f>IF(VLOOKUP($A116,'Incurred Real 2022$'!$A$25:$AC$426,'Incurred Real 2022$'!U$1,FALSE)=0,"",VLOOKUP($A116,'Incurred Real 2022$'!$A$25:$AC$426,'Incurred Real 2022$'!U$1,FALSE))</f>
        <v/>
      </c>
      <c r="V116" s="13" t="str">
        <f>IF(ISTEXT(VLOOKUP($A116,'Incurred Real 2022$'!$A$25:$AC$426,'Incurred Real 2022$'!V$1,FALSE)),"",(VLOOKUP($A116,'Incurred Real 2022$'!$A$25:$AC$426,'Incurred Real 2022$'!V$1,FALSE))*BT116*Incurred_Real!V$15)</f>
        <v/>
      </c>
      <c r="W116" s="13" t="str">
        <f>IF(ISTEXT(VLOOKUP($A116,'Incurred Real 2022$'!$A$25:$AC$426,'Incurred Real 2022$'!W$1,FALSE)),"",(VLOOKUP($A116,'Incurred Real 2022$'!$A$25:$AC$426,'Incurred Real 2022$'!W$1,FALSE))*BU116*Incurred_Real!W$15)</f>
        <v/>
      </c>
      <c r="X116" s="220" t="str">
        <f>IF(ISTEXT(VLOOKUP($A116,'Incurred Real 2022$'!$A$25:$AC$426,'Incurred Real 2022$'!X$1,FALSE)),"",(VLOOKUP($A116,'Incurred Real 2022$'!$A$25:$AC$426,'Incurred Real 2022$'!X$1,FALSE))*BV116*Incurred_Real!X$15)</f>
        <v/>
      </c>
      <c r="Y116" s="217" t="str">
        <f>IF(ISTEXT(VLOOKUP($A116,'Incurred Real 2022$'!$A$25:$AC$426,'Incurred Real 2022$'!Y$1,FALSE)),"",(VLOOKUP($A116,'Incurred Real 2022$'!$A$25:$AC$426,'Incurred Real 2022$'!Y$1,FALSE))*BW116*Incurred_Real!Y$15)</f>
        <v/>
      </c>
      <c r="Z116" s="13" t="str">
        <f>IF(ISTEXT(VLOOKUP($A116,'Incurred Real 2022$'!$A$25:$AC$426,'Incurred Real 2022$'!Z$1,FALSE)),"",(VLOOKUP($A116,'Incurred Real 2022$'!$A$25:$AC$426,'Incurred Real 2022$'!Z$1,FALSE))*BX116*Incurred_Real!Z$15)</f>
        <v/>
      </c>
      <c r="AA116" s="13" t="str">
        <f>IF(ISTEXT(VLOOKUP($A116,'Incurred Real 2022$'!$A$25:$AC$426,'Incurred Real 2022$'!AA$1,FALSE)),"",(VLOOKUP($A116,'Incurred Real 2022$'!$A$25:$AC$426,'Incurred Real 2022$'!AA$1,FALSE))*BY116*Incurred_Real!AA$15)</f>
        <v/>
      </c>
      <c r="AB116" s="13" t="str">
        <f>IF(ISTEXT(VLOOKUP($A116,'Incurred Real 2022$'!$A$25:$AC$426,'Incurred Real 2022$'!AB$1,FALSE)),"",(VLOOKUP($A116,'Incurred Real 2022$'!$A$25:$AC$426,'Incurred Real 2022$'!AB$1,FALSE))*BZ116*Incurred_Real!AB$15)</f>
        <v/>
      </c>
      <c r="AC116" s="13" t="str">
        <f>IF(ISTEXT(VLOOKUP($A116,'Incurred Real 2022$'!$A$25:$AC$426,'Incurred Real 2022$'!AC$1,FALSE)),"",(VLOOKUP($A116,'Incurred Real 2022$'!$A$25:$AC$426,'Incurred Real 2022$'!AC$1,FALSE))*CA116*Incurred_Real!AC$15)</f>
        <v/>
      </c>
      <c r="AD116" s="221">
        <f t="shared" si="45"/>
        <v>3337239.4</v>
      </c>
      <c r="AE116" s="221">
        <f t="shared" si="46"/>
        <v>3337239.4</v>
      </c>
      <c r="AF116" s="239">
        <f t="shared" si="51"/>
        <v>4313284.5851013158</v>
      </c>
      <c r="AG116" s="222">
        <f t="shared" si="47"/>
        <v>3329922.1124609038</v>
      </c>
      <c r="AH116" s="223">
        <f t="shared" si="54"/>
        <v>1.2953109530582023</v>
      </c>
      <c r="AI116" s="224">
        <f t="shared" si="48"/>
        <v>2019</v>
      </c>
      <c r="AJ116" s="225">
        <f>VLOOKUP($A116,Project_Commissioning!$C$4:$H$355,Project_Commissioning!F$1,FALSE)</f>
        <v>42551</v>
      </c>
      <c r="AK116" s="226">
        <f>VLOOKUP($A116,Project_Commissioning!$C$4:$H$355,Project_Commissioning!G$1,FALSE)</f>
        <v>2016</v>
      </c>
      <c r="AL116" s="225" t="str">
        <f>IF(VLOOKUP($A116,Project_Commissioning!$C$4:$H$355,Project_Commissioning!H$1,FALSE)=0,"",VLOOKUP($A116,Project_Commissioning!$C$4:$H$355,Project_Commissioning!H$1,FALSE))</f>
        <v/>
      </c>
      <c r="AM116" s="237">
        <f t="shared" si="52"/>
        <v>3830966.2865121961</v>
      </c>
      <c r="AN116" s="221" cm="1">
        <f t="array" ref="AN116">IF(ROUND(AE116,0)=0,0,LOOKUP(2,1/(F116:AC116&lt;&gt;""),F116:AC116))</f>
        <v>75.819999999999993</v>
      </c>
      <c r="AO116" s="221">
        <f t="shared" si="53"/>
        <v>0</v>
      </c>
      <c r="AP116" s="79"/>
      <c r="AQ116" s="20"/>
      <c r="AR116" s="245">
        <f>IF(ISNA(VLOOKUP($A116,'Success Asset Classes'!$B$15:$AA$114,'Success Asset Classes'!$AA$1,FALSE)),0,VLOOKUP($A116,'Success Asset Classes'!$B$15:$AA$114,'Success Asset Classes'!$AA$1,FALSE))</f>
        <v>0</v>
      </c>
      <c r="AS116" s="230">
        <f>IF($AR116=0,VLOOKUP(MID($A116,4,5),'Project splits'!$C$5:$AM$346,AS$22,FALSE),IF(ISNA(VLOOKUP($A116,'Success Asset Classes'!$B$15:$BD$377,AS$21,FALSE)),VLOOKUP(MID($A116,4,5),'Project splits'!$C$5:$AM$346,AS$22,FALSE),VLOOKUP($A116,'Success Asset Classes'!$B$15:$BD$377,AS$21,FALSE)))</f>
        <v>0</v>
      </c>
      <c r="AT116" s="230">
        <f>IF($AR116=0,VLOOKUP(MID($A116,4,5),'Project splits'!$C$5:$AM$346,AT$22,FALSE),IF(ISNA(VLOOKUP($A116,'Success Asset Classes'!$B$15:$BD$377,AT$21,FALSE)),VLOOKUP(MID($A116,4,5),'Project splits'!$C$5:$AM$346,AT$22,FALSE),VLOOKUP($A116,'Success Asset Classes'!$B$15:$BD$377,AT$21,FALSE)))</f>
        <v>0</v>
      </c>
      <c r="AU116" s="230">
        <f>IF($AR116=0,VLOOKUP(MID($A116,4,5),'Project splits'!$C$5:$AM$346,AU$22,FALSE),IF(ISNA(VLOOKUP($A116,'Success Asset Classes'!$B$15:$BD$377,AU$21,FALSE)),VLOOKUP(MID($A116,4,5),'Project splits'!$C$5:$AM$346,AU$22,FALSE),VLOOKUP($A116,'Success Asset Classes'!$B$15:$BD$377,AU$21,FALSE)))</f>
        <v>0.18262277307405861</v>
      </c>
      <c r="AV116" s="230">
        <f>IF($AR116=0,VLOOKUP(MID($A116,4,5),'Project splits'!$C$5:$AM$346,AV$22,FALSE),IF(ISNA(VLOOKUP($A116,'Success Asset Classes'!$B$15:$BD$377,AV$21,FALSE)),VLOOKUP(MID($A116,4,5),'Project splits'!$C$5:$AM$346,AV$22,FALSE),VLOOKUP($A116,'Success Asset Classes'!$B$15:$BD$377,AV$21,FALSE)))</f>
        <v>0</v>
      </c>
      <c r="AW116" s="230">
        <f>IF($AR116=0,VLOOKUP(MID($A116,4,5),'Project splits'!$C$5:$AM$346,AW$22,FALSE),IF(ISNA(VLOOKUP($A116,'Success Asset Classes'!$B$15:$BD$377,AW$21,FALSE)),VLOOKUP(MID($A116,4,5),'Project splits'!$C$5:$AM$346,AW$22,FALSE),VLOOKUP($A116,'Success Asset Classes'!$B$15:$BD$377,AW$21,FALSE)))</f>
        <v>0</v>
      </c>
      <c r="AX116" s="230">
        <f>IF($AR116=0,VLOOKUP(MID($A116,4,5),'Project splits'!$C$5:$AM$346,AX$22,FALSE),IF(ISNA(VLOOKUP($A116,'Success Asset Classes'!$B$15:$BD$377,AX$21,FALSE)),VLOOKUP(MID($A116,4,5),'Project splits'!$C$5:$AM$346,AX$22,FALSE),VLOOKUP($A116,'Success Asset Classes'!$B$15:$BD$377,AX$21,FALSE)))</f>
        <v>4.4542139774052004E-3</v>
      </c>
      <c r="AY116" s="230">
        <f>IF($AR116=0,VLOOKUP(MID($A116,4,5),'Project splits'!$C$5:$AM$346,AY$22,FALSE),IF(ISNA(VLOOKUP($A116,'Success Asset Classes'!$B$15:$BD$377,AY$21,FALSE)),VLOOKUP(MID($A116,4,5),'Project splits'!$C$5:$AM$346,AY$22,FALSE),VLOOKUP($A116,'Success Asset Classes'!$B$15:$BD$377,AY$21,FALSE)))</f>
        <v>0</v>
      </c>
      <c r="AZ116" s="230">
        <f>IF($AR116=0,VLOOKUP(MID($A116,4,5),'Project splits'!$C$5:$AM$346,AZ$22,FALSE),IF(ISNA(VLOOKUP($A116,'Success Asset Classes'!$B$15:$BD$377,AZ$21,FALSE)),VLOOKUP(MID($A116,4,5),'Project splits'!$C$5:$AM$346,AZ$22,FALSE),VLOOKUP($A116,'Success Asset Classes'!$B$15:$BD$377,AZ$21,FALSE)))</f>
        <v>0</v>
      </c>
      <c r="BA116" s="230">
        <f>IF($AR116=0,VLOOKUP(MID($A116,4,5),'Project splits'!$C$5:$AM$346,BA$22,FALSE),IF(ISNA(VLOOKUP($A116,'Success Asset Classes'!$B$15:$BD$377,BA$21,FALSE)),VLOOKUP(MID($A116,4,5),'Project splits'!$C$5:$AM$346,BA$22,FALSE),VLOOKUP($A116,'Success Asset Classes'!$B$15:$BD$377,BA$21,FALSE)))</f>
        <v>0</v>
      </c>
      <c r="BB116" s="230">
        <f>IF($AR116=0,VLOOKUP(MID($A116,4,5),'Project splits'!$C$5:$AM$346,BB$22,FALSE),IF(ISNA(VLOOKUP($A116,'Success Asset Classes'!$B$15:$BD$377,BB$21,FALSE)),VLOOKUP(MID($A116,4,5),'Project splits'!$C$5:$AM$346,BB$22,FALSE),VLOOKUP($A116,'Success Asset Classes'!$B$15:$BD$377,BB$21,FALSE)))</f>
        <v>0</v>
      </c>
      <c r="BC116" s="230">
        <f>IF($AR116=0,VLOOKUP(MID($A116,4,5),'Project splits'!$C$5:$AM$346,BC$22,FALSE),IF(ISNA(VLOOKUP($A116,'Success Asset Classes'!$B$15:$BD$377,BC$21,FALSE)),VLOOKUP(MID($A116,4,5),'Project splits'!$C$5:$AM$346,BC$22,FALSE),VLOOKUP($A116,'Success Asset Classes'!$B$15:$BD$377,BC$21,FALSE)))</f>
        <v>0</v>
      </c>
      <c r="BD116" s="230">
        <f>IF($AR116=0,VLOOKUP(MID($A116,4,5),'Project splits'!$C$5:$AM$346,BD$22,FALSE),IF(ISNA(VLOOKUP($A116,'Success Asset Classes'!$B$15:$BD$377,BD$21,FALSE)),VLOOKUP(MID($A116,4,5),'Project splits'!$C$5:$AM$346,BD$22,FALSE),VLOOKUP($A116,'Success Asset Classes'!$B$15:$BD$377,BD$21,FALSE)))</f>
        <v>0.16596402247935182</v>
      </c>
      <c r="BE116" s="230">
        <f>IF($AR116=0,VLOOKUP(MID($A116,4,5),'Project splits'!$C$5:$AM$346,BE$22,FALSE),IF(ISNA(VLOOKUP($A116,'Success Asset Classes'!$B$15:$BD$377,BE$21,FALSE)),VLOOKUP(MID($A116,4,5),'Project splits'!$C$5:$AM$346,BE$22,FALSE),VLOOKUP($A116,'Success Asset Classes'!$B$15:$BD$377,BE$21,FALSE)))</f>
        <v>0</v>
      </c>
      <c r="BF116" s="230">
        <f>IF($AR116=0,VLOOKUP(MID($A116,4,5),'Project splits'!$C$5:$AM$346,BF$22,FALSE),IF(ISNA(VLOOKUP($A116,'Success Asset Classes'!$B$15:$BD$377,BF$21,FALSE)),VLOOKUP(MID($A116,4,5),'Project splits'!$C$5:$AM$346,BF$22,FALSE),VLOOKUP($A116,'Success Asset Classes'!$B$15:$BD$377,BF$21,FALSE)))</f>
        <v>0</v>
      </c>
      <c r="BG116" s="230">
        <f>IF($AR116=0,VLOOKUP(MID($A116,4,5),'Project splits'!$C$5:$AM$346,BG$22,FALSE),IF(ISNA(VLOOKUP($A116,'Success Asset Classes'!$B$15:$BD$377,BG$21,FALSE)),VLOOKUP(MID($A116,4,5),'Project splits'!$C$5:$AM$346,BG$22,FALSE),VLOOKUP($A116,'Success Asset Classes'!$B$15:$BD$377,BG$21,FALSE)))</f>
        <v>0.64695899046918437</v>
      </c>
      <c r="BH116" s="230">
        <f>IF($AR116=0,VLOOKUP(MID($A116,4,5),'Project splits'!$C$5:$AM$346,BH$22,FALSE),IF(ISNA(VLOOKUP($A116,'Success Asset Classes'!$B$15:$BD$377,BH$21,FALSE)),VLOOKUP(MID($A116,4,5),'Project splits'!$C$5:$AM$346,BH$22,FALSE),VLOOKUP($A116,'Success Asset Classes'!$B$15:$BD$377,BH$21,FALSE)))</f>
        <v>0</v>
      </c>
      <c r="BI116" s="230">
        <f>IF($AR116=0,VLOOKUP(MID($A116,4,5),'Project splits'!$C$5:$AM$346,BI$22,FALSE),IF(ISNA(VLOOKUP($A116,'Success Asset Classes'!$B$15:$BD$377,BI$21,FALSE)),VLOOKUP(MID($A116,4,5),'Project splits'!$C$5:$AM$346,BI$22,FALSE),VLOOKUP($A116,'Success Asset Classes'!$B$15:$BD$377,BI$21,FALSE)))</f>
        <v>0</v>
      </c>
      <c r="BJ116" s="230">
        <f>IF($AR116=0,VLOOKUP(MID($A116,4,5),'Project splits'!$C$5:$AM$346,BJ$22,FALSE),IF(ISNA(VLOOKUP($A116,'Success Asset Classes'!$B$15:$BD$377,BJ$21,FALSE)),VLOOKUP(MID($A116,4,5),'Project splits'!$C$5:$AM$346,BJ$22,FALSE),VLOOKUP($A116,'Success Asset Classes'!$B$15:$BD$377,BJ$21,FALSE)))</f>
        <v>0</v>
      </c>
      <c r="BK116" s="230">
        <f>IF($AR116=0,VLOOKUP(MID($A116,4,5),'Project splits'!$C$5:$AM$346,BK$22,FALSE),IF(ISNA(VLOOKUP($A116,'Success Asset Classes'!$B$15:$BD$377,BK$21,FALSE)),VLOOKUP(MID($A116,4,5),'Project splits'!$C$5:$AM$346,BK$22,FALSE),VLOOKUP($A116,'Success Asset Classes'!$B$15:$BD$377,BK$21,FALSE)))</f>
        <v>0</v>
      </c>
      <c r="BL116" s="230">
        <f>IF($AR116=0,VLOOKUP(MID($A116,4,5),'Project splits'!$C$5:$AM$346,BL$22,FALSE),IF(ISNA(VLOOKUP($A116,'Success Asset Classes'!$B$15:$BD$377,BL$21,FALSE)),VLOOKUP(MID($A116,4,5),'Project splits'!$C$5:$AM$346,BL$22,FALSE),VLOOKUP($A116,'Success Asset Classes'!$B$15:$BD$377,BL$21,FALSE)))</f>
        <v>0</v>
      </c>
      <c r="BM116" s="230">
        <f>IF($AR116=0,VLOOKUP(MID($A116,4,5),'Project splits'!$C$5:$AM$346,BM$22,FALSE),IF(ISNA(VLOOKUP($A116,'Success Asset Classes'!$B$15:$BD$377,BM$21,FALSE)),VLOOKUP(MID($A116,4,5),'Project splits'!$C$5:$AM$346,BM$22,FALSE),VLOOKUP($A116,'Success Asset Classes'!$B$15:$BD$377,BM$21,FALSE)))</f>
        <v>0</v>
      </c>
      <c r="BN116" s="230">
        <f>IF($AR116=0,VLOOKUP(MID($A116,4,5),'Project splits'!$C$5:$AM$346,BN$22,FALSE),IF(ISNA(VLOOKUP($A116,'Success Asset Classes'!$B$15:$BD$377,BN$21,FALSE)),VLOOKUP(MID($A116,4,5),'Project splits'!$C$5:$AM$346,BN$22,FALSE),VLOOKUP($A116,'Success Asset Classes'!$B$15:$BD$377,BN$21,FALSE)))</f>
        <v>0</v>
      </c>
      <c r="BO116" s="230">
        <f>IF($AR116=0,VLOOKUP(MID($A116,4,5),'Project splits'!$C$5:$AM$346,BO$22,FALSE),IF(ISNA(VLOOKUP($A116,'Success Asset Classes'!$B$15:$BD$377,BO$21,FALSE)),VLOOKUP(MID($A116,4,5),'Project splits'!$C$5:$AM$346,BO$22,FALSE),VLOOKUP($A116,'Success Asset Classes'!$B$15:$BD$377,BO$21,FALSE)))</f>
        <v>0</v>
      </c>
      <c r="BP116" s="230">
        <f>IF($AR116=0,VLOOKUP(MID($A116,4,5),'Project splits'!$C$5:$AM$346,BP$22,FALSE),IF(ISNA(VLOOKUP($A116,'Success Asset Classes'!$B$15:$BD$377,BP$21,FALSE)),VLOOKUP(MID($A116,4,5),'Project splits'!$C$5:$AM$346,BP$22,FALSE),VLOOKUP($A116,'Success Asset Classes'!$B$15:$BD$377,BP$21,FALSE)))</f>
        <v>0</v>
      </c>
      <c r="BQ116" s="230">
        <f>IF($AR116=0,VLOOKUP(MID($A116,4,5),'Project splits'!$C$5:$AM$346,BQ$22,FALSE),IF(ISNA(VLOOKUP($A116,'Success Asset Classes'!$B$15:$BD$377,BQ$21,FALSE)),VLOOKUP(MID($A116,4,5),'Project splits'!$C$5:$AM$346,BQ$22,FALSE),VLOOKUP($A116,'Success Asset Classes'!$B$15:$BD$377,BQ$21,FALSE)))</f>
        <v>0</v>
      </c>
      <c r="BR116" s="230">
        <f>IF($AR116=0,VLOOKUP(MID($A116,4,5),'Project splits'!$C$5:$AM$346,BR$22,FALSE),IF(ISNA(VLOOKUP($A116,'Success Asset Classes'!$B$15:$BD$377,BR$21,FALSE)),VLOOKUP(MID($A116,4,5),'Project splits'!$C$5:$AM$346,BR$22,FALSE),VLOOKUP($A116,'Success Asset Classes'!$B$15:$BD$377,BR$21,FALSE)))</f>
        <v>0</v>
      </c>
      <c r="BS116" s="247">
        <f t="shared" si="49"/>
        <v>1</v>
      </c>
      <c r="BT116" s="249">
        <f>1+IF(ISNA(VLOOKUP($A116,'Project labour content'!$A$7:$D$255,'Project labour content'!$D$1,FALSE)),VLOOKUP($D116,'Project labour content'!$F$6:$G$15,'Project labour content'!$G$1,FALSE),VLOOKUP($A116,'Project labour content'!$A$7:$D$255,'Project labour content'!$D$1,FALSE))*LabEsc22*1</f>
        <v>1.0003471041831231</v>
      </c>
      <c r="BU116" s="249">
        <f>1+IF(ISNA(VLOOKUP($A116,'Project labour content'!$A$7:$D$255,'Project labour content'!$D$1,FALSE)),VLOOKUP($D116,'Project labour content'!$F$6:$G$15,'Project labour content'!$G$1,FALSE),VLOOKUP($A116,'Project labour content'!$A$7:$D$255,'Project labour content'!$D$1,FALSE))*LabEsc23*1</f>
        <v>1.0006958744663252</v>
      </c>
      <c r="BV116" s="249">
        <f>1+IF(ISNA(VLOOKUP($A116,'Project labour content'!$A$7:$D$255,'Project labour content'!$D$1,FALSE)),VLOOKUP($D116,'Project labour content'!$F$6:$G$15,'Project labour content'!$G$1,FALSE),VLOOKUP($A116,'Project labour content'!$A$7:$D$255,'Project labour content'!$D$1,FALSE))*LabEsc24*1</f>
        <v>1.0010244160731017</v>
      </c>
      <c r="BW116" s="249">
        <f>1+IF(ISNA(VLOOKUP($A116,'Project labour content'!$A$7:$D$255,'Project labour content'!$D$1,FALSE)),VLOOKUP($D116,'Project labour content'!$F$6:$G$15,'Project labour content'!$G$1,FALSE),VLOOKUP($A116,'Project labour content'!$A$7:$D$255,'Project labour content'!$D$1,FALSE))*LabEsc25*1</f>
        <v>1.0014644427984443</v>
      </c>
      <c r="BX116" s="249">
        <f>1+IF(ISNA(VLOOKUP($A116,'Project labour content'!$A$7:$D$255,'Project labour content'!$D$1,FALSE)),VLOOKUP($D116,'Project labour content'!$F$6:$G$15,'Project labour content'!$G$1,FALSE),VLOOKUP($A116,'Project labour content'!$A$7:$D$255,'Project labour content'!$D$1,FALSE))*LabEsc26*1</f>
        <v>1.0019439985912801</v>
      </c>
      <c r="BY116" s="249">
        <f>1+IF(ISNA(VLOOKUP($A116,'Project labour content'!$A$7:$D$255,'Project labour content'!$D$1,FALSE)),VLOOKUP($D116,'Project labour content'!$F$6:$G$15,'Project labour content'!$G$1,FALSE),VLOOKUP($A116,'Project labour content'!$A$7:$D$255,'Project labour content'!$D$1,FALSE))*LabEsc27*1</f>
        <v>1.0022410280715812</v>
      </c>
      <c r="BZ116" s="249">
        <f>1+IF(ISNA(VLOOKUP($A116,'Project labour content'!$A$7:$D$255,'Project labour content'!$D$1,FALSE)),VLOOKUP($D116,'Project labour content'!$F$6:$G$15,'Project labour content'!$G$1,FALSE),VLOOKUP($A116,'Project labour content'!$A$7:$D$255,'Project labour content'!$D$1,FALSE))*LabEsc28*1</f>
        <v>1.002464691270248</v>
      </c>
      <c r="CA116" s="249">
        <f>1+IF(ISNA(VLOOKUP($A116,'Project labour content'!$A$7:$D$255,'Project labour content'!$D$1,FALSE)),VLOOKUP($D116,'Project labour content'!$F$6:$G$15,'Project labour content'!$G$1,FALSE),VLOOKUP($A116,'Project labour content'!$A$7:$D$255,'Project labour content'!$D$1,FALSE))*LabEsc29*1</f>
        <v>1.0028236259714685</v>
      </c>
      <c r="CB116" s="250" t="str">
        <f>IF(ISNA(VLOOKUP($A116,'Project labour content'!$A$7:$D$255,'Project labour content'!$D$1,FALSE)),"Category","Project")</f>
        <v>Category</v>
      </c>
      <c r="CD116" s="247" t="str">
        <f t="shared" si="50"/>
        <v>11824</v>
      </c>
      <c r="CE116" s="3"/>
    </row>
    <row r="117" spans="1:83" x14ac:dyDescent="0.15">
      <c r="A117" s="11" t="s">
        <v>174</v>
      </c>
      <c r="B117" s="11" t="str">
        <f>VLOOKUP($A117,'Incurred Real 2022$'!$A$25:$AC$426,'Incurred Real 2022$'!B$1,FALSE)</f>
        <v>Dalrymple Substation Upgrade</v>
      </c>
      <c r="C117" s="11" t="str">
        <f>VLOOKUP($A117,'Incurred Real 2022$'!$A$25:$AC$426,'Incurred Real 2022$'!C$1,FALSE)</f>
        <v>ExAnte</v>
      </c>
      <c r="D117" s="11" t="str">
        <f>VLOOKUP($A117,'Incurred Real 2022$'!$A$25:$AC$426,'Incurred Real 2022$'!D$1,FALSE)</f>
        <v>Connection</v>
      </c>
      <c r="E117" s="11" t="str">
        <f>VLOOKUP($A117,'Incurred Real 2022$'!$A$25:$AC$426,'Incurred Real 2022$'!E$1,FALSE)</f>
        <v>Closed</v>
      </c>
      <c r="F117" s="105" t="str">
        <f>IF(VLOOKUP($A117,'Incurred Real 2022$'!$A$25:$AC$426,'Incurred Real 2022$'!F$1,FALSE)=0,"",VLOOKUP($A117,'Incurred Real 2022$'!$A$25:$AC$426,'Incurred Real 2022$'!F$1,FALSE))</f>
        <v/>
      </c>
      <c r="G117" s="105" t="str">
        <f>IF(VLOOKUP($A117,'Incurred Real 2022$'!$A$25:$AC$426,'Incurred Real 2022$'!G$1,FALSE)=0,"",VLOOKUP($A117,'Incurred Real 2022$'!$A$25:$AC$426,'Incurred Real 2022$'!G$1,FALSE))</f>
        <v/>
      </c>
      <c r="H117" s="105" t="str">
        <f>IF(VLOOKUP($A117,'Incurred Real 2022$'!$A$25:$AC$426,'Incurred Real 2022$'!H$1,FALSE)=0,"",VLOOKUP($A117,'Incurred Real 2022$'!$A$25:$AC$426,'Incurred Real 2022$'!H$1,FALSE))</f>
        <v/>
      </c>
      <c r="I117" s="105" t="str">
        <f>IF(VLOOKUP($A117,'Incurred Real 2022$'!$A$25:$AC$426,'Incurred Real 2022$'!I$1,FALSE)=0,"",VLOOKUP($A117,'Incurred Real 2022$'!$A$25:$AC$426,'Incurred Real 2022$'!I$1,FALSE))</f>
        <v/>
      </c>
      <c r="J117" s="105" t="str">
        <f>IF(VLOOKUP($A117,'Incurred Real 2022$'!$A$25:$AC$426,'Incurred Real 2022$'!J$1,FALSE)=0,"",VLOOKUP($A117,'Incurred Real 2022$'!$A$25:$AC$426,'Incurred Real 2022$'!J$1,FALSE))</f>
        <v/>
      </c>
      <c r="K117" s="105" t="str">
        <f>IF(VLOOKUP($A117,'Incurred Real 2022$'!$A$25:$AC$426,'Incurred Real 2022$'!K$1,FALSE)=0,"",VLOOKUP($A117,'Incurred Real 2022$'!$A$25:$AC$426,'Incurred Real 2022$'!K$1,FALSE))</f>
        <v/>
      </c>
      <c r="L117" s="105">
        <f>IF(VLOOKUP($A117,'Incurred Real 2022$'!$A$25:$AC$426,'Incurred Real 2022$'!L$1,FALSE)=0,"",VLOOKUP($A117,'Incurred Real 2022$'!$A$25:$AC$426,'Incurred Real 2022$'!L$1,FALSE))</f>
        <v>68042.98</v>
      </c>
      <c r="M117" s="105">
        <f>IF(VLOOKUP($A117,'Incurred Real 2022$'!$A$25:$AC$426,'Incurred Real 2022$'!M$1,FALSE)=0,"",VLOOKUP($A117,'Incurred Real 2022$'!$A$25:$AC$426,'Incurred Real 2022$'!M$1,FALSE))</f>
        <v>482239.01</v>
      </c>
      <c r="N117" s="105">
        <f>IF(VLOOKUP($A117,'Incurred Real 2022$'!$A$25:$AC$426,'Incurred Real 2022$'!N$1,FALSE)=0,"",VLOOKUP($A117,'Incurred Real 2022$'!$A$25:$AC$426,'Incurred Real 2022$'!N$1,FALSE))</f>
        <v>984921.21</v>
      </c>
      <c r="O117" s="105">
        <f>IF(VLOOKUP($A117,'Incurred Real 2022$'!$A$25:$AC$426,'Incurred Real 2022$'!O$1,FALSE)=0,"",VLOOKUP($A117,'Incurred Real 2022$'!$A$25:$AC$426,'Incurred Real 2022$'!O$1,FALSE))</f>
        <v>618196.63</v>
      </c>
      <c r="P117" s="105">
        <f>IF(VLOOKUP($A117,'Incurred Real 2022$'!$A$25:$AC$426,'Incurred Real 2022$'!P$1,FALSE)=0,"",VLOOKUP($A117,'Incurred Real 2022$'!$A$25:$AC$426,'Incurred Real 2022$'!P$1,FALSE))</f>
        <v>2583838.58</v>
      </c>
      <c r="Q117" s="105">
        <f>IF(VLOOKUP($A117,'Incurred Real 2022$'!$A$25:$AC$426,'Incurred Real 2022$'!Q$1,FALSE)=0,"",VLOOKUP($A117,'Incurred Real 2022$'!$A$25:$AC$426,'Incurred Real 2022$'!Q$1,FALSE))</f>
        <v>3107491.93</v>
      </c>
      <c r="R117" s="105">
        <f>IF(VLOOKUP($A117,'Incurred Real 2022$'!$A$25:$AC$426,'Incurred Real 2022$'!R$1,FALSE)=0,"",VLOOKUP($A117,'Incurred Real 2022$'!$A$25:$AC$426,'Incurred Real 2022$'!R$1,FALSE))</f>
        <v>72863</v>
      </c>
      <c r="S117" s="105">
        <f>IF(VLOOKUP($A117,'Incurred Real 2022$'!$A$25:$AC$426,'Incurred Real 2022$'!S$1,FALSE)=0,"",VLOOKUP($A117,'Incurred Real 2022$'!$A$25:$AC$426,'Incurred Real 2022$'!S$1,FALSE))</f>
        <v>17139.11</v>
      </c>
      <c r="T117" s="105" t="str">
        <f>IF(VLOOKUP($A117,'Incurred Real 2022$'!$A$25:$AC$426,'Incurred Real 2022$'!T$1,FALSE)=0,"",VLOOKUP($A117,'Incurred Real 2022$'!$A$25:$AC$426,'Incurred Real 2022$'!T$1,FALSE))</f>
        <v/>
      </c>
      <c r="U117" s="105" t="str">
        <f>IF(VLOOKUP($A117,'Incurred Real 2022$'!$A$25:$AC$426,'Incurred Real 2022$'!U$1,FALSE)=0,"",VLOOKUP($A117,'Incurred Real 2022$'!$A$25:$AC$426,'Incurred Real 2022$'!U$1,FALSE))</f>
        <v/>
      </c>
      <c r="V117" s="13" t="str">
        <f>IF(ISTEXT(VLOOKUP($A117,'Incurred Real 2022$'!$A$25:$AC$426,'Incurred Real 2022$'!V$1,FALSE)),"",(VLOOKUP($A117,'Incurred Real 2022$'!$A$25:$AC$426,'Incurred Real 2022$'!V$1,FALSE))*BT117*Incurred_Real!V$15)</f>
        <v/>
      </c>
      <c r="W117" s="13" t="str">
        <f>IF(ISTEXT(VLOOKUP($A117,'Incurred Real 2022$'!$A$25:$AC$426,'Incurred Real 2022$'!W$1,FALSE)),"",(VLOOKUP($A117,'Incurred Real 2022$'!$A$25:$AC$426,'Incurred Real 2022$'!W$1,FALSE))*BU117*Incurred_Real!W$15)</f>
        <v/>
      </c>
      <c r="X117" s="220" t="str">
        <f>IF(ISTEXT(VLOOKUP($A117,'Incurred Real 2022$'!$A$25:$AC$426,'Incurred Real 2022$'!X$1,FALSE)),"",(VLOOKUP($A117,'Incurred Real 2022$'!$A$25:$AC$426,'Incurred Real 2022$'!X$1,FALSE))*BV117*Incurred_Real!X$15)</f>
        <v/>
      </c>
      <c r="Y117" s="217" t="str">
        <f>IF(ISTEXT(VLOOKUP($A117,'Incurred Real 2022$'!$A$25:$AC$426,'Incurred Real 2022$'!Y$1,FALSE)),"",(VLOOKUP($A117,'Incurred Real 2022$'!$A$25:$AC$426,'Incurred Real 2022$'!Y$1,FALSE))*BW117*Incurred_Real!Y$15)</f>
        <v/>
      </c>
      <c r="Z117" s="13" t="str">
        <f>IF(ISTEXT(VLOOKUP($A117,'Incurred Real 2022$'!$A$25:$AC$426,'Incurred Real 2022$'!Z$1,FALSE)),"",(VLOOKUP($A117,'Incurred Real 2022$'!$A$25:$AC$426,'Incurred Real 2022$'!Z$1,FALSE))*BX117*Incurred_Real!Z$15)</f>
        <v/>
      </c>
      <c r="AA117" s="13" t="str">
        <f>IF(ISTEXT(VLOOKUP($A117,'Incurred Real 2022$'!$A$25:$AC$426,'Incurred Real 2022$'!AA$1,FALSE)),"",(VLOOKUP($A117,'Incurred Real 2022$'!$A$25:$AC$426,'Incurred Real 2022$'!AA$1,FALSE))*BY117*Incurred_Real!AA$15)</f>
        <v/>
      </c>
      <c r="AB117" s="13" t="str">
        <f>IF(ISTEXT(VLOOKUP($A117,'Incurred Real 2022$'!$A$25:$AC$426,'Incurred Real 2022$'!AB$1,FALSE)),"",(VLOOKUP($A117,'Incurred Real 2022$'!$A$25:$AC$426,'Incurred Real 2022$'!AB$1,FALSE))*BZ117*Incurred_Real!AB$15)</f>
        <v/>
      </c>
      <c r="AC117" s="13" t="str">
        <f>IF(ISTEXT(VLOOKUP($A117,'Incurred Real 2022$'!$A$25:$AC$426,'Incurred Real 2022$'!AC$1,FALSE)),"",(VLOOKUP($A117,'Incurred Real 2022$'!$A$25:$AC$426,'Incurred Real 2022$'!AC$1,FALSE))*CA117*Incurred_Real!AC$15)</f>
        <v/>
      </c>
      <c r="AD117" s="221">
        <f t="shared" si="45"/>
        <v>7934732.4500000002</v>
      </c>
      <c r="AE117" s="221">
        <f t="shared" si="46"/>
        <v>7934732.4500000002</v>
      </c>
      <c r="AF117" s="239">
        <f t="shared" si="51"/>
        <v>10276419.761039911</v>
      </c>
      <c r="AG117" s="222">
        <f t="shared" si="47"/>
        <v>8102197.3050553184</v>
      </c>
      <c r="AH117" s="223">
        <f t="shared" si="54"/>
        <v>1.2683497296008823</v>
      </c>
      <c r="AI117" s="224">
        <f t="shared" si="48"/>
        <v>2019</v>
      </c>
      <c r="AJ117" s="225">
        <f>VLOOKUP($A117,Project_Commissioning!$C$4:$H$355,Project_Commissioning!F$1,FALSE)</f>
        <v>42675</v>
      </c>
      <c r="AK117" s="226">
        <f>VLOOKUP($A117,Project_Commissioning!$C$4:$H$355,Project_Commissioning!G$1,FALSE)</f>
        <v>2017</v>
      </c>
      <c r="AL117" s="225" t="str">
        <f>IF(VLOOKUP($A117,Project_Commissioning!$C$4:$H$355,Project_Commissioning!H$1,FALSE)=0,"",VLOOKUP($A117,Project_Commissioning!$C$4:$H$355,Project_Commissioning!H$1,FALSE))</f>
        <v/>
      </c>
      <c r="AM117" s="237">
        <f t="shared" si="52"/>
        <v>9127294.2635355629</v>
      </c>
      <c r="AN117" s="221" cm="1">
        <f t="array" ref="AN117">IF(ROUND(AE117,0)=0,0,LOOKUP(2,1/(F117:AC117&lt;&gt;""),F117:AC117))</f>
        <v>17139.11</v>
      </c>
      <c r="AO117" s="221">
        <f t="shared" si="53"/>
        <v>0</v>
      </c>
      <c r="AP117" s="79"/>
      <c r="AQ117" s="20"/>
      <c r="AR117" s="245">
        <f>IF(ISNA(VLOOKUP($A117,'Success Asset Classes'!$B$15:$AA$114,'Success Asset Classes'!$AA$1,FALSE)),0,VLOOKUP($A117,'Success Asset Classes'!$B$15:$AA$114,'Success Asset Classes'!$AA$1,FALSE))</f>
        <v>0</v>
      </c>
      <c r="AS117" s="230">
        <f>IF($AR117=0,VLOOKUP(MID($A117,4,5),'Project splits'!$C$5:$AM$346,AS$22,FALSE),IF(ISNA(VLOOKUP($A117,'Success Asset Classes'!$B$15:$BD$377,AS$21,FALSE)),VLOOKUP(MID($A117,4,5),'Project splits'!$C$5:$AM$346,AS$22,FALSE),VLOOKUP($A117,'Success Asset Classes'!$B$15:$BD$377,AS$21,FALSE)))</f>
        <v>0</v>
      </c>
      <c r="AT117" s="230">
        <f>IF($AR117=0,VLOOKUP(MID($A117,4,5),'Project splits'!$C$5:$AM$346,AT$22,FALSE),IF(ISNA(VLOOKUP($A117,'Success Asset Classes'!$B$15:$BD$377,AT$21,FALSE)),VLOOKUP(MID($A117,4,5),'Project splits'!$C$5:$AM$346,AT$22,FALSE),VLOOKUP($A117,'Success Asset Classes'!$B$15:$BD$377,AT$21,FALSE)))</f>
        <v>3.9925960539177836E-3</v>
      </c>
      <c r="AU117" s="230">
        <f>IF($AR117=0,VLOOKUP(MID($A117,4,5),'Project splits'!$C$5:$AM$346,AU$22,FALSE),IF(ISNA(VLOOKUP($A117,'Success Asset Classes'!$B$15:$BD$377,AU$21,FALSE)),VLOOKUP(MID($A117,4,5),'Project splits'!$C$5:$AM$346,AU$22,FALSE),VLOOKUP($A117,'Success Asset Classes'!$B$15:$BD$377,AU$21,FALSE)))</f>
        <v>1.3616127541060563E-2</v>
      </c>
      <c r="AV117" s="230">
        <f>IF($AR117=0,VLOOKUP(MID($A117,4,5),'Project splits'!$C$5:$AM$346,AV$22,FALSE),IF(ISNA(VLOOKUP($A117,'Success Asset Classes'!$B$15:$BD$377,AV$21,FALSE)),VLOOKUP(MID($A117,4,5),'Project splits'!$C$5:$AM$346,AV$22,FALSE),VLOOKUP($A117,'Success Asset Classes'!$B$15:$BD$377,AV$21,FALSE)))</f>
        <v>0</v>
      </c>
      <c r="AW117" s="230">
        <f>IF($AR117=0,VLOOKUP(MID($A117,4,5),'Project splits'!$C$5:$AM$346,AW$22,FALSE),IF(ISNA(VLOOKUP($A117,'Success Asset Classes'!$B$15:$BD$377,AW$21,FALSE)),VLOOKUP(MID($A117,4,5),'Project splits'!$C$5:$AM$346,AW$22,FALSE),VLOOKUP($A117,'Success Asset Classes'!$B$15:$BD$377,AW$21,FALSE)))</f>
        <v>0</v>
      </c>
      <c r="AX117" s="230">
        <f>IF($AR117=0,VLOOKUP(MID($A117,4,5),'Project splits'!$C$5:$AM$346,AX$22,FALSE),IF(ISNA(VLOOKUP($A117,'Success Asset Classes'!$B$15:$BD$377,AX$21,FALSE)),VLOOKUP(MID($A117,4,5),'Project splits'!$C$5:$AM$346,AX$22,FALSE),VLOOKUP($A117,'Success Asset Classes'!$B$15:$BD$377,AX$21,FALSE)))</f>
        <v>1.5922388746142845E-2</v>
      </c>
      <c r="AY117" s="230">
        <f>IF($AR117=0,VLOOKUP(MID($A117,4,5),'Project splits'!$C$5:$AM$346,AY$22,FALSE),IF(ISNA(VLOOKUP($A117,'Success Asset Classes'!$B$15:$BD$377,AY$21,FALSE)),VLOOKUP(MID($A117,4,5),'Project splits'!$C$5:$AM$346,AY$22,FALSE),VLOOKUP($A117,'Success Asset Classes'!$B$15:$BD$377,AY$21,FALSE)))</f>
        <v>0</v>
      </c>
      <c r="AZ117" s="230">
        <f>IF($AR117=0,VLOOKUP(MID($A117,4,5),'Project splits'!$C$5:$AM$346,AZ$22,FALSE),IF(ISNA(VLOOKUP($A117,'Success Asset Classes'!$B$15:$BD$377,AZ$21,FALSE)),VLOOKUP(MID($A117,4,5),'Project splits'!$C$5:$AM$346,AZ$22,FALSE),VLOOKUP($A117,'Success Asset Classes'!$B$15:$BD$377,AZ$21,FALSE)))</f>
        <v>0</v>
      </c>
      <c r="BA117" s="230">
        <f>IF($AR117=0,VLOOKUP(MID($A117,4,5),'Project splits'!$C$5:$AM$346,BA$22,FALSE),IF(ISNA(VLOOKUP($A117,'Success Asset Classes'!$B$15:$BD$377,BA$21,FALSE)),VLOOKUP(MID($A117,4,5),'Project splits'!$C$5:$AM$346,BA$22,FALSE),VLOOKUP($A117,'Success Asset Classes'!$B$15:$BD$377,BA$21,FALSE)))</f>
        <v>0</v>
      </c>
      <c r="BB117" s="230">
        <f>IF($AR117=0,VLOOKUP(MID($A117,4,5),'Project splits'!$C$5:$AM$346,BB$22,FALSE),IF(ISNA(VLOOKUP($A117,'Success Asset Classes'!$B$15:$BD$377,BB$21,FALSE)),VLOOKUP(MID($A117,4,5),'Project splits'!$C$5:$AM$346,BB$22,FALSE),VLOOKUP($A117,'Success Asset Classes'!$B$15:$BD$377,BB$21,FALSE)))</f>
        <v>0.50709511173172517</v>
      </c>
      <c r="BC117" s="230">
        <f>IF($AR117=0,VLOOKUP(MID($A117,4,5),'Project splits'!$C$5:$AM$346,BC$22,FALSE),IF(ISNA(VLOOKUP($A117,'Success Asset Classes'!$B$15:$BD$377,BC$21,FALSE)),VLOOKUP(MID($A117,4,5),'Project splits'!$C$5:$AM$346,BC$22,FALSE),VLOOKUP($A117,'Success Asset Classes'!$B$15:$BD$377,BC$21,FALSE)))</f>
        <v>6.7729564069964948E-3</v>
      </c>
      <c r="BD117" s="230">
        <f>IF($AR117=0,VLOOKUP(MID($A117,4,5),'Project splits'!$C$5:$AM$346,BD$22,FALSE),IF(ISNA(VLOOKUP($A117,'Success Asset Classes'!$B$15:$BD$377,BD$21,FALSE)),VLOOKUP(MID($A117,4,5),'Project splits'!$C$5:$AM$346,BD$22,FALSE),VLOOKUP($A117,'Success Asset Classes'!$B$15:$BD$377,BD$21,FALSE)))</f>
        <v>0.15305726565830502</v>
      </c>
      <c r="BE117" s="230">
        <f>IF($AR117=0,VLOOKUP(MID($A117,4,5),'Project splits'!$C$5:$AM$346,BE$22,FALSE),IF(ISNA(VLOOKUP($A117,'Success Asset Classes'!$B$15:$BD$377,BE$21,FALSE)),VLOOKUP(MID($A117,4,5),'Project splits'!$C$5:$AM$346,BE$22,FALSE),VLOOKUP($A117,'Success Asset Classes'!$B$15:$BD$377,BE$21,FALSE)))</f>
        <v>1.7864563701651726E-2</v>
      </c>
      <c r="BF117" s="230">
        <f>IF($AR117=0,VLOOKUP(MID($A117,4,5),'Project splits'!$C$5:$AM$346,BF$22,FALSE),IF(ISNA(VLOOKUP($A117,'Success Asset Classes'!$B$15:$BD$377,BF$21,FALSE)),VLOOKUP(MID($A117,4,5),'Project splits'!$C$5:$AM$346,BF$22,FALSE),VLOOKUP($A117,'Success Asset Classes'!$B$15:$BD$377,BF$21,FALSE)))</f>
        <v>0</v>
      </c>
      <c r="BG117" s="230">
        <f>IF($AR117=0,VLOOKUP(MID($A117,4,5),'Project splits'!$C$5:$AM$346,BG$22,FALSE),IF(ISNA(VLOOKUP($A117,'Success Asset Classes'!$B$15:$BD$377,BG$21,FALSE)),VLOOKUP(MID($A117,4,5),'Project splits'!$C$5:$AM$346,BG$22,FALSE),VLOOKUP($A117,'Success Asset Classes'!$B$15:$BD$377,BG$21,FALSE)))</f>
        <v>0.22881428304707402</v>
      </c>
      <c r="BH117" s="230">
        <f>IF($AR117=0,VLOOKUP(MID($A117,4,5),'Project splits'!$C$5:$AM$346,BH$22,FALSE),IF(ISNA(VLOOKUP($A117,'Success Asset Classes'!$B$15:$BD$377,BH$21,FALSE)),VLOOKUP(MID($A117,4,5),'Project splits'!$C$5:$AM$346,BH$22,FALSE),VLOOKUP($A117,'Success Asset Classes'!$B$15:$BD$377,BH$21,FALSE)))</f>
        <v>8.5553133561364538E-3</v>
      </c>
      <c r="BI117" s="230">
        <f>IF($AR117=0,VLOOKUP(MID($A117,4,5),'Project splits'!$C$5:$AM$346,BI$22,FALSE),IF(ISNA(VLOOKUP($A117,'Success Asset Classes'!$B$15:$BD$377,BI$21,FALSE)),VLOOKUP(MID($A117,4,5),'Project splits'!$C$5:$AM$346,BI$22,FALSE),VLOOKUP($A117,'Success Asset Classes'!$B$15:$BD$377,BI$21,FALSE)))</f>
        <v>4.4309393756990056E-2</v>
      </c>
      <c r="BJ117" s="230">
        <f>IF($AR117=0,VLOOKUP(MID($A117,4,5),'Project splits'!$C$5:$AM$346,BJ$22,FALSE),IF(ISNA(VLOOKUP($A117,'Success Asset Classes'!$B$15:$BD$377,BJ$21,FALSE)),VLOOKUP(MID($A117,4,5),'Project splits'!$C$5:$AM$346,BJ$22,FALSE),VLOOKUP($A117,'Success Asset Classes'!$B$15:$BD$377,BJ$21,FALSE)))</f>
        <v>0</v>
      </c>
      <c r="BK117" s="230">
        <f>IF($AR117=0,VLOOKUP(MID($A117,4,5),'Project splits'!$C$5:$AM$346,BK$22,FALSE),IF(ISNA(VLOOKUP($A117,'Success Asset Classes'!$B$15:$BD$377,BK$21,FALSE)),VLOOKUP(MID($A117,4,5),'Project splits'!$C$5:$AM$346,BK$22,FALSE),VLOOKUP($A117,'Success Asset Classes'!$B$15:$BD$377,BK$21,FALSE)))</f>
        <v>0</v>
      </c>
      <c r="BL117" s="230">
        <f>IF($AR117=0,VLOOKUP(MID($A117,4,5),'Project splits'!$C$5:$AM$346,BL$22,FALSE),IF(ISNA(VLOOKUP($A117,'Success Asset Classes'!$B$15:$BD$377,BL$21,FALSE)),VLOOKUP(MID($A117,4,5),'Project splits'!$C$5:$AM$346,BL$22,FALSE),VLOOKUP($A117,'Success Asset Classes'!$B$15:$BD$377,BL$21,FALSE)))</f>
        <v>0</v>
      </c>
      <c r="BM117" s="230">
        <f>IF($AR117=0,VLOOKUP(MID($A117,4,5),'Project splits'!$C$5:$AM$346,BM$22,FALSE),IF(ISNA(VLOOKUP($A117,'Success Asset Classes'!$B$15:$BD$377,BM$21,FALSE)),VLOOKUP(MID($A117,4,5),'Project splits'!$C$5:$AM$346,BM$22,FALSE),VLOOKUP($A117,'Success Asset Classes'!$B$15:$BD$377,BM$21,FALSE)))</f>
        <v>0</v>
      </c>
      <c r="BN117" s="230">
        <f>IF($AR117=0,VLOOKUP(MID($A117,4,5),'Project splits'!$C$5:$AM$346,BN$22,FALSE),IF(ISNA(VLOOKUP($A117,'Success Asset Classes'!$B$15:$BD$377,BN$21,FALSE)),VLOOKUP(MID($A117,4,5),'Project splits'!$C$5:$AM$346,BN$22,FALSE),VLOOKUP($A117,'Success Asset Classes'!$B$15:$BD$377,BN$21,FALSE)))</f>
        <v>0</v>
      </c>
      <c r="BO117" s="230">
        <f>IF($AR117=0,VLOOKUP(MID($A117,4,5),'Project splits'!$C$5:$AM$346,BO$22,FALSE),IF(ISNA(VLOOKUP($A117,'Success Asset Classes'!$B$15:$BD$377,BO$21,FALSE)),VLOOKUP(MID($A117,4,5),'Project splits'!$C$5:$AM$346,BO$22,FALSE),VLOOKUP($A117,'Success Asset Classes'!$B$15:$BD$377,BO$21,FALSE)))</f>
        <v>0</v>
      </c>
      <c r="BP117" s="230">
        <f>IF($AR117=0,VLOOKUP(MID($A117,4,5),'Project splits'!$C$5:$AM$346,BP$22,FALSE),IF(ISNA(VLOOKUP($A117,'Success Asset Classes'!$B$15:$BD$377,BP$21,FALSE)),VLOOKUP(MID($A117,4,5),'Project splits'!$C$5:$AM$346,BP$22,FALSE),VLOOKUP($A117,'Success Asset Classes'!$B$15:$BD$377,BP$21,FALSE)))</f>
        <v>0</v>
      </c>
      <c r="BQ117" s="230">
        <f>IF($AR117=0,VLOOKUP(MID($A117,4,5),'Project splits'!$C$5:$AM$346,BQ$22,FALSE),IF(ISNA(VLOOKUP($A117,'Success Asset Classes'!$B$15:$BD$377,BQ$21,FALSE)),VLOOKUP(MID($A117,4,5),'Project splits'!$C$5:$AM$346,BQ$22,FALSE),VLOOKUP($A117,'Success Asset Classes'!$B$15:$BD$377,BQ$21,FALSE)))</f>
        <v>0</v>
      </c>
      <c r="BR117" s="230">
        <f>IF($AR117=0,VLOOKUP(MID($A117,4,5),'Project splits'!$C$5:$AM$346,BR$22,FALSE),IF(ISNA(VLOOKUP($A117,'Success Asset Classes'!$B$15:$BD$377,BR$21,FALSE)),VLOOKUP(MID($A117,4,5),'Project splits'!$C$5:$AM$346,BR$22,FALSE),VLOOKUP($A117,'Success Asset Classes'!$B$15:$BD$377,BR$21,FALSE)))</f>
        <v>0</v>
      </c>
      <c r="BS117" s="247">
        <f t="shared" si="49"/>
        <v>1</v>
      </c>
      <c r="BT117" s="249">
        <f>1+IF(ISNA(VLOOKUP($A117,'Project labour content'!$A$7:$D$255,'Project labour content'!$D$1,FALSE)),VLOOKUP($D117,'Project labour content'!$F$6:$G$15,'Project labour content'!$G$1,FALSE),VLOOKUP($A117,'Project labour content'!$A$7:$D$255,'Project labour content'!$D$1,FALSE))*LabEsc22*1</f>
        <v>1.0007222854200126</v>
      </c>
      <c r="BU117" s="249">
        <f>1+IF(ISNA(VLOOKUP($A117,'Project labour content'!$A$7:$D$255,'Project labour content'!$D$1,FALSE)),VLOOKUP($D117,'Project labour content'!$F$6:$G$15,'Project labour content'!$G$1,FALSE),VLOOKUP($A117,'Project labour content'!$A$7:$D$255,'Project labour content'!$D$1,FALSE))*LabEsc23*1</f>
        <v>1.0014480378100414</v>
      </c>
      <c r="BV117" s="249">
        <f>1+IF(ISNA(VLOOKUP($A117,'Project labour content'!$A$7:$D$255,'Project labour content'!$D$1,FALSE)),VLOOKUP($D117,'Project labour content'!$F$6:$G$15,'Project labour content'!$G$1,FALSE),VLOOKUP($A117,'Project labour content'!$A$7:$D$255,'Project labour content'!$D$1,FALSE))*LabEsc24*1</f>
        <v>1.0021316965614484</v>
      </c>
      <c r="BW117" s="249">
        <f>1+IF(ISNA(VLOOKUP($A117,'Project labour content'!$A$7:$D$255,'Project labour content'!$D$1,FALSE)),VLOOKUP($D117,'Project labour content'!$F$6:$G$15,'Project labour content'!$G$1,FALSE),VLOOKUP($A117,'Project labour content'!$A$7:$D$255,'Project labour content'!$D$1,FALSE))*LabEsc25*1</f>
        <v>1.0030473435158329</v>
      </c>
      <c r="BX117" s="249">
        <f>1+IF(ISNA(VLOOKUP($A117,'Project labour content'!$A$7:$D$255,'Project labour content'!$D$1,FALSE)),VLOOKUP($D117,'Project labour content'!$F$6:$G$15,'Project labour content'!$G$1,FALSE),VLOOKUP($A117,'Project labour content'!$A$7:$D$255,'Project labour content'!$D$1,FALSE))*LabEsc26*1</f>
        <v>1.0040452460882865</v>
      </c>
      <c r="BY117" s="249">
        <f>1+IF(ISNA(VLOOKUP($A117,'Project labour content'!$A$7:$D$255,'Project labour content'!$D$1,FALSE)),VLOOKUP($D117,'Project labour content'!$F$6:$G$15,'Project labour content'!$G$1,FALSE),VLOOKUP($A117,'Project labour content'!$A$7:$D$255,'Project labour content'!$D$1,FALSE))*LabEsc27*1</f>
        <v>1.0046633315893168</v>
      </c>
      <c r="BZ117" s="249">
        <f>1+IF(ISNA(VLOOKUP($A117,'Project labour content'!$A$7:$D$255,'Project labour content'!$D$1,FALSE)),VLOOKUP($D117,'Project labour content'!$F$6:$G$15,'Project labour content'!$G$1,FALSE),VLOOKUP($A117,'Project labour content'!$A$7:$D$255,'Project labour content'!$D$1,FALSE))*LabEsc28*1</f>
        <v>1.0051287499715926</v>
      </c>
      <c r="CA117" s="249">
        <f>1+IF(ISNA(VLOOKUP($A117,'Project labour content'!$A$7:$D$255,'Project labour content'!$D$1,FALSE)),VLOOKUP($D117,'Project labour content'!$F$6:$G$15,'Project labour content'!$G$1,FALSE),VLOOKUP($A117,'Project labour content'!$A$7:$D$255,'Project labour content'!$D$1,FALSE))*LabEsc29*1</f>
        <v>1.005875653391469</v>
      </c>
      <c r="CB117" s="250" t="str">
        <f>IF(ISNA(VLOOKUP($A117,'Project labour content'!$A$7:$D$255,'Project labour content'!$D$1,FALSE)),"Category","Project")</f>
        <v>Category</v>
      </c>
      <c r="CD117" s="247" t="str">
        <f t="shared" si="50"/>
        <v>11826</v>
      </c>
      <c r="CE117" s="3"/>
    </row>
    <row r="118" spans="1:83" x14ac:dyDescent="0.15">
      <c r="A118" s="11" t="s">
        <v>979</v>
      </c>
      <c r="B118" s="11" t="str">
        <f>VLOOKUP($A118,'Incurred Real 2022$'!$A$25:$AC$426,'Incurred Real 2022$'!B$1,FALSE)</f>
        <v>Substation Perimeter Intrusion and Motion Detection Security</v>
      </c>
      <c r="C118" s="11" t="str">
        <f>VLOOKUP($A118,'Incurred Real 2022$'!$A$25:$AC$426,'Incurred Real 2022$'!C$1,FALSE)</f>
        <v>ExAnte</v>
      </c>
      <c r="D118" s="11" t="str">
        <f>VLOOKUP($A118,'Incurred Real 2022$'!$A$25:$AC$426,'Incurred Real 2022$'!D$1,FALSE)</f>
        <v>Security/Compliance</v>
      </c>
      <c r="E118" s="11" t="str">
        <f>VLOOKUP($A118,'Incurred Real 2022$'!$A$25:$AC$426,'Incurred Real 2022$'!E$1,FALSE)</f>
        <v>Proposed</v>
      </c>
      <c r="F118" s="105" t="str">
        <f>IF(VLOOKUP($A118,'Incurred Real 2022$'!$A$25:$AC$426,'Incurred Real 2022$'!F$1,FALSE)=0,"",VLOOKUP($A118,'Incurred Real 2022$'!$A$25:$AC$426,'Incurred Real 2022$'!F$1,FALSE))</f>
        <v/>
      </c>
      <c r="G118" s="105" t="str">
        <f>IF(VLOOKUP($A118,'Incurred Real 2022$'!$A$25:$AC$426,'Incurred Real 2022$'!G$1,FALSE)=0,"",VLOOKUP($A118,'Incurred Real 2022$'!$A$25:$AC$426,'Incurred Real 2022$'!G$1,FALSE))</f>
        <v/>
      </c>
      <c r="H118" s="105" t="str">
        <f>IF(VLOOKUP($A118,'Incurred Real 2022$'!$A$25:$AC$426,'Incurred Real 2022$'!H$1,FALSE)=0,"",VLOOKUP($A118,'Incurred Real 2022$'!$A$25:$AC$426,'Incurred Real 2022$'!H$1,FALSE))</f>
        <v/>
      </c>
      <c r="I118" s="105" t="str">
        <f>IF(VLOOKUP($A118,'Incurred Real 2022$'!$A$25:$AC$426,'Incurred Real 2022$'!I$1,FALSE)=0,"",VLOOKUP($A118,'Incurred Real 2022$'!$A$25:$AC$426,'Incurred Real 2022$'!I$1,FALSE))</f>
        <v/>
      </c>
      <c r="J118" s="105" t="str">
        <f>IF(VLOOKUP($A118,'Incurred Real 2022$'!$A$25:$AC$426,'Incurred Real 2022$'!J$1,FALSE)=0,"",VLOOKUP($A118,'Incurred Real 2022$'!$A$25:$AC$426,'Incurred Real 2022$'!J$1,FALSE))</f>
        <v/>
      </c>
      <c r="K118" s="105" t="str">
        <f>IF(VLOOKUP($A118,'Incurred Real 2022$'!$A$25:$AC$426,'Incurred Real 2022$'!K$1,FALSE)=0,"",VLOOKUP($A118,'Incurred Real 2022$'!$A$25:$AC$426,'Incurred Real 2022$'!K$1,FALSE))</f>
        <v/>
      </c>
      <c r="L118" s="105" t="str">
        <f>IF(VLOOKUP($A118,'Incurred Real 2022$'!$A$25:$AC$426,'Incurred Real 2022$'!L$1,FALSE)=0,"",VLOOKUP($A118,'Incurred Real 2022$'!$A$25:$AC$426,'Incurred Real 2022$'!L$1,FALSE))</f>
        <v/>
      </c>
      <c r="M118" s="105" t="str">
        <f>IF(VLOOKUP($A118,'Incurred Real 2022$'!$A$25:$AC$426,'Incurred Real 2022$'!M$1,FALSE)=0,"",VLOOKUP($A118,'Incurred Real 2022$'!$A$25:$AC$426,'Incurred Real 2022$'!M$1,FALSE))</f>
        <v/>
      </c>
      <c r="N118" s="105" t="str">
        <f>IF(VLOOKUP($A118,'Incurred Real 2022$'!$A$25:$AC$426,'Incurred Real 2022$'!N$1,FALSE)=0,"",VLOOKUP($A118,'Incurred Real 2022$'!$A$25:$AC$426,'Incurred Real 2022$'!N$1,FALSE))</f>
        <v/>
      </c>
      <c r="O118" s="105" t="str">
        <f>IF(VLOOKUP($A118,'Incurred Real 2022$'!$A$25:$AC$426,'Incurred Real 2022$'!O$1,FALSE)=0,"",VLOOKUP($A118,'Incurred Real 2022$'!$A$25:$AC$426,'Incurred Real 2022$'!O$1,FALSE))</f>
        <v/>
      </c>
      <c r="P118" s="105" t="str">
        <f>IF(VLOOKUP($A118,'Incurred Real 2022$'!$A$25:$AC$426,'Incurred Real 2022$'!P$1,FALSE)=0,"",VLOOKUP($A118,'Incurred Real 2022$'!$A$25:$AC$426,'Incurred Real 2022$'!P$1,FALSE))</f>
        <v/>
      </c>
      <c r="Q118" s="105" t="str">
        <f>IF(VLOOKUP($A118,'Incurred Real 2022$'!$A$25:$AC$426,'Incurred Real 2022$'!Q$1,FALSE)=0,"",VLOOKUP($A118,'Incurred Real 2022$'!$A$25:$AC$426,'Incurred Real 2022$'!Q$1,FALSE))</f>
        <v/>
      </c>
      <c r="R118" s="105" t="str">
        <f>IF(VLOOKUP($A118,'Incurred Real 2022$'!$A$25:$AC$426,'Incurred Real 2022$'!R$1,FALSE)=0,"",VLOOKUP($A118,'Incurred Real 2022$'!$A$25:$AC$426,'Incurred Real 2022$'!R$1,FALSE))</f>
        <v/>
      </c>
      <c r="S118" s="105" t="str">
        <f>IF(VLOOKUP($A118,'Incurred Real 2022$'!$A$25:$AC$426,'Incurred Real 2022$'!S$1,FALSE)=0,"",VLOOKUP($A118,'Incurred Real 2022$'!$A$25:$AC$426,'Incurred Real 2022$'!S$1,FALSE))</f>
        <v/>
      </c>
      <c r="T118" s="105" t="str">
        <f>IF(VLOOKUP($A118,'Incurred Real 2022$'!$A$25:$AC$426,'Incurred Real 2022$'!T$1,FALSE)=0,"",VLOOKUP($A118,'Incurred Real 2022$'!$A$25:$AC$426,'Incurred Real 2022$'!T$1,FALSE))</f>
        <v/>
      </c>
      <c r="U118" s="105" t="str">
        <f>IF(VLOOKUP($A118,'Incurred Real 2022$'!$A$25:$AC$426,'Incurred Real 2022$'!U$1,FALSE)=0,"",VLOOKUP($A118,'Incurred Real 2022$'!$A$25:$AC$426,'Incurred Real 2022$'!U$1,FALSE))</f>
        <v/>
      </c>
      <c r="V118" s="13" t="str">
        <f>IF(ISTEXT(VLOOKUP($A118,'Incurred Real 2022$'!$A$25:$AC$426,'Incurred Real 2022$'!V$1,FALSE)),"",(VLOOKUP($A118,'Incurred Real 2022$'!$A$25:$AC$426,'Incurred Real 2022$'!V$1,FALSE))*BT118*Incurred_Real!V$15)</f>
        <v/>
      </c>
      <c r="W118" s="13" t="str">
        <f>IF(ISTEXT(VLOOKUP($A118,'Incurred Real 2022$'!$A$25:$AC$426,'Incurred Real 2022$'!W$1,FALSE)),"",(VLOOKUP($A118,'Incurred Real 2022$'!$A$25:$AC$426,'Incurred Real 2022$'!W$1,FALSE))*BU118*Incurred_Real!W$15)</f>
        <v/>
      </c>
      <c r="X118" s="220">
        <f>IF(ISTEXT(VLOOKUP($A118,'Incurred Real 2022$'!$A$25:$AC$426,'Incurred Real 2022$'!X$1,FALSE)),"",(VLOOKUP($A118,'Incurred Real 2022$'!$A$25:$AC$426,'Incurred Real 2022$'!X$1,FALSE))*BV118*Incurred_Real!X$15)</f>
        <v>1240278.0683044158</v>
      </c>
      <c r="Y118" s="217">
        <f>IF(ISTEXT(VLOOKUP($A118,'Incurred Real 2022$'!$A$25:$AC$426,'Incurred Real 2022$'!Y$1,FALSE)),"",(VLOOKUP($A118,'Incurred Real 2022$'!$A$25:$AC$426,'Incurred Real 2022$'!Y$1,FALSE))*BW118*Incurred_Real!Y$15)</f>
        <v>1240998.5274203944</v>
      </c>
      <c r="Z118" s="13">
        <f>IF(ISTEXT(VLOOKUP($A118,'Incurred Real 2022$'!$A$25:$AC$426,'Incurred Real 2022$'!Z$1,FALSE)),"",(VLOOKUP($A118,'Incurred Real 2022$'!$A$25:$AC$426,'Incurred Real 2022$'!Z$1,FALSE))*BX118*Incurred_Real!Z$15)</f>
        <v>1241783.7077802913</v>
      </c>
      <c r="AA118" s="13">
        <f>IF(ISTEXT(VLOOKUP($A118,'Incurred Real 2022$'!$A$25:$AC$426,'Incurred Real 2022$'!AA$1,FALSE)),"",(VLOOKUP($A118,'Incurred Real 2022$'!$A$25:$AC$426,'Incurred Real 2022$'!AA$1,FALSE))*BY118*Incurred_Real!AA$15)</f>
        <v>3726810.1092465417</v>
      </c>
      <c r="AB118" s="13">
        <f>IF(ISTEXT(VLOOKUP($A118,'Incurred Real 2022$'!$A$25:$AC$426,'Incurred Real 2022$'!AB$1,FALSE)),"",(VLOOKUP($A118,'Incurred Real 2022$'!$A$25:$AC$426,'Incurred Real 2022$'!AB$1,FALSE))*BZ118*Incurred_Real!AB$15)</f>
        <v>4970544.9675113438</v>
      </c>
      <c r="AC118" s="13" t="str">
        <f>IF(ISTEXT(VLOOKUP($A118,'Incurred Real 2022$'!$A$25:$AC$426,'Incurred Real 2022$'!AC$1,FALSE)),"",(VLOOKUP($A118,'Incurred Real 2022$'!$A$25:$AC$426,'Incurred Real 2022$'!AC$1,FALSE))*CA118*Incurred_Real!AC$15)</f>
        <v/>
      </c>
      <c r="AD118" s="221">
        <f t="shared" si="45"/>
        <v>12420415.380262986</v>
      </c>
      <c r="AE118" s="221">
        <f t="shared" si="46"/>
        <v>12420415.380262986</v>
      </c>
      <c r="AF118" s="239">
        <f t="shared" si="51"/>
        <v>13984144.519584794</v>
      </c>
      <c r="AG118" s="222">
        <f t="shared" si="47"/>
        <v>13984144.519584794</v>
      </c>
      <c r="AH118" s="223">
        <f t="shared" si="54"/>
        <v>1</v>
      </c>
      <c r="AI118" s="224">
        <f t="shared" si="48"/>
        <v>2028</v>
      </c>
      <c r="AJ118" s="225" t="str">
        <f>VLOOKUP($A118,Project_Commissioning!$C$4:$H$355,Project_Commissioning!F$1,FALSE)</f>
        <v/>
      </c>
      <c r="AK118" s="226">
        <f>VLOOKUP($A118,Project_Commissioning!$C$4:$H$355,Project_Commissioning!G$1,FALSE)</f>
        <v>2028</v>
      </c>
      <c r="AL118" s="225" t="str">
        <f>IF(VLOOKUP($A118,Project_Commissioning!$C$4:$H$355,Project_Commissioning!H$1,FALSE)=0,"",VLOOKUP($A118,Project_Commissioning!$C$4:$H$355,Project_Commissioning!H$1,FALSE))</f>
        <v/>
      </c>
      <c r="AM118" s="237">
        <f t="shared" si="52"/>
        <v>12420415.380262986</v>
      </c>
      <c r="AN118" s="221" cm="1">
        <f t="array" ref="AN118">IF(ROUND(AE118,0)=0,0,LOOKUP(2,1/(F118:AC118&lt;&gt;""),F118:AC118))</f>
        <v>4970544.9675113438</v>
      </c>
      <c r="AO118" s="221">
        <f t="shared" si="53"/>
        <v>12420415.380262986</v>
      </c>
      <c r="AP118" s="79"/>
      <c r="AQ118" s="20"/>
      <c r="AR118" s="245">
        <f>IF(ISNA(VLOOKUP($A118,'Success Asset Classes'!$B$15:$AA$114,'Success Asset Classes'!$AA$1,FALSE)),0,VLOOKUP($A118,'Success Asset Classes'!$B$15:$AA$114,'Success Asset Classes'!$AA$1,FALSE))</f>
        <v>1</v>
      </c>
      <c r="AS118" s="230">
        <f>IF($AR118=0,VLOOKUP(MID($A118,4,5),'Project splits'!$C$5:$AM$346,AS$22,FALSE),IF(ISNA(VLOOKUP($A118,'Success Asset Classes'!$B$15:$BD$377,AS$21,FALSE)),VLOOKUP(MID($A118,4,5),'Project splits'!$C$5:$AM$346,AS$22,FALSE),VLOOKUP($A118,'Success Asset Classes'!$B$15:$BD$377,AS$21,FALSE)))</f>
        <v>0</v>
      </c>
      <c r="AT118" s="230">
        <f>IF($AR118=0,VLOOKUP(MID($A118,4,5),'Project splits'!$C$5:$AM$346,AT$22,FALSE),IF(ISNA(VLOOKUP($A118,'Success Asset Classes'!$B$15:$BD$377,AT$21,FALSE)),VLOOKUP(MID($A118,4,5),'Project splits'!$C$5:$AM$346,AT$22,FALSE),VLOOKUP($A118,'Success Asset Classes'!$B$15:$BD$377,AT$21,FALSE)))</f>
        <v>0</v>
      </c>
      <c r="AU118" s="230">
        <f>IF($AR118=0,VLOOKUP(MID($A118,4,5),'Project splits'!$C$5:$AM$346,AU$22,FALSE),IF(ISNA(VLOOKUP($A118,'Success Asset Classes'!$B$15:$BD$377,AU$21,FALSE)),VLOOKUP(MID($A118,4,5),'Project splits'!$C$5:$AM$346,AU$22,FALSE),VLOOKUP($A118,'Success Asset Classes'!$B$15:$BD$377,AU$21,FALSE)))</f>
        <v>0</v>
      </c>
      <c r="AV118" s="230">
        <f>IF($AR118=0,VLOOKUP(MID($A118,4,5),'Project splits'!$C$5:$AM$346,AV$22,FALSE),IF(ISNA(VLOOKUP($A118,'Success Asset Classes'!$B$15:$BD$377,AV$21,FALSE)),VLOOKUP(MID($A118,4,5),'Project splits'!$C$5:$AM$346,AV$22,FALSE),VLOOKUP($A118,'Success Asset Classes'!$B$15:$BD$377,AV$21,FALSE)))</f>
        <v>0</v>
      </c>
      <c r="AW118" s="230">
        <f>IF($AR118=0,VLOOKUP(MID($A118,4,5),'Project splits'!$C$5:$AM$346,AW$22,FALSE),IF(ISNA(VLOOKUP($A118,'Success Asset Classes'!$B$15:$BD$377,AW$21,FALSE)),VLOOKUP(MID($A118,4,5),'Project splits'!$C$5:$AM$346,AW$22,FALSE),VLOOKUP($A118,'Success Asset Classes'!$B$15:$BD$377,AW$21,FALSE)))</f>
        <v>0</v>
      </c>
      <c r="AX118" s="230">
        <f>IF($AR118=0,VLOOKUP(MID($A118,4,5),'Project splits'!$C$5:$AM$346,AX$22,FALSE),IF(ISNA(VLOOKUP($A118,'Success Asset Classes'!$B$15:$BD$377,AX$21,FALSE)),VLOOKUP(MID($A118,4,5),'Project splits'!$C$5:$AM$346,AX$22,FALSE),VLOOKUP($A118,'Success Asset Classes'!$B$15:$BD$377,AX$21,FALSE)))</f>
        <v>0</v>
      </c>
      <c r="AY118" s="230">
        <f>IF($AR118=0,VLOOKUP(MID($A118,4,5),'Project splits'!$C$5:$AM$346,AY$22,FALSE),IF(ISNA(VLOOKUP($A118,'Success Asset Classes'!$B$15:$BD$377,AY$21,FALSE)),VLOOKUP(MID($A118,4,5),'Project splits'!$C$5:$AM$346,AY$22,FALSE),VLOOKUP($A118,'Success Asset Classes'!$B$15:$BD$377,AY$21,FALSE)))</f>
        <v>0</v>
      </c>
      <c r="AZ118" s="230">
        <f>IF($AR118=0,VLOOKUP(MID($A118,4,5),'Project splits'!$C$5:$AM$346,AZ$22,FALSE),IF(ISNA(VLOOKUP($A118,'Success Asset Classes'!$B$15:$BD$377,AZ$21,FALSE)),VLOOKUP(MID($A118,4,5),'Project splits'!$C$5:$AM$346,AZ$22,FALSE),VLOOKUP($A118,'Success Asset Classes'!$B$15:$BD$377,AZ$21,FALSE)))</f>
        <v>0</v>
      </c>
      <c r="BA118" s="230">
        <f>IF($AR118=0,VLOOKUP(MID($A118,4,5),'Project splits'!$C$5:$AM$346,BA$22,FALSE),IF(ISNA(VLOOKUP($A118,'Success Asset Classes'!$B$15:$BD$377,BA$21,FALSE)),VLOOKUP(MID($A118,4,5),'Project splits'!$C$5:$AM$346,BA$22,FALSE),VLOOKUP($A118,'Success Asset Classes'!$B$15:$BD$377,BA$21,FALSE)))</f>
        <v>0</v>
      </c>
      <c r="BB118" s="230">
        <f>IF($AR118=0,VLOOKUP(MID($A118,4,5),'Project splits'!$C$5:$AM$346,BB$22,FALSE),IF(ISNA(VLOOKUP($A118,'Success Asset Classes'!$B$15:$BD$377,BB$21,FALSE)),VLOOKUP(MID($A118,4,5),'Project splits'!$C$5:$AM$346,BB$22,FALSE),VLOOKUP($A118,'Success Asset Classes'!$B$15:$BD$377,BB$21,FALSE)))</f>
        <v>0</v>
      </c>
      <c r="BC118" s="230">
        <f>IF($AR118=0,VLOOKUP(MID($A118,4,5),'Project splits'!$C$5:$AM$346,BC$22,FALSE),IF(ISNA(VLOOKUP($A118,'Success Asset Classes'!$B$15:$BD$377,BC$21,FALSE)),VLOOKUP(MID($A118,4,5),'Project splits'!$C$5:$AM$346,BC$22,FALSE),VLOOKUP($A118,'Success Asset Classes'!$B$15:$BD$377,BC$21,FALSE)))</f>
        <v>0</v>
      </c>
      <c r="BD118" s="230">
        <f>IF($AR118=0,VLOOKUP(MID($A118,4,5),'Project splits'!$C$5:$AM$346,BD$22,FALSE),IF(ISNA(VLOOKUP($A118,'Success Asset Classes'!$B$15:$BD$377,BD$21,FALSE)),VLOOKUP(MID($A118,4,5),'Project splits'!$C$5:$AM$346,BD$22,FALSE),VLOOKUP($A118,'Success Asset Classes'!$B$15:$BD$377,BD$21,FALSE)))</f>
        <v>1</v>
      </c>
      <c r="BE118" s="230">
        <f>IF($AR118=0,VLOOKUP(MID($A118,4,5),'Project splits'!$C$5:$AM$346,BE$22,FALSE),IF(ISNA(VLOOKUP($A118,'Success Asset Classes'!$B$15:$BD$377,BE$21,FALSE)),VLOOKUP(MID($A118,4,5),'Project splits'!$C$5:$AM$346,BE$22,FALSE),VLOOKUP($A118,'Success Asset Classes'!$B$15:$BD$377,BE$21,FALSE)))</f>
        <v>0</v>
      </c>
      <c r="BF118" s="230">
        <f>IF($AR118=0,VLOOKUP(MID($A118,4,5),'Project splits'!$C$5:$AM$346,BF$22,FALSE),IF(ISNA(VLOOKUP($A118,'Success Asset Classes'!$B$15:$BD$377,BF$21,FALSE)),VLOOKUP(MID($A118,4,5),'Project splits'!$C$5:$AM$346,BF$22,FALSE),VLOOKUP($A118,'Success Asset Classes'!$B$15:$BD$377,BF$21,FALSE)))</f>
        <v>0</v>
      </c>
      <c r="BG118" s="230">
        <f>IF($AR118=0,VLOOKUP(MID($A118,4,5),'Project splits'!$C$5:$AM$346,BG$22,FALSE),IF(ISNA(VLOOKUP($A118,'Success Asset Classes'!$B$15:$BD$377,BG$21,FALSE)),VLOOKUP(MID($A118,4,5),'Project splits'!$C$5:$AM$346,BG$22,FALSE),VLOOKUP($A118,'Success Asset Classes'!$B$15:$BD$377,BG$21,FALSE)))</f>
        <v>0</v>
      </c>
      <c r="BH118" s="230">
        <f>IF($AR118=0,VLOOKUP(MID($A118,4,5),'Project splits'!$C$5:$AM$346,BH$22,FALSE),IF(ISNA(VLOOKUP($A118,'Success Asset Classes'!$B$15:$BD$377,BH$21,FALSE)),VLOOKUP(MID($A118,4,5),'Project splits'!$C$5:$AM$346,BH$22,FALSE),VLOOKUP($A118,'Success Asset Classes'!$B$15:$BD$377,BH$21,FALSE)))</f>
        <v>0</v>
      </c>
      <c r="BI118" s="230">
        <f>IF($AR118=0,VLOOKUP(MID($A118,4,5),'Project splits'!$C$5:$AM$346,BI$22,FALSE),IF(ISNA(VLOOKUP($A118,'Success Asset Classes'!$B$15:$BD$377,BI$21,FALSE)),VLOOKUP(MID($A118,4,5),'Project splits'!$C$5:$AM$346,BI$22,FALSE),VLOOKUP($A118,'Success Asset Classes'!$B$15:$BD$377,BI$21,FALSE)))</f>
        <v>0</v>
      </c>
      <c r="BJ118" s="230">
        <f>IF($AR118=0,VLOOKUP(MID($A118,4,5),'Project splits'!$C$5:$AM$346,BJ$22,FALSE),IF(ISNA(VLOOKUP($A118,'Success Asset Classes'!$B$15:$BD$377,BJ$21,FALSE)),VLOOKUP(MID($A118,4,5),'Project splits'!$C$5:$AM$346,BJ$22,FALSE),VLOOKUP($A118,'Success Asset Classes'!$B$15:$BD$377,BJ$21,FALSE)))</f>
        <v>0</v>
      </c>
      <c r="BK118" s="230">
        <f>IF($AR118=0,VLOOKUP(MID($A118,4,5),'Project splits'!$C$5:$AM$346,BK$22,FALSE),IF(ISNA(VLOOKUP($A118,'Success Asset Classes'!$B$15:$BD$377,BK$21,FALSE)),VLOOKUP(MID($A118,4,5),'Project splits'!$C$5:$AM$346,BK$22,FALSE),VLOOKUP($A118,'Success Asset Classes'!$B$15:$BD$377,BK$21,FALSE)))</f>
        <v>0</v>
      </c>
      <c r="BL118" s="230">
        <f>IF($AR118=0,VLOOKUP(MID($A118,4,5),'Project splits'!$C$5:$AM$346,BL$22,FALSE),IF(ISNA(VLOOKUP($A118,'Success Asset Classes'!$B$15:$BD$377,BL$21,FALSE)),VLOOKUP(MID($A118,4,5),'Project splits'!$C$5:$AM$346,BL$22,FALSE),VLOOKUP($A118,'Success Asset Classes'!$B$15:$BD$377,BL$21,FALSE)))</f>
        <v>0</v>
      </c>
      <c r="BM118" s="230">
        <f>IF($AR118=0,VLOOKUP(MID($A118,4,5),'Project splits'!$C$5:$AM$346,BM$22,FALSE),IF(ISNA(VLOOKUP($A118,'Success Asset Classes'!$B$15:$BD$377,BM$21,FALSE)),VLOOKUP(MID($A118,4,5),'Project splits'!$C$5:$AM$346,BM$22,FALSE),VLOOKUP($A118,'Success Asset Classes'!$B$15:$BD$377,BM$21,FALSE)))</f>
        <v>0</v>
      </c>
      <c r="BN118" s="230">
        <f>IF($AR118=0,VLOOKUP(MID($A118,4,5),'Project splits'!$C$5:$AM$346,BN$22,FALSE),IF(ISNA(VLOOKUP($A118,'Success Asset Classes'!$B$15:$BD$377,BN$21,FALSE)),VLOOKUP(MID($A118,4,5),'Project splits'!$C$5:$AM$346,BN$22,FALSE),VLOOKUP($A118,'Success Asset Classes'!$B$15:$BD$377,BN$21,FALSE)))</f>
        <v>0</v>
      </c>
      <c r="BO118" s="230">
        <f>IF($AR118=0,VLOOKUP(MID($A118,4,5),'Project splits'!$C$5:$AM$346,BO$22,FALSE),IF(ISNA(VLOOKUP($A118,'Success Asset Classes'!$B$15:$BD$377,BO$21,FALSE)),VLOOKUP(MID($A118,4,5),'Project splits'!$C$5:$AM$346,BO$22,FALSE),VLOOKUP($A118,'Success Asset Classes'!$B$15:$BD$377,BO$21,FALSE)))</f>
        <v>0</v>
      </c>
      <c r="BP118" s="230">
        <f>IF($AR118=0,VLOOKUP(MID($A118,4,5),'Project splits'!$C$5:$AM$346,BP$22,FALSE),IF(ISNA(VLOOKUP($A118,'Success Asset Classes'!$B$15:$BD$377,BP$21,FALSE)),VLOOKUP(MID($A118,4,5),'Project splits'!$C$5:$AM$346,BP$22,FALSE),VLOOKUP($A118,'Success Asset Classes'!$B$15:$BD$377,BP$21,FALSE)))</f>
        <v>0</v>
      </c>
      <c r="BQ118" s="230">
        <f>IF($AR118=0,VLOOKUP(MID($A118,4,5),'Project splits'!$C$5:$AM$346,BQ$22,FALSE),IF(ISNA(VLOOKUP($A118,'Success Asset Classes'!$B$15:$BD$377,BQ$21,FALSE)),VLOOKUP(MID($A118,4,5),'Project splits'!$C$5:$AM$346,BQ$22,FALSE),VLOOKUP($A118,'Success Asset Classes'!$B$15:$BD$377,BQ$21,FALSE)))</f>
        <v>0</v>
      </c>
      <c r="BR118" s="230">
        <f>IF($AR118=0,VLOOKUP(MID($A118,4,5),'Project splits'!$C$5:$AM$346,BR$22,FALSE),IF(ISNA(VLOOKUP($A118,'Success Asset Classes'!$B$15:$BD$377,BR$21,FALSE)),VLOOKUP(MID($A118,4,5),'Project splits'!$C$5:$AM$346,BR$22,FALSE),VLOOKUP($A118,'Success Asset Classes'!$B$15:$BD$377,BR$21,FALSE)))</f>
        <v>0</v>
      </c>
      <c r="BS118" s="247">
        <f t="shared" si="49"/>
        <v>1</v>
      </c>
      <c r="BT118" s="249">
        <f>1+IF(ISNA(VLOOKUP($A118,'Project labour content'!$A$7:$D$255,'Project labour content'!$D$1,FALSE)),VLOOKUP($D118,'Project labour content'!$F$6:$G$15,'Project labour content'!$G$1,FALSE),VLOOKUP($A118,'Project labour content'!$A$7:$D$255,'Project labour content'!$D$1,FALSE))*LabEsc22*1</f>
        <v>1.0004588373717143</v>
      </c>
      <c r="BU118" s="249">
        <f>1+IF(ISNA(VLOOKUP($A118,'Project labour content'!$A$7:$D$255,'Project labour content'!$D$1,FALSE)),VLOOKUP($D118,'Project labour content'!$F$6:$G$15,'Project labour content'!$G$1,FALSE),VLOOKUP($A118,'Project labour content'!$A$7:$D$255,'Project labour content'!$D$1,FALSE))*LabEsc23*1</f>
        <v>1.0009198771628127</v>
      </c>
      <c r="BV118" s="249">
        <f>1+IF(ISNA(VLOOKUP($A118,'Project labour content'!$A$7:$D$255,'Project labour content'!$D$1,FALSE)),VLOOKUP($D118,'Project labour content'!$F$6:$G$15,'Project labour content'!$G$1,FALSE),VLOOKUP($A118,'Project labour content'!$A$7:$D$255,'Project labour content'!$D$1,FALSE))*LabEsc24*1</f>
        <v>1.0013541766460274</v>
      </c>
      <c r="BW118" s="249">
        <f>1+IF(ISNA(VLOOKUP($A118,'Project labour content'!$A$7:$D$255,'Project labour content'!$D$1,FALSE)),VLOOKUP($D118,'Project labour content'!$F$6:$G$15,'Project labour content'!$G$1,FALSE),VLOOKUP($A118,'Project labour content'!$A$7:$D$255,'Project labour content'!$D$1,FALSE))*LabEsc25*1</f>
        <v>1.0019358484205465</v>
      </c>
      <c r="BX118" s="249">
        <f>1+IF(ISNA(VLOOKUP($A118,'Project labour content'!$A$7:$D$255,'Project labour content'!$D$1,FALSE)),VLOOKUP($D118,'Project labour content'!$F$6:$G$15,'Project labour content'!$G$1,FALSE),VLOOKUP($A118,'Project labour content'!$A$7:$D$255,'Project labour content'!$D$1,FALSE))*LabEsc26*1</f>
        <v>1.0025697737094765</v>
      </c>
      <c r="BY118" s="249">
        <f>1+IF(ISNA(VLOOKUP($A118,'Project labour content'!$A$7:$D$255,'Project labour content'!$D$1,FALSE)),VLOOKUP($D118,'Project labour content'!$F$6:$G$15,'Project labour content'!$G$1,FALSE),VLOOKUP($A118,'Project labour content'!$A$7:$D$255,'Project labour content'!$D$1,FALSE))*LabEsc27*1</f>
        <v>1.002962417280743</v>
      </c>
      <c r="BZ118" s="249">
        <f>1+IF(ISNA(VLOOKUP($A118,'Project labour content'!$A$7:$D$255,'Project labour content'!$D$1,FALSE)),VLOOKUP($D118,'Project labour content'!$F$6:$G$15,'Project labour content'!$G$1,FALSE),VLOOKUP($A118,'Project labour content'!$A$7:$D$255,'Project labour content'!$D$1,FALSE))*LabEsc28*1</f>
        <v>1.0032580778899065</v>
      </c>
      <c r="CA118" s="249">
        <f>1+IF(ISNA(VLOOKUP($A118,'Project labour content'!$A$7:$D$255,'Project labour content'!$D$1,FALSE)),VLOOKUP($D118,'Project labour content'!$F$6:$G$15,'Project labour content'!$G$1,FALSE),VLOOKUP($A118,'Project labour content'!$A$7:$D$255,'Project labour content'!$D$1,FALSE))*LabEsc29*1</f>
        <v>1.0037325540354922</v>
      </c>
      <c r="CB118" s="250" t="str">
        <f>IF(ISNA(VLOOKUP($A118,'Project labour content'!$A$7:$D$255,'Project labour content'!$D$1,FALSE)),"Category","Project")</f>
        <v>Project</v>
      </c>
      <c r="CD118" s="247" t="str">
        <f t="shared" si="50"/>
        <v>11828</v>
      </c>
      <c r="CE118" s="3"/>
    </row>
    <row r="119" spans="1:83" x14ac:dyDescent="0.15">
      <c r="A119" s="214" t="s">
        <v>176</v>
      </c>
      <c r="B119" s="11" t="str">
        <f>VLOOKUP($A119,'Incurred Real 2022$'!$A$25:$AC$426,'Incurred Real 2022$'!B$1,FALSE)</f>
        <v>NGM CT_VT Replacement Project</v>
      </c>
      <c r="C119" s="11" t="str">
        <f>VLOOKUP($A119,'Incurred Real 2022$'!$A$25:$AC$426,'Incurred Real 2022$'!C$1,FALSE)</f>
        <v>ExAnte</v>
      </c>
      <c r="D119" s="11" t="str">
        <f>VLOOKUP($A119,'Incurred Real 2022$'!$A$25:$AC$426,'Incurred Real 2022$'!D$1,FALSE)</f>
        <v>Replacement</v>
      </c>
      <c r="E119" s="11" t="str">
        <f>VLOOKUP($A119,'Incurred Real 2022$'!$A$25:$AC$426,'Incurred Real 2022$'!E$1,FALSE)</f>
        <v>Closed</v>
      </c>
      <c r="F119" s="105" t="str">
        <f>IF(VLOOKUP($A119,'Incurred Real 2022$'!$A$25:$AC$426,'Incurred Real 2022$'!F$1,FALSE)=0,"",VLOOKUP($A119,'Incurred Real 2022$'!$A$25:$AC$426,'Incurred Real 2022$'!F$1,FALSE))</f>
        <v/>
      </c>
      <c r="G119" s="105" t="str">
        <f>IF(VLOOKUP($A119,'Incurred Real 2022$'!$A$25:$AC$426,'Incurred Real 2022$'!G$1,FALSE)=0,"",VLOOKUP($A119,'Incurred Real 2022$'!$A$25:$AC$426,'Incurred Real 2022$'!G$1,FALSE))</f>
        <v/>
      </c>
      <c r="H119" s="105" t="str">
        <f>IF(VLOOKUP($A119,'Incurred Real 2022$'!$A$25:$AC$426,'Incurred Real 2022$'!H$1,FALSE)=0,"",VLOOKUP($A119,'Incurred Real 2022$'!$A$25:$AC$426,'Incurred Real 2022$'!H$1,FALSE))</f>
        <v/>
      </c>
      <c r="I119" s="105" t="str">
        <f>IF(VLOOKUP($A119,'Incurred Real 2022$'!$A$25:$AC$426,'Incurred Real 2022$'!I$1,FALSE)=0,"",VLOOKUP($A119,'Incurred Real 2022$'!$A$25:$AC$426,'Incurred Real 2022$'!I$1,FALSE))</f>
        <v/>
      </c>
      <c r="J119" s="105" t="str">
        <f>IF(VLOOKUP($A119,'Incurred Real 2022$'!$A$25:$AC$426,'Incurred Real 2022$'!J$1,FALSE)=0,"",VLOOKUP($A119,'Incurred Real 2022$'!$A$25:$AC$426,'Incurred Real 2022$'!J$1,FALSE))</f>
        <v/>
      </c>
      <c r="K119" s="105" t="str">
        <f>IF(VLOOKUP($A119,'Incurred Real 2022$'!$A$25:$AC$426,'Incurred Real 2022$'!K$1,FALSE)=0,"",VLOOKUP($A119,'Incurred Real 2022$'!$A$25:$AC$426,'Incurred Real 2022$'!K$1,FALSE))</f>
        <v/>
      </c>
      <c r="L119" s="105" t="str">
        <f>IF(VLOOKUP($A119,'Incurred Real 2022$'!$A$25:$AC$426,'Incurred Real 2022$'!L$1,FALSE)=0,"",VLOOKUP($A119,'Incurred Real 2022$'!$A$25:$AC$426,'Incurred Real 2022$'!L$1,FALSE))</f>
        <v/>
      </c>
      <c r="M119" s="105" t="str">
        <f>IF(VLOOKUP($A119,'Incurred Real 2022$'!$A$25:$AC$426,'Incurred Real 2022$'!M$1,FALSE)=0,"",VLOOKUP($A119,'Incurred Real 2022$'!$A$25:$AC$426,'Incurred Real 2022$'!M$1,FALSE))</f>
        <v/>
      </c>
      <c r="N119" s="105">
        <f>IF(VLOOKUP($A119,'Incurred Real 2022$'!$A$25:$AC$426,'Incurred Real 2022$'!N$1,FALSE)=0,"",VLOOKUP($A119,'Incurred Real 2022$'!$A$25:$AC$426,'Incurred Real 2022$'!N$1,FALSE))</f>
        <v>553053.62</v>
      </c>
      <c r="O119" s="105">
        <f>IF(VLOOKUP($A119,'Incurred Real 2022$'!$A$25:$AC$426,'Incurred Real 2022$'!O$1,FALSE)=0,"",VLOOKUP($A119,'Incurred Real 2022$'!$A$25:$AC$426,'Incurred Real 2022$'!O$1,FALSE))</f>
        <v>2539573.15</v>
      </c>
      <c r="P119" s="105">
        <f>IF(VLOOKUP($A119,'Incurred Real 2022$'!$A$25:$AC$426,'Incurred Real 2022$'!P$1,FALSE)=0,"",VLOOKUP($A119,'Incurred Real 2022$'!$A$25:$AC$426,'Incurred Real 2022$'!P$1,FALSE))</f>
        <v>301859.86</v>
      </c>
      <c r="Q119" s="105">
        <f>IF(VLOOKUP($A119,'Incurred Real 2022$'!$A$25:$AC$426,'Incurred Real 2022$'!Q$1,FALSE)=0,"",VLOOKUP($A119,'Incurred Real 2022$'!$A$25:$AC$426,'Incurred Real 2022$'!Q$1,FALSE))</f>
        <v>30966.25</v>
      </c>
      <c r="R119" s="105">
        <f>IF(VLOOKUP($A119,'Incurred Real 2022$'!$A$25:$AC$426,'Incurred Real 2022$'!R$1,FALSE)=0,"",VLOOKUP($A119,'Incurred Real 2022$'!$A$25:$AC$426,'Incurred Real 2022$'!R$1,FALSE))</f>
        <v>70097.179999999993</v>
      </c>
      <c r="S119" s="105">
        <f>IF(VLOOKUP($A119,'Incurred Real 2022$'!$A$25:$AC$426,'Incurred Real 2022$'!S$1,FALSE)=0,"",VLOOKUP($A119,'Incurred Real 2022$'!$A$25:$AC$426,'Incurred Real 2022$'!S$1,FALSE))</f>
        <v>9439.6200000000008</v>
      </c>
      <c r="T119" s="105" t="str">
        <f>IF(VLOOKUP($A119,'Incurred Real 2022$'!$A$25:$AC$426,'Incurred Real 2022$'!T$1,FALSE)=0,"",VLOOKUP($A119,'Incurred Real 2022$'!$A$25:$AC$426,'Incurred Real 2022$'!T$1,FALSE))</f>
        <v/>
      </c>
      <c r="U119" s="105" t="str">
        <f>IF(VLOOKUP($A119,'Incurred Real 2022$'!$A$25:$AC$426,'Incurred Real 2022$'!U$1,FALSE)=0,"",VLOOKUP($A119,'Incurred Real 2022$'!$A$25:$AC$426,'Incurred Real 2022$'!U$1,FALSE))</f>
        <v/>
      </c>
      <c r="V119" s="13" t="str">
        <f>IF(ISTEXT(VLOOKUP($A119,'Incurred Real 2022$'!$A$25:$AC$426,'Incurred Real 2022$'!V$1,FALSE)),"",(VLOOKUP($A119,'Incurred Real 2022$'!$A$25:$AC$426,'Incurred Real 2022$'!V$1,FALSE))*BT119*Incurred_Real!V$15)</f>
        <v/>
      </c>
      <c r="W119" s="13" t="str">
        <f>IF(ISTEXT(VLOOKUP($A119,'Incurred Real 2022$'!$A$25:$AC$426,'Incurred Real 2022$'!W$1,FALSE)),"",(VLOOKUP($A119,'Incurred Real 2022$'!$A$25:$AC$426,'Incurred Real 2022$'!W$1,FALSE))*BU119*Incurred_Real!W$15)</f>
        <v/>
      </c>
      <c r="X119" s="220" t="str">
        <f>IF(ISTEXT(VLOOKUP($A119,'Incurred Real 2022$'!$A$25:$AC$426,'Incurred Real 2022$'!X$1,FALSE)),"",(VLOOKUP($A119,'Incurred Real 2022$'!$A$25:$AC$426,'Incurred Real 2022$'!X$1,FALSE))*BV119*Incurred_Real!X$15)</f>
        <v/>
      </c>
      <c r="Y119" s="217" t="str">
        <f>IF(ISTEXT(VLOOKUP($A119,'Incurred Real 2022$'!$A$25:$AC$426,'Incurred Real 2022$'!Y$1,FALSE)),"",(VLOOKUP($A119,'Incurred Real 2022$'!$A$25:$AC$426,'Incurred Real 2022$'!Y$1,FALSE))*BW119*Incurred_Real!Y$15)</f>
        <v/>
      </c>
      <c r="Z119" s="13" t="str">
        <f>IF(ISTEXT(VLOOKUP($A119,'Incurred Real 2022$'!$A$25:$AC$426,'Incurred Real 2022$'!Z$1,FALSE)),"",(VLOOKUP($A119,'Incurred Real 2022$'!$A$25:$AC$426,'Incurred Real 2022$'!Z$1,FALSE))*BX119*Incurred_Real!Z$15)</f>
        <v/>
      </c>
      <c r="AA119" s="13" t="str">
        <f>IF(ISTEXT(VLOOKUP($A119,'Incurred Real 2022$'!$A$25:$AC$426,'Incurred Real 2022$'!AA$1,FALSE)),"",(VLOOKUP($A119,'Incurred Real 2022$'!$A$25:$AC$426,'Incurred Real 2022$'!AA$1,FALSE))*BY119*Incurred_Real!AA$15)</f>
        <v/>
      </c>
      <c r="AB119" s="13" t="str">
        <f>IF(ISTEXT(VLOOKUP($A119,'Incurred Real 2022$'!$A$25:$AC$426,'Incurred Real 2022$'!AB$1,FALSE)),"",(VLOOKUP($A119,'Incurred Real 2022$'!$A$25:$AC$426,'Incurred Real 2022$'!AB$1,FALSE))*BZ119*Incurred_Real!AB$15)</f>
        <v/>
      </c>
      <c r="AC119" s="13" t="str">
        <f>IF(ISTEXT(VLOOKUP($A119,'Incurred Real 2022$'!$A$25:$AC$426,'Incurred Real 2022$'!AC$1,FALSE)),"",(VLOOKUP($A119,'Incurred Real 2022$'!$A$25:$AC$426,'Incurred Real 2022$'!AC$1,FALSE))*CA119*Incurred_Real!AC$15)</f>
        <v/>
      </c>
      <c r="AD119" s="221">
        <f t="shared" si="45"/>
        <v>3504989.68</v>
      </c>
      <c r="AE119" s="221">
        <f t="shared" si="46"/>
        <v>3504989.68</v>
      </c>
      <c r="AF119" s="239">
        <f t="shared" si="51"/>
        <v>4597188.4759229664</v>
      </c>
      <c r="AG119" s="222">
        <f t="shared" si="47"/>
        <v>3549100.2875171397</v>
      </c>
      <c r="AH119" s="223">
        <f t="shared" si="54"/>
        <v>1.2953109530582023</v>
      </c>
      <c r="AI119" s="224">
        <f t="shared" si="48"/>
        <v>2019</v>
      </c>
      <c r="AJ119" s="225">
        <f>VLOOKUP($A119,Project_Commissioning!$C$4:$H$355,Project_Commissioning!F$1,FALSE)</f>
        <v>42186</v>
      </c>
      <c r="AK119" s="226">
        <f>VLOOKUP($A119,Project_Commissioning!$C$4:$H$355,Project_Commissioning!G$1,FALSE)</f>
        <v>2016</v>
      </c>
      <c r="AL119" s="225" t="str">
        <f>IF(VLOOKUP($A119,Project_Commissioning!$C$4:$H$355,Project_Commissioning!H$1,FALSE)=0,"",VLOOKUP($A119,Project_Commissioning!$C$4:$H$355,Project_Commissioning!H$1,FALSE))</f>
        <v/>
      </c>
      <c r="AM119" s="237">
        <f t="shared" si="52"/>
        <v>4083123.5956088854</v>
      </c>
      <c r="AN119" s="221" cm="1">
        <f t="array" ref="AN119">IF(ROUND(AE119,0)=0,0,LOOKUP(2,1/(F119:AC119&lt;&gt;""),F119:AC119))</f>
        <v>9439.6200000000008</v>
      </c>
      <c r="AO119" s="221">
        <f t="shared" si="53"/>
        <v>0</v>
      </c>
      <c r="AP119" s="79"/>
      <c r="AQ119" s="20"/>
      <c r="AR119" s="245">
        <f>IF(ISNA(VLOOKUP($A119,'Success Asset Classes'!$B$15:$AA$114,'Success Asset Classes'!$AA$1,FALSE)),0,VLOOKUP($A119,'Success Asset Classes'!$B$15:$AA$114,'Success Asset Classes'!$AA$1,FALSE))</f>
        <v>0</v>
      </c>
      <c r="AS119" s="230">
        <f>IF($AR119=0,VLOOKUP(MID($A119,4,5),'Project splits'!$C$5:$AM$346,AS$22,FALSE),IF(ISNA(VLOOKUP($A119,'Success Asset Classes'!$B$15:$BD$377,AS$21,FALSE)),VLOOKUP(MID($A119,4,5),'Project splits'!$C$5:$AM$346,AS$22,FALSE),VLOOKUP($A119,'Success Asset Classes'!$B$15:$BD$377,AS$21,FALSE)))</f>
        <v>0</v>
      </c>
      <c r="AT119" s="230">
        <f>IF($AR119=0,VLOOKUP(MID($A119,4,5),'Project splits'!$C$5:$AM$346,AT$22,FALSE),IF(ISNA(VLOOKUP($A119,'Success Asset Classes'!$B$15:$BD$377,AT$21,FALSE)),VLOOKUP(MID($A119,4,5),'Project splits'!$C$5:$AM$346,AT$22,FALSE),VLOOKUP($A119,'Success Asset Classes'!$B$15:$BD$377,AT$21,FALSE)))</f>
        <v>0</v>
      </c>
      <c r="AU119" s="230">
        <f>IF($AR119=0,VLOOKUP(MID($A119,4,5),'Project splits'!$C$5:$AM$346,AU$22,FALSE),IF(ISNA(VLOOKUP($A119,'Success Asset Classes'!$B$15:$BD$377,AU$21,FALSE)),VLOOKUP(MID($A119,4,5),'Project splits'!$C$5:$AM$346,AU$22,FALSE),VLOOKUP($A119,'Success Asset Classes'!$B$15:$BD$377,AU$21,FALSE)))</f>
        <v>0</v>
      </c>
      <c r="AV119" s="230">
        <f>IF($AR119=0,VLOOKUP(MID($A119,4,5),'Project splits'!$C$5:$AM$346,AV$22,FALSE),IF(ISNA(VLOOKUP($A119,'Success Asset Classes'!$B$15:$BD$377,AV$21,FALSE)),VLOOKUP(MID($A119,4,5),'Project splits'!$C$5:$AM$346,AV$22,FALSE),VLOOKUP($A119,'Success Asset Classes'!$B$15:$BD$377,AV$21,FALSE)))</f>
        <v>0</v>
      </c>
      <c r="AW119" s="230">
        <f>IF($AR119=0,VLOOKUP(MID($A119,4,5),'Project splits'!$C$5:$AM$346,AW$22,FALSE),IF(ISNA(VLOOKUP($A119,'Success Asset Classes'!$B$15:$BD$377,AW$21,FALSE)),VLOOKUP(MID($A119,4,5),'Project splits'!$C$5:$AM$346,AW$22,FALSE),VLOOKUP($A119,'Success Asset Classes'!$B$15:$BD$377,AW$21,FALSE)))</f>
        <v>0</v>
      </c>
      <c r="AX119" s="230">
        <f>IF($AR119=0,VLOOKUP(MID($A119,4,5),'Project splits'!$C$5:$AM$346,AX$22,FALSE),IF(ISNA(VLOOKUP($A119,'Success Asset Classes'!$B$15:$BD$377,AX$21,FALSE)),VLOOKUP(MID($A119,4,5),'Project splits'!$C$5:$AM$346,AX$22,FALSE),VLOOKUP($A119,'Success Asset Classes'!$B$15:$BD$377,AX$21,FALSE)))</f>
        <v>0</v>
      </c>
      <c r="AY119" s="230">
        <f>IF($AR119=0,VLOOKUP(MID($A119,4,5),'Project splits'!$C$5:$AM$346,AY$22,FALSE),IF(ISNA(VLOOKUP($A119,'Success Asset Classes'!$B$15:$BD$377,AY$21,FALSE)),VLOOKUP(MID($A119,4,5),'Project splits'!$C$5:$AM$346,AY$22,FALSE),VLOOKUP($A119,'Success Asset Classes'!$B$15:$BD$377,AY$21,FALSE)))</f>
        <v>0</v>
      </c>
      <c r="AZ119" s="230">
        <f>IF($AR119=0,VLOOKUP(MID($A119,4,5),'Project splits'!$C$5:$AM$346,AZ$22,FALSE),IF(ISNA(VLOOKUP($A119,'Success Asset Classes'!$B$15:$BD$377,AZ$21,FALSE)),VLOOKUP(MID($A119,4,5),'Project splits'!$C$5:$AM$346,AZ$22,FALSE),VLOOKUP($A119,'Success Asset Classes'!$B$15:$BD$377,AZ$21,FALSE)))</f>
        <v>0</v>
      </c>
      <c r="BA119" s="230">
        <f>IF($AR119=0,VLOOKUP(MID($A119,4,5),'Project splits'!$C$5:$AM$346,BA$22,FALSE),IF(ISNA(VLOOKUP($A119,'Success Asset Classes'!$B$15:$BD$377,BA$21,FALSE)),VLOOKUP(MID($A119,4,5),'Project splits'!$C$5:$AM$346,BA$22,FALSE),VLOOKUP($A119,'Success Asset Classes'!$B$15:$BD$377,BA$21,FALSE)))</f>
        <v>0</v>
      </c>
      <c r="BB119" s="230">
        <f>IF($AR119=0,VLOOKUP(MID($A119,4,5),'Project splits'!$C$5:$AM$346,BB$22,FALSE),IF(ISNA(VLOOKUP($A119,'Success Asset Classes'!$B$15:$BD$377,BB$21,FALSE)),VLOOKUP(MID($A119,4,5),'Project splits'!$C$5:$AM$346,BB$22,FALSE),VLOOKUP($A119,'Success Asset Classes'!$B$15:$BD$377,BB$21,FALSE)))</f>
        <v>0</v>
      </c>
      <c r="BC119" s="230">
        <f>IF($AR119=0,VLOOKUP(MID($A119,4,5),'Project splits'!$C$5:$AM$346,BC$22,FALSE),IF(ISNA(VLOOKUP($A119,'Success Asset Classes'!$B$15:$BD$377,BC$21,FALSE)),VLOOKUP(MID($A119,4,5),'Project splits'!$C$5:$AM$346,BC$22,FALSE),VLOOKUP($A119,'Success Asset Classes'!$B$15:$BD$377,BC$21,FALSE)))</f>
        <v>0</v>
      </c>
      <c r="BD119" s="230">
        <f>IF($AR119=0,VLOOKUP(MID($A119,4,5),'Project splits'!$C$5:$AM$346,BD$22,FALSE),IF(ISNA(VLOOKUP($A119,'Success Asset Classes'!$B$15:$BD$377,BD$21,FALSE)),VLOOKUP(MID($A119,4,5),'Project splits'!$C$5:$AM$346,BD$22,FALSE),VLOOKUP($A119,'Success Asset Classes'!$B$15:$BD$377,BD$21,FALSE)))</f>
        <v>0</v>
      </c>
      <c r="BE119" s="230">
        <f>IF($AR119=0,VLOOKUP(MID($A119,4,5),'Project splits'!$C$5:$AM$346,BE$22,FALSE),IF(ISNA(VLOOKUP($A119,'Success Asset Classes'!$B$15:$BD$377,BE$21,FALSE)),VLOOKUP(MID($A119,4,5),'Project splits'!$C$5:$AM$346,BE$22,FALSE),VLOOKUP($A119,'Success Asset Classes'!$B$15:$BD$377,BE$21,FALSE)))</f>
        <v>0</v>
      </c>
      <c r="BF119" s="230">
        <f>IF($AR119=0,VLOOKUP(MID($A119,4,5),'Project splits'!$C$5:$AM$346,BF$22,FALSE),IF(ISNA(VLOOKUP($A119,'Success Asset Classes'!$B$15:$BD$377,BF$21,FALSE)),VLOOKUP(MID($A119,4,5),'Project splits'!$C$5:$AM$346,BF$22,FALSE),VLOOKUP($A119,'Success Asset Classes'!$B$15:$BD$377,BF$21,FALSE)))</f>
        <v>0</v>
      </c>
      <c r="BG119" s="230">
        <f>IF($AR119=0,VLOOKUP(MID($A119,4,5),'Project splits'!$C$5:$AM$346,BG$22,FALSE),IF(ISNA(VLOOKUP($A119,'Success Asset Classes'!$B$15:$BD$377,BG$21,FALSE)),VLOOKUP(MID($A119,4,5),'Project splits'!$C$5:$AM$346,BG$22,FALSE),VLOOKUP($A119,'Success Asset Classes'!$B$15:$BD$377,BG$21,FALSE)))</f>
        <v>1</v>
      </c>
      <c r="BH119" s="230">
        <f>IF($AR119=0,VLOOKUP(MID($A119,4,5),'Project splits'!$C$5:$AM$346,BH$22,FALSE),IF(ISNA(VLOOKUP($A119,'Success Asset Classes'!$B$15:$BD$377,BH$21,FALSE)),VLOOKUP(MID($A119,4,5),'Project splits'!$C$5:$AM$346,BH$22,FALSE),VLOOKUP($A119,'Success Asset Classes'!$B$15:$BD$377,BH$21,FALSE)))</f>
        <v>0</v>
      </c>
      <c r="BI119" s="230">
        <f>IF($AR119=0,VLOOKUP(MID($A119,4,5),'Project splits'!$C$5:$AM$346,BI$22,FALSE),IF(ISNA(VLOOKUP($A119,'Success Asset Classes'!$B$15:$BD$377,BI$21,FALSE)),VLOOKUP(MID($A119,4,5),'Project splits'!$C$5:$AM$346,BI$22,FALSE),VLOOKUP($A119,'Success Asset Classes'!$B$15:$BD$377,BI$21,FALSE)))</f>
        <v>0</v>
      </c>
      <c r="BJ119" s="230">
        <f>IF($AR119=0,VLOOKUP(MID($A119,4,5),'Project splits'!$C$5:$AM$346,BJ$22,FALSE),IF(ISNA(VLOOKUP($A119,'Success Asset Classes'!$B$15:$BD$377,BJ$21,FALSE)),VLOOKUP(MID($A119,4,5),'Project splits'!$C$5:$AM$346,BJ$22,FALSE),VLOOKUP($A119,'Success Asset Classes'!$B$15:$BD$377,BJ$21,FALSE)))</f>
        <v>0</v>
      </c>
      <c r="BK119" s="230">
        <f>IF($AR119=0,VLOOKUP(MID($A119,4,5),'Project splits'!$C$5:$AM$346,BK$22,FALSE),IF(ISNA(VLOOKUP($A119,'Success Asset Classes'!$B$15:$BD$377,BK$21,FALSE)),VLOOKUP(MID($A119,4,5),'Project splits'!$C$5:$AM$346,BK$22,FALSE),VLOOKUP($A119,'Success Asset Classes'!$B$15:$BD$377,BK$21,FALSE)))</f>
        <v>0</v>
      </c>
      <c r="BL119" s="230">
        <f>IF($AR119=0,VLOOKUP(MID($A119,4,5),'Project splits'!$C$5:$AM$346,BL$22,FALSE),IF(ISNA(VLOOKUP($A119,'Success Asset Classes'!$B$15:$BD$377,BL$21,FALSE)),VLOOKUP(MID($A119,4,5),'Project splits'!$C$5:$AM$346,BL$22,FALSE),VLOOKUP($A119,'Success Asset Classes'!$B$15:$BD$377,BL$21,FALSE)))</f>
        <v>0</v>
      </c>
      <c r="BM119" s="230">
        <f>IF($AR119=0,VLOOKUP(MID($A119,4,5),'Project splits'!$C$5:$AM$346,BM$22,FALSE),IF(ISNA(VLOOKUP($A119,'Success Asset Classes'!$B$15:$BD$377,BM$21,FALSE)),VLOOKUP(MID($A119,4,5),'Project splits'!$C$5:$AM$346,BM$22,FALSE),VLOOKUP($A119,'Success Asset Classes'!$B$15:$BD$377,BM$21,FALSE)))</f>
        <v>0</v>
      </c>
      <c r="BN119" s="230">
        <f>IF($AR119=0,VLOOKUP(MID($A119,4,5),'Project splits'!$C$5:$AM$346,BN$22,FALSE),IF(ISNA(VLOOKUP($A119,'Success Asset Classes'!$B$15:$BD$377,BN$21,FALSE)),VLOOKUP(MID($A119,4,5),'Project splits'!$C$5:$AM$346,BN$22,FALSE),VLOOKUP($A119,'Success Asset Classes'!$B$15:$BD$377,BN$21,FALSE)))</f>
        <v>0</v>
      </c>
      <c r="BO119" s="230">
        <f>IF($AR119=0,VLOOKUP(MID($A119,4,5),'Project splits'!$C$5:$AM$346,BO$22,FALSE),IF(ISNA(VLOOKUP($A119,'Success Asset Classes'!$B$15:$BD$377,BO$21,FALSE)),VLOOKUP(MID($A119,4,5),'Project splits'!$C$5:$AM$346,BO$22,FALSE),VLOOKUP($A119,'Success Asset Classes'!$B$15:$BD$377,BO$21,FALSE)))</f>
        <v>0</v>
      </c>
      <c r="BP119" s="230">
        <f>IF($AR119=0,VLOOKUP(MID($A119,4,5),'Project splits'!$C$5:$AM$346,BP$22,FALSE),IF(ISNA(VLOOKUP($A119,'Success Asset Classes'!$B$15:$BD$377,BP$21,FALSE)),VLOOKUP(MID($A119,4,5),'Project splits'!$C$5:$AM$346,BP$22,FALSE),VLOOKUP($A119,'Success Asset Classes'!$B$15:$BD$377,BP$21,FALSE)))</f>
        <v>0</v>
      </c>
      <c r="BQ119" s="230">
        <f>IF($AR119=0,VLOOKUP(MID($A119,4,5),'Project splits'!$C$5:$AM$346,BQ$22,FALSE),IF(ISNA(VLOOKUP($A119,'Success Asset Classes'!$B$15:$BD$377,BQ$21,FALSE)),VLOOKUP(MID($A119,4,5),'Project splits'!$C$5:$AM$346,BQ$22,FALSE),VLOOKUP($A119,'Success Asset Classes'!$B$15:$BD$377,BQ$21,FALSE)))</f>
        <v>0</v>
      </c>
      <c r="BR119" s="230">
        <f>IF($AR119=0,VLOOKUP(MID($A119,4,5),'Project splits'!$C$5:$AM$346,BR$22,FALSE),IF(ISNA(VLOOKUP($A119,'Success Asset Classes'!$B$15:$BD$377,BR$21,FALSE)),VLOOKUP(MID($A119,4,5),'Project splits'!$C$5:$AM$346,BR$22,FALSE),VLOOKUP($A119,'Success Asset Classes'!$B$15:$BD$377,BR$21,FALSE)))</f>
        <v>0</v>
      </c>
      <c r="BS119" s="247">
        <f t="shared" si="49"/>
        <v>1</v>
      </c>
      <c r="BT119" s="249">
        <f>1+IF(ISNA(VLOOKUP($A119,'Project labour content'!$A$7:$D$255,'Project labour content'!$D$1,FALSE)),VLOOKUP($D119,'Project labour content'!$F$6:$G$15,'Project labour content'!$G$1,FALSE),VLOOKUP($A119,'Project labour content'!$A$7:$D$255,'Project labour content'!$D$1,FALSE))*LabEsc22*1</f>
        <v>1.0008946620064583</v>
      </c>
      <c r="BU119" s="249">
        <f>1+IF(ISNA(VLOOKUP($A119,'Project labour content'!$A$7:$D$255,'Project labour content'!$D$1,FALSE)),VLOOKUP($D119,'Project labour content'!$F$6:$G$15,'Project labour content'!$G$1,FALSE),VLOOKUP($A119,'Project labour content'!$A$7:$D$255,'Project labour content'!$D$1,FALSE))*LabEsc23*1</f>
        <v>1.0017936183905476</v>
      </c>
      <c r="BV119" s="249">
        <f>1+IF(ISNA(VLOOKUP($A119,'Project labour content'!$A$7:$D$255,'Project labour content'!$D$1,FALSE)),VLOOKUP($D119,'Project labour content'!$F$6:$G$15,'Project labour content'!$G$1,FALSE),VLOOKUP($A119,'Project labour content'!$A$7:$D$255,'Project labour content'!$D$1,FALSE))*LabEsc24*1</f>
        <v>1.0026404353043599</v>
      </c>
      <c r="BW119" s="249">
        <f>1+IF(ISNA(VLOOKUP($A119,'Project labour content'!$A$7:$D$255,'Project labour content'!$D$1,FALSE)),VLOOKUP($D119,'Project labour content'!$F$6:$G$15,'Project labour content'!$G$1,FALSE),VLOOKUP($A119,'Project labour content'!$A$7:$D$255,'Project labour content'!$D$1,FALSE))*LabEsc25*1</f>
        <v>1.0037746054242589</v>
      </c>
      <c r="BX119" s="249">
        <f>1+IF(ISNA(VLOOKUP($A119,'Project labour content'!$A$7:$D$255,'Project labour content'!$D$1,FALSE)),VLOOKUP($D119,'Project labour content'!$F$6:$G$15,'Project labour content'!$G$1,FALSE),VLOOKUP($A119,'Project labour content'!$A$7:$D$255,'Project labour content'!$D$1,FALSE))*LabEsc26*1</f>
        <v>1.0050106618265955</v>
      </c>
      <c r="BY119" s="249">
        <f>1+IF(ISNA(VLOOKUP($A119,'Project labour content'!$A$7:$D$255,'Project labour content'!$D$1,FALSE)),VLOOKUP($D119,'Project labour content'!$F$6:$G$15,'Project labour content'!$G$1,FALSE),VLOOKUP($A119,'Project labour content'!$A$7:$D$255,'Project labour content'!$D$1,FALSE))*LabEsc27*1</f>
        <v>1.0057762561459505</v>
      </c>
      <c r="BZ119" s="249">
        <f>1+IF(ISNA(VLOOKUP($A119,'Project labour content'!$A$7:$D$255,'Project labour content'!$D$1,FALSE)),VLOOKUP($D119,'Project labour content'!$F$6:$G$15,'Project labour content'!$G$1,FALSE),VLOOKUP($A119,'Project labour content'!$A$7:$D$255,'Project labour content'!$D$1,FALSE))*LabEsc28*1</f>
        <v>1.0063527486684249</v>
      </c>
      <c r="CA119" s="249">
        <f>1+IF(ISNA(VLOOKUP($A119,'Project labour content'!$A$7:$D$255,'Project labour content'!$D$1,FALSE)),VLOOKUP($D119,'Project labour content'!$F$6:$G$15,'Project labour content'!$G$1,FALSE),VLOOKUP($A119,'Project labour content'!$A$7:$D$255,'Project labour content'!$D$1,FALSE))*LabEsc29*1</f>
        <v>1.0072779038684916</v>
      </c>
      <c r="CB119" s="250" t="str">
        <f>IF(ISNA(VLOOKUP($A119,'Project labour content'!$A$7:$D$255,'Project labour content'!$D$1,FALSE)),"Category","Project")</f>
        <v>Category</v>
      </c>
      <c r="CD119" s="247" t="str">
        <f t="shared" si="50"/>
        <v>11847</v>
      </c>
      <c r="CE119" s="3"/>
    </row>
    <row r="120" spans="1:83" x14ac:dyDescent="0.15">
      <c r="A120" s="11" t="s">
        <v>178</v>
      </c>
      <c r="B120" s="11" t="str">
        <f>VLOOKUP($A120,'Incurred Real 2022$'!$A$25:$AC$426,'Incurred Real 2022$'!B$1,FALSE)</f>
        <v>Telecommunications Asset Replacement 2013-18</v>
      </c>
      <c r="C120" s="11" t="str">
        <f>VLOOKUP($A120,'Incurred Real 2022$'!$A$25:$AC$426,'Incurred Real 2022$'!C$1,FALSE)</f>
        <v>ExAnte</v>
      </c>
      <c r="D120" s="11" t="str">
        <f>VLOOKUP($A120,'Incurred Real 2022$'!$A$25:$AC$426,'Incurred Real 2022$'!D$1,FALSE)</f>
        <v>Replacement</v>
      </c>
      <c r="E120" s="11" t="str">
        <f>VLOOKUP($A120,'Incurred Real 2022$'!$A$25:$AC$426,'Incurred Real 2022$'!E$1,FALSE)</f>
        <v>Active</v>
      </c>
      <c r="F120" s="105" t="str">
        <f>IF(VLOOKUP($A120,'Incurred Real 2022$'!$A$25:$AC$426,'Incurred Real 2022$'!F$1,FALSE)=0,"",VLOOKUP($A120,'Incurred Real 2022$'!$A$25:$AC$426,'Incurred Real 2022$'!F$1,FALSE))</f>
        <v/>
      </c>
      <c r="G120" s="105" t="str">
        <f>IF(VLOOKUP($A120,'Incurred Real 2022$'!$A$25:$AC$426,'Incurred Real 2022$'!G$1,FALSE)=0,"",VLOOKUP($A120,'Incurred Real 2022$'!$A$25:$AC$426,'Incurred Real 2022$'!G$1,FALSE))</f>
        <v/>
      </c>
      <c r="H120" s="105" t="str">
        <f>IF(VLOOKUP($A120,'Incurred Real 2022$'!$A$25:$AC$426,'Incurred Real 2022$'!H$1,FALSE)=0,"",VLOOKUP($A120,'Incurred Real 2022$'!$A$25:$AC$426,'Incurred Real 2022$'!H$1,FALSE))</f>
        <v/>
      </c>
      <c r="I120" s="105" t="str">
        <f>IF(VLOOKUP($A120,'Incurred Real 2022$'!$A$25:$AC$426,'Incurred Real 2022$'!I$1,FALSE)=0,"",VLOOKUP($A120,'Incurred Real 2022$'!$A$25:$AC$426,'Incurred Real 2022$'!I$1,FALSE))</f>
        <v/>
      </c>
      <c r="J120" s="105" t="str">
        <f>IF(VLOOKUP($A120,'Incurred Real 2022$'!$A$25:$AC$426,'Incurred Real 2022$'!J$1,FALSE)=0,"",VLOOKUP($A120,'Incurred Real 2022$'!$A$25:$AC$426,'Incurred Real 2022$'!J$1,FALSE))</f>
        <v/>
      </c>
      <c r="K120" s="105" t="str">
        <f>IF(VLOOKUP($A120,'Incurred Real 2022$'!$A$25:$AC$426,'Incurred Real 2022$'!K$1,FALSE)=0,"",VLOOKUP($A120,'Incurred Real 2022$'!$A$25:$AC$426,'Incurred Real 2022$'!K$1,FALSE))</f>
        <v/>
      </c>
      <c r="L120" s="105" t="str">
        <f>IF(VLOOKUP($A120,'Incurred Real 2022$'!$A$25:$AC$426,'Incurred Real 2022$'!L$1,FALSE)=0,"",VLOOKUP($A120,'Incurred Real 2022$'!$A$25:$AC$426,'Incurred Real 2022$'!L$1,FALSE))</f>
        <v/>
      </c>
      <c r="M120" s="105" t="str">
        <f>IF(VLOOKUP($A120,'Incurred Real 2022$'!$A$25:$AC$426,'Incurred Real 2022$'!M$1,FALSE)=0,"",VLOOKUP($A120,'Incurred Real 2022$'!$A$25:$AC$426,'Incurred Real 2022$'!M$1,FALSE))</f>
        <v/>
      </c>
      <c r="N120" s="105" t="str">
        <f>IF(VLOOKUP($A120,'Incurred Real 2022$'!$A$25:$AC$426,'Incurred Real 2022$'!N$1,FALSE)=0,"",VLOOKUP($A120,'Incurred Real 2022$'!$A$25:$AC$426,'Incurred Real 2022$'!N$1,FALSE))</f>
        <v/>
      </c>
      <c r="O120" s="105">
        <f>IF(VLOOKUP($A120,'Incurred Real 2022$'!$A$25:$AC$426,'Incurred Real 2022$'!O$1,FALSE)=0,"",VLOOKUP($A120,'Incurred Real 2022$'!$A$25:$AC$426,'Incurred Real 2022$'!O$1,FALSE))</f>
        <v>157936.68</v>
      </c>
      <c r="P120" s="105">
        <f>IF(VLOOKUP($A120,'Incurred Real 2022$'!$A$25:$AC$426,'Incurred Real 2022$'!P$1,FALSE)=0,"",VLOOKUP($A120,'Incurred Real 2022$'!$A$25:$AC$426,'Incurred Real 2022$'!P$1,FALSE))</f>
        <v>735154.39</v>
      </c>
      <c r="Q120" s="105">
        <f>IF(VLOOKUP($A120,'Incurred Real 2022$'!$A$25:$AC$426,'Incurred Real 2022$'!Q$1,FALSE)=0,"",VLOOKUP($A120,'Incurred Real 2022$'!$A$25:$AC$426,'Incurred Real 2022$'!Q$1,FALSE))</f>
        <v>2776255.09</v>
      </c>
      <c r="R120" s="105">
        <f>IF(VLOOKUP($A120,'Incurred Real 2022$'!$A$25:$AC$426,'Incurred Real 2022$'!R$1,FALSE)=0,"",VLOOKUP($A120,'Incurred Real 2022$'!$A$25:$AC$426,'Incurred Real 2022$'!R$1,FALSE))</f>
        <v>2043187.19</v>
      </c>
      <c r="S120" s="105">
        <f>IF(VLOOKUP($A120,'Incurred Real 2022$'!$A$25:$AC$426,'Incurred Real 2022$'!S$1,FALSE)=0,"",VLOOKUP($A120,'Incurred Real 2022$'!$A$25:$AC$426,'Incurred Real 2022$'!S$1,FALSE))</f>
        <v>399857.16</v>
      </c>
      <c r="T120" s="105">
        <f>IF(VLOOKUP($A120,'Incurred Real 2022$'!$A$25:$AC$426,'Incurred Real 2022$'!T$1,FALSE)=0,"",VLOOKUP($A120,'Incurred Real 2022$'!$A$25:$AC$426,'Incurred Real 2022$'!T$1,FALSE))</f>
        <v>633595.85</v>
      </c>
      <c r="U120" s="105">
        <f>IF(VLOOKUP($A120,'Incurred Real 2022$'!$A$25:$AC$426,'Incurred Real 2022$'!U$1,FALSE)=0,"",VLOOKUP($A120,'Incurred Real 2022$'!$A$25:$AC$426,'Incurred Real 2022$'!U$1,FALSE))</f>
        <v>-121473.23</v>
      </c>
      <c r="V120" s="13">
        <f>IF(ISTEXT(VLOOKUP($A120,'Incurred Real 2022$'!$A$25:$AC$426,'Incurred Real 2022$'!V$1,FALSE)),"",(VLOOKUP($A120,'Incurred Real 2022$'!$A$25:$AC$426,'Incurred Real 2022$'!V$1,FALSE))*BT120*Incurred_Real!V$15)</f>
        <v>43970.454724735901</v>
      </c>
      <c r="W120" s="13" t="str">
        <f>IF(ISTEXT(VLOOKUP($A120,'Incurred Real 2022$'!$A$25:$AC$426,'Incurred Real 2022$'!W$1,FALSE)),"",(VLOOKUP($A120,'Incurred Real 2022$'!$A$25:$AC$426,'Incurred Real 2022$'!W$1,FALSE))*BU120*Incurred_Real!W$15)</f>
        <v/>
      </c>
      <c r="X120" s="220" t="str">
        <f>IF(ISTEXT(VLOOKUP($A120,'Incurred Real 2022$'!$A$25:$AC$426,'Incurred Real 2022$'!X$1,FALSE)),"",(VLOOKUP($A120,'Incurred Real 2022$'!$A$25:$AC$426,'Incurred Real 2022$'!X$1,FALSE))*BV120*Incurred_Real!X$15)</f>
        <v/>
      </c>
      <c r="Y120" s="217" t="str">
        <f>IF(ISTEXT(VLOOKUP($A120,'Incurred Real 2022$'!$A$25:$AC$426,'Incurred Real 2022$'!Y$1,FALSE)),"",(VLOOKUP($A120,'Incurred Real 2022$'!$A$25:$AC$426,'Incurred Real 2022$'!Y$1,FALSE))*BW120*Incurred_Real!Y$15)</f>
        <v/>
      </c>
      <c r="Z120" s="13" t="str">
        <f>IF(ISTEXT(VLOOKUP($A120,'Incurred Real 2022$'!$A$25:$AC$426,'Incurred Real 2022$'!Z$1,FALSE)),"",(VLOOKUP($A120,'Incurred Real 2022$'!$A$25:$AC$426,'Incurred Real 2022$'!Z$1,FALSE))*BX120*Incurred_Real!Z$15)</f>
        <v/>
      </c>
      <c r="AA120" s="13" t="str">
        <f>IF(ISTEXT(VLOOKUP($A120,'Incurred Real 2022$'!$A$25:$AC$426,'Incurred Real 2022$'!AA$1,FALSE)),"",(VLOOKUP($A120,'Incurred Real 2022$'!$A$25:$AC$426,'Incurred Real 2022$'!AA$1,FALSE))*BY120*Incurred_Real!AA$15)</f>
        <v/>
      </c>
      <c r="AB120" s="13" t="str">
        <f>IF(ISTEXT(VLOOKUP($A120,'Incurred Real 2022$'!$A$25:$AC$426,'Incurred Real 2022$'!AB$1,FALSE)),"",(VLOOKUP($A120,'Incurred Real 2022$'!$A$25:$AC$426,'Incurred Real 2022$'!AB$1,FALSE))*BZ120*Incurred_Real!AB$15)</f>
        <v/>
      </c>
      <c r="AC120" s="13" t="str">
        <f>IF(ISTEXT(VLOOKUP($A120,'Incurred Real 2022$'!$A$25:$AC$426,'Incurred Real 2022$'!AC$1,FALSE)),"",(VLOOKUP($A120,'Incurred Real 2022$'!$A$25:$AC$426,'Incurred Real 2022$'!AC$1,FALSE))*CA120*Incurred_Real!AC$15)</f>
        <v/>
      </c>
      <c r="AD120" s="221">
        <f t="shared" si="45"/>
        <v>6668483.5847247345</v>
      </c>
      <c r="AE120" s="221">
        <f t="shared" si="46"/>
        <v>6911430.0447247354</v>
      </c>
      <c r="AF120" s="239">
        <f t="shared" si="51"/>
        <v>8383521.0335827088</v>
      </c>
      <c r="AG120" s="222">
        <f t="shared" si="47"/>
        <v>7182319.7240651315</v>
      </c>
      <c r="AH120" s="223">
        <f t="shared" si="54"/>
        <v>1.1672441990423823</v>
      </c>
      <c r="AI120" s="224">
        <f t="shared" si="48"/>
        <v>2022</v>
      </c>
      <c r="AJ120" s="225">
        <f>VLOOKUP($A120,Project_Commissioning!$C$4:$H$355,Project_Commissioning!F$1,FALSE)</f>
        <v>44494</v>
      </c>
      <c r="AK120" s="226">
        <f>VLOOKUP($A120,Project_Commissioning!$C$4:$H$355,Project_Commissioning!G$1,FALSE)</f>
        <v>2022</v>
      </c>
      <c r="AL120" s="225" t="str">
        <f>IF(VLOOKUP($A120,Project_Commissioning!$C$4:$H$355,Project_Commissioning!H$1,FALSE)=0,"",VLOOKUP($A120,Project_Commissioning!$C$4:$H$355,Project_Commissioning!H$1,FALSE))</f>
        <v/>
      </c>
      <c r="AM120" s="237">
        <f t="shared" si="52"/>
        <v>7446062.4631302478</v>
      </c>
      <c r="AN120" s="221" cm="1">
        <f t="array" ref="AN120">IF(ROUND(AE120,0)=0,0,LOOKUP(2,1/(F120:AC120&lt;&gt;""),F120:AC120))</f>
        <v>43970.454724735901</v>
      </c>
      <c r="AO120" s="221">
        <f t="shared" si="53"/>
        <v>43970.454724735901</v>
      </c>
      <c r="AP120" s="79"/>
      <c r="AQ120" s="20"/>
      <c r="AR120" s="245">
        <f>IF(ISNA(VLOOKUP($A120,'Success Asset Classes'!$B$15:$AA$114,'Success Asset Classes'!$AA$1,FALSE)),0,VLOOKUP($A120,'Success Asset Classes'!$B$15:$AA$114,'Success Asset Classes'!$AA$1,FALSE))</f>
        <v>0</v>
      </c>
      <c r="AS120" s="230">
        <f>IF($AR120=0,VLOOKUP(MID($A120,4,5),'Project splits'!$C$5:$AM$346,AS$22,FALSE),IF(ISNA(VLOOKUP($A120,'Success Asset Classes'!$B$15:$BD$377,AS$21,FALSE)),VLOOKUP(MID($A120,4,5),'Project splits'!$C$5:$AM$346,AS$22,FALSE),VLOOKUP($A120,'Success Asset Classes'!$B$15:$BD$377,AS$21,FALSE)))</f>
        <v>0</v>
      </c>
      <c r="AT120" s="230">
        <f>IF($AR120=0,VLOOKUP(MID($A120,4,5),'Project splits'!$C$5:$AM$346,AT$22,FALSE),IF(ISNA(VLOOKUP($A120,'Success Asset Classes'!$B$15:$BD$377,AT$21,FALSE)),VLOOKUP(MID($A120,4,5),'Project splits'!$C$5:$AM$346,AT$22,FALSE),VLOOKUP($A120,'Success Asset Classes'!$B$15:$BD$377,AT$21,FALSE)))</f>
        <v>0</v>
      </c>
      <c r="AU120" s="230">
        <f>IF($AR120=0,VLOOKUP(MID($A120,4,5),'Project splits'!$C$5:$AM$346,AU$22,FALSE),IF(ISNA(VLOOKUP($A120,'Success Asset Classes'!$B$15:$BD$377,AU$21,FALSE)),VLOOKUP(MID($A120,4,5),'Project splits'!$C$5:$AM$346,AU$22,FALSE),VLOOKUP($A120,'Success Asset Classes'!$B$15:$BD$377,AU$21,FALSE)))</f>
        <v>0</v>
      </c>
      <c r="AV120" s="230">
        <f>IF($AR120=0,VLOOKUP(MID($A120,4,5),'Project splits'!$C$5:$AM$346,AV$22,FALSE),IF(ISNA(VLOOKUP($A120,'Success Asset Classes'!$B$15:$BD$377,AV$21,FALSE)),VLOOKUP(MID($A120,4,5),'Project splits'!$C$5:$AM$346,AV$22,FALSE),VLOOKUP($A120,'Success Asset Classes'!$B$15:$BD$377,AV$21,FALSE)))</f>
        <v>1</v>
      </c>
      <c r="AW120" s="230">
        <f>IF($AR120=0,VLOOKUP(MID($A120,4,5),'Project splits'!$C$5:$AM$346,AW$22,FALSE),IF(ISNA(VLOOKUP($A120,'Success Asset Classes'!$B$15:$BD$377,AW$21,FALSE)),VLOOKUP(MID($A120,4,5),'Project splits'!$C$5:$AM$346,AW$22,FALSE),VLOOKUP($A120,'Success Asset Classes'!$B$15:$BD$377,AW$21,FALSE)))</f>
        <v>0</v>
      </c>
      <c r="AX120" s="230">
        <f>IF($AR120=0,VLOOKUP(MID($A120,4,5),'Project splits'!$C$5:$AM$346,AX$22,FALSE),IF(ISNA(VLOOKUP($A120,'Success Asset Classes'!$B$15:$BD$377,AX$21,FALSE)),VLOOKUP(MID($A120,4,5),'Project splits'!$C$5:$AM$346,AX$22,FALSE),VLOOKUP($A120,'Success Asset Classes'!$B$15:$BD$377,AX$21,FALSE)))</f>
        <v>0</v>
      </c>
      <c r="AY120" s="230">
        <f>IF($AR120=0,VLOOKUP(MID($A120,4,5),'Project splits'!$C$5:$AM$346,AY$22,FALSE),IF(ISNA(VLOOKUP($A120,'Success Asset Classes'!$B$15:$BD$377,AY$21,FALSE)),VLOOKUP(MID($A120,4,5),'Project splits'!$C$5:$AM$346,AY$22,FALSE),VLOOKUP($A120,'Success Asset Classes'!$B$15:$BD$377,AY$21,FALSE)))</f>
        <v>0</v>
      </c>
      <c r="AZ120" s="230">
        <f>IF($AR120=0,VLOOKUP(MID($A120,4,5),'Project splits'!$C$5:$AM$346,AZ$22,FALSE),IF(ISNA(VLOOKUP($A120,'Success Asset Classes'!$B$15:$BD$377,AZ$21,FALSE)),VLOOKUP(MID($A120,4,5),'Project splits'!$C$5:$AM$346,AZ$22,FALSE),VLOOKUP($A120,'Success Asset Classes'!$B$15:$BD$377,AZ$21,FALSE)))</f>
        <v>0</v>
      </c>
      <c r="BA120" s="230">
        <f>IF($AR120=0,VLOOKUP(MID($A120,4,5),'Project splits'!$C$5:$AM$346,BA$22,FALSE),IF(ISNA(VLOOKUP($A120,'Success Asset Classes'!$B$15:$BD$377,BA$21,FALSE)),VLOOKUP(MID($A120,4,5),'Project splits'!$C$5:$AM$346,BA$22,FALSE),VLOOKUP($A120,'Success Asset Classes'!$B$15:$BD$377,BA$21,FALSE)))</f>
        <v>0</v>
      </c>
      <c r="BB120" s="230">
        <f>IF($AR120=0,VLOOKUP(MID($A120,4,5),'Project splits'!$C$5:$AM$346,BB$22,FALSE),IF(ISNA(VLOOKUP($A120,'Success Asset Classes'!$B$15:$BD$377,BB$21,FALSE)),VLOOKUP(MID($A120,4,5),'Project splits'!$C$5:$AM$346,BB$22,FALSE),VLOOKUP($A120,'Success Asset Classes'!$B$15:$BD$377,BB$21,FALSE)))</f>
        <v>0</v>
      </c>
      <c r="BC120" s="230">
        <f>IF($AR120=0,VLOOKUP(MID($A120,4,5),'Project splits'!$C$5:$AM$346,BC$22,FALSE),IF(ISNA(VLOOKUP($A120,'Success Asset Classes'!$B$15:$BD$377,BC$21,FALSE)),VLOOKUP(MID($A120,4,5),'Project splits'!$C$5:$AM$346,BC$22,FALSE),VLOOKUP($A120,'Success Asset Classes'!$B$15:$BD$377,BC$21,FALSE)))</f>
        <v>0</v>
      </c>
      <c r="BD120" s="230">
        <f>IF($AR120=0,VLOOKUP(MID($A120,4,5),'Project splits'!$C$5:$AM$346,BD$22,FALSE),IF(ISNA(VLOOKUP($A120,'Success Asset Classes'!$B$15:$BD$377,BD$21,FALSE)),VLOOKUP(MID($A120,4,5),'Project splits'!$C$5:$AM$346,BD$22,FALSE),VLOOKUP($A120,'Success Asset Classes'!$B$15:$BD$377,BD$21,FALSE)))</f>
        <v>0</v>
      </c>
      <c r="BE120" s="230">
        <f>IF($AR120=0,VLOOKUP(MID($A120,4,5),'Project splits'!$C$5:$AM$346,BE$22,FALSE),IF(ISNA(VLOOKUP($A120,'Success Asset Classes'!$B$15:$BD$377,BE$21,FALSE)),VLOOKUP(MID($A120,4,5),'Project splits'!$C$5:$AM$346,BE$22,FALSE),VLOOKUP($A120,'Success Asset Classes'!$B$15:$BD$377,BE$21,FALSE)))</f>
        <v>0</v>
      </c>
      <c r="BF120" s="230">
        <f>IF($AR120=0,VLOOKUP(MID($A120,4,5),'Project splits'!$C$5:$AM$346,BF$22,FALSE),IF(ISNA(VLOOKUP($A120,'Success Asset Classes'!$B$15:$BD$377,BF$21,FALSE)),VLOOKUP(MID($A120,4,5),'Project splits'!$C$5:$AM$346,BF$22,FALSE),VLOOKUP($A120,'Success Asset Classes'!$B$15:$BD$377,BF$21,FALSE)))</f>
        <v>0</v>
      </c>
      <c r="BG120" s="230">
        <f>IF($AR120=0,VLOOKUP(MID($A120,4,5),'Project splits'!$C$5:$AM$346,BG$22,FALSE),IF(ISNA(VLOOKUP($A120,'Success Asset Classes'!$B$15:$BD$377,BG$21,FALSE)),VLOOKUP(MID($A120,4,5),'Project splits'!$C$5:$AM$346,BG$22,FALSE),VLOOKUP($A120,'Success Asset Classes'!$B$15:$BD$377,BG$21,FALSE)))</f>
        <v>0</v>
      </c>
      <c r="BH120" s="230">
        <f>IF($AR120=0,VLOOKUP(MID($A120,4,5),'Project splits'!$C$5:$AM$346,BH$22,FALSE),IF(ISNA(VLOOKUP($A120,'Success Asset Classes'!$B$15:$BD$377,BH$21,FALSE)),VLOOKUP(MID($A120,4,5),'Project splits'!$C$5:$AM$346,BH$22,FALSE),VLOOKUP($A120,'Success Asset Classes'!$B$15:$BD$377,BH$21,FALSE)))</f>
        <v>0</v>
      </c>
      <c r="BI120" s="230">
        <f>IF($AR120=0,VLOOKUP(MID($A120,4,5),'Project splits'!$C$5:$AM$346,BI$22,FALSE),IF(ISNA(VLOOKUP($A120,'Success Asset Classes'!$B$15:$BD$377,BI$21,FALSE)),VLOOKUP(MID($A120,4,5),'Project splits'!$C$5:$AM$346,BI$22,FALSE),VLOOKUP($A120,'Success Asset Classes'!$B$15:$BD$377,BI$21,FALSE)))</f>
        <v>0</v>
      </c>
      <c r="BJ120" s="230">
        <f>IF($AR120=0,VLOOKUP(MID($A120,4,5),'Project splits'!$C$5:$AM$346,BJ$22,FALSE),IF(ISNA(VLOOKUP($A120,'Success Asset Classes'!$B$15:$BD$377,BJ$21,FALSE)),VLOOKUP(MID($A120,4,5),'Project splits'!$C$5:$AM$346,BJ$22,FALSE),VLOOKUP($A120,'Success Asset Classes'!$B$15:$BD$377,BJ$21,FALSE)))</f>
        <v>0</v>
      </c>
      <c r="BK120" s="230">
        <f>IF($AR120=0,VLOOKUP(MID($A120,4,5),'Project splits'!$C$5:$AM$346,BK$22,FALSE),IF(ISNA(VLOOKUP($A120,'Success Asset Classes'!$B$15:$BD$377,BK$21,FALSE)),VLOOKUP(MID($A120,4,5),'Project splits'!$C$5:$AM$346,BK$22,FALSE),VLOOKUP($A120,'Success Asset Classes'!$B$15:$BD$377,BK$21,FALSE)))</f>
        <v>0</v>
      </c>
      <c r="BL120" s="230">
        <f>IF($AR120=0,VLOOKUP(MID($A120,4,5),'Project splits'!$C$5:$AM$346,BL$22,FALSE),IF(ISNA(VLOOKUP($A120,'Success Asset Classes'!$B$15:$BD$377,BL$21,FALSE)),VLOOKUP(MID($A120,4,5),'Project splits'!$C$5:$AM$346,BL$22,FALSE),VLOOKUP($A120,'Success Asset Classes'!$B$15:$BD$377,BL$21,FALSE)))</f>
        <v>0</v>
      </c>
      <c r="BM120" s="230">
        <f>IF($AR120=0,VLOOKUP(MID($A120,4,5),'Project splits'!$C$5:$AM$346,BM$22,FALSE),IF(ISNA(VLOOKUP($A120,'Success Asset Classes'!$B$15:$BD$377,BM$21,FALSE)),VLOOKUP(MID($A120,4,5),'Project splits'!$C$5:$AM$346,BM$22,FALSE),VLOOKUP($A120,'Success Asset Classes'!$B$15:$BD$377,BM$21,FALSE)))</f>
        <v>0</v>
      </c>
      <c r="BN120" s="230">
        <f>IF($AR120=0,VLOOKUP(MID($A120,4,5),'Project splits'!$C$5:$AM$346,BN$22,FALSE),IF(ISNA(VLOOKUP($A120,'Success Asset Classes'!$B$15:$BD$377,BN$21,FALSE)),VLOOKUP(MID($A120,4,5),'Project splits'!$C$5:$AM$346,BN$22,FALSE),VLOOKUP($A120,'Success Asset Classes'!$B$15:$BD$377,BN$21,FALSE)))</f>
        <v>0</v>
      </c>
      <c r="BO120" s="230">
        <f>IF($AR120=0,VLOOKUP(MID($A120,4,5),'Project splits'!$C$5:$AM$346,BO$22,FALSE),IF(ISNA(VLOOKUP($A120,'Success Asset Classes'!$B$15:$BD$377,BO$21,FALSE)),VLOOKUP(MID($A120,4,5),'Project splits'!$C$5:$AM$346,BO$22,FALSE),VLOOKUP($A120,'Success Asset Classes'!$B$15:$BD$377,BO$21,FALSE)))</f>
        <v>0</v>
      </c>
      <c r="BP120" s="230">
        <f>IF($AR120=0,VLOOKUP(MID($A120,4,5),'Project splits'!$C$5:$AM$346,BP$22,FALSE),IF(ISNA(VLOOKUP($A120,'Success Asset Classes'!$B$15:$BD$377,BP$21,FALSE)),VLOOKUP(MID($A120,4,5),'Project splits'!$C$5:$AM$346,BP$22,FALSE),VLOOKUP($A120,'Success Asset Classes'!$B$15:$BD$377,BP$21,FALSE)))</f>
        <v>0</v>
      </c>
      <c r="BQ120" s="230">
        <f>IF($AR120=0,VLOOKUP(MID($A120,4,5),'Project splits'!$C$5:$AM$346,BQ$22,FALSE),IF(ISNA(VLOOKUP($A120,'Success Asset Classes'!$B$15:$BD$377,BQ$21,FALSE)),VLOOKUP(MID($A120,4,5),'Project splits'!$C$5:$AM$346,BQ$22,FALSE),VLOOKUP($A120,'Success Asset Classes'!$B$15:$BD$377,BQ$21,FALSE)))</f>
        <v>0</v>
      </c>
      <c r="BR120" s="230">
        <f>IF($AR120=0,VLOOKUP(MID($A120,4,5),'Project splits'!$C$5:$AM$346,BR$22,FALSE),IF(ISNA(VLOOKUP($A120,'Success Asset Classes'!$B$15:$BD$377,BR$21,FALSE)),VLOOKUP(MID($A120,4,5),'Project splits'!$C$5:$AM$346,BR$22,FALSE),VLOOKUP($A120,'Success Asset Classes'!$B$15:$BD$377,BR$21,FALSE)))</f>
        <v>0</v>
      </c>
      <c r="BS120" s="247">
        <f t="shared" si="49"/>
        <v>1</v>
      </c>
      <c r="BT120" s="249">
        <f>1+IF(ISNA(VLOOKUP($A120,'Project labour content'!$A$7:$D$255,'Project labour content'!$D$1,FALSE)),VLOOKUP($D120,'Project labour content'!$F$6:$G$15,'Project labour content'!$G$1,FALSE),VLOOKUP($A120,'Project labour content'!$A$7:$D$255,'Project labour content'!$D$1,FALSE))*LabEsc22*1</f>
        <v>1.0009403359997264</v>
      </c>
      <c r="BU120" s="249">
        <f>1+IF(ISNA(VLOOKUP($A120,'Project labour content'!$A$7:$D$255,'Project labour content'!$D$1,FALSE)),VLOOKUP($D120,'Project labour content'!$F$6:$G$15,'Project labour content'!$G$1,FALSE),VLOOKUP($A120,'Project labour content'!$A$7:$D$255,'Project labour content'!$D$1,FALSE))*LabEsc23*1</f>
        <v>1.0018851856122513</v>
      </c>
      <c r="BV120" s="249">
        <f>1+IF(ISNA(VLOOKUP($A120,'Project labour content'!$A$7:$D$255,'Project labour content'!$D$1,FALSE)),VLOOKUP($D120,'Project labour content'!$F$6:$G$15,'Project labour content'!$G$1,FALSE),VLOOKUP($A120,'Project labour content'!$A$7:$D$255,'Project labour content'!$D$1,FALSE))*LabEsc24*1</f>
        <v>1.00277523394725</v>
      </c>
      <c r="BW120" s="249">
        <f>1+IF(ISNA(VLOOKUP($A120,'Project labour content'!$A$7:$D$255,'Project labour content'!$D$1,FALSE)),VLOOKUP($D120,'Project labour content'!$F$6:$G$15,'Project labour content'!$G$1,FALSE),VLOOKUP($A120,'Project labour content'!$A$7:$D$255,'Project labour content'!$D$1,FALSE))*LabEsc25*1</f>
        <v>1.0039673053505913</v>
      </c>
      <c r="BX120" s="249">
        <f>1+IF(ISNA(VLOOKUP($A120,'Project labour content'!$A$7:$D$255,'Project labour content'!$D$1,FALSE)),VLOOKUP($D120,'Project labour content'!$F$6:$G$15,'Project labour content'!$G$1,FALSE),VLOOKUP($A120,'Project labour content'!$A$7:$D$255,'Project labour content'!$D$1,FALSE))*LabEsc26*1</f>
        <v>1.0052664645016662</v>
      </c>
      <c r="BY120" s="249">
        <f>1+IF(ISNA(VLOOKUP($A120,'Project labour content'!$A$7:$D$255,'Project labour content'!$D$1,FALSE)),VLOOKUP($D120,'Project labour content'!$F$6:$G$15,'Project labour content'!$G$1,FALSE),VLOOKUP($A120,'Project labour content'!$A$7:$D$255,'Project labour content'!$D$1,FALSE))*LabEsc27*1</f>
        <v>1.0060711436927783</v>
      </c>
      <c r="BZ120" s="249">
        <f>1+IF(ISNA(VLOOKUP($A120,'Project labour content'!$A$7:$D$255,'Project labour content'!$D$1,FALSE)),VLOOKUP($D120,'Project labour content'!$F$6:$G$15,'Project labour content'!$G$1,FALSE),VLOOKUP($A120,'Project labour content'!$A$7:$D$255,'Project labour content'!$D$1,FALSE))*LabEsc28*1</f>
        <v>1.0066770671236855</v>
      </c>
      <c r="CA120" s="249">
        <f>1+IF(ISNA(VLOOKUP($A120,'Project labour content'!$A$7:$D$255,'Project labour content'!$D$1,FALSE)),VLOOKUP($D120,'Project labour content'!$F$6:$G$15,'Project labour content'!$G$1,FALSE),VLOOKUP($A120,'Project labour content'!$A$7:$D$255,'Project labour content'!$D$1,FALSE))*LabEsc29*1</f>
        <v>1.0076494530456055</v>
      </c>
      <c r="CB120" s="250" t="str">
        <f>IF(ISNA(VLOOKUP($A120,'Project labour content'!$A$7:$D$255,'Project labour content'!$D$1,FALSE)),"Category","Project")</f>
        <v>Project</v>
      </c>
      <c r="CD120" s="247" t="str">
        <f t="shared" si="50"/>
        <v>11854</v>
      </c>
      <c r="CE120" s="3"/>
    </row>
    <row r="121" spans="1:83" x14ac:dyDescent="0.15">
      <c r="A121" s="11" t="s">
        <v>179</v>
      </c>
      <c r="B121" s="11" t="str">
        <f>VLOOKUP($A121,'Incurred Real 2022$'!$A$25:$AC$426,'Incurred Real 2022$'!B$1,FALSE)</f>
        <v>Telecommunications Network Optimisation Stage 2</v>
      </c>
      <c r="C121" s="11" t="str">
        <f>VLOOKUP($A121,'Incurred Real 2022$'!$A$25:$AC$426,'Incurred Real 2022$'!C$1,FALSE)</f>
        <v>ExAnte</v>
      </c>
      <c r="D121" s="11" t="str">
        <f>VLOOKUP($A121,'Incurred Real 2022$'!$A$25:$AC$426,'Incurred Real 2022$'!D$1,FALSE)</f>
        <v>Augmentation</v>
      </c>
      <c r="E121" s="11" t="str">
        <f>VLOOKUP($A121,'Incurred Real 2022$'!$A$25:$AC$426,'Incurred Real 2022$'!E$1,FALSE)</f>
        <v>Closed</v>
      </c>
      <c r="F121" s="105" t="str">
        <f>IF(VLOOKUP($A121,'Incurred Real 2022$'!$A$25:$AC$426,'Incurred Real 2022$'!F$1,FALSE)=0,"",VLOOKUP($A121,'Incurred Real 2022$'!$A$25:$AC$426,'Incurred Real 2022$'!F$1,FALSE))</f>
        <v/>
      </c>
      <c r="G121" s="105" t="str">
        <f>IF(VLOOKUP($A121,'Incurred Real 2022$'!$A$25:$AC$426,'Incurred Real 2022$'!G$1,FALSE)=0,"",VLOOKUP($A121,'Incurred Real 2022$'!$A$25:$AC$426,'Incurred Real 2022$'!G$1,FALSE))</f>
        <v/>
      </c>
      <c r="H121" s="105" t="str">
        <f>IF(VLOOKUP($A121,'Incurred Real 2022$'!$A$25:$AC$426,'Incurred Real 2022$'!H$1,FALSE)=0,"",VLOOKUP($A121,'Incurred Real 2022$'!$A$25:$AC$426,'Incurred Real 2022$'!H$1,FALSE))</f>
        <v/>
      </c>
      <c r="I121" s="105" t="str">
        <f>IF(VLOOKUP($A121,'Incurred Real 2022$'!$A$25:$AC$426,'Incurred Real 2022$'!I$1,FALSE)=0,"",VLOOKUP($A121,'Incurred Real 2022$'!$A$25:$AC$426,'Incurred Real 2022$'!I$1,FALSE))</f>
        <v/>
      </c>
      <c r="J121" s="105" t="str">
        <f>IF(VLOOKUP($A121,'Incurred Real 2022$'!$A$25:$AC$426,'Incurred Real 2022$'!J$1,FALSE)=0,"",VLOOKUP($A121,'Incurred Real 2022$'!$A$25:$AC$426,'Incurred Real 2022$'!J$1,FALSE))</f>
        <v/>
      </c>
      <c r="K121" s="105" t="str">
        <f>IF(VLOOKUP($A121,'Incurred Real 2022$'!$A$25:$AC$426,'Incurred Real 2022$'!K$1,FALSE)=0,"",VLOOKUP($A121,'Incurred Real 2022$'!$A$25:$AC$426,'Incurred Real 2022$'!K$1,FALSE))</f>
        <v/>
      </c>
      <c r="L121" s="105" t="str">
        <f>IF(VLOOKUP($A121,'Incurred Real 2022$'!$A$25:$AC$426,'Incurred Real 2022$'!L$1,FALSE)=0,"",VLOOKUP($A121,'Incurred Real 2022$'!$A$25:$AC$426,'Incurred Real 2022$'!L$1,FALSE))</f>
        <v/>
      </c>
      <c r="M121" s="105">
        <f>IF(VLOOKUP($A121,'Incurred Real 2022$'!$A$25:$AC$426,'Incurred Real 2022$'!M$1,FALSE)=0,"",VLOOKUP($A121,'Incurred Real 2022$'!$A$25:$AC$426,'Incurred Real 2022$'!M$1,FALSE))</f>
        <v>185716.89</v>
      </c>
      <c r="N121" s="105">
        <f>IF(VLOOKUP($A121,'Incurred Real 2022$'!$A$25:$AC$426,'Incurred Real 2022$'!N$1,FALSE)=0,"",VLOOKUP($A121,'Incurred Real 2022$'!$A$25:$AC$426,'Incurred Real 2022$'!N$1,FALSE))</f>
        <v>254436.19</v>
      </c>
      <c r="O121" s="105">
        <f>IF(VLOOKUP($A121,'Incurred Real 2022$'!$A$25:$AC$426,'Incurred Real 2022$'!O$1,FALSE)=0,"",VLOOKUP($A121,'Incurred Real 2022$'!$A$25:$AC$426,'Incurred Real 2022$'!O$1,FALSE))</f>
        <v>414371.98</v>
      </c>
      <c r="P121" s="105">
        <f>IF(VLOOKUP($A121,'Incurred Real 2022$'!$A$25:$AC$426,'Incurred Real 2022$'!P$1,FALSE)=0,"",VLOOKUP($A121,'Incurred Real 2022$'!$A$25:$AC$426,'Incurred Real 2022$'!P$1,FALSE))</f>
        <v>375632.94</v>
      </c>
      <c r="Q121" s="105">
        <f>IF(VLOOKUP($A121,'Incurred Real 2022$'!$A$25:$AC$426,'Incurred Real 2022$'!Q$1,FALSE)=0,"",VLOOKUP($A121,'Incurred Real 2022$'!$A$25:$AC$426,'Incurred Real 2022$'!Q$1,FALSE))</f>
        <v>353737.62</v>
      </c>
      <c r="R121" s="105">
        <f>IF(VLOOKUP($A121,'Incurred Real 2022$'!$A$25:$AC$426,'Incurred Real 2022$'!R$1,FALSE)=0,"",VLOOKUP($A121,'Incurred Real 2022$'!$A$25:$AC$426,'Incurred Real 2022$'!R$1,FALSE))</f>
        <v>346.74</v>
      </c>
      <c r="S121" s="105">
        <f>IF(VLOOKUP($A121,'Incurred Real 2022$'!$A$25:$AC$426,'Incurred Real 2022$'!S$1,FALSE)=0,"",VLOOKUP($A121,'Incurred Real 2022$'!$A$25:$AC$426,'Incurred Real 2022$'!S$1,FALSE))</f>
        <v>-1027.27</v>
      </c>
      <c r="T121" s="105" t="str">
        <f>IF(VLOOKUP($A121,'Incurred Real 2022$'!$A$25:$AC$426,'Incurred Real 2022$'!T$1,FALSE)=0,"",VLOOKUP($A121,'Incurred Real 2022$'!$A$25:$AC$426,'Incurred Real 2022$'!T$1,FALSE))</f>
        <v/>
      </c>
      <c r="U121" s="105" t="str">
        <f>IF(VLOOKUP($A121,'Incurred Real 2022$'!$A$25:$AC$426,'Incurred Real 2022$'!U$1,FALSE)=0,"",VLOOKUP($A121,'Incurred Real 2022$'!$A$25:$AC$426,'Incurred Real 2022$'!U$1,FALSE))</f>
        <v/>
      </c>
      <c r="V121" s="13" t="str">
        <f>IF(ISTEXT(VLOOKUP($A121,'Incurred Real 2022$'!$A$25:$AC$426,'Incurred Real 2022$'!V$1,FALSE)),"",(VLOOKUP($A121,'Incurred Real 2022$'!$A$25:$AC$426,'Incurred Real 2022$'!V$1,FALSE))*BT121*Incurred_Real!V$15)</f>
        <v/>
      </c>
      <c r="W121" s="13" t="str">
        <f>IF(ISTEXT(VLOOKUP($A121,'Incurred Real 2022$'!$A$25:$AC$426,'Incurred Real 2022$'!W$1,FALSE)),"",(VLOOKUP($A121,'Incurred Real 2022$'!$A$25:$AC$426,'Incurred Real 2022$'!W$1,FALSE))*BU121*Incurred_Real!W$15)</f>
        <v/>
      </c>
      <c r="X121" s="220" t="str">
        <f>IF(ISTEXT(VLOOKUP($A121,'Incurred Real 2022$'!$A$25:$AC$426,'Incurred Real 2022$'!X$1,FALSE)),"",(VLOOKUP($A121,'Incurred Real 2022$'!$A$25:$AC$426,'Incurred Real 2022$'!X$1,FALSE))*BV121*Incurred_Real!X$15)</f>
        <v/>
      </c>
      <c r="Y121" s="217" t="str">
        <f>IF(ISTEXT(VLOOKUP($A121,'Incurred Real 2022$'!$A$25:$AC$426,'Incurred Real 2022$'!Y$1,FALSE)),"",(VLOOKUP($A121,'Incurred Real 2022$'!$A$25:$AC$426,'Incurred Real 2022$'!Y$1,FALSE))*BW121*Incurred_Real!Y$15)</f>
        <v/>
      </c>
      <c r="Z121" s="13" t="str">
        <f>IF(ISTEXT(VLOOKUP($A121,'Incurred Real 2022$'!$A$25:$AC$426,'Incurred Real 2022$'!Z$1,FALSE)),"",(VLOOKUP($A121,'Incurred Real 2022$'!$A$25:$AC$426,'Incurred Real 2022$'!Z$1,FALSE))*BX121*Incurred_Real!Z$15)</f>
        <v/>
      </c>
      <c r="AA121" s="13" t="str">
        <f>IF(ISTEXT(VLOOKUP($A121,'Incurred Real 2022$'!$A$25:$AC$426,'Incurred Real 2022$'!AA$1,FALSE)),"",(VLOOKUP($A121,'Incurred Real 2022$'!$A$25:$AC$426,'Incurred Real 2022$'!AA$1,FALSE))*BY121*Incurred_Real!AA$15)</f>
        <v/>
      </c>
      <c r="AB121" s="13" t="str">
        <f>IF(ISTEXT(VLOOKUP($A121,'Incurred Real 2022$'!$A$25:$AC$426,'Incurred Real 2022$'!AB$1,FALSE)),"",(VLOOKUP($A121,'Incurred Real 2022$'!$A$25:$AC$426,'Incurred Real 2022$'!AB$1,FALSE))*BZ121*Incurred_Real!AB$15)</f>
        <v/>
      </c>
      <c r="AC121" s="13" t="str">
        <f>IF(ISTEXT(VLOOKUP($A121,'Incurred Real 2022$'!$A$25:$AC$426,'Incurred Real 2022$'!AC$1,FALSE)),"",(VLOOKUP($A121,'Incurred Real 2022$'!$A$25:$AC$426,'Incurred Real 2022$'!AC$1,FALSE))*CA121*Incurred_Real!AC$15)</f>
        <v/>
      </c>
      <c r="AD121" s="221">
        <f t="shared" si="45"/>
        <v>1583215.09</v>
      </c>
      <c r="AE121" s="221">
        <f t="shared" si="46"/>
        <v>1585269.6300000001</v>
      </c>
      <c r="AF121" s="239">
        <f t="shared" si="51"/>
        <v>2070686.646673105</v>
      </c>
      <c r="AG121" s="222">
        <f t="shared" si="47"/>
        <v>1663609.8178116106</v>
      </c>
      <c r="AH121" s="223">
        <f t="shared" si="54"/>
        <v>1.244694894501754</v>
      </c>
      <c r="AI121" s="224">
        <f t="shared" si="48"/>
        <v>2019</v>
      </c>
      <c r="AJ121" s="225">
        <f>VLOOKUP($A121,Project_Commissioning!$C$4:$H$355,Project_Commissioning!F$1,FALSE)</f>
        <v>42961</v>
      </c>
      <c r="AK121" s="226">
        <f>VLOOKUP($A121,Project_Commissioning!$C$4:$H$355,Project_Commissioning!G$1,FALSE)</f>
        <v>2018</v>
      </c>
      <c r="AL121" s="225" t="str">
        <f>IF(VLOOKUP($A121,Project_Commissioning!$C$4:$H$355,Project_Commissioning!H$1,FALSE)=0,"",VLOOKUP($A121,Project_Commissioning!$C$4:$H$355,Project_Commissioning!H$1,FALSE))</f>
        <v/>
      </c>
      <c r="AM121" s="237">
        <f t="shared" si="52"/>
        <v>1839139.1935362697</v>
      </c>
      <c r="AN121" s="221" cm="1">
        <f t="array" ref="AN121">IF(ROUND(AE121,0)=0,0,LOOKUP(2,1/(F121:AC121&lt;&gt;""),F121:AC121))</f>
        <v>-1027.27</v>
      </c>
      <c r="AO121" s="221">
        <f t="shared" si="53"/>
        <v>0</v>
      </c>
      <c r="AP121" s="79"/>
      <c r="AQ121" s="20"/>
      <c r="AR121" s="245">
        <f>IF(ISNA(VLOOKUP($A121,'Success Asset Classes'!$B$15:$AA$114,'Success Asset Classes'!$AA$1,FALSE)),0,VLOOKUP($A121,'Success Asset Classes'!$B$15:$AA$114,'Success Asset Classes'!$AA$1,FALSE))</f>
        <v>0</v>
      </c>
      <c r="AS121" s="230">
        <f>IF($AR121=0,VLOOKUP(MID($A121,4,5),'Project splits'!$C$5:$AM$346,AS$22,FALSE),IF(ISNA(VLOOKUP($A121,'Success Asset Classes'!$B$15:$BD$377,AS$21,FALSE)),VLOOKUP(MID($A121,4,5),'Project splits'!$C$5:$AM$346,AS$22,FALSE),VLOOKUP($A121,'Success Asset Classes'!$B$15:$BD$377,AS$21,FALSE)))</f>
        <v>0</v>
      </c>
      <c r="AT121" s="230">
        <f>IF($AR121=0,VLOOKUP(MID($A121,4,5),'Project splits'!$C$5:$AM$346,AT$22,FALSE),IF(ISNA(VLOOKUP($A121,'Success Asset Classes'!$B$15:$BD$377,AT$21,FALSE)),VLOOKUP(MID($A121,4,5),'Project splits'!$C$5:$AM$346,AT$22,FALSE),VLOOKUP($A121,'Success Asset Classes'!$B$15:$BD$377,AT$21,FALSE)))</f>
        <v>0</v>
      </c>
      <c r="AU121" s="230">
        <f>IF($AR121=0,VLOOKUP(MID($A121,4,5),'Project splits'!$C$5:$AM$346,AU$22,FALSE),IF(ISNA(VLOOKUP($A121,'Success Asset Classes'!$B$15:$BD$377,AU$21,FALSE)),VLOOKUP(MID($A121,4,5),'Project splits'!$C$5:$AM$346,AU$22,FALSE),VLOOKUP($A121,'Success Asset Classes'!$B$15:$BD$377,AU$21,FALSE)))</f>
        <v>1</v>
      </c>
      <c r="AV121" s="230">
        <f>IF($AR121=0,VLOOKUP(MID($A121,4,5),'Project splits'!$C$5:$AM$346,AV$22,FALSE),IF(ISNA(VLOOKUP($A121,'Success Asset Classes'!$B$15:$BD$377,AV$21,FALSE)),VLOOKUP(MID($A121,4,5),'Project splits'!$C$5:$AM$346,AV$22,FALSE),VLOOKUP($A121,'Success Asset Classes'!$B$15:$BD$377,AV$21,FALSE)))</f>
        <v>0</v>
      </c>
      <c r="AW121" s="230">
        <f>IF($AR121=0,VLOOKUP(MID($A121,4,5),'Project splits'!$C$5:$AM$346,AW$22,FALSE),IF(ISNA(VLOOKUP($A121,'Success Asset Classes'!$B$15:$BD$377,AW$21,FALSE)),VLOOKUP(MID($A121,4,5),'Project splits'!$C$5:$AM$346,AW$22,FALSE),VLOOKUP($A121,'Success Asset Classes'!$B$15:$BD$377,AW$21,FALSE)))</f>
        <v>0</v>
      </c>
      <c r="AX121" s="230">
        <f>IF($AR121=0,VLOOKUP(MID($A121,4,5),'Project splits'!$C$5:$AM$346,AX$22,FALSE),IF(ISNA(VLOOKUP($A121,'Success Asset Classes'!$B$15:$BD$377,AX$21,FALSE)),VLOOKUP(MID($A121,4,5),'Project splits'!$C$5:$AM$346,AX$22,FALSE),VLOOKUP($A121,'Success Asset Classes'!$B$15:$BD$377,AX$21,FALSE)))</f>
        <v>0</v>
      </c>
      <c r="AY121" s="230">
        <f>IF($AR121=0,VLOOKUP(MID($A121,4,5),'Project splits'!$C$5:$AM$346,AY$22,FALSE),IF(ISNA(VLOOKUP($A121,'Success Asset Classes'!$B$15:$BD$377,AY$21,FALSE)),VLOOKUP(MID($A121,4,5),'Project splits'!$C$5:$AM$346,AY$22,FALSE),VLOOKUP($A121,'Success Asset Classes'!$B$15:$BD$377,AY$21,FALSE)))</f>
        <v>0</v>
      </c>
      <c r="AZ121" s="230">
        <f>IF($AR121=0,VLOOKUP(MID($A121,4,5),'Project splits'!$C$5:$AM$346,AZ$22,FALSE),IF(ISNA(VLOOKUP($A121,'Success Asset Classes'!$B$15:$BD$377,AZ$21,FALSE)),VLOOKUP(MID($A121,4,5),'Project splits'!$C$5:$AM$346,AZ$22,FALSE),VLOOKUP($A121,'Success Asset Classes'!$B$15:$BD$377,AZ$21,FALSE)))</f>
        <v>0</v>
      </c>
      <c r="BA121" s="230">
        <f>IF($AR121=0,VLOOKUP(MID($A121,4,5),'Project splits'!$C$5:$AM$346,BA$22,FALSE),IF(ISNA(VLOOKUP($A121,'Success Asset Classes'!$B$15:$BD$377,BA$21,FALSE)),VLOOKUP(MID($A121,4,5),'Project splits'!$C$5:$AM$346,BA$22,FALSE),VLOOKUP($A121,'Success Asset Classes'!$B$15:$BD$377,BA$21,FALSE)))</f>
        <v>0</v>
      </c>
      <c r="BB121" s="230">
        <f>IF($AR121=0,VLOOKUP(MID($A121,4,5),'Project splits'!$C$5:$AM$346,BB$22,FALSE),IF(ISNA(VLOOKUP($A121,'Success Asset Classes'!$B$15:$BD$377,BB$21,FALSE)),VLOOKUP(MID($A121,4,5),'Project splits'!$C$5:$AM$346,BB$22,FALSE),VLOOKUP($A121,'Success Asset Classes'!$B$15:$BD$377,BB$21,FALSE)))</f>
        <v>0</v>
      </c>
      <c r="BC121" s="230">
        <f>IF($AR121=0,VLOOKUP(MID($A121,4,5),'Project splits'!$C$5:$AM$346,BC$22,FALSE),IF(ISNA(VLOOKUP($A121,'Success Asset Classes'!$B$15:$BD$377,BC$21,FALSE)),VLOOKUP(MID($A121,4,5),'Project splits'!$C$5:$AM$346,BC$22,FALSE),VLOOKUP($A121,'Success Asset Classes'!$B$15:$BD$377,BC$21,FALSE)))</f>
        <v>0</v>
      </c>
      <c r="BD121" s="230">
        <f>IF($AR121=0,VLOOKUP(MID($A121,4,5),'Project splits'!$C$5:$AM$346,BD$22,FALSE),IF(ISNA(VLOOKUP($A121,'Success Asset Classes'!$B$15:$BD$377,BD$21,FALSE)),VLOOKUP(MID($A121,4,5),'Project splits'!$C$5:$AM$346,BD$22,FALSE),VLOOKUP($A121,'Success Asset Classes'!$B$15:$BD$377,BD$21,FALSE)))</f>
        <v>0</v>
      </c>
      <c r="BE121" s="230">
        <f>IF($AR121=0,VLOOKUP(MID($A121,4,5),'Project splits'!$C$5:$AM$346,BE$22,FALSE),IF(ISNA(VLOOKUP($A121,'Success Asset Classes'!$B$15:$BD$377,BE$21,FALSE)),VLOOKUP(MID($A121,4,5),'Project splits'!$C$5:$AM$346,BE$22,FALSE),VLOOKUP($A121,'Success Asset Classes'!$B$15:$BD$377,BE$21,FALSE)))</f>
        <v>0</v>
      </c>
      <c r="BF121" s="230">
        <f>IF($AR121=0,VLOOKUP(MID($A121,4,5),'Project splits'!$C$5:$AM$346,BF$22,FALSE),IF(ISNA(VLOOKUP($A121,'Success Asset Classes'!$B$15:$BD$377,BF$21,FALSE)),VLOOKUP(MID($A121,4,5),'Project splits'!$C$5:$AM$346,BF$22,FALSE),VLOOKUP($A121,'Success Asset Classes'!$B$15:$BD$377,BF$21,FALSE)))</f>
        <v>0</v>
      </c>
      <c r="BG121" s="230">
        <f>IF($AR121=0,VLOOKUP(MID($A121,4,5),'Project splits'!$C$5:$AM$346,BG$22,FALSE),IF(ISNA(VLOOKUP($A121,'Success Asset Classes'!$B$15:$BD$377,BG$21,FALSE)),VLOOKUP(MID($A121,4,5),'Project splits'!$C$5:$AM$346,BG$22,FALSE),VLOOKUP($A121,'Success Asset Classes'!$B$15:$BD$377,BG$21,FALSE)))</f>
        <v>0</v>
      </c>
      <c r="BH121" s="230">
        <f>IF($AR121=0,VLOOKUP(MID($A121,4,5),'Project splits'!$C$5:$AM$346,BH$22,FALSE),IF(ISNA(VLOOKUP($A121,'Success Asset Classes'!$B$15:$BD$377,BH$21,FALSE)),VLOOKUP(MID($A121,4,5),'Project splits'!$C$5:$AM$346,BH$22,FALSE),VLOOKUP($A121,'Success Asset Classes'!$B$15:$BD$377,BH$21,FALSE)))</f>
        <v>0</v>
      </c>
      <c r="BI121" s="230">
        <f>IF($AR121=0,VLOOKUP(MID($A121,4,5),'Project splits'!$C$5:$AM$346,BI$22,FALSE),IF(ISNA(VLOOKUP($A121,'Success Asset Classes'!$B$15:$BD$377,BI$21,FALSE)),VLOOKUP(MID($A121,4,5),'Project splits'!$C$5:$AM$346,BI$22,FALSE),VLOOKUP($A121,'Success Asset Classes'!$B$15:$BD$377,BI$21,FALSE)))</f>
        <v>0</v>
      </c>
      <c r="BJ121" s="230">
        <f>IF($AR121=0,VLOOKUP(MID($A121,4,5),'Project splits'!$C$5:$AM$346,BJ$22,FALSE),IF(ISNA(VLOOKUP($A121,'Success Asset Classes'!$B$15:$BD$377,BJ$21,FALSE)),VLOOKUP(MID($A121,4,5),'Project splits'!$C$5:$AM$346,BJ$22,FALSE),VLOOKUP($A121,'Success Asset Classes'!$B$15:$BD$377,BJ$21,FALSE)))</f>
        <v>0</v>
      </c>
      <c r="BK121" s="230">
        <f>IF($AR121=0,VLOOKUP(MID($A121,4,5),'Project splits'!$C$5:$AM$346,BK$22,FALSE),IF(ISNA(VLOOKUP($A121,'Success Asset Classes'!$B$15:$BD$377,BK$21,FALSE)),VLOOKUP(MID($A121,4,5),'Project splits'!$C$5:$AM$346,BK$22,FALSE),VLOOKUP($A121,'Success Asset Classes'!$B$15:$BD$377,BK$21,FALSE)))</f>
        <v>0</v>
      </c>
      <c r="BL121" s="230">
        <f>IF($AR121=0,VLOOKUP(MID($A121,4,5),'Project splits'!$C$5:$AM$346,BL$22,FALSE),IF(ISNA(VLOOKUP($A121,'Success Asset Classes'!$B$15:$BD$377,BL$21,FALSE)),VLOOKUP(MID($A121,4,5),'Project splits'!$C$5:$AM$346,BL$22,FALSE),VLOOKUP($A121,'Success Asset Classes'!$B$15:$BD$377,BL$21,FALSE)))</f>
        <v>0</v>
      </c>
      <c r="BM121" s="230">
        <f>IF($AR121=0,VLOOKUP(MID($A121,4,5),'Project splits'!$C$5:$AM$346,BM$22,FALSE),IF(ISNA(VLOOKUP($A121,'Success Asset Classes'!$B$15:$BD$377,BM$21,FALSE)),VLOOKUP(MID($A121,4,5),'Project splits'!$C$5:$AM$346,BM$22,FALSE),VLOOKUP($A121,'Success Asset Classes'!$B$15:$BD$377,BM$21,FALSE)))</f>
        <v>0</v>
      </c>
      <c r="BN121" s="230">
        <f>IF($AR121=0,VLOOKUP(MID($A121,4,5),'Project splits'!$C$5:$AM$346,BN$22,FALSE),IF(ISNA(VLOOKUP($A121,'Success Asset Classes'!$B$15:$BD$377,BN$21,FALSE)),VLOOKUP(MID($A121,4,5),'Project splits'!$C$5:$AM$346,BN$22,FALSE),VLOOKUP($A121,'Success Asset Classes'!$B$15:$BD$377,BN$21,FALSE)))</f>
        <v>0</v>
      </c>
      <c r="BO121" s="230">
        <f>IF($AR121=0,VLOOKUP(MID($A121,4,5),'Project splits'!$C$5:$AM$346,BO$22,FALSE),IF(ISNA(VLOOKUP($A121,'Success Asset Classes'!$B$15:$BD$377,BO$21,FALSE)),VLOOKUP(MID($A121,4,5),'Project splits'!$C$5:$AM$346,BO$22,FALSE),VLOOKUP($A121,'Success Asset Classes'!$B$15:$BD$377,BO$21,FALSE)))</f>
        <v>0</v>
      </c>
      <c r="BP121" s="230">
        <f>IF($AR121=0,VLOOKUP(MID($A121,4,5),'Project splits'!$C$5:$AM$346,BP$22,FALSE),IF(ISNA(VLOOKUP($A121,'Success Asset Classes'!$B$15:$BD$377,BP$21,FALSE)),VLOOKUP(MID($A121,4,5),'Project splits'!$C$5:$AM$346,BP$22,FALSE),VLOOKUP($A121,'Success Asset Classes'!$B$15:$BD$377,BP$21,FALSE)))</f>
        <v>0</v>
      </c>
      <c r="BQ121" s="230">
        <f>IF($AR121=0,VLOOKUP(MID($A121,4,5),'Project splits'!$C$5:$AM$346,BQ$22,FALSE),IF(ISNA(VLOOKUP($A121,'Success Asset Classes'!$B$15:$BD$377,BQ$21,FALSE)),VLOOKUP(MID($A121,4,5),'Project splits'!$C$5:$AM$346,BQ$22,FALSE),VLOOKUP($A121,'Success Asset Classes'!$B$15:$BD$377,BQ$21,FALSE)))</f>
        <v>0</v>
      </c>
      <c r="BR121" s="230">
        <f>IF($AR121=0,VLOOKUP(MID($A121,4,5),'Project splits'!$C$5:$AM$346,BR$22,FALSE),IF(ISNA(VLOOKUP($A121,'Success Asset Classes'!$B$15:$BD$377,BR$21,FALSE)),VLOOKUP(MID($A121,4,5),'Project splits'!$C$5:$AM$346,BR$22,FALSE),VLOOKUP($A121,'Success Asset Classes'!$B$15:$BD$377,BR$21,FALSE)))</f>
        <v>0</v>
      </c>
      <c r="BS121" s="247">
        <f t="shared" si="49"/>
        <v>1</v>
      </c>
      <c r="BT121" s="249">
        <f>1+IF(ISNA(VLOOKUP($A121,'Project labour content'!$A$7:$D$255,'Project labour content'!$D$1,FALSE)),VLOOKUP($D121,'Project labour content'!$F$6:$G$15,'Project labour content'!$G$1,FALSE),VLOOKUP($A121,'Project labour content'!$A$7:$D$255,'Project labour content'!$D$1,FALSE))*LabEsc22*1</f>
        <v>1.0003471041831231</v>
      </c>
      <c r="BU121" s="249">
        <f>1+IF(ISNA(VLOOKUP($A121,'Project labour content'!$A$7:$D$255,'Project labour content'!$D$1,FALSE)),VLOOKUP($D121,'Project labour content'!$F$6:$G$15,'Project labour content'!$G$1,FALSE),VLOOKUP($A121,'Project labour content'!$A$7:$D$255,'Project labour content'!$D$1,FALSE))*LabEsc23*1</f>
        <v>1.0006958744663252</v>
      </c>
      <c r="BV121" s="249">
        <f>1+IF(ISNA(VLOOKUP($A121,'Project labour content'!$A$7:$D$255,'Project labour content'!$D$1,FALSE)),VLOOKUP($D121,'Project labour content'!$F$6:$G$15,'Project labour content'!$G$1,FALSE),VLOOKUP($A121,'Project labour content'!$A$7:$D$255,'Project labour content'!$D$1,FALSE))*LabEsc24*1</f>
        <v>1.0010244160731017</v>
      </c>
      <c r="BW121" s="249">
        <f>1+IF(ISNA(VLOOKUP($A121,'Project labour content'!$A$7:$D$255,'Project labour content'!$D$1,FALSE)),VLOOKUP($D121,'Project labour content'!$F$6:$G$15,'Project labour content'!$G$1,FALSE),VLOOKUP($A121,'Project labour content'!$A$7:$D$255,'Project labour content'!$D$1,FALSE))*LabEsc25*1</f>
        <v>1.0014644427984443</v>
      </c>
      <c r="BX121" s="249">
        <f>1+IF(ISNA(VLOOKUP($A121,'Project labour content'!$A$7:$D$255,'Project labour content'!$D$1,FALSE)),VLOOKUP($D121,'Project labour content'!$F$6:$G$15,'Project labour content'!$G$1,FALSE),VLOOKUP($A121,'Project labour content'!$A$7:$D$255,'Project labour content'!$D$1,FALSE))*LabEsc26*1</f>
        <v>1.0019439985912801</v>
      </c>
      <c r="BY121" s="249">
        <f>1+IF(ISNA(VLOOKUP($A121,'Project labour content'!$A$7:$D$255,'Project labour content'!$D$1,FALSE)),VLOOKUP($D121,'Project labour content'!$F$6:$G$15,'Project labour content'!$G$1,FALSE),VLOOKUP($A121,'Project labour content'!$A$7:$D$255,'Project labour content'!$D$1,FALSE))*LabEsc27*1</f>
        <v>1.0022410280715812</v>
      </c>
      <c r="BZ121" s="249">
        <f>1+IF(ISNA(VLOOKUP($A121,'Project labour content'!$A$7:$D$255,'Project labour content'!$D$1,FALSE)),VLOOKUP($D121,'Project labour content'!$F$6:$G$15,'Project labour content'!$G$1,FALSE),VLOOKUP($A121,'Project labour content'!$A$7:$D$255,'Project labour content'!$D$1,FALSE))*LabEsc28*1</f>
        <v>1.002464691270248</v>
      </c>
      <c r="CA121" s="249">
        <f>1+IF(ISNA(VLOOKUP($A121,'Project labour content'!$A$7:$D$255,'Project labour content'!$D$1,FALSE)),VLOOKUP($D121,'Project labour content'!$F$6:$G$15,'Project labour content'!$G$1,FALSE),VLOOKUP($A121,'Project labour content'!$A$7:$D$255,'Project labour content'!$D$1,FALSE))*LabEsc29*1</f>
        <v>1.0028236259714685</v>
      </c>
      <c r="CB121" s="250" t="str">
        <f>IF(ISNA(VLOOKUP($A121,'Project labour content'!$A$7:$D$255,'Project labour content'!$D$1,FALSE)),"Category","Project")</f>
        <v>Category</v>
      </c>
      <c r="CD121" s="247" t="str">
        <f t="shared" si="50"/>
        <v>11861</v>
      </c>
      <c r="CE121" s="3"/>
    </row>
    <row r="122" spans="1:83" x14ac:dyDescent="0.15">
      <c r="A122" s="11" t="s">
        <v>180</v>
      </c>
      <c r="B122" s="11" t="str">
        <f>VLOOKUP($A122,'Incurred Real 2022$'!$A$25:$AC$426,'Incurred Real 2022$'!B$1,FALSE)</f>
        <v>Substation VOIP Network Completion</v>
      </c>
      <c r="C122" s="11" t="str">
        <f>VLOOKUP($A122,'Incurred Real 2022$'!$A$25:$AC$426,'Incurred Real 2022$'!C$1,FALSE)</f>
        <v>ExAnte</v>
      </c>
      <c r="D122" s="11" t="str">
        <f>VLOOKUP($A122,'Incurred Real 2022$'!$A$25:$AC$426,'Incurred Real 2022$'!D$1,FALSE)</f>
        <v>Replacement</v>
      </c>
      <c r="E122" s="11" t="str">
        <f>VLOOKUP($A122,'Incurred Real 2022$'!$A$25:$AC$426,'Incurred Real 2022$'!E$1,FALSE)</f>
        <v>Closed</v>
      </c>
      <c r="F122" s="105" t="str">
        <f>IF(VLOOKUP($A122,'Incurred Real 2022$'!$A$25:$AC$426,'Incurred Real 2022$'!F$1,FALSE)=0,"",VLOOKUP($A122,'Incurred Real 2022$'!$A$25:$AC$426,'Incurred Real 2022$'!F$1,FALSE))</f>
        <v/>
      </c>
      <c r="G122" s="105" t="str">
        <f>IF(VLOOKUP($A122,'Incurred Real 2022$'!$A$25:$AC$426,'Incurred Real 2022$'!G$1,FALSE)=0,"",VLOOKUP($A122,'Incurred Real 2022$'!$A$25:$AC$426,'Incurred Real 2022$'!G$1,FALSE))</f>
        <v/>
      </c>
      <c r="H122" s="105" t="str">
        <f>IF(VLOOKUP($A122,'Incurred Real 2022$'!$A$25:$AC$426,'Incurred Real 2022$'!H$1,FALSE)=0,"",VLOOKUP($A122,'Incurred Real 2022$'!$A$25:$AC$426,'Incurred Real 2022$'!H$1,FALSE))</f>
        <v/>
      </c>
      <c r="I122" s="105" t="str">
        <f>IF(VLOOKUP($A122,'Incurred Real 2022$'!$A$25:$AC$426,'Incurred Real 2022$'!I$1,FALSE)=0,"",VLOOKUP($A122,'Incurred Real 2022$'!$A$25:$AC$426,'Incurred Real 2022$'!I$1,FALSE))</f>
        <v/>
      </c>
      <c r="J122" s="105" t="str">
        <f>IF(VLOOKUP($A122,'Incurred Real 2022$'!$A$25:$AC$426,'Incurred Real 2022$'!J$1,FALSE)=0,"",VLOOKUP($A122,'Incurred Real 2022$'!$A$25:$AC$426,'Incurred Real 2022$'!J$1,FALSE))</f>
        <v/>
      </c>
      <c r="K122" s="105" t="str">
        <f>IF(VLOOKUP($A122,'Incurred Real 2022$'!$A$25:$AC$426,'Incurred Real 2022$'!K$1,FALSE)=0,"",VLOOKUP($A122,'Incurred Real 2022$'!$A$25:$AC$426,'Incurred Real 2022$'!K$1,FALSE))</f>
        <v/>
      </c>
      <c r="L122" s="105" t="str">
        <f>IF(VLOOKUP($A122,'Incurred Real 2022$'!$A$25:$AC$426,'Incurred Real 2022$'!L$1,FALSE)=0,"",VLOOKUP($A122,'Incurred Real 2022$'!$A$25:$AC$426,'Incurred Real 2022$'!L$1,FALSE))</f>
        <v/>
      </c>
      <c r="M122" s="105" t="str">
        <f>IF(VLOOKUP($A122,'Incurred Real 2022$'!$A$25:$AC$426,'Incurred Real 2022$'!M$1,FALSE)=0,"",VLOOKUP($A122,'Incurred Real 2022$'!$A$25:$AC$426,'Incurred Real 2022$'!M$1,FALSE))</f>
        <v/>
      </c>
      <c r="N122" s="105" t="str">
        <f>IF(VLOOKUP($A122,'Incurred Real 2022$'!$A$25:$AC$426,'Incurred Real 2022$'!N$1,FALSE)=0,"",VLOOKUP($A122,'Incurred Real 2022$'!$A$25:$AC$426,'Incurred Real 2022$'!N$1,FALSE))</f>
        <v/>
      </c>
      <c r="O122" s="105" t="str">
        <f>IF(VLOOKUP($A122,'Incurred Real 2022$'!$A$25:$AC$426,'Incurred Real 2022$'!O$1,FALSE)=0,"",VLOOKUP($A122,'Incurred Real 2022$'!$A$25:$AC$426,'Incurred Real 2022$'!O$1,FALSE))</f>
        <v/>
      </c>
      <c r="P122" s="105">
        <f>IF(VLOOKUP($A122,'Incurred Real 2022$'!$A$25:$AC$426,'Incurred Real 2022$'!P$1,FALSE)=0,"",VLOOKUP($A122,'Incurred Real 2022$'!$A$25:$AC$426,'Incurred Real 2022$'!P$1,FALSE))</f>
        <v>21297.82</v>
      </c>
      <c r="Q122" s="105">
        <f>IF(VLOOKUP($A122,'Incurred Real 2022$'!$A$25:$AC$426,'Incurred Real 2022$'!Q$1,FALSE)=0,"",VLOOKUP($A122,'Incurred Real 2022$'!$A$25:$AC$426,'Incurred Real 2022$'!Q$1,FALSE))</f>
        <v>746487.72</v>
      </c>
      <c r="R122" s="105">
        <f>IF(VLOOKUP($A122,'Incurred Real 2022$'!$A$25:$AC$426,'Incurred Real 2022$'!R$1,FALSE)=0,"",VLOOKUP($A122,'Incurred Real 2022$'!$A$25:$AC$426,'Incurred Real 2022$'!R$1,FALSE))</f>
        <v>525613.93000000005</v>
      </c>
      <c r="S122" s="105">
        <f>IF(VLOOKUP($A122,'Incurred Real 2022$'!$A$25:$AC$426,'Incurred Real 2022$'!S$1,FALSE)=0,"",VLOOKUP($A122,'Incurred Real 2022$'!$A$25:$AC$426,'Incurred Real 2022$'!S$1,FALSE))</f>
        <v>358363.45</v>
      </c>
      <c r="T122" s="105">
        <f>IF(VLOOKUP($A122,'Incurred Real 2022$'!$A$25:$AC$426,'Incurred Real 2022$'!T$1,FALSE)=0,"",VLOOKUP($A122,'Incurred Real 2022$'!$A$25:$AC$426,'Incurred Real 2022$'!T$1,FALSE))</f>
        <v>83582.86</v>
      </c>
      <c r="U122" s="105" t="str">
        <f>IF(VLOOKUP($A122,'Incurred Real 2022$'!$A$25:$AC$426,'Incurred Real 2022$'!U$1,FALSE)=0,"",VLOOKUP($A122,'Incurred Real 2022$'!$A$25:$AC$426,'Incurred Real 2022$'!U$1,FALSE))</f>
        <v/>
      </c>
      <c r="V122" s="13" t="str">
        <f>IF(ISTEXT(VLOOKUP($A122,'Incurred Real 2022$'!$A$25:$AC$426,'Incurred Real 2022$'!V$1,FALSE)),"",(VLOOKUP($A122,'Incurred Real 2022$'!$A$25:$AC$426,'Incurred Real 2022$'!V$1,FALSE))*BT122*Incurred_Real!V$15)</f>
        <v/>
      </c>
      <c r="W122" s="13" t="str">
        <f>IF(ISTEXT(VLOOKUP($A122,'Incurred Real 2022$'!$A$25:$AC$426,'Incurred Real 2022$'!W$1,FALSE)),"",(VLOOKUP($A122,'Incurred Real 2022$'!$A$25:$AC$426,'Incurred Real 2022$'!W$1,FALSE))*BU122*Incurred_Real!W$15)</f>
        <v/>
      </c>
      <c r="X122" s="220" t="str">
        <f>IF(ISTEXT(VLOOKUP($A122,'Incurred Real 2022$'!$A$25:$AC$426,'Incurred Real 2022$'!X$1,FALSE)),"",(VLOOKUP($A122,'Incurred Real 2022$'!$A$25:$AC$426,'Incurred Real 2022$'!X$1,FALSE))*BV122*Incurred_Real!X$15)</f>
        <v/>
      </c>
      <c r="Y122" s="217" t="str">
        <f>IF(ISTEXT(VLOOKUP($A122,'Incurred Real 2022$'!$A$25:$AC$426,'Incurred Real 2022$'!Y$1,FALSE)),"",(VLOOKUP($A122,'Incurred Real 2022$'!$A$25:$AC$426,'Incurred Real 2022$'!Y$1,FALSE))*BW122*Incurred_Real!Y$15)</f>
        <v/>
      </c>
      <c r="Z122" s="13" t="str">
        <f>IF(ISTEXT(VLOOKUP($A122,'Incurred Real 2022$'!$A$25:$AC$426,'Incurred Real 2022$'!Z$1,FALSE)),"",(VLOOKUP($A122,'Incurred Real 2022$'!$A$25:$AC$426,'Incurred Real 2022$'!Z$1,FALSE))*BX122*Incurred_Real!Z$15)</f>
        <v/>
      </c>
      <c r="AA122" s="13" t="str">
        <f>IF(ISTEXT(VLOOKUP($A122,'Incurred Real 2022$'!$A$25:$AC$426,'Incurred Real 2022$'!AA$1,FALSE)),"",(VLOOKUP($A122,'Incurred Real 2022$'!$A$25:$AC$426,'Incurred Real 2022$'!AA$1,FALSE))*BY122*Incurred_Real!AA$15)</f>
        <v/>
      </c>
      <c r="AB122" s="13" t="str">
        <f>IF(ISTEXT(VLOOKUP($A122,'Incurred Real 2022$'!$A$25:$AC$426,'Incurred Real 2022$'!AB$1,FALSE)),"",(VLOOKUP($A122,'Incurred Real 2022$'!$A$25:$AC$426,'Incurred Real 2022$'!AB$1,FALSE))*BZ122*Incurred_Real!AB$15)</f>
        <v/>
      </c>
      <c r="AC122" s="13" t="str">
        <f>IF(ISTEXT(VLOOKUP($A122,'Incurred Real 2022$'!$A$25:$AC$426,'Incurred Real 2022$'!AC$1,FALSE)),"",(VLOOKUP($A122,'Incurred Real 2022$'!$A$25:$AC$426,'Incurred Real 2022$'!AC$1,FALSE))*CA122*Incurred_Real!AC$15)</f>
        <v/>
      </c>
      <c r="AD122" s="221">
        <f t="shared" si="45"/>
        <v>1735345.78</v>
      </c>
      <c r="AE122" s="221">
        <f t="shared" si="46"/>
        <v>1735345.78</v>
      </c>
      <c r="AF122" s="239">
        <f t="shared" si="51"/>
        <v>2169624.9912954224</v>
      </c>
      <c r="AG122" s="222">
        <f t="shared" si="47"/>
        <v>1743097.847415783</v>
      </c>
      <c r="AH122" s="223">
        <f t="shared" si="54"/>
        <v>1.244694894501754</v>
      </c>
      <c r="AI122" s="224">
        <f t="shared" si="48"/>
        <v>2020</v>
      </c>
      <c r="AJ122" s="225">
        <f>VLOOKUP($A122,Project_Commissioning!$C$4:$H$355,Project_Commissioning!F$1,FALSE)</f>
        <v>43496</v>
      </c>
      <c r="AK122" s="226">
        <f>VLOOKUP($A122,Project_Commissioning!$C$4:$H$355,Project_Commissioning!G$1,FALSE)</f>
        <v>2019</v>
      </c>
      <c r="AL122" s="225" t="str">
        <f>IF(VLOOKUP($A122,Project_Commissioning!$C$4:$H$355,Project_Commissioning!H$1,FALSE)=0,"",VLOOKUP($A122,Project_Commissioning!$C$4:$H$355,Project_Commissioning!H$1,FALSE))</f>
        <v/>
      </c>
      <c r="AM122" s="237">
        <f t="shared" si="52"/>
        <v>1927014.0961106655</v>
      </c>
      <c r="AN122" s="221" cm="1">
        <f t="array" ref="AN122">IF(ROUND(AE122,0)=0,0,LOOKUP(2,1/(F122:AC122&lt;&gt;""),F122:AC122))</f>
        <v>83582.86</v>
      </c>
      <c r="AO122" s="221">
        <f t="shared" si="53"/>
        <v>0</v>
      </c>
      <c r="AP122" s="79"/>
      <c r="AQ122" s="20"/>
      <c r="AR122" s="245">
        <f>IF(ISNA(VLOOKUP($A122,'Success Asset Classes'!$B$15:$AA$114,'Success Asset Classes'!$AA$1,FALSE)),0,VLOOKUP($A122,'Success Asset Classes'!$B$15:$AA$114,'Success Asset Classes'!$AA$1,FALSE))</f>
        <v>0</v>
      </c>
      <c r="AS122" s="230">
        <f>IF($AR122=0,VLOOKUP(MID($A122,4,5),'Project splits'!$C$5:$AM$346,AS$22,FALSE),IF(ISNA(VLOOKUP($A122,'Success Asset Classes'!$B$15:$BD$377,AS$21,FALSE)),VLOOKUP(MID($A122,4,5),'Project splits'!$C$5:$AM$346,AS$22,FALSE),VLOOKUP($A122,'Success Asset Classes'!$B$15:$BD$377,AS$21,FALSE)))</f>
        <v>0</v>
      </c>
      <c r="AT122" s="230">
        <f>IF($AR122=0,VLOOKUP(MID($A122,4,5),'Project splits'!$C$5:$AM$346,AT$22,FALSE),IF(ISNA(VLOOKUP($A122,'Success Asset Classes'!$B$15:$BD$377,AT$21,FALSE)),VLOOKUP(MID($A122,4,5),'Project splits'!$C$5:$AM$346,AT$22,FALSE),VLOOKUP($A122,'Success Asset Classes'!$B$15:$BD$377,AT$21,FALSE)))</f>
        <v>0</v>
      </c>
      <c r="AU122" s="230">
        <f>IF($AR122=0,VLOOKUP(MID($A122,4,5),'Project splits'!$C$5:$AM$346,AU$22,FALSE),IF(ISNA(VLOOKUP($A122,'Success Asset Classes'!$B$15:$BD$377,AU$21,FALSE)),VLOOKUP(MID($A122,4,5),'Project splits'!$C$5:$AM$346,AU$22,FALSE),VLOOKUP($A122,'Success Asset Classes'!$B$15:$BD$377,AU$21,FALSE)))</f>
        <v>0</v>
      </c>
      <c r="AV122" s="230">
        <f>IF($AR122=0,VLOOKUP(MID($A122,4,5),'Project splits'!$C$5:$AM$346,AV$22,FALSE),IF(ISNA(VLOOKUP($A122,'Success Asset Classes'!$B$15:$BD$377,AV$21,FALSE)),VLOOKUP(MID($A122,4,5),'Project splits'!$C$5:$AM$346,AV$22,FALSE),VLOOKUP($A122,'Success Asset Classes'!$B$15:$BD$377,AV$21,FALSE)))</f>
        <v>1</v>
      </c>
      <c r="AW122" s="230">
        <f>IF($AR122=0,VLOOKUP(MID($A122,4,5),'Project splits'!$C$5:$AM$346,AW$22,FALSE),IF(ISNA(VLOOKUP($A122,'Success Asset Classes'!$B$15:$BD$377,AW$21,FALSE)),VLOOKUP(MID($A122,4,5),'Project splits'!$C$5:$AM$346,AW$22,FALSE),VLOOKUP($A122,'Success Asset Classes'!$B$15:$BD$377,AW$21,FALSE)))</f>
        <v>0</v>
      </c>
      <c r="AX122" s="230">
        <f>IF($AR122=0,VLOOKUP(MID($A122,4,5),'Project splits'!$C$5:$AM$346,AX$22,FALSE),IF(ISNA(VLOOKUP($A122,'Success Asset Classes'!$B$15:$BD$377,AX$21,FALSE)),VLOOKUP(MID($A122,4,5),'Project splits'!$C$5:$AM$346,AX$22,FALSE),VLOOKUP($A122,'Success Asset Classes'!$B$15:$BD$377,AX$21,FALSE)))</f>
        <v>0</v>
      </c>
      <c r="AY122" s="230">
        <f>IF($AR122=0,VLOOKUP(MID($A122,4,5),'Project splits'!$C$5:$AM$346,AY$22,FALSE),IF(ISNA(VLOOKUP($A122,'Success Asset Classes'!$B$15:$BD$377,AY$21,FALSE)),VLOOKUP(MID($A122,4,5),'Project splits'!$C$5:$AM$346,AY$22,FALSE),VLOOKUP($A122,'Success Asset Classes'!$B$15:$BD$377,AY$21,FALSE)))</f>
        <v>0</v>
      </c>
      <c r="AZ122" s="230">
        <f>IF($AR122=0,VLOOKUP(MID($A122,4,5),'Project splits'!$C$5:$AM$346,AZ$22,FALSE),IF(ISNA(VLOOKUP($A122,'Success Asset Classes'!$B$15:$BD$377,AZ$21,FALSE)),VLOOKUP(MID($A122,4,5),'Project splits'!$C$5:$AM$346,AZ$22,FALSE),VLOOKUP($A122,'Success Asset Classes'!$B$15:$BD$377,AZ$21,FALSE)))</f>
        <v>0</v>
      </c>
      <c r="BA122" s="230">
        <f>IF($AR122=0,VLOOKUP(MID($A122,4,5),'Project splits'!$C$5:$AM$346,BA$22,FALSE),IF(ISNA(VLOOKUP($A122,'Success Asset Classes'!$B$15:$BD$377,BA$21,FALSE)),VLOOKUP(MID($A122,4,5),'Project splits'!$C$5:$AM$346,BA$22,FALSE),VLOOKUP($A122,'Success Asset Classes'!$B$15:$BD$377,BA$21,FALSE)))</f>
        <v>0</v>
      </c>
      <c r="BB122" s="230">
        <f>IF($AR122=0,VLOOKUP(MID($A122,4,5),'Project splits'!$C$5:$AM$346,BB$22,FALSE),IF(ISNA(VLOOKUP($A122,'Success Asset Classes'!$B$15:$BD$377,BB$21,FALSE)),VLOOKUP(MID($A122,4,5),'Project splits'!$C$5:$AM$346,BB$22,FALSE),VLOOKUP($A122,'Success Asset Classes'!$B$15:$BD$377,BB$21,FALSE)))</f>
        <v>0</v>
      </c>
      <c r="BC122" s="230">
        <f>IF($AR122=0,VLOOKUP(MID($A122,4,5),'Project splits'!$C$5:$AM$346,BC$22,FALSE),IF(ISNA(VLOOKUP($A122,'Success Asset Classes'!$B$15:$BD$377,BC$21,FALSE)),VLOOKUP(MID($A122,4,5),'Project splits'!$C$5:$AM$346,BC$22,FALSE),VLOOKUP($A122,'Success Asset Classes'!$B$15:$BD$377,BC$21,FALSE)))</f>
        <v>0</v>
      </c>
      <c r="BD122" s="230">
        <f>IF($AR122=0,VLOOKUP(MID($A122,4,5),'Project splits'!$C$5:$AM$346,BD$22,FALSE),IF(ISNA(VLOOKUP($A122,'Success Asset Classes'!$B$15:$BD$377,BD$21,FALSE)),VLOOKUP(MID($A122,4,5),'Project splits'!$C$5:$AM$346,BD$22,FALSE),VLOOKUP($A122,'Success Asset Classes'!$B$15:$BD$377,BD$21,FALSE)))</f>
        <v>0</v>
      </c>
      <c r="BE122" s="230">
        <f>IF($AR122=0,VLOOKUP(MID($A122,4,5),'Project splits'!$C$5:$AM$346,BE$22,FALSE),IF(ISNA(VLOOKUP($A122,'Success Asset Classes'!$B$15:$BD$377,BE$21,FALSE)),VLOOKUP(MID($A122,4,5),'Project splits'!$C$5:$AM$346,BE$22,FALSE),VLOOKUP($A122,'Success Asset Classes'!$B$15:$BD$377,BE$21,FALSE)))</f>
        <v>0</v>
      </c>
      <c r="BF122" s="230">
        <f>IF($AR122=0,VLOOKUP(MID($A122,4,5),'Project splits'!$C$5:$AM$346,BF$22,FALSE),IF(ISNA(VLOOKUP($A122,'Success Asset Classes'!$B$15:$BD$377,BF$21,FALSE)),VLOOKUP(MID($A122,4,5),'Project splits'!$C$5:$AM$346,BF$22,FALSE),VLOOKUP($A122,'Success Asset Classes'!$B$15:$BD$377,BF$21,FALSE)))</f>
        <v>0</v>
      </c>
      <c r="BG122" s="230">
        <f>IF($AR122=0,VLOOKUP(MID($A122,4,5),'Project splits'!$C$5:$AM$346,BG$22,FALSE),IF(ISNA(VLOOKUP($A122,'Success Asset Classes'!$B$15:$BD$377,BG$21,FALSE)),VLOOKUP(MID($A122,4,5),'Project splits'!$C$5:$AM$346,BG$22,FALSE),VLOOKUP($A122,'Success Asset Classes'!$B$15:$BD$377,BG$21,FALSE)))</f>
        <v>0</v>
      </c>
      <c r="BH122" s="230">
        <f>IF($AR122=0,VLOOKUP(MID($A122,4,5),'Project splits'!$C$5:$AM$346,BH$22,FALSE),IF(ISNA(VLOOKUP($A122,'Success Asset Classes'!$B$15:$BD$377,BH$21,FALSE)),VLOOKUP(MID($A122,4,5),'Project splits'!$C$5:$AM$346,BH$22,FALSE),VLOOKUP($A122,'Success Asset Classes'!$B$15:$BD$377,BH$21,FALSE)))</f>
        <v>0</v>
      </c>
      <c r="BI122" s="230">
        <f>IF($AR122=0,VLOOKUP(MID($A122,4,5),'Project splits'!$C$5:$AM$346,BI$22,FALSE),IF(ISNA(VLOOKUP($A122,'Success Asset Classes'!$B$15:$BD$377,BI$21,FALSE)),VLOOKUP(MID($A122,4,5),'Project splits'!$C$5:$AM$346,BI$22,FALSE),VLOOKUP($A122,'Success Asset Classes'!$B$15:$BD$377,BI$21,FALSE)))</f>
        <v>0</v>
      </c>
      <c r="BJ122" s="230">
        <f>IF($AR122=0,VLOOKUP(MID($A122,4,5),'Project splits'!$C$5:$AM$346,BJ$22,FALSE),IF(ISNA(VLOOKUP($A122,'Success Asset Classes'!$B$15:$BD$377,BJ$21,FALSE)),VLOOKUP(MID($A122,4,5),'Project splits'!$C$5:$AM$346,BJ$22,FALSE),VLOOKUP($A122,'Success Asset Classes'!$B$15:$BD$377,BJ$21,FALSE)))</f>
        <v>0</v>
      </c>
      <c r="BK122" s="230">
        <f>IF($AR122=0,VLOOKUP(MID($A122,4,5),'Project splits'!$C$5:$AM$346,BK$22,FALSE),IF(ISNA(VLOOKUP($A122,'Success Asset Classes'!$B$15:$BD$377,BK$21,FALSE)),VLOOKUP(MID($A122,4,5),'Project splits'!$C$5:$AM$346,BK$22,FALSE),VLOOKUP($A122,'Success Asset Classes'!$B$15:$BD$377,BK$21,FALSE)))</f>
        <v>0</v>
      </c>
      <c r="BL122" s="230">
        <f>IF($AR122=0,VLOOKUP(MID($A122,4,5),'Project splits'!$C$5:$AM$346,BL$22,FALSE),IF(ISNA(VLOOKUP($A122,'Success Asset Classes'!$B$15:$BD$377,BL$21,FALSE)),VLOOKUP(MID($A122,4,5),'Project splits'!$C$5:$AM$346,BL$22,FALSE),VLOOKUP($A122,'Success Asset Classes'!$B$15:$BD$377,BL$21,FALSE)))</f>
        <v>0</v>
      </c>
      <c r="BM122" s="230">
        <f>IF($AR122=0,VLOOKUP(MID($A122,4,5),'Project splits'!$C$5:$AM$346,BM$22,FALSE),IF(ISNA(VLOOKUP($A122,'Success Asset Classes'!$B$15:$BD$377,BM$21,FALSE)),VLOOKUP(MID($A122,4,5),'Project splits'!$C$5:$AM$346,BM$22,FALSE),VLOOKUP($A122,'Success Asset Classes'!$B$15:$BD$377,BM$21,FALSE)))</f>
        <v>0</v>
      </c>
      <c r="BN122" s="230">
        <f>IF($AR122=0,VLOOKUP(MID($A122,4,5),'Project splits'!$C$5:$AM$346,BN$22,FALSE),IF(ISNA(VLOOKUP($A122,'Success Asset Classes'!$B$15:$BD$377,BN$21,FALSE)),VLOOKUP(MID($A122,4,5),'Project splits'!$C$5:$AM$346,BN$22,FALSE),VLOOKUP($A122,'Success Asset Classes'!$B$15:$BD$377,BN$21,FALSE)))</f>
        <v>0</v>
      </c>
      <c r="BO122" s="230">
        <f>IF($AR122=0,VLOOKUP(MID($A122,4,5),'Project splits'!$C$5:$AM$346,BO$22,FALSE),IF(ISNA(VLOOKUP($A122,'Success Asset Classes'!$B$15:$BD$377,BO$21,FALSE)),VLOOKUP(MID($A122,4,5),'Project splits'!$C$5:$AM$346,BO$22,FALSE),VLOOKUP($A122,'Success Asset Classes'!$B$15:$BD$377,BO$21,FALSE)))</f>
        <v>0</v>
      </c>
      <c r="BP122" s="230">
        <f>IF($AR122=0,VLOOKUP(MID($A122,4,5),'Project splits'!$C$5:$AM$346,BP$22,FALSE),IF(ISNA(VLOOKUP($A122,'Success Asset Classes'!$B$15:$BD$377,BP$21,FALSE)),VLOOKUP(MID($A122,4,5),'Project splits'!$C$5:$AM$346,BP$22,FALSE),VLOOKUP($A122,'Success Asset Classes'!$B$15:$BD$377,BP$21,FALSE)))</f>
        <v>0</v>
      </c>
      <c r="BQ122" s="230">
        <f>IF($AR122=0,VLOOKUP(MID($A122,4,5),'Project splits'!$C$5:$AM$346,BQ$22,FALSE),IF(ISNA(VLOOKUP($A122,'Success Asset Classes'!$B$15:$BD$377,BQ$21,FALSE)),VLOOKUP(MID($A122,4,5),'Project splits'!$C$5:$AM$346,BQ$22,FALSE),VLOOKUP($A122,'Success Asset Classes'!$B$15:$BD$377,BQ$21,FALSE)))</f>
        <v>0</v>
      </c>
      <c r="BR122" s="230">
        <f>IF($AR122=0,VLOOKUP(MID($A122,4,5),'Project splits'!$C$5:$AM$346,BR$22,FALSE),IF(ISNA(VLOOKUP($A122,'Success Asset Classes'!$B$15:$BD$377,BR$21,FALSE)),VLOOKUP(MID($A122,4,5),'Project splits'!$C$5:$AM$346,BR$22,FALSE),VLOOKUP($A122,'Success Asset Classes'!$B$15:$BD$377,BR$21,FALSE)))</f>
        <v>0</v>
      </c>
      <c r="BS122" s="247">
        <f t="shared" si="49"/>
        <v>1</v>
      </c>
      <c r="BT122" s="249">
        <f>1+IF(ISNA(VLOOKUP($A122,'Project labour content'!$A$7:$D$255,'Project labour content'!$D$1,FALSE)),VLOOKUP($D122,'Project labour content'!$F$6:$G$15,'Project labour content'!$G$1,FALSE),VLOOKUP($A122,'Project labour content'!$A$7:$D$255,'Project labour content'!$D$1,FALSE))*LabEsc22*1</f>
        <v>1.0008946620064583</v>
      </c>
      <c r="BU122" s="249">
        <f>1+IF(ISNA(VLOOKUP($A122,'Project labour content'!$A$7:$D$255,'Project labour content'!$D$1,FALSE)),VLOOKUP($D122,'Project labour content'!$F$6:$G$15,'Project labour content'!$G$1,FALSE),VLOOKUP($A122,'Project labour content'!$A$7:$D$255,'Project labour content'!$D$1,FALSE))*LabEsc23*1</f>
        <v>1.0017936183905476</v>
      </c>
      <c r="BV122" s="249">
        <f>1+IF(ISNA(VLOOKUP($A122,'Project labour content'!$A$7:$D$255,'Project labour content'!$D$1,FALSE)),VLOOKUP($D122,'Project labour content'!$F$6:$G$15,'Project labour content'!$G$1,FALSE),VLOOKUP($A122,'Project labour content'!$A$7:$D$255,'Project labour content'!$D$1,FALSE))*LabEsc24*1</f>
        <v>1.0026404353043599</v>
      </c>
      <c r="BW122" s="249">
        <f>1+IF(ISNA(VLOOKUP($A122,'Project labour content'!$A$7:$D$255,'Project labour content'!$D$1,FALSE)),VLOOKUP($D122,'Project labour content'!$F$6:$G$15,'Project labour content'!$G$1,FALSE),VLOOKUP($A122,'Project labour content'!$A$7:$D$255,'Project labour content'!$D$1,FALSE))*LabEsc25*1</f>
        <v>1.0037746054242589</v>
      </c>
      <c r="BX122" s="249">
        <f>1+IF(ISNA(VLOOKUP($A122,'Project labour content'!$A$7:$D$255,'Project labour content'!$D$1,FALSE)),VLOOKUP($D122,'Project labour content'!$F$6:$G$15,'Project labour content'!$G$1,FALSE),VLOOKUP($A122,'Project labour content'!$A$7:$D$255,'Project labour content'!$D$1,FALSE))*LabEsc26*1</f>
        <v>1.0050106618265955</v>
      </c>
      <c r="BY122" s="249">
        <f>1+IF(ISNA(VLOOKUP($A122,'Project labour content'!$A$7:$D$255,'Project labour content'!$D$1,FALSE)),VLOOKUP($D122,'Project labour content'!$F$6:$G$15,'Project labour content'!$G$1,FALSE),VLOOKUP($A122,'Project labour content'!$A$7:$D$255,'Project labour content'!$D$1,FALSE))*LabEsc27*1</f>
        <v>1.0057762561459505</v>
      </c>
      <c r="BZ122" s="249">
        <f>1+IF(ISNA(VLOOKUP($A122,'Project labour content'!$A$7:$D$255,'Project labour content'!$D$1,FALSE)),VLOOKUP($D122,'Project labour content'!$F$6:$G$15,'Project labour content'!$G$1,FALSE),VLOOKUP($A122,'Project labour content'!$A$7:$D$255,'Project labour content'!$D$1,FALSE))*LabEsc28*1</f>
        <v>1.0063527486684249</v>
      </c>
      <c r="CA122" s="249">
        <f>1+IF(ISNA(VLOOKUP($A122,'Project labour content'!$A$7:$D$255,'Project labour content'!$D$1,FALSE)),VLOOKUP($D122,'Project labour content'!$F$6:$G$15,'Project labour content'!$G$1,FALSE),VLOOKUP($A122,'Project labour content'!$A$7:$D$255,'Project labour content'!$D$1,FALSE))*LabEsc29*1</f>
        <v>1.0072779038684916</v>
      </c>
      <c r="CB122" s="250" t="str">
        <f>IF(ISNA(VLOOKUP($A122,'Project labour content'!$A$7:$D$255,'Project labour content'!$D$1,FALSE)),"Category","Project")</f>
        <v>Category</v>
      </c>
      <c r="CD122" s="247" t="str">
        <f t="shared" si="50"/>
        <v>11862</v>
      </c>
      <c r="CE122" s="3"/>
    </row>
    <row r="123" spans="1:83" x14ac:dyDescent="0.15">
      <c r="A123" s="11" t="s">
        <v>182</v>
      </c>
      <c r="B123" s="11" t="str">
        <f>VLOOKUP($A123,'Incurred Real 2022$'!$A$25:$AC$426,'Incurred Real 2022$'!B$1,FALSE)</f>
        <v>IT Hardware Refresh and Maintain 16-18</v>
      </c>
      <c r="C123" s="11" t="str">
        <f>VLOOKUP($A123,'Incurred Real 2022$'!$A$25:$AC$426,'Incurred Real 2022$'!C$1,FALSE)</f>
        <v>ExAnte</v>
      </c>
      <c r="D123" s="11" t="str">
        <f>VLOOKUP($A123,'Incurred Real 2022$'!$A$25:$AC$426,'Incurred Real 2022$'!D$1,FALSE)</f>
        <v>Information Technology</v>
      </c>
      <c r="E123" s="11" t="str">
        <f>VLOOKUP($A123,'Incurred Real 2022$'!$A$25:$AC$426,'Incurred Real 2022$'!E$1,FALSE)</f>
        <v>Closed</v>
      </c>
      <c r="F123" s="105" t="str">
        <f>IF(VLOOKUP($A123,'Incurred Real 2022$'!$A$25:$AC$426,'Incurred Real 2022$'!F$1,FALSE)=0,"",VLOOKUP($A123,'Incurred Real 2022$'!$A$25:$AC$426,'Incurred Real 2022$'!F$1,FALSE))</f>
        <v/>
      </c>
      <c r="G123" s="105" t="str">
        <f>IF(VLOOKUP($A123,'Incurred Real 2022$'!$A$25:$AC$426,'Incurred Real 2022$'!G$1,FALSE)=0,"",VLOOKUP($A123,'Incurred Real 2022$'!$A$25:$AC$426,'Incurred Real 2022$'!G$1,FALSE))</f>
        <v/>
      </c>
      <c r="H123" s="105" t="str">
        <f>IF(VLOOKUP($A123,'Incurred Real 2022$'!$A$25:$AC$426,'Incurred Real 2022$'!H$1,FALSE)=0,"",VLOOKUP($A123,'Incurred Real 2022$'!$A$25:$AC$426,'Incurred Real 2022$'!H$1,FALSE))</f>
        <v/>
      </c>
      <c r="I123" s="105" t="str">
        <f>IF(VLOOKUP($A123,'Incurred Real 2022$'!$A$25:$AC$426,'Incurred Real 2022$'!I$1,FALSE)=0,"",VLOOKUP($A123,'Incurred Real 2022$'!$A$25:$AC$426,'Incurred Real 2022$'!I$1,FALSE))</f>
        <v/>
      </c>
      <c r="J123" s="105" t="str">
        <f>IF(VLOOKUP($A123,'Incurred Real 2022$'!$A$25:$AC$426,'Incurred Real 2022$'!J$1,FALSE)=0,"",VLOOKUP($A123,'Incurred Real 2022$'!$A$25:$AC$426,'Incurred Real 2022$'!J$1,FALSE))</f>
        <v/>
      </c>
      <c r="K123" s="105" t="str">
        <f>IF(VLOOKUP($A123,'Incurred Real 2022$'!$A$25:$AC$426,'Incurred Real 2022$'!K$1,FALSE)=0,"",VLOOKUP($A123,'Incurred Real 2022$'!$A$25:$AC$426,'Incurred Real 2022$'!K$1,FALSE))</f>
        <v/>
      </c>
      <c r="L123" s="105" t="str">
        <f>IF(VLOOKUP($A123,'Incurred Real 2022$'!$A$25:$AC$426,'Incurred Real 2022$'!L$1,FALSE)=0,"",VLOOKUP($A123,'Incurred Real 2022$'!$A$25:$AC$426,'Incurred Real 2022$'!L$1,FALSE))</f>
        <v/>
      </c>
      <c r="M123" s="105" t="str">
        <f>IF(VLOOKUP($A123,'Incurred Real 2022$'!$A$25:$AC$426,'Incurred Real 2022$'!M$1,FALSE)=0,"",VLOOKUP($A123,'Incurred Real 2022$'!$A$25:$AC$426,'Incurred Real 2022$'!M$1,FALSE))</f>
        <v/>
      </c>
      <c r="N123" s="105" t="str">
        <f>IF(VLOOKUP($A123,'Incurred Real 2022$'!$A$25:$AC$426,'Incurred Real 2022$'!N$1,FALSE)=0,"",VLOOKUP($A123,'Incurred Real 2022$'!$A$25:$AC$426,'Incurred Real 2022$'!N$1,FALSE))</f>
        <v/>
      </c>
      <c r="O123" s="105" t="str">
        <f>IF(VLOOKUP($A123,'Incurred Real 2022$'!$A$25:$AC$426,'Incurred Real 2022$'!O$1,FALSE)=0,"",VLOOKUP($A123,'Incurred Real 2022$'!$A$25:$AC$426,'Incurred Real 2022$'!O$1,FALSE))</f>
        <v/>
      </c>
      <c r="P123" s="105" t="str">
        <f>IF(VLOOKUP($A123,'Incurred Real 2022$'!$A$25:$AC$426,'Incurred Real 2022$'!P$1,FALSE)=0,"",VLOOKUP($A123,'Incurred Real 2022$'!$A$25:$AC$426,'Incurred Real 2022$'!P$1,FALSE))</f>
        <v/>
      </c>
      <c r="Q123" s="105">
        <f>IF(VLOOKUP($A123,'Incurred Real 2022$'!$A$25:$AC$426,'Incurred Real 2022$'!Q$1,FALSE)=0,"",VLOOKUP($A123,'Incurred Real 2022$'!$A$25:$AC$426,'Incurred Real 2022$'!Q$1,FALSE))</f>
        <v>1296648.57</v>
      </c>
      <c r="R123" s="105">
        <f>IF(VLOOKUP($A123,'Incurred Real 2022$'!$A$25:$AC$426,'Incurred Real 2022$'!R$1,FALSE)=0,"",VLOOKUP($A123,'Incurred Real 2022$'!$A$25:$AC$426,'Incurred Real 2022$'!R$1,FALSE))</f>
        <v>3045990.3999999999</v>
      </c>
      <c r="S123" s="105">
        <f>IF(VLOOKUP($A123,'Incurred Real 2022$'!$A$25:$AC$426,'Incurred Real 2022$'!S$1,FALSE)=0,"",VLOOKUP($A123,'Incurred Real 2022$'!$A$25:$AC$426,'Incurred Real 2022$'!S$1,FALSE))</f>
        <v>185247.39</v>
      </c>
      <c r="T123" s="105">
        <f>IF(VLOOKUP($A123,'Incurred Real 2022$'!$A$25:$AC$426,'Incurred Real 2022$'!T$1,FALSE)=0,"",VLOOKUP($A123,'Incurred Real 2022$'!$A$25:$AC$426,'Incurred Real 2022$'!T$1,FALSE))</f>
        <v>147.30000000000001</v>
      </c>
      <c r="U123" s="105" t="str">
        <f>IF(VLOOKUP($A123,'Incurred Real 2022$'!$A$25:$AC$426,'Incurred Real 2022$'!U$1,FALSE)=0,"",VLOOKUP($A123,'Incurred Real 2022$'!$A$25:$AC$426,'Incurred Real 2022$'!U$1,FALSE))</f>
        <v/>
      </c>
      <c r="V123" s="13" t="str">
        <f>IF(ISTEXT(VLOOKUP($A123,'Incurred Real 2022$'!$A$25:$AC$426,'Incurred Real 2022$'!V$1,FALSE)),"",(VLOOKUP($A123,'Incurred Real 2022$'!$A$25:$AC$426,'Incurred Real 2022$'!V$1,FALSE))*BT123*Incurred_Real!V$15)</f>
        <v/>
      </c>
      <c r="W123" s="13" t="str">
        <f>IF(ISTEXT(VLOOKUP($A123,'Incurred Real 2022$'!$A$25:$AC$426,'Incurred Real 2022$'!W$1,FALSE)),"",(VLOOKUP($A123,'Incurred Real 2022$'!$A$25:$AC$426,'Incurred Real 2022$'!W$1,FALSE))*BU123*Incurred_Real!W$15)</f>
        <v/>
      </c>
      <c r="X123" s="220" t="str">
        <f>IF(ISTEXT(VLOOKUP($A123,'Incurred Real 2022$'!$A$25:$AC$426,'Incurred Real 2022$'!X$1,FALSE)),"",(VLOOKUP($A123,'Incurred Real 2022$'!$A$25:$AC$426,'Incurred Real 2022$'!X$1,FALSE))*BV123*Incurred_Real!X$15)</f>
        <v/>
      </c>
      <c r="Y123" s="217" t="str">
        <f>IF(ISTEXT(VLOOKUP($A123,'Incurred Real 2022$'!$A$25:$AC$426,'Incurred Real 2022$'!Y$1,FALSE)),"",(VLOOKUP($A123,'Incurred Real 2022$'!$A$25:$AC$426,'Incurred Real 2022$'!Y$1,FALSE))*BW123*Incurred_Real!Y$15)</f>
        <v/>
      </c>
      <c r="Z123" s="13" t="str">
        <f>IF(ISTEXT(VLOOKUP($A123,'Incurred Real 2022$'!$A$25:$AC$426,'Incurred Real 2022$'!Z$1,FALSE)),"",(VLOOKUP($A123,'Incurred Real 2022$'!$A$25:$AC$426,'Incurred Real 2022$'!Z$1,FALSE))*BX123*Incurred_Real!Z$15)</f>
        <v/>
      </c>
      <c r="AA123" s="13" t="str">
        <f>IF(ISTEXT(VLOOKUP($A123,'Incurred Real 2022$'!$A$25:$AC$426,'Incurred Real 2022$'!AA$1,FALSE)),"",(VLOOKUP($A123,'Incurred Real 2022$'!$A$25:$AC$426,'Incurred Real 2022$'!AA$1,FALSE))*BY123*Incurred_Real!AA$15)</f>
        <v/>
      </c>
      <c r="AB123" s="13" t="str">
        <f>IF(ISTEXT(VLOOKUP($A123,'Incurred Real 2022$'!$A$25:$AC$426,'Incurred Real 2022$'!AB$1,FALSE)),"",(VLOOKUP($A123,'Incurred Real 2022$'!$A$25:$AC$426,'Incurred Real 2022$'!AB$1,FALSE))*BZ123*Incurred_Real!AB$15)</f>
        <v/>
      </c>
      <c r="AC123" s="13" t="str">
        <f>IF(ISTEXT(VLOOKUP($A123,'Incurred Real 2022$'!$A$25:$AC$426,'Incurred Real 2022$'!AC$1,FALSE)),"",(VLOOKUP($A123,'Incurred Real 2022$'!$A$25:$AC$426,'Incurred Real 2022$'!AC$1,FALSE))*CA123*Incurred_Real!AC$15)</f>
        <v/>
      </c>
      <c r="AD123" s="221">
        <f t="shared" si="45"/>
        <v>4528033.6599999992</v>
      </c>
      <c r="AE123" s="221">
        <f t="shared" si="46"/>
        <v>4528033.6599999992</v>
      </c>
      <c r="AF123" s="239">
        <f t="shared" si="51"/>
        <v>5663655.4645842575</v>
      </c>
      <c r="AG123" s="222">
        <f t="shared" si="47"/>
        <v>4550235.9571028808</v>
      </c>
      <c r="AH123" s="223">
        <f t="shared" si="54"/>
        <v>1.244694894501754</v>
      </c>
      <c r="AI123" s="224">
        <f t="shared" si="48"/>
        <v>2020</v>
      </c>
      <c r="AJ123" s="225">
        <f>VLOOKUP($A123,Project_Commissioning!$C$4:$H$355,Project_Commissioning!F$1,FALSE)</f>
        <v>43402</v>
      </c>
      <c r="AK123" s="226">
        <f>VLOOKUP($A123,Project_Commissioning!$C$4:$H$355,Project_Commissioning!G$1,FALSE)</f>
        <v>2019</v>
      </c>
      <c r="AL123" s="225" t="str">
        <f>IF(VLOOKUP($A123,Project_Commissioning!$C$4:$H$355,Project_Commissioning!H$1,FALSE)=0,"",VLOOKUP($A123,Project_Commissioning!$C$4:$H$355,Project_Commissioning!H$1,FALSE))</f>
        <v/>
      </c>
      <c r="AM123" s="237">
        <f t="shared" si="52"/>
        <v>5030336.5602604225</v>
      </c>
      <c r="AN123" s="221" cm="1">
        <f t="array" ref="AN123">IF(ROUND(AE123,0)=0,0,LOOKUP(2,1/(F123:AC123&lt;&gt;""),F123:AC123))</f>
        <v>147.30000000000001</v>
      </c>
      <c r="AO123" s="221">
        <f t="shared" si="53"/>
        <v>0</v>
      </c>
      <c r="AP123" s="79"/>
      <c r="AQ123" s="20"/>
      <c r="AR123" s="245">
        <f>IF(ISNA(VLOOKUP($A123,'Success Asset Classes'!$B$15:$AA$114,'Success Asset Classes'!$AA$1,FALSE)),0,VLOOKUP($A123,'Success Asset Classes'!$B$15:$AA$114,'Success Asset Classes'!$AA$1,FALSE))</f>
        <v>0</v>
      </c>
      <c r="AS123" s="230">
        <f>IF($AR123=0,VLOOKUP(MID($A123,4,5),'Project splits'!$C$5:$AM$346,AS$22,FALSE),IF(ISNA(VLOOKUP($A123,'Success Asset Classes'!$B$15:$BD$377,AS$21,FALSE)),VLOOKUP(MID($A123,4,5),'Project splits'!$C$5:$AM$346,AS$22,FALSE),VLOOKUP($A123,'Success Asset Classes'!$B$15:$BD$377,AS$21,FALSE)))</f>
        <v>0</v>
      </c>
      <c r="AT123" s="230">
        <f>IF($AR123=0,VLOOKUP(MID($A123,4,5),'Project splits'!$C$5:$AM$346,AT$22,FALSE),IF(ISNA(VLOOKUP($A123,'Success Asset Classes'!$B$15:$BD$377,AT$21,FALSE)),VLOOKUP(MID($A123,4,5),'Project splits'!$C$5:$AM$346,AT$22,FALSE),VLOOKUP($A123,'Success Asset Classes'!$B$15:$BD$377,AT$21,FALSE)))</f>
        <v>0</v>
      </c>
      <c r="AU123" s="230">
        <f>IF($AR123=0,VLOOKUP(MID($A123,4,5),'Project splits'!$C$5:$AM$346,AU$22,FALSE),IF(ISNA(VLOOKUP($A123,'Success Asset Classes'!$B$15:$BD$377,AU$21,FALSE)),VLOOKUP(MID($A123,4,5),'Project splits'!$C$5:$AM$346,AU$22,FALSE),VLOOKUP($A123,'Success Asset Classes'!$B$15:$BD$377,AU$21,FALSE)))</f>
        <v>0</v>
      </c>
      <c r="AV123" s="230">
        <f>IF($AR123=0,VLOOKUP(MID($A123,4,5),'Project splits'!$C$5:$AM$346,AV$22,FALSE),IF(ISNA(VLOOKUP($A123,'Success Asset Classes'!$B$15:$BD$377,AV$21,FALSE)),VLOOKUP(MID($A123,4,5),'Project splits'!$C$5:$AM$346,AV$22,FALSE),VLOOKUP($A123,'Success Asset Classes'!$B$15:$BD$377,AV$21,FALSE)))</f>
        <v>1</v>
      </c>
      <c r="AW123" s="230">
        <f>IF($AR123=0,VLOOKUP(MID($A123,4,5),'Project splits'!$C$5:$AM$346,AW$22,FALSE),IF(ISNA(VLOOKUP($A123,'Success Asset Classes'!$B$15:$BD$377,AW$21,FALSE)),VLOOKUP(MID($A123,4,5),'Project splits'!$C$5:$AM$346,AW$22,FALSE),VLOOKUP($A123,'Success Asset Classes'!$B$15:$BD$377,AW$21,FALSE)))</f>
        <v>0</v>
      </c>
      <c r="AX123" s="230">
        <f>IF($AR123=0,VLOOKUP(MID($A123,4,5),'Project splits'!$C$5:$AM$346,AX$22,FALSE),IF(ISNA(VLOOKUP($A123,'Success Asset Classes'!$B$15:$BD$377,AX$21,FALSE)),VLOOKUP(MID($A123,4,5),'Project splits'!$C$5:$AM$346,AX$22,FALSE),VLOOKUP($A123,'Success Asset Classes'!$B$15:$BD$377,AX$21,FALSE)))</f>
        <v>0</v>
      </c>
      <c r="AY123" s="230">
        <f>IF($AR123=0,VLOOKUP(MID($A123,4,5),'Project splits'!$C$5:$AM$346,AY$22,FALSE),IF(ISNA(VLOOKUP($A123,'Success Asset Classes'!$B$15:$BD$377,AY$21,FALSE)),VLOOKUP(MID($A123,4,5),'Project splits'!$C$5:$AM$346,AY$22,FALSE),VLOOKUP($A123,'Success Asset Classes'!$B$15:$BD$377,AY$21,FALSE)))</f>
        <v>0</v>
      </c>
      <c r="AZ123" s="230">
        <f>IF($AR123=0,VLOOKUP(MID($A123,4,5),'Project splits'!$C$5:$AM$346,AZ$22,FALSE),IF(ISNA(VLOOKUP($A123,'Success Asset Classes'!$B$15:$BD$377,AZ$21,FALSE)),VLOOKUP(MID($A123,4,5),'Project splits'!$C$5:$AM$346,AZ$22,FALSE),VLOOKUP($A123,'Success Asset Classes'!$B$15:$BD$377,AZ$21,FALSE)))</f>
        <v>0</v>
      </c>
      <c r="BA123" s="230">
        <f>IF($AR123=0,VLOOKUP(MID($A123,4,5),'Project splits'!$C$5:$AM$346,BA$22,FALSE),IF(ISNA(VLOOKUP($A123,'Success Asset Classes'!$B$15:$BD$377,BA$21,FALSE)),VLOOKUP(MID($A123,4,5),'Project splits'!$C$5:$AM$346,BA$22,FALSE),VLOOKUP($A123,'Success Asset Classes'!$B$15:$BD$377,BA$21,FALSE)))</f>
        <v>0</v>
      </c>
      <c r="BB123" s="230">
        <f>IF($AR123=0,VLOOKUP(MID($A123,4,5),'Project splits'!$C$5:$AM$346,BB$22,FALSE),IF(ISNA(VLOOKUP($A123,'Success Asset Classes'!$B$15:$BD$377,BB$21,FALSE)),VLOOKUP(MID($A123,4,5),'Project splits'!$C$5:$AM$346,BB$22,FALSE),VLOOKUP($A123,'Success Asset Classes'!$B$15:$BD$377,BB$21,FALSE)))</f>
        <v>0</v>
      </c>
      <c r="BC123" s="230">
        <f>IF($AR123=0,VLOOKUP(MID($A123,4,5),'Project splits'!$C$5:$AM$346,BC$22,FALSE),IF(ISNA(VLOOKUP($A123,'Success Asset Classes'!$B$15:$BD$377,BC$21,FALSE)),VLOOKUP(MID($A123,4,5),'Project splits'!$C$5:$AM$346,BC$22,FALSE),VLOOKUP($A123,'Success Asset Classes'!$B$15:$BD$377,BC$21,FALSE)))</f>
        <v>0</v>
      </c>
      <c r="BD123" s="230">
        <f>IF($AR123=0,VLOOKUP(MID($A123,4,5),'Project splits'!$C$5:$AM$346,BD$22,FALSE),IF(ISNA(VLOOKUP($A123,'Success Asset Classes'!$B$15:$BD$377,BD$21,FALSE)),VLOOKUP(MID($A123,4,5),'Project splits'!$C$5:$AM$346,BD$22,FALSE),VLOOKUP($A123,'Success Asset Classes'!$B$15:$BD$377,BD$21,FALSE)))</f>
        <v>0</v>
      </c>
      <c r="BE123" s="230">
        <f>IF($AR123=0,VLOOKUP(MID($A123,4,5),'Project splits'!$C$5:$AM$346,BE$22,FALSE),IF(ISNA(VLOOKUP($A123,'Success Asset Classes'!$B$15:$BD$377,BE$21,FALSE)),VLOOKUP(MID($A123,4,5),'Project splits'!$C$5:$AM$346,BE$22,FALSE),VLOOKUP($A123,'Success Asset Classes'!$B$15:$BD$377,BE$21,FALSE)))</f>
        <v>0</v>
      </c>
      <c r="BF123" s="230">
        <f>IF($AR123=0,VLOOKUP(MID($A123,4,5),'Project splits'!$C$5:$AM$346,BF$22,FALSE),IF(ISNA(VLOOKUP($A123,'Success Asset Classes'!$B$15:$BD$377,BF$21,FALSE)),VLOOKUP(MID($A123,4,5),'Project splits'!$C$5:$AM$346,BF$22,FALSE),VLOOKUP($A123,'Success Asset Classes'!$B$15:$BD$377,BF$21,FALSE)))</f>
        <v>0</v>
      </c>
      <c r="BG123" s="230">
        <f>IF($AR123=0,VLOOKUP(MID($A123,4,5),'Project splits'!$C$5:$AM$346,BG$22,FALSE),IF(ISNA(VLOOKUP($A123,'Success Asset Classes'!$B$15:$BD$377,BG$21,FALSE)),VLOOKUP(MID($A123,4,5),'Project splits'!$C$5:$AM$346,BG$22,FALSE),VLOOKUP($A123,'Success Asset Classes'!$B$15:$BD$377,BG$21,FALSE)))</f>
        <v>0</v>
      </c>
      <c r="BH123" s="230">
        <f>IF($AR123=0,VLOOKUP(MID($A123,4,5),'Project splits'!$C$5:$AM$346,BH$22,FALSE),IF(ISNA(VLOOKUP($A123,'Success Asset Classes'!$B$15:$BD$377,BH$21,FALSE)),VLOOKUP(MID($A123,4,5),'Project splits'!$C$5:$AM$346,BH$22,FALSE),VLOOKUP($A123,'Success Asset Classes'!$B$15:$BD$377,BH$21,FALSE)))</f>
        <v>0</v>
      </c>
      <c r="BI123" s="230">
        <f>IF($AR123=0,VLOOKUP(MID($A123,4,5),'Project splits'!$C$5:$AM$346,BI$22,FALSE),IF(ISNA(VLOOKUP($A123,'Success Asset Classes'!$B$15:$BD$377,BI$21,FALSE)),VLOOKUP(MID($A123,4,5),'Project splits'!$C$5:$AM$346,BI$22,FALSE),VLOOKUP($A123,'Success Asset Classes'!$B$15:$BD$377,BI$21,FALSE)))</f>
        <v>0</v>
      </c>
      <c r="BJ123" s="230">
        <f>IF($AR123=0,VLOOKUP(MID($A123,4,5),'Project splits'!$C$5:$AM$346,BJ$22,FALSE),IF(ISNA(VLOOKUP($A123,'Success Asset Classes'!$B$15:$BD$377,BJ$21,FALSE)),VLOOKUP(MID($A123,4,5),'Project splits'!$C$5:$AM$346,BJ$22,FALSE),VLOOKUP($A123,'Success Asset Classes'!$B$15:$BD$377,BJ$21,FALSE)))</f>
        <v>0</v>
      </c>
      <c r="BK123" s="230">
        <f>IF($AR123=0,VLOOKUP(MID($A123,4,5),'Project splits'!$C$5:$AM$346,BK$22,FALSE),IF(ISNA(VLOOKUP($A123,'Success Asset Classes'!$B$15:$BD$377,BK$21,FALSE)),VLOOKUP(MID($A123,4,5),'Project splits'!$C$5:$AM$346,BK$22,FALSE),VLOOKUP($A123,'Success Asset Classes'!$B$15:$BD$377,BK$21,FALSE)))</f>
        <v>0</v>
      </c>
      <c r="BL123" s="230">
        <f>IF($AR123=0,VLOOKUP(MID($A123,4,5),'Project splits'!$C$5:$AM$346,BL$22,FALSE),IF(ISNA(VLOOKUP($A123,'Success Asset Classes'!$B$15:$BD$377,BL$21,FALSE)),VLOOKUP(MID($A123,4,5),'Project splits'!$C$5:$AM$346,BL$22,FALSE),VLOOKUP($A123,'Success Asset Classes'!$B$15:$BD$377,BL$21,FALSE)))</f>
        <v>0</v>
      </c>
      <c r="BM123" s="230">
        <f>IF($AR123=0,VLOOKUP(MID($A123,4,5),'Project splits'!$C$5:$AM$346,BM$22,FALSE),IF(ISNA(VLOOKUP($A123,'Success Asset Classes'!$B$15:$BD$377,BM$21,FALSE)),VLOOKUP(MID($A123,4,5),'Project splits'!$C$5:$AM$346,BM$22,FALSE),VLOOKUP($A123,'Success Asset Classes'!$B$15:$BD$377,BM$21,FALSE)))</f>
        <v>0</v>
      </c>
      <c r="BN123" s="230">
        <f>IF($AR123=0,VLOOKUP(MID($A123,4,5),'Project splits'!$C$5:$AM$346,BN$22,FALSE),IF(ISNA(VLOOKUP($A123,'Success Asset Classes'!$B$15:$BD$377,BN$21,FALSE)),VLOOKUP(MID($A123,4,5),'Project splits'!$C$5:$AM$346,BN$22,FALSE),VLOOKUP($A123,'Success Asset Classes'!$B$15:$BD$377,BN$21,FALSE)))</f>
        <v>0</v>
      </c>
      <c r="BO123" s="230">
        <f>IF($AR123=0,VLOOKUP(MID($A123,4,5),'Project splits'!$C$5:$AM$346,BO$22,FALSE),IF(ISNA(VLOOKUP($A123,'Success Asset Classes'!$B$15:$BD$377,BO$21,FALSE)),VLOOKUP(MID($A123,4,5),'Project splits'!$C$5:$AM$346,BO$22,FALSE),VLOOKUP($A123,'Success Asset Classes'!$B$15:$BD$377,BO$21,FALSE)))</f>
        <v>0</v>
      </c>
      <c r="BP123" s="230">
        <f>IF($AR123=0,VLOOKUP(MID($A123,4,5),'Project splits'!$C$5:$AM$346,BP$22,FALSE),IF(ISNA(VLOOKUP($A123,'Success Asset Classes'!$B$15:$BD$377,BP$21,FALSE)),VLOOKUP(MID($A123,4,5),'Project splits'!$C$5:$AM$346,BP$22,FALSE),VLOOKUP($A123,'Success Asset Classes'!$B$15:$BD$377,BP$21,FALSE)))</f>
        <v>0</v>
      </c>
      <c r="BQ123" s="230">
        <f>IF($AR123=0,VLOOKUP(MID($A123,4,5),'Project splits'!$C$5:$AM$346,BQ$22,FALSE),IF(ISNA(VLOOKUP($A123,'Success Asset Classes'!$B$15:$BD$377,BQ$21,FALSE)),VLOOKUP(MID($A123,4,5),'Project splits'!$C$5:$AM$346,BQ$22,FALSE),VLOOKUP($A123,'Success Asset Classes'!$B$15:$BD$377,BQ$21,FALSE)))</f>
        <v>0</v>
      </c>
      <c r="BR123" s="230">
        <f>IF($AR123=0,VLOOKUP(MID($A123,4,5),'Project splits'!$C$5:$AM$346,BR$22,FALSE),IF(ISNA(VLOOKUP($A123,'Success Asset Classes'!$B$15:$BD$377,BR$21,FALSE)),VLOOKUP(MID($A123,4,5),'Project splits'!$C$5:$AM$346,BR$22,FALSE),VLOOKUP($A123,'Success Asset Classes'!$B$15:$BD$377,BR$21,FALSE)))</f>
        <v>0</v>
      </c>
      <c r="BS123" s="247">
        <f t="shared" si="49"/>
        <v>1</v>
      </c>
      <c r="BT123" s="249">
        <f>1+IF(ISNA(VLOOKUP($A123,'Project labour content'!$A$7:$D$255,'Project labour content'!$D$1,FALSE)),VLOOKUP($D123,'Project labour content'!$F$6:$G$15,'Project labour content'!$G$1,FALSE),VLOOKUP($A123,'Project labour content'!$A$7:$D$255,'Project labour content'!$D$1,FALSE))*LabEsc22*1</f>
        <v>1.0024480115846353</v>
      </c>
      <c r="BU123" s="249">
        <f>1+IF(ISNA(VLOOKUP($A123,'Project labour content'!$A$7:$D$255,'Project labour content'!$D$1,FALSE)),VLOOKUP($D123,'Project labour content'!$F$6:$G$15,'Project labour content'!$G$1,FALSE),VLOOKUP($A123,'Project labour content'!$A$7:$D$255,'Project labour content'!$D$1,FALSE))*LabEsc23*1</f>
        <v>1.0049077736248768</v>
      </c>
      <c r="BV123" s="249">
        <f>1+IF(ISNA(VLOOKUP($A123,'Project labour content'!$A$7:$D$255,'Project labour content'!$D$1,FALSE)),VLOOKUP($D123,'Project labour content'!$F$6:$G$15,'Project labour content'!$G$1,FALSE),VLOOKUP($A123,'Project labour content'!$A$7:$D$255,'Project labour content'!$D$1,FALSE))*LabEsc24*1</f>
        <v>1.0072248694667842</v>
      </c>
      <c r="BW123" s="249">
        <f>1+IF(ISNA(VLOOKUP($A123,'Project labour content'!$A$7:$D$255,'Project labour content'!$D$1,FALSE)),VLOOKUP($D123,'Project labour content'!$F$6:$G$15,'Project labour content'!$G$1,FALSE),VLOOKUP($A123,'Project labour content'!$A$7:$D$255,'Project labour content'!$D$1,FALSE))*LabEsc25*1</f>
        <v>1.0103282331643793</v>
      </c>
      <c r="BX123" s="249">
        <f>1+IF(ISNA(VLOOKUP($A123,'Project labour content'!$A$7:$D$255,'Project labour content'!$D$1,FALSE)),VLOOKUP($D123,'Project labour content'!$F$6:$G$15,'Project labour content'!$G$1,FALSE),VLOOKUP($A123,'Project labour content'!$A$7:$D$255,'Project labour content'!$D$1,FALSE))*LabEsc26*1</f>
        <v>1.0137103823674747</v>
      </c>
      <c r="BY123" s="249">
        <f>1+IF(ISNA(VLOOKUP($A123,'Project labour content'!$A$7:$D$255,'Project labour content'!$D$1,FALSE)),VLOOKUP($D123,'Project labour content'!$F$6:$G$15,'Project labour content'!$G$1,FALSE),VLOOKUP($A123,'Project labour content'!$A$7:$D$255,'Project labour content'!$D$1,FALSE))*LabEsc27*1</f>
        <v>1.0158052335508072</v>
      </c>
      <c r="BZ123" s="249">
        <f>1+IF(ISNA(VLOOKUP($A123,'Project labour content'!$A$7:$D$255,'Project labour content'!$D$1,FALSE)),VLOOKUP($D123,'Project labour content'!$F$6:$G$15,'Project labour content'!$G$1,FALSE),VLOOKUP($A123,'Project labour content'!$A$7:$D$255,'Project labour content'!$D$1,FALSE))*LabEsc28*1</f>
        <v>1.0173826564918567</v>
      </c>
      <c r="CA123" s="249">
        <f>1+IF(ISNA(VLOOKUP($A123,'Project labour content'!$A$7:$D$255,'Project labour content'!$D$1,FALSE)),VLOOKUP($D123,'Project labour content'!$F$6:$G$15,'Project labour content'!$G$1,FALSE),VLOOKUP($A123,'Project labour content'!$A$7:$D$255,'Project labour content'!$D$1,FALSE))*LabEsc29*1</f>
        <v>1.0199141048276528</v>
      </c>
      <c r="CB123" s="250" t="str">
        <f>IF(ISNA(VLOOKUP($A123,'Project labour content'!$A$7:$D$255,'Project labour content'!$D$1,FALSE)),"Category","Project")</f>
        <v>Category</v>
      </c>
      <c r="CD123" s="247" t="str">
        <f t="shared" si="50"/>
        <v>11870</v>
      </c>
      <c r="CE123" s="3"/>
    </row>
    <row r="124" spans="1:83" x14ac:dyDescent="0.15">
      <c r="A124" s="11" t="s">
        <v>183</v>
      </c>
      <c r="B124" s="11" t="str">
        <f>VLOOKUP($A124,'Incurred Real 2022$'!$A$25:$AC$426,'Incurred Real 2022$'!B$1,FALSE)</f>
        <v>Licenses, Maintenance, Minor Software 16-18</v>
      </c>
      <c r="C124" s="11" t="str">
        <f>VLOOKUP($A124,'Incurred Real 2022$'!$A$25:$AC$426,'Incurred Real 2022$'!C$1,FALSE)</f>
        <v>ExAnte</v>
      </c>
      <c r="D124" s="11" t="str">
        <f>VLOOKUP($A124,'Incurred Real 2022$'!$A$25:$AC$426,'Incurred Real 2022$'!D$1,FALSE)</f>
        <v>Information Technology</v>
      </c>
      <c r="E124" s="11" t="str">
        <f>VLOOKUP($A124,'Incurred Real 2022$'!$A$25:$AC$426,'Incurred Real 2022$'!E$1,FALSE)</f>
        <v>Closed</v>
      </c>
      <c r="F124" s="105" t="str">
        <f>IF(VLOOKUP($A124,'Incurred Real 2022$'!$A$25:$AC$426,'Incurred Real 2022$'!F$1,FALSE)=0,"",VLOOKUP($A124,'Incurred Real 2022$'!$A$25:$AC$426,'Incurred Real 2022$'!F$1,FALSE))</f>
        <v/>
      </c>
      <c r="G124" s="105" t="str">
        <f>IF(VLOOKUP($A124,'Incurred Real 2022$'!$A$25:$AC$426,'Incurred Real 2022$'!G$1,FALSE)=0,"",VLOOKUP($A124,'Incurred Real 2022$'!$A$25:$AC$426,'Incurred Real 2022$'!G$1,FALSE))</f>
        <v/>
      </c>
      <c r="H124" s="105" t="str">
        <f>IF(VLOOKUP($A124,'Incurred Real 2022$'!$A$25:$AC$426,'Incurred Real 2022$'!H$1,FALSE)=0,"",VLOOKUP($A124,'Incurred Real 2022$'!$A$25:$AC$426,'Incurred Real 2022$'!H$1,FALSE))</f>
        <v/>
      </c>
      <c r="I124" s="105" t="str">
        <f>IF(VLOOKUP($A124,'Incurred Real 2022$'!$A$25:$AC$426,'Incurred Real 2022$'!I$1,FALSE)=0,"",VLOOKUP($A124,'Incurred Real 2022$'!$A$25:$AC$426,'Incurred Real 2022$'!I$1,FALSE))</f>
        <v/>
      </c>
      <c r="J124" s="105" t="str">
        <f>IF(VLOOKUP($A124,'Incurred Real 2022$'!$A$25:$AC$426,'Incurred Real 2022$'!J$1,FALSE)=0,"",VLOOKUP($A124,'Incurred Real 2022$'!$A$25:$AC$426,'Incurred Real 2022$'!J$1,FALSE))</f>
        <v/>
      </c>
      <c r="K124" s="105" t="str">
        <f>IF(VLOOKUP($A124,'Incurred Real 2022$'!$A$25:$AC$426,'Incurred Real 2022$'!K$1,FALSE)=0,"",VLOOKUP($A124,'Incurred Real 2022$'!$A$25:$AC$426,'Incurred Real 2022$'!K$1,FALSE))</f>
        <v/>
      </c>
      <c r="L124" s="105" t="str">
        <f>IF(VLOOKUP($A124,'Incurred Real 2022$'!$A$25:$AC$426,'Incurred Real 2022$'!L$1,FALSE)=0,"",VLOOKUP($A124,'Incurred Real 2022$'!$A$25:$AC$426,'Incurred Real 2022$'!L$1,FALSE))</f>
        <v/>
      </c>
      <c r="M124" s="105" t="str">
        <f>IF(VLOOKUP($A124,'Incurred Real 2022$'!$A$25:$AC$426,'Incurred Real 2022$'!M$1,FALSE)=0,"",VLOOKUP($A124,'Incurred Real 2022$'!$A$25:$AC$426,'Incurred Real 2022$'!M$1,FALSE))</f>
        <v/>
      </c>
      <c r="N124" s="105" t="str">
        <f>IF(VLOOKUP($A124,'Incurred Real 2022$'!$A$25:$AC$426,'Incurred Real 2022$'!N$1,FALSE)=0,"",VLOOKUP($A124,'Incurred Real 2022$'!$A$25:$AC$426,'Incurred Real 2022$'!N$1,FALSE))</f>
        <v/>
      </c>
      <c r="O124" s="105" t="str">
        <f>IF(VLOOKUP($A124,'Incurred Real 2022$'!$A$25:$AC$426,'Incurred Real 2022$'!O$1,FALSE)=0,"",VLOOKUP($A124,'Incurred Real 2022$'!$A$25:$AC$426,'Incurred Real 2022$'!O$1,FALSE))</f>
        <v/>
      </c>
      <c r="P124" s="105" t="str">
        <f>IF(VLOOKUP($A124,'Incurred Real 2022$'!$A$25:$AC$426,'Incurred Real 2022$'!P$1,FALSE)=0,"",VLOOKUP($A124,'Incurred Real 2022$'!$A$25:$AC$426,'Incurred Real 2022$'!P$1,FALSE))</f>
        <v/>
      </c>
      <c r="Q124" s="105">
        <f>IF(VLOOKUP($A124,'Incurred Real 2022$'!$A$25:$AC$426,'Incurred Real 2022$'!Q$1,FALSE)=0,"",VLOOKUP($A124,'Incurred Real 2022$'!$A$25:$AC$426,'Incurred Real 2022$'!Q$1,FALSE))</f>
        <v>1359944.46</v>
      </c>
      <c r="R124" s="105">
        <f>IF(VLOOKUP($A124,'Incurred Real 2022$'!$A$25:$AC$426,'Incurred Real 2022$'!R$1,FALSE)=0,"",VLOOKUP($A124,'Incurred Real 2022$'!$A$25:$AC$426,'Incurred Real 2022$'!R$1,FALSE))</f>
        <v>528337.78</v>
      </c>
      <c r="S124" s="105">
        <f>IF(VLOOKUP($A124,'Incurred Real 2022$'!$A$25:$AC$426,'Incurred Real 2022$'!S$1,FALSE)=0,"",VLOOKUP($A124,'Incurred Real 2022$'!$A$25:$AC$426,'Incurred Real 2022$'!S$1,FALSE))</f>
        <v>-94542.67</v>
      </c>
      <c r="T124" s="105" t="str">
        <f>IF(VLOOKUP($A124,'Incurred Real 2022$'!$A$25:$AC$426,'Incurred Real 2022$'!T$1,FALSE)=0,"",VLOOKUP($A124,'Incurred Real 2022$'!$A$25:$AC$426,'Incurred Real 2022$'!T$1,FALSE))</f>
        <v/>
      </c>
      <c r="U124" s="105" t="str">
        <f>IF(VLOOKUP($A124,'Incurred Real 2022$'!$A$25:$AC$426,'Incurred Real 2022$'!U$1,FALSE)=0,"",VLOOKUP($A124,'Incurred Real 2022$'!$A$25:$AC$426,'Incurred Real 2022$'!U$1,FALSE))</f>
        <v/>
      </c>
      <c r="V124" s="13" t="str">
        <f>IF(ISTEXT(VLOOKUP($A124,'Incurred Real 2022$'!$A$25:$AC$426,'Incurred Real 2022$'!V$1,FALSE)),"",(VLOOKUP($A124,'Incurred Real 2022$'!$A$25:$AC$426,'Incurred Real 2022$'!V$1,FALSE))*BT124*Incurred_Real!V$15)</f>
        <v/>
      </c>
      <c r="W124" s="13" t="str">
        <f>IF(ISTEXT(VLOOKUP($A124,'Incurred Real 2022$'!$A$25:$AC$426,'Incurred Real 2022$'!W$1,FALSE)),"",(VLOOKUP($A124,'Incurred Real 2022$'!$A$25:$AC$426,'Incurred Real 2022$'!W$1,FALSE))*BU124*Incurred_Real!W$15)</f>
        <v/>
      </c>
      <c r="X124" s="220" t="str">
        <f>IF(ISTEXT(VLOOKUP($A124,'Incurred Real 2022$'!$A$25:$AC$426,'Incurred Real 2022$'!X$1,FALSE)),"",(VLOOKUP($A124,'Incurred Real 2022$'!$A$25:$AC$426,'Incurred Real 2022$'!X$1,FALSE))*BV124*Incurred_Real!X$15)</f>
        <v/>
      </c>
      <c r="Y124" s="217" t="str">
        <f>IF(ISTEXT(VLOOKUP($A124,'Incurred Real 2022$'!$A$25:$AC$426,'Incurred Real 2022$'!Y$1,FALSE)),"",(VLOOKUP($A124,'Incurred Real 2022$'!$A$25:$AC$426,'Incurred Real 2022$'!Y$1,FALSE))*BW124*Incurred_Real!Y$15)</f>
        <v/>
      </c>
      <c r="Z124" s="13" t="str">
        <f>IF(ISTEXT(VLOOKUP($A124,'Incurred Real 2022$'!$A$25:$AC$426,'Incurred Real 2022$'!Z$1,FALSE)),"",(VLOOKUP($A124,'Incurred Real 2022$'!$A$25:$AC$426,'Incurred Real 2022$'!Z$1,FALSE))*BX124*Incurred_Real!Z$15)</f>
        <v/>
      </c>
      <c r="AA124" s="13" t="str">
        <f>IF(ISTEXT(VLOOKUP($A124,'Incurred Real 2022$'!$A$25:$AC$426,'Incurred Real 2022$'!AA$1,FALSE)),"",(VLOOKUP($A124,'Incurred Real 2022$'!$A$25:$AC$426,'Incurred Real 2022$'!AA$1,FALSE))*BY124*Incurred_Real!AA$15)</f>
        <v/>
      </c>
      <c r="AB124" s="13" t="str">
        <f>IF(ISTEXT(VLOOKUP($A124,'Incurred Real 2022$'!$A$25:$AC$426,'Incurred Real 2022$'!AB$1,FALSE)),"",(VLOOKUP($A124,'Incurred Real 2022$'!$A$25:$AC$426,'Incurred Real 2022$'!AB$1,FALSE))*BZ124*Incurred_Real!AB$15)</f>
        <v/>
      </c>
      <c r="AC124" s="13" t="str">
        <f>IF(ISTEXT(VLOOKUP($A124,'Incurred Real 2022$'!$A$25:$AC$426,'Incurred Real 2022$'!AC$1,FALSE)),"",(VLOOKUP($A124,'Incurred Real 2022$'!$A$25:$AC$426,'Incurred Real 2022$'!AC$1,FALSE))*CA124*Incurred_Real!AC$15)</f>
        <v/>
      </c>
      <c r="AD124" s="221">
        <f t="shared" si="45"/>
        <v>1793739.57</v>
      </c>
      <c r="AE124" s="221">
        <f t="shared" si="46"/>
        <v>1982824.91</v>
      </c>
      <c r="AF124" s="239">
        <f t="shared" si="51"/>
        <v>2266374.7684201268</v>
      </c>
      <c r="AG124" s="222">
        <f t="shared" si="47"/>
        <v>1820827.5605784876</v>
      </c>
      <c r="AH124" s="223">
        <f t="shared" si="54"/>
        <v>1.244694894501754</v>
      </c>
      <c r="AI124" s="224">
        <f t="shared" si="48"/>
        <v>2019</v>
      </c>
      <c r="AJ124" s="225">
        <f>VLOOKUP($A124,Project_Commissioning!$C$4:$H$355,Project_Commissioning!F$1,FALSE)</f>
        <v>43160</v>
      </c>
      <c r="AK124" s="226">
        <f>VLOOKUP($A124,Project_Commissioning!$C$4:$H$355,Project_Commissioning!G$1,FALSE)</f>
        <v>2018</v>
      </c>
      <c r="AL124" s="225" t="str">
        <f>IF(VLOOKUP($A124,Project_Commissioning!$C$4:$H$355,Project_Commissioning!H$1,FALSE)=0,"",VLOOKUP($A124,Project_Commissioning!$C$4:$H$355,Project_Commissioning!H$1,FALSE))</f>
        <v/>
      </c>
      <c r="AM124" s="237">
        <f t="shared" si="52"/>
        <v>2012945.1602636247</v>
      </c>
      <c r="AN124" s="221" cm="1">
        <f t="array" ref="AN124">IF(ROUND(AE124,0)=0,0,LOOKUP(2,1/(F124:AC124&lt;&gt;""),F124:AC124))</f>
        <v>-94542.67</v>
      </c>
      <c r="AO124" s="221">
        <f t="shared" si="53"/>
        <v>0</v>
      </c>
      <c r="AP124" s="79"/>
      <c r="AQ124" s="20"/>
      <c r="AR124" s="245">
        <f>IF(ISNA(VLOOKUP($A124,'Success Asset Classes'!$B$15:$AA$114,'Success Asset Classes'!$AA$1,FALSE)),0,VLOOKUP($A124,'Success Asset Classes'!$B$15:$AA$114,'Success Asset Classes'!$AA$1,FALSE))</f>
        <v>0</v>
      </c>
      <c r="AS124" s="230">
        <f>IF($AR124=0,VLOOKUP(MID($A124,4,5),'Project splits'!$C$5:$AM$346,AS$22,FALSE),IF(ISNA(VLOOKUP($A124,'Success Asset Classes'!$B$15:$BD$377,AS$21,FALSE)),VLOOKUP(MID($A124,4,5),'Project splits'!$C$5:$AM$346,AS$22,FALSE),VLOOKUP($A124,'Success Asset Classes'!$B$15:$BD$377,AS$21,FALSE)))</f>
        <v>0</v>
      </c>
      <c r="AT124" s="230">
        <f>IF($AR124=0,VLOOKUP(MID($A124,4,5),'Project splits'!$C$5:$AM$346,AT$22,FALSE),IF(ISNA(VLOOKUP($A124,'Success Asset Classes'!$B$15:$BD$377,AT$21,FALSE)),VLOOKUP(MID($A124,4,5),'Project splits'!$C$5:$AM$346,AT$22,FALSE),VLOOKUP($A124,'Success Asset Classes'!$B$15:$BD$377,AT$21,FALSE)))</f>
        <v>0</v>
      </c>
      <c r="AU124" s="230">
        <f>IF($AR124=0,VLOOKUP(MID($A124,4,5),'Project splits'!$C$5:$AM$346,AU$22,FALSE),IF(ISNA(VLOOKUP($A124,'Success Asset Classes'!$B$15:$BD$377,AU$21,FALSE)),VLOOKUP(MID($A124,4,5),'Project splits'!$C$5:$AM$346,AU$22,FALSE),VLOOKUP($A124,'Success Asset Classes'!$B$15:$BD$377,AU$21,FALSE)))</f>
        <v>0</v>
      </c>
      <c r="AV124" s="230">
        <f>IF($AR124=0,VLOOKUP(MID($A124,4,5),'Project splits'!$C$5:$AM$346,AV$22,FALSE),IF(ISNA(VLOOKUP($A124,'Success Asset Classes'!$B$15:$BD$377,AV$21,FALSE)),VLOOKUP(MID($A124,4,5),'Project splits'!$C$5:$AM$346,AV$22,FALSE),VLOOKUP($A124,'Success Asset Classes'!$B$15:$BD$377,AV$21,FALSE)))</f>
        <v>1</v>
      </c>
      <c r="AW124" s="230">
        <f>IF($AR124=0,VLOOKUP(MID($A124,4,5),'Project splits'!$C$5:$AM$346,AW$22,FALSE),IF(ISNA(VLOOKUP($A124,'Success Asset Classes'!$B$15:$BD$377,AW$21,FALSE)),VLOOKUP(MID($A124,4,5),'Project splits'!$C$5:$AM$346,AW$22,FALSE),VLOOKUP($A124,'Success Asset Classes'!$B$15:$BD$377,AW$21,FALSE)))</f>
        <v>0</v>
      </c>
      <c r="AX124" s="230">
        <f>IF($AR124=0,VLOOKUP(MID($A124,4,5),'Project splits'!$C$5:$AM$346,AX$22,FALSE),IF(ISNA(VLOOKUP($A124,'Success Asset Classes'!$B$15:$BD$377,AX$21,FALSE)),VLOOKUP(MID($A124,4,5),'Project splits'!$C$5:$AM$346,AX$22,FALSE),VLOOKUP($A124,'Success Asset Classes'!$B$15:$BD$377,AX$21,FALSE)))</f>
        <v>0</v>
      </c>
      <c r="AY124" s="230">
        <f>IF($AR124=0,VLOOKUP(MID($A124,4,5),'Project splits'!$C$5:$AM$346,AY$22,FALSE),IF(ISNA(VLOOKUP($A124,'Success Asset Classes'!$B$15:$BD$377,AY$21,FALSE)),VLOOKUP(MID($A124,4,5),'Project splits'!$C$5:$AM$346,AY$22,FALSE),VLOOKUP($A124,'Success Asset Classes'!$B$15:$BD$377,AY$21,FALSE)))</f>
        <v>0</v>
      </c>
      <c r="AZ124" s="230">
        <f>IF($AR124=0,VLOOKUP(MID($A124,4,5),'Project splits'!$C$5:$AM$346,AZ$22,FALSE),IF(ISNA(VLOOKUP($A124,'Success Asset Classes'!$B$15:$BD$377,AZ$21,FALSE)),VLOOKUP(MID($A124,4,5),'Project splits'!$C$5:$AM$346,AZ$22,FALSE),VLOOKUP($A124,'Success Asset Classes'!$B$15:$BD$377,AZ$21,FALSE)))</f>
        <v>0</v>
      </c>
      <c r="BA124" s="230">
        <f>IF($AR124=0,VLOOKUP(MID($A124,4,5),'Project splits'!$C$5:$AM$346,BA$22,FALSE),IF(ISNA(VLOOKUP($A124,'Success Asset Classes'!$B$15:$BD$377,BA$21,FALSE)),VLOOKUP(MID($A124,4,5),'Project splits'!$C$5:$AM$346,BA$22,FALSE),VLOOKUP($A124,'Success Asset Classes'!$B$15:$BD$377,BA$21,FALSE)))</f>
        <v>0</v>
      </c>
      <c r="BB124" s="230">
        <f>IF($AR124=0,VLOOKUP(MID($A124,4,5),'Project splits'!$C$5:$AM$346,BB$22,FALSE),IF(ISNA(VLOOKUP($A124,'Success Asset Classes'!$B$15:$BD$377,BB$21,FALSE)),VLOOKUP(MID($A124,4,5),'Project splits'!$C$5:$AM$346,BB$22,FALSE),VLOOKUP($A124,'Success Asset Classes'!$B$15:$BD$377,BB$21,FALSE)))</f>
        <v>0</v>
      </c>
      <c r="BC124" s="230">
        <f>IF($AR124=0,VLOOKUP(MID($A124,4,5),'Project splits'!$C$5:$AM$346,BC$22,FALSE),IF(ISNA(VLOOKUP($A124,'Success Asset Classes'!$B$15:$BD$377,BC$21,FALSE)),VLOOKUP(MID($A124,4,5),'Project splits'!$C$5:$AM$346,BC$22,FALSE),VLOOKUP($A124,'Success Asset Classes'!$B$15:$BD$377,BC$21,FALSE)))</f>
        <v>0</v>
      </c>
      <c r="BD124" s="230">
        <f>IF($AR124=0,VLOOKUP(MID($A124,4,5),'Project splits'!$C$5:$AM$346,BD$22,FALSE),IF(ISNA(VLOOKUP($A124,'Success Asset Classes'!$B$15:$BD$377,BD$21,FALSE)),VLOOKUP(MID($A124,4,5),'Project splits'!$C$5:$AM$346,BD$22,FALSE),VLOOKUP($A124,'Success Asset Classes'!$B$15:$BD$377,BD$21,FALSE)))</f>
        <v>0</v>
      </c>
      <c r="BE124" s="230">
        <f>IF($AR124=0,VLOOKUP(MID($A124,4,5),'Project splits'!$C$5:$AM$346,BE$22,FALSE),IF(ISNA(VLOOKUP($A124,'Success Asset Classes'!$B$15:$BD$377,BE$21,FALSE)),VLOOKUP(MID($A124,4,5),'Project splits'!$C$5:$AM$346,BE$22,FALSE),VLOOKUP($A124,'Success Asset Classes'!$B$15:$BD$377,BE$21,FALSE)))</f>
        <v>0</v>
      </c>
      <c r="BF124" s="230">
        <f>IF($AR124=0,VLOOKUP(MID($A124,4,5),'Project splits'!$C$5:$AM$346,BF$22,FALSE),IF(ISNA(VLOOKUP($A124,'Success Asset Classes'!$B$15:$BD$377,BF$21,FALSE)),VLOOKUP(MID($A124,4,5),'Project splits'!$C$5:$AM$346,BF$22,FALSE),VLOOKUP($A124,'Success Asset Classes'!$B$15:$BD$377,BF$21,FALSE)))</f>
        <v>0</v>
      </c>
      <c r="BG124" s="230">
        <f>IF($AR124=0,VLOOKUP(MID($A124,4,5),'Project splits'!$C$5:$AM$346,BG$22,FALSE),IF(ISNA(VLOOKUP($A124,'Success Asset Classes'!$B$15:$BD$377,BG$21,FALSE)),VLOOKUP(MID($A124,4,5),'Project splits'!$C$5:$AM$346,BG$22,FALSE),VLOOKUP($A124,'Success Asset Classes'!$B$15:$BD$377,BG$21,FALSE)))</f>
        <v>0</v>
      </c>
      <c r="BH124" s="230">
        <f>IF($AR124=0,VLOOKUP(MID($A124,4,5),'Project splits'!$C$5:$AM$346,BH$22,FALSE),IF(ISNA(VLOOKUP($A124,'Success Asset Classes'!$B$15:$BD$377,BH$21,FALSE)),VLOOKUP(MID($A124,4,5),'Project splits'!$C$5:$AM$346,BH$22,FALSE),VLOOKUP($A124,'Success Asset Classes'!$B$15:$BD$377,BH$21,FALSE)))</f>
        <v>0</v>
      </c>
      <c r="BI124" s="230">
        <f>IF($AR124=0,VLOOKUP(MID($A124,4,5),'Project splits'!$C$5:$AM$346,BI$22,FALSE),IF(ISNA(VLOOKUP($A124,'Success Asset Classes'!$B$15:$BD$377,BI$21,FALSE)),VLOOKUP(MID($A124,4,5),'Project splits'!$C$5:$AM$346,BI$22,FALSE),VLOOKUP($A124,'Success Asset Classes'!$B$15:$BD$377,BI$21,FALSE)))</f>
        <v>0</v>
      </c>
      <c r="BJ124" s="230">
        <f>IF($AR124=0,VLOOKUP(MID($A124,4,5),'Project splits'!$C$5:$AM$346,BJ$22,FALSE),IF(ISNA(VLOOKUP($A124,'Success Asset Classes'!$B$15:$BD$377,BJ$21,FALSE)),VLOOKUP(MID($A124,4,5),'Project splits'!$C$5:$AM$346,BJ$22,FALSE),VLOOKUP($A124,'Success Asset Classes'!$B$15:$BD$377,BJ$21,FALSE)))</f>
        <v>0</v>
      </c>
      <c r="BK124" s="230">
        <f>IF($AR124=0,VLOOKUP(MID($A124,4,5),'Project splits'!$C$5:$AM$346,BK$22,FALSE),IF(ISNA(VLOOKUP($A124,'Success Asset Classes'!$B$15:$BD$377,BK$21,FALSE)),VLOOKUP(MID($A124,4,5),'Project splits'!$C$5:$AM$346,BK$22,FALSE),VLOOKUP($A124,'Success Asset Classes'!$B$15:$BD$377,BK$21,FALSE)))</f>
        <v>0</v>
      </c>
      <c r="BL124" s="230">
        <f>IF($AR124=0,VLOOKUP(MID($A124,4,5),'Project splits'!$C$5:$AM$346,BL$22,FALSE),IF(ISNA(VLOOKUP($A124,'Success Asset Classes'!$B$15:$BD$377,BL$21,FALSE)),VLOOKUP(MID($A124,4,5),'Project splits'!$C$5:$AM$346,BL$22,FALSE),VLOOKUP($A124,'Success Asset Classes'!$B$15:$BD$377,BL$21,FALSE)))</f>
        <v>0</v>
      </c>
      <c r="BM124" s="230">
        <f>IF($AR124=0,VLOOKUP(MID($A124,4,5),'Project splits'!$C$5:$AM$346,BM$22,FALSE),IF(ISNA(VLOOKUP($A124,'Success Asset Classes'!$B$15:$BD$377,BM$21,FALSE)),VLOOKUP(MID($A124,4,5),'Project splits'!$C$5:$AM$346,BM$22,FALSE),VLOOKUP($A124,'Success Asset Classes'!$B$15:$BD$377,BM$21,FALSE)))</f>
        <v>0</v>
      </c>
      <c r="BN124" s="230">
        <f>IF($AR124=0,VLOOKUP(MID($A124,4,5),'Project splits'!$C$5:$AM$346,BN$22,FALSE),IF(ISNA(VLOOKUP($A124,'Success Asset Classes'!$B$15:$BD$377,BN$21,FALSE)),VLOOKUP(MID($A124,4,5),'Project splits'!$C$5:$AM$346,BN$22,FALSE),VLOOKUP($A124,'Success Asset Classes'!$B$15:$BD$377,BN$21,FALSE)))</f>
        <v>0</v>
      </c>
      <c r="BO124" s="230">
        <f>IF($AR124=0,VLOOKUP(MID($A124,4,5),'Project splits'!$C$5:$AM$346,BO$22,FALSE),IF(ISNA(VLOOKUP($A124,'Success Asset Classes'!$B$15:$BD$377,BO$21,FALSE)),VLOOKUP(MID($A124,4,5),'Project splits'!$C$5:$AM$346,BO$22,FALSE),VLOOKUP($A124,'Success Asset Classes'!$B$15:$BD$377,BO$21,FALSE)))</f>
        <v>0</v>
      </c>
      <c r="BP124" s="230">
        <f>IF($AR124=0,VLOOKUP(MID($A124,4,5),'Project splits'!$C$5:$AM$346,BP$22,FALSE),IF(ISNA(VLOOKUP($A124,'Success Asset Classes'!$B$15:$BD$377,BP$21,FALSE)),VLOOKUP(MID($A124,4,5),'Project splits'!$C$5:$AM$346,BP$22,FALSE),VLOOKUP($A124,'Success Asset Classes'!$B$15:$BD$377,BP$21,FALSE)))</f>
        <v>0</v>
      </c>
      <c r="BQ124" s="230">
        <f>IF($AR124=0,VLOOKUP(MID($A124,4,5),'Project splits'!$C$5:$AM$346,BQ$22,FALSE),IF(ISNA(VLOOKUP($A124,'Success Asset Classes'!$B$15:$BD$377,BQ$21,FALSE)),VLOOKUP(MID($A124,4,5),'Project splits'!$C$5:$AM$346,BQ$22,FALSE),VLOOKUP($A124,'Success Asset Classes'!$B$15:$BD$377,BQ$21,FALSE)))</f>
        <v>0</v>
      </c>
      <c r="BR124" s="230">
        <f>IF($AR124=0,VLOOKUP(MID($A124,4,5),'Project splits'!$C$5:$AM$346,BR$22,FALSE),IF(ISNA(VLOOKUP($A124,'Success Asset Classes'!$B$15:$BD$377,BR$21,FALSE)),VLOOKUP(MID($A124,4,5),'Project splits'!$C$5:$AM$346,BR$22,FALSE),VLOOKUP($A124,'Success Asset Classes'!$B$15:$BD$377,BR$21,FALSE)))</f>
        <v>0</v>
      </c>
      <c r="BS124" s="247">
        <f t="shared" si="49"/>
        <v>1</v>
      </c>
      <c r="BT124" s="249">
        <f>1+IF(ISNA(VLOOKUP($A124,'Project labour content'!$A$7:$D$255,'Project labour content'!$D$1,FALSE)),VLOOKUP($D124,'Project labour content'!$F$6:$G$15,'Project labour content'!$G$1,FALSE),VLOOKUP($A124,'Project labour content'!$A$7:$D$255,'Project labour content'!$D$1,FALSE))*LabEsc22*1</f>
        <v>1.0024480115846353</v>
      </c>
      <c r="BU124" s="249">
        <f>1+IF(ISNA(VLOOKUP($A124,'Project labour content'!$A$7:$D$255,'Project labour content'!$D$1,FALSE)),VLOOKUP($D124,'Project labour content'!$F$6:$G$15,'Project labour content'!$G$1,FALSE),VLOOKUP($A124,'Project labour content'!$A$7:$D$255,'Project labour content'!$D$1,FALSE))*LabEsc23*1</f>
        <v>1.0049077736248768</v>
      </c>
      <c r="BV124" s="249">
        <f>1+IF(ISNA(VLOOKUP($A124,'Project labour content'!$A$7:$D$255,'Project labour content'!$D$1,FALSE)),VLOOKUP($D124,'Project labour content'!$F$6:$G$15,'Project labour content'!$G$1,FALSE),VLOOKUP($A124,'Project labour content'!$A$7:$D$255,'Project labour content'!$D$1,FALSE))*LabEsc24*1</f>
        <v>1.0072248694667842</v>
      </c>
      <c r="BW124" s="249">
        <f>1+IF(ISNA(VLOOKUP($A124,'Project labour content'!$A$7:$D$255,'Project labour content'!$D$1,FALSE)),VLOOKUP($D124,'Project labour content'!$F$6:$G$15,'Project labour content'!$G$1,FALSE),VLOOKUP($A124,'Project labour content'!$A$7:$D$255,'Project labour content'!$D$1,FALSE))*LabEsc25*1</f>
        <v>1.0103282331643793</v>
      </c>
      <c r="BX124" s="249">
        <f>1+IF(ISNA(VLOOKUP($A124,'Project labour content'!$A$7:$D$255,'Project labour content'!$D$1,FALSE)),VLOOKUP($D124,'Project labour content'!$F$6:$G$15,'Project labour content'!$G$1,FALSE),VLOOKUP($A124,'Project labour content'!$A$7:$D$255,'Project labour content'!$D$1,FALSE))*LabEsc26*1</f>
        <v>1.0137103823674747</v>
      </c>
      <c r="BY124" s="249">
        <f>1+IF(ISNA(VLOOKUP($A124,'Project labour content'!$A$7:$D$255,'Project labour content'!$D$1,FALSE)),VLOOKUP($D124,'Project labour content'!$F$6:$G$15,'Project labour content'!$G$1,FALSE),VLOOKUP($A124,'Project labour content'!$A$7:$D$255,'Project labour content'!$D$1,FALSE))*LabEsc27*1</f>
        <v>1.0158052335508072</v>
      </c>
      <c r="BZ124" s="249">
        <f>1+IF(ISNA(VLOOKUP($A124,'Project labour content'!$A$7:$D$255,'Project labour content'!$D$1,FALSE)),VLOOKUP($D124,'Project labour content'!$F$6:$G$15,'Project labour content'!$G$1,FALSE),VLOOKUP($A124,'Project labour content'!$A$7:$D$255,'Project labour content'!$D$1,FALSE))*LabEsc28*1</f>
        <v>1.0173826564918567</v>
      </c>
      <c r="CA124" s="249">
        <f>1+IF(ISNA(VLOOKUP($A124,'Project labour content'!$A$7:$D$255,'Project labour content'!$D$1,FALSE)),VLOOKUP($D124,'Project labour content'!$F$6:$G$15,'Project labour content'!$G$1,FALSE),VLOOKUP($A124,'Project labour content'!$A$7:$D$255,'Project labour content'!$D$1,FALSE))*LabEsc29*1</f>
        <v>1.0199141048276528</v>
      </c>
      <c r="CB124" s="250" t="str">
        <f>IF(ISNA(VLOOKUP($A124,'Project labour content'!$A$7:$D$255,'Project labour content'!$D$1,FALSE)),"Category","Project")</f>
        <v>Category</v>
      </c>
      <c r="CD124" s="247" t="str">
        <f t="shared" si="50"/>
        <v>11871</v>
      </c>
      <c r="CE124" s="3"/>
    </row>
    <row r="125" spans="1:83" x14ac:dyDescent="0.15">
      <c r="A125" s="11" t="s">
        <v>184</v>
      </c>
      <c r="B125" s="11" t="str">
        <f>VLOOKUP($A125,'Incurred Real 2022$'!$A$25:$AC$426,'Incurred Real 2022$'!B$1,FALSE)</f>
        <v>IT Security Technology Refresh 17-18</v>
      </c>
      <c r="C125" s="11" t="str">
        <f>VLOOKUP($A125,'Incurred Real 2022$'!$A$25:$AC$426,'Incurred Real 2022$'!C$1,FALSE)</f>
        <v>ExAnte</v>
      </c>
      <c r="D125" s="11" t="str">
        <f>VLOOKUP($A125,'Incurred Real 2022$'!$A$25:$AC$426,'Incurred Real 2022$'!D$1,FALSE)</f>
        <v>Information Technology</v>
      </c>
      <c r="E125" s="11" t="str">
        <f>VLOOKUP($A125,'Incurred Real 2022$'!$A$25:$AC$426,'Incurred Real 2022$'!E$1,FALSE)</f>
        <v>Closed</v>
      </c>
      <c r="F125" s="105" t="str">
        <f>IF(VLOOKUP($A125,'Incurred Real 2022$'!$A$25:$AC$426,'Incurred Real 2022$'!F$1,FALSE)=0,"",VLOOKUP($A125,'Incurred Real 2022$'!$A$25:$AC$426,'Incurred Real 2022$'!F$1,FALSE))</f>
        <v/>
      </c>
      <c r="G125" s="105" t="str">
        <f>IF(VLOOKUP($A125,'Incurred Real 2022$'!$A$25:$AC$426,'Incurred Real 2022$'!G$1,FALSE)=0,"",VLOOKUP($A125,'Incurred Real 2022$'!$A$25:$AC$426,'Incurred Real 2022$'!G$1,FALSE))</f>
        <v/>
      </c>
      <c r="H125" s="105" t="str">
        <f>IF(VLOOKUP($A125,'Incurred Real 2022$'!$A$25:$AC$426,'Incurred Real 2022$'!H$1,FALSE)=0,"",VLOOKUP($A125,'Incurred Real 2022$'!$A$25:$AC$426,'Incurred Real 2022$'!H$1,FALSE))</f>
        <v/>
      </c>
      <c r="I125" s="105" t="str">
        <f>IF(VLOOKUP($A125,'Incurred Real 2022$'!$A$25:$AC$426,'Incurred Real 2022$'!I$1,FALSE)=0,"",VLOOKUP($A125,'Incurred Real 2022$'!$A$25:$AC$426,'Incurred Real 2022$'!I$1,FALSE))</f>
        <v/>
      </c>
      <c r="J125" s="105" t="str">
        <f>IF(VLOOKUP($A125,'Incurred Real 2022$'!$A$25:$AC$426,'Incurred Real 2022$'!J$1,FALSE)=0,"",VLOOKUP($A125,'Incurred Real 2022$'!$A$25:$AC$426,'Incurred Real 2022$'!J$1,FALSE))</f>
        <v/>
      </c>
      <c r="K125" s="105" t="str">
        <f>IF(VLOOKUP($A125,'Incurred Real 2022$'!$A$25:$AC$426,'Incurred Real 2022$'!K$1,FALSE)=0,"",VLOOKUP($A125,'Incurred Real 2022$'!$A$25:$AC$426,'Incurred Real 2022$'!K$1,FALSE))</f>
        <v/>
      </c>
      <c r="L125" s="105" t="str">
        <f>IF(VLOOKUP($A125,'Incurred Real 2022$'!$A$25:$AC$426,'Incurred Real 2022$'!L$1,FALSE)=0,"",VLOOKUP($A125,'Incurred Real 2022$'!$A$25:$AC$426,'Incurred Real 2022$'!L$1,FALSE))</f>
        <v/>
      </c>
      <c r="M125" s="105" t="str">
        <f>IF(VLOOKUP($A125,'Incurred Real 2022$'!$A$25:$AC$426,'Incurred Real 2022$'!M$1,FALSE)=0,"",VLOOKUP($A125,'Incurred Real 2022$'!$A$25:$AC$426,'Incurred Real 2022$'!M$1,FALSE))</f>
        <v/>
      </c>
      <c r="N125" s="105" t="str">
        <f>IF(VLOOKUP($A125,'Incurred Real 2022$'!$A$25:$AC$426,'Incurred Real 2022$'!N$1,FALSE)=0,"",VLOOKUP($A125,'Incurred Real 2022$'!$A$25:$AC$426,'Incurred Real 2022$'!N$1,FALSE))</f>
        <v/>
      </c>
      <c r="O125" s="105" t="str">
        <f>IF(VLOOKUP($A125,'Incurred Real 2022$'!$A$25:$AC$426,'Incurred Real 2022$'!O$1,FALSE)=0,"",VLOOKUP($A125,'Incurred Real 2022$'!$A$25:$AC$426,'Incurred Real 2022$'!O$1,FALSE))</f>
        <v/>
      </c>
      <c r="P125" s="105" t="str">
        <f>IF(VLOOKUP($A125,'Incurred Real 2022$'!$A$25:$AC$426,'Incurred Real 2022$'!P$1,FALSE)=0,"",VLOOKUP($A125,'Incurred Real 2022$'!$A$25:$AC$426,'Incurred Real 2022$'!P$1,FALSE))</f>
        <v/>
      </c>
      <c r="Q125" s="105">
        <f>IF(VLOOKUP($A125,'Incurred Real 2022$'!$A$25:$AC$426,'Incurred Real 2022$'!Q$1,FALSE)=0,"",VLOOKUP($A125,'Incurred Real 2022$'!$A$25:$AC$426,'Incurred Real 2022$'!Q$1,FALSE))</f>
        <v>12916.74</v>
      </c>
      <c r="R125" s="105">
        <f>IF(VLOOKUP($A125,'Incurred Real 2022$'!$A$25:$AC$426,'Incurred Real 2022$'!R$1,FALSE)=0,"",VLOOKUP($A125,'Incurred Real 2022$'!$A$25:$AC$426,'Incurred Real 2022$'!R$1,FALSE))</f>
        <v>1348847.65</v>
      </c>
      <c r="S125" s="105">
        <f>IF(VLOOKUP($A125,'Incurred Real 2022$'!$A$25:$AC$426,'Incurred Real 2022$'!S$1,FALSE)=0,"",VLOOKUP($A125,'Incurred Real 2022$'!$A$25:$AC$426,'Incurred Real 2022$'!S$1,FALSE))</f>
        <v>573274.82999999996</v>
      </c>
      <c r="T125" s="105" t="str">
        <f>IF(VLOOKUP($A125,'Incurred Real 2022$'!$A$25:$AC$426,'Incurred Real 2022$'!T$1,FALSE)=0,"",VLOOKUP($A125,'Incurred Real 2022$'!$A$25:$AC$426,'Incurred Real 2022$'!T$1,FALSE))</f>
        <v/>
      </c>
      <c r="U125" s="105" t="str">
        <f>IF(VLOOKUP($A125,'Incurred Real 2022$'!$A$25:$AC$426,'Incurred Real 2022$'!U$1,FALSE)=0,"",VLOOKUP($A125,'Incurred Real 2022$'!$A$25:$AC$426,'Incurred Real 2022$'!U$1,FALSE))</f>
        <v/>
      </c>
      <c r="V125" s="13" t="str">
        <f>IF(ISTEXT(VLOOKUP($A125,'Incurred Real 2022$'!$A$25:$AC$426,'Incurred Real 2022$'!V$1,FALSE)),"",(VLOOKUP($A125,'Incurred Real 2022$'!$A$25:$AC$426,'Incurred Real 2022$'!V$1,FALSE))*BT125*Incurred_Real!V$15)</f>
        <v/>
      </c>
      <c r="W125" s="13" t="str">
        <f>IF(ISTEXT(VLOOKUP($A125,'Incurred Real 2022$'!$A$25:$AC$426,'Incurred Real 2022$'!W$1,FALSE)),"",(VLOOKUP($A125,'Incurred Real 2022$'!$A$25:$AC$426,'Incurred Real 2022$'!W$1,FALSE))*BU125*Incurred_Real!W$15)</f>
        <v/>
      </c>
      <c r="X125" s="220" t="str">
        <f>IF(ISTEXT(VLOOKUP($A125,'Incurred Real 2022$'!$A$25:$AC$426,'Incurred Real 2022$'!X$1,FALSE)),"",(VLOOKUP($A125,'Incurred Real 2022$'!$A$25:$AC$426,'Incurred Real 2022$'!X$1,FALSE))*BV125*Incurred_Real!X$15)</f>
        <v/>
      </c>
      <c r="Y125" s="217" t="str">
        <f>IF(ISTEXT(VLOOKUP($A125,'Incurred Real 2022$'!$A$25:$AC$426,'Incurred Real 2022$'!Y$1,FALSE)),"",(VLOOKUP($A125,'Incurred Real 2022$'!$A$25:$AC$426,'Incurred Real 2022$'!Y$1,FALSE))*BW125*Incurred_Real!Y$15)</f>
        <v/>
      </c>
      <c r="Z125" s="13" t="str">
        <f>IF(ISTEXT(VLOOKUP($A125,'Incurred Real 2022$'!$A$25:$AC$426,'Incurred Real 2022$'!Z$1,FALSE)),"",(VLOOKUP($A125,'Incurred Real 2022$'!$A$25:$AC$426,'Incurred Real 2022$'!Z$1,FALSE))*BX125*Incurred_Real!Z$15)</f>
        <v/>
      </c>
      <c r="AA125" s="13" t="str">
        <f>IF(ISTEXT(VLOOKUP($A125,'Incurred Real 2022$'!$A$25:$AC$426,'Incurred Real 2022$'!AA$1,FALSE)),"",(VLOOKUP($A125,'Incurred Real 2022$'!$A$25:$AC$426,'Incurred Real 2022$'!AA$1,FALSE))*BY125*Incurred_Real!AA$15)</f>
        <v/>
      </c>
      <c r="AB125" s="13" t="str">
        <f>IF(ISTEXT(VLOOKUP($A125,'Incurred Real 2022$'!$A$25:$AC$426,'Incurred Real 2022$'!AB$1,FALSE)),"",(VLOOKUP($A125,'Incurred Real 2022$'!$A$25:$AC$426,'Incurred Real 2022$'!AB$1,FALSE))*BZ125*Incurred_Real!AB$15)</f>
        <v/>
      </c>
      <c r="AC125" s="13" t="str">
        <f>IF(ISTEXT(VLOOKUP($A125,'Incurred Real 2022$'!$A$25:$AC$426,'Incurred Real 2022$'!AC$1,FALSE)),"",(VLOOKUP($A125,'Incurred Real 2022$'!$A$25:$AC$426,'Incurred Real 2022$'!AC$1,FALSE))*CA125*Incurred_Real!AC$15)</f>
        <v/>
      </c>
      <c r="AD125" s="221">
        <f t="shared" si="45"/>
        <v>1935039.2199999997</v>
      </c>
      <c r="AE125" s="221">
        <f t="shared" si="46"/>
        <v>1935039.2199999997</v>
      </c>
      <c r="AF125" s="239">
        <f t="shared" si="51"/>
        <v>2399458.3643126432</v>
      </c>
      <c r="AG125" s="222">
        <f t="shared" si="47"/>
        <v>1953428.7000570553</v>
      </c>
      <c r="AH125" s="223">
        <f t="shared" si="54"/>
        <v>1.2283316837940184</v>
      </c>
      <c r="AI125" s="224">
        <f t="shared" si="48"/>
        <v>2019</v>
      </c>
      <c r="AJ125" s="225">
        <f>VLOOKUP($A125,Project_Commissioning!$C$4:$H$355,Project_Commissioning!F$1,FALSE)</f>
        <v>43425</v>
      </c>
      <c r="AK125" s="226">
        <f>VLOOKUP($A125,Project_Commissioning!$C$4:$H$355,Project_Commissioning!G$1,FALSE)</f>
        <v>2019</v>
      </c>
      <c r="AL125" s="225" t="str">
        <f>IF(VLOOKUP($A125,Project_Commissioning!$C$4:$H$355,Project_Commissioning!H$1,FALSE)=0,"",VLOOKUP($A125,Project_Commissioning!$C$4:$H$355,Project_Commissioning!H$1,FALSE))</f>
        <v/>
      </c>
      <c r="AM125" s="237">
        <f t="shared" si="52"/>
        <v>2131147.1381514505</v>
      </c>
      <c r="AN125" s="221" cm="1">
        <f t="array" ref="AN125">IF(ROUND(AE125,0)=0,0,LOOKUP(2,1/(F125:AC125&lt;&gt;""),F125:AC125))</f>
        <v>573274.82999999996</v>
      </c>
      <c r="AO125" s="221">
        <f t="shared" si="53"/>
        <v>0</v>
      </c>
      <c r="AP125" s="79"/>
      <c r="AQ125" s="20"/>
      <c r="AR125" s="245">
        <f>IF(ISNA(VLOOKUP($A125,'Success Asset Classes'!$B$15:$AA$114,'Success Asset Classes'!$AA$1,FALSE)),0,VLOOKUP($A125,'Success Asset Classes'!$B$15:$AA$114,'Success Asset Classes'!$AA$1,FALSE))</f>
        <v>0</v>
      </c>
      <c r="AS125" s="230">
        <f>IF($AR125=0,VLOOKUP(MID($A125,4,5),'Project splits'!$C$5:$AM$346,AS$22,FALSE),IF(ISNA(VLOOKUP($A125,'Success Asset Classes'!$B$15:$BD$377,AS$21,FALSE)),VLOOKUP(MID($A125,4,5),'Project splits'!$C$5:$AM$346,AS$22,FALSE),VLOOKUP($A125,'Success Asset Classes'!$B$15:$BD$377,AS$21,FALSE)))</f>
        <v>0</v>
      </c>
      <c r="AT125" s="230">
        <f>IF($AR125=0,VLOOKUP(MID($A125,4,5),'Project splits'!$C$5:$AM$346,AT$22,FALSE),IF(ISNA(VLOOKUP($A125,'Success Asset Classes'!$B$15:$BD$377,AT$21,FALSE)),VLOOKUP(MID($A125,4,5),'Project splits'!$C$5:$AM$346,AT$22,FALSE),VLOOKUP($A125,'Success Asset Classes'!$B$15:$BD$377,AT$21,FALSE)))</f>
        <v>0</v>
      </c>
      <c r="AU125" s="230">
        <f>IF($AR125=0,VLOOKUP(MID($A125,4,5),'Project splits'!$C$5:$AM$346,AU$22,FALSE),IF(ISNA(VLOOKUP($A125,'Success Asset Classes'!$B$15:$BD$377,AU$21,FALSE)),VLOOKUP(MID($A125,4,5),'Project splits'!$C$5:$AM$346,AU$22,FALSE),VLOOKUP($A125,'Success Asset Classes'!$B$15:$BD$377,AU$21,FALSE)))</f>
        <v>0</v>
      </c>
      <c r="AV125" s="230">
        <f>IF($AR125=0,VLOOKUP(MID($A125,4,5),'Project splits'!$C$5:$AM$346,AV$22,FALSE),IF(ISNA(VLOOKUP($A125,'Success Asset Classes'!$B$15:$BD$377,AV$21,FALSE)),VLOOKUP(MID($A125,4,5),'Project splits'!$C$5:$AM$346,AV$22,FALSE),VLOOKUP($A125,'Success Asset Classes'!$B$15:$BD$377,AV$21,FALSE)))</f>
        <v>1</v>
      </c>
      <c r="AW125" s="230">
        <f>IF($AR125=0,VLOOKUP(MID($A125,4,5),'Project splits'!$C$5:$AM$346,AW$22,FALSE),IF(ISNA(VLOOKUP($A125,'Success Asset Classes'!$B$15:$BD$377,AW$21,FALSE)),VLOOKUP(MID($A125,4,5),'Project splits'!$C$5:$AM$346,AW$22,FALSE),VLOOKUP($A125,'Success Asset Classes'!$B$15:$BD$377,AW$21,FALSE)))</f>
        <v>0</v>
      </c>
      <c r="AX125" s="230">
        <f>IF($AR125=0,VLOOKUP(MID($A125,4,5),'Project splits'!$C$5:$AM$346,AX$22,FALSE),IF(ISNA(VLOOKUP($A125,'Success Asset Classes'!$B$15:$BD$377,AX$21,FALSE)),VLOOKUP(MID($A125,4,5),'Project splits'!$C$5:$AM$346,AX$22,FALSE),VLOOKUP($A125,'Success Asset Classes'!$B$15:$BD$377,AX$21,FALSE)))</f>
        <v>0</v>
      </c>
      <c r="AY125" s="230">
        <f>IF($AR125=0,VLOOKUP(MID($A125,4,5),'Project splits'!$C$5:$AM$346,AY$22,FALSE),IF(ISNA(VLOOKUP($A125,'Success Asset Classes'!$B$15:$BD$377,AY$21,FALSE)),VLOOKUP(MID($A125,4,5),'Project splits'!$C$5:$AM$346,AY$22,FALSE),VLOOKUP($A125,'Success Asset Classes'!$B$15:$BD$377,AY$21,FALSE)))</f>
        <v>0</v>
      </c>
      <c r="AZ125" s="230">
        <f>IF($AR125=0,VLOOKUP(MID($A125,4,5),'Project splits'!$C$5:$AM$346,AZ$22,FALSE),IF(ISNA(VLOOKUP($A125,'Success Asset Classes'!$B$15:$BD$377,AZ$21,FALSE)),VLOOKUP(MID($A125,4,5),'Project splits'!$C$5:$AM$346,AZ$22,FALSE),VLOOKUP($A125,'Success Asset Classes'!$B$15:$BD$377,AZ$21,FALSE)))</f>
        <v>0</v>
      </c>
      <c r="BA125" s="230">
        <f>IF($AR125=0,VLOOKUP(MID($A125,4,5),'Project splits'!$C$5:$AM$346,BA$22,FALSE),IF(ISNA(VLOOKUP($A125,'Success Asset Classes'!$B$15:$BD$377,BA$21,FALSE)),VLOOKUP(MID($A125,4,5),'Project splits'!$C$5:$AM$346,BA$22,FALSE),VLOOKUP($A125,'Success Asset Classes'!$B$15:$BD$377,BA$21,FALSE)))</f>
        <v>0</v>
      </c>
      <c r="BB125" s="230">
        <f>IF($AR125=0,VLOOKUP(MID($A125,4,5),'Project splits'!$C$5:$AM$346,BB$22,FALSE),IF(ISNA(VLOOKUP($A125,'Success Asset Classes'!$B$15:$BD$377,BB$21,FALSE)),VLOOKUP(MID($A125,4,5),'Project splits'!$C$5:$AM$346,BB$22,FALSE),VLOOKUP($A125,'Success Asset Classes'!$B$15:$BD$377,BB$21,FALSE)))</f>
        <v>0</v>
      </c>
      <c r="BC125" s="230">
        <f>IF($AR125=0,VLOOKUP(MID($A125,4,5),'Project splits'!$C$5:$AM$346,BC$22,FALSE),IF(ISNA(VLOOKUP($A125,'Success Asset Classes'!$B$15:$BD$377,BC$21,FALSE)),VLOOKUP(MID($A125,4,5),'Project splits'!$C$5:$AM$346,BC$22,FALSE),VLOOKUP($A125,'Success Asset Classes'!$B$15:$BD$377,BC$21,FALSE)))</f>
        <v>0</v>
      </c>
      <c r="BD125" s="230">
        <f>IF($AR125=0,VLOOKUP(MID($A125,4,5),'Project splits'!$C$5:$AM$346,BD$22,FALSE),IF(ISNA(VLOOKUP($A125,'Success Asset Classes'!$B$15:$BD$377,BD$21,FALSE)),VLOOKUP(MID($A125,4,5),'Project splits'!$C$5:$AM$346,BD$22,FALSE),VLOOKUP($A125,'Success Asset Classes'!$B$15:$BD$377,BD$21,FALSE)))</f>
        <v>0</v>
      </c>
      <c r="BE125" s="230">
        <f>IF($AR125=0,VLOOKUP(MID($A125,4,5),'Project splits'!$C$5:$AM$346,BE$22,FALSE),IF(ISNA(VLOOKUP($A125,'Success Asset Classes'!$B$15:$BD$377,BE$21,FALSE)),VLOOKUP(MID($A125,4,5),'Project splits'!$C$5:$AM$346,BE$22,FALSE),VLOOKUP($A125,'Success Asset Classes'!$B$15:$BD$377,BE$21,FALSE)))</f>
        <v>0</v>
      </c>
      <c r="BF125" s="230">
        <f>IF($AR125=0,VLOOKUP(MID($A125,4,5),'Project splits'!$C$5:$AM$346,BF$22,FALSE),IF(ISNA(VLOOKUP($A125,'Success Asset Classes'!$B$15:$BD$377,BF$21,FALSE)),VLOOKUP(MID($A125,4,5),'Project splits'!$C$5:$AM$346,BF$22,FALSE),VLOOKUP($A125,'Success Asset Classes'!$B$15:$BD$377,BF$21,FALSE)))</f>
        <v>0</v>
      </c>
      <c r="BG125" s="230">
        <f>IF($AR125=0,VLOOKUP(MID($A125,4,5),'Project splits'!$C$5:$AM$346,BG$22,FALSE),IF(ISNA(VLOOKUP($A125,'Success Asset Classes'!$B$15:$BD$377,BG$21,FALSE)),VLOOKUP(MID($A125,4,5),'Project splits'!$C$5:$AM$346,BG$22,FALSE),VLOOKUP($A125,'Success Asset Classes'!$B$15:$BD$377,BG$21,FALSE)))</f>
        <v>0</v>
      </c>
      <c r="BH125" s="230">
        <f>IF($AR125=0,VLOOKUP(MID($A125,4,5),'Project splits'!$C$5:$AM$346,BH$22,FALSE),IF(ISNA(VLOOKUP($A125,'Success Asset Classes'!$B$15:$BD$377,BH$21,FALSE)),VLOOKUP(MID($A125,4,5),'Project splits'!$C$5:$AM$346,BH$22,FALSE),VLOOKUP($A125,'Success Asset Classes'!$B$15:$BD$377,BH$21,FALSE)))</f>
        <v>0</v>
      </c>
      <c r="BI125" s="230">
        <f>IF($AR125=0,VLOOKUP(MID($A125,4,5),'Project splits'!$C$5:$AM$346,BI$22,FALSE),IF(ISNA(VLOOKUP($A125,'Success Asset Classes'!$B$15:$BD$377,BI$21,FALSE)),VLOOKUP(MID($A125,4,5),'Project splits'!$C$5:$AM$346,BI$22,FALSE),VLOOKUP($A125,'Success Asset Classes'!$B$15:$BD$377,BI$21,FALSE)))</f>
        <v>0</v>
      </c>
      <c r="BJ125" s="230">
        <f>IF($AR125=0,VLOOKUP(MID($A125,4,5),'Project splits'!$C$5:$AM$346,BJ$22,FALSE),IF(ISNA(VLOOKUP($A125,'Success Asset Classes'!$B$15:$BD$377,BJ$21,FALSE)),VLOOKUP(MID($A125,4,5),'Project splits'!$C$5:$AM$346,BJ$22,FALSE),VLOOKUP($A125,'Success Asset Classes'!$B$15:$BD$377,BJ$21,FALSE)))</f>
        <v>0</v>
      </c>
      <c r="BK125" s="230">
        <f>IF($AR125=0,VLOOKUP(MID($A125,4,5),'Project splits'!$C$5:$AM$346,BK$22,FALSE),IF(ISNA(VLOOKUP($A125,'Success Asset Classes'!$B$15:$BD$377,BK$21,FALSE)),VLOOKUP(MID($A125,4,5),'Project splits'!$C$5:$AM$346,BK$22,FALSE),VLOOKUP($A125,'Success Asset Classes'!$B$15:$BD$377,BK$21,FALSE)))</f>
        <v>0</v>
      </c>
      <c r="BL125" s="230">
        <f>IF($AR125=0,VLOOKUP(MID($A125,4,5),'Project splits'!$C$5:$AM$346,BL$22,FALSE),IF(ISNA(VLOOKUP($A125,'Success Asset Classes'!$B$15:$BD$377,BL$21,FALSE)),VLOOKUP(MID($A125,4,5),'Project splits'!$C$5:$AM$346,BL$22,FALSE),VLOOKUP($A125,'Success Asset Classes'!$B$15:$BD$377,BL$21,FALSE)))</f>
        <v>0</v>
      </c>
      <c r="BM125" s="230">
        <f>IF($AR125=0,VLOOKUP(MID($A125,4,5),'Project splits'!$C$5:$AM$346,BM$22,FALSE),IF(ISNA(VLOOKUP($A125,'Success Asset Classes'!$B$15:$BD$377,BM$21,FALSE)),VLOOKUP(MID($A125,4,5),'Project splits'!$C$5:$AM$346,BM$22,FALSE),VLOOKUP($A125,'Success Asset Classes'!$B$15:$BD$377,BM$21,FALSE)))</f>
        <v>0</v>
      </c>
      <c r="BN125" s="230">
        <f>IF($AR125=0,VLOOKUP(MID($A125,4,5),'Project splits'!$C$5:$AM$346,BN$22,FALSE),IF(ISNA(VLOOKUP($A125,'Success Asset Classes'!$B$15:$BD$377,BN$21,FALSE)),VLOOKUP(MID($A125,4,5),'Project splits'!$C$5:$AM$346,BN$22,FALSE),VLOOKUP($A125,'Success Asset Classes'!$B$15:$BD$377,BN$21,FALSE)))</f>
        <v>0</v>
      </c>
      <c r="BO125" s="230">
        <f>IF($AR125=0,VLOOKUP(MID($A125,4,5),'Project splits'!$C$5:$AM$346,BO$22,FALSE),IF(ISNA(VLOOKUP($A125,'Success Asset Classes'!$B$15:$BD$377,BO$21,FALSE)),VLOOKUP(MID($A125,4,5),'Project splits'!$C$5:$AM$346,BO$22,FALSE),VLOOKUP($A125,'Success Asset Classes'!$B$15:$BD$377,BO$21,FALSE)))</f>
        <v>0</v>
      </c>
      <c r="BP125" s="230">
        <f>IF($AR125=0,VLOOKUP(MID($A125,4,5),'Project splits'!$C$5:$AM$346,BP$22,FALSE),IF(ISNA(VLOOKUP($A125,'Success Asset Classes'!$B$15:$BD$377,BP$21,FALSE)),VLOOKUP(MID($A125,4,5),'Project splits'!$C$5:$AM$346,BP$22,FALSE),VLOOKUP($A125,'Success Asset Classes'!$B$15:$BD$377,BP$21,FALSE)))</f>
        <v>0</v>
      </c>
      <c r="BQ125" s="230">
        <f>IF($AR125=0,VLOOKUP(MID($A125,4,5),'Project splits'!$C$5:$AM$346,BQ$22,FALSE),IF(ISNA(VLOOKUP($A125,'Success Asset Classes'!$B$15:$BD$377,BQ$21,FALSE)),VLOOKUP(MID($A125,4,5),'Project splits'!$C$5:$AM$346,BQ$22,FALSE),VLOOKUP($A125,'Success Asset Classes'!$B$15:$BD$377,BQ$21,FALSE)))</f>
        <v>0</v>
      </c>
      <c r="BR125" s="230">
        <f>IF($AR125=0,VLOOKUP(MID($A125,4,5),'Project splits'!$C$5:$AM$346,BR$22,FALSE),IF(ISNA(VLOOKUP($A125,'Success Asset Classes'!$B$15:$BD$377,BR$21,FALSE)),VLOOKUP(MID($A125,4,5),'Project splits'!$C$5:$AM$346,BR$22,FALSE),VLOOKUP($A125,'Success Asset Classes'!$B$15:$BD$377,BR$21,FALSE)))</f>
        <v>0</v>
      </c>
      <c r="BS125" s="247">
        <f t="shared" si="49"/>
        <v>1</v>
      </c>
      <c r="BT125" s="249">
        <f>1+IF(ISNA(VLOOKUP($A125,'Project labour content'!$A$7:$D$255,'Project labour content'!$D$1,FALSE)),VLOOKUP($D125,'Project labour content'!$F$6:$G$15,'Project labour content'!$G$1,FALSE),VLOOKUP($A125,'Project labour content'!$A$7:$D$255,'Project labour content'!$D$1,FALSE))*LabEsc22*1</f>
        <v>1.0024480115846353</v>
      </c>
      <c r="BU125" s="249">
        <f>1+IF(ISNA(VLOOKUP($A125,'Project labour content'!$A$7:$D$255,'Project labour content'!$D$1,FALSE)),VLOOKUP($D125,'Project labour content'!$F$6:$G$15,'Project labour content'!$G$1,FALSE),VLOOKUP($A125,'Project labour content'!$A$7:$D$255,'Project labour content'!$D$1,FALSE))*LabEsc23*1</f>
        <v>1.0049077736248768</v>
      </c>
      <c r="BV125" s="249">
        <f>1+IF(ISNA(VLOOKUP($A125,'Project labour content'!$A$7:$D$255,'Project labour content'!$D$1,FALSE)),VLOOKUP($D125,'Project labour content'!$F$6:$G$15,'Project labour content'!$G$1,FALSE),VLOOKUP($A125,'Project labour content'!$A$7:$D$255,'Project labour content'!$D$1,FALSE))*LabEsc24*1</f>
        <v>1.0072248694667842</v>
      </c>
      <c r="BW125" s="249">
        <f>1+IF(ISNA(VLOOKUP($A125,'Project labour content'!$A$7:$D$255,'Project labour content'!$D$1,FALSE)),VLOOKUP($D125,'Project labour content'!$F$6:$G$15,'Project labour content'!$G$1,FALSE),VLOOKUP($A125,'Project labour content'!$A$7:$D$255,'Project labour content'!$D$1,FALSE))*LabEsc25*1</f>
        <v>1.0103282331643793</v>
      </c>
      <c r="BX125" s="249">
        <f>1+IF(ISNA(VLOOKUP($A125,'Project labour content'!$A$7:$D$255,'Project labour content'!$D$1,FALSE)),VLOOKUP($D125,'Project labour content'!$F$6:$G$15,'Project labour content'!$G$1,FALSE),VLOOKUP($A125,'Project labour content'!$A$7:$D$255,'Project labour content'!$D$1,FALSE))*LabEsc26*1</f>
        <v>1.0137103823674747</v>
      </c>
      <c r="BY125" s="249">
        <f>1+IF(ISNA(VLOOKUP($A125,'Project labour content'!$A$7:$D$255,'Project labour content'!$D$1,FALSE)),VLOOKUP($D125,'Project labour content'!$F$6:$G$15,'Project labour content'!$G$1,FALSE),VLOOKUP($A125,'Project labour content'!$A$7:$D$255,'Project labour content'!$D$1,FALSE))*LabEsc27*1</f>
        <v>1.0158052335508072</v>
      </c>
      <c r="BZ125" s="249">
        <f>1+IF(ISNA(VLOOKUP($A125,'Project labour content'!$A$7:$D$255,'Project labour content'!$D$1,FALSE)),VLOOKUP($D125,'Project labour content'!$F$6:$G$15,'Project labour content'!$G$1,FALSE),VLOOKUP($A125,'Project labour content'!$A$7:$D$255,'Project labour content'!$D$1,FALSE))*LabEsc28*1</f>
        <v>1.0173826564918567</v>
      </c>
      <c r="CA125" s="249">
        <f>1+IF(ISNA(VLOOKUP($A125,'Project labour content'!$A$7:$D$255,'Project labour content'!$D$1,FALSE)),VLOOKUP($D125,'Project labour content'!$F$6:$G$15,'Project labour content'!$G$1,FALSE),VLOOKUP($A125,'Project labour content'!$A$7:$D$255,'Project labour content'!$D$1,FALSE))*LabEsc29*1</f>
        <v>1.0199141048276528</v>
      </c>
      <c r="CB125" s="250" t="str">
        <f>IF(ISNA(VLOOKUP($A125,'Project labour content'!$A$7:$D$255,'Project labour content'!$D$1,FALSE)),"Category","Project")</f>
        <v>Category</v>
      </c>
      <c r="CD125" s="247" t="str">
        <f t="shared" si="50"/>
        <v>11872</v>
      </c>
      <c r="CE125" s="3"/>
    </row>
    <row r="126" spans="1:83" x14ac:dyDescent="0.15">
      <c r="A126" s="11" t="s">
        <v>185</v>
      </c>
      <c r="B126" s="11" t="str">
        <f>VLOOKUP($A126,'Incurred Real 2022$'!$A$25:$AC$426,'Incurred Real 2022$'!B$1,FALSE)</f>
        <v>Network Operations Software 2017-19</v>
      </c>
      <c r="C126" s="11" t="str">
        <f>VLOOKUP($A126,'Incurred Real 2022$'!$A$25:$AC$426,'Incurred Real 2022$'!C$1,FALSE)</f>
        <v>ExAnte</v>
      </c>
      <c r="D126" s="11" t="str">
        <f>VLOOKUP($A126,'Incurred Real 2022$'!$A$25:$AC$426,'Incurred Real 2022$'!D$1,FALSE)</f>
        <v>Replacement</v>
      </c>
      <c r="E126" s="11" t="str">
        <f>VLOOKUP($A126,'Incurred Real 2022$'!$A$25:$AC$426,'Incurred Real 2022$'!E$1,FALSE)</f>
        <v>Active</v>
      </c>
      <c r="F126" s="105" t="str">
        <f>IF(VLOOKUP($A126,'Incurred Real 2022$'!$A$25:$AC$426,'Incurred Real 2022$'!F$1,FALSE)=0,"",VLOOKUP($A126,'Incurred Real 2022$'!$A$25:$AC$426,'Incurred Real 2022$'!F$1,FALSE))</f>
        <v/>
      </c>
      <c r="G126" s="105" t="str">
        <f>IF(VLOOKUP($A126,'Incurred Real 2022$'!$A$25:$AC$426,'Incurred Real 2022$'!G$1,FALSE)=0,"",VLOOKUP($A126,'Incurred Real 2022$'!$A$25:$AC$426,'Incurred Real 2022$'!G$1,FALSE))</f>
        <v/>
      </c>
      <c r="H126" s="105" t="str">
        <f>IF(VLOOKUP($A126,'Incurred Real 2022$'!$A$25:$AC$426,'Incurred Real 2022$'!H$1,FALSE)=0,"",VLOOKUP($A126,'Incurred Real 2022$'!$A$25:$AC$426,'Incurred Real 2022$'!H$1,FALSE))</f>
        <v/>
      </c>
      <c r="I126" s="105" t="str">
        <f>IF(VLOOKUP($A126,'Incurred Real 2022$'!$A$25:$AC$426,'Incurred Real 2022$'!I$1,FALSE)=0,"",VLOOKUP($A126,'Incurred Real 2022$'!$A$25:$AC$426,'Incurred Real 2022$'!I$1,FALSE))</f>
        <v/>
      </c>
      <c r="J126" s="105" t="str">
        <f>IF(VLOOKUP($A126,'Incurred Real 2022$'!$A$25:$AC$426,'Incurred Real 2022$'!J$1,FALSE)=0,"",VLOOKUP($A126,'Incurred Real 2022$'!$A$25:$AC$426,'Incurred Real 2022$'!J$1,FALSE))</f>
        <v/>
      </c>
      <c r="K126" s="105" t="str">
        <f>IF(VLOOKUP($A126,'Incurred Real 2022$'!$A$25:$AC$426,'Incurred Real 2022$'!K$1,FALSE)=0,"",VLOOKUP($A126,'Incurred Real 2022$'!$A$25:$AC$426,'Incurred Real 2022$'!K$1,FALSE))</f>
        <v/>
      </c>
      <c r="L126" s="105" t="str">
        <f>IF(VLOOKUP($A126,'Incurred Real 2022$'!$A$25:$AC$426,'Incurred Real 2022$'!L$1,FALSE)=0,"",VLOOKUP($A126,'Incurred Real 2022$'!$A$25:$AC$426,'Incurred Real 2022$'!L$1,FALSE))</f>
        <v/>
      </c>
      <c r="M126" s="105" t="str">
        <f>IF(VLOOKUP($A126,'Incurred Real 2022$'!$A$25:$AC$426,'Incurred Real 2022$'!M$1,FALSE)=0,"",VLOOKUP($A126,'Incurred Real 2022$'!$A$25:$AC$426,'Incurred Real 2022$'!M$1,FALSE))</f>
        <v/>
      </c>
      <c r="N126" s="105" t="str">
        <f>IF(VLOOKUP($A126,'Incurred Real 2022$'!$A$25:$AC$426,'Incurred Real 2022$'!N$1,FALSE)=0,"",VLOOKUP($A126,'Incurred Real 2022$'!$A$25:$AC$426,'Incurred Real 2022$'!N$1,FALSE))</f>
        <v/>
      </c>
      <c r="O126" s="105" t="str">
        <f>IF(VLOOKUP($A126,'Incurred Real 2022$'!$A$25:$AC$426,'Incurred Real 2022$'!O$1,FALSE)=0,"",VLOOKUP($A126,'Incurred Real 2022$'!$A$25:$AC$426,'Incurred Real 2022$'!O$1,FALSE))</f>
        <v/>
      </c>
      <c r="P126" s="105" t="str">
        <f>IF(VLOOKUP($A126,'Incurred Real 2022$'!$A$25:$AC$426,'Incurred Real 2022$'!P$1,FALSE)=0,"",VLOOKUP($A126,'Incurred Real 2022$'!$A$25:$AC$426,'Incurred Real 2022$'!P$1,FALSE))</f>
        <v/>
      </c>
      <c r="Q126" s="105">
        <f>IF(VLOOKUP($A126,'Incurred Real 2022$'!$A$25:$AC$426,'Incurred Real 2022$'!Q$1,FALSE)=0,"",VLOOKUP($A126,'Incurred Real 2022$'!$A$25:$AC$426,'Incurred Real 2022$'!Q$1,FALSE))</f>
        <v>89704.41</v>
      </c>
      <c r="R126" s="105">
        <f>IF(VLOOKUP($A126,'Incurred Real 2022$'!$A$25:$AC$426,'Incurred Real 2022$'!R$1,FALSE)=0,"",VLOOKUP($A126,'Incurred Real 2022$'!$A$25:$AC$426,'Incurred Real 2022$'!R$1,FALSE))</f>
        <v>250102.77</v>
      </c>
      <c r="S126" s="105">
        <f>IF(VLOOKUP($A126,'Incurred Real 2022$'!$A$25:$AC$426,'Incurred Real 2022$'!S$1,FALSE)=0,"",VLOOKUP($A126,'Incurred Real 2022$'!$A$25:$AC$426,'Incurred Real 2022$'!S$1,FALSE))</f>
        <v>336155.48</v>
      </c>
      <c r="T126" s="105">
        <f>IF(VLOOKUP($A126,'Incurred Real 2022$'!$A$25:$AC$426,'Incurred Real 2022$'!T$1,FALSE)=0,"",VLOOKUP($A126,'Incurred Real 2022$'!$A$25:$AC$426,'Incurred Real 2022$'!T$1,FALSE))</f>
        <v>346983.12</v>
      </c>
      <c r="U126" s="105">
        <f>IF(VLOOKUP($A126,'Incurred Real 2022$'!$A$25:$AC$426,'Incurred Real 2022$'!U$1,FALSE)=0,"",VLOOKUP($A126,'Incurred Real 2022$'!$A$25:$AC$426,'Incurred Real 2022$'!U$1,FALSE))</f>
        <v>215913.84</v>
      </c>
      <c r="V126" s="13">
        <f>IF(ISTEXT(VLOOKUP($A126,'Incurred Real 2022$'!$A$25:$AC$426,'Incurred Real 2022$'!V$1,FALSE)),"",(VLOOKUP($A126,'Incurred Real 2022$'!$A$25:$AC$426,'Incurred Real 2022$'!V$1,FALSE))*BT126*Incurred_Real!V$15)</f>
        <v>220361.85408910771</v>
      </c>
      <c r="W126" s="13">
        <f>IF(ISTEXT(VLOOKUP($A126,'Incurred Real 2022$'!$A$25:$AC$426,'Incurred Real 2022$'!W$1,FALSE)),"",(VLOOKUP($A126,'Incurred Real 2022$'!$A$25:$AC$426,'Incurred Real 2022$'!W$1,FALSE))*BU126*Incurred_Real!W$15)</f>
        <v>182306.90334739289</v>
      </c>
      <c r="X126" s="220">
        <f>IF(ISTEXT(VLOOKUP($A126,'Incurred Real 2022$'!$A$25:$AC$426,'Incurred Real 2022$'!X$1,FALSE)),"",(VLOOKUP($A126,'Incurred Real 2022$'!$A$25:$AC$426,'Incurred Real 2022$'!X$1,FALSE))*BV126*Incurred_Real!X$15)</f>
        <v>163056.56032227961</v>
      </c>
      <c r="Y126" s="217">
        <f>IF(ISTEXT(VLOOKUP($A126,'Incurred Real 2022$'!$A$25:$AC$426,'Incurred Real 2022$'!Y$1,FALSE)),"",(VLOOKUP($A126,'Incurred Real 2022$'!$A$25:$AC$426,'Incurred Real 2022$'!Y$1,FALSE))*BW126*Incurred_Real!Y$15)</f>
        <v>3977.0591427479699</v>
      </c>
      <c r="Z126" s="13" t="str">
        <f>IF(ISTEXT(VLOOKUP($A126,'Incurred Real 2022$'!$A$25:$AC$426,'Incurred Real 2022$'!Z$1,FALSE)),"",(VLOOKUP($A126,'Incurred Real 2022$'!$A$25:$AC$426,'Incurred Real 2022$'!Z$1,FALSE))*BX126*Incurred_Real!Z$15)</f>
        <v/>
      </c>
      <c r="AA126" s="13" t="str">
        <f>IF(ISTEXT(VLOOKUP($A126,'Incurred Real 2022$'!$A$25:$AC$426,'Incurred Real 2022$'!AA$1,FALSE)),"",(VLOOKUP($A126,'Incurred Real 2022$'!$A$25:$AC$426,'Incurred Real 2022$'!AA$1,FALSE))*BY126*Incurred_Real!AA$15)</f>
        <v/>
      </c>
      <c r="AB126" s="13" t="str">
        <f>IF(ISTEXT(VLOOKUP($A126,'Incurred Real 2022$'!$A$25:$AC$426,'Incurred Real 2022$'!AB$1,FALSE)),"",(VLOOKUP($A126,'Incurred Real 2022$'!$A$25:$AC$426,'Incurred Real 2022$'!AB$1,FALSE))*BZ126*Incurred_Real!AB$15)</f>
        <v/>
      </c>
      <c r="AC126" s="13" t="str">
        <f>IF(ISTEXT(VLOOKUP($A126,'Incurred Real 2022$'!$A$25:$AC$426,'Incurred Real 2022$'!AC$1,FALSE)),"",(VLOOKUP($A126,'Incurred Real 2022$'!$A$25:$AC$426,'Incurred Real 2022$'!AC$1,FALSE))*CA126*Incurred_Real!AC$15)</f>
        <v/>
      </c>
      <c r="AD126" s="221">
        <f t="shared" si="45"/>
        <v>1808561.9969015277</v>
      </c>
      <c r="AE126" s="221">
        <f t="shared" si="46"/>
        <v>1808561.9969015277</v>
      </c>
      <c r="AF126" s="239">
        <f t="shared" si="51"/>
        <v>2156123.0176784154</v>
      </c>
      <c r="AG126" s="222">
        <f t="shared" si="47"/>
        <v>2008046.0400119561</v>
      </c>
      <c r="AH126" s="223">
        <f t="shared" si="54"/>
        <v>1.0737418240000003</v>
      </c>
      <c r="AI126" s="224">
        <f t="shared" si="48"/>
        <v>2025</v>
      </c>
      <c r="AJ126" s="225">
        <f>VLOOKUP($A126,Project_Commissioning!$C$4:$H$355,Project_Commissioning!F$1,FALSE)</f>
        <v>45540</v>
      </c>
      <c r="AK126" s="226">
        <f>VLOOKUP($A126,Project_Commissioning!$C$4:$H$355,Project_Commissioning!G$1,FALSE)</f>
        <v>2025</v>
      </c>
      <c r="AL126" s="225" t="str">
        <f>IF(VLOOKUP($A126,Project_Commissioning!$C$4:$H$355,Project_Commissioning!H$1,FALSE)=0,"",VLOOKUP($A126,Project_Commissioning!$C$4:$H$355,Project_Commissioning!H$1,FALSE))</f>
        <v/>
      </c>
      <c r="AM126" s="237">
        <f t="shared" si="52"/>
        <v>1915021.9345206795</v>
      </c>
      <c r="AN126" s="221" cm="1">
        <f t="array" ref="AN126">IF(ROUND(AE126,0)=0,0,LOOKUP(2,1/(F126:AC126&lt;&gt;""),F126:AC126))</f>
        <v>3977.0591427479699</v>
      </c>
      <c r="AO126" s="221">
        <f t="shared" si="53"/>
        <v>569702.37690152822</v>
      </c>
      <c r="AP126" s="79"/>
      <c r="AQ126" s="20"/>
      <c r="AR126" s="245">
        <f>IF(ISNA(VLOOKUP($A126,'Success Asset Classes'!$B$15:$AA$114,'Success Asset Classes'!$AA$1,FALSE)),0,VLOOKUP($A126,'Success Asset Classes'!$B$15:$AA$114,'Success Asset Classes'!$AA$1,FALSE))</f>
        <v>0</v>
      </c>
      <c r="AS126" s="230">
        <f>IF($AR126=0,VLOOKUP(MID($A126,4,5),'Project splits'!$C$5:$AM$346,AS$22,FALSE),IF(ISNA(VLOOKUP($A126,'Success Asset Classes'!$B$15:$BD$377,AS$21,FALSE)),VLOOKUP(MID($A126,4,5),'Project splits'!$C$5:$AM$346,AS$22,FALSE),VLOOKUP($A126,'Success Asset Classes'!$B$15:$BD$377,AS$21,FALSE)))</f>
        <v>0</v>
      </c>
      <c r="AT126" s="230">
        <f>IF($AR126=0,VLOOKUP(MID($A126,4,5),'Project splits'!$C$5:$AM$346,AT$22,FALSE),IF(ISNA(VLOOKUP($A126,'Success Asset Classes'!$B$15:$BD$377,AT$21,FALSE)),VLOOKUP(MID($A126,4,5),'Project splits'!$C$5:$AM$346,AT$22,FALSE),VLOOKUP($A126,'Success Asset Classes'!$B$15:$BD$377,AT$21,FALSE)))</f>
        <v>0</v>
      </c>
      <c r="AU126" s="230">
        <f>IF($AR126=0,VLOOKUP(MID($A126,4,5),'Project splits'!$C$5:$AM$346,AU$22,FALSE),IF(ISNA(VLOOKUP($A126,'Success Asset Classes'!$B$15:$BD$377,AU$21,FALSE)),VLOOKUP(MID($A126,4,5),'Project splits'!$C$5:$AM$346,AU$22,FALSE),VLOOKUP($A126,'Success Asset Classes'!$B$15:$BD$377,AU$21,FALSE)))</f>
        <v>0</v>
      </c>
      <c r="AV126" s="230">
        <f>IF($AR126=0,VLOOKUP(MID($A126,4,5),'Project splits'!$C$5:$AM$346,AV$22,FALSE),IF(ISNA(VLOOKUP($A126,'Success Asset Classes'!$B$15:$BD$377,AV$21,FALSE)),VLOOKUP(MID($A126,4,5),'Project splits'!$C$5:$AM$346,AV$22,FALSE),VLOOKUP($A126,'Success Asset Classes'!$B$15:$BD$377,AV$21,FALSE)))</f>
        <v>1</v>
      </c>
      <c r="AW126" s="230">
        <f>IF($AR126=0,VLOOKUP(MID($A126,4,5),'Project splits'!$C$5:$AM$346,AW$22,FALSE),IF(ISNA(VLOOKUP($A126,'Success Asset Classes'!$B$15:$BD$377,AW$21,FALSE)),VLOOKUP(MID($A126,4,5),'Project splits'!$C$5:$AM$346,AW$22,FALSE),VLOOKUP($A126,'Success Asset Classes'!$B$15:$BD$377,AW$21,FALSE)))</f>
        <v>0</v>
      </c>
      <c r="AX126" s="230">
        <f>IF($AR126=0,VLOOKUP(MID($A126,4,5),'Project splits'!$C$5:$AM$346,AX$22,FALSE),IF(ISNA(VLOOKUP($A126,'Success Asset Classes'!$B$15:$BD$377,AX$21,FALSE)),VLOOKUP(MID($A126,4,5),'Project splits'!$C$5:$AM$346,AX$22,FALSE),VLOOKUP($A126,'Success Asset Classes'!$B$15:$BD$377,AX$21,FALSE)))</f>
        <v>0</v>
      </c>
      <c r="AY126" s="230">
        <f>IF($AR126=0,VLOOKUP(MID($A126,4,5),'Project splits'!$C$5:$AM$346,AY$22,FALSE),IF(ISNA(VLOOKUP($A126,'Success Asset Classes'!$B$15:$BD$377,AY$21,FALSE)),VLOOKUP(MID($A126,4,5),'Project splits'!$C$5:$AM$346,AY$22,FALSE),VLOOKUP($A126,'Success Asset Classes'!$B$15:$BD$377,AY$21,FALSE)))</f>
        <v>0</v>
      </c>
      <c r="AZ126" s="230">
        <f>IF($AR126=0,VLOOKUP(MID($A126,4,5),'Project splits'!$C$5:$AM$346,AZ$22,FALSE),IF(ISNA(VLOOKUP($A126,'Success Asset Classes'!$B$15:$BD$377,AZ$21,FALSE)),VLOOKUP(MID($A126,4,5),'Project splits'!$C$5:$AM$346,AZ$22,FALSE),VLOOKUP($A126,'Success Asset Classes'!$B$15:$BD$377,AZ$21,FALSE)))</f>
        <v>0</v>
      </c>
      <c r="BA126" s="230">
        <f>IF($AR126=0,VLOOKUP(MID($A126,4,5),'Project splits'!$C$5:$AM$346,BA$22,FALSE),IF(ISNA(VLOOKUP($A126,'Success Asset Classes'!$B$15:$BD$377,BA$21,FALSE)),VLOOKUP(MID($A126,4,5),'Project splits'!$C$5:$AM$346,BA$22,FALSE),VLOOKUP($A126,'Success Asset Classes'!$B$15:$BD$377,BA$21,FALSE)))</f>
        <v>0</v>
      </c>
      <c r="BB126" s="230">
        <f>IF($AR126=0,VLOOKUP(MID($A126,4,5),'Project splits'!$C$5:$AM$346,BB$22,FALSE),IF(ISNA(VLOOKUP($A126,'Success Asset Classes'!$B$15:$BD$377,BB$21,FALSE)),VLOOKUP(MID($A126,4,5),'Project splits'!$C$5:$AM$346,BB$22,FALSE),VLOOKUP($A126,'Success Asset Classes'!$B$15:$BD$377,BB$21,FALSE)))</f>
        <v>0</v>
      </c>
      <c r="BC126" s="230">
        <f>IF($AR126=0,VLOOKUP(MID($A126,4,5),'Project splits'!$C$5:$AM$346,BC$22,FALSE),IF(ISNA(VLOOKUP($A126,'Success Asset Classes'!$B$15:$BD$377,BC$21,FALSE)),VLOOKUP(MID($A126,4,5),'Project splits'!$C$5:$AM$346,BC$22,FALSE),VLOOKUP($A126,'Success Asset Classes'!$B$15:$BD$377,BC$21,FALSE)))</f>
        <v>0</v>
      </c>
      <c r="BD126" s="230">
        <f>IF($AR126=0,VLOOKUP(MID($A126,4,5),'Project splits'!$C$5:$AM$346,BD$22,FALSE),IF(ISNA(VLOOKUP($A126,'Success Asset Classes'!$B$15:$BD$377,BD$21,FALSE)),VLOOKUP(MID($A126,4,5),'Project splits'!$C$5:$AM$346,BD$22,FALSE),VLOOKUP($A126,'Success Asset Classes'!$B$15:$BD$377,BD$21,FALSE)))</f>
        <v>0</v>
      </c>
      <c r="BE126" s="230">
        <f>IF($AR126=0,VLOOKUP(MID($A126,4,5),'Project splits'!$C$5:$AM$346,BE$22,FALSE),IF(ISNA(VLOOKUP($A126,'Success Asset Classes'!$B$15:$BD$377,BE$21,FALSE)),VLOOKUP(MID($A126,4,5),'Project splits'!$C$5:$AM$346,BE$22,FALSE),VLOOKUP($A126,'Success Asset Classes'!$B$15:$BD$377,BE$21,FALSE)))</f>
        <v>0</v>
      </c>
      <c r="BF126" s="230">
        <f>IF($AR126=0,VLOOKUP(MID($A126,4,5),'Project splits'!$C$5:$AM$346,BF$22,FALSE),IF(ISNA(VLOOKUP($A126,'Success Asset Classes'!$B$15:$BD$377,BF$21,FALSE)),VLOOKUP(MID($A126,4,5),'Project splits'!$C$5:$AM$346,BF$22,FALSE),VLOOKUP($A126,'Success Asset Classes'!$B$15:$BD$377,BF$21,FALSE)))</f>
        <v>0</v>
      </c>
      <c r="BG126" s="230">
        <f>IF($AR126=0,VLOOKUP(MID($A126,4,5),'Project splits'!$C$5:$AM$346,BG$22,FALSE),IF(ISNA(VLOOKUP($A126,'Success Asset Classes'!$B$15:$BD$377,BG$21,FALSE)),VLOOKUP(MID($A126,4,5),'Project splits'!$C$5:$AM$346,BG$22,FALSE),VLOOKUP($A126,'Success Asset Classes'!$B$15:$BD$377,BG$21,FALSE)))</f>
        <v>0</v>
      </c>
      <c r="BH126" s="230">
        <f>IF($AR126=0,VLOOKUP(MID($A126,4,5),'Project splits'!$C$5:$AM$346,BH$22,FALSE),IF(ISNA(VLOOKUP($A126,'Success Asset Classes'!$B$15:$BD$377,BH$21,FALSE)),VLOOKUP(MID($A126,4,5),'Project splits'!$C$5:$AM$346,BH$22,FALSE),VLOOKUP($A126,'Success Asset Classes'!$B$15:$BD$377,BH$21,FALSE)))</f>
        <v>0</v>
      </c>
      <c r="BI126" s="230">
        <f>IF($AR126=0,VLOOKUP(MID($A126,4,5),'Project splits'!$C$5:$AM$346,BI$22,FALSE),IF(ISNA(VLOOKUP($A126,'Success Asset Classes'!$B$15:$BD$377,BI$21,FALSE)),VLOOKUP(MID($A126,4,5),'Project splits'!$C$5:$AM$346,BI$22,FALSE),VLOOKUP($A126,'Success Asset Classes'!$B$15:$BD$377,BI$21,FALSE)))</f>
        <v>0</v>
      </c>
      <c r="BJ126" s="230">
        <f>IF($AR126=0,VLOOKUP(MID($A126,4,5),'Project splits'!$C$5:$AM$346,BJ$22,FALSE),IF(ISNA(VLOOKUP($A126,'Success Asset Classes'!$B$15:$BD$377,BJ$21,FALSE)),VLOOKUP(MID($A126,4,5),'Project splits'!$C$5:$AM$346,BJ$22,FALSE),VLOOKUP($A126,'Success Asset Classes'!$B$15:$BD$377,BJ$21,FALSE)))</f>
        <v>0</v>
      </c>
      <c r="BK126" s="230">
        <f>IF($AR126=0,VLOOKUP(MID($A126,4,5),'Project splits'!$C$5:$AM$346,BK$22,FALSE),IF(ISNA(VLOOKUP($A126,'Success Asset Classes'!$B$15:$BD$377,BK$21,FALSE)),VLOOKUP(MID($A126,4,5),'Project splits'!$C$5:$AM$346,BK$22,FALSE),VLOOKUP($A126,'Success Asset Classes'!$B$15:$BD$377,BK$21,FALSE)))</f>
        <v>0</v>
      </c>
      <c r="BL126" s="230">
        <f>IF($AR126=0,VLOOKUP(MID($A126,4,5),'Project splits'!$C$5:$AM$346,BL$22,FALSE),IF(ISNA(VLOOKUP($A126,'Success Asset Classes'!$B$15:$BD$377,BL$21,FALSE)),VLOOKUP(MID($A126,4,5),'Project splits'!$C$5:$AM$346,BL$22,FALSE),VLOOKUP($A126,'Success Asset Classes'!$B$15:$BD$377,BL$21,FALSE)))</f>
        <v>0</v>
      </c>
      <c r="BM126" s="230">
        <f>IF($AR126=0,VLOOKUP(MID($A126,4,5),'Project splits'!$C$5:$AM$346,BM$22,FALSE),IF(ISNA(VLOOKUP($A126,'Success Asset Classes'!$B$15:$BD$377,BM$21,FALSE)),VLOOKUP(MID($A126,4,5),'Project splits'!$C$5:$AM$346,BM$22,FALSE),VLOOKUP($A126,'Success Asset Classes'!$B$15:$BD$377,BM$21,FALSE)))</f>
        <v>0</v>
      </c>
      <c r="BN126" s="230">
        <f>IF($AR126=0,VLOOKUP(MID($A126,4,5),'Project splits'!$C$5:$AM$346,BN$22,FALSE),IF(ISNA(VLOOKUP($A126,'Success Asset Classes'!$B$15:$BD$377,BN$21,FALSE)),VLOOKUP(MID($A126,4,5),'Project splits'!$C$5:$AM$346,BN$22,FALSE),VLOOKUP($A126,'Success Asset Classes'!$B$15:$BD$377,BN$21,FALSE)))</f>
        <v>0</v>
      </c>
      <c r="BO126" s="230">
        <f>IF($AR126=0,VLOOKUP(MID($A126,4,5),'Project splits'!$C$5:$AM$346,BO$22,FALSE),IF(ISNA(VLOOKUP($A126,'Success Asset Classes'!$B$15:$BD$377,BO$21,FALSE)),VLOOKUP(MID($A126,4,5),'Project splits'!$C$5:$AM$346,BO$22,FALSE),VLOOKUP($A126,'Success Asset Classes'!$B$15:$BD$377,BO$21,FALSE)))</f>
        <v>0</v>
      </c>
      <c r="BP126" s="230">
        <f>IF($AR126=0,VLOOKUP(MID($A126,4,5),'Project splits'!$C$5:$AM$346,BP$22,FALSE),IF(ISNA(VLOOKUP($A126,'Success Asset Classes'!$B$15:$BD$377,BP$21,FALSE)),VLOOKUP(MID($A126,4,5),'Project splits'!$C$5:$AM$346,BP$22,FALSE),VLOOKUP($A126,'Success Asset Classes'!$B$15:$BD$377,BP$21,FALSE)))</f>
        <v>0</v>
      </c>
      <c r="BQ126" s="230">
        <f>IF($AR126=0,VLOOKUP(MID($A126,4,5),'Project splits'!$C$5:$AM$346,BQ$22,FALSE),IF(ISNA(VLOOKUP($A126,'Success Asset Classes'!$B$15:$BD$377,BQ$21,FALSE)),VLOOKUP(MID($A126,4,5),'Project splits'!$C$5:$AM$346,BQ$22,FALSE),VLOOKUP($A126,'Success Asset Classes'!$B$15:$BD$377,BQ$21,FALSE)))</f>
        <v>0</v>
      </c>
      <c r="BR126" s="230">
        <f>IF($AR126=0,VLOOKUP(MID($A126,4,5),'Project splits'!$C$5:$AM$346,BR$22,FALSE),IF(ISNA(VLOOKUP($A126,'Success Asset Classes'!$B$15:$BD$377,BR$21,FALSE)),VLOOKUP(MID($A126,4,5),'Project splits'!$C$5:$AM$346,BR$22,FALSE),VLOOKUP($A126,'Success Asset Classes'!$B$15:$BD$377,BR$21,FALSE)))</f>
        <v>0</v>
      </c>
      <c r="BS126" s="247">
        <f t="shared" si="49"/>
        <v>1</v>
      </c>
      <c r="BT126" s="249">
        <f>1+IF(ISNA(VLOOKUP($A126,'Project labour content'!$A$7:$D$255,'Project labour content'!$D$1,FALSE)),VLOOKUP($D126,'Project labour content'!$F$6:$G$15,'Project labour content'!$G$1,FALSE),VLOOKUP($A126,'Project labour content'!$A$7:$D$255,'Project labour content'!$D$1,FALSE))*LabEsc22*1</f>
        <v>1.0008764853848116</v>
      </c>
      <c r="BU126" s="249">
        <f>1+IF(ISNA(VLOOKUP($A126,'Project labour content'!$A$7:$D$255,'Project labour content'!$D$1,FALSE)),VLOOKUP($D126,'Project labour content'!$F$6:$G$15,'Project labour content'!$G$1,FALSE),VLOOKUP($A126,'Project labour content'!$A$7:$D$255,'Project labour content'!$D$1,FALSE))*LabEsc23*1</f>
        <v>1.0017571778994701</v>
      </c>
      <c r="BV126" s="249">
        <f>1+IF(ISNA(VLOOKUP($A126,'Project labour content'!$A$7:$D$255,'Project labour content'!$D$1,FALSE)),VLOOKUP($D126,'Project labour content'!$F$6:$G$15,'Project labour content'!$G$1,FALSE),VLOOKUP($A126,'Project labour content'!$A$7:$D$255,'Project labour content'!$D$1,FALSE))*LabEsc24*1</f>
        <v>1.0025867902482786</v>
      </c>
      <c r="BW126" s="249">
        <f>1+IF(ISNA(VLOOKUP($A126,'Project labour content'!$A$7:$D$255,'Project labour content'!$D$1,FALSE)),VLOOKUP($D126,'Project labour content'!$F$6:$G$15,'Project labour content'!$G$1,FALSE),VLOOKUP($A126,'Project labour content'!$A$7:$D$255,'Project labour content'!$D$1,FALSE))*LabEsc25*1</f>
        <v>1.0036979177207828</v>
      </c>
      <c r="BX126" s="249">
        <f>1+IF(ISNA(VLOOKUP($A126,'Project labour content'!$A$7:$D$255,'Project labour content'!$D$1,FALSE)),VLOOKUP($D126,'Project labour content'!$F$6:$G$15,'Project labour content'!$G$1,FALSE),VLOOKUP($A126,'Project labour content'!$A$7:$D$255,'Project labour content'!$D$1,FALSE))*LabEsc26*1</f>
        <v>1.0049088614779</v>
      </c>
      <c r="BY126" s="249">
        <f>1+IF(ISNA(VLOOKUP($A126,'Project labour content'!$A$7:$D$255,'Project labour content'!$D$1,FALSE)),VLOOKUP($D126,'Project labour content'!$F$6:$G$15,'Project labour content'!$G$1,FALSE),VLOOKUP($A126,'Project labour content'!$A$7:$D$255,'Project labour content'!$D$1,FALSE))*LabEsc27*1</f>
        <v>1.0056589014111545</v>
      </c>
      <c r="BZ126" s="249">
        <f>1+IF(ISNA(VLOOKUP($A126,'Project labour content'!$A$7:$D$255,'Project labour content'!$D$1,FALSE)),VLOOKUP($D126,'Project labour content'!$F$6:$G$15,'Project labour content'!$G$1,FALSE),VLOOKUP($A126,'Project labour content'!$A$7:$D$255,'Project labour content'!$D$1,FALSE))*LabEsc28*1</f>
        <v>1.0062236814808951</v>
      </c>
      <c r="CA126" s="249">
        <f>1+IF(ISNA(VLOOKUP($A126,'Project labour content'!$A$7:$D$255,'Project labour content'!$D$1,FALSE)),VLOOKUP($D126,'Project labour content'!$F$6:$G$15,'Project labour content'!$G$1,FALSE),VLOOKUP($A126,'Project labour content'!$A$7:$D$255,'Project labour content'!$D$1,FALSE))*LabEsc29*1</f>
        <v>1.0071300405368151</v>
      </c>
      <c r="CB126" s="250" t="str">
        <f>IF(ISNA(VLOOKUP($A126,'Project labour content'!$A$7:$D$255,'Project labour content'!$D$1,FALSE)),"Category","Project")</f>
        <v>Project</v>
      </c>
      <c r="CD126" s="247" t="str">
        <f t="shared" si="50"/>
        <v>11873</v>
      </c>
      <c r="CE126" s="3"/>
    </row>
    <row r="127" spans="1:83" x14ac:dyDescent="0.15">
      <c r="A127" s="11" t="s">
        <v>186</v>
      </c>
      <c r="B127" s="11" t="str">
        <f>VLOOKUP($A127,'Incurred Real 2022$'!$A$25:$AC$426,'Incurred Real 2022$'!B$1,FALSE)</f>
        <v>Fire Protection 300 Pirie 2017-18</v>
      </c>
      <c r="C127" s="11" t="str">
        <f>VLOOKUP($A127,'Incurred Real 2022$'!$A$25:$AC$426,'Incurred Real 2022$'!C$1,FALSE)</f>
        <v>ExAnte</v>
      </c>
      <c r="D127" s="11" t="str">
        <f>VLOOKUP($A127,'Incurred Real 2022$'!$A$25:$AC$426,'Incurred Real 2022$'!D$1,FALSE)</f>
        <v>Facilities</v>
      </c>
      <c r="E127" s="11" t="str">
        <f>VLOOKUP($A127,'Incurred Real 2022$'!$A$25:$AC$426,'Incurred Real 2022$'!E$1,FALSE)</f>
        <v>Closed</v>
      </c>
      <c r="F127" s="105" t="str">
        <f>IF(VLOOKUP($A127,'Incurred Real 2022$'!$A$25:$AC$426,'Incurred Real 2022$'!F$1,FALSE)=0,"",VLOOKUP($A127,'Incurred Real 2022$'!$A$25:$AC$426,'Incurred Real 2022$'!F$1,FALSE))</f>
        <v/>
      </c>
      <c r="G127" s="105" t="str">
        <f>IF(VLOOKUP($A127,'Incurred Real 2022$'!$A$25:$AC$426,'Incurred Real 2022$'!G$1,FALSE)=0,"",VLOOKUP($A127,'Incurred Real 2022$'!$A$25:$AC$426,'Incurred Real 2022$'!G$1,FALSE))</f>
        <v/>
      </c>
      <c r="H127" s="105" t="str">
        <f>IF(VLOOKUP($A127,'Incurred Real 2022$'!$A$25:$AC$426,'Incurred Real 2022$'!H$1,FALSE)=0,"",VLOOKUP($A127,'Incurred Real 2022$'!$A$25:$AC$426,'Incurred Real 2022$'!H$1,FALSE))</f>
        <v/>
      </c>
      <c r="I127" s="105" t="str">
        <f>IF(VLOOKUP($A127,'Incurred Real 2022$'!$A$25:$AC$426,'Incurred Real 2022$'!I$1,FALSE)=0,"",VLOOKUP($A127,'Incurred Real 2022$'!$A$25:$AC$426,'Incurred Real 2022$'!I$1,FALSE))</f>
        <v/>
      </c>
      <c r="J127" s="105" t="str">
        <f>IF(VLOOKUP($A127,'Incurred Real 2022$'!$A$25:$AC$426,'Incurred Real 2022$'!J$1,FALSE)=0,"",VLOOKUP($A127,'Incurred Real 2022$'!$A$25:$AC$426,'Incurred Real 2022$'!J$1,FALSE))</f>
        <v/>
      </c>
      <c r="K127" s="105" t="str">
        <f>IF(VLOOKUP($A127,'Incurred Real 2022$'!$A$25:$AC$426,'Incurred Real 2022$'!K$1,FALSE)=0,"",VLOOKUP($A127,'Incurred Real 2022$'!$A$25:$AC$426,'Incurred Real 2022$'!K$1,FALSE))</f>
        <v/>
      </c>
      <c r="L127" s="105" t="str">
        <f>IF(VLOOKUP($A127,'Incurred Real 2022$'!$A$25:$AC$426,'Incurred Real 2022$'!L$1,FALSE)=0,"",VLOOKUP($A127,'Incurred Real 2022$'!$A$25:$AC$426,'Incurred Real 2022$'!L$1,FALSE))</f>
        <v/>
      </c>
      <c r="M127" s="105" t="str">
        <f>IF(VLOOKUP($A127,'Incurred Real 2022$'!$A$25:$AC$426,'Incurred Real 2022$'!M$1,FALSE)=0,"",VLOOKUP($A127,'Incurred Real 2022$'!$A$25:$AC$426,'Incurred Real 2022$'!M$1,FALSE))</f>
        <v/>
      </c>
      <c r="N127" s="105" t="str">
        <f>IF(VLOOKUP($A127,'Incurred Real 2022$'!$A$25:$AC$426,'Incurred Real 2022$'!N$1,FALSE)=0,"",VLOOKUP($A127,'Incurred Real 2022$'!$A$25:$AC$426,'Incurred Real 2022$'!N$1,FALSE))</f>
        <v/>
      </c>
      <c r="O127" s="105" t="str">
        <f>IF(VLOOKUP($A127,'Incurred Real 2022$'!$A$25:$AC$426,'Incurred Real 2022$'!O$1,FALSE)=0,"",VLOOKUP($A127,'Incurred Real 2022$'!$A$25:$AC$426,'Incurred Real 2022$'!O$1,FALSE))</f>
        <v/>
      </c>
      <c r="P127" s="105" t="str">
        <f>IF(VLOOKUP($A127,'Incurred Real 2022$'!$A$25:$AC$426,'Incurred Real 2022$'!P$1,FALSE)=0,"",VLOOKUP($A127,'Incurred Real 2022$'!$A$25:$AC$426,'Incurred Real 2022$'!P$1,FALSE))</f>
        <v/>
      </c>
      <c r="Q127" s="105" t="str">
        <f>IF(VLOOKUP($A127,'Incurred Real 2022$'!$A$25:$AC$426,'Incurred Real 2022$'!Q$1,FALSE)=0,"",VLOOKUP($A127,'Incurred Real 2022$'!$A$25:$AC$426,'Incurred Real 2022$'!Q$1,FALSE))</f>
        <v/>
      </c>
      <c r="R127" s="105">
        <f>IF(VLOOKUP($A127,'Incurred Real 2022$'!$A$25:$AC$426,'Incurred Real 2022$'!R$1,FALSE)=0,"",VLOOKUP($A127,'Incurred Real 2022$'!$A$25:$AC$426,'Incurred Real 2022$'!R$1,FALSE))</f>
        <v>118138.01</v>
      </c>
      <c r="S127" s="105">
        <f>IF(VLOOKUP($A127,'Incurred Real 2022$'!$A$25:$AC$426,'Incurred Real 2022$'!S$1,FALSE)=0,"",VLOOKUP($A127,'Incurred Real 2022$'!$A$25:$AC$426,'Incurred Real 2022$'!S$1,FALSE))</f>
        <v>57092.36</v>
      </c>
      <c r="T127" s="105" t="str">
        <f>IF(VLOOKUP($A127,'Incurred Real 2022$'!$A$25:$AC$426,'Incurred Real 2022$'!T$1,FALSE)=0,"",VLOOKUP($A127,'Incurred Real 2022$'!$A$25:$AC$426,'Incurred Real 2022$'!T$1,FALSE))</f>
        <v/>
      </c>
      <c r="U127" s="105">
        <f>IF(VLOOKUP($A127,'Incurred Real 2022$'!$A$25:$AC$426,'Incurred Real 2022$'!U$1,FALSE)=0,"",VLOOKUP($A127,'Incurred Real 2022$'!$A$25:$AC$426,'Incurred Real 2022$'!U$1,FALSE))</f>
        <v>-4305</v>
      </c>
      <c r="V127" s="13" t="str">
        <f>IF(ISTEXT(VLOOKUP($A127,'Incurred Real 2022$'!$A$25:$AC$426,'Incurred Real 2022$'!V$1,FALSE)),"",(VLOOKUP($A127,'Incurred Real 2022$'!$A$25:$AC$426,'Incurred Real 2022$'!V$1,FALSE))*BT127*Incurred_Real!V$15)</f>
        <v/>
      </c>
      <c r="W127" s="13" t="str">
        <f>IF(ISTEXT(VLOOKUP($A127,'Incurred Real 2022$'!$A$25:$AC$426,'Incurred Real 2022$'!W$1,FALSE)),"",(VLOOKUP($A127,'Incurred Real 2022$'!$A$25:$AC$426,'Incurred Real 2022$'!W$1,FALSE))*BU127*Incurred_Real!W$15)</f>
        <v/>
      </c>
      <c r="X127" s="220" t="str">
        <f>IF(ISTEXT(VLOOKUP($A127,'Incurred Real 2022$'!$A$25:$AC$426,'Incurred Real 2022$'!X$1,FALSE)),"",(VLOOKUP($A127,'Incurred Real 2022$'!$A$25:$AC$426,'Incurred Real 2022$'!X$1,FALSE))*BV127*Incurred_Real!X$15)</f>
        <v/>
      </c>
      <c r="Y127" s="217" t="str">
        <f>IF(ISTEXT(VLOOKUP($A127,'Incurred Real 2022$'!$A$25:$AC$426,'Incurred Real 2022$'!Y$1,FALSE)),"",(VLOOKUP($A127,'Incurred Real 2022$'!$A$25:$AC$426,'Incurred Real 2022$'!Y$1,FALSE))*BW127*Incurred_Real!Y$15)</f>
        <v/>
      </c>
      <c r="Z127" s="13" t="str">
        <f>IF(ISTEXT(VLOOKUP($A127,'Incurred Real 2022$'!$A$25:$AC$426,'Incurred Real 2022$'!Z$1,FALSE)),"",(VLOOKUP($A127,'Incurred Real 2022$'!$A$25:$AC$426,'Incurred Real 2022$'!Z$1,FALSE))*BX127*Incurred_Real!Z$15)</f>
        <v/>
      </c>
      <c r="AA127" s="13" t="str">
        <f>IF(ISTEXT(VLOOKUP($A127,'Incurred Real 2022$'!$A$25:$AC$426,'Incurred Real 2022$'!AA$1,FALSE)),"",(VLOOKUP($A127,'Incurred Real 2022$'!$A$25:$AC$426,'Incurred Real 2022$'!AA$1,FALSE))*BY127*Incurred_Real!AA$15)</f>
        <v/>
      </c>
      <c r="AB127" s="13" t="str">
        <f>IF(ISTEXT(VLOOKUP($A127,'Incurred Real 2022$'!$A$25:$AC$426,'Incurred Real 2022$'!AB$1,FALSE)),"",(VLOOKUP($A127,'Incurred Real 2022$'!$A$25:$AC$426,'Incurred Real 2022$'!AB$1,FALSE))*BZ127*Incurred_Real!AB$15)</f>
        <v/>
      </c>
      <c r="AC127" s="13" t="str">
        <f>IF(ISTEXT(VLOOKUP($A127,'Incurred Real 2022$'!$A$25:$AC$426,'Incurred Real 2022$'!AC$1,FALSE)),"",(VLOOKUP($A127,'Incurred Real 2022$'!$A$25:$AC$426,'Incurred Real 2022$'!AC$1,FALSE))*CA127*Incurred_Real!AC$15)</f>
        <v/>
      </c>
      <c r="AD127" s="221">
        <f t="shared" si="45"/>
        <v>170925.37</v>
      </c>
      <c r="AE127" s="221">
        <f t="shared" si="46"/>
        <v>179535.37</v>
      </c>
      <c r="AF127" s="239">
        <f t="shared" si="51"/>
        <v>212026.03414351048</v>
      </c>
      <c r="AG127" s="222">
        <f t="shared" si="47"/>
        <v>177302.76285676926</v>
      </c>
      <c r="AH127" s="223">
        <f t="shared" si="54"/>
        <v>1.1958416819189206</v>
      </c>
      <c r="AI127" s="224">
        <f t="shared" si="48"/>
        <v>2021</v>
      </c>
      <c r="AJ127" s="225">
        <f>VLOOKUP($A127,Project_Commissioning!$C$4:$H$355,Project_Commissioning!F$1,FALSE)</f>
        <v>44165</v>
      </c>
      <c r="AK127" s="226">
        <f>VLOOKUP($A127,Project_Commissioning!$C$4:$H$355,Project_Commissioning!G$1,FALSE)</f>
        <v>2021</v>
      </c>
      <c r="AL127" s="225" t="str">
        <f>IF(VLOOKUP($A127,Project_Commissioning!$C$4:$H$355,Project_Commissioning!H$1,FALSE)=0,"",VLOOKUP($A127,Project_Commissioning!$C$4:$H$355,Project_Commissioning!H$1,FALSE))</f>
        <v/>
      </c>
      <c r="AM127" s="237">
        <f t="shared" si="52"/>
        <v>188316.94794086789</v>
      </c>
      <c r="AN127" s="221" cm="1">
        <f t="array" ref="AN127">IF(ROUND(AE127,0)=0,0,LOOKUP(2,1/(F127:AC127&lt;&gt;""),F127:AC127))</f>
        <v>-4305</v>
      </c>
      <c r="AO127" s="221">
        <f t="shared" si="53"/>
        <v>0</v>
      </c>
      <c r="AP127" s="79"/>
      <c r="AQ127" s="20"/>
      <c r="AR127" s="245">
        <f>IF(ISNA(VLOOKUP($A127,'Success Asset Classes'!$B$15:$AA$114,'Success Asset Classes'!$AA$1,FALSE)),0,VLOOKUP($A127,'Success Asset Classes'!$B$15:$AA$114,'Success Asset Classes'!$AA$1,FALSE))</f>
        <v>0</v>
      </c>
      <c r="AS127" s="230">
        <f>IF($AR127=0,VLOOKUP(MID($A127,4,5),'Project splits'!$C$5:$AM$346,AS$22,FALSE),IF(ISNA(VLOOKUP($A127,'Success Asset Classes'!$B$15:$BD$377,AS$21,FALSE)),VLOOKUP(MID($A127,4,5),'Project splits'!$C$5:$AM$346,AS$22,FALSE),VLOOKUP($A127,'Success Asset Classes'!$B$15:$BD$377,AS$21,FALSE)))</f>
        <v>1</v>
      </c>
      <c r="AT127" s="230">
        <f>IF($AR127=0,VLOOKUP(MID($A127,4,5),'Project splits'!$C$5:$AM$346,AT$22,FALSE),IF(ISNA(VLOOKUP($A127,'Success Asset Classes'!$B$15:$BD$377,AT$21,FALSE)),VLOOKUP(MID($A127,4,5),'Project splits'!$C$5:$AM$346,AT$22,FALSE),VLOOKUP($A127,'Success Asset Classes'!$B$15:$BD$377,AT$21,FALSE)))</f>
        <v>0</v>
      </c>
      <c r="AU127" s="230">
        <f>IF($AR127=0,VLOOKUP(MID($A127,4,5),'Project splits'!$C$5:$AM$346,AU$22,FALSE),IF(ISNA(VLOOKUP($A127,'Success Asset Classes'!$B$15:$BD$377,AU$21,FALSE)),VLOOKUP(MID($A127,4,5),'Project splits'!$C$5:$AM$346,AU$22,FALSE),VLOOKUP($A127,'Success Asset Classes'!$B$15:$BD$377,AU$21,FALSE)))</f>
        <v>0</v>
      </c>
      <c r="AV127" s="230">
        <f>IF($AR127=0,VLOOKUP(MID($A127,4,5),'Project splits'!$C$5:$AM$346,AV$22,FALSE),IF(ISNA(VLOOKUP($A127,'Success Asset Classes'!$B$15:$BD$377,AV$21,FALSE)),VLOOKUP(MID($A127,4,5),'Project splits'!$C$5:$AM$346,AV$22,FALSE),VLOOKUP($A127,'Success Asset Classes'!$B$15:$BD$377,AV$21,FALSE)))</f>
        <v>0</v>
      </c>
      <c r="AW127" s="230">
        <f>IF($AR127=0,VLOOKUP(MID($A127,4,5),'Project splits'!$C$5:$AM$346,AW$22,FALSE),IF(ISNA(VLOOKUP($A127,'Success Asset Classes'!$B$15:$BD$377,AW$21,FALSE)),VLOOKUP(MID($A127,4,5),'Project splits'!$C$5:$AM$346,AW$22,FALSE),VLOOKUP($A127,'Success Asset Classes'!$B$15:$BD$377,AW$21,FALSE)))</f>
        <v>0</v>
      </c>
      <c r="AX127" s="230">
        <f>IF($AR127=0,VLOOKUP(MID($A127,4,5),'Project splits'!$C$5:$AM$346,AX$22,FALSE),IF(ISNA(VLOOKUP($A127,'Success Asset Classes'!$B$15:$BD$377,AX$21,FALSE)),VLOOKUP(MID($A127,4,5),'Project splits'!$C$5:$AM$346,AX$22,FALSE),VLOOKUP($A127,'Success Asset Classes'!$B$15:$BD$377,AX$21,FALSE)))</f>
        <v>0</v>
      </c>
      <c r="AY127" s="230">
        <f>IF($AR127=0,VLOOKUP(MID($A127,4,5),'Project splits'!$C$5:$AM$346,AY$22,FALSE),IF(ISNA(VLOOKUP($A127,'Success Asset Classes'!$B$15:$BD$377,AY$21,FALSE)),VLOOKUP(MID($A127,4,5),'Project splits'!$C$5:$AM$346,AY$22,FALSE),VLOOKUP($A127,'Success Asset Classes'!$B$15:$BD$377,AY$21,FALSE)))</f>
        <v>0</v>
      </c>
      <c r="AZ127" s="230">
        <f>IF($AR127=0,VLOOKUP(MID($A127,4,5),'Project splits'!$C$5:$AM$346,AZ$22,FALSE),IF(ISNA(VLOOKUP($A127,'Success Asset Classes'!$B$15:$BD$377,AZ$21,FALSE)),VLOOKUP(MID($A127,4,5),'Project splits'!$C$5:$AM$346,AZ$22,FALSE),VLOOKUP($A127,'Success Asset Classes'!$B$15:$BD$377,AZ$21,FALSE)))</f>
        <v>0</v>
      </c>
      <c r="BA127" s="230">
        <f>IF($AR127=0,VLOOKUP(MID($A127,4,5),'Project splits'!$C$5:$AM$346,BA$22,FALSE),IF(ISNA(VLOOKUP($A127,'Success Asset Classes'!$B$15:$BD$377,BA$21,FALSE)),VLOOKUP(MID($A127,4,5),'Project splits'!$C$5:$AM$346,BA$22,FALSE),VLOOKUP($A127,'Success Asset Classes'!$B$15:$BD$377,BA$21,FALSE)))</f>
        <v>0</v>
      </c>
      <c r="BB127" s="230">
        <f>IF($AR127=0,VLOOKUP(MID($A127,4,5),'Project splits'!$C$5:$AM$346,BB$22,FALSE),IF(ISNA(VLOOKUP($A127,'Success Asset Classes'!$B$15:$BD$377,BB$21,FALSE)),VLOOKUP(MID($A127,4,5),'Project splits'!$C$5:$AM$346,BB$22,FALSE),VLOOKUP($A127,'Success Asset Classes'!$B$15:$BD$377,BB$21,FALSE)))</f>
        <v>0</v>
      </c>
      <c r="BC127" s="230">
        <f>IF($AR127=0,VLOOKUP(MID($A127,4,5),'Project splits'!$C$5:$AM$346,BC$22,FALSE),IF(ISNA(VLOOKUP($A127,'Success Asset Classes'!$B$15:$BD$377,BC$21,FALSE)),VLOOKUP(MID($A127,4,5),'Project splits'!$C$5:$AM$346,BC$22,FALSE),VLOOKUP($A127,'Success Asset Classes'!$B$15:$BD$377,BC$21,FALSE)))</f>
        <v>0</v>
      </c>
      <c r="BD127" s="230">
        <f>IF($AR127=0,VLOOKUP(MID($A127,4,5),'Project splits'!$C$5:$AM$346,BD$22,FALSE),IF(ISNA(VLOOKUP($A127,'Success Asset Classes'!$B$15:$BD$377,BD$21,FALSE)),VLOOKUP(MID($A127,4,5),'Project splits'!$C$5:$AM$346,BD$22,FALSE),VLOOKUP($A127,'Success Asset Classes'!$B$15:$BD$377,BD$21,FALSE)))</f>
        <v>0</v>
      </c>
      <c r="BE127" s="230">
        <f>IF($AR127=0,VLOOKUP(MID($A127,4,5),'Project splits'!$C$5:$AM$346,BE$22,FALSE),IF(ISNA(VLOOKUP($A127,'Success Asset Classes'!$B$15:$BD$377,BE$21,FALSE)),VLOOKUP(MID($A127,4,5),'Project splits'!$C$5:$AM$346,BE$22,FALSE),VLOOKUP($A127,'Success Asset Classes'!$B$15:$BD$377,BE$21,FALSE)))</f>
        <v>0</v>
      </c>
      <c r="BF127" s="230">
        <f>IF($AR127=0,VLOOKUP(MID($A127,4,5),'Project splits'!$C$5:$AM$346,BF$22,FALSE),IF(ISNA(VLOOKUP($A127,'Success Asset Classes'!$B$15:$BD$377,BF$21,FALSE)),VLOOKUP(MID($A127,4,5),'Project splits'!$C$5:$AM$346,BF$22,FALSE),VLOOKUP($A127,'Success Asset Classes'!$B$15:$BD$377,BF$21,FALSE)))</f>
        <v>0</v>
      </c>
      <c r="BG127" s="230">
        <f>IF($AR127=0,VLOOKUP(MID($A127,4,5),'Project splits'!$C$5:$AM$346,BG$22,FALSE),IF(ISNA(VLOOKUP($A127,'Success Asset Classes'!$B$15:$BD$377,BG$21,FALSE)),VLOOKUP(MID($A127,4,5),'Project splits'!$C$5:$AM$346,BG$22,FALSE),VLOOKUP($A127,'Success Asset Classes'!$B$15:$BD$377,BG$21,FALSE)))</f>
        <v>0</v>
      </c>
      <c r="BH127" s="230">
        <f>IF($AR127=0,VLOOKUP(MID($A127,4,5),'Project splits'!$C$5:$AM$346,BH$22,FALSE),IF(ISNA(VLOOKUP($A127,'Success Asset Classes'!$B$15:$BD$377,BH$21,FALSE)),VLOOKUP(MID($A127,4,5),'Project splits'!$C$5:$AM$346,BH$22,FALSE),VLOOKUP($A127,'Success Asset Classes'!$B$15:$BD$377,BH$21,FALSE)))</f>
        <v>0</v>
      </c>
      <c r="BI127" s="230">
        <f>IF($AR127=0,VLOOKUP(MID($A127,4,5),'Project splits'!$C$5:$AM$346,BI$22,FALSE),IF(ISNA(VLOOKUP($A127,'Success Asset Classes'!$B$15:$BD$377,BI$21,FALSE)),VLOOKUP(MID($A127,4,5),'Project splits'!$C$5:$AM$346,BI$22,FALSE),VLOOKUP($A127,'Success Asset Classes'!$B$15:$BD$377,BI$21,FALSE)))</f>
        <v>0</v>
      </c>
      <c r="BJ127" s="230">
        <f>IF($AR127=0,VLOOKUP(MID($A127,4,5),'Project splits'!$C$5:$AM$346,BJ$22,FALSE),IF(ISNA(VLOOKUP($A127,'Success Asset Classes'!$B$15:$BD$377,BJ$21,FALSE)),VLOOKUP(MID($A127,4,5),'Project splits'!$C$5:$AM$346,BJ$22,FALSE),VLOOKUP($A127,'Success Asset Classes'!$B$15:$BD$377,BJ$21,FALSE)))</f>
        <v>0</v>
      </c>
      <c r="BK127" s="230">
        <f>IF($AR127=0,VLOOKUP(MID($A127,4,5),'Project splits'!$C$5:$AM$346,BK$22,FALSE),IF(ISNA(VLOOKUP($A127,'Success Asset Classes'!$B$15:$BD$377,BK$21,FALSE)),VLOOKUP(MID($A127,4,5),'Project splits'!$C$5:$AM$346,BK$22,FALSE),VLOOKUP($A127,'Success Asset Classes'!$B$15:$BD$377,BK$21,FALSE)))</f>
        <v>0</v>
      </c>
      <c r="BL127" s="230">
        <f>IF($AR127=0,VLOOKUP(MID($A127,4,5),'Project splits'!$C$5:$AM$346,BL$22,FALSE),IF(ISNA(VLOOKUP($A127,'Success Asset Classes'!$B$15:$BD$377,BL$21,FALSE)),VLOOKUP(MID($A127,4,5),'Project splits'!$C$5:$AM$346,BL$22,FALSE),VLOOKUP($A127,'Success Asset Classes'!$B$15:$BD$377,BL$21,FALSE)))</f>
        <v>0</v>
      </c>
      <c r="BM127" s="230">
        <f>IF($AR127=0,VLOOKUP(MID($A127,4,5),'Project splits'!$C$5:$AM$346,BM$22,FALSE),IF(ISNA(VLOOKUP($A127,'Success Asset Classes'!$B$15:$BD$377,BM$21,FALSE)),VLOOKUP(MID($A127,4,5),'Project splits'!$C$5:$AM$346,BM$22,FALSE),VLOOKUP($A127,'Success Asset Classes'!$B$15:$BD$377,BM$21,FALSE)))</f>
        <v>0</v>
      </c>
      <c r="BN127" s="230">
        <f>IF($AR127=0,VLOOKUP(MID($A127,4,5),'Project splits'!$C$5:$AM$346,BN$22,FALSE),IF(ISNA(VLOOKUP($A127,'Success Asset Classes'!$B$15:$BD$377,BN$21,FALSE)),VLOOKUP(MID($A127,4,5),'Project splits'!$C$5:$AM$346,BN$22,FALSE),VLOOKUP($A127,'Success Asset Classes'!$B$15:$BD$377,BN$21,FALSE)))</f>
        <v>0</v>
      </c>
      <c r="BO127" s="230">
        <f>IF($AR127=0,VLOOKUP(MID($A127,4,5),'Project splits'!$C$5:$AM$346,BO$22,FALSE),IF(ISNA(VLOOKUP($A127,'Success Asset Classes'!$B$15:$BD$377,BO$21,FALSE)),VLOOKUP(MID($A127,4,5),'Project splits'!$C$5:$AM$346,BO$22,FALSE),VLOOKUP($A127,'Success Asset Classes'!$B$15:$BD$377,BO$21,FALSE)))</f>
        <v>0</v>
      </c>
      <c r="BP127" s="230">
        <f>IF($AR127=0,VLOOKUP(MID($A127,4,5),'Project splits'!$C$5:$AM$346,BP$22,FALSE),IF(ISNA(VLOOKUP($A127,'Success Asset Classes'!$B$15:$BD$377,BP$21,FALSE)),VLOOKUP(MID($A127,4,5),'Project splits'!$C$5:$AM$346,BP$22,FALSE),VLOOKUP($A127,'Success Asset Classes'!$B$15:$BD$377,BP$21,FALSE)))</f>
        <v>0</v>
      </c>
      <c r="BQ127" s="230">
        <f>IF($AR127=0,VLOOKUP(MID($A127,4,5),'Project splits'!$C$5:$AM$346,BQ$22,FALSE),IF(ISNA(VLOOKUP($A127,'Success Asset Classes'!$B$15:$BD$377,BQ$21,FALSE)),VLOOKUP(MID($A127,4,5),'Project splits'!$C$5:$AM$346,BQ$22,FALSE),VLOOKUP($A127,'Success Asset Classes'!$B$15:$BD$377,BQ$21,FALSE)))</f>
        <v>0</v>
      </c>
      <c r="BR127" s="230">
        <f>IF($AR127=0,VLOOKUP(MID($A127,4,5),'Project splits'!$C$5:$AM$346,BR$22,FALSE),IF(ISNA(VLOOKUP($A127,'Success Asset Classes'!$B$15:$BD$377,BR$21,FALSE)),VLOOKUP(MID($A127,4,5),'Project splits'!$C$5:$AM$346,BR$22,FALSE),VLOOKUP($A127,'Success Asset Classes'!$B$15:$BD$377,BR$21,FALSE)))</f>
        <v>0</v>
      </c>
      <c r="BS127" s="247">
        <f t="shared" si="49"/>
        <v>1</v>
      </c>
      <c r="BT127" s="249">
        <f>1+IF(ISNA(VLOOKUP($A127,'Project labour content'!$A$7:$D$255,'Project labour content'!$D$1,FALSE)),VLOOKUP($D127,'Project labour content'!$F$6:$G$15,'Project labour content'!$G$1,FALSE),VLOOKUP($A127,'Project labour content'!$A$7:$D$255,'Project labour content'!$D$1,FALSE))*LabEsc22*1</f>
        <v>1.0018661130890889</v>
      </c>
      <c r="BU127" s="249">
        <f>1+IF(ISNA(VLOOKUP($A127,'Project labour content'!$A$7:$D$255,'Project labour content'!$D$1,FALSE)),VLOOKUP($D127,'Project labour content'!$F$6:$G$15,'Project labour content'!$G$1,FALSE),VLOOKUP($A127,'Project labour content'!$A$7:$D$255,'Project labour content'!$D$1,FALSE))*LabEsc23*1</f>
        <v>1.0037411835210055</v>
      </c>
      <c r="BV127" s="249">
        <f>1+IF(ISNA(VLOOKUP($A127,'Project labour content'!$A$7:$D$255,'Project labour content'!$D$1,FALSE)),VLOOKUP($D127,'Project labour content'!$F$6:$G$15,'Project labour content'!$G$1,FALSE),VLOOKUP($A127,'Project labour content'!$A$7:$D$255,'Project labour content'!$D$1,FALSE))*LabEsc24*1</f>
        <v>1.005507499867871</v>
      </c>
      <c r="BW127" s="249">
        <f>1+IF(ISNA(VLOOKUP($A127,'Project labour content'!$A$7:$D$255,'Project labour content'!$D$1,FALSE)),VLOOKUP($D127,'Project labour content'!$F$6:$G$15,'Project labour content'!$G$1,FALSE),VLOOKUP($A127,'Project labour content'!$A$7:$D$255,'Project labour content'!$D$1,FALSE))*LabEsc25*1</f>
        <v>1.0078731862284394</v>
      </c>
      <c r="BX127" s="249">
        <f>1+IF(ISNA(VLOOKUP($A127,'Project labour content'!$A$7:$D$255,'Project labour content'!$D$1,FALSE)),VLOOKUP($D127,'Project labour content'!$F$6:$G$15,'Project labour content'!$G$1,FALSE),VLOOKUP($A127,'Project labour content'!$A$7:$D$255,'Project labour content'!$D$1,FALSE))*LabEsc26*1</f>
        <v>1.0104513900803989</v>
      </c>
      <c r="BY127" s="249">
        <f>1+IF(ISNA(VLOOKUP($A127,'Project labour content'!$A$7:$D$255,'Project labour content'!$D$1,FALSE)),VLOOKUP($D127,'Project labour content'!$F$6:$G$15,'Project labour content'!$G$1,FALSE),VLOOKUP($A127,'Project labour content'!$A$7:$D$255,'Project labour content'!$D$1,FALSE))*LabEsc27*1</f>
        <v>1.0120482898816279</v>
      </c>
      <c r="BZ127" s="249">
        <f>1+IF(ISNA(VLOOKUP($A127,'Project labour content'!$A$7:$D$255,'Project labour content'!$D$1,FALSE)),VLOOKUP($D127,'Project labour content'!$F$6:$G$15,'Project labour content'!$G$1,FALSE),VLOOKUP($A127,'Project labour content'!$A$7:$D$255,'Project labour content'!$D$1,FALSE))*LabEsc28*1</f>
        <v>1.0132507554319534</v>
      </c>
      <c r="CA127" s="249">
        <f>1+IF(ISNA(VLOOKUP($A127,'Project labour content'!$A$7:$D$255,'Project labour content'!$D$1,FALSE)),VLOOKUP($D127,'Project labour content'!$F$6:$G$15,'Project labour content'!$G$1,FALSE),VLOOKUP($A127,'Project labour content'!$A$7:$D$255,'Project labour content'!$D$1,FALSE))*LabEsc29*1</f>
        <v>1.0151804721471156</v>
      </c>
      <c r="CB127" s="250" t="str">
        <f>IF(ISNA(VLOOKUP($A127,'Project labour content'!$A$7:$D$255,'Project labour content'!$D$1,FALSE)),"Category","Project")</f>
        <v>Category</v>
      </c>
      <c r="CD127" s="247" t="str">
        <f t="shared" si="50"/>
        <v>11880</v>
      </c>
      <c r="CE127" s="3"/>
    </row>
    <row r="128" spans="1:83" x14ac:dyDescent="0.15">
      <c r="A128" s="11" t="s">
        <v>188</v>
      </c>
      <c r="B128" s="11" t="str">
        <f>VLOOKUP($A128,'Incurred Real 2022$'!$A$25:$AC$426,'Incurred Real 2022$'!B$1,FALSE)</f>
        <v>Furniture and Building Upgrades 2017-18</v>
      </c>
      <c r="C128" s="11" t="str">
        <f>VLOOKUP($A128,'Incurred Real 2022$'!$A$25:$AC$426,'Incurred Real 2022$'!C$1,FALSE)</f>
        <v>ExAnte</v>
      </c>
      <c r="D128" s="11" t="str">
        <f>VLOOKUP($A128,'Incurred Real 2022$'!$A$25:$AC$426,'Incurred Real 2022$'!D$1,FALSE)</f>
        <v>Facilities</v>
      </c>
      <c r="E128" s="11" t="str">
        <f>VLOOKUP($A128,'Incurred Real 2022$'!$A$25:$AC$426,'Incurred Real 2022$'!E$1,FALSE)</f>
        <v>Closed</v>
      </c>
      <c r="F128" s="105" t="str">
        <f>IF(VLOOKUP($A128,'Incurred Real 2022$'!$A$25:$AC$426,'Incurred Real 2022$'!F$1,FALSE)=0,"",VLOOKUP($A128,'Incurred Real 2022$'!$A$25:$AC$426,'Incurred Real 2022$'!F$1,FALSE))</f>
        <v/>
      </c>
      <c r="G128" s="105" t="str">
        <f>IF(VLOOKUP($A128,'Incurred Real 2022$'!$A$25:$AC$426,'Incurred Real 2022$'!G$1,FALSE)=0,"",VLOOKUP($A128,'Incurred Real 2022$'!$A$25:$AC$426,'Incurred Real 2022$'!G$1,FALSE))</f>
        <v/>
      </c>
      <c r="H128" s="105" t="str">
        <f>IF(VLOOKUP($A128,'Incurred Real 2022$'!$A$25:$AC$426,'Incurred Real 2022$'!H$1,FALSE)=0,"",VLOOKUP($A128,'Incurred Real 2022$'!$A$25:$AC$426,'Incurred Real 2022$'!H$1,FALSE))</f>
        <v/>
      </c>
      <c r="I128" s="105" t="str">
        <f>IF(VLOOKUP($A128,'Incurred Real 2022$'!$A$25:$AC$426,'Incurred Real 2022$'!I$1,FALSE)=0,"",VLOOKUP($A128,'Incurred Real 2022$'!$A$25:$AC$426,'Incurred Real 2022$'!I$1,FALSE))</f>
        <v/>
      </c>
      <c r="J128" s="105" t="str">
        <f>IF(VLOOKUP($A128,'Incurred Real 2022$'!$A$25:$AC$426,'Incurred Real 2022$'!J$1,FALSE)=0,"",VLOOKUP($A128,'Incurred Real 2022$'!$A$25:$AC$426,'Incurred Real 2022$'!J$1,FALSE))</f>
        <v/>
      </c>
      <c r="K128" s="105" t="str">
        <f>IF(VLOOKUP($A128,'Incurred Real 2022$'!$A$25:$AC$426,'Incurred Real 2022$'!K$1,FALSE)=0,"",VLOOKUP($A128,'Incurred Real 2022$'!$A$25:$AC$426,'Incurred Real 2022$'!K$1,FALSE))</f>
        <v/>
      </c>
      <c r="L128" s="105" t="str">
        <f>IF(VLOOKUP($A128,'Incurred Real 2022$'!$A$25:$AC$426,'Incurred Real 2022$'!L$1,FALSE)=0,"",VLOOKUP($A128,'Incurred Real 2022$'!$A$25:$AC$426,'Incurred Real 2022$'!L$1,FALSE))</f>
        <v/>
      </c>
      <c r="M128" s="105" t="str">
        <f>IF(VLOOKUP($A128,'Incurred Real 2022$'!$A$25:$AC$426,'Incurred Real 2022$'!M$1,FALSE)=0,"",VLOOKUP($A128,'Incurred Real 2022$'!$A$25:$AC$426,'Incurred Real 2022$'!M$1,FALSE))</f>
        <v/>
      </c>
      <c r="N128" s="105" t="str">
        <f>IF(VLOOKUP($A128,'Incurred Real 2022$'!$A$25:$AC$426,'Incurred Real 2022$'!N$1,FALSE)=0,"",VLOOKUP($A128,'Incurred Real 2022$'!$A$25:$AC$426,'Incurred Real 2022$'!N$1,FALSE))</f>
        <v/>
      </c>
      <c r="O128" s="105" t="str">
        <f>IF(VLOOKUP($A128,'Incurred Real 2022$'!$A$25:$AC$426,'Incurred Real 2022$'!O$1,FALSE)=0,"",VLOOKUP($A128,'Incurred Real 2022$'!$A$25:$AC$426,'Incurred Real 2022$'!O$1,FALSE))</f>
        <v/>
      </c>
      <c r="P128" s="105" t="str">
        <f>IF(VLOOKUP($A128,'Incurred Real 2022$'!$A$25:$AC$426,'Incurred Real 2022$'!P$1,FALSE)=0,"",VLOOKUP($A128,'Incurred Real 2022$'!$A$25:$AC$426,'Incurred Real 2022$'!P$1,FALSE))</f>
        <v/>
      </c>
      <c r="Q128" s="105" t="str">
        <f>IF(VLOOKUP($A128,'Incurred Real 2022$'!$A$25:$AC$426,'Incurred Real 2022$'!Q$1,FALSE)=0,"",VLOOKUP($A128,'Incurred Real 2022$'!$A$25:$AC$426,'Incurred Real 2022$'!Q$1,FALSE))</f>
        <v/>
      </c>
      <c r="R128" s="105">
        <f>IF(VLOOKUP($A128,'Incurred Real 2022$'!$A$25:$AC$426,'Incurred Real 2022$'!R$1,FALSE)=0,"",VLOOKUP($A128,'Incurred Real 2022$'!$A$25:$AC$426,'Incurred Real 2022$'!R$1,FALSE))</f>
        <v>185899.23</v>
      </c>
      <c r="S128" s="105">
        <f>IF(VLOOKUP($A128,'Incurred Real 2022$'!$A$25:$AC$426,'Incurred Real 2022$'!S$1,FALSE)=0,"",VLOOKUP($A128,'Incurred Real 2022$'!$A$25:$AC$426,'Incurred Real 2022$'!S$1,FALSE))</f>
        <v>82380.479999999996</v>
      </c>
      <c r="T128" s="105">
        <f>IF(VLOOKUP($A128,'Incurred Real 2022$'!$A$25:$AC$426,'Incurred Real 2022$'!T$1,FALSE)=0,"",VLOOKUP($A128,'Incurred Real 2022$'!$A$25:$AC$426,'Incurred Real 2022$'!T$1,FALSE))</f>
        <v>789.86</v>
      </c>
      <c r="U128" s="105" t="str">
        <f>IF(VLOOKUP($A128,'Incurred Real 2022$'!$A$25:$AC$426,'Incurred Real 2022$'!U$1,FALSE)=0,"",VLOOKUP($A128,'Incurred Real 2022$'!$A$25:$AC$426,'Incurred Real 2022$'!U$1,FALSE))</f>
        <v/>
      </c>
      <c r="V128" s="13" t="str">
        <f>IF(ISTEXT(VLOOKUP($A128,'Incurred Real 2022$'!$A$25:$AC$426,'Incurred Real 2022$'!V$1,FALSE)),"",(VLOOKUP($A128,'Incurred Real 2022$'!$A$25:$AC$426,'Incurred Real 2022$'!V$1,FALSE))*BT128*Incurred_Real!V$15)</f>
        <v/>
      </c>
      <c r="W128" s="13" t="str">
        <f>IF(ISTEXT(VLOOKUP($A128,'Incurred Real 2022$'!$A$25:$AC$426,'Incurred Real 2022$'!W$1,FALSE)),"",(VLOOKUP($A128,'Incurred Real 2022$'!$A$25:$AC$426,'Incurred Real 2022$'!W$1,FALSE))*BU128*Incurred_Real!W$15)</f>
        <v/>
      </c>
      <c r="X128" s="220" t="str">
        <f>IF(ISTEXT(VLOOKUP($A128,'Incurred Real 2022$'!$A$25:$AC$426,'Incurred Real 2022$'!X$1,FALSE)),"",(VLOOKUP($A128,'Incurred Real 2022$'!$A$25:$AC$426,'Incurred Real 2022$'!X$1,FALSE))*BV128*Incurred_Real!X$15)</f>
        <v/>
      </c>
      <c r="Y128" s="217" t="str">
        <f>IF(ISTEXT(VLOOKUP($A128,'Incurred Real 2022$'!$A$25:$AC$426,'Incurred Real 2022$'!Y$1,FALSE)),"",(VLOOKUP($A128,'Incurred Real 2022$'!$A$25:$AC$426,'Incurred Real 2022$'!Y$1,FALSE))*BW128*Incurred_Real!Y$15)</f>
        <v/>
      </c>
      <c r="Z128" s="13" t="str">
        <f>IF(ISTEXT(VLOOKUP($A128,'Incurred Real 2022$'!$A$25:$AC$426,'Incurred Real 2022$'!Z$1,FALSE)),"",(VLOOKUP($A128,'Incurred Real 2022$'!$A$25:$AC$426,'Incurred Real 2022$'!Z$1,FALSE))*BX128*Incurred_Real!Z$15)</f>
        <v/>
      </c>
      <c r="AA128" s="13" t="str">
        <f>IF(ISTEXT(VLOOKUP($A128,'Incurred Real 2022$'!$A$25:$AC$426,'Incurred Real 2022$'!AA$1,FALSE)),"",(VLOOKUP($A128,'Incurred Real 2022$'!$A$25:$AC$426,'Incurred Real 2022$'!AA$1,FALSE))*BY128*Incurred_Real!AA$15)</f>
        <v/>
      </c>
      <c r="AB128" s="13" t="str">
        <f>IF(ISTEXT(VLOOKUP($A128,'Incurred Real 2022$'!$A$25:$AC$426,'Incurred Real 2022$'!AB$1,FALSE)),"",(VLOOKUP($A128,'Incurred Real 2022$'!$A$25:$AC$426,'Incurred Real 2022$'!AB$1,FALSE))*BZ128*Incurred_Real!AB$15)</f>
        <v/>
      </c>
      <c r="AC128" s="13" t="str">
        <f>IF(ISTEXT(VLOOKUP($A128,'Incurred Real 2022$'!$A$25:$AC$426,'Incurred Real 2022$'!AC$1,FALSE)),"",(VLOOKUP($A128,'Incurred Real 2022$'!$A$25:$AC$426,'Incurred Real 2022$'!AC$1,FALSE))*CA128*Incurred_Real!AC$15)</f>
        <v/>
      </c>
      <c r="AD128" s="221">
        <f t="shared" si="45"/>
        <v>269069.57</v>
      </c>
      <c r="AE128" s="221">
        <f t="shared" si="46"/>
        <v>269069.57</v>
      </c>
      <c r="AF128" s="239">
        <f t="shared" si="51"/>
        <v>333531.05232991331</v>
      </c>
      <c r="AG128" s="222">
        <f t="shared" si="47"/>
        <v>276529.26740914688</v>
      </c>
      <c r="AH128" s="223">
        <f t="shared" si="54"/>
        <v>1.2061329184242469</v>
      </c>
      <c r="AI128" s="224">
        <f t="shared" si="48"/>
        <v>2020</v>
      </c>
      <c r="AJ128" s="225" t="str">
        <f>VLOOKUP($A128,Project_Commissioning!$C$4:$H$355,Project_Commissioning!F$1,FALSE)</f>
        <v/>
      </c>
      <c r="AK128" s="226">
        <f>VLOOKUP($A128,Project_Commissioning!$C$4:$H$355,Project_Commissioning!G$1,FALSE)</f>
        <v>2020</v>
      </c>
      <c r="AL128" s="225" t="str">
        <f>IF(VLOOKUP($A128,Project_Commissioning!$C$4:$H$355,Project_Commissioning!H$1,FALSE)=0,"",VLOOKUP($A128,Project_Commissioning!$C$4:$H$355,Project_Commissioning!H$1,FALSE))</f>
        <v/>
      </c>
      <c r="AM128" s="237">
        <f t="shared" si="52"/>
        <v>296235.08297930215</v>
      </c>
      <c r="AN128" s="221" cm="1">
        <f t="array" ref="AN128">IF(ROUND(AE128,0)=0,0,LOOKUP(2,1/(F128:AC128&lt;&gt;""),F128:AC128))</f>
        <v>789.86</v>
      </c>
      <c r="AO128" s="221">
        <f t="shared" si="53"/>
        <v>0</v>
      </c>
      <c r="AP128" s="79"/>
      <c r="AQ128" s="20"/>
      <c r="AR128" s="245">
        <f>IF(ISNA(VLOOKUP($A128,'Success Asset Classes'!$B$15:$AA$114,'Success Asset Classes'!$AA$1,FALSE)),0,VLOOKUP($A128,'Success Asset Classes'!$B$15:$AA$114,'Success Asset Classes'!$AA$1,FALSE))</f>
        <v>0</v>
      </c>
      <c r="AS128" s="230">
        <f>IF($AR128=0,VLOOKUP(MID($A128,4,5),'Project splits'!$C$5:$AM$346,AS$22,FALSE),IF(ISNA(VLOOKUP($A128,'Success Asset Classes'!$B$15:$BD$377,AS$21,FALSE)),VLOOKUP(MID($A128,4,5),'Project splits'!$C$5:$AM$346,AS$22,FALSE),VLOOKUP($A128,'Success Asset Classes'!$B$15:$BD$377,AS$21,FALSE)))</f>
        <v>0.30232558139534887</v>
      </c>
      <c r="AT128" s="230">
        <f>IF($AR128=0,VLOOKUP(MID($A128,4,5),'Project splits'!$C$5:$AM$346,AT$22,FALSE),IF(ISNA(VLOOKUP($A128,'Success Asset Classes'!$B$15:$BD$377,AT$21,FALSE)),VLOOKUP(MID($A128,4,5),'Project splits'!$C$5:$AM$346,AT$22,FALSE),VLOOKUP($A128,'Success Asset Classes'!$B$15:$BD$377,AT$21,FALSE)))</f>
        <v>0</v>
      </c>
      <c r="AU128" s="230">
        <f>IF($AR128=0,VLOOKUP(MID($A128,4,5),'Project splits'!$C$5:$AM$346,AU$22,FALSE),IF(ISNA(VLOOKUP($A128,'Success Asset Classes'!$B$15:$BD$377,AU$21,FALSE)),VLOOKUP(MID($A128,4,5),'Project splits'!$C$5:$AM$346,AU$22,FALSE),VLOOKUP($A128,'Success Asset Classes'!$B$15:$BD$377,AU$21,FALSE)))</f>
        <v>0</v>
      </c>
      <c r="AV128" s="230">
        <f>IF($AR128=0,VLOOKUP(MID($A128,4,5),'Project splits'!$C$5:$AM$346,AV$22,FALSE),IF(ISNA(VLOOKUP($A128,'Success Asset Classes'!$B$15:$BD$377,AV$21,FALSE)),VLOOKUP(MID($A128,4,5),'Project splits'!$C$5:$AM$346,AV$22,FALSE),VLOOKUP($A128,'Success Asset Classes'!$B$15:$BD$377,AV$21,FALSE)))</f>
        <v>0</v>
      </c>
      <c r="AW128" s="230">
        <f>IF($AR128=0,VLOOKUP(MID($A128,4,5),'Project splits'!$C$5:$AM$346,AW$22,FALSE),IF(ISNA(VLOOKUP($A128,'Success Asset Classes'!$B$15:$BD$377,AW$21,FALSE)),VLOOKUP(MID($A128,4,5),'Project splits'!$C$5:$AM$346,AW$22,FALSE),VLOOKUP($A128,'Success Asset Classes'!$B$15:$BD$377,AW$21,FALSE)))</f>
        <v>0</v>
      </c>
      <c r="AX128" s="230">
        <f>IF($AR128=0,VLOOKUP(MID($A128,4,5),'Project splits'!$C$5:$AM$346,AX$22,FALSE),IF(ISNA(VLOOKUP($A128,'Success Asset Classes'!$B$15:$BD$377,AX$21,FALSE)),VLOOKUP(MID($A128,4,5),'Project splits'!$C$5:$AM$346,AX$22,FALSE),VLOOKUP($A128,'Success Asset Classes'!$B$15:$BD$377,AX$21,FALSE)))</f>
        <v>0</v>
      </c>
      <c r="AY128" s="230">
        <f>IF($AR128=0,VLOOKUP(MID($A128,4,5),'Project splits'!$C$5:$AM$346,AY$22,FALSE),IF(ISNA(VLOOKUP($A128,'Success Asset Classes'!$B$15:$BD$377,AY$21,FALSE)),VLOOKUP(MID($A128,4,5),'Project splits'!$C$5:$AM$346,AY$22,FALSE),VLOOKUP($A128,'Success Asset Classes'!$B$15:$BD$377,AY$21,FALSE)))</f>
        <v>0</v>
      </c>
      <c r="AZ128" s="230">
        <f>IF($AR128=0,VLOOKUP(MID($A128,4,5),'Project splits'!$C$5:$AM$346,AZ$22,FALSE),IF(ISNA(VLOOKUP($A128,'Success Asset Classes'!$B$15:$BD$377,AZ$21,FALSE)),VLOOKUP(MID($A128,4,5),'Project splits'!$C$5:$AM$346,AZ$22,FALSE),VLOOKUP($A128,'Success Asset Classes'!$B$15:$BD$377,AZ$21,FALSE)))</f>
        <v>0.69767441860465118</v>
      </c>
      <c r="BA128" s="230">
        <f>IF($AR128=0,VLOOKUP(MID($A128,4,5),'Project splits'!$C$5:$AM$346,BA$22,FALSE),IF(ISNA(VLOOKUP($A128,'Success Asset Classes'!$B$15:$BD$377,BA$21,FALSE)),VLOOKUP(MID($A128,4,5),'Project splits'!$C$5:$AM$346,BA$22,FALSE),VLOOKUP($A128,'Success Asset Classes'!$B$15:$BD$377,BA$21,FALSE)))</f>
        <v>0</v>
      </c>
      <c r="BB128" s="230">
        <f>IF($AR128=0,VLOOKUP(MID($A128,4,5),'Project splits'!$C$5:$AM$346,BB$22,FALSE),IF(ISNA(VLOOKUP($A128,'Success Asset Classes'!$B$15:$BD$377,BB$21,FALSE)),VLOOKUP(MID($A128,4,5),'Project splits'!$C$5:$AM$346,BB$22,FALSE),VLOOKUP($A128,'Success Asset Classes'!$B$15:$BD$377,BB$21,FALSE)))</f>
        <v>0</v>
      </c>
      <c r="BC128" s="230">
        <f>IF($AR128=0,VLOOKUP(MID($A128,4,5),'Project splits'!$C$5:$AM$346,BC$22,FALSE),IF(ISNA(VLOOKUP($A128,'Success Asset Classes'!$B$15:$BD$377,BC$21,FALSE)),VLOOKUP(MID($A128,4,5),'Project splits'!$C$5:$AM$346,BC$22,FALSE),VLOOKUP($A128,'Success Asset Classes'!$B$15:$BD$377,BC$21,FALSE)))</f>
        <v>0</v>
      </c>
      <c r="BD128" s="230">
        <f>IF($AR128=0,VLOOKUP(MID($A128,4,5),'Project splits'!$C$5:$AM$346,BD$22,FALSE),IF(ISNA(VLOOKUP($A128,'Success Asset Classes'!$B$15:$BD$377,BD$21,FALSE)),VLOOKUP(MID($A128,4,5),'Project splits'!$C$5:$AM$346,BD$22,FALSE),VLOOKUP($A128,'Success Asset Classes'!$B$15:$BD$377,BD$21,FALSE)))</f>
        <v>0</v>
      </c>
      <c r="BE128" s="230">
        <f>IF($AR128=0,VLOOKUP(MID($A128,4,5),'Project splits'!$C$5:$AM$346,BE$22,FALSE),IF(ISNA(VLOOKUP($A128,'Success Asset Classes'!$B$15:$BD$377,BE$21,FALSE)),VLOOKUP(MID($A128,4,5),'Project splits'!$C$5:$AM$346,BE$22,FALSE),VLOOKUP($A128,'Success Asset Classes'!$B$15:$BD$377,BE$21,FALSE)))</f>
        <v>0</v>
      </c>
      <c r="BF128" s="230">
        <f>IF($AR128=0,VLOOKUP(MID($A128,4,5),'Project splits'!$C$5:$AM$346,BF$22,FALSE),IF(ISNA(VLOOKUP($A128,'Success Asset Classes'!$B$15:$BD$377,BF$21,FALSE)),VLOOKUP(MID($A128,4,5),'Project splits'!$C$5:$AM$346,BF$22,FALSE),VLOOKUP($A128,'Success Asset Classes'!$B$15:$BD$377,BF$21,FALSE)))</f>
        <v>0</v>
      </c>
      <c r="BG128" s="230">
        <f>IF($AR128=0,VLOOKUP(MID($A128,4,5),'Project splits'!$C$5:$AM$346,BG$22,FALSE),IF(ISNA(VLOOKUP($A128,'Success Asset Classes'!$B$15:$BD$377,BG$21,FALSE)),VLOOKUP(MID($A128,4,5),'Project splits'!$C$5:$AM$346,BG$22,FALSE),VLOOKUP($A128,'Success Asset Classes'!$B$15:$BD$377,BG$21,FALSE)))</f>
        <v>0</v>
      </c>
      <c r="BH128" s="230">
        <f>IF($AR128=0,VLOOKUP(MID($A128,4,5),'Project splits'!$C$5:$AM$346,BH$22,FALSE),IF(ISNA(VLOOKUP($A128,'Success Asset Classes'!$B$15:$BD$377,BH$21,FALSE)),VLOOKUP(MID($A128,4,5),'Project splits'!$C$5:$AM$346,BH$22,FALSE),VLOOKUP($A128,'Success Asset Classes'!$B$15:$BD$377,BH$21,FALSE)))</f>
        <v>0</v>
      </c>
      <c r="BI128" s="230">
        <f>IF($AR128=0,VLOOKUP(MID($A128,4,5),'Project splits'!$C$5:$AM$346,BI$22,FALSE),IF(ISNA(VLOOKUP($A128,'Success Asset Classes'!$B$15:$BD$377,BI$21,FALSE)),VLOOKUP(MID($A128,4,5),'Project splits'!$C$5:$AM$346,BI$22,FALSE),VLOOKUP($A128,'Success Asset Classes'!$B$15:$BD$377,BI$21,FALSE)))</f>
        <v>0</v>
      </c>
      <c r="BJ128" s="230">
        <f>IF($AR128=0,VLOOKUP(MID($A128,4,5),'Project splits'!$C$5:$AM$346,BJ$22,FALSE),IF(ISNA(VLOOKUP($A128,'Success Asset Classes'!$B$15:$BD$377,BJ$21,FALSE)),VLOOKUP(MID($A128,4,5),'Project splits'!$C$5:$AM$346,BJ$22,FALSE),VLOOKUP($A128,'Success Asset Classes'!$B$15:$BD$377,BJ$21,FALSE)))</f>
        <v>0</v>
      </c>
      <c r="BK128" s="230">
        <f>IF($AR128=0,VLOOKUP(MID($A128,4,5),'Project splits'!$C$5:$AM$346,BK$22,FALSE),IF(ISNA(VLOOKUP($A128,'Success Asset Classes'!$B$15:$BD$377,BK$21,FALSE)),VLOOKUP(MID($A128,4,5),'Project splits'!$C$5:$AM$346,BK$22,FALSE),VLOOKUP($A128,'Success Asset Classes'!$B$15:$BD$377,BK$21,FALSE)))</f>
        <v>0</v>
      </c>
      <c r="BL128" s="230">
        <f>IF($AR128=0,VLOOKUP(MID($A128,4,5),'Project splits'!$C$5:$AM$346,BL$22,FALSE),IF(ISNA(VLOOKUP($A128,'Success Asset Classes'!$B$15:$BD$377,BL$21,FALSE)),VLOOKUP(MID($A128,4,5),'Project splits'!$C$5:$AM$346,BL$22,FALSE),VLOOKUP($A128,'Success Asset Classes'!$B$15:$BD$377,BL$21,FALSE)))</f>
        <v>0</v>
      </c>
      <c r="BM128" s="230">
        <f>IF($AR128=0,VLOOKUP(MID($A128,4,5),'Project splits'!$C$5:$AM$346,BM$22,FALSE),IF(ISNA(VLOOKUP($A128,'Success Asset Classes'!$B$15:$BD$377,BM$21,FALSE)),VLOOKUP(MID($A128,4,5),'Project splits'!$C$5:$AM$346,BM$22,FALSE),VLOOKUP($A128,'Success Asset Classes'!$B$15:$BD$377,BM$21,FALSE)))</f>
        <v>0</v>
      </c>
      <c r="BN128" s="230">
        <f>IF($AR128=0,VLOOKUP(MID($A128,4,5),'Project splits'!$C$5:$AM$346,BN$22,FALSE),IF(ISNA(VLOOKUP($A128,'Success Asset Classes'!$B$15:$BD$377,BN$21,FALSE)),VLOOKUP(MID($A128,4,5),'Project splits'!$C$5:$AM$346,BN$22,FALSE),VLOOKUP($A128,'Success Asset Classes'!$B$15:$BD$377,BN$21,FALSE)))</f>
        <v>0</v>
      </c>
      <c r="BO128" s="230">
        <f>IF($AR128=0,VLOOKUP(MID($A128,4,5),'Project splits'!$C$5:$AM$346,BO$22,FALSE),IF(ISNA(VLOOKUP($A128,'Success Asset Classes'!$B$15:$BD$377,BO$21,FALSE)),VLOOKUP(MID($A128,4,5),'Project splits'!$C$5:$AM$346,BO$22,FALSE),VLOOKUP($A128,'Success Asset Classes'!$B$15:$BD$377,BO$21,FALSE)))</f>
        <v>0</v>
      </c>
      <c r="BP128" s="230">
        <f>IF($AR128=0,VLOOKUP(MID($A128,4,5),'Project splits'!$C$5:$AM$346,BP$22,FALSE),IF(ISNA(VLOOKUP($A128,'Success Asset Classes'!$B$15:$BD$377,BP$21,FALSE)),VLOOKUP(MID($A128,4,5),'Project splits'!$C$5:$AM$346,BP$22,FALSE),VLOOKUP($A128,'Success Asset Classes'!$B$15:$BD$377,BP$21,FALSE)))</f>
        <v>0</v>
      </c>
      <c r="BQ128" s="230">
        <f>IF($AR128=0,VLOOKUP(MID($A128,4,5),'Project splits'!$C$5:$AM$346,BQ$22,FALSE),IF(ISNA(VLOOKUP($A128,'Success Asset Classes'!$B$15:$BD$377,BQ$21,FALSE)),VLOOKUP(MID($A128,4,5),'Project splits'!$C$5:$AM$346,BQ$22,FALSE),VLOOKUP($A128,'Success Asset Classes'!$B$15:$BD$377,BQ$21,FALSE)))</f>
        <v>0</v>
      </c>
      <c r="BR128" s="230">
        <f>IF($AR128=0,VLOOKUP(MID($A128,4,5),'Project splits'!$C$5:$AM$346,BR$22,FALSE),IF(ISNA(VLOOKUP($A128,'Success Asset Classes'!$B$15:$BD$377,BR$21,FALSE)),VLOOKUP(MID($A128,4,5),'Project splits'!$C$5:$AM$346,BR$22,FALSE),VLOOKUP($A128,'Success Asset Classes'!$B$15:$BD$377,BR$21,FALSE)))</f>
        <v>0</v>
      </c>
      <c r="BS128" s="247">
        <f t="shared" si="49"/>
        <v>1</v>
      </c>
      <c r="BT128" s="249">
        <f>1+IF(ISNA(VLOOKUP($A128,'Project labour content'!$A$7:$D$255,'Project labour content'!$D$1,FALSE)),VLOOKUP($D128,'Project labour content'!$F$6:$G$15,'Project labour content'!$G$1,FALSE),VLOOKUP($A128,'Project labour content'!$A$7:$D$255,'Project labour content'!$D$1,FALSE))*LabEsc22*1</f>
        <v>1.0018661130890889</v>
      </c>
      <c r="BU128" s="249">
        <f>1+IF(ISNA(VLOOKUP($A128,'Project labour content'!$A$7:$D$255,'Project labour content'!$D$1,FALSE)),VLOOKUP($D128,'Project labour content'!$F$6:$G$15,'Project labour content'!$G$1,FALSE),VLOOKUP($A128,'Project labour content'!$A$7:$D$255,'Project labour content'!$D$1,FALSE))*LabEsc23*1</f>
        <v>1.0037411835210055</v>
      </c>
      <c r="BV128" s="249">
        <f>1+IF(ISNA(VLOOKUP($A128,'Project labour content'!$A$7:$D$255,'Project labour content'!$D$1,FALSE)),VLOOKUP($D128,'Project labour content'!$F$6:$G$15,'Project labour content'!$G$1,FALSE),VLOOKUP($A128,'Project labour content'!$A$7:$D$255,'Project labour content'!$D$1,FALSE))*LabEsc24*1</f>
        <v>1.005507499867871</v>
      </c>
      <c r="BW128" s="249">
        <f>1+IF(ISNA(VLOOKUP($A128,'Project labour content'!$A$7:$D$255,'Project labour content'!$D$1,FALSE)),VLOOKUP($D128,'Project labour content'!$F$6:$G$15,'Project labour content'!$G$1,FALSE),VLOOKUP($A128,'Project labour content'!$A$7:$D$255,'Project labour content'!$D$1,FALSE))*LabEsc25*1</f>
        <v>1.0078731862284394</v>
      </c>
      <c r="BX128" s="249">
        <f>1+IF(ISNA(VLOOKUP($A128,'Project labour content'!$A$7:$D$255,'Project labour content'!$D$1,FALSE)),VLOOKUP($D128,'Project labour content'!$F$6:$G$15,'Project labour content'!$G$1,FALSE),VLOOKUP($A128,'Project labour content'!$A$7:$D$255,'Project labour content'!$D$1,FALSE))*LabEsc26*1</f>
        <v>1.0104513900803989</v>
      </c>
      <c r="BY128" s="249">
        <f>1+IF(ISNA(VLOOKUP($A128,'Project labour content'!$A$7:$D$255,'Project labour content'!$D$1,FALSE)),VLOOKUP($D128,'Project labour content'!$F$6:$G$15,'Project labour content'!$G$1,FALSE),VLOOKUP($A128,'Project labour content'!$A$7:$D$255,'Project labour content'!$D$1,FALSE))*LabEsc27*1</f>
        <v>1.0120482898816279</v>
      </c>
      <c r="BZ128" s="249">
        <f>1+IF(ISNA(VLOOKUP($A128,'Project labour content'!$A$7:$D$255,'Project labour content'!$D$1,FALSE)),VLOOKUP($D128,'Project labour content'!$F$6:$G$15,'Project labour content'!$G$1,FALSE),VLOOKUP($A128,'Project labour content'!$A$7:$D$255,'Project labour content'!$D$1,FALSE))*LabEsc28*1</f>
        <v>1.0132507554319534</v>
      </c>
      <c r="CA128" s="249">
        <f>1+IF(ISNA(VLOOKUP($A128,'Project labour content'!$A$7:$D$255,'Project labour content'!$D$1,FALSE)),VLOOKUP($D128,'Project labour content'!$F$6:$G$15,'Project labour content'!$G$1,FALSE),VLOOKUP($A128,'Project labour content'!$A$7:$D$255,'Project labour content'!$D$1,FALSE))*LabEsc29*1</f>
        <v>1.0151804721471156</v>
      </c>
      <c r="CB128" s="250" t="str">
        <f>IF(ISNA(VLOOKUP($A128,'Project labour content'!$A$7:$D$255,'Project labour content'!$D$1,FALSE)),"Category","Project")</f>
        <v>Category</v>
      </c>
      <c r="CD128" s="247" t="str">
        <f t="shared" si="50"/>
        <v>11881</v>
      </c>
      <c r="CE128" s="3"/>
    </row>
    <row r="129" spans="1:83" x14ac:dyDescent="0.15">
      <c r="A129" s="11" t="s">
        <v>190</v>
      </c>
      <c r="B129" s="11" t="str">
        <f>VLOOKUP($A129,'Incurred Real 2022$'!$A$25:$AC$426,'Incurred Real 2022$'!B$1,FALSE)</f>
        <v>General Utility Upgrades 2017-18</v>
      </c>
      <c r="C129" s="11" t="str">
        <f>VLOOKUP($A129,'Incurred Real 2022$'!$A$25:$AC$426,'Incurred Real 2022$'!C$1,FALSE)</f>
        <v>ExAnte</v>
      </c>
      <c r="D129" s="11" t="str">
        <f>VLOOKUP($A129,'Incurred Real 2022$'!$A$25:$AC$426,'Incurred Real 2022$'!D$1,FALSE)</f>
        <v>Facilities</v>
      </c>
      <c r="E129" s="11" t="str">
        <f>VLOOKUP($A129,'Incurred Real 2022$'!$A$25:$AC$426,'Incurred Real 2022$'!E$1,FALSE)</f>
        <v>Closed</v>
      </c>
      <c r="F129" s="105" t="str">
        <f>IF(VLOOKUP($A129,'Incurred Real 2022$'!$A$25:$AC$426,'Incurred Real 2022$'!F$1,FALSE)=0,"",VLOOKUP($A129,'Incurred Real 2022$'!$A$25:$AC$426,'Incurred Real 2022$'!F$1,FALSE))</f>
        <v/>
      </c>
      <c r="G129" s="105" t="str">
        <f>IF(VLOOKUP($A129,'Incurred Real 2022$'!$A$25:$AC$426,'Incurred Real 2022$'!G$1,FALSE)=0,"",VLOOKUP($A129,'Incurred Real 2022$'!$A$25:$AC$426,'Incurred Real 2022$'!G$1,FALSE))</f>
        <v/>
      </c>
      <c r="H129" s="105" t="str">
        <f>IF(VLOOKUP($A129,'Incurred Real 2022$'!$A$25:$AC$426,'Incurred Real 2022$'!H$1,FALSE)=0,"",VLOOKUP($A129,'Incurred Real 2022$'!$A$25:$AC$426,'Incurred Real 2022$'!H$1,FALSE))</f>
        <v/>
      </c>
      <c r="I129" s="105" t="str">
        <f>IF(VLOOKUP($A129,'Incurred Real 2022$'!$A$25:$AC$426,'Incurred Real 2022$'!I$1,FALSE)=0,"",VLOOKUP($A129,'Incurred Real 2022$'!$A$25:$AC$426,'Incurred Real 2022$'!I$1,FALSE))</f>
        <v/>
      </c>
      <c r="J129" s="105" t="str">
        <f>IF(VLOOKUP($A129,'Incurred Real 2022$'!$A$25:$AC$426,'Incurred Real 2022$'!J$1,FALSE)=0,"",VLOOKUP($A129,'Incurred Real 2022$'!$A$25:$AC$426,'Incurred Real 2022$'!J$1,FALSE))</f>
        <v/>
      </c>
      <c r="K129" s="105" t="str">
        <f>IF(VLOOKUP($A129,'Incurred Real 2022$'!$A$25:$AC$426,'Incurred Real 2022$'!K$1,FALSE)=0,"",VLOOKUP($A129,'Incurred Real 2022$'!$A$25:$AC$426,'Incurred Real 2022$'!K$1,FALSE))</f>
        <v/>
      </c>
      <c r="L129" s="105" t="str">
        <f>IF(VLOOKUP($A129,'Incurred Real 2022$'!$A$25:$AC$426,'Incurred Real 2022$'!L$1,FALSE)=0,"",VLOOKUP($A129,'Incurred Real 2022$'!$A$25:$AC$426,'Incurred Real 2022$'!L$1,FALSE))</f>
        <v/>
      </c>
      <c r="M129" s="105" t="str">
        <f>IF(VLOOKUP($A129,'Incurred Real 2022$'!$A$25:$AC$426,'Incurred Real 2022$'!M$1,FALSE)=0,"",VLOOKUP($A129,'Incurred Real 2022$'!$A$25:$AC$426,'Incurred Real 2022$'!M$1,FALSE))</f>
        <v/>
      </c>
      <c r="N129" s="105" t="str">
        <f>IF(VLOOKUP($A129,'Incurred Real 2022$'!$A$25:$AC$426,'Incurred Real 2022$'!N$1,FALSE)=0,"",VLOOKUP($A129,'Incurred Real 2022$'!$A$25:$AC$426,'Incurred Real 2022$'!N$1,FALSE))</f>
        <v/>
      </c>
      <c r="O129" s="105" t="str">
        <f>IF(VLOOKUP($A129,'Incurred Real 2022$'!$A$25:$AC$426,'Incurred Real 2022$'!O$1,FALSE)=0,"",VLOOKUP($A129,'Incurred Real 2022$'!$A$25:$AC$426,'Incurred Real 2022$'!O$1,FALSE))</f>
        <v/>
      </c>
      <c r="P129" s="105" t="str">
        <f>IF(VLOOKUP($A129,'Incurred Real 2022$'!$A$25:$AC$426,'Incurred Real 2022$'!P$1,FALSE)=0,"",VLOOKUP($A129,'Incurred Real 2022$'!$A$25:$AC$426,'Incurred Real 2022$'!P$1,FALSE))</f>
        <v/>
      </c>
      <c r="Q129" s="105" t="str">
        <f>IF(VLOOKUP($A129,'Incurred Real 2022$'!$A$25:$AC$426,'Incurred Real 2022$'!Q$1,FALSE)=0,"",VLOOKUP($A129,'Incurred Real 2022$'!$A$25:$AC$426,'Incurred Real 2022$'!Q$1,FALSE))</f>
        <v/>
      </c>
      <c r="R129" s="105">
        <f>IF(VLOOKUP($A129,'Incurred Real 2022$'!$A$25:$AC$426,'Incurred Real 2022$'!R$1,FALSE)=0,"",VLOOKUP($A129,'Incurred Real 2022$'!$A$25:$AC$426,'Incurred Real 2022$'!R$1,FALSE))</f>
        <v>124125.75999999999</v>
      </c>
      <c r="S129" s="105" t="str">
        <f>IF(VLOOKUP($A129,'Incurred Real 2022$'!$A$25:$AC$426,'Incurred Real 2022$'!S$1,FALSE)=0,"",VLOOKUP($A129,'Incurred Real 2022$'!$A$25:$AC$426,'Incurred Real 2022$'!S$1,FALSE))</f>
        <v/>
      </c>
      <c r="T129" s="105" t="str">
        <f>IF(VLOOKUP($A129,'Incurred Real 2022$'!$A$25:$AC$426,'Incurred Real 2022$'!T$1,FALSE)=0,"",VLOOKUP($A129,'Incurred Real 2022$'!$A$25:$AC$426,'Incurred Real 2022$'!T$1,FALSE))</f>
        <v/>
      </c>
      <c r="U129" s="105" t="str">
        <f>IF(VLOOKUP($A129,'Incurred Real 2022$'!$A$25:$AC$426,'Incurred Real 2022$'!U$1,FALSE)=0,"",VLOOKUP($A129,'Incurred Real 2022$'!$A$25:$AC$426,'Incurred Real 2022$'!U$1,FALSE))</f>
        <v/>
      </c>
      <c r="V129" s="13" t="str">
        <f>IF(ISTEXT(VLOOKUP($A129,'Incurred Real 2022$'!$A$25:$AC$426,'Incurred Real 2022$'!V$1,FALSE)),"",(VLOOKUP($A129,'Incurred Real 2022$'!$A$25:$AC$426,'Incurred Real 2022$'!V$1,FALSE))*BT129*Incurred_Real!V$15)</f>
        <v/>
      </c>
      <c r="W129" s="13" t="str">
        <f>IF(ISTEXT(VLOOKUP($A129,'Incurred Real 2022$'!$A$25:$AC$426,'Incurred Real 2022$'!W$1,FALSE)),"",(VLOOKUP($A129,'Incurred Real 2022$'!$A$25:$AC$426,'Incurred Real 2022$'!W$1,FALSE))*BU129*Incurred_Real!W$15)</f>
        <v/>
      </c>
      <c r="X129" s="220" t="str">
        <f>IF(ISTEXT(VLOOKUP($A129,'Incurred Real 2022$'!$A$25:$AC$426,'Incurred Real 2022$'!X$1,FALSE)),"",(VLOOKUP($A129,'Incurred Real 2022$'!$A$25:$AC$426,'Incurred Real 2022$'!X$1,FALSE))*BV129*Incurred_Real!X$15)</f>
        <v/>
      </c>
      <c r="Y129" s="217" t="str">
        <f>IF(ISTEXT(VLOOKUP($A129,'Incurred Real 2022$'!$A$25:$AC$426,'Incurred Real 2022$'!Y$1,FALSE)),"",(VLOOKUP($A129,'Incurred Real 2022$'!$A$25:$AC$426,'Incurred Real 2022$'!Y$1,FALSE))*BW129*Incurred_Real!Y$15)</f>
        <v/>
      </c>
      <c r="Z129" s="13" t="str">
        <f>IF(ISTEXT(VLOOKUP($A129,'Incurred Real 2022$'!$A$25:$AC$426,'Incurred Real 2022$'!Z$1,FALSE)),"",(VLOOKUP($A129,'Incurred Real 2022$'!$A$25:$AC$426,'Incurred Real 2022$'!Z$1,FALSE))*BX129*Incurred_Real!Z$15)</f>
        <v/>
      </c>
      <c r="AA129" s="13" t="str">
        <f>IF(ISTEXT(VLOOKUP($A129,'Incurred Real 2022$'!$A$25:$AC$426,'Incurred Real 2022$'!AA$1,FALSE)),"",(VLOOKUP($A129,'Incurred Real 2022$'!$A$25:$AC$426,'Incurred Real 2022$'!AA$1,FALSE))*BY129*Incurred_Real!AA$15)</f>
        <v/>
      </c>
      <c r="AB129" s="13" t="str">
        <f>IF(ISTEXT(VLOOKUP($A129,'Incurred Real 2022$'!$A$25:$AC$426,'Incurred Real 2022$'!AB$1,FALSE)),"",(VLOOKUP($A129,'Incurred Real 2022$'!$A$25:$AC$426,'Incurred Real 2022$'!AB$1,FALSE))*BZ129*Incurred_Real!AB$15)</f>
        <v/>
      </c>
      <c r="AC129" s="13" t="str">
        <f>IF(ISTEXT(VLOOKUP($A129,'Incurred Real 2022$'!$A$25:$AC$426,'Incurred Real 2022$'!AC$1,FALSE)),"",(VLOOKUP($A129,'Incurred Real 2022$'!$A$25:$AC$426,'Incurred Real 2022$'!AC$1,FALSE))*CA129*Incurred_Real!AC$15)</f>
        <v/>
      </c>
      <c r="AD129" s="221">
        <f t="shared" si="45"/>
        <v>124125.75999999999</v>
      </c>
      <c r="AE129" s="221">
        <f t="shared" si="46"/>
        <v>124125.75999999999</v>
      </c>
      <c r="AF129" s="239">
        <f t="shared" si="51"/>
        <v>154498.69974815001</v>
      </c>
      <c r="AG129" s="222">
        <f t="shared" si="47"/>
        <v>124125.75999999998</v>
      </c>
      <c r="AH129" s="223">
        <f t="shared" si="54"/>
        <v>1.244694894501754</v>
      </c>
      <c r="AI129" s="224" t="str">
        <f t="shared" si="48"/>
        <v>2018</v>
      </c>
      <c r="AJ129" s="225" t="str">
        <f>VLOOKUP($A129,Project_Commissioning!$C$4:$H$355,Project_Commissioning!F$1,FALSE)</f>
        <v/>
      </c>
      <c r="AK129" s="226" t="str">
        <f>VLOOKUP($A129,Project_Commissioning!$C$4:$H$355,Project_Commissioning!G$1,FALSE)</f>
        <v>2018</v>
      </c>
      <c r="AL129" s="225" t="str">
        <f>IF(VLOOKUP($A129,Project_Commissioning!$C$4:$H$355,Project_Commissioning!H$1,FALSE)=0,"",VLOOKUP($A129,Project_Commissioning!$C$4:$H$355,Project_Commissioning!H$1,FALSE))</f>
        <v/>
      </c>
      <c r="AM129" s="237">
        <f t="shared" si="52"/>
        <v>137222.41098803599</v>
      </c>
      <c r="AN129" s="221" cm="1">
        <f t="array" ref="AN129">IF(ROUND(AE129,0)=0,0,LOOKUP(2,1/(F129:AC129&lt;&gt;""),F129:AC129))</f>
        <v>124125.75999999999</v>
      </c>
      <c r="AO129" s="221">
        <f t="shared" si="53"/>
        <v>0</v>
      </c>
      <c r="AP129" s="79"/>
      <c r="AQ129" s="20"/>
      <c r="AR129" s="245">
        <f>IF(ISNA(VLOOKUP($A129,'Success Asset Classes'!$B$15:$AA$114,'Success Asset Classes'!$AA$1,FALSE)),0,VLOOKUP($A129,'Success Asset Classes'!$B$15:$AA$114,'Success Asset Classes'!$AA$1,FALSE))</f>
        <v>0</v>
      </c>
      <c r="AS129" s="230">
        <f>IF($AR129=0,VLOOKUP(MID($A129,4,5),'Project splits'!$C$5:$AM$346,AS$22,FALSE),IF(ISNA(VLOOKUP($A129,'Success Asset Classes'!$B$15:$BD$377,AS$21,FALSE)),VLOOKUP(MID($A129,4,5),'Project splits'!$C$5:$AM$346,AS$22,FALSE),VLOOKUP($A129,'Success Asset Classes'!$B$15:$BD$377,AS$21,FALSE)))</f>
        <v>0.65116279069767447</v>
      </c>
      <c r="AT129" s="230">
        <f>IF($AR129=0,VLOOKUP(MID($A129,4,5),'Project splits'!$C$5:$AM$346,AT$22,FALSE),IF(ISNA(VLOOKUP($A129,'Success Asset Classes'!$B$15:$BD$377,AT$21,FALSE)),VLOOKUP(MID($A129,4,5),'Project splits'!$C$5:$AM$346,AT$22,FALSE),VLOOKUP($A129,'Success Asset Classes'!$B$15:$BD$377,AT$21,FALSE)))</f>
        <v>0</v>
      </c>
      <c r="AU129" s="230">
        <f>IF($AR129=0,VLOOKUP(MID($A129,4,5),'Project splits'!$C$5:$AM$346,AU$22,FALSE),IF(ISNA(VLOOKUP($A129,'Success Asset Classes'!$B$15:$BD$377,AU$21,FALSE)),VLOOKUP(MID($A129,4,5),'Project splits'!$C$5:$AM$346,AU$22,FALSE),VLOOKUP($A129,'Success Asset Classes'!$B$15:$BD$377,AU$21,FALSE)))</f>
        <v>0</v>
      </c>
      <c r="AV129" s="230">
        <f>IF($AR129=0,VLOOKUP(MID($A129,4,5),'Project splits'!$C$5:$AM$346,AV$22,FALSE),IF(ISNA(VLOOKUP($A129,'Success Asset Classes'!$B$15:$BD$377,AV$21,FALSE)),VLOOKUP(MID($A129,4,5),'Project splits'!$C$5:$AM$346,AV$22,FALSE),VLOOKUP($A129,'Success Asset Classes'!$B$15:$BD$377,AV$21,FALSE)))</f>
        <v>0</v>
      </c>
      <c r="AW129" s="230">
        <f>IF($AR129=0,VLOOKUP(MID($A129,4,5),'Project splits'!$C$5:$AM$346,AW$22,FALSE),IF(ISNA(VLOOKUP($A129,'Success Asset Classes'!$B$15:$BD$377,AW$21,FALSE)),VLOOKUP(MID($A129,4,5),'Project splits'!$C$5:$AM$346,AW$22,FALSE),VLOOKUP($A129,'Success Asset Classes'!$B$15:$BD$377,AW$21,FALSE)))</f>
        <v>0</v>
      </c>
      <c r="AX129" s="230">
        <f>IF($AR129=0,VLOOKUP(MID($A129,4,5),'Project splits'!$C$5:$AM$346,AX$22,FALSE),IF(ISNA(VLOOKUP($A129,'Success Asset Classes'!$B$15:$BD$377,AX$21,FALSE)),VLOOKUP(MID($A129,4,5),'Project splits'!$C$5:$AM$346,AX$22,FALSE),VLOOKUP($A129,'Success Asset Classes'!$B$15:$BD$377,AX$21,FALSE)))</f>
        <v>0</v>
      </c>
      <c r="AY129" s="230">
        <f>IF($AR129=0,VLOOKUP(MID($A129,4,5),'Project splits'!$C$5:$AM$346,AY$22,FALSE),IF(ISNA(VLOOKUP($A129,'Success Asset Classes'!$B$15:$BD$377,AY$21,FALSE)),VLOOKUP(MID($A129,4,5),'Project splits'!$C$5:$AM$346,AY$22,FALSE),VLOOKUP($A129,'Success Asset Classes'!$B$15:$BD$377,AY$21,FALSE)))</f>
        <v>0</v>
      </c>
      <c r="AZ129" s="230">
        <f>IF($AR129=0,VLOOKUP(MID($A129,4,5),'Project splits'!$C$5:$AM$346,AZ$22,FALSE),IF(ISNA(VLOOKUP($A129,'Success Asset Classes'!$B$15:$BD$377,AZ$21,FALSE)),VLOOKUP(MID($A129,4,5),'Project splits'!$C$5:$AM$346,AZ$22,FALSE),VLOOKUP($A129,'Success Asset Classes'!$B$15:$BD$377,AZ$21,FALSE)))</f>
        <v>0.34883720930232559</v>
      </c>
      <c r="BA129" s="230">
        <f>IF($AR129=0,VLOOKUP(MID($A129,4,5),'Project splits'!$C$5:$AM$346,BA$22,FALSE),IF(ISNA(VLOOKUP($A129,'Success Asset Classes'!$B$15:$BD$377,BA$21,FALSE)),VLOOKUP(MID($A129,4,5),'Project splits'!$C$5:$AM$346,BA$22,FALSE),VLOOKUP($A129,'Success Asset Classes'!$B$15:$BD$377,BA$21,FALSE)))</f>
        <v>0</v>
      </c>
      <c r="BB129" s="230">
        <f>IF($AR129=0,VLOOKUP(MID($A129,4,5),'Project splits'!$C$5:$AM$346,BB$22,FALSE),IF(ISNA(VLOOKUP($A129,'Success Asset Classes'!$B$15:$BD$377,BB$21,FALSE)),VLOOKUP(MID($A129,4,5),'Project splits'!$C$5:$AM$346,BB$22,FALSE),VLOOKUP($A129,'Success Asset Classes'!$B$15:$BD$377,BB$21,FALSE)))</f>
        <v>0</v>
      </c>
      <c r="BC129" s="230">
        <f>IF($AR129=0,VLOOKUP(MID($A129,4,5),'Project splits'!$C$5:$AM$346,BC$22,FALSE),IF(ISNA(VLOOKUP($A129,'Success Asset Classes'!$B$15:$BD$377,BC$21,FALSE)),VLOOKUP(MID($A129,4,5),'Project splits'!$C$5:$AM$346,BC$22,FALSE),VLOOKUP($A129,'Success Asset Classes'!$B$15:$BD$377,BC$21,FALSE)))</f>
        <v>0</v>
      </c>
      <c r="BD129" s="230">
        <f>IF($AR129=0,VLOOKUP(MID($A129,4,5),'Project splits'!$C$5:$AM$346,BD$22,FALSE),IF(ISNA(VLOOKUP($A129,'Success Asset Classes'!$B$15:$BD$377,BD$21,FALSE)),VLOOKUP(MID($A129,4,5),'Project splits'!$C$5:$AM$346,BD$22,FALSE),VLOOKUP($A129,'Success Asset Classes'!$B$15:$BD$377,BD$21,FALSE)))</f>
        <v>0</v>
      </c>
      <c r="BE129" s="230">
        <f>IF($AR129=0,VLOOKUP(MID($A129,4,5),'Project splits'!$C$5:$AM$346,BE$22,FALSE),IF(ISNA(VLOOKUP($A129,'Success Asset Classes'!$B$15:$BD$377,BE$21,FALSE)),VLOOKUP(MID($A129,4,5),'Project splits'!$C$5:$AM$346,BE$22,FALSE),VLOOKUP($A129,'Success Asset Classes'!$B$15:$BD$377,BE$21,FALSE)))</f>
        <v>0</v>
      </c>
      <c r="BF129" s="230">
        <f>IF($AR129=0,VLOOKUP(MID($A129,4,5),'Project splits'!$C$5:$AM$346,BF$22,FALSE),IF(ISNA(VLOOKUP($A129,'Success Asset Classes'!$B$15:$BD$377,BF$21,FALSE)),VLOOKUP(MID($A129,4,5),'Project splits'!$C$5:$AM$346,BF$22,FALSE),VLOOKUP($A129,'Success Asset Classes'!$B$15:$BD$377,BF$21,FALSE)))</f>
        <v>0</v>
      </c>
      <c r="BG129" s="230">
        <f>IF($AR129=0,VLOOKUP(MID($A129,4,5),'Project splits'!$C$5:$AM$346,BG$22,FALSE),IF(ISNA(VLOOKUP($A129,'Success Asset Classes'!$B$15:$BD$377,BG$21,FALSE)),VLOOKUP(MID($A129,4,5),'Project splits'!$C$5:$AM$346,BG$22,FALSE),VLOOKUP($A129,'Success Asset Classes'!$B$15:$BD$377,BG$21,FALSE)))</f>
        <v>0</v>
      </c>
      <c r="BH129" s="230">
        <f>IF($AR129=0,VLOOKUP(MID($A129,4,5),'Project splits'!$C$5:$AM$346,BH$22,FALSE),IF(ISNA(VLOOKUP($A129,'Success Asset Classes'!$B$15:$BD$377,BH$21,FALSE)),VLOOKUP(MID($A129,4,5),'Project splits'!$C$5:$AM$346,BH$22,FALSE),VLOOKUP($A129,'Success Asset Classes'!$B$15:$BD$377,BH$21,FALSE)))</f>
        <v>0</v>
      </c>
      <c r="BI129" s="230">
        <f>IF($AR129=0,VLOOKUP(MID($A129,4,5),'Project splits'!$C$5:$AM$346,BI$22,FALSE),IF(ISNA(VLOOKUP($A129,'Success Asset Classes'!$B$15:$BD$377,BI$21,FALSE)),VLOOKUP(MID($A129,4,5),'Project splits'!$C$5:$AM$346,BI$22,FALSE),VLOOKUP($A129,'Success Asset Classes'!$B$15:$BD$377,BI$21,FALSE)))</f>
        <v>0</v>
      </c>
      <c r="BJ129" s="230">
        <f>IF($AR129=0,VLOOKUP(MID($A129,4,5),'Project splits'!$C$5:$AM$346,BJ$22,FALSE),IF(ISNA(VLOOKUP($A129,'Success Asset Classes'!$B$15:$BD$377,BJ$21,FALSE)),VLOOKUP(MID($A129,4,5),'Project splits'!$C$5:$AM$346,BJ$22,FALSE),VLOOKUP($A129,'Success Asset Classes'!$B$15:$BD$377,BJ$21,FALSE)))</f>
        <v>0</v>
      </c>
      <c r="BK129" s="230">
        <f>IF($AR129=0,VLOOKUP(MID($A129,4,5),'Project splits'!$C$5:$AM$346,BK$22,FALSE),IF(ISNA(VLOOKUP($A129,'Success Asset Classes'!$B$15:$BD$377,BK$21,FALSE)),VLOOKUP(MID($A129,4,5),'Project splits'!$C$5:$AM$346,BK$22,FALSE),VLOOKUP($A129,'Success Asset Classes'!$B$15:$BD$377,BK$21,FALSE)))</f>
        <v>0</v>
      </c>
      <c r="BL129" s="230">
        <f>IF($AR129=0,VLOOKUP(MID($A129,4,5),'Project splits'!$C$5:$AM$346,BL$22,FALSE),IF(ISNA(VLOOKUP($A129,'Success Asset Classes'!$B$15:$BD$377,BL$21,FALSE)),VLOOKUP(MID($A129,4,5),'Project splits'!$C$5:$AM$346,BL$22,FALSE),VLOOKUP($A129,'Success Asset Classes'!$B$15:$BD$377,BL$21,FALSE)))</f>
        <v>0</v>
      </c>
      <c r="BM129" s="230">
        <f>IF($AR129=0,VLOOKUP(MID($A129,4,5),'Project splits'!$C$5:$AM$346,BM$22,FALSE),IF(ISNA(VLOOKUP($A129,'Success Asset Classes'!$B$15:$BD$377,BM$21,FALSE)),VLOOKUP(MID($A129,4,5),'Project splits'!$C$5:$AM$346,BM$22,FALSE),VLOOKUP($A129,'Success Asset Classes'!$B$15:$BD$377,BM$21,FALSE)))</f>
        <v>0</v>
      </c>
      <c r="BN129" s="230">
        <f>IF($AR129=0,VLOOKUP(MID($A129,4,5),'Project splits'!$C$5:$AM$346,BN$22,FALSE),IF(ISNA(VLOOKUP($A129,'Success Asset Classes'!$B$15:$BD$377,BN$21,FALSE)),VLOOKUP(MID($A129,4,5),'Project splits'!$C$5:$AM$346,BN$22,FALSE),VLOOKUP($A129,'Success Asset Classes'!$B$15:$BD$377,BN$21,FALSE)))</f>
        <v>0</v>
      </c>
      <c r="BO129" s="230">
        <f>IF($AR129=0,VLOOKUP(MID($A129,4,5),'Project splits'!$C$5:$AM$346,BO$22,FALSE),IF(ISNA(VLOOKUP($A129,'Success Asset Classes'!$B$15:$BD$377,BO$21,FALSE)),VLOOKUP(MID($A129,4,5),'Project splits'!$C$5:$AM$346,BO$22,FALSE),VLOOKUP($A129,'Success Asset Classes'!$B$15:$BD$377,BO$21,FALSE)))</f>
        <v>0</v>
      </c>
      <c r="BP129" s="230">
        <f>IF($AR129=0,VLOOKUP(MID($A129,4,5),'Project splits'!$C$5:$AM$346,BP$22,FALSE),IF(ISNA(VLOOKUP($A129,'Success Asset Classes'!$B$15:$BD$377,BP$21,FALSE)),VLOOKUP(MID($A129,4,5),'Project splits'!$C$5:$AM$346,BP$22,FALSE),VLOOKUP($A129,'Success Asset Classes'!$B$15:$BD$377,BP$21,FALSE)))</f>
        <v>0</v>
      </c>
      <c r="BQ129" s="230">
        <f>IF($AR129=0,VLOOKUP(MID($A129,4,5),'Project splits'!$C$5:$AM$346,BQ$22,FALSE),IF(ISNA(VLOOKUP($A129,'Success Asset Classes'!$B$15:$BD$377,BQ$21,FALSE)),VLOOKUP(MID($A129,4,5),'Project splits'!$C$5:$AM$346,BQ$22,FALSE),VLOOKUP($A129,'Success Asset Classes'!$B$15:$BD$377,BQ$21,FALSE)))</f>
        <v>0</v>
      </c>
      <c r="BR129" s="230">
        <f>IF($AR129=0,VLOOKUP(MID($A129,4,5),'Project splits'!$C$5:$AM$346,BR$22,FALSE),IF(ISNA(VLOOKUP($A129,'Success Asset Classes'!$B$15:$BD$377,BR$21,FALSE)),VLOOKUP(MID($A129,4,5),'Project splits'!$C$5:$AM$346,BR$22,FALSE),VLOOKUP($A129,'Success Asset Classes'!$B$15:$BD$377,BR$21,FALSE)))</f>
        <v>0</v>
      </c>
      <c r="BS129" s="247">
        <f t="shared" si="49"/>
        <v>1</v>
      </c>
      <c r="BT129" s="249">
        <f>1+IF(ISNA(VLOOKUP($A129,'Project labour content'!$A$7:$D$255,'Project labour content'!$D$1,FALSE)),VLOOKUP($D129,'Project labour content'!$F$6:$G$15,'Project labour content'!$G$1,FALSE),VLOOKUP($A129,'Project labour content'!$A$7:$D$255,'Project labour content'!$D$1,FALSE))*LabEsc22*1</f>
        <v>1.0018661130890889</v>
      </c>
      <c r="BU129" s="249">
        <f>1+IF(ISNA(VLOOKUP($A129,'Project labour content'!$A$7:$D$255,'Project labour content'!$D$1,FALSE)),VLOOKUP($D129,'Project labour content'!$F$6:$G$15,'Project labour content'!$G$1,FALSE),VLOOKUP($A129,'Project labour content'!$A$7:$D$255,'Project labour content'!$D$1,FALSE))*LabEsc23*1</f>
        <v>1.0037411835210055</v>
      </c>
      <c r="BV129" s="249">
        <f>1+IF(ISNA(VLOOKUP($A129,'Project labour content'!$A$7:$D$255,'Project labour content'!$D$1,FALSE)),VLOOKUP($D129,'Project labour content'!$F$6:$G$15,'Project labour content'!$G$1,FALSE),VLOOKUP($A129,'Project labour content'!$A$7:$D$255,'Project labour content'!$D$1,FALSE))*LabEsc24*1</f>
        <v>1.005507499867871</v>
      </c>
      <c r="BW129" s="249">
        <f>1+IF(ISNA(VLOOKUP($A129,'Project labour content'!$A$7:$D$255,'Project labour content'!$D$1,FALSE)),VLOOKUP($D129,'Project labour content'!$F$6:$G$15,'Project labour content'!$G$1,FALSE),VLOOKUP($A129,'Project labour content'!$A$7:$D$255,'Project labour content'!$D$1,FALSE))*LabEsc25*1</f>
        <v>1.0078731862284394</v>
      </c>
      <c r="BX129" s="249">
        <f>1+IF(ISNA(VLOOKUP($A129,'Project labour content'!$A$7:$D$255,'Project labour content'!$D$1,FALSE)),VLOOKUP($D129,'Project labour content'!$F$6:$G$15,'Project labour content'!$G$1,FALSE),VLOOKUP($A129,'Project labour content'!$A$7:$D$255,'Project labour content'!$D$1,FALSE))*LabEsc26*1</f>
        <v>1.0104513900803989</v>
      </c>
      <c r="BY129" s="249">
        <f>1+IF(ISNA(VLOOKUP($A129,'Project labour content'!$A$7:$D$255,'Project labour content'!$D$1,FALSE)),VLOOKUP($D129,'Project labour content'!$F$6:$G$15,'Project labour content'!$G$1,FALSE),VLOOKUP($A129,'Project labour content'!$A$7:$D$255,'Project labour content'!$D$1,FALSE))*LabEsc27*1</f>
        <v>1.0120482898816279</v>
      </c>
      <c r="BZ129" s="249">
        <f>1+IF(ISNA(VLOOKUP($A129,'Project labour content'!$A$7:$D$255,'Project labour content'!$D$1,FALSE)),VLOOKUP($D129,'Project labour content'!$F$6:$G$15,'Project labour content'!$G$1,FALSE),VLOOKUP($A129,'Project labour content'!$A$7:$D$255,'Project labour content'!$D$1,FALSE))*LabEsc28*1</f>
        <v>1.0132507554319534</v>
      </c>
      <c r="CA129" s="249">
        <f>1+IF(ISNA(VLOOKUP($A129,'Project labour content'!$A$7:$D$255,'Project labour content'!$D$1,FALSE)),VLOOKUP($D129,'Project labour content'!$F$6:$G$15,'Project labour content'!$G$1,FALSE),VLOOKUP($A129,'Project labour content'!$A$7:$D$255,'Project labour content'!$D$1,FALSE))*LabEsc29*1</f>
        <v>1.0151804721471156</v>
      </c>
      <c r="CB129" s="250" t="str">
        <f>IF(ISNA(VLOOKUP($A129,'Project labour content'!$A$7:$D$255,'Project labour content'!$D$1,FALSE)),"Category","Project")</f>
        <v>Category</v>
      </c>
      <c r="CD129" s="247" t="str">
        <f t="shared" si="50"/>
        <v>11882</v>
      </c>
      <c r="CE129" s="3"/>
    </row>
    <row r="130" spans="1:83" x14ac:dyDescent="0.15">
      <c r="A130" s="11" t="s">
        <v>192</v>
      </c>
      <c r="B130" s="11" t="str">
        <f>VLOOKUP($A130,'Incurred Real 2022$'!$A$25:$AC$426,'Incurred Real 2022$'!B$1,FALSE)</f>
        <v>Unit Asset Replacements 2013-18</v>
      </c>
      <c r="C130" s="11" t="str">
        <f>VLOOKUP($A130,'Incurred Real 2022$'!$A$25:$AC$426,'Incurred Real 2022$'!C$1,FALSE)</f>
        <v>ExAnte</v>
      </c>
      <c r="D130" s="11" t="str">
        <f>VLOOKUP($A130,'Incurred Real 2022$'!$A$25:$AC$426,'Incurred Real 2022$'!D$1,FALSE)</f>
        <v>Replacement</v>
      </c>
      <c r="E130" s="11" t="str">
        <f>VLOOKUP($A130,'Incurred Real 2022$'!$A$25:$AC$426,'Incurred Real 2022$'!E$1,FALSE)</f>
        <v>Active</v>
      </c>
      <c r="F130" s="105" t="str">
        <f>IF(VLOOKUP($A130,'Incurred Real 2022$'!$A$25:$AC$426,'Incurred Real 2022$'!F$1,FALSE)=0,"",VLOOKUP($A130,'Incurred Real 2022$'!$A$25:$AC$426,'Incurred Real 2022$'!F$1,FALSE))</f>
        <v/>
      </c>
      <c r="G130" s="105" t="str">
        <f>IF(VLOOKUP($A130,'Incurred Real 2022$'!$A$25:$AC$426,'Incurred Real 2022$'!G$1,FALSE)=0,"",VLOOKUP($A130,'Incurred Real 2022$'!$A$25:$AC$426,'Incurred Real 2022$'!G$1,FALSE))</f>
        <v/>
      </c>
      <c r="H130" s="105" t="str">
        <f>IF(VLOOKUP($A130,'Incurred Real 2022$'!$A$25:$AC$426,'Incurred Real 2022$'!H$1,FALSE)=0,"",VLOOKUP($A130,'Incurred Real 2022$'!$A$25:$AC$426,'Incurred Real 2022$'!H$1,FALSE))</f>
        <v/>
      </c>
      <c r="I130" s="105" t="str">
        <f>IF(VLOOKUP($A130,'Incurred Real 2022$'!$A$25:$AC$426,'Incurred Real 2022$'!I$1,FALSE)=0,"",VLOOKUP($A130,'Incurred Real 2022$'!$A$25:$AC$426,'Incurred Real 2022$'!I$1,FALSE))</f>
        <v/>
      </c>
      <c r="J130" s="105" t="str">
        <f>IF(VLOOKUP($A130,'Incurred Real 2022$'!$A$25:$AC$426,'Incurred Real 2022$'!J$1,FALSE)=0,"",VLOOKUP($A130,'Incurred Real 2022$'!$A$25:$AC$426,'Incurred Real 2022$'!J$1,FALSE))</f>
        <v/>
      </c>
      <c r="K130" s="105" t="str">
        <f>IF(VLOOKUP($A130,'Incurred Real 2022$'!$A$25:$AC$426,'Incurred Real 2022$'!K$1,FALSE)=0,"",VLOOKUP($A130,'Incurred Real 2022$'!$A$25:$AC$426,'Incurred Real 2022$'!K$1,FALSE))</f>
        <v/>
      </c>
      <c r="L130" s="105" t="str">
        <f>IF(VLOOKUP($A130,'Incurred Real 2022$'!$A$25:$AC$426,'Incurred Real 2022$'!L$1,FALSE)=0,"",VLOOKUP($A130,'Incurred Real 2022$'!$A$25:$AC$426,'Incurred Real 2022$'!L$1,FALSE))</f>
        <v/>
      </c>
      <c r="M130" s="105" t="str">
        <f>IF(VLOOKUP($A130,'Incurred Real 2022$'!$A$25:$AC$426,'Incurred Real 2022$'!M$1,FALSE)=0,"",VLOOKUP($A130,'Incurred Real 2022$'!$A$25:$AC$426,'Incurred Real 2022$'!M$1,FALSE))</f>
        <v/>
      </c>
      <c r="N130" s="105">
        <f>IF(VLOOKUP($A130,'Incurred Real 2022$'!$A$25:$AC$426,'Incurred Real 2022$'!N$1,FALSE)=0,"",VLOOKUP($A130,'Incurred Real 2022$'!$A$25:$AC$426,'Incurred Real 2022$'!N$1,FALSE))</f>
        <v>1609920.14</v>
      </c>
      <c r="O130" s="105">
        <f>IF(VLOOKUP($A130,'Incurred Real 2022$'!$A$25:$AC$426,'Incurred Real 2022$'!O$1,FALSE)=0,"",VLOOKUP($A130,'Incurred Real 2022$'!$A$25:$AC$426,'Incurred Real 2022$'!O$1,FALSE))</f>
        <v>9232886.5999999996</v>
      </c>
      <c r="P130" s="105">
        <f>IF(VLOOKUP($A130,'Incurred Real 2022$'!$A$25:$AC$426,'Incurred Real 2022$'!P$1,FALSE)=0,"",VLOOKUP($A130,'Incurred Real 2022$'!$A$25:$AC$426,'Incurred Real 2022$'!P$1,FALSE))</f>
        <v>14013854.380000001</v>
      </c>
      <c r="Q130" s="105">
        <f>IF(VLOOKUP($A130,'Incurred Real 2022$'!$A$25:$AC$426,'Incurred Real 2022$'!Q$1,FALSE)=0,"",VLOOKUP($A130,'Incurred Real 2022$'!$A$25:$AC$426,'Incurred Real 2022$'!Q$1,FALSE))</f>
        <v>7659944.3399999999</v>
      </c>
      <c r="R130" s="105">
        <f>IF(VLOOKUP($A130,'Incurred Real 2022$'!$A$25:$AC$426,'Incurred Real 2022$'!R$1,FALSE)=0,"",VLOOKUP($A130,'Incurred Real 2022$'!$A$25:$AC$426,'Incurred Real 2022$'!R$1,FALSE))</f>
        <v>11621070.880000001</v>
      </c>
      <c r="S130" s="105">
        <f>IF(VLOOKUP($A130,'Incurred Real 2022$'!$A$25:$AC$426,'Incurred Real 2022$'!S$1,FALSE)=0,"",VLOOKUP($A130,'Incurred Real 2022$'!$A$25:$AC$426,'Incurred Real 2022$'!S$1,FALSE))</f>
        <v>12327566.109999999</v>
      </c>
      <c r="T130" s="105">
        <f>IF(VLOOKUP($A130,'Incurred Real 2022$'!$A$25:$AC$426,'Incurred Real 2022$'!T$1,FALSE)=0,"",VLOOKUP($A130,'Incurred Real 2022$'!$A$25:$AC$426,'Incurred Real 2022$'!T$1,FALSE))</f>
        <v>-179046.1</v>
      </c>
      <c r="U130" s="105">
        <f>IF(VLOOKUP($A130,'Incurred Real 2022$'!$A$25:$AC$426,'Incurred Real 2022$'!U$1,FALSE)=0,"",VLOOKUP($A130,'Incurred Real 2022$'!$A$25:$AC$426,'Incurred Real 2022$'!U$1,FALSE))</f>
        <v>168432.02</v>
      </c>
      <c r="V130" s="13">
        <f>IF(ISTEXT(VLOOKUP($A130,'Incurred Real 2022$'!$A$25:$AC$426,'Incurred Real 2022$'!V$1,FALSE)),"",(VLOOKUP($A130,'Incurred Real 2022$'!$A$25:$AC$426,'Incurred Real 2022$'!V$1,FALSE))*BT130*Incurred_Real!V$15)</f>
        <v>18338.119977789273</v>
      </c>
      <c r="W130" s="13" t="str">
        <f>IF(ISTEXT(VLOOKUP($A130,'Incurred Real 2022$'!$A$25:$AC$426,'Incurred Real 2022$'!W$1,FALSE)),"",(VLOOKUP($A130,'Incurred Real 2022$'!$A$25:$AC$426,'Incurred Real 2022$'!W$1,FALSE))*BU130*Incurred_Real!W$15)</f>
        <v/>
      </c>
      <c r="X130" s="220" t="str">
        <f>IF(ISTEXT(VLOOKUP($A130,'Incurred Real 2022$'!$A$25:$AC$426,'Incurred Real 2022$'!X$1,FALSE)),"",(VLOOKUP($A130,'Incurred Real 2022$'!$A$25:$AC$426,'Incurred Real 2022$'!X$1,FALSE))*BV130*Incurred_Real!X$15)</f>
        <v/>
      </c>
      <c r="Y130" s="217" t="str">
        <f>IF(ISTEXT(VLOOKUP($A130,'Incurred Real 2022$'!$A$25:$AC$426,'Incurred Real 2022$'!Y$1,FALSE)),"",(VLOOKUP($A130,'Incurred Real 2022$'!$A$25:$AC$426,'Incurred Real 2022$'!Y$1,FALSE))*BW130*Incurred_Real!Y$15)</f>
        <v/>
      </c>
      <c r="Z130" s="13" t="str">
        <f>IF(ISTEXT(VLOOKUP($A130,'Incurred Real 2022$'!$A$25:$AC$426,'Incurred Real 2022$'!Z$1,FALSE)),"",(VLOOKUP($A130,'Incurred Real 2022$'!$A$25:$AC$426,'Incurred Real 2022$'!Z$1,FALSE))*BX130*Incurred_Real!Z$15)</f>
        <v/>
      </c>
      <c r="AA130" s="13" t="str">
        <f>IF(ISTEXT(VLOOKUP($A130,'Incurred Real 2022$'!$A$25:$AC$426,'Incurred Real 2022$'!AA$1,FALSE)),"",(VLOOKUP($A130,'Incurred Real 2022$'!$A$25:$AC$426,'Incurred Real 2022$'!AA$1,FALSE))*BY130*Incurred_Real!AA$15)</f>
        <v/>
      </c>
      <c r="AB130" s="13" t="str">
        <f>IF(ISTEXT(VLOOKUP($A130,'Incurred Real 2022$'!$A$25:$AC$426,'Incurred Real 2022$'!AB$1,FALSE)),"",(VLOOKUP($A130,'Incurred Real 2022$'!$A$25:$AC$426,'Incurred Real 2022$'!AB$1,FALSE))*BZ130*Incurred_Real!AB$15)</f>
        <v/>
      </c>
      <c r="AC130" s="13" t="str">
        <f>IF(ISTEXT(VLOOKUP($A130,'Incurred Real 2022$'!$A$25:$AC$426,'Incurred Real 2022$'!AC$1,FALSE)),"",(VLOOKUP($A130,'Incurred Real 2022$'!$A$25:$AC$426,'Incurred Real 2022$'!AC$1,FALSE))*CA130*Incurred_Real!AC$15)</f>
        <v/>
      </c>
      <c r="AD130" s="221">
        <f t="shared" si="45"/>
        <v>56472966.489977792</v>
      </c>
      <c r="AE130" s="221">
        <f t="shared" si="46"/>
        <v>56831058.689977795</v>
      </c>
      <c r="AF130" s="239" t="str">
        <f t="shared" si="51"/>
        <v/>
      </c>
      <c r="AG130" s="222" t="str">
        <f t="shared" si="47"/>
        <v/>
      </c>
      <c r="AH130" s="223" t="str">
        <f t="shared" si="54"/>
        <v/>
      </c>
      <c r="AI130" s="224">
        <f t="shared" si="48"/>
        <v>2022</v>
      </c>
      <c r="AJ130" s="225">
        <f>VLOOKUP($A130,Project_Commissioning!$C$4:$H$355,Project_Commissioning!F$1,FALSE)</f>
        <v>43686</v>
      </c>
      <c r="AK130" s="226">
        <f>VLOOKUP($A130,Project_Commissioning!$C$4:$H$355,Project_Commissioning!G$1,FALSE)</f>
        <v>2020</v>
      </c>
      <c r="AL130" s="225" t="str">
        <f>IF(VLOOKUP($A130,Project_Commissioning!$C$4:$H$355,Project_Commissioning!H$1,FALSE)=0,"",VLOOKUP($A130,Project_Commissioning!$C$4:$H$355,Project_Commissioning!H$1,FALSE))</f>
        <v>Commissioned Extra</v>
      </c>
      <c r="AM130" s="237" t="str">
        <f t="shared" si="52"/>
        <v/>
      </c>
      <c r="AN130" s="221" cm="1">
        <f t="array" ref="AN130">IF(ROUND(AE130,0)=0,0,LOOKUP(2,1/(F130:AC130&lt;&gt;""),F130:AC130))</f>
        <v>18338.119977789273</v>
      </c>
      <c r="AO130" s="221">
        <f t="shared" si="53"/>
        <v>18338.119977789273</v>
      </c>
      <c r="AP130" s="79"/>
      <c r="AQ130" s="20"/>
      <c r="AR130" s="245">
        <f>IF(ISNA(VLOOKUP($A130,'Success Asset Classes'!$B$15:$AA$114,'Success Asset Classes'!$AA$1,FALSE)),0,VLOOKUP($A130,'Success Asset Classes'!$B$15:$AA$114,'Success Asset Classes'!$AA$1,FALSE))</f>
        <v>0</v>
      </c>
      <c r="AS130" s="230">
        <f>IF($AR130=0,VLOOKUP(MID($A130,4,5),'Project splits'!$C$5:$AM$346,AS$22,FALSE),IF(ISNA(VLOOKUP($A130,'Success Asset Classes'!$B$15:$BD$377,AS$21,FALSE)),VLOOKUP(MID($A130,4,5),'Project splits'!$C$5:$AM$346,AS$22,FALSE),VLOOKUP($A130,'Success Asset Classes'!$B$15:$BD$377,AS$21,FALSE)))</f>
        <v>0</v>
      </c>
      <c r="AT130" s="230">
        <f>IF($AR130=0,VLOOKUP(MID($A130,4,5),'Project splits'!$C$5:$AM$346,AT$22,FALSE),IF(ISNA(VLOOKUP($A130,'Success Asset Classes'!$B$15:$BD$377,AT$21,FALSE)),VLOOKUP(MID($A130,4,5),'Project splits'!$C$5:$AM$346,AT$22,FALSE),VLOOKUP($A130,'Success Asset Classes'!$B$15:$BD$377,AT$21,FALSE)))</f>
        <v>0</v>
      </c>
      <c r="AU130" s="230">
        <f>IF($AR130=0,VLOOKUP(MID($A130,4,5),'Project splits'!$C$5:$AM$346,AU$22,FALSE),IF(ISNA(VLOOKUP($A130,'Success Asset Classes'!$B$15:$BD$377,AU$21,FALSE)),VLOOKUP(MID($A130,4,5),'Project splits'!$C$5:$AM$346,AU$22,FALSE),VLOOKUP($A130,'Success Asset Classes'!$B$15:$BD$377,AU$21,FALSE)))</f>
        <v>0</v>
      </c>
      <c r="AV130" s="230">
        <f>IF($AR130=0,VLOOKUP(MID($A130,4,5),'Project splits'!$C$5:$AM$346,AV$22,FALSE),IF(ISNA(VLOOKUP($A130,'Success Asset Classes'!$B$15:$BD$377,AV$21,FALSE)),VLOOKUP(MID($A130,4,5),'Project splits'!$C$5:$AM$346,AV$22,FALSE),VLOOKUP($A130,'Success Asset Classes'!$B$15:$BD$377,AV$21,FALSE)))</f>
        <v>0</v>
      </c>
      <c r="AW130" s="230">
        <f>IF($AR130=0,VLOOKUP(MID($A130,4,5),'Project splits'!$C$5:$AM$346,AW$22,FALSE),IF(ISNA(VLOOKUP($A130,'Success Asset Classes'!$B$15:$BD$377,AW$21,FALSE)),VLOOKUP(MID($A130,4,5),'Project splits'!$C$5:$AM$346,AW$22,FALSE),VLOOKUP($A130,'Success Asset Classes'!$B$15:$BD$377,AW$21,FALSE)))</f>
        <v>0</v>
      </c>
      <c r="AX130" s="230">
        <f>IF($AR130=0,VLOOKUP(MID($A130,4,5),'Project splits'!$C$5:$AM$346,AX$22,FALSE),IF(ISNA(VLOOKUP($A130,'Success Asset Classes'!$B$15:$BD$377,AX$21,FALSE)),VLOOKUP(MID($A130,4,5),'Project splits'!$C$5:$AM$346,AX$22,FALSE),VLOOKUP($A130,'Success Asset Classes'!$B$15:$BD$377,AX$21,FALSE)))</f>
        <v>0</v>
      </c>
      <c r="AY130" s="230">
        <f>IF($AR130=0,VLOOKUP(MID($A130,4,5),'Project splits'!$C$5:$AM$346,AY$22,FALSE),IF(ISNA(VLOOKUP($A130,'Success Asset Classes'!$B$15:$BD$377,AY$21,FALSE)),VLOOKUP(MID($A130,4,5),'Project splits'!$C$5:$AM$346,AY$22,FALSE),VLOOKUP($A130,'Success Asset Classes'!$B$15:$BD$377,AY$21,FALSE)))</f>
        <v>0</v>
      </c>
      <c r="AZ130" s="230">
        <f>IF($AR130=0,VLOOKUP(MID($A130,4,5),'Project splits'!$C$5:$AM$346,AZ$22,FALSE),IF(ISNA(VLOOKUP($A130,'Success Asset Classes'!$B$15:$BD$377,AZ$21,FALSE)),VLOOKUP(MID($A130,4,5),'Project splits'!$C$5:$AM$346,AZ$22,FALSE),VLOOKUP($A130,'Success Asset Classes'!$B$15:$BD$377,AZ$21,FALSE)))</f>
        <v>0</v>
      </c>
      <c r="BA130" s="230">
        <f>IF($AR130=0,VLOOKUP(MID($A130,4,5),'Project splits'!$C$5:$AM$346,BA$22,FALSE),IF(ISNA(VLOOKUP($A130,'Success Asset Classes'!$B$15:$BD$377,BA$21,FALSE)),VLOOKUP(MID($A130,4,5),'Project splits'!$C$5:$AM$346,BA$22,FALSE),VLOOKUP($A130,'Success Asset Classes'!$B$15:$BD$377,BA$21,FALSE)))</f>
        <v>0</v>
      </c>
      <c r="BB130" s="230">
        <f>IF($AR130=0,VLOOKUP(MID($A130,4,5),'Project splits'!$C$5:$AM$346,BB$22,FALSE),IF(ISNA(VLOOKUP($A130,'Success Asset Classes'!$B$15:$BD$377,BB$21,FALSE)),VLOOKUP(MID($A130,4,5),'Project splits'!$C$5:$AM$346,BB$22,FALSE),VLOOKUP($A130,'Success Asset Classes'!$B$15:$BD$377,BB$21,FALSE)))</f>
        <v>1</v>
      </c>
      <c r="BC130" s="230">
        <f>IF($AR130=0,VLOOKUP(MID($A130,4,5),'Project splits'!$C$5:$AM$346,BC$22,FALSE),IF(ISNA(VLOOKUP($A130,'Success Asset Classes'!$B$15:$BD$377,BC$21,FALSE)),VLOOKUP(MID($A130,4,5),'Project splits'!$C$5:$AM$346,BC$22,FALSE),VLOOKUP($A130,'Success Asset Classes'!$B$15:$BD$377,BC$21,FALSE)))</f>
        <v>0</v>
      </c>
      <c r="BD130" s="230">
        <f>IF($AR130=0,VLOOKUP(MID($A130,4,5),'Project splits'!$C$5:$AM$346,BD$22,FALSE),IF(ISNA(VLOOKUP($A130,'Success Asset Classes'!$B$15:$BD$377,BD$21,FALSE)),VLOOKUP(MID($A130,4,5),'Project splits'!$C$5:$AM$346,BD$22,FALSE),VLOOKUP($A130,'Success Asset Classes'!$B$15:$BD$377,BD$21,FALSE)))</f>
        <v>0</v>
      </c>
      <c r="BE130" s="230">
        <f>IF($AR130=0,VLOOKUP(MID($A130,4,5),'Project splits'!$C$5:$AM$346,BE$22,FALSE),IF(ISNA(VLOOKUP($A130,'Success Asset Classes'!$B$15:$BD$377,BE$21,FALSE)),VLOOKUP(MID($A130,4,5),'Project splits'!$C$5:$AM$346,BE$22,FALSE),VLOOKUP($A130,'Success Asset Classes'!$B$15:$BD$377,BE$21,FALSE)))</f>
        <v>0</v>
      </c>
      <c r="BF130" s="230">
        <f>IF($AR130=0,VLOOKUP(MID($A130,4,5),'Project splits'!$C$5:$AM$346,BF$22,FALSE),IF(ISNA(VLOOKUP($A130,'Success Asset Classes'!$B$15:$BD$377,BF$21,FALSE)),VLOOKUP(MID($A130,4,5),'Project splits'!$C$5:$AM$346,BF$22,FALSE),VLOOKUP($A130,'Success Asset Classes'!$B$15:$BD$377,BF$21,FALSE)))</f>
        <v>0</v>
      </c>
      <c r="BG130" s="230">
        <f>IF($AR130=0,VLOOKUP(MID($A130,4,5),'Project splits'!$C$5:$AM$346,BG$22,FALSE),IF(ISNA(VLOOKUP($A130,'Success Asset Classes'!$B$15:$BD$377,BG$21,FALSE)),VLOOKUP(MID($A130,4,5),'Project splits'!$C$5:$AM$346,BG$22,FALSE),VLOOKUP($A130,'Success Asset Classes'!$B$15:$BD$377,BG$21,FALSE)))</f>
        <v>0</v>
      </c>
      <c r="BH130" s="230">
        <f>IF($AR130=0,VLOOKUP(MID($A130,4,5),'Project splits'!$C$5:$AM$346,BH$22,FALSE),IF(ISNA(VLOOKUP($A130,'Success Asset Classes'!$B$15:$BD$377,BH$21,FALSE)),VLOOKUP(MID($A130,4,5),'Project splits'!$C$5:$AM$346,BH$22,FALSE),VLOOKUP($A130,'Success Asset Classes'!$B$15:$BD$377,BH$21,FALSE)))</f>
        <v>0</v>
      </c>
      <c r="BI130" s="230">
        <f>IF($AR130=0,VLOOKUP(MID($A130,4,5),'Project splits'!$C$5:$AM$346,BI$22,FALSE),IF(ISNA(VLOOKUP($A130,'Success Asset Classes'!$B$15:$BD$377,BI$21,FALSE)),VLOOKUP(MID($A130,4,5),'Project splits'!$C$5:$AM$346,BI$22,FALSE),VLOOKUP($A130,'Success Asset Classes'!$B$15:$BD$377,BI$21,FALSE)))</f>
        <v>0</v>
      </c>
      <c r="BJ130" s="230">
        <f>IF($AR130=0,VLOOKUP(MID($A130,4,5),'Project splits'!$C$5:$AM$346,BJ$22,FALSE),IF(ISNA(VLOOKUP($A130,'Success Asset Classes'!$B$15:$BD$377,BJ$21,FALSE)),VLOOKUP(MID($A130,4,5),'Project splits'!$C$5:$AM$346,BJ$22,FALSE),VLOOKUP($A130,'Success Asset Classes'!$B$15:$BD$377,BJ$21,FALSE)))</f>
        <v>0</v>
      </c>
      <c r="BK130" s="230">
        <f>IF($AR130=0,VLOOKUP(MID($A130,4,5),'Project splits'!$C$5:$AM$346,BK$22,FALSE),IF(ISNA(VLOOKUP($A130,'Success Asset Classes'!$B$15:$BD$377,BK$21,FALSE)),VLOOKUP(MID($A130,4,5),'Project splits'!$C$5:$AM$346,BK$22,FALSE),VLOOKUP($A130,'Success Asset Classes'!$B$15:$BD$377,BK$21,FALSE)))</f>
        <v>0</v>
      </c>
      <c r="BL130" s="230">
        <f>IF($AR130=0,VLOOKUP(MID($A130,4,5),'Project splits'!$C$5:$AM$346,BL$22,FALSE),IF(ISNA(VLOOKUP($A130,'Success Asset Classes'!$B$15:$BD$377,BL$21,FALSE)),VLOOKUP(MID($A130,4,5),'Project splits'!$C$5:$AM$346,BL$22,FALSE),VLOOKUP($A130,'Success Asset Classes'!$B$15:$BD$377,BL$21,FALSE)))</f>
        <v>0</v>
      </c>
      <c r="BM130" s="230">
        <f>IF($AR130=0,VLOOKUP(MID($A130,4,5),'Project splits'!$C$5:$AM$346,BM$22,FALSE),IF(ISNA(VLOOKUP($A130,'Success Asset Classes'!$B$15:$BD$377,BM$21,FALSE)),VLOOKUP(MID($A130,4,5),'Project splits'!$C$5:$AM$346,BM$22,FALSE),VLOOKUP($A130,'Success Asset Classes'!$B$15:$BD$377,BM$21,FALSE)))</f>
        <v>0</v>
      </c>
      <c r="BN130" s="230">
        <f>IF($AR130=0,VLOOKUP(MID($A130,4,5),'Project splits'!$C$5:$AM$346,BN$22,FALSE),IF(ISNA(VLOOKUP($A130,'Success Asset Classes'!$B$15:$BD$377,BN$21,FALSE)),VLOOKUP(MID($A130,4,5),'Project splits'!$C$5:$AM$346,BN$22,FALSE),VLOOKUP($A130,'Success Asset Classes'!$B$15:$BD$377,BN$21,FALSE)))</f>
        <v>0</v>
      </c>
      <c r="BO130" s="230">
        <f>IF($AR130=0,VLOOKUP(MID($A130,4,5),'Project splits'!$C$5:$AM$346,BO$22,FALSE),IF(ISNA(VLOOKUP($A130,'Success Asset Classes'!$B$15:$BD$377,BO$21,FALSE)),VLOOKUP(MID($A130,4,5),'Project splits'!$C$5:$AM$346,BO$22,FALSE),VLOOKUP($A130,'Success Asset Classes'!$B$15:$BD$377,BO$21,FALSE)))</f>
        <v>0</v>
      </c>
      <c r="BP130" s="230">
        <f>IF($AR130=0,VLOOKUP(MID($A130,4,5),'Project splits'!$C$5:$AM$346,BP$22,FALSE),IF(ISNA(VLOOKUP($A130,'Success Asset Classes'!$B$15:$BD$377,BP$21,FALSE)),VLOOKUP(MID($A130,4,5),'Project splits'!$C$5:$AM$346,BP$22,FALSE),VLOOKUP($A130,'Success Asset Classes'!$B$15:$BD$377,BP$21,FALSE)))</f>
        <v>0</v>
      </c>
      <c r="BQ130" s="230">
        <f>IF($AR130=0,VLOOKUP(MID($A130,4,5),'Project splits'!$C$5:$AM$346,BQ$22,FALSE),IF(ISNA(VLOOKUP($A130,'Success Asset Classes'!$B$15:$BD$377,BQ$21,FALSE)),VLOOKUP(MID($A130,4,5),'Project splits'!$C$5:$AM$346,BQ$22,FALSE),VLOOKUP($A130,'Success Asset Classes'!$B$15:$BD$377,BQ$21,FALSE)))</f>
        <v>0</v>
      </c>
      <c r="BR130" s="230">
        <f>IF($AR130=0,VLOOKUP(MID($A130,4,5),'Project splits'!$C$5:$AM$346,BR$22,FALSE),IF(ISNA(VLOOKUP($A130,'Success Asset Classes'!$B$15:$BD$377,BR$21,FALSE)),VLOOKUP(MID($A130,4,5),'Project splits'!$C$5:$AM$346,BR$22,FALSE),VLOOKUP($A130,'Success Asset Classes'!$B$15:$BD$377,BR$21,FALSE)))</f>
        <v>0</v>
      </c>
      <c r="BS130" s="247">
        <f t="shared" si="49"/>
        <v>1</v>
      </c>
      <c r="BT130" s="249">
        <f>1+IF(ISNA(VLOOKUP($A130,'Project labour content'!$A$7:$D$255,'Project labour content'!$D$1,FALSE)),VLOOKUP($D130,'Project labour content'!$F$6:$G$15,'Project labour content'!$G$1,FALSE),VLOOKUP($A130,'Project labour content'!$A$7:$D$255,'Project labour content'!$D$1,FALSE))*LabEsc22*1</f>
        <v>1.0011606154502879</v>
      </c>
      <c r="BU130" s="249">
        <f>1+IF(ISNA(VLOOKUP($A130,'Project labour content'!$A$7:$D$255,'Project labour content'!$D$1,FALSE)),VLOOKUP($D130,'Project labour content'!$F$6:$G$15,'Project labour content'!$G$1,FALSE),VLOOKUP($A130,'Project labour content'!$A$7:$D$255,'Project labour content'!$D$1,FALSE))*LabEsc23*1</f>
        <v>1.0023268018547371</v>
      </c>
      <c r="BV130" s="249">
        <f>1+IF(ISNA(VLOOKUP($A130,'Project labour content'!$A$7:$D$255,'Project labour content'!$D$1,FALSE)),VLOOKUP($D130,'Project labour content'!$F$6:$G$15,'Project labour content'!$G$1,FALSE),VLOOKUP($A130,'Project labour content'!$A$7:$D$255,'Project labour content'!$D$1,FALSE))*LabEsc24*1</f>
        <v>1.0034253494477283</v>
      </c>
      <c r="BW130" s="249">
        <f>1+IF(ISNA(VLOOKUP($A130,'Project labour content'!$A$7:$D$255,'Project labour content'!$D$1,FALSE)),VLOOKUP($D130,'Project labour content'!$F$6:$G$15,'Project labour content'!$G$1,FALSE),VLOOKUP($A130,'Project labour content'!$A$7:$D$255,'Project labour content'!$D$1,FALSE))*LabEsc25*1</f>
        <v>1.0048966708572746</v>
      </c>
      <c r="BX130" s="249">
        <f>1+IF(ISNA(VLOOKUP($A130,'Project labour content'!$A$7:$D$255,'Project labour content'!$D$1,FALSE)),VLOOKUP($D130,'Project labour content'!$F$6:$G$15,'Project labour content'!$G$1,FALSE),VLOOKUP($A130,'Project labour content'!$A$7:$D$255,'Project labour content'!$D$1,FALSE))*LabEsc26*1</f>
        <v>1.0065001659734452</v>
      </c>
      <c r="BY130" s="249">
        <f>1+IF(ISNA(VLOOKUP($A130,'Project labour content'!$A$7:$D$255,'Project labour content'!$D$1,FALSE)),VLOOKUP($D130,'Project labour content'!$F$6:$G$15,'Project labour content'!$G$1,FALSE),VLOOKUP($A130,'Project labour content'!$A$7:$D$255,'Project labour content'!$D$1,FALSE))*LabEsc27*1</f>
        <v>1.0074933461792455</v>
      </c>
      <c r="BZ130" s="249">
        <f>1+IF(ISNA(VLOOKUP($A130,'Project labour content'!$A$7:$D$255,'Project labour content'!$D$1,FALSE)),VLOOKUP($D130,'Project labour content'!$F$6:$G$15,'Project labour content'!$G$1,FALSE),VLOOKUP($A130,'Project labour content'!$A$7:$D$255,'Project labour content'!$D$1,FALSE))*LabEsc28*1</f>
        <v>1.0082412108742131</v>
      </c>
      <c r="CA130" s="249">
        <f>1+IF(ISNA(VLOOKUP($A130,'Project labour content'!$A$7:$D$255,'Project labour content'!$D$1,FALSE)),VLOOKUP($D130,'Project labour content'!$F$6:$G$15,'Project labour content'!$G$1,FALSE),VLOOKUP($A130,'Project labour content'!$A$7:$D$255,'Project labour content'!$D$1,FALSE))*LabEsc29*1</f>
        <v>1.0094413841366972</v>
      </c>
      <c r="CB130" s="250" t="str">
        <f>IF(ISNA(VLOOKUP($A130,'Project labour content'!$A$7:$D$255,'Project labour content'!$D$1,FALSE)),"Category","Project")</f>
        <v>Project</v>
      </c>
      <c r="CD130" s="247" t="str">
        <f t="shared" si="50"/>
        <v>11890</v>
      </c>
      <c r="CE130" s="3"/>
    </row>
    <row r="131" spans="1:83" x14ac:dyDescent="0.15">
      <c r="A131" s="11" t="s">
        <v>194</v>
      </c>
      <c r="B131" s="11" t="str">
        <f>VLOOKUP($A131,'Incurred Real 2022$'!$A$25:$AC$426,'Incurred Real 2022$'!B$1,FALSE)</f>
        <v>Inventory Purchases 2017-18</v>
      </c>
      <c r="C131" s="11" t="str">
        <f>VLOOKUP($A131,'Incurred Real 2022$'!$A$25:$AC$426,'Incurred Real 2022$'!C$1,FALSE)</f>
        <v>ExAnte</v>
      </c>
      <c r="D131" s="11" t="str">
        <f>VLOOKUP($A131,'Incurred Real 2022$'!$A$25:$AC$426,'Incurred Real 2022$'!D$1,FALSE)</f>
        <v>Inventory/Spares</v>
      </c>
      <c r="E131" s="11" t="str">
        <f>VLOOKUP($A131,'Incurred Real 2022$'!$A$25:$AC$426,'Incurred Real 2022$'!E$1,FALSE)</f>
        <v>Closed</v>
      </c>
      <c r="F131" s="105" t="str">
        <f>IF(VLOOKUP($A131,'Incurred Real 2022$'!$A$25:$AC$426,'Incurred Real 2022$'!F$1,FALSE)=0,"",VLOOKUP($A131,'Incurred Real 2022$'!$A$25:$AC$426,'Incurred Real 2022$'!F$1,FALSE))</f>
        <v/>
      </c>
      <c r="G131" s="105" t="str">
        <f>IF(VLOOKUP($A131,'Incurred Real 2022$'!$A$25:$AC$426,'Incurred Real 2022$'!G$1,FALSE)=0,"",VLOOKUP($A131,'Incurred Real 2022$'!$A$25:$AC$426,'Incurred Real 2022$'!G$1,FALSE))</f>
        <v/>
      </c>
      <c r="H131" s="105" t="str">
        <f>IF(VLOOKUP($A131,'Incurred Real 2022$'!$A$25:$AC$426,'Incurred Real 2022$'!H$1,FALSE)=0,"",VLOOKUP($A131,'Incurred Real 2022$'!$A$25:$AC$426,'Incurred Real 2022$'!H$1,FALSE))</f>
        <v/>
      </c>
      <c r="I131" s="105" t="str">
        <f>IF(VLOOKUP($A131,'Incurred Real 2022$'!$A$25:$AC$426,'Incurred Real 2022$'!I$1,FALSE)=0,"",VLOOKUP($A131,'Incurred Real 2022$'!$A$25:$AC$426,'Incurred Real 2022$'!I$1,FALSE))</f>
        <v/>
      </c>
      <c r="J131" s="105" t="str">
        <f>IF(VLOOKUP($A131,'Incurred Real 2022$'!$A$25:$AC$426,'Incurred Real 2022$'!J$1,FALSE)=0,"",VLOOKUP($A131,'Incurred Real 2022$'!$A$25:$AC$426,'Incurred Real 2022$'!J$1,FALSE))</f>
        <v/>
      </c>
      <c r="K131" s="105" t="str">
        <f>IF(VLOOKUP($A131,'Incurred Real 2022$'!$A$25:$AC$426,'Incurred Real 2022$'!K$1,FALSE)=0,"",VLOOKUP($A131,'Incurred Real 2022$'!$A$25:$AC$426,'Incurred Real 2022$'!K$1,FALSE))</f>
        <v/>
      </c>
      <c r="L131" s="105" t="str">
        <f>IF(VLOOKUP($A131,'Incurred Real 2022$'!$A$25:$AC$426,'Incurred Real 2022$'!L$1,FALSE)=0,"",VLOOKUP($A131,'Incurred Real 2022$'!$A$25:$AC$426,'Incurred Real 2022$'!L$1,FALSE))</f>
        <v/>
      </c>
      <c r="M131" s="105" t="str">
        <f>IF(VLOOKUP($A131,'Incurred Real 2022$'!$A$25:$AC$426,'Incurred Real 2022$'!M$1,FALSE)=0,"",VLOOKUP($A131,'Incurred Real 2022$'!$A$25:$AC$426,'Incurred Real 2022$'!M$1,FALSE))</f>
        <v/>
      </c>
      <c r="N131" s="105" t="str">
        <f>IF(VLOOKUP($A131,'Incurred Real 2022$'!$A$25:$AC$426,'Incurred Real 2022$'!N$1,FALSE)=0,"",VLOOKUP($A131,'Incurred Real 2022$'!$A$25:$AC$426,'Incurred Real 2022$'!N$1,FALSE))</f>
        <v/>
      </c>
      <c r="O131" s="105" t="str">
        <f>IF(VLOOKUP($A131,'Incurred Real 2022$'!$A$25:$AC$426,'Incurred Real 2022$'!O$1,FALSE)=0,"",VLOOKUP($A131,'Incurred Real 2022$'!$A$25:$AC$426,'Incurred Real 2022$'!O$1,FALSE))</f>
        <v/>
      </c>
      <c r="P131" s="105" t="str">
        <f>IF(VLOOKUP($A131,'Incurred Real 2022$'!$A$25:$AC$426,'Incurred Real 2022$'!P$1,FALSE)=0,"",VLOOKUP($A131,'Incurred Real 2022$'!$A$25:$AC$426,'Incurred Real 2022$'!P$1,FALSE))</f>
        <v/>
      </c>
      <c r="Q131" s="105" t="str">
        <f>IF(VLOOKUP($A131,'Incurred Real 2022$'!$A$25:$AC$426,'Incurred Real 2022$'!Q$1,FALSE)=0,"",VLOOKUP($A131,'Incurred Real 2022$'!$A$25:$AC$426,'Incurred Real 2022$'!Q$1,FALSE))</f>
        <v/>
      </c>
      <c r="R131" s="105">
        <f>IF(VLOOKUP($A131,'Incurred Real 2022$'!$A$25:$AC$426,'Incurred Real 2022$'!R$1,FALSE)=0,"",VLOOKUP($A131,'Incurred Real 2022$'!$A$25:$AC$426,'Incurred Real 2022$'!R$1,FALSE))</f>
        <v>1633772.19</v>
      </c>
      <c r="S131" s="105">
        <f>IF(VLOOKUP($A131,'Incurred Real 2022$'!$A$25:$AC$426,'Incurred Real 2022$'!S$1,FALSE)=0,"",VLOOKUP($A131,'Incurred Real 2022$'!$A$25:$AC$426,'Incurred Real 2022$'!S$1,FALSE))</f>
        <v>194814.62</v>
      </c>
      <c r="T131" s="105">
        <f>IF(VLOOKUP($A131,'Incurred Real 2022$'!$A$25:$AC$426,'Incurred Real 2022$'!T$1,FALSE)=0,"",VLOOKUP($A131,'Incurred Real 2022$'!$A$25:$AC$426,'Incurred Real 2022$'!T$1,FALSE))</f>
        <v>-820092.42</v>
      </c>
      <c r="U131" s="105">
        <f>IF(VLOOKUP($A131,'Incurred Real 2022$'!$A$25:$AC$426,'Incurred Real 2022$'!U$1,FALSE)=0,"",VLOOKUP($A131,'Incurred Real 2022$'!$A$25:$AC$426,'Incurred Real 2022$'!U$1,FALSE))</f>
        <v>-1008494.39</v>
      </c>
      <c r="V131" s="13" t="str">
        <f>IF(ISTEXT(VLOOKUP($A131,'Incurred Real 2022$'!$A$25:$AC$426,'Incurred Real 2022$'!V$1,FALSE)),"",(VLOOKUP($A131,'Incurred Real 2022$'!$A$25:$AC$426,'Incurred Real 2022$'!V$1,FALSE))*BT131*Incurred_Real!V$15)</f>
        <v/>
      </c>
      <c r="W131" s="13" t="str">
        <f>IF(ISTEXT(VLOOKUP($A131,'Incurred Real 2022$'!$A$25:$AC$426,'Incurred Real 2022$'!W$1,FALSE)),"",(VLOOKUP($A131,'Incurred Real 2022$'!$A$25:$AC$426,'Incurred Real 2022$'!W$1,FALSE))*BU131*Incurred_Real!W$15)</f>
        <v/>
      </c>
      <c r="X131" s="220" t="str">
        <f>IF(ISTEXT(VLOOKUP($A131,'Incurred Real 2022$'!$A$25:$AC$426,'Incurred Real 2022$'!X$1,FALSE)),"",(VLOOKUP($A131,'Incurred Real 2022$'!$A$25:$AC$426,'Incurred Real 2022$'!X$1,FALSE))*BV131*Incurred_Real!X$15)</f>
        <v/>
      </c>
      <c r="Y131" s="217" t="str">
        <f>IF(ISTEXT(VLOOKUP($A131,'Incurred Real 2022$'!$A$25:$AC$426,'Incurred Real 2022$'!Y$1,FALSE)),"",(VLOOKUP($A131,'Incurred Real 2022$'!$A$25:$AC$426,'Incurred Real 2022$'!Y$1,FALSE))*BW131*Incurred_Real!Y$15)</f>
        <v/>
      </c>
      <c r="Z131" s="13" t="str">
        <f>IF(ISTEXT(VLOOKUP($A131,'Incurred Real 2022$'!$A$25:$AC$426,'Incurred Real 2022$'!Z$1,FALSE)),"",(VLOOKUP($A131,'Incurred Real 2022$'!$A$25:$AC$426,'Incurred Real 2022$'!Z$1,FALSE))*BX131*Incurred_Real!Z$15)</f>
        <v/>
      </c>
      <c r="AA131" s="13" t="str">
        <f>IF(ISTEXT(VLOOKUP($A131,'Incurred Real 2022$'!$A$25:$AC$426,'Incurred Real 2022$'!AA$1,FALSE)),"",(VLOOKUP($A131,'Incurred Real 2022$'!$A$25:$AC$426,'Incurred Real 2022$'!AA$1,FALSE))*BY131*Incurred_Real!AA$15)</f>
        <v/>
      </c>
      <c r="AB131" s="13" t="str">
        <f>IF(ISTEXT(VLOOKUP($A131,'Incurred Real 2022$'!$A$25:$AC$426,'Incurred Real 2022$'!AB$1,FALSE)),"",(VLOOKUP($A131,'Incurred Real 2022$'!$A$25:$AC$426,'Incurred Real 2022$'!AB$1,FALSE))*BZ131*Incurred_Real!AB$15)</f>
        <v/>
      </c>
      <c r="AC131" s="13" t="str">
        <f>IF(ISTEXT(VLOOKUP($A131,'Incurred Real 2022$'!$A$25:$AC$426,'Incurred Real 2022$'!AC$1,FALSE)),"",(VLOOKUP($A131,'Incurred Real 2022$'!$A$25:$AC$426,'Incurred Real 2022$'!AC$1,FALSE))*CA131*Incurred_Real!AC$15)</f>
        <v/>
      </c>
      <c r="AD131" s="221">
        <f t="shared" si="45"/>
        <v>0</v>
      </c>
      <c r="AE131" s="221">
        <f t="shared" si="46"/>
        <v>3657173.62</v>
      </c>
      <c r="AF131" s="239">
        <f t="shared" si="51"/>
        <v>0</v>
      </c>
      <c r="AG131" s="222">
        <f t="shared" si="47"/>
        <v>0</v>
      </c>
      <c r="AH131" s="223">
        <f t="shared" si="54"/>
        <v>1.1958416819189206</v>
      </c>
      <c r="AI131" s="224">
        <f t="shared" si="48"/>
        <v>2021</v>
      </c>
      <c r="AJ131" s="225" t="str">
        <f>VLOOKUP($A131,Project_Commissioning!$C$4:$H$355,Project_Commissioning!F$1,FALSE)</f>
        <v xml:space="preserve"> </v>
      </c>
      <c r="AK131" s="226">
        <f>VLOOKUP($A131,Project_Commissioning!$C$4:$H$355,Project_Commissioning!G$1,FALSE)</f>
        <v>2021</v>
      </c>
      <c r="AL131" s="225" t="str">
        <f>IF(VLOOKUP($A131,Project_Commissioning!$C$4:$H$355,Project_Commissioning!H$1,FALSE)=0,"",VLOOKUP($A131,Project_Commissioning!$C$4:$H$355,Project_Commissioning!H$1,FALSE))</f>
        <v/>
      </c>
      <c r="AM131" s="237">
        <f t="shared" si="52"/>
        <v>0</v>
      </c>
      <c r="AN131" s="221" cm="1">
        <f t="array" ref="AN131">IF(ROUND(AE131,0)=0,0,LOOKUP(2,1/(F131:AC131&lt;&gt;""),F131:AC131))</f>
        <v>-1008494.39</v>
      </c>
      <c r="AO131" s="221">
        <f t="shared" si="53"/>
        <v>0</v>
      </c>
      <c r="AP131" s="79"/>
      <c r="AQ131" s="20"/>
      <c r="AR131" s="245">
        <f>IF(ISNA(VLOOKUP($A131,'Success Asset Classes'!$B$15:$AA$114,'Success Asset Classes'!$AA$1,FALSE)),0,VLOOKUP($A131,'Success Asset Classes'!$B$15:$AA$114,'Success Asset Classes'!$AA$1,FALSE))</f>
        <v>0</v>
      </c>
      <c r="AS131" s="230">
        <f>IF($AR131=0,VLOOKUP(MID($A131,4,5),'Project splits'!$C$5:$AM$346,AS$22,FALSE),IF(ISNA(VLOOKUP($A131,'Success Asset Classes'!$B$15:$BD$377,AS$21,FALSE)),VLOOKUP(MID($A131,4,5),'Project splits'!$C$5:$AM$346,AS$22,FALSE),VLOOKUP($A131,'Success Asset Classes'!$B$15:$BD$377,AS$21,FALSE)))</f>
        <v>0</v>
      </c>
      <c r="AT131" s="230">
        <f>IF($AR131=0,VLOOKUP(MID($A131,4,5),'Project splits'!$C$5:$AM$346,AT$22,FALSE),IF(ISNA(VLOOKUP($A131,'Success Asset Classes'!$B$15:$BD$377,AT$21,FALSE)),VLOOKUP(MID($A131,4,5),'Project splits'!$C$5:$AM$346,AT$22,FALSE),VLOOKUP($A131,'Success Asset Classes'!$B$15:$BD$377,AT$21,FALSE)))</f>
        <v>0</v>
      </c>
      <c r="AU131" s="230">
        <f>IF($AR131=0,VLOOKUP(MID($A131,4,5),'Project splits'!$C$5:$AM$346,AU$22,FALSE),IF(ISNA(VLOOKUP($A131,'Success Asset Classes'!$B$15:$BD$377,AU$21,FALSE)),VLOOKUP(MID($A131,4,5),'Project splits'!$C$5:$AM$346,AU$22,FALSE),VLOOKUP($A131,'Success Asset Classes'!$B$15:$BD$377,AU$21,FALSE)))</f>
        <v>0</v>
      </c>
      <c r="AV131" s="230">
        <f>IF($AR131=0,VLOOKUP(MID($A131,4,5),'Project splits'!$C$5:$AM$346,AV$22,FALSE),IF(ISNA(VLOOKUP($A131,'Success Asset Classes'!$B$15:$BD$377,AV$21,FALSE)),VLOOKUP(MID($A131,4,5),'Project splits'!$C$5:$AM$346,AV$22,FALSE),VLOOKUP($A131,'Success Asset Classes'!$B$15:$BD$377,AV$21,FALSE)))</f>
        <v>0</v>
      </c>
      <c r="AW131" s="230">
        <f>IF($AR131=0,VLOOKUP(MID($A131,4,5),'Project splits'!$C$5:$AM$346,AW$22,FALSE),IF(ISNA(VLOOKUP($A131,'Success Asset Classes'!$B$15:$BD$377,AW$21,FALSE)),VLOOKUP(MID($A131,4,5),'Project splits'!$C$5:$AM$346,AW$22,FALSE),VLOOKUP($A131,'Success Asset Classes'!$B$15:$BD$377,AW$21,FALSE)))</f>
        <v>0</v>
      </c>
      <c r="AX131" s="230">
        <f>IF($AR131=0,VLOOKUP(MID($A131,4,5),'Project splits'!$C$5:$AM$346,AX$22,FALSE),IF(ISNA(VLOOKUP($A131,'Success Asset Classes'!$B$15:$BD$377,AX$21,FALSE)),VLOOKUP(MID($A131,4,5),'Project splits'!$C$5:$AM$346,AX$22,FALSE),VLOOKUP($A131,'Success Asset Classes'!$B$15:$BD$377,AX$21,FALSE)))</f>
        <v>0</v>
      </c>
      <c r="AY131" s="230">
        <f>IF($AR131=0,VLOOKUP(MID($A131,4,5),'Project splits'!$C$5:$AM$346,AY$22,FALSE),IF(ISNA(VLOOKUP($A131,'Success Asset Classes'!$B$15:$BD$377,AY$21,FALSE)),VLOOKUP(MID($A131,4,5),'Project splits'!$C$5:$AM$346,AY$22,FALSE),VLOOKUP($A131,'Success Asset Classes'!$B$15:$BD$377,AY$21,FALSE)))</f>
        <v>0</v>
      </c>
      <c r="AZ131" s="230">
        <f>IF($AR131=0,VLOOKUP(MID($A131,4,5),'Project splits'!$C$5:$AM$346,AZ$22,FALSE),IF(ISNA(VLOOKUP($A131,'Success Asset Classes'!$B$15:$BD$377,AZ$21,FALSE)),VLOOKUP(MID($A131,4,5),'Project splits'!$C$5:$AM$346,AZ$22,FALSE),VLOOKUP($A131,'Success Asset Classes'!$B$15:$BD$377,AZ$21,FALSE)))</f>
        <v>0</v>
      </c>
      <c r="BA131" s="230">
        <f>IF($AR131=0,VLOOKUP(MID($A131,4,5),'Project splits'!$C$5:$AM$346,BA$22,FALSE),IF(ISNA(VLOOKUP($A131,'Success Asset Classes'!$B$15:$BD$377,BA$21,FALSE)),VLOOKUP(MID($A131,4,5),'Project splits'!$C$5:$AM$346,BA$22,FALSE),VLOOKUP($A131,'Success Asset Classes'!$B$15:$BD$377,BA$21,FALSE)))</f>
        <v>0</v>
      </c>
      <c r="BB131" s="230">
        <f>IF($AR131=0,VLOOKUP(MID($A131,4,5),'Project splits'!$C$5:$AM$346,BB$22,FALSE),IF(ISNA(VLOOKUP($A131,'Success Asset Classes'!$B$15:$BD$377,BB$21,FALSE)),VLOOKUP(MID($A131,4,5),'Project splits'!$C$5:$AM$346,BB$22,FALSE),VLOOKUP($A131,'Success Asset Classes'!$B$15:$BD$377,BB$21,FALSE)))</f>
        <v>1</v>
      </c>
      <c r="BC131" s="230">
        <f>IF($AR131=0,VLOOKUP(MID($A131,4,5),'Project splits'!$C$5:$AM$346,BC$22,FALSE),IF(ISNA(VLOOKUP($A131,'Success Asset Classes'!$B$15:$BD$377,BC$21,FALSE)),VLOOKUP(MID($A131,4,5),'Project splits'!$C$5:$AM$346,BC$22,FALSE),VLOOKUP($A131,'Success Asset Classes'!$B$15:$BD$377,BC$21,FALSE)))</f>
        <v>0</v>
      </c>
      <c r="BD131" s="230">
        <f>IF($AR131=0,VLOOKUP(MID($A131,4,5),'Project splits'!$C$5:$AM$346,BD$22,FALSE),IF(ISNA(VLOOKUP($A131,'Success Asset Classes'!$B$15:$BD$377,BD$21,FALSE)),VLOOKUP(MID($A131,4,5),'Project splits'!$C$5:$AM$346,BD$22,FALSE),VLOOKUP($A131,'Success Asset Classes'!$B$15:$BD$377,BD$21,FALSE)))</f>
        <v>0</v>
      </c>
      <c r="BE131" s="230">
        <f>IF($AR131=0,VLOOKUP(MID($A131,4,5),'Project splits'!$C$5:$AM$346,BE$22,FALSE),IF(ISNA(VLOOKUP($A131,'Success Asset Classes'!$B$15:$BD$377,BE$21,FALSE)),VLOOKUP(MID($A131,4,5),'Project splits'!$C$5:$AM$346,BE$22,FALSE),VLOOKUP($A131,'Success Asset Classes'!$B$15:$BD$377,BE$21,FALSE)))</f>
        <v>0</v>
      </c>
      <c r="BF131" s="230">
        <f>IF($AR131=0,VLOOKUP(MID($A131,4,5),'Project splits'!$C$5:$AM$346,BF$22,FALSE),IF(ISNA(VLOOKUP($A131,'Success Asset Classes'!$B$15:$BD$377,BF$21,FALSE)),VLOOKUP(MID($A131,4,5),'Project splits'!$C$5:$AM$346,BF$22,FALSE),VLOOKUP($A131,'Success Asset Classes'!$B$15:$BD$377,BF$21,FALSE)))</f>
        <v>0</v>
      </c>
      <c r="BG131" s="230">
        <f>IF($AR131=0,VLOOKUP(MID($A131,4,5),'Project splits'!$C$5:$AM$346,BG$22,FALSE),IF(ISNA(VLOOKUP($A131,'Success Asset Classes'!$B$15:$BD$377,BG$21,FALSE)),VLOOKUP(MID($A131,4,5),'Project splits'!$C$5:$AM$346,BG$22,FALSE),VLOOKUP($A131,'Success Asset Classes'!$B$15:$BD$377,BG$21,FALSE)))</f>
        <v>0</v>
      </c>
      <c r="BH131" s="230">
        <f>IF($AR131=0,VLOOKUP(MID($A131,4,5),'Project splits'!$C$5:$AM$346,BH$22,FALSE),IF(ISNA(VLOOKUP($A131,'Success Asset Classes'!$B$15:$BD$377,BH$21,FALSE)),VLOOKUP(MID($A131,4,5),'Project splits'!$C$5:$AM$346,BH$22,FALSE),VLOOKUP($A131,'Success Asset Classes'!$B$15:$BD$377,BH$21,FALSE)))</f>
        <v>0</v>
      </c>
      <c r="BI131" s="230">
        <f>IF($AR131=0,VLOOKUP(MID($A131,4,5),'Project splits'!$C$5:$AM$346,BI$22,FALSE),IF(ISNA(VLOOKUP($A131,'Success Asset Classes'!$B$15:$BD$377,BI$21,FALSE)),VLOOKUP(MID($A131,4,5),'Project splits'!$C$5:$AM$346,BI$22,FALSE),VLOOKUP($A131,'Success Asset Classes'!$B$15:$BD$377,BI$21,FALSE)))</f>
        <v>0</v>
      </c>
      <c r="BJ131" s="230">
        <f>IF($AR131=0,VLOOKUP(MID($A131,4,5),'Project splits'!$C$5:$AM$346,BJ$22,FALSE),IF(ISNA(VLOOKUP($A131,'Success Asset Classes'!$B$15:$BD$377,BJ$21,FALSE)),VLOOKUP(MID($A131,4,5),'Project splits'!$C$5:$AM$346,BJ$22,FALSE),VLOOKUP($A131,'Success Asset Classes'!$B$15:$BD$377,BJ$21,FALSE)))</f>
        <v>0</v>
      </c>
      <c r="BK131" s="230">
        <f>IF($AR131=0,VLOOKUP(MID($A131,4,5),'Project splits'!$C$5:$AM$346,BK$22,FALSE),IF(ISNA(VLOOKUP($A131,'Success Asset Classes'!$B$15:$BD$377,BK$21,FALSE)),VLOOKUP(MID($A131,4,5),'Project splits'!$C$5:$AM$346,BK$22,FALSE),VLOOKUP($A131,'Success Asset Classes'!$B$15:$BD$377,BK$21,FALSE)))</f>
        <v>0</v>
      </c>
      <c r="BL131" s="230">
        <f>IF($AR131=0,VLOOKUP(MID($A131,4,5),'Project splits'!$C$5:$AM$346,BL$22,FALSE),IF(ISNA(VLOOKUP($A131,'Success Asset Classes'!$B$15:$BD$377,BL$21,FALSE)),VLOOKUP(MID($A131,4,5),'Project splits'!$C$5:$AM$346,BL$22,FALSE),VLOOKUP($A131,'Success Asset Classes'!$B$15:$BD$377,BL$21,FALSE)))</f>
        <v>0</v>
      </c>
      <c r="BM131" s="230">
        <f>IF($AR131=0,VLOOKUP(MID($A131,4,5),'Project splits'!$C$5:$AM$346,BM$22,FALSE),IF(ISNA(VLOOKUP($A131,'Success Asset Classes'!$B$15:$BD$377,BM$21,FALSE)),VLOOKUP(MID($A131,4,5),'Project splits'!$C$5:$AM$346,BM$22,FALSE),VLOOKUP($A131,'Success Asset Classes'!$B$15:$BD$377,BM$21,FALSE)))</f>
        <v>0</v>
      </c>
      <c r="BN131" s="230">
        <f>IF($AR131=0,VLOOKUP(MID($A131,4,5),'Project splits'!$C$5:$AM$346,BN$22,FALSE),IF(ISNA(VLOOKUP($A131,'Success Asset Classes'!$B$15:$BD$377,BN$21,FALSE)),VLOOKUP(MID($A131,4,5),'Project splits'!$C$5:$AM$346,BN$22,FALSE),VLOOKUP($A131,'Success Asset Classes'!$B$15:$BD$377,BN$21,FALSE)))</f>
        <v>0</v>
      </c>
      <c r="BO131" s="230">
        <f>IF($AR131=0,VLOOKUP(MID($A131,4,5),'Project splits'!$C$5:$AM$346,BO$22,FALSE),IF(ISNA(VLOOKUP($A131,'Success Asset Classes'!$B$15:$BD$377,BO$21,FALSE)),VLOOKUP(MID($A131,4,5),'Project splits'!$C$5:$AM$346,BO$22,FALSE),VLOOKUP($A131,'Success Asset Classes'!$B$15:$BD$377,BO$21,FALSE)))</f>
        <v>0</v>
      </c>
      <c r="BP131" s="230">
        <f>IF($AR131=0,VLOOKUP(MID($A131,4,5),'Project splits'!$C$5:$AM$346,BP$22,FALSE),IF(ISNA(VLOOKUP($A131,'Success Asset Classes'!$B$15:$BD$377,BP$21,FALSE)),VLOOKUP(MID($A131,4,5),'Project splits'!$C$5:$AM$346,BP$22,FALSE),VLOOKUP($A131,'Success Asset Classes'!$B$15:$BD$377,BP$21,FALSE)))</f>
        <v>0</v>
      </c>
      <c r="BQ131" s="230">
        <f>IF($AR131=0,VLOOKUP(MID($A131,4,5),'Project splits'!$C$5:$AM$346,BQ$22,FALSE),IF(ISNA(VLOOKUP($A131,'Success Asset Classes'!$B$15:$BD$377,BQ$21,FALSE)),VLOOKUP(MID($A131,4,5),'Project splits'!$C$5:$AM$346,BQ$22,FALSE),VLOOKUP($A131,'Success Asset Classes'!$B$15:$BD$377,BQ$21,FALSE)))</f>
        <v>0</v>
      </c>
      <c r="BR131" s="230">
        <f>IF($AR131=0,VLOOKUP(MID($A131,4,5),'Project splits'!$C$5:$AM$346,BR$22,FALSE),IF(ISNA(VLOOKUP($A131,'Success Asset Classes'!$B$15:$BD$377,BR$21,FALSE)),VLOOKUP(MID($A131,4,5),'Project splits'!$C$5:$AM$346,BR$22,FALSE),VLOOKUP($A131,'Success Asset Classes'!$B$15:$BD$377,BR$21,FALSE)))</f>
        <v>0</v>
      </c>
      <c r="BS131" s="247">
        <f t="shared" si="49"/>
        <v>1</v>
      </c>
      <c r="BT131" s="249">
        <f>1+IF(ISNA(VLOOKUP($A131,'Project labour content'!$A$7:$D$255,'Project labour content'!$D$1,FALSE)),VLOOKUP($D131,'Project labour content'!$F$6:$G$15,'Project labour content'!$G$1,FALSE),VLOOKUP($A131,'Project labour content'!$A$7:$D$255,'Project labour content'!$D$1,FALSE))*LabEsc22*1</f>
        <v>1.0008197452279752</v>
      </c>
      <c r="BU131" s="249">
        <f>1+IF(ISNA(VLOOKUP($A131,'Project labour content'!$A$7:$D$255,'Project labour content'!$D$1,FALSE)),VLOOKUP($D131,'Project labour content'!$F$6:$G$15,'Project labour content'!$G$1,FALSE),VLOOKUP($A131,'Project labour content'!$A$7:$D$255,'Project labour content'!$D$1,FALSE))*LabEsc23*1</f>
        <v>1.0016434252330446</v>
      </c>
      <c r="BV131" s="249">
        <f>1+IF(ISNA(VLOOKUP($A131,'Project labour content'!$A$7:$D$255,'Project labour content'!$D$1,FALSE)),VLOOKUP($D131,'Project labour content'!$F$6:$G$15,'Project labour content'!$G$1,FALSE),VLOOKUP($A131,'Project labour content'!$A$7:$D$255,'Project labour content'!$D$1,FALSE))*LabEsc24*1</f>
        <v>1.0024193317978201</v>
      </c>
      <c r="BW131" s="249">
        <f>1+IF(ISNA(VLOOKUP($A131,'Project labour content'!$A$7:$D$255,'Project labour content'!$D$1,FALSE)),VLOOKUP($D131,'Project labour content'!$F$6:$G$15,'Project labour content'!$G$1,FALSE),VLOOKUP($A131,'Project labour content'!$A$7:$D$255,'Project labour content'!$D$1,FALSE))*LabEsc25*1</f>
        <v>1.003458529323576</v>
      </c>
      <c r="BX131" s="249">
        <f>1+IF(ISNA(VLOOKUP($A131,'Project labour content'!$A$7:$D$255,'Project labour content'!$D$1,FALSE)),VLOOKUP($D131,'Project labour content'!$F$6:$G$15,'Project labour content'!$G$1,FALSE),VLOOKUP($A131,'Project labour content'!$A$7:$D$255,'Project labour content'!$D$1,FALSE))*LabEsc26*1</f>
        <v>1.0045910814270622</v>
      </c>
      <c r="BY131" s="249">
        <f>1+IF(ISNA(VLOOKUP($A131,'Project labour content'!$A$7:$D$255,'Project labour content'!$D$1,FALSE)),VLOOKUP($D131,'Project labour content'!$F$6:$G$15,'Project labour content'!$G$1,FALSE),VLOOKUP($A131,'Project labour content'!$A$7:$D$255,'Project labour content'!$D$1,FALSE))*LabEsc27*1</f>
        <v>1.005292566776083</v>
      </c>
      <c r="BZ131" s="249">
        <f>1+IF(ISNA(VLOOKUP($A131,'Project labour content'!$A$7:$D$255,'Project labour content'!$D$1,FALSE)),VLOOKUP($D131,'Project labour content'!$F$6:$G$15,'Project labour content'!$G$1,FALSE),VLOOKUP($A131,'Project labour content'!$A$7:$D$255,'Project labour content'!$D$1,FALSE))*LabEsc28*1</f>
        <v>1.0058207852438958</v>
      </c>
      <c r="CA131" s="249">
        <f>1+IF(ISNA(VLOOKUP($A131,'Project labour content'!$A$7:$D$255,'Project labour content'!$D$1,FALSE)),VLOOKUP($D131,'Project labour content'!$F$6:$G$15,'Project labour content'!$G$1,FALSE),VLOOKUP($A131,'Project labour content'!$A$7:$D$255,'Project labour content'!$D$1,FALSE))*LabEsc29*1</f>
        <v>1.0066684702410418</v>
      </c>
      <c r="CB131" s="250" t="str">
        <f>IF(ISNA(VLOOKUP($A131,'Project labour content'!$A$7:$D$255,'Project labour content'!$D$1,FALSE)),"Category","Project")</f>
        <v>Category</v>
      </c>
      <c r="CD131" s="247" t="str">
        <f t="shared" si="50"/>
        <v>11894</v>
      </c>
      <c r="CE131" s="3"/>
    </row>
    <row r="132" spans="1:83" x14ac:dyDescent="0.15">
      <c r="A132" s="11" t="s">
        <v>196</v>
      </c>
      <c r="B132" s="11" t="str">
        <f>VLOOKUP($A132,'Incurred Real 2022$'!$A$25:$AC$426,'Incurred Real 2022$'!B$1,FALSE)</f>
        <v>Capital Project Scopes and Estimates 2018-23</v>
      </c>
      <c r="C132" s="11" t="str">
        <f>VLOOKUP($A132,'Incurred Real 2022$'!$A$25:$AC$426,'Incurred Real 2022$'!C$1,FALSE)</f>
        <v>ExAnte</v>
      </c>
      <c r="D132" s="11" t="str">
        <f>VLOOKUP($A132,'Incurred Real 2022$'!$A$25:$AC$426,'Incurred Real 2022$'!D$1,FALSE)</f>
        <v>Replacement</v>
      </c>
      <c r="E132" s="11" t="str">
        <f>VLOOKUP($A132,'Incurred Real 2022$'!$A$25:$AC$426,'Incurred Real 2022$'!E$1,FALSE)</f>
        <v>Closed</v>
      </c>
      <c r="F132" s="105" t="str">
        <f>IF(VLOOKUP($A132,'Incurred Real 2022$'!$A$25:$AC$426,'Incurred Real 2022$'!F$1,FALSE)=0,"",VLOOKUP($A132,'Incurred Real 2022$'!$A$25:$AC$426,'Incurred Real 2022$'!F$1,FALSE))</f>
        <v/>
      </c>
      <c r="G132" s="105" t="str">
        <f>IF(VLOOKUP($A132,'Incurred Real 2022$'!$A$25:$AC$426,'Incurred Real 2022$'!G$1,FALSE)=0,"",VLOOKUP($A132,'Incurred Real 2022$'!$A$25:$AC$426,'Incurred Real 2022$'!G$1,FALSE))</f>
        <v/>
      </c>
      <c r="H132" s="105" t="str">
        <f>IF(VLOOKUP($A132,'Incurred Real 2022$'!$A$25:$AC$426,'Incurred Real 2022$'!H$1,FALSE)=0,"",VLOOKUP($A132,'Incurred Real 2022$'!$A$25:$AC$426,'Incurred Real 2022$'!H$1,FALSE))</f>
        <v/>
      </c>
      <c r="I132" s="105" t="str">
        <f>IF(VLOOKUP($A132,'Incurred Real 2022$'!$A$25:$AC$426,'Incurred Real 2022$'!I$1,FALSE)=0,"",VLOOKUP($A132,'Incurred Real 2022$'!$A$25:$AC$426,'Incurred Real 2022$'!I$1,FALSE))</f>
        <v/>
      </c>
      <c r="J132" s="105" t="str">
        <f>IF(VLOOKUP($A132,'Incurred Real 2022$'!$A$25:$AC$426,'Incurred Real 2022$'!J$1,FALSE)=0,"",VLOOKUP($A132,'Incurred Real 2022$'!$A$25:$AC$426,'Incurred Real 2022$'!J$1,FALSE))</f>
        <v/>
      </c>
      <c r="K132" s="105" t="str">
        <f>IF(VLOOKUP($A132,'Incurred Real 2022$'!$A$25:$AC$426,'Incurred Real 2022$'!K$1,FALSE)=0,"",VLOOKUP($A132,'Incurred Real 2022$'!$A$25:$AC$426,'Incurred Real 2022$'!K$1,FALSE))</f>
        <v/>
      </c>
      <c r="L132" s="105" t="str">
        <f>IF(VLOOKUP($A132,'Incurred Real 2022$'!$A$25:$AC$426,'Incurred Real 2022$'!L$1,FALSE)=0,"",VLOOKUP($A132,'Incurred Real 2022$'!$A$25:$AC$426,'Incurred Real 2022$'!L$1,FALSE))</f>
        <v/>
      </c>
      <c r="M132" s="105" t="str">
        <f>IF(VLOOKUP($A132,'Incurred Real 2022$'!$A$25:$AC$426,'Incurred Real 2022$'!M$1,FALSE)=0,"",VLOOKUP($A132,'Incurred Real 2022$'!$A$25:$AC$426,'Incurred Real 2022$'!M$1,FALSE))</f>
        <v/>
      </c>
      <c r="N132" s="105" t="str">
        <f>IF(VLOOKUP($A132,'Incurred Real 2022$'!$A$25:$AC$426,'Incurred Real 2022$'!N$1,FALSE)=0,"",VLOOKUP($A132,'Incurred Real 2022$'!$A$25:$AC$426,'Incurred Real 2022$'!N$1,FALSE))</f>
        <v/>
      </c>
      <c r="O132" s="105">
        <f>IF(VLOOKUP($A132,'Incurred Real 2022$'!$A$25:$AC$426,'Incurred Real 2022$'!O$1,FALSE)=0,"",VLOOKUP($A132,'Incurred Real 2022$'!$A$25:$AC$426,'Incurred Real 2022$'!O$1,FALSE))</f>
        <v>1049455.56</v>
      </c>
      <c r="P132" s="105">
        <f>IF(VLOOKUP($A132,'Incurred Real 2022$'!$A$25:$AC$426,'Incurred Real 2022$'!P$1,FALSE)=0,"",VLOOKUP($A132,'Incurred Real 2022$'!$A$25:$AC$426,'Incurred Real 2022$'!P$1,FALSE))</f>
        <v>1220165.2</v>
      </c>
      <c r="Q132" s="105">
        <f>IF(VLOOKUP($A132,'Incurred Real 2022$'!$A$25:$AC$426,'Incurred Real 2022$'!Q$1,FALSE)=0,"",VLOOKUP($A132,'Incurred Real 2022$'!$A$25:$AC$426,'Incurred Real 2022$'!Q$1,FALSE))</f>
        <v>782146.92</v>
      </c>
      <c r="R132" s="105">
        <f>IF(VLOOKUP($A132,'Incurred Real 2022$'!$A$25:$AC$426,'Incurred Real 2022$'!R$1,FALSE)=0,"",VLOOKUP($A132,'Incurred Real 2022$'!$A$25:$AC$426,'Incurred Real 2022$'!R$1,FALSE))</f>
        <v>46771.62</v>
      </c>
      <c r="S132" s="105" t="str">
        <f>IF(VLOOKUP($A132,'Incurred Real 2022$'!$A$25:$AC$426,'Incurred Real 2022$'!S$1,FALSE)=0,"",VLOOKUP($A132,'Incurred Real 2022$'!$A$25:$AC$426,'Incurred Real 2022$'!S$1,FALSE))</f>
        <v/>
      </c>
      <c r="T132" s="105">
        <f>IF(VLOOKUP($A132,'Incurred Real 2022$'!$A$25:$AC$426,'Incurred Real 2022$'!T$1,FALSE)=0,"",VLOOKUP($A132,'Incurred Real 2022$'!$A$25:$AC$426,'Incurred Real 2022$'!T$1,FALSE))</f>
        <v>-1500009.76</v>
      </c>
      <c r="U132" s="105">
        <f>IF(VLOOKUP($A132,'Incurred Real 2022$'!$A$25:$AC$426,'Incurred Real 2022$'!U$1,FALSE)=0,"",VLOOKUP($A132,'Incurred Real 2022$'!$A$25:$AC$426,'Incurred Real 2022$'!U$1,FALSE))</f>
        <v>-1407164.14</v>
      </c>
      <c r="V132" s="13" t="str">
        <f>IF(ISTEXT(VLOOKUP($A132,'Incurred Real 2022$'!$A$25:$AC$426,'Incurred Real 2022$'!V$1,FALSE)),"",(VLOOKUP($A132,'Incurred Real 2022$'!$A$25:$AC$426,'Incurred Real 2022$'!V$1,FALSE))*BT132*Incurred_Real!V$15)</f>
        <v/>
      </c>
      <c r="W132" s="13" t="str">
        <f>IF(ISTEXT(VLOOKUP($A132,'Incurred Real 2022$'!$A$25:$AC$426,'Incurred Real 2022$'!W$1,FALSE)),"",(VLOOKUP($A132,'Incurred Real 2022$'!$A$25:$AC$426,'Incurred Real 2022$'!W$1,FALSE))*BU132*Incurred_Real!W$15)</f>
        <v/>
      </c>
      <c r="X132" s="220" t="str">
        <f>IF(ISTEXT(VLOOKUP($A132,'Incurred Real 2022$'!$A$25:$AC$426,'Incurred Real 2022$'!X$1,FALSE)),"",(VLOOKUP($A132,'Incurred Real 2022$'!$A$25:$AC$426,'Incurred Real 2022$'!X$1,FALSE))*BV132*Incurred_Real!X$15)</f>
        <v/>
      </c>
      <c r="Y132" s="217" t="str">
        <f>IF(ISTEXT(VLOOKUP($A132,'Incurred Real 2022$'!$A$25:$AC$426,'Incurred Real 2022$'!Y$1,FALSE)),"",(VLOOKUP($A132,'Incurred Real 2022$'!$A$25:$AC$426,'Incurred Real 2022$'!Y$1,FALSE))*BW132*Incurred_Real!Y$15)</f>
        <v/>
      </c>
      <c r="Z132" s="13" t="str">
        <f>IF(ISTEXT(VLOOKUP($A132,'Incurred Real 2022$'!$A$25:$AC$426,'Incurred Real 2022$'!Z$1,FALSE)),"",(VLOOKUP($A132,'Incurred Real 2022$'!$A$25:$AC$426,'Incurred Real 2022$'!Z$1,FALSE))*BX132*Incurred_Real!Z$15)</f>
        <v/>
      </c>
      <c r="AA132" s="13" t="str">
        <f>IF(ISTEXT(VLOOKUP($A132,'Incurred Real 2022$'!$A$25:$AC$426,'Incurred Real 2022$'!AA$1,FALSE)),"",(VLOOKUP($A132,'Incurred Real 2022$'!$A$25:$AC$426,'Incurred Real 2022$'!AA$1,FALSE))*BY132*Incurred_Real!AA$15)</f>
        <v/>
      </c>
      <c r="AB132" s="13" t="str">
        <f>IF(ISTEXT(VLOOKUP($A132,'Incurred Real 2022$'!$A$25:$AC$426,'Incurred Real 2022$'!AB$1,FALSE)),"",(VLOOKUP($A132,'Incurred Real 2022$'!$A$25:$AC$426,'Incurred Real 2022$'!AB$1,FALSE))*BZ132*Incurred_Real!AB$15)</f>
        <v/>
      </c>
      <c r="AC132" s="13" t="str">
        <f>IF(ISTEXT(VLOOKUP($A132,'Incurred Real 2022$'!$A$25:$AC$426,'Incurred Real 2022$'!AC$1,FALSE)),"",(VLOOKUP($A132,'Incurred Real 2022$'!$A$25:$AC$426,'Incurred Real 2022$'!AC$1,FALSE))*CA132*Incurred_Real!AC$15)</f>
        <v/>
      </c>
      <c r="AD132" s="221">
        <f t="shared" si="45"/>
        <v>191365.39999999991</v>
      </c>
      <c r="AE132" s="221">
        <f t="shared" si="46"/>
        <v>6005713.1999999993</v>
      </c>
      <c r="AF132" s="239">
        <f t="shared" si="51"/>
        <v>515979.65314982203</v>
      </c>
      <c r="AG132" s="222">
        <f t="shared" si="47"/>
        <v>431478.23073188885</v>
      </c>
      <c r="AH132" s="223">
        <f t="shared" si="54"/>
        <v>1.1958416819189206</v>
      </c>
      <c r="AI132" s="224">
        <f t="shared" si="48"/>
        <v>2021</v>
      </c>
      <c r="AJ132" s="225" t="str">
        <f>VLOOKUP($A132,Project_Commissioning!$C$4:$H$355,Project_Commissioning!F$1,FALSE)</f>
        <v xml:space="preserve"> </v>
      </c>
      <c r="AK132" s="226">
        <f>VLOOKUP($A132,Project_Commissioning!$C$4:$H$355,Project_Commissioning!G$1,FALSE)</f>
        <v>2021</v>
      </c>
      <c r="AL132" s="225" t="str">
        <f>IF(VLOOKUP($A132,Project_Commissioning!$C$4:$H$355,Project_Commissioning!H$1,FALSE)=0,"",VLOOKUP($A132,Project_Commissioning!$C$4:$H$355,Project_Commissioning!H$1,FALSE))</f>
        <v/>
      </c>
      <c r="AM132" s="237">
        <f t="shared" si="52"/>
        <v>458281.99293202767</v>
      </c>
      <c r="AN132" s="221" cm="1">
        <f t="array" ref="AN132">IF(ROUND(AE132,0)=0,0,LOOKUP(2,1/(F132:AC132&lt;&gt;""),F132:AC132))</f>
        <v>-1407164.14</v>
      </c>
      <c r="AO132" s="221">
        <f t="shared" si="53"/>
        <v>0</v>
      </c>
      <c r="AP132" s="79"/>
      <c r="AQ132" s="20"/>
      <c r="AR132" s="245">
        <f>IF(ISNA(VLOOKUP($A132,'Success Asset Classes'!$B$15:$AA$114,'Success Asset Classes'!$AA$1,FALSE)),0,VLOOKUP($A132,'Success Asset Classes'!$B$15:$AA$114,'Success Asset Classes'!$AA$1,FALSE))</f>
        <v>0</v>
      </c>
      <c r="AS132" s="230">
        <f>IF($AR132=0,VLOOKUP(MID($A132,4,5),'Project splits'!$C$5:$AM$346,AS$22,FALSE),IF(ISNA(VLOOKUP($A132,'Success Asset Classes'!$B$15:$BD$377,AS$21,FALSE)),VLOOKUP(MID($A132,4,5),'Project splits'!$C$5:$AM$346,AS$22,FALSE),VLOOKUP($A132,'Success Asset Classes'!$B$15:$BD$377,AS$21,FALSE)))</f>
        <v>0</v>
      </c>
      <c r="AT132" s="230">
        <f>IF($AR132=0,VLOOKUP(MID($A132,4,5),'Project splits'!$C$5:$AM$346,AT$22,FALSE),IF(ISNA(VLOOKUP($A132,'Success Asset Classes'!$B$15:$BD$377,AT$21,FALSE)),VLOOKUP(MID($A132,4,5),'Project splits'!$C$5:$AM$346,AT$22,FALSE),VLOOKUP($A132,'Success Asset Classes'!$B$15:$BD$377,AT$21,FALSE)))</f>
        <v>1.2598210977913676E-2</v>
      </c>
      <c r="AU132" s="230">
        <f>IF($AR132=0,VLOOKUP(MID($A132,4,5),'Project splits'!$C$5:$AM$346,AU$22,FALSE),IF(ISNA(VLOOKUP($A132,'Success Asset Classes'!$B$15:$BD$377,AU$21,FALSE)),VLOOKUP(MID($A132,4,5),'Project splits'!$C$5:$AM$346,AU$22,FALSE),VLOOKUP($A132,'Success Asset Classes'!$B$15:$BD$377,AU$21,FALSE)))</f>
        <v>4.0410234138469919E-2</v>
      </c>
      <c r="AV132" s="230">
        <f>IF($AR132=0,VLOOKUP(MID($A132,4,5),'Project splits'!$C$5:$AM$346,AV$22,FALSE),IF(ISNA(VLOOKUP($A132,'Success Asset Classes'!$B$15:$BD$377,AV$21,FALSE)),VLOOKUP(MID($A132,4,5),'Project splits'!$C$5:$AM$346,AV$22,FALSE),VLOOKUP($A132,'Success Asset Classes'!$B$15:$BD$377,AV$21,FALSE)))</f>
        <v>1.9519967422123616E-2</v>
      </c>
      <c r="AW132" s="230">
        <f>IF($AR132=0,VLOOKUP(MID($A132,4,5),'Project splits'!$C$5:$AM$346,AW$22,FALSE),IF(ISNA(VLOOKUP($A132,'Success Asset Classes'!$B$15:$BD$377,AW$21,FALSE)),VLOOKUP(MID($A132,4,5),'Project splits'!$C$5:$AM$346,AW$22,FALSE),VLOOKUP($A132,'Success Asset Classes'!$B$15:$BD$377,AW$21,FALSE)))</f>
        <v>0</v>
      </c>
      <c r="AX132" s="230">
        <f>IF($AR132=0,VLOOKUP(MID($A132,4,5),'Project splits'!$C$5:$AM$346,AX$22,FALSE),IF(ISNA(VLOOKUP($A132,'Success Asset Classes'!$B$15:$BD$377,AX$21,FALSE)),VLOOKUP(MID($A132,4,5),'Project splits'!$C$5:$AM$346,AX$22,FALSE),VLOOKUP($A132,'Success Asset Classes'!$B$15:$BD$377,AX$21,FALSE)))</f>
        <v>5.2750171450762124E-4</v>
      </c>
      <c r="AY132" s="230">
        <f>IF($AR132=0,VLOOKUP(MID($A132,4,5),'Project splits'!$C$5:$AM$346,AY$22,FALSE),IF(ISNA(VLOOKUP($A132,'Success Asset Classes'!$B$15:$BD$377,AY$21,FALSE)),VLOOKUP(MID($A132,4,5),'Project splits'!$C$5:$AM$346,AY$22,FALSE),VLOOKUP($A132,'Success Asset Classes'!$B$15:$BD$377,AY$21,FALSE)))</f>
        <v>0</v>
      </c>
      <c r="AZ132" s="230">
        <f>IF($AR132=0,VLOOKUP(MID($A132,4,5),'Project splits'!$C$5:$AM$346,AZ$22,FALSE),IF(ISNA(VLOOKUP($A132,'Success Asset Classes'!$B$15:$BD$377,AZ$21,FALSE)),VLOOKUP(MID($A132,4,5),'Project splits'!$C$5:$AM$346,AZ$22,FALSE),VLOOKUP($A132,'Success Asset Classes'!$B$15:$BD$377,AZ$21,FALSE)))</f>
        <v>0</v>
      </c>
      <c r="BA132" s="230">
        <f>IF($AR132=0,VLOOKUP(MID($A132,4,5),'Project splits'!$C$5:$AM$346,BA$22,FALSE),IF(ISNA(VLOOKUP($A132,'Success Asset Classes'!$B$15:$BD$377,BA$21,FALSE)),VLOOKUP(MID($A132,4,5),'Project splits'!$C$5:$AM$346,BA$22,FALSE),VLOOKUP($A132,'Success Asset Classes'!$B$15:$BD$377,BA$21,FALSE)))</f>
        <v>0</v>
      </c>
      <c r="BB132" s="230">
        <f>IF($AR132=0,VLOOKUP(MID($A132,4,5),'Project splits'!$C$5:$AM$346,BB$22,FALSE),IF(ISNA(VLOOKUP($A132,'Success Asset Classes'!$B$15:$BD$377,BB$21,FALSE)),VLOOKUP(MID($A132,4,5),'Project splits'!$C$5:$AM$346,BB$22,FALSE),VLOOKUP($A132,'Success Asset Classes'!$B$15:$BD$377,BB$21,FALSE)))</f>
        <v>0.20535383112557634</v>
      </c>
      <c r="BC132" s="230">
        <f>IF($AR132=0,VLOOKUP(MID($A132,4,5),'Project splits'!$C$5:$AM$346,BC$22,FALSE),IF(ISNA(VLOOKUP($A132,'Success Asset Classes'!$B$15:$BD$377,BC$21,FALSE)),VLOOKUP(MID($A132,4,5),'Project splits'!$C$5:$AM$346,BC$22,FALSE),VLOOKUP($A132,'Success Asset Classes'!$B$15:$BD$377,BC$21,FALSE)))</f>
        <v>6.9132359534140365E-4</v>
      </c>
      <c r="BD132" s="230">
        <f>IF($AR132=0,VLOOKUP(MID($A132,4,5),'Project splits'!$C$5:$AM$346,BD$22,FALSE),IF(ISNA(VLOOKUP($A132,'Success Asset Classes'!$B$15:$BD$377,BD$21,FALSE)),VLOOKUP(MID($A132,4,5),'Project splits'!$C$5:$AM$346,BD$22,FALSE),VLOOKUP($A132,'Success Asset Classes'!$B$15:$BD$377,BD$21,FALSE)))</f>
        <v>0.10775079637737764</v>
      </c>
      <c r="BE132" s="230">
        <f>IF($AR132=0,VLOOKUP(MID($A132,4,5),'Project splits'!$C$5:$AM$346,BE$22,FALSE),IF(ISNA(VLOOKUP($A132,'Success Asset Classes'!$B$15:$BD$377,BE$21,FALSE)),VLOOKUP(MID($A132,4,5),'Project splits'!$C$5:$AM$346,BE$22,FALSE),VLOOKUP($A132,'Success Asset Classes'!$B$15:$BD$377,BE$21,FALSE)))</f>
        <v>8.184812382001588E-3</v>
      </c>
      <c r="BF132" s="230">
        <f>IF($AR132=0,VLOOKUP(MID($A132,4,5),'Project splits'!$C$5:$AM$346,BF$22,FALSE),IF(ISNA(VLOOKUP($A132,'Success Asset Classes'!$B$15:$BD$377,BF$21,FALSE)),VLOOKUP(MID($A132,4,5),'Project splits'!$C$5:$AM$346,BF$22,FALSE),VLOOKUP($A132,'Success Asset Classes'!$B$15:$BD$377,BF$21,FALSE)))</f>
        <v>0</v>
      </c>
      <c r="BG132" s="230">
        <f>IF($AR132=0,VLOOKUP(MID($A132,4,5),'Project splits'!$C$5:$AM$346,BG$22,FALSE),IF(ISNA(VLOOKUP($A132,'Success Asset Classes'!$B$15:$BD$377,BG$21,FALSE)),VLOOKUP(MID($A132,4,5),'Project splits'!$C$5:$AM$346,BG$22,FALSE),VLOOKUP($A132,'Success Asset Classes'!$B$15:$BD$377,BG$21,FALSE)))</f>
        <v>0.13438161930988823</v>
      </c>
      <c r="BH132" s="230">
        <f>IF($AR132=0,VLOOKUP(MID($A132,4,5),'Project splits'!$C$5:$AM$346,BH$22,FALSE),IF(ISNA(VLOOKUP($A132,'Success Asset Classes'!$B$15:$BD$377,BH$21,FALSE)),VLOOKUP(MID($A132,4,5),'Project splits'!$C$5:$AM$346,BH$22,FALSE),VLOOKUP($A132,'Success Asset Classes'!$B$15:$BD$377,BH$21,FALSE)))</f>
        <v>0.29999201374783002</v>
      </c>
      <c r="BI132" s="230">
        <f>IF($AR132=0,VLOOKUP(MID($A132,4,5),'Project splits'!$C$5:$AM$346,BI$22,FALSE),IF(ISNA(VLOOKUP($A132,'Success Asset Classes'!$B$15:$BD$377,BI$21,FALSE)),VLOOKUP(MID($A132,4,5),'Project splits'!$C$5:$AM$346,BI$22,FALSE),VLOOKUP($A132,'Success Asset Classes'!$B$15:$BD$377,BI$21,FALSE)))</f>
        <v>1.6595559557543139E-4</v>
      </c>
      <c r="BJ132" s="230">
        <f>IF($AR132=0,VLOOKUP(MID($A132,4,5),'Project splits'!$C$5:$AM$346,BJ$22,FALSE),IF(ISNA(VLOOKUP($A132,'Success Asset Classes'!$B$15:$BD$377,BJ$21,FALSE)),VLOOKUP(MID($A132,4,5),'Project splits'!$C$5:$AM$346,BJ$22,FALSE),VLOOKUP($A132,'Success Asset Classes'!$B$15:$BD$377,BJ$21,FALSE)))</f>
        <v>0</v>
      </c>
      <c r="BK132" s="230">
        <f>IF($AR132=0,VLOOKUP(MID($A132,4,5),'Project splits'!$C$5:$AM$346,BK$22,FALSE),IF(ISNA(VLOOKUP($A132,'Success Asset Classes'!$B$15:$BD$377,BK$21,FALSE)),VLOOKUP(MID($A132,4,5),'Project splits'!$C$5:$AM$346,BK$22,FALSE),VLOOKUP($A132,'Success Asset Classes'!$B$15:$BD$377,BK$21,FALSE)))</f>
        <v>0.17042373361339447</v>
      </c>
      <c r="BL132" s="230">
        <f>IF($AR132=0,VLOOKUP(MID($A132,4,5),'Project splits'!$C$5:$AM$346,BL$22,FALSE),IF(ISNA(VLOOKUP($A132,'Success Asset Classes'!$B$15:$BD$377,BL$21,FALSE)),VLOOKUP(MID($A132,4,5),'Project splits'!$C$5:$AM$346,BL$22,FALSE),VLOOKUP($A132,'Success Asset Classes'!$B$15:$BD$377,BL$21,FALSE)))</f>
        <v>0</v>
      </c>
      <c r="BM132" s="230">
        <f>IF($AR132=0,VLOOKUP(MID($A132,4,5),'Project splits'!$C$5:$AM$346,BM$22,FALSE),IF(ISNA(VLOOKUP($A132,'Success Asset Classes'!$B$15:$BD$377,BM$21,FALSE)),VLOOKUP(MID($A132,4,5),'Project splits'!$C$5:$AM$346,BM$22,FALSE),VLOOKUP($A132,'Success Asset Classes'!$B$15:$BD$377,BM$21,FALSE)))</f>
        <v>0</v>
      </c>
      <c r="BN132" s="230">
        <f>IF($AR132=0,VLOOKUP(MID($A132,4,5),'Project splits'!$C$5:$AM$346,BN$22,FALSE),IF(ISNA(VLOOKUP($A132,'Success Asset Classes'!$B$15:$BD$377,BN$21,FALSE)),VLOOKUP(MID($A132,4,5),'Project splits'!$C$5:$AM$346,BN$22,FALSE),VLOOKUP($A132,'Success Asset Classes'!$B$15:$BD$377,BN$21,FALSE)))</f>
        <v>0</v>
      </c>
      <c r="BO132" s="230">
        <f>IF($AR132=0,VLOOKUP(MID($A132,4,5),'Project splits'!$C$5:$AM$346,BO$22,FALSE),IF(ISNA(VLOOKUP($A132,'Success Asset Classes'!$B$15:$BD$377,BO$21,FALSE)),VLOOKUP(MID($A132,4,5),'Project splits'!$C$5:$AM$346,BO$22,FALSE),VLOOKUP($A132,'Success Asset Classes'!$B$15:$BD$377,BO$21,FALSE)))</f>
        <v>0</v>
      </c>
      <c r="BP132" s="230">
        <f>IF($AR132=0,VLOOKUP(MID($A132,4,5),'Project splits'!$C$5:$AM$346,BP$22,FALSE),IF(ISNA(VLOOKUP($A132,'Success Asset Classes'!$B$15:$BD$377,BP$21,FALSE)),VLOOKUP(MID($A132,4,5),'Project splits'!$C$5:$AM$346,BP$22,FALSE),VLOOKUP($A132,'Success Asset Classes'!$B$15:$BD$377,BP$21,FALSE)))</f>
        <v>0</v>
      </c>
      <c r="BQ132" s="230">
        <f>IF($AR132=0,VLOOKUP(MID($A132,4,5),'Project splits'!$C$5:$AM$346,BQ$22,FALSE),IF(ISNA(VLOOKUP($A132,'Success Asset Classes'!$B$15:$BD$377,BQ$21,FALSE)),VLOOKUP(MID($A132,4,5),'Project splits'!$C$5:$AM$346,BQ$22,FALSE),VLOOKUP($A132,'Success Asset Classes'!$B$15:$BD$377,BQ$21,FALSE)))</f>
        <v>0</v>
      </c>
      <c r="BR132" s="230">
        <f>IF($AR132=0,VLOOKUP(MID($A132,4,5),'Project splits'!$C$5:$AM$346,BR$22,FALSE),IF(ISNA(VLOOKUP($A132,'Success Asset Classes'!$B$15:$BD$377,BR$21,FALSE)),VLOOKUP(MID($A132,4,5),'Project splits'!$C$5:$AM$346,BR$22,FALSE),VLOOKUP($A132,'Success Asset Classes'!$B$15:$BD$377,BR$21,FALSE)))</f>
        <v>0</v>
      </c>
      <c r="BS132" s="247">
        <f t="shared" si="49"/>
        <v>0.99999999999999989</v>
      </c>
      <c r="BT132" s="249">
        <f>1+IF(ISNA(VLOOKUP($A132,'Project labour content'!$A$7:$D$255,'Project labour content'!$D$1,FALSE)),VLOOKUP($D132,'Project labour content'!$F$6:$G$15,'Project labour content'!$G$1,FALSE),VLOOKUP($A132,'Project labour content'!$A$7:$D$255,'Project labour content'!$D$1,FALSE))*LabEsc22*1</f>
        <v>1.0008946620064583</v>
      </c>
      <c r="BU132" s="249">
        <f>1+IF(ISNA(VLOOKUP($A132,'Project labour content'!$A$7:$D$255,'Project labour content'!$D$1,FALSE)),VLOOKUP($D132,'Project labour content'!$F$6:$G$15,'Project labour content'!$G$1,FALSE),VLOOKUP($A132,'Project labour content'!$A$7:$D$255,'Project labour content'!$D$1,FALSE))*LabEsc23*1</f>
        <v>1.0017936183905476</v>
      </c>
      <c r="BV132" s="249">
        <f>1+IF(ISNA(VLOOKUP($A132,'Project labour content'!$A$7:$D$255,'Project labour content'!$D$1,FALSE)),VLOOKUP($D132,'Project labour content'!$F$6:$G$15,'Project labour content'!$G$1,FALSE),VLOOKUP($A132,'Project labour content'!$A$7:$D$255,'Project labour content'!$D$1,FALSE))*LabEsc24*1</f>
        <v>1.0026404353043599</v>
      </c>
      <c r="BW132" s="249">
        <f>1+IF(ISNA(VLOOKUP($A132,'Project labour content'!$A$7:$D$255,'Project labour content'!$D$1,FALSE)),VLOOKUP($D132,'Project labour content'!$F$6:$G$15,'Project labour content'!$G$1,FALSE),VLOOKUP($A132,'Project labour content'!$A$7:$D$255,'Project labour content'!$D$1,FALSE))*LabEsc25*1</f>
        <v>1.0037746054242589</v>
      </c>
      <c r="BX132" s="249">
        <f>1+IF(ISNA(VLOOKUP($A132,'Project labour content'!$A$7:$D$255,'Project labour content'!$D$1,FALSE)),VLOOKUP($D132,'Project labour content'!$F$6:$G$15,'Project labour content'!$G$1,FALSE),VLOOKUP($A132,'Project labour content'!$A$7:$D$255,'Project labour content'!$D$1,FALSE))*LabEsc26*1</f>
        <v>1.0050106618265955</v>
      </c>
      <c r="BY132" s="249">
        <f>1+IF(ISNA(VLOOKUP($A132,'Project labour content'!$A$7:$D$255,'Project labour content'!$D$1,FALSE)),VLOOKUP($D132,'Project labour content'!$F$6:$G$15,'Project labour content'!$G$1,FALSE),VLOOKUP($A132,'Project labour content'!$A$7:$D$255,'Project labour content'!$D$1,FALSE))*LabEsc27*1</f>
        <v>1.0057762561459505</v>
      </c>
      <c r="BZ132" s="249">
        <f>1+IF(ISNA(VLOOKUP($A132,'Project labour content'!$A$7:$D$255,'Project labour content'!$D$1,FALSE)),VLOOKUP($D132,'Project labour content'!$F$6:$G$15,'Project labour content'!$G$1,FALSE),VLOOKUP($A132,'Project labour content'!$A$7:$D$255,'Project labour content'!$D$1,FALSE))*LabEsc28*1</f>
        <v>1.0063527486684249</v>
      </c>
      <c r="CA132" s="249">
        <f>1+IF(ISNA(VLOOKUP($A132,'Project labour content'!$A$7:$D$255,'Project labour content'!$D$1,FALSE)),VLOOKUP($D132,'Project labour content'!$F$6:$G$15,'Project labour content'!$G$1,FALSE),VLOOKUP($A132,'Project labour content'!$A$7:$D$255,'Project labour content'!$D$1,FALSE))*LabEsc29*1</f>
        <v>1.0072779038684916</v>
      </c>
      <c r="CB132" s="250" t="str">
        <f>IF(ISNA(VLOOKUP($A132,'Project labour content'!$A$7:$D$255,'Project labour content'!$D$1,FALSE)),"Category","Project")</f>
        <v>Category</v>
      </c>
      <c r="CD132" s="247" t="str">
        <f t="shared" si="50"/>
        <v>11895</v>
      </c>
      <c r="CE132" s="3"/>
    </row>
    <row r="133" spans="1:83" x14ac:dyDescent="0.15">
      <c r="A133" s="11" t="s">
        <v>197</v>
      </c>
      <c r="B133" s="11" t="str">
        <f>VLOOKUP($A133,'Incurred Real 2022$'!$A$25:$AC$426,'Incurred Real 2022$'!B$1,FALSE)</f>
        <v>Vehicle Purchases 2017-18</v>
      </c>
      <c r="C133" s="11" t="str">
        <f>VLOOKUP($A133,'Incurred Real 2022$'!$A$25:$AC$426,'Incurred Real 2022$'!C$1,FALSE)</f>
        <v>ExAnte</v>
      </c>
      <c r="D133" s="11" t="str">
        <f>VLOOKUP($A133,'Incurred Real 2022$'!$A$25:$AC$426,'Incurred Real 2022$'!D$1,FALSE)</f>
        <v>Facilities</v>
      </c>
      <c r="E133" s="11" t="str">
        <f>VLOOKUP($A133,'Incurred Real 2022$'!$A$25:$AC$426,'Incurred Real 2022$'!E$1,FALSE)</f>
        <v>Closed</v>
      </c>
      <c r="F133" s="105" t="str">
        <f>IF(VLOOKUP($A133,'Incurred Real 2022$'!$A$25:$AC$426,'Incurred Real 2022$'!F$1,FALSE)=0,"",VLOOKUP($A133,'Incurred Real 2022$'!$A$25:$AC$426,'Incurred Real 2022$'!F$1,FALSE))</f>
        <v/>
      </c>
      <c r="G133" s="105" t="str">
        <f>IF(VLOOKUP($A133,'Incurred Real 2022$'!$A$25:$AC$426,'Incurred Real 2022$'!G$1,FALSE)=0,"",VLOOKUP($A133,'Incurred Real 2022$'!$A$25:$AC$426,'Incurred Real 2022$'!G$1,FALSE))</f>
        <v/>
      </c>
      <c r="H133" s="105" t="str">
        <f>IF(VLOOKUP($A133,'Incurred Real 2022$'!$A$25:$AC$426,'Incurred Real 2022$'!H$1,FALSE)=0,"",VLOOKUP($A133,'Incurred Real 2022$'!$A$25:$AC$426,'Incurred Real 2022$'!H$1,FALSE))</f>
        <v/>
      </c>
      <c r="I133" s="105" t="str">
        <f>IF(VLOOKUP($A133,'Incurred Real 2022$'!$A$25:$AC$426,'Incurred Real 2022$'!I$1,FALSE)=0,"",VLOOKUP($A133,'Incurred Real 2022$'!$A$25:$AC$426,'Incurred Real 2022$'!I$1,FALSE))</f>
        <v/>
      </c>
      <c r="J133" s="105" t="str">
        <f>IF(VLOOKUP($A133,'Incurred Real 2022$'!$A$25:$AC$426,'Incurred Real 2022$'!J$1,FALSE)=0,"",VLOOKUP($A133,'Incurred Real 2022$'!$A$25:$AC$426,'Incurred Real 2022$'!J$1,FALSE))</f>
        <v/>
      </c>
      <c r="K133" s="105" t="str">
        <f>IF(VLOOKUP($A133,'Incurred Real 2022$'!$A$25:$AC$426,'Incurred Real 2022$'!K$1,FALSE)=0,"",VLOOKUP($A133,'Incurred Real 2022$'!$A$25:$AC$426,'Incurred Real 2022$'!K$1,FALSE))</f>
        <v/>
      </c>
      <c r="L133" s="105" t="str">
        <f>IF(VLOOKUP($A133,'Incurred Real 2022$'!$A$25:$AC$426,'Incurred Real 2022$'!L$1,FALSE)=0,"",VLOOKUP($A133,'Incurred Real 2022$'!$A$25:$AC$426,'Incurred Real 2022$'!L$1,FALSE))</f>
        <v/>
      </c>
      <c r="M133" s="105" t="str">
        <f>IF(VLOOKUP($A133,'Incurred Real 2022$'!$A$25:$AC$426,'Incurred Real 2022$'!M$1,FALSE)=0,"",VLOOKUP($A133,'Incurred Real 2022$'!$A$25:$AC$426,'Incurred Real 2022$'!M$1,FALSE))</f>
        <v/>
      </c>
      <c r="N133" s="105" t="str">
        <f>IF(VLOOKUP($A133,'Incurred Real 2022$'!$A$25:$AC$426,'Incurred Real 2022$'!N$1,FALSE)=0,"",VLOOKUP($A133,'Incurred Real 2022$'!$A$25:$AC$426,'Incurred Real 2022$'!N$1,FALSE))</f>
        <v/>
      </c>
      <c r="O133" s="105" t="str">
        <f>IF(VLOOKUP($A133,'Incurred Real 2022$'!$A$25:$AC$426,'Incurred Real 2022$'!O$1,FALSE)=0,"",VLOOKUP($A133,'Incurred Real 2022$'!$A$25:$AC$426,'Incurred Real 2022$'!O$1,FALSE))</f>
        <v/>
      </c>
      <c r="P133" s="105" t="str">
        <f>IF(VLOOKUP($A133,'Incurred Real 2022$'!$A$25:$AC$426,'Incurred Real 2022$'!P$1,FALSE)=0,"",VLOOKUP($A133,'Incurred Real 2022$'!$A$25:$AC$426,'Incurred Real 2022$'!P$1,FALSE))</f>
        <v/>
      </c>
      <c r="Q133" s="105" t="str">
        <f>IF(VLOOKUP($A133,'Incurred Real 2022$'!$A$25:$AC$426,'Incurred Real 2022$'!Q$1,FALSE)=0,"",VLOOKUP($A133,'Incurred Real 2022$'!$A$25:$AC$426,'Incurred Real 2022$'!Q$1,FALSE))</f>
        <v/>
      </c>
      <c r="R133" s="105">
        <f>IF(VLOOKUP($A133,'Incurred Real 2022$'!$A$25:$AC$426,'Incurred Real 2022$'!R$1,FALSE)=0,"",VLOOKUP($A133,'Incurred Real 2022$'!$A$25:$AC$426,'Incurred Real 2022$'!R$1,FALSE))</f>
        <v>175285.29</v>
      </c>
      <c r="S133" s="105">
        <f>IF(VLOOKUP($A133,'Incurred Real 2022$'!$A$25:$AC$426,'Incurred Real 2022$'!S$1,FALSE)=0,"",VLOOKUP($A133,'Incurred Real 2022$'!$A$25:$AC$426,'Incurred Real 2022$'!S$1,FALSE))</f>
        <v>164411.95000000001</v>
      </c>
      <c r="T133" s="105" t="str">
        <f>IF(VLOOKUP($A133,'Incurred Real 2022$'!$A$25:$AC$426,'Incurred Real 2022$'!T$1,FALSE)=0,"",VLOOKUP($A133,'Incurred Real 2022$'!$A$25:$AC$426,'Incurred Real 2022$'!T$1,FALSE))</f>
        <v/>
      </c>
      <c r="U133" s="105" t="str">
        <f>IF(VLOOKUP($A133,'Incurred Real 2022$'!$A$25:$AC$426,'Incurred Real 2022$'!U$1,FALSE)=0,"",VLOOKUP($A133,'Incurred Real 2022$'!$A$25:$AC$426,'Incurred Real 2022$'!U$1,FALSE))</f>
        <v/>
      </c>
      <c r="V133" s="13" t="str">
        <f>IF(ISTEXT(VLOOKUP($A133,'Incurred Real 2022$'!$A$25:$AC$426,'Incurred Real 2022$'!V$1,FALSE)),"",(VLOOKUP($A133,'Incurred Real 2022$'!$A$25:$AC$426,'Incurred Real 2022$'!V$1,FALSE))*BT133*Incurred_Real!V$15)</f>
        <v/>
      </c>
      <c r="W133" s="13" t="str">
        <f>IF(ISTEXT(VLOOKUP($A133,'Incurred Real 2022$'!$A$25:$AC$426,'Incurred Real 2022$'!W$1,FALSE)),"",(VLOOKUP($A133,'Incurred Real 2022$'!$A$25:$AC$426,'Incurred Real 2022$'!W$1,FALSE))*BU133*Incurred_Real!W$15)</f>
        <v/>
      </c>
      <c r="X133" s="220" t="str">
        <f>IF(ISTEXT(VLOOKUP($A133,'Incurred Real 2022$'!$A$25:$AC$426,'Incurred Real 2022$'!X$1,FALSE)),"",(VLOOKUP($A133,'Incurred Real 2022$'!$A$25:$AC$426,'Incurred Real 2022$'!X$1,FALSE))*BV133*Incurred_Real!X$15)</f>
        <v/>
      </c>
      <c r="Y133" s="217" t="str">
        <f>IF(ISTEXT(VLOOKUP($A133,'Incurred Real 2022$'!$A$25:$AC$426,'Incurred Real 2022$'!Y$1,FALSE)),"",(VLOOKUP($A133,'Incurred Real 2022$'!$A$25:$AC$426,'Incurred Real 2022$'!Y$1,FALSE))*BW133*Incurred_Real!Y$15)</f>
        <v/>
      </c>
      <c r="Z133" s="13" t="str">
        <f>IF(ISTEXT(VLOOKUP($A133,'Incurred Real 2022$'!$A$25:$AC$426,'Incurred Real 2022$'!Z$1,FALSE)),"",(VLOOKUP($A133,'Incurred Real 2022$'!$A$25:$AC$426,'Incurred Real 2022$'!Z$1,FALSE))*BX133*Incurred_Real!Z$15)</f>
        <v/>
      </c>
      <c r="AA133" s="13" t="str">
        <f>IF(ISTEXT(VLOOKUP($A133,'Incurred Real 2022$'!$A$25:$AC$426,'Incurred Real 2022$'!AA$1,FALSE)),"",(VLOOKUP($A133,'Incurred Real 2022$'!$A$25:$AC$426,'Incurred Real 2022$'!AA$1,FALSE))*BY133*Incurred_Real!AA$15)</f>
        <v/>
      </c>
      <c r="AB133" s="13" t="str">
        <f>IF(ISTEXT(VLOOKUP($A133,'Incurred Real 2022$'!$A$25:$AC$426,'Incurred Real 2022$'!AB$1,FALSE)),"",(VLOOKUP($A133,'Incurred Real 2022$'!$A$25:$AC$426,'Incurred Real 2022$'!AB$1,FALSE))*BZ133*Incurred_Real!AB$15)</f>
        <v/>
      </c>
      <c r="AC133" s="13" t="str">
        <f>IF(ISTEXT(VLOOKUP($A133,'Incurred Real 2022$'!$A$25:$AC$426,'Incurred Real 2022$'!AC$1,FALSE)),"",(VLOOKUP($A133,'Incurred Real 2022$'!$A$25:$AC$426,'Incurred Real 2022$'!AC$1,FALSE))*CA133*Incurred_Real!AC$15)</f>
        <v/>
      </c>
      <c r="AD133" s="221">
        <f t="shared" si="45"/>
        <v>339697.24</v>
      </c>
      <c r="AE133" s="221">
        <f t="shared" si="46"/>
        <v>339697.24</v>
      </c>
      <c r="AF133" s="239">
        <f t="shared" si="51"/>
        <v>420129.11292361736</v>
      </c>
      <c r="AG133" s="222">
        <f t="shared" si="47"/>
        <v>342032.30158969807</v>
      </c>
      <c r="AH133" s="223">
        <f t="shared" si="54"/>
        <v>1.2283316837940184</v>
      </c>
      <c r="AI133" s="224">
        <f t="shared" si="48"/>
        <v>2019</v>
      </c>
      <c r="AJ133" s="225">
        <f>VLOOKUP($A133,Project_Commissioning!$C$4:$H$355,Project_Commissioning!F$1,FALSE)</f>
        <v>43455</v>
      </c>
      <c r="AK133" s="226">
        <f>VLOOKUP($A133,Project_Commissioning!$C$4:$H$355,Project_Commissioning!G$1,FALSE)</f>
        <v>2019</v>
      </c>
      <c r="AL133" s="225" t="str">
        <f>IF(VLOOKUP($A133,Project_Commissioning!$C$4:$H$355,Project_Commissioning!H$1,FALSE)=0,"",VLOOKUP($A133,Project_Commissioning!$C$4:$H$355,Project_Commissioning!H$1,FALSE))</f>
        <v/>
      </c>
      <c r="AM133" s="237">
        <f t="shared" si="52"/>
        <v>373149.61158651381</v>
      </c>
      <c r="AN133" s="221" cm="1">
        <f t="array" ref="AN133">IF(ROUND(AE133,0)=0,0,LOOKUP(2,1/(F133:AC133&lt;&gt;""),F133:AC133))</f>
        <v>164411.95000000001</v>
      </c>
      <c r="AO133" s="221">
        <f t="shared" si="53"/>
        <v>0</v>
      </c>
      <c r="AP133" s="79"/>
      <c r="AQ133" s="20"/>
      <c r="AR133" s="245">
        <f>IF(ISNA(VLOOKUP($A133,'Success Asset Classes'!$B$15:$AA$114,'Success Asset Classes'!$AA$1,FALSE)),0,VLOOKUP($A133,'Success Asset Classes'!$B$15:$AA$114,'Success Asset Classes'!$AA$1,FALSE))</f>
        <v>0</v>
      </c>
      <c r="AS133" s="230">
        <f>IF($AR133=0,VLOOKUP(MID($A133,4,5),'Project splits'!$C$5:$AM$346,AS$22,FALSE),IF(ISNA(VLOOKUP($A133,'Success Asset Classes'!$B$15:$BD$377,AS$21,FALSE)),VLOOKUP(MID($A133,4,5),'Project splits'!$C$5:$AM$346,AS$22,FALSE),VLOOKUP($A133,'Success Asset Classes'!$B$15:$BD$377,AS$21,FALSE)))</f>
        <v>0</v>
      </c>
      <c r="AT133" s="230">
        <f>IF($AR133=0,VLOOKUP(MID($A133,4,5),'Project splits'!$C$5:$AM$346,AT$22,FALSE),IF(ISNA(VLOOKUP($A133,'Success Asset Classes'!$B$15:$BD$377,AT$21,FALSE)),VLOOKUP(MID($A133,4,5),'Project splits'!$C$5:$AM$346,AT$22,FALSE),VLOOKUP($A133,'Success Asset Classes'!$B$15:$BD$377,AT$21,FALSE)))</f>
        <v>0</v>
      </c>
      <c r="AU133" s="230">
        <f>IF($AR133=0,VLOOKUP(MID($A133,4,5),'Project splits'!$C$5:$AM$346,AU$22,FALSE),IF(ISNA(VLOOKUP($A133,'Success Asset Classes'!$B$15:$BD$377,AU$21,FALSE)),VLOOKUP(MID($A133,4,5),'Project splits'!$C$5:$AM$346,AU$22,FALSE),VLOOKUP($A133,'Success Asset Classes'!$B$15:$BD$377,AU$21,FALSE)))</f>
        <v>0</v>
      </c>
      <c r="AV133" s="230">
        <f>IF($AR133=0,VLOOKUP(MID($A133,4,5),'Project splits'!$C$5:$AM$346,AV$22,FALSE),IF(ISNA(VLOOKUP($A133,'Success Asset Classes'!$B$15:$BD$377,AV$21,FALSE)),VLOOKUP(MID($A133,4,5),'Project splits'!$C$5:$AM$346,AV$22,FALSE),VLOOKUP($A133,'Success Asset Classes'!$B$15:$BD$377,AV$21,FALSE)))</f>
        <v>0</v>
      </c>
      <c r="AW133" s="230">
        <f>IF($AR133=0,VLOOKUP(MID($A133,4,5),'Project splits'!$C$5:$AM$346,AW$22,FALSE),IF(ISNA(VLOOKUP($A133,'Success Asset Classes'!$B$15:$BD$377,AW$21,FALSE)),VLOOKUP(MID($A133,4,5),'Project splits'!$C$5:$AM$346,AW$22,FALSE),VLOOKUP($A133,'Success Asset Classes'!$B$15:$BD$377,AW$21,FALSE)))</f>
        <v>0</v>
      </c>
      <c r="AX133" s="230">
        <f>IF($AR133=0,VLOOKUP(MID($A133,4,5),'Project splits'!$C$5:$AM$346,AX$22,FALSE),IF(ISNA(VLOOKUP($A133,'Success Asset Classes'!$B$15:$BD$377,AX$21,FALSE)),VLOOKUP(MID($A133,4,5),'Project splits'!$C$5:$AM$346,AX$22,FALSE),VLOOKUP($A133,'Success Asset Classes'!$B$15:$BD$377,AX$21,FALSE)))</f>
        <v>0</v>
      </c>
      <c r="AY133" s="230">
        <f>IF($AR133=0,VLOOKUP(MID($A133,4,5),'Project splits'!$C$5:$AM$346,AY$22,FALSE),IF(ISNA(VLOOKUP($A133,'Success Asset Classes'!$B$15:$BD$377,AY$21,FALSE)),VLOOKUP(MID($A133,4,5),'Project splits'!$C$5:$AM$346,AY$22,FALSE),VLOOKUP($A133,'Success Asset Classes'!$B$15:$BD$377,AY$21,FALSE)))</f>
        <v>0</v>
      </c>
      <c r="AZ133" s="230">
        <f>IF($AR133=0,VLOOKUP(MID($A133,4,5),'Project splits'!$C$5:$AM$346,AZ$22,FALSE),IF(ISNA(VLOOKUP($A133,'Success Asset Classes'!$B$15:$BD$377,AZ$21,FALSE)),VLOOKUP(MID($A133,4,5),'Project splits'!$C$5:$AM$346,AZ$22,FALSE),VLOOKUP($A133,'Success Asset Classes'!$B$15:$BD$377,AZ$21,FALSE)))</f>
        <v>1</v>
      </c>
      <c r="BA133" s="230">
        <f>IF($AR133=0,VLOOKUP(MID($A133,4,5),'Project splits'!$C$5:$AM$346,BA$22,FALSE),IF(ISNA(VLOOKUP($A133,'Success Asset Classes'!$B$15:$BD$377,BA$21,FALSE)),VLOOKUP(MID($A133,4,5),'Project splits'!$C$5:$AM$346,BA$22,FALSE),VLOOKUP($A133,'Success Asset Classes'!$B$15:$BD$377,BA$21,FALSE)))</f>
        <v>0</v>
      </c>
      <c r="BB133" s="230">
        <f>IF($AR133=0,VLOOKUP(MID($A133,4,5),'Project splits'!$C$5:$AM$346,BB$22,FALSE),IF(ISNA(VLOOKUP($A133,'Success Asset Classes'!$B$15:$BD$377,BB$21,FALSE)),VLOOKUP(MID($A133,4,5),'Project splits'!$C$5:$AM$346,BB$22,FALSE),VLOOKUP($A133,'Success Asset Classes'!$B$15:$BD$377,BB$21,FALSE)))</f>
        <v>0</v>
      </c>
      <c r="BC133" s="230">
        <f>IF($AR133=0,VLOOKUP(MID($A133,4,5),'Project splits'!$C$5:$AM$346,BC$22,FALSE),IF(ISNA(VLOOKUP($A133,'Success Asset Classes'!$B$15:$BD$377,BC$21,FALSE)),VLOOKUP(MID($A133,4,5),'Project splits'!$C$5:$AM$346,BC$22,FALSE),VLOOKUP($A133,'Success Asset Classes'!$B$15:$BD$377,BC$21,FALSE)))</f>
        <v>0</v>
      </c>
      <c r="BD133" s="230">
        <f>IF($AR133=0,VLOOKUP(MID($A133,4,5),'Project splits'!$C$5:$AM$346,BD$22,FALSE),IF(ISNA(VLOOKUP($A133,'Success Asset Classes'!$B$15:$BD$377,BD$21,FALSE)),VLOOKUP(MID($A133,4,5),'Project splits'!$C$5:$AM$346,BD$22,FALSE),VLOOKUP($A133,'Success Asset Classes'!$B$15:$BD$377,BD$21,FALSE)))</f>
        <v>0</v>
      </c>
      <c r="BE133" s="230">
        <f>IF($AR133=0,VLOOKUP(MID($A133,4,5),'Project splits'!$C$5:$AM$346,BE$22,FALSE),IF(ISNA(VLOOKUP($A133,'Success Asset Classes'!$B$15:$BD$377,BE$21,FALSE)),VLOOKUP(MID($A133,4,5),'Project splits'!$C$5:$AM$346,BE$22,FALSE),VLOOKUP($A133,'Success Asset Classes'!$B$15:$BD$377,BE$21,FALSE)))</f>
        <v>0</v>
      </c>
      <c r="BF133" s="230">
        <f>IF($AR133=0,VLOOKUP(MID($A133,4,5),'Project splits'!$C$5:$AM$346,BF$22,FALSE),IF(ISNA(VLOOKUP($A133,'Success Asset Classes'!$B$15:$BD$377,BF$21,FALSE)),VLOOKUP(MID($A133,4,5),'Project splits'!$C$5:$AM$346,BF$22,FALSE),VLOOKUP($A133,'Success Asset Classes'!$B$15:$BD$377,BF$21,FALSE)))</f>
        <v>0</v>
      </c>
      <c r="BG133" s="230">
        <f>IF($AR133=0,VLOOKUP(MID($A133,4,5),'Project splits'!$C$5:$AM$346,BG$22,FALSE),IF(ISNA(VLOOKUP($A133,'Success Asset Classes'!$B$15:$BD$377,BG$21,FALSE)),VLOOKUP(MID($A133,4,5),'Project splits'!$C$5:$AM$346,BG$22,FALSE),VLOOKUP($A133,'Success Asset Classes'!$B$15:$BD$377,BG$21,FALSE)))</f>
        <v>0</v>
      </c>
      <c r="BH133" s="230">
        <f>IF($AR133=0,VLOOKUP(MID($A133,4,5),'Project splits'!$C$5:$AM$346,BH$22,FALSE),IF(ISNA(VLOOKUP($A133,'Success Asset Classes'!$B$15:$BD$377,BH$21,FALSE)),VLOOKUP(MID($A133,4,5),'Project splits'!$C$5:$AM$346,BH$22,FALSE),VLOOKUP($A133,'Success Asset Classes'!$B$15:$BD$377,BH$21,FALSE)))</f>
        <v>0</v>
      </c>
      <c r="BI133" s="230">
        <f>IF($AR133=0,VLOOKUP(MID($A133,4,5),'Project splits'!$C$5:$AM$346,BI$22,FALSE),IF(ISNA(VLOOKUP($A133,'Success Asset Classes'!$B$15:$BD$377,BI$21,FALSE)),VLOOKUP(MID($A133,4,5),'Project splits'!$C$5:$AM$346,BI$22,FALSE),VLOOKUP($A133,'Success Asset Classes'!$B$15:$BD$377,BI$21,FALSE)))</f>
        <v>0</v>
      </c>
      <c r="BJ133" s="230">
        <f>IF($AR133=0,VLOOKUP(MID($A133,4,5),'Project splits'!$C$5:$AM$346,BJ$22,FALSE),IF(ISNA(VLOOKUP($A133,'Success Asset Classes'!$B$15:$BD$377,BJ$21,FALSE)),VLOOKUP(MID($A133,4,5),'Project splits'!$C$5:$AM$346,BJ$22,FALSE),VLOOKUP($A133,'Success Asset Classes'!$B$15:$BD$377,BJ$21,FALSE)))</f>
        <v>0</v>
      </c>
      <c r="BK133" s="230">
        <f>IF($AR133=0,VLOOKUP(MID($A133,4,5),'Project splits'!$C$5:$AM$346,BK$22,FALSE),IF(ISNA(VLOOKUP($A133,'Success Asset Classes'!$B$15:$BD$377,BK$21,FALSE)),VLOOKUP(MID($A133,4,5),'Project splits'!$C$5:$AM$346,BK$22,FALSE),VLOOKUP($A133,'Success Asset Classes'!$B$15:$BD$377,BK$21,FALSE)))</f>
        <v>0</v>
      </c>
      <c r="BL133" s="230">
        <f>IF($AR133=0,VLOOKUP(MID($A133,4,5),'Project splits'!$C$5:$AM$346,BL$22,FALSE),IF(ISNA(VLOOKUP($A133,'Success Asset Classes'!$B$15:$BD$377,BL$21,FALSE)),VLOOKUP(MID($A133,4,5),'Project splits'!$C$5:$AM$346,BL$22,FALSE),VLOOKUP($A133,'Success Asset Classes'!$B$15:$BD$377,BL$21,FALSE)))</f>
        <v>0</v>
      </c>
      <c r="BM133" s="230">
        <f>IF($AR133=0,VLOOKUP(MID($A133,4,5),'Project splits'!$C$5:$AM$346,BM$22,FALSE),IF(ISNA(VLOOKUP($A133,'Success Asset Classes'!$B$15:$BD$377,BM$21,FALSE)),VLOOKUP(MID($A133,4,5),'Project splits'!$C$5:$AM$346,BM$22,FALSE),VLOOKUP($A133,'Success Asset Classes'!$B$15:$BD$377,BM$21,FALSE)))</f>
        <v>0</v>
      </c>
      <c r="BN133" s="230">
        <f>IF($AR133=0,VLOOKUP(MID($A133,4,5),'Project splits'!$C$5:$AM$346,BN$22,FALSE),IF(ISNA(VLOOKUP($A133,'Success Asset Classes'!$B$15:$BD$377,BN$21,FALSE)),VLOOKUP(MID($A133,4,5),'Project splits'!$C$5:$AM$346,BN$22,FALSE),VLOOKUP($A133,'Success Asset Classes'!$B$15:$BD$377,BN$21,FALSE)))</f>
        <v>0</v>
      </c>
      <c r="BO133" s="230">
        <f>IF($AR133=0,VLOOKUP(MID($A133,4,5),'Project splits'!$C$5:$AM$346,BO$22,FALSE),IF(ISNA(VLOOKUP($A133,'Success Asset Classes'!$B$15:$BD$377,BO$21,FALSE)),VLOOKUP(MID($A133,4,5),'Project splits'!$C$5:$AM$346,BO$22,FALSE),VLOOKUP($A133,'Success Asset Classes'!$B$15:$BD$377,BO$21,FALSE)))</f>
        <v>0</v>
      </c>
      <c r="BP133" s="230">
        <f>IF($AR133=0,VLOOKUP(MID($A133,4,5),'Project splits'!$C$5:$AM$346,BP$22,FALSE),IF(ISNA(VLOOKUP($A133,'Success Asset Classes'!$B$15:$BD$377,BP$21,FALSE)),VLOOKUP(MID($A133,4,5),'Project splits'!$C$5:$AM$346,BP$22,FALSE),VLOOKUP($A133,'Success Asset Classes'!$B$15:$BD$377,BP$21,FALSE)))</f>
        <v>0</v>
      </c>
      <c r="BQ133" s="230">
        <f>IF($AR133=0,VLOOKUP(MID($A133,4,5),'Project splits'!$C$5:$AM$346,BQ$22,FALSE),IF(ISNA(VLOOKUP($A133,'Success Asset Classes'!$B$15:$BD$377,BQ$21,FALSE)),VLOOKUP(MID($A133,4,5),'Project splits'!$C$5:$AM$346,BQ$22,FALSE),VLOOKUP($A133,'Success Asset Classes'!$B$15:$BD$377,BQ$21,FALSE)))</f>
        <v>0</v>
      </c>
      <c r="BR133" s="230">
        <f>IF($AR133=0,VLOOKUP(MID($A133,4,5),'Project splits'!$C$5:$AM$346,BR$22,FALSE),IF(ISNA(VLOOKUP($A133,'Success Asset Classes'!$B$15:$BD$377,BR$21,FALSE)),VLOOKUP(MID($A133,4,5),'Project splits'!$C$5:$AM$346,BR$22,FALSE),VLOOKUP($A133,'Success Asset Classes'!$B$15:$BD$377,BR$21,FALSE)))</f>
        <v>0</v>
      </c>
      <c r="BS133" s="247">
        <f t="shared" si="49"/>
        <v>1</v>
      </c>
      <c r="BT133" s="249">
        <f>1+IF(ISNA(VLOOKUP($A133,'Project labour content'!$A$7:$D$255,'Project labour content'!$D$1,FALSE)),VLOOKUP($D133,'Project labour content'!$F$6:$G$15,'Project labour content'!$G$1,FALSE),VLOOKUP($A133,'Project labour content'!$A$7:$D$255,'Project labour content'!$D$1,FALSE))*LabEsc22*1</f>
        <v>1.0018661130890889</v>
      </c>
      <c r="BU133" s="249">
        <f>1+IF(ISNA(VLOOKUP($A133,'Project labour content'!$A$7:$D$255,'Project labour content'!$D$1,FALSE)),VLOOKUP($D133,'Project labour content'!$F$6:$G$15,'Project labour content'!$G$1,FALSE),VLOOKUP($A133,'Project labour content'!$A$7:$D$255,'Project labour content'!$D$1,FALSE))*LabEsc23*1</f>
        <v>1.0037411835210055</v>
      </c>
      <c r="BV133" s="249">
        <f>1+IF(ISNA(VLOOKUP($A133,'Project labour content'!$A$7:$D$255,'Project labour content'!$D$1,FALSE)),VLOOKUP($D133,'Project labour content'!$F$6:$G$15,'Project labour content'!$G$1,FALSE),VLOOKUP($A133,'Project labour content'!$A$7:$D$255,'Project labour content'!$D$1,FALSE))*LabEsc24*1</f>
        <v>1.005507499867871</v>
      </c>
      <c r="BW133" s="249">
        <f>1+IF(ISNA(VLOOKUP($A133,'Project labour content'!$A$7:$D$255,'Project labour content'!$D$1,FALSE)),VLOOKUP($D133,'Project labour content'!$F$6:$G$15,'Project labour content'!$G$1,FALSE),VLOOKUP($A133,'Project labour content'!$A$7:$D$255,'Project labour content'!$D$1,FALSE))*LabEsc25*1</f>
        <v>1.0078731862284394</v>
      </c>
      <c r="BX133" s="249">
        <f>1+IF(ISNA(VLOOKUP($A133,'Project labour content'!$A$7:$D$255,'Project labour content'!$D$1,FALSE)),VLOOKUP($D133,'Project labour content'!$F$6:$G$15,'Project labour content'!$G$1,FALSE),VLOOKUP($A133,'Project labour content'!$A$7:$D$255,'Project labour content'!$D$1,FALSE))*LabEsc26*1</f>
        <v>1.0104513900803989</v>
      </c>
      <c r="BY133" s="249">
        <f>1+IF(ISNA(VLOOKUP($A133,'Project labour content'!$A$7:$D$255,'Project labour content'!$D$1,FALSE)),VLOOKUP($D133,'Project labour content'!$F$6:$G$15,'Project labour content'!$G$1,FALSE),VLOOKUP($A133,'Project labour content'!$A$7:$D$255,'Project labour content'!$D$1,FALSE))*LabEsc27*1</f>
        <v>1.0120482898816279</v>
      </c>
      <c r="BZ133" s="249">
        <f>1+IF(ISNA(VLOOKUP($A133,'Project labour content'!$A$7:$D$255,'Project labour content'!$D$1,FALSE)),VLOOKUP($D133,'Project labour content'!$F$6:$G$15,'Project labour content'!$G$1,FALSE),VLOOKUP($A133,'Project labour content'!$A$7:$D$255,'Project labour content'!$D$1,FALSE))*LabEsc28*1</f>
        <v>1.0132507554319534</v>
      </c>
      <c r="CA133" s="249">
        <f>1+IF(ISNA(VLOOKUP($A133,'Project labour content'!$A$7:$D$255,'Project labour content'!$D$1,FALSE)),VLOOKUP($D133,'Project labour content'!$F$6:$G$15,'Project labour content'!$G$1,FALSE),VLOOKUP($A133,'Project labour content'!$A$7:$D$255,'Project labour content'!$D$1,FALSE))*LabEsc29*1</f>
        <v>1.0151804721471156</v>
      </c>
      <c r="CB133" s="250" t="str">
        <f>IF(ISNA(VLOOKUP($A133,'Project labour content'!$A$7:$D$255,'Project labour content'!$D$1,FALSE)),"Category","Project")</f>
        <v>Category</v>
      </c>
      <c r="CD133" s="247" t="str">
        <f t="shared" si="50"/>
        <v>11899</v>
      </c>
      <c r="CE133" s="3"/>
    </row>
    <row r="134" spans="1:83" x14ac:dyDescent="0.15">
      <c r="A134" s="11" t="s">
        <v>199</v>
      </c>
      <c r="B134" s="11" t="str">
        <f>VLOOKUP($A134,'Incurred Real 2022$'!$A$25:$AC$426,'Incurred Real 2022$'!B$1,FALSE)</f>
        <v>Intranet platform refresh 16-17</v>
      </c>
      <c r="C134" s="11" t="str">
        <f>VLOOKUP($A134,'Incurred Real 2022$'!$A$25:$AC$426,'Incurred Real 2022$'!C$1,FALSE)</f>
        <v>ExAnte</v>
      </c>
      <c r="D134" s="11" t="str">
        <f>VLOOKUP($A134,'Incurred Real 2022$'!$A$25:$AC$426,'Incurred Real 2022$'!D$1,FALSE)</f>
        <v>Information Technology</v>
      </c>
      <c r="E134" s="11" t="str">
        <f>VLOOKUP($A134,'Incurred Real 2022$'!$A$25:$AC$426,'Incurred Real 2022$'!E$1,FALSE)</f>
        <v>Closed</v>
      </c>
      <c r="F134" s="105" t="str">
        <f>IF(VLOOKUP($A134,'Incurred Real 2022$'!$A$25:$AC$426,'Incurred Real 2022$'!F$1,FALSE)=0,"",VLOOKUP($A134,'Incurred Real 2022$'!$A$25:$AC$426,'Incurred Real 2022$'!F$1,FALSE))</f>
        <v/>
      </c>
      <c r="G134" s="105" t="str">
        <f>IF(VLOOKUP($A134,'Incurred Real 2022$'!$A$25:$AC$426,'Incurred Real 2022$'!G$1,FALSE)=0,"",VLOOKUP($A134,'Incurred Real 2022$'!$A$25:$AC$426,'Incurred Real 2022$'!G$1,FALSE))</f>
        <v/>
      </c>
      <c r="H134" s="105" t="str">
        <f>IF(VLOOKUP($A134,'Incurred Real 2022$'!$A$25:$AC$426,'Incurred Real 2022$'!H$1,FALSE)=0,"",VLOOKUP($A134,'Incurred Real 2022$'!$A$25:$AC$426,'Incurred Real 2022$'!H$1,FALSE))</f>
        <v/>
      </c>
      <c r="I134" s="105" t="str">
        <f>IF(VLOOKUP($A134,'Incurred Real 2022$'!$A$25:$AC$426,'Incurred Real 2022$'!I$1,FALSE)=0,"",VLOOKUP($A134,'Incurred Real 2022$'!$A$25:$AC$426,'Incurred Real 2022$'!I$1,FALSE))</f>
        <v/>
      </c>
      <c r="J134" s="105" t="str">
        <f>IF(VLOOKUP($A134,'Incurred Real 2022$'!$A$25:$AC$426,'Incurred Real 2022$'!J$1,FALSE)=0,"",VLOOKUP($A134,'Incurred Real 2022$'!$A$25:$AC$426,'Incurred Real 2022$'!J$1,FALSE))</f>
        <v/>
      </c>
      <c r="K134" s="105" t="str">
        <f>IF(VLOOKUP($A134,'Incurred Real 2022$'!$A$25:$AC$426,'Incurred Real 2022$'!K$1,FALSE)=0,"",VLOOKUP($A134,'Incurred Real 2022$'!$A$25:$AC$426,'Incurred Real 2022$'!K$1,FALSE))</f>
        <v/>
      </c>
      <c r="L134" s="105" t="str">
        <f>IF(VLOOKUP($A134,'Incurred Real 2022$'!$A$25:$AC$426,'Incurred Real 2022$'!L$1,FALSE)=0,"",VLOOKUP($A134,'Incurred Real 2022$'!$A$25:$AC$426,'Incurred Real 2022$'!L$1,FALSE))</f>
        <v/>
      </c>
      <c r="M134" s="105" t="str">
        <f>IF(VLOOKUP($A134,'Incurred Real 2022$'!$A$25:$AC$426,'Incurred Real 2022$'!M$1,FALSE)=0,"",VLOOKUP($A134,'Incurred Real 2022$'!$A$25:$AC$426,'Incurred Real 2022$'!M$1,FALSE))</f>
        <v/>
      </c>
      <c r="N134" s="105" t="str">
        <f>IF(VLOOKUP($A134,'Incurred Real 2022$'!$A$25:$AC$426,'Incurred Real 2022$'!N$1,FALSE)=0,"",VLOOKUP($A134,'Incurred Real 2022$'!$A$25:$AC$426,'Incurred Real 2022$'!N$1,FALSE))</f>
        <v/>
      </c>
      <c r="O134" s="105" t="str">
        <f>IF(VLOOKUP($A134,'Incurred Real 2022$'!$A$25:$AC$426,'Incurred Real 2022$'!O$1,FALSE)=0,"",VLOOKUP($A134,'Incurred Real 2022$'!$A$25:$AC$426,'Incurred Real 2022$'!O$1,FALSE))</f>
        <v/>
      </c>
      <c r="P134" s="105" t="str">
        <f>IF(VLOOKUP($A134,'Incurred Real 2022$'!$A$25:$AC$426,'Incurred Real 2022$'!P$1,FALSE)=0,"",VLOOKUP($A134,'Incurred Real 2022$'!$A$25:$AC$426,'Incurred Real 2022$'!P$1,FALSE))</f>
        <v/>
      </c>
      <c r="Q134" s="105">
        <f>IF(VLOOKUP($A134,'Incurred Real 2022$'!$A$25:$AC$426,'Incurred Real 2022$'!Q$1,FALSE)=0,"",VLOOKUP($A134,'Incurred Real 2022$'!$A$25:$AC$426,'Incurred Real 2022$'!Q$1,FALSE))</f>
        <v>278733.82</v>
      </c>
      <c r="R134" s="105">
        <f>IF(VLOOKUP($A134,'Incurred Real 2022$'!$A$25:$AC$426,'Incurred Real 2022$'!R$1,FALSE)=0,"",VLOOKUP($A134,'Incurred Real 2022$'!$A$25:$AC$426,'Incurred Real 2022$'!R$1,FALSE))</f>
        <v>1611832.21</v>
      </c>
      <c r="S134" s="105">
        <f>IF(VLOOKUP($A134,'Incurred Real 2022$'!$A$25:$AC$426,'Incurred Real 2022$'!S$1,FALSE)=0,"",VLOOKUP($A134,'Incurred Real 2022$'!$A$25:$AC$426,'Incurred Real 2022$'!S$1,FALSE))</f>
        <v>-4220.01</v>
      </c>
      <c r="T134" s="105" t="str">
        <f>IF(VLOOKUP($A134,'Incurred Real 2022$'!$A$25:$AC$426,'Incurred Real 2022$'!T$1,FALSE)=0,"",VLOOKUP($A134,'Incurred Real 2022$'!$A$25:$AC$426,'Incurred Real 2022$'!T$1,FALSE))</f>
        <v/>
      </c>
      <c r="U134" s="105" t="str">
        <f>IF(VLOOKUP($A134,'Incurred Real 2022$'!$A$25:$AC$426,'Incurred Real 2022$'!U$1,FALSE)=0,"",VLOOKUP($A134,'Incurred Real 2022$'!$A$25:$AC$426,'Incurred Real 2022$'!U$1,FALSE))</f>
        <v/>
      </c>
      <c r="V134" s="13" t="str">
        <f>IF(ISTEXT(VLOOKUP($A134,'Incurred Real 2022$'!$A$25:$AC$426,'Incurred Real 2022$'!V$1,FALSE)),"",(VLOOKUP($A134,'Incurred Real 2022$'!$A$25:$AC$426,'Incurred Real 2022$'!V$1,FALSE))*BT134*Incurred_Real!V$15)</f>
        <v/>
      </c>
      <c r="W134" s="13" t="str">
        <f>IF(ISTEXT(VLOOKUP($A134,'Incurred Real 2022$'!$A$25:$AC$426,'Incurred Real 2022$'!W$1,FALSE)),"",(VLOOKUP($A134,'Incurred Real 2022$'!$A$25:$AC$426,'Incurred Real 2022$'!W$1,FALSE))*BU134*Incurred_Real!W$15)</f>
        <v/>
      </c>
      <c r="X134" s="220" t="str">
        <f>IF(ISTEXT(VLOOKUP($A134,'Incurred Real 2022$'!$A$25:$AC$426,'Incurred Real 2022$'!X$1,FALSE)),"",(VLOOKUP($A134,'Incurred Real 2022$'!$A$25:$AC$426,'Incurred Real 2022$'!X$1,FALSE))*BV134*Incurred_Real!X$15)</f>
        <v/>
      </c>
      <c r="Y134" s="217" t="str">
        <f>IF(ISTEXT(VLOOKUP($A134,'Incurred Real 2022$'!$A$25:$AC$426,'Incurred Real 2022$'!Y$1,FALSE)),"",(VLOOKUP($A134,'Incurred Real 2022$'!$A$25:$AC$426,'Incurred Real 2022$'!Y$1,FALSE))*BW134*Incurred_Real!Y$15)</f>
        <v/>
      </c>
      <c r="Z134" s="13" t="str">
        <f>IF(ISTEXT(VLOOKUP($A134,'Incurred Real 2022$'!$A$25:$AC$426,'Incurred Real 2022$'!Z$1,FALSE)),"",(VLOOKUP($A134,'Incurred Real 2022$'!$A$25:$AC$426,'Incurred Real 2022$'!Z$1,FALSE))*BX134*Incurred_Real!Z$15)</f>
        <v/>
      </c>
      <c r="AA134" s="13" t="str">
        <f>IF(ISTEXT(VLOOKUP($A134,'Incurred Real 2022$'!$A$25:$AC$426,'Incurred Real 2022$'!AA$1,FALSE)),"",(VLOOKUP($A134,'Incurred Real 2022$'!$A$25:$AC$426,'Incurred Real 2022$'!AA$1,FALSE))*BY134*Incurred_Real!AA$15)</f>
        <v/>
      </c>
      <c r="AB134" s="13" t="str">
        <f>IF(ISTEXT(VLOOKUP($A134,'Incurred Real 2022$'!$A$25:$AC$426,'Incurred Real 2022$'!AB$1,FALSE)),"",(VLOOKUP($A134,'Incurred Real 2022$'!$A$25:$AC$426,'Incurred Real 2022$'!AB$1,FALSE))*BZ134*Incurred_Real!AB$15)</f>
        <v/>
      </c>
      <c r="AC134" s="13" t="str">
        <f>IF(ISTEXT(VLOOKUP($A134,'Incurred Real 2022$'!$A$25:$AC$426,'Incurred Real 2022$'!AC$1,FALSE)),"",(VLOOKUP($A134,'Incurred Real 2022$'!$A$25:$AC$426,'Incurred Real 2022$'!AC$1,FALSE))*CA134*Incurred_Real!AC$15)</f>
        <v/>
      </c>
      <c r="AD134" s="221">
        <f t="shared" si="45"/>
        <v>1886346.02</v>
      </c>
      <c r="AE134" s="221">
        <f t="shared" si="46"/>
        <v>1894786.04</v>
      </c>
      <c r="AF134" s="239">
        <f t="shared" si="51"/>
        <v>2354587.7158191721</v>
      </c>
      <c r="AG134" s="222">
        <f t="shared" si="47"/>
        <v>1891698.701601651</v>
      </c>
      <c r="AH134" s="223">
        <f t="shared" si="54"/>
        <v>1.244694894501754</v>
      </c>
      <c r="AI134" s="224">
        <f t="shared" si="48"/>
        <v>2019</v>
      </c>
      <c r="AJ134" s="225">
        <f>VLOOKUP($A134,Project_Commissioning!$C$4:$H$355,Project_Commissioning!F$1,FALSE)</f>
        <v>43224</v>
      </c>
      <c r="AK134" s="226">
        <f>VLOOKUP($A134,Project_Commissioning!$C$4:$H$355,Project_Commissioning!G$1,FALSE)</f>
        <v>2018</v>
      </c>
      <c r="AL134" s="225" t="str">
        <f>IF(VLOOKUP($A134,Project_Commissioning!$C$4:$H$355,Project_Commissioning!H$1,FALSE)=0,"",VLOOKUP($A134,Project_Commissioning!$C$4:$H$355,Project_Commissioning!H$1,FALSE))</f>
        <v/>
      </c>
      <c r="AM134" s="237">
        <f t="shared" si="52"/>
        <v>2091293.9964815998</v>
      </c>
      <c r="AN134" s="221" cm="1">
        <f t="array" ref="AN134">IF(ROUND(AE134,0)=0,0,LOOKUP(2,1/(F134:AC134&lt;&gt;""),F134:AC134))</f>
        <v>-4220.01</v>
      </c>
      <c r="AO134" s="221">
        <f t="shared" si="53"/>
        <v>0</v>
      </c>
      <c r="AP134" s="79"/>
      <c r="AQ134" s="20"/>
      <c r="AR134" s="245">
        <f>IF(ISNA(VLOOKUP($A134,'Success Asset Classes'!$B$15:$AA$114,'Success Asset Classes'!$AA$1,FALSE)),0,VLOOKUP($A134,'Success Asset Classes'!$B$15:$AA$114,'Success Asset Classes'!$AA$1,FALSE))</f>
        <v>0</v>
      </c>
      <c r="AS134" s="230">
        <f>IF($AR134=0,VLOOKUP(MID($A134,4,5),'Project splits'!$C$5:$AM$346,AS$22,FALSE),IF(ISNA(VLOOKUP($A134,'Success Asset Classes'!$B$15:$BD$377,AS$21,FALSE)),VLOOKUP(MID($A134,4,5),'Project splits'!$C$5:$AM$346,AS$22,FALSE),VLOOKUP($A134,'Success Asset Classes'!$B$15:$BD$377,AS$21,FALSE)))</f>
        <v>0</v>
      </c>
      <c r="AT134" s="230">
        <f>IF($AR134=0,VLOOKUP(MID($A134,4,5),'Project splits'!$C$5:$AM$346,AT$22,FALSE),IF(ISNA(VLOOKUP($A134,'Success Asset Classes'!$B$15:$BD$377,AT$21,FALSE)),VLOOKUP(MID($A134,4,5),'Project splits'!$C$5:$AM$346,AT$22,FALSE),VLOOKUP($A134,'Success Asset Classes'!$B$15:$BD$377,AT$21,FALSE)))</f>
        <v>0</v>
      </c>
      <c r="AU134" s="230">
        <f>IF($AR134=0,VLOOKUP(MID($A134,4,5),'Project splits'!$C$5:$AM$346,AU$22,FALSE),IF(ISNA(VLOOKUP($A134,'Success Asset Classes'!$B$15:$BD$377,AU$21,FALSE)),VLOOKUP(MID($A134,4,5),'Project splits'!$C$5:$AM$346,AU$22,FALSE),VLOOKUP($A134,'Success Asset Classes'!$B$15:$BD$377,AU$21,FALSE)))</f>
        <v>0</v>
      </c>
      <c r="AV134" s="230">
        <f>IF($AR134=0,VLOOKUP(MID($A134,4,5),'Project splits'!$C$5:$AM$346,AV$22,FALSE),IF(ISNA(VLOOKUP($A134,'Success Asset Classes'!$B$15:$BD$377,AV$21,FALSE)),VLOOKUP(MID($A134,4,5),'Project splits'!$C$5:$AM$346,AV$22,FALSE),VLOOKUP($A134,'Success Asset Classes'!$B$15:$BD$377,AV$21,FALSE)))</f>
        <v>1</v>
      </c>
      <c r="AW134" s="230">
        <f>IF($AR134=0,VLOOKUP(MID($A134,4,5),'Project splits'!$C$5:$AM$346,AW$22,FALSE),IF(ISNA(VLOOKUP($A134,'Success Asset Classes'!$B$15:$BD$377,AW$21,FALSE)),VLOOKUP(MID($A134,4,5),'Project splits'!$C$5:$AM$346,AW$22,FALSE),VLOOKUP($A134,'Success Asset Classes'!$B$15:$BD$377,AW$21,FALSE)))</f>
        <v>0</v>
      </c>
      <c r="AX134" s="230">
        <f>IF($AR134=0,VLOOKUP(MID($A134,4,5),'Project splits'!$C$5:$AM$346,AX$22,FALSE),IF(ISNA(VLOOKUP($A134,'Success Asset Classes'!$B$15:$BD$377,AX$21,FALSE)),VLOOKUP(MID($A134,4,5),'Project splits'!$C$5:$AM$346,AX$22,FALSE),VLOOKUP($A134,'Success Asset Classes'!$B$15:$BD$377,AX$21,FALSE)))</f>
        <v>0</v>
      </c>
      <c r="AY134" s="230">
        <f>IF($AR134=0,VLOOKUP(MID($A134,4,5),'Project splits'!$C$5:$AM$346,AY$22,FALSE),IF(ISNA(VLOOKUP($A134,'Success Asset Classes'!$B$15:$BD$377,AY$21,FALSE)),VLOOKUP(MID($A134,4,5),'Project splits'!$C$5:$AM$346,AY$22,FALSE),VLOOKUP($A134,'Success Asset Classes'!$B$15:$BD$377,AY$21,FALSE)))</f>
        <v>0</v>
      </c>
      <c r="AZ134" s="230">
        <f>IF($AR134=0,VLOOKUP(MID($A134,4,5),'Project splits'!$C$5:$AM$346,AZ$22,FALSE),IF(ISNA(VLOOKUP($A134,'Success Asset Classes'!$B$15:$BD$377,AZ$21,FALSE)),VLOOKUP(MID($A134,4,5),'Project splits'!$C$5:$AM$346,AZ$22,FALSE),VLOOKUP($A134,'Success Asset Classes'!$B$15:$BD$377,AZ$21,FALSE)))</f>
        <v>0</v>
      </c>
      <c r="BA134" s="230">
        <f>IF($AR134=0,VLOOKUP(MID($A134,4,5),'Project splits'!$C$5:$AM$346,BA$22,FALSE),IF(ISNA(VLOOKUP($A134,'Success Asset Classes'!$B$15:$BD$377,BA$21,FALSE)),VLOOKUP(MID($A134,4,5),'Project splits'!$C$5:$AM$346,BA$22,FALSE),VLOOKUP($A134,'Success Asset Classes'!$B$15:$BD$377,BA$21,FALSE)))</f>
        <v>0</v>
      </c>
      <c r="BB134" s="230">
        <f>IF($AR134=0,VLOOKUP(MID($A134,4,5),'Project splits'!$C$5:$AM$346,BB$22,FALSE),IF(ISNA(VLOOKUP($A134,'Success Asset Classes'!$B$15:$BD$377,BB$21,FALSE)),VLOOKUP(MID($A134,4,5),'Project splits'!$C$5:$AM$346,BB$22,FALSE),VLOOKUP($A134,'Success Asset Classes'!$B$15:$BD$377,BB$21,FALSE)))</f>
        <v>0</v>
      </c>
      <c r="BC134" s="230">
        <f>IF($AR134=0,VLOOKUP(MID($A134,4,5),'Project splits'!$C$5:$AM$346,BC$22,FALSE),IF(ISNA(VLOOKUP($A134,'Success Asset Classes'!$B$15:$BD$377,BC$21,FALSE)),VLOOKUP(MID($A134,4,5),'Project splits'!$C$5:$AM$346,BC$22,FALSE),VLOOKUP($A134,'Success Asset Classes'!$B$15:$BD$377,BC$21,FALSE)))</f>
        <v>0</v>
      </c>
      <c r="BD134" s="230">
        <f>IF($AR134=0,VLOOKUP(MID($A134,4,5),'Project splits'!$C$5:$AM$346,BD$22,FALSE),IF(ISNA(VLOOKUP($A134,'Success Asset Classes'!$B$15:$BD$377,BD$21,FALSE)),VLOOKUP(MID($A134,4,5),'Project splits'!$C$5:$AM$346,BD$22,FALSE),VLOOKUP($A134,'Success Asset Classes'!$B$15:$BD$377,BD$21,FALSE)))</f>
        <v>0</v>
      </c>
      <c r="BE134" s="230">
        <f>IF($AR134=0,VLOOKUP(MID($A134,4,5),'Project splits'!$C$5:$AM$346,BE$22,FALSE),IF(ISNA(VLOOKUP($A134,'Success Asset Classes'!$B$15:$BD$377,BE$21,FALSE)),VLOOKUP(MID($A134,4,5),'Project splits'!$C$5:$AM$346,BE$22,FALSE),VLOOKUP($A134,'Success Asset Classes'!$B$15:$BD$377,BE$21,FALSE)))</f>
        <v>0</v>
      </c>
      <c r="BF134" s="230">
        <f>IF($AR134=0,VLOOKUP(MID($A134,4,5),'Project splits'!$C$5:$AM$346,BF$22,FALSE),IF(ISNA(VLOOKUP($A134,'Success Asset Classes'!$B$15:$BD$377,BF$21,FALSE)),VLOOKUP(MID($A134,4,5),'Project splits'!$C$5:$AM$346,BF$22,FALSE),VLOOKUP($A134,'Success Asset Classes'!$B$15:$BD$377,BF$21,FALSE)))</f>
        <v>0</v>
      </c>
      <c r="BG134" s="230">
        <f>IF($AR134=0,VLOOKUP(MID($A134,4,5),'Project splits'!$C$5:$AM$346,BG$22,FALSE),IF(ISNA(VLOOKUP($A134,'Success Asset Classes'!$B$15:$BD$377,BG$21,FALSE)),VLOOKUP(MID($A134,4,5),'Project splits'!$C$5:$AM$346,BG$22,FALSE),VLOOKUP($A134,'Success Asset Classes'!$B$15:$BD$377,BG$21,FALSE)))</f>
        <v>0</v>
      </c>
      <c r="BH134" s="230">
        <f>IF($AR134=0,VLOOKUP(MID($A134,4,5),'Project splits'!$C$5:$AM$346,BH$22,FALSE),IF(ISNA(VLOOKUP($A134,'Success Asset Classes'!$B$15:$BD$377,BH$21,FALSE)),VLOOKUP(MID($A134,4,5),'Project splits'!$C$5:$AM$346,BH$22,FALSE),VLOOKUP($A134,'Success Asset Classes'!$B$15:$BD$377,BH$21,FALSE)))</f>
        <v>0</v>
      </c>
      <c r="BI134" s="230">
        <f>IF($AR134=0,VLOOKUP(MID($A134,4,5),'Project splits'!$C$5:$AM$346,BI$22,FALSE),IF(ISNA(VLOOKUP($A134,'Success Asset Classes'!$B$15:$BD$377,BI$21,FALSE)),VLOOKUP(MID($A134,4,5),'Project splits'!$C$5:$AM$346,BI$22,FALSE),VLOOKUP($A134,'Success Asset Classes'!$B$15:$BD$377,BI$21,FALSE)))</f>
        <v>0</v>
      </c>
      <c r="BJ134" s="230">
        <f>IF($AR134=0,VLOOKUP(MID($A134,4,5),'Project splits'!$C$5:$AM$346,BJ$22,FALSE),IF(ISNA(VLOOKUP($A134,'Success Asset Classes'!$B$15:$BD$377,BJ$21,FALSE)),VLOOKUP(MID($A134,4,5),'Project splits'!$C$5:$AM$346,BJ$22,FALSE),VLOOKUP($A134,'Success Asset Classes'!$B$15:$BD$377,BJ$21,FALSE)))</f>
        <v>0</v>
      </c>
      <c r="BK134" s="230">
        <f>IF($AR134=0,VLOOKUP(MID($A134,4,5),'Project splits'!$C$5:$AM$346,BK$22,FALSE),IF(ISNA(VLOOKUP($A134,'Success Asset Classes'!$B$15:$BD$377,BK$21,FALSE)),VLOOKUP(MID($A134,4,5),'Project splits'!$C$5:$AM$346,BK$22,FALSE),VLOOKUP($A134,'Success Asset Classes'!$B$15:$BD$377,BK$21,FALSE)))</f>
        <v>0</v>
      </c>
      <c r="BL134" s="230">
        <f>IF($AR134=0,VLOOKUP(MID($A134,4,5),'Project splits'!$C$5:$AM$346,BL$22,FALSE),IF(ISNA(VLOOKUP($A134,'Success Asset Classes'!$B$15:$BD$377,BL$21,FALSE)),VLOOKUP(MID($A134,4,5),'Project splits'!$C$5:$AM$346,BL$22,FALSE),VLOOKUP($A134,'Success Asset Classes'!$B$15:$BD$377,BL$21,FALSE)))</f>
        <v>0</v>
      </c>
      <c r="BM134" s="230">
        <f>IF($AR134=0,VLOOKUP(MID($A134,4,5),'Project splits'!$C$5:$AM$346,BM$22,FALSE),IF(ISNA(VLOOKUP($A134,'Success Asset Classes'!$B$15:$BD$377,BM$21,FALSE)),VLOOKUP(MID($A134,4,5),'Project splits'!$C$5:$AM$346,BM$22,FALSE),VLOOKUP($A134,'Success Asset Classes'!$B$15:$BD$377,BM$21,FALSE)))</f>
        <v>0</v>
      </c>
      <c r="BN134" s="230">
        <f>IF($AR134=0,VLOOKUP(MID($A134,4,5),'Project splits'!$C$5:$AM$346,BN$22,FALSE),IF(ISNA(VLOOKUP($A134,'Success Asset Classes'!$B$15:$BD$377,BN$21,FALSE)),VLOOKUP(MID($A134,4,5),'Project splits'!$C$5:$AM$346,BN$22,FALSE),VLOOKUP($A134,'Success Asset Classes'!$B$15:$BD$377,BN$21,FALSE)))</f>
        <v>0</v>
      </c>
      <c r="BO134" s="230">
        <f>IF($AR134=0,VLOOKUP(MID($A134,4,5),'Project splits'!$C$5:$AM$346,BO$22,FALSE),IF(ISNA(VLOOKUP($A134,'Success Asset Classes'!$B$15:$BD$377,BO$21,FALSE)),VLOOKUP(MID($A134,4,5),'Project splits'!$C$5:$AM$346,BO$22,FALSE),VLOOKUP($A134,'Success Asset Classes'!$B$15:$BD$377,BO$21,FALSE)))</f>
        <v>0</v>
      </c>
      <c r="BP134" s="230">
        <f>IF($AR134=0,VLOOKUP(MID($A134,4,5),'Project splits'!$C$5:$AM$346,BP$22,FALSE),IF(ISNA(VLOOKUP($A134,'Success Asset Classes'!$B$15:$BD$377,BP$21,FALSE)),VLOOKUP(MID($A134,4,5),'Project splits'!$C$5:$AM$346,BP$22,FALSE),VLOOKUP($A134,'Success Asset Classes'!$B$15:$BD$377,BP$21,FALSE)))</f>
        <v>0</v>
      </c>
      <c r="BQ134" s="230">
        <f>IF($AR134=0,VLOOKUP(MID($A134,4,5),'Project splits'!$C$5:$AM$346,BQ$22,FALSE),IF(ISNA(VLOOKUP($A134,'Success Asset Classes'!$B$15:$BD$377,BQ$21,FALSE)),VLOOKUP(MID($A134,4,5),'Project splits'!$C$5:$AM$346,BQ$22,FALSE),VLOOKUP($A134,'Success Asset Classes'!$B$15:$BD$377,BQ$21,FALSE)))</f>
        <v>0</v>
      </c>
      <c r="BR134" s="230">
        <f>IF($AR134=0,VLOOKUP(MID($A134,4,5),'Project splits'!$C$5:$AM$346,BR$22,FALSE),IF(ISNA(VLOOKUP($A134,'Success Asset Classes'!$B$15:$BD$377,BR$21,FALSE)),VLOOKUP(MID($A134,4,5),'Project splits'!$C$5:$AM$346,BR$22,FALSE),VLOOKUP($A134,'Success Asset Classes'!$B$15:$BD$377,BR$21,FALSE)))</f>
        <v>0</v>
      </c>
      <c r="BS134" s="247">
        <f t="shared" si="49"/>
        <v>1</v>
      </c>
      <c r="BT134" s="249">
        <f>1+IF(ISNA(VLOOKUP($A134,'Project labour content'!$A$7:$D$255,'Project labour content'!$D$1,FALSE)),VLOOKUP($D134,'Project labour content'!$F$6:$G$15,'Project labour content'!$G$1,FALSE),VLOOKUP($A134,'Project labour content'!$A$7:$D$255,'Project labour content'!$D$1,FALSE))*LabEsc22*1</f>
        <v>1.0024480115846353</v>
      </c>
      <c r="BU134" s="249">
        <f>1+IF(ISNA(VLOOKUP($A134,'Project labour content'!$A$7:$D$255,'Project labour content'!$D$1,FALSE)),VLOOKUP($D134,'Project labour content'!$F$6:$G$15,'Project labour content'!$G$1,FALSE),VLOOKUP($A134,'Project labour content'!$A$7:$D$255,'Project labour content'!$D$1,FALSE))*LabEsc23*1</f>
        <v>1.0049077736248768</v>
      </c>
      <c r="BV134" s="249">
        <f>1+IF(ISNA(VLOOKUP($A134,'Project labour content'!$A$7:$D$255,'Project labour content'!$D$1,FALSE)),VLOOKUP($D134,'Project labour content'!$F$6:$G$15,'Project labour content'!$G$1,FALSE),VLOOKUP($A134,'Project labour content'!$A$7:$D$255,'Project labour content'!$D$1,FALSE))*LabEsc24*1</f>
        <v>1.0072248694667842</v>
      </c>
      <c r="BW134" s="249">
        <f>1+IF(ISNA(VLOOKUP($A134,'Project labour content'!$A$7:$D$255,'Project labour content'!$D$1,FALSE)),VLOOKUP($D134,'Project labour content'!$F$6:$G$15,'Project labour content'!$G$1,FALSE),VLOOKUP($A134,'Project labour content'!$A$7:$D$255,'Project labour content'!$D$1,FALSE))*LabEsc25*1</f>
        <v>1.0103282331643793</v>
      </c>
      <c r="BX134" s="249">
        <f>1+IF(ISNA(VLOOKUP($A134,'Project labour content'!$A$7:$D$255,'Project labour content'!$D$1,FALSE)),VLOOKUP($D134,'Project labour content'!$F$6:$G$15,'Project labour content'!$G$1,FALSE),VLOOKUP($A134,'Project labour content'!$A$7:$D$255,'Project labour content'!$D$1,FALSE))*LabEsc26*1</f>
        <v>1.0137103823674747</v>
      </c>
      <c r="BY134" s="249">
        <f>1+IF(ISNA(VLOOKUP($A134,'Project labour content'!$A$7:$D$255,'Project labour content'!$D$1,FALSE)),VLOOKUP($D134,'Project labour content'!$F$6:$G$15,'Project labour content'!$G$1,FALSE),VLOOKUP($A134,'Project labour content'!$A$7:$D$255,'Project labour content'!$D$1,FALSE))*LabEsc27*1</f>
        <v>1.0158052335508072</v>
      </c>
      <c r="BZ134" s="249">
        <f>1+IF(ISNA(VLOOKUP($A134,'Project labour content'!$A$7:$D$255,'Project labour content'!$D$1,FALSE)),VLOOKUP($D134,'Project labour content'!$F$6:$G$15,'Project labour content'!$G$1,FALSE),VLOOKUP($A134,'Project labour content'!$A$7:$D$255,'Project labour content'!$D$1,FALSE))*LabEsc28*1</f>
        <v>1.0173826564918567</v>
      </c>
      <c r="CA134" s="249">
        <f>1+IF(ISNA(VLOOKUP($A134,'Project labour content'!$A$7:$D$255,'Project labour content'!$D$1,FALSE)),VLOOKUP($D134,'Project labour content'!$F$6:$G$15,'Project labour content'!$G$1,FALSE),VLOOKUP($A134,'Project labour content'!$A$7:$D$255,'Project labour content'!$D$1,FALSE))*LabEsc29*1</f>
        <v>1.0199141048276528</v>
      </c>
      <c r="CB134" s="250" t="str">
        <f>IF(ISNA(VLOOKUP($A134,'Project labour content'!$A$7:$D$255,'Project labour content'!$D$1,FALSE)),"Category","Project")</f>
        <v>Category</v>
      </c>
      <c r="CD134" s="247" t="str">
        <f t="shared" si="50"/>
        <v>11900</v>
      </c>
      <c r="CE134" s="3"/>
    </row>
    <row r="135" spans="1:83" x14ac:dyDescent="0.15">
      <c r="A135" s="11" t="s">
        <v>200</v>
      </c>
      <c r="B135" s="11" t="str">
        <f>VLOOKUP($A135,'Incurred Real 2022$'!$A$25:$AC$426,'Incurred Real 2022$'!B$1,FALSE)</f>
        <v>Furniture and Building Upgrades 2018-19</v>
      </c>
      <c r="C135" s="11" t="str">
        <f>VLOOKUP($A135,'Incurred Real 2022$'!$A$25:$AC$426,'Incurred Real 2022$'!C$1,FALSE)</f>
        <v>ExAnte</v>
      </c>
      <c r="D135" s="11" t="str">
        <f>VLOOKUP($A135,'Incurred Real 2022$'!$A$25:$AC$426,'Incurred Real 2022$'!D$1,FALSE)</f>
        <v>Facilities</v>
      </c>
      <c r="E135" s="11" t="str">
        <f>VLOOKUP($A135,'Incurred Real 2022$'!$A$25:$AC$426,'Incurred Real 2022$'!E$1,FALSE)</f>
        <v>Closed</v>
      </c>
      <c r="F135" s="105" t="str">
        <f>IF(VLOOKUP($A135,'Incurred Real 2022$'!$A$25:$AC$426,'Incurred Real 2022$'!F$1,FALSE)=0,"",VLOOKUP($A135,'Incurred Real 2022$'!$A$25:$AC$426,'Incurred Real 2022$'!F$1,FALSE))</f>
        <v/>
      </c>
      <c r="G135" s="105" t="str">
        <f>IF(VLOOKUP($A135,'Incurred Real 2022$'!$A$25:$AC$426,'Incurred Real 2022$'!G$1,FALSE)=0,"",VLOOKUP($A135,'Incurred Real 2022$'!$A$25:$AC$426,'Incurred Real 2022$'!G$1,FALSE))</f>
        <v/>
      </c>
      <c r="H135" s="105" t="str">
        <f>IF(VLOOKUP($A135,'Incurred Real 2022$'!$A$25:$AC$426,'Incurred Real 2022$'!H$1,FALSE)=0,"",VLOOKUP($A135,'Incurred Real 2022$'!$A$25:$AC$426,'Incurred Real 2022$'!H$1,FALSE))</f>
        <v/>
      </c>
      <c r="I135" s="105" t="str">
        <f>IF(VLOOKUP($A135,'Incurred Real 2022$'!$A$25:$AC$426,'Incurred Real 2022$'!I$1,FALSE)=0,"",VLOOKUP($A135,'Incurred Real 2022$'!$A$25:$AC$426,'Incurred Real 2022$'!I$1,FALSE))</f>
        <v/>
      </c>
      <c r="J135" s="105" t="str">
        <f>IF(VLOOKUP($A135,'Incurred Real 2022$'!$A$25:$AC$426,'Incurred Real 2022$'!J$1,FALSE)=0,"",VLOOKUP($A135,'Incurred Real 2022$'!$A$25:$AC$426,'Incurred Real 2022$'!J$1,FALSE))</f>
        <v/>
      </c>
      <c r="K135" s="105" t="str">
        <f>IF(VLOOKUP($A135,'Incurred Real 2022$'!$A$25:$AC$426,'Incurred Real 2022$'!K$1,FALSE)=0,"",VLOOKUP($A135,'Incurred Real 2022$'!$A$25:$AC$426,'Incurred Real 2022$'!K$1,FALSE))</f>
        <v/>
      </c>
      <c r="L135" s="105" t="str">
        <f>IF(VLOOKUP($A135,'Incurred Real 2022$'!$A$25:$AC$426,'Incurred Real 2022$'!L$1,FALSE)=0,"",VLOOKUP($A135,'Incurred Real 2022$'!$A$25:$AC$426,'Incurred Real 2022$'!L$1,FALSE))</f>
        <v/>
      </c>
      <c r="M135" s="105" t="str">
        <f>IF(VLOOKUP($A135,'Incurred Real 2022$'!$A$25:$AC$426,'Incurred Real 2022$'!M$1,FALSE)=0,"",VLOOKUP($A135,'Incurred Real 2022$'!$A$25:$AC$426,'Incurred Real 2022$'!M$1,FALSE))</f>
        <v/>
      </c>
      <c r="N135" s="105" t="str">
        <f>IF(VLOOKUP($A135,'Incurred Real 2022$'!$A$25:$AC$426,'Incurred Real 2022$'!N$1,FALSE)=0,"",VLOOKUP($A135,'Incurred Real 2022$'!$A$25:$AC$426,'Incurred Real 2022$'!N$1,FALSE))</f>
        <v/>
      </c>
      <c r="O135" s="105" t="str">
        <f>IF(VLOOKUP($A135,'Incurred Real 2022$'!$A$25:$AC$426,'Incurred Real 2022$'!O$1,FALSE)=0,"",VLOOKUP($A135,'Incurred Real 2022$'!$A$25:$AC$426,'Incurred Real 2022$'!O$1,FALSE))</f>
        <v/>
      </c>
      <c r="P135" s="105" t="str">
        <f>IF(VLOOKUP($A135,'Incurred Real 2022$'!$A$25:$AC$426,'Incurred Real 2022$'!P$1,FALSE)=0,"",VLOOKUP($A135,'Incurred Real 2022$'!$A$25:$AC$426,'Incurred Real 2022$'!P$1,FALSE))</f>
        <v/>
      </c>
      <c r="Q135" s="105" t="str">
        <f>IF(VLOOKUP($A135,'Incurred Real 2022$'!$A$25:$AC$426,'Incurred Real 2022$'!Q$1,FALSE)=0,"",VLOOKUP($A135,'Incurred Real 2022$'!$A$25:$AC$426,'Incurred Real 2022$'!Q$1,FALSE))</f>
        <v/>
      </c>
      <c r="R135" s="105" t="str">
        <f>IF(VLOOKUP($A135,'Incurred Real 2022$'!$A$25:$AC$426,'Incurred Real 2022$'!R$1,FALSE)=0,"",VLOOKUP($A135,'Incurred Real 2022$'!$A$25:$AC$426,'Incurred Real 2022$'!R$1,FALSE))</f>
        <v/>
      </c>
      <c r="S135" s="105">
        <f>IF(VLOOKUP($A135,'Incurred Real 2022$'!$A$25:$AC$426,'Incurred Real 2022$'!S$1,FALSE)=0,"",VLOOKUP($A135,'Incurred Real 2022$'!$A$25:$AC$426,'Incurred Real 2022$'!S$1,FALSE))</f>
        <v>227977.03</v>
      </c>
      <c r="T135" s="105">
        <f>IF(VLOOKUP($A135,'Incurred Real 2022$'!$A$25:$AC$426,'Incurred Real 2022$'!T$1,FALSE)=0,"",VLOOKUP($A135,'Incurred Real 2022$'!$A$25:$AC$426,'Incurred Real 2022$'!T$1,FALSE))</f>
        <v>65815.28</v>
      </c>
      <c r="U135" s="105" t="str">
        <f>IF(VLOOKUP($A135,'Incurred Real 2022$'!$A$25:$AC$426,'Incurred Real 2022$'!U$1,FALSE)=0,"",VLOOKUP($A135,'Incurred Real 2022$'!$A$25:$AC$426,'Incurred Real 2022$'!U$1,FALSE))</f>
        <v/>
      </c>
      <c r="V135" s="13" t="str">
        <f>IF(ISTEXT(VLOOKUP($A135,'Incurred Real 2022$'!$A$25:$AC$426,'Incurred Real 2022$'!V$1,FALSE)),"",(VLOOKUP($A135,'Incurred Real 2022$'!$A$25:$AC$426,'Incurred Real 2022$'!V$1,FALSE))*BT135*Incurred_Real!V$15)</f>
        <v/>
      </c>
      <c r="W135" s="13" t="str">
        <f>IF(ISTEXT(VLOOKUP($A135,'Incurred Real 2022$'!$A$25:$AC$426,'Incurred Real 2022$'!W$1,FALSE)),"",(VLOOKUP($A135,'Incurred Real 2022$'!$A$25:$AC$426,'Incurred Real 2022$'!W$1,FALSE))*BU135*Incurred_Real!W$15)</f>
        <v/>
      </c>
      <c r="X135" s="220" t="str">
        <f>IF(ISTEXT(VLOOKUP($A135,'Incurred Real 2022$'!$A$25:$AC$426,'Incurred Real 2022$'!X$1,FALSE)),"",(VLOOKUP($A135,'Incurred Real 2022$'!$A$25:$AC$426,'Incurred Real 2022$'!X$1,FALSE))*BV135*Incurred_Real!X$15)</f>
        <v/>
      </c>
      <c r="Y135" s="217" t="str">
        <f>IF(ISTEXT(VLOOKUP($A135,'Incurred Real 2022$'!$A$25:$AC$426,'Incurred Real 2022$'!Y$1,FALSE)),"",(VLOOKUP($A135,'Incurred Real 2022$'!$A$25:$AC$426,'Incurred Real 2022$'!Y$1,FALSE))*BW135*Incurred_Real!Y$15)</f>
        <v/>
      </c>
      <c r="Z135" s="13" t="str">
        <f>IF(ISTEXT(VLOOKUP($A135,'Incurred Real 2022$'!$A$25:$AC$426,'Incurred Real 2022$'!Z$1,FALSE)),"",(VLOOKUP($A135,'Incurred Real 2022$'!$A$25:$AC$426,'Incurred Real 2022$'!Z$1,FALSE))*BX135*Incurred_Real!Z$15)</f>
        <v/>
      </c>
      <c r="AA135" s="13" t="str">
        <f>IF(ISTEXT(VLOOKUP($A135,'Incurred Real 2022$'!$A$25:$AC$426,'Incurred Real 2022$'!AA$1,FALSE)),"",(VLOOKUP($A135,'Incurred Real 2022$'!$A$25:$AC$426,'Incurred Real 2022$'!AA$1,FALSE))*BY135*Incurred_Real!AA$15)</f>
        <v/>
      </c>
      <c r="AB135" s="13" t="str">
        <f>IF(ISTEXT(VLOOKUP($A135,'Incurred Real 2022$'!$A$25:$AC$426,'Incurred Real 2022$'!AB$1,FALSE)),"",(VLOOKUP($A135,'Incurred Real 2022$'!$A$25:$AC$426,'Incurred Real 2022$'!AB$1,FALSE))*BZ135*Incurred_Real!AB$15)</f>
        <v/>
      </c>
      <c r="AC135" s="13" t="str">
        <f>IF(ISTEXT(VLOOKUP($A135,'Incurred Real 2022$'!$A$25:$AC$426,'Incurred Real 2022$'!AC$1,FALSE)),"",(VLOOKUP($A135,'Incurred Real 2022$'!$A$25:$AC$426,'Incurred Real 2022$'!AC$1,FALSE))*CA135*Incurred_Real!AC$15)</f>
        <v/>
      </c>
      <c r="AD135" s="221">
        <f t="shared" si="45"/>
        <v>293792.31</v>
      </c>
      <c r="AE135" s="221">
        <f t="shared" si="46"/>
        <v>293792.31</v>
      </c>
      <c r="AF135" s="239">
        <f t="shared" si="51"/>
        <v>359413.3848695684</v>
      </c>
      <c r="AG135" s="222">
        <f t="shared" si="47"/>
        <v>297988.20625766873</v>
      </c>
      <c r="AH135" s="223">
        <f t="shared" si="54"/>
        <v>1.2061329184242469</v>
      </c>
      <c r="AI135" s="224">
        <f t="shared" si="48"/>
        <v>2020</v>
      </c>
      <c r="AJ135" s="225" t="str">
        <f>VLOOKUP($A135,Project_Commissioning!$C$4:$H$355,Project_Commissioning!F$1,FALSE)</f>
        <v/>
      </c>
      <c r="AK135" s="226">
        <f>VLOOKUP($A135,Project_Commissioning!$C$4:$H$355,Project_Commissioning!G$1,FALSE)</f>
        <v>2020</v>
      </c>
      <c r="AL135" s="225" t="str">
        <f>IF(VLOOKUP($A135,Project_Commissioning!$C$4:$H$355,Project_Commissioning!H$1,FALSE)=0,"",VLOOKUP($A135,Project_Commissioning!$C$4:$H$355,Project_Commissioning!H$1,FALSE))</f>
        <v/>
      </c>
      <c r="AM135" s="237">
        <f t="shared" si="52"/>
        <v>319223.21219252609</v>
      </c>
      <c r="AN135" s="221" cm="1">
        <f t="array" ref="AN135">IF(ROUND(AE135,0)=0,0,LOOKUP(2,1/(F135:AC135&lt;&gt;""),F135:AC135))</f>
        <v>65815.28</v>
      </c>
      <c r="AO135" s="221">
        <f t="shared" si="53"/>
        <v>0</v>
      </c>
      <c r="AP135" s="79"/>
      <c r="AQ135" s="20"/>
      <c r="AR135" s="245">
        <f>IF(ISNA(VLOOKUP($A135,'Success Asset Classes'!$B$15:$AA$114,'Success Asset Classes'!$AA$1,FALSE)),0,VLOOKUP($A135,'Success Asset Classes'!$B$15:$AA$114,'Success Asset Classes'!$AA$1,FALSE))</f>
        <v>0</v>
      </c>
      <c r="AS135" s="230">
        <f>IF($AR135=0,VLOOKUP(MID($A135,4,5),'Project splits'!$C$5:$AM$346,AS$22,FALSE),IF(ISNA(VLOOKUP($A135,'Success Asset Classes'!$B$15:$BD$377,AS$21,FALSE)),VLOOKUP(MID($A135,4,5),'Project splits'!$C$5:$AM$346,AS$22,FALSE),VLOOKUP($A135,'Success Asset Classes'!$B$15:$BD$377,AS$21,FALSE)))</f>
        <v>0.69851380042462841</v>
      </c>
      <c r="AT135" s="230">
        <f>IF($AR135=0,VLOOKUP(MID($A135,4,5),'Project splits'!$C$5:$AM$346,AT$22,FALSE),IF(ISNA(VLOOKUP($A135,'Success Asset Classes'!$B$15:$BD$377,AT$21,FALSE)),VLOOKUP(MID($A135,4,5),'Project splits'!$C$5:$AM$346,AT$22,FALSE),VLOOKUP($A135,'Success Asset Classes'!$B$15:$BD$377,AT$21,FALSE)))</f>
        <v>0</v>
      </c>
      <c r="AU135" s="230">
        <f>IF($AR135=0,VLOOKUP(MID($A135,4,5),'Project splits'!$C$5:$AM$346,AU$22,FALSE),IF(ISNA(VLOOKUP($A135,'Success Asset Classes'!$B$15:$BD$377,AU$21,FALSE)),VLOOKUP(MID($A135,4,5),'Project splits'!$C$5:$AM$346,AU$22,FALSE),VLOOKUP($A135,'Success Asset Classes'!$B$15:$BD$377,AU$21,FALSE)))</f>
        <v>0</v>
      </c>
      <c r="AV135" s="230">
        <f>IF($AR135=0,VLOOKUP(MID($A135,4,5),'Project splits'!$C$5:$AM$346,AV$22,FALSE),IF(ISNA(VLOOKUP($A135,'Success Asset Classes'!$B$15:$BD$377,AV$21,FALSE)),VLOOKUP(MID($A135,4,5),'Project splits'!$C$5:$AM$346,AV$22,FALSE),VLOOKUP($A135,'Success Asset Classes'!$B$15:$BD$377,AV$21,FALSE)))</f>
        <v>0</v>
      </c>
      <c r="AW135" s="230">
        <f>IF($AR135=0,VLOOKUP(MID($A135,4,5),'Project splits'!$C$5:$AM$346,AW$22,FALSE),IF(ISNA(VLOOKUP($A135,'Success Asset Classes'!$B$15:$BD$377,AW$21,FALSE)),VLOOKUP(MID($A135,4,5),'Project splits'!$C$5:$AM$346,AW$22,FALSE),VLOOKUP($A135,'Success Asset Classes'!$B$15:$BD$377,AW$21,FALSE)))</f>
        <v>0</v>
      </c>
      <c r="AX135" s="230">
        <f>IF($AR135=0,VLOOKUP(MID($A135,4,5),'Project splits'!$C$5:$AM$346,AX$22,FALSE),IF(ISNA(VLOOKUP($A135,'Success Asset Classes'!$B$15:$BD$377,AX$21,FALSE)),VLOOKUP(MID($A135,4,5),'Project splits'!$C$5:$AM$346,AX$22,FALSE),VLOOKUP($A135,'Success Asset Classes'!$B$15:$BD$377,AX$21,FALSE)))</f>
        <v>0</v>
      </c>
      <c r="AY135" s="230">
        <f>IF($AR135=0,VLOOKUP(MID($A135,4,5),'Project splits'!$C$5:$AM$346,AY$22,FALSE),IF(ISNA(VLOOKUP($A135,'Success Asset Classes'!$B$15:$BD$377,AY$21,FALSE)),VLOOKUP(MID($A135,4,5),'Project splits'!$C$5:$AM$346,AY$22,FALSE),VLOOKUP($A135,'Success Asset Classes'!$B$15:$BD$377,AY$21,FALSE)))</f>
        <v>0</v>
      </c>
      <c r="AZ135" s="230">
        <f>IF($AR135=0,VLOOKUP(MID($A135,4,5),'Project splits'!$C$5:$AM$346,AZ$22,FALSE),IF(ISNA(VLOOKUP($A135,'Success Asset Classes'!$B$15:$BD$377,AZ$21,FALSE)),VLOOKUP(MID($A135,4,5),'Project splits'!$C$5:$AM$346,AZ$22,FALSE),VLOOKUP($A135,'Success Asset Classes'!$B$15:$BD$377,AZ$21,FALSE)))</f>
        <v>0.30148619957537154</v>
      </c>
      <c r="BA135" s="230">
        <f>IF($AR135=0,VLOOKUP(MID($A135,4,5),'Project splits'!$C$5:$AM$346,BA$22,FALSE),IF(ISNA(VLOOKUP($A135,'Success Asset Classes'!$B$15:$BD$377,BA$21,FALSE)),VLOOKUP(MID($A135,4,5),'Project splits'!$C$5:$AM$346,BA$22,FALSE),VLOOKUP($A135,'Success Asset Classes'!$B$15:$BD$377,BA$21,FALSE)))</f>
        <v>0</v>
      </c>
      <c r="BB135" s="230">
        <f>IF($AR135=0,VLOOKUP(MID($A135,4,5),'Project splits'!$C$5:$AM$346,BB$22,FALSE),IF(ISNA(VLOOKUP($A135,'Success Asset Classes'!$B$15:$BD$377,BB$21,FALSE)),VLOOKUP(MID($A135,4,5),'Project splits'!$C$5:$AM$346,BB$22,FALSE),VLOOKUP($A135,'Success Asset Classes'!$B$15:$BD$377,BB$21,FALSE)))</f>
        <v>0</v>
      </c>
      <c r="BC135" s="230">
        <f>IF($AR135=0,VLOOKUP(MID($A135,4,5),'Project splits'!$C$5:$AM$346,BC$22,FALSE),IF(ISNA(VLOOKUP($A135,'Success Asset Classes'!$B$15:$BD$377,BC$21,FALSE)),VLOOKUP(MID($A135,4,5),'Project splits'!$C$5:$AM$346,BC$22,FALSE),VLOOKUP($A135,'Success Asset Classes'!$B$15:$BD$377,BC$21,FALSE)))</f>
        <v>0</v>
      </c>
      <c r="BD135" s="230">
        <f>IF($AR135=0,VLOOKUP(MID($A135,4,5),'Project splits'!$C$5:$AM$346,BD$22,FALSE),IF(ISNA(VLOOKUP($A135,'Success Asset Classes'!$B$15:$BD$377,BD$21,FALSE)),VLOOKUP(MID($A135,4,5),'Project splits'!$C$5:$AM$346,BD$22,FALSE),VLOOKUP($A135,'Success Asset Classes'!$B$15:$BD$377,BD$21,FALSE)))</f>
        <v>0</v>
      </c>
      <c r="BE135" s="230">
        <f>IF($AR135=0,VLOOKUP(MID($A135,4,5),'Project splits'!$C$5:$AM$346,BE$22,FALSE),IF(ISNA(VLOOKUP($A135,'Success Asset Classes'!$B$15:$BD$377,BE$21,FALSE)),VLOOKUP(MID($A135,4,5),'Project splits'!$C$5:$AM$346,BE$22,FALSE),VLOOKUP($A135,'Success Asset Classes'!$B$15:$BD$377,BE$21,FALSE)))</f>
        <v>0</v>
      </c>
      <c r="BF135" s="230">
        <f>IF($AR135=0,VLOOKUP(MID($A135,4,5),'Project splits'!$C$5:$AM$346,BF$22,FALSE),IF(ISNA(VLOOKUP($A135,'Success Asset Classes'!$B$15:$BD$377,BF$21,FALSE)),VLOOKUP(MID($A135,4,5),'Project splits'!$C$5:$AM$346,BF$22,FALSE),VLOOKUP($A135,'Success Asset Classes'!$B$15:$BD$377,BF$21,FALSE)))</f>
        <v>0</v>
      </c>
      <c r="BG135" s="230">
        <f>IF($AR135=0,VLOOKUP(MID($A135,4,5),'Project splits'!$C$5:$AM$346,BG$22,FALSE),IF(ISNA(VLOOKUP($A135,'Success Asset Classes'!$B$15:$BD$377,BG$21,FALSE)),VLOOKUP(MID($A135,4,5),'Project splits'!$C$5:$AM$346,BG$22,FALSE),VLOOKUP($A135,'Success Asset Classes'!$B$15:$BD$377,BG$21,FALSE)))</f>
        <v>0</v>
      </c>
      <c r="BH135" s="230">
        <f>IF($AR135=0,VLOOKUP(MID($A135,4,5),'Project splits'!$C$5:$AM$346,BH$22,FALSE),IF(ISNA(VLOOKUP($A135,'Success Asset Classes'!$B$15:$BD$377,BH$21,FALSE)),VLOOKUP(MID($A135,4,5),'Project splits'!$C$5:$AM$346,BH$22,FALSE),VLOOKUP($A135,'Success Asset Classes'!$B$15:$BD$377,BH$21,FALSE)))</f>
        <v>0</v>
      </c>
      <c r="BI135" s="230">
        <f>IF($AR135=0,VLOOKUP(MID($A135,4,5),'Project splits'!$C$5:$AM$346,BI$22,FALSE),IF(ISNA(VLOOKUP($A135,'Success Asset Classes'!$B$15:$BD$377,BI$21,FALSE)),VLOOKUP(MID($A135,4,5),'Project splits'!$C$5:$AM$346,BI$22,FALSE),VLOOKUP($A135,'Success Asset Classes'!$B$15:$BD$377,BI$21,FALSE)))</f>
        <v>0</v>
      </c>
      <c r="BJ135" s="230">
        <f>IF($AR135=0,VLOOKUP(MID($A135,4,5),'Project splits'!$C$5:$AM$346,BJ$22,FALSE),IF(ISNA(VLOOKUP($A135,'Success Asset Classes'!$B$15:$BD$377,BJ$21,FALSE)),VLOOKUP(MID($A135,4,5),'Project splits'!$C$5:$AM$346,BJ$22,FALSE),VLOOKUP($A135,'Success Asset Classes'!$B$15:$BD$377,BJ$21,FALSE)))</f>
        <v>0</v>
      </c>
      <c r="BK135" s="230">
        <f>IF($AR135=0,VLOOKUP(MID($A135,4,5),'Project splits'!$C$5:$AM$346,BK$22,FALSE),IF(ISNA(VLOOKUP($A135,'Success Asset Classes'!$B$15:$BD$377,BK$21,FALSE)),VLOOKUP(MID($A135,4,5),'Project splits'!$C$5:$AM$346,BK$22,FALSE),VLOOKUP($A135,'Success Asset Classes'!$B$15:$BD$377,BK$21,FALSE)))</f>
        <v>0</v>
      </c>
      <c r="BL135" s="230">
        <f>IF($AR135=0,VLOOKUP(MID($A135,4,5),'Project splits'!$C$5:$AM$346,BL$22,FALSE),IF(ISNA(VLOOKUP($A135,'Success Asset Classes'!$B$15:$BD$377,BL$21,FALSE)),VLOOKUP(MID($A135,4,5),'Project splits'!$C$5:$AM$346,BL$22,FALSE),VLOOKUP($A135,'Success Asset Classes'!$B$15:$BD$377,BL$21,FALSE)))</f>
        <v>0</v>
      </c>
      <c r="BM135" s="230">
        <f>IF($AR135=0,VLOOKUP(MID($A135,4,5),'Project splits'!$C$5:$AM$346,BM$22,FALSE),IF(ISNA(VLOOKUP($A135,'Success Asset Classes'!$B$15:$BD$377,BM$21,FALSE)),VLOOKUP(MID($A135,4,5),'Project splits'!$C$5:$AM$346,BM$22,FALSE),VLOOKUP($A135,'Success Asset Classes'!$B$15:$BD$377,BM$21,FALSE)))</f>
        <v>0</v>
      </c>
      <c r="BN135" s="230">
        <f>IF($AR135=0,VLOOKUP(MID($A135,4,5),'Project splits'!$C$5:$AM$346,BN$22,FALSE),IF(ISNA(VLOOKUP($A135,'Success Asset Classes'!$B$15:$BD$377,BN$21,FALSE)),VLOOKUP(MID($A135,4,5),'Project splits'!$C$5:$AM$346,BN$22,FALSE),VLOOKUP($A135,'Success Asset Classes'!$B$15:$BD$377,BN$21,FALSE)))</f>
        <v>0</v>
      </c>
      <c r="BO135" s="230">
        <f>IF($AR135=0,VLOOKUP(MID($A135,4,5),'Project splits'!$C$5:$AM$346,BO$22,FALSE),IF(ISNA(VLOOKUP($A135,'Success Asset Classes'!$B$15:$BD$377,BO$21,FALSE)),VLOOKUP(MID($A135,4,5),'Project splits'!$C$5:$AM$346,BO$22,FALSE),VLOOKUP($A135,'Success Asset Classes'!$B$15:$BD$377,BO$21,FALSE)))</f>
        <v>0</v>
      </c>
      <c r="BP135" s="230">
        <f>IF($AR135=0,VLOOKUP(MID($A135,4,5),'Project splits'!$C$5:$AM$346,BP$22,FALSE),IF(ISNA(VLOOKUP($A135,'Success Asset Classes'!$B$15:$BD$377,BP$21,FALSE)),VLOOKUP(MID($A135,4,5),'Project splits'!$C$5:$AM$346,BP$22,FALSE),VLOOKUP($A135,'Success Asset Classes'!$B$15:$BD$377,BP$21,FALSE)))</f>
        <v>0</v>
      </c>
      <c r="BQ135" s="230">
        <f>IF($AR135=0,VLOOKUP(MID($A135,4,5),'Project splits'!$C$5:$AM$346,BQ$22,FALSE),IF(ISNA(VLOOKUP($A135,'Success Asset Classes'!$B$15:$BD$377,BQ$21,FALSE)),VLOOKUP(MID($A135,4,5),'Project splits'!$C$5:$AM$346,BQ$22,FALSE),VLOOKUP($A135,'Success Asset Classes'!$B$15:$BD$377,BQ$21,FALSE)))</f>
        <v>0</v>
      </c>
      <c r="BR135" s="230">
        <f>IF($AR135=0,VLOOKUP(MID($A135,4,5),'Project splits'!$C$5:$AM$346,BR$22,FALSE),IF(ISNA(VLOOKUP($A135,'Success Asset Classes'!$B$15:$BD$377,BR$21,FALSE)),VLOOKUP(MID($A135,4,5),'Project splits'!$C$5:$AM$346,BR$22,FALSE),VLOOKUP($A135,'Success Asset Classes'!$B$15:$BD$377,BR$21,FALSE)))</f>
        <v>0</v>
      </c>
      <c r="BS135" s="247">
        <f t="shared" si="49"/>
        <v>1</v>
      </c>
      <c r="BT135" s="249">
        <f>1+IF(ISNA(VLOOKUP($A135,'Project labour content'!$A$7:$D$255,'Project labour content'!$D$1,FALSE)),VLOOKUP($D135,'Project labour content'!$F$6:$G$15,'Project labour content'!$G$1,FALSE),VLOOKUP($A135,'Project labour content'!$A$7:$D$255,'Project labour content'!$D$1,FALSE))*LabEsc22*1</f>
        <v>1.0018661130890889</v>
      </c>
      <c r="BU135" s="249">
        <f>1+IF(ISNA(VLOOKUP($A135,'Project labour content'!$A$7:$D$255,'Project labour content'!$D$1,FALSE)),VLOOKUP($D135,'Project labour content'!$F$6:$G$15,'Project labour content'!$G$1,FALSE),VLOOKUP($A135,'Project labour content'!$A$7:$D$255,'Project labour content'!$D$1,FALSE))*LabEsc23*1</f>
        <v>1.0037411835210055</v>
      </c>
      <c r="BV135" s="249">
        <f>1+IF(ISNA(VLOOKUP($A135,'Project labour content'!$A$7:$D$255,'Project labour content'!$D$1,FALSE)),VLOOKUP($D135,'Project labour content'!$F$6:$G$15,'Project labour content'!$G$1,FALSE),VLOOKUP($A135,'Project labour content'!$A$7:$D$255,'Project labour content'!$D$1,FALSE))*LabEsc24*1</f>
        <v>1.005507499867871</v>
      </c>
      <c r="BW135" s="249">
        <f>1+IF(ISNA(VLOOKUP($A135,'Project labour content'!$A$7:$D$255,'Project labour content'!$D$1,FALSE)),VLOOKUP($D135,'Project labour content'!$F$6:$G$15,'Project labour content'!$G$1,FALSE),VLOOKUP($A135,'Project labour content'!$A$7:$D$255,'Project labour content'!$D$1,FALSE))*LabEsc25*1</f>
        <v>1.0078731862284394</v>
      </c>
      <c r="BX135" s="249">
        <f>1+IF(ISNA(VLOOKUP($A135,'Project labour content'!$A$7:$D$255,'Project labour content'!$D$1,FALSE)),VLOOKUP($D135,'Project labour content'!$F$6:$G$15,'Project labour content'!$G$1,FALSE),VLOOKUP($A135,'Project labour content'!$A$7:$D$255,'Project labour content'!$D$1,FALSE))*LabEsc26*1</f>
        <v>1.0104513900803989</v>
      </c>
      <c r="BY135" s="249">
        <f>1+IF(ISNA(VLOOKUP($A135,'Project labour content'!$A$7:$D$255,'Project labour content'!$D$1,FALSE)),VLOOKUP($D135,'Project labour content'!$F$6:$G$15,'Project labour content'!$G$1,FALSE),VLOOKUP($A135,'Project labour content'!$A$7:$D$255,'Project labour content'!$D$1,FALSE))*LabEsc27*1</f>
        <v>1.0120482898816279</v>
      </c>
      <c r="BZ135" s="249">
        <f>1+IF(ISNA(VLOOKUP($A135,'Project labour content'!$A$7:$D$255,'Project labour content'!$D$1,FALSE)),VLOOKUP($D135,'Project labour content'!$F$6:$G$15,'Project labour content'!$G$1,FALSE),VLOOKUP($A135,'Project labour content'!$A$7:$D$255,'Project labour content'!$D$1,FALSE))*LabEsc28*1</f>
        <v>1.0132507554319534</v>
      </c>
      <c r="CA135" s="249">
        <f>1+IF(ISNA(VLOOKUP($A135,'Project labour content'!$A$7:$D$255,'Project labour content'!$D$1,FALSE)),VLOOKUP($D135,'Project labour content'!$F$6:$G$15,'Project labour content'!$G$1,FALSE),VLOOKUP($A135,'Project labour content'!$A$7:$D$255,'Project labour content'!$D$1,FALSE))*LabEsc29*1</f>
        <v>1.0151804721471156</v>
      </c>
      <c r="CB135" s="250" t="str">
        <f>IF(ISNA(VLOOKUP($A135,'Project labour content'!$A$7:$D$255,'Project labour content'!$D$1,FALSE)),"Category","Project")</f>
        <v>Category</v>
      </c>
      <c r="CD135" s="247" t="str">
        <f t="shared" si="50"/>
        <v>11915</v>
      </c>
      <c r="CE135" s="3"/>
    </row>
    <row r="136" spans="1:83" x14ac:dyDescent="0.15">
      <c r="A136" s="11" t="s">
        <v>202</v>
      </c>
      <c r="B136" s="11" t="str">
        <f>VLOOKUP($A136,'Incurred Real 2022$'!$A$25:$AC$426,'Incurred Real 2022$'!B$1,FALSE)</f>
        <v>Vehicle Purchases 2018-19</v>
      </c>
      <c r="C136" s="11" t="str">
        <f>VLOOKUP($A136,'Incurred Real 2022$'!$A$25:$AC$426,'Incurred Real 2022$'!C$1,FALSE)</f>
        <v>ExAnte</v>
      </c>
      <c r="D136" s="11" t="str">
        <f>VLOOKUP($A136,'Incurred Real 2022$'!$A$25:$AC$426,'Incurred Real 2022$'!D$1,FALSE)</f>
        <v>Facilities</v>
      </c>
      <c r="E136" s="11" t="str">
        <f>VLOOKUP($A136,'Incurred Real 2022$'!$A$25:$AC$426,'Incurred Real 2022$'!E$1,FALSE)</f>
        <v>Closed</v>
      </c>
      <c r="F136" s="105" t="str">
        <f>IF(VLOOKUP($A136,'Incurred Real 2022$'!$A$25:$AC$426,'Incurred Real 2022$'!F$1,FALSE)=0,"",VLOOKUP($A136,'Incurred Real 2022$'!$A$25:$AC$426,'Incurred Real 2022$'!F$1,FALSE))</f>
        <v/>
      </c>
      <c r="G136" s="105" t="str">
        <f>IF(VLOOKUP($A136,'Incurred Real 2022$'!$A$25:$AC$426,'Incurred Real 2022$'!G$1,FALSE)=0,"",VLOOKUP($A136,'Incurred Real 2022$'!$A$25:$AC$426,'Incurred Real 2022$'!G$1,FALSE))</f>
        <v/>
      </c>
      <c r="H136" s="105" t="str">
        <f>IF(VLOOKUP($A136,'Incurred Real 2022$'!$A$25:$AC$426,'Incurred Real 2022$'!H$1,FALSE)=0,"",VLOOKUP($A136,'Incurred Real 2022$'!$A$25:$AC$426,'Incurred Real 2022$'!H$1,FALSE))</f>
        <v/>
      </c>
      <c r="I136" s="105" t="str">
        <f>IF(VLOOKUP($A136,'Incurred Real 2022$'!$A$25:$AC$426,'Incurred Real 2022$'!I$1,FALSE)=0,"",VLOOKUP($A136,'Incurred Real 2022$'!$A$25:$AC$426,'Incurred Real 2022$'!I$1,FALSE))</f>
        <v/>
      </c>
      <c r="J136" s="105" t="str">
        <f>IF(VLOOKUP($A136,'Incurred Real 2022$'!$A$25:$AC$426,'Incurred Real 2022$'!J$1,FALSE)=0,"",VLOOKUP($A136,'Incurred Real 2022$'!$A$25:$AC$426,'Incurred Real 2022$'!J$1,FALSE))</f>
        <v/>
      </c>
      <c r="K136" s="105" t="str">
        <f>IF(VLOOKUP($A136,'Incurred Real 2022$'!$A$25:$AC$426,'Incurred Real 2022$'!K$1,FALSE)=0,"",VLOOKUP($A136,'Incurred Real 2022$'!$A$25:$AC$426,'Incurred Real 2022$'!K$1,FALSE))</f>
        <v/>
      </c>
      <c r="L136" s="105" t="str">
        <f>IF(VLOOKUP($A136,'Incurred Real 2022$'!$A$25:$AC$426,'Incurred Real 2022$'!L$1,FALSE)=0,"",VLOOKUP($A136,'Incurred Real 2022$'!$A$25:$AC$426,'Incurred Real 2022$'!L$1,FALSE))</f>
        <v/>
      </c>
      <c r="M136" s="105" t="str">
        <f>IF(VLOOKUP($A136,'Incurred Real 2022$'!$A$25:$AC$426,'Incurred Real 2022$'!M$1,FALSE)=0,"",VLOOKUP($A136,'Incurred Real 2022$'!$A$25:$AC$426,'Incurred Real 2022$'!M$1,FALSE))</f>
        <v/>
      </c>
      <c r="N136" s="105" t="str">
        <f>IF(VLOOKUP($A136,'Incurred Real 2022$'!$A$25:$AC$426,'Incurred Real 2022$'!N$1,FALSE)=0,"",VLOOKUP($A136,'Incurred Real 2022$'!$A$25:$AC$426,'Incurred Real 2022$'!N$1,FALSE))</f>
        <v/>
      </c>
      <c r="O136" s="105" t="str">
        <f>IF(VLOOKUP($A136,'Incurred Real 2022$'!$A$25:$AC$426,'Incurred Real 2022$'!O$1,FALSE)=0,"",VLOOKUP($A136,'Incurred Real 2022$'!$A$25:$AC$426,'Incurred Real 2022$'!O$1,FALSE))</f>
        <v/>
      </c>
      <c r="P136" s="105" t="str">
        <f>IF(VLOOKUP($A136,'Incurred Real 2022$'!$A$25:$AC$426,'Incurred Real 2022$'!P$1,FALSE)=0,"",VLOOKUP($A136,'Incurred Real 2022$'!$A$25:$AC$426,'Incurred Real 2022$'!P$1,FALSE))</f>
        <v/>
      </c>
      <c r="Q136" s="105" t="str">
        <f>IF(VLOOKUP($A136,'Incurred Real 2022$'!$A$25:$AC$426,'Incurred Real 2022$'!Q$1,FALSE)=0,"",VLOOKUP($A136,'Incurred Real 2022$'!$A$25:$AC$426,'Incurred Real 2022$'!Q$1,FALSE))</f>
        <v/>
      </c>
      <c r="R136" s="105" t="str">
        <f>IF(VLOOKUP($A136,'Incurred Real 2022$'!$A$25:$AC$426,'Incurred Real 2022$'!R$1,FALSE)=0,"",VLOOKUP($A136,'Incurred Real 2022$'!$A$25:$AC$426,'Incurred Real 2022$'!R$1,FALSE))</f>
        <v/>
      </c>
      <c r="S136" s="105">
        <f>IF(VLOOKUP($A136,'Incurred Real 2022$'!$A$25:$AC$426,'Incurred Real 2022$'!S$1,FALSE)=0,"",VLOOKUP($A136,'Incurred Real 2022$'!$A$25:$AC$426,'Incurred Real 2022$'!S$1,FALSE))</f>
        <v>140292.41</v>
      </c>
      <c r="T136" s="105">
        <f>IF(VLOOKUP($A136,'Incurred Real 2022$'!$A$25:$AC$426,'Incurred Real 2022$'!T$1,FALSE)=0,"",VLOOKUP($A136,'Incurred Real 2022$'!$A$25:$AC$426,'Incurred Real 2022$'!T$1,FALSE))</f>
        <v>920.69</v>
      </c>
      <c r="U136" s="105" t="str">
        <f>IF(VLOOKUP($A136,'Incurred Real 2022$'!$A$25:$AC$426,'Incurred Real 2022$'!U$1,FALSE)=0,"",VLOOKUP($A136,'Incurred Real 2022$'!$A$25:$AC$426,'Incurred Real 2022$'!U$1,FALSE))</f>
        <v/>
      </c>
      <c r="V136" s="13" t="str">
        <f>IF(ISTEXT(VLOOKUP($A136,'Incurred Real 2022$'!$A$25:$AC$426,'Incurred Real 2022$'!V$1,FALSE)),"",(VLOOKUP($A136,'Incurred Real 2022$'!$A$25:$AC$426,'Incurred Real 2022$'!V$1,FALSE))*BT136*Incurred_Real!V$15)</f>
        <v/>
      </c>
      <c r="W136" s="13" t="str">
        <f>IF(ISTEXT(VLOOKUP($A136,'Incurred Real 2022$'!$A$25:$AC$426,'Incurred Real 2022$'!W$1,FALSE)),"",(VLOOKUP($A136,'Incurred Real 2022$'!$A$25:$AC$426,'Incurred Real 2022$'!W$1,FALSE))*BU136*Incurred_Real!W$15)</f>
        <v/>
      </c>
      <c r="X136" s="220" t="str">
        <f>IF(ISTEXT(VLOOKUP($A136,'Incurred Real 2022$'!$A$25:$AC$426,'Incurred Real 2022$'!X$1,FALSE)),"",(VLOOKUP($A136,'Incurred Real 2022$'!$A$25:$AC$426,'Incurred Real 2022$'!X$1,FALSE))*BV136*Incurred_Real!X$15)</f>
        <v/>
      </c>
      <c r="Y136" s="217" t="str">
        <f>IF(ISTEXT(VLOOKUP($A136,'Incurred Real 2022$'!$A$25:$AC$426,'Incurred Real 2022$'!Y$1,FALSE)),"",(VLOOKUP($A136,'Incurred Real 2022$'!$A$25:$AC$426,'Incurred Real 2022$'!Y$1,FALSE))*BW136*Incurred_Real!Y$15)</f>
        <v/>
      </c>
      <c r="Z136" s="13" t="str">
        <f>IF(ISTEXT(VLOOKUP($A136,'Incurred Real 2022$'!$A$25:$AC$426,'Incurred Real 2022$'!Z$1,FALSE)),"",(VLOOKUP($A136,'Incurred Real 2022$'!$A$25:$AC$426,'Incurred Real 2022$'!Z$1,FALSE))*BX136*Incurred_Real!Z$15)</f>
        <v/>
      </c>
      <c r="AA136" s="13" t="str">
        <f>IF(ISTEXT(VLOOKUP($A136,'Incurred Real 2022$'!$A$25:$AC$426,'Incurred Real 2022$'!AA$1,FALSE)),"",(VLOOKUP($A136,'Incurred Real 2022$'!$A$25:$AC$426,'Incurred Real 2022$'!AA$1,FALSE))*BY136*Incurred_Real!AA$15)</f>
        <v/>
      </c>
      <c r="AB136" s="13" t="str">
        <f>IF(ISTEXT(VLOOKUP($A136,'Incurred Real 2022$'!$A$25:$AC$426,'Incurred Real 2022$'!AB$1,FALSE)),"",(VLOOKUP($A136,'Incurred Real 2022$'!$A$25:$AC$426,'Incurred Real 2022$'!AB$1,FALSE))*BZ136*Incurred_Real!AB$15)</f>
        <v/>
      </c>
      <c r="AC136" s="13" t="str">
        <f>IF(ISTEXT(VLOOKUP($A136,'Incurred Real 2022$'!$A$25:$AC$426,'Incurred Real 2022$'!AC$1,FALSE)),"",(VLOOKUP($A136,'Incurred Real 2022$'!$A$25:$AC$426,'Incurred Real 2022$'!AC$1,FALSE))*CA136*Incurred_Real!AC$15)</f>
        <v/>
      </c>
      <c r="AD136" s="221">
        <f t="shared" si="45"/>
        <v>141213.1</v>
      </c>
      <c r="AE136" s="221">
        <f t="shared" si="46"/>
        <v>141213.1</v>
      </c>
      <c r="AF136" s="239">
        <f t="shared" si="51"/>
        <v>173436.08671548479</v>
      </c>
      <c r="AG136" s="222">
        <f t="shared" si="47"/>
        <v>143795.16889570552</v>
      </c>
      <c r="AH136" s="223">
        <f t="shared" si="54"/>
        <v>1.2061329184242469</v>
      </c>
      <c r="AI136" s="224">
        <f t="shared" si="48"/>
        <v>2020</v>
      </c>
      <c r="AJ136" s="225" t="str">
        <f>VLOOKUP($A136,Project_Commissioning!$C$4:$H$355,Project_Commissioning!F$1,FALSE)</f>
        <v/>
      </c>
      <c r="AK136" s="226">
        <f>VLOOKUP($A136,Project_Commissioning!$C$4:$H$355,Project_Commissioning!G$1,FALSE)</f>
        <v>2020</v>
      </c>
      <c r="AL136" s="225" t="str">
        <f>IF(VLOOKUP($A136,Project_Commissioning!$C$4:$H$355,Project_Commissioning!H$1,FALSE)=0,"",VLOOKUP($A136,Project_Commissioning!$C$4:$H$355,Project_Commissioning!H$1,FALSE))</f>
        <v/>
      </c>
      <c r="AM136" s="237">
        <f t="shared" si="52"/>
        <v>154042.18941793314</v>
      </c>
      <c r="AN136" s="221" cm="1">
        <f t="array" ref="AN136">IF(ROUND(AE136,0)=0,0,LOOKUP(2,1/(F136:AC136&lt;&gt;""),F136:AC136))</f>
        <v>920.69</v>
      </c>
      <c r="AO136" s="221">
        <f t="shared" si="53"/>
        <v>0</v>
      </c>
      <c r="AP136" s="79"/>
      <c r="AQ136" s="20"/>
      <c r="AR136" s="245">
        <f>IF(ISNA(VLOOKUP($A136,'Success Asset Classes'!$B$15:$AA$114,'Success Asset Classes'!$AA$1,FALSE)),0,VLOOKUP($A136,'Success Asset Classes'!$B$15:$AA$114,'Success Asset Classes'!$AA$1,FALSE))</f>
        <v>0</v>
      </c>
      <c r="AS136" s="230">
        <f>IF($AR136=0,VLOOKUP(MID($A136,4,5),'Project splits'!$C$5:$AM$346,AS$22,FALSE),IF(ISNA(VLOOKUP($A136,'Success Asset Classes'!$B$15:$BD$377,AS$21,FALSE)),VLOOKUP(MID($A136,4,5),'Project splits'!$C$5:$AM$346,AS$22,FALSE),VLOOKUP($A136,'Success Asset Classes'!$B$15:$BD$377,AS$21,FALSE)))</f>
        <v>0</v>
      </c>
      <c r="AT136" s="230">
        <f>IF($AR136=0,VLOOKUP(MID($A136,4,5),'Project splits'!$C$5:$AM$346,AT$22,FALSE),IF(ISNA(VLOOKUP($A136,'Success Asset Classes'!$B$15:$BD$377,AT$21,FALSE)),VLOOKUP(MID($A136,4,5),'Project splits'!$C$5:$AM$346,AT$22,FALSE),VLOOKUP($A136,'Success Asset Classes'!$B$15:$BD$377,AT$21,FALSE)))</f>
        <v>0</v>
      </c>
      <c r="AU136" s="230">
        <f>IF($AR136=0,VLOOKUP(MID($A136,4,5),'Project splits'!$C$5:$AM$346,AU$22,FALSE),IF(ISNA(VLOOKUP($A136,'Success Asset Classes'!$B$15:$BD$377,AU$21,FALSE)),VLOOKUP(MID($A136,4,5),'Project splits'!$C$5:$AM$346,AU$22,FALSE),VLOOKUP($A136,'Success Asset Classes'!$B$15:$BD$377,AU$21,FALSE)))</f>
        <v>0</v>
      </c>
      <c r="AV136" s="230">
        <f>IF($AR136=0,VLOOKUP(MID($A136,4,5),'Project splits'!$C$5:$AM$346,AV$22,FALSE),IF(ISNA(VLOOKUP($A136,'Success Asset Classes'!$B$15:$BD$377,AV$21,FALSE)),VLOOKUP(MID($A136,4,5),'Project splits'!$C$5:$AM$346,AV$22,FALSE),VLOOKUP($A136,'Success Asset Classes'!$B$15:$BD$377,AV$21,FALSE)))</f>
        <v>0</v>
      </c>
      <c r="AW136" s="230">
        <f>IF($AR136=0,VLOOKUP(MID($A136,4,5),'Project splits'!$C$5:$AM$346,AW$22,FALSE),IF(ISNA(VLOOKUP($A136,'Success Asset Classes'!$B$15:$BD$377,AW$21,FALSE)),VLOOKUP(MID($A136,4,5),'Project splits'!$C$5:$AM$346,AW$22,FALSE),VLOOKUP($A136,'Success Asset Classes'!$B$15:$BD$377,AW$21,FALSE)))</f>
        <v>0</v>
      </c>
      <c r="AX136" s="230">
        <f>IF($AR136=0,VLOOKUP(MID($A136,4,5),'Project splits'!$C$5:$AM$346,AX$22,FALSE),IF(ISNA(VLOOKUP($A136,'Success Asset Classes'!$B$15:$BD$377,AX$21,FALSE)),VLOOKUP(MID($A136,4,5),'Project splits'!$C$5:$AM$346,AX$22,FALSE),VLOOKUP($A136,'Success Asset Classes'!$B$15:$BD$377,AX$21,FALSE)))</f>
        <v>0</v>
      </c>
      <c r="AY136" s="230">
        <f>IF($AR136=0,VLOOKUP(MID($A136,4,5),'Project splits'!$C$5:$AM$346,AY$22,FALSE),IF(ISNA(VLOOKUP($A136,'Success Asset Classes'!$B$15:$BD$377,AY$21,FALSE)),VLOOKUP(MID($A136,4,5),'Project splits'!$C$5:$AM$346,AY$22,FALSE),VLOOKUP($A136,'Success Asset Classes'!$B$15:$BD$377,AY$21,FALSE)))</f>
        <v>0</v>
      </c>
      <c r="AZ136" s="230">
        <f>IF($AR136=0,VLOOKUP(MID($A136,4,5),'Project splits'!$C$5:$AM$346,AZ$22,FALSE),IF(ISNA(VLOOKUP($A136,'Success Asset Classes'!$B$15:$BD$377,AZ$21,FALSE)),VLOOKUP(MID($A136,4,5),'Project splits'!$C$5:$AM$346,AZ$22,FALSE),VLOOKUP($A136,'Success Asset Classes'!$B$15:$BD$377,AZ$21,FALSE)))</f>
        <v>1</v>
      </c>
      <c r="BA136" s="230">
        <f>IF($AR136=0,VLOOKUP(MID($A136,4,5),'Project splits'!$C$5:$AM$346,BA$22,FALSE),IF(ISNA(VLOOKUP($A136,'Success Asset Classes'!$B$15:$BD$377,BA$21,FALSE)),VLOOKUP(MID($A136,4,5),'Project splits'!$C$5:$AM$346,BA$22,FALSE),VLOOKUP($A136,'Success Asset Classes'!$B$15:$BD$377,BA$21,FALSE)))</f>
        <v>0</v>
      </c>
      <c r="BB136" s="230">
        <f>IF($AR136=0,VLOOKUP(MID($A136,4,5),'Project splits'!$C$5:$AM$346,BB$22,FALSE),IF(ISNA(VLOOKUP($A136,'Success Asset Classes'!$B$15:$BD$377,BB$21,FALSE)),VLOOKUP(MID($A136,4,5),'Project splits'!$C$5:$AM$346,BB$22,FALSE),VLOOKUP($A136,'Success Asset Classes'!$B$15:$BD$377,BB$21,FALSE)))</f>
        <v>0</v>
      </c>
      <c r="BC136" s="230">
        <f>IF($AR136=0,VLOOKUP(MID($A136,4,5),'Project splits'!$C$5:$AM$346,BC$22,FALSE),IF(ISNA(VLOOKUP($A136,'Success Asset Classes'!$B$15:$BD$377,BC$21,FALSE)),VLOOKUP(MID($A136,4,5),'Project splits'!$C$5:$AM$346,BC$22,FALSE),VLOOKUP($A136,'Success Asset Classes'!$B$15:$BD$377,BC$21,FALSE)))</f>
        <v>0</v>
      </c>
      <c r="BD136" s="230">
        <f>IF($AR136=0,VLOOKUP(MID($A136,4,5),'Project splits'!$C$5:$AM$346,BD$22,FALSE),IF(ISNA(VLOOKUP($A136,'Success Asset Classes'!$B$15:$BD$377,BD$21,FALSE)),VLOOKUP(MID($A136,4,5),'Project splits'!$C$5:$AM$346,BD$22,FALSE),VLOOKUP($A136,'Success Asset Classes'!$B$15:$BD$377,BD$21,FALSE)))</f>
        <v>0</v>
      </c>
      <c r="BE136" s="230">
        <f>IF($AR136=0,VLOOKUP(MID($A136,4,5),'Project splits'!$C$5:$AM$346,BE$22,FALSE),IF(ISNA(VLOOKUP($A136,'Success Asset Classes'!$B$15:$BD$377,BE$21,FALSE)),VLOOKUP(MID($A136,4,5),'Project splits'!$C$5:$AM$346,BE$22,FALSE),VLOOKUP($A136,'Success Asset Classes'!$B$15:$BD$377,BE$21,FALSE)))</f>
        <v>0</v>
      </c>
      <c r="BF136" s="230">
        <f>IF($AR136=0,VLOOKUP(MID($A136,4,5),'Project splits'!$C$5:$AM$346,BF$22,FALSE),IF(ISNA(VLOOKUP($A136,'Success Asset Classes'!$B$15:$BD$377,BF$21,FALSE)),VLOOKUP(MID($A136,4,5),'Project splits'!$C$5:$AM$346,BF$22,FALSE),VLOOKUP($A136,'Success Asset Classes'!$B$15:$BD$377,BF$21,FALSE)))</f>
        <v>0</v>
      </c>
      <c r="BG136" s="230">
        <f>IF($AR136=0,VLOOKUP(MID($A136,4,5),'Project splits'!$C$5:$AM$346,BG$22,FALSE),IF(ISNA(VLOOKUP($A136,'Success Asset Classes'!$B$15:$BD$377,BG$21,FALSE)),VLOOKUP(MID($A136,4,5),'Project splits'!$C$5:$AM$346,BG$22,FALSE),VLOOKUP($A136,'Success Asset Classes'!$B$15:$BD$377,BG$21,FALSE)))</f>
        <v>0</v>
      </c>
      <c r="BH136" s="230">
        <f>IF($AR136=0,VLOOKUP(MID($A136,4,5),'Project splits'!$C$5:$AM$346,BH$22,FALSE),IF(ISNA(VLOOKUP($A136,'Success Asset Classes'!$B$15:$BD$377,BH$21,FALSE)),VLOOKUP(MID($A136,4,5),'Project splits'!$C$5:$AM$346,BH$22,FALSE),VLOOKUP($A136,'Success Asset Classes'!$B$15:$BD$377,BH$21,FALSE)))</f>
        <v>0</v>
      </c>
      <c r="BI136" s="230">
        <f>IF($AR136=0,VLOOKUP(MID($A136,4,5),'Project splits'!$C$5:$AM$346,BI$22,FALSE),IF(ISNA(VLOOKUP($A136,'Success Asset Classes'!$B$15:$BD$377,BI$21,FALSE)),VLOOKUP(MID($A136,4,5),'Project splits'!$C$5:$AM$346,BI$22,FALSE),VLOOKUP($A136,'Success Asset Classes'!$B$15:$BD$377,BI$21,FALSE)))</f>
        <v>0</v>
      </c>
      <c r="BJ136" s="230">
        <f>IF($AR136=0,VLOOKUP(MID($A136,4,5),'Project splits'!$C$5:$AM$346,BJ$22,FALSE),IF(ISNA(VLOOKUP($A136,'Success Asset Classes'!$B$15:$BD$377,BJ$21,FALSE)),VLOOKUP(MID($A136,4,5),'Project splits'!$C$5:$AM$346,BJ$22,FALSE),VLOOKUP($A136,'Success Asset Classes'!$B$15:$BD$377,BJ$21,FALSE)))</f>
        <v>0</v>
      </c>
      <c r="BK136" s="230">
        <f>IF($AR136=0,VLOOKUP(MID($A136,4,5),'Project splits'!$C$5:$AM$346,BK$22,FALSE),IF(ISNA(VLOOKUP($A136,'Success Asset Classes'!$B$15:$BD$377,BK$21,FALSE)),VLOOKUP(MID($A136,4,5),'Project splits'!$C$5:$AM$346,BK$22,FALSE),VLOOKUP($A136,'Success Asset Classes'!$B$15:$BD$377,BK$21,FALSE)))</f>
        <v>0</v>
      </c>
      <c r="BL136" s="230">
        <f>IF($AR136=0,VLOOKUP(MID($A136,4,5),'Project splits'!$C$5:$AM$346,BL$22,FALSE),IF(ISNA(VLOOKUP($A136,'Success Asset Classes'!$B$15:$BD$377,BL$21,FALSE)),VLOOKUP(MID($A136,4,5),'Project splits'!$C$5:$AM$346,BL$22,FALSE),VLOOKUP($A136,'Success Asset Classes'!$B$15:$BD$377,BL$21,FALSE)))</f>
        <v>0</v>
      </c>
      <c r="BM136" s="230">
        <f>IF($AR136=0,VLOOKUP(MID($A136,4,5),'Project splits'!$C$5:$AM$346,BM$22,FALSE),IF(ISNA(VLOOKUP($A136,'Success Asset Classes'!$B$15:$BD$377,BM$21,FALSE)),VLOOKUP(MID($A136,4,5),'Project splits'!$C$5:$AM$346,BM$22,FALSE),VLOOKUP($A136,'Success Asset Classes'!$B$15:$BD$377,BM$21,FALSE)))</f>
        <v>0</v>
      </c>
      <c r="BN136" s="230">
        <f>IF($AR136=0,VLOOKUP(MID($A136,4,5),'Project splits'!$C$5:$AM$346,BN$22,FALSE),IF(ISNA(VLOOKUP($A136,'Success Asset Classes'!$B$15:$BD$377,BN$21,FALSE)),VLOOKUP(MID($A136,4,5),'Project splits'!$C$5:$AM$346,BN$22,FALSE),VLOOKUP($A136,'Success Asset Classes'!$B$15:$BD$377,BN$21,FALSE)))</f>
        <v>0</v>
      </c>
      <c r="BO136" s="230">
        <f>IF($AR136=0,VLOOKUP(MID($A136,4,5),'Project splits'!$C$5:$AM$346,BO$22,FALSE),IF(ISNA(VLOOKUP($A136,'Success Asset Classes'!$B$15:$BD$377,BO$21,FALSE)),VLOOKUP(MID($A136,4,5),'Project splits'!$C$5:$AM$346,BO$22,FALSE),VLOOKUP($A136,'Success Asset Classes'!$B$15:$BD$377,BO$21,FALSE)))</f>
        <v>0</v>
      </c>
      <c r="BP136" s="230">
        <f>IF($AR136=0,VLOOKUP(MID($A136,4,5),'Project splits'!$C$5:$AM$346,BP$22,FALSE),IF(ISNA(VLOOKUP($A136,'Success Asset Classes'!$B$15:$BD$377,BP$21,FALSE)),VLOOKUP(MID($A136,4,5),'Project splits'!$C$5:$AM$346,BP$22,FALSE),VLOOKUP($A136,'Success Asset Classes'!$B$15:$BD$377,BP$21,FALSE)))</f>
        <v>0</v>
      </c>
      <c r="BQ136" s="230">
        <f>IF($AR136=0,VLOOKUP(MID($A136,4,5),'Project splits'!$C$5:$AM$346,BQ$22,FALSE),IF(ISNA(VLOOKUP($A136,'Success Asset Classes'!$B$15:$BD$377,BQ$21,FALSE)),VLOOKUP(MID($A136,4,5),'Project splits'!$C$5:$AM$346,BQ$22,FALSE),VLOOKUP($A136,'Success Asset Classes'!$B$15:$BD$377,BQ$21,FALSE)))</f>
        <v>0</v>
      </c>
      <c r="BR136" s="230">
        <f>IF($AR136=0,VLOOKUP(MID($A136,4,5),'Project splits'!$C$5:$AM$346,BR$22,FALSE),IF(ISNA(VLOOKUP($A136,'Success Asset Classes'!$B$15:$BD$377,BR$21,FALSE)),VLOOKUP(MID($A136,4,5),'Project splits'!$C$5:$AM$346,BR$22,FALSE),VLOOKUP($A136,'Success Asset Classes'!$B$15:$BD$377,BR$21,FALSE)))</f>
        <v>0</v>
      </c>
      <c r="BS136" s="247">
        <f t="shared" si="49"/>
        <v>1</v>
      </c>
      <c r="BT136" s="249">
        <f>1+IF(ISNA(VLOOKUP($A136,'Project labour content'!$A$7:$D$255,'Project labour content'!$D$1,FALSE)),VLOOKUP($D136,'Project labour content'!$F$6:$G$15,'Project labour content'!$G$1,FALSE),VLOOKUP($A136,'Project labour content'!$A$7:$D$255,'Project labour content'!$D$1,FALSE))*LabEsc22*1</f>
        <v>1.0018661130890889</v>
      </c>
      <c r="BU136" s="249">
        <f>1+IF(ISNA(VLOOKUP($A136,'Project labour content'!$A$7:$D$255,'Project labour content'!$D$1,FALSE)),VLOOKUP($D136,'Project labour content'!$F$6:$G$15,'Project labour content'!$G$1,FALSE),VLOOKUP($A136,'Project labour content'!$A$7:$D$255,'Project labour content'!$D$1,FALSE))*LabEsc23*1</f>
        <v>1.0037411835210055</v>
      </c>
      <c r="BV136" s="249">
        <f>1+IF(ISNA(VLOOKUP($A136,'Project labour content'!$A$7:$D$255,'Project labour content'!$D$1,FALSE)),VLOOKUP($D136,'Project labour content'!$F$6:$G$15,'Project labour content'!$G$1,FALSE),VLOOKUP($A136,'Project labour content'!$A$7:$D$255,'Project labour content'!$D$1,FALSE))*LabEsc24*1</f>
        <v>1.005507499867871</v>
      </c>
      <c r="BW136" s="249">
        <f>1+IF(ISNA(VLOOKUP($A136,'Project labour content'!$A$7:$D$255,'Project labour content'!$D$1,FALSE)),VLOOKUP($D136,'Project labour content'!$F$6:$G$15,'Project labour content'!$G$1,FALSE),VLOOKUP($A136,'Project labour content'!$A$7:$D$255,'Project labour content'!$D$1,FALSE))*LabEsc25*1</f>
        <v>1.0078731862284394</v>
      </c>
      <c r="BX136" s="249">
        <f>1+IF(ISNA(VLOOKUP($A136,'Project labour content'!$A$7:$D$255,'Project labour content'!$D$1,FALSE)),VLOOKUP($D136,'Project labour content'!$F$6:$G$15,'Project labour content'!$G$1,FALSE),VLOOKUP($A136,'Project labour content'!$A$7:$D$255,'Project labour content'!$D$1,FALSE))*LabEsc26*1</f>
        <v>1.0104513900803989</v>
      </c>
      <c r="BY136" s="249">
        <f>1+IF(ISNA(VLOOKUP($A136,'Project labour content'!$A$7:$D$255,'Project labour content'!$D$1,FALSE)),VLOOKUP($D136,'Project labour content'!$F$6:$G$15,'Project labour content'!$G$1,FALSE),VLOOKUP($A136,'Project labour content'!$A$7:$D$255,'Project labour content'!$D$1,FALSE))*LabEsc27*1</f>
        <v>1.0120482898816279</v>
      </c>
      <c r="BZ136" s="249">
        <f>1+IF(ISNA(VLOOKUP($A136,'Project labour content'!$A$7:$D$255,'Project labour content'!$D$1,FALSE)),VLOOKUP($D136,'Project labour content'!$F$6:$G$15,'Project labour content'!$G$1,FALSE),VLOOKUP($A136,'Project labour content'!$A$7:$D$255,'Project labour content'!$D$1,FALSE))*LabEsc28*1</f>
        <v>1.0132507554319534</v>
      </c>
      <c r="CA136" s="249">
        <f>1+IF(ISNA(VLOOKUP($A136,'Project labour content'!$A$7:$D$255,'Project labour content'!$D$1,FALSE)),VLOOKUP($D136,'Project labour content'!$F$6:$G$15,'Project labour content'!$G$1,FALSE),VLOOKUP($A136,'Project labour content'!$A$7:$D$255,'Project labour content'!$D$1,FALSE))*LabEsc29*1</f>
        <v>1.0151804721471156</v>
      </c>
      <c r="CB136" s="250" t="str">
        <f>IF(ISNA(VLOOKUP($A136,'Project labour content'!$A$7:$D$255,'Project labour content'!$D$1,FALSE)),"Category","Project")</f>
        <v>Category</v>
      </c>
      <c r="CD136" s="247" t="str">
        <f t="shared" si="50"/>
        <v>11916</v>
      </c>
      <c r="CE136" s="3"/>
    </row>
    <row r="137" spans="1:83" x14ac:dyDescent="0.15">
      <c r="A137" s="11" t="s">
        <v>204</v>
      </c>
      <c r="B137" s="11" t="str">
        <f>VLOOKUP($A137,'Incurred Real 2022$'!$A$25:$AC$426,'Incurred Real 2022$'!B$1,FALSE)</f>
        <v>Inventory Purchases 2018-19</v>
      </c>
      <c r="C137" s="11" t="str">
        <f>VLOOKUP($A137,'Incurred Real 2022$'!$A$25:$AC$426,'Incurred Real 2022$'!C$1,FALSE)</f>
        <v>ExAnte</v>
      </c>
      <c r="D137" s="11" t="str">
        <f>VLOOKUP($A137,'Incurred Real 2022$'!$A$25:$AC$426,'Incurred Real 2022$'!D$1,FALSE)</f>
        <v>Inventory/Spares</v>
      </c>
      <c r="E137" s="11" t="str">
        <f>VLOOKUP($A137,'Incurred Real 2022$'!$A$25:$AC$426,'Incurred Real 2022$'!E$1,FALSE)</f>
        <v>Closed</v>
      </c>
      <c r="F137" s="105" t="str">
        <f>IF(VLOOKUP($A137,'Incurred Real 2022$'!$A$25:$AC$426,'Incurred Real 2022$'!F$1,FALSE)=0,"",VLOOKUP($A137,'Incurred Real 2022$'!$A$25:$AC$426,'Incurred Real 2022$'!F$1,FALSE))</f>
        <v/>
      </c>
      <c r="G137" s="105" t="str">
        <f>IF(VLOOKUP($A137,'Incurred Real 2022$'!$A$25:$AC$426,'Incurred Real 2022$'!G$1,FALSE)=0,"",VLOOKUP($A137,'Incurred Real 2022$'!$A$25:$AC$426,'Incurred Real 2022$'!G$1,FALSE))</f>
        <v/>
      </c>
      <c r="H137" s="105" t="str">
        <f>IF(VLOOKUP($A137,'Incurred Real 2022$'!$A$25:$AC$426,'Incurred Real 2022$'!H$1,FALSE)=0,"",VLOOKUP($A137,'Incurred Real 2022$'!$A$25:$AC$426,'Incurred Real 2022$'!H$1,FALSE))</f>
        <v/>
      </c>
      <c r="I137" s="105" t="str">
        <f>IF(VLOOKUP($A137,'Incurred Real 2022$'!$A$25:$AC$426,'Incurred Real 2022$'!I$1,FALSE)=0,"",VLOOKUP($A137,'Incurred Real 2022$'!$A$25:$AC$426,'Incurred Real 2022$'!I$1,FALSE))</f>
        <v/>
      </c>
      <c r="J137" s="105" t="str">
        <f>IF(VLOOKUP($A137,'Incurred Real 2022$'!$A$25:$AC$426,'Incurred Real 2022$'!J$1,FALSE)=0,"",VLOOKUP($A137,'Incurred Real 2022$'!$A$25:$AC$426,'Incurred Real 2022$'!J$1,FALSE))</f>
        <v/>
      </c>
      <c r="K137" s="105" t="str">
        <f>IF(VLOOKUP($A137,'Incurred Real 2022$'!$A$25:$AC$426,'Incurred Real 2022$'!K$1,FALSE)=0,"",VLOOKUP($A137,'Incurred Real 2022$'!$A$25:$AC$426,'Incurred Real 2022$'!K$1,FALSE))</f>
        <v/>
      </c>
      <c r="L137" s="105" t="str">
        <f>IF(VLOOKUP($A137,'Incurred Real 2022$'!$A$25:$AC$426,'Incurred Real 2022$'!L$1,FALSE)=0,"",VLOOKUP($A137,'Incurred Real 2022$'!$A$25:$AC$426,'Incurred Real 2022$'!L$1,FALSE))</f>
        <v/>
      </c>
      <c r="M137" s="105" t="str">
        <f>IF(VLOOKUP($A137,'Incurred Real 2022$'!$A$25:$AC$426,'Incurred Real 2022$'!M$1,FALSE)=0,"",VLOOKUP($A137,'Incurred Real 2022$'!$A$25:$AC$426,'Incurred Real 2022$'!M$1,FALSE))</f>
        <v/>
      </c>
      <c r="N137" s="105" t="str">
        <f>IF(VLOOKUP($A137,'Incurred Real 2022$'!$A$25:$AC$426,'Incurred Real 2022$'!N$1,FALSE)=0,"",VLOOKUP($A137,'Incurred Real 2022$'!$A$25:$AC$426,'Incurred Real 2022$'!N$1,FALSE))</f>
        <v/>
      </c>
      <c r="O137" s="105" t="str">
        <f>IF(VLOOKUP($A137,'Incurred Real 2022$'!$A$25:$AC$426,'Incurred Real 2022$'!O$1,FALSE)=0,"",VLOOKUP($A137,'Incurred Real 2022$'!$A$25:$AC$426,'Incurred Real 2022$'!O$1,FALSE))</f>
        <v/>
      </c>
      <c r="P137" s="105" t="str">
        <f>IF(VLOOKUP($A137,'Incurred Real 2022$'!$A$25:$AC$426,'Incurred Real 2022$'!P$1,FALSE)=0,"",VLOOKUP($A137,'Incurred Real 2022$'!$A$25:$AC$426,'Incurred Real 2022$'!P$1,FALSE))</f>
        <v/>
      </c>
      <c r="Q137" s="105" t="str">
        <f>IF(VLOOKUP($A137,'Incurred Real 2022$'!$A$25:$AC$426,'Incurred Real 2022$'!Q$1,FALSE)=0,"",VLOOKUP($A137,'Incurred Real 2022$'!$A$25:$AC$426,'Incurred Real 2022$'!Q$1,FALSE))</f>
        <v/>
      </c>
      <c r="R137" s="105" t="str">
        <f>IF(VLOOKUP($A137,'Incurred Real 2022$'!$A$25:$AC$426,'Incurred Real 2022$'!R$1,FALSE)=0,"",VLOOKUP($A137,'Incurred Real 2022$'!$A$25:$AC$426,'Incurred Real 2022$'!R$1,FALSE))</f>
        <v/>
      </c>
      <c r="S137" s="105">
        <f>IF(VLOOKUP($A137,'Incurred Real 2022$'!$A$25:$AC$426,'Incurred Real 2022$'!S$1,FALSE)=0,"",VLOOKUP($A137,'Incurred Real 2022$'!$A$25:$AC$426,'Incurred Real 2022$'!S$1,FALSE))</f>
        <v>30725.62</v>
      </c>
      <c r="T137" s="105">
        <f>IF(VLOOKUP($A137,'Incurred Real 2022$'!$A$25:$AC$426,'Incurred Real 2022$'!T$1,FALSE)=0,"",VLOOKUP($A137,'Incurred Real 2022$'!$A$25:$AC$426,'Incurred Real 2022$'!T$1,FALSE))</f>
        <v>60685.35</v>
      </c>
      <c r="U137" s="105">
        <f>IF(VLOOKUP($A137,'Incurred Real 2022$'!$A$25:$AC$426,'Incurred Real 2022$'!U$1,FALSE)=0,"",VLOOKUP($A137,'Incurred Real 2022$'!$A$25:$AC$426,'Incurred Real 2022$'!U$1,FALSE))</f>
        <v>-91410.97</v>
      </c>
      <c r="V137" s="13" t="str">
        <f>IF(ISTEXT(VLOOKUP($A137,'Incurred Real 2022$'!$A$25:$AC$426,'Incurred Real 2022$'!V$1,FALSE)),"",(VLOOKUP($A137,'Incurred Real 2022$'!$A$25:$AC$426,'Incurred Real 2022$'!V$1,FALSE))*BT137*Incurred_Real!V$15)</f>
        <v/>
      </c>
      <c r="W137" s="13" t="str">
        <f>IF(ISTEXT(VLOOKUP($A137,'Incurred Real 2022$'!$A$25:$AC$426,'Incurred Real 2022$'!W$1,FALSE)),"",(VLOOKUP($A137,'Incurred Real 2022$'!$A$25:$AC$426,'Incurred Real 2022$'!W$1,FALSE))*BU137*Incurred_Real!W$15)</f>
        <v/>
      </c>
      <c r="X137" s="220" t="str">
        <f>IF(ISTEXT(VLOOKUP($A137,'Incurred Real 2022$'!$A$25:$AC$426,'Incurred Real 2022$'!X$1,FALSE)),"",(VLOOKUP($A137,'Incurred Real 2022$'!$A$25:$AC$426,'Incurred Real 2022$'!X$1,FALSE))*BV137*Incurred_Real!X$15)</f>
        <v/>
      </c>
      <c r="Y137" s="217" t="str">
        <f>IF(ISTEXT(VLOOKUP($A137,'Incurred Real 2022$'!$A$25:$AC$426,'Incurred Real 2022$'!Y$1,FALSE)),"",(VLOOKUP($A137,'Incurred Real 2022$'!$A$25:$AC$426,'Incurred Real 2022$'!Y$1,FALSE))*BW137*Incurred_Real!Y$15)</f>
        <v/>
      </c>
      <c r="Z137" s="13" t="str">
        <f>IF(ISTEXT(VLOOKUP($A137,'Incurred Real 2022$'!$A$25:$AC$426,'Incurred Real 2022$'!Z$1,FALSE)),"",(VLOOKUP($A137,'Incurred Real 2022$'!$A$25:$AC$426,'Incurred Real 2022$'!Z$1,FALSE))*BX137*Incurred_Real!Z$15)</f>
        <v/>
      </c>
      <c r="AA137" s="13" t="str">
        <f>IF(ISTEXT(VLOOKUP($A137,'Incurred Real 2022$'!$A$25:$AC$426,'Incurred Real 2022$'!AA$1,FALSE)),"",(VLOOKUP($A137,'Incurred Real 2022$'!$A$25:$AC$426,'Incurred Real 2022$'!AA$1,FALSE))*BY137*Incurred_Real!AA$15)</f>
        <v/>
      </c>
      <c r="AB137" s="13" t="str">
        <f>IF(ISTEXT(VLOOKUP($A137,'Incurred Real 2022$'!$A$25:$AC$426,'Incurred Real 2022$'!AB$1,FALSE)),"",(VLOOKUP($A137,'Incurred Real 2022$'!$A$25:$AC$426,'Incurred Real 2022$'!AB$1,FALSE))*BZ137*Incurred_Real!AB$15)</f>
        <v/>
      </c>
      <c r="AC137" s="13" t="str">
        <f>IF(ISTEXT(VLOOKUP($A137,'Incurred Real 2022$'!$A$25:$AC$426,'Incurred Real 2022$'!AC$1,FALSE)),"",(VLOOKUP($A137,'Incurred Real 2022$'!$A$25:$AC$426,'Incurred Real 2022$'!AC$1,FALSE))*CA137*Incurred_Real!AC$15)</f>
        <v/>
      </c>
      <c r="AD137" s="221">
        <f t="shared" si="45"/>
        <v>0</v>
      </c>
      <c r="AE137" s="221">
        <f t="shared" si="46"/>
        <v>182821.94</v>
      </c>
      <c r="AF137" s="239">
        <f t="shared" si="51"/>
        <v>0</v>
      </c>
      <c r="AG137" s="222">
        <f t="shared" si="47"/>
        <v>0</v>
      </c>
      <c r="AH137" s="223">
        <f t="shared" si="54"/>
        <v>1.1958416819189206</v>
      </c>
      <c r="AI137" s="224">
        <f t="shared" si="48"/>
        <v>2021</v>
      </c>
      <c r="AJ137" s="225" t="str">
        <f>VLOOKUP($A137,Project_Commissioning!$C$4:$H$355,Project_Commissioning!F$1,FALSE)</f>
        <v xml:space="preserve"> </v>
      </c>
      <c r="AK137" s="226">
        <f>VLOOKUP($A137,Project_Commissioning!$C$4:$H$355,Project_Commissioning!G$1,FALSE)</f>
        <v>2021</v>
      </c>
      <c r="AL137" s="225" t="str">
        <f>IF(VLOOKUP($A137,Project_Commissioning!$C$4:$H$355,Project_Commissioning!H$1,FALSE)=0,"",VLOOKUP($A137,Project_Commissioning!$C$4:$H$355,Project_Commissioning!H$1,FALSE))</f>
        <v/>
      </c>
      <c r="AM137" s="237">
        <f t="shared" si="52"/>
        <v>0</v>
      </c>
      <c r="AN137" s="221" cm="1">
        <f t="array" ref="AN137">IF(ROUND(AE137,0)=0,0,LOOKUP(2,1/(F137:AC137&lt;&gt;""),F137:AC137))</f>
        <v>-91410.97</v>
      </c>
      <c r="AO137" s="221">
        <f t="shared" si="53"/>
        <v>0</v>
      </c>
      <c r="AP137" s="79"/>
      <c r="AQ137" s="20"/>
      <c r="AR137" s="245">
        <f>IF(ISNA(VLOOKUP($A137,'Success Asset Classes'!$B$15:$AA$114,'Success Asset Classes'!$AA$1,FALSE)),0,VLOOKUP($A137,'Success Asset Classes'!$B$15:$AA$114,'Success Asset Classes'!$AA$1,FALSE))</f>
        <v>0</v>
      </c>
      <c r="AS137" s="230">
        <f>IF($AR137=0,VLOOKUP(MID($A137,4,5),'Project splits'!$C$5:$AM$346,AS$22,FALSE),IF(ISNA(VLOOKUP($A137,'Success Asset Classes'!$B$15:$BD$377,AS$21,FALSE)),VLOOKUP(MID($A137,4,5),'Project splits'!$C$5:$AM$346,AS$22,FALSE),VLOOKUP($A137,'Success Asset Classes'!$B$15:$BD$377,AS$21,FALSE)))</f>
        <v>0</v>
      </c>
      <c r="AT137" s="230">
        <f>IF($AR137=0,VLOOKUP(MID($A137,4,5),'Project splits'!$C$5:$AM$346,AT$22,FALSE),IF(ISNA(VLOOKUP($A137,'Success Asset Classes'!$B$15:$BD$377,AT$21,FALSE)),VLOOKUP(MID($A137,4,5),'Project splits'!$C$5:$AM$346,AT$22,FALSE),VLOOKUP($A137,'Success Asset Classes'!$B$15:$BD$377,AT$21,FALSE)))</f>
        <v>0</v>
      </c>
      <c r="AU137" s="230">
        <f>IF($AR137=0,VLOOKUP(MID($A137,4,5),'Project splits'!$C$5:$AM$346,AU$22,FALSE),IF(ISNA(VLOOKUP($A137,'Success Asset Classes'!$B$15:$BD$377,AU$21,FALSE)),VLOOKUP(MID($A137,4,5),'Project splits'!$C$5:$AM$346,AU$22,FALSE),VLOOKUP($A137,'Success Asset Classes'!$B$15:$BD$377,AU$21,FALSE)))</f>
        <v>0</v>
      </c>
      <c r="AV137" s="230">
        <f>IF($AR137=0,VLOOKUP(MID($A137,4,5),'Project splits'!$C$5:$AM$346,AV$22,FALSE),IF(ISNA(VLOOKUP($A137,'Success Asset Classes'!$B$15:$BD$377,AV$21,FALSE)),VLOOKUP(MID($A137,4,5),'Project splits'!$C$5:$AM$346,AV$22,FALSE),VLOOKUP($A137,'Success Asset Classes'!$B$15:$BD$377,AV$21,FALSE)))</f>
        <v>0</v>
      </c>
      <c r="AW137" s="230">
        <f>IF($AR137=0,VLOOKUP(MID($A137,4,5),'Project splits'!$C$5:$AM$346,AW$22,FALSE),IF(ISNA(VLOOKUP($A137,'Success Asset Classes'!$B$15:$BD$377,AW$21,FALSE)),VLOOKUP(MID($A137,4,5),'Project splits'!$C$5:$AM$346,AW$22,FALSE),VLOOKUP($A137,'Success Asset Classes'!$B$15:$BD$377,AW$21,FALSE)))</f>
        <v>0</v>
      </c>
      <c r="AX137" s="230">
        <f>IF($AR137=0,VLOOKUP(MID($A137,4,5),'Project splits'!$C$5:$AM$346,AX$22,FALSE),IF(ISNA(VLOOKUP($A137,'Success Asset Classes'!$B$15:$BD$377,AX$21,FALSE)),VLOOKUP(MID($A137,4,5),'Project splits'!$C$5:$AM$346,AX$22,FALSE),VLOOKUP($A137,'Success Asset Classes'!$B$15:$BD$377,AX$21,FALSE)))</f>
        <v>0</v>
      </c>
      <c r="AY137" s="230">
        <f>IF($AR137=0,VLOOKUP(MID($A137,4,5),'Project splits'!$C$5:$AM$346,AY$22,FALSE),IF(ISNA(VLOOKUP($A137,'Success Asset Classes'!$B$15:$BD$377,AY$21,FALSE)),VLOOKUP(MID($A137,4,5),'Project splits'!$C$5:$AM$346,AY$22,FALSE),VLOOKUP($A137,'Success Asset Classes'!$B$15:$BD$377,AY$21,FALSE)))</f>
        <v>0</v>
      </c>
      <c r="AZ137" s="230">
        <f>IF($AR137=0,VLOOKUP(MID($A137,4,5),'Project splits'!$C$5:$AM$346,AZ$22,FALSE),IF(ISNA(VLOOKUP($A137,'Success Asset Classes'!$B$15:$BD$377,AZ$21,FALSE)),VLOOKUP(MID($A137,4,5),'Project splits'!$C$5:$AM$346,AZ$22,FALSE),VLOOKUP($A137,'Success Asset Classes'!$B$15:$BD$377,AZ$21,FALSE)))</f>
        <v>0</v>
      </c>
      <c r="BA137" s="230">
        <f>IF($AR137=0,VLOOKUP(MID($A137,4,5),'Project splits'!$C$5:$AM$346,BA$22,FALSE),IF(ISNA(VLOOKUP($A137,'Success Asset Classes'!$B$15:$BD$377,BA$21,FALSE)),VLOOKUP(MID($A137,4,5),'Project splits'!$C$5:$AM$346,BA$22,FALSE),VLOOKUP($A137,'Success Asset Classes'!$B$15:$BD$377,BA$21,FALSE)))</f>
        <v>0</v>
      </c>
      <c r="BB137" s="230">
        <f>IF($AR137=0,VLOOKUP(MID($A137,4,5),'Project splits'!$C$5:$AM$346,BB$22,FALSE),IF(ISNA(VLOOKUP($A137,'Success Asset Classes'!$B$15:$BD$377,BB$21,FALSE)),VLOOKUP(MID($A137,4,5),'Project splits'!$C$5:$AM$346,BB$22,FALSE),VLOOKUP($A137,'Success Asset Classes'!$B$15:$BD$377,BB$21,FALSE)))</f>
        <v>1</v>
      </c>
      <c r="BC137" s="230">
        <f>IF($AR137=0,VLOOKUP(MID($A137,4,5),'Project splits'!$C$5:$AM$346,BC$22,FALSE),IF(ISNA(VLOOKUP($A137,'Success Asset Classes'!$B$15:$BD$377,BC$21,FALSE)),VLOOKUP(MID($A137,4,5),'Project splits'!$C$5:$AM$346,BC$22,FALSE),VLOOKUP($A137,'Success Asset Classes'!$B$15:$BD$377,BC$21,FALSE)))</f>
        <v>0</v>
      </c>
      <c r="BD137" s="230">
        <f>IF($AR137=0,VLOOKUP(MID($A137,4,5),'Project splits'!$C$5:$AM$346,BD$22,FALSE),IF(ISNA(VLOOKUP($A137,'Success Asset Classes'!$B$15:$BD$377,BD$21,FALSE)),VLOOKUP(MID($A137,4,5),'Project splits'!$C$5:$AM$346,BD$22,FALSE),VLOOKUP($A137,'Success Asset Classes'!$B$15:$BD$377,BD$21,FALSE)))</f>
        <v>0</v>
      </c>
      <c r="BE137" s="230">
        <f>IF($AR137=0,VLOOKUP(MID($A137,4,5),'Project splits'!$C$5:$AM$346,BE$22,FALSE),IF(ISNA(VLOOKUP($A137,'Success Asset Classes'!$B$15:$BD$377,BE$21,FALSE)),VLOOKUP(MID($A137,4,5),'Project splits'!$C$5:$AM$346,BE$22,FALSE),VLOOKUP($A137,'Success Asset Classes'!$B$15:$BD$377,BE$21,FALSE)))</f>
        <v>0</v>
      </c>
      <c r="BF137" s="230">
        <f>IF($AR137=0,VLOOKUP(MID($A137,4,5),'Project splits'!$C$5:$AM$346,BF$22,FALSE),IF(ISNA(VLOOKUP($A137,'Success Asset Classes'!$B$15:$BD$377,BF$21,FALSE)),VLOOKUP(MID($A137,4,5),'Project splits'!$C$5:$AM$346,BF$22,FALSE),VLOOKUP($A137,'Success Asset Classes'!$B$15:$BD$377,BF$21,FALSE)))</f>
        <v>0</v>
      </c>
      <c r="BG137" s="230">
        <f>IF($AR137=0,VLOOKUP(MID($A137,4,5),'Project splits'!$C$5:$AM$346,BG$22,FALSE),IF(ISNA(VLOOKUP($A137,'Success Asset Classes'!$B$15:$BD$377,BG$21,FALSE)),VLOOKUP(MID($A137,4,5),'Project splits'!$C$5:$AM$346,BG$22,FALSE),VLOOKUP($A137,'Success Asset Classes'!$B$15:$BD$377,BG$21,FALSE)))</f>
        <v>0</v>
      </c>
      <c r="BH137" s="230">
        <f>IF($AR137=0,VLOOKUP(MID($A137,4,5),'Project splits'!$C$5:$AM$346,BH$22,FALSE),IF(ISNA(VLOOKUP($A137,'Success Asset Classes'!$B$15:$BD$377,BH$21,FALSE)),VLOOKUP(MID($A137,4,5),'Project splits'!$C$5:$AM$346,BH$22,FALSE),VLOOKUP($A137,'Success Asset Classes'!$B$15:$BD$377,BH$21,FALSE)))</f>
        <v>0</v>
      </c>
      <c r="BI137" s="230">
        <f>IF($AR137=0,VLOOKUP(MID($A137,4,5),'Project splits'!$C$5:$AM$346,BI$22,FALSE),IF(ISNA(VLOOKUP($A137,'Success Asset Classes'!$B$15:$BD$377,BI$21,FALSE)),VLOOKUP(MID($A137,4,5),'Project splits'!$C$5:$AM$346,BI$22,FALSE),VLOOKUP($A137,'Success Asset Classes'!$B$15:$BD$377,BI$21,FALSE)))</f>
        <v>0</v>
      </c>
      <c r="BJ137" s="230">
        <f>IF($AR137=0,VLOOKUP(MID($A137,4,5),'Project splits'!$C$5:$AM$346,BJ$22,FALSE),IF(ISNA(VLOOKUP($A137,'Success Asset Classes'!$B$15:$BD$377,BJ$21,FALSE)),VLOOKUP(MID($A137,4,5),'Project splits'!$C$5:$AM$346,BJ$22,FALSE),VLOOKUP($A137,'Success Asset Classes'!$B$15:$BD$377,BJ$21,FALSE)))</f>
        <v>0</v>
      </c>
      <c r="BK137" s="230">
        <f>IF($AR137=0,VLOOKUP(MID($A137,4,5),'Project splits'!$C$5:$AM$346,BK$22,FALSE),IF(ISNA(VLOOKUP($A137,'Success Asset Classes'!$B$15:$BD$377,BK$21,FALSE)),VLOOKUP(MID($A137,4,5),'Project splits'!$C$5:$AM$346,BK$22,FALSE),VLOOKUP($A137,'Success Asset Classes'!$B$15:$BD$377,BK$21,FALSE)))</f>
        <v>0</v>
      </c>
      <c r="BL137" s="230">
        <f>IF($AR137=0,VLOOKUP(MID($A137,4,5),'Project splits'!$C$5:$AM$346,BL$22,FALSE),IF(ISNA(VLOOKUP($A137,'Success Asset Classes'!$B$15:$BD$377,BL$21,FALSE)),VLOOKUP(MID($A137,4,5),'Project splits'!$C$5:$AM$346,BL$22,FALSE),VLOOKUP($A137,'Success Asset Classes'!$B$15:$BD$377,BL$21,FALSE)))</f>
        <v>0</v>
      </c>
      <c r="BM137" s="230">
        <f>IF($AR137=0,VLOOKUP(MID($A137,4,5),'Project splits'!$C$5:$AM$346,BM$22,FALSE),IF(ISNA(VLOOKUP($A137,'Success Asset Classes'!$B$15:$BD$377,BM$21,FALSE)),VLOOKUP(MID($A137,4,5),'Project splits'!$C$5:$AM$346,BM$22,FALSE),VLOOKUP($A137,'Success Asset Classes'!$B$15:$BD$377,BM$21,FALSE)))</f>
        <v>0</v>
      </c>
      <c r="BN137" s="230">
        <f>IF($AR137=0,VLOOKUP(MID($A137,4,5),'Project splits'!$C$5:$AM$346,BN$22,FALSE),IF(ISNA(VLOOKUP($A137,'Success Asset Classes'!$B$15:$BD$377,BN$21,FALSE)),VLOOKUP(MID($A137,4,5),'Project splits'!$C$5:$AM$346,BN$22,FALSE),VLOOKUP($A137,'Success Asset Classes'!$B$15:$BD$377,BN$21,FALSE)))</f>
        <v>0</v>
      </c>
      <c r="BO137" s="230">
        <f>IF($AR137=0,VLOOKUP(MID($A137,4,5),'Project splits'!$C$5:$AM$346,BO$22,FALSE),IF(ISNA(VLOOKUP($A137,'Success Asset Classes'!$B$15:$BD$377,BO$21,FALSE)),VLOOKUP(MID($A137,4,5),'Project splits'!$C$5:$AM$346,BO$22,FALSE),VLOOKUP($A137,'Success Asset Classes'!$B$15:$BD$377,BO$21,FALSE)))</f>
        <v>0</v>
      </c>
      <c r="BP137" s="230">
        <f>IF($AR137=0,VLOOKUP(MID($A137,4,5),'Project splits'!$C$5:$AM$346,BP$22,FALSE),IF(ISNA(VLOOKUP($A137,'Success Asset Classes'!$B$15:$BD$377,BP$21,FALSE)),VLOOKUP(MID($A137,4,5),'Project splits'!$C$5:$AM$346,BP$22,FALSE),VLOOKUP($A137,'Success Asset Classes'!$B$15:$BD$377,BP$21,FALSE)))</f>
        <v>0</v>
      </c>
      <c r="BQ137" s="230">
        <f>IF($AR137=0,VLOOKUP(MID($A137,4,5),'Project splits'!$C$5:$AM$346,BQ$22,FALSE),IF(ISNA(VLOOKUP($A137,'Success Asset Classes'!$B$15:$BD$377,BQ$21,FALSE)),VLOOKUP(MID($A137,4,5),'Project splits'!$C$5:$AM$346,BQ$22,FALSE),VLOOKUP($A137,'Success Asset Classes'!$B$15:$BD$377,BQ$21,FALSE)))</f>
        <v>0</v>
      </c>
      <c r="BR137" s="230">
        <f>IF($AR137=0,VLOOKUP(MID($A137,4,5),'Project splits'!$C$5:$AM$346,BR$22,FALSE),IF(ISNA(VLOOKUP($A137,'Success Asset Classes'!$B$15:$BD$377,BR$21,FALSE)),VLOOKUP(MID($A137,4,5),'Project splits'!$C$5:$AM$346,BR$22,FALSE),VLOOKUP($A137,'Success Asset Classes'!$B$15:$BD$377,BR$21,FALSE)))</f>
        <v>0</v>
      </c>
      <c r="BS137" s="247">
        <f t="shared" si="49"/>
        <v>1</v>
      </c>
      <c r="BT137" s="249">
        <f>1+IF(ISNA(VLOOKUP($A137,'Project labour content'!$A$7:$D$255,'Project labour content'!$D$1,FALSE)),VLOOKUP($D137,'Project labour content'!$F$6:$G$15,'Project labour content'!$G$1,FALSE),VLOOKUP($A137,'Project labour content'!$A$7:$D$255,'Project labour content'!$D$1,FALSE))*LabEsc22*1</f>
        <v>1.0008197452279752</v>
      </c>
      <c r="BU137" s="249">
        <f>1+IF(ISNA(VLOOKUP($A137,'Project labour content'!$A$7:$D$255,'Project labour content'!$D$1,FALSE)),VLOOKUP($D137,'Project labour content'!$F$6:$G$15,'Project labour content'!$G$1,FALSE),VLOOKUP($A137,'Project labour content'!$A$7:$D$255,'Project labour content'!$D$1,FALSE))*LabEsc23*1</f>
        <v>1.0016434252330446</v>
      </c>
      <c r="BV137" s="249">
        <f>1+IF(ISNA(VLOOKUP($A137,'Project labour content'!$A$7:$D$255,'Project labour content'!$D$1,FALSE)),VLOOKUP($D137,'Project labour content'!$F$6:$G$15,'Project labour content'!$G$1,FALSE),VLOOKUP($A137,'Project labour content'!$A$7:$D$255,'Project labour content'!$D$1,FALSE))*LabEsc24*1</f>
        <v>1.0024193317978201</v>
      </c>
      <c r="BW137" s="249">
        <f>1+IF(ISNA(VLOOKUP($A137,'Project labour content'!$A$7:$D$255,'Project labour content'!$D$1,FALSE)),VLOOKUP($D137,'Project labour content'!$F$6:$G$15,'Project labour content'!$G$1,FALSE),VLOOKUP($A137,'Project labour content'!$A$7:$D$255,'Project labour content'!$D$1,FALSE))*LabEsc25*1</f>
        <v>1.003458529323576</v>
      </c>
      <c r="BX137" s="249">
        <f>1+IF(ISNA(VLOOKUP($A137,'Project labour content'!$A$7:$D$255,'Project labour content'!$D$1,FALSE)),VLOOKUP($D137,'Project labour content'!$F$6:$G$15,'Project labour content'!$G$1,FALSE),VLOOKUP($A137,'Project labour content'!$A$7:$D$255,'Project labour content'!$D$1,FALSE))*LabEsc26*1</f>
        <v>1.0045910814270622</v>
      </c>
      <c r="BY137" s="249">
        <f>1+IF(ISNA(VLOOKUP($A137,'Project labour content'!$A$7:$D$255,'Project labour content'!$D$1,FALSE)),VLOOKUP($D137,'Project labour content'!$F$6:$G$15,'Project labour content'!$G$1,FALSE),VLOOKUP($A137,'Project labour content'!$A$7:$D$255,'Project labour content'!$D$1,FALSE))*LabEsc27*1</f>
        <v>1.005292566776083</v>
      </c>
      <c r="BZ137" s="249">
        <f>1+IF(ISNA(VLOOKUP($A137,'Project labour content'!$A$7:$D$255,'Project labour content'!$D$1,FALSE)),VLOOKUP($D137,'Project labour content'!$F$6:$G$15,'Project labour content'!$G$1,FALSE),VLOOKUP($A137,'Project labour content'!$A$7:$D$255,'Project labour content'!$D$1,FALSE))*LabEsc28*1</f>
        <v>1.0058207852438958</v>
      </c>
      <c r="CA137" s="249">
        <f>1+IF(ISNA(VLOOKUP($A137,'Project labour content'!$A$7:$D$255,'Project labour content'!$D$1,FALSE)),VLOOKUP($D137,'Project labour content'!$F$6:$G$15,'Project labour content'!$G$1,FALSE),VLOOKUP($A137,'Project labour content'!$A$7:$D$255,'Project labour content'!$D$1,FALSE))*LabEsc29*1</f>
        <v>1.0066684702410418</v>
      </c>
      <c r="CB137" s="250" t="str">
        <f>IF(ISNA(VLOOKUP($A137,'Project labour content'!$A$7:$D$255,'Project labour content'!$D$1,FALSE)),"Category","Project")</f>
        <v>Category</v>
      </c>
      <c r="CD137" s="247" t="str">
        <f t="shared" si="50"/>
        <v>11994</v>
      </c>
      <c r="CE137" s="3"/>
    </row>
    <row r="138" spans="1:83" x14ac:dyDescent="0.15">
      <c r="A138" s="11" t="s">
        <v>206</v>
      </c>
      <c r="B138" s="11" t="str">
        <f>VLOOKUP($A138,'Incurred Real 2022$'!$A$25:$AC$426,'Incurred Real 2022$'!B$1,FALSE)</f>
        <v>Local Area Network Equipment Refresh 21-22</v>
      </c>
      <c r="C138" s="11" t="str">
        <f>VLOOKUP($A138,'Incurred Real 2022$'!$A$25:$AC$426,'Incurred Real 2022$'!C$1,FALSE)</f>
        <v>ExAnte</v>
      </c>
      <c r="D138" s="11" t="str">
        <f>VLOOKUP($A138,'Incurred Real 2022$'!$A$25:$AC$426,'Incurred Real 2022$'!D$1,FALSE)</f>
        <v>Information Technology</v>
      </c>
      <c r="E138" s="11" t="str">
        <f>VLOOKUP($A138,'Incurred Real 2022$'!$A$25:$AC$426,'Incurred Real 2022$'!E$1,FALSE)</f>
        <v>Active</v>
      </c>
      <c r="F138" s="105" t="str">
        <f>IF(VLOOKUP($A138,'Incurred Real 2022$'!$A$25:$AC$426,'Incurred Real 2022$'!F$1,FALSE)=0,"",VLOOKUP($A138,'Incurred Real 2022$'!$A$25:$AC$426,'Incurred Real 2022$'!F$1,FALSE))</f>
        <v/>
      </c>
      <c r="G138" s="105" t="str">
        <f>IF(VLOOKUP($A138,'Incurred Real 2022$'!$A$25:$AC$426,'Incurred Real 2022$'!G$1,FALSE)=0,"",VLOOKUP($A138,'Incurred Real 2022$'!$A$25:$AC$426,'Incurred Real 2022$'!G$1,FALSE))</f>
        <v/>
      </c>
      <c r="H138" s="105" t="str">
        <f>IF(VLOOKUP($A138,'Incurred Real 2022$'!$A$25:$AC$426,'Incurred Real 2022$'!H$1,FALSE)=0,"",VLOOKUP($A138,'Incurred Real 2022$'!$A$25:$AC$426,'Incurred Real 2022$'!H$1,FALSE))</f>
        <v/>
      </c>
      <c r="I138" s="105" t="str">
        <f>IF(VLOOKUP($A138,'Incurred Real 2022$'!$A$25:$AC$426,'Incurred Real 2022$'!I$1,FALSE)=0,"",VLOOKUP($A138,'Incurred Real 2022$'!$A$25:$AC$426,'Incurred Real 2022$'!I$1,FALSE))</f>
        <v/>
      </c>
      <c r="J138" s="105" t="str">
        <f>IF(VLOOKUP($A138,'Incurred Real 2022$'!$A$25:$AC$426,'Incurred Real 2022$'!J$1,FALSE)=0,"",VLOOKUP($A138,'Incurred Real 2022$'!$A$25:$AC$426,'Incurred Real 2022$'!J$1,FALSE))</f>
        <v/>
      </c>
      <c r="K138" s="105" t="str">
        <f>IF(VLOOKUP($A138,'Incurred Real 2022$'!$A$25:$AC$426,'Incurred Real 2022$'!K$1,FALSE)=0,"",VLOOKUP($A138,'Incurred Real 2022$'!$A$25:$AC$426,'Incurred Real 2022$'!K$1,FALSE))</f>
        <v/>
      </c>
      <c r="L138" s="105" t="str">
        <f>IF(VLOOKUP($A138,'Incurred Real 2022$'!$A$25:$AC$426,'Incurred Real 2022$'!L$1,FALSE)=0,"",VLOOKUP($A138,'Incurred Real 2022$'!$A$25:$AC$426,'Incurred Real 2022$'!L$1,FALSE))</f>
        <v/>
      </c>
      <c r="M138" s="105" t="str">
        <f>IF(VLOOKUP($A138,'Incurred Real 2022$'!$A$25:$AC$426,'Incurred Real 2022$'!M$1,FALSE)=0,"",VLOOKUP($A138,'Incurred Real 2022$'!$A$25:$AC$426,'Incurred Real 2022$'!M$1,FALSE))</f>
        <v/>
      </c>
      <c r="N138" s="105" t="str">
        <f>IF(VLOOKUP($A138,'Incurred Real 2022$'!$A$25:$AC$426,'Incurred Real 2022$'!N$1,FALSE)=0,"",VLOOKUP($A138,'Incurred Real 2022$'!$A$25:$AC$426,'Incurred Real 2022$'!N$1,FALSE))</f>
        <v/>
      </c>
      <c r="O138" s="105" t="str">
        <f>IF(VLOOKUP($A138,'Incurred Real 2022$'!$A$25:$AC$426,'Incurred Real 2022$'!O$1,FALSE)=0,"",VLOOKUP($A138,'Incurred Real 2022$'!$A$25:$AC$426,'Incurred Real 2022$'!O$1,FALSE))</f>
        <v/>
      </c>
      <c r="P138" s="105" t="str">
        <f>IF(VLOOKUP($A138,'Incurred Real 2022$'!$A$25:$AC$426,'Incurred Real 2022$'!P$1,FALSE)=0,"",VLOOKUP($A138,'Incurred Real 2022$'!$A$25:$AC$426,'Incurred Real 2022$'!P$1,FALSE))</f>
        <v/>
      </c>
      <c r="Q138" s="105" t="str">
        <f>IF(VLOOKUP($A138,'Incurred Real 2022$'!$A$25:$AC$426,'Incurred Real 2022$'!Q$1,FALSE)=0,"",VLOOKUP($A138,'Incurred Real 2022$'!$A$25:$AC$426,'Incurred Real 2022$'!Q$1,FALSE))</f>
        <v/>
      </c>
      <c r="R138" s="105" t="str">
        <f>IF(VLOOKUP($A138,'Incurred Real 2022$'!$A$25:$AC$426,'Incurred Real 2022$'!R$1,FALSE)=0,"",VLOOKUP($A138,'Incurred Real 2022$'!$A$25:$AC$426,'Incurred Real 2022$'!R$1,FALSE))</f>
        <v/>
      </c>
      <c r="S138" s="105" t="str">
        <f>IF(VLOOKUP($A138,'Incurred Real 2022$'!$A$25:$AC$426,'Incurred Real 2022$'!S$1,FALSE)=0,"",VLOOKUP($A138,'Incurred Real 2022$'!$A$25:$AC$426,'Incurred Real 2022$'!S$1,FALSE))</f>
        <v/>
      </c>
      <c r="T138" s="105" t="str">
        <f>IF(VLOOKUP($A138,'Incurred Real 2022$'!$A$25:$AC$426,'Incurred Real 2022$'!T$1,FALSE)=0,"",VLOOKUP($A138,'Incurred Real 2022$'!$A$25:$AC$426,'Incurred Real 2022$'!T$1,FALSE))</f>
        <v/>
      </c>
      <c r="U138" s="105" t="str">
        <f>IF(VLOOKUP($A138,'Incurred Real 2022$'!$A$25:$AC$426,'Incurred Real 2022$'!U$1,FALSE)=0,"",VLOOKUP($A138,'Incurred Real 2022$'!$A$25:$AC$426,'Incurred Real 2022$'!U$1,FALSE))</f>
        <v/>
      </c>
      <c r="V138" s="13">
        <f>IF(ISTEXT(VLOOKUP($A138,'Incurred Real 2022$'!$A$25:$AC$426,'Incurred Real 2022$'!V$1,FALSE)),"",(VLOOKUP($A138,'Incurred Real 2022$'!$A$25:$AC$426,'Incurred Real 2022$'!V$1,FALSE))*BT138*Incurred_Real!V$15)</f>
        <v>1035589.6698811054</v>
      </c>
      <c r="W138" s="13">
        <f>IF(ISTEXT(VLOOKUP($A138,'Incurred Real 2022$'!$A$25:$AC$426,'Incurred Real 2022$'!W$1,FALSE)),"",(VLOOKUP($A138,'Incurred Real 2022$'!$A$25:$AC$426,'Incurred Real 2022$'!W$1,FALSE))*BU138*Incurred_Real!W$15)</f>
        <v>265565.42711670493</v>
      </c>
      <c r="X138" s="220" t="str">
        <f>IF(ISTEXT(VLOOKUP($A138,'Incurred Real 2022$'!$A$25:$AC$426,'Incurred Real 2022$'!X$1,FALSE)),"",(VLOOKUP($A138,'Incurred Real 2022$'!$A$25:$AC$426,'Incurred Real 2022$'!X$1,FALSE))*BV138*Incurred_Real!X$15)</f>
        <v/>
      </c>
      <c r="Y138" s="217" t="str">
        <f>IF(ISTEXT(VLOOKUP($A138,'Incurred Real 2022$'!$A$25:$AC$426,'Incurred Real 2022$'!Y$1,FALSE)),"",(VLOOKUP($A138,'Incurred Real 2022$'!$A$25:$AC$426,'Incurred Real 2022$'!Y$1,FALSE))*BW138*Incurred_Real!Y$15)</f>
        <v/>
      </c>
      <c r="Z138" s="13" t="str">
        <f>IF(ISTEXT(VLOOKUP($A138,'Incurred Real 2022$'!$A$25:$AC$426,'Incurred Real 2022$'!Z$1,FALSE)),"",(VLOOKUP($A138,'Incurred Real 2022$'!$A$25:$AC$426,'Incurred Real 2022$'!Z$1,FALSE))*BX138*Incurred_Real!Z$15)</f>
        <v/>
      </c>
      <c r="AA138" s="13" t="str">
        <f>IF(ISTEXT(VLOOKUP($A138,'Incurred Real 2022$'!$A$25:$AC$426,'Incurred Real 2022$'!AA$1,FALSE)),"",(VLOOKUP($A138,'Incurred Real 2022$'!$A$25:$AC$426,'Incurred Real 2022$'!AA$1,FALSE))*BY138*Incurred_Real!AA$15)</f>
        <v/>
      </c>
      <c r="AB138" s="13" t="str">
        <f>IF(ISTEXT(VLOOKUP($A138,'Incurred Real 2022$'!$A$25:$AC$426,'Incurred Real 2022$'!AB$1,FALSE)),"",(VLOOKUP($A138,'Incurred Real 2022$'!$A$25:$AC$426,'Incurred Real 2022$'!AB$1,FALSE))*BZ138*Incurred_Real!AB$15)</f>
        <v/>
      </c>
      <c r="AC138" s="13" t="str">
        <f>IF(ISTEXT(VLOOKUP($A138,'Incurred Real 2022$'!$A$25:$AC$426,'Incurred Real 2022$'!AC$1,FALSE)),"",(VLOOKUP($A138,'Incurred Real 2022$'!$A$25:$AC$426,'Incurred Real 2022$'!AC$1,FALSE))*CA138*Incurred_Real!AC$15)</f>
        <v/>
      </c>
      <c r="AD138" s="221">
        <f t="shared" si="45"/>
        <v>1301155.0969978103</v>
      </c>
      <c r="AE138" s="221">
        <f t="shared" si="46"/>
        <v>1301155.0969978103</v>
      </c>
      <c r="AF138" s="239" t="str">
        <f t="shared" si="51"/>
        <v/>
      </c>
      <c r="AG138" s="222" t="str">
        <f t="shared" si="47"/>
        <v/>
      </c>
      <c r="AH138" s="223" t="str">
        <f t="shared" si="54"/>
        <v/>
      </c>
      <c r="AI138" s="224">
        <f t="shared" si="48"/>
        <v>2023</v>
      </c>
      <c r="AJ138" s="225">
        <f>VLOOKUP($A138,Project_Commissioning!$C$4:$H$355,Project_Commissioning!F$1,FALSE)</f>
        <v>44553</v>
      </c>
      <c r="AK138" s="226">
        <f>VLOOKUP($A138,Project_Commissioning!$C$4:$H$355,Project_Commissioning!G$1,FALSE)</f>
        <v>2022</v>
      </c>
      <c r="AL138" s="225" t="str">
        <f>IF(VLOOKUP($A138,Project_Commissioning!$C$4:$H$355,Project_Commissioning!H$1,FALSE)=0,"",VLOOKUP($A138,Project_Commissioning!$C$4:$H$355,Project_Commissioning!H$1,FALSE))</f>
        <v>Commissioned Extra</v>
      </c>
      <c r="AM138" s="237" t="str">
        <f t="shared" si="52"/>
        <v/>
      </c>
      <c r="AN138" s="221" cm="1">
        <f t="array" ref="AN138">IF(ROUND(AE138,0)=0,0,LOOKUP(2,1/(F138:AC138&lt;&gt;""),F138:AC138))</f>
        <v>265565.42711670493</v>
      </c>
      <c r="AO138" s="221">
        <f t="shared" si="53"/>
        <v>1301155.0969978103</v>
      </c>
      <c r="AP138" s="79"/>
      <c r="AQ138" s="20"/>
      <c r="AR138" s="245">
        <f>IF(ISNA(VLOOKUP($A138,'Success Asset Classes'!$B$15:$AA$114,'Success Asset Classes'!$AA$1,FALSE)),0,VLOOKUP($A138,'Success Asset Classes'!$B$15:$AA$114,'Success Asset Classes'!$AA$1,FALSE))</f>
        <v>0</v>
      </c>
      <c r="AS138" s="230">
        <f>IF($AR138=0,VLOOKUP(MID($A138,4,5),'Project splits'!$C$5:$AM$346,AS$22,FALSE),IF(ISNA(VLOOKUP($A138,'Success Asset Classes'!$B$15:$BD$377,AS$21,FALSE)),VLOOKUP(MID($A138,4,5),'Project splits'!$C$5:$AM$346,AS$22,FALSE),VLOOKUP($A138,'Success Asset Classes'!$B$15:$BD$377,AS$21,FALSE)))</f>
        <v>0</v>
      </c>
      <c r="AT138" s="230">
        <f>IF($AR138=0,VLOOKUP(MID($A138,4,5),'Project splits'!$C$5:$AM$346,AT$22,FALSE),IF(ISNA(VLOOKUP($A138,'Success Asset Classes'!$B$15:$BD$377,AT$21,FALSE)),VLOOKUP(MID($A138,4,5),'Project splits'!$C$5:$AM$346,AT$22,FALSE),VLOOKUP($A138,'Success Asset Classes'!$B$15:$BD$377,AT$21,FALSE)))</f>
        <v>0</v>
      </c>
      <c r="AU138" s="230">
        <f>IF($AR138=0,VLOOKUP(MID($A138,4,5),'Project splits'!$C$5:$AM$346,AU$22,FALSE),IF(ISNA(VLOOKUP($A138,'Success Asset Classes'!$B$15:$BD$377,AU$21,FALSE)),VLOOKUP(MID($A138,4,5),'Project splits'!$C$5:$AM$346,AU$22,FALSE),VLOOKUP($A138,'Success Asset Classes'!$B$15:$BD$377,AU$21,FALSE)))</f>
        <v>0</v>
      </c>
      <c r="AV138" s="230">
        <f>IF($AR138=0,VLOOKUP(MID($A138,4,5),'Project splits'!$C$5:$AM$346,AV$22,FALSE),IF(ISNA(VLOOKUP($A138,'Success Asset Classes'!$B$15:$BD$377,AV$21,FALSE)),VLOOKUP(MID($A138,4,5),'Project splits'!$C$5:$AM$346,AV$22,FALSE),VLOOKUP($A138,'Success Asset Classes'!$B$15:$BD$377,AV$21,FALSE)))</f>
        <v>1</v>
      </c>
      <c r="AW138" s="230">
        <f>IF($AR138=0,VLOOKUP(MID($A138,4,5),'Project splits'!$C$5:$AM$346,AW$22,FALSE),IF(ISNA(VLOOKUP($A138,'Success Asset Classes'!$B$15:$BD$377,AW$21,FALSE)),VLOOKUP(MID($A138,4,5),'Project splits'!$C$5:$AM$346,AW$22,FALSE),VLOOKUP($A138,'Success Asset Classes'!$B$15:$BD$377,AW$21,FALSE)))</f>
        <v>0</v>
      </c>
      <c r="AX138" s="230">
        <f>IF($AR138=0,VLOOKUP(MID($A138,4,5),'Project splits'!$C$5:$AM$346,AX$22,FALSE),IF(ISNA(VLOOKUP($A138,'Success Asset Classes'!$B$15:$BD$377,AX$21,FALSE)),VLOOKUP(MID($A138,4,5),'Project splits'!$C$5:$AM$346,AX$22,FALSE),VLOOKUP($A138,'Success Asset Classes'!$B$15:$BD$377,AX$21,FALSE)))</f>
        <v>0</v>
      </c>
      <c r="AY138" s="230">
        <f>IF($AR138=0,VLOOKUP(MID($A138,4,5),'Project splits'!$C$5:$AM$346,AY$22,FALSE),IF(ISNA(VLOOKUP($A138,'Success Asset Classes'!$B$15:$BD$377,AY$21,FALSE)),VLOOKUP(MID($A138,4,5),'Project splits'!$C$5:$AM$346,AY$22,FALSE),VLOOKUP($A138,'Success Asset Classes'!$B$15:$BD$377,AY$21,FALSE)))</f>
        <v>0</v>
      </c>
      <c r="AZ138" s="230">
        <f>IF($AR138=0,VLOOKUP(MID($A138,4,5),'Project splits'!$C$5:$AM$346,AZ$22,FALSE),IF(ISNA(VLOOKUP($A138,'Success Asset Classes'!$B$15:$BD$377,AZ$21,FALSE)),VLOOKUP(MID($A138,4,5),'Project splits'!$C$5:$AM$346,AZ$22,FALSE),VLOOKUP($A138,'Success Asset Classes'!$B$15:$BD$377,AZ$21,FALSE)))</f>
        <v>0</v>
      </c>
      <c r="BA138" s="230">
        <f>IF($AR138=0,VLOOKUP(MID($A138,4,5),'Project splits'!$C$5:$AM$346,BA$22,FALSE),IF(ISNA(VLOOKUP($A138,'Success Asset Classes'!$B$15:$BD$377,BA$21,FALSE)),VLOOKUP(MID($A138,4,5),'Project splits'!$C$5:$AM$346,BA$22,FALSE),VLOOKUP($A138,'Success Asset Classes'!$B$15:$BD$377,BA$21,FALSE)))</f>
        <v>0</v>
      </c>
      <c r="BB138" s="230">
        <f>IF($AR138=0,VLOOKUP(MID($A138,4,5),'Project splits'!$C$5:$AM$346,BB$22,FALSE),IF(ISNA(VLOOKUP($A138,'Success Asset Classes'!$B$15:$BD$377,BB$21,FALSE)),VLOOKUP(MID($A138,4,5),'Project splits'!$C$5:$AM$346,BB$22,FALSE),VLOOKUP($A138,'Success Asset Classes'!$B$15:$BD$377,BB$21,FALSE)))</f>
        <v>0</v>
      </c>
      <c r="BC138" s="230">
        <f>IF($AR138=0,VLOOKUP(MID($A138,4,5),'Project splits'!$C$5:$AM$346,BC$22,FALSE),IF(ISNA(VLOOKUP($A138,'Success Asset Classes'!$B$15:$BD$377,BC$21,FALSE)),VLOOKUP(MID($A138,4,5),'Project splits'!$C$5:$AM$346,BC$22,FALSE),VLOOKUP($A138,'Success Asset Classes'!$B$15:$BD$377,BC$21,FALSE)))</f>
        <v>0</v>
      </c>
      <c r="BD138" s="230">
        <f>IF($AR138=0,VLOOKUP(MID($A138,4,5),'Project splits'!$C$5:$AM$346,BD$22,FALSE),IF(ISNA(VLOOKUP($A138,'Success Asset Classes'!$B$15:$BD$377,BD$21,FALSE)),VLOOKUP(MID($A138,4,5),'Project splits'!$C$5:$AM$346,BD$22,FALSE),VLOOKUP($A138,'Success Asset Classes'!$B$15:$BD$377,BD$21,FALSE)))</f>
        <v>0</v>
      </c>
      <c r="BE138" s="230">
        <f>IF($AR138=0,VLOOKUP(MID($A138,4,5),'Project splits'!$C$5:$AM$346,BE$22,FALSE),IF(ISNA(VLOOKUP($A138,'Success Asset Classes'!$B$15:$BD$377,BE$21,FALSE)),VLOOKUP(MID($A138,4,5),'Project splits'!$C$5:$AM$346,BE$22,FALSE),VLOOKUP($A138,'Success Asset Classes'!$B$15:$BD$377,BE$21,FALSE)))</f>
        <v>0</v>
      </c>
      <c r="BF138" s="230">
        <f>IF($AR138=0,VLOOKUP(MID($A138,4,5),'Project splits'!$C$5:$AM$346,BF$22,FALSE),IF(ISNA(VLOOKUP($A138,'Success Asset Classes'!$B$15:$BD$377,BF$21,FALSE)),VLOOKUP(MID($A138,4,5),'Project splits'!$C$5:$AM$346,BF$22,FALSE),VLOOKUP($A138,'Success Asset Classes'!$B$15:$BD$377,BF$21,FALSE)))</f>
        <v>0</v>
      </c>
      <c r="BG138" s="230">
        <f>IF($AR138=0,VLOOKUP(MID($A138,4,5),'Project splits'!$C$5:$AM$346,BG$22,FALSE),IF(ISNA(VLOOKUP($A138,'Success Asset Classes'!$B$15:$BD$377,BG$21,FALSE)),VLOOKUP(MID($A138,4,5),'Project splits'!$C$5:$AM$346,BG$22,FALSE),VLOOKUP($A138,'Success Asset Classes'!$B$15:$BD$377,BG$21,FALSE)))</f>
        <v>0</v>
      </c>
      <c r="BH138" s="230">
        <f>IF($AR138=0,VLOOKUP(MID($A138,4,5),'Project splits'!$C$5:$AM$346,BH$22,FALSE),IF(ISNA(VLOOKUP($A138,'Success Asset Classes'!$B$15:$BD$377,BH$21,FALSE)),VLOOKUP(MID($A138,4,5),'Project splits'!$C$5:$AM$346,BH$22,FALSE),VLOOKUP($A138,'Success Asset Classes'!$B$15:$BD$377,BH$21,FALSE)))</f>
        <v>0</v>
      </c>
      <c r="BI138" s="230">
        <f>IF($AR138=0,VLOOKUP(MID($A138,4,5),'Project splits'!$C$5:$AM$346,BI$22,FALSE),IF(ISNA(VLOOKUP($A138,'Success Asset Classes'!$B$15:$BD$377,BI$21,FALSE)),VLOOKUP(MID($A138,4,5),'Project splits'!$C$5:$AM$346,BI$22,FALSE),VLOOKUP($A138,'Success Asset Classes'!$B$15:$BD$377,BI$21,FALSE)))</f>
        <v>0</v>
      </c>
      <c r="BJ138" s="230">
        <f>IF($AR138=0,VLOOKUP(MID($A138,4,5),'Project splits'!$C$5:$AM$346,BJ$22,FALSE),IF(ISNA(VLOOKUP($A138,'Success Asset Classes'!$B$15:$BD$377,BJ$21,FALSE)),VLOOKUP(MID($A138,4,5),'Project splits'!$C$5:$AM$346,BJ$22,FALSE),VLOOKUP($A138,'Success Asset Classes'!$B$15:$BD$377,BJ$21,FALSE)))</f>
        <v>0</v>
      </c>
      <c r="BK138" s="230">
        <f>IF($AR138=0,VLOOKUP(MID($A138,4,5),'Project splits'!$C$5:$AM$346,BK$22,FALSE),IF(ISNA(VLOOKUP($A138,'Success Asset Classes'!$B$15:$BD$377,BK$21,FALSE)),VLOOKUP(MID($A138,4,5),'Project splits'!$C$5:$AM$346,BK$22,FALSE),VLOOKUP($A138,'Success Asset Classes'!$B$15:$BD$377,BK$21,FALSE)))</f>
        <v>0</v>
      </c>
      <c r="BL138" s="230">
        <f>IF($AR138=0,VLOOKUP(MID($A138,4,5),'Project splits'!$C$5:$AM$346,BL$22,FALSE),IF(ISNA(VLOOKUP($A138,'Success Asset Classes'!$B$15:$BD$377,BL$21,FALSE)),VLOOKUP(MID($A138,4,5),'Project splits'!$C$5:$AM$346,BL$22,FALSE),VLOOKUP($A138,'Success Asset Classes'!$B$15:$BD$377,BL$21,FALSE)))</f>
        <v>0</v>
      </c>
      <c r="BM138" s="230">
        <f>IF($AR138=0,VLOOKUP(MID($A138,4,5),'Project splits'!$C$5:$AM$346,BM$22,FALSE),IF(ISNA(VLOOKUP($A138,'Success Asset Classes'!$B$15:$BD$377,BM$21,FALSE)),VLOOKUP(MID($A138,4,5),'Project splits'!$C$5:$AM$346,BM$22,FALSE),VLOOKUP($A138,'Success Asset Classes'!$B$15:$BD$377,BM$21,FALSE)))</f>
        <v>0</v>
      </c>
      <c r="BN138" s="230">
        <f>IF($AR138=0,VLOOKUP(MID($A138,4,5),'Project splits'!$C$5:$AM$346,BN$22,FALSE),IF(ISNA(VLOOKUP($A138,'Success Asset Classes'!$B$15:$BD$377,BN$21,FALSE)),VLOOKUP(MID($A138,4,5),'Project splits'!$C$5:$AM$346,BN$22,FALSE),VLOOKUP($A138,'Success Asset Classes'!$B$15:$BD$377,BN$21,FALSE)))</f>
        <v>0</v>
      </c>
      <c r="BO138" s="230">
        <f>IF($AR138=0,VLOOKUP(MID($A138,4,5),'Project splits'!$C$5:$AM$346,BO$22,FALSE),IF(ISNA(VLOOKUP($A138,'Success Asset Classes'!$B$15:$BD$377,BO$21,FALSE)),VLOOKUP(MID($A138,4,5),'Project splits'!$C$5:$AM$346,BO$22,FALSE),VLOOKUP($A138,'Success Asset Classes'!$B$15:$BD$377,BO$21,FALSE)))</f>
        <v>0</v>
      </c>
      <c r="BP138" s="230">
        <f>IF($AR138=0,VLOOKUP(MID($A138,4,5),'Project splits'!$C$5:$AM$346,BP$22,FALSE),IF(ISNA(VLOOKUP($A138,'Success Asset Classes'!$B$15:$BD$377,BP$21,FALSE)),VLOOKUP(MID($A138,4,5),'Project splits'!$C$5:$AM$346,BP$22,FALSE),VLOOKUP($A138,'Success Asset Classes'!$B$15:$BD$377,BP$21,FALSE)))</f>
        <v>0</v>
      </c>
      <c r="BQ138" s="230">
        <f>IF($AR138=0,VLOOKUP(MID($A138,4,5),'Project splits'!$C$5:$AM$346,BQ$22,FALSE),IF(ISNA(VLOOKUP($A138,'Success Asset Classes'!$B$15:$BD$377,BQ$21,FALSE)),VLOOKUP(MID($A138,4,5),'Project splits'!$C$5:$AM$346,BQ$22,FALSE),VLOOKUP($A138,'Success Asset Classes'!$B$15:$BD$377,BQ$21,FALSE)))</f>
        <v>0</v>
      </c>
      <c r="BR138" s="230">
        <f>IF($AR138=0,VLOOKUP(MID($A138,4,5),'Project splits'!$C$5:$AM$346,BR$22,FALSE),IF(ISNA(VLOOKUP($A138,'Success Asset Classes'!$B$15:$BD$377,BR$21,FALSE)),VLOOKUP(MID($A138,4,5),'Project splits'!$C$5:$AM$346,BR$22,FALSE),VLOOKUP($A138,'Success Asset Classes'!$B$15:$BD$377,BR$21,FALSE)))</f>
        <v>0</v>
      </c>
      <c r="BS138" s="247">
        <f t="shared" si="49"/>
        <v>1</v>
      </c>
      <c r="BT138" s="249">
        <f>1+IF(ISNA(VLOOKUP($A138,'Project labour content'!$A$7:$D$255,'Project labour content'!$D$1,FALSE)),VLOOKUP($D138,'Project labour content'!$F$6:$G$15,'Project labour content'!$G$1,FALSE),VLOOKUP($A138,'Project labour content'!$A$7:$D$255,'Project labour content'!$D$1,FALSE))*LabEsc22*1</f>
        <v>1.0040751380466759</v>
      </c>
      <c r="BU138" s="249">
        <f>1+IF(ISNA(VLOOKUP($A138,'Project labour content'!$A$7:$D$255,'Project labour content'!$D$1,FALSE)),VLOOKUP($D138,'Project labour content'!$F$6:$G$15,'Project labour content'!$G$1,FALSE),VLOOKUP($A138,'Project labour content'!$A$7:$D$255,'Project labour content'!$D$1,FALSE))*LabEsc23*1</f>
        <v>1.0081698367559759</v>
      </c>
      <c r="BV138" s="249">
        <f>1+IF(ISNA(VLOOKUP($A138,'Project labour content'!$A$7:$D$255,'Project labour content'!$D$1,FALSE)),VLOOKUP($D138,'Project labour content'!$F$6:$G$15,'Project labour content'!$G$1,FALSE),VLOOKUP($A138,'Project labour content'!$A$7:$D$255,'Project labour content'!$D$1,FALSE))*LabEsc24*1</f>
        <v>1.0120270429401366</v>
      </c>
      <c r="BW138" s="249">
        <f>1+IF(ISNA(VLOOKUP($A138,'Project labour content'!$A$7:$D$255,'Project labour content'!$D$1,FALSE)),VLOOKUP($D138,'Project labour content'!$F$6:$G$15,'Project labour content'!$G$1,FALSE),VLOOKUP($A138,'Project labour content'!$A$7:$D$255,'Project labour content'!$D$1,FALSE))*LabEsc25*1</f>
        <v>1.0171931277561224</v>
      </c>
      <c r="BX138" s="249">
        <f>1+IF(ISNA(VLOOKUP($A138,'Project labour content'!$A$7:$D$255,'Project labour content'!$D$1,FALSE)),VLOOKUP($D138,'Project labour content'!$F$6:$G$15,'Project labour content'!$G$1,FALSE),VLOOKUP($A138,'Project labour content'!$A$7:$D$255,'Project labour content'!$D$1,FALSE))*LabEsc26*1</f>
        <v>1.0228232991914108</v>
      </c>
      <c r="BY138" s="249">
        <f>1+IF(ISNA(VLOOKUP($A138,'Project labour content'!$A$7:$D$255,'Project labour content'!$D$1,FALSE)),VLOOKUP($D138,'Project labour content'!$F$6:$G$15,'Project labour content'!$G$1,FALSE),VLOOKUP($A138,'Project labour content'!$A$7:$D$255,'Project labour content'!$D$1,FALSE))*LabEsc27*1</f>
        <v>1.0263105407604063</v>
      </c>
      <c r="BZ138" s="249">
        <f>1+IF(ISNA(VLOOKUP($A138,'Project labour content'!$A$7:$D$255,'Project labour content'!$D$1,FALSE)),VLOOKUP($D138,'Project labour content'!$F$6:$G$15,'Project labour content'!$G$1,FALSE),VLOOKUP($A138,'Project labour content'!$A$7:$D$255,'Project labour content'!$D$1,FALSE))*LabEsc28*1</f>
        <v>1.0289364336618601</v>
      </c>
      <c r="CA138" s="249">
        <f>1+IF(ISNA(VLOOKUP($A138,'Project labour content'!$A$7:$D$255,'Project labour content'!$D$1,FALSE)),VLOOKUP($D138,'Project labour content'!$F$6:$G$15,'Project labour content'!$G$1,FALSE),VLOOKUP($A138,'Project labour content'!$A$7:$D$255,'Project labour content'!$D$1,FALSE))*LabEsc29*1</f>
        <v>1.0331504665901128</v>
      </c>
      <c r="CB138" s="250" t="str">
        <f>IF(ISNA(VLOOKUP($A138,'Project labour content'!$A$7:$D$255,'Project labour content'!$D$1,FALSE)),"Category","Project")</f>
        <v>Project</v>
      </c>
      <c r="CD138" s="247" t="str">
        <f t="shared" si="50"/>
        <v>12002</v>
      </c>
      <c r="CE138" s="3"/>
    </row>
    <row r="139" spans="1:83" x14ac:dyDescent="0.15">
      <c r="A139" s="11" t="s">
        <v>207</v>
      </c>
      <c r="B139" s="11" t="str">
        <f>VLOOKUP($A139,'Incurred Real 2022$'!$A$25:$AC$426,'Incurred Real 2022$'!B$1,FALSE)</f>
        <v>Geospatial Systems Refresh 18-19</v>
      </c>
      <c r="C139" s="11" t="str">
        <f>VLOOKUP($A139,'Incurred Real 2022$'!$A$25:$AC$426,'Incurred Real 2022$'!C$1,FALSE)</f>
        <v>ExAnte</v>
      </c>
      <c r="D139" s="11" t="str">
        <f>VLOOKUP($A139,'Incurred Real 2022$'!$A$25:$AC$426,'Incurred Real 2022$'!D$1,FALSE)</f>
        <v>Information Technology</v>
      </c>
      <c r="E139" s="11" t="str">
        <f>VLOOKUP($A139,'Incurred Real 2022$'!$A$25:$AC$426,'Incurred Real 2022$'!E$1,FALSE)</f>
        <v>Closed</v>
      </c>
      <c r="F139" s="105" t="str">
        <f>IF(VLOOKUP($A139,'Incurred Real 2022$'!$A$25:$AC$426,'Incurred Real 2022$'!F$1,FALSE)=0,"",VLOOKUP($A139,'Incurred Real 2022$'!$A$25:$AC$426,'Incurred Real 2022$'!F$1,FALSE))</f>
        <v/>
      </c>
      <c r="G139" s="105" t="str">
        <f>IF(VLOOKUP($A139,'Incurred Real 2022$'!$A$25:$AC$426,'Incurred Real 2022$'!G$1,FALSE)=0,"",VLOOKUP($A139,'Incurred Real 2022$'!$A$25:$AC$426,'Incurred Real 2022$'!G$1,FALSE))</f>
        <v/>
      </c>
      <c r="H139" s="105" t="str">
        <f>IF(VLOOKUP($A139,'Incurred Real 2022$'!$A$25:$AC$426,'Incurred Real 2022$'!H$1,FALSE)=0,"",VLOOKUP($A139,'Incurred Real 2022$'!$A$25:$AC$426,'Incurred Real 2022$'!H$1,FALSE))</f>
        <v/>
      </c>
      <c r="I139" s="105" t="str">
        <f>IF(VLOOKUP($A139,'Incurred Real 2022$'!$A$25:$AC$426,'Incurred Real 2022$'!I$1,FALSE)=0,"",VLOOKUP($A139,'Incurred Real 2022$'!$A$25:$AC$426,'Incurred Real 2022$'!I$1,FALSE))</f>
        <v/>
      </c>
      <c r="J139" s="105" t="str">
        <f>IF(VLOOKUP($A139,'Incurred Real 2022$'!$A$25:$AC$426,'Incurred Real 2022$'!J$1,FALSE)=0,"",VLOOKUP($A139,'Incurred Real 2022$'!$A$25:$AC$426,'Incurred Real 2022$'!J$1,FALSE))</f>
        <v/>
      </c>
      <c r="K139" s="105" t="str">
        <f>IF(VLOOKUP($A139,'Incurred Real 2022$'!$A$25:$AC$426,'Incurred Real 2022$'!K$1,FALSE)=0,"",VLOOKUP($A139,'Incurred Real 2022$'!$A$25:$AC$426,'Incurred Real 2022$'!K$1,FALSE))</f>
        <v/>
      </c>
      <c r="L139" s="105" t="str">
        <f>IF(VLOOKUP($A139,'Incurred Real 2022$'!$A$25:$AC$426,'Incurred Real 2022$'!L$1,FALSE)=0,"",VLOOKUP($A139,'Incurred Real 2022$'!$A$25:$AC$426,'Incurred Real 2022$'!L$1,FALSE))</f>
        <v/>
      </c>
      <c r="M139" s="105" t="str">
        <f>IF(VLOOKUP($A139,'Incurred Real 2022$'!$A$25:$AC$426,'Incurred Real 2022$'!M$1,FALSE)=0,"",VLOOKUP($A139,'Incurred Real 2022$'!$A$25:$AC$426,'Incurred Real 2022$'!M$1,FALSE))</f>
        <v/>
      </c>
      <c r="N139" s="105" t="str">
        <f>IF(VLOOKUP($A139,'Incurred Real 2022$'!$A$25:$AC$426,'Incurred Real 2022$'!N$1,FALSE)=0,"",VLOOKUP($A139,'Incurred Real 2022$'!$A$25:$AC$426,'Incurred Real 2022$'!N$1,FALSE))</f>
        <v/>
      </c>
      <c r="O139" s="105" t="str">
        <f>IF(VLOOKUP($A139,'Incurred Real 2022$'!$A$25:$AC$426,'Incurred Real 2022$'!O$1,FALSE)=0,"",VLOOKUP($A139,'Incurred Real 2022$'!$A$25:$AC$426,'Incurred Real 2022$'!O$1,FALSE))</f>
        <v/>
      </c>
      <c r="P139" s="105" t="str">
        <f>IF(VLOOKUP($A139,'Incurred Real 2022$'!$A$25:$AC$426,'Incurred Real 2022$'!P$1,FALSE)=0,"",VLOOKUP($A139,'Incurred Real 2022$'!$A$25:$AC$426,'Incurred Real 2022$'!P$1,FALSE))</f>
        <v/>
      </c>
      <c r="Q139" s="105" t="str">
        <f>IF(VLOOKUP($A139,'Incurred Real 2022$'!$A$25:$AC$426,'Incurred Real 2022$'!Q$1,FALSE)=0,"",VLOOKUP($A139,'Incurred Real 2022$'!$A$25:$AC$426,'Incurred Real 2022$'!Q$1,FALSE))</f>
        <v/>
      </c>
      <c r="R139" s="105">
        <f>IF(VLOOKUP($A139,'Incurred Real 2022$'!$A$25:$AC$426,'Incurred Real 2022$'!R$1,FALSE)=0,"",VLOOKUP($A139,'Incurred Real 2022$'!$A$25:$AC$426,'Incurred Real 2022$'!R$1,FALSE))</f>
        <v>848862.54</v>
      </c>
      <c r="S139" s="105">
        <f>IF(VLOOKUP($A139,'Incurred Real 2022$'!$A$25:$AC$426,'Incurred Real 2022$'!S$1,FALSE)=0,"",VLOOKUP($A139,'Incurred Real 2022$'!$A$25:$AC$426,'Incurred Real 2022$'!S$1,FALSE))</f>
        <v>279053.78000000003</v>
      </c>
      <c r="T139" s="105" t="str">
        <f>IF(VLOOKUP($A139,'Incurred Real 2022$'!$A$25:$AC$426,'Incurred Real 2022$'!T$1,FALSE)=0,"",VLOOKUP($A139,'Incurred Real 2022$'!$A$25:$AC$426,'Incurred Real 2022$'!T$1,FALSE))</f>
        <v/>
      </c>
      <c r="U139" s="105" t="str">
        <f>IF(VLOOKUP($A139,'Incurred Real 2022$'!$A$25:$AC$426,'Incurred Real 2022$'!U$1,FALSE)=0,"",VLOOKUP($A139,'Incurred Real 2022$'!$A$25:$AC$426,'Incurred Real 2022$'!U$1,FALSE))</f>
        <v/>
      </c>
      <c r="V139" s="13" t="str">
        <f>IF(ISTEXT(VLOOKUP($A139,'Incurred Real 2022$'!$A$25:$AC$426,'Incurred Real 2022$'!V$1,FALSE)),"",(VLOOKUP($A139,'Incurred Real 2022$'!$A$25:$AC$426,'Incurred Real 2022$'!V$1,FALSE))*BT139*Incurred_Real!V$15)</f>
        <v/>
      </c>
      <c r="W139" s="13" t="str">
        <f>IF(ISTEXT(VLOOKUP($A139,'Incurred Real 2022$'!$A$25:$AC$426,'Incurred Real 2022$'!W$1,FALSE)),"",(VLOOKUP($A139,'Incurred Real 2022$'!$A$25:$AC$426,'Incurred Real 2022$'!W$1,FALSE))*BU139*Incurred_Real!W$15)</f>
        <v/>
      </c>
      <c r="X139" s="220" t="str">
        <f>IF(ISTEXT(VLOOKUP($A139,'Incurred Real 2022$'!$A$25:$AC$426,'Incurred Real 2022$'!X$1,FALSE)),"",(VLOOKUP($A139,'Incurred Real 2022$'!$A$25:$AC$426,'Incurred Real 2022$'!X$1,FALSE))*BV139*Incurred_Real!X$15)</f>
        <v/>
      </c>
      <c r="Y139" s="217" t="str">
        <f>IF(ISTEXT(VLOOKUP($A139,'Incurred Real 2022$'!$A$25:$AC$426,'Incurred Real 2022$'!Y$1,FALSE)),"",(VLOOKUP($A139,'Incurred Real 2022$'!$A$25:$AC$426,'Incurred Real 2022$'!Y$1,FALSE))*BW139*Incurred_Real!Y$15)</f>
        <v/>
      </c>
      <c r="Z139" s="13" t="str">
        <f>IF(ISTEXT(VLOOKUP($A139,'Incurred Real 2022$'!$A$25:$AC$426,'Incurred Real 2022$'!Z$1,FALSE)),"",(VLOOKUP($A139,'Incurred Real 2022$'!$A$25:$AC$426,'Incurred Real 2022$'!Z$1,FALSE))*BX139*Incurred_Real!Z$15)</f>
        <v/>
      </c>
      <c r="AA139" s="13" t="str">
        <f>IF(ISTEXT(VLOOKUP($A139,'Incurred Real 2022$'!$A$25:$AC$426,'Incurred Real 2022$'!AA$1,FALSE)),"",(VLOOKUP($A139,'Incurred Real 2022$'!$A$25:$AC$426,'Incurred Real 2022$'!AA$1,FALSE))*BY139*Incurred_Real!AA$15)</f>
        <v/>
      </c>
      <c r="AB139" s="13" t="str">
        <f>IF(ISTEXT(VLOOKUP($A139,'Incurred Real 2022$'!$A$25:$AC$426,'Incurred Real 2022$'!AB$1,FALSE)),"",(VLOOKUP($A139,'Incurred Real 2022$'!$A$25:$AC$426,'Incurred Real 2022$'!AB$1,FALSE))*BZ139*Incurred_Real!AB$15)</f>
        <v/>
      </c>
      <c r="AC139" s="13" t="str">
        <f>IF(ISTEXT(VLOOKUP($A139,'Incurred Real 2022$'!$A$25:$AC$426,'Incurred Real 2022$'!AC$1,FALSE)),"",(VLOOKUP($A139,'Incurred Real 2022$'!$A$25:$AC$426,'Incurred Real 2022$'!AC$1,FALSE))*CA139*Incurred_Real!AC$15)</f>
        <v/>
      </c>
      <c r="AD139" s="221">
        <f t="shared" si="45"/>
        <v>1127916.32</v>
      </c>
      <c r="AE139" s="221">
        <f t="shared" si="46"/>
        <v>1127916.32</v>
      </c>
      <c r="AF139" s="239">
        <f t="shared" si="51"/>
        <v>1399345.4691282765</v>
      </c>
      <c r="AG139" s="222">
        <f t="shared" si="47"/>
        <v>1139224.4355417406</v>
      </c>
      <c r="AH139" s="223">
        <f t="shared" si="54"/>
        <v>1.2283316837940184</v>
      </c>
      <c r="AI139" s="224">
        <f t="shared" si="48"/>
        <v>2019</v>
      </c>
      <c r="AJ139" s="225" t="str">
        <f>VLOOKUP($A139,Project_Commissioning!$C$4:$H$355,Project_Commissioning!F$1,FALSE)</f>
        <v/>
      </c>
      <c r="AK139" s="226">
        <f>VLOOKUP($A139,Project_Commissioning!$C$4:$H$355,Project_Commissioning!G$1,FALSE)</f>
        <v>2019</v>
      </c>
      <c r="AL139" s="225" t="str">
        <f>IF(VLOOKUP($A139,Project_Commissioning!$C$4:$H$355,Project_Commissioning!H$1,FALSE)=0,"",VLOOKUP($A139,Project_Commissioning!$C$4:$H$355,Project_Commissioning!H$1,FALSE))</f>
        <v/>
      </c>
      <c r="AM139" s="237">
        <f t="shared" si="52"/>
        <v>1242868.4473848827</v>
      </c>
      <c r="AN139" s="221" cm="1">
        <f t="array" ref="AN139">IF(ROUND(AE139,0)=0,0,LOOKUP(2,1/(F139:AC139&lt;&gt;""),F139:AC139))</f>
        <v>279053.78000000003</v>
      </c>
      <c r="AO139" s="221">
        <f t="shared" si="53"/>
        <v>0</v>
      </c>
      <c r="AP139" s="79"/>
      <c r="AQ139" s="20"/>
      <c r="AR139" s="245">
        <f>IF(ISNA(VLOOKUP($A139,'Success Asset Classes'!$B$15:$AA$114,'Success Asset Classes'!$AA$1,FALSE)),0,VLOOKUP($A139,'Success Asset Classes'!$B$15:$AA$114,'Success Asset Classes'!$AA$1,FALSE))</f>
        <v>0</v>
      </c>
      <c r="AS139" s="230">
        <f>IF($AR139=0,VLOOKUP(MID($A139,4,5),'Project splits'!$C$5:$AM$346,AS$22,FALSE),IF(ISNA(VLOOKUP($A139,'Success Asset Classes'!$B$15:$BD$377,AS$21,FALSE)),VLOOKUP(MID($A139,4,5),'Project splits'!$C$5:$AM$346,AS$22,FALSE),VLOOKUP($A139,'Success Asset Classes'!$B$15:$BD$377,AS$21,FALSE)))</f>
        <v>0</v>
      </c>
      <c r="AT139" s="230">
        <f>IF($AR139=0,VLOOKUP(MID($A139,4,5),'Project splits'!$C$5:$AM$346,AT$22,FALSE),IF(ISNA(VLOOKUP($A139,'Success Asset Classes'!$B$15:$BD$377,AT$21,FALSE)),VLOOKUP(MID($A139,4,5),'Project splits'!$C$5:$AM$346,AT$22,FALSE),VLOOKUP($A139,'Success Asset Classes'!$B$15:$BD$377,AT$21,FALSE)))</f>
        <v>0</v>
      </c>
      <c r="AU139" s="230">
        <f>IF($AR139=0,VLOOKUP(MID($A139,4,5),'Project splits'!$C$5:$AM$346,AU$22,FALSE),IF(ISNA(VLOOKUP($A139,'Success Asset Classes'!$B$15:$BD$377,AU$21,FALSE)),VLOOKUP(MID($A139,4,5),'Project splits'!$C$5:$AM$346,AU$22,FALSE),VLOOKUP($A139,'Success Asset Classes'!$B$15:$BD$377,AU$21,FALSE)))</f>
        <v>0</v>
      </c>
      <c r="AV139" s="230">
        <f>IF($AR139=0,VLOOKUP(MID($A139,4,5),'Project splits'!$C$5:$AM$346,AV$22,FALSE),IF(ISNA(VLOOKUP($A139,'Success Asset Classes'!$B$15:$BD$377,AV$21,FALSE)),VLOOKUP(MID($A139,4,5),'Project splits'!$C$5:$AM$346,AV$22,FALSE),VLOOKUP($A139,'Success Asset Classes'!$B$15:$BD$377,AV$21,FALSE)))</f>
        <v>1</v>
      </c>
      <c r="AW139" s="230">
        <f>IF($AR139=0,VLOOKUP(MID($A139,4,5),'Project splits'!$C$5:$AM$346,AW$22,FALSE),IF(ISNA(VLOOKUP($A139,'Success Asset Classes'!$B$15:$BD$377,AW$21,FALSE)),VLOOKUP(MID($A139,4,5),'Project splits'!$C$5:$AM$346,AW$22,FALSE),VLOOKUP($A139,'Success Asset Classes'!$B$15:$BD$377,AW$21,FALSE)))</f>
        <v>0</v>
      </c>
      <c r="AX139" s="230">
        <f>IF($AR139=0,VLOOKUP(MID($A139,4,5),'Project splits'!$C$5:$AM$346,AX$22,FALSE),IF(ISNA(VLOOKUP($A139,'Success Asset Classes'!$B$15:$BD$377,AX$21,FALSE)),VLOOKUP(MID($A139,4,5),'Project splits'!$C$5:$AM$346,AX$22,FALSE),VLOOKUP($A139,'Success Asset Classes'!$B$15:$BD$377,AX$21,FALSE)))</f>
        <v>0</v>
      </c>
      <c r="AY139" s="230">
        <f>IF($AR139=0,VLOOKUP(MID($A139,4,5),'Project splits'!$C$5:$AM$346,AY$22,FALSE),IF(ISNA(VLOOKUP($A139,'Success Asset Classes'!$B$15:$BD$377,AY$21,FALSE)),VLOOKUP(MID($A139,4,5),'Project splits'!$C$5:$AM$346,AY$22,FALSE),VLOOKUP($A139,'Success Asset Classes'!$B$15:$BD$377,AY$21,FALSE)))</f>
        <v>0</v>
      </c>
      <c r="AZ139" s="230">
        <f>IF($AR139=0,VLOOKUP(MID($A139,4,5),'Project splits'!$C$5:$AM$346,AZ$22,FALSE),IF(ISNA(VLOOKUP($A139,'Success Asset Classes'!$B$15:$BD$377,AZ$21,FALSE)),VLOOKUP(MID($A139,4,5),'Project splits'!$C$5:$AM$346,AZ$22,FALSE),VLOOKUP($A139,'Success Asset Classes'!$B$15:$BD$377,AZ$21,FALSE)))</f>
        <v>0</v>
      </c>
      <c r="BA139" s="230">
        <f>IF($AR139=0,VLOOKUP(MID($A139,4,5),'Project splits'!$C$5:$AM$346,BA$22,FALSE),IF(ISNA(VLOOKUP($A139,'Success Asset Classes'!$B$15:$BD$377,BA$21,FALSE)),VLOOKUP(MID($A139,4,5),'Project splits'!$C$5:$AM$346,BA$22,FALSE),VLOOKUP($A139,'Success Asset Classes'!$B$15:$BD$377,BA$21,FALSE)))</f>
        <v>0</v>
      </c>
      <c r="BB139" s="230">
        <f>IF($AR139=0,VLOOKUP(MID($A139,4,5),'Project splits'!$C$5:$AM$346,BB$22,FALSE),IF(ISNA(VLOOKUP($A139,'Success Asset Classes'!$B$15:$BD$377,BB$21,FALSE)),VLOOKUP(MID($A139,4,5),'Project splits'!$C$5:$AM$346,BB$22,FALSE),VLOOKUP($A139,'Success Asset Classes'!$B$15:$BD$377,BB$21,FALSE)))</f>
        <v>0</v>
      </c>
      <c r="BC139" s="230">
        <f>IF($AR139=0,VLOOKUP(MID($A139,4,5),'Project splits'!$C$5:$AM$346,BC$22,FALSE),IF(ISNA(VLOOKUP($A139,'Success Asset Classes'!$B$15:$BD$377,BC$21,FALSE)),VLOOKUP(MID($A139,4,5),'Project splits'!$C$5:$AM$346,BC$22,FALSE),VLOOKUP($A139,'Success Asset Classes'!$B$15:$BD$377,BC$21,FALSE)))</f>
        <v>0</v>
      </c>
      <c r="BD139" s="230">
        <f>IF($AR139=0,VLOOKUP(MID($A139,4,5),'Project splits'!$C$5:$AM$346,BD$22,FALSE),IF(ISNA(VLOOKUP($A139,'Success Asset Classes'!$B$15:$BD$377,BD$21,FALSE)),VLOOKUP(MID($A139,4,5),'Project splits'!$C$5:$AM$346,BD$22,FALSE),VLOOKUP($A139,'Success Asset Classes'!$B$15:$BD$377,BD$21,FALSE)))</f>
        <v>0</v>
      </c>
      <c r="BE139" s="230">
        <f>IF($AR139=0,VLOOKUP(MID($A139,4,5),'Project splits'!$C$5:$AM$346,BE$22,FALSE),IF(ISNA(VLOOKUP($A139,'Success Asset Classes'!$B$15:$BD$377,BE$21,FALSE)),VLOOKUP(MID($A139,4,5),'Project splits'!$C$5:$AM$346,BE$22,FALSE),VLOOKUP($A139,'Success Asset Classes'!$B$15:$BD$377,BE$21,FALSE)))</f>
        <v>0</v>
      </c>
      <c r="BF139" s="230">
        <f>IF($AR139=0,VLOOKUP(MID($A139,4,5),'Project splits'!$C$5:$AM$346,BF$22,FALSE),IF(ISNA(VLOOKUP($A139,'Success Asset Classes'!$B$15:$BD$377,BF$21,FALSE)),VLOOKUP(MID($A139,4,5),'Project splits'!$C$5:$AM$346,BF$22,FALSE),VLOOKUP($A139,'Success Asset Classes'!$B$15:$BD$377,BF$21,FALSE)))</f>
        <v>0</v>
      </c>
      <c r="BG139" s="230">
        <f>IF($AR139=0,VLOOKUP(MID($A139,4,5),'Project splits'!$C$5:$AM$346,BG$22,FALSE),IF(ISNA(VLOOKUP($A139,'Success Asset Classes'!$B$15:$BD$377,BG$21,FALSE)),VLOOKUP(MID($A139,4,5),'Project splits'!$C$5:$AM$346,BG$22,FALSE),VLOOKUP($A139,'Success Asset Classes'!$B$15:$BD$377,BG$21,FALSE)))</f>
        <v>0</v>
      </c>
      <c r="BH139" s="230">
        <f>IF($AR139=0,VLOOKUP(MID($A139,4,5),'Project splits'!$C$5:$AM$346,BH$22,FALSE),IF(ISNA(VLOOKUP($A139,'Success Asset Classes'!$B$15:$BD$377,BH$21,FALSE)),VLOOKUP(MID($A139,4,5),'Project splits'!$C$5:$AM$346,BH$22,FALSE),VLOOKUP($A139,'Success Asset Classes'!$B$15:$BD$377,BH$21,FALSE)))</f>
        <v>0</v>
      </c>
      <c r="BI139" s="230">
        <f>IF($AR139=0,VLOOKUP(MID($A139,4,5),'Project splits'!$C$5:$AM$346,BI$22,FALSE),IF(ISNA(VLOOKUP($A139,'Success Asset Classes'!$B$15:$BD$377,BI$21,FALSE)),VLOOKUP(MID($A139,4,5),'Project splits'!$C$5:$AM$346,BI$22,FALSE),VLOOKUP($A139,'Success Asset Classes'!$B$15:$BD$377,BI$21,FALSE)))</f>
        <v>0</v>
      </c>
      <c r="BJ139" s="230">
        <f>IF($AR139=0,VLOOKUP(MID($A139,4,5),'Project splits'!$C$5:$AM$346,BJ$22,FALSE),IF(ISNA(VLOOKUP($A139,'Success Asset Classes'!$B$15:$BD$377,BJ$21,FALSE)),VLOOKUP(MID($A139,4,5),'Project splits'!$C$5:$AM$346,BJ$22,FALSE),VLOOKUP($A139,'Success Asset Classes'!$B$15:$BD$377,BJ$21,FALSE)))</f>
        <v>0</v>
      </c>
      <c r="BK139" s="230">
        <f>IF($AR139=0,VLOOKUP(MID($A139,4,5),'Project splits'!$C$5:$AM$346,BK$22,FALSE),IF(ISNA(VLOOKUP($A139,'Success Asset Classes'!$B$15:$BD$377,BK$21,FALSE)),VLOOKUP(MID($A139,4,5),'Project splits'!$C$5:$AM$346,BK$22,FALSE),VLOOKUP($A139,'Success Asset Classes'!$B$15:$BD$377,BK$21,FALSE)))</f>
        <v>0</v>
      </c>
      <c r="BL139" s="230">
        <f>IF($AR139=0,VLOOKUP(MID($A139,4,5),'Project splits'!$C$5:$AM$346,BL$22,FALSE),IF(ISNA(VLOOKUP($A139,'Success Asset Classes'!$B$15:$BD$377,BL$21,FALSE)),VLOOKUP(MID($A139,4,5),'Project splits'!$C$5:$AM$346,BL$22,FALSE),VLOOKUP($A139,'Success Asset Classes'!$B$15:$BD$377,BL$21,FALSE)))</f>
        <v>0</v>
      </c>
      <c r="BM139" s="230">
        <f>IF($AR139=0,VLOOKUP(MID($A139,4,5),'Project splits'!$C$5:$AM$346,BM$22,FALSE),IF(ISNA(VLOOKUP($A139,'Success Asset Classes'!$B$15:$BD$377,BM$21,FALSE)),VLOOKUP(MID($A139,4,5),'Project splits'!$C$5:$AM$346,BM$22,FALSE),VLOOKUP($A139,'Success Asset Classes'!$B$15:$BD$377,BM$21,FALSE)))</f>
        <v>0</v>
      </c>
      <c r="BN139" s="230">
        <f>IF($AR139=0,VLOOKUP(MID($A139,4,5),'Project splits'!$C$5:$AM$346,BN$22,FALSE),IF(ISNA(VLOOKUP($A139,'Success Asset Classes'!$B$15:$BD$377,BN$21,FALSE)),VLOOKUP(MID($A139,4,5),'Project splits'!$C$5:$AM$346,BN$22,FALSE),VLOOKUP($A139,'Success Asset Classes'!$B$15:$BD$377,BN$21,FALSE)))</f>
        <v>0</v>
      </c>
      <c r="BO139" s="230">
        <f>IF($AR139=0,VLOOKUP(MID($A139,4,5),'Project splits'!$C$5:$AM$346,BO$22,FALSE),IF(ISNA(VLOOKUP($A139,'Success Asset Classes'!$B$15:$BD$377,BO$21,FALSE)),VLOOKUP(MID($A139,4,5),'Project splits'!$C$5:$AM$346,BO$22,FALSE),VLOOKUP($A139,'Success Asset Classes'!$B$15:$BD$377,BO$21,FALSE)))</f>
        <v>0</v>
      </c>
      <c r="BP139" s="230">
        <f>IF($AR139=0,VLOOKUP(MID($A139,4,5),'Project splits'!$C$5:$AM$346,BP$22,FALSE),IF(ISNA(VLOOKUP($A139,'Success Asset Classes'!$B$15:$BD$377,BP$21,FALSE)),VLOOKUP(MID($A139,4,5),'Project splits'!$C$5:$AM$346,BP$22,FALSE),VLOOKUP($A139,'Success Asset Classes'!$B$15:$BD$377,BP$21,FALSE)))</f>
        <v>0</v>
      </c>
      <c r="BQ139" s="230">
        <f>IF($AR139=0,VLOOKUP(MID($A139,4,5),'Project splits'!$C$5:$AM$346,BQ$22,FALSE),IF(ISNA(VLOOKUP($A139,'Success Asset Classes'!$B$15:$BD$377,BQ$21,FALSE)),VLOOKUP(MID($A139,4,5),'Project splits'!$C$5:$AM$346,BQ$22,FALSE),VLOOKUP($A139,'Success Asset Classes'!$B$15:$BD$377,BQ$21,FALSE)))</f>
        <v>0</v>
      </c>
      <c r="BR139" s="230">
        <f>IF($AR139=0,VLOOKUP(MID($A139,4,5),'Project splits'!$C$5:$AM$346,BR$22,FALSE),IF(ISNA(VLOOKUP($A139,'Success Asset Classes'!$B$15:$BD$377,BR$21,FALSE)),VLOOKUP(MID($A139,4,5),'Project splits'!$C$5:$AM$346,BR$22,FALSE),VLOOKUP($A139,'Success Asset Classes'!$B$15:$BD$377,BR$21,FALSE)))</f>
        <v>0</v>
      </c>
      <c r="BS139" s="247">
        <f t="shared" si="49"/>
        <v>1</v>
      </c>
      <c r="BT139" s="249">
        <f>1+IF(ISNA(VLOOKUP($A139,'Project labour content'!$A$7:$D$255,'Project labour content'!$D$1,FALSE)),VLOOKUP($D139,'Project labour content'!$F$6:$G$15,'Project labour content'!$G$1,FALSE),VLOOKUP($A139,'Project labour content'!$A$7:$D$255,'Project labour content'!$D$1,FALSE))*LabEsc22*1</f>
        <v>1.0024480115846353</v>
      </c>
      <c r="BU139" s="249">
        <f>1+IF(ISNA(VLOOKUP($A139,'Project labour content'!$A$7:$D$255,'Project labour content'!$D$1,FALSE)),VLOOKUP($D139,'Project labour content'!$F$6:$G$15,'Project labour content'!$G$1,FALSE),VLOOKUP($A139,'Project labour content'!$A$7:$D$255,'Project labour content'!$D$1,FALSE))*LabEsc23*1</f>
        <v>1.0049077736248768</v>
      </c>
      <c r="BV139" s="249">
        <f>1+IF(ISNA(VLOOKUP($A139,'Project labour content'!$A$7:$D$255,'Project labour content'!$D$1,FALSE)),VLOOKUP($D139,'Project labour content'!$F$6:$G$15,'Project labour content'!$G$1,FALSE),VLOOKUP($A139,'Project labour content'!$A$7:$D$255,'Project labour content'!$D$1,FALSE))*LabEsc24*1</f>
        <v>1.0072248694667842</v>
      </c>
      <c r="BW139" s="249">
        <f>1+IF(ISNA(VLOOKUP($A139,'Project labour content'!$A$7:$D$255,'Project labour content'!$D$1,FALSE)),VLOOKUP($D139,'Project labour content'!$F$6:$G$15,'Project labour content'!$G$1,FALSE),VLOOKUP($A139,'Project labour content'!$A$7:$D$255,'Project labour content'!$D$1,FALSE))*LabEsc25*1</f>
        <v>1.0103282331643793</v>
      </c>
      <c r="BX139" s="249">
        <f>1+IF(ISNA(VLOOKUP($A139,'Project labour content'!$A$7:$D$255,'Project labour content'!$D$1,FALSE)),VLOOKUP($D139,'Project labour content'!$F$6:$G$15,'Project labour content'!$G$1,FALSE),VLOOKUP($A139,'Project labour content'!$A$7:$D$255,'Project labour content'!$D$1,FALSE))*LabEsc26*1</f>
        <v>1.0137103823674747</v>
      </c>
      <c r="BY139" s="249">
        <f>1+IF(ISNA(VLOOKUP($A139,'Project labour content'!$A$7:$D$255,'Project labour content'!$D$1,FALSE)),VLOOKUP($D139,'Project labour content'!$F$6:$G$15,'Project labour content'!$G$1,FALSE),VLOOKUP($A139,'Project labour content'!$A$7:$D$255,'Project labour content'!$D$1,FALSE))*LabEsc27*1</f>
        <v>1.0158052335508072</v>
      </c>
      <c r="BZ139" s="249">
        <f>1+IF(ISNA(VLOOKUP($A139,'Project labour content'!$A$7:$D$255,'Project labour content'!$D$1,FALSE)),VLOOKUP($D139,'Project labour content'!$F$6:$G$15,'Project labour content'!$G$1,FALSE),VLOOKUP($A139,'Project labour content'!$A$7:$D$255,'Project labour content'!$D$1,FALSE))*LabEsc28*1</f>
        <v>1.0173826564918567</v>
      </c>
      <c r="CA139" s="249">
        <f>1+IF(ISNA(VLOOKUP($A139,'Project labour content'!$A$7:$D$255,'Project labour content'!$D$1,FALSE)),VLOOKUP($D139,'Project labour content'!$F$6:$G$15,'Project labour content'!$G$1,FALSE),VLOOKUP($A139,'Project labour content'!$A$7:$D$255,'Project labour content'!$D$1,FALSE))*LabEsc29*1</f>
        <v>1.0199141048276528</v>
      </c>
      <c r="CB139" s="250" t="str">
        <f>IF(ISNA(VLOOKUP($A139,'Project labour content'!$A$7:$D$255,'Project labour content'!$D$1,FALSE)),"Category","Project")</f>
        <v>Category</v>
      </c>
      <c r="CD139" s="247" t="str">
        <f t="shared" si="50"/>
        <v>12004</v>
      </c>
      <c r="CE139" s="3"/>
    </row>
    <row r="140" spans="1:83" x14ac:dyDescent="0.15">
      <c r="A140" s="11" t="s">
        <v>208</v>
      </c>
      <c r="B140" s="11" t="str">
        <f>VLOOKUP($A140,'Incurred Real 2022$'!$A$25:$AC$426,'Incurred Real 2022$'!B$1,FALSE)</f>
        <v>IT Storage and Compute Hardware Refresh 2019-20</v>
      </c>
      <c r="C140" s="11" t="str">
        <f>VLOOKUP($A140,'Incurred Real 2022$'!$A$25:$AC$426,'Incurred Real 2022$'!C$1,FALSE)</f>
        <v>ExAnte</v>
      </c>
      <c r="D140" s="11" t="str">
        <f>VLOOKUP($A140,'Incurred Real 2022$'!$A$25:$AC$426,'Incurred Real 2022$'!D$1,FALSE)</f>
        <v>Information Technology</v>
      </c>
      <c r="E140" s="11" t="str">
        <f>VLOOKUP($A140,'Incurred Real 2022$'!$A$25:$AC$426,'Incurred Real 2022$'!E$1,FALSE)</f>
        <v>Closed</v>
      </c>
      <c r="F140" s="105" t="str">
        <f>IF(VLOOKUP($A140,'Incurred Real 2022$'!$A$25:$AC$426,'Incurred Real 2022$'!F$1,FALSE)=0,"",VLOOKUP($A140,'Incurred Real 2022$'!$A$25:$AC$426,'Incurred Real 2022$'!F$1,FALSE))</f>
        <v/>
      </c>
      <c r="G140" s="105" t="str">
        <f>IF(VLOOKUP($A140,'Incurred Real 2022$'!$A$25:$AC$426,'Incurred Real 2022$'!G$1,FALSE)=0,"",VLOOKUP($A140,'Incurred Real 2022$'!$A$25:$AC$426,'Incurred Real 2022$'!G$1,FALSE))</f>
        <v/>
      </c>
      <c r="H140" s="105" t="str">
        <f>IF(VLOOKUP($A140,'Incurred Real 2022$'!$A$25:$AC$426,'Incurred Real 2022$'!H$1,FALSE)=0,"",VLOOKUP($A140,'Incurred Real 2022$'!$A$25:$AC$426,'Incurred Real 2022$'!H$1,FALSE))</f>
        <v/>
      </c>
      <c r="I140" s="105" t="str">
        <f>IF(VLOOKUP($A140,'Incurred Real 2022$'!$A$25:$AC$426,'Incurred Real 2022$'!I$1,FALSE)=0,"",VLOOKUP($A140,'Incurred Real 2022$'!$A$25:$AC$426,'Incurred Real 2022$'!I$1,FALSE))</f>
        <v/>
      </c>
      <c r="J140" s="105" t="str">
        <f>IF(VLOOKUP($A140,'Incurred Real 2022$'!$A$25:$AC$426,'Incurred Real 2022$'!J$1,FALSE)=0,"",VLOOKUP($A140,'Incurred Real 2022$'!$A$25:$AC$426,'Incurred Real 2022$'!J$1,FALSE))</f>
        <v/>
      </c>
      <c r="K140" s="105" t="str">
        <f>IF(VLOOKUP($A140,'Incurred Real 2022$'!$A$25:$AC$426,'Incurred Real 2022$'!K$1,FALSE)=0,"",VLOOKUP($A140,'Incurred Real 2022$'!$A$25:$AC$426,'Incurred Real 2022$'!K$1,FALSE))</f>
        <v/>
      </c>
      <c r="L140" s="105" t="str">
        <f>IF(VLOOKUP($A140,'Incurred Real 2022$'!$A$25:$AC$426,'Incurred Real 2022$'!L$1,FALSE)=0,"",VLOOKUP($A140,'Incurred Real 2022$'!$A$25:$AC$426,'Incurred Real 2022$'!L$1,FALSE))</f>
        <v/>
      </c>
      <c r="M140" s="105" t="str">
        <f>IF(VLOOKUP($A140,'Incurred Real 2022$'!$A$25:$AC$426,'Incurred Real 2022$'!M$1,FALSE)=0,"",VLOOKUP($A140,'Incurred Real 2022$'!$A$25:$AC$426,'Incurred Real 2022$'!M$1,FALSE))</f>
        <v/>
      </c>
      <c r="N140" s="105" t="str">
        <f>IF(VLOOKUP($A140,'Incurred Real 2022$'!$A$25:$AC$426,'Incurred Real 2022$'!N$1,FALSE)=0,"",VLOOKUP($A140,'Incurred Real 2022$'!$A$25:$AC$426,'Incurred Real 2022$'!N$1,FALSE))</f>
        <v/>
      </c>
      <c r="O140" s="105" t="str">
        <f>IF(VLOOKUP($A140,'Incurred Real 2022$'!$A$25:$AC$426,'Incurred Real 2022$'!O$1,FALSE)=0,"",VLOOKUP($A140,'Incurred Real 2022$'!$A$25:$AC$426,'Incurred Real 2022$'!O$1,FALSE))</f>
        <v/>
      </c>
      <c r="P140" s="105" t="str">
        <f>IF(VLOOKUP($A140,'Incurred Real 2022$'!$A$25:$AC$426,'Incurred Real 2022$'!P$1,FALSE)=0,"",VLOOKUP($A140,'Incurred Real 2022$'!$A$25:$AC$426,'Incurred Real 2022$'!P$1,FALSE))</f>
        <v/>
      </c>
      <c r="Q140" s="105" t="str">
        <f>IF(VLOOKUP($A140,'Incurred Real 2022$'!$A$25:$AC$426,'Incurred Real 2022$'!Q$1,FALSE)=0,"",VLOOKUP($A140,'Incurred Real 2022$'!$A$25:$AC$426,'Incurred Real 2022$'!Q$1,FALSE))</f>
        <v/>
      </c>
      <c r="R140" s="105">
        <f>IF(VLOOKUP($A140,'Incurred Real 2022$'!$A$25:$AC$426,'Incurred Real 2022$'!R$1,FALSE)=0,"",VLOOKUP($A140,'Incurred Real 2022$'!$A$25:$AC$426,'Incurred Real 2022$'!R$1,FALSE))</f>
        <v>2235760.88</v>
      </c>
      <c r="S140" s="105">
        <f>IF(VLOOKUP($A140,'Incurred Real 2022$'!$A$25:$AC$426,'Incurred Real 2022$'!S$1,FALSE)=0,"",VLOOKUP($A140,'Incurred Real 2022$'!$A$25:$AC$426,'Incurred Real 2022$'!S$1,FALSE))</f>
        <v>366329.8</v>
      </c>
      <c r="T140" s="105">
        <f>IF(VLOOKUP($A140,'Incurred Real 2022$'!$A$25:$AC$426,'Incurred Real 2022$'!T$1,FALSE)=0,"",VLOOKUP($A140,'Incurred Real 2022$'!$A$25:$AC$426,'Incurred Real 2022$'!T$1,FALSE))</f>
        <v>26248.41</v>
      </c>
      <c r="U140" s="105" t="str">
        <f>IF(VLOOKUP($A140,'Incurred Real 2022$'!$A$25:$AC$426,'Incurred Real 2022$'!U$1,FALSE)=0,"",VLOOKUP($A140,'Incurred Real 2022$'!$A$25:$AC$426,'Incurred Real 2022$'!U$1,FALSE))</f>
        <v/>
      </c>
      <c r="V140" s="13" t="str">
        <f>IF(ISTEXT(VLOOKUP($A140,'Incurred Real 2022$'!$A$25:$AC$426,'Incurred Real 2022$'!V$1,FALSE)),"",(VLOOKUP($A140,'Incurred Real 2022$'!$A$25:$AC$426,'Incurred Real 2022$'!V$1,FALSE))*BT140*Incurred_Real!V$15)</f>
        <v/>
      </c>
      <c r="W140" s="13" t="str">
        <f>IF(ISTEXT(VLOOKUP($A140,'Incurred Real 2022$'!$A$25:$AC$426,'Incurred Real 2022$'!W$1,FALSE)),"",(VLOOKUP($A140,'Incurred Real 2022$'!$A$25:$AC$426,'Incurred Real 2022$'!W$1,FALSE))*BU140*Incurred_Real!W$15)</f>
        <v/>
      </c>
      <c r="X140" s="220" t="str">
        <f>IF(ISTEXT(VLOOKUP($A140,'Incurred Real 2022$'!$A$25:$AC$426,'Incurred Real 2022$'!X$1,FALSE)),"",(VLOOKUP($A140,'Incurred Real 2022$'!$A$25:$AC$426,'Incurred Real 2022$'!X$1,FALSE))*BV140*Incurred_Real!X$15)</f>
        <v/>
      </c>
      <c r="Y140" s="217" t="str">
        <f>IF(ISTEXT(VLOOKUP($A140,'Incurred Real 2022$'!$A$25:$AC$426,'Incurred Real 2022$'!Y$1,FALSE)),"",(VLOOKUP($A140,'Incurred Real 2022$'!$A$25:$AC$426,'Incurred Real 2022$'!Y$1,FALSE))*BW140*Incurred_Real!Y$15)</f>
        <v/>
      </c>
      <c r="Z140" s="13" t="str">
        <f>IF(ISTEXT(VLOOKUP($A140,'Incurred Real 2022$'!$A$25:$AC$426,'Incurred Real 2022$'!Z$1,FALSE)),"",(VLOOKUP($A140,'Incurred Real 2022$'!$A$25:$AC$426,'Incurred Real 2022$'!Z$1,FALSE))*BX140*Incurred_Real!Z$15)</f>
        <v/>
      </c>
      <c r="AA140" s="13" t="str">
        <f>IF(ISTEXT(VLOOKUP($A140,'Incurred Real 2022$'!$A$25:$AC$426,'Incurred Real 2022$'!AA$1,FALSE)),"",(VLOOKUP($A140,'Incurred Real 2022$'!$A$25:$AC$426,'Incurred Real 2022$'!AA$1,FALSE))*BY140*Incurred_Real!AA$15)</f>
        <v/>
      </c>
      <c r="AB140" s="13" t="str">
        <f>IF(ISTEXT(VLOOKUP($A140,'Incurred Real 2022$'!$A$25:$AC$426,'Incurred Real 2022$'!AB$1,FALSE)),"",(VLOOKUP($A140,'Incurred Real 2022$'!$A$25:$AC$426,'Incurred Real 2022$'!AB$1,FALSE))*BZ140*Incurred_Real!AB$15)</f>
        <v/>
      </c>
      <c r="AC140" s="13" t="str">
        <f>IF(ISTEXT(VLOOKUP($A140,'Incurred Real 2022$'!$A$25:$AC$426,'Incurred Real 2022$'!AC$1,FALSE)),"",(VLOOKUP($A140,'Incurred Real 2022$'!$A$25:$AC$426,'Incurred Real 2022$'!AC$1,FALSE))*CA140*Incurred_Real!AC$15)</f>
        <v/>
      </c>
      <c r="AD140" s="221">
        <f t="shared" si="45"/>
        <v>2628339.09</v>
      </c>
      <c r="AE140" s="221">
        <f t="shared" si="46"/>
        <v>2628339.09</v>
      </c>
      <c r="AF140" s="239">
        <f t="shared" si="51"/>
        <v>3264473.7240779707</v>
      </c>
      <c r="AG140" s="222">
        <f t="shared" si="47"/>
        <v>2706562.165920191</v>
      </c>
      <c r="AH140" s="223">
        <f t="shared" si="54"/>
        <v>1.2061329184242469</v>
      </c>
      <c r="AI140" s="224">
        <f t="shared" si="48"/>
        <v>2020</v>
      </c>
      <c r="AJ140" s="225" t="str">
        <f>VLOOKUP($A140,Project_Commissioning!$C$4:$H$355,Project_Commissioning!F$1,FALSE)</f>
        <v/>
      </c>
      <c r="AK140" s="226">
        <f>VLOOKUP($A140,Project_Commissioning!$C$4:$H$355,Project_Commissioning!G$1,FALSE)</f>
        <v>2020</v>
      </c>
      <c r="AL140" s="225" t="str">
        <f>IF(VLOOKUP($A140,Project_Commissioning!$C$4:$H$355,Project_Commissioning!H$1,FALSE)=0,"",VLOOKUP($A140,Project_Commissioning!$C$4:$H$355,Project_Commissioning!H$1,FALSE))</f>
        <v/>
      </c>
      <c r="AM140" s="237">
        <f t="shared" si="52"/>
        <v>2899435.1134041538</v>
      </c>
      <c r="AN140" s="221" cm="1">
        <f t="array" ref="AN140">IF(ROUND(AE140,0)=0,0,LOOKUP(2,1/(F140:AC140&lt;&gt;""),F140:AC140))</f>
        <v>26248.41</v>
      </c>
      <c r="AO140" s="221">
        <f t="shared" si="53"/>
        <v>0</v>
      </c>
      <c r="AP140" s="79"/>
      <c r="AQ140" s="20"/>
      <c r="AR140" s="245">
        <f>IF(ISNA(VLOOKUP($A140,'Success Asset Classes'!$B$15:$AA$114,'Success Asset Classes'!$AA$1,FALSE)),0,VLOOKUP($A140,'Success Asset Classes'!$B$15:$AA$114,'Success Asset Classes'!$AA$1,FALSE))</f>
        <v>0</v>
      </c>
      <c r="AS140" s="230">
        <f>IF($AR140=0,VLOOKUP(MID($A140,4,5),'Project splits'!$C$5:$AM$346,AS$22,FALSE),IF(ISNA(VLOOKUP($A140,'Success Asset Classes'!$B$15:$BD$377,AS$21,FALSE)),VLOOKUP(MID($A140,4,5),'Project splits'!$C$5:$AM$346,AS$22,FALSE),VLOOKUP($A140,'Success Asset Classes'!$B$15:$BD$377,AS$21,FALSE)))</f>
        <v>0</v>
      </c>
      <c r="AT140" s="230">
        <f>IF($AR140=0,VLOOKUP(MID($A140,4,5),'Project splits'!$C$5:$AM$346,AT$22,FALSE),IF(ISNA(VLOOKUP($A140,'Success Asset Classes'!$B$15:$BD$377,AT$21,FALSE)),VLOOKUP(MID($A140,4,5),'Project splits'!$C$5:$AM$346,AT$22,FALSE),VLOOKUP($A140,'Success Asset Classes'!$B$15:$BD$377,AT$21,FALSE)))</f>
        <v>0</v>
      </c>
      <c r="AU140" s="230">
        <f>IF($AR140=0,VLOOKUP(MID($A140,4,5),'Project splits'!$C$5:$AM$346,AU$22,FALSE),IF(ISNA(VLOOKUP($A140,'Success Asset Classes'!$B$15:$BD$377,AU$21,FALSE)),VLOOKUP(MID($A140,4,5),'Project splits'!$C$5:$AM$346,AU$22,FALSE),VLOOKUP($A140,'Success Asset Classes'!$B$15:$BD$377,AU$21,FALSE)))</f>
        <v>0</v>
      </c>
      <c r="AV140" s="230">
        <f>IF($AR140=0,VLOOKUP(MID($A140,4,5),'Project splits'!$C$5:$AM$346,AV$22,FALSE),IF(ISNA(VLOOKUP($A140,'Success Asset Classes'!$B$15:$BD$377,AV$21,FALSE)),VLOOKUP(MID($A140,4,5),'Project splits'!$C$5:$AM$346,AV$22,FALSE),VLOOKUP($A140,'Success Asset Classes'!$B$15:$BD$377,AV$21,FALSE)))</f>
        <v>1</v>
      </c>
      <c r="AW140" s="230">
        <f>IF($AR140=0,VLOOKUP(MID($A140,4,5),'Project splits'!$C$5:$AM$346,AW$22,FALSE),IF(ISNA(VLOOKUP($A140,'Success Asset Classes'!$B$15:$BD$377,AW$21,FALSE)),VLOOKUP(MID($A140,4,5),'Project splits'!$C$5:$AM$346,AW$22,FALSE),VLOOKUP($A140,'Success Asset Classes'!$B$15:$BD$377,AW$21,FALSE)))</f>
        <v>0</v>
      </c>
      <c r="AX140" s="230">
        <f>IF($AR140=0,VLOOKUP(MID($A140,4,5),'Project splits'!$C$5:$AM$346,AX$22,FALSE),IF(ISNA(VLOOKUP($A140,'Success Asset Classes'!$B$15:$BD$377,AX$21,FALSE)),VLOOKUP(MID($A140,4,5),'Project splits'!$C$5:$AM$346,AX$22,FALSE),VLOOKUP($A140,'Success Asset Classes'!$B$15:$BD$377,AX$21,FALSE)))</f>
        <v>0</v>
      </c>
      <c r="AY140" s="230">
        <f>IF($AR140=0,VLOOKUP(MID($A140,4,5),'Project splits'!$C$5:$AM$346,AY$22,FALSE),IF(ISNA(VLOOKUP($A140,'Success Asset Classes'!$B$15:$BD$377,AY$21,FALSE)),VLOOKUP(MID($A140,4,5),'Project splits'!$C$5:$AM$346,AY$22,FALSE),VLOOKUP($A140,'Success Asset Classes'!$B$15:$BD$377,AY$21,FALSE)))</f>
        <v>0</v>
      </c>
      <c r="AZ140" s="230">
        <f>IF($AR140=0,VLOOKUP(MID($A140,4,5),'Project splits'!$C$5:$AM$346,AZ$22,FALSE),IF(ISNA(VLOOKUP($A140,'Success Asset Classes'!$B$15:$BD$377,AZ$21,FALSE)),VLOOKUP(MID($A140,4,5),'Project splits'!$C$5:$AM$346,AZ$22,FALSE),VLOOKUP($A140,'Success Asset Classes'!$B$15:$BD$377,AZ$21,FALSE)))</f>
        <v>0</v>
      </c>
      <c r="BA140" s="230">
        <f>IF($AR140=0,VLOOKUP(MID($A140,4,5),'Project splits'!$C$5:$AM$346,BA$22,FALSE),IF(ISNA(VLOOKUP($A140,'Success Asset Classes'!$B$15:$BD$377,BA$21,FALSE)),VLOOKUP(MID($A140,4,5),'Project splits'!$C$5:$AM$346,BA$22,FALSE),VLOOKUP($A140,'Success Asset Classes'!$B$15:$BD$377,BA$21,FALSE)))</f>
        <v>0</v>
      </c>
      <c r="BB140" s="230">
        <f>IF($AR140=0,VLOOKUP(MID($A140,4,5),'Project splits'!$C$5:$AM$346,BB$22,FALSE),IF(ISNA(VLOOKUP($A140,'Success Asset Classes'!$B$15:$BD$377,BB$21,FALSE)),VLOOKUP(MID($A140,4,5),'Project splits'!$C$5:$AM$346,BB$22,FALSE),VLOOKUP($A140,'Success Asset Classes'!$B$15:$BD$377,BB$21,FALSE)))</f>
        <v>0</v>
      </c>
      <c r="BC140" s="230">
        <f>IF($AR140=0,VLOOKUP(MID($A140,4,5),'Project splits'!$C$5:$AM$346,BC$22,FALSE),IF(ISNA(VLOOKUP($A140,'Success Asset Classes'!$B$15:$BD$377,BC$21,FALSE)),VLOOKUP(MID($A140,4,5),'Project splits'!$C$5:$AM$346,BC$22,FALSE),VLOOKUP($A140,'Success Asset Classes'!$B$15:$BD$377,BC$21,FALSE)))</f>
        <v>0</v>
      </c>
      <c r="BD140" s="230">
        <f>IF($AR140=0,VLOOKUP(MID($A140,4,5),'Project splits'!$C$5:$AM$346,BD$22,FALSE),IF(ISNA(VLOOKUP($A140,'Success Asset Classes'!$B$15:$BD$377,BD$21,FALSE)),VLOOKUP(MID($A140,4,5),'Project splits'!$C$5:$AM$346,BD$22,FALSE),VLOOKUP($A140,'Success Asset Classes'!$B$15:$BD$377,BD$21,FALSE)))</f>
        <v>0</v>
      </c>
      <c r="BE140" s="230">
        <f>IF($AR140=0,VLOOKUP(MID($A140,4,5),'Project splits'!$C$5:$AM$346,BE$22,FALSE),IF(ISNA(VLOOKUP($A140,'Success Asset Classes'!$B$15:$BD$377,BE$21,FALSE)),VLOOKUP(MID($A140,4,5),'Project splits'!$C$5:$AM$346,BE$22,FALSE),VLOOKUP($A140,'Success Asset Classes'!$B$15:$BD$377,BE$21,FALSE)))</f>
        <v>0</v>
      </c>
      <c r="BF140" s="230">
        <f>IF($AR140=0,VLOOKUP(MID($A140,4,5),'Project splits'!$C$5:$AM$346,BF$22,FALSE),IF(ISNA(VLOOKUP($A140,'Success Asset Classes'!$B$15:$BD$377,BF$21,FALSE)),VLOOKUP(MID($A140,4,5),'Project splits'!$C$5:$AM$346,BF$22,FALSE),VLOOKUP($A140,'Success Asset Classes'!$B$15:$BD$377,BF$21,FALSE)))</f>
        <v>0</v>
      </c>
      <c r="BG140" s="230">
        <f>IF($AR140=0,VLOOKUP(MID($A140,4,5),'Project splits'!$C$5:$AM$346,BG$22,FALSE),IF(ISNA(VLOOKUP($A140,'Success Asset Classes'!$B$15:$BD$377,BG$21,FALSE)),VLOOKUP(MID($A140,4,5),'Project splits'!$C$5:$AM$346,BG$22,FALSE),VLOOKUP($A140,'Success Asset Classes'!$B$15:$BD$377,BG$21,FALSE)))</f>
        <v>0</v>
      </c>
      <c r="BH140" s="230">
        <f>IF($AR140=0,VLOOKUP(MID($A140,4,5),'Project splits'!$C$5:$AM$346,BH$22,FALSE),IF(ISNA(VLOOKUP($A140,'Success Asset Classes'!$B$15:$BD$377,BH$21,FALSE)),VLOOKUP(MID($A140,4,5),'Project splits'!$C$5:$AM$346,BH$22,FALSE),VLOOKUP($A140,'Success Asset Classes'!$B$15:$BD$377,BH$21,FALSE)))</f>
        <v>0</v>
      </c>
      <c r="BI140" s="230">
        <f>IF($AR140=0,VLOOKUP(MID($A140,4,5),'Project splits'!$C$5:$AM$346,BI$22,FALSE),IF(ISNA(VLOOKUP($A140,'Success Asset Classes'!$B$15:$BD$377,BI$21,FALSE)),VLOOKUP(MID($A140,4,5),'Project splits'!$C$5:$AM$346,BI$22,FALSE),VLOOKUP($A140,'Success Asset Classes'!$B$15:$BD$377,BI$21,FALSE)))</f>
        <v>0</v>
      </c>
      <c r="BJ140" s="230">
        <f>IF($AR140=0,VLOOKUP(MID($A140,4,5),'Project splits'!$C$5:$AM$346,BJ$22,FALSE),IF(ISNA(VLOOKUP($A140,'Success Asset Classes'!$B$15:$BD$377,BJ$21,FALSE)),VLOOKUP(MID($A140,4,5),'Project splits'!$C$5:$AM$346,BJ$22,FALSE),VLOOKUP($A140,'Success Asset Classes'!$B$15:$BD$377,BJ$21,FALSE)))</f>
        <v>0</v>
      </c>
      <c r="BK140" s="230">
        <f>IF($AR140=0,VLOOKUP(MID($A140,4,5),'Project splits'!$C$5:$AM$346,BK$22,FALSE),IF(ISNA(VLOOKUP($A140,'Success Asset Classes'!$B$15:$BD$377,BK$21,FALSE)),VLOOKUP(MID($A140,4,5),'Project splits'!$C$5:$AM$346,BK$22,FALSE),VLOOKUP($A140,'Success Asset Classes'!$B$15:$BD$377,BK$21,FALSE)))</f>
        <v>0</v>
      </c>
      <c r="BL140" s="230">
        <f>IF($AR140=0,VLOOKUP(MID($A140,4,5),'Project splits'!$C$5:$AM$346,BL$22,FALSE),IF(ISNA(VLOOKUP($A140,'Success Asset Classes'!$B$15:$BD$377,BL$21,FALSE)),VLOOKUP(MID($A140,4,5),'Project splits'!$C$5:$AM$346,BL$22,FALSE),VLOOKUP($A140,'Success Asset Classes'!$B$15:$BD$377,BL$21,FALSE)))</f>
        <v>0</v>
      </c>
      <c r="BM140" s="230">
        <f>IF($AR140=0,VLOOKUP(MID($A140,4,5),'Project splits'!$C$5:$AM$346,BM$22,FALSE),IF(ISNA(VLOOKUP($A140,'Success Asset Classes'!$B$15:$BD$377,BM$21,FALSE)),VLOOKUP(MID($A140,4,5),'Project splits'!$C$5:$AM$346,BM$22,FALSE),VLOOKUP($A140,'Success Asset Classes'!$B$15:$BD$377,BM$21,FALSE)))</f>
        <v>0</v>
      </c>
      <c r="BN140" s="230">
        <f>IF($AR140=0,VLOOKUP(MID($A140,4,5),'Project splits'!$C$5:$AM$346,BN$22,FALSE),IF(ISNA(VLOOKUP($A140,'Success Asset Classes'!$B$15:$BD$377,BN$21,FALSE)),VLOOKUP(MID($A140,4,5),'Project splits'!$C$5:$AM$346,BN$22,FALSE),VLOOKUP($A140,'Success Asset Classes'!$B$15:$BD$377,BN$21,FALSE)))</f>
        <v>0</v>
      </c>
      <c r="BO140" s="230">
        <f>IF($AR140=0,VLOOKUP(MID($A140,4,5),'Project splits'!$C$5:$AM$346,BO$22,FALSE),IF(ISNA(VLOOKUP($A140,'Success Asset Classes'!$B$15:$BD$377,BO$21,FALSE)),VLOOKUP(MID($A140,4,5),'Project splits'!$C$5:$AM$346,BO$22,FALSE),VLOOKUP($A140,'Success Asset Classes'!$B$15:$BD$377,BO$21,FALSE)))</f>
        <v>0</v>
      </c>
      <c r="BP140" s="230">
        <f>IF($AR140=0,VLOOKUP(MID($A140,4,5),'Project splits'!$C$5:$AM$346,BP$22,FALSE),IF(ISNA(VLOOKUP($A140,'Success Asset Classes'!$B$15:$BD$377,BP$21,FALSE)),VLOOKUP(MID($A140,4,5),'Project splits'!$C$5:$AM$346,BP$22,FALSE),VLOOKUP($A140,'Success Asset Classes'!$B$15:$BD$377,BP$21,FALSE)))</f>
        <v>0</v>
      </c>
      <c r="BQ140" s="230">
        <f>IF($AR140=0,VLOOKUP(MID($A140,4,5),'Project splits'!$C$5:$AM$346,BQ$22,FALSE),IF(ISNA(VLOOKUP($A140,'Success Asset Classes'!$B$15:$BD$377,BQ$21,FALSE)),VLOOKUP(MID($A140,4,5),'Project splits'!$C$5:$AM$346,BQ$22,FALSE),VLOOKUP($A140,'Success Asset Classes'!$B$15:$BD$377,BQ$21,FALSE)))</f>
        <v>0</v>
      </c>
      <c r="BR140" s="230">
        <f>IF($AR140=0,VLOOKUP(MID($A140,4,5),'Project splits'!$C$5:$AM$346,BR$22,FALSE),IF(ISNA(VLOOKUP($A140,'Success Asset Classes'!$B$15:$BD$377,BR$21,FALSE)),VLOOKUP(MID($A140,4,5),'Project splits'!$C$5:$AM$346,BR$22,FALSE),VLOOKUP($A140,'Success Asset Classes'!$B$15:$BD$377,BR$21,FALSE)))</f>
        <v>0</v>
      </c>
      <c r="BS140" s="247">
        <f t="shared" si="49"/>
        <v>1</v>
      </c>
      <c r="BT140" s="249">
        <f>1+IF(ISNA(VLOOKUP($A140,'Project labour content'!$A$7:$D$255,'Project labour content'!$D$1,FALSE)),VLOOKUP($D140,'Project labour content'!$F$6:$G$15,'Project labour content'!$G$1,FALSE),VLOOKUP($A140,'Project labour content'!$A$7:$D$255,'Project labour content'!$D$1,FALSE))*LabEsc22*1</f>
        <v>1.0024480115846353</v>
      </c>
      <c r="BU140" s="249">
        <f>1+IF(ISNA(VLOOKUP($A140,'Project labour content'!$A$7:$D$255,'Project labour content'!$D$1,FALSE)),VLOOKUP($D140,'Project labour content'!$F$6:$G$15,'Project labour content'!$G$1,FALSE),VLOOKUP($A140,'Project labour content'!$A$7:$D$255,'Project labour content'!$D$1,FALSE))*LabEsc23*1</f>
        <v>1.0049077736248768</v>
      </c>
      <c r="BV140" s="249">
        <f>1+IF(ISNA(VLOOKUP($A140,'Project labour content'!$A$7:$D$255,'Project labour content'!$D$1,FALSE)),VLOOKUP($D140,'Project labour content'!$F$6:$G$15,'Project labour content'!$G$1,FALSE),VLOOKUP($A140,'Project labour content'!$A$7:$D$255,'Project labour content'!$D$1,FALSE))*LabEsc24*1</f>
        <v>1.0072248694667842</v>
      </c>
      <c r="BW140" s="249">
        <f>1+IF(ISNA(VLOOKUP($A140,'Project labour content'!$A$7:$D$255,'Project labour content'!$D$1,FALSE)),VLOOKUP($D140,'Project labour content'!$F$6:$G$15,'Project labour content'!$G$1,FALSE),VLOOKUP($A140,'Project labour content'!$A$7:$D$255,'Project labour content'!$D$1,FALSE))*LabEsc25*1</f>
        <v>1.0103282331643793</v>
      </c>
      <c r="BX140" s="249">
        <f>1+IF(ISNA(VLOOKUP($A140,'Project labour content'!$A$7:$D$255,'Project labour content'!$D$1,FALSE)),VLOOKUP($D140,'Project labour content'!$F$6:$G$15,'Project labour content'!$G$1,FALSE),VLOOKUP($A140,'Project labour content'!$A$7:$D$255,'Project labour content'!$D$1,FALSE))*LabEsc26*1</f>
        <v>1.0137103823674747</v>
      </c>
      <c r="BY140" s="249">
        <f>1+IF(ISNA(VLOOKUP($A140,'Project labour content'!$A$7:$D$255,'Project labour content'!$D$1,FALSE)),VLOOKUP($D140,'Project labour content'!$F$6:$G$15,'Project labour content'!$G$1,FALSE),VLOOKUP($A140,'Project labour content'!$A$7:$D$255,'Project labour content'!$D$1,FALSE))*LabEsc27*1</f>
        <v>1.0158052335508072</v>
      </c>
      <c r="BZ140" s="249">
        <f>1+IF(ISNA(VLOOKUP($A140,'Project labour content'!$A$7:$D$255,'Project labour content'!$D$1,FALSE)),VLOOKUP($D140,'Project labour content'!$F$6:$G$15,'Project labour content'!$G$1,FALSE),VLOOKUP($A140,'Project labour content'!$A$7:$D$255,'Project labour content'!$D$1,FALSE))*LabEsc28*1</f>
        <v>1.0173826564918567</v>
      </c>
      <c r="CA140" s="249">
        <f>1+IF(ISNA(VLOOKUP($A140,'Project labour content'!$A$7:$D$255,'Project labour content'!$D$1,FALSE)),VLOOKUP($D140,'Project labour content'!$F$6:$G$15,'Project labour content'!$G$1,FALSE),VLOOKUP($A140,'Project labour content'!$A$7:$D$255,'Project labour content'!$D$1,FALSE))*LabEsc29*1</f>
        <v>1.0199141048276528</v>
      </c>
      <c r="CB140" s="250" t="str">
        <f>IF(ISNA(VLOOKUP($A140,'Project labour content'!$A$7:$D$255,'Project labour content'!$D$1,FALSE)),"Category","Project")</f>
        <v>Category</v>
      </c>
      <c r="CD140" s="247" t="str">
        <f t="shared" si="50"/>
        <v>12005</v>
      </c>
      <c r="CE140" s="3"/>
    </row>
    <row r="141" spans="1:83" x14ac:dyDescent="0.15">
      <c r="A141" s="11" t="s">
        <v>210</v>
      </c>
      <c r="B141" s="11" t="str">
        <f>VLOOKUP($A141,'Incurred Real 2022$'!$A$25:$AC$426,'Incurred Real 2022$'!B$1,FALSE)</f>
        <v>Project and Portfolio Mgmt Systems Refresh 21-22</v>
      </c>
      <c r="C141" s="11" t="str">
        <f>VLOOKUP($A141,'Incurred Real 2022$'!$A$25:$AC$426,'Incurred Real 2022$'!C$1,FALSE)</f>
        <v>ExAnte</v>
      </c>
      <c r="D141" s="11" t="str">
        <f>VLOOKUP($A141,'Incurred Real 2022$'!$A$25:$AC$426,'Incurred Real 2022$'!D$1,FALSE)</f>
        <v>Information Technology</v>
      </c>
      <c r="E141" s="11" t="str">
        <f>VLOOKUP($A141,'Incurred Real 2022$'!$A$25:$AC$426,'Incurred Real 2022$'!E$1,FALSE)</f>
        <v>Potential</v>
      </c>
      <c r="F141" s="105" t="str">
        <f>IF(VLOOKUP($A141,'Incurred Real 2022$'!$A$25:$AC$426,'Incurred Real 2022$'!F$1,FALSE)=0,"",VLOOKUP($A141,'Incurred Real 2022$'!$A$25:$AC$426,'Incurred Real 2022$'!F$1,FALSE))</f>
        <v/>
      </c>
      <c r="G141" s="105" t="str">
        <f>IF(VLOOKUP($A141,'Incurred Real 2022$'!$A$25:$AC$426,'Incurred Real 2022$'!G$1,FALSE)=0,"",VLOOKUP($A141,'Incurred Real 2022$'!$A$25:$AC$426,'Incurred Real 2022$'!G$1,FALSE))</f>
        <v/>
      </c>
      <c r="H141" s="105" t="str">
        <f>IF(VLOOKUP($A141,'Incurred Real 2022$'!$A$25:$AC$426,'Incurred Real 2022$'!H$1,FALSE)=0,"",VLOOKUP($A141,'Incurred Real 2022$'!$A$25:$AC$426,'Incurred Real 2022$'!H$1,FALSE))</f>
        <v/>
      </c>
      <c r="I141" s="105" t="str">
        <f>IF(VLOOKUP($A141,'Incurred Real 2022$'!$A$25:$AC$426,'Incurred Real 2022$'!I$1,FALSE)=0,"",VLOOKUP($A141,'Incurred Real 2022$'!$A$25:$AC$426,'Incurred Real 2022$'!I$1,FALSE))</f>
        <v/>
      </c>
      <c r="J141" s="105" t="str">
        <f>IF(VLOOKUP($A141,'Incurred Real 2022$'!$A$25:$AC$426,'Incurred Real 2022$'!J$1,FALSE)=0,"",VLOOKUP($A141,'Incurred Real 2022$'!$A$25:$AC$426,'Incurred Real 2022$'!J$1,FALSE))</f>
        <v/>
      </c>
      <c r="K141" s="105" t="str">
        <f>IF(VLOOKUP($A141,'Incurred Real 2022$'!$A$25:$AC$426,'Incurred Real 2022$'!K$1,FALSE)=0,"",VLOOKUP($A141,'Incurred Real 2022$'!$A$25:$AC$426,'Incurred Real 2022$'!K$1,FALSE))</f>
        <v/>
      </c>
      <c r="L141" s="105" t="str">
        <f>IF(VLOOKUP($A141,'Incurred Real 2022$'!$A$25:$AC$426,'Incurred Real 2022$'!L$1,FALSE)=0,"",VLOOKUP($A141,'Incurred Real 2022$'!$A$25:$AC$426,'Incurred Real 2022$'!L$1,FALSE))</f>
        <v/>
      </c>
      <c r="M141" s="105" t="str">
        <f>IF(VLOOKUP($A141,'Incurred Real 2022$'!$A$25:$AC$426,'Incurred Real 2022$'!M$1,FALSE)=0,"",VLOOKUP($A141,'Incurred Real 2022$'!$A$25:$AC$426,'Incurred Real 2022$'!M$1,FALSE))</f>
        <v/>
      </c>
      <c r="N141" s="105" t="str">
        <f>IF(VLOOKUP($A141,'Incurred Real 2022$'!$A$25:$AC$426,'Incurred Real 2022$'!N$1,FALSE)=0,"",VLOOKUP($A141,'Incurred Real 2022$'!$A$25:$AC$426,'Incurred Real 2022$'!N$1,FALSE))</f>
        <v/>
      </c>
      <c r="O141" s="105" t="str">
        <f>IF(VLOOKUP($A141,'Incurred Real 2022$'!$A$25:$AC$426,'Incurred Real 2022$'!O$1,FALSE)=0,"",VLOOKUP($A141,'Incurred Real 2022$'!$A$25:$AC$426,'Incurred Real 2022$'!O$1,FALSE))</f>
        <v/>
      </c>
      <c r="P141" s="105" t="str">
        <f>IF(VLOOKUP($A141,'Incurred Real 2022$'!$A$25:$AC$426,'Incurred Real 2022$'!P$1,FALSE)=0,"",VLOOKUP($A141,'Incurred Real 2022$'!$A$25:$AC$426,'Incurred Real 2022$'!P$1,FALSE))</f>
        <v/>
      </c>
      <c r="Q141" s="105" t="str">
        <f>IF(VLOOKUP($A141,'Incurred Real 2022$'!$A$25:$AC$426,'Incurred Real 2022$'!Q$1,FALSE)=0,"",VLOOKUP($A141,'Incurred Real 2022$'!$A$25:$AC$426,'Incurred Real 2022$'!Q$1,FALSE))</f>
        <v/>
      </c>
      <c r="R141" s="105" t="str">
        <f>IF(VLOOKUP($A141,'Incurred Real 2022$'!$A$25:$AC$426,'Incurred Real 2022$'!R$1,FALSE)=0,"",VLOOKUP($A141,'Incurred Real 2022$'!$A$25:$AC$426,'Incurred Real 2022$'!R$1,FALSE))</f>
        <v/>
      </c>
      <c r="S141" s="105" t="str">
        <f>IF(VLOOKUP($A141,'Incurred Real 2022$'!$A$25:$AC$426,'Incurred Real 2022$'!S$1,FALSE)=0,"",VLOOKUP($A141,'Incurred Real 2022$'!$A$25:$AC$426,'Incurred Real 2022$'!S$1,FALSE))</f>
        <v/>
      </c>
      <c r="T141" s="105" t="str">
        <f>IF(VLOOKUP($A141,'Incurred Real 2022$'!$A$25:$AC$426,'Incurred Real 2022$'!T$1,FALSE)=0,"",VLOOKUP($A141,'Incurred Real 2022$'!$A$25:$AC$426,'Incurred Real 2022$'!T$1,FALSE))</f>
        <v/>
      </c>
      <c r="U141" s="105" t="str">
        <f>IF(VLOOKUP($A141,'Incurred Real 2022$'!$A$25:$AC$426,'Incurred Real 2022$'!U$1,FALSE)=0,"",VLOOKUP($A141,'Incurred Real 2022$'!$A$25:$AC$426,'Incurred Real 2022$'!U$1,FALSE))</f>
        <v/>
      </c>
      <c r="V141" s="13">
        <f>IF(ISTEXT(VLOOKUP($A141,'Incurred Real 2022$'!$A$25:$AC$426,'Incurred Real 2022$'!V$1,FALSE)),"",(VLOOKUP($A141,'Incurred Real 2022$'!$A$25:$AC$426,'Incurred Real 2022$'!V$1,FALSE))*BT141*Incurred_Real!V$15)</f>
        <v>127940.72719758216</v>
      </c>
      <c r="W141" s="13">
        <f>IF(ISTEXT(VLOOKUP($A141,'Incurred Real 2022$'!$A$25:$AC$426,'Incurred Real 2022$'!W$1,FALSE)),"",(VLOOKUP($A141,'Incurred Real 2022$'!$A$25:$AC$426,'Incurred Real 2022$'!W$1,FALSE))*BU141*Incurred_Real!W$15)</f>
        <v>401223.2997170536</v>
      </c>
      <c r="X141" s="220" t="str">
        <f>IF(ISTEXT(VLOOKUP($A141,'Incurred Real 2022$'!$A$25:$AC$426,'Incurred Real 2022$'!X$1,FALSE)),"",(VLOOKUP($A141,'Incurred Real 2022$'!$A$25:$AC$426,'Incurred Real 2022$'!X$1,FALSE))*BV141*Incurred_Real!X$15)</f>
        <v/>
      </c>
      <c r="Y141" s="217" t="str">
        <f>IF(ISTEXT(VLOOKUP($A141,'Incurred Real 2022$'!$A$25:$AC$426,'Incurred Real 2022$'!Y$1,FALSE)),"",(VLOOKUP($A141,'Incurred Real 2022$'!$A$25:$AC$426,'Incurred Real 2022$'!Y$1,FALSE))*BW141*Incurred_Real!Y$15)</f>
        <v/>
      </c>
      <c r="Z141" s="13" t="str">
        <f>IF(ISTEXT(VLOOKUP($A141,'Incurred Real 2022$'!$A$25:$AC$426,'Incurred Real 2022$'!Z$1,FALSE)),"",(VLOOKUP($A141,'Incurred Real 2022$'!$A$25:$AC$426,'Incurred Real 2022$'!Z$1,FALSE))*BX141*Incurred_Real!Z$15)</f>
        <v/>
      </c>
      <c r="AA141" s="13" t="str">
        <f>IF(ISTEXT(VLOOKUP($A141,'Incurred Real 2022$'!$A$25:$AC$426,'Incurred Real 2022$'!AA$1,FALSE)),"",(VLOOKUP($A141,'Incurred Real 2022$'!$A$25:$AC$426,'Incurred Real 2022$'!AA$1,FALSE))*BY141*Incurred_Real!AA$15)</f>
        <v/>
      </c>
      <c r="AB141" s="13" t="str">
        <f>IF(ISTEXT(VLOOKUP($A141,'Incurred Real 2022$'!$A$25:$AC$426,'Incurred Real 2022$'!AB$1,FALSE)),"",(VLOOKUP($A141,'Incurred Real 2022$'!$A$25:$AC$426,'Incurred Real 2022$'!AB$1,FALSE))*BZ141*Incurred_Real!AB$15)</f>
        <v/>
      </c>
      <c r="AC141" s="13" t="str">
        <f>IF(ISTEXT(VLOOKUP($A141,'Incurred Real 2022$'!$A$25:$AC$426,'Incurred Real 2022$'!AC$1,FALSE)),"",(VLOOKUP($A141,'Incurred Real 2022$'!$A$25:$AC$426,'Incurred Real 2022$'!AC$1,FALSE))*CA141*Incurred_Real!AC$15)</f>
        <v/>
      </c>
      <c r="AD141" s="221">
        <f t="shared" si="45"/>
        <v>529164.02691463579</v>
      </c>
      <c r="AE141" s="221">
        <f t="shared" si="46"/>
        <v>529164.02691463579</v>
      </c>
      <c r="AF141" s="239">
        <f t="shared" si="51"/>
        <v>595785.72860765643</v>
      </c>
      <c r="AG141" s="222">
        <f t="shared" si="47"/>
        <v>529164.02691463579</v>
      </c>
      <c r="AH141" s="223">
        <f t="shared" si="54"/>
        <v>1.1258999068426243</v>
      </c>
      <c r="AI141" s="224">
        <f t="shared" si="48"/>
        <v>2023</v>
      </c>
      <c r="AJ141" s="225" t="str">
        <f>VLOOKUP($A141,Project_Commissioning!$C$4:$H$355,Project_Commissioning!F$1,FALSE)</f>
        <v/>
      </c>
      <c r="AK141" s="226">
        <f>VLOOKUP($A141,Project_Commissioning!$C$4:$H$355,Project_Commissioning!G$1,FALSE)</f>
        <v>2023</v>
      </c>
      <c r="AL141" s="225" t="str">
        <f>IF(VLOOKUP($A141,Project_Commissioning!$C$4:$H$355,Project_Commissioning!H$1,FALSE)=0,"",VLOOKUP($A141,Project_Commissioning!$C$4:$H$355,Project_Commissioning!H$1,FALSE))</f>
        <v/>
      </c>
      <c r="AM141" s="237">
        <f t="shared" si="52"/>
        <v>529164.02691463579</v>
      </c>
      <c r="AN141" s="221" cm="1">
        <f t="array" ref="AN141">IF(ROUND(AE141,0)=0,0,LOOKUP(2,1/(F141:AC141&lt;&gt;""),F141:AC141))</f>
        <v>401223.2997170536</v>
      </c>
      <c r="AO141" s="221">
        <f t="shared" si="53"/>
        <v>529164.02691463579</v>
      </c>
      <c r="AP141" s="79"/>
      <c r="AQ141" s="20"/>
      <c r="AR141" s="245">
        <f>IF(ISNA(VLOOKUP($A141,'Success Asset Classes'!$B$15:$AA$114,'Success Asset Classes'!$AA$1,FALSE)),0,VLOOKUP($A141,'Success Asset Classes'!$B$15:$AA$114,'Success Asset Classes'!$AA$1,FALSE))</f>
        <v>0</v>
      </c>
      <c r="AS141" s="230">
        <f>IF($AR141=0,VLOOKUP(MID($A141,4,5),'Project splits'!$C$5:$AM$346,AS$22,FALSE),IF(ISNA(VLOOKUP($A141,'Success Asset Classes'!$B$15:$BD$377,AS$21,FALSE)),VLOOKUP(MID($A141,4,5),'Project splits'!$C$5:$AM$346,AS$22,FALSE),VLOOKUP($A141,'Success Asset Classes'!$B$15:$BD$377,AS$21,FALSE)))</f>
        <v>0</v>
      </c>
      <c r="AT141" s="230">
        <f>IF($AR141=0,VLOOKUP(MID($A141,4,5),'Project splits'!$C$5:$AM$346,AT$22,FALSE),IF(ISNA(VLOOKUP($A141,'Success Asset Classes'!$B$15:$BD$377,AT$21,FALSE)),VLOOKUP(MID($A141,4,5),'Project splits'!$C$5:$AM$346,AT$22,FALSE),VLOOKUP($A141,'Success Asset Classes'!$B$15:$BD$377,AT$21,FALSE)))</f>
        <v>0</v>
      </c>
      <c r="AU141" s="230">
        <f>IF($AR141=0,VLOOKUP(MID($A141,4,5),'Project splits'!$C$5:$AM$346,AU$22,FALSE),IF(ISNA(VLOOKUP($A141,'Success Asset Classes'!$B$15:$BD$377,AU$21,FALSE)),VLOOKUP(MID($A141,4,5),'Project splits'!$C$5:$AM$346,AU$22,FALSE),VLOOKUP($A141,'Success Asset Classes'!$B$15:$BD$377,AU$21,FALSE)))</f>
        <v>0</v>
      </c>
      <c r="AV141" s="230">
        <f>IF($AR141=0,VLOOKUP(MID($A141,4,5),'Project splits'!$C$5:$AM$346,AV$22,FALSE),IF(ISNA(VLOOKUP($A141,'Success Asset Classes'!$B$15:$BD$377,AV$21,FALSE)),VLOOKUP(MID($A141,4,5),'Project splits'!$C$5:$AM$346,AV$22,FALSE),VLOOKUP($A141,'Success Asset Classes'!$B$15:$BD$377,AV$21,FALSE)))</f>
        <v>1</v>
      </c>
      <c r="AW141" s="230">
        <f>IF($AR141=0,VLOOKUP(MID($A141,4,5),'Project splits'!$C$5:$AM$346,AW$22,FALSE),IF(ISNA(VLOOKUP($A141,'Success Asset Classes'!$B$15:$BD$377,AW$21,FALSE)),VLOOKUP(MID($A141,4,5),'Project splits'!$C$5:$AM$346,AW$22,FALSE),VLOOKUP($A141,'Success Asset Classes'!$B$15:$BD$377,AW$21,FALSE)))</f>
        <v>0</v>
      </c>
      <c r="AX141" s="230">
        <f>IF($AR141=0,VLOOKUP(MID($A141,4,5),'Project splits'!$C$5:$AM$346,AX$22,FALSE),IF(ISNA(VLOOKUP($A141,'Success Asset Classes'!$B$15:$BD$377,AX$21,FALSE)),VLOOKUP(MID($A141,4,5),'Project splits'!$C$5:$AM$346,AX$22,FALSE),VLOOKUP($A141,'Success Asset Classes'!$B$15:$BD$377,AX$21,FALSE)))</f>
        <v>0</v>
      </c>
      <c r="AY141" s="230">
        <f>IF($AR141=0,VLOOKUP(MID($A141,4,5),'Project splits'!$C$5:$AM$346,AY$22,FALSE),IF(ISNA(VLOOKUP($A141,'Success Asset Classes'!$B$15:$BD$377,AY$21,FALSE)),VLOOKUP(MID($A141,4,5),'Project splits'!$C$5:$AM$346,AY$22,FALSE),VLOOKUP($A141,'Success Asset Classes'!$B$15:$BD$377,AY$21,FALSE)))</f>
        <v>0</v>
      </c>
      <c r="AZ141" s="230">
        <f>IF($AR141=0,VLOOKUP(MID($A141,4,5),'Project splits'!$C$5:$AM$346,AZ$22,FALSE),IF(ISNA(VLOOKUP($A141,'Success Asset Classes'!$B$15:$BD$377,AZ$21,FALSE)),VLOOKUP(MID($A141,4,5),'Project splits'!$C$5:$AM$346,AZ$22,FALSE),VLOOKUP($A141,'Success Asset Classes'!$B$15:$BD$377,AZ$21,FALSE)))</f>
        <v>0</v>
      </c>
      <c r="BA141" s="230">
        <f>IF($AR141=0,VLOOKUP(MID($A141,4,5),'Project splits'!$C$5:$AM$346,BA$22,FALSE),IF(ISNA(VLOOKUP($A141,'Success Asset Classes'!$B$15:$BD$377,BA$21,FALSE)),VLOOKUP(MID($A141,4,5),'Project splits'!$C$5:$AM$346,BA$22,FALSE),VLOOKUP($A141,'Success Asset Classes'!$B$15:$BD$377,BA$21,FALSE)))</f>
        <v>0</v>
      </c>
      <c r="BB141" s="230">
        <f>IF($AR141=0,VLOOKUP(MID($A141,4,5),'Project splits'!$C$5:$AM$346,BB$22,FALSE),IF(ISNA(VLOOKUP($A141,'Success Asset Classes'!$B$15:$BD$377,BB$21,FALSE)),VLOOKUP(MID($A141,4,5),'Project splits'!$C$5:$AM$346,BB$22,FALSE),VLOOKUP($A141,'Success Asset Classes'!$B$15:$BD$377,BB$21,FALSE)))</f>
        <v>0</v>
      </c>
      <c r="BC141" s="230">
        <f>IF($AR141=0,VLOOKUP(MID($A141,4,5),'Project splits'!$C$5:$AM$346,BC$22,FALSE),IF(ISNA(VLOOKUP($A141,'Success Asset Classes'!$B$15:$BD$377,BC$21,FALSE)),VLOOKUP(MID($A141,4,5),'Project splits'!$C$5:$AM$346,BC$22,FALSE),VLOOKUP($A141,'Success Asset Classes'!$B$15:$BD$377,BC$21,FALSE)))</f>
        <v>0</v>
      </c>
      <c r="BD141" s="230">
        <f>IF($AR141=0,VLOOKUP(MID($A141,4,5),'Project splits'!$C$5:$AM$346,BD$22,FALSE),IF(ISNA(VLOOKUP($A141,'Success Asset Classes'!$B$15:$BD$377,BD$21,FALSE)),VLOOKUP(MID($A141,4,5),'Project splits'!$C$5:$AM$346,BD$22,FALSE),VLOOKUP($A141,'Success Asset Classes'!$B$15:$BD$377,BD$21,FALSE)))</f>
        <v>0</v>
      </c>
      <c r="BE141" s="230">
        <f>IF($AR141=0,VLOOKUP(MID($A141,4,5),'Project splits'!$C$5:$AM$346,BE$22,FALSE),IF(ISNA(VLOOKUP($A141,'Success Asset Classes'!$B$15:$BD$377,BE$21,FALSE)),VLOOKUP(MID($A141,4,5),'Project splits'!$C$5:$AM$346,BE$22,FALSE),VLOOKUP($A141,'Success Asset Classes'!$B$15:$BD$377,BE$21,FALSE)))</f>
        <v>0</v>
      </c>
      <c r="BF141" s="230">
        <f>IF($AR141=0,VLOOKUP(MID($A141,4,5),'Project splits'!$C$5:$AM$346,BF$22,FALSE),IF(ISNA(VLOOKUP($A141,'Success Asset Classes'!$B$15:$BD$377,BF$21,FALSE)),VLOOKUP(MID($A141,4,5),'Project splits'!$C$5:$AM$346,BF$22,FALSE),VLOOKUP($A141,'Success Asset Classes'!$B$15:$BD$377,BF$21,FALSE)))</f>
        <v>0</v>
      </c>
      <c r="BG141" s="230">
        <f>IF($AR141=0,VLOOKUP(MID($A141,4,5),'Project splits'!$C$5:$AM$346,BG$22,FALSE),IF(ISNA(VLOOKUP($A141,'Success Asset Classes'!$B$15:$BD$377,BG$21,FALSE)),VLOOKUP(MID($A141,4,5),'Project splits'!$C$5:$AM$346,BG$22,FALSE),VLOOKUP($A141,'Success Asset Classes'!$B$15:$BD$377,BG$21,FALSE)))</f>
        <v>0</v>
      </c>
      <c r="BH141" s="230">
        <f>IF($AR141=0,VLOOKUP(MID($A141,4,5),'Project splits'!$C$5:$AM$346,BH$22,FALSE),IF(ISNA(VLOOKUP($A141,'Success Asset Classes'!$B$15:$BD$377,BH$21,FALSE)),VLOOKUP(MID($A141,4,5),'Project splits'!$C$5:$AM$346,BH$22,FALSE),VLOOKUP($A141,'Success Asset Classes'!$B$15:$BD$377,BH$21,FALSE)))</f>
        <v>0</v>
      </c>
      <c r="BI141" s="230">
        <f>IF($AR141=0,VLOOKUP(MID($A141,4,5),'Project splits'!$C$5:$AM$346,BI$22,FALSE),IF(ISNA(VLOOKUP($A141,'Success Asset Classes'!$B$15:$BD$377,BI$21,FALSE)),VLOOKUP(MID($A141,4,5),'Project splits'!$C$5:$AM$346,BI$22,FALSE),VLOOKUP($A141,'Success Asset Classes'!$B$15:$BD$377,BI$21,FALSE)))</f>
        <v>0</v>
      </c>
      <c r="BJ141" s="230">
        <f>IF($AR141=0,VLOOKUP(MID($A141,4,5),'Project splits'!$C$5:$AM$346,BJ$22,FALSE),IF(ISNA(VLOOKUP($A141,'Success Asset Classes'!$B$15:$BD$377,BJ$21,FALSE)),VLOOKUP(MID($A141,4,5),'Project splits'!$C$5:$AM$346,BJ$22,FALSE),VLOOKUP($A141,'Success Asset Classes'!$B$15:$BD$377,BJ$21,FALSE)))</f>
        <v>0</v>
      </c>
      <c r="BK141" s="230">
        <f>IF($AR141=0,VLOOKUP(MID($A141,4,5),'Project splits'!$C$5:$AM$346,BK$22,FALSE),IF(ISNA(VLOOKUP($A141,'Success Asset Classes'!$B$15:$BD$377,BK$21,FALSE)),VLOOKUP(MID($A141,4,5),'Project splits'!$C$5:$AM$346,BK$22,FALSE),VLOOKUP($A141,'Success Asset Classes'!$B$15:$BD$377,BK$21,FALSE)))</f>
        <v>0</v>
      </c>
      <c r="BL141" s="230">
        <f>IF($AR141=0,VLOOKUP(MID($A141,4,5),'Project splits'!$C$5:$AM$346,BL$22,FALSE),IF(ISNA(VLOOKUP($A141,'Success Asset Classes'!$B$15:$BD$377,BL$21,FALSE)),VLOOKUP(MID($A141,4,5),'Project splits'!$C$5:$AM$346,BL$22,FALSE),VLOOKUP($A141,'Success Asset Classes'!$B$15:$BD$377,BL$21,FALSE)))</f>
        <v>0</v>
      </c>
      <c r="BM141" s="230">
        <f>IF($AR141=0,VLOOKUP(MID($A141,4,5),'Project splits'!$C$5:$AM$346,BM$22,FALSE),IF(ISNA(VLOOKUP($A141,'Success Asset Classes'!$B$15:$BD$377,BM$21,FALSE)),VLOOKUP(MID($A141,4,5),'Project splits'!$C$5:$AM$346,BM$22,FALSE),VLOOKUP($A141,'Success Asset Classes'!$B$15:$BD$377,BM$21,FALSE)))</f>
        <v>0</v>
      </c>
      <c r="BN141" s="230">
        <f>IF($AR141=0,VLOOKUP(MID($A141,4,5),'Project splits'!$C$5:$AM$346,BN$22,FALSE),IF(ISNA(VLOOKUP($A141,'Success Asset Classes'!$B$15:$BD$377,BN$21,FALSE)),VLOOKUP(MID($A141,4,5),'Project splits'!$C$5:$AM$346,BN$22,FALSE),VLOOKUP($A141,'Success Asset Classes'!$B$15:$BD$377,BN$21,FALSE)))</f>
        <v>0</v>
      </c>
      <c r="BO141" s="230">
        <f>IF($AR141=0,VLOOKUP(MID($A141,4,5),'Project splits'!$C$5:$AM$346,BO$22,FALSE),IF(ISNA(VLOOKUP($A141,'Success Asset Classes'!$B$15:$BD$377,BO$21,FALSE)),VLOOKUP(MID($A141,4,5),'Project splits'!$C$5:$AM$346,BO$22,FALSE),VLOOKUP($A141,'Success Asset Classes'!$B$15:$BD$377,BO$21,FALSE)))</f>
        <v>0</v>
      </c>
      <c r="BP141" s="230">
        <f>IF($AR141=0,VLOOKUP(MID($A141,4,5),'Project splits'!$C$5:$AM$346,BP$22,FALSE),IF(ISNA(VLOOKUP($A141,'Success Asset Classes'!$B$15:$BD$377,BP$21,FALSE)),VLOOKUP(MID($A141,4,5),'Project splits'!$C$5:$AM$346,BP$22,FALSE),VLOOKUP($A141,'Success Asset Classes'!$B$15:$BD$377,BP$21,FALSE)))</f>
        <v>0</v>
      </c>
      <c r="BQ141" s="230">
        <f>IF($AR141=0,VLOOKUP(MID($A141,4,5),'Project splits'!$C$5:$AM$346,BQ$22,FALSE),IF(ISNA(VLOOKUP($A141,'Success Asset Classes'!$B$15:$BD$377,BQ$21,FALSE)),VLOOKUP(MID($A141,4,5),'Project splits'!$C$5:$AM$346,BQ$22,FALSE),VLOOKUP($A141,'Success Asset Classes'!$B$15:$BD$377,BQ$21,FALSE)))</f>
        <v>0</v>
      </c>
      <c r="BR141" s="230">
        <f>IF($AR141=0,VLOOKUP(MID($A141,4,5),'Project splits'!$C$5:$AM$346,BR$22,FALSE),IF(ISNA(VLOOKUP($A141,'Success Asset Classes'!$B$15:$BD$377,BR$21,FALSE)),VLOOKUP(MID($A141,4,5),'Project splits'!$C$5:$AM$346,BR$22,FALSE),VLOOKUP($A141,'Success Asset Classes'!$B$15:$BD$377,BR$21,FALSE)))</f>
        <v>0</v>
      </c>
      <c r="BS141" s="247">
        <f t="shared" si="49"/>
        <v>1</v>
      </c>
      <c r="BT141" s="249">
        <f>1+IF(ISNA(VLOOKUP($A141,'Project labour content'!$A$7:$D$255,'Project labour content'!$D$1,FALSE)),VLOOKUP($D141,'Project labour content'!$F$6:$G$15,'Project labour content'!$G$1,FALSE),VLOOKUP($A141,'Project labour content'!$A$7:$D$255,'Project labour content'!$D$1,FALSE))*LabEsc22*1</f>
        <v>1.0022686821497391</v>
      </c>
      <c r="BU141" s="249">
        <f>1+IF(ISNA(VLOOKUP($A141,'Project labour content'!$A$7:$D$255,'Project labour content'!$D$1,FALSE)),VLOOKUP($D141,'Project labour content'!$F$6:$G$15,'Project labour content'!$G$1,FALSE),VLOOKUP($A141,'Project labour content'!$A$7:$D$255,'Project labour content'!$D$1,FALSE))*LabEsc23*1</f>
        <v>1.0045482539737969</v>
      </c>
      <c r="BV141" s="249">
        <f>1+IF(ISNA(VLOOKUP($A141,'Project labour content'!$A$7:$D$255,'Project labour content'!$D$1,FALSE)),VLOOKUP($D141,'Project labour content'!$F$6:$G$15,'Project labour content'!$G$1,FALSE),VLOOKUP($A141,'Project labour content'!$A$7:$D$255,'Project labour content'!$D$1,FALSE))*LabEsc24*1</f>
        <v>1.0066956106320595</v>
      </c>
      <c r="BW141" s="249">
        <f>1+IF(ISNA(VLOOKUP($A141,'Project labour content'!$A$7:$D$255,'Project labour content'!$D$1,FALSE)),VLOOKUP($D141,'Project labour content'!$F$6:$G$15,'Project labour content'!$G$1,FALSE),VLOOKUP($A141,'Project labour content'!$A$7:$D$255,'Project labour content'!$D$1,FALSE))*LabEsc25*1</f>
        <v>1.0095716369830259</v>
      </c>
      <c r="BX141" s="249">
        <f>1+IF(ISNA(VLOOKUP($A141,'Project labour content'!$A$7:$D$255,'Project labour content'!$D$1,FALSE)),VLOOKUP($D141,'Project labour content'!$F$6:$G$15,'Project labour content'!$G$1,FALSE),VLOOKUP($A141,'Project labour content'!$A$7:$D$255,'Project labour content'!$D$1,FALSE))*LabEsc26*1</f>
        <v>1.012706026367854</v>
      </c>
      <c r="BY141" s="249">
        <f>1+IF(ISNA(VLOOKUP($A141,'Project labour content'!$A$7:$D$255,'Project labour content'!$D$1,FALSE)),VLOOKUP($D141,'Project labour content'!$F$6:$G$15,'Project labour content'!$G$1,FALSE),VLOOKUP($A141,'Project labour content'!$A$7:$D$255,'Project labour content'!$D$1,FALSE))*LabEsc27*1</f>
        <v>1.0146474189314412</v>
      </c>
      <c r="BZ141" s="249">
        <f>1+IF(ISNA(VLOOKUP($A141,'Project labour content'!$A$7:$D$255,'Project labour content'!$D$1,FALSE)),VLOOKUP($D141,'Project labour content'!$F$6:$G$15,'Project labour content'!$G$1,FALSE),VLOOKUP($A141,'Project labour content'!$A$7:$D$255,'Project labour content'!$D$1,FALSE))*LabEsc28*1</f>
        <v>1.0161092875318225</v>
      </c>
      <c r="CA141" s="249">
        <f>1+IF(ISNA(VLOOKUP($A141,'Project labour content'!$A$7:$D$255,'Project labour content'!$D$1,FALSE)),VLOOKUP($D141,'Project labour content'!$F$6:$G$15,'Project labour content'!$G$1,FALSE),VLOOKUP($A141,'Project labour content'!$A$7:$D$255,'Project labour content'!$D$1,FALSE))*LabEsc29*1</f>
        <v>1.0184552942617144</v>
      </c>
      <c r="CB141" s="250" t="str">
        <f>IF(ISNA(VLOOKUP($A141,'Project labour content'!$A$7:$D$255,'Project labour content'!$D$1,FALSE)),"Category","Project")</f>
        <v>Project</v>
      </c>
      <c r="CD141" s="247" t="str">
        <f t="shared" si="50"/>
        <v>12008</v>
      </c>
      <c r="CE141" s="3"/>
    </row>
    <row r="142" spans="1:83" x14ac:dyDescent="0.15">
      <c r="A142" s="11" t="s">
        <v>211</v>
      </c>
      <c r="B142" s="11" t="str">
        <f>VLOOKUP($A142,'Incurred Real 2022$'!$A$25:$AC$426,'Incurred Real 2022$'!B$1,FALSE)</f>
        <v>Protection System Modelling and Validation Tool</v>
      </c>
      <c r="C142" s="11" t="str">
        <f>VLOOKUP($A142,'Incurred Real 2022$'!$A$25:$AC$426,'Incurred Real 2022$'!C$1,FALSE)</f>
        <v>ExAnte</v>
      </c>
      <c r="D142" s="11" t="str">
        <f>VLOOKUP($A142,'Incurred Real 2022$'!$A$25:$AC$426,'Incurred Real 2022$'!D$1,FALSE)</f>
        <v>Information Technology</v>
      </c>
      <c r="E142" s="11" t="str">
        <f>VLOOKUP($A142,'Incurred Real 2022$'!$A$25:$AC$426,'Incurred Real 2022$'!E$1,FALSE)</f>
        <v>Closed</v>
      </c>
      <c r="F142" s="105" t="str">
        <f>IF(VLOOKUP($A142,'Incurred Real 2022$'!$A$25:$AC$426,'Incurred Real 2022$'!F$1,FALSE)=0,"",VLOOKUP($A142,'Incurred Real 2022$'!$A$25:$AC$426,'Incurred Real 2022$'!F$1,FALSE))</f>
        <v/>
      </c>
      <c r="G142" s="105" t="str">
        <f>IF(VLOOKUP($A142,'Incurred Real 2022$'!$A$25:$AC$426,'Incurred Real 2022$'!G$1,FALSE)=0,"",VLOOKUP($A142,'Incurred Real 2022$'!$A$25:$AC$426,'Incurred Real 2022$'!G$1,FALSE))</f>
        <v/>
      </c>
      <c r="H142" s="105" t="str">
        <f>IF(VLOOKUP($A142,'Incurred Real 2022$'!$A$25:$AC$426,'Incurred Real 2022$'!H$1,FALSE)=0,"",VLOOKUP($A142,'Incurred Real 2022$'!$A$25:$AC$426,'Incurred Real 2022$'!H$1,FALSE))</f>
        <v/>
      </c>
      <c r="I142" s="105" t="str">
        <f>IF(VLOOKUP($A142,'Incurred Real 2022$'!$A$25:$AC$426,'Incurred Real 2022$'!I$1,FALSE)=0,"",VLOOKUP($A142,'Incurred Real 2022$'!$A$25:$AC$426,'Incurred Real 2022$'!I$1,FALSE))</f>
        <v/>
      </c>
      <c r="J142" s="105" t="str">
        <f>IF(VLOOKUP($A142,'Incurred Real 2022$'!$A$25:$AC$426,'Incurred Real 2022$'!J$1,FALSE)=0,"",VLOOKUP($A142,'Incurred Real 2022$'!$A$25:$AC$426,'Incurred Real 2022$'!J$1,FALSE))</f>
        <v/>
      </c>
      <c r="K142" s="105" t="str">
        <f>IF(VLOOKUP($A142,'Incurred Real 2022$'!$A$25:$AC$426,'Incurred Real 2022$'!K$1,FALSE)=0,"",VLOOKUP($A142,'Incurred Real 2022$'!$A$25:$AC$426,'Incurred Real 2022$'!K$1,FALSE))</f>
        <v/>
      </c>
      <c r="L142" s="105" t="str">
        <f>IF(VLOOKUP($A142,'Incurred Real 2022$'!$A$25:$AC$426,'Incurred Real 2022$'!L$1,FALSE)=0,"",VLOOKUP($A142,'Incurred Real 2022$'!$A$25:$AC$426,'Incurred Real 2022$'!L$1,FALSE))</f>
        <v/>
      </c>
      <c r="M142" s="105" t="str">
        <f>IF(VLOOKUP($A142,'Incurred Real 2022$'!$A$25:$AC$426,'Incurred Real 2022$'!M$1,FALSE)=0,"",VLOOKUP($A142,'Incurred Real 2022$'!$A$25:$AC$426,'Incurred Real 2022$'!M$1,FALSE))</f>
        <v/>
      </c>
      <c r="N142" s="105" t="str">
        <f>IF(VLOOKUP($A142,'Incurred Real 2022$'!$A$25:$AC$426,'Incurred Real 2022$'!N$1,FALSE)=0,"",VLOOKUP($A142,'Incurred Real 2022$'!$A$25:$AC$426,'Incurred Real 2022$'!N$1,FALSE))</f>
        <v/>
      </c>
      <c r="O142" s="105" t="str">
        <f>IF(VLOOKUP($A142,'Incurred Real 2022$'!$A$25:$AC$426,'Incurred Real 2022$'!O$1,FALSE)=0,"",VLOOKUP($A142,'Incurred Real 2022$'!$A$25:$AC$426,'Incurred Real 2022$'!O$1,FALSE))</f>
        <v/>
      </c>
      <c r="P142" s="105" t="str">
        <f>IF(VLOOKUP($A142,'Incurred Real 2022$'!$A$25:$AC$426,'Incurred Real 2022$'!P$1,FALSE)=0,"",VLOOKUP($A142,'Incurred Real 2022$'!$A$25:$AC$426,'Incurred Real 2022$'!P$1,FALSE))</f>
        <v/>
      </c>
      <c r="Q142" s="105">
        <f>IF(VLOOKUP($A142,'Incurred Real 2022$'!$A$25:$AC$426,'Incurred Real 2022$'!Q$1,FALSE)=0,"",VLOOKUP($A142,'Incurred Real 2022$'!$A$25:$AC$426,'Incurred Real 2022$'!Q$1,FALSE))</f>
        <v>43971.57</v>
      </c>
      <c r="R142" s="105">
        <f>IF(VLOOKUP($A142,'Incurred Real 2022$'!$A$25:$AC$426,'Incurred Real 2022$'!R$1,FALSE)=0,"",VLOOKUP($A142,'Incurred Real 2022$'!$A$25:$AC$426,'Incurred Real 2022$'!R$1,FALSE))</f>
        <v>656206.48</v>
      </c>
      <c r="S142" s="105">
        <f>IF(VLOOKUP($A142,'Incurred Real 2022$'!$A$25:$AC$426,'Incurred Real 2022$'!S$1,FALSE)=0,"",VLOOKUP($A142,'Incurred Real 2022$'!$A$25:$AC$426,'Incurred Real 2022$'!S$1,FALSE))</f>
        <v>209214.43</v>
      </c>
      <c r="T142" s="105">
        <f>IF(VLOOKUP($A142,'Incurred Real 2022$'!$A$25:$AC$426,'Incurred Real 2022$'!T$1,FALSE)=0,"",VLOOKUP($A142,'Incurred Real 2022$'!$A$25:$AC$426,'Incurred Real 2022$'!T$1,FALSE))</f>
        <v>96726.73</v>
      </c>
      <c r="U142" s="105">
        <f>IF(VLOOKUP($A142,'Incurred Real 2022$'!$A$25:$AC$426,'Incurred Real 2022$'!U$1,FALSE)=0,"",VLOOKUP($A142,'Incurred Real 2022$'!$A$25:$AC$426,'Incurred Real 2022$'!U$1,FALSE))</f>
        <v>26794.04</v>
      </c>
      <c r="V142" s="13" t="str">
        <f>IF(ISTEXT(VLOOKUP($A142,'Incurred Real 2022$'!$A$25:$AC$426,'Incurred Real 2022$'!V$1,FALSE)),"",(VLOOKUP($A142,'Incurred Real 2022$'!$A$25:$AC$426,'Incurred Real 2022$'!V$1,FALSE))*BT142*Incurred_Real!V$15)</f>
        <v/>
      </c>
      <c r="W142" s="13" t="str">
        <f>IF(ISTEXT(VLOOKUP($A142,'Incurred Real 2022$'!$A$25:$AC$426,'Incurred Real 2022$'!W$1,FALSE)),"",(VLOOKUP($A142,'Incurred Real 2022$'!$A$25:$AC$426,'Incurred Real 2022$'!W$1,FALSE))*BU142*Incurred_Real!W$15)</f>
        <v/>
      </c>
      <c r="X142" s="220" t="str">
        <f>IF(ISTEXT(VLOOKUP($A142,'Incurred Real 2022$'!$A$25:$AC$426,'Incurred Real 2022$'!X$1,FALSE)),"",(VLOOKUP($A142,'Incurred Real 2022$'!$A$25:$AC$426,'Incurred Real 2022$'!X$1,FALSE))*BV142*Incurred_Real!X$15)</f>
        <v/>
      </c>
      <c r="Y142" s="217" t="str">
        <f>IF(ISTEXT(VLOOKUP($A142,'Incurred Real 2022$'!$A$25:$AC$426,'Incurred Real 2022$'!Y$1,FALSE)),"",(VLOOKUP($A142,'Incurred Real 2022$'!$A$25:$AC$426,'Incurred Real 2022$'!Y$1,FALSE))*BW142*Incurred_Real!Y$15)</f>
        <v/>
      </c>
      <c r="Z142" s="13" t="str">
        <f>IF(ISTEXT(VLOOKUP($A142,'Incurred Real 2022$'!$A$25:$AC$426,'Incurred Real 2022$'!Z$1,FALSE)),"",(VLOOKUP($A142,'Incurred Real 2022$'!$A$25:$AC$426,'Incurred Real 2022$'!Z$1,FALSE))*BX142*Incurred_Real!Z$15)</f>
        <v/>
      </c>
      <c r="AA142" s="13" t="str">
        <f>IF(ISTEXT(VLOOKUP($A142,'Incurred Real 2022$'!$A$25:$AC$426,'Incurred Real 2022$'!AA$1,FALSE)),"",(VLOOKUP($A142,'Incurred Real 2022$'!$A$25:$AC$426,'Incurred Real 2022$'!AA$1,FALSE))*BY142*Incurred_Real!AA$15)</f>
        <v/>
      </c>
      <c r="AB142" s="13" t="str">
        <f>IF(ISTEXT(VLOOKUP($A142,'Incurred Real 2022$'!$A$25:$AC$426,'Incurred Real 2022$'!AB$1,FALSE)),"",(VLOOKUP($A142,'Incurred Real 2022$'!$A$25:$AC$426,'Incurred Real 2022$'!AB$1,FALSE))*BZ142*Incurred_Real!AB$15)</f>
        <v/>
      </c>
      <c r="AC142" s="13" t="str">
        <f>IF(ISTEXT(VLOOKUP($A142,'Incurred Real 2022$'!$A$25:$AC$426,'Incurred Real 2022$'!AC$1,FALSE)),"",(VLOOKUP($A142,'Incurred Real 2022$'!$A$25:$AC$426,'Incurred Real 2022$'!AC$1,FALSE))*CA142*Incurred_Real!AC$15)</f>
        <v/>
      </c>
      <c r="AD142" s="221">
        <f t="shared" si="45"/>
        <v>1032913.25</v>
      </c>
      <c r="AE142" s="221">
        <f t="shared" si="46"/>
        <v>1032913.25</v>
      </c>
      <c r="AF142" s="239">
        <f t="shared" si="51"/>
        <v>1278239.6203940362</v>
      </c>
      <c r="AG142" s="222">
        <f t="shared" si="47"/>
        <v>1068903.7183775823</v>
      </c>
      <c r="AH142" s="223">
        <f t="shared" si="54"/>
        <v>1.1958416819189206</v>
      </c>
      <c r="AI142" s="224">
        <f t="shared" si="48"/>
        <v>2021</v>
      </c>
      <c r="AJ142" s="225">
        <f>VLOOKUP($A142,Project_Commissioning!$C$4:$H$355,Project_Commissioning!F$1,FALSE)</f>
        <v>44214</v>
      </c>
      <c r="AK142" s="226">
        <f>VLOOKUP($A142,Project_Commissioning!$C$4:$H$355,Project_Commissioning!G$1,FALSE)</f>
        <v>2021</v>
      </c>
      <c r="AL142" s="225" t="str">
        <f>IF(VLOOKUP($A142,Project_Commissioning!$C$4:$H$355,Project_Commissioning!H$1,FALSE)=0,"",VLOOKUP($A142,Project_Commissioning!$C$4:$H$355,Project_Commissioning!H$1,FALSE))</f>
        <v/>
      </c>
      <c r="AM142" s="237">
        <f t="shared" si="52"/>
        <v>1135304.8460396628</v>
      </c>
      <c r="AN142" s="221" cm="1">
        <f t="array" ref="AN142">IF(ROUND(AE142,0)=0,0,LOOKUP(2,1/(F142:AC142&lt;&gt;""),F142:AC142))</f>
        <v>26794.04</v>
      </c>
      <c r="AO142" s="221">
        <f t="shared" si="53"/>
        <v>0</v>
      </c>
      <c r="AP142" s="79"/>
      <c r="AQ142" s="20"/>
      <c r="AR142" s="245">
        <f>IF(ISNA(VLOOKUP($A142,'Success Asset Classes'!$B$15:$AA$114,'Success Asset Classes'!$AA$1,FALSE)),0,VLOOKUP($A142,'Success Asset Classes'!$B$15:$AA$114,'Success Asset Classes'!$AA$1,FALSE))</f>
        <v>0</v>
      </c>
      <c r="AS142" s="230">
        <f>IF($AR142=0,VLOOKUP(MID($A142,4,5),'Project splits'!$C$5:$AM$346,AS$22,FALSE),IF(ISNA(VLOOKUP($A142,'Success Asset Classes'!$B$15:$BD$377,AS$21,FALSE)),VLOOKUP(MID($A142,4,5),'Project splits'!$C$5:$AM$346,AS$22,FALSE),VLOOKUP($A142,'Success Asset Classes'!$B$15:$BD$377,AS$21,FALSE)))</f>
        <v>0</v>
      </c>
      <c r="AT142" s="230">
        <f>IF($AR142=0,VLOOKUP(MID($A142,4,5),'Project splits'!$C$5:$AM$346,AT$22,FALSE),IF(ISNA(VLOOKUP($A142,'Success Asset Classes'!$B$15:$BD$377,AT$21,FALSE)),VLOOKUP(MID($A142,4,5),'Project splits'!$C$5:$AM$346,AT$22,FALSE),VLOOKUP($A142,'Success Asset Classes'!$B$15:$BD$377,AT$21,FALSE)))</f>
        <v>0</v>
      </c>
      <c r="AU142" s="230">
        <f>IF($AR142=0,VLOOKUP(MID($A142,4,5),'Project splits'!$C$5:$AM$346,AU$22,FALSE),IF(ISNA(VLOOKUP($A142,'Success Asset Classes'!$B$15:$BD$377,AU$21,FALSE)),VLOOKUP(MID($A142,4,5),'Project splits'!$C$5:$AM$346,AU$22,FALSE),VLOOKUP($A142,'Success Asset Classes'!$B$15:$BD$377,AU$21,FALSE)))</f>
        <v>0</v>
      </c>
      <c r="AV142" s="230">
        <f>IF($AR142=0,VLOOKUP(MID($A142,4,5),'Project splits'!$C$5:$AM$346,AV$22,FALSE),IF(ISNA(VLOOKUP($A142,'Success Asset Classes'!$B$15:$BD$377,AV$21,FALSE)),VLOOKUP(MID($A142,4,5),'Project splits'!$C$5:$AM$346,AV$22,FALSE),VLOOKUP($A142,'Success Asset Classes'!$B$15:$BD$377,AV$21,FALSE)))</f>
        <v>1</v>
      </c>
      <c r="AW142" s="230">
        <f>IF($AR142=0,VLOOKUP(MID($A142,4,5),'Project splits'!$C$5:$AM$346,AW$22,FALSE),IF(ISNA(VLOOKUP($A142,'Success Asset Classes'!$B$15:$BD$377,AW$21,FALSE)),VLOOKUP(MID($A142,4,5),'Project splits'!$C$5:$AM$346,AW$22,FALSE),VLOOKUP($A142,'Success Asset Classes'!$B$15:$BD$377,AW$21,FALSE)))</f>
        <v>0</v>
      </c>
      <c r="AX142" s="230">
        <f>IF($AR142=0,VLOOKUP(MID($A142,4,5),'Project splits'!$C$5:$AM$346,AX$22,FALSE),IF(ISNA(VLOOKUP($A142,'Success Asset Classes'!$B$15:$BD$377,AX$21,FALSE)),VLOOKUP(MID($A142,4,5),'Project splits'!$C$5:$AM$346,AX$22,FALSE),VLOOKUP($A142,'Success Asset Classes'!$B$15:$BD$377,AX$21,FALSE)))</f>
        <v>0</v>
      </c>
      <c r="AY142" s="230">
        <f>IF($AR142=0,VLOOKUP(MID($A142,4,5),'Project splits'!$C$5:$AM$346,AY$22,FALSE),IF(ISNA(VLOOKUP($A142,'Success Asset Classes'!$B$15:$BD$377,AY$21,FALSE)),VLOOKUP(MID($A142,4,5),'Project splits'!$C$5:$AM$346,AY$22,FALSE),VLOOKUP($A142,'Success Asset Classes'!$B$15:$BD$377,AY$21,FALSE)))</f>
        <v>0</v>
      </c>
      <c r="AZ142" s="230">
        <f>IF($AR142=0,VLOOKUP(MID($A142,4,5),'Project splits'!$C$5:$AM$346,AZ$22,FALSE),IF(ISNA(VLOOKUP($A142,'Success Asset Classes'!$B$15:$BD$377,AZ$21,FALSE)),VLOOKUP(MID($A142,4,5),'Project splits'!$C$5:$AM$346,AZ$22,FALSE),VLOOKUP($A142,'Success Asset Classes'!$B$15:$BD$377,AZ$21,FALSE)))</f>
        <v>0</v>
      </c>
      <c r="BA142" s="230">
        <f>IF($AR142=0,VLOOKUP(MID($A142,4,5),'Project splits'!$C$5:$AM$346,BA$22,FALSE),IF(ISNA(VLOOKUP($A142,'Success Asset Classes'!$B$15:$BD$377,BA$21,FALSE)),VLOOKUP(MID($A142,4,5),'Project splits'!$C$5:$AM$346,BA$22,FALSE),VLOOKUP($A142,'Success Asset Classes'!$B$15:$BD$377,BA$21,FALSE)))</f>
        <v>0</v>
      </c>
      <c r="BB142" s="230">
        <f>IF($AR142=0,VLOOKUP(MID($A142,4,5),'Project splits'!$C$5:$AM$346,BB$22,FALSE),IF(ISNA(VLOOKUP($A142,'Success Asset Classes'!$B$15:$BD$377,BB$21,FALSE)),VLOOKUP(MID($A142,4,5),'Project splits'!$C$5:$AM$346,BB$22,FALSE),VLOOKUP($A142,'Success Asset Classes'!$B$15:$BD$377,BB$21,FALSE)))</f>
        <v>0</v>
      </c>
      <c r="BC142" s="230">
        <f>IF($AR142=0,VLOOKUP(MID($A142,4,5),'Project splits'!$C$5:$AM$346,BC$22,FALSE),IF(ISNA(VLOOKUP($A142,'Success Asset Classes'!$B$15:$BD$377,BC$21,FALSE)),VLOOKUP(MID($A142,4,5),'Project splits'!$C$5:$AM$346,BC$22,FALSE),VLOOKUP($A142,'Success Asset Classes'!$B$15:$BD$377,BC$21,FALSE)))</f>
        <v>0</v>
      </c>
      <c r="BD142" s="230">
        <f>IF($AR142=0,VLOOKUP(MID($A142,4,5),'Project splits'!$C$5:$AM$346,BD$22,FALSE),IF(ISNA(VLOOKUP($A142,'Success Asset Classes'!$B$15:$BD$377,BD$21,FALSE)),VLOOKUP(MID($A142,4,5),'Project splits'!$C$5:$AM$346,BD$22,FALSE),VLOOKUP($A142,'Success Asset Classes'!$B$15:$BD$377,BD$21,FALSE)))</f>
        <v>0</v>
      </c>
      <c r="BE142" s="230">
        <f>IF($AR142=0,VLOOKUP(MID($A142,4,5),'Project splits'!$C$5:$AM$346,BE$22,FALSE),IF(ISNA(VLOOKUP($A142,'Success Asset Classes'!$B$15:$BD$377,BE$21,FALSE)),VLOOKUP(MID($A142,4,5),'Project splits'!$C$5:$AM$346,BE$22,FALSE),VLOOKUP($A142,'Success Asset Classes'!$B$15:$BD$377,BE$21,FALSE)))</f>
        <v>0</v>
      </c>
      <c r="BF142" s="230">
        <f>IF($AR142=0,VLOOKUP(MID($A142,4,5),'Project splits'!$C$5:$AM$346,BF$22,FALSE),IF(ISNA(VLOOKUP($A142,'Success Asset Classes'!$B$15:$BD$377,BF$21,FALSE)),VLOOKUP(MID($A142,4,5),'Project splits'!$C$5:$AM$346,BF$22,FALSE),VLOOKUP($A142,'Success Asset Classes'!$B$15:$BD$377,BF$21,FALSE)))</f>
        <v>0</v>
      </c>
      <c r="BG142" s="230">
        <f>IF($AR142=0,VLOOKUP(MID($A142,4,5),'Project splits'!$C$5:$AM$346,BG$22,FALSE),IF(ISNA(VLOOKUP($A142,'Success Asset Classes'!$B$15:$BD$377,BG$21,FALSE)),VLOOKUP(MID($A142,4,5),'Project splits'!$C$5:$AM$346,BG$22,FALSE),VLOOKUP($A142,'Success Asset Classes'!$B$15:$BD$377,BG$21,FALSE)))</f>
        <v>0</v>
      </c>
      <c r="BH142" s="230">
        <f>IF($AR142=0,VLOOKUP(MID($A142,4,5),'Project splits'!$C$5:$AM$346,BH$22,FALSE),IF(ISNA(VLOOKUP($A142,'Success Asset Classes'!$B$15:$BD$377,BH$21,FALSE)),VLOOKUP(MID($A142,4,5),'Project splits'!$C$5:$AM$346,BH$22,FALSE),VLOOKUP($A142,'Success Asset Classes'!$B$15:$BD$377,BH$21,FALSE)))</f>
        <v>0</v>
      </c>
      <c r="BI142" s="230">
        <f>IF($AR142=0,VLOOKUP(MID($A142,4,5),'Project splits'!$C$5:$AM$346,BI$22,FALSE),IF(ISNA(VLOOKUP($A142,'Success Asset Classes'!$B$15:$BD$377,BI$21,FALSE)),VLOOKUP(MID($A142,4,5),'Project splits'!$C$5:$AM$346,BI$22,FALSE),VLOOKUP($A142,'Success Asset Classes'!$B$15:$BD$377,BI$21,FALSE)))</f>
        <v>0</v>
      </c>
      <c r="BJ142" s="230">
        <f>IF($AR142=0,VLOOKUP(MID($A142,4,5),'Project splits'!$C$5:$AM$346,BJ$22,FALSE),IF(ISNA(VLOOKUP($A142,'Success Asset Classes'!$B$15:$BD$377,BJ$21,FALSE)),VLOOKUP(MID($A142,4,5),'Project splits'!$C$5:$AM$346,BJ$22,FALSE),VLOOKUP($A142,'Success Asset Classes'!$B$15:$BD$377,BJ$21,FALSE)))</f>
        <v>0</v>
      </c>
      <c r="BK142" s="230">
        <f>IF($AR142=0,VLOOKUP(MID($A142,4,5),'Project splits'!$C$5:$AM$346,BK$22,FALSE),IF(ISNA(VLOOKUP($A142,'Success Asset Classes'!$B$15:$BD$377,BK$21,FALSE)),VLOOKUP(MID($A142,4,5),'Project splits'!$C$5:$AM$346,BK$22,FALSE),VLOOKUP($A142,'Success Asset Classes'!$B$15:$BD$377,BK$21,FALSE)))</f>
        <v>0</v>
      </c>
      <c r="BL142" s="230">
        <f>IF($AR142=0,VLOOKUP(MID($A142,4,5),'Project splits'!$C$5:$AM$346,BL$22,FALSE),IF(ISNA(VLOOKUP($A142,'Success Asset Classes'!$B$15:$BD$377,BL$21,FALSE)),VLOOKUP(MID($A142,4,5),'Project splits'!$C$5:$AM$346,BL$22,FALSE),VLOOKUP($A142,'Success Asset Classes'!$B$15:$BD$377,BL$21,FALSE)))</f>
        <v>0</v>
      </c>
      <c r="BM142" s="230">
        <f>IF($AR142=0,VLOOKUP(MID($A142,4,5),'Project splits'!$C$5:$AM$346,BM$22,FALSE),IF(ISNA(VLOOKUP($A142,'Success Asset Classes'!$B$15:$BD$377,BM$21,FALSE)),VLOOKUP(MID($A142,4,5),'Project splits'!$C$5:$AM$346,BM$22,FALSE),VLOOKUP($A142,'Success Asset Classes'!$B$15:$BD$377,BM$21,FALSE)))</f>
        <v>0</v>
      </c>
      <c r="BN142" s="230">
        <f>IF($AR142=0,VLOOKUP(MID($A142,4,5),'Project splits'!$C$5:$AM$346,BN$22,FALSE),IF(ISNA(VLOOKUP($A142,'Success Asset Classes'!$B$15:$BD$377,BN$21,FALSE)),VLOOKUP(MID($A142,4,5),'Project splits'!$C$5:$AM$346,BN$22,FALSE),VLOOKUP($A142,'Success Asset Classes'!$B$15:$BD$377,BN$21,FALSE)))</f>
        <v>0</v>
      </c>
      <c r="BO142" s="230">
        <f>IF($AR142=0,VLOOKUP(MID($A142,4,5),'Project splits'!$C$5:$AM$346,BO$22,FALSE),IF(ISNA(VLOOKUP($A142,'Success Asset Classes'!$B$15:$BD$377,BO$21,FALSE)),VLOOKUP(MID($A142,4,5),'Project splits'!$C$5:$AM$346,BO$22,FALSE),VLOOKUP($A142,'Success Asset Classes'!$B$15:$BD$377,BO$21,FALSE)))</f>
        <v>0</v>
      </c>
      <c r="BP142" s="230">
        <f>IF($AR142=0,VLOOKUP(MID($A142,4,5),'Project splits'!$C$5:$AM$346,BP$22,FALSE),IF(ISNA(VLOOKUP($A142,'Success Asset Classes'!$B$15:$BD$377,BP$21,FALSE)),VLOOKUP(MID($A142,4,5),'Project splits'!$C$5:$AM$346,BP$22,FALSE),VLOOKUP($A142,'Success Asset Classes'!$B$15:$BD$377,BP$21,FALSE)))</f>
        <v>0</v>
      </c>
      <c r="BQ142" s="230">
        <f>IF($AR142=0,VLOOKUP(MID($A142,4,5),'Project splits'!$C$5:$AM$346,BQ$22,FALSE),IF(ISNA(VLOOKUP($A142,'Success Asset Classes'!$B$15:$BD$377,BQ$21,FALSE)),VLOOKUP(MID($A142,4,5),'Project splits'!$C$5:$AM$346,BQ$22,FALSE),VLOOKUP($A142,'Success Asset Classes'!$B$15:$BD$377,BQ$21,FALSE)))</f>
        <v>0</v>
      </c>
      <c r="BR142" s="230">
        <f>IF($AR142=0,VLOOKUP(MID($A142,4,5),'Project splits'!$C$5:$AM$346,BR$22,FALSE),IF(ISNA(VLOOKUP($A142,'Success Asset Classes'!$B$15:$BD$377,BR$21,FALSE)),VLOOKUP(MID($A142,4,5),'Project splits'!$C$5:$AM$346,BR$22,FALSE),VLOOKUP($A142,'Success Asset Classes'!$B$15:$BD$377,BR$21,FALSE)))</f>
        <v>0</v>
      </c>
      <c r="BS142" s="247">
        <f t="shared" si="49"/>
        <v>1</v>
      </c>
      <c r="BT142" s="249">
        <f>1+IF(ISNA(VLOOKUP($A142,'Project labour content'!$A$7:$D$255,'Project labour content'!$D$1,FALSE)),VLOOKUP($D142,'Project labour content'!$F$6:$G$15,'Project labour content'!$G$1,FALSE),VLOOKUP($A142,'Project labour content'!$A$7:$D$255,'Project labour content'!$D$1,FALSE))*LabEsc22*1</f>
        <v>1.0024480115846353</v>
      </c>
      <c r="BU142" s="249">
        <f>1+IF(ISNA(VLOOKUP($A142,'Project labour content'!$A$7:$D$255,'Project labour content'!$D$1,FALSE)),VLOOKUP($D142,'Project labour content'!$F$6:$G$15,'Project labour content'!$G$1,FALSE),VLOOKUP($A142,'Project labour content'!$A$7:$D$255,'Project labour content'!$D$1,FALSE))*LabEsc23*1</f>
        <v>1.0049077736248768</v>
      </c>
      <c r="BV142" s="249">
        <f>1+IF(ISNA(VLOOKUP($A142,'Project labour content'!$A$7:$D$255,'Project labour content'!$D$1,FALSE)),VLOOKUP($D142,'Project labour content'!$F$6:$G$15,'Project labour content'!$G$1,FALSE),VLOOKUP($A142,'Project labour content'!$A$7:$D$255,'Project labour content'!$D$1,FALSE))*LabEsc24*1</f>
        <v>1.0072248694667842</v>
      </c>
      <c r="BW142" s="249">
        <f>1+IF(ISNA(VLOOKUP($A142,'Project labour content'!$A$7:$D$255,'Project labour content'!$D$1,FALSE)),VLOOKUP($D142,'Project labour content'!$F$6:$G$15,'Project labour content'!$G$1,FALSE),VLOOKUP($A142,'Project labour content'!$A$7:$D$255,'Project labour content'!$D$1,FALSE))*LabEsc25*1</f>
        <v>1.0103282331643793</v>
      </c>
      <c r="BX142" s="249">
        <f>1+IF(ISNA(VLOOKUP($A142,'Project labour content'!$A$7:$D$255,'Project labour content'!$D$1,FALSE)),VLOOKUP($D142,'Project labour content'!$F$6:$G$15,'Project labour content'!$G$1,FALSE),VLOOKUP($A142,'Project labour content'!$A$7:$D$255,'Project labour content'!$D$1,FALSE))*LabEsc26*1</f>
        <v>1.0137103823674747</v>
      </c>
      <c r="BY142" s="249">
        <f>1+IF(ISNA(VLOOKUP($A142,'Project labour content'!$A$7:$D$255,'Project labour content'!$D$1,FALSE)),VLOOKUP($D142,'Project labour content'!$F$6:$G$15,'Project labour content'!$G$1,FALSE),VLOOKUP($A142,'Project labour content'!$A$7:$D$255,'Project labour content'!$D$1,FALSE))*LabEsc27*1</f>
        <v>1.0158052335508072</v>
      </c>
      <c r="BZ142" s="249">
        <f>1+IF(ISNA(VLOOKUP($A142,'Project labour content'!$A$7:$D$255,'Project labour content'!$D$1,FALSE)),VLOOKUP($D142,'Project labour content'!$F$6:$G$15,'Project labour content'!$G$1,FALSE),VLOOKUP($A142,'Project labour content'!$A$7:$D$255,'Project labour content'!$D$1,FALSE))*LabEsc28*1</f>
        <v>1.0173826564918567</v>
      </c>
      <c r="CA142" s="249">
        <f>1+IF(ISNA(VLOOKUP($A142,'Project labour content'!$A$7:$D$255,'Project labour content'!$D$1,FALSE)),VLOOKUP($D142,'Project labour content'!$F$6:$G$15,'Project labour content'!$G$1,FALSE),VLOOKUP($A142,'Project labour content'!$A$7:$D$255,'Project labour content'!$D$1,FALSE))*LabEsc29*1</f>
        <v>1.0199141048276528</v>
      </c>
      <c r="CB142" s="250" t="str">
        <f>IF(ISNA(VLOOKUP($A142,'Project labour content'!$A$7:$D$255,'Project labour content'!$D$1,FALSE)),"Category","Project")</f>
        <v>Category</v>
      </c>
      <c r="CD142" s="247" t="str">
        <f t="shared" si="50"/>
        <v>12014</v>
      </c>
      <c r="CE142" s="3"/>
    </row>
    <row r="143" spans="1:83" x14ac:dyDescent="0.15">
      <c r="A143" s="11" t="s">
        <v>213</v>
      </c>
      <c r="B143" s="11" t="str">
        <f>VLOOKUP($A143,'Incurred Real 2022$'!$A$25:$AC$426,'Incurred Real 2022$'!B$1,FALSE)</f>
        <v>Licenses, Maintenance, Minor Software 22-23</v>
      </c>
      <c r="C143" s="11" t="str">
        <f>VLOOKUP($A143,'Incurred Real 2022$'!$A$25:$AC$426,'Incurred Real 2022$'!C$1,FALSE)</f>
        <v>ExAnte</v>
      </c>
      <c r="D143" s="11" t="str">
        <f>VLOOKUP($A143,'Incurred Real 2022$'!$A$25:$AC$426,'Incurred Real 2022$'!D$1,FALSE)</f>
        <v>Information Technology</v>
      </c>
      <c r="E143" s="11" t="str">
        <f>VLOOKUP($A143,'Incurred Real 2022$'!$A$25:$AC$426,'Incurred Real 2022$'!E$1,FALSE)</f>
        <v>Potential</v>
      </c>
      <c r="F143" s="105" t="str">
        <f>IF(VLOOKUP($A143,'Incurred Real 2022$'!$A$25:$AC$426,'Incurred Real 2022$'!F$1,FALSE)=0,"",VLOOKUP($A143,'Incurred Real 2022$'!$A$25:$AC$426,'Incurred Real 2022$'!F$1,FALSE))</f>
        <v/>
      </c>
      <c r="G143" s="105" t="str">
        <f>IF(VLOOKUP($A143,'Incurred Real 2022$'!$A$25:$AC$426,'Incurred Real 2022$'!G$1,FALSE)=0,"",VLOOKUP($A143,'Incurred Real 2022$'!$A$25:$AC$426,'Incurred Real 2022$'!G$1,FALSE))</f>
        <v/>
      </c>
      <c r="H143" s="105" t="str">
        <f>IF(VLOOKUP($A143,'Incurred Real 2022$'!$A$25:$AC$426,'Incurred Real 2022$'!H$1,FALSE)=0,"",VLOOKUP($A143,'Incurred Real 2022$'!$A$25:$AC$426,'Incurred Real 2022$'!H$1,FALSE))</f>
        <v/>
      </c>
      <c r="I143" s="105" t="str">
        <f>IF(VLOOKUP($A143,'Incurred Real 2022$'!$A$25:$AC$426,'Incurred Real 2022$'!I$1,FALSE)=0,"",VLOOKUP($A143,'Incurred Real 2022$'!$A$25:$AC$426,'Incurred Real 2022$'!I$1,FALSE))</f>
        <v/>
      </c>
      <c r="J143" s="105" t="str">
        <f>IF(VLOOKUP($A143,'Incurred Real 2022$'!$A$25:$AC$426,'Incurred Real 2022$'!J$1,FALSE)=0,"",VLOOKUP($A143,'Incurred Real 2022$'!$A$25:$AC$426,'Incurred Real 2022$'!J$1,FALSE))</f>
        <v/>
      </c>
      <c r="K143" s="105" t="str">
        <f>IF(VLOOKUP($A143,'Incurred Real 2022$'!$A$25:$AC$426,'Incurred Real 2022$'!K$1,FALSE)=0,"",VLOOKUP($A143,'Incurred Real 2022$'!$A$25:$AC$426,'Incurred Real 2022$'!K$1,FALSE))</f>
        <v/>
      </c>
      <c r="L143" s="105" t="str">
        <f>IF(VLOOKUP($A143,'Incurred Real 2022$'!$A$25:$AC$426,'Incurred Real 2022$'!L$1,FALSE)=0,"",VLOOKUP($A143,'Incurred Real 2022$'!$A$25:$AC$426,'Incurred Real 2022$'!L$1,FALSE))</f>
        <v/>
      </c>
      <c r="M143" s="105" t="str">
        <f>IF(VLOOKUP($A143,'Incurred Real 2022$'!$A$25:$AC$426,'Incurred Real 2022$'!M$1,FALSE)=0,"",VLOOKUP($A143,'Incurred Real 2022$'!$A$25:$AC$426,'Incurred Real 2022$'!M$1,FALSE))</f>
        <v/>
      </c>
      <c r="N143" s="105" t="str">
        <f>IF(VLOOKUP($A143,'Incurred Real 2022$'!$A$25:$AC$426,'Incurred Real 2022$'!N$1,FALSE)=0,"",VLOOKUP($A143,'Incurred Real 2022$'!$A$25:$AC$426,'Incurred Real 2022$'!N$1,FALSE))</f>
        <v/>
      </c>
      <c r="O143" s="105" t="str">
        <f>IF(VLOOKUP($A143,'Incurred Real 2022$'!$A$25:$AC$426,'Incurred Real 2022$'!O$1,FALSE)=0,"",VLOOKUP($A143,'Incurred Real 2022$'!$A$25:$AC$426,'Incurred Real 2022$'!O$1,FALSE))</f>
        <v/>
      </c>
      <c r="P143" s="105" t="str">
        <f>IF(VLOOKUP($A143,'Incurred Real 2022$'!$A$25:$AC$426,'Incurred Real 2022$'!P$1,FALSE)=0,"",VLOOKUP($A143,'Incurred Real 2022$'!$A$25:$AC$426,'Incurred Real 2022$'!P$1,FALSE))</f>
        <v/>
      </c>
      <c r="Q143" s="105" t="str">
        <f>IF(VLOOKUP($A143,'Incurred Real 2022$'!$A$25:$AC$426,'Incurred Real 2022$'!Q$1,FALSE)=0,"",VLOOKUP($A143,'Incurred Real 2022$'!$A$25:$AC$426,'Incurred Real 2022$'!Q$1,FALSE))</f>
        <v/>
      </c>
      <c r="R143" s="105" t="str">
        <f>IF(VLOOKUP($A143,'Incurred Real 2022$'!$A$25:$AC$426,'Incurred Real 2022$'!R$1,FALSE)=0,"",VLOOKUP($A143,'Incurred Real 2022$'!$A$25:$AC$426,'Incurred Real 2022$'!R$1,FALSE))</f>
        <v/>
      </c>
      <c r="S143" s="105" t="str">
        <f>IF(VLOOKUP($A143,'Incurred Real 2022$'!$A$25:$AC$426,'Incurred Real 2022$'!S$1,FALSE)=0,"",VLOOKUP($A143,'Incurred Real 2022$'!$A$25:$AC$426,'Incurred Real 2022$'!S$1,FALSE))</f>
        <v/>
      </c>
      <c r="T143" s="105" t="str">
        <f>IF(VLOOKUP($A143,'Incurred Real 2022$'!$A$25:$AC$426,'Incurred Real 2022$'!T$1,FALSE)=0,"",VLOOKUP($A143,'Incurred Real 2022$'!$A$25:$AC$426,'Incurred Real 2022$'!T$1,FALSE))</f>
        <v/>
      </c>
      <c r="U143" s="105" t="str">
        <f>IF(VLOOKUP($A143,'Incurred Real 2022$'!$A$25:$AC$426,'Incurred Real 2022$'!U$1,FALSE)=0,"",VLOOKUP($A143,'Incurred Real 2022$'!$A$25:$AC$426,'Incurred Real 2022$'!U$1,FALSE))</f>
        <v/>
      </c>
      <c r="V143" s="13">
        <f>IF(ISTEXT(VLOOKUP($A143,'Incurred Real 2022$'!$A$25:$AC$426,'Incurred Real 2022$'!V$1,FALSE)),"",(VLOOKUP($A143,'Incurred Real 2022$'!$A$25:$AC$426,'Incurred Real 2022$'!V$1,FALSE))*BT143*Incurred_Real!V$15)</f>
        <v>10997.814645204979</v>
      </c>
      <c r="W143" s="13">
        <f>IF(ISTEXT(VLOOKUP($A143,'Incurred Real 2022$'!$A$25:$AC$426,'Incurred Real 2022$'!W$1,FALSE)),"",(VLOOKUP($A143,'Incurred Real 2022$'!$A$25:$AC$426,'Incurred Real 2022$'!W$1,FALSE))*BU143*Incurred_Real!W$15)</f>
        <v>2235747.1683638715</v>
      </c>
      <c r="X143" s="220" t="str">
        <f>IF(ISTEXT(VLOOKUP($A143,'Incurred Real 2022$'!$A$25:$AC$426,'Incurred Real 2022$'!X$1,FALSE)),"",(VLOOKUP($A143,'Incurred Real 2022$'!$A$25:$AC$426,'Incurred Real 2022$'!X$1,FALSE))*BV143*Incurred_Real!X$15)</f>
        <v/>
      </c>
      <c r="Y143" s="217" t="str">
        <f>IF(ISTEXT(VLOOKUP($A143,'Incurred Real 2022$'!$A$25:$AC$426,'Incurred Real 2022$'!Y$1,FALSE)),"",(VLOOKUP($A143,'Incurred Real 2022$'!$A$25:$AC$426,'Incurred Real 2022$'!Y$1,FALSE))*BW143*Incurred_Real!Y$15)</f>
        <v/>
      </c>
      <c r="Z143" s="13" t="str">
        <f>IF(ISTEXT(VLOOKUP($A143,'Incurred Real 2022$'!$A$25:$AC$426,'Incurred Real 2022$'!Z$1,FALSE)),"",(VLOOKUP($A143,'Incurred Real 2022$'!$A$25:$AC$426,'Incurred Real 2022$'!Z$1,FALSE))*BX143*Incurred_Real!Z$15)</f>
        <v/>
      </c>
      <c r="AA143" s="13" t="str">
        <f>IF(ISTEXT(VLOOKUP($A143,'Incurred Real 2022$'!$A$25:$AC$426,'Incurred Real 2022$'!AA$1,FALSE)),"",(VLOOKUP($A143,'Incurred Real 2022$'!$A$25:$AC$426,'Incurred Real 2022$'!AA$1,FALSE))*BY143*Incurred_Real!AA$15)</f>
        <v/>
      </c>
      <c r="AB143" s="13" t="str">
        <f>IF(ISTEXT(VLOOKUP($A143,'Incurred Real 2022$'!$A$25:$AC$426,'Incurred Real 2022$'!AB$1,FALSE)),"",(VLOOKUP($A143,'Incurred Real 2022$'!$A$25:$AC$426,'Incurred Real 2022$'!AB$1,FALSE))*BZ143*Incurred_Real!AB$15)</f>
        <v/>
      </c>
      <c r="AC143" s="13" t="str">
        <f>IF(ISTEXT(VLOOKUP($A143,'Incurred Real 2022$'!$A$25:$AC$426,'Incurred Real 2022$'!AC$1,FALSE)),"",(VLOOKUP($A143,'Incurred Real 2022$'!$A$25:$AC$426,'Incurred Real 2022$'!AC$1,FALSE))*CA143*Incurred_Real!AC$15)</f>
        <v/>
      </c>
      <c r="AD143" s="221">
        <f t="shared" si="45"/>
        <v>2246744.9830090767</v>
      </c>
      <c r="AE143" s="221">
        <f t="shared" si="46"/>
        <v>2246744.9830090767</v>
      </c>
      <c r="AF143" s="239">
        <f t="shared" si="51"/>
        <v>2529609.9670690531</v>
      </c>
      <c r="AG143" s="222">
        <f t="shared" si="47"/>
        <v>2246744.9830090767</v>
      </c>
      <c r="AH143" s="223">
        <f t="shared" si="54"/>
        <v>1.1258999068426243</v>
      </c>
      <c r="AI143" s="224">
        <f t="shared" si="48"/>
        <v>2023</v>
      </c>
      <c r="AJ143" s="225" t="str">
        <f>VLOOKUP($A143,Project_Commissioning!$C$4:$H$355,Project_Commissioning!F$1,FALSE)</f>
        <v/>
      </c>
      <c r="AK143" s="226">
        <f>VLOOKUP($A143,Project_Commissioning!$C$4:$H$355,Project_Commissioning!G$1,FALSE)</f>
        <v>2023</v>
      </c>
      <c r="AL143" s="225" t="str">
        <f>IF(VLOOKUP($A143,Project_Commissioning!$C$4:$H$355,Project_Commissioning!H$1,FALSE)=0,"",VLOOKUP($A143,Project_Commissioning!$C$4:$H$355,Project_Commissioning!H$1,FALSE))</f>
        <v/>
      </c>
      <c r="AM143" s="237">
        <f t="shared" si="52"/>
        <v>2246744.9830090767</v>
      </c>
      <c r="AN143" s="221" cm="1">
        <f t="array" ref="AN143">IF(ROUND(AE143,0)=0,0,LOOKUP(2,1/(F143:AC143&lt;&gt;""),F143:AC143))</f>
        <v>2235747.1683638715</v>
      </c>
      <c r="AO143" s="221">
        <f t="shared" si="53"/>
        <v>2246744.9830090767</v>
      </c>
      <c r="AP143" s="79"/>
      <c r="AQ143" s="20"/>
      <c r="AR143" s="245">
        <f>IF(ISNA(VLOOKUP($A143,'Success Asset Classes'!$B$15:$AA$114,'Success Asset Classes'!$AA$1,FALSE)),0,VLOOKUP($A143,'Success Asset Classes'!$B$15:$AA$114,'Success Asset Classes'!$AA$1,FALSE))</f>
        <v>0</v>
      </c>
      <c r="AS143" s="230">
        <f>IF($AR143=0,VLOOKUP(MID($A143,4,5),'Project splits'!$C$5:$AM$346,AS$22,FALSE),IF(ISNA(VLOOKUP($A143,'Success Asset Classes'!$B$15:$BD$377,AS$21,FALSE)),VLOOKUP(MID($A143,4,5),'Project splits'!$C$5:$AM$346,AS$22,FALSE),VLOOKUP($A143,'Success Asset Classes'!$B$15:$BD$377,AS$21,FALSE)))</f>
        <v>0</v>
      </c>
      <c r="AT143" s="230">
        <f>IF($AR143=0,VLOOKUP(MID($A143,4,5),'Project splits'!$C$5:$AM$346,AT$22,FALSE),IF(ISNA(VLOOKUP($A143,'Success Asset Classes'!$B$15:$BD$377,AT$21,FALSE)),VLOOKUP(MID($A143,4,5),'Project splits'!$C$5:$AM$346,AT$22,FALSE),VLOOKUP($A143,'Success Asset Classes'!$B$15:$BD$377,AT$21,FALSE)))</f>
        <v>0</v>
      </c>
      <c r="AU143" s="230">
        <f>IF($AR143=0,VLOOKUP(MID($A143,4,5),'Project splits'!$C$5:$AM$346,AU$22,FALSE),IF(ISNA(VLOOKUP($A143,'Success Asset Classes'!$B$15:$BD$377,AU$21,FALSE)),VLOOKUP(MID($A143,4,5),'Project splits'!$C$5:$AM$346,AU$22,FALSE),VLOOKUP($A143,'Success Asset Classes'!$B$15:$BD$377,AU$21,FALSE)))</f>
        <v>0</v>
      </c>
      <c r="AV143" s="230">
        <f>IF($AR143=0,VLOOKUP(MID($A143,4,5),'Project splits'!$C$5:$AM$346,AV$22,FALSE),IF(ISNA(VLOOKUP($A143,'Success Asset Classes'!$B$15:$BD$377,AV$21,FALSE)),VLOOKUP(MID($A143,4,5),'Project splits'!$C$5:$AM$346,AV$22,FALSE),VLOOKUP($A143,'Success Asset Classes'!$B$15:$BD$377,AV$21,FALSE)))</f>
        <v>1</v>
      </c>
      <c r="AW143" s="230">
        <f>IF($AR143=0,VLOOKUP(MID($A143,4,5),'Project splits'!$C$5:$AM$346,AW$22,FALSE),IF(ISNA(VLOOKUP($A143,'Success Asset Classes'!$B$15:$BD$377,AW$21,FALSE)),VLOOKUP(MID($A143,4,5),'Project splits'!$C$5:$AM$346,AW$22,FALSE),VLOOKUP($A143,'Success Asset Classes'!$B$15:$BD$377,AW$21,FALSE)))</f>
        <v>0</v>
      </c>
      <c r="AX143" s="230">
        <f>IF($AR143=0,VLOOKUP(MID($A143,4,5),'Project splits'!$C$5:$AM$346,AX$22,FALSE),IF(ISNA(VLOOKUP($A143,'Success Asset Classes'!$B$15:$BD$377,AX$21,FALSE)),VLOOKUP(MID($A143,4,5),'Project splits'!$C$5:$AM$346,AX$22,FALSE),VLOOKUP($A143,'Success Asset Classes'!$B$15:$BD$377,AX$21,FALSE)))</f>
        <v>0</v>
      </c>
      <c r="AY143" s="230">
        <f>IF($AR143=0,VLOOKUP(MID($A143,4,5),'Project splits'!$C$5:$AM$346,AY$22,FALSE),IF(ISNA(VLOOKUP($A143,'Success Asset Classes'!$B$15:$BD$377,AY$21,FALSE)),VLOOKUP(MID($A143,4,5),'Project splits'!$C$5:$AM$346,AY$22,FALSE),VLOOKUP($A143,'Success Asset Classes'!$B$15:$BD$377,AY$21,FALSE)))</f>
        <v>0</v>
      </c>
      <c r="AZ143" s="230">
        <f>IF($AR143=0,VLOOKUP(MID($A143,4,5),'Project splits'!$C$5:$AM$346,AZ$22,FALSE),IF(ISNA(VLOOKUP($A143,'Success Asset Classes'!$B$15:$BD$377,AZ$21,FALSE)),VLOOKUP(MID($A143,4,5),'Project splits'!$C$5:$AM$346,AZ$22,FALSE),VLOOKUP($A143,'Success Asset Classes'!$B$15:$BD$377,AZ$21,FALSE)))</f>
        <v>0</v>
      </c>
      <c r="BA143" s="230">
        <f>IF($AR143=0,VLOOKUP(MID($A143,4,5),'Project splits'!$C$5:$AM$346,BA$22,FALSE),IF(ISNA(VLOOKUP($A143,'Success Asset Classes'!$B$15:$BD$377,BA$21,FALSE)),VLOOKUP(MID($A143,4,5),'Project splits'!$C$5:$AM$346,BA$22,FALSE),VLOOKUP($A143,'Success Asset Classes'!$B$15:$BD$377,BA$21,FALSE)))</f>
        <v>0</v>
      </c>
      <c r="BB143" s="230">
        <f>IF($AR143=0,VLOOKUP(MID($A143,4,5),'Project splits'!$C$5:$AM$346,BB$22,FALSE),IF(ISNA(VLOOKUP($A143,'Success Asset Classes'!$B$15:$BD$377,BB$21,FALSE)),VLOOKUP(MID($A143,4,5),'Project splits'!$C$5:$AM$346,BB$22,FALSE),VLOOKUP($A143,'Success Asset Classes'!$B$15:$BD$377,BB$21,FALSE)))</f>
        <v>0</v>
      </c>
      <c r="BC143" s="230">
        <f>IF($AR143=0,VLOOKUP(MID($A143,4,5),'Project splits'!$C$5:$AM$346,BC$22,FALSE),IF(ISNA(VLOOKUP($A143,'Success Asset Classes'!$B$15:$BD$377,BC$21,FALSE)),VLOOKUP(MID($A143,4,5),'Project splits'!$C$5:$AM$346,BC$22,FALSE),VLOOKUP($A143,'Success Asset Classes'!$B$15:$BD$377,BC$21,FALSE)))</f>
        <v>0</v>
      </c>
      <c r="BD143" s="230">
        <f>IF($AR143=0,VLOOKUP(MID($A143,4,5),'Project splits'!$C$5:$AM$346,BD$22,FALSE),IF(ISNA(VLOOKUP($A143,'Success Asset Classes'!$B$15:$BD$377,BD$21,FALSE)),VLOOKUP(MID($A143,4,5),'Project splits'!$C$5:$AM$346,BD$22,FALSE),VLOOKUP($A143,'Success Asset Classes'!$B$15:$BD$377,BD$21,FALSE)))</f>
        <v>0</v>
      </c>
      <c r="BE143" s="230">
        <f>IF($AR143=0,VLOOKUP(MID($A143,4,5),'Project splits'!$C$5:$AM$346,BE$22,FALSE),IF(ISNA(VLOOKUP($A143,'Success Asset Classes'!$B$15:$BD$377,BE$21,FALSE)),VLOOKUP(MID($A143,4,5),'Project splits'!$C$5:$AM$346,BE$22,FALSE),VLOOKUP($A143,'Success Asset Classes'!$B$15:$BD$377,BE$21,FALSE)))</f>
        <v>0</v>
      </c>
      <c r="BF143" s="230">
        <f>IF($AR143=0,VLOOKUP(MID($A143,4,5),'Project splits'!$C$5:$AM$346,BF$22,FALSE),IF(ISNA(VLOOKUP($A143,'Success Asset Classes'!$B$15:$BD$377,BF$21,FALSE)),VLOOKUP(MID($A143,4,5),'Project splits'!$C$5:$AM$346,BF$22,FALSE),VLOOKUP($A143,'Success Asset Classes'!$B$15:$BD$377,BF$21,FALSE)))</f>
        <v>0</v>
      </c>
      <c r="BG143" s="230">
        <f>IF($AR143=0,VLOOKUP(MID($A143,4,5),'Project splits'!$C$5:$AM$346,BG$22,FALSE),IF(ISNA(VLOOKUP($A143,'Success Asset Classes'!$B$15:$BD$377,BG$21,FALSE)),VLOOKUP(MID($A143,4,5),'Project splits'!$C$5:$AM$346,BG$22,FALSE),VLOOKUP($A143,'Success Asset Classes'!$B$15:$BD$377,BG$21,FALSE)))</f>
        <v>0</v>
      </c>
      <c r="BH143" s="230">
        <f>IF($AR143=0,VLOOKUP(MID($A143,4,5),'Project splits'!$C$5:$AM$346,BH$22,FALSE),IF(ISNA(VLOOKUP($A143,'Success Asset Classes'!$B$15:$BD$377,BH$21,FALSE)),VLOOKUP(MID($A143,4,5),'Project splits'!$C$5:$AM$346,BH$22,FALSE),VLOOKUP($A143,'Success Asset Classes'!$B$15:$BD$377,BH$21,FALSE)))</f>
        <v>0</v>
      </c>
      <c r="BI143" s="230">
        <f>IF($AR143=0,VLOOKUP(MID($A143,4,5),'Project splits'!$C$5:$AM$346,BI$22,FALSE),IF(ISNA(VLOOKUP($A143,'Success Asset Classes'!$B$15:$BD$377,BI$21,FALSE)),VLOOKUP(MID($A143,4,5),'Project splits'!$C$5:$AM$346,BI$22,FALSE),VLOOKUP($A143,'Success Asset Classes'!$B$15:$BD$377,BI$21,FALSE)))</f>
        <v>0</v>
      </c>
      <c r="BJ143" s="230">
        <f>IF($AR143=0,VLOOKUP(MID($A143,4,5),'Project splits'!$C$5:$AM$346,BJ$22,FALSE),IF(ISNA(VLOOKUP($A143,'Success Asset Classes'!$B$15:$BD$377,BJ$21,FALSE)),VLOOKUP(MID($A143,4,5),'Project splits'!$C$5:$AM$346,BJ$22,FALSE),VLOOKUP($A143,'Success Asset Classes'!$B$15:$BD$377,BJ$21,FALSE)))</f>
        <v>0</v>
      </c>
      <c r="BK143" s="230">
        <f>IF($AR143=0,VLOOKUP(MID($A143,4,5),'Project splits'!$C$5:$AM$346,BK$22,FALSE),IF(ISNA(VLOOKUP($A143,'Success Asset Classes'!$B$15:$BD$377,BK$21,FALSE)),VLOOKUP(MID($A143,4,5),'Project splits'!$C$5:$AM$346,BK$22,FALSE),VLOOKUP($A143,'Success Asset Classes'!$B$15:$BD$377,BK$21,FALSE)))</f>
        <v>0</v>
      </c>
      <c r="BL143" s="230">
        <f>IF($AR143=0,VLOOKUP(MID($A143,4,5),'Project splits'!$C$5:$AM$346,BL$22,FALSE),IF(ISNA(VLOOKUP($A143,'Success Asset Classes'!$B$15:$BD$377,BL$21,FALSE)),VLOOKUP(MID($A143,4,5),'Project splits'!$C$5:$AM$346,BL$22,FALSE),VLOOKUP($A143,'Success Asset Classes'!$B$15:$BD$377,BL$21,FALSE)))</f>
        <v>0</v>
      </c>
      <c r="BM143" s="230">
        <f>IF($AR143=0,VLOOKUP(MID($A143,4,5),'Project splits'!$C$5:$AM$346,BM$22,FALSE),IF(ISNA(VLOOKUP($A143,'Success Asset Classes'!$B$15:$BD$377,BM$21,FALSE)),VLOOKUP(MID($A143,4,5),'Project splits'!$C$5:$AM$346,BM$22,FALSE),VLOOKUP($A143,'Success Asset Classes'!$B$15:$BD$377,BM$21,FALSE)))</f>
        <v>0</v>
      </c>
      <c r="BN143" s="230">
        <f>IF($AR143=0,VLOOKUP(MID($A143,4,5),'Project splits'!$C$5:$AM$346,BN$22,FALSE),IF(ISNA(VLOOKUP($A143,'Success Asset Classes'!$B$15:$BD$377,BN$21,FALSE)),VLOOKUP(MID($A143,4,5),'Project splits'!$C$5:$AM$346,BN$22,FALSE),VLOOKUP($A143,'Success Asset Classes'!$B$15:$BD$377,BN$21,FALSE)))</f>
        <v>0</v>
      </c>
      <c r="BO143" s="230">
        <f>IF($AR143=0,VLOOKUP(MID($A143,4,5),'Project splits'!$C$5:$AM$346,BO$22,FALSE),IF(ISNA(VLOOKUP($A143,'Success Asset Classes'!$B$15:$BD$377,BO$21,FALSE)),VLOOKUP(MID($A143,4,5),'Project splits'!$C$5:$AM$346,BO$22,FALSE),VLOOKUP($A143,'Success Asset Classes'!$B$15:$BD$377,BO$21,FALSE)))</f>
        <v>0</v>
      </c>
      <c r="BP143" s="230">
        <f>IF($AR143=0,VLOOKUP(MID($A143,4,5),'Project splits'!$C$5:$AM$346,BP$22,FALSE),IF(ISNA(VLOOKUP($A143,'Success Asset Classes'!$B$15:$BD$377,BP$21,FALSE)),VLOOKUP(MID($A143,4,5),'Project splits'!$C$5:$AM$346,BP$22,FALSE),VLOOKUP($A143,'Success Asset Classes'!$B$15:$BD$377,BP$21,FALSE)))</f>
        <v>0</v>
      </c>
      <c r="BQ143" s="230">
        <f>IF($AR143=0,VLOOKUP(MID($A143,4,5),'Project splits'!$C$5:$AM$346,BQ$22,FALSE),IF(ISNA(VLOOKUP($A143,'Success Asset Classes'!$B$15:$BD$377,BQ$21,FALSE)),VLOOKUP(MID($A143,4,5),'Project splits'!$C$5:$AM$346,BQ$22,FALSE),VLOOKUP($A143,'Success Asset Classes'!$B$15:$BD$377,BQ$21,FALSE)))</f>
        <v>0</v>
      </c>
      <c r="BR143" s="230">
        <f>IF($AR143=0,VLOOKUP(MID($A143,4,5),'Project splits'!$C$5:$AM$346,BR$22,FALSE),IF(ISNA(VLOOKUP($A143,'Success Asset Classes'!$B$15:$BD$377,BR$21,FALSE)),VLOOKUP(MID($A143,4,5),'Project splits'!$C$5:$AM$346,BR$22,FALSE),VLOOKUP($A143,'Success Asset Classes'!$B$15:$BD$377,BR$21,FALSE)))</f>
        <v>0</v>
      </c>
      <c r="BS143" s="247">
        <f t="shared" si="49"/>
        <v>1</v>
      </c>
      <c r="BT143" s="249">
        <f>1+IF(ISNA(VLOOKUP($A143,'Project labour content'!$A$7:$D$255,'Project labour content'!$D$1,FALSE)),VLOOKUP($D143,'Project labour content'!$F$6:$G$15,'Project labour content'!$G$1,FALSE),VLOOKUP($A143,'Project labour content'!$A$7:$D$255,'Project labour content'!$D$1,FALSE))*LabEsc22*1</f>
        <v>1.0022686821497391</v>
      </c>
      <c r="BU143" s="249">
        <f>1+IF(ISNA(VLOOKUP($A143,'Project labour content'!$A$7:$D$255,'Project labour content'!$D$1,FALSE)),VLOOKUP($D143,'Project labour content'!$F$6:$G$15,'Project labour content'!$G$1,FALSE),VLOOKUP($A143,'Project labour content'!$A$7:$D$255,'Project labour content'!$D$1,FALSE))*LabEsc23*1</f>
        <v>1.0045482539737969</v>
      </c>
      <c r="BV143" s="249">
        <f>1+IF(ISNA(VLOOKUP($A143,'Project labour content'!$A$7:$D$255,'Project labour content'!$D$1,FALSE)),VLOOKUP($D143,'Project labour content'!$F$6:$G$15,'Project labour content'!$G$1,FALSE),VLOOKUP($A143,'Project labour content'!$A$7:$D$255,'Project labour content'!$D$1,FALSE))*LabEsc24*1</f>
        <v>1.0066956106320595</v>
      </c>
      <c r="BW143" s="249">
        <f>1+IF(ISNA(VLOOKUP($A143,'Project labour content'!$A$7:$D$255,'Project labour content'!$D$1,FALSE)),VLOOKUP($D143,'Project labour content'!$F$6:$G$15,'Project labour content'!$G$1,FALSE),VLOOKUP($A143,'Project labour content'!$A$7:$D$255,'Project labour content'!$D$1,FALSE))*LabEsc25*1</f>
        <v>1.0095716369830259</v>
      </c>
      <c r="BX143" s="249">
        <f>1+IF(ISNA(VLOOKUP($A143,'Project labour content'!$A$7:$D$255,'Project labour content'!$D$1,FALSE)),VLOOKUP($D143,'Project labour content'!$F$6:$G$15,'Project labour content'!$G$1,FALSE),VLOOKUP($A143,'Project labour content'!$A$7:$D$255,'Project labour content'!$D$1,FALSE))*LabEsc26*1</f>
        <v>1.012706026367854</v>
      </c>
      <c r="BY143" s="249">
        <f>1+IF(ISNA(VLOOKUP($A143,'Project labour content'!$A$7:$D$255,'Project labour content'!$D$1,FALSE)),VLOOKUP($D143,'Project labour content'!$F$6:$G$15,'Project labour content'!$G$1,FALSE),VLOOKUP($A143,'Project labour content'!$A$7:$D$255,'Project labour content'!$D$1,FALSE))*LabEsc27*1</f>
        <v>1.0146474189314412</v>
      </c>
      <c r="BZ143" s="249">
        <f>1+IF(ISNA(VLOOKUP($A143,'Project labour content'!$A$7:$D$255,'Project labour content'!$D$1,FALSE)),VLOOKUP($D143,'Project labour content'!$F$6:$G$15,'Project labour content'!$G$1,FALSE),VLOOKUP($A143,'Project labour content'!$A$7:$D$255,'Project labour content'!$D$1,FALSE))*LabEsc28*1</f>
        <v>1.0161092875318225</v>
      </c>
      <c r="CA143" s="249">
        <f>1+IF(ISNA(VLOOKUP($A143,'Project labour content'!$A$7:$D$255,'Project labour content'!$D$1,FALSE)),VLOOKUP($D143,'Project labour content'!$F$6:$G$15,'Project labour content'!$G$1,FALSE),VLOOKUP($A143,'Project labour content'!$A$7:$D$255,'Project labour content'!$D$1,FALSE))*LabEsc29*1</f>
        <v>1.0184552942617144</v>
      </c>
      <c r="CB143" s="250" t="str">
        <f>IF(ISNA(VLOOKUP($A143,'Project labour content'!$A$7:$D$255,'Project labour content'!$D$1,FALSE)),"Category","Project")</f>
        <v>Project</v>
      </c>
      <c r="CD143" s="247" t="str">
        <f t="shared" si="50"/>
        <v>12021</v>
      </c>
      <c r="CE143" s="3"/>
    </row>
    <row r="144" spans="1:83" x14ac:dyDescent="0.15">
      <c r="A144" s="11" t="s">
        <v>968</v>
      </c>
      <c r="B144" s="11" t="str">
        <f>VLOOKUP($A144,'Incurred Real 2022$'!$A$25:$AC$426,'Incurred Real 2022$'!B$1,FALSE)</f>
        <v>Telstra ISDN Service Exit and Transition</v>
      </c>
      <c r="C144" s="11" t="str">
        <f>VLOOKUP($A144,'Incurred Real 2022$'!$A$25:$AC$426,'Incurred Real 2022$'!C$1,FALSE)</f>
        <v>ExAnte</v>
      </c>
      <c r="D144" s="11" t="str">
        <f>VLOOKUP($A144,'Incurred Real 2022$'!$A$25:$AC$426,'Incurred Real 2022$'!D$1,FALSE)</f>
        <v>Replacement</v>
      </c>
      <c r="E144" s="11" t="str">
        <f>VLOOKUP($A144,'Incurred Real 2022$'!$A$25:$AC$426,'Incurred Real 2022$'!E$1,FALSE)</f>
        <v>Potential</v>
      </c>
      <c r="F144" s="105" t="str">
        <f>IF(VLOOKUP($A144,'Incurred Real 2022$'!$A$25:$AC$426,'Incurred Real 2022$'!F$1,FALSE)=0,"",VLOOKUP($A144,'Incurred Real 2022$'!$A$25:$AC$426,'Incurred Real 2022$'!F$1,FALSE))</f>
        <v/>
      </c>
      <c r="G144" s="105" t="str">
        <f>IF(VLOOKUP($A144,'Incurred Real 2022$'!$A$25:$AC$426,'Incurred Real 2022$'!G$1,FALSE)=0,"",VLOOKUP($A144,'Incurred Real 2022$'!$A$25:$AC$426,'Incurred Real 2022$'!G$1,FALSE))</f>
        <v/>
      </c>
      <c r="H144" s="105" t="str">
        <f>IF(VLOOKUP($A144,'Incurred Real 2022$'!$A$25:$AC$426,'Incurred Real 2022$'!H$1,FALSE)=0,"",VLOOKUP($A144,'Incurred Real 2022$'!$A$25:$AC$426,'Incurred Real 2022$'!H$1,FALSE))</f>
        <v/>
      </c>
      <c r="I144" s="105" t="str">
        <f>IF(VLOOKUP($A144,'Incurred Real 2022$'!$A$25:$AC$426,'Incurred Real 2022$'!I$1,FALSE)=0,"",VLOOKUP($A144,'Incurred Real 2022$'!$A$25:$AC$426,'Incurred Real 2022$'!I$1,FALSE))</f>
        <v/>
      </c>
      <c r="J144" s="105" t="str">
        <f>IF(VLOOKUP($A144,'Incurred Real 2022$'!$A$25:$AC$426,'Incurred Real 2022$'!J$1,FALSE)=0,"",VLOOKUP($A144,'Incurred Real 2022$'!$A$25:$AC$426,'Incurred Real 2022$'!J$1,FALSE))</f>
        <v/>
      </c>
      <c r="K144" s="105" t="str">
        <f>IF(VLOOKUP($A144,'Incurred Real 2022$'!$A$25:$AC$426,'Incurred Real 2022$'!K$1,FALSE)=0,"",VLOOKUP($A144,'Incurred Real 2022$'!$A$25:$AC$426,'Incurred Real 2022$'!K$1,FALSE))</f>
        <v/>
      </c>
      <c r="L144" s="105" t="str">
        <f>IF(VLOOKUP($A144,'Incurred Real 2022$'!$A$25:$AC$426,'Incurred Real 2022$'!L$1,FALSE)=0,"",VLOOKUP($A144,'Incurred Real 2022$'!$A$25:$AC$426,'Incurred Real 2022$'!L$1,FALSE))</f>
        <v/>
      </c>
      <c r="M144" s="105" t="str">
        <f>IF(VLOOKUP($A144,'Incurred Real 2022$'!$A$25:$AC$426,'Incurred Real 2022$'!M$1,FALSE)=0,"",VLOOKUP($A144,'Incurred Real 2022$'!$A$25:$AC$426,'Incurred Real 2022$'!M$1,FALSE))</f>
        <v/>
      </c>
      <c r="N144" s="105" t="str">
        <f>IF(VLOOKUP($A144,'Incurred Real 2022$'!$A$25:$AC$426,'Incurred Real 2022$'!N$1,FALSE)=0,"",VLOOKUP($A144,'Incurred Real 2022$'!$A$25:$AC$426,'Incurred Real 2022$'!N$1,FALSE))</f>
        <v/>
      </c>
      <c r="O144" s="105" t="str">
        <f>IF(VLOOKUP($A144,'Incurred Real 2022$'!$A$25:$AC$426,'Incurred Real 2022$'!O$1,FALSE)=0,"",VLOOKUP($A144,'Incurred Real 2022$'!$A$25:$AC$426,'Incurred Real 2022$'!O$1,FALSE))</f>
        <v/>
      </c>
      <c r="P144" s="105" t="str">
        <f>IF(VLOOKUP($A144,'Incurred Real 2022$'!$A$25:$AC$426,'Incurred Real 2022$'!P$1,FALSE)=0,"",VLOOKUP($A144,'Incurred Real 2022$'!$A$25:$AC$426,'Incurred Real 2022$'!P$1,FALSE))</f>
        <v/>
      </c>
      <c r="Q144" s="105" t="str">
        <f>IF(VLOOKUP($A144,'Incurred Real 2022$'!$A$25:$AC$426,'Incurred Real 2022$'!Q$1,FALSE)=0,"",VLOOKUP($A144,'Incurred Real 2022$'!$A$25:$AC$426,'Incurred Real 2022$'!Q$1,FALSE))</f>
        <v/>
      </c>
      <c r="R144" s="105" t="str">
        <f>IF(VLOOKUP($A144,'Incurred Real 2022$'!$A$25:$AC$426,'Incurred Real 2022$'!R$1,FALSE)=0,"",VLOOKUP($A144,'Incurred Real 2022$'!$A$25:$AC$426,'Incurred Real 2022$'!R$1,FALSE))</f>
        <v/>
      </c>
      <c r="S144" s="105" t="str">
        <f>IF(VLOOKUP($A144,'Incurred Real 2022$'!$A$25:$AC$426,'Incurred Real 2022$'!S$1,FALSE)=0,"",VLOOKUP($A144,'Incurred Real 2022$'!$A$25:$AC$426,'Incurred Real 2022$'!S$1,FALSE))</f>
        <v/>
      </c>
      <c r="T144" s="105" t="str">
        <f>IF(VLOOKUP($A144,'Incurred Real 2022$'!$A$25:$AC$426,'Incurred Real 2022$'!T$1,FALSE)=0,"",VLOOKUP($A144,'Incurred Real 2022$'!$A$25:$AC$426,'Incurred Real 2022$'!T$1,FALSE))</f>
        <v/>
      </c>
      <c r="U144" s="105" t="str">
        <f>IF(VLOOKUP($A144,'Incurred Real 2022$'!$A$25:$AC$426,'Incurred Real 2022$'!U$1,FALSE)=0,"",VLOOKUP($A144,'Incurred Real 2022$'!$A$25:$AC$426,'Incurred Real 2022$'!U$1,FALSE))</f>
        <v/>
      </c>
      <c r="V144" s="13" t="str">
        <f>IF(ISTEXT(VLOOKUP($A144,'Incurred Real 2022$'!$A$25:$AC$426,'Incurred Real 2022$'!V$1,FALSE)),"",(VLOOKUP($A144,'Incurred Real 2022$'!$A$25:$AC$426,'Incurred Real 2022$'!V$1,FALSE))*BT144*Incurred_Real!V$15)</f>
        <v/>
      </c>
      <c r="W144" s="13" t="str">
        <f>IF(ISTEXT(VLOOKUP($A144,'Incurred Real 2022$'!$A$25:$AC$426,'Incurred Real 2022$'!W$1,FALSE)),"",(VLOOKUP($A144,'Incurred Real 2022$'!$A$25:$AC$426,'Incurred Real 2022$'!W$1,FALSE))*BU144*Incurred_Real!W$15)</f>
        <v/>
      </c>
      <c r="X144" s="220">
        <f>IF(ISTEXT(VLOOKUP($A144,'Incurred Real 2022$'!$A$25:$AC$426,'Incurred Real 2022$'!X$1,FALSE)),"",(VLOOKUP($A144,'Incurred Real 2022$'!$A$25:$AC$426,'Incurred Real 2022$'!X$1,FALSE))*BV144*Incurred_Real!X$15)</f>
        <v>420832.04678149201</v>
      </c>
      <c r="Y144" s="217">
        <f>IF(ISTEXT(VLOOKUP($A144,'Incurred Real 2022$'!$A$25:$AC$426,'Incurred Real 2022$'!Y$1,FALSE)),"",(VLOOKUP($A144,'Incurred Real 2022$'!$A$25:$AC$426,'Incurred Real 2022$'!Y$1,FALSE))*BW144*Incurred_Real!Y$15)</f>
        <v>564678.82679300057</v>
      </c>
      <c r="Z144" s="13">
        <f>IF(ISTEXT(VLOOKUP($A144,'Incurred Real 2022$'!$A$25:$AC$426,'Incurred Real 2022$'!Z$1,FALSE)),"",(VLOOKUP($A144,'Incurred Real 2022$'!$A$25:$AC$426,'Incurred Real 2022$'!Z$1,FALSE))*BX144*Incurred_Real!Z$15)</f>
        <v>566216.92821941001</v>
      </c>
      <c r="AA144" s="13">
        <f>IF(ISTEXT(VLOOKUP($A144,'Incurred Real 2022$'!$A$25:$AC$426,'Incurred Real 2022$'!AA$1,FALSE)),"",(VLOOKUP($A144,'Incurred Real 2022$'!$A$25:$AC$426,'Incurred Real 2022$'!AA$1,FALSE))*BY144*Incurred_Real!AA$15)</f>
        <v>39115.145143436494</v>
      </c>
      <c r="AB144" s="13" t="str">
        <f>IF(ISTEXT(VLOOKUP($A144,'Incurred Real 2022$'!$A$25:$AC$426,'Incurred Real 2022$'!AB$1,FALSE)),"",(VLOOKUP($A144,'Incurred Real 2022$'!$A$25:$AC$426,'Incurred Real 2022$'!AB$1,FALSE))*BZ144*Incurred_Real!AB$15)</f>
        <v/>
      </c>
      <c r="AC144" s="13" t="str">
        <f>IF(ISTEXT(VLOOKUP($A144,'Incurred Real 2022$'!$A$25:$AC$426,'Incurred Real 2022$'!AC$1,FALSE)),"",(VLOOKUP($A144,'Incurred Real 2022$'!$A$25:$AC$426,'Incurred Real 2022$'!AC$1,FALSE))*CA144*Incurred_Real!AC$15)</f>
        <v/>
      </c>
      <c r="AD144" s="221">
        <f t="shared" si="45"/>
        <v>1590842.9469373391</v>
      </c>
      <c r="AE144" s="221">
        <f t="shared" si="46"/>
        <v>1590842.9469373391</v>
      </c>
      <c r="AF144" s="239">
        <f t="shared" si="51"/>
        <v>1791129.925757996</v>
      </c>
      <c r="AG144" s="222">
        <f t="shared" si="47"/>
        <v>1749150.318123043</v>
      </c>
      <c r="AH144" s="223">
        <f t="shared" si="54"/>
        <v>1.024</v>
      </c>
      <c r="AI144" s="224">
        <f t="shared" si="48"/>
        <v>2027</v>
      </c>
      <c r="AJ144" s="225" t="str">
        <f>VLOOKUP($A144,Project_Commissioning!$C$4:$H$355,Project_Commissioning!F$1,FALSE)</f>
        <v/>
      </c>
      <c r="AK144" s="226">
        <f>VLOOKUP($A144,Project_Commissioning!$C$4:$H$355,Project_Commissioning!G$1,FALSE)</f>
        <v>2027</v>
      </c>
      <c r="AL144" s="225" t="str">
        <f>IF(VLOOKUP($A144,Project_Commissioning!$C$4:$H$355,Project_Commissioning!H$1,FALSE)=0,"",VLOOKUP($A144,Project_Commissioning!$C$4:$H$355,Project_Commissioning!H$1,FALSE))</f>
        <v/>
      </c>
      <c r="AM144" s="237">
        <f t="shared" si="52"/>
        <v>1590842.9469373391</v>
      </c>
      <c r="AN144" s="221" cm="1">
        <f t="array" ref="AN144">IF(ROUND(AE144,0)=0,0,LOOKUP(2,1/(F144:AC144&lt;&gt;""),F144:AC144))</f>
        <v>39115.145143436494</v>
      </c>
      <c r="AO144" s="221">
        <f t="shared" si="53"/>
        <v>1590842.9469373391</v>
      </c>
      <c r="AP144" s="79"/>
      <c r="AQ144" s="20"/>
      <c r="AR144" s="245">
        <f>IF(ISNA(VLOOKUP($A144,'Success Asset Classes'!$B$15:$AA$114,'Success Asset Classes'!$AA$1,FALSE)),0,VLOOKUP($A144,'Success Asset Classes'!$B$15:$AA$114,'Success Asset Classes'!$AA$1,FALSE))</f>
        <v>1</v>
      </c>
      <c r="AS144" s="230">
        <f>IF($AR144=0,VLOOKUP(MID($A144,4,5),'Project splits'!$C$5:$AM$346,AS$22,FALSE),IF(ISNA(VLOOKUP($A144,'Success Asset Classes'!$B$15:$BD$377,AS$21,FALSE)),VLOOKUP(MID($A144,4,5),'Project splits'!$C$5:$AM$346,AS$22,FALSE),VLOOKUP($A144,'Success Asset Classes'!$B$15:$BD$377,AS$21,FALSE)))</f>
        <v>0</v>
      </c>
      <c r="AT144" s="230">
        <f>IF($AR144=0,VLOOKUP(MID($A144,4,5),'Project splits'!$C$5:$AM$346,AT$22,FALSE),IF(ISNA(VLOOKUP($A144,'Success Asset Classes'!$B$15:$BD$377,AT$21,FALSE)),VLOOKUP(MID($A144,4,5),'Project splits'!$C$5:$AM$346,AT$22,FALSE),VLOOKUP($A144,'Success Asset Classes'!$B$15:$BD$377,AT$21,FALSE)))</f>
        <v>0.53902811843306853</v>
      </c>
      <c r="AU144" s="230">
        <f>IF($AR144=0,VLOOKUP(MID($A144,4,5),'Project splits'!$C$5:$AM$346,AU$22,FALSE),IF(ISNA(VLOOKUP($A144,'Success Asset Classes'!$B$15:$BD$377,AU$21,FALSE)),VLOOKUP(MID($A144,4,5),'Project splits'!$C$5:$AM$346,AU$22,FALSE),VLOOKUP($A144,'Success Asset Classes'!$B$15:$BD$377,AU$21,FALSE)))</f>
        <v>0</v>
      </c>
      <c r="AV144" s="230">
        <f>IF($AR144=0,VLOOKUP(MID($A144,4,5),'Project splits'!$C$5:$AM$346,AV$22,FALSE),IF(ISNA(VLOOKUP($A144,'Success Asset Classes'!$B$15:$BD$377,AV$21,FALSE)),VLOOKUP(MID($A144,4,5),'Project splits'!$C$5:$AM$346,AV$22,FALSE),VLOOKUP($A144,'Success Asset Classes'!$B$15:$BD$377,AV$21,FALSE)))</f>
        <v>0</v>
      </c>
      <c r="AW144" s="230">
        <f>IF($AR144=0,VLOOKUP(MID($A144,4,5),'Project splits'!$C$5:$AM$346,AW$22,FALSE),IF(ISNA(VLOOKUP($A144,'Success Asset Classes'!$B$15:$BD$377,AW$21,FALSE)),VLOOKUP(MID($A144,4,5),'Project splits'!$C$5:$AM$346,AW$22,FALSE),VLOOKUP($A144,'Success Asset Classes'!$B$15:$BD$377,AW$21,FALSE)))</f>
        <v>0</v>
      </c>
      <c r="AX144" s="230">
        <f>IF($AR144=0,VLOOKUP(MID($A144,4,5),'Project splits'!$C$5:$AM$346,AX$22,FALSE),IF(ISNA(VLOOKUP($A144,'Success Asset Classes'!$B$15:$BD$377,AX$21,FALSE)),VLOOKUP(MID($A144,4,5),'Project splits'!$C$5:$AM$346,AX$22,FALSE),VLOOKUP($A144,'Success Asset Classes'!$B$15:$BD$377,AX$21,FALSE)))</f>
        <v>0</v>
      </c>
      <c r="AY144" s="230">
        <f>IF($AR144=0,VLOOKUP(MID($A144,4,5),'Project splits'!$C$5:$AM$346,AY$22,FALSE),IF(ISNA(VLOOKUP($A144,'Success Asset Classes'!$B$15:$BD$377,AY$21,FALSE)),VLOOKUP(MID($A144,4,5),'Project splits'!$C$5:$AM$346,AY$22,FALSE),VLOOKUP($A144,'Success Asset Classes'!$B$15:$BD$377,AY$21,FALSE)))</f>
        <v>0</v>
      </c>
      <c r="AZ144" s="230">
        <f>IF($AR144=0,VLOOKUP(MID($A144,4,5),'Project splits'!$C$5:$AM$346,AZ$22,FALSE),IF(ISNA(VLOOKUP($A144,'Success Asset Classes'!$B$15:$BD$377,AZ$21,FALSE)),VLOOKUP(MID($A144,4,5),'Project splits'!$C$5:$AM$346,AZ$22,FALSE),VLOOKUP($A144,'Success Asset Classes'!$B$15:$BD$377,AZ$21,FALSE)))</f>
        <v>0</v>
      </c>
      <c r="BA144" s="230">
        <f>IF($AR144=0,VLOOKUP(MID($A144,4,5),'Project splits'!$C$5:$AM$346,BA$22,FALSE),IF(ISNA(VLOOKUP($A144,'Success Asset Classes'!$B$15:$BD$377,BA$21,FALSE)),VLOOKUP(MID($A144,4,5),'Project splits'!$C$5:$AM$346,BA$22,FALSE),VLOOKUP($A144,'Success Asset Classes'!$B$15:$BD$377,BA$21,FALSE)))</f>
        <v>0</v>
      </c>
      <c r="BB144" s="230">
        <f>IF($AR144=0,VLOOKUP(MID($A144,4,5),'Project splits'!$C$5:$AM$346,BB$22,FALSE),IF(ISNA(VLOOKUP($A144,'Success Asset Classes'!$B$15:$BD$377,BB$21,FALSE)),VLOOKUP(MID($A144,4,5),'Project splits'!$C$5:$AM$346,BB$22,FALSE),VLOOKUP($A144,'Success Asset Classes'!$B$15:$BD$377,BB$21,FALSE)))</f>
        <v>0</v>
      </c>
      <c r="BC144" s="230">
        <f>IF($AR144=0,VLOOKUP(MID($A144,4,5),'Project splits'!$C$5:$AM$346,BC$22,FALSE),IF(ISNA(VLOOKUP($A144,'Success Asset Classes'!$B$15:$BD$377,BC$21,FALSE)),VLOOKUP(MID($A144,4,5),'Project splits'!$C$5:$AM$346,BC$22,FALSE),VLOOKUP($A144,'Success Asset Classes'!$B$15:$BD$377,BC$21,FALSE)))</f>
        <v>0</v>
      </c>
      <c r="BD144" s="230">
        <f>IF($AR144=0,VLOOKUP(MID($A144,4,5),'Project splits'!$C$5:$AM$346,BD$22,FALSE),IF(ISNA(VLOOKUP($A144,'Success Asset Classes'!$B$15:$BD$377,BD$21,FALSE)),VLOOKUP(MID($A144,4,5),'Project splits'!$C$5:$AM$346,BD$22,FALSE),VLOOKUP($A144,'Success Asset Classes'!$B$15:$BD$377,BD$21,FALSE)))</f>
        <v>0</v>
      </c>
      <c r="BE144" s="230">
        <f>IF($AR144=0,VLOOKUP(MID($A144,4,5),'Project splits'!$C$5:$AM$346,BE$22,FALSE),IF(ISNA(VLOOKUP($A144,'Success Asset Classes'!$B$15:$BD$377,BE$21,FALSE)),VLOOKUP(MID($A144,4,5),'Project splits'!$C$5:$AM$346,BE$22,FALSE),VLOOKUP($A144,'Success Asset Classes'!$B$15:$BD$377,BE$21,FALSE)))</f>
        <v>0</v>
      </c>
      <c r="BF144" s="230">
        <f>IF($AR144=0,VLOOKUP(MID($A144,4,5),'Project splits'!$C$5:$AM$346,BF$22,FALSE),IF(ISNA(VLOOKUP($A144,'Success Asset Classes'!$B$15:$BD$377,BF$21,FALSE)),VLOOKUP(MID($A144,4,5),'Project splits'!$C$5:$AM$346,BF$22,FALSE),VLOOKUP($A144,'Success Asset Classes'!$B$15:$BD$377,BF$21,FALSE)))</f>
        <v>0</v>
      </c>
      <c r="BG144" s="230">
        <f>IF($AR144=0,VLOOKUP(MID($A144,4,5),'Project splits'!$C$5:$AM$346,BG$22,FALSE),IF(ISNA(VLOOKUP($A144,'Success Asset Classes'!$B$15:$BD$377,BG$21,FALSE)),VLOOKUP(MID($A144,4,5),'Project splits'!$C$5:$AM$346,BG$22,FALSE),VLOOKUP($A144,'Success Asset Classes'!$B$15:$BD$377,BG$21,FALSE)))</f>
        <v>0</v>
      </c>
      <c r="BH144" s="230">
        <f>IF($AR144=0,VLOOKUP(MID($A144,4,5),'Project splits'!$C$5:$AM$346,BH$22,FALSE),IF(ISNA(VLOOKUP($A144,'Success Asset Classes'!$B$15:$BD$377,BH$21,FALSE)),VLOOKUP(MID($A144,4,5),'Project splits'!$C$5:$AM$346,BH$22,FALSE),VLOOKUP($A144,'Success Asset Classes'!$B$15:$BD$377,BH$21,FALSE)))</f>
        <v>0</v>
      </c>
      <c r="BI144" s="230">
        <f>IF($AR144=0,VLOOKUP(MID($A144,4,5),'Project splits'!$C$5:$AM$346,BI$22,FALSE),IF(ISNA(VLOOKUP($A144,'Success Asset Classes'!$B$15:$BD$377,BI$21,FALSE)),VLOOKUP(MID($A144,4,5),'Project splits'!$C$5:$AM$346,BI$22,FALSE),VLOOKUP($A144,'Success Asset Classes'!$B$15:$BD$377,BI$21,FALSE)))</f>
        <v>0</v>
      </c>
      <c r="BJ144" s="230">
        <f>IF($AR144=0,VLOOKUP(MID($A144,4,5),'Project splits'!$C$5:$AM$346,BJ$22,FALSE),IF(ISNA(VLOOKUP($A144,'Success Asset Classes'!$B$15:$BD$377,BJ$21,FALSE)),VLOOKUP(MID($A144,4,5),'Project splits'!$C$5:$AM$346,BJ$22,FALSE),VLOOKUP($A144,'Success Asset Classes'!$B$15:$BD$377,BJ$21,FALSE)))</f>
        <v>0</v>
      </c>
      <c r="BK144" s="230">
        <f>IF($AR144=0,VLOOKUP(MID($A144,4,5),'Project splits'!$C$5:$AM$346,BK$22,FALSE),IF(ISNA(VLOOKUP($A144,'Success Asset Classes'!$B$15:$BD$377,BK$21,FALSE)),VLOOKUP(MID($A144,4,5),'Project splits'!$C$5:$AM$346,BK$22,FALSE),VLOOKUP($A144,'Success Asset Classes'!$B$15:$BD$377,BK$21,FALSE)))</f>
        <v>0</v>
      </c>
      <c r="BL144" s="230">
        <f>IF($AR144=0,VLOOKUP(MID($A144,4,5),'Project splits'!$C$5:$AM$346,BL$22,FALSE),IF(ISNA(VLOOKUP($A144,'Success Asset Classes'!$B$15:$BD$377,BL$21,FALSE)),VLOOKUP(MID($A144,4,5),'Project splits'!$C$5:$AM$346,BL$22,FALSE),VLOOKUP($A144,'Success Asset Classes'!$B$15:$BD$377,BL$21,FALSE)))</f>
        <v>0</v>
      </c>
      <c r="BM144" s="230">
        <f>IF($AR144=0,VLOOKUP(MID($A144,4,5),'Project splits'!$C$5:$AM$346,BM$22,FALSE),IF(ISNA(VLOOKUP($A144,'Success Asset Classes'!$B$15:$BD$377,BM$21,FALSE)),VLOOKUP(MID($A144,4,5),'Project splits'!$C$5:$AM$346,BM$22,FALSE),VLOOKUP($A144,'Success Asset Classes'!$B$15:$BD$377,BM$21,FALSE)))</f>
        <v>0</v>
      </c>
      <c r="BN144" s="230">
        <f>IF($AR144=0,VLOOKUP(MID($A144,4,5),'Project splits'!$C$5:$AM$346,BN$22,FALSE),IF(ISNA(VLOOKUP($A144,'Success Asset Classes'!$B$15:$BD$377,BN$21,FALSE)),VLOOKUP(MID($A144,4,5),'Project splits'!$C$5:$AM$346,BN$22,FALSE),VLOOKUP($A144,'Success Asset Classes'!$B$15:$BD$377,BN$21,FALSE)))</f>
        <v>0</v>
      </c>
      <c r="BO144" s="230">
        <f>IF($AR144=0,VLOOKUP(MID($A144,4,5),'Project splits'!$C$5:$AM$346,BO$22,FALSE),IF(ISNA(VLOOKUP($A144,'Success Asset Classes'!$B$15:$BD$377,BO$21,FALSE)),VLOOKUP(MID($A144,4,5),'Project splits'!$C$5:$AM$346,BO$22,FALSE),VLOOKUP($A144,'Success Asset Classes'!$B$15:$BD$377,BO$21,FALSE)))</f>
        <v>0</v>
      </c>
      <c r="BP144" s="230">
        <f>IF($AR144=0,VLOOKUP(MID($A144,4,5),'Project splits'!$C$5:$AM$346,BP$22,FALSE),IF(ISNA(VLOOKUP($A144,'Success Asset Classes'!$B$15:$BD$377,BP$21,FALSE)),VLOOKUP(MID($A144,4,5),'Project splits'!$C$5:$AM$346,BP$22,FALSE),VLOOKUP($A144,'Success Asset Classes'!$B$15:$BD$377,BP$21,FALSE)))</f>
        <v>0</v>
      </c>
      <c r="BQ144" s="230">
        <f>IF($AR144=0,VLOOKUP(MID($A144,4,5),'Project splits'!$C$5:$AM$346,BQ$22,FALSE),IF(ISNA(VLOOKUP($A144,'Success Asset Classes'!$B$15:$BD$377,BQ$21,FALSE)),VLOOKUP(MID($A144,4,5),'Project splits'!$C$5:$AM$346,BQ$22,FALSE),VLOOKUP($A144,'Success Asset Classes'!$B$15:$BD$377,BQ$21,FALSE)))</f>
        <v>0</v>
      </c>
      <c r="BR144" s="230">
        <f>IF($AR144=0,VLOOKUP(MID($A144,4,5),'Project splits'!$C$5:$AM$346,BR$22,FALSE),IF(ISNA(VLOOKUP($A144,'Success Asset Classes'!$B$15:$BD$377,BR$21,FALSE)),VLOOKUP(MID($A144,4,5),'Project splits'!$C$5:$AM$346,BR$22,FALSE),VLOOKUP($A144,'Success Asset Classes'!$B$15:$BD$377,BR$21,FALSE)))</f>
        <v>0.46097188156693153</v>
      </c>
      <c r="BS144" s="247">
        <f t="shared" si="49"/>
        <v>1</v>
      </c>
      <c r="BT144" s="249">
        <f>1+IF(ISNA(VLOOKUP($A144,'Project labour content'!$A$7:$D$255,'Project labour content'!$D$1,FALSE)),VLOOKUP($D144,'Project labour content'!$F$6:$G$15,'Project labour content'!$G$1,FALSE),VLOOKUP($A144,'Project labour content'!$A$7:$D$255,'Project labour content'!$D$1,FALSE))*LabEsc22*1</f>
        <v>1.0019880702600754</v>
      </c>
      <c r="BU144" s="249">
        <f>1+IF(ISNA(VLOOKUP($A144,'Project labour content'!$A$7:$D$255,'Project labour content'!$D$1,FALSE)),VLOOKUP($D144,'Project labour content'!$F$6:$G$15,'Project labour content'!$G$1,FALSE),VLOOKUP($A144,'Project labour content'!$A$7:$D$255,'Project labour content'!$D$1,FALSE))*LabEsc23*1</f>
        <v>1.0039856832573995</v>
      </c>
      <c r="BV144" s="249">
        <f>1+IF(ISNA(VLOOKUP($A144,'Project labour content'!$A$7:$D$255,'Project labour content'!$D$1,FALSE)),VLOOKUP($D144,'Project labour content'!$F$6:$G$15,'Project labour content'!$G$1,FALSE),VLOOKUP($A144,'Project labour content'!$A$7:$D$255,'Project labour content'!$D$1,FALSE))*LabEsc24*1</f>
        <v>1.0058674347008785</v>
      </c>
      <c r="BW144" s="249">
        <f>1+IF(ISNA(VLOOKUP($A144,'Project labour content'!$A$7:$D$255,'Project labour content'!$D$1,FALSE)),VLOOKUP($D144,'Project labour content'!$F$6:$G$15,'Project labour content'!$G$1,FALSE),VLOOKUP($A144,'Project labour content'!$A$7:$D$255,'Project labour content'!$D$1,FALSE))*LabEsc25*1</f>
        <v>1.0083877271341781</v>
      </c>
      <c r="BX144" s="249">
        <f>1+IF(ISNA(VLOOKUP($A144,'Project labour content'!$A$7:$D$255,'Project labour content'!$D$1,FALSE)),VLOOKUP($D144,'Project labour content'!$F$6:$G$15,'Project labour content'!$G$1,FALSE),VLOOKUP($A144,'Project labour content'!$A$7:$D$255,'Project labour content'!$D$1,FALSE))*LabEsc26*1</f>
        <v>1.0111344258377359</v>
      </c>
      <c r="BY144" s="249">
        <f>1+IF(ISNA(VLOOKUP($A144,'Project labour content'!$A$7:$D$255,'Project labour content'!$D$1,FALSE)),VLOOKUP($D144,'Project labour content'!$F$6:$G$15,'Project labour content'!$G$1,FALSE),VLOOKUP($A144,'Project labour content'!$A$7:$D$255,'Project labour content'!$D$1,FALSE))*LabEsc27*1</f>
        <v>1.0128356887578163</v>
      </c>
      <c r="BZ144" s="249">
        <f>1+IF(ISNA(VLOOKUP($A144,'Project labour content'!$A$7:$D$255,'Project labour content'!$D$1,FALSE)),VLOOKUP($D144,'Project labour content'!$F$6:$G$15,'Project labour content'!$G$1,FALSE),VLOOKUP($A144,'Project labour content'!$A$7:$D$255,'Project labour content'!$D$1,FALSE))*LabEsc28*1</f>
        <v>1.0141167397366371</v>
      </c>
      <c r="CA144" s="249">
        <f>1+IF(ISNA(VLOOKUP($A144,'Project labour content'!$A$7:$D$255,'Project labour content'!$D$1,FALSE)),VLOOKUP($D144,'Project labour content'!$F$6:$G$15,'Project labour content'!$G$1,FALSE),VLOOKUP($A144,'Project labour content'!$A$7:$D$255,'Project labour content'!$D$1,FALSE))*LabEsc29*1</f>
        <v>1.0161725703474485</v>
      </c>
      <c r="CB144" s="250" t="str">
        <f>IF(ISNA(VLOOKUP($A144,'Project labour content'!$A$7:$D$255,'Project labour content'!$D$1,FALSE)),"Category","Project")</f>
        <v>Project</v>
      </c>
      <c r="CD144" s="247" t="str">
        <f t="shared" si="50"/>
        <v>12022</v>
      </c>
      <c r="CE144" s="3"/>
    </row>
    <row r="145" spans="1:83" x14ac:dyDescent="0.15">
      <c r="A145" s="11" t="s">
        <v>214</v>
      </c>
      <c r="B145" s="11" t="str">
        <f>VLOOKUP($A145,'Incurred Real 2022$'!$A$25:$AC$426,'Incurred Real 2022$'!B$1,FALSE)</f>
        <v>Mechanical 300 Pirie St 2018-19</v>
      </c>
      <c r="C145" s="11" t="str">
        <f>VLOOKUP($A145,'Incurred Real 2022$'!$A$25:$AC$426,'Incurred Real 2022$'!C$1,FALSE)</f>
        <v>ExAnte</v>
      </c>
      <c r="D145" s="11" t="str">
        <f>VLOOKUP($A145,'Incurred Real 2022$'!$A$25:$AC$426,'Incurred Real 2022$'!D$1,FALSE)</f>
        <v>Facilities</v>
      </c>
      <c r="E145" s="11" t="str">
        <f>VLOOKUP($A145,'Incurred Real 2022$'!$A$25:$AC$426,'Incurred Real 2022$'!E$1,FALSE)</f>
        <v>Active</v>
      </c>
      <c r="F145" s="105" t="str">
        <f>IF(VLOOKUP($A145,'Incurred Real 2022$'!$A$25:$AC$426,'Incurred Real 2022$'!F$1,FALSE)=0,"",VLOOKUP($A145,'Incurred Real 2022$'!$A$25:$AC$426,'Incurred Real 2022$'!F$1,FALSE))</f>
        <v/>
      </c>
      <c r="G145" s="105" t="str">
        <f>IF(VLOOKUP($A145,'Incurred Real 2022$'!$A$25:$AC$426,'Incurred Real 2022$'!G$1,FALSE)=0,"",VLOOKUP($A145,'Incurred Real 2022$'!$A$25:$AC$426,'Incurred Real 2022$'!G$1,FALSE))</f>
        <v/>
      </c>
      <c r="H145" s="105" t="str">
        <f>IF(VLOOKUP($A145,'Incurred Real 2022$'!$A$25:$AC$426,'Incurred Real 2022$'!H$1,FALSE)=0,"",VLOOKUP($A145,'Incurred Real 2022$'!$A$25:$AC$426,'Incurred Real 2022$'!H$1,FALSE))</f>
        <v/>
      </c>
      <c r="I145" s="105" t="str">
        <f>IF(VLOOKUP($A145,'Incurred Real 2022$'!$A$25:$AC$426,'Incurred Real 2022$'!I$1,FALSE)=0,"",VLOOKUP($A145,'Incurred Real 2022$'!$A$25:$AC$426,'Incurred Real 2022$'!I$1,FALSE))</f>
        <v/>
      </c>
      <c r="J145" s="105" t="str">
        <f>IF(VLOOKUP($A145,'Incurred Real 2022$'!$A$25:$AC$426,'Incurred Real 2022$'!J$1,FALSE)=0,"",VLOOKUP($A145,'Incurred Real 2022$'!$A$25:$AC$426,'Incurred Real 2022$'!J$1,FALSE))</f>
        <v/>
      </c>
      <c r="K145" s="105" t="str">
        <f>IF(VLOOKUP($A145,'Incurred Real 2022$'!$A$25:$AC$426,'Incurred Real 2022$'!K$1,FALSE)=0,"",VLOOKUP($A145,'Incurred Real 2022$'!$A$25:$AC$426,'Incurred Real 2022$'!K$1,FALSE))</f>
        <v/>
      </c>
      <c r="L145" s="105" t="str">
        <f>IF(VLOOKUP($A145,'Incurred Real 2022$'!$A$25:$AC$426,'Incurred Real 2022$'!L$1,FALSE)=0,"",VLOOKUP($A145,'Incurred Real 2022$'!$A$25:$AC$426,'Incurred Real 2022$'!L$1,FALSE))</f>
        <v/>
      </c>
      <c r="M145" s="105" t="str">
        <f>IF(VLOOKUP($A145,'Incurred Real 2022$'!$A$25:$AC$426,'Incurred Real 2022$'!M$1,FALSE)=0,"",VLOOKUP($A145,'Incurred Real 2022$'!$A$25:$AC$426,'Incurred Real 2022$'!M$1,FALSE))</f>
        <v/>
      </c>
      <c r="N145" s="105" t="str">
        <f>IF(VLOOKUP($A145,'Incurred Real 2022$'!$A$25:$AC$426,'Incurred Real 2022$'!N$1,FALSE)=0,"",VLOOKUP($A145,'Incurred Real 2022$'!$A$25:$AC$426,'Incurred Real 2022$'!N$1,FALSE))</f>
        <v/>
      </c>
      <c r="O145" s="105" t="str">
        <f>IF(VLOOKUP($A145,'Incurred Real 2022$'!$A$25:$AC$426,'Incurred Real 2022$'!O$1,FALSE)=0,"",VLOOKUP($A145,'Incurred Real 2022$'!$A$25:$AC$426,'Incurred Real 2022$'!O$1,FALSE))</f>
        <v/>
      </c>
      <c r="P145" s="105" t="str">
        <f>IF(VLOOKUP($A145,'Incurred Real 2022$'!$A$25:$AC$426,'Incurred Real 2022$'!P$1,FALSE)=0,"",VLOOKUP($A145,'Incurred Real 2022$'!$A$25:$AC$426,'Incurred Real 2022$'!P$1,FALSE))</f>
        <v/>
      </c>
      <c r="Q145" s="105" t="str">
        <f>IF(VLOOKUP($A145,'Incurred Real 2022$'!$A$25:$AC$426,'Incurred Real 2022$'!Q$1,FALSE)=0,"",VLOOKUP($A145,'Incurred Real 2022$'!$A$25:$AC$426,'Incurred Real 2022$'!Q$1,FALSE))</f>
        <v/>
      </c>
      <c r="R145" s="105" t="str">
        <f>IF(VLOOKUP($A145,'Incurred Real 2022$'!$A$25:$AC$426,'Incurred Real 2022$'!R$1,FALSE)=0,"",VLOOKUP($A145,'Incurred Real 2022$'!$A$25:$AC$426,'Incurred Real 2022$'!R$1,FALSE))</f>
        <v/>
      </c>
      <c r="S145" s="105" t="str">
        <f>IF(VLOOKUP($A145,'Incurred Real 2022$'!$A$25:$AC$426,'Incurred Real 2022$'!S$1,FALSE)=0,"",VLOOKUP($A145,'Incurred Real 2022$'!$A$25:$AC$426,'Incurred Real 2022$'!S$1,FALSE))</f>
        <v/>
      </c>
      <c r="T145" s="105">
        <f>IF(VLOOKUP($A145,'Incurred Real 2022$'!$A$25:$AC$426,'Incurred Real 2022$'!T$1,FALSE)=0,"",VLOOKUP($A145,'Incurred Real 2022$'!$A$25:$AC$426,'Incurred Real 2022$'!T$1,FALSE))</f>
        <v>30934.13</v>
      </c>
      <c r="U145" s="105">
        <f>IF(VLOOKUP($A145,'Incurred Real 2022$'!$A$25:$AC$426,'Incurred Real 2022$'!U$1,FALSE)=0,"",VLOOKUP($A145,'Incurred Real 2022$'!$A$25:$AC$426,'Incurred Real 2022$'!U$1,FALSE))</f>
        <v>40157.22</v>
      </c>
      <c r="V145" s="13">
        <f>IF(ISTEXT(VLOOKUP($A145,'Incurred Real 2022$'!$A$25:$AC$426,'Incurred Real 2022$'!V$1,FALSE)),"",(VLOOKUP($A145,'Incurred Real 2022$'!$A$25:$AC$426,'Incurred Real 2022$'!V$1,FALSE))*BT145*Incurred_Real!V$15)</f>
        <v>1300424.1290630037</v>
      </c>
      <c r="W145" s="13">
        <f>IF(ISTEXT(VLOOKUP($A145,'Incurred Real 2022$'!$A$25:$AC$426,'Incurred Real 2022$'!W$1,FALSE)),"",(VLOOKUP($A145,'Incurred Real 2022$'!$A$25:$AC$426,'Incurred Real 2022$'!W$1,FALSE))*BU145*Incurred_Real!W$15)</f>
        <v>502956.58094181441</v>
      </c>
      <c r="X145" s="220" t="str">
        <f>IF(ISTEXT(VLOOKUP($A145,'Incurred Real 2022$'!$A$25:$AC$426,'Incurred Real 2022$'!X$1,FALSE)),"",(VLOOKUP($A145,'Incurred Real 2022$'!$A$25:$AC$426,'Incurred Real 2022$'!X$1,FALSE))*BV145*Incurred_Real!X$15)</f>
        <v/>
      </c>
      <c r="Y145" s="217" t="str">
        <f>IF(ISTEXT(VLOOKUP($A145,'Incurred Real 2022$'!$A$25:$AC$426,'Incurred Real 2022$'!Y$1,FALSE)),"",(VLOOKUP($A145,'Incurred Real 2022$'!$A$25:$AC$426,'Incurred Real 2022$'!Y$1,FALSE))*BW145*Incurred_Real!Y$15)</f>
        <v/>
      </c>
      <c r="Z145" s="13" t="str">
        <f>IF(ISTEXT(VLOOKUP($A145,'Incurred Real 2022$'!$A$25:$AC$426,'Incurred Real 2022$'!Z$1,FALSE)),"",(VLOOKUP($A145,'Incurred Real 2022$'!$A$25:$AC$426,'Incurred Real 2022$'!Z$1,FALSE))*BX145*Incurred_Real!Z$15)</f>
        <v/>
      </c>
      <c r="AA145" s="13" t="str">
        <f>IF(ISTEXT(VLOOKUP($A145,'Incurred Real 2022$'!$A$25:$AC$426,'Incurred Real 2022$'!AA$1,FALSE)),"",(VLOOKUP($A145,'Incurred Real 2022$'!$A$25:$AC$426,'Incurred Real 2022$'!AA$1,FALSE))*BY145*Incurred_Real!AA$15)</f>
        <v/>
      </c>
      <c r="AB145" s="13" t="str">
        <f>IF(ISTEXT(VLOOKUP($A145,'Incurred Real 2022$'!$A$25:$AC$426,'Incurred Real 2022$'!AB$1,FALSE)),"",(VLOOKUP($A145,'Incurred Real 2022$'!$A$25:$AC$426,'Incurred Real 2022$'!AB$1,FALSE))*BZ145*Incurred_Real!AB$15)</f>
        <v/>
      </c>
      <c r="AC145" s="13" t="str">
        <f>IF(ISTEXT(VLOOKUP($A145,'Incurred Real 2022$'!$A$25:$AC$426,'Incurred Real 2022$'!AC$1,FALSE)),"",(VLOOKUP($A145,'Incurred Real 2022$'!$A$25:$AC$426,'Incurred Real 2022$'!AC$1,FALSE))*CA145*Incurred_Real!AC$15)</f>
        <v/>
      </c>
      <c r="AD145" s="221">
        <f t="shared" si="45"/>
        <v>1874472.0600048183</v>
      </c>
      <c r="AE145" s="221">
        <f t="shared" si="46"/>
        <v>1874472.0600048183</v>
      </c>
      <c r="AF145" s="239">
        <f t="shared" si="51"/>
        <v>2115758.5233980138</v>
      </c>
      <c r="AG145" s="222">
        <f t="shared" si="47"/>
        <v>1879171.0617787179</v>
      </c>
      <c r="AH145" s="223">
        <f t="shared" si="54"/>
        <v>1.1258999068426243</v>
      </c>
      <c r="AI145" s="224">
        <f t="shared" si="48"/>
        <v>2023</v>
      </c>
      <c r="AJ145" s="225" t="str">
        <f>VLOOKUP($A145,Project_Commissioning!$C$4:$H$355,Project_Commissioning!F$1,FALSE)</f>
        <v/>
      </c>
      <c r="AK145" s="226">
        <f>VLOOKUP($A145,Project_Commissioning!$C$4:$H$355,Project_Commissioning!G$1,FALSE)</f>
        <v>2023</v>
      </c>
      <c r="AL145" s="225" t="str">
        <f>IF(VLOOKUP($A145,Project_Commissioning!$C$4:$H$355,Project_Commissioning!H$1,FALSE)=0,"",VLOOKUP($A145,Project_Commissioning!$C$4:$H$355,Project_Commissioning!H$1,FALSE))</f>
        <v/>
      </c>
      <c r="AM145" s="237">
        <f t="shared" si="52"/>
        <v>1879171.0617787177</v>
      </c>
      <c r="AN145" s="221" cm="1">
        <f t="array" ref="AN145">IF(ROUND(AE145,0)=0,0,LOOKUP(2,1/(F145:AC145&lt;&gt;""),F145:AC145))</f>
        <v>502956.58094181441</v>
      </c>
      <c r="AO145" s="221">
        <f t="shared" si="53"/>
        <v>1803380.7100048182</v>
      </c>
      <c r="AP145" s="79"/>
      <c r="AQ145" s="20"/>
      <c r="AR145" s="245">
        <f>IF(ISNA(VLOOKUP($A145,'Success Asset Classes'!$B$15:$AA$114,'Success Asset Classes'!$AA$1,FALSE)),0,VLOOKUP($A145,'Success Asset Classes'!$B$15:$AA$114,'Success Asset Classes'!$AA$1,FALSE))</f>
        <v>0</v>
      </c>
      <c r="AS145" s="230">
        <f>IF($AR145=0,VLOOKUP(MID($A145,4,5),'Project splits'!$C$5:$AM$346,AS$22,FALSE),IF(ISNA(VLOOKUP($A145,'Success Asset Classes'!$B$15:$BD$377,AS$21,FALSE)),VLOOKUP(MID($A145,4,5),'Project splits'!$C$5:$AM$346,AS$22,FALSE),VLOOKUP($A145,'Success Asset Classes'!$B$15:$BD$377,AS$21,FALSE)))</f>
        <v>1</v>
      </c>
      <c r="AT145" s="230">
        <f>IF($AR145=0,VLOOKUP(MID($A145,4,5),'Project splits'!$C$5:$AM$346,AT$22,FALSE),IF(ISNA(VLOOKUP($A145,'Success Asset Classes'!$B$15:$BD$377,AT$21,FALSE)),VLOOKUP(MID($A145,4,5),'Project splits'!$C$5:$AM$346,AT$22,FALSE),VLOOKUP($A145,'Success Asset Classes'!$B$15:$BD$377,AT$21,FALSE)))</f>
        <v>0</v>
      </c>
      <c r="AU145" s="230">
        <f>IF($AR145=0,VLOOKUP(MID($A145,4,5),'Project splits'!$C$5:$AM$346,AU$22,FALSE),IF(ISNA(VLOOKUP($A145,'Success Asset Classes'!$B$15:$BD$377,AU$21,FALSE)),VLOOKUP(MID($A145,4,5),'Project splits'!$C$5:$AM$346,AU$22,FALSE),VLOOKUP($A145,'Success Asset Classes'!$B$15:$BD$377,AU$21,FALSE)))</f>
        <v>0</v>
      </c>
      <c r="AV145" s="230">
        <f>IF($AR145=0,VLOOKUP(MID($A145,4,5),'Project splits'!$C$5:$AM$346,AV$22,FALSE),IF(ISNA(VLOOKUP($A145,'Success Asset Classes'!$B$15:$BD$377,AV$21,FALSE)),VLOOKUP(MID($A145,4,5),'Project splits'!$C$5:$AM$346,AV$22,FALSE),VLOOKUP($A145,'Success Asset Classes'!$B$15:$BD$377,AV$21,FALSE)))</f>
        <v>0</v>
      </c>
      <c r="AW145" s="230">
        <f>IF($AR145=0,VLOOKUP(MID($A145,4,5),'Project splits'!$C$5:$AM$346,AW$22,FALSE),IF(ISNA(VLOOKUP($A145,'Success Asset Classes'!$B$15:$BD$377,AW$21,FALSE)),VLOOKUP(MID($A145,4,5),'Project splits'!$C$5:$AM$346,AW$22,FALSE),VLOOKUP($A145,'Success Asset Classes'!$B$15:$BD$377,AW$21,FALSE)))</f>
        <v>0</v>
      </c>
      <c r="AX145" s="230">
        <f>IF($AR145=0,VLOOKUP(MID($A145,4,5),'Project splits'!$C$5:$AM$346,AX$22,FALSE),IF(ISNA(VLOOKUP($A145,'Success Asset Classes'!$B$15:$BD$377,AX$21,FALSE)),VLOOKUP(MID($A145,4,5),'Project splits'!$C$5:$AM$346,AX$22,FALSE),VLOOKUP($A145,'Success Asset Classes'!$B$15:$BD$377,AX$21,FALSE)))</f>
        <v>0</v>
      </c>
      <c r="AY145" s="230">
        <f>IF($AR145=0,VLOOKUP(MID($A145,4,5),'Project splits'!$C$5:$AM$346,AY$22,FALSE),IF(ISNA(VLOOKUP($A145,'Success Asset Classes'!$B$15:$BD$377,AY$21,FALSE)),VLOOKUP(MID($A145,4,5),'Project splits'!$C$5:$AM$346,AY$22,FALSE),VLOOKUP($A145,'Success Asset Classes'!$B$15:$BD$377,AY$21,FALSE)))</f>
        <v>0</v>
      </c>
      <c r="AZ145" s="230">
        <f>IF($AR145=0,VLOOKUP(MID($A145,4,5),'Project splits'!$C$5:$AM$346,AZ$22,FALSE),IF(ISNA(VLOOKUP($A145,'Success Asset Classes'!$B$15:$BD$377,AZ$21,FALSE)),VLOOKUP(MID($A145,4,5),'Project splits'!$C$5:$AM$346,AZ$22,FALSE),VLOOKUP($A145,'Success Asset Classes'!$B$15:$BD$377,AZ$21,FALSE)))</f>
        <v>0</v>
      </c>
      <c r="BA145" s="230">
        <f>IF($AR145=0,VLOOKUP(MID($A145,4,5),'Project splits'!$C$5:$AM$346,BA$22,FALSE),IF(ISNA(VLOOKUP($A145,'Success Asset Classes'!$B$15:$BD$377,BA$21,FALSE)),VLOOKUP(MID($A145,4,5),'Project splits'!$C$5:$AM$346,BA$22,FALSE),VLOOKUP($A145,'Success Asset Classes'!$B$15:$BD$377,BA$21,FALSE)))</f>
        <v>0</v>
      </c>
      <c r="BB145" s="230">
        <f>IF($AR145=0,VLOOKUP(MID($A145,4,5),'Project splits'!$C$5:$AM$346,BB$22,FALSE),IF(ISNA(VLOOKUP($A145,'Success Asset Classes'!$B$15:$BD$377,BB$21,FALSE)),VLOOKUP(MID($A145,4,5),'Project splits'!$C$5:$AM$346,BB$22,FALSE),VLOOKUP($A145,'Success Asset Classes'!$B$15:$BD$377,BB$21,FALSE)))</f>
        <v>0</v>
      </c>
      <c r="BC145" s="230">
        <f>IF($AR145=0,VLOOKUP(MID($A145,4,5),'Project splits'!$C$5:$AM$346,BC$22,FALSE),IF(ISNA(VLOOKUP($A145,'Success Asset Classes'!$B$15:$BD$377,BC$21,FALSE)),VLOOKUP(MID($A145,4,5),'Project splits'!$C$5:$AM$346,BC$22,FALSE),VLOOKUP($A145,'Success Asset Classes'!$B$15:$BD$377,BC$21,FALSE)))</f>
        <v>0</v>
      </c>
      <c r="BD145" s="230">
        <f>IF($AR145=0,VLOOKUP(MID($A145,4,5),'Project splits'!$C$5:$AM$346,BD$22,FALSE),IF(ISNA(VLOOKUP($A145,'Success Asset Classes'!$B$15:$BD$377,BD$21,FALSE)),VLOOKUP(MID($A145,4,5),'Project splits'!$C$5:$AM$346,BD$22,FALSE),VLOOKUP($A145,'Success Asset Classes'!$B$15:$BD$377,BD$21,FALSE)))</f>
        <v>0</v>
      </c>
      <c r="BE145" s="230">
        <f>IF($AR145=0,VLOOKUP(MID($A145,4,5),'Project splits'!$C$5:$AM$346,BE$22,FALSE),IF(ISNA(VLOOKUP($A145,'Success Asset Classes'!$B$15:$BD$377,BE$21,FALSE)),VLOOKUP(MID($A145,4,5),'Project splits'!$C$5:$AM$346,BE$22,FALSE),VLOOKUP($A145,'Success Asset Classes'!$B$15:$BD$377,BE$21,FALSE)))</f>
        <v>0</v>
      </c>
      <c r="BF145" s="230">
        <f>IF($AR145=0,VLOOKUP(MID($A145,4,5),'Project splits'!$C$5:$AM$346,BF$22,FALSE),IF(ISNA(VLOOKUP($A145,'Success Asset Classes'!$B$15:$BD$377,BF$21,FALSE)),VLOOKUP(MID($A145,4,5),'Project splits'!$C$5:$AM$346,BF$22,FALSE),VLOOKUP($A145,'Success Asset Classes'!$B$15:$BD$377,BF$21,FALSE)))</f>
        <v>0</v>
      </c>
      <c r="BG145" s="230">
        <f>IF($AR145=0,VLOOKUP(MID($A145,4,5),'Project splits'!$C$5:$AM$346,BG$22,FALSE),IF(ISNA(VLOOKUP($A145,'Success Asset Classes'!$B$15:$BD$377,BG$21,FALSE)),VLOOKUP(MID($A145,4,5),'Project splits'!$C$5:$AM$346,BG$22,FALSE),VLOOKUP($A145,'Success Asset Classes'!$B$15:$BD$377,BG$21,FALSE)))</f>
        <v>0</v>
      </c>
      <c r="BH145" s="230">
        <f>IF($AR145=0,VLOOKUP(MID($A145,4,5),'Project splits'!$C$5:$AM$346,BH$22,FALSE),IF(ISNA(VLOOKUP($A145,'Success Asset Classes'!$B$15:$BD$377,BH$21,FALSE)),VLOOKUP(MID($A145,4,5),'Project splits'!$C$5:$AM$346,BH$22,FALSE),VLOOKUP($A145,'Success Asset Classes'!$B$15:$BD$377,BH$21,FALSE)))</f>
        <v>0</v>
      </c>
      <c r="BI145" s="230">
        <f>IF($AR145=0,VLOOKUP(MID($A145,4,5),'Project splits'!$C$5:$AM$346,BI$22,FALSE),IF(ISNA(VLOOKUP($A145,'Success Asset Classes'!$B$15:$BD$377,BI$21,FALSE)),VLOOKUP(MID($A145,4,5),'Project splits'!$C$5:$AM$346,BI$22,FALSE),VLOOKUP($A145,'Success Asset Classes'!$B$15:$BD$377,BI$21,FALSE)))</f>
        <v>0</v>
      </c>
      <c r="BJ145" s="230">
        <f>IF($AR145=0,VLOOKUP(MID($A145,4,5),'Project splits'!$C$5:$AM$346,BJ$22,FALSE),IF(ISNA(VLOOKUP($A145,'Success Asset Classes'!$B$15:$BD$377,BJ$21,FALSE)),VLOOKUP(MID($A145,4,5),'Project splits'!$C$5:$AM$346,BJ$22,FALSE),VLOOKUP($A145,'Success Asset Classes'!$B$15:$BD$377,BJ$21,FALSE)))</f>
        <v>0</v>
      </c>
      <c r="BK145" s="230">
        <f>IF($AR145=0,VLOOKUP(MID($A145,4,5),'Project splits'!$C$5:$AM$346,BK$22,FALSE),IF(ISNA(VLOOKUP($A145,'Success Asset Classes'!$B$15:$BD$377,BK$21,FALSE)),VLOOKUP(MID($A145,4,5),'Project splits'!$C$5:$AM$346,BK$22,FALSE),VLOOKUP($A145,'Success Asset Classes'!$B$15:$BD$377,BK$21,FALSE)))</f>
        <v>0</v>
      </c>
      <c r="BL145" s="230">
        <f>IF($AR145=0,VLOOKUP(MID($A145,4,5),'Project splits'!$C$5:$AM$346,BL$22,FALSE),IF(ISNA(VLOOKUP($A145,'Success Asset Classes'!$B$15:$BD$377,BL$21,FALSE)),VLOOKUP(MID($A145,4,5),'Project splits'!$C$5:$AM$346,BL$22,FALSE),VLOOKUP($A145,'Success Asset Classes'!$B$15:$BD$377,BL$21,FALSE)))</f>
        <v>0</v>
      </c>
      <c r="BM145" s="230">
        <f>IF($AR145=0,VLOOKUP(MID($A145,4,5),'Project splits'!$C$5:$AM$346,BM$22,FALSE),IF(ISNA(VLOOKUP($A145,'Success Asset Classes'!$B$15:$BD$377,BM$21,FALSE)),VLOOKUP(MID($A145,4,5),'Project splits'!$C$5:$AM$346,BM$22,FALSE),VLOOKUP($A145,'Success Asset Classes'!$B$15:$BD$377,BM$21,FALSE)))</f>
        <v>0</v>
      </c>
      <c r="BN145" s="230">
        <f>IF($AR145=0,VLOOKUP(MID($A145,4,5),'Project splits'!$C$5:$AM$346,BN$22,FALSE),IF(ISNA(VLOOKUP($A145,'Success Asset Classes'!$B$15:$BD$377,BN$21,FALSE)),VLOOKUP(MID($A145,4,5),'Project splits'!$C$5:$AM$346,BN$22,FALSE),VLOOKUP($A145,'Success Asset Classes'!$B$15:$BD$377,BN$21,FALSE)))</f>
        <v>0</v>
      </c>
      <c r="BO145" s="230">
        <f>IF($AR145=0,VLOOKUP(MID($A145,4,5),'Project splits'!$C$5:$AM$346,BO$22,FALSE),IF(ISNA(VLOOKUP($A145,'Success Asset Classes'!$B$15:$BD$377,BO$21,FALSE)),VLOOKUP(MID($A145,4,5),'Project splits'!$C$5:$AM$346,BO$22,FALSE),VLOOKUP($A145,'Success Asset Classes'!$B$15:$BD$377,BO$21,FALSE)))</f>
        <v>0</v>
      </c>
      <c r="BP145" s="230">
        <f>IF($AR145=0,VLOOKUP(MID($A145,4,5),'Project splits'!$C$5:$AM$346,BP$22,FALSE),IF(ISNA(VLOOKUP($A145,'Success Asset Classes'!$B$15:$BD$377,BP$21,FALSE)),VLOOKUP(MID($A145,4,5),'Project splits'!$C$5:$AM$346,BP$22,FALSE),VLOOKUP($A145,'Success Asset Classes'!$B$15:$BD$377,BP$21,FALSE)))</f>
        <v>0</v>
      </c>
      <c r="BQ145" s="230">
        <f>IF($AR145=0,VLOOKUP(MID($A145,4,5),'Project splits'!$C$5:$AM$346,BQ$22,FALSE),IF(ISNA(VLOOKUP($A145,'Success Asset Classes'!$B$15:$BD$377,BQ$21,FALSE)),VLOOKUP(MID($A145,4,5),'Project splits'!$C$5:$AM$346,BQ$22,FALSE),VLOOKUP($A145,'Success Asset Classes'!$B$15:$BD$377,BQ$21,FALSE)))</f>
        <v>0</v>
      </c>
      <c r="BR145" s="230">
        <f>IF($AR145=0,VLOOKUP(MID($A145,4,5),'Project splits'!$C$5:$AM$346,BR$22,FALSE),IF(ISNA(VLOOKUP($A145,'Success Asset Classes'!$B$15:$BD$377,BR$21,FALSE)),VLOOKUP(MID($A145,4,5),'Project splits'!$C$5:$AM$346,BR$22,FALSE),VLOOKUP($A145,'Success Asset Classes'!$B$15:$BD$377,BR$21,FALSE)))</f>
        <v>0</v>
      </c>
      <c r="BS145" s="247">
        <f t="shared" si="49"/>
        <v>1</v>
      </c>
      <c r="BT145" s="249">
        <f>1+IF(ISNA(VLOOKUP($A145,'Project labour content'!$A$7:$D$255,'Project labour content'!$D$1,FALSE)),VLOOKUP($D145,'Project labour content'!$F$6:$G$15,'Project labour content'!$G$1,FALSE),VLOOKUP($A145,'Project labour content'!$A$7:$D$255,'Project labour content'!$D$1,FALSE))*LabEsc22*1</f>
        <v>1.0004541910001987</v>
      </c>
      <c r="BU145" s="249">
        <f>1+IF(ISNA(VLOOKUP($A145,'Project labour content'!$A$7:$D$255,'Project labour content'!$D$1,FALSE)),VLOOKUP($D145,'Project labour content'!$F$6:$G$15,'Project labour content'!$G$1,FALSE),VLOOKUP($A145,'Project labour content'!$A$7:$D$255,'Project labour content'!$D$1,FALSE))*LabEsc23*1</f>
        <v>1.0009105621171985</v>
      </c>
      <c r="BV145" s="249">
        <f>1+IF(ISNA(VLOOKUP($A145,'Project labour content'!$A$7:$D$255,'Project labour content'!$D$1,FALSE)),VLOOKUP($D145,'Project labour content'!$F$6:$G$15,'Project labour content'!$G$1,FALSE),VLOOKUP($A145,'Project labour content'!$A$7:$D$255,'Project labour content'!$D$1,FALSE))*LabEsc24*1</f>
        <v>1.0013404637094123</v>
      </c>
      <c r="BW145" s="249">
        <f>1+IF(ISNA(VLOOKUP($A145,'Project labour content'!$A$7:$D$255,'Project labour content'!$D$1,FALSE)),VLOOKUP($D145,'Project labour content'!$F$6:$G$15,'Project labour content'!$G$1,FALSE),VLOOKUP($A145,'Project labour content'!$A$7:$D$255,'Project labour content'!$D$1,FALSE))*LabEsc25*1</f>
        <v>1.0019162452419172</v>
      </c>
      <c r="BX145" s="249">
        <f>1+IF(ISNA(VLOOKUP($A145,'Project labour content'!$A$7:$D$255,'Project labour content'!$D$1,FALSE)),VLOOKUP($D145,'Project labour content'!$F$6:$G$15,'Project labour content'!$G$1,FALSE),VLOOKUP($A145,'Project labour content'!$A$7:$D$255,'Project labour content'!$D$1,FALSE))*LabEsc26*1</f>
        <v>1.0025437511487589</v>
      </c>
      <c r="BY145" s="249">
        <f>1+IF(ISNA(VLOOKUP($A145,'Project labour content'!$A$7:$D$255,'Project labour content'!$D$1,FALSE)),VLOOKUP($D145,'Project labour content'!$F$6:$G$15,'Project labour content'!$G$1,FALSE),VLOOKUP($A145,'Project labour content'!$A$7:$D$255,'Project labour content'!$D$1,FALSE))*LabEsc27*1</f>
        <v>1.0029324186535196</v>
      </c>
      <c r="BZ145" s="249">
        <f>1+IF(ISNA(VLOOKUP($A145,'Project labour content'!$A$7:$D$255,'Project labour content'!$D$1,FALSE)),VLOOKUP($D145,'Project labour content'!$F$6:$G$15,'Project labour content'!$G$1,FALSE),VLOOKUP($A145,'Project labour content'!$A$7:$D$255,'Project labour content'!$D$1,FALSE))*LabEsc28*1</f>
        <v>1.0032250852846045</v>
      </c>
      <c r="CA145" s="249">
        <f>1+IF(ISNA(VLOOKUP($A145,'Project labour content'!$A$7:$D$255,'Project labour content'!$D$1,FALSE)),VLOOKUP($D145,'Project labour content'!$F$6:$G$15,'Project labour content'!$G$1,FALSE),VLOOKUP($A145,'Project labour content'!$A$7:$D$255,'Project labour content'!$D$1,FALSE))*LabEsc29*1</f>
        <v>1.0036947566941694</v>
      </c>
      <c r="CB145" s="250" t="str">
        <f>IF(ISNA(VLOOKUP($A145,'Project labour content'!$A$7:$D$255,'Project labour content'!$D$1,FALSE)),"Category","Project")</f>
        <v>Project</v>
      </c>
      <c r="CD145" s="247" t="str">
        <f t="shared" si="50"/>
        <v>12027</v>
      </c>
      <c r="CE145" s="3"/>
    </row>
    <row r="146" spans="1:83" x14ac:dyDescent="0.15">
      <c r="A146" s="11" t="s">
        <v>216</v>
      </c>
      <c r="B146" s="11" t="str">
        <f>VLOOKUP($A146,'Incurred Real 2022$'!$A$25:$AC$426,'Incurred Real 2022$'!B$1,FALSE)</f>
        <v>Furniture and Building Upgrades 2019/20</v>
      </c>
      <c r="C146" s="11" t="str">
        <f>VLOOKUP($A146,'Incurred Real 2022$'!$A$25:$AC$426,'Incurred Real 2022$'!C$1,FALSE)</f>
        <v>ExAnte</v>
      </c>
      <c r="D146" s="11" t="str">
        <f>VLOOKUP($A146,'Incurred Real 2022$'!$A$25:$AC$426,'Incurred Real 2022$'!D$1,FALSE)</f>
        <v>Facilities</v>
      </c>
      <c r="E146" s="11" t="str">
        <f>VLOOKUP($A146,'Incurred Real 2022$'!$A$25:$AC$426,'Incurred Real 2022$'!E$1,FALSE)</f>
        <v>Closed</v>
      </c>
      <c r="F146" s="105" t="str">
        <f>IF(VLOOKUP($A146,'Incurred Real 2022$'!$A$25:$AC$426,'Incurred Real 2022$'!F$1,FALSE)=0,"",VLOOKUP($A146,'Incurred Real 2022$'!$A$25:$AC$426,'Incurred Real 2022$'!F$1,FALSE))</f>
        <v/>
      </c>
      <c r="G146" s="105" t="str">
        <f>IF(VLOOKUP($A146,'Incurred Real 2022$'!$A$25:$AC$426,'Incurred Real 2022$'!G$1,FALSE)=0,"",VLOOKUP($A146,'Incurred Real 2022$'!$A$25:$AC$426,'Incurred Real 2022$'!G$1,FALSE))</f>
        <v/>
      </c>
      <c r="H146" s="105" t="str">
        <f>IF(VLOOKUP($A146,'Incurred Real 2022$'!$A$25:$AC$426,'Incurred Real 2022$'!H$1,FALSE)=0,"",VLOOKUP($A146,'Incurred Real 2022$'!$A$25:$AC$426,'Incurred Real 2022$'!H$1,FALSE))</f>
        <v/>
      </c>
      <c r="I146" s="105" t="str">
        <f>IF(VLOOKUP($A146,'Incurred Real 2022$'!$A$25:$AC$426,'Incurred Real 2022$'!I$1,FALSE)=0,"",VLOOKUP($A146,'Incurred Real 2022$'!$A$25:$AC$426,'Incurred Real 2022$'!I$1,FALSE))</f>
        <v/>
      </c>
      <c r="J146" s="105" t="str">
        <f>IF(VLOOKUP($A146,'Incurred Real 2022$'!$A$25:$AC$426,'Incurred Real 2022$'!J$1,FALSE)=0,"",VLOOKUP($A146,'Incurred Real 2022$'!$A$25:$AC$426,'Incurred Real 2022$'!J$1,FALSE))</f>
        <v/>
      </c>
      <c r="K146" s="105" t="str">
        <f>IF(VLOOKUP($A146,'Incurred Real 2022$'!$A$25:$AC$426,'Incurred Real 2022$'!K$1,FALSE)=0,"",VLOOKUP($A146,'Incurred Real 2022$'!$A$25:$AC$426,'Incurred Real 2022$'!K$1,FALSE))</f>
        <v/>
      </c>
      <c r="L146" s="105" t="str">
        <f>IF(VLOOKUP($A146,'Incurred Real 2022$'!$A$25:$AC$426,'Incurred Real 2022$'!L$1,FALSE)=0,"",VLOOKUP($A146,'Incurred Real 2022$'!$A$25:$AC$426,'Incurred Real 2022$'!L$1,FALSE))</f>
        <v/>
      </c>
      <c r="M146" s="105" t="str">
        <f>IF(VLOOKUP($A146,'Incurred Real 2022$'!$A$25:$AC$426,'Incurred Real 2022$'!M$1,FALSE)=0,"",VLOOKUP($A146,'Incurred Real 2022$'!$A$25:$AC$426,'Incurred Real 2022$'!M$1,FALSE))</f>
        <v/>
      </c>
      <c r="N146" s="105" t="str">
        <f>IF(VLOOKUP($A146,'Incurred Real 2022$'!$A$25:$AC$426,'Incurred Real 2022$'!N$1,FALSE)=0,"",VLOOKUP($A146,'Incurred Real 2022$'!$A$25:$AC$426,'Incurred Real 2022$'!N$1,FALSE))</f>
        <v/>
      </c>
      <c r="O146" s="105" t="str">
        <f>IF(VLOOKUP($A146,'Incurred Real 2022$'!$A$25:$AC$426,'Incurred Real 2022$'!O$1,FALSE)=0,"",VLOOKUP($A146,'Incurred Real 2022$'!$A$25:$AC$426,'Incurred Real 2022$'!O$1,FALSE))</f>
        <v/>
      </c>
      <c r="P146" s="105" t="str">
        <f>IF(VLOOKUP($A146,'Incurred Real 2022$'!$A$25:$AC$426,'Incurred Real 2022$'!P$1,FALSE)=0,"",VLOOKUP($A146,'Incurred Real 2022$'!$A$25:$AC$426,'Incurred Real 2022$'!P$1,FALSE))</f>
        <v/>
      </c>
      <c r="Q146" s="105" t="str">
        <f>IF(VLOOKUP($A146,'Incurred Real 2022$'!$A$25:$AC$426,'Incurred Real 2022$'!Q$1,FALSE)=0,"",VLOOKUP($A146,'Incurred Real 2022$'!$A$25:$AC$426,'Incurred Real 2022$'!Q$1,FALSE))</f>
        <v/>
      </c>
      <c r="R146" s="105" t="str">
        <f>IF(VLOOKUP($A146,'Incurred Real 2022$'!$A$25:$AC$426,'Incurred Real 2022$'!R$1,FALSE)=0,"",VLOOKUP($A146,'Incurred Real 2022$'!$A$25:$AC$426,'Incurred Real 2022$'!R$1,FALSE))</f>
        <v/>
      </c>
      <c r="S146" s="105" t="str">
        <f>IF(VLOOKUP($A146,'Incurred Real 2022$'!$A$25:$AC$426,'Incurred Real 2022$'!S$1,FALSE)=0,"",VLOOKUP($A146,'Incurred Real 2022$'!$A$25:$AC$426,'Incurred Real 2022$'!S$1,FALSE))</f>
        <v/>
      </c>
      <c r="T146" s="105">
        <f>IF(VLOOKUP($A146,'Incurred Real 2022$'!$A$25:$AC$426,'Incurred Real 2022$'!T$1,FALSE)=0,"",VLOOKUP($A146,'Incurred Real 2022$'!$A$25:$AC$426,'Incurred Real 2022$'!T$1,FALSE))</f>
        <v>313490.03999999998</v>
      </c>
      <c r="U146" s="105" t="str">
        <f>IF(VLOOKUP($A146,'Incurred Real 2022$'!$A$25:$AC$426,'Incurred Real 2022$'!U$1,FALSE)=0,"",VLOOKUP($A146,'Incurred Real 2022$'!$A$25:$AC$426,'Incurred Real 2022$'!U$1,FALSE))</f>
        <v/>
      </c>
      <c r="V146" s="13" t="str">
        <f>IF(ISTEXT(VLOOKUP($A146,'Incurred Real 2022$'!$A$25:$AC$426,'Incurred Real 2022$'!V$1,FALSE)),"",(VLOOKUP($A146,'Incurred Real 2022$'!$A$25:$AC$426,'Incurred Real 2022$'!V$1,FALSE))*BT146*Incurred_Real!V$15)</f>
        <v/>
      </c>
      <c r="W146" s="13" t="str">
        <f>IF(ISTEXT(VLOOKUP($A146,'Incurred Real 2022$'!$A$25:$AC$426,'Incurred Real 2022$'!W$1,FALSE)),"",(VLOOKUP($A146,'Incurred Real 2022$'!$A$25:$AC$426,'Incurred Real 2022$'!W$1,FALSE))*BU146*Incurred_Real!W$15)</f>
        <v/>
      </c>
      <c r="X146" s="220" t="str">
        <f>IF(ISTEXT(VLOOKUP($A146,'Incurred Real 2022$'!$A$25:$AC$426,'Incurred Real 2022$'!X$1,FALSE)),"",(VLOOKUP($A146,'Incurred Real 2022$'!$A$25:$AC$426,'Incurred Real 2022$'!X$1,FALSE))*BV146*Incurred_Real!X$15)</f>
        <v/>
      </c>
      <c r="Y146" s="217" t="str">
        <f>IF(ISTEXT(VLOOKUP($A146,'Incurred Real 2022$'!$A$25:$AC$426,'Incurred Real 2022$'!Y$1,FALSE)),"",(VLOOKUP($A146,'Incurred Real 2022$'!$A$25:$AC$426,'Incurred Real 2022$'!Y$1,FALSE))*BW146*Incurred_Real!Y$15)</f>
        <v/>
      </c>
      <c r="Z146" s="13" t="str">
        <f>IF(ISTEXT(VLOOKUP($A146,'Incurred Real 2022$'!$A$25:$AC$426,'Incurred Real 2022$'!Z$1,FALSE)),"",(VLOOKUP($A146,'Incurred Real 2022$'!$A$25:$AC$426,'Incurred Real 2022$'!Z$1,FALSE))*BX146*Incurred_Real!Z$15)</f>
        <v/>
      </c>
      <c r="AA146" s="13" t="str">
        <f>IF(ISTEXT(VLOOKUP($A146,'Incurred Real 2022$'!$A$25:$AC$426,'Incurred Real 2022$'!AA$1,FALSE)),"",(VLOOKUP($A146,'Incurred Real 2022$'!$A$25:$AC$426,'Incurred Real 2022$'!AA$1,FALSE))*BY146*Incurred_Real!AA$15)</f>
        <v/>
      </c>
      <c r="AB146" s="13" t="str">
        <f>IF(ISTEXT(VLOOKUP($A146,'Incurred Real 2022$'!$A$25:$AC$426,'Incurred Real 2022$'!AB$1,FALSE)),"",(VLOOKUP($A146,'Incurred Real 2022$'!$A$25:$AC$426,'Incurred Real 2022$'!AB$1,FALSE))*BZ146*Incurred_Real!AB$15)</f>
        <v/>
      </c>
      <c r="AC146" s="13" t="str">
        <f>IF(ISTEXT(VLOOKUP($A146,'Incurred Real 2022$'!$A$25:$AC$426,'Incurred Real 2022$'!AC$1,FALSE)),"",(VLOOKUP($A146,'Incurred Real 2022$'!$A$25:$AC$426,'Incurred Real 2022$'!AC$1,FALSE))*CA146*Incurred_Real!AC$15)</f>
        <v/>
      </c>
      <c r="AD146" s="221">
        <f t="shared" si="45"/>
        <v>313490.03999999998</v>
      </c>
      <c r="AE146" s="221">
        <f t="shared" si="46"/>
        <v>313490.03999999998</v>
      </c>
      <c r="AF146" s="239">
        <f t="shared" si="51"/>
        <v>378110.65684213385</v>
      </c>
      <c r="AG146" s="222">
        <f t="shared" si="47"/>
        <v>313490.03999999998</v>
      </c>
      <c r="AH146" s="223">
        <f t="shared" si="54"/>
        <v>1.2061329184242469</v>
      </c>
      <c r="AI146" s="224">
        <f t="shared" si="48"/>
        <v>2020</v>
      </c>
      <c r="AJ146" s="225">
        <f>VLOOKUP($A146,Project_Commissioning!$C$4:$H$355,Project_Commissioning!F$1,FALSE)</f>
        <v>44498</v>
      </c>
      <c r="AK146" s="226">
        <f>VLOOKUP($A146,Project_Commissioning!$C$4:$H$355,Project_Commissioning!G$1,FALSE)</f>
        <v>2022</v>
      </c>
      <c r="AL146" s="225" t="str">
        <f>IF(VLOOKUP($A146,Project_Commissioning!$C$4:$H$355,Project_Commissioning!H$1,FALSE)=0,"",VLOOKUP($A146,Project_Commissioning!$C$4:$H$355,Project_Commissioning!H$1,FALSE))</f>
        <v/>
      </c>
      <c r="AM146" s="237">
        <f t="shared" si="52"/>
        <v>335829.72566582268</v>
      </c>
      <c r="AN146" s="221" cm="1">
        <f t="array" ref="AN146">IF(ROUND(AE146,0)=0,0,LOOKUP(2,1/(F146:AC146&lt;&gt;""),F146:AC146))</f>
        <v>313490.03999999998</v>
      </c>
      <c r="AO146" s="221">
        <f t="shared" si="53"/>
        <v>0</v>
      </c>
      <c r="AP146" s="79"/>
      <c r="AQ146" s="20"/>
      <c r="AR146" s="245">
        <f>IF(ISNA(VLOOKUP($A146,'Success Asset Classes'!$B$15:$AA$114,'Success Asset Classes'!$AA$1,FALSE)),0,VLOOKUP($A146,'Success Asset Classes'!$B$15:$AA$114,'Success Asset Classes'!$AA$1,FALSE))</f>
        <v>0</v>
      </c>
      <c r="AS146" s="230">
        <f>IF($AR146=0,VLOOKUP(MID($A146,4,5),'Project splits'!$C$5:$AM$346,AS$22,FALSE),IF(ISNA(VLOOKUP($A146,'Success Asset Classes'!$B$15:$BD$377,AS$21,FALSE)),VLOOKUP(MID($A146,4,5),'Project splits'!$C$5:$AM$346,AS$22,FALSE),VLOOKUP($A146,'Success Asset Classes'!$B$15:$BD$377,AS$21,FALSE)))</f>
        <v>0.69957081545064381</v>
      </c>
      <c r="AT146" s="230">
        <f>IF($AR146=0,VLOOKUP(MID($A146,4,5),'Project splits'!$C$5:$AM$346,AT$22,FALSE),IF(ISNA(VLOOKUP($A146,'Success Asset Classes'!$B$15:$BD$377,AT$21,FALSE)),VLOOKUP(MID($A146,4,5),'Project splits'!$C$5:$AM$346,AT$22,FALSE),VLOOKUP($A146,'Success Asset Classes'!$B$15:$BD$377,AT$21,FALSE)))</f>
        <v>0</v>
      </c>
      <c r="AU146" s="230">
        <f>IF($AR146=0,VLOOKUP(MID($A146,4,5),'Project splits'!$C$5:$AM$346,AU$22,FALSE),IF(ISNA(VLOOKUP($A146,'Success Asset Classes'!$B$15:$BD$377,AU$21,FALSE)),VLOOKUP(MID($A146,4,5),'Project splits'!$C$5:$AM$346,AU$22,FALSE),VLOOKUP($A146,'Success Asset Classes'!$B$15:$BD$377,AU$21,FALSE)))</f>
        <v>0</v>
      </c>
      <c r="AV146" s="230">
        <f>IF($AR146=0,VLOOKUP(MID($A146,4,5),'Project splits'!$C$5:$AM$346,AV$22,FALSE),IF(ISNA(VLOOKUP($A146,'Success Asset Classes'!$B$15:$BD$377,AV$21,FALSE)),VLOOKUP(MID($A146,4,5),'Project splits'!$C$5:$AM$346,AV$22,FALSE),VLOOKUP($A146,'Success Asset Classes'!$B$15:$BD$377,AV$21,FALSE)))</f>
        <v>0</v>
      </c>
      <c r="AW146" s="230">
        <f>IF($AR146=0,VLOOKUP(MID($A146,4,5),'Project splits'!$C$5:$AM$346,AW$22,FALSE),IF(ISNA(VLOOKUP($A146,'Success Asset Classes'!$B$15:$BD$377,AW$21,FALSE)),VLOOKUP(MID($A146,4,5),'Project splits'!$C$5:$AM$346,AW$22,FALSE),VLOOKUP($A146,'Success Asset Classes'!$B$15:$BD$377,AW$21,FALSE)))</f>
        <v>0</v>
      </c>
      <c r="AX146" s="230">
        <f>IF($AR146=0,VLOOKUP(MID($A146,4,5),'Project splits'!$C$5:$AM$346,AX$22,FALSE),IF(ISNA(VLOOKUP($A146,'Success Asset Classes'!$B$15:$BD$377,AX$21,FALSE)),VLOOKUP(MID($A146,4,5),'Project splits'!$C$5:$AM$346,AX$22,FALSE),VLOOKUP($A146,'Success Asset Classes'!$B$15:$BD$377,AX$21,FALSE)))</f>
        <v>0</v>
      </c>
      <c r="AY146" s="230">
        <f>IF($AR146=0,VLOOKUP(MID($A146,4,5),'Project splits'!$C$5:$AM$346,AY$22,FALSE),IF(ISNA(VLOOKUP($A146,'Success Asset Classes'!$B$15:$BD$377,AY$21,FALSE)),VLOOKUP(MID($A146,4,5),'Project splits'!$C$5:$AM$346,AY$22,FALSE),VLOOKUP($A146,'Success Asset Classes'!$B$15:$BD$377,AY$21,FALSE)))</f>
        <v>0</v>
      </c>
      <c r="AZ146" s="230">
        <f>IF($AR146=0,VLOOKUP(MID($A146,4,5),'Project splits'!$C$5:$AM$346,AZ$22,FALSE),IF(ISNA(VLOOKUP($A146,'Success Asset Classes'!$B$15:$BD$377,AZ$21,FALSE)),VLOOKUP(MID($A146,4,5),'Project splits'!$C$5:$AM$346,AZ$22,FALSE),VLOOKUP($A146,'Success Asset Classes'!$B$15:$BD$377,AZ$21,FALSE)))</f>
        <v>0.30042918454935619</v>
      </c>
      <c r="BA146" s="230">
        <f>IF($AR146=0,VLOOKUP(MID($A146,4,5),'Project splits'!$C$5:$AM$346,BA$22,FALSE),IF(ISNA(VLOOKUP($A146,'Success Asset Classes'!$B$15:$BD$377,BA$21,FALSE)),VLOOKUP(MID($A146,4,5),'Project splits'!$C$5:$AM$346,BA$22,FALSE),VLOOKUP($A146,'Success Asset Classes'!$B$15:$BD$377,BA$21,FALSE)))</f>
        <v>0</v>
      </c>
      <c r="BB146" s="230">
        <f>IF($AR146=0,VLOOKUP(MID($A146,4,5),'Project splits'!$C$5:$AM$346,BB$22,FALSE),IF(ISNA(VLOOKUP($A146,'Success Asset Classes'!$B$15:$BD$377,BB$21,FALSE)),VLOOKUP(MID($A146,4,5),'Project splits'!$C$5:$AM$346,BB$22,FALSE),VLOOKUP($A146,'Success Asset Classes'!$B$15:$BD$377,BB$21,FALSE)))</f>
        <v>0</v>
      </c>
      <c r="BC146" s="230">
        <f>IF($AR146=0,VLOOKUP(MID($A146,4,5),'Project splits'!$C$5:$AM$346,BC$22,FALSE),IF(ISNA(VLOOKUP($A146,'Success Asset Classes'!$B$15:$BD$377,BC$21,FALSE)),VLOOKUP(MID($A146,4,5),'Project splits'!$C$5:$AM$346,BC$22,FALSE),VLOOKUP($A146,'Success Asset Classes'!$B$15:$BD$377,BC$21,FALSE)))</f>
        <v>0</v>
      </c>
      <c r="BD146" s="230">
        <f>IF($AR146=0,VLOOKUP(MID($A146,4,5),'Project splits'!$C$5:$AM$346,BD$22,FALSE),IF(ISNA(VLOOKUP($A146,'Success Asset Classes'!$B$15:$BD$377,BD$21,FALSE)),VLOOKUP(MID($A146,4,5),'Project splits'!$C$5:$AM$346,BD$22,FALSE),VLOOKUP($A146,'Success Asset Classes'!$B$15:$BD$377,BD$21,FALSE)))</f>
        <v>0</v>
      </c>
      <c r="BE146" s="230">
        <f>IF($AR146=0,VLOOKUP(MID($A146,4,5),'Project splits'!$C$5:$AM$346,BE$22,FALSE),IF(ISNA(VLOOKUP($A146,'Success Asset Classes'!$B$15:$BD$377,BE$21,FALSE)),VLOOKUP(MID($A146,4,5),'Project splits'!$C$5:$AM$346,BE$22,FALSE),VLOOKUP($A146,'Success Asset Classes'!$B$15:$BD$377,BE$21,FALSE)))</f>
        <v>0</v>
      </c>
      <c r="BF146" s="230">
        <f>IF($AR146=0,VLOOKUP(MID($A146,4,5),'Project splits'!$C$5:$AM$346,BF$22,FALSE),IF(ISNA(VLOOKUP($A146,'Success Asset Classes'!$B$15:$BD$377,BF$21,FALSE)),VLOOKUP(MID($A146,4,5),'Project splits'!$C$5:$AM$346,BF$22,FALSE),VLOOKUP($A146,'Success Asset Classes'!$B$15:$BD$377,BF$21,FALSE)))</f>
        <v>0</v>
      </c>
      <c r="BG146" s="230">
        <f>IF($AR146=0,VLOOKUP(MID($A146,4,5),'Project splits'!$C$5:$AM$346,BG$22,FALSE),IF(ISNA(VLOOKUP($A146,'Success Asset Classes'!$B$15:$BD$377,BG$21,FALSE)),VLOOKUP(MID($A146,4,5),'Project splits'!$C$5:$AM$346,BG$22,FALSE),VLOOKUP($A146,'Success Asset Classes'!$B$15:$BD$377,BG$21,FALSE)))</f>
        <v>0</v>
      </c>
      <c r="BH146" s="230">
        <f>IF($AR146=0,VLOOKUP(MID($A146,4,5),'Project splits'!$C$5:$AM$346,BH$22,FALSE),IF(ISNA(VLOOKUP($A146,'Success Asset Classes'!$B$15:$BD$377,BH$21,FALSE)),VLOOKUP(MID($A146,4,5),'Project splits'!$C$5:$AM$346,BH$22,FALSE),VLOOKUP($A146,'Success Asset Classes'!$B$15:$BD$377,BH$21,FALSE)))</f>
        <v>0</v>
      </c>
      <c r="BI146" s="230">
        <f>IF($AR146=0,VLOOKUP(MID($A146,4,5),'Project splits'!$C$5:$AM$346,BI$22,FALSE),IF(ISNA(VLOOKUP($A146,'Success Asset Classes'!$B$15:$BD$377,BI$21,FALSE)),VLOOKUP(MID($A146,4,5),'Project splits'!$C$5:$AM$346,BI$22,FALSE),VLOOKUP($A146,'Success Asset Classes'!$B$15:$BD$377,BI$21,FALSE)))</f>
        <v>0</v>
      </c>
      <c r="BJ146" s="230">
        <f>IF($AR146=0,VLOOKUP(MID($A146,4,5),'Project splits'!$C$5:$AM$346,BJ$22,FALSE),IF(ISNA(VLOOKUP($A146,'Success Asset Classes'!$B$15:$BD$377,BJ$21,FALSE)),VLOOKUP(MID($A146,4,5),'Project splits'!$C$5:$AM$346,BJ$22,FALSE),VLOOKUP($A146,'Success Asset Classes'!$B$15:$BD$377,BJ$21,FALSE)))</f>
        <v>0</v>
      </c>
      <c r="BK146" s="230">
        <f>IF($AR146=0,VLOOKUP(MID($A146,4,5),'Project splits'!$C$5:$AM$346,BK$22,FALSE),IF(ISNA(VLOOKUP($A146,'Success Asset Classes'!$B$15:$BD$377,BK$21,FALSE)),VLOOKUP(MID($A146,4,5),'Project splits'!$C$5:$AM$346,BK$22,FALSE),VLOOKUP($A146,'Success Asset Classes'!$B$15:$BD$377,BK$21,FALSE)))</f>
        <v>0</v>
      </c>
      <c r="BL146" s="230">
        <f>IF($AR146=0,VLOOKUP(MID($A146,4,5),'Project splits'!$C$5:$AM$346,BL$22,FALSE),IF(ISNA(VLOOKUP($A146,'Success Asset Classes'!$B$15:$BD$377,BL$21,FALSE)),VLOOKUP(MID($A146,4,5),'Project splits'!$C$5:$AM$346,BL$22,FALSE),VLOOKUP($A146,'Success Asset Classes'!$B$15:$BD$377,BL$21,FALSE)))</f>
        <v>0</v>
      </c>
      <c r="BM146" s="230">
        <f>IF($AR146=0,VLOOKUP(MID($A146,4,5),'Project splits'!$C$5:$AM$346,BM$22,FALSE),IF(ISNA(VLOOKUP($A146,'Success Asset Classes'!$B$15:$BD$377,BM$21,FALSE)),VLOOKUP(MID($A146,4,5),'Project splits'!$C$5:$AM$346,BM$22,FALSE),VLOOKUP($A146,'Success Asset Classes'!$B$15:$BD$377,BM$21,FALSE)))</f>
        <v>0</v>
      </c>
      <c r="BN146" s="230">
        <f>IF($AR146=0,VLOOKUP(MID($A146,4,5),'Project splits'!$C$5:$AM$346,BN$22,FALSE),IF(ISNA(VLOOKUP($A146,'Success Asset Classes'!$B$15:$BD$377,BN$21,FALSE)),VLOOKUP(MID($A146,4,5),'Project splits'!$C$5:$AM$346,BN$22,FALSE),VLOOKUP($A146,'Success Asset Classes'!$B$15:$BD$377,BN$21,FALSE)))</f>
        <v>0</v>
      </c>
      <c r="BO146" s="230">
        <f>IF($AR146=0,VLOOKUP(MID($A146,4,5),'Project splits'!$C$5:$AM$346,BO$22,FALSE),IF(ISNA(VLOOKUP($A146,'Success Asset Classes'!$B$15:$BD$377,BO$21,FALSE)),VLOOKUP(MID($A146,4,5),'Project splits'!$C$5:$AM$346,BO$22,FALSE),VLOOKUP($A146,'Success Asset Classes'!$B$15:$BD$377,BO$21,FALSE)))</f>
        <v>0</v>
      </c>
      <c r="BP146" s="230">
        <f>IF($AR146=0,VLOOKUP(MID($A146,4,5),'Project splits'!$C$5:$AM$346,BP$22,FALSE),IF(ISNA(VLOOKUP($A146,'Success Asset Classes'!$B$15:$BD$377,BP$21,FALSE)),VLOOKUP(MID($A146,4,5),'Project splits'!$C$5:$AM$346,BP$22,FALSE),VLOOKUP($A146,'Success Asset Classes'!$B$15:$BD$377,BP$21,FALSE)))</f>
        <v>0</v>
      </c>
      <c r="BQ146" s="230">
        <f>IF($AR146=0,VLOOKUP(MID($A146,4,5),'Project splits'!$C$5:$AM$346,BQ$22,FALSE),IF(ISNA(VLOOKUP($A146,'Success Asset Classes'!$B$15:$BD$377,BQ$21,FALSE)),VLOOKUP(MID($A146,4,5),'Project splits'!$C$5:$AM$346,BQ$22,FALSE),VLOOKUP($A146,'Success Asset Classes'!$B$15:$BD$377,BQ$21,FALSE)))</f>
        <v>0</v>
      </c>
      <c r="BR146" s="230">
        <f>IF($AR146=0,VLOOKUP(MID($A146,4,5),'Project splits'!$C$5:$AM$346,BR$22,FALSE),IF(ISNA(VLOOKUP($A146,'Success Asset Classes'!$B$15:$BD$377,BR$21,FALSE)),VLOOKUP(MID($A146,4,5),'Project splits'!$C$5:$AM$346,BR$22,FALSE),VLOOKUP($A146,'Success Asset Classes'!$B$15:$BD$377,BR$21,FALSE)))</f>
        <v>0</v>
      </c>
      <c r="BS146" s="247">
        <f t="shared" si="49"/>
        <v>1</v>
      </c>
      <c r="BT146" s="249">
        <f>1+IF(ISNA(VLOOKUP($A146,'Project labour content'!$A$7:$D$255,'Project labour content'!$D$1,FALSE)),VLOOKUP($D146,'Project labour content'!$F$6:$G$15,'Project labour content'!$G$1,FALSE),VLOOKUP($A146,'Project labour content'!$A$7:$D$255,'Project labour content'!$D$1,FALSE))*LabEsc22*1</f>
        <v>1.0018661130890889</v>
      </c>
      <c r="BU146" s="249">
        <f>1+IF(ISNA(VLOOKUP($A146,'Project labour content'!$A$7:$D$255,'Project labour content'!$D$1,FALSE)),VLOOKUP($D146,'Project labour content'!$F$6:$G$15,'Project labour content'!$G$1,FALSE),VLOOKUP($A146,'Project labour content'!$A$7:$D$255,'Project labour content'!$D$1,FALSE))*LabEsc23*1</f>
        <v>1.0037411835210055</v>
      </c>
      <c r="BV146" s="249">
        <f>1+IF(ISNA(VLOOKUP($A146,'Project labour content'!$A$7:$D$255,'Project labour content'!$D$1,FALSE)),VLOOKUP($D146,'Project labour content'!$F$6:$G$15,'Project labour content'!$G$1,FALSE),VLOOKUP($A146,'Project labour content'!$A$7:$D$255,'Project labour content'!$D$1,FALSE))*LabEsc24*1</f>
        <v>1.005507499867871</v>
      </c>
      <c r="BW146" s="249">
        <f>1+IF(ISNA(VLOOKUP($A146,'Project labour content'!$A$7:$D$255,'Project labour content'!$D$1,FALSE)),VLOOKUP($D146,'Project labour content'!$F$6:$G$15,'Project labour content'!$G$1,FALSE),VLOOKUP($A146,'Project labour content'!$A$7:$D$255,'Project labour content'!$D$1,FALSE))*LabEsc25*1</f>
        <v>1.0078731862284394</v>
      </c>
      <c r="BX146" s="249">
        <f>1+IF(ISNA(VLOOKUP($A146,'Project labour content'!$A$7:$D$255,'Project labour content'!$D$1,FALSE)),VLOOKUP($D146,'Project labour content'!$F$6:$G$15,'Project labour content'!$G$1,FALSE),VLOOKUP($A146,'Project labour content'!$A$7:$D$255,'Project labour content'!$D$1,FALSE))*LabEsc26*1</f>
        <v>1.0104513900803989</v>
      </c>
      <c r="BY146" s="249">
        <f>1+IF(ISNA(VLOOKUP($A146,'Project labour content'!$A$7:$D$255,'Project labour content'!$D$1,FALSE)),VLOOKUP($D146,'Project labour content'!$F$6:$G$15,'Project labour content'!$G$1,FALSE),VLOOKUP($A146,'Project labour content'!$A$7:$D$255,'Project labour content'!$D$1,FALSE))*LabEsc27*1</f>
        <v>1.0120482898816279</v>
      </c>
      <c r="BZ146" s="249">
        <f>1+IF(ISNA(VLOOKUP($A146,'Project labour content'!$A$7:$D$255,'Project labour content'!$D$1,FALSE)),VLOOKUP($D146,'Project labour content'!$F$6:$G$15,'Project labour content'!$G$1,FALSE),VLOOKUP($A146,'Project labour content'!$A$7:$D$255,'Project labour content'!$D$1,FALSE))*LabEsc28*1</f>
        <v>1.0132507554319534</v>
      </c>
      <c r="CA146" s="249">
        <f>1+IF(ISNA(VLOOKUP($A146,'Project labour content'!$A$7:$D$255,'Project labour content'!$D$1,FALSE)),VLOOKUP($D146,'Project labour content'!$F$6:$G$15,'Project labour content'!$G$1,FALSE),VLOOKUP($A146,'Project labour content'!$A$7:$D$255,'Project labour content'!$D$1,FALSE))*LabEsc29*1</f>
        <v>1.0151804721471156</v>
      </c>
      <c r="CB146" s="250" t="str">
        <f>IF(ISNA(VLOOKUP($A146,'Project labour content'!$A$7:$D$255,'Project labour content'!$D$1,FALSE)),"Category","Project")</f>
        <v>Category</v>
      </c>
      <c r="CD146" s="247" t="str">
        <f t="shared" si="50"/>
        <v>12028</v>
      </c>
      <c r="CE146" s="3"/>
    </row>
    <row r="147" spans="1:83" x14ac:dyDescent="0.15">
      <c r="A147" s="11" t="s">
        <v>217</v>
      </c>
      <c r="B147" s="11" t="str">
        <f>VLOOKUP($A147,'Incurred Real 2022$'!$A$25:$AC$426,'Incurred Real 2022$'!B$1,FALSE)</f>
        <v>Refresh and Maintain IT Hardware 19-20</v>
      </c>
      <c r="C147" s="11" t="str">
        <f>VLOOKUP($A147,'Incurred Real 2022$'!$A$25:$AC$426,'Incurred Real 2022$'!C$1,FALSE)</f>
        <v>ExAnte</v>
      </c>
      <c r="D147" s="11" t="str">
        <f>VLOOKUP($A147,'Incurred Real 2022$'!$A$25:$AC$426,'Incurred Real 2022$'!D$1,FALSE)</f>
        <v>Information Technology</v>
      </c>
      <c r="E147" s="11" t="str">
        <f>VLOOKUP($A147,'Incurred Real 2022$'!$A$25:$AC$426,'Incurred Real 2022$'!E$1,FALSE)</f>
        <v>Closed</v>
      </c>
      <c r="F147" s="105" t="str">
        <f>IF(VLOOKUP($A147,'Incurred Real 2022$'!$A$25:$AC$426,'Incurred Real 2022$'!F$1,FALSE)=0,"",VLOOKUP($A147,'Incurred Real 2022$'!$A$25:$AC$426,'Incurred Real 2022$'!F$1,FALSE))</f>
        <v/>
      </c>
      <c r="G147" s="105" t="str">
        <f>IF(VLOOKUP($A147,'Incurred Real 2022$'!$A$25:$AC$426,'Incurred Real 2022$'!G$1,FALSE)=0,"",VLOOKUP($A147,'Incurred Real 2022$'!$A$25:$AC$426,'Incurred Real 2022$'!G$1,FALSE))</f>
        <v/>
      </c>
      <c r="H147" s="105" t="str">
        <f>IF(VLOOKUP($A147,'Incurred Real 2022$'!$A$25:$AC$426,'Incurred Real 2022$'!H$1,FALSE)=0,"",VLOOKUP($A147,'Incurred Real 2022$'!$A$25:$AC$426,'Incurred Real 2022$'!H$1,FALSE))</f>
        <v/>
      </c>
      <c r="I147" s="105" t="str">
        <f>IF(VLOOKUP($A147,'Incurred Real 2022$'!$A$25:$AC$426,'Incurred Real 2022$'!I$1,FALSE)=0,"",VLOOKUP($A147,'Incurred Real 2022$'!$A$25:$AC$426,'Incurred Real 2022$'!I$1,FALSE))</f>
        <v/>
      </c>
      <c r="J147" s="105" t="str">
        <f>IF(VLOOKUP($A147,'Incurred Real 2022$'!$A$25:$AC$426,'Incurred Real 2022$'!J$1,FALSE)=0,"",VLOOKUP($A147,'Incurred Real 2022$'!$A$25:$AC$426,'Incurred Real 2022$'!J$1,FALSE))</f>
        <v/>
      </c>
      <c r="K147" s="105" t="str">
        <f>IF(VLOOKUP($A147,'Incurred Real 2022$'!$A$25:$AC$426,'Incurred Real 2022$'!K$1,FALSE)=0,"",VLOOKUP($A147,'Incurred Real 2022$'!$A$25:$AC$426,'Incurred Real 2022$'!K$1,FALSE))</f>
        <v/>
      </c>
      <c r="L147" s="105" t="str">
        <f>IF(VLOOKUP($A147,'Incurred Real 2022$'!$A$25:$AC$426,'Incurred Real 2022$'!L$1,FALSE)=0,"",VLOOKUP($A147,'Incurred Real 2022$'!$A$25:$AC$426,'Incurred Real 2022$'!L$1,FALSE))</f>
        <v/>
      </c>
      <c r="M147" s="105" t="str">
        <f>IF(VLOOKUP($A147,'Incurred Real 2022$'!$A$25:$AC$426,'Incurred Real 2022$'!M$1,FALSE)=0,"",VLOOKUP($A147,'Incurred Real 2022$'!$A$25:$AC$426,'Incurred Real 2022$'!M$1,FALSE))</f>
        <v/>
      </c>
      <c r="N147" s="105" t="str">
        <f>IF(VLOOKUP($A147,'Incurred Real 2022$'!$A$25:$AC$426,'Incurred Real 2022$'!N$1,FALSE)=0,"",VLOOKUP($A147,'Incurred Real 2022$'!$A$25:$AC$426,'Incurred Real 2022$'!N$1,FALSE))</f>
        <v/>
      </c>
      <c r="O147" s="105" t="str">
        <f>IF(VLOOKUP($A147,'Incurred Real 2022$'!$A$25:$AC$426,'Incurred Real 2022$'!O$1,FALSE)=0,"",VLOOKUP($A147,'Incurred Real 2022$'!$A$25:$AC$426,'Incurred Real 2022$'!O$1,FALSE))</f>
        <v/>
      </c>
      <c r="P147" s="105" t="str">
        <f>IF(VLOOKUP($A147,'Incurred Real 2022$'!$A$25:$AC$426,'Incurred Real 2022$'!P$1,FALSE)=0,"",VLOOKUP($A147,'Incurred Real 2022$'!$A$25:$AC$426,'Incurred Real 2022$'!P$1,FALSE))</f>
        <v/>
      </c>
      <c r="Q147" s="105" t="str">
        <f>IF(VLOOKUP($A147,'Incurred Real 2022$'!$A$25:$AC$426,'Incurred Real 2022$'!Q$1,FALSE)=0,"",VLOOKUP($A147,'Incurred Real 2022$'!$A$25:$AC$426,'Incurred Real 2022$'!Q$1,FALSE))</f>
        <v/>
      </c>
      <c r="R147" s="105" t="str">
        <f>IF(VLOOKUP($A147,'Incurred Real 2022$'!$A$25:$AC$426,'Incurred Real 2022$'!R$1,FALSE)=0,"",VLOOKUP($A147,'Incurred Real 2022$'!$A$25:$AC$426,'Incurred Real 2022$'!R$1,FALSE))</f>
        <v/>
      </c>
      <c r="S147" s="105">
        <f>IF(VLOOKUP($A147,'Incurred Real 2022$'!$A$25:$AC$426,'Incurred Real 2022$'!S$1,FALSE)=0,"",VLOOKUP($A147,'Incurred Real 2022$'!$A$25:$AC$426,'Incurred Real 2022$'!S$1,FALSE))</f>
        <v>2041335.52</v>
      </c>
      <c r="T147" s="105">
        <f>IF(VLOOKUP($A147,'Incurred Real 2022$'!$A$25:$AC$426,'Incurred Real 2022$'!T$1,FALSE)=0,"",VLOOKUP($A147,'Incurred Real 2022$'!$A$25:$AC$426,'Incurred Real 2022$'!T$1,FALSE))</f>
        <v>654368.6</v>
      </c>
      <c r="U147" s="105">
        <f>IF(VLOOKUP($A147,'Incurred Real 2022$'!$A$25:$AC$426,'Incurred Real 2022$'!U$1,FALSE)=0,"",VLOOKUP($A147,'Incurred Real 2022$'!$A$25:$AC$426,'Incurred Real 2022$'!U$1,FALSE))</f>
        <v>27441.15</v>
      </c>
      <c r="V147" s="13" t="str">
        <f>IF(ISTEXT(VLOOKUP($A147,'Incurred Real 2022$'!$A$25:$AC$426,'Incurred Real 2022$'!V$1,FALSE)),"",(VLOOKUP($A147,'Incurred Real 2022$'!$A$25:$AC$426,'Incurred Real 2022$'!V$1,FALSE))*BT147*Incurred_Real!V$15)</f>
        <v/>
      </c>
      <c r="W147" s="13" t="str">
        <f>IF(ISTEXT(VLOOKUP($A147,'Incurred Real 2022$'!$A$25:$AC$426,'Incurred Real 2022$'!W$1,FALSE)),"",(VLOOKUP($A147,'Incurred Real 2022$'!$A$25:$AC$426,'Incurred Real 2022$'!W$1,FALSE))*BU147*Incurred_Real!W$15)</f>
        <v/>
      </c>
      <c r="X147" s="220" t="str">
        <f>IF(ISTEXT(VLOOKUP($A147,'Incurred Real 2022$'!$A$25:$AC$426,'Incurred Real 2022$'!X$1,FALSE)),"",(VLOOKUP($A147,'Incurred Real 2022$'!$A$25:$AC$426,'Incurred Real 2022$'!X$1,FALSE))*BV147*Incurred_Real!X$15)</f>
        <v/>
      </c>
      <c r="Y147" s="217" t="str">
        <f>IF(ISTEXT(VLOOKUP($A147,'Incurred Real 2022$'!$A$25:$AC$426,'Incurred Real 2022$'!Y$1,FALSE)),"",(VLOOKUP($A147,'Incurred Real 2022$'!$A$25:$AC$426,'Incurred Real 2022$'!Y$1,FALSE))*BW147*Incurred_Real!Y$15)</f>
        <v/>
      </c>
      <c r="Z147" s="13" t="str">
        <f>IF(ISTEXT(VLOOKUP($A147,'Incurred Real 2022$'!$A$25:$AC$426,'Incurred Real 2022$'!Z$1,FALSE)),"",(VLOOKUP($A147,'Incurred Real 2022$'!$A$25:$AC$426,'Incurred Real 2022$'!Z$1,FALSE))*BX147*Incurred_Real!Z$15)</f>
        <v/>
      </c>
      <c r="AA147" s="13" t="str">
        <f>IF(ISTEXT(VLOOKUP($A147,'Incurred Real 2022$'!$A$25:$AC$426,'Incurred Real 2022$'!AA$1,FALSE)),"",(VLOOKUP($A147,'Incurred Real 2022$'!$A$25:$AC$426,'Incurred Real 2022$'!AA$1,FALSE))*BY147*Incurred_Real!AA$15)</f>
        <v/>
      </c>
      <c r="AB147" s="13" t="str">
        <f>IF(ISTEXT(VLOOKUP($A147,'Incurred Real 2022$'!$A$25:$AC$426,'Incurred Real 2022$'!AB$1,FALSE)),"",(VLOOKUP($A147,'Incurred Real 2022$'!$A$25:$AC$426,'Incurred Real 2022$'!AB$1,FALSE))*BZ147*Incurred_Real!AB$15)</f>
        <v/>
      </c>
      <c r="AC147" s="13" t="str">
        <f>IF(ISTEXT(VLOOKUP($A147,'Incurred Real 2022$'!$A$25:$AC$426,'Incurred Real 2022$'!AC$1,FALSE)),"",(VLOOKUP($A147,'Incurred Real 2022$'!$A$25:$AC$426,'Incurred Real 2022$'!AC$1,FALSE))*CA147*Incurred_Real!AC$15)</f>
        <v/>
      </c>
      <c r="AD147" s="221">
        <f t="shared" si="45"/>
        <v>2723145.27</v>
      </c>
      <c r="AE147" s="221">
        <f t="shared" si="46"/>
        <v>2723145.27</v>
      </c>
      <c r="AF147" s="239">
        <f t="shared" si="51"/>
        <v>3329507.876683116</v>
      </c>
      <c r="AG147" s="222">
        <f t="shared" si="47"/>
        <v>2784238.0199863785</v>
      </c>
      <c r="AH147" s="223">
        <f t="shared" si="54"/>
        <v>1.1958416819189206</v>
      </c>
      <c r="AI147" s="224">
        <f t="shared" si="48"/>
        <v>2021</v>
      </c>
      <c r="AJ147" s="225">
        <f>VLOOKUP($A147,Project_Commissioning!$C$4:$H$355,Project_Commissioning!F$1,FALSE)</f>
        <v>44057</v>
      </c>
      <c r="AK147" s="226">
        <f>VLOOKUP($A147,Project_Commissioning!$C$4:$H$355,Project_Commissioning!G$1,FALSE)</f>
        <v>2021</v>
      </c>
      <c r="AL147" s="225" t="str">
        <f>IF(VLOOKUP($A147,Project_Commissioning!$C$4:$H$355,Project_Commissioning!H$1,FALSE)=0,"",VLOOKUP($A147,Project_Commissioning!$C$4:$H$355,Project_Commissioning!H$1,FALSE))</f>
        <v/>
      </c>
      <c r="AM147" s="237">
        <f t="shared" si="52"/>
        <v>2957197.0442915284</v>
      </c>
      <c r="AN147" s="221" cm="1">
        <f t="array" ref="AN147">IF(ROUND(AE147,0)=0,0,LOOKUP(2,1/(F147:AC147&lt;&gt;""),F147:AC147))</f>
        <v>27441.15</v>
      </c>
      <c r="AO147" s="221">
        <f t="shared" si="53"/>
        <v>0</v>
      </c>
      <c r="AP147" s="79"/>
      <c r="AQ147" s="20"/>
      <c r="AR147" s="245">
        <f>IF(ISNA(VLOOKUP($A147,'Success Asset Classes'!$B$15:$AA$114,'Success Asset Classes'!$AA$1,FALSE)),0,VLOOKUP($A147,'Success Asset Classes'!$B$15:$AA$114,'Success Asset Classes'!$AA$1,FALSE))</f>
        <v>0</v>
      </c>
      <c r="AS147" s="230">
        <f>IF($AR147=0,VLOOKUP(MID($A147,4,5),'Project splits'!$C$5:$AM$346,AS$22,FALSE),IF(ISNA(VLOOKUP($A147,'Success Asset Classes'!$B$15:$BD$377,AS$21,FALSE)),VLOOKUP(MID($A147,4,5),'Project splits'!$C$5:$AM$346,AS$22,FALSE),VLOOKUP($A147,'Success Asset Classes'!$B$15:$BD$377,AS$21,FALSE)))</f>
        <v>0</v>
      </c>
      <c r="AT147" s="230">
        <f>IF($AR147=0,VLOOKUP(MID($A147,4,5),'Project splits'!$C$5:$AM$346,AT$22,FALSE),IF(ISNA(VLOOKUP($A147,'Success Asset Classes'!$B$15:$BD$377,AT$21,FALSE)),VLOOKUP(MID($A147,4,5),'Project splits'!$C$5:$AM$346,AT$22,FALSE),VLOOKUP($A147,'Success Asset Classes'!$B$15:$BD$377,AT$21,FALSE)))</f>
        <v>0</v>
      </c>
      <c r="AU147" s="230">
        <f>IF($AR147=0,VLOOKUP(MID($A147,4,5),'Project splits'!$C$5:$AM$346,AU$22,FALSE),IF(ISNA(VLOOKUP($A147,'Success Asset Classes'!$B$15:$BD$377,AU$21,FALSE)),VLOOKUP(MID($A147,4,5),'Project splits'!$C$5:$AM$346,AU$22,FALSE),VLOOKUP($A147,'Success Asset Classes'!$B$15:$BD$377,AU$21,FALSE)))</f>
        <v>0</v>
      </c>
      <c r="AV147" s="230">
        <f>IF($AR147=0,VLOOKUP(MID($A147,4,5),'Project splits'!$C$5:$AM$346,AV$22,FALSE),IF(ISNA(VLOOKUP($A147,'Success Asset Classes'!$B$15:$BD$377,AV$21,FALSE)),VLOOKUP(MID($A147,4,5),'Project splits'!$C$5:$AM$346,AV$22,FALSE),VLOOKUP($A147,'Success Asset Classes'!$B$15:$BD$377,AV$21,FALSE)))</f>
        <v>1</v>
      </c>
      <c r="AW147" s="230">
        <f>IF($AR147=0,VLOOKUP(MID($A147,4,5),'Project splits'!$C$5:$AM$346,AW$22,FALSE),IF(ISNA(VLOOKUP($A147,'Success Asset Classes'!$B$15:$BD$377,AW$21,FALSE)),VLOOKUP(MID($A147,4,5),'Project splits'!$C$5:$AM$346,AW$22,FALSE),VLOOKUP($A147,'Success Asset Classes'!$B$15:$BD$377,AW$21,FALSE)))</f>
        <v>0</v>
      </c>
      <c r="AX147" s="230">
        <f>IF($AR147=0,VLOOKUP(MID($A147,4,5),'Project splits'!$C$5:$AM$346,AX$22,FALSE),IF(ISNA(VLOOKUP($A147,'Success Asset Classes'!$B$15:$BD$377,AX$21,FALSE)),VLOOKUP(MID($A147,4,5),'Project splits'!$C$5:$AM$346,AX$22,FALSE),VLOOKUP($A147,'Success Asset Classes'!$B$15:$BD$377,AX$21,FALSE)))</f>
        <v>0</v>
      </c>
      <c r="AY147" s="230">
        <f>IF($AR147=0,VLOOKUP(MID($A147,4,5),'Project splits'!$C$5:$AM$346,AY$22,FALSE),IF(ISNA(VLOOKUP($A147,'Success Asset Classes'!$B$15:$BD$377,AY$21,FALSE)),VLOOKUP(MID($A147,4,5),'Project splits'!$C$5:$AM$346,AY$22,FALSE),VLOOKUP($A147,'Success Asset Classes'!$B$15:$BD$377,AY$21,FALSE)))</f>
        <v>0</v>
      </c>
      <c r="AZ147" s="230">
        <f>IF($AR147=0,VLOOKUP(MID($A147,4,5),'Project splits'!$C$5:$AM$346,AZ$22,FALSE),IF(ISNA(VLOOKUP($A147,'Success Asset Classes'!$B$15:$BD$377,AZ$21,FALSE)),VLOOKUP(MID($A147,4,5),'Project splits'!$C$5:$AM$346,AZ$22,FALSE),VLOOKUP($A147,'Success Asset Classes'!$B$15:$BD$377,AZ$21,FALSE)))</f>
        <v>0</v>
      </c>
      <c r="BA147" s="230">
        <f>IF($AR147=0,VLOOKUP(MID($A147,4,5),'Project splits'!$C$5:$AM$346,BA$22,FALSE),IF(ISNA(VLOOKUP($A147,'Success Asset Classes'!$B$15:$BD$377,BA$21,FALSE)),VLOOKUP(MID($A147,4,5),'Project splits'!$C$5:$AM$346,BA$22,FALSE),VLOOKUP($A147,'Success Asset Classes'!$B$15:$BD$377,BA$21,FALSE)))</f>
        <v>0</v>
      </c>
      <c r="BB147" s="230">
        <f>IF($AR147=0,VLOOKUP(MID($A147,4,5),'Project splits'!$C$5:$AM$346,BB$22,FALSE),IF(ISNA(VLOOKUP($A147,'Success Asset Classes'!$B$15:$BD$377,BB$21,FALSE)),VLOOKUP(MID($A147,4,5),'Project splits'!$C$5:$AM$346,BB$22,FALSE),VLOOKUP($A147,'Success Asset Classes'!$B$15:$BD$377,BB$21,FALSE)))</f>
        <v>0</v>
      </c>
      <c r="BC147" s="230">
        <f>IF($AR147=0,VLOOKUP(MID($A147,4,5),'Project splits'!$C$5:$AM$346,BC$22,FALSE),IF(ISNA(VLOOKUP($A147,'Success Asset Classes'!$B$15:$BD$377,BC$21,FALSE)),VLOOKUP(MID($A147,4,5),'Project splits'!$C$5:$AM$346,BC$22,FALSE),VLOOKUP($A147,'Success Asset Classes'!$B$15:$BD$377,BC$21,FALSE)))</f>
        <v>0</v>
      </c>
      <c r="BD147" s="230">
        <f>IF($AR147=0,VLOOKUP(MID($A147,4,5),'Project splits'!$C$5:$AM$346,BD$22,FALSE),IF(ISNA(VLOOKUP($A147,'Success Asset Classes'!$B$15:$BD$377,BD$21,FALSE)),VLOOKUP(MID($A147,4,5),'Project splits'!$C$5:$AM$346,BD$22,FALSE),VLOOKUP($A147,'Success Asset Classes'!$B$15:$BD$377,BD$21,FALSE)))</f>
        <v>0</v>
      </c>
      <c r="BE147" s="230">
        <f>IF($AR147=0,VLOOKUP(MID($A147,4,5),'Project splits'!$C$5:$AM$346,BE$22,FALSE),IF(ISNA(VLOOKUP($A147,'Success Asset Classes'!$B$15:$BD$377,BE$21,FALSE)),VLOOKUP(MID($A147,4,5),'Project splits'!$C$5:$AM$346,BE$22,FALSE),VLOOKUP($A147,'Success Asset Classes'!$B$15:$BD$377,BE$21,FALSE)))</f>
        <v>0</v>
      </c>
      <c r="BF147" s="230">
        <f>IF($AR147=0,VLOOKUP(MID($A147,4,5),'Project splits'!$C$5:$AM$346,BF$22,FALSE),IF(ISNA(VLOOKUP($A147,'Success Asset Classes'!$B$15:$BD$377,BF$21,FALSE)),VLOOKUP(MID($A147,4,5),'Project splits'!$C$5:$AM$346,BF$22,FALSE),VLOOKUP($A147,'Success Asset Classes'!$B$15:$BD$377,BF$21,FALSE)))</f>
        <v>0</v>
      </c>
      <c r="BG147" s="230">
        <f>IF($AR147=0,VLOOKUP(MID($A147,4,5),'Project splits'!$C$5:$AM$346,BG$22,FALSE),IF(ISNA(VLOOKUP($A147,'Success Asset Classes'!$B$15:$BD$377,BG$21,FALSE)),VLOOKUP(MID($A147,4,5),'Project splits'!$C$5:$AM$346,BG$22,FALSE),VLOOKUP($A147,'Success Asset Classes'!$B$15:$BD$377,BG$21,FALSE)))</f>
        <v>0</v>
      </c>
      <c r="BH147" s="230">
        <f>IF($AR147=0,VLOOKUP(MID($A147,4,5),'Project splits'!$C$5:$AM$346,BH$22,FALSE),IF(ISNA(VLOOKUP($A147,'Success Asset Classes'!$B$15:$BD$377,BH$21,FALSE)),VLOOKUP(MID($A147,4,5),'Project splits'!$C$5:$AM$346,BH$22,FALSE),VLOOKUP($A147,'Success Asset Classes'!$B$15:$BD$377,BH$21,FALSE)))</f>
        <v>0</v>
      </c>
      <c r="BI147" s="230">
        <f>IF($AR147=0,VLOOKUP(MID($A147,4,5),'Project splits'!$C$5:$AM$346,BI$22,FALSE),IF(ISNA(VLOOKUP($A147,'Success Asset Classes'!$B$15:$BD$377,BI$21,FALSE)),VLOOKUP(MID($A147,4,5),'Project splits'!$C$5:$AM$346,BI$22,FALSE),VLOOKUP($A147,'Success Asset Classes'!$B$15:$BD$377,BI$21,FALSE)))</f>
        <v>0</v>
      </c>
      <c r="BJ147" s="230">
        <f>IF($AR147=0,VLOOKUP(MID($A147,4,5),'Project splits'!$C$5:$AM$346,BJ$22,FALSE),IF(ISNA(VLOOKUP($A147,'Success Asset Classes'!$B$15:$BD$377,BJ$21,FALSE)),VLOOKUP(MID($A147,4,5),'Project splits'!$C$5:$AM$346,BJ$22,FALSE),VLOOKUP($A147,'Success Asset Classes'!$B$15:$BD$377,BJ$21,FALSE)))</f>
        <v>0</v>
      </c>
      <c r="BK147" s="230">
        <f>IF($AR147=0,VLOOKUP(MID($A147,4,5),'Project splits'!$C$5:$AM$346,BK$22,FALSE),IF(ISNA(VLOOKUP($A147,'Success Asset Classes'!$B$15:$BD$377,BK$21,FALSE)),VLOOKUP(MID($A147,4,5),'Project splits'!$C$5:$AM$346,BK$22,FALSE),VLOOKUP($A147,'Success Asset Classes'!$B$15:$BD$377,BK$21,FALSE)))</f>
        <v>0</v>
      </c>
      <c r="BL147" s="230">
        <f>IF($AR147=0,VLOOKUP(MID($A147,4,5),'Project splits'!$C$5:$AM$346,BL$22,FALSE),IF(ISNA(VLOOKUP($A147,'Success Asset Classes'!$B$15:$BD$377,BL$21,FALSE)),VLOOKUP(MID($A147,4,5),'Project splits'!$C$5:$AM$346,BL$22,FALSE),VLOOKUP($A147,'Success Asset Classes'!$B$15:$BD$377,BL$21,FALSE)))</f>
        <v>0</v>
      </c>
      <c r="BM147" s="230">
        <f>IF($AR147=0,VLOOKUP(MID($A147,4,5),'Project splits'!$C$5:$AM$346,BM$22,FALSE),IF(ISNA(VLOOKUP($A147,'Success Asset Classes'!$B$15:$BD$377,BM$21,FALSE)),VLOOKUP(MID($A147,4,5),'Project splits'!$C$5:$AM$346,BM$22,FALSE),VLOOKUP($A147,'Success Asset Classes'!$B$15:$BD$377,BM$21,FALSE)))</f>
        <v>0</v>
      </c>
      <c r="BN147" s="230">
        <f>IF($AR147=0,VLOOKUP(MID($A147,4,5),'Project splits'!$C$5:$AM$346,BN$22,FALSE),IF(ISNA(VLOOKUP($A147,'Success Asset Classes'!$B$15:$BD$377,BN$21,FALSE)),VLOOKUP(MID($A147,4,5),'Project splits'!$C$5:$AM$346,BN$22,FALSE),VLOOKUP($A147,'Success Asset Classes'!$B$15:$BD$377,BN$21,FALSE)))</f>
        <v>0</v>
      </c>
      <c r="BO147" s="230">
        <f>IF($AR147=0,VLOOKUP(MID($A147,4,5),'Project splits'!$C$5:$AM$346,BO$22,FALSE),IF(ISNA(VLOOKUP($A147,'Success Asset Classes'!$B$15:$BD$377,BO$21,FALSE)),VLOOKUP(MID($A147,4,5),'Project splits'!$C$5:$AM$346,BO$22,FALSE),VLOOKUP($A147,'Success Asset Classes'!$B$15:$BD$377,BO$21,FALSE)))</f>
        <v>0</v>
      </c>
      <c r="BP147" s="230">
        <f>IF($AR147=0,VLOOKUP(MID($A147,4,5),'Project splits'!$C$5:$AM$346,BP$22,FALSE),IF(ISNA(VLOOKUP($A147,'Success Asset Classes'!$B$15:$BD$377,BP$21,FALSE)),VLOOKUP(MID($A147,4,5),'Project splits'!$C$5:$AM$346,BP$22,FALSE),VLOOKUP($A147,'Success Asset Classes'!$B$15:$BD$377,BP$21,FALSE)))</f>
        <v>0</v>
      </c>
      <c r="BQ147" s="230">
        <f>IF($AR147=0,VLOOKUP(MID($A147,4,5),'Project splits'!$C$5:$AM$346,BQ$22,FALSE),IF(ISNA(VLOOKUP($A147,'Success Asset Classes'!$B$15:$BD$377,BQ$21,FALSE)),VLOOKUP(MID($A147,4,5),'Project splits'!$C$5:$AM$346,BQ$22,FALSE),VLOOKUP($A147,'Success Asset Classes'!$B$15:$BD$377,BQ$21,FALSE)))</f>
        <v>0</v>
      </c>
      <c r="BR147" s="230">
        <f>IF($AR147=0,VLOOKUP(MID($A147,4,5),'Project splits'!$C$5:$AM$346,BR$22,FALSE),IF(ISNA(VLOOKUP($A147,'Success Asset Classes'!$B$15:$BD$377,BR$21,FALSE)),VLOOKUP(MID($A147,4,5),'Project splits'!$C$5:$AM$346,BR$22,FALSE),VLOOKUP($A147,'Success Asset Classes'!$B$15:$BD$377,BR$21,FALSE)))</f>
        <v>0</v>
      </c>
      <c r="BS147" s="247">
        <f t="shared" si="49"/>
        <v>1</v>
      </c>
      <c r="BT147" s="249">
        <f>1+IF(ISNA(VLOOKUP($A147,'Project labour content'!$A$7:$D$255,'Project labour content'!$D$1,FALSE)),VLOOKUP($D147,'Project labour content'!$F$6:$G$15,'Project labour content'!$G$1,FALSE),VLOOKUP($A147,'Project labour content'!$A$7:$D$255,'Project labour content'!$D$1,FALSE))*LabEsc22*1</f>
        <v>1.0024480115846353</v>
      </c>
      <c r="BU147" s="249">
        <f>1+IF(ISNA(VLOOKUP($A147,'Project labour content'!$A$7:$D$255,'Project labour content'!$D$1,FALSE)),VLOOKUP($D147,'Project labour content'!$F$6:$G$15,'Project labour content'!$G$1,FALSE),VLOOKUP($A147,'Project labour content'!$A$7:$D$255,'Project labour content'!$D$1,FALSE))*LabEsc23*1</f>
        <v>1.0049077736248768</v>
      </c>
      <c r="BV147" s="249">
        <f>1+IF(ISNA(VLOOKUP($A147,'Project labour content'!$A$7:$D$255,'Project labour content'!$D$1,FALSE)),VLOOKUP($D147,'Project labour content'!$F$6:$G$15,'Project labour content'!$G$1,FALSE),VLOOKUP($A147,'Project labour content'!$A$7:$D$255,'Project labour content'!$D$1,FALSE))*LabEsc24*1</f>
        <v>1.0072248694667842</v>
      </c>
      <c r="BW147" s="249">
        <f>1+IF(ISNA(VLOOKUP($A147,'Project labour content'!$A$7:$D$255,'Project labour content'!$D$1,FALSE)),VLOOKUP($D147,'Project labour content'!$F$6:$G$15,'Project labour content'!$G$1,FALSE),VLOOKUP($A147,'Project labour content'!$A$7:$D$255,'Project labour content'!$D$1,FALSE))*LabEsc25*1</f>
        <v>1.0103282331643793</v>
      </c>
      <c r="BX147" s="249">
        <f>1+IF(ISNA(VLOOKUP($A147,'Project labour content'!$A$7:$D$255,'Project labour content'!$D$1,FALSE)),VLOOKUP($D147,'Project labour content'!$F$6:$G$15,'Project labour content'!$G$1,FALSE),VLOOKUP($A147,'Project labour content'!$A$7:$D$255,'Project labour content'!$D$1,FALSE))*LabEsc26*1</f>
        <v>1.0137103823674747</v>
      </c>
      <c r="BY147" s="249">
        <f>1+IF(ISNA(VLOOKUP($A147,'Project labour content'!$A$7:$D$255,'Project labour content'!$D$1,FALSE)),VLOOKUP($D147,'Project labour content'!$F$6:$G$15,'Project labour content'!$G$1,FALSE),VLOOKUP($A147,'Project labour content'!$A$7:$D$255,'Project labour content'!$D$1,FALSE))*LabEsc27*1</f>
        <v>1.0158052335508072</v>
      </c>
      <c r="BZ147" s="249">
        <f>1+IF(ISNA(VLOOKUP($A147,'Project labour content'!$A$7:$D$255,'Project labour content'!$D$1,FALSE)),VLOOKUP($D147,'Project labour content'!$F$6:$G$15,'Project labour content'!$G$1,FALSE),VLOOKUP($A147,'Project labour content'!$A$7:$D$255,'Project labour content'!$D$1,FALSE))*LabEsc28*1</f>
        <v>1.0173826564918567</v>
      </c>
      <c r="CA147" s="249">
        <f>1+IF(ISNA(VLOOKUP($A147,'Project labour content'!$A$7:$D$255,'Project labour content'!$D$1,FALSE)),VLOOKUP($D147,'Project labour content'!$F$6:$G$15,'Project labour content'!$G$1,FALSE),VLOOKUP($A147,'Project labour content'!$A$7:$D$255,'Project labour content'!$D$1,FALSE))*LabEsc29*1</f>
        <v>1.0199141048276528</v>
      </c>
      <c r="CB147" s="250" t="str">
        <f>IF(ISNA(VLOOKUP($A147,'Project labour content'!$A$7:$D$255,'Project labour content'!$D$1,FALSE)),"Category","Project")</f>
        <v>Category</v>
      </c>
      <c r="CD147" s="247" t="str">
        <f t="shared" si="50"/>
        <v>12070</v>
      </c>
      <c r="CE147" s="3"/>
    </row>
    <row r="148" spans="1:83" x14ac:dyDescent="0.15">
      <c r="A148" s="11" t="s">
        <v>218</v>
      </c>
      <c r="B148" s="11" t="str">
        <f>VLOOKUP($A148,'Incurred Real 2022$'!$A$25:$AC$426,'Incurred Real 2022$'!B$1,FALSE)</f>
        <v>Minor Software procurement and refresh 19-20</v>
      </c>
      <c r="C148" s="11" t="str">
        <f>VLOOKUP($A148,'Incurred Real 2022$'!$A$25:$AC$426,'Incurred Real 2022$'!C$1,FALSE)</f>
        <v>ExAnte</v>
      </c>
      <c r="D148" s="11" t="str">
        <f>VLOOKUP($A148,'Incurred Real 2022$'!$A$25:$AC$426,'Incurred Real 2022$'!D$1,FALSE)</f>
        <v>Information Technology</v>
      </c>
      <c r="E148" s="11" t="str">
        <f>VLOOKUP($A148,'Incurred Real 2022$'!$A$25:$AC$426,'Incurred Real 2022$'!E$1,FALSE)</f>
        <v>Closed</v>
      </c>
      <c r="F148" s="105" t="str">
        <f>IF(VLOOKUP($A148,'Incurred Real 2022$'!$A$25:$AC$426,'Incurred Real 2022$'!F$1,FALSE)=0,"",VLOOKUP($A148,'Incurred Real 2022$'!$A$25:$AC$426,'Incurred Real 2022$'!F$1,FALSE))</f>
        <v/>
      </c>
      <c r="G148" s="105" t="str">
        <f>IF(VLOOKUP($A148,'Incurred Real 2022$'!$A$25:$AC$426,'Incurred Real 2022$'!G$1,FALSE)=0,"",VLOOKUP($A148,'Incurred Real 2022$'!$A$25:$AC$426,'Incurred Real 2022$'!G$1,FALSE))</f>
        <v/>
      </c>
      <c r="H148" s="105" t="str">
        <f>IF(VLOOKUP($A148,'Incurred Real 2022$'!$A$25:$AC$426,'Incurred Real 2022$'!H$1,FALSE)=0,"",VLOOKUP($A148,'Incurred Real 2022$'!$A$25:$AC$426,'Incurred Real 2022$'!H$1,FALSE))</f>
        <v/>
      </c>
      <c r="I148" s="105" t="str">
        <f>IF(VLOOKUP($A148,'Incurred Real 2022$'!$A$25:$AC$426,'Incurred Real 2022$'!I$1,FALSE)=0,"",VLOOKUP($A148,'Incurred Real 2022$'!$A$25:$AC$426,'Incurred Real 2022$'!I$1,FALSE))</f>
        <v/>
      </c>
      <c r="J148" s="105" t="str">
        <f>IF(VLOOKUP($A148,'Incurred Real 2022$'!$A$25:$AC$426,'Incurred Real 2022$'!J$1,FALSE)=0,"",VLOOKUP($A148,'Incurred Real 2022$'!$A$25:$AC$426,'Incurred Real 2022$'!J$1,FALSE))</f>
        <v/>
      </c>
      <c r="K148" s="105" t="str">
        <f>IF(VLOOKUP($A148,'Incurred Real 2022$'!$A$25:$AC$426,'Incurred Real 2022$'!K$1,FALSE)=0,"",VLOOKUP($A148,'Incurred Real 2022$'!$A$25:$AC$426,'Incurred Real 2022$'!K$1,FALSE))</f>
        <v/>
      </c>
      <c r="L148" s="105" t="str">
        <f>IF(VLOOKUP($A148,'Incurred Real 2022$'!$A$25:$AC$426,'Incurred Real 2022$'!L$1,FALSE)=0,"",VLOOKUP($A148,'Incurred Real 2022$'!$A$25:$AC$426,'Incurred Real 2022$'!L$1,FALSE))</f>
        <v/>
      </c>
      <c r="M148" s="105" t="str">
        <f>IF(VLOOKUP($A148,'Incurred Real 2022$'!$A$25:$AC$426,'Incurred Real 2022$'!M$1,FALSE)=0,"",VLOOKUP($A148,'Incurred Real 2022$'!$A$25:$AC$426,'Incurred Real 2022$'!M$1,FALSE))</f>
        <v/>
      </c>
      <c r="N148" s="105" t="str">
        <f>IF(VLOOKUP($A148,'Incurred Real 2022$'!$A$25:$AC$426,'Incurred Real 2022$'!N$1,FALSE)=0,"",VLOOKUP($A148,'Incurred Real 2022$'!$A$25:$AC$426,'Incurred Real 2022$'!N$1,FALSE))</f>
        <v/>
      </c>
      <c r="O148" s="105" t="str">
        <f>IF(VLOOKUP($A148,'Incurred Real 2022$'!$A$25:$AC$426,'Incurred Real 2022$'!O$1,FALSE)=0,"",VLOOKUP($A148,'Incurred Real 2022$'!$A$25:$AC$426,'Incurred Real 2022$'!O$1,FALSE))</f>
        <v/>
      </c>
      <c r="P148" s="105" t="str">
        <f>IF(VLOOKUP($A148,'Incurred Real 2022$'!$A$25:$AC$426,'Incurred Real 2022$'!P$1,FALSE)=0,"",VLOOKUP($A148,'Incurred Real 2022$'!$A$25:$AC$426,'Incurred Real 2022$'!P$1,FALSE))</f>
        <v/>
      </c>
      <c r="Q148" s="105" t="str">
        <f>IF(VLOOKUP($A148,'Incurred Real 2022$'!$A$25:$AC$426,'Incurred Real 2022$'!Q$1,FALSE)=0,"",VLOOKUP($A148,'Incurred Real 2022$'!$A$25:$AC$426,'Incurred Real 2022$'!Q$1,FALSE))</f>
        <v/>
      </c>
      <c r="R148" s="105">
        <f>IF(VLOOKUP($A148,'Incurred Real 2022$'!$A$25:$AC$426,'Incurred Real 2022$'!R$1,FALSE)=0,"",VLOOKUP($A148,'Incurred Real 2022$'!$A$25:$AC$426,'Incurred Real 2022$'!R$1,FALSE))</f>
        <v>1003643.35</v>
      </c>
      <c r="S148" s="105">
        <f>IF(VLOOKUP($A148,'Incurred Real 2022$'!$A$25:$AC$426,'Incurred Real 2022$'!S$1,FALSE)=0,"",VLOOKUP($A148,'Incurred Real 2022$'!$A$25:$AC$426,'Incurred Real 2022$'!S$1,FALSE))</f>
        <v>1193143.54</v>
      </c>
      <c r="T148" s="105">
        <f>IF(VLOOKUP($A148,'Incurred Real 2022$'!$A$25:$AC$426,'Incurred Real 2022$'!T$1,FALSE)=0,"",VLOOKUP($A148,'Incurred Real 2022$'!$A$25:$AC$426,'Incurred Real 2022$'!T$1,FALSE))</f>
        <v>778433.63</v>
      </c>
      <c r="U148" s="105">
        <f>IF(VLOOKUP($A148,'Incurred Real 2022$'!$A$25:$AC$426,'Incurred Real 2022$'!U$1,FALSE)=0,"",VLOOKUP($A148,'Incurred Real 2022$'!$A$25:$AC$426,'Incurred Real 2022$'!U$1,FALSE))</f>
        <v>9181.9599999999991</v>
      </c>
      <c r="V148" s="13" t="str">
        <f>IF(ISTEXT(VLOOKUP($A148,'Incurred Real 2022$'!$A$25:$AC$426,'Incurred Real 2022$'!V$1,FALSE)),"",(VLOOKUP($A148,'Incurred Real 2022$'!$A$25:$AC$426,'Incurred Real 2022$'!V$1,FALSE))*BT148*Incurred_Real!V$15)</f>
        <v/>
      </c>
      <c r="W148" s="13" t="str">
        <f>IF(ISTEXT(VLOOKUP($A148,'Incurred Real 2022$'!$A$25:$AC$426,'Incurred Real 2022$'!W$1,FALSE)),"",(VLOOKUP($A148,'Incurred Real 2022$'!$A$25:$AC$426,'Incurred Real 2022$'!W$1,FALSE))*BU148*Incurred_Real!W$15)</f>
        <v/>
      </c>
      <c r="X148" s="220" t="str">
        <f>IF(ISTEXT(VLOOKUP($A148,'Incurred Real 2022$'!$A$25:$AC$426,'Incurred Real 2022$'!X$1,FALSE)),"",(VLOOKUP($A148,'Incurred Real 2022$'!$A$25:$AC$426,'Incurred Real 2022$'!X$1,FALSE))*BV148*Incurred_Real!X$15)</f>
        <v/>
      </c>
      <c r="Y148" s="217" t="str">
        <f>IF(ISTEXT(VLOOKUP($A148,'Incurred Real 2022$'!$A$25:$AC$426,'Incurred Real 2022$'!Y$1,FALSE)),"",(VLOOKUP($A148,'Incurred Real 2022$'!$A$25:$AC$426,'Incurred Real 2022$'!Y$1,FALSE))*BW148*Incurred_Real!Y$15)</f>
        <v/>
      </c>
      <c r="Z148" s="13" t="str">
        <f>IF(ISTEXT(VLOOKUP($A148,'Incurred Real 2022$'!$A$25:$AC$426,'Incurred Real 2022$'!Z$1,FALSE)),"",(VLOOKUP($A148,'Incurred Real 2022$'!$A$25:$AC$426,'Incurred Real 2022$'!Z$1,FALSE))*BX148*Incurred_Real!Z$15)</f>
        <v/>
      </c>
      <c r="AA148" s="13" t="str">
        <f>IF(ISTEXT(VLOOKUP($A148,'Incurred Real 2022$'!$A$25:$AC$426,'Incurred Real 2022$'!AA$1,FALSE)),"",(VLOOKUP($A148,'Incurred Real 2022$'!$A$25:$AC$426,'Incurred Real 2022$'!AA$1,FALSE))*BY148*Incurred_Real!AA$15)</f>
        <v/>
      </c>
      <c r="AB148" s="13" t="str">
        <f>IF(ISTEXT(VLOOKUP($A148,'Incurred Real 2022$'!$A$25:$AC$426,'Incurred Real 2022$'!AB$1,FALSE)),"",(VLOOKUP($A148,'Incurred Real 2022$'!$A$25:$AC$426,'Incurred Real 2022$'!AB$1,FALSE))*BZ148*Incurred_Real!AB$15)</f>
        <v/>
      </c>
      <c r="AC148" s="13" t="str">
        <f>IF(ISTEXT(VLOOKUP($A148,'Incurred Real 2022$'!$A$25:$AC$426,'Incurred Real 2022$'!AC$1,FALSE)),"",(VLOOKUP($A148,'Incurred Real 2022$'!$A$25:$AC$426,'Incurred Real 2022$'!AC$1,FALSE))*CA148*Incurred_Real!AC$15)</f>
        <v/>
      </c>
      <c r="AD148" s="221">
        <f t="shared" si="45"/>
        <v>2984402.48</v>
      </c>
      <c r="AE148" s="221">
        <f t="shared" si="46"/>
        <v>2984402.48</v>
      </c>
      <c r="AF148" s="239">
        <f t="shared" si="51"/>
        <v>3664680.3635829855</v>
      </c>
      <c r="AG148" s="222">
        <f t="shared" si="47"/>
        <v>2944239.893463965</v>
      </c>
      <c r="AH148" s="223">
        <f t="shared" si="54"/>
        <v>1.244694894501754</v>
      </c>
      <c r="AI148" s="224">
        <f t="shared" si="48"/>
        <v>2021</v>
      </c>
      <c r="AJ148" s="225">
        <f>VLOOKUP($A148,Project_Commissioning!$C$4:$H$355,Project_Commissioning!F$1,FALSE)</f>
        <v>43914</v>
      </c>
      <c r="AK148" s="226">
        <f>VLOOKUP($A148,Project_Commissioning!$C$4:$H$355,Project_Commissioning!G$1,FALSE)</f>
        <v>2020</v>
      </c>
      <c r="AL148" s="225" t="str">
        <f>IF(VLOOKUP($A148,Project_Commissioning!$C$4:$H$355,Project_Commissioning!H$1,FALSE)=0,"",VLOOKUP($A148,Project_Commissioning!$C$4:$H$355,Project_Commissioning!H$1,FALSE))</f>
        <v/>
      </c>
      <c r="AM148" s="237">
        <f t="shared" si="52"/>
        <v>3254890.0140332156</v>
      </c>
      <c r="AN148" s="221" cm="1">
        <f t="array" ref="AN148">IF(ROUND(AE148,0)=0,0,LOOKUP(2,1/(F148:AC148&lt;&gt;""),F148:AC148))</f>
        <v>9181.9599999999991</v>
      </c>
      <c r="AO148" s="221">
        <f t="shared" si="53"/>
        <v>0</v>
      </c>
      <c r="AP148" s="79"/>
      <c r="AQ148" s="20"/>
      <c r="AR148" s="245">
        <f>IF(ISNA(VLOOKUP($A148,'Success Asset Classes'!$B$15:$AA$114,'Success Asset Classes'!$AA$1,FALSE)),0,VLOOKUP($A148,'Success Asset Classes'!$B$15:$AA$114,'Success Asset Classes'!$AA$1,FALSE))</f>
        <v>0</v>
      </c>
      <c r="AS148" s="230">
        <f>IF($AR148=0,VLOOKUP(MID($A148,4,5),'Project splits'!$C$5:$AM$346,AS$22,FALSE),IF(ISNA(VLOOKUP($A148,'Success Asset Classes'!$B$15:$BD$377,AS$21,FALSE)),VLOOKUP(MID($A148,4,5),'Project splits'!$C$5:$AM$346,AS$22,FALSE),VLOOKUP($A148,'Success Asset Classes'!$B$15:$BD$377,AS$21,FALSE)))</f>
        <v>0</v>
      </c>
      <c r="AT148" s="230">
        <f>IF($AR148=0,VLOOKUP(MID($A148,4,5),'Project splits'!$C$5:$AM$346,AT$22,FALSE),IF(ISNA(VLOOKUP($A148,'Success Asset Classes'!$B$15:$BD$377,AT$21,FALSE)),VLOOKUP(MID($A148,4,5),'Project splits'!$C$5:$AM$346,AT$22,FALSE),VLOOKUP($A148,'Success Asset Classes'!$B$15:$BD$377,AT$21,FALSE)))</f>
        <v>0</v>
      </c>
      <c r="AU148" s="230">
        <f>IF($AR148=0,VLOOKUP(MID($A148,4,5),'Project splits'!$C$5:$AM$346,AU$22,FALSE),IF(ISNA(VLOOKUP($A148,'Success Asset Classes'!$B$15:$BD$377,AU$21,FALSE)),VLOOKUP(MID($A148,4,5),'Project splits'!$C$5:$AM$346,AU$22,FALSE),VLOOKUP($A148,'Success Asset Classes'!$B$15:$BD$377,AU$21,FALSE)))</f>
        <v>0</v>
      </c>
      <c r="AV148" s="230">
        <f>IF($AR148=0,VLOOKUP(MID($A148,4,5),'Project splits'!$C$5:$AM$346,AV$22,FALSE),IF(ISNA(VLOOKUP($A148,'Success Asset Classes'!$B$15:$BD$377,AV$21,FALSE)),VLOOKUP(MID($A148,4,5),'Project splits'!$C$5:$AM$346,AV$22,FALSE),VLOOKUP($A148,'Success Asset Classes'!$B$15:$BD$377,AV$21,FALSE)))</f>
        <v>1</v>
      </c>
      <c r="AW148" s="230">
        <f>IF($AR148=0,VLOOKUP(MID($A148,4,5),'Project splits'!$C$5:$AM$346,AW$22,FALSE),IF(ISNA(VLOOKUP($A148,'Success Asset Classes'!$B$15:$BD$377,AW$21,FALSE)),VLOOKUP(MID($A148,4,5),'Project splits'!$C$5:$AM$346,AW$22,FALSE),VLOOKUP($A148,'Success Asset Classes'!$B$15:$BD$377,AW$21,FALSE)))</f>
        <v>0</v>
      </c>
      <c r="AX148" s="230">
        <f>IF($AR148=0,VLOOKUP(MID($A148,4,5),'Project splits'!$C$5:$AM$346,AX$22,FALSE),IF(ISNA(VLOOKUP($A148,'Success Asset Classes'!$B$15:$BD$377,AX$21,FALSE)),VLOOKUP(MID($A148,4,5),'Project splits'!$C$5:$AM$346,AX$22,FALSE),VLOOKUP($A148,'Success Asset Classes'!$B$15:$BD$377,AX$21,FALSE)))</f>
        <v>0</v>
      </c>
      <c r="AY148" s="230">
        <f>IF($AR148=0,VLOOKUP(MID($A148,4,5),'Project splits'!$C$5:$AM$346,AY$22,FALSE),IF(ISNA(VLOOKUP($A148,'Success Asset Classes'!$B$15:$BD$377,AY$21,FALSE)),VLOOKUP(MID($A148,4,5),'Project splits'!$C$5:$AM$346,AY$22,FALSE),VLOOKUP($A148,'Success Asset Classes'!$B$15:$BD$377,AY$21,FALSE)))</f>
        <v>0</v>
      </c>
      <c r="AZ148" s="230">
        <f>IF($AR148=0,VLOOKUP(MID($A148,4,5),'Project splits'!$C$5:$AM$346,AZ$22,FALSE),IF(ISNA(VLOOKUP($A148,'Success Asset Classes'!$B$15:$BD$377,AZ$21,FALSE)),VLOOKUP(MID($A148,4,5),'Project splits'!$C$5:$AM$346,AZ$22,FALSE),VLOOKUP($A148,'Success Asset Classes'!$B$15:$BD$377,AZ$21,FALSE)))</f>
        <v>0</v>
      </c>
      <c r="BA148" s="230">
        <f>IF($AR148=0,VLOOKUP(MID($A148,4,5),'Project splits'!$C$5:$AM$346,BA$22,FALSE),IF(ISNA(VLOOKUP($A148,'Success Asset Classes'!$B$15:$BD$377,BA$21,FALSE)),VLOOKUP(MID($A148,4,5),'Project splits'!$C$5:$AM$346,BA$22,FALSE),VLOOKUP($A148,'Success Asset Classes'!$B$15:$BD$377,BA$21,FALSE)))</f>
        <v>0</v>
      </c>
      <c r="BB148" s="230">
        <f>IF($AR148=0,VLOOKUP(MID($A148,4,5),'Project splits'!$C$5:$AM$346,BB$22,FALSE),IF(ISNA(VLOOKUP($A148,'Success Asset Classes'!$B$15:$BD$377,BB$21,FALSE)),VLOOKUP(MID($A148,4,5),'Project splits'!$C$5:$AM$346,BB$22,FALSE),VLOOKUP($A148,'Success Asset Classes'!$B$15:$BD$377,BB$21,FALSE)))</f>
        <v>0</v>
      </c>
      <c r="BC148" s="230">
        <f>IF($AR148=0,VLOOKUP(MID($A148,4,5),'Project splits'!$C$5:$AM$346,BC$22,FALSE),IF(ISNA(VLOOKUP($A148,'Success Asset Classes'!$B$15:$BD$377,BC$21,FALSE)),VLOOKUP(MID($A148,4,5),'Project splits'!$C$5:$AM$346,BC$22,FALSE),VLOOKUP($A148,'Success Asset Classes'!$B$15:$BD$377,BC$21,FALSE)))</f>
        <v>0</v>
      </c>
      <c r="BD148" s="230">
        <f>IF($AR148=0,VLOOKUP(MID($A148,4,5),'Project splits'!$C$5:$AM$346,BD$22,FALSE),IF(ISNA(VLOOKUP($A148,'Success Asset Classes'!$B$15:$BD$377,BD$21,FALSE)),VLOOKUP(MID($A148,4,5),'Project splits'!$C$5:$AM$346,BD$22,FALSE),VLOOKUP($A148,'Success Asset Classes'!$B$15:$BD$377,BD$21,FALSE)))</f>
        <v>0</v>
      </c>
      <c r="BE148" s="230">
        <f>IF($AR148=0,VLOOKUP(MID($A148,4,5),'Project splits'!$C$5:$AM$346,BE$22,FALSE),IF(ISNA(VLOOKUP($A148,'Success Asset Classes'!$B$15:$BD$377,BE$21,FALSE)),VLOOKUP(MID($A148,4,5),'Project splits'!$C$5:$AM$346,BE$22,FALSE),VLOOKUP($A148,'Success Asset Classes'!$B$15:$BD$377,BE$21,FALSE)))</f>
        <v>0</v>
      </c>
      <c r="BF148" s="230">
        <f>IF($AR148=0,VLOOKUP(MID($A148,4,5),'Project splits'!$C$5:$AM$346,BF$22,FALSE),IF(ISNA(VLOOKUP($A148,'Success Asset Classes'!$B$15:$BD$377,BF$21,FALSE)),VLOOKUP(MID($A148,4,5),'Project splits'!$C$5:$AM$346,BF$22,FALSE),VLOOKUP($A148,'Success Asset Classes'!$B$15:$BD$377,BF$21,FALSE)))</f>
        <v>0</v>
      </c>
      <c r="BG148" s="230">
        <f>IF($AR148=0,VLOOKUP(MID($A148,4,5),'Project splits'!$C$5:$AM$346,BG$22,FALSE),IF(ISNA(VLOOKUP($A148,'Success Asset Classes'!$B$15:$BD$377,BG$21,FALSE)),VLOOKUP(MID($A148,4,5),'Project splits'!$C$5:$AM$346,BG$22,FALSE),VLOOKUP($A148,'Success Asset Classes'!$B$15:$BD$377,BG$21,FALSE)))</f>
        <v>0</v>
      </c>
      <c r="BH148" s="230">
        <f>IF($AR148=0,VLOOKUP(MID($A148,4,5),'Project splits'!$C$5:$AM$346,BH$22,FALSE),IF(ISNA(VLOOKUP($A148,'Success Asset Classes'!$B$15:$BD$377,BH$21,FALSE)),VLOOKUP(MID($A148,4,5),'Project splits'!$C$5:$AM$346,BH$22,FALSE),VLOOKUP($A148,'Success Asset Classes'!$B$15:$BD$377,BH$21,FALSE)))</f>
        <v>0</v>
      </c>
      <c r="BI148" s="230">
        <f>IF($AR148=0,VLOOKUP(MID($A148,4,5),'Project splits'!$C$5:$AM$346,BI$22,FALSE),IF(ISNA(VLOOKUP($A148,'Success Asset Classes'!$B$15:$BD$377,BI$21,FALSE)),VLOOKUP(MID($A148,4,5),'Project splits'!$C$5:$AM$346,BI$22,FALSE),VLOOKUP($A148,'Success Asset Classes'!$B$15:$BD$377,BI$21,FALSE)))</f>
        <v>0</v>
      </c>
      <c r="BJ148" s="230">
        <f>IF($AR148=0,VLOOKUP(MID($A148,4,5),'Project splits'!$C$5:$AM$346,BJ$22,FALSE),IF(ISNA(VLOOKUP($A148,'Success Asset Classes'!$B$15:$BD$377,BJ$21,FALSE)),VLOOKUP(MID($A148,4,5),'Project splits'!$C$5:$AM$346,BJ$22,FALSE),VLOOKUP($A148,'Success Asset Classes'!$B$15:$BD$377,BJ$21,FALSE)))</f>
        <v>0</v>
      </c>
      <c r="BK148" s="230">
        <f>IF($AR148=0,VLOOKUP(MID($A148,4,5),'Project splits'!$C$5:$AM$346,BK$22,FALSE),IF(ISNA(VLOOKUP($A148,'Success Asset Classes'!$B$15:$BD$377,BK$21,FALSE)),VLOOKUP(MID($A148,4,5),'Project splits'!$C$5:$AM$346,BK$22,FALSE),VLOOKUP($A148,'Success Asset Classes'!$B$15:$BD$377,BK$21,FALSE)))</f>
        <v>0</v>
      </c>
      <c r="BL148" s="230">
        <f>IF($AR148=0,VLOOKUP(MID($A148,4,5),'Project splits'!$C$5:$AM$346,BL$22,FALSE),IF(ISNA(VLOOKUP($A148,'Success Asset Classes'!$B$15:$BD$377,BL$21,FALSE)),VLOOKUP(MID($A148,4,5),'Project splits'!$C$5:$AM$346,BL$22,FALSE),VLOOKUP($A148,'Success Asset Classes'!$B$15:$BD$377,BL$21,FALSE)))</f>
        <v>0</v>
      </c>
      <c r="BM148" s="230">
        <f>IF($AR148=0,VLOOKUP(MID($A148,4,5),'Project splits'!$C$5:$AM$346,BM$22,FALSE),IF(ISNA(VLOOKUP($A148,'Success Asset Classes'!$B$15:$BD$377,BM$21,FALSE)),VLOOKUP(MID($A148,4,5),'Project splits'!$C$5:$AM$346,BM$22,FALSE),VLOOKUP($A148,'Success Asset Classes'!$B$15:$BD$377,BM$21,FALSE)))</f>
        <v>0</v>
      </c>
      <c r="BN148" s="230">
        <f>IF($AR148=0,VLOOKUP(MID($A148,4,5),'Project splits'!$C$5:$AM$346,BN$22,FALSE),IF(ISNA(VLOOKUP($A148,'Success Asset Classes'!$B$15:$BD$377,BN$21,FALSE)),VLOOKUP(MID($A148,4,5),'Project splits'!$C$5:$AM$346,BN$22,FALSE),VLOOKUP($A148,'Success Asset Classes'!$B$15:$BD$377,BN$21,FALSE)))</f>
        <v>0</v>
      </c>
      <c r="BO148" s="230">
        <f>IF($AR148=0,VLOOKUP(MID($A148,4,5),'Project splits'!$C$5:$AM$346,BO$22,FALSE),IF(ISNA(VLOOKUP($A148,'Success Asset Classes'!$B$15:$BD$377,BO$21,FALSE)),VLOOKUP(MID($A148,4,5),'Project splits'!$C$5:$AM$346,BO$22,FALSE),VLOOKUP($A148,'Success Asset Classes'!$B$15:$BD$377,BO$21,FALSE)))</f>
        <v>0</v>
      </c>
      <c r="BP148" s="230">
        <f>IF($AR148=0,VLOOKUP(MID($A148,4,5),'Project splits'!$C$5:$AM$346,BP$22,FALSE),IF(ISNA(VLOOKUP($A148,'Success Asset Classes'!$B$15:$BD$377,BP$21,FALSE)),VLOOKUP(MID($A148,4,5),'Project splits'!$C$5:$AM$346,BP$22,FALSE),VLOOKUP($A148,'Success Asset Classes'!$B$15:$BD$377,BP$21,FALSE)))</f>
        <v>0</v>
      </c>
      <c r="BQ148" s="230">
        <f>IF($AR148=0,VLOOKUP(MID($A148,4,5),'Project splits'!$C$5:$AM$346,BQ$22,FALSE),IF(ISNA(VLOOKUP($A148,'Success Asset Classes'!$B$15:$BD$377,BQ$21,FALSE)),VLOOKUP(MID($A148,4,5),'Project splits'!$C$5:$AM$346,BQ$22,FALSE),VLOOKUP($A148,'Success Asset Classes'!$B$15:$BD$377,BQ$21,FALSE)))</f>
        <v>0</v>
      </c>
      <c r="BR148" s="230">
        <f>IF($AR148=0,VLOOKUP(MID($A148,4,5),'Project splits'!$C$5:$AM$346,BR$22,FALSE),IF(ISNA(VLOOKUP($A148,'Success Asset Classes'!$B$15:$BD$377,BR$21,FALSE)),VLOOKUP(MID($A148,4,5),'Project splits'!$C$5:$AM$346,BR$22,FALSE),VLOOKUP($A148,'Success Asset Classes'!$B$15:$BD$377,BR$21,FALSE)))</f>
        <v>0</v>
      </c>
      <c r="BS148" s="247">
        <f t="shared" si="49"/>
        <v>1</v>
      </c>
      <c r="BT148" s="249">
        <f>1+IF(ISNA(VLOOKUP($A148,'Project labour content'!$A$7:$D$255,'Project labour content'!$D$1,FALSE)),VLOOKUP($D148,'Project labour content'!$F$6:$G$15,'Project labour content'!$G$1,FALSE),VLOOKUP($A148,'Project labour content'!$A$7:$D$255,'Project labour content'!$D$1,FALSE))*LabEsc22*1</f>
        <v>1.0024480115846353</v>
      </c>
      <c r="BU148" s="249">
        <f>1+IF(ISNA(VLOOKUP($A148,'Project labour content'!$A$7:$D$255,'Project labour content'!$D$1,FALSE)),VLOOKUP($D148,'Project labour content'!$F$6:$G$15,'Project labour content'!$G$1,FALSE),VLOOKUP($A148,'Project labour content'!$A$7:$D$255,'Project labour content'!$D$1,FALSE))*LabEsc23*1</f>
        <v>1.0049077736248768</v>
      </c>
      <c r="BV148" s="249">
        <f>1+IF(ISNA(VLOOKUP($A148,'Project labour content'!$A$7:$D$255,'Project labour content'!$D$1,FALSE)),VLOOKUP($D148,'Project labour content'!$F$6:$G$15,'Project labour content'!$G$1,FALSE),VLOOKUP($A148,'Project labour content'!$A$7:$D$255,'Project labour content'!$D$1,FALSE))*LabEsc24*1</f>
        <v>1.0072248694667842</v>
      </c>
      <c r="BW148" s="249">
        <f>1+IF(ISNA(VLOOKUP($A148,'Project labour content'!$A$7:$D$255,'Project labour content'!$D$1,FALSE)),VLOOKUP($D148,'Project labour content'!$F$6:$G$15,'Project labour content'!$G$1,FALSE),VLOOKUP($A148,'Project labour content'!$A$7:$D$255,'Project labour content'!$D$1,FALSE))*LabEsc25*1</f>
        <v>1.0103282331643793</v>
      </c>
      <c r="BX148" s="249">
        <f>1+IF(ISNA(VLOOKUP($A148,'Project labour content'!$A$7:$D$255,'Project labour content'!$D$1,FALSE)),VLOOKUP($D148,'Project labour content'!$F$6:$G$15,'Project labour content'!$G$1,FALSE),VLOOKUP($A148,'Project labour content'!$A$7:$D$255,'Project labour content'!$D$1,FALSE))*LabEsc26*1</f>
        <v>1.0137103823674747</v>
      </c>
      <c r="BY148" s="249">
        <f>1+IF(ISNA(VLOOKUP($A148,'Project labour content'!$A$7:$D$255,'Project labour content'!$D$1,FALSE)),VLOOKUP($D148,'Project labour content'!$F$6:$G$15,'Project labour content'!$G$1,FALSE),VLOOKUP($A148,'Project labour content'!$A$7:$D$255,'Project labour content'!$D$1,FALSE))*LabEsc27*1</f>
        <v>1.0158052335508072</v>
      </c>
      <c r="BZ148" s="249">
        <f>1+IF(ISNA(VLOOKUP($A148,'Project labour content'!$A$7:$D$255,'Project labour content'!$D$1,FALSE)),VLOOKUP($D148,'Project labour content'!$F$6:$G$15,'Project labour content'!$G$1,FALSE),VLOOKUP($A148,'Project labour content'!$A$7:$D$255,'Project labour content'!$D$1,FALSE))*LabEsc28*1</f>
        <v>1.0173826564918567</v>
      </c>
      <c r="CA148" s="249">
        <f>1+IF(ISNA(VLOOKUP($A148,'Project labour content'!$A$7:$D$255,'Project labour content'!$D$1,FALSE)),VLOOKUP($D148,'Project labour content'!$F$6:$G$15,'Project labour content'!$G$1,FALSE),VLOOKUP($A148,'Project labour content'!$A$7:$D$255,'Project labour content'!$D$1,FALSE))*LabEsc29*1</f>
        <v>1.0199141048276528</v>
      </c>
      <c r="CB148" s="250" t="str">
        <f>IF(ISNA(VLOOKUP($A148,'Project labour content'!$A$7:$D$255,'Project labour content'!$D$1,FALSE)),"Category","Project")</f>
        <v>Category</v>
      </c>
      <c r="CD148" s="247" t="str">
        <f t="shared" si="50"/>
        <v>12071</v>
      </c>
      <c r="CE148" s="3"/>
    </row>
    <row r="149" spans="1:83" x14ac:dyDescent="0.15">
      <c r="A149" s="11" t="s">
        <v>219</v>
      </c>
      <c r="B149" s="11" t="str">
        <f>VLOOKUP($A149,'Incurred Real 2022$'!$A$25:$AC$426,'Incurred Real 2022$'!B$1,FALSE)</f>
        <v>IT Security Technology Refresh 19-20</v>
      </c>
      <c r="C149" s="11" t="str">
        <f>VLOOKUP($A149,'Incurred Real 2022$'!$A$25:$AC$426,'Incurred Real 2022$'!C$1,FALSE)</f>
        <v>ExAnte</v>
      </c>
      <c r="D149" s="11" t="str">
        <f>VLOOKUP($A149,'Incurred Real 2022$'!$A$25:$AC$426,'Incurred Real 2022$'!D$1,FALSE)</f>
        <v>Information Technology</v>
      </c>
      <c r="E149" s="11" t="str">
        <f>VLOOKUP($A149,'Incurred Real 2022$'!$A$25:$AC$426,'Incurred Real 2022$'!E$1,FALSE)</f>
        <v>Closed</v>
      </c>
      <c r="F149" s="105" t="str">
        <f>IF(VLOOKUP($A149,'Incurred Real 2022$'!$A$25:$AC$426,'Incurred Real 2022$'!F$1,FALSE)=0,"",VLOOKUP($A149,'Incurred Real 2022$'!$A$25:$AC$426,'Incurred Real 2022$'!F$1,FALSE))</f>
        <v/>
      </c>
      <c r="G149" s="105" t="str">
        <f>IF(VLOOKUP($A149,'Incurred Real 2022$'!$A$25:$AC$426,'Incurred Real 2022$'!G$1,FALSE)=0,"",VLOOKUP($A149,'Incurred Real 2022$'!$A$25:$AC$426,'Incurred Real 2022$'!G$1,FALSE))</f>
        <v/>
      </c>
      <c r="H149" s="105" t="str">
        <f>IF(VLOOKUP($A149,'Incurred Real 2022$'!$A$25:$AC$426,'Incurred Real 2022$'!H$1,FALSE)=0,"",VLOOKUP($A149,'Incurred Real 2022$'!$A$25:$AC$426,'Incurred Real 2022$'!H$1,FALSE))</f>
        <v/>
      </c>
      <c r="I149" s="105" t="str">
        <f>IF(VLOOKUP($A149,'Incurred Real 2022$'!$A$25:$AC$426,'Incurred Real 2022$'!I$1,FALSE)=0,"",VLOOKUP($A149,'Incurred Real 2022$'!$A$25:$AC$426,'Incurred Real 2022$'!I$1,FALSE))</f>
        <v/>
      </c>
      <c r="J149" s="105" t="str">
        <f>IF(VLOOKUP($A149,'Incurred Real 2022$'!$A$25:$AC$426,'Incurred Real 2022$'!J$1,FALSE)=0,"",VLOOKUP($A149,'Incurred Real 2022$'!$A$25:$AC$426,'Incurred Real 2022$'!J$1,FALSE))</f>
        <v/>
      </c>
      <c r="K149" s="105" t="str">
        <f>IF(VLOOKUP($A149,'Incurred Real 2022$'!$A$25:$AC$426,'Incurred Real 2022$'!K$1,FALSE)=0,"",VLOOKUP($A149,'Incurred Real 2022$'!$A$25:$AC$426,'Incurred Real 2022$'!K$1,FALSE))</f>
        <v/>
      </c>
      <c r="L149" s="105" t="str">
        <f>IF(VLOOKUP($A149,'Incurred Real 2022$'!$A$25:$AC$426,'Incurred Real 2022$'!L$1,FALSE)=0,"",VLOOKUP($A149,'Incurred Real 2022$'!$A$25:$AC$426,'Incurred Real 2022$'!L$1,FALSE))</f>
        <v/>
      </c>
      <c r="M149" s="105" t="str">
        <f>IF(VLOOKUP($A149,'Incurred Real 2022$'!$A$25:$AC$426,'Incurred Real 2022$'!M$1,FALSE)=0,"",VLOOKUP($A149,'Incurred Real 2022$'!$A$25:$AC$426,'Incurred Real 2022$'!M$1,FALSE))</f>
        <v/>
      </c>
      <c r="N149" s="105" t="str">
        <f>IF(VLOOKUP($A149,'Incurred Real 2022$'!$A$25:$AC$426,'Incurred Real 2022$'!N$1,FALSE)=0,"",VLOOKUP($A149,'Incurred Real 2022$'!$A$25:$AC$426,'Incurred Real 2022$'!N$1,FALSE))</f>
        <v/>
      </c>
      <c r="O149" s="105" t="str">
        <f>IF(VLOOKUP($A149,'Incurred Real 2022$'!$A$25:$AC$426,'Incurred Real 2022$'!O$1,FALSE)=0,"",VLOOKUP($A149,'Incurred Real 2022$'!$A$25:$AC$426,'Incurred Real 2022$'!O$1,FALSE))</f>
        <v/>
      </c>
      <c r="P149" s="105" t="str">
        <f>IF(VLOOKUP($A149,'Incurred Real 2022$'!$A$25:$AC$426,'Incurred Real 2022$'!P$1,FALSE)=0,"",VLOOKUP($A149,'Incurred Real 2022$'!$A$25:$AC$426,'Incurred Real 2022$'!P$1,FALSE))</f>
        <v/>
      </c>
      <c r="Q149" s="105" t="str">
        <f>IF(VLOOKUP($A149,'Incurred Real 2022$'!$A$25:$AC$426,'Incurred Real 2022$'!Q$1,FALSE)=0,"",VLOOKUP($A149,'Incurred Real 2022$'!$A$25:$AC$426,'Incurred Real 2022$'!Q$1,FALSE))</f>
        <v/>
      </c>
      <c r="R149" s="105" t="str">
        <f>IF(VLOOKUP($A149,'Incurred Real 2022$'!$A$25:$AC$426,'Incurred Real 2022$'!R$1,FALSE)=0,"",VLOOKUP($A149,'Incurred Real 2022$'!$A$25:$AC$426,'Incurred Real 2022$'!R$1,FALSE))</f>
        <v/>
      </c>
      <c r="S149" s="105">
        <f>IF(VLOOKUP($A149,'Incurred Real 2022$'!$A$25:$AC$426,'Incurred Real 2022$'!S$1,FALSE)=0,"",VLOOKUP($A149,'Incurred Real 2022$'!$A$25:$AC$426,'Incurred Real 2022$'!S$1,FALSE))</f>
        <v>1302097.5</v>
      </c>
      <c r="T149" s="105">
        <f>IF(VLOOKUP($A149,'Incurred Real 2022$'!$A$25:$AC$426,'Incurred Real 2022$'!T$1,FALSE)=0,"",VLOOKUP($A149,'Incurred Real 2022$'!$A$25:$AC$426,'Incurred Real 2022$'!T$1,FALSE))</f>
        <v>934334.08</v>
      </c>
      <c r="U149" s="105">
        <f>IF(VLOOKUP($A149,'Incurred Real 2022$'!$A$25:$AC$426,'Incurred Real 2022$'!U$1,FALSE)=0,"",VLOOKUP($A149,'Incurred Real 2022$'!$A$25:$AC$426,'Incurred Real 2022$'!U$1,FALSE))</f>
        <v>20807.84</v>
      </c>
      <c r="V149" s="13" t="str">
        <f>IF(ISTEXT(VLOOKUP($A149,'Incurred Real 2022$'!$A$25:$AC$426,'Incurred Real 2022$'!V$1,FALSE)),"",(VLOOKUP($A149,'Incurred Real 2022$'!$A$25:$AC$426,'Incurred Real 2022$'!V$1,FALSE))*BT149*Incurred_Real!V$15)</f>
        <v/>
      </c>
      <c r="W149" s="13" t="str">
        <f>IF(ISTEXT(VLOOKUP($A149,'Incurred Real 2022$'!$A$25:$AC$426,'Incurred Real 2022$'!W$1,FALSE)),"",(VLOOKUP($A149,'Incurred Real 2022$'!$A$25:$AC$426,'Incurred Real 2022$'!W$1,FALSE))*BU149*Incurred_Real!W$15)</f>
        <v/>
      </c>
      <c r="X149" s="220" t="str">
        <f>IF(ISTEXT(VLOOKUP($A149,'Incurred Real 2022$'!$A$25:$AC$426,'Incurred Real 2022$'!X$1,FALSE)),"",(VLOOKUP($A149,'Incurred Real 2022$'!$A$25:$AC$426,'Incurred Real 2022$'!X$1,FALSE))*BV149*Incurred_Real!X$15)</f>
        <v/>
      </c>
      <c r="Y149" s="217" t="str">
        <f>IF(ISTEXT(VLOOKUP($A149,'Incurred Real 2022$'!$A$25:$AC$426,'Incurred Real 2022$'!Y$1,FALSE)),"",(VLOOKUP($A149,'Incurred Real 2022$'!$A$25:$AC$426,'Incurred Real 2022$'!Y$1,FALSE))*BW149*Incurred_Real!Y$15)</f>
        <v/>
      </c>
      <c r="Z149" s="13" t="str">
        <f>IF(ISTEXT(VLOOKUP($A149,'Incurred Real 2022$'!$A$25:$AC$426,'Incurred Real 2022$'!Z$1,FALSE)),"",(VLOOKUP($A149,'Incurred Real 2022$'!$A$25:$AC$426,'Incurred Real 2022$'!Z$1,FALSE))*BX149*Incurred_Real!Z$15)</f>
        <v/>
      </c>
      <c r="AA149" s="13" t="str">
        <f>IF(ISTEXT(VLOOKUP($A149,'Incurred Real 2022$'!$A$25:$AC$426,'Incurred Real 2022$'!AA$1,FALSE)),"",(VLOOKUP($A149,'Incurred Real 2022$'!$A$25:$AC$426,'Incurred Real 2022$'!AA$1,FALSE))*BY149*Incurred_Real!AA$15)</f>
        <v/>
      </c>
      <c r="AB149" s="13" t="str">
        <f>IF(ISTEXT(VLOOKUP($A149,'Incurred Real 2022$'!$A$25:$AC$426,'Incurred Real 2022$'!AB$1,FALSE)),"",(VLOOKUP($A149,'Incurred Real 2022$'!$A$25:$AC$426,'Incurred Real 2022$'!AB$1,FALSE))*BZ149*Incurred_Real!AB$15)</f>
        <v/>
      </c>
      <c r="AC149" s="13" t="str">
        <f>IF(ISTEXT(VLOOKUP($A149,'Incurred Real 2022$'!$A$25:$AC$426,'Incurred Real 2022$'!AC$1,FALSE)),"",(VLOOKUP($A149,'Incurred Real 2022$'!$A$25:$AC$426,'Incurred Real 2022$'!AC$1,FALSE))*CA149*Incurred_Real!AC$15)</f>
        <v/>
      </c>
      <c r="AD149" s="221">
        <f t="shared" si="45"/>
        <v>2257239.42</v>
      </c>
      <c r="AE149" s="221">
        <f t="shared" si="46"/>
        <v>2257239.42</v>
      </c>
      <c r="AF149" s="239">
        <f t="shared" si="51"/>
        <v>2751221.5877153152</v>
      </c>
      <c r="AG149" s="222">
        <f t="shared" si="47"/>
        <v>2210358.2169963163</v>
      </c>
      <c r="AH149" s="223">
        <f t="shared" si="54"/>
        <v>1.244694894501754</v>
      </c>
      <c r="AI149" s="224">
        <f t="shared" si="48"/>
        <v>2021</v>
      </c>
      <c r="AJ149" s="225">
        <f>VLOOKUP($A149,Project_Commissioning!$C$4:$H$355,Project_Commissioning!F$1,FALSE)</f>
        <v>44012</v>
      </c>
      <c r="AK149" s="226">
        <f>VLOOKUP($A149,Project_Commissioning!$C$4:$H$355,Project_Commissioning!G$1,FALSE)</f>
        <v>2020</v>
      </c>
      <c r="AL149" s="225" t="str">
        <f>IF(VLOOKUP($A149,Project_Commissioning!$C$4:$H$355,Project_Commissioning!H$1,FALSE)=0,"",VLOOKUP($A149,Project_Commissioning!$C$4:$H$355,Project_Commissioning!H$1,FALSE))</f>
        <v/>
      </c>
      <c r="AM149" s="237">
        <f t="shared" si="52"/>
        <v>2443575.6420218577</v>
      </c>
      <c r="AN149" s="221" cm="1">
        <f t="array" ref="AN149">IF(ROUND(AE149,0)=0,0,LOOKUP(2,1/(F149:AC149&lt;&gt;""),F149:AC149))</f>
        <v>20807.84</v>
      </c>
      <c r="AO149" s="221">
        <f t="shared" si="53"/>
        <v>0</v>
      </c>
      <c r="AP149" s="79"/>
      <c r="AQ149" s="20"/>
      <c r="AR149" s="245">
        <f>IF(ISNA(VLOOKUP($A149,'Success Asset Classes'!$B$15:$AA$114,'Success Asset Classes'!$AA$1,FALSE)),0,VLOOKUP($A149,'Success Asset Classes'!$B$15:$AA$114,'Success Asset Classes'!$AA$1,FALSE))</f>
        <v>0</v>
      </c>
      <c r="AS149" s="230">
        <f>IF($AR149=0,VLOOKUP(MID($A149,4,5),'Project splits'!$C$5:$AM$346,AS$22,FALSE),IF(ISNA(VLOOKUP($A149,'Success Asset Classes'!$B$15:$BD$377,AS$21,FALSE)),VLOOKUP(MID($A149,4,5),'Project splits'!$C$5:$AM$346,AS$22,FALSE),VLOOKUP($A149,'Success Asset Classes'!$B$15:$BD$377,AS$21,FALSE)))</f>
        <v>0</v>
      </c>
      <c r="AT149" s="230">
        <f>IF($AR149=0,VLOOKUP(MID($A149,4,5),'Project splits'!$C$5:$AM$346,AT$22,FALSE),IF(ISNA(VLOOKUP($A149,'Success Asset Classes'!$B$15:$BD$377,AT$21,FALSE)),VLOOKUP(MID($A149,4,5),'Project splits'!$C$5:$AM$346,AT$22,FALSE),VLOOKUP($A149,'Success Asset Classes'!$B$15:$BD$377,AT$21,FALSE)))</f>
        <v>0</v>
      </c>
      <c r="AU149" s="230">
        <f>IF($AR149=0,VLOOKUP(MID($A149,4,5),'Project splits'!$C$5:$AM$346,AU$22,FALSE),IF(ISNA(VLOOKUP($A149,'Success Asset Classes'!$B$15:$BD$377,AU$21,FALSE)),VLOOKUP(MID($A149,4,5),'Project splits'!$C$5:$AM$346,AU$22,FALSE),VLOOKUP($A149,'Success Asset Classes'!$B$15:$BD$377,AU$21,FALSE)))</f>
        <v>0</v>
      </c>
      <c r="AV149" s="230">
        <f>IF($AR149=0,VLOOKUP(MID($A149,4,5),'Project splits'!$C$5:$AM$346,AV$22,FALSE),IF(ISNA(VLOOKUP($A149,'Success Asset Classes'!$B$15:$BD$377,AV$21,FALSE)),VLOOKUP(MID($A149,4,5),'Project splits'!$C$5:$AM$346,AV$22,FALSE),VLOOKUP($A149,'Success Asset Classes'!$B$15:$BD$377,AV$21,FALSE)))</f>
        <v>1</v>
      </c>
      <c r="AW149" s="230">
        <f>IF($AR149=0,VLOOKUP(MID($A149,4,5),'Project splits'!$C$5:$AM$346,AW$22,FALSE),IF(ISNA(VLOOKUP($A149,'Success Asset Classes'!$B$15:$BD$377,AW$21,FALSE)),VLOOKUP(MID($A149,4,5),'Project splits'!$C$5:$AM$346,AW$22,FALSE),VLOOKUP($A149,'Success Asset Classes'!$B$15:$BD$377,AW$21,FALSE)))</f>
        <v>0</v>
      </c>
      <c r="AX149" s="230">
        <f>IF($AR149=0,VLOOKUP(MID($A149,4,5),'Project splits'!$C$5:$AM$346,AX$22,FALSE),IF(ISNA(VLOOKUP($A149,'Success Asset Classes'!$B$15:$BD$377,AX$21,FALSE)),VLOOKUP(MID($A149,4,5),'Project splits'!$C$5:$AM$346,AX$22,FALSE),VLOOKUP($A149,'Success Asset Classes'!$B$15:$BD$377,AX$21,FALSE)))</f>
        <v>0</v>
      </c>
      <c r="AY149" s="230">
        <f>IF($AR149=0,VLOOKUP(MID($A149,4,5),'Project splits'!$C$5:$AM$346,AY$22,FALSE),IF(ISNA(VLOOKUP($A149,'Success Asset Classes'!$B$15:$BD$377,AY$21,FALSE)),VLOOKUP(MID($A149,4,5),'Project splits'!$C$5:$AM$346,AY$22,FALSE),VLOOKUP($A149,'Success Asset Classes'!$B$15:$BD$377,AY$21,FALSE)))</f>
        <v>0</v>
      </c>
      <c r="AZ149" s="230">
        <f>IF($AR149=0,VLOOKUP(MID($A149,4,5),'Project splits'!$C$5:$AM$346,AZ$22,FALSE),IF(ISNA(VLOOKUP($A149,'Success Asset Classes'!$B$15:$BD$377,AZ$21,FALSE)),VLOOKUP(MID($A149,4,5),'Project splits'!$C$5:$AM$346,AZ$22,FALSE),VLOOKUP($A149,'Success Asset Classes'!$B$15:$BD$377,AZ$21,FALSE)))</f>
        <v>0</v>
      </c>
      <c r="BA149" s="230">
        <f>IF($AR149=0,VLOOKUP(MID($A149,4,5),'Project splits'!$C$5:$AM$346,BA$22,FALSE),IF(ISNA(VLOOKUP($A149,'Success Asset Classes'!$B$15:$BD$377,BA$21,FALSE)),VLOOKUP(MID($A149,4,5),'Project splits'!$C$5:$AM$346,BA$22,FALSE),VLOOKUP($A149,'Success Asset Classes'!$B$15:$BD$377,BA$21,FALSE)))</f>
        <v>0</v>
      </c>
      <c r="BB149" s="230">
        <f>IF($AR149=0,VLOOKUP(MID($A149,4,5),'Project splits'!$C$5:$AM$346,BB$22,FALSE),IF(ISNA(VLOOKUP($A149,'Success Asset Classes'!$B$15:$BD$377,BB$21,FALSE)),VLOOKUP(MID($A149,4,5),'Project splits'!$C$5:$AM$346,BB$22,FALSE),VLOOKUP($A149,'Success Asset Classes'!$B$15:$BD$377,BB$21,FALSE)))</f>
        <v>0</v>
      </c>
      <c r="BC149" s="230">
        <f>IF($AR149=0,VLOOKUP(MID($A149,4,5),'Project splits'!$C$5:$AM$346,BC$22,FALSE),IF(ISNA(VLOOKUP($A149,'Success Asset Classes'!$B$15:$BD$377,BC$21,FALSE)),VLOOKUP(MID($A149,4,5),'Project splits'!$C$5:$AM$346,BC$22,FALSE),VLOOKUP($A149,'Success Asset Classes'!$B$15:$BD$377,BC$21,FALSE)))</f>
        <v>0</v>
      </c>
      <c r="BD149" s="230">
        <f>IF($AR149=0,VLOOKUP(MID($A149,4,5),'Project splits'!$C$5:$AM$346,BD$22,FALSE),IF(ISNA(VLOOKUP($A149,'Success Asset Classes'!$B$15:$BD$377,BD$21,FALSE)),VLOOKUP(MID($A149,4,5),'Project splits'!$C$5:$AM$346,BD$22,FALSE),VLOOKUP($A149,'Success Asset Classes'!$B$15:$BD$377,BD$21,FALSE)))</f>
        <v>0</v>
      </c>
      <c r="BE149" s="230">
        <f>IF($AR149=0,VLOOKUP(MID($A149,4,5),'Project splits'!$C$5:$AM$346,BE$22,FALSE),IF(ISNA(VLOOKUP($A149,'Success Asset Classes'!$B$15:$BD$377,BE$21,FALSE)),VLOOKUP(MID($A149,4,5),'Project splits'!$C$5:$AM$346,BE$22,FALSE),VLOOKUP($A149,'Success Asset Classes'!$B$15:$BD$377,BE$21,FALSE)))</f>
        <v>0</v>
      </c>
      <c r="BF149" s="230">
        <f>IF($AR149=0,VLOOKUP(MID($A149,4,5),'Project splits'!$C$5:$AM$346,BF$22,FALSE),IF(ISNA(VLOOKUP($A149,'Success Asset Classes'!$B$15:$BD$377,BF$21,FALSE)),VLOOKUP(MID($A149,4,5),'Project splits'!$C$5:$AM$346,BF$22,FALSE),VLOOKUP($A149,'Success Asset Classes'!$B$15:$BD$377,BF$21,FALSE)))</f>
        <v>0</v>
      </c>
      <c r="BG149" s="230">
        <f>IF($AR149=0,VLOOKUP(MID($A149,4,5),'Project splits'!$C$5:$AM$346,BG$22,FALSE),IF(ISNA(VLOOKUP($A149,'Success Asset Classes'!$B$15:$BD$377,BG$21,FALSE)),VLOOKUP(MID($A149,4,5),'Project splits'!$C$5:$AM$346,BG$22,FALSE),VLOOKUP($A149,'Success Asset Classes'!$B$15:$BD$377,BG$21,FALSE)))</f>
        <v>0</v>
      </c>
      <c r="BH149" s="230">
        <f>IF($AR149=0,VLOOKUP(MID($A149,4,5),'Project splits'!$C$5:$AM$346,BH$22,FALSE),IF(ISNA(VLOOKUP($A149,'Success Asset Classes'!$B$15:$BD$377,BH$21,FALSE)),VLOOKUP(MID($A149,4,5),'Project splits'!$C$5:$AM$346,BH$22,FALSE),VLOOKUP($A149,'Success Asset Classes'!$B$15:$BD$377,BH$21,FALSE)))</f>
        <v>0</v>
      </c>
      <c r="BI149" s="230">
        <f>IF($AR149=0,VLOOKUP(MID($A149,4,5),'Project splits'!$C$5:$AM$346,BI$22,FALSE),IF(ISNA(VLOOKUP($A149,'Success Asset Classes'!$B$15:$BD$377,BI$21,FALSE)),VLOOKUP(MID($A149,4,5),'Project splits'!$C$5:$AM$346,BI$22,FALSE),VLOOKUP($A149,'Success Asset Classes'!$B$15:$BD$377,BI$21,FALSE)))</f>
        <v>0</v>
      </c>
      <c r="BJ149" s="230">
        <f>IF($AR149=0,VLOOKUP(MID($A149,4,5),'Project splits'!$C$5:$AM$346,BJ$22,FALSE),IF(ISNA(VLOOKUP($A149,'Success Asset Classes'!$B$15:$BD$377,BJ$21,FALSE)),VLOOKUP(MID($A149,4,5),'Project splits'!$C$5:$AM$346,BJ$22,FALSE),VLOOKUP($A149,'Success Asset Classes'!$B$15:$BD$377,BJ$21,FALSE)))</f>
        <v>0</v>
      </c>
      <c r="BK149" s="230">
        <f>IF($AR149=0,VLOOKUP(MID($A149,4,5),'Project splits'!$C$5:$AM$346,BK$22,FALSE),IF(ISNA(VLOOKUP($A149,'Success Asset Classes'!$B$15:$BD$377,BK$21,FALSE)),VLOOKUP(MID($A149,4,5),'Project splits'!$C$5:$AM$346,BK$22,FALSE),VLOOKUP($A149,'Success Asset Classes'!$B$15:$BD$377,BK$21,FALSE)))</f>
        <v>0</v>
      </c>
      <c r="BL149" s="230">
        <f>IF($AR149=0,VLOOKUP(MID($A149,4,5),'Project splits'!$C$5:$AM$346,BL$22,FALSE),IF(ISNA(VLOOKUP($A149,'Success Asset Classes'!$B$15:$BD$377,BL$21,FALSE)),VLOOKUP(MID($A149,4,5),'Project splits'!$C$5:$AM$346,BL$22,FALSE),VLOOKUP($A149,'Success Asset Classes'!$B$15:$BD$377,BL$21,FALSE)))</f>
        <v>0</v>
      </c>
      <c r="BM149" s="230">
        <f>IF($AR149=0,VLOOKUP(MID($A149,4,5),'Project splits'!$C$5:$AM$346,BM$22,FALSE),IF(ISNA(VLOOKUP($A149,'Success Asset Classes'!$B$15:$BD$377,BM$21,FALSE)),VLOOKUP(MID($A149,4,5),'Project splits'!$C$5:$AM$346,BM$22,FALSE),VLOOKUP($A149,'Success Asset Classes'!$B$15:$BD$377,BM$21,FALSE)))</f>
        <v>0</v>
      </c>
      <c r="BN149" s="230">
        <f>IF($AR149=0,VLOOKUP(MID($A149,4,5),'Project splits'!$C$5:$AM$346,BN$22,FALSE),IF(ISNA(VLOOKUP($A149,'Success Asset Classes'!$B$15:$BD$377,BN$21,FALSE)),VLOOKUP(MID($A149,4,5),'Project splits'!$C$5:$AM$346,BN$22,FALSE),VLOOKUP($A149,'Success Asset Classes'!$B$15:$BD$377,BN$21,FALSE)))</f>
        <v>0</v>
      </c>
      <c r="BO149" s="230">
        <f>IF($AR149=0,VLOOKUP(MID($A149,4,5),'Project splits'!$C$5:$AM$346,BO$22,FALSE),IF(ISNA(VLOOKUP($A149,'Success Asset Classes'!$B$15:$BD$377,BO$21,FALSE)),VLOOKUP(MID($A149,4,5),'Project splits'!$C$5:$AM$346,BO$22,FALSE),VLOOKUP($A149,'Success Asset Classes'!$B$15:$BD$377,BO$21,FALSE)))</f>
        <v>0</v>
      </c>
      <c r="BP149" s="230">
        <f>IF($AR149=0,VLOOKUP(MID($A149,4,5),'Project splits'!$C$5:$AM$346,BP$22,FALSE),IF(ISNA(VLOOKUP($A149,'Success Asset Classes'!$B$15:$BD$377,BP$21,FALSE)),VLOOKUP(MID($A149,4,5),'Project splits'!$C$5:$AM$346,BP$22,FALSE),VLOOKUP($A149,'Success Asset Classes'!$B$15:$BD$377,BP$21,FALSE)))</f>
        <v>0</v>
      </c>
      <c r="BQ149" s="230">
        <f>IF($AR149=0,VLOOKUP(MID($A149,4,5),'Project splits'!$C$5:$AM$346,BQ$22,FALSE),IF(ISNA(VLOOKUP($A149,'Success Asset Classes'!$B$15:$BD$377,BQ$21,FALSE)),VLOOKUP(MID($A149,4,5),'Project splits'!$C$5:$AM$346,BQ$22,FALSE),VLOOKUP($A149,'Success Asset Classes'!$B$15:$BD$377,BQ$21,FALSE)))</f>
        <v>0</v>
      </c>
      <c r="BR149" s="230">
        <f>IF($AR149=0,VLOOKUP(MID($A149,4,5),'Project splits'!$C$5:$AM$346,BR$22,FALSE),IF(ISNA(VLOOKUP($A149,'Success Asset Classes'!$B$15:$BD$377,BR$21,FALSE)),VLOOKUP(MID($A149,4,5),'Project splits'!$C$5:$AM$346,BR$22,FALSE),VLOOKUP($A149,'Success Asset Classes'!$B$15:$BD$377,BR$21,FALSE)))</f>
        <v>0</v>
      </c>
      <c r="BS149" s="247">
        <f t="shared" si="49"/>
        <v>1</v>
      </c>
      <c r="BT149" s="249">
        <f>1+IF(ISNA(VLOOKUP($A149,'Project labour content'!$A$7:$D$255,'Project labour content'!$D$1,FALSE)),VLOOKUP($D149,'Project labour content'!$F$6:$G$15,'Project labour content'!$G$1,FALSE),VLOOKUP($A149,'Project labour content'!$A$7:$D$255,'Project labour content'!$D$1,FALSE))*LabEsc22*1</f>
        <v>1.0024480115846353</v>
      </c>
      <c r="BU149" s="249">
        <f>1+IF(ISNA(VLOOKUP($A149,'Project labour content'!$A$7:$D$255,'Project labour content'!$D$1,FALSE)),VLOOKUP($D149,'Project labour content'!$F$6:$G$15,'Project labour content'!$G$1,FALSE),VLOOKUP($A149,'Project labour content'!$A$7:$D$255,'Project labour content'!$D$1,FALSE))*LabEsc23*1</f>
        <v>1.0049077736248768</v>
      </c>
      <c r="BV149" s="249">
        <f>1+IF(ISNA(VLOOKUP($A149,'Project labour content'!$A$7:$D$255,'Project labour content'!$D$1,FALSE)),VLOOKUP($D149,'Project labour content'!$F$6:$G$15,'Project labour content'!$G$1,FALSE),VLOOKUP($A149,'Project labour content'!$A$7:$D$255,'Project labour content'!$D$1,FALSE))*LabEsc24*1</f>
        <v>1.0072248694667842</v>
      </c>
      <c r="BW149" s="249">
        <f>1+IF(ISNA(VLOOKUP($A149,'Project labour content'!$A$7:$D$255,'Project labour content'!$D$1,FALSE)),VLOOKUP($D149,'Project labour content'!$F$6:$G$15,'Project labour content'!$G$1,FALSE),VLOOKUP($A149,'Project labour content'!$A$7:$D$255,'Project labour content'!$D$1,FALSE))*LabEsc25*1</f>
        <v>1.0103282331643793</v>
      </c>
      <c r="BX149" s="249">
        <f>1+IF(ISNA(VLOOKUP($A149,'Project labour content'!$A$7:$D$255,'Project labour content'!$D$1,FALSE)),VLOOKUP($D149,'Project labour content'!$F$6:$G$15,'Project labour content'!$G$1,FALSE),VLOOKUP($A149,'Project labour content'!$A$7:$D$255,'Project labour content'!$D$1,FALSE))*LabEsc26*1</f>
        <v>1.0137103823674747</v>
      </c>
      <c r="BY149" s="249">
        <f>1+IF(ISNA(VLOOKUP($A149,'Project labour content'!$A$7:$D$255,'Project labour content'!$D$1,FALSE)),VLOOKUP($D149,'Project labour content'!$F$6:$G$15,'Project labour content'!$G$1,FALSE),VLOOKUP($A149,'Project labour content'!$A$7:$D$255,'Project labour content'!$D$1,FALSE))*LabEsc27*1</f>
        <v>1.0158052335508072</v>
      </c>
      <c r="BZ149" s="249">
        <f>1+IF(ISNA(VLOOKUP($A149,'Project labour content'!$A$7:$D$255,'Project labour content'!$D$1,FALSE)),VLOOKUP($D149,'Project labour content'!$F$6:$G$15,'Project labour content'!$G$1,FALSE),VLOOKUP($A149,'Project labour content'!$A$7:$D$255,'Project labour content'!$D$1,FALSE))*LabEsc28*1</f>
        <v>1.0173826564918567</v>
      </c>
      <c r="CA149" s="249">
        <f>1+IF(ISNA(VLOOKUP($A149,'Project labour content'!$A$7:$D$255,'Project labour content'!$D$1,FALSE)),VLOOKUP($D149,'Project labour content'!$F$6:$G$15,'Project labour content'!$G$1,FALSE),VLOOKUP($A149,'Project labour content'!$A$7:$D$255,'Project labour content'!$D$1,FALSE))*LabEsc29*1</f>
        <v>1.0199141048276528</v>
      </c>
      <c r="CB149" s="250" t="str">
        <f>IF(ISNA(VLOOKUP($A149,'Project labour content'!$A$7:$D$255,'Project labour content'!$D$1,FALSE)),"Category","Project")</f>
        <v>Category</v>
      </c>
      <c r="CD149" s="247" t="str">
        <f t="shared" si="50"/>
        <v>12072</v>
      </c>
      <c r="CE149" s="3"/>
    </row>
    <row r="150" spans="1:83" x14ac:dyDescent="0.15">
      <c r="A150" s="11" t="s">
        <v>221</v>
      </c>
      <c r="B150" s="11" t="str">
        <f>VLOOKUP($A150,'Incurred Real 2022$'!$A$25:$AC$426,'Incurred Real 2022$'!B$1,FALSE)</f>
        <v>Enterprise Document and Records Management System</v>
      </c>
      <c r="C150" s="11" t="str">
        <f>VLOOKUP($A150,'Incurred Real 2022$'!$A$25:$AC$426,'Incurred Real 2022$'!C$1,FALSE)</f>
        <v>ExAnte</v>
      </c>
      <c r="D150" s="11" t="str">
        <f>VLOOKUP($A150,'Incurred Real 2022$'!$A$25:$AC$426,'Incurred Real 2022$'!D$1,FALSE)</f>
        <v>Information Technology</v>
      </c>
      <c r="E150" s="11" t="str">
        <f>VLOOKUP($A150,'Incurred Real 2022$'!$A$25:$AC$426,'Incurred Real 2022$'!E$1,FALSE)</f>
        <v>Active</v>
      </c>
      <c r="F150" s="105" t="str">
        <f>IF(VLOOKUP($A150,'Incurred Real 2022$'!$A$25:$AC$426,'Incurred Real 2022$'!F$1,FALSE)=0,"",VLOOKUP($A150,'Incurred Real 2022$'!$A$25:$AC$426,'Incurred Real 2022$'!F$1,FALSE))</f>
        <v/>
      </c>
      <c r="G150" s="105" t="str">
        <f>IF(VLOOKUP($A150,'Incurred Real 2022$'!$A$25:$AC$426,'Incurred Real 2022$'!G$1,FALSE)=0,"",VLOOKUP($A150,'Incurred Real 2022$'!$A$25:$AC$426,'Incurred Real 2022$'!G$1,FALSE))</f>
        <v/>
      </c>
      <c r="H150" s="105" t="str">
        <f>IF(VLOOKUP($A150,'Incurred Real 2022$'!$A$25:$AC$426,'Incurred Real 2022$'!H$1,FALSE)=0,"",VLOOKUP($A150,'Incurred Real 2022$'!$A$25:$AC$426,'Incurred Real 2022$'!H$1,FALSE))</f>
        <v/>
      </c>
      <c r="I150" s="105" t="str">
        <f>IF(VLOOKUP($A150,'Incurred Real 2022$'!$A$25:$AC$426,'Incurred Real 2022$'!I$1,FALSE)=0,"",VLOOKUP($A150,'Incurred Real 2022$'!$A$25:$AC$426,'Incurred Real 2022$'!I$1,FALSE))</f>
        <v/>
      </c>
      <c r="J150" s="105" t="str">
        <f>IF(VLOOKUP($A150,'Incurred Real 2022$'!$A$25:$AC$426,'Incurred Real 2022$'!J$1,FALSE)=0,"",VLOOKUP($A150,'Incurred Real 2022$'!$A$25:$AC$426,'Incurred Real 2022$'!J$1,FALSE))</f>
        <v/>
      </c>
      <c r="K150" s="105" t="str">
        <f>IF(VLOOKUP($A150,'Incurred Real 2022$'!$A$25:$AC$426,'Incurred Real 2022$'!K$1,FALSE)=0,"",VLOOKUP($A150,'Incurred Real 2022$'!$A$25:$AC$426,'Incurred Real 2022$'!K$1,FALSE))</f>
        <v/>
      </c>
      <c r="L150" s="105" t="str">
        <f>IF(VLOOKUP($A150,'Incurred Real 2022$'!$A$25:$AC$426,'Incurred Real 2022$'!L$1,FALSE)=0,"",VLOOKUP($A150,'Incurred Real 2022$'!$A$25:$AC$426,'Incurred Real 2022$'!L$1,FALSE))</f>
        <v/>
      </c>
      <c r="M150" s="105" t="str">
        <f>IF(VLOOKUP($A150,'Incurred Real 2022$'!$A$25:$AC$426,'Incurred Real 2022$'!M$1,FALSE)=0,"",VLOOKUP($A150,'Incurred Real 2022$'!$A$25:$AC$426,'Incurred Real 2022$'!M$1,FALSE))</f>
        <v/>
      </c>
      <c r="N150" s="105" t="str">
        <f>IF(VLOOKUP($A150,'Incurred Real 2022$'!$A$25:$AC$426,'Incurred Real 2022$'!N$1,FALSE)=0,"",VLOOKUP($A150,'Incurred Real 2022$'!$A$25:$AC$426,'Incurred Real 2022$'!N$1,FALSE))</f>
        <v/>
      </c>
      <c r="O150" s="105" t="str">
        <f>IF(VLOOKUP($A150,'Incurred Real 2022$'!$A$25:$AC$426,'Incurred Real 2022$'!O$1,FALSE)=0,"",VLOOKUP($A150,'Incurred Real 2022$'!$A$25:$AC$426,'Incurred Real 2022$'!O$1,FALSE))</f>
        <v/>
      </c>
      <c r="P150" s="105">
        <f>IF(VLOOKUP($A150,'Incurred Real 2022$'!$A$25:$AC$426,'Incurred Real 2022$'!P$1,FALSE)=0,"",VLOOKUP($A150,'Incurred Real 2022$'!$A$25:$AC$426,'Incurred Real 2022$'!P$1,FALSE))</f>
        <v>27690.75</v>
      </c>
      <c r="Q150" s="105">
        <f>IF(VLOOKUP($A150,'Incurred Real 2022$'!$A$25:$AC$426,'Incurred Real 2022$'!Q$1,FALSE)=0,"",VLOOKUP($A150,'Incurred Real 2022$'!$A$25:$AC$426,'Incurred Real 2022$'!Q$1,FALSE))</f>
        <v>424318.46</v>
      </c>
      <c r="R150" s="105">
        <f>IF(VLOOKUP($A150,'Incurred Real 2022$'!$A$25:$AC$426,'Incurred Real 2022$'!R$1,FALSE)=0,"",VLOOKUP($A150,'Incurred Real 2022$'!$A$25:$AC$426,'Incurred Real 2022$'!R$1,FALSE))</f>
        <v>878524.44</v>
      </c>
      <c r="S150" s="105">
        <f>IF(VLOOKUP($A150,'Incurred Real 2022$'!$A$25:$AC$426,'Incurred Real 2022$'!S$1,FALSE)=0,"",VLOOKUP($A150,'Incurred Real 2022$'!$A$25:$AC$426,'Incurred Real 2022$'!S$1,FALSE))</f>
        <v>769994.78</v>
      </c>
      <c r="T150" s="105">
        <f>IF(VLOOKUP($A150,'Incurred Real 2022$'!$A$25:$AC$426,'Incurred Real 2022$'!T$1,FALSE)=0,"",VLOOKUP($A150,'Incurred Real 2022$'!$A$25:$AC$426,'Incurred Real 2022$'!T$1,FALSE))</f>
        <v>-6946.71</v>
      </c>
      <c r="U150" s="105">
        <f>IF(VLOOKUP($A150,'Incurred Real 2022$'!$A$25:$AC$426,'Incurred Real 2022$'!U$1,FALSE)=0,"",VLOOKUP($A150,'Incurred Real 2022$'!$A$25:$AC$426,'Incurred Real 2022$'!U$1,FALSE))</f>
        <v>318299.02</v>
      </c>
      <c r="V150" s="13">
        <f>IF(ISTEXT(VLOOKUP($A150,'Incurred Real 2022$'!$A$25:$AC$426,'Incurred Real 2022$'!V$1,FALSE)),"",(VLOOKUP($A150,'Incurred Real 2022$'!$A$25:$AC$426,'Incurred Real 2022$'!V$1,FALSE))*BT150*Incurred_Real!V$15)</f>
        <v>1881361.3731682941</v>
      </c>
      <c r="W150" s="13">
        <f>IF(ISTEXT(VLOOKUP($A150,'Incurred Real 2022$'!$A$25:$AC$426,'Incurred Real 2022$'!W$1,FALSE)),"",(VLOOKUP($A150,'Incurred Real 2022$'!$A$25:$AC$426,'Incurred Real 2022$'!W$1,FALSE))*BU150*Incurred_Real!W$15)</f>
        <v>179729.4584451319</v>
      </c>
      <c r="X150" s="220" t="str">
        <f>IF(ISTEXT(VLOOKUP($A150,'Incurred Real 2022$'!$A$25:$AC$426,'Incurred Real 2022$'!X$1,FALSE)),"",(VLOOKUP($A150,'Incurred Real 2022$'!$A$25:$AC$426,'Incurred Real 2022$'!X$1,FALSE))*BV150*Incurred_Real!X$15)</f>
        <v/>
      </c>
      <c r="Y150" s="217" t="str">
        <f>IF(ISTEXT(VLOOKUP($A150,'Incurred Real 2022$'!$A$25:$AC$426,'Incurred Real 2022$'!Y$1,FALSE)),"",(VLOOKUP($A150,'Incurred Real 2022$'!$A$25:$AC$426,'Incurred Real 2022$'!Y$1,FALSE))*BW150*Incurred_Real!Y$15)</f>
        <v/>
      </c>
      <c r="Z150" s="13" t="str">
        <f>IF(ISTEXT(VLOOKUP($A150,'Incurred Real 2022$'!$A$25:$AC$426,'Incurred Real 2022$'!Z$1,FALSE)),"",(VLOOKUP($A150,'Incurred Real 2022$'!$A$25:$AC$426,'Incurred Real 2022$'!Z$1,FALSE))*BX150*Incurred_Real!Z$15)</f>
        <v/>
      </c>
      <c r="AA150" s="13" t="str">
        <f>IF(ISTEXT(VLOOKUP($A150,'Incurred Real 2022$'!$A$25:$AC$426,'Incurred Real 2022$'!AA$1,FALSE)),"",(VLOOKUP($A150,'Incurred Real 2022$'!$A$25:$AC$426,'Incurred Real 2022$'!AA$1,FALSE))*BY150*Incurred_Real!AA$15)</f>
        <v/>
      </c>
      <c r="AB150" s="13" t="str">
        <f>IF(ISTEXT(VLOOKUP($A150,'Incurred Real 2022$'!$A$25:$AC$426,'Incurred Real 2022$'!AB$1,FALSE)),"",(VLOOKUP($A150,'Incurred Real 2022$'!$A$25:$AC$426,'Incurred Real 2022$'!AB$1,FALSE))*BZ150*Incurred_Real!AB$15)</f>
        <v/>
      </c>
      <c r="AC150" s="13" t="str">
        <f>IF(ISTEXT(VLOOKUP($A150,'Incurred Real 2022$'!$A$25:$AC$426,'Incurred Real 2022$'!AC$1,FALSE)),"",(VLOOKUP($A150,'Incurred Real 2022$'!$A$25:$AC$426,'Incurred Real 2022$'!AC$1,FALSE))*CA150*Incurred_Real!AC$15)</f>
        <v/>
      </c>
      <c r="AD150" s="221">
        <f t="shared" si="45"/>
        <v>4472971.5716134254</v>
      </c>
      <c r="AE150" s="221">
        <f t="shared" si="46"/>
        <v>4486864.9916134253</v>
      </c>
      <c r="AF150" s="239" t="str">
        <f t="shared" si="51"/>
        <v/>
      </c>
      <c r="AG150" s="222" t="str">
        <f t="shared" si="47"/>
        <v/>
      </c>
      <c r="AH150" s="223" t="str">
        <f t="shared" si="54"/>
        <v/>
      </c>
      <c r="AI150" s="224">
        <f t="shared" si="48"/>
        <v>2023</v>
      </c>
      <c r="AJ150" s="225">
        <f>VLOOKUP($A150,Project_Commissioning!$C$4:$H$355,Project_Commissioning!F$1,FALSE)</f>
        <v>44741</v>
      </c>
      <c r="AK150" s="226">
        <f>VLOOKUP($A150,Project_Commissioning!$C$4:$H$355,Project_Commissioning!G$1,FALSE)</f>
        <v>2022</v>
      </c>
      <c r="AL150" s="225" t="str">
        <f>IF(VLOOKUP($A150,Project_Commissioning!$C$4:$H$355,Project_Commissioning!H$1,FALSE)=0,"",VLOOKUP($A150,Project_Commissioning!$C$4:$H$355,Project_Commissioning!H$1,FALSE))</f>
        <v>Commissioned Extra</v>
      </c>
      <c r="AM150" s="237" t="str">
        <f t="shared" si="52"/>
        <v/>
      </c>
      <c r="AN150" s="221" cm="1">
        <f t="array" ref="AN150">IF(ROUND(AE150,0)=0,0,LOOKUP(2,1/(F150:AC150&lt;&gt;""),F150:AC150))</f>
        <v>179729.4584451319</v>
      </c>
      <c r="AO150" s="221">
        <f t="shared" si="53"/>
        <v>2061090.8316134261</v>
      </c>
      <c r="AP150" s="79"/>
      <c r="AQ150" s="20"/>
      <c r="AR150" s="245">
        <f>IF(ISNA(VLOOKUP($A150,'Success Asset Classes'!$B$15:$AA$114,'Success Asset Classes'!$AA$1,FALSE)),0,VLOOKUP($A150,'Success Asset Classes'!$B$15:$AA$114,'Success Asset Classes'!$AA$1,FALSE))</f>
        <v>0</v>
      </c>
      <c r="AS150" s="230">
        <f>IF($AR150=0,VLOOKUP(MID($A150,4,5),'Project splits'!$C$5:$AM$346,AS$22,FALSE),IF(ISNA(VLOOKUP($A150,'Success Asset Classes'!$B$15:$BD$377,AS$21,FALSE)),VLOOKUP(MID($A150,4,5),'Project splits'!$C$5:$AM$346,AS$22,FALSE),VLOOKUP($A150,'Success Asset Classes'!$B$15:$BD$377,AS$21,FALSE)))</f>
        <v>0</v>
      </c>
      <c r="AT150" s="230">
        <f>IF($AR150=0,VLOOKUP(MID($A150,4,5),'Project splits'!$C$5:$AM$346,AT$22,FALSE),IF(ISNA(VLOOKUP($A150,'Success Asset Classes'!$B$15:$BD$377,AT$21,FALSE)),VLOOKUP(MID($A150,4,5),'Project splits'!$C$5:$AM$346,AT$22,FALSE),VLOOKUP($A150,'Success Asset Classes'!$B$15:$BD$377,AT$21,FALSE)))</f>
        <v>0</v>
      </c>
      <c r="AU150" s="230">
        <f>IF($AR150=0,VLOOKUP(MID($A150,4,5),'Project splits'!$C$5:$AM$346,AU$22,FALSE),IF(ISNA(VLOOKUP($A150,'Success Asset Classes'!$B$15:$BD$377,AU$21,FALSE)),VLOOKUP(MID($A150,4,5),'Project splits'!$C$5:$AM$346,AU$22,FALSE),VLOOKUP($A150,'Success Asset Classes'!$B$15:$BD$377,AU$21,FALSE)))</f>
        <v>0</v>
      </c>
      <c r="AV150" s="230">
        <f>IF($AR150=0,VLOOKUP(MID($A150,4,5),'Project splits'!$C$5:$AM$346,AV$22,FALSE),IF(ISNA(VLOOKUP($A150,'Success Asset Classes'!$B$15:$BD$377,AV$21,FALSE)),VLOOKUP(MID($A150,4,5),'Project splits'!$C$5:$AM$346,AV$22,FALSE),VLOOKUP($A150,'Success Asset Classes'!$B$15:$BD$377,AV$21,FALSE)))</f>
        <v>1</v>
      </c>
      <c r="AW150" s="230">
        <f>IF($AR150=0,VLOOKUP(MID($A150,4,5),'Project splits'!$C$5:$AM$346,AW$22,FALSE),IF(ISNA(VLOOKUP($A150,'Success Asset Classes'!$B$15:$BD$377,AW$21,FALSE)),VLOOKUP(MID($A150,4,5),'Project splits'!$C$5:$AM$346,AW$22,FALSE),VLOOKUP($A150,'Success Asset Classes'!$B$15:$BD$377,AW$21,FALSE)))</f>
        <v>0</v>
      </c>
      <c r="AX150" s="230">
        <f>IF($AR150=0,VLOOKUP(MID($A150,4,5),'Project splits'!$C$5:$AM$346,AX$22,FALSE),IF(ISNA(VLOOKUP($A150,'Success Asset Classes'!$B$15:$BD$377,AX$21,FALSE)),VLOOKUP(MID($A150,4,5),'Project splits'!$C$5:$AM$346,AX$22,FALSE),VLOOKUP($A150,'Success Asset Classes'!$B$15:$BD$377,AX$21,FALSE)))</f>
        <v>0</v>
      </c>
      <c r="AY150" s="230">
        <f>IF($AR150=0,VLOOKUP(MID($A150,4,5),'Project splits'!$C$5:$AM$346,AY$22,FALSE),IF(ISNA(VLOOKUP($A150,'Success Asset Classes'!$B$15:$BD$377,AY$21,FALSE)),VLOOKUP(MID($A150,4,5),'Project splits'!$C$5:$AM$346,AY$22,FALSE),VLOOKUP($A150,'Success Asset Classes'!$B$15:$BD$377,AY$21,FALSE)))</f>
        <v>0</v>
      </c>
      <c r="AZ150" s="230">
        <f>IF($AR150=0,VLOOKUP(MID($A150,4,5),'Project splits'!$C$5:$AM$346,AZ$22,FALSE),IF(ISNA(VLOOKUP($A150,'Success Asset Classes'!$B$15:$BD$377,AZ$21,FALSE)),VLOOKUP(MID($A150,4,5),'Project splits'!$C$5:$AM$346,AZ$22,FALSE),VLOOKUP($A150,'Success Asset Classes'!$B$15:$BD$377,AZ$21,FALSE)))</f>
        <v>0</v>
      </c>
      <c r="BA150" s="230">
        <f>IF($AR150=0,VLOOKUP(MID($A150,4,5),'Project splits'!$C$5:$AM$346,BA$22,FALSE),IF(ISNA(VLOOKUP($A150,'Success Asset Classes'!$B$15:$BD$377,BA$21,FALSE)),VLOOKUP(MID($A150,4,5),'Project splits'!$C$5:$AM$346,BA$22,FALSE),VLOOKUP($A150,'Success Asset Classes'!$B$15:$BD$377,BA$21,FALSE)))</f>
        <v>0</v>
      </c>
      <c r="BB150" s="230">
        <f>IF($AR150=0,VLOOKUP(MID($A150,4,5),'Project splits'!$C$5:$AM$346,BB$22,FALSE),IF(ISNA(VLOOKUP($A150,'Success Asset Classes'!$B$15:$BD$377,BB$21,FALSE)),VLOOKUP(MID($A150,4,5),'Project splits'!$C$5:$AM$346,BB$22,FALSE),VLOOKUP($A150,'Success Asset Classes'!$B$15:$BD$377,BB$21,FALSE)))</f>
        <v>0</v>
      </c>
      <c r="BC150" s="230">
        <f>IF($AR150=0,VLOOKUP(MID($A150,4,5),'Project splits'!$C$5:$AM$346,BC$22,FALSE),IF(ISNA(VLOOKUP($A150,'Success Asset Classes'!$B$15:$BD$377,BC$21,FALSE)),VLOOKUP(MID($A150,4,5),'Project splits'!$C$5:$AM$346,BC$22,FALSE),VLOOKUP($A150,'Success Asset Classes'!$B$15:$BD$377,BC$21,FALSE)))</f>
        <v>0</v>
      </c>
      <c r="BD150" s="230">
        <f>IF($AR150=0,VLOOKUP(MID($A150,4,5),'Project splits'!$C$5:$AM$346,BD$22,FALSE),IF(ISNA(VLOOKUP($A150,'Success Asset Classes'!$B$15:$BD$377,BD$21,FALSE)),VLOOKUP(MID($A150,4,5),'Project splits'!$C$5:$AM$346,BD$22,FALSE),VLOOKUP($A150,'Success Asset Classes'!$B$15:$BD$377,BD$21,FALSE)))</f>
        <v>0</v>
      </c>
      <c r="BE150" s="230">
        <f>IF($AR150=0,VLOOKUP(MID($A150,4,5),'Project splits'!$C$5:$AM$346,BE$22,FALSE),IF(ISNA(VLOOKUP($A150,'Success Asset Classes'!$B$15:$BD$377,BE$21,FALSE)),VLOOKUP(MID($A150,4,5),'Project splits'!$C$5:$AM$346,BE$22,FALSE),VLOOKUP($A150,'Success Asset Classes'!$B$15:$BD$377,BE$21,FALSE)))</f>
        <v>0</v>
      </c>
      <c r="BF150" s="230">
        <f>IF($AR150=0,VLOOKUP(MID($A150,4,5),'Project splits'!$C$5:$AM$346,BF$22,FALSE),IF(ISNA(VLOOKUP($A150,'Success Asset Classes'!$B$15:$BD$377,BF$21,FALSE)),VLOOKUP(MID($A150,4,5),'Project splits'!$C$5:$AM$346,BF$22,FALSE),VLOOKUP($A150,'Success Asset Classes'!$B$15:$BD$377,BF$21,FALSE)))</f>
        <v>0</v>
      </c>
      <c r="BG150" s="230">
        <f>IF($AR150=0,VLOOKUP(MID($A150,4,5),'Project splits'!$C$5:$AM$346,BG$22,FALSE),IF(ISNA(VLOOKUP($A150,'Success Asset Classes'!$B$15:$BD$377,BG$21,FALSE)),VLOOKUP(MID($A150,4,5),'Project splits'!$C$5:$AM$346,BG$22,FALSE),VLOOKUP($A150,'Success Asset Classes'!$B$15:$BD$377,BG$21,FALSE)))</f>
        <v>0</v>
      </c>
      <c r="BH150" s="230">
        <f>IF($AR150=0,VLOOKUP(MID($A150,4,5),'Project splits'!$C$5:$AM$346,BH$22,FALSE),IF(ISNA(VLOOKUP($A150,'Success Asset Classes'!$B$15:$BD$377,BH$21,FALSE)),VLOOKUP(MID($A150,4,5),'Project splits'!$C$5:$AM$346,BH$22,FALSE),VLOOKUP($A150,'Success Asset Classes'!$B$15:$BD$377,BH$21,FALSE)))</f>
        <v>0</v>
      </c>
      <c r="BI150" s="230">
        <f>IF($AR150=0,VLOOKUP(MID($A150,4,5),'Project splits'!$C$5:$AM$346,BI$22,FALSE),IF(ISNA(VLOOKUP($A150,'Success Asset Classes'!$B$15:$BD$377,BI$21,FALSE)),VLOOKUP(MID($A150,4,5),'Project splits'!$C$5:$AM$346,BI$22,FALSE),VLOOKUP($A150,'Success Asset Classes'!$B$15:$BD$377,BI$21,FALSE)))</f>
        <v>0</v>
      </c>
      <c r="BJ150" s="230">
        <f>IF($AR150=0,VLOOKUP(MID($A150,4,5),'Project splits'!$C$5:$AM$346,BJ$22,FALSE),IF(ISNA(VLOOKUP($A150,'Success Asset Classes'!$B$15:$BD$377,BJ$21,FALSE)),VLOOKUP(MID($A150,4,5),'Project splits'!$C$5:$AM$346,BJ$22,FALSE),VLOOKUP($A150,'Success Asset Classes'!$B$15:$BD$377,BJ$21,FALSE)))</f>
        <v>0</v>
      </c>
      <c r="BK150" s="230">
        <f>IF($AR150=0,VLOOKUP(MID($A150,4,5),'Project splits'!$C$5:$AM$346,BK$22,FALSE),IF(ISNA(VLOOKUP($A150,'Success Asset Classes'!$B$15:$BD$377,BK$21,FALSE)),VLOOKUP(MID($A150,4,5),'Project splits'!$C$5:$AM$346,BK$22,FALSE),VLOOKUP($A150,'Success Asset Classes'!$B$15:$BD$377,BK$21,FALSE)))</f>
        <v>0</v>
      </c>
      <c r="BL150" s="230">
        <f>IF($AR150=0,VLOOKUP(MID($A150,4,5),'Project splits'!$C$5:$AM$346,BL$22,FALSE),IF(ISNA(VLOOKUP($A150,'Success Asset Classes'!$B$15:$BD$377,BL$21,FALSE)),VLOOKUP(MID($A150,4,5),'Project splits'!$C$5:$AM$346,BL$22,FALSE),VLOOKUP($A150,'Success Asset Classes'!$B$15:$BD$377,BL$21,FALSE)))</f>
        <v>0</v>
      </c>
      <c r="BM150" s="230">
        <f>IF($AR150=0,VLOOKUP(MID($A150,4,5),'Project splits'!$C$5:$AM$346,BM$22,FALSE),IF(ISNA(VLOOKUP($A150,'Success Asset Classes'!$B$15:$BD$377,BM$21,FALSE)),VLOOKUP(MID($A150,4,5),'Project splits'!$C$5:$AM$346,BM$22,FALSE),VLOOKUP($A150,'Success Asset Classes'!$B$15:$BD$377,BM$21,FALSE)))</f>
        <v>0</v>
      </c>
      <c r="BN150" s="230">
        <f>IF($AR150=0,VLOOKUP(MID($A150,4,5),'Project splits'!$C$5:$AM$346,BN$22,FALSE),IF(ISNA(VLOOKUP($A150,'Success Asset Classes'!$B$15:$BD$377,BN$21,FALSE)),VLOOKUP(MID($A150,4,5),'Project splits'!$C$5:$AM$346,BN$22,FALSE),VLOOKUP($A150,'Success Asset Classes'!$B$15:$BD$377,BN$21,FALSE)))</f>
        <v>0</v>
      </c>
      <c r="BO150" s="230">
        <f>IF($AR150=0,VLOOKUP(MID($A150,4,5),'Project splits'!$C$5:$AM$346,BO$22,FALSE),IF(ISNA(VLOOKUP($A150,'Success Asset Classes'!$B$15:$BD$377,BO$21,FALSE)),VLOOKUP(MID($A150,4,5),'Project splits'!$C$5:$AM$346,BO$22,FALSE),VLOOKUP($A150,'Success Asset Classes'!$B$15:$BD$377,BO$21,FALSE)))</f>
        <v>0</v>
      </c>
      <c r="BP150" s="230">
        <f>IF($AR150=0,VLOOKUP(MID($A150,4,5),'Project splits'!$C$5:$AM$346,BP$22,FALSE),IF(ISNA(VLOOKUP($A150,'Success Asset Classes'!$B$15:$BD$377,BP$21,FALSE)),VLOOKUP(MID($A150,4,5),'Project splits'!$C$5:$AM$346,BP$22,FALSE),VLOOKUP($A150,'Success Asset Classes'!$B$15:$BD$377,BP$21,FALSE)))</f>
        <v>0</v>
      </c>
      <c r="BQ150" s="230">
        <f>IF($AR150=0,VLOOKUP(MID($A150,4,5),'Project splits'!$C$5:$AM$346,BQ$22,FALSE),IF(ISNA(VLOOKUP($A150,'Success Asset Classes'!$B$15:$BD$377,BQ$21,FALSE)),VLOOKUP(MID($A150,4,5),'Project splits'!$C$5:$AM$346,BQ$22,FALSE),VLOOKUP($A150,'Success Asset Classes'!$B$15:$BD$377,BQ$21,FALSE)))</f>
        <v>0</v>
      </c>
      <c r="BR150" s="230">
        <f>IF($AR150=0,VLOOKUP(MID($A150,4,5),'Project splits'!$C$5:$AM$346,BR$22,FALSE),IF(ISNA(VLOOKUP($A150,'Success Asset Classes'!$B$15:$BD$377,BR$21,FALSE)),VLOOKUP(MID($A150,4,5),'Project splits'!$C$5:$AM$346,BR$22,FALSE),VLOOKUP($A150,'Success Asset Classes'!$B$15:$BD$377,BR$21,FALSE)))</f>
        <v>0</v>
      </c>
      <c r="BS150" s="247">
        <f t="shared" si="49"/>
        <v>1</v>
      </c>
      <c r="BT150" s="249">
        <f>1+IF(ISNA(VLOOKUP($A150,'Project labour content'!$A$7:$D$255,'Project labour content'!$D$1,FALSE)),VLOOKUP($D150,'Project labour content'!$F$6:$G$15,'Project labour content'!$G$1,FALSE),VLOOKUP($A150,'Project labour content'!$A$7:$D$255,'Project labour content'!$D$1,FALSE))*LabEsc22*1</f>
        <v>1.0028794109253731</v>
      </c>
      <c r="BU150" s="249">
        <f>1+IF(ISNA(VLOOKUP($A150,'Project labour content'!$A$7:$D$255,'Project labour content'!$D$1,FALSE)),VLOOKUP($D150,'Project labour content'!$F$6:$G$15,'Project labour content'!$G$1,FALSE),VLOOKUP($A150,'Project labour content'!$A$7:$D$255,'Project labour content'!$D$1,FALSE))*LabEsc23*1</f>
        <v>1.0057726430231879</v>
      </c>
      <c r="BV150" s="249">
        <f>1+IF(ISNA(VLOOKUP($A150,'Project labour content'!$A$7:$D$255,'Project labour content'!$D$1,FALSE)),VLOOKUP($D150,'Project labour content'!$F$6:$G$15,'Project labour content'!$G$1,FALSE),VLOOKUP($A150,'Project labour content'!$A$7:$D$255,'Project labour content'!$D$1,FALSE))*LabEsc24*1</f>
        <v>1.0084980676593296</v>
      </c>
      <c r="BW150" s="249">
        <f>1+IF(ISNA(VLOOKUP($A150,'Project labour content'!$A$7:$D$255,'Project labour content'!$D$1,FALSE)),VLOOKUP($D150,'Project labour content'!$F$6:$G$15,'Project labour content'!$G$1,FALSE),VLOOKUP($A150,'Project labour content'!$A$7:$D$255,'Project labour content'!$D$1,FALSE))*LabEsc25*1</f>
        <v>1.0121483197220018</v>
      </c>
      <c r="BX150" s="249">
        <f>1+IF(ISNA(VLOOKUP($A150,'Project labour content'!$A$7:$D$255,'Project labour content'!$D$1,FALSE)),VLOOKUP($D150,'Project labour content'!$F$6:$G$15,'Project labour content'!$G$1,FALSE),VLOOKUP($A150,'Project labour content'!$A$7:$D$255,'Project labour content'!$D$1,FALSE))*LabEsc26*1</f>
        <v>1.016126486094971</v>
      </c>
      <c r="BY150" s="249">
        <f>1+IF(ISNA(VLOOKUP($A150,'Project labour content'!$A$7:$D$255,'Project labour content'!$D$1,FALSE)),VLOOKUP($D150,'Project labour content'!$F$6:$G$15,'Project labour content'!$G$1,FALSE),VLOOKUP($A150,'Project labour content'!$A$7:$D$255,'Project labour content'!$D$1,FALSE))*LabEsc27*1</f>
        <v>1.0185905011438283</v>
      </c>
      <c r="BZ150" s="249">
        <f>1+IF(ISNA(VLOOKUP($A150,'Project labour content'!$A$7:$D$255,'Project labour content'!$D$1,FALSE)),VLOOKUP($D150,'Project labour content'!$F$6:$G$15,'Project labour content'!$G$1,FALSE),VLOOKUP($A150,'Project labour content'!$A$7:$D$255,'Project labour content'!$D$1,FALSE))*LabEsc28*1</f>
        <v>1.020445904475618</v>
      </c>
      <c r="CA150" s="249">
        <f>1+IF(ISNA(VLOOKUP($A150,'Project labour content'!$A$7:$D$255,'Project labour content'!$D$1,FALSE)),VLOOKUP($D150,'Project labour content'!$F$6:$G$15,'Project labour content'!$G$1,FALSE),VLOOKUP($A150,'Project labour content'!$A$7:$D$255,'Project labour content'!$D$1,FALSE))*LabEsc29*1</f>
        <v>1.023423455742474</v>
      </c>
      <c r="CB150" s="250" t="str">
        <f>IF(ISNA(VLOOKUP($A150,'Project labour content'!$A$7:$D$255,'Project labour content'!$D$1,FALSE)),"Category","Project")</f>
        <v>Project</v>
      </c>
      <c r="CD150" s="247" t="str">
        <f t="shared" si="50"/>
        <v>12101</v>
      </c>
      <c r="CE150" s="3"/>
    </row>
    <row r="151" spans="1:83" x14ac:dyDescent="0.15">
      <c r="A151" s="11" t="s">
        <v>223</v>
      </c>
      <c r="B151" s="11" t="str">
        <f>VLOOKUP($A151,'Incurred Real 2022$'!$A$25:$AC$426,'Incurred Real 2022$'!B$1,FALSE)</f>
        <v>Electrical 300 Pirie St 2020 - 2021</v>
      </c>
      <c r="C151" s="11" t="str">
        <f>VLOOKUP($A151,'Incurred Real 2022$'!$A$25:$AC$426,'Incurred Real 2022$'!C$1,FALSE)</f>
        <v>ExAnte</v>
      </c>
      <c r="D151" s="11" t="str">
        <f>VLOOKUP($A151,'Incurred Real 2022$'!$A$25:$AC$426,'Incurred Real 2022$'!D$1,FALSE)</f>
        <v>Facilities</v>
      </c>
      <c r="E151" s="11" t="str">
        <f>VLOOKUP($A151,'Incurred Real 2022$'!$A$25:$AC$426,'Incurred Real 2022$'!E$1,FALSE)</f>
        <v>Active</v>
      </c>
      <c r="F151" s="105" t="str">
        <f>IF(VLOOKUP($A151,'Incurred Real 2022$'!$A$25:$AC$426,'Incurred Real 2022$'!F$1,FALSE)=0,"",VLOOKUP($A151,'Incurred Real 2022$'!$A$25:$AC$426,'Incurred Real 2022$'!F$1,FALSE))</f>
        <v/>
      </c>
      <c r="G151" s="105" t="str">
        <f>IF(VLOOKUP($A151,'Incurred Real 2022$'!$A$25:$AC$426,'Incurred Real 2022$'!G$1,FALSE)=0,"",VLOOKUP($A151,'Incurred Real 2022$'!$A$25:$AC$426,'Incurred Real 2022$'!G$1,FALSE))</f>
        <v/>
      </c>
      <c r="H151" s="105" t="str">
        <f>IF(VLOOKUP($A151,'Incurred Real 2022$'!$A$25:$AC$426,'Incurred Real 2022$'!H$1,FALSE)=0,"",VLOOKUP($A151,'Incurred Real 2022$'!$A$25:$AC$426,'Incurred Real 2022$'!H$1,FALSE))</f>
        <v/>
      </c>
      <c r="I151" s="105" t="str">
        <f>IF(VLOOKUP($A151,'Incurred Real 2022$'!$A$25:$AC$426,'Incurred Real 2022$'!I$1,FALSE)=0,"",VLOOKUP($A151,'Incurred Real 2022$'!$A$25:$AC$426,'Incurred Real 2022$'!I$1,FALSE))</f>
        <v/>
      </c>
      <c r="J151" s="105" t="str">
        <f>IF(VLOOKUP($A151,'Incurred Real 2022$'!$A$25:$AC$426,'Incurred Real 2022$'!J$1,FALSE)=0,"",VLOOKUP($A151,'Incurred Real 2022$'!$A$25:$AC$426,'Incurred Real 2022$'!J$1,FALSE))</f>
        <v/>
      </c>
      <c r="K151" s="105" t="str">
        <f>IF(VLOOKUP($A151,'Incurred Real 2022$'!$A$25:$AC$426,'Incurred Real 2022$'!K$1,FALSE)=0,"",VLOOKUP($A151,'Incurred Real 2022$'!$A$25:$AC$426,'Incurred Real 2022$'!K$1,FALSE))</f>
        <v/>
      </c>
      <c r="L151" s="105" t="str">
        <f>IF(VLOOKUP($A151,'Incurred Real 2022$'!$A$25:$AC$426,'Incurred Real 2022$'!L$1,FALSE)=0,"",VLOOKUP($A151,'Incurred Real 2022$'!$A$25:$AC$426,'Incurred Real 2022$'!L$1,FALSE))</f>
        <v/>
      </c>
      <c r="M151" s="105" t="str">
        <f>IF(VLOOKUP($A151,'Incurred Real 2022$'!$A$25:$AC$426,'Incurred Real 2022$'!M$1,FALSE)=0,"",VLOOKUP($A151,'Incurred Real 2022$'!$A$25:$AC$426,'Incurred Real 2022$'!M$1,FALSE))</f>
        <v/>
      </c>
      <c r="N151" s="105" t="str">
        <f>IF(VLOOKUP($A151,'Incurred Real 2022$'!$A$25:$AC$426,'Incurred Real 2022$'!N$1,FALSE)=0,"",VLOOKUP($A151,'Incurred Real 2022$'!$A$25:$AC$426,'Incurred Real 2022$'!N$1,FALSE))</f>
        <v/>
      </c>
      <c r="O151" s="105" t="str">
        <f>IF(VLOOKUP($A151,'Incurred Real 2022$'!$A$25:$AC$426,'Incurred Real 2022$'!O$1,FALSE)=0,"",VLOOKUP($A151,'Incurred Real 2022$'!$A$25:$AC$426,'Incurred Real 2022$'!O$1,FALSE))</f>
        <v/>
      </c>
      <c r="P151" s="105" t="str">
        <f>IF(VLOOKUP($A151,'Incurred Real 2022$'!$A$25:$AC$426,'Incurred Real 2022$'!P$1,FALSE)=0,"",VLOOKUP($A151,'Incurred Real 2022$'!$A$25:$AC$426,'Incurred Real 2022$'!P$1,FALSE))</f>
        <v/>
      </c>
      <c r="Q151" s="105" t="str">
        <f>IF(VLOOKUP($A151,'Incurred Real 2022$'!$A$25:$AC$426,'Incurred Real 2022$'!Q$1,FALSE)=0,"",VLOOKUP($A151,'Incurred Real 2022$'!$A$25:$AC$426,'Incurred Real 2022$'!Q$1,FALSE))</f>
        <v/>
      </c>
      <c r="R151" s="105" t="str">
        <f>IF(VLOOKUP($A151,'Incurred Real 2022$'!$A$25:$AC$426,'Incurred Real 2022$'!R$1,FALSE)=0,"",VLOOKUP($A151,'Incurred Real 2022$'!$A$25:$AC$426,'Incurred Real 2022$'!R$1,FALSE))</f>
        <v/>
      </c>
      <c r="S151" s="105" t="str">
        <f>IF(VLOOKUP($A151,'Incurred Real 2022$'!$A$25:$AC$426,'Incurred Real 2022$'!S$1,FALSE)=0,"",VLOOKUP($A151,'Incurred Real 2022$'!$A$25:$AC$426,'Incurred Real 2022$'!S$1,FALSE))</f>
        <v/>
      </c>
      <c r="T151" s="105" t="str">
        <f>IF(VLOOKUP($A151,'Incurred Real 2022$'!$A$25:$AC$426,'Incurred Real 2022$'!T$1,FALSE)=0,"",VLOOKUP($A151,'Incurred Real 2022$'!$A$25:$AC$426,'Incurred Real 2022$'!T$1,FALSE))</f>
        <v/>
      </c>
      <c r="U151" s="105">
        <f>IF(VLOOKUP($A151,'Incurred Real 2022$'!$A$25:$AC$426,'Incurred Real 2022$'!U$1,FALSE)=0,"",VLOOKUP($A151,'Incurred Real 2022$'!$A$25:$AC$426,'Incurred Real 2022$'!U$1,FALSE))</f>
        <v>17355.79</v>
      </c>
      <c r="V151" s="13">
        <f>IF(ISTEXT(VLOOKUP($A151,'Incurred Real 2022$'!$A$25:$AC$426,'Incurred Real 2022$'!V$1,FALSE)),"",(VLOOKUP($A151,'Incurred Real 2022$'!$A$25:$AC$426,'Incurred Real 2022$'!V$1,FALSE))*BT151*Incurred_Real!V$15)</f>
        <v>213614.68967618258</v>
      </c>
      <c r="W151" s="13" t="str">
        <f>IF(ISTEXT(VLOOKUP($A151,'Incurred Real 2022$'!$A$25:$AC$426,'Incurred Real 2022$'!W$1,FALSE)),"",(VLOOKUP($A151,'Incurred Real 2022$'!$A$25:$AC$426,'Incurred Real 2022$'!W$1,FALSE))*BU151*Incurred_Real!W$15)</f>
        <v/>
      </c>
      <c r="X151" s="220" t="str">
        <f>IF(ISTEXT(VLOOKUP($A151,'Incurred Real 2022$'!$A$25:$AC$426,'Incurred Real 2022$'!X$1,FALSE)),"",(VLOOKUP($A151,'Incurred Real 2022$'!$A$25:$AC$426,'Incurred Real 2022$'!X$1,FALSE))*BV151*Incurred_Real!X$15)</f>
        <v/>
      </c>
      <c r="Y151" s="217" t="str">
        <f>IF(ISTEXT(VLOOKUP($A151,'Incurred Real 2022$'!$A$25:$AC$426,'Incurred Real 2022$'!Y$1,FALSE)),"",(VLOOKUP($A151,'Incurred Real 2022$'!$A$25:$AC$426,'Incurred Real 2022$'!Y$1,FALSE))*BW151*Incurred_Real!Y$15)</f>
        <v/>
      </c>
      <c r="Z151" s="13" t="str">
        <f>IF(ISTEXT(VLOOKUP($A151,'Incurred Real 2022$'!$A$25:$AC$426,'Incurred Real 2022$'!Z$1,FALSE)),"",(VLOOKUP($A151,'Incurred Real 2022$'!$A$25:$AC$426,'Incurred Real 2022$'!Z$1,FALSE))*BX151*Incurred_Real!Z$15)</f>
        <v/>
      </c>
      <c r="AA151" s="13" t="str">
        <f>IF(ISTEXT(VLOOKUP($A151,'Incurred Real 2022$'!$A$25:$AC$426,'Incurred Real 2022$'!AA$1,FALSE)),"",(VLOOKUP($A151,'Incurred Real 2022$'!$A$25:$AC$426,'Incurred Real 2022$'!AA$1,FALSE))*BY151*Incurred_Real!AA$15)</f>
        <v/>
      </c>
      <c r="AB151" s="13" t="str">
        <f>IF(ISTEXT(VLOOKUP($A151,'Incurred Real 2022$'!$A$25:$AC$426,'Incurred Real 2022$'!AB$1,FALSE)),"",(VLOOKUP($A151,'Incurred Real 2022$'!$A$25:$AC$426,'Incurred Real 2022$'!AB$1,FALSE))*BZ151*Incurred_Real!AB$15)</f>
        <v/>
      </c>
      <c r="AC151" s="13" t="str">
        <f>IF(ISTEXT(VLOOKUP($A151,'Incurred Real 2022$'!$A$25:$AC$426,'Incurred Real 2022$'!AC$1,FALSE)),"",(VLOOKUP($A151,'Incurred Real 2022$'!$A$25:$AC$426,'Incurred Real 2022$'!AC$1,FALSE))*CA151*Incurred_Real!AC$15)</f>
        <v/>
      </c>
      <c r="AD151" s="221">
        <f t="shared" si="45"/>
        <v>230970.47967618259</v>
      </c>
      <c r="AE151" s="221">
        <f t="shared" si="46"/>
        <v>230970.47967618259</v>
      </c>
      <c r="AF151" s="239">
        <f t="shared" si="51"/>
        <v>261263.53631126165</v>
      </c>
      <c r="AG151" s="222">
        <f t="shared" si="47"/>
        <v>223829.37223042498</v>
      </c>
      <c r="AH151" s="223">
        <f t="shared" si="54"/>
        <v>1.1672441990423823</v>
      </c>
      <c r="AI151" s="224">
        <f t="shared" si="48"/>
        <v>2022</v>
      </c>
      <c r="AJ151" s="225">
        <f>VLOOKUP($A151,Project_Commissioning!$C$4:$H$355,Project_Commissioning!F$1,FALSE)</f>
        <v>44680</v>
      </c>
      <c r="AK151" s="226">
        <f>VLOOKUP($A151,Project_Commissioning!$C$4:$H$355,Project_Commissioning!G$1,FALSE)</f>
        <v>2022</v>
      </c>
      <c r="AL151" s="225" t="str">
        <f>IF(VLOOKUP($A151,Project_Commissioning!$C$4:$H$355,Project_Commissioning!H$1,FALSE)=0,"",VLOOKUP($A151,Project_Commissioning!$C$4:$H$355,Project_Commissioning!H$1,FALSE))</f>
        <v/>
      </c>
      <c r="AM151" s="237">
        <f t="shared" si="52"/>
        <v>232048.63480620261</v>
      </c>
      <c r="AN151" s="221" cm="1">
        <f t="array" ref="AN151">IF(ROUND(AE151,0)=0,0,LOOKUP(2,1/(F151:AC151&lt;&gt;""),F151:AC151))</f>
        <v>213614.68967618258</v>
      </c>
      <c r="AO151" s="221">
        <f t="shared" si="53"/>
        <v>213614.68967618258</v>
      </c>
      <c r="AP151" s="79"/>
      <c r="AQ151" s="20"/>
      <c r="AR151" s="245">
        <f>IF(ISNA(VLOOKUP($A151,'Success Asset Classes'!$B$15:$AA$114,'Success Asset Classes'!$AA$1,FALSE)),0,VLOOKUP($A151,'Success Asset Classes'!$B$15:$AA$114,'Success Asset Classes'!$AA$1,FALSE))</f>
        <v>0</v>
      </c>
      <c r="AS151" s="230">
        <f>IF($AR151=0,VLOOKUP(MID($A151,4,5),'Project splits'!$C$5:$AM$346,AS$22,FALSE),IF(ISNA(VLOOKUP($A151,'Success Asset Classes'!$B$15:$BD$377,AS$21,FALSE)),VLOOKUP(MID($A151,4,5),'Project splits'!$C$5:$AM$346,AS$22,FALSE),VLOOKUP($A151,'Success Asset Classes'!$B$15:$BD$377,AS$21,FALSE)))</f>
        <v>1</v>
      </c>
      <c r="AT151" s="230">
        <f>IF($AR151=0,VLOOKUP(MID($A151,4,5),'Project splits'!$C$5:$AM$346,AT$22,FALSE),IF(ISNA(VLOOKUP($A151,'Success Asset Classes'!$B$15:$BD$377,AT$21,FALSE)),VLOOKUP(MID($A151,4,5),'Project splits'!$C$5:$AM$346,AT$22,FALSE),VLOOKUP($A151,'Success Asset Classes'!$B$15:$BD$377,AT$21,FALSE)))</f>
        <v>0</v>
      </c>
      <c r="AU151" s="230">
        <f>IF($AR151=0,VLOOKUP(MID($A151,4,5),'Project splits'!$C$5:$AM$346,AU$22,FALSE),IF(ISNA(VLOOKUP($A151,'Success Asset Classes'!$B$15:$BD$377,AU$21,FALSE)),VLOOKUP(MID($A151,4,5),'Project splits'!$C$5:$AM$346,AU$22,FALSE),VLOOKUP($A151,'Success Asset Classes'!$B$15:$BD$377,AU$21,FALSE)))</f>
        <v>0</v>
      </c>
      <c r="AV151" s="230">
        <f>IF($AR151=0,VLOOKUP(MID($A151,4,5),'Project splits'!$C$5:$AM$346,AV$22,FALSE),IF(ISNA(VLOOKUP($A151,'Success Asset Classes'!$B$15:$BD$377,AV$21,FALSE)),VLOOKUP(MID($A151,4,5),'Project splits'!$C$5:$AM$346,AV$22,FALSE),VLOOKUP($A151,'Success Asset Classes'!$B$15:$BD$377,AV$21,FALSE)))</f>
        <v>0</v>
      </c>
      <c r="AW151" s="230">
        <f>IF($AR151=0,VLOOKUP(MID($A151,4,5),'Project splits'!$C$5:$AM$346,AW$22,FALSE),IF(ISNA(VLOOKUP($A151,'Success Asset Classes'!$B$15:$BD$377,AW$21,FALSE)),VLOOKUP(MID($A151,4,5),'Project splits'!$C$5:$AM$346,AW$22,FALSE),VLOOKUP($A151,'Success Asset Classes'!$B$15:$BD$377,AW$21,FALSE)))</f>
        <v>0</v>
      </c>
      <c r="AX151" s="230">
        <f>IF($AR151=0,VLOOKUP(MID($A151,4,5),'Project splits'!$C$5:$AM$346,AX$22,FALSE),IF(ISNA(VLOOKUP($A151,'Success Asset Classes'!$B$15:$BD$377,AX$21,FALSE)),VLOOKUP(MID($A151,4,5),'Project splits'!$C$5:$AM$346,AX$22,FALSE),VLOOKUP($A151,'Success Asset Classes'!$B$15:$BD$377,AX$21,FALSE)))</f>
        <v>0</v>
      </c>
      <c r="AY151" s="230">
        <f>IF($AR151=0,VLOOKUP(MID($A151,4,5),'Project splits'!$C$5:$AM$346,AY$22,FALSE),IF(ISNA(VLOOKUP($A151,'Success Asset Classes'!$B$15:$BD$377,AY$21,FALSE)),VLOOKUP(MID($A151,4,5),'Project splits'!$C$5:$AM$346,AY$22,FALSE),VLOOKUP($A151,'Success Asset Classes'!$B$15:$BD$377,AY$21,FALSE)))</f>
        <v>0</v>
      </c>
      <c r="AZ151" s="230">
        <f>IF($AR151=0,VLOOKUP(MID($A151,4,5),'Project splits'!$C$5:$AM$346,AZ$22,FALSE),IF(ISNA(VLOOKUP($A151,'Success Asset Classes'!$B$15:$BD$377,AZ$21,FALSE)),VLOOKUP(MID($A151,4,5),'Project splits'!$C$5:$AM$346,AZ$22,FALSE),VLOOKUP($A151,'Success Asset Classes'!$B$15:$BD$377,AZ$21,FALSE)))</f>
        <v>0</v>
      </c>
      <c r="BA151" s="230">
        <f>IF($AR151=0,VLOOKUP(MID($A151,4,5),'Project splits'!$C$5:$AM$346,BA$22,FALSE),IF(ISNA(VLOOKUP($A151,'Success Asset Classes'!$B$15:$BD$377,BA$21,FALSE)),VLOOKUP(MID($A151,4,5),'Project splits'!$C$5:$AM$346,BA$22,FALSE),VLOOKUP($A151,'Success Asset Classes'!$B$15:$BD$377,BA$21,FALSE)))</f>
        <v>0</v>
      </c>
      <c r="BB151" s="230">
        <f>IF($AR151=0,VLOOKUP(MID($A151,4,5),'Project splits'!$C$5:$AM$346,BB$22,FALSE),IF(ISNA(VLOOKUP($A151,'Success Asset Classes'!$B$15:$BD$377,BB$21,FALSE)),VLOOKUP(MID($A151,4,5),'Project splits'!$C$5:$AM$346,BB$22,FALSE),VLOOKUP($A151,'Success Asset Classes'!$B$15:$BD$377,BB$21,FALSE)))</f>
        <v>0</v>
      </c>
      <c r="BC151" s="230">
        <f>IF($AR151=0,VLOOKUP(MID($A151,4,5),'Project splits'!$C$5:$AM$346,BC$22,FALSE),IF(ISNA(VLOOKUP($A151,'Success Asset Classes'!$B$15:$BD$377,BC$21,FALSE)),VLOOKUP(MID($A151,4,5),'Project splits'!$C$5:$AM$346,BC$22,FALSE),VLOOKUP($A151,'Success Asset Classes'!$B$15:$BD$377,BC$21,FALSE)))</f>
        <v>0</v>
      </c>
      <c r="BD151" s="230">
        <f>IF($AR151=0,VLOOKUP(MID($A151,4,5),'Project splits'!$C$5:$AM$346,BD$22,FALSE),IF(ISNA(VLOOKUP($A151,'Success Asset Classes'!$B$15:$BD$377,BD$21,FALSE)),VLOOKUP(MID($A151,4,5),'Project splits'!$C$5:$AM$346,BD$22,FALSE),VLOOKUP($A151,'Success Asset Classes'!$B$15:$BD$377,BD$21,FALSE)))</f>
        <v>0</v>
      </c>
      <c r="BE151" s="230">
        <f>IF($AR151=0,VLOOKUP(MID($A151,4,5),'Project splits'!$C$5:$AM$346,BE$22,FALSE),IF(ISNA(VLOOKUP($A151,'Success Asset Classes'!$B$15:$BD$377,BE$21,FALSE)),VLOOKUP(MID($A151,4,5),'Project splits'!$C$5:$AM$346,BE$22,FALSE),VLOOKUP($A151,'Success Asset Classes'!$B$15:$BD$377,BE$21,FALSE)))</f>
        <v>0</v>
      </c>
      <c r="BF151" s="230">
        <f>IF($AR151=0,VLOOKUP(MID($A151,4,5),'Project splits'!$C$5:$AM$346,BF$22,FALSE),IF(ISNA(VLOOKUP($A151,'Success Asset Classes'!$B$15:$BD$377,BF$21,FALSE)),VLOOKUP(MID($A151,4,5),'Project splits'!$C$5:$AM$346,BF$22,FALSE),VLOOKUP($A151,'Success Asset Classes'!$B$15:$BD$377,BF$21,FALSE)))</f>
        <v>0</v>
      </c>
      <c r="BG151" s="230">
        <f>IF($AR151=0,VLOOKUP(MID($A151,4,5),'Project splits'!$C$5:$AM$346,BG$22,FALSE),IF(ISNA(VLOOKUP($A151,'Success Asset Classes'!$B$15:$BD$377,BG$21,FALSE)),VLOOKUP(MID($A151,4,5),'Project splits'!$C$5:$AM$346,BG$22,FALSE),VLOOKUP($A151,'Success Asset Classes'!$B$15:$BD$377,BG$21,FALSE)))</f>
        <v>0</v>
      </c>
      <c r="BH151" s="230">
        <f>IF($AR151=0,VLOOKUP(MID($A151,4,5),'Project splits'!$C$5:$AM$346,BH$22,FALSE),IF(ISNA(VLOOKUP($A151,'Success Asset Classes'!$B$15:$BD$377,BH$21,FALSE)),VLOOKUP(MID($A151,4,5),'Project splits'!$C$5:$AM$346,BH$22,FALSE),VLOOKUP($A151,'Success Asset Classes'!$B$15:$BD$377,BH$21,FALSE)))</f>
        <v>0</v>
      </c>
      <c r="BI151" s="230">
        <f>IF($AR151=0,VLOOKUP(MID($A151,4,5),'Project splits'!$C$5:$AM$346,BI$22,FALSE),IF(ISNA(VLOOKUP($A151,'Success Asset Classes'!$B$15:$BD$377,BI$21,FALSE)),VLOOKUP(MID($A151,4,5),'Project splits'!$C$5:$AM$346,BI$22,FALSE),VLOOKUP($A151,'Success Asset Classes'!$B$15:$BD$377,BI$21,FALSE)))</f>
        <v>0</v>
      </c>
      <c r="BJ151" s="230">
        <f>IF($AR151=0,VLOOKUP(MID($A151,4,5),'Project splits'!$C$5:$AM$346,BJ$22,FALSE),IF(ISNA(VLOOKUP($A151,'Success Asset Classes'!$B$15:$BD$377,BJ$21,FALSE)),VLOOKUP(MID($A151,4,5),'Project splits'!$C$5:$AM$346,BJ$22,FALSE),VLOOKUP($A151,'Success Asset Classes'!$B$15:$BD$377,BJ$21,FALSE)))</f>
        <v>0</v>
      </c>
      <c r="BK151" s="230">
        <f>IF($AR151=0,VLOOKUP(MID($A151,4,5),'Project splits'!$C$5:$AM$346,BK$22,FALSE),IF(ISNA(VLOOKUP($A151,'Success Asset Classes'!$B$15:$BD$377,BK$21,FALSE)),VLOOKUP(MID($A151,4,5),'Project splits'!$C$5:$AM$346,BK$22,FALSE),VLOOKUP($A151,'Success Asset Classes'!$B$15:$BD$377,BK$21,FALSE)))</f>
        <v>0</v>
      </c>
      <c r="BL151" s="230">
        <f>IF($AR151=0,VLOOKUP(MID($A151,4,5),'Project splits'!$C$5:$AM$346,BL$22,FALSE),IF(ISNA(VLOOKUP($A151,'Success Asset Classes'!$B$15:$BD$377,BL$21,FALSE)),VLOOKUP(MID($A151,4,5),'Project splits'!$C$5:$AM$346,BL$22,FALSE),VLOOKUP($A151,'Success Asset Classes'!$B$15:$BD$377,BL$21,FALSE)))</f>
        <v>0</v>
      </c>
      <c r="BM151" s="230">
        <f>IF($AR151=0,VLOOKUP(MID($A151,4,5),'Project splits'!$C$5:$AM$346,BM$22,FALSE),IF(ISNA(VLOOKUP($A151,'Success Asset Classes'!$B$15:$BD$377,BM$21,FALSE)),VLOOKUP(MID($A151,4,5),'Project splits'!$C$5:$AM$346,BM$22,FALSE),VLOOKUP($A151,'Success Asset Classes'!$B$15:$BD$377,BM$21,FALSE)))</f>
        <v>0</v>
      </c>
      <c r="BN151" s="230">
        <f>IF($AR151=0,VLOOKUP(MID($A151,4,5),'Project splits'!$C$5:$AM$346,BN$22,FALSE),IF(ISNA(VLOOKUP($A151,'Success Asset Classes'!$B$15:$BD$377,BN$21,FALSE)),VLOOKUP(MID($A151,4,5),'Project splits'!$C$5:$AM$346,BN$22,FALSE),VLOOKUP($A151,'Success Asset Classes'!$B$15:$BD$377,BN$21,FALSE)))</f>
        <v>0</v>
      </c>
      <c r="BO151" s="230">
        <f>IF($AR151=0,VLOOKUP(MID($A151,4,5),'Project splits'!$C$5:$AM$346,BO$22,FALSE),IF(ISNA(VLOOKUP($A151,'Success Asset Classes'!$B$15:$BD$377,BO$21,FALSE)),VLOOKUP(MID($A151,4,5),'Project splits'!$C$5:$AM$346,BO$22,FALSE),VLOOKUP($A151,'Success Asset Classes'!$B$15:$BD$377,BO$21,FALSE)))</f>
        <v>0</v>
      </c>
      <c r="BP151" s="230">
        <f>IF($AR151=0,VLOOKUP(MID($A151,4,5),'Project splits'!$C$5:$AM$346,BP$22,FALSE),IF(ISNA(VLOOKUP($A151,'Success Asset Classes'!$B$15:$BD$377,BP$21,FALSE)),VLOOKUP(MID($A151,4,5),'Project splits'!$C$5:$AM$346,BP$22,FALSE),VLOOKUP($A151,'Success Asset Classes'!$B$15:$BD$377,BP$21,FALSE)))</f>
        <v>0</v>
      </c>
      <c r="BQ151" s="230">
        <f>IF($AR151=0,VLOOKUP(MID($A151,4,5),'Project splits'!$C$5:$AM$346,BQ$22,FALSE),IF(ISNA(VLOOKUP($A151,'Success Asset Classes'!$B$15:$BD$377,BQ$21,FALSE)),VLOOKUP(MID($A151,4,5),'Project splits'!$C$5:$AM$346,BQ$22,FALSE),VLOOKUP($A151,'Success Asset Classes'!$B$15:$BD$377,BQ$21,FALSE)))</f>
        <v>0</v>
      </c>
      <c r="BR151" s="230">
        <f>IF($AR151=0,VLOOKUP(MID($A151,4,5),'Project splits'!$C$5:$AM$346,BR$22,FALSE),IF(ISNA(VLOOKUP($A151,'Success Asset Classes'!$B$15:$BD$377,BR$21,FALSE)),VLOOKUP(MID($A151,4,5),'Project splits'!$C$5:$AM$346,BR$22,FALSE),VLOOKUP($A151,'Success Asset Classes'!$B$15:$BD$377,BR$21,FALSE)))</f>
        <v>0</v>
      </c>
      <c r="BS151" s="247">
        <f t="shared" si="49"/>
        <v>1</v>
      </c>
      <c r="BT151" s="249">
        <f>1+IF(ISNA(VLOOKUP($A151,'Project labour content'!$A$7:$D$255,'Project labour content'!$D$1,FALSE)),VLOOKUP($D151,'Project labour content'!$F$6:$G$15,'Project labour content'!$G$1,FALSE),VLOOKUP($A151,'Project labour content'!$A$7:$D$255,'Project labour content'!$D$1,FALSE))*LabEsc22*1</f>
        <v>1.0006341620554136</v>
      </c>
      <c r="BU151" s="249">
        <f>1+IF(ISNA(VLOOKUP($A151,'Project labour content'!$A$7:$D$255,'Project labour content'!$D$1,FALSE)),VLOOKUP($D151,'Project labour content'!$F$6:$G$15,'Project labour content'!$G$1,FALSE),VLOOKUP($A151,'Project labour content'!$A$7:$D$255,'Project labour content'!$D$1,FALSE))*LabEsc23*1</f>
        <v>1.0012713680886931</v>
      </c>
      <c r="BV151" s="249">
        <f>1+IF(ISNA(VLOOKUP($A151,'Project labour content'!$A$7:$D$255,'Project labour content'!$D$1,FALSE)),VLOOKUP($D151,'Project labour content'!$F$6:$G$15,'Project labour content'!$G$1,FALSE),VLOOKUP($A151,'Project labour content'!$A$7:$D$255,'Project labour content'!$D$1,FALSE))*LabEsc24*1</f>
        <v>1.0018716161720422</v>
      </c>
      <c r="BW151" s="249">
        <f>1+IF(ISNA(VLOOKUP($A151,'Project labour content'!$A$7:$D$255,'Project labour content'!$D$1,FALSE)),VLOOKUP($D151,'Project labour content'!$F$6:$G$15,'Project labour content'!$G$1,FALSE),VLOOKUP($A151,'Project labour content'!$A$7:$D$255,'Project labour content'!$D$1,FALSE))*LabEsc25*1</f>
        <v>1.0026755484383414</v>
      </c>
      <c r="BX151" s="249">
        <f>1+IF(ISNA(VLOOKUP($A151,'Project labour content'!$A$7:$D$255,'Project labour content'!$D$1,FALSE)),VLOOKUP($D151,'Project labour content'!$F$6:$G$15,'Project labour content'!$G$1,FALSE),VLOOKUP($A151,'Project labour content'!$A$7:$D$255,'Project labour content'!$D$1,FALSE))*LabEsc26*1</f>
        <v>1.0035517006198964</v>
      </c>
      <c r="BY151" s="249">
        <f>1+IF(ISNA(VLOOKUP($A151,'Project labour content'!$A$7:$D$255,'Project labour content'!$D$1,FALSE)),VLOOKUP($D151,'Project labour content'!$F$6:$G$15,'Project labour content'!$G$1,FALSE),VLOOKUP($A151,'Project labour content'!$A$7:$D$255,'Project labour content'!$D$1,FALSE))*LabEsc27*1</f>
        <v>1.0040943758018872</v>
      </c>
      <c r="BZ151" s="249">
        <f>1+IF(ISNA(VLOOKUP($A151,'Project labour content'!$A$7:$D$255,'Project labour content'!$D$1,FALSE)),VLOOKUP($D151,'Project labour content'!$F$6:$G$15,'Project labour content'!$G$1,FALSE),VLOOKUP($A151,'Project labour content'!$A$7:$D$255,'Project labour content'!$D$1,FALSE))*LabEsc28*1</f>
        <v>1.0045030102139265</v>
      </c>
      <c r="CA151" s="249">
        <f>1+IF(ISNA(VLOOKUP($A151,'Project labour content'!$A$7:$D$255,'Project labour content'!$D$1,FALSE)),VLOOKUP($D151,'Project labour content'!$F$6:$G$15,'Project labour content'!$G$1,FALSE),VLOOKUP($A151,'Project labour content'!$A$7:$D$255,'Project labour content'!$D$1,FALSE))*LabEsc29*1</f>
        <v>1.0051587867183667</v>
      </c>
      <c r="CB151" s="250" t="str">
        <f>IF(ISNA(VLOOKUP($A151,'Project labour content'!$A$7:$D$255,'Project labour content'!$D$1,FALSE)),"Category","Project")</f>
        <v>Project</v>
      </c>
      <c r="CD151" s="247" t="str">
        <f t="shared" si="50"/>
        <v>12105</v>
      </c>
      <c r="CE151" s="3"/>
    </row>
    <row r="152" spans="1:83" x14ac:dyDescent="0.15">
      <c r="A152" s="11" t="s">
        <v>225</v>
      </c>
      <c r="B152" s="11" t="str">
        <f>VLOOKUP($A152,'Incurred Real 2022$'!$A$25:$AC$426,'Incurred Real 2022$'!B$1,FALSE)</f>
        <v>Furniture and Gen Bldg Upgrades 2020-21</v>
      </c>
      <c r="C152" s="11" t="str">
        <f>VLOOKUP($A152,'Incurred Real 2022$'!$A$25:$AC$426,'Incurred Real 2022$'!C$1,FALSE)</f>
        <v>ExAnte</v>
      </c>
      <c r="D152" s="11" t="str">
        <f>VLOOKUP($A152,'Incurred Real 2022$'!$A$25:$AC$426,'Incurred Real 2022$'!D$1,FALSE)</f>
        <v>Facilities</v>
      </c>
      <c r="E152" s="11" t="str">
        <f>VLOOKUP($A152,'Incurred Real 2022$'!$A$25:$AC$426,'Incurred Real 2022$'!E$1,FALSE)</f>
        <v>Active</v>
      </c>
      <c r="F152" s="105" t="str">
        <f>IF(VLOOKUP($A152,'Incurred Real 2022$'!$A$25:$AC$426,'Incurred Real 2022$'!F$1,FALSE)=0,"",VLOOKUP($A152,'Incurred Real 2022$'!$A$25:$AC$426,'Incurred Real 2022$'!F$1,FALSE))</f>
        <v/>
      </c>
      <c r="G152" s="105" t="str">
        <f>IF(VLOOKUP($A152,'Incurred Real 2022$'!$A$25:$AC$426,'Incurred Real 2022$'!G$1,FALSE)=0,"",VLOOKUP($A152,'Incurred Real 2022$'!$A$25:$AC$426,'Incurred Real 2022$'!G$1,FALSE))</f>
        <v/>
      </c>
      <c r="H152" s="105" t="str">
        <f>IF(VLOOKUP($A152,'Incurred Real 2022$'!$A$25:$AC$426,'Incurred Real 2022$'!H$1,FALSE)=0,"",VLOOKUP($A152,'Incurred Real 2022$'!$A$25:$AC$426,'Incurred Real 2022$'!H$1,FALSE))</f>
        <v/>
      </c>
      <c r="I152" s="105" t="str">
        <f>IF(VLOOKUP($A152,'Incurred Real 2022$'!$A$25:$AC$426,'Incurred Real 2022$'!I$1,FALSE)=0,"",VLOOKUP($A152,'Incurred Real 2022$'!$A$25:$AC$426,'Incurred Real 2022$'!I$1,FALSE))</f>
        <v/>
      </c>
      <c r="J152" s="105" t="str">
        <f>IF(VLOOKUP($A152,'Incurred Real 2022$'!$A$25:$AC$426,'Incurred Real 2022$'!J$1,FALSE)=0,"",VLOOKUP($A152,'Incurred Real 2022$'!$A$25:$AC$426,'Incurred Real 2022$'!J$1,FALSE))</f>
        <v/>
      </c>
      <c r="K152" s="105" t="str">
        <f>IF(VLOOKUP($A152,'Incurred Real 2022$'!$A$25:$AC$426,'Incurred Real 2022$'!K$1,FALSE)=0,"",VLOOKUP($A152,'Incurred Real 2022$'!$A$25:$AC$426,'Incurred Real 2022$'!K$1,FALSE))</f>
        <v/>
      </c>
      <c r="L152" s="105" t="str">
        <f>IF(VLOOKUP($A152,'Incurred Real 2022$'!$A$25:$AC$426,'Incurred Real 2022$'!L$1,FALSE)=0,"",VLOOKUP($A152,'Incurred Real 2022$'!$A$25:$AC$426,'Incurred Real 2022$'!L$1,FALSE))</f>
        <v/>
      </c>
      <c r="M152" s="105" t="str">
        <f>IF(VLOOKUP($A152,'Incurred Real 2022$'!$A$25:$AC$426,'Incurred Real 2022$'!M$1,FALSE)=0,"",VLOOKUP($A152,'Incurred Real 2022$'!$A$25:$AC$426,'Incurred Real 2022$'!M$1,FALSE))</f>
        <v/>
      </c>
      <c r="N152" s="105" t="str">
        <f>IF(VLOOKUP($A152,'Incurred Real 2022$'!$A$25:$AC$426,'Incurred Real 2022$'!N$1,FALSE)=0,"",VLOOKUP($A152,'Incurred Real 2022$'!$A$25:$AC$426,'Incurred Real 2022$'!N$1,FALSE))</f>
        <v/>
      </c>
      <c r="O152" s="105" t="str">
        <f>IF(VLOOKUP($A152,'Incurred Real 2022$'!$A$25:$AC$426,'Incurred Real 2022$'!O$1,FALSE)=0,"",VLOOKUP($A152,'Incurred Real 2022$'!$A$25:$AC$426,'Incurred Real 2022$'!O$1,FALSE))</f>
        <v/>
      </c>
      <c r="P152" s="105" t="str">
        <f>IF(VLOOKUP($A152,'Incurred Real 2022$'!$A$25:$AC$426,'Incurred Real 2022$'!P$1,FALSE)=0,"",VLOOKUP($A152,'Incurred Real 2022$'!$A$25:$AC$426,'Incurred Real 2022$'!P$1,FALSE))</f>
        <v/>
      </c>
      <c r="Q152" s="105" t="str">
        <f>IF(VLOOKUP($A152,'Incurred Real 2022$'!$A$25:$AC$426,'Incurred Real 2022$'!Q$1,FALSE)=0,"",VLOOKUP($A152,'Incurred Real 2022$'!$A$25:$AC$426,'Incurred Real 2022$'!Q$1,FALSE))</f>
        <v/>
      </c>
      <c r="R152" s="105" t="str">
        <f>IF(VLOOKUP($A152,'Incurred Real 2022$'!$A$25:$AC$426,'Incurred Real 2022$'!R$1,FALSE)=0,"",VLOOKUP($A152,'Incurred Real 2022$'!$A$25:$AC$426,'Incurred Real 2022$'!R$1,FALSE))</f>
        <v/>
      </c>
      <c r="S152" s="105" t="str">
        <f>IF(VLOOKUP($A152,'Incurred Real 2022$'!$A$25:$AC$426,'Incurred Real 2022$'!S$1,FALSE)=0,"",VLOOKUP($A152,'Incurred Real 2022$'!$A$25:$AC$426,'Incurred Real 2022$'!S$1,FALSE))</f>
        <v/>
      </c>
      <c r="T152" s="105" t="str">
        <f>IF(VLOOKUP($A152,'Incurred Real 2022$'!$A$25:$AC$426,'Incurred Real 2022$'!T$1,FALSE)=0,"",VLOOKUP($A152,'Incurred Real 2022$'!$A$25:$AC$426,'Incurred Real 2022$'!T$1,FALSE))</f>
        <v/>
      </c>
      <c r="U152" s="105">
        <f>IF(VLOOKUP($A152,'Incurred Real 2022$'!$A$25:$AC$426,'Incurred Real 2022$'!U$1,FALSE)=0,"",VLOOKUP($A152,'Incurred Real 2022$'!$A$25:$AC$426,'Incurred Real 2022$'!U$1,FALSE))</f>
        <v>145451.51999999999</v>
      </c>
      <c r="V152" s="13">
        <f>IF(ISTEXT(VLOOKUP($A152,'Incurred Real 2022$'!$A$25:$AC$426,'Incurred Real 2022$'!V$1,FALSE)),"",(VLOOKUP($A152,'Incurred Real 2022$'!$A$25:$AC$426,'Incurred Real 2022$'!V$1,FALSE))*BT152*Incurred_Real!V$15)</f>
        <v>118615.8307327801</v>
      </c>
      <c r="W152" s="13" t="str">
        <f>IF(ISTEXT(VLOOKUP($A152,'Incurred Real 2022$'!$A$25:$AC$426,'Incurred Real 2022$'!W$1,FALSE)),"",(VLOOKUP($A152,'Incurred Real 2022$'!$A$25:$AC$426,'Incurred Real 2022$'!W$1,FALSE))*BU152*Incurred_Real!W$15)</f>
        <v/>
      </c>
      <c r="X152" s="220" t="str">
        <f>IF(ISTEXT(VLOOKUP($A152,'Incurred Real 2022$'!$A$25:$AC$426,'Incurred Real 2022$'!X$1,FALSE)),"",(VLOOKUP($A152,'Incurred Real 2022$'!$A$25:$AC$426,'Incurred Real 2022$'!X$1,FALSE))*BV152*Incurred_Real!X$15)</f>
        <v/>
      </c>
      <c r="Y152" s="217" t="str">
        <f>IF(ISTEXT(VLOOKUP($A152,'Incurred Real 2022$'!$A$25:$AC$426,'Incurred Real 2022$'!Y$1,FALSE)),"",(VLOOKUP($A152,'Incurred Real 2022$'!$A$25:$AC$426,'Incurred Real 2022$'!Y$1,FALSE))*BW152*Incurred_Real!Y$15)</f>
        <v/>
      </c>
      <c r="Z152" s="13" t="str">
        <f>IF(ISTEXT(VLOOKUP($A152,'Incurred Real 2022$'!$A$25:$AC$426,'Incurred Real 2022$'!Z$1,FALSE)),"",(VLOOKUP($A152,'Incurred Real 2022$'!$A$25:$AC$426,'Incurred Real 2022$'!Z$1,FALSE))*BX152*Incurred_Real!Z$15)</f>
        <v/>
      </c>
      <c r="AA152" s="13" t="str">
        <f>IF(ISTEXT(VLOOKUP($A152,'Incurred Real 2022$'!$A$25:$AC$426,'Incurred Real 2022$'!AA$1,FALSE)),"",(VLOOKUP($A152,'Incurred Real 2022$'!$A$25:$AC$426,'Incurred Real 2022$'!AA$1,FALSE))*BY152*Incurred_Real!AA$15)</f>
        <v/>
      </c>
      <c r="AB152" s="13" t="str">
        <f>IF(ISTEXT(VLOOKUP($A152,'Incurred Real 2022$'!$A$25:$AC$426,'Incurred Real 2022$'!AB$1,FALSE)),"",(VLOOKUP($A152,'Incurred Real 2022$'!$A$25:$AC$426,'Incurred Real 2022$'!AB$1,FALSE))*BZ152*Incurred_Real!AB$15)</f>
        <v/>
      </c>
      <c r="AC152" s="13" t="str">
        <f>IF(ISTEXT(VLOOKUP($A152,'Incurred Real 2022$'!$A$25:$AC$426,'Incurred Real 2022$'!AC$1,FALSE)),"",(VLOOKUP($A152,'Incurred Real 2022$'!$A$25:$AC$426,'Incurred Real 2022$'!AC$1,FALSE))*CA152*Incurred_Real!AC$15)</f>
        <v/>
      </c>
      <c r="AD152" s="221">
        <f t="shared" si="45"/>
        <v>264067.35073278006</v>
      </c>
      <c r="AE152" s="221">
        <f t="shared" si="46"/>
        <v>264067.35073278006</v>
      </c>
      <c r="AF152" s="239">
        <f t="shared" si="51"/>
        <v>307486.54308656114</v>
      </c>
      <c r="AG152" s="222">
        <f t="shared" si="47"/>
        <v>263429.48916672781</v>
      </c>
      <c r="AH152" s="223">
        <f t="shared" si="54"/>
        <v>1.1672441990423823</v>
      </c>
      <c r="AI152" s="224">
        <f t="shared" si="48"/>
        <v>2022</v>
      </c>
      <c r="AJ152" s="225">
        <f>VLOOKUP($A152,Project_Commissioning!$C$4:$H$355,Project_Commissioning!F$1,FALSE)</f>
        <v>44530</v>
      </c>
      <c r="AK152" s="226">
        <f>VLOOKUP($A152,Project_Commissioning!$C$4:$H$355,Project_Commissioning!G$1,FALSE)</f>
        <v>2022</v>
      </c>
      <c r="AL152" s="225" t="str">
        <f>IF(VLOOKUP($A152,Project_Commissioning!$C$4:$H$355,Project_Commissioning!H$1,FALSE)=0,"",VLOOKUP($A152,Project_Commissioning!$C$4:$H$355,Project_Commissioning!H$1,FALSE))</f>
        <v/>
      </c>
      <c r="AM152" s="237">
        <f t="shared" si="52"/>
        <v>273102.91191767622</v>
      </c>
      <c r="AN152" s="221" cm="1">
        <f t="array" ref="AN152">IF(ROUND(AE152,0)=0,0,LOOKUP(2,1/(F152:AC152&lt;&gt;""),F152:AC152))</f>
        <v>118615.8307327801</v>
      </c>
      <c r="AO152" s="221">
        <f t="shared" si="53"/>
        <v>118615.8307327801</v>
      </c>
      <c r="AP152" s="79"/>
      <c r="AQ152" s="20"/>
      <c r="AR152" s="245">
        <f>IF(ISNA(VLOOKUP($A152,'Success Asset Classes'!$B$15:$AA$114,'Success Asset Classes'!$AA$1,FALSE)),0,VLOOKUP($A152,'Success Asset Classes'!$B$15:$AA$114,'Success Asset Classes'!$AA$1,FALSE))</f>
        <v>0</v>
      </c>
      <c r="AS152" s="230">
        <f>IF($AR152=0,VLOOKUP(MID($A152,4,5),'Project splits'!$C$5:$AM$346,AS$22,FALSE),IF(ISNA(VLOOKUP($A152,'Success Asset Classes'!$B$15:$BD$377,AS$21,FALSE)),VLOOKUP(MID($A152,4,5),'Project splits'!$C$5:$AM$346,AS$22,FALSE),VLOOKUP($A152,'Success Asset Classes'!$B$15:$BD$377,AS$21,FALSE)))</f>
        <v>0.76326530612244892</v>
      </c>
      <c r="AT152" s="230">
        <f>IF($AR152=0,VLOOKUP(MID($A152,4,5),'Project splits'!$C$5:$AM$346,AT$22,FALSE),IF(ISNA(VLOOKUP($A152,'Success Asset Classes'!$B$15:$BD$377,AT$21,FALSE)),VLOOKUP(MID($A152,4,5),'Project splits'!$C$5:$AM$346,AT$22,FALSE),VLOOKUP($A152,'Success Asset Classes'!$B$15:$BD$377,AT$21,FALSE)))</f>
        <v>0</v>
      </c>
      <c r="AU152" s="230">
        <f>IF($AR152=0,VLOOKUP(MID($A152,4,5),'Project splits'!$C$5:$AM$346,AU$22,FALSE),IF(ISNA(VLOOKUP($A152,'Success Asset Classes'!$B$15:$BD$377,AU$21,FALSE)),VLOOKUP(MID($A152,4,5),'Project splits'!$C$5:$AM$346,AU$22,FALSE),VLOOKUP($A152,'Success Asset Classes'!$B$15:$BD$377,AU$21,FALSE)))</f>
        <v>0</v>
      </c>
      <c r="AV152" s="230">
        <f>IF($AR152=0,VLOOKUP(MID($A152,4,5),'Project splits'!$C$5:$AM$346,AV$22,FALSE),IF(ISNA(VLOOKUP($A152,'Success Asset Classes'!$B$15:$BD$377,AV$21,FALSE)),VLOOKUP(MID($A152,4,5),'Project splits'!$C$5:$AM$346,AV$22,FALSE),VLOOKUP($A152,'Success Asset Classes'!$B$15:$BD$377,AV$21,FALSE)))</f>
        <v>0</v>
      </c>
      <c r="AW152" s="230">
        <f>IF($AR152=0,VLOOKUP(MID($A152,4,5),'Project splits'!$C$5:$AM$346,AW$22,FALSE),IF(ISNA(VLOOKUP($A152,'Success Asset Classes'!$B$15:$BD$377,AW$21,FALSE)),VLOOKUP(MID($A152,4,5),'Project splits'!$C$5:$AM$346,AW$22,FALSE),VLOOKUP($A152,'Success Asset Classes'!$B$15:$BD$377,AW$21,FALSE)))</f>
        <v>0</v>
      </c>
      <c r="AX152" s="230">
        <f>IF($AR152=0,VLOOKUP(MID($A152,4,5),'Project splits'!$C$5:$AM$346,AX$22,FALSE),IF(ISNA(VLOOKUP($A152,'Success Asset Classes'!$B$15:$BD$377,AX$21,FALSE)),VLOOKUP(MID($A152,4,5),'Project splits'!$C$5:$AM$346,AX$22,FALSE),VLOOKUP($A152,'Success Asset Classes'!$B$15:$BD$377,AX$21,FALSE)))</f>
        <v>0</v>
      </c>
      <c r="AY152" s="230">
        <f>IF($AR152=0,VLOOKUP(MID($A152,4,5),'Project splits'!$C$5:$AM$346,AY$22,FALSE),IF(ISNA(VLOOKUP($A152,'Success Asset Classes'!$B$15:$BD$377,AY$21,FALSE)),VLOOKUP(MID($A152,4,5),'Project splits'!$C$5:$AM$346,AY$22,FALSE),VLOOKUP($A152,'Success Asset Classes'!$B$15:$BD$377,AY$21,FALSE)))</f>
        <v>0</v>
      </c>
      <c r="AZ152" s="230">
        <f>IF($AR152=0,VLOOKUP(MID($A152,4,5),'Project splits'!$C$5:$AM$346,AZ$22,FALSE),IF(ISNA(VLOOKUP($A152,'Success Asset Classes'!$B$15:$BD$377,AZ$21,FALSE)),VLOOKUP(MID($A152,4,5),'Project splits'!$C$5:$AM$346,AZ$22,FALSE),VLOOKUP($A152,'Success Asset Classes'!$B$15:$BD$377,AZ$21,FALSE)))</f>
        <v>0.23673469387755106</v>
      </c>
      <c r="BA152" s="230">
        <f>IF($AR152=0,VLOOKUP(MID($A152,4,5),'Project splits'!$C$5:$AM$346,BA$22,FALSE),IF(ISNA(VLOOKUP($A152,'Success Asset Classes'!$B$15:$BD$377,BA$21,FALSE)),VLOOKUP(MID($A152,4,5),'Project splits'!$C$5:$AM$346,BA$22,FALSE),VLOOKUP($A152,'Success Asset Classes'!$B$15:$BD$377,BA$21,FALSE)))</f>
        <v>0</v>
      </c>
      <c r="BB152" s="230">
        <f>IF($AR152=0,VLOOKUP(MID($A152,4,5),'Project splits'!$C$5:$AM$346,BB$22,FALSE),IF(ISNA(VLOOKUP($A152,'Success Asset Classes'!$B$15:$BD$377,BB$21,FALSE)),VLOOKUP(MID($A152,4,5),'Project splits'!$C$5:$AM$346,BB$22,FALSE),VLOOKUP($A152,'Success Asset Classes'!$B$15:$BD$377,BB$21,FALSE)))</f>
        <v>0</v>
      </c>
      <c r="BC152" s="230">
        <f>IF($AR152=0,VLOOKUP(MID($A152,4,5),'Project splits'!$C$5:$AM$346,BC$22,FALSE),IF(ISNA(VLOOKUP($A152,'Success Asset Classes'!$B$15:$BD$377,BC$21,FALSE)),VLOOKUP(MID($A152,4,5),'Project splits'!$C$5:$AM$346,BC$22,FALSE),VLOOKUP($A152,'Success Asset Classes'!$B$15:$BD$377,BC$21,FALSE)))</f>
        <v>0</v>
      </c>
      <c r="BD152" s="230">
        <f>IF($AR152=0,VLOOKUP(MID($A152,4,5),'Project splits'!$C$5:$AM$346,BD$22,FALSE),IF(ISNA(VLOOKUP($A152,'Success Asset Classes'!$B$15:$BD$377,BD$21,FALSE)),VLOOKUP(MID($A152,4,5),'Project splits'!$C$5:$AM$346,BD$22,FALSE),VLOOKUP($A152,'Success Asset Classes'!$B$15:$BD$377,BD$21,FALSE)))</f>
        <v>0</v>
      </c>
      <c r="BE152" s="230">
        <f>IF($AR152=0,VLOOKUP(MID($A152,4,5),'Project splits'!$C$5:$AM$346,BE$22,FALSE),IF(ISNA(VLOOKUP($A152,'Success Asset Classes'!$B$15:$BD$377,BE$21,FALSE)),VLOOKUP(MID($A152,4,5),'Project splits'!$C$5:$AM$346,BE$22,FALSE),VLOOKUP($A152,'Success Asset Classes'!$B$15:$BD$377,BE$21,FALSE)))</f>
        <v>0</v>
      </c>
      <c r="BF152" s="230">
        <f>IF($AR152=0,VLOOKUP(MID($A152,4,5),'Project splits'!$C$5:$AM$346,BF$22,FALSE),IF(ISNA(VLOOKUP($A152,'Success Asset Classes'!$B$15:$BD$377,BF$21,FALSE)),VLOOKUP(MID($A152,4,5),'Project splits'!$C$5:$AM$346,BF$22,FALSE),VLOOKUP($A152,'Success Asset Classes'!$B$15:$BD$377,BF$21,FALSE)))</f>
        <v>0</v>
      </c>
      <c r="BG152" s="230">
        <f>IF($AR152=0,VLOOKUP(MID($A152,4,5),'Project splits'!$C$5:$AM$346,BG$22,FALSE),IF(ISNA(VLOOKUP($A152,'Success Asset Classes'!$B$15:$BD$377,BG$21,FALSE)),VLOOKUP(MID($A152,4,5),'Project splits'!$C$5:$AM$346,BG$22,FALSE),VLOOKUP($A152,'Success Asset Classes'!$B$15:$BD$377,BG$21,FALSE)))</f>
        <v>0</v>
      </c>
      <c r="BH152" s="230">
        <f>IF($AR152=0,VLOOKUP(MID($A152,4,5),'Project splits'!$C$5:$AM$346,BH$22,FALSE),IF(ISNA(VLOOKUP($A152,'Success Asset Classes'!$B$15:$BD$377,BH$21,FALSE)),VLOOKUP(MID($A152,4,5),'Project splits'!$C$5:$AM$346,BH$22,FALSE),VLOOKUP($A152,'Success Asset Classes'!$B$15:$BD$377,BH$21,FALSE)))</f>
        <v>0</v>
      </c>
      <c r="BI152" s="230">
        <f>IF($AR152=0,VLOOKUP(MID($A152,4,5),'Project splits'!$C$5:$AM$346,BI$22,FALSE),IF(ISNA(VLOOKUP($A152,'Success Asset Classes'!$B$15:$BD$377,BI$21,FALSE)),VLOOKUP(MID($A152,4,5),'Project splits'!$C$5:$AM$346,BI$22,FALSE),VLOOKUP($A152,'Success Asset Classes'!$B$15:$BD$377,BI$21,FALSE)))</f>
        <v>0</v>
      </c>
      <c r="BJ152" s="230">
        <f>IF($AR152=0,VLOOKUP(MID($A152,4,5),'Project splits'!$C$5:$AM$346,BJ$22,FALSE),IF(ISNA(VLOOKUP($A152,'Success Asset Classes'!$B$15:$BD$377,BJ$21,FALSE)),VLOOKUP(MID($A152,4,5),'Project splits'!$C$5:$AM$346,BJ$22,FALSE),VLOOKUP($A152,'Success Asset Classes'!$B$15:$BD$377,BJ$21,FALSE)))</f>
        <v>0</v>
      </c>
      <c r="BK152" s="230">
        <f>IF($AR152=0,VLOOKUP(MID($A152,4,5),'Project splits'!$C$5:$AM$346,BK$22,FALSE),IF(ISNA(VLOOKUP($A152,'Success Asset Classes'!$B$15:$BD$377,BK$21,FALSE)),VLOOKUP(MID($A152,4,5),'Project splits'!$C$5:$AM$346,BK$22,FALSE),VLOOKUP($A152,'Success Asset Classes'!$B$15:$BD$377,BK$21,FALSE)))</f>
        <v>0</v>
      </c>
      <c r="BL152" s="230">
        <f>IF($AR152=0,VLOOKUP(MID($A152,4,5),'Project splits'!$C$5:$AM$346,BL$22,FALSE),IF(ISNA(VLOOKUP($A152,'Success Asset Classes'!$B$15:$BD$377,BL$21,FALSE)),VLOOKUP(MID($A152,4,5),'Project splits'!$C$5:$AM$346,BL$22,FALSE),VLOOKUP($A152,'Success Asset Classes'!$B$15:$BD$377,BL$21,FALSE)))</f>
        <v>0</v>
      </c>
      <c r="BM152" s="230">
        <f>IF($AR152=0,VLOOKUP(MID($A152,4,5),'Project splits'!$C$5:$AM$346,BM$22,FALSE),IF(ISNA(VLOOKUP($A152,'Success Asset Classes'!$B$15:$BD$377,BM$21,FALSE)),VLOOKUP(MID($A152,4,5),'Project splits'!$C$5:$AM$346,BM$22,FALSE),VLOOKUP($A152,'Success Asset Classes'!$B$15:$BD$377,BM$21,FALSE)))</f>
        <v>0</v>
      </c>
      <c r="BN152" s="230">
        <f>IF($AR152=0,VLOOKUP(MID($A152,4,5),'Project splits'!$C$5:$AM$346,BN$22,FALSE),IF(ISNA(VLOOKUP($A152,'Success Asset Classes'!$B$15:$BD$377,BN$21,FALSE)),VLOOKUP(MID($A152,4,5),'Project splits'!$C$5:$AM$346,BN$22,FALSE),VLOOKUP($A152,'Success Asset Classes'!$B$15:$BD$377,BN$21,FALSE)))</f>
        <v>0</v>
      </c>
      <c r="BO152" s="230">
        <f>IF($AR152=0,VLOOKUP(MID($A152,4,5),'Project splits'!$C$5:$AM$346,BO$22,FALSE),IF(ISNA(VLOOKUP($A152,'Success Asset Classes'!$B$15:$BD$377,BO$21,FALSE)),VLOOKUP(MID($A152,4,5),'Project splits'!$C$5:$AM$346,BO$22,FALSE),VLOOKUP($A152,'Success Asset Classes'!$B$15:$BD$377,BO$21,FALSE)))</f>
        <v>0</v>
      </c>
      <c r="BP152" s="230">
        <f>IF($AR152=0,VLOOKUP(MID($A152,4,5),'Project splits'!$C$5:$AM$346,BP$22,FALSE),IF(ISNA(VLOOKUP($A152,'Success Asset Classes'!$B$15:$BD$377,BP$21,FALSE)),VLOOKUP(MID($A152,4,5),'Project splits'!$C$5:$AM$346,BP$22,FALSE),VLOOKUP($A152,'Success Asset Classes'!$B$15:$BD$377,BP$21,FALSE)))</f>
        <v>0</v>
      </c>
      <c r="BQ152" s="230">
        <f>IF($AR152=0,VLOOKUP(MID($A152,4,5),'Project splits'!$C$5:$AM$346,BQ$22,FALSE),IF(ISNA(VLOOKUP($A152,'Success Asset Classes'!$B$15:$BD$377,BQ$21,FALSE)),VLOOKUP(MID($A152,4,5),'Project splits'!$C$5:$AM$346,BQ$22,FALSE),VLOOKUP($A152,'Success Asset Classes'!$B$15:$BD$377,BQ$21,FALSE)))</f>
        <v>0</v>
      </c>
      <c r="BR152" s="230">
        <f>IF($AR152=0,VLOOKUP(MID($A152,4,5),'Project splits'!$C$5:$AM$346,BR$22,FALSE),IF(ISNA(VLOOKUP($A152,'Success Asset Classes'!$B$15:$BD$377,BR$21,FALSE)),VLOOKUP(MID($A152,4,5),'Project splits'!$C$5:$AM$346,BR$22,FALSE),VLOOKUP($A152,'Success Asset Classes'!$B$15:$BD$377,BR$21,FALSE)))</f>
        <v>0</v>
      </c>
      <c r="BS152" s="247">
        <f t="shared" si="49"/>
        <v>1</v>
      </c>
      <c r="BT152" s="249">
        <f>1+IF(ISNA(VLOOKUP($A152,'Project labour content'!$A$7:$D$255,'Project labour content'!$D$1,FALSE)),VLOOKUP($D152,'Project labour content'!$F$6:$G$15,'Project labour content'!$G$1,FALSE),VLOOKUP($A152,'Project labour content'!$A$7:$D$255,'Project labour content'!$D$1,FALSE))*LabEsc22*1</f>
        <v>1.0008283047188571</v>
      </c>
      <c r="BU152" s="249">
        <f>1+IF(ISNA(VLOOKUP($A152,'Project labour content'!$A$7:$D$255,'Project labour content'!$D$1,FALSE)),VLOOKUP($D152,'Project labour content'!$F$6:$G$15,'Project labour content'!$G$1,FALSE),VLOOKUP($A152,'Project labour content'!$A$7:$D$255,'Project labour content'!$D$1,FALSE))*LabEsc23*1</f>
        <v>1.0016605853003648</v>
      </c>
      <c r="BV152" s="249">
        <f>1+IF(ISNA(VLOOKUP($A152,'Project labour content'!$A$7:$D$255,'Project labour content'!$D$1,FALSE)),VLOOKUP($D152,'Project labour content'!$F$6:$G$15,'Project labour content'!$G$1,FALSE),VLOOKUP($A152,'Project labour content'!$A$7:$D$255,'Project labour content'!$D$1,FALSE))*LabEsc24*1</f>
        <v>1.002444593608145</v>
      </c>
      <c r="BW152" s="249">
        <f>1+IF(ISNA(VLOOKUP($A152,'Project labour content'!$A$7:$D$255,'Project labour content'!$D$1,FALSE)),VLOOKUP($D152,'Project labour content'!$F$6:$G$15,'Project labour content'!$G$1,FALSE),VLOOKUP($A152,'Project labour content'!$A$7:$D$255,'Project labour content'!$D$1,FALSE))*LabEsc25*1</f>
        <v>1.0034946420683653</v>
      </c>
      <c r="BX152" s="249">
        <f>1+IF(ISNA(VLOOKUP($A152,'Project labour content'!$A$7:$D$255,'Project labour content'!$D$1,FALSE)),VLOOKUP($D152,'Project labour content'!$F$6:$G$15,'Project labour content'!$G$1,FALSE),VLOOKUP($A152,'Project labour content'!$A$7:$D$255,'Project labour content'!$D$1,FALSE))*LabEsc26*1</f>
        <v>1.0046390198819286</v>
      </c>
      <c r="BY152" s="249">
        <f>1+IF(ISNA(VLOOKUP($A152,'Project labour content'!$A$7:$D$255,'Project labour content'!$D$1,FALSE)),VLOOKUP($D152,'Project labour content'!$F$6:$G$15,'Project labour content'!$G$1,FALSE),VLOOKUP($A152,'Project labour content'!$A$7:$D$255,'Project labour content'!$D$1,FALSE))*LabEsc27*1</f>
        <v>1.0053478298938374</v>
      </c>
      <c r="BZ152" s="249">
        <f>1+IF(ISNA(VLOOKUP($A152,'Project labour content'!$A$7:$D$255,'Project labour content'!$D$1,FALSE)),VLOOKUP($D152,'Project labour content'!$F$6:$G$15,'Project labour content'!$G$1,FALSE),VLOOKUP($A152,'Project labour content'!$A$7:$D$255,'Project labour content'!$D$1,FALSE))*LabEsc28*1</f>
        <v>1.0058815638328047</v>
      </c>
      <c r="CA152" s="249">
        <f>1+IF(ISNA(VLOOKUP($A152,'Project labour content'!$A$7:$D$255,'Project labour content'!$D$1,FALSE)),VLOOKUP($D152,'Project labour content'!$F$6:$G$15,'Project labour content'!$G$1,FALSE),VLOOKUP($A152,'Project labour content'!$A$7:$D$255,'Project labour content'!$D$1,FALSE))*LabEsc29*1</f>
        <v>1.0067381000580591</v>
      </c>
      <c r="CB152" s="250" t="str">
        <f>IF(ISNA(VLOOKUP($A152,'Project labour content'!$A$7:$D$255,'Project labour content'!$D$1,FALSE)),"Category","Project")</f>
        <v>Project</v>
      </c>
      <c r="CD152" s="247" t="str">
        <f t="shared" si="50"/>
        <v>12106</v>
      </c>
      <c r="CE152" s="3"/>
    </row>
    <row r="153" spans="1:83" x14ac:dyDescent="0.15">
      <c r="A153" s="11" t="s">
        <v>227</v>
      </c>
      <c r="B153" s="11" t="str">
        <f>VLOOKUP($A153,'Incurred Real 2022$'!$A$25:$AC$426,'Incurred Real 2022$'!B$1,FALSE)</f>
        <v>Mechanical - Keswick South 2020-21</v>
      </c>
      <c r="C153" s="11" t="str">
        <f>VLOOKUP($A153,'Incurred Real 2022$'!$A$25:$AC$426,'Incurred Real 2022$'!C$1,FALSE)</f>
        <v>ExAnte</v>
      </c>
      <c r="D153" s="11" t="str">
        <f>VLOOKUP($A153,'Incurred Real 2022$'!$A$25:$AC$426,'Incurred Real 2022$'!D$1,FALSE)</f>
        <v>Facilities</v>
      </c>
      <c r="E153" s="11" t="str">
        <f>VLOOKUP($A153,'Incurred Real 2022$'!$A$25:$AC$426,'Incurred Real 2022$'!E$1,FALSE)</f>
        <v>Active</v>
      </c>
      <c r="F153" s="105" t="str">
        <f>IF(VLOOKUP($A153,'Incurred Real 2022$'!$A$25:$AC$426,'Incurred Real 2022$'!F$1,FALSE)=0,"",VLOOKUP($A153,'Incurred Real 2022$'!$A$25:$AC$426,'Incurred Real 2022$'!F$1,FALSE))</f>
        <v/>
      </c>
      <c r="G153" s="105" t="str">
        <f>IF(VLOOKUP($A153,'Incurred Real 2022$'!$A$25:$AC$426,'Incurred Real 2022$'!G$1,FALSE)=0,"",VLOOKUP($A153,'Incurred Real 2022$'!$A$25:$AC$426,'Incurred Real 2022$'!G$1,FALSE))</f>
        <v/>
      </c>
      <c r="H153" s="105" t="str">
        <f>IF(VLOOKUP($A153,'Incurred Real 2022$'!$A$25:$AC$426,'Incurred Real 2022$'!H$1,FALSE)=0,"",VLOOKUP($A153,'Incurred Real 2022$'!$A$25:$AC$426,'Incurred Real 2022$'!H$1,FALSE))</f>
        <v/>
      </c>
      <c r="I153" s="105" t="str">
        <f>IF(VLOOKUP($A153,'Incurred Real 2022$'!$A$25:$AC$426,'Incurred Real 2022$'!I$1,FALSE)=0,"",VLOOKUP($A153,'Incurred Real 2022$'!$A$25:$AC$426,'Incurred Real 2022$'!I$1,FALSE))</f>
        <v/>
      </c>
      <c r="J153" s="105" t="str">
        <f>IF(VLOOKUP($A153,'Incurred Real 2022$'!$A$25:$AC$426,'Incurred Real 2022$'!J$1,FALSE)=0,"",VLOOKUP($A153,'Incurred Real 2022$'!$A$25:$AC$426,'Incurred Real 2022$'!J$1,FALSE))</f>
        <v/>
      </c>
      <c r="K153" s="105" t="str">
        <f>IF(VLOOKUP($A153,'Incurred Real 2022$'!$A$25:$AC$426,'Incurred Real 2022$'!K$1,FALSE)=0,"",VLOOKUP($A153,'Incurred Real 2022$'!$A$25:$AC$426,'Incurred Real 2022$'!K$1,FALSE))</f>
        <v/>
      </c>
      <c r="L153" s="105" t="str">
        <f>IF(VLOOKUP($A153,'Incurred Real 2022$'!$A$25:$AC$426,'Incurred Real 2022$'!L$1,FALSE)=0,"",VLOOKUP($A153,'Incurred Real 2022$'!$A$25:$AC$426,'Incurred Real 2022$'!L$1,FALSE))</f>
        <v/>
      </c>
      <c r="M153" s="105" t="str">
        <f>IF(VLOOKUP($A153,'Incurred Real 2022$'!$A$25:$AC$426,'Incurred Real 2022$'!M$1,FALSE)=0,"",VLOOKUP($A153,'Incurred Real 2022$'!$A$25:$AC$426,'Incurred Real 2022$'!M$1,FALSE))</f>
        <v/>
      </c>
      <c r="N153" s="105" t="str">
        <f>IF(VLOOKUP($A153,'Incurred Real 2022$'!$A$25:$AC$426,'Incurred Real 2022$'!N$1,FALSE)=0,"",VLOOKUP($A153,'Incurred Real 2022$'!$A$25:$AC$426,'Incurred Real 2022$'!N$1,FALSE))</f>
        <v/>
      </c>
      <c r="O153" s="105" t="str">
        <f>IF(VLOOKUP($A153,'Incurred Real 2022$'!$A$25:$AC$426,'Incurred Real 2022$'!O$1,FALSE)=0,"",VLOOKUP($A153,'Incurred Real 2022$'!$A$25:$AC$426,'Incurred Real 2022$'!O$1,FALSE))</f>
        <v/>
      </c>
      <c r="P153" s="105" t="str">
        <f>IF(VLOOKUP($A153,'Incurred Real 2022$'!$A$25:$AC$426,'Incurred Real 2022$'!P$1,FALSE)=0,"",VLOOKUP($A153,'Incurred Real 2022$'!$A$25:$AC$426,'Incurred Real 2022$'!P$1,FALSE))</f>
        <v/>
      </c>
      <c r="Q153" s="105" t="str">
        <f>IF(VLOOKUP($A153,'Incurred Real 2022$'!$A$25:$AC$426,'Incurred Real 2022$'!Q$1,FALSE)=0,"",VLOOKUP($A153,'Incurred Real 2022$'!$A$25:$AC$426,'Incurred Real 2022$'!Q$1,FALSE))</f>
        <v/>
      </c>
      <c r="R153" s="105" t="str">
        <f>IF(VLOOKUP($A153,'Incurred Real 2022$'!$A$25:$AC$426,'Incurred Real 2022$'!R$1,FALSE)=0,"",VLOOKUP($A153,'Incurred Real 2022$'!$A$25:$AC$426,'Incurred Real 2022$'!R$1,FALSE))</f>
        <v/>
      </c>
      <c r="S153" s="105" t="str">
        <f>IF(VLOOKUP($A153,'Incurred Real 2022$'!$A$25:$AC$426,'Incurred Real 2022$'!S$1,FALSE)=0,"",VLOOKUP($A153,'Incurred Real 2022$'!$A$25:$AC$426,'Incurred Real 2022$'!S$1,FALSE))</f>
        <v/>
      </c>
      <c r="T153" s="105" t="str">
        <f>IF(VLOOKUP($A153,'Incurred Real 2022$'!$A$25:$AC$426,'Incurred Real 2022$'!T$1,FALSE)=0,"",VLOOKUP($A153,'Incurred Real 2022$'!$A$25:$AC$426,'Incurred Real 2022$'!T$1,FALSE))</f>
        <v/>
      </c>
      <c r="U153" s="105">
        <f>IF(VLOOKUP($A153,'Incurred Real 2022$'!$A$25:$AC$426,'Incurred Real 2022$'!U$1,FALSE)=0,"",VLOOKUP($A153,'Incurred Real 2022$'!$A$25:$AC$426,'Incurred Real 2022$'!U$1,FALSE))</f>
        <v>12169.74</v>
      </c>
      <c r="V153" s="13">
        <f>IF(ISTEXT(VLOOKUP($A153,'Incurred Real 2022$'!$A$25:$AC$426,'Incurred Real 2022$'!V$1,FALSE)),"",(VLOOKUP($A153,'Incurred Real 2022$'!$A$25:$AC$426,'Incurred Real 2022$'!V$1,FALSE))*BT153*Incurred_Real!V$15)</f>
        <v>246759.10884603311</v>
      </c>
      <c r="W153" s="13">
        <f>IF(ISTEXT(VLOOKUP($A153,'Incurred Real 2022$'!$A$25:$AC$426,'Incurred Real 2022$'!W$1,FALSE)),"",(VLOOKUP($A153,'Incurred Real 2022$'!$A$25:$AC$426,'Incurred Real 2022$'!W$1,FALSE))*BU153*Incurred_Real!W$15)</f>
        <v>876.96940901237872</v>
      </c>
      <c r="X153" s="220" t="str">
        <f>IF(ISTEXT(VLOOKUP($A153,'Incurred Real 2022$'!$A$25:$AC$426,'Incurred Real 2022$'!X$1,FALSE)),"",(VLOOKUP($A153,'Incurred Real 2022$'!$A$25:$AC$426,'Incurred Real 2022$'!X$1,FALSE))*BV153*Incurred_Real!X$15)</f>
        <v/>
      </c>
      <c r="Y153" s="217" t="str">
        <f>IF(ISTEXT(VLOOKUP($A153,'Incurred Real 2022$'!$A$25:$AC$426,'Incurred Real 2022$'!Y$1,FALSE)),"",(VLOOKUP($A153,'Incurred Real 2022$'!$A$25:$AC$426,'Incurred Real 2022$'!Y$1,FALSE))*BW153*Incurred_Real!Y$15)</f>
        <v/>
      </c>
      <c r="Z153" s="13" t="str">
        <f>IF(ISTEXT(VLOOKUP($A153,'Incurred Real 2022$'!$A$25:$AC$426,'Incurred Real 2022$'!Z$1,FALSE)),"",(VLOOKUP($A153,'Incurred Real 2022$'!$A$25:$AC$426,'Incurred Real 2022$'!Z$1,FALSE))*BX153*Incurred_Real!Z$15)</f>
        <v/>
      </c>
      <c r="AA153" s="13" t="str">
        <f>IF(ISTEXT(VLOOKUP($A153,'Incurred Real 2022$'!$A$25:$AC$426,'Incurred Real 2022$'!AA$1,FALSE)),"",(VLOOKUP($A153,'Incurred Real 2022$'!$A$25:$AC$426,'Incurred Real 2022$'!AA$1,FALSE))*BY153*Incurred_Real!AA$15)</f>
        <v/>
      </c>
      <c r="AB153" s="13" t="str">
        <f>IF(ISTEXT(VLOOKUP($A153,'Incurred Real 2022$'!$A$25:$AC$426,'Incurred Real 2022$'!AB$1,FALSE)),"",(VLOOKUP($A153,'Incurred Real 2022$'!$A$25:$AC$426,'Incurred Real 2022$'!AB$1,FALSE))*BZ153*Incurred_Real!AB$15)</f>
        <v/>
      </c>
      <c r="AC153" s="13" t="str">
        <f>IF(ISTEXT(VLOOKUP($A153,'Incurred Real 2022$'!$A$25:$AC$426,'Incurred Real 2022$'!AC$1,FALSE)),"",(VLOOKUP($A153,'Incurred Real 2022$'!$A$25:$AC$426,'Incurred Real 2022$'!AC$1,FALSE))*CA153*Incurred_Real!AC$15)</f>
        <v/>
      </c>
      <c r="AD153" s="221">
        <f t="shared" ref="AD153:AD216" si="55">SUM(F153:AC153)</f>
        <v>259805.81825504548</v>
      </c>
      <c r="AE153" s="221">
        <f t="shared" ref="AE153:AE216" si="56">-SUMIFS(F153:AC153,F153:AC153,"&lt;0")+SUMIFS(F153:AC153,F153:AC153,"&gt;0")</f>
        <v>259805.81825504548</v>
      </c>
      <c r="AF153" s="239">
        <f t="shared" si="51"/>
        <v>293366.51978834451</v>
      </c>
      <c r="AG153" s="222">
        <f t="shared" ref="AG153:AG216" si="57">IF(AH153="","",AF153/AH153)</f>
        <v>260561.81193853726</v>
      </c>
      <c r="AH153" s="223">
        <f t="shared" si="54"/>
        <v>1.1258999068426243</v>
      </c>
      <c r="AI153" s="224">
        <f t="shared" ref="AI153:AI216" si="58">IF(AN153=0,"",INDEX($F$23:$AC$23,1,MATCH(AN153,F153:AC153,0)))</f>
        <v>2023</v>
      </c>
      <c r="AJ153" s="225">
        <f>VLOOKUP($A153,Project_Commissioning!$C$4:$H$355,Project_Commissioning!F$1,FALSE)</f>
        <v>44746</v>
      </c>
      <c r="AK153" s="226">
        <f>VLOOKUP($A153,Project_Commissioning!$C$4:$H$355,Project_Commissioning!G$1,FALSE)</f>
        <v>2023</v>
      </c>
      <c r="AL153" s="225" t="str">
        <f>IF(VLOOKUP($A153,Project_Commissioning!$C$4:$H$355,Project_Commissioning!H$1,FALSE)=0,"",VLOOKUP($A153,Project_Commissioning!$C$4:$H$355,Project_Commissioning!H$1,FALSE))</f>
        <v/>
      </c>
      <c r="AM153" s="237">
        <f t="shared" si="52"/>
        <v>260561.81193853726</v>
      </c>
      <c r="AN153" s="221" cm="1">
        <f t="array" ref="AN153">IF(ROUND(AE153,0)=0,0,LOOKUP(2,1/(F153:AC153&lt;&gt;""),F153:AC153))</f>
        <v>876.96940901237872</v>
      </c>
      <c r="AO153" s="221">
        <f t="shared" si="53"/>
        <v>247636.07825504549</v>
      </c>
      <c r="AP153" s="79"/>
      <c r="AQ153" s="20"/>
      <c r="AR153" s="245">
        <f>IF(ISNA(VLOOKUP($A153,'Success Asset Classes'!$B$15:$AA$114,'Success Asset Classes'!$AA$1,FALSE)),0,VLOOKUP($A153,'Success Asset Classes'!$B$15:$AA$114,'Success Asset Classes'!$AA$1,FALSE))</f>
        <v>0</v>
      </c>
      <c r="AS153" s="230">
        <f>IF($AR153=0,VLOOKUP(MID($A153,4,5),'Project splits'!$C$5:$AM$346,AS$22,FALSE),IF(ISNA(VLOOKUP($A153,'Success Asset Classes'!$B$15:$BD$377,AS$21,FALSE)),VLOOKUP(MID($A153,4,5),'Project splits'!$C$5:$AM$346,AS$22,FALSE),VLOOKUP($A153,'Success Asset Classes'!$B$15:$BD$377,AS$21,FALSE)))</f>
        <v>1</v>
      </c>
      <c r="AT153" s="230">
        <f>IF($AR153=0,VLOOKUP(MID($A153,4,5),'Project splits'!$C$5:$AM$346,AT$22,FALSE),IF(ISNA(VLOOKUP($A153,'Success Asset Classes'!$B$15:$BD$377,AT$21,FALSE)),VLOOKUP(MID($A153,4,5),'Project splits'!$C$5:$AM$346,AT$22,FALSE),VLOOKUP($A153,'Success Asset Classes'!$B$15:$BD$377,AT$21,FALSE)))</f>
        <v>0</v>
      </c>
      <c r="AU153" s="230">
        <f>IF($AR153=0,VLOOKUP(MID($A153,4,5),'Project splits'!$C$5:$AM$346,AU$22,FALSE),IF(ISNA(VLOOKUP($A153,'Success Asset Classes'!$B$15:$BD$377,AU$21,FALSE)),VLOOKUP(MID($A153,4,5),'Project splits'!$C$5:$AM$346,AU$22,FALSE),VLOOKUP($A153,'Success Asset Classes'!$B$15:$BD$377,AU$21,FALSE)))</f>
        <v>0</v>
      </c>
      <c r="AV153" s="230">
        <f>IF($AR153=0,VLOOKUP(MID($A153,4,5),'Project splits'!$C$5:$AM$346,AV$22,FALSE),IF(ISNA(VLOOKUP($A153,'Success Asset Classes'!$B$15:$BD$377,AV$21,FALSE)),VLOOKUP(MID($A153,4,5),'Project splits'!$C$5:$AM$346,AV$22,FALSE),VLOOKUP($A153,'Success Asset Classes'!$B$15:$BD$377,AV$21,FALSE)))</f>
        <v>0</v>
      </c>
      <c r="AW153" s="230">
        <f>IF($AR153=0,VLOOKUP(MID($A153,4,5),'Project splits'!$C$5:$AM$346,AW$22,FALSE),IF(ISNA(VLOOKUP($A153,'Success Asset Classes'!$B$15:$BD$377,AW$21,FALSE)),VLOOKUP(MID($A153,4,5),'Project splits'!$C$5:$AM$346,AW$22,FALSE),VLOOKUP($A153,'Success Asset Classes'!$B$15:$BD$377,AW$21,FALSE)))</f>
        <v>0</v>
      </c>
      <c r="AX153" s="230">
        <f>IF($AR153=0,VLOOKUP(MID($A153,4,5),'Project splits'!$C$5:$AM$346,AX$22,FALSE),IF(ISNA(VLOOKUP($A153,'Success Asset Classes'!$B$15:$BD$377,AX$21,FALSE)),VLOOKUP(MID($A153,4,5),'Project splits'!$C$5:$AM$346,AX$22,FALSE),VLOOKUP($A153,'Success Asset Classes'!$B$15:$BD$377,AX$21,FALSE)))</f>
        <v>0</v>
      </c>
      <c r="AY153" s="230">
        <f>IF($AR153=0,VLOOKUP(MID($A153,4,5),'Project splits'!$C$5:$AM$346,AY$22,FALSE),IF(ISNA(VLOOKUP($A153,'Success Asset Classes'!$B$15:$BD$377,AY$21,FALSE)),VLOOKUP(MID($A153,4,5),'Project splits'!$C$5:$AM$346,AY$22,FALSE),VLOOKUP($A153,'Success Asset Classes'!$B$15:$BD$377,AY$21,FALSE)))</f>
        <v>0</v>
      </c>
      <c r="AZ153" s="230">
        <f>IF($AR153=0,VLOOKUP(MID($A153,4,5),'Project splits'!$C$5:$AM$346,AZ$22,FALSE),IF(ISNA(VLOOKUP($A153,'Success Asset Classes'!$B$15:$BD$377,AZ$21,FALSE)),VLOOKUP(MID($A153,4,5),'Project splits'!$C$5:$AM$346,AZ$22,FALSE),VLOOKUP($A153,'Success Asset Classes'!$B$15:$BD$377,AZ$21,FALSE)))</f>
        <v>0</v>
      </c>
      <c r="BA153" s="230">
        <f>IF($AR153=0,VLOOKUP(MID($A153,4,5),'Project splits'!$C$5:$AM$346,BA$22,FALSE),IF(ISNA(VLOOKUP($A153,'Success Asset Classes'!$B$15:$BD$377,BA$21,FALSE)),VLOOKUP(MID($A153,4,5),'Project splits'!$C$5:$AM$346,BA$22,FALSE),VLOOKUP($A153,'Success Asset Classes'!$B$15:$BD$377,BA$21,FALSE)))</f>
        <v>0</v>
      </c>
      <c r="BB153" s="230">
        <f>IF($AR153=0,VLOOKUP(MID($A153,4,5),'Project splits'!$C$5:$AM$346,BB$22,FALSE),IF(ISNA(VLOOKUP($A153,'Success Asset Classes'!$B$15:$BD$377,BB$21,FALSE)),VLOOKUP(MID($A153,4,5),'Project splits'!$C$5:$AM$346,BB$22,FALSE),VLOOKUP($A153,'Success Asset Classes'!$B$15:$BD$377,BB$21,FALSE)))</f>
        <v>0</v>
      </c>
      <c r="BC153" s="230">
        <f>IF($AR153=0,VLOOKUP(MID($A153,4,5),'Project splits'!$C$5:$AM$346,BC$22,FALSE),IF(ISNA(VLOOKUP($A153,'Success Asset Classes'!$B$15:$BD$377,BC$21,FALSE)),VLOOKUP(MID($A153,4,5),'Project splits'!$C$5:$AM$346,BC$22,FALSE),VLOOKUP($A153,'Success Asset Classes'!$B$15:$BD$377,BC$21,FALSE)))</f>
        <v>0</v>
      </c>
      <c r="BD153" s="230">
        <f>IF($AR153=0,VLOOKUP(MID($A153,4,5),'Project splits'!$C$5:$AM$346,BD$22,FALSE),IF(ISNA(VLOOKUP($A153,'Success Asset Classes'!$B$15:$BD$377,BD$21,FALSE)),VLOOKUP(MID($A153,4,5),'Project splits'!$C$5:$AM$346,BD$22,FALSE),VLOOKUP($A153,'Success Asset Classes'!$B$15:$BD$377,BD$21,FALSE)))</f>
        <v>0</v>
      </c>
      <c r="BE153" s="230">
        <f>IF($AR153=0,VLOOKUP(MID($A153,4,5),'Project splits'!$C$5:$AM$346,BE$22,FALSE),IF(ISNA(VLOOKUP($A153,'Success Asset Classes'!$B$15:$BD$377,BE$21,FALSE)),VLOOKUP(MID($A153,4,5),'Project splits'!$C$5:$AM$346,BE$22,FALSE),VLOOKUP($A153,'Success Asset Classes'!$B$15:$BD$377,BE$21,FALSE)))</f>
        <v>0</v>
      </c>
      <c r="BF153" s="230">
        <f>IF($AR153=0,VLOOKUP(MID($A153,4,5),'Project splits'!$C$5:$AM$346,BF$22,FALSE),IF(ISNA(VLOOKUP($A153,'Success Asset Classes'!$B$15:$BD$377,BF$21,FALSE)),VLOOKUP(MID($A153,4,5),'Project splits'!$C$5:$AM$346,BF$22,FALSE),VLOOKUP($A153,'Success Asset Classes'!$B$15:$BD$377,BF$21,FALSE)))</f>
        <v>0</v>
      </c>
      <c r="BG153" s="230">
        <f>IF($AR153=0,VLOOKUP(MID($A153,4,5),'Project splits'!$C$5:$AM$346,BG$22,FALSE),IF(ISNA(VLOOKUP($A153,'Success Asset Classes'!$B$15:$BD$377,BG$21,FALSE)),VLOOKUP(MID($A153,4,5),'Project splits'!$C$5:$AM$346,BG$22,FALSE),VLOOKUP($A153,'Success Asset Classes'!$B$15:$BD$377,BG$21,FALSE)))</f>
        <v>0</v>
      </c>
      <c r="BH153" s="230">
        <f>IF($AR153=0,VLOOKUP(MID($A153,4,5),'Project splits'!$C$5:$AM$346,BH$22,FALSE),IF(ISNA(VLOOKUP($A153,'Success Asset Classes'!$B$15:$BD$377,BH$21,FALSE)),VLOOKUP(MID($A153,4,5),'Project splits'!$C$5:$AM$346,BH$22,FALSE),VLOOKUP($A153,'Success Asset Classes'!$B$15:$BD$377,BH$21,FALSE)))</f>
        <v>0</v>
      </c>
      <c r="BI153" s="230">
        <f>IF($AR153=0,VLOOKUP(MID($A153,4,5),'Project splits'!$C$5:$AM$346,BI$22,FALSE),IF(ISNA(VLOOKUP($A153,'Success Asset Classes'!$B$15:$BD$377,BI$21,FALSE)),VLOOKUP(MID($A153,4,5),'Project splits'!$C$5:$AM$346,BI$22,FALSE),VLOOKUP($A153,'Success Asset Classes'!$B$15:$BD$377,BI$21,FALSE)))</f>
        <v>0</v>
      </c>
      <c r="BJ153" s="230">
        <f>IF($AR153=0,VLOOKUP(MID($A153,4,5),'Project splits'!$C$5:$AM$346,BJ$22,FALSE),IF(ISNA(VLOOKUP($A153,'Success Asset Classes'!$B$15:$BD$377,BJ$21,FALSE)),VLOOKUP(MID($A153,4,5),'Project splits'!$C$5:$AM$346,BJ$22,FALSE),VLOOKUP($A153,'Success Asset Classes'!$B$15:$BD$377,BJ$21,FALSE)))</f>
        <v>0</v>
      </c>
      <c r="BK153" s="230">
        <f>IF($AR153=0,VLOOKUP(MID($A153,4,5),'Project splits'!$C$5:$AM$346,BK$22,FALSE),IF(ISNA(VLOOKUP($A153,'Success Asset Classes'!$B$15:$BD$377,BK$21,FALSE)),VLOOKUP(MID($A153,4,5),'Project splits'!$C$5:$AM$346,BK$22,FALSE),VLOOKUP($A153,'Success Asset Classes'!$B$15:$BD$377,BK$21,FALSE)))</f>
        <v>0</v>
      </c>
      <c r="BL153" s="230">
        <f>IF($AR153=0,VLOOKUP(MID($A153,4,5),'Project splits'!$C$5:$AM$346,BL$22,FALSE),IF(ISNA(VLOOKUP($A153,'Success Asset Classes'!$B$15:$BD$377,BL$21,FALSE)),VLOOKUP(MID($A153,4,5),'Project splits'!$C$5:$AM$346,BL$22,FALSE),VLOOKUP($A153,'Success Asset Classes'!$B$15:$BD$377,BL$21,FALSE)))</f>
        <v>0</v>
      </c>
      <c r="BM153" s="230">
        <f>IF($AR153=0,VLOOKUP(MID($A153,4,5),'Project splits'!$C$5:$AM$346,BM$22,FALSE),IF(ISNA(VLOOKUP($A153,'Success Asset Classes'!$B$15:$BD$377,BM$21,FALSE)),VLOOKUP(MID($A153,4,5),'Project splits'!$C$5:$AM$346,BM$22,FALSE),VLOOKUP($A153,'Success Asset Classes'!$B$15:$BD$377,BM$21,FALSE)))</f>
        <v>0</v>
      </c>
      <c r="BN153" s="230">
        <f>IF($AR153=0,VLOOKUP(MID($A153,4,5),'Project splits'!$C$5:$AM$346,BN$22,FALSE),IF(ISNA(VLOOKUP($A153,'Success Asset Classes'!$B$15:$BD$377,BN$21,FALSE)),VLOOKUP(MID($A153,4,5),'Project splits'!$C$5:$AM$346,BN$22,FALSE),VLOOKUP($A153,'Success Asset Classes'!$B$15:$BD$377,BN$21,FALSE)))</f>
        <v>0</v>
      </c>
      <c r="BO153" s="230">
        <f>IF($AR153=0,VLOOKUP(MID($A153,4,5),'Project splits'!$C$5:$AM$346,BO$22,FALSE),IF(ISNA(VLOOKUP($A153,'Success Asset Classes'!$B$15:$BD$377,BO$21,FALSE)),VLOOKUP(MID($A153,4,5),'Project splits'!$C$5:$AM$346,BO$22,FALSE),VLOOKUP($A153,'Success Asset Classes'!$B$15:$BD$377,BO$21,FALSE)))</f>
        <v>0</v>
      </c>
      <c r="BP153" s="230">
        <f>IF($AR153=0,VLOOKUP(MID($A153,4,5),'Project splits'!$C$5:$AM$346,BP$22,FALSE),IF(ISNA(VLOOKUP($A153,'Success Asset Classes'!$B$15:$BD$377,BP$21,FALSE)),VLOOKUP(MID($A153,4,5),'Project splits'!$C$5:$AM$346,BP$22,FALSE),VLOOKUP($A153,'Success Asset Classes'!$B$15:$BD$377,BP$21,FALSE)))</f>
        <v>0</v>
      </c>
      <c r="BQ153" s="230">
        <f>IF($AR153=0,VLOOKUP(MID($A153,4,5),'Project splits'!$C$5:$AM$346,BQ$22,FALSE),IF(ISNA(VLOOKUP($A153,'Success Asset Classes'!$B$15:$BD$377,BQ$21,FALSE)),VLOOKUP(MID($A153,4,5),'Project splits'!$C$5:$AM$346,BQ$22,FALSE),VLOOKUP($A153,'Success Asset Classes'!$B$15:$BD$377,BQ$21,FALSE)))</f>
        <v>0</v>
      </c>
      <c r="BR153" s="230">
        <f>IF($AR153=0,VLOOKUP(MID($A153,4,5),'Project splits'!$C$5:$AM$346,BR$22,FALSE),IF(ISNA(VLOOKUP($A153,'Success Asset Classes'!$B$15:$BD$377,BR$21,FALSE)),VLOOKUP(MID($A153,4,5),'Project splits'!$C$5:$AM$346,BR$22,FALSE),VLOOKUP($A153,'Success Asset Classes'!$B$15:$BD$377,BR$21,FALSE)))</f>
        <v>0</v>
      </c>
      <c r="BS153" s="247">
        <f t="shared" ref="BS153:BS216" si="59">SUM(AS153:BR153)</f>
        <v>1</v>
      </c>
      <c r="BT153" s="249">
        <f>1+IF(ISNA(VLOOKUP($A153,'Project labour content'!$A$7:$D$255,'Project labour content'!$D$1,FALSE)),VLOOKUP($D153,'Project labour content'!$F$6:$G$15,'Project labour content'!$G$1,FALSE),VLOOKUP($A153,'Project labour content'!$A$7:$D$255,'Project labour content'!$D$1,FALSE))*LabEsc22*1</f>
        <v>1.0005443461553407</v>
      </c>
      <c r="BU153" s="249">
        <f>1+IF(ISNA(VLOOKUP($A153,'Project labour content'!$A$7:$D$255,'Project labour content'!$D$1,FALSE)),VLOOKUP($D153,'Project labour content'!$F$6:$G$15,'Project labour content'!$G$1,FALSE),VLOOKUP($A153,'Project labour content'!$A$7:$D$255,'Project labour content'!$D$1,FALSE))*LabEsc23*1</f>
        <v>1.001091305172227</v>
      </c>
      <c r="BV153" s="249">
        <f>1+IF(ISNA(VLOOKUP($A153,'Project labour content'!$A$7:$D$255,'Project labour content'!$D$1,FALSE)),VLOOKUP($D153,'Project labour content'!$F$6:$G$15,'Project labour content'!$G$1,FALSE),VLOOKUP($A153,'Project labour content'!$A$7:$D$255,'Project labour content'!$D$1,FALSE))*LabEsc24*1</f>
        <v>1.0016065405661339</v>
      </c>
      <c r="BW153" s="249">
        <f>1+IF(ISNA(VLOOKUP($A153,'Project labour content'!$A$7:$D$255,'Project labour content'!$D$1,FALSE)),VLOOKUP($D153,'Project labour content'!$F$6:$G$15,'Project labour content'!$G$1,FALSE),VLOOKUP($A153,'Project labour content'!$A$7:$D$255,'Project labour content'!$D$1,FALSE))*LabEsc25*1</f>
        <v>1.0022966125037065</v>
      </c>
      <c r="BX153" s="249">
        <f>1+IF(ISNA(VLOOKUP($A153,'Project labour content'!$A$7:$D$255,'Project labour content'!$D$1,FALSE)),VLOOKUP($D153,'Project labour content'!$F$6:$G$15,'Project labour content'!$G$1,FALSE),VLOOKUP($A153,'Project labour content'!$A$7:$D$255,'Project labour content'!$D$1,FALSE))*LabEsc26*1</f>
        <v>1.0030486759036712</v>
      </c>
      <c r="BY153" s="249">
        <f>1+IF(ISNA(VLOOKUP($A153,'Project labour content'!$A$7:$D$255,'Project labour content'!$D$1,FALSE)),VLOOKUP($D153,'Project labour content'!$F$6:$G$15,'Project labour content'!$G$1,FALSE),VLOOKUP($A153,'Project labour content'!$A$7:$D$255,'Project labour content'!$D$1,FALSE))*LabEsc27*1</f>
        <v>1.003514492403403</v>
      </c>
      <c r="BZ153" s="249">
        <f>1+IF(ISNA(VLOOKUP($A153,'Project labour content'!$A$7:$D$255,'Project labour content'!$D$1,FALSE)),VLOOKUP($D153,'Project labour content'!$F$6:$G$15,'Project labour content'!$G$1,FALSE),VLOOKUP($A153,'Project labour content'!$A$7:$D$255,'Project labour content'!$D$1,FALSE))*LabEsc28*1</f>
        <v>1.0038652522277012</v>
      </c>
      <c r="CA153" s="249">
        <f>1+IF(ISNA(VLOOKUP($A153,'Project labour content'!$A$7:$D$255,'Project labour content'!$D$1,FALSE)),VLOOKUP($D153,'Project labour content'!$F$6:$G$15,'Project labour content'!$G$1,FALSE),VLOOKUP($A153,'Project labour content'!$A$7:$D$255,'Project labour content'!$D$1,FALSE))*LabEsc29*1</f>
        <v>1.0044281515937348</v>
      </c>
      <c r="CB153" s="250" t="str">
        <f>IF(ISNA(VLOOKUP($A153,'Project labour content'!$A$7:$D$255,'Project labour content'!$D$1,FALSE)),"Category","Project")</f>
        <v>Project</v>
      </c>
      <c r="CD153" s="247" t="str">
        <f t="shared" ref="CD153:CD216" si="60">RIGHT(A153,5)</f>
        <v>12110</v>
      </c>
      <c r="CE153" s="3"/>
    </row>
    <row r="154" spans="1:83" x14ac:dyDescent="0.15">
      <c r="A154" s="11" t="s">
        <v>228</v>
      </c>
      <c r="B154" s="11" t="str">
        <f>VLOOKUP($A154,'Incurred Real 2022$'!$A$25:$AC$426,'Incurred Real 2022$'!B$1,FALSE)</f>
        <v>Vehicle Purchases 2020-21</v>
      </c>
      <c r="C154" s="11" t="str">
        <f>VLOOKUP($A154,'Incurred Real 2022$'!$A$25:$AC$426,'Incurred Real 2022$'!C$1,FALSE)</f>
        <v>ExAnte</v>
      </c>
      <c r="D154" s="11" t="str">
        <f>VLOOKUP($A154,'Incurred Real 2022$'!$A$25:$AC$426,'Incurred Real 2022$'!D$1,FALSE)</f>
        <v>Facilities</v>
      </c>
      <c r="E154" s="11" t="str">
        <f>VLOOKUP($A154,'Incurred Real 2022$'!$A$25:$AC$426,'Incurred Real 2022$'!E$1,FALSE)</f>
        <v>Active</v>
      </c>
      <c r="F154" s="105" t="str">
        <f>IF(VLOOKUP($A154,'Incurred Real 2022$'!$A$25:$AC$426,'Incurred Real 2022$'!F$1,FALSE)=0,"",VLOOKUP($A154,'Incurred Real 2022$'!$A$25:$AC$426,'Incurred Real 2022$'!F$1,FALSE))</f>
        <v/>
      </c>
      <c r="G154" s="105" t="str">
        <f>IF(VLOOKUP($A154,'Incurred Real 2022$'!$A$25:$AC$426,'Incurred Real 2022$'!G$1,FALSE)=0,"",VLOOKUP($A154,'Incurred Real 2022$'!$A$25:$AC$426,'Incurred Real 2022$'!G$1,FALSE))</f>
        <v/>
      </c>
      <c r="H154" s="105" t="str">
        <f>IF(VLOOKUP($A154,'Incurred Real 2022$'!$A$25:$AC$426,'Incurred Real 2022$'!H$1,FALSE)=0,"",VLOOKUP($A154,'Incurred Real 2022$'!$A$25:$AC$426,'Incurred Real 2022$'!H$1,FALSE))</f>
        <v/>
      </c>
      <c r="I154" s="105" t="str">
        <f>IF(VLOOKUP($A154,'Incurred Real 2022$'!$A$25:$AC$426,'Incurred Real 2022$'!I$1,FALSE)=0,"",VLOOKUP($A154,'Incurred Real 2022$'!$A$25:$AC$426,'Incurred Real 2022$'!I$1,FALSE))</f>
        <v/>
      </c>
      <c r="J154" s="105" t="str">
        <f>IF(VLOOKUP($A154,'Incurred Real 2022$'!$A$25:$AC$426,'Incurred Real 2022$'!J$1,FALSE)=0,"",VLOOKUP($A154,'Incurred Real 2022$'!$A$25:$AC$426,'Incurred Real 2022$'!J$1,FALSE))</f>
        <v/>
      </c>
      <c r="K154" s="105" t="str">
        <f>IF(VLOOKUP($A154,'Incurred Real 2022$'!$A$25:$AC$426,'Incurred Real 2022$'!K$1,FALSE)=0,"",VLOOKUP($A154,'Incurred Real 2022$'!$A$25:$AC$426,'Incurred Real 2022$'!K$1,FALSE))</f>
        <v/>
      </c>
      <c r="L154" s="105" t="str">
        <f>IF(VLOOKUP($A154,'Incurred Real 2022$'!$A$25:$AC$426,'Incurred Real 2022$'!L$1,FALSE)=0,"",VLOOKUP($A154,'Incurred Real 2022$'!$A$25:$AC$426,'Incurred Real 2022$'!L$1,FALSE))</f>
        <v/>
      </c>
      <c r="M154" s="105" t="str">
        <f>IF(VLOOKUP($A154,'Incurred Real 2022$'!$A$25:$AC$426,'Incurred Real 2022$'!M$1,FALSE)=0,"",VLOOKUP($A154,'Incurred Real 2022$'!$A$25:$AC$426,'Incurred Real 2022$'!M$1,FALSE))</f>
        <v/>
      </c>
      <c r="N154" s="105" t="str">
        <f>IF(VLOOKUP($A154,'Incurred Real 2022$'!$A$25:$AC$426,'Incurred Real 2022$'!N$1,FALSE)=0,"",VLOOKUP($A154,'Incurred Real 2022$'!$A$25:$AC$426,'Incurred Real 2022$'!N$1,FALSE))</f>
        <v/>
      </c>
      <c r="O154" s="105" t="str">
        <f>IF(VLOOKUP($A154,'Incurred Real 2022$'!$A$25:$AC$426,'Incurred Real 2022$'!O$1,FALSE)=0,"",VLOOKUP($A154,'Incurred Real 2022$'!$A$25:$AC$426,'Incurred Real 2022$'!O$1,FALSE))</f>
        <v/>
      </c>
      <c r="P154" s="105" t="str">
        <f>IF(VLOOKUP($A154,'Incurred Real 2022$'!$A$25:$AC$426,'Incurred Real 2022$'!P$1,FALSE)=0,"",VLOOKUP($A154,'Incurred Real 2022$'!$A$25:$AC$426,'Incurred Real 2022$'!P$1,FALSE))</f>
        <v/>
      </c>
      <c r="Q154" s="105" t="str">
        <f>IF(VLOOKUP($A154,'Incurred Real 2022$'!$A$25:$AC$426,'Incurred Real 2022$'!Q$1,FALSE)=0,"",VLOOKUP($A154,'Incurred Real 2022$'!$A$25:$AC$426,'Incurred Real 2022$'!Q$1,FALSE))</f>
        <v/>
      </c>
      <c r="R154" s="105" t="str">
        <f>IF(VLOOKUP($A154,'Incurred Real 2022$'!$A$25:$AC$426,'Incurred Real 2022$'!R$1,FALSE)=0,"",VLOOKUP($A154,'Incurred Real 2022$'!$A$25:$AC$426,'Incurred Real 2022$'!R$1,FALSE))</f>
        <v/>
      </c>
      <c r="S154" s="105" t="str">
        <f>IF(VLOOKUP($A154,'Incurred Real 2022$'!$A$25:$AC$426,'Incurred Real 2022$'!S$1,FALSE)=0,"",VLOOKUP($A154,'Incurred Real 2022$'!$A$25:$AC$426,'Incurred Real 2022$'!S$1,FALSE))</f>
        <v/>
      </c>
      <c r="T154" s="105" t="str">
        <f>IF(VLOOKUP($A154,'Incurred Real 2022$'!$A$25:$AC$426,'Incurred Real 2022$'!T$1,FALSE)=0,"",VLOOKUP($A154,'Incurred Real 2022$'!$A$25:$AC$426,'Incurred Real 2022$'!T$1,FALSE))</f>
        <v/>
      </c>
      <c r="U154" s="105">
        <f>IF(VLOOKUP($A154,'Incurred Real 2022$'!$A$25:$AC$426,'Incurred Real 2022$'!U$1,FALSE)=0,"",VLOOKUP($A154,'Incurred Real 2022$'!$A$25:$AC$426,'Incurred Real 2022$'!U$1,FALSE))</f>
        <v>26857.02</v>
      </c>
      <c r="V154" s="13">
        <f>IF(ISTEXT(VLOOKUP($A154,'Incurred Real 2022$'!$A$25:$AC$426,'Incurred Real 2022$'!V$1,FALSE)),"",(VLOOKUP($A154,'Incurred Real 2022$'!$A$25:$AC$426,'Incurred Real 2022$'!V$1,FALSE))*BT154*Incurred_Real!V$15)</f>
        <v>259221.04649645634</v>
      </c>
      <c r="W154" s="13" t="str">
        <f>IF(ISTEXT(VLOOKUP($A154,'Incurred Real 2022$'!$A$25:$AC$426,'Incurred Real 2022$'!W$1,FALSE)),"",(VLOOKUP($A154,'Incurred Real 2022$'!$A$25:$AC$426,'Incurred Real 2022$'!W$1,FALSE))*BU154*Incurred_Real!W$15)</f>
        <v/>
      </c>
      <c r="X154" s="220" t="str">
        <f>IF(ISTEXT(VLOOKUP($A154,'Incurred Real 2022$'!$A$25:$AC$426,'Incurred Real 2022$'!X$1,FALSE)),"",(VLOOKUP($A154,'Incurred Real 2022$'!$A$25:$AC$426,'Incurred Real 2022$'!X$1,FALSE))*BV154*Incurred_Real!X$15)</f>
        <v/>
      </c>
      <c r="Y154" s="217" t="str">
        <f>IF(ISTEXT(VLOOKUP($A154,'Incurred Real 2022$'!$A$25:$AC$426,'Incurred Real 2022$'!Y$1,FALSE)),"",(VLOOKUP($A154,'Incurred Real 2022$'!$A$25:$AC$426,'Incurred Real 2022$'!Y$1,FALSE))*BW154*Incurred_Real!Y$15)</f>
        <v/>
      </c>
      <c r="Z154" s="13" t="str">
        <f>IF(ISTEXT(VLOOKUP($A154,'Incurred Real 2022$'!$A$25:$AC$426,'Incurred Real 2022$'!Z$1,FALSE)),"",(VLOOKUP($A154,'Incurred Real 2022$'!$A$25:$AC$426,'Incurred Real 2022$'!Z$1,FALSE))*BX154*Incurred_Real!Z$15)</f>
        <v/>
      </c>
      <c r="AA154" s="13" t="str">
        <f>IF(ISTEXT(VLOOKUP($A154,'Incurred Real 2022$'!$A$25:$AC$426,'Incurred Real 2022$'!AA$1,FALSE)),"",(VLOOKUP($A154,'Incurred Real 2022$'!$A$25:$AC$426,'Incurred Real 2022$'!AA$1,FALSE))*BY154*Incurred_Real!AA$15)</f>
        <v/>
      </c>
      <c r="AB154" s="13" t="str">
        <f>IF(ISTEXT(VLOOKUP($A154,'Incurred Real 2022$'!$A$25:$AC$426,'Incurred Real 2022$'!AB$1,FALSE)),"",(VLOOKUP($A154,'Incurred Real 2022$'!$A$25:$AC$426,'Incurred Real 2022$'!AB$1,FALSE))*BZ154*Incurred_Real!AB$15)</f>
        <v/>
      </c>
      <c r="AC154" s="13" t="str">
        <f>IF(ISTEXT(VLOOKUP($A154,'Incurred Real 2022$'!$A$25:$AC$426,'Incurred Real 2022$'!AC$1,FALSE)),"",(VLOOKUP($A154,'Incurred Real 2022$'!$A$25:$AC$426,'Incurred Real 2022$'!AC$1,FALSE))*CA154*Incurred_Real!AC$15)</f>
        <v/>
      </c>
      <c r="AD154" s="221">
        <f t="shared" si="55"/>
        <v>286078.06649645633</v>
      </c>
      <c r="AE154" s="221">
        <f t="shared" si="56"/>
        <v>286078.06649645633</v>
      </c>
      <c r="AF154" s="239">
        <f t="shared" ref="AF154:AF217" si="61">IF(AL154="Commissioned Extra","",IF(ROUND(AD154,0)=0,0,SUMPRODUCT($F$18:$U$18,F154:U154)+(SUM(V154:AC154)*$W$18)))</f>
        <v>323973.6960701379</v>
      </c>
      <c r="AG154" s="222">
        <f t="shared" si="57"/>
        <v>277554.34238690487</v>
      </c>
      <c r="AH154" s="223">
        <f t="shared" si="54"/>
        <v>1.1672441990423823</v>
      </c>
      <c r="AI154" s="224">
        <f t="shared" si="58"/>
        <v>2022</v>
      </c>
      <c r="AJ154" s="225">
        <f>VLOOKUP($A154,Project_Commissioning!$C$4:$H$355,Project_Commissioning!F$1,FALSE)</f>
        <v>44658</v>
      </c>
      <c r="AK154" s="226">
        <f>VLOOKUP($A154,Project_Commissioning!$C$4:$H$355,Project_Commissioning!G$1,FALSE)</f>
        <v>2022</v>
      </c>
      <c r="AL154" s="225" t="str">
        <f>IF(VLOOKUP($A154,Project_Commissioning!$C$4:$H$355,Project_Commissioning!H$1,FALSE)=0,"",VLOOKUP($A154,Project_Commissioning!$C$4:$H$355,Project_Commissioning!H$1,FALSE))</f>
        <v/>
      </c>
      <c r="AM154" s="237">
        <f t="shared" ref="AM154:AM217" si="62">IF(AL154="Commissioned Extra","",(IF((AD154)=0,0,(SUMPRODUCT($F$17:$U$17,F154:U154)+SUM(V154:AC154)))))</f>
        <v>287746.44539998367</v>
      </c>
      <c r="AN154" s="221" cm="1">
        <f t="array" ref="AN154">IF(ROUND(AE154,0)=0,0,LOOKUP(2,1/(F154:AC154&lt;&gt;""),F154:AC154))</f>
        <v>259221.04649645634</v>
      </c>
      <c r="AO154" s="221">
        <f t="shared" ref="AO154:AO217" si="63">SUM(V154:AC154)</f>
        <v>259221.04649645634</v>
      </c>
      <c r="AP154" s="79"/>
      <c r="AQ154" s="20"/>
      <c r="AR154" s="245">
        <f>IF(ISNA(VLOOKUP($A154,'Success Asset Classes'!$B$15:$AA$114,'Success Asset Classes'!$AA$1,FALSE)),0,VLOOKUP($A154,'Success Asset Classes'!$B$15:$AA$114,'Success Asset Classes'!$AA$1,FALSE))</f>
        <v>0</v>
      </c>
      <c r="AS154" s="230">
        <f>IF($AR154=0,VLOOKUP(MID($A154,4,5),'Project splits'!$C$5:$AM$346,AS$22,FALSE),IF(ISNA(VLOOKUP($A154,'Success Asset Classes'!$B$15:$BD$377,AS$21,FALSE)),VLOOKUP(MID($A154,4,5),'Project splits'!$C$5:$AM$346,AS$22,FALSE),VLOOKUP($A154,'Success Asset Classes'!$B$15:$BD$377,AS$21,FALSE)))</f>
        <v>0</v>
      </c>
      <c r="AT154" s="230">
        <f>IF($AR154=0,VLOOKUP(MID($A154,4,5),'Project splits'!$C$5:$AM$346,AT$22,FALSE),IF(ISNA(VLOOKUP($A154,'Success Asset Classes'!$B$15:$BD$377,AT$21,FALSE)),VLOOKUP(MID($A154,4,5),'Project splits'!$C$5:$AM$346,AT$22,FALSE),VLOOKUP($A154,'Success Asset Classes'!$B$15:$BD$377,AT$21,FALSE)))</f>
        <v>0</v>
      </c>
      <c r="AU154" s="230">
        <f>IF($AR154=0,VLOOKUP(MID($A154,4,5),'Project splits'!$C$5:$AM$346,AU$22,FALSE),IF(ISNA(VLOOKUP($A154,'Success Asset Classes'!$B$15:$BD$377,AU$21,FALSE)),VLOOKUP(MID($A154,4,5),'Project splits'!$C$5:$AM$346,AU$22,FALSE),VLOOKUP($A154,'Success Asset Classes'!$B$15:$BD$377,AU$21,FALSE)))</f>
        <v>0</v>
      </c>
      <c r="AV154" s="230">
        <f>IF($AR154=0,VLOOKUP(MID($A154,4,5),'Project splits'!$C$5:$AM$346,AV$22,FALSE),IF(ISNA(VLOOKUP($A154,'Success Asset Classes'!$B$15:$BD$377,AV$21,FALSE)),VLOOKUP(MID($A154,4,5),'Project splits'!$C$5:$AM$346,AV$22,FALSE),VLOOKUP($A154,'Success Asset Classes'!$B$15:$BD$377,AV$21,FALSE)))</f>
        <v>0</v>
      </c>
      <c r="AW154" s="230">
        <f>IF($AR154=0,VLOOKUP(MID($A154,4,5),'Project splits'!$C$5:$AM$346,AW$22,FALSE),IF(ISNA(VLOOKUP($A154,'Success Asset Classes'!$B$15:$BD$377,AW$21,FALSE)),VLOOKUP(MID($A154,4,5),'Project splits'!$C$5:$AM$346,AW$22,FALSE),VLOOKUP($A154,'Success Asset Classes'!$B$15:$BD$377,AW$21,FALSE)))</f>
        <v>0</v>
      </c>
      <c r="AX154" s="230">
        <f>IF($AR154=0,VLOOKUP(MID($A154,4,5),'Project splits'!$C$5:$AM$346,AX$22,FALSE),IF(ISNA(VLOOKUP($A154,'Success Asset Classes'!$B$15:$BD$377,AX$21,FALSE)),VLOOKUP(MID($A154,4,5),'Project splits'!$C$5:$AM$346,AX$22,FALSE),VLOOKUP($A154,'Success Asset Classes'!$B$15:$BD$377,AX$21,FALSE)))</f>
        <v>0</v>
      </c>
      <c r="AY154" s="230">
        <f>IF($AR154=0,VLOOKUP(MID($A154,4,5),'Project splits'!$C$5:$AM$346,AY$22,FALSE),IF(ISNA(VLOOKUP($A154,'Success Asset Classes'!$B$15:$BD$377,AY$21,FALSE)),VLOOKUP(MID($A154,4,5),'Project splits'!$C$5:$AM$346,AY$22,FALSE),VLOOKUP($A154,'Success Asset Classes'!$B$15:$BD$377,AY$21,FALSE)))</f>
        <v>0</v>
      </c>
      <c r="AZ154" s="230">
        <f>IF($AR154=0,VLOOKUP(MID($A154,4,5),'Project splits'!$C$5:$AM$346,AZ$22,FALSE),IF(ISNA(VLOOKUP($A154,'Success Asset Classes'!$B$15:$BD$377,AZ$21,FALSE)),VLOOKUP(MID($A154,4,5),'Project splits'!$C$5:$AM$346,AZ$22,FALSE),VLOOKUP($A154,'Success Asset Classes'!$B$15:$BD$377,AZ$21,FALSE)))</f>
        <v>1</v>
      </c>
      <c r="BA154" s="230">
        <f>IF($AR154=0,VLOOKUP(MID($A154,4,5),'Project splits'!$C$5:$AM$346,BA$22,FALSE),IF(ISNA(VLOOKUP($A154,'Success Asset Classes'!$B$15:$BD$377,BA$21,FALSE)),VLOOKUP(MID($A154,4,5),'Project splits'!$C$5:$AM$346,BA$22,FALSE),VLOOKUP($A154,'Success Asset Classes'!$B$15:$BD$377,BA$21,FALSE)))</f>
        <v>0</v>
      </c>
      <c r="BB154" s="230">
        <f>IF($AR154=0,VLOOKUP(MID($A154,4,5),'Project splits'!$C$5:$AM$346,BB$22,FALSE),IF(ISNA(VLOOKUP($A154,'Success Asset Classes'!$B$15:$BD$377,BB$21,FALSE)),VLOOKUP(MID($A154,4,5),'Project splits'!$C$5:$AM$346,BB$22,FALSE),VLOOKUP($A154,'Success Asset Classes'!$B$15:$BD$377,BB$21,FALSE)))</f>
        <v>0</v>
      </c>
      <c r="BC154" s="230">
        <f>IF($AR154=0,VLOOKUP(MID($A154,4,5),'Project splits'!$C$5:$AM$346,BC$22,FALSE),IF(ISNA(VLOOKUP($A154,'Success Asset Classes'!$B$15:$BD$377,BC$21,FALSE)),VLOOKUP(MID($A154,4,5),'Project splits'!$C$5:$AM$346,BC$22,FALSE),VLOOKUP($A154,'Success Asset Classes'!$B$15:$BD$377,BC$21,FALSE)))</f>
        <v>0</v>
      </c>
      <c r="BD154" s="230">
        <f>IF($AR154=0,VLOOKUP(MID($A154,4,5),'Project splits'!$C$5:$AM$346,BD$22,FALSE),IF(ISNA(VLOOKUP($A154,'Success Asset Classes'!$B$15:$BD$377,BD$21,FALSE)),VLOOKUP(MID($A154,4,5),'Project splits'!$C$5:$AM$346,BD$22,FALSE),VLOOKUP($A154,'Success Asset Classes'!$B$15:$BD$377,BD$21,FALSE)))</f>
        <v>0</v>
      </c>
      <c r="BE154" s="230">
        <f>IF($AR154=0,VLOOKUP(MID($A154,4,5),'Project splits'!$C$5:$AM$346,BE$22,FALSE),IF(ISNA(VLOOKUP($A154,'Success Asset Classes'!$B$15:$BD$377,BE$21,FALSE)),VLOOKUP(MID($A154,4,5),'Project splits'!$C$5:$AM$346,BE$22,FALSE),VLOOKUP($A154,'Success Asset Classes'!$B$15:$BD$377,BE$21,FALSE)))</f>
        <v>0</v>
      </c>
      <c r="BF154" s="230">
        <f>IF($AR154=0,VLOOKUP(MID($A154,4,5),'Project splits'!$C$5:$AM$346,BF$22,FALSE),IF(ISNA(VLOOKUP($A154,'Success Asset Classes'!$B$15:$BD$377,BF$21,FALSE)),VLOOKUP(MID($A154,4,5),'Project splits'!$C$5:$AM$346,BF$22,FALSE),VLOOKUP($A154,'Success Asset Classes'!$B$15:$BD$377,BF$21,FALSE)))</f>
        <v>0</v>
      </c>
      <c r="BG154" s="230">
        <f>IF($AR154=0,VLOOKUP(MID($A154,4,5),'Project splits'!$C$5:$AM$346,BG$22,FALSE),IF(ISNA(VLOOKUP($A154,'Success Asset Classes'!$B$15:$BD$377,BG$21,FALSE)),VLOOKUP(MID($A154,4,5),'Project splits'!$C$5:$AM$346,BG$22,FALSE),VLOOKUP($A154,'Success Asset Classes'!$B$15:$BD$377,BG$21,FALSE)))</f>
        <v>0</v>
      </c>
      <c r="BH154" s="230">
        <f>IF($AR154=0,VLOOKUP(MID($A154,4,5),'Project splits'!$C$5:$AM$346,BH$22,FALSE),IF(ISNA(VLOOKUP($A154,'Success Asset Classes'!$B$15:$BD$377,BH$21,FALSE)),VLOOKUP(MID($A154,4,5),'Project splits'!$C$5:$AM$346,BH$22,FALSE),VLOOKUP($A154,'Success Asset Classes'!$B$15:$BD$377,BH$21,FALSE)))</f>
        <v>0</v>
      </c>
      <c r="BI154" s="230">
        <f>IF($AR154=0,VLOOKUP(MID($A154,4,5),'Project splits'!$C$5:$AM$346,BI$22,FALSE),IF(ISNA(VLOOKUP($A154,'Success Asset Classes'!$B$15:$BD$377,BI$21,FALSE)),VLOOKUP(MID($A154,4,5),'Project splits'!$C$5:$AM$346,BI$22,FALSE),VLOOKUP($A154,'Success Asset Classes'!$B$15:$BD$377,BI$21,FALSE)))</f>
        <v>0</v>
      </c>
      <c r="BJ154" s="230">
        <f>IF($AR154=0,VLOOKUP(MID($A154,4,5),'Project splits'!$C$5:$AM$346,BJ$22,FALSE),IF(ISNA(VLOOKUP($A154,'Success Asset Classes'!$B$15:$BD$377,BJ$21,FALSE)),VLOOKUP(MID($A154,4,5),'Project splits'!$C$5:$AM$346,BJ$22,FALSE),VLOOKUP($A154,'Success Asset Classes'!$B$15:$BD$377,BJ$21,FALSE)))</f>
        <v>0</v>
      </c>
      <c r="BK154" s="230">
        <f>IF($AR154=0,VLOOKUP(MID($A154,4,5),'Project splits'!$C$5:$AM$346,BK$22,FALSE),IF(ISNA(VLOOKUP($A154,'Success Asset Classes'!$B$15:$BD$377,BK$21,FALSE)),VLOOKUP(MID($A154,4,5),'Project splits'!$C$5:$AM$346,BK$22,FALSE),VLOOKUP($A154,'Success Asset Classes'!$B$15:$BD$377,BK$21,FALSE)))</f>
        <v>0</v>
      </c>
      <c r="BL154" s="230">
        <f>IF($AR154=0,VLOOKUP(MID($A154,4,5),'Project splits'!$C$5:$AM$346,BL$22,FALSE),IF(ISNA(VLOOKUP($A154,'Success Asset Classes'!$B$15:$BD$377,BL$21,FALSE)),VLOOKUP(MID($A154,4,5),'Project splits'!$C$5:$AM$346,BL$22,FALSE),VLOOKUP($A154,'Success Asset Classes'!$B$15:$BD$377,BL$21,FALSE)))</f>
        <v>0</v>
      </c>
      <c r="BM154" s="230">
        <f>IF($AR154=0,VLOOKUP(MID($A154,4,5),'Project splits'!$C$5:$AM$346,BM$22,FALSE),IF(ISNA(VLOOKUP($A154,'Success Asset Classes'!$B$15:$BD$377,BM$21,FALSE)),VLOOKUP(MID($A154,4,5),'Project splits'!$C$5:$AM$346,BM$22,FALSE),VLOOKUP($A154,'Success Asset Classes'!$B$15:$BD$377,BM$21,FALSE)))</f>
        <v>0</v>
      </c>
      <c r="BN154" s="230">
        <f>IF($AR154=0,VLOOKUP(MID($A154,4,5),'Project splits'!$C$5:$AM$346,BN$22,FALSE),IF(ISNA(VLOOKUP($A154,'Success Asset Classes'!$B$15:$BD$377,BN$21,FALSE)),VLOOKUP(MID($A154,4,5),'Project splits'!$C$5:$AM$346,BN$22,FALSE),VLOOKUP($A154,'Success Asset Classes'!$B$15:$BD$377,BN$21,FALSE)))</f>
        <v>0</v>
      </c>
      <c r="BO154" s="230">
        <f>IF($AR154=0,VLOOKUP(MID($A154,4,5),'Project splits'!$C$5:$AM$346,BO$22,FALSE),IF(ISNA(VLOOKUP($A154,'Success Asset Classes'!$B$15:$BD$377,BO$21,FALSE)),VLOOKUP(MID($A154,4,5),'Project splits'!$C$5:$AM$346,BO$22,FALSE),VLOOKUP($A154,'Success Asset Classes'!$B$15:$BD$377,BO$21,FALSE)))</f>
        <v>0</v>
      </c>
      <c r="BP154" s="230">
        <f>IF($AR154=0,VLOOKUP(MID($A154,4,5),'Project splits'!$C$5:$AM$346,BP$22,FALSE),IF(ISNA(VLOOKUP($A154,'Success Asset Classes'!$B$15:$BD$377,BP$21,FALSE)),VLOOKUP(MID($A154,4,5),'Project splits'!$C$5:$AM$346,BP$22,FALSE),VLOOKUP($A154,'Success Asset Classes'!$B$15:$BD$377,BP$21,FALSE)))</f>
        <v>0</v>
      </c>
      <c r="BQ154" s="230">
        <f>IF($AR154=0,VLOOKUP(MID($A154,4,5),'Project splits'!$C$5:$AM$346,BQ$22,FALSE),IF(ISNA(VLOOKUP($A154,'Success Asset Classes'!$B$15:$BD$377,BQ$21,FALSE)),VLOOKUP(MID($A154,4,5),'Project splits'!$C$5:$AM$346,BQ$22,FALSE),VLOOKUP($A154,'Success Asset Classes'!$B$15:$BD$377,BQ$21,FALSE)))</f>
        <v>0</v>
      </c>
      <c r="BR154" s="230">
        <f>IF($AR154=0,VLOOKUP(MID($A154,4,5),'Project splits'!$C$5:$AM$346,BR$22,FALSE),IF(ISNA(VLOOKUP($A154,'Success Asset Classes'!$B$15:$BD$377,BR$21,FALSE)),VLOOKUP(MID($A154,4,5),'Project splits'!$C$5:$AM$346,BR$22,FALSE),VLOOKUP($A154,'Success Asset Classes'!$B$15:$BD$377,BR$21,FALSE)))</f>
        <v>0</v>
      </c>
      <c r="BS154" s="247">
        <f t="shared" si="59"/>
        <v>1</v>
      </c>
      <c r="BT154" s="249">
        <f>1+IF(ISNA(VLOOKUP($A154,'Project labour content'!$A$7:$D$255,'Project labour content'!$D$1,FALSE)),VLOOKUP($D154,'Project labour content'!$F$6:$G$15,'Project labour content'!$G$1,FALSE),VLOOKUP($A154,'Project labour content'!$A$7:$D$255,'Project labour content'!$D$1,FALSE))*LabEsc22*1</f>
        <v>1.0007310564279674</v>
      </c>
      <c r="BU154" s="249">
        <f>1+IF(ISNA(VLOOKUP($A154,'Project labour content'!$A$7:$D$255,'Project labour content'!$D$1,FALSE)),VLOOKUP($D154,'Project labour content'!$F$6:$G$15,'Project labour content'!$G$1,FALSE),VLOOKUP($A154,'Project labour content'!$A$7:$D$255,'Project labour content'!$D$1,FALSE))*LabEsc23*1</f>
        <v>1.0014656219267892</v>
      </c>
      <c r="BV154" s="249">
        <f>1+IF(ISNA(VLOOKUP($A154,'Project labour content'!$A$7:$D$255,'Project labour content'!$D$1,FALSE)),VLOOKUP($D154,'Project labour content'!$F$6:$G$15,'Project labour content'!$G$1,FALSE),VLOOKUP($A154,'Project labour content'!$A$7:$D$255,'Project labour content'!$D$1,FALSE))*LabEsc24*1</f>
        <v>1.0021575826266791</v>
      </c>
      <c r="BW154" s="249">
        <f>1+IF(ISNA(VLOOKUP($A154,'Project labour content'!$A$7:$D$255,'Project labour content'!$D$1,FALSE)),VLOOKUP($D154,'Project labour content'!$F$6:$G$15,'Project labour content'!$G$1,FALSE),VLOOKUP($A154,'Project labour content'!$A$7:$D$255,'Project labour content'!$D$1,FALSE))*LabEsc25*1</f>
        <v>1.0030843486573986</v>
      </c>
      <c r="BX154" s="249">
        <f>1+IF(ISNA(VLOOKUP($A154,'Project labour content'!$A$7:$D$255,'Project labour content'!$D$1,FALSE)),VLOOKUP($D154,'Project labour content'!$F$6:$G$15,'Project labour content'!$G$1,FALSE),VLOOKUP($A154,'Project labour content'!$A$7:$D$255,'Project labour content'!$D$1,FALSE))*LabEsc26*1</f>
        <v>1.0040943691698776</v>
      </c>
      <c r="BY154" s="249">
        <f>1+IF(ISNA(VLOOKUP($A154,'Project labour content'!$A$7:$D$255,'Project labour content'!$D$1,FALSE)),VLOOKUP($D154,'Project labour content'!$F$6:$G$15,'Project labour content'!$G$1,FALSE),VLOOKUP($A154,'Project labour content'!$A$7:$D$255,'Project labour content'!$D$1,FALSE))*LabEsc27*1</f>
        <v>1.00471996033653</v>
      </c>
      <c r="BZ154" s="249">
        <f>1+IF(ISNA(VLOOKUP($A154,'Project labour content'!$A$7:$D$255,'Project labour content'!$D$1,FALSE)),VLOOKUP($D154,'Project labour content'!$F$6:$G$15,'Project labour content'!$G$1,FALSE),VLOOKUP($A154,'Project labour content'!$A$7:$D$255,'Project labour content'!$D$1,FALSE))*LabEsc28*1</f>
        <v>1.0051910304850193</v>
      </c>
      <c r="CA154" s="249">
        <f>1+IF(ISNA(VLOOKUP($A154,'Project labour content'!$A$7:$D$255,'Project labour content'!$D$1,FALSE)),VLOOKUP($D154,'Project labour content'!$F$6:$G$15,'Project labour content'!$G$1,FALSE),VLOOKUP($A154,'Project labour content'!$A$7:$D$255,'Project labour content'!$D$1,FALSE))*LabEsc29*1</f>
        <v>1.0059470038593148</v>
      </c>
      <c r="CB154" s="250" t="str">
        <f>IF(ISNA(VLOOKUP($A154,'Project labour content'!$A$7:$D$255,'Project labour content'!$D$1,FALSE)),"Category","Project")</f>
        <v>Project</v>
      </c>
      <c r="CD154" s="247" t="str">
        <f t="shared" si="60"/>
        <v>12111</v>
      </c>
      <c r="CE154" s="3"/>
    </row>
    <row r="155" spans="1:83" x14ac:dyDescent="0.15">
      <c r="A155" s="11" t="s">
        <v>230</v>
      </c>
      <c r="B155" s="11" t="str">
        <f>VLOOKUP($A155,'Incurred Real 2022$'!$A$25:$AC$426,'Incurred Real 2022$'!B$1,FALSE)</f>
        <v>Telecoms Asset Replacement 2018-23</v>
      </c>
      <c r="C155" s="11" t="str">
        <f>VLOOKUP($A155,'Incurred Real 2022$'!$A$25:$AC$426,'Incurred Real 2022$'!C$1,FALSE)</f>
        <v>ExAnte</v>
      </c>
      <c r="D155" s="11" t="str">
        <f>VLOOKUP($A155,'Incurred Real 2022$'!$A$25:$AC$426,'Incurred Real 2022$'!D$1,FALSE)</f>
        <v>Replacement</v>
      </c>
      <c r="E155" s="11" t="str">
        <f>VLOOKUP($A155,'Incurred Real 2022$'!$A$25:$AC$426,'Incurred Real 2022$'!E$1,FALSE)</f>
        <v>Deferred</v>
      </c>
      <c r="F155" s="105" t="str">
        <f>IF(VLOOKUP($A155,'Incurred Real 2022$'!$A$25:$AC$426,'Incurred Real 2022$'!F$1,FALSE)=0,"",VLOOKUP($A155,'Incurred Real 2022$'!$A$25:$AC$426,'Incurred Real 2022$'!F$1,FALSE))</f>
        <v/>
      </c>
      <c r="G155" s="105" t="str">
        <f>IF(VLOOKUP($A155,'Incurred Real 2022$'!$A$25:$AC$426,'Incurred Real 2022$'!G$1,FALSE)=0,"",VLOOKUP($A155,'Incurred Real 2022$'!$A$25:$AC$426,'Incurred Real 2022$'!G$1,FALSE))</f>
        <v/>
      </c>
      <c r="H155" s="105" t="str">
        <f>IF(VLOOKUP($A155,'Incurred Real 2022$'!$A$25:$AC$426,'Incurred Real 2022$'!H$1,FALSE)=0,"",VLOOKUP($A155,'Incurred Real 2022$'!$A$25:$AC$426,'Incurred Real 2022$'!H$1,FALSE))</f>
        <v/>
      </c>
      <c r="I155" s="105" t="str">
        <f>IF(VLOOKUP($A155,'Incurred Real 2022$'!$A$25:$AC$426,'Incurred Real 2022$'!I$1,FALSE)=0,"",VLOOKUP($A155,'Incurred Real 2022$'!$A$25:$AC$426,'Incurred Real 2022$'!I$1,FALSE))</f>
        <v/>
      </c>
      <c r="J155" s="105" t="str">
        <f>IF(VLOOKUP($A155,'Incurred Real 2022$'!$A$25:$AC$426,'Incurred Real 2022$'!J$1,FALSE)=0,"",VLOOKUP($A155,'Incurred Real 2022$'!$A$25:$AC$426,'Incurred Real 2022$'!J$1,FALSE))</f>
        <v/>
      </c>
      <c r="K155" s="105" t="str">
        <f>IF(VLOOKUP($A155,'Incurred Real 2022$'!$A$25:$AC$426,'Incurred Real 2022$'!K$1,FALSE)=0,"",VLOOKUP($A155,'Incurred Real 2022$'!$A$25:$AC$426,'Incurred Real 2022$'!K$1,FALSE))</f>
        <v/>
      </c>
      <c r="L155" s="105" t="str">
        <f>IF(VLOOKUP($A155,'Incurred Real 2022$'!$A$25:$AC$426,'Incurred Real 2022$'!L$1,FALSE)=0,"",VLOOKUP($A155,'Incurred Real 2022$'!$A$25:$AC$426,'Incurred Real 2022$'!L$1,FALSE))</f>
        <v/>
      </c>
      <c r="M155" s="105" t="str">
        <f>IF(VLOOKUP($A155,'Incurred Real 2022$'!$A$25:$AC$426,'Incurred Real 2022$'!M$1,FALSE)=0,"",VLOOKUP($A155,'Incurred Real 2022$'!$A$25:$AC$426,'Incurred Real 2022$'!M$1,FALSE))</f>
        <v/>
      </c>
      <c r="N155" s="105" t="str">
        <f>IF(VLOOKUP($A155,'Incurred Real 2022$'!$A$25:$AC$426,'Incurred Real 2022$'!N$1,FALSE)=0,"",VLOOKUP($A155,'Incurred Real 2022$'!$A$25:$AC$426,'Incurred Real 2022$'!N$1,FALSE))</f>
        <v/>
      </c>
      <c r="O155" s="105" t="str">
        <f>IF(VLOOKUP($A155,'Incurred Real 2022$'!$A$25:$AC$426,'Incurred Real 2022$'!O$1,FALSE)=0,"",VLOOKUP($A155,'Incurred Real 2022$'!$A$25:$AC$426,'Incurred Real 2022$'!O$1,FALSE))</f>
        <v/>
      </c>
      <c r="P155" s="105" t="str">
        <f>IF(VLOOKUP($A155,'Incurred Real 2022$'!$A$25:$AC$426,'Incurred Real 2022$'!P$1,FALSE)=0,"",VLOOKUP($A155,'Incurred Real 2022$'!$A$25:$AC$426,'Incurred Real 2022$'!P$1,FALSE))</f>
        <v/>
      </c>
      <c r="Q155" s="105" t="str">
        <f>IF(VLOOKUP($A155,'Incurred Real 2022$'!$A$25:$AC$426,'Incurred Real 2022$'!Q$1,FALSE)=0,"",VLOOKUP($A155,'Incurred Real 2022$'!$A$25:$AC$426,'Incurred Real 2022$'!Q$1,FALSE))</f>
        <v/>
      </c>
      <c r="R155" s="105" t="str">
        <f>IF(VLOOKUP($A155,'Incurred Real 2022$'!$A$25:$AC$426,'Incurred Real 2022$'!R$1,FALSE)=0,"",VLOOKUP($A155,'Incurred Real 2022$'!$A$25:$AC$426,'Incurred Real 2022$'!R$1,FALSE))</f>
        <v/>
      </c>
      <c r="S155" s="105" t="str">
        <f>IF(VLOOKUP($A155,'Incurred Real 2022$'!$A$25:$AC$426,'Incurred Real 2022$'!S$1,FALSE)=0,"",VLOOKUP($A155,'Incurred Real 2022$'!$A$25:$AC$426,'Incurred Real 2022$'!S$1,FALSE))</f>
        <v/>
      </c>
      <c r="T155" s="105">
        <f>IF(VLOOKUP($A155,'Incurred Real 2022$'!$A$25:$AC$426,'Incurred Real 2022$'!T$1,FALSE)=0,"",VLOOKUP($A155,'Incurred Real 2022$'!$A$25:$AC$426,'Incurred Real 2022$'!T$1,FALSE))</f>
        <v>33365.07</v>
      </c>
      <c r="U155" s="105">
        <f>IF(VLOOKUP($A155,'Incurred Real 2022$'!$A$25:$AC$426,'Incurred Real 2022$'!U$1,FALSE)=0,"",VLOOKUP($A155,'Incurred Real 2022$'!$A$25:$AC$426,'Incurred Real 2022$'!U$1,FALSE))</f>
        <v>116510.95</v>
      </c>
      <c r="V155" s="13">
        <f>IF(ISTEXT(VLOOKUP($A155,'Incurred Real 2022$'!$A$25:$AC$426,'Incurred Real 2022$'!V$1,FALSE)),"",(VLOOKUP($A155,'Incurred Real 2022$'!$A$25:$AC$426,'Incurred Real 2022$'!V$1,FALSE))*BT155*Incurred_Real!V$15)</f>
        <v>146845.94146234493</v>
      </c>
      <c r="W155" s="13">
        <f>IF(ISTEXT(VLOOKUP($A155,'Incurred Real 2022$'!$A$25:$AC$426,'Incurred Real 2022$'!W$1,FALSE)),"",(VLOOKUP($A155,'Incurred Real 2022$'!$A$25:$AC$426,'Incurred Real 2022$'!W$1,FALSE))*BU155*Incurred_Real!W$15)</f>
        <v>2290910.1867123526</v>
      </c>
      <c r="X155" s="220">
        <f>IF(ISTEXT(VLOOKUP($A155,'Incurred Real 2022$'!$A$25:$AC$426,'Incurred Real 2022$'!X$1,FALSE)),"",(VLOOKUP($A155,'Incurred Real 2022$'!$A$25:$AC$426,'Incurred Real 2022$'!X$1,FALSE))*BV155*Incurred_Real!X$15)</f>
        <v>1684758.5050808208</v>
      </c>
      <c r="Y155" s="217">
        <f>IF(ISTEXT(VLOOKUP($A155,'Incurred Real 2022$'!$A$25:$AC$426,'Incurred Real 2022$'!Y$1,FALSE)),"",(VLOOKUP($A155,'Incurred Real 2022$'!$A$25:$AC$426,'Incurred Real 2022$'!Y$1,FALSE))*BW155*Incurred_Real!Y$15)</f>
        <v>22369.03113265683</v>
      </c>
      <c r="Z155" s="13" t="str">
        <f>IF(ISTEXT(VLOOKUP($A155,'Incurred Real 2022$'!$A$25:$AC$426,'Incurred Real 2022$'!Z$1,FALSE)),"",(VLOOKUP($A155,'Incurred Real 2022$'!$A$25:$AC$426,'Incurred Real 2022$'!Z$1,FALSE))*BX155*Incurred_Real!Z$15)</f>
        <v/>
      </c>
      <c r="AA155" s="13" t="str">
        <f>IF(ISTEXT(VLOOKUP($A155,'Incurred Real 2022$'!$A$25:$AC$426,'Incurred Real 2022$'!AA$1,FALSE)),"",(VLOOKUP($A155,'Incurred Real 2022$'!$A$25:$AC$426,'Incurred Real 2022$'!AA$1,FALSE))*BY155*Incurred_Real!AA$15)</f>
        <v/>
      </c>
      <c r="AB155" s="13" t="str">
        <f>IF(ISTEXT(VLOOKUP($A155,'Incurred Real 2022$'!$A$25:$AC$426,'Incurred Real 2022$'!AB$1,FALSE)),"",(VLOOKUP($A155,'Incurred Real 2022$'!$A$25:$AC$426,'Incurred Real 2022$'!AB$1,FALSE))*BZ155*Incurred_Real!AB$15)</f>
        <v/>
      </c>
      <c r="AC155" s="13" t="str">
        <f>IF(ISTEXT(VLOOKUP($A155,'Incurred Real 2022$'!$A$25:$AC$426,'Incurred Real 2022$'!AC$1,FALSE)),"",(VLOOKUP($A155,'Incurred Real 2022$'!$A$25:$AC$426,'Incurred Real 2022$'!AC$1,FALSE))*CA155*Incurred_Real!AC$15)</f>
        <v/>
      </c>
      <c r="AD155" s="221">
        <f t="shared" si="55"/>
        <v>4294759.6843881756</v>
      </c>
      <c r="AE155" s="221">
        <f t="shared" si="56"/>
        <v>4294759.6843881756</v>
      </c>
      <c r="AF155" s="239">
        <f t="shared" si="61"/>
        <v>4846295.4912706614</v>
      </c>
      <c r="AG155" s="222">
        <f t="shared" si="57"/>
        <v>4513464.3942775764</v>
      </c>
      <c r="AH155" s="223">
        <f t="shared" ref="AH155:AH218" si="64">IF(AL155="Commissioned Extra","",IF(AK155="","",IF(AK155&lt;AI155,INDEX($F$18:$AC$18,1,MATCH(TEXT(AK155,"000"),$F$23:$AC$23)),INDEX($F$18:$AC$18,1,MATCH(AI155,$F$23:$AC$23)))))</f>
        <v>1.0737418240000003</v>
      </c>
      <c r="AI155" s="224">
        <f t="shared" si="58"/>
        <v>2025</v>
      </c>
      <c r="AJ155" s="225">
        <f>VLOOKUP($A155,Project_Commissioning!$C$4:$H$355,Project_Commissioning!F$1,FALSE)</f>
        <v>45516</v>
      </c>
      <c r="AK155" s="226">
        <f>VLOOKUP($A155,Project_Commissioning!$C$4:$H$355,Project_Commissioning!G$1,FALSE)</f>
        <v>2025</v>
      </c>
      <c r="AL155" s="225" t="str">
        <f>IF(VLOOKUP($A155,Project_Commissioning!$C$4:$H$355,Project_Commissioning!H$1,FALSE)=0,"",VLOOKUP($A155,Project_Commissioning!$C$4:$H$355,Project_Commissioning!H$1,FALSE))</f>
        <v/>
      </c>
      <c r="AM155" s="237">
        <f t="shared" si="62"/>
        <v>4304375.0708366167</v>
      </c>
      <c r="AN155" s="221" cm="1">
        <f t="array" ref="AN155">IF(ROUND(AE155,0)=0,0,LOOKUP(2,1/(F155:AC155&lt;&gt;""),F155:AC155))</f>
        <v>22369.03113265683</v>
      </c>
      <c r="AO155" s="221">
        <f t="shared" si="63"/>
        <v>4144883.6643881747</v>
      </c>
      <c r="AP155" s="79"/>
      <c r="AQ155" s="20"/>
      <c r="AR155" s="245">
        <f>IF(ISNA(VLOOKUP($A155,'Success Asset Classes'!$B$15:$AA$114,'Success Asset Classes'!$AA$1,FALSE)),0,VLOOKUP($A155,'Success Asset Classes'!$B$15:$AA$114,'Success Asset Classes'!$AA$1,FALSE))</f>
        <v>0</v>
      </c>
      <c r="AS155" s="230">
        <f>IF($AR155=0,VLOOKUP(MID($A155,4,5),'Project splits'!$C$5:$AM$346,AS$22,FALSE),IF(ISNA(VLOOKUP($A155,'Success Asset Classes'!$B$15:$BD$377,AS$21,FALSE)),VLOOKUP(MID($A155,4,5),'Project splits'!$C$5:$AM$346,AS$22,FALSE),VLOOKUP($A155,'Success Asset Classes'!$B$15:$BD$377,AS$21,FALSE)))</f>
        <v>0</v>
      </c>
      <c r="AT155" s="230">
        <f>IF($AR155=0,VLOOKUP(MID($A155,4,5),'Project splits'!$C$5:$AM$346,AT$22,FALSE),IF(ISNA(VLOOKUP($A155,'Success Asset Classes'!$B$15:$BD$377,AT$21,FALSE)),VLOOKUP(MID($A155,4,5),'Project splits'!$C$5:$AM$346,AT$22,FALSE),VLOOKUP($A155,'Success Asset Classes'!$B$15:$BD$377,AT$21,FALSE)))</f>
        <v>0</v>
      </c>
      <c r="AU155" s="230">
        <f>IF($AR155=0,VLOOKUP(MID($A155,4,5),'Project splits'!$C$5:$AM$346,AU$22,FALSE),IF(ISNA(VLOOKUP($A155,'Success Asset Classes'!$B$15:$BD$377,AU$21,FALSE)),VLOOKUP(MID($A155,4,5),'Project splits'!$C$5:$AM$346,AU$22,FALSE),VLOOKUP($A155,'Success Asset Classes'!$B$15:$BD$377,AU$21,FALSE)))</f>
        <v>1</v>
      </c>
      <c r="AV155" s="230">
        <f>IF($AR155=0,VLOOKUP(MID($A155,4,5),'Project splits'!$C$5:$AM$346,AV$22,FALSE),IF(ISNA(VLOOKUP($A155,'Success Asset Classes'!$B$15:$BD$377,AV$21,FALSE)),VLOOKUP(MID($A155,4,5),'Project splits'!$C$5:$AM$346,AV$22,FALSE),VLOOKUP($A155,'Success Asset Classes'!$B$15:$BD$377,AV$21,FALSE)))</f>
        <v>0</v>
      </c>
      <c r="AW155" s="230">
        <f>IF($AR155=0,VLOOKUP(MID($A155,4,5),'Project splits'!$C$5:$AM$346,AW$22,FALSE),IF(ISNA(VLOOKUP($A155,'Success Asset Classes'!$B$15:$BD$377,AW$21,FALSE)),VLOOKUP(MID($A155,4,5),'Project splits'!$C$5:$AM$346,AW$22,FALSE),VLOOKUP($A155,'Success Asset Classes'!$B$15:$BD$377,AW$21,FALSE)))</f>
        <v>0</v>
      </c>
      <c r="AX155" s="230">
        <f>IF($AR155=0,VLOOKUP(MID($A155,4,5),'Project splits'!$C$5:$AM$346,AX$22,FALSE),IF(ISNA(VLOOKUP($A155,'Success Asset Classes'!$B$15:$BD$377,AX$21,FALSE)),VLOOKUP(MID($A155,4,5),'Project splits'!$C$5:$AM$346,AX$22,FALSE),VLOOKUP($A155,'Success Asset Classes'!$B$15:$BD$377,AX$21,FALSE)))</f>
        <v>0</v>
      </c>
      <c r="AY155" s="230">
        <f>IF($AR155=0,VLOOKUP(MID($A155,4,5),'Project splits'!$C$5:$AM$346,AY$22,FALSE),IF(ISNA(VLOOKUP($A155,'Success Asset Classes'!$B$15:$BD$377,AY$21,FALSE)),VLOOKUP(MID($A155,4,5),'Project splits'!$C$5:$AM$346,AY$22,FALSE),VLOOKUP($A155,'Success Asset Classes'!$B$15:$BD$377,AY$21,FALSE)))</f>
        <v>0</v>
      </c>
      <c r="AZ155" s="230">
        <f>IF($AR155=0,VLOOKUP(MID($A155,4,5),'Project splits'!$C$5:$AM$346,AZ$22,FALSE),IF(ISNA(VLOOKUP($A155,'Success Asset Classes'!$B$15:$BD$377,AZ$21,FALSE)),VLOOKUP(MID($A155,4,5),'Project splits'!$C$5:$AM$346,AZ$22,FALSE),VLOOKUP($A155,'Success Asset Classes'!$B$15:$BD$377,AZ$21,FALSE)))</f>
        <v>0</v>
      </c>
      <c r="BA155" s="230">
        <f>IF($AR155=0,VLOOKUP(MID($A155,4,5),'Project splits'!$C$5:$AM$346,BA$22,FALSE),IF(ISNA(VLOOKUP($A155,'Success Asset Classes'!$B$15:$BD$377,BA$21,FALSE)),VLOOKUP(MID($A155,4,5),'Project splits'!$C$5:$AM$346,BA$22,FALSE),VLOOKUP($A155,'Success Asset Classes'!$B$15:$BD$377,BA$21,FALSE)))</f>
        <v>0</v>
      </c>
      <c r="BB155" s="230">
        <f>IF($AR155=0,VLOOKUP(MID($A155,4,5),'Project splits'!$C$5:$AM$346,BB$22,FALSE),IF(ISNA(VLOOKUP($A155,'Success Asset Classes'!$B$15:$BD$377,BB$21,FALSE)),VLOOKUP(MID($A155,4,5),'Project splits'!$C$5:$AM$346,BB$22,FALSE),VLOOKUP($A155,'Success Asset Classes'!$B$15:$BD$377,BB$21,FALSE)))</f>
        <v>0</v>
      </c>
      <c r="BC155" s="230">
        <f>IF($AR155=0,VLOOKUP(MID($A155,4,5),'Project splits'!$C$5:$AM$346,BC$22,FALSE),IF(ISNA(VLOOKUP($A155,'Success Asset Classes'!$B$15:$BD$377,BC$21,FALSE)),VLOOKUP(MID($A155,4,5),'Project splits'!$C$5:$AM$346,BC$22,FALSE),VLOOKUP($A155,'Success Asset Classes'!$B$15:$BD$377,BC$21,FALSE)))</f>
        <v>0</v>
      </c>
      <c r="BD155" s="230">
        <f>IF($AR155=0,VLOOKUP(MID($A155,4,5),'Project splits'!$C$5:$AM$346,BD$22,FALSE),IF(ISNA(VLOOKUP($A155,'Success Asset Classes'!$B$15:$BD$377,BD$21,FALSE)),VLOOKUP(MID($A155,4,5),'Project splits'!$C$5:$AM$346,BD$22,FALSE),VLOOKUP($A155,'Success Asset Classes'!$B$15:$BD$377,BD$21,FALSE)))</f>
        <v>0</v>
      </c>
      <c r="BE155" s="230">
        <f>IF($AR155=0,VLOOKUP(MID($A155,4,5),'Project splits'!$C$5:$AM$346,BE$22,FALSE),IF(ISNA(VLOOKUP($A155,'Success Asset Classes'!$B$15:$BD$377,BE$21,FALSE)),VLOOKUP(MID($A155,4,5),'Project splits'!$C$5:$AM$346,BE$22,FALSE),VLOOKUP($A155,'Success Asset Classes'!$B$15:$BD$377,BE$21,FALSE)))</f>
        <v>0</v>
      </c>
      <c r="BF155" s="230">
        <f>IF($AR155=0,VLOOKUP(MID($A155,4,5),'Project splits'!$C$5:$AM$346,BF$22,FALSE),IF(ISNA(VLOOKUP($A155,'Success Asset Classes'!$B$15:$BD$377,BF$21,FALSE)),VLOOKUP(MID($A155,4,5),'Project splits'!$C$5:$AM$346,BF$22,FALSE),VLOOKUP($A155,'Success Asset Classes'!$B$15:$BD$377,BF$21,FALSE)))</f>
        <v>0</v>
      </c>
      <c r="BG155" s="230">
        <f>IF($AR155=0,VLOOKUP(MID($A155,4,5),'Project splits'!$C$5:$AM$346,BG$22,FALSE),IF(ISNA(VLOOKUP($A155,'Success Asset Classes'!$B$15:$BD$377,BG$21,FALSE)),VLOOKUP(MID($A155,4,5),'Project splits'!$C$5:$AM$346,BG$22,FALSE),VLOOKUP($A155,'Success Asset Classes'!$B$15:$BD$377,BG$21,FALSE)))</f>
        <v>0</v>
      </c>
      <c r="BH155" s="230">
        <f>IF($AR155=0,VLOOKUP(MID($A155,4,5),'Project splits'!$C$5:$AM$346,BH$22,FALSE),IF(ISNA(VLOOKUP($A155,'Success Asset Classes'!$B$15:$BD$377,BH$21,FALSE)),VLOOKUP(MID($A155,4,5),'Project splits'!$C$5:$AM$346,BH$22,FALSE),VLOOKUP($A155,'Success Asset Classes'!$B$15:$BD$377,BH$21,FALSE)))</f>
        <v>0</v>
      </c>
      <c r="BI155" s="230">
        <f>IF($AR155=0,VLOOKUP(MID($A155,4,5),'Project splits'!$C$5:$AM$346,BI$22,FALSE),IF(ISNA(VLOOKUP($A155,'Success Asset Classes'!$B$15:$BD$377,BI$21,FALSE)),VLOOKUP(MID($A155,4,5),'Project splits'!$C$5:$AM$346,BI$22,FALSE),VLOOKUP($A155,'Success Asset Classes'!$B$15:$BD$377,BI$21,FALSE)))</f>
        <v>0</v>
      </c>
      <c r="BJ155" s="230">
        <f>IF($AR155=0,VLOOKUP(MID($A155,4,5),'Project splits'!$C$5:$AM$346,BJ$22,FALSE),IF(ISNA(VLOOKUP($A155,'Success Asset Classes'!$B$15:$BD$377,BJ$21,FALSE)),VLOOKUP(MID($A155,4,5),'Project splits'!$C$5:$AM$346,BJ$22,FALSE),VLOOKUP($A155,'Success Asset Classes'!$B$15:$BD$377,BJ$21,FALSE)))</f>
        <v>0</v>
      </c>
      <c r="BK155" s="230">
        <f>IF($AR155=0,VLOOKUP(MID($A155,4,5),'Project splits'!$C$5:$AM$346,BK$22,FALSE),IF(ISNA(VLOOKUP($A155,'Success Asset Classes'!$B$15:$BD$377,BK$21,FALSE)),VLOOKUP(MID($A155,4,5),'Project splits'!$C$5:$AM$346,BK$22,FALSE),VLOOKUP($A155,'Success Asset Classes'!$B$15:$BD$377,BK$21,FALSE)))</f>
        <v>0</v>
      </c>
      <c r="BL155" s="230">
        <f>IF($AR155=0,VLOOKUP(MID($A155,4,5),'Project splits'!$C$5:$AM$346,BL$22,FALSE),IF(ISNA(VLOOKUP($A155,'Success Asset Classes'!$B$15:$BD$377,BL$21,FALSE)),VLOOKUP(MID($A155,4,5),'Project splits'!$C$5:$AM$346,BL$22,FALSE),VLOOKUP($A155,'Success Asset Classes'!$B$15:$BD$377,BL$21,FALSE)))</f>
        <v>0</v>
      </c>
      <c r="BM155" s="230">
        <f>IF($AR155=0,VLOOKUP(MID($A155,4,5),'Project splits'!$C$5:$AM$346,BM$22,FALSE),IF(ISNA(VLOOKUP($A155,'Success Asset Classes'!$B$15:$BD$377,BM$21,FALSE)),VLOOKUP(MID($A155,4,5),'Project splits'!$C$5:$AM$346,BM$22,FALSE),VLOOKUP($A155,'Success Asset Classes'!$B$15:$BD$377,BM$21,FALSE)))</f>
        <v>0</v>
      </c>
      <c r="BN155" s="230">
        <f>IF($AR155=0,VLOOKUP(MID($A155,4,5),'Project splits'!$C$5:$AM$346,BN$22,FALSE),IF(ISNA(VLOOKUP($A155,'Success Asset Classes'!$B$15:$BD$377,BN$21,FALSE)),VLOOKUP(MID($A155,4,5),'Project splits'!$C$5:$AM$346,BN$22,FALSE),VLOOKUP($A155,'Success Asset Classes'!$B$15:$BD$377,BN$21,FALSE)))</f>
        <v>0</v>
      </c>
      <c r="BO155" s="230">
        <f>IF($AR155=0,VLOOKUP(MID($A155,4,5),'Project splits'!$C$5:$AM$346,BO$22,FALSE),IF(ISNA(VLOOKUP($A155,'Success Asset Classes'!$B$15:$BD$377,BO$21,FALSE)),VLOOKUP(MID($A155,4,5),'Project splits'!$C$5:$AM$346,BO$22,FALSE),VLOOKUP($A155,'Success Asset Classes'!$B$15:$BD$377,BO$21,FALSE)))</f>
        <v>0</v>
      </c>
      <c r="BP155" s="230">
        <f>IF($AR155=0,VLOOKUP(MID($A155,4,5),'Project splits'!$C$5:$AM$346,BP$22,FALSE),IF(ISNA(VLOOKUP($A155,'Success Asset Classes'!$B$15:$BD$377,BP$21,FALSE)),VLOOKUP(MID($A155,4,5),'Project splits'!$C$5:$AM$346,BP$22,FALSE),VLOOKUP($A155,'Success Asset Classes'!$B$15:$BD$377,BP$21,FALSE)))</f>
        <v>0</v>
      </c>
      <c r="BQ155" s="230">
        <f>IF($AR155=0,VLOOKUP(MID($A155,4,5),'Project splits'!$C$5:$AM$346,BQ$22,FALSE),IF(ISNA(VLOOKUP($A155,'Success Asset Classes'!$B$15:$BD$377,BQ$21,FALSE)),VLOOKUP(MID($A155,4,5),'Project splits'!$C$5:$AM$346,BQ$22,FALSE),VLOOKUP($A155,'Success Asset Classes'!$B$15:$BD$377,BQ$21,FALSE)))</f>
        <v>0</v>
      </c>
      <c r="BR155" s="230">
        <f>IF($AR155=0,VLOOKUP(MID($A155,4,5),'Project splits'!$C$5:$AM$346,BR$22,FALSE),IF(ISNA(VLOOKUP($A155,'Success Asset Classes'!$B$15:$BD$377,BR$21,FALSE)),VLOOKUP(MID($A155,4,5),'Project splits'!$C$5:$AM$346,BR$22,FALSE),VLOOKUP($A155,'Success Asset Classes'!$B$15:$BD$377,BR$21,FALSE)))</f>
        <v>0</v>
      </c>
      <c r="BS155" s="247">
        <f t="shared" si="59"/>
        <v>1</v>
      </c>
      <c r="BT155" s="249">
        <f>1+IF(ISNA(VLOOKUP($A155,'Project labour content'!$A$7:$D$255,'Project labour content'!$D$1,FALSE)),VLOOKUP($D155,'Project labour content'!$F$6:$G$15,'Project labour content'!$G$1,FALSE),VLOOKUP($A155,'Project labour content'!$A$7:$D$255,'Project labour content'!$D$1,FALSE))*LabEsc22*1</f>
        <v>1.0013318856571749</v>
      </c>
      <c r="BU155" s="249">
        <f>1+IF(ISNA(VLOOKUP($A155,'Project labour content'!$A$7:$D$255,'Project labour content'!$D$1,FALSE)),VLOOKUP($D155,'Project labour content'!$F$6:$G$15,'Project labour content'!$G$1,FALSE),VLOOKUP($A155,'Project labour content'!$A$7:$D$255,'Project labour content'!$D$1,FALSE))*LabEsc23*1</f>
        <v>1.0026701643655043</v>
      </c>
      <c r="BV155" s="249">
        <f>1+IF(ISNA(VLOOKUP($A155,'Project labour content'!$A$7:$D$255,'Project labour content'!$D$1,FALSE)),VLOOKUP($D155,'Project labour content'!$F$6:$G$15,'Project labour content'!$G$1,FALSE),VLOOKUP($A155,'Project labour content'!$A$7:$D$255,'Project labour content'!$D$1,FALSE))*LabEsc24*1</f>
        <v>1.0039308229087507</v>
      </c>
      <c r="BW155" s="249">
        <f>1+IF(ISNA(VLOOKUP($A155,'Project labour content'!$A$7:$D$255,'Project labour content'!$D$1,FALSE)),VLOOKUP($D155,'Project labour content'!$F$6:$G$15,'Project labour content'!$G$1,FALSE),VLOOKUP($A155,'Project labour content'!$A$7:$D$255,'Project labour content'!$D$1,FALSE))*LabEsc25*1</f>
        <v>1.0056192649176718</v>
      </c>
      <c r="BX155" s="249">
        <f>1+IF(ISNA(VLOOKUP($A155,'Project labour content'!$A$7:$D$255,'Project labour content'!$D$1,FALSE)),VLOOKUP($D155,'Project labour content'!$F$6:$G$15,'Project labour content'!$G$1,FALSE),VLOOKUP($A155,'Project labour content'!$A$7:$D$255,'Project labour content'!$D$1,FALSE))*LabEsc26*1</f>
        <v>1.0074593853003944</v>
      </c>
      <c r="BY155" s="249">
        <f>1+IF(ISNA(VLOOKUP($A155,'Project labour content'!$A$7:$D$255,'Project labour content'!$D$1,FALSE)),VLOOKUP($D155,'Project labour content'!$F$6:$G$15,'Project labour content'!$G$1,FALSE),VLOOKUP($A155,'Project labour content'!$A$7:$D$255,'Project labour content'!$D$1,FALSE))*LabEsc27*1</f>
        <v>1.0085991275559085</v>
      </c>
      <c r="BZ155" s="249">
        <f>1+IF(ISNA(VLOOKUP($A155,'Project labour content'!$A$7:$D$255,'Project labour content'!$D$1,FALSE)),VLOOKUP($D155,'Project labour content'!$F$6:$G$15,'Project labour content'!$G$1,FALSE),VLOOKUP($A155,'Project labour content'!$A$7:$D$255,'Project labour content'!$D$1,FALSE))*LabEsc28*1</f>
        <v>1.0094573534743105</v>
      </c>
      <c r="CA155" s="249">
        <f>1+IF(ISNA(VLOOKUP($A155,'Project labour content'!$A$7:$D$255,'Project labour content'!$D$1,FALSE)),VLOOKUP($D155,'Project labour content'!$F$6:$G$15,'Project labour content'!$G$1,FALSE),VLOOKUP($A155,'Project labour content'!$A$7:$D$255,'Project labour content'!$D$1,FALSE))*LabEsc29*1</f>
        <v>1.0108346344281622</v>
      </c>
      <c r="CB155" s="250" t="str">
        <f>IF(ISNA(VLOOKUP($A155,'Project labour content'!$A$7:$D$255,'Project labour content'!$D$1,FALSE)),"Category","Project")</f>
        <v>Project</v>
      </c>
      <c r="CD155" s="247" t="str">
        <f t="shared" si="60"/>
        <v>12115</v>
      </c>
      <c r="CE155" s="3"/>
    </row>
    <row r="156" spans="1:83" x14ac:dyDescent="0.15">
      <c r="A156" s="11" t="s">
        <v>232</v>
      </c>
      <c r="B156" s="11" t="str">
        <f>VLOOKUP($A156,'Incurred Real 2022$'!$A$25:$AC$426,'Incurred Real 2022$'!B$1,FALSE)</f>
        <v>Generator Replacement 300 Pirie St 2021-22</v>
      </c>
      <c r="C156" s="11" t="str">
        <f>VLOOKUP($A156,'Incurred Real 2022$'!$A$25:$AC$426,'Incurred Real 2022$'!C$1,FALSE)</f>
        <v>ExAnte</v>
      </c>
      <c r="D156" s="11" t="str">
        <f>VLOOKUP($A156,'Incurred Real 2022$'!$A$25:$AC$426,'Incurred Real 2022$'!D$1,FALSE)</f>
        <v>Facilities</v>
      </c>
      <c r="E156" s="11" t="str">
        <f>VLOOKUP($A156,'Incurred Real 2022$'!$A$25:$AC$426,'Incurred Real 2022$'!E$1,FALSE)</f>
        <v>Active</v>
      </c>
      <c r="F156" s="105" t="str">
        <f>IF(VLOOKUP($A156,'Incurred Real 2022$'!$A$25:$AC$426,'Incurred Real 2022$'!F$1,FALSE)=0,"",VLOOKUP($A156,'Incurred Real 2022$'!$A$25:$AC$426,'Incurred Real 2022$'!F$1,FALSE))</f>
        <v/>
      </c>
      <c r="G156" s="105" t="str">
        <f>IF(VLOOKUP($A156,'Incurred Real 2022$'!$A$25:$AC$426,'Incurred Real 2022$'!G$1,FALSE)=0,"",VLOOKUP($A156,'Incurred Real 2022$'!$A$25:$AC$426,'Incurred Real 2022$'!G$1,FALSE))</f>
        <v/>
      </c>
      <c r="H156" s="105" t="str">
        <f>IF(VLOOKUP($A156,'Incurred Real 2022$'!$A$25:$AC$426,'Incurred Real 2022$'!H$1,FALSE)=0,"",VLOOKUP($A156,'Incurred Real 2022$'!$A$25:$AC$426,'Incurred Real 2022$'!H$1,FALSE))</f>
        <v/>
      </c>
      <c r="I156" s="105" t="str">
        <f>IF(VLOOKUP($A156,'Incurred Real 2022$'!$A$25:$AC$426,'Incurred Real 2022$'!I$1,FALSE)=0,"",VLOOKUP($A156,'Incurred Real 2022$'!$A$25:$AC$426,'Incurred Real 2022$'!I$1,FALSE))</f>
        <v/>
      </c>
      <c r="J156" s="105" t="str">
        <f>IF(VLOOKUP($A156,'Incurred Real 2022$'!$A$25:$AC$426,'Incurred Real 2022$'!J$1,FALSE)=0,"",VLOOKUP($A156,'Incurred Real 2022$'!$A$25:$AC$426,'Incurred Real 2022$'!J$1,FALSE))</f>
        <v/>
      </c>
      <c r="K156" s="105" t="str">
        <f>IF(VLOOKUP($A156,'Incurred Real 2022$'!$A$25:$AC$426,'Incurred Real 2022$'!K$1,FALSE)=0,"",VLOOKUP($A156,'Incurred Real 2022$'!$A$25:$AC$426,'Incurred Real 2022$'!K$1,FALSE))</f>
        <v/>
      </c>
      <c r="L156" s="105" t="str">
        <f>IF(VLOOKUP($A156,'Incurred Real 2022$'!$A$25:$AC$426,'Incurred Real 2022$'!L$1,FALSE)=0,"",VLOOKUP($A156,'Incurred Real 2022$'!$A$25:$AC$426,'Incurred Real 2022$'!L$1,FALSE))</f>
        <v/>
      </c>
      <c r="M156" s="105" t="str">
        <f>IF(VLOOKUP($A156,'Incurred Real 2022$'!$A$25:$AC$426,'Incurred Real 2022$'!M$1,FALSE)=0,"",VLOOKUP($A156,'Incurred Real 2022$'!$A$25:$AC$426,'Incurred Real 2022$'!M$1,FALSE))</f>
        <v/>
      </c>
      <c r="N156" s="105" t="str">
        <f>IF(VLOOKUP($A156,'Incurred Real 2022$'!$A$25:$AC$426,'Incurred Real 2022$'!N$1,FALSE)=0,"",VLOOKUP($A156,'Incurred Real 2022$'!$A$25:$AC$426,'Incurred Real 2022$'!N$1,FALSE))</f>
        <v/>
      </c>
      <c r="O156" s="105" t="str">
        <f>IF(VLOOKUP($A156,'Incurred Real 2022$'!$A$25:$AC$426,'Incurred Real 2022$'!O$1,FALSE)=0,"",VLOOKUP($A156,'Incurred Real 2022$'!$A$25:$AC$426,'Incurred Real 2022$'!O$1,FALSE))</f>
        <v/>
      </c>
      <c r="P156" s="105" t="str">
        <f>IF(VLOOKUP($A156,'Incurred Real 2022$'!$A$25:$AC$426,'Incurred Real 2022$'!P$1,FALSE)=0,"",VLOOKUP($A156,'Incurred Real 2022$'!$A$25:$AC$426,'Incurred Real 2022$'!P$1,FALSE))</f>
        <v/>
      </c>
      <c r="Q156" s="105" t="str">
        <f>IF(VLOOKUP($A156,'Incurred Real 2022$'!$A$25:$AC$426,'Incurred Real 2022$'!Q$1,FALSE)=0,"",VLOOKUP($A156,'Incurred Real 2022$'!$A$25:$AC$426,'Incurred Real 2022$'!Q$1,FALSE))</f>
        <v/>
      </c>
      <c r="R156" s="105" t="str">
        <f>IF(VLOOKUP($A156,'Incurred Real 2022$'!$A$25:$AC$426,'Incurred Real 2022$'!R$1,FALSE)=0,"",VLOOKUP($A156,'Incurred Real 2022$'!$A$25:$AC$426,'Incurred Real 2022$'!R$1,FALSE))</f>
        <v/>
      </c>
      <c r="S156" s="105" t="str">
        <f>IF(VLOOKUP($A156,'Incurred Real 2022$'!$A$25:$AC$426,'Incurred Real 2022$'!S$1,FALSE)=0,"",VLOOKUP($A156,'Incurred Real 2022$'!$A$25:$AC$426,'Incurred Real 2022$'!S$1,FALSE))</f>
        <v/>
      </c>
      <c r="T156" s="105" t="str">
        <f>IF(VLOOKUP($A156,'Incurred Real 2022$'!$A$25:$AC$426,'Incurred Real 2022$'!T$1,FALSE)=0,"",VLOOKUP($A156,'Incurred Real 2022$'!$A$25:$AC$426,'Incurred Real 2022$'!T$1,FALSE))</f>
        <v/>
      </c>
      <c r="U156" s="105" t="str">
        <f>IF(VLOOKUP($A156,'Incurred Real 2022$'!$A$25:$AC$426,'Incurred Real 2022$'!U$1,FALSE)=0,"",VLOOKUP($A156,'Incurred Real 2022$'!$A$25:$AC$426,'Incurred Real 2022$'!U$1,FALSE))</f>
        <v/>
      </c>
      <c r="V156" s="13">
        <f>IF(ISTEXT(VLOOKUP($A156,'Incurred Real 2022$'!$A$25:$AC$426,'Incurred Real 2022$'!V$1,FALSE)),"",(VLOOKUP($A156,'Incurred Real 2022$'!$A$25:$AC$426,'Incurred Real 2022$'!V$1,FALSE))*BT156*Incurred_Real!V$15)</f>
        <v>101430.14496629732</v>
      </c>
      <c r="W156" s="13">
        <f>IF(ISTEXT(VLOOKUP($A156,'Incurred Real 2022$'!$A$25:$AC$426,'Incurred Real 2022$'!W$1,FALSE)),"",(VLOOKUP($A156,'Incurred Real 2022$'!$A$25:$AC$426,'Incurred Real 2022$'!W$1,FALSE))*BU156*Incurred_Real!W$15)</f>
        <v>260552.4163984255</v>
      </c>
      <c r="X156" s="220" t="str">
        <f>IF(ISTEXT(VLOOKUP($A156,'Incurred Real 2022$'!$A$25:$AC$426,'Incurred Real 2022$'!X$1,FALSE)),"",(VLOOKUP($A156,'Incurred Real 2022$'!$A$25:$AC$426,'Incurred Real 2022$'!X$1,FALSE))*BV156*Incurred_Real!X$15)</f>
        <v/>
      </c>
      <c r="Y156" s="217" t="str">
        <f>IF(ISTEXT(VLOOKUP($A156,'Incurred Real 2022$'!$A$25:$AC$426,'Incurred Real 2022$'!Y$1,FALSE)),"",(VLOOKUP($A156,'Incurred Real 2022$'!$A$25:$AC$426,'Incurred Real 2022$'!Y$1,FALSE))*BW156*Incurred_Real!Y$15)</f>
        <v/>
      </c>
      <c r="Z156" s="13" t="str">
        <f>IF(ISTEXT(VLOOKUP($A156,'Incurred Real 2022$'!$A$25:$AC$426,'Incurred Real 2022$'!Z$1,FALSE)),"",(VLOOKUP($A156,'Incurred Real 2022$'!$A$25:$AC$426,'Incurred Real 2022$'!Z$1,FALSE))*BX156*Incurred_Real!Z$15)</f>
        <v/>
      </c>
      <c r="AA156" s="13" t="str">
        <f>IF(ISTEXT(VLOOKUP($A156,'Incurred Real 2022$'!$A$25:$AC$426,'Incurred Real 2022$'!AA$1,FALSE)),"",(VLOOKUP($A156,'Incurred Real 2022$'!$A$25:$AC$426,'Incurred Real 2022$'!AA$1,FALSE))*BY156*Incurred_Real!AA$15)</f>
        <v/>
      </c>
      <c r="AB156" s="13" t="str">
        <f>IF(ISTEXT(VLOOKUP($A156,'Incurred Real 2022$'!$A$25:$AC$426,'Incurred Real 2022$'!AB$1,FALSE)),"",(VLOOKUP($A156,'Incurred Real 2022$'!$A$25:$AC$426,'Incurred Real 2022$'!AB$1,FALSE))*BZ156*Incurred_Real!AB$15)</f>
        <v/>
      </c>
      <c r="AC156" s="13" t="str">
        <f>IF(ISTEXT(VLOOKUP($A156,'Incurred Real 2022$'!$A$25:$AC$426,'Incurred Real 2022$'!AC$1,FALSE)),"",(VLOOKUP($A156,'Incurred Real 2022$'!$A$25:$AC$426,'Incurred Real 2022$'!AC$1,FALSE))*CA156*Incurred_Real!AC$15)</f>
        <v/>
      </c>
      <c r="AD156" s="221">
        <f t="shared" si="55"/>
        <v>361982.56136472279</v>
      </c>
      <c r="AE156" s="221">
        <f t="shared" si="56"/>
        <v>361982.56136472279</v>
      </c>
      <c r="AF156" s="239">
        <f t="shared" si="61"/>
        <v>407556.13211919594</v>
      </c>
      <c r="AG156" s="222">
        <f t="shared" si="57"/>
        <v>361982.56136472279</v>
      </c>
      <c r="AH156" s="223">
        <f t="shared" si="64"/>
        <v>1.1258999068426243</v>
      </c>
      <c r="AI156" s="224">
        <f t="shared" si="58"/>
        <v>2023</v>
      </c>
      <c r="AJ156" s="225">
        <f>VLOOKUP($A156,Project_Commissioning!$C$4:$H$355,Project_Commissioning!F$1,FALSE)</f>
        <v>45064</v>
      </c>
      <c r="AK156" s="226">
        <f>VLOOKUP($A156,Project_Commissioning!$C$4:$H$355,Project_Commissioning!G$1,FALSE)</f>
        <v>2023</v>
      </c>
      <c r="AL156" s="225" t="str">
        <f>IF(VLOOKUP($A156,Project_Commissioning!$C$4:$H$355,Project_Commissioning!H$1,FALSE)=0,"",VLOOKUP($A156,Project_Commissioning!$C$4:$H$355,Project_Commissioning!H$1,FALSE))</f>
        <v/>
      </c>
      <c r="AM156" s="237">
        <f t="shared" si="62"/>
        <v>361982.56136472279</v>
      </c>
      <c r="AN156" s="221" cm="1">
        <f t="array" ref="AN156">IF(ROUND(AE156,0)=0,0,LOOKUP(2,1/(F156:AC156&lt;&gt;""),F156:AC156))</f>
        <v>260552.4163984255</v>
      </c>
      <c r="AO156" s="221">
        <f t="shared" si="63"/>
        <v>361982.56136472279</v>
      </c>
      <c r="AP156" s="79"/>
      <c r="AQ156" s="20"/>
      <c r="AR156" s="245">
        <f>IF(ISNA(VLOOKUP($A156,'Success Asset Classes'!$B$15:$AA$114,'Success Asset Classes'!$AA$1,FALSE)),0,VLOOKUP($A156,'Success Asset Classes'!$B$15:$AA$114,'Success Asset Classes'!$AA$1,FALSE))</f>
        <v>0</v>
      </c>
      <c r="AS156" s="230">
        <f>IF($AR156=0,VLOOKUP(MID($A156,4,5),'Project splits'!$C$5:$AM$346,AS$22,FALSE),IF(ISNA(VLOOKUP($A156,'Success Asset Classes'!$B$15:$BD$377,AS$21,FALSE)),VLOOKUP(MID($A156,4,5),'Project splits'!$C$5:$AM$346,AS$22,FALSE),VLOOKUP($A156,'Success Asset Classes'!$B$15:$BD$377,AS$21,FALSE)))</f>
        <v>1</v>
      </c>
      <c r="AT156" s="230">
        <f>IF($AR156=0,VLOOKUP(MID($A156,4,5),'Project splits'!$C$5:$AM$346,AT$22,FALSE),IF(ISNA(VLOOKUP($A156,'Success Asset Classes'!$B$15:$BD$377,AT$21,FALSE)),VLOOKUP(MID($A156,4,5),'Project splits'!$C$5:$AM$346,AT$22,FALSE),VLOOKUP($A156,'Success Asset Classes'!$B$15:$BD$377,AT$21,FALSE)))</f>
        <v>0</v>
      </c>
      <c r="AU156" s="230">
        <f>IF($AR156=0,VLOOKUP(MID($A156,4,5),'Project splits'!$C$5:$AM$346,AU$22,FALSE),IF(ISNA(VLOOKUP($A156,'Success Asset Classes'!$B$15:$BD$377,AU$21,FALSE)),VLOOKUP(MID($A156,4,5),'Project splits'!$C$5:$AM$346,AU$22,FALSE),VLOOKUP($A156,'Success Asset Classes'!$B$15:$BD$377,AU$21,FALSE)))</f>
        <v>0</v>
      </c>
      <c r="AV156" s="230">
        <f>IF($AR156=0,VLOOKUP(MID($A156,4,5),'Project splits'!$C$5:$AM$346,AV$22,FALSE),IF(ISNA(VLOOKUP($A156,'Success Asset Classes'!$B$15:$BD$377,AV$21,FALSE)),VLOOKUP(MID($A156,4,5),'Project splits'!$C$5:$AM$346,AV$22,FALSE),VLOOKUP($A156,'Success Asset Classes'!$B$15:$BD$377,AV$21,FALSE)))</f>
        <v>0</v>
      </c>
      <c r="AW156" s="230">
        <f>IF($AR156=0,VLOOKUP(MID($A156,4,5),'Project splits'!$C$5:$AM$346,AW$22,FALSE),IF(ISNA(VLOOKUP($A156,'Success Asset Classes'!$B$15:$BD$377,AW$21,FALSE)),VLOOKUP(MID($A156,4,5),'Project splits'!$C$5:$AM$346,AW$22,FALSE),VLOOKUP($A156,'Success Asset Classes'!$B$15:$BD$377,AW$21,FALSE)))</f>
        <v>0</v>
      </c>
      <c r="AX156" s="230">
        <f>IF($AR156=0,VLOOKUP(MID($A156,4,5),'Project splits'!$C$5:$AM$346,AX$22,FALSE),IF(ISNA(VLOOKUP($A156,'Success Asset Classes'!$B$15:$BD$377,AX$21,FALSE)),VLOOKUP(MID($A156,4,5),'Project splits'!$C$5:$AM$346,AX$22,FALSE),VLOOKUP($A156,'Success Asset Classes'!$B$15:$BD$377,AX$21,FALSE)))</f>
        <v>0</v>
      </c>
      <c r="AY156" s="230">
        <f>IF($AR156=0,VLOOKUP(MID($A156,4,5),'Project splits'!$C$5:$AM$346,AY$22,FALSE),IF(ISNA(VLOOKUP($A156,'Success Asset Classes'!$B$15:$BD$377,AY$21,FALSE)),VLOOKUP(MID($A156,4,5),'Project splits'!$C$5:$AM$346,AY$22,FALSE),VLOOKUP($A156,'Success Asset Classes'!$B$15:$BD$377,AY$21,FALSE)))</f>
        <v>0</v>
      </c>
      <c r="AZ156" s="230">
        <f>IF($AR156=0,VLOOKUP(MID($A156,4,5),'Project splits'!$C$5:$AM$346,AZ$22,FALSE),IF(ISNA(VLOOKUP($A156,'Success Asset Classes'!$B$15:$BD$377,AZ$21,FALSE)),VLOOKUP(MID($A156,4,5),'Project splits'!$C$5:$AM$346,AZ$22,FALSE),VLOOKUP($A156,'Success Asset Classes'!$B$15:$BD$377,AZ$21,FALSE)))</f>
        <v>0</v>
      </c>
      <c r="BA156" s="230">
        <f>IF($AR156=0,VLOOKUP(MID($A156,4,5),'Project splits'!$C$5:$AM$346,BA$22,FALSE),IF(ISNA(VLOOKUP($A156,'Success Asset Classes'!$B$15:$BD$377,BA$21,FALSE)),VLOOKUP(MID($A156,4,5),'Project splits'!$C$5:$AM$346,BA$22,FALSE),VLOOKUP($A156,'Success Asset Classes'!$B$15:$BD$377,BA$21,FALSE)))</f>
        <v>0</v>
      </c>
      <c r="BB156" s="230">
        <f>IF($AR156=0,VLOOKUP(MID($A156,4,5),'Project splits'!$C$5:$AM$346,BB$22,FALSE),IF(ISNA(VLOOKUP($A156,'Success Asset Classes'!$B$15:$BD$377,BB$21,FALSE)),VLOOKUP(MID($A156,4,5),'Project splits'!$C$5:$AM$346,BB$22,FALSE),VLOOKUP($A156,'Success Asset Classes'!$B$15:$BD$377,BB$21,FALSE)))</f>
        <v>0</v>
      </c>
      <c r="BC156" s="230">
        <f>IF($AR156=0,VLOOKUP(MID($A156,4,5),'Project splits'!$C$5:$AM$346,BC$22,FALSE),IF(ISNA(VLOOKUP($A156,'Success Asset Classes'!$B$15:$BD$377,BC$21,FALSE)),VLOOKUP(MID($A156,4,5),'Project splits'!$C$5:$AM$346,BC$22,FALSE),VLOOKUP($A156,'Success Asset Classes'!$B$15:$BD$377,BC$21,FALSE)))</f>
        <v>0</v>
      </c>
      <c r="BD156" s="230">
        <f>IF($AR156=0,VLOOKUP(MID($A156,4,5),'Project splits'!$C$5:$AM$346,BD$22,FALSE),IF(ISNA(VLOOKUP($A156,'Success Asset Classes'!$B$15:$BD$377,BD$21,FALSE)),VLOOKUP(MID($A156,4,5),'Project splits'!$C$5:$AM$346,BD$22,FALSE),VLOOKUP($A156,'Success Asset Classes'!$B$15:$BD$377,BD$21,FALSE)))</f>
        <v>0</v>
      </c>
      <c r="BE156" s="230">
        <f>IF($AR156=0,VLOOKUP(MID($A156,4,5),'Project splits'!$C$5:$AM$346,BE$22,FALSE),IF(ISNA(VLOOKUP($A156,'Success Asset Classes'!$B$15:$BD$377,BE$21,FALSE)),VLOOKUP(MID($A156,4,5),'Project splits'!$C$5:$AM$346,BE$22,FALSE),VLOOKUP($A156,'Success Asset Classes'!$B$15:$BD$377,BE$21,FALSE)))</f>
        <v>0</v>
      </c>
      <c r="BF156" s="230">
        <f>IF($AR156=0,VLOOKUP(MID($A156,4,5),'Project splits'!$C$5:$AM$346,BF$22,FALSE),IF(ISNA(VLOOKUP($A156,'Success Asset Classes'!$B$15:$BD$377,BF$21,FALSE)),VLOOKUP(MID($A156,4,5),'Project splits'!$C$5:$AM$346,BF$22,FALSE),VLOOKUP($A156,'Success Asset Classes'!$B$15:$BD$377,BF$21,FALSE)))</f>
        <v>0</v>
      </c>
      <c r="BG156" s="230">
        <f>IF($AR156=0,VLOOKUP(MID($A156,4,5),'Project splits'!$C$5:$AM$346,BG$22,FALSE),IF(ISNA(VLOOKUP($A156,'Success Asset Classes'!$B$15:$BD$377,BG$21,FALSE)),VLOOKUP(MID($A156,4,5),'Project splits'!$C$5:$AM$346,BG$22,FALSE),VLOOKUP($A156,'Success Asset Classes'!$B$15:$BD$377,BG$21,FALSE)))</f>
        <v>0</v>
      </c>
      <c r="BH156" s="230">
        <f>IF($AR156=0,VLOOKUP(MID($A156,4,5),'Project splits'!$C$5:$AM$346,BH$22,FALSE),IF(ISNA(VLOOKUP($A156,'Success Asset Classes'!$B$15:$BD$377,BH$21,FALSE)),VLOOKUP(MID($A156,4,5),'Project splits'!$C$5:$AM$346,BH$22,FALSE),VLOOKUP($A156,'Success Asset Classes'!$B$15:$BD$377,BH$21,FALSE)))</f>
        <v>0</v>
      </c>
      <c r="BI156" s="230">
        <f>IF($AR156=0,VLOOKUP(MID($A156,4,5),'Project splits'!$C$5:$AM$346,BI$22,FALSE),IF(ISNA(VLOOKUP($A156,'Success Asset Classes'!$B$15:$BD$377,BI$21,FALSE)),VLOOKUP(MID($A156,4,5),'Project splits'!$C$5:$AM$346,BI$22,FALSE),VLOOKUP($A156,'Success Asset Classes'!$B$15:$BD$377,BI$21,FALSE)))</f>
        <v>0</v>
      </c>
      <c r="BJ156" s="230">
        <f>IF($AR156=0,VLOOKUP(MID($A156,4,5),'Project splits'!$C$5:$AM$346,BJ$22,FALSE),IF(ISNA(VLOOKUP($A156,'Success Asset Classes'!$B$15:$BD$377,BJ$21,FALSE)),VLOOKUP(MID($A156,4,5),'Project splits'!$C$5:$AM$346,BJ$22,FALSE),VLOOKUP($A156,'Success Asset Classes'!$B$15:$BD$377,BJ$21,FALSE)))</f>
        <v>0</v>
      </c>
      <c r="BK156" s="230">
        <f>IF($AR156=0,VLOOKUP(MID($A156,4,5),'Project splits'!$C$5:$AM$346,BK$22,FALSE),IF(ISNA(VLOOKUP($A156,'Success Asset Classes'!$B$15:$BD$377,BK$21,FALSE)),VLOOKUP(MID($A156,4,5),'Project splits'!$C$5:$AM$346,BK$22,FALSE),VLOOKUP($A156,'Success Asset Classes'!$B$15:$BD$377,BK$21,FALSE)))</f>
        <v>0</v>
      </c>
      <c r="BL156" s="230">
        <f>IF($AR156=0,VLOOKUP(MID($A156,4,5),'Project splits'!$C$5:$AM$346,BL$22,FALSE),IF(ISNA(VLOOKUP($A156,'Success Asset Classes'!$B$15:$BD$377,BL$21,FALSE)),VLOOKUP(MID($A156,4,5),'Project splits'!$C$5:$AM$346,BL$22,FALSE),VLOOKUP($A156,'Success Asset Classes'!$B$15:$BD$377,BL$21,FALSE)))</f>
        <v>0</v>
      </c>
      <c r="BM156" s="230">
        <f>IF($AR156=0,VLOOKUP(MID($A156,4,5),'Project splits'!$C$5:$AM$346,BM$22,FALSE),IF(ISNA(VLOOKUP($A156,'Success Asset Classes'!$B$15:$BD$377,BM$21,FALSE)),VLOOKUP(MID($A156,4,5),'Project splits'!$C$5:$AM$346,BM$22,FALSE),VLOOKUP($A156,'Success Asset Classes'!$B$15:$BD$377,BM$21,FALSE)))</f>
        <v>0</v>
      </c>
      <c r="BN156" s="230">
        <f>IF($AR156=0,VLOOKUP(MID($A156,4,5),'Project splits'!$C$5:$AM$346,BN$22,FALSE),IF(ISNA(VLOOKUP($A156,'Success Asset Classes'!$B$15:$BD$377,BN$21,FALSE)),VLOOKUP(MID($A156,4,5),'Project splits'!$C$5:$AM$346,BN$22,FALSE),VLOOKUP($A156,'Success Asset Classes'!$B$15:$BD$377,BN$21,FALSE)))</f>
        <v>0</v>
      </c>
      <c r="BO156" s="230">
        <f>IF($AR156=0,VLOOKUP(MID($A156,4,5),'Project splits'!$C$5:$AM$346,BO$22,FALSE),IF(ISNA(VLOOKUP($A156,'Success Asset Classes'!$B$15:$BD$377,BO$21,FALSE)),VLOOKUP(MID($A156,4,5),'Project splits'!$C$5:$AM$346,BO$22,FALSE),VLOOKUP($A156,'Success Asset Classes'!$B$15:$BD$377,BO$21,FALSE)))</f>
        <v>0</v>
      </c>
      <c r="BP156" s="230">
        <f>IF($AR156=0,VLOOKUP(MID($A156,4,5),'Project splits'!$C$5:$AM$346,BP$22,FALSE),IF(ISNA(VLOOKUP($A156,'Success Asset Classes'!$B$15:$BD$377,BP$21,FALSE)),VLOOKUP(MID($A156,4,5),'Project splits'!$C$5:$AM$346,BP$22,FALSE),VLOOKUP($A156,'Success Asset Classes'!$B$15:$BD$377,BP$21,FALSE)))</f>
        <v>0</v>
      </c>
      <c r="BQ156" s="230">
        <f>IF($AR156=0,VLOOKUP(MID($A156,4,5),'Project splits'!$C$5:$AM$346,BQ$22,FALSE),IF(ISNA(VLOOKUP($A156,'Success Asset Classes'!$B$15:$BD$377,BQ$21,FALSE)),VLOOKUP(MID($A156,4,5),'Project splits'!$C$5:$AM$346,BQ$22,FALSE),VLOOKUP($A156,'Success Asset Classes'!$B$15:$BD$377,BQ$21,FALSE)))</f>
        <v>0</v>
      </c>
      <c r="BR156" s="230">
        <f>IF($AR156=0,VLOOKUP(MID($A156,4,5),'Project splits'!$C$5:$AM$346,BR$22,FALSE),IF(ISNA(VLOOKUP($A156,'Success Asset Classes'!$B$15:$BD$377,BR$21,FALSE)),VLOOKUP(MID($A156,4,5),'Project splits'!$C$5:$AM$346,BR$22,FALSE),VLOOKUP($A156,'Success Asset Classes'!$B$15:$BD$377,BR$21,FALSE)))</f>
        <v>0</v>
      </c>
      <c r="BS156" s="247">
        <f t="shared" si="59"/>
        <v>1</v>
      </c>
      <c r="BT156" s="249">
        <f>1+IF(ISNA(VLOOKUP($A156,'Project labour content'!$A$7:$D$255,'Project labour content'!$D$1,FALSE)),VLOOKUP($D156,'Project labour content'!$F$6:$G$15,'Project labour content'!$G$1,FALSE),VLOOKUP($A156,'Project labour content'!$A$7:$D$255,'Project labour content'!$D$1,FALSE))*LabEsc22*1</f>
        <v>1.0010137254426279</v>
      </c>
      <c r="BU156" s="249">
        <f>1+IF(ISNA(VLOOKUP($A156,'Project labour content'!$A$7:$D$255,'Project labour content'!$D$1,FALSE)),VLOOKUP($D156,'Project labour content'!$F$6:$G$15,'Project labour content'!$G$1,FALSE),VLOOKUP($A156,'Project labour content'!$A$7:$D$255,'Project labour content'!$D$1,FALSE))*LabEsc23*1</f>
        <v>1.0020323167673806</v>
      </c>
      <c r="BV156" s="249">
        <f>1+IF(ISNA(VLOOKUP($A156,'Project labour content'!$A$7:$D$255,'Project labour content'!$D$1,FALSE)),VLOOKUP($D156,'Project labour content'!$F$6:$G$15,'Project labour content'!$G$1,FALSE),VLOOKUP($A156,'Project labour content'!$A$7:$D$255,'Project labour content'!$D$1,FALSE))*LabEsc24*1</f>
        <v>1.0029918297952976</v>
      </c>
      <c r="BW156" s="249">
        <f>1+IF(ISNA(VLOOKUP($A156,'Project labour content'!$A$7:$D$255,'Project labour content'!$D$1,FALSE)),VLOOKUP($D156,'Project labour content'!$F$6:$G$15,'Project labour content'!$G$1,FALSE),VLOOKUP($A156,'Project labour content'!$A$7:$D$255,'Project labour content'!$D$1,FALSE))*LabEsc25*1</f>
        <v>1.0042769375773544</v>
      </c>
      <c r="BX156" s="249">
        <f>1+IF(ISNA(VLOOKUP($A156,'Project labour content'!$A$7:$D$255,'Project labour content'!$D$1,FALSE)),VLOOKUP($D156,'Project labour content'!$F$6:$G$15,'Project labour content'!$G$1,FALSE),VLOOKUP($A156,'Project labour content'!$A$7:$D$255,'Project labour content'!$D$1,FALSE))*LabEsc26*1</f>
        <v>1.0056774908751658</v>
      </c>
      <c r="BY156" s="249">
        <f>1+IF(ISNA(VLOOKUP($A156,'Project labour content'!$A$7:$D$255,'Project labour content'!$D$1,FALSE)),VLOOKUP($D156,'Project labour content'!$F$6:$G$15,'Project labour content'!$G$1,FALSE),VLOOKUP($A156,'Project labour content'!$A$7:$D$255,'Project labour content'!$D$1,FALSE))*LabEsc27*1</f>
        <v>1.0065449720408566</v>
      </c>
      <c r="BZ156" s="249">
        <f>1+IF(ISNA(VLOOKUP($A156,'Project labour content'!$A$7:$D$255,'Project labour content'!$D$1,FALSE)),VLOOKUP($D156,'Project labour content'!$F$6:$G$15,'Project labour content'!$G$1,FALSE),VLOOKUP($A156,'Project labour content'!$A$7:$D$255,'Project labour content'!$D$1,FALSE))*LabEsc28*1</f>
        <v>1.0071981853586216</v>
      </c>
      <c r="CA156" s="249">
        <f>1+IF(ISNA(VLOOKUP($A156,'Project labour content'!$A$7:$D$255,'Project labour content'!$D$1,FALSE)),VLOOKUP($D156,'Project labour content'!$F$6:$G$15,'Project labour content'!$G$1,FALSE),VLOOKUP($A156,'Project labour content'!$A$7:$D$255,'Project labour content'!$D$1,FALSE))*LabEsc29*1</f>
        <v>1.008246462090971</v>
      </c>
      <c r="CB156" s="250" t="str">
        <f>IF(ISNA(VLOOKUP($A156,'Project labour content'!$A$7:$D$255,'Project labour content'!$D$1,FALSE)),"Category","Project")</f>
        <v>Project</v>
      </c>
      <c r="CD156" s="247" t="str">
        <f t="shared" si="60"/>
        <v>12204</v>
      </c>
      <c r="CE156" s="3"/>
    </row>
    <row r="157" spans="1:83" x14ac:dyDescent="0.15">
      <c r="A157" s="11" t="s">
        <v>233</v>
      </c>
      <c r="B157" s="11" t="str">
        <f>VLOOKUP($A157,'Incurred Real 2022$'!$A$25:$AC$426,'Incurred Real 2022$'!B$1,FALSE)</f>
        <v>Furniture and Gen Bldg Upgrades 2021-22</v>
      </c>
      <c r="C157" s="11" t="str">
        <f>VLOOKUP($A157,'Incurred Real 2022$'!$A$25:$AC$426,'Incurred Real 2022$'!C$1,FALSE)</f>
        <v>ExAnte</v>
      </c>
      <c r="D157" s="11" t="str">
        <f>VLOOKUP($A157,'Incurred Real 2022$'!$A$25:$AC$426,'Incurred Real 2022$'!D$1,FALSE)</f>
        <v>Facilities</v>
      </c>
      <c r="E157" s="11" t="str">
        <f>VLOOKUP($A157,'Incurred Real 2022$'!$A$25:$AC$426,'Incurred Real 2022$'!E$1,FALSE)</f>
        <v>Active</v>
      </c>
      <c r="F157" s="105" t="str">
        <f>IF(VLOOKUP($A157,'Incurred Real 2022$'!$A$25:$AC$426,'Incurred Real 2022$'!F$1,FALSE)=0,"",VLOOKUP($A157,'Incurred Real 2022$'!$A$25:$AC$426,'Incurred Real 2022$'!F$1,FALSE))</f>
        <v/>
      </c>
      <c r="G157" s="105" t="str">
        <f>IF(VLOOKUP($A157,'Incurred Real 2022$'!$A$25:$AC$426,'Incurred Real 2022$'!G$1,FALSE)=0,"",VLOOKUP($A157,'Incurred Real 2022$'!$A$25:$AC$426,'Incurred Real 2022$'!G$1,FALSE))</f>
        <v/>
      </c>
      <c r="H157" s="105" t="str">
        <f>IF(VLOOKUP($A157,'Incurred Real 2022$'!$A$25:$AC$426,'Incurred Real 2022$'!H$1,FALSE)=0,"",VLOOKUP($A157,'Incurred Real 2022$'!$A$25:$AC$426,'Incurred Real 2022$'!H$1,FALSE))</f>
        <v/>
      </c>
      <c r="I157" s="105" t="str">
        <f>IF(VLOOKUP($A157,'Incurred Real 2022$'!$A$25:$AC$426,'Incurred Real 2022$'!I$1,FALSE)=0,"",VLOOKUP($A157,'Incurred Real 2022$'!$A$25:$AC$426,'Incurred Real 2022$'!I$1,FALSE))</f>
        <v/>
      </c>
      <c r="J157" s="105" t="str">
        <f>IF(VLOOKUP($A157,'Incurred Real 2022$'!$A$25:$AC$426,'Incurred Real 2022$'!J$1,FALSE)=0,"",VLOOKUP($A157,'Incurred Real 2022$'!$A$25:$AC$426,'Incurred Real 2022$'!J$1,FALSE))</f>
        <v/>
      </c>
      <c r="K157" s="105" t="str">
        <f>IF(VLOOKUP($A157,'Incurred Real 2022$'!$A$25:$AC$426,'Incurred Real 2022$'!K$1,FALSE)=0,"",VLOOKUP($A157,'Incurred Real 2022$'!$A$25:$AC$426,'Incurred Real 2022$'!K$1,FALSE))</f>
        <v/>
      </c>
      <c r="L157" s="105" t="str">
        <f>IF(VLOOKUP($A157,'Incurred Real 2022$'!$A$25:$AC$426,'Incurred Real 2022$'!L$1,FALSE)=0,"",VLOOKUP($A157,'Incurred Real 2022$'!$A$25:$AC$426,'Incurred Real 2022$'!L$1,FALSE))</f>
        <v/>
      </c>
      <c r="M157" s="105" t="str">
        <f>IF(VLOOKUP($A157,'Incurred Real 2022$'!$A$25:$AC$426,'Incurred Real 2022$'!M$1,FALSE)=0,"",VLOOKUP($A157,'Incurred Real 2022$'!$A$25:$AC$426,'Incurred Real 2022$'!M$1,FALSE))</f>
        <v/>
      </c>
      <c r="N157" s="105" t="str">
        <f>IF(VLOOKUP($A157,'Incurred Real 2022$'!$A$25:$AC$426,'Incurred Real 2022$'!N$1,FALSE)=0,"",VLOOKUP($A157,'Incurred Real 2022$'!$A$25:$AC$426,'Incurred Real 2022$'!N$1,FALSE))</f>
        <v/>
      </c>
      <c r="O157" s="105" t="str">
        <f>IF(VLOOKUP($A157,'Incurred Real 2022$'!$A$25:$AC$426,'Incurred Real 2022$'!O$1,FALSE)=0,"",VLOOKUP($A157,'Incurred Real 2022$'!$A$25:$AC$426,'Incurred Real 2022$'!O$1,FALSE))</f>
        <v/>
      </c>
      <c r="P157" s="105" t="str">
        <f>IF(VLOOKUP($A157,'Incurred Real 2022$'!$A$25:$AC$426,'Incurred Real 2022$'!P$1,FALSE)=0,"",VLOOKUP($A157,'Incurred Real 2022$'!$A$25:$AC$426,'Incurred Real 2022$'!P$1,FALSE))</f>
        <v/>
      </c>
      <c r="Q157" s="105" t="str">
        <f>IF(VLOOKUP($A157,'Incurred Real 2022$'!$A$25:$AC$426,'Incurred Real 2022$'!Q$1,FALSE)=0,"",VLOOKUP($A157,'Incurred Real 2022$'!$A$25:$AC$426,'Incurred Real 2022$'!Q$1,FALSE))</f>
        <v/>
      </c>
      <c r="R157" s="105" t="str">
        <f>IF(VLOOKUP($A157,'Incurred Real 2022$'!$A$25:$AC$426,'Incurred Real 2022$'!R$1,FALSE)=0,"",VLOOKUP($A157,'Incurred Real 2022$'!$A$25:$AC$426,'Incurred Real 2022$'!R$1,FALSE))</f>
        <v/>
      </c>
      <c r="S157" s="105" t="str">
        <f>IF(VLOOKUP($A157,'Incurred Real 2022$'!$A$25:$AC$426,'Incurred Real 2022$'!S$1,FALSE)=0,"",VLOOKUP($A157,'Incurred Real 2022$'!$A$25:$AC$426,'Incurred Real 2022$'!S$1,FALSE))</f>
        <v/>
      </c>
      <c r="T157" s="105" t="str">
        <f>IF(VLOOKUP($A157,'Incurred Real 2022$'!$A$25:$AC$426,'Incurred Real 2022$'!T$1,FALSE)=0,"",VLOOKUP($A157,'Incurred Real 2022$'!$A$25:$AC$426,'Incurred Real 2022$'!T$1,FALSE))</f>
        <v/>
      </c>
      <c r="U157" s="105" t="str">
        <f>IF(VLOOKUP($A157,'Incurred Real 2022$'!$A$25:$AC$426,'Incurred Real 2022$'!U$1,FALSE)=0,"",VLOOKUP($A157,'Incurred Real 2022$'!$A$25:$AC$426,'Incurred Real 2022$'!U$1,FALSE))</f>
        <v/>
      </c>
      <c r="V157" s="13">
        <f>IF(ISTEXT(VLOOKUP($A157,'Incurred Real 2022$'!$A$25:$AC$426,'Incurred Real 2022$'!V$1,FALSE)),"",(VLOOKUP($A157,'Incurred Real 2022$'!$A$25:$AC$426,'Incurred Real 2022$'!V$1,FALSE))*BT157*Incurred_Real!V$15)</f>
        <v>383078.06218797981</v>
      </c>
      <c r="W157" s="13">
        <f>IF(ISTEXT(VLOOKUP($A157,'Incurred Real 2022$'!$A$25:$AC$426,'Incurred Real 2022$'!W$1,FALSE)),"",(VLOOKUP($A157,'Incurred Real 2022$'!$A$25:$AC$426,'Incurred Real 2022$'!W$1,FALSE))*BU157*Incurred_Real!W$15)</f>
        <v>876.90080573979697</v>
      </c>
      <c r="X157" s="220" t="str">
        <f>IF(ISTEXT(VLOOKUP($A157,'Incurred Real 2022$'!$A$25:$AC$426,'Incurred Real 2022$'!X$1,FALSE)),"",(VLOOKUP($A157,'Incurred Real 2022$'!$A$25:$AC$426,'Incurred Real 2022$'!X$1,FALSE))*BV157*Incurred_Real!X$15)</f>
        <v/>
      </c>
      <c r="Y157" s="217" t="str">
        <f>IF(ISTEXT(VLOOKUP($A157,'Incurred Real 2022$'!$A$25:$AC$426,'Incurred Real 2022$'!Y$1,FALSE)),"",(VLOOKUP($A157,'Incurred Real 2022$'!$A$25:$AC$426,'Incurred Real 2022$'!Y$1,FALSE))*BW157*Incurred_Real!Y$15)</f>
        <v/>
      </c>
      <c r="Z157" s="13" t="str">
        <f>IF(ISTEXT(VLOOKUP($A157,'Incurred Real 2022$'!$A$25:$AC$426,'Incurred Real 2022$'!Z$1,FALSE)),"",(VLOOKUP($A157,'Incurred Real 2022$'!$A$25:$AC$426,'Incurred Real 2022$'!Z$1,FALSE))*BX157*Incurred_Real!Z$15)</f>
        <v/>
      </c>
      <c r="AA157" s="13" t="str">
        <f>IF(ISTEXT(VLOOKUP($A157,'Incurred Real 2022$'!$A$25:$AC$426,'Incurred Real 2022$'!AA$1,FALSE)),"",(VLOOKUP($A157,'Incurred Real 2022$'!$A$25:$AC$426,'Incurred Real 2022$'!AA$1,FALSE))*BY157*Incurred_Real!AA$15)</f>
        <v/>
      </c>
      <c r="AB157" s="13" t="str">
        <f>IF(ISTEXT(VLOOKUP($A157,'Incurred Real 2022$'!$A$25:$AC$426,'Incurred Real 2022$'!AB$1,FALSE)),"",(VLOOKUP($A157,'Incurred Real 2022$'!$A$25:$AC$426,'Incurred Real 2022$'!AB$1,FALSE))*BZ157*Incurred_Real!AB$15)</f>
        <v/>
      </c>
      <c r="AC157" s="13" t="str">
        <f>IF(ISTEXT(VLOOKUP($A157,'Incurred Real 2022$'!$A$25:$AC$426,'Incurred Real 2022$'!AC$1,FALSE)),"",(VLOOKUP($A157,'Incurred Real 2022$'!$A$25:$AC$426,'Incurred Real 2022$'!AC$1,FALSE))*CA157*Incurred_Real!AC$15)</f>
        <v/>
      </c>
      <c r="AD157" s="221">
        <f t="shared" si="55"/>
        <v>383954.96299371962</v>
      </c>
      <c r="AE157" s="221">
        <f t="shared" si="56"/>
        <v>383954.96299371962</v>
      </c>
      <c r="AF157" s="239">
        <f t="shared" si="61"/>
        <v>432294.8570663922</v>
      </c>
      <c r="AG157" s="222">
        <f t="shared" si="57"/>
        <v>383954.96299371962</v>
      </c>
      <c r="AH157" s="223">
        <f t="shared" si="64"/>
        <v>1.1258999068426243</v>
      </c>
      <c r="AI157" s="224">
        <f t="shared" si="58"/>
        <v>2023</v>
      </c>
      <c r="AJ157" s="225">
        <f>VLOOKUP($A157,Project_Commissioning!$C$4:$H$355,Project_Commissioning!F$1,FALSE)</f>
        <v>44770</v>
      </c>
      <c r="AK157" s="226">
        <f>VLOOKUP($A157,Project_Commissioning!$C$4:$H$355,Project_Commissioning!G$1,FALSE)</f>
        <v>2023</v>
      </c>
      <c r="AL157" s="225" t="str">
        <f>IF(VLOOKUP($A157,Project_Commissioning!$C$4:$H$355,Project_Commissioning!H$1,FALSE)=0,"",VLOOKUP($A157,Project_Commissioning!$C$4:$H$355,Project_Commissioning!H$1,FALSE))</f>
        <v/>
      </c>
      <c r="AM157" s="237">
        <f t="shared" si="62"/>
        <v>383954.96299371962</v>
      </c>
      <c r="AN157" s="221" cm="1">
        <f t="array" ref="AN157">IF(ROUND(AE157,0)=0,0,LOOKUP(2,1/(F157:AC157&lt;&gt;""),F157:AC157))</f>
        <v>876.90080573979697</v>
      </c>
      <c r="AO157" s="221">
        <f t="shared" si="63"/>
        <v>383954.96299371962</v>
      </c>
      <c r="AP157" s="79"/>
      <c r="AQ157" s="20"/>
      <c r="AR157" s="245">
        <f>IF(ISNA(VLOOKUP($A157,'Success Asset Classes'!$B$15:$AA$114,'Success Asset Classes'!$AA$1,FALSE)),0,VLOOKUP($A157,'Success Asset Classes'!$B$15:$AA$114,'Success Asset Classes'!$AA$1,FALSE))</f>
        <v>0</v>
      </c>
      <c r="AS157" s="230">
        <f>IF($AR157=0,VLOOKUP(MID($A157,4,5),'Project splits'!$C$5:$AM$346,AS$22,FALSE),IF(ISNA(VLOOKUP($A157,'Success Asset Classes'!$B$15:$BD$377,AS$21,FALSE)),VLOOKUP(MID($A157,4,5),'Project splits'!$C$5:$AM$346,AS$22,FALSE),VLOOKUP($A157,'Success Asset Classes'!$B$15:$BD$377,AS$21,FALSE)))</f>
        <v>0.76171875000000011</v>
      </c>
      <c r="AT157" s="230">
        <f>IF($AR157=0,VLOOKUP(MID($A157,4,5),'Project splits'!$C$5:$AM$346,AT$22,FALSE),IF(ISNA(VLOOKUP($A157,'Success Asset Classes'!$B$15:$BD$377,AT$21,FALSE)),VLOOKUP(MID($A157,4,5),'Project splits'!$C$5:$AM$346,AT$22,FALSE),VLOOKUP($A157,'Success Asset Classes'!$B$15:$BD$377,AT$21,FALSE)))</f>
        <v>0</v>
      </c>
      <c r="AU157" s="230">
        <f>IF($AR157=0,VLOOKUP(MID($A157,4,5),'Project splits'!$C$5:$AM$346,AU$22,FALSE),IF(ISNA(VLOOKUP($A157,'Success Asset Classes'!$B$15:$BD$377,AU$21,FALSE)),VLOOKUP(MID($A157,4,5),'Project splits'!$C$5:$AM$346,AU$22,FALSE),VLOOKUP($A157,'Success Asset Classes'!$B$15:$BD$377,AU$21,FALSE)))</f>
        <v>0</v>
      </c>
      <c r="AV157" s="230">
        <f>IF($AR157=0,VLOOKUP(MID($A157,4,5),'Project splits'!$C$5:$AM$346,AV$22,FALSE),IF(ISNA(VLOOKUP($A157,'Success Asset Classes'!$B$15:$BD$377,AV$21,FALSE)),VLOOKUP(MID($A157,4,5),'Project splits'!$C$5:$AM$346,AV$22,FALSE),VLOOKUP($A157,'Success Asset Classes'!$B$15:$BD$377,AV$21,FALSE)))</f>
        <v>0</v>
      </c>
      <c r="AW157" s="230">
        <f>IF($AR157=0,VLOOKUP(MID($A157,4,5),'Project splits'!$C$5:$AM$346,AW$22,FALSE),IF(ISNA(VLOOKUP($A157,'Success Asset Classes'!$B$15:$BD$377,AW$21,FALSE)),VLOOKUP(MID($A157,4,5),'Project splits'!$C$5:$AM$346,AW$22,FALSE),VLOOKUP($A157,'Success Asset Classes'!$B$15:$BD$377,AW$21,FALSE)))</f>
        <v>0</v>
      </c>
      <c r="AX157" s="230">
        <f>IF($AR157=0,VLOOKUP(MID($A157,4,5),'Project splits'!$C$5:$AM$346,AX$22,FALSE),IF(ISNA(VLOOKUP($A157,'Success Asset Classes'!$B$15:$BD$377,AX$21,FALSE)),VLOOKUP(MID($A157,4,5),'Project splits'!$C$5:$AM$346,AX$22,FALSE),VLOOKUP($A157,'Success Asset Classes'!$B$15:$BD$377,AX$21,FALSE)))</f>
        <v>0</v>
      </c>
      <c r="AY157" s="230">
        <f>IF($AR157=0,VLOOKUP(MID($A157,4,5),'Project splits'!$C$5:$AM$346,AY$22,FALSE),IF(ISNA(VLOOKUP($A157,'Success Asset Classes'!$B$15:$BD$377,AY$21,FALSE)),VLOOKUP(MID($A157,4,5),'Project splits'!$C$5:$AM$346,AY$22,FALSE),VLOOKUP($A157,'Success Asset Classes'!$B$15:$BD$377,AY$21,FALSE)))</f>
        <v>0</v>
      </c>
      <c r="AZ157" s="230">
        <f>IF($AR157=0,VLOOKUP(MID($A157,4,5),'Project splits'!$C$5:$AM$346,AZ$22,FALSE),IF(ISNA(VLOOKUP($A157,'Success Asset Classes'!$B$15:$BD$377,AZ$21,FALSE)),VLOOKUP(MID($A157,4,5),'Project splits'!$C$5:$AM$346,AZ$22,FALSE),VLOOKUP($A157,'Success Asset Classes'!$B$15:$BD$377,AZ$21,FALSE)))</f>
        <v>0.23828125</v>
      </c>
      <c r="BA157" s="230">
        <f>IF($AR157=0,VLOOKUP(MID($A157,4,5),'Project splits'!$C$5:$AM$346,BA$22,FALSE),IF(ISNA(VLOOKUP($A157,'Success Asset Classes'!$B$15:$BD$377,BA$21,FALSE)),VLOOKUP(MID($A157,4,5),'Project splits'!$C$5:$AM$346,BA$22,FALSE),VLOOKUP($A157,'Success Asset Classes'!$B$15:$BD$377,BA$21,FALSE)))</f>
        <v>0</v>
      </c>
      <c r="BB157" s="230">
        <f>IF($AR157=0,VLOOKUP(MID($A157,4,5),'Project splits'!$C$5:$AM$346,BB$22,FALSE),IF(ISNA(VLOOKUP($A157,'Success Asset Classes'!$B$15:$BD$377,BB$21,FALSE)),VLOOKUP(MID($A157,4,5),'Project splits'!$C$5:$AM$346,BB$22,FALSE),VLOOKUP($A157,'Success Asset Classes'!$B$15:$BD$377,BB$21,FALSE)))</f>
        <v>0</v>
      </c>
      <c r="BC157" s="230">
        <f>IF($AR157=0,VLOOKUP(MID($A157,4,5),'Project splits'!$C$5:$AM$346,BC$22,FALSE),IF(ISNA(VLOOKUP($A157,'Success Asset Classes'!$B$15:$BD$377,BC$21,FALSE)),VLOOKUP(MID($A157,4,5),'Project splits'!$C$5:$AM$346,BC$22,FALSE),VLOOKUP($A157,'Success Asset Classes'!$B$15:$BD$377,BC$21,FALSE)))</f>
        <v>0</v>
      </c>
      <c r="BD157" s="230">
        <f>IF($AR157=0,VLOOKUP(MID($A157,4,5),'Project splits'!$C$5:$AM$346,BD$22,FALSE),IF(ISNA(VLOOKUP($A157,'Success Asset Classes'!$B$15:$BD$377,BD$21,FALSE)),VLOOKUP(MID($A157,4,5),'Project splits'!$C$5:$AM$346,BD$22,FALSE),VLOOKUP($A157,'Success Asset Classes'!$B$15:$BD$377,BD$21,FALSE)))</f>
        <v>0</v>
      </c>
      <c r="BE157" s="230">
        <f>IF($AR157=0,VLOOKUP(MID($A157,4,5),'Project splits'!$C$5:$AM$346,BE$22,FALSE),IF(ISNA(VLOOKUP($A157,'Success Asset Classes'!$B$15:$BD$377,BE$21,FALSE)),VLOOKUP(MID($A157,4,5),'Project splits'!$C$5:$AM$346,BE$22,FALSE),VLOOKUP($A157,'Success Asset Classes'!$B$15:$BD$377,BE$21,FALSE)))</f>
        <v>0</v>
      </c>
      <c r="BF157" s="230">
        <f>IF($AR157=0,VLOOKUP(MID($A157,4,5),'Project splits'!$C$5:$AM$346,BF$22,FALSE),IF(ISNA(VLOOKUP($A157,'Success Asset Classes'!$B$15:$BD$377,BF$21,FALSE)),VLOOKUP(MID($A157,4,5),'Project splits'!$C$5:$AM$346,BF$22,FALSE),VLOOKUP($A157,'Success Asset Classes'!$B$15:$BD$377,BF$21,FALSE)))</f>
        <v>0</v>
      </c>
      <c r="BG157" s="230">
        <f>IF($AR157=0,VLOOKUP(MID($A157,4,5),'Project splits'!$C$5:$AM$346,BG$22,FALSE),IF(ISNA(VLOOKUP($A157,'Success Asset Classes'!$B$15:$BD$377,BG$21,FALSE)),VLOOKUP(MID($A157,4,5),'Project splits'!$C$5:$AM$346,BG$22,FALSE),VLOOKUP($A157,'Success Asset Classes'!$B$15:$BD$377,BG$21,FALSE)))</f>
        <v>0</v>
      </c>
      <c r="BH157" s="230">
        <f>IF($AR157=0,VLOOKUP(MID($A157,4,5),'Project splits'!$C$5:$AM$346,BH$22,FALSE),IF(ISNA(VLOOKUP($A157,'Success Asset Classes'!$B$15:$BD$377,BH$21,FALSE)),VLOOKUP(MID($A157,4,5),'Project splits'!$C$5:$AM$346,BH$22,FALSE),VLOOKUP($A157,'Success Asset Classes'!$B$15:$BD$377,BH$21,FALSE)))</f>
        <v>0</v>
      </c>
      <c r="BI157" s="230">
        <f>IF($AR157=0,VLOOKUP(MID($A157,4,5),'Project splits'!$C$5:$AM$346,BI$22,FALSE),IF(ISNA(VLOOKUP($A157,'Success Asset Classes'!$B$15:$BD$377,BI$21,FALSE)),VLOOKUP(MID($A157,4,5),'Project splits'!$C$5:$AM$346,BI$22,FALSE),VLOOKUP($A157,'Success Asset Classes'!$B$15:$BD$377,BI$21,FALSE)))</f>
        <v>0</v>
      </c>
      <c r="BJ157" s="230">
        <f>IF($AR157=0,VLOOKUP(MID($A157,4,5),'Project splits'!$C$5:$AM$346,BJ$22,FALSE),IF(ISNA(VLOOKUP($A157,'Success Asset Classes'!$B$15:$BD$377,BJ$21,FALSE)),VLOOKUP(MID($A157,4,5),'Project splits'!$C$5:$AM$346,BJ$22,FALSE),VLOOKUP($A157,'Success Asset Classes'!$B$15:$BD$377,BJ$21,FALSE)))</f>
        <v>0</v>
      </c>
      <c r="BK157" s="230">
        <f>IF($AR157=0,VLOOKUP(MID($A157,4,5),'Project splits'!$C$5:$AM$346,BK$22,FALSE),IF(ISNA(VLOOKUP($A157,'Success Asset Classes'!$B$15:$BD$377,BK$21,FALSE)),VLOOKUP(MID($A157,4,5),'Project splits'!$C$5:$AM$346,BK$22,FALSE),VLOOKUP($A157,'Success Asset Classes'!$B$15:$BD$377,BK$21,FALSE)))</f>
        <v>0</v>
      </c>
      <c r="BL157" s="230">
        <f>IF($AR157=0,VLOOKUP(MID($A157,4,5),'Project splits'!$C$5:$AM$346,BL$22,FALSE),IF(ISNA(VLOOKUP($A157,'Success Asset Classes'!$B$15:$BD$377,BL$21,FALSE)),VLOOKUP(MID($A157,4,5),'Project splits'!$C$5:$AM$346,BL$22,FALSE),VLOOKUP($A157,'Success Asset Classes'!$B$15:$BD$377,BL$21,FALSE)))</f>
        <v>0</v>
      </c>
      <c r="BM157" s="230">
        <f>IF($AR157=0,VLOOKUP(MID($A157,4,5),'Project splits'!$C$5:$AM$346,BM$22,FALSE),IF(ISNA(VLOOKUP($A157,'Success Asset Classes'!$B$15:$BD$377,BM$21,FALSE)),VLOOKUP(MID($A157,4,5),'Project splits'!$C$5:$AM$346,BM$22,FALSE),VLOOKUP($A157,'Success Asset Classes'!$B$15:$BD$377,BM$21,FALSE)))</f>
        <v>0</v>
      </c>
      <c r="BN157" s="230">
        <f>IF($AR157=0,VLOOKUP(MID($A157,4,5),'Project splits'!$C$5:$AM$346,BN$22,FALSE),IF(ISNA(VLOOKUP($A157,'Success Asset Classes'!$B$15:$BD$377,BN$21,FALSE)),VLOOKUP(MID($A157,4,5),'Project splits'!$C$5:$AM$346,BN$22,FALSE),VLOOKUP($A157,'Success Asset Classes'!$B$15:$BD$377,BN$21,FALSE)))</f>
        <v>0</v>
      </c>
      <c r="BO157" s="230">
        <f>IF($AR157=0,VLOOKUP(MID($A157,4,5),'Project splits'!$C$5:$AM$346,BO$22,FALSE),IF(ISNA(VLOOKUP($A157,'Success Asset Classes'!$B$15:$BD$377,BO$21,FALSE)),VLOOKUP(MID($A157,4,5),'Project splits'!$C$5:$AM$346,BO$22,FALSE),VLOOKUP($A157,'Success Asset Classes'!$B$15:$BD$377,BO$21,FALSE)))</f>
        <v>0</v>
      </c>
      <c r="BP157" s="230">
        <f>IF($AR157=0,VLOOKUP(MID($A157,4,5),'Project splits'!$C$5:$AM$346,BP$22,FALSE),IF(ISNA(VLOOKUP($A157,'Success Asset Classes'!$B$15:$BD$377,BP$21,FALSE)),VLOOKUP(MID($A157,4,5),'Project splits'!$C$5:$AM$346,BP$22,FALSE),VLOOKUP($A157,'Success Asset Classes'!$B$15:$BD$377,BP$21,FALSE)))</f>
        <v>0</v>
      </c>
      <c r="BQ157" s="230">
        <f>IF($AR157=0,VLOOKUP(MID($A157,4,5),'Project splits'!$C$5:$AM$346,BQ$22,FALSE),IF(ISNA(VLOOKUP($A157,'Success Asset Classes'!$B$15:$BD$377,BQ$21,FALSE)),VLOOKUP(MID($A157,4,5),'Project splits'!$C$5:$AM$346,BQ$22,FALSE),VLOOKUP($A157,'Success Asset Classes'!$B$15:$BD$377,BQ$21,FALSE)))</f>
        <v>0</v>
      </c>
      <c r="BR157" s="230">
        <f>IF($AR157=0,VLOOKUP(MID($A157,4,5),'Project splits'!$C$5:$AM$346,BR$22,FALSE),IF(ISNA(VLOOKUP($A157,'Success Asset Classes'!$B$15:$BD$377,BR$21,FALSE)),VLOOKUP(MID($A157,4,5),'Project splits'!$C$5:$AM$346,BR$22,FALSE),VLOOKUP($A157,'Success Asset Classes'!$B$15:$BD$377,BR$21,FALSE)))</f>
        <v>0</v>
      </c>
      <c r="BS157" s="247">
        <f t="shared" si="59"/>
        <v>1</v>
      </c>
      <c r="BT157" s="249">
        <f>1+IF(ISNA(VLOOKUP($A157,'Project labour content'!$A$7:$D$255,'Project labour content'!$D$1,FALSE)),VLOOKUP($D157,'Project labour content'!$F$6:$G$15,'Project labour content'!$G$1,FALSE),VLOOKUP($A157,'Project labour content'!$A$7:$D$255,'Project labour content'!$D$1,FALSE))*LabEsc22*1</f>
        <v>1.0004660759034893</v>
      </c>
      <c r="BU157" s="249">
        <f>1+IF(ISNA(VLOOKUP($A157,'Project labour content'!$A$7:$D$255,'Project labour content'!$D$1,FALSE)),VLOOKUP($D157,'Project labour content'!$F$6:$G$15,'Project labour content'!$G$1,FALSE),VLOOKUP($A157,'Project labour content'!$A$7:$D$255,'Project labour content'!$D$1,FALSE))*LabEsc23*1</f>
        <v>1.0009343889713154</v>
      </c>
      <c r="BV157" s="249">
        <f>1+IF(ISNA(VLOOKUP($A157,'Project labour content'!$A$7:$D$255,'Project labour content'!$D$1,FALSE)),VLOOKUP($D157,'Project labour content'!$F$6:$G$15,'Project labour content'!$G$1,FALSE),VLOOKUP($A157,'Project labour content'!$A$7:$D$255,'Project labour content'!$D$1,FALSE))*LabEsc24*1</f>
        <v>1.0013755398812074</v>
      </c>
      <c r="BW157" s="249">
        <f>1+IF(ISNA(VLOOKUP($A157,'Project labour content'!$A$7:$D$255,'Project labour content'!$D$1,FALSE)),VLOOKUP($D157,'Project labour content'!$F$6:$G$15,'Project labour content'!$G$1,FALSE),VLOOKUP($A157,'Project labour content'!$A$7:$D$255,'Project labour content'!$D$1,FALSE))*LabEsc25*1</f>
        <v>1.0019663879998562</v>
      </c>
      <c r="BX157" s="249">
        <f>1+IF(ISNA(VLOOKUP($A157,'Project labour content'!$A$7:$D$255,'Project labour content'!$D$1,FALSE)),VLOOKUP($D157,'Project labour content'!$F$6:$G$15,'Project labour content'!$G$1,FALSE),VLOOKUP($A157,'Project labour content'!$A$7:$D$255,'Project labour content'!$D$1,FALSE))*LabEsc26*1</f>
        <v>1.0026103139744971</v>
      </c>
      <c r="BY157" s="249">
        <f>1+IF(ISNA(VLOOKUP($A157,'Project labour content'!$A$7:$D$255,'Project labour content'!$D$1,FALSE)),VLOOKUP($D157,'Project labour content'!$F$6:$G$15,'Project labour content'!$G$1,FALSE),VLOOKUP($A157,'Project labour content'!$A$7:$D$255,'Project labour content'!$D$1,FALSE))*LabEsc27*1</f>
        <v>1.003009151816636</v>
      </c>
      <c r="BZ157" s="249">
        <f>1+IF(ISNA(VLOOKUP($A157,'Project labour content'!$A$7:$D$255,'Project labour content'!$D$1,FALSE)),VLOOKUP($D157,'Project labour content'!$F$6:$G$15,'Project labour content'!$G$1,FALSE),VLOOKUP($A157,'Project labour content'!$A$7:$D$255,'Project labour content'!$D$1,FALSE))*LabEsc28*1</f>
        <v>1.0033094767117667</v>
      </c>
      <c r="CA157" s="249">
        <f>1+IF(ISNA(VLOOKUP($A157,'Project labour content'!$A$7:$D$255,'Project labour content'!$D$1,FALSE)),VLOOKUP($D157,'Project labour content'!$F$6:$G$15,'Project labour content'!$G$1,FALSE),VLOOKUP($A157,'Project labour content'!$A$7:$D$255,'Project labour content'!$D$1,FALSE))*LabEsc29*1</f>
        <v>1.0037914381034725</v>
      </c>
      <c r="CB157" s="250" t="str">
        <f>IF(ISNA(VLOOKUP($A157,'Project labour content'!$A$7:$D$255,'Project labour content'!$D$1,FALSE)),"Category","Project")</f>
        <v>Project</v>
      </c>
      <c r="CD157" s="247" t="str">
        <f t="shared" si="60"/>
        <v>12205</v>
      </c>
      <c r="CE157" s="3"/>
    </row>
    <row r="158" spans="1:83" x14ac:dyDescent="0.15">
      <c r="A158" s="11" t="s">
        <v>235</v>
      </c>
      <c r="B158" s="11" t="str">
        <f>VLOOKUP($A158,'Incurred Real 2022$'!$A$25:$AC$426,'Incurred Real 2022$'!B$1,FALSE)</f>
        <v>Vehicle Purchases 2021-22</v>
      </c>
      <c r="C158" s="11" t="str">
        <f>VLOOKUP($A158,'Incurred Real 2022$'!$A$25:$AC$426,'Incurred Real 2022$'!C$1,FALSE)</f>
        <v>ExAnte</v>
      </c>
      <c r="D158" s="11" t="str">
        <f>VLOOKUP($A158,'Incurred Real 2022$'!$A$25:$AC$426,'Incurred Real 2022$'!D$1,FALSE)</f>
        <v>Facilities</v>
      </c>
      <c r="E158" s="11" t="str">
        <f>VLOOKUP($A158,'Incurred Real 2022$'!$A$25:$AC$426,'Incurred Real 2022$'!E$1,FALSE)</f>
        <v>Active</v>
      </c>
      <c r="F158" s="105" t="str">
        <f>IF(VLOOKUP($A158,'Incurred Real 2022$'!$A$25:$AC$426,'Incurred Real 2022$'!F$1,FALSE)=0,"",VLOOKUP($A158,'Incurred Real 2022$'!$A$25:$AC$426,'Incurred Real 2022$'!F$1,FALSE))</f>
        <v/>
      </c>
      <c r="G158" s="105" t="str">
        <f>IF(VLOOKUP($A158,'Incurred Real 2022$'!$A$25:$AC$426,'Incurred Real 2022$'!G$1,FALSE)=0,"",VLOOKUP($A158,'Incurred Real 2022$'!$A$25:$AC$426,'Incurred Real 2022$'!G$1,FALSE))</f>
        <v/>
      </c>
      <c r="H158" s="105" t="str">
        <f>IF(VLOOKUP($A158,'Incurred Real 2022$'!$A$25:$AC$426,'Incurred Real 2022$'!H$1,FALSE)=0,"",VLOOKUP($A158,'Incurred Real 2022$'!$A$25:$AC$426,'Incurred Real 2022$'!H$1,FALSE))</f>
        <v/>
      </c>
      <c r="I158" s="105" t="str">
        <f>IF(VLOOKUP($A158,'Incurred Real 2022$'!$A$25:$AC$426,'Incurred Real 2022$'!I$1,FALSE)=0,"",VLOOKUP($A158,'Incurred Real 2022$'!$A$25:$AC$426,'Incurred Real 2022$'!I$1,FALSE))</f>
        <v/>
      </c>
      <c r="J158" s="105" t="str">
        <f>IF(VLOOKUP($A158,'Incurred Real 2022$'!$A$25:$AC$426,'Incurred Real 2022$'!J$1,FALSE)=0,"",VLOOKUP($A158,'Incurred Real 2022$'!$A$25:$AC$426,'Incurred Real 2022$'!J$1,FALSE))</f>
        <v/>
      </c>
      <c r="K158" s="105" t="str">
        <f>IF(VLOOKUP($A158,'Incurred Real 2022$'!$A$25:$AC$426,'Incurred Real 2022$'!K$1,FALSE)=0,"",VLOOKUP($A158,'Incurred Real 2022$'!$A$25:$AC$426,'Incurred Real 2022$'!K$1,FALSE))</f>
        <v/>
      </c>
      <c r="L158" s="105" t="str">
        <f>IF(VLOOKUP($A158,'Incurred Real 2022$'!$A$25:$AC$426,'Incurred Real 2022$'!L$1,FALSE)=0,"",VLOOKUP($A158,'Incurred Real 2022$'!$A$25:$AC$426,'Incurred Real 2022$'!L$1,FALSE))</f>
        <v/>
      </c>
      <c r="M158" s="105" t="str">
        <f>IF(VLOOKUP($A158,'Incurred Real 2022$'!$A$25:$AC$426,'Incurred Real 2022$'!M$1,FALSE)=0,"",VLOOKUP($A158,'Incurred Real 2022$'!$A$25:$AC$426,'Incurred Real 2022$'!M$1,FALSE))</f>
        <v/>
      </c>
      <c r="N158" s="105" t="str">
        <f>IF(VLOOKUP($A158,'Incurred Real 2022$'!$A$25:$AC$426,'Incurred Real 2022$'!N$1,FALSE)=0,"",VLOOKUP($A158,'Incurred Real 2022$'!$A$25:$AC$426,'Incurred Real 2022$'!N$1,FALSE))</f>
        <v/>
      </c>
      <c r="O158" s="105" t="str">
        <f>IF(VLOOKUP($A158,'Incurred Real 2022$'!$A$25:$AC$426,'Incurred Real 2022$'!O$1,FALSE)=0,"",VLOOKUP($A158,'Incurred Real 2022$'!$A$25:$AC$426,'Incurred Real 2022$'!O$1,FALSE))</f>
        <v/>
      </c>
      <c r="P158" s="105" t="str">
        <f>IF(VLOOKUP($A158,'Incurred Real 2022$'!$A$25:$AC$426,'Incurred Real 2022$'!P$1,FALSE)=0,"",VLOOKUP($A158,'Incurred Real 2022$'!$A$25:$AC$426,'Incurred Real 2022$'!P$1,FALSE))</f>
        <v/>
      </c>
      <c r="Q158" s="105" t="str">
        <f>IF(VLOOKUP($A158,'Incurred Real 2022$'!$A$25:$AC$426,'Incurred Real 2022$'!Q$1,FALSE)=0,"",VLOOKUP($A158,'Incurred Real 2022$'!$A$25:$AC$426,'Incurred Real 2022$'!Q$1,FALSE))</f>
        <v/>
      </c>
      <c r="R158" s="105" t="str">
        <f>IF(VLOOKUP($A158,'Incurred Real 2022$'!$A$25:$AC$426,'Incurred Real 2022$'!R$1,FALSE)=0,"",VLOOKUP($A158,'Incurred Real 2022$'!$A$25:$AC$426,'Incurred Real 2022$'!R$1,FALSE))</f>
        <v/>
      </c>
      <c r="S158" s="105" t="str">
        <f>IF(VLOOKUP($A158,'Incurred Real 2022$'!$A$25:$AC$426,'Incurred Real 2022$'!S$1,FALSE)=0,"",VLOOKUP($A158,'Incurred Real 2022$'!$A$25:$AC$426,'Incurred Real 2022$'!S$1,FALSE))</f>
        <v/>
      </c>
      <c r="T158" s="105" t="str">
        <f>IF(VLOOKUP($A158,'Incurred Real 2022$'!$A$25:$AC$426,'Incurred Real 2022$'!T$1,FALSE)=0,"",VLOOKUP($A158,'Incurred Real 2022$'!$A$25:$AC$426,'Incurred Real 2022$'!T$1,FALSE))</f>
        <v/>
      </c>
      <c r="U158" s="105" t="str">
        <f>IF(VLOOKUP($A158,'Incurred Real 2022$'!$A$25:$AC$426,'Incurred Real 2022$'!U$1,FALSE)=0,"",VLOOKUP($A158,'Incurred Real 2022$'!$A$25:$AC$426,'Incurred Real 2022$'!U$1,FALSE))</f>
        <v/>
      </c>
      <c r="V158" s="13">
        <f>IF(ISTEXT(VLOOKUP($A158,'Incurred Real 2022$'!$A$25:$AC$426,'Incurred Real 2022$'!V$1,FALSE)),"",(VLOOKUP($A158,'Incurred Real 2022$'!$A$25:$AC$426,'Incurred Real 2022$'!V$1,FALSE))*BT158*Incurred_Real!V$15)</f>
        <v>396344.55107199616</v>
      </c>
      <c r="W158" s="13">
        <f>IF(ISTEXT(VLOOKUP($A158,'Incurred Real 2022$'!$A$25:$AC$426,'Incurred Real 2022$'!W$1,FALSE)),"",(VLOOKUP($A158,'Incurred Real 2022$'!$A$25:$AC$426,'Incurred Real 2022$'!W$1,FALSE))*BU158*Incurred_Real!W$15)</f>
        <v>876.86275316691444</v>
      </c>
      <c r="X158" s="220" t="str">
        <f>IF(ISTEXT(VLOOKUP($A158,'Incurred Real 2022$'!$A$25:$AC$426,'Incurred Real 2022$'!X$1,FALSE)),"",(VLOOKUP($A158,'Incurred Real 2022$'!$A$25:$AC$426,'Incurred Real 2022$'!X$1,FALSE))*BV158*Incurred_Real!X$15)</f>
        <v/>
      </c>
      <c r="Y158" s="217" t="str">
        <f>IF(ISTEXT(VLOOKUP($A158,'Incurred Real 2022$'!$A$25:$AC$426,'Incurred Real 2022$'!Y$1,FALSE)),"",(VLOOKUP($A158,'Incurred Real 2022$'!$A$25:$AC$426,'Incurred Real 2022$'!Y$1,FALSE))*BW158*Incurred_Real!Y$15)</f>
        <v/>
      </c>
      <c r="Z158" s="13" t="str">
        <f>IF(ISTEXT(VLOOKUP($A158,'Incurred Real 2022$'!$A$25:$AC$426,'Incurred Real 2022$'!Z$1,FALSE)),"",(VLOOKUP($A158,'Incurred Real 2022$'!$A$25:$AC$426,'Incurred Real 2022$'!Z$1,FALSE))*BX158*Incurred_Real!Z$15)</f>
        <v/>
      </c>
      <c r="AA158" s="13" t="str">
        <f>IF(ISTEXT(VLOOKUP($A158,'Incurred Real 2022$'!$A$25:$AC$426,'Incurred Real 2022$'!AA$1,FALSE)),"",(VLOOKUP($A158,'Incurred Real 2022$'!$A$25:$AC$426,'Incurred Real 2022$'!AA$1,FALSE))*BY158*Incurred_Real!AA$15)</f>
        <v/>
      </c>
      <c r="AB158" s="13" t="str">
        <f>IF(ISTEXT(VLOOKUP($A158,'Incurred Real 2022$'!$A$25:$AC$426,'Incurred Real 2022$'!AB$1,FALSE)),"",(VLOOKUP($A158,'Incurred Real 2022$'!$A$25:$AC$426,'Incurred Real 2022$'!AB$1,FALSE))*BZ158*Incurred_Real!AB$15)</f>
        <v/>
      </c>
      <c r="AC158" s="13" t="str">
        <f>IF(ISTEXT(VLOOKUP($A158,'Incurred Real 2022$'!$A$25:$AC$426,'Incurred Real 2022$'!AC$1,FALSE)),"",(VLOOKUP($A158,'Incurred Real 2022$'!$A$25:$AC$426,'Incurred Real 2022$'!AC$1,FALSE))*CA158*Incurred_Real!AC$15)</f>
        <v/>
      </c>
      <c r="AD158" s="221">
        <f t="shared" si="55"/>
        <v>397221.41382516309</v>
      </c>
      <c r="AE158" s="221">
        <f t="shared" si="56"/>
        <v>397221.41382516309</v>
      </c>
      <c r="AF158" s="239">
        <f t="shared" si="61"/>
        <v>447231.55282164662</v>
      </c>
      <c r="AG158" s="222">
        <f t="shared" si="57"/>
        <v>397221.41382516309</v>
      </c>
      <c r="AH158" s="223">
        <f t="shared" si="64"/>
        <v>1.1258999068426243</v>
      </c>
      <c r="AI158" s="224">
        <f t="shared" si="58"/>
        <v>2023</v>
      </c>
      <c r="AJ158" s="225">
        <f>VLOOKUP($A158,Project_Commissioning!$C$4:$H$355,Project_Commissioning!F$1,FALSE)</f>
        <v>44770</v>
      </c>
      <c r="AK158" s="226">
        <f>VLOOKUP($A158,Project_Commissioning!$C$4:$H$355,Project_Commissioning!G$1,FALSE)</f>
        <v>2023</v>
      </c>
      <c r="AL158" s="225" t="str">
        <f>IF(VLOOKUP($A158,Project_Commissioning!$C$4:$H$355,Project_Commissioning!H$1,FALSE)=0,"",VLOOKUP($A158,Project_Commissioning!$C$4:$H$355,Project_Commissioning!H$1,FALSE))</f>
        <v/>
      </c>
      <c r="AM158" s="237">
        <f t="shared" si="62"/>
        <v>397221.41382516309</v>
      </c>
      <c r="AN158" s="221" cm="1">
        <f t="array" ref="AN158">IF(ROUND(AE158,0)=0,0,LOOKUP(2,1/(F158:AC158&lt;&gt;""),F158:AC158))</f>
        <v>876.86275316691444</v>
      </c>
      <c r="AO158" s="221">
        <f t="shared" si="63"/>
        <v>397221.41382516309</v>
      </c>
      <c r="AP158" s="79"/>
      <c r="AQ158" s="20"/>
      <c r="AR158" s="245">
        <f>IF(ISNA(VLOOKUP($A158,'Success Asset Classes'!$B$15:$AA$114,'Success Asset Classes'!$AA$1,FALSE)),0,VLOOKUP($A158,'Success Asset Classes'!$B$15:$AA$114,'Success Asset Classes'!$AA$1,FALSE))</f>
        <v>0</v>
      </c>
      <c r="AS158" s="230">
        <f>IF($AR158=0,VLOOKUP(MID($A158,4,5),'Project splits'!$C$5:$AM$346,AS$22,FALSE),IF(ISNA(VLOOKUP($A158,'Success Asset Classes'!$B$15:$BD$377,AS$21,FALSE)),VLOOKUP(MID($A158,4,5),'Project splits'!$C$5:$AM$346,AS$22,FALSE),VLOOKUP($A158,'Success Asset Classes'!$B$15:$BD$377,AS$21,FALSE)))</f>
        <v>0</v>
      </c>
      <c r="AT158" s="230">
        <f>IF($AR158=0,VLOOKUP(MID($A158,4,5),'Project splits'!$C$5:$AM$346,AT$22,FALSE),IF(ISNA(VLOOKUP($A158,'Success Asset Classes'!$B$15:$BD$377,AT$21,FALSE)),VLOOKUP(MID($A158,4,5),'Project splits'!$C$5:$AM$346,AT$22,FALSE),VLOOKUP($A158,'Success Asset Classes'!$B$15:$BD$377,AT$21,FALSE)))</f>
        <v>0</v>
      </c>
      <c r="AU158" s="230">
        <f>IF($AR158=0,VLOOKUP(MID($A158,4,5),'Project splits'!$C$5:$AM$346,AU$22,FALSE),IF(ISNA(VLOOKUP($A158,'Success Asset Classes'!$B$15:$BD$377,AU$21,FALSE)),VLOOKUP(MID($A158,4,5),'Project splits'!$C$5:$AM$346,AU$22,FALSE),VLOOKUP($A158,'Success Asset Classes'!$B$15:$BD$377,AU$21,FALSE)))</f>
        <v>0</v>
      </c>
      <c r="AV158" s="230">
        <f>IF($AR158=0,VLOOKUP(MID($A158,4,5),'Project splits'!$C$5:$AM$346,AV$22,FALSE),IF(ISNA(VLOOKUP($A158,'Success Asset Classes'!$B$15:$BD$377,AV$21,FALSE)),VLOOKUP(MID($A158,4,5),'Project splits'!$C$5:$AM$346,AV$22,FALSE),VLOOKUP($A158,'Success Asset Classes'!$B$15:$BD$377,AV$21,FALSE)))</f>
        <v>0</v>
      </c>
      <c r="AW158" s="230">
        <f>IF($AR158=0,VLOOKUP(MID($A158,4,5),'Project splits'!$C$5:$AM$346,AW$22,FALSE),IF(ISNA(VLOOKUP($A158,'Success Asset Classes'!$B$15:$BD$377,AW$21,FALSE)),VLOOKUP(MID($A158,4,5),'Project splits'!$C$5:$AM$346,AW$22,FALSE),VLOOKUP($A158,'Success Asset Classes'!$B$15:$BD$377,AW$21,FALSE)))</f>
        <v>0</v>
      </c>
      <c r="AX158" s="230">
        <f>IF($AR158=0,VLOOKUP(MID($A158,4,5),'Project splits'!$C$5:$AM$346,AX$22,FALSE),IF(ISNA(VLOOKUP($A158,'Success Asset Classes'!$B$15:$BD$377,AX$21,FALSE)),VLOOKUP(MID($A158,4,5),'Project splits'!$C$5:$AM$346,AX$22,FALSE),VLOOKUP($A158,'Success Asset Classes'!$B$15:$BD$377,AX$21,FALSE)))</f>
        <v>0</v>
      </c>
      <c r="AY158" s="230">
        <f>IF($AR158=0,VLOOKUP(MID($A158,4,5),'Project splits'!$C$5:$AM$346,AY$22,FALSE),IF(ISNA(VLOOKUP($A158,'Success Asset Classes'!$B$15:$BD$377,AY$21,FALSE)),VLOOKUP(MID($A158,4,5),'Project splits'!$C$5:$AM$346,AY$22,FALSE),VLOOKUP($A158,'Success Asset Classes'!$B$15:$BD$377,AY$21,FALSE)))</f>
        <v>0</v>
      </c>
      <c r="AZ158" s="230">
        <f>IF($AR158=0,VLOOKUP(MID($A158,4,5),'Project splits'!$C$5:$AM$346,AZ$22,FALSE),IF(ISNA(VLOOKUP($A158,'Success Asset Classes'!$B$15:$BD$377,AZ$21,FALSE)),VLOOKUP(MID($A158,4,5),'Project splits'!$C$5:$AM$346,AZ$22,FALSE),VLOOKUP($A158,'Success Asset Classes'!$B$15:$BD$377,AZ$21,FALSE)))</f>
        <v>1</v>
      </c>
      <c r="BA158" s="230">
        <f>IF($AR158=0,VLOOKUP(MID($A158,4,5),'Project splits'!$C$5:$AM$346,BA$22,FALSE),IF(ISNA(VLOOKUP($A158,'Success Asset Classes'!$B$15:$BD$377,BA$21,FALSE)),VLOOKUP(MID($A158,4,5),'Project splits'!$C$5:$AM$346,BA$22,FALSE),VLOOKUP($A158,'Success Asset Classes'!$B$15:$BD$377,BA$21,FALSE)))</f>
        <v>0</v>
      </c>
      <c r="BB158" s="230">
        <f>IF($AR158=0,VLOOKUP(MID($A158,4,5),'Project splits'!$C$5:$AM$346,BB$22,FALSE),IF(ISNA(VLOOKUP($A158,'Success Asset Classes'!$B$15:$BD$377,BB$21,FALSE)),VLOOKUP(MID($A158,4,5),'Project splits'!$C$5:$AM$346,BB$22,FALSE),VLOOKUP($A158,'Success Asset Classes'!$B$15:$BD$377,BB$21,FALSE)))</f>
        <v>0</v>
      </c>
      <c r="BC158" s="230">
        <f>IF($AR158=0,VLOOKUP(MID($A158,4,5),'Project splits'!$C$5:$AM$346,BC$22,FALSE),IF(ISNA(VLOOKUP($A158,'Success Asset Classes'!$B$15:$BD$377,BC$21,FALSE)),VLOOKUP(MID($A158,4,5),'Project splits'!$C$5:$AM$346,BC$22,FALSE),VLOOKUP($A158,'Success Asset Classes'!$B$15:$BD$377,BC$21,FALSE)))</f>
        <v>0</v>
      </c>
      <c r="BD158" s="230">
        <f>IF($AR158=0,VLOOKUP(MID($A158,4,5),'Project splits'!$C$5:$AM$346,BD$22,FALSE),IF(ISNA(VLOOKUP($A158,'Success Asset Classes'!$B$15:$BD$377,BD$21,FALSE)),VLOOKUP(MID($A158,4,5),'Project splits'!$C$5:$AM$346,BD$22,FALSE),VLOOKUP($A158,'Success Asset Classes'!$B$15:$BD$377,BD$21,FALSE)))</f>
        <v>0</v>
      </c>
      <c r="BE158" s="230">
        <f>IF($AR158=0,VLOOKUP(MID($A158,4,5),'Project splits'!$C$5:$AM$346,BE$22,FALSE),IF(ISNA(VLOOKUP($A158,'Success Asset Classes'!$B$15:$BD$377,BE$21,FALSE)),VLOOKUP(MID($A158,4,5),'Project splits'!$C$5:$AM$346,BE$22,FALSE),VLOOKUP($A158,'Success Asset Classes'!$B$15:$BD$377,BE$21,FALSE)))</f>
        <v>0</v>
      </c>
      <c r="BF158" s="230">
        <f>IF($AR158=0,VLOOKUP(MID($A158,4,5),'Project splits'!$C$5:$AM$346,BF$22,FALSE),IF(ISNA(VLOOKUP($A158,'Success Asset Classes'!$B$15:$BD$377,BF$21,FALSE)),VLOOKUP(MID($A158,4,5),'Project splits'!$C$5:$AM$346,BF$22,FALSE),VLOOKUP($A158,'Success Asset Classes'!$B$15:$BD$377,BF$21,FALSE)))</f>
        <v>0</v>
      </c>
      <c r="BG158" s="230">
        <f>IF($AR158=0,VLOOKUP(MID($A158,4,5),'Project splits'!$C$5:$AM$346,BG$22,FALSE),IF(ISNA(VLOOKUP($A158,'Success Asset Classes'!$B$15:$BD$377,BG$21,FALSE)),VLOOKUP(MID($A158,4,5),'Project splits'!$C$5:$AM$346,BG$22,FALSE),VLOOKUP($A158,'Success Asset Classes'!$B$15:$BD$377,BG$21,FALSE)))</f>
        <v>0</v>
      </c>
      <c r="BH158" s="230">
        <f>IF($AR158=0,VLOOKUP(MID($A158,4,5),'Project splits'!$C$5:$AM$346,BH$22,FALSE),IF(ISNA(VLOOKUP($A158,'Success Asset Classes'!$B$15:$BD$377,BH$21,FALSE)),VLOOKUP(MID($A158,4,5),'Project splits'!$C$5:$AM$346,BH$22,FALSE),VLOOKUP($A158,'Success Asset Classes'!$B$15:$BD$377,BH$21,FALSE)))</f>
        <v>0</v>
      </c>
      <c r="BI158" s="230">
        <f>IF($AR158=0,VLOOKUP(MID($A158,4,5),'Project splits'!$C$5:$AM$346,BI$22,FALSE),IF(ISNA(VLOOKUP($A158,'Success Asset Classes'!$B$15:$BD$377,BI$21,FALSE)),VLOOKUP(MID($A158,4,5),'Project splits'!$C$5:$AM$346,BI$22,FALSE),VLOOKUP($A158,'Success Asset Classes'!$B$15:$BD$377,BI$21,FALSE)))</f>
        <v>0</v>
      </c>
      <c r="BJ158" s="230">
        <f>IF($AR158=0,VLOOKUP(MID($A158,4,5),'Project splits'!$C$5:$AM$346,BJ$22,FALSE),IF(ISNA(VLOOKUP($A158,'Success Asset Classes'!$B$15:$BD$377,BJ$21,FALSE)),VLOOKUP(MID($A158,4,5),'Project splits'!$C$5:$AM$346,BJ$22,FALSE),VLOOKUP($A158,'Success Asset Classes'!$B$15:$BD$377,BJ$21,FALSE)))</f>
        <v>0</v>
      </c>
      <c r="BK158" s="230">
        <f>IF($AR158=0,VLOOKUP(MID($A158,4,5),'Project splits'!$C$5:$AM$346,BK$22,FALSE),IF(ISNA(VLOOKUP($A158,'Success Asset Classes'!$B$15:$BD$377,BK$21,FALSE)),VLOOKUP(MID($A158,4,5),'Project splits'!$C$5:$AM$346,BK$22,FALSE),VLOOKUP($A158,'Success Asset Classes'!$B$15:$BD$377,BK$21,FALSE)))</f>
        <v>0</v>
      </c>
      <c r="BL158" s="230">
        <f>IF($AR158=0,VLOOKUP(MID($A158,4,5),'Project splits'!$C$5:$AM$346,BL$22,FALSE),IF(ISNA(VLOOKUP($A158,'Success Asset Classes'!$B$15:$BD$377,BL$21,FALSE)),VLOOKUP(MID($A158,4,5),'Project splits'!$C$5:$AM$346,BL$22,FALSE),VLOOKUP($A158,'Success Asset Classes'!$B$15:$BD$377,BL$21,FALSE)))</f>
        <v>0</v>
      </c>
      <c r="BM158" s="230">
        <f>IF($AR158=0,VLOOKUP(MID($A158,4,5),'Project splits'!$C$5:$AM$346,BM$22,FALSE),IF(ISNA(VLOOKUP($A158,'Success Asset Classes'!$B$15:$BD$377,BM$21,FALSE)),VLOOKUP(MID($A158,4,5),'Project splits'!$C$5:$AM$346,BM$22,FALSE),VLOOKUP($A158,'Success Asset Classes'!$B$15:$BD$377,BM$21,FALSE)))</f>
        <v>0</v>
      </c>
      <c r="BN158" s="230">
        <f>IF($AR158=0,VLOOKUP(MID($A158,4,5),'Project splits'!$C$5:$AM$346,BN$22,FALSE),IF(ISNA(VLOOKUP($A158,'Success Asset Classes'!$B$15:$BD$377,BN$21,FALSE)),VLOOKUP(MID($A158,4,5),'Project splits'!$C$5:$AM$346,BN$22,FALSE),VLOOKUP($A158,'Success Asset Classes'!$B$15:$BD$377,BN$21,FALSE)))</f>
        <v>0</v>
      </c>
      <c r="BO158" s="230">
        <f>IF($AR158=0,VLOOKUP(MID($A158,4,5),'Project splits'!$C$5:$AM$346,BO$22,FALSE),IF(ISNA(VLOOKUP($A158,'Success Asset Classes'!$B$15:$BD$377,BO$21,FALSE)),VLOOKUP(MID($A158,4,5),'Project splits'!$C$5:$AM$346,BO$22,FALSE),VLOOKUP($A158,'Success Asset Classes'!$B$15:$BD$377,BO$21,FALSE)))</f>
        <v>0</v>
      </c>
      <c r="BP158" s="230">
        <f>IF($AR158=0,VLOOKUP(MID($A158,4,5),'Project splits'!$C$5:$AM$346,BP$22,FALSE),IF(ISNA(VLOOKUP($A158,'Success Asset Classes'!$B$15:$BD$377,BP$21,FALSE)),VLOOKUP(MID($A158,4,5),'Project splits'!$C$5:$AM$346,BP$22,FALSE),VLOOKUP($A158,'Success Asset Classes'!$B$15:$BD$377,BP$21,FALSE)))</f>
        <v>0</v>
      </c>
      <c r="BQ158" s="230">
        <f>IF($AR158=0,VLOOKUP(MID($A158,4,5),'Project splits'!$C$5:$AM$346,BQ$22,FALSE),IF(ISNA(VLOOKUP($A158,'Success Asset Classes'!$B$15:$BD$377,BQ$21,FALSE)),VLOOKUP(MID($A158,4,5),'Project splits'!$C$5:$AM$346,BQ$22,FALSE),VLOOKUP($A158,'Success Asset Classes'!$B$15:$BD$377,BQ$21,FALSE)))</f>
        <v>0</v>
      </c>
      <c r="BR158" s="230">
        <f>IF($AR158=0,VLOOKUP(MID($A158,4,5),'Project splits'!$C$5:$AM$346,BR$22,FALSE),IF(ISNA(VLOOKUP($A158,'Success Asset Classes'!$B$15:$BD$377,BR$21,FALSE)),VLOOKUP(MID($A158,4,5),'Project splits'!$C$5:$AM$346,BR$22,FALSE),VLOOKUP($A158,'Success Asset Classes'!$B$15:$BD$377,BR$21,FALSE)))</f>
        <v>0</v>
      </c>
      <c r="BS158" s="247">
        <f t="shared" si="59"/>
        <v>1</v>
      </c>
      <c r="BT158" s="249">
        <f>1+IF(ISNA(VLOOKUP($A158,'Project labour content'!$A$7:$D$255,'Project labour content'!$D$1,FALSE)),VLOOKUP($D158,'Project labour content'!$F$6:$G$15,'Project labour content'!$G$1,FALSE),VLOOKUP($A158,'Project labour content'!$A$7:$D$255,'Project labour content'!$D$1,FALSE))*LabEsc22*1</f>
        <v>1.0004226612914595</v>
      </c>
      <c r="BU158" s="249">
        <f>1+IF(ISNA(VLOOKUP($A158,'Project labour content'!$A$7:$D$255,'Project labour content'!$D$1,FALSE)),VLOOKUP($D158,'Project labour content'!$F$6:$G$15,'Project labour content'!$G$1,FALSE),VLOOKUP($A158,'Project labour content'!$A$7:$D$255,'Project labour content'!$D$1,FALSE))*LabEsc23*1</f>
        <v>1.0008473513571179</v>
      </c>
      <c r="BV158" s="249">
        <f>1+IF(ISNA(VLOOKUP($A158,'Project labour content'!$A$7:$D$255,'Project labour content'!$D$1,FALSE)),VLOOKUP($D158,'Project labour content'!$F$6:$G$15,'Project labour content'!$G$1,FALSE),VLOOKUP($A158,'Project labour content'!$A$7:$D$255,'Project labour content'!$D$1,FALSE))*LabEsc24*1</f>
        <v>1.0012474093989683</v>
      </c>
      <c r="BW158" s="249">
        <f>1+IF(ISNA(VLOOKUP($A158,'Project labour content'!$A$7:$D$255,'Project labour content'!$D$1,FALSE)),VLOOKUP($D158,'Project labour content'!$F$6:$G$15,'Project labour content'!$G$1,FALSE),VLOOKUP($A158,'Project labour content'!$A$7:$D$255,'Project labour content'!$D$1,FALSE))*LabEsc25*1</f>
        <v>1.0017832204696864</v>
      </c>
      <c r="BX158" s="249">
        <f>1+IF(ISNA(VLOOKUP($A158,'Project labour content'!$A$7:$D$255,'Project labour content'!$D$1,FALSE)),VLOOKUP($D158,'Project labour content'!$F$6:$G$15,'Project labour content'!$G$1,FALSE),VLOOKUP($A158,'Project labour content'!$A$7:$D$255,'Project labour content'!$D$1,FALSE))*LabEsc26*1</f>
        <v>1.0023671652349242</v>
      </c>
      <c r="BY158" s="249">
        <f>1+IF(ISNA(VLOOKUP($A158,'Project labour content'!$A$7:$D$255,'Project labour content'!$D$1,FALSE)),VLOOKUP($D158,'Project labour content'!$F$6:$G$15,'Project labour content'!$G$1,FALSE),VLOOKUP($A158,'Project labour content'!$A$7:$D$255,'Project labour content'!$D$1,FALSE))*LabEsc27*1</f>
        <v>1.0027288516387467</v>
      </c>
      <c r="BZ158" s="249">
        <f>1+IF(ISNA(VLOOKUP($A158,'Project labour content'!$A$7:$D$255,'Project labour content'!$D$1,FALSE)),VLOOKUP($D158,'Project labour content'!$F$6:$G$15,'Project labour content'!$G$1,FALSE),VLOOKUP($A158,'Project labour content'!$A$7:$D$255,'Project labour content'!$D$1,FALSE))*LabEsc28*1</f>
        <v>1.0030012015008252</v>
      </c>
      <c r="CA158" s="249">
        <f>1+IF(ISNA(VLOOKUP($A158,'Project labour content'!$A$7:$D$255,'Project labour content'!$D$1,FALSE)),VLOOKUP($D158,'Project labour content'!$F$6:$G$15,'Project labour content'!$G$1,FALSE),VLOOKUP($A158,'Project labour content'!$A$7:$D$255,'Project labour content'!$D$1,FALSE))*LabEsc29*1</f>
        <v>1.0034382685594887</v>
      </c>
      <c r="CB158" s="250" t="str">
        <f>IF(ISNA(VLOOKUP($A158,'Project labour content'!$A$7:$D$255,'Project labour content'!$D$1,FALSE)),"Category","Project")</f>
        <v>Project</v>
      </c>
      <c r="CD158" s="247" t="str">
        <f t="shared" si="60"/>
        <v>12207</v>
      </c>
      <c r="CE158" s="3"/>
    </row>
    <row r="159" spans="1:83" x14ac:dyDescent="0.15">
      <c r="A159" s="11" t="s">
        <v>237</v>
      </c>
      <c r="B159" s="11" t="str">
        <f>VLOOKUP($A159,'Incurred Real 2022$'!$A$25:$AC$426,'Incurred Real 2022$'!B$1,FALSE)</f>
        <v>Refresh and Maintain IT Hardware 20-22</v>
      </c>
      <c r="C159" s="11" t="str">
        <f>VLOOKUP($A159,'Incurred Real 2022$'!$A$25:$AC$426,'Incurred Real 2022$'!C$1,FALSE)</f>
        <v>ExAnte</v>
      </c>
      <c r="D159" s="11" t="str">
        <f>VLOOKUP($A159,'Incurred Real 2022$'!$A$25:$AC$426,'Incurred Real 2022$'!D$1,FALSE)</f>
        <v>Information Technology</v>
      </c>
      <c r="E159" s="11" t="str">
        <f>VLOOKUP($A159,'Incurred Real 2022$'!$A$25:$AC$426,'Incurred Real 2022$'!E$1,FALSE)</f>
        <v>Active</v>
      </c>
      <c r="F159" s="105" t="str">
        <f>IF(VLOOKUP($A159,'Incurred Real 2022$'!$A$25:$AC$426,'Incurred Real 2022$'!F$1,FALSE)=0,"",VLOOKUP($A159,'Incurred Real 2022$'!$A$25:$AC$426,'Incurred Real 2022$'!F$1,FALSE))</f>
        <v/>
      </c>
      <c r="G159" s="105" t="str">
        <f>IF(VLOOKUP($A159,'Incurred Real 2022$'!$A$25:$AC$426,'Incurred Real 2022$'!G$1,FALSE)=0,"",VLOOKUP($A159,'Incurred Real 2022$'!$A$25:$AC$426,'Incurred Real 2022$'!G$1,FALSE))</f>
        <v/>
      </c>
      <c r="H159" s="105" t="str">
        <f>IF(VLOOKUP($A159,'Incurred Real 2022$'!$A$25:$AC$426,'Incurred Real 2022$'!H$1,FALSE)=0,"",VLOOKUP($A159,'Incurred Real 2022$'!$A$25:$AC$426,'Incurred Real 2022$'!H$1,FALSE))</f>
        <v/>
      </c>
      <c r="I159" s="105" t="str">
        <f>IF(VLOOKUP($A159,'Incurred Real 2022$'!$A$25:$AC$426,'Incurred Real 2022$'!I$1,FALSE)=0,"",VLOOKUP($A159,'Incurred Real 2022$'!$A$25:$AC$426,'Incurred Real 2022$'!I$1,FALSE))</f>
        <v/>
      </c>
      <c r="J159" s="105" t="str">
        <f>IF(VLOOKUP($A159,'Incurred Real 2022$'!$A$25:$AC$426,'Incurred Real 2022$'!J$1,FALSE)=0,"",VLOOKUP($A159,'Incurred Real 2022$'!$A$25:$AC$426,'Incurred Real 2022$'!J$1,FALSE))</f>
        <v/>
      </c>
      <c r="K159" s="105" t="str">
        <f>IF(VLOOKUP($A159,'Incurred Real 2022$'!$A$25:$AC$426,'Incurred Real 2022$'!K$1,FALSE)=0,"",VLOOKUP($A159,'Incurred Real 2022$'!$A$25:$AC$426,'Incurred Real 2022$'!K$1,FALSE))</f>
        <v/>
      </c>
      <c r="L159" s="105" t="str">
        <f>IF(VLOOKUP($A159,'Incurred Real 2022$'!$A$25:$AC$426,'Incurred Real 2022$'!L$1,FALSE)=0,"",VLOOKUP($A159,'Incurred Real 2022$'!$A$25:$AC$426,'Incurred Real 2022$'!L$1,FALSE))</f>
        <v/>
      </c>
      <c r="M159" s="105" t="str">
        <f>IF(VLOOKUP($A159,'Incurred Real 2022$'!$A$25:$AC$426,'Incurred Real 2022$'!M$1,FALSE)=0,"",VLOOKUP($A159,'Incurred Real 2022$'!$A$25:$AC$426,'Incurred Real 2022$'!M$1,FALSE))</f>
        <v/>
      </c>
      <c r="N159" s="105" t="str">
        <f>IF(VLOOKUP($A159,'Incurred Real 2022$'!$A$25:$AC$426,'Incurred Real 2022$'!N$1,FALSE)=0,"",VLOOKUP($A159,'Incurred Real 2022$'!$A$25:$AC$426,'Incurred Real 2022$'!N$1,FALSE))</f>
        <v/>
      </c>
      <c r="O159" s="105" t="str">
        <f>IF(VLOOKUP($A159,'Incurred Real 2022$'!$A$25:$AC$426,'Incurred Real 2022$'!O$1,FALSE)=0,"",VLOOKUP($A159,'Incurred Real 2022$'!$A$25:$AC$426,'Incurred Real 2022$'!O$1,FALSE))</f>
        <v/>
      </c>
      <c r="P159" s="105" t="str">
        <f>IF(VLOOKUP($A159,'Incurred Real 2022$'!$A$25:$AC$426,'Incurred Real 2022$'!P$1,FALSE)=0,"",VLOOKUP($A159,'Incurred Real 2022$'!$A$25:$AC$426,'Incurred Real 2022$'!P$1,FALSE))</f>
        <v/>
      </c>
      <c r="Q159" s="105" t="str">
        <f>IF(VLOOKUP($A159,'Incurred Real 2022$'!$A$25:$AC$426,'Incurred Real 2022$'!Q$1,FALSE)=0,"",VLOOKUP($A159,'Incurred Real 2022$'!$A$25:$AC$426,'Incurred Real 2022$'!Q$1,FALSE))</f>
        <v/>
      </c>
      <c r="R159" s="105" t="str">
        <f>IF(VLOOKUP($A159,'Incurred Real 2022$'!$A$25:$AC$426,'Incurred Real 2022$'!R$1,FALSE)=0,"",VLOOKUP($A159,'Incurred Real 2022$'!$A$25:$AC$426,'Incurred Real 2022$'!R$1,FALSE))</f>
        <v/>
      </c>
      <c r="S159" s="105" t="str">
        <f>IF(VLOOKUP($A159,'Incurred Real 2022$'!$A$25:$AC$426,'Incurred Real 2022$'!S$1,FALSE)=0,"",VLOOKUP($A159,'Incurred Real 2022$'!$A$25:$AC$426,'Incurred Real 2022$'!S$1,FALSE))</f>
        <v/>
      </c>
      <c r="T159" s="105" t="str">
        <f>IF(VLOOKUP($A159,'Incurred Real 2022$'!$A$25:$AC$426,'Incurred Real 2022$'!T$1,FALSE)=0,"",VLOOKUP($A159,'Incurred Real 2022$'!$A$25:$AC$426,'Incurred Real 2022$'!T$1,FALSE))</f>
        <v/>
      </c>
      <c r="U159" s="105">
        <f>IF(VLOOKUP($A159,'Incurred Real 2022$'!$A$25:$AC$426,'Incurred Real 2022$'!U$1,FALSE)=0,"",VLOOKUP($A159,'Incurred Real 2022$'!$A$25:$AC$426,'Incurred Real 2022$'!U$1,FALSE))</f>
        <v>431318.17</v>
      </c>
      <c r="V159" s="13">
        <f>IF(ISTEXT(VLOOKUP($A159,'Incurred Real 2022$'!$A$25:$AC$426,'Incurred Real 2022$'!V$1,FALSE)),"",(VLOOKUP($A159,'Incurred Real 2022$'!$A$25:$AC$426,'Incurred Real 2022$'!V$1,FALSE))*BT159*Incurred_Real!V$15)</f>
        <v>719555.22192143591</v>
      </c>
      <c r="W159" s="13">
        <f>IF(ISTEXT(VLOOKUP($A159,'Incurred Real 2022$'!$A$25:$AC$426,'Incurred Real 2022$'!W$1,FALSE)),"",(VLOOKUP($A159,'Incurred Real 2022$'!$A$25:$AC$426,'Incurred Real 2022$'!W$1,FALSE))*BU159*Incurred_Real!W$15)</f>
        <v>250686.48066157519</v>
      </c>
      <c r="X159" s="220" t="str">
        <f>IF(ISTEXT(VLOOKUP($A159,'Incurred Real 2022$'!$A$25:$AC$426,'Incurred Real 2022$'!X$1,FALSE)),"",(VLOOKUP($A159,'Incurred Real 2022$'!$A$25:$AC$426,'Incurred Real 2022$'!X$1,FALSE))*BV159*Incurred_Real!X$15)</f>
        <v/>
      </c>
      <c r="Y159" s="217" t="str">
        <f>IF(ISTEXT(VLOOKUP($A159,'Incurred Real 2022$'!$A$25:$AC$426,'Incurred Real 2022$'!Y$1,FALSE)),"",(VLOOKUP($A159,'Incurred Real 2022$'!$A$25:$AC$426,'Incurred Real 2022$'!Y$1,FALSE))*BW159*Incurred_Real!Y$15)</f>
        <v/>
      </c>
      <c r="Z159" s="13" t="str">
        <f>IF(ISTEXT(VLOOKUP($A159,'Incurred Real 2022$'!$A$25:$AC$426,'Incurred Real 2022$'!Z$1,FALSE)),"",(VLOOKUP($A159,'Incurred Real 2022$'!$A$25:$AC$426,'Incurred Real 2022$'!Z$1,FALSE))*BX159*Incurred_Real!Z$15)</f>
        <v/>
      </c>
      <c r="AA159" s="13" t="str">
        <f>IF(ISTEXT(VLOOKUP($A159,'Incurred Real 2022$'!$A$25:$AC$426,'Incurred Real 2022$'!AA$1,FALSE)),"",(VLOOKUP($A159,'Incurred Real 2022$'!$A$25:$AC$426,'Incurred Real 2022$'!AA$1,FALSE))*BY159*Incurred_Real!AA$15)</f>
        <v/>
      </c>
      <c r="AB159" s="13" t="str">
        <f>IF(ISTEXT(VLOOKUP($A159,'Incurred Real 2022$'!$A$25:$AC$426,'Incurred Real 2022$'!AB$1,FALSE)),"",(VLOOKUP($A159,'Incurred Real 2022$'!$A$25:$AC$426,'Incurred Real 2022$'!AB$1,FALSE))*BZ159*Incurred_Real!AB$15)</f>
        <v/>
      </c>
      <c r="AC159" s="13" t="str">
        <f>IF(ISTEXT(VLOOKUP($A159,'Incurred Real 2022$'!$A$25:$AC$426,'Incurred Real 2022$'!AC$1,FALSE)),"",(VLOOKUP($A159,'Incurred Real 2022$'!$A$25:$AC$426,'Incurred Real 2022$'!AC$1,FALSE))*CA159*Incurred_Real!AC$15)</f>
        <v/>
      </c>
      <c r="AD159" s="221">
        <f t="shared" si="55"/>
        <v>1401559.8725830112</v>
      </c>
      <c r="AE159" s="221">
        <f t="shared" si="56"/>
        <v>1401559.8725830112</v>
      </c>
      <c r="AF159" s="239">
        <f t="shared" si="61"/>
        <v>1608183.2884080322</v>
      </c>
      <c r="AG159" s="222">
        <f t="shared" si="57"/>
        <v>1428353.6916863963</v>
      </c>
      <c r="AH159" s="223">
        <f t="shared" si="64"/>
        <v>1.1258999068426243</v>
      </c>
      <c r="AI159" s="224">
        <f t="shared" si="58"/>
        <v>2023</v>
      </c>
      <c r="AJ159" s="225">
        <f>VLOOKUP($A159,Project_Commissioning!$C$4:$H$355,Project_Commissioning!F$1,FALSE)</f>
        <v>44838</v>
      </c>
      <c r="AK159" s="226">
        <f>VLOOKUP($A159,Project_Commissioning!$C$4:$H$355,Project_Commissioning!G$1,FALSE)</f>
        <v>2023</v>
      </c>
      <c r="AL159" s="225" t="str">
        <f>IF(VLOOKUP($A159,Project_Commissioning!$C$4:$H$355,Project_Commissioning!H$1,FALSE)=0,"",VLOOKUP($A159,Project_Commissioning!$C$4:$H$355,Project_Commissioning!H$1,FALSE))</f>
        <v/>
      </c>
      <c r="AM159" s="237">
        <f t="shared" si="62"/>
        <v>1428353.6916863965</v>
      </c>
      <c r="AN159" s="221" cm="1">
        <f t="array" ref="AN159">IF(ROUND(AE159,0)=0,0,LOOKUP(2,1/(F159:AC159&lt;&gt;""),F159:AC159))</f>
        <v>250686.48066157519</v>
      </c>
      <c r="AO159" s="221">
        <f t="shared" si="63"/>
        <v>970241.70258301112</v>
      </c>
      <c r="AP159" s="79"/>
      <c r="AQ159" s="20"/>
      <c r="AR159" s="245">
        <f>IF(ISNA(VLOOKUP($A159,'Success Asset Classes'!$B$15:$AA$114,'Success Asset Classes'!$AA$1,FALSE)),0,VLOOKUP($A159,'Success Asset Classes'!$B$15:$AA$114,'Success Asset Classes'!$AA$1,FALSE))</f>
        <v>0</v>
      </c>
      <c r="AS159" s="230">
        <f>IF($AR159=0,VLOOKUP(MID($A159,4,5),'Project splits'!$C$5:$AM$346,AS$22,FALSE),IF(ISNA(VLOOKUP($A159,'Success Asset Classes'!$B$15:$BD$377,AS$21,FALSE)),VLOOKUP(MID($A159,4,5),'Project splits'!$C$5:$AM$346,AS$22,FALSE),VLOOKUP($A159,'Success Asset Classes'!$B$15:$BD$377,AS$21,FALSE)))</f>
        <v>0</v>
      </c>
      <c r="AT159" s="230">
        <f>IF($AR159=0,VLOOKUP(MID($A159,4,5),'Project splits'!$C$5:$AM$346,AT$22,FALSE),IF(ISNA(VLOOKUP($A159,'Success Asset Classes'!$B$15:$BD$377,AT$21,FALSE)),VLOOKUP(MID($A159,4,5),'Project splits'!$C$5:$AM$346,AT$22,FALSE),VLOOKUP($A159,'Success Asset Classes'!$B$15:$BD$377,AT$21,FALSE)))</f>
        <v>0</v>
      </c>
      <c r="AU159" s="230">
        <f>IF($AR159=0,VLOOKUP(MID($A159,4,5),'Project splits'!$C$5:$AM$346,AU$22,FALSE),IF(ISNA(VLOOKUP($A159,'Success Asset Classes'!$B$15:$BD$377,AU$21,FALSE)),VLOOKUP(MID($A159,4,5),'Project splits'!$C$5:$AM$346,AU$22,FALSE),VLOOKUP($A159,'Success Asset Classes'!$B$15:$BD$377,AU$21,FALSE)))</f>
        <v>0</v>
      </c>
      <c r="AV159" s="230">
        <f>IF($AR159=0,VLOOKUP(MID($A159,4,5),'Project splits'!$C$5:$AM$346,AV$22,FALSE),IF(ISNA(VLOOKUP($A159,'Success Asset Classes'!$B$15:$BD$377,AV$21,FALSE)),VLOOKUP(MID($A159,4,5),'Project splits'!$C$5:$AM$346,AV$22,FALSE),VLOOKUP($A159,'Success Asset Classes'!$B$15:$BD$377,AV$21,FALSE)))</f>
        <v>1</v>
      </c>
      <c r="AW159" s="230">
        <f>IF($AR159=0,VLOOKUP(MID($A159,4,5),'Project splits'!$C$5:$AM$346,AW$22,FALSE),IF(ISNA(VLOOKUP($A159,'Success Asset Classes'!$B$15:$BD$377,AW$21,FALSE)),VLOOKUP(MID($A159,4,5),'Project splits'!$C$5:$AM$346,AW$22,FALSE),VLOOKUP($A159,'Success Asset Classes'!$B$15:$BD$377,AW$21,FALSE)))</f>
        <v>0</v>
      </c>
      <c r="AX159" s="230">
        <f>IF($AR159=0,VLOOKUP(MID($A159,4,5),'Project splits'!$C$5:$AM$346,AX$22,FALSE),IF(ISNA(VLOOKUP($A159,'Success Asset Classes'!$B$15:$BD$377,AX$21,FALSE)),VLOOKUP(MID($A159,4,5),'Project splits'!$C$5:$AM$346,AX$22,FALSE),VLOOKUP($A159,'Success Asset Classes'!$B$15:$BD$377,AX$21,FALSE)))</f>
        <v>0</v>
      </c>
      <c r="AY159" s="230">
        <f>IF($AR159=0,VLOOKUP(MID($A159,4,5),'Project splits'!$C$5:$AM$346,AY$22,FALSE),IF(ISNA(VLOOKUP($A159,'Success Asset Classes'!$B$15:$BD$377,AY$21,FALSE)),VLOOKUP(MID($A159,4,5),'Project splits'!$C$5:$AM$346,AY$22,FALSE),VLOOKUP($A159,'Success Asset Classes'!$B$15:$BD$377,AY$21,FALSE)))</f>
        <v>0</v>
      </c>
      <c r="AZ159" s="230">
        <f>IF($AR159=0,VLOOKUP(MID($A159,4,5),'Project splits'!$C$5:$AM$346,AZ$22,FALSE),IF(ISNA(VLOOKUP($A159,'Success Asset Classes'!$B$15:$BD$377,AZ$21,FALSE)),VLOOKUP(MID($A159,4,5),'Project splits'!$C$5:$AM$346,AZ$22,FALSE),VLOOKUP($A159,'Success Asset Classes'!$B$15:$BD$377,AZ$21,FALSE)))</f>
        <v>0</v>
      </c>
      <c r="BA159" s="230">
        <f>IF($AR159=0,VLOOKUP(MID($A159,4,5),'Project splits'!$C$5:$AM$346,BA$22,FALSE),IF(ISNA(VLOOKUP($A159,'Success Asset Classes'!$B$15:$BD$377,BA$21,FALSE)),VLOOKUP(MID($A159,4,5),'Project splits'!$C$5:$AM$346,BA$22,FALSE),VLOOKUP($A159,'Success Asset Classes'!$B$15:$BD$377,BA$21,FALSE)))</f>
        <v>0</v>
      </c>
      <c r="BB159" s="230">
        <f>IF($AR159=0,VLOOKUP(MID($A159,4,5),'Project splits'!$C$5:$AM$346,BB$22,FALSE),IF(ISNA(VLOOKUP($A159,'Success Asset Classes'!$B$15:$BD$377,BB$21,FALSE)),VLOOKUP(MID($A159,4,5),'Project splits'!$C$5:$AM$346,BB$22,FALSE),VLOOKUP($A159,'Success Asset Classes'!$B$15:$BD$377,BB$21,FALSE)))</f>
        <v>0</v>
      </c>
      <c r="BC159" s="230">
        <f>IF($AR159=0,VLOOKUP(MID($A159,4,5),'Project splits'!$C$5:$AM$346,BC$22,FALSE),IF(ISNA(VLOOKUP($A159,'Success Asset Classes'!$B$15:$BD$377,BC$21,FALSE)),VLOOKUP(MID($A159,4,5),'Project splits'!$C$5:$AM$346,BC$22,FALSE),VLOOKUP($A159,'Success Asset Classes'!$B$15:$BD$377,BC$21,FALSE)))</f>
        <v>0</v>
      </c>
      <c r="BD159" s="230">
        <f>IF($AR159=0,VLOOKUP(MID($A159,4,5),'Project splits'!$C$5:$AM$346,BD$22,FALSE),IF(ISNA(VLOOKUP($A159,'Success Asset Classes'!$B$15:$BD$377,BD$21,FALSE)),VLOOKUP(MID($A159,4,5),'Project splits'!$C$5:$AM$346,BD$22,FALSE),VLOOKUP($A159,'Success Asset Classes'!$B$15:$BD$377,BD$21,FALSE)))</f>
        <v>0</v>
      </c>
      <c r="BE159" s="230">
        <f>IF($AR159=0,VLOOKUP(MID($A159,4,5),'Project splits'!$C$5:$AM$346,BE$22,FALSE),IF(ISNA(VLOOKUP($A159,'Success Asset Classes'!$B$15:$BD$377,BE$21,FALSE)),VLOOKUP(MID($A159,4,5),'Project splits'!$C$5:$AM$346,BE$22,FALSE),VLOOKUP($A159,'Success Asset Classes'!$B$15:$BD$377,BE$21,FALSE)))</f>
        <v>0</v>
      </c>
      <c r="BF159" s="230">
        <f>IF($AR159=0,VLOOKUP(MID($A159,4,5),'Project splits'!$C$5:$AM$346,BF$22,FALSE),IF(ISNA(VLOOKUP($A159,'Success Asset Classes'!$B$15:$BD$377,BF$21,FALSE)),VLOOKUP(MID($A159,4,5),'Project splits'!$C$5:$AM$346,BF$22,FALSE),VLOOKUP($A159,'Success Asset Classes'!$B$15:$BD$377,BF$21,FALSE)))</f>
        <v>0</v>
      </c>
      <c r="BG159" s="230">
        <f>IF($AR159=0,VLOOKUP(MID($A159,4,5),'Project splits'!$C$5:$AM$346,BG$22,FALSE),IF(ISNA(VLOOKUP($A159,'Success Asset Classes'!$B$15:$BD$377,BG$21,FALSE)),VLOOKUP(MID($A159,4,5),'Project splits'!$C$5:$AM$346,BG$22,FALSE),VLOOKUP($A159,'Success Asset Classes'!$B$15:$BD$377,BG$21,FALSE)))</f>
        <v>0</v>
      </c>
      <c r="BH159" s="230">
        <f>IF($AR159=0,VLOOKUP(MID($A159,4,5),'Project splits'!$C$5:$AM$346,BH$22,FALSE),IF(ISNA(VLOOKUP($A159,'Success Asset Classes'!$B$15:$BD$377,BH$21,FALSE)),VLOOKUP(MID($A159,4,5),'Project splits'!$C$5:$AM$346,BH$22,FALSE),VLOOKUP($A159,'Success Asset Classes'!$B$15:$BD$377,BH$21,FALSE)))</f>
        <v>0</v>
      </c>
      <c r="BI159" s="230">
        <f>IF($AR159=0,VLOOKUP(MID($A159,4,5),'Project splits'!$C$5:$AM$346,BI$22,FALSE),IF(ISNA(VLOOKUP($A159,'Success Asset Classes'!$B$15:$BD$377,BI$21,FALSE)),VLOOKUP(MID($A159,4,5),'Project splits'!$C$5:$AM$346,BI$22,FALSE),VLOOKUP($A159,'Success Asset Classes'!$B$15:$BD$377,BI$21,FALSE)))</f>
        <v>0</v>
      </c>
      <c r="BJ159" s="230">
        <f>IF($AR159=0,VLOOKUP(MID($A159,4,5),'Project splits'!$C$5:$AM$346,BJ$22,FALSE),IF(ISNA(VLOOKUP($A159,'Success Asset Classes'!$B$15:$BD$377,BJ$21,FALSE)),VLOOKUP(MID($A159,4,5),'Project splits'!$C$5:$AM$346,BJ$22,FALSE),VLOOKUP($A159,'Success Asset Classes'!$B$15:$BD$377,BJ$21,FALSE)))</f>
        <v>0</v>
      </c>
      <c r="BK159" s="230">
        <f>IF($AR159=0,VLOOKUP(MID($A159,4,5),'Project splits'!$C$5:$AM$346,BK$22,FALSE),IF(ISNA(VLOOKUP($A159,'Success Asset Classes'!$B$15:$BD$377,BK$21,FALSE)),VLOOKUP(MID($A159,4,5),'Project splits'!$C$5:$AM$346,BK$22,FALSE),VLOOKUP($A159,'Success Asset Classes'!$B$15:$BD$377,BK$21,FALSE)))</f>
        <v>0</v>
      </c>
      <c r="BL159" s="230">
        <f>IF($AR159=0,VLOOKUP(MID($A159,4,5),'Project splits'!$C$5:$AM$346,BL$22,FALSE),IF(ISNA(VLOOKUP($A159,'Success Asset Classes'!$B$15:$BD$377,BL$21,FALSE)),VLOOKUP(MID($A159,4,5),'Project splits'!$C$5:$AM$346,BL$22,FALSE),VLOOKUP($A159,'Success Asset Classes'!$B$15:$BD$377,BL$21,FALSE)))</f>
        <v>0</v>
      </c>
      <c r="BM159" s="230">
        <f>IF($AR159=0,VLOOKUP(MID($A159,4,5),'Project splits'!$C$5:$AM$346,BM$22,FALSE),IF(ISNA(VLOOKUP($A159,'Success Asset Classes'!$B$15:$BD$377,BM$21,FALSE)),VLOOKUP(MID($A159,4,5),'Project splits'!$C$5:$AM$346,BM$22,FALSE),VLOOKUP($A159,'Success Asset Classes'!$B$15:$BD$377,BM$21,FALSE)))</f>
        <v>0</v>
      </c>
      <c r="BN159" s="230">
        <f>IF($AR159=0,VLOOKUP(MID($A159,4,5),'Project splits'!$C$5:$AM$346,BN$22,FALSE),IF(ISNA(VLOOKUP($A159,'Success Asset Classes'!$B$15:$BD$377,BN$21,FALSE)),VLOOKUP(MID($A159,4,5),'Project splits'!$C$5:$AM$346,BN$22,FALSE),VLOOKUP($A159,'Success Asset Classes'!$B$15:$BD$377,BN$21,FALSE)))</f>
        <v>0</v>
      </c>
      <c r="BO159" s="230">
        <f>IF($AR159=0,VLOOKUP(MID($A159,4,5),'Project splits'!$C$5:$AM$346,BO$22,FALSE),IF(ISNA(VLOOKUP($A159,'Success Asset Classes'!$B$15:$BD$377,BO$21,FALSE)),VLOOKUP(MID($A159,4,5),'Project splits'!$C$5:$AM$346,BO$22,FALSE),VLOOKUP($A159,'Success Asset Classes'!$B$15:$BD$377,BO$21,FALSE)))</f>
        <v>0</v>
      </c>
      <c r="BP159" s="230">
        <f>IF($AR159=0,VLOOKUP(MID($A159,4,5),'Project splits'!$C$5:$AM$346,BP$22,FALSE),IF(ISNA(VLOOKUP($A159,'Success Asset Classes'!$B$15:$BD$377,BP$21,FALSE)),VLOOKUP(MID($A159,4,5),'Project splits'!$C$5:$AM$346,BP$22,FALSE),VLOOKUP($A159,'Success Asset Classes'!$B$15:$BD$377,BP$21,FALSE)))</f>
        <v>0</v>
      </c>
      <c r="BQ159" s="230">
        <f>IF($AR159=0,VLOOKUP(MID($A159,4,5),'Project splits'!$C$5:$AM$346,BQ$22,FALSE),IF(ISNA(VLOOKUP($A159,'Success Asset Classes'!$B$15:$BD$377,BQ$21,FALSE)),VLOOKUP(MID($A159,4,5),'Project splits'!$C$5:$AM$346,BQ$22,FALSE),VLOOKUP($A159,'Success Asset Classes'!$B$15:$BD$377,BQ$21,FALSE)))</f>
        <v>0</v>
      </c>
      <c r="BR159" s="230">
        <f>IF($AR159=0,VLOOKUP(MID($A159,4,5),'Project splits'!$C$5:$AM$346,BR$22,FALSE),IF(ISNA(VLOOKUP($A159,'Success Asset Classes'!$B$15:$BD$377,BR$21,FALSE)),VLOOKUP(MID($A159,4,5),'Project splits'!$C$5:$AM$346,BR$22,FALSE),VLOOKUP($A159,'Success Asset Classes'!$B$15:$BD$377,BR$21,FALSE)))</f>
        <v>0</v>
      </c>
      <c r="BS159" s="247">
        <f t="shared" si="59"/>
        <v>1</v>
      </c>
      <c r="BT159" s="249">
        <f>1+IF(ISNA(VLOOKUP($A159,'Project labour content'!$A$7:$D$255,'Project labour content'!$D$1,FALSE)),VLOOKUP($D159,'Project labour content'!$F$6:$G$15,'Project labour content'!$G$1,FALSE),VLOOKUP($A159,'Project labour content'!$A$7:$D$255,'Project labour content'!$D$1,FALSE))*LabEsc22*1</f>
        <v>1.0012771251636203</v>
      </c>
      <c r="BU159" s="249">
        <f>1+IF(ISNA(VLOOKUP($A159,'Project labour content'!$A$7:$D$255,'Project labour content'!$D$1,FALSE)),VLOOKUP($D159,'Project labour content'!$F$6:$G$15,'Project labour content'!$G$1,FALSE),VLOOKUP($A159,'Project labour content'!$A$7:$D$255,'Project labour content'!$D$1,FALSE))*LabEsc23*1</f>
        <v>1.0025603805280261</v>
      </c>
      <c r="BV159" s="249">
        <f>1+IF(ISNA(VLOOKUP($A159,'Project labour content'!$A$7:$D$255,'Project labour content'!$D$1,FALSE)),VLOOKUP($D159,'Project labour content'!$F$6:$G$15,'Project labour content'!$G$1,FALSE),VLOOKUP($A159,'Project labour content'!$A$7:$D$255,'Project labour content'!$D$1,FALSE))*LabEsc24*1</f>
        <v>1.0037692070812962</v>
      </c>
      <c r="BW159" s="249">
        <f>1+IF(ISNA(VLOOKUP($A159,'Project labour content'!$A$7:$D$255,'Project labour content'!$D$1,FALSE)),VLOOKUP($D159,'Project labour content'!$F$6:$G$15,'Project labour content'!$G$1,FALSE),VLOOKUP($A159,'Project labour content'!$A$7:$D$255,'Project labour content'!$D$1,FALSE))*LabEsc25*1</f>
        <v>1.0053882287783096</v>
      </c>
      <c r="BX159" s="249">
        <f>1+IF(ISNA(VLOOKUP($A159,'Project labour content'!$A$7:$D$255,'Project labour content'!$D$1,FALSE)),VLOOKUP($D159,'Project labour content'!$F$6:$G$15,'Project labour content'!$G$1,FALSE),VLOOKUP($A159,'Project labour content'!$A$7:$D$255,'Project labour content'!$D$1,FALSE))*LabEsc26*1</f>
        <v>1.0071526925911045</v>
      </c>
      <c r="BY159" s="249">
        <f>1+IF(ISNA(VLOOKUP($A159,'Project labour content'!$A$7:$D$255,'Project labour content'!$D$1,FALSE)),VLOOKUP($D159,'Project labour content'!$F$6:$G$15,'Project labour content'!$G$1,FALSE),VLOOKUP($A159,'Project labour content'!$A$7:$D$255,'Project labour content'!$D$1,FALSE))*LabEsc27*1</f>
        <v>1.0082455743311527</v>
      </c>
      <c r="BZ159" s="249">
        <f>1+IF(ISNA(VLOOKUP($A159,'Project labour content'!$A$7:$D$255,'Project labour content'!$D$1,FALSE)),VLOOKUP($D159,'Project labour content'!$F$6:$G$15,'Project labour content'!$G$1,FALSE),VLOOKUP($A159,'Project labour content'!$A$7:$D$255,'Project labour content'!$D$1,FALSE))*LabEsc28*1</f>
        <v>1.0090685142814089</v>
      </c>
      <c r="CA159" s="249">
        <f>1+IF(ISNA(VLOOKUP($A159,'Project labour content'!$A$7:$D$255,'Project labour content'!$D$1,FALSE)),VLOOKUP($D159,'Project labour content'!$F$6:$G$15,'Project labour content'!$G$1,FALSE),VLOOKUP($A159,'Project labour content'!$A$7:$D$255,'Project labour content'!$D$1,FALSE))*LabEsc29*1</f>
        <v>1.0103891683135799</v>
      </c>
      <c r="CB159" s="250" t="str">
        <f>IF(ISNA(VLOOKUP($A159,'Project labour content'!$A$7:$D$255,'Project labour content'!$D$1,FALSE)),"Category","Project")</f>
        <v>Project</v>
      </c>
      <c r="CD159" s="247" t="str">
        <f t="shared" si="60"/>
        <v>12210</v>
      </c>
      <c r="CE159" s="3"/>
    </row>
    <row r="160" spans="1:83" x14ac:dyDescent="0.15">
      <c r="A160" s="11" t="s">
        <v>238</v>
      </c>
      <c r="B160" s="11" t="str">
        <f>VLOOKUP($A160,'Incurred Real 2022$'!$A$25:$AC$426,'Incurred Real 2022$'!B$1,FALSE)</f>
        <v>IT Security Technology Refresh 20-22</v>
      </c>
      <c r="C160" s="11" t="str">
        <f>VLOOKUP($A160,'Incurred Real 2022$'!$A$25:$AC$426,'Incurred Real 2022$'!C$1,FALSE)</f>
        <v>ExAnte</v>
      </c>
      <c r="D160" s="11" t="str">
        <f>VLOOKUP($A160,'Incurred Real 2022$'!$A$25:$AC$426,'Incurred Real 2022$'!D$1,FALSE)</f>
        <v>Information Technology</v>
      </c>
      <c r="E160" s="11" t="str">
        <f>VLOOKUP($A160,'Incurred Real 2022$'!$A$25:$AC$426,'Incurred Real 2022$'!E$1,FALSE)</f>
        <v>Active</v>
      </c>
      <c r="F160" s="105" t="str">
        <f>IF(VLOOKUP($A160,'Incurred Real 2022$'!$A$25:$AC$426,'Incurred Real 2022$'!F$1,FALSE)=0,"",VLOOKUP($A160,'Incurred Real 2022$'!$A$25:$AC$426,'Incurred Real 2022$'!F$1,FALSE))</f>
        <v/>
      </c>
      <c r="G160" s="105" t="str">
        <f>IF(VLOOKUP($A160,'Incurred Real 2022$'!$A$25:$AC$426,'Incurred Real 2022$'!G$1,FALSE)=0,"",VLOOKUP($A160,'Incurred Real 2022$'!$A$25:$AC$426,'Incurred Real 2022$'!G$1,FALSE))</f>
        <v/>
      </c>
      <c r="H160" s="105" t="str">
        <f>IF(VLOOKUP($A160,'Incurred Real 2022$'!$A$25:$AC$426,'Incurred Real 2022$'!H$1,FALSE)=0,"",VLOOKUP($A160,'Incurred Real 2022$'!$A$25:$AC$426,'Incurred Real 2022$'!H$1,FALSE))</f>
        <v/>
      </c>
      <c r="I160" s="105" t="str">
        <f>IF(VLOOKUP($A160,'Incurred Real 2022$'!$A$25:$AC$426,'Incurred Real 2022$'!I$1,FALSE)=0,"",VLOOKUP($A160,'Incurred Real 2022$'!$A$25:$AC$426,'Incurred Real 2022$'!I$1,FALSE))</f>
        <v/>
      </c>
      <c r="J160" s="105" t="str">
        <f>IF(VLOOKUP($A160,'Incurred Real 2022$'!$A$25:$AC$426,'Incurred Real 2022$'!J$1,FALSE)=0,"",VLOOKUP($A160,'Incurred Real 2022$'!$A$25:$AC$426,'Incurred Real 2022$'!J$1,FALSE))</f>
        <v/>
      </c>
      <c r="K160" s="105" t="str">
        <f>IF(VLOOKUP($A160,'Incurred Real 2022$'!$A$25:$AC$426,'Incurred Real 2022$'!K$1,FALSE)=0,"",VLOOKUP($A160,'Incurred Real 2022$'!$A$25:$AC$426,'Incurred Real 2022$'!K$1,FALSE))</f>
        <v/>
      </c>
      <c r="L160" s="105" t="str">
        <f>IF(VLOOKUP($A160,'Incurred Real 2022$'!$A$25:$AC$426,'Incurred Real 2022$'!L$1,FALSE)=0,"",VLOOKUP($A160,'Incurred Real 2022$'!$A$25:$AC$426,'Incurred Real 2022$'!L$1,FALSE))</f>
        <v/>
      </c>
      <c r="M160" s="105" t="str">
        <f>IF(VLOOKUP($A160,'Incurred Real 2022$'!$A$25:$AC$426,'Incurred Real 2022$'!M$1,FALSE)=0,"",VLOOKUP($A160,'Incurred Real 2022$'!$A$25:$AC$426,'Incurred Real 2022$'!M$1,FALSE))</f>
        <v/>
      </c>
      <c r="N160" s="105" t="str">
        <f>IF(VLOOKUP($A160,'Incurred Real 2022$'!$A$25:$AC$426,'Incurred Real 2022$'!N$1,FALSE)=0,"",VLOOKUP($A160,'Incurred Real 2022$'!$A$25:$AC$426,'Incurred Real 2022$'!N$1,FALSE))</f>
        <v/>
      </c>
      <c r="O160" s="105" t="str">
        <f>IF(VLOOKUP($A160,'Incurred Real 2022$'!$A$25:$AC$426,'Incurred Real 2022$'!O$1,FALSE)=0,"",VLOOKUP($A160,'Incurred Real 2022$'!$A$25:$AC$426,'Incurred Real 2022$'!O$1,FALSE))</f>
        <v/>
      </c>
      <c r="P160" s="105" t="str">
        <f>IF(VLOOKUP($A160,'Incurred Real 2022$'!$A$25:$AC$426,'Incurred Real 2022$'!P$1,FALSE)=0,"",VLOOKUP($A160,'Incurred Real 2022$'!$A$25:$AC$426,'Incurred Real 2022$'!P$1,FALSE))</f>
        <v/>
      </c>
      <c r="Q160" s="105" t="str">
        <f>IF(VLOOKUP($A160,'Incurred Real 2022$'!$A$25:$AC$426,'Incurred Real 2022$'!Q$1,FALSE)=0,"",VLOOKUP($A160,'Incurred Real 2022$'!$A$25:$AC$426,'Incurred Real 2022$'!Q$1,FALSE))</f>
        <v/>
      </c>
      <c r="R160" s="105" t="str">
        <f>IF(VLOOKUP($A160,'Incurred Real 2022$'!$A$25:$AC$426,'Incurred Real 2022$'!R$1,FALSE)=0,"",VLOOKUP($A160,'Incurred Real 2022$'!$A$25:$AC$426,'Incurred Real 2022$'!R$1,FALSE))</f>
        <v/>
      </c>
      <c r="S160" s="105" t="str">
        <f>IF(VLOOKUP($A160,'Incurred Real 2022$'!$A$25:$AC$426,'Incurred Real 2022$'!S$1,FALSE)=0,"",VLOOKUP($A160,'Incurred Real 2022$'!$A$25:$AC$426,'Incurred Real 2022$'!S$1,FALSE))</f>
        <v/>
      </c>
      <c r="T160" s="105" t="str">
        <f>IF(VLOOKUP($A160,'Incurred Real 2022$'!$A$25:$AC$426,'Incurred Real 2022$'!T$1,FALSE)=0,"",VLOOKUP($A160,'Incurred Real 2022$'!$A$25:$AC$426,'Incurred Real 2022$'!T$1,FALSE))</f>
        <v/>
      </c>
      <c r="U160" s="105">
        <f>IF(VLOOKUP($A160,'Incurred Real 2022$'!$A$25:$AC$426,'Incurred Real 2022$'!U$1,FALSE)=0,"",VLOOKUP($A160,'Incurred Real 2022$'!$A$25:$AC$426,'Incurred Real 2022$'!U$1,FALSE))</f>
        <v>745406.51</v>
      </c>
      <c r="V160" s="13">
        <f>IF(ISTEXT(VLOOKUP($A160,'Incurred Real 2022$'!$A$25:$AC$426,'Incurred Real 2022$'!V$1,FALSE)),"",(VLOOKUP($A160,'Incurred Real 2022$'!$A$25:$AC$426,'Incurred Real 2022$'!V$1,FALSE))*BT160*Incurred_Real!V$15)</f>
        <v>814173.35437141894</v>
      </c>
      <c r="W160" s="13" t="str">
        <f>IF(ISTEXT(VLOOKUP($A160,'Incurred Real 2022$'!$A$25:$AC$426,'Incurred Real 2022$'!W$1,FALSE)),"",(VLOOKUP($A160,'Incurred Real 2022$'!$A$25:$AC$426,'Incurred Real 2022$'!W$1,FALSE))*BU160*Incurred_Real!W$15)</f>
        <v/>
      </c>
      <c r="X160" s="220" t="str">
        <f>IF(ISTEXT(VLOOKUP($A160,'Incurred Real 2022$'!$A$25:$AC$426,'Incurred Real 2022$'!X$1,FALSE)),"",(VLOOKUP($A160,'Incurred Real 2022$'!$A$25:$AC$426,'Incurred Real 2022$'!X$1,FALSE))*BV160*Incurred_Real!X$15)</f>
        <v/>
      </c>
      <c r="Y160" s="217" t="str">
        <f>IF(ISTEXT(VLOOKUP($A160,'Incurred Real 2022$'!$A$25:$AC$426,'Incurred Real 2022$'!Y$1,FALSE)),"",(VLOOKUP($A160,'Incurred Real 2022$'!$A$25:$AC$426,'Incurred Real 2022$'!Y$1,FALSE))*BW160*Incurred_Real!Y$15)</f>
        <v/>
      </c>
      <c r="Z160" s="13" t="str">
        <f>IF(ISTEXT(VLOOKUP($A160,'Incurred Real 2022$'!$A$25:$AC$426,'Incurred Real 2022$'!Z$1,FALSE)),"",(VLOOKUP($A160,'Incurred Real 2022$'!$A$25:$AC$426,'Incurred Real 2022$'!Z$1,FALSE))*BX160*Incurred_Real!Z$15)</f>
        <v/>
      </c>
      <c r="AA160" s="13" t="str">
        <f>IF(ISTEXT(VLOOKUP($A160,'Incurred Real 2022$'!$A$25:$AC$426,'Incurred Real 2022$'!AA$1,FALSE)),"",(VLOOKUP($A160,'Incurred Real 2022$'!$A$25:$AC$426,'Incurred Real 2022$'!AA$1,FALSE))*BY160*Incurred_Real!AA$15)</f>
        <v/>
      </c>
      <c r="AB160" s="13" t="str">
        <f>IF(ISTEXT(VLOOKUP($A160,'Incurred Real 2022$'!$A$25:$AC$426,'Incurred Real 2022$'!AB$1,FALSE)),"",(VLOOKUP($A160,'Incurred Real 2022$'!$A$25:$AC$426,'Incurred Real 2022$'!AB$1,FALSE))*BZ160*Incurred_Real!AB$15)</f>
        <v/>
      </c>
      <c r="AC160" s="13" t="str">
        <f>IF(ISTEXT(VLOOKUP($A160,'Incurred Real 2022$'!$A$25:$AC$426,'Incurred Real 2022$'!AC$1,FALSE)),"",(VLOOKUP($A160,'Incurred Real 2022$'!$A$25:$AC$426,'Incurred Real 2022$'!AC$1,FALSE))*CA160*Incurred_Real!AC$15)</f>
        <v/>
      </c>
      <c r="AD160" s="221">
        <f t="shared" si="55"/>
        <v>1559579.864371419</v>
      </c>
      <c r="AE160" s="221">
        <f t="shared" si="56"/>
        <v>1559579.864371419</v>
      </c>
      <c r="AF160" s="239">
        <f t="shared" si="61"/>
        <v>1808065.8784722402</v>
      </c>
      <c r="AG160" s="222">
        <f t="shared" si="57"/>
        <v>1549003.9530336442</v>
      </c>
      <c r="AH160" s="223">
        <f t="shared" si="64"/>
        <v>1.1672441990423823</v>
      </c>
      <c r="AI160" s="224">
        <f t="shared" si="58"/>
        <v>2022</v>
      </c>
      <c r="AJ160" s="225">
        <f>VLOOKUP($A160,Project_Commissioning!$C$4:$H$355,Project_Commissioning!F$1,FALSE)</f>
        <v>44678</v>
      </c>
      <c r="AK160" s="226">
        <f>VLOOKUP($A160,Project_Commissioning!$C$4:$H$355,Project_Commissioning!G$1,FALSE)</f>
        <v>2022</v>
      </c>
      <c r="AL160" s="225" t="str">
        <f>IF(VLOOKUP($A160,Project_Commissioning!$C$4:$H$355,Project_Commissioning!H$1,FALSE)=0,"",VLOOKUP($A160,Project_Commissioning!$C$4:$H$355,Project_Commissioning!H$1,FALSE))</f>
        <v/>
      </c>
      <c r="AM160" s="237">
        <f t="shared" si="62"/>
        <v>1605885.0946551925</v>
      </c>
      <c r="AN160" s="221" cm="1">
        <f t="array" ref="AN160">IF(ROUND(AE160,0)=0,0,LOOKUP(2,1/(F160:AC160&lt;&gt;""),F160:AC160))</f>
        <v>814173.35437141894</v>
      </c>
      <c r="AO160" s="221">
        <f t="shared" si="63"/>
        <v>814173.35437141894</v>
      </c>
      <c r="AP160" s="79"/>
      <c r="AQ160" s="20"/>
      <c r="AR160" s="245">
        <f>IF(ISNA(VLOOKUP($A160,'Success Asset Classes'!$B$15:$AA$114,'Success Asset Classes'!$AA$1,FALSE)),0,VLOOKUP($A160,'Success Asset Classes'!$B$15:$AA$114,'Success Asset Classes'!$AA$1,FALSE))</f>
        <v>0</v>
      </c>
      <c r="AS160" s="230">
        <f>IF($AR160=0,VLOOKUP(MID($A160,4,5),'Project splits'!$C$5:$AM$346,AS$22,FALSE),IF(ISNA(VLOOKUP($A160,'Success Asset Classes'!$B$15:$BD$377,AS$21,FALSE)),VLOOKUP(MID($A160,4,5),'Project splits'!$C$5:$AM$346,AS$22,FALSE),VLOOKUP($A160,'Success Asset Classes'!$B$15:$BD$377,AS$21,FALSE)))</f>
        <v>0</v>
      </c>
      <c r="AT160" s="230">
        <f>IF($AR160=0,VLOOKUP(MID($A160,4,5),'Project splits'!$C$5:$AM$346,AT$22,FALSE),IF(ISNA(VLOOKUP($A160,'Success Asset Classes'!$B$15:$BD$377,AT$21,FALSE)),VLOOKUP(MID($A160,4,5),'Project splits'!$C$5:$AM$346,AT$22,FALSE),VLOOKUP($A160,'Success Asset Classes'!$B$15:$BD$377,AT$21,FALSE)))</f>
        <v>0</v>
      </c>
      <c r="AU160" s="230">
        <f>IF($AR160=0,VLOOKUP(MID($A160,4,5),'Project splits'!$C$5:$AM$346,AU$22,FALSE),IF(ISNA(VLOOKUP($A160,'Success Asset Classes'!$B$15:$BD$377,AU$21,FALSE)),VLOOKUP(MID($A160,4,5),'Project splits'!$C$5:$AM$346,AU$22,FALSE),VLOOKUP($A160,'Success Asset Classes'!$B$15:$BD$377,AU$21,FALSE)))</f>
        <v>0</v>
      </c>
      <c r="AV160" s="230">
        <f>IF($AR160=0,VLOOKUP(MID($A160,4,5),'Project splits'!$C$5:$AM$346,AV$22,FALSE),IF(ISNA(VLOOKUP($A160,'Success Asset Classes'!$B$15:$BD$377,AV$21,FALSE)),VLOOKUP(MID($A160,4,5),'Project splits'!$C$5:$AM$346,AV$22,FALSE),VLOOKUP($A160,'Success Asset Classes'!$B$15:$BD$377,AV$21,FALSE)))</f>
        <v>1</v>
      </c>
      <c r="AW160" s="230">
        <f>IF($AR160=0,VLOOKUP(MID($A160,4,5),'Project splits'!$C$5:$AM$346,AW$22,FALSE),IF(ISNA(VLOOKUP($A160,'Success Asset Classes'!$B$15:$BD$377,AW$21,FALSE)),VLOOKUP(MID($A160,4,5),'Project splits'!$C$5:$AM$346,AW$22,FALSE),VLOOKUP($A160,'Success Asset Classes'!$B$15:$BD$377,AW$21,FALSE)))</f>
        <v>0</v>
      </c>
      <c r="AX160" s="230">
        <f>IF($AR160=0,VLOOKUP(MID($A160,4,5),'Project splits'!$C$5:$AM$346,AX$22,FALSE),IF(ISNA(VLOOKUP($A160,'Success Asset Classes'!$B$15:$BD$377,AX$21,FALSE)),VLOOKUP(MID($A160,4,5),'Project splits'!$C$5:$AM$346,AX$22,FALSE),VLOOKUP($A160,'Success Asset Classes'!$B$15:$BD$377,AX$21,FALSE)))</f>
        <v>0</v>
      </c>
      <c r="AY160" s="230">
        <f>IF($AR160=0,VLOOKUP(MID($A160,4,5),'Project splits'!$C$5:$AM$346,AY$22,FALSE),IF(ISNA(VLOOKUP($A160,'Success Asset Classes'!$B$15:$BD$377,AY$21,FALSE)),VLOOKUP(MID($A160,4,5),'Project splits'!$C$5:$AM$346,AY$22,FALSE),VLOOKUP($A160,'Success Asset Classes'!$B$15:$BD$377,AY$21,FALSE)))</f>
        <v>0</v>
      </c>
      <c r="AZ160" s="230">
        <f>IF($AR160=0,VLOOKUP(MID($A160,4,5),'Project splits'!$C$5:$AM$346,AZ$22,FALSE),IF(ISNA(VLOOKUP($A160,'Success Asset Classes'!$B$15:$BD$377,AZ$21,FALSE)),VLOOKUP(MID($A160,4,5),'Project splits'!$C$5:$AM$346,AZ$22,FALSE),VLOOKUP($A160,'Success Asset Classes'!$B$15:$BD$377,AZ$21,FALSE)))</f>
        <v>0</v>
      </c>
      <c r="BA160" s="230">
        <f>IF($AR160=0,VLOOKUP(MID($A160,4,5),'Project splits'!$C$5:$AM$346,BA$22,FALSE),IF(ISNA(VLOOKUP($A160,'Success Asset Classes'!$B$15:$BD$377,BA$21,FALSE)),VLOOKUP(MID($A160,4,5),'Project splits'!$C$5:$AM$346,BA$22,FALSE),VLOOKUP($A160,'Success Asset Classes'!$B$15:$BD$377,BA$21,FALSE)))</f>
        <v>0</v>
      </c>
      <c r="BB160" s="230">
        <f>IF($AR160=0,VLOOKUP(MID($A160,4,5),'Project splits'!$C$5:$AM$346,BB$22,FALSE),IF(ISNA(VLOOKUP($A160,'Success Asset Classes'!$B$15:$BD$377,BB$21,FALSE)),VLOOKUP(MID($A160,4,5),'Project splits'!$C$5:$AM$346,BB$22,FALSE),VLOOKUP($A160,'Success Asset Classes'!$B$15:$BD$377,BB$21,FALSE)))</f>
        <v>0</v>
      </c>
      <c r="BC160" s="230">
        <f>IF($AR160=0,VLOOKUP(MID($A160,4,5),'Project splits'!$C$5:$AM$346,BC$22,FALSE),IF(ISNA(VLOOKUP($A160,'Success Asset Classes'!$B$15:$BD$377,BC$21,FALSE)),VLOOKUP(MID($A160,4,5),'Project splits'!$C$5:$AM$346,BC$22,FALSE),VLOOKUP($A160,'Success Asset Classes'!$B$15:$BD$377,BC$21,FALSE)))</f>
        <v>0</v>
      </c>
      <c r="BD160" s="230">
        <f>IF($AR160=0,VLOOKUP(MID($A160,4,5),'Project splits'!$C$5:$AM$346,BD$22,FALSE),IF(ISNA(VLOOKUP($A160,'Success Asset Classes'!$B$15:$BD$377,BD$21,FALSE)),VLOOKUP(MID($A160,4,5),'Project splits'!$C$5:$AM$346,BD$22,FALSE),VLOOKUP($A160,'Success Asset Classes'!$B$15:$BD$377,BD$21,FALSE)))</f>
        <v>0</v>
      </c>
      <c r="BE160" s="230">
        <f>IF($AR160=0,VLOOKUP(MID($A160,4,5),'Project splits'!$C$5:$AM$346,BE$22,FALSE),IF(ISNA(VLOOKUP($A160,'Success Asset Classes'!$B$15:$BD$377,BE$21,FALSE)),VLOOKUP(MID($A160,4,5),'Project splits'!$C$5:$AM$346,BE$22,FALSE),VLOOKUP($A160,'Success Asset Classes'!$B$15:$BD$377,BE$21,FALSE)))</f>
        <v>0</v>
      </c>
      <c r="BF160" s="230">
        <f>IF($AR160=0,VLOOKUP(MID($A160,4,5),'Project splits'!$C$5:$AM$346,BF$22,FALSE),IF(ISNA(VLOOKUP($A160,'Success Asset Classes'!$B$15:$BD$377,BF$21,FALSE)),VLOOKUP(MID($A160,4,5),'Project splits'!$C$5:$AM$346,BF$22,FALSE),VLOOKUP($A160,'Success Asset Classes'!$B$15:$BD$377,BF$21,FALSE)))</f>
        <v>0</v>
      </c>
      <c r="BG160" s="230">
        <f>IF($AR160=0,VLOOKUP(MID($A160,4,5),'Project splits'!$C$5:$AM$346,BG$22,FALSE),IF(ISNA(VLOOKUP($A160,'Success Asset Classes'!$B$15:$BD$377,BG$21,FALSE)),VLOOKUP(MID($A160,4,5),'Project splits'!$C$5:$AM$346,BG$22,FALSE),VLOOKUP($A160,'Success Asset Classes'!$B$15:$BD$377,BG$21,FALSE)))</f>
        <v>0</v>
      </c>
      <c r="BH160" s="230">
        <f>IF($AR160=0,VLOOKUP(MID($A160,4,5),'Project splits'!$C$5:$AM$346,BH$22,FALSE),IF(ISNA(VLOOKUP($A160,'Success Asset Classes'!$B$15:$BD$377,BH$21,FALSE)),VLOOKUP(MID($A160,4,5),'Project splits'!$C$5:$AM$346,BH$22,FALSE),VLOOKUP($A160,'Success Asset Classes'!$B$15:$BD$377,BH$21,FALSE)))</f>
        <v>0</v>
      </c>
      <c r="BI160" s="230">
        <f>IF($AR160=0,VLOOKUP(MID($A160,4,5),'Project splits'!$C$5:$AM$346,BI$22,FALSE),IF(ISNA(VLOOKUP($A160,'Success Asset Classes'!$B$15:$BD$377,BI$21,FALSE)),VLOOKUP(MID($A160,4,5),'Project splits'!$C$5:$AM$346,BI$22,FALSE),VLOOKUP($A160,'Success Asset Classes'!$B$15:$BD$377,BI$21,FALSE)))</f>
        <v>0</v>
      </c>
      <c r="BJ160" s="230">
        <f>IF($AR160=0,VLOOKUP(MID($A160,4,5),'Project splits'!$C$5:$AM$346,BJ$22,FALSE),IF(ISNA(VLOOKUP($A160,'Success Asset Classes'!$B$15:$BD$377,BJ$21,FALSE)),VLOOKUP(MID($A160,4,5),'Project splits'!$C$5:$AM$346,BJ$22,FALSE),VLOOKUP($A160,'Success Asset Classes'!$B$15:$BD$377,BJ$21,FALSE)))</f>
        <v>0</v>
      </c>
      <c r="BK160" s="230">
        <f>IF($AR160=0,VLOOKUP(MID($A160,4,5),'Project splits'!$C$5:$AM$346,BK$22,FALSE),IF(ISNA(VLOOKUP($A160,'Success Asset Classes'!$B$15:$BD$377,BK$21,FALSE)),VLOOKUP(MID($A160,4,5),'Project splits'!$C$5:$AM$346,BK$22,FALSE),VLOOKUP($A160,'Success Asset Classes'!$B$15:$BD$377,BK$21,FALSE)))</f>
        <v>0</v>
      </c>
      <c r="BL160" s="230">
        <f>IF($AR160=0,VLOOKUP(MID($A160,4,5),'Project splits'!$C$5:$AM$346,BL$22,FALSE),IF(ISNA(VLOOKUP($A160,'Success Asset Classes'!$B$15:$BD$377,BL$21,FALSE)),VLOOKUP(MID($A160,4,5),'Project splits'!$C$5:$AM$346,BL$22,FALSE),VLOOKUP($A160,'Success Asset Classes'!$B$15:$BD$377,BL$21,FALSE)))</f>
        <v>0</v>
      </c>
      <c r="BM160" s="230">
        <f>IF($AR160=0,VLOOKUP(MID($A160,4,5),'Project splits'!$C$5:$AM$346,BM$22,FALSE),IF(ISNA(VLOOKUP($A160,'Success Asset Classes'!$B$15:$BD$377,BM$21,FALSE)),VLOOKUP(MID($A160,4,5),'Project splits'!$C$5:$AM$346,BM$22,FALSE),VLOOKUP($A160,'Success Asset Classes'!$B$15:$BD$377,BM$21,FALSE)))</f>
        <v>0</v>
      </c>
      <c r="BN160" s="230">
        <f>IF($AR160=0,VLOOKUP(MID($A160,4,5),'Project splits'!$C$5:$AM$346,BN$22,FALSE),IF(ISNA(VLOOKUP($A160,'Success Asset Classes'!$B$15:$BD$377,BN$21,FALSE)),VLOOKUP(MID($A160,4,5),'Project splits'!$C$5:$AM$346,BN$22,FALSE),VLOOKUP($A160,'Success Asset Classes'!$B$15:$BD$377,BN$21,FALSE)))</f>
        <v>0</v>
      </c>
      <c r="BO160" s="230">
        <f>IF($AR160=0,VLOOKUP(MID($A160,4,5),'Project splits'!$C$5:$AM$346,BO$22,FALSE),IF(ISNA(VLOOKUP($A160,'Success Asset Classes'!$B$15:$BD$377,BO$21,FALSE)),VLOOKUP(MID($A160,4,5),'Project splits'!$C$5:$AM$346,BO$22,FALSE),VLOOKUP($A160,'Success Asset Classes'!$B$15:$BD$377,BO$21,FALSE)))</f>
        <v>0</v>
      </c>
      <c r="BP160" s="230">
        <f>IF($AR160=0,VLOOKUP(MID($A160,4,5),'Project splits'!$C$5:$AM$346,BP$22,FALSE),IF(ISNA(VLOOKUP($A160,'Success Asset Classes'!$B$15:$BD$377,BP$21,FALSE)),VLOOKUP(MID($A160,4,5),'Project splits'!$C$5:$AM$346,BP$22,FALSE),VLOOKUP($A160,'Success Asset Classes'!$B$15:$BD$377,BP$21,FALSE)))</f>
        <v>0</v>
      </c>
      <c r="BQ160" s="230">
        <f>IF($AR160=0,VLOOKUP(MID($A160,4,5),'Project splits'!$C$5:$AM$346,BQ$22,FALSE),IF(ISNA(VLOOKUP($A160,'Success Asset Classes'!$B$15:$BD$377,BQ$21,FALSE)),VLOOKUP(MID($A160,4,5),'Project splits'!$C$5:$AM$346,BQ$22,FALSE),VLOOKUP($A160,'Success Asset Classes'!$B$15:$BD$377,BQ$21,FALSE)))</f>
        <v>0</v>
      </c>
      <c r="BR160" s="230">
        <f>IF($AR160=0,VLOOKUP(MID($A160,4,5),'Project splits'!$C$5:$AM$346,BR$22,FALSE),IF(ISNA(VLOOKUP($A160,'Success Asset Classes'!$B$15:$BD$377,BR$21,FALSE)),VLOOKUP(MID($A160,4,5),'Project splits'!$C$5:$AM$346,BR$22,FALSE),VLOOKUP($A160,'Success Asset Classes'!$B$15:$BD$377,BR$21,FALSE)))</f>
        <v>0</v>
      </c>
      <c r="BS160" s="247">
        <f t="shared" si="59"/>
        <v>1</v>
      </c>
      <c r="BT160" s="249">
        <f>1+IF(ISNA(VLOOKUP($A160,'Project labour content'!$A$7:$D$255,'Project labour content'!$D$1,FALSE)),VLOOKUP($D160,'Project labour content'!$F$6:$G$15,'Project labour content'!$G$1,FALSE),VLOOKUP($A160,'Project labour content'!$A$7:$D$255,'Project labour content'!$D$1,FALSE))*LabEsc22*1</f>
        <v>1.0019598344219183</v>
      </c>
      <c r="BU160" s="249">
        <f>1+IF(ISNA(VLOOKUP($A160,'Project labour content'!$A$7:$D$255,'Project labour content'!$D$1,FALSE)),VLOOKUP($D160,'Project labour content'!$F$6:$G$15,'Project labour content'!$G$1,FALSE),VLOOKUP($A160,'Project labour content'!$A$7:$D$255,'Project labour content'!$D$1,FALSE))*LabEsc23*1</f>
        <v>1.0039290760490618</v>
      </c>
      <c r="BV160" s="249">
        <f>1+IF(ISNA(VLOOKUP($A160,'Project labour content'!$A$7:$D$255,'Project labour content'!$D$1,FALSE)),VLOOKUP($D160,'Project labour content'!$F$6:$G$15,'Project labour content'!$G$1,FALSE),VLOOKUP($A160,'Project labour content'!$A$7:$D$255,'Project labour content'!$D$1,FALSE))*LabEsc24*1</f>
        <v>1.005784101661831</v>
      </c>
      <c r="BW160" s="249">
        <f>1+IF(ISNA(VLOOKUP($A160,'Project labour content'!$A$7:$D$255,'Project labour content'!$D$1,FALSE)),VLOOKUP($D160,'Project labour content'!$F$6:$G$15,'Project labour content'!$G$1,FALSE),VLOOKUP($A160,'Project labour content'!$A$7:$D$255,'Project labour content'!$D$1,FALSE))*LabEsc25*1</f>
        <v>1.0082685992992</v>
      </c>
      <c r="BX160" s="249">
        <f>1+IF(ISNA(VLOOKUP($A160,'Project labour content'!$A$7:$D$255,'Project labour content'!$D$1,FALSE)),VLOOKUP($D160,'Project labour content'!$F$6:$G$15,'Project labour content'!$G$1,FALSE),VLOOKUP($A160,'Project labour content'!$A$7:$D$255,'Project labour content'!$D$1,FALSE))*LabEsc26*1</f>
        <v>1.0109762876409925</v>
      </c>
      <c r="BY160" s="249">
        <f>1+IF(ISNA(VLOOKUP($A160,'Project labour content'!$A$7:$D$255,'Project labour content'!$D$1,FALSE)),VLOOKUP($D160,'Project labour content'!$F$6:$G$15,'Project labour content'!$G$1,FALSE),VLOOKUP($A160,'Project labour content'!$A$7:$D$255,'Project labour content'!$D$1,FALSE))*LabEsc27*1</f>
        <v>1.012653388143155</v>
      </c>
      <c r="BZ160" s="249">
        <f>1+IF(ISNA(VLOOKUP($A160,'Project labour content'!$A$7:$D$255,'Project labour content'!$D$1,FALSE)),VLOOKUP($D160,'Project labour content'!$F$6:$G$15,'Project labour content'!$G$1,FALSE),VLOOKUP($A160,'Project labour content'!$A$7:$D$255,'Project labour content'!$D$1,FALSE))*LabEsc28*1</f>
        <v>1.0139162448212833</v>
      </c>
      <c r="CA160" s="249">
        <f>1+IF(ISNA(VLOOKUP($A160,'Project labour content'!$A$7:$D$255,'Project labour content'!$D$1,FALSE)),VLOOKUP($D160,'Project labour content'!$F$6:$G$15,'Project labour content'!$G$1,FALSE),VLOOKUP($A160,'Project labour content'!$A$7:$D$255,'Project labour content'!$D$1,FALSE))*LabEsc29*1</f>
        <v>1.0159428772183439</v>
      </c>
      <c r="CB160" s="250" t="str">
        <f>IF(ISNA(VLOOKUP($A160,'Project labour content'!$A$7:$D$255,'Project labour content'!$D$1,FALSE)),"Category","Project")</f>
        <v>Project</v>
      </c>
      <c r="CD160" s="247" t="str">
        <f t="shared" si="60"/>
        <v>12211</v>
      </c>
      <c r="CE160" s="3"/>
    </row>
    <row r="161" spans="1:83" x14ac:dyDescent="0.15">
      <c r="A161" s="11" t="s">
        <v>239</v>
      </c>
      <c r="B161" s="11" t="str">
        <f>VLOOKUP($A161,'Incurred Real 2022$'!$A$25:$AC$426,'Incurred Real 2022$'!B$1,FALSE)</f>
        <v>One IP Substation Network - Stage 2</v>
      </c>
      <c r="C161" s="11" t="str">
        <f>VLOOKUP($A161,'Incurred Real 2022$'!$A$25:$AC$426,'Incurred Real 2022$'!C$1,FALSE)</f>
        <v>ExAnte</v>
      </c>
      <c r="D161" s="11" t="str">
        <f>VLOOKUP($A161,'Incurred Real 2022$'!$A$25:$AC$426,'Incurred Real 2022$'!D$1,FALSE)</f>
        <v>Replacement</v>
      </c>
      <c r="E161" s="11" t="str">
        <f>VLOOKUP($A161,'Incurred Real 2022$'!$A$25:$AC$426,'Incurred Real 2022$'!E$1,FALSE)</f>
        <v>Active</v>
      </c>
      <c r="F161" s="105" t="str">
        <f>IF(VLOOKUP($A161,'Incurred Real 2022$'!$A$25:$AC$426,'Incurred Real 2022$'!F$1,FALSE)=0,"",VLOOKUP($A161,'Incurred Real 2022$'!$A$25:$AC$426,'Incurred Real 2022$'!F$1,FALSE))</f>
        <v/>
      </c>
      <c r="G161" s="105" t="str">
        <f>IF(VLOOKUP($A161,'Incurred Real 2022$'!$A$25:$AC$426,'Incurred Real 2022$'!G$1,FALSE)=0,"",VLOOKUP($A161,'Incurred Real 2022$'!$A$25:$AC$426,'Incurred Real 2022$'!G$1,FALSE))</f>
        <v/>
      </c>
      <c r="H161" s="105" t="str">
        <f>IF(VLOOKUP($A161,'Incurred Real 2022$'!$A$25:$AC$426,'Incurred Real 2022$'!H$1,FALSE)=0,"",VLOOKUP($A161,'Incurred Real 2022$'!$A$25:$AC$426,'Incurred Real 2022$'!H$1,FALSE))</f>
        <v/>
      </c>
      <c r="I161" s="105" t="str">
        <f>IF(VLOOKUP($A161,'Incurred Real 2022$'!$A$25:$AC$426,'Incurred Real 2022$'!I$1,FALSE)=0,"",VLOOKUP($A161,'Incurred Real 2022$'!$A$25:$AC$426,'Incurred Real 2022$'!I$1,FALSE))</f>
        <v/>
      </c>
      <c r="J161" s="105" t="str">
        <f>IF(VLOOKUP($A161,'Incurred Real 2022$'!$A$25:$AC$426,'Incurred Real 2022$'!J$1,FALSE)=0,"",VLOOKUP($A161,'Incurred Real 2022$'!$A$25:$AC$426,'Incurred Real 2022$'!J$1,FALSE))</f>
        <v/>
      </c>
      <c r="K161" s="105" t="str">
        <f>IF(VLOOKUP($A161,'Incurred Real 2022$'!$A$25:$AC$426,'Incurred Real 2022$'!K$1,FALSE)=0,"",VLOOKUP($A161,'Incurred Real 2022$'!$A$25:$AC$426,'Incurred Real 2022$'!K$1,FALSE))</f>
        <v/>
      </c>
      <c r="L161" s="105" t="str">
        <f>IF(VLOOKUP($A161,'Incurred Real 2022$'!$A$25:$AC$426,'Incurred Real 2022$'!L$1,FALSE)=0,"",VLOOKUP($A161,'Incurred Real 2022$'!$A$25:$AC$426,'Incurred Real 2022$'!L$1,FALSE))</f>
        <v/>
      </c>
      <c r="M161" s="105" t="str">
        <f>IF(VLOOKUP($A161,'Incurred Real 2022$'!$A$25:$AC$426,'Incurred Real 2022$'!M$1,FALSE)=0,"",VLOOKUP($A161,'Incurred Real 2022$'!$A$25:$AC$426,'Incurred Real 2022$'!M$1,FALSE))</f>
        <v/>
      </c>
      <c r="N161" s="105" t="str">
        <f>IF(VLOOKUP($A161,'Incurred Real 2022$'!$A$25:$AC$426,'Incurred Real 2022$'!N$1,FALSE)=0,"",VLOOKUP($A161,'Incurred Real 2022$'!$A$25:$AC$426,'Incurred Real 2022$'!N$1,FALSE))</f>
        <v/>
      </c>
      <c r="O161" s="105" t="str">
        <f>IF(VLOOKUP($A161,'Incurred Real 2022$'!$A$25:$AC$426,'Incurred Real 2022$'!O$1,FALSE)=0,"",VLOOKUP($A161,'Incurred Real 2022$'!$A$25:$AC$426,'Incurred Real 2022$'!O$1,FALSE))</f>
        <v/>
      </c>
      <c r="P161" s="105" t="str">
        <f>IF(VLOOKUP($A161,'Incurred Real 2022$'!$A$25:$AC$426,'Incurred Real 2022$'!P$1,FALSE)=0,"",VLOOKUP($A161,'Incurred Real 2022$'!$A$25:$AC$426,'Incurred Real 2022$'!P$1,FALSE))</f>
        <v/>
      </c>
      <c r="Q161" s="105" t="str">
        <f>IF(VLOOKUP($A161,'Incurred Real 2022$'!$A$25:$AC$426,'Incurred Real 2022$'!Q$1,FALSE)=0,"",VLOOKUP($A161,'Incurred Real 2022$'!$A$25:$AC$426,'Incurred Real 2022$'!Q$1,FALSE))</f>
        <v/>
      </c>
      <c r="R161" s="105" t="str">
        <f>IF(VLOOKUP($A161,'Incurred Real 2022$'!$A$25:$AC$426,'Incurred Real 2022$'!R$1,FALSE)=0,"",VLOOKUP($A161,'Incurred Real 2022$'!$A$25:$AC$426,'Incurred Real 2022$'!R$1,FALSE))</f>
        <v/>
      </c>
      <c r="S161" s="105">
        <f>IF(VLOOKUP($A161,'Incurred Real 2022$'!$A$25:$AC$426,'Incurred Real 2022$'!S$1,FALSE)=0,"",VLOOKUP($A161,'Incurred Real 2022$'!$A$25:$AC$426,'Incurred Real 2022$'!S$1,FALSE))</f>
        <v>89675.01</v>
      </c>
      <c r="T161" s="105">
        <f>IF(VLOOKUP($A161,'Incurred Real 2022$'!$A$25:$AC$426,'Incurred Real 2022$'!T$1,FALSE)=0,"",VLOOKUP($A161,'Incurred Real 2022$'!$A$25:$AC$426,'Incurred Real 2022$'!T$1,FALSE))</f>
        <v>735722.79</v>
      </c>
      <c r="U161" s="105">
        <f>IF(VLOOKUP($A161,'Incurred Real 2022$'!$A$25:$AC$426,'Incurred Real 2022$'!U$1,FALSE)=0,"",VLOOKUP($A161,'Incurred Real 2022$'!$A$25:$AC$426,'Incurred Real 2022$'!U$1,FALSE))</f>
        <v>1859641.86</v>
      </c>
      <c r="V161" s="13">
        <f>IF(ISTEXT(VLOOKUP($A161,'Incurred Real 2022$'!$A$25:$AC$426,'Incurred Real 2022$'!V$1,FALSE)),"",(VLOOKUP($A161,'Incurred Real 2022$'!$A$25:$AC$426,'Incurred Real 2022$'!V$1,FALSE))*BT161*Incurred_Real!V$15)</f>
        <v>2090195.138194171</v>
      </c>
      <c r="W161" s="13">
        <f>IF(ISTEXT(VLOOKUP($A161,'Incurred Real 2022$'!$A$25:$AC$426,'Incurred Real 2022$'!W$1,FALSE)),"",(VLOOKUP($A161,'Incurred Real 2022$'!$A$25:$AC$426,'Incurred Real 2022$'!W$1,FALSE))*BU161*Incurred_Real!W$15)</f>
        <v>1541440.3865239699</v>
      </c>
      <c r="X161" s="220">
        <f>IF(ISTEXT(VLOOKUP($A161,'Incurred Real 2022$'!$A$25:$AC$426,'Incurred Real 2022$'!X$1,FALSE)),"",(VLOOKUP($A161,'Incurred Real 2022$'!$A$25:$AC$426,'Incurred Real 2022$'!X$1,FALSE))*BV161*Incurred_Real!X$15)</f>
        <v>1618146.5196894931</v>
      </c>
      <c r="Y161" s="217">
        <f>IF(ISTEXT(VLOOKUP($A161,'Incurred Real 2022$'!$A$25:$AC$426,'Incurred Real 2022$'!Y$1,FALSE)),"",(VLOOKUP($A161,'Incurred Real 2022$'!$A$25:$AC$426,'Incurred Real 2022$'!Y$1,FALSE))*BW161*Incurred_Real!Y$15)</f>
        <v>1263739.911627725</v>
      </c>
      <c r="Z161" s="13" t="str">
        <f>IF(ISTEXT(VLOOKUP($A161,'Incurred Real 2022$'!$A$25:$AC$426,'Incurred Real 2022$'!Z$1,FALSE)),"",(VLOOKUP($A161,'Incurred Real 2022$'!$A$25:$AC$426,'Incurred Real 2022$'!Z$1,FALSE))*BX161*Incurred_Real!Z$15)</f>
        <v/>
      </c>
      <c r="AA161" s="13" t="str">
        <f>IF(ISTEXT(VLOOKUP($A161,'Incurred Real 2022$'!$A$25:$AC$426,'Incurred Real 2022$'!AA$1,FALSE)),"",(VLOOKUP($A161,'Incurred Real 2022$'!$A$25:$AC$426,'Incurred Real 2022$'!AA$1,FALSE))*BY161*Incurred_Real!AA$15)</f>
        <v/>
      </c>
      <c r="AB161" s="13" t="str">
        <f>IF(ISTEXT(VLOOKUP($A161,'Incurred Real 2022$'!$A$25:$AC$426,'Incurred Real 2022$'!AB$1,FALSE)),"",(VLOOKUP($A161,'Incurred Real 2022$'!$A$25:$AC$426,'Incurred Real 2022$'!AB$1,FALSE))*BZ161*Incurred_Real!AB$15)</f>
        <v/>
      </c>
      <c r="AC161" s="13" t="str">
        <f>IF(ISTEXT(VLOOKUP($A161,'Incurred Real 2022$'!$A$25:$AC$426,'Incurred Real 2022$'!AC$1,FALSE)),"",(VLOOKUP($A161,'Incurred Real 2022$'!$A$25:$AC$426,'Incurred Real 2022$'!AC$1,FALSE))*CA161*Incurred_Real!AC$15)</f>
        <v/>
      </c>
      <c r="AD161" s="221">
        <f t="shared" si="55"/>
        <v>9198561.616035359</v>
      </c>
      <c r="AE161" s="221">
        <f t="shared" si="56"/>
        <v>9198561.616035359</v>
      </c>
      <c r="AF161" s="239" t="str">
        <f t="shared" si="61"/>
        <v/>
      </c>
      <c r="AG161" s="222" t="str">
        <f t="shared" si="57"/>
        <v/>
      </c>
      <c r="AH161" s="223" t="str">
        <f t="shared" si="64"/>
        <v/>
      </c>
      <c r="AI161" s="224">
        <f t="shared" si="58"/>
        <v>2025</v>
      </c>
      <c r="AJ161" s="225">
        <f>VLOOKUP($A161,Project_Commissioning!$C$4:$H$355,Project_Commissioning!F$1,FALSE)</f>
        <v>45420</v>
      </c>
      <c r="AK161" s="226">
        <f>VLOOKUP($A161,Project_Commissioning!$C$4:$H$355,Project_Commissioning!G$1,FALSE)</f>
        <v>2024</v>
      </c>
      <c r="AL161" s="225" t="str">
        <f>IF(VLOOKUP($A161,Project_Commissioning!$C$4:$H$355,Project_Commissioning!H$1,FALSE)=0,"",VLOOKUP($A161,Project_Commissioning!$C$4:$H$355,Project_Commissioning!H$1,FALSE))</f>
        <v>Commissioned Extra</v>
      </c>
      <c r="AM161" s="237" t="str">
        <f t="shared" si="62"/>
        <v/>
      </c>
      <c r="AN161" s="221" cm="1">
        <f t="array" ref="AN161">IF(ROUND(AE161,0)=0,0,LOOKUP(2,1/(F161:AC161&lt;&gt;""),F161:AC161))</f>
        <v>1263739.911627725</v>
      </c>
      <c r="AO161" s="221">
        <f t="shared" si="63"/>
        <v>6513521.9560353588</v>
      </c>
      <c r="AP161" s="79"/>
      <c r="AQ161" s="20"/>
      <c r="AR161" s="245">
        <f>IF(ISNA(VLOOKUP($A161,'Success Asset Classes'!$B$15:$AA$114,'Success Asset Classes'!$AA$1,FALSE)),0,VLOOKUP($A161,'Success Asset Classes'!$B$15:$AA$114,'Success Asset Classes'!$AA$1,FALSE))</f>
        <v>0</v>
      </c>
      <c r="AS161" s="230">
        <f>IF($AR161=0,VLOOKUP(MID($A161,4,5),'Project splits'!$C$5:$AM$346,AS$22,FALSE),IF(ISNA(VLOOKUP($A161,'Success Asset Classes'!$B$15:$BD$377,AS$21,FALSE)),VLOOKUP(MID($A161,4,5),'Project splits'!$C$5:$AM$346,AS$22,FALSE),VLOOKUP($A161,'Success Asset Classes'!$B$15:$BD$377,AS$21,FALSE)))</f>
        <v>0</v>
      </c>
      <c r="AT161" s="230">
        <f>IF($AR161=0,VLOOKUP(MID($A161,4,5),'Project splits'!$C$5:$AM$346,AT$22,FALSE),IF(ISNA(VLOOKUP($A161,'Success Asset Classes'!$B$15:$BD$377,AT$21,FALSE)),VLOOKUP(MID($A161,4,5),'Project splits'!$C$5:$AM$346,AT$22,FALSE),VLOOKUP($A161,'Success Asset Classes'!$B$15:$BD$377,AT$21,FALSE)))</f>
        <v>0.12332278275832378</v>
      </c>
      <c r="AU161" s="230">
        <f>IF($AR161=0,VLOOKUP(MID($A161,4,5),'Project splits'!$C$5:$AM$346,AU$22,FALSE),IF(ISNA(VLOOKUP($A161,'Success Asset Classes'!$B$15:$BD$377,AU$21,FALSE)),VLOOKUP(MID($A161,4,5),'Project splits'!$C$5:$AM$346,AU$22,FALSE),VLOOKUP($A161,'Success Asset Classes'!$B$15:$BD$377,AU$21,FALSE)))</f>
        <v>0.50480138362441784</v>
      </c>
      <c r="AV161" s="230">
        <f>IF($AR161=0,VLOOKUP(MID($A161,4,5),'Project splits'!$C$5:$AM$346,AV$22,FALSE),IF(ISNA(VLOOKUP($A161,'Success Asset Classes'!$B$15:$BD$377,AV$21,FALSE)),VLOOKUP(MID($A161,4,5),'Project splits'!$C$5:$AM$346,AV$22,FALSE),VLOOKUP($A161,'Success Asset Classes'!$B$15:$BD$377,AV$21,FALSE)))</f>
        <v>0</v>
      </c>
      <c r="AW161" s="230">
        <f>IF($AR161=0,VLOOKUP(MID($A161,4,5),'Project splits'!$C$5:$AM$346,AW$22,FALSE),IF(ISNA(VLOOKUP($A161,'Success Asset Classes'!$B$15:$BD$377,AW$21,FALSE)),VLOOKUP(MID($A161,4,5),'Project splits'!$C$5:$AM$346,AW$22,FALSE),VLOOKUP($A161,'Success Asset Classes'!$B$15:$BD$377,AW$21,FALSE)))</f>
        <v>0</v>
      </c>
      <c r="AX161" s="230">
        <f>IF($AR161=0,VLOOKUP(MID($A161,4,5),'Project splits'!$C$5:$AM$346,AX$22,FALSE),IF(ISNA(VLOOKUP($A161,'Success Asset Classes'!$B$15:$BD$377,AX$21,FALSE)),VLOOKUP(MID($A161,4,5),'Project splits'!$C$5:$AM$346,AX$22,FALSE),VLOOKUP($A161,'Success Asset Classes'!$B$15:$BD$377,AX$21,FALSE)))</f>
        <v>0</v>
      </c>
      <c r="AY161" s="230">
        <f>IF($AR161=0,VLOOKUP(MID($A161,4,5),'Project splits'!$C$5:$AM$346,AY$22,FALSE),IF(ISNA(VLOOKUP($A161,'Success Asset Classes'!$B$15:$BD$377,AY$21,FALSE)),VLOOKUP(MID($A161,4,5),'Project splits'!$C$5:$AM$346,AY$22,FALSE),VLOOKUP($A161,'Success Asset Classes'!$B$15:$BD$377,AY$21,FALSE)))</f>
        <v>0</v>
      </c>
      <c r="AZ161" s="230">
        <f>IF($AR161=0,VLOOKUP(MID($A161,4,5),'Project splits'!$C$5:$AM$346,AZ$22,FALSE),IF(ISNA(VLOOKUP($A161,'Success Asset Classes'!$B$15:$BD$377,AZ$21,FALSE)),VLOOKUP(MID($A161,4,5),'Project splits'!$C$5:$AM$346,AZ$22,FALSE),VLOOKUP($A161,'Success Asset Classes'!$B$15:$BD$377,AZ$21,FALSE)))</f>
        <v>0</v>
      </c>
      <c r="BA161" s="230">
        <f>IF($AR161=0,VLOOKUP(MID($A161,4,5),'Project splits'!$C$5:$AM$346,BA$22,FALSE),IF(ISNA(VLOOKUP($A161,'Success Asset Classes'!$B$15:$BD$377,BA$21,FALSE)),VLOOKUP(MID($A161,4,5),'Project splits'!$C$5:$AM$346,BA$22,FALSE),VLOOKUP($A161,'Success Asset Classes'!$B$15:$BD$377,BA$21,FALSE)))</f>
        <v>0</v>
      </c>
      <c r="BB161" s="230">
        <f>IF($AR161=0,VLOOKUP(MID($A161,4,5),'Project splits'!$C$5:$AM$346,BB$22,FALSE),IF(ISNA(VLOOKUP($A161,'Success Asset Classes'!$B$15:$BD$377,BB$21,FALSE)),VLOOKUP(MID($A161,4,5),'Project splits'!$C$5:$AM$346,BB$22,FALSE),VLOOKUP($A161,'Success Asset Classes'!$B$15:$BD$377,BB$21,FALSE)))</f>
        <v>0</v>
      </c>
      <c r="BC161" s="230">
        <f>IF($AR161=0,VLOOKUP(MID($A161,4,5),'Project splits'!$C$5:$AM$346,BC$22,FALSE),IF(ISNA(VLOOKUP($A161,'Success Asset Classes'!$B$15:$BD$377,BC$21,FALSE)),VLOOKUP(MID($A161,4,5),'Project splits'!$C$5:$AM$346,BC$22,FALSE),VLOOKUP($A161,'Success Asset Classes'!$B$15:$BD$377,BC$21,FALSE)))</f>
        <v>0</v>
      </c>
      <c r="BD161" s="230">
        <f>IF($AR161=0,VLOOKUP(MID($A161,4,5),'Project splits'!$C$5:$AM$346,BD$22,FALSE),IF(ISNA(VLOOKUP($A161,'Success Asset Classes'!$B$15:$BD$377,BD$21,FALSE)),VLOOKUP(MID($A161,4,5),'Project splits'!$C$5:$AM$346,BD$22,FALSE),VLOOKUP($A161,'Success Asset Classes'!$B$15:$BD$377,BD$21,FALSE)))</f>
        <v>0</v>
      </c>
      <c r="BE161" s="230">
        <f>IF($AR161=0,VLOOKUP(MID($A161,4,5),'Project splits'!$C$5:$AM$346,BE$22,FALSE),IF(ISNA(VLOOKUP($A161,'Success Asset Classes'!$B$15:$BD$377,BE$21,FALSE)),VLOOKUP(MID($A161,4,5),'Project splits'!$C$5:$AM$346,BE$22,FALSE),VLOOKUP($A161,'Success Asset Classes'!$B$15:$BD$377,BE$21,FALSE)))</f>
        <v>0</v>
      </c>
      <c r="BF161" s="230">
        <f>IF($AR161=0,VLOOKUP(MID($A161,4,5),'Project splits'!$C$5:$AM$346,BF$22,FALSE),IF(ISNA(VLOOKUP($A161,'Success Asset Classes'!$B$15:$BD$377,BF$21,FALSE)),VLOOKUP(MID($A161,4,5),'Project splits'!$C$5:$AM$346,BF$22,FALSE),VLOOKUP($A161,'Success Asset Classes'!$B$15:$BD$377,BF$21,FALSE)))</f>
        <v>0</v>
      </c>
      <c r="BG161" s="230">
        <f>IF($AR161=0,VLOOKUP(MID($A161,4,5),'Project splits'!$C$5:$AM$346,BG$22,FALSE),IF(ISNA(VLOOKUP($A161,'Success Asset Classes'!$B$15:$BD$377,BG$21,FALSE)),VLOOKUP(MID($A161,4,5),'Project splits'!$C$5:$AM$346,BG$22,FALSE),VLOOKUP($A161,'Success Asset Classes'!$B$15:$BD$377,BG$21,FALSE)))</f>
        <v>0.37187583361725846</v>
      </c>
      <c r="BH161" s="230">
        <f>IF($AR161=0,VLOOKUP(MID($A161,4,5),'Project splits'!$C$5:$AM$346,BH$22,FALSE),IF(ISNA(VLOOKUP($A161,'Success Asset Classes'!$B$15:$BD$377,BH$21,FALSE)),VLOOKUP(MID($A161,4,5),'Project splits'!$C$5:$AM$346,BH$22,FALSE),VLOOKUP($A161,'Success Asset Classes'!$B$15:$BD$377,BH$21,FALSE)))</f>
        <v>0</v>
      </c>
      <c r="BI161" s="230">
        <f>IF($AR161=0,VLOOKUP(MID($A161,4,5),'Project splits'!$C$5:$AM$346,BI$22,FALSE),IF(ISNA(VLOOKUP($A161,'Success Asset Classes'!$B$15:$BD$377,BI$21,FALSE)),VLOOKUP(MID($A161,4,5),'Project splits'!$C$5:$AM$346,BI$22,FALSE),VLOOKUP($A161,'Success Asset Classes'!$B$15:$BD$377,BI$21,FALSE)))</f>
        <v>0</v>
      </c>
      <c r="BJ161" s="230">
        <f>IF($AR161=0,VLOOKUP(MID($A161,4,5),'Project splits'!$C$5:$AM$346,BJ$22,FALSE),IF(ISNA(VLOOKUP($A161,'Success Asset Classes'!$B$15:$BD$377,BJ$21,FALSE)),VLOOKUP(MID($A161,4,5),'Project splits'!$C$5:$AM$346,BJ$22,FALSE),VLOOKUP($A161,'Success Asset Classes'!$B$15:$BD$377,BJ$21,FALSE)))</f>
        <v>0</v>
      </c>
      <c r="BK161" s="230">
        <f>IF($AR161=0,VLOOKUP(MID($A161,4,5),'Project splits'!$C$5:$AM$346,BK$22,FALSE),IF(ISNA(VLOOKUP($A161,'Success Asset Classes'!$B$15:$BD$377,BK$21,FALSE)),VLOOKUP(MID($A161,4,5),'Project splits'!$C$5:$AM$346,BK$22,FALSE),VLOOKUP($A161,'Success Asset Classes'!$B$15:$BD$377,BK$21,FALSE)))</f>
        <v>0</v>
      </c>
      <c r="BL161" s="230">
        <f>IF($AR161=0,VLOOKUP(MID($A161,4,5),'Project splits'!$C$5:$AM$346,BL$22,FALSE),IF(ISNA(VLOOKUP($A161,'Success Asset Classes'!$B$15:$BD$377,BL$21,FALSE)),VLOOKUP(MID($A161,4,5),'Project splits'!$C$5:$AM$346,BL$22,FALSE),VLOOKUP($A161,'Success Asset Classes'!$B$15:$BD$377,BL$21,FALSE)))</f>
        <v>0</v>
      </c>
      <c r="BM161" s="230">
        <f>IF($AR161=0,VLOOKUP(MID($A161,4,5),'Project splits'!$C$5:$AM$346,BM$22,FALSE),IF(ISNA(VLOOKUP($A161,'Success Asset Classes'!$B$15:$BD$377,BM$21,FALSE)),VLOOKUP(MID($A161,4,5),'Project splits'!$C$5:$AM$346,BM$22,FALSE),VLOOKUP($A161,'Success Asset Classes'!$B$15:$BD$377,BM$21,FALSE)))</f>
        <v>0</v>
      </c>
      <c r="BN161" s="230">
        <f>IF($AR161=0,VLOOKUP(MID($A161,4,5),'Project splits'!$C$5:$AM$346,BN$22,FALSE),IF(ISNA(VLOOKUP($A161,'Success Asset Classes'!$B$15:$BD$377,BN$21,FALSE)),VLOOKUP(MID($A161,4,5),'Project splits'!$C$5:$AM$346,BN$22,FALSE),VLOOKUP($A161,'Success Asset Classes'!$B$15:$BD$377,BN$21,FALSE)))</f>
        <v>0</v>
      </c>
      <c r="BO161" s="230">
        <f>IF($AR161=0,VLOOKUP(MID($A161,4,5),'Project splits'!$C$5:$AM$346,BO$22,FALSE),IF(ISNA(VLOOKUP($A161,'Success Asset Classes'!$B$15:$BD$377,BO$21,FALSE)),VLOOKUP(MID($A161,4,5),'Project splits'!$C$5:$AM$346,BO$22,FALSE),VLOOKUP($A161,'Success Asset Classes'!$B$15:$BD$377,BO$21,FALSE)))</f>
        <v>0</v>
      </c>
      <c r="BP161" s="230">
        <f>IF($AR161=0,VLOOKUP(MID($A161,4,5),'Project splits'!$C$5:$AM$346,BP$22,FALSE),IF(ISNA(VLOOKUP($A161,'Success Asset Classes'!$B$15:$BD$377,BP$21,FALSE)),VLOOKUP(MID($A161,4,5),'Project splits'!$C$5:$AM$346,BP$22,FALSE),VLOOKUP($A161,'Success Asset Classes'!$B$15:$BD$377,BP$21,FALSE)))</f>
        <v>0</v>
      </c>
      <c r="BQ161" s="230">
        <f>IF($AR161=0,VLOOKUP(MID($A161,4,5),'Project splits'!$C$5:$AM$346,BQ$22,FALSE),IF(ISNA(VLOOKUP($A161,'Success Asset Classes'!$B$15:$BD$377,BQ$21,FALSE)),VLOOKUP(MID($A161,4,5),'Project splits'!$C$5:$AM$346,BQ$22,FALSE),VLOOKUP($A161,'Success Asset Classes'!$B$15:$BD$377,BQ$21,FALSE)))</f>
        <v>0</v>
      </c>
      <c r="BR161" s="230">
        <f>IF($AR161=0,VLOOKUP(MID($A161,4,5),'Project splits'!$C$5:$AM$346,BR$22,FALSE),IF(ISNA(VLOOKUP($A161,'Success Asset Classes'!$B$15:$BD$377,BR$21,FALSE)),VLOOKUP(MID($A161,4,5),'Project splits'!$C$5:$AM$346,BR$22,FALSE),VLOOKUP($A161,'Success Asset Classes'!$B$15:$BD$377,BR$21,FALSE)))</f>
        <v>0</v>
      </c>
      <c r="BS161" s="247">
        <f t="shared" si="59"/>
        <v>1</v>
      </c>
      <c r="BT161" s="249">
        <f>1+IF(ISNA(VLOOKUP($A161,'Project labour content'!$A$7:$D$255,'Project labour content'!$D$1,FALSE)),VLOOKUP($D161,'Project labour content'!$F$6:$G$15,'Project labour content'!$G$1,FALSE),VLOOKUP($A161,'Project labour content'!$A$7:$D$255,'Project labour content'!$D$1,FALSE))*LabEsc22*1</f>
        <v>1.0017765753619827</v>
      </c>
      <c r="BU161" s="249">
        <f>1+IF(ISNA(VLOOKUP($A161,'Project labour content'!$A$7:$D$255,'Project labour content'!$D$1,FALSE)),VLOOKUP($D161,'Project labour content'!$F$6:$G$15,'Project labour content'!$G$1,FALSE),VLOOKUP($A161,'Project labour content'!$A$7:$D$255,'Project labour content'!$D$1,FALSE))*LabEsc23*1</f>
        <v>1.0035616782857029</v>
      </c>
      <c r="BV161" s="249">
        <f>1+IF(ISNA(VLOOKUP($A161,'Project labour content'!$A$7:$D$255,'Project labour content'!$D$1,FALSE)),VLOOKUP($D161,'Project labour content'!$F$6:$G$15,'Project labour content'!$G$1,FALSE),VLOOKUP($A161,'Project labour content'!$A$7:$D$255,'Project labour content'!$D$1,FALSE))*LabEsc24*1</f>
        <v>1.0052432452398472</v>
      </c>
      <c r="BW161" s="249">
        <f>1+IF(ISNA(VLOOKUP($A161,'Project labour content'!$A$7:$D$255,'Project labour content'!$D$1,FALSE)),VLOOKUP($D161,'Project labour content'!$F$6:$G$15,'Project labour content'!$G$1,FALSE),VLOOKUP($A161,'Project labour content'!$A$7:$D$255,'Project labour content'!$D$1,FALSE))*LabEsc25*1</f>
        <v>1.0074954239137648</v>
      </c>
      <c r="BX161" s="249">
        <f>1+IF(ISNA(VLOOKUP($A161,'Project labour content'!$A$7:$D$255,'Project labour content'!$D$1,FALSE)),VLOOKUP($D161,'Project labour content'!$F$6:$G$15,'Project labour content'!$G$1,FALSE),VLOOKUP($A161,'Project labour content'!$A$7:$D$255,'Project labour content'!$D$1,FALSE))*LabEsc26*1</f>
        <v>1.0099499233052225</v>
      </c>
      <c r="BY161" s="249">
        <f>1+IF(ISNA(VLOOKUP($A161,'Project labour content'!$A$7:$D$255,'Project labour content'!$D$1,FALSE)),VLOOKUP($D161,'Project labour content'!$F$6:$G$15,'Project labour content'!$G$1,FALSE),VLOOKUP($A161,'Project labour content'!$A$7:$D$255,'Project labour content'!$D$1,FALSE))*LabEsc27*1</f>
        <v>1.0114702024667621</v>
      </c>
      <c r="BZ161" s="249">
        <f>1+IF(ISNA(VLOOKUP($A161,'Project labour content'!$A$7:$D$255,'Project labour content'!$D$1,FALSE)),VLOOKUP($D161,'Project labour content'!$F$6:$G$15,'Project labour content'!$G$1,FALSE),VLOOKUP($A161,'Project labour content'!$A$7:$D$255,'Project labour content'!$D$1,FALSE))*LabEsc28*1</f>
        <v>1.0126149726754017</v>
      </c>
      <c r="CA161" s="249">
        <f>1+IF(ISNA(VLOOKUP($A161,'Project labour content'!$A$7:$D$255,'Project labour content'!$D$1,FALSE)),VLOOKUP($D161,'Project labour content'!$F$6:$G$15,'Project labour content'!$G$1,FALSE),VLOOKUP($A161,'Project labour content'!$A$7:$D$255,'Project labour content'!$D$1,FALSE))*LabEsc29*1</f>
        <v>1.0144520999062263</v>
      </c>
      <c r="CB161" s="250" t="str">
        <f>IF(ISNA(VLOOKUP($A161,'Project labour content'!$A$7:$D$255,'Project labour content'!$D$1,FALSE)),"Category","Project")</f>
        <v>Project</v>
      </c>
      <c r="CD161" s="247" t="str">
        <f t="shared" si="60"/>
        <v>12330</v>
      </c>
      <c r="CE161" s="3"/>
    </row>
    <row r="162" spans="1:83" x14ac:dyDescent="0.15">
      <c r="A162" s="11" t="s">
        <v>241</v>
      </c>
      <c r="B162" s="11" t="str">
        <f>VLOOKUP($A162,'Incurred Real 2022$'!$A$25:$AC$426,'Incurred Real 2022$'!B$1,FALSE)</f>
        <v>Furniture and  General Building upgrades 2022-23</v>
      </c>
      <c r="C162" s="11" t="str">
        <f>VLOOKUP($A162,'Incurred Real 2022$'!$A$25:$AC$426,'Incurred Real 2022$'!C$1,FALSE)</f>
        <v>ExAnte</v>
      </c>
      <c r="D162" s="11" t="str">
        <f>VLOOKUP($A162,'Incurred Real 2022$'!$A$25:$AC$426,'Incurred Real 2022$'!D$1,FALSE)</f>
        <v>Facilities</v>
      </c>
      <c r="E162" s="11" t="str">
        <f>VLOOKUP($A162,'Incurred Real 2022$'!$A$25:$AC$426,'Incurred Real 2022$'!E$1,FALSE)</f>
        <v>Potential</v>
      </c>
      <c r="F162" s="105" t="str">
        <f>IF(VLOOKUP($A162,'Incurred Real 2022$'!$A$25:$AC$426,'Incurred Real 2022$'!F$1,FALSE)=0,"",VLOOKUP($A162,'Incurred Real 2022$'!$A$25:$AC$426,'Incurred Real 2022$'!F$1,FALSE))</f>
        <v/>
      </c>
      <c r="G162" s="105" t="str">
        <f>IF(VLOOKUP($A162,'Incurred Real 2022$'!$A$25:$AC$426,'Incurred Real 2022$'!G$1,FALSE)=0,"",VLOOKUP($A162,'Incurred Real 2022$'!$A$25:$AC$426,'Incurred Real 2022$'!G$1,FALSE))</f>
        <v/>
      </c>
      <c r="H162" s="105" t="str">
        <f>IF(VLOOKUP($A162,'Incurred Real 2022$'!$A$25:$AC$426,'Incurred Real 2022$'!H$1,FALSE)=0,"",VLOOKUP($A162,'Incurred Real 2022$'!$A$25:$AC$426,'Incurred Real 2022$'!H$1,FALSE))</f>
        <v/>
      </c>
      <c r="I162" s="105" t="str">
        <f>IF(VLOOKUP($A162,'Incurred Real 2022$'!$A$25:$AC$426,'Incurred Real 2022$'!I$1,FALSE)=0,"",VLOOKUP($A162,'Incurred Real 2022$'!$A$25:$AC$426,'Incurred Real 2022$'!I$1,FALSE))</f>
        <v/>
      </c>
      <c r="J162" s="105" t="str">
        <f>IF(VLOOKUP($A162,'Incurred Real 2022$'!$A$25:$AC$426,'Incurred Real 2022$'!J$1,FALSE)=0,"",VLOOKUP($A162,'Incurred Real 2022$'!$A$25:$AC$426,'Incurred Real 2022$'!J$1,FALSE))</f>
        <v/>
      </c>
      <c r="K162" s="105" t="str">
        <f>IF(VLOOKUP($A162,'Incurred Real 2022$'!$A$25:$AC$426,'Incurred Real 2022$'!K$1,FALSE)=0,"",VLOOKUP($A162,'Incurred Real 2022$'!$A$25:$AC$426,'Incurred Real 2022$'!K$1,FALSE))</f>
        <v/>
      </c>
      <c r="L162" s="105" t="str">
        <f>IF(VLOOKUP($A162,'Incurred Real 2022$'!$A$25:$AC$426,'Incurred Real 2022$'!L$1,FALSE)=0,"",VLOOKUP($A162,'Incurred Real 2022$'!$A$25:$AC$426,'Incurred Real 2022$'!L$1,FALSE))</f>
        <v/>
      </c>
      <c r="M162" s="105" t="str">
        <f>IF(VLOOKUP($A162,'Incurred Real 2022$'!$A$25:$AC$426,'Incurred Real 2022$'!M$1,FALSE)=0,"",VLOOKUP($A162,'Incurred Real 2022$'!$A$25:$AC$426,'Incurred Real 2022$'!M$1,FALSE))</f>
        <v/>
      </c>
      <c r="N162" s="105" t="str">
        <f>IF(VLOOKUP($A162,'Incurred Real 2022$'!$A$25:$AC$426,'Incurred Real 2022$'!N$1,FALSE)=0,"",VLOOKUP($A162,'Incurred Real 2022$'!$A$25:$AC$426,'Incurred Real 2022$'!N$1,FALSE))</f>
        <v/>
      </c>
      <c r="O162" s="105" t="str">
        <f>IF(VLOOKUP($A162,'Incurred Real 2022$'!$A$25:$AC$426,'Incurred Real 2022$'!O$1,FALSE)=0,"",VLOOKUP($A162,'Incurred Real 2022$'!$A$25:$AC$426,'Incurred Real 2022$'!O$1,FALSE))</f>
        <v/>
      </c>
      <c r="P162" s="105" t="str">
        <f>IF(VLOOKUP($A162,'Incurred Real 2022$'!$A$25:$AC$426,'Incurred Real 2022$'!P$1,FALSE)=0,"",VLOOKUP($A162,'Incurred Real 2022$'!$A$25:$AC$426,'Incurred Real 2022$'!P$1,FALSE))</f>
        <v/>
      </c>
      <c r="Q162" s="105" t="str">
        <f>IF(VLOOKUP($A162,'Incurred Real 2022$'!$A$25:$AC$426,'Incurred Real 2022$'!Q$1,FALSE)=0,"",VLOOKUP($A162,'Incurred Real 2022$'!$A$25:$AC$426,'Incurred Real 2022$'!Q$1,FALSE))</f>
        <v/>
      </c>
      <c r="R162" s="105" t="str">
        <f>IF(VLOOKUP($A162,'Incurred Real 2022$'!$A$25:$AC$426,'Incurred Real 2022$'!R$1,FALSE)=0,"",VLOOKUP($A162,'Incurred Real 2022$'!$A$25:$AC$426,'Incurred Real 2022$'!R$1,FALSE))</f>
        <v/>
      </c>
      <c r="S162" s="105" t="str">
        <f>IF(VLOOKUP($A162,'Incurred Real 2022$'!$A$25:$AC$426,'Incurred Real 2022$'!S$1,FALSE)=0,"",VLOOKUP($A162,'Incurred Real 2022$'!$A$25:$AC$426,'Incurred Real 2022$'!S$1,FALSE))</f>
        <v/>
      </c>
      <c r="T162" s="105" t="str">
        <f>IF(VLOOKUP($A162,'Incurred Real 2022$'!$A$25:$AC$426,'Incurred Real 2022$'!T$1,FALSE)=0,"",VLOOKUP($A162,'Incurred Real 2022$'!$A$25:$AC$426,'Incurred Real 2022$'!T$1,FALSE))</f>
        <v/>
      </c>
      <c r="U162" s="105" t="str">
        <f>IF(VLOOKUP($A162,'Incurred Real 2022$'!$A$25:$AC$426,'Incurred Real 2022$'!U$1,FALSE)=0,"",VLOOKUP($A162,'Incurred Real 2022$'!$A$25:$AC$426,'Incurred Real 2022$'!U$1,FALSE))</f>
        <v/>
      </c>
      <c r="V162" s="13" t="str">
        <f>IF(ISTEXT(VLOOKUP($A162,'Incurred Real 2022$'!$A$25:$AC$426,'Incurred Real 2022$'!V$1,FALSE)),"",(VLOOKUP($A162,'Incurred Real 2022$'!$A$25:$AC$426,'Incurred Real 2022$'!V$1,FALSE))*BT162*Incurred_Real!V$15)</f>
        <v/>
      </c>
      <c r="W162" s="13">
        <f>IF(ISTEXT(VLOOKUP($A162,'Incurred Real 2022$'!$A$25:$AC$426,'Incurred Real 2022$'!W$1,FALSE)),"",(VLOOKUP($A162,'Incurred Real 2022$'!$A$25:$AC$426,'Incurred Real 2022$'!W$1,FALSE))*BU162*Incurred_Real!W$15)</f>
        <v>327790.39187652234</v>
      </c>
      <c r="X162" s="220">
        <f>IF(ISTEXT(VLOOKUP($A162,'Incurred Real 2022$'!$A$25:$AC$426,'Incurred Real 2022$'!X$1,FALSE)),"",(VLOOKUP($A162,'Incurred Real 2022$'!$A$25:$AC$426,'Incurred Real 2022$'!X$1,FALSE))*BV162*Incurred_Real!X$15)</f>
        <v>114963.88565725966</v>
      </c>
      <c r="Y162" s="217" t="str">
        <f>IF(ISTEXT(VLOOKUP($A162,'Incurred Real 2022$'!$A$25:$AC$426,'Incurred Real 2022$'!Y$1,FALSE)),"",(VLOOKUP($A162,'Incurred Real 2022$'!$A$25:$AC$426,'Incurred Real 2022$'!Y$1,FALSE))*BW162*Incurred_Real!Y$15)</f>
        <v/>
      </c>
      <c r="Z162" s="13" t="str">
        <f>IF(ISTEXT(VLOOKUP($A162,'Incurred Real 2022$'!$A$25:$AC$426,'Incurred Real 2022$'!Z$1,FALSE)),"",(VLOOKUP($A162,'Incurred Real 2022$'!$A$25:$AC$426,'Incurred Real 2022$'!Z$1,FALSE))*BX162*Incurred_Real!Z$15)</f>
        <v/>
      </c>
      <c r="AA162" s="13" t="str">
        <f>IF(ISTEXT(VLOOKUP($A162,'Incurred Real 2022$'!$A$25:$AC$426,'Incurred Real 2022$'!AA$1,FALSE)),"",(VLOOKUP($A162,'Incurred Real 2022$'!$A$25:$AC$426,'Incurred Real 2022$'!AA$1,FALSE))*BY162*Incurred_Real!AA$15)</f>
        <v/>
      </c>
      <c r="AB162" s="13" t="str">
        <f>IF(ISTEXT(VLOOKUP($A162,'Incurred Real 2022$'!$A$25:$AC$426,'Incurred Real 2022$'!AB$1,FALSE)),"",(VLOOKUP($A162,'Incurred Real 2022$'!$A$25:$AC$426,'Incurred Real 2022$'!AB$1,FALSE))*BZ162*Incurred_Real!AB$15)</f>
        <v/>
      </c>
      <c r="AC162" s="13" t="str">
        <f>IF(ISTEXT(VLOOKUP($A162,'Incurred Real 2022$'!$A$25:$AC$426,'Incurred Real 2022$'!AC$1,FALSE)),"",(VLOOKUP($A162,'Incurred Real 2022$'!$A$25:$AC$426,'Incurred Real 2022$'!AC$1,FALSE))*CA162*Incurred_Real!AC$15)</f>
        <v/>
      </c>
      <c r="AD162" s="221">
        <f t="shared" si="55"/>
        <v>442754.27753378201</v>
      </c>
      <c r="AE162" s="221">
        <f t="shared" si="56"/>
        <v>442754.27753378201</v>
      </c>
      <c r="AF162" s="239">
        <f t="shared" si="61"/>
        <v>498496.9998294586</v>
      </c>
      <c r="AG162" s="222">
        <f t="shared" si="57"/>
        <v>453380.38019459281</v>
      </c>
      <c r="AH162" s="223">
        <f t="shared" si="64"/>
        <v>1.0995116277760002</v>
      </c>
      <c r="AI162" s="224">
        <f t="shared" si="58"/>
        <v>2024</v>
      </c>
      <c r="AJ162" s="225" t="str">
        <f>VLOOKUP($A162,Project_Commissioning!$C$4:$H$355,Project_Commissioning!F$1,FALSE)</f>
        <v/>
      </c>
      <c r="AK162" s="226">
        <f>VLOOKUP($A162,Project_Commissioning!$C$4:$H$355,Project_Commissioning!G$1,FALSE)</f>
        <v>2024</v>
      </c>
      <c r="AL162" s="225" t="str">
        <f>IF(VLOOKUP($A162,Project_Commissioning!$C$4:$H$355,Project_Commissioning!H$1,FALSE)=0,"",VLOOKUP($A162,Project_Commissioning!$C$4:$H$355,Project_Commissioning!H$1,FALSE))</f>
        <v/>
      </c>
      <c r="AM162" s="237">
        <f t="shared" si="62"/>
        <v>442754.27753378201</v>
      </c>
      <c r="AN162" s="221" cm="1">
        <f t="array" ref="AN162">IF(ROUND(AE162,0)=0,0,LOOKUP(2,1/(F162:AC162&lt;&gt;""),F162:AC162))</f>
        <v>114963.88565725966</v>
      </c>
      <c r="AO162" s="221">
        <f t="shared" si="63"/>
        <v>442754.27753378201</v>
      </c>
      <c r="AP162" s="79"/>
      <c r="AQ162" s="20"/>
      <c r="AR162" s="245">
        <f>IF(ISNA(VLOOKUP($A162,'Success Asset Classes'!$B$15:$AA$114,'Success Asset Classes'!$AA$1,FALSE)),0,VLOOKUP($A162,'Success Asset Classes'!$B$15:$AA$114,'Success Asset Classes'!$AA$1,FALSE))</f>
        <v>0</v>
      </c>
      <c r="AS162" s="230">
        <f>IF($AR162=0,VLOOKUP(MID($A162,4,5),'Project splits'!$C$5:$AM$346,AS$22,FALSE),IF(ISNA(VLOOKUP($A162,'Success Asset Classes'!$B$15:$BD$377,AS$21,FALSE)),VLOOKUP(MID($A162,4,5),'Project splits'!$C$5:$AM$346,AS$22,FALSE),VLOOKUP($A162,'Success Asset Classes'!$B$15:$BD$377,AS$21,FALSE)))</f>
        <v>0.69872958257713258</v>
      </c>
      <c r="AT162" s="230">
        <f>IF($AR162=0,VLOOKUP(MID($A162,4,5),'Project splits'!$C$5:$AM$346,AT$22,FALSE),IF(ISNA(VLOOKUP($A162,'Success Asset Classes'!$B$15:$BD$377,AT$21,FALSE)),VLOOKUP(MID($A162,4,5),'Project splits'!$C$5:$AM$346,AT$22,FALSE),VLOOKUP($A162,'Success Asset Classes'!$B$15:$BD$377,AT$21,FALSE)))</f>
        <v>0</v>
      </c>
      <c r="AU162" s="230">
        <f>IF($AR162=0,VLOOKUP(MID($A162,4,5),'Project splits'!$C$5:$AM$346,AU$22,FALSE),IF(ISNA(VLOOKUP($A162,'Success Asset Classes'!$B$15:$BD$377,AU$21,FALSE)),VLOOKUP(MID($A162,4,5),'Project splits'!$C$5:$AM$346,AU$22,FALSE),VLOOKUP($A162,'Success Asset Classes'!$B$15:$BD$377,AU$21,FALSE)))</f>
        <v>0</v>
      </c>
      <c r="AV162" s="230">
        <f>IF($AR162=0,VLOOKUP(MID($A162,4,5),'Project splits'!$C$5:$AM$346,AV$22,FALSE),IF(ISNA(VLOOKUP($A162,'Success Asset Classes'!$B$15:$BD$377,AV$21,FALSE)),VLOOKUP(MID($A162,4,5),'Project splits'!$C$5:$AM$346,AV$22,FALSE),VLOOKUP($A162,'Success Asset Classes'!$B$15:$BD$377,AV$21,FALSE)))</f>
        <v>0</v>
      </c>
      <c r="AW162" s="230">
        <f>IF($AR162=0,VLOOKUP(MID($A162,4,5),'Project splits'!$C$5:$AM$346,AW$22,FALSE),IF(ISNA(VLOOKUP($A162,'Success Asset Classes'!$B$15:$BD$377,AW$21,FALSE)),VLOOKUP(MID($A162,4,5),'Project splits'!$C$5:$AM$346,AW$22,FALSE),VLOOKUP($A162,'Success Asset Classes'!$B$15:$BD$377,AW$21,FALSE)))</f>
        <v>0</v>
      </c>
      <c r="AX162" s="230">
        <f>IF($AR162=0,VLOOKUP(MID($A162,4,5),'Project splits'!$C$5:$AM$346,AX$22,FALSE),IF(ISNA(VLOOKUP($A162,'Success Asset Classes'!$B$15:$BD$377,AX$21,FALSE)),VLOOKUP(MID($A162,4,5),'Project splits'!$C$5:$AM$346,AX$22,FALSE),VLOOKUP($A162,'Success Asset Classes'!$B$15:$BD$377,AX$21,FALSE)))</f>
        <v>0</v>
      </c>
      <c r="AY162" s="230">
        <f>IF($AR162=0,VLOOKUP(MID($A162,4,5),'Project splits'!$C$5:$AM$346,AY$22,FALSE),IF(ISNA(VLOOKUP($A162,'Success Asset Classes'!$B$15:$BD$377,AY$21,FALSE)),VLOOKUP(MID($A162,4,5),'Project splits'!$C$5:$AM$346,AY$22,FALSE),VLOOKUP($A162,'Success Asset Classes'!$B$15:$BD$377,AY$21,FALSE)))</f>
        <v>0</v>
      </c>
      <c r="AZ162" s="230">
        <f>IF($AR162=0,VLOOKUP(MID($A162,4,5),'Project splits'!$C$5:$AM$346,AZ$22,FALSE),IF(ISNA(VLOOKUP($A162,'Success Asset Classes'!$B$15:$BD$377,AZ$21,FALSE)),VLOOKUP(MID($A162,4,5),'Project splits'!$C$5:$AM$346,AZ$22,FALSE),VLOOKUP($A162,'Success Asset Classes'!$B$15:$BD$377,AZ$21,FALSE)))</f>
        <v>0.30127041742286753</v>
      </c>
      <c r="BA162" s="230">
        <f>IF($AR162=0,VLOOKUP(MID($A162,4,5),'Project splits'!$C$5:$AM$346,BA$22,FALSE),IF(ISNA(VLOOKUP($A162,'Success Asset Classes'!$B$15:$BD$377,BA$21,FALSE)),VLOOKUP(MID($A162,4,5),'Project splits'!$C$5:$AM$346,BA$22,FALSE),VLOOKUP($A162,'Success Asset Classes'!$B$15:$BD$377,BA$21,FALSE)))</f>
        <v>0</v>
      </c>
      <c r="BB162" s="230">
        <f>IF($AR162=0,VLOOKUP(MID($A162,4,5),'Project splits'!$C$5:$AM$346,BB$22,FALSE),IF(ISNA(VLOOKUP($A162,'Success Asset Classes'!$B$15:$BD$377,BB$21,FALSE)),VLOOKUP(MID($A162,4,5),'Project splits'!$C$5:$AM$346,BB$22,FALSE),VLOOKUP($A162,'Success Asset Classes'!$B$15:$BD$377,BB$21,FALSE)))</f>
        <v>0</v>
      </c>
      <c r="BC162" s="230">
        <f>IF($AR162=0,VLOOKUP(MID($A162,4,5),'Project splits'!$C$5:$AM$346,BC$22,FALSE),IF(ISNA(VLOOKUP($A162,'Success Asset Classes'!$B$15:$BD$377,BC$21,FALSE)),VLOOKUP(MID($A162,4,5),'Project splits'!$C$5:$AM$346,BC$22,FALSE),VLOOKUP($A162,'Success Asset Classes'!$B$15:$BD$377,BC$21,FALSE)))</f>
        <v>0</v>
      </c>
      <c r="BD162" s="230">
        <f>IF($AR162=0,VLOOKUP(MID($A162,4,5),'Project splits'!$C$5:$AM$346,BD$22,FALSE),IF(ISNA(VLOOKUP($A162,'Success Asset Classes'!$B$15:$BD$377,BD$21,FALSE)),VLOOKUP(MID($A162,4,5),'Project splits'!$C$5:$AM$346,BD$22,FALSE),VLOOKUP($A162,'Success Asset Classes'!$B$15:$BD$377,BD$21,FALSE)))</f>
        <v>0</v>
      </c>
      <c r="BE162" s="230">
        <f>IF($AR162=0,VLOOKUP(MID($A162,4,5),'Project splits'!$C$5:$AM$346,BE$22,FALSE),IF(ISNA(VLOOKUP($A162,'Success Asset Classes'!$B$15:$BD$377,BE$21,FALSE)),VLOOKUP(MID($A162,4,5),'Project splits'!$C$5:$AM$346,BE$22,FALSE),VLOOKUP($A162,'Success Asset Classes'!$B$15:$BD$377,BE$21,FALSE)))</f>
        <v>0</v>
      </c>
      <c r="BF162" s="230">
        <f>IF($AR162=0,VLOOKUP(MID($A162,4,5),'Project splits'!$C$5:$AM$346,BF$22,FALSE),IF(ISNA(VLOOKUP($A162,'Success Asset Classes'!$B$15:$BD$377,BF$21,FALSE)),VLOOKUP(MID($A162,4,5),'Project splits'!$C$5:$AM$346,BF$22,FALSE),VLOOKUP($A162,'Success Asset Classes'!$B$15:$BD$377,BF$21,FALSE)))</f>
        <v>0</v>
      </c>
      <c r="BG162" s="230">
        <f>IF($AR162=0,VLOOKUP(MID($A162,4,5),'Project splits'!$C$5:$AM$346,BG$22,FALSE),IF(ISNA(VLOOKUP($A162,'Success Asset Classes'!$B$15:$BD$377,BG$21,FALSE)),VLOOKUP(MID($A162,4,5),'Project splits'!$C$5:$AM$346,BG$22,FALSE),VLOOKUP($A162,'Success Asset Classes'!$B$15:$BD$377,BG$21,FALSE)))</f>
        <v>0</v>
      </c>
      <c r="BH162" s="230">
        <f>IF($AR162=0,VLOOKUP(MID($A162,4,5),'Project splits'!$C$5:$AM$346,BH$22,FALSE),IF(ISNA(VLOOKUP($A162,'Success Asset Classes'!$B$15:$BD$377,BH$21,FALSE)),VLOOKUP(MID($A162,4,5),'Project splits'!$C$5:$AM$346,BH$22,FALSE),VLOOKUP($A162,'Success Asset Classes'!$B$15:$BD$377,BH$21,FALSE)))</f>
        <v>0</v>
      </c>
      <c r="BI162" s="230">
        <f>IF($AR162=0,VLOOKUP(MID($A162,4,5),'Project splits'!$C$5:$AM$346,BI$22,FALSE),IF(ISNA(VLOOKUP($A162,'Success Asset Classes'!$B$15:$BD$377,BI$21,FALSE)),VLOOKUP(MID($A162,4,5),'Project splits'!$C$5:$AM$346,BI$22,FALSE),VLOOKUP($A162,'Success Asset Classes'!$B$15:$BD$377,BI$21,FALSE)))</f>
        <v>0</v>
      </c>
      <c r="BJ162" s="230">
        <f>IF($AR162=0,VLOOKUP(MID($A162,4,5),'Project splits'!$C$5:$AM$346,BJ$22,FALSE),IF(ISNA(VLOOKUP($A162,'Success Asset Classes'!$B$15:$BD$377,BJ$21,FALSE)),VLOOKUP(MID($A162,4,5),'Project splits'!$C$5:$AM$346,BJ$22,FALSE),VLOOKUP($A162,'Success Asset Classes'!$B$15:$BD$377,BJ$21,FALSE)))</f>
        <v>0</v>
      </c>
      <c r="BK162" s="230">
        <f>IF($AR162=0,VLOOKUP(MID($A162,4,5),'Project splits'!$C$5:$AM$346,BK$22,FALSE),IF(ISNA(VLOOKUP($A162,'Success Asset Classes'!$B$15:$BD$377,BK$21,FALSE)),VLOOKUP(MID($A162,4,5),'Project splits'!$C$5:$AM$346,BK$22,FALSE),VLOOKUP($A162,'Success Asset Classes'!$B$15:$BD$377,BK$21,FALSE)))</f>
        <v>0</v>
      </c>
      <c r="BL162" s="230">
        <f>IF($AR162=0,VLOOKUP(MID($A162,4,5),'Project splits'!$C$5:$AM$346,BL$22,FALSE),IF(ISNA(VLOOKUP($A162,'Success Asset Classes'!$B$15:$BD$377,BL$21,FALSE)),VLOOKUP(MID($A162,4,5),'Project splits'!$C$5:$AM$346,BL$22,FALSE),VLOOKUP($A162,'Success Asset Classes'!$B$15:$BD$377,BL$21,FALSE)))</f>
        <v>0</v>
      </c>
      <c r="BM162" s="230">
        <f>IF($AR162=0,VLOOKUP(MID($A162,4,5),'Project splits'!$C$5:$AM$346,BM$22,FALSE),IF(ISNA(VLOOKUP($A162,'Success Asset Classes'!$B$15:$BD$377,BM$21,FALSE)),VLOOKUP(MID($A162,4,5),'Project splits'!$C$5:$AM$346,BM$22,FALSE),VLOOKUP($A162,'Success Asset Classes'!$B$15:$BD$377,BM$21,FALSE)))</f>
        <v>0</v>
      </c>
      <c r="BN162" s="230">
        <f>IF($AR162=0,VLOOKUP(MID($A162,4,5),'Project splits'!$C$5:$AM$346,BN$22,FALSE),IF(ISNA(VLOOKUP($A162,'Success Asset Classes'!$B$15:$BD$377,BN$21,FALSE)),VLOOKUP(MID($A162,4,5),'Project splits'!$C$5:$AM$346,BN$22,FALSE),VLOOKUP($A162,'Success Asset Classes'!$B$15:$BD$377,BN$21,FALSE)))</f>
        <v>0</v>
      </c>
      <c r="BO162" s="230">
        <f>IF($AR162=0,VLOOKUP(MID($A162,4,5),'Project splits'!$C$5:$AM$346,BO$22,FALSE),IF(ISNA(VLOOKUP($A162,'Success Asset Classes'!$B$15:$BD$377,BO$21,FALSE)),VLOOKUP(MID($A162,4,5),'Project splits'!$C$5:$AM$346,BO$22,FALSE),VLOOKUP($A162,'Success Asset Classes'!$B$15:$BD$377,BO$21,FALSE)))</f>
        <v>0</v>
      </c>
      <c r="BP162" s="230">
        <f>IF($AR162=0,VLOOKUP(MID($A162,4,5),'Project splits'!$C$5:$AM$346,BP$22,FALSE),IF(ISNA(VLOOKUP($A162,'Success Asset Classes'!$B$15:$BD$377,BP$21,FALSE)),VLOOKUP(MID($A162,4,5),'Project splits'!$C$5:$AM$346,BP$22,FALSE),VLOOKUP($A162,'Success Asset Classes'!$B$15:$BD$377,BP$21,FALSE)))</f>
        <v>0</v>
      </c>
      <c r="BQ162" s="230">
        <f>IF($AR162=0,VLOOKUP(MID($A162,4,5),'Project splits'!$C$5:$AM$346,BQ$22,FALSE),IF(ISNA(VLOOKUP($A162,'Success Asset Classes'!$B$15:$BD$377,BQ$21,FALSE)),VLOOKUP(MID($A162,4,5),'Project splits'!$C$5:$AM$346,BQ$22,FALSE),VLOOKUP($A162,'Success Asset Classes'!$B$15:$BD$377,BQ$21,FALSE)))</f>
        <v>0</v>
      </c>
      <c r="BR162" s="230">
        <f>IF($AR162=0,VLOOKUP(MID($A162,4,5),'Project splits'!$C$5:$AM$346,BR$22,FALSE),IF(ISNA(VLOOKUP($A162,'Success Asset Classes'!$B$15:$BD$377,BR$21,FALSE)),VLOOKUP(MID($A162,4,5),'Project splits'!$C$5:$AM$346,BR$22,FALSE),VLOOKUP($A162,'Success Asset Classes'!$B$15:$BD$377,BR$21,FALSE)))</f>
        <v>0</v>
      </c>
      <c r="BS162" s="247">
        <f t="shared" si="59"/>
        <v>1</v>
      </c>
      <c r="BT162" s="249">
        <f>1+IF(ISNA(VLOOKUP($A162,'Project labour content'!$A$7:$D$255,'Project labour content'!$D$1,FALSE)),VLOOKUP($D162,'Project labour content'!$F$6:$G$15,'Project labour content'!$G$1,FALSE),VLOOKUP($A162,'Project labour content'!$A$7:$D$255,'Project labour content'!$D$1,FALSE))*LabEsc22*1</f>
        <v>1.0018661130890889</v>
      </c>
      <c r="BU162" s="249">
        <f>1+IF(ISNA(VLOOKUP($A162,'Project labour content'!$A$7:$D$255,'Project labour content'!$D$1,FALSE)),VLOOKUP($D162,'Project labour content'!$F$6:$G$15,'Project labour content'!$G$1,FALSE),VLOOKUP($A162,'Project labour content'!$A$7:$D$255,'Project labour content'!$D$1,FALSE))*LabEsc23*1</f>
        <v>1.0037411835210055</v>
      </c>
      <c r="BV162" s="249">
        <f>1+IF(ISNA(VLOOKUP($A162,'Project labour content'!$A$7:$D$255,'Project labour content'!$D$1,FALSE)),VLOOKUP($D162,'Project labour content'!$F$6:$G$15,'Project labour content'!$G$1,FALSE),VLOOKUP($A162,'Project labour content'!$A$7:$D$255,'Project labour content'!$D$1,FALSE))*LabEsc24*1</f>
        <v>1.005507499867871</v>
      </c>
      <c r="BW162" s="249">
        <f>1+IF(ISNA(VLOOKUP($A162,'Project labour content'!$A$7:$D$255,'Project labour content'!$D$1,FALSE)),VLOOKUP($D162,'Project labour content'!$F$6:$G$15,'Project labour content'!$G$1,FALSE),VLOOKUP($A162,'Project labour content'!$A$7:$D$255,'Project labour content'!$D$1,FALSE))*LabEsc25*1</f>
        <v>1.0078731862284394</v>
      </c>
      <c r="BX162" s="249">
        <f>1+IF(ISNA(VLOOKUP($A162,'Project labour content'!$A$7:$D$255,'Project labour content'!$D$1,FALSE)),VLOOKUP($D162,'Project labour content'!$F$6:$G$15,'Project labour content'!$G$1,FALSE),VLOOKUP($A162,'Project labour content'!$A$7:$D$255,'Project labour content'!$D$1,FALSE))*LabEsc26*1</f>
        <v>1.0104513900803989</v>
      </c>
      <c r="BY162" s="249">
        <f>1+IF(ISNA(VLOOKUP($A162,'Project labour content'!$A$7:$D$255,'Project labour content'!$D$1,FALSE)),VLOOKUP($D162,'Project labour content'!$F$6:$G$15,'Project labour content'!$G$1,FALSE),VLOOKUP($A162,'Project labour content'!$A$7:$D$255,'Project labour content'!$D$1,FALSE))*LabEsc27*1</f>
        <v>1.0120482898816279</v>
      </c>
      <c r="BZ162" s="249">
        <f>1+IF(ISNA(VLOOKUP($A162,'Project labour content'!$A$7:$D$255,'Project labour content'!$D$1,FALSE)),VLOOKUP($D162,'Project labour content'!$F$6:$G$15,'Project labour content'!$G$1,FALSE),VLOOKUP($A162,'Project labour content'!$A$7:$D$255,'Project labour content'!$D$1,FALSE))*LabEsc28*1</f>
        <v>1.0132507554319534</v>
      </c>
      <c r="CA162" s="249">
        <f>1+IF(ISNA(VLOOKUP($A162,'Project labour content'!$A$7:$D$255,'Project labour content'!$D$1,FALSE)),VLOOKUP($D162,'Project labour content'!$F$6:$G$15,'Project labour content'!$G$1,FALSE),VLOOKUP($A162,'Project labour content'!$A$7:$D$255,'Project labour content'!$D$1,FALSE))*LabEsc29*1</f>
        <v>1.0151804721471156</v>
      </c>
      <c r="CB162" s="250" t="str">
        <f>IF(ISNA(VLOOKUP($A162,'Project labour content'!$A$7:$D$255,'Project labour content'!$D$1,FALSE)),"Category","Project")</f>
        <v>Project</v>
      </c>
      <c r="CD162" s="247" t="str">
        <f t="shared" si="60"/>
        <v>12334</v>
      </c>
      <c r="CE162" s="3"/>
    </row>
    <row r="163" spans="1:83" x14ac:dyDescent="0.15">
      <c r="A163" s="11" t="s">
        <v>243</v>
      </c>
      <c r="B163" s="11" t="str">
        <f>VLOOKUP($A163,'Incurred Real 2022$'!$A$25:$AC$426,'Incurred Real 2022$'!B$1,FALSE)</f>
        <v>Vehicle Purchases 2022-23</v>
      </c>
      <c r="C163" s="11" t="str">
        <f>VLOOKUP($A163,'Incurred Real 2022$'!$A$25:$AC$426,'Incurred Real 2022$'!C$1,FALSE)</f>
        <v>ExAnte</v>
      </c>
      <c r="D163" s="11" t="str">
        <f>VLOOKUP($A163,'Incurred Real 2022$'!$A$25:$AC$426,'Incurred Real 2022$'!D$1,FALSE)</f>
        <v>Facilities</v>
      </c>
      <c r="E163" s="11" t="str">
        <f>VLOOKUP($A163,'Incurred Real 2022$'!$A$25:$AC$426,'Incurred Real 2022$'!E$1,FALSE)</f>
        <v>Potential</v>
      </c>
      <c r="F163" s="105" t="str">
        <f>IF(VLOOKUP($A163,'Incurred Real 2022$'!$A$25:$AC$426,'Incurred Real 2022$'!F$1,FALSE)=0,"",VLOOKUP($A163,'Incurred Real 2022$'!$A$25:$AC$426,'Incurred Real 2022$'!F$1,FALSE))</f>
        <v/>
      </c>
      <c r="G163" s="105" t="str">
        <f>IF(VLOOKUP($A163,'Incurred Real 2022$'!$A$25:$AC$426,'Incurred Real 2022$'!G$1,FALSE)=0,"",VLOOKUP($A163,'Incurred Real 2022$'!$A$25:$AC$426,'Incurred Real 2022$'!G$1,FALSE))</f>
        <v/>
      </c>
      <c r="H163" s="105" t="str">
        <f>IF(VLOOKUP($A163,'Incurred Real 2022$'!$A$25:$AC$426,'Incurred Real 2022$'!H$1,FALSE)=0,"",VLOOKUP($A163,'Incurred Real 2022$'!$A$25:$AC$426,'Incurred Real 2022$'!H$1,FALSE))</f>
        <v/>
      </c>
      <c r="I163" s="105" t="str">
        <f>IF(VLOOKUP($A163,'Incurred Real 2022$'!$A$25:$AC$426,'Incurred Real 2022$'!I$1,FALSE)=0,"",VLOOKUP($A163,'Incurred Real 2022$'!$A$25:$AC$426,'Incurred Real 2022$'!I$1,FALSE))</f>
        <v/>
      </c>
      <c r="J163" s="105" t="str">
        <f>IF(VLOOKUP($A163,'Incurred Real 2022$'!$A$25:$AC$426,'Incurred Real 2022$'!J$1,FALSE)=0,"",VLOOKUP($A163,'Incurred Real 2022$'!$A$25:$AC$426,'Incurred Real 2022$'!J$1,FALSE))</f>
        <v/>
      </c>
      <c r="K163" s="105" t="str">
        <f>IF(VLOOKUP($A163,'Incurred Real 2022$'!$A$25:$AC$426,'Incurred Real 2022$'!K$1,FALSE)=0,"",VLOOKUP($A163,'Incurred Real 2022$'!$A$25:$AC$426,'Incurred Real 2022$'!K$1,FALSE))</f>
        <v/>
      </c>
      <c r="L163" s="105" t="str">
        <f>IF(VLOOKUP($A163,'Incurred Real 2022$'!$A$25:$AC$426,'Incurred Real 2022$'!L$1,FALSE)=0,"",VLOOKUP($A163,'Incurred Real 2022$'!$A$25:$AC$426,'Incurred Real 2022$'!L$1,FALSE))</f>
        <v/>
      </c>
      <c r="M163" s="105" t="str">
        <f>IF(VLOOKUP($A163,'Incurred Real 2022$'!$A$25:$AC$426,'Incurred Real 2022$'!M$1,FALSE)=0,"",VLOOKUP($A163,'Incurred Real 2022$'!$A$25:$AC$426,'Incurred Real 2022$'!M$1,FALSE))</f>
        <v/>
      </c>
      <c r="N163" s="105" t="str">
        <f>IF(VLOOKUP($A163,'Incurred Real 2022$'!$A$25:$AC$426,'Incurred Real 2022$'!N$1,FALSE)=0,"",VLOOKUP($A163,'Incurred Real 2022$'!$A$25:$AC$426,'Incurred Real 2022$'!N$1,FALSE))</f>
        <v/>
      </c>
      <c r="O163" s="105" t="str">
        <f>IF(VLOOKUP($A163,'Incurred Real 2022$'!$A$25:$AC$426,'Incurred Real 2022$'!O$1,FALSE)=0,"",VLOOKUP($A163,'Incurred Real 2022$'!$A$25:$AC$426,'Incurred Real 2022$'!O$1,FALSE))</f>
        <v/>
      </c>
      <c r="P163" s="105" t="str">
        <f>IF(VLOOKUP($A163,'Incurred Real 2022$'!$A$25:$AC$426,'Incurred Real 2022$'!P$1,FALSE)=0,"",VLOOKUP($A163,'Incurred Real 2022$'!$A$25:$AC$426,'Incurred Real 2022$'!P$1,FALSE))</f>
        <v/>
      </c>
      <c r="Q163" s="105" t="str">
        <f>IF(VLOOKUP($A163,'Incurred Real 2022$'!$A$25:$AC$426,'Incurred Real 2022$'!Q$1,FALSE)=0,"",VLOOKUP($A163,'Incurred Real 2022$'!$A$25:$AC$426,'Incurred Real 2022$'!Q$1,FALSE))</f>
        <v/>
      </c>
      <c r="R163" s="105" t="str">
        <f>IF(VLOOKUP($A163,'Incurred Real 2022$'!$A$25:$AC$426,'Incurred Real 2022$'!R$1,FALSE)=0,"",VLOOKUP($A163,'Incurred Real 2022$'!$A$25:$AC$426,'Incurred Real 2022$'!R$1,FALSE))</f>
        <v/>
      </c>
      <c r="S163" s="105" t="str">
        <f>IF(VLOOKUP($A163,'Incurred Real 2022$'!$A$25:$AC$426,'Incurred Real 2022$'!S$1,FALSE)=0,"",VLOOKUP($A163,'Incurred Real 2022$'!$A$25:$AC$426,'Incurred Real 2022$'!S$1,FALSE))</f>
        <v/>
      </c>
      <c r="T163" s="105" t="str">
        <f>IF(VLOOKUP($A163,'Incurred Real 2022$'!$A$25:$AC$426,'Incurred Real 2022$'!T$1,FALSE)=0,"",VLOOKUP($A163,'Incurred Real 2022$'!$A$25:$AC$426,'Incurred Real 2022$'!T$1,FALSE))</f>
        <v/>
      </c>
      <c r="U163" s="105" t="str">
        <f>IF(VLOOKUP($A163,'Incurred Real 2022$'!$A$25:$AC$426,'Incurred Real 2022$'!U$1,FALSE)=0,"",VLOOKUP($A163,'Incurred Real 2022$'!$A$25:$AC$426,'Incurred Real 2022$'!U$1,FALSE))</f>
        <v/>
      </c>
      <c r="V163" s="13" t="str">
        <f>IF(ISTEXT(VLOOKUP($A163,'Incurred Real 2022$'!$A$25:$AC$426,'Incurred Real 2022$'!V$1,FALSE)),"",(VLOOKUP($A163,'Incurred Real 2022$'!$A$25:$AC$426,'Incurred Real 2022$'!V$1,FALSE))*BT163*Incurred_Real!V$15)</f>
        <v/>
      </c>
      <c r="W163" s="13">
        <f>IF(ISTEXT(VLOOKUP($A163,'Incurred Real 2022$'!$A$25:$AC$426,'Incurred Real 2022$'!W$1,FALSE)),"",(VLOOKUP($A163,'Incurred Real 2022$'!$A$25:$AC$426,'Incurred Real 2022$'!W$1,FALSE))*BU163*Incurred_Real!W$15)</f>
        <v>163807.54470793178</v>
      </c>
      <c r="X163" s="220">
        <f>IF(ISTEXT(VLOOKUP($A163,'Incurred Real 2022$'!$A$25:$AC$426,'Incurred Real 2022$'!X$1,FALSE)),"",(VLOOKUP($A163,'Incurred Real 2022$'!$A$25:$AC$426,'Incurred Real 2022$'!X$1,FALSE))*BV163*Incurred_Real!X$15)</f>
        <v>4741.5746347921649</v>
      </c>
      <c r="Y163" s="217" t="str">
        <f>IF(ISTEXT(VLOOKUP($A163,'Incurred Real 2022$'!$A$25:$AC$426,'Incurred Real 2022$'!Y$1,FALSE)),"",(VLOOKUP($A163,'Incurred Real 2022$'!$A$25:$AC$426,'Incurred Real 2022$'!Y$1,FALSE))*BW163*Incurred_Real!Y$15)</f>
        <v/>
      </c>
      <c r="Z163" s="13" t="str">
        <f>IF(ISTEXT(VLOOKUP($A163,'Incurred Real 2022$'!$A$25:$AC$426,'Incurred Real 2022$'!Z$1,FALSE)),"",(VLOOKUP($A163,'Incurred Real 2022$'!$A$25:$AC$426,'Incurred Real 2022$'!Z$1,FALSE))*BX163*Incurred_Real!Z$15)</f>
        <v/>
      </c>
      <c r="AA163" s="13" t="str">
        <f>IF(ISTEXT(VLOOKUP($A163,'Incurred Real 2022$'!$A$25:$AC$426,'Incurred Real 2022$'!AA$1,FALSE)),"",(VLOOKUP($A163,'Incurred Real 2022$'!$A$25:$AC$426,'Incurred Real 2022$'!AA$1,FALSE))*BY163*Incurred_Real!AA$15)</f>
        <v/>
      </c>
      <c r="AB163" s="13" t="str">
        <f>IF(ISTEXT(VLOOKUP($A163,'Incurred Real 2022$'!$A$25:$AC$426,'Incurred Real 2022$'!AB$1,FALSE)),"",(VLOOKUP($A163,'Incurred Real 2022$'!$A$25:$AC$426,'Incurred Real 2022$'!AB$1,FALSE))*BZ163*Incurred_Real!AB$15)</f>
        <v/>
      </c>
      <c r="AC163" s="13" t="str">
        <f>IF(ISTEXT(VLOOKUP($A163,'Incurred Real 2022$'!$A$25:$AC$426,'Incurred Real 2022$'!AC$1,FALSE)),"",(VLOOKUP($A163,'Incurred Real 2022$'!$A$25:$AC$426,'Incurred Real 2022$'!AC$1,FALSE))*CA163*Incurred_Real!AC$15)</f>
        <v/>
      </c>
      <c r="AD163" s="221">
        <f t="shared" si="55"/>
        <v>168549.11934272395</v>
      </c>
      <c r="AE163" s="221">
        <f t="shared" si="56"/>
        <v>168549.11934272395</v>
      </c>
      <c r="AF163" s="239">
        <f t="shared" si="61"/>
        <v>189769.43776637927</v>
      </c>
      <c r="AG163" s="222">
        <f t="shared" si="57"/>
        <v>172594.29820694934</v>
      </c>
      <c r="AH163" s="223">
        <f t="shared" si="64"/>
        <v>1.0995116277760002</v>
      </c>
      <c r="AI163" s="224">
        <f t="shared" si="58"/>
        <v>2024</v>
      </c>
      <c r="AJ163" s="225" t="str">
        <f>VLOOKUP($A163,Project_Commissioning!$C$4:$H$355,Project_Commissioning!F$1,FALSE)</f>
        <v/>
      </c>
      <c r="AK163" s="226">
        <f>VLOOKUP($A163,Project_Commissioning!$C$4:$H$355,Project_Commissioning!G$1,FALSE)</f>
        <v>2024</v>
      </c>
      <c r="AL163" s="225" t="str">
        <f>IF(VLOOKUP($A163,Project_Commissioning!$C$4:$H$355,Project_Commissioning!H$1,FALSE)=0,"",VLOOKUP($A163,Project_Commissioning!$C$4:$H$355,Project_Commissioning!H$1,FALSE))</f>
        <v/>
      </c>
      <c r="AM163" s="237">
        <f t="shared" si="62"/>
        <v>168549.11934272395</v>
      </c>
      <c r="AN163" s="221" cm="1">
        <f t="array" ref="AN163">IF(ROUND(AE163,0)=0,0,LOOKUP(2,1/(F163:AC163&lt;&gt;""),F163:AC163))</f>
        <v>4741.5746347921649</v>
      </c>
      <c r="AO163" s="221">
        <f t="shared" si="63"/>
        <v>168549.11934272395</v>
      </c>
      <c r="AP163" s="79"/>
      <c r="AQ163" s="20"/>
      <c r="AR163" s="245">
        <f>IF(ISNA(VLOOKUP($A163,'Success Asset Classes'!$B$15:$AA$114,'Success Asset Classes'!$AA$1,FALSE)),0,VLOOKUP($A163,'Success Asset Classes'!$B$15:$AA$114,'Success Asset Classes'!$AA$1,FALSE))</f>
        <v>0</v>
      </c>
      <c r="AS163" s="230">
        <f>IF($AR163=0,VLOOKUP(MID($A163,4,5),'Project splits'!$C$5:$AM$346,AS$22,FALSE),IF(ISNA(VLOOKUP($A163,'Success Asset Classes'!$B$15:$BD$377,AS$21,FALSE)),VLOOKUP(MID($A163,4,5),'Project splits'!$C$5:$AM$346,AS$22,FALSE),VLOOKUP($A163,'Success Asset Classes'!$B$15:$BD$377,AS$21,FALSE)))</f>
        <v>0</v>
      </c>
      <c r="AT163" s="230">
        <f>IF($AR163=0,VLOOKUP(MID($A163,4,5),'Project splits'!$C$5:$AM$346,AT$22,FALSE),IF(ISNA(VLOOKUP($A163,'Success Asset Classes'!$B$15:$BD$377,AT$21,FALSE)),VLOOKUP(MID($A163,4,5),'Project splits'!$C$5:$AM$346,AT$22,FALSE),VLOOKUP($A163,'Success Asset Classes'!$B$15:$BD$377,AT$21,FALSE)))</f>
        <v>0</v>
      </c>
      <c r="AU163" s="230">
        <f>IF($AR163=0,VLOOKUP(MID($A163,4,5),'Project splits'!$C$5:$AM$346,AU$22,FALSE),IF(ISNA(VLOOKUP($A163,'Success Asset Classes'!$B$15:$BD$377,AU$21,FALSE)),VLOOKUP(MID($A163,4,5),'Project splits'!$C$5:$AM$346,AU$22,FALSE),VLOOKUP($A163,'Success Asset Classes'!$B$15:$BD$377,AU$21,FALSE)))</f>
        <v>0</v>
      </c>
      <c r="AV163" s="230">
        <f>IF($AR163=0,VLOOKUP(MID($A163,4,5),'Project splits'!$C$5:$AM$346,AV$22,FALSE),IF(ISNA(VLOOKUP($A163,'Success Asset Classes'!$B$15:$BD$377,AV$21,FALSE)),VLOOKUP(MID($A163,4,5),'Project splits'!$C$5:$AM$346,AV$22,FALSE),VLOOKUP($A163,'Success Asset Classes'!$B$15:$BD$377,AV$21,FALSE)))</f>
        <v>0</v>
      </c>
      <c r="AW163" s="230">
        <f>IF($AR163=0,VLOOKUP(MID($A163,4,5),'Project splits'!$C$5:$AM$346,AW$22,FALSE),IF(ISNA(VLOOKUP($A163,'Success Asset Classes'!$B$15:$BD$377,AW$21,FALSE)),VLOOKUP(MID($A163,4,5),'Project splits'!$C$5:$AM$346,AW$22,FALSE),VLOOKUP($A163,'Success Asset Classes'!$B$15:$BD$377,AW$21,FALSE)))</f>
        <v>0</v>
      </c>
      <c r="AX163" s="230">
        <f>IF($AR163=0,VLOOKUP(MID($A163,4,5),'Project splits'!$C$5:$AM$346,AX$22,FALSE),IF(ISNA(VLOOKUP($A163,'Success Asset Classes'!$B$15:$BD$377,AX$21,FALSE)),VLOOKUP(MID($A163,4,5),'Project splits'!$C$5:$AM$346,AX$22,FALSE),VLOOKUP($A163,'Success Asset Classes'!$B$15:$BD$377,AX$21,FALSE)))</f>
        <v>0</v>
      </c>
      <c r="AY163" s="230">
        <f>IF($AR163=0,VLOOKUP(MID($A163,4,5),'Project splits'!$C$5:$AM$346,AY$22,FALSE),IF(ISNA(VLOOKUP($A163,'Success Asset Classes'!$B$15:$BD$377,AY$21,FALSE)),VLOOKUP(MID($A163,4,5),'Project splits'!$C$5:$AM$346,AY$22,FALSE),VLOOKUP($A163,'Success Asset Classes'!$B$15:$BD$377,AY$21,FALSE)))</f>
        <v>0</v>
      </c>
      <c r="AZ163" s="230">
        <f>IF($AR163=0,VLOOKUP(MID($A163,4,5),'Project splits'!$C$5:$AM$346,AZ$22,FALSE),IF(ISNA(VLOOKUP($A163,'Success Asset Classes'!$B$15:$BD$377,AZ$21,FALSE)),VLOOKUP(MID($A163,4,5),'Project splits'!$C$5:$AM$346,AZ$22,FALSE),VLOOKUP($A163,'Success Asset Classes'!$B$15:$BD$377,AZ$21,FALSE)))</f>
        <v>1</v>
      </c>
      <c r="BA163" s="230">
        <f>IF($AR163=0,VLOOKUP(MID($A163,4,5),'Project splits'!$C$5:$AM$346,BA$22,FALSE),IF(ISNA(VLOOKUP($A163,'Success Asset Classes'!$B$15:$BD$377,BA$21,FALSE)),VLOOKUP(MID($A163,4,5),'Project splits'!$C$5:$AM$346,BA$22,FALSE),VLOOKUP($A163,'Success Asset Classes'!$B$15:$BD$377,BA$21,FALSE)))</f>
        <v>0</v>
      </c>
      <c r="BB163" s="230">
        <f>IF($AR163=0,VLOOKUP(MID($A163,4,5),'Project splits'!$C$5:$AM$346,BB$22,FALSE),IF(ISNA(VLOOKUP($A163,'Success Asset Classes'!$B$15:$BD$377,BB$21,FALSE)),VLOOKUP(MID($A163,4,5),'Project splits'!$C$5:$AM$346,BB$22,FALSE),VLOOKUP($A163,'Success Asset Classes'!$B$15:$BD$377,BB$21,FALSE)))</f>
        <v>0</v>
      </c>
      <c r="BC163" s="230">
        <f>IF($AR163=0,VLOOKUP(MID($A163,4,5),'Project splits'!$C$5:$AM$346,BC$22,FALSE),IF(ISNA(VLOOKUP($A163,'Success Asset Classes'!$B$15:$BD$377,BC$21,FALSE)),VLOOKUP(MID($A163,4,5),'Project splits'!$C$5:$AM$346,BC$22,FALSE),VLOOKUP($A163,'Success Asset Classes'!$B$15:$BD$377,BC$21,FALSE)))</f>
        <v>0</v>
      </c>
      <c r="BD163" s="230">
        <f>IF($AR163=0,VLOOKUP(MID($A163,4,5),'Project splits'!$C$5:$AM$346,BD$22,FALSE),IF(ISNA(VLOOKUP($A163,'Success Asset Classes'!$B$15:$BD$377,BD$21,FALSE)),VLOOKUP(MID($A163,4,5),'Project splits'!$C$5:$AM$346,BD$22,FALSE),VLOOKUP($A163,'Success Asset Classes'!$B$15:$BD$377,BD$21,FALSE)))</f>
        <v>0</v>
      </c>
      <c r="BE163" s="230">
        <f>IF($AR163=0,VLOOKUP(MID($A163,4,5),'Project splits'!$C$5:$AM$346,BE$22,FALSE),IF(ISNA(VLOOKUP($A163,'Success Asset Classes'!$B$15:$BD$377,BE$21,FALSE)),VLOOKUP(MID($A163,4,5),'Project splits'!$C$5:$AM$346,BE$22,FALSE),VLOOKUP($A163,'Success Asset Classes'!$B$15:$BD$377,BE$21,FALSE)))</f>
        <v>0</v>
      </c>
      <c r="BF163" s="230">
        <f>IF($AR163=0,VLOOKUP(MID($A163,4,5),'Project splits'!$C$5:$AM$346,BF$22,FALSE),IF(ISNA(VLOOKUP($A163,'Success Asset Classes'!$B$15:$BD$377,BF$21,FALSE)),VLOOKUP(MID($A163,4,5),'Project splits'!$C$5:$AM$346,BF$22,FALSE),VLOOKUP($A163,'Success Asset Classes'!$B$15:$BD$377,BF$21,FALSE)))</f>
        <v>0</v>
      </c>
      <c r="BG163" s="230">
        <f>IF($AR163=0,VLOOKUP(MID($A163,4,5),'Project splits'!$C$5:$AM$346,BG$22,FALSE),IF(ISNA(VLOOKUP($A163,'Success Asset Classes'!$B$15:$BD$377,BG$21,FALSE)),VLOOKUP(MID($A163,4,5),'Project splits'!$C$5:$AM$346,BG$22,FALSE),VLOOKUP($A163,'Success Asset Classes'!$B$15:$BD$377,BG$21,FALSE)))</f>
        <v>0</v>
      </c>
      <c r="BH163" s="230">
        <f>IF($AR163=0,VLOOKUP(MID($A163,4,5),'Project splits'!$C$5:$AM$346,BH$22,FALSE),IF(ISNA(VLOOKUP($A163,'Success Asset Classes'!$B$15:$BD$377,BH$21,FALSE)),VLOOKUP(MID($A163,4,5),'Project splits'!$C$5:$AM$346,BH$22,FALSE),VLOOKUP($A163,'Success Asset Classes'!$B$15:$BD$377,BH$21,FALSE)))</f>
        <v>0</v>
      </c>
      <c r="BI163" s="230">
        <f>IF($AR163=0,VLOOKUP(MID($A163,4,5),'Project splits'!$C$5:$AM$346,BI$22,FALSE),IF(ISNA(VLOOKUP($A163,'Success Asset Classes'!$B$15:$BD$377,BI$21,FALSE)),VLOOKUP(MID($A163,4,5),'Project splits'!$C$5:$AM$346,BI$22,FALSE),VLOOKUP($A163,'Success Asset Classes'!$B$15:$BD$377,BI$21,FALSE)))</f>
        <v>0</v>
      </c>
      <c r="BJ163" s="230">
        <f>IF($AR163=0,VLOOKUP(MID($A163,4,5),'Project splits'!$C$5:$AM$346,BJ$22,FALSE),IF(ISNA(VLOOKUP($A163,'Success Asset Classes'!$B$15:$BD$377,BJ$21,FALSE)),VLOOKUP(MID($A163,4,5),'Project splits'!$C$5:$AM$346,BJ$22,FALSE),VLOOKUP($A163,'Success Asset Classes'!$B$15:$BD$377,BJ$21,FALSE)))</f>
        <v>0</v>
      </c>
      <c r="BK163" s="230">
        <f>IF($AR163=0,VLOOKUP(MID($A163,4,5),'Project splits'!$C$5:$AM$346,BK$22,FALSE),IF(ISNA(VLOOKUP($A163,'Success Asset Classes'!$B$15:$BD$377,BK$21,FALSE)),VLOOKUP(MID($A163,4,5),'Project splits'!$C$5:$AM$346,BK$22,FALSE),VLOOKUP($A163,'Success Asset Classes'!$B$15:$BD$377,BK$21,FALSE)))</f>
        <v>0</v>
      </c>
      <c r="BL163" s="230">
        <f>IF($AR163=0,VLOOKUP(MID($A163,4,5),'Project splits'!$C$5:$AM$346,BL$22,FALSE),IF(ISNA(VLOOKUP($A163,'Success Asset Classes'!$B$15:$BD$377,BL$21,FALSE)),VLOOKUP(MID($A163,4,5),'Project splits'!$C$5:$AM$346,BL$22,FALSE),VLOOKUP($A163,'Success Asset Classes'!$B$15:$BD$377,BL$21,FALSE)))</f>
        <v>0</v>
      </c>
      <c r="BM163" s="230">
        <f>IF($AR163=0,VLOOKUP(MID($A163,4,5),'Project splits'!$C$5:$AM$346,BM$22,FALSE),IF(ISNA(VLOOKUP($A163,'Success Asset Classes'!$B$15:$BD$377,BM$21,FALSE)),VLOOKUP(MID($A163,4,5),'Project splits'!$C$5:$AM$346,BM$22,FALSE),VLOOKUP($A163,'Success Asset Classes'!$B$15:$BD$377,BM$21,FALSE)))</f>
        <v>0</v>
      </c>
      <c r="BN163" s="230">
        <f>IF($AR163=0,VLOOKUP(MID($A163,4,5),'Project splits'!$C$5:$AM$346,BN$22,FALSE),IF(ISNA(VLOOKUP($A163,'Success Asset Classes'!$B$15:$BD$377,BN$21,FALSE)),VLOOKUP(MID($A163,4,5),'Project splits'!$C$5:$AM$346,BN$22,FALSE),VLOOKUP($A163,'Success Asset Classes'!$B$15:$BD$377,BN$21,FALSE)))</f>
        <v>0</v>
      </c>
      <c r="BO163" s="230">
        <f>IF($AR163=0,VLOOKUP(MID($A163,4,5),'Project splits'!$C$5:$AM$346,BO$22,FALSE),IF(ISNA(VLOOKUP($A163,'Success Asset Classes'!$B$15:$BD$377,BO$21,FALSE)),VLOOKUP(MID($A163,4,5),'Project splits'!$C$5:$AM$346,BO$22,FALSE),VLOOKUP($A163,'Success Asset Classes'!$B$15:$BD$377,BO$21,FALSE)))</f>
        <v>0</v>
      </c>
      <c r="BP163" s="230">
        <f>IF($AR163=0,VLOOKUP(MID($A163,4,5),'Project splits'!$C$5:$AM$346,BP$22,FALSE),IF(ISNA(VLOOKUP($A163,'Success Asset Classes'!$B$15:$BD$377,BP$21,FALSE)),VLOOKUP(MID($A163,4,5),'Project splits'!$C$5:$AM$346,BP$22,FALSE),VLOOKUP($A163,'Success Asset Classes'!$B$15:$BD$377,BP$21,FALSE)))</f>
        <v>0</v>
      </c>
      <c r="BQ163" s="230">
        <f>IF($AR163=0,VLOOKUP(MID($A163,4,5),'Project splits'!$C$5:$AM$346,BQ$22,FALSE),IF(ISNA(VLOOKUP($A163,'Success Asset Classes'!$B$15:$BD$377,BQ$21,FALSE)),VLOOKUP(MID($A163,4,5),'Project splits'!$C$5:$AM$346,BQ$22,FALSE),VLOOKUP($A163,'Success Asset Classes'!$B$15:$BD$377,BQ$21,FALSE)))</f>
        <v>0</v>
      </c>
      <c r="BR163" s="230">
        <f>IF($AR163=0,VLOOKUP(MID($A163,4,5),'Project splits'!$C$5:$AM$346,BR$22,FALSE),IF(ISNA(VLOOKUP($A163,'Success Asset Classes'!$B$15:$BD$377,BR$21,FALSE)),VLOOKUP(MID($A163,4,5),'Project splits'!$C$5:$AM$346,BR$22,FALSE),VLOOKUP($A163,'Success Asset Classes'!$B$15:$BD$377,BR$21,FALSE)))</f>
        <v>0</v>
      </c>
      <c r="BS163" s="247">
        <f t="shared" si="59"/>
        <v>1</v>
      </c>
      <c r="BT163" s="249">
        <f>1+IF(ISNA(VLOOKUP($A163,'Project labour content'!$A$7:$D$255,'Project labour content'!$D$1,FALSE)),VLOOKUP($D163,'Project labour content'!$F$6:$G$15,'Project labour content'!$G$1,FALSE),VLOOKUP($A163,'Project labour content'!$A$7:$D$255,'Project labour content'!$D$1,FALSE))*LabEsc22*1</f>
        <v>1.0018661130890889</v>
      </c>
      <c r="BU163" s="249">
        <f>1+IF(ISNA(VLOOKUP($A163,'Project labour content'!$A$7:$D$255,'Project labour content'!$D$1,FALSE)),VLOOKUP($D163,'Project labour content'!$F$6:$G$15,'Project labour content'!$G$1,FALSE),VLOOKUP($A163,'Project labour content'!$A$7:$D$255,'Project labour content'!$D$1,FALSE))*LabEsc23*1</f>
        <v>1.0037411835210055</v>
      </c>
      <c r="BV163" s="249">
        <f>1+IF(ISNA(VLOOKUP($A163,'Project labour content'!$A$7:$D$255,'Project labour content'!$D$1,FALSE)),VLOOKUP($D163,'Project labour content'!$F$6:$G$15,'Project labour content'!$G$1,FALSE),VLOOKUP($A163,'Project labour content'!$A$7:$D$255,'Project labour content'!$D$1,FALSE))*LabEsc24*1</f>
        <v>1.005507499867871</v>
      </c>
      <c r="BW163" s="249">
        <f>1+IF(ISNA(VLOOKUP($A163,'Project labour content'!$A$7:$D$255,'Project labour content'!$D$1,FALSE)),VLOOKUP($D163,'Project labour content'!$F$6:$G$15,'Project labour content'!$G$1,FALSE),VLOOKUP($A163,'Project labour content'!$A$7:$D$255,'Project labour content'!$D$1,FALSE))*LabEsc25*1</f>
        <v>1.0078731862284394</v>
      </c>
      <c r="BX163" s="249">
        <f>1+IF(ISNA(VLOOKUP($A163,'Project labour content'!$A$7:$D$255,'Project labour content'!$D$1,FALSE)),VLOOKUP($D163,'Project labour content'!$F$6:$G$15,'Project labour content'!$G$1,FALSE),VLOOKUP($A163,'Project labour content'!$A$7:$D$255,'Project labour content'!$D$1,FALSE))*LabEsc26*1</f>
        <v>1.0104513900803989</v>
      </c>
      <c r="BY163" s="249">
        <f>1+IF(ISNA(VLOOKUP($A163,'Project labour content'!$A$7:$D$255,'Project labour content'!$D$1,FALSE)),VLOOKUP($D163,'Project labour content'!$F$6:$G$15,'Project labour content'!$G$1,FALSE),VLOOKUP($A163,'Project labour content'!$A$7:$D$255,'Project labour content'!$D$1,FALSE))*LabEsc27*1</f>
        <v>1.0120482898816279</v>
      </c>
      <c r="BZ163" s="249">
        <f>1+IF(ISNA(VLOOKUP($A163,'Project labour content'!$A$7:$D$255,'Project labour content'!$D$1,FALSE)),VLOOKUP($D163,'Project labour content'!$F$6:$G$15,'Project labour content'!$G$1,FALSE),VLOOKUP($A163,'Project labour content'!$A$7:$D$255,'Project labour content'!$D$1,FALSE))*LabEsc28*1</f>
        <v>1.0132507554319534</v>
      </c>
      <c r="CA163" s="249">
        <f>1+IF(ISNA(VLOOKUP($A163,'Project labour content'!$A$7:$D$255,'Project labour content'!$D$1,FALSE)),VLOOKUP($D163,'Project labour content'!$F$6:$G$15,'Project labour content'!$G$1,FALSE),VLOOKUP($A163,'Project labour content'!$A$7:$D$255,'Project labour content'!$D$1,FALSE))*LabEsc29*1</f>
        <v>1.0151804721471156</v>
      </c>
      <c r="CB163" s="250" t="str">
        <f>IF(ISNA(VLOOKUP($A163,'Project labour content'!$A$7:$D$255,'Project labour content'!$D$1,FALSE)),"Category","Project")</f>
        <v>Project</v>
      </c>
      <c r="CD163" s="247" t="str">
        <f t="shared" si="60"/>
        <v>12335</v>
      </c>
      <c r="CE163" s="3"/>
    </row>
    <row r="164" spans="1:83" x14ac:dyDescent="0.15">
      <c r="A164" s="11" t="s">
        <v>245</v>
      </c>
      <c r="B164" s="11" t="str">
        <f>VLOOKUP($A164,'Incurred Real 2022$'!$A$25:$AC$426,'Incurred Real 2022$'!B$1,FALSE)</f>
        <v>Refresh and Maintain IT Hardware 22-23</v>
      </c>
      <c r="C164" s="11" t="str">
        <f>VLOOKUP($A164,'Incurred Real 2022$'!$A$25:$AC$426,'Incurred Real 2022$'!C$1,FALSE)</f>
        <v>ExAnte</v>
      </c>
      <c r="D164" s="11" t="str">
        <f>VLOOKUP($A164,'Incurred Real 2022$'!$A$25:$AC$426,'Incurred Real 2022$'!D$1,FALSE)</f>
        <v>Information Technology</v>
      </c>
      <c r="E164" s="11" t="str">
        <f>VLOOKUP($A164,'Incurred Real 2022$'!$A$25:$AC$426,'Incurred Real 2022$'!E$1,FALSE)</f>
        <v>Potential</v>
      </c>
      <c r="F164" s="105" t="str">
        <f>IF(VLOOKUP($A164,'Incurred Real 2022$'!$A$25:$AC$426,'Incurred Real 2022$'!F$1,FALSE)=0,"",VLOOKUP($A164,'Incurred Real 2022$'!$A$25:$AC$426,'Incurred Real 2022$'!F$1,FALSE))</f>
        <v/>
      </c>
      <c r="G164" s="105" t="str">
        <f>IF(VLOOKUP($A164,'Incurred Real 2022$'!$A$25:$AC$426,'Incurred Real 2022$'!G$1,FALSE)=0,"",VLOOKUP($A164,'Incurred Real 2022$'!$A$25:$AC$426,'Incurred Real 2022$'!G$1,FALSE))</f>
        <v/>
      </c>
      <c r="H164" s="105" t="str">
        <f>IF(VLOOKUP($A164,'Incurred Real 2022$'!$A$25:$AC$426,'Incurred Real 2022$'!H$1,FALSE)=0,"",VLOOKUP($A164,'Incurred Real 2022$'!$A$25:$AC$426,'Incurred Real 2022$'!H$1,FALSE))</f>
        <v/>
      </c>
      <c r="I164" s="105" t="str">
        <f>IF(VLOOKUP($A164,'Incurred Real 2022$'!$A$25:$AC$426,'Incurred Real 2022$'!I$1,FALSE)=0,"",VLOOKUP($A164,'Incurred Real 2022$'!$A$25:$AC$426,'Incurred Real 2022$'!I$1,FALSE))</f>
        <v/>
      </c>
      <c r="J164" s="105" t="str">
        <f>IF(VLOOKUP($A164,'Incurred Real 2022$'!$A$25:$AC$426,'Incurred Real 2022$'!J$1,FALSE)=0,"",VLOOKUP($A164,'Incurred Real 2022$'!$A$25:$AC$426,'Incurred Real 2022$'!J$1,FALSE))</f>
        <v/>
      </c>
      <c r="K164" s="105" t="str">
        <f>IF(VLOOKUP($A164,'Incurred Real 2022$'!$A$25:$AC$426,'Incurred Real 2022$'!K$1,FALSE)=0,"",VLOOKUP($A164,'Incurred Real 2022$'!$A$25:$AC$426,'Incurred Real 2022$'!K$1,FALSE))</f>
        <v/>
      </c>
      <c r="L164" s="105" t="str">
        <f>IF(VLOOKUP($A164,'Incurred Real 2022$'!$A$25:$AC$426,'Incurred Real 2022$'!L$1,FALSE)=0,"",VLOOKUP($A164,'Incurred Real 2022$'!$A$25:$AC$426,'Incurred Real 2022$'!L$1,FALSE))</f>
        <v/>
      </c>
      <c r="M164" s="105" t="str">
        <f>IF(VLOOKUP($A164,'Incurred Real 2022$'!$A$25:$AC$426,'Incurred Real 2022$'!M$1,FALSE)=0,"",VLOOKUP($A164,'Incurred Real 2022$'!$A$25:$AC$426,'Incurred Real 2022$'!M$1,FALSE))</f>
        <v/>
      </c>
      <c r="N164" s="105" t="str">
        <f>IF(VLOOKUP($A164,'Incurred Real 2022$'!$A$25:$AC$426,'Incurred Real 2022$'!N$1,FALSE)=0,"",VLOOKUP($A164,'Incurred Real 2022$'!$A$25:$AC$426,'Incurred Real 2022$'!N$1,FALSE))</f>
        <v/>
      </c>
      <c r="O164" s="105" t="str">
        <f>IF(VLOOKUP($A164,'Incurred Real 2022$'!$A$25:$AC$426,'Incurred Real 2022$'!O$1,FALSE)=0,"",VLOOKUP($A164,'Incurred Real 2022$'!$A$25:$AC$426,'Incurred Real 2022$'!O$1,FALSE))</f>
        <v/>
      </c>
      <c r="P164" s="105" t="str">
        <f>IF(VLOOKUP($A164,'Incurred Real 2022$'!$A$25:$AC$426,'Incurred Real 2022$'!P$1,FALSE)=0,"",VLOOKUP($A164,'Incurred Real 2022$'!$A$25:$AC$426,'Incurred Real 2022$'!P$1,FALSE))</f>
        <v/>
      </c>
      <c r="Q164" s="105" t="str">
        <f>IF(VLOOKUP($A164,'Incurred Real 2022$'!$A$25:$AC$426,'Incurred Real 2022$'!Q$1,FALSE)=0,"",VLOOKUP($A164,'Incurred Real 2022$'!$A$25:$AC$426,'Incurred Real 2022$'!Q$1,FALSE))</f>
        <v/>
      </c>
      <c r="R164" s="105" t="str">
        <f>IF(VLOOKUP($A164,'Incurred Real 2022$'!$A$25:$AC$426,'Incurred Real 2022$'!R$1,FALSE)=0,"",VLOOKUP($A164,'Incurred Real 2022$'!$A$25:$AC$426,'Incurred Real 2022$'!R$1,FALSE))</f>
        <v/>
      </c>
      <c r="S164" s="105" t="str">
        <f>IF(VLOOKUP($A164,'Incurred Real 2022$'!$A$25:$AC$426,'Incurred Real 2022$'!S$1,FALSE)=0,"",VLOOKUP($A164,'Incurred Real 2022$'!$A$25:$AC$426,'Incurred Real 2022$'!S$1,FALSE))</f>
        <v/>
      </c>
      <c r="T164" s="105" t="str">
        <f>IF(VLOOKUP($A164,'Incurred Real 2022$'!$A$25:$AC$426,'Incurred Real 2022$'!T$1,FALSE)=0,"",VLOOKUP($A164,'Incurred Real 2022$'!$A$25:$AC$426,'Incurred Real 2022$'!T$1,FALSE))</f>
        <v/>
      </c>
      <c r="U164" s="105" t="str">
        <f>IF(VLOOKUP($A164,'Incurred Real 2022$'!$A$25:$AC$426,'Incurred Real 2022$'!U$1,FALSE)=0,"",VLOOKUP($A164,'Incurred Real 2022$'!$A$25:$AC$426,'Incurred Real 2022$'!U$1,FALSE))</f>
        <v/>
      </c>
      <c r="V164" s="13" t="str">
        <f>IF(ISTEXT(VLOOKUP($A164,'Incurred Real 2022$'!$A$25:$AC$426,'Incurred Real 2022$'!V$1,FALSE)),"",(VLOOKUP($A164,'Incurred Real 2022$'!$A$25:$AC$426,'Incurred Real 2022$'!V$1,FALSE))*BT164*Incurred_Real!V$15)</f>
        <v/>
      </c>
      <c r="W164" s="13">
        <f>IF(ISTEXT(VLOOKUP($A164,'Incurred Real 2022$'!$A$25:$AC$426,'Incurred Real 2022$'!W$1,FALSE)),"",(VLOOKUP($A164,'Incurred Real 2022$'!$A$25:$AC$426,'Incurred Real 2022$'!W$1,FALSE))*BU164*Incurred_Real!W$15)</f>
        <v>510813.18659142585</v>
      </c>
      <c r="X164" s="220">
        <f>IF(ISTEXT(VLOOKUP($A164,'Incurred Real 2022$'!$A$25:$AC$426,'Incurred Real 2022$'!X$1,FALSE)),"",(VLOOKUP($A164,'Incurred Real 2022$'!$A$25:$AC$426,'Incurred Real 2022$'!X$1,FALSE))*BV164*Incurred_Real!X$15)</f>
        <v>705475.43264759902</v>
      </c>
      <c r="Y164" s="217" t="str">
        <f>IF(ISTEXT(VLOOKUP($A164,'Incurred Real 2022$'!$A$25:$AC$426,'Incurred Real 2022$'!Y$1,FALSE)),"",(VLOOKUP($A164,'Incurred Real 2022$'!$A$25:$AC$426,'Incurred Real 2022$'!Y$1,FALSE))*BW164*Incurred_Real!Y$15)</f>
        <v/>
      </c>
      <c r="Z164" s="13" t="str">
        <f>IF(ISTEXT(VLOOKUP($A164,'Incurred Real 2022$'!$A$25:$AC$426,'Incurred Real 2022$'!Z$1,FALSE)),"",(VLOOKUP($A164,'Incurred Real 2022$'!$A$25:$AC$426,'Incurred Real 2022$'!Z$1,FALSE))*BX164*Incurred_Real!Z$15)</f>
        <v/>
      </c>
      <c r="AA164" s="13" t="str">
        <f>IF(ISTEXT(VLOOKUP($A164,'Incurred Real 2022$'!$A$25:$AC$426,'Incurred Real 2022$'!AA$1,FALSE)),"",(VLOOKUP($A164,'Incurred Real 2022$'!$A$25:$AC$426,'Incurred Real 2022$'!AA$1,FALSE))*BY164*Incurred_Real!AA$15)</f>
        <v/>
      </c>
      <c r="AB164" s="13" t="str">
        <f>IF(ISTEXT(VLOOKUP($A164,'Incurred Real 2022$'!$A$25:$AC$426,'Incurred Real 2022$'!AB$1,FALSE)),"",(VLOOKUP($A164,'Incurred Real 2022$'!$A$25:$AC$426,'Incurred Real 2022$'!AB$1,FALSE))*BZ164*Incurred_Real!AB$15)</f>
        <v/>
      </c>
      <c r="AC164" s="13" t="str">
        <f>IF(ISTEXT(VLOOKUP($A164,'Incurred Real 2022$'!$A$25:$AC$426,'Incurred Real 2022$'!AC$1,FALSE)),"",(VLOOKUP($A164,'Incurred Real 2022$'!$A$25:$AC$426,'Incurred Real 2022$'!AC$1,FALSE))*CA164*Incurred_Real!AC$15)</f>
        <v/>
      </c>
      <c r="AD164" s="221">
        <f t="shared" si="55"/>
        <v>1216288.6192390248</v>
      </c>
      <c r="AE164" s="221">
        <f t="shared" si="56"/>
        <v>1216288.6192390248</v>
      </c>
      <c r="AF164" s="239">
        <f t="shared" si="61"/>
        <v>1369419.2430949621</v>
      </c>
      <c r="AG164" s="222">
        <f t="shared" si="57"/>
        <v>1245479.5461007615</v>
      </c>
      <c r="AH164" s="223">
        <f t="shared" si="64"/>
        <v>1.0995116277760002</v>
      </c>
      <c r="AI164" s="224">
        <f t="shared" si="58"/>
        <v>2024</v>
      </c>
      <c r="AJ164" s="225" t="str">
        <f>VLOOKUP($A164,Project_Commissioning!$C$4:$H$355,Project_Commissioning!F$1,FALSE)</f>
        <v/>
      </c>
      <c r="AK164" s="226">
        <f>VLOOKUP($A164,Project_Commissioning!$C$4:$H$355,Project_Commissioning!G$1,FALSE)</f>
        <v>2024</v>
      </c>
      <c r="AL164" s="225" t="str">
        <f>IF(VLOOKUP($A164,Project_Commissioning!$C$4:$H$355,Project_Commissioning!H$1,FALSE)=0,"",VLOOKUP($A164,Project_Commissioning!$C$4:$H$355,Project_Commissioning!H$1,FALSE))</f>
        <v/>
      </c>
      <c r="AM164" s="237">
        <f t="shared" si="62"/>
        <v>1216288.6192390248</v>
      </c>
      <c r="AN164" s="221" cm="1">
        <f t="array" ref="AN164">IF(ROUND(AE164,0)=0,0,LOOKUP(2,1/(F164:AC164&lt;&gt;""),F164:AC164))</f>
        <v>705475.43264759902</v>
      </c>
      <c r="AO164" s="221">
        <f t="shared" si="63"/>
        <v>1216288.6192390248</v>
      </c>
      <c r="AP164" s="79"/>
      <c r="AQ164" s="20"/>
      <c r="AR164" s="245">
        <f>IF(ISNA(VLOOKUP($A164,'Success Asset Classes'!$B$15:$AA$114,'Success Asset Classes'!$AA$1,FALSE)),0,VLOOKUP($A164,'Success Asset Classes'!$B$15:$AA$114,'Success Asset Classes'!$AA$1,FALSE))</f>
        <v>0</v>
      </c>
      <c r="AS164" s="230">
        <f>IF($AR164=0,VLOOKUP(MID($A164,4,5),'Project splits'!$C$5:$AM$346,AS$22,FALSE),IF(ISNA(VLOOKUP($A164,'Success Asset Classes'!$B$15:$BD$377,AS$21,FALSE)),VLOOKUP(MID($A164,4,5),'Project splits'!$C$5:$AM$346,AS$22,FALSE),VLOOKUP($A164,'Success Asset Classes'!$B$15:$BD$377,AS$21,FALSE)))</f>
        <v>0</v>
      </c>
      <c r="AT164" s="230">
        <f>IF($AR164=0,VLOOKUP(MID($A164,4,5),'Project splits'!$C$5:$AM$346,AT$22,FALSE),IF(ISNA(VLOOKUP($A164,'Success Asset Classes'!$B$15:$BD$377,AT$21,FALSE)),VLOOKUP(MID($A164,4,5),'Project splits'!$C$5:$AM$346,AT$22,FALSE),VLOOKUP($A164,'Success Asset Classes'!$B$15:$BD$377,AT$21,FALSE)))</f>
        <v>0</v>
      </c>
      <c r="AU164" s="230">
        <f>IF($AR164=0,VLOOKUP(MID($A164,4,5),'Project splits'!$C$5:$AM$346,AU$22,FALSE),IF(ISNA(VLOOKUP($A164,'Success Asset Classes'!$B$15:$BD$377,AU$21,FALSE)),VLOOKUP(MID($A164,4,5),'Project splits'!$C$5:$AM$346,AU$22,FALSE),VLOOKUP($A164,'Success Asset Classes'!$B$15:$BD$377,AU$21,FALSE)))</f>
        <v>0</v>
      </c>
      <c r="AV164" s="230">
        <f>IF($AR164=0,VLOOKUP(MID($A164,4,5),'Project splits'!$C$5:$AM$346,AV$22,FALSE),IF(ISNA(VLOOKUP($A164,'Success Asset Classes'!$B$15:$BD$377,AV$21,FALSE)),VLOOKUP(MID($A164,4,5),'Project splits'!$C$5:$AM$346,AV$22,FALSE),VLOOKUP($A164,'Success Asset Classes'!$B$15:$BD$377,AV$21,FALSE)))</f>
        <v>1</v>
      </c>
      <c r="AW164" s="230">
        <f>IF($AR164=0,VLOOKUP(MID($A164,4,5),'Project splits'!$C$5:$AM$346,AW$22,FALSE),IF(ISNA(VLOOKUP($A164,'Success Asset Classes'!$B$15:$BD$377,AW$21,FALSE)),VLOOKUP(MID($A164,4,5),'Project splits'!$C$5:$AM$346,AW$22,FALSE),VLOOKUP($A164,'Success Asset Classes'!$B$15:$BD$377,AW$21,FALSE)))</f>
        <v>0</v>
      </c>
      <c r="AX164" s="230">
        <f>IF($AR164=0,VLOOKUP(MID($A164,4,5),'Project splits'!$C$5:$AM$346,AX$22,FALSE),IF(ISNA(VLOOKUP($A164,'Success Asset Classes'!$B$15:$BD$377,AX$21,FALSE)),VLOOKUP(MID($A164,4,5),'Project splits'!$C$5:$AM$346,AX$22,FALSE),VLOOKUP($A164,'Success Asset Classes'!$B$15:$BD$377,AX$21,FALSE)))</f>
        <v>0</v>
      </c>
      <c r="AY164" s="230">
        <f>IF($AR164=0,VLOOKUP(MID($A164,4,5),'Project splits'!$C$5:$AM$346,AY$22,FALSE),IF(ISNA(VLOOKUP($A164,'Success Asset Classes'!$B$15:$BD$377,AY$21,FALSE)),VLOOKUP(MID($A164,4,5),'Project splits'!$C$5:$AM$346,AY$22,FALSE),VLOOKUP($A164,'Success Asset Classes'!$B$15:$BD$377,AY$21,FALSE)))</f>
        <v>0</v>
      </c>
      <c r="AZ164" s="230">
        <f>IF($AR164=0,VLOOKUP(MID($A164,4,5),'Project splits'!$C$5:$AM$346,AZ$22,FALSE),IF(ISNA(VLOOKUP($A164,'Success Asset Classes'!$B$15:$BD$377,AZ$21,FALSE)),VLOOKUP(MID($A164,4,5),'Project splits'!$C$5:$AM$346,AZ$22,FALSE),VLOOKUP($A164,'Success Asset Classes'!$B$15:$BD$377,AZ$21,FALSE)))</f>
        <v>0</v>
      </c>
      <c r="BA164" s="230">
        <f>IF($AR164=0,VLOOKUP(MID($A164,4,5),'Project splits'!$C$5:$AM$346,BA$22,FALSE),IF(ISNA(VLOOKUP($A164,'Success Asset Classes'!$B$15:$BD$377,BA$21,FALSE)),VLOOKUP(MID($A164,4,5),'Project splits'!$C$5:$AM$346,BA$22,FALSE),VLOOKUP($A164,'Success Asset Classes'!$B$15:$BD$377,BA$21,FALSE)))</f>
        <v>0</v>
      </c>
      <c r="BB164" s="230">
        <f>IF($AR164=0,VLOOKUP(MID($A164,4,5),'Project splits'!$C$5:$AM$346,BB$22,FALSE),IF(ISNA(VLOOKUP($A164,'Success Asset Classes'!$B$15:$BD$377,BB$21,FALSE)),VLOOKUP(MID($A164,4,5),'Project splits'!$C$5:$AM$346,BB$22,FALSE),VLOOKUP($A164,'Success Asset Classes'!$B$15:$BD$377,BB$21,FALSE)))</f>
        <v>0</v>
      </c>
      <c r="BC164" s="230">
        <f>IF($AR164=0,VLOOKUP(MID($A164,4,5),'Project splits'!$C$5:$AM$346,BC$22,FALSE),IF(ISNA(VLOOKUP($A164,'Success Asset Classes'!$B$15:$BD$377,BC$21,FALSE)),VLOOKUP(MID($A164,4,5),'Project splits'!$C$5:$AM$346,BC$22,FALSE),VLOOKUP($A164,'Success Asset Classes'!$B$15:$BD$377,BC$21,FALSE)))</f>
        <v>0</v>
      </c>
      <c r="BD164" s="230">
        <f>IF($AR164=0,VLOOKUP(MID($A164,4,5),'Project splits'!$C$5:$AM$346,BD$22,FALSE),IF(ISNA(VLOOKUP($A164,'Success Asset Classes'!$B$15:$BD$377,BD$21,FALSE)),VLOOKUP(MID($A164,4,5),'Project splits'!$C$5:$AM$346,BD$22,FALSE),VLOOKUP($A164,'Success Asset Classes'!$B$15:$BD$377,BD$21,FALSE)))</f>
        <v>0</v>
      </c>
      <c r="BE164" s="230">
        <f>IF($AR164=0,VLOOKUP(MID($A164,4,5),'Project splits'!$C$5:$AM$346,BE$22,FALSE),IF(ISNA(VLOOKUP($A164,'Success Asset Classes'!$B$15:$BD$377,BE$21,FALSE)),VLOOKUP(MID($A164,4,5),'Project splits'!$C$5:$AM$346,BE$22,FALSE),VLOOKUP($A164,'Success Asset Classes'!$B$15:$BD$377,BE$21,FALSE)))</f>
        <v>0</v>
      </c>
      <c r="BF164" s="230">
        <f>IF($AR164=0,VLOOKUP(MID($A164,4,5),'Project splits'!$C$5:$AM$346,BF$22,FALSE),IF(ISNA(VLOOKUP($A164,'Success Asset Classes'!$B$15:$BD$377,BF$21,FALSE)),VLOOKUP(MID($A164,4,5),'Project splits'!$C$5:$AM$346,BF$22,FALSE),VLOOKUP($A164,'Success Asset Classes'!$B$15:$BD$377,BF$21,FALSE)))</f>
        <v>0</v>
      </c>
      <c r="BG164" s="230">
        <f>IF($AR164=0,VLOOKUP(MID($A164,4,5),'Project splits'!$C$5:$AM$346,BG$22,FALSE),IF(ISNA(VLOOKUP($A164,'Success Asset Classes'!$B$15:$BD$377,BG$21,FALSE)),VLOOKUP(MID($A164,4,5),'Project splits'!$C$5:$AM$346,BG$22,FALSE),VLOOKUP($A164,'Success Asset Classes'!$B$15:$BD$377,BG$21,FALSE)))</f>
        <v>0</v>
      </c>
      <c r="BH164" s="230">
        <f>IF($AR164=0,VLOOKUP(MID($A164,4,5),'Project splits'!$C$5:$AM$346,BH$22,FALSE),IF(ISNA(VLOOKUP($A164,'Success Asset Classes'!$B$15:$BD$377,BH$21,FALSE)),VLOOKUP(MID($A164,4,5),'Project splits'!$C$5:$AM$346,BH$22,FALSE),VLOOKUP($A164,'Success Asset Classes'!$B$15:$BD$377,BH$21,FALSE)))</f>
        <v>0</v>
      </c>
      <c r="BI164" s="230">
        <f>IF($AR164=0,VLOOKUP(MID($A164,4,5),'Project splits'!$C$5:$AM$346,BI$22,FALSE),IF(ISNA(VLOOKUP($A164,'Success Asset Classes'!$B$15:$BD$377,BI$21,FALSE)),VLOOKUP(MID($A164,4,5),'Project splits'!$C$5:$AM$346,BI$22,FALSE),VLOOKUP($A164,'Success Asset Classes'!$B$15:$BD$377,BI$21,FALSE)))</f>
        <v>0</v>
      </c>
      <c r="BJ164" s="230">
        <f>IF($AR164=0,VLOOKUP(MID($A164,4,5),'Project splits'!$C$5:$AM$346,BJ$22,FALSE),IF(ISNA(VLOOKUP($A164,'Success Asset Classes'!$B$15:$BD$377,BJ$21,FALSE)),VLOOKUP(MID($A164,4,5),'Project splits'!$C$5:$AM$346,BJ$22,FALSE),VLOOKUP($A164,'Success Asset Classes'!$B$15:$BD$377,BJ$21,FALSE)))</f>
        <v>0</v>
      </c>
      <c r="BK164" s="230">
        <f>IF($AR164=0,VLOOKUP(MID($A164,4,5),'Project splits'!$C$5:$AM$346,BK$22,FALSE),IF(ISNA(VLOOKUP($A164,'Success Asset Classes'!$B$15:$BD$377,BK$21,FALSE)),VLOOKUP(MID($A164,4,5),'Project splits'!$C$5:$AM$346,BK$22,FALSE),VLOOKUP($A164,'Success Asset Classes'!$B$15:$BD$377,BK$21,FALSE)))</f>
        <v>0</v>
      </c>
      <c r="BL164" s="230">
        <f>IF($AR164=0,VLOOKUP(MID($A164,4,5),'Project splits'!$C$5:$AM$346,BL$22,FALSE),IF(ISNA(VLOOKUP($A164,'Success Asset Classes'!$B$15:$BD$377,BL$21,FALSE)),VLOOKUP(MID($A164,4,5),'Project splits'!$C$5:$AM$346,BL$22,FALSE),VLOOKUP($A164,'Success Asset Classes'!$B$15:$BD$377,BL$21,FALSE)))</f>
        <v>0</v>
      </c>
      <c r="BM164" s="230">
        <f>IF($AR164=0,VLOOKUP(MID($A164,4,5),'Project splits'!$C$5:$AM$346,BM$22,FALSE),IF(ISNA(VLOOKUP($A164,'Success Asset Classes'!$B$15:$BD$377,BM$21,FALSE)),VLOOKUP(MID($A164,4,5),'Project splits'!$C$5:$AM$346,BM$22,FALSE),VLOOKUP($A164,'Success Asset Classes'!$B$15:$BD$377,BM$21,FALSE)))</f>
        <v>0</v>
      </c>
      <c r="BN164" s="230">
        <f>IF($AR164=0,VLOOKUP(MID($A164,4,5),'Project splits'!$C$5:$AM$346,BN$22,FALSE),IF(ISNA(VLOOKUP($A164,'Success Asset Classes'!$B$15:$BD$377,BN$21,FALSE)),VLOOKUP(MID($A164,4,5),'Project splits'!$C$5:$AM$346,BN$22,FALSE),VLOOKUP($A164,'Success Asset Classes'!$B$15:$BD$377,BN$21,FALSE)))</f>
        <v>0</v>
      </c>
      <c r="BO164" s="230">
        <f>IF($AR164=0,VLOOKUP(MID($A164,4,5),'Project splits'!$C$5:$AM$346,BO$22,FALSE),IF(ISNA(VLOOKUP($A164,'Success Asset Classes'!$B$15:$BD$377,BO$21,FALSE)),VLOOKUP(MID($A164,4,5),'Project splits'!$C$5:$AM$346,BO$22,FALSE),VLOOKUP($A164,'Success Asset Classes'!$B$15:$BD$377,BO$21,FALSE)))</f>
        <v>0</v>
      </c>
      <c r="BP164" s="230">
        <f>IF($AR164=0,VLOOKUP(MID($A164,4,5),'Project splits'!$C$5:$AM$346,BP$22,FALSE),IF(ISNA(VLOOKUP($A164,'Success Asset Classes'!$B$15:$BD$377,BP$21,FALSE)),VLOOKUP(MID($A164,4,5),'Project splits'!$C$5:$AM$346,BP$22,FALSE),VLOOKUP($A164,'Success Asset Classes'!$B$15:$BD$377,BP$21,FALSE)))</f>
        <v>0</v>
      </c>
      <c r="BQ164" s="230">
        <f>IF($AR164=0,VLOOKUP(MID($A164,4,5),'Project splits'!$C$5:$AM$346,BQ$22,FALSE),IF(ISNA(VLOOKUP($A164,'Success Asset Classes'!$B$15:$BD$377,BQ$21,FALSE)),VLOOKUP(MID($A164,4,5),'Project splits'!$C$5:$AM$346,BQ$22,FALSE),VLOOKUP($A164,'Success Asset Classes'!$B$15:$BD$377,BQ$21,FALSE)))</f>
        <v>0</v>
      </c>
      <c r="BR164" s="230">
        <f>IF($AR164=0,VLOOKUP(MID($A164,4,5),'Project splits'!$C$5:$AM$346,BR$22,FALSE),IF(ISNA(VLOOKUP($A164,'Success Asset Classes'!$B$15:$BD$377,BR$21,FALSE)),VLOOKUP(MID($A164,4,5),'Project splits'!$C$5:$AM$346,BR$22,FALSE),VLOOKUP($A164,'Success Asset Classes'!$B$15:$BD$377,BR$21,FALSE)))</f>
        <v>0</v>
      </c>
      <c r="BS164" s="247">
        <f t="shared" si="59"/>
        <v>1</v>
      </c>
      <c r="BT164" s="249">
        <f>1+IF(ISNA(VLOOKUP($A164,'Project labour content'!$A$7:$D$255,'Project labour content'!$D$1,FALSE)),VLOOKUP($D164,'Project labour content'!$F$6:$G$15,'Project labour content'!$G$1,FALSE),VLOOKUP($A164,'Project labour content'!$A$7:$D$255,'Project labour content'!$D$1,FALSE))*LabEsc22*1</f>
        <v>1.0024480115846353</v>
      </c>
      <c r="BU164" s="249">
        <f>1+IF(ISNA(VLOOKUP($A164,'Project labour content'!$A$7:$D$255,'Project labour content'!$D$1,FALSE)),VLOOKUP($D164,'Project labour content'!$F$6:$G$15,'Project labour content'!$G$1,FALSE),VLOOKUP($A164,'Project labour content'!$A$7:$D$255,'Project labour content'!$D$1,FALSE))*LabEsc23*1</f>
        <v>1.0049077736248768</v>
      </c>
      <c r="BV164" s="249">
        <f>1+IF(ISNA(VLOOKUP($A164,'Project labour content'!$A$7:$D$255,'Project labour content'!$D$1,FALSE)),VLOOKUP($D164,'Project labour content'!$F$6:$G$15,'Project labour content'!$G$1,FALSE),VLOOKUP($A164,'Project labour content'!$A$7:$D$255,'Project labour content'!$D$1,FALSE))*LabEsc24*1</f>
        <v>1.0072248694667842</v>
      </c>
      <c r="BW164" s="249">
        <f>1+IF(ISNA(VLOOKUP($A164,'Project labour content'!$A$7:$D$255,'Project labour content'!$D$1,FALSE)),VLOOKUP($D164,'Project labour content'!$F$6:$G$15,'Project labour content'!$G$1,FALSE),VLOOKUP($A164,'Project labour content'!$A$7:$D$255,'Project labour content'!$D$1,FALSE))*LabEsc25*1</f>
        <v>1.0103282331643793</v>
      </c>
      <c r="BX164" s="249">
        <f>1+IF(ISNA(VLOOKUP($A164,'Project labour content'!$A$7:$D$255,'Project labour content'!$D$1,FALSE)),VLOOKUP($D164,'Project labour content'!$F$6:$G$15,'Project labour content'!$G$1,FALSE),VLOOKUP($A164,'Project labour content'!$A$7:$D$255,'Project labour content'!$D$1,FALSE))*LabEsc26*1</f>
        <v>1.0137103823674747</v>
      </c>
      <c r="BY164" s="249">
        <f>1+IF(ISNA(VLOOKUP($A164,'Project labour content'!$A$7:$D$255,'Project labour content'!$D$1,FALSE)),VLOOKUP($D164,'Project labour content'!$F$6:$G$15,'Project labour content'!$G$1,FALSE),VLOOKUP($A164,'Project labour content'!$A$7:$D$255,'Project labour content'!$D$1,FALSE))*LabEsc27*1</f>
        <v>1.0158052335508072</v>
      </c>
      <c r="BZ164" s="249">
        <f>1+IF(ISNA(VLOOKUP($A164,'Project labour content'!$A$7:$D$255,'Project labour content'!$D$1,FALSE)),VLOOKUP($D164,'Project labour content'!$F$6:$G$15,'Project labour content'!$G$1,FALSE),VLOOKUP($A164,'Project labour content'!$A$7:$D$255,'Project labour content'!$D$1,FALSE))*LabEsc28*1</f>
        <v>1.0173826564918567</v>
      </c>
      <c r="CA164" s="249">
        <f>1+IF(ISNA(VLOOKUP($A164,'Project labour content'!$A$7:$D$255,'Project labour content'!$D$1,FALSE)),VLOOKUP($D164,'Project labour content'!$F$6:$G$15,'Project labour content'!$G$1,FALSE),VLOOKUP($A164,'Project labour content'!$A$7:$D$255,'Project labour content'!$D$1,FALSE))*LabEsc29*1</f>
        <v>1.0199141048276528</v>
      </c>
      <c r="CB164" s="250" t="str">
        <f>IF(ISNA(VLOOKUP($A164,'Project labour content'!$A$7:$D$255,'Project labour content'!$D$1,FALSE)),"Category","Project")</f>
        <v>Project</v>
      </c>
      <c r="CD164" s="247" t="str">
        <f t="shared" si="60"/>
        <v>12402</v>
      </c>
      <c r="CE164" s="3"/>
    </row>
    <row r="165" spans="1:83" x14ac:dyDescent="0.15">
      <c r="A165" s="11" t="s">
        <v>246</v>
      </c>
      <c r="B165" s="11" t="str">
        <f>VLOOKUP($A165,'Incurred Real 2022$'!$A$25:$AC$426,'Incurred Real 2022$'!B$1,FALSE)</f>
        <v>Enhancements, Licenses &amp; Minor Software 21-22</v>
      </c>
      <c r="C165" s="11" t="str">
        <f>VLOOKUP($A165,'Incurred Real 2022$'!$A$25:$AC$426,'Incurred Real 2022$'!C$1,FALSE)</f>
        <v>ExAnte</v>
      </c>
      <c r="D165" s="11" t="str">
        <f>VLOOKUP($A165,'Incurred Real 2022$'!$A$25:$AC$426,'Incurred Real 2022$'!D$1,FALSE)</f>
        <v>Information Technology</v>
      </c>
      <c r="E165" s="11" t="str">
        <f>VLOOKUP($A165,'Incurred Real 2022$'!$A$25:$AC$426,'Incurred Real 2022$'!E$1,FALSE)</f>
        <v>Active</v>
      </c>
      <c r="F165" s="105" t="str">
        <f>IF(VLOOKUP($A165,'Incurred Real 2022$'!$A$25:$AC$426,'Incurred Real 2022$'!F$1,FALSE)=0,"",VLOOKUP($A165,'Incurred Real 2022$'!$A$25:$AC$426,'Incurred Real 2022$'!F$1,FALSE))</f>
        <v/>
      </c>
      <c r="G165" s="105" t="str">
        <f>IF(VLOOKUP($A165,'Incurred Real 2022$'!$A$25:$AC$426,'Incurred Real 2022$'!G$1,FALSE)=0,"",VLOOKUP($A165,'Incurred Real 2022$'!$A$25:$AC$426,'Incurred Real 2022$'!G$1,FALSE))</f>
        <v/>
      </c>
      <c r="H165" s="105" t="str">
        <f>IF(VLOOKUP($A165,'Incurred Real 2022$'!$A$25:$AC$426,'Incurred Real 2022$'!H$1,FALSE)=0,"",VLOOKUP($A165,'Incurred Real 2022$'!$A$25:$AC$426,'Incurred Real 2022$'!H$1,FALSE))</f>
        <v/>
      </c>
      <c r="I165" s="105" t="str">
        <f>IF(VLOOKUP($A165,'Incurred Real 2022$'!$A$25:$AC$426,'Incurred Real 2022$'!I$1,FALSE)=0,"",VLOOKUP($A165,'Incurred Real 2022$'!$A$25:$AC$426,'Incurred Real 2022$'!I$1,FALSE))</f>
        <v/>
      </c>
      <c r="J165" s="105" t="str">
        <f>IF(VLOOKUP($A165,'Incurred Real 2022$'!$A$25:$AC$426,'Incurred Real 2022$'!J$1,FALSE)=0,"",VLOOKUP($A165,'Incurred Real 2022$'!$A$25:$AC$426,'Incurred Real 2022$'!J$1,FALSE))</f>
        <v/>
      </c>
      <c r="K165" s="105" t="str">
        <f>IF(VLOOKUP($A165,'Incurred Real 2022$'!$A$25:$AC$426,'Incurred Real 2022$'!K$1,FALSE)=0,"",VLOOKUP($A165,'Incurred Real 2022$'!$A$25:$AC$426,'Incurred Real 2022$'!K$1,FALSE))</f>
        <v/>
      </c>
      <c r="L165" s="105" t="str">
        <f>IF(VLOOKUP($A165,'Incurred Real 2022$'!$A$25:$AC$426,'Incurred Real 2022$'!L$1,FALSE)=0,"",VLOOKUP($A165,'Incurred Real 2022$'!$A$25:$AC$426,'Incurred Real 2022$'!L$1,FALSE))</f>
        <v/>
      </c>
      <c r="M165" s="105" t="str">
        <f>IF(VLOOKUP($A165,'Incurred Real 2022$'!$A$25:$AC$426,'Incurred Real 2022$'!M$1,FALSE)=0,"",VLOOKUP($A165,'Incurred Real 2022$'!$A$25:$AC$426,'Incurred Real 2022$'!M$1,FALSE))</f>
        <v/>
      </c>
      <c r="N165" s="105" t="str">
        <f>IF(VLOOKUP($A165,'Incurred Real 2022$'!$A$25:$AC$426,'Incurred Real 2022$'!N$1,FALSE)=0,"",VLOOKUP($A165,'Incurred Real 2022$'!$A$25:$AC$426,'Incurred Real 2022$'!N$1,FALSE))</f>
        <v/>
      </c>
      <c r="O165" s="105" t="str">
        <f>IF(VLOOKUP($A165,'Incurred Real 2022$'!$A$25:$AC$426,'Incurred Real 2022$'!O$1,FALSE)=0,"",VLOOKUP($A165,'Incurred Real 2022$'!$A$25:$AC$426,'Incurred Real 2022$'!O$1,FALSE))</f>
        <v/>
      </c>
      <c r="P165" s="105" t="str">
        <f>IF(VLOOKUP($A165,'Incurred Real 2022$'!$A$25:$AC$426,'Incurred Real 2022$'!P$1,FALSE)=0,"",VLOOKUP($A165,'Incurred Real 2022$'!$A$25:$AC$426,'Incurred Real 2022$'!P$1,FALSE))</f>
        <v/>
      </c>
      <c r="Q165" s="105" t="str">
        <f>IF(VLOOKUP($A165,'Incurred Real 2022$'!$A$25:$AC$426,'Incurred Real 2022$'!Q$1,FALSE)=0,"",VLOOKUP($A165,'Incurred Real 2022$'!$A$25:$AC$426,'Incurred Real 2022$'!Q$1,FALSE))</f>
        <v/>
      </c>
      <c r="R165" s="105" t="str">
        <f>IF(VLOOKUP($A165,'Incurred Real 2022$'!$A$25:$AC$426,'Incurred Real 2022$'!R$1,FALSE)=0,"",VLOOKUP($A165,'Incurred Real 2022$'!$A$25:$AC$426,'Incurred Real 2022$'!R$1,FALSE))</f>
        <v/>
      </c>
      <c r="S165" s="105" t="str">
        <f>IF(VLOOKUP($A165,'Incurred Real 2022$'!$A$25:$AC$426,'Incurred Real 2022$'!S$1,FALSE)=0,"",VLOOKUP($A165,'Incurred Real 2022$'!$A$25:$AC$426,'Incurred Real 2022$'!S$1,FALSE))</f>
        <v/>
      </c>
      <c r="T165" s="105">
        <f>IF(VLOOKUP($A165,'Incurred Real 2022$'!$A$25:$AC$426,'Incurred Real 2022$'!T$1,FALSE)=0,"",VLOOKUP($A165,'Incurred Real 2022$'!$A$25:$AC$426,'Incurred Real 2022$'!T$1,FALSE))</f>
        <v>505391.65</v>
      </c>
      <c r="U165" s="105">
        <f>IF(VLOOKUP($A165,'Incurred Real 2022$'!$A$25:$AC$426,'Incurred Real 2022$'!U$1,FALSE)=0,"",VLOOKUP($A165,'Incurred Real 2022$'!$A$25:$AC$426,'Incurred Real 2022$'!U$1,FALSE))</f>
        <v>311106.76</v>
      </c>
      <c r="V165" s="13">
        <f>IF(ISTEXT(VLOOKUP($A165,'Incurred Real 2022$'!$A$25:$AC$426,'Incurred Real 2022$'!V$1,FALSE)),"",(VLOOKUP($A165,'Incurred Real 2022$'!$A$25:$AC$426,'Incurred Real 2022$'!V$1,FALSE))*BT165*Incurred_Real!V$15)</f>
        <v>979147.87279060052</v>
      </c>
      <c r="W165" s="13">
        <f>IF(ISTEXT(VLOOKUP($A165,'Incurred Real 2022$'!$A$25:$AC$426,'Incurred Real 2022$'!W$1,FALSE)),"",(VLOOKUP($A165,'Incurred Real 2022$'!$A$25:$AC$426,'Incurred Real 2022$'!W$1,FALSE))*BU165*Incurred_Real!W$15)</f>
        <v>223791.80457439003</v>
      </c>
      <c r="X165" s="220" t="str">
        <f>IF(ISTEXT(VLOOKUP($A165,'Incurred Real 2022$'!$A$25:$AC$426,'Incurred Real 2022$'!X$1,FALSE)),"",(VLOOKUP($A165,'Incurred Real 2022$'!$A$25:$AC$426,'Incurred Real 2022$'!X$1,FALSE))*BV165*Incurred_Real!X$15)</f>
        <v/>
      </c>
      <c r="Y165" s="217" t="str">
        <f>IF(ISTEXT(VLOOKUP($A165,'Incurred Real 2022$'!$A$25:$AC$426,'Incurred Real 2022$'!Y$1,FALSE)),"",(VLOOKUP($A165,'Incurred Real 2022$'!$A$25:$AC$426,'Incurred Real 2022$'!Y$1,FALSE))*BW165*Incurred_Real!Y$15)</f>
        <v/>
      </c>
      <c r="Z165" s="13" t="str">
        <f>IF(ISTEXT(VLOOKUP($A165,'Incurred Real 2022$'!$A$25:$AC$426,'Incurred Real 2022$'!Z$1,FALSE)),"",(VLOOKUP($A165,'Incurred Real 2022$'!$A$25:$AC$426,'Incurred Real 2022$'!Z$1,FALSE))*BX165*Incurred_Real!Z$15)</f>
        <v/>
      </c>
      <c r="AA165" s="13" t="str">
        <f>IF(ISTEXT(VLOOKUP($A165,'Incurred Real 2022$'!$A$25:$AC$426,'Incurred Real 2022$'!AA$1,FALSE)),"",(VLOOKUP($A165,'Incurred Real 2022$'!$A$25:$AC$426,'Incurred Real 2022$'!AA$1,FALSE))*BY165*Incurred_Real!AA$15)</f>
        <v/>
      </c>
      <c r="AB165" s="13" t="str">
        <f>IF(ISTEXT(VLOOKUP($A165,'Incurred Real 2022$'!$A$25:$AC$426,'Incurred Real 2022$'!AB$1,FALSE)),"",(VLOOKUP($A165,'Incurred Real 2022$'!$A$25:$AC$426,'Incurred Real 2022$'!AB$1,FALSE))*BZ165*Incurred_Real!AB$15)</f>
        <v/>
      </c>
      <c r="AC165" s="13" t="str">
        <f>IF(ISTEXT(VLOOKUP($A165,'Incurred Real 2022$'!$A$25:$AC$426,'Incurred Real 2022$'!AC$1,FALSE)),"",(VLOOKUP($A165,'Incurred Real 2022$'!$A$25:$AC$426,'Incurred Real 2022$'!AC$1,FALSE))*CA165*Incurred_Real!AC$15)</f>
        <v/>
      </c>
      <c r="AD165" s="221">
        <f t="shared" si="55"/>
        <v>2019438.0873649905</v>
      </c>
      <c r="AE165" s="221">
        <f t="shared" si="56"/>
        <v>2019438.0873649905</v>
      </c>
      <c r="AF165" s="239">
        <f t="shared" si="61"/>
        <v>2335993.607579031</v>
      </c>
      <c r="AG165" s="222">
        <f t="shared" si="57"/>
        <v>2074779.1108091376</v>
      </c>
      <c r="AH165" s="223">
        <f t="shared" si="64"/>
        <v>1.1258999068426243</v>
      </c>
      <c r="AI165" s="224">
        <f t="shared" si="58"/>
        <v>2023</v>
      </c>
      <c r="AJ165" s="225">
        <f>VLOOKUP($A165,Project_Commissioning!$C$4:$H$355,Project_Commissioning!F$1,FALSE)</f>
        <v>44827</v>
      </c>
      <c r="AK165" s="226">
        <f>VLOOKUP($A165,Project_Commissioning!$C$4:$H$355,Project_Commissioning!G$1,FALSE)</f>
        <v>2023</v>
      </c>
      <c r="AL165" s="225" t="str">
        <f>IF(VLOOKUP($A165,Project_Commissioning!$C$4:$H$355,Project_Commissioning!H$1,FALSE)=0,"",VLOOKUP($A165,Project_Commissioning!$C$4:$H$355,Project_Commissioning!H$1,FALSE))</f>
        <v/>
      </c>
      <c r="AM165" s="237">
        <f t="shared" si="62"/>
        <v>2074779.1108091376</v>
      </c>
      <c r="AN165" s="221" cm="1">
        <f t="array" ref="AN165">IF(ROUND(AE165,0)=0,0,LOOKUP(2,1/(F165:AC165&lt;&gt;""),F165:AC165))</f>
        <v>223791.80457439003</v>
      </c>
      <c r="AO165" s="221">
        <f t="shared" si="63"/>
        <v>1202939.6773649906</v>
      </c>
      <c r="AP165" s="79"/>
      <c r="AQ165" s="20"/>
      <c r="AR165" s="245">
        <f>IF(ISNA(VLOOKUP($A165,'Success Asset Classes'!$B$15:$AA$114,'Success Asset Classes'!$AA$1,FALSE)),0,VLOOKUP($A165,'Success Asset Classes'!$B$15:$AA$114,'Success Asset Classes'!$AA$1,FALSE))</f>
        <v>0</v>
      </c>
      <c r="AS165" s="230">
        <f>IF($AR165=0,VLOOKUP(MID($A165,4,5),'Project splits'!$C$5:$AM$346,AS$22,FALSE),IF(ISNA(VLOOKUP($A165,'Success Asset Classes'!$B$15:$BD$377,AS$21,FALSE)),VLOOKUP(MID($A165,4,5),'Project splits'!$C$5:$AM$346,AS$22,FALSE),VLOOKUP($A165,'Success Asset Classes'!$B$15:$BD$377,AS$21,FALSE)))</f>
        <v>0</v>
      </c>
      <c r="AT165" s="230">
        <f>IF($AR165=0,VLOOKUP(MID($A165,4,5),'Project splits'!$C$5:$AM$346,AT$22,FALSE),IF(ISNA(VLOOKUP($A165,'Success Asset Classes'!$B$15:$BD$377,AT$21,FALSE)),VLOOKUP(MID($A165,4,5),'Project splits'!$C$5:$AM$346,AT$22,FALSE),VLOOKUP($A165,'Success Asset Classes'!$B$15:$BD$377,AT$21,FALSE)))</f>
        <v>0</v>
      </c>
      <c r="AU165" s="230">
        <f>IF($AR165=0,VLOOKUP(MID($A165,4,5),'Project splits'!$C$5:$AM$346,AU$22,FALSE),IF(ISNA(VLOOKUP($A165,'Success Asset Classes'!$B$15:$BD$377,AU$21,FALSE)),VLOOKUP(MID($A165,4,5),'Project splits'!$C$5:$AM$346,AU$22,FALSE),VLOOKUP($A165,'Success Asset Classes'!$B$15:$BD$377,AU$21,FALSE)))</f>
        <v>0</v>
      </c>
      <c r="AV165" s="230">
        <f>IF($AR165=0,VLOOKUP(MID($A165,4,5),'Project splits'!$C$5:$AM$346,AV$22,FALSE),IF(ISNA(VLOOKUP($A165,'Success Asset Classes'!$B$15:$BD$377,AV$21,FALSE)),VLOOKUP(MID($A165,4,5),'Project splits'!$C$5:$AM$346,AV$22,FALSE),VLOOKUP($A165,'Success Asset Classes'!$B$15:$BD$377,AV$21,FALSE)))</f>
        <v>1</v>
      </c>
      <c r="AW165" s="230">
        <f>IF($AR165=0,VLOOKUP(MID($A165,4,5),'Project splits'!$C$5:$AM$346,AW$22,FALSE),IF(ISNA(VLOOKUP($A165,'Success Asset Classes'!$B$15:$BD$377,AW$21,FALSE)),VLOOKUP(MID($A165,4,5),'Project splits'!$C$5:$AM$346,AW$22,FALSE),VLOOKUP($A165,'Success Asset Classes'!$B$15:$BD$377,AW$21,FALSE)))</f>
        <v>0</v>
      </c>
      <c r="AX165" s="230">
        <f>IF($AR165=0,VLOOKUP(MID($A165,4,5),'Project splits'!$C$5:$AM$346,AX$22,FALSE),IF(ISNA(VLOOKUP($A165,'Success Asset Classes'!$B$15:$BD$377,AX$21,FALSE)),VLOOKUP(MID($A165,4,5),'Project splits'!$C$5:$AM$346,AX$22,FALSE),VLOOKUP($A165,'Success Asset Classes'!$B$15:$BD$377,AX$21,FALSE)))</f>
        <v>0</v>
      </c>
      <c r="AY165" s="230">
        <f>IF($AR165=0,VLOOKUP(MID($A165,4,5),'Project splits'!$C$5:$AM$346,AY$22,FALSE),IF(ISNA(VLOOKUP($A165,'Success Asset Classes'!$B$15:$BD$377,AY$21,FALSE)),VLOOKUP(MID($A165,4,5),'Project splits'!$C$5:$AM$346,AY$22,FALSE),VLOOKUP($A165,'Success Asset Classes'!$B$15:$BD$377,AY$21,FALSE)))</f>
        <v>0</v>
      </c>
      <c r="AZ165" s="230">
        <f>IF($AR165=0,VLOOKUP(MID($A165,4,5),'Project splits'!$C$5:$AM$346,AZ$22,FALSE),IF(ISNA(VLOOKUP($A165,'Success Asset Classes'!$B$15:$BD$377,AZ$21,FALSE)),VLOOKUP(MID($A165,4,5),'Project splits'!$C$5:$AM$346,AZ$22,FALSE),VLOOKUP($A165,'Success Asset Classes'!$B$15:$BD$377,AZ$21,FALSE)))</f>
        <v>0</v>
      </c>
      <c r="BA165" s="230">
        <f>IF($AR165=0,VLOOKUP(MID($A165,4,5),'Project splits'!$C$5:$AM$346,BA$22,FALSE),IF(ISNA(VLOOKUP($A165,'Success Asset Classes'!$B$15:$BD$377,BA$21,FALSE)),VLOOKUP(MID($A165,4,5),'Project splits'!$C$5:$AM$346,BA$22,FALSE),VLOOKUP($A165,'Success Asset Classes'!$B$15:$BD$377,BA$21,FALSE)))</f>
        <v>0</v>
      </c>
      <c r="BB165" s="230">
        <f>IF($AR165=0,VLOOKUP(MID($A165,4,5),'Project splits'!$C$5:$AM$346,BB$22,FALSE),IF(ISNA(VLOOKUP($A165,'Success Asset Classes'!$B$15:$BD$377,BB$21,FALSE)),VLOOKUP(MID($A165,4,5),'Project splits'!$C$5:$AM$346,BB$22,FALSE),VLOOKUP($A165,'Success Asset Classes'!$B$15:$BD$377,BB$21,FALSE)))</f>
        <v>0</v>
      </c>
      <c r="BC165" s="230">
        <f>IF($AR165=0,VLOOKUP(MID($A165,4,5),'Project splits'!$C$5:$AM$346,BC$22,FALSE),IF(ISNA(VLOOKUP($A165,'Success Asset Classes'!$B$15:$BD$377,BC$21,FALSE)),VLOOKUP(MID($A165,4,5),'Project splits'!$C$5:$AM$346,BC$22,FALSE),VLOOKUP($A165,'Success Asset Classes'!$B$15:$BD$377,BC$21,FALSE)))</f>
        <v>0</v>
      </c>
      <c r="BD165" s="230">
        <f>IF($AR165=0,VLOOKUP(MID($A165,4,5),'Project splits'!$C$5:$AM$346,BD$22,FALSE),IF(ISNA(VLOOKUP($A165,'Success Asset Classes'!$B$15:$BD$377,BD$21,FALSE)),VLOOKUP(MID($A165,4,5),'Project splits'!$C$5:$AM$346,BD$22,FALSE),VLOOKUP($A165,'Success Asset Classes'!$B$15:$BD$377,BD$21,FALSE)))</f>
        <v>0</v>
      </c>
      <c r="BE165" s="230">
        <f>IF($AR165=0,VLOOKUP(MID($A165,4,5),'Project splits'!$C$5:$AM$346,BE$22,FALSE),IF(ISNA(VLOOKUP($A165,'Success Asset Classes'!$B$15:$BD$377,BE$21,FALSE)),VLOOKUP(MID($A165,4,5),'Project splits'!$C$5:$AM$346,BE$22,FALSE),VLOOKUP($A165,'Success Asset Classes'!$B$15:$BD$377,BE$21,FALSE)))</f>
        <v>0</v>
      </c>
      <c r="BF165" s="230">
        <f>IF($AR165=0,VLOOKUP(MID($A165,4,5),'Project splits'!$C$5:$AM$346,BF$22,FALSE),IF(ISNA(VLOOKUP($A165,'Success Asset Classes'!$B$15:$BD$377,BF$21,FALSE)),VLOOKUP(MID($A165,4,5),'Project splits'!$C$5:$AM$346,BF$22,FALSE),VLOOKUP($A165,'Success Asset Classes'!$B$15:$BD$377,BF$21,FALSE)))</f>
        <v>0</v>
      </c>
      <c r="BG165" s="230">
        <f>IF($AR165=0,VLOOKUP(MID($A165,4,5),'Project splits'!$C$5:$AM$346,BG$22,FALSE),IF(ISNA(VLOOKUP($A165,'Success Asset Classes'!$B$15:$BD$377,BG$21,FALSE)),VLOOKUP(MID($A165,4,5),'Project splits'!$C$5:$AM$346,BG$22,FALSE),VLOOKUP($A165,'Success Asset Classes'!$B$15:$BD$377,BG$21,FALSE)))</f>
        <v>0</v>
      </c>
      <c r="BH165" s="230">
        <f>IF($AR165=0,VLOOKUP(MID($A165,4,5),'Project splits'!$C$5:$AM$346,BH$22,FALSE),IF(ISNA(VLOOKUP($A165,'Success Asset Classes'!$B$15:$BD$377,BH$21,FALSE)),VLOOKUP(MID($A165,4,5),'Project splits'!$C$5:$AM$346,BH$22,FALSE),VLOOKUP($A165,'Success Asset Classes'!$B$15:$BD$377,BH$21,FALSE)))</f>
        <v>0</v>
      </c>
      <c r="BI165" s="230">
        <f>IF($AR165=0,VLOOKUP(MID($A165,4,5),'Project splits'!$C$5:$AM$346,BI$22,FALSE),IF(ISNA(VLOOKUP($A165,'Success Asset Classes'!$B$15:$BD$377,BI$21,FALSE)),VLOOKUP(MID($A165,4,5),'Project splits'!$C$5:$AM$346,BI$22,FALSE),VLOOKUP($A165,'Success Asset Classes'!$B$15:$BD$377,BI$21,FALSE)))</f>
        <v>0</v>
      </c>
      <c r="BJ165" s="230">
        <f>IF($AR165=0,VLOOKUP(MID($A165,4,5),'Project splits'!$C$5:$AM$346,BJ$22,FALSE),IF(ISNA(VLOOKUP($A165,'Success Asset Classes'!$B$15:$BD$377,BJ$21,FALSE)),VLOOKUP(MID($A165,4,5),'Project splits'!$C$5:$AM$346,BJ$22,FALSE),VLOOKUP($A165,'Success Asset Classes'!$B$15:$BD$377,BJ$21,FALSE)))</f>
        <v>0</v>
      </c>
      <c r="BK165" s="230">
        <f>IF($AR165=0,VLOOKUP(MID($A165,4,5),'Project splits'!$C$5:$AM$346,BK$22,FALSE),IF(ISNA(VLOOKUP($A165,'Success Asset Classes'!$B$15:$BD$377,BK$21,FALSE)),VLOOKUP(MID($A165,4,5),'Project splits'!$C$5:$AM$346,BK$22,FALSE),VLOOKUP($A165,'Success Asset Classes'!$B$15:$BD$377,BK$21,FALSE)))</f>
        <v>0</v>
      </c>
      <c r="BL165" s="230">
        <f>IF($AR165=0,VLOOKUP(MID($A165,4,5),'Project splits'!$C$5:$AM$346,BL$22,FALSE),IF(ISNA(VLOOKUP($A165,'Success Asset Classes'!$B$15:$BD$377,BL$21,FALSE)),VLOOKUP(MID($A165,4,5),'Project splits'!$C$5:$AM$346,BL$22,FALSE),VLOOKUP($A165,'Success Asset Classes'!$B$15:$BD$377,BL$21,FALSE)))</f>
        <v>0</v>
      </c>
      <c r="BM165" s="230">
        <f>IF($AR165=0,VLOOKUP(MID($A165,4,5),'Project splits'!$C$5:$AM$346,BM$22,FALSE),IF(ISNA(VLOOKUP($A165,'Success Asset Classes'!$B$15:$BD$377,BM$21,FALSE)),VLOOKUP(MID($A165,4,5),'Project splits'!$C$5:$AM$346,BM$22,FALSE),VLOOKUP($A165,'Success Asset Classes'!$B$15:$BD$377,BM$21,FALSE)))</f>
        <v>0</v>
      </c>
      <c r="BN165" s="230">
        <f>IF($AR165=0,VLOOKUP(MID($A165,4,5),'Project splits'!$C$5:$AM$346,BN$22,FALSE),IF(ISNA(VLOOKUP($A165,'Success Asset Classes'!$B$15:$BD$377,BN$21,FALSE)),VLOOKUP(MID($A165,4,5),'Project splits'!$C$5:$AM$346,BN$22,FALSE),VLOOKUP($A165,'Success Asset Classes'!$B$15:$BD$377,BN$21,FALSE)))</f>
        <v>0</v>
      </c>
      <c r="BO165" s="230">
        <f>IF($AR165=0,VLOOKUP(MID($A165,4,5),'Project splits'!$C$5:$AM$346,BO$22,FALSE),IF(ISNA(VLOOKUP($A165,'Success Asset Classes'!$B$15:$BD$377,BO$21,FALSE)),VLOOKUP(MID($A165,4,5),'Project splits'!$C$5:$AM$346,BO$22,FALSE),VLOOKUP($A165,'Success Asset Classes'!$B$15:$BD$377,BO$21,FALSE)))</f>
        <v>0</v>
      </c>
      <c r="BP165" s="230">
        <f>IF($AR165=0,VLOOKUP(MID($A165,4,5),'Project splits'!$C$5:$AM$346,BP$22,FALSE),IF(ISNA(VLOOKUP($A165,'Success Asset Classes'!$B$15:$BD$377,BP$21,FALSE)),VLOOKUP(MID($A165,4,5),'Project splits'!$C$5:$AM$346,BP$22,FALSE),VLOOKUP($A165,'Success Asset Classes'!$B$15:$BD$377,BP$21,FALSE)))</f>
        <v>0</v>
      </c>
      <c r="BQ165" s="230">
        <f>IF($AR165=0,VLOOKUP(MID($A165,4,5),'Project splits'!$C$5:$AM$346,BQ$22,FALSE),IF(ISNA(VLOOKUP($A165,'Success Asset Classes'!$B$15:$BD$377,BQ$21,FALSE)),VLOOKUP(MID($A165,4,5),'Project splits'!$C$5:$AM$346,BQ$22,FALSE),VLOOKUP($A165,'Success Asset Classes'!$B$15:$BD$377,BQ$21,FALSE)))</f>
        <v>0</v>
      </c>
      <c r="BR165" s="230">
        <f>IF($AR165=0,VLOOKUP(MID($A165,4,5),'Project splits'!$C$5:$AM$346,BR$22,FALSE),IF(ISNA(VLOOKUP($A165,'Success Asset Classes'!$B$15:$BD$377,BR$21,FALSE)),VLOOKUP(MID($A165,4,5),'Project splits'!$C$5:$AM$346,BR$22,FALSE),VLOOKUP($A165,'Success Asset Classes'!$B$15:$BD$377,BR$21,FALSE)))</f>
        <v>0</v>
      </c>
      <c r="BS165" s="247">
        <f t="shared" si="59"/>
        <v>1</v>
      </c>
      <c r="BT165" s="249">
        <f>1+IF(ISNA(VLOOKUP($A165,'Project labour content'!$A$7:$D$255,'Project labour content'!$D$1,FALSE)),VLOOKUP($D165,'Project labour content'!$F$6:$G$15,'Project labour content'!$G$1,FALSE),VLOOKUP($A165,'Project labour content'!$A$7:$D$255,'Project labour content'!$D$1,FALSE))*LabEsc22*1</f>
        <v>1.0014106034908203</v>
      </c>
      <c r="BU165" s="249">
        <f>1+IF(ISNA(VLOOKUP($A165,'Project labour content'!$A$7:$D$255,'Project labour content'!$D$1,FALSE)),VLOOKUP($D165,'Project labour content'!$F$6:$G$15,'Project labour content'!$G$1,FALSE),VLOOKUP($A165,'Project labour content'!$A$7:$D$255,'Project labour content'!$D$1,FALSE))*LabEsc23*1</f>
        <v>1.0028279778783964</v>
      </c>
      <c r="BV165" s="249">
        <f>1+IF(ISNA(VLOOKUP($A165,'Project labour content'!$A$7:$D$255,'Project labour content'!$D$1,FALSE)),VLOOKUP($D165,'Project labour content'!$F$6:$G$15,'Project labour content'!$G$1,FALSE),VLOOKUP($A165,'Project labour content'!$A$7:$D$255,'Project labour content'!$D$1,FALSE))*LabEsc24*1</f>
        <v>1.0041631445514934</v>
      </c>
      <c r="BW165" s="249">
        <f>1+IF(ISNA(VLOOKUP($A165,'Project labour content'!$A$7:$D$255,'Project labour content'!$D$1,FALSE)),VLOOKUP($D165,'Project labour content'!$F$6:$G$15,'Project labour content'!$G$1,FALSE),VLOOKUP($A165,'Project labour content'!$A$7:$D$255,'Project labour content'!$D$1,FALSE))*LabEsc25*1</f>
        <v>1.0059513777823277</v>
      </c>
      <c r="BX165" s="249">
        <f>1+IF(ISNA(VLOOKUP($A165,'Project labour content'!$A$7:$D$255,'Project labour content'!$D$1,FALSE)),VLOOKUP($D165,'Project labour content'!$F$6:$G$15,'Project labour content'!$G$1,FALSE),VLOOKUP($A165,'Project labour content'!$A$7:$D$255,'Project labour content'!$D$1,FALSE))*LabEsc26*1</f>
        <v>1.0079002539650652</v>
      </c>
      <c r="BY165" s="249">
        <f>1+IF(ISNA(VLOOKUP($A165,'Project labour content'!$A$7:$D$255,'Project labour content'!$D$1,FALSE)),VLOOKUP($D165,'Project labour content'!$F$6:$G$15,'Project labour content'!$G$1,FALSE),VLOOKUP($A165,'Project labour content'!$A$7:$D$255,'Project labour content'!$D$1,FALSE))*LabEsc27*1</f>
        <v>1.0091073578899423</v>
      </c>
      <c r="BZ165" s="249">
        <f>1+IF(ISNA(VLOOKUP($A165,'Project labour content'!$A$7:$D$255,'Project labour content'!$D$1,FALSE)),VLOOKUP($D165,'Project labour content'!$F$6:$G$15,'Project labour content'!$G$1,FALSE),VLOOKUP($A165,'Project labour content'!$A$7:$D$255,'Project labour content'!$D$1,FALSE))*LabEsc28*1</f>
        <v>1.0100163071453747</v>
      </c>
      <c r="CA165" s="249">
        <f>1+IF(ISNA(VLOOKUP($A165,'Project labour content'!$A$7:$D$255,'Project labour content'!$D$1,FALSE)),VLOOKUP($D165,'Project labour content'!$F$6:$G$15,'Project labour content'!$G$1,FALSE),VLOOKUP($A165,'Project labour content'!$A$7:$D$255,'Project labour content'!$D$1,FALSE))*LabEsc29*1</f>
        <v>1.0114749889104928</v>
      </c>
      <c r="CB165" s="250" t="str">
        <f>IF(ISNA(VLOOKUP($A165,'Project labour content'!$A$7:$D$255,'Project labour content'!$D$1,FALSE)),"Category","Project")</f>
        <v>Project</v>
      </c>
      <c r="CD165" s="247" t="str">
        <f t="shared" si="60"/>
        <v>12403</v>
      </c>
      <c r="CE165" s="3"/>
    </row>
    <row r="166" spans="1:83" x14ac:dyDescent="0.15">
      <c r="A166" s="11" t="s">
        <v>247</v>
      </c>
      <c r="B166" s="11" t="str">
        <f>VLOOKUP($A166,'Incurred Real 2022$'!$A$25:$AC$426,'Incurred Real 2022$'!B$1,FALSE)</f>
        <v>Windows Backoffice Mgmnt Systems Refresh 20-21</v>
      </c>
      <c r="C166" s="11" t="str">
        <f>VLOOKUP($A166,'Incurred Real 2022$'!$A$25:$AC$426,'Incurred Real 2022$'!C$1,FALSE)</f>
        <v>ExAnte</v>
      </c>
      <c r="D166" s="11" t="str">
        <f>VLOOKUP($A166,'Incurred Real 2022$'!$A$25:$AC$426,'Incurred Real 2022$'!D$1,FALSE)</f>
        <v>Information Technology</v>
      </c>
      <c r="E166" s="11" t="str">
        <f>VLOOKUP($A166,'Incurred Real 2022$'!$A$25:$AC$426,'Incurred Real 2022$'!E$1,FALSE)</f>
        <v>Active</v>
      </c>
      <c r="F166" s="105" t="str">
        <f>IF(VLOOKUP($A166,'Incurred Real 2022$'!$A$25:$AC$426,'Incurred Real 2022$'!F$1,FALSE)=0,"",VLOOKUP($A166,'Incurred Real 2022$'!$A$25:$AC$426,'Incurred Real 2022$'!F$1,FALSE))</f>
        <v/>
      </c>
      <c r="G166" s="105" t="str">
        <f>IF(VLOOKUP($A166,'Incurred Real 2022$'!$A$25:$AC$426,'Incurred Real 2022$'!G$1,FALSE)=0,"",VLOOKUP($A166,'Incurred Real 2022$'!$A$25:$AC$426,'Incurred Real 2022$'!G$1,FALSE))</f>
        <v/>
      </c>
      <c r="H166" s="105" t="str">
        <f>IF(VLOOKUP($A166,'Incurred Real 2022$'!$A$25:$AC$426,'Incurred Real 2022$'!H$1,FALSE)=0,"",VLOOKUP($A166,'Incurred Real 2022$'!$A$25:$AC$426,'Incurred Real 2022$'!H$1,FALSE))</f>
        <v/>
      </c>
      <c r="I166" s="105" t="str">
        <f>IF(VLOOKUP($A166,'Incurred Real 2022$'!$A$25:$AC$426,'Incurred Real 2022$'!I$1,FALSE)=0,"",VLOOKUP($A166,'Incurred Real 2022$'!$A$25:$AC$426,'Incurred Real 2022$'!I$1,FALSE))</f>
        <v/>
      </c>
      <c r="J166" s="105" t="str">
        <f>IF(VLOOKUP($A166,'Incurred Real 2022$'!$A$25:$AC$426,'Incurred Real 2022$'!J$1,FALSE)=0,"",VLOOKUP($A166,'Incurred Real 2022$'!$A$25:$AC$426,'Incurred Real 2022$'!J$1,FALSE))</f>
        <v/>
      </c>
      <c r="K166" s="105" t="str">
        <f>IF(VLOOKUP($A166,'Incurred Real 2022$'!$A$25:$AC$426,'Incurred Real 2022$'!K$1,FALSE)=0,"",VLOOKUP($A166,'Incurred Real 2022$'!$A$25:$AC$426,'Incurred Real 2022$'!K$1,FALSE))</f>
        <v/>
      </c>
      <c r="L166" s="105" t="str">
        <f>IF(VLOOKUP($A166,'Incurred Real 2022$'!$A$25:$AC$426,'Incurred Real 2022$'!L$1,FALSE)=0,"",VLOOKUP($A166,'Incurred Real 2022$'!$A$25:$AC$426,'Incurred Real 2022$'!L$1,FALSE))</f>
        <v/>
      </c>
      <c r="M166" s="105" t="str">
        <f>IF(VLOOKUP($A166,'Incurred Real 2022$'!$A$25:$AC$426,'Incurred Real 2022$'!M$1,FALSE)=0,"",VLOOKUP($A166,'Incurred Real 2022$'!$A$25:$AC$426,'Incurred Real 2022$'!M$1,FALSE))</f>
        <v/>
      </c>
      <c r="N166" s="105" t="str">
        <f>IF(VLOOKUP($A166,'Incurred Real 2022$'!$A$25:$AC$426,'Incurred Real 2022$'!N$1,FALSE)=0,"",VLOOKUP($A166,'Incurred Real 2022$'!$A$25:$AC$426,'Incurred Real 2022$'!N$1,FALSE))</f>
        <v/>
      </c>
      <c r="O166" s="105" t="str">
        <f>IF(VLOOKUP($A166,'Incurred Real 2022$'!$A$25:$AC$426,'Incurred Real 2022$'!O$1,FALSE)=0,"",VLOOKUP($A166,'Incurred Real 2022$'!$A$25:$AC$426,'Incurred Real 2022$'!O$1,FALSE))</f>
        <v/>
      </c>
      <c r="P166" s="105" t="str">
        <f>IF(VLOOKUP($A166,'Incurred Real 2022$'!$A$25:$AC$426,'Incurred Real 2022$'!P$1,FALSE)=0,"",VLOOKUP($A166,'Incurred Real 2022$'!$A$25:$AC$426,'Incurred Real 2022$'!P$1,FALSE))</f>
        <v/>
      </c>
      <c r="Q166" s="105" t="str">
        <f>IF(VLOOKUP($A166,'Incurred Real 2022$'!$A$25:$AC$426,'Incurred Real 2022$'!Q$1,FALSE)=0,"",VLOOKUP($A166,'Incurred Real 2022$'!$A$25:$AC$426,'Incurred Real 2022$'!Q$1,FALSE))</f>
        <v/>
      </c>
      <c r="R166" s="105" t="str">
        <f>IF(VLOOKUP($A166,'Incurred Real 2022$'!$A$25:$AC$426,'Incurred Real 2022$'!R$1,FALSE)=0,"",VLOOKUP($A166,'Incurred Real 2022$'!$A$25:$AC$426,'Incurred Real 2022$'!R$1,FALSE))</f>
        <v/>
      </c>
      <c r="S166" s="105" t="str">
        <f>IF(VLOOKUP($A166,'Incurred Real 2022$'!$A$25:$AC$426,'Incurred Real 2022$'!S$1,FALSE)=0,"",VLOOKUP($A166,'Incurred Real 2022$'!$A$25:$AC$426,'Incurred Real 2022$'!S$1,FALSE))</f>
        <v/>
      </c>
      <c r="T166" s="105" t="str">
        <f>IF(VLOOKUP($A166,'Incurred Real 2022$'!$A$25:$AC$426,'Incurred Real 2022$'!T$1,FALSE)=0,"",VLOOKUP($A166,'Incurred Real 2022$'!$A$25:$AC$426,'Incurred Real 2022$'!T$1,FALSE))</f>
        <v/>
      </c>
      <c r="U166" s="105">
        <f>IF(VLOOKUP($A166,'Incurred Real 2022$'!$A$25:$AC$426,'Incurred Real 2022$'!U$1,FALSE)=0,"",VLOOKUP($A166,'Incurred Real 2022$'!$A$25:$AC$426,'Incurred Real 2022$'!U$1,FALSE))</f>
        <v>557126.5</v>
      </c>
      <c r="V166" s="13">
        <f>IF(ISTEXT(VLOOKUP($A166,'Incurred Real 2022$'!$A$25:$AC$426,'Incurred Real 2022$'!V$1,FALSE)),"",(VLOOKUP($A166,'Incurred Real 2022$'!$A$25:$AC$426,'Incurred Real 2022$'!V$1,FALSE))*BT166*Incurred_Real!V$15)</f>
        <v>999548.19474981341</v>
      </c>
      <c r="W166" s="13" t="str">
        <f>IF(ISTEXT(VLOOKUP($A166,'Incurred Real 2022$'!$A$25:$AC$426,'Incurred Real 2022$'!W$1,FALSE)),"",(VLOOKUP($A166,'Incurred Real 2022$'!$A$25:$AC$426,'Incurred Real 2022$'!W$1,FALSE))*BU166*Incurred_Real!W$15)</f>
        <v/>
      </c>
      <c r="X166" s="220" t="str">
        <f>IF(ISTEXT(VLOOKUP($A166,'Incurred Real 2022$'!$A$25:$AC$426,'Incurred Real 2022$'!X$1,FALSE)),"",(VLOOKUP($A166,'Incurred Real 2022$'!$A$25:$AC$426,'Incurred Real 2022$'!X$1,FALSE))*BV166*Incurred_Real!X$15)</f>
        <v/>
      </c>
      <c r="Y166" s="217" t="str">
        <f>IF(ISTEXT(VLOOKUP($A166,'Incurred Real 2022$'!$A$25:$AC$426,'Incurred Real 2022$'!Y$1,FALSE)),"",(VLOOKUP($A166,'Incurred Real 2022$'!$A$25:$AC$426,'Incurred Real 2022$'!Y$1,FALSE))*BW166*Incurred_Real!Y$15)</f>
        <v/>
      </c>
      <c r="Z166" s="13" t="str">
        <f>IF(ISTEXT(VLOOKUP($A166,'Incurred Real 2022$'!$A$25:$AC$426,'Incurred Real 2022$'!Z$1,FALSE)),"",(VLOOKUP($A166,'Incurred Real 2022$'!$A$25:$AC$426,'Incurred Real 2022$'!Z$1,FALSE))*BX166*Incurred_Real!Z$15)</f>
        <v/>
      </c>
      <c r="AA166" s="13" t="str">
        <f>IF(ISTEXT(VLOOKUP($A166,'Incurred Real 2022$'!$A$25:$AC$426,'Incurred Real 2022$'!AA$1,FALSE)),"",(VLOOKUP($A166,'Incurred Real 2022$'!$A$25:$AC$426,'Incurred Real 2022$'!AA$1,FALSE))*BY166*Incurred_Real!AA$15)</f>
        <v/>
      </c>
      <c r="AB166" s="13" t="str">
        <f>IF(ISTEXT(VLOOKUP($A166,'Incurred Real 2022$'!$A$25:$AC$426,'Incurred Real 2022$'!AB$1,FALSE)),"",(VLOOKUP($A166,'Incurred Real 2022$'!$A$25:$AC$426,'Incurred Real 2022$'!AB$1,FALSE))*BZ166*Incurred_Real!AB$15)</f>
        <v/>
      </c>
      <c r="AC166" s="13" t="str">
        <f>IF(ISTEXT(VLOOKUP($A166,'Incurred Real 2022$'!$A$25:$AC$426,'Incurred Real 2022$'!AC$1,FALSE)),"",(VLOOKUP($A166,'Incurred Real 2022$'!$A$25:$AC$426,'Incurred Real 2022$'!AC$1,FALSE))*CA166*Incurred_Real!AC$15)</f>
        <v/>
      </c>
      <c r="AD166" s="221">
        <f t="shared" si="55"/>
        <v>1556674.6947498135</v>
      </c>
      <c r="AE166" s="221">
        <f t="shared" si="56"/>
        <v>1556674.6947498135</v>
      </c>
      <c r="AF166" s="239">
        <f t="shared" si="61"/>
        <v>1791626.3101551298</v>
      </c>
      <c r="AG166" s="222">
        <f t="shared" si="57"/>
        <v>1534919.8664898025</v>
      </c>
      <c r="AH166" s="223">
        <f t="shared" si="64"/>
        <v>1.1672441990423823</v>
      </c>
      <c r="AI166" s="224">
        <f t="shared" si="58"/>
        <v>2022</v>
      </c>
      <c r="AJ166" s="225">
        <f>VLOOKUP($A166,Project_Commissioning!$C$4:$H$355,Project_Commissioning!F$1,FALSE)</f>
        <v>44711</v>
      </c>
      <c r="AK166" s="226">
        <f>VLOOKUP($A166,Project_Commissioning!$C$4:$H$355,Project_Commissioning!G$1,FALSE)</f>
        <v>2022</v>
      </c>
      <c r="AL166" s="225" t="str">
        <f>IF(VLOOKUP($A166,Project_Commissioning!$C$4:$H$355,Project_Commissioning!H$1,FALSE)=0,"",VLOOKUP($A166,Project_Commissioning!$C$4:$H$355,Project_Commissioning!H$1,FALSE))</f>
        <v/>
      </c>
      <c r="AM166" s="237">
        <f t="shared" si="62"/>
        <v>1591283.8248467492</v>
      </c>
      <c r="AN166" s="221" cm="1">
        <f t="array" ref="AN166">IF(ROUND(AE166,0)=0,0,LOOKUP(2,1/(F166:AC166&lt;&gt;""),F166:AC166))</f>
        <v>999548.19474981341</v>
      </c>
      <c r="AO166" s="221">
        <f t="shared" si="63"/>
        <v>999548.19474981341</v>
      </c>
      <c r="AP166" s="79"/>
      <c r="AQ166" s="20"/>
      <c r="AR166" s="245">
        <f>IF(ISNA(VLOOKUP($A166,'Success Asset Classes'!$B$15:$AA$114,'Success Asset Classes'!$AA$1,FALSE)),0,VLOOKUP($A166,'Success Asset Classes'!$B$15:$AA$114,'Success Asset Classes'!$AA$1,FALSE))</f>
        <v>0</v>
      </c>
      <c r="AS166" s="230">
        <f>IF($AR166=0,VLOOKUP(MID($A166,4,5),'Project splits'!$C$5:$AM$346,AS$22,FALSE),IF(ISNA(VLOOKUP($A166,'Success Asset Classes'!$B$15:$BD$377,AS$21,FALSE)),VLOOKUP(MID($A166,4,5),'Project splits'!$C$5:$AM$346,AS$22,FALSE),VLOOKUP($A166,'Success Asset Classes'!$B$15:$BD$377,AS$21,FALSE)))</f>
        <v>0</v>
      </c>
      <c r="AT166" s="230">
        <f>IF($AR166=0,VLOOKUP(MID($A166,4,5),'Project splits'!$C$5:$AM$346,AT$22,FALSE),IF(ISNA(VLOOKUP($A166,'Success Asset Classes'!$B$15:$BD$377,AT$21,FALSE)),VLOOKUP(MID($A166,4,5),'Project splits'!$C$5:$AM$346,AT$22,FALSE),VLOOKUP($A166,'Success Asset Classes'!$B$15:$BD$377,AT$21,FALSE)))</f>
        <v>0</v>
      </c>
      <c r="AU166" s="230">
        <f>IF($AR166=0,VLOOKUP(MID($A166,4,5),'Project splits'!$C$5:$AM$346,AU$22,FALSE),IF(ISNA(VLOOKUP($A166,'Success Asset Classes'!$B$15:$BD$377,AU$21,FALSE)),VLOOKUP(MID($A166,4,5),'Project splits'!$C$5:$AM$346,AU$22,FALSE),VLOOKUP($A166,'Success Asset Classes'!$B$15:$BD$377,AU$21,FALSE)))</f>
        <v>0</v>
      </c>
      <c r="AV166" s="230">
        <f>IF($AR166=0,VLOOKUP(MID($A166,4,5),'Project splits'!$C$5:$AM$346,AV$22,FALSE),IF(ISNA(VLOOKUP($A166,'Success Asset Classes'!$B$15:$BD$377,AV$21,FALSE)),VLOOKUP(MID($A166,4,5),'Project splits'!$C$5:$AM$346,AV$22,FALSE),VLOOKUP($A166,'Success Asset Classes'!$B$15:$BD$377,AV$21,FALSE)))</f>
        <v>1</v>
      </c>
      <c r="AW166" s="230">
        <f>IF($AR166=0,VLOOKUP(MID($A166,4,5),'Project splits'!$C$5:$AM$346,AW$22,FALSE),IF(ISNA(VLOOKUP($A166,'Success Asset Classes'!$B$15:$BD$377,AW$21,FALSE)),VLOOKUP(MID($A166,4,5),'Project splits'!$C$5:$AM$346,AW$22,FALSE),VLOOKUP($A166,'Success Asset Classes'!$B$15:$BD$377,AW$21,FALSE)))</f>
        <v>0</v>
      </c>
      <c r="AX166" s="230">
        <f>IF($AR166=0,VLOOKUP(MID($A166,4,5),'Project splits'!$C$5:$AM$346,AX$22,FALSE),IF(ISNA(VLOOKUP($A166,'Success Asset Classes'!$B$15:$BD$377,AX$21,FALSE)),VLOOKUP(MID($A166,4,5),'Project splits'!$C$5:$AM$346,AX$22,FALSE),VLOOKUP($A166,'Success Asset Classes'!$B$15:$BD$377,AX$21,FALSE)))</f>
        <v>0</v>
      </c>
      <c r="AY166" s="230">
        <f>IF($AR166=0,VLOOKUP(MID($A166,4,5),'Project splits'!$C$5:$AM$346,AY$22,FALSE),IF(ISNA(VLOOKUP($A166,'Success Asset Classes'!$B$15:$BD$377,AY$21,FALSE)),VLOOKUP(MID($A166,4,5),'Project splits'!$C$5:$AM$346,AY$22,FALSE),VLOOKUP($A166,'Success Asset Classes'!$B$15:$BD$377,AY$21,FALSE)))</f>
        <v>0</v>
      </c>
      <c r="AZ166" s="230">
        <f>IF($AR166=0,VLOOKUP(MID($A166,4,5),'Project splits'!$C$5:$AM$346,AZ$22,FALSE),IF(ISNA(VLOOKUP($A166,'Success Asset Classes'!$B$15:$BD$377,AZ$21,FALSE)),VLOOKUP(MID($A166,4,5),'Project splits'!$C$5:$AM$346,AZ$22,FALSE),VLOOKUP($A166,'Success Asset Classes'!$B$15:$BD$377,AZ$21,FALSE)))</f>
        <v>0</v>
      </c>
      <c r="BA166" s="230">
        <f>IF($AR166=0,VLOOKUP(MID($A166,4,5),'Project splits'!$C$5:$AM$346,BA$22,FALSE),IF(ISNA(VLOOKUP($A166,'Success Asset Classes'!$B$15:$BD$377,BA$21,FALSE)),VLOOKUP(MID($A166,4,5),'Project splits'!$C$5:$AM$346,BA$22,FALSE),VLOOKUP($A166,'Success Asset Classes'!$B$15:$BD$377,BA$21,FALSE)))</f>
        <v>0</v>
      </c>
      <c r="BB166" s="230">
        <f>IF($AR166=0,VLOOKUP(MID($A166,4,5),'Project splits'!$C$5:$AM$346,BB$22,FALSE),IF(ISNA(VLOOKUP($A166,'Success Asset Classes'!$B$15:$BD$377,BB$21,FALSE)),VLOOKUP(MID($A166,4,5),'Project splits'!$C$5:$AM$346,BB$22,FALSE),VLOOKUP($A166,'Success Asset Classes'!$B$15:$BD$377,BB$21,FALSE)))</f>
        <v>0</v>
      </c>
      <c r="BC166" s="230">
        <f>IF($AR166=0,VLOOKUP(MID($A166,4,5),'Project splits'!$C$5:$AM$346,BC$22,FALSE),IF(ISNA(VLOOKUP($A166,'Success Asset Classes'!$B$15:$BD$377,BC$21,FALSE)),VLOOKUP(MID($A166,4,5),'Project splits'!$C$5:$AM$346,BC$22,FALSE),VLOOKUP($A166,'Success Asset Classes'!$B$15:$BD$377,BC$21,FALSE)))</f>
        <v>0</v>
      </c>
      <c r="BD166" s="230">
        <f>IF($AR166=0,VLOOKUP(MID($A166,4,5),'Project splits'!$C$5:$AM$346,BD$22,FALSE),IF(ISNA(VLOOKUP($A166,'Success Asset Classes'!$B$15:$BD$377,BD$21,FALSE)),VLOOKUP(MID($A166,4,5),'Project splits'!$C$5:$AM$346,BD$22,FALSE),VLOOKUP($A166,'Success Asset Classes'!$B$15:$BD$377,BD$21,FALSE)))</f>
        <v>0</v>
      </c>
      <c r="BE166" s="230">
        <f>IF($AR166=0,VLOOKUP(MID($A166,4,5),'Project splits'!$C$5:$AM$346,BE$22,FALSE),IF(ISNA(VLOOKUP($A166,'Success Asset Classes'!$B$15:$BD$377,BE$21,FALSE)),VLOOKUP(MID($A166,4,5),'Project splits'!$C$5:$AM$346,BE$22,FALSE),VLOOKUP($A166,'Success Asset Classes'!$B$15:$BD$377,BE$21,FALSE)))</f>
        <v>0</v>
      </c>
      <c r="BF166" s="230">
        <f>IF($AR166=0,VLOOKUP(MID($A166,4,5),'Project splits'!$C$5:$AM$346,BF$22,FALSE),IF(ISNA(VLOOKUP($A166,'Success Asset Classes'!$B$15:$BD$377,BF$21,FALSE)),VLOOKUP(MID($A166,4,5),'Project splits'!$C$5:$AM$346,BF$22,FALSE),VLOOKUP($A166,'Success Asset Classes'!$B$15:$BD$377,BF$21,FALSE)))</f>
        <v>0</v>
      </c>
      <c r="BG166" s="230">
        <f>IF($AR166=0,VLOOKUP(MID($A166,4,5),'Project splits'!$C$5:$AM$346,BG$22,FALSE),IF(ISNA(VLOOKUP($A166,'Success Asset Classes'!$B$15:$BD$377,BG$21,FALSE)),VLOOKUP(MID($A166,4,5),'Project splits'!$C$5:$AM$346,BG$22,FALSE),VLOOKUP($A166,'Success Asset Classes'!$B$15:$BD$377,BG$21,FALSE)))</f>
        <v>0</v>
      </c>
      <c r="BH166" s="230">
        <f>IF($AR166=0,VLOOKUP(MID($A166,4,5),'Project splits'!$C$5:$AM$346,BH$22,FALSE),IF(ISNA(VLOOKUP($A166,'Success Asset Classes'!$B$15:$BD$377,BH$21,FALSE)),VLOOKUP(MID($A166,4,5),'Project splits'!$C$5:$AM$346,BH$22,FALSE),VLOOKUP($A166,'Success Asset Classes'!$B$15:$BD$377,BH$21,FALSE)))</f>
        <v>0</v>
      </c>
      <c r="BI166" s="230">
        <f>IF($AR166=0,VLOOKUP(MID($A166,4,5),'Project splits'!$C$5:$AM$346,BI$22,FALSE),IF(ISNA(VLOOKUP($A166,'Success Asset Classes'!$B$15:$BD$377,BI$21,FALSE)),VLOOKUP(MID($A166,4,5),'Project splits'!$C$5:$AM$346,BI$22,FALSE),VLOOKUP($A166,'Success Asset Classes'!$B$15:$BD$377,BI$21,FALSE)))</f>
        <v>0</v>
      </c>
      <c r="BJ166" s="230">
        <f>IF($AR166=0,VLOOKUP(MID($A166,4,5),'Project splits'!$C$5:$AM$346,BJ$22,FALSE),IF(ISNA(VLOOKUP($A166,'Success Asset Classes'!$B$15:$BD$377,BJ$21,FALSE)),VLOOKUP(MID($A166,4,5),'Project splits'!$C$5:$AM$346,BJ$22,FALSE),VLOOKUP($A166,'Success Asset Classes'!$B$15:$BD$377,BJ$21,FALSE)))</f>
        <v>0</v>
      </c>
      <c r="BK166" s="230">
        <f>IF($AR166=0,VLOOKUP(MID($A166,4,5),'Project splits'!$C$5:$AM$346,BK$22,FALSE),IF(ISNA(VLOOKUP($A166,'Success Asset Classes'!$B$15:$BD$377,BK$21,FALSE)),VLOOKUP(MID($A166,4,5),'Project splits'!$C$5:$AM$346,BK$22,FALSE),VLOOKUP($A166,'Success Asset Classes'!$B$15:$BD$377,BK$21,FALSE)))</f>
        <v>0</v>
      </c>
      <c r="BL166" s="230">
        <f>IF($AR166=0,VLOOKUP(MID($A166,4,5),'Project splits'!$C$5:$AM$346,BL$22,FALSE),IF(ISNA(VLOOKUP($A166,'Success Asset Classes'!$B$15:$BD$377,BL$21,FALSE)),VLOOKUP(MID($A166,4,5),'Project splits'!$C$5:$AM$346,BL$22,FALSE),VLOOKUP($A166,'Success Asset Classes'!$B$15:$BD$377,BL$21,FALSE)))</f>
        <v>0</v>
      </c>
      <c r="BM166" s="230">
        <f>IF($AR166=0,VLOOKUP(MID($A166,4,5),'Project splits'!$C$5:$AM$346,BM$22,FALSE),IF(ISNA(VLOOKUP($A166,'Success Asset Classes'!$B$15:$BD$377,BM$21,FALSE)),VLOOKUP(MID($A166,4,5),'Project splits'!$C$5:$AM$346,BM$22,FALSE),VLOOKUP($A166,'Success Asset Classes'!$B$15:$BD$377,BM$21,FALSE)))</f>
        <v>0</v>
      </c>
      <c r="BN166" s="230">
        <f>IF($AR166=0,VLOOKUP(MID($A166,4,5),'Project splits'!$C$5:$AM$346,BN$22,FALSE),IF(ISNA(VLOOKUP($A166,'Success Asset Classes'!$B$15:$BD$377,BN$21,FALSE)),VLOOKUP(MID($A166,4,5),'Project splits'!$C$5:$AM$346,BN$22,FALSE),VLOOKUP($A166,'Success Asset Classes'!$B$15:$BD$377,BN$21,FALSE)))</f>
        <v>0</v>
      </c>
      <c r="BO166" s="230">
        <f>IF($AR166=0,VLOOKUP(MID($A166,4,5),'Project splits'!$C$5:$AM$346,BO$22,FALSE),IF(ISNA(VLOOKUP($A166,'Success Asset Classes'!$B$15:$BD$377,BO$21,FALSE)),VLOOKUP(MID($A166,4,5),'Project splits'!$C$5:$AM$346,BO$22,FALSE),VLOOKUP($A166,'Success Asset Classes'!$B$15:$BD$377,BO$21,FALSE)))</f>
        <v>0</v>
      </c>
      <c r="BP166" s="230">
        <f>IF($AR166=0,VLOOKUP(MID($A166,4,5),'Project splits'!$C$5:$AM$346,BP$22,FALSE),IF(ISNA(VLOOKUP($A166,'Success Asset Classes'!$B$15:$BD$377,BP$21,FALSE)),VLOOKUP(MID($A166,4,5),'Project splits'!$C$5:$AM$346,BP$22,FALSE),VLOOKUP($A166,'Success Asset Classes'!$B$15:$BD$377,BP$21,FALSE)))</f>
        <v>0</v>
      </c>
      <c r="BQ166" s="230">
        <f>IF($AR166=0,VLOOKUP(MID($A166,4,5),'Project splits'!$C$5:$AM$346,BQ$22,FALSE),IF(ISNA(VLOOKUP($A166,'Success Asset Classes'!$B$15:$BD$377,BQ$21,FALSE)),VLOOKUP(MID($A166,4,5),'Project splits'!$C$5:$AM$346,BQ$22,FALSE),VLOOKUP($A166,'Success Asset Classes'!$B$15:$BD$377,BQ$21,FALSE)))</f>
        <v>0</v>
      </c>
      <c r="BR166" s="230">
        <f>IF($AR166=0,VLOOKUP(MID($A166,4,5),'Project splits'!$C$5:$AM$346,BR$22,FALSE),IF(ISNA(VLOOKUP($A166,'Success Asset Classes'!$B$15:$BD$377,BR$21,FALSE)),VLOOKUP(MID($A166,4,5),'Project splits'!$C$5:$AM$346,BR$22,FALSE),VLOOKUP($A166,'Success Asset Classes'!$B$15:$BD$377,BR$21,FALSE)))</f>
        <v>0</v>
      </c>
      <c r="BS166" s="247">
        <f t="shared" si="59"/>
        <v>1</v>
      </c>
      <c r="BT166" s="249">
        <f>1+IF(ISNA(VLOOKUP($A166,'Project labour content'!$A$7:$D$255,'Project labour content'!$D$1,FALSE)),VLOOKUP($D166,'Project labour content'!$F$6:$G$15,'Project labour content'!$G$1,FALSE),VLOOKUP($A166,'Project labour content'!$A$7:$D$255,'Project labour content'!$D$1,FALSE))*LabEsc22*1</f>
        <v>1.0007664562398892</v>
      </c>
      <c r="BU166" s="249">
        <f>1+IF(ISNA(VLOOKUP($A166,'Project labour content'!$A$7:$D$255,'Project labour content'!$D$1,FALSE)),VLOOKUP($D166,'Project labour content'!$F$6:$G$15,'Project labour content'!$G$1,FALSE),VLOOKUP($A166,'Project labour content'!$A$7:$D$255,'Project labour content'!$D$1,FALSE))*LabEsc23*1</f>
        <v>1.0015365914697298</v>
      </c>
      <c r="BV166" s="249">
        <f>1+IF(ISNA(VLOOKUP($A166,'Project labour content'!$A$7:$D$255,'Project labour content'!$D$1,FALSE)),VLOOKUP($D166,'Project labour content'!$F$6:$G$15,'Project labour content'!$G$1,FALSE),VLOOKUP($A166,'Project labour content'!$A$7:$D$255,'Project labour content'!$D$1,FALSE))*LabEsc24*1</f>
        <v>1.0022620588562399</v>
      </c>
      <c r="BW166" s="249">
        <f>1+IF(ISNA(VLOOKUP($A166,'Project labour content'!$A$7:$D$255,'Project labour content'!$D$1,FALSE)),VLOOKUP($D166,'Project labour content'!$F$6:$G$15,'Project labour content'!$G$1,FALSE),VLOOKUP($A166,'Project labour content'!$A$7:$D$255,'Project labour content'!$D$1,FALSE))*LabEsc25*1</f>
        <v>1.0032337015092387</v>
      </c>
      <c r="BX166" s="249">
        <f>1+IF(ISNA(VLOOKUP($A166,'Project labour content'!$A$7:$D$255,'Project labour content'!$D$1,FALSE)),VLOOKUP($D166,'Project labour content'!$F$6:$G$15,'Project labour content'!$G$1,FALSE),VLOOKUP($A166,'Project labour content'!$A$7:$D$255,'Project labour content'!$D$1,FALSE))*LabEsc26*1</f>
        <v>1.0042926300605655</v>
      </c>
      <c r="BY166" s="249">
        <f>1+IF(ISNA(VLOOKUP($A166,'Project labour content'!$A$7:$D$255,'Project labour content'!$D$1,FALSE)),VLOOKUP($D166,'Project labour content'!$F$6:$G$15,'Project labour content'!$G$1,FALSE),VLOOKUP($A166,'Project labour content'!$A$7:$D$255,'Project labour content'!$D$1,FALSE))*LabEsc27*1</f>
        <v>1.0049485141140486</v>
      </c>
      <c r="BZ166" s="249">
        <f>1+IF(ISNA(VLOOKUP($A166,'Project labour content'!$A$7:$D$255,'Project labour content'!$D$1,FALSE)),VLOOKUP($D166,'Project labour content'!$F$6:$G$15,'Project labour content'!$G$1,FALSE),VLOOKUP($A166,'Project labour content'!$A$7:$D$255,'Project labour content'!$D$1,FALSE))*LabEsc28*1</f>
        <v>1.0054423948063216</v>
      </c>
      <c r="CA166" s="249">
        <f>1+IF(ISNA(VLOOKUP($A166,'Project labour content'!$A$7:$D$255,'Project labour content'!$D$1,FALSE)),VLOOKUP($D166,'Project labour content'!$F$6:$G$15,'Project labour content'!$G$1,FALSE),VLOOKUP($A166,'Project labour content'!$A$7:$D$255,'Project labour content'!$D$1,FALSE))*LabEsc29*1</f>
        <v>1.0062349745412811</v>
      </c>
      <c r="CB166" s="250" t="str">
        <f>IF(ISNA(VLOOKUP($A166,'Project labour content'!$A$7:$D$255,'Project labour content'!$D$1,FALSE)),"Category","Project")</f>
        <v>Project</v>
      </c>
      <c r="CD166" s="247" t="str">
        <f t="shared" si="60"/>
        <v>12404</v>
      </c>
      <c r="CE166" s="3"/>
    </row>
    <row r="167" spans="1:83" x14ac:dyDescent="0.15">
      <c r="A167" s="11" t="s">
        <v>920</v>
      </c>
      <c r="B167" s="11" t="str">
        <f>VLOOKUP($A167,'Incurred Real 2022$'!$A$25:$AC$426,'Incurred Real 2022$'!B$1,FALSE)</f>
        <v>Vehicle Purchases 2024-2028</v>
      </c>
      <c r="C167" s="11" t="str">
        <f>VLOOKUP($A167,'Incurred Real 2022$'!$A$25:$AC$426,'Incurred Real 2022$'!C$1,FALSE)</f>
        <v>ExAnte</v>
      </c>
      <c r="D167" s="11" t="str">
        <f>VLOOKUP($A167,'Incurred Real 2022$'!$A$25:$AC$426,'Incurred Real 2022$'!D$1,FALSE)</f>
        <v>Facilities</v>
      </c>
      <c r="E167" s="11" t="str">
        <f>VLOOKUP($A167,'Incurred Real 2022$'!$A$25:$AC$426,'Incurred Real 2022$'!E$1,FALSE)</f>
        <v>Potential</v>
      </c>
      <c r="F167" s="105" t="str">
        <f>IF(VLOOKUP($A167,'Incurred Real 2022$'!$A$25:$AC$426,'Incurred Real 2022$'!F$1,FALSE)=0,"",VLOOKUP($A167,'Incurred Real 2022$'!$A$25:$AC$426,'Incurred Real 2022$'!F$1,FALSE))</f>
        <v/>
      </c>
      <c r="G167" s="105" t="str">
        <f>IF(VLOOKUP($A167,'Incurred Real 2022$'!$A$25:$AC$426,'Incurred Real 2022$'!G$1,FALSE)=0,"",VLOOKUP($A167,'Incurred Real 2022$'!$A$25:$AC$426,'Incurred Real 2022$'!G$1,FALSE))</f>
        <v/>
      </c>
      <c r="H167" s="105" t="str">
        <f>IF(VLOOKUP($A167,'Incurred Real 2022$'!$A$25:$AC$426,'Incurred Real 2022$'!H$1,FALSE)=0,"",VLOOKUP($A167,'Incurred Real 2022$'!$A$25:$AC$426,'Incurred Real 2022$'!H$1,FALSE))</f>
        <v/>
      </c>
      <c r="I167" s="105" t="str">
        <f>IF(VLOOKUP($A167,'Incurred Real 2022$'!$A$25:$AC$426,'Incurred Real 2022$'!I$1,FALSE)=0,"",VLOOKUP($A167,'Incurred Real 2022$'!$A$25:$AC$426,'Incurred Real 2022$'!I$1,FALSE))</f>
        <v/>
      </c>
      <c r="J167" s="105" t="str">
        <f>IF(VLOOKUP($A167,'Incurred Real 2022$'!$A$25:$AC$426,'Incurred Real 2022$'!J$1,FALSE)=0,"",VLOOKUP($A167,'Incurred Real 2022$'!$A$25:$AC$426,'Incurred Real 2022$'!J$1,FALSE))</f>
        <v/>
      </c>
      <c r="K167" s="105" t="str">
        <f>IF(VLOOKUP($A167,'Incurred Real 2022$'!$A$25:$AC$426,'Incurred Real 2022$'!K$1,FALSE)=0,"",VLOOKUP($A167,'Incurred Real 2022$'!$A$25:$AC$426,'Incurred Real 2022$'!K$1,FALSE))</f>
        <v/>
      </c>
      <c r="L167" s="105" t="str">
        <f>IF(VLOOKUP($A167,'Incurred Real 2022$'!$A$25:$AC$426,'Incurred Real 2022$'!L$1,FALSE)=0,"",VLOOKUP($A167,'Incurred Real 2022$'!$A$25:$AC$426,'Incurred Real 2022$'!L$1,FALSE))</f>
        <v/>
      </c>
      <c r="M167" s="105" t="str">
        <f>IF(VLOOKUP($A167,'Incurred Real 2022$'!$A$25:$AC$426,'Incurred Real 2022$'!M$1,FALSE)=0,"",VLOOKUP($A167,'Incurred Real 2022$'!$A$25:$AC$426,'Incurred Real 2022$'!M$1,FALSE))</f>
        <v/>
      </c>
      <c r="N167" s="105" t="str">
        <f>IF(VLOOKUP($A167,'Incurred Real 2022$'!$A$25:$AC$426,'Incurred Real 2022$'!N$1,FALSE)=0,"",VLOOKUP($A167,'Incurred Real 2022$'!$A$25:$AC$426,'Incurred Real 2022$'!N$1,FALSE))</f>
        <v/>
      </c>
      <c r="O167" s="105" t="str">
        <f>IF(VLOOKUP($A167,'Incurred Real 2022$'!$A$25:$AC$426,'Incurred Real 2022$'!O$1,FALSE)=0,"",VLOOKUP($A167,'Incurred Real 2022$'!$A$25:$AC$426,'Incurred Real 2022$'!O$1,FALSE))</f>
        <v/>
      </c>
      <c r="P167" s="105" t="str">
        <f>IF(VLOOKUP($A167,'Incurred Real 2022$'!$A$25:$AC$426,'Incurred Real 2022$'!P$1,FALSE)=0,"",VLOOKUP($A167,'Incurred Real 2022$'!$A$25:$AC$426,'Incurred Real 2022$'!P$1,FALSE))</f>
        <v/>
      </c>
      <c r="Q167" s="105" t="str">
        <f>IF(VLOOKUP($A167,'Incurred Real 2022$'!$A$25:$AC$426,'Incurred Real 2022$'!Q$1,FALSE)=0,"",VLOOKUP($A167,'Incurred Real 2022$'!$A$25:$AC$426,'Incurred Real 2022$'!Q$1,FALSE))</f>
        <v/>
      </c>
      <c r="R167" s="105" t="str">
        <f>IF(VLOOKUP($A167,'Incurred Real 2022$'!$A$25:$AC$426,'Incurred Real 2022$'!R$1,FALSE)=0,"",VLOOKUP($A167,'Incurred Real 2022$'!$A$25:$AC$426,'Incurred Real 2022$'!R$1,FALSE))</f>
        <v/>
      </c>
      <c r="S167" s="105" t="str">
        <f>IF(VLOOKUP($A167,'Incurred Real 2022$'!$A$25:$AC$426,'Incurred Real 2022$'!S$1,FALSE)=0,"",VLOOKUP($A167,'Incurred Real 2022$'!$A$25:$AC$426,'Incurred Real 2022$'!S$1,FALSE))</f>
        <v/>
      </c>
      <c r="T167" s="105" t="str">
        <f>IF(VLOOKUP($A167,'Incurred Real 2022$'!$A$25:$AC$426,'Incurred Real 2022$'!T$1,FALSE)=0,"",VLOOKUP($A167,'Incurred Real 2022$'!$A$25:$AC$426,'Incurred Real 2022$'!T$1,FALSE))</f>
        <v/>
      </c>
      <c r="U167" s="105" t="str">
        <f>IF(VLOOKUP($A167,'Incurred Real 2022$'!$A$25:$AC$426,'Incurred Real 2022$'!U$1,FALSE)=0,"",VLOOKUP($A167,'Incurred Real 2022$'!$A$25:$AC$426,'Incurred Real 2022$'!U$1,FALSE))</f>
        <v/>
      </c>
      <c r="V167" s="13" t="str">
        <f>IF(ISTEXT(VLOOKUP($A167,'Incurred Real 2022$'!$A$25:$AC$426,'Incurred Real 2022$'!V$1,FALSE)),"",(VLOOKUP($A167,'Incurred Real 2022$'!$A$25:$AC$426,'Incurred Real 2022$'!V$1,FALSE))*BT167*Incurred_Real!V$15)</f>
        <v/>
      </c>
      <c r="W167" s="13" t="str">
        <f>IF(ISTEXT(VLOOKUP($A167,'Incurred Real 2022$'!$A$25:$AC$426,'Incurred Real 2022$'!W$1,FALSE)),"",(VLOOKUP($A167,'Incurred Real 2022$'!$A$25:$AC$426,'Incurred Real 2022$'!W$1,FALSE))*BU167*Incurred_Real!W$15)</f>
        <v/>
      </c>
      <c r="X167" s="220">
        <f>IF(ISTEXT(VLOOKUP($A167,'Incurred Real 2022$'!$A$25:$AC$426,'Incurred Real 2022$'!X$1,FALSE)),"",(VLOOKUP($A167,'Incurred Real 2022$'!$A$25:$AC$426,'Incurred Real 2022$'!X$1,FALSE))*BV167*Incurred_Real!X$15)</f>
        <v>1977839.184242778</v>
      </c>
      <c r="Y167" s="217" t="str">
        <f>IF(ISTEXT(VLOOKUP($A167,'Incurred Real 2022$'!$A$25:$AC$426,'Incurred Real 2022$'!Y$1,FALSE)),"",(VLOOKUP($A167,'Incurred Real 2022$'!$A$25:$AC$426,'Incurred Real 2022$'!Y$1,FALSE))*BW167*Incurred_Real!Y$15)</f>
        <v/>
      </c>
      <c r="Z167" s="13" t="str">
        <f>IF(ISTEXT(VLOOKUP($A167,'Incurred Real 2022$'!$A$25:$AC$426,'Incurred Real 2022$'!Z$1,FALSE)),"",(VLOOKUP($A167,'Incurred Real 2022$'!$A$25:$AC$426,'Incurred Real 2022$'!Z$1,FALSE))*BX167*Incurred_Real!Z$15)</f>
        <v/>
      </c>
      <c r="AA167" s="13" t="str">
        <f>IF(ISTEXT(VLOOKUP($A167,'Incurred Real 2022$'!$A$25:$AC$426,'Incurred Real 2022$'!AA$1,FALSE)),"",(VLOOKUP($A167,'Incurred Real 2022$'!$A$25:$AC$426,'Incurred Real 2022$'!AA$1,FALSE))*BY167*Incurred_Real!AA$15)</f>
        <v/>
      </c>
      <c r="AB167" s="13" t="str">
        <f>IF(ISTEXT(VLOOKUP($A167,'Incurred Real 2022$'!$A$25:$AC$426,'Incurred Real 2022$'!AB$1,FALSE)),"",(VLOOKUP($A167,'Incurred Real 2022$'!$A$25:$AC$426,'Incurred Real 2022$'!AB$1,FALSE))*BZ167*Incurred_Real!AB$15)</f>
        <v/>
      </c>
      <c r="AC167" s="13" t="str">
        <f>IF(ISTEXT(VLOOKUP($A167,'Incurred Real 2022$'!$A$25:$AC$426,'Incurred Real 2022$'!AC$1,FALSE)),"",(VLOOKUP($A167,'Incurred Real 2022$'!$A$25:$AC$426,'Incurred Real 2022$'!AC$1,FALSE))*CA167*Incurred_Real!AC$15)</f>
        <v/>
      </c>
      <c r="AD167" s="221">
        <f t="shared" si="55"/>
        <v>1977839.184242778</v>
      </c>
      <c r="AE167" s="221">
        <f t="shared" si="56"/>
        <v>1977839.184242778</v>
      </c>
      <c r="AF167" s="239">
        <f t="shared" si="61"/>
        <v>2226848.9532886357</v>
      </c>
      <c r="AG167" s="222">
        <f t="shared" si="57"/>
        <v>2025307.3246646049</v>
      </c>
      <c r="AH167" s="223">
        <f t="shared" si="64"/>
        <v>1.0995116277760002</v>
      </c>
      <c r="AI167" s="224">
        <f t="shared" si="58"/>
        <v>2024</v>
      </c>
      <c r="AJ167" s="225" t="str">
        <f>VLOOKUP($A167,Project_Commissioning!$C$4:$H$355,Project_Commissioning!F$1,FALSE)</f>
        <v/>
      </c>
      <c r="AK167" s="226">
        <f>VLOOKUP($A167,Project_Commissioning!$C$4:$H$355,Project_Commissioning!G$1,FALSE)</f>
        <v>2024</v>
      </c>
      <c r="AL167" s="225" t="str">
        <f>IF(VLOOKUP($A167,Project_Commissioning!$C$4:$H$355,Project_Commissioning!H$1,FALSE)=0,"",VLOOKUP($A167,Project_Commissioning!$C$4:$H$355,Project_Commissioning!H$1,FALSE))</f>
        <v/>
      </c>
      <c r="AM167" s="237">
        <f t="shared" si="62"/>
        <v>1977839.184242778</v>
      </c>
      <c r="AN167" s="221" cm="1">
        <f t="array" ref="AN167">IF(ROUND(AE167,0)=0,0,LOOKUP(2,1/(F167:AC167&lt;&gt;""),F167:AC167))</f>
        <v>1977839.184242778</v>
      </c>
      <c r="AO167" s="221">
        <f t="shared" si="63"/>
        <v>1977839.184242778</v>
      </c>
      <c r="AP167" s="79"/>
      <c r="AQ167" s="20"/>
      <c r="AR167" s="245">
        <f>IF(ISNA(VLOOKUP($A167,'Success Asset Classes'!$B$15:$AA$114,'Success Asset Classes'!$AA$1,FALSE)),0,VLOOKUP($A167,'Success Asset Classes'!$B$15:$AA$114,'Success Asset Classes'!$AA$1,FALSE))</f>
        <v>1</v>
      </c>
      <c r="AS167" s="230">
        <f>IF($AR167=0,VLOOKUP(MID($A167,4,5),'Project splits'!$C$5:$AM$346,AS$22,FALSE),IF(ISNA(VLOOKUP($A167,'Success Asset Classes'!$B$15:$BD$377,AS$21,FALSE)),VLOOKUP(MID($A167,4,5),'Project splits'!$C$5:$AM$346,AS$22,FALSE),VLOOKUP($A167,'Success Asset Classes'!$B$15:$BD$377,AS$21,FALSE)))</f>
        <v>0</v>
      </c>
      <c r="AT167" s="230">
        <f>IF($AR167=0,VLOOKUP(MID($A167,4,5),'Project splits'!$C$5:$AM$346,AT$22,FALSE),IF(ISNA(VLOOKUP($A167,'Success Asset Classes'!$B$15:$BD$377,AT$21,FALSE)),VLOOKUP(MID($A167,4,5),'Project splits'!$C$5:$AM$346,AT$22,FALSE),VLOOKUP($A167,'Success Asset Classes'!$B$15:$BD$377,AT$21,FALSE)))</f>
        <v>0</v>
      </c>
      <c r="AU167" s="230">
        <f>IF($AR167=0,VLOOKUP(MID($A167,4,5),'Project splits'!$C$5:$AM$346,AU$22,FALSE),IF(ISNA(VLOOKUP($A167,'Success Asset Classes'!$B$15:$BD$377,AU$21,FALSE)),VLOOKUP(MID($A167,4,5),'Project splits'!$C$5:$AM$346,AU$22,FALSE),VLOOKUP($A167,'Success Asset Classes'!$B$15:$BD$377,AU$21,FALSE)))</f>
        <v>0</v>
      </c>
      <c r="AV167" s="230">
        <f>IF($AR167=0,VLOOKUP(MID($A167,4,5),'Project splits'!$C$5:$AM$346,AV$22,FALSE),IF(ISNA(VLOOKUP($A167,'Success Asset Classes'!$B$15:$BD$377,AV$21,FALSE)),VLOOKUP(MID($A167,4,5),'Project splits'!$C$5:$AM$346,AV$22,FALSE),VLOOKUP($A167,'Success Asset Classes'!$B$15:$BD$377,AV$21,FALSE)))</f>
        <v>0</v>
      </c>
      <c r="AW167" s="230">
        <f>IF($AR167=0,VLOOKUP(MID($A167,4,5),'Project splits'!$C$5:$AM$346,AW$22,FALSE),IF(ISNA(VLOOKUP($A167,'Success Asset Classes'!$B$15:$BD$377,AW$21,FALSE)),VLOOKUP(MID($A167,4,5),'Project splits'!$C$5:$AM$346,AW$22,FALSE),VLOOKUP($A167,'Success Asset Classes'!$B$15:$BD$377,AW$21,FALSE)))</f>
        <v>0</v>
      </c>
      <c r="AX167" s="230">
        <f>IF($AR167=0,VLOOKUP(MID($A167,4,5),'Project splits'!$C$5:$AM$346,AX$22,FALSE),IF(ISNA(VLOOKUP($A167,'Success Asset Classes'!$B$15:$BD$377,AX$21,FALSE)),VLOOKUP(MID($A167,4,5),'Project splits'!$C$5:$AM$346,AX$22,FALSE),VLOOKUP($A167,'Success Asset Classes'!$B$15:$BD$377,AX$21,FALSE)))</f>
        <v>0</v>
      </c>
      <c r="AY167" s="230">
        <f>IF($AR167=0,VLOOKUP(MID($A167,4,5),'Project splits'!$C$5:$AM$346,AY$22,FALSE),IF(ISNA(VLOOKUP($A167,'Success Asset Classes'!$B$15:$BD$377,AY$21,FALSE)),VLOOKUP(MID($A167,4,5),'Project splits'!$C$5:$AM$346,AY$22,FALSE),VLOOKUP($A167,'Success Asset Classes'!$B$15:$BD$377,AY$21,FALSE)))</f>
        <v>0</v>
      </c>
      <c r="AZ167" s="230">
        <f>IF($AR167=0,VLOOKUP(MID($A167,4,5),'Project splits'!$C$5:$AM$346,AZ$22,FALSE),IF(ISNA(VLOOKUP($A167,'Success Asset Classes'!$B$15:$BD$377,AZ$21,FALSE)),VLOOKUP(MID($A167,4,5),'Project splits'!$C$5:$AM$346,AZ$22,FALSE),VLOOKUP($A167,'Success Asset Classes'!$B$15:$BD$377,AZ$21,FALSE)))</f>
        <v>1</v>
      </c>
      <c r="BA167" s="230">
        <f>IF($AR167=0,VLOOKUP(MID($A167,4,5),'Project splits'!$C$5:$AM$346,BA$22,FALSE),IF(ISNA(VLOOKUP($A167,'Success Asset Classes'!$B$15:$BD$377,BA$21,FALSE)),VLOOKUP(MID($A167,4,5),'Project splits'!$C$5:$AM$346,BA$22,FALSE),VLOOKUP($A167,'Success Asset Classes'!$B$15:$BD$377,BA$21,FALSE)))</f>
        <v>0</v>
      </c>
      <c r="BB167" s="230">
        <f>IF($AR167=0,VLOOKUP(MID($A167,4,5),'Project splits'!$C$5:$AM$346,BB$22,FALSE),IF(ISNA(VLOOKUP($A167,'Success Asset Classes'!$B$15:$BD$377,BB$21,FALSE)),VLOOKUP(MID($A167,4,5),'Project splits'!$C$5:$AM$346,BB$22,FALSE),VLOOKUP($A167,'Success Asset Classes'!$B$15:$BD$377,BB$21,FALSE)))</f>
        <v>0</v>
      </c>
      <c r="BC167" s="230">
        <f>IF($AR167=0,VLOOKUP(MID($A167,4,5),'Project splits'!$C$5:$AM$346,BC$22,FALSE),IF(ISNA(VLOOKUP($A167,'Success Asset Classes'!$B$15:$BD$377,BC$21,FALSE)),VLOOKUP(MID($A167,4,5),'Project splits'!$C$5:$AM$346,BC$22,FALSE),VLOOKUP($A167,'Success Asset Classes'!$B$15:$BD$377,BC$21,FALSE)))</f>
        <v>0</v>
      </c>
      <c r="BD167" s="230">
        <f>IF($AR167=0,VLOOKUP(MID($A167,4,5),'Project splits'!$C$5:$AM$346,BD$22,FALSE),IF(ISNA(VLOOKUP($A167,'Success Asset Classes'!$B$15:$BD$377,BD$21,FALSE)),VLOOKUP(MID($A167,4,5),'Project splits'!$C$5:$AM$346,BD$22,FALSE),VLOOKUP($A167,'Success Asset Classes'!$B$15:$BD$377,BD$21,FALSE)))</f>
        <v>0</v>
      </c>
      <c r="BE167" s="230">
        <f>IF($AR167=0,VLOOKUP(MID($A167,4,5),'Project splits'!$C$5:$AM$346,BE$22,FALSE),IF(ISNA(VLOOKUP($A167,'Success Asset Classes'!$B$15:$BD$377,BE$21,FALSE)),VLOOKUP(MID($A167,4,5),'Project splits'!$C$5:$AM$346,BE$22,FALSE),VLOOKUP($A167,'Success Asset Classes'!$B$15:$BD$377,BE$21,FALSE)))</f>
        <v>0</v>
      </c>
      <c r="BF167" s="230">
        <f>IF($AR167=0,VLOOKUP(MID($A167,4,5),'Project splits'!$C$5:$AM$346,BF$22,FALSE),IF(ISNA(VLOOKUP($A167,'Success Asset Classes'!$B$15:$BD$377,BF$21,FALSE)),VLOOKUP(MID($A167,4,5),'Project splits'!$C$5:$AM$346,BF$22,FALSE),VLOOKUP($A167,'Success Asset Classes'!$B$15:$BD$377,BF$21,FALSE)))</f>
        <v>0</v>
      </c>
      <c r="BG167" s="230">
        <f>IF($AR167=0,VLOOKUP(MID($A167,4,5),'Project splits'!$C$5:$AM$346,BG$22,FALSE),IF(ISNA(VLOOKUP($A167,'Success Asset Classes'!$B$15:$BD$377,BG$21,FALSE)),VLOOKUP(MID($A167,4,5),'Project splits'!$C$5:$AM$346,BG$22,FALSE),VLOOKUP($A167,'Success Asset Classes'!$B$15:$BD$377,BG$21,FALSE)))</f>
        <v>0</v>
      </c>
      <c r="BH167" s="230">
        <f>IF($AR167=0,VLOOKUP(MID($A167,4,5),'Project splits'!$C$5:$AM$346,BH$22,FALSE),IF(ISNA(VLOOKUP($A167,'Success Asset Classes'!$B$15:$BD$377,BH$21,FALSE)),VLOOKUP(MID($A167,4,5),'Project splits'!$C$5:$AM$346,BH$22,FALSE),VLOOKUP($A167,'Success Asset Classes'!$B$15:$BD$377,BH$21,FALSE)))</f>
        <v>0</v>
      </c>
      <c r="BI167" s="230">
        <f>IF($AR167=0,VLOOKUP(MID($A167,4,5),'Project splits'!$C$5:$AM$346,BI$22,FALSE),IF(ISNA(VLOOKUP($A167,'Success Asset Classes'!$B$15:$BD$377,BI$21,FALSE)),VLOOKUP(MID($A167,4,5),'Project splits'!$C$5:$AM$346,BI$22,FALSE),VLOOKUP($A167,'Success Asset Classes'!$B$15:$BD$377,BI$21,FALSE)))</f>
        <v>0</v>
      </c>
      <c r="BJ167" s="230">
        <f>IF($AR167=0,VLOOKUP(MID($A167,4,5),'Project splits'!$C$5:$AM$346,BJ$22,FALSE),IF(ISNA(VLOOKUP($A167,'Success Asset Classes'!$B$15:$BD$377,BJ$21,FALSE)),VLOOKUP(MID($A167,4,5),'Project splits'!$C$5:$AM$346,BJ$22,FALSE),VLOOKUP($A167,'Success Asset Classes'!$B$15:$BD$377,BJ$21,FALSE)))</f>
        <v>0</v>
      </c>
      <c r="BK167" s="230">
        <f>IF($AR167=0,VLOOKUP(MID($A167,4,5),'Project splits'!$C$5:$AM$346,BK$22,FALSE),IF(ISNA(VLOOKUP($A167,'Success Asset Classes'!$B$15:$BD$377,BK$21,FALSE)),VLOOKUP(MID($A167,4,5),'Project splits'!$C$5:$AM$346,BK$22,FALSE),VLOOKUP($A167,'Success Asset Classes'!$B$15:$BD$377,BK$21,FALSE)))</f>
        <v>0</v>
      </c>
      <c r="BL167" s="230">
        <f>IF($AR167=0,VLOOKUP(MID($A167,4,5),'Project splits'!$C$5:$AM$346,BL$22,FALSE),IF(ISNA(VLOOKUP($A167,'Success Asset Classes'!$B$15:$BD$377,BL$21,FALSE)),VLOOKUP(MID($A167,4,5),'Project splits'!$C$5:$AM$346,BL$22,FALSE),VLOOKUP($A167,'Success Asset Classes'!$B$15:$BD$377,BL$21,FALSE)))</f>
        <v>0</v>
      </c>
      <c r="BM167" s="230">
        <f>IF($AR167=0,VLOOKUP(MID($A167,4,5),'Project splits'!$C$5:$AM$346,BM$22,FALSE),IF(ISNA(VLOOKUP($A167,'Success Asset Classes'!$B$15:$BD$377,BM$21,FALSE)),VLOOKUP(MID($A167,4,5),'Project splits'!$C$5:$AM$346,BM$22,FALSE),VLOOKUP($A167,'Success Asset Classes'!$B$15:$BD$377,BM$21,FALSE)))</f>
        <v>0</v>
      </c>
      <c r="BN167" s="230">
        <f>IF($AR167=0,VLOOKUP(MID($A167,4,5),'Project splits'!$C$5:$AM$346,BN$22,FALSE),IF(ISNA(VLOOKUP($A167,'Success Asset Classes'!$B$15:$BD$377,BN$21,FALSE)),VLOOKUP(MID($A167,4,5),'Project splits'!$C$5:$AM$346,BN$22,FALSE),VLOOKUP($A167,'Success Asset Classes'!$B$15:$BD$377,BN$21,FALSE)))</f>
        <v>0</v>
      </c>
      <c r="BO167" s="230">
        <f>IF($AR167=0,VLOOKUP(MID($A167,4,5),'Project splits'!$C$5:$AM$346,BO$22,FALSE),IF(ISNA(VLOOKUP($A167,'Success Asset Classes'!$B$15:$BD$377,BO$21,FALSE)),VLOOKUP(MID($A167,4,5),'Project splits'!$C$5:$AM$346,BO$22,FALSE),VLOOKUP($A167,'Success Asset Classes'!$B$15:$BD$377,BO$21,FALSE)))</f>
        <v>0</v>
      </c>
      <c r="BP167" s="230">
        <f>IF($AR167=0,VLOOKUP(MID($A167,4,5),'Project splits'!$C$5:$AM$346,BP$22,FALSE),IF(ISNA(VLOOKUP($A167,'Success Asset Classes'!$B$15:$BD$377,BP$21,FALSE)),VLOOKUP(MID($A167,4,5),'Project splits'!$C$5:$AM$346,BP$22,FALSE),VLOOKUP($A167,'Success Asset Classes'!$B$15:$BD$377,BP$21,FALSE)))</f>
        <v>0</v>
      </c>
      <c r="BQ167" s="230">
        <f>IF($AR167=0,VLOOKUP(MID($A167,4,5),'Project splits'!$C$5:$AM$346,BQ$22,FALSE),IF(ISNA(VLOOKUP($A167,'Success Asset Classes'!$B$15:$BD$377,BQ$21,FALSE)),VLOOKUP(MID($A167,4,5),'Project splits'!$C$5:$AM$346,BQ$22,FALSE),VLOOKUP($A167,'Success Asset Classes'!$B$15:$BD$377,BQ$21,FALSE)))</f>
        <v>0</v>
      </c>
      <c r="BR167" s="230">
        <f>IF($AR167=0,VLOOKUP(MID($A167,4,5),'Project splits'!$C$5:$AM$346,BR$22,FALSE),IF(ISNA(VLOOKUP($A167,'Success Asset Classes'!$B$15:$BD$377,BR$21,FALSE)),VLOOKUP(MID($A167,4,5),'Project splits'!$C$5:$AM$346,BR$22,FALSE),VLOOKUP($A167,'Success Asset Classes'!$B$15:$BD$377,BR$21,FALSE)))</f>
        <v>0</v>
      </c>
      <c r="BS167" s="247">
        <f t="shared" si="59"/>
        <v>1</v>
      </c>
      <c r="BT167" s="249">
        <f>1+IF(ISNA(VLOOKUP($A167,'Project labour content'!$A$7:$D$255,'Project labour content'!$D$1,FALSE)),VLOOKUP($D167,'Project labour content'!$F$6:$G$15,'Project labour content'!$G$1,FALSE),VLOOKUP($A167,'Project labour content'!$A$7:$D$255,'Project labour content'!$D$1,FALSE))*LabEsc22*1</f>
        <v>1.0001302719438034</v>
      </c>
      <c r="BU167" s="249">
        <f>1+IF(ISNA(VLOOKUP($A167,'Project labour content'!$A$7:$D$255,'Project labour content'!$D$1,FALSE)),VLOOKUP($D167,'Project labour content'!$F$6:$G$15,'Project labour content'!$G$1,FALSE),VLOOKUP($A167,'Project labour content'!$A$7:$D$255,'Project labour content'!$D$1,FALSE))*LabEsc23*1</f>
        <v>1.0002611691929371</v>
      </c>
      <c r="BV167" s="249">
        <f>1+IF(ISNA(VLOOKUP($A167,'Project labour content'!$A$7:$D$255,'Project labour content'!$D$1,FALSE)),VLOOKUP($D167,'Project labour content'!$F$6:$G$15,'Project labour content'!$G$1,FALSE),VLOOKUP($A167,'Project labour content'!$A$7:$D$255,'Project labour content'!$D$1,FALSE))*LabEsc24*1</f>
        <v>1.0003844744016208</v>
      </c>
      <c r="BW167" s="249">
        <f>1+IF(ISNA(VLOOKUP($A167,'Project labour content'!$A$7:$D$255,'Project labour content'!$D$1,FALSE)),VLOOKUP($D167,'Project labour content'!$F$6:$G$15,'Project labour content'!$G$1,FALSE),VLOOKUP($A167,'Project labour content'!$A$7:$D$255,'Project labour content'!$D$1,FALSE))*LabEsc25*1</f>
        <v>1.0005496211777849</v>
      </c>
      <c r="BX167" s="249">
        <f>1+IF(ISNA(VLOOKUP($A167,'Project labour content'!$A$7:$D$255,'Project labour content'!$D$1,FALSE)),VLOOKUP($D167,'Project labour content'!$F$6:$G$15,'Project labour content'!$G$1,FALSE),VLOOKUP($A167,'Project labour content'!$A$7:$D$255,'Project labour content'!$D$1,FALSE))*LabEsc26*1</f>
        <v>1.0007296036393407</v>
      </c>
      <c r="BY167" s="249">
        <f>1+IF(ISNA(VLOOKUP($A167,'Project labour content'!$A$7:$D$255,'Project labour content'!$D$1,FALSE)),VLOOKUP($D167,'Project labour content'!$F$6:$G$15,'Project labour content'!$G$1,FALSE),VLOOKUP($A167,'Project labour content'!$A$7:$D$255,'Project labour content'!$D$1,FALSE))*LabEsc27*1</f>
        <v>1.0008410820070677</v>
      </c>
      <c r="BZ167" s="249">
        <f>1+IF(ISNA(VLOOKUP($A167,'Project labour content'!$A$7:$D$255,'Project labour content'!$D$1,FALSE)),VLOOKUP($D167,'Project labour content'!$F$6:$G$15,'Project labour content'!$G$1,FALSE),VLOOKUP($A167,'Project labour content'!$A$7:$D$255,'Project labour content'!$D$1,FALSE))*LabEsc28*1</f>
        <v>1.000925025217966</v>
      </c>
      <c r="CA167" s="249">
        <f>1+IF(ISNA(VLOOKUP($A167,'Project labour content'!$A$7:$D$255,'Project labour content'!$D$1,FALSE)),VLOOKUP($D167,'Project labour content'!$F$6:$G$15,'Project labour content'!$G$1,FALSE),VLOOKUP($A167,'Project labour content'!$A$7:$D$255,'Project labour content'!$D$1,FALSE))*LabEsc29*1</f>
        <v>1.0010597372828156</v>
      </c>
      <c r="CB167" s="250" t="str">
        <f>IF(ISNA(VLOOKUP($A167,'Project labour content'!$A$7:$D$255,'Project labour content'!$D$1,FALSE)),"Category","Project")</f>
        <v>Project</v>
      </c>
      <c r="CD167" s="247" t="str">
        <f t="shared" si="60"/>
        <v>12413</v>
      </c>
      <c r="CE167" s="3"/>
    </row>
    <row r="168" spans="1:83" x14ac:dyDescent="0.15">
      <c r="A168" s="11" t="s">
        <v>886</v>
      </c>
      <c r="B168" s="11" t="str">
        <f>VLOOKUP($A168,'Incurred Real 2022$'!$A$25:$AC$426,'Incurred Real 2022$'!B$1,FALSE)</f>
        <v>Wind Risk Model Development</v>
      </c>
      <c r="C168" s="11" t="str">
        <f>VLOOKUP($A168,'Incurred Real 2022$'!$A$25:$AC$426,'Incurred Real 2022$'!C$1,FALSE)</f>
        <v>ExAnte</v>
      </c>
      <c r="D168" s="11" t="str">
        <f>VLOOKUP($A168,'Incurred Real 2022$'!$A$25:$AC$426,'Incurred Real 2022$'!D$1,FALSE)</f>
        <v>Security/Compliance</v>
      </c>
      <c r="E168" s="11" t="str">
        <f>VLOOKUP($A168,'Incurred Real 2022$'!$A$25:$AC$426,'Incurred Real 2022$'!E$1,FALSE)</f>
        <v>Closed</v>
      </c>
      <c r="F168" s="105" t="str">
        <f>IF(VLOOKUP($A168,'Incurred Real 2022$'!$A$25:$AC$426,'Incurred Real 2022$'!F$1,FALSE)=0,"",VLOOKUP($A168,'Incurred Real 2022$'!$A$25:$AC$426,'Incurred Real 2022$'!F$1,FALSE))</f>
        <v/>
      </c>
      <c r="G168" s="105" t="str">
        <f>IF(VLOOKUP($A168,'Incurred Real 2022$'!$A$25:$AC$426,'Incurred Real 2022$'!G$1,FALSE)=0,"",VLOOKUP($A168,'Incurred Real 2022$'!$A$25:$AC$426,'Incurred Real 2022$'!G$1,FALSE))</f>
        <v/>
      </c>
      <c r="H168" s="105" t="str">
        <f>IF(VLOOKUP($A168,'Incurred Real 2022$'!$A$25:$AC$426,'Incurred Real 2022$'!H$1,FALSE)=0,"",VLOOKUP($A168,'Incurred Real 2022$'!$A$25:$AC$426,'Incurred Real 2022$'!H$1,FALSE))</f>
        <v/>
      </c>
      <c r="I168" s="105" t="str">
        <f>IF(VLOOKUP($A168,'Incurred Real 2022$'!$A$25:$AC$426,'Incurred Real 2022$'!I$1,FALSE)=0,"",VLOOKUP($A168,'Incurred Real 2022$'!$A$25:$AC$426,'Incurred Real 2022$'!I$1,FALSE))</f>
        <v/>
      </c>
      <c r="J168" s="105" t="str">
        <f>IF(VLOOKUP($A168,'Incurred Real 2022$'!$A$25:$AC$426,'Incurred Real 2022$'!J$1,FALSE)=0,"",VLOOKUP($A168,'Incurred Real 2022$'!$A$25:$AC$426,'Incurred Real 2022$'!J$1,FALSE))</f>
        <v/>
      </c>
      <c r="K168" s="105" t="str">
        <f>IF(VLOOKUP($A168,'Incurred Real 2022$'!$A$25:$AC$426,'Incurred Real 2022$'!K$1,FALSE)=0,"",VLOOKUP($A168,'Incurred Real 2022$'!$A$25:$AC$426,'Incurred Real 2022$'!K$1,FALSE))</f>
        <v/>
      </c>
      <c r="L168" s="105" t="str">
        <f>IF(VLOOKUP($A168,'Incurred Real 2022$'!$A$25:$AC$426,'Incurred Real 2022$'!L$1,FALSE)=0,"",VLOOKUP($A168,'Incurred Real 2022$'!$A$25:$AC$426,'Incurred Real 2022$'!L$1,FALSE))</f>
        <v/>
      </c>
      <c r="M168" s="105" t="str">
        <f>IF(VLOOKUP($A168,'Incurred Real 2022$'!$A$25:$AC$426,'Incurred Real 2022$'!M$1,FALSE)=0,"",VLOOKUP($A168,'Incurred Real 2022$'!$A$25:$AC$426,'Incurred Real 2022$'!M$1,FALSE))</f>
        <v/>
      </c>
      <c r="N168" s="105" t="str">
        <f>IF(VLOOKUP($A168,'Incurred Real 2022$'!$A$25:$AC$426,'Incurred Real 2022$'!N$1,FALSE)=0,"",VLOOKUP($A168,'Incurred Real 2022$'!$A$25:$AC$426,'Incurred Real 2022$'!N$1,FALSE))</f>
        <v/>
      </c>
      <c r="O168" s="105" t="str">
        <f>IF(VLOOKUP($A168,'Incurred Real 2022$'!$A$25:$AC$426,'Incurred Real 2022$'!O$1,FALSE)=0,"",VLOOKUP($A168,'Incurred Real 2022$'!$A$25:$AC$426,'Incurred Real 2022$'!O$1,FALSE))</f>
        <v/>
      </c>
      <c r="P168" s="105" t="str">
        <f>IF(VLOOKUP($A168,'Incurred Real 2022$'!$A$25:$AC$426,'Incurred Real 2022$'!P$1,FALSE)=0,"",VLOOKUP($A168,'Incurred Real 2022$'!$A$25:$AC$426,'Incurred Real 2022$'!P$1,FALSE))</f>
        <v/>
      </c>
      <c r="Q168" s="105">
        <f>IF(VLOOKUP($A168,'Incurred Real 2022$'!$A$25:$AC$426,'Incurred Real 2022$'!Q$1,FALSE)=0,"",VLOOKUP($A168,'Incurred Real 2022$'!$A$25:$AC$426,'Incurred Real 2022$'!Q$1,FALSE))</f>
        <v>72701.73</v>
      </c>
      <c r="R168" s="105">
        <f>IF(VLOOKUP($A168,'Incurred Real 2022$'!$A$25:$AC$426,'Incurred Real 2022$'!R$1,FALSE)=0,"",VLOOKUP($A168,'Incurred Real 2022$'!$A$25:$AC$426,'Incurred Real 2022$'!R$1,FALSE))</f>
        <v>1585346.92</v>
      </c>
      <c r="S168" s="105">
        <f>IF(VLOOKUP($A168,'Incurred Real 2022$'!$A$25:$AC$426,'Incurred Real 2022$'!S$1,FALSE)=0,"",VLOOKUP($A168,'Incurred Real 2022$'!$A$25:$AC$426,'Incurred Real 2022$'!S$1,FALSE))</f>
        <v>283244.71000000002</v>
      </c>
      <c r="T168" s="105">
        <f>IF(VLOOKUP($A168,'Incurred Real 2022$'!$A$25:$AC$426,'Incurred Real 2022$'!T$1,FALSE)=0,"",VLOOKUP($A168,'Incurred Real 2022$'!$A$25:$AC$426,'Incurred Real 2022$'!T$1,FALSE))</f>
        <v>24631.360000000001</v>
      </c>
      <c r="U168" s="105">
        <f>IF(VLOOKUP($A168,'Incurred Real 2022$'!$A$25:$AC$426,'Incurred Real 2022$'!U$1,FALSE)=0,"",VLOOKUP($A168,'Incurred Real 2022$'!$A$25:$AC$426,'Incurred Real 2022$'!U$1,FALSE))</f>
        <v>144.56</v>
      </c>
      <c r="V168" s="13" t="str">
        <f>IF(ISTEXT(VLOOKUP($A168,'Incurred Real 2022$'!$A$25:$AC$426,'Incurred Real 2022$'!V$1,FALSE)),"",(VLOOKUP($A168,'Incurred Real 2022$'!$A$25:$AC$426,'Incurred Real 2022$'!V$1,FALSE))*BT168*Incurred_Real!V$15)</f>
        <v/>
      </c>
      <c r="W168" s="13" t="str">
        <f>IF(ISTEXT(VLOOKUP($A168,'Incurred Real 2022$'!$A$25:$AC$426,'Incurred Real 2022$'!W$1,FALSE)),"",(VLOOKUP($A168,'Incurred Real 2022$'!$A$25:$AC$426,'Incurred Real 2022$'!W$1,FALSE))*BU168*Incurred_Real!W$15)</f>
        <v/>
      </c>
      <c r="X168" s="220" t="str">
        <f>IF(ISTEXT(VLOOKUP($A168,'Incurred Real 2022$'!$A$25:$AC$426,'Incurred Real 2022$'!X$1,FALSE)),"",(VLOOKUP($A168,'Incurred Real 2022$'!$A$25:$AC$426,'Incurred Real 2022$'!X$1,FALSE))*BV168*Incurred_Real!X$15)</f>
        <v/>
      </c>
      <c r="Y168" s="217" t="str">
        <f>IF(ISTEXT(VLOOKUP($A168,'Incurred Real 2022$'!$A$25:$AC$426,'Incurred Real 2022$'!Y$1,FALSE)),"",(VLOOKUP($A168,'Incurred Real 2022$'!$A$25:$AC$426,'Incurred Real 2022$'!Y$1,FALSE))*BW168*Incurred_Real!Y$15)</f>
        <v/>
      </c>
      <c r="Z168" s="13" t="str">
        <f>IF(ISTEXT(VLOOKUP($A168,'Incurred Real 2022$'!$A$25:$AC$426,'Incurred Real 2022$'!Z$1,FALSE)),"",(VLOOKUP($A168,'Incurred Real 2022$'!$A$25:$AC$426,'Incurred Real 2022$'!Z$1,FALSE))*BX168*Incurred_Real!Z$15)</f>
        <v/>
      </c>
      <c r="AA168" s="13" t="str">
        <f>IF(ISTEXT(VLOOKUP($A168,'Incurred Real 2022$'!$A$25:$AC$426,'Incurred Real 2022$'!AA$1,FALSE)),"",(VLOOKUP($A168,'Incurred Real 2022$'!$A$25:$AC$426,'Incurred Real 2022$'!AA$1,FALSE))*BY168*Incurred_Real!AA$15)</f>
        <v/>
      </c>
      <c r="AB168" s="13" t="str">
        <f>IF(ISTEXT(VLOOKUP($A168,'Incurred Real 2022$'!$A$25:$AC$426,'Incurred Real 2022$'!AB$1,FALSE)),"",(VLOOKUP($A168,'Incurred Real 2022$'!$A$25:$AC$426,'Incurred Real 2022$'!AB$1,FALSE))*BZ168*Incurred_Real!AB$15)</f>
        <v/>
      </c>
      <c r="AC168" s="13" t="str">
        <f>IF(ISTEXT(VLOOKUP($A168,'Incurred Real 2022$'!$A$25:$AC$426,'Incurred Real 2022$'!AC$1,FALSE)),"",(VLOOKUP($A168,'Incurred Real 2022$'!$A$25:$AC$426,'Incurred Real 2022$'!AC$1,FALSE))*CA168*Incurred_Real!AC$15)</f>
        <v/>
      </c>
      <c r="AD168" s="221">
        <f t="shared" si="55"/>
        <v>1966069.28</v>
      </c>
      <c r="AE168" s="221">
        <f t="shared" si="56"/>
        <v>1966069.28</v>
      </c>
      <c r="AF168" s="239">
        <f t="shared" si="61"/>
        <v>2443284.4534802418</v>
      </c>
      <c r="AG168" s="222">
        <f t="shared" si="57"/>
        <v>1962958.5244328314</v>
      </c>
      <c r="AH168" s="223">
        <f t="shared" si="64"/>
        <v>1.244694894501754</v>
      </c>
      <c r="AI168" s="224">
        <f t="shared" si="58"/>
        <v>2021</v>
      </c>
      <c r="AJ168" s="225">
        <f>VLOOKUP($A168,Project_Commissioning!$C$4:$H$355,Project_Commissioning!F$1,FALSE)</f>
        <v>43599</v>
      </c>
      <c r="AK168" s="226">
        <f>VLOOKUP($A168,Project_Commissioning!$C$4:$H$355,Project_Commissioning!G$1,FALSE)</f>
        <v>2019</v>
      </c>
      <c r="AL168" s="225" t="str">
        <f>IF(VLOOKUP($A168,Project_Commissioning!$C$4:$H$355,Project_Commissioning!H$1,FALSE)=0,"",VLOOKUP($A168,Project_Commissioning!$C$4:$H$355,Project_Commissioning!H$1,FALSE))</f>
        <v/>
      </c>
      <c r="AM168" s="237">
        <f t="shared" si="62"/>
        <v>2170072.5247699651</v>
      </c>
      <c r="AN168" s="221" cm="1">
        <f t="array" ref="AN168">IF(ROUND(AE168,0)=0,0,LOOKUP(2,1/(F168:AC168&lt;&gt;""),F168:AC168))</f>
        <v>144.56</v>
      </c>
      <c r="AO168" s="221">
        <f t="shared" si="63"/>
        <v>0</v>
      </c>
      <c r="AP168" s="79"/>
      <c r="AQ168" s="20"/>
      <c r="AR168" s="245">
        <f>IF(ISNA(VLOOKUP($A168,'Success Asset Classes'!$B$15:$AA$114,'Success Asset Classes'!$AA$1,FALSE)),0,VLOOKUP($A168,'Success Asset Classes'!$B$15:$AA$114,'Success Asset Classes'!$AA$1,FALSE))</f>
        <v>0</v>
      </c>
      <c r="AS168" s="230">
        <f>IF($AR168=0,VLOOKUP(MID($A168,4,5),'Project splits'!$C$5:$AM$346,AS$22,FALSE),IF(ISNA(VLOOKUP($A168,'Success Asset Classes'!$B$15:$BD$377,AS$21,FALSE)),VLOOKUP(MID($A168,4,5),'Project splits'!$C$5:$AM$346,AS$22,FALSE),VLOOKUP($A168,'Success Asset Classes'!$B$15:$BD$377,AS$21,FALSE)))</f>
        <v>0</v>
      </c>
      <c r="AT168" s="230">
        <f>IF($AR168=0,VLOOKUP(MID($A168,4,5),'Project splits'!$C$5:$AM$346,AT$22,FALSE),IF(ISNA(VLOOKUP($A168,'Success Asset Classes'!$B$15:$BD$377,AT$21,FALSE)),VLOOKUP(MID($A168,4,5),'Project splits'!$C$5:$AM$346,AT$22,FALSE),VLOOKUP($A168,'Success Asset Classes'!$B$15:$BD$377,AT$21,FALSE)))</f>
        <v>0</v>
      </c>
      <c r="AU168" s="230">
        <f>IF($AR168=0,VLOOKUP(MID($A168,4,5),'Project splits'!$C$5:$AM$346,AU$22,FALSE),IF(ISNA(VLOOKUP($A168,'Success Asset Classes'!$B$15:$BD$377,AU$21,FALSE)),VLOOKUP(MID($A168,4,5),'Project splits'!$C$5:$AM$346,AU$22,FALSE),VLOOKUP($A168,'Success Asset Classes'!$B$15:$BD$377,AU$21,FALSE)))</f>
        <v>0</v>
      </c>
      <c r="AV168" s="230">
        <f>IF($AR168=0,VLOOKUP(MID($A168,4,5),'Project splits'!$C$5:$AM$346,AV$22,FALSE),IF(ISNA(VLOOKUP($A168,'Success Asset Classes'!$B$15:$BD$377,AV$21,FALSE)),VLOOKUP(MID($A168,4,5),'Project splits'!$C$5:$AM$346,AV$22,FALSE),VLOOKUP($A168,'Success Asset Classes'!$B$15:$BD$377,AV$21,FALSE)))</f>
        <v>1</v>
      </c>
      <c r="AW168" s="230">
        <f>IF($AR168=0,VLOOKUP(MID($A168,4,5),'Project splits'!$C$5:$AM$346,AW$22,FALSE),IF(ISNA(VLOOKUP($A168,'Success Asset Classes'!$B$15:$BD$377,AW$21,FALSE)),VLOOKUP(MID($A168,4,5),'Project splits'!$C$5:$AM$346,AW$22,FALSE),VLOOKUP($A168,'Success Asset Classes'!$B$15:$BD$377,AW$21,FALSE)))</f>
        <v>0</v>
      </c>
      <c r="AX168" s="230">
        <f>IF($AR168=0,VLOOKUP(MID($A168,4,5),'Project splits'!$C$5:$AM$346,AX$22,FALSE),IF(ISNA(VLOOKUP($A168,'Success Asset Classes'!$B$15:$BD$377,AX$21,FALSE)),VLOOKUP(MID($A168,4,5),'Project splits'!$C$5:$AM$346,AX$22,FALSE),VLOOKUP($A168,'Success Asset Classes'!$B$15:$BD$377,AX$21,FALSE)))</f>
        <v>0</v>
      </c>
      <c r="AY168" s="230">
        <f>IF($AR168=0,VLOOKUP(MID($A168,4,5),'Project splits'!$C$5:$AM$346,AY$22,FALSE),IF(ISNA(VLOOKUP($A168,'Success Asset Classes'!$B$15:$BD$377,AY$21,FALSE)),VLOOKUP(MID($A168,4,5),'Project splits'!$C$5:$AM$346,AY$22,FALSE),VLOOKUP($A168,'Success Asset Classes'!$B$15:$BD$377,AY$21,FALSE)))</f>
        <v>0</v>
      </c>
      <c r="AZ168" s="230">
        <f>IF($AR168=0,VLOOKUP(MID($A168,4,5),'Project splits'!$C$5:$AM$346,AZ$22,FALSE),IF(ISNA(VLOOKUP($A168,'Success Asset Classes'!$B$15:$BD$377,AZ$21,FALSE)),VLOOKUP(MID($A168,4,5),'Project splits'!$C$5:$AM$346,AZ$22,FALSE),VLOOKUP($A168,'Success Asset Classes'!$B$15:$BD$377,AZ$21,FALSE)))</f>
        <v>0</v>
      </c>
      <c r="BA168" s="230">
        <f>IF($AR168=0,VLOOKUP(MID($A168,4,5),'Project splits'!$C$5:$AM$346,BA$22,FALSE),IF(ISNA(VLOOKUP($A168,'Success Asset Classes'!$B$15:$BD$377,BA$21,FALSE)),VLOOKUP(MID($A168,4,5),'Project splits'!$C$5:$AM$346,BA$22,FALSE),VLOOKUP($A168,'Success Asset Classes'!$B$15:$BD$377,BA$21,FALSE)))</f>
        <v>0</v>
      </c>
      <c r="BB168" s="230">
        <f>IF($AR168=0,VLOOKUP(MID($A168,4,5),'Project splits'!$C$5:$AM$346,BB$22,FALSE),IF(ISNA(VLOOKUP($A168,'Success Asset Classes'!$B$15:$BD$377,BB$21,FALSE)),VLOOKUP(MID($A168,4,5),'Project splits'!$C$5:$AM$346,BB$22,FALSE),VLOOKUP($A168,'Success Asset Classes'!$B$15:$BD$377,BB$21,FALSE)))</f>
        <v>0</v>
      </c>
      <c r="BC168" s="230">
        <f>IF($AR168=0,VLOOKUP(MID($A168,4,5),'Project splits'!$C$5:$AM$346,BC$22,FALSE),IF(ISNA(VLOOKUP($A168,'Success Asset Classes'!$B$15:$BD$377,BC$21,FALSE)),VLOOKUP(MID($A168,4,5),'Project splits'!$C$5:$AM$346,BC$22,FALSE),VLOOKUP($A168,'Success Asset Classes'!$B$15:$BD$377,BC$21,FALSE)))</f>
        <v>0</v>
      </c>
      <c r="BD168" s="230">
        <f>IF($AR168=0,VLOOKUP(MID($A168,4,5),'Project splits'!$C$5:$AM$346,BD$22,FALSE),IF(ISNA(VLOOKUP($A168,'Success Asset Classes'!$B$15:$BD$377,BD$21,FALSE)),VLOOKUP(MID($A168,4,5),'Project splits'!$C$5:$AM$346,BD$22,FALSE),VLOOKUP($A168,'Success Asset Classes'!$B$15:$BD$377,BD$21,FALSE)))</f>
        <v>0</v>
      </c>
      <c r="BE168" s="230">
        <f>IF($AR168=0,VLOOKUP(MID($A168,4,5),'Project splits'!$C$5:$AM$346,BE$22,FALSE),IF(ISNA(VLOOKUP($A168,'Success Asset Classes'!$B$15:$BD$377,BE$21,FALSE)),VLOOKUP(MID($A168,4,5),'Project splits'!$C$5:$AM$346,BE$22,FALSE),VLOOKUP($A168,'Success Asset Classes'!$B$15:$BD$377,BE$21,FALSE)))</f>
        <v>0</v>
      </c>
      <c r="BF168" s="230">
        <f>IF($AR168=0,VLOOKUP(MID($A168,4,5),'Project splits'!$C$5:$AM$346,BF$22,FALSE),IF(ISNA(VLOOKUP($A168,'Success Asset Classes'!$B$15:$BD$377,BF$21,FALSE)),VLOOKUP(MID($A168,4,5),'Project splits'!$C$5:$AM$346,BF$22,FALSE),VLOOKUP($A168,'Success Asset Classes'!$B$15:$BD$377,BF$21,FALSE)))</f>
        <v>0</v>
      </c>
      <c r="BG168" s="230">
        <f>IF($AR168=0,VLOOKUP(MID($A168,4,5),'Project splits'!$C$5:$AM$346,BG$22,FALSE),IF(ISNA(VLOOKUP($A168,'Success Asset Classes'!$B$15:$BD$377,BG$21,FALSE)),VLOOKUP(MID($A168,4,5),'Project splits'!$C$5:$AM$346,BG$22,FALSE),VLOOKUP($A168,'Success Asset Classes'!$B$15:$BD$377,BG$21,FALSE)))</f>
        <v>0</v>
      </c>
      <c r="BH168" s="230">
        <f>IF($AR168=0,VLOOKUP(MID($A168,4,5),'Project splits'!$C$5:$AM$346,BH$22,FALSE),IF(ISNA(VLOOKUP($A168,'Success Asset Classes'!$B$15:$BD$377,BH$21,FALSE)),VLOOKUP(MID($A168,4,5),'Project splits'!$C$5:$AM$346,BH$22,FALSE),VLOOKUP($A168,'Success Asset Classes'!$B$15:$BD$377,BH$21,FALSE)))</f>
        <v>0</v>
      </c>
      <c r="BI168" s="230">
        <f>IF($AR168=0,VLOOKUP(MID($A168,4,5),'Project splits'!$C$5:$AM$346,BI$22,FALSE),IF(ISNA(VLOOKUP($A168,'Success Asset Classes'!$B$15:$BD$377,BI$21,FALSE)),VLOOKUP(MID($A168,4,5),'Project splits'!$C$5:$AM$346,BI$22,FALSE),VLOOKUP($A168,'Success Asset Classes'!$B$15:$BD$377,BI$21,FALSE)))</f>
        <v>0</v>
      </c>
      <c r="BJ168" s="230">
        <f>IF($AR168=0,VLOOKUP(MID($A168,4,5),'Project splits'!$C$5:$AM$346,BJ$22,FALSE),IF(ISNA(VLOOKUP($A168,'Success Asset Classes'!$B$15:$BD$377,BJ$21,FALSE)),VLOOKUP(MID($A168,4,5),'Project splits'!$C$5:$AM$346,BJ$22,FALSE),VLOOKUP($A168,'Success Asset Classes'!$B$15:$BD$377,BJ$21,FALSE)))</f>
        <v>0</v>
      </c>
      <c r="BK168" s="230">
        <f>IF($AR168=0,VLOOKUP(MID($A168,4,5),'Project splits'!$C$5:$AM$346,BK$22,FALSE),IF(ISNA(VLOOKUP($A168,'Success Asset Classes'!$B$15:$BD$377,BK$21,FALSE)),VLOOKUP(MID($A168,4,5),'Project splits'!$C$5:$AM$346,BK$22,FALSE),VLOOKUP($A168,'Success Asset Classes'!$B$15:$BD$377,BK$21,FALSE)))</f>
        <v>0</v>
      </c>
      <c r="BL168" s="230">
        <f>IF($AR168=0,VLOOKUP(MID($A168,4,5),'Project splits'!$C$5:$AM$346,BL$22,FALSE),IF(ISNA(VLOOKUP($A168,'Success Asset Classes'!$B$15:$BD$377,BL$21,FALSE)),VLOOKUP(MID($A168,4,5),'Project splits'!$C$5:$AM$346,BL$22,FALSE),VLOOKUP($A168,'Success Asset Classes'!$B$15:$BD$377,BL$21,FALSE)))</f>
        <v>0</v>
      </c>
      <c r="BM168" s="230">
        <f>IF($AR168=0,VLOOKUP(MID($A168,4,5),'Project splits'!$C$5:$AM$346,BM$22,FALSE),IF(ISNA(VLOOKUP($A168,'Success Asset Classes'!$B$15:$BD$377,BM$21,FALSE)),VLOOKUP(MID($A168,4,5),'Project splits'!$C$5:$AM$346,BM$22,FALSE),VLOOKUP($A168,'Success Asset Classes'!$B$15:$BD$377,BM$21,FALSE)))</f>
        <v>0</v>
      </c>
      <c r="BN168" s="230">
        <f>IF($AR168=0,VLOOKUP(MID($A168,4,5),'Project splits'!$C$5:$AM$346,BN$22,FALSE),IF(ISNA(VLOOKUP($A168,'Success Asset Classes'!$B$15:$BD$377,BN$21,FALSE)),VLOOKUP(MID($A168,4,5),'Project splits'!$C$5:$AM$346,BN$22,FALSE),VLOOKUP($A168,'Success Asset Classes'!$B$15:$BD$377,BN$21,FALSE)))</f>
        <v>0</v>
      </c>
      <c r="BO168" s="230">
        <f>IF($AR168=0,VLOOKUP(MID($A168,4,5),'Project splits'!$C$5:$AM$346,BO$22,FALSE),IF(ISNA(VLOOKUP($A168,'Success Asset Classes'!$B$15:$BD$377,BO$21,FALSE)),VLOOKUP(MID($A168,4,5),'Project splits'!$C$5:$AM$346,BO$22,FALSE),VLOOKUP($A168,'Success Asset Classes'!$B$15:$BD$377,BO$21,FALSE)))</f>
        <v>0</v>
      </c>
      <c r="BP168" s="230">
        <f>IF($AR168=0,VLOOKUP(MID($A168,4,5),'Project splits'!$C$5:$AM$346,BP$22,FALSE),IF(ISNA(VLOOKUP($A168,'Success Asset Classes'!$B$15:$BD$377,BP$21,FALSE)),VLOOKUP(MID($A168,4,5),'Project splits'!$C$5:$AM$346,BP$22,FALSE),VLOOKUP($A168,'Success Asset Classes'!$B$15:$BD$377,BP$21,FALSE)))</f>
        <v>0</v>
      </c>
      <c r="BQ168" s="230">
        <f>IF($AR168=0,VLOOKUP(MID($A168,4,5),'Project splits'!$C$5:$AM$346,BQ$22,FALSE),IF(ISNA(VLOOKUP($A168,'Success Asset Classes'!$B$15:$BD$377,BQ$21,FALSE)),VLOOKUP(MID($A168,4,5),'Project splits'!$C$5:$AM$346,BQ$22,FALSE),VLOOKUP($A168,'Success Asset Classes'!$B$15:$BD$377,BQ$21,FALSE)))</f>
        <v>0</v>
      </c>
      <c r="BR168" s="230">
        <f>IF($AR168=0,VLOOKUP(MID($A168,4,5),'Project splits'!$C$5:$AM$346,BR$22,FALSE),IF(ISNA(VLOOKUP($A168,'Success Asset Classes'!$B$15:$BD$377,BR$21,FALSE)),VLOOKUP(MID($A168,4,5),'Project splits'!$C$5:$AM$346,BR$22,FALSE),VLOOKUP($A168,'Success Asset Classes'!$B$15:$BD$377,BR$21,FALSE)))</f>
        <v>0</v>
      </c>
      <c r="BS168" s="247">
        <f t="shared" si="59"/>
        <v>1</v>
      </c>
      <c r="BT168" s="249">
        <f>1+IF(ISNA(VLOOKUP($A168,'Project labour content'!$A$7:$D$255,'Project labour content'!$D$1,FALSE)),VLOOKUP($D168,'Project labour content'!$F$6:$G$15,'Project labour content'!$G$1,FALSE),VLOOKUP($A168,'Project labour content'!$A$7:$D$255,'Project labour content'!$D$1,FALSE))*LabEsc22*1</f>
        <v>1.0005859102087626</v>
      </c>
      <c r="BU168" s="249">
        <f>1+IF(ISNA(VLOOKUP($A168,'Project labour content'!$A$7:$D$255,'Project labour content'!$D$1,FALSE)),VLOOKUP($D168,'Project labour content'!$F$6:$G$15,'Project labour content'!$G$1,FALSE),VLOOKUP($A168,'Project labour content'!$A$7:$D$255,'Project labour content'!$D$1,FALSE))*LabEsc23*1</f>
        <v>1.0011746327865272</v>
      </c>
      <c r="BV168" s="249">
        <f>1+IF(ISNA(VLOOKUP($A168,'Project labour content'!$A$7:$D$255,'Project labour content'!$D$1,FALSE)),VLOOKUP($D168,'Project labour content'!$F$6:$G$15,'Project labour content'!$G$1,FALSE),VLOOKUP($A168,'Project labour content'!$A$7:$D$255,'Project labour content'!$D$1,FALSE))*LabEsc24*1</f>
        <v>1.0017292094547814</v>
      </c>
      <c r="BW168" s="249">
        <f>1+IF(ISNA(VLOOKUP($A168,'Project labour content'!$A$7:$D$255,'Project labour content'!$D$1,FALSE)),VLOOKUP($D168,'Project labour content'!$F$6:$G$15,'Project labour content'!$G$1,FALSE),VLOOKUP($A168,'Project labour content'!$A$7:$D$255,'Project labour content'!$D$1,FALSE))*LabEsc25*1</f>
        <v>1.0024719724724633</v>
      </c>
      <c r="BX168" s="249">
        <f>1+IF(ISNA(VLOOKUP($A168,'Project labour content'!$A$7:$D$255,'Project labour content'!$D$1,FALSE)),VLOOKUP($D168,'Project labour content'!$F$6:$G$15,'Project labour content'!$G$1,FALSE),VLOOKUP($A168,'Project labour content'!$A$7:$D$255,'Project labour content'!$D$1,FALSE))*LabEsc26*1</f>
        <v>1.0032814603679003</v>
      </c>
      <c r="BY168" s="249">
        <f>1+IF(ISNA(VLOOKUP($A168,'Project labour content'!$A$7:$D$255,'Project labour content'!$D$1,FALSE)),VLOOKUP($D168,'Project labour content'!$F$6:$G$15,'Project labour content'!$G$1,FALSE),VLOOKUP($A168,'Project labour content'!$A$7:$D$255,'Project labour content'!$D$1,FALSE))*LabEsc27*1</f>
        <v>1.0037828447166741</v>
      </c>
      <c r="BZ168" s="249">
        <f>1+IF(ISNA(VLOOKUP($A168,'Project labour content'!$A$7:$D$255,'Project labour content'!$D$1,FALSE)),VLOOKUP($D168,'Project labour content'!$F$6:$G$15,'Project labour content'!$G$1,FALSE),VLOOKUP($A168,'Project labour content'!$A$7:$D$255,'Project labour content'!$D$1,FALSE))*LabEsc28*1</f>
        <v>1.0041603871313007</v>
      </c>
      <c r="CA168" s="249">
        <f>1+IF(ISNA(VLOOKUP($A168,'Project labour content'!$A$7:$D$255,'Project labour content'!$D$1,FALSE)),VLOOKUP($D168,'Project labour content'!$F$6:$G$15,'Project labour content'!$G$1,FALSE),VLOOKUP($A168,'Project labour content'!$A$7:$D$255,'Project labour content'!$D$1,FALSE))*LabEsc29*1</f>
        <v>1.0047662671982935</v>
      </c>
      <c r="CB168" s="250" t="str">
        <f>IF(ISNA(VLOOKUP($A168,'Project labour content'!$A$7:$D$255,'Project labour content'!$D$1,FALSE)),"Category","Project")</f>
        <v>Category</v>
      </c>
      <c r="CD168" s="247" t="str">
        <f t="shared" si="60"/>
        <v>14004</v>
      </c>
      <c r="CE168" s="3"/>
    </row>
    <row r="169" spans="1:83" x14ac:dyDescent="0.15">
      <c r="A169" s="11" t="s">
        <v>248</v>
      </c>
      <c r="B169" s="11" t="str">
        <f>VLOOKUP($A169,'Incurred Real 2022$'!$A$25:$AC$426,'Incurred Real 2022$'!B$1,FALSE)</f>
        <v>Automated IED configuration management</v>
      </c>
      <c r="C169" s="11" t="str">
        <f>VLOOKUP($A169,'Incurred Real 2022$'!$A$25:$AC$426,'Incurred Real 2022$'!C$1,FALSE)</f>
        <v>ExAnte</v>
      </c>
      <c r="D169" s="11" t="str">
        <f>VLOOKUP($A169,'Incurred Real 2022$'!$A$25:$AC$426,'Incurred Real 2022$'!D$1,FALSE)</f>
        <v>Information Technology</v>
      </c>
      <c r="E169" s="11" t="str">
        <f>VLOOKUP($A169,'Incurred Real 2022$'!$A$25:$AC$426,'Incurred Real 2022$'!E$1,FALSE)</f>
        <v>Closed</v>
      </c>
      <c r="F169" s="105" t="str">
        <f>IF(VLOOKUP($A169,'Incurred Real 2022$'!$A$25:$AC$426,'Incurred Real 2022$'!F$1,FALSE)=0,"",VLOOKUP($A169,'Incurred Real 2022$'!$A$25:$AC$426,'Incurred Real 2022$'!F$1,FALSE))</f>
        <v/>
      </c>
      <c r="G169" s="105" t="str">
        <f>IF(VLOOKUP($A169,'Incurred Real 2022$'!$A$25:$AC$426,'Incurred Real 2022$'!G$1,FALSE)=0,"",VLOOKUP($A169,'Incurred Real 2022$'!$A$25:$AC$426,'Incurred Real 2022$'!G$1,FALSE))</f>
        <v/>
      </c>
      <c r="H169" s="105" t="str">
        <f>IF(VLOOKUP($A169,'Incurred Real 2022$'!$A$25:$AC$426,'Incurred Real 2022$'!H$1,FALSE)=0,"",VLOOKUP($A169,'Incurred Real 2022$'!$A$25:$AC$426,'Incurred Real 2022$'!H$1,FALSE))</f>
        <v/>
      </c>
      <c r="I169" s="105" t="str">
        <f>IF(VLOOKUP($A169,'Incurred Real 2022$'!$A$25:$AC$426,'Incurred Real 2022$'!I$1,FALSE)=0,"",VLOOKUP($A169,'Incurred Real 2022$'!$A$25:$AC$426,'Incurred Real 2022$'!I$1,FALSE))</f>
        <v/>
      </c>
      <c r="J169" s="105" t="str">
        <f>IF(VLOOKUP($A169,'Incurred Real 2022$'!$A$25:$AC$426,'Incurred Real 2022$'!J$1,FALSE)=0,"",VLOOKUP($A169,'Incurred Real 2022$'!$A$25:$AC$426,'Incurred Real 2022$'!J$1,FALSE))</f>
        <v/>
      </c>
      <c r="K169" s="105" t="str">
        <f>IF(VLOOKUP($A169,'Incurred Real 2022$'!$A$25:$AC$426,'Incurred Real 2022$'!K$1,FALSE)=0,"",VLOOKUP($A169,'Incurred Real 2022$'!$A$25:$AC$426,'Incurred Real 2022$'!K$1,FALSE))</f>
        <v/>
      </c>
      <c r="L169" s="105" t="str">
        <f>IF(VLOOKUP($A169,'Incurred Real 2022$'!$A$25:$AC$426,'Incurred Real 2022$'!L$1,FALSE)=0,"",VLOOKUP($A169,'Incurred Real 2022$'!$A$25:$AC$426,'Incurred Real 2022$'!L$1,FALSE))</f>
        <v/>
      </c>
      <c r="M169" s="105" t="str">
        <f>IF(VLOOKUP($A169,'Incurred Real 2022$'!$A$25:$AC$426,'Incurred Real 2022$'!M$1,FALSE)=0,"",VLOOKUP($A169,'Incurred Real 2022$'!$A$25:$AC$426,'Incurred Real 2022$'!M$1,FALSE))</f>
        <v/>
      </c>
      <c r="N169" s="105" t="str">
        <f>IF(VLOOKUP($A169,'Incurred Real 2022$'!$A$25:$AC$426,'Incurred Real 2022$'!N$1,FALSE)=0,"",VLOOKUP($A169,'Incurred Real 2022$'!$A$25:$AC$426,'Incurred Real 2022$'!N$1,FALSE))</f>
        <v/>
      </c>
      <c r="O169" s="105" t="str">
        <f>IF(VLOOKUP($A169,'Incurred Real 2022$'!$A$25:$AC$426,'Incurred Real 2022$'!O$1,FALSE)=0,"",VLOOKUP($A169,'Incurred Real 2022$'!$A$25:$AC$426,'Incurred Real 2022$'!O$1,FALSE))</f>
        <v/>
      </c>
      <c r="P169" s="105" t="str">
        <f>IF(VLOOKUP($A169,'Incurred Real 2022$'!$A$25:$AC$426,'Incurred Real 2022$'!P$1,FALSE)=0,"",VLOOKUP($A169,'Incurred Real 2022$'!$A$25:$AC$426,'Incurred Real 2022$'!P$1,FALSE))</f>
        <v/>
      </c>
      <c r="Q169" s="105" t="str">
        <f>IF(VLOOKUP($A169,'Incurred Real 2022$'!$A$25:$AC$426,'Incurred Real 2022$'!Q$1,FALSE)=0,"",VLOOKUP($A169,'Incurred Real 2022$'!$A$25:$AC$426,'Incurred Real 2022$'!Q$1,FALSE))</f>
        <v/>
      </c>
      <c r="R169" s="105" t="str">
        <f>IF(VLOOKUP($A169,'Incurred Real 2022$'!$A$25:$AC$426,'Incurred Real 2022$'!R$1,FALSE)=0,"",VLOOKUP($A169,'Incurred Real 2022$'!$A$25:$AC$426,'Incurred Real 2022$'!R$1,FALSE))</f>
        <v/>
      </c>
      <c r="S169" s="105">
        <f>IF(VLOOKUP($A169,'Incurred Real 2022$'!$A$25:$AC$426,'Incurred Real 2022$'!S$1,FALSE)=0,"",VLOOKUP($A169,'Incurred Real 2022$'!$A$25:$AC$426,'Incurred Real 2022$'!S$1,FALSE))</f>
        <v>86853.89</v>
      </c>
      <c r="T169" s="105">
        <f>IF(VLOOKUP($A169,'Incurred Real 2022$'!$A$25:$AC$426,'Incurred Real 2022$'!T$1,FALSE)=0,"",VLOOKUP($A169,'Incurred Real 2022$'!$A$25:$AC$426,'Incurred Real 2022$'!T$1,FALSE))</f>
        <v>21146.25</v>
      </c>
      <c r="U169" s="105" t="str">
        <f>IF(VLOOKUP($A169,'Incurred Real 2022$'!$A$25:$AC$426,'Incurred Real 2022$'!U$1,FALSE)=0,"",VLOOKUP($A169,'Incurred Real 2022$'!$A$25:$AC$426,'Incurred Real 2022$'!U$1,FALSE))</f>
        <v/>
      </c>
      <c r="V169" s="13" t="str">
        <f>IF(ISTEXT(VLOOKUP($A169,'Incurred Real 2022$'!$A$25:$AC$426,'Incurred Real 2022$'!V$1,FALSE)),"",(VLOOKUP($A169,'Incurred Real 2022$'!$A$25:$AC$426,'Incurred Real 2022$'!V$1,FALSE))*BT169*Incurred_Real!V$15)</f>
        <v/>
      </c>
      <c r="W169" s="13" t="str">
        <f>IF(ISTEXT(VLOOKUP($A169,'Incurred Real 2022$'!$A$25:$AC$426,'Incurred Real 2022$'!W$1,FALSE)),"",(VLOOKUP($A169,'Incurred Real 2022$'!$A$25:$AC$426,'Incurred Real 2022$'!W$1,FALSE))*BU169*Incurred_Real!W$15)</f>
        <v/>
      </c>
      <c r="X169" s="220" t="str">
        <f>IF(ISTEXT(VLOOKUP($A169,'Incurred Real 2022$'!$A$25:$AC$426,'Incurred Real 2022$'!X$1,FALSE)),"",(VLOOKUP($A169,'Incurred Real 2022$'!$A$25:$AC$426,'Incurred Real 2022$'!X$1,FALSE))*BV169*Incurred_Real!X$15)</f>
        <v/>
      </c>
      <c r="Y169" s="217" t="str">
        <f>IF(ISTEXT(VLOOKUP($A169,'Incurred Real 2022$'!$A$25:$AC$426,'Incurred Real 2022$'!Y$1,FALSE)),"",(VLOOKUP($A169,'Incurred Real 2022$'!$A$25:$AC$426,'Incurred Real 2022$'!Y$1,FALSE))*BW169*Incurred_Real!Y$15)</f>
        <v/>
      </c>
      <c r="Z169" s="13" t="str">
        <f>IF(ISTEXT(VLOOKUP($A169,'Incurred Real 2022$'!$A$25:$AC$426,'Incurred Real 2022$'!Z$1,FALSE)),"",(VLOOKUP($A169,'Incurred Real 2022$'!$A$25:$AC$426,'Incurred Real 2022$'!Z$1,FALSE))*BX169*Incurred_Real!Z$15)</f>
        <v/>
      </c>
      <c r="AA169" s="13" t="str">
        <f>IF(ISTEXT(VLOOKUP($A169,'Incurred Real 2022$'!$A$25:$AC$426,'Incurred Real 2022$'!AA$1,FALSE)),"",(VLOOKUP($A169,'Incurred Real 2022$'!$A$25:$AC$426,'Incurred Real 2022$'!AA$1,FALSE))*BY169*Incurred_Real!AA$15)</f>
        <v/>
      </c>
      <c r="AB169" s="13" t="str">
        <f>IF(ISTEXT(VLOOKUP($A169,'Incurred Real 2022$'!$A$25:$AC$426,'Incurred Real 2022$'!AB$1,FALSE)),"",(VLOOKUP($A169,'Incurred Real 2022$'!$A$25:$AC$426,'Incurred Real 2022$'!AB$1,FALSE))*BZ169*Incurred_Real!AB$15)</f>
        <v/>
      </c>
      <c r="AC169" s="13" t="str">
        <f>IF(ISTEXT(VLOOKUP($A169,'Incurred Real 2022$'!$A$25:$AC$426,'Incurred Real 2022$'!AC$1,FALSE)),"",(VLOOKUP($A169,'Incurred Real 2022$'!$A$25:$AC$426,'Incurred Real 2022$'!AC$1,FALSE))*CA169*Incurred_Real!AC$15)</f>
        <v/>
      </c>
      <c r="AD169" s="221">
        <f t="shared" si="55"/>
        <v>108000.14</v>
      </c>
      <c r="AE169" s="221">
        <f t="shared" si="56"/>
        <v>108000.14</v>
      </c>
      <c r="AF169" s="239">
        <f t="shared" si="61"/>
        <v>132190.57317398919</v>
      </c>
      <c r="AG169" s="222">
        <f t="shared" si="57"/>
        <v>109598.67785276075</v>
      </c>
      <c r="AH169" s="223">
        <f t="shared" si="64"/>
        <v>1.2061329184242469</v>
      </c>
      <c r="AI169" s="224">
        <f t="shared" si="58"/>
        <v>2020</v>
      </c>
      <c r="AJ169" s="225" t="str">
        <f>VLOOKUP($A169,Project_Commissioning!$C$4:$H$355,Project_Commissioning!F$1,FALSE)</f>
        <v/>
      </c>
      <c r="AK169" s="226">
        <f>VLOOKUP($A169,Project_Commissioning!$C$4:$H$355,Project_Commissioning!G$1,FALSE)</f>
        <v>2020</v>
      </c>
      <c r="AL169" s="225" t="str">
        <f>IF(VLOOKUP($A169,Project_Commissioning!$C$4:$H$355,Project_Commissioning!H$1,FALSE)=0,"",VLOOKUP($A169,Project_Commissioning!$C$4:$H$355,Project_Commissioning!H$1,FALSE))</f>
        <v/>
      </c>
      <c r="AM169" s="237">
        <f t="shared" si="62"/>
        <v>117408.81438092745</v>
      </c>
      <c r="AN169" s="221" cm="1">
        <f t="array" ref="AN169">IF(ROUND(AE169,0)=0,0,LOOKUP(2,1/(F169:AC169&lt;&gt;""),F169:AC169))</f>
        <v>21146.25</v>
      </c>
      <c r="AO169" s="221">
        <f t="shared" si="63"/>
        <v>0</v>
      </c>
      <c r="AP169" s="79"/>
      <c r="AQ169" s="20"/>
      <c r="AR169" s="245">
        <f>IF(ISNA(VLOOKUP($A169,'Success Asset Classes'!$B$15:$AA$114,'Success Asset Classes'!$AA$1,FALSE)),0,VLOOKUP($A169,'Success Asset Classes'!$B$15:$AA$114,'Success Asset Classes'!$AA$1,FALSE))</f>
        <v>0</v>
      </c>
      <c r="AS169" s="230">
        <f>IF($AR169=0,VLOOKUP(MID($A169,4,5),'Project splits'!$C$5:$AM$346,AS$22,FALSE),IF(ISNA(VLOOKUP($A169,'Success Asset Classes'!$B$15:$BD$377,AS$21,FALSE)),VLOOKUP(MID($A169,4,5),'Project splits'!$C$5:$AM$346,AS$22,FALSE),VLOOKUP($A169,'Success Asset Classes'!$B$15:$BD$377,AS$21,FALSE)))</f>
        <v>0</v>
      </c>
      <c r="AT169" s="230">
        <f>IF($AR169=0,VLOOKUP(MID($A169,4,5),'Project splits'!$C$5:$AM$346,AT$22,FALSE),IF(ISNA(VLOOKUP($A169,'Success Asset Classes'!$B$15:$BD$377,AT$21,FALSE)),VLOOKUP(MID($A169,4,5),'Project splits'!$C$5:$AM$346,AT$22,FALSE),VLOOKUP($A169,'Success Asset Classes'!$B$15:$BD$377,AT$21,FALSE)))</f>
        <v>0</v>
      </c>
      <c r="AU169" s="230">
        <f>IF($AR169=0,VLOOKUP(MID($A169,4,5),'Project splits'!$C$5:$AM$346,AU$22,FALSE),IF(ISNA(VLOOKUP($A169,'Success Asset Classes'!$B$15:$BD$377,AU$21,FALSE)),VLOOKUP(MID($A169,4,5),'Project splits'!$C$5:$AM$346,AU$22,FALSE),VLOOKUP($A169,'Success Asset Classes'!$B$15:$BD$377,AU$21,FALSE)))</f>
        <v>0</v>
      </c>
      <c r="AV169" s="230">
        <f>IF($AR169=0,VLOOKUP(MID($A169,4,5),'Project splits'!$C$5:$AM$346,AV$22,FALSE),IF(ISNA(VLOOKUP($A169,'Success Asset Classes'!$B$15:$BD$377,AV$21,FALSE)),VLOOKUP(MID($A169,4,5),'Project splits'!$C$5:$AM$346,AV$22,FALSE),VLOOKUP($A169,'Success Asset Classes'!$B$15:$BD$377,AV$21,FALSE)))</f>
        <v>1</v>
      </c>
      <c r="AW169" s="230">
        <f>IF($AR169=0,VLOOKUP(MID($A169,4,5),'Project splits'!$C$5:$AM$346,AW$22,FALSE),IF(ISNA(VLOOKUP($A169,'Success Asset Classes'!$B$15:$BD$377,AW$21,FALSE)),VLOOKUP(MID($A169,4,5),'Project splits'!$C$5:$AM$346,AW$22,FALSE),VLOOKUP($A169,'Success Asset Classes'!$B$15:$BD$377,AW$21,FALSE)))</f>
        <v>0</v>
      </c>
      <c r="AX169" s="230">
        <f>IF($AR169=0,VLOOKUP(MID($A169,4,5),'Project splits'!$C$5:$AM$346,AX$22,FALSE),IF(ISNA(VLOOKUP($A169,'Success Asset Classes'!$B$15:$BD$377,AX$21,FALSE)),VLOOKUP(MID($A169,4,5),'Project splits'!$C$5:$AM$346,AX$22,FALSE),VLOOKUP($A169,'Success Asset Classes'!$B$15:$BD$377,AX$21,FALSE)))</f>
        <v>0</v>
      </c>
      <c r="AY169" s="230">
        <f>IF($AR169=0,VLOOKUP(MID($A169,4,5),'Project splits'!$C$5:$AM$346,AY$22,FALSE),IF(ISNA(VLOOKUP($A169,'Success Asset Classes'!$B$15:$BD$377,AY$21,FALSE)),VLOOKUP(MID($A169,4,5),'Project splits'!$C$5:$AM$346,AY$22,FALSE),VLOOKUP($A169,'Success Asset Classes'!$B$15:$BD$377,AY$21,FALSE)))</f>
        <v>0</v>
      </c>
      <c r="AZ169" s="230">
        <f>IF($AR169=0,VLOOKUP(MID($A169,4,5),'Project splits'!$C$5:$AM$346,AZ$22,FALSE),IF(ISNA(VLOOKUP($A169,'Success Asset Classes'!$B$15:$BD$377,AZ$21,FALSE)),VLOOKUP(MID($A169,4,5),'Project splits'!$C$5:$AM$346,AZ$22,FALSE),VLOOKUP($A169,'Success Asset Classes'!$B$15:$BD$377,AZ$21,FALSE)))</f>
        <v>0</v>
      </c>
      <c r="BA169" s="230">
        <f>IF($AR169=0,VLOOKUP(MID($A169,4,5),'Project splits'!$C$5:$AM$346,BA$22,FALSE),IF(ISNA(VLOOKUP($A169,'Success Asset Classes'!$B$15:$BD$377,BA$21,FALSE)),VLOOKUP(MID($A169,4,5),'Project splits'!$C$5:$AM$346,BA$22,FALSE),VLOOKUP($A169,'Success Asset Classes'!$B$15:$BD$377,BA$21,FALSE)))</f>
        <v>0</v>
      </c>
      <c r="BB169" s="230">
        <f>IF($AR169=0,VLOOKUP(MID($A169,4,5),'Project splits'!$C$5:$AM$346,BB$22,FALSE),IF(ISNA(VLOOKUP($A169,'Success Asset Classes'!$B$15:$BD$377,BB$21,FALSE)),VLOOKUP(MID($A169,4,5),'Project splits'!$C$5:$AM$346,BB$22,FALSE),VLOOKUP($A169,'Success Asset Classes'!$B$15:$BD$377,BB$21,FALSE)))</f>
        <v>0</v>
      </c>
      <c r="BC169" s="230">
        <f>IF($AR169=0,VLOOKUP(MID($A169,4,5),'Project splits'!$C$5:$AM$346,BC$22,FALSE),IF(ISNA(VLOOKUP($A169,'Success Asset Classes'!$B$15:$BD$377,BC$21,FALSE)),VLOOKUP(MID($A169,4,5),'Project splits'!$C$5:$AM$346,BC$22,FALSE),VLOOKUP($A169,'Success Asset Classes'!$B$15:$BD$377,BC$21,FALSE)))</f>
        <v>0</v>
      </c>
      <c r="BD169" s="230">
        <f>IF($AR169=0,VLOOKUP(MID($A169,4,5),'Project splits'!$C$5:$AM$346,BD$22,FALSE),IF(ISNA(VLOOKUP($A169,'Success Asset Classes'!$B$15:$BD$377,BD$21,FALSE)),VLOOKUP(MID($A169,4,5),'Project splits'!$C$5:$AM$346,BD$22,FALSE),VLOOKUP($A169,'Success Asset Classes'!$B$15:$BD$377,BD$21,FALSE)))</f>
        <v>0</v>
      </c>
      <c r="BE169" s="230">
        <f>IF($AR169=0,VLOOKUP(MID($A169,4,5),'Project splits'!$C$5:$AM$346,BE$22,FALSE),IF(ISNA(VLOOKUP($A169,'Success Asset Classes'!$B$15:$BD$377,BE$21,FALSE)),VLOOKUP(MID($A169,4,5),'Project splits'!$C$5:$AM$346,BE$22,FALSE),VLOOKUP($A169,'Success Asset Classes'!$B$15:$BD$377,BE$21,FALSE)))</f>
        <v>0</v>
      </c>
      <c r="BF169" s="230">
        <f>IF($AR169=0,VLOOKUP(MID($A169,4,5),'Project splits'!$C$5:$AM$346,BF$22,FALSE),IF(ISNA(VLOOKUP($A169,'Success Asset Classes'!$B$15:$BD$377,BF$21,FALSE)),VLOOKUP(MID($A169,4,5),'Project splits'!$C$5:$AM$346,BF$22,FALSE),VLOOKUP($A169,'Success Asset Classes'!$B$15:$BD$377,BF$21,FALSE)))</f>
        <v>0</v>
      </c>
      <c r="BG169" s="230">
        <f>IF($AR169=0,VLOOKUP(MID($A169,4,5),'Project splits'!$C$5:$AM$346,BG$22,FALSE),IF(ISNA(VLOOKUP($A169,'Success Asset Classes'!$B$15:$BD$377,BG$21,FALSE)),VLOOKUP(MID($A169,4,5),'Project splits'!$C$5:$AM$346,BG$22,FALSE),VLOOKUP($A169,'Success Asset Classes'!$B$15:$BD$377,BG$21,FALSE)))</f>
        <v>0</v>
      </c>
      <c r="BH169" s="230">
        <f>IF($AR169=0,VLOOKUP(MID($A169,4,5),'Project splits'!$C$5:$AM$346,BH$22,FALSE),IF(ISNA(VLOOKUP($A169,'Success Asset Classes'!$B$15:$BD$377,BH$21,FALSE)),VLOOKUP(MID($A169,4,5),'Project splits'!$C$5:$AM$346,BH$22,FALSE),VLOOKUP($A169,'Success Asset Classes'!$B$15:$BD$377,BH$21,FALSE)))</f>
        <v>0</v>
      </c>
      <c r="BI169" s="230">
        <f>IF($AR169=0,VLOOKUP(MID($A169,4,5),'Project splits'!$C$5:$AM$346,BI$22,FALSE),IF(ISNA(VLOOKUP($A169,'Success Asset Classes'!$B$15:$BD$377,BI$21,FALSE)),VLOOKUP(MID($A169,4,5),'Project splits'!$C$5:$AM$346,BI$22,FALSE),VLOOKUP($A169,'Success Asset Classes'!$B$15:$BD$377,BI$21,FALSE)))</f>
        <v>0</v>
      </c>
      <c r="BJ169" s="230">
        <f>IF($AR169=0,VLOOKUP(MID($A169,4,5),'Project splits'!$C$5:$AM$346,BJ$22,FALSE),IF(ISNA(VLOOKUP($A169,'Success Asset Classes'!$B$15:$BD$377,BJ$21,FALSE)),VLOOKUP(MID($A169,4,5),'Project splits'!$C$5:$AM$346,BJ$22,FALSE),VLOOKUP($A169,'Success Asset Classes'!$B$15:$BD$377,BJ$21,FALSE)))</f>
        <v>0</v>
      </c>
      <c r="BK169" s="230">
        <f>IF($AR169=0,VLOOKUP(MID($A169,4,5),'Project splits'!$C$5:$AM$346,BK$22,FALSE),IF(ISNA(VLOOKUP($A169,'Success Asset Classes'!$B$15:$BD$377,BK$21,FALSE)),VLOOKUP(MID($A169,4,5),'Project splits'!$C$5:$AM$346,BK$22,FALSE),VLOOKUP($A169,'Success Asset Classes'!$B$15:$BD$377,BK$21,FALSE)))</f>
        <v>0</v>
      </c>
      <c r="BL169" s="230">
        <f>IF($AR169=0,VLOOKUP(MID($A169,4,5),'Project splits'!$C$5:$AM$346,BL$22,FALSE),IF(ISNA(VLOOKUP($A169,'Success Asset Classes'!$B$15:$BD$377,BL$21,FALSE)),VLOOKUP(MID($A169,4,5),'Project splits'!$C$5:$AM$346,BL$22,FALSE),VLOOKUP($A169,'Success Asset Classes'!$B$15:$BD$377,BL$21,FALSE)))</f>
        <v>0</v>
      </c>
      <c r="BM169" s="230">
        <f>IF($AR169=0,VLOOKUP(MID($A169,4,5),'Project splits'!$C$5:$AM$346,BM$22,FALSE),IF(ISNA(VLOOKUP($A169,'Success Asset Classes'!$B$15:$BD$377,BM$21,FALSE)),VLOOKUP(MID($A169,4,5),'Project splits'!$C$5:$AM$346,BM$22,FALSE),VLOOKUP($A169,'Success Asset Classes'!$B$15:$BD$377,BM$21,FALSE)))</f>
        <v>0</v>
      </c>
      <c r="BN169" s="230">
        <f>IF($AR169=0,VLOOKUP(MID($A169,4,5),'Project splits'!$C$5:$AM$346,BN$22,FALSE),IF(ISNA(VLOOKUP($A169,'Success Asset Classes'!$B$15:$BD$377,BN$21,FALSE)),VLOOKUP(MID($A169,4,5),'Project splits'!$C$5:$AM$346,BN$22,FALSE),VLOOKUP($A169,'Success Asset Classes'!$B$15:$BD$377,BN$21,FALSE)))</f>
        <v>0</v>
      </c>
      <c r="BO169" s="230">
        <f>IF($AR169=0,VLOOKUP(MID($A169,4,5),'Project splits'!$C$5:$AM$346,BO$22,FALSE),IF(ISNA(VLOOKUP($A169,'Success Asset Classes'!$B$15:$BD$377,BO$21,FALSE)),VLOOKUP(MID($A169,4,5),'Project splits'!$C$5:$AM$346,BO$22,FALSE),VLOOKUP($A169,'Success Asset Classes'!$B$15:$BD$377,BO$21,FALSE)))</f>
        <v>0</v>
      </c>
      <c r="BP169" s="230">
        <f>IF($AR169=0,VLOOKUP(MID($A169,4,5),'Project splits'!$C$5:$AM$346,BP$22,FALSE),IF(ISNA(VLOOKUP($A169,'Success Asset Classes'!$B$15:$BD$377,BP$21,FALSE)),VLOOKUP(MID($A169,4,5),'Project splits'!$C$5:$AM$346,BP$22,FALSE),VLOOKUP($A169,'Success Asset Classes'!$B$15:$BD$377,BP$21,FALSE)))</f>
        <v>0</v>
      </c>
      <c r="BQ169" s="230">
        <f>IF($AR169=0,VLOOKUP(MID($A169,4,5),'Project splits'!$C$5:$AM$346,BQ$22,FALSE),IF(ISNA(VLOOKUP($A169,'Success Asset Classes'!$B$15:$BD$377,BQ$21,FALSE)),VLOOKUP(MID($A169,4,5),'Project splits'!$C$5:$AM$346,BQ$22,FALSE),VLOOKUP($A169,'Success Asset Classes'!$B$15:$BD$377,BQ$21,FALSE)))</f>
        <v>0</v>
      </c>
      <c r="BR169" s="230">
        <f>IF($AR169=0,VLOOKUP(MID($A169,4,5),'Project splits'!$C$5:$AM$346,BR$22,FALSE),IF(ISNA(VLOOKUP($A169,'Success Asset Classes'!$B$15:$BD$377,BR$21,FALSE)),VLOOKUP(MID($A169,4,5),'Project splits'!$C$5:$AM$346,BR$22,FALSE),VLOOKUP($A169,'Success Asset Classes'!$B$15:$BD$377,BR$21,FALSE)))</f>
        <v>0</v>
      </c>
      <c r="BS169" s="247">
        <f t="shared" si="59"/>
        <v>1</v>
      </c>
      <c r="BT169" s="249">
        <f>1+IF(ISNA(VLOOKUP($A169,'Project labour content'!$A$7:$D$255,'Project labour content'!$D$1,FALSE)),VLOOKUP($D169,'Project labour content'!$F$6:$G$15,'Project labour content'!$G$1,FALSE),VLOOKUP($A169,'Project labour content'!$A$7:$D$255,'Project labour content'!$D$1,FALSE))*LabEsc22*1</f>
        <v>1.0024480115846353</v>
      </c>
      <c r="BU169" s="249">
        <f>1+IF(ISNA(VLOOKUP($A169,'Project labour content'!$A$7:$D$255,'Project labour content'!$D$1,FALSE)),VLOOKUP($D169,'Project labour content'!$F$6:$G$15,'Project labour content'!$G$1,FALSE),VLOOKUP($A169,'Project labour content'!$A$7:$D$255,'Project labour content'!$D$1,FALSE))*LabEsc23*1</f>
        <v>1.0049077736248768</v>
      </c>
      <c r="BV169" s="249">
        <f>1+IF(ISNA(VLOOKUP($A169,'Project labour content'!$A$7:$D$255,'Project labour content'!$D$1,FALSE)),VLOOKUP($D169,'Project labour content'!$F$6:$G$15,'Project labour content'!$G$1,FALSE),VLOOKUP($A169,'Project labour content'!$A$7:$D$255,'Project labour content'!$D$1,FALSE))*LabEsc24*1</f>
        <v>1.0072248694667842</v>
      </c>
      <c r="BW169" s="249">
        <f>1+IF(ISNA(VLOOKUP($A169,'Project labour content'!$A$7:$D$255,'Project labour content'!$D$1,FALSE)),VLOOKUP($D169,'Project labour content'!$F$6:$G$15,'Project labour content'!$G$1,FALSE),VLOOKUP($A169,'Project labour content'!$A$7:$D$255,'Project labour content'!$D$1,FALSE))*LabEsc25*1</f>
        <v>1.0103282331643793</v>
      </c>
      <c r="BX169" s="249">
        <f>1+IF(ISNA(VLOOKUP($A169,'Project labour content'!$A$7:$D$255,'Project labour content'!$D$1,FALSE)),VLOOKUP($D169,'Project labour content'!$F$6:$G$15,'Project labour content'!$G$1,FALSE),VLOOKUP($A169,'Project labour content'!$A$7:$D$255,'Project labour content'!$D$1,FALSE))*LabEsc26*1</f>
        <v>1.0137103823674747</v>
      </c>
      <c r="BY169" s="249">
        <f>1+IF(ISNA(VLOOKUP($A169,'Project labour content'!$A$7:$D$255,'Project labour content'!$D$1,FALSE)),VLOOKUP($D169,'Project labour content'!$F$6:$G$15,'Project labour content'!$G$1,FALSE),VLOOKUP($A169,'Project labour content'!$A$7:$D$255,'Project labour content'!$D$1,FALSE))*LabEsc27*1</f>
        <v>1.0158052335508072</v>
      </c>
      <c r="BZ169" s="249">
        <f>1+IF(ISNA(VLOOKUP($A169,'Project labour content'!$A$7:$D$255,'Project labour content'!$D$1,FALSE)),VLOOKUP($D169,'Project labour content'!$F$6:$G$15,'Project labour content'!$G$1,FALSE),VLOOKUP($A169,'Project labour content'!$A$7:$D$255,'Project labour content'!$D$1,FALSE))*LabEsc28*1</f>
        <v>1.0173826564918567</v>
      </c>
      <c r="CA169" s="249">
        <f>1+IF(ISNA(VLOOKUP($A169,'Project labour content'!$A$7:$D$255,'Project labour content'!$D$1,FALSE)),VLOOKUP($D169,'Project labour content'!$F$6:$G$15,'Project labour content'!$G$1,FALSE),VLOOKUP($A169,'Project labour content'!$A$7:$D$255,'Project labour content'!$D$1,FALSE))*LabEsc29*1</f>
        <v>1.0199141048276528</v>
      </c>
      <c r="CB169" s="250" t="str">
        <f>IF(ISNA(VLOOKUP($A169,'Project labour content'!$A$7:$D$255,'Project labour content'!$D$1,FALSE)),"Category","Project")</f>
        <v>Category</v>
      </c>
      <c r="CD169" s="247" t="str">
        <f t="shared" si="60"/>
        <v>14010</v>
      </c>
      <c r="CE169" s="3"/>
    </row>
    <row r="170" spans="1:83" x14ac:dyDescent="0.15">
      <c r="A170" s="11" t="s">
        <v>250</v>
      </c>
      <c r="B170" s="11" t="str">
        <f>VLOOKUP($A170,'Incurred Real 2022$'!$A$25:$AC$426,'Incurred Real 2022$'!B$1,FALSE)</f>
        <v>Operational Data Network Architecture and Security</v>
      </c>
      <c r="C170" s="11" t="str">
        <f>VLOOKUP($A170,'Incurred Real 2022$'!$A$25:$AC$426,'Incurred Real 2022$'!C$1,FALSE)</f>
        <v>ExAnte</v>
      </c>
      <c r="D170" s="11" t="str">
        <f>VLOOKUP($A170,'Incurred Real 2022$'!$A$25:$AC$426,'Incurred Real 2022$'!D$1,FALSE)</f>
        <v>Security/Compliance</v>
      </c>
      <c r="E170" s="11" t="str">
        <f>VLOOKUP($A170,'Incurred Real 2022$'!$A$25:$AC$426,'Incurred Real 2022$'!E$1,FALSE)</f>
        <v>Closed</v>
      </c>
      <c r="F170" s="105" t="str">
        <f>IF(VLOOKUP($A170,'Incurred Real 2022$'!$A$25:$AC$426,'Incurred Real 2022$'!F$1,FALSE)=0,"",VLOOKUP($A170,'Incurred Real 2022$'!$A$25:$AC$426,'Incurred Real 2022$'!F$1,FALSE))</f>
        <v/>
      </c>
      <c r="G170" s="105" t="str">
        <f>IF(VLOOKUP($A170,'Incurred Real 2022$'!$A$25:$AC$426,'Incurred Real 2022$'!G$1,FALSE)=0,"",VLOOKUP($A170,'Incurred Real 2022$'!$A$25:$AC$426,'Incurred Real 2022$'!G$1,FALSE))</f>
        <v/>
      </c>
      <c r="H170" s="105" t="str">
        <f>IF(VLOOKUP($A170,'Incurred Real 2022$'!$A$25:$AC$426,'Incurred Real 2022$'!H$1,FALSE)=0,"",VLOOKUP($A170,'Incurred Real 2022$'!$A$25:$AC$426,'Incurred Real 2022$'!H$1,FALSE))</f>
        <v/>
      </c>
      <c r="I170" s="105" t="str">
        <f>IF(VLOOKUP($A170,'Incurred Real 2022$'!$A$25:$AC$426,'Incurred Real 2022$'!I$1,FALSE)=0,"",VLOOKUP($A170,'Incurred Real 2022$'!$A$25:$AC$426,'Incurred Real 2022$'!I$1,FALSE))</f>
        <v/>
      </c>
      <c r="J170" s="105" t="str">
        <f>IF(VLOOKUP($A170,'Incurred Real 2022$'!$A$25:$AC$426,'Incurred Real 2022$'!J$1,FALSE)=0,"",VLOOKUP($A170,'Incurred Real 2022$'!$A$25:$AC$426,'Incurred Real 2022$'!J$1,FALSE))</f>
        <v/>
      </c>
      <c r="K170" s="105" t="str">
        <f>IF(VLOOKUP($A170,'Incurred Real 2022$'!$A$25:$AC$426,'Incurred Real 2022$'!K$1,FALSE)=0,"",VLOOKUP($A170,'Incurred Real 2022$'!$A$25:$AC$426,'Incurred Real 2022$'!K$1,FALSE))</f>
        <v/>
      </c>
      <c r="L170" s="105" t="str">
        <f>IF(VLOOKUP($A170,'Incurred Real 2022$'!$A$25:$AC$426,'Incurred Real 2022$'!L$1,FALSE)=0,"",VLOOKUP($A170,'Incurred Real 2022$'!$A$25:$AC$426,'Incurred Real 2022$'!L$1,FALSE))</f>
        <v/>
      </c>
      <c r="M170" s="105" t="str">
        <f>IF(VLOOKUP($A170,'Incurred Real 2022$'!$A$25:$AC$426,'Incurred Real 2022$'!M$1,FALSE)=0,"",VLOOKUP($A170,'Incurred Real 2022$'!$A$25:$AC$426,'Incurred Real 2022$'!M$1,FALSE))</f>
        <v/>
      </c>
      <c r="N170" s="105" t="str">
        <f>IF(VLOOKUP($A170,'Incurred Real 2022$'!$A$25:$AC$426,'Incurred Real 2022$'!N$1,FALSE)=0,"",VLOOKUP($A170,'Incurred Real 2022$'!$A$25:$AC$426,'Incurred Real 2022$'!N$1,FALSE))</f>
        <v/>
      </c>
      <c r="O170" s="105">
        <f>IF(VLOOKUP($A170,'Incurred Real 2022$'!$A$25:$AC$426,'Incurred Real 2022$'!O$1,FALSE)=0,"",VLOOKUP($A170,'Incurred Real 2022$'!$A$25:$AC$426,'Incurred Real 2022$'!O$1,FALSE))</f>
        <v>37898.5</v>
      </c>
      <c r="P170" s="105">
        <f>IF(VLOOKUP($A170,'Incurred Real 2022$'!$A$25:$AC$426,'Incurred Real 2022$'!P$1,FALSE)=0,"",VLOOKUP($A170,'Incurred Real 2022$'!$A$25:$AC$426,'Incurred Real 2022$'!P$1,FALSE))</f>
        <v>285581.27</v>
      </c>
      <c r="Q170" s="105">
        <f>IF(VLOOKUP($A170,'Incurred Real 2022$'!$A$25:$AC$426,'Incurred Real 2022$'!Q$1,FALSE)=0,"",VLOOKUP($A170,'Incurred Real 2022$'!$A$25:$AC$426,'Incurred Real 2022$'!Q$1,FALSE))</f>
        <v>96251.93</v>
      </c>
      <c r="R170" s="105">
        <f>IF(VLOOKUP($A170,'Incurred Real 2022$'!$A$25:$AC$426,'Incurred Real 2022$'!R$1,FALSE)=0,"",VLOOKUP($A170,'Incurred Real 2022$'!$A$25:$AC$426,'Incurred Real 2022$'!R$1,FALSE))</f>
        <v>18677.3</v>
      </c>
      <c r="S170" s="105">
        <f>IF(VLOOKUP($A170,'Incurred Real 2022$'!$A$25:$AC$426,'Incurred Real 2022$'!S$1,FALSE)=0,"",VLOOKUP($A170,'Incurred Real 2022$'!$A$25:$AC$426,'Incurred Real 2022$'!S$1,FALSE))</f>
        <v>20926.88</v>
      </c>
      <c r="T170" s="105" t="str">
        <f>IF(VLOOKUP($A170,'Incurred Real 2022$'!$A$25:$AC$426,'Incurred Real 2022$'!T$1,FALSE)=0,"",VLOOKUP($A170,'Incurred Real 2022$'!$A$25:$AC$426,'Incurred Real 2022$'!T$1,FALSE))</f>
        <v/>
      </c>
      <c r="U170" s="105" t="str">
        <f>IF(VLOOKUP($A170,'Incurred Real 2022$'!$A$25:$AC$426,'Incurred Real 2022$'!U$1,FALSE)=0,"",VLOOKUP($A170,'Incurred Real 2022$'!$A$25:$AC$426,'Incurred Real 2022$'!U$1,FALSE))</f>
        <v/>
      </c>
      <c r="V170" s="13" t="str">
        <f>IF(ISTEXT(VLOOKUP($A170,'Incurred Real 2022$'!$A$25:$AC$426,'Incurred Real 2022$'!V$1,FALSE)),"",(VLOOKUP($A170,'Incurred Real 2022$'!$A$25:$AC$426,'Incurred Real 2022$'!V$1,FALSE))*BT170*Incurred_Real!V$15)</f>
        <v/>
      </c>
      <c r="W170" s="13" t="str">
        <f>IF(ISTEXT(VLOOKUP($A170,'Incurred Real 2022$'!$A$25:$AC$426,'Incurred Real 2022$'!W$1,FALSE)),"",(VLOOKUP($A170,'Incurred Real 2022$'!$A$25:$AC$426,'Incurred Real 2022$'!W$1,FALSE))*BU170*Incurred_Real!W$15)</f>
        <v/>
      </c>
      <c r="X170" s="220" t="str">
        <f>IF(ISTEXT(VLOOKUP($A170,'Incurred Real 2022$'!$A$25:$AC$426,'Incurred Real 2022$'!X$1,FALSE)),"",(VLOOKUP($A170,'Incurred Real 2022$'!$A$25:$AC$426,'Incurred Real 2022$'!X$1,FALSE))*BV170*Incurred_Real!X$15)</f>
        <v/>
      </c>
      <c r="Y170" s="217" t="str">
        <f>IF(ISTEXT(VLOOKUP($A170,'Incurred Real 2022$'!$A$25:$AC$426,'Incurred Real 2022$'!Y$1,FALSE)),"",(VLOOKUP($A170,'Incurred Real 2022$'!$A$25:$AC$426,'Incurred Real 2022$'!Y$1,FALSE))*BW170*Incurred_Real!Y$15)</f>
        <v/>
      </c>
      <c r="Z170" s="13" t="str">
        <f>IF(ISTEXT(VLOOKUP($A170,'Incurred Real 2022$'!$A$25:$AC$426,'Incurred Real 2022$'!Z$1,FALSE)),"",(VLOOKUP($A170,'Incurred Real 2022$'!$A$25:$AC$426,'Incurred Real 2022$'!Z$1,FALSE))*BX170*Incurred_Real!Z$15)</f>
        <v/>
      </c>
      <c r="AA170" s="13" t="str">
        <f>IF(ISTEXT(VLOOKUP($A170,'Incurred Real 2022$'!$A$25:$AC$426,'Incurred Real 2022$'!AA$1,FALSE)),"",(VLOOKUP($A170,'Incurred Real 2022$'!$A$25:$AC$426,'Incurred Real 2022$'!AA$1,FALSE))*BY170*Incurred_Real!AA$15)</f>
        <v/>
      </c>
      <c r="AB170" s="13" t="str">
        <f>IF(ISTEXT(VLOOKUP($A170,'Incurred Real 2022$'!$A$25:$AC$426,'Incurred Real 2022$'!AB$1,FALSE)),"",(VLOOKUP($A170,'Incurred Real 2022$'!$A$25:$AC$426,'Incurred Real 2022$'!AB$1,FALSE))*BZ170*Incurred_Real!AB$15)</f>
        <v/>
      </c>
      <c r="AC170" s="13" t="str">
        <f>IF(ISTEXT(VLOOKUP($A170,'Incurred Real 2022$'!$A$25:$AC$426,'Incurred Real 2022$'!AC$1,FALSE)),"",(VLOOKUP($A170,'Incurred Real 2022$'!$A$25:$AC$426,'Incurred Real 2022$'!AC$1,FALSE))*CA170*Incurred_Real!AC$15)</f>
        <v/>
      </c>
      <c r="AD170" s="221">
        <f t="shared" si="55"/>
        <v>459335.88</v>
      </c>
      <c r="AE170" s="221">
        <f t="shared" si="56"/>
        <v>459335.88</v>
      </c>
      <c r="AF170" s="239">
        <f t="shared" si="61"/>
        <v>590684.19462067436</v>
      </c>
      <c r="AG170" s="222">
        <f t="shared" si="57"/>
        <v>480883.30083304073</v>
      </c>
      <c r="AH170" s="223">
        <f t="shared" si="64"/>
        <v>1.2283316837940184</v>
      </c>
      <c r="AI170" s="224">
        <f t="shared" si="58"/>
        <v>2019</v>
      </c>
      <c r="AJ170" s="225">
        <f>VLOOKUP($A170,Project_Commissioning!$C$4:$H$355,Project_Commissioning!F$1,FALSE)</f>
        <v>44347</v>
      </c>
      <c r="AK170" s="226">
        <f>VLOOKUP($A170,Project_Commissioning!$C$4:$H$355,Project_Commissioning!G$1,FALSE)</f>
        <v>2021</v>
      </c>
      <c r="AL170" s="225" t="str">
        <f>IF(VLOOKUP($A170,Project_Commissioning!$C$4:$H$355,Project_Commissioning!H$1,FALSE)=0,"",VLOOKUP($A170,Project_Commissioning!$C$4:$H$355,Project_Commissioning!H$1,FALSE))</f>
        <v/>
      </c>
      <c r="AM170" s="237">
        <f t="shared" si="62"/>
        <v>524632.95452003169</v>
      </c>
      <c r="AN170" s="221" cm="1">
        <f t="array" ref="AN170">IF(ROUND(AE170,0)=0,0,LOOKUP(2,1/(F170:AC170&lt;&gt;""),F170:AC170))</f>
        <v>20926.88</v>
      </c>
      <c r="AO170" s="221">
        <f t="shared" si="63"/>
        <v>0</v>
      </c>
      <c r="AP170" s="79"/>
      <c r="AQ170" s="20"/>
      <c r="AR170" s="245">
        <f>IF(ISNA(VLOOKUP($A170,'Success Asset Classes'!$B$15:$AA$114,'Success Asset Classes'!$AA$1,FALSE)),0,VLOOKUP($A170,'Success Asset Classes'!$B$15:$AA$114,'Success Asset Classes'!$AA$1,FALSE))</f>
        <v>0</v>
      </c>
      <c r="AS170" s="230">
        <f>IF($AR170=0,VLOOKUP(MID($A170,4,5),'Project splits'!$C$5:$AM$346,AS$22,FALSE),IF(ISNA(VLOOKUP($A170,'Success Asset Classes'!$B$15:$BD$377,AS$21,FALSE)),VLOOKUP(MID($A170,4,5),'Project splits'!$C$5:$AM$346,AS$22,FALSE),VLOOKUP($A170,'Success Asset Classes'!$B$15:$BD$377,AS$21,FALSE)))</f>
        <v>0</v>
      </c>
      <c r="AT170" s="230">
        <f>IF($AR170=0,VLOOKUP(MID($A170,4,5),'Project splits'!$C$5:$AM$346,AT$22,FALSE),IF(ISNA(VLOOKUP($A170,'Success Asset Classes'!$B$15:$BD$377,AT$21,FALSE)),VLOOKUP(MID($A170,4,5),'Project splits'!$C$5:$AM$346,AT$22,FALSE),VLOOKUP($A170,'Success Asset Classes'!$B$15:$BD$377,AT$21,FALSE)))</f>
        <v>0</v>
      </c>
      <c r="AU170" s="230">
        <f>IF($AR170=0,VLOOKUP(MID($A170,4,5),'Project splits'!$C$5:$AM$346,AU$22,FALSE),IF(ISNA(VLOOKUP($A170,'Success Asset Classes'!$B$15:$BD$377,AU$21,FALSE)),VLOOKUP(MID($A170,4,5),'Project splits'!$C$5:$AM$346,AU$22,FALSE),VLOOKUP($A170,'Success Asset Classes'!$B$15:$BD$377,AU$21,FALSE)))</f>
        <v>0</v>
      </c>
      <c r="AV170" s="230">
        <f>IF($AR170=0,VLOOKUP(MID($A170,4,5),'Project splits'!$C$5:$AM$346,AV$22,FALSE),IF(ISNA(VLOOKUP($A170,'Success Asset Classes'!$B$15:$BD$377,AV$21,FALSE)),VLOOKUP(MID($A170,4,5),'Project splits'!$C$5:$AM$346,AV$22,FALSE),VLOOKUP($A170,'Success Asset Classes'!$B$15:$BD$377,AV$21,FALSE)))</f>
        <v>1</v>
      </c>
      <c r="AW170" s="230">
        <f>IF($AR170=0,VLOOKUP(MID($A170,4,5),'Project splits'!$C$5:$AM$346,AW$22,FALSE),IF(ISNA(VLOOKUP($A170,'Success Asset Classes'!$B$15:$BD$377,AW$21,FALSE)),VLOOKUP(MID($A170,4,5),'Project splits'!$C$5:$AM$346,AW$22,FALSE),VLOOKUP($A170,'Success Asset Classes'!$B$15:$BD$377,AW$21,FALSE)))</f>
        <v>0</v>
      </c>
      <c r="AX170" s="230">
        <f>IF($AR170=0,VLOOKUP(MID($A170,4,5),'Project splits'!$C$5:$AM$346,AX$22,FALSE),IF(ISNA(VLOOKUP($A170,'Success Asset Classes'!$B$15:$BD$377,AX$21,FALSE)),VLOOKUP(MID($A170,4,5),'Project splits'!$C$5:$AM$346,AX$22,FALSE),VLOOKUP($A170,'Success Asset Classes'!$B$15:$BD$377,AX$21,FALSE)))</f>
        <v>0</v>
      </c>
      <c r="AY170" s="230">
        <f>IF($AR170=0,VLOOKUP(MID($A170,4,5),'Project splits'!$C$5:$AM$346,AY$22,FALSE),IF(ISNA(VLOOKUP($A170,'Success Asset Classes'!$B$15:$BD$377,AY$21,FALSE)),VLOOKUP(MID($A170,4,5),'Project splits'!$C$5:$AM$346,AY$22,FALSE),VLOOKUP($A170,'Success Asset Classes'!$B$15:$BD$377,AY$21,FALSE)))</f>
        <v>0</v>
      </c>
      <c r="AZ170" s="230">
        <f>IF($AR170=0,VLOOKUP(MID($A170,4,5),'Project splits'!$C$5:$AM$346,AZ$22,FALSE),IF(ISNA(VLOOKUP($A170,'Success Asset Classes'!$B$15:$BD$377,AZ$21,FALSE)),VLOOKUP(MID($A170,4,5),'Project splits'!$C$5:$AM$346,AZ$22,FALSE),VLOOKUP($A170,'Success Asset Classes'!$B$15:$BD$377,AZ$21,FALSE)))</f>
        <v>0</v>
      </c>
      <c r="BA170" s="230">
        <f>IF($AR170=0,VLOOKUP(MID($A170,4,5),'Project splits'!$C$5:$AM$346,BA$22,FALSE),IF(ISNA(VLOOKUP($A170,'Success Asset Classes'!$B$15:$BD$377,BA$21,FALSE)),VLOOKUP(MID($A170,4,5),'Project splits'!$C$5:$AM$346,BA$22,FALSE),VLOOKUP($A170,'Success Asset Classes'!$B$15:$BD$377,BA$21,FALSE)))</f>
        <v>0</v>
      </c>
      <c r="BB170" s="230">
        <f>IF($AR170=0,VLOOKUP(MID($A170,4,5),'Project splits'!$C$5:$AM$346,BB$22,FALSE),IF(ISNA(VLOOKUP($A170,'Success Asset Classes'!$B$15:$BD$377,BB$21,FALSE)),VLOOKUP(MID($A170,4,5),'Project splits'!$C$5:$AM$346,BB$22,FALSE),VLOOKUP($A170,'Success Asset Classes'!$B$15:$BD$377,BB$21,FALSE)))</f>
        <v>0</v>
      </c>
      <c r="BC170" s="230">
        <f>IF($AR170=0,VLOOKUP(MID($A170,4,5),'Project splits'!$C$5:$AM$346,BC$22,FALSE),IF(ISNA(VLOOKUP($A170,'Success Asset Classes'!$B$15:$BD$377,BC$21,FALSE)),VLOOKUP(MID($A170,4,5),'Project splits'!$C$5:$AM$346,BC$22,FALSE),VLOOKUP($A170,'Success Asset Classes'!$B$15:$BD$377,BC$21,FALSE)))</f>
        <v>0</v>
      </c>
      <c r="BD170" s="230">
        <f>IF($AR170=0,VLOOKUP(MID($A170,4,5),'Project splits'!$C$5:$AM$346,BD$22,FALSE),IF(ISNA(VLOOKUP($A170,'Success Asset Classes'!$B$15:$BD$377,BD$21,FALSE)),VLOOKUP(MID($A170,4,5),'Project splits'!$C$5:$AM$346,BD$22,FALSE),VLOOKUP($A170,'Success Asset Classes'!$B$15:$BD$377,BD$21,FALSE)))</f>
        <v>0</v>
      </c>
      <c r="BE170" s="230">
        <f>IF($AR170=0,VLOOKUP(MID($A170,4,5),'Project splits'!$C$5:$AM$346,BE$22,FALSE),IF(ISNA(VLOOKUP($A170,'Success Asset Classes'!$B$15:$BD$377,BE$21,FALSE)),VLOOKUP(MID($A170,4,5),'Project splits'!$C$5:$AM$346,BE$22,FALSE),VLOOKUP($A170,'Success Asset Classes'!$B$15:$BD$377,BE$21,FALSE)))</f>
        <v>0</v>
      </c>
      <c r="BF170" s="230">
        <f>IF($AR170=0,VLOOKUP(MID($A170,4,5),'Project splits'!$C$5:$AM$346,BF$22,FALSE),IF(ISNA(VLOOKUP($A170,'Success Asset Classes'!$B$15:$BD$377,BF$21,FALSE)),VLOOKUP(MID($A170,4,5),'Project splits'!$C$5:$AM$346,BF$22,FALSE),VLOOKUP($A170,'Success Asset Classes'!$B$15:$BD$377,BF$21,FALSE)))</f>
        <v>0</v>
      </c>
      <c r="BG170" s="230">
        <f>IF($AR170=0,VLOOKUP(MID($A170,4,5),'Project splits'!$C$5:$AM$346,BG$22,FALSE),IF(ISNA(VLOOKUP($A170,'Success Asset Classes'!$B$15:$BD$377,BG$21,FALSE)),VLOOKUP(MID($A170,4,5),'Project splits'!$C$5:$AM$346,BG$22,FALSE),VLOOKUP($A170,'Success Asset Classes'!$B$15:$BD$377,BG$21,FALSE)))</f>
        <v>0</v>
      </c>
      <c r="BH170" s="230">
        <f>IF($AR170=0,VLOOKUP(MID($A170,4,5),'Project splits'!$C$5:$AM$346,BH$22,FALSE),IF(ISNA(VLOOKUP($A170,'Success Asset Classes'!$B$15:$BD$377,BH$21,FALSE)),VLOOKUP(MID($A170,4,5),'Project splits'!$C$5:$AM$346,BH$22,FALSE),VLOOKUP($A170,'Success Asset Classes'!$B$15:$BD$377,BH$21,FALSE)))</f>
        <v>0</v>
      </c>
      <c r="BI170" s="230">
        <f>IF($AR170=0,VLOOKUP(MID($A170,4,5),'Project splits'!$C$5:$AM$346,BI$22,FALSE),IF(ISNA(VLOOKUP($A170,'Success Asset Classes'!$B$15:$BD$377,BI$21,FALSE)),VLOOKUP(MID($A170,4,5),'Project splits'!$C$5:$AM$346,BI$22,FALSE),VLOOKUP($A170,'Success Asset Classes'!$B$15:$BD$377,BI$21,FALSE)))</f>
        <v>0</v>
      </c>
      <c r="BJ170" s="230">
        <f>IF($AR170=0,VLOOKUP(MID($A170,4,5),'Project splits'!$C$5:$AM$346,BJ$22,FALSE),IF(ISNA(VLOOKUP($A170,'Success Asset Classes'!$B$15:$BD$377,BJ$21,FALSE)),VLOOKUP(MID($A170,4,5),'Project splits'!$C$5:$AM$346,BJ$22,FALSE),VLOOKUP($A170,'Success Asset Classes'!$B$15:$BD$377,BJ$21,FALSE)))</f>
        <v>0</v>
      </c>
      <c r="BK170" s="230">
        <f>IF($AR170=0,VLOOKUP(MID($A170,4,5),'Project splits'!$C$5:$AM$346,BK$22,FALSE),IF(ISNA(VLOOKUP($A170,'Success Asset Classes'!$B$15:$BD$377,BK$21,FALSE)),VLOOKUP(MID($A170,4,5),'Project splits'!$C$5:$AM$346,BK$22,FALSE),VLOOKUP($A170,'Success Asset Classes'!$B$15:$BD$377,BK$21,FALSE)))</f>
        <v>0</v>
      </c>
      <c r="BL170" s="230">
        <f>IF($AR170=0,VLOOKUP(MID($A170,4,5),'Project splits'!$C$5:$AM$346,BL$22,FALSE),IF(ISNA(VLOOKUP($A170,'Success Asset Classes'!$B$15:$BD$377,BL$21,FALSE)),VLOOKUP(MID($A170,4,5),'Project splits'!$C$5:$AM$346,BL$22,FALSE),VLOOKUP($A170,'Success Asset Classes'!$B$15:$BD$377,BL$21,FALSE)))</f>
        <v>0</v>
      </c>
      <c r="BM170" s="230">
        <f>IF($AR170=0,VLOOKUP(MID($A170,4,5),'Project splits'!$C$5:$AM$346,BM$22,FALSE),IF(ISNA(VLOOKUP($A170,'Success Asset Classes'!$B$15:$BD$377,BM$21,FALSE)),VLOOKUP(MID($A170,4,5),'Project splits'!$C$5:$AM$346,BM$22,FALSE),VLOOKUP($A170,'Success Asset Classes'!$B$15:$BD$377,BM$21,FALSE)))</f>
        <v>0</v>
      </c>
      <c r="BN170" s="230">
        <f>IF($AR170=0,VLOOKUP(MID($A170,4,5),'Project splits'!$C$5:$AM$346,BN$22,FALSE),IF(ISNA(VLOOKUP($A170,'Success Asset Classes'!$B$15:$BD$377,BN$21,FALSE)),VLOOKUP(MID($A170,4,5),'Project splits'!$C$5:$AM$346,BN$22,FALSE),VLOOKUP($A170,'Success Asset Classes'!$B$15:$BD$377,BN$21,FALSE)))</f>
        <v>0</v>
      </c>
      <c r="BO170" s="230">
        <f>IF($AR170=0,VLOOKUP(MID($A170,4,5),'Project splits'!$C$5:$AM$346,BO$22,FALSE),IF(ISNA(VLOOKUP($A170,'Success Asset Classes'!$B$15:$BD$377,BO$21,FALSE)),VLOOKUP(MID($A170,4,5),'Project splits'!$C$5:$AM$346,BO$22,FALSE),VLOOKUP($A170,'Success Asset Classes'!$B$15:$BD$377,BO$21,FALSE)))</f>
        <v>0</v>
      </c>
      <c r="BP170" s="230">
        <f>IF($AR170=0,VLOOKUP(MID($A170,4,5),'Project splits'!$C$5:$AM$346,BP$22,FALSE),IF(ISNA(VLOOKUP($A170,'Success Asset Classes'!$B$15:$BD$377,BP$21,FALSE)),VLOOKUP(MID($A170,4,5),'Project splits'!$C$5:$AM$346,BP$22,FALSE),VLOOKUP($A170,'Success Asset Classes'!$B$15:$BD$377,BP$21,FALSE)))</f>
        <v>0</v>
      </c>
      <c r="BQ170" s="230">
        <f>IF($AR170=0,VLOOKUP(MID($A170,4,5),'Project splits'!$C$5:$AM$346,BQ$22,FALSE),IF(ISNA(VLOOKUP($A170,'Success Asset Classes'!$B$15:$BD$377,BQ$21,FALSE)),VLOOKUP(MID($A170,4,5),'Project splits'!$C$5:$AM$346,BQ$22,FALSE),VLOOKUP($A170,'Success Asset Classes'!$B$15:$BD$377,BQ$21,FALSE)))</f>
        <v>0</v>
      </c>
      <c r="BR170" s="230">
        <f>IF($AR170=0,VLOOKUP(MID($A170,4,5),'Project splits'!$C$5:$AM$346,BR$22,FALSE),IF(ISNA(VLOOKUP($A170,'Success Asset Classes'!$B$15:$BD$377,BR$21,FALSE)),VLOOKUP(MID($A170,4,5),'Project splits'!$C$5:$AM$346,BR$22,FALSE),VLOOKUP($A170,'Success Asset Classes'!$B$15:$BD$377,BR$21,FALSE)))</f>
        <v>0</v>
      </c>
      <c r="BS170" s="247">
        <f t="shared" si="59"/>
        <v>1</v>
      </c>
      <c r="BT170" s="249">
        <f>1+IF(ISNA(VLOOKUP($A170,'Project labour content'!$A$7:$D$255,'Project labour content'!$D$1,FALSE)),VLOOKUP($D170,'Project labour content'!$F$6:$G$15,'Project labour content'!$G$1,FALSE),VLOOKUP($A170,'Project labour content'!$A$7:$D$255,'Project labour content'!$D$1,FALSE))*LabEsc22*1</f>
        <v>1.0005859102087626</v>
      </c>
      <c r="BU170" s="249">
        <f>1+IF(ISNA(VLOOKUP($A170,'Project labour content'!$A$7:$D$255,'Project labour content'!$D$1,FALSE)),VLOOKUP($D170,'Project labour content'!$F$6:$G$15,'Project labour content'!$G$1,FALSE),VLOOKUP($A170,'Project labour content'!$A$7:$D$255,'Project labour content'!$D$1,FALSE))*LabEsc23*1</f>
        <v>1.0011746327865272</v>
      </c>
      <c r="BV170" s="249">
        <f>1+IF(ISNA(VLOOKUP($A170,'Project labour content'!$A$7:$D$255,'Project labour content'!$D$1,FALSE)),VLOOKUP($D170,'Project labour content'!$F$6:$G$15,'Project labour content'!$G$1,FALSE),VLOOKUP($A170,'Project labour content'!$A$7:$D$255,'Project labour content'!$D$1,FALSE))*LabEsc24*1</f>
        <v>1.0017292094547814</v>
      </c>
      <c r="BW170" s="249">
        <f>1+IF(ISNA(VLOOKUP($A170,'Project labour content'!$A$7:$D$255,'Project labour content'!$D$1,FALSE)),VLOOKUP($D170,'Project labour content'!$F$6:$G$15,'Project labour content'!$G$1,FALSE),VLOOKUP($A170,'Project labour content'!$A$7:$D$255,'Project labour content'!$D$1,FALSE))*LabEsc25*1</f>
        <v>1.0024719724724633</v>
      </c>
      <c r="BX170" s="249">
        <f>1+IF(ISNA(VLOOKUP($A170,'Project labour content'!$A$7:$D$255,'Project labour content'!$D$1,FALSE)),VLOOKUP($D170,'Project labour content'!$F$6:$G$15,'Project labour content'!$G$1,FALSE),VLOOKUP($A170,'Project labour content'!$A$7:$D$255,'Project labour content'!$D$1,FALSE))*LabEsc26*1</f>
        <v>1.0032814603679003</v>
      </c>
      <c r="BY170" s="249">
        <f>1+IF(ISNA(VLOOKUP($A170,'Project labour content'!$A$7:$D$255,'Project labour content'!$D$1,FALSE)),VLOOKUP($D170,'Project labour content'!$F$6:$G$15,'Project labour content'!$G$1,FALSE),VLOOKUP($A170,'Project labour content'!$A$7:$D$255,'Project labour content'!$D$1,FALSE))*LabEsc27*1</f>
        <v>1.0037828447166741</v>
      </c>
      <c r="BZ170" s="249">
        <f>1+IF(ISNA(VLOOKUP($A170,'Project labour content'!$A$7:$D$255,'Project labour content'!$D$1,FALSE)),VLOOKUP($D170,'Project labour content'!$F$6:$G$15,'Project labour content'!$G$1,FALSE),VLOOKUP($A170,'Project labour content'!$A$7:$D$255,'Project labour content'!$D$1,FALSE))*LabEsc28*1</f>
        <v>1.0041603871313007</v>
      </c>
      <c r="CA170" s="249">
        <f>1+IF(ISNA(VLOOKUP($A170,'Project labour content'!$A$7:$D$255,'Project labour content'!$D$1,FALSE)),VLOOKUP($D170,'Project labour content'!$F$6:$G$15,'Project labour content'!$G$1,FALSE),VLOOKUP($A170,'Project labour content'!$A$7:$D$255,'Project labour content'!$D$1,FALSE))*LabEsc29*1</f>
        <v>1.0047662671982935</v>
      </c>
      <c r="CB170" s="250" t="str">
        <f>IF(ISNA(VLOOKUP($A170,'Project labour content'!$A$7:$D$255,'Project labour content'!$D$1,FALSE)),"Category","Project")</f>
        <v>Category</v>
      </c>
      <c r="CD170" s="247" t="str">
        <f t="shared" si="60"/>
        <v>14012</v>
      </c>
      <c r="CE170" s="3"/>
    </row>
    <row r="171" spans="1:83" x14ac:dyDescent="0.15">
      <c r="A171" s="11" t="s">
        <v>252</v>
      </c>
      <c r="B171" s="11" t="str">
        <f>VLOOKUP($A171,'Incurred Real 2022$'!$A$25:$AC$426,'Incurred Real 2022$'!B$1,FALSE)</f>
        <v>IT Architecture Support Systems Implementation</v>
      </c>
      <c r="C171" s="11" t="str">
        <f>VLOOKUP($A171,'Incurred Real 2022$'!$A$25:$AC$426,'Incurred Real 2022$'!C$1,FALSE)</f>
        <v>ExAnte</v>
      </c>
      <c r="D171" s="11" t="str">
        <f>VLOOKUP($A171,'Incurred Real 2022$'!$A$25:$AC$426,'Incurred Real 2022$'!D$1,FALSE)</f>
        <v>Information Technology</v>
      </c>
      <c r="E171" s="11" t="str">
        <f>VLOOKUP($A171,'Incurred Real 2022$'!$A$25:$AC$426,'Incurred Real 2022$'!E$1,FALSE)</f>
        <v>Cancelled</v>
      </c>
      <c r="F171" s="105" t="str">
        <f>IF(VLOOKUP($A171,'Incurred Real 2022$'!$A$25:$AC$426,'Incurred Real 2022$'!F$1,FALSE)=0,"",VLOOKUP($A171,'Incurred Real 2022$'!$A$25:$AC$426,'Incurred Real 2022$'!F$1,FALSE))</f>
        <v/>
      </c>
      <c r="G171" s="105" t="str">
        <f>IF(VLOOKUP($A171,'Incurred Real 2022$'!$A$25:$AC$426,'Incurred Real 2022$'!G$1,FALSE)=0,"",VLOOKUP($A171,'Incurred Real 2022$'!$A$25:$AC$426,'Incurred Real 2022$'!G$1,FALSE))</f>
        <v/>
      </c>
      <c r="H171" s="105" t="str">
        <f>IF(VLOOKUP($A171,'Incurred Real 2022$'!$A$25:$AC$426,'Incurred Real 2022$'!H$1,FALSE)=0,"",VLOOKUP($A171,'Incurred Real 2022$'!$A$25:$AC$426,'Incurred Real 2022$'!H$1,FALSE))</f>
        <v/>
      </c>
      <c r="I171" s="105" t="str">
        <f>IF(VLOOKUP($A171,'Incurred Real 2022$'!$A$25:$AC$426,'Incurred Real 2022$'!I$1,FALSE)=0,"",VLOOKUP($A171,'Incurred Real 2022$'!$A$25:$AC$426,'Incurred Real 2022$'!I$1,FALSE))</f>
        <v/>
      </c>
      <c r="J171" s="105" t="str">
        <f>IF(VLOOKUP($A171,'Incurred Real 2022$'!$A$25:$AC$426,'Incurred Real 2022$'!J$1,FALSE)=0,"",VLOOKUP($A171,'Incurred Real 2022$'!$A$25:$AC$426,'Incurred Real 2022$'!J$1,FALSE))</f>
        <v/>
      </c>
      <c r="K171" s="105" t="str">
        <f>IF(VLOOKUP($A171,'Incurred Real 2022$'!$A$25:$AC$426,'Incurred Real 2022$'!K$1,FALSE)=0,"",VLOOKUP($A171,'Incurred Real 2022$'!$A$25:$AC$426,'Incurred Real 2022$'!K$1,FALSE))</f>
        <v/>
      </c>
      <c r="L171" s="105" t="str">
        <f>IF(VLOOKUP($A171,'Incurred Real 2022$'!$A$25:$AC$426,'Incurred Real 2022$'!L$1,FALSE)=0,"",VLOOKUP($A171,'Incurred Real 2022$'!$A$25:$AC$426,'Incurred Real 2022$'!L$1,FALSE))</f>
        <v/>
      </c>
      <c r="M171" s="105" t="str">
        <f>IF(VLOOKUP($A171,'Incurred Real 2022$'!$A$25:$AC$426,'Incurred Real 2022$'!M$1,FALSE)=0,"",VLOOKUP($A171,'Incurred Real 2022$'!$A$25:$AC$426,'Incurred Real 2022$'!M$1,FALSE))</f>
        <v/>
      </c>
      <c r="N171" s="105" t="str">
        <f>IF(VLOOKUP($A171,'Incurred Real 2022$'!$A$25:$AC$426,'Incurred Real 2022$'!N$1,FALSE)=0,"",VLOOKUP($A171,'Incurred Real 2022$'!$A$25:$AC$426,'Incurred Real 2022$'!N$1,FALSE))</f>
        <v/>
      </c>
      <c r="O171" s="105" t="str">
        <f>IF(VLOOKUP($A171,'Incurred Real 2022$'!$A$25:$AC$426,'Incurred Real 2022$'!O$1,FALSE)=0,"",VLOOKUP($A171,'Incurred Real 2022$'!$A$25:$AC$426,'Incurred Real 2022$'!O$1,FALSE))</f>
        <v/>
      </c>
      <c r="P171" s="105" t="str">
        <f>IF(VLOOKUP($A171,'Incurred Real 2022$'!$A$25:$AC$426,'Incurred Real 2022$'!P$1,FALSE)=0,"",VLOOKUP($A171,'Incurred Real 2022$'!$A$25:$AC$426,'Incurred Real 2022$'!P$1,FALSE))</f>
        <v/>
      </c>
      <c r="Q171" s="105">
        <f>IF(VLOOKUP($A171,'Incurred Real 2022$'!$A$25:$AC$426,'Incurred Real 2022$'!Q$1,FALSE)=0,"",VLOOKUP($A171,'Incurred Real 2022$'!$A$25:$AC$426,'Incurred Real 2022$'!Q$1,FALSE))</f>
        <v>1394.38</v>
      </c>
      <c r="R171" s="105">
        <f>IF(VLOOKUP($A171,'Incurred Real 2022$'!$A$25:$AC$426,'Incurred Real 2022$'!R$1,FALSE)=0,"",VLOOKUP($A171,'Incurred Real 2022$'!$A$25:$AC$426,'Incurred Real 2022$'!R$1,FALSE))</f>
        <v>80650.27</v>
      </c>
      <c r="S171" s="105">
        <f>IF(VLOOKUP($A171,'Incurred Real 2022$'!$A$25:$AC$426,'Incurred Real 2022$'!S$1,FALSE)=0,"",VLOOKUP($A171,'Incurred Real 2022$'!$A$25:$AC$426,'Incurred Real 2022$'!S$1,FALSE))</f>
        <v>-82044.649999999994</v>
      </c>
      <c r="T171" s="105" t="str">
        <f>IF(VLOOKUP($A171,'Incurred Real 2022$'!$A$25:$AC$426,'Incurred Real 2022$'!T$1,FALSE)=0,"",VLOOKUP($A171,'Incurred Real 2022$'!$A$25:$AC$426,'Incurred Real 2022$'!T$1,FALSE))</f>
        <v/>
      </c>
      <c r="U171" s="105" t="str">
        <f>IF(VLOOKUP($A171,'Incurred Real 2022$'!$A$25:$AC$426,'Incurred Real 2022$'!U$1,FALSE)=0,"",VLOOKUP($A171,'Incurred Real 2022$'!$A$25:$AC$426,'Incurred Real 2022$'!U$1,FALSE))</f>
        <v/>
      </c>
      <c r="V171" s="13" t="str">
        <f>IF(ISTEXT(VLOOKUP($A171,'Incurred Real 2022$'!$A$25:$AC$426,'Incurred Real 2022$'!V$1,FALSE)),"",(VLOOKUP($A171,'Incurred Real 2022$'!$A$25:$AC$426,'Incurred Real 2022$'!V$1,FALSE))*BT171*Incurred_Real!V$15)</f>
        <v/>
      </c>
      <c r="W171" s="13" t="str">
        <f>IF(ISTEXT(VLOOKUP($A171,'Incurred Real 2022$'!$A$25:$AC$426,'Incurred Real 2022$'!W$1,FALSE)),"",(VLOOKUP($A171,'Incurred Real 2022$'!$A$25:$AC$426,'Incurred Real 2022$'!W$1,FALSE))*BU171*Incurred_Real!W$15)</f>
        <v/>
      </c>
      <c r="X171" s="220" t="str">
        <f>IF(ISTEXT(VLOOKUP($A171,'Incurred Real 2022$'!$A$25:$AC$426,'Incurred Real 2022$'!X$1,FALSE)),"",(VLOOKUP($A171,'Incurred Real 2022$'!$A$25:$AC$426,'Incurred Real 2022$'!X$1,FALSE))*BV171*Incurred_Real!X$15)</f>
        <v/>
      </c>
      <c r="Y171" s="217" t="str">
        <f>IF(ISTEXT(VLOOKUP($A171,'Incurred Real 2022$'!$A$25:$AC$426,'Incurred Real 2022$'!Y$1,FALSE)),"",(VLOOKUP($A171,'Incurred Real 2022$'!$A$25:$AC$426,'Incurred Real 2022$'!Y$1,FALSE))*BW171*Incurred_Real!Y$15)</f>
        <v/>
      </c>
      <c r="Z171" s="13" t="str">
        <f>IF(ISTEXT(VLOOKUP($A171,'Incurred Real 2022$'!$A$25:$AC$426,'Incurred Real 2022$'!Z$1,FALSE)),"",(VLOOKUP($A171,'Incurred Real 2022$'!$A$25:$AC$426,'Incurred Real 2022$'!Z$1,FALSE))*BX171*Incurred_Real!Z$15)</f>
        <v/>
      </c>
      <c r="AA171" s="13" t="str">
        <f>IF(ISTEXT(VLOOKUP($A171,'Incurred Real 2022$'!$A$25:$AC$426,'Incurred Real 2022$'!AA$1,FALSE)),"",(VLOOKUP($A171,'Incurred Real 2022$'!$A$25:$AC$426,'Incurred Real 2022$'!AA$1,FALSE))*BY171*Incurred_Real!AA$15)</f>
        <v/>
      </c>
      <c r="AB171" s="13" t="str">
        <f>IF(ISTEXT(VLOOKUP($A171,'Incurred Real 2022$'!$A$25:$AC$426,'Incurred Real 2022$'!AB$1,FALSE)),"",(VLOOKUP($A171,'Incurred Real 2022$'!$A$25:$AC$426,'Incurred Real 2022$'!AB$1,FALSE))*BZ171*Incurred_Real!AB$15)</f>
        <v/>
      </c>
      <c r="AC171" s="13" t="str">
        <f>IF(ISTEXT(VLOOKUP($A171,'Incurred Real 2022$'!$A$25:$AC$426,'Incurred Real 2022$'!AC$1,FALSE)),"",(VLOOKUP($A171,'Incurred Real 2022$'!$A$25:$AC$426,'Incurred Real 2022$'!AC$1,FALSE))*CA171*Incurred_Real!AC$15)</f>
        <v/>
      </c>
      <c r="AD171" s="221">
        <f t="shared" si="55"/>
        <v>0</v>
      </c>
      <c r="AE171" s="221">
        <f t="shared" si="56"/>
        <v>164089.29999999999</v>
      </c>
      <c r="AF171" s="239">
        <f t="shared" si="61"/>
        <v>0</v>
      </c>
      <c r="AG171" s="222">
        <f t="shared" si="57"/>
        <v>0</v>
      </c>
      <c r="AH171" s="223">
        <f t="shared" si="64"/>
        <v>1.2283316837940184</v>
      </c>
      <c r="AI171" s="224">
        <f t="shared" si="58"/>
        <v>2019</v>
      </c>
      <c r="AJ171" s="225" t="str">
        <f>VLOOKUP($A171,Project_Commissioning!$C$4:$H$355,Project_Commissioning!F$1,FALSE)</f>
        <v/>
      </c>
      <c r="AK171" s="226">
        <f>VLOOKUP($A171,Project_Commissioning!$C$4:$H$355,Project_Commissioning!G$1,FALSE)</f>
        <v>2019</v>
      </c>
      <c r="AL171" s="225" t="str">
        <f>IF(VLOOKUP($A171,Project_Commissioning!$C$4:$H$355,Project_Commissioning!H$1,FALSE)=0,"",VLOOKUP($A171,Project_Commissioning!$C$4:$H$355,Project_Commissioning!H$1,FALSE))</f>
        <v/>
      </c>
      <c r="AM171" s="237">
        <f t="shared" si="62"/>
        <v>0</v>
      </c>
      <c r="AN171" s="221" cm="1">
        <f t="array" ref="AN171">IF(ROUND(AE171,0)=0,0,LOOKUP(2,1/(F171:AC171&lt;&gt;""),F171:AC171))</f>
        <v>-82044.649999999994</v>
      </c>
      <c r="AO171" s="221">
        <f t="shared" si="63"/>
        <v>0</v>
      </c>
      <c r="AP171" s="79"/>
      <c r="AQ171" s="20"/>
      <c r="AR171" s="245">
        <f>IF(ISNA(VLOOKUP($A171,'Success Asset Classes'!$B$15:$AA$114,'Success Asset Classes'!$AA$1,FALSE)),0,VLOOKUP($A171,'Success Asset Classes'!$B$15:$AA$114,'Success Asset Classes'!$AA$1,FALSE))</f>
        <v>0</v>
      </c>
      <c r="AS171" s="230">
        <f>IF($AR171=0,VLOOKUP(MID($A171,4,5),'Project splits'!$C$5:$AM$346,AS$22,FALSE),IF(ISNA(VLOOKUP($A171,'Success Asset Classes'!$B$15:$BD$377,AS$21,FALSE)),VLOOKUP(MID($A171,4,5),'Project splits'!$C$5:$AM$346,AS$22,FALSE),VLOOKUP($A171,'Success Asset Classes'!$B$15:$BD$377,AS$21,FALSE)))</f>
        <v>0</v>
      </c>
      <c r="AT171" s="230">
        <f>IF($AR171=0,VLOOKUP(MID($A171,4,5),'Project splits'!$C$5:$AM$346,AT$22,FALSE),IF(ISNA(VLOOKUP($A171,'Success Asset Classes'!$B$15:$BD$377,AT$21,FALSE)),VLOOKUP(MID($A171,4,5),'Project splits'!$C$5:$AM$346,AT$22,FALSE),VLOOKUP($A171,'Success Asset Classes'!$B$15:$BD$377,AT$21,FALSE)))</f>
        <v>0</v>
      </c>
      <c r="AU171" s="230">
        <f>IF($AR171=0,VLOOKUP(MID($A171,4,5),'Project splits'!$C$5:$AM$346,AU$22,FALSE),IF(ISNA(VLOOKUP($A171,'Success Asset Classes'!$B$15:$BD$377,AU$21,FALSE)),VLOOKUP(MID($A171,4,5),'Project splits'!$C$5:$AM$346,AU$22,FALSE),VLOOKUP($A171,'Success Asset Classes'!$B$15:$BD$377,AU$21,FALSE)))</f>
        <v>0</v>
      </c>
      <c r="AV171" s="230">
        <f>IF($AR171=0,VLOOKUP(MID($A171,4,5),'Project splits'!$C$5:$AM$346,AV$22,FALSE),IF(ISNA(VLOOKUP($A171,'Success Asset Classes'!$B$15:$BD$377,AV$21,FALSE)),VLOOKUP(MID($A171,4,5),'Project splits'!$C$5:$AM$346,AV$22,FALSE),VLOOKUP($A171,'Success Asset Classes'!$B$15:$BD$377,AV$21,FALSE)))</f>
        <v>1</v>
      </c>
      <c r="AW171" s="230">
        <f>IF($AR171=0,VLOOKUP(MID($A171,4,5),'Project splits'!$C$5:$AM$346,AW$22,FALSE),IF(ISNA(VLOOKUP($A171,'Success Asset Classes'!$B$15:$BD$377,AW$21,FALSE)),VLOOKUP(MID($A171,4,5),'Project splits'!$C$5:$AM$346,AW$22,FALSE),VLOOKUP($A171,'Success Asset Classes'!$B$15:$BD$377,AW$21,FALSE)))</f>
        <v>0</v>
      </c>
      <c r="AX171" s="230">
        <f>IF($AR171=0,VLOOKUP(MID($A171,4,5),'Project splits'!$C$5:$AM$346,AX$22,FALSE),IF(ISNA(VLOOKUP($A171,'Success Asset Classes'!$B$15:$BD$377,AX$21,FALSE)),VLOOKUP(MID($A171,4,5),'Project splits'!$C$5:$AM$346,AX$22,FALSE),VLOOKUP($A171,'Success Asset Classes'!$B$15:$BD$377,AX$21,FALSE)))</f>
        <v>0</v>
      </c>
      <c r="AY171" s="230">
        <f>IF($AR171=0,VLOOKUP(MID($A171,4,5),'Project splits'!$C$5:$AM$346,AY$22,FALSE),IF(ISNA(VLOOKUP($A171,'Success Asset Classes'!$B$15:$BD$377,AY$21,FALSE)),VLOOKUP(MID($A171,4,5),'Project splits'!$C$5:$AM$346,AY$22,FALSE),VLOOKUP($A171,'Success Asset Classes'!$B$15:$BD$377,AY$21,FALSE)))</f>
        <v>0</v>
      </c>
      <c r="AZ171" s="230">
        <f>IF($AR171=0,VLOOKUP(MID($A171,4,5),'Project splits'!$C$5:$AM$346,AZ$22,FALSE),IF(ISNA(VLOOKUP($A171,'Success Asset Classes'!$B$15:$BD$377,AZ$21,FALSE)),VLOOKUP(MID($A171,4,5),'Project splits'!$C$5:$AM$346,AZ$22,FALSE),VLOOKUP($A171,'Success Asset Classes'!$B$15:$BD$377,AZ$21,FALSE)))</f>
        <v>0</v>
      </c>
      <c r="BA171" s="230">
        <f>IF($AR171=0,VLOOKUP(MID($A171,4,5),'Project splits'!$C$5:$AM$346,BA$22,FALSE),IF(ISNA(VLOOKUP($A171,'Success Asset Classes'!$B$15:$BD$377,BA$21,FALSE)),VLOOKUP(MID($A171,4,5),'Project splits'!$C$5:$AM$346,BA$22,FALSE),VLOOKUP($A171,'Success Asset Classes'!$B$15:$BD$377,BA$21,FALSE)))</f>
        <v>0</v>
      </c>
      <c r="BB171" s="230">
        <f>IF($AR171=0,VLOOKUP(MID($A171,4,5),'Project splits'!$C$5:$AM$346,BB$22,FALSE),IF(ISNA(VLOOKUP($A171,'Success Asset Classes'!$B$15:$BD$377,BB$21,FALSE)),VLOOKUP(MID($A171,4,5),'Project splits'!$C$5:$AM$346,BB$22,FALSE),VLOOKUP($A171,'Success Asset Classes'!$B$15:$BD$377,BB$21,FALSE)))</f>
        <v>0</v>
      </c>
      <c r="BC171" s="230">
        <f>IF($AR171=0,VLOOKUP(MID($A171,4,5),'Project splits'!$C$5:$AM$346,BC$22,FALSE),IF(ISNA(VLOOKUP($A171,'Success Asset Classes'!$B$15:$BD$377,BC$21,FALSE)),VLOOKUP(MID($A171,4,5),'Project splits'!$C$5:$AM$346,BC$22,FALSE),VLOOKUP($A171,'Success Asset Classes'!$B$15:$BD$377,BC$21,FALSE)))</f>
        <v>0</v>
      </c>
      <c r="BD171" s="230">
        <f>IF($AR171=0,VLOOKUP(MID($A171,4,5),'Project splits'!$C$5:$AM$346,BD$22,FALSE),IF(ISNA(VLOOKUP($A171,'Success Asset Classes'!$B$15:$BD$377,BD$21,FALSE)),VLOOKUP(MID($A171,4,5),'Project splits'!$C$5:$AM$346,BD$22,FALSE),VLOOKUP($A171,'Success Asset Classes'!$B$15:$BD$377,BD$21,FALSE)))</f>
        <v>0</v>
      </c>
      <c r="BE171" s="230">
        <f>IF($AR171=0,VLOOKUP(MID($A171,4,5),'Project splits'!$C$5:$AM$346,BE$22,FALSE),IF(ISNA(VLOOKUP($A171,'Success Asset Classes'!$B$15:$BD$377,BE$21,FALSE)),VLOOKUP(MID($A171,4,5),'Project splits'!$C$5:$AM$346,BE$22,FALSE),VLOOKUP($A171,'Success Asset Classes'!$B$15:$BD$377,BE$21,FALSE)))</f>
        <v>0</v>
      </c>
      <c r="BF171" s="230">
        <f>IF($AR171=0,VLOOKUP(MID($A171,4,5),'Project splits'!$C$5:$AM$346,BF$22,FALSE),IF(ISNA(VLOOKUP($A171,'Success Asset Classes'!$B$15:$BD$377,BF$21,FALSE)),VLOOKUP(MID($A171,4,5),'Project splits'!$C$5:$AM$346,BF$22,FALSE),VLOOKUP($A171,'Success Asset Classes'!$B$15:$BD$377,BF$21,FALSE)))</f>
        <v>0</v>
      </c>
      <c r="BG171" s="230">
        <f>IF($AR171=0,VLOOKUP(MID($A171,4,5),'Project splits'!$C$5:$AM$346,BG$22,FALSE),IF(ISNA(VLOOKUP($A171,'Success Asset Classes'!$B$15:$BD$377,BG$21,FALSE)),VLOOKUP(MID($A171,4,5),'Project splits'!$C$5:$AM$346,BG$22,FALSE),VLOOKUP($A171,'Success Asset Classes'!$B$15:$BD$377,BG$21,FALSE)))</f>
        <v>0</v>
      </c>
      <c r="BH171" s="230">
        <f>IF($AR171=0,VLOOKUP(MID($A171,4,5),'Project splits'!$C$5:$AM$346,BH$22,FALSE),IF(ISNA(VLOOKUP($A171,'Success Asset Classes'!$B$15:$BD$377,BH$21,FALSE)),VLOOKUP(MID($A171,4,5),'Project splits'!$C$5:$AM$346,BH$22,FALSE),VLOOKUP($A171,'Success Asset Classes'!$B$15:$BD$377,BH$21,FALSE)))</f>
        <v>0</v>
      </c>
      <c r="BI171" s="230">
        <f>IF($AR171=0,VLOOKUP(MID($A171,4,5),'Project splits'!$C$5:$AM$346,BI$22,FALSE),IF(ISNA(VLOOKUP($A171,'Success Asset Classes'!$B$15:$BD$377,BI$21,FALSE)),VLOOKUP(MID($A171,4,5),'Project splits'!$C$5:$AM$346,BI$22,FALSE),VLOOKUP($A171,'Success Asset Classes'!$B$15:$BD$377,BI$21,FALSE)))</f>
        <v>0</v>
      </c>
      <c r="BJ171" s="230">
        <f>IF($AR171=0,VLOOKUP(MID($A171,4,5),'Project splits'!$C$5:$AM$346,BJ$22,FALSE),IF(ISNA(VLOOKUP($A171,'Success Asset Classes'!$B$15:$BD$377,BJ$21,FALSE)),VLOOKUP(MID($A171,4,5),'Project splits'!$C$5:$AM$346,BJ$22,FALSE),VLOOKUP($A171,'Success Asset Classes'!$B$15:$BD$377,BJ$21,FALSE)))</f>
        <v>0</v>
      </c>
      <c r="BK171" s="230">
        <f>IF($AR171=0,VLOOKUP(MID($A171,4,5),'Project splits'!$C$5:$AM$346,BK$22,FALSE),IF(ISNA(VLOOKUP($A171,'Success Asset Classes'!$B$15:$BD$377,BK$21,FALSE)),VLOOKUP(MID($A171,4,5),'Project splits'!$C$5:$AM$346,BK$22,FALSE),VLOOKUP($A171,'Success Asset Classes'!$B$15:$BD$377,BK$21,FALSE)))</f>
        <v>0</v>
      </c>
      <c r="BL171" s="230">
        <f>IF($AR171=0,VLOOKUP(MID($A171,4,5),'Project splits'!$C$5:$AM$346,BL$22,FALSE),IF(ISNA(VLOOKUP($A171,'Success Asset Classes'!$B$15:$BD$377,BL$21,FALSE)),VLOOKUP(MID($A171,4,5),'Project splits'!$C$5:$AM$346,BL$22,FALSE),VLOOKUP($A171,'Success Asset Classes'!$B$15:$BD$377,BL$21,FALSE)))</f>
        <v>0</v>
      </c>
      <c r="BM171" s="230">
        <f>IF($AR171=0,VLOOKUP(MID($A171,4,5),'Project splits'!$C$5:$AM$346,BM$22,FALSE),IF(ISNA(VLOOKUP($A171,'Success Asset Classes'!$B$15:$BD$377,BM$21,FALSE)),VLOOKUP(MID($A171,4,5),'Project splits'!$C$5:$AM$346,BM$22,FALSE),VLOOKUP($A171,'Success Asset Classes'!$B$15:$BD$377,BM$21,FALSE)))</f>
        <v>0</v>
      </c>
      <c r="BN171" s="230">
        <f>IF($AR171=0,VLOOKUP(MID($A171,4,5),'Project splits'!$C$5:$AM$346,BN$22,FALSE),IF(ISNA(VLOOKUP($A171,'Success Asset Classes'!$B$15:$BD$377,BN$21,FALSE)),VLOOKUP(MID($A171,4,5),'Project splits'!$C$5:$AM$346,BN$22,FALSE),VLOOKUP($A171,'Success Asset Classes'!$B$15:$BD$377,BN$21,FALSE)))</f>
        <v>0</v>
      </c>
      <c r="BO171" s="230">
        <f>IF($AR171=0,VLOOKUP(MID($A171,4,5),'Project splits'!$C$5:$AM$346,BO$22,FALSE),IF(ISNA(VLOOKUP($A171,'Success Asset Classes'!$B$15:$BD$377,BO$21,FALSE)),VLOOKUP(MID($A171,4,5),'Project splits'!$C$5:$AM$346,BO$22,FALSE),VLOOKUP($A171,'Success Asset Classes'!$B$15:$BD$377,BO$21,FALSE)))</f>
        <v>0</v>
      </c>
      <c r="BP171" s="230">
        <f>IF($AR171=0,VLOOKUP(MID($A171,4,5),'Project splits'!$C$5:$AM$346,BP$22,FALSE),IF(ISNA(VLOOKUP($A171,'Success Asset Classes'!$B$15:$BD$377,BP$21,FALSE)),VLOOKUP(MID($A171,4,5),'Project splits'!$C$5:$AM$346,BP$22,FALSE),VLOOKUP($A171,'Success Asset Classes'!$B$15:$BD$377,BP$21,FALSE)))</f>
        <v>0</v>
      </c>
      <c r="BQ171" s="230">
        <f>IF($AR171=0,VLOOKUP(MID($A171,4,5),'Project splits'!$C$5:$AM$346,BQ$22,FALSE),IF(ISNA(VLOOKUP($A171,'Success Asset Classes'!$B$15:$BD$377,BQ$21,FALSE)),VLOOKUP(MID($A171,4,5),'Project splits'!$C$5:$AM$346,BQ$22,FALSE),VLOOKUP($A171,'Success Asset Classes'!$B$15:$BD$377,BQ$21,FALSE)))</f>
        <v>0</v>
      </c>
      <c r="BR171" s="230">
        <f>IF($AR171=0,VLOOKUP(MID($A171,4,5),'Project splits'!$C$5:$AM$346,BR$22,FALSE),IF(ISNA(VLOOKUP($A171,'Success Asset Classes'!$B$15:$BD$377,BR$21,FALSE)),VLOOKUP(MID($A171,4,5),'Project splits'!$C$5:$AM$346,BR$22,FALSE),VLOOKUP($A171,'Success Asset Classes'!$B$15:$BD$377,BR$21,FALSE)))</f>
        <v>0</v>
      </c>
      <c r="BS171" s="247">
        <f t="shared" si="59"/>
        <v>1</v>
      </c>
      <c r="BT171" s="249">
        <f>1+IF(ISNA(VLOOKUP($A171,'Project labour content'!$A$7:$D$255,'Project labour content'!$D$1,FALSE)),VLOOKUP($D171,'Project labour content'!$F$6:$G$15,'Project labour content'!$G$1,FALSE),VLOOKUP($A171,'Project labour content'!$A$7:$D$255,'Project labour content'!$D$1,FALSE))*LabEsc22*1</f>
        <v>1.0024480115846353</v>
      </c>
      <c r="BU171" s="249">
        <f>1+IF(ISNA(VLOOKUP($A171,'Project labour content'!$A$7:$D$255,'Project labour content'!$D$1,FALSE)),VLOOKUP($D171,'Project labour content'!$F$6:$G$15,'Project labour content'!$G$1,FALSE),VLOOKUP($A171,'Project labour content'!$A$7:$D$255,'Project labour content'!$D$1,FALSE))*LabEsc23*1</f>
        <v>1.0049077736248768</v>
      </c>
      <c r="BV171" s="249">
        <f>1+IF(ISNA(VLOOKUP($A171,'Project labour content'!$A$7:$D$255,'Project labour content'!$D$1,FALSE)),VLOOKUP($D171,'Project labour content'!$F$6:$G$15,'Project labour content'!$G$1,FALSE),VLOOKUP($A171,'Project labour content'!$A$7:$D$255,'Project labour content'!$D$1,FALSE))*LabEsc24*1</f>
        <v>1.0072248694667842</v>
      </c>
      <c r="BW171" s="249">
        <f>1+IF(ISNA(VLOOKUP($A171,'Project labour content'!$A$7:$D$255,'Project labour content'!$D$1,FALSE)),VLOOKUP($D171,'Project labour content'!$F$6:$G$15,'Project labour content'!$G$1,FALSE),VLOOKUP($A171,'Project labour content'!$A$7:$D$255,'Project labour content'!$D$1,FALSE))*LabEsc25*1</f>
        <v>1.0103282331643793</v>
      </c>
      <c r="BX171" s="249">
        <f>1+IF(ISNA(VLOOKUP($A171,'Project labour content'!$A$7:$D$255,'Project labour content'!$D$1,FALSE)),VLOOKUP($D171,'Project labour content'!$F$6:$G$15,'Project labour content'!$G$1,FALSE),VLOOKUP($A171,'Project labour content'!$A$7:$D$255,'Project labour content'!$D$1,FALSE))*LabEsc26*1</f>
        <v>1.0137103823674747</v>
      </c>
      <c r="BY171" s="249">
        <f>1+IF(ISNA(VLOOKUP($A171,'Project labour content'!$A$7:$D$255,'Project labour content'!$D$1,FALSE)),VLOOKUP($D171,'Project labour content'!$F$6:$G$15,'Project labour content'!$G$1,FALSE),VLOOKUP($A171,'Project labour content'!$A$7:$D$255,'Project labour content'!$D$1,FALSE))*LabEsc27*1</f>
        <v>1.0158052335508072</v>
      </c>
      <c r="BZ171" s="249">
        <f>1+IF(ISNA(VLOOKUP($A171,'Project labour content'!$A$7:$D$255,'Project labour content'!$D$1,FALSE)),VLOOKUP($D171,'Project labour content'!$F$6:$G$15,'Project labour content'!$G$1,FALSE),VLOOKUP($A171,'Project labour content'!$A$7:$D$255,'Project labour content'!$D$1,FALSE))*LabEsc28*1</f>
        <v>1.0173826564918567</v>
      </c>
      <c r="CA171" s="249">
        <f>1+IF(ISNA(VLOOKUP($A171,'Project labour content'!$A$7:$D$255,'Project labour content'!$D$1,FALSE)),VLOOKUP($D171,'Project labour content'!$F$6:$G$15,'Project labour content'!$G$1,FALSE),VLOOKUP($A171,'Project labour content'!$A$7:$D$255,'Project labour content'!$D$1,FALSE))*LabEsc29*1</f>
        <v>1.0199141048276528</v>
      </c>
      <c r="CB171" s="250" t="str">
        <f>IF(ISNA(VLOOKUP($A171,'Project labour content'!$A$7:$D$255,'Project labour content'!$D$1,FALSE)),"Category","Project")</f>
        <v>Category</v>
      </c>
      <c r="CD171" s="247" t="str">
        <f t="shared" si="60"/>
        <v>14015</v>
      </c>
      <c r="CE171" s="3"/>
    </row>
    <row r="172" spans="1:83" x14ac:dyDescent="0.15">
      <c r="A172" s="11" t="s">
        <v>253</v>
      </c>
      <c r="B172" s="11" t="str">
        <f>VLOOKUP($A172,'Incurred Real 2022$'!$A$25:$AC$426,'Incurred Real 2022$'!B$1,FALSE)</f>
        <v>Asset Cost and Risk Optimisation</v>
      </c>
      <c r="C172" s="11" t="str">
        <f>VLOOKUP($A172,'Incurred Real 2022$'!$A$25:$AC$426,'Incurred Real 2022$'!C$1,FALSE)</f>
        <v>ExAnte</v>
      </c>
      <c r="D172" s="11" t="str">
        <f>VLOOKUP($A172,'Incurred Real 2022$'!$A$25:$AC$426,'Incurred Real 2022$'!D$1,FALSE)</f>
        <v>Information Technology</v>
      </c>
      <c r="E172" s="11" t="str">
        <f>VLOOKUP($A172,'Incurred Real 2022$'!$A$25:$AC$426,'Incurred Real 2022$'!E$1,FALSE)</f>
        <v>Closed</v>
      </c>
      <c r="F172" s="105" t="str">
        <f>IF(VLOOKUP($A172,'Incurred Real 2022$'!$A$25:$AC$426,'Incurred Real 2022$'!F$1,FALSE)=0,"",VLOOKUP($A172,'Incurred Real 2022$'!$A$25:$AC$426,'Incurred Real 2022$'!F$1,FALSE))</f>
        <v/>
      </c>
      <c r="G172" s="105" t="str">
        <f>IF(VLOOKUP($A172,'Incurred Real 2022$'!$A$25:$AC$426,'Incurred Real 2022$'!G$1,FALSE)=0,"",VLOOKUP($A172,'Incurred Real 2022$'!$A$25:$AC$426,'Incurred Real 2022$'!G$1,FALSE))</f>
        <v/>
      </c>
      <c r="H172" s="105" t="str">
        <f>IF(VLOOKUP($A172,'Incurred Real 2022$'!$A$25:$AC$426,'Incurred Real 2022$'!H$1,FALSE)=0,"",VLOOKUP($A172,'Incurred Real 2022$'!$A$25:$AC$426,'Incurred Real 2022$'!H$1,FALSE))</f>
        <v/>
      </c>
      <c r="I172" s="105" t="str">
        <f>IF(VLOOKUP($A172,'Incurred Real 2022$'!$A$25:$AC$426,'Incurred Real 2022$'!I$1,FALSE)=0,"",VLOOKUP($A172,'Incurred Real 2022$'!$A$25:$AC$426,'Incurred Real 2022$'!I$1,FALSE))</f>
        <v/>
      </c>
      <c r="J172" s="105" t="str">
        <f>IF(VLOOKUP($A172,'Incurred Real 2022$'!$A$25:$AC$426,'Incurred Real 2022$'!J$1,FALSE)=0,"",VLOOKUP($A172,'Incurred Real 2022$'!$A$25:$AC$426,'Incurred Real 2022$'!J$1,FALSE))</f>
        <v/>
      </c>
      <c r="K172" s="105" t="str">
        <f>IF(VLOOKUP($A172,'Incurred Real 2022$'!$A$25:$AC$426,'Incurred Real 2022$'!K$1,FALSE)=0,"",VLOOKUP($A172,'Incurred Real 2022$'!$A$25:$AC$426,'Incurred Real 2022$'!K$1,FALSE))</f>
        <v/>
      </c>
      <c r="L172" s="105" t="str">
        <f>IF(VLOOKUP($A172,'Incurred Real 2022$'!$A$25:$AC$426,'Incurred Real 2022$'!L$1,FALSE)=0,"",VLOOKUP($A172,'Incurred Real 2022$'!$A$25:$AC$426,'Incurred Real 2022$'!L$1,FALSE))</f>
        <v/>
      </c>
      <c r="M172" s="105" t="str">
        <f>IF(VLOOKUP($A172,'Incurred Real 2022$'!$A$25:$AC$426,'Incurred Real 2022$'!M$1,FALSE)=0,"",VLOOKUP($A172,'Incurred Real 2022$'!$A$25:$AC$426,'Incurred Real 2022$'!M$1,FALSE))</f>
        <v/>
      </c>
      <c r="N172" s="105" t="str">
        <f>IF(VLOOKUP($A172,'Incurred Real 2022$'!$A$25:$AC$426,'Incurred Real 2022$'!N$1,FALSE)=0,"",VLOOKUP($A172,'Incurred Real 2022$'!$A$25:$AC$426,'Incurred Real 2022$'!N$1,FALSE))</f>
        <v/>
      </c>
      <c r="O172" s="105" t="str">
        <f>IF(VLOOKUP($A172,'Incurred Real 2022$'!$A$25:$AC$426,'Incurred Real 2022$'!O$1,FALSE)=0,"",VLOOKUP($A172,'Incurred Real 2022$'!$A$25:$AC$426,'Incurred Real 2022$'!O$1,FALSE))</f>
        <v/>
      </c>
      <c r="P172" s="105">
        <f>IF(VLOOKUP($A172,'Incurred Real 2022$'!$A$25:$AC$426,'Incurred Real 2022$'!P$1,FALSE)=0,"",VLOOKUP($A172,'Incurred Real 2022$'!$A$25:$AC$426,'Incurred Real 2022$'!P$1,FALSE))</f>
        <v>49993.08</v>
      </c>
      <c r="Q172" s="105">
        <f>IF(VLOOKUP($A172,'Incurred Real 2022$'!$A$25:$AC$426,'Incurred Real 2022$'!Q$1,FALSE)=0,"",VLOOKUP($A172,'Incurred Real 2022$'!$A$25:$AC$426,'Incurred Real 2022$'!Q$1,FALSE))</f>
        <v>1585770.66</v>
      </c>
      <c r="R172" s="105">
        <f>IF(VLOOKUP($A172,'Incurred Real 2022$'!$A$25:$AC$426,'Incurred Real 2022$'!R$1,FALSE)=0,"",VLOOKUP($A172,'Incurred Real 2022$'!$A$25:$AC$426,'Incurred Real 2022$'!R$1,FALSE))</f>
        <v>731964.89</v>
      </c>
      <c r="S172" s="105">
        <f>IF(VLOOKUP($A172,'Incurred Real 2022$'!$A$25:$AC$426,'Incurred Real 2022$'!S$1,FALSE)=0,"",VLOOKUP($A172,'Incurred Real 2022$'!$A$25:$AC$426,'Incurred Real 2022$'!S$1,FALSE))</f>
        <v>58062.63</v>
      </c>
      <c r="T172" s="105" t="str">
        <f>IF(VLOOKUP($A172,'Incurred Real 2022$'!$A$25:$AC$426,'Incurred Real 2022$'!T$1,FALSE)=0,"",VLOOKUP($A172,'Incurred Real 2022$'!$A$25:$AC$426,'Incurred Real 2022$'!T$1,FALSE))</f>
        <v/>
      </c>
      <c r="U172" s="105" t="str">
        <f>IF(VLOOKUP($A172,'Incurred Real 2022$'!$A$25:$AC$426,'Incurred Real 2022$'!U$1,FALSE)=0,"",VLOOKUP($A172,'Incurred Real 2022$'!$A$25:$AC$426,'Incurred Real 2022$'!U$1,FALSE))</f>
        <v/>
      </c>
      <c r="V172" s="13" t="str">
        <f>IF(ISTEXT(VLOOKUP($A172,'Incurred Real 2022$'!$A$25:$AC$426,'Incurred Real 2022$'!V$1,FALSE)),"",(VLOOKUP($A172,'Incurred Real 2022$'!$A$25:$AC$426,'Incurred Real 2022$'!V$1,FALSE))*BT172*Incurred_Real!V$15)</f>
        <v/>
      </c>
      <c r="W172" s="13" t="str">
        <f>IF(ISTEXT(VLOOKUP($A172,'Incurred Real 2022$'!$A$25:$AC$426,'Incurred Real 2022$'!W$1,FALSE)),"",(VLOOKUP($A172,'Incurred Real 2022$'!$A$25:$AC$426,'Incurred Real 2022$'!W$1,FALSE))*BU172*Incurred_Real!W$15)</f>
        <v/>
      </c>
      <c r="X172" s="220" t="str">
        <f>IF(ISTEXT(VLOOKUP($A172,'Incurred Real 2022$'!$A$25:$AC$426,'Incurred Real 2022$'!X$1,FALSE)),"",(VLOOKUP($A172,'Incurred Real 2022$'!$A$25:$AC$426,'Incurred Real 2022$'!X$1,FALSE))*BV172*Incurred_Real!X$15)</f>
        <v/>
      </c>
      <c r="Y172" s="217" t="str">
        <f>IF(ISTEXT(VLOOKUP($A172,'Incurred Real 2022$'!$A$25:$AC$426,'Incurred Real 2022$'!Y$1,FALSE)),"",(VLOOKUP($A172,'Incurred Real 2022$'!$A$25:$AC$426,'Incurred Real 2022$'!Y$1,FALSE))*BW172*Incurred_Real!Y$15)</f>
        <v/>
      </c>
      <c r="Z172" s="13" t="str">
        <f>IF(ISTEXT(VLOOKUP($A172,'Incurred Real 2022$'!$A$25:$AC$426,'Incurred Real 2022$'!Z$1,FALSE)),"",(VLOOKUP($A172,'Incurred Real 2022$'!$A$25:$AC$426,'Incurred Real 2022$'!Z$1,FALSE))*BX172*Incurred_Real!Z$15)</f>
        <v/>
      </c>
      <c r="AA172" s="13" t="str">
        <f>IF(ISTEXT(VLOOKUP($A172,'Incurred Real 2022$'!$A$25:$AC$426,'Incurred Real 2022$'!AA$1,FALSE)),"",(VLOOKUP($A172,'Incurred Real 2022$'!$A$25:$AC$426,'Incurred Real 2022$'!AA$1,FALSE))*BY172*Incurred_Real!AA$15)</f>
        <v/>
      </c>
      <c r="AB172" s="13" t="str">
        <f>IF(ISTEXT(VLOOKUP($A172,'Incurred Real 2022$'!$A$25:$AC$426,'Incurred Real 2022$'!AB$1,FALSE)),"",(VLOOKUP($A172,'Incurred Real 2022$'!$A$25:$AC$426,'Incurred Real 2022$'!AB$1,FALSE))*BZ172*Incurred_Real!AB$15)</f>
        <v/>
      </c>
      <c r="AC172" s="13" t="str">
        <f>IF(ISTEXT(VLOOKUP($A172,'Incurred Real 2022$'!$A$25:$AC$426,'Incurred Real 2022$'!AC$1,FALSE)),"",(VLOOKUP($A172,'Incurred Real 2022$'!$A$25:$AC$426,'Incurred Real 2022$'!AC$1,FALSE))*CA172*Incurred_Real!AC$15)</f>
        <v/>
      </c>
      <c r="AD172" s="221">
        <f t="shared" si="55"/>
        <v>2425791.2599999998</v>
      </c>
      <c r="AE172" s="221">
        <f t="shared" si="56"/>
        <v>2425791.2599999998</v>
      </c>
      <c r="AF172" s="239">
        <f t="shared" si="61"/>
        <v>3058461.5015320745</v>
      </c>
      <c r="AG172" s="222">
        <f t="shared" si="57"/>
        <v>2489931.296150588</v>
      </c>
      <c r="AH172" s="223">
        <f t="shared" si="64"/>
        <v>1.2283316837940184</v>
      </c>
      <c r="AI172" s="224">
        <f t="shared" si="58"/>
        <v>2019</v>
      </c>
      <c r="AJ172" s="225" t="str">
        <f>VLOOKUP($A172,Project_Commissioning!$C$4:$H$355,Project_Commissioning!F$1,FALSE)</f>
        <v/>
      </c>
      <c r="AK172" s="226">
        <f>VLOOKUP($A172,Project_Commissioning!$C$4:$H$355,Project_Commissioning!G$1,FALSE)</f>
        <v>2019</v>
      </c>
      <c r="AL172" s="225" t="str">
        <f>IF(VLOOKUP($A172,Project_Commissioning!$C$4:$H$355,Project_Commissioning!H$1,FALSE)=0,"",VLOOKUP($A172,Project_Commissioning!$C$4:$H$355,Project_Commissioning!H$1,FALSE))</f>
        <v/>
      </c>
      <c r="AM172" s="237">
        <f t="shared" si="62"/>
        <v>2716459.5031444291</v>
      </c>
      <c r="AN172" s="221" cm="1">
        <f t="array" ref="AN172">IF(ROUND(AE172,0)=0,0,LOOKUP(2,1/(F172:AC172&lt;&gt;""),F172:AC172))</f>
        <v>58062.63</v>
      </c>
      <c r="AO172" s="221">
        <f t="shared" si="63"/>
        <v>0</v>
      </c>
      <c r="AP172" s="79"/>
      <c r="AQ172" s="20"/>
      <c r="AR172" s="245">
        <f>IF(ISNA(VLOOKUP($A172,'Success Asset Classes'!$B$15:$AA$114,'Success Asset Classes'!$AA$1,FALSE)),0,VLOOKUP($A172,'Success Asset Classes'!$B$15:$AA$114,'Success Asset Classes'!$AA$1,FALSE))</f>
        <v>0</v>
      </c>
      <c r="AS172" s="230">
        <f>IF($AR172=0,VLOOKUP(MID($A172,4,5),'Project splits'!$C$5:$AM$346,AS$22,FALSE),IF(ISNA(VLOOKUP($A172,'Success Asset Classes'!$B$15:$BD$377,AS$21,FALSE)),VLOOKUP(MID($A172,4,5),'Project splits'!$C$5:$AM$346,AS$22,FALSE),VLOOKUP($A172,'Success Asset Classes'!$B$15:$BD$377,AS$21,FALSE)))</f>
        <v>0</v>
      </c>
      <c r="AT172" s="230">
        <f>IF($AR172=0,VLOOKUP(MID($A172,4,5),'Project splits'!$C$5:$AM$346,AT$22,FALSE),IF(ISNA(VLOOKUP($A172,'Success Asset Classes'!$B$15:$BD$377,AT$21,FALSE)),VLOOKUP(MID($A172,4,5),'Project splits'!$C$5:$AM$346,AT$22,FALSE),VLOOKUP($A172,'Success Asset Classes'!$B$15:$BD$377,AT$21,FALSE)))</f>
        <v>0</v>
      </c>
      <c r="AU172" s="230">
        <f>IF($AR172=0,VLOOKUP(MID($A172,4,5),'Project splits'!$C$5:$AM$346,AU$22,FALSE),IF(ISNA(VLOOKUP($A172,'Success Asset Classes'!$B$15:$BD$377,AU$21,FALSE)),VLOOKUP(MID($A172,4,5),'Project splits'!$C$5:$AM$346,AU$22,FALSE),VLOOKUP($A172,'Success Asset Classes'!$B$15:$BD$377,AU$21,FALSE)))</f>
        <v>0</v>
      </c>
      <c r="AV172" s="230">
        <f>IF($AR172=0,VLOOKUP(MID($A172,4,5),'Project splits'!$C$5:$AM$346,AV$22,FALSE),IF(ISNA(VLOOKUP($A172,'Success Asset Classes'!$B$15:$BD$377,AV$21,FALSE)),VLOOKUP(MID($A172,4,5),'Project splits'!$C$5:$AM$346,AV$22,FALSE),VLOOKUP($A172,'Success Asset Classes'!$B$15:$BD$377,AV$21,FALSE)))</f>
        <v>1</v>
      </c>
      <c r="AW172" s="230">
        <f>IF($AR172=0,VLOOKUP(MID($A172,4,5),'Project splits'!$C$5:$AM$346,AW$22,FALSE),IF(ISNA(VLOOKUP($A172,'Success Asset Classes'!$B$15:$BD$377,AW$21,FALSE)),VLOOKUP(MID($A172,4,5),'Project splits'!$C$5:$AM$346,AW$22,FALSE),VLOOKUP($A172,'Success Asset Classes'!$B$15:$BD$377,AW$21,FALSE)))</f>
        <v>0</v>
      </c>
      <c r="AX172" s="230">
        <f>IF($AR172=0,VLOOKUP(MID($A172,4,5),'Project splits'!$C$5:$AM$346,AX$22,FALSE),IF(ISNA(VLOOKUP($A172,'Success Asset Classes'!$B$15:$BD$377,AX$21,FALSE)),VLOOKUP(MID($A172,4,5),'Project splits'!$C$5:$AM$346,AX$22,FALSE),VLOOKUP($A172,'Success Asset Classes'!$B$15:$BD$377,AX$21,FALSE)))</f>
        <v>0</v>
      </c>
      <c r="AY172" s="230">
        <f>IF($AR172=0,VLOOKUP(MID($A172,4,5),'Project splits'!$C$5:$AM$346,AY$22,FALSE),IF(ISNA(VLOOKUP($A172,'Success Asset Classes'!$B$15:$BD$377,AY$21,FALSE)),VLOOKUP(MID($A172,4,5),'Project splits'!$C$5:$AM$346,AY$22,FALSE),VLOOKUP($A172,'Success Asset Classes'!$B$15:$BD$377,AY$21,FALSE)))</f>
        <v>0</v>
      </c>
      <c r="AZ172" s="230">
        <f>IF($AR172=0,VLOOKUP(MID($A172,4,5),'Project splits'!$C$5:$AM$346,AZ$22,FALSE),IF(ISNA(VLOOKUP($A172,'Success Asset Classes'!$B$15:$BD$377,AZ$21,FALSE)),VLOOKUP(MID($A172,4,5),'Project splits'!$C$5:$AM$346,AZ$22,FALSE),VLOOKUP($A172,'Success Asset Classes'!$B$15:$BD$377,AZ$21,FALSE)))</f>
        <v>0</v>
      </c>
      <c r="BA172" s="230">
        <f>IF($AR172=0,VLOOKUP(MID($A172,4,5),'Project splits'!$C$5:$AM$346,BA$22,FALSE),IF(ISNA(VLOOKUP($A172,'Success Asset Classes'!$B$15:$BD$377,BA$21,FALSE)),VLOOKUP(MID($A172,4,5),'Project splits'!$C$5:$AM$346,BA$22,FALSE),VLOOKUP($A172,'Success Asset Classes'!$B$15:$BD$377,BA$21,FALSE)))</f>
        <v>0</v>
      </c>
      <c r="BB172" s="230">
        <f>IF($AR172=0,VLOOKUP(MID($A172,4,5),'Project splits'!$C$5:$AM$346,BB$22,FALSE),IF(ISNA(VLOOKUP($A172,'Success Asset Classes'!$B$15:$BD$377,BB$21,FALSE)),VLOOKUP(MID($A172,4,5),'Project splits'!$C$5:$AM$346,BB$22,FALSE),VLOOKUP($A172,'Success Asset Classes'!$B$15:$BD$377,BB$21,FALSE)))</f>
        <v>0</v>
      </c>
      <c r="BC172" s="230">
        <f>IF($AR172=0,VLOOKUP(MID($A172,4,5),'Project splits'!$C$5:$AM$346,BC$22,FALSE),IF(ISNA(VLOOKUP($A172,'Success Asset Classes'!$B$15:$BD$377,BC$21,FALSE)),VLOOKUP(MID($A172,4,5),'Project splits'!$C$5:$AM$346,BC$22,FALSE),VLOOKUP($A172,'Success Asset Classes'!$B$15:$BD$377,BC$21,FALSE)))</f>
        <v>0</v>
      </c>
      <c r="BD172" s="230">
        <f>IF($AR172=0,VLOOKUP(MID($A172,4,5),'Project splits'!$C$5:$AM$346,BD$22,FALSE),IF(ISNA(VLOOKUP($A172,'Success Asset Classes'!$B$15:$BD$377,BD$21,FALSE)),VLOOKUP(MID($A172,4,5),'Project splits'!$C$5:$AM$346,BD$22,FALSE),VLOOKUP($A172,'Success Asset Classes'!$B$15:$BD$377,BD$21,FALSE)))</f>
        <v>0</v>
      </c>
      <c r="BE172" s="230">
        <f>IF($AR172=0,VLOOKUP(MID($A172,4,5),'Project splits'!$C$5:$AM$346,BE$22,FALSE),IF(ISNA(VLOOKUP($A172,'Success Asset Classes'!$B$15:$BD$377,BE$21,FALSE)),VLOOKUP(MID($A172,4,5),'Project splits'!$C$5:$AM$346,BE$22,FALSE),VLOOKUP($A172,'Success Asset Classes'!$B$15:$BD$377,BE$21,FALSE)))</f>
        <v>0</v>
      </c>
      <c r="BF172" s="230">
        <f>IF($AR172=0,VLOOKUP(MID($A172,4,5),'Project splits'!$C$5:$AM$346,BF$22,FALSE),IF(ISNA(VLOOKUP($A172,'Success Asset Classes'!$B$15:$BD$377,BF$21,FALSE)),VLOOKUP(MID($A172,4,5),'Project splits'!$C$5:$AM$346,BF$22,FALSE),VLOOKUP($A172,'Success Asset Classes'!$B$15:$BD$377,BF$21,FALSE)))</f>
        <v>0</v>
      </c>
      <c r="BG172" s="230">
        <f>IF($AR172=0,VLOOKUP(MID($A172,4,5),'Project splits'!$C$5:$AM$346,BG$22,FALSE),IF(ISNA(VLOOKUP($A172,'Success Asset Classes'!$B$15:$BD$377,BG$21,FALSE)),VLOOKUP(MID($A172,4,5),'Project splits'!$C$5:$AM$346,BG$22,FALSE),VLOOKUP($A172,'Success Asset Classes'!$B$15:$BD$377,BG$21,FALSE)))</f>
        <v>0</v>
      </c>
      <c r="BH172" s="230">
        <f>IF($AR172=0,VLOOKUP(MID($A172,4,5),'Project splits'!$C$5:$AM$346,BH$22,FALSE),IF(ISNA(VLOOKUP($A172,'Success Asset Classes'!$B$15:$BD$377,BH$21,FALSE)),VLOOKUP(MID($A172,4,5),'Project splits'!$C$5:$AM$346,BH$22,FALSE),VLOOKUP($A172,'Success Asset Classes'!$B$15:$BD$377,BH$21,FALSE)))</f>
        <v>0</v>
      </c>
      <c r="BI172" s="230">
        <f>IF($AR172=0,VLOOKUP(MID($A172,4,5),'Project splits'!$C$5:$AM$346,BI$22,FALSE),IF(ISNA(VLOOKUP($A172,'Success Asset Classes'!$B$15:$BD$377,BI$21,FALSE)),VLOOKUP(MID($A172,4,5),'Project splits'!$C$5:$AM$346,BI$22,FALSE),VLOOKUP($A172,'Success Asset Classes'!$B$15:$BD$377,BI$21,FALSE)))</f>
        <v>0</v>
      </c>
      <c r="BJ172" s="230">
        <f>IF($AR172=0,VLOOKUP(MID($A172,4,5),'Project splits'!$C$5:$AM$346,BJ$22,FALSE),IF(ISNA(VLOOKUP($A172,'Success Asset Classes'!$B$15:$BD$377,BJ$21,FALSE)),VLOOKUP(MID($A172,4,5),'Project splits'!$C$5:$AM$346,BJ$22,FALSE),VLOOKUP($A172,'Success Asset Classes'!$B$15:$BD$377,BJ$21,FALSE)))</f>
        <v>0</v>
      </c>
      <c r="BK172" s="230">
        <f>IF($AR172=0,VLOOKUP(MID($A172,4,5),'Project splits'!$C$5:$AM$346,BK$22,FALSE),IF(ISNA(VLOOKUP($A172,'Success Asset Classes'!$B$15:$BD$377,BK$21,FALSE)),VLOOKUP(MID($A172,4,5),'Project splits'!$C$5:$AM$346,BK$22,FALSE),VLOOKUP($A172,'Success Asset Classes'!$B$15:$BD$377,BK$21,FALSE)))</f>
        <v>0</v>
      </c>
      <c r="BL172" s="230">
        <f>IF($AR172=0,VLOOKUP(MID($A172,4,5),'Project splits'!$C$5:$AM$346,BL$22,FALSE),IF(ISNA(VLOOKUP($A172,'Success Asset Classes'!$B$15:$BD$377,BL$21,FALSE)),VLOOKUP(MID($A172,4,5),'Project splits'!$C$5:$AM$346,BL$22,FALSE),VLOOKUP($A172,'Success Asset Classes'!$B$15:$BD$377,BL$21,FALSE)))</f>
        <v>0</v>
      </c>
      <c r="BM172" s="230">
        <f>IF($AR172=0,VLOOKUP(MID($A172,4,5),'Project splits'!$C$5:$AM$346,BM$22,FALSE),IF(ISNA(VLOOKUP($A172,'Success Asset Classes'!$B$15:$BD$377,BM$21,FALSE)),VLOOKUP(MID($A172,4,5),'Project splits'!$C$5:$AM$346,BM$22,FALSE),VLOOKUP($A172,'Success Asset Classes'!$B$15:$BD$377,BM$21,FALSE)))</f>
        <v>0</v>
      </c>
      <c r="BN172" s="230">
        <f>IF($AR172=0,VLOOKUP(MID($A172,4,5),'Project splits'!$C$5:$AM$346,BN$22,FALSE),IF(ISNA(VLOOKUP($A172,'Success Asset Classes'!$B$15:$BD$377,BN$21,FALSE)),VLOOKUP(MID($A172,4,5),'Project splits'!$C$5:$AM$346,BN$22,FALSE),VLOOKUP($A172,'Success Asset Classes'!$B$15:$BD$377,BN$21,FALSE)))</f>
        <v>0</v>
      </c>
      <c r="BO172" s="230">
        <f>IF($AR172=0,VLOOKUP(MID($A172,4,5),'Project splits'!$C$5:$AM$346,BO$22,FALSE),IF(ISNA(VLOOKUP($A172,'Success Asset Classes'!$B$15:$BD$377,BO$21,FALSE)),VLOOKUP(MID($A172,4,5),'Project splits'!$C$5:$AM$346,BO$22,FALSE),VLOOKUP($A172,'Success Asset Classes'!$B$15:$BD$377,BO$21,FALSE)))</f>
        <v>0</v>
      </c>
      <c r="BP172" s="230">
        <f>IF($AR172=0,VLOOKUP(MID($A172,4,5),'Project splits'!$C$5:$AM$346,BP$22,FALSE),IF(ISNA(VLOOKUP($A172,'Success Asset Classes'!$B$15:$BD$377,BP$21,FALSE)),VLOOKUP(MID($A172,4,5),'Project splits'!$C$5:$AM$346,BP$22,FALSE),VLOOKUP($A172,'Success Asset Classes'!$B$15:$BD$377,BP$21,FALSE)))</f>
        <v>0</v>
      </c>
      <c r="BQ172" s="230">
        <f>IF($AR172=0,VLOOKUP(MID($A172,4,5),'Project splits'!$C$5:$AM$346,BQ$22,FALSE),IF(ISNA(VLOOKUP($A172,'Success Asset Classes'!$B$15:$BD$377,BQ$21,FALSE)),VLOOKUP(MID($A172,4,5),'Project splits'!$C$5:$AM$346,BQ$22,FALSE),VLOOKUP($A172,'Success Asset Classes'!$B$15:$BD$377,BQ$21,FALSE)))</f>
        <v>0</v>
      </c>
      <c r="BR172" s="230">
        <f>IF($AR172=0,VLOOKUP(MID($A172,4,5),'Project splits'!$C$5:$AM$346,BR$22,FALSE),IF(ISNA(VLOOKUP($A172,'Success Asset Classes'!$B$15:$BD$377,BR$21,FALSE)),VLOOKUP(MID($A172,4,5),'Project splits'!$C$5:$AM$346,BR$22,FALSE),VLOOKUP($A172,'Success Asset Classes'!$B$15:$BD$377,BR$21,FALSE)))</f>
        <v>0</v>
      </c>
      <c r="BS172" s="247">
        <f t="shared" si="59"/>
        <v>1</v>
      </c>
      <c r="BT172" s="249">
        <f>1+IF(ISNA(VLOOKUP($A172,'Project labour content'!$A$7:$D$255,'Project labour content'!$D$1,FALSE)),VLOOKUP($D172,'Project labour content'!$F$6:$G$15,'Project labour content'!$G$1,FALSE),VLOOKUP($A172,'Project labour content'!$A$7:$D$255,'Project labour content'!$D$1,FALSE))*LabEsc22*1</f>
        <v>1.0024480115846353</v>
      </c>
      <c r="BU172" s="249">
        <f>1+IF(ISNA(VLOOKUP($A172,'Project labour content'!$A$7:$D$255,'Project labour content'!$D$1,FALSE)),VLOOKUP($D172,'Project labour content'!$F$6:$G$15,'Project labour content'!$G$1,FALSE),VLOOKUP($A172,'Project labour content'!$A$7:$D$255,'Project labour content'!$D$1,FALSE))*LabEsc23*1</f>
        <v>1.0049077736248768</v>
      </c>
      <c r="BV172" s="249">
        <f>1+IF(ISNA(VLOOKUP($A172,'Project labour content'!$A$7:$D$255,'Project labour content'!$D$1,FALSE)),VLOOKUP($D172,'Project labour content'!$F$6:$G$15,'Project labour content'!$G$1,FALSE),VLOOKUP($A172,'Project labour content'!$A$7:$D$255,'Project labour content'!$D$1,FALSE))*LabEsc24*1</f>
        <v>1.0072248694667842</v>
      </c>
      <c r="BW172" s="249">
        <f>1+IF(ISNA(VLOOKUP($A172,'Project labour content'!$A$7:$D$255,'Project labour content'!$D$1,FALSE)),VLOOKUP($D172,'Project labour content'!$F$6:$G$15,'Project labour content'!$G$1,FALSE),VLOOKUP($A172,'Project labour content'!$A$7:$D$255,'Project labour content'!$D$1,FALSE))*LabEsc25*1</f>
        <v>1.0103282331643793</v>
      </c>
      <c r="BX172" s="249">
        <f>1+IF(ISNA(VLOOKUP($A172,'Project labour content'!$A$7:$D$255,'Project labour content'!$D$1,FALSE)),VLOOKUP($D172,'Project labour content'!$F$6:$G$15,'Project labour content'!$G$1,FALSE),VLOOKUP($A172,'Project labour content'!$A$7:$D$255,'Project labour content'!$D$1,FALSE))*LabEsc26*1</f>
        <v>1.0137103823674747</v>
      </c>
      <c r="BY172" s="249">
        <f>1+IF(ISNA(VLOOKUP($A172,'Project labour content'!$A$7:$D$255,'Project labour content'!$D$1,FALSE)),VLOOKUP($D172,'Project labour content'!$F$6:$G$15,'Project labour content'!$G$1,FALSE),VLOOKUP($A172,'Project labour content'!$A$7:$D$255,'Project labour content'!$D$1,FALSE))*LabEsc27*1</f>
        <v>1.0158052335508072</v>
      </c>
      <c r="BZ172" s="249">
        <f>1+IF(ISNA(VLOOKUP($A172,'Project labour content'!$A$7:$D$255,'Project labour content'!$D$1,FALSE)),VLOOKUP($D172,'Project labour content'!$F$6:$G$15,'Project labour content'!$G$1,FALSE),VLOOKUP($A172,'Project labour content'!$A$7:$D$255,'Project labour content'!$D$1,FALSE))*LabEsc28*1</f>
        <v>1.0173826564918567</v>
      </c>
      <c r="CA172" s="249">
        <f>1+IF(ISNA(VLOOKUP($A172,'Project labour content'!$A$7:$D$255,'Project labour content'!$D$1,FALSE)),VLOOKUP($D172,'Project labour content'!$F$6:$G$15,'Project labour content'!$G$1,FALSE),VLOOKUP($A172,'Project labour content'!$A$7:$D$255,'Project labour content'!$D$1,FALSE))*LabEsc29*1</f>
        <v>1.0199141048276528</v>
      </c>
      <c r="CB172" s="250" t="str">
        <f>IF(ISNA(VLOOKUP($A172,'Project labour content'!$A$7:$D$255,'Project labour content'!$D$1,FALSE)),"Category","Project")</f>
        <v>Category</v>
      </c>
      <c r="CD172" s="247" t="str">
        <f t="shared" si="60"/>
        <v>14016</v>
      </c>
      <c r="CE172" s="3"/>
    </row>
    <row r="173" spans="1:83" x14ac:dyDescent="0.15">
      <c r="A173" s="11" t="s">
        <v>255</v>
      </c>
      <c r="B173" s="11" t="str">
        <f>VLOOKUP($A173,'Incurred Real 2022$'!$A$25:$AC$426,'Incurred Real 2022$'!B$1,FALSE)</f>
        <v>Asset Performance Systems</v>
      </c>
      <c r="C173" s="11" t="str">
        <f>VLOOKUP($A173,'Incurred Real 2022$'!$A$25:$AC$426,'Incurred Real 2022$'!C$1,FALSE)</f>
        <v>ExAnte</v>
      </c>
      <c r="D173" s="11" t="str">
        <f>VLOOKUP($A173,'Incurred Real 2022$'!$A$25:$AC$426,'Incurred Real 2022$'!D$1,FALSE)</f>
        <v>Replacement</v>
      </c>
      <c r="E173" s="11" t="str">
        <f>VLOOKUP($A173,'Incurred Real 2022$'!$A$25:$AC$426,'Incurred Real 2022$'!E$1,FALSE)</f>
        <v>Active</v>
      </c>
      <c r="F173" s="105" t="str">
        <f>IF(VLOOKUP($A173,'Incurred Real 2022$'!$A$25:$AC$426,'Incurred Real 2022$'!F$1,FALSE)=0,"",VLOOKUP($A173,'Incurred Real 2022$'!$A$25:$AC$426,'Incurred Real 2022$'!F$1,FALSE))</f>
        <v/>
      </c>
      <c r="G173" s="105" t="str">
        <f>IF(VLOOKUP($A173,'Incurred Real 2022$'!$A$25:$AC$426,'Incurred Real 2022$'!G$1,FALSE)=0,"",VLOOKUP($A173,'Incurred Real 2022$'!$A$25:$AC$426,'Incurred Real 2022$'!G$1,FALSE))</f>
        <v/>
      </c>
      <c r="H173" s="105" t="str">
        <f>IF(VLOOKUP($A173,'Incurred Real 2022$'!$A$25:$AC$426,'Incurred Real 2022$'!H$1,FALSE)=0,"",VLOOKUP($A173,'Incurred Real 2022$'!$A$25:$AC$426,'Incurred Real 2022$'!H$1,FALSE))</f>
        <v/>
      </c>
      <c r="I173" s="105" t="str">
        <f>IF(VLOOKUP($A173,'Incurred Real 2022$'!$A$25:$AC$426,'Incurred Real 2022$'!I$1,FALSE)=0,"",VLOOKUP($A173,'Incurred Real 2022$'!$A$25:$AC$426,'Incurred Real 2022$'!I$1,FALSE))</f>
        <v/>
      </c>
      <c r="J173" s="105" t="str">
        <f>IF(VLOOKUP($A173,'Incurred Real 2022$'!$A$25:$AC$426,'Incurred Real 2022$'!J$1,FALSE)=0,"",VLOOKUP($A173,'Incurred Real 2022$'!$A$25:$AC$426,'Incurred Real 2022$'!J$1,FALSE))</f>
        <v/>
      </c>
      <c r="K173" s="105" t="str">
        <f>IF(VLOOKUP($A173,'Incurred Real 2022$'!$A$25:$AC$426,'Incurred Real 2022$'!K$1,FALSE)=0,"",VLOOKUP($A173,'Incurred Real 2022$'!$A$25:$AC$426,'Incurred Real 2022$'!K$1,FALSE))</f>
        <v/>
      </c>
      <c r="L173" s="105" t="str">
        <f>IF(VLOOKUP($A173,'Incurred Real 2022$'!$A$25:$AC$426,'Incurred Real 2022$'!L$1,FALSE)=0,"",VLOOKUP($A173,'Incurred Real 2022$'!$A$25:$AC$426,'Incurred Real 2022$'!L$1,FALSE))</f>
        <v/>
      </c>
      <c r="M173" s="105" t="str">
        <f>IF(VLOOKUP($A173,'Incurred Real 2022$'!$A$25:$AC$426,'Incurred Real 2022$'!M$1,FALSE)=0,"",VLOOKUP($A173,'Incurred Real 2022$'!$A$25:$AC$426,'Incurred Real 2022$'!M$1,FALSE))</f>
        <v/>
      </c>
      <c r="N173" s="105" t="str">
        <f>IF(VLOOKUP($A173,'Incurred Real 2022$'!$A$25:$AC$426,'Incurred Real 2022$'!N$1,FALSE)=0,"",VLOOKUP($A173,'Incurred Real 2022$'!$A$25:$AC$426,'Incurred Real 2022$'!N$1,FALSE))</f>
        <v/>
      </c>
      <c r="O173" s="105" t="str">
        <f>IF(VLOOKUP($A173,'Incurred Real 2022$'!$A$25:$AC$426,'Incurred Real 2022$'!O$1,FALSE)=0,"",VLOOKUP($A173,'Incurred Real 2022$'!$A$25:$AC$426,'Incurred Real 2022$'!O$1,FALSE))</f>
        <v/>
      </c>
      <c r="P173" s="105" t="str">
        <f>IF(VLOOKUP($A173,'Incurred Real 2022$'!$A$25:$AC$426,'Incurred Real 2022$'!P$1,FALSE)=0,"",VLOOKUP($A173,'Incurred Real 2022$'!$A$25:$AC$426,'Incurred Real 2022$'!P$1,FALSE))</f>
        <v/>
      </c>
      <c r="Q173" s="105" t="str">
        <f>IF(VLOOKUP($A173,'Incurred Real 2022$'!$A$25:$AC$426,'Incurred Real 2022$'!Q$1,FALSE)=0,"",VLOOKUP($A173,'Incurred Real 2022$'!$A$25:$AC$426,'Incurred Real 2022$'!Q$1,FALSE))</f>
        <v/>
      </c>
      <c r="R173" s="105" t="str">
        <f>IF(VLOOKUP($A173,'Incurred Real 2022$'!$A$25:$AC$426,'Incurred Real 2022$'!R$1,FALSE)=0,"",VLOOKUP($A173,'Incurred Real 2022$'!$A$25:$AC$426,'Incurred Real 2022$'!R$1,FALSE))</f>
        <v/>
      </c>
      <c r="S173" s="105" t="str">
        <f>IF(VLOOKUP($A173,'Incurred Real 2022$'!$A$25:$AC$426,'Incurred Real 2022$'!S$1,FALSE)=0,"",VLOOKUP($A173,'Incurred Real 2022$'!$A$25:$AC$426,'Incurred Real 2022$'!S$1,FALSE))</f>
        <v/>
      </c>
      <c r="T173" s="105">
        <f>IF(VLOOKUP($A173,'Incurred Real 2022$'!$A$25:$AC$426,'Incurred Real 2022$'!T$1,FALSE)=0,"",VLOOKUP($A173,'Incurred Real 2022$'!$A$25:$AC$426,'Incurred Real 2022$'!T$1,FALSE))</f>
        <v>96574.37</v>
      </c>
      <c r="U173" s="105">
        <f>IF(VLOOKUP($A173,'Incurred Real 2022$'!$A$25:$AC$426,'Incurred Real 2022$'!U$1,FALSE)=0,"",VLOOKUP($A173,'Incurred Real 2022$'!$A$25:$AC$426,'Incurred Real 2022$'!U$1,FALSE))</f>
        <v>309707.90000000002</v>
      </c>
      <c r="V173" s="13">
        <f>IF(ISTEXT(VLOOKUP($A173,'Incurred Real 2022$'!$A$25:$AC$426,'Incurred Real 2022$'!V$1,FALSE)),"",(VLOOKUP($A173,'Incurred Real 2022$'!$A$25:$AC$426,'Incurred Real 2022$'!V$1,FALSE))*BT173*Incurred_Real!V$15)</f>
        <v>559501.18381024362</v>
      </c>
      <c r="W173" s="13">
        <f>IF(ISTEXT(VLOOKUP($A173,'Incurred Real 2022$'!$A$25:$AC$426,'Incurred Real 2022$'!W$1,FALSE)),"",(VLOOKUP($A173,'Incurred Real 2022$'!$A$25:$AC$426,'Incurred Real 2022$'!W$1,FALSE))*BU173*Incurred_Real!W$15)</f>
        <v>735852.37469370384</v>
      </c>
      <c r="X173" s="220" t="str">
        <f>IF(ISTEXT(VLOOKUP($A173,'Incurred Real 2022$'!$A$25:$AC$426,'Incurred Real 2022$'!X$1,FALSE)),"",(VLOOKUP($A173,'Incurred Real 2022$'!$A$25:$AC$426,'Incurred Real 2022$'!X$1,FALSE))*BV173*Incurred_Real!X$15)</f>
        <v/>
      </c>
      <c r="Y173" s="217" t="str">
        <f>IF(ISTEXT(VLOOKUP($A173,'Incurred Real 2022$'!$A$25:$AC$426,'Incurred Real 2022$'!Y$1,FALSE)),"",(VLOOKUP($A173,'Incurred Real 2022$'!$A$25:$AC$426,'Incurred Real 2022$'!Y$1,FALSE))*BW173*Incurred_Real!Y$15)</f>
        <v/>
      </c>
      <c r="Z173" s="13" t="str">
        <f>IF(ISTEXT(VLOOKUP($A173,'Incurred Real 2022$'!$A$25:$AC$426,'Incurred Real 2022$'!Z$1,FALSE)),"",(VLOOKUP($A173,'Incurred Real 2022$'!$A$25:$AC$426,'Incurred Real 2022$'!Z$1,FALSE))*BX173*Incurred_Real!Z$15)</f>
        <v/>
      </c>
      <c r="AA173" s="13" t="str">
        <f>IF(ISTEXT(VLOOKUP($A173,'Incurred Real 2022$'!$A$25:$AC$426,'Incurred Real 2022$'!AA$1,FALSE)),"",(VLOOKUP($A173,'Incurred Real 2022$'!$A$25:$AC$426,'Incurred Real 2022$'!AA$1,FALSE))*BY173*Incurred_Real!AA$15)</f>
        <v/>
      </c>
      <c r="AB173" s="13" t="str">
        <f>IF(ISTEXT(VLOOKUP($A173,'Incurred Real 2022$'!$A$25:$AC$426,'Incurred Real 2022$'!AB$1,FALSE)),"",(VLOOKUP($A173,'Incurred Real 2022$'!$A$25:$AC$426,'Incurred Real 2022$'!AB$1,FALSE))*BZ173*Incurred_Real!AB$15)</f>
        <v/>
      </c>
      <c r="AC173" s="13" t="str">
        <f>IF(ISTEXT(VLOOKUP($A173,'Incurred Real 2022$'!$A$25:$AC$426,'Incurred Real 2022$'!AC$1,FALSE)),"",(VLOOKUP($A173,'Incurred Real 2022$'!$A$25:$AC$426,'Incurred Real 2022$'!AC$1,FALSE))*CA173*Incurred_Real!AC$15)</f>
        <v/>
      </c>
      <c r="AD173" s="221">
        <f t="shared" si="55"/>
        <v>1701635.8285039475</v>
      </c>
      <c r="AE173" s="221">
        <f t="shared" si="56"/>
        <v>1701635.8285039475</v>
      </c>
      <c r="AF173" s="239">
        <f t="shared" si="61"/>
        <v>1945281.5936205161</v>
      </c>
      <c r="AG173" s="222">
        <f t="shared" si="57"/>
        <v>1727757.1316936107</v>
      </c>
      <c r="AH173" s="223">
        <f t="shared" si="64"/>
        <v>1.1258999068426243</v>
      </c>
      <c r="AI173" s="224">
        <f t="shared" si="58"/>
        <v>2023</v>
      </c>
      <c r="AJ173" s="225">
        <f>VLOOKUP($A173,Project_Commissioning!$C$4:$H$355,Project_Commissioning!F$1,FALSE)</f>
        <v>44838</v>
      </c>
      <c r="AK173" s="226">
        <f>VLOOKUP($A173,Project_Commissioning!$C$4:$H$355,Project_Commissioning!G$1,FALSE)</f>
        <v>2023</v>
      </c>
      <c r="AL173" s="225" t="str">
        <f>IF(VLOOKUP($A173,Project_Commissioning!$C$4:$H$355,Project_Commissioning!H$1,FALSE)=0,"",VLOOKUP($A173,Project_Commissioning!$C$4:$H$355,Project_Commissioning!H$1,FALSE))</f>
        <v/>
      </c>
      <c r="AM173" s="237">
        <f t="shared" si="62"/>
        <v>1727757.1316936109</v>
      </c>
      <c r="AN173" s="221" cm="1">
        <f t="array" ref="AN173">IF(ROUND(AE173,0)=0,0,LOOKUP(2,1/(F173:AC173&lt;&gt;""),F173:AC173))</f>
        <v>735852.37469370384</v>
      </c>
      <c r="AO173" s="221">
        <f t="shared" si="63"/>
        <v>1295353.5585039475</v>
      </c>
      <c r="AP173" s="79"/>
      <c r="AQ173" s="20"/>
      <c r="AR173" s="245">
        <f>IF(ISNA(VLOOKUP($A173,'Success Asset Classes'!$B$15:$AA$114,'Success Asset Classes'!$AA$1,FALSE)),0,VLOOKUP($A173,'Success Asset Classes'!$B$15:$AA$114,'Success Asset Classes'!$AA$1,FALSE))</f>
        <v>0</v>
      </c>
      <c r="AS173" s="230">
        <f>IF($AR173=0,VLOOKUP(MID($A173,4,5),'Project splits'!$C$5:$AM$346,AS$22,FALSE),IF(ISNA(VLOOKUP($A173,'Success Asset Classes'!$B$15:$BD$377,AS$21,FALSE)),VLOOKUP(MID($A173,4,5),'Project splits'!$C$5:$AM$346,AS$22,FALSE),VLOOKUP($A173,'Success Asset Classes'!$B$15:$BD$377,AS$21,FALSE)))</f>
        <v>0</v>
      </c>
      <c r="AT173" s="230">
        <f>IF($AR173=0,VLOOKUP(MID($A173,4,5),'Project splits'!$C$5:$AM$346,AT$22,FALSE),IF(ISNA(VLOOKUP($A173,'Success Asset Classes'!$B$15:$BD$377,AT$21,FALSE)),VLOOKUP(MID($A173,4,5),'Project splits'!$C$5:$AM$346,AT$22,FALSE),VLOOKUP($A173,'Success Asset Classes'!$B$15:$BD$377,AT$21,FALSE)))</f>
        <v>0</v>
      </c>
      <c r="AU173" s="230">
        <f>IF($AR173=0,VLOOKUP(MID($A173,4,5),'Project splits'!$C$5:$AM$346,AU$22,FALSE),IF(ISNA(VLOOKUP($A173,'Success Asset Classes'!$B$15:$BD$377,AU$21,FALSE)),VLOOKUP(MID($A173,4,5),'Project splits'!$C$5:$AM$346,AU$22,FALSE),VLOOKUP($A173,'Success Asset Classes'!$B$15:$BD$377,AU$21,FALSE)))</f>
        <v>0</v>
      </c>
      <c r="AV173" s="230">
        <f>IF($AR173=0,VLOOKUP(MID($A173,4,5),'Project splits'!$C$5:$AM$346,AV$22,FALSE),IF(ISNA(VLOOKUP($A173,'Success Asset Classes'!$B$15:$BD$377,AV$21,FALSE)),VLOOKUP(MID($A173,4,5),'Project splits'!$C$5:$AM$346,AV$22,FALSE),VLOOKUP($A173,'Success Asset Classes'!$B$15:$BD$377,AV$21,FALSE)))</f>
        <v>1</v>
      </c>
      <c r="AW173" s="230">
        <f>IF($AR173=0,VLOOKUP(MID($A173,4,5),'Project splits'!$C$5:$AM$346,AW$22,FALSE),IF(ISNA(VLOOKUP($A173,'Success Asset Classes'!$B$15:$BD$377,AW$21,FALSE)),VLOOKUP(MID($A173,4,5),'Project splits'!$C$5:$AM$346,AW$22,FALSE),VLOOKUP($A173,'Success Asset Classes'!$B$15:$BD$377,AW$21,FALSE)))</f>
        <v>0</v>
      </c>
      <c r="AX173" s="230">
        <f>IF($AR173=0,VLOOKUP(MID($A173,4,5),'Project splits'!$C$5:$AM$346,AX$22,FALSE),IF(ISNA(VLOOKUP($A173,'Success Asset Classes'!$B$15:$BD$377,AX$21,FALSE)),VLOOKUP(MID($A173,4,5),'Project splits'!$C$5:$AM$346,AX$22,FALSE),VLOOKUP($A173,'Success Asset Classes'!$B$15:$BD$377,AX$21,FALSE)))</f>
        <v>0</v>
      </c>
      <c r="AY173" s="230">
        <f>IF($AR173=0,VLOOKUP(MID($A173,4,5),'Project splits'!$C$5:$AM$346,AY$22,FALSE),IF(ISNA(VLOOKUP($A173,'Success Asset Classes'!$B$15:$BD$377,AY$21,FALSE)),VLOOKUP(MID($A173,4,5),'Project splits'!$C$5:$AM$346,AY$22,FALSE),VLOOKUP($A173,'Success Asset Classes'!$B$15:$BD$377,AY$21,FALSE)))</f>
        <v>0</v>
      </c>
      <c r="AZ173" s="230">
        <f>IF($AR173=0,VLOOKUP(MID($A173,4,5),'Project splits'!$C$5:$AM$346,AZ$22,FALSE),IF(ISNA(VLOOKUP($A173,'Success Asset Classes'!$B$15:$BD$377,AZ$21,FALSE)),VLOOKUP(MID($A173,4,5),'Project splits'!$C$5:$AM$346,AZ$22,FALSE),VLOOKUP($A173,'Success Asset Classes'!$B$15:$BD$377,AZ$21,FALSE)))</f>
        <v>0</v>
      </c>
      <c r="BA173" s="230">
        <f>IF($AR173=0,VLOOKUP(MID($A173,4,5),'Project splits'!$C$5:$AM$346,BA$22,FALSE),IF(ISNA(VLOOKUP($A173,'Success Asset Classes'!$B$15:$BD$377,BA$21,FALSE)),VLOOKUP(MID($A173,4,5),'Project splits'!$C$5:$AM$346,BA$22,FALSE),VLOOKUP($A173,'Success Asset Classes'!$B$15:$BD$377,BA$21,FALSE)))</f>
        <v>0</v>
      </c>
      <c r="BB173" s="230">
        <f>IF($AR173=0,VLOOKUP(MID($A173,4,5),'Project splits'!$C$5:$AM$346,BB$22,FALSE),IF(ISNA(VLOOKUP($A173,'Success Asset Classes'!$B$15:$BD$377,BB$21,FALSE)),VLOOKUP(MID($A173,4,5),'Project splits'!$C$5:$AM$346,BB$22,FALSE),VLOOKUP($A173,'Success Asset Classes'!$B$15:$BD$377,BB$21,FALSE)))</f>
        <v>0</v>
      </c>
      <c r="BC173" s="230">
        <f>IF($AR173=0,VLOOKUP(MID($A173,4,5),'Project splits'!$C$5:$AM$346,BC$22,FALSE),IF(ISNA(VLOOKUP($A173,'Success Asset Classes'!$B$15:$BD$377,BC$21,FALSE)),VLOOKUP(MID($A173,4,5),'Project splits'!$C$5:$AM$346,BC$22,FALSE),VLOOKUP($A173,'Success Asset Classes'!$B$15:$BD$377,BC$21,FALSE)))</f>
        <v>0</v>
      </c>
      <c r="BD173" s="230">
        <f>IF($AR173=0,VLOOKUP(MID($A173,4,5),'Project splits'!$C$5:$AM$346,BD$22,FALSE),IF(ISNA(VLOOKUP($A173,'Success Asset Classes'!$B$15:$BD$377,BD$21,FALSE)),VLOOKUP(MID($A173,4,5),'Project splits'!$C$5:$AM$346,BD$22,FALSE),VLOOKUP($A173,'Success Asset Classes'!$B$15:$BD$377,BD$21,FALSE)))</f>
        <v>0</v>
      </c>
      <c r="BE173" s="230">
        <f>IF($AR173=0,VLOOKUP(MID($A173,4,5),'Project splits'!$C$5:$AM$346,BE$22,FALSE),IF(ISNA(VLOOKUP($A173,'Success Asset Classes'!$B$15:$BD$377,BE$21,FALSE)),VLOOKUP(MID($A173,4,5),'Project splits'!$C$5:$AM$346,BE$22,FALSE),VLOOKUP($A173,'Success Asset Classes'!$B$15:$BD$377,BE$21,FALSE)))</f>
        <v>0</v>
      </c>
      <c r="BF173" s="230">
        <f>IF($AR173=0,VLOOKUP(MID($A173,4,5),'Project splits'!$C$5:$AM$346,BF$22,FALSE),IF(ISNA(VLOOKUP($A173,'Success Asset Classes'!$B$15:$BD$377,BF$21,FALSE)),VLOOKUP(MID($A173,4,5),'Project splits'!$C$5:$AM$346,BF$22,FALSE),VLOOKUP($A173,'Success Asset Classes'!$B$15:$BD$377,BF$21,FALSE)))</f>
        <v>0</v>
      </c>
      <c r="BG173" s="230">
        <f>IF($AR173=0,VLOOKUP(MID($A173,4,5),'Project splits'!$C$5:$AM$346,BG$22,FALSE),IF(ISNA(VLOOKUP($A173,'Success Asset Classes'!$B$15:$BD$377,BG$21,FALSE)),VLOOKUP(MID($A173,4,5),'Project splits'!$C$5:$AM$346,BG$22,FALSE),VLOOKUP($A173,'Success Asset Classes'!$B$15:$BD$377,BG$21,FALSE)))</f>
        <v>0</v>
      </c>
      <c r="BH173" s="230">
        <f>IF($AR173=0,VLOOKUP(MID($A173,4,5),'Project splits'!$C$5:$AM$346,BH$22,FALSE),IF(ISNA(VLOOKUP($A173,'Success Asset Classes'!$B$15:$BD$377,BH$21,FALSE)),VLOOKUP(MID($A173,4,5),'Project splits'!$C$5:$AM$346,BH$22,FALSE),VLOOKUP($A173,'Success Asset Classes'!$B$15:$BD$377,BH$21,FALSE)))</f>
        <v>0</v>
      </c>
      <c r="BI173" s="230">
        <f>IF($AR173=0,VLOOKUP(MID($A173,4,5),'Project splits'!$C$5:$AM$346,BI$22,FALSE),IF(ISNA(VLOOKUP($A173,'Success Asset Classes'!$B$15:$BD$377,BI$21,FALSE)),VLOOKUP(MID($A173,4,5),'Project splits'!$C$5:$AM$346,BI$22,FALSE),VLOOKUP($A173,'Success Asset Classes'!$B$15:$BD$377,BI$21,FALSE)))</f>
        <v>0</v>
      </c>
      <c r="BJ173" s="230">
        <f>IF($AR173=0,VLOOKUP(MID($A173,4,5),'Project splits'!$C$5:$AM$346,BJ$22,FALSE),IF(ISNA(VLOOKUP($A173,'Success Asset Classes'!$B$15:$BD$377,BJ$21,FALSE)),VLOOKUP(MID($A173,4,5),'Project splits'!$C$5:$AM$346,BJ$22,FALSE),VLOOKUP($A173,'Success Asset Classes'!$B$15:$BD$377,BJ$21,FALSE)))</f>
        <v>0</v>
      </c>
      <c r="BK173" s="230">
        <f>IF($AR173=0,VLOOKUP(MID($A173,4,5),'Project splits'!$C$5:$AM$346,BK$22,FALSE),IF(ISNA(VLOOKUP($A173,'Success Asset Classes'!$B$15:$BD$377,BK$21,FALSE)),VLOOKUP(MID($A173,4,5),'Project splits'!$C$5:$AM$346,BK$22,FALSE),VLOOKUP($A173,'Success Asset Classes'!$B$15:$BD$377,BK$21,FALSE)))</f>
        <v>0</v>
      </c>
      <c r="BL173" s="230">
        <f>IF($AR173=0,VLOOKUP(MID($A173,4,5),'Project splits'!$C$5:$AM$346,BL$22,FALSE),IF(ISNA(VLOOKUP($A173,'Success Asset Classes'!$B$15:$BD$377,BL$21,FALSE)),VLOOKUP(MID($A173,4,5),'Project splits'!$C$5:$AM$346,BL$22,FALSE),VLOOKUP($A173,'Success Asset Classes'!$B$15:$BD$377,BL$21,FALSE)))</f>
        <v>0</v>
      </c>
      <c r="BM173" s="230">
        <f>IF($AR173=0,VLOOKUP(MID($A173,4,5),'Project splits'!$C$5:$AM$346,BM$22,FALSE),IF(ISNA(VLOOKUP($A173,'Success Asset Classes'!$B$15:$BD$377,BM$21,FALSE)),VLOOKUP(MID($A173,4,5),'Project splits'!$C$5:$AM$346,BM$22,FALSE),VLOOKUP($A173,'Success Asset Classes'!$B$15:$BD$377,BM$21,FALSE)))</f>
        <v>0</v>
      </c>
      <c r="BN173" s="230">
        <f>IF($AR173=0,VLOOKUP(MID($A173,4,5),'Project splits'!$C$5:$AM$346,BN$22,FALSE),IF(ISNA(VLOOKUP($A173,'Success Asset Classes'!$B$15:$BD$377,BN$21,FALSE)),VLOOKUP(MID($A173,4,5),'Project splits'!$C$5:$AM$346,BN$22,FALSE),VLOOKUP($A173,'Success Asset Classes'!$B$15:$BD$377,BN$21,FALSE)))</f>
        <v>0</v>
      </c>
      <c r="BO173" s="230">
        <f>IF($AR173=0,VLOOKUP(MID($A173,4,5),'Project splits'!$C$5:$AM$346,BO$22,FALSE),IF(ISNA(VLOOKUP($A173,'Success Asset Classes'!$B$15:$BD$377,BO$21,FALSE)),VLOOKUP(MID($A173,4,5),'Project splits'!$C$5:$AM$346,BO$22,FALSE),VLOOKUP($A173,'Success Asset Classes'!$B$15:$BD$377,BO$21,FALSE)))</f>
        <v>0</v>
      </c>
      <c r="BP173" s="230">
        <f>IF($AR173=0,VLOOKUP(MID($A173,4,5),'Project splits'!$C$5:$AM$346,BP$22,FALSE),IF(ISNA(VLOOKUP($A173,'Success Asset Classes'!$B$15:$BD$377,BP$21,FALSE)),VLOOKUP(MID($A173,4,5),'Project splits'!$C$5:$AM$346,BP$22,FALSE),VLOOKUP($A173,'Success Asset Classes'!$B$15:$BD$377,BP$21,FALSE)))</f>
        <v>0</v>
      </c>
      <c r="BQ173" s="230">
        <f>IF($AR173=0,VLOOKUP(MID($A173,4,5),'Project splits'!$C$5:$AM$346,BQ$22,FALSE),IF(ISNA(VLOOKUP($A173,'Success Asset Classes'!$B$15:$BD$377,BQ$21,FALSE)),VLOOKUP(MID($A173,4,5),'Project splits'!$C$5:$AM$346,BQ$22,FALSE),VLOOKUP($A173,'Success Asset Classes'!$B$15:$BD$377,BQ$21,FALSE)))</f>
        <v>0</v>
      </c>
      <c r="BR173" s="230">
        <f>IF($AR173=0,VLOOKUP(MID($A173,4,5),'Project splits'!$C$5:$AM$346,BR$22,FALSE),IF(ISNA(VLOOKUP($A173,'Success Asset Classes'!$B$15:$BD$377,BR$21,FALSE)),VLOOKUP(MID($A173,4,5),'Project splits'!$C$5:$AM$346,BR$22,FALSE),VLOOKUP($A173,'Success Asset Classes'!$B$15:$BD$377,BR$21,FALSE)))</f>
        <v>0</v>
      </c>
      <c r="BS173" s="247">
        <f t="shared" si="59"/>
        <v>1</v>
      </c>
      <c r="BT173" s="249">
        <f>1+IF(ISNA(VLOOKUP($A173,'Project labour content'!$A$7:$D$255,'Project labour content'!$D$1,FALSE)),VLOOKUP($D173,'Project labour content'!$F$6:$G$15,'Project labour content'!$G$1,FALSE),VLOOKUP($A173,'Project labour content'!$A$7:$D$255,'Project labour content'!$D$1,FALSE))*LabEsc22*1</f>
        <v>1.002270443791621</v>
      </c>
      <c r="BU173" s="249">
        <f>1+IF(ISNA(VLOOKUP($A173,'Project labour content'!$A$7:$D$255,'Project labour content'!$D$1,FALSE)),VLOOKUP($D173,'Project labour content'!$F$6:$G$15,'Project labour content'!$G$1,FALSE),VLOOKUP($A173,'Project labour content'!$A$7:$D$255,'Project labour content'!$D$1,FALSE))*LabEsc23*1</f>
        <v>1.0045517857134416</v>
      </c>
      <c r="BV173" s="249">
        <f>1+IF(ISNA(VLOOKUP($A173,'Project labour content'!$A$7:$D$255,'Project labour content'!$D$1,FALSE)),VLOOKUP($D173,'Project labour content'!$F$6:$G$15,'Project labour content'!$G$1,FALSE),VLOOKUP($A173,'Project labour content'!$A$7:$D$255,'Project labour content'!$D$1,FALSE))*LabEsc24*1</f>
        <v>1.0067008098037968</v>
      </c>
      <c r="BW173" s="249">
        <f>1+IF(ISNA(VLOOKUP($A173,'Project labour content'!$A$7:$D$255,'Project labour content'!$D$1,FALSE)),VLOOKUP($D173,'Project labour content'!$F$6:$G$15,'Project labour content'!$G$1,FALSE),VLOOKUP($A173,'Project labour content'!$A$7:$D$255,'Project labour content'!$D$1,FALSE))*LabEsc25*1</f>
        <v>1.0095790694021458</v>
      </c>
      <c r="BX173" s="249">
        <f>1+IF(ISNA(VLOOKUP($A173,'Project labour content'!$A$7:$D$255,'Project labour content'!$D$1,FALSE)),VLOOKUP($D173,'Project labour content'!$F$6:$G$15,'Project labour content'!$G$1,FALSE),VLOOKUP($A173,'Project labour content'!$A$7:$D$255,'Project labour content'!$D$1,FALSE))*LabEsc26*1</f>
        <v>1.0127158926544131</v>
      </c>
      <c r="BY173" s="249">
        <f>1+IF(ISNA(VLOOKUP($A173,'Project labour content'!$A$7:$D$255,'Project labour content'!$D$1,FALSE)),VLOOKUP($D173,'Project labour content'!$F$6:$G$15,'Project labour content'!$G$1,FALSE),VLOOKUP($A173,'Project labour content'!$A$7:$D$255,'Project labour content'!$D$1,FALSE))*LabEsc27*1</f>
        <v>1.0146587927180482</v>
      </c>
      <c r="BZ173" s="249">
        <f>1+IF(ISNA(VLOOKUP($A173,'Project labour content'!$A$7:$D$255,'Project labour content'!$D$1,FALSE)),VLOOKUP($D173,'Project labour content'!$F$6:$G$15,'Project labour content'!$G$1,FALSE),VLOOKUP($A173,'Project labour content'!$A$7:$D$255,'Project labour content'!$D$1,FALSE))*LabEsc28*1</f>
        <v>1.0161217964659652</v>
      </c>
      <c r="CA173" s="249">
        <f>1+IF(ISNA(VLOOKUP($A173,'Project labour content'!$A$7:$D$255,'Project labour content'!$D$1,FALSE)),VLOOKUP($D173,'Project labour content'!$F$6:$G$15,'Project labour content'!$G$1,FALSE),VLOOKUP($A173,'Project labour content'!$A$7:$D$255,'Project labour content'!$D$1,FALSE))*LabEsc29*1</f>
        <v>1.0184696248806229</v>
      </c>
      <c r="CB173" s="250" t="str">
        <f>IF(ISNA(VLOOKUP($A173,'Project labour content'!$A$7:$D$255,'Project labour content'!$D$1,FALSE)),"Category","Project")</f>
        <v>Project</v>
      </c>
      <c r="CD173" s="247" t="str">
        <f t="shared" si="60"/>
        <v>14017</v>
      </c>
      <c r="CE173" s="3"/>
    </row>
    <row r="174" spans="1:83" x14ac:dyDescent="0.15">
      <c r="A174" s="11" t="s">
        <v>257</v>
      </c>
      <c r="B174" s="11" t="str">
        <f>VLOOKUP($A174,'Incurred Real 2022$'!$A$25:$AC$426,'Incurred Real 2022$'!B$1,FALSE)</f>
        <v>Treasury and Risk Systems Implementation</v>
      </c>
      <c r="C174" s="11" t="str">
        <f>VLOOKUP($A174,'Incurred Real 2022$'!$A$25:$AC$426,'Incurred Real 2022$'!C$1,FALSE)</f>
        <v>ExAnte</v>
      </c>
      <c r="D174" s="11" t="str">
        <f>VLOOKUP($A174,'Incurred Real 2022$'!$A$25:$AC$426,'Incurred Real 2022$'!D$1,FALSE)</f>
        <v>Information Technology</v>
      </c>
      <c r="E174" s="11" t="str">
        <f>VLOOKUP($A174,'Incurred Real 2022$'!$A$25:$AC$426,'Incurred Real 2022$'!E$1,FALSE)</f>
        <v>Closed</v>
      </c>
      <c r="F174" s="105" t="str">
        <f>IF(VLOOKUP($A174,'Incurred Real 2022$'!$A$25:$AC$426,'Incurred Real 2022$'!F$1,FALSE)=0,"",VLOOKUP($A174,'Incurred Real 2022$'!$A$25:$AC$426,'Incurred Real 2022$'!F$1,FALSE))</f>
        <v/>
      </c>
      <c r="G174" s="105" t="str">
        <f>IF(VLOOKUP($A174,'Incurred Real 2022$'!$A$25:$AC$426,'Incurred Real 2022$'!G$1,FALSE)=0,"",VLOOKUP($A174,'Incurred Real 2022$'!$A$25:$AC$426,'Incurred Real 2022$'!G$1,FALSE))</f>
        <v/>
      </c>
      <c r="H174" s="105" t="str">
        <f>IF(VLOOKUP($A174,'Incurred Real 2022$'!$A$25:$AC$426,'Incurred Real 2022$'!H$1,FALSE)=0,"",VLOOKUP($A174,'Incurred Real 2022$'!$A$25:$AC$426,'Incurred Real 2022$'!H$1,FALSE))</f>
        <v/>
      </c>
      <c r="I174" s="105" t="str">
        <f>IF(VLOOKUP($A174,'Incurred Real 2022$'!$A$25:$AC$426,'Incurred Real 2022$'!I$1,FALSE)=0,"",VLOOKUP($A174,'Incurred Real 2022$'!$A$25:$AC$426,'Incurred Real 2022$'!I$1,FALSE))</f>
        <v/>
      </c>
      <c r="J174" s="105" t="str">
        <f>IF(VLOOKUP($A174,'Incurred Real 2022$'!$A$25:$AC$426,'Incurred Real 2022$'!J$1,FALSE)=0,"",VLOOKUP($A174,'Incurred Real 2022$'!$A$25:$AC$426,'Incurred Real 2022$'!J$1,FALSE))</f>
        <v/>
      </c>
      <c r="K174" s="105" t="str">
        <f>IF(VLOOKUP($A174,'Incurred Real 2022$'!$A$25:$AC$426,'Incurred Real 2022$'!K$1,FALSE)=0,"",VLOOKUP($A174,'Incurred Real 2022$'!$A$25:$AC$426,'Incurred Real 2022$'!K$1,FALSE))</f>
        <v/>
      </c>
      <c r="L174" s="105" t="str">
        <f>IF(VLOOKUP($A174,'Incurred Real 2022$'!$A$25:$AC$426,'Incurred Real 2022$'!L$1,FALSE)=0,"",VLOOKUP($A174,'Incurred Real 2022$'!$A$25:$AC$426,'Incurred Real 2022$'!L$1,FALSE))</f>
        <v/>
      </c>
      <c r="M174" s="105" t="str">
        <f>IF(VLOOKUP($A174,'Incurred Real 2022$'!$A$25:$AC$426,'Incurred Real 2022$'!M$1,FALSE)=0,"",VLOOKUP($A174,'Incurred Real 2022$'!$A$25:$AC$426,'Incurred Real 2022$'!M$1,FALSE))</f>
        <v/>
      </c>
      <c r="N174" s="105" t="str">
        <f>IF(VLOOKUP($A174,'Incurred Real 2022$'!$A$25:$AC$426,'Incurred Real 2022$'!N$1,FALSE)=0,"",VLOOKUP($A174,'Incurred Real 2022$'!$A$25:$AC$426,'Incurred Real 2022$'!N$1,FALSE))</f>
        <v/>
      </c>
      <c r="O174" s="105" t="str">
        <f>IF(VLOOKUP($A174,'Incurred Real 2022$'!$A$25:$AC$426,'Incurred Real 2022$'!O$1,FALSE)=0,"",VLOOKUP($A174,'Incurred Real 2022$'!$A$25:$AC$426,'Incurred Real 2022$'!O$1,FALSE))</f>
        <v/>
      </c>
      <c r="P174" s="105" t="str">
        <f>IF(VLOOKUP($A174,'Incurred Real 2022$'!$A$25:$AC$426,'Incurred Real 2022$'!P$1,FALSE)=0,"",VLOOKUP($A174,'Incurred Real 2022$'!$A$25:$AC$426,'Incurred Real 2022$'!P$1,FALSE))</f>
        <v/>
      </c>
      <c r="Q174" s="105">
        <f>IF(VLOOKUP($A174,'Incurred Real 2022$'!$A$25:$AC$426,'Incurred Real 2022$'!Q$1,FALSE)=0,"",VLOOKUP($A174,'Incurred Real 2022$'!$A$25:$AC$426,'Incurred Real 2022$'!Q$1,FALSE))</f>
        <v>72576.850000000006</v>
      </c>
      <c r="R174" s="105">
        <f>IF(VLOOKUP($A174,'Incurred Real 2022$'!$A$25:$AC$426,'Incurred Real 2022$'!R$1,FALSE)=0,"",VLOOKUP($A174,'Incurred Real 2022$'!$A$25:$AC$426,'Incurred Real 2022$'!R$1,FALSE))</f>
        <v>708630.58</v>
      </c>
      <c r="S174" s="105">
        <f>IF(VLOOKUP($A174,'Incurred Real 2022$'!$A$25:$AC$426,'Incurred Real 2022$'!S$1,FALSE)=0,"",VLOOKUP($A174,'Incurred Real 2022$'!$A$25:$AC$426,'Incurred Real 2022$'!S$1,FALSE))</f>
        <v>26184.93</v>
      </c>
      <c r="T174" s="105" t="str">
        <f>IF(VLOOKUP($A174,'Incurred Real 2022$'!$A$25:$AC$426,'Incurred Real 2022$'!T$1,FALSE)=0,"",VLOOKUP($A174,'Incurred Real 2022$'!$A$25:$AC$426,'Incurred Real 2022$'!T$1,FALSE))</f>
        <v/>
      </c>
      <c r="U174" s="105" t="str">
        <f>IF(VLOOKUP($A174,'Incurred Real 2022$'!$A$25:$AC$426,'Incurred Real 2022$'!U$1,FALSE)=0,"",VLOOKUP($A174,'Incurred Real 2022$'!$A$25:$AC$426,'Incurred Real 2022$'!U$1,FALSE))</f>
        <v/>
      </c>
      <c r="V174" s="13" t="str">
        <f>IF(ISTEXT(VLOOKUP($A174,'Incurred Real 2022$'!$A$25:$AC$426,'Incurred Real 2022$'!V$1,FALSE)),"",(VLOOKUP($A174,'Incurred Real 2022$'!$A$25:$AC$426,'Incurred Real 2022$'!V$1,FALSE))*BT174*Incurred_Real!V$15)</f>
        <v/>
      </c>
      <c r="W174" s="13" t="str">
        <f>IF(ISTEXT(VLOOKUP($A174,'Incurred Real 2022$'!$A$25:$AC$426,'Incurred Real 2022$'!W$1,FALSE)),"",(VLOOKUP($A174,'Incurred Real 2022$'!$A$25:$AC$426,'Incurred Real 2022$'!W$1,FALSE))*BU174*Incurred_Real!W$15)</f>
        <v/>
      </c>
      <c r="X174" s="220" t="str">
        <f>IF(ISTEXT(VLOOKUP($A174,'Incurred Real 2022$'!$A$25:$AC$426,'Incurred Real 2022$'!X$1,FALSE)),"",(VLOOKUP($A174,'Incurred Real 2022$'!$A$25:$AC$426,'Incurred Real 2022$'!X$1,FALSE))*BV174*Incurred_Real!X$15)</f>
        <v/>
      </c>
      <c r="Y174" s="217" t="str">
        <f>IF(ISTEXT(VLOOKUP($A174,'Incurred Real 2022$'!$A$25:$AC$426,'Incurred Real 2022$'!Y$1,FALSE)),"",(VLOOKUP($A174,'Incurred Real 2022$'!$A$25:$AC$426,'Incurred Real 2022$'!Y$1,FALSE))*BW174*Incurred_Real!Y$15)</f>
        <v/>
      </c>
      <c r="Z174" s="13" t="str">
        <f>IF(ISTEXT(VLOOKUP($A174,'Incurred Real 2022$'!$A$25:$AC$426,'Incurred Real 2022$'!Z$1,FALSE)),"",(VLOOKUP($A174,'Incurred Real 2022$'!$A$25:$AC$426,'Incurred Real 2022$'!Z$1,FALSE))*BX174*Incurred_Real!Z$15)</f>
        <v/>
      </c>
      <c r="AA174" s="13" t="str">
        <f>IF(ISTEXT(VLOOKUP($A174,'Incurred Real 2022$'!$A$25:$AC$426,'Incurred Real 2022$'!AA$1,FALSE)),"",(VLOOKUP($A174,'Incurred Real 2022$'!$A$25:$AC$426,'Incurred Real 2022$'!AA$1,FALSE))*BY174*Incurred_Real!AA$15)</f>
        <v/>
      </c>
      <c r="AB174" s="13" t="str">
        <f>IF(ISTEXT(VLOOKUP($A174,'Incurred Real 2022$'!$A$25:$AC$426,'Incurred Real 2022$'!AB$1,FALSE)),"",(VLOOKUP($A174,'Incurred Real 2022$'!$A$25:$AC$426,'Incurred Real 2022$'!AB$1,FALSE))*BZ174*Incurred_Real!AB$15)</f>
        <v/>
      </c>
      <c r="AC174" s="13" t="str">
        <f>IF(ISTEXT(VLOOKUP($A174,'Incurred Real 2022$'!$A$25:$AC$426,'Incurred Real 2022$'!AC$1,FALSE)),"",(VLOOKUP($A174,'Incurred Real 2022$'!$A$25:$AC$426,'Incurred Real 2022$'!AC$1,FALSE))*CA174*Incurred_Real!AC$15)</f>
        <v/>
      </c>
      <c r="AD174" s="221">
        <f t="shared" si="55"/>
        <v>807392.36</v>
      </c>
      <c r="AE174" s="221">
        <f t="shared" si="56"/>
        <v>807392.36</v>
      </c>
      <c r="AF174" s="239">
        <f t="shared" si="61"/>
        <v>1006245.4722435289</v>
      </c>
      <c r="AG174" s="222">
        <f t="shared" si="57"/>
        <v>808427.41196132626</v>
      </c>
      <c r="AH174" s="223">
        <f t="shared" si="64"/>
        <v>1.244694894501754</v>
      </c>
      <c r="AI174" s="224">
        <f t="shared" si="58"/>
        <v>2019</v>
      </c>
      <c r="AJ174" s="225">
        <f>VLOOKUP($A174,Project_Commissioning!$C$4:$H$355,Project_Commissioning!F$1,FALSE)</f>
        <v>43227</v>
      </c>
      <c r="AK174" s="226">
        <f>VLOOKUP($A174,Project_Commissioning!$C$4:$H$355,Project_Commissioning!G$1,FALSE)</f>
        <v>2018</v>
      </c>
      <c r="AL174" s="225" t="str">
        <f>IF(VLOOKUP($A174,Project_Commissioning!$C$4:$H$355,Project_Commissioning!H$1,FALSE)=0,"",VLOOKUP($A174,Project_Commissioning!$C$4:$H$355,Project_Commissioning!H$1,FALSE))</f>
        <v/>
      </c>
      <c r="AM174" s="237">
        <f t="shared" si="62"/>
        <v>893725.5133676636</v>
      </c>
      <c r="AN174" s="221" cm="1">
        <f t="array" ref="AN174">IF(ROUND(AE174,0)=0,0,LOOKUP(2,1/(F174:AC174&lt;&gt;""),F174:AC174))</f>
        <v>26184.93</v>
      </c>
      <c r="AO174" s="221">
        <f t="shared" si="63"/>
        <v>0</v>
      </c>
      <c r="AP174" s="79"/>
      <c r="AQ174" s="20"/>
      <c r="AR174" s="245">
        <f>IF(ISNA(VLOOKUP($A174,'Success Asset Classes'!$B$15:$AA$114,'Success Asset Classes'!$AA$1,FALSE)),0,VLOOKUP($A174,'Success Asset Classes'!$B$15:$AA$114,'Success Asset Classes'!$AA$1,FALSE))</f>
        <v>0</v>
      </c>
      <c r="AS174" s="230">
        <f>IF($AR174=0,VLOOKUP(MID($A174,4,5),'Project splits'!$C$5:$AM$346,AS$22,FALSE),IF(ISNA(VLOOKUP($A174,'Success Asset Classes'!$B$15:$BD$377,AS$21,FALSE)),VLOOKUP(MID($A174,4,5),'Project splits'!$C$5:$AM$346,AS$22,FALSE),VLOOKUP($A174,'Success Asset Classes'!$B$15:$BD$377,AS$21,FALSE)))</f>
        <v>0</v>
      </c>
      <c r="AT174" s="230">
        <f>IF($AR174=0,VLOOKUP(MID($A174,4,5),'Project splits'!$C$5:$AM$346,AT$22,FALSE),IF(ISNA(VLOOKUP($A174,'Success Asset Classes'!$B$15:$BD$377,AT$21,FALSE)),VLOOKUP(MID($A174,4,5),'Project splits'!$C$5:$AM$346,AT$22,FALSE),VLOOKUP($A174,'Success Asset Classes'!$B$15:$BD$377,AT$21,FALSE)))</f>
        <v>0</v>
      </c>
      <c r="AU174" s="230">
        <f>IF($AR174=0,VLOOKUP(MID($A174,4,5),'Project splits'!$C$5:$AM$346,AU$22,FALSE),IF(ISNA(VLOOKUP($A174,'Success Asset Classes'!$B$15:$BD$377,AU$21,FALSE)),VLOOKUP(MID($A174,4,5),'Project splits'!$C$5:$AM$346,AU$22,FALSE),VLOOKUP($A174,'Success Asset Classes'!$B$15:$BD$377,AU$21,FALSE)))</f>
        <v>0</v>
      </c>
      <c r="AV174" s="230">
        <f>IF($AR174=0,VLOOKUP(MID($A174,4,5),'Project splits'!$C$5:$AM$346,AV$22,FALSE),IF(ISNA(VLOOKUP($A174,'Success Asset Classes'!$B$15:$BD$377,AV$21,FALSE)),VLOOKUP(MID($A174,4,5),'Project splits'!$C$5:$AM$346,AV$22,FALSE),VLOOKUP($A174,'Success Asset Classes'!$B$15:$BD$377,AV$21,FALSE)))</f>
        <v>1</v>
      </c>
      <c r="AW174" s="230">
        <f>IF($AR174=0,VLOOKUP(MID($A174,4,5),'Project splits'!$C$5:$AM$346,AW$22,FALSE),IF(ISNA(VLOOKUP($A174,'Success Asset Classes'!$B$15:$BD$377,AW$21,FALSE)),VLOOKUP(MID($A174,4,5),'Project splits'!$C$5:$AM$346,AW$22,FALSE),VLOOKUP($A174,'Success Asset Classes'!$B$15:$BD$377,AW$21,FALSE)))</f>
        <v>0</v>
      </c>
      <c r="AX174" s="230">
        <f>IF($AR174=0,VLOOKUP(MID($A174,4,5),'Project splits'!$C$5:$AM$346,AX$22,FALSE),IF(ISNA(VLOOKUP($A174,'Success Asset Classes'!$B$15:$BD$377,AX$21,FALSE)),VLOOKUP(MID($A174,4,5),'Project splits'!$C$5:$AM$346,AX$22,FALSE),VLOOKUP($A174,'Success Asset Classes'!$B$15:$BD$377,AX$21,FALSE)))</f>
        <v>0</v>
      </c>
      <c r="AY174" s="230">
        <f>IF($AR174=0,VLOOKUP(MID($A174,4,5),'Project splits'!$C$5:$AM$346,AY$22,FALSE),IF(ISNA(VLOOKUP($A174,'Success Asset Classes'!$B$15:$BD$377,AY$21,FALSE)),VLOOKUP(MID($A174,4,5),'Project splits'!$C$5:$AM$346,AY$22,FALSE),VLOOKUP($A174,'Success Asset Classes'!$B$15:$BD$377,AY$21,FALSE)))</f>
        <v>0</v>
      </c>
      <c r="AZ174" s="230">
        <f>IF($AR174=0,VLOOKUP(MID($A174,4,5),'Project splits'!$C$5:$AM$346,AZ$22,FALSE),IF(ISNA(VLOOKUP($A174,'Success Asset Classes'!$B$15:$BD$377,AZ$21,FALSE)),VLOOKUP(MID($A174,4,5),'Project splits'!$C$5:$AM$346,AZ$22,FALSE),VLOOKUP($A174,'Success Asset Classes'!$B$15:$BD$377,AZ$21,FALSE)))</f>
        <v>0</v>
      </c>
      <c r="BA174" s="230">
        <f>IF($AR174=0,VLOOKUP(MID($A174,4,5),'Project splits'!$C$5:$AM$346,BA$22,FALSE),IF(ISNA(VLOOKUP($A174,'Success Asset Classes'!$B$15:$BD$377,BA$21,FALSE)),VLOOKUP(MID($A174,4,5),'Project splits'!$C$5:$AM$346,BA$22,FALSE),VLOOKUP($A174,'Success Asset Classes'!$B$15:$BD$377,BA$21,FALSE)))</f>
        <v>0</v>
      </c>
      <c r="BB174" s="230">
        <f>IF($AR174=0,VLOOKUP(MID($A174,4,5),'Project splits'!$C$5:$AM$346,BB$22,FALSE),IF(ISNA(VLOOKUP($A174,'Success Asset Classes'!$B$15:$BD$377,BB$21,FALSE)),VLOOKUP(MID($A174,4,5),'Project splits'!$C$5:$AM$346,BB$22,FALSE),VLOOKUP($A174,'Success Asset Classes'!$B$15:$BD$377,BB$21,FALSE)))</f>
        <v>0</v>
      </c>
      <c r="BC174" s="230">
        <f>IF($AR174=0,VLOOKUP(MID($A174,4,5),'Project splits'!$C$5:$AM$346,BC$22,FALSE),IF(ISNA(VLOOKUP($A174,'Success Asset Classes'!$B$15:$BD$377,BC$21,FALSE)),VLOOKUP(MID($A174,4,5),'Project splits'!$C$5:$AM$346,BC$22,FALSE),VLOOKUP($A174,'Success Asset Classes'!$B$15:$BD$377,BC$21,FALSE)))</f>
        <v>0</v>
      </c>
      <c r="BD174" s="230">
        <f>IF($AR174=0,VLOOKUP(MID($A174,4,5),'Project splits'!$C$5:$AM$346,BD$22,FALSE),IF(ISNA(VLOOKUP($A174,'Success Asset Classes'!$B$15:$BD$377,BD$21,FALSE)),VLOOKUP(MID($A174,4,5),'Project splits'!$C$5:$AM$346,BD$22,FALSE),VLOOKUP($A174,'Success Asset Classes'!$B$15:$BD$377,BD$21,FALSE)))</f>
        <v>0</v>
      </c>
      <c r="BE174" s="230">
        <f>IF($AR174=0,VLOOKUP(MID($A174,4,5),'Project splits'!$C$5:$AM$346,BE$22,FALSE),IF(ISNA(VLOOKUP($A174,'Success Asset Classes'!$B$15:$BD$377,BE$21,FALSE)),VLOOKUP(MID($A174,4,5),'Project splits'!$C$5:$AM$346,BE$22,FALSE),VLOOKUP($A174,'Success Asset Classes'!$B$15:$BD$377,BE$21,FALSE)))</f>
        <v>0</v>
      </c>
      <c r="BF174" s="230">
        <f>IF($AR174=0,VLOOKUP(MID($A174,4,5),'Project splits'!$C$5:$AM$346,BF$22,FALSE),IF(ISNA(VLOOKUP($A174,'Success Asset Classes'!$B$15:$BD$377,BF$21,FALSE)),VLOOKUP(MID($A174,4,5),'Project splits'!$C$5:$AM$346,BF$22,FALSE),VLOOKUP($A174,'Success Asset Classes'!$B$15:$BD$377,BF$21,FALSE)))</f>
        <v>0</v>
      </c>
      <c r="BG174" s="230">
        <f>IF($AR174=0,VLOOKUP(MID($A174,4,5),'Project splits'!$C$5:$AM$346,BG$22,FALSE),IF(ISNA(VLOOKUP($A174,'Success Asset Classes'!$B$15:$BD$377,BG$21,FALSE)),VLOOKUP(MID($A174,4,5),'Project splits'!$C$5:$AM$346,BG$22,FALSE),VLOOKUP($A174,'Success Asset Classes'!$B$15:$BD$377,BG$21,FALSE)))</f>
        <v>0</v>
      </c>
      <c r="BH174" s="230">
        <f>IF($AR174=0,VLOOKUP(MID($A174,4,5),'Project splits'!$C$5:$AM$346,BH$22,FALSE),IF(ISNA(VLOOKUP($A174,'Success Asset Classes'!$B$15:$BD$377,BH$21,FALSE)),VLOOKUP(MID($A174,4,5),'Project splits'!$C$5:$AM$346,BH$22,FALSE),VLOOKUP($A174,'Success Asset Classes'!$B$15:$BD$377,BH$21,FALSE)))</f>
        <v>0</v>
      </c>
      <c r="BI174" s="230">
        <f>IF($AR174=0,VLOOKUP(MID($A174,4,5),'Project splits'!$C$5:$AM$346,BI$22,FALSE),IF(ISNA(VLOOKUP($A174,'Success Asset Classes'!$B$15:$BD$377,BI$21,FALSE)),VLOOKUP(MID($A174,4,5),'Project splits'!$C$5:$AM$346,BI$22,FALSE),VLOOKUP($A174,'Success Asset Classes'!$B$15:$BD$377,BI$21,FALSE)))</f>
        <v>0</v>
      </c>
      <c r="BJ174" s="230">
        <f>IF($AR174=0,VLOOKUP(MID($A174,4,5),'Project splits'!$C$5:$AM$346,BJ$22,FALSE),IF(ISNA(VLOOKUP($A174,'Success Asset Classes'!$B$15:$BD$377,BJ$21,FALSE)),VLOOKUP(MID($A174,4,5),'Project splits'!$C$5:$AM$346,BJ$22,FALSE),VLOOKUP($A174,'Success Asset Classes'!$B$15:$BD$377,BJ$21,FALSE)))</f>
        <v>0</v>
      </c>
      <c r="BK174" s="230">
        <f>IF($AR174=0,VLOOKUP(MID($A174,4,5),'Project splits'!$C$5:$AM$346,BK$22,FALSE),IF(ISNA(VLOOKUP($A174,'Success Asset Classes'!$B$15:$BD$377,BK$21,FALSE)),VLOOKUP(MID($A174,4,5),'Project splits'!$C$5:$AM$346,BK$22,FALSE),VLOOKUP($A174,'Success Asset Classes'!$B$15:$BD$377,BK$21,FALSE)))</f>
        <v>0</v>
      </c>
      <c r="BL174" s="230">
        <f>IF($AR174=0,VLOOKUP(MID($A174,4,5),'Project splits'!$C$5:$AM$346,BL$22,FALSE),IF(ISNA(VLOOKUP($A174,'Success Asset Classes'!$B$15:$BD$377,BL$21,FALSE)),VLOOKUP(MID($A174,4,5),'Project splits'!$C$5:$AM$346,BL$22,FALSE),VLOOKUP($A174,'Success Asset Classes'!$B$15:$BD$377,BL$21,FALSE)))</f>
        <v>0</v>
      </c>
      <c r="BM174" s="230">
        <f>IF($AR174=0,VLOOKUP(MID($A174,4,5),'Project splits'!$C$5:$AM$346,BM$22,FALSE),IF(ISNA(VLOOKUP($A174,'Success Asset Classes'!$B$15:$BD$377,BM$21,FALSE)),VLOOKUP(MID($A174,4,5),'Project splits'!$C$5:$AM$346,BM$22,FALSE),VLOOKUP($A174,'Success Asset Classes'!$B$15:$BD$377,BM$21,FALSE)))</f>
        <v>0</v>
      </c>
      <c r="BN174" s="230">
        <f>IF($AR174=0,VLOOKUP(MID($A174,4,5),'Project splits'!$C$5:$AM$346,BN$22,FALSE),IF(ISNA(VLOOKUP($A174,'Success Asset Classes'!$B$15:$BD$377,BN$21,FALSE)),VLOOKUP(MID($A174,4,5),'Project splits'!$C$5:$AM$346,BN$22,FALSE),VLOOKUP($A174,'Success Asset Classes'!$B$15:$BD$377,BN$21,FALSE)))</f>
        <v>0</v>
      </c>
      <c r="BO174" s="230">
        <f>IF($AR174=0,VLOOKUP(MID($A174,4,5),'Project splits'!$C$5:$AM$346,BO$22,FALSE),IF(ISNA(VLOOKUP($A174,'Success Asset Classes'!$B$15:$BD$377,BO$21,FALSE)),VLOOKUP(MID($A174,4,5),'Project splits'!$C$5:$AM$346,BO$22,FALSE),VLOOKUP($A174,'Success Asset Classes'!$B$15:$BD$377,BO$21,FALSE)))</f>
        <v>0</v>
      </c>
      <c r="BP174" s="230">
        <f>IF($AR174=0,VLOOKUP(MID($A174,4,5),'Project splits'!$C$5:$AM$346,BP$22,FALSE),IF(ISNA(VLOOKUP($A174,'Success Asset Classes'!$B$15:$BD$377,BP$21,FALSE)),VLOOKUP(MID($A174,4,5),'Project splits'!$C$5:$AM$346,BP$22,FALSE),VLOOKUP($A174,'Success Asset Classes'!$B$15:$BD$377,BP$21,FALSE)))</f>
        <v>0</v>
      </c>
      <c r="BQ174" s="230">
        <f>IF($AR174=0,VLOOKUP(MID($A174,4,5),'Project splits'!$C$5:$AM$346,BQ$22,FALSE),IF(ISNA(VLOOKUP($A174,'Success Asset Classes'!$B$15:$BD$377,BQ$21,FALSE)),VLOOKUP(MID($A174,4,5),'Project splits'!$C$5:$AM$346,BQ$22,FALSE),VLOOKUP($A174,'Success Asset Classes'!$B$15:$BD$377,BQ$21,FALSE)))</f>
        <v>0</v>
      </c>
      <c r="BR174" s="230">
        <f>IF($AR174=0,VLOOKUP(MID($A174,4,5),'Project splits'!$C$5:$AM$346,BR$22,FALSE),IF(ISNA(VLOOKUP($A174,'Success Asset Classes'!$B$15:$BD$377,BR$21,FALSE)),VLOOKUP(MID($A174,4,5),'Project splits'!$C$5:$AM$346,BR$22,FALSE),VLOOKUP($A174,'Success Asset Classes'!$B$15:$BD$377,BR$21,FALSE)))</f>
        <v>0</v>
      </c>
      <c r="BS174" s="247">
        <f t="shared" si="59"/>
        <v>1</v>
      </c>
      <c r="BT174" s="249">
        <f>1+IF(ISNA(VLOOKUP($A174,'Project labour content'!$A$7:$D$255,'Project labour content'!$D$1,FALSE)),VLOOKUP($D174,'Project labour content'!$F$6:$G$15,'Project labour content'!$G$1,FALSE),VLOOKUP($A174,'Project labour content'!$A$7:$D$255,'Project labour content'!$D$1,FALSE))*LabEsc22*1</f>
        <v>1.0024480115846353</v>
      </c>
      <c r="BU174" s="249">
        <f>1+IF(ISNA(VLOOKUP($A174,'Project labour content'!$A$7:$D$255,'Project labour content'!$D$1,FALSE)),VLOOKUP($D174,'Project labour content'!$F$6:$G$15,'Project labour content'!$G$1,FALSE),VLOOKUP($A174,'Project labour content'!$A$7:$D$255,'Project labour content'!$D$1,FALSE))*LabEsc23*1</f>
        <v>1.0049077736248768</v>
      </c>
      <c r="BV174" s="249">
        <f>1+IF(ISNA(VLOOKUP($A174,'Project labour content'!$A$7:$D$255,'Project labour content'!$D$1,FALSE)),VLOOKUP($D174,'Project labour content'!$F$6:$G$15,'Project labour content'!$G$1,FALSE),VLOOKUP($A174,'Project labour content'!$A$7:$D$255,'Project labour content'!$D$1,FALSE))*LabEsc24*1</f>
        <v>1.0072248694667842</v>
      </c>
      <c r="BW174" s="249">
        <f>1+IF(ISNA(VLOOKUP($A174,'Project labour content'!$A$7:$D$255,'Project labour content'!$D$1,FALSE)),VLOOKUP($D174,'Project labour content'!$F$6:$G$15,'Project labour content'!$G$1,FALSE),VLOOKUP($A174,'Project labour content'!$A$7:$D$255,'Project labour content'!$D$1,FALSE))*LabEsc25*1</f>
        <v>1.0103282331643793</v>
      </c>
      <c r="BX174" s="249">
        <f>1+IF(ISNA(VLOOKUP($A174,'Project labour content'!$A$7:$D$255,'Project labour content'!$D$1,FALSE)),VLOOKUP($D174,'Project labour content'!$F$6:$G$15,'Project labour content'!$G$1,FALSE),VLOOKUP($A174,'Project labour content'!$A$7:$D$255,'Project labour content'!$D$1,FALSE))*LabEsc26*1</f>
        <v>1.0137103823674747</v>
      </c>
      <c r="BY174" s="249">
        <f>1+IF(ISNA(VLOOKUP($A174,'Project labour content'!$A$7:$D$255,'Project labour content'!$D$1,FALSE)),VLOOKUP($D174,'Project labour content'!$F$6:$G$15,'Project labour content'!$G$1,FALSE),VLOOKUP($A174,'Project labour content'!$A$7:$D$255,'Project labour content'!$D$1,FALSE))*LabEsc27*1</f>
        <v>1.0158052335508072</v>
      </c>
      <c r="BZ174" s="249">
        <f>1+IF(ISNA(VLOOKUP($A174,'Project labour content'!$A$7:$D$255,'Project labour content'!$D$1,FALSE)),VLOOKUP($D174,'Project labour content'!$F$6:$G$15,'Project labour content'!$G$1,FALSE),VLOOKUP($A174,'Project labour content'!$A$7:$D$255,'Project labour content'!$D$1,FALSE))*LabEsc28*1</f>
        <v>1.0173826564918567</v>
      </c>
      <c r="CA174" s="249">
        <f>1+IF(ISNA(VLOOKUP($A174,'Project labour content'!$A$7:$D$255,'Project labour content'!$D$1,FALSE)),VLOOKUP($D174,'Project labour content'!$F$6:$G$15,'Project labour content'!$G$1,FALSE),VLOOKUP($A174,'Project labour content'!$A$7:$D$255,'Project labour content'!$D$1,FALSE))*LabEsc29*1</f>
        <v>1.0199141048276528</v>
      </c>
      <c r="CB174" s="250" t="str">
        <f>IF(ISNA(VLOOKUP($A174,'Project labour content'!$A$7:$D$255,'Project labour content'!$D$1,FALSE)),"Category","Project")</f>
        <v>Category</v>
      </c>
      <c r="CD174" s="247" t="str">
        <f t="shared" si="60"/>
        <v>14018</v>
      </c>
      <c r="CE174" s="3"/>
    </row>
    <row r="175" spans="1:83" x14ac:dyDescent="0.15">
      <c r="A175" s="11" t="s">
        <v>258</v>
      </c>
      <c r="B175" s="11" t="str">
        <f>VLOOKUP($A175,'Incurred Real 2022$'!$A$25:$AC$426,'Incurred Real 2022$'!B$1,FALSE)</f>
        <v>IT Systems Admin and Monitoring Tools Refresh</v>
      </c>
      <c r="C175" s="11" t="str">
        <f>VLOOKUP($A175,'Incurred Real 2022$'!$A$25:$AC$426,'Incurred Real 2022$'!C$1,FALSE)</f>
        <v>ExAnte</v>
      </c>
      <c r="D175" s="11" t="str">
        <f>VLOOKUP($A175,'Incurred Real 2022$'!$A$25:$AC$426,'Incurred Real 2022$'!D$1,FALSE)</f>
        <v>Information Technology</v>
      </c>
      <c r="E175" s="11" t="str">
        <f>VLOOKUP($A175,'Incurred Real 2022$'!$A$25:$AC$426,'Incurred Real 2022$'!E$1,FALSE)</f>
        <v>Potential</v>
      </c>
      <c r="F175" s="105" t="str">
        <f>IF(VLOOKUP($A175,'Incurred Real 2022$'!$A$25:$AC$426,'Incurred Real 2022$'!F$1,FALSE)=0,"",VLOOKUP($A175,'Incurred Real 2022$'!$A$25:$AC$426,'Incurred Real 2022$'!F$1,FALSE))</f>
        <v/>
      </c>
      <c r="G175" s="105" t="str">
        <f>IF(VLOOKUP($A175,'Incurred Real 2022$'!$A$25:$AC$426,'Incurred Real 2022$'!G$1,FALSE)=0,"",VLOOKUP($A175,'Incurred Real 2022$'!$A$25:$AC$426,'Incurred Real 2022$'!G$1,FALSE))</f>
        <v/>
      </c>
      <c r="H175" s="105" t="str">
        <f>IF(VLOOKUP($A175,'Incurred Real 2022$'!$A$25:$AC$426,'Incurred Real 2022$'!H$1,FALSE)=0,"",VLOOKUP($A175,'Incurred Real 2022$'!$A$25:$AC$426,'Incurred Real 2022$'!H$1,FALSE))</f>
        <v/>
      </c>
      <c r="I175" s="105" t="str">
        <f>IF(VLOOKUP($A175,'Incurred Real 2022$'!$A$25:$AC$426,'Incurred Real 2022$'!I$1,FALSE)=0,"",VLOOKUP($A175,'Incurred Real 2022$'!$A$25:$AC$426,'Incurred Real 2022$'!I$1,FALSE))</f>
        <v/>
      </c>
      <c r="J175" s="105" t="str">
        <f>IF(VLOOKUP($A175,'Incurred Real 2022$'!$A$25:$AC$426,'Incurred Real 2022$'!J$1,FALSE)=0,"",VLOOKUP($A175,'Incurred Real 2022$'!$A$25:$AC$426,'Incurred Real 2022$'!J$1,FALSE))</f>
        <v/>
      </c>
      <c r="K175" s="105" t="str">
        <f>IF(VLOOKUP($A175,'Incurred Real 2022$'!$A$25:$AC$426,'Incurred Real 2022$'!K$1,FALSE)=0,"",VLOOKUP($A175,'Incurred Real 2022$'!$A$25:$AC$426,'Incurred Real 2022$'!K$1,FALSE))</f>
        <v/>
      </c>
      <c r="L175" s="105" t="str">
        <f>IF(VLOOKUP($A175,'Incurred Real 2022$'!$A$25:$AC$426,'Incurred Real 2022$'!L$1,FALSE)=0,"",VLOOKUP($A175,'Incurred Real 2022$'!$A$25:$AC$426,'Incurred Real 2022$'!L$1,FALSE))</f>
        <v/>
      </c>
      <c r="M175" s="105" t="str">
        <f>IF(VLOOKUP($A175,'Incurred Real 2022$'!$A$25:$AC$426,'Incurred Real 2022$'!M$1,FALSE)=0,"",VLOOKUP($A175,'Incurred Real 2022$'!$A$25:$AC$426,'Incurred Real 2022$'!M$1,FALSE))</f>
        <v/>
      </c>
      <c r="N175" s="105" t="str">
        <f>IF(VLOOKUP($A175,'Incurred Real 2022$'!$A$25:$AC$426,'Incurred Real 2022$'!N$1,FALSE)=0,"",VLOOKUP($A175,'Incurred Real 2022$'!$A$25:$AC$426,'Incurred Real 2022$'!N$1,FALSE))</f>
        <v/>
      </c>
      <c r="O175" s="105" t="str">
        <f>IF(VLOOKUP($A175,'Incurred Real 2022$'!$A$25:$AC$426,'Incurred Real 2022$'!O$1,FALSE)=0,"",VLOOKUP($A175,'Incurred Real 2022$'!$A$25:$AC$426,'Incurred Real 2022$'!O$1,FALSE))</f>
        <v/>
      </c>
      <c r="P175" s="105" t="str">
        <f>IF(VLOOKUP($A175,'Incurred Real 2022$'!$A$25:$AC$426,'Incurred Real 2022$'!P$1,FALSE)=0,"",VLOOKUP($A175,'Incurred Real 2022$'!$A$25:$AC$426,'Incurred Real 2022$'!P$1,FALSE))</f>
        <v/>
      </c>
      <c r="Q175" s="105" t="str">
        <f>IF(VLOOKUP($A175,'Incurred Real 2022$'!$A$25:$AC$426,'Incurred Real 2022$'!Q$1,FALSE)=0,"",VLOOKUP($A175,'Incurred Real 2022$'!$A$25:$AC$426,'Incurred Real 2022$'!Q$1,FALSE))</f>
        <v/>
      </c>
      <c r="R175" s="105" t="str">
        <f>IF(VLOOKUP($A175,'Incurred Real 2022$'!$A$25:$AC$426,'Incurred Real 2022$'!R$1,FALSE)=0,"",VLOOKUP($A175,'Incurred Real 2022$'!$A$25:$AC$426,'Incurred Real 2022$'!R$1,FALSE))</f>
        <v/>
      </c>
      <c r="S175" s="105" t="str">
        <f>IF(VLOOKUP($A175,'Incurred Real 2022$'!$A$25:$AC$426,'Incurred Real 2022$'!S$1,FALSE)=0,"",VLOOKUP($A175,'Incurred Real 2022$'!$A$25:$AC$426,'Incurred Real 2022$'!S$1,FALSE))</f>
        <v/>
      </c>
      <c r="T175" s="105" t="str">
        <f>IF(VLOOKUP($A175,'Incurred Real 2022$'!$A$25:$AC$426,'Incurred Real 2022$'!T$1,FALSE)=0,"",VLOOKUP($A175,'Incurred Real 2022$'!$A$25:$AC$426,'Incurred Real 2022$'!T$1,FALSE))</f>
        <v/>
      </c>
      <c r="U175" s="105" t="str">
        <f>IF(VLOOKUP($A175,'Incurred Real 2022$'!$A$25:$AC$426,'Incurred Real 2022$'!U$1,FALSE)=0,"",VLOOKUP($A175,'Incurred Real 2022$'!$A$25:$AC$426,'Incurred Real 2022$'!U$1,FALSE))</f>
        <v/>
      </c>
      <c r="V175" s="13" t="str">
        <f>IF(ISTEXT(VLOOKUP($A175,'Incurred Real 2022$'!$A$25:$AC$426,'Incurred Real 2022$'!V$1,FALSE)),"",(VLOOKUP($A175,'Incurred Real 2022$'!$A$25:$AC$426,'Incurred Real 2022$'!V$1,FALSE))*BT175*Incurred_Real!V$15)</f>
        <v/>
      </c>
      <c r="W175" s="13" t="str">
        <f>IF(ISTEXT(VLOOKUP($A175,'Incurred Real 2022$'!$A$25:$AC$426,'Incurred Real 2022$'!W$1,FALSE)),"",(VLOOKUP($A175,'Incurred Real 2022$'!$A$25:$AC$426,'Incurred Real 2022$'!W$1,FALSE))*BU175*Incurred_Real!W$15)</f>
        <v/>
      </c>
      <c r="X175" s="220">
        <f>IF(ISTEXT(VLOOKUP($A175,'Incurred Real 2022$'!$A$25:$AC$426,'Incurred Real 2022$'!X$1,FALSE)),"",(VLOOKUP($A175,'Incurred Real 2022$'!$A$25:$AC$426,'Incurred Real 2022$'!X$1,FALSE))*BV175*Incurred_Real!X$15)</f>
        <v>196699.20296761915</v>
      </c>
      <c r="Y175" s="217" t="str">
        <f>IF(ISTEXT(VLOOKUP($A175,'Incurred Real 2022$'!$A$25:$AC$426,'Incurred Real 2022$'!Y$1,FALSE)),"",(VLOOKUP($A175,'Incurred Real 2022$'!$A$25:$AC$426,'Incurred Real 2022$'!Y$1,FALSE))*BW175*Incurred_Real!Y$15)</f>
        <v/>
      </c>
      <c r="Z175" s="13" t="str">
        <f>IF(ISTEXT(VLOOKUP($A175,'Incurred Real 2022$'!$A$25:$AC$426,'Incurred Real 2022$'!Z$1,FALSE)),"",(VLOOKUP($A175,'Incurred Real 2022$'!$A$25:$AC$426,'Incurred Real 2022$'!Z$1,FALSE))*BX175*Incurred_Real!Z$15)</f>
        <v/>
      </c>
      <c r="AA175" s="13" t="str">
        <f>IF(ISTEXT(VLOOKUP($A175,'Incurred Real 2022$'!$A$25:$AC$426,'Incurred Real 2022$'!AA$1,FALSE)),"",(VLOOKUP($A175,'Incurred Real 2022$'!$A$25:$AC$426,'Incurred Real 2022$'!AA$1,FALSE))*BY175*Incurred_Real!AA$15)</f>
        <v/>
      </c>
      <c r="AB175" s="13" t="str">
        <f>IF(ISTEXT(VLOOKUP($A175,'Incurred Real 2022$'!$A$25:$AC$426,'Incurred Real 2022$'!AB$1,FALSE)),"",(VLOOKUP($A175,'Incurred Real 2022$'!$A$25:$AC$426,'Incurred Real 2022$'!AB$1,FALSE))*BZ175*Incurred_Real!AB$15)</f>
        <v/>
      </c>
      <c r="AC175" s="13" t="str">
        <f>IF(ISTEXT(VLOOKUP($A175,'Incurred Real 2022$'!$A$25:$AC$426,'Incurred Real 2022$'!AC$1,FALSE)),"",(VLOOKUP($A175,'Incurred Real 2022$'!$A$25:$AC$426,'Incurred Real 2022$'!AC$1,FALSE))*CA175*Incurred_Real!AC$15)</f>
        <v/>
      </c>
      <c r="AD175" s="221">
        <f t="shared" si="55"/>
        <v>196699.20296761915</v>
      </c>
      <c r="AE175" s="221">
        <f t="shared" si="56"/>
        <v>196699.20296761915</v>
      </c>
      <c r="AF175" s="239">
        <f t="shared" si="61"/>
        <v>221463.61429726085</v>
      </c>
      <c r="AG175" s="222">
        <f t="shared" si="57"/>
        <v>201419.98383884202</v>
      </c>
      <c r="AH175" s="223">
        <f t="shared" si="64"/>
        <v>1.0995116277760002</v>
      </c>
      <c r="AI175" s="224">
        <f t="shared" si="58"/>
        <v>2024</v>
      </c>
      <c r="AJ175" s="225" t="str">
        <f>VLOOKUP($A175,Project_Commissioning!$C$4:$H$355,Project_Commissioning!F$1,FALSE)</f>
        <v/>
      </c>
      <c r="AK175" s="226">
        <f>VLOOKUP($A175,Project_Commissioning!$C$4:$H$355,Project_Commissioning!G$1,FALSE)</f>
        <v>2024</v>
      </c>
      <c r="AL175" s="225" t="str">
        <f>IF(VLOOKUP($A175,Project_Commissioning!$C$4:$H$355,Project_Commissioning!H$1,FALSE)=0,"",VLOOKUP($A175,Project_Commissioning!$C$4:$H$355,Project_Commissioning!H$1,FALSE))</f>
        <v/>
      </c>
      <c r="AM175" s="237">
        <f t="shared" si="62"/>
        <v>196699.20296761915</v>
      </c>
      <c r="AN175" s="221" cm="1">
        <f t="array" ref="AN175">IF(ROUND(AE175,0)=0,0,LOOKUP(2,1/(F175:AC175&lt;&gt;""),F175:AC175))</f>
        <v>196699.20296761915</v>
      </c>
      <c r="AO175" s="221">
        <f t="shared" si="63"/>
        <v>196699.20296761915</v>
      </c>
      <c r="AP175" s="79"/>
      <c r="AQ175" s="20"/>
      <c r="AR175" s="245">
        <f>IF(ISNA(VLOOKUP($A175,'Success Asset Classes'!$B$15:$AA$114,'Success Asset Classes'!$AA$1,FALSE)),0,VLOOKUP($A175,'Success Asset Classes'!$B$15:$AA$114,'Success Asset Classes'!$AA$1,FALSE))</f>
        <v>1</v>
      </c>
      <c r="AS175" s="230">
        <f>IF($AR175=0,VLOOKUP(MID($A175,4,5),'Project splits'!$C$5:$AM$346,AS$22,FALSE),IF(ISNA(VLOOKUP($A175,'Success Asset Classes'!$B$15:$BD$377,AS$21,FALSE)),VLOOKUP(MID($A175,4,5),'Project splits'!$C$5:$AM$346,AS$22,FALSE),VLOOKUP($A175,'Success Asset Classes'!$B$15:$BD$377,AS$21,FALSE)))</f>
        <v>0</v>
      </c>
      <c r="AT175" s="230">
        <f>IF($AR175=0,VLOOKUP(MID($A175,4,5),'Project splits'!$C$5:$AM$346,AT$22,FALSE),IF(ISNA(VLOOKUP($A175,'Success Asset Classes'!$B$15:$BD$377,AT$21,FALSE)),VLOOKUP(MID($A175,4,5),'Project splits'!$C$5:$AM$346,AT$22,FALSE),VLOOKUP($A175,'Success Asset Classes'!$B$15:$BD$377,AT$21,FALSE)))</f>
        <v>0</v>
      </c>
      <c r="AU175" s="230">
        <f>IF($AR175=0,VLOOKUP(MID($A175,4,5),'Project splits'!$C$5:$AM$346,AU$22,FALSE),IF(ISNA(VLOOKUP($A175,'Success Asset Classes'!$B$15:$BD$377,AU$21,FALSE)),VLOOKUP(MID($A175,4,5),'Project splits'!$C$5:$AM$346,AU$22,FALSE),VLOOKUP($A175,'Success Asset Classes'!$B$15:$BD$377,AU$21,FALSE)))</f>
        <v>0</v>
      </c>
      <c r="AV175" s="230">
        <f>IF($AR175=0,VLOOKUP(MID($A175,4,5),'Project splits'!$C$5:$AM$346,AV$22,FALSE),IF(ISNA(VLOOKUP($A175,'Success Asset Classes'!$B$15:$BD$377,AV$21,FALSE)),VLOOKUP(MID($A175,4,5),'Project splits'!$C$5:$AM$346,AV$22,FALSE),VLOOKUP($A175,'Success Asset Classes'!$B$15:$BD$377,AV$21,FALSE)))</f>
        <v>1</v>
      </c>
      <c r="AW175" s="230">
        <f>IF($AR175=0,VLOOKUP(MID($A175,4,5),'Project splits'!$C$5:$AM$346,AW$22,FALSE),IF(ISNA(VLOOKUP($A175,'Success Asset Classes'!$B$15:$BD$377,AW$21,FALSE)),VLOOKUP(MID($A175,4,5),'Project splits'!$C$5:$AM$346,AW$22,FALSE),VLOOKUP($A175,'Success Asset Classes'!$B$15:$BD$377,AW$21,FALSE)))</f>
        <v>0</v>
      </c>
      <c r="AX175" s="230">
        <f>IF($AR175=0,VLOOKUP(MID($A175,4,5),'Project splits'!$C$5:$AM$346,AX$22,FALSE),IF(ISNA(VLOOKUP($A175,'Success Asset Classes'!$B$15:$BD$377,AX$21,FALSE)),VLOOKUP(MID($A175,4,5),'Project splits'!$C$5:$AM$346,AX$22,FALSE),VLOOKUP($A175,'Success Asset Classes'!$B$15:$BD$377,AX$21,FALSE)))</f>
        <v>0</v>
      </c>
      <c r="AY175" s="230">
        <f>IF($AR175=0,VLOOKUP(MID($A175,4,5),'Project splits'!$C$5:$AM$346,AY$22,FALSE),IF(ISNA(VLOOKUP($A175,'Success Asset Classes'!$B$15:$BD$377,AY$21,FALSE)),VLOOKUP(MID($A175,4,5),'Project splits'!$C$5:$AM$346,AY$22,FALSE),VLOOKUP($A175,'Success Asset Classes'!$B$15:$BD$377,AY$21,FALSE)))</f>
        <v>0</v>
      </c>
      <c r="AZ175" s="230">
        <f>IF($AR175=0,VLOOKUP(MID($A175,4,5),'Project splits'!$C$5:$AM$346,AZ$22,FALSE),IF(ISNA(VLOOKUP($A175,'Success Asset Classes'!$B$15:$BD$377,AZ$21,FALSE)),VLOOKUP(MID($A175,4,5),'Project splits'!$C$5:$AM$346,AZ$22,FALSE),VLOOKUP($A175,'Success Asset Classes'!$B$15:$BD$377,AZ$21,FALSE)))</f>
        <v>0</v>
      </c>
      <c r="BA175" s="230">
        <f>IF($AR175=0,VLOOKUP(MID($A175,4,5),'Project splits'!$C$5:$AM$346,BA$22,FALSE),IF(ISNA(VLOOKUP($A175,'Success Asset Classes'!$B$15:$BD$377,BA$21,FALSE)),VLOOKUP(MID($A175,4,5),'Project splits'!$C$5:$AM$346,BA$22,FALSE),VLOOKUP($A175,'Success Asset Classes'!$B$15:$BD$377,BA$21,FALSE)))</f>
        <v>0</v>
      </c>
      <c r="BB175" s="230">
        <f>IF($AR175=0,VLOOKUP(MID($A175,4,5),'Project splits'!$C$5:$AM$346,BB$22,FALSE),IF(ISNA(VLOOKUP($A175,'Success Asset Classes'!$B$15:$BD$377,BB$21,FALSE)),VLOOKUP(MID($A175,4,5),'Project splits'!$C$5:$AM$346,BB$22,FALSE),VLOOKUP($A175,'Success Asset Classes'!$B$15:$BD$377,BB$21,FALSE)))</f>
        <v>0</v>
      </c>
      <c r="BC175" s="230">
        <f>IF($AR175=0,VLOOKUP(MID($A175,4,5),'Project splits'!$C$5:$AM$346,BC$22,FALSE),IF(ISNA(VLOOKUP($A175,'Success Asset Classes'!$B$15:$BD$377,BC$21,FALSE)),VLOOKUP(MID($A175,4,5),'Project splits'!$C$5:$AM$346,BC$22,FALSE),VLOOKUP($A175,'Success Asset Classes'!$B$15:$BD$377,BC$21,FALSE)))</f>
        <v>0</v>
      </c>
      <c r="BD175" s="230">
        <f>IF($AR175=0,VLOOKUP(MID($A175,4,5),'Project splits'!$C$5:$AM$346,BD$22,FALSE),IF(ISNA(VLOOKUP($A175,'Success Asset Classes'!$B$15:$BD$377,BD$21,FALSE)),VLOOKUP(MID($A175,4,5),'Project splits'!$C$5:$AM$346,BD$22,FALSE),VLOOKUP($A175,'Success Asset Classes'!$B$15:$BD$377,BD$21,FALSE)))</f>
        <v>0</v>
      </c>
      <c r="BE175" s="230">
        <f>IF($AR175=0,VLOOKUP(MID($A175,4,5),'Project splits'!$C$5:$AM$346,BE$22,FALSE),IF(ISNA(VLOOKUP($A175,'Success Asset Classes'!$B$15:$BD$377,BE$21,FALSE)),VLOOKUP(MID($A175,4,5),'Project splits'!$C$5:$AM$346,BE$22,FALSE),VLOOKUP($A175,'Success Asset Classes'!$B$15:$BD$377,BE$21,FALSE)))</f>
        <v>0</v>
      </c>
      <c r="BF175" s="230">
        <f>IF($AR175=0,VLOOKUP(MID($A175,4,5),'Project splits'!$C$5:$AM$346,BF$22,FALSE),IF(ISNA(VLOOKUP($A175,'Success Asset Classes'!$B$15:$BD$377,BF$21,FALSE)),VLOOKUP(MID($A175,4,5),'Project splits'!$C$5:$AM$346,BF$22,FALSE),VLOOKUP($A175,'Success Asset Classes'!$B$15:$BD$377,BF$21,FALSE)))</f>
        <v>0</v>
      </c>
      <c r="BG175" s="230">
        <f>IF($AR175=0,VLOOKUP(MID($A175,4,5),'Project splits'!$C$5:$AM$346,BG$22,FALSE),IF(ISNA(VLOOKUP($A175,'Success Asset Classes'!$B$15:$BD$377,BG$21,FALSE)),VLOOKUP(MID($A175,4,5),'Project splits'!$C$5:$AM$346,BG$22,FALSE),VLOOKUP($A175,'Success Asset Classes'!$B$15:$BD$377,BG$21,FALSE)))</f>
        <v>0</v>
      </c>
      <c r="BH175" s="230">
        <f>IF($AR175=0,VLOOKUP(MID($A175,4,5),'Project splits'!$C$5:$AM$346,BH$22,FALSE),IF(ISNA(VLOOKUP($A175,'Success Asset Classes'!$B$15:$BD$377,BH$21,FALSE)),VLOOKUP(MID($A175,4,5),'Project splits'!$C$5:$AM$346,BH$22,FALSE),VLOOKUP($A175,'Success Asset Classes'!$B$15:$BD$377,BH$21,FALSE)))</f>
        <v>0</v>
      </c>
      <c r="BI175" s="230">
        <f>IF($AR175=0,VLOOKUP(MID($A175,4,5),'Project splits'!$C$5:$AM$346,BI$22,FALSE),IF(ISNA(VLOOKUP($A175,'Success Asset Classes'!$B$15:$BD$377,BI$21,FALSE)),VLOOKUP(MID($A175,4,5),'Project splits'!$C$5:$AM$346,BI$22,FALSE),VLOOKUP($A175,'Success Asset Classes'!$B$15:$BD$377,BI$21,FALSE)))</f>
        <v>0</v>
      </c>
      <c r="BJ175" s="230">
        <f>IF($AR175=0,VLOOKUP(MID($A175,4,5),'Project splits'!$C$5:$AM$346,BJ$22,FALSE),IF(ISNA(VLOOKUP($A175,'Success Asset Classes'!$B$15:$BD$377,BJ$21,FALSE)),VLOOKUP(MID($A175,4,5),'Project splits'!$C$5:$AM$346,BJ$22,FALSE),VLOOKUP($A175,'Success Asset Classes'!$B$15:$BD$377,BJ$21,FALSE)))</f>
        <v>0</v>
      </c>
      <c r="BK175" s="230">
        <f>IF($AR175=0,VLOOKUP(MID($A175,4,5),'Project splits'!$C$5:$AM$346,BK$22,FALSE),IF(ISNA(VLOOKUP($A175,'Success Asset Classes'!$B$15:$BD$377,BK$21,FALSE)),VLOOKUP(MID($A175,4,5),'Project splits'!$C$5:$AM$346,BK$22,FALSE),VLOOKUP($A175,'Success Asset Classes'!$B$15:$BD$377,BK$21,FALSE)))</f>
        <v>0</v>
      </c>
      <c r="BL175" s="230">
        <f>IF($AR175=0,VLOOKUP(MID($A175,4,5),'Project splits'!$C$5:$AM$346,BL$22,FALSE),IF(ISNA(VLOOKUP($A175,'Success Asset Classes'!$B$15:$BD$377,BL$21,FALSE)),VLOOKUP(MID($A175,4,5),'Project splits'!$C$5:$AM$346,BL$22,FALSE),VLOOKUP($A175,'Success Asset Classes'!$B$15:$BD$377,BL$21,FALSE)))</f>
        <v>0</v>
      </c>
      <c r="BM175" s="230">
        <f>IF($AR175=0,VLOOKUP(MID($A175,4,5),'Project splits'!$C$5:$AM$346,BM$22,FALSE),IF(ISNA(VLOOKUP($A175,'Success Asset Classes'!$B$15:$BD$377,BM$21,FALSE)),VLOOKUP(MID($A175,4,5),'Project splits'!$C$5:$AM$346,BM$22,FALSE),VLOOKUP($A175,'Success Asset Classes'!$B$15:$BD$377,BM$21,FALSE)))</f>
        <v>0</v>
      </c>
      <c r="BN175" s="230">
        <f>IF($AR175=0,VLOOKUP(MID($A175,4,5),'Project splits'!$C$5:$AM$346,BN$22,FALSE),IF(ISNA(VLOOKUP($A175,'Success Asset Classes'!$B$15:$BD$377,BN$21,FALSE)),VLOOKUP(MID($A175,4,5),'Project splits'!$C$5:$AM$346,BN$22,FALSE),VLOOKUP($A175,'Success Asset Classes'!$B$15:$BD$377,BN$21,FALSE)))</f>
        <v>0</v>
      </c>
      <c r="BO175" s="230">
        <f>IF($AR175=0,VLOOKUP(MID($A175,4,5),'Project splits'!$C$5:$AM$346,BO$22,FALSE),IF(ISNA(VLOOKUP($A175,'Success Asset Classes'!$B$15:$BD$377,BO$21,FALSE)),VLOOKUP(MID($A175,4,5),'Project splits'!$C$5:$AM$346,BO$22,FALSE),VLOOKUP($A175,'Success Asset Classes'!$B$15:$BD$377,BO$21,FALSE)))</f>
        <v>0</v>
      </c>
      <c r="BP175" s="230">
        <f>IF($AR175=0,VLOOKUP(MID($A175,4,5),'Project splits'!$C$5:$AM$346,BP$22,FALSE),IF(ISNA(VLOOKUP($A175,'Success Asset Classes'!$B$15:$BD$377,BP$21,FALSE)),VLOOKUP(MID($A175,4,5),'Project splits'!$C$5:$AM$346,BP$22,FALSE),VLOOKUP($A175,'Success Asset Classes'!$B$15:$BD$377,BP$21,FALSE)))</f>
        <v>0</v>
      </c>
      <c r="BQ175" s="230">
        <f>IF($AR175=0,VLOOKUP(MID($A175,4,5),'Project splits'!$C$5:$AM$346,BQ$22,FALSE),IF(ISNA(VLOOKUP($A175,'Success Asset Classes'!$B$15:$BD$377,BQ$21,FALSE)),VLOOKUP(MID($A175,4,5),'Project splits'!$C$5:$AM$346,BQ$22,FALSE),VLOOKUP($A175,'Success Asset Classes'!$B$15:$BD$377,BQ$21,FALSE)))</f>
        <v>0</v>
      </c>
      <c r="BR175" s="230">
        <f>IF($AR175=0,VLOOKUP(MID($A175,4,5),'Project splits'!$C$5:$AM$346,BR$22,FALSE),IF(ISNA(VLOOKUP($A175,'Success Asset Classes'!$B$15:$BD$377,BR$21,FALSE)),VLOOKUP(MID($A175,4,5),'Project splits'!$C$5:$AM$346,BR$22,FALSE),VLOOKUP($A175,'Success Asset Classes'!$B$15:$BD$377,BR$21,FALSE)))</f>
        <v>0</v>
      </c>
      <c r="BS175" s="247">
        <f t="shared" si="59"/>
        <v>1</v>
      </c>
      <c r="BT175" s="249">
        <f>1+IF(ISNA(VLOOKUP($A175,'Project labour content'!$A$7:$D$255,'Project labour content'!$D$1,FALSE)),VLOOKUP($D175,'Project labour content'!$F$6:$G$15,'Project labour content'!$G$1,FALSE),VLOOKUP($A175,'Project labour content'!$A$7:$D$255,'Project labour content'!$D$1,FALSE))*LabEsc22*1</f>
        <v>1.0033424641338804</v>
      </c>
      <c r="BU175" s="249">
        <f>1+IF(ISNA(VLOOKUP($A175,'Project labour content'!$A$7:$D$255,'Project labour content'!$D$1,FALSE)),VLOOKUP($D175,'Project labour content'!$F$6:$G$15,'Project labour content'!$G$1,FALSE),VLOOKUP($A175,'Project labour content'!$A$7:$D$255,'Project labour content'!$D$1,FALSE))*LabEsc23*1</f>
        <v>1.0067009720956033</v>
      </c>
      <c r="BV175" s="249">
        <f>1+IF(ISNA(VLOOKUP($A175,'Project labour content'!$A$7:$D$255,'Project labour content'!$D$1,FALSE)),VLOOKUP($D175,'Project labour content'!$F$6:$G$15,'Project labour content'!$G$1,FALSE),VLOOKUP($A175,'Project labour content'!$A$7:$D$255,'Project labour content'!$D$1,FALSE))*LabEsc24*1</f>
        <v>1.0098646865955465</v>
      </c>
      <c r="BW175" s="249">
        <f>1+IF(ISNA(VLOOKUP($A175,'Project labour content'!$A$7:$D$255,'Project labour content'!$D$1,FALSE)),VLOOKUP($D175,'Project labour content'!$F$6:$G$15,'Project labour content'!$G$1,FALSE),VLOOKUP($A175,'Project labour content'!$A$7:$D$255,'Project labour content'!$D$1,FALSE))*LabEsc25*1</f>
        <v>1.0141019548824703</v>
      </c>
      <c r="BX175" s="249">
        <f>1+IF(ISNA(VLOOKUP($A175,'Project labour content'!$A$7:$D$255,'Project labour content'!$D$1,FALSE)),VLOOKUP($D175,'Project labour content'!$F$6:$G$15,'Project labour content'!$G$1,FALSE),VLOOKUP($A175,'Project labour content'!$A$7:$D$255,'Project labour content'!$D$1,FALSE))*LabEsc26*1</f>
        <v>1.0187198711038361</v>
      </c>
      <c r="BY175" s="249">
        <f>1+IF(ISNA(VLOOKUP($A175,'Project labour content'!$A$7:$D$255,'Project labour content'!$D$1,FALSE)),VLOOKUP($D175,'Project labour content'!$F$6:$G$15,'Project labour content'!$G$1,FALSE),VLOOKUP($A175,'Project labour content'!$A$7:$D$255,'Project labour content'!$D$1,FALSE))*LabEsc27*1</f>
        <v>1.021580137366485</v>
      </c>
      <c r="BZ175" s="249">
        <f>1+IF(ISNA(VLOOKUP($A175,'Project labour content'!$A$7:$D$255,'Project labour content'!$D$1,FALSE)),VLOOKUP($D175,'Project labour content'!$F$6:$G$15,'Project labour content'!$G$1,FALSE),VLOOKUP($A175,'Project labour content'!$A$7:$D$255,'Project labour content'!$D$1,FALSE))*LabEsc28*1</f>
        <v>1.0237339178622598</v>
      </c>
      <c r="CA175" s="249">
        <f>1+IF(ISNA(VLOOKUP($A175,'Project labour content'!$A$7:$D$255,'Project labour content'!$D$1,FALSE)),VLOOKUP($D175,'Project labour content'!$F$6:$G$15,'Project labour content'!$G$1,FALSE),VLOOKUP($A175,'Project labour content'!$A$7:$D$255,'Project labour content'!$D$1,FALSE))*LabEsc29*1</f>
        <v>1.0271903048018789</v>
      </c>
      <c r="CB175" s="250" t="str">
        <f>IF(ISNA(VLOOKUP($A175,'Project labour content'!$A$7:$D$255,'Project labour content'!$D$1,FALSE)),"Category","Project")</f>
        <v>Project</v>
      </c>
      <c r="CD175" s="247" t="str">
        <f t="shared" si="60"/>
        <v>14023</v>
      </c>
      <c r="CE175" s="3"/>
    </row>
    <row r="176" spans="1:83" x14ac:dyDescent="0.15">
      <c r="A176" s="11" t="s">
        <v>259</v>
      </c>
      <c r="B176" s="11" t="str">
        <f>VLOOKUP($A176,'Incurred Real 2022$'!$A$25:$AC$426,'Incurred Real 2022$'!B$1,FALSE)</f>
        <v>SCADA and RTU Configuration Management</v>
      </c>
      <c r="C176" s="11" t="str">
        <f>VLOOKUP($A176,'Incurred Real 2022$'!$A$25:$AC$426,'Incurred Real 2022$'!C$1,FALSE)</f>
        <v>ExAnte</v>
      </c>
      <c r="D176" s="11" t="str">
        <f>VLOOKUP($A176,'Incurred Real 2022$'!$A$25:$AC$426,'Incurred Real 2022$'!D$1,FALSE)</f>
        <v>Information Technology</v>
      </c>
      <c r="E176" s="11" t="str">
        <f>VLOOKUP($A176,'Incurred Real 2022$'!$A$25:$AC$426,'Incurred Real 2022$'!E$1,FALSE)</f>
        <v>Deferred</v>
      </c>
      <c r="F176" s="105" t="str">
        <f>IF(VLOOKUP($A176,'Incurred Real 2022$'!$A$25:$AC$426,'Incurred Real 2022$'!F$1,FALSE)=0,"",VLOOKUP($A176,'Incurred Real 2022$'!$A$25:$AC$426,'Incurred Real 2022$'!F$1,FALSE))</f>
        <v/>
      </c>
      <c r="G176" s="105" t="str">
        <f>IF(VLOOKUP($A176,'Incurred Real 2022$'!$A$25:$AC$426,'Incurred Real 2022$'!G$1,FALSE)=0,"",VLOOKUP($A176,'Incurred Real 2022$'!$A$25:$AC$426,'Incurred Real 2022$'!G$1,FALSE))</f>
        <v/>
      </c>
      <c r="H176" s="105" t="str">
        <f>IF(VLOOKUP($A176,'Incurred Real 2022$'!$A$25:$AC$426,'Incurred Real 2022$'!H$1,FALSE)=0,"",VLOOKUP($A176,'Incurred Real 2022$'!$A$25:$AC$426,'Incurred Real 2022$'!H$1,FALSE))</f>
        <v/>
      </c>
      <c r="I176" s="105" t="str">
        <f>IF(VLOOKUP($A176,'Incurred Real 2022$'!$A$25:$AC$426,'Incurred Real 2022$'!I$1,FALSE)=0,"",VLOOKUP($A176,'Incurred Real 2022$'!$A$25:$AC$426,'Incurred Real 2022$'!I$1,FALSE))</f>
        <v/>
      </c>
      <c r="J176" s="105" t="str">
        <f>IF(VLOOKUP($A176,'Incurred Real 2022$'!$A$25:$AC$426,'Incurred Real 2022$'!J$1,FALSE)=0,"",VLOOKUP($A176,'Incurred Real 2022$'!$A$25:$AC$426,'Incurred Real 2022$'!J$1,FALSE))</f>
        <v/>
      </c>
      <c r="K176" s="105" t="str">
        <f>IF(VLOOKUP($A176,'Incurred Real 2022$'!$A$25:$AC$426,'Incurred Real 2022$'!K$1,FALSE)=0,"",VLOOKUP($A176,'Incurred Real 2022$'!$A$25:$AC$426,'Incurred Real 2022$'!K$1,FALSE))</f>
        <v/>
      </c>
      <c r="L176" s="105" t="str">
        <f>IF(VLOOKUP($A176,'Incurred Real 2022$'!$A$25:$AC$426,'Incurred Real 2022$'!L$1,FALSE)=0,"",VLOOKUP($A176,'Incurred Real 2022$'!$A$25:$AC$426,'Incurred Real 2022$'!L$1,FALSE))</f>
        <v/>
      </c>
      <c r="M176" s="105" t="str">
        <f>IF(VLOOKUP($A176,'Incurred Real 2022$'!$A$25:$AC$426,'Incurred Real 2022$'!M$1,FALSE)=0,"",VLOOKUP($A176,'Incurred Real 2022$'!$A$25:$AC$426,'Incurred Real 2022$'!M$1,FALSE))</f>
        <v/>
      </c>
      <c r="N176" s="105" t="str">
        <f>IF(VLOOKUP($A176,'Incurred Real 2022$'!$A$25:$AC$426,'Incurred Real 2022$'!N$1,FALSE)=0,"",VLOOKUP($A176,'Incurred Real 2022$'!$A$25:$AC$426,'Incurred Real 2022$'!N$1,FALSE))</f>
        <v/>
      </c>
      <c r="O176" s="105" t="str">
        <f>IF(VLOOKUP($A176,'Incurred Real 2022$'!$A$25:$AC$426,'Incurred Real 2022$'!O$1,FALSE)=0,"",VLOOKUP($A176,'Incurred Real 2022$'!$A$25:$AC$426,'Incurred Real 2022$'!O$1,FALSE))</f>
        <v/>
      </c>
      <c r="P176" s="105" t="str">
        <f>IF(VLOOKUP($A176,'Incurred Real 2022$'!$A$25:$AC$426,'Incurred Real 2022$'!P$1,FALSE)=0,"",VLOOKUP($A176,'Incurred Real 2022$'!$A$25:$AC$426,'Incurred Real 2022$'!P$1,FALSE))</f>
        <v/>
      </c>
      <c r="Q176" s="105">
        <f>IF(VLOOKUP($A176,'Incurred Real 2022$'!$A$25:$AC$426,'Incurred Real 2022$'!Q$1,FALSE)=0,"",VLOOKUP($A176,'Incurred Real 2022$'!$A$25:$AC$426,'Incurred Real 2022$'!Q$1,FALSE))</f>
        <v>20214.560000000001</v>
      </c>
      <c r="R176" s="105">
        <f>IF(VLOOKUP($A176,'Incurred Real 2022$'!$A$25:$AC$426,'Incurred Real 2022$'!R$1,FALSE)=0,"",VLOOKUP($A176,'Incurred Real 2022$'!$A$25:$AC$426,'Incurred Real 2022$'!R$1,FALSE))</f>
        <v>140104.35999999999</v>
      </c>
      <c r="S176" s="105">
        <f>IF(VLOOKUP($A176,'Incurred Real 2022$'!$A$25:$AC$426,'Incurred Real 2022$'!S$1,FALSE)=0,"",VLOOKUP($A176,'Incurred Real 2022$'!$A$25:$AC$426,'Incurred Real 2022$'!S$1,FALSE))</f>
        <v>32629.24</v>
      </c>
      <c r="T176" s="105" t="str">
        <f>IF(VLOOKUP($A176,'Incurred Real 2022$'!$A$25:$AC$426,'Incurred Real 2022$'!T$1,FALSE)=0,"",VLOOKUP($A176,'Incurred Real 2022$'!$A$25:$AC$426,'Incurred Real 2022$'!T$1,FALSE))</f>
        <v/>
      </c>
      <c r="U176" s="105" t="str">
        <f>IF(VLOOKUP($A176,'Incurred Real 2022$'!$A$25:$AC$426,'Incurred Real 2022$'!U$1,FALSE)=0,"",VLOOKUP($A176,'Incurred Real 2022$'!$A$25:$AC$426,'Incurred Real 2022$'!U$1,FALSE))</f>
        <v/>
      </c>
      <c r="V176" s="13" t="str">
        <f>IF(ISTEXT(VLOOKUP($A176,'Incurred Real 2022$'!$A$25:$AC$426,'Incurred Real 2022$'!V$1,FALSE)),"",(VLOOKUP($A176,'Incurred Real 2022$'!$A$25:$AC$426,'Incurred Real 2022$'!V$1,FALSE))*BT176*Incurred_Real!V$15)</f>
        <v/>
      </c>
      <c r="W176" s="13" t="str">
        <f>IF(ISTEXT(VLOOKUP($A176,'Incurred Real 2022$'!$A$25:$AC$426,'Incurred Real 2022$'!W$1,FALSE)),"",(VLOOKUP($A176,'Incurred Real 2022$'!$A$25:$AC$426,'Incurred Real 2022$'!W$1,FALSE))*BU176*Incurred_Real!W$15)</f>
        <v/>
      </c>
      <c r="X176" s="220" t="str">
        <f>IF(ISTEXT(VLOOKUP($A176,'Incurred Real 2022$'!$A$25:$AC$426,'Incurred Real 2022$'!X$1,FALSE)),"",(VLOOKUP($A176,'Incurred Real 2022$'!$A$25:$AC$426,'Incurred Real 2022$'!X$1,FALSE))*BV176*Incurred_Real!X$15)</f>
        <v/>
      </c>
      <c r="Y176" s="217" t="str">
        <f>IF(ISTEXT(VLOOKUP($A176,'Incurred Real 2022$'!$A$25:$AC$426,'Incurred Real 2022$'!Y$1,FALSE)),"",(VLOOKUP($A176,'Incurred Real 2022$'!$A$25:$AC$426,'Incurred Real 2022$'!Y$1,FALSE))*BW176*Incurred_Real!Y$15)</f>
        <v/>
      </c>
      <c r="Z176" s="13" t="str">
        <f>IF(ISTEXT(VLOOKUP($A176,'Incurred Real 2022$'!$A$25:$AC$426,'Incurred Real 2022$'!Z$1,FALSE)),"",(VLOOKUP($A176,'Incurred Real 2022$'!$A$25:$AC$426,'Incurred Real 2022$'!Z$1,FALSE))*BX176*Incurred_Real!Z$15)</f>
        <v/>
      </c>
      <c r="AA176" s="13" t="str">
        <f>IF(ISTEXT(VLOOKUP($A176,'Incurred Real 2022$'!$A$25:$AC$426,'Incurred Real 2022$'!AA$1,FALSE)),"",(VLOOKUP($A176,'Incurred Real 2022$'!$A$25:$AC$426,'Incurred Real 2022$'!AA$1,FALSE))*BY176*Incurred_Real!AA$15)</f>
        <v/>
      </c>
      <c r="AB176" s="13" t="str">
        <f>IF(ISTEXT(VLOOKUP($A176,'Incurred Real 2022$'!$A$25:$AC$426,'Incurred Real 2022$'!AB$1,FALSE)),"",(VLOOKUP($A176,'Incurred Real 2022$'!$A$25:$AC$426,'Incurred Real 2022$'!AB$1,FALSE))*BZ176*Incurred_Real!AB$15)</f>
        <v/>
      </c>
      <c r="AC176" s="13" t="str">
        <f>IF(ISTEXT(VLOOKUP($A176,'Incurred Real 2022$'!$A$25:$AC$426,'Incurred Real 2022$'!AC$1,FALSE)),"",(VLOOKUP($A176,'Incurred Real 2022$'!$A$25:$AC$426,'Incurred Real 2022$'!AC$1,FALSE))*CA176*Incurred_Real!AC$15)</f>
        <v/>
      </c>
      <c r="AD176" s="221">
        <f t="shared" si="55"/>
        <v>192948.15999999997</v>
      </c>
      <c r="AE176" s="221">
        <f t="shared" si="56"/>
        <v>192948.15999999997</v>
      </c>
      <c r="AF176" s="239">
        <f t="shared" si="61"/>
        <v>240105.84260955566</v>
      </c>
      <c r="AG176" s="222">
        <f t="shared" si="57"/>
        <v>195473.13301235298</v>
      </c>
      <c r="AH176" s="223">
        <f t="shared" si="64"/>
        <v>1.2283316837940184</v>
      </c>
      <c r="AI176" s="224">
        <f t="shared" si="58"/>
        <v>2019</v>
      </c>
      <c r="AJ176" s="225">
        <f>VLOOKUP($A176,Project_Commissioning!$C$4:$H$355,Project_Commissioning!F$1,FALSE)</f>
        <v>45110</v>
      </c>
      <c r="AK176" s="226">
        <f>VLOOKUP($A176,Project_Commissioning!$C$4:$H$355,Project_Commissioning!G$1,FALSE)</f>
        <v>2024</v>
      </c>
      <c r="AL176" s="225" t="str">
        <f>IF(VLOOKUP($A176,Project_Commissioning!$C$4:$H$355,Project_Commissioning!H$1,FALSE)=0,"",VLOOKUP($A176,Project_Commissioning!$C$4:$H$355,Project_Commissioning!H$1,FALSE))</f>
        <v/>
      </c>
      <c r="AM176" s="237">
        <f t="shared" si="62"/>
        <v>213256.82784972212</v>
      </c>
      <c r="AN176" s="221" cm="1">
        <f t="array" ref="AN176">IF(ROUND(AE176,0)=0,0,LOOKUP(2,1/(F176:AC176&lt;&gt;""),F176:AC176))</f>
        <v>32629.24</v>
      </c>
      <c r="AO176" s="221">
        <f t="shared" si="63"/>
        <v>0</v>
      </c>
      <c r="AP176" s="79"/>
      <c r="AQ176" s="20"/>
      <c r="AR176" s="245">
        <f>IF(ISNA(VLOOKUP($A176,'Success Asset Classes'!$B$15:$AA$114,'Success Asset Classes'!$AA$1,FALSE)),0,VLOOKUP($A176,'Success Asset Classes'!$B$15:$AA$114,'Success Asset Classes'!$AA$1,FALSE))</f>
        <v>0</v>
      </c>
      <c r="AS176" s="230">
        <f>IF($AR176=0,VLOOKUP(MID($A176,4,5),'Project splits'!$C$5:$AM$346,AS$22,FALSE),IF(ISNA(VLOOKUP($A176,'Success Asset Classes'!$B$15:$BD$377,AS$21,FALSE)),VLOOKUP(MID($A176,4,5),'Project splits'!$C$5:$AM$346,AS$22,FALSE),VLOOKUP($A176,'Success Asset Classes'!$B$15:$BD$377,AS$21,FALSE)))</f>
        <v>0</v>
      </c>
      <c r="AT176" s="230">
        <f>IF($AR176=0,VLOOKUP(MID($A176,4,5),'Project splits'!$C$5:$AM$346,AT$22,FALSE),IF(ISNA(VLOOKUP($A176,'Success Asset Classes'!$B$15:$BD$377,AT$21,FALSE)),VLOOKUP(MID($A176,4,5),'Project splits'!$C$5:$AM$346,AT$22,FALSE),VLOOKUP($A176,'Success Asset Classes'!$B$15:$BD$377,AT$21,FALSE)))</f>
        <v>0</v>
      </c>
      <c r="AU176" s="230">
        <f>IF($AR176=0,VLOOKUP(MID($A176,4,5),'Project splits'!$C$5:$AM$346,AU$22,FALSE),IF(ISNA(VLOOKUP($A176,'Success Asset Classes'!$B$15:$BD$377,AU$21,FALSE)),VLOOKUP(MID($A176,4,5),'Project splits'!$C$5:$AM$346,AU$22,FALSE),VLOOKUP($A176,'Success Asset Classes'!$B$15:$BD$377,AU$21,FALSE)))</f>
        <v>0</v>
      </c>
      <c r="AV176" s="230">
        <f>IF($AR176=0,VLOOKUP(MID($A176,4,5),'Project splits'!$C$5:$AM$346,AV$22,FALSE),IF(ISNA(VLOOKUP($A176,'Success Asset Classes'!$B$15:$BD$377,AV$21,FALSE)),VLOOKUP(MID($A176,4,5),'Project splits'!$C$5:$AM$346,AV$22,FALSE),VLOOKUP($A176,'Success Asset Classes'!$B$15:$BD$377,AV$21,FALSE)))</f>
        <v>1</v>
      </c>
      <c r="AW176" s="230">
        <f>IF($AR176=0,VLOOKUP(MID($A176,4,5),'Project splits'!$C$5:$AM$346,AW$22,FALSE),IF(ISNA(VLOOKUP($A176,'Success Asset Classes'!$B$15:$BD$377,AW$21,FALSE)),VLOOKUP(MID($A176,4,5),'Project splits'!$C$5:$AM$346,AW$22,FALSE),VLOOKUP($A176,'Success Asset Classes'!$B$15:$BD$377,AW$21,FALSE)))</f>
        <v>0</v>
      </c>
      <c r="AX176" s="230">
        <f>IF($AR176=0,VLOOKUP(MID($A176,4,5),'Project splits'!$C$5:$AM$346,AX$22,FALSE),IF(ISNA(VLOOKUP($A176,'Success Asset Classes'!$B$15:$BD$377,AX$21,FALSE)),VLOOKUP(MID($A176,4,5),'Project splits'!$C$5:$AM$346,AX$22,FALSE),VLOOKUP($A176,'Success Asset Classes'!$B$15:$BD$377,AX$21,FALSE)))</f>
        <v>0</v>
      </c>
      <c r="AY176" s="230">
        <f>IF($AR176=0,VLOOKUP(MID($A176,4,5),'Project splits'!$C$5:$AM$346,AY$22,FALSE),IF(ISNA(VLOOKUP($A176,'Success Asset Classes'!$B$15:$BD$377,AY$21,FALSE)),VLOOKUP(MID($A176,4,5),'Project splits'!$C$5:$AM$346,AY$22,FALSE),VLOOKUP($A176,'Success Asset Classes'!$B$15:$BD$377,AY$21,FALSE)))</f>
        <v>0</v>
      </c>
      <c r="AZ176" s="230">
        <f>IF($AR176=0,VLOOKUP(MID($A176,4,5),'Project splits'!$C$5:$AM$346,AZ$22,FALSE),IF(ISNA(VLOOKUP($A176,'Success Asset Classes'!$B$15:$BD$377,AZ$21,FALSE)),VLOOKUP(MID($A176,4,5),'Project splits'!$C$5:$AM$346,AZ$22,FALSE),VLOOKUP($A176,'Success Asset Classes'!$B$15:$BD$377,AZ$21,FALSE)))</f>
        <v>0</v>
      </c>
      <c r="BA176" s="230">
        <f>IF($AR176=0,VLOOKUP(MID($A176,4,5),'Project splits'!$C$5:$AM$346,BA$22,FALSE),IF(ISNA(VLOOKUP($A176,'Success Asset Classes'!$B$15:$BD$377,BA$21,FALSE)),VLOOKUP(MID($A176,4,5),'Project splits'!$C$5:$AM$346,BA$22,FALSE),VLOOKUP($A176,'Success Asset Classes'!$B$15:$BD$377,BA$21,FALSE)))</f>
        <v>0</v>
      </c>
      <c r="BB176" s="230">
        <f>IF($AR176=0,VLOOKUP(MID($A176,4,5),'Project splits'!$C$5:$AM$346,BB$22,FALSE),IF(ISNA(VLOOKUP($A176,'Success Asset Classes'!$B$15:$BD$377,BB$21,FALSE)),VLOOKUP(MID($A176,4,5),'Project splits'!$C$5:$AM$346,BB$22,FALSE),VLOOKUP($A176,'Success Asset Classes'!$B$15:$BD$377,BB$21,FALSE)))</f>
        <v>0</v>
      </c>
      <c r="BC176" s="230">
        <f>IF($AR176=0,VLOOKUP(MID($A176,4,5),'Project splits'!$C$5:$AM$346,BC$22,FALSE),IF(ISNA(VLOOKUP($A176,'Success Asset Classes'!$B$15:$BD$377,BC$21,FALSE)),VLOOKUP(MID($A176,4,5),'Project splits'!$C$5:$AM$346,BC$22,FALSE),VLOOKUP($A176,'Success Asset Classes'!$B$15:$BD$377,BC$21,FALSE)))</f>
        <v>0</v>
      </c>
      <c r="BD176" s="230">
        <f>IF($AR176=0,VLOOKUP(MID($A176,4,5),'Project splits'!$C$5:$AM$346,BD$22,FALSE),IF(ISNA(VLOOKUP($A176,'Success Asset Classes'!$B$15:$BD$377,BD$21,FALSE)),VLOOKUP(MID($A176,4,5),'Project splits'!$C$5:$AM$346,BD$22,FALSE),VLOOKUP($A176,'Success Asset Classes'!$B$15:$BD$377,BD$21,FALSE)))</f>
        <v>0</v>
      </c>
      <c r="BE176" s="230">
        <f>IF($AR176=0,VLOOKUP(MID($A176,4,5),'Project splits'!$C$5:$AM$346,BE$22,FALSE),IF(ISNA(VLOOKUP($A176,'Success Asset Classes'!$B$15:$BD$377,BE$21,FALSE)),VLOOKUP(MID($A176,4,5),'Project splits'!$C$5:$AM$346,BE$22,FALSE),VLOOKUP($A176,'Success Asset Classes'!$B$15:$BD$377,BE$21,FALSE)))</f>
        <v>0</v>
      </c>
      <c r="BF176" s="230">
        <f>IF($AR176=0,VLOOKUP(MID($A176,4,5),'Project splits'!$C$5:$AM$346,BF$22,FALSE),IF(ISNA(VLOOKUP($A176,'Success Asset Classes'!$B$15:$BD$377,BF$21,FALSE)),VLOOKUP(MID($A176,4,5),'Project splits'!$C$5:$AM$346,BF$22,FALSE),VLOOKUP($A176,'Success Asset Classes'!$B$15:$BD$377,BF$21,FALSE)))</f>
        <v>0</v>
      </c>
      <c r="BG176" s="230">
        <f>IF($AR176=0,VLOOKUP(MID($A176,4,5),'Project splits'!$C$5:$AM$346,BG$22,FALSE),IF(ISNA(VLOOKUP($A176,'Success Asset Classes'!$B$15:$BD$377,BG$21,FALSE)),VLOOKUP(MID($A176,4,5),'Project splits'!$C$5:$AM$346,BG$22,FALSE),VLOOKUP($A176,'Success Asset Classes'!$B$15:$BD$377,BG$21,FALSE)))</f>
        <v>0</v>
      </c>
      <c r="BH176" s="230">
        <f>IF($AR176=0,VLOOKUP(MID($A176,4,5),'Project splits'!$C$5:$AM$346,BH$22,FALSE),IF(ISNA(VLOOKUP($A176,'Success Asset Classes'!$B$15:$BD$377,BH$21,FALSE)),VLOOKUP(MID($A176,4,5),'Project splits'!$C$5:$AM$346,BH$22,FALSE),VLOOKUP($A176,'Success Asset Classes'!$B$15:$BD$377,BH$21,FALSE)))</f>
        <v>0</v>
      </c>
      <c r="BI176" s="230">
        <f>IF($AR176=0,VLOOKUP(MID($A176,4,5),'Project splits'!$C$5:$AM$346,BI$22,FALSE),IF(ISNA(VLOOKUP($A176,'Success Asset Classes'!$B$15:$BD$377,BI$21,FALSE)),VLOOKUP(MID($A176,4,5),'Project splits'!$C$5:$AM$346,BI$22,FALSE),VLOOKUP($A176,'Success Asset Classes'!$B$15:$BD$377,BI$21,FALSE)))</f>
        <v>0</v>
      </c>
      <c r="BJ176" s="230">
        <f>IF($AR176=0,VLOOKUP(MID($A176,4,5),'Project splits'!$C$5:$AM$346,BJ$22,FALSE),IF(ISNA(VLOOKUP($A176,'Success Asset Classes'!$B$15:$BD$377,BJ$21,FALSE)),VLOOKUP(MID($A176,4,5),'Project splits'!$C$5:$AM$346,BJ$22,FALSE),VLOOKUP($A176,'Success Asset Classes'!$B$15:$BD$377,BJ$21,FALSE)))</f>
        <v>0</v>
      </c>
      <c r="BK176" s="230">
        <f>IF($AR176=0,VLOOKUP(MID($A176,4,5),'Project splits'!$C$5:$AM$346,BK$22,FALSE),IF(ISNA(VLOOKUP($A176,'Success Asset Classes'!$B$15:$BD$377,BK$21,FALSE)),VLOOKUP(MID($A176,4,5),'Project splits'!$C$5:$AM$346,BK$22,FALSE),VLOOKUP($A176,'Success Asset Classes'!$B$15:$BD$377,BK$21,FALSE)))</f>
        <v>0</v>
      </c>
      <c r="BL176" s="230">
        <f>IF($AR176=0,VLOOKUP(MID($A176,4,5),'Project splits'!$C$5:$AM$346,BL$22,FALSE),IF(ISNA(VLOOKUP($A176,'Success Asset Classes'!$B$15:$BD$377,BL$21,FALSE)),VLOOKUP(MID($A176,4,5),'Project splits'!$C$5:$AM$346,BL$22,FALSE),VLOOKUP($A176,'Success Asset Classes'!$B$15:$BD$377,BL$21,FALSE)))</f>
        <v>0</v>
      </c>
      <c r="BM176" s="230">
        <f>IF($AR176=0,VLOOKUP(MID($A176,4,5),'Project splits'!$C$5:$AM$346,BM$22,FALSE),IF(ISNA(VLOOKUP($A176,'Success Asset Classes'!$B$15:$BD$377,BM$21,FALSE)),VLOOKUP(MID($A176,4,5),'Project splits'!$C$5:$AM$346,BM$22,FALSE),VLOOKUP($A176,'Success Asset Classes'!$B$15:$BD$377,BM$21,FALSE)))</f>
        <v>0</v>
      </c>
      <c r="BN176" s="230">
        <f>IF($AR176=0,VLOOKUP(MID($A176,4,5),'Project splits'!$C$5:$AM$346,BN$22,FALSE),IF(ISNA(VLOOKUP($A176,'Success Asset Classes'!$B$15:$BD$377,BN$21,FALSE)),VLOOKUP(MID($A176,4,5),'Project splits'!$C$5:$AM$346,BN$22,FALSE),VLOOKUP($A176,'Success Asset Classes'!$B$15:$BD$377,BN$21,FALSE)))</f>
        <v>0</v>
      </c>
      <c r="BO176" s="230">
        <f>IF($AR176=0,VLOOKUP(MID($A176,4,5),'Project splits'!$C$5:$AM$346,BO$22,FALSE),IF(ISNA(VLOOKUP($A176,'Success Asset Classes'!$B$15:$BD$377,BO$21,FALSE)),VLOOKUP(MID($A176,4,5),'Project splits'!$C$5:$AM$346,BO$22,FALSE),VLOOKUP($A176,'Success Asset Classes'!$B$15:$BD$377,BO$21,FALSE)))</f>
        <v>0</v>
      </c>
      <c r="BP176" s="230">
        <f>IF($AR176=0,VLOOKUP(MID($A176,4,5),'Project splits'!$C$5:$AM$346,BP$22,FALSE),IF(ISNA(VLOOKUP($A176,'Success Asset Classes'!$B$15:$BD$377,BP$21,FALSE)),VLOOKUP(MID($A176,4,5),'Project splits'!$C$5:$AM$346,BP$22,FALSE),VLOOKUP($A176,'Success Asset Classes'!$B$15:$BD$377,BP$21,FALSE)))</f>
        <v>0</v>
      </c>
      <c r="BQ176" s="230">
        <f>IF($AR176=0,VLOOKUP(MID($A176,4,5),'Project splits'!$C$5:$AM$346,BQ$22,FALSE),IF(ISNA(VLOOKUP($A176,'Success Asset Classes'!$B$15:$BD$377,BQ$21,FALSE)),VLOOKUP(MID($A176,4,5),'Project splits'!$C$5:$AM$346,BQ$22,FALSE),VLOOKUP($A176,'Success Asset Classes'!$B$15:$BD$377,BQ$21,FALSE)))</f>
        <v>0</v>
      </c>
      <c r="BR176" s="230">
        <f>IF($AR176=0,VLOOKUP(MID($A176,4,5),'Project splits'!$C$5:$AM$346,BR$22,FALSE),IF(ISNA(VLOOKUP($A176,'Success Asset Classes'!$B$15:$BD$377,BR$21,FALSE)),VLOOKUP(MID($A176,4,5),'Project splits'!$C$5:$AM$346,BR$22,FALSE),VLOOKUP($A176,'Success Asset Classes'!$B$15:$BD$377,BR$21,FALSE)))</f>
        <v>0</v>
      </c>
      <c r="BS176" s="247">
        <f t="shared" si="59"/>
        <v>1</v>
      </c>
      <c r="BT176" s="249">
        <f>1+IF(ISNA(VLOOKUP($A176,'Project labour content'!$A$7:$D$255,'Project labour content'!$D$1,FALSE)),VLOOKUP($D176,'Project labour content'!$F$6:$G$15,'Project labour content'!$G$1,FALSE),VLOOKUP($A176,'Project labour content'!$A$7:$D$255,'Project labour content'!$D$1,FALSE))*LabEsc22*1</f>
        <v>1.0024480115846353</v>
      </c>
      <c r="BU176" s="249">
        <f>1+IF(ISNA(VLOOKUP($A176,'Project labour content'!$A$7:$D$255,'Project labour content'!$D$1,FALSE)),VLOOKUP($D176,'Project labour content'!$F$6:$G$15,'Project labour content'!$G$1,FALSE),VLOOKUP($A176,'Project labour content'!$A$7:$D$255,'Project labour content'!$D$1,FALSE))*LabEsc23*1</f>
        <v>1.0049077736248768</v>
      </c>
      <c r="BV176" s="249">
        <f>1+IF(ISNA(VLOOKUP($A176,'Project labour content'!$A$7:$D$255,'Project labour content'!$D$1,FALSE)),VLOOKUP($D176,'Project labour content'!$F$6:$G$15,'Project labour content'!$G$1,FALSE),VLOOKUP($A176,'Project labour content'!$A$7:$D$255,'Project labour content'!$D$1,FALSE))*LabEsc24*1</f>
        <v>1.0072248694667842</v>
      </c>
      <c r="BW176" s="249">
        <f>1+IF(ISNA(VLOOKUP($A176,'Project labour content'!$A$7:$D$255,'Project labour content'!$D$1,FALSE)),VLOOKUP($D176,'Project labour content'!$F$6:$G$15,'Project labour content'!$G$1,FALSE),VLOOKUP($A176,'Project labour content'!$A$7:$D$255,'Project labour content'!$D$1,FALSE))*LabEsc25*1</f>
        <v>1.0103282331643793</v>
      </c>
      <c r="BX176" s="249">
        <f>1+IF(ISNA(VLOOKUP($A176,'Project labour content'!$A$7:$D$255,'Project labour content'!$D$1,FALSE)),VLOOKUP($D176,'Project labour content'!$F$6:$G$15,'Project labour content'!$G$1,FALSE),VLOOKUP($A176,'Project labour content'!$A$7:$D$255,'Project labour content'!$D$1,FALSE))*LabEsc26*1</f>
        <v>1.0137103823674747</v>
      </c>
      <c r="BY176" s="249">
        <f>1+IF(ISNA(VLOOKUP($A176,'Project labour content'!$A$7:$D$255,'Project labour content'!$D$1,FALSE)),VLOOKUP($D176,'Project labour content'!$F$6:$G$15,'Project labour content'!$G$1,FALSE),VLOOKUP($A176,'Project labour content'!$A$7:$D$255,'Project labour content'!$D$1,FALSE))*LabEsc27*1</f>
        <v>1.0158052335508072</v>
      </c>
      <c r="BZ176" s="249">
        <f>1+IF(ISNA(VLOOKUP($A176,'Project labour content'!$A$7:$D$255,'Project labour content'!$D$1,FALSE)),VLOOKUP($D176,'Project labour content'!$F$6:$G$15,'Project labour content'!$G$1,FALSE),VLOOKUP($A176,'Project labour content'!$A$7:$D$255,'Project labour content'!$D$1,FALSE))*LabEsc28*1</f>
        <v>1.0173826564918567</v>
      </c>
      <c r="CA176" s="249">
        <f>1+IF(ISNA(VLOOKUP($A176,'Project labour content'!$A$7:$D$255,'Project labour content'!$D$1,FALSE)),VLOOKUP($D176,'Project labour content'!$F$6:$G$15,'Project labour content'!$G$1,FALSE),VLOOKUP($A176,'Project labour content'!$A$7:$D$255,'Project labour content'!$D$1,FALSE))*LabEsc29*1</f>
        <v>1.0199141048276528</v>
      </c>
      <c r="CB176" s="250" t="str">
        <f>IF(ISNA(VLOOKUP($A176,'Project labour content'!$A$7:$D$255,'Project labour content'!$D$1,FALSE)),"Category","Project")</f>
        <v>Category</v>
      </c>
      <c r="CD176" s="247" t="str">
        <f t="shared" si="60"/>
        <v>14024</v>
      </c>
      <c r="CE176" s="3"/>
    </row>
    <row r="177" spans="1:83" x14ac:dyDescent="0.15">
      <c r="A177" s="11" t="s">
        <v>261</v>
      </c>
      <c r="B177" s="11" t="str">
        <f>VLOOKUP($A177,'Incurred Real 2022$'!$A$25:$AC$426,'Incurred Real 2022$'!B$1,FALSE)</f>
        <v>Inventory Purchases 2021-22</v>
      </c>
      <c r="C177" s="11" t="str">
        <f>VLOOKUP($A177,'Incurred Real 2022$'!$A$25:$AC$426,'Incurred Real 2022$'!C$1,FALSE)</f>
        <v>ExAnte</v>
      </c>
      <c r="D177" s="11" t="str">
        <f>VLOOKUP($A177,'Incurred Real 2022$'!$A$25:$AC$426,'Incurred Real 2022$'!D$1,FALSE)</f>
        <v>Inventory/Spares</v>
      </c>
      <c r="E177" s="11" t="str">
        <f>VLOOKUP($A177,'Incurred Real 2022$'!$A$25:$AC$426,'Incurred Real 2022$'!E$1,FALSE)</f>
        <v>Active</v>
      </c>
      <c r="F177" s="105" t="str">
        <f>IF(VLOOKUP($A177,'Incurred Real 2022$'!$A$25:$AC$426,'Incurred Real 2022$'!F$1,FALSE)=0,"",VLOOKUP($A177,'Incurred Real 2022$'!$A$25:$AC$426,'Incurred Real 2022$'!F$1,FALSE))</f>
        <v/>
      </c>
      <c r="G177" s="105" t="str">
        <f>IF(VLOOKUP($A177,'Incurred Real 2022$'!$A$25:$AC$426,'Incurred Real 2022$'!G$1,FALSE)=0,"",VLOOKUP($A177,'Incurred Real 2022$'!$A$25:$AC$426,'Incurred Real 2022$'!G$1,FALSE))</f>
        <v/>
      </c>
      <c r="H177" s="105" t="str">
        <f>IF(VLOOKUP($A177,'Incurred Real 2022$'!$A$25:$AC$426,'Incurred Real 2022$'!H$1,FALSE)=0,"",VLOOKUP($A177,'Incurred Real 2022$'!$A$25:$AC$426,'Incurred Real 2022$'!H$1,FALSE))</f>
        <v/>
      </c>
      <c r="I177" s="105" t="str">
        <f>IF(VLOOKUP($A177,'Incurred Real 2022$'!$A$25:$AC$426,'Incurred Real 2022$'!I$1,FALSE)=0,"",VLOOKUP($A177,'Incurred Real 2022$'!$A$25:$AC$426,'Incurred Real 2022$'!I$1,FALSE))</f>
        <v/>
      </c>
      <c r="J177" s="105" t="str">
        <f>IF(VLOOKUP($A177,'Incurred Real 2022$'!$A$25:$AC$426,'Incurred Real 2022$'!J$1,FALSE)=0,"",VLOOKUP($A177,'Incurred Real 2022$'!$A$25:$AC$426,'Incurred Real 2022$'!J$1,FALSE))</f>
        <v/>
      </c>
      <c r="K177" s="105" t="str">
        <f>IF(VLOOKUP($A177,'Incurred Real 2022$'!$A$25:$AC$426,'Incurred Real 2022$'!K$1,FALSE)=0,"",VLOOKUP($A177,'Incurred Real 2022$'!$A$25:$AC$426,'Incurred Real 2022$'!K$1,FALSE))</f>
        <v/>
      </c>
      <c r="L177" s="105" t="str">
        <f>IF(VLOOKUP($A177,'Incurred Real 2022$'!$A$25:$AC$426,'Incurred Real 2022$'!L$1,FALSE)=0,"",VLOOKUP($A177,'Incurred Real 2022$'!$A$25:$AC$426,'Incurred Real 2022$'!L$1,FALSE))</f>
        <v/>
      </c>
      <c r="M177" s="105" t="str">
        <f>IF(VLOOKUP($A177,'Incurred Real 2022$'!$A$25:$AC$426,'Incurred Real 2022$'!M$1,FALSE)=0,"",VLOOKUP($A177,'Incurred Real 2022$'!$A$25:$AC$426,'Incurred Real 2022$'!M$1,FALSE))</f>
        <v/>
      </c>
      <c r="N177" s="105" t="str">
        <f>IF(VLOOKUP($A177,'Incurred Real 2022$'!$A$25:$AC$426,'Incurred Real 2022$'!N$1,FALSE)=0,"",VLOOKUP($A177,'Incurred Real 2022$'!$A$25:$AC$426,'Incurred Real 2022$'!N$1,FALSE))</f>
        <v/>
      </c>
      <c r="O177" s="105" t="str">
        <f>IF(VLOOKUP($A177,'Incurred Real 2022$'!$A$25:$AC$426,'Incurred Real 2022$'!O$1,FALSE)=0,"",VLOOKUP($A177,'Incurred Real 2022$'!$A$25:$AC$426,'Incurred Real 2022$'!O$1,FALSE))</f>
        <v/>
      </c>
      <c r="P177" s="105" t="str">
        <f>IF(VLOOKUP($A177,'Incurred Real 2022$'!$A$25:$AC$426,'Incurred Real 2022$'!P$1,FALSE)=0,"",VLOOKUP($A177,'Incurred Real 2022$'!$A$25:$AC$426,'Incurred Real 2022$'!P$1,FALSE))</f>
        <v/>
      </c>
      <c r="Q177" s="105" t="str">
        <f>IF(VLOOKUP($A177,'Incurred Real 2022$'!$A$25:$AC$426,'Incurred Real 2022$'!Q$1,FALSE)=0,"",VLOOKUP($A177,'Incurred Real 2022$'!$A$25:$AC$426,'Incurred Real 2022$'!Q$1,FALSE))</f>
        <v/>
      </c>
      <c r="R177" s="105" t="str">
        <f>IF(VLOOKUP($A177,'Incurred Real 2022$'!$A$25:$AC$426,'Incurred Real 2022$'!R$1,FALSE)=0,"",VLOOKUP($A177,'Incurred Real 2022$'!$A$25:$AC$426,'Incurred Real 2022$'!R$1,FALSE))</f>
        <v/>
      </c>
      <c r="S177" s="105" t="str">
        <f>IF(VLOOKUP($A177,'Incurred Real 2022$'!$A$25:$AC$426,'Incurred Real 2022$'!S$1,FALSE)=0,"",VLOOKUP($A177,'Incurred Real 2022$'!$A$25:$AC$426,'Incurred Real 2022$'!S$1,FALSE))</f>
        <v/>
      </c>
      <c r="T177" s="105" t="str">
        <f>IF(VLOOKUP($A177,'Incurred Real 2022$'!$A$25:$AC$426,'Incurred Real 2022$'!T$1,FALSE)=0,"",VLOOKUP($A177,'Incurred Real 2022$'!$A$25:$AC$426,'Incurred Real 2022$'!T$1,FALSE))</f>
        <v/>
      </c>
      <c r="U177" s="105">
        <f>IF(VLOOKUP($A177,'Incurred Real 2022$'!$A$25:$AC$426,'Incurred Real 2022$'!U$1,FALSE)=0,"",VLOOKUP($A177,'Incurred Real 2022$'!$A$25:$AC$426,'Incurred Real 2022$'!U$1,FALSE))</f>
        <v>893242.88</v>
      </c>
      <c r="V177" s="13">
        <f>IF(ISTEXT(VLOOKUP($A177,'Incurred Real 2022$'!$A$25:$AC$426,'Incurred Real 2022$'!V$1,FALSE)),"",(VLOOKUP($A177,'Incurred Real 2022$'!$A$25:$AC$426,'Incurred Real 2022$'!V$1,FALSE))*BT177*Incurred_Real!V$15)</f>
        <v>1097152.4617232047</v>
      </c>
      <c r="W177" s="13">
        <f>IF(ISTEXT(VLOOKUP($A177,'Incurred Real 2022$'!$A$25:$AC$426,'Incurred Real 2022$'!W$1,FALSE)),"",(VLOOKUP($A177,'Incurred Real 2022$'!$A$25:$AC$426,'Incurred Real 2022$'!W$1,FALSE))*BU177*Incurred_Real!W$15)</f>
        <v>693498.35930248396</v>
      </c>
      <c r="X177" s="220" t="str">
        <f>IF(ISTEXT(VLOOKUP($A177,'Incurred Real 2022$'!$A$25:$AC$426,'Incurred Real 2022$'!X$1,FALSE)),"",(VLOOKUP($A177,'Incurred Real 2022$'!$A$25:$AC$426,'Incurred Real 2022$'!X$1,FALSE))*BV177*Incurred_Real!X$15)</f>
        <v/>
      </c>
      <c r="Y177" s="217" t="str">
        <f>IF(ISTEXT(VLOOKUP($A177,'Incurred Real 2022$'!$A$25:$AC$426,'Incurred Real 2022$'!Y$1,FALSE)),"",(VLOOKUP($A177,'Incurred Real 2022$'!$A$25:$AC$426,'Incurred Real 2022$'!Y$1,FALSE))*BW177*Incurred_Real!Y$15)</f>
        <v/>
      </c>
      <c r="Z177" s="13" t="str">
        <f>IF(ISTEXT(VLOOKUP($A177,'Incurred Real 2022$'!$A$25:$AC$426,'Incurred Real 2022$'!Z$1,FALSE)),"",(VLOOKUP($A177,'Incurred Real 2022$'!$A$25:$AC$426,'Incurred Real 2022$'!Z$1,FALSE))*BX177*Incurred_Real!Z$15)</f>
        <v/>
      </c>
      <c r="AA177" s="13" t="str">
        <f>IF(ISTEXT(VLOOKUP($A177,'Incurred Real 2022$'!$A$25:$AC$426,'Incurred Real 2022$'!AA$1,FALSE)),"",(VLOOKUP($A177,'Incurred Real 2022$'!$A$25:$AC$426,'Incurred Real 2022$'!AA$1,FALSE))*BY177*Incurred_Real!AA$15)</f>
        <v/>
      </c>
      <c r="AB177" s="13" t="str">
        <f>IF(ISTEXT(VLOOKUP($A177,'Incurred Real 2022$'!$A$25:$AC$426,'Incurred Real 2022$'!AB$1,FALSE)),"",(VLOOKUP($A177,'Incurred Real 2022$'!$A$25:$AC$426,'Incurred Real 2022$'!AB$1,FALSE))*BZ177*Incurred_Real!AB$15)</f>
        <v/>
      </c>
      <c r="AC177" s="13" t="str">
        <f>IF(ISTEXT(VLOOKUP($A177,'Incurred Real 2022$'!$A$25:$AC$426,'Incurred Real 2022$'!AC$1,FALSE)),"",(VLOOKUP($A177,'Incurred Real 2022$'!$A$25:$AC$426,'Incurred Real 2022$'!AC$1,FALSE))*CA177*Incurred_Real!AC$15)</f>
        <v/>
      </c>
      <c r="AD177" s="221">
        <f t="shared" si="55"/>
        <v>2683893.7010256886</v>
      </c>
      <c r="AE177" s="221">
        <f t="shared" si="56"/>
        <v>2683893.7010256886</v>
      </c>
      <c r="AF177" s="239">
        <f t="shared" si="61"/>
        <v>3084270.6605617926</v>
      </c>
      <c r="AG177" s="222">
        <f t="shared" si="57"/>
        <v>2739382.6412252337</v>
      </c>
      <c r="AH177" s="223">
        <f t="shared" si="64"/>
        <v>1.1258999068426243</v>
      </c>
      <c r="AI177" s="224">
        <f t="shared" si="58"/>
        <v>2023</v>
      </c>
      <c r="AJ177" s="225" t="str">
        <f>VLOOKUP($A177,Project_Commissioning!$C$4:$H$355,Project_Commissioning!F$1,FALSE)</f>
        <v xml:space="preserve"> </v>
      </c>
      <c r="AK177" s="226">
        <f>VLOOKUP($A177,Project_Commissioning!$C$4:$H$355,Project_Commissioning!G$1,FALSE)</f>
        <v>2023</v>
      </c>
      <c r="AL177" s="225" t="str">
        <f>IF(VLOOKUP($A177,Project_Commissioning!$C$4:$H$355,Project_Commissioning!H$1,FALSE)=0,"",VLOOKUP($A177,Project_Commissioning!$C$4:$H$355,Project_Commissioning!H$1,FALSE))</f>
        <v/>
      </c>
      <c r="AM177" s="237">
        <f t="shared" si="62"/>
        <v>2739382.6412252332</v>
      </c>
      <c r="AN177" s="221" cm="1">
        <f t="array" ref="AN177">IF(ROUND(AE177,0)=0,0,LOOKUP(2,1/(F177:AC177&lt;&gt;""),F177:AC177))</f>
        <v>693498.35930248396</v>
      </c>
      <c r="AO177" s="221">
        <f t="shared" si="63"/>
        <v>1790650.8210256887</v>
      </c>
      <c r="AP177" s="79"/>
      <c r="AQ177" s="20"/>
      <c r="AR177" s="245">
        <f>IF(ISNA(VLOOKUP($A177,'Success Asset Classes'!$B$15:$AA$114,'Success Asset Classes'!$AA$1,FALSE)),0,VLOOKUP($A177,'Success Asset Classes'!$B$15:$AA$114,'Success Asset Classes'!$AA$1,FALSE))</f>
        <v>0</v>
      </c>
      <c r="AS177" s="230">
        <f>IF($AR177=0,VLOOKUP(MID($A177,4,5),'Project splits'!$C$5:$AM$346,AS$22,FALSE),IF(ISNA(VLOOKUP($A177,'Success Asset Classes'!$B$15:$BD$377,AS$21,FALSE)),VLOOKUP(MID($A177,4,5),'Project splits'!$C$5:$AM$346,AS$22,FALSE),VLOOKUP($A177,'Success Asset Classes'!$B$15:$BD$377,AS$21,FALSE)))</f>
        <v>0</v>
      </c>
      <c r="AT177" s="230">
        <f>IF($AR177=0,VLOOKUP(MID($A177,4,5),'Project splits'!$C$5:$AM$346,AT$22,FALSE),IF(ISNA(VLOOKUP($A177,'Success Asset Classes'!$B$15:$BD$377,AT$21,FALSE)),VLOOKUP(MID($A177,4,5),'Project splits'!$C$5:$AM$346,AT$22,FALSE),VLOOKUP($A177,'Success Asset Classes'!$B$15:$BD$377,AT$21,FALSE)))</f>
        <v>0</v>
      </c>
      <c r="AU177" s="230">
        <f>IF($AR177=0,VLOOKUP(MID($A177,4,5),'Project splits'!$C$5:$AM$346,AU$22,FALSE),IF(ISNA(VLOOKUP($A177,'Success Asset Classes'!$B$15:$BD$377,AU$21,FALSE)),VLOOKUP(MID($A177,4,5),'Project splits'!$C$5:$AM$346,AU$22,FALSE),VLOOKUP($A177,'Success Asset Classes'!$B$15:$BD$377,AU$21,FALSE)))</f>
        <v>0</v>
      </c>
      <c r="AV177" s="230">
        <f>IF($AR177=0,VLOOKUP(MID($A177,4,5),'Project splits'!$C$5:$AM$346,AV$22,FALSE),IF(ISNA(VLOOKUP($A177,'Success Asset Classes'!$B$15:$BD$377,AV$21,FALSE)),VLOOKUP(MID($A177,4,5),'Project splits'!$C$5:$AM$346,AV$22,FALSE),VLOOKUP($A177,'Success Asset Classes'!$B$15:$BD$377,AV$21,FALSE)))</f>
        <v>0</v>
      </c>
      <c r="AW177" s="230">
        <f>IF($AR177=0,VLOOKUP(MID($A177,4,5),'Project splits'!$C$5:$AM$346,AW$22,FALSE),IF(ISNA(VLOOKUP($A177,'Success Asset Classes'!$B$15:$BD$377,AW$21,FALSE)),VLOOKUP(MID($A177,4,5),'Project splits'!$C$5:$AM$346,AW$22,FALSE),VLOOKUP($A177,'Success Asset Classes'!$B$15:$BD$377,AW$21,FALSE)))</f>
        <v>0</v>
      </c>
      <c r="AX177" s="230">
        <f>IF($AR177=0,VLOOKUP(MID($A177,4,5),'Project splits'!$C$5:$AM$346,AX$22,FALSE),IF(ISNA(VLOOKUP($A177,'Success Asset Classes'!$B$15:$BD$377,AX$21,FALSE)),VLOOKUP(MID($A177,4,5),'Project splits'!$C$5:$AM$346,AX$22,FALSE),VLOOKUP($A177,'Success Asset Classes'!$B$15:$BD$377,AX$21,FALSE)))</f>
        <v>0</v>
      </c>
      <c r="AY177" s="230">
        <f>IF($AR177=0,VLOOKUP(MID($A177,4,5),'Project splits'!$C$5:$AM$346,AY$22,FALSE),IF(ISNA(VLOOKUP($A177,'Success Asset Classes'!$B$15:$BD$377,AY$21,FALSE)),VLOOKUP(MID($A177,4,5),'Project splits'!$C$5:$AM$346,AY$22,FALSE),VLOOKUP($A177,'Success Asset Classes'!$B$15:$BD$377,AY$21,FALSE)))</f>
        <v>0</v>
      </c>
      <c r="AZ177" s="230">
        <f>IF($AR177=0,VLOOKUP(MID($A177,4,5),'Project splits'!$C$5:$AM$346,AZ$22,FALSE),IF(ISNA(VLOOKUP($A177,'Success Asset Classes'!$B$15:$BD$377,AZ$21,FALSE)),VLOOKUP(MID($A177,4,5),'Project splits'!$C$5:$AM$346,AZ$22,FALSE),VLOOKUP($A177,'Success Asset Classes'!$B$15:$BD$377,AZ$21,FALSE)))</f>
        <v>0</v>
      </c>
      <c r="BA177" s="230">
        <f>IF($AR177=0,VLOOKUP(MID($A177,4,5),'Project splits'!$C$5:$AM$346,BA$22,FALSE),IF(ISNA(VLOOKUP($A177,'Success Asset Classes'!$B$15:$BD$377,BA$21,FALSE)),VLOOKUP(MID($A177,4,5),'Project splits'!$C$5:$AM$346,BA$22,FALSE),VLOOKUP($A177,'Success Asset Classes'!$B$15:$BD$377,BA$21,FALSE)))</f>
        <v>0</v>
      </c>
      <c r="BB177" s="230">
        <f>IF($AR177=0,VLOOKUP(MID($A177,4,5),'Project splits'!$C$5:$AM$346,BB$22,FALSE),IF(ISNA(VLOOKUP($A177,'Success Asset Classes'!$B$15:$BD$377,BB$21,FALSE)),VLOOKUP(MID($A177,4,5),'Project splits'!$C$5:$AM$346,BB$22,FALSE),VLOOKUP($A177,'Success Asset Classes'!$B$15:$BD$377,BB$21,FALSE)))</f>
        <v>1</v>
      </c>
      <c r="BC177" s="230">
        <f>IF($AR177=0,VLOOKUP(MID($A177,4,5),'Project splits'!$C$5:$AM$346,BC$22,FALSE),IF(ISNA(VLOOKUP($A177,'Success Asset Classes'!$B$15:$BD$377,BC$21,FALSE)),VLOOKUP(MID($A177,4,5),'Project splits'!$C$5:$AM$346,BC$22,FALSE),VLOOKUP($A177,'Success Asset Classes'!$B$15:$BD$377,BC$21,FALSE)))</f>
        <v>0</v>
      </c>
      <c r="BD177" s="230">
        <f>IF($AR177=0,VLOOKUP(MID($A177,4,5),'Project splits'!$C$5:$AM$346,BD$22,FALSE),IF(ISNA(VLOOKUP($A177,'Success Asset Classes'!$B$15:$BD$377,BD$21,FALSE)),VLOOKUP(MID($A177,4,5),'Project splits'!$C$5:$AM$346,BD$22,FALSE),VLOOKUP($A177,'Success Asset Classes'!$B$15:$BD$377,BD$21,FALSE)))</f>
        <v>0</v>
      </c>
      <c r="BE177" s="230">
        <f>IF($AR177=0,VLOOKUP(MID($A177,4,5),'Project splits'!$C$5:$AM$346,BE$22,FALSE),IF(ISNA(VLOOKUP($A177,'Success Asset Classes'!$B$15:$BD$377,BE$21,FALSE)),VLOOKUP(MID($A177,4,5),'Project splits'!$C$5:$AM$346,BE$22,FALSE),VLOOKUP($A177,'Success Asset Classes'!$B$15:$BD$377,BE$21,FALSE)))</f>
        <v>0</v>
      </c>
      <c r="BF177" s="230">
        <f>IF($AR177=0,VLOOKUP(MID($A177,4,5),'Project splits'!$C$5:$AM$346,BF$22,FALSE),IF(ISNA(VLOOKUP($A177,'Success Asset Classes'!$B$15:$BD$377,BF$21,FALSE)),VLOOKUP(MID($A177,4,5),'Project splits'!$C$5:$AM$346,BF$22,FALSE),VLOOKUP($A177,'Success Asset Classes'!$B$15:$BD$377,BF$21,FALSE)))</f>
        <v>0</v>
      </c>
      <c r="BG177" s="230">
        <f>IF($AR177=0,VLOOKUP(MID($A177,4,5),'Project splits'!$C$5:$AM$346,BG$22,FALSE),IF(ISNA(VLOOKUP($A177,'Success Asset Classes'!$B$15:$BD$377,BG$21,FALSE)),VLOOKUP(MID($A177,4,5),'Project splits'!$C$5:$AM$346,BG$22,FALSE),VLOOKUP($A177,'Success Asset Classes'!$B$15:$BD$377,BG$21,FALSE)))</f>
        <v>0</v>
      </c>
      <c r="BH177" s="230">
        <f>IF($AR177=0,VLOOKUP(MID($A177,4,5),'Project splits'!$C$5:$AM$346,BH$22,FALSE),IF(ISNA(VLOOKUP($A177,'Success Asset Classes'!$B$15:$BD$377,BH$21,FALSE)),VLOOKUP(MID($A177,4,5),'Project splits'!$C$5:$AM$346,BH$22,FALSE),VLOOKUP($A177,'Success Asset Classes'!$B$15:$BD$377,BH$21,FALSE)))</f>
        <v>0</v>
      </c>
      <c r="BI177" s="230">
        <f>IF($AR177=0,VLOOKUP(MID($A177,4,5),'Project splits'!$C$5:$AM$346,BI$22,FALSE),IF(ISNA(VLOOKUP($A177,'Success Asset Classes'!$B$15:$BD$377,BI$21,FALSE)),VLOOKUP(MID($A177,4,5),'Project splits'!$C$5:$AM$346,BI$22,FALSE),VLOOKUP($A177,'Success Asset Classes'!$B$15:$BD$377,BI$21,FALSE)))</f>
        <v>0</v>
      </c>
      <c r="BJ177" s="230">
        <f>IF($AR177=0,VLOOKUP(MID($A177,4,5),'Project splits'!$C$5:$AM$346,BJ$22,FALSE),IF(ISNA(VLOOKUP($A177,'Success Asset Classes'!$B$15:$BD$377,BJ$21,FALSE)),VLOOKUP(MID($A177,4,5),'Project splits'!$C$5:$AM$346,BJ$22,FALSE),VLOOKUP($A177,'Success Asset Classes'!$B$15:$BD$377,BJ$21,FALSE)))</f>
        <v>0</v>
      </c>
      <c r="BK177" s="230">
        <f>IF($AR177=0,VLOOKUP(MID($A177,4,5),'Project splits'!$C$5:$AM$346,BK$22,FALSE),IF(ISNA(VLOOKUP($A177,'Success Asset Classes'!$B$15:$BD$377,BK$21,FALSE)),VLOOKUP(MID($A177,4,5),'Project splits'!$C$5:$AM$346,BK$22,FALSE),VLOOKUP($A177,'Success Asset Classes'!$B$15:$BD$377,BK$21,FALSE)))</f>
        <v>0</v>
      </c>
      <c r="BL177" s="230">
        <f>IF($AR177=0,VLOOKUP(MID($A177,4,5),'Project splits'!$C$5:$AM$346,BL$22,FALSE),IF(ISNA(VLOOKUP($A177,'Success Asset Classes'!$B$15:$BD$377,BL$21,FALSE)),VLOOKUP(MID($A177,4,5),'Project splits'!$C$5:$AM$346,BL$22,FALSE),VLOOKUP($A177,'Success Asset Classes'!$B$15:$BD$377,BL$21,FALSE)))</f>
        <v>0</v>
      </c>
      <c r="BM177" s="230">
        <f>IF($AR177=0,VLOOKUP(MID($A177,4,5),'Project splits'!$C$5:$AM$346,BM$22,FALSE),IF(ISNA(VLOOKUP($A177,'Success Asset Classes'!$B$15:$BD$377,BM$21,FALSE)),VLOOKUP(MID($A177,4,5),'Project splits'!$C$5:$AM$346,BM$22,FALSE),VLOOKUP($A177,'Success Asset Classes'!$B$15:$BD$377,BM$21,FALSE)))</f>
        <v>0</v>
      </c>
      <c r="BN177" s="230">
        <f>IF($AR177=0,VLOOKUP(MID($A177,4,5),'Project splits'!$C$5:$AM$346,BN$22,FALSE),IF(ISNA(VLOOKUP($A177,'Success Asset Classes'!$B$15:$BD$377,BN$21,FALSE)),VLOOKUP(MID($A177,4,5),'Project splits'!$C$5:$AM$346,BN$22,FALSE),VLOOKUP($A177,'Success Asset Classes'!$B$15:$BD$377,BN$21,FALSE)))</f>
        <v>0</v>
      </c>
      <c r="BO177" s="230">
        <f>IF($AR177=0,VLOOKUP(MID($A177,4,5),'Project splits'!$C$5:$AM$346,BO$22,FALSE),IF(ISNA(VLOOKUP($A177,'Success Asset Classes'!$B$15:$BD$377,BO$21,FALSE)),VLOOKUP(MID($A177,4,5),'Project splits'!$C$5:$AM$346,BO$22,FALSE),VLOOKUP($A177,'Success Asset Classes'!$B$15:$BD$377,BO$21,FALSE)))</f>
        <v>0</v>
      </c>
      <c r="BP177" s="230">
        <f>IF($AR177=0,VLOOKUP(MID($A177,4,5),'Project splits'!$C$5:$AM$346,BP$22,FALSE),IF(ISNA(VLOOKUP($A177,'Success Asset Classes'!$B$15:$BD$377,BP$21,FALSE)),VLOOKUP(MID($A177,4,5),'Project splits'!$C$5:$AM$346,BP$22,FALSE),VLOOKUP($A177,'Success Asset Classes'!$B$15:$BD$377,BP$21,FALSE)))</f>
        <v>0</v>
      </c>
      <c r="BQ177" s="230">
        <f>IF($AR177=0,VLOOKUP(MID($A177,4,5),'Project splits'!$C$5:$AM$346,BQ$22,FALSE),IF(ISNA(VLOOKUP($A177,'Success Asset Classes'!$B$15:$BD$377,BQ$21,FALSE)),VLOOKUP(MID($A177,4,5),'Project splits'!$C$5:$AM$346,BQ$22,FALSE),VLOOKUP($A177,'Success Asset Classes'!$B$15:$BD$377,BQ$21,FALSE)))</f>
        <v>0</v>
      </c>
      <c r="BR177" s="230">
        <f>IF($AR177=0,VLOOKUP(MID($A177,4,5),'Project splits'!$C$5:$AM$346,BR$22,FALSE),IF(ISNA(VLOOKUP($A177,'Success Asset Classes'!$B$15:$BD$377,BR$21,FALSE)),VLOOKUP(MID($A177,4,5),'Project splits'!$C$5:$AM$346,BR$22,FALSE),VLOOKUP($A177,'Success Asset Classes'!$B$15:$BD$377,BR$21,FALSE)))</f>
        <v>0</v>
      </c>
      <c r="BS177" s="247">
        <f t="shared" si="59"/>
        <v>1</v>
      </c>
      <c r="BT177" s="249">
        <f>1+IF(ISNA(VLOOKUP($A177,'Project labour content'!$A$7:$D$255,'Project labour content'!$D$1,FALSE)),VLOOKUP($D177,'Project labour content'!$F$6:$G$15,'Project labour content'!$G$1,FALSE),VLOOKUP($A177,'Project labour content'!$A$7:$D$255,'Project labour content'!$D$1,FALSE))*LabEsc22*1</f>
        <v>1.0008197452279752</v>
      </c>
      <c r="BU177" s="249">
        <f>1+IF(ISNA(VLOOKUP($A177,'Project labour content'!$A$7:$D$255,'Project labour content'!$D$1,FALSE)),VLOOKUP($D177,'Project labour content'!$F$6:$G$15,'Project labour content'!$G$1,FALSE),VLOOKUP($A177,'Project labour content'!$A$7:$D$255,'Project labour content'!$D$1,FALSE))*LabEsc23*1</f>
        <v>1.0016434252330446</v>
      </c>
      <c r="BV177" s="249">
        <f>1+IF(ISNA(VLOOKUP($A177,'Project labour content'!$A$7:$D$255,'Project labour content'!$D$1,FALSE)),VLOOKUP($D177,'Project labour content'!$F$6:$G$15,'Project labour content'!$G$1,FALSE),VLOOKUP($A177,'Project labour content'!$A$7:$D$255,'Project labour content'!$D$1,FALSE))*LabEsc24*1</f>
        <v>1.0024193317978201</v>
      </c>
      <c r="BW177" s="249">
        <f>1+IF(ISNA(VLOOKUP($A177,'Project labour content'!$A$7:$D$255,'Project labour content'!$D$1,FALSE)),VLOOKUP($D177,'Project labour content'!$F$6:$G$15,'Project labour content'!$G$1,FALSE),VLOOKUP($A177,'Project labour content'!$A$7:$D$255,'Project labour content'!$D$1,FALSE))*LabEsc25*1</f>
        <v>1.003458529323576</v>
      </c>
      <c r="BX177" s="249">
        <f>1+IF(ISNA(VLOOKUP($A177,'Project labour content'!$A$7:$D$255,'Project labour content'!$D$1,FALSE)),VLOOKUP($D177,'Project labour content'!$F$6:$G$15,'Project labour content'!$G$1,FALSE),VLOOKUP($A177,'Project labour content'!$A$7:$D$255,'Project labour content'!$D$1,FALSE))*LabEsc26*1</f>
        <v>1.0045910814270622</v>
      </c>
      <c r="BY177" s="249">
        <f>1+IF(ISNA(VLOOKUP($A177,'Project labour content'!$A$7:$D$255,'Project labour content'!$D$1,FALSE)),VLOOKUP($D177,'Project labour content'!$F$6:$G$15,'Project labour content'!$G$1,FALSE),VLOOKUP($A177,'Project labour content'!$A$7:$D$255,'Project labour content'!$D$1,FALSE))*LabEsc27*1</f>
        <v>1.005292566776083</v>
      </c>
      <c r="BZ177" s="249">
        <f>1+IF(ISNA(VLOOKUP($A177,'Project labour content'!$A$7:$D$255,'Project labour content'!$D$1,FALSE)),VLOOKUP($D177,'Project labour content'!$F$6:$G$15,'Project labour content'!$G$1,FALSE),VLOOKUP($A177,'Project labour content'!$A$7:$D$255,'Project labour content'!$D$1,FALSE))*LabEsc28*1</f>
        <v>1.0058207852438958</v>
      </c>
      <c r="CA177" s="249">
        <f>1+IF(ISNA(VLOOKUP($A177,'Project labour content'!$A$7:$D$255,'Project labour content'!$D$1,FALSE)),VLOOKUP($D177,'Project labour content'!$F$6:$G$15,'Project labour content'!$G$1,FALSE),VLOOKUP($A177,'Project labour content'!$A$7:$D$255,'Project labour content'!$D$1,FALSE))*LabEsc29*1</f>
        <v>1.0066684702410418</v>
      </c>
      <c r="CB177" s="250" t="str">
        <f>IF(ISNA(VLOOKUP($A177,'Project labour content'!$A$7:$D$255,'Project labour content'!$D$1,FALSE)),"Category","Project")</f>
        <v>Project</v>
      </c>
      <c r="CD177" s="247" t="str">
        <f t="shared" si="60"/>
        <v>14027</v>
      </c>
      <c r="CE177" s="3"/>
    </row>
    <row r="178" spans="1:83" x14ac:dyDescent="0.15">
      <c r="A178" s="11" t="s">
        <v>263</v>
      </c>
      <c r="B178" s="11" t="str">
        <f>VLOOKUP($A178,'Incurred Real 2022$'!$A$25:$AC$426,'Incurred Real 2022$'!B$1,FALSE)</f>
        <v>Inventory Purchases 2022-23</v>
      </c>
      <c r="C178" s="11" t="str">
        <f>VLOOKUP($A178,'Incurred Real 2022$'!$A$25:$AC$426,'Incurred Real 2022$'!C$1,FALSE)</f>
        <v>ExAnte</v>
      </c>
      <c r="D178" s="11" t="str">
        <f>VLOOKUP($A178,'Incurred Real 2022$'!$A$25:$AC$426,'Incurred Real 2022$'!D$1,FALSE)</f>
        <v>Inventory/Spares</v>
      </c>
      <c r="E178" s="11" t="str">
        <f>VLOOKUP($A178,'Incurred Real 2022$'!$A$25:$AC$426,'Incurred Real 2022$'!E$1,FALSE)</f>
        <v>Potential</v>
      </c>
      <c r="F178" s="105" t="str">
        <f>IF(VLOOKUP($A178,'Incurred Real 2022$'!$A$25:$AC$426,'Incurred Real 2022$'!F$1,FALSE)=0,"",VLOOKUP($A178,'Incurred Real 2022$'!$A$25:$AC$426,'Incurred Real 2022$'!F$1,FALSE))</f>
        <v/>
      </c>
      <c r="G178" s="105" t="str">
        <f>IF(VLOOKUP($A178,'Incurred Real 2022$'!$A$25:$AC$426,'Incurred Real 2022$'!G$1,FALSE)=0,"",VLOOKUP($A178,'Incurred Real 2022$'!$A$25:$AC$426,'Incurred Real 2022$'!G$1,FALSE))</f>
        <v/>
      </c>
      <c r="H178" s="105" t="str">
        <f>IF(VLOOKUP($A178,'Incurred Real 2022$'!$A$25:$AC$426,'Incurred Real 2022$'!H$1,FALSE)=0,"",VLOOKUP($A178,'Incurred Real 2022$'!$A$25:$AC$426,'Incurred Real 2022$'!H$1,FALSE))</f>
        <v/>
      </c>
      <c r="I178" s="105" t="str">
        <f>IF(VLOOKUP($A178,'Incurred Real 2022$'!$A$25:$AC$426,'Incurred Real 2022$'!I$1,FALSE)=0,"",VLOOKUP($A178,'Incurred Real 2022$'!$A$25:$AC$426,'Incurred Real 2022$'!I$1,FALSE))</f>
        <v/>
      </c>
      <c r="J178" s="105" t="str">
        <f>IF(VLOOKUP($A178,'Incurred Real 2022$'!$A$25:$AC$426,'Incurred Real 2022$'!J$1,FALSE)=0,"",VLOOKUP($A178,'Incurred Real 2022$'!$A$25:$AC$426,'Incurred Real 2022$'!J$1,FALSE))</f>
        <v/>
      </c>
      <c r="K178" s="105" t="str">
        <f>IF(VLOOKUP($A178,'Incurred Real 2022$'!$A$25:$AC$426,'Incurred Real 2022$'!K$1,FALSE)=0,"",VLOOKUP($A178,'Incurred Real 2022$'!$A$25:$AC$426,'Incurred Real 2022$'!K$1,FALSE))</f>
        <v/>
      </c>
      <c r="L178" s="105" t="str">
        <f>IF(VLOOKUP($A178,'Incurred Real 2022$'!$A$25:$AC$426,'Incurred Real 2022$'!L$1,FALSE)=0,"",VLOOKUP($A178,'Incurred Real 2022$'!$A$25:$AC$426,'Incurred Real 2022$'!L$1,FALSE))</f>
        <v/>
      </c>
      <c r="M178" s="105" t="str">
        <f>IF(VLOOKUP($A178,'Incurred Real 2022$'!$A$25:$AC$426,'Incurred Real 2022$'!M$1,FALSE)=0,"",VLOOKUP($A178,'Incurred Real 2022$'!$A$25:$AC$426,'Incurred Real 2022$'!M$1,FALSE))</f>
        <v/>
      </c>
      <c r="N178" s="105" t="str">
        <f>IF(VLOOKUP($A178,'Incurred Real 2022$'!$A$25:$AC$426,'Incurred Real 2022$'!N$1,FALSE)=0,"",VLOOKUP($A178,'Incurred Real 2022$'!$A$25:$AC$426,'Incurred Real 2022$'!N$1,FALSE))</f>
        <v/>
      </c>
      <c r="O178" s="105" t="str">
        <f>IF(VLOOKUP($A178,'Incurred Real 2022$'!$A$25:$AC$426,'Incurred Real 2022$'!O$1,FALSE)=0,"",VLOOKUP($A178,'Incurred Real 2022$'!$A$25:$AC$426,'Incurred Real 2022$'!O$1,FALSE))</f>
        <v/>
      </c>
      <c r="P178" s="105" t="str">
        <f>IF(VLOOKUP($A178,'Incurred Real 2022$'!$A$25:$AC$426,'Incurred Real 2022$'!P$1,FALSE)=0,"",VLOOKUP($A178,'Incurred Real 2022$'!$A$25:$AC$426,'Incurred Real 2022$'!P$1,FALSE))</f>
        <v/>
      </c>
      <c r="Q178" s="105" t="str">
        <f>IF(VLOOKUP($A178,'Incurred Real 2022$'!$A$25:$AC$426,'Incurred Real 2022$'!Q$1,FALSE)=0,"",VLOOKUP($A178,'Incurred Real 2022$'!$A$25:$AC$426,'Incurred Real 2022$'!Q$1,FALSE))</f>
        <v/>
      </c>
      <c r="R178" s="105" t="str">
        <f>IF(VLOOKUP($A178,'Incurred Real 2022$'!$A$25:$AC$426,'Incurred Real 2022$'!R$1,FALSE)=0,"",VLOOKUP($A178,'Incurred Real 2022$'!$A$25:$AC$426,'Incurred Real 2022$'!R$1,FALSE))</f>
        <v/>
      </c>
      <c r="S178" s="105" t="str">
        <f>IF(VLOOKUP($A178,'Incurred Real 2022$'!$A$25:$AC$426,'Incurred Real 2022$'!S$1,FALSE)=0,"",VLOOKUP($A178,'Incurred Real 2022$'!$A$25:$AC$426,'Incurred Real 2022$'!S$1,FALSE))</f>
        <v/>
      </c>
      <c r="T178" s="105" t="str">
        <f>IF(VLOOKUP($A178,'Incurred Real 2022$'!$A$25:$AC$426,'Incurred Real 2022$'!T$1,FALSE)=0,"",VLOOKUP($A178,'Incurred Real 2022$'!$A$25:$AC$426,'Incurred Real 2022$'!T$1,FALSE))</f>
        <v/>
      </c>
      <c r="U178" s="105" t="str">
        <f>IF(VLOOKUP($A178,'Incurred Real 2022$'!$A$25:$AC$426,'Incurred Real 2022$'!U$1,FALSE)=0,"",VLOOKUP($A178,'Incurred Real 2022$'!$A$25:$AC$426,'Incurred Real 2022$'!U$1,FALSE))</f>
        <v/>
      </c>
      <c r="V178" s="13" t="str">
        <f>IF(ISTEXT(VLOOKUP($A178,'Incurred Real 2022$'!$A$25:$AC$426,'Incurred Real 2022$'!V$1,FALSE)),"",(VLOOKUP($A178,'Incurred Real 2022$'!$A$25:$AC$426,'Incurred Real 2022$'!V$1,FALSE))*BT178*Incurred_Real!V$15)</f>
        <v/>
      </c>
      <c r="W178" s="13">
        <f>IF(ISTEXT(VLOOKUP($A178,'Incurred Real 2022$'!$A$25:$AC$426,'Incurred Real 2022$'!W$1,FALSE)),"",(VLOOKUP($A178,'Incurred Real 2022$'!$A$25:$AC$426,'Incurred Real 2022$'!W$1,FALSE))*BU178*Incurred_Real!W$15)</f>
        <v>1986689.0609392747</v>
      </c>
      <c r="X178" s="220" t="str">
        <f>IF(ISTEXT(VLOOKUP($A178,'Incurred Real 2022$'!$A$25:$AC$426,'Incurred Real 2022$'!X$1,FALSE)),"",(VLOOKUP($A178,'Incurred Real 2022$'!$A$25:$AC$426,'Incurred Real 2022$'!X$1,FALSE))*BV178*Incurred_Real!X$15)</f>
        <v/>
      </c>
      <c r="Y178" s="217" t="str">
        <f>IF(ISTEXT(VLOOKUP($A178,'Incurred Real 2022$'!$A$25:$AC$426,'Incurred Real 2022$'!Y$1,FALSE)),"",(VLOOKUP($A178,'Incurred Real 2022$'!$A$25:$AC$426,'Incurred Real 2022$'!Y$1,FALSE))*BW178*Incurred_Real!Y$15)</f>
        <v/>
      </c>
      <c r="Z178" s="13" t="str">
        <f>IF(ISTEXT(VLOOKUP($A178,'Incurred Real 2022$'!$A$25:$AC$426,'Incurred Real 2022$'!Z$1,FALSE)),"",(VLOOKUP($A178,'Incurred Real 2022$'!$A$25:$AC$426,'Incurred Real 2022$'!Z$1,FALSE))*BX178*Incurred_Real!Z$15)</f>
        <v/>
      </c>
      <c r="AA178" s="13" t="str">
        <f>IF(ISTEXT(VLOOKUP($A178,'Incurred Real 2022$'!$A$25:$AC$426,'Incurred Real 2022$'!AA$1,FALSE)),"",(VLOOKUP($A178,'Incurred Real 2022$'!$A$25:$AC$426,'Incurred Real 2022$'!AA$1,FALSE))*BY178*Incurred_Real!AA$15)</f>
        <v/>
      </c>
      <c r="AB178" s="13" t="str">
        <f>IF(ISTEXT(VLOOKUP($A178,'Incurred Real 2022$'!$A$25:$AC$426,'Incurred Real 2022$'!AB$1,FALSE)),"",(VLOOKUP($A178,'Incurred Real 2022$'!$A$25:$AC$426,'Incurred Real 2022$'!AB$1,FALSE))*BZ178*Incurred_Real!AB$15)</f>
        <v/>
      </c>
      <c r="AC178" s="13" t="str">
        <f>IF(ISTEXT(VLOOKUP($A178,'Incurred Real 2022$'!$A$25:$AC$426,'Incurred Real 2022$'!AC$1,FALSE)),"",(VLOOKUP($A178,'Incurred Real 2022$'!$A$25:$AC$426,'Incurred Real 2022$'!AC$1,FALSE))*CA178*Incurred_Real!AC$15)</f>
        <v/>
      </c>
      <c r="AD178" s="221">
        <f t="shared" si="55"/>
        <v>1986689.0609392747</v>
      </c>
      <c r="AE178" s="221">
        <f t="shared" si="56"/>
        <v>1986689.0609392747</v>
      </c>
      <c r="AF178" s="239">
        <f t="shared" si="61"/>
        <v>2236813.0286367903</v>
      </c>
      <c r="AG178" s="222">
        <f t="shared" si="57"/>
        <v>1986689.060939275</v>
      </c>
      <c r="AH178" s="223">
        <f t="shared" si="64"/>
        <v>1.1258999068426243</v>
      </c>
      <c r="AI178" s="224">
        <f t="shared" si="58"/>
        <v>2023</v>
      </c>
      <c r="AJ178" s="225" t="str">
        <f>VLOOKUP($A178,Project_Commissioning!$C$4:$H$355,Project_Commissioning!F$1,FALSE)</f>
        <v/>
      </c>
      <c r="AK178" s="226">
        <f>VLOOKUP($A178,Project_Commissioning!$C$4:$H$355,Project_Commissioning!G$1,FALSE)</f>
        <v>2023</v>
      </c>
      <c r="AL178" s="225" t="str">
        <f>IF(VLOOKUP($A178,Project_Commissioning!$C$4:$H$355,Project_Commissioning!H$1,FALSE)=0,"",VLOOKUP($A178,Project_Commissioning!$C$4:$H$355,Project_Commissioning!H$1,FALSE))</f>
        <v/>
      </c>
      <c r="AM178" s="237">
        <f t="shared" si="62"/>
        <v>1986689.0609392747</v>
      </c>
      <c r="AN178" s="221" cm="1">
        <f t="array" ref="AN178">IF(ROUND(AE178,0)=0,0,LOOKUP(2,1/(F178:AC178&lt;&gt;""),F178:AC178))</f>
        <v>1986689.0609392747</v>
      </c>
      <c r="AO178" s="221">
        <f t="shared" si="63"/>
        <v>1986689.0609392747</v>
      </c>
      <c r="AP178" s="79"/>
      <c r="AQ178" s="20"/>
      <c r="AR178" s="245">
        <f>IF(ISNA(VLOOKUP($A178,'Success Asset Classes'!$B$15:$AA$114,'Success Asset Classes'!$AA$1,FALSE)),0,VLOOKUP($A178,'Success Asset Classes'!$B$15:$AA$114,'Success Asset Classes'!$AA$1,FALSE))</f>
        <v>0</v>
      </c>
      <c r="AS178" s="230">
        <f>IF($AR178=0,VLOOKUP(MID($A178,4,5),'Project splits'!$C$5:$AM$346,AS$22,FALSE),IF(ISNA(VLOOKUP($A178,'Success Asset Classes'!$B$15:$BD$377,AS$21,FALSE)),VLOOKUP(MID($A178,4,5),'Project splits'!$C$5:$AM$346,AS$22,FALSE),VLOOKUP($A178,'Success Asset Classes'!$B$15:$BD$377,AS$21,FALSE)))</f>
        <v>0</v>
      </c>
      <c r="AT178" s="230">
        <f>IF($AR178=0,VLOOKUP(MID($A178,4,5),'Project splits'!$C$5:$AM$346,AT$22,FALSE),IF(ISNA(VLOOKUP($A178,'Success Asset Classes'!$B$15:$BD$377,AT$21,FALSE)),VLOOKUP(MID($A178,4,5),'Project splits'!$C$5:$AM$346,AT$22,FALSE),VLOOKUP($A178,'Success Asset Classes'!$B$15:$BD$377,AT$21,FALSE)))</f>
        <v>0</v>
      </c>
      <c r="AU178" s="230">
        <f>IF($AR178=0,VLOOKUP(MID($A178,4,5),'Project splits'!$C$5:$AM$346,AU$22,FALSE),IF(ISNA(VLOOKUP($A178,'Success Asset Classes'!$B$15:$BD$377,AU$21,FALSE)),VLOOKUP(MID($A178,4,5),'Project splits'!$C$5:$AM$346,AU$22,FALSE),VLOOKUP($A178,'Success Asset Classes'!$B$15:$BD$377,AU$21,FALSE)))</f>
        <v>0</v>
      </c>
      <c r="AV178" s="230">
        <f>IF($AR178=0,VLOOKUP(MID($A178,4,5),'Project splits'!$C$5:$AM$346,AV$22,FALSE),IF(ISNA(VLOOKUP($A178,'Success Asset Classes'!$B$15:$BD$377,AV$21,FALSE)),VLOOKUP(MID($A178,4,5),'Project splits'!$C$5:$AM$346,AV$22,FALSE),VLOOKUP($A178,'Success Asset Classes'!$B$15:$BD$377,AV$21,FALSE)))</f>
        <v>0</v>
      </c>
      <c r="AW178" s="230">
        <f>IF($AR178=0,VLOOKUP(MID($A178,4,5),'Project splits'!$C$5:$AM$346,AW$22,FALSE),IF(ISNA(VLOOKUP($A178,'Success Asset Classes'!$B$15:$BD$377,AW$21,FALSE)),VLOOKUP(MID($A178,4,5),'Project splits'!$C$5:$AM$346,AW$22,FALSE),VLOOKUP($A178,'Success Asset Classes'!$B$15:$BD$377,AW$21,FALSE)))</f>
        <v>0</v>
      </c>
      <c r="AX178" s="230">
        <f>IF($AR178=0,VLOOKUP(MID($A178,4,5),'Project splits'!$C$5:$AM$346,AX$22,FALSE),IF(ISNA(VLOOKUP($A178,'Success Asset Classes'!$B$15:$BD$377,AX$21,FALSE)),VLOOKUP(MID($A178,4,5),'Project splits'!$C$5:$AM$346,AX$22,FALSE),VLOOKUP($A178,'Success Asset Classes'!$B$15:$BD$377,AX$21,FALSE)))</f>
        <v>0</v>
      </c>
      <c r="AY178" s="230">
        <f>IF($AR178=0,VLOOKUP(MID($A178,4,5),'Project splits'!$C$5:$AM$346,AY$22,FALSE),IF(ISNA(VLOOKUP($A178,'Success Asset Classes'!$B$15:$BD$377,AY$21,FALSE)),VLOOKUP(MID($A178,4,5),'Project splits'!$C$5:$AM$346,AY$22,FALSE),VLOOKUP($A178,'Success Asset Classes'!$B$15:$BD$377,AY$21,FALSE)))</f>
        <v>0</v>
      </c>
      <c r="AZ178" s="230">
        <f>IF($AR178=0,VLOOKUP(MID($A178,4,5),'Project splits'!$C$5:$AM$346,AZ$22,FALSE),IF(ISNA(VLOOKUP($A178,'Success Asset Classes'!$B$15:$BD$377,AZ$21,FALSE)),VLOOKUP(MID($A178,4,5),'Project splits'!$C$5:$AM$346,AZ$22,FALSE),VLOOKUP($A178,'Success Asset Classes'!$B$15:$BD$377,AZ$21,FALSE)))</f>
        <v>0</v>
      </c>
      <c r="BA178" s="230">
        <f>IF($AR178=0,VLOOKUP(MID($A178,4,5),'Project splits'!$C$5:$AM$346,BA$22,FALSE),IF(ISNA(VLOOKUP($A178,'Success Asset Classes'!$B$15:$BD$377,BA$21,FALSE)),VLOOKUP(MID($A178,4,5),'Project splits'!$C$5:$AM$346,BA$22,FALSE),VLOOKUP($A178,'Success Asset Classes'!$B$15:$BD$377,BA$21,FALSE)))</f>
        <v>0</v>
      </c>
      <c r="BB178" s="230">
        <f>IF($AR178=0,VLOOKUP(MID($A178,4,5),'Project splits'!$C$5:$AM$346,BB$22,FALSE),IF(ISNA(VLOOKUP($A178,'Success Asset Classes'!$B$15:$BD$377,BB$21,FALSE)),VLOOKUP(MID($A178,4,5),'Project splits'!$C$5:$AM$346,BB$22,FALSE),VLOOKUP($A178,'Success Asset Classes'!$B$15:$BD$377,BB$21,FALSE)))</f>
        <v>1</v>
      </c>
      <c r="BC178" s="230">
        <f>IF($AR178=0,VLOOKUP(MID($A178,4,5),'Project splits'!$C$5:$AM$346,BC$22,FALSE),IF(ISNA(VLOOKUP($A178,'Success Asset Classes'!$B$15:$BD$377,BC$21,FALSE)),VLOOKUP(MID($A178,4,5),'Project splits'!$C$5:$AM$346,BC$22,FALSE),VLOOKUP($A178,'Success Asset Classes'!$B$15:$BD$377,BC$21,FALSE)))</f>
        <v>0</v>
      </c>
      <c r="BD178" s="230">
        <f>IF($AR178=0,VLOOKUP(MID($A178,4,5),'Project splits'!$C$5:$AM$346,BD$22,FALSE),IF(ISNA(VLOOKUP($A178,'Success Asset Classes'!$B$15:$BD$377,BD$21,FALSE)),VLOOKUP(MID($A178,4,5),'Project splits'!$C$5:$AM$346,BD$22,FALSE),VLOOKUP($A178,'Success Asset Classes'!$B$15:$BD$377,BD$21,FALSE)))</f>
        <v>0</v>
      </c>
      <c r="BE178" s="230">
        <f>IF($AR178=0,VLOOKUP(MID($A178,4,5),'Project splits'!$C$5:$AM$346,BE$22,FALSE),IF(ISNA(VLOOKUP($A178,'Success Asset Classes'!$B$15:$BD$377,BE$21,FALSE)),VLOOKUP(MID($A178,4,5),'Project splits'!$C$5:$AM$346,BE$22,FALSE),VLOOKUP($A178,'Success Asset Classes'!$B$15:$BD$377,BE$21,FALSE)))</f>
        <v>0</v>
      </c>
      <c r="BF178" s="230">
        <f>IF($AR178=0,VLOOKUP(MID($A178,4,5),'Project splits'!$C$5:$AM$346,BF$22,FALSE),IF(ISNA(VLOOKUP($A178,'Success Asset Classes'!$B$15:$BD$377,BF$21,FALSE)),VLOOKUP(MID($A178,4,5),'Project splits'!$C$5:$AM$346,BF$22,FALSE),VLOOKUP($A178,'Success Asset Classes'!$B$15:$BD$377,BF$21,FALSE)))</f>
        <v>0</v>
      </c>
      <c r="BG178" s="230">
        <f>IF($AR178=0,VLOOKUP(MID($A178,4,5),'Project splits'!$C$5:$AM$346,BG$22,FALSE),IF(ISNA(VLOOKUP($A178,'Success Asset Classes'!$B$15:$BD$377,BG$21,FALSE)),VLOOKUP(MID($A178,4,5),'Project splits'!$C$5:$AM$346,BG$22,FALSE),VLOOKUP($A178,'Success Asset Classes'!$B$15:$BD$377,BG$21,FALSE)))</f>
        <v>0</v>
      </c>
      <c r="BH178" s="230">
        <f>IF($AR178=0,VLOOKUP(MID($A178,4,5),'Project splits'!$C$5:$AM$346,BH$22,FALSE),IF(ISNA(VLOOKUP($A178,'Success Asset Classes'!$B$15:$BD$377,BH$21,FALSE)),VLOOKUP(MID($A178,4,5),'Project splits'!$C$5:$AM$346,BH$22,FALSE),VLOOKUP($A178,'Success Asset Classes'!$B$15:$BD$377,BH$21,FALSE)))</f>
        <v>0</v>
      </c>
      <c r="BI178" s="230">
        <f>IF($AR178=0,VLOOKUP(MID($A178,4,5),'Project splits'!$C$5:$AM$346,BI$22,FALSE),IF(ISNA(VLOOKUP($A178,'Success Asset Classes'!$B$15:$BD$377,BI$21,FALSE)),VLOOKUP(MID($A178,4,5),'Project splits'!$C$5:$AM$346,BI$22,FALSE),VLOOKUP($A178,'Success Asset Classes'!$B$15:$BD$377,BI$21,FALSE)))</f>
        <v>0</v>
      </c>
      <c r="BJ178" s="230">
        <f>IF($AR178=0,VLOOKUP(MID($A178,4,5),'Project splits'!$C$5:$AM$346,BJ$22,FALSE),IF(ISNA(VLOOKUP($A178,'Success Asset Classes'!$B$15:$BD$377,BJ$21,FALSE)),VLOOKUP(MID($A178,4,5),'Project splits'!$C$5:$AM$346,BJ$22,FALSE),VLOOKUP($A178,'Success Asset Classes'!$B$15:$BD$377,BJ$21,FALSE)))</f>
        <v>0</v>
      </c>
      <c r="BK178" s="230">
        <f>IF($AR178=0,VLOOKUP(MID($A178,4,5),'Project splits'!$C$5:$AM$346,BK$22,FALSE),IF(ISNA(VLOOKUP($A178,'Success Asset Classes'!$B$15:$BD$377,BK$21,FALSE)),VLOOKUP(MID($A178,4,5),'Project splits'!$C$5:$AM$346,BK$22,FALSE),VLOOKUP($A178,'Success Asset Classes'!$B$15:$BD$377,BK$21,FALSE)))</f>
        <v>0</v>
      </c>
      <c r="BL178" s="230">
        <f>IF($AR178=0,VLOOKUP(MID($A178,4,5),'Project splits'!$C$5:$AM$346,BL$22,FALSE),IF(ISNA(VLOOKUP($A178,'Success Asset Classes'!$B$15:$BD$377,BL$21,FALSE)),VLOOKUP(MID($A178,4,5),'Project splits'!$C$5:$AM$346,BL$22,FALSE),VLOOKUP($A178,'Success Asset Classes'!$B$15:$BD$377,BL$21,FALSE)))</f>
        <v>0</v>
      </c>
      <c r="BM178" s="230">
        <f>IF($AR178=0,VLOOKUP(MID($A178,4,5),'Project splits'!$C$5:$AM$346,BM$22,FALSE),IF(ISNA(VLOOKUP($A178,'Success Asset Classes'!$B$15:$BD$377,BM$21,FALSE)),VLOOKUP(MID($A178,4,5),'Project splits'!$C$5:$AM$346,BM$22,FALSE),VLOOKUP($A178,'Success Asset Classes'!$B$15:$BD$377,BM$21,FALSE)))</f>
        <v>0</v>
      </c>
      <c r="BN178" s="230">
        <f>IF($AR178=0,VLOOKUP(MID($A178,4,5),'Project splits'!$C$5:$AM$346,BN$22,FALSE),IF(ISNA(VLOOKUP($A178,'Success Asset Classes'!$B$15:$BD$377,BN$21,FALSE)),VLOOKUP(MID($A178,4,5),'Project splits'!$C$5:$AM$346,BN$22,FALSE),VLOOKUP($A178,'Success Asset Classes'!$B$15:$BD$377,BN$21,FALSE)))</f>
        <v>0</v>
      </c>
      <c r="BO178" s="230">
        <f>IF($AR178=0,VLOOKUP(MID($A178,4,5),'Project splits'!$C$5:$AM$346,BO$22,FALSE),IF(ISNA(VLOOKUP($A178,'Success Asset Classes'!$B$15:$BD$377,BO$21,FALSE)),VLOOKUP(MID($A178,4,5),'Project splits'!$C$5:$AM$346,BO$22,FALSE),VLOOKUP($A178,'Success Asset Classes'!$B$15:$BD$377,BO$21,FALSE)))</f>
        <v>0</v>
      </c>
      <c r="BP178" s="230">
        <f>IF($AR178=0,VLOOKUP(MID($A178,4,5),'Project splits'!$C$5:$AM$346,BP$22,FALSE),IF(ISNA(VLOOKUP($A178,'Success Asset Classes'!$B$15:$BD$377,BP$21,FALSE)),VLOOKUP(MID($A178,4,5),'Project splits'!$C$5:$AM$346,BP$22,FALSE),VLOOKUP($A178,'Success Asset Classes'!$B$15:$BD$377,BP$21,FALSE)))</f>
        <v>0</v>
      </c>
      <c r="BQ178" s="230">
        <f>IF($AR178=0,VLOOKUP(MID($A178,4,5),'Project splits'!$C$5:$AM$346,BQ$22,FALSE),IF(ISNA(VLOOKUP($A178,'Success Asset Classes'!$B$15:$BD$377,BQ$21,FALSE)),VLOOKUP(MID($A178,4,5),'Project splits'!$C$5:$AM$346,BQ$22,FALSE),VLOOKUP($A178,'Success Asset Classes'!$B$15:$BD$377,BQ$21,FALSE)))</f>
        <v>0</v>
      </c>
      <c r="BR178" s="230">
        <f>IF($AR178=0,VLOOKUP(MID($A178,4,5),'Project splits'!$C$5:$AM$346,BR$22,FALSE),IF(ISNA(VLOOKUP($A178,'Success Asset Classes'!$B$15:$BD$377,BR$21,FALSE)),VLOOKUP(MID($A178,4,5),'Project splits'!$C$5:$AM$346,BR$22,FALSE),VLOOKUP($A178,'Success Asset Classes'!$B$15:$BD$377,BR$21,FALSE)))</f>
        <v>0</v>
      </c>
      <c r="BS178" s="247">
        <f t="shared" si="59"/>
        <v>1</v>
      </c>
      <c r="BT178" s="249">
        <f>1+IF(ISNA(VLOOKUP($A178,'Project labour content'!$A$7:$D$255,'Project labour content'!$D$1,FALSE)),VLOOKUP($D178,'Project labour content'!$F$6:$G$15,'Project labour content'!$G$1,FALSE),VLOOKUP($A178,'Project labour content'!$A$7:$D$255,'Project labour content'!$D$1,FALSE))*LabEsc22*1</f>
        <v>1.0008197452279752</v>
      </c>
      <c r="BU178" s="249">
        <f>1+IF(ISNA(VLOOKUP($A178,'Project labour content'!$A$7:$D$255,'Project labour content'!$D$1,FALSE)),VLOOKUP($D178,'Project labour content'!$F$6:$G$15,'Project labour content'!$G$1,FALSE),VLOOKUP($A178,'Project labour content'!$A$7:$D$255,'Project labour content'!$D$1,FALSE))*LabEsc23*1</f>
        <v>1.0016434252330446</v>
      </c>
      <c r="BV178" s="249">
        <f>1+IF(ISNA(VLOOKUP($A178,'Project labour content'!$A$7:$D$255,'Project labour content'!$D$1,FALSE)),VLOOKUP($D178,'Project labour content'!$F$6:$G$15,'Project labour content'!$G$1,FALSE),VLOOKUP($A178,'Project labour content'!$A$7:$D$255,'Project labour content'!$D$1,FALSE))*LabEsc24*1</f>
        <v>1.0024193317978201</v>
      </c>
      <c r="BW178" s="249">
        <f>1+IF(ISNA(VLOOKUP($A178,'Project labour content'!$A$7:$D$255,'Project labour content'!$D$1,FALSE)),VLOOKUP($D178,'Project labour content'!$F$6:$G$15,'Project labour content'!$G$1,FALSE),VLOOKUP($A178,'Project labour content'!$A$7:$D$255,'Project labour content'!$D$1,FALSE))*LabEsc25*1</f>
        <v>1.003458529323576</v>
      </c>
      <c r="BX178" s="249">
        <f>1+IF(ISNA(VLOOKUP($A178,'Project labour content'!$A$7:$D$255,'Project labour content'!$D$1,FALSE)),VLOOKUP($D178,'Project labour content'!$F$6:$G$15,'Project labour content'!$G$1,FALSE),VLOOKUP($A178,'Project labour content'!$A$7:$D$255,'Project labour content'!$D$1,FALSE))*LabEsc26*1</f>
        <v>1.0045910814270622</v>
      </c>
      <c r="BY178" s="249">
        <f>1+IF(ISNA(VLOOKUP($A178,'Project labour content'!$A$7:$D$255,'Project labour content'!$D$1,FALSE)),VLOOKUP($D178,'Project labour content'!$F$6:$G$15,'Project labour content'!$G$1,FALSE),VLOOKUP($A178,'Project labour content'!$A$7:$D$255,'Project labour content'!$D$1,FALSE))*LabEsc27*1</f>
        <v>1.005292566776083</v>
      </c>
      <c r="BZ178" s="249">
        <f>1+IF(ISNA(VLOOKUP($A178,'Project labour content'!$A$7:$D$255,'Project labour content'!$D$1,FALSE)),VLOOKUP($D178,'Project labour content'!$F$6:$G$15,'Project labour content'!$G$1,FALSE),VLOOKUP($A178,'Project labour content'!$A$7:$D$255,'Project labour content'!$D$1,FALSE))*LabEsc28*1</f>
        <v>1.0058207852438958</v>
      </c>
      <c r="CA178" s="249">
        <f>1+IF(ISNA(VLOOKUP($A178,'Project labour content'!$A$7:$D$255,'Project labour content'!$D$1,FALSE)),VLOOKUP($D178,'Project labour content'!$F$6:$G$15,'Project labour content'!$G$1,FALSE),VLOOKUP($A178,'Project labour content'!$A$7:$D$255,'Project labour content'!$D$1,FALSE))*LabEsc29*1</f>
        <v>1.0066684702410418</v>
      </c>
      <c r="CB178" s="250" t="str">
        <f>IF(ISNA(VLOOKUP($A178,'Project labour content'!$A$7:$D$255,'Project labour content'!$D$1,FALSE)),"Category","Project")</f>
        <v>Project</v>
      </c>
      <c r="CD178" s="247" t="str">
        <f t="shared" si="60"/>
        <v>14028</v>
      </c>
      <c r="CE178" s="3"/>
    </row>
    <row r="179" spans="1:83" x14ac:dyDescent="0.15">
      <c r="A179" s="11" t="s">
        <v>265</v>
      </c>
      <c r="B179" s="11" t="str">
        <f>VLOOKUP($A179,'Incurred Real 2022$'!$A$25:$AC$426,'Incurred Real 2022$'!B$1,FALSE)</f>
        <v>Asset Access Manual Rewrite</v>
      </c>
      <c r="C179" s="11" t="str">
        <f>VLOOKUP($A179,'Incurred Real 2022$'!$A$25:$AC$426,'Incurred Real 2022$'!C$1,FALSE)</f>
        <v>ExAnte</v>
      </c>
      <c r="D179" s="11" t="str">
        <f>VLOOKUP($A179,'Incurred Real 2022$'!$A$25:$AC$426,'Incurred Real 2022$'!D$1,FALSE)</f>
        <v>Security/Compliance</v>
      </c>
      <c r="E179" s="11" t="str">
        <f>VLOOKUP($A179,'Incurred Real 2022$'!$A$25:$AC$426,'Incurred Real 2022$'!E$1,FALSE)</f>
        <v>Closed</v>
      </c>
      <c r="F179" s="105" t="str">
        <f>IF(VLOOKUP($A179,'Incurred Real 2022$'!$A$25:$AC$426,'Incurred Real 2022$'!F$1,FALSE)=0,"",VLOOKUP($A179,'Incurred Real 2022$'!$A$25:$AC$426,'Incurred Real 2022$'!F$1,FALSE))</f>
        <v/>
      </c>
      <c r="G179" s="105" t="str">
        <f>IF(VLOOKUP($A179,'Incurred Real 2022$'!$A$25:$AC$426,'Incurred Real 2022$'!G$1,FALSE)=0,"",VLOOKUP($A179,'Incurred Real 2022$'!$A$25:$AC$426,'Incurred Real 2022$'!G$1,FALSE))</f>
        <v/>
      </c>
      <c r="H179" s="105" t="str">
        <f>IF(VLOOKUP($A179,'Incurred Real 2022$'!$A$25:$AC$426,'Incurred Real 2022$'!H$1,FALSE)=0,"",VLOOKUP($A179,'Incurred Real 2022$'!$A$25:$AC$426,'Incurred Real 2022$'!H$1,FALSE))</f>
        <v/>
      </c>
      <c r="I179" s="105" t="str">
        <f>IF(VLOOKUP($A179,'Incurred Real 2022$'!$A$25:$AC$426,'Incurred Real 2022$'!I$1,FALSE)=0,"",VLOOKUP($A179,'Incurred Real 2022$'!$A$25:$AC$426,'Incurred Real 2022$'!I$1,FALSE))</f>
        <v/>
      </c>
      <c r="J179" s="105" t="str">
        <f>IF(VLOOKUP($A179,'Incurred Real 2022$'!$A$25:$AC$426,'Incurred Real 2022$'!J$1,FALSE)=0,"",VLOOKUP($A179,'Incurred Real 2022$'!$A$25:$AC$426,'Incurred Real 2022$'!J$1,FALSE))</f>
        <v/>
      </c>
      <c r="K179" s="105" t="str">
        <f>IF(VLOOKUP($A179,'Incurred Real 2022$'!$A$25:$AC$426,'Incurred Real 2022$'!K$1,FALSE)=0,"",VLOOKUP($A179,'Incurred Real 2022$'!$A$25:$AC$426,'Incurred Real 2022$'!K$1,FALSE))</f>
        <v/>
      </c>
      <c r="L179" s="105" t="str">
        <f>IF(VLOOKUP($A179,'Incurred Real 2022$'!$A$25:$AC$426,'Incurred Real 2022$'!L$1,FALSE)=0,"",VLOOKUP($A179,'Incurred Real 2022$'!$A$25:$AC$426,'Incurred Real 2022$'!L$1,FALSE))</f>
        <v/>
      </c>
      <c r="M179" s="105" t="str">
        <f>IF(VLOOKUP($A179,'Incurred Real 2022$'!$A$25:$AC$426,'Incurred Real 2022$'!M$1,FALSE)=0,"",VLOOKUP($A179,'Incurred Real 2022$'!$A$25:$AC$426,'Incurred Real 2022$'!M$1,FALSE))</f>
        <v/>
      </c>
      <c r="N179" s="105" t="str">
        <f>IF(VLOOKUP($A179,'Incurred Real 2022$'!$A$25:$AC$426,'Incurred Real 2022$'!N$1,FALSE)=0,"",VLOOKUP($A179,'Incurred Real 2022$'!$A$25:$AC$426,'Incurred Real 2022$'!N$1,FALSE))</f>
        <v/>
      </c>
      <c r="O179" s="105" t="str">
        <f>IF(VLOOKUP($A179,'Incurred Real 2022$'!$A$25:$AC$426,'Incurred Real 2022$'!O$1,FALSE)=0,"",VLOOKUP($A179,'Incurred Real 2022$'!$A$25:$AC$426,'Incurred Real 2022$'!O$1,FALSE))</f>
        <v/>
      </c>
      <c r="P179" s="105">
        <f>IF(VLOOKUP($A179,'Incurred Real 2022$'!$A$25:$AC$426,'Incurred Real 2022$'!P$1,FALSE)=0,"",VLOOKUP($A179,'Incurred Real 2022$'!$A$25:$AC$426,'Incurred Real 2022$'!P$1,FALSE))</f>
        <v>39283.25</v>
      </c>
      <c r="Q179" s="105">
        <f>IF(VLOOKUP($A179,'Incurred Real 2022$'!$A$25:$AC$426,'Incurred Real 2022$'!Q$1,FALSE)=0,"",VLOOKUP($A179,'Incurred Real 2022$'!$A$25:$AC$426,'Incurred Real 2022$'!Q$1,FALSE))</f>
        <v>437438.74</v>
      </c>
      <c r="R179" s="105">
        <f>IF(VLOOKUP($A179,'Incurred Real 2022$'!$A$25:$AC$426,'Incurred Real 2022$'!R$1,FALSE)=0,"",VLOOKUP($A179,'Incurred Real 2022$'!$A$25:$AC$426,'Incurred Real 2022$'!R$1,FALSE))</f>
        <v>989480.38</v>
      </c>
      <c r="S179" s="105">
        <f>IF(VLOOKUP($A179,'Incurred Real 2022$'!$A$25:$AC$426,'Incurred Real 2022$'!S$1,FALSE)=0,"",VLOOKUP($A179,'Incurred Real 2022$'!$A$25:$AC$426,'Incurred Real 2022$'!S$1,FALSE))</f>
        <v>245809.06</v>
      </c>
      <c r="T179" s="105" t="str">
        <f>IF(VLOOKUP($A179,'Incurred Real 2022$'!$A$25:$AC$426,'Incurred Real 2022$'!T$1,FALSE)=0,"",VLOOKUP($A179,'Incurred Real 2022$'!$A$25:$AC$426,'Incurred Real 2022$'!T$1,FALSE))</f>
        <v/>
      </c>
      <c r="U179" s="105">
        <f>IF(VLOOKUP($A179,'Incurred Real 2022$'!$A$25:$AC$426,'Incurred Real 2022$'!U$1,FALSE)=0,"",VLOOKUP($A179,'Incurred Real 2022$'!$A$25:$AC$426,'Incurred Real 2022$'!U$1,FALSE))</f>
        <v>309.10000000000002</v>
      </c>
      <c r="V179" s="13" t="str">
        <f>IF(ISTEXT(VLOOKUP($A179,'Incurred Real 2022$'!$A$25:$AC$426,'Incurred Real 2022$'!V$1,FALSE)),"",(VLOOKUP($A179,'Incurred Real 2022$'!$A$25:$AC$426,'Incurred Real 2022$'!V$1,FALSE))*BT179*Incurred_Real!V$15)</f>
        <v/>
      </c>
      <c r="W179" s="13" t="str">
        <f>IF(ISTEXT(VLOOKUP($A179,'Incurred Real 2022$'!$A$25:$AC$426,'Incurred Real 2022$'!W$1,FALSE)),"",(VLOOKUP($A179,'Incurred Real 2022$'!$A$25:$AC$426,'Incurred Real 2022$'!W$1,FALSE))*BU179*Incurred_Real!W$15)</f>
        <v/>
      </c>
      <c r="X179" s="220" t="str">
        <f>IF(ISTEXT(VLOOKUP($A179,'Incurred Real 2022$'!$A$25:$AC$426,'Incurred Real 2022$'!X$1,FALSE)),"",(VLOOKUP($A179,'Incurred Real 2022$'!$A$25:$AC$426,'Incurred Real 2022$'!X$1,FALSE))*BV179*Incurred_Real!X$15)</f>
        <v/>
      </c>
      <c r="Y179" s="217" t="str">
        <f>IF(ISTEXT(VLOOKUP($A179,'Incurred Real 2022$'!$A$25:$AC$426,'Incurred Real 2022$'!Y$1,FALSE)),"",(VLOOKUP($A179,'Incurred Real 2022$'!$A$25:$AC$426,'Incurred Real 2022$'!Y$1,FALSE))*BW179*Incurred_Real!Y$15)</f>
        <v/>
      </c>
      <c r="Z179" s="13" t="str">
        <f>IF(ISTEXT(VLOOKUP($A179,'Incurred Real 2022$'!$A$25:$AC$426,'Incurred Real 2022$'!Z$1,FALSE)),"",(VLOOKUP($A179,'Incurred Real 2022$'!$A$25:$AC$426,'Incurred Real 2022$'!Z$1,FALSE))*BX179*Incurred_Real!Z$15)</f>
        <v/>
      </c>
      <c r="AA179" s="13" t="str">
        <f>IF(ISTEXT(VLOOKUP($A179,'Incurred Real 2022$'!$A$25:$AC$426,'Incurred Real 2022$'!AA$1,FALSE)),"",(VLOOKUP($A179,'Incurred Real 2022$'!$A$25:$AC$426,'Incurred Real 2022$'!AA$1,FALSE))*BY179*Incurred_Real!AA$15)</f>
        <v/>
      </c>
      <c r="AB179" s="13" t="str">
        <f>IF(ISTEXT(VLOOKUP($A179,'Incurred Real 2022$'!$A$25:$AC$426,'Incurred Real 2022$'!AB$1,FALSE)),"",(VLOOKUP($A179,'Incurred Real 2022$'!$A$25:$AC$426,'Incurred Real 2022$'!AB$1,FALSE))*BZ179*Incurred_Real!AB$15)</f>
        <v/>
      </c>
      <c r="AC179" s="13" t="str">
        <f>IF(ISTEXT(VLOOKUP($A179,'Incurred Real 2022$'!$A$25:$AC$426,'Incurred Real 2022$'!AC$1,FALSE)),"",(VLOOKUP($A179,'Incurred Real 2022$'!$A$25:$AC$426,'Incurred Real 2022$'!AC$1,FALSE))*CA179*Incurred_Real!AC$15)</f>
        <v/>
      </c>
      <c r="AD179" s="221">
        <f t="shared" si="55"/>
        <v>1712320.5300000003</v>
      </c>
      <c r="AE179" s="221">
        <f t="shared" si="56"/>
        <v>1712320.5300000003</v>
      </c>
      <c r="AF179" s="239">
        <f t="shared" si="61"/>
        <v>2139615.2000138354</v>
      </c>
      <c r="AG179" s="222">
        <f t="shared" si="57"/>
        <v>1718987.6888426656</v>
      </c>
      <c r="AH179" s="223">
        <f t="shared" si="64"/>
        <v>1.244694894501754</v>
      </c>
      <c r="AI179" s="224">
        <f t="shared" si="58"/>
        <v>2021</v>
      </c>
      <c r="AJ179" s="225">
        <f>VLOOKUP($A179,Project_Commissioning!$C$4:$H$355,Project_Commissioning!F$1,FALSE)</f>
        <v>43585</v>
      </c>
      <c r="AK179" s="226">
        <f>VLOOKUP($A179,Project_Commissioning!$C$4:$H$355,Project_Commissioning!G$1,FALSE)</f>
        <v>2019</v>
      </c>
      <c r="AL179" s="225" t="str">
        <f>IF(VLOOKUP($A179,Project_Commissioning!$C$4:$H$355,Project_Commissioning!H$1,FALSE)=0,"",VLOOKUP($A179,Project_Commissioning!$C$4:$H$355,Project_Commissioning!H$1,FALSE))</f>
        <v/>
      </c>
      <c r="AM179" s="237">
        <f t="shared" si="62"/>
        <v>1900360.0471146558</v>
      </c>
      <c r="AN179" s="221" cm="1">
        <f t="array" ref="AN179">IF(ROUND(AE179,0)=0,0,LOOKUP(2,1/(F179:AC179&lt;&gt;""),F179:AC179))</f>
        <v>309.10000000000002</v>
      </c>
      <c r="AO179" s="221">
        <f t="shared" si="63"/>
        <v>0</v>
      </c>
      <c r="AP179" s="79"/>
      <c r="AQ179" s="20"/>
      <c r="AR179" s="245">
        <f>IF(ISNA(VLOOKUP($A179,'Success Asset Classes'!$B$15:$AA$114,'Success Asset Classes'!$AA$1,FALSE)),0,VLOOKUP($A179,'Success Asset Classes'!$B$15:$AA$114,'Success Asset Classes'!$AA$1,FALSE))</f>
        <v>0</v>
      </c>
      <c r="AS179" s="230">
        <f>IF($AR179=0,VLOOKUP(MID($A179,4,5),'Project splits'!$C$5:$AM$346,AS$22,FALSE),IF(ISNA(VLOOKUP($A179,'Success Asset Classes'!$B$15:$BD$377,AS$21,FALSE)),VLOOKUP(MID($A179,4,5),'Project splits'!$C$5:$AM$346,AS$22,FALSE),VLOOKUP($A179,'Success Asset Classes'!$B$15:$BD$377,AS$21,FALSE)))</f>
        <v>0</v>
      </c>
      <c r="AT179" s="230">
        <f>IF($AR179=0,VLOOKUP(MID($A179,4,5),'Project splits'!$C$5:$AM$346,AT$22,FALSE),IF(ISNA(VLOOKUP($A179,'Success Asset Classes'!$B$15:$BD$377,AT$21,FALSE)),VLOOKUP(MID($A179,4,5),'Project splits'!$C$5:$AM$346,AT$22,FALSE),VLOOKUP($A179,'Success Asset Classes'!$B$15:$BD$377,AT$21,FALSE)))</f>
        <v>0</v>
      </c>
      <c r="AU179" s="230">
        <f>IF($AR179=0,VLOOKUP(MID($A179,4,5),'Project splits'!$C$5:$AM$346,AU$22,FALSE),IF(ISNA(VLOOKUP($A179,'Success Asset Classes'!$B$15:$BD$377,AU$21,FALSE)),VLOOKUP(MID($A179,4,5),'Project splits'!$C$5:$AM$346,AU$22,FALSE),VLOOKUP($A179,'Success Asset Classes'!$B$15:$BD$377,AU$21,FALSE)))</f>
        <v>0</v>
      </c>
      <c r="AV179" s="230">
        <f>IF($AR179=0,VLOOKUP(MID($A179,4,5),'Project splits'!$C$5:$AM$346,AV$22,FALSE),IF(ISNA(VLOOKUP($A179,'Success Asset Classes'!$B$15:$BD$377,AV$21,FALSE)),VLOOKUP(MID($A179,4,5),'Project splits'!$C$5:$AM$346,AV$22,FALSE),VLOOKUP($A179,'Success Asset Classes'!$B$15:$BD$377,AV$21,FALSE)))</f>
        <v>0</v>
      </c>
      <c r="AW179" s="230">
        <f>IF($AR179=0,VLOOKUP(MID($A179,4,5),'Project splits'!$C$5:$AM$346,AW$22,FALSE),IF(ISNA(VLOOKUP($A179,'Success Asset Classes'!$B$15:$BD$377,AW$21,FALSE)),VLOOKUP(MID($A179,4,5),'Project splits'!$C$5:$AM$346,AW$22,FALSE),VLOOKUP($A179,'Success Asset Classes'!$B$15:$BD$377,AW$21,FALSE)))</f>
        <v>0</v>
      </c>
      <c r="AX179" s="230">
        <f>IF($AR179=0,VLOOKUP(MID($A179,4,5),'Project splits'!$C$5:$AM$346,AX$22,FALSE),IF(ISNA(VLOOKUP($A179,'Success Asset Classes'!$B$15:$BD$377,AX$21,FALSE)),VLOOKUP(MID($A179,4,5),'Project splits'!$C$5:$AM$346,AX$22,FALSE),VLOOKUP($A179,'Success Asset Classes'!$B$15:$BD$377,AX$21,FALSE)))</f>
        <v>0</v>
      </c>
      <c r="AY179" s="230">
        <f>IF($AR179=0,VLOOKUP(MID($A179,4,5),'Project splits'!$C$5:$AM$346,AY$22,FALSE),IF(ISNA(VLOOKUP($A179,'Success Asset Classes'!$B$15:$BD$377,AY$21,FALSE)),VLOOKUP(MID($A179,4,5),'Project splits'!$C$5:$AM$346,AY$22,FALSE),VLOOKUP($A179,'Success Asset Classes'!$B$15:$BD$377,AY$21,FALSE)))</f>
        <v>0</v>
      </c>
      <c r="AZ179" s="230">
        <f>IF($AR179=0,VLOOKUP(MID($A179,4,5),'Project splits'!$C$5:$AM$346,AZ$22,FALSE),IF(ISNA(VLOOKUP($A179,'Success Asset Classes'!$B$15:$BD$377,AZ$21,FALSE)),VLOOKUP(MID($A179,4,5),'Project splits'!$C$5:$AM$346,AZ$22,FALSE),VLOOKUP($A179,'Success Asset Classes'!$B$15:$BD$377,AZ$21,FALSE)))</f>
        <v>1</v>
      </c>
      <c r="BA179" s="230">
        <f>IF($AR179=0,VLOOKUP(MID($A179,4,5),'Project splits'!$C$5:$AM$346,BA$22,FALSE),IF(ISNA(VLOOKUP($A179,'Success Asset Classes'!$B$15:$BD$377,BA$21,FALSE)),VLOOKUP(MID($A179,4,5),'Project splits'!$C$5:$AM$346,BA$22,FALSE),VLOOKUP($A179,'Success Asset Classes'!$B$15:$BD$377,BA$21,FALSE)))</f>
        <v>0</v>
      </c>
      <c r="BB179" s="230">
        <f>IF($AR179=0,VLOOKUP(MID($A179,4,5),'Project splits'!$C$5:$AM$346,BB$22,FALSE),IF(ISNA(VLOOKUP($A179,'Success Asset Classes'!$B$15:$BD$377,BB$21,FALSE)),VLOOKUP(MID($A179,4,5),'Project splits'!$C$5:$AM$346,BB$22,FALSE),VLOOKUP($A179,'Success Asset Classes'!$B$15:$BD$377,BB$21,FALSE)))</f>
        <v>0</v>
      </c>
      <c r="BC179" s="230">
        <f>IF($AR179=0,VLOOKUP(MID($A179,4,5),'Project splits'!$C$5:$AM$346,BC$22,FALSE),IF(ISNA(VLOOKUP($A179,'Success Asset Classes'!$B$15:$BD$377,BC$21,FALSE)),VLOOKUP(MID($A179,4,5),'Project splits'!$C$5:$AM$346,BC$22,FALSE),VLOOKUP($A179,'Success Asset Classes'!$B$15:$BD$377,BC$21,FALSE)))</f>
        <v>0</v>
      </c>
      <c r="BD179" s="230">
        <f>IF($AR179=0,VLOOKUP(MID($A179,4,5),'Project splits'!$C$5:$AM$346,BD$22,FALSE),IF(ISNA(VLOOKUP($A179,'Success Asset Classes'!$B$15:$BD$377,BD$21,FALSE)),VLOOKUP(MID($A179,4,5),'Project splits'!$C$5:$AM$346,BD$22,FALSE),VLOOKUP($A179,'Success Asset Classes'!$B$15:$BD$377,BD$21,FALSE)))</f>
        <v>0</v>
      </c>
      <c r="BE179" s="230">
        <f>IF($AR179=0,VLOOKUP(MID($A179,4,5),'Project splits'!$C$5:$AM$346,BE$22,FALSE),IF(ISNA(VLOOKUP($A179,'Success Asset Classes'!$B$15:$BD$377,BE$21,FALSE)),VLOOKUP(MID($A179,4,5),'Project splits'!$C$5:$AM$346,BE$22,FALSE),VLOOKUP($A179,'Success Asset Classes'!$B$15:$BD$377,BE$21,FALSE)))</f>
        <v>0</v>
      </c>
      <c r="BF179" s="230">
        <f>IF($AR179=0,VLOOKUP(MID($A179,4,5),'Project splits'!$C$5:$AM$346,BF$22,FALSE),IF(ISNA(VLOOKUP($A179,'Success Asset Classes'!$B$15:$BD$377,BF$21,FALSE)),VLOOKUP(MID($A179,4,5),'Project splits'!$C$5:$AM$346,BF$22,FALSE),VLOOKUP($A179,'Success Asset Classes'!$B$15:$BD$377,BF$21,FALSE)))</f>
        <v>0</v>
      </c>
      <c r="BG179" s="230">
        <f>IF($AR179=0,VLOOKUP(MID($A179,4,5),'Project splits'!$C$5:$AM$346,BG$22,FALSE),IF(ISNA(VLOOKUP($A179,'Success Asset Classes'!$B$15:$BD$377,BG$21,FALSE)),VLOOKUP(MID($A179,4,5),'Project splits'!$C$5:$AM$346,BG$22,FALSE),VLOOKUP($A179,'Success Asset Classes'!$B$15:$BD$377,BG$21,FALSE)))</f>
        <v>0</v>
      </c>
      <c r="BH179" s="230">
        <f>IF($AR179=0,VLOOKUP(MID($A179,4,5),'Project splits'!$C$5:$AM$346,BH$22,FALSE),IF(ISNA(VLOOKUP($A179,'Success Asset Classes'!$B$15:$BD$377,BH$21,FALSE)),VLOOKUP(MID($A179,4,5),'Project splits'!$C$5:$AM$346,BH$22,FALSE),VLOOKUP($A179,'Success Asset Classes'!$B$15:$BD$377,BH$21,FALSE)))</f>
        <v>0</v>
      </c>
      <c r="BI179" s="230">
        <f>IF($AR179=0,VLOOKUP(MID($A179,4,5),'Project splits'!$C$5:$AM$346,BI$22,FALSE),IF(ISNA(VLOOKUP($A179,'Success Asset Classes'!$B$15:$BD$377,BI$21,FALSE)),VLOOKUP(MID($A179,4,5),'Project splits'!$C$5:$AM$346,BI$22,FALSE),VLOOKUP($A179,'Success Asset Classes'!$B$15:$BD$377,BI$21,FALSE)))</f>
        <v>0</v>
      </c>
      <c r="BJ179" s="230">
        <f>IF($AR179=0,VLOOKUP(MID($A179,4,5),'Project splits'!$C$5:$AM$346,BJ$22,FALSE),IF(ISNA(VLOOKUP($A179,'Success Asset Classes'!$B$15:$BD$377,BJ$21,FALSE)),VLOOKUP(MID($A179,4,5),'Project splits'!$C$5:$AM$346,BJ$22,FALSE),VLOOKUP($A179,'Success Asset Classes'!$B$15:$BD$377,BJ$21,FALSE)))</f>
        <v>0</v>
      </c>
      <c r="BK179" s="230">
        <f>IF($AR179=0,VLOOKUP(MID($A179,4,5),'Project splits'!$C$5:$AM$346,BK$22,FALSE),IF(ISNA(VLOOKUP($A179,'Success Asset Classes'!$B$15:$BD$377,BK$21,FALSE)),VLOOKUP(MID($A179,4,5),'Project splits'!$C$5:$AM$346,BK$22,FALSE),VLOOKUP($A179,'Success Asset Classes'!$B$15:$BD$377,BK$21,FALSE)))</f>
        <v>0</v>
      </c>
      <c r="BL179" s="230">
        <f>IF($AR179=0,VLOOKUP(MID($A179,4,5),'Project splits'!$C$5:$AM$346,BL$22,FALSE),IF(ISNA(VLOOKUP($A179,'Success Asset Classes'!$B$15:$BD$377,BL$21,FALSE)),VLOOKUP(MID($A179,4,5),'Project splits'!$C$5:$AM$346,BL$22,FALSE),VLOOKUP($A179,'Success Asset Classes'!$B$15:$BD$377,BL$21,FALSE)))</f>
        <v>0</v>
      </c>
      <c r="BM179" s="230">
        <f>IF($AR179=0,VLOOKUP(MID($A179,4,5),'Project splits'!$C$5:$AM$346,BM$22,FALSE),IF(ISNA(VLOOKUP($A179,'Success Asset Classes'!$B$15:$BD$377,BM$21,FALSE)),VLOOKUP(MID($A179,4,5),'Project splits'!$C$5:$AM$346,BM$22,FALSE),VLOOKUP($A179,'Success Asset Classes'!$B$15:$BD$377,BM$21,FALSE)))</f>
        <v>0</v>
      </c>
      <c r="BN179" s="230">
        <f>IF($AR179=0,VLOOKUP(MID($A179,4,5),'Project splits'!$C$5:$AM$346,BN$22,FALSE),IF(ISNA(VLOOKUP($A179,'Success Asset Classes'!$B$15:$BD$377,BN$21,FALSE)),VLOOKUP(MID($A179,4,5),'Project splits'!$C$5:$AM$346,BN$22,FALSE),VLOOKUP($A179,'Success Asset Classes'!$B$15:$BD$377,BN$21,FALSE)))</f>
        <v>0</v>
      </c>
      <c r="BO179" s="230">
        <f>IF($AR179=0,VLOOKUP(MID($A179,4,5),'Project splits'!$C$5:$AM$346,BO$22,FALSE),IF(ISNA(VLOOKUP($A179,'Success Asset Classes'!$B$15:$BD$377,BO$21,FALSE)),VLOOKUP(MID($A179,4,5),'Project splits'!$C$5:$AM$346,BO$22,FALSE),VLOOKUP($A179,'Success Asset Classes'!$B$15:$BD$377,BO$21,FALSE)))</f>
        <v>0</v>
      </c>
      <c r="BP179" s="230">
        <f>IF($AR179=0,VLOOKUP(MID($A179,4,5),'Project splits'!$C$5:$AM$346,BP$22,FALSE),IF(ISNA(VLOOKUP($A179,'Success Asset Classes'!$B$15:$BD$377,BP$21,FALSE)),VLOOKUP(MID($A179,4,5),'Project splits'!$C$5:$AM$346,BP$22,FALSE),VLOOKUP($A179,'Success Asset Classes'!$B$15:$BD$377,BP$21,FALSE)))</f>
        <v>0</v>
      </c>
      <c r="BQ179" s="230">
        <f>IF($AR179=0,VLOOKUP(MID($A179,4,5),'Project splits'!$C$5:$AM$346,BQ$22,FALSE),IF(ISNA(VLOOKUP($A179,'Success Asset Classes'!$B$15:$BD$377,BQ$21,FALSE)),VLOOKUP(MID($A179,4,5),'Project splits'!$C$5:$AM$346,BQ$22,FALSE),VLOOKUP($A179,'Success Asset Classes'!$B$15:$BD$377,BQ$21,FALSE)))</f>
        <v>0</v>
      </c>
      <c r="BR179" s="230">
        <f>IF($AR179=0,VLOOKUP(MID($A179,4,5),'Project splits'!$C$5:$AM$346,BR$22,FALSE),IF(ISNA(VLOOKUP($A179,'Success Asset Classes'!$B$15:$BD$377,BR$21,FALSE)),VLOOKUP(MID($A179,4,5),'Project splits'!$C$5:$AM$346,BR$22,FALSE),VLOOKUP($A179,'Success Asset Classes'!$B$15:$BD$377,BR$21,FALSE)))</f>
        <v>0</v>
      </c>
      <c r="BS179" s="247">
        <f t="shared" si="59"/>
        <v>1</v>
      </c>
      <c r="BT179" s="249">
        <f>1+IF(ISNA(VLOOKUP($A179,'Project labour content'!$A$7:$D$255,'Project labour content'!$D$1,FALSE)),VLOOKUP($D179,'Project labour content'!$F$6:$G$15,'Project labour content'!$G$1,FALSE),VLOOKUP($A179,'Project labour content'!$A$7:$D$255,'Project labour content'!$D$1,FALSE))*LabEsc22*1</f>
        <v>1.0005859102087626</v>
      </c>
      <c r="BU179" s="249">
        <f>1+IF(ISNA(VLOOKUP($A179,'Project labour content'!$A$7:$D$255,'Project labour content'!$D$1,FALSE)),VLOOKUP($D179,'Project labour content'!$F$6:$G$15,'Project labour content'!$G$1,FALSE),VLOOKUP($A179,'Project labour content'!$A$7:$D$255,'Project labour content'!$D$1,FALSE))*LabEsc23*1</f>
        <v>1.0011746327865272</v>
      </c>
      <c r="BV179" s="249">
        <f>1+IF(ISNA(VLOOKUP($A179,'Project labour content'!$A$7:$D$255,'Project labour content'!$D$1,FALSE)),VLOOKUP($D179,'Project labour content'!$F$6:$G$15,'Project labour content'!$G$1,FALSE),VLOOKUP($A179,'Project labour content'!$A$7:$D$255,'Project labour content'!$D$1,FALSE))*LabEsc24*1</f>
        <v>1.0017292094547814</v>
      </c>
      <c r="BW179" s="249">
        <f>1+IF(ISNA(VLOOKUP($A179,'Project labour content'!$A$7:$D$255,'Project labour content'!$D$1,FALSE)),VLOOKUP($D179,'Project labour content'!$F$6:$G$15,'Project labour content'!$G$1,FALSE),VLOOKUP($A179,'Project labour content'!$A$7:$D$255,'Project labour content'!$D$1,FALSE))*LabEsc25*1</f>
        <v>1.0024719724724633</v>
      </c>
      <c r="BX179" s="249">
        <f>1+IF(ISNA(VLOOKUP($A179,'Project labour content'!$A$7:$D$255,'Project labour content'!$D$1,FALSE)),VLOOKUP($D179,'Project labour content'!$F$6:$G$15,'Project labour content'!$G$1,FALSE),VLOOKUP($A179,'Project labour content'!$A$7:$D$255,'Project labour content'!$D$1,FALSE))*LabEsc26*1</f>
        <v>1.0032814603679003</v>
      </c>
      <c r="BY179" s="249">
        <f>1+IF(ISNA(VLOOKUP($A179,'Project labour content'!$A$7:$D$255,'Project labour content'!$D$1,FALSE)),VLOOKUP($D179,'Project labour content'!$F$6:$G$15,'Project labour content'!$G$1,FALSE),VLOOKUP($A179,'Project labour content'!$A$7:$D$255,'Project labour content'!$D$1,FALSE))*LabEsc27*1</f>
        <v>1.0037828447166741</v>
      </c>
      <c r="BZ179" s="249">
        <f>1+IF(ISNA(VLOOKUP($A179,'Project labour content'!$A$7:$D$255,'Project labour content'!$D$1,FALSE)),VLOOKUP($D179,'Project labour content'!$F$6:$G$15,'Project labour content'!$G$1,FALSE),VLOOKUP($A179,'Project labour content'!$A$7:$D$255,'Project labour content'!$D$1,FALSE))*LabEsc28*1</f>
        <v>1.0041603871313007</v>
      </c>
      <c r="CA179" s="249">
        <f>1+IF(ISNA(VLOOKUP($A179,'Project labour content'!$A$7:$D$255,'Project labour content'!$D$1,FALSE)),VLOOKUP($D179,'Project labour content'!$F$6:$G$15,'Project labour content'!$G$1,FALSE),VLOOKUP($A179,'Project labour content'!$A$7:$D$255,'Project labour content'!$D$1,FALSE))*LabEsc29*1</f>
        <v>1.0047662671982935</v>
      </c>
      <c r="CB179" s="250" t="str">
        <f>IF(ISNA(VLOOKUP($A179,'Project labour content'!$A$7:$D$255,'Project labour content'!$D$1,FALSE)),"Category","Project")</f>
        <v>Category</v>
      </c>
      <c r="CD179" s="247" t="str">
        <f t="shared" si="60"/>
        <v>14030</v>
      </c>
      <c r="CE179" s="3"/>
    </row>
    <row r="180" spans="1:83" x14ac:dyDescent="0.15">
      <c r="A180" s="11" t="s">
        <v>267</v>
      </c>
      <c r="B180" s="11" t="str">
        <f>VLOOKUP($A180,'Incurred Real 2022$'!$A$25:$AC$426,'Incurred Real 2022$'!B$1,FALSE)</f>
        <v>Protection Systems Unit Asset Replacement 2018-23</v>
      </c>
      <c r="C180" s="11" t="str">
        <f>VLOOKUP($A180,'Incurred Real 2022$'!$A$25:$AC$426,'Incurred Real 2022$'!C$1,FALSE)</f>
        <v>ExAnte</v>
      </c>
      <c r="D180" s="11" t="str">
        <f>VLOOKUP($A180,'Incurred Real 2022$'!$A$25:$AC$426,'Incurred Real 2022$'!D$1,FALSE)</f>
        <v>Replacement</v>
      </c>
      <c r="E180" s="11" t="str">
        <f>VLOOKUP($A180,'Incurred Real 2022$'!$A$25:$AC$426,'Incurred Real 2022$'!E$1,FALSE)</f>
        <v>Active</v>
      </c>
      <c r="F180" s="105" t="str">
        <f>IF(VLOOKUP($A180,'Incurred Real 2022$'!$A$25:$AC$426,'Incurred Real 2022$'!F$1,FALSE)=0,"",VLOOKUP($A180,'Incurred Real 2022$'!$A$25:$AC$426,'Incurred Real 2022$'!F$1,FALSE))</f>
        <v/>
      </c>
      <c r="G180" s="105" t="str">
        <f>IF(VLOOKUP($A180,'Incurred Real 2022$'!$A$25:$AC$426,'Incurred Real 2022$'!G$1,FALSE)=0,"",VLOOKUP($A180,'Incurred Real 2022$'!$A$25:$AC$426,'Incurred Real 2022$'!G$1,FALSE))</f>
        <v/>
      </c>
      <c r="H180" s="105" t="str">
        <f>IF(VLOOKUP($A180,'Incurred Real 2022$'!$A$25:$AC$426,'Incurred Real 2022$'!H$1,FALSE)=0,"",VLOOKUP($A180,'Incurred Real 2022$'!$A$25:$AC$426,'Incurred Real 2022$'!H$1,FALSE))</f>
        <v/>
      </c>
      <c r="I180" s="105" t="str">
        <f>IF(VLOOKUP($A180,'Incurred Real 2022$'!$A$25:$AC$426,'Incurred Real 2022$'!I$1,FALSE)=0,"",VLOOKUP($A180,'Incurred Real 2022$'!$A$25:$AC$426,'Incurred Real 2022$'!I$1,FALSE))</f>
        <v/>
      </c>
      <c r="J180" s="105" t="str">
        <f>IF(VLOOKUP($A180,'Incurred Real 2022$'!$A$25:$AC$426,'Incurred Real 2022$'!J$1,FALSE)=0,"",VLOOKUP($A180,'Incurred Real 2022$'!$A$25:$AC$426,'Incurred Real 2022$'!J$1,FALSE))</f>
        <v/>
      </c>
      <c r="K180" s="105" t="str">
        <f>IF(VLOOKUP($A180,'Incurred Real 2022$'!$A$25:$AC$426,'Incurred Real 2022$'!K$1,FALSE)=0,"",VLOOKUP($A180,'Incurred Real 2022$'!$A$25:$AC$426,'Incurred Real 2022$'!K$1,FALSE))</f>
        <v/>
      </c>
      <c r="L180" s="105" t="str">
        <f>IF(VLOOKUP($A180,'Incurred Real 2022$'!$A$25:$AC$426,'Incurred Real 2022$'!L$1,FALSE)=0,"",VLOOKUP($A180,'Incurred Real 2022$'!$A$25:$AC$426,'Incurred Real 2022$'!L$1,FALSE))</f>
        <v/>
      </c>
      <c r="M180" s="105" t="str">
        <f>IF(VLOOKUP($A180,'Incurred Real 2022$'!$A$25:$AC$426,'Incurred Real 2022$'!M$1,FALSE)=0,"",VLOOKUP($A180,'Incurred Real 2022$'!$A$25:$AC$426,'Incurred Real 2022$'!M$1,FALSE))</f>
        <v/>
      </c>
      <c r="N180" s="105" t="str">
        <f>IF(VLOOKUP($A180,'Incurred Real 2022$'!$A$25:$AC$426,'Incurred Real 2022$'!N$1,FALSE)=0,"",VLOOKUP($A180,'Incurred Real 2022$'!$A$25:$AC$426,'Incurred Real 2022$'!N$1,FALSE))</f>
        <v/>
      </c>
      <c r="O180" s="105" t="str">
        <f>IF(VLOOKUP($A180,'Incurred Real 2022$'!$A$25:$AC$426,'Incurred Real 2022$'!O$1,FALSE)=0,"",VLOOKUP($A180,'Incurred Real 2022$'!$A$25:$AC$426,'Incurred Real 2022$'!O$1,FALSE))</f>
        <v/>
      </c>
      <c r="P180" s="105" t="str">
        <f>IF(VLOOKUP($A180,'Incurred Real 2022$'!$A$25:$AC$426,'Incurred Real 2022$'!P$1,FALSE)=0,"",VLOOKUP($A180,'Incurred Real 2022$'!$A$25:$AC$426,'Incurred Real 2022$'!P$1,FALSE))</f>
        <v/>
      </c>
      <c r="Q180" s="105" t="str">
        <f>IF(VLOOKUP($A180,'Incurred Real 2022$'!$A$25:$AC$426,'Incurred Real 2022$'!Q$1,FALSE)=0,"",VLOOKUP($A180,'Incurred Real 2022$'!$A$25:$AC$426,'Incurred Real 2022$'!Q$1,FALSE))</f>
        <v/>
      </c>
      <c r="R180" s="105">
        <f>IF(VLOOKUP($A180,'Incurred Real 2022$'!$A$25:$AC$426,'Incurred Real 2022$'!R$1,FALSE)=0,"",VLOOKUP($A180,'Incurred Real 2022$'!$A$25:$AC$426,'Incurred Real 2022$'!R$1,FALSE))</f>
        <v>15143.13</v>
      </c>
      <c r="S180" s="105">
        <f>IF(VLOOKUP($A180,'Incurred Real 2022$'!$A$25:$AC$426,'Incurred Real 2022$'!S$1,FALSE)=0,"",VLOOKUP($A180,'Incurred Real 2022$'!$A$25:$AC$426,'Incurred Real 2022$'!S$1,FALSE))</f>
        <v>269240.17</v>
      </c>
      <c r="T180" s="105">
        <f>IF(VLOOKUP($A180,'Incurred Real 2022$'!$A$25:$AC$426,'Incurred Real 2022$'!T$1,FALSE)=0,"",VLOOKUP($A180,'Incurred Real 2022$'!$A$25:$AC$426,'Incurred Real 2022$'!T$1,FALSE))</f>
        <v>1754364.72</v>
      </c>
      <c r="U180" s="105">
        <f>IF(VLOOKUP($A180,'Incurred Real 2022$'!$A$25:$AC$426,'Incurred Real 2022$'!U$1,FALSE)=0,"",VLOOKUP($A180,'Incurred Real 2022$'!$A$25:$AC$426,'Incurred Real 2022$'!U$1,FALSE))</f>
        <v>3178257.1</v>
      </c>
      <c r="V180" s="13">
        <f>IF(ISTEXT(VLOOKUP($A180,'Incurred Real 2022$'!$A$25:$AC$426,'Incurred Real 2022$'!V$1,FALSE)),"",(VLOOKUP($A180,'Incurred Real 2022$'!$A$25:$AC$426,'Incurred Real 2022$'!V$1,FALSE))*BT180*Incurred_Real!V$15)</f>
        <v>6850402.8412035806</v>
      </c>
      <c r="W180" s="13">
        <f>IF(ISTEXT(VLOOKUP($A180,'Incurred Real 2022$'!$A$25:$AC$426,'Incurred Real 2022$'!W$1,FALSE)),"",(VLOOKUP($A180,'Incurred Real 2022$'!$A$25:$AC$426,'Incurred Real 2022$'!W$1,FALSE))*BU180*Incurred_Real!W$15)</f>
        <v>9625627.1004988309</v>
      </c>
      <c r="X180" s="220">
        <f>IF(ISTEXT(VLOOKUP($A180,'Incurred Real 2022$'!$A$25:$AC$426,'Incurred Real 2022$'!X$1,FALSE)),"",(VLOOKUP($A180,'Incurred Real 2022$'!$A$25:$AC$426,'Incurred Real 2022$'!X$1,FALSE))*BV180*Incurred_Real!X$15)</f>
        <v>8330238.097492313</v>
      </c>
      <c r="Y180" s="217" t="str">
        <f>IF(ISTEXT(VLOOKUP($A180,'Incurred Real 2022$'!$A$25:$AC$426,'Incurred Real 2022$'!Y$1,FALSE)),"",(VLOOKUP($A180,'Incurred Real 2022$'!$A$25:$AC$426,'Incurred Real 2022$'!Y$1,FALSE))*BW180*Incurred_Real!Y$15)</f>
        <v/>
      </c>
      <c r="Z180" s="13" t="str">
        <f>IF(ISTEXT(VLOOKUP($A180,'Incurred Real 2022$'!$A$25:$AC$426,'Incurred Real 2022$'!Z$1,FALSE)),"",(VLOOKUP($A180,'Incurred Real 2022$'!$A$25:$AC$426,'Incurred Real 2022$'!Z$1,FALSE))*BX180*Incurred_Real!Z$15)</f>
        <v/>
      </c>
      <c r="AA180" s="13" t="str">
        <f>IF(ISTEXT(VLOOKUP($A180,'Incurred Real 2022$'!$A$25:$AC$426,'Incurred Real 2022$'!AA$1,FALSE)),"",(VLOOKUP($A180,'Incurred Real 2022$'!$A$25:$AC$426,'Incurred Real 2022$'!AA$1,FALSE))*BY180*Incurred_Real!AA$15)</f>
        <v/>
      </c>
      <c r="AB180" s="13" t="str">
        <f>IF(ISTEXT(VLOOKUP($A180,'Incurred Real 2022$'!$A$25:$AC$426,'Incurred Real 2022$'!AB$1,FALSE)),"",(VLOOKUP($A180,'Incurred Real 2022$'!$A$25:$AC$426,'Incurred Real 2022$'!AB$1,FALSE))*BZ180*Incurred_Real!AB$15)</f>
        <v/>
      </c>
      <c r="AC180" s="13" t="str">
        <f>IF(ISTEXT(VLOOKUP($A180,'Incurred Real 2022$'!$A$25:$AC$426,'Incurred Real 2022$'!AC$1,FALSE)),"",(VLOOKUP($A180,'Incurred Real 2022$'!$A$25:$AC$426,'Incurred Real 2022$'!AC$1,FALSE))*CA180*Incurred_Real!AC$15)</f>
        <v/>
      </c>
      <c r="AD180" s="221">
        <f t="shared" si="55"/>
        <v>30023273.159194723</v>
      </c>
      <c r="AE180" s="221">
        <f t="shared" si="56"/>
        <v>30023273.159194723</v>
      </c>
      <c r="AF180" s="239">
        <f t="shared" si="61"/>
        <v>34195629.038150266</v>
      </c>
      <c r="AG180" s="222">
        <f t="shared" si="57"/>
        <v>31100743.433990154</v>
      </c>
      <c r="AH180" s="223">
        <f t="shared" si="64"/>
        <v>1.0995116277760002</v>
      </c>
      <c r="AI180" s="224">
        <f t="shared" si="58"/>
        <v>2024</v>
      </c>
      <c r="AJ180" s="225">
        <f>VLOOKUP($A180,Project_Commissioning!$C$4:$H$355,Project_Commissioning!F$1,FALSE)</f>
        <v>45473</v>
      </c>
      <c r="AK180" s="226">
        <f>VLOOKUP($A180,Project_Commissioning!$C$4:$H$355,Project_Commissioning!G$1,FALSE)</f>
        <v>2024</v>
      </c>
      <c r="AL180" s="225" t="str">
        <f>IF(VLOOKUP($A180,Project_Commissioning!$C$4:$H$355,Project_Commissioning!H$1,FALSE)=0,"",VLOOKUP($A180,Project_Commissioning!$C$4:$H$355,Project_Commissioning!H$1,FALSE))</f>
        <v/>
      </c>
      <c r="AM180" s="237">
        <f t="shared" si="62"/>
        <v>30371819.759756006</v>
      </c>
      <c r="AN180" s="221" cm="1">
        <f t="array" ref="AN180">IF(ROUND(AE180,0)=0,0,LOOKUP(2,1/(F180:AC180&lt;&gt;""),F180:AC180))</f>
        <v>8330238.097492313</v>
      </c>
      <c r="AO180" s="221">
        <f t="shared" si="63"/>
        <v>24806268.039194725</v>
      </c>
      <c r="AP180" s="79"/>
      <c r="AQ180" s="20"/>
      <c r="AR180" s="245">
        <f>IF(ISNA(VLOOKUP($A180,'Success Asset Classes'!$B$15:$AA$114,'Success Asset Classes'!$AA$1,FALSE)),0,VLOOKUP($A180,'Success Asset Classes'!$B$15:$AA$114,'Success Asset Classes'!$AA$1,FALSE))</f>
        <v>0</v>
      </c>
      <c r="AS180" s="230">
        <f>IF($AR180=0,VLOOKUP(MID($A180,4,5),'Project splits'!$C$5:$AM$346,AS$22,FALSE),IF(ISNA(VLOOKUP($A180,'Success Asset Classes'!$B$15:$BD$377,AS$21,FALSE)),VLOOKUP(MID($A180,4,5),'Project splits'!$C$5:$AM$346,AS$22,FALSE),VLOOKUP($A180,'Success Asset Classes'!$B$15:$BD$377,AS$21,FALSE)))</f>
        <v>0</v>
      </c>
      <c r="AT180" s="230">
        <f>IF($AR180=0,VLOOKUP(MID($A180,4,5),'Project splits'!$C$5:$AM$346,AT$22,FALSE),IF(ISNA(VLOOKUP($A180,'Success Asset Classes'!$B$15:$BD$377,AT$21,FALSE)),VLOOKUP(MID($A180,4,5),'Project splits'!$C$5:$AM$346,AT$22,FALSE),VLOOKUP($A180,'Success Asset Classes'!$B$15:$BD$377,AT$21,FALSE)))</f>
        <v>0</v>
      </c>
      <c r="AU180" s="230">
        <f>IF($AR180=0,VLOOKUP(MID($A180,4,5),'Project splits'!$C$5:$AM$346,AU$22,FALSE),IF(ISNA(VLOOKUP($A180,'Success Asset Classes'!$B$15:$BD$377,AU$21,FALSE)),VLOOKUP(MID($A180,4,5),'Project splits'!$C$5:$AM$346,AU$22,FALSE),VLOOKUP($A180,'Success Asset Classes'!$B$15:$BD$377,AU$21,FALSE)))</f>
        <v>0</v>
      </c>
      <c r="AV180" s="230">
        <f>IF($AR180=0,VLOOKUP(MID($A180,4,5),'Project splits'!$C$5:$AM$346,AV$22,FALSE),IF(ISNA(VLOOKUP($A180,'Success Asset Classes'!$B$15:$BD$377,AV$21,FALSE)),VLOOKUP(MID($A180,4,5),'Project splits'!$C$5:$AM$346,AV$22,FALSE),VLOOKUP($A180,'Success Asset Classes'!$B$15:$BD$377,AV$21,FALSE)))</f>
        <v>0</v>
      </c>
      <c r="AW180" s="230">
        <f>IF($AR180=0,VLOOKUP(MID($A180,4,5),'Project splits'!$C$5:$AM$346,AW$22,FALSE),IF(ISNA(VLOOKUP($A180,'Success Asset Classes'!$B$15:$BD$377,AW$21,FALSE)),VLOOKUP(MID($A180,4,5),'Project splits'!$C$5:$AM$346,AW$22,FALSE),VLOOKUP($A180,'Success Asset Classes'!$B$15:$BD$377,AW$21,FALSE)))</f>
        <v>0</v>
      </c>
      <c r="AX180" s="230">
        <f>IF($AR180=0,VLOOKUP(MID($A180,4,5),'Project splits'!$C$5:$AM$346,AX$22,FALSE),IF(ISNA(VLOOKUP($A180,'Success Asset Classes'!$B$15:$BD$377,AX$21,FALSE)),VLOOKUP(MID($A180,4,5),'Project splits'!$C$5:$AM$346,AX$22,FALSE),VLOOKUP($A180,'Success Asset Classes'!$B$15:$BD$377,AX$21,FALSE)))</f>
        <v>0</v>
      </c>
      <c r="AY180" s="230">
        <f>IF($AR180=0,VLOOKUP(MID($A180,4,5),'Project splits'!$C$5:$AM$346,AY$22,FALSE),IF(ISNA(VLOOKUP($A180,'Success Asset Classes'!$B$15:$BD$377,AY$21,FALSE)),VLOOKUP(MID($A180,4,5),'Project splits'!$C$5:$AM$346,AY$22,FALSE),VLOOKUP($A180,'Success Asset Classes'!$B$15:$BD$377,AY$21,FALSE)))</f>
        <v>0</v>
      </c>
      <c r="AZ180" s="230">
        <f>IF($AR180=0,VLOOKUP(MID($A180,4,5),'Project splits'!$C$5:$AM$346,AZ$22,FALSE),IF(ISNA(VLOOKUP($A180,'Success Asset Classes'!$B$15:$BD$377,AZ$21,FALSE)),VLOOKUP(MID($A180,4,5),'Project splits'!$C$5:$AM$346,AZ$22,FALSE),VLOOKUP($A180,'Success Asset Classes'!$B$15:$BD$377,AZ$21,FALSE)))</f>
        <v>0</v>
      </c>
      <c r="BA180" s="230">
        <f>IF($AR180=0,VLOOKUP(MID($A180,4,5),'Project splits'!$C$5:$AM$346,BA$22,FALSE),IF(ISNA(VLOOKUP($A180,'Success Asset Classes'!$B$15:$BD$377,BA$21,FALSE)),VLOOKUP(MID($A180,4,5),'Project splits'!$C$5:$AM$346,BA$22,FALSE),VLOOKUP($A180,'Success Asset Classes'!$B$15:$BD$377,BA$21,FALSE)))</f>
        <v>0</v>
      </c>
      <c r="BB180" s="230">
        <f>IF($AR180=0,VLOOKUP(MID($A180,4,5),'Project splits'!$C$5:$AM$346,BB$22,FALSE),IF(ISNA(VLOOKUP($A180,'Success Asset Classes'!$B$15:$BD$377,BB$21,FALSE)),VLOOKUP(MID($A180,4,5),'Project splits'!$C$5:$AM$346,BB$22,FALSE),VLOOKUP($A180,'Success Asset Classes'!$B$15:$BD$377,BB$21,FALSE)))</f>
        <v>0</v>
      </c>
      <c r="BC180" s="230">
        <f>IF($AR180=0,VLOOKUP(MID($A180,4,5),'Project splits'!$C$5:$AM$346,BC$22,FALSE),IF(ISNA(VLOOKUP($A180,'Success Asset Classes'!$B$15:$BD$377,BC$21,FALSE)),VLOOKUP(MID($A180,4,5),'Project splits'!$C$5:$AM$346,BC$22,FALSE),VLOOKUP($A180,'Success Asset Classes'!$B$15:$BD$377,BC$21,FALSE)))</f>
        <v>0</v>
      </c>
      <c r="BD180" s="230">
        <f>IF($AR180=0,VLOOKUP(MID($A180,4,5),'Project splits'!$C$5:$AM$346,BD$22,FALSE),IF(ISNA(VLOOKUP($A180,'Success Asset Classes'!$B$15:$BD$377,BD$21,FALSE)),VLOOKUP(MID($A180,4,5),'Project splits'!$C$5:$AM$346,BD$22,FALSE),VLOOKUP($A180,'Success Asset Classes'!$B$15:$BD$377,BD$21,FALSE)))</f>
        <v>0</v>
      </c>
      <c r="BE180" s="230">
        <f>IF($AR180=0,VLOOKUP(MID($A180,4,5),'Project splits'!$C$5:$AM$346,BE$22,FALSE),IF(ISNA(VLOOKUP($A180,'Success Asset Classes'!$B$15:$BD$377,BE$21,FALSE)),VLOOKUP(MID($A180,4,5),'Project splits'!$C$5:$AM$346,BE$22,FALSE),VLOOKUP($A180,'Success Asset Classes'!$B$15:$BD$377,BE$21,FALSE)))</f>
        <v>0</v>
      </c>
      <c r="BF180" s="230">
        <f>IF($AR180=0,VLOOKUP(MID($A180,4,5),'Project splits'!$C$5:$AM$346,BF$22,FALSE),IF(ISNA(VLOOKUP($A180,'Success Asset Classes'!$B$15:$BD$377,BF$21,FALSE)),VLOOKUP(MID($A180,4,5),'Project splits'!$C$5:$AM$346,BF$22,FALSE),VLOOKUP($A180,'Success Asset Classes'!$B$15:$BD$377,BF$21,FALSE)))</f>
        <v>0</v>
      </c>
      <c r="BG180" s="230">
        <f>IF($AR180=0,VLOOKUP(MID($A180,4,5),'Project splits'!$C$5:$AM$346,BG$22,FALSE),IF(ISNA(VLOOKUP($A180,'Success Asset Classes'!$B$15:$BD$377,BG$21,FALSE)),VLOOKUP(MID($A180,4,5),'Project splits'!$C$5:$AM$346,BG$22,FALSE),VLOOKUP($A180,'Success Asset Classes'!$B$15:$BD$377,BG$21,FALSE)))</f>
        <v>0.98001180405272481</v>
      </c>
      <c r="BH180" s="230">
        <f>IF($AR180=0,VLOOKUP(MID($A180,4,5),'Project splits'!$C$5:$AM$346,BH$22,FALSE),IF(ISNA(VLOOKUP($A180,'Success Asset Classes'!$B$15:$BD$377,BH$21,FALSE)),VLOOKUP(MID($A180,4,5),'Project splits'!$C$5:$AM$346,BH$22,FALSE),VLOOKUP($A180,'Success Asset Classes'!$B$15:$BD$377,BH$21,FALSE)))</f>
        <v>0</v>
      </c>
      <c r="BI180" s="230">
        <f>IF($AR180=0,VLOOKUP(MID($A180,4,5),'Project splits'!$C$5:$AM$346,BI$22,FALSE),IF(ISNA(VLOOKUP($A180,'Success Asset Classes'!$B$15:$BD$377,BI$21,FALSE)),VLOOKUP(MID($A180,4,5),'Project splits'!$C$5:$AM$346,BI$22,FALSE),VLOOKUP($A180,'Success Asset Classes'!$B$15:$BD$377,BI$21,FALSE)))</f>
        <v>0</v>
      </c>
      <c r="BJ180" s="230">
        <f>IF($AR180=0,VLOOKUP(MID($A180,4,5),'Project splits'!$C$5:$AM$346,BJ$22,FALSE),IF(ISNA(VLOOKUP($A180,'Success Asset Classes'!$B$15:$BD$377,BJ$21,FALSE)),VLOOKUP(MID($A180,4,5),'Project splits'!$C$5:$AM$346,BJ$22,FALSE),VLOOKUP($A180,'Success Asset Classes'!$B$15:$BD$377,BJ$21,FALSE)))</f>
        <v>0</v>
      </c>
      <c r="BK180" s="230">
        <f>IF($AR180=0,VLOOKUP(MID($A180,4,5),'Project splits'!$C$5:$AM$346,BK$22,FALSE),IF(ISNA(VLOOKUP($A180,'Success Asset Classes'!$B$15:$BD$377,BK$21,FALSE)),VLOOKUP(MID($A180,4,5),'Project splits'!$C$5:$AM$346,BK$22,FALSE),VLOOKUP($A180,'Success Asset Classes'!$B$15:$BD$377,BK$21,FALSE)))</f>
        <v>0</v>
      </c>
      <c r="BL180" s="230">
        <f>IF($AR180=0,VLOOKUP(MID($A180,4,5),'Project splits'!$C$5:$AM$346,BL$22,FALSE),IF(ISNA(VLOOKUP($A180,'Success Asset Classes'!$B$15:$BD$377,BL$21,FALSE)),VLOOKUP(MID($A180,4,5),'Project splits'!$C$5:$AM$346,BL$22,FALSE),VLOOKUP($A180,'Success Asset Classes'!$B$15:$BD$377,BL$21,FALSE)))</f>
        <v>0</v>
      </c>
      <c r="BM180" s="230">
        <f>IF($AR180=0,VLOOKUP(MID($A180,4,5),'Project splits'!$C$5:$AM$346,BM$22,FALSE),IF(ISNA(VLOOKUP($A180,'Success Asset Classes'!$B$15:$BD$377,BM$21,FALSE)),VLOOKUP(MID($A180,4,5),'Project splits'!$C$5:$AM$346,BM$22,FALSE),VLOOKUP($A180,'Success Asset Classes'!$B$15:$BD$377,BM$21,FALSE)))</f>
        <v>0</v>
      </c>
      <c r="BN180" s="230">
        <f>IF($AR180=0,VLOOKUP(MID($A180,4,5),'Project splits'!$C$5:$AM$346,BN$22,FALSE),IF(ISNA(VLOOKUP($A180,'Success Asset Classes'!$B$15:$BD$377,BN$21,FALSE)),VLOOKUP(MID($A180,4,5),'Project splits'!$C$5:$AM$346,BN$22,FALSE),VLOOKUP($A180,'Success Asset Classes'!$B$15:$BD$377,BN$21,FALSE)))</f>
        <v>0</v>
      </c>
      <c r="BO180" s="230">
        <f>IF($AR180=0,VLOOKUP(MID($A180,4,5),'Project splits'!$C$5:$AM$346,BO$22,FALSE),IF(ISNA(VLOOKUP($A180,'Success Asset Classes'!$B$15:$BD$377,BO$21,FALSE)),VLOOKUP(MID($A180,4,5),'Project splits'!$C$5:$AM$346,BO$22,FALSE),VLOOKUP($A180,'Success Asset Classes'!$B$15:$BD$377,BO$21,FALSE)))</f>
        <v>0</v>
      </c>
      <c r="BP180" s="230">
        <f>IF($AR180=0,VLOOKUP(MID($A180,4,5),'Project splits'!$C$5:$AM$346,BP$22,FALSE),IF(ISNA(VLOOKUP($A180,'Success Asset Classes'!$B$15:$BD$377,BP$21,FALSE)),VLOOKUP(MID($A180,4,5),'Project splits'!$C$5:$AM$346,BP$22,FALSE),VLOOKUP($A180,'Success Asset Classes'!$B$15:$BD$377,BP$21,FALSE)))</f>
        <v>0</v>
      </c>
      <c r="BQ180" s="230">
        <f>IF($AR180=0,VLOOKUP(MID($A180,4,5),'Project splits'!$C$5:$AM$346,BQ$22,FALSE),IF(ISNA(VLOOKUP($A180,'Success Asset Classes'!$B$15:$BD$377,BQ$21,FALSE)),VLOOKUP(MID($A180,4,5),'Project splits'!$C$5:$AM$346,BQ$22,FALSE),VLOOKUP($A180,'Success Asset Classes'!$B$15:$BD$377,BQ$21,FALSE)))</f>
        <v>0</v>
      </c>
      <c r="BR180" s="230">
        <f>IF($AR180=0,VLOOKUP(MID($A180,4,5),'Project splits'!$C$5:$AM$346,BR$22,FALSE),IF(ISNA(VLOOKUP($A180,'Success Asset Classes'!$B$15:$BD$377,BR$21,FALSE)),VLOOKUP(MID($A180,4,5),'Project splits'!$C$5:$AM$346,BR$22,FALSE),VLOOKUP($A180,'Success Asset Classes'!$B$15:$BD$377,BR$21,FALSE)))</f>
        <v>1.9988195947275238E-2</v>
      </c>
      <c r="BS180" s="247">
        <f t="shared" si="59"/>
        <v>1</v>
      </c>
      <c r="BT180" s="249">
        <f>1+IF(ISNA(VLOOKUP($A180,'Project labour content'!$A$7:$D$255,'Project labour content'!$D$1,FALSE)),VLOOKUP($D180,'Project labour content'!$F$6:$G$15,'Project labour content'!$G$1,FALSE),VLOOKUP($A180,'Project labour content'!$A$7:$D$255,'Project labour content'!$D$1,FALSE))*LabEsc22*1</f>
        <v>1.0005602853957962</v>
      </c>
      <c r="BU180" s="249">
        <f>1+IF(ISNA(VLOOKUP($A180,'Project labour content'!$A$7:$D$255,'Project labour content'!$D$1,FALSE)),VLOOKUP($D180,'Project labour content'!$F$6:$G$15,'Project labour content'!$G$1,FALSE),VLOOKUP($A180,'Project labour content'!$A$7:$D$255,'Project labour content'!$D$1,FALSE))*LabEsc23*1</f>
        <v>1.0011232601614923</v>
      </c>
      <c r="BV180" s="249">
        <f>1+IF(ISNA(VLOOKUP($A180,'Project labour content'!$A$7:$D$255,'Project labour content'!$D$1,FALSE)),VLOOKUP($D180,'Project labour content'!$F$6:$G$15,'Project labour content'!$G$1,FALSE),VLOOKUP($A180,'Project labour content'!$A$7:$D$255,'Project labour content'!$D$1,FALSE))*LabEsc24*1</f>
        <v>1.0016535823907782</v>
      </c>
      <c r="BW180" s="249">
        <f>1+IF(ISNA(VLOOKUP($A180,'Project labour content'!$A$7:$D$255,'Project labour content'!$D$1,FALSE)),VLOOKUP($D180,'Project labour content'!$F$6:$G$15,'Project labour content'!$G$1,FALSE),VLOOKUP($A180,'Project labour content'!$A$7:$D$255,'Project labour content'!$D$1,FALSE))*LabEsc25*1</f>
        <v>1.0023638606298684</v>
      </c>
      <c r="BX180" s="249">
        <f>1+IF(ISNA(VLOOKUP($A180,'Project labour content'!$A$7:$D$255,'Project labour content'!$D$1,FALSE)),VLOOKUP($D180,'Project labour content'!$F$6:$G$15,'Project labour content'!$G$1,FALSE),VLOOKUP($A180,'Project labour content'!$A$7:$D$255,'Project labour content'!$D$1,FALSE))*LabEsc26*1</f>
        <v>1.0031379455307698</v>
      </c>
      <c r="BY180" s="249">
        <f>1+IF(ISNA(VLOOKUP($A180,'Project labour content'!$A$7:$D$255,'Project labour content'!$D$1,FALSE)),VLOOKUP($D180,'Project labour content'!$F$6:$G$15,'Project labour content'!$G$1,FALSE),VLOOKUP($A180,'Project labour content'!$A$7:$D$255,'Project labour content'!$D$1,FALSE))*LabEsc27*1</f>
        <v>1.00361740180939</v>
      </c>
      <c r="BZ180" s="249">
        <f>1+IF(ISNA(VLOOKUP($A180,'Project labour content'!$A$7:$D$255,'Project labour content'!$D$1,FALSE)),VLOOKUP($D180,'Project labour content'!$F$6:$G$15,'Project labour content'!$G$1,FALSE),VLOOKUP($A180,'Project labour content'!$A$7:$D$255,'Project labour content'!$D$1,FALSE))*LabEsc28*1</f>
        <v>1.0039784323871908</v>
      </c>
      <c r="CA180" s="249">
        <f>1+IF(ISNA(VLOOKUP($A180,'Project labour content'!$A$7:$D$255,'Project labour content'!$D$1,FALSE)),VLOOKUP($D180,'Project labour content'!$F$6:$G$15,'Project labour content'!$G$1,FALSE),VLOOKUP($A180,'Project labour content'!$A$7:$D$255,'Project labour content'!$D$1,FALSE))*LabEsc29*1</f>
        <v>1.0045578142584457</v>
      </c>
      <c r="CB180" s="250" t="str">
        <f>IF(ISNA(VLOOKUP($A180,'Project labour content'!$A$7:$D$255,'Project labour content'!$D$1,FALSE)),"Category","Project")</f>
        <v>Project</v>
      </c>
      <c r="CD180" s="247" t="str">
        <f t="shared" si="60"/>
        <v>14031</v>
      </c>
      <c r="CE180" s="3"/>
    </row>
    <row r="181" spans="1:83" x14ac:dyDescent="0.15">
      <c r="A181" s="11" t="s">
        <v>269</v>
      </c>
      <c r="B181" s="11" t="str">
        <f>VLOOKUP($A181,'Incurred Real 2022$'!$A$25:$AC$426,'Incurred Real 2022$'!B$1,FALSE)</f>
        <v>Instrument Transformer Unit Asset Replacement 2018-23</v>
      </c>
      <c r="C181" s="11" t="str">
        <f>VLOOKUP($A181,'Incurred Real 2022$'!$A$25:$AC$426,'Incurred Real 2022$'!C$1,FALSE)</f>
        <v>ExAnte</v>
      </c>
      <c r="D181" s="11" t="str">
        <f>VLOOKUP($A181,'Incurred Real 2022$'!$A$25:$AC$426,'Incurred Real 2022$'!D$1,FALSE)</f>
        <v>Replacement</v>
      </c>
      <c r="E181" s="11" t="str">
        <f>VLOOKUP($A181,'Incurred Real 2022$'!$A$25:$AC$426,'Incurred Real 2022$'!E$1,FALSE)</f>
        <v>Active</v>
      </c>
      <c r="F181" s="105" t="str">
        <f>IF(VLOOKUP($A181,'Incurred Real 2022$'!$A$25:$AC$426,'Incurred Real 2022$'!F$1,FALSE)=0,"",VLOOKUP($A181,'Incurred Real 2022$'!$A$25:$AC$426,'Incurred Real 2022$'!F$1,FALSE))</f>
        <v/>
      </c>
      <c r="G181" s="105" t="str">
        <f>IF(VLOOKUP($A181,'Incurred Real 2022$'!$A$25:$AC$426,'Incurred Real 2022$'!G$1,FALSE)=0,"",VLOOKUP($A181,'Incurred Real 2022$'!$A$25:$AC$426,'Incurred Real 2022$'!G$1,FALSE))</f>
        <v/>
      </c>
      <c r="H181" s="105" t="str">
        <f>IF(VLOOKUP($A181,'Incurred Real 2022$'!$A$25:$AC$426,'Incurred Real 2022$'!H$1,FALSE)=0,"",VLOOKUP($A181,'Incurred Real 2022$'!$A$25:$AC$426,'Incurred Real 2022$'!H$1,FALSE))</f>
        <v/>
      </c>
      <c r="I181" s="105" t="str">
        <f>IF(VLOOKUP($A181,'Incurred Real 2022$'!$A$25:$AC$426,'Incurred Real 2022$'!I$1,FALSE)=0,"",VLOOKUP($A181,'Incurred Real 2022$'!$A$25:$AC$426,'Incurred Real 2022$'!I$1,FALSE))</f>
        <v/>
      </c>
      <c r="J181" s="105" t="str">
        <f>IF(VLOOKUP($A181,'Incurred Real 2022$'!$A$25:$AC$426,'Incurred Real 2022$'!J$1,FALSE)=0,"",VLOOKUP($A181,'Incurred Real 2022$'!$A$25:$AC$426,'Incurred Real 2022$'!J$1,FALSE))</f>
        <v/>
      </c>
      <c r="K181" s="105" t="str">
        <f>IF(VLOOKUP($A181,'Incurred Real 2022$'!$A$25:$AC$426,'Incurred Real 2022$'!K$1,FALSE)=0,"",VLOOKUP($A181,'Incurred Real 2022$'!$A$25:$AC$426,'Incurred Real 2022$'!K$1,FALSE))</f>
        <v/>
      </c>
      <c r="L181" s="105" t="str">
        <f>IF(VLOOKUP($A181,'Incurred Real 2022$'!$A$25:$AC$426,'Incurred Real 2022$'!L$1,FALSE)=0,"",VLOOKUP($A181,'Incurred Real 2022$'!$A$25:$AC$426,'Incurred Real 2022$'!L$1,FALSE))</f>
        <v/>
      </c>
      <c r="M181" s="105" t="str">
        <f>IF(VLOOKUP($A181,'Incurred Real 2022$'!$A$25:$AC$426,'Incurred Real 2022$'!M$1,FALSE)=0,"",VLOOKUP($A181,'Incurred Real 2022$'!$A$25:$AC$426,'Incurred Real 2022$'!M$1,FALSE))</f>
        <v/>
      </c>
      <c r="N181" s="105" t="str">
        <f>IF(VLOOKUP($A181,'Incurred Real 2022$'!$A$25:$AC$426,'Incurred Real 2022$'!N$1,FALSE)=0,"",VLOOKUP($A181,'Incurred Real 2022$'!$A$25:$AC$426,'Incurred Real 2022$'!N$1,FALSE))</f>
        <v/>
      </c>
      <c r="O181" s="105" t="str">
        <f>IF(VLOOKUP($A181,'Incurred Real 2022$'!$A$25:$AC$426,'Incurred Real 2022$'!O$1,FALSE)=0,"",VLOOKUP($A181,'Incurred Real 2022$'!$A$25:$AC$426,'Incurred Real 2022$'!O$1,FALSE))</f>
        <v/>
      </c>
      <c r="P181" s="105" t="str">
        <f>IF(VLOOKUP($A181,'Incurred Real 2022$'!$A$25:$AC$426,'Incurred Real 2022$'!P$1,FALSE)=0,"",VLOOKUP($A181,'Incurred Real 2022$'!$A$25:$AC$426,'Incurred Real 2022$'!P$1,FALSE))</f>
        <v/>
      </c>
      <c r="Q181" s="105" t="str">
        <f>IF(VLOOKUP($A181,'Incurred Real 2022$'!$A$25:$AC$426,'Incurred Real 2022$'!Q$1,FALSE)=0,"",VLOOKUP($A181,'Incurred Real 2022$'!$A$25:$AC$426,'Incurred Real 2022$'!Q$1,FALSE))</f>
        <v/>
      </c>
      <c r="R181" s="105" t="str">
        <f>IF(VLOOKUP($A181,'Incurred Real 2022$'!$A$25:$AC$426,'Incurred Real 2022$'!R$1,FALSE)=0,"",VLOOKUP($A181,'Incurred Real 2022$'!$A$25:$AC$426,'Incurred Real 2022$'!R$1,FALSE))</f>
        <v/>
      </c>
      <c r="S181" s="105">
        <f>IF(VLOOKUP($A181,'Incurred Real 2022$'!$A$25:$AC$426,'Incurred Real 2022$'!S$1,FALSE)=0,"",VLOOKUP($A181,'Incurred Real 2022$'!$A$25:$AC$426,'Incurred Real 2022$'!S$1,FALSE))</f>
        <v>19380.53</v>
      </c>
      <c r="T181" s="105">
        <f>IF(VLOOKUP($A181,'Incurred Real 2022$'!$A$25:$AC$426,'Incurred Real 2022$'!T$1,FALSE)=0,"",VLOOKUP($A181,'Incurred Real 2022$'!$A$25:$AC$426,'Incurred Real 2022$'!T$1,FALSE))</f>
        <v>1944757.33</v>
      </c>
      <c r="U181" s="105">
        <f>IF(VLOOKUP($A181,'Incurred Real 2022$'!$A$25:$AC$426,'Incurred Real 2022$'!U$1,FALSE)=0,"",VLOOKUP($A181,'Incurred Real 2022$'!$A$25:$AC$426,'Incurred Real 2022$'!U$1,FALSE))</f>
        <v>4468230.6500000004</v>
      </c>
      <c r="V181" s="13">
        <f>IF(ISTEXT(VLOOKUP($A181,'Incurred Real 2022$'!$A$25:$AC$426,'Incurred Real 2022$'!V$1,FALSE)),"",(VLOOKUP($A181,'Incurred Real 2022$'!$A$25:$AC$426,'Incurred Real 2022$'!V$1,FALSE))*BT181*Incurred_Real!V$15)</f>
        <v>5934523.2352858214</v>
      </c>
      <c r="W181" s="13">
        <f>IF(ISTEXT(VLOOKUP($A181,'Incurred Real 2022$'!$A$25:$AC$426,'Incurred Real 2022$'!W$1,FALSE)),"",(VLOOKUP($A181,'Incurred Real 2022$'!$A$25:$AC$426,'Incurred Real 2022$'!W$1,FALSE))*BU181*Incurred_Real!W$15)</f>
        <v>4026283.9068215638</v>
      </c>
      <c r="X181" s="220" t="str">
        <f>IF(ISTEXT(VLOOKUP($A181,'Incurred Real 2022$'!$A$25:$AC$426,'Incurred Real 2022$'!X$1,FALSE)),"",(VLOOKUP($A181,'Incurred Real 2022$'!$A$25:$AC$426,'Incurred Real 2022$'!X$1,FALSE))*BV181*Incurred_Real!X$15)</f>
        <v/>
      </c>
      <c r="Y181" s="217" t="str">
        <f>IF(ISTEXT(VLOOKUP($A181,'Incurred Real 2022$'!$A$25:$AC$426,'Incurred Real 2022$'!Y$1,FALSE)),"",(VLOOKUP($A181,'Incurred Real 2022$'!$A$25:$AC$426,'Incurred Real 2022$'!Y$1,FALSE))*BW181*Incurred_Real!Y$15)</f>
        <v/>
      </c>
      <c r="Z181" s="13" t="str">
        <f>IF(ISTEXT(VLOOKUP($A181,'Incurred Real 2022$'!$A$25:$AC$426,'Incurred Real 2022$'!Z$1,FALSE)),"",(VLOOKUP($A181,'Incurred Real 2022$'!$A$25:$AC$426,'Incurred Real 2022$'!Z$1,FALSE))*BX181*Incurred_Real!Z$15)</f>
        <v/>
      </c>
      <c r="AA181" s="13" t="str">
        <f>IF(ISTEXT(VLOOKUP($A181,'Incurred Real 2022$'!$A$25:$AC$426,'Incurred Real 2022$'!AA$1,FALSE)),"",(VLOOKUP($A181,'Incurred Real 2022$'!$A$25:$AC$426,'Incurred Real 2022$'!AA$1,FALSE))*BY181*Incurred_Real!AA$15)</f>
        <v/>
      </c>
      <c r="AB181" s="13" t="str">
        <f>IF(ISTEXT(VLOOKUP($A181,'Incurred Real 2022$'!$A$25:$AC$426,'Incurred Real 2022$'!AB$1,FALSE)),"",(VLOOKUP($A181,'Incurred Real 2022$'!$A$25:$AC$426,'Incurred Real 2022$'!AB$1,FALSE))*BZ181*Incurred_Real!AB$15)</f>
        <v/>
      </c>
      <c r="AC181" s="13" t="str">
        <f>IF(ISTEXT(VLOOKUP($A181,'Incurred Real 2022$'!$A$25:$AC$426,'Incurred Real 2022$'!AC$1,FALSE)),"",(VLOOKUP($A181,'Incurred Real 2022$'!$A$25:$AC$426,'Incurred Real 2022$'!AC$1,FALSE))*CA181*Incurred_Real!AC$15)</f>
        <v/>
      </c>
      <c r="AD181" s="221">
        <f t="shared" si="55"/>
        <v>16393175.652107386</v>
      </c>
      <c r="AE181" s="221">
        <f t="shared" si="56"/>
        <v>16393175.652107386</v>
      </c>
      <c r="AF181" s="239">
        <f t="shared" si="61"/>
        <v>18927609.842181295</v>
      </c>
      <c r="AG181" s="222">
        <f t="shared" si="57"/>
        <v>16811094.598329116</v>
      </c>
      <c r="AH181" s="223">
        <f t="shared" si="64"/>
        <v>1.1258999068426243</v>
      </c>
      <c r="AI181" s="224">
        <f t="shared" si="58"/>
        <v>2023</v>
      </c>
      <c r="AJ181" s="225">
        <f>VLOOKUP($A181,Project_Commissioning!$C$4:$H$355,Project_Commissioning!F$1,FALSE)</f>
        <v>45078</v>
      </c>
      <c r="AK181" s="226">
        <f>VLOOKUP($A181,Project_Commissioning!$C$4:$H$355,Project_Commissioning!G$1,FALSE)</f>
        <v>2023</v>
      </c>
      <c r="AL181" s="225" t="str">
        <f>IF(VLOOKUP($A181,Project_Commissioning!$C$4:$H$355,Project_Commissioning!H$1,FALSE)=0,"",VLOOKUP($A181,Project_Commissioning!$C$4:$H$355,Project_Commissioning!H$1,FALSE))</f>
        <v/>
      </c>
      <c r="AM181" s="237">
        <f t="shared" si="62"/>
        <v>16811094.598329112</v>
      </c>
      <c r="AN181" s="221" cm="1">
        <f t="array" ref="AN181">IF(ROUND(AE181,0)=0,0,LOOKUP(2,1/(F181:AC181&lt;&gt;""),F181:AC181))</f>
        <v>4026283.9068215638</v>
      </c>
      <c r="AO181" s="221">
        <f t="shared" si="63"/>
        <v>9960807.1421073861</v>
      </c>
      <c r="AP181" s="79"/>
      <c r="AQ181" s="20"/>
      <c r="AR181" s="245">
        <f>IF(ISNA(VLOOKUP($A181,'Success Asset Classes'!$B$15:$AA$114,'Success Asset Classes'!$AA$1,FALSE)),0,VLOOKUP($A181,'Success Asset Classes'!$B$15:$AA$114,'Success Asset Classes'!$AA$1,FALSE))</f>
        <v>0</v>
      </c>
      <c r="AS181" s="230">
        <f>IF($AR181=0,VLOOKUP(MID($A181,4,5),'Project splits'!$C$5:$AM$346,AS$22,FALSE),IF(ISNA(VLOOKUP($A181,'Success Asset Classes'!$B$15:$BD$377,AS$21,FALSE)),VLOOKUP(MID($A181,4,5),'Project splits'!$C$5:$AM$346,AS$22,FALSE),VLOOKUP($A181,'Success Asset Classes'!$B$15:$BD$377,AS$21,FALSE)))</f>
        <v>0</v>
      </c>
      <c r="AT181" s="230">
        <f>IF($AR181=0,VLOOKUP(MID($A181,4,5),'Project splits'!$C$5:$AM$346,AT$22,FALSE),IF(ISNA(VLOOKUP($A181,'Success Asset Classes'!$B$15:$BD$377,AT$21,FALSE)),VLOOKUP(MID($A181,4,5),'Project splits'!$C$5:$AM$346,AT$22,FALSE),VLOOKUP($A181,'Success Asset Classes'!$B$15:$BD$377,AT$21,FALSE)))</f>
        <v>0</v>
      </c>
      <c r="AU181" s="230">
        <f>IF($AR181=0,VLOOKUP(MID($A181,4,5),'Project splits'!$C$5:$AM$346,AU$22,FALSE),IF(ISNA(VLOOKUP($A181,'Success Asset Classes'!$B$15:$BD$377,AU$21,FALSE)),VLOOKUP(MID($A181,4,5),'Project splits'!$C$5:$AM$346,AU$22,FALSE),VLOOKUP($A181,'Success Asset Classes'!$B$15:$BD$377,AU$21,FALSE)))</f>
        <v>0</v>
      </c>
      <c r="AV181" s="230">
        <f>IF($AR181=0,VLOOKUP(MID($A181,4,5),'Project splits'!$C$5:$AM$346,AV$22,FALSE),IF(ISNA(VLOOKUP($A181,'Success Asset Classes'!$B$15:$BD$377,AV$21,FALSE)),VLOOKUP(MID($A181,4,5),'Project splits'!$C$5:$AM$346,AV$22,FALSE),VLOOKUP($A181,'Success Asset Classes'!$B$15:$BD$377,AV$21,FALSE)))</f>
        <v>0</v>
      </c>
      <c r="AW181" s="230">
        <f>IF($AR181=0,VLOOKUP(MID($A181,4,5),'Project splits'!$C$5:$AM$346,AW$22,FALSE),IF(ISNA(VLOOKUP($A181,'Success Asset Classes'!$B$15:$BD$377,AW$21,FALSE)),VLOOKUP(MID($A181,4,5),'Project splits'!$C$5:$AM$346,AW$22,FALSE),VLOOKUP($A181,'Success Asset Classes'!$B$15:$BD$377,AW$21,FALSE)))</f>
        <v>0</v>
      </c>
      <c r="AX181" s="230">
        <f>IF($AR181=0,VLOOKUP(MID($A181,4,5),'Project splits'!$C$5:$AM$346,AX$22,FALSE),IF(ISNA(VLOOKUP($A181,'Success Asset Classes'!$B$15:$BD$377,AX$21,FALSE)),VLOOKUP(MID($A181,4,5),'Project splits'!$C$5:$AM$346,AX$22,FALSE),VLOOKUP($A181,'Success Asset Classes'!$B$15:$BD$377,AX$21,FALSE)))</f>
        <v>0</v>
      </c>
      <c r="AY181" s="230">
        <f>IF($AR181=0,VLOOKUP(MID($A181,4,5),'Project splits'!$C$5:$AM$346,AY$22,FALSE),IF(ISNA(VLOOKUP($A181,'Success Asset Classes'!$B$15:$BD$377,AY$21,FALSE)),VLOOKUP(MID($A181,4,5),'Project splits'!$C$5:$AM$346,AY$22,FALSE),VLOOKUP($A181,'Success Asset Classes'!$B$15:$BD$377,AY$21,FALSE)))</f>
        <v>0</v>
      </c>
      <c r="AZ181" s="230">
        <f>IF($AR181=0,VLOOKUP(MID($A181,4,5),'Project splits'!$C$5:$AM$346,AZ$22,FALSE),IF(ISNA(VLOOKUP($A181,'Success Asset Classes'!$B$15:$BD$377,AZ$21,FALSE)),VLOOKUP(MID($A181,4,5),'Project splits'!$C$5:$AM$346,AZ$22,FALSE),VLOOKUP($A181,'Success Asset Classes'!$B$15:$BD$377,AZ$21,FALSE)))</f>
        <v>0</v>
      </c>
      <c r="BA181" s="230">
        <f>IF($AR181=0,VLOOKUP(MID($A181,4,5),'Project splits'!$C$5:$AM$346,BA$22,FALSE),IF(ISNA(VLOOKUP($A181,'Success Asset Classes'!$B$15:$BD$377,BA$21,FALSE)),VLOOKUP(MID($A181,4,5),'Project splits'!$C$5:$AM$346,BA$22,FALSE),VLOOKUP($A181,'Success Asset Classes'!$B$15:$BD$377,BA$21,FALSE)))</f>
        <v>0</v>
      </c>
      <c r="BB181" s="230">
        <f>IF($AR181=0,VLOOKUP(MID($A181,4,5),'Project splits'!$C$5:$AM$346,BB$22,FALSE),IF(ISNA(VLOOKUP($A181,'Success Asset Classes'!$B$15:$BD$377,BB$21,FALSE)),VLOOKUP(MID($A181,4,5),'Project splits'!$C$5:$AM$346,BB$22,FALSE),VLOOKUP($A181,'Success Asset Classes'!$B$15:$BD$377,BB$21,FALSE)))</f>
        <v>0.89952951762853728</v>
      </c>
      <c r="BC181" s="230">
        <f>IF($AR181=0,VLOOKUP(MID($A181,4,5),'Project splits'!$C$5:$AM$346,BC$22,FALSE),IF(ISNA(VLOOKUP($A181,'Success Asset Classes'!$B$15:$BD$377,BC$21,FALSE)),VLOOKUP(MID($A181,4,5),'Project splits'!$C$5:$AM$346,BC$22,FALSE),VLOOKUP($A181,'Success Asset Classes'!$B$15:$BD$377,BC$21,FALSE)))</f>
        <v>0</v>
      </c>
      <c r="BD181" s="230">
        <f>IF($AR181=0,VLOOKUP(MID($A181,4,5),'Project splits'!$C$5:$AM$346,BD$22,FALSE),IF(ISNA(VLOOKUP($A181,'Success Asset Classes'!$B$15:$BD$377,BD$21,FALSE)),VLOOKUP(MID($A181,4,5),'Project splits'!$C$5:$AM$346,BD$22,FALSE),VLOOKUP($A181,'Success Asset Classes'!$B$15:$BD$377,BD$21,FALSE)))</f>
        <v>6.3563388804275991E-2</v>
      </c>
      <c r="BE181" s="230">
        <f>IF($AR181=0,VLOOKUP(MID($A181,4,5),'Project splits'!$C$5:$AM$346,BE$22,FALSE),IF(ISNA(VLOOKUP($A181,'Success Asset Classes'!$B$15:$BD$377,BE$21,FALSE)),VLOOKUP(MID($A181,4,5),'Project splits'!$C$5:$AM$346,BE$22,FALSE),VLOOKUP($A181,'Success Asset Classes'!$B$15:$BD$377,BE$21,FALSE)))</f>
        <v>0</v>
      </c>
      <c r="BF181" s="230">
        <f>IF($AR181=0,VLOOKUP(MID($A181,4,5),'Project splits'!$C$5:$AM$346,BF$22,FALSE),IF(ISNA(VLOOKUP($A181,'Success Asset Classes'!$B$15:$BD$377,BF$21,FALSE)),VLOOKUP(MID($A181,4,5),'Project splits'!$C$5:$AM$346,BF$22,FALSE),VLOOKUP($A181,'Success Asset Classes'!$B$15:$BD$377,BF$21,FALSE)))</f>
        <v>0</v>
      </c>
      <c r="BG181" s="230">
        <f>IF($AR181=0,VLOOKUP(MID($A181,4,5),'Project splits'!$C$5:$AM$346,BG$22,FALSE),IF(ISNA(VLOOKUP($A181,'Success Asset Classes'!$B$15:$BD$377,BG$21,FALSE)),VLOOKUP(MID($A181,4,5),'Project splits'!$C$5:$AM$346,BG$22,FALSE),VLOOKUP($A181,'Success Asset Classes'!$B$15:$BD$377,BG$21,FALSE)))</f>
        <v>3.6907093567186758E-2</v>
      </c>
      <c r="BH181" s="230">
        <f>IF($AR181=0,VLOOKUP(MID($A181,4,5),'Project splits'!$C$5:$AM$346,BH$22,FALSE),IF(ISNA(VLOOKUP($A181,'Success Asset Classes'!$B$15:$BD$377,BH$21,FALSE)),VLOOKUP(MID($A181,4,5),'Project splits'!$C$5:$AM$346,BH$22,FALSE),VLOOKUP($A181,'Success Asset Classes'!$B$15:$BD$377,BH$21,FALSE)))</f>
        <v>0</v>
      </c>
      <c r="BI181" s="230">
        <f>IF($AR181=0,VLOOKUP(MID($A181,4,5),'Project splits'!$C$5:$AM$346,BI$22,FALSE),IF(ISNA(VLOOKUP($A181,'Success Asset Classes'!$B$15:$BD$377,BI$21,FALSE)),VLOOKUP(MID($A181,4,5),'Project splits'!$C$5:$AM$346,BI$22,FALSE),VLOOKUP($A181,'Success Asset Classes'!$B$15:$BD$377,BI$21,FALSE)))</f>
        <v>0</v>
      </c>
      <c r="BJ181" s="230">
        <f>IF($AR181=0,VLOOKUP(MID($A181,4,5),'Project splits'!$C$5:$AM$346,BJ$22,FALSE),IF(ISNA(VLOOKUP($A181,'Success Asset Classes'!$B$15:$BD$377,BJ$21,FALSE)),VLOOKUP(MID($A181,4,5),'Project splits'!$C$5:$AM$346,BJ$22,FALSE),VLOOKUP($A181,'Success Asset Classes'!$B$15:$BD$377,BJ$21,FALSE)))</f>
        <v>0</v>
      </c>
      <c r="BK181" s="230">
        <f>IF($AR181=0,VLOOKUP(MID($A181,4,5),'Project splits'!$C$5:$AM$346,BK$22,FALSE),IF(ISNA(VLOOKUP($A181,'Success Asset Classes'!$B$15:$BD$377,BK$21,FALSE)),VLOOKUP(MID($A181,4,5),'Project splits'!$C$5:$AM$346,BK$22,FALSE),VLOOKUP($A181,'Success Asset Classes'!$B$15:$BD$377,BK$21,FALSE)))</f>
        <v>0</v>
      </c>
      <c r="BL181" s="230">
        <f>IF($AR181=0,VLOOKUP(MID($A181,4,5),'Project splits'!$C$5:$AM$346,BL$22,FALSE),IF(ISNA(VLOOKUP($A181,'Success Asset Classes'!$B$15:$BD$377,BL$21,FALSE)),VLOOKUP(MID($A181,4,5),'Project splits'!$C$5:$AM$346,BL$22,FALSE),VLOOKUP($A181,'Success Asset Classes'!$B$15:$BD$377,BL$21,FALSE)))</f>
        <v>0</v>
      </c>
      <c r="BM181" s="230">
        <f>IF($AR181=0,VLOOKUP(MID($A181,4,5),'Project splits'!$C$5:$AM$346,BM$22,FALSE),IF(ISNA(VLOOKUP($A181,'Success Asset Classes'!$B$15:$BD$377,BM$21,FALSE)),VLOOKUP(MID($A181,4,5),'Project splits'!$C$5:$AM$346,BM$22,FALSE),VLOOKUP($A181,'Success Asset Classes'!$B$15:$BD$377,BM$21,FALSE)))</f>
        <v>0</v>
      </c>
      <c r="BN181" s="230">
        <f>IF($AR181=0,VLOOKUP(MID($A181,4,5),'Project splits'!$C$5:$AM$346,BN$22,FALSE),IF(ISNA(VLOOKUP($A181,'Success Asset Classes'!$B$15:$BD$377,BN$21,FALSE)),VLOOKUP(MID($A181,4,5),'Project splits'!$C$5:$AM$346,BN$22,FALSE),VLOOKUP($A181,'Success Asset Classes'!$B$15:$BD$377,BN$21,FALSE)))</f>
        <v>0</v>
      </c>
      <c r="BO181" s="230">
        <f>IF($AR181=0,VLOOKUP(MID($A181,4,5),'Project splits'!$C$5:$AM$346,BO$22,FALSE),IF(ISNA(VLOOKUP($A181,'Success Asset Classes'!$B$15:$BD$377,BO$21,FALSE)),VLOOKUP(MID($A181,4,5),'Project splits'!$C$5:$AM$346,BO$22,FALSE),VLOOKUP($A181,'Success Asset Classes'!$B$15:$BD$377,BO$21,FALSE)))</f>
        <v>0</v>
      </c>
      <c r="BP181" s="230">
        <f>IF($AR181=0,VLOOKUP(MID($A181,4,5),'Project splits'!$C$5:$AM$346,BP$22,FALSE),IF(ISNA(VLOOKUP($A181,'Success Asset Classes'!$B$15:$BD$377,BP$21,FALSE)),VLOOKUP(MID($A181,4,5),'Project splits'!$C$5:$AM$346,BP$22,FALSE),VLOOKUP($A181,'Success Asset Classes'!$B$15:$BD$377,BP$21,FALSE)))</f>
        <v>0</v>
      </c>
      <c r="BQ181" s="230">
        <f>IF($AR181=0,VLOOKUP(MID($A181,4,5),'Project splits'!$C$5:$AM$346,BQ$22,FALSE),IF(ISNA(VLOOKUP($A181,'Success Asset Classes'!$B$15:$BD$377,BQ$21,FALSE)),VLOOKUP(MID($A181,4,5),'Project splits'!$C$5:$AM$346,BQ$22,FALSE),VLOOKUP($A181,'Success Asset Classes'!$B$15:$BD$377,BQ$21,FALSE)))</f>
        <v>0</v>
      </c>
      <c r="BR181" s="230">
        <f>IF($AR181=0,VLOOKUP(MID($A181,4,5),'Project splits'!$C$5:$AM$346,BR$22,FALSE),IF(ISNA(VLOOKUP($A181,'Success Asset Classes'!$B$15:$BD$377,BR$21,FALSE)),VLOOKUP(MID($A181,4,5),'Project splits'!$C$5:$AM$346,BR$22,FALSE),VLOOKUP($A181,'Success Asset Classes'!$B$15:$BD$377,BR$21,FALSE)))</f>
        <v>0</v>
      </c>
      <c r="BS181" s="247">
        <f t="shared" si="59"/>
        <v>1</v>
      </c>
      <c r="BT181" s="249">
        <f>1+IF(ISNA(VLOOKUP($A181,'Project labour content'!$A$7:$D$255,'Project labour content'!$D$1,FALSE)),VLOOKUP($D181,'Project labour content'!$F$6:$G$15,'Project labour content'!$G$1,FALSE),VLOOKUP($A181,'Project labour content'!$A$7:$D$255,'Project labour content'!$D$1,FALSE))*LabEsc22*1</f>
        <v>1.0005959973227896</v>
      </c>
      <c r="BU181" s="249">
        <f>1+IF(ISNA(VLOOKUP($A181,'Project labour content'!$A$7:$D$255,'Project labour content'!$D$1,FALSE)),VLOOKUP($D181,'Project labour content'!$F$6:$G$15,'Project labour content'!$G$1,FALSE),VLOOKUP($A181,'Project labour content'!$A$7:$D$255,'Project labour content'!$D$1,FALSE))*LabEsc23*1</f>
        <v>1.0011948554327286</v>
      </c>
      <c r="BV181" s="249">
        <f>1+IF(ISNA(VLOOKUP($A181,'Project labour content'!$A$7:$D$255,'Project labour content'!$D$1,FALSE)),VLOOKUP($D181,'Project labour content'!$F$6:$G$15,'Project labour content'!$G$1,FALSE),VLOOKUP($A181,'Project labour content'!$A$7:$D$255,'Project labour content'!$D$1,FALSE))*LabEsc24*1</f>
        <v>1.001758979772291</v>
      </c>
      <c r="BW181" s="249">
        <f>1+IF(ISNA(VLOOKUP($A181,'Project labour content'!$A$7:$D$255,'Project labour content'!$D$1,FALSE)),VLOOKUP($D181,'Project labour content'!$F$6:$G$15,'Project labour content'!$G$1,FALSE),VLOOKUP($A181,'Project labour content'!$A$7:$D$255,'Project labour content'!$D$1,FALSE))*LabEsc25*1</f>
        <v>1.0025145303044118</v>
      </c>
      <c r="BX181" s="249">
        <f>1+IF(ISNA(VLOOKUP($A181,'Project labour content'!$A$7:$D$255,'Project labour content'!$D$1,FALSE)),VLOOKUP($D181,'Project labour content'!$F$6:$G$15,'Project labour content'!$G$1,FALSE),VLOOKUP($A181,'Project labour content'!$A$7:$D$255,'Project labour content'!$D$1,FALSE))*LabEsc26*1</f>
        <v>1.0033379544593346</v>
      </c>
      <c r="BY181" s="249">
        <f>1+IF(ISNA(VLOOKUP($A181,'Project labour content'!$A$7:$D$255,'Project labour content'!$D$1,FALSE)),VLOOKUP($D181,'Project labour content'!$F$6:$G$15,'Project labour content'!$G$1,FALSE),VLOOKUP($A181,'Project labour content'!$A$7:$D$255,'Project labour content'!$D$1,FALSE))*LabEsc27*1</f>
        <v>1.0038479707128301</v>
      </c>
      <c r="BZ181" s="249">
        <f>1+IF(ISNA(VLOOKUP($A181,'Project labour content'!$A$7:$D$255,'Project labour content'!$D$1,FALSE)),VLOOKUP($D181,'Project labour content'!$F$6:$G$15,'Project labour content'!$G$1,FALSE),VLOOKUP($A181,'Project labour content'!$A$7:$D$255,'Project labour content'!$D$1,FALSE))*LabEsc28*1</f>
        <v>1.0042320129517119</v>
      </c>
      <c r="CA181" s="249">
        <f>1+IF(ISNA(VLOOKUP($A181,'Project labour content'!$A$7:$D$255,'Project labour content'!$D$1,FALSE)),VLOOKUP($D181,'Project labour content'!$F$6:$G$15,'Project labour content'!$G$1,FALSE),VLOOKUP($A181,'Project labour content'!$A$7:$D$255,'Project labour content'!$D$1,FALSE))*LabEsc29*1</f>
        <v>1.0048483239366699</v>
      </c>
      <c r="CB181" s="250" t="str">
        <f>IF(ISNA(VLOOKUP($A181,'Project labour content'!$A$7:$D$255,'Project labour content'!$D$1,FALSE)),"Category","Project")</f>
        <v>Project</v>
      </c>
      <c r="CD181" s="247" t="str">
        <f t="shared" si="60"/>
        <v>14032</v>
      </c>
      <c r="CE181" s="3"/>
    </row>
    <row r="182" spans="1:83" x14ac:dyDescent="0.15">
      <c r="A182" s="11" t="s">
        <v>271</v>
      </c>
      <c r="B182" s="11" t="str">
        <f>VLOOKUP($A182,'Incurred Real 2022$'!$A$25:$AC$426,'Incurred Real 2022$'!B$1,FALSE)</f>
        <v>Circuit Breaker Unit Asset Replacement 2018-23</v>
      </c>
      <c r="C182" s="11" t="str">
        <f>VLOOKUP($A182,'Incurred Real 2022$'!$A$25:$AC$426,'Incurred Real 2022$'!C$1,FALSE)</f>
        <v>ExAnte</v>
      </c>
      <c r="D182" s="11" t="str">
        <f>VLOOKUP($A182,'Incurred Real 2022$'!$A$25:$AC$426,'Incurred Real 2022$'!D$1,FALSE)</f>
        <v>Replacement</v>
      </c>
      <c r="E182" s="11" t="str">
        <f>VLOOKUP($A182,'Incurred Real 2022$'!$A$25:$AC$426,'Incurred Real 2022$'!E$1,FALSE)</f>
        <v>Active</v>
      </c>
      <c r="F182" s="105" t="str">
        <f>IF(VLOOKUP($A182,'Incurred Real 2022$'!$A$25:$AC$426,'Incurred Real 2022$'!F$1,FALSE)=0,"",VLOOKUP($A182,'Incurred Real 2022$'!$A$25:$AC$426,'Incurred Real 2022$'!F$1,FALSE))</f>
        <v/>
      </c>
      <c r="G182" s="105" t="str">
        <f>IF(VLOOKUP($A182,'Incurred Real 2022$'!$A$25:$AC$426,'Incurred Real 2022$'!G$1,FALSE)=0,"",VLOOKUP($A182,'Incurred Real 2022$'!$A$25:$AC$426,'Incurred Real 2022$'!G$1,FALSE))</f>
        <v/>
      </c>
      <c r="H182" s="105" t="str">
        <f>IF(VLOOKUP($A182,'Incurred Real 2022$'!$A$25:$AC$426,'Incurred Real 2022$'!H$1,FALSE)=0,"",VLOOKUP($A182,'Incurred Real 2022$'!$A$25:$AC$426,'Incurred Real 2022$'!H$1,FALSE))</f>
        <v/>
      </c>
      <c r="I182" s="105" t="str">
        <f>IF(VLOOKUP($A182,'Incurred Real 2022$'!$A$25:$AC$426,'Incurred Real 2022$'!I$1,FALSE)=0,"",VLOOKUP($A182,'Incurred Real 2022$'!$A$25:$AC$426,'Incurred Real 2022$'!I$1,FALSE))</f>
        <v/>
      </c>
      <c r="J182" s="105" t="str">
        <f>IF(VLOOKUP($A182,'Incurred Real 2022$'!$A$25:$AC$426,'Incurred Real 2022$'!J$1,FALSE)=0,"",VLOOKUP($A182,'Incurred Real 2022$'!$A$25:$AC$426,'Incurred Real 2022$'!J$1,FALSE))</f>
        <v/>
      </c>
      <c r="K182" s="105" t="str">
        <f>IF(VLOOKUP($A182,'Incurred Real 2022$'!$A$25:$AC$426,'Incurred Real 2022$'!K$1,FALSE)=0,"",VLOOKUP($A182,'Incurred Real 2022$'!$A$25:$AC$426,'Incurred Real 2022$'!K$1,FALSE))</f>
        <v/>
      </c>
      <c r="L182" s="105" t="str">
        <f>IF(VLOOKUP($A182,'Incurred Real 2022$'!$A$25:$AC$426,'Incurred Real 2022$'!L$1,FALSE)=0,"",VLOOKUP($A182,'Incurred Real 2022$'!$A$25:$AC$426,'Incurred Real 2022$'!L$1,FALSE))</f>
        <v/>
      </c>
      <c r="M182" s="105" t="str">
        <f>IF(VLOOKUP($A182,'Incurred Real 2022$'!$A$25:$AC$426,'Incurred Real 2022$'!M$1,FALSE)=0,"",VLOOKUP($A182,'Incurred Real 2022$'!$A$25:$AC$426,'Incurred Real 2022$'!M$1,FALSE))</f>
        <v/>
      </c>
      <c r="N182" s="105" t="str">
        <f>IF(VLOOKUP($A182,'Incurred Real 2022$'!$A$25:$AC$426,'Incurred Real 2022$'!N$1,FALSE)=0,"",VLOOKUP($A182,'Incurred Real 2022$'!$A$25:$AC$426,'Incurred Real 2022$'!N$1,FALSE))</f>
        <v/>
      </c>
      <c r="O182" s="105" t="str">
        <f>IF(VLOOKUP($A182,'Incurred Real 2022$'!$A$25:$AC$426,'Incurred Real 2022$'!O$1,FALSE)=0,"",VLOOKUP($A182,'Incurred Real 2022$'!$A$25:$AC$426,'Incurred Real 2022$'!O$1,FALSE))</f>
        <v/>
      </c>
      <c r="P182" s="105" t="str">
        <f>IF(VLOOKUP($A182,'Incurred Real 2022$'!$A$25:$AC$426,'Incurred Real 2022$'!P$1,FALSE)=0,"",VLOOKUP($A182,'Incurred Real 2022$'!$A$25:$AC$426,'Incurred Real 2022$'!P$1,FALSE))</f>
        <v/>
      </c>
      <c r="Q182" s="105" t="str">
        <f>IF(VLOOKUP($A182,'Incurred Real 2022$'!$A$25:$AC$426,'Incurred Real 2022$'!Q$1,FALSE)=0,"",VLOOKUP($A182,'Incurred Real 2022$'!$A$25:$AC$426,'Incurred Real 2022$'!Q$1,FALSE))</f>
        <v/>
      </c>
      <c r="R182" s="105" t="str">
        <f>IF(VLOOKUP($A182,'Incurred Real 2022$'!$A$25:$AC$426,'Incurred Real 2022$'!R$1,FALSE)=0,"",VLOOKUP($A182,'Incurred Real 2022$'!$A$25:$AC$426,'Incurred Real 2022$'!R$1,FALSE))</f>
        <v/>
      </c>
      <c r="S182" s="105">
        <f>IF(VLOOKUP($A182,'Incurred Real 2022$'!$A$25:$AC$426,'Incurred Real 2022$'!S$1,FALSE)=0,"",VLOOKUP($A182,'Incurred Real 2022$'!$A$25:$AC$426,'Incurred Real 2022$'!S$1,FALSE))</f>
        <v>18270.89</v>
      </c>
      <c r="T182" s="105">
        <f>IF(VLOOKUP($A182,'Incurred Real 2022$'!$A$25:$AC$426,'Incurred Real 2022$'!T$1,FALSE)=0,"",VLOOKUP($A182,'Incurred Real 2022$'!$A$25:$AC$426,'Incurred Real 2022$'!T$1,FALSE))</f>
        <v>809056.39</v>
      </c>
      <c r="U182" s="105">
        <f>IF(VLOOKUP($A182,'Incurred Real 2022$'!$A$25:$AC$426,'Incurred Real 2022$'!U$1,FALSE)=0,"",VLOOKUP($A182,'Incurred Real 2022$'!$A$25:$AC$426,'Incurred Real 2022$'!U$1,FALSE))</f>
        <v>1349783.34</v>
      </c>
      <c r="V182" s="13">
        <f>IF(ISTEXT(VLOOKUP($A182,'Incurred Real 2022$'!$A$25:$AC$426,'Incurred Real 2022$'!V$1,FALSE)),"",(VLOOKUP($A182,'Incurred Real 2022$'!$A$25:$AC$426,'Incurred Real 2022$'!V$1,FALSE))*BT182*Incurred_Real!V$15)</f>
        <v>3371137.059977774</v>
      </c>
      <c r="W182" s="13">
        <f>IF(ISTEXT(VLOOKUP($A182,'Incurred Real 2022$'!$A$25:$AC$426,'Incurred Real 2022$'!W$1,FALSE)),"",(VLOOKUP($A182,'Incurred Real 2022$'!$A$25:$AC$426,'Incurred Real 2022$'!W$1,FALSE))*BU182*Incurred_Real!W$15)</f>
        <v>404534.92053551221</v>
      </c>
      <c r="X182" s="220" t="str">
        <f>IF(ISTEXT(VLOOKUP($A182,'Incurred Real 2022$'!$A$25:$AC$426,'Incurred Real 2022$'!X$1,FALSE)),"",(VLOOKUP($A182,'Incurred Real 2022$'!$A$25:$AC$426,'Incurred Real 2022$'!X$1,FALSE))*BV182*Incurred_Real!X$15)</f>
        <v/>
      </c>
      <c r="Y182" s="217" t="str">
        <f>IF(ISTEXT(VLOOKUP($A182,'Incurred Real 2022$'!$A$25:$AC$426,'Incurred Real 2022$'!Y$1,FALSE)),"",(VLOOKUP($A182,'Incurred Real 2022$'!$A$25:$AC$426,'Incurred Real 2022$'!Y$1,FALSE))*BW182*Incurred_Real!Y$15)</f>
        <v/>
      </c>
      <c r="Z182" s="13" t="str">
        <f>IF(ISTEXT(VLOOKUP($A182,'Incurred Real 2022$'!$A$25:$AC$426,'Incurred Real 2022$'!Z$1,FALSE)),"",(VLOOKUP($A182,'Incurred Real 2022$'!$A$25:$AC$426,'Incurred Real 2022$'!Z$1,FALSE))*BX182*Incurred_Real!Z$15)</f>
        <v/>
      </c>
      <c r="AA182" s="13" t="str">
        <f>IF(ISTEXT(VLOOKUP($A182,'Incurred Real 2022$'!$A$25:$AC$426,'Incurred Real 2022$'!AA$1,FALSE)),"",(VLOOKUP($A182,'Incurred Real 2022$'!$A$25:$AC$426,'Incurred Real 2022$'!AA$1,FALSE))*BY182*Incurred_Real!AA$15)</f>
        <v/>
      </c>
      <c r="AB182" s="13" t="str">
        <f>IF(ISTEXT(VLOOKUP($A182,'Incurred Real 2022$'!$A$25:$AC$426,'Incurred Real 2022$'!AB$1,FALSE)),"",(VLOOKUP($A182,'Incurred Real 2022$'!$A$25:$AC$426,'Incurred Real 2022$'!AB$1,FALSE))*BZ182*Incurred_Real!AB$15)</f>
        <v/>
      </c>
      <c r="AC182" s="13" t="str">
        <f>IF(ISTEXT(VLOOKUP($A182,'Incurred Real 2022$'!$A$25:$AC$426,'Incurred Real 2022$'!AC$1,FALSE)),"",(VLOOKUP($A182,'Incurred Real 2022$'!$A$25:$AC$426,'Incurred Real 2022$'!AC$1,FALSE))*CA182*Incurred_Real!AC$15)</f>
        <v/>
      </c>
      <c r="AD182" s="221">
        <f t="shared" si="55"/>
        <v>5952782.6005132869</v>
      </c>
      <c r="AE182" s="221">
        <f t="shared" si="56"/>
        <v>5952782.6005132869</v>
      </c>
      <c r="AF182" s="239">
        <f t="shared" si="61"/>
        <v>6863428.1685785549</v>
      </c>
      <c r="AG182" s="222">
        <f t="shared" si="57"/>
        <v>6095948.784493424</v>
      </c>
      <c r="AH182" s="223">
        <f t="shared" si="64"/>
        <v>1.1258999068426243</v>
      </c>
      <c r="AI182" s="224">
        <f t="shared" si="58"/>
        <v>2023</v>
      </c>
      <c r="AJ182" s="225">
        <f>VLOOKUP($A182,Project_Commissioning!$C$4:$H$355,Project_Commissioning!F$1,FALSE)</f>
        <v>45055</v>
      </c>
      <c r="AK182" s="226">
        <f>VLOOKUP($A182,Project_Commissioning!$C$4:$H$355,Project_Commissioning!G$1,FALSE)</f>
        <v>2023</v>
      </c>
      <c r="AL182" s="225" t="str">
        <f>IF(VLOOKUP($A182,Project_Commissioning!$C$4:$H$355,Project_Commissioning!H$1,FALSE)=0,"",VLOOKUP($A182,Project_Commissioning!$C$4:$H$355,Project_Commissioning!H$1,FALSE))</f>
        <v/>
      </c>
      <c r="AM182" s="237">
        <f t="shared" si="62"/>
        <v>6095948.784493424</v>
      </c>
      <c r="AN182" s="221" cm="1">
        <f t="array" ref="AN182">IF(ROUND(AE182,0)=0,0,LOOKUP(2,1/(F182:AC182&lt;&gt;""),F182:AC182))</f>
        <v>404534.92053551221</v>
      </c>
      <c r="AO182" s="221">
        <f t="shared" si="63"/>
        <v>3775671.9805132863</v>
      </c>
      <c r="AP182" s="79"/>
      <c r="AQ182" s="20"/>
      <c r="AR182" s="245">
        <f>IF(ISNA(VLOOKUP($A182,'Success Asset Classes'!$B$15:$AA$114,'Success Asset Classes'!$AA$1,FALSE)),0,VLOOKUP($A182,'Success Asset Classes'!$B$15:$AA$114,'Success Asset Classes'!$AA$1,FALSE))</f>
        <v>0</v>
      </c>
      <c r="AS182" s="230">
        <f>IF($AR182=0,VLOOKUP(MID($A182,4,5),'Project splits'!$C$5:$AM$346,AS$22,FALSE),IF(ISNA(VLOOKUP($A182,'Success Asset Classes'!$B$15:$BD$377,AS$21,FALSE)),VLOOKUP(MID($A182,4,5),'Project splits'!$C$5:$AM$346,AS$22,FALSE),VLOOKUP($A182,'Success Asset Classes'!$B$15:$BD$377,AS$21,FALSE)))</f>
        <v>0</v>
      </c>
      <c r="AT182" s="230">
        <f>IF($AR182=0,VLOOKUP(MID($A182,4,5),'Project splits'!$C$5:$AM$346,AT$22,FALSE),IF(ISNA(VLOOKUP($A182,'Success Asset Classes'!$B$15:$BD$377,AT$21,FALSE)),VLOOKUP(MID($A182,4,5),'Project splits'!$C$5:$AM$346,AT$22,FALSE),VLOOKUP($A182,'Success Asset Classes'!$B$15:$BD$377,AT$21,FALSE)))</f>
        <v>0</v>
      </c>
      <c r="AU182" s="230">
        <f>IF($AR182=0,VLOOKUP(MID($A182,4,5),'Project splits'!$C$5:$AM$346,AU$22,FALSE),IF(ISNA(VLOOKUP($A182,'Success Asset Classes'!$B$15:$BD$377,AU$21,FALSE)),VLOOKUP(MID($A182,4,5),'Project splits'!$C$5:$AM$346,AU$22,FALSE),VLOOKUP($A182,'Success Asset Classes'!$B$15:$BD$377,AU$21,FALSE)))</f>
        <v>0</v>
      </c>
      <c r="AV182" s="230">
        <f>IF($AR182=0,VLOOKUP(MID($A182,4,5),'Project splits'!$C$5:$AM$346,AV$22,FALSE),IF(ISNA(VLOOKUP($A182,'Success Asset Classes'!$B$15:$BD$377,AV$21,FALSE)),VLOOKUP(MID($A182,4,5),'Project splits'!$C$5:$AM$346,AV$22,FALSE),VLOOKUP($A182,'Success Asset Classes'!$B$15:$BD$377,AV$21,FALSE)))</f>
        <v>0</v>
      </c>
      <c r="AW182" s="230">
        <f>IF($AR182=0,VLOOKUP(MID($A182,4,5),'Project splits'!$C$5:$AM$346,AW$22,FALSE),IF(ISNA(VLOOKUP($A182,'Success Asset Classes'!$B$15:$BD$377,AW$21,FALSE)),VLOOKUP(MID($A182,4,5),'Project splits'!$C$5:$AM$346,AW$22,FALSE),VLOOKUP($A182,'Success Asset Classes'!$B$15:$BD$377,AW$21,FALSE)))</f>
        <v>0</v>
      </c>
      <c r="AX182" s="230">
        <f>IF($AR182=0,VLOOKUP(MID($A182,4,5),'Project splits'!$C$5:$AM$346,AX$22,FALSE),IF(ISNA(VLOOKUP($A182,'Success Asset Classes'!$B$15:$BD$377,AX$21,FALSE)),VLOOKUP(MID($A182,4,5),'Project splits'!$C$5:$AM$346,AX$22,FALSE),VLOOKUP($A182,'Success Asset Classes'!$B$15:$BD$377,AX$21,FALSE)))</f>
        <v>0</v>
      </c>
      <c r="AY182" s="230">
        <f>IF($AR182=0,VLOOKUP(MID($A182,4,5),'Project splits'!$C$5:$AM$346,AY$22,FALSE),IF(ISNA(VLOOKUP($A182,'Success Asset Classes'!$B$15:$BD$377,AY$21,FALSE)),VLOOKUP(MID($A182,4,5),'Project splits'!$C$5:$AM$346,AY$22,FALSE),VLOOKUP($A182,'Success Asset Classes'!$B$15:$BD$377,AY$21,FALSE)))</f>
        <v>0</v>
      </c>
      <c r="AZ182" s="230">
        <f>IF($AR182=0,VLOOKUP(MID($A182,4,5),'Project splits'!$C$5:$AM$346,AZ$22,FALSE),IF(ISNA(VLOOKUP($A182,'Success Asset Classes'!$B$15:$BD$377,AZ$21,FALSE)),VLOOKUP(MID($A182,4,5),'Project splits'!$C$5:$AM$346,AZ$22,FALSE),VLOOKUP($A182,'Success Asset Classes'!$B$15:$BD$377,AZ$21,FALSE)))</f>
        <v>0</v>
      </c>
      <c r="BA182" s="230">
        <f>IF($AR182=0,VLOOKUP(MID($A182,4,5),'Project splits'!$C$5:$AM$346,BA$22,FALSE),IF(ISNA(VLOOKUP($A182,'Success Asset Classes'!$B$15:$BD$377,BA$21,FALSE)),VLOOKUP(MID($A182,4,5),'Project splits'!$C$5:$AM$346,BA$22,FALSE),VLOOKUP($A182,'Success Asset Classes'!$B$15:$BD$377,BA$21,FALSE)))</f>
        <v>0</v>
      </c>
      <c r="BB182" s="230">
        <f>IF($AR182=0,VLOOKUP(MID($A182,4,5),'Project splits'!$C$5:$AM$346,BB$22,FALSE),IF(ISNA(VLOOKUP($A182,'Success Asset Classes'!$B$15:$BD$377,BB$21,FALSE)),VLOOKUP(MID($A182,4,5),'Project splits'!$C$5:$AM$346,BB$22,FALSE),VLOOKUP($A182,'Success Asset Classes'!$B$15:$BD$377,BB$21,FALSE)))</f>
        <v>0.89892446125477488</v>
      </c>
      <c r="BC182" s="230">
        <f>IF($AR182=0,VLOOKUP(MID($A182,4,5),'Project splits'!$C$5:$AM$346,BC$22,FALSE),IF(ISNA(VLOOKUP($A182,'Success Asset Classes'!$B$15:$BD$377,BC$21,FALSE)),VLOOKUP(MID($A182,4,5),'Project splits'!$C$5:$AM$346,BC$22,FALSE),VLOOKUP($A182,'Success Asset Classes'!$B$15:$BD$377,BC$21,FALSE)))</f>
        <v>0</v>
      </c>
      <c r="BD182" s="230">
        <f>IF($AR182=0,VLOOKUP(MID($A182,4,5),'Project splits'!$C$5:$AM$346,BD$22,FALSE),IF(ISNA(VLOOKUP($A182,'Success Asset Classes'!$B$15:$BD$377,BD$21,FALSE)),VLOOKUP(MID($A182,4,5),'Project splits'!$C$5:$AM$346,BD$22,FALSE),VLOOKUP($A182,'Success Asset Classes'!$B$15:$BD$377,BD$21,FALSE)))</f>
        <v>2.2606986980922152E-2</v>
      </c>
      <c r="BE182" s="230">
        <f>IF($AR182=0,VLOOKUP(MID($A182,4,5),'Project splits'!$C$5:$AM$346,BE$22,FALSE),IF(ISNA(VLOOKUP($A182,'Success Asset Classes'!$B$15:$BD$377,BE$21,FALSE)),VLOOKUP(MID($A182,4,5),'Project splits'!$C$5:$AM$346,BE$22,FALSE),VLOOKUP($A182,'Success Asset Classes'!$B$15:$BD$377,BE$21,FALSE)))</f>
        <v>0</v>
      </c>
      <c r="BF182" s="230">
        <f>IF($AR182=0,VLOOKUP(MID($A182,4,5),'Project splits'!$C$5:$AM$346,BF$22,FALSE),IF(ISNA(VLOOKUP($A182,'Success Asset Classes'!$B$15:$BD$377,BF$21,FALSE)),VLOOKUP(MID($A182,4,5),'Project splits'!$C$5:$AM$346,BF$22,FALSE),VLOOKUP($A182,'Success Asset Classes'!$B$15:$BD$377,BF$21,FALSE)))</f>
        <v>0</v>
      </c>
      <c r="BG182" s="230">
        <f>IF($AR182=0,VLOOKUP(MID($A182,4,5),'Project splits'!$C$5:$AM$346,BG$22,FALSE),IF(ISNA(VLOOKUP($A182,'Success Asset Classes'!$B$15:$BD$377,BG$21,FALSE)),VLOOKUP(MID($A182,4,5),'Project splits'!$C$5:$AM$346,BG$22,FALSE),VLOOKUP($A182,'Success Asset Classes'!$B$15:$BD$377,BG$21,FALSE)))</f>
        <v>7.8468551764303077E-2</v>
      </c>
      <c r="BH182" s="230">
        <f>IF($AR182=0,VLOOKUP(MID($A182,4,5),'Project splits'!$C$5:$AM$346,BH$22,FALSE),IF(ISNA(VLOOKUP($A182,'Success Asset Classes'!$B$15:$BD$377,BH$21,FALSE)),VLOOKUP(MID($A182,4,5),'Project splits'!$C$5:$AM$346,BH$22,FALSE),VLOOKUP($A182,'Success Asset Classes'!$B$15:$BD$377,BH$21,FALSE)))</f>
        <v>0</v>
      </c>
      <c r="BI182" s="230">
        <f>IF($AR182=0,VLOOKUP(MID($A182,4,5),'Project splits'!$C$5:$AM$346,BI$22,FALSE),IF(ISNA(VLOOKUP($A182,'Success Asset Classes'!$B$15:$BD$377,BI$21,FALSE)),VLOOKUP(MID($A182,4,5),'Project splits'!$C$5:$AM$346,BI$22,FALSE),VLOOKUP($A182,'Success Asset Classes'!$B$15:$BD$377,BI$21,FALSE)))</f>
        <v>0</v>
      </c>
      <c r="BJ182" s="230">
        <f>IF($AR182=0,VLOOKUP(MID($A182,4,5),'Project splits'!$C$5:$AM$346,BJ$22,FALSE),IF(ISNA(VLOOKUP($A182,'Success Asset Classes'!$B$15:$BD$377,BJ$21,FALSE)),VLOOKUP(MID($A182,4,5),'Project splits'!$C$5:$AM$346,BJ$22,FALSE),VLOOKUP($A182,'Success Asset Classes'!$B$15:$BD$377,BJ$21,FALSE)))</f>
        <v>0</v>
      </c>
      <c r="BK182" s="230">
        <f>IF($AR182=0,VLOOKUP(MID($A182,4,5),'Project splits'!$C$5:$AM$346,BK$22,FALSE),IF(ISNA(VLOOKUP($A182,'Success Asset Classes'!$B$15:$BD$377,BK$21,FALSE)),VLOOKUP(MID($A182,4,5),'Project splits'!$C$5:$AM$346,BK$22,FALSE),VLOOKUP($A182,'Success Asset Classes'!$B$15:$BD$377,BK$21,FALSE)))</f>
        <v>0</v>
      </c>
      <c r="BL182" s="230">
        <f>IF($AR182=0,VLOOKUP(MID($A182,4,5),'Project splits'!$C$5:$AM$346,BL$22,FALSE),IF(ISNA(VLOOKUP($A182,'Success Asset Classes'!$B$15:$BD$377,BL$21,FALSE)),VLOOKUP(MID($A182,4,5),'Project splits'!$C$5:$AM$346,BL$22,FALSE),VLOOKUP($A182,'Success Asset Classes'!$B$15:$BD$377,BL$21,FALSE)))</f>
        <v>0</v>
      </c>
      <c r="BM182" s="230">
        <f>IF($AR182=0,VLOOKUP(MID($A182,4,5),'Project splits'!$C$5:$AM$346,BM$22,FALSE),IF(ISNA(VLOOKUP($A182,'Success Asset Classes'!$B$15:$BD$377,BM$21,FALSE)),VLOOKUP(MID($A182,4,5),'Project splits'!$C$5:$AM$346,BM$22,FALSE),VLOOKUP($A182,'Success Asset Classes'!$B$15:$BD$377,BM$21,FALSE)))</f>
        <v>0</v>
      </c>
      <c r="BN182" s="230">
        <f>IF($AR182=0,VLOOKUP(MID($A182,4,5),'Project splits'!$C$5:$AM$346,BN$22,FALSE),IF(ISNA(VLOOKUP($A182,'Success Asset Classes'!$B$15:$BD$377,BN$21,FALSE)),VLOOKUP(MID($A182,4,5),'Project splits'!$C$5:$AM$346,BN$22,FALSE),VLOOKUP($A182,'Success Asset Classes'!$B$15:$BD$377,BN$21,FALSE)))</f>
        <v>0</v>
      </c>
      <c r="BO182" s="230">
        <f>IF($AR182=0,VLOOKUP(MID($A182,4,5),'Project splits'!$C$5:$AM$346,BO$22,FALSE),IF(ISNA(VLOOKUP($A182,'Success Asset Classes'!$B$15:$BD$377,BO$21,FALSE)),VLOOKUP(MID($A182,4,5),'Project splits'!$C$5:$AM$346,BO$22,FALSE),VLOOKUP($A182,'Success Asset Classes'!$B$15:$BD$377,BO$21,FALSE)))</f>
        <v>0</v>
      </c>
      <c r="BP182" s="230">
        <f>IF($AR182=0,VLOOKUP(MID($A182,4,5),'Project splits'!$C$5:$AM$346,BP$22,FALSE),IF(ISNA(VLOOKUP($A182,'Success Asset Classes'!$B$15:$BD$377,BP$21,FALSE)),VLOOKUP(MID($A182,4,5),'Project splits'!$C$5:$AM$346,BP$22,FALSE),VLOOKUP($A182,'Success Asset Classes'!$B$15:$BD$377,BP$21,FALSE)))</f>
        <v>0</v>
      </c>
      <c r="BQ182" s="230">
        <f>IF($AR182=0,VLOOKUP(MID($A182,4,5),'Project splits'!$C$5:$AM$346,BQ$22,FALSE),IF(ISNA(VLOOKUP($A182,'Success Asset Classes'!$B$15:$BD$377,BQ$21,FALSE)),VLOOKUP(MID($A182,4,5),'Project splits'!$C$5:$AM$346,BQ$22,FALSE),VLOOKUP($A182,'Success Asset Classes'!$B$15:$BD$377,BQ$21,FALSE)))</f>
        <v>0</v>
      </c>
      <c r="BR182" s="230">
        <f>IF($AR182=0,VLOOKUP(MID($A182,4,5),'Project splits'!$C$5:$AM$346,BR$22,FALSE),IF(ISNA(VLOOKUP($A182,'Success Asset Classes'!$B$15:$BD$377,BR$21,FALSE)),VLOOKUP(MID($A182,4,5),'Project splits'!$C$5:$AM$346,BR$22,FALSE),VLOOKUP($A182,'Success Asset Classes'!$B$15:$BD$377,BR$21,FALSE)))</f>
        <v>0</v>
      </c>
      <c r="BS182" s="247">
        <f t="shared" si="59"/>
        <v>1</v>
      </c>
      <c r="BT182" s="249">
        <f>1+IF(ISNA(VLOOKUP($A182,'Project labour content'!$A$7:$D$255,'Project labour content'!$D$1,FALSE)),VLOOKUP($D182,'Project labour content'!$F$6:$G$15,'Project labour content'!$G$1,FALSE),VLOOKUP($A182,'Project labour content'!$A$7:$D$255,'Project labour content'!$D$1,FALSE))*LabEsc22*1</f>
        <v>1.0007445630540419</v>
      </c>
      <c r="BU182" s="249">
        <f>1+IF(ISNA(VLOOKUP($A182,'Project labour content'!$A$7:$D$255,'Project labour content'!$D$1,FALSE)),VLOOKUP($D182,'Project labour content'!$F$6:$G$15,'Project labour content'!$G$1,FALSE),VLOOKUP($A182,'Project labour content'!$A$7:$D$255,'Project labour content'!$D$1,FALSE))*LabEsc23*1</f>
        <v>1.0014927000107432</v>
      </c>
      <c r="BV182" s="249">
        <f>1+IF(ISNA(VLOOKUP($A182,'Project labour content'!$A$7:$D$255,'Project labour content'!$D$1,FALSE)),VLOOKUP($D182,'Project labour content'!$F$6:$G$15,'Project labour content'!$G$1,FALSE),VLOOKUP($A182,'Project labour content'!$A$7:$D$255,'Project labour content'!$D$1,FALSE))*LabEsc24*1</f>
        <v>1.0021974450239559</v>
      </c>
      <c r="BW182" s="249">
        <f>1+IF(ISNA(VLOOKUP($A182,'Project labour content'!$A$7:$D$255,'Project labour content'!$D$1,FALSE)),VLOOKUP($D182,'Project labour content'!$F$6:$G$15,'Project labour content'!$G$1,FALSE),VLOOKUP($A182,'Project labour content'!$A$7:$D$255,'Project labour content'!$D$1,FALSE))*LabEsc25*1</f>
        <v>1.0031413335116521</v>
      </c>
      <c r="BX182" s="249">
        <f>1+IF(ISNA(VLOOKUP($A182,'Project labour content'!$A$7:$D$255,'Project labour content'!$D$1,FALSE)),VLOOKUP($D182,'Project labour content'!$F$6:$G$15,'Project labour content'!$G$1,FALSE),VLOOKUP($A182,'Project labour content'!$A$7:$D$255,'Project labour content'!$D$1,FALSE))*LabEsc26*1</f>
        <v>1.0041700146484931</v>
      </c>
      <c r="BY182" s="249">
        <f>1+IF(ISNA(VLOOKUP($A182,'Project labour content'!$A$7:$D$255,'Project labour content'!$D$1,FALSE)),VLOOKUP($D182,'Project labour content'!$F$6:$G$15,'Project labour content'!$G$1,FALSE),VLOOKUP($A182,'Project labour content'!$A$7:$D$255,'Project labour content'!$D$1,FALSE))*LabEsc27*1</f>
        <v>1.0048071639187885</v>
      </c>
      <c r="BZ182" s="249">
        <f>1+IF(ISNA(VLOOKUP($A182,'Project labour content'!$A$7:$D$255,'Project labour content'!$D$1,FALSE)),VLOOKUP($D182,'Project labour content'!$F$6:$G$15,'Project labour content'!$G$1,FALSE),VLOOKUP($A182,'Project labour content'!$A$7:$D$255,'Project labour content'!$D$1,FALSE))*LabEsc28*1</f>
        <v>1.0052869373193212</v>
      </c>
      <c r="CA182" s="249">
        <f>1+IF(ISNA(VLOOKUP($A182,'Project labour content'!$A$7:$D$255,'Project labour content'!$D$1,FALSE)),VLOOKUP($D182,'Project labour content'!$F$6:$G$15,'Project labour content'!$G$1,FALSE),VLOOKUP($A182,'Project labour content'!$A$7:$D$255,'Project labour content'!$D$1,FALSE))*LabEsc29*1</f>
        <v>1.0060568776724959</v>
      </c>
      <c r="CB182" s="250" t="str">
        <f>IF(ISNA(VLOOKUP($A182,'Project labour content'!$A$7:$D$255,'Project labour content'!$D$1,FALSE)),"Category","Project")</f>
        <v>Project</v>
      </c>
      <c r="CD182" s="247" t="str">
        <f t="shared" si="60"/>
        <v>14033</v>
      </c>
      <c r="CE182" s="3"/>
    </row>
    <row r="183" spans="1:83" x14ac:dyDescent="0.15">
      <c r="A183" s="11" t="s">
        <v>273</v>
      </c>
      <c r="B183" s="11" t="str">
        <f>VLOOKUP($A183,'Incurred Real 2022$'!$A$25:$AC$426,'Incurred Real 2022$'!B$1,FALSE)</f>
        <v>Isolator Unit Asset Replacement 2018-23</v>
      </c>
      <c r="C183" s="11" t="str">
        <f>VLOOKUP($A183,'Incurred Real 2022$'!$A$25:$AC$426,'Incurred Real 2022$'!C$1,FALSE)</f>
        <v>ExAnte</v>
      </c>
      <c r="D183" s="11" t="str">
        <f>VLOOKUP($A183,'Incurred Real 2022$'!$A$25:$AC$426,'Incurred Real 2022$'!D$1,FALSE)</f>
        <v>Replacement</v>
      </c>
      <c r="E183" s="11" t="str">
        <f>VLOOKUP($A183,'Incurred Real 2022$'!$A$25:$AC$426,'Incurred Real 2022$'!E$1,FALSE)</f>
        <v>Active</v>
      </c>
      <c r="F183" s="105" t="str">
        <f>IF(VLOOKUP($A183,'Incurred Real 2022$'!$A$25:$AC$426,'Incurred Real 2022$'!F$1,FALSE)=0,"",VLOOKUP($A183,'Incurred Real 2022$'!$A$25:$AC$426,'Incurred Real 2022$'!F$1,FALSE))</f>
        <v/>
      </c>
      <c r="G183" s="105" t="str">
        <f>IF(VLOOKUP($A183,'Incurred Real 2022$'!$A$25:$AC$426,'Incurred Real 2022$'!G$1,FALSE)=0,"",VLOOKUP($A183,'Incurred Real 2022$'!$A$25:$AC$426,'Incurred Real 2022$'!G$1,FALSE))</f>
        <v/>
      </c>
      <c r="H183" s="105" t="str">
        <f>IF(VLOOKUP($A183,'Incurred Real 2022$'!$A$25:$AC$426,'Incurred Real 2022$'!H$1,FALSE)=0,"",VLOOKUP($A183,'Incurred Real 2022$'!$A$25:$AC$426,'Incurred Real 2022$'!H$1,FALSE))</f>
        <v/>
      </c>
      <c r="I183" s="105" t="str">
        <f>IF(VLOOKUP($A183,'Incurred Real 2022$'!$A$25:$AC$426,'Incurred Real 2022$'!I$1,FALSE)=0,"",VLOOKUP($A183,'Incurred Real 2022$'!$A$25:$AC$426,'Incurred Real 2022$'!I$1,FALSE))</f>
        <v/>
      </c>
      <c r="J183" s="105" t="str">
        <f>IF(VLOOKUP($A183,'Incurred Real 2022$'!$A$25:$AC$426,'Incurred Real 2022$'!J$1,FALSE)=0,"",VLOOKUP($A183,'Incurred Real 2022$'!$A$25:$AC$426,'Incurred Real 2022$'!J$1,FALSE))</f>
        <v/>
      </c>
      <c r="K183" s="105" t="str">
        <f>IF(VLOOKUP($A183,'Incurred Real 2022$'!$A$25:$AC$426,'Incurred Real 2022$'!K$1,FALSE)=0,"",VLOOKUP($A183,'Incurred Real 2022$'!$A$25:$AC$426,'Incurred Real 2022$'!K$1,FALSE))</f>
        <v/>
      </c>
      <c r="L183" s="105" t="str">
        <f>IF(VLOOKUP($A183,'Incurred Real 2022$'!$A$25:$AC$426,'Incurred Real 2022$'!L$1,FALSE)=0,"",VLOOKUP($A183,'Incurred Real 2022$'!$A$25:$AC$426,'Incurred Real 2022$'!L$1,FALSE))</f>
        <v/>
      </c>
      <c r="M183" s="105" t="str">
        <f>IF(VLOOKUP($A183,'Incurred Real 2022$'!$A$25:$AC$426,'Incurred Real 2022$'!M$1,FALSE)=0,"",VLOOKUP($A183,'Incurred Real 2022$'!$A$25:$AC$426,'Incurred Real 2022$'!M$1,FALSE))</f>
        <v/>
      </c>
      <c r="N183" s="105" t="str">
        <f>IF(VLOOKUP($A183,'Incurred Real 2022$'!$A$25:$AC$426,'Incurred Real 2022$'!N$1,FALSE)=0,"",VLOOKUP($A183,'Incurred Real 2022$'!$A$25:$AC$426,'Incurred Real 2022$'!N$1,FALSE))</f>
        <v/>
      </c>
      <c r="O183" s="105" t="str">
        <f>IF(VLOOKUP($A183,'Incurred Real 2022$'!$A$25:$AC$426,'Incurred Real 2022$'!O$1,FALSE)=0,"",VLOOKUP($A183,'Incurred Real 2022$'!$A$25:$AC$426,'Incurred Real 2022$'!O$1,FALSE))</f>
        <v/>
      </c>
      <c r="P183" s="105" t="str">
        <f>IF(VLOOKUP($A183,'Incurred Real 2022$'!$A$25:$AC$426,'Incurred Real 2022$'!P$1,FALSE)=0,"",VLOOKUP($A183,'Incurred Real 2022$'!$A$25:$AC$426,'Incurred Real 2022$'!P$1,FALSE))</f>
        <v/>
      </c>
      <c r="Q183" s="105" t="str">
        <f>IF(VLOOKUP($A183,'Incurred Real 2022$'!$A$25:$AC$426,'Incurred Real 2022$'!Q$1,FALSE)=0,"",VLOOKUP($A183,'Incurred Real 2022$'!$A$25:$AC$426,'Incurred Real 2022$'!Q$1,FALSE))</f>
        <v/>
      </c>
      <c r="R183" s="105">
        <f>IF(VLOOKUP($A183,'Incurred Real 2022$'!$A$25:$AC$426,'Incurred Real 2022$'!R$1,FALSE)=0,"",VLOOKUP($A183,'Incurred Real 2022$'!$A$25:$AC$426,'Incurred Real 2022$'!R$1,FALSE))</f>
        <v>28001.74</v>
      </c>
      <c r="S183" s="105">
        <f>IF(VLOOKUP($A183,'Incurred Real 2022$'!$A$25:$AC$426,'Incurred Real 2022$'!S$1,FALSE)=0,"",VLOOKUP($A183,'Incurred Real 2022$'!$A$25:$AC$426,'Incurred Real 2022$'!S$1,FALSE))</f>
        <v>75164.539999999994</v>
      </c>
      <c r="T183" s="105">
        <f>IF(VLOOKUP($A183,'Incurred Real 2022$'!$A$25:$AC$426,'Incurred Real 2022$'!T$1,FALSE)=0,"",VLOOKUP($A183,'Incurred Real 2022$'!$A$25:$AC$426,'Incurred Real 2022$'!T$1,FALSE))</f>
        <v>389692.23</v>
      </c>
      <c r="U183" s="105">
        <f>IF(VLOOKUP($A183,'Incurred Real 2022$'!$A$25:$AC$426,'Incurred Real 2022$'!U$1,FALSE)=0,"",VLOOKUP($A183,'Incurred Real 2022$'!$A$25:$AC$426,'Incurred Real 2022$'!U$1,FALSE))</f>
        <v>810036.83</v>
      </c>
      <c r="V183" s="13">
        <f>IF(ISTEXT(VLOOKUP($A183,'Incurred Real 2022$'!$A$25:$AC$426,'Incurred Real 2022$'!V$1,FALSE)),"",(VLOOKUP($A183,'Incurred Real 2022$'!$A$25:$AC$426,'Incurred Real 2022$'!V$1,FALSE))*BT183*Incurred_Real!V$15)</f>
        <v>2847794.889389554</v>
      </c>
      <c r="W183" s="13">
        <f>IF(ISTEXT(VLOOKUP($A183,'Incurred Real 2022$'!$A$25:$AC$426,'Incurred Real 2022$'!W$1,FALSE)),"",(VLOOKUP($A183,'Incurred Real 2022$'!$A$25:$AC$426,'Incurred Real 2022$'!W$1,FALSE))*BU183*Incurred_Real!W$15)</f>
        <v>3107867.4849613379</v>
      </c>
      <c r="X183" s="220">
        <f>IF(ISTEXT(VLOOKUP($A183,'Incurred Real 2022$'!$A$25:$AC$426,'Incurred Real 2022$'!X$1,FALSE)),"",(VLOOKUP($A183,'Incurred Real 2022$'!$A$25:$AC$426,'Incurred Real 2022$'!X$1,FALSE))*BV183*Incurred_Real!X$15)</f>
        <v>3949753.2351847379</v>
      </c>
      <c r="Y183" s="217" t="str">
        <f>IF(ISTEXT(VLOOKUP($A183,'Incurred Real 2022$'!$A$25:$AC$426,'Incurred Real 2022$'!Y$1,FALSE)),"",(VLOOKUP($A183,'Incurred Real 2022$'!$A$25:$AC$426,'Incurred Real 2022$'!Y$1,FALSE))*BW183*Incurred_Real!Y$15)</f>
        <v/>
      </c>
      <c r="Z183" s="13" t="str">
        <f>IF(ISTEXT(VLOOKUP($A183,'Incurred Real 2022$'!$A$25:$AC$426,'Incurred Real 2022$'!Z$1,FALSE)),"",(VLOOKUP($A183,'Incurred Real 2022$'!$A$25:$AC$426,'Incurred Real 2022$'!Z$1,FALSE))*BX183*Incurred_Real!Z$15)</f>
        <v/>
      </c>
      <c r="AA183" s="13" t="str">
        <f>IF(ISTEXT(VLOOKUP($A183,'Incurred Real 2022$'!$A$25:$AC$426,'Incurred Real 2022$'!AA$1,FALSE)),"",(VLOOKUP($A183,'Incurred Real 2022$'!$A$25:$AC$426,'Incurred Real 2022$'!AA$1,FALSE))*BY183*Incurred_Real!AA$15)</f>
        <v/>
      </c>
      <c r="AB183" s="13" t="str">
        <f>IF(ISTEXT(VLOOKUP($A183,'Incurred Real 2022$'!$A$25:$AC$426,'Incurred Real 2022$'!AB$1,FALSE)),"",(VLOOKUP($A183,'Incurred Real 2022$'!$A$25:$AC$426,'Incurred Real 2022$'!AB$1,FALSE))*BZ183*Incurred_Real!AB$15)</f>
        <v/>
      </c>
      <c r="AC183" s="13" t="str">
        <f>IF(ISTEXT(VLOOKUP($A183,'Incurred Real 2022$'!$A$25:$AC$426,'Incurred Real 2022$'!AC$1,FALSE)),"",(VLOOKUP($A183,'Incurred Real 2022$'!$A$25:$AC$426,'Incurred Real 2022$'!AC$1,FALSE))*CA183*Incurred_Real!AC$15)</f>
        <v/>
      </c>
      <c r="AD183" s="221">
        <f t="shared" si="55"/>
        <v>11208310.949535631</v>
      </c>
      <c r="AE183" s="221">
        <f t="shared" si="56"/>
        <v>11208310.949535631</v>
      </c>
      <c r="AF183" s="239">
        <f t="shared" si="61"/>
        <v>12718383.552669236</v>
      </c>
      <c r="AG183" s="222">
        <f t="shared" si="57"/>
        <v>11567302.45626862</v>
      </c>
      <c r="AH183" s="223">
        <f t="shared" si="64"/>
        <v>1.0995116277760002</v>
      </c>
      <c r="AI183" s="224">
        <f t="shared" si="58"/>
        <v>2024</v>
      </c>
      <c r="AJ183" s="225">
        <f>VLOOKUP($A183,Project_Commissioning!$C$4:$H$355,Project_Commissioning!F$1,FALSE)</f>
        <v>45473</v>
      </c>
      <c r="AK183" s="226">
        <f>VLOOKUP($A183,Project_Commissioning!$C$4:$H$355,Project_Commissioning!G$1,FALSE)</f>
        <v>2024</v>
      </c>
      <c r="AL183" s="225" t="str">
        <f>IF(VLOOKUP($A183,Project_Commissioning!$C$4:$H$355,Project_Commissioning!H$1,FALSE)=0,"",VLOOKUP($A183,Project_Commissioning!$C$4:$H$355,Project_Commissioning!H$1,FALSE))</f>
        <v/>
      </c>
      <c r="AM183" s="237">
        <f t="shared" si="62"/>
        <v>11296193.804949824</v>
      </c>
      <c r="AN183" s="221" cm="1">
        <f t="array" ref="AN183">IF(ROUND(AE183,0)=0,0,LOOKUP(2,1/(F183:AC183&lt;&gt;""),F183:AC183))</f>
        <v>3949753.2351847379</v>
      </c>
      <c r="AO183" s="221">
        <f t="shared" si="63"/>
        <v>9905415.6095356308</v>
      </c>
      <c r="AP183" s="79"/>
      <c r="AQ183" s="20"/>
      <c r="AR183" s="245">
        <f>IF(ISNA(VLOOKUP($A183,'Success Asset Classes'!$B$15:$AA$114,'Success Asset Classes'!$AA$1,FALSE)),0,VLOOKUP($A183,'Success Asset Classes'!$B$15:$AA$114,'Success Asset Classes'!$AA$1,FALSE))</f>
        <v>0</v>
      </c>
      <c r="AS183" s="230">
        <f>IF($AR183=0,VLOOKUP(MID($A183,4,5),'Project splits'!$C$5:$AM$346,AS$22,FALSE),IF(ISNA(VLOOKUP($A183,'Success Asset Classes'!$B$15:$BD$377,AS$21,FALSE)),VLOOKUP(MID($A183,4,5),'Project splits'!$C$5:$AM$346,AS$22,FALSE),VLOOKUP($A183,'Success Asset Classes'!$B$15:$BD$377,AS$21,FALSE)))</f>
        <v>0</v>
      </c>
      <c r="AT183" s="230">
        <f>IF($AR183=0,VLOOKUP(MID($A183,4,5),'Project splits'!$C$5:$AM$346,AT$22,FALSE),IF(ISNA(VLOOKUP($A183,'Success Asset Classes'!$B$15:$BD$377,AT$21,FALSE)),VLOOKUP(MID($A183,4,5),'Project splits'!$C$5:$AM$346,AT$22,FALSE),VLOOKUP($A183,'Success Asset Classes'!$B$15:$BD$377,AT$21,FALSE)))</f>
        <v>0</v>
      </c>
      <c r="AU183" s="230">
        <f>IF($AR183=0,VLOOKUP(MID($A183,4,5),'Project splits'!$C$5:$AM$346,AU$22,FALSE),IF(ISNA(VLOOKUP($A183,'Success Asset Classes'!$B$15:$BD$377,AU$21,FALSE)),VLOOKUP(MID($A183,4,5),'Project splits'!$C$5:$AM$346,AU$22,FALSE),VLOOKUP($A183,'Success Asset Classes'!$B$15:$BD$377,AU$21,FALSE)))</f>
        <v>0</v>
      </c>
      <c r="AV183" s="230">
        <f>IF($AR183=0,VLOOKUP(MID($A183,4,5),'Project splits'!$C$5:$AM$346,AV$22,FALSE),IF(ISNA(VLOOKUP($A183,'Success Asset Classes'!$B$15:$BD$377,AV$21,FALSE)),VLOOKUP(MID($A183,4,5),'Project splits'!$C$5:$AM$346,AV$22,FALSE),VLOOKUP($A183,'Success Asset Classes'!$B$15:$BD$377,AV$21,FALSE)))</f>
        <v>0</v>
      </c>
      <c r="AW183" s="230">
        <f>IF($AR183=0,VLOOKUP(MID($A183,4,5),'Project splits'!$C$5:$AM$346,AW$22,FALSE),IF(ISNA(VLOOKUP($A183,'Success Asset Classes'!$B$15:$BD$377,AW$21,FALSE)),VLOOKUP(MID($A183,4,5),'Project splits'!$C$5:$AM$346,AW$22,FALSE),VLOOKUP($A183,'Success Asset Classes'!$B$15:$BD$377,AW$21,FALSE)))</f>
        <v>0</v>
      </c>
      <c r="AX183" s="230">
        <f>IF($AR183=0,VLOOKUP(MID($A183,4,5),'Project splits'!$C$5:$AM$346,AX$22,FALSE),IF(ISNA(VLOOKUP($A183,'Success Asset Classes'!$B$15:$BD$377,AX$21,FALSE)),VLOOKUP(MID($A183,4,5),'Project splits'!$C$5:$AM$346,AX$22,FALSE),VLOOKUP($A183,'Success Asset Classes'!$B$15:$BD$377,AX$21,FALSE)))</f>
        <v>0</v>
      </c>
      <c r="AY183" s="230">
        <f>IF($AR183=0,VLOOKUP(MID($A183,4,5),'Project splits'!$C$5:$AM$346,AY$22,FALSE),IF(ISNA(VLOOKUP($A183,'Success Asset Classes'!$B$15:$BD$377,AY$21,FALSE)),VLOOKUP(MID($A183,4,5),'Project splits'!$C$5:$AM$346,AY$22,FALSE),VLOOKUP($A183,'Success Asset Classes'!$B$15:$BD$377,AY$21,FALSE)))</f>
        <v>0</v>
      </c>
      <c r="AZ183" s="230">
        <f>IF($AR183=0,VLOOKUP(MID($A183,4,5),'Project splits'!$C$5:$AM$346,AZ$22,FALSE),IF(ISNA(VLOOKUP($A183,'Success Asset Classes'!$B$15:$BD$377,AZ$21,FALSE)),VLOOKUP(MID($A183,4,5),'Project splits'!$C$5:$AM$346,AZ$22,FALSE),VLOOKUP($A183,'Success Asset Classes'!$B$15:$BD$377,AZ$21,FALSE)))</f>
        <v>0</v>
      </c>
      <c r="BA183" s="230">
        <f>IF($AR183=0,VLOOKUP(MID($A183,4,5),'Project splits'!$C$5:$AM$346,BA$22,FALSE),IF(ISNA(VLOOKUP($A183,'Success Asset Classes'!$B$15:$BD$377,BA$21,FALSE)),VLOOKUP(MID($A183,4,5),'Project splits'!$C$5:$AM$346,BA$22,FALSE),VLOOKUP($A183,'Success Asset Classes'!$B$15:$BD$377,BA$21,FALSE)))</f>
        <v>0</v>
      </c>
      <c r="BB183" s="230">
        <f>IF($AR183=0,VLOOKUP(MID($A183,4,5),'Project splits'!$C$5:$AM$346,BB$22,FALSE),IF(ISNA(VLOOKUP($A183,'Success Asset Classes'!$B$15:$BD$377,BB$21,FALSE)),VLOOKUP(MID($A183,4,5),'Project splits'!$C$5:$AM$346,BB$22,FALSE),VLOOKUP($A183,'Success Asset Classes'!$B$15:$BD$377,BB$21,FALSE)))</f>
        <v>0.89724490948011804</v>
      </c>
      <c r="BC183" s="230">
        <f>IF($AR183=0,VLOOKUP(MID($A183,4,5),'Project splits'!$C$5:$AM$346,BC$22,FALSE),IF(ISNA(VLOOKUP($A183,'Success Asset Classes'!$B$15:$BD$377,BC$21,FALSE)),VLOOKUP(MID($A183,4,5),'Project splits'!$C$5:$AM$346,BC$22,FALSE),VLOOKUP($A183,'Success Asset Classes'!$B$15:$BD$377,BC$21,FALSE)))</f>
        <v>0</v>
      </c>
      <c r="BD183" s="230">
        <f>IF($AR183=0,VLOOKUP(MID($A183,4,5),'Project splits'!$C$5:$AM$346,BD$22,FALSE),IF(ISNA(VLOOKUP($A183,'Success Asset Classes'!$B$15:$BD$377,BD$21,FALSE)),VLOOKUP(MID($A183,4,5),'Project splits'!$C$5:$AM$346,BD$22,FALSE),VLOOKUP($A183,'Success Asset Classes'!$B$15:$BD$377,BD$21,FALSE)))</f>
        <v>3.4292091965193609E-2</v>
      </c>
      <c r="BE183" s="230">
        <f>IF($AR183=0,VLOOKUP(MID($A183,4,5),'Project splits'!$C$5:$AM$346,BE$22,FALSE),IF(ISNA(VLOOKUP($A183,'Success Asset Classes'!$B$15:$BD$377,BE$21,FALSE)),VLOOKUP(MID($A183,4,5),'Project splits'!$C$5:$AM$346,BE$22,FALSE),VLOOKUP($A183,'Success Asset Classes'!$B$15:$BD$377,BE$21,FALSE)))</f>
        <v>0</v>
      </c>
      <c r="BF183" s="230">
        <f>IF($AR183=0,VLOOKUP(MID($A183,4,5),'Project splits'!$C$5:$AM$346,BF$22,FALSE),IF(ISNA(VLOOKUP($A183,'Success Asset Classes'!$B$15:$BD$377,BF$21,FALSE)),VLOOKUP(MID($A183,4,5),'Project splits'!$C$5:$AM$346,BF$22,FALSE),VLOOKUP($A183,'Success Asset Classes'!$B$15:$BD$377,BF$21,FALSE)))</f>
        <v>0</v>
      </c>
      <c r="BG183" s="230">
        <f>IF($AR183=0,VLOOKUP(MID($A183,4,5),'Project splits'!$C$5:$AM$346,BG$22,FALSE),IF(ISNA(VLOOKUP($A183,'Success Asset Classes'!$B$15:$BD$377,BG$21,FALSE)),VLOOKUP(MID($A183,4,5),'Project splits'!$C$5:$AM$346,BG$22,FALSE),VLOOKUP($A183,'Success Asset Classes'!$B$15:$BD$377,BG$21,FALSE)))</f>
        <v>6.8462998554688417E-2</v>
      </c>
      <c r="BH183" s="230">
        <f>IF($AR183=0,VLOOKUP(MID($A183,4,5),'Project splits'!$C$5:$AM$346,BH$22,FALSE),IF(ISNA(VLOOKUP($A183,'Success Asset Classes'!$B$15:$BD$377,BH$21,FALSE)),VLOOKUP(MID($A183,4,5),'Project splits'!$C$5:$AM$346,BH$22,FALSE),VLOOKUP($A183,'Success Asset Classes'!$B$15:$BD$377,BH$21,FALSE)))</f>
        <v>0</v>
      </c>
      <c r="BI183" s="230">
        <f>IF($AR183=0,VLOOKUP(MID($A183,4,5),'Project splits'!$C$5:$AM$346,BI$22,FALSE),IF(ISNA(VLOOKUP($A183,'Success Asset Classes'!$B$15:$BD$377,BI$21,FALSE)),VLOOKUP(MID($A183,4,5),'Project splits'!$C$5:$AM$346,BI$22,FALSE),VLOOKUP($A183,'Success Asset Classes'!$B$15:$BD$377,BI$21,FALSE)))</f>
        <v>0</v>
      </c>
      <c r="BJ183" s="230">
        <f>IF($AR183=0,VLOOKUP(MID($A183,4,5),'Project splits'!$C$5:$AM$346,BJ$22,FALSE),IF(ISNA(VLOOKUP($A183,'Success Asset Classes'!$B$15:$BD$377,BJ$21,FALSE)),VLOOKUP(MID($A183,4,5),'Project splits'!$C$5:$AM$346,BJ$22,FALSE),VLOOKUP($A183,'Success Asset Classes'!$B$15:$BD$377,BJ$21,FALSE)))</f>
        <v>0</v>
      </c>
      <c r="BK183" s="230">
        <f>IF($AR183=0,VLOOKUP(MID($A183,4,5),'Project splits'!$C$5:$AM$346,BK$22,FALSE),IF(ISNA(VLOOKUP($A183,'Success Asset Classes'!$B$15:$BD$377,BK$21,FALSE)),VLOOKUP(MID($A183,4,5),'Project splits'!$C$5:$AM$346,BK$22,FALSE),VLOOKUP($A183,'Success Asset Classes'!$B$15:$BD$377,BK$21,FALSE)))</f>
        <v>0</v>
      </c>
      <c r="BL183" s="230">
        <f>IF($AR183=0,VLOOKUP(MID($A183,4,5),'Project splits'!$C$5:$AM$346,BL$22,FALSE),IF(ISNA(VLOOKUP($A183,'Success Asset Classes'!$B$15:$BD$377,BL$21,FALSE)),VLOOKUP(MID($A183,4,5),'Project splits'!$C$5:$AM$346,BL$22,FALSE),VLOOKUP($A183,'Success Asset Classes'!$B$15:$BD$377,BL$21,FALSE)))</f>
        <v>0</v>
      </c>
      <c r="BM183" s="230">
        <f>IF($AR183=0,VLOOKUP(MID($A183,4,5),'Project splits'!$C$5:$AM$346,BM$22,FALSE),IF(ISNA(VLOOKUP($A183,'Success Asset Classes'!$B$15:$BD$377,BM$21,FALSE)),VLOOKUP(MID($A183,4,5),'Project splits'!$C$5:$AM$346,BM$22,FALSE),VLOOKUP($A183,'Success Asset Classes'!$B$15:$BD$377,BM$21,FALSE)))</f>
        <v>0</v>
      </c>
      <c r="BN183" s="230">
        <f>IF($AR183=0,VLOOKUP(MID($A183,4,5),'Project splits'!$C$5:$AM$346,BN$22,FALSE),IF(ISNA(VLOOKUP($A183,'Success Asset Classes'!$B$15:$BD$377,BN$21,FALSE)),VLOOKUP(MID($A183,4,5),'Project splits'!$C$5:$AM$346,BN$22,FALSE),VLOOKUP($A183,'Success Asset Classes'!$B$15:$BD$377,BN$21,FALSE)))</f>
        <v>0</v>
      </c>
      <c r="BO183" s="230">
        <f>IF($AR183=0,VLOOKUP(MID($A183,4,5),'Project splits'!$C$5:$AM$346,BO$22,FALSE),IF(ISNA(VLOOKUP($A183,'Success Asset Classes'!$B$15:$BD$377,BO$21,FALSE)),VLOOKUP(MID($A183,4,5),'Project splits'!$C$5:$AM$346,BO$22,FALSE),VLOOKUP($A183,'Success Asset Classes'!$B$15:$BD$377,BO$21,FALSE)))</f>
        <v>0</v>
      </c>
      <c r="BP183" s="230">
        <f>IF($AR183=0,VLOOKUP(MID($A183,4,5),'Project splits'!$C$5:$AM$346,BP$22,FALSE),IF(ISNA(VLOOKUP($A183,'Success Asset Classes'!$B$15:$BD$377,BP$21,FALSE)),VLOOKUP(MID($A183,4,5),'Project splits'!$C$5:$AM$346,BP$22,FALSE),VLOOKUP($A183,'Success Asset Classes'!$B$15:$BD$377,BP$21,FALSE)))</f>
        <v>0</v>
      </c>
      <c r="BQ183" s="230">
        <f>IF($AR183=0,VLOOKUP(MID($A183,4,5),'Project splits'!$C$5:$AM$346,BQ$22,FALSE),IF(ISNA(VLOOKUP($A183,'Success Asset Classes'!$B$15:$BD$377,BQ$21,FALSE)),VLOOKUP(MID($A183,4,5),'Project splits'!$C$5:$AM$346,BQ$22,FALSE),VLOOKUP($A183,'Success Asset Classes'!$B$15:$BD$377,BQ$21,FALSE)))</f>
        <v>0</v>
      </c>
      <c r="BR183" s="230">
        <f>IF($AR183=0,VLOOKUP(MID($A183,4,5),'Project splits'!$C$5:$AM$346,BR$22,FALSE),IF(ISNA(VLOOKUP($A183,'Success Asset Classes'!$B$15:$BD$377,BR$21,FALSE)),VLOOKUP(MID($A183,4,5),'Project splits'!$C$5:$AM$346,BR$22,FALSE),VLOOKUP($A183,'Success Asset Classes'!$B$15:$BD$377,BR$21,FALSE)))</f>
        <v>0</v>
      </c>
      <c r="BS183" s="247">
        <f t="shared" si="59"/>
        <v>1</v>
      </c>
      <c r="BT183" s="249">
        <f>1+IF(ISNA(VLOOKUP($A183,'Project labour content'!$A$7:$D$255,'Project labour content'!$D$1,FALSE)),VLOOKUP($D183,'Project labour content'!$F$6:$G$15,'Project labour content'!$G$1,FALSE),VLOOKUP($A183,'Project labour content'!$A$7:$D$255,'Project labour content'!$D$1,FALSE))*LabEsc22*1</f>
        <v>1.0007577298398544</v>
      </c>
      <c r="BU183" s="249">
        <f>1+IF(ISNA(VLOOKUP($A183,'Project labour content'!$A$7:$D$255,'Project labour content'!$D$1,FALSE)),VLOOKUP($D183,'Project labour content'!$F$6:$G$15,'Project labour content'!$G$1,FALSE),VLOOKUP($A183,'Project labour content'!$A$7:$D$255,'Project labour content'!$D$1,FALSE))*LabEsc23*1</f>
        <v>1.0015190967829404</v>
      </c>
      <c r="BV183" s="249">
        <f>1+IF(ISNA(VLOOKUP($A183,'Project labour content'!$A$7:$D$255,'Project labour content'!$D$1,FALSE)),VLOOKUP($D183,'Project labour content'!$F$6:$G$15,'Project labour content'!$G$1,FALSE),VLOOKUP($A183,'Project labour content'!$A$7:$D$255,'Project labour content'!$D$1,FALSE))*LabEsc24*1</f>
        <v>1.0022363044433271</v>
      </c>
      <c r="BW183" s="249">
        <f>1+IF(ISNA(VLOOKUP($A183,'Project labour content'!$A$7:$D$255,'Project labour content'!$D$1,FALSE)),VLOOKUP($D183,'Project labour content'!$F$6:$G$15,'Project labour content'!$G$1,FALSE),VLOOKUP($A183,'Project labour content'!$A$7:$D$255,'Project labour content'!$D$1,FALSE))*LabEsc25*1</f>
        <v>1.0031968845698054</v>
      </c>
      <c r="BX183" s="249">
        <f>1+IF(ISNA(VLOOKUP($A183,'Project labour content'!$A$7:$D$255,'Project labour content'!$D$1,FALSE)),VLOOKUP($D183,'Project labour content'!$F$6:$G$15,'Project labour content'!$G$1,FALSE),VLOOKUP($A183,'Project labour content'!$A$7:$D$255,'Project labour content'!$D$1,FALSE))*LabEsc26*1</f>
        <v>1.0042437568109788</v>
      </c>
      <c r="BY183" s="249">
        <f>1+IF(ISNA(VLOOKUP($A183,'Project labour content'!$A$7:$D$255,'Project labour content'!$D$1,FALSE)),VLOOKUP($D183,'Project labour content'!$F$6:$G$15,'Project labour content'!$G$1,FALSE),VLOOKUP($A183,'Project labour content'!$A$7:$D$255,'Project labour content'!$D$1,FALSE))*LabEsc27*1</f>
        <v>1.0048921733714347</v>
      </c>
      <c r="BZ183" s="249">
        <f>1+IF(ISNA(VLOOKUP($A183,'Project labour content'!$A$7:$D$255,'Project labour content'!$D$1,FALSE)),VLOOKUP($D183,'Project labour content'!$F$6:$G$15,'Project labour content'!$G$1,FALSE),VLOOKUP($A183,'Project labour content'!$A$7:$D$255,'Project labour content'!$D$1,FALSE))*LabEsc28*1</f>
        <v>1.005380431041458</v>
      </c>
      <c r="CA183" s="249">
        <f>1+IF(ISNA(VLOOKUP($A183,'Project labour content'!$A$7:$D$255,'Project labour content'!$D$1,FALSE)),VLOOKUP($D183,'Project labour content'!$F$6:$G$15,'Project labour content'!$G$1,FALSE),VLOOKUP($A183,'Project labour content'!$A$7:$D$255,'Project labour content'!$D$1,FALSE))*LabEsc29*1</f>
        <v>1.0061639869503116</v>
      </c>
      <c r="CB183" s="250" t="str">
        <f>IF(ISNA(VLOOKUP($A183,'Project labour content'!$A$7:$D$255,'Project labour content'!$D$1,FALSE)),"Category","Project")</f>
        <v>Project</v>
      </c>
      <c r="CD183" s="247" t="str">
        <f t="shared" si="60"/>
        <v>14034</v>
      </c>
      <c r="CE183" s="3"/>
    </row>
    <row r="184" spans="1:83" x14ac:dyDescent="0.15">
      <c r="A184" s="11" t="s">
        <v>275</v>
      </c>
      <c r="B184" s="11" t="str">
        <f>VLOOKUP($A184,'Incurred Real 2022$'!$A$25:$AC$426,'Incurred Real 2022$'!B$1,FALSE)</f>
        <v>NCIPAP 1 Riverland 132 kV Line Uprating</v>
      </c>
      <c r="C184" s="11" t="str">
        <f>VLOOKUP($A184,'Incurred Real 2022$'!$A$25:$AC$426,'Incurred Real 2022$'!C$1,FALSE)</f>
        <v>ExAnte</v>
      </c>
      <c r="D184" s="11" t="str">
        <f>VLOOKUP($A184,'Incurred Real 2022$'!$A$25:$AC$426,'Incurred Real 2022$'!D$1,FALSE)</f>
        <v>Augmentation</v>
      </c>
      <c r="E184" s="11" t="str">
        <f>VLOOKUP($A184,'Incurred Real 2022$'!$A$25:$AC$426,'Incurred Real 2022$'!E$1,FALSE)</f>
        <v>Closed</v>
      </c>
      <c r="F184" s="105" t="str">
        <f>IF(VLOOKUP($A184,'Incurred Real 2022$'!$A$25:$AC$426,'Incurred Real 2022$'!F$1,FALSE)=0,"",VLOOKUP($A184,'Incurred Real 2022$'!$A$25:$AC$426,'Incurred Real 2022$'!F$1,FALSE))</f>
        <v/>
      </c>
      <c r="G184" s="105" t="str">
        <f>IF(VLOOKUP($A184,'Incurred Real 2022$'!$A$25:$AC$426,'Incurred Real 2022$'!G$1,FALSE)=0,"",VLOOKUP($A184,'Incurred Real 2022$'!$A$25:$AC$426,'Incurred Real 2022$'!G$1,FALSE))</f>
        <v/>
      </c>
      <c r="H184" s="105" t="str">
        <f>IF(VLOOKUP($A184,'Incurred Real 2022$'!$A$25:$AC$426,'Incurred Real 2022$'!H$1,FALSE)=0,"",VLOOKUP($A184,'Incurred Real 2022$'!$A$25:$AC$426,'Incurred Real 2022$'!H$1,FALSE))</f>
        <v/>
      </c>
      <c r="I184" s="105" t="str">
        <f>IF(VLOOKUP($A184,'Incurred Real 2022$'!$A$25:$AC$426,'Incurred Real 2022$'!I$1,FALSE)=0,"",VLOOKUP($A184,'Incurred Real 2022$'!$A$25:$AC$426,'Incurred Real 2022$'!I$1,FALSE))</f>
        <v/>
      </c>
      <c r="J184" s="105" t="str">
        <f>IF(VLOOKUP($A184,'Incurred Real 2022$'!$A$25:$AC$426,'Incurred Real 2022$'!J$1,FALSE)=0,"",VLOOKUP($A184,'Incurred Real 2022$'!$A$25:$AC$426,'Incurred Real 2022$'!J$1,FALSE))</f>
        <v/>
      </c>
      <c r="K184" s="105" t="str">
        <f>IF(VLOOKUP($A184,'Incurred Real 2022$'!$A$25:$AC$426,'Incurred Real 2022$'!K$1,FALSE)=0,"",VLOOKUP($A184,'Incurred Real 2022$'!$A$25:$AC$426,'Incurred Real 2022$'!K$1,FALSE))</f>
        <v/>
      </c>
      <c r="L184" s="105" t="str">
        <f>IF(VLOOKUP($A184,'Incurred Real 2022$'!$A$25:$AC$426,'Incurred Real 2022$'!L$1,FALSE)=0,"",VLOOKUP($A184,'Incurred Real 2022$'!$A$25:$AC$426,'Incurred Real 2022$'!L$1,FALSE))</f>
        <v/>
      </c>
      <c r="M184" s="105" t="str">
        <f>IF(VLOOKUP($A184,'Incurred Real 2022$'!$A$25:$AC$426,'Incurred Real 2022$'!M$1,FALSE)=0,"",VLOOKUP($A184,'Incurred Real 2022$'!$A$25:$AC$426,'Incurred Real 2022$'!M$1,FALSE))</f>
        <v/>
      </c>
      <c r="N184" s="105" t="str">
        <f>IF(VLOOKUP($A184,'Incurred Real 2022$'!$A$25:$AC$426,'Incurred Real 2022$'!N$1,FALSE)=0,"",VLOOKUP($A184,'Incurred Real 2022$'!$A$25:$AC$426,'Incurred Real 2022$'!N$1,FALSE))</f>
        <v/>
      </c>
      <c r="O184" s="105" t="str">
        <f>IF(VLOOKUP($A184,'Incurred Real 2022$'!$A$25:$AC$426,'Incurred Real 2022$'!O$1,FALSE)=0,"",VLOOKUP($A184,'Incurred Real 2022$'!$A$25:$AC$426,'Incurred Real 2022$'!O$1,FALSE))</f>
        <v/>
      </c>
      <c r="P184" s="105">
        <f>IF(VLOOKUP($A184,'Incurred Real 2022$'!$A$25:$AC$426,'Incurred Real 2022$'!P$1,FALSE)=0,"",VLOOKUP($A184,'Incurred Real 2022$'!$A$25:$AC$426,'Incurred Real 2022$'!P$1,FALSE))</f>
        <v>339333.03</v>
      </c>
      <c r="Q184" s="105">
        <f>IF(VLOOKUP($A184,'Incurred Real 2022$'!$A$25:$AC$426,'Incurred Real 2022$'!Q$1,FALSE)=0,"",VLOOKUP($A184,'Incurred Real 2022$'!$A$25:$AC$426,'Incurred Real 2022$'!Q$1,FALSE))</f>
        <v>2599635.7999999998</v>
      </c>
      <c r="R184" s="105">
        <f>IF(VLOOKUP($A184,'Incurred Real 2022$'!$A$25:$AC$426,'Incurred Real 2022$'!R$1,FALSE)=0,"",VLOOKUP($A184,'Incurred Real 2022$'!$A$25:$AC$426,'Incurred Real 2022$'!R$1,FALSE))</f>
        <v>789697.35</v>
      </c>
      <c r="S184" s="105">
        <f>IF(VLOOKUP($A184,'Incurred Real 2022$'!$A$25:$AC$426,'Incurred Real 2022$'!S$1,FALSE)=0,"",VLOOKUP($A184,'Incurred Real 2022$'!$A$25:$AC$426,'Incurred Real 2022$'!S$1,FALSE))</f>
        <v>90768.5</v>
      </c>
      <c r="T184" s="105">
        <f>IF(VLOOKUP($A184,'Incurred Real 2022$'!$A$25:$AC$426,'Incurred Real 2022$'!T$1,FALSE)=0,"",VLOOKUP($A184,'Incurred Real 2022$'!$A$25:$AC$426,'Incurred Real 2022$'!T$1,FALSE))</f>
        <v>16825.349999999999</v>
      </c>
      <c r="U184" s="105" t="str">
        <f>IF(VLOOKUP($A184,'Incurred Real 2022$'!$A$25:$AC$426,'Incurred Real 2022$'!U$1,FALSE)=0,"",VLOOKUP($A184,'Incurred Real 2022$'!$A$25:$AC$426,'Incurred Real 2022$'!U$1,FALSE))</f>
        <v/>
      </c>
      <c r="V184" s="13" t="str">
        <f>IF(ISTEXT(VLOOKUP($A184,'Incurred Real 2022$'!$A$25:$AC$426,'Incurred Real 2022$'!V$1,FALSE)),"",(VLOOKUP($A184,'Incurred Real 2022$'!$A$25:$AC$426,'Incurred Real 2022$'!V$1,FALSE))*BT184*Incurred_Real!V$15)</f>
        <v/>
      </c>
      <c r="W184" s="13" t="str">
        <f>IF(ISTEXT(VLOOKUP($A184,'Incurred Real 2022$'!$A$25:$AC$426,'Incurred Real 2022$'!W$1,FALSE)),"",(VLOOKUP($A184,'Incurred Real 2022$'!$A$25:$AC$426,'Incurred Real 2022$'!W$1,FALSE))*BU184*Incurred_Real!W$15)</f>
        <v/>
      </c>
      <c r="X184" s="220" t="str">
        <f>IF(ISTEXT(VLOOKUP($A184,'Incurred Real 2022$'!$A$25:$AC$426,'Incurred Real 2022$'!X$1,FALSE)),"",(VLOOKUP($A184,'Incurred Real 2022$'!$A$25:$AC$426,'Incurred Real 2022$'!X$1,FALSE))*BV184*Incurred_Real!X$15)</f>
        <v/>
      </c>
      <c r="Y184" s="217" t="str">
        <f>IF(ISTEXT(VLOOKUP($A184,'Incurred Real 2022$'!$A$25:$AC$426,'Incurred Real 2022$'!Y$1,FALSE)),"",(VLOOKUP($A184,'Incurred Real 2022$'!$A$25:$AC$426,'Incurred Real 2022$'!Y$1,FALSE))*BW184*Incurred_Real!Y$15)</f>
        <v/>
      </c>
      <c r="Z184" s="13" t="str">
        <f>IF(ISTEXT(VLOOKUP($A184,'Incurred Real 2022$'!$A$25:$AC$426,'Incurred Real 2022$'!Z$1,FALSE)),"",(VLOOKUP($A184,'Incurred Real 2022$'!$A$25:$AC$426,'Incurred Real 2022$'!Z$1,FALSE))*BX184*Incurred_Real!Z$15)</f>
        <v/>
      </c>
      <c r="AA184" s="13" t="str">
        <f>IF(ISTEXT(VLOOKUP($A184,'Incurred Real 2022$'!$A$25:$AC$426,'Incurred Real 2022$'!AA$1,FALSE)),"",(VLOOKUP($A184,'Incurred Real 2022$'!$A$25:$AC$426,'Incurred Real 2022$'!AA$1,FALSE))*BY184*Incurred_Real!AA$15)</f>
        <v/>
      </c>
      <c r="AB184" s="13" t="str">
        <f>IF(ISTEXT(VLOOKUP($A184,'Incurred Real 2022$'!$A$25:$AC$426,'Incurred Real 2022$'!AB$1,FALSE)),"",(VLOOKUP($A184,'Incurred Real 2022$'!$A$25:$AC$426,'Incurred Real 2022$'!AB$1,FALSE))*BZ184*Incurred_Real!AB$15)</f>
        <v/>
      </c>
      <c r="AC184" s="13" t="str">
        <f>IF(ISTEXT(VLOOKUP($A184,'Incurred Real 2022$'!$A$25:$AC$426,'Incurred Real 2022$'!AC$1,FALSE)),"",(VLOOKUP($A184,'Incurred Real 2022$'!$A$25:$AC$426,'Incurred Real 2022$'!AC$1,FALSE))*CA184*Incurred_Real!AC$15)</f>
        <v/>
      </c>
      <c r="AD184" s="221">
        <f t="shared" si="55"/>
        <v>3836260.0300000003</v>
      </c>
      <c r="AE184" s="221">
        <f t="shared" si="56"/>
        <v>3836260.0300000003</v>
      </c>
      <c r="AF184" s="239">
        <f t="shared" si="61"/>
        <v>4851508.8471702319</v>
      </c>
      <c r="AG184" s="222">
        <f t="shared" si="57"/>
        <v>3897749.4553894433</v>
      </c>
      <c r="AH184" s="223">
        <f t="shared" si="64"/>
        <v>1.244694894501754</v>
      </c>
      <c r="AI184" s="224">
        <f t="shared" si="58"/>
        <v>2020</v>
      </c>
      <c r="AJ184" s="225">
        <f>VLOOKUP($A184,Project_Commissioning!$C$4:$H$355,Project_Commissioning!F$1,FALSE)</f>
        <v>43060</v>
      </c>
      <c r="AK184" s="226">
        <f>VLOOKUP($A184,Project_Commissioning!$C$4:$H$355,Project_Commissioning!G$1,FALSE)</f>
        <v>2018</v>
      </c>
      <c r="AL184" s="225" t="str">
        <f>IF(VLOOKUP($A184,Project_Commissioning!$C$4:$H$355,Project_Commissioning!H$1,FALSE)=0,"",VLOOKUP($A184,Project_Commissioning!$C$4:$H$355,Project_Commissioning!H$1,FALSE))</f>
        <v/>
      </c>
      <c r="AM184" s="237">
        <f t="shared" si="62"/>
        <v>4309005.4610408321</v>
      </c>
      <c r="AN184" s="221" cm="1">
        <f t="array" ref="AN184">IF(ROUND(AE184,0)=0,0,LOOKUP(2,1/(F184:AC184&lt;&gt;""),F184:AC184))</f>
        <v>16825.349999999999</v>
      </c>
      <c r="AO184" s="221">
        <f t="shared" si="63"/>
        <v>0</v>
      </c>
      <c r="AP184" s="79"/>
      <c r="AQ184" s="20"/>
      <c r="AR184" s="245">
        <f>IF(ISNA(VLOOKUP($A184,'Success Asset Classes'!$B$15:$AA$114,'Success Asset Classes'!$AA$1,FALSE)),0,VLOOKUP($A184,'Success Asset Classes'!$B$15:$AA$114,'Success Asset Classes'!$AA$1,FALSE))</f>
        <v>0</v>
      </c>
      <c r="AS184" s="230">
        <f>IF($AR184=0,VLOOKUP(MID($A184,4,5),'Project splits'!$C$5:$AM$346,AS$22,FALSE),IF(ISNA(VLOOKUP($A184,'Success Asset Classes'!$B$15:$BD$377,AS$21,FALSE)),VLOOKUP(MID($A184,4,5),'Project splits'!$C$5:$AM$346,AS$22,FALSE),VLOOKUP($A184,'Success Asset Classes'!$B$15:$BD$377,AS$21,FALSE)))</f>
        <v>0</v>
      </c>
      <c r="AT184" s="230">
        <f>IF($AR184=0,VLOOKUP(MID($A184,4,5),'Project splits'!$C$5:$AM$346,AT$22,FALSE),IF(ISNA(VLOOKUP($A184,'Success Asset Classes'!$B$15:$BD$377,AT$21,FALSE)),VLOOKUP(MID($A184,4,5),'Project splits'!$C$5:$AM$346,AT$22,FALSE),VLOOKUP($A184,'Success Asset Classes'!$B$15:$BD$377,AT$21,FALSE)))</f>
        <v>0</v>
      </c>
      <c r="AU184" s="230">
        <f>IF($AR184=0,VLOOKUP(MID($A184,4,5),'Project splits'!$C$5:$AM$346,AU$22,FALSE),IF(ISNA(VLOOKUP($A184,'Success Asset Classes'!$B$15:$BD$377,AU$21,FALSE)),VLOOKUP(MID($A184,4,5),'Project splits'!$C$5:$AM$346,AU$22,FALSE),VLOOKUP($A184,'Success Asset Classes'!$B$15:$BD$377,AU$21,FALSE)))</f>
        <v>0</v>
      </c>
      <c r="AV184" s="230">
        <f>IF($AR184=0,VLOOKUP(MID($A184,4,5),'Project splits'!$C$5:$AM$346,AV$22,FALSE),IF(ISNA(VLOOKUP($A184,'Success Asset Classes'!$B$15:$BD$377,AV$21,FALSE)),VLOOKUP(MID($A184,4,5),'Project splits'!$C$5:$AM$346,AV$22,FALSE),VLOOKUP($A184,'Success Asset Classes'!$B$15:$BD$377,AV$21,FALSE)))</f>
        <v>0</v>
      </c>
      <c r="AW184" s="230">
        <f>IF($AR184=0,VLOOKUP(MID($A184,4,5),'Project splits'!$C$5:$AM$346,AW$22,FALSE),IF(ISNA(VLOOKUP($A184,'Success Asset Classes'!$B$15:$BD$377,AW$21,FALSE)),VLOOKUP(MID($A184,4,5),'Project splits'!$C$5:$AM$346,AW$22,FALSE),VLOOKUP($A184,'Success Asset Classes'!$B$15:$BD$377,AW$21,FALSE)))</f>
        <v>0</v>
      </c>
      <c r="AX184" s="230">
        <f>IF($AR184=0,VLOOKUP(MID($A184,4,5),'Project splits'!$C$5:$AM$346,AX$22,FALSE),IF(ISNA(VLOOKUP($A184,'Success Asset Classes'!$B$15:$BD$377,AX$21,FALSE)),VLOOKUP(MID($A184,4,5),'Project splits'!$C$5:$AM$346,AX$22,FALSE),VLOOKUP($A184,'Success Asset Classes'!$B$15:$BD$377,AX$21,FALSE)))</f>
        <v>0</v>
      </c>
      <c r="AY184" s="230">
        <f>IF($AR184=0,VLOOKUP(MID($A184,4,5),'Project splits'!$C$5:$AM$346,AY$22,FALSE),IF(ISNA(VLOOKUP($A184,'Success Asset Classes'!$B$15:$BD$377,AY$21,FALSE)),VLOOKUP(MID($A184,4,5),'Project splits'!$C$5:$AM$346,AY$22,FALSE),VLOOKUP($A184,'Success Asset Classes'!$B$15:$BD$377,AY$21,FALSE)))</f>
        <v>0</v>
      </c>
      <c r="AZ184" s="230">
        <f>IF($AR184=0,VLOOKUP(MID($A184,4,5),'Project splits'!$C$5:$AM$346,AZ$22,FALSE),IF(ISNA(VLOOKUP($A184,'Success Asset Classes'!$B$15:$BD$377,AZ$21,FALSE)),VLOOKUP(MID($A184,4,5),'Project splits'!$C$5:$AM$346,AZ$22,FALSE),VLOOKUP($A184,'Success Asset Classes'!$B$15:$BD$377,AZ$21,FALSE)))</f>
        <v>0</v>
      </c>
      <c r="BA184" s="230">
        <f>IF($AR184=0,VLOOKUP(MID($A184,4,5),'Project splits'!$C$5:$AM$346,BA$22,FALSE),IF(ISNA(VLOOKUP($A184,'Success Asset Classes'!$B$15:$BD$377,BA$21,FALSE)),VLOOKUP(MID($A184,4,5),'Project splits'!$C$5:$AM$346,BA$22,FALSE),VLOOKUP($A184,'Success Asset Classes'!$B$15:$BD$377,BA$21,FALSE)))</f>
        <v>0</v>
      </c>
      <c r="BB184" s="230">
        <f>IF($AR184=0,VLOOKUP(MID($A184,4,5),'Project splits'!$C$5:$AM$346,BB$22,FALSE),IF(ISNA(VLOOKUP($A184,'Success Asset Classes'!$B$15:$BD$377,BB$21,FALSE)),VLOOKUP(MID($A184,4,5),'Project splits'!$C$5:$AM$346,BB$22,FALSE),VLOOKUP($A184,'Success Asset Classes'!$B$15:$BD$377,BB$21,FALSE)))</f>
        <v>0</v>
      </c>
      <c r="BC184" s="230">
        <f>IF($AR184=0,VLOOKUP(MID($A184,4,5),'Project splits'!$C$5:$AM$346,BC$22,FALSE),IF(ISNA(VLOOKUP($A184,'Success Asset Classes'!$B$15:$BD$377,BC$21,FALSE)),VLOOKUP(MID($A184,4,5),'Project splits'!$C$5:$AM$346,BC$22,FALSE),VLOOKUP($A184,'Success Asset Classes'!$B$15:$BD$377,BC$21,FALSE)))</f>
        <v>0</v>
      </c>
      <c r="BD184" s="230">
        <f>IF($AR184=0,VLOOKUP(MID($A184,4,5),'Project splits'!$C$5:$AM$346,BD$22,FALSE),IF(ISNA(VLOOKUP($A184,'Success Asset Classes'!$B$15:$BD$377,BD$21,FALSE)),VLOOKUP(MID($A184,4,5),'Project splits'!$C$5:$AM$346,BD$22,FALSE),VLOOKUP($A184,'Success Asset Classes'!$B$15:$BD$377,BD$21,FALSE)))</f>
        <v>0</v>
      </c>
      <c r="BE184" s="230">
        <f>IF($AR184=0,VLOOKUP(MID($A184,4,5),'Project splits'!$C$5:$AM$346,BE$22,FALSE),IF(ISNA(VLOOKUP($A184,'Success Asset Classes'!$B$15:$BD$377,BE$21,FALSE)),VLOOKUP(MID($A184,4,5),'Project splits'!$C$5:$AM$346,BE$22,FALSE),VLOOKUP($A184,'Success Asset Classes'!$B$15:$BD$377,BE$21,FALSE)))</f>
        <v>0</v>
      </c>
      <c r="BF184" s="230">
        <f>IF($AR184=0,VLOOKUP(MID($A184,4,5),'Project splits'!$C$5:$AM$346,BF$22,FALSE),IF(ISNA(VLOOKUP($A184,'Success Asset Classes'!$B$15:$BD$377,BF$21,FALSE)),VLOOKUP(MID($A184,4,5),'Project splits'!$C$5:$AM$346,BF$22,FALSE),VLOOKUP($A184,'Success Asset Classes'!$B$15:$BD$377,BF$21,FALSE)))</f>
        <v>0</v>
      </c>
      <c r="BG184" s="230">
        <f>IF($AR184=0,VLOOKUP(MID($A184,4,5),'Project splits'!$C$5:$AM$346,BG$22,FALSE),IF(ISNA(VLOOKUP($A184,'Success Asset Classes'!$B$15:$BD$377,BG$21,FALSE)),VLOOKUP(MID($A184,4,5),'Project splits'!$C$5:$AM$346,BG$22,FALSE),VLOOKUP($A184,'Success Asset Classes'!$B$15:$BD$377,BG$21,FALSE)))</f>
        <v>0</v>
      </c>
      <c r="BH184" s="230">
        <f>IF($AR184=0,VLOOKUP(MID($A184,4,5),'Project splits'!$C$5:$AM$346,BH$22,FALSE),IF(ISNA(VLOOKUP($A184,'Success Asset Classes'!$B$15:$BD$377,BH$21,FALSE)),VLOOKUP(MID($A184,4,5),'Project splits'!$C$5:$AM$346,BH$22,FALSE),VLOOKUP($A184,'Success Asset Classes'!$B$15:$BD$377,BH$21,FALSE)))</f>
        <v>0</v>
      </c>
      <c r="BI184" s="230">
        <f>IF($AR184=0,VLOOKUP(MID($A184,4,5),'Project splits'!$C$5:$AM$346,BI$22,FALSE),IF(ISNA(VLOOKUP($A184,'Success Asset Classes'!$B$15:$BD$377,BI$21,FALSE)),VLOOKUP(MID($A184,4,5),'Project splits'!$C$5:$AM$346,BI$22,FALSE),VLOOKUP($A184,'Success Asset Classes'!$B$15:$BD$377,BI$21,FALSE)))</f>
        <v>0</v>
      </c>
      <c r="BJ184" s="230">
        <f>IF($AR184=0,VLOOKUP(MID($A184,4,5),'Project splits'!$C$5:$AM$346,BJ$22,FALSE),IF(ISNA(VLOOKUP($A184,'Success Asset Classes'!$B$15:$BD$377,BJ$21,FALSE)),VLOOKUP(MID($A184,4,5),'Project splits'!$C$5:$AM$346,BJ$22,FALSE),VLOOKUP($A184,'Success Asset Classes'!$B$15:$BD$377,BJ$21,FALSE)))</f>
        <v>0</v>
      </c>
      <c r="BK184" s="230">
        <f>IF($AR184=0,VLOOKUP(MID($A184,4,5),'Project splits'!$C$5:$AM$346,BK$22,FALSE),IF(ISNA(VLOOKUP($A184,'Success Asset Classes'!$B$15:$BD$377,BK$21,FALSE)),VLOOKUP(MID($A184,4,5),'Project splits'!$C$5:$AM$346,BK$22,FALSE),VLOOKUP($A184,'Success Asset Classes'!$B$15:$BD$377,BK$21,FALSE)))</f>
        <v>1</v>
      </c>
      <c r="BL184" s="230">
        <f>IF($AR184=0,VLOOKUP(MID($A184,4,5),'Project splits'!$C$5:$AM$346,BL$22,FALSE),IF(ISNA(VLOOKUP($A184,'Success Asset Classes'!$B$15:$BD$377,BL$21,FALSE)),VLOOKUP(MID($A184,4,5),'Project splits'!$C$5:$AM$346,BL$22,FALSE),VLOOKUP($A184,'Success Asset Classes'!$B$15:$BD$377,BL$21,FALSE)))</f>
        <v>0</v>
      </c>
      <c r="BM184" s="230">
        <f>IF($AR184=0,VLOOKUP(MID($A184,4,5),'Project splits'!$C$5:$AM$346,BM$22,FALSE),IF(ISNA(VLOOKUP($A184,'Success Asset Classes'!$B$15:$BD$377,BM$21,FALSE)),VLOOKUP(MID($A184,4,5),'Project splits'!$C$5:$AM$346,BM$22,FALSE),VLOOKUP($A184,'Success Asset Classes'!$B$15:$BD$377,BM$21,FALSE)))</f>
        <v>0</v>
      </c>
      <c r="BN184" s="230">
        <f>IF($AR184=0,VLOOKUP(MID($A184,4,5),'Project splits'!$C$5:$AM$346,BN$22,FALSE),IF(ISNA(VLOOKUP($A184,'Success Asset Classes'!$B$15:$BD$377,BN$21,FALSE)),VLOOKUP(MID($A184,4,5),'Project splits'!$C$5:$AM$346,BN$22,FALSE),VLOOKUP($A184,'Success Asset Classes'!$B$15:$BD$377,BN$21,FALSE)))</f>
        <v>0</v>
      </c>
      <c r="BO184" s="230">
        <f>IF($AR184=0,VLOOKUP(MID($A184,4,5),'Project splits'!$C$5:$AM$346,BO$22,FALSE),IF(ISNA(VLOOKUP($A184,'Success Asset Classes'!$B$15:$BD$377,BO$21,FALSE)),VLOOKUP(MID($A184,4,5),'Project splits'!$C$5:$AM$346,BO$22,FALSE),VLOOKUP($A184,'Success Asset Classes'!$B$15:$BD$377,BO$21,FALSE)))</f>
        <v>0</v>
      </c>
      <c r="BP184" s="230">
        <f>IF($AR184=0,VLOOKUP(MID($A184,4,5),'Project splits'!$C$5:$AM$346,BP$22,FALSE),IF(ISNA(VLOOKUP($A184,'Success Asset Classes'!$B$15:$BD$377,BP$21,FALSE)),VLOOKUP(MID($A184,4,5),'Project splits'!$C$5:$AM$346,BP$22,FALSE),VLOOKUP($A184,'Success Asset Classes'!$B$15:$BD$377,BP$21,FALSE)))</f>
        <v>0</v>
      </c>
      <c r="BQ184" s="230">
        <f>IF($AR184=0,VLOOKUP(MID($A184,4,5),'Project splits'!$C$5:$AM$346,BQ$22,FALSE),IF(ISNA(VLOOKUP($A184,'Success Asset Classes'!$B$15:$BD$377,BQ$21,FALSE)),VLOOKUP(MID($A184,4,5),'Project splits'!$C$5:$AM$346,BQ$22,FALSE),VLOOKUP($A184,'Success Asset Classes'!$B$15:$BD$377,BQ$21,FALSE)))</f>
        <v>0</v>
      </c>
      <c r="BR184" s="230">
        <f>IF($AR184=0,VLOOKUP(MID($A184,4,5),'Project splits'!$C$5:$AM$346,BR$22,FALSE),IF(ISNA(VLOOKUP($A184,'Success Asset Classes'!$B$15:$BD$377,BR$21,FALSE)),VLOOKUP(MID($A184,4,5),'Project splits'!$C$5:$AM$346,BR$22,FALSE),VLOOKUP($A184,'Success Asset Classes'!$B$15:$BD$377,BR$21,FALSE)))</f>
        <v>0</v>
      </c>
      <c r="BS184" s="247">
        <f t="shared" si="59"/>
        <v>1</v>
      </c>
      <c r="BT184" s="249">
        <f>1+IF(ISNA(VLOOKUP($A184,'Project labour content'!$A$7:$D$255,'Project labour content'!$D$1,FALSE)),VLOOKUP($D184,'Project labour content'!$F$6:$G$15,'Project labour content'!$G$1,FALSE),VLOOKUP($A184,'Project labour content'!$A$7:$D$255,'Project labour content'!$D$1,FALSE))*LabEsc22*1</f>
        <v>1.0003471041831231</v>
      </c>
      <c r="BU184" s="249">
        <f>1+IF(ISNA(VLOOKUP($A184,'Project labour content'!$A$7:$D$255,'Project labour content'!$D$1,FALSE)),VLOOKUP($D184,'Project labour content'!$F$6:$G$15,'Project labour content'!$G$1,FALSE),VLOOKUP($A184,'Project labour content'!$A$7:$D$255,'Project labour content'!$D$1,FALSE))*LabEsc23*1</f>
        <v>1.0006958744663252</v>
      </c>
      <c r="BV184" s="249">
        <f>1+IF(ISNA(VLOOKUP($A184,'Project labour content'!$A$7:$D$255,'Project labour content'!$D$1,FALSE)),VLOOKUP($D184,'Project labour content'!$F$6:$G$15,'Project labour content'!$G$1,FALSE),VLOOKUP($A184,'Project labour content'!$A$7:$D$255,'Project labour content'!$D$1,FALSE))*LabEsc24*1</f>
        <v>1.0010244160731017</v>
      </c>
      <c r="BW184" s="249">
        <f>1+IF(ISNA(VLOOKUP($A184,'Project labour content'!$A$7:$D$255,'Project labour content'!$D$1,FALSE)),VLOOKUP($D184,'Project labour content'!$F$6:$G$15,'Project labour content'!$G$1,FALSE),VLOOKUP($A184,'Project labour content'!$A$7:$D$255,'Project labour content'!$D$1,FALSE))*LabEsc25*1</f>
        <v>1.0014644427984443</v>
      </c>
      <c r="BX184" s="249">
        <f>1+IF(ISNA(VLOOKUP($A184,'Project labour content'!$A$7:$D$255,'Project labour content'!$D$1,FALSE)),VLOOKUP($D184,'Project labour content'!$F$6:$G$15,'Project labour content'!$G$1,FALSE),VLOOKUP($A184,'Project labour content'!$A$7:$D$255,'Project labour content'!$D$1,FALSE))*LabEsc26*1</f>
        <v>1.0019439985912801</v>
      </c>
      <c r="BY184" s="249">
        <f>1+IF(ISNA(VLOOKUP($A184,'Project labour content'!$A$7:$D$255,'Project labour content'!$D$1,FALSE)),VLOOKUP($D184,'Project labour content'!$F$6:$G$15,'Project labour content'!$G$1,FALSE),VLOOKUP($A184,'Project labour content'!$A$7:$D$255,'Project labour content'!$D$1,FALSE))*LabEsc27*1</f>
        <v>1.0022410280715812</v>
      </c>
      <c r="BZ184" s="249">
        <f>1+IF(ISNA(VLOOKUP($A184,'Project labour content'!$A$7:$D$255,'Project labour content'!$D$1,FALSE)),VLOOKUP($D184,'Project labour content'!$F$6:$G$15,'Project labour content'!$G$1,FALSE),VLOOKUP($A184,'Project labour content'!$A$7:$D$255,'Project labour content'!$D$1,FALSE))*LabEsc28*1</f>
        <v>1.002464691270248</v>
      </c>
      <c r="CA184" s="249">
        <f>1+IF(ISNA(VLOOKUP($A184,'Project labour content'!$A$7:$D$255,'Project labour content'!$D$1,FALSE)),VLOOKUP($D184,'Project labour content'!$F$6:$G$15,'Project labour content'!$G$1,FALSE),VLOOKUP($A184,'Project labour content'!$A$7:$D$255,'Project labour content'!$D$1,FALSE))*LabEsc29*1</f>
        <v>1.0028236259714685</v>
      </c>
      <c r="CB184" s="250" t="str">
        <f>IF(ISNA(VLOOKUP($A184,'Project labour content'!$A$7:$D$255,'Project labour content'!$D$1,FALSE)),"Category","Project")</f>
        <v>Category</v>
      </c>
      <c r="CD184" s="247" t="str">
        <f t="shared" si="60"/>
        <v>14038</v>
      </c>
      <c r="CE184" s="3"/>
    </row>
    <row r="185" spans="1:83" x14ac:dyDescent="0.15">
      <c r="A185" s="11" t="s">
        <v>277</v>
      </c>
      <c r="B185" s="11" t="str">
        <f>VLOOKUP($A185,'Incurred Real 2022$'!$A$25:$AC$426,'Incurred Real 2022$'!B$1,FALSE)</f>
        <v>NCIPAP Davenport-Robertstown 275 kV Removal of Plant Limits</v>
      </c>
      <c r="C185" s="11" t="str">
        <f>VLOOKUP($A185,'Incurred Real 2022$'!$A$25:$AC$426,'Incurred Real 2022$'!C$1,FALSE)</f>
        <v>NCIPAP</v>
      </c>
      <c r="D185" s="11" t="str">
        <f>VLOOKUP($A185,'Incurred Real 2022$'!$A$25:$AC$426,'Incurred Real 2022$'!D$1,FALSE)</f>
        <v>Augmentation</v>
      </c>
      <c r="E185" s="11" t="str">
        <f>VLOOKUP($A185,'Incurred Real 2022$'!$A$25:$AC$426,'Incurred Real 2022$'!E$1,FALSE)</f>
        <v>Closed</v>
      </c>
      <c r="F185" s="105" t="str">
        <f>IF(VLOOKUP($A185,'Incurred Real 2022$'!$A$25:$AC$426,'Incurred Real 2022$'!F$1,FALSE)=0,"",VLOOKUP($A185,'Incurred Real 2022$'!$A$25:$AC$426,'Incurred Real 2022$'!F$1,FALSE))</f>
        <v/>
      </c>
      <c r="G185" s="105" t="str">
        <f>IF(VLOOKUP($A185,'Incurred Real 2022$'!$A$25:$AC$426,'Incurred Real 2022$'!G$1,FALSE)=0,"",VLOOKUP($A185,'Incurred Real 2022$'!$A$25:$AC$426,'Incurred Real 2022$'!G$1,FALSE))</f>
        <v/>
      </c>
      <c r="H185" s="105" t="str">
        <f>IF(VLOOKUP($A185,'Incurred Real 2022$'!$A$25:$AC$426,'Incurred Real 2022$'!H$1,FALSE)=0,"",VLOOKUP($A185,'Incurred Real 2022$'!$A$25:$AC$426,'Incurred Real 2022$'!H$1,FALSE))</f>
        <v/>
      </c>
      <c r="I185" s="105" t="str">
        <f>IF(VLOOKUP($A185,'Incurred Real 2022$'!$A$25:$AC$426,'Incurred Real 2022$'!I$1,FALSE)=0,"",VLOOKUP($A185,'Incurred Real 2022$'!$A$25:$AC$426,'Incurred Real 2022$'!I$1,FALSE))</f>
        <v/>
      </c>
      <c r="J185" s="105" t="str">
        <f>IF(VLOOKUP($A185,'Incurred Real 2022$'!$A$25:$AC$426,'Incurred Real 2022$'!J$1,FALSE)=0,"",VLOOKUP($A185,'Incurred Real 2022$'!$A$25:$AC$426,'Incurred Real 2022$'!J$1,FALSE))</f>
        <v/>
      </c>
      <c r="K185" s="105" t="str">
        <f>IF(VLOOKUP($A185,'Incurred Real 2022$'!$A$25:$AC$426,'Incurred Real 2022$'!K$1,FALSE)=0,"",VLOOKUP($A185,'Incurred Real 2022$'!$A$25:$AC$426,'Incurred Real 2022$'!K$1,FALSE))</f>
        <v/>
      </c>
      <c r="L185" s="105" t="str">
        <f>IF(VLOOKUP($A185,'Incurred Real 2022$'!$A$25:$AC$426,'Incurred Real 2022$'!L$1,FALSE)=0,"",VLOOKUP($A185,'Incurred Real 2022$'!$A$25:$AC$426,'Incurred Real 2022$'!L$1,FALSE))</f>
        <v/>
      </c>
      <c r="M185" s="105" t="str">
        <f>IF(VLOOKUP($A185,'Incurred Real 2022$'!$A$25:$AC$426,'Incurred Real 2022$'!M$1,FALSE)=0,"",VLOOKUP($A185,'Incurred Real 2022$'!$A$25:$AC$426,'Incurred Real 2022$'!M$1,FALSE))</f>
        <v/>
      </c>
      <c r="N185" s="105" t="str">
        <f>IF(VLOOKUP($A185,'Incurred Real 2022$'!$A$25:$AC$426,'Incurred Real 2022$'!N$1,FALSE)=0,"",VLOOKUP($A185,'Incurred Real 2022$'!$A$25:$AC$426,'Incurred Real 2022$'!N$1,FALSE))</f>
        <v/>
      </c>
      <c r="O185" s="105" t="str">
        <f>IF(VLOOKUP($A185,'Incurred Real 2022$'!$A$25:$AC$426,'Incurred Real 2022$'!O$1,FALSE)=0,"",VLOOKUP($A185,'Incurred Real 2022$'!$A$25:$AC$426,'Incurred Real 2022$'!O$1,FALSE))</f>
        <v/>
      </c>
      <c r="P185" s="105" t="str">
        <f>IF(VLOOKUP($A185,'Incurred Real 2022$'!$A$25:$AC$426,'Incurred Real 2022$'!P$1,FALSE)=0,"",VLOOKUP($A185,'Incurred Real 2022$'!$A$25:$AC$426,'Incurred Real 2022$'!P$1,FALSE))</f>
        <v/>
      </c>
      <c r="Q185" s="105" t="str">
        <f>IF(VLOOKUP($A185,'Incurred Real 2022$'!$A$25:$AC$426,'Incurred Real 2022$'!Q$1,FALSE)=0,"",VLOOKUP($A185,'Incurred Real 2022$'!$A$25:$AC$426,'Incurred Real 2022$'!Q$1,FALSE))</f>
        <v/>
      </c>
      <c r="R185" s="105" t="str">
        <f>IF(VLOOKUP($A185,'Incurred Real 2022$'!$A$25:$AC$426,'Incurred Real 2022$'!R$1,FALSE)=0,"",VLOOKUP($A185,'Incurred Real 2022$'!$A$25:$AC$426,'Incurred Real 2022$'!R$1,FALSE))</f>
        <v/>
      </c>
      <c r="S185" s="105">
        <f>IF(VLOOKUP($A185,'Incurred Real 2022$'!$A$25:$AC$426,'Incurred Real 2022$'!S$1,FALSE)=0,"",VLOOKUP($A185,'Incurred Real 2022$'!$A$25:$AC$426,'Incurred Real 2022$'!S$1,FALSE))</f>
        <v>1444748.18</v>
      </c>
      <c r="T185" s="105">
        <f>IF(VLOOKUP($A185,'Incurred Real 2022$'!$A$25:$AC$426,'Incurred Real 2022$'!T$1,FALSE)=0,"",VLOOKUP($A185,'Incurred Real 2022$'!$A$25:$AC$426,'Incurred Real 2022$'!T$1,FALSE))</f>
        <v>415129.36</v>
      </c>
      <c r="U185" s="105" t="str">
        <f>IF(VLOOKUP($A185,'Incurred Real 2022$'!$A$25:$AC$426,'Incurred Real 2022$'!U$1,FALSE)=0,"",VLOOKUP($A185,'Incurred Real 2022$'!$A$25:$AC$426,'Incurred Real 2022$'!U$1,FALSE))</f>
        <v/>
      </c>
      <c r="V185" s="13" t="str">
        <f>IF(ISTEXT(VLOOKUP($A185,'Incurred Real 2022$'!$A$25:$AC$426,'Incurred Real 2022$'!V$1,FALSE)),"",(VLOOKUP($A185,'Incurred Real 2022$'!$A$25:$AC$426,'Incurred Real 2022$'!V$1,FALSE))*BT185*Incurred_Real!V$15)</f>
        <v/>
      </c>
      <c r="W185" s="13" t="str">
        <f>IF(ISTEXT(VLOOKUP($A185,'Incurred Real 2022$'!$A$25:$AC$426,'Incurred Real 2022$'!W$1,FALSE)),"",(VLOOKUP($A185,'Incurred Real 2022$'!$A$25:$AC$426,'Incurred Real 2022$'!W$1,FALSE))*BU185*Incurred_Real!W$15)</f>
        <v/>
      </c>
      <c r="X185" s="220" t="str">
        <f>IF(ISTEXT(VLOOKUP($A185,'Incurred Real 2022$'!$A$25:$AC$426,'Incurred Real 2022$'!X$1,FALSE)),"",(VLOOKUP($A185,'Incurred Real 2022$'!$A$25:$AC$426,'Incurred Real 2022$'!X$1,FALSE))*BV185*Incurred_Real!X$15)</f>
        <v/>
      </c>
      <c r="Y185" s="217" t="str">
        <f>IF(ISTEXT(VLOOKUP($A185,'Incurred Real 2022$'!$A$25:$AC$426,'Incurred Real 2022$'!Y$1,FALSE)),"",(VLOOKUP($A185,'Incurred Real 2022$'!$A$25:$AC$426,'Incurred Real 2022$'!Y$1,FALSE))*BW185*Incurred_Real!Y$15)</f>
        <v/>
      </c>
      <c r="Z185" s="13" t="str">
        <f>IF(ISTEXT(VLOOKUP($A185,'Incurred Real 2022$'!$A$25:$AC$426,'Incurred Real 2022$'!Z$1,FALSE)),"",(VLOOKUP($A185,'Incurred Real 2022$'!$A$25:$AC$426,'Incurred Real 2022$'!Z$1,FALSE))*BX185*Incurred_Real!Z$15)</f>
        <v/>
      </c>
      <c r="AA185" s="13" t="str">
        <f>IF(ISTEXT(VLOOKUP($A185,'Incurred Real 2022$'!$A$25:$AC$426,'Incurred Real 2022$'!AA$1,FALSE)),"",(VLOOKUP($A185,'Incurred Real 2022$'!$A$25:$AC$426,'Incurred Real 2022$'!AA$1,FALSE))*BY185*Incurred_Real!AA$15)</f>
        <v/>
      </c>
      <c r="AB185" s="13" t="str">
        <f>IF(ISTEXT(VLOOKUP($A185,'Incurred Real 2022$'!$A$25:$AC$426,'Incurred Real 2022$'!AB$1,FALSE)),"",(VLOOKUP($A185,'Incurred Real 2022$'!$A$25:$AC$426,'Incurred Real 2022$'!AB$1,FALSE))*BZ185*Incurred_Real!AB$15)</f>
        <v/>
      </c>
      <c r="AC185" s="13" t="str">
        <f>IF(ISTEXT(VLOOKUP($A185,'Incurred Real 2022$'!$A$25:$AC$426,'Incurred Real 2022$'!AC$1,FALSE)),"",(VLOOKUP($A185,'Incurred Real 2022$'!$A$25:$AC$426,'Incurred Real 2022$'!AC$1,FALSE))*CA185*Incurred_Real!AC$15)</f>
        <v/>
      </c>
      <c r="AD185" s="221">
        <f t="shared" si="55"/>
        <v>1859877.54</v>
      </c>
      <c r="AE185" s="221">
        <f t="shared" si="56"/>
        <v>1859877.54</v>
      </c>
      <c r="AF185" s="239">
        <f t="shared" si="61"/>
        <v>2275331.1510981331</v>
      </c>
      <c r="AG185" s="222">
        <f t="shared" si="57"/>
        <v>1886467.9973006134</v>
      </c>
      <c r="AH185" s="223">
        <f t="shared" si="64"/>
        <v>1.2061329184242469</v>
      </c>
      <c r="AI185" s="224">
        <f t="shared" si="58"/>
        <v>2020</v>
      </c>
      <c r="AJ185" s="225">
        <f>VLOOKUP($A185,Project_Commissioning!$C$4:$H$355,Project_Commissioning!F$1,FALSE)</f>
        <v>43761</v>
      </c>
      <c r="AK185" s="226">
        <f>VLOOKUP($A185,Project_Commissioning!$C$4:$H$355,Project_Commissioning!G$1,FALSE)</f>
        <v>2020</v>
      </c>
      <c r="AL185" s="225" t="str">
        <f>IF(VLOOKUP($A185,Project_Commissioning!$C$4:$H$355,Project_Commissioning!H$1,FALSE)=0,"",VLOOKUP($A185,Project_Commissioning!$C$4:$H$355,Project_Commissioning!H$1,FALSE))</f>
        <v/>
      </c>
      <c r="AM185" s="237">
        <f t="shared" si="62"/>
        <v>2020900.0260768062</v>
      </c>
      <c r="AN185" s="221" cm="1">
        <f t="array" ref="AN185">IF(ROUND(AE185,0)=0,0,LOOKUP(2,1/(F185:AC185&lt;&gt;""),F185:AC185))</f>
        <v>415129.36</v>
      </c>
      <c r="AO185" s="221">
        <f t="shared" si="63"/>
        <v>0</v>
      </c>
      <c r="AP185" s="79"/>
      <c r="AQ185" s="20"/>
      <c r="AR185" s="245">
        <f>IF(ISNA(VLOOKUP($A185,'Success Asset Classes'!$B$15:$AA$114,'Success Asset Classes'!$AA$1,FALSE)),0,VLOOKUP($A185,'Success Asset Classes'!$B$15:$AA$114,'Success Asset Classes'!$AA$1,FALSE))</f>
        <v>0</v>
      </c>
      <c r="AS185" s="230">
        <f>IF($AR185=0,VLOOKUP(MID($A185,4,5),'Project splits'!$C$5:$AM$346,AS$22,FALSE),IF(ISNA(VLOOKUP($A185,'Success Asset Classes'!$B$15:$BD$377,AS$21,FALSE)),VLOOKUP(MID($A185,4,5),'Project splits'!$C$5:$AM$346,AS$22,FALSE),VLOOKUP($A185,'Success Asset Classes'!$B$15:$BD$377,AS$21,FALSE)))</f>
        <v>0</v>
      </c>
      <c r="AT185" s="230">
        <f>IF($AR185=0,VLOOKUP(MID($A185,4,5),'Project splits'!$C$5:$AM$346,AT$22,FALSE),IF(ISNA(VLOOKUP($A185,'Success Asset Classes'!$B$15:$BD$377,AT$21,FALSE)),VLOOKUP(MID($A185,4,5),'Project splits'!$C$5:$AM$346,AT$22,FALSE),VLOOKUP($A185,'Success Asset Classes'!$B$15:$BD$377,AT$21,FALSE)))</f>
        <v>0</v>
      </c>
      <c r="AU185" s="230">
        <f>IF($AR185=0,VLOOKUP(MID($A185,4,5),'Project splits'!$C$5:$AM$346,AU$22,FALSE),IF(ISNA(VLOOKUP($A185,'Success Asset Classes'!$B$15:$BD$377,AU$21,FALSE)),VLOOKUP(MID($A185,4,5),'Project splits'!$C$5:$AM$346,AU$22,FALSE),VLOOKUP($A185,'Success Asset Classes'!$B$15:$BD$377,AU$21,FALSE)))</f>
        <v>0</v>
      </c>
      <c r="AV185" s="230">
        <f>IF($AR185=0,VLOOKUP(MID($A185,4,5),'Project splits'!$C$5:$AM$346,AV$22,FALSE),IF(ISNA(VLOOKUP($A185,'Success Asset Classes'!$B$15:$BD$377,AV$21,FALSE)),VLOOKUP(MID($A185,4,5),'Project splits'!$C$5:$AM$346,AV$22,FALSE),VLOOKUP($A185,'Success Asset Classes'!$B$15:$BD$377,AV$21,FALSE)))</f>
        <v>0</v>
      </c>
      <c r="AW185" s="230">
        <f>IF($AR185=0,VLOOKUP(MID($A185,4,5),'Project splits'!$C$5:$AM$346,AW$22,FALSE),IF(ISNA(VLOOKUP($A185,'Success Asset Classes'!$B$15:$BD$377,AW$21,FALSE)),VLOOKUP(MID($A185,4,5),'Project splits'!$C$5:$AM$346,AW$22,FALSE),VLOOKUP($A185,'Success Asset Classes'!$B$15:$BD$377,AW$21,FALSE)))</f>
        <v>0</v>
      </c>
      <c r="AX185" s="230">
        <f>IF($AR185=0,VLOOKUP(MID($A185,4,5),'Project splits'!$C$5:$AM$346,AX$22,FALSE),IF(ISNA(VLOOKUP($A185,'Success Asset Classes'!$B$15:$BD$377,AX$21,FALSE)),VLOOKUP(MID($A185,4,5),'Project splits'!$C$5:$AM$346,AX$22,FALSE),VLOOKUP($A185,'Success Asset Classes'!$B$15:$BD$377,AX$21,FALSE)))</f>
        <v>0</v>
      </c>
      <c r="AY185" s="230">
        <f>IF($AR185=0,VLOOKUP(MID($A185,4,5),'Project splits'!$C$5:$AM$346,AY$22,FALSE),IF(ISNA(VLOOKUP($A185,'Success Asset Classes'!$B$15:$BD$377,AY$21,FALSE)),VLOOKUP(MID($A185,4,5),'Project splits'!$C$5:$AM$346,AY$22,FALSE),VLOOKUP($A185,'Success Asset Classes'!$B$15:$BD$377,AY$21,FALSE)))</f>
        <v>0</v>
      </c>
      <c r="AZ185" s="230">
        <f>IF($AR185=0,VLOOKUP(MID($A185,4,5),'Project splits'!$C$5:$AM$346,AZ$22,FALSE),IF(ISNA(VLOOKUP($A185,'Success Asset Classes'!$B$15:$BD$377,AZ$21,FALSE)),VLOOKUP(MID($A185,4,5),'Project splits'!$C$5:$AM$346,AZ$22,FALSE),VLOOKUP($A185,'Success Asset Classes'!$B$15:$BD$377,AZ$21,FALSE)))</f>
        <v>0</v>
      </c>
      <c r="BA185" s="230">
        <f>IF($AR185=0,VLOOKUP(MID($A185,4,5),'Project splits'!$C$5:$AM$346,BA$22,FALSE),IF(ISNA(VLOOKUP($A185,'Success Asset Classes'!$B$15:$BD$377,BA$21,FALSE)),VLOOKUP(MID($A185,4,5),'Project splits'!$C$5:$AM$346,BA$22,FALSE),VLOOKUP($A185,'Success Asset Classes'!$B$15:$BD$377,BA$21,FALSE)))</f>
        <v>0</v>
      </c>
      <c r="BB185" s="230">
        <f>IF($AR185=0,VLOOKUP(MID($A185,4,5),'Project splits'!$C$5:$AM$346,BB$22,FALSE),IF(ISNA(VLOOKUP($A185,'Success Asset Classes'!$B$15:$BD$377,BB$21,FALSE)),VLOOKUP(MID($A185,4,5),'Project splits'!$C$5:$AM$346,BB$22,FALSE),VLOOKUP($A185,'Success Asset Classes'!$B$15:$BD$377,BB$21,FALSE)))</f>
        <v>0.3308004969943022</v>
      </c>
      <c r="BC185" s="230">
        <f>IF($AR185=0,VLOOKUP(MID($A185,4,5),'Project splits'!$C$5:$AM$346,BC$22,FALSE),IF(ISNA(VLOOKUP($A185,'Success Asset Classes'!$B$15:$BD$377,BC$21,FALSE)),VLOOKUP(MID($A185,4,5),'Project splits'!$C$5:$AM$346,BC$22,FALSE),VLOOKUP($A185,'Success Asset Classes'!$B$15:$BD$377,BC$21,FALSE)))</f>
        <v>0</v>
      </c>
      <c r="BD185" s="230">
        <f>IF($AR185=0,VLOOKUP(MID($A185,4,5),'Project splits'!$C$5:$AM$346,BD$22,FALSE),IF(ISNA(VLOOKUP($A185,'Success Asset Classes'!$B$15:$BD$377,BD$21,FALSE)),VLOOKUP(MID($A185,4,5),'Project splits'!$C$5:$AM$346,BD$22,FALSE),VLOOKUP($A185,'Success Asset Classes'!$B$15:$BD$377,BD$21,FALSE)))</f>
        <v>0.25522483196110085</v>
      </c>
      <c r="BE185" s="230">
        <f>IF($AR185=0,VLOOKUP(MID($A185,4,5),'Project splits'!$C$5:$AM$346,BE$22,FALSE),IF(ISNA(VLOOKUP($A185,'Success Asset Classes'!$B$15:$BD$377,BE$21,FALSE)),VLOOKUP(MID($A185,4,5),'Project splits'!$C$5:$AM$346,BE$22,FALSE),VLOOKUP($A185,'Success Asset Classes'!$B$15:$BD$377,BE$21,FALSE)))</f>
        <v>0</v>
      </c>
      <c r="BF185" s="230">
        <f>IF($AR185=0,VLOOKUP(MID($A185,4,5),'Project splits'!$C$5:$AM$346,BF$22,FALSE),IF(ISNA(VLOOKUP($A185,'Success Asset Classes'!$B$15:$BD$377,BF$21,FALSE)),VLOOKUP(MID($A185,4,5),'Project splits'!$C$5:$AM$346,BF$22,FALSE),VLOOKUP($A185,'Success Asset Classes'!$B$15:$BD$377,BF$21,FALSE)))</f>
        <v>0</v>
      </c>
      <c r="BG185" s="230">
        <f>IF($AR185=0,VLOOKUP(MID($A185,4,5),'Project splits'!$C$5:$AM$346,BG$22,FALSE),IF(ISNA(VLOOKUP($A185,'Success Asset Classes'!$B$15:$BD$377,BG$21,FALSE)),VLOOKUP(MID($A185,4,5),'Project splits'!$C$5:$AM$346,BG$22,FALSE),VLOOKUP($A185,'Success Asset Classes'!$B$15:$BD$377,BG$21,FALSE)))</f>
        <v>0.4139746710445969</v>
      </c>
      <c r="BH185" s="230">
        <f>IF($AR185=0,VLOOKUP(MID($A185,4,5),'Project splits'!$C$5:$AM$346,BH$22,FALSE),IF(ISNA(VLOOKUP($A185,'Success Asset Classes'!$B$15:$BD$377,BH$21,FALSE)),VLOOKUP(MID($A185,4,5),'Project splits'!$C$5:$AM$346,BH$22,FALSE),VLOOKUP($A185,'Success Asset Classes'!$B$15:$BD$377,BH$21,FALSE)))</f>
        <v>0</v>
      </c>
      <c r="BI185" s="230">
        <f>IF($AR185=0,VLOOKUP(MID($A185,4,5),'Project splits'!$C$5:$AM$346,BI$22,FALSE),IF(ISNA(VLOOKUP($A185,'Success Asset Classes'!$B$15:$BD$377,BI$21,FALSE)),VLOOKUP(MID($A185,4,5),'Project splits'!$C$5:$AM$346,BI$22,FALSE),VLOOKUP($A185,'Success Asset Classes'!$B$15:$BD$377,BI$21,FALSE)))</f>
        <v>0</v>
      </c>
      <c r="BJ185" s="230">
        <f>IF($AR185=0,VLOOKUP(MID($A185,4,5),'Project splits'!$C$5:$AM$346,BJ$22,FALSE),IF(ISNA(VLOOKUP($A185,'Success Asset Classes'!$B$15:$BD$377,BJ$21,FALSE)),VLOOKUP(MID($A185,4,5),'Project splits'!$C$5:$AM$346,BJ$22,FALSE),VLOOKUP($A185,'Success Asset Classes'!$B$15:$BD$377,BJ$21,FALSE)))</f>
        <v>0</v>
      </c>
      <c r="BK185" s="230">
        <f>IF($AR185=0,VLOOKUP(MID($A185,4,5),'Project splits'!$C$5:$AM$346,BK$22,FALSE),IF(ISNA(VLOOKUP($A185,'Success Asset Classes'!$B$15:$BD$377,BK$21,FALSE)),VLOOKUP(MID($A185,4,5),'Project splits'!$C$5:$AM$346,BK$22,FALSE),VLOOKUP($A185,'Success Asset Classes'!$B$15:$BD$377,BK$21,FALSE)))</f>
        <v>0</v>
      </c>
      <c r="BL185" s="230">
        <f>IF($AR185=0,VLOOKUP(MID($A185,4,5),'Project splits'!$C$5:$AM$346,BL$22,FALSE),IF(ISNA(VLOOKUP($A185,'Success Asset Classes'!$B$15:$BD$377,BL$21,FALSE)),VLOOKUP(MID($A185,4,5),'Project splits'!$C$5:$AM$346,BL$22,FALSE),VLOOKUP($A185,'Success Asset Classes'!$B$15:$BD$377,BL$21,FALSE)))</f>
        <v>0</v>
      </c>
      <c r="BM185" s="230">
        <f>IF($AR185=0,VLOOKUP(MID($A185,4,5),'Project splits'!$C$5:$AM$346,BM$22,FALSE),IF(ISNA(VLOOKUP($A185,'Success Asset Classes'!$B$15:$BD$377,BM$21,FALSE)),VLOOKUP(MID($A185,4,5),'Project splits'!$C$5:$AM$346,BM$22,FALSE),VLOOKUP($A185,'Success Asset Classes'!$B$15:$BD$377,BM$21,FALSE)))</f>
        <v>0</v>
      </c>
      <c r="BN185" s="230">
        <f>IF($AR185=0,VLOOKUP(MID($A185,4,5),'Project splits'!$C$5:$AM$346,BN$22,FALSE),IF(ISNA(VLOOKUP($A185,'Success Asset Classes'!$B$15:$BD$377,BN$21,FALSE)),VLOOKUP(MID($A185,4,5),'Project splits'!$C$5:$AM$346,BN$22,FALSE),VLOOKUP($A185,'Success Asset Classes'!$B$15:$BD$377,BN$21,FALSE)))</f>
        <v>0</v>
      </c>
      <c r="BO185" s="230">
        <f>IF($AR185=0,VLOOKUP(MID($A185,4,5),'Project splits'!$C$5:$AM$346,BO$22,FALSE),IF(ISNA(VLOOKUP($A185,'Success Asset Classes'!$B$15:$BD$377,BO$21,FALSE)),VLOOKUP(MID($A185,4,5),'Project splits'!$C$5:$AM$346,BO$22,FALSE),VLOOKUP($A185,'Success Asset Classes'!$B$15:$BD$377,BO$21,FALSE)))</f>
        <v>0</v>
      </c>
      <c r="BP185" s="230">
        <f>IF($AR185=0,VLOOKUP(MID($A185,4,5),'Project splits'!$C$5:$AM$346,BP$22,FALSE),IF(ISNA(VLOOKUP($A185,'Success Asset Classes'!$B$15:$BD$377,BP$21,FALSE)),VLOOKUP(MID($A185,4,5),'Project splits'!$C$5:$AM$346,BP$22,FALSE),VLOOKUP($A185,'Success Asset Classes'!$B$15:$BD$377,BP$21,FALSE)))</f>
        <v>0</v>
      </c>
      <c r="BQ185" s="230">
        <f>IF($AR185=0,VLOOKUP(MID($A185,4,5),'Project splits'!$C$5:$AM$346,BQ$22,FALSE),IF(ISNA(VLOOKUP($A185,'Success Asset Classes'!$B$15:$BD$377,BQ$21,FALSE)),VLOOKUP(MID($A185,4,5),'Project splits'!$C$5:$AM$346,BQ$22,FALSE),VLOOKUP($A185,'Success Asset Classes'!$B$15:$BD$377,BQ$21,FALSE)))</f>
        <v>0</v>
      </c>
      <c r="BR185" s="230">
        <f>IF($AR185=0,VLOOKUP(MID($A185,4,5),'Project splits'!$C$5:$AM$346,BR$22,FALSE),IF(ISNA(VLOOKUP($A185,'Success Asset Classes'!$B$15:$BD$377,BR$21,FALSE)),VLOOKUP(MID($A185,4,5),'Project splits'!$C$5:$AM$346,BR$22,FALSE),VLOOKUP($A185,'Success Asset Classes'!$B$15:$BD$377,BR$21,FALSE)))</f>
        <v>0</v>
      </c>
      <c r="BS185" s="247">
        <f t="shared" si="59"/>
        <v>1</v>
      </c>
      <c r="BT185" s="249">
        <f>1+IF(ISNA(VLOOKUP($A185,'Project labour content'!$A$7:$D$255,'Project labour content'!$D$1,FALSE)),VLOOKUP($D185,'Project labour content'!$F$6:$G$15,'Project labour content'!$G$1,FALSE),VLOOKUP($A185,'Project labour content'!$A$7:$D$255,'Project labour content'!$D$1,FALSE))*LabEsc22*1</f>
        <v>1.0003471041831231</v>
      </c>
      <c r="BU185" s="249">
        <f>1+IF(ISNA(VLOOKUP($A185,'Project labour content'!$A$7:$D$255,'Project labour content'!$D$1,FALSE)),VLOOKUP($D185,'Project labour content'!$F$6:$G$15,'Project labour content'!$G$1,FALSE),VLOOKUP($A185,'Project labour content'!$A$7:$D$255,'Project labour content'!$D$1,FALSE))*LabEsc23*1</f>
        <v>1.0006958744663252</v>
      </c>
      <c r="BV185" s="249">
        <f>1+IF(ISNA(VLOOKUP($A185,'Project labour content'!$A$7:$D$255,'Project labour content'!$D$1,FALSE)),VLOOKUP($D185,'Project labour content'!$F$6:$G$15,'Project labour content'!$G$1,FALSE),VLOOKUP($A185,'Project labour content'!$A$7:$D$255,'Project labour content'!$D$1,FALSE))*LabEsc24*1</f>
        <v>1.0010244160731017</v>
      </c>
      <c r="BW185" s="249">
        <f>1+IF(ISNA(VLOOKUP($A185,'Project labour content'!$A$7:$D$255,'Project labour content'!$D$1,FALSE)),VLOOKUP($D185,'Project labour content'!$F$6:$G$15,'Project labour content'!$G$1,FALSE),VLOOKUP($A185,'Project labour content'!$A$7:$D$255,'Project labour content'!$D$1,FALSE))*LabEsc25*1</f>
        <v>1.0014644427984443</v>
      </c>
      <c r="BX185" s="249">
        <f>1+IF(ISNA(VLOOKUP($A185,'Project labour content'!$A$7:$D$255,'Project labour content'!$D$1,FALSE)),VLOOKUP($D185,'Project labour content'!$F$6:$G$15,'Project labour content'!$G$1,FALSE),VLOOKUP($A185,'Project labour content'!$A$7:$D$255,'Project labour content'!$D$1,FALSE))*LabEsc26*1</f>
        <v>1.0019439985912801</v>
      </c>
      <c r="BY185" s="249">
        <f>1+IF(ISNA(VLOOKUP($A185,'Project labour content'!$A$7:$D$255,'Project labour content'!$D$1,FALSE)),VLOOKUP($D185,'Project labour content'!$F$6:$G$15,'Project labour content'!$G$1,FALSE),VLOOKUP($A185,'Project labour content'!$A$7:$D$255,'Project labour content'!$D$1,FALSE))*LabEsc27*1</f>
        <v>1.0022410280715812</v>
      </c>
      <c r="BZ185" s="249">
        <f>1+IF(ISNA(VLOOKUP($A185,'Project labour content'!$A$7:$D$255,'Project labour content'!$D$1,FALSE)),VLOOKUP($D185,'Project labour content'!$F$6:$G$15,'Project labour content'!$G$1,FALSE),VLOOKUP($A185,'Project labour content'!$A$7:$D$255,'Project labour content'!$D$1,FALSE))*LabEsc28*1</f>
        <v>1.002464691270248</v>
      </c>
      <c r="CA185" s="249">
        <f>1+IF(ISNA(VLOOKUP($A185,'Project labour content'!$A$7:$D$255,'Project labour content'!$D$1,FALSE)),VLOOKUP($D185,'Project labour content'!$F$6:$G$15,'Project labour content'!$G$1,FALSE),VLOOKUP($A185,'Project labour content'!$A$7:$D$255,'Project labour content'!$D$1,FALSE))*LabEsc29*1</f>
        <v>1.0028236259714685</v>
      </c>
      <c r="CB185" s="250" t="str">
        <f>IF(ISNA(VLOOKUP($A185,'Project labour content'!$A$7:$D$255,'Project labour content'!$D$1,FALSE)),"Category","Project")</f>
        <v>Category</v>
      </c>
      <c r="CD185" s="247" t="str">
        <f t="shared" si="60"/>
        <v>14041</v>
      </c>
      <c r="CE185" s="3"/>
    </row>
    <row r="186" spans="1:83" x14ac:dyDescent="0.15">
      <c r="A186" s="11" t="s">
        <v>279</v>
      </c>
      <c r="B186" s="11" t="str">
        <f>VLOOKUP($A186,'Incurred Real 2022$'!$A$25:$AC$426,'Incurred Real 2022$'!B$1,FALSE)</f>
        <v>AC Board Unit Asset Replacement 2018-23</v>
      </c>
      <c r="C186" s="11" t="str">
        <f>VLOOKUP($A186,'Incurred Real 2022$'!$A$25:$AC$426,'Incurred Real 2022$'!C$1,FALSE)</f>
        <v>ExAnte</v>
      </c>
      <c r="D186" s="11" t="str">
        <f>VLOOKUP($A186,'Incurred Real 2022$'!$A$25:$AC$426,'Incurred Real 2022$'!D$1,FALSE)</f>
        <v>Replacement</v>
      </c>
      <c r="E186" s="11" t="str">
        <f>VLOOKUP($A186,'Incurred Real 2022$'!$A$25:$AC$426,'Incurred Real 2022$'!E$1,FALSE)</f>
        <v>Active</v>
      </c>
      <c r="F186" s="105" t="str">
        <f>IF(VLOOKUP($A186,'Incurred Real 2022$'!$A$25:$AC$426,'Incurred Real 2022$'!F$1,FALSE)=0,"",VLOOKUP($A186,'Incurred Real 2022$'!$A$25:$AC$426,'Incurred Real 2022$'!F$1,FALSE))</f>
        <v/>
      </c>
      <c r="G186" s="105" t="str">
        <f>IF(VLOOKUP($A186,'Incurred Real 2022$'!$A$25:$AC$426,'Incurred Real 2022$'!G$1,FALSE)=0,"",VLOOKUP($A186,'Incurred Real 2022$'!$A$25:$AC$426,'Incurred Real 2022$'!G$1,FALSE))</f>
        <v/>
      </c>
      <c r="H186" s="105" t="str">
        <f>IF(VLOOKUP($A186,'Incurred Real 2022$'!$A$25:$AC$426,'Incurred Real 2022$'!H$1,FALSE)=0,"",VLOOKUP($A186,'Incurred Real 2022$'!$A$25:$AC$426,'Incurred Real 2022$'!H$1,FALSE))</f>
        <v/>
      </c>
      <c r="I186" s="105" t="str">
        <f>IF(VLOOKUP($A186,'Incurred Real 2022$'!$A$25:$AC$426,'Incurred Real 2022$'!I$1,FALSE)=0,"",VLOOKUP($A186,'Incurred Real 2022$'!$A$25:$AC$426,'Incurred Real 2022$'!I$1,FALSE))</f>
        <v/>
      </c>
      <c r="J186" s="105" t="str">
        <f>IF(VLOOKUP($A186,'Incurred Real 2022$'!$A$25:$AC$426,'Incurred Real 2022$'!J$1,FALSE)=0,"",VLOOKUP($A186,'Incurred Real 2022$'!$A$25:$AC$426,'Incurred Real 2022$'!J$1,FALSE))</f>
        <v/>
      </c>
      <c r="K186" s="105" t="str">
        <f>IF(VLOOKUP($A186,'Incurred Real 2022$'!$A$25:$AC$426,'Incurred Real 2022$'!K$1,FALSE)=0,"",VLOOKUP($A186,'Incurred Real 2022$'!$A$25:$AC$426,'Incurred Real 2022$'!K$1,FALSE))</f>
        <v/>
      </c>
      <c r="L186" s="105" t="str">
        <f>IF(VLOOKUP($A186,'Incurred Real 2022$'!$A$25:$AC$426,'Incurred Real 2022$'!L$1,FALSE)=0,"",VLOOKUP($A186,'Incurred Real 2022$'!$A$25:$AC$426,'Incurred Real 2022$'!L$1,FALSE))</f>
        <v/>
      </c>
      <c r="M186" s="105" t="str">
        <f>IF(VLOOKUP($A186,'Incurred Real 2022$'!$A$25:$AC$426,'Incurred Real 2022$'!M$1,FALSE)=0,"",VLOOKUP($A186,'Incurred Real 2022$'!$A$25:$AC$426,'Incurred Real 2022$'!M$1,FALSE))</f>
        <v/>
      </c>
      <c r="N186" s="105" t="str">
        <f>IF(VLOOKUP($A186,'Incurred Real 2022$'!$A$25:$AC$426,'Incurred Real 2022$'!N$1,FALSE)=0,"",VLOOKUP($A186,'Incurred Real 2022$'!$A$25:$AC$426,'Incurred Real 2022$'!N$1,FALSE))</f>
        <v/>
      </c>
      <c r="O186" s="105" t="str">
        <f>IF(VLOOKUP($A186,'Incurred Real 2022$'!$A$25:$AC$426,'Incurred Real 2022$'!O$1,FALSE)=0,"",VLOOKUP($A186,'Incurred Real 2022$'!$A$25:$AC$426,'Incurred Real 2022$'!O$1,FALSE))</f>
        <v/>
      </c>
      <c r="P186" s="105" t="str">
        <f>IF(VLOOKUP($A186,'Incurred Real 2022$'!$A$25:$AC$426,'Incurred Real 2022$'!P$1,FALSE)=0,"",VLOOKUP($A186,'Incurred Real 2022$'!$A$25:$AC$426,'Incurred Real 2022$'!P$1,FALSE))</f>
        <v/>
      </c>
      <c r="Q186" s="105" t="str">
        <f>IF(VLOOKUP($A186,'Incurred Real 2022$'!$A$25:$AC$426,'Incurred Real 2022$'!Q$1,FALSE)=0,"",VLOOKUP($A186,'Incurred Real 2022$'!$A$25:$AC$426,'Incurred Real 2022$'!Q$1,FALSE))</f>
        <v/>
      </c>
      <c r="R186" s="105">
        <f>IF(VLOOKUP($A186,'Incurred Real 2022$'!$A$25:$AC$426,'Incurred Real 2022$'!R$1,FALSE)=0,"",VLOOKUP($A186,'Incurred Real 2022$'!$A$25:$AC$426,'Incurred Real 2022$'!R$1,FALSE))</f>
        <v>200.52</v>
      </c>
      <c r="S186" s="105">
        <f>IF(VLOOKUP($A186,'Incurred Real 2022$'!$A$25:$AC$426,'Incurred Real 2022$'!S$1,FALSE)=0,"",VLOOKUP($A186,'Incurred Real 2022$'!$A$25:$AC$426,'Incurred Real 2022$'!S$1,FALSE))</f>
        <v>51258.44</v>
      </c>
      <c r="T186" s="105">
        <f>IF(VLOOKUP($A186,'Incurred Real 2022$'!$A$25:$AC$426,'Incurred Real 2022$'!T$1,FALSE)=0,"",VLOOKUP($A186,'Incurred Real 2022$'!$A$25:$AC$426,'Incurred Real 2022$'!T$1,FALSE))</f>
        <v>215333.29</v>
      </c>
      <c r="U186" s="105">
        <f>IF(VLOOKUP($A186,'Incurred Real 2022$'!$A$25:$AC$426,'Incurred Real 2022$'!U$1,FALSE)=0,"",VLOOKUP($A186,'Incurred Real 2022$'!$A$25:$AC$426,'Incurred Real 2022$'!U$1,FALSE))</f>
        <v>871781.72</v>
      </c>
      <c r="V186" s="13">
        <f>IF(ISTEXT(VLOOKUP($A186,'Incurred Real 2022$'!$A$25:$AC$426,'Incurred Real 2022$'!V$1,FALSE)),"",(VLOOKUP($A186,'Incurred Real 2022$'!$A$25:$AC$426,'Incurred Real 2022$'!V$1,FALSE))*BT186*Incurred_Real!V$15)</f>
        <v>8291169.4202267043</v>
      </c>
      <c r="W186" s="13">
        <f>IF(ISTEXT(VLOOKUP($A186,'Incurred Real 2022$'!$A$25:$AC$426,'Incurred Real 2022$'!W$1,FALSE)),"",(VLOOKUP($A186,'Incurred Real 2022$'!$A$25:$AC$426,'Incurred Real 2022$'!W$1,FALSE))*BU186*Incurred_Real!W$15)</f>
        <v>4378693.2427253416</v>
      </c>
      <c r="X186" s="220">
        <f>IF(ISTEXT(VLOOKUP($A186,'Incurred Real 2022$'!$A$25:$AC$426,'Incurred Real 2022$'!X$1,FALSE)),"",(VLOOKUP($A186,'Incurred Real 2022$'!$A$25:$AC$426,'Incurred Real 2022$'!X$1,FALSE))*BV186*Incurred_Real!X$15)</f>
        <v>965078.30289104185</v>
      </c>
      <c r="Y186" s="217">
        <f>IF(ISTEXT(VLOOKUP($A186,'Incurred Real 2022$'!$A$25:$AC$426,'Incurred Real 2022$'!Y$1,FALSE)),"",(VLOOKUP($A186,'Incurred Real 2022$'!$A$25:$AC$426,'Incurred Real 2022$'!Y$1,FALSE))*BW186*Incurred_Real!Y$15)</f>
        <v>2358986.792782939</v>
      </c>
      <c r="Z186" s="13">
        <f>IF(ISTEXT(VLOOKUP($A186,'Incurred Real 2022$'!$A$25:$AC$426,'Incurred Real 2022$'!Z$1,FALSE)),"",(VLOOKUP($A186,'Incurred Real 2022$'!$A$25:$AC$426,'Incurred Real 2022$'!Z$1,FALSE))*BX186*Incurred_Real!Z$15)</f>
        <v>2608189.6162531506</v>
      </c>
      <c r="AA186" s="13">
        <f>IF(ISTEXT(VLOOKUP($A186,'Incurred Real 2022$'!$A$25:$AC$426,'Incurred Real 2022$'!AA$1,FALSE)),"",(VLOOKUP($A186,'Incurred Real 2022$'!$A$25:$AC$426,'Incurred Real 2022$'!AA$1,FALSE))*BY186*Incurred_Real!AA$15)</f>
        <v>5127990.5335437935</v>
      </c>
      <c r="AB186" s="13">
        <f>IF(ISTEXT(VLOOKUP($A186,'Incurred Real 2022$'!$A$25:$AC$426,'Incurred Real 2022$'!AB$1,FALSE)),"",(VLOOKUP($A186,'Incurred Real 2022$'!$A$25:$AC$426,'Incurred Real 2022$'!AB$1,FALSE))*BZ186*Incurred_Real!AB$15)</f>
        <v>1887498.939576525</v>
      </c>
      <c r="AC186" s="13" t="str">
        <f>IF(ISTEXT(VLOOKUP($A186,'Incurred Real 2022$'!$A$25:$AC$426,'Incurred Real 2022$'!AC$1,FALSE)),"",(VLOOKUP($A186,'Incurred Real 2022$'!$A$25:$AC$426,'Incurred Real 2022$'!AC$1,FALSE))*CA186*Incurred_Real!AC$15)</f>
        <v/>
      </c>
      <c r="AD186" s="221">
        <f t="shared" si="55"/>
        <v>26756180.817999501</v>
      </c>
      <c r="AE186" s="221">
        <f t="shared" si="56"/>
        <v>26756180.817999501</v>
      </c>
      <c r="AF186" s="239">
        <f t="shared" si="61"/>
        <v>30208306.603640277</v>
      </c>
      <c r="AG186" s="222">
        <f t="shared" si="57"/>
        <v>30208306.603640277</v>
      </c>
      <c r="AH186" s="223">
        <f t="shared" si="64"/>
        <v>1</v>
      </c>
      <c r="AI186" s="224">
        <f t="shared" si="58"/>
        <v>2028</v>
      </c>
      <c r="AJ186" s="225" t="str">
        <f>VLOOKUP($A186,Project_Commissioning!$C$4:$H$355,Project_Commissioning!F$1,FALSE)</f>
        <v/>
      </c>
      <c r="AK186" s="226">
        <f>VLOOKUP($A186,Project_Commissioning!$C$4:$H$355,Project_Commissioning!G$1,FALSE)</f>
        <v>2028</v>
      </c>
      <c r="AL186" s="225" t="str">
        <f>IF(VLOOKUP($A186,Project_Commissioning!$C$4:$H$355,Project_Commissioning!H$1,FALSE)=0,"",VLOOKUP($A186,Project_Commissioning!$C$4:$H$355,Project_Commissioning!H$1,FALSE))</f>
        <v/>
      </c>
      <c r="AM186" s="237">
        <f t="shared" si="62"/>
        <v>26830366.02103807</v>
      </c>
      <c r="AN186" s="221" cm="1">
        <f t="array" ref="AN186">IF(ROUND(AE186,0)=0,0,LOOKUP(2,1/(F186:AC186&lt;&gt;""),F186:AC186))</f>
        <v>1887498.939576525</v>
      </c>
      <c r="AO186" s="221">
        <f t="shared" si="63"/>
        <v>25617606.847999502</v>
      </c>
      <c r="AP186" s="79"/>
      <c r="AQ186" s="20"/>
      <c r="AR186" s="245">
        <f>IF(ISNA(VLOOKUP($A186,'Success Asset Classes'!$B$15:$AA$114,'Success Asset Classes'!$AA$1,FALSE)),0,VLOOKUP($A186,'Success Asset Classes'!$B$15:$AA$114,'Success Asset Classes'!$AA$1,FALSE))</f>
        <v>0</v>
      </c>
      <c r="AS186" s="230">
        <f>IF($AR186=0,VLOOKUP(MID($A186,4,5),'Project splits'!$C$5:$AM$346,AS$22,FALSE),IF(ISNA(VLOOKUP($A186,'Success Asset Classes'!$B$15:$BD$377,AS$21,FALSE)),VLOOKUP(MID($A186,4,5),'Project splits'!$C$5:$AM$346,AS$22,FALSE),VLOOKUP($A186,'Success Asset Classes'!$B$15:$BD$377,AS$21,FALSE)))</f>
        <v>0</v>
      </c>
      <c r="AT186" s="230">
        <f>IF($AR186=0,VLOOKUP(MID($A186,4,5),'Project splits'!$C$5:$AM$346,AT$22,FALSE),IF(ISNA(VLOOKUP($A186,'Success Asset Classes'!$B$15:$BD$377,AT$21,FALSE)),VLOOKUP(MID($A186,4,5),'Project splits'!$C$5:$AM$346,AT$22,FALSE),VLOOKUP($A186,'Success Asset Classes'!$B$15:$BD$377,AT$21,FALSE)))</f>
        <v>0</v>
      </c>
      <c r="AU186" s="230">
        <f>IF($AR186=0,VLOOKUP(MID($A186,4,5),'Project splits'!$C$5:$AM$346,AU$22,FALSE),IF(ISNA(VLOOKUP($A186,'Success Asset Classes'!$B$15:$BD$377,AU$21,FALSE)),VLOOKUP(MID($A186,4,5),'Project splits'!$C$5:$AM$346,AU$22,FALSE),VLOOKUP($A186,'Success Asset Classes'!$B$15:$BD$377,AU$21,FALSE)))</f>
        <v>0</v>
      </c>
      <c r="AV186" s="230">
        <f>IF($AR186=0,VLOOKUP(MID($A186,4,5),'Project splits'!$C$5:$AM$346,AV$22,FALSE),IF(ISNA(VLOOKUP($A186,'Success Asset Classes'!$B$15:$BD$377,AV$21,FALSE)),VLOOKUP(MID($A186,4,5),'Project splits'!$C$5:$AM$346,AV$22,FALSE),VLOOKUP($A186,'Success Asset Classes'!$B$15:$BD$377,AV$21,FALSE)))</f>
        <v>0</v>
      </c>
      <c r="AW186" s="230">
        <f>IF($AR186=0,VLOOKUP(MID($A186,4,5),'Project splits'!$C$5:$AM$346,AW$22,FALSE),IF(ISNA(VLOOKUP($A186,'Success Asset Classes'!$B$15:$BD$377,AW$21,FALSE)),VLOOKUP(MID($A186,4,5),'Project splits'!$C$5:$AM$346,AW$22,FALSE),VLOOKUP($A186,'Success Asset Classes'!$B$15:$BD$377,AW$21,FALSE)))</f>
        <v>0</v>
      </c>
      <c r="AX186" s="230">
        <f>IF($AR186=0,VLOOKUP(MID($A186,4,5),'Project splits'!$C$5:$AM$346,AX$22,FALSE),IF(ISNA(VLOOKUP($A186,'Success Asset Classes'!$B$15:$BD$377,AX$21,FALSE)),VLOOKUP(MID($A186,4,5),'Project splits'!$C$5:$AM$346,AX$22,FALSE),VLOOKUP($A186,'Success Asset Classes'!$B$15:$BD$377,AX$21,FALSE)))</f>
        <v>0</v>
      </c>
      <c r="AY186" s="230">
        <f>IF($AR186=0,VLOOKUP(MID($A186,4,5),'Project splits'!$C$5:$AM$346,AY$22,FALSE),IF(ISNA(VLOOKUP($A186,'Success Asset Classes'!$B$15:$BD$377,AY$21,FALSE)),VLOOKUP(MID($A186,4,5),'Project splits'!$C$5:$AM$346,AY$22,FALSE),VLOOKUP($A186,'Success Asset Classes'!$B$15:$BD$377,AY$21,FALSE)))</f>
        <v>0</v>
      </c>
      <c r="AZ186" s="230">
        <f>IF($AR186=0,VLOOKUP(MID($A186,4,5),'Project splits'!$C$5:$AM$346,AZ$22,FALSE),IF(ISNA(VLOOKUP($A186,'Success Asset Classes'!$B$15:$BD$377,AZ$21,FALSE)),VLOOKUP(MID($A186,4,5),'Project splits'!$C$5:$AM$346,AZ$22,FALSE),VLOOKUP($A186,'Success Asset Classes'!$B$15:$BD$377,AZ$21,FALSE)))</f>
        <v>0</v>
      </c>
      <c r="BA186" s="230">
        <f>IF($AR186=0,VLOOKUP(MID($A186,4,5),'Project splits'!$C$5:$AM$346,BA$22,FALSE),IF(ISNA(VLOOKUP($A186,'Success Asset Classes'!$B$15:$BD$377,BA$21,FALSE)),VLOOKUP(MID($A186,4,5),'Project splits'!$C$5:$AM$346,BA$22,FALSE),VLOOKUP($A186,'Success Asset Classes'!$B$15:$BD$377,BA$21,FALSE)))</f>
        <v>0</v>
      </c>
      <c r="BB186" s="230">
        <f>IF($AR186=0,VLOOKUP(MID($A186,4,5),'Project splits'!$C$5:$AM$346,BB$22,FALSE),IF(ISNA(VLOOKUP($A186,'Success Asset Classes'!$B$15:$BD$377,BB$21,FALSE)),VLOOKUP(MID($A186,4,5),'Project splits'!$C$5:$AM$346,BB$22,FALSE),VLOOKUP($A186,'Success Asset Classes'!$B$15:$BD$377,BB$21,FALSE)))</f>
        <v>0.25864201435552758</v>
      </c>
      <c r="BC186" s="230">
        <f>IF($AR186=0,VLOOKUP(MID($A186,4,5),'Project splits'!$C$5:$AM$346,BC$22,FALSE),IF(ISNA(VLOOKUP($A186,'Success Asset Classes'!$B$15:$BD$377,BC$21,FALSE)),VLOOKUP(MID($A186,4,5),'Project splits'!$C$5:$AM$346,BC$22,FALSE),VLOOKUP($A186,'Success Asset Classes'!$B$15:$BD$377,BC$21,FALSE)))</f>
        <v>2.1247146556947979E-2</v>
      </c>
      <c r="BD186" s="230">
        <f>IF($AR186=0,VLOOKUP(MID($A186,4,5),'Project splits'!$C$5:$AM$346,BD$22,FALSE),IF(ISNA(VLOOKUP($A186,'Success Asset Classes'!$B$15:$BD$377,BD$21,FALSE)),VLOOKUP(MID($A186,4,5),'Project splits'!$C$5:$AM$346,BD$22,FALSE),VLOOKUP($A186,'Success Asset Classes'!$B$15:$BD$377,BD$21,FALSE)))</f>
        <v>0.68708624800095996</v>
      </c>
      <c r="BE186" s="230">
        <f>IF($AR186=0,VLOOKUP(MID($A186,4,5),'Project splits'!$C$5:$AM$346,BE$22,FALSE),IF(ISNA(VLOOKUP($A186,'Success Asset Classes'!$B$15:$BD$377,BE$21,FALSE)),VLOOKUP(MID($A186,4,5),'Project splits'!$C$5:$AM$346,BE$22,FALSE),VLOOKUP($A186,'Success Asset Classes'!$B$15:$BD$377,BE$21,FALSE)))</f>
        <v>0</v>
      </c>
      <c r="BF186" s="230">
        <f>IF($AR186=0,VLOOKUP(MID($A186,4,5),'Project splits'!$C$5:$AM$346,BF$22,FALSE),IF(ISNA(VLOOKUP($A186,'Success Asset Classes'!$B$15:$BD$377,BF$21,FALSE)),VLOOKUP(MID($A186,4,5),'Project splits'!$C$5:$AM$346,BF$22,FALSE),VLOOKUP($A186,'Success Asset Classes'!$B$15:$BD$377,BF$21,FALSE)))</f>
        <v>0</v>
      </c>
      <c r="BG186" s="230">
        <f>IF($AR186=0,VLOOKUP(MID($A186,4,5),'Project splits'!$C$5:$AM$346,BG$22,FALSE),IF(ISNA(VLOOKUP($A186,'Success Asset Classes'!$B$15:$BD$377,BG$21,FALSE)),VLOOKUP(MID($A186,4,5),'Project splits'!$C$5:$AM$346,BG$22,FALSE),VLOOKUP($A186,'Success Asset Classes'!$B$15:$BD$377,BG$21,FALSE)))</f>
        <v>3.3024591086564484E-2</v>
      </c>
      <c r="BH186" s="230">
        <f>IF($AR186=0,VLOOKUP(MID($A186,4,5),'Project splits'!$C$5:$AM$346,BH$22,FALSE),IF(ISNA(VLOOKUP($A186,'Success Asset Classes'!$B$15:$BD$377,BH$21,FALSE)),VLOOKUP(MID($A186,4,5),'Project splits'!$C$5:$AM$346,BH$22,FALSE),VLOOKUP($A186,'Success Asset Classes'!$B$15:$BD$377,BH$21,FALSE)))</f>
        <v>0</v>
      </c>
      <c r="BI186" s="230">
        <f>IF($AR186=0,VLOOKUP(MID($A186,4,5),'Project splits'!$C$5:$AM$346,BI$22,FALSE),IF(ISNA(VLOOKUP($A186,'Success Asset Classes'!$B$15:$BD$377,BI$21,FALSE)),VLOOKUP(MID($A186,4,5),'Project splits'!$C$5:$AM$346,BI$22,FALSE),VLOOKUP($A186,'Success Asset Classes'!$B$15:$BD$377,BI$21,FALSE)))</f>
        <v>0</v>
      </c>
      <c r="BJ186" s="230">
        <f>IF($AR186=0,VLOOKUP(MID($A186,4,5),'Project splits'!$C$5:$AM$346,BJ$22,FALSE),IF(ISNA(VLOOKUP($A186,'Success Asset Classes'!$B$15:$BD$377,BJ$21,FALSE)),VLOOKUP(MID($A186,4,5),'Project splits'!$C$5:$AM$346,BJ$22,FALSE),VLOOKUP($A186,'Success Asset Classes'!$B$15:$BD$377,BJ$21,FALSE)))</f>
        <v>0</v>
      </c>
      <c r="BK186" s="230">
        <f>IF($AR186=0,VLOOKUP(MID($A186,4,5),'Project splits'!$C$5:$AM$346,BK$22,FALSE),IF(ISNA(VLOOKUP($A186,'Success Asset Classes'!$B$15:$BD$377,BK$21,FALSE)),VLOOKUP(MID($A186,4,5),'Project splits'!$C$5:$AM$346,BK$22,FALSE),VLOOKUP($A186,'Success Asset Classes'!$B$15:$BD$377,BK$21,FALSE)))</f>
        <v>0</v>
      </c>
      <c r="BL186" s="230">
        <f>IF($AR186=0,VLOOKUP(MID($A186,4,5),'Project splits'!$C$5:$AM$346,BL$22,FALSE),IF(ISNA(VLOOKUP($A186,'Success Asset Classes'!$B$15:$BD$377,BL$21,FALSE)),VLOOKUP(MID($A186,4,5),'Project splits'!$C$5:$AM$346,BL$22,FALSE),VLOOKUP($A186,'Success Asset Classes'!$B$15:$BD$377,BL$21,FALSE)))</f>
        <v>0</v>
      </c>
      <c r="BM186" s="230">
        <f>IF($AR186=0,VLOOKUP(MID($A186,4,5),'Project splits'!$C$5:$AM$346,BM$22,FALSE),IF(ISNA(VLOOKUP($A186,'Success Asset Classes'!$B$15:$BD$377,BM$21,FALSE)),VLOOKUP(MID($A186,4,5),'Project splits'!$C$5:$AM$346,BM$22,FALSE),VLOOKUP($A186,'Success Asset Classes'!$B$15:$BD$377,BM$21,FALSE)))</f>
        <v>0</v>
      </c>
      <c r="BN186" s="230">
        <f>IF($AR186=0,VLOOKUP(MID($A186,4,5),'Project splits'!$C$5:$AM$346,BN$22,FALSE),IF(ISNA(VLOOKUP($A186,'Success Asset Classes'!$B$15:$BD$377,BN$21,FALSE)),VLOOKUP(MID($A186,4,5),'Project splits'!$C$5:$AM$346,BN$22,FALSE),VLOOKUP($A186,'Success Asset Classes'!$B$15:$BD$377,BN$21,FALSE)))</f>
        <v>0</v>
      </c>
      <c r="BO186" s="230">
        <f>IF($AR186=0,VLOOKUP(MID($A186,4,5),'Project splits'!$C$5:$AM$346,BO$22,FALSE),IF(ISNA(VLOOKUP($A186,'Success Asset Classes'!$B$15:$BD$377,BO$21,FALSE)),VLOOKUP(MID($A186,4,5),'Project splits'!$C$5:$AM$346,BO$22,FALSE),VLOOKUP($A186,'Success Asset Classes'!$B$15:$BD$377,BO$21,FALSE)))</f>
        <v>0</v>
      </c>
      <c r="BP186" s="230">
        <f>IF($AR186=0,VLOOKUP(MID($A186,4,5),'Project splits'!$C$5:$AM$346,BP$22,FALSE),IF(ISNA(VLOOKUP($A186,'Success Asset Classes'!$B$15:$BD$377,BP$21,FALSE)),VLOOKUP(MID($A186,4,5),'Project splits'!$C$5:$AM$346,BP$22,FALSE),VLOOKUP($A186,'Success Asset Classes'!$B$15:$BD$377,BP$21,FALSE)))</f>
        <v>0</v>
      </c>
      <c r="BQ186" s="230">
        <f>IF($AR186=0,VLOOKUP(MID($A186,4,5),'Project splits'!$C$5:$AM$346,BQ$22,FALSE),IF(ISNA(VLOOKUP($A186,'Success Asset Classes'!$B$15:$BD$377,BQ$21,FALSE)),VLOOKUP(MID($A186,4,5),'Project splits'!$C$5:$AM$346,BQ$22,FALSE),VLOOKUP($A186,'Success Asset Classes'!$B$15:$BD$377,BQ$21,FALSE)))</f>
        <v>0</v>
      </c>
      <c r="BR186" s="230">
        <f>IF($AR186=0,VLOOKUP(MID($A186,4,5),'Project splits'!$C$5:$AM$346,BR$22,FALSE),IF(ISNA(VLOOKUP($A186,'Success Asset Classes'!$B$15:$BD$377,BR$21,FALSE)),VLOOKUP(MID($A186,4,5),'Project splits'!$C$5:$AM$346,BR$22,FALSE),VLOOKUP($A186,'Success Asset Classes'!$B$15:$BD$377,BR$21,FALSE)))</f>
        <v>0</v>
      </c>
      <c r="BS186" s="247">
        <f t="shared" si="59"/>
        <v>1</v>
      </c>
      <c r="BT186" s="249">
        <f>1+IF(ISNA(VLOOKUP($A186,'Project labour content'!$A$7:$D$255,'Project labour content'!$D$1,FALSE)),VLOOKUP($D186,'Project labour content'!$F$6:$G$15,'Project labour content'!$G$1,FALSE),VLOOKUP($A186,'Project labour content'!$A$7:$D$255,'Project labour content'!$D$1,FALSE))*LabEsc22*1</f>
        <v>1.0005309473445585</v>
      </c>
      <c r="BU186" s="249">
        <f>1+IF(ISNA(VLOOKUP($A186,'Project labour content'!$A$7:$D$255,'Project labour content'!$D$1,FALSE)),VLOOKUP($D186,'Project labour content'!$F$6:$G$15,'Project labour content'!$G$1,FALSE),VLOOKUP($A186,'Project labour content'!$A$7:$D$255,'Project labour content'!$D$1,FALSE))*LabEsc23*1</f>
        <v>1.0010644432363707</v>
      </c>
      <c r="BV186" s="249">
        <f>1+IF(ISNA(VLOOKUP($A186,'Project labour content'!$A$7:$D$255,'Project labour content'!$D$1,FALSE)),VLOOKUP($D186,'Project labour content'!$F$6:$G$15,'Project labour content'!$G$1,FALSE),VLOOKUP($A186,'Project labour content'!$A$7:$D$255,'Project labour content'!$D$1,FALSE))*LabEsc24*1</f>
        <v>1.001566996366458</v>
      </c>
      <c r="BW186" s="249">
        <f>1+IF(ISNA(VLOOKUP($A186,'Project labour content'!$A$7:$D$255,'Project labour content'!$D$1,FALSE)),VLOOKUP($D186,'Project labour content'!$F$6:$G$15,'Project labour content'!$G$1,FALSE),VLOOKUP($A186,'Project labour content'!$A$7:$D$255,'Project labour content'!$D$1,FALSE))*LabEsc25*1</f>
        <v>1.0022400825253546</v>
      </c>
      <c r="BX186" s="249">
        <f>1+IF(ISNA(VLOOKUP($A186,'Project labour content'!$A$7:$D$255,'Project labour content'!$D$1,FALSE)),VLOOKUP($D186,'Project labour content'!$F$6:$G$15,'Project labour content'!$G$1,FALSE),VLOOKUP($A186,'Project labour content'!$A$7:$D$255,'Project labour content'!$D$1,FALSE))*LabEsc26*1</f>
        <v>1.0029736342575257</v>
      </c>
      <c r="BY186" s="249">
        <f>1+IF(ISNA(VLOOKUP($A186,'Project labour content'!$A$7:$D$255,'Project labour content'!$D$1,FALSE)),VLOOKUP($D186,'Project labour content'!$F$6:$G$15,'Project labour content'!$G$1,FALSE),VLOOKUP($A186,'Project labour content'!$A$7:$D$255,'Project labour content'!$D$1,FALSE))*LabEsc27*1</f>
        <v>1.0034279849150212</v>
      </c>
      <c r="BZ186" s="249">
        <f>1+IF(ISNA(VLOOKUP($A186,'Project labour content'!$A$7:$D$255,'Project labour content'!$D$1,FALSE)),VLOOKUP($D186,'Project labour content'!$F$6:$G$15,'Project labour content'!$G$1,FALSE),VLOOKUP($A186,'Project labour content'!$A$7:$D$255,'Project labour content'!$D$1,FALSE))*LabEsc28*1</f>
        <v>1.0037701109601151</v>
      </c>
      <c r="CA186" s="249">
        <f>1+IF(ISNA(VLOOKUP($A186,'Project labour content'!$A$7:$D$255,'Project labour content'!$D$1,FALSE)),VLOOKUP($D186,'Project labour content'!$F$6:$G$15,'Project labour content'!$G$1,FALSE),VLOOKUP($A186,'Project labour content'!$A$7:$D$255,'Project labour content'!$D$1,FALSE))*LabEsc29*1</f>
        <v>1.0043191548372821</v>
      </c>
      <c r="CB186" s="250" t="str">
        <f>IF(ISNA(VLOOKUP($A186,'Project labour content'!$A$7:$D$255,'Project labour content'!$D$1,FALSE)),"Category","Project")</f>
        <v>Project</v>
      </c>
      <c r="CD186" s="247" t="str">
        <f t="shared" si="60"/>
        <v>14046</v>
      </c>
      <c r="CE186" s="3"/>
    </row>
    <row r="187" spans="1:83" x14ac:dyDescent="0.15">
      <c r="A187" s="11" t="s">
        <v>281</v>
      </c>
      <c r="B187" s="11" t="str">
        <f>VLOOKUP($A187,'Incurred Real 2022$'!$A$25:$AC$426,'Incurred Real 2022$'!B$1,FALSE)</f>
        <v>Transformer Bushing Unit Asset Replacement 2018-23</v>
      </c>
      <c r="C187" s="11" t="str">
        <f>VLOOKUP($A187,'Incurred Real 2022$'!$A$25:$AC$426,'Incurred Real 2022$'!C$1,FALSE)</f>
        <v>ExAnte</v>
      </c>
      <c r="D187" s="11" t="str">
        <f>VLOOKUP($A187,'Incurred Real 2022$'!$A$25:$AC$426,'Incurred Real 2022$'!D$1,FALSE)</f>
        <v>Replacement</v>
      </c>
      <c r="E187" s="11" t="str">
        <f>VLOOKUP($A187,'Incurred Real 2022$'!$A$25:$AC$426,'Incurred Real 2022$'!E$1,FALSE)</f>
        <v>Active</v>
      </c>
      <c r="F187" s="105" t="str">
        <f>IF(VLOOKUP($A187,'Incurred Real 2022$'!$A$25:$AC$426,'Incurred Real 2022$'!F$1,FALSE)=0,"",VLOOKUP($A187,'Incurred Real 2022$'!$A$25:$AC$426,'Incurred Real 2022$'!F$1,FALSE))</f>
        <v/>
      </c>
      <c r="G187" s="105" t="str">
        <f>IF(VLOOKUP($A187,'Incurred Real 2022$'!$A$25:$AC$426,'Incurred Real 2022$'!G$1,FALSE)=0,"",VLOOKUP($A187,'Incurred Real 2022$'!$A$25:$AC$426,'Incurred Real 2022$'!G$1,FALSE))</f>
        <v/>
      </c>
      <c r="H187" s="105" t="str">
        <f>IF(VLOOKUP($A187,'Incurred Real 2022$'!$A$25:$AC$426,'Incurred Real 2022$'!H$1,FALSE)=0,"",VLOOKUP($A187,'Incurred Real 2022$'!$A$25:$AC$426,'Incurred Real 2022$'!H$1,FALSE))</f>
        <v/>
      </c>
      <c r="I187" s="105" t="str">
        <f>IF(VLOOKUP($A187,'Incurred Real 2022$'!$A$25:$AC$426,'Incurred Real 2022$'!I$1,FALSE)=0,"",VLOOKUP($A187,'Incurred Real 2022$'!$A$25:$AC$426,'Incurred Real 2022$'!I$1,FALSE))</f>
        <v/>
      </c>
      <c r="J187" s="105" t="str">
        <f>IF(VLOOKUP($A187,'Incurred Real 2022$'!$A$25:$AC$426,'Incurred Real 2022$'!J$1,FALSE)=0,"",VLOOKUP($A187,'Incurred Real 2022$'!$A$25:$AC$426,'Incurred Real 2022$'!J$1,FALSE))</f>
        <v/>
      </c>
      <c r="K187" s="105" t="str">
        <f>IF(VLOOKUP($A187,'Incurred Real 2022$'!$A$25:$AC$426,'Incurred Real 2022$'!K$1,FALSE)=0,"",VLOOKUP($A187,'Incurred Real 2022$'!$A$25:$AC$426,'Incurred Real 2022$'!K$1,FALSE))</f>
        <v/>
      </c>
      <c r="L187" s="105" t="str">
        <f>IF(VLOOKUP($A187,'Incurred Real 2022$'!$A$25:$AC$426,'Incurred Real 2022$'!L$1,FALSE)=0,"",VLOOKUP($A187,'Incurred Real 2022$'!$A$25:$AC$426,'Incurred Real 2022$'!L$1,FALSE))</f>
        <v/>
      </c>
      <c r="M187" s="105" t="str">
        <f>IF(VLOOKUP($A187,'Incurred Real 2022$'!$A$25:$AC$426,'Incurred Real 2022$'!M$1,FALSE)=0,"",VLOOKUP($A187,'Incurred Real 2022$'!$A$25:$AC$426,'Incurred Real 2022$'!M$1,FALSE))</f>
        <v/>
      </c>
      <c r="N187" s="105" t="str">
        <f>IF(VLOOKUP($A187,'Incurred Real 2022$'!$A$25:$AC$426,'Incurred Real 2022$'!N$1,FALSE)=0,"",VLOOKUP($A187,'Incurred Real 2022$'!$A$25:$AC$426,'Incurred Real 2022$'!N$1,FALSE))</f>
        <v/>
      </c>
      <c r="O187" s="105" t="str">
        <f>IF(VLOOKUP($A187,'Incurred Real 2022$'!$A$25:$AC$426,'Incurred Real 2022$'!O$1,FALSE)=0,"",VLOOKUP($A187,'Incurred Real 2022$'!$A$25:$AC$426,'Incurred Real 2022$'!O$1,FALSE))</f>
        <v/>
      </c>
      <c r="P187" s="105" t="str">
        <f>IF(VLOOKUP($A187,'Incurred Real 2022$'!$A$25:$AC$426,'Incurred Real 2022$'!P$1,FALSE)=0,"",VLOOKUP($A187,'Incurred Real 2022$'!$A$25:$AC$426,'Incurred Real 2022$'!P$1,FALSE))</f>
        <v/>
      </c>
      <c r="Q187" s="105" t="str">
        <f>IF(VLOOKUP($A187,'Incurred Real 2022$'!$A$25:$AC$426,'Incurred Real 2022$'!Q$1,FALSE)=0,"",VLOOKUP($A187,'Incurred Real 2022$'!$A$25:$AC$426,'Incurred Real 2022$'!Q$1,FALSE))</f>
        <v/>
      </c>
      <c r="R187" s="105">
        <f>IF(VLOOKUP($A187,'Incurred Real 2022$'!$A$25:$AC$426,'Incurred Real 2022$'!R$1,FALSE)=0,"",VLOOKUP($A187,'Incurred Real 2022$'!$A$25:$AC$426,'Incurred Real 2022$'!R$1,FALSE))</f>
        <v>2548372.91</v>
      </c>
      <c r="S187" s="105">
        <f>IF(VLOOKUP($A187,'Incurred Real 2022$'!$A$25:$AC$426,'Incurred Real 2022$'!S$1,FALSE)=0,"",VLOOKUP($A187,'Incurred Real 2022$'!$A$25:$AC$426,'Incurred Real 2022$'!S$1,FALSE))</f>
        <v>834810.81</v>
      </c>
      <c r="T187" s="105">
        <f>IF(VLOOKUP($A187,'Incurred Real 2022$'!$A$25:$AC$426,'Incurred Real 2022$'!T$1,FALSE)=0,"",VLOOKUP($A187,'Incurred Real 2022$'!$A$25:$AC$426,'Incurred Real 2022$'!T$1,FALSE))</f>
        <v>1296978.5900000001</v>
      </c>
      <c r="U187" s="105">
        <f>IF(VLOOKUP($A187,'Incurred Real 2022$'!$A$25:$AC$426,'Incurred Real 2022$'!U$1,FALSE)=0,"",VLOOKUP($A187,'Incurred Real 2022$'!$A$25:$AC$426,'Incurred Real 2022$'!U$1,FALSE))</f>
        <v>3244430.96</v>
      </c>
      <c r="V187" s="13">
        <f>IF(ISTEXT(VLOOKUP($A187,'Incurred Real 2022$'!$A$25:$AC$426,'Incurred Real 2022$'!V$1,FALSE)),"",(VLOOKUP($A187,'Incurred Real 2022$'!$A$25:$AC$426,'Incurred Real 2022$'!V$1,FALSE))*BT187*Incurred_Real!V$15)</f>
        <v>2903615.9451381131</v>
      </c>
      <c r="W187" s="13">
        <f>IF(ISTEXT(VLOOKUP($A187,'Incurred Real 2022$'!$A$25:$AC$426,'Incurred Real 2022$'!W$1,FALSE)),"",(VLOOKUP($A187,'Incurred Real 2022$'!$A$25:$AC$426,'Incurred Real 2022$'!W$1,FALSE))*BU187*Incurred_Real!W$15)</f>
        <v>1241211.3426071855</v>
      </c>
      <c r="X187" s="220" t="str">
        <f>IF(ISTEXT(VLOOKUP($A187,'Incurred Real 2022$'!$A$25:$AC$426,'Incurred Real 2022$'!X$1,FALSE)),"",(VLOOKUP($A187,'Incurred Real 2022$'!$A$25:$AC$426,'Incurred Real 2022$'!X$1,FALSE))*BV187*Incurred_Real!X$15)</f>
        <v/>
      </c>
      <c r="Y187" s="217" t="str">
        <f>IF(ISTEXT(VLOOKUP($A187,'Incurred Real 2022$'!$A$25:$AC$426,'Incurred Real 2022$'!Y$1,FALSE)),"",(VLOOKUP($A187,'Incurred Real 2022$'!$A$25:$AC$426,'Incurred Real 2022$'!Y$1,FALSE))*BW187*Incurred_Real!Y$15)</f>
        <v/>
      </c>
      <c r="Z187" s="13" t="str">
        <f>IF(ISTEXT(VLOOKUP($A187,'Incurred Real 2022$'!$A$25:$AC$426,'Incurred Real 2022$'!Z$1,FALSE)),"",(VLOOKUP($A187,'Incurred Real 2022$'!$A$25:$AC$426,'Incurred Real 2022$'!Z$1,FALSE))*BX187*Incurred_Real!Z$15)</f>
        <v/>
      </c>
      <c r="AA187" s="13" t="str">
        <f>IF(ISTEXT(VLOOKUP($A187,'Incurred Real 2022$'!$A$25:$AC$426,'Incurred Real 2022$'!AA$1,FALSE)),"",(VLOOKUP($A187,'Incurred Real 2022$'!$A$25:$AC$426,'Incurred Real 2022$'!AA$1,FALSE))*BY187*Incurred_Real!AA$15)</f>
        <v/>
      </c>
      <c r="AB187" s="13" t="str">
        <f>IF(ISTEXT(VLOOKUP($A187,'Incurred Real 2022$'!$A$25:$AC$426,'Incurred Real 2022$'!AB$1,FALSE)),"",(VLOOKUP($A187,'Incurred Real 2022$'!$A$25:$AC$426,'Incurred Real 2022$'!AB$1,FALSE))*BZ187*Incurred_Real!AB$15)</f>
        <v/>
      </c>
      <c r="AC187" s="13" t="str">
        <f>IF(ISTEXT(VLOOKUP($A187,'Incurred Real 2022$'!$A$25:$AC$426,'Incurred Real 2022$'!AC$1,FALSE)),"",(VLOOKUP($A187,'Incurred Real 2022$'!$A$25:$AC$426,'Incurred Real 2022$'!AC$1,FALSE))*CA187*Incurred_Real!AC$15)</f>
        <v/>
      </c>
      <c r="AD187" s="221">
        <f t="shared" si="55"/>
        <v>12069420.557745298</v>
      </c>
      <c r="AE187" s="221">
        <f t="shared" si="56"/>
        <v>12069420.557745298</v>
      </c>
      <c r="AF187" s="239">
        <f t="shared" si="61"/>
        <v>14308186.323378209</v>
      </c>
      <c r="AG187" s="222">
        <f t="shared" si="57"/>
        <v>12708222.317473</v>
      </c>
      <c r="AH187" s="223">
        <f t="shared" si="64"/>
        <v>1.1258999068426243</v>
      </c>
      <c r="AI187" s="224">
        <f t="shared" si="58"/>
        <v>2023</v>
      </c>
      <c r="AJ187" s="225">
        <f>VLOOKUP($A187,Project_Commissioning!$C$4:$H$355,Project_Commissioning!F$1,FALSE)</f>
        <v>44840</v>
      </c>
      <c r="AK187" s="226">
        <f>VLOOKUP($A187,Project_Commissioning!$C$4:$H$355,Project_Commissioning!G$1,FALSE)</f>
        <v>2023</v>
      </c>
      <c r="AL187" s="225" t="str">
        <f>IF(VLOOKUP($A187,Project_Commissioning!$C$4:$H$355,Project_Commissioning!H$1,FALSE)=0,"",VLOOKUP($A187,Project_Commissioning!$C$4:$H$355,Project_Commissioning!H$1,FALSE))</f>
        <v/>
      </c>
      <c r="AM187" s="237">
        <f t="shared" si="62"/>
        <v>12708222.317472998</v>
      </c>
      <c r="AN187" s="221" cm="1">
        <f t="array" ref="AN187">IF(ROUND(AE187,0)=0,0,LOOKUP(2,1/(F187:AC187&lt;&gt;""),F187:AC187))</f>
        <v>1241211.3426071855</v>
      </c>
      <c r="AO187" s="221">
        <f t="shared" si="63"/>
        <v>4144827.2877452988</v>
      </c>
      <c r="AP187" s="79"/>
      <c r="AQ187" s="20"/>
      <c r="AR187" s="245">
        <f>IF(ISNA(VLOOKUP($A187,'Success Asset Classes'!$B$15:$AA$114,'Success Asset Classes'!$AA$1,FALSE)),0,VLOOKUP($A187,'Success Asset Classes'!$B$15:$AA$114,'Success Asset Classes'!$AA$1,FALSE))</f>
        <v>0</v>
      </c>
      <c r="AS187" s="230">
        <f>IF($AR187=0,VLOOKUP(MID($A187,4,5),'Project splits'!$C$5:$AM$346,AS$22,FALSE),IF(ISNA(VLOOKUP($A187,'Success Asset Classes'!$B$15:$BD$377,AS$21,FALSE)),VLOOKUP(MID($A187,4,5),'Project splits'!$C$5:$AM$346,AS$22,FALSE),VLOOKUP($A187,'Success Asset Classes'!$B$15:$BD$377,AS$21,FALSE)))</f>
        <v>0</v>
      </c>
      <c r="AT187" s="230">
        <f>IF($AR187=0,VLOOKUP(MID($A187,4,5),'Project splits'!$C$5:$AM$346,AT$22,FALSE),IF(ISNA(VLOOKUP($A187,'Success Asset Classes'!$B$15:$BD$377,AT$21,FALSE)),VLOOKUP(MID($A187,4,5),'Project splits'!$C$5:$AM$346,AT$22,FALSE),VLOOKUP($A187,'Success Asset Classes'!$B$15:$BD$377,AT$21,FALSE)))</f>
        <v>0</v>
      </c>
      <c r="AU187" s="230">
        <f>IF($AR187=0,VLOOKUP(MID($A187,4,5),'Project splits'!$C$5:$AM$346,AU$22,FALSE),IF(ISNA(VLOOKUP($A187,'Success Asset Classes'!$B$15:$BD$377,AU$21,FALSE)),VLOOKUP(MID($A187,4,5),'Project splits'!$C$5:$AM$346,AU$22,FALSE),VLOOKUP($A187,'Success Asset Classes'!$B$15:$BD$377,AU$21,FALSE)))</f>
        <v>0</v>
      </c>
      <c r="AV187" s="230">
        <f>IF($AR187=0,VLOOKUP(MID($A187,4,5),'Project splits'!$C$5:$AM$346,AV$22,FALSE),IF(ISNA(VLOOKUP($A187,'Success Asset Classes'!$B$15:$BD$377,AV$21,FALSE)),VLOOKUP(MID($A187,4,5),'Project splits'!$C$5:$AM$346,AV$22,FALSE),VLOOKUP($A187,'Success Asset Classes'!$B$15:$BD$377,AV$21,FALSE)))</f>
        <v>0</v>
      </c>
      <c r="AW187" s="230">
        <f>IF($AR187=0,VLOOKUP(MID($A187,4,5),'Project splits'!$C$5:$AM$346,AW$22,FALSE),IF(ISNA(VLOOKUP($A187,'Success Asset Classes'!$B$15:$BD$377,AW$21,FALSE)),VLOOKUP(MID($A187,4,5),'Project splits'!$C$5:$AM$346,AW$22,FALSE),VLOOKUP($A187,'Success Asset Classes'!$B$15:$BD$377,AW$21,FALSE)))</f>
        <v>0</v>
      </c>
      <c r="AX187" s="230">
        <f>IF($AR187=0,VLOOKUP(MID($A187,4,5),'Project splits'!$C$5:$AM$346,AX$22,FALSE),IF(ISNA(VLOOKUP($A187,'Success Asset Classes'!$B$15:$BD$377,AX$21,FALSE)),VLOOKUP(MID($A187,4,5),'Project splits'!$C$5:$AM$346,AX$22,FALSE),VLOOKUP($A187,'Success Asset Classes'!$B$15:$BD$377,AX$21,FALSE)))</f>
        <v>0</v>
      </c>
      <c r="AY187" s="230">
        <f>IF($AR187=0,VLOOKUP(MID($A187,4,5),'Project splits'!$C$5:$AM$346,AY$22,FALSE),IF(ISNA(VLOOKUP($A187,'Success Asset Classes'!$B$15:$BD$377,AY$21,FALSE)),VLOOKUP(MID($A187,4,5),'Project splits'!$C$5:$AM$346,AY$22,FALSE),VLOOKUP($A187,'Success Asset Classes'!$B$15:$BD$377,AY$21,FALSE)))</f>
        <v>0</v>
      </c>
      <c r="AZ187" s="230">
        <f>IF($AR187=0,VLOOKUP(MID($A187,4,5),'Project splits'!$C$5:$AM$346,AZ$22,FALSE),IF(ISNA(VLOOKUP($A187,'Success Asset Classes'!$B$15:$BD$377,AZ$21,FALSE)),VLOOKUP(MID($A187,4,5),'Project splits'!$C$5:$AM$346,AZ$22,FALSE),VLOOKUP($A187,'Success Asset Classes'!$B$15:$BD$377,AZ$21,FALSE)))</f>
        <v>0</v>
      </c>
      <c r="BA187" s="230">
        <f>IF($AR187=0,VLOOKUP(MID($A187,4,5),'Project splits'!$C$5:$AM$346,BA$22,FALSE),IF(ISNA(VLOOKUP($A187,'Success Asset Classes'!$B$15:$BD$377,BA$21,FALSE)),VLOOKUP(MID($A187,4,5),'Project splits'!$C$5:$AM$346,BA$22,FALSE),VLOOKUP($A187,'Success Asset Classes'!$B$15:$BD$377,BA$21,FALSE)))</f>
        <v>0</v>
      </c>
      <c r="BB187" s="230">
        <f>IF($AR187=0,VLOOKUP(MID($A187,4,5),'Project splits'!$C$5:$AM$346,BB$22,FALSE),IF(ISNA(VLOOKUP($A187,'Success Asset Classes'!$B$15:$BD$377,BB$21,FALSE)),VLOOKUP(MID($A187,4,5),'Project splits'!$C$5:$AM$346,BB$22,FALSE),VLOOKUP($A187,'Success Asset Classes'!$B$15:$BD$377,BB$21,FALSE)))</f>
        <v>0.96626699877923861</v>
      </c>
      <c r="BC187" s="230">
        <f>IF($AR187=0,VLOOKUP(MID($A187,4,5),'Project splits'!$C$5:$AM$346,BC$22,FALSE),IF(ISNA(VLOOKUP($A187,'Success Asset Classes'!$B$15:$BD$377,BC$21,FALSE)),VLOOKUP(MID($A187,4,5),'Project splits'!$C$5:$AM$346,BC$22,FALSE),VLOOKUP($A187,'Success Asset Classes'!$B$15:$BD$377,BC$21,FALSE)))</f>
        <v>0</v>
      </c>
      <c r="BD187" s="230">
        <f>IF($AR187=0,VLOOKUP(MID($A187,4,5),'Project splits'!$C$5:$AM$346,BD$22,FALSE),IF(ISNA(VLOOKUP($A187,'Success Asset Classes'!$B$15:$BD$377,BD$21,FALSE)),VLOOKUP(MID($A187,4,5),'Project splits'!$C$5:$AM$346,BD$22,FALSE),VLOOKUP($A187,'Success Asset Classes'!$B$15:$BD$377,BD$21,FALSE)))</f>
        <v>3.3733001220761359E-2</v>
      </c>
      <c r="BE187" s="230">
        <f>IF($AR187=0,VLOOKUP(MID($A187,4,5),'Project splits'!$C$5:$AM$346,BE$22,FALSE),IF(ISNA(VLOOKUP($A187,'Success Asset Classes'!$B$15:$BD$377,BE$21,FALSE)),VLOOKUP(MID($A187,4,5),'Project splits'!$C$5:$AM$346,BE$22,FALSE),VLOOKUP($A187,'Success Asset Classes'!$B$15:$BD$377,BE$21,FALSE)))</f>
        <v>0</v>
      </c>
      <c r="BF187" s="230">
        <f>IF($AR187=0,VLOOKUP(MID($A187,4,5),'Project splits'!$C$5:$AM$346,BF$22,FALSE),IF(ISNA(VLOOKUP($A187,'Success Asset Classes'!$B$15:$BD$377,BF$21,FALSE)),VLOOKUP(MID($A187,4,5),'Project splits'!$C$5:$AM$346,BF$22,FALSE),VLOOKUP($A187,'Success Asset Classes'!$B$15:$BD$377,BF$21,FALSE)))</f>
        <v>0</v>
      </c>
      <c r="BG187" s="230">
        <f>IF($AR187=0,VLOOKUP(MID($A187,4,5),'Project splits'!$C$5:$AM$346,BG$22,FALSE),IF(ISNA(VLOOKUP($A187,'Success Asset Classes'!$B$15:$BD$377,BG$21,FALSE)),VLOOKUP(MID($A187,4,5),'Project splits'!$C$5:$AM$346,BG$22,FALSE),VLOOKUP($A187,'Success Asset Classes'!$B$15:$BD$377,BG$21,FALSE)))</f>
        <v>0</v>
      </c>
      <c r="BH187" s="230">
        <f>IF($AR187=0,VLOOKUP(MID($A187,4,5),'Project splits'!$C$5:$AM$346,BH$22,FALSE),IF(ISNA(VLOOKUP($A187,'Success Asset Classes'!$B$15:$BD$377,BH$21,FALSE)),VLOOKUP(MID($A187,4,5),'Project splits'!$C$5:$AM$346,BH$22,FALSE),VLOOKUP($A187,'Success Asset Classes'!$B$15:$BD$377,BH$21,FALSE)))</f>
        <v>0</v>
      </c>
      <c r="BI187" s="230">
        <f>IF($AR187=0,VLOOKUP(MID($A187,4,5),'Project splits'!$C$5:$AM$346,BI$22,FALSE),IF(ISNA(VLOOKUP($A187,'Success Asset Classes'!$B$15:$BD$377,BI$21,FALSE)),VLOOKUP(MID($A187,4,5),'Project splits'!$C$5:$AM$346,BI$22,FALSE),VLOOKUP($A187,'Success Asset Classes'!$B$15:$BD$377,BI$21,FALSE)))</f>
        <v>0</v>
      </c>
      <c r="BJ187" s="230">
        <f>IF($AR187=0,VLOOKUP(MID($A187,4,5),'Project splits'!$C$5:$AM$346,BJ$22,FALSE),IF(ISNA(VLOOKUP($A187,'Success Asset Classes'!$B$15:$BD$377,BJ$21,FALSE)),VLOOKUP(MID($A187,4,5),'Project splits'!$C$5:$AM$346,BJ$22,FALSE),VLOOKUP($A187,'Success Asset Classes'!$B$15:$BD$377,BJ$21,FALSE)))</f>
        <v>0</v>
      </c>
      <c r="BK187" s="230">
        <f>IF($AR187=0,VLOOKUP(MID($A187,4,5),'Project splits'!$C$5:$AM$346,BK$22,FALSE),IF(ISNA(VLOOKUP($A187,'Success Asset Classes'!$B$15:$BD$377,BK$21,FALSE)),VLOOKUP(MID($A187,4,5),'Project splits'!$C$5:$AM$346,BK$22,FALSE),VLOOKUP($A187,'Success Asset Classes'!$B$15:$BD$377,BK$21,FALSE)))</f>
        <v>0</v>
      </c>
      <c r="BL187" s="230">
        <f>IF($AR187=0,VLOOKUP(MID($A187,4,5),'Project splits'!$C$5:$AM$346,BL$22,FALSE),IF(ISNA(VLOOKUP($A187,'Success Asset Classes'!$B$15:$BD$377,BL$21,FALSE)),VLOOKUP(MID($A187,4,5),'Project splits'!$C$5:$AM$346,BL$22,FALSE),VLOOKUP($A187,'Success Asset Classes'!$B$15:$BD$377,BL$21,FALSE)))</f>
        <v>0</v>
      </c>
      <c r="BM187" s="230">
        <f>IF($AR187=0,VLOOKUP(MID($A187,4,5),'Project splits'!$C$5:$AM$346,BM$22,FALSE),IF(ISNA(VLOOKUP($A187,'Success Asset Classes'!$B$15:$BD$377,BM$21,FALSE)),VLOOKUP(MID($A187,4,5),'Project splits'!$C$5:$AM$346,BM$22,FALSE),VLOOKUP($A187,'Success Asset Classes'!$B$15:$BD$377,BM$21,FALSE)))</f>
        <v>0</v>
      </c>
      <c r="BN187" s="230">
        <f>IF($AR187=0,VLOOKUP(MID($A187,4,5),'Project splits'!$C$5:$AM$346,BN$22,FALSE),IF(ISNA(VLOOKUP($A187,'Success Asset Classes'!$B$15:$BD$377,BN$21,FALSE)),VLOOKUP(MID($A187,4,5),'Project splits'!$C$5:$AM$346,BN$22,FALSE),VLOOKUP($A187,'Success Asset Classes'!$B$15:$BD$377,BN$21,FALSE)))</f>
        <v>0</v>
      </c>
      <c r="BO187" s="230">
        <f>IF($AR187=0,VLOOKUP(MID($A187,4,5),'Project splits'!$C$5:$AM$346,BO$22,FALSE),IF(ISNA(VLOOKUP($A187,'Success Asset Classes'!$B$15:$BD$377,BO$21,FALSE)),VLOOKUP(MID($A187,4,5),'Project splits'!$C$5:$AM$346,BO$22,FALSE),VLOOKUP($A187,'Success Asset Classes'!$B$15:$BD$377,BO$21,FALSE)))</f>
        <v>0</v>
      </c>
      <c r="BP187" s="230">
        <f>IF($AR187=0,VLOOKUP(MID($A187,4,5),'Project splits'!$C$5:$AM$346,BP$22,FALSE),IF(ISNA(VLOOKUP($A187,'Success Asset Classes'!$B$15:$BD$377,BP$21,FALSE)),VLOOKUP(MID($A187,4,5),'Project splits'!$C$5:$AM$346,BP$22,FALSE),VLOOKUP($A187,'Success Asset Classes'!$B$15:$BD$377,BP$21,FALSE)))</f>
        <v>0</v>
      </c>
      <c r="BQ187" s="230">
        <f>IF($AR187=0,VLOOKUP(MID($A187,4,5),'Project splits'!$C$5:$AM$346,BQ$22,FALSE),IF(ISNA(VLOOKUP($A187,'Success Asset Classes'!$B$15:$BD$377,BQ$21,FALSE)),VLOOKUP(MID($A187,4,5),'Project splits'!$C$5:$AM$346,BQ$22,FALSE),VLOOKUP($A187,'Success Asset Classes'!$B$15:$BD$377,BQ$21,FALSE)))</f>
        <v>0</v>
      </c>
      <c r="BR187" s="230">
        <f>IF($AR187=0,VLOOKUP(MID($A187,4,5),'Project splits'!$C$5:$AM$346,BR$22,FALSE),IF(ISNA(VLOOKUP($A187,'Success Asset Classes'!$B$15:$BD$377,BR$21,FALSE)),VLOOKUP(MID($A187,4,5),'Project splits'!$C$5:$AM$346,BR$22,FALSE),VLOOKUP($A187,'Success Asset Classes'!$B$15:$BD$377,BR$21,FALSE)))</f>
        <v>0</v>
      </c>
      <c r="BS187" s="247">
        <f t="shared" si="59"/>
        <v>1</v>
      </c>
      <c r="BT187" s="249">
        <f>1+IF(ISNA(VLOOKUP($A187,'Project labour content'!$A$7:$D$255,'Project labour content'!$D$1,FALSE)),VLOOKUP($D187,'Project labour content'!$F$6:$G$15,'Project labour content'!$G$1,FALSE),VLOOKUP($A187,'Project labour content'!$A$7:$D$255,'Project labour content'!$D$1,FALSE))*LabEsc22*1</f>
        <v>1.0007788093715715</v>
      </c>
      <c r="BU187" s="249">
        <f>1+IF(ISNA(VLOOKUP($A187,'Project labour content'!$A$7:$D$255,'Project labour content'!$D$1,FALSE)),VLOOKUP($D187,'Project labour content'!$F$6:$G$15,'Project labour content'!$G$1,FALSE),VLOOKUP($A187,'Project labour content'!$A$7:$D$255,'Project labour content'!$D$1,FALSE))*LabEsc23*1</f>
        <v>1.0015613570281265</v>
      </c>
      <c r="BV187" s="249">
        <f>1+IF(ISNA(VLOOKUP($A187,'Project labour content'!$A$7:$D$255,'Project labour content'!$D$1,FALSE)),VLOOKUP($D187,'Project labour content'!$F$6:$G$15,'Project labour content'!$G$1,FALSE),VLOOKUP($A187,'Project labour content'!$A$7:$D$255,'Project labour content'!$D$1,FALSE))*LabEsc24*1</f>
        <v>1.0022985169206013</v>
      </c>
      <c r="BW187" s="249">
        <f>1+IF(ISNA(VLOOKUP($A187,'Project labour content'!$A$7:$D$255,'Project labour content'!$D$1,FALSE)),VLOOKUP($D187,'Project labour content'!$F$6:$G$15,'Project labour content'!$G$1,FALSE),VLOOKUP($A187,'Project labour content'!$A$7:$D$255,'Project labour content'!$D$1,FALSE))*LabEsc25*1</f>
        <v>1.0032858197365893</v>
      </c>
      <c r="BX187" s="249">
        <f>1+IF(ISNA(VLOOKUP($A187,'Project labour content'!$A$7:$D$255,'Project labour content'!$D$1,FALSE)),VLOOKUP($D187,'Project labour content'!$F$6:$G$15,'Project labour content'!$G$1,FALSE),VLOOKUP($A187,'Project labour content'!$A$7:$D$255,'Project labour content'!$D$1,FALSE))*LabEsc26*1</f>
        <v>1.0043618152555467</v>
      </c>
      <c r="BY187" s="249">
        <f>1+IF(ISNA(VLOOKUP($A187,'Project labour content'!$A$7:$D$255,'Project labour content'!$D$1,FALSE)),VLOOKUP($D187,'Project labour content'!$F$6:$G$15,'Project labour content'!$G$1,FALSE),VLOOKUP($A187,'Project labour content'!$A$7:$D$255,'Project labour content'!$D$1,FALSE))*LabEsc27*1</f>
        <v>1.0050282703262117</v>
      </c>
      <c r="BZ187" s="249">
        <f>1+IF(ISNA(VLOOKUP($A187,'Project labour content'!$A$7:$D$255,'Project labour content'!$D$1,FALSE)),VLOOKUP($D187,'Project labour content'!$F$6:$G$15,'Project labour content'!$G$1,FALSE),VLOOKUP($A187,'Project labour content'!$A$7:$D$255,'Project labour content'!$D$1,FALSE))*LabEsc28*1</f>
        <v>1.0055301109944226</v>
      </c>
      <c r="CA187" s="249">
        <f>1+IF(ISNA(VLOOKUP($A187,'Project labour content'!$A$7:$D$255,'Project labour content'!$D$1,FALSE)),VLOOKUP($D187,'Project labour content'!$F$6:$G$15,'Project labour content'!$G$1,FALSE),VLOOKUP($A187,'Project labour content'!$A$7:$D$255,'Project labour content'!$D$1,FALSE))*LabEsc29*1</f>
        <v>1.0063354648987672</v>
      </c>
      <c r="CB187" s="250" t="str">
        <f>IF(ISNA(VLOOKUP($A187,'Project labour content'!$A$7:$D$255,'Project labour content'!$D$1,FALSE)),"Category","Project")</f>
        <v>Project</v>
      </c>
      <c r="CD187" s="247" t="str">
        <f t="shared" si="60"/>
        <v>14047</v>
      </c>
      <c r="CE187" s="3"/>
    </row>
    <row r="188" spans="1:83" x14ac:dyDescent="0.15">
      <c r="A188" s="11" t="s">
        <v>283</v>
      </c>
      <c r="B188" s="11" t="str">
        <f>VLOOKUP($A188,'Incurred Real 2022$'!$A$25:$AC$426,'Incurred Real 2022$'!B$1,FALSE)</f>
        <v>Leigh Creek South Transformer Replacement</v>
      </c>
      <c r="C188" s="11" t="str">
        <f>VLOOKUP($A188,'Incurred Real 2022$'!$A$25:$AC$426,'Incurred Real 2022$'!C$1,FALSE)</f>
        <v>ExAnte</v>
      </c>
      <c r="D188" s="11" t="str">
        <f>VLOOKUP($A188,'Incurred Real 2022$'!$A$25:$AC$426,'Incurred Real 2022$'!D$1,FALSE)</f>
        <v>Replacement</v>
      </c>
      <c r="E188" s="11" t="str">
        <f>VLOOKUP($A188,'Incurred Real 2022$'!$A$25:$AC$426,'Incurred Real 2022$'!E$1,FALSE)</f>
        <v>Deferred</v>
      </c>
      <c r="F188" s="105" t="str">
        <f>IF(VLOOKUP($A188,'Incurred Real 2022$'!$A$25:$AC$426,'Incurred Real 2022$'!F$1,FALSE)=0,"",VLOOKUP($A188,'Incurred Real 2022$'!$A$25:$AC$426,'Incurred Real 2022$'!F$1,FALSE))</f>
        <v/>
      </c>
      <c r="G188" s="105" t="str">
        <f>IF(VLOOKUP($A188,'Incurred Real 2022$'!$A$25:$AC$426,'Incurred Real 2022$'!G$1,FALSE)=0,"",VLOOKUP($A188,'Incurred Real 2022$'!$A$25:$AC$426,'Incurred Real 2022$'!G$1,FALSE))</f>
        <v/>
      </c>
      <c r="H188" s="105" t="str">
        <f>IF(VLOOKUP($A188,'Incurred Real 2022$'!$A$25:$AC$426,'Incurred Real 2022$'!H$1,FALSE)=0,"",VLOOKUP($A188,'Incurred Real 2022$'!$A$25:$AC$426,'Incurred Real 2022$'!H$1,FALSE))</f>
        <v/>
      </c>
      <c r="I188" s="105" t="str">
        <f>IF(VLOOKUP($A188,'Incurred Real 2022$'!$A$25:$AC$426,'Incurred Real 2022$'!I$1,FALSE)=0,"",VLOOKUP($A188,'Incurred Real 2022$'!$A$25:$AC$426,'Incurred Real 2022$'!I$1,FALSE))</f>
        <v/>
      </c>
      <c r="J188" s="105" t="str">
        <f>IF(VLOOKUP($A188,'Incurred Real 2022$'!$A$25:$AC$426,'Incurred Real 2022$'!J$1,FALSE)=0,"",VLOOKUP($A188,'Incurred Real 2022$'!$A$25:$AC$426,'Incurred Real 2022$'!J$1,FALSE))</f>
        <v/>
      </c>
      <c r="K188" s="105" t="str">
        <f>IF(VLOOKUP($A188,'Incurred Real 2022$'!$A$25:$AC$426,'Incurred Real 2022$'!K$1,FALSE)=0,"",VLOOKUP($A188,'Incurred Real 2022$'!$A$25:$AC$426,'Incurred Real 2022$'!K$1,FALSE))</f>
        <v/>
      </c>
      <c r="L188" s="105" t="str">
        <f>IF(VLOOKUP($A188,'Incurred Real 2022$'!$A$25:$AC$426,'Incurred Real 2022$'!L$1,FALSE)=0,"",VLOOKUP($A188,'Incurred Real 2022$'!$A$25:$AC$426,'Incurred Real 2022$'!L$1,FALSE))</f>
        <v/>
      </c>
      <c r="M188" s="105" t="str">
        <f>IF(VLOOKUP($A188,'Incurred Real 2022$'!$A$25:$AC$426,'Incurred Real 2022$'!M$1,FALSE)=0,"",VLOOKUP($A188,'Incurred Real 2022$'!$A$25:$AC$426,'Incurred Real 2022$'!M$1,FALSE))</f>
        <v/>
      </c>
      <c r="N188" s="105" t="str">
        <f>IF(VLOOKUP($A188,'Incurred Real 2022$'!$A$25:$AC$426,'Incurred Real 2022$'!N$1,FALSE)=0,"",VLOOKUP($A188,'Incurred Real 2022$'!$A$25:$AC$426,'Incurred Real 2022$'!N$1,FALSE))</f>
        <v/>
      </c>
      <c r="O188" s="105" t="str">
        <f>IF(VLOOKUP($A188,'Incurred Real 2022$'!$A$25:$AC$426,'Incurred Real 2022$'!O$1,FALSE)=0,"",VLOOKUP($A188,'Incurred Real 2022$'!$A$25:$AC$426,'Incurred Real 2022$'!O$1,FALSE))</f>
        <v/>
      </c>
      <c r="P188" s="105" t="str">
        <f>IF(VLOOKUP($A188,'Incurred Real 2022$'!$A$25:$AC$426,'Incurred Real 2022$'!P$1,FALSE)=0,"",VLOOKUP($A188,'Incurred Real 2022$'!$A$25:$AC$426,'Incurred Real 2022$'!P$1,FALSE))</f>
        <v/>
      </c>
      <c r="Q188" s="105" t="str">
        <f>IF(VLOOKUP($A188,'Incurred Real 2022$'!$A$25:$AC$426,'Incurred Real 2022$'!Q$1,FALSE)=0,"",VLOOKUP($A188,'Incurred Real 2022$'!$A$25:$AC$426,'Incurred Real 2022$'!Q$1,FALSE))</f>
        <v/>
      </c>
      <c r="R188" s="105">
        <f>IF(VLOOKUP($A188,'Incurred Real 2022$'!$A$25:$AC$426,'Incurred Real 2022$'!R$1,FALSE)=0,"",VLOOKUP($A188,'Incurred Real 2022$'!$A$25:$AC$426,'Incurred Real 2022$'!R$1,FALSE))</f>
        <v>990.8</v>
      </c>
      <c r="S188" s="105">
        <f>IF(VLOOKUP($A188,'Incurred Real 2022$'!$A$25:$AC$426,'Incurred Real 2022$'!S$1,FALSE)=0,"",VLOOKUP($A188,'Incurred Real 2022$'!$A$25:$AC$426,'Incurred Real 2022$'!S$1,FALSE))</f>
        <v>43160.74</v>
      </c>
      <c r="T188" s="105" t="str">
        <f>IF(VLOOKUP($A188,'Incurred Real 2022$'!$A$25:$AC$426,'Incurred Real 2022$'!T$1,FALSE)=0,"",VLOOKUP($A188,'Incurred Real 2022$'!$A$25:$AC$426,'Incurred Real 2022$'!T$1,FALSE))</f>
        <v/>
      </c>
      <c r="U188" s="105">
        <f>IF(VLOOKUP($A188,'Incurred Real 2022$'!$A$25:$AC$426,'Incurred Real 2022$'!U$1,FALSE)=0,"",VLOOKUP($A188,'Incurred Real 2022$'!$A$25:$AC$426,'Incurred Real 2022$'!U$1,FALSE))</f>
        <v>382066.91</v>
      </c>
      <c r="V188" s="13">
        <f>IF(ISTEXT(VLOOKUP($A188,'Incurred Real 2022$'!$A$25:$AC$426,'Incurred Real 2022$'!V$1,FALSE)),"",(VLOOKUP($A188,'Incurred Real 2022$'!$A$25:$AC$426,'Incurred Real 2022$'!V$1,FALSE))*BT188*Incurred_Real!V$15)</f>
        <v>1269875.5079766172</v>
      </c>
      <c r="W188" s="13">
        <f>IF(ISTEXT(VLOOKUP($A188,'Incurred Real 2022$'!$A$25:$AC$426,'Incurred Real 2022$'!W$1,FALSE)),"",(VLOOKUP($A188,'Incurred Real 2022$'!$A$25:$AC$426,'Incurred Real 2022$'!W$1,FALSE))*BU188*Incurred_Real!W$15)</f>
        <v>3581130.4351845835</v>
      </c>
      <c r="X188" s="220" t="str">
        <f>IF(ISTEXT(VLOOKUP($A188,'Incurred Real 2022$'!$A$25:$AC$426,'Incurred Real 2022$'!X$1,FALSE)),"",(VLOOKUP($A188,'Incurred Real 2022$'!$A$25:$AC$426,'Incurred Real 2022$'!X$1,FALSE))*BV188*Incurred_Real!X$15)</f>
        <v/>
      </c>
      <c r="Y188" s="217" t="str">
        <f>IF(ISTEXT(VLOOKUP($A188,'Incurred Real 2022$'!$A$25:$AC$426,'Incurred Real 2022$'!Y$1,FALSE)),"",(VLOOKUP($A188,'Incurred Real 2022$'!$A$25:$AC$426,'Incurred Real 2022$'!Y$1,FALSE))*BW188*Incurred_Real!Y$15)</f>
        <v/>
      </c>
      <c r="Z188" s="13" t="str">
        <f>IF(ISTEXT(VLOOKUP($A188,'Incurred Real 2022$'!$A$25:$AC$426,'Incurred Real 2022$'!Z$1,FALSE)),"",(VLOOKUP($A188,'Incurred Real 2022$'!$A$25:$AC$426,'Incurred Real 2022$'!Z$1,FALSE))*BX188*Incurred_Real!Z$15)</f>
        <v/>
      </c>
      <c r="AA188" s="13" t="str">
        <f>IF(ISTEXT(VLOOKUP($A188,'Incurred Real 2022$'!$A$25:$AC$426,'Incurred Real 2022$'!AA$1,FALSE)),"",(VLOOKUP($A188,'Incurred Real 2022$'!$A$25:$AC$426,'Incurred Real 2022$'!AA$1,FALSE))*BY188*Incurred_Real!AA$15)</f>
        <v/>
      </c>
      <c r="AB188" s="13" t="str">
        <f>IF(ISTEXT(VLOOKUP($A188,'Incurred Real 2022$'!$A$25:$AC$426,'Incurred Real 2022$'!AB$1,FALSE)),"",(VLOOKUP($A188,'Incurred Real 2022$'!$A$25:$AC$426,'Incurred Real 2022$'!AB$1,FALSE))*BZ188*Incurred_Real!AB$15)</f>
        <v/>
      </c>
      <c r="AC188" s="13" t="str">
        <f>IF(ISTEXT(VLOOKUP($A188,'Incurred Real 2022$'!$A$25:$AC$426,'Incurred Real 2022$'!AC$1,FALSE)),"",(VLOOKUP($A188,'Incurred Real 2022$'!$A$25:$AC$426,'Incurred Real 2022$'!AC$1,FALSE))*CA188*Incurred_Real!AC$15)</f>
        <v/>
      </c>
      <c r="AD188" s="221">
        <f t="shared" si="55"/>
        <v>5277224.3931612009</v>
      </c>
      <c r="AE188" s="221">
        <f t="shared" si="56"/>
        <v>5277224.3931612009</v>
      </c>
      <c r="AF188" s="239">
        <f t="shared" si="61"/>
        <v>5972887.6238976456</v>
      </c>
      <c r="AG188" s="222">
        <f t="shared" si="57"/>
        <v>5304989.8908398449</v>
      </c>
      <c r="AH188" s="223">
        <f t="shared" si="64"/>
        <v>1.1258999068426243</v>
      </c>
      <c r="AI188" s="224">
        <f t="shared" si="58"/>
        <v>2023</v>
      </c>
      <c r="AJ188" s="225">
        <f>VLOOKUP($A188,Project_Commissioning!$C$4:$H$355,Project_Commissioning!F$1,FALSE)</f>
        <v>44910</v>
      </c>
      <c r="AK188" s="226">
        <f>VLOOKUP($A188,Project_Commissioning!$C$4:$H$355,Project_Commissioning!G$1,FALSE)</f>
        <v>2023</v>
      </c>
      <c r="AL188" s="225" t="str">
        <f>IF(VLOOKUP($A188,Project_Commissioning!$C$4:$H$355,Project_Commissioning!H$1,FALSE)=0,"",VLOOKUP($A188,Project_Commissioning!$C$4:$H$355,Project_Commissioning!H$1,FALSE))</f>
        <v/>
      </c>
      <c r="AM188" s="237">
        <f t="shared" si="62"/>
        <v>5304989.8908398459</v>
      </c>
      <c r="AN188" s="221" cm="1">
        <f t="array" ref="AN188">IF(ROUND(AE188,0)=0,0,LOOKUP(2,1/(F188:AC188&lt;&gt;""),F188:AC188))</f>
        <v>3581130.4351845835</v>
      </c>
      <c r="AO188" s="221">
        <f t="shared" si="63"/>
        <v>4851005.9431612007</v>
      </c>
      <c r="AP188" s="79"/>
      <c r="AQ188" s="20"/>
      <c r="AR188" s="245">
        <f>IF(ISNA(VLOOKUP($A188,'Success Asset Classes'!$B$15:$AA$114,'Success Asset Classes'!$AA$1,FALSE)),0,VLOOKUP($A188,'Success Asset Classes'!$B$15:$AA$114,'Success Asset Classes'!$AA$1,FALSE))</f>
        <v>0</v>
      </c>
      <c r="AS188" s="230">
        <f>IF($AR188=0,VLOOKUP(MID($A188,4,5),'Project splits'!$C$5:$AM$346,AS$22,FALSE),IF(ISNA(VLOOKUP($A188,'Success Asset Classes'!$B$15:$BD$377,AS$21,FALSE)),VLOOKUP(MID($A188,4,5),'Project splits'!$C$5:$AM$346,AS$22,FALSE),VLOOKUP($A188,'Success Asset Classes'!$B$15:$BD$377,AS$21,FALSE)))</f>
        <v>0</v>
      </c>
      <c r="AT188" s="230">
        <f>IF($AR188=0,VLOOKUP(MID($A188,4,5),'Project splits'!$C$5:$AM$346,AT$22,FALSE),IF(ISNA(VLOOKUP($A188,'Success Asset Classes'!$B$15:$BD$377,AT$21,FALSE)),VLOOKUP(MID($A188,4,5),'Project splits'!$C$5:$AM$346,AT$22,FALSE),VLOOKUP($A188,'Success Asset Classes'!$B$15:$BD$377,AT$21,FALSE)))</f>
        <v>0</v>
      </c>
      <c r="AU188" s="230">
        <f>IF($AR188=0,VLOOKUP(MID($A188,4,5),'Project splits'!$C$5:$AM$346,AU$22,FALSE),IF(ISNA(VLOOKUP($A188,'Success Asset Classes'!$B$15:$BD$377,AU$21,FALSE)),VLOOKUP(MID($A188,4,5),'Project splits'!$C$5:$AM$346,AU$22,FALSE),VLOOKUP($A188,'Success Asset Classes'!$B$15:$BD$377,AU$21,FALSE)))</f>
        <v>0</v>
      </c>
      <c r="AV188" s="230">
        <f>IF($AR188=0,VLOOKUP(MID($A188,4,5),'Project splits'!$C$5:$AM$346,AV$22,FALSE),IF(ISNA(VLOOKUP($A188,'Success Asset Classes'!$B$15:$BD$377,AV$21,FALSE)),VLOOKUP(MID($A188,4,5),'Project splits'!$C$5:$AM$346,AV$22,FALSE),VLOOKUP($A188,'Success Asset Classes'!$B$15:$BD$377,AV$21,FALSE)))</f>
        <v>0</v>
      </c>
      <c r="AW188" s="230">
        <f>IF($AR188=0,VLOOKUP(MID($A188,4,5),'Project splits'!$C$5:$AM$346,AW$22,FALSE),IF(ISNA(VLOOKUP($A188,'Success Asset Classes'!$B$15:$BD$377,AW$21,FALSE)),VLOOKUP(MID($A188,4,5),'Project splits'!$C$5:$AM$346,AW$22,FALSE),VLOOKUP($A188,'Success Asset Classes'!$B$15:$BD$377,AW$21,FALSE)))</f>
        <v>0</v>
      </c>
      <c r="AX188" s="230">
        <f>IF($AR188=0,VLOOKUP(MID($A188,4,5),'Project splits'!$C$5:$AM$346,AX$22,FALSE),IF(ISNA(VLOOKUP($A188,'Success Asset Classes'!$B$15:$BD$377,AX$21,FALSE)),VLOOKUP(MID($A188,4,5),'Project splits'!$C$5:$AM$346,AX$22,FALSE),VLOOKUP($A188,'Success Asset Classes'!$B$15:$BD$377,AX$21,FALSE)))</f>
        <v>0</v>
      </c>
      <c r="AY188" s="230">
        <f>IF($AR188=0,VLOOKUP(MID($A188,4,5),'Project splits'!$C$5:$AM$346,AY$22,FALSE),IF(ISNA(VLOOKUP($A188,'Success Asset Classes'!$B$15:$BD$377,AY$21,FALSE)),VLOOKUP(MID($A188,4,5),'Project splits'!$C$5:$AM$346,AY$22,FALSE),VLOOKUP($A188,'Success Asset Classes'!$B$15:$BD$377,AY$21,FALSE)))</f>
        <v>0</v>
      </c>
      <c r="AZ188" s="230">
        <f>IF($AR188=0,VLOOKUP(MID($A188,4,5),'Project splits'!$C$5:$AM$346,AZ$22,FALSE),IF(ISNA(VLOOKUP($A188,'Success Asset Classes'!$B$15:$BD$377,AZ$21,FALSE)),VLOOKUP(MID($A188,4,5),'Project splits'!$C$5:$AM$346,AZ$22,FALSE),VLOOKUP($A188,'Success Asset Classes'!$B$15:$BD$377,AZ$21,FALSE)))</f>
        <v>0</v>
      </c>
      <c r="BA188" s="230">
        <f>IF($AR188=0,VLOOKUP(MID($A188,4,5),'Project splits'!$C$5:$AM$346,BA$22,FALSE),IF(ISNA(VLOOKUP($A188,'Success Asset Classes'!$B$15:$BD$377,BA$21,FALSE)),VLOOKUP(MID($A188,4,5),'Project splits'!$C$5:$AM$346,BA$22,FALSE),VLOOKUP($A188,'Success Asset Classes'!$B$15:$BD$377,BA$21,FALSE)))</f>
        <v>0</v>
      </c>
      <c r="BB188" s="230">
        <f>IF($AR188=0,VLOOKUP(MID($A188,4,5),'Project splits'!$C$5:$AM$346,BB$22,FALSE),IF(ISNA(VLOOKUP($A188,'Success Asset Classes'!$B$15:$BD$377,BB$21,FALSE)),VLOOKUP(MID($A188,4,5),'Project splits'!$C$5:$AM$346,BB$22,FALSE),VLOOKUP($A188,'Success Asset Classes'!$B$15:$BD$377,BB$21,FALSE)))</f>
        <v>0.69836818000366996</v>
      </c>
      <c r="BC188" s="230">
        <f>IF($AR188=0,VLOOKUP(MID($A188,4,5),'Project splits'!$C$5:$AM$346,BC$22,FALSE),IF(ISNA(VLOOKUP($A188,'Success Asset Classes'!$B$15:$BD$377,BC$21,FALSE)),VLOOKUP(MID($A188,4,5),'Project splits'!$C$5:$AM$346,BC$22,FALSE),VLOOKUP($A188,'Success Asset Classes'!$B$15:$BD$377,BC$21,FALSE)))</f>
        <v>0</v>
      </c>
      <c r="BD188" s="230">
        <f>IF($AR188=0,VLOOKUP(MID($A188,4,5),'Project splits'!$C$5:$AM$346,BD$22,FALSE),IF(ISNA(VLOOKUP($A188,'Success Asset Classes'!$B$15:$BD$377,BD$21,FALSE)),VLOOKUP(MID($A188,4,5),'Project splits'!$C$5:$AM$346,BD$22,FALSE),VLOOKUP($A188,'Success Asset Classes'!$B$15:$BD$377,BD$21,FALSE)))</f>
        <v>0.12108815175037685</v>
      </c>
      <c r="BE188" s="230">
        <f>IF($AR188=0,VLOOKUP(MID($A188,4,5),'Project splits'!$C$5:$AM$346,BE$22,FALSE),IF(ISNA(VLOOKUP($A188,'Success Asset Classes'!$B$15:$BD$377,BE$21,FALSE)),VLOOKUP(MID($A188,4,5),'Project splits'!$C$5:$AM$346,BE$22,FALSE),VLOOKUP($A188,'Success Asset Classes'!$B$15:$BD$377,BE$21,FALSE)))</f>
        <v>0</v>
      </c>
      <c r="BF188" s="230">
        <f>IF($AR188=0,VLOOKUP(MID($A188,4,5),'Project splits'!$C$5:$AM$346,BF$22,FALSE),IF(ISNA(VLOOKUP($A188,'Success Asset Classes'!$B$15:$BD$377,BF$21,FALSE)),VLOOKUP(MID($A188,4,5),'Project splits'!$C$5:$AM$346,BF$22,FALSE),VLOOKUP($A188,'Success Asset Classes'!$B$15:$BD$377,BF$21,FALSE)))</f>
        <v>0</v>
      </c>
      <c r="BG188" s="230">
        <f>IF($AR188=0,VLOOKUP(MID($A188,4,5),'Project splits'!$C$5:$AM$346,BG$22,FALSE),IF(ISNA(VLOOKUP($A188,'Success Asset Classes'!$B$15:$BD$377,BG$21,FALSE)),VLOOKUP(MID($A188,4,5),'Project splits'!$C$5:$AM$346,BG$22,FALSE),VLOOKUP($A188,'Success Asset Classes'!$B$15:$BD$377,BG$21,FALSE)))</f>
        <v>0.18054366824595322</v>
      </c>
      <c r="BH188" s="230">
        <f>IF($AR188=0,VLOOKUP(MID($A188,4,5),'Project splits'!$C$5:$AM$346,BH$22,FALSE),IF(ISNA(VLOOKUP($A188,'Success Asset Classes'!$B$15:$BD$377,BH$21,FALSE)),VLOOKUP(MID($A188,4,5),'Project splits'!$C$5:$AM$346,BH$22,FALSE),VLOOKUP($A188,'Success Asset Classes'!$B$15:$BD$377,BH$21,FALSE)))</f>
        <v>0</v>
      </c>
      <c r="BI188" s="230">
        <f>IF($AR188=0,VLOOKUP(MID($A188,4,5),'Project splits'!$C$5:$AM$346,BI$22,FALSE),IF(ISNA(VLOOKUP($A188,'Success Asset Classes'!$B$15:$BD$377,BI$21,FALSE)),VLOOKUP(MID($A188,4,5),'Project splits'!$C$5:$AM$346,BI$22,FALSE),VLOOKUP($A188,'Success Asset Classes'!$B$15:$BD$377,BI$21,FALSE)))</f>
        <v>0</v>
      </c>
      <c r="BJ188" s="230">
        <f>IF($AR188=0,VLOOKUP(MID($A188,4,5),'Project splits'!$C$5:$AM$346,BJ$22,FALSE),IF(ISNA(VLOOKUP($A188,'Success Asset Classes'!$B$15:$BD$377,BJ$21,FALSE)),VLOOKUP(MID($A188,4,5),'Project splits'!$C$5:$AM$346,BJ$22,FALSE),VLOOKUP($A188,'Success Asset Classes'!$B$15:$BD$377,BJ$21,FALSE)))</f>
        <v>0</v>
      </c>
      <c r="BK188" s="230">
        <f>IF($AR188=0,VLOOKUP(MID($A188,4,5),'Project splits'!$C$5:$AM$346,BK$22,FALSE),IF(ISNA(VLOOKUP($A188,'Success Asset Classes'!$B$15:$BD$377,BK$21,FALSE)),VLOOKUP(MID($A188,4,5),'Project splits'!$C$5:$AM$346,BK$22,FALSE),VLOOKUP($A188,'Success Asset Classes'!$B$15:$BD$377,BK$21,FALSE)))</f>
        <v>0</v>
      </c>
      <c r="BL188" s="230">
        <f>IF($AR188=0,VLOOKUP(MID($A188,4,5),'Project splits'!$C$5:$AM$346,BL$22,FALSE),IF(ISNA(VLOOKUP($A188,'Success Asset Classes'!$B$15:$BD$377,BL$21,FALSE)),VLOOKUP(MID($A188,4,5),'Project splits'!$C$5:$AM$346,BL$22,FALSE),VLOOKUP($A188,'Success Asset Classes'!$B$15:$BD$377,BL$21,FALSE)))</f>
        <v>0</v>
      </c>
      <c r="BM188" s="230">
        <f>IF($AR188=0,VLOOKUP(MID($A188,4,5),'Project splits'!$C$5:$AM$346,BM$22,FALSE),IF(ISNA(VLOOKUP($A188,'Success Asset Classes'!$B$15:$BD$377,BM$21,FALSE)),VLOOKUP(MID($A188,4,5),'Project splits'!$C$5:$AM$346,BM$22,FALSE),VLOOKUP($A188,'Success Asset Classes'!$B$15:$BD$377,BM$21,FALSE)))</f>
        <v>0</v>
      </c>
      <c r="BN188" s="230">
        <f>IF($AR188=0,VLOOKUP(MID($A188,4,5),'Project splits'!$C$5:$AM$346,BN$22,FALSE),IF(ISNA(VLOOKUP($A188,'Success Asset Classes'!$B$15:$BD$377,BN$21,FALSE)),VLOOKUP(MID($A188,4,5),'Project splits'!$C$5:$AM$346,BN$22,FALSE),VLOOKUP($A188,'Success Asset Classes'!$B$15:$BD$377,BN$21,FALSE)))</f>
        <v>0</v>
      </c>
      <c r="BO188" s="230">
        <f>IF($AR188=0,VLOOKUP(MID($A188,4,5),'Project splits'!$C$5:$AM$346,BO$22,FALSE),IF(ISNA(VLOOKUP($A188,'Success Asset Classes'!$B$15:$BD$377,BO$21,FALSE)),VLOOKUP(MID($A188,4,5),'Project splits'!$C$5:$AM$346,BO$22,FALSE),VLOOKUP($A188,'Success Asset Classes'!$B$15:$BD$377,BO$21,FALSE)))</f>
        <v>0</v>
      </c>
      <c r="BP188" s="230">
        <f>IF($AR188=0,VLOOKUP(MID($A188,4,5),'Project splits'!$C$5:$AM$346,BP$22,FALSE),IF(ISNA(VLOOKUP($A188,'Success Asset Classes'!$B$15:$BD$377,BP$21,FALSE)),VLOOKUP(MID($A188,4,5),'Project splits'!$C$5:$AM$346,BP$22,FALSE),VLOOKUP($A188,'Success Asset Classes'!$B$15:$BD$377,BP$21,FALSE)))</f>
        <v>0</v>
      </c>
      <c r="BQ188" s="230">
        <f>IF($AR188=0,VLOOKUP(MID($A188,4,5),'Project splits'!$C$5:$AM$346,BQ$22,FALSE),IF(ISNA(VLOOKUP($A188,'Success Asset Classes'!$B$15:$BD$377,BQ$21,FALSE)),VLOOKUP(MID($A188,4,5),'Project splits'!$C$5:$AM$346,BQ$22,FALSE),VLOOKUP($A188,'Success Asset Classes'!$B$15:$BD$377,BQ$21,FALSE)))</f>
        <v>0</v>
      </c>
      <c r="BR188" s="230">
        <f>IF($AR188=0,VLOOKUP(MID($A188,4,5),'Project splits'!$C$5:$AM$346,BR$22,FALSE),IF(ISNA(VLOOKUP($A188,'Success Asset Classes'!$B$15:$BD$377,BR$21,FALSE)),VLOOKUP(MID($A188,4,5),'Project splits'!$C$5:$AM$346,BR$22,FALSE),VLOOKUP($A188,'Success Asset Classes'!$B$15:$BD$377,BR$21,FALSE)))</f>
        <v>0</v>
      </c>
      <c r="BS188" s="247">
        <f t="shared" si="59"/>
        <v>1</v>
      </c>
      <c r="BT188" s="249">
        <f>1+IF(ISNA(VLOOKUP($A188,'Project labour content'!$A$7:$D$255,'Project labour content'!$D$1,FALSE)),VLOOKUP($D188,'Project labour content'!$F$6:$G$15,'Project labour content'!$G$1,FALSE),VLOOKUP($A188,'Project labour content'!$A$7:$D$255,'Project labour content'!$D$1,FALSE))*LabEsc22*1</f>
        <v>1.0010182321437124</v>
      </c>
      <c r="BU188" s="249">
        <f>1+IF(ISNA(VLOOKUP($A188,'Project labour content'!$A$7:$D$255,'Project labour content'!$D$1,FALSE)),VLOOKUP($D188,'Project labour content'!$F$6:$G$15,'Project labour content'!$G$1,FALSE),VLOOKUP($A188,'Project labour content'!$A$7:$D$255,'Project labour content'!$D$1,FALSE))*LabEsc23*1</f>
        <v>1.0020413518017148</v>
      </c>
      <c r="BV188" s="249">
        <f>1+IF(ISNA(VLOOKUP($A188,'Project labour content'!$A$7:$D$255,'Project labour content'!$D$1,FALSE)),VLOOKUP($D188,'Project labour content'!$F$6:$G$15,'Project labour content'!$G$1,FALSE),VLOOKUP($A188,'Project labour content'!$A$7:$D$255,'Project labour content'!$D$1,FALSE))*LabEsc24*1</f>
        <v>1.0030051305195531</v>
      </c>
      <c r="BW188" s="249">
        <f>1+IF(ISNA(VLOOKUP($A188,'Project labour content'!$A$7:$D$255,'Project labour content'!$D$1,FALSE)),VLOOKUP($D188,'Project labour content'!$F$6:$G$15,'Project labour content'!$G$1,FALSE),VLOOKUP($A188,'Project labour content'!$A$7:$D$255,'Project labour content'!$D$1,FALSE))*LabEsc25*1</f>
        <v>1.0042959514823113</v>
      </c>
      <c r="BX188" s="249">
        <f>1+IF(ISNA(VLOOKUP($A188,'Project labour content'!$A$7:$D$255,'Project labour content'!$D$1,FALSE)),VLOOKUP($D188,'Project labour content'!$F$6:$G$15,'Project labour content'!$G$1,FALSE),VLOOKUP($A188,'Project labour content'!$A$7:$D$255,'Project labour content'!$D$1,FALSE))*LabEsc26*1</f>
        <v>1.0057027311948903</v>
      </c>
      <c r="BY188" s="249">
        <f>1+IF(ISNA(VLOOKUP($A188,'Project labour content'!$A$7:$D$255,'Project labour content'!$D$1,FALSE)),VLOOKUP($D188,'Project labour content'!$F$6:$G$15,'Project labour content'!$G$1,FALSE),VLOOKUP($A188,'Project labour content'!$A$7:$D$255,'Project labour content'!$D$1,FALSE))*LabEsc27*1</f>
        <v>1.0065740689060971</v>
      </c>
      <c r="BZ188" s="249">
        <f>1+IF(ISNA(VLOOKUP($A188,'Project labour content'!$A$7:$D$255,'Project labour content'!$D$1,FALSE)),VLOOKUP($D188,'Project labour content'!$F$6:$G$15,'Project labour content'!$G$1,FALSE),VLOOKUP($A188,'Project labour content'!$A$7:$D$255,'Project labour content'!$D$1,FALSE))*LabEsc28*1</f>
        <v>1.0072301862026356</v>
      </c>
      <c r="CA188" s="249">
        <f>1+IF(ISNA(VLOOKUP($A188,'Project labour content'!$A$7:$D$255,'Project labour content'!$D$1,FALSE)),VLOOKUP($D188,'Project labour content'!$F$6:$G$15,'Project labour content'!$G$1,FALSE),VLOOKUP($A188,'Project labour content'!$A$7:$D$255,'Project labour content'!$D$1,FALSE))*LabEsc29*1</f>
        <v>1.0082831232401208</v>
      </c>
      <c r="CB188" s="250" t="str">
        <f>IF(ISNA(VLOOKUP($A188,'Project labour content'!$A$7:$D$255,'Project labour content'!$D$1,FALSE)),"Category","Project")</f>
        <v>Project</v>
      </c>
      <c r="CD188" s="247" t="str">
        <f t="shared" si="60"/>
        <v>14049</v>
      </c>
      <c r="CE188" s="3"/>
    </row>
    <row r="189" spans="1:83" x14ac:dyDescent="0.15">
      <c r="A189" s="11" t="s">
        <v>284</v>
      </c>
      <c r="B189" s="11" t="str">
        <f>VLOOKUP($A189,'Incurred Real 2022$'!$A$25:$AC$426,'Incurred Real 2022$'!B$1,FALSE)</f>
        <v>OT Data Centre Establishment</v>
      </c>
      <c r="C189" s="11" t="str">
        <f>VLOOKUP($A189,'Incurred Real 2022$'!$A$25:$AC$426,'Incurred Real 2022$'!C$1,FALSE)</f>
        <v>ExAnte</v>
      </c>
      <c r="D189" s="11" t="str">
        <f>VLOOKUP($A189,'Incurred Real 2022$'!$A$25:$AC$426,'Incurred Real 2022$'!D$1,FALSE)</f>
        <v>Security/Compliance</v>
      </c>
      <c r="E189" s="11" t="str">
        <f>VLOOKUP($A189,'Incurred Real 2022$'!$A$25:$AC$426,'Incurred Real 2022$'!E$1,FALSE)</f>
        <v>Active</v>
      </c>
      <c r="F189" s="105" t="str">
        <f>IF(VLOOKUP($A189,'Incurred Real 2022$'!$A$25:$AC$426,'Incurred Real 2022$'!F$1,FALSE)=0,"",VLOOKUP($A189,'Incurred Real 2022$'!$A$25:$AC$426,'Incurred Real 2022$'!F$1,FALSE))</f>
        <v/>
      </c>
      <c r="G189" s="105" t="str">
        <f>IF(VLOOKUP($A189,'Incurred Real 2022$'!$A$25:$AC$426,'Incurred Real 2022$'!G$1,FALSE)=0,"",VLOOKUP($A189,'Incurred Real 2022$'!$A$25:$AC$426,'Incurred Real 2022$'!G$1,FALSE))</f>
        <v/>
      </c>
      <c r="H189" s="105" t="str">
        <f>IF(VLOOKUP($A189,'Incurred Real 2022$'!$A$25:$AC$426,'Incurred Real 2022$'!H$1,FALSE)=0,"",VLOOKUP($A189,'Incurred Real 2022$'!$A$25:$AC$426,'Incurred Real 2022$'!H$1,FALSE))</f>
        <v/>
      </c>
      <c r="I189" s="105" t="str">
        <f>IF(VLOOKUP($A189,'Incurred Real 2022$'!$A$25:$AC$426,'Incurred Real 2022$'!I$1,FALSE)=0,"",VLOOKUP($A189,'Incurred Real 2022$'!$A$25:$AC$426,'Incurred Real 2022$'!I$1,FALSE))</f>
        <v/>
      </c>
      <c r="J189" s="105" t="str">
        <f>IF(VLOOKUP($A189,'Incurred Real 2022$'!$A$25:$AC$426,'Incurred Real 2022$'!J$1,FALSE)=0,"",VLOOKUP($A189,'Incurred Real 2022$'!$A$25:$AC$426,'Incurred Real 2022$'!J$1,FALSE))</f>
        <v/>
      </c>
      <c r="K189" s="105" t="str">
        <f>IF(VLOOKUP($A189,'Incurred Real 2022$'!$A$25:$AC$426,'Incurred Real 2022$'!K$1,FALSE)=0,"",VLOOKUP($A189,'Incurred Real 2022$'!$A$25:$AC$426,'Incurred Real 2022$'!K$1,FALSE))</f>
        <v/>
      </c>
      <c r="L189" s="105" t="str">
        <f>IF(VLOOKUP($A189,'Incurred Real 2022$'!$A$25:$AC$426,'Incurred Real 2022$'!L$1,FALSE)=0,"",VLOOKUP($A189,'Incurred Real 2022$'!$A$25:$AC$426,'Incurred Real 2022$'!L$1,FALSE))</f>
        <v/>
      </c>
      <c r="M189" s="105" t="str">
        <f>IF(VLOOKUP($A189,'Incurred Real 2022$'!$A$25:$AC$426,'Incurred Real 2022$'!M$1,FALSE)=0,"",VLOOKUP($A189,'Incurred Real 2022$'!$A$25:$AC$426,'Incurred Real 2022$'!M$1,FALSE))</f>
        <v/>
      </c>
      <c r="N189" s="105" t="str">
        <f>IF(VLOOKUP($A189,'Incurred Real 2022$'!$A$25:$AC$426,'Incurred Real 2022$'!N$1,FALSE)=0,"",VLOOKUP($A189,'Incurred Real 2022$'!$A$25:$AC$426,'Incurred Real 2022$'!N$1,FALSE))</f>
        <v/>
      </c>
      <c r="O189" s="105" t="str">
        <f>IF(VLOOKUP($A189,'Incurred Real 2022$'!$A$25:$AC$426,'Incurred Real 2022$'!O$1,FALSE)=0,"",VLOOKUP($A189,'Incurred Real 2022$'!$A$25:$AC$426,'Incurred Real 2022$'!O$1,FALSE))</f>
        <v/>
      </c>
      <c r="P189" s="105" t="str">
        <f>IF(VLOOKUP($A189,'Incurred Real 2022$'!$A$25:$AC$426,'Incurred Real 2022$'!P$1,FALSE)=0,"",VLOOKUP($A189,'Incurred Real 2022$'!$A$25:$AC$426,'Incurred Real 2022$'!P$1,FALSE))</f>
        <v/>
      </c>
      <c r="Q189" s="105">
        <f>IF(VLOOKUP($A189,'Incurred Real 2022$'!$A$25:$AC$426,'Incurred Real 2022$'!Q$1,FALSE)=0,"",VLOOKUP($A189,'Incurred Real 2022$'!$A$25:$AC$426,'Incurred Real 2022$'!Q$1,FALSE))</f>
        <v>70129.34</v>
      </c>
      <c r="R189" s="105">
        <f>IF(VLOOKUP($A189,'Incurred Real 2022$'!$A$25:$AC$426,'Incurred Real 2022$'!R$1,FALSE)=0,"",VLOOKUP($A189,'Incurred Real 2022$'!$A$25:$AC$426,'Incurred Real 2022$'!R$1,FALSE))</f>
        <v>765264.58</v>
      </c>
      <c r="S189" s="105">
        <f>IF(VLOOKUP($A189,'Incurred Real 2022$'!$A$25:$AC$426,'Incurred Real 2022$'!S$1,FALSE)=0,"",VLOOKUP($A189,'Incurred Real 2022$'!$A$25:$AC$426,'Incurred Real 2022$'!S$1,FALSE))</f>
        <v>3021707.89</v>
      </c>
      <c r="T189" s="105">
        <f>IF(VLOOKUP($A189,'Incurred Real 2022$'!$A$25:$AC$426,'Incurred Real 2022$'!T$1,FALSE)=0,"",VLOOKUP($A189,'Incurred Real 2022$'!$A$25:$AC$426,'Incurred Real 2022$'!T$1,FALSE))</f>
        <v>754315.26</v>
      </c>
      <c r="U189" s="105">
        <f>IF(VLOOKUP($A189,'Incurred Real 2022$'!$A$25:$AC$426,'Incurred Real 2022$'!U$1,FALSE)=0,"",VLOOKUP($A189,'Incurred Real 2022$'!$A$25:$AC$426,'Incurred Real 2022$'!U$1,FALSE))</f>
        <v>285826.98</v>
      </c>
      <c r="V189" s="13">
        <f>IF(ISTEXT(VLOOKUP($A189,'Incurred Real 2022$'!$A$25:$AC$426,'Incurred Real 2022$'!V$1,FALSE)),"",(VLOOKUP($A189,'Incurred Real 2022$'!$A$25:$AC$426,'Incurred Real 2022$'!V$1,FALSE))*BT189*Incurred_Real!V$15)</f>
        <v>290435.41012909974</v>
      </c>
      <c r="W189" s="13">
        <f>IF(ISTEXT(VLOOKUP($A189,'Incurred Real 2022$'!$A$25:$AC$426,'Incurred Real 2022$'!W$1,FALSE)),"",(VLOOKUP($A189,'Incurred Real 2022$'!$A$25:$AC$426,'Incurred Real 2022$'!W$1,FALSE))*BU189*Incurred_Real!W$15)</f>
        <v>1378067.8632318506</v>
      </c>
      <c r="X189" s="220" t="str">
        <f>IF(ISTEXT(VLOOKUP($A189,'Incurred Real 2022$'!$A$25:$AC$426,'Incurred Real 2022$'!X$1,FALSE)),"",(VLOOKUP($A189,'Incurred Real 2022$'!$A$25:$AC$426,'Incurred Real 2022$'!X$1,FALSE))*BV189*Incurred_Real!X$15)</f>
        <v/>
      </c>
      <c r="Y189" s="217" t="str">
        <f>IF(ISTEXT(VLOOKUP($A189,'Incurred Real 2022$'!$A$25:$AC$426,'Incurred Real 2022$'!Y$1,FALSE)),"",(VLOOKUP($A189,'Incurred Real 2022$'!$A$25:$AC$426,'Incurred Real 2022$'!Y$1,FALSE))*BW189*Incurred_Real!Y$15)</f>
        <v/>
      </c>
      <c r="Z189" s="13" t="str">
        <f>IF(ISTEXT(VLOOKUP($A189,'Incurred Real 2022$'!$A$25:$AC$426,'Incurred Real 2022$'!Z$1,FALSE)),"",(VLOOKUP($A189,'Incurred Real 2022$'!$A$25:$AC$426,'Incurred Real 2022$'!Z$1,FALSE))*BX189*Incurred_Real!Z$15)</f>
        <v/>
      </c>
      <c r="AA189" s="13" t="str">
        <f>IF(ISTEXT(VLOOKUP($A189,'Incurred Real 2022$'!$A$25:$AC$426,'Incurred Real 2022$'!AA$1,FALSE)),"",(VLOOKUP($A189,'Incurred Real 2022$'!$A$25:$AC$426,'Incurred Real 2022$'!AA$1,FALSE))*BY189*Incurred_Real!AA$15)</f>
        <v/>
      </c>
      <c r="AB189" s="13" t="str">
        <f>IF(ISTEXT(VLOOKUP($A189,'Incurred Real 2022$'!$A$25:$AC$426,'Incurred Real 2022$'!AB$1,FALSE)),"",(VLOOKUP($A189,'Incurred Real 2022$'!$A$25:$AC$426,'Incurred Real 2022$'!AB$1,FALSE))*BZ189*Incurred_Real!AB$15)</f>
        <v/>
      </c>
      <c r="AC189" s="13" t="str">
        <f>IF(ISTEXT(VLOOKUP($A189,'Incurred Real 2022$'!$A$25:$AC$426,'Incurred Real 2022$'!AC$1,FALSE)),"",(VLOOKUP($A189,'Incurred Real 2022$'!$A$25:$AC$426,'Incurred Real 2022$'!AC$1,FALSE))*CA189*Incurred_Real!AC$15)</f>
        <v/>
      </c>
      <c r="AD189" s="221">
        <f t="shared" si="55"/>
        <v>6565747.3233609516</v>
      </c>
      <c r="AE189" s="221">
        <f t="shared" si="56"/>
        <v>6565747.3233609516</v>
      </c>
      <c r="AF189" s="239">
        <f t="shared" si="61"/>
        <v>7883304.9480529455</v>
      </c>
      <c r="AG189" s="222">
        <f t="shared" si="57"/>
        <v>7001781.3307758411</v>
      </c>
      <c r="AH189" s="223">
        <f t="shared" si="64"/>
        <v>1.1258999068426243</v>
      </c>
      <c r="AI189" s="224">
        <f t="shared" si="58"/>
        <v>2023</v>
      </c>
      <c r="AJ189" s="225">
        <f>VLOOKUP($A189,Project_Commissioning!$C$4:$H$355,Project_Commissioning!F$1,FALSE)</f>
        <v>45062</v>
      </c>
      <c r="AK189" s="226">
        <f>VLOOKUP($A189,Project_Commissioning!$C$4:$H$355,Project_Commissioning!G$1,FALSE)</f>
        <v>2023</v>
      </c>
      <c r="AL189" s="225" t="str">
        <f>IF(VLOOKUP($A189,Project_Commissioning!$C$4:$H$355,Project_Commissioning!H$1,FALSE)=0,"",VLOOKUP($A189,Project_Commissioning!$C$4:$H$355,Project_Commissioning!H$1,FALSE))</f>
        <v/>
      </c>
      <c r="AM189" s="237">
        <f t="shared" si="62"/>
        <v>7001781.3307758421</v>
      </c>
      <c r="AN189" s="221" cm="1">
        <f t="array" ref="AN189">IF(ROUND(AE189,0)=0,0,LOOKUP(2,1/(F189:AC189&lt;&gt;""),F189:AC189))</f>
        <v>1378067.8632318506</v>
      </c>
      <c r="AO189" s="221">
        <f t="shared" si="63"/>
        <v>1668503.2733609504</v>
      </c>
      <c r="AP189" s="79"/>
      <c r="AQ189" s="20"/>
      <c r="AR189" s="245">
        <f>IF(ISNA(VLOOKUP($A189,'Success Asset Classes'!$B$15:$AA$114,'Success Asset Classes'!$AA$1,FALSE)),0,VLOOKUP($A189,'Success Asset Classes'!$B$15:$AA$114,'Success Asset Classes'!$AA$1,FALSE))</f>
        <v>0</v>
      </c>
      <c r="AS189" s="230">
        <f>IF($AR189=0,VLOOKUP(MID($A189,4,5),'Project splits'!$C$5:$AM$346,AS$22,FALSE),IF(ISNA(VLOOKUP($A189,'Success Asset Classes'!$B$15:$BD$377,AS$21,FALSE)),VLOOKUP(MID($A189,4,5),'Project splits'!$C$5:$AM$346,AS$22,FALSE),VLOOKUP($A189,'Success Asset Classes'!$B$15:$BD$377,AS$21,FALSE)))</f>
        <v>0</v>
      </c>
      <c r="AT189" s="230">
        <f>IF($AR189=0,VLOOKUP(MID($A189,4,5),'Project splits'!$C$5:$AM$346,AT$22,FALSE),IF(ISNA(VLOOKUP($A189,'Success Asset Classes'!$B$15:$BD$377,AT$21,FALSE)),VLOOKUP(MID($A189,4,5),'Project splits'!$C$5:$AM$346,AT$22,FALSE),VLOOKUP($A189,'Success Asset Classes'!$B$15:$BD$377,AT$21,FALSE)))</f>
        <v>0</v>
      </c>
      <c r="AU189" s="230">
        <f>IF($AR189=0,VLOOKUP(MID($A189,4,5),'Project splits'!$C$5:$AM$346,AU$22,FALSE),IF(ISNA(VLOOKUP($A189,'Success Asset Classes'!$B$15:$BD$377,AU$21,FALSE)),VLOOKUP(MID($A189,4,5),'Project splits'!$C$5:$AM$346,AU$22,FALSE),VLOOKUP($A189,'Success Asset Classes'!$B$15:$BD$377,AU$21,FALSE)))</f>
        <v>0</v>
      </c>
      <c r="AV189" s="230">
        <f>IF($AR189=0,VLOOKUP(MID($A189,4,5),'Project splits'!$C$5:$AM$346,AV$22,FALSE),IF(ISNA(VLOOKUP($A189,'Success Asset Classes'!$B$15:$BD$377,AV$21,FALSE)),VLOOKUP(MID($A189,4,5),'Project splits'!$C$5:$AM$346,AV$22,FALSE),VLOOKUP($A189,'Success Asset Classes'!$B$15:$BD$377,AV$21,FALSE)))</f>
        <v>1</v>
      </c>
      <c r="AW189" s="230">
        <f>IF($AR189=0,VLOOKUP(MID($A189,4,5),'Project splits'!$C$5:$AM$346,AW$22,FALSE),IF(ISNA(VLOOKUP($A189,'Success Asset Classes'!$B$15:$BD$377,AW$21,FALSE)),VLOOKUP(MID($A189,4,5),'Project splits'!$C$5:$AM$346,AW$22,FALSE),VLOOKUP($A189,'Success Asset Classes'!$B$15:$BD$377,AW$21,FALSE)))</f>
        <v>0</v>
      </c>
      <c r="AX189" s="230">
        <f>IF($AR189=0,VLOOKUP(MID($A189,4,5),'Project splits'!$C$5:$AM$346,AX$22,FALSE),IF(ISNA(VLOOKUP($A189,'Success Asset Classes'!$B$15:$BD$377,AX$21,FALSE)),VLOOKUP(MID($A189,4,5),'Project splits'!$C$5:$AM$346,AX$22,FALSE),VLOOKUP($A189,'Success Asset Classes'!$B$15:$BD$377,AX$21,FALSE)))</f>
        <v>0</v>
      </c>
      <c r="AY189" s="230">
        <f>IF($AR189=0,VLOOKUP(MID($A189,4,5),'Project splits'!$C$5:$AM$346,AY$22,FALSE),IF(ISNA(VLOOKUP($A189,'Success Asset Classes'!$B$15:$BD$377,AY$21,FALSE)),VLOOKUP(MID($A189,4,5),'Project splits'!$C$5:$AM$346,AY$22,FALSE),VLOOKUP($A189,'Success Asset Classes'!$B$15:$BD$377,AY$21,FALSE)))</f>
        <v>0</v>
      </c>
      <c r="AZ189" s="230">
        <f>IF($AR189=0,VLOOKUP(MID($A189,4,5),'Project splits'!$C$5:$AM$346,AZ$22,FALSE),IF(ISNA(VLOOKUP($A189,'Success Asset Classes'!$B$15:$BD$377,AZ$21,FALSE)),VLOOKUP(MID($A189,4,5),'Project splits'!$C$5:$AM$346,AZ$22,FALSE),VLOOKUP($A189,'Success Asset Classes'!$B$15:$BD$377,AZ$21,FALSE)))</f>
        <v>0</v>
      </c>
      <c r="BA189" s="230">
        <f>IF($AR189=0,VLOOKUP(MID($A189,4,5),'Project splits'!$C$5:$AM$346,BA$22,FALSE),IF(ISNA(VLOOKUP($A189,'Success Asset Classes'!$B$15:$BD$377,BA$21,FALSE)),VLOOKUP(MID($A189,4,5),'Project splits'!$C$5:$AM$346,BA$22,FALSE),VLOOKUP($A189,'Success Asset Classes'!$B$15:$BD$377,BA$21,FALSE)))</f>
        <v>0</v>
      </c>
      <c r="BB189" s="230">
        <f>IF($AR189=0,VLOOKUP(MID($A189,4,5),'Project splits'!$C$5:$AM$346,BB$22,FALSE),IF(ISNA(VLOOKUP($A189,'Success Asset Classes'!$B$15:$BD$377,BB$21,FALSE)),VLOOKUP(MID($A189,4,5),'Project splits'!$C$5:$AM$346,BB$22,FALSE),VLOOKUP($A189,'Success Asset Classes'!$B$15:$BD$377,BB$21,FALSE)))</f>
        <v>0</v>
      </c>
      <c r="BC189" s="230">
        <f>IF($AR189=0,VLOOKUP(MID($A189,4,5),'Project splits'!$C$5:$AM$346,BC$22,FALSE),IF(ISNA(VLOOKUP($A189,'Success Asset Classes'!$B$15:$BD$377,BC$21,FALSE)),VLOOKUP(MID($A189,4,5),'Project splits'!$C$5:$AM$346,BC$22,FALSE),VLOOKUP($A189,'Success Asset Classes'!$B$15:$BD$377,BC$21,FALSE)))</f>
        <v>0</v>
      </c>
      <c r="BD189" s="230">
        <f>IF($AR189=0,VLOOKUP(MID($A189,4,5),'Project splits'!$C$5:$AM$346,BD$22,FALSE),IF(ISNA(VLOOKUP($A189,'Success Asset Classes'!$B$15:$BD$377,BD$21,FALSE)),VLOOKUP(MID($A189,4,5),'Project splits'!$C$5:$AM$346,BD$22,FALSE),VLOOKUP($A189,'Success Asset Classes'!$B$15:$BD$377,BD$21,FALSE)))</f>
        <v>0</v>
      </c>
      <c r="BE189" s="230">
        <f>IF($AR189=0,VLOOKUP(MID($A189,4,5),'Project splits'!$C$5:$AM$346,BE$22,FALSE),IF(ISNA(VLOOKUP($A189,'Success Asset Classes'!$B$15:$BD$377,BE$21,FALSE)),VLOOKUP(MID($A189,4,5),'Project splits'!$C$5:$AM$346,BE$22,FALSE),VLOOKUP($A189,'Success Asset Classes'!$B$15:$BD$377,BE$21,FALSE)))</f>
        <v>0</v>
      </c>
      <c r="BF189" s="230">
        <f>IF($AR189=0,VLOOKUP(MID($A189,4,5),'Project splits'!$C$5:$AM$346,BF$22,FALSE),IF(ISNA(VLOOKUP($A189,'Success Asset Classes'!$B$15:$BD$377,BF$21,FALSE)),VLOOKUP(MID($A189,4,5),'Project splits'!$C$5:$AM$346,BF$22,FALSE),VLOOKUP($A189,'Success Asset Classes'!$B$15:$BD$377,BF$21,FALSE)))</f>
        <v>0</v>
      </c>
      <c r="BG189" s="230">
        <f>IF($AR189=0,VLOOKUP(MID($A189,4,5),'Project splits'!$C$5:$AM$346,BG$22,FALSE),IF(ISNA(VLOOKUP($A189,'Success Asset Classes'!$B$15:$BD$377,BG$21,FALSE)),VLOOKUP(MID($A189,4,5),'Project splits'!$C$5:$AM$346,BG$22,FALSE),VLOOKUP($A189,'Success Asset Classes'!$B$15:$BD$377,BG$21,FALSE)))</f>
        <v>0</v>
      </c>
      <c r="BH189" s="230">
        <f>IF($AR189=0,VLOOKUP(MID($A189,4,5),'Project splits'!$C$5:$AM$346,BH$22,FALSE),IF(ISNA(VLOOKUP($A189,'Success Asset Classes'!$B$15:$BD$377,BH$21,FALSE)),VLOOKUP(MID($A189,4,5),'Project splits'!$C$5:$AM$346,BH$22,FALSE),VLOOKUP($A189,'Success Asset Classes'!$B$15:$BD$377,BH$21,FALSE)))</f>
        <v>0</v>
      </c>
      <c r="BI189" s="230">
        <f>IF($AR189=0,VLOOKUP(MID($A189,4,5),'Project splits'!$C$5:$AM$346,BI$22,FALSE),IF(ISNA(VLOOKUP($A189,'Success Asset Classes'!$B$15:$BD$377,BI$21,FALSE)),VLOOKUP(MID($A189,4,5),'Project splits'!$C$5:$AM$346,BI$22,FALSE),VLOOKUP($A189,'Success Asset Classes'!$B$15:$BD$377,BI$21,FALSE)))</f>
        <v>0</v>
      </c>
      <c r="BJ189" s="230">
        <f>IF($AR189=0,VLOOKUP(MID($A189,4,5),'Project splits'!$C$5:$AM$346,BJ$22,FALSE),IF(ISNA(VLOOKUP($A189,'Success Asset Classes'!$B$15:$BD$377,BJ$21,FALSE)),VLOOKUP(MID($A189,4,5),'Project splits'!$C$5:$AM$346,BJ$22,FALSE),VLOOKUP($A189,'Success Asset Classes'!$B$15:$BD$377,BJ$21,FALSE)))</f>
        <v>0</v>
      </c>
      <c r="BK189" s="230">
        <f>IF($AR189=0,VLOOKUP(MID($A189,4,5),'Project splits'!$C$5:$AM$346,BK$22,FALSE),IF(ISNA(VLOOKUP($A189,'Success Asset Classes'!$B$15:$BD$377,BK$21,FALSE)),VLOOKUP(MID($A189,4,5),'Project splits'!$C$5:$AM$346,BK$22,FALSE),VLOOKUP($A189,'Success Asset Classes'!$B$15:$BD$377,BK$21,FALSE)))</f>
        <v>0</v>
      </c>
      <c r="BL189" s="230">
        <f>IF($AR189=0,VLOOKUP(MID($A189,4,5),'Project splits'!$C$5:$AM$346,BL$22,FALSE),IF(ISNA(VLOOKUP($A189,'Success Asset Classes'!$B$15:$BD$377,BL$21,FALSE)),VLOOKUP(MID($A189,4,5),'Project splits'!$C$5:$AM$346,BL$22,FALSE),VLOOKUP($A189,'Success Asset Classes'!$B$15:$BD$377,BL$21,FALSE)))</f>
        <v>0</v>
      </c>
      <c r="BM189" s="230">
        <f>IF($AR189=0,VLOOKUP(MID($A189,4,5),'Project splits'!$C$5:$AM$346,BM$22,FALSE),IF(ISNA(VLOOKUP($A189,'Success Asset Classes'!$B$15:$BD$377,BM$21,FALSE)),VLOOKUP(MID($A189,4,5),'Project splits'!$C$5:$AM$346,BM$22,FALSE),VLOOKUP($A189,'Success Asset Classes'!$B$15:$BD$377,BM$21,FALSE)))</f>
        <v>0</v>
      </c>
      <c r="BN189" s="230">
        <f>IF($AR189=0,VLOOKUP(MID($A189,4,5),'Project splits'!$C$5:$AM$346,BN$22,FALSE),IF(ISNA(VLOOKUP($A189,'Success Asset Classes'!$B$15:$BD$377,BN$21,FALSE)),VLOOKUP(MID($A189,4,5),'Project splits'!$C$5:$AM$346,BN$22,FALSE),VLOOKUP($A189,'Success Asset Classes'!$B$15:$BD$377,BN$21,FALSE)))</f>
        <v>0</v>
      </c>
      <c r="BO189" s="230">
        <f>IF($AR189=0,VLOOKUP(MID($A189,4,5),'Project splits'!$C$5:$AM$346,BO$22,FALSE),IF(ISNA(VLOOKUP($A189,'Success Asset Classes'!$B$15:$BD$377,BO$21,FALSE)),VLOOKUP(MID($A189,4,5),'Project splits'!$C$5:$AM$346,BO$22,FALSE),VLOOKUP($A189,'Success Asset Classes'!$B$15:$BD$377,BO$21,FALSE)))</f>
        <v>0</v>
      </c>
      <c r="BP189" s="230">
        <f>IF($AR189=0,VLOOKUP(MID($A189,4,5),'Project splits'!$C$5:$AM$346,BP$22,FALSE),IF(ISNA(VLOOKUP($A189,'Success Asset Classes'!$B$15:$BD$377,BP$21,FALSE)),VLOOKUP(MID($A189,4,5),'Project splits'!$C$5:$AM$346,BP$22,FALSE),VLOOKUP($A189,'Success Asset Classes'!$B$15:$BD$377,BP$21,FALSE)))</f>
        <v>0</v>
      </c>
      <c r="BQ189" s="230">
        <f>IF($AR189=0,VLOOKUP(MID($A189,4,5),'Project splits'!$C$5:$AM$346,BQ$22,FALSE),IF(ISNA(VLOOKUP($A189,'Success Asset Classes'!$B$15:$BD$377,BQ$21,FALSE)),VLOOKUP(MID($A189,4,5),'Project splits'!$C$5:$AM$346,BQ$22,FALSE),VLOOKUP($A189,'Success Asset Classes'!$B$15:$BD$377,BQ$21,FALSE)))</f>
        <v>0</v>
      </c>
      <c r="BR189" s="230">
        <f>IF($AR189=0,VLOOKUP(MID($A189,4,5),'Project splits'!$C$5:$AM$346,BR$22,FALSE),IF(ISNA(VLOOKUP($A189,'Success Asset Classes'!$B$15:$BD$377,BR$21,FALSE)),VLOOKUP(MID($A189,4,5),'Project splits'!$C$5:$AM$346,BR$22,FALSE),VLOOKUP($A189,'Success Asset Classes'!$B$15:$BD$377,BR$21,FALSE)))</f>
        <v>0</v>
      </c>
      <c r="BS189" s="247">
        <f t="shared" si="59"/>
        <v>1</v>
      </c>
      <c r="BT189" s="249">
        <f>1+IF(ISNA(VLOOKUP($A189,'Project labour content'!$A$7:$D$255,'Project labour content'!$D$1,FALSE)),VLOOKUP($D189,'Project labour content'!$F$6:$G$15,'Project labour content'!$G$1,FALSE),VLOOKUP($A189,'Project labour content'!$A$7:$D$255,'Project labour content'!$D$1,FALSE))*LabEsc22*1</f>
        <v>1.0008427086706146</v>
      </c>
      <c r="BU189" s="249">
        <f>1+IF(ISNA(VLOOKUP($A189,'Project labour content'!$A$7:$D$255,'Project labour content'!$D$1,FALSE)),VLOOKUP($D189,'Project labour content'!$F$6:$G$15,'Project labour content'!$G$1,FALSE),VLOOKUP($A189,'Project labour content'!$A$7:$D$255,'Project labour content'!$D$1,FALSE))*LabEsc23*1</f>
        <v>1.0016894623428485</v>
      </c>
      <c r="BV189" s="249">
        <f>1+IF(ISNA(VLOOKUP($A189,'Project labour content'!$A$7:$D$255,'Project labour content'!$D$1,FALSE)),VLOOKUP($D189,'Project labour content'!$F$6:$G$15,'Project labour content'!$G$1,FALSE),VLOOKUP($A189,'Project labour content'!$A$7:$D$255,'Project labour content'!$D$1,FALSE))*LabEsc24*1</f>
        <v>1.0024871043020926</v>
      </c>
      <c r="BW189" s="249">
        <f>1+IF(ISNA(VLOOKUP($A189,'Project labour content'!$A$7:$D$255,'Project labour content'!$D$1,FALSE)),VLOOKUP($D189,'Project labour content'!$F$6:$G$15,'Project labour content'!$G$1,FALSE),VLOOKUP($A189,'Project labour content'!$A$7:$D$255,'Project labour content'!$D$1,FALSE))*LabEsc25*1</f>
        <v>1.0035554127661737</v>
      </c>
      <c r="BX189" s="249">
        <f>1+IF(ISNA(VLOOKUP($A189,'Project labour content'!$A$7:$D$255,'Project labour content'!$D$1,FALSE)),VLOOKUP($D189,'Project labour content'!$F$6:$G$15,'Project labour content'!$G$1,FALSE),VLOOKUP($A189,'Project labour content'!$A$7:$D$255,'Project labour content'!$D$1,FALSE))*LabEsc26*1</f>
        <v>1.0047196909406111</v>
      </c>
      <c r="BY189" s="249">
        <f>1+IF(ISNA(VLOOKUP($A189,'Project labour content'!$A$7:$D$255,'Project labour content'!$D$1,FALSE)),VLOOKUP($D189,'Project labour content'!$F$6:$G$15,'Project labour content'!$G$1,FALSE),VLOOKUP($A189,'Project labour content'!$A$7:$D$255,'Project labour content'!$D$1,FALSE))*LabEsc27*1</f>
        <v>1.0054408269298858</v>
      </c>
      <c r="BZ189" s="249">
        <f>1+IF(ISNA(VLOOKUP($A189,'Project labour content'!$A$7:$D$255,'Project labour content'!$D$1,FALSE)),VLOOKUP($D189,'Project labour content'!$F$6:$G$15,'Project labour content'!$G$1,FALSE),VLOOKUP($A189,'Project labour content'!$A$7:$D$255,'Project labour content'!$D$1,FALSE))*LabEsc28*1</f>
        <v>1.0059838423298098</v>
      </c>
      <c r="CA189" s="249">
        <f>1+IF(ISNA(VLOOKUP($A189,'Project labour content'!$A$7:$D$255,'Project labour content'!$D$1,FALSE)),VLOOKUP($D189,'Project labour content'!$F$6:$G$15,'Project labour content'!$G$1,FALSE),VLOOKUP($A189,'Project labour content'!$A$7:$D$255,'Project labour content'!$D$1,FALSE))*LabEsc29*1</f>
        <v>1.0068552734436076</v>
      </c>
      <c r="CB189" s="250" t="str">
        <f>IF(ISNA(VLOOKUP($A189,'Project labour content'!$A$7:$D$255,'Project labour content'!$D$1,FALSE)),"Category","Project")</f>
        <v>Project</v>
      </c>
      <c r="CD189" s="247" t="str">
        <f t="shared" si="60"/>
        <v>14051</v>
      </c>
      <c r="CE189" s="3"/>
    </row>
    <row r="190" spans="1:83" x14ac:dyDescent="0.15">
      <c r="A190" s="11" t="s">
        <v>286</v>
      </c>
      <c r="B190" s="11" t="str">
        <f>VLOOKUP($A190,'Incurred Real 2022$'!$A$25:$AC$426,'Incurred Real 2022$'!B$1,FALSE)</f>
        <v>Templers West 275 kV Reactor</v>
      </c>
      <c r="C190" s="11" t="str">
        <f>VLOOKUP($A190,'Incurred Real 2022$'!$A$25:$AC$426,'Incurred Real 2022$'!C$1,FALSE)</f>
        <v>ExAnte</v>
      </c>
      <c r="D190" s="11" t="str">
        <f>VLOOKUP($A190,'Incurred Real 2022$'!$A$25:$AC$426,'Incurred Real 2022$'!D$1,FALSE)</f>
        <v>Security/Compliance</v>
      </c>
      <c r="E190" s="11" t="str">
        <f>VLOOKUP($A190,'Incurred Real 2022$'!$A$25:$AC$426,'Incurred Real 2022$'!E$1,FALSE)</f>
        <v>Closed</v>
      </c>
      <c r="F190" s="105" t="str">
        <f>IF(VLOOKUP($A190,'Incurred Real 2022$'!$A$25:$AC$426,'Incurred Real 2022$'!F$1,FALSE)=0,"",VLOOKUP($A190,'Incurred Real 2022$'!$A$25:$AC$426,'Incurred Real 2022$'!F$1,FALSE))</f>
        <v/>
      </c>
      <c r="G190" s="105" t="str">
        <f>IF(VLOOKUP($A190,'Incurred Real 2022$'!$A$25:$AC$426,'Incurred Real 2022$'!G$1,FALSE)=0,"",VLOOKUP($A190,'Incurred Real 2022$'!$A$25:$AC$426,'Incurred Real 2022$'!G$1,FALSE))</f>
        <v/>
      </c>
      <c r="H190" s="105" t="str">
        <f>IF(VLOOKUP($A190,'Incurred Real 2022$'!$A$25:$AC$426,'Incurred Real 2022$'!H$1,FALSE)=0,"",VLOOKUP($A190,'Incurred Real 2022$'!$A$25:$AC$426,'Incurred Real 2022$'!H$1,FALSE))</f>
        <v/>
      </c>
      <c r="I190" s="105" t="str">
        <f>IF(VLOOKUP($A190,'Incurred Real 2022$'!$A$25:$AC$426,'Incurred Real 2022$'!I$1,FALSE)=0,"",VLOOKUP($A190,'Incurred Real 2022$'!$A$25:$AC$426,'Incurred Real 2022$'!I$1,FALSE))</f>
        <v/>
      </c>
      <c r="J190" s="105" t="str">
        <f>IF(VLOOKUP($A190,'Incurred Real 2022$'!$A$25:$AC$426,'Incurred Real 2022$'!J$1,FALSE)=0,"",VLOOKUP($A190,'Incurred Real 2022$'!$A$25:$AC$426,'Incurred Real 2022$'!J$1,FALSE))</f>
        <v/>
      </c>
      <c r="K190" s="105" t="str">
        <f>IF(VLOOKUP($A190,'Incurred Real 2022$'!$A$25:$AC$426,'Incurred Real 2022$'!K$1,FALSE)=0,"",VLOOKUP($A190,'Incurred Real 2022$'!$A$25:$AC$426,'Incurred Real 2022$'!K$1,FALSE))</f>
        <v/>
      </c>
      <c r="L190" s="105" t="str">
        <f>IF(VLOOKUP($A190,'Incurred Real 2022$'!$A$25:$AC$426,'Incurred Real 2022$'!L$1,FALSE)=0,"",VLOOKUP($A190,'Incurred Real 2022$'!$A$25:$AC$426,'Incurred Real 2022$'!L$1,FALSE))</f>
        <v/>
      </c>
      <c r="M190" s="105" t="str">
        <f>IF(VLOOKUP($A190,'Incurred Real 2022$'!$A$25:$AC$426,'Incurred Real 2022$'!M$1,FALSE)=0,"",VLOOKUP($A190,'Incurred Real 2022$'!$A$25:$AC$426,'Incurred Real 2022$'!M$1,FALSE))</f>
        <v/>
      </c>
      <c r="N190" s="105" t="str">
        <f>IF(VLOOKUP($A190,'Incurred Real 2022$'!$A$25:$AC$426,'Incurred Real 2022$'!N$1,FALSE)=0,"",VLOOKUP($A190,'Incurred Real 2022$'!$A$25:$AC$426,'Incurred Real 2022$'!N$1,FALSE))</f>
        <v/>
      </c>
      <c r="O190" s="105" t="str">
        <f>IF(VLOOKUP($A190,'Incurred Real 2022$'!$A$25:$AC$426,'Incurred Real 2022$'!O$1,FALSE)=0,"",VLOOKUP($A190,'Incurred Real 2022$'!$A$25:$AC$426,'Incurred Real 2022$'!O$1,FALSE))</f>
        <v/>
      </c>
      <c r="P190" s="105" t="str">
        <f>IF(VLOOKUP($A190,'Incurred Real 2022$'!$A$25:$AC$426,'Incurred Real 2022$'!P$1,FALSE)=0,"",VLOOKUP($A190,'Incurred Real 2022$'!$A$25:$AC$426,'Incurred Real 2022$'!P$1,FALSE))</f>
        <v/>
      </c>
      <c r="Q190" s="105">
        <f>IF(VLOOKUP($A190,'Incurred Real 2022$'!$A$25:$AC$426,'Incurred Real 2022$'!Q$1,FALSE)=0,"",VLOOKUP($A190,'Incurred Real 2022$'!$A$25:$AC$426,'Incurred Real 2022$'!Q$1,FALSE))</f>
        <v>40611.67</v>
      </c>
      <c r="R190" s="105">
        <f>IF(VLOOKUP($A190,'Incurred Real 2022$'!$A$25:$AC$426,'Incurred Real 2022$'!R$1,FALSE)=0,"",VLOOKUP($A190,'Incurred Real 2022$'!$A$25:$AC$426,'Incurred Real 2022$'!R$1,FALSE))</f>
        <v>4236795.8499999996</v>
      </c>
      <c r="S190" s="105">
        <f>IF(VLOOKUP($A190,'Incurred Real 2022$'!$A$25:$AC$426,'Incurred Real 2022$'!S$1,FALSE)=0,"",VLOOKUP($A190,'Incurred Real 2022$'!$A$25:$AC$426,'Incurred Real 2022$'!S$1,FALSE))</f>
        <v>1379389.59</v>
      </c>
      <c r="T190" s="105">
        <f>IF(VLOOKUP($A190,'Incurred Real 2022$'!$A$25:$AC$426,'Incurred Real 2022$'!T$1,FALSE)=0,"",VLOOKUP($A190,'Incurred Real 2022$'!$A$25:$AC$426,'Incurred Real 2022$'!T$1,FALSE))</f>
        <v>15347.09</v>
      </c>
      <c r="U190" s="105" t="str">
        <f>IF(VLOOKUP($A190,'Incurred Real 2022$'!$A$25:$AC$426,'Incurred Real 2022$'!U$1,FALSE)=0,"",VLOOKUP($A190,'Incurred Real 2022$'!$A$25:$AC$426,'Incurred Real 2022$'!U$1,FALSE))</f>
        <v/>
      </c>
      <c r="V190" s="13" t="str">
        <f>IF(ISTEXT(VLOOKUP($A190,'Incurred Real 2022$'!$A$25:$AC$426,'Incurred Real 2022$'!V$1,FALSE)),"",(VLOOKUP($A190,'Incurred Real 2022$'!$A$25:$AC$426,'Incurred Real 2022$'!V$1,FALSE))*BT190*Incurred_Real!V$15)</f>
        <v/>
      </c>
      <c r="W190" s="13" t="str">
        <f>IF(ISTEXT(VLOOKUP($A190,'Incurred Real 2022$'!$A$25:$AC$426,'Incurred Real 2022$'!W$1,FALSE)),"",(VLOOKUP($A190,'Incurred Real 2022$'!$A$25:$AC$426,'Incurred Real 2022$'!W$1,FALSE))*BU190*Incurred_Real!W$15)</f>
        <v/>
      </c>
      <c r="X190" s="220" t="str">
        <f>IF(ISTEXT(VLOOKUP($A190,'Incurred Real 2022$'!$A$25:$AC$426,'Incurred Real 2022$'!X$1,FALSE)),"",(VLOOKUP($A190,'Incurred Real 2022$'!$A$25:$AC$426,'Incurred Real 2022$'!X$1,FALSE))*BV190*Incurred_Real!X$15)</f>
        <v/>
      </c>
      <c r="Y190" s="217" t="str">
        <f>IF(ISTEXT(VLOOKUP($A190,'Incurred Real 2022$'!$A$25:$AC$426,'Incurred Real 2022$'!Y$1,FALSE)),"",(VLOOKUP($A190,'Incurred Real 2022$'!$A$25:$AC$426,'Incurred Real 2022$'!Y$1,FALSE))*BW190*Incurred_Real!Y$15)</f>
        <v/>
      </c>
      <c r="Z190" s="13" t="str">
        <f>IF(ISTEXT(VLOOKUP($A190,'Incurred Real 2022$'!$A$25:$AC$426,'Incurred Real 2022$'!Z$1,FALSE)),"",(VLOOKUP($A190,'Incurred Real 2022$'!$A$25:$AC$426,'Incurred Real 2022$'!Z$1,FALSE))*BX190*Incurred_Real!Z$15)</f>
        <v/>
      </c>
      <c r="AA190" s="13" t="str">
        <f>IF(ISTEXT(VLOOKUP($A190,'Incurred Real 2022$'!$A$25:$AC$426,'Incurred Real 2022$'!AA$1,FALSE)),"",(VLOOKUP($A190,'Incurred Real 2022$'!$A$25:$AC$426,'Incurred Real 2022$'!AA$1,FALSE))*BY190*Incurred_Real!AA$15)</f>
        <v/>
      </c>
      <c r="AB190" s="13" t="str">
        <f>IF(ISTEXT(VLOOKUP($A190,'Incurred Real 2022$'!$A$25:$AC$426,'Incurred Real 2022$'!AB$1,FALSE)),"",(VLOOKUP($A190,'Incurred Real 2022$'!$A$25:$AC$426,'Incurred Real 2022$'!AB$1,FALSE))*BZ190*Incurred_Real!AB$15)</f>
        <v/>
      </c>
      <c r="AC190" s="13" t="str">
        <f>IF(ISTEXT(VLOOKUP($A190,'Incurred Real 2022$'!$A$25:$AC$426,'Incurred Real 2022$'!AC$1,FALSE)),"",(VLOOKUP($A190,'Incurred Real 2022$'!$A$25:$AC$426,'Incurred Real 2022$'!AC$1,FALSE))*CA190*Incurred_Real!AC$15)</f>
        <v/>
      </c>
      <c r="AD190" s="221">
        <f t="shared" si="55"/>
        <v>5672144.1999999993</v>
      </c>
      <c r="AE190" s="221">
        <f t="shared" si="56"/>
        <v>5672144.1999999993</v>
      </c>
      <c r="AF190" s="239">
        <f t="shared" si="61"/>
        <v>7037886.53234802</v>
      </c>
      <c r="AG190" s="222">
        <f t="shared" si="57"/>
        <v>5654306.5802204125</v>
      </c>
      <c r="AH190" s="223">
        <f t="shared" si="64"/>
        <v>1.244694894501754</v>
      </c>
      <c r="AI190" s="224">
        <f t="shared" si="58"/>
        <v>2020</v>
      </c>
      <c r="AJ190" s="225">
        <f>VLOOKUP($A190,Project_Commissioning!$C$4:$H$355,Project_Commissioning!F$1,FALSE)</f>
        <v>43314</v>
      </c>
      <c r="AK190" s="226">
        <f>VLOOKUP($A190,Project_Commissioning!$C$4:$H$355,Project_Commissioning!G$1,FALSE)</f>
        <v>2019</v>
      </c>
      <c r="AL190" s="225" t="str">
        <f>IF(VLOOKUP($A190,Project_Commissioning!$C$4:$H$355,Project_Commissioning!H$1,FALSE)=0,"",VLOOKUP($A190,Project_Commissioning!$C$4:$H$355,Project_Commissioning!H$1,FALSE))</f>
        <v/>
      </c>
      <c r="AM190" s="237">
        <f t="shared" si="62"/>
        <v>6250898.9383296566</v>
      </c>
      <c r="AN190" s="221" cm="1">
        <f t="array" ref="AN190">IF(ROUND(AE190,0)=0,0,LOOKUP(2,1/(F190:AC190&lt;&gt;""),F190:AC190))</f>
        <v>15347.09</v>
      </c>
      <c r="AO190" s="221">
        <f t="shared" si="63"/>
        <v>0</v>
      </c>
      <c r="AP190" s="79"/>
      <c r="AQ190" s="20"/>
      <c r="AR190" s="245">
        <f>IF(ISNA(VLOOKUP($A190,'Success Asset Classes'!$B$15:$AA$114,'Success Asset Classes'!$AA$1,FALSE)),0,VLOOKUP($A190,'Success Asset Classes'!$B$15:$AA$114,'Success Asset Classes'!$AA$1,FALSE))</f>
        <v>0</v>
      </c>
      <c r="AS190" s="230">
        <f>IF($AR190=0,VLOOKUP(MID($A190,4,5),'Project splits'!$C$5:$AM$346,AS$22,FALSE),IF(ISNA(VLOOKUP($A190,'Success Asset Classes'!$B$15:$BD$377,AS$21,FALSE)),VLOOKUP(MID($A190,4,5),'Project splits'!$C$5:$AM$346,AS$22,FALSE),VLOOKUP($A190,'Success Asset Classes'!$B$15:$BD$377,AS$21,FALSE)))</f>
        <v>0</v>
      </c>
      <c r="AT190" s="230">
        <f>IF($AR190=0,VLOOKUP(MID($A190,4,5),'Project splits'!$C$5:$AM$346,AT$22,FALSE),IF(ISNA(VLOOKUP($A190,'Success Asset Classes'!$B$15:$BD$377,AT$21,FALSE)),VLOOKUP(MID($A190,4,5),'Project splits'!$C$5:$AM$346,AT$22,FALSE),VLOOKUP($A190,'Success Asset Classes'!$B$15:$BD$377,AT$21,FALSE)))</f>
        <v>0</v>
      </c>
      <c r="AU190" s="230">
        <f>IF($AR190=0,VLOOKUP(MID($A190,4,5),'Project splits'!$C$5:$AM$346,AU$22,FALSE),IF(ISNA(VLOOKUP($A190,'Success Asset Classes'!$B$15:$BD$377,AU$21,FALSE)),VLOOKUP(MID($A190,4,5),'Project splits'!$C$5:$AM$346,AU$22,FALSE),VLOOKUP($A190,'Success Asset Classes'!$B$15:$BD$377,AU$21,FALSE)))</f>
        <v>0</v>
      </c>
      <c r="AV190" s="230">
        <f>IF($AR190=0,VLOOKUP(MID($A190,4,5),'Project splits'!$C$5:$AM$346,AV$22,FALSE),IF(ISNA(VLOOKUP($A190,'Success Asset Classes'!$B$15:$BD$377,AV$21,FALSE)),VLOOKUP(MID($A190,4,5),'Project splits'!$C$5:$AM$346,AV$22,FALSE),VLOOKUP($A190,'Success Asset Classes'!$B$15:$BD$377,AV$21,FALSE)))</f>
        <v>0</v>
      </c>
      <c r="AW190" s="230">
        <f>IF($AR190=0,VLOOKUP(MID($A190,4,5),'Project splits'!$C$5:$AM$346,AW$22,FALSE),IF(ISNA(VLOOKUP($A190,'Success Asset Classes'!$B$15:$BD$377,AW$21,FALSE)),VLOOKUP(MID($A190,4,5),'Project splits'!$C$5:$AM$346,AW$22,FALSE),VLOOKUP($A190,'Success Asset Classes'!$B$15:$BD$377,AW$21,FALSE)))</f>
        <v>0</v>
      </c>
      <c r="AX190" s="230">
        <f>IF($AR190=0,VLOOKUP(MID($A190,4,5),'Project splits'!$C$5:$AM$346,AX$22,FALSE),IF(ISNA(VLOOKUP($A190,'Success Asset Classes'!$B$15:$BD$377,AX$21,FALSE)),VLOOKUP(MID($A190,4,5),'Project splits'!$C$5:$AM$346,AX$22,FALSE),VLOOKUP($A190,'Success Asset Classes'!$B$15:$BD$377,AX$21,FALSE)))</f>
        <v>0</v>
      </c>
      <c r="AY190" s="230">
        <f>IF($AR190=0,VLOOKUP(MID($A190,4,5),'Project splits'!$C$5:$AM$346,AY$22,FALSE),IF(ISNA(VLOOKUP($A190,'Success Asset Classes'!$B$15:$BD$377,AY$21,FALSE)),VLOOKUP(MID($A190,4,5),'Project splits'!$C$5:$AM$346,AY$22,FALSE),VLOOKUP($A190,'Success Asset Classes'!$B$15:$BD$377,AY$21,FALSE)))</f>
        <v>0</v>
      </c>
      <c r="AZ190" s="230">
        <f>IF($AR190=0,VLOOKUP(MID($A190,4,5),'Project splits'!$C$5:$AM$346,AZ$22,FALSE),IF(ISNA(VLOOKUP($A190,'Success Asset Classes'!$B$15:$BD$377,AZ$21,FALSE)),VLOOKUP(MID($A190,4,5),'Project splits'!$C$5:$AM$346,AZ$22,FALSE),VLOOKUP($A190,'Success Asset Classes'!$B$15:$BD$377,AZ$21,FALSE)))</f>
        <v>0</v>
      </c>
      <c r="BA190" s="230">
        <f>IF($AR190=0,VLOOKUP(MID($A190,4,5),'Project splits'!$C$5:$AM$346,BA$22,FALSE),IF(ISNA(VLOOKUP($A190,'Success Asset Classes'!$B$15:$BD$377,BA$21,FALSE)),VLOOKUP(MID($A190,4,5),'Project splits'!$C$5:$AM$346,BA$22,FALSE),VLOOKUP($A190,'Success Asset Classes'!$B$15:$BD$377,BA$21,FALSE)))</f>
        <v>0</v>
      </c>
      <c r="BB190" s="230">
        <f>IF($AR190=0,VLOOKUP(MID($A190,4,5),'Project splits'!$C$5:$AM$346,BB$22,FALSE),IF(ISNA(VLOOKUP($A190,'Success Asset Classes'!$B$15:$BD$377,BB$21,FALSE)),VLOOKUP(MID($A190,4,5),'Project splits'!$C$5:$AM$346,BB$22,FALSE),VLOOKUP($A190,'Success Asset Classes'!$B$15:$BD$377,BB$21,FALSE)))</f>
        <v>0.79697883928314239</v>
      </c>
      <c r="BC190" s="230">
        <f>IF($AR190=0,VLOOKUP(MID($A190,4,5),'Project splits'!$C$5:$AM$346,BC$22,FALSE),IF(ISNA(VLOOKUP($A190,'Success Asset Classes'!$B$15:$BD$377,BC$21,FALSE)),VLOOKUP(MID($A190,4,5),'Project splits'!$C$5:$AM$346,BC$22,FALSE),VLOOKUP($A190,'Success Asset Classes'!$B$15:$BD$377,BC$21,FALSE)))</f>
        <v>0</v>
      </c>
      <c r="BD190" s="230">
        <f>IF($AR190=0,VLOOKUP(MID($A190,4,5),'Project splits'!$C$5:$AM$346,BD$22,FALSE),IF(ISNA(VLOOKUP($A190,'Success Asset Classes'!$B$15:$BD$377,BD$21,FALSE)),VLOOKUP(MID($A190,4,5),'Project splits'!$C$5:$AM$346,BD$22,FALSE),VLOOKUP($A190,'Success Asset Classes'!$B$15:$BD$377,BD$21,FALSE)))</f>
        <v>0.1331291827838956</v>
      </c>
      <c r="BE190" s="230">
        <f>IF($AR190=0,VLOOKUP(MID($A190,4,5),'Project splits'!$C$5:$AM$346,BE$22,FALSE),IF(ISNA(VLOOKUP($A190,'Success Asset Classes'!$B$15:$BD$377,BE$21,FALSE)),VLOOKUP(MID($A190,4,5),'Project splits'!$C$5:$AM$346,BE$22,FALSE),VLOOKUP($A190,'Success Asset Classes'!$B$15:$BD$377,BE$21,FALSE)))</f>
        <v>0</v>
      </c>
      <c r="BF190" s="230">
        <f>IF($AR190=0,VLOOKUP(MID($A190,4,5),'Project splits'!$C$5:$AM$346,BF$22,FALSE),IF(ISNA(VLOOKUP($A190,'Success Asset Classes'!$B$15:$BD$377,BF$21,FALSE)),VLOOKUP(MID($A190,4,5),'Project splits'!$C$5:$AM$346,BF$22,FALSE),VLOOKUP($A190,'Success Asset Classes'!$B$15:$BD$377,BF$21,FALSE)))</f>
        <v>0</v>
      </c>
      <c r="BG190" s="230">
        <f>IF($AR190=0,VLOOKUP(MID($A190,4,5),'Project splits'!$C$5:$AM$346,BG$22,FALSE),IF(ISNA(VLOOKUP($A190,'Success Asset Classes'!$B$15:$BD$377,BG$21,FALSE)),VLOOKUP(MID($A190,4,5),'Project splits'!$C$5:$AM$346,BG$22,FALSE),VLOOKUP($A190,'Success Asset Classes'!$B$15:$BD$377,BG$21,FALSE)))</f>
        <v>5.0092551223795662E-2</v>
      </c>
      <c r="BH190" s="230">
        <f>IF($AR190=0,VLOOKUP(MID($A190,4,5),'Project splits'!$C$5:$AM$346,BH$22,FALSE),IF(ISNA(VLOOKUP($A190,'Success Asset Classes'!$B$15:$BD$377,BH$21,FALSE)),VLOOKUP(MID($A190,4,5),'Project splits'!$C$5:$AM$346,BH$22,FALSE),VLOOKUP($A190,'Success Asset Classes'!$B$15:$BD$377,BH$21,FALSE)))</f>
        <v>6.5998089050683904E-3</v>
      </c>
      <c r="BI190" s="230">
        <f>IF($AR190=0,VLOOKUP(MID($A190,4,5),'Project splits'!$C$5:$AM$346,BI$22,FALSE),IF(ISNA(VLOOKUP($A190,'Success Asset Classes'!$B$15:$BD$377,BI$21,FALSE)),VLOOKUP(MID($A190,4,5),'Project splits'!$C$5:$AM$346,BI$22,FALSE),VLOOKUP($A190,'Success Asset Classes'!$B$15:$BD$377,BI$21,FALSE)))</f>
        <v>3.2999044525341952E-3</v>
      </c>
      <c r="BJ190" s="230">
        <f>IF($AR190=0,VLOOKUP(MID($A190,4,5),'Project splits'!$C$5:$AM$346,BJ$22,FALSE),IF(ISNA(VLOOKUP($A190,'Success Asset Classes'!$B$15:$BD$377,BJ$21,FALSE)),VLOOKUP(MID($A190,4,5),'Project splits'!$C$5:$AM$346,BJ$22,FALSE),VLOOKUP($A190,'Success Asset Classes'!$B$15:$BD$377,BJ$21,FALSE)))</f>
        <v>0</v>
      </c>
      <c r="BK190" s="230">
        <f>IF($AR190=0,VLOOKUP(MID($A190,4,5),'Project splits'!$C$5:$AM$346,BK$22,FALSE),IF(ISNA(VLOOKUP($A190,'Success Asset Classes'!$B$15:$BD$377,BK$21,FALSE)),VLOOKUP(MID($A190,4,5),'Project splits'!$C$5:$AM$346,BK$22,FALSE),VLOOKUP($A190,'Success Asset Classes'!$B$15:$BD$377,BK$21,FALSE)))</f>
        <v>0</v>
      </c>
      <c r="BL190" s="230">
        <f>IF($AR190=0,VLOOKUP(MID($A190,4,5),'Project splits'!$C$5:$AM$346,BL$22,FALSE),IF(ISNA(VLOOKUP($A190,'Success Asset Classes'!$B$15:$BD$377,BL$21,FALSE)),VLOOKUP(MID($A190,4,5),'Project splits'!$C$5:$AM$346,BL$22,FALSE),VLOOKUP($A190,'Success Asset Classes'!$B$15:$BD$377,BL$21,FALSE)))</f>
        <v>0</v>
      </c>
      <c r="BM190" s="230">
        <f>IF($AR190=0,VLOOKUP(MID($A190,4,5),'Project splits'!$C$5:$AM$346,BM$22,FALSE),IF(ISNA(VLOOKUP($A190,'Success Asset Classes'!$B$15:$BD$377,BM$21,FALSE)),VLOOKUP(MID($A190,4,5),'Project splits'!$C$5:$AM$346,BM$22,FALSE),VLOOKUP($A190,'Success Asset Classes'!$B$15:$BD$377,BM$21,FALSE)))</f>
        <v>0</v>
      </c>
      <c r="BN190" s="230">
        <f>IF($AR190=0,VLOOKUP(MID($A190,4,5),'Project splits'!$C$5:$AM$346,BN$22,FALSE),IF(ISNA(VLOOKUP($A190,'Success Asset Classes'!$B$15:$BD$377,BN$21,FALSE)),VLOOKUP(MID($A190,4,5),'Project splits'!$C$5:$AM$346,BN$22,FALSE),VLOOKUP($A190,'Success Asset Classes'!$B$15:$BD$377,BN$21,FALSE)))</f>
        <v>0</v>
      </c>
      <c r="BO190" s="230">
        <f>IF($AR190=0,VLOOKUP(MID($A190,4,5),'Project splits'!$C$5:$AM$346,BO$22,FALSE),IF(ISNA(VLOOKUP($A190,'Success Asset Classes'!$B$15:$BD$377,BO$21,FALSE)),VLOOKUP(MID($A190,4,5),'Project splits'!$C$5:$AM$346,BO$22,FALSE),VLOOKUP($A190,'Success Asset Classes'!$B$15:$BD$377,BO$21,FALSE)))</f>
        <v>0</v>
      </c>
      <c r="BP190" s="230">
        <f>IF($AR190=0,VLOOKUP(MID($A190,4,5),'Project splits'!$C$5:$AM$346,BP$22,FALSE),IF(ISNA(VLOOKUP($A190,'Success Asset Classes'!$B$15:$BD$377,BP$21,FALSE)),VLOOKUP(MID($A190,4,5),'Project splits'!$C$5:$AM$346,BP$22,FALSE),VLOOKUP($A190,'Success Asset Classes'!$B$15:$BD$377,BP$21,FALSE)))</f>
        <v>0</v>
      </c>
      <c r="BQ190" s="230">
        <f>IF($AR190=0,VLOOKUP(MID($A190,4,5),'Project splits'!$C$5:$AM$346,BQ$22,FALSE),IF(ISNA(VLOOKUP($A190,'Success Asset Classes'!$B$15:$BD$377,BQ$21,FALSE)),VLOOKUP(MID($A190,4,5),'Project splits'!$C$5:$AM$346,BQ$22,FALSE),VLOOKUP($A190,'Success Asset Classes'!$B$15:$BD$377,BQ$21,FALSE)))</f>
        <v>0</v>
      </c>
      <c r="BR190" s="230">
        <f>IF($AR190=0,VLOOKUP(MID($A190,4,5),'Project splits'!$C$5:$AM$346,BR$22,FALSE),IF(ISNA(VLOOKUP($A190,'Success Asset Classes'!$B$15:$BD$377,BR$21,FALSE)),VLOOKUP(MID($A190,4,5),'Project splits'!$C$5:$AM$346,BR$22,FALSE),VLOOKUP($A190,'Success Asset Classes'!$B$15:$BD$377,BR$21,FALSE)))</f>
        <v>9.8997133515637617E-3</v>
      </c>
      <c r="BS190" s="247">
        <f t="shared" si="59"/>
        <v>1</v>
      </c>
      <c r="BT190" s="249">
        <f>1+IF(ISNA(VLOOKUP($A190,'Project labour content'!$A$7:$D$255,'Project labour content'!$D$1,FALSE)),VLOOKUP($D190,'Project labour content'!$F$6:$G$15,'Project labour content'!$G$1,FALSE),VLOOKUP($A190,'Project labour content'!$A$7:$D$255,'Project labour content'!$D$1,FALSE))*LabEsc22*1</f>
        <v>1.0005859102087626</v>
      </c>
      <c r="BU190" s="249">
        <f>1+IF(ISNA(VLOOKUP($A190,'Project labour content'!$A$7:$D$255,'Project labour content'!$D$1,FALSE)),VLOOKUP($D190,'Project labour content'!$F$6:$G$15,'Project labour content'!$G$1,FALSE),VLOOKUP($A190,'Project labour content'!$A$7:$D$255,'Project labour content'!$D$1,FALSE))*LabEsc23*1</f>
        <v>1.0011746327865272</v>
      </c>
      <c r="BV190" s="249">
        <f>1+IF(ISNA(VLOOKUP($A190,'Project labour content'!$A$7:$D$255,'Project labour content'!$D$1,FALSE)),VLOOKUP($D190,'Project labour content'!$F$6:$G$15,'Project labour content'!$G$1,FALSE),VLOOKUP($A190,'Project labour content'!$A$7:$D$255,'Project labour content'!$D$1,FALSE))*LabEsc24*1</f>
        <v>1.0017292094547814</v>
      </c>
      <c r="BW190" s="249">
        <f>1+IF(ISNA(VLOOKUP($A190,'Project labour content'!$A$7:$D$255,'Project labour content'!$D$1,FALSE)),VLOOKUP($D190,'Project labour content'!$F$6:$G$15,'Project labour content'!$G$1,FALSE),VLOOKUP($A190,'Project labour content'!$A$7:$D$255,'Project labour content'!$D$1,FALSE))*LabEsc25*1</f>
        <v>1.0024719724724633</v>
      </c>
      <c r="BX190" s="249">
        <f>1+IF(ISNA(VLOOKUP($A190,'Project labour content'!$A$7:$D$255,'Project labour content'!$D$1,FALSE)),VLOOKUP($D190,'Project labour content'!$F$6:$G$15,'Project labour content'!$G$1,FALSE),VLOOKUP($A190,'Project labour content'!$A$7:$D$255,'Project labour content'!$D$1,FALSE))*LabEsc26*1</f>
        <v>1.0032814603679003</v>
      </c>
      <c r="BY190" s="249">
        <f>1+IF(ISNA(VLOOKUP($A190,'Project labour content'!$A$7:$D$255,'Project labour content'!$D$1,FALSE)),VLOOKUP($D190,'Project labour content'!$F$6:$G$15,'Project labour content'!$G$1,FALSE),VLOOKUP($A190,'Project labour content'!$A$7:$D$255,'Project labour content'!$D$1,FALSE))*LabEsc27*1</f>
        <v>1.0037828447166741</v>
      </c>
      <c r="BZ190" s="249">
        <f>1+IF(ISNA(VLOOKUP($A190,'Project labour content'!$A$7:$D$255,'Project labour content'!$D$1,FALSE)),VLOOKUP($D190,'Project labour content'!$F$6:$G$15,'Project labour content'!$G$1,FALSE),VLOOKUP($A190,'Project labour content'!$A$7:$D$255,'Project labour content'!$D$1,FALSE))*LabEsc28*1</f>
        <v>1.0041603871313007</v>
      </c>
      <c r="CA190" s="249">
        <f>1+IF(ISNA(VLOOKUP($A190,'Project labour content'!$A$7:$D$255,'Project labour content'!$D$1,FALSE)),VLOOKUP($D190,'Project labour content'!$F$6:$G$15,'Project labour content'!$G$1,FALSE),VLOOKUP($A190,'Project labour content'!$A$7:$D$255,'Project labour content'!$D$1,FALSE))*LabEsc29*1</f>
        <v>1.0047662671982935</v>
      </c>
      <c r="CB190" s="250" t="str">
        <f>IF(ISNA(VLOOKUP($A190,'Project labour content'!$A$7:$D$255,'Project labour content'!$D$1,FALSE)),"Category","Project")</f>
        <v>Category</v>
      </c>
      <c r="CD190" s="247" t="str">
        <f t="shared" si="60"/>
        <v>14056</v>
      </c>
      <c r="CE190" s="3"/>
    </row>
    <row r="191" spans="1:83" x14ac:dyDescent="0.15">
      <c r="A191" s="11" t="s">
        <v>288</v>
      </c>
      <c r="B191" s="11" t="str">
        <f>VLOOKUP($A191,'Incurred Real 2022$'!$A$25:$AC$426,'Incurred Real 2022$'!B$1,FALSE)</f>
        <v>Pirie Precinct Led Lighting Upgrade</v>
      </c>
      <c r="C191" s="11" t="str">
        <f>VLOOKUP($A191,'Incurred Real 2022$'!$A$25:$AC$426,'Incurred Real 2022$'!C$1,FALSE)</f>
        <v>ExAnte</v>
      </c>
      <c r="D191" s="11" t="str">
        <f>VLOOKUP($A191,'Incurred Real 2022$'!$A$25:$AC$426,'Incurred Real 2022$'!D$1,FALSE)</f>
        <v>Facilities</v>
      </c>
      <c r="E191" s="11" t="str">
        <f>VLOOKUP($A191,'Incurred Real 2022$'!$A$25:$AC$426,'Incurred Real 2022$'!E$1,FALSE)</f>
        <v>Closed</v>
      </c>
      <c r="F191" s="105" t="str">
        <f>IF(VLOOKUP($A191,'Incurred Real 2022$'!$A$25:$AC$426,'Incurred Real 2022$'!F$1,FALSE)=0,"",VLOOKUP($A191,'Incurred Real 2022$'!$A$25:$AC$426,'Incurred Real 2022$'!F$1,FALSE))</f>
        <v/>
      </c>
      <c r="G191" s="105" t="str">
        <f>IF(VLOOKUP($A191,'Incurred Real 2022$'!$A$25:$AC$426,'Incurred Real 2022$'!G$1,FALSE)=0,"",VLOOKUP($A191,'Incurred Real 2022$'!$A$25:$AC$426,'Incurred Real 2022$'!G$1,FALSE))</f>
        <v/>
      </c>
      <c r="H191" s="105" t="str">
        <f>IF(VLOOKUP($A191,'Incurred Real 2022$'!$A$25:$AC$426,'Incurred Real 2022$'!H$1,FALSE)=0,"",VLOOKUP($A191,'Incurred Real 2022$'!$A$25:$AC$426,'Incurred Real 2022$'!H$1,FALSE))</f>
        <v/>
      </c>
      <c r="I191" s="105" t="str">
        <f>IF(VLOOKUP($A191,'Incurred Real 2022$'!$A$25:$AC$426,'Incurred Real 2022$'!I$1,FALSE)=0,"",VLOOKUP($A191,'Incurred Real 2022$'!$A$25:$AC$426,'Incurred Real 2022$'!I$1,FALSE))</f>
        <v/>
      </c>
      <c r="J191" s="105" t="str">
        <f>IF(VLOOKUP($A191,'Incurred Real 2022$'!$A$25:$AC$426,'Incurred Real 2022$'!J$1,FALSE)=0,"",VLOOKUP($A191,'Incurred Real 2022$'!$A$25:$AC$426,'Incurred Real 2022$'!J$1,FALSE))</f>
        <v/>
      </c>
      <c r="K191" s="105" t="str">
        <f>IF(VLOOKUP($A191,'Incurred Real 2022$'!$A$25:$AC$426,'Incurred Real 2022$'!K$1,FALSE)=0,"",VLOOKUP($A191,'Incurred Real 2022$'!$A$25:$AC$426,'Incurred Real 2022$'!K$1,FALSE))</f>
        <v/>
      </c>
      <c r="L191" s="105" t="str">
        <f>IF(VLOOKUP($A191,'Incurred Real 2022$'!$A$25:$AC$426,'Incurred Real 2022$'!L$1,FALSE)=0,"",VLOOKUP($A191,'Incurred Real 2022$'!$A$25:$AC$426,'Incurred Real 2022$'!L$1,FALSE))</f>
        <v/>
      </c>
      <c r="M191" s="105" t="str">
        <f>IF(VLOOKUP($A191,'Incurred Real 2022$'!$A$25:$AC$426,'Incurred Real 2022$'!M$1,FALSE)=0,"",VLOOKUP($A191,'Incurred Real 2022$'!$A$25:$AC$426,'Incurred Real 2022$'!M$1,FALSE))</f>
        <v/>
      </c>
      <c r="N191" s="105" t="str">
        <f>IF(VLOOKUP($A191,'Incurred Real 2022$'!$A$25:$AC$426,'Incurred Real 2022$'!N$1,FALSE)=0,"",VLOOKUP($A191,'Incurred Real 2022$'!$A$25:$AC$426,'Incurred Real 2022$'!N$1,FALSE))</f>
        <v/>
      </c>
      <c r="O191" s="105" t="str">
        <f>IF(VLOOKUP($A191,'Incurred Real 2022$'!$A$25:$AC$426,'Incurred Real 2022$'!O$1,FALSE)=0,"",VLOOKUP($A191,'Incurred Real 2022$'!$A$25:$AC$426,'Incurred Real 2022$'!O$1,FALSE))</f>
        <v/>
      </c>
      <c r="P191" s="105" t="str">
        <f>IF(VLOOKUP($A191,'Incurred Real 2022$'!$A$25:$AC$426,'Incurred Real 2022$'!P$1,FALSE)=0,"",VLOOKUP($A191,'Incurred Real 2022$'!$A$25:$AC$426,'Incurred Real 2022$'!P$1,FALSE))</f>
        <v/>
      </c>
      <c r="Q191" s="105">
        <f>IF(VLOOKUP($A191,'Incurred Real 2022$'!$A$25:$AC$426,'Incurred Real 2022$'!Q$1,FALSE)=0,"",VLOOKUP($A191,'Incurred Real 2022$'!$A$25:$AC$426,'Incurred Real 2022$'!Q$1,FALSE))</f>
        <v>172282.23999999999</v>
      </c>
      <c r="R191" s="105">
        <f>IF(VLOOKUP($A191,'Incurred Real 2022$'!$A$25:$AC$426,'Incurred Real 2022$'!R$1,FALSE)=0,"",VLOOKUP($A191,'Incurred Real 2022$'!$A$25:$AC$426,'Incurred Real 2022$'!R$1,FALSE))</f>
        <v>26748.57</v>
      </c>
      <c r="S191" s="105" t="str">
        <f>IF(VLOOKUP($A191,'Incurred Real 2022$'!$A$25:$AC$426,'Incurred Real 2022$'!S$1,FALSE)=0,"",VLOOKUP($A191,'Incurred Real 2022$'!$A$25:$AC$426,'Incurred Real 2022$'!S$1,FALSE))</f>
        <v/>
      </c>
      <c r="T191" s="105" t="str">
        <f>IF(VLOOKUP($A191,'Incurred Real 2022$'!$A$25:$AC$426,'Incurred Real 2022$'!T$1,FALSE)=0,"",VLOOKUP($A191,'Incurred Real 2022$'!$A$25:$AC$426,'Incurred Real 2022$'!T$1,FALSE))</f>
        <v/>
      </c>
      <c r="U191" s="105" t="str">
        <f>IF(VLOOKUP($A191,'Incurred Real 2022$'!$A$25:$AC$426,'Incurred Real 2022$'!U$1,FALSE)=0,"",VLOOKUP($A191,'Incurred Real 2022$'!$A$25:$AC$426,'Incurred Real 2022$'!U$1,FALSE))</f>
        <v/>
      </c>
      <c r="V191" s="13" t="str">
        <f>IF(ISTEXT(VLOOKUP($A191,'Incurred Real 2022$'!$A$25:$AC$426,'Incurred Real 2022$'!V$1,FALSE)),"",(VLOOKUP($A191,'Incurred Real 2022$'!$A$25:$AC$426,'Incurred Real 2022$'!V$1,FALSE))*BT191*Incurred_Real!V$15)</f>
        <v/>
      </c>
      <c r="W191" s="13" t="str">
        <f>IF(ISTEXT(VLOOKUP($A191,'Incurred Real 2022$'!$A$25:$AC$426,'Incurred Real 2022$'!W$1,FALSE)),"",(VLOOKUP($A191,'Incurred Real 2022$'!$A$25:$AC$426,'Incurred Real 2022$'!W$1,FALSE))*BU191*Incurred_Real!W$15)</f>
        <v/>
      </c>
      <c r="X191" s="220" t="str">
        <f>IF(ISTEXT(VLOOKUP($A191,'Incurred Real 2022$'!$A$25:$AC$426,'Incurred Real 2022$'!X$1,FALSE)),"",(VLOOKUP($A191,'Incurred Real 2022$'!$A$25:$AC$426,'Incurred Real 2022$'!X$1,FALSE))*BV191*Incurred_Real!X$15)</f>
        <v/>
      </c>
      <c r="Y191" s="217" t="str">
        <f>IF(ISTEXT(VLOOKUP($A191,'Incurred Real 2022$'!$A$25:$AC$426,'Incurred Real 2022$'!Y$1,FALSE)),"",(VLOOKUP($A191,'Incurred Real 2022$'!$A$25:$AC$426,'Incurred Real 2022$'!Y$1,FALSE))*BW191*Incurred_Real!Y$15)</f>
        <v/>
      </c>
      <c r="Z191" s="13" t="str">
        <f>IF(ISTEXT(VLOOKUP($A191,'Incurred Real 2022$'!$A$25:$AC$426,'Incurred Real 2022$'!Z$1,FALSE)),"",(VLOOKUP($A191,'Incurred Real 2022$'!$A$25:$AC$426,'Incurred Real 2022$'!Z$1,FALSE))*BX191*Incurred_Real!Z$15)</f>
        <v/>
      </c>
      <c r="AA191" s="13" t="str">
        <f>IF(ISTEXT(VLOOKUP($A191,'Incurred Real 2022$'!$A$25:$AC$426,'Incurred Real 2022$'!AA$1,FALSE)),"",(VLOOKUP($A191,'Incurred Real 2022$'!$A$25:$AC$426,'Incurred Real 2022$'!AA$1,FALSE))*BY191*Incurred_Real!AA$15)</f>
        <v/>
      </c>
      <c r="AB191" s="13" t="str">
        <f>IF(ISTEXT(VLOOKUP($A191,'Incurred Real 2022$'!$A$25:$AC$426,'Incurred Real 2022$'!AB$1,FALSE)),"",(VLOOKUP($A191,'Incurred Real 2022$'!$A$25:$AC$426,'Incurred Real 2022$'!AB$1,FALSE))*BZ191*Incurred_Real!AB$15)</f>
        <v/>
      </c>
      <c r="AC191" s="13" t="str">
        <f>IF(ISTEXT(VLOOKUP($A191,'Incurred Real 2022$'!$A$25:$AC$426,'Incurred Real 2022$'!AC$1,FALSE)),"",(VLOOKUP($A191,'Incurred Real 2022$'!$A$25:$AC$426,'Incurred Real 2022$'!AC$1,FALSE))*CA191*Incurred_Real!AC$15)</f>
        <v/>
      </c>
      <c r="AD191" s="221">
        <f t="shared" si="55"/>
        <v>199030.81</v>
      </c>
      <c r="AE191" s="221">
        <f t="shared" si="56"/>
        <v>199030.81</v>
      </c>
      <c r="AF191" s="239">
        <f t="shared" si="61"/>
        <v>251807.94103325706</v>
      </c>
      <c r="AG191" s="222">
        <f t="shared" si="57"/>
        <v>202304.95211764702</v>
      </c>
      <c r="AH191" s="223">
        <f t="shared" si="64"/>
        <v>1.244694894501754</v>
      </c>
      <c r="AI191" s="224" t="str">
        <f t="shared" si="58"/>
        <v>2018</v>
      </c>
      <c r="AJ191" s="225">
        <f>VLOOKUP($A191,Project_Commissioning!$C$4:$H$355,Project_Commissioning!F$1,FALSE)</f>
        <v>43014</v>
      </c>
      <c r="AK191" s="226">
        <f>VLOOKUP($A191,Project_Commissioning!$C$4:$H$355,Project_Commissioning!G$1,FALSE)</f>
        <v>2018</v>
      </c>
      <c r="AL191" s="225" t="str">
        <f>IF(VLOOKUP($A191,Project_Commissioning!$C$4:$H$355,Project_Commissioning!H$1,FALSE)=0,"",VLOOKUP($A191,Project_Commissioning!$C$4:$H$355,Project_Commissioning!H$1,FALSE))</f>
        <v/>
      </c>
      <c r="AM191" s="237">
        <f t="shared" si="62"/>
        <v>223650.37913486056</v>
      </c>
      <c r="AN191" s="221" cm="1">
        <f t="array" ref="AN191">IF(ROUND(AE191,0)=0,0,LOOKUP(2,1/(F191:AC191&lt;&gt;""),F191:AC191))</f>
        <v>26748.57</v>
      </c>
      <c r="AO191" s="221">
        <f t="shared" si="63"/>
        <v>0</v>
      </c>
      <c r="AP191" s="79"/>
      <c r="AQ191" s="20"/>
      <c r="AR191" s="245">
        <f>IF(ISNA(VLOOKUP($A191,'Success Asset Classes'!$B$15:$AA$114,'Success Asset Classes'!$AA$1,FALSE)),0,VLOOKUP($A191,'Success Asset Classes'!$B$15:$AA$114,'Success Asset Classes'!$AA$1,FALSE))</f>
        <v>0</v>
      </c>
      <c r="AS191" s="230">
        <f>IF($AR191=0,VLOOKUP(MID($A191,4,5),'Project splits'!$C$5:$AM$346,AS$22,FALSE),IF(ISNA(VLOOKUP($A191,'Success Asset Classes'!$B$15:$BD$377,AS$21,FALSE)),VLOOKUP(MID($A191,4,5),'Project splits'!$C$5:$AM$346,AS$22,FALSE),VLOOKUP($A191,'Success Asset Classes'!$B$15:$BD$377,AS$21,FALSE)))</f>
        <v>1</v>
      </c>
      <c r="AT191" s="230">
        <f>IF($AR191=0,VLOOKUP(MID($A191,4,5),'Project splits'!$C$5:$AM$346,AT$22,FALSE),IF(ISNA(VLOOKUP($A191,'Success Asset Classes'!$B$15:$BD$377,AT$21,FALSE)),VLOOKUP(MID($A191,4,5),'Project splits'!$C$5:$AM$346,AT$22,FALSE),VLOOKUP($A191,'Success Asset Classes'!$B$15:$BD$377,AT$21,FALSE)))</f>
        <v>0</v>
      </c>
      <c r="AU191" s="230">
        <f>IF($AR191=0,VLOOKUP(MID($A191,4,5),'Project splits'!$C$5:$AM$346,AU$22,FALSE),IF(ISNA(VLOOKUP($A191,'Success Asset Classes'!$B$15:$BD$377,AU$21,FALSE)),VLOOKUP(MID($A191,4,5),'Project splits'!$C$5:$AM$346,AU$22,FALSE),VLOOKUP($A191,'Success Asset Classes'!$B$15:$BD$377,AU$21,FALSE)))</f>
        <v>0</v>
      </c>
      <c r="AV191" s="230">
        <f>IF($AR191=0,VLOOKUP(MID($A191,4,5),'Project splits'!$C$5:$AM$346,AV$22,FALSE),IF(ISNA(VLOOKUP($A191,'Success Asset Classes'!$B$15:$BD$377,AV$21,FALSE)),VLOOKUP(MID($A191,4,5),'Project splits'!$C$5:$AM$346,AV$22,FALSE),VLOOKUP($A191,'Success Asset Classes'!$B$15:$BD$377,AV$21,FALSE)))</f>
        <v>0</v>
      </c>
      <c r="AW191" s="230">
        <f>IF($AR191=0,VLOOKUP(MID($A191,4,5),'Project splits'!$C$5:$AM$346,AW$22,FALSE),IF(ISNA(VLOOKUP($A191,'Success Asset Classes'!$B$15:$BD$377,AW$21,FALSE)),VLOOKUP(MID($A191,4,5),'Project splits'!$C$5:$AM$346,AW$22,FALSE),VLOOKUP($A191,'Success Asset Classes'!$B$15:$BD$377,AW$21,FALSE)))</f>
        <v>0</v>
      </c>
      <c r="AX191" s="230">
        <f>IF($AR191=0,VLOOKUP(MID($A191,4,5),'Project splits'!$C$5:$AM$346,AX$22,FALSE),IF(ISNA(VLOOKUP($A191,'Success Asset Classes'!$B$15:$BD$377,AX$21,FALSE)),VLOOKUP(MID($A191,4,5),'Project splits'!$C$5:$AM$346,AX$22,FALSE),VLOOKUP($A191,'Success Asset Classes'!$B$15:$BD$377,AX$21,FALSE)))</f>
        <v>0</v>
      </c>
      <c r="AY191" s="230">
        <f>IF($AR191=0,VLOOKUP(MID($A191,4,5),'Project splits'!$C$5:$AM$346,AY$22,FALSE),IF(ISNA(VLOOKUP($A191,'Success Asset Classes'!$B$15:$BD$377,AY$21,FALSE)),VLOOKUP(MID($A191,4,5),'Project splits'!$C$5:$AM$346,AY$22,FALSE),VLOOKUP($A191,'Success Asset Classes'!$B$15:$BD$377,AY$21,FALSE)))</f>
        <v>0</v>
      </c>
      <c r="AZ191" s="230">
        <f>IF($AR191=0,VLOOKUP(MID($A191,4,5),'Project splits'!$C$5:$AM$346,AZ$22,FALSE),IF(ISNA(VLOOKUP($A191,'Success Asset Classes'!$B$15:$BD$377,AZ$21,FALSE)),VLOOKUP(MID($A191,4,5),'Project splits'!$C$5:$AM$346,AZ$22,FALSE),VLOOKUP($A191,'Success Asset Classes'!$B$15:$BD$377,AZ$21,FALSE)))</f>
        <v>0</v>
      </c>
      <c r="BA191" s="230">
        <f>IF($AR191=0,VLOOKUP(MID($A191,4,5),'Project splits'!$C$5:$AM$346,BA$22,FALSE),IF(ISNA(VLOOKUP($A191,'Success Asset Classes'!$B$15:$BD$377,BA$21,FALSE)),VLOOKUP(MID($A191,4,5),'Project splits'!$C$5:$AM$346,BA$22,FALSE),VLOOKUP($A191,'Success Asset Classes'!$B$15:$BD$377,BA$21,FALSE)))</f>
        <v>0</v>
      </c>
      <c r="BB191" s="230">
        <f>IF($AR191=0,VLOOKUP(MID($A191,4,5),'Project splits'!$C$5:$AM$346,BB$22,FALSE),IF(ISNA(VLOOKUP($A191,'Success Asset Classes'!$B$15:$BD$377,BB$21,FALSE)),VLOOKUP(MID($A191,4,5),'Project splits'!$C$5:$AM$346,BB$22,FALSE),VLOOKUP($A191,'Success Asset Classes'!$B$15:$BD$377,BB$21,FALSE)))</f>
        <v>0</v>
      </c>
      <c r="BC191" s="230">
        <f>IF($AR191=0,VLOOKUP(MID($A191,4,5),'Project splits'!$C$5:$AM$346,BC$22,FALSE),IF(ISNA(VLOOKUP($A191,'Success Asset Classes'!$B$15:$BD$377,BC$21,FALSE)),VLOOKUP(MID($A191,4,5),'Project splits'!$C$5:$AM$346,BC$22,FALSE),VLOOKUP($A191,'Success Asset Classes'!$B$15:$BD$377,BC$21,FALSE)))</f>
        <v>0</v>
      </c>
      <c r="BD191" s="230">
        <f>IF($AR191=0,VLOOKUP(MID($A191,4,5),'Project splits'!$C$5:$AM$346,BD$22,FALSE),IF(ISNA(VLOOKUP($A191,'Success Asset Classes'!$B$15:$BD$377,BD$21,FALSE)),VLOOKUP(MID($A191,4,5),'Project splits'!$C$5:$AM$346,BD$22,FALSE),VLOOKUP($A191,'Success Asset Classes'!$B$15:$BD$377,BD$21,FALSE)))</f>
        <v>0</v>
      </c>
      <c r="BE191" s="230">
        <f>IF($AR191=0,VLOOKUP(MID($A191,4,5),'Project splits'!$C$5:$AM$346,BE$22,FALSE),IF(ISNA(VLOOKUP($A191,'Success Asset Classes'!$B$15:$BD$377,BE$21,FALSE)),VLOOKUP(MID($A191,4,5),'Project splits'!$C$5:$AM$346,BE$22,FALSE),VLOOKUP($A191,'Success Asset Classes'!$B$15:$BD$377,BE$21,FALSE)))</f>
        <v>0</v>
      </c>
      <c r="BF191" s="230">
        <f>IF($AR191=0,VLOOKUP(MID($A191,4,5),'Project splits'!$C$5:$AM$346,BF$22,FALSE),IF(ISNA(VLOOKUP($A191,'Success Asset Classes'!$B$15:$BD$377,BF$21,FALSE)),VLOOKUP(MID($A191,4,5),'Project splits'!$C$5:$AM$346,BF$22,FALSE),VLOOKUP($A191,'Success Asset Classes'!$B$15:$BD$377,BF$21,FALSE)))</f>
        <v>0</v>
      </c>
      <c r="BG191" s="230">
        <f>IF($AR191=0,VLOOKUP(MID($A191,4,5),'Project splits'!$C$5:$AM$346,BG$22,FALSE),IF(ISNA(VLOOKUP($A191,'Success Asset Classes'!$B$15:$BD$377,BG$21,FALSE)),VLOOKUP(MID($A191,4,5),'Project splits'!$C$5:$AM$346,BG$22,FALSE),VLOOKUP($A191,'Success Asset Classes'!$B$15:$BD$377,BG$21,FALSE)))</f>
        <v>0</v>
      </c>
      <c r="BH191" s="230">
        <f>IF($AR191=0,VLOOKUP(MID($A191,4,5),'Project splits'!$C$5:$AM$346,BH$22,FALSE),IF(ISNA(VLOOKUP($A191,'Success Asset Classes'!$B$15:$BD$377,BH$21,FALSE)),VLOOKUP(MID($A191,4,5),'Project splits'!$C$5:$AM$346,BH$22,FALSE),VLOOKUP($A191,'Success Asset Classes'!$B$15:$BD$377,BH$21,FALSE)))</f>
        <v>0</v>
      </c>
      <c r="BI191" s="230">
        <f>IF($AR191=0,VLOOKUP(MID($A191,4,5),'Project splits'!$C$5:$AM$346,BI$22,FALSE),IF(ISNA(VLOOKUP($A191,'Success Asset Classes'!$B$15:$BD$377,BI$21,FALSE)),VLOOKUP(MID($A191,4,5),'Project splits'!$C$5:$AM$346,BI$22,FALSE),VLOOKUP($A191,'Success Asset Classes'!$B$15:$BD$377,BI$21,FALSE)))</f>
        <v>0</v>
      </c>
      <c r="BJ191" s="230">
        <f>IF($AR191=0,VLOOKUP(MID($A191,4,5),'Project splits'!$C$5:$AM$346,BJ$22,FALSE),IF(ISNA(VLOOKUP($A191,'Success Asset Classes'!$B$15:$BD$377,BJ$21,FALSE)),VLOOKUP(MID($A191,4,5),'Project splits'!$C$5:$AM$346,BJ$22,FALSE),VLOOKUP($A191,'Success Asset Classes'!$B$15:$BD$377,BJ$21,FALSE)))</f>
        <v>0</v>
      </c>
      <c r="BK191" s="230">
        <f>IF($AR191=0,VLOOKUP(MID($A191,4,5),'Project splits'!$C$5:$AM$346,BK$22,FALSE),IF(ISNA(VLOOKUP($A191,'Success Asset Classes'!$B$15:$BD$377,BK$21,FALSE)),VLOOKUP(MID($A191,4,5),'Project splits'!$C$5:$AM$346,BK$22,FALSE),VLOOKUP($A191,'Success Asset Classes'!$B$15:$BD$377,BK$21,FALSE)))</f>
        <v>0</v>
      </c>
      <c r="BL191" s="230">
        <f>IF($AR191=0,VLOOKUP(MID($A191,4,5),'Project splits'!$C$5:$AM$346,BL$22,FALSE),IF(ISNA(VLOOKUP($A191,'Success Asset Classes'!$B$15:$BD$377,BL$21,FALSE)),VLOOKUP(MID($A191,4,5),'Project splits'!$C$5:$AM$346,BL$22,FALSE),VLOOKUP($A191,'Success Asset Classes'!$B$15:$BD$377,BL$21,FALSE)))</f>
        <v>0</v>
      </c>
      <c r="BM191" s="230">
        <f>IF($AR191=0,VLOOKUP(MID($A191,4,5),'Project splits'!$C$5:$AM$346,BM$22,FALSE),IF(ISNA(VLOOKUP($A191,'Success Asset Classes'!$B$15:$BD$377,BM$21,FALSE)),VLOOKUP(MID($A191,4,5),'Project splits'!$C$5:$AM$346,BM$22,FALSE),VLOOKUP($A191,'Success Asset Classes'!$B$15:$BD$377,BM$21,FALSE)))</f>
        <v>0</v>
      </c>
      <c r="BN191" s="230">
        <f>IF($AR191=0,VLOOKUP(MID($A191,4,5),'Project splits'!$C$5:$AM$346,BN$22,FALSE),IF(ISNA(VLOOKUP($A191,'Success Asset Classes'!$B$15:$BD$377,BN$21,FALSE)),VLOOKUP(MID($A191,4,5),'Project splits'!$C$5:$AM$346,BN$22,FALSE),VLOOKUP($A191,'Success Asset Classes'!$B$15:$BD$377,BN$21,FALSE)))</f>
        <v>0</v>
      </c>
      <c r="BO191" s="230">
        <f>IF($AR191=0,VLOOKUP(MID($A191,4,5),'Project splits'!$C$5:$AM$346,BO$22,FALSE),IF(ISNA(VLOOKUP($A191,'Success Asset Classes'!$B$15:$BD$377,BO$21,FALSE)),VLOOKUP(MID($A191,4,5),'Project splits'!$C$5:$AM$346,BO$22,FALSE),VLOOKUP($A191,'Success Asset Classes'!$B$15:$BD$377,BO$21,FALSE)))</f>
        <v>0</v>
      </c>
      <c r="BP191" s="230">
        <f>IF($AR191=0,VLOOKUP(MID($A191,4,5),'Project splits'!$C$5:$AM$346,BP$22,FALSE),IF(ISNA(VLOOKUP($A191,'Success Asset Classes'!$B$15:$BD$377,BP$21,FALSE)),VLOOKUP(MID($A191,4,5),'Project splits'!$C$5:$AM$346,BP$22,FALSE),VLOOKUP($A191,'Success Asset Classes'!$B$15:$BD$377,BP$21,FALSE)))</f>
        <v>0</v>
      </c>
      <c r="BQ191" s="230">
        <f>IF($AR191=0,VLOOKUP(MID($A191,4,5),'Project splits'!$C$5:$AM$346,BQ$22,FALSE),IF(ISNA(VLOOKUP($A191,'Success Asset Classes'!$B$15:$BD$377,BQ$21,FALSE)),VLOOKUP(MID($A191,4,5),'Project splits'!$C$5:$AM$346,BQ$22,FALSE),VLOOKUP($A191,'Success Asset Classes'!$B$15:$BD$377,BQ$21,FALSE)))</f>
        <v>0</v>
      </c>
      <c r="BR191" s="230">
        <f>IF($AR191=0,VLOOKUP(MID($A191,4,5),'Project splits'!$C$5:$AM$346,BR$22,FALSE),IF(ISNA(VLOOKUP($A191,'Success Asset Classes'!$B$15:$BD$377,BR$21,FALSE)),VLOOKUP(MID($A191,4,5),'Project splits'!$C$5:$AM$346,BR$22,FALSE),VLOOKUP($A191,'Success Asset Classes'!$B$15:$BD$377,BR$21,FALSE)))</f>
        <v>0</v>
      </c>
      <c r="BS191" s="247">
        <f t="shared" si="59"/>
        <v>1</v>
      </c>
      <c r="BT191" s="249">
        <f>1+IF(ISNA(VLOOKUP($A191,'Project labour content'!$A$7:$D$255,'Project labour content'!$D$1,FALSE)),VLOOKUP($D191,'Project labour content'!$F$6:$G$15,'Project labour content'!$G$1,FALSE),VLOOKUP($A191,'Project labour content'!$A$7:$D$255,'Project labour content'!$D$1,FALSE))*LabEsc22*1</f>
        <v>1.0018661130890889</v>
      </c>
      <c r="BU191" s="249">
        <f>1+IF(ISNA(VLOOKUP($A191,'Project labour content'!$A$7:$D$255,'Project labour content'!$D$1,FALSE)),VLOOKUP($D191,'Project labour content'!$F$6:$G$15,'Project labour content'!$G$1,FALSE),VLOOKUP($A191,'Project labour content'!$A$7:$D$255,'Project labour content'!$D$1,FALSE))*LabEsc23*1</f>
        <v>1.0037411835210055</v>
      </c>
      <c r="BV191" s="249">
        <f>1+IF(ISNA(VLOOKUP($A191,'Project labour content'!$A$7:$D$255,'Project labour content'!$D$1,FALSE)),VLOOKUP($D191,'Project labour content'!$F$6:$G$15,'Project labour content'!$G$1,FALSE),VLOOKUP($A191,'Project labour content'!$A$7:$D$255,'Project labour content'!$D$1,FALSE))*LabEsc24*1</f>
        <v>1.005507499867871</v>
      </c>
      <c r="BW191" s="249">
        <f>1+IF(ISNA(VLOOKUP($A191,'Project labour content'!$A$7:$D$255,'Project labour content'!$D$1,FALSE)),VLOOKUP($D191,'Project labour content'!$F$6:$G$15,'Project labour content'!$G$1,FALSE),VLOOKUP($A191,'Project labour content'!$A$7:$D$255,'Project labour content'!$D$1,FALSE))*LabEsc25*1</f>
        <v>1.0078731862284394</v>
      </c>
      <c r="BX191" s="249">
        <f>1+IF(ISNA(VLOOKUP($A191,'Project labour content'!$A$7:$D$255,'Project labour content'!$D$1,FALSE)),VLOOKUP($D191,'Project labour content'!$F$6:$G$15,'Project labour content'!$G$1,FALSE),VLOOKUP($A191,'Project labour content'!$A$7:$D$255,'Project labour content'!$D$1,FALSE))*LabEsc26*1</f>
        <v>1.0104513900803989</v>
      </c>
      <c r="BY191" s="249">
        <f>1+IF(ISNA(VLOOKUP($A191,'Project labour content'!$A$7:$D$255,'Project labour content'!$D$1,FALSE)),VLOOKUP($D191,'Project labour content'!$F$6:$G$15,'Project labour content'!$G$1,FALSE),VLOOKUP($A191,'Project labour content'!$A$7:$D$255,'Project labour content'!$D$1,FALSE))*LabEsc27*1</f>
        <v>1.0120482898816279</v>
      </c>
      <c r="BZ191" s="249">
        <f>1+IF(ISNA(VLOOKUP($A191,'Project labour content'!$A$7:$D$255,'Project labour content'!$D$1,FALSE)),VLOOKUP($D191,'Project labour content'!$F$6:$G$15,'Project labour content'!$G$1,FALSE),VLOOKUP($A191,'Project labour content'!$A$7:$D$255,'Project labour content'!$D$1,FALSE))*LabEsc28*1</f>
        <v>1.0132507554319534</v>
      </c>
      <c r="CA191" s="249">
        <f>1+IF(ISNA(VLOOKUP($A191,'Project labour content'!$A$7:$D$255,'Project labour content'!$D$1,FALSE)),VLOOKUP($D191,'Project labour content'!$F$6:$G$15,'Project labour content'!$G$1,FALSE),VLOOKUP($A191,'Project labour content'!$A$7:$D$255,'Project labour content'!$D$1,FALSE))*LabEsc29*1</f>
        <v>1.0151804721471156</v>
      </c>
      <c r="CB191" s="250" t="str">
        <f>IF(ISNA(VLOOKUP($A191,'Project labour content'!$A$7:$D$255,'Project labour content'!$D$1,FALSE)),"Category","Project")</f>
        <v>Category</v>
      </c>
      <c r="CD191" s="247" t="str">
        <f t="shared" si="60"/>
        <v>14057</v>
      </c>
      <c r="CE191" s="3"/>
    </row>
    <row r="192" spans="1:83" x14ac:dyDescent="0.15">
      <c r="A192" s="11" t="s">
        <v>290</v>
      </c>
      <c r="B192" s="11" t="str">
        <f>VLOOKUP($A192,'Incurred Real 2022$'!$A$25:$AC$426,'Incurred Real 2022$'!B$1,FALSE)</f>
        <v>Server Room Critical Air Conditioning 2016-17</v>
      </c>
      <c r="C192" s="11" t="str">
        <f>VLOOKUP($A192,'Incurred Real 2022$'!$A$25:$AC$426,'Incurred Real 2022$'!C$1,FALSE)</f>
        <v>ExAnte</v>
      </c>
      <c r="D192" s="11" t="str">
        <f>VLOOKUP($A192,'Incurred Real 2022$'!$A$25:$AC$426,'Incurred Real 2022$'!D$1,FALSE)</f>
        <v>Facilities</v>
      </c>
      <c r="E192" s="11" t="str">
        <f>VLOOKUP($A192,'Incurred Real 2022$'!$A$25:$AC$426,'Incurred Real 2022$'!E$1,FALSE)</f>
        <v>Closed</v>
      </c>
      <c r="F192" s="105" t="str">
        <f>IF(VLOOKUP($A192,'Incurred Real 2022$'!$A$25:$AC$426,'Incurred Real 2022$'!F$1,FALSE)=0,"",VLOOKUP($A192,'Incurred Real 2022$'!$A$25:$AC$426,'Incurred Real 2022$'!F$1,FALSE))</f>
        <v/>
      </c>
      <c r="G192" s="105" t="str">
        <f>IF(VLOOKUP($A192,'Incurred Real 2022$'!$A$25:$AC$426,'Incurred Real 2022$'!G$1,FALSE)=0,"",VLOOKUP($A192,'Incurred Real 2022$'!$A$25:$AC$426,'Incurred Real 2022$'!G$1,FALSE))</f>
        <v/>
      </c>
      <c r="H192" s="105" t="str">
        <f>IF(VLOOKUP($A192,'Incurred Real 2022$'!$A$25:$AC$426,'Incurred Real 2022$'!H$1,FALSE)=0,"",VLOOKUP($A192,'Incurred Real 2022$'!$A$25:$AC$426,'Incurred Real 2022$'!H$1,FALSE))</f>
        <v/>
      </c>
      <c r="I192" s="105" t="str">
        <f>IF(VLOOKUP($A192,'Incurred Real 2022$'!$A$25:$AC$426,'Incurred Real 2022$'!I$1,FALSE)=0,"",VLOOKUP($A192,'Incurred Real 2022$'!$A$25:$AC$426,'Incurred Real 2022$'!I$1,FALSE))</f>
        <v/>
      </c>
      <c r="J192" s="105" t="str">
        <f>IF(VLOOKUP($A192,'Incurred Real 2022$'!$A$25:$AC$426,'Incurred Real 2022$'!J$1,FALSE)=0,"",VLOOKUP($A192,'Incurred Real 2022$'!$A$25:$AC$426,'Incurred Real 2022$'!J$1,FALSE))</f>
        <v/>
      </c>
      <c r="K192" s="105" t="str">
        <f>IF(VLOOKUP($A192,'Incurred Real 2022$'!$A$25:$AC$426,'Incurred Real 2022$'!K$1,FALSE)=0,"",VLOOKUP($A192,'Incurred Real 2022$'!$A$25:$AC$426,'Incurred Real 2022$'!K$1,FALSE))</f>
        <v/>
      </c>
      <c r="L192" s="105" t="str">
        <f>IF(VLOOKUP($A192,'Incurred Real 2022$'!$A$25:$AC$426,'Incurred Real 2022$'!L$1,FALSE)=0,"",VLOOKUP($A192,'Incurred Real 2022$'!$A$25:$AC$426,'Incurred Real 2022$'!L$1,FALSE))</f>
        <v/>
      </c>
      <c r="M192" s="105" t="str">
        <f>IF(VLOOKUP($A192,'Incurred Real 2022$'!$A$25:$AC$426,'Incurred Real 2022$'!M$1,FALSE)=0,"",VLOOKUP($A192,'Incurred Real 2022$'!$A$25:$AC$426,'Incurred Real 2022$'!M$1,FALSE))</f>
        <v/>
      </c>
      <c r="N192" s="105" t="str">
        <f>IF(VLOOKUP($A192,'Incurred Real 2022$'!$A$25:$AC$426,'Incurred Real 2022$'!N$1,FALSE)=0,"",VLOOKUP($A192,'Incurred Real 2022$'!$A$25:$AC$426,'Incurred Real 2022$'!N$1,FALSE))</f>
        <v/>
      </c>
      <c r="O192" s="105" t="str">
        <f>IF(VLOOKUP($A192,'Incurred Real 2022$'!$A$25:$AC$426,'Incurred Real 2022$'!O$1,FALSE)=0,"",VLOOKUP($A192,'Incurred Real 2022$'!$A$25:$AC$426,'Incurred Real 2022$'!O$1,FALSE))</f>
        <v/>
      </c>
      <c r="P192" s="105" t="str">
        <f>IF(VLOOKUP($A192,'Incurred Real 2022$'!$A$25:$AC$426,'Incurred Real 2022$'!P$1,FALSE)=0,"",VLOOKUP($A192,'Incurred Real 2022$'!$A$25:$AC$426,'Incurred Real 2022$'!P$1,FALSE))</f>
        <v/>
      </c>
      <c r="Q192" s="105">
        <f>IF(VLOOKUP($A192,'Incurred Real 2022$'!$A$25:$AC$426,'Incurred Real 2022$'!Q$1,FALSE)=0,"",VLOOKUP($A192,'Incurred Real 2022$'!$A$25:$AC$426,'Incurred Real 2022$'!Q$1,FALSE))</f>
        <v>125456.3</v>
      </c>
      <c r="R192" s="105">
        <f>IF(VLOOKUP($A192,'Incurred Real 2022$'!$A$25:$AC$426,'Incurred Real 2022$'!R$1,FALSE)=0,"",VLOOKUP($A192,'Incurred Real 2022$'!$A$25:$AC$426,'Incurred Real 2022$'!R$1,FALSE))</f>
        <v>23692.42</v>
      </c>
      <c r="S192" s="105" t="str">
        <f>IF(VLOOKUP($A192,'Incurred Real 2022$'!$A$25:$AC$426,'Incurred Real 2022$'!S$1,FALSE)=0,"",VLOOKUP($A192,'Incurred Real 2022$'!$A$25:$AC$426,'Incurred Real 2022$'!S$1,FALSE))</f>
        <v/>
      </c>
      <c r="T192" s="105" t="str">
        <f>IF(VLOOKUP($A192,'Incurred Real 2022$'!$A$25:$AC$426,'Incurred Real 2022$'!T$1,FALSE)=0,"",VLOOKUP($A192,'Incurred Real 2022$'!$A$25:$AC$426,'Incurred Real 2022$'!T$1,FALSE))</f>
        <v/>
      </c>
      <c r="U192" s="105" t="str">
        <f>IF(VLOOKUP($A192,'Incurred Real 2022$'!$A$25:$AC$426,'Incurred Real 2022$'!U$1,FALSE)=0,"",VLOOKUP($A192,'Incurred Real 2022$'!$A$25:$AC$426,'Incurred Real 2022$'!U$1,FALSE))</f>
        <v/>
      </c>
      <c r="V192" s="13" t="str">
        <f>IF(ISTEXT(VLOOKUP($A192,'Incurred Real 2022$'!$A$25:$AC$426,'Incurred Real 2022$'!V$1,FALSE)),"",(VLOOKUP($A192,'Incurred Real 2022$'!$A$25:$AC$426,'Incurred Real 2022$'!V$1,FALSE))*BT192*Incurred_Real!V$15)</f>
        <v/>
      </c>
      <c r="W192" s="13" t="str">
        <f>IF(ISTEXT(VLOOKUP($A192,'Incurred Real 2022$'!$A$25:$AC$426,'Incurred Real 2022$'!W$1,FALSE)),"",(VLOOKUP($A192,'Incurred Real 2022$'!$A$25:$AC$426,'Incurred Real 2022$'!W$1,FALSE))*BU192*Incurred_Real!W$15)</f>
        <v/>
      </c>
      <c r="X192" s="220" t="str">
        <f>IF(ISTEXT(VLOOKUP($A192,'Incurred Real 2022$'!$A$25:$AC$426,'Incurred Real 2022$'!X$1,FALSE)),"",(VLOOKUP($A192,'Incurred Real 2022$'!$A$25:$AC$426,'Incurred Real 2022$'!X$1,FALSE))*BV192*Incurred_Real!X$15)</f>
        <v/>
      </c>
      <c r="Y192" s="217" t="str">
        <f>IF(ISTEXT(VLOOKUP($A192,'Incurred Real 2022$'!$A$25:$AC$426,'Incurred Real 2022$'!Y$1,FALSE)),"",(VLOOKUP($A192,'Incurred Real 2022$'!$A$25:$AC$426,'Incurred Real 2022$'!Y$1,FALSE))*BW192*Incurred_Real!Y$15)</f>
        <v/>
      </c>
      <c r="Z192" s="13" t="str">
        <f>IF(ISTEXT(VLOOKUP($A192,'Incurred Real 2022$'!$A$25:$AC$426,'Incurred Real 2022$'!Z$1,FALSE)),"",(VLOOKUP($A192,'Incurred Real 2022$'!$A$25:$AC$426,'Incurred Real 2022$'!Z$1,FALSE))*BX192*Incurred_Real!Z$15)</f>
        <v/>
      </c>
      <c r="AA192" s="13" t="str">
        <f>IF(ISTEXT(VLOOKUP($A192,'Incurred Real 2022$'!$A$25:$AC$426,'Incurred Real 2022$'!AA$1,FALSE)),"",(VLOOKUP($A192,'Incurred Real 2022$'!$A$25:$AC$426,'Incurred Real 2022$'!AA$1,FALSE))*BY192*Incurred_Real!AA$15)</f>
        <v/>
      </c>
      <c r="AB192" s="13" t="str">
        <f>IF(ISTEXT(VLOOKUP($A192,'Incurred Real 2022$'!$A$25:$AC$426,'Incurred Real 2022$'!AB$1,FALSE)),"",(VLOOKUP($A192,'Incurred Real 2022$'!$A$25:$AC$426,'Incurred Real 2022$'!AB$1,FALSE))*BZ192*Incurred_Real!AB$15)</f>
        <v/>
      </c>
      <c r="AC192" s="13" t="str">
        <f>IF(ISTEXT(VLOOKUP($A192,'Incurred Real 2022$'!$A$25:$AC$426,'Incurred Real 2022$'!AC$1,FALSE)),"",(VLOOKUP($A192,'Incurred Real 2022$'!$A$25:$AC$426,'Incurred Real 2022$'!AC$1,FALSE))*CA192*Incurred_Real!AC$15)</f>
        <v/>
      </c>
      <c r="AD192" s="221">
        <f t="shared" si="55"/>
        <v>149148.72</v>
      </c>
      <c r="AE192" s="221">
        <f t="shared" si="56"/>
        <v>149148.72</v>
      </c>
      <c r="AF192" s="239">
        <f t="shared" si="61"/>
        <v>188612.29839411844</v>
      </c>
      <c r="AG192" s="222">
        <f t="shared" si="57"/>
        <v>151532.95737556563</v>
      </c>
      <c r="AH192" s="223">
        <f t="shared" si="64"/>
        <v>1.244694894501754</v>
      </c>
      <c r="AI192" s="224" t="str">
        <f t="shared" si="58"/>
        <v>2018</v>
      </c>
      <c r="AJ192" s="225">
        <f>VLOOKUP($A192,Project_Commissioning!$C$4:$H$355,Project_Commissioning!F$1,FALSE)</f>
        <v>43067</v>
      </c>
      <c r="AK192" s="226">
        <f>VLOOKUP($A192,Project_Commissioning!$C$4:$H$355,Project_Commissioning!G$1,FALSE)</f>
        <v>2018</v>
      </c>
      <c r="AL192" s="225" t="str">
        <f>IF(VLOOKUP($A192,Project_Commissioning!$C$4:$H$355,Project_Commissioning!H$1,FALSE)=0,"",VLOOKUP($A192,Project_Commissioning!$C$4:$H$355,Project_Commissioning!H$1,FALSE))</f>
        <v/>
      </c>
      <c r="AM192" s="237">
        <f t="shared" si="62"/>
        <v>167521.37312369654</v>
      </c>
      <c r="AN192" s="221" cm="1">
        <f t="array" ref="AN192">IF(ROUND(AE192,0)=0,0,LOOKUP(2,1/(F192:AC192&lt;&gt;""),F192:AC192))</f>
        <v>23692.42</v>
      </c>
      <c r="AO192" s="221">
        <f t="shared" si="63"/>
        <v>0</v>
      </c>
      <c r="AP192" s="79"/>
      <c r="AQ192" s="20"/>
      <c r="AR192" s="245">
        <f>IF(ISNA(VLOOKUP($A192,'Success Asset Classes'!$B$15:$AA$114,'Success Asset Classes'!$AA$1,FALSE)),0,VLOOKUP($A192,'Success Asset Classes'!$B$15:$AA$114,'Success Asset Classes'!$AA$1,FALSE))</f>
        <v>0</v>
      </c>
      <c r="AS192" s="230">
        <f>IF($AR192=0,VLOOKUP(MID($A192,4,5),'Project splits'!$C$5:$AM$346,AS$22,FALSE),IF(ISNA(VLOOKUP($A192,'Success Asset Classes'!$B$15:$BD$377,AS$21,FALSE)),VLOOKUP(MID($A192,4,5),'Project splits'!$C$5:$AM$346,AS$22,FALSE),VLOOKUP($A192,'Success Asset Classes'!$B$15:$BD$377,AS$21,FALSE)))</f>
        <v>1</v>
      </c>
      <c r="AT192" s="230">
        <f>IF($AR192=0,VLOOKUP(MID($A192,4,5),'Project splits'!$C$5:$AM$346,AT$22,FALSE),IF(ISNA(VLOOKUP($A192,'Success Asset Classes'!$B$15:$BD$377,AT$21,FALSE)),VLOOKUP(MID($A192,4,5),'Project splits'!$C$5:$AM$346,AT$22,FALSE),VLOOKUP($A192,'Success Asset Classes'!$B$15:$BD$377,AT$21,FALSE)))</f>
        <v>0</v>
      </c>
      <c r="AU192" s="230">
        <f>IF($AR192=0,VLOOKUP(MID($A192,4,5),'Project splits'!$C$5:$AM$346,AU$22,FALSE),IF(ISNA(VLOOKUP($A192,'Success Asset Classes'!$B$15:$BD$377,AU$21,FALSE)),VLOOKUP(MID($A192,4,5),'Project splits'!$C$5:$AM$346,AU$22,FALSE),VLOOKUP($A192,'Success Asset Classes'!$B$15:$BD$377,AU$21,FALSE)))</f>
        <v>0</v>
      </c>
      <c r="AV192" s="230">
        <f>IF($AR192=0,VLOOKUP(MID($A192,4,5),'Project splits'!$C$5:$AM$346,AV$22,FALSE),IF(ISNA(VLOOKUP($A192,'Success Asset Classes'!$B$15:$BD$377,AV$21,FALSE)),VLOOKUP(MID($A192,4,5),'Project splits'!$C$5:$AM$346,AV$22,FALSE),VLOOKUP($A192,'Success Asset Classes'!$B$15:$BD$377,AV$21,FALSE)))</f>
        <v>0</v>
      </c>
      <c r="AW192" s="230">
        <f>IF($AR192=0,VLOOKUP(MID($A192,4,5),'Project splits'!$C$5:$AM$346,AW$22,FALSE),IF(ISNA(VLOOKUP($A192,'Success Asset Classes'!$B$15:$BD$377,AW$21,FALSE)),VLOOKUP(MID($A192,4,5),'Project splits'!$C$5:$AM$346,AW$22,FALSE),VLOOKUP($A192,'Success Asset Classes'!$B$15:$BD$377,AW$21,FALSE)))</f>
        <v>0</v>
      </c>
      <c r="AX192" s="230">
        <f>IF($AR192=0,VLOOKUP(MID($A192,4,5),'Project splits'!$C$5:$AM$346,AX$22,FALSE),IF(ISNA(VLOOKUP($A192,'Success Asset Classes'!$B$15:$BD$377,AX$21,FALSE)),VLOOKUP(MID($A192,4,5),'Project splits'!$C$5:$AM$346,AX$22,FALSE),VLOOKUP($A192,'Success Asset Classes'!$B$15:$BD$377,AX$21,FALSE)))</f>
        <v>0</v>
      </c>
      <c r="AY192" s="230">
        <f>IF($AR192=0,VLOOKUP(MID($A192,4,5),'Project splits'!$C$5:$AM$346,AY$22,FALSE),IF(ISNA(VLOOKUP($A192,'Success Asset Classes'!$B$15:$BD$377,AY$21,FALSE)),VLOOKUP(MID($A192,4,5),'Project splits'!$C$5:$AM$346,AY$22,FALSE),VLOOKUP($A192,'Success Asset Classes'!$B$15:$BD$377,AY$21,FALSE)))</f>
        <v>0</v>
      </c>
      <c r="AZ192" s="230">
        <f>IF($AR192=0,VLOOKUP(MID($A192,4,5),'Project splits'!$C$5:$AM$346,AZ$22,FALSE),IF(ISNA(VLOOKUP($A192,'Success Asset Classes'!$B$15:$BD$377,AZ$21,FALSE)),VLOOKUP(MID($A192,4,5),'Project splits'!$C$5:$AM$346,AZ$22,FALSE),VLOOKUP($A192,'Success Asset Classes'!$B$15:$BD$377,AZ$21,FALSE)))</f>
        <v>0</v>
      </c>
      <c r="BA192" s="230">
        <f>IF($AR192=0,VLOOKUP(MID($A192,4,5),'Project splits'!$C$5:$AM$346,BA$22,FALSE),IF(ISNA(VLOOKUP($A192,'Success Asset Classes'!$B$15:$BD$377,BA$21,FALSE)),VLOOKUP(MID($A192,4,5),'Project splits'!$C$5:$AM$346,BA$22,FALSE),VLOOKUP($A192,'Success Asset Classes'!$B$15:$BD$377,BA$21,FALSE)))</f>
        <v>0</v>
      </c>
      <c r="BB192" s="230">
        <f>IF($AR192=0,VLOOKUP(MID($A192,4,5),'Project splits'!$C$5:$AM$346,BB$22,FALSE),IF(ISNA(VLOOKUP($A192,'Success Asset Classes'!$B$15:$BD$377,BB$21,FALSE)),VLOOKUP(MID($A192,4,5),'Project splits'!$C$5:$AM$346,BB$22,FALSE),VLOOKUP($A192,'Success Asset Classes'!$B$15:$BD$377,BB$21,FALSE)))</f>
        <v>0</v>
      </c>
      <c r="BC192" s="230">
        <f>IF($AR192=0,VLOOKUP(MID($A192,4,5),'Project splits'!$C$5:$AM$346,BC$22,FALSE),IF(ISNA(VLOOKUP($A192,'Success Asset Classes'!$B$15:$BD$377,BC$21,FALSE)),VLOOKUP(MID($A192,4,5),'Project splits'!$C$5:$AM$346,BC$22,FALSE),VLOOKUP($A192,'Success Asset Classes'!$B$15:$BD$377,BC$21,FALSE)))</f>
        <v>0</v>
      </c>
      <c r="BD192" s="230">
        <f>IF($AR192=0,VLOOKUP(MID($A192,4,5),'Project splits'!$C$5:$AM$346,BD$22,FALSE),IF(ISNA(VLOOKUP($A192,'Success Asset Classes'!$B$15:$BD$377,BD$21,FALSE)),VLOOKUP(MID($A192,4,5),'Project splits'!$C$5:$AM$346,BD$22,FALSE),VLOOKUP($A192,'Success Asset Classes'!$B$15:$BD$377,BD$21,FALSE)))</f>
        <v>0</v>
      </c>
      <c r="BE192" s="230">
        <f>IF($AR192=0,VLOOKUP(MID($A192,4,5),'Project splits'!$C$5:$AM$346,BE$22,FALSE),IF(ISNA(VLOOKUP($A192,'Success Asset Classes'!$B$15:$BD$377,BE$21,FALSE)),VLOOKUP(MID($A192,4,5),'Project splits'!$C$5:$AM$346,BE$22,FALSE),VLOOKUP($A192,'Success Asset Classes'!$B$15:$BD$377,BE$21,FALSE)))</f>
        <v>0</v>
      </c>
      <c r="BF192" s="230">
        <f>IF($AR192=0,VLOOKUP(MID($A192,4,5),'Project splits'!$C$5:$AM$346,BF$22,FALSE),IF(ISNA(VLOOKUP($A192,'Success Asset Classes'!$B$15:$BD$377,BF$21,FALSE)),VLOOKUP(MID($A192,4,5),'Project splits'!$C$5:$AM$346,BF$22,FALSE),VLOOKUP($A192,'Success Asset Classes'!$B$15:$BD$377,BF$21,FALSE)))</f>
        <v>0</v>
      </c>
      <c r="BG192" s="230">
        <f>IF($AR192=0,VLOOKUP(MID($A192,4,5),'Project splits'!$C$5:$AM$346,BG$22,FALSE),IF(ISNA(VLOOKUP($A192,'Success Asset Classes'!$B$15:$BD$377,BG$21,FALSE)),VLOOKUP(MID($A192,4,5),'Project splits'!$C$5:$AM$346,BG$22,FALSE),VLOOKUP($A192,'Success Asset Classes'!$B$15:$BD$377,BG$21,FALSE)))</f>
        <v>0</v>
      </c>
      <c r="BH192" s="230">
        <f>IF($AR192=0,VLOOKUP(MID($A192,4,5),'Project splits'!$C$5:$AM$346,BH$22,FALSE),IF(ISNA(VLOOKUP($A192,'Success Asset Classes'!$B$15:$BD$377,BH$21,FALSE)),VLOOKUP(MID($A192,4,5),'Project splits'!$C$5:$AM$346,BH$22,FALSE),VLOOKUP($A192,'Success Asset Classes'!$B$15:$BD$377,BH$21,FALSE)))</f>
        <v>0</v>
      </c>
      <c r="BI192" s="230">
        <f>IF($AR192=0,VLOOKUP(MID($A192,4,5),'Project splits'!$C$5:$AM$346,BI$22,FALSE),IF(ISNA(VLOOKUP($A192,'Success Asset Classes'!$B$15:$BD$377,BI$21,FALSE)),VLOOKUP(MID($A192,4,5),'Project splits'!$C$5:$AM$346,BI$22,FALSE),VLOOKUP($A192,'Success Asset Classes'!$B$15:$BD$377,BI$21,FALSE)))</f>
        <v>0</v>
      </c>
      <c r="BJ192" s="230">
        <f>IF($AR192=0,VLOOKUP(MID($A192,4,5),'Project splits'!$C$5:$AM$346,BJ$22,FALSE),IF(ISNA(VLOOKUP($A192,'Success Asset Classes'!$B$15:$BD$377,BJ$21,FALSE)),VLOOKUP(MID($A192,4,5),'Project splits'!$C$5:$AM$346,BJ$22,FALSE),VLOOKUP($A192,'Success Asset Classes'!$B$15:$BD$377,BJ$21,FALSE)))</f>
        <v>0</v>
      </c>
      <c r="BK192" s="230">
        <f>IF($AR192=0,VLOOKUP(MID($A192,4,5),'Project splits'!$C$5:$AM$346,BK$22,FALSE),IF(ISNA(VLOOKUP($A192,'Success Asset Classes'!$B$15:$BD$377,BK$21,FALSE)),VLOOKUP(MID($A192,4,5),'Project splits'!$C$5:$AM$346,BK$22,FALSE),VLOOKUP($A192,'Success Asset Classes'!$B$15:$BD$377,BK$21,FALSE)))</f>
        <v>0</v>
      </c>
      <c r="BL192" s="230">
        <f>IF($AR192=0,VLOOKUP(MID($A192,4,5),'Project splits'!$C$5:$AM$346,BL$22,FALSE),IF(ISNA(VLOOKUP($A192,'Success Asset Classes'!$B$15:$BD$377,BL$21,FALSE)),VLOOKUP(MID($A192,4,5),'Project splits'!$C$5:$AM$346,BL$22,FALSE),VLOOKUP($A192,'Success Asset Classes'!$B$15:$BD$377,BL$21,FALSE)))</f>
        <v>0</v>
      </c>
      <c r="BM192" s="230">
        <f>IF($AR192=0,VLOOKUP(MID($A192,4,5),'Project splits'!$C$5:$AM$346,BM$22,FALSE),IF(ISNA(VLOOKUP($A192,'Success Asset Classes'!$B$15:$BD$377,BM$21,FALSE)),VLOOKUP(MID($A192,4,5),'Project splits'!$C$5:$AM$346,BM$22,FALSE),VLOOKUP($A192,'Success Asset Classes'!$B$15:$BD$377,BM$21,FALSE)))</f>
        <v>0</v>
      </c>
      <c r="BN192" s="230">
        <f>IF($AR192=0,VLOOKUP(MID($A192,4,5),'Project splits'!$C$5:$AM$346,BN$22,FALSE),IF(ISNA(VLOOKUP($A192,'Success Asset Classes'!$B$15:$BD$377,BN$21,FALSE)),VLOOKUP(MID($A192,4,5),'Project splits'!$C$5:$AM$346,BN$22,FALSE),VLOOKUP($A192,'Success Asset Classes'!$B$15:$BD$377,BN$21,FALSE)))</f>
        <v>0</v>
      </c>
      <c r="BO192" s="230">
        <f>IF($AR192=0,VLOOKUP(MID($A192,4,5),'Project splits'!$C$5:$AM$346,BO$22,FALSE),IF(ISNA(VLOOKUP($A192,'Success Asset Classes'!$B$15:$BD$377,BO$21,FALSE)),VLOOKUP(MID($A192,4,5),'Project splits'!$C$5:$AM$346,BO$22,FALSE),VLOOKUP($A192,'Success Asset Classes'!$B$15:$BD$377,BO$21,FALSE)))</f>
        <v>0</v>
      </c>
      <c r="BP192" s="230">
        <f>IF($AR192=0,VLOOKUP(MID($A192,4,5),'Project splits'!$C$5:$AM$346,BP$22,FALSE),IF(ISNA(VLOOKUP($A192,'Success Asset Classes'!$B$15:$BD$377,BP$21,FALSE)),VLOOKUP(MID($A192,4,5),'Project splits'!$C$5:$AM$346,BP$22,FALSE),VLOOKUP($A192,'Success Asset Classes'!$B$15:$BD$377,BP$21,FALSE)))</f>
        <v>0</v>
      </c>
      <c r="BQ192" s="230">
        <f>IF($AR192=0,VLOOKUP(MID($A192,4,5),'Project splits'!$C$5:$AM$346,BQ$22,FALSE),IF(ISNA(VLOOKUP($A192,'Success Asset Classes'!$B$15:$BD$377,BQ$21,FALSE)),VLOOKUP(MID($A192,4,5),'Project splits'!$C$5:$AM$346,BQ$22,FALSE),VLOOKUP($A192,'Success Asset Classes'!$B$15:$BD$377,BQ$21,FALSE)))</f>
        <v>0</v>
      </c>
      <c r="BR192" s="230">
        <f>IF($AR192=0,VLOOKUP(MID($A192,4,5),'Project splits'!$C$5:$AM$346,BR$22,FALSE),IF(ISNA(VLOOKUP($A192,'Success Asset Classes'!$B$15:$BD$377,BR$21,FALSE)),VLOOKUP(MID($A192,4,5),'Project splits'!$C$5:$AM$346,BR$22,FALSE),VLOOKUP($A192,'Success Asset Classes'!$B$15:$BD$377,BR$21,FALSE)))</f>
        <v>0</v>
      </c>
      <c r="BS192" s="247">
        <f t="shared" si="59"/>
        <v>1</v>
      </c>
      <c r="BT192" s="249">
        <f>1+IF(ISNA(VLOOKUP($A192,'Project labour content'!$A$7:$D$255,'Project labour content'!$D$1,FALSE)),VLOOKUP($D192,'Project labour content'!$F$6:$G$15,'Project labour content'!$G$1,FALSE),VLOOKUP($A192,'Project labour content'!$A$7:$D$255,'Project labour content'!$D$1,FALSE))*LabEsc22*1</f>
        <v>1.0018661130890889</v>
      </c>
      <c r="BU192" s="249">
        <f>1+IF(ISNA(VLOOKUP($A192,'Project labour content'!$A$7:$D$255,'Project labour content'!$D$1,FALSE)),VLOOKUP($D192,'Project labour content'!$F$6:$G$15,'Project labour content'!$G$1,FALSE),VLOOKUP($A192,'Project labour content'!$A$7:$D$255,'Project labour content'!$D$1,FALSE))*LabEsc23*1</f>
        <v>1.0037411835210055</v>
      </c>
      <c r="BV192" s="249">
        <f>1+IF(ISNA(VLOOKUP($A192,'Project labour content'!$A$7:$D$255,'Project labour content'!$D$1,FALSE)),VLOOKUP($D192,'Project labour content'!$F$6:$G$15,'Project labour content'!$G$1,FALSE),VLOOKUP($A192,'Project labour content'!$A$7:$D$255,'Project labour content'!$D$1,FALSE))*LabEsc24*1</f>
        <v>1.005507499867871</v>
      </c>
      <c r="BW192" s="249">
        <f>1+IF(ISNA(VLOOKUP($A192,'Project labour content'!$A$7:$D$255,'Project labour content'!$D$1,FALSE)),VLOOKUP($D192,'Project labour content'!$F$6:$G$15,'Project labour content'!$G$1,FALSE),VLOOKUP($A192,'Project labour content'!$A$7:$D$255,'Project labour content'!$D$1,FALSE))*LabEsc25*1</f>
        <v>1.0078731862284394</v>
      </c>
      <c r="BX192" s="249">
        <f>1+IF(ISNA(VLOOKUP($A192,'Project labour content'!$A$7:$D$255,'Project labour content'!$D$1,FALSE)),VLOOKUP($D192,'Project labour content'!$F$6:$G$15,'Project labour content'!$G$1,FALSE),VLOOKUP($A192,'Project labour content'!$A$7:$D$255,'Project labour content'!$D$1,FALSE))*LabEsc26*1</f>
        <v>1.0104513900803989</v>
      </c>
      <c r="BY192" s="249">
        <f>1+IF(ISNA(VLOOKUP($A192,'Project labour content'!$A$7:$D$255,'Project labour content'!$D$1,FALSE)),VLOOKUP($D192,'Project labour content'!$F$6:$G$15,'Project labour content'!$G$1,FALSE),VLOOKUP($A192,'Project labour content'!$A$7:$D$255,'Project labour content'!$D$1,FALSE))*LabEsc27*1</f>
        <v>1.0120482898816279</v>
      </c>
      <c r="BZ192" s="249">
        <f>1+IF(ISNA(VLOOKUP($A192,'Project labour content'!$A$7:$D$255,'Project labour content'!$D$1,FALSE)),VLOOKUP($D192,'Project labour content'!$F$6:$G$15,'Project labour content'!$G$1,FALSE),VLOOKUP($A192,'Project labour content'!$A$7:$D$255,'Project labour content'!$D$1,FALSE))*LabEsc28*1</f>
        <v>1.0132507554319534</v>
      </c>
      <c r="CA192" s="249">
        <f>1+IF(ISNA(VLOOKUP($A192,'Project labour content'!$A$7:$D$255,'Project labour content'!$D$1,FALSE)),VLOOKUP($D192,'Project labour content'!$F$6:$G$15,'Project labour content'!$G$1,FALSE),VLOOKUP($A192,'Project labour content'!$A$7:$D$255,'Project labour content'!$D$1,FALSE))*LabEsc29*1</f>
        <v>1.0151804721471156</v>
      </c>
      <c r="CB192" s="250" t="str">
        <f>IF(ISNA(VLOOKUP($A192,'Project labour content'!$A$7:$D$255,'Project labour content'!$D$1,FALSE)),"Category","Project")</f>
        <v>Category</v>
      </c>
      <c r="CD192" s="247" t="str">
        <f t="shared" si="60"/>
        <v>14058</v>
      </c>
      <c r="CE192" s="3"/>
    </row>
    <row r="193" spans="1:83" x14ac:dyDescent="0.15">
      <c r="A193" s="11" t="s">
        <v>292</v>
      </c>
      <c r="B193" s="11" t="str">
        <f>VLOOKUP($A193,'Incurred Real 2022$'!$A$25:$AC$426,'Incurred Real 2022$'!B$1,FALSE)</f>
        <v>Workspace Layout Upgrade Stage 1</v>
      </c>
      <c r="C193" s="11" t="str">
        <f>VLOOKUP($A193,'Incurred Real 2022$'!$A$25:$AC$426,'Incurred Real 2022$'!C$1,FALSE)</f>
        <v>ExAnte</v>
      </c>
      <c r="D193" s="11" t="str">
        <f>VLOOKUP($A193,'Incurred Real 2022$'!$A$25:$AC$426,'Incurred Real 2022$'!D$1,FALSE)</f>
        <v>Facilities</v>
      </c>
      <c r="E193" s="11" t="str">
        <f>VLOOKUP($A193,'Incurred Real 2022$'!$A$25:$AC$426,'Incurred Real 2022$'!E$1,FALSE)</f>
        <v>Active</v>
      </c>
      <c r="F193" s="105" t="str">
        <f>IF(VLOOKUP($A193,'Incurred Real 2022$'!$A$25:$AC$426,'Incurred Real 2022$'!F$1,FALSE)=0,"",VLOOKUP($A193,'Incurred Real 2022$'!$A$25:$AC$426,'Incurred Real 2022$'!F$1,FALSE))</f>
        <v/>
      </c>
      <c r="G193" s="105" t="str">
        <f>IF(VLOOKUP($A193,'Incurred Real 2022$'!$A$25:$AC$426,'Incurred Real 2022$'!G$1,FALSE)=0,"",VLOOKUP($A193,'Incurred Real 2022$'!$A$25:$AC$426,'Incurred Real 2022$'!G$1,FALSE))</f>
        <v/>
      </c>
      <c r="H193" s="105" t="str">
        <f>IF(VLOOKUP($A193,'Incurred Real 2022$'!$A$25:$AC$426,'Incurred Real 2022$'!H$1,FALSE)=0,"",VLOOKUP($A193,'Incurred Real 2022$'!$A$25:$AC$426,'Incurred Real 2022$'!H$1,FALSE))</f>
        <v/>
      </c>
      <c r="I193" s="105" t="str">
        <f>IF(VLOOKUP($A193,'Incurred Real 2022$'!$A$25:$AC$426,'Incurred Real 2022$'!I$1,FALSE)=0,"",VLOOKUP($A193,'Incurred Real 2022$'!$A$25:$AC$426,'Incurred Real 2022$'!I$1,FALSE))</f>
        <v/>
      </c>
      <c r="J193" s="105" t="str">
        <f>IF(VLOOKUP($A193,'Incurred Real 2022$'!$A$25:$AC$426,'Incurred Real 2022$'!J$1,FALSE)=0,"",VLOOKUP($A193,'Incurred Real 2022$'!$A$25:$AC$426,'Incurred Real 2022$'!J$1,FALSE))</f>
        <v/>
      </c>
      <c r="K193" s="105" t="str">
        <f>IF(VLOOKUP($A193,'Incurred Real 2022$'!$A$25:$AC$426,'Incurred Real 2022$'!K$1,FALSE)=0,"",VLOOKUP($A193,'Incurred Real 2022$'!$A$25:$AC$426,'Incurred Real 2022$'!K$1,FALSE))</f>
        <v/>
      </c>
      <c r="L193" s="105" t="str">
        <f>IF(VLOOKUP($A193,'Incurred Real 2022$'!$A$25:$AC$426,'Incurred Real 2022$'!L$1,FALSE)=0,"",VLOOKUP($A193,'Incurred Real 2022$'!$A$25:$AC$426,'Incurred Real 2022$'!L$1,FALSE))</f>
        <v/>
      </c>
      <c r="M193" s="105" t="str">
        <f>IF(VLOOKUP($A193,'Incurred Real 2022$'!$A$25:$AC$426,'Incurred Real 2022$'!M$1,FALSE)=0,"",VLOOKUP($A193,'Incurred Real 2022$'!$A$25:$AC$426,'Incurred Real 2022$'!M$1,FALSE))</f>
        <v/>
      </c>
      <c r="N193" s="105" t="str">
        <f>IF(VLOOKUP($A193,'Incurred Real 2022$'!$A$25:$AC$426,'Incurred Real 2022$'!N$1,FALSE)=0,"",VLOOKUP($A193,'Incurred Real 2022$'!$A$25:$AC$426,'Incurred Real 2022$'!N$1,FALSE))</f>
        <v/>
      </c>
      <c r="O193" s="105" t="str">
        <f>IF(VLOOKUP($A193,'Incurred Real 2022$'!$A$25:$AC$426,'Incurred Real 2022$'!O$1,FALSE)=0,"",VLOOKUP($A193,'Incurred Real 2022$'!$A$25:$AC$426,'Incurred Real 2022$'!O$1,FALSE))</f>
        <v/>
      </c>
      <c r="P193" s="105" t="str">
        <f>IF(VLOOKUP($A193,'Incurred Real 2022$'!$A$25:$AC$426,'Incurred Real 2022$'!P$1,FALSE)=0,"",VLOOKUP($A193,'Incurred Real 2022$'!$A$25:$AC$426,'Incurred Real 2022$'!P$1,FALSE))</f>
        <v/>
      </c>
      <c r="Q193" s="105" t="str">
        <f>IF(VLOOKUP($A193,'Incurred Real 2022$'!$A$25:$AC$426,'Incurred Real 2022$'!Q$1,FALSE)=0,"",VLOOKUP($A193,'Incurred Real 2022$'!$A$25:$AC$426,'Incurred Real 2022$'!Q$1,FALSE))</f>
        <v/>
      </c>
      <c r="R193" s="105" t="str">
        <f>IF(VLOOKUP($A193,'Incurred Real 2022$'!$A$25:$AC$426,'Incurred Real 2022$'!R$1,FALSE)=0,"",VLOOKUP($A193,'Incurred Real 2022$'!$A$25:$AC$426,'Incurred Real 2022$'!R$1,FALSE))</f>
        <v/>
      </c>
      <c r="S193" s="105">
        <f>IF(VLOOKUP($A193,'Incurred Real 2022$'!$A$25:$AC$426,'Incurred Real 2022$'!S$1,FALSE)=0,"",VLOOKUP($A193,'Incurred Real 2022$'!$A$25:$AC$426,'Incurred Real 2022$'!S$1,FALSE))</f>
        <v>590.37</v>
      </c>
      <c r="T193" s="105">
        <f>IF(VLOOKUP($A193,'Incurred Real 2022$'!$A$25:$AC$426,'Incurred Real 2022$'!T$1,FALSE)=0,"",VLOOKUP($A193,'Incurred Real 2022$'!$A$25:$AC$426,'Incurred Real 2022$'!T$1,FALSE))</f>
        <v>108668.07</v>
      </c>
      <c r="U193" s="105">
        <f>IF(VLOOKUP($A193,'Incurred Real 2022$'!$A$25:$AC$426,'Incurred Real 2022$'!U$1,FALSE)=0,"",VLOOKUP($A193,'Incurred Real 2022$'!$A$25:$AC$426,'Incurred Real 2022$'!U$1,FALSE))</f>
        <v>176198.27</v>
      </c>
      <c r="V193" s="13">
        <f>IF(ISTEXT(VLOOKUP($A193,'Incurred Real 2022$'!$A$25:$AC$426,'Incurred Real 2022$'!V$1,FALSE)),"",(VLOOKUP($A193,'Incurred Real 2022$'!$A$25:$AC$426,'Incurred Real 2022$'!V$1,FALSE))*BT193*Incurred_Real!V$15)</f>
        <v>207988.56371184348</v>
      </c>
      <c r="W193" s="13" t="str">
        <f>IF(ISTEXT(VLOOKUP($A193,'Incurred Real 2022$'!$A$25:$AC$426,'Incurred Real 2022$'!W$1,FALSE)),"",(VLOOKUP($A193,'Incurred Real 2022$'!$A$25:$AC$426,'Incurred Real 2022$'!W$1,FALSE))*BU193*Incurred_Real!W$15)</f>
        <v/>
      </c>
      <c r="X193" s="220" t="str">
        <f>IF(ISTEXT(VLOOKUP($A193,'Incurred Real 2022$'!$A$25:$AC$426,'Incurred Real 2022$'!X$1,FALSE)),"",(VLOOKUP($A193,'Incurred Real 2022$'!$A$25:$AC$426,'Incurred Real 2022$'!X$1,FALSE))*BV193*Incurred_Real!X$15)</f>
        <v/>
      </c>
      <c r="Y193" s="217" t="str">
        <f>IF(ISTEXT(VLOOKUP($A193,'Incurred Real 2022$'!$A$25:$AC$426,'Incurred Real 2022$'!Y$1,FALSE)),"",(VLOOKUP($A193,'Incurred Real 2022$'!$A$25:$AC$426,'Incurred Real 2022$'!Y$1,FALSE))*BW193*Incurred_Real!Y$15)</f>
        <v/>
      </c>
      <c r="Z193" s="13" t="str">
        <f>IF(ISTEXT(VLOOKUP($A193,'Incurred Real 2022$'!$A$25:$AC$426,'Incurred Real 2022$'!Z$1,FALSE)),"",(VLOOKUP($A193,'Incurred Real 2022$'!$A$25:$AC$426,'Incurred Real 2022$'!Z$1,FALSE))*BX193*Incurred_Real!Z$15)</f>
        <v/>
      </c>
      <c r="AA193" s="13" t="str">
        <f>IF(ISTEXT(VLOOKUP($A193,'Incurred Real 2022$'!$A$25:$AC$426,'Incurred Real 2022$'!AA$1,FALSE)),"",(VLOOKUP($A193,'Incurred Real 2022$'!$A$25:$AC$426,'Incurred Real 2022$'!AA$1,FALSE))*BY193*Incurred_Real!AA$15)</f>
        <v/>
      </c>
      <c r="AB193" s="13" t="str">
        <f>IF(ISTEXT(VLOOKUP($A193,'Incurred Real 2022$'!$A$25:$AC$426,'Incurred Real 2022$'!AB$1,FALSE)),"",(VLOOKUP($A193,'Incurred Real 2022$'!$A$25:$AC$426,'Incurred Real 2022$'!AB$1,FALSE))*BZ193*Incurred_Real!AB$15)</f>
        <v/>
      </c>
      <c r="AC193" s="13" t="str">
        <f>IF(ISTEXT(VLOOKUP($A193,'Incurred Real 2022$'!$A$25:$AC$426,'Incurred Real 2022$'!AC$1,FALSE)),"",(VLOOKUP($A193,'Incurred Real 2022$'!$A$25:$AC$426,'Incurred Real 2022$'!AC$1,FALSE))*CA193*Incurred_Real!AC$15)</f>
        <v/>
      </c>
      <c r="AD193" s="221">
        <f t="shared" si="55"/>
        <v>493445.27371184342</v>
      </c>
      <c r="AE193" s="221">
        <f t="shared" si="56"/>
        <v>493445.27371184342</v>
      </c>
      <c r="AF193" s="239" t="str">
        <f t="shared" si="61"/>
        <v/>
      </c>
      <c r="AG193" s="222" t="str">
        <f t="shared" si="57"/>
        <v/>
      </c>
      <c r="AH193" s="223" t="str">
        <f t="shared" si="64"/>
        <v/>
      </c>
      <c r="AI193" s="224">
        <f t="shared" si="58"/>
        <v>2022</v>
      </c>
      <c r="AJ193" s="225">
        <f>VLOOKUP($A193,Project_Commissioning!$C$4:$H$355,Project_Commissioning!F$1,FALSE)</f>
        <v>44243</v>
      </c>
      <c r="AK193" s="226">
        <f>VLOOKUP($A193,Project_Commissioning!$C$4:$H$355,Project_Commissioning!G$1,FALSE)</f>
        <v>2021</v>
      </c>
      <c r="AL193" s="225" t="str">
        <f>IF(VLOOKUP($A193,Project_Commissioning!$C$4:$H$355,Project_Commissioning!H$1,FALSE)=0,"",VLOOKUP($A193,Project_Commissioning!$C$4:$H$355,Project_Commissioning!H$1,FALSE))</f>
        <v>Commissioned Extra</v>
      </c>
      <c r="AM193" s="237" t="str">
        <f t="shared" si="62"/>
        <v/>
      </c>
      <c r="AN193" s="221" cm="1">
        <f t="array" ref="AN193">IF(ROUND(AE193,0)=0,0,LOOKUP(2,1/(F193:AC193&lt;&gt;""),F193:AC193))</f>
        <v>207988.56371184348</v>
      </c>
      <c r="AO193" s="221">
        <f t="shared" si="63"/>
        <v>207988.56371184348</v>
      </c>
      <c r="AP193" s="79"/>
      <c r="AQ193" s="20"/>
      <c r="AR193" s="245">
        <f>IF(ISNA(VLOOKUP($A193,'Success Asset Classes'!$B$15:$AA$114,'Success Asset Classes'!$AA$1,FALSE)),0,VLOOKUP($A193,'Success Asset Classes'!$B$15:$AA$114,'Success Asset Classes'!$AA$1,FALSE))</f>
        <v>0</v>
      </c>
      <c r="AS193" s="230">
        <f>IF($AR193=0,VLOOKUP(MID($A193,4,5),'Project splits'!$C$5:$AM$346,AS$22,FALSE),IF(ISNA(VLOOKUP($A193,'Success Asset Classes'!$B$15:$BD$377,AS$21,FALSE)),VLOOKUP(MID($A193,4,5),'Project splits'!$C$5:$AM$346,AS$22,FALSE),VLOOKUP($A193,'Success Asset Classes'!$B$15:$BD$377,AS$21,FALSE)))</f>
        <v>0.69973890339425593</v>
      </c>
      <c r="AT193" s="230">
        <f>IF($AR193=0,VLOOKUP(MID($A193,4,5),'Project splits'!$C$5:$AM$346,AT$22,FALSE),IF(ISNA(VLOOKUP($A193,'Success Asset Classes'!$B$15:$BD$377,AT$21,FALSE)),VLOOKUP(MID($A193,4,5),'Project splits'!$C$5:$AM$346,AT$22,FALSE),VLOOKUP($A193,'Success Asset Classes'!$B$15:$BD$377,AT$21,FALSE)))</f>
        <v>0</v>
      </c>
      <c r="AU193" s="230">
        <f>IF($AR193=0,VLOOKUP(MID($A193,4,5),'Project splits'!$C$5:$AM$346,AU$22,FALSE),IF(ISNA(VLOOKUP($A193,'Success Asset Classes'!$B$15:$BD$377,AU$21,FALSE)),VLOOKUP(MID($A193,4,5),'Project splits'!$C$5:$AM$346,AU$22,FALSE),VLOOKUP($A193,'Success Asset Classes'!$B$15:$BD$377,AU$21,FALSE)))</f>
        <v>0</v>
      </c>
      <c r="AV193" s="230">
        <f>IF($AR193=0,VLOOKUP(MID($A193,4,5),'Project splits'!$C$5:$AM$346,AV$22,FALSE),IF(ISNA(VLOOKUP($A193,'Success Asset Classes'!$B$15:$BD$377,AV$21,FALSE)),VLOOKUP(MID($A193,4,5),'Project splits'!$C$5:$AM$346,AV$22,FALSE),VLOOKUP($A193,'Success Asset Classes'!$B$15:$BD$377,AV$21,FALSE)))</f>
        <v>0</v>
      </c>
      <c r="AW193" s="230">
        <f>IF($AR193=0,VLOOKUP(MID($A193,4,5),'Project splits'!$C$5:$AM$346,AW$22,FALSE),IF(ISNA(VLOOKUP($A193,'Success Asset Classes'!$B$15:$BD$377,AW$21,FALSE)),VLOOKUP(MID($A193,4,5),'Project splits'!$C$5:$AM$346,AW$22,FALSE),VLOOKUP($A193,'Success Asset Classes'!$B$15:$BD$377,AW$21,FALSE)))</f>
        <v>0</v>
      </c>
      <c r="AX193" s="230">
        <f>IF($AR193=0,VLOOKUP(MID($A193,4,5),'Project splits'!$C$5:$AM$346,AX$22,FALSE),IF(ISNA(VLOOKUP($A193,'Success Asset Classes'!$B$15:$BD$377,AX$21,FALSE)),VLOOKUP(MID($A193,4,5),'Project splits'!$C$5:$AM$346,AX$22,FALSE),VLOOKUP($A193,'Success Asset Classes'!$B$15:$BD$377,AX$21,FALSE)))</f>
        <v>0</v>
      </c>
      <c r="AY193" s="230">
        <f>IF($AR193=0,VLOOKUP(MID($A193,4,5),'Project splits'!$C$5:$AM$346,AY$22,FALSE),IF(ISNA(VLOOKUP($A193,'Success Asset Classes'!$B$15:$BD$377,AY$21,FALSE)),VLOOKUP(MID($A193,4,5),'Project splits'!$C$5:$AM$346,AY$22,FALSE),VLOOKUP($A193,'Success Asset Classes'!$B$15:$BD$377,AY$21,FALSE)))</f>
        <v>0</v>
      </c>
      <c r="AZ193" s="230">
        <f>IF($AR193=0,VLOOKUP(MID($A193,4,5),'Project splits'!$C$5:$AM$346,AZ$22,FALSE),IF(ISNA(VLOOKUP($A193,'Success Asset Classes'!$B$15:$BD$377,AZ$21,FALSE)),VLOOKUP(MID($A193,4,5),'Project splits'!$C$5:$AM$346,AZ$22,FALSE),VLOOKUP($A193,'Success Asset Classes'!$B$15:$BD$377,AZ$21,FALSE)))</f>
        <v>0.30026109660574407</v>
      </c>
      <c r="BA193" s="230">
        <f>IF($AR193=0,VLOOKUP(MID($A193,4,5),'Project splits'!$C$5:$AM$346,BA$22,FALSE),IF(ISNA(VLOOKUP($A193,'Success Asset Classes'!$B$15:$BD$377,BA$21,FALSE)),VLOOKUP(MID($A193,4,5),'Project splits'!$C$5:$AM$346,BA$22,FALSE),VLOOKUP($A193,'Success Asset Classes'!$B$15:$BD$377,BA$21,FALSE)))</f>
        <v>0</v>
      </c>
      <c r="BB193" s="230">
        <f>IF($AR193=0,VLOOKUP(MID($A193,4,5),'Project splits'!$C$5:$AM$346,BB$22,FALSE),IF(ISNA(VLOOKUP($A193,'Success Asset Classes'!$B$15:$BD$377,BB$21,FALSE)),VLOOKUP(MID($A193,4,5),'Project splits'!$C$5:$AM$346,BB$22,FALSE),VLOOKUP($A193,'Success Asset Classes'!$B$15:$BD$377,BB$21,FALSE)))</f>
        <v>0</v>
      </c>
      <c r="BC193" s="230">
        <f>IF($AR193=0,VLOOKUP(MID($A193,4,5),'Project splits'!$C$5:$AM$346,BC$22,FALSE),IF(ISNA(VLOOKUP($A193,'Success Asset Classes'!$B$15:$BD$377,BC$21,FALSE)),VLOOKUP(MID($A193,4,5),'Project splits'!$C$5:$AM$346,BC$22,FALSE),VLOOKUP($A193,'Success Asset Classes'!$B$15:$BD$377,BC$21,FALSE)))</f>
        <v>0</v>
      </c>
      <c r="BD193" s="230">
        <f>IF($AR193=0,VLOOKUP(MID($A193,4,5),'Project splits'!$C$5:$AM$346,BD$22,FALSE),IF(ISNA(VLOOKUP($A193,'Success Asset Classes'!$B$15:$BD$377,BD$21,FALSE)),VLOOKUP(MID($A193,4,5),'Project splits'!$C$5:$AM$346,BD$22,FALSE),VLOOKUP($A193,'Success Asset Classes'!$B$15:$BD$377,BD$21,FALSE)))</f>
        <v>0</v>
      </c>
      <c r="BE193" s="230">
        <f>IF($AR193=0,VLOOKUP(MID($A193,4,5),'Project splits'!$C$5:$AM$346,BE$22,FALSE),IF(ISNA(VLOOKUP($A193,'Success Asset Classes'!$B$15:$BD$377,BE$21,FALSE)),VLOOKUP(MID($A193,4,5),'Project splits'!$C$5:$AM$346,BE$22,FALSE),VLOOKUP($A193,'Success Asset Classes'!$B$15:$BD$377,BE$21,FALSE)))</f>
        <v>0</v>
      </c>
      <c r="BF193" s="230">
        <f>IF($AR193=0,VLOOKUP(MID($A193,4,5),'Project splits'!$C$5:$AM$346,BF$22,FALSE),IF(ISNA(VLOOKUP($A193,'Success Asset Classes'!$B$15:$BD$377,BF$21,FALSE)),VLOOKUP(MID($A193,4,5),'Project splits'!$C$5:$AM$346,BF$22,FALSE),VLOOKUP($A193,'Success Asset Classes'!$B$15:$BD$377,BF$21,FALSE)))</f>
        <v>0</v>
      </c>
      <c r="BG193" s="230">
        <f>IF($AR193=0,VLOOKUP(MID($A193,4,5),'Project splits'!$C$5:$AM$346,BG$22,FALSE),IF(ISNA(VLOOKUP($A193,'Success Asset Classes'!$B$15:$BD$377,BG$21,FALSE)),VLOOKUP(MID($A193,4,5),'Project splits'!$C$5:$AM$346,BG$22,FALSE),VLOOKUP($A193,'Success Asset Classes'!$B$15:$BD$377,BG$21,FALSE)))</f>
        <v>0</v>
      </c>
      <c r="BH193" s="230">
        <f>IF($AR193=0,VLOOKUP(MID($A193,4,5),'Project splits'!$C$5:$AM$346,BH$22,FALSE),IF(ISNA(VLOOKUP($A193,'Success Asset Classes'!$B$15:$BD$377,BH$21,FALSE)),VLOOKUP(MID($A193,4,5),'Project splits'!$C$5:$AM$346,BH$22,FALSE),VLOOKUP($A193,'Success Asset Classes'!$B$15:$BD$377,BH$21,FALSE)))</f>
        <v>0</v>
      </c>
      <c r="BI193" s="230">
        <f>IF($AR193=0,VLOOKUP(MID($A193,4,5),'Project splits'!$C$5:$AM$346,BI$22,FALSE),IF(ISNA(VLOOKUP($A193,'Success Asset Classes'!$B$15:$BD$377,BI$21,FALSE)),VLOOKUP(MID($A193,4,5),'Project splits'!$C$5:$AM$346,BI$22,FALSE),VLOOKUP($A193,'Success Asset Classes'!$B$15:$BD$377,BI$21,FALSE)))</f>
        <v>0</v>
      </c>
      <c r="BJ193" s="230">
        <f>IF($AR193=0,VLOOKUP(MID($A193,4,5),'Project splits'!$C$5:$AM$346,BJ$22,FALSE),IF(ISNA(VLOOKUP($A193,'Success Asset Classes'!$B$15:$BD$377,BJ$21,FALSE)),VLOOKUP(MID($A193,4,5),'Project splits'!$C$5:$AM$346,BJ$22,FALSE),VLOOKUP($A193,'Success Asset Classes'!$B$15:$BD$377,BJ$21,FALSE)))</f>
        <v>0</v>
      </c>
      <c r="BK193" s="230">
        <f>IF($AR193=0,VLOOKUP(MID($A193,4,5),'Project splits'!$C$5:$AM$346,BK$22,FALSE),IF(ISNA(VLOOKUP($A193,'Success Asset Classes'!$B$15:$BD$377,BK$21,FALSE)),VLOOKUP(MID($A193,4,5),'Project splits'!$C$5:$AM$346,BK$22,FALSE),VLOOKUP($A193,'Success Asset Classes'!$B$15:$BD$377,BK$21,FALSE)))</f>
        <v>0</v>
      </c>
      <c r="BL193" s="230">
        <f>IF($AR193=0,VLOOKUP(MID($A193,4,5),'Project splits'!$C$5:$AM$346,BL$22,FALSE),IF(ISNA(VLOOKUP($A193,'Success Asset Classes'!$B$15:$BD$377,BL$21,FALSE)),VLOOKUP(MID($A193,4,5),'Project splits'!$C$5:$AM$346,BL$22,FALSE),VLOOKUP($A193,'Success Asset Classes'!$B$15:$BD$377,BL$21,FALSE)))</f>
        <v>0</v>
      </c>
      <c r="BM193" s="230">
        <f>IF($AR193=0,VLOOKUP(MID($A193,4,5),'Project splits'!$C$5:$AM$346,BM$22,FALSE),IF(ISNA(VLOOKUP($A193,'Success Asset Classes'!$B$15:$BD$377,BM$21,FALSE)),VLOOKUP(MID($A193,4,5),'Project splits'!$C$5:$AM$346,BM$22,FALSE),VLOOKUP($A193,'Success Asset Classes'!$B$15:$BD$377,BM$21,FALSE)))</f>
        <v>0</v>
      </c>
      <c r="BN193" s="230">
        <f>IF($AR193=0,VLOOKUP(MID($A193,4,5),'Project splits'!$C$5:$AM$346,BN$22,FALSE),IF(ISNA(VLOOKUP($A193,'Success Asset Classes'!$B$15:$BD$377,BN$21,FALSE)),VLOOKUP(MID($A193,4,5),'Project splits'!$C$5:$AM$346,BN$22,FALSE),VLOOKUP($A193,'Success Asset Classes'!$B$15:$BD$377,BN$21,FALSE)))</f>
        <v>0</v>
      </c>
      <c r="BO193" s="230">
        <f>IF($AR193=0,VLOOKUP(MID($A193,4,5),'Project splits'!$C$5:$AM$346,BO$22,FALSE),IF(ISNA(VLOOKUP($A193,'Success Asset Classes'!$B$15:$BD$377,BO$21,FALSE)),VLOOKUP(MID($A193,4,5),'Project splits'!$C$5:$AM$346,BO$22,FALSE),VLOOKUP($A193,'Success Asset Classes'!$B$15:$BD$377,BO$21,FALSE)))</f>
        <v>0</v>
      </c>
      <c r="BP193" s="230">
        <f>IF($AR193=0,VLOOKUP(MID($A193,4,5),'Project splits'!$C$5:$AM$346,BP$22,FALSE),IF(ISNA(VLOOKUP($A193,'Success Asset Classes'!$B$15:$BD$377,BP$21,FALSE)),VLOOKUP(MID($A193,4,5),'Project splits'!$C$5:$AM$346,BP$22,FALSE),VLOOKUP($A193,'Success Asset Classes'!$B$15:$BD$377,BP$21,FALSE)))</f>
        <v>0</v>
      </c>
      <c r="BQ193" s="230">
        <f>IF($AR193=0,VLOOKUP(MID($A193,4,5),'Project splits'!$C$5:$AM$346,BQ$22,FALSE),IF(ISNA(VLOOKUP($A193,'Success Asset Classes'!$B$15:$BD$377,BQ$21,FALSE)),VLOOKUP(MID($A193,4,5),'Project splits'!$C$5:$AM$346,BQ$22,FALSE),VLOOKUP($A193,'Success Asset Classes'!$B$15:$BD$377,BQ$21,FALSE)))</f>
        <v>0</v>
      </c>
      <c r="BR193" s="230">
        <f>IF($AR193=0,VLOOKUP(MID($A193,4,5),'Project splits'!$C$5:$AM$346,BR$22,FALSE),IF(ISNA(VLOOKUP($A193,'Success Asset Classes'!$B$15:$BD$377,BR$21,FALSE)),VLOOKUP(MID($A193,4,5),'Project splits'!$C$5:$AM$346,BR$22,FALSE),VLOOKUP($A193,'Success Asset Classes'!$B$15:$BD$377,BR$21,FALSE)))</f>
        <v>0</v>
      </c>
      <c r="BS193" s="247">
        <f t="shared" si="59"/>
        <v>1</v>
      </c>
      <c r="BT193" s="249">
        <f>1+IF(ISNA(VLOOKUP($A193,'Project labour content'!$A$7:$D$255,'Project labour content'!$D$1,FALSE)),VLOOKUP($D193,'Project labour content'!$F$6:$G$15,'Project labour content'!$G$1,FALSE),VLOOKUP($A193,'Project labour content'!$A$7:$D$255,'Project labour content'!$D$1,FALSE))*LabEsc22*1</f>
        <v>1.0006900562303414</v>
      </c>
      <c r="BU193" s="249">
        <f>1+IF(ISNA(VLOOKUP($A193,'Project labour content'!$A$7:$D$255,'Project labour content'!$D$1,FALSE)),VLOOKUP($D193,'Project labour content'!$F$6:$G$15,'Project labour content'!$G$1,FALSE),VLOOKUP($A193,'Project labour content'!$A$7:$D$255,'Project labour content'!$D$1,FALSE))*LabEsc23*1</f>
        <v>1.0013834247305884</v>
      </c>
      <c r="BV193" s="249">
        <f>1+IF(ISNA(VLOOKUP($A193,'Project labour content'!$A$7:$D$255,'Project labour content'!$D$1,FALSE)),VLOOKUP($D193,'Project labour content'!$F$6:$G$15,'Project labour content'!$G$1,FALSE),VLOOKUP($A193,'Project labour content'!$A$7:$D$255,'Project labour content'!$D$1,FALSE))*LabEsc24*1</f>
        <v>1.0020365778578211</v>
      </c>
      <c r="BW193" s="249">
        <f>1+IF(ISNA(VLOOKUP($A193,'Project labour content'!$A$7:$D$255,'Project labour content'!$D$1,FALSE)),VLOOKUP($D193,'Project labour content'!$F$6:$G$15,'Project labour content'!$G$1,FALSE),VLOOKUP($A193,'Project labour content'!$A$7:$D$255,'Project labour content'!$D$1,FALSE))*LabEsc25*1</f>
        <v>1.0029113676128947</v>
      </c>
      <c r="BX193" s="249">
        <f>1+IF(ISNA(VLOOKUP($A193,'Project labour content'!$A$7:$D$255,'Project labour content'!$D$1,FALSE)),VLOOKUP($D193,'Project labour content'!$F$6:$G$15,'Project labour content'!$G$1,FALSE),VLOOKUP($A193,'Project labour content'!$A$7:$D$255,'Project labour content'!$D$1,FALSE))*LabEsc26*1</f>
        <v>1.0038647426476324</v>
      </c>
      <c r="BY193" s="249">
        <f>1+IF(ISNA(VLOOKUP($A193,'Project labour content'!$A$7:$D$255,'Project labour content'!$D$1,FALSE)),VLOOKUP($D193,'Project labour content'!$F$6:$G$15,'Project labour content'!$G$1,FALSE),VLOOKUP($A193,'Project labour content'!$A$7:$D$255,'Project labour content'!$D$1,FALSE))*LabEsc27*1</f>
        <v>1.0044552484768408</v>
      </c>
      <c r="BZ193" s="249">
        <f>1+IF(ISNA(VLOOKUP($A193,'Project labour content'!$A$7:$D$255,'Project labour content'!$D$1,FALSE)),VLOOKUP($D193,'Project labour content'!$F$6:$G$15,'Project labour content'!$G$1,FALSE),VLOOKUP($A193,'Project labour content'!$A$7:$D$255,'Project labour content'!$D$1,FALSE))*LabEsc28*1</f>
        <v>1.0048998993662346</v>
      </c>
      <c r="CA193" s="249">
        <f>1+IF(ISNA(VLOOKUP($A193,'Project labour content'!$A$7:$D$255,'Project labour content'!$D$1,FALSE)),VLOOKUP($D193,'Project labour content'!$F$6:$G$15,'Project labour content'!$G$1,FALSE),VLOOKUP($A193,'Project labour content'!$A$7:$D$255,'Project labour content'!$D$1,FALSE))*LabEsc29*1</f>
        <v>1.0056134751135339</v>
      </c>
      <c r="CB193" s="250" t="str">
        <f>IF(ISNA(VLOOKUP($A193,'Project labour content'!$A$7:$D$255,'Project labour content'!$D$1,FALSE)),"Category","Project")</f>
        <v>Project</v>
      </c>
      <c r="CD193" s="247" t="str">
        <f t="shared" si="60"/>
        <v>14060</v>
      </c>
      <c r="CE193" s="3"/>
    </row>
    <row r="194" spans="1:83" x14ac:dyDescent="0.15">
      <c r="A194" s="11" t="s">
        <v>294</v>
      </c>
      <c r="B194" s="11" t="str">
        <f>VLOOKUP($A194,'Incurred Real 2022$'!$A$25:$AC$426,'Incurred Real 2022$'!B$1,FALSE)</f>
        <v>Workspace Layout Refresh Stage 2</v>
      </c>
      <c r="C194" s="11" t="str">
        <f>VLOOKUP($A194,'Incurred Real 2022$'!$A$25:$AC$426,'Incurred Real 2022$'!C$1,FALSE)</f>
        <v>ExAnte</v>
      </c>
      <c r="D194" s="11" t="str">
        <f>VLOOKUP($A194,'Incurred Real 2022$'!$A$25:$AC$426,'Incurred Real 2022$'!D$1,FALSE)</f>
        <v>Facilities</v>
      </c>
      <c r="E194" s="11" t="str">
        <f>VLOOKUP($A194,'Incurred Real 2022$'!$A$25:$AC$426,'Incurred Real 2022$'!E$1,FALSE)</f>
        <v>Potential</v>
      </c>
      <c r="F194" s="105" t="str">
        <f>IF(VLOOKUP($A194,'Incurred Real 2022$'!$A$25:$AC$426,'Incurred Real 2022$'!F$1,FALSE)=0,"",VLOOKUP($A194,'Incurred Real 2022$'!$A$25:$AC$426,'Incurred Real 2022$'!F$1,FALSE))</f>
        <v/>
      </c>
      <c r="G194" s="105" t="str">
        <f>IF(VLOOKUP($A194,'Incurred Real 2022$'!$A$25:$AC$426,'Incurred Real 2022$'!G$1,FALSE)=0,"",VLOOKUP($A194,'Incurred Real 2022$'!$A$25:$AC$426,'Incurred Real 2022$'!G$1,FALSE))</f>
        <v/>
      </c>
      <c r="H194" s="105" t="str">
        <f>IF(VLOOKUP($A194,'Incurred Real 2022$'!$A$25:$AC$426,'Incurred Real 2022$'!H$1,FALSE)=0,"",VLOOKUP($A194,'Incurred Real 2022$'!$A$25:$AC$426,'Incurred Real 2022$'!H$1,FALSE))</f>
        <v/>
      </c>
      <c r="I194" s="105" t="str">
        <f>IF(VLOOKUP($A194,'Incurred Real 2022$'!$A$25:$AC$426,'Incurred Real 2022$'!I$1,FALSE)=0,"",VLOOKUP($A194,'Incurred Real 2022$'!$A$25:$AC$426,'Incurred Real 2022$'!I$1,FALSE))</f>
        <v/>
      </c>
      <c r="J194" s="105" t="str">
        <f>IF(VLOOKUP($A194,'Incurred Real 2022$'!$A$25:$AC$426,'Incurred Real 2022$'!J$1,FALSE)=0,"",VLOOKUP($A194,'Incurred Real 2022$'!$A$25:$AC$426,'Incurred Real 2022$'!J$1,FALSE))</f>
        <v/>
      </c>
      <c r="K194" s="105" t="str">
        <f>IF(VLOOKUP($A194,'Incurred Real 2022$'!$A$25:$AC$426,'Incurred Real 2022$'!K$1,FALSE)=0,"",VLOOKUP($A194,'Incurred Real 2022$'!$A$25:$AC$426,'Incurred Real 2022$'!K$1,FALSE))</f>
        <v/>
      </c>
      <c r="L194" s="105" t="str">
        <f>IF(VLOOKUP($A194,'Incurred Real 2022$'!$A$25:$AC$426,'Incurred Real 2022$'!L$1,FALSE)=0,"",VLOOKUP($A194,'Incurred Real 2022$'!$A$25:$AC$426,'Incurred Real 2022$'!L$1,FALSE))</f>
        <v/>
      </c>
      <c r="M194" s="105" t="str">
        <f>IF(VLOOKUP($A194,'Incurred Real 2022$'!$A$25:$AC$426,'Incurred Real 2022$'!M$1,FALSE)=0,"",VLOOKUP($A194,'Incurred Real 2022$'!$A$25:$AC$426,'Incurred Real 2022$'!M$1,FALSE))</f>
        <v/>
      </c>
      <c r="N194" s="105" t="str">
        <f>IF(VLOOKUP($A194,'Incurred Real 2022$'!$A$25:$AC$426,'Incurred Real 2022$'!N$1,FALSE)=0,"",VLOOKUP($A194,'Incurred Real 2022$'!$A$25:$AC$426,'Incurred Real 2022$'!N$1,FALSE))</f>
        <v/>
      </c>
      <c r="O194" s="105" t="str">
        <f>IF(VLOOKUP($A194,'Incurred Real 2022$'!$A$25:$AC$426,'Incurred Real 2022$'!O$1,FALSE)=0,"",VLOOKUP($A194,'Incurred Real 2022$'!$A$25:$AC$426,'Incurred Real 2022$'!O$1,FALSE))</f>
        <v/>
      </c>
      <c r="P194" s="105" t="str">
        <f>IF(VLOOKUP($A194,'Incurred Real 2022$'!$A$25:$AC$426,'Incurred Real 2022$'!P$1,FALSE)=0,"",VLOOKUP($A194,'Incurred Real 2022$'!$A$25:$AC$426,'Incurred Real 2022$'!P$1,FALSE))</f>
        <v/>
      </c>
      <c r="Q194" s="105" t="str">
        <f>IF(VLOOKUP($A194,'Incurred Real 2022$'!$A$25:$AC$426,'Incurred Real 2022$'!Q$1,FALSE)=0,"",VLOOKUP($A194,'Incurred Real 2022$'!$A$25:$AC$426,'Incurred Real 2022$'!Q$1,FALSE))</f>
        <v/>
      </c>
      <c r="R194" s="105" t="str">
        <f>IF(VLOOKUP($A194,'Incurred Real 2022$'!$A$25:$AC$426,'Incurred Real 2022$'!R$1,FALSE)=0,"",VLOOKUP($A194,'Incurred Real 2022$'!$A$25:$AC$426,'Incurred Real 2022$'!R$1,FALSE))</f>
        <v/>
      </c>
      <c r="S194" s="105" t="str">
        <f>IF(VLOOKUP($A194,'Incurred Real 2022$'!$A$25:$AC$426,'Incurred Real 2022$'!S$1,FALSE)=0,"",VLOOKUP($A194,'Incurred Real 2022$'!$A$25:$AC$426,'Incurred Real 2022$'!S$1,FALSE))</f>
        <v/>
      </c>
      <c r="T194" s="105" t="str">
        <f>IF(VLOOKUP($A194,'Incurred Real 2022$'!$A$25:$AC$426,'Incurred Real 2022$'!T$1,FALSE)=0,"",VLOOKUP($A194,'Incurred Real 2022$'!$A$25:$AC$426,'Incurred Real 2022$'!T$1,FALSE))</f>
        <v/>
      </c>
      <c r="U194" s="105" t="str">
        <f>IF(VLOOKUP($A194,'Incurred Real 2022$'!$A$25:$AC$426,'Incurred Real 2022$'!U$1,FALSE)=0,"",VLOOKUP($A194,'Incurred Real 2022$'!$A$25:$AC$426,'Incurred Real 2022$'!U$1,FALSE))</f>
        <v/>
      </c>
      <c r="V194" s="13">
        <f>IF(ISTEXT(VLOOKUP($A194,'Incurred Real 2022$'!$A$25:$AC$426,'Incurred Real 2022$'!V$1,FALSE)),"",(VLOOKUP($A194,'Incurred Real 2022$'!$A$25:$AC$426,'Incurred Real 2022$'!V$1,FALSE))*BT194*Incurred_Real!V$15)</f>
        <v>282361.46256013139</v>
      </c>
      <c r="W194" s="13">
        <f>IF(ISTEXT(VLOOKUP($A194,'Incurred Real 2022$'!$A$25:$AC$426,'Incurred Real 2022$'!W$1,FALSE)),"",(VLOOKUP($A194,'Incurred Real 2022$'!$A$25:$AC$426,'Incurred Real 2022$'!W$1,FALSE))*BU194*Incurred_Real!W$15)</f>
        <v>214218.70311230383</v>
      </c>
      <c r="X194" s="220" t="str">
        <f>IF(ISTEXT(VLOOKUP($A194,'Incurred Real 2022$'!$A$25:$AC$426,'Incurred Real 2022$'!X$1,FALSE)),"",(VLOOKUP($A194,'Incurred Real 2022$'!$A$25:$AC$426,'Incurred Real 2022$'!X$1,FALSE))*BV194*Incurred_Real!X$15)</f>
        <v/>
      </c>
      <c r="Y194" s="217" t="str">
        <f>IF(ISTEXT(VLOOKUP($A194,'Incurred Real 2022$'!$A$25:$AC$426,'Incurred Real 2022$'!Y$1,FALSE)),"",(VLOOKUP($A194,'Incurred Real 2022$'!$A$25:$AC$426,'Incurred Real 2022$'!Y$1,FALSE))*BW194*Incurred_Real!Y$15)</f>
        <v/>
      </c>
      <c r="Z194" s="13" t="str">
        <f>IF(ISTEXT(VLOOKUP($A194,'Incurred Real 2022$'!$A$25:$AC$426,'Incurred Real 2022$'!Z$1,FALSE)),"",(VLOOKUP($A194,'Incurred Real 2022$'!$A$25:$AC$426,'Incurred Real 2022$'!Z$1,FALSE))*BX194*Incurred_Real!Z$15)</f>
        <v/>
      </c>
      <c r="AA194" s="13" t="str">
        <f>IF(ISTEXT(VLOOKUP($A194,'Incurred Real 2022$'!$A$25:$AC$426,'Incurred Real 2022$'!AA$1,FALSE)),"",(VLOOKUP($A194,'Incurred Real 2022$'!$A$25:$AC$426,'Incurred Real 2022$'!AA$1,FALSE))*BY194*Incurred_Real!AA$15)</f>
        <v/>
      </c>
      <c r="AB194" s="13" t="str">
        <f>IF(ISTEXT(VLOOKUP($A194,'Incurred Real 2022$'!$A$25:$AC$426,'Incurred Real 2022$'!AB$1,FALSE)),"",(VLOOKUP($A194,'Incurred Real 2022$'!$A$25:$AC$426,'Incurred Real 2022$'!AB$1,FALSE))*BZ194*Incurred_Real!AB$15)</f>
        <v/>
      </c>
      <c r="AC194" s="13" t="str">
        <f>IF(ISTEXT(VLOOKUP($A194,'Incurred Real 2022$'!$A$25:$AC$426,'Incurred Real 2022$'!AC$1,FALSE)),"",(VLOOKUP($A194,'Incurred Real 2022$'!$A$25:$AC$426,'Incurred Real 2022$'!AC$1,FALSE))*CA194*Incurred_Real!AC$15)</f>
        <v/>
      </c>
      <c r="AD194" s="221">
        <f t="shared" si="55"/>
        <v>496580.16567243519</v>
      </c>
      <c r="AE194" s="221">
        <f t="shared" si="56"/>
        <v>496580.16567243519</v>
      </c>
      <c r="AF194" s="239">
        <f t="shared" si="61"/>
        <v>559099.56227048975</v>
      </c>
      <c r="AG194" s="222">
        <f t="shared" si="57"/>
        <v>496580.16567243519</v>
      </c>
      <c r="AH194" s="223">
        <f t="shared" si="64"/>
        <v>1.1258999068426243</v>
      </c>
      <c r="AI194" s="224">
        <f t="shared" si="58"/>
        <v>2023</v>
      </c>
      <c r="AJ194" s="225" t="str">
        <f>VLOOKUP($A194,Project_Commissioning!$C$4:$H$355,Project_Commissioning!F$1,FALSE)</f>
        <v/>
      </c>
      <c r="AK194" s="226">
        <f>VLOOKUP($A194,Project_Commissioning!$C$4:$H$355,Project_Commissioning!G$1,FALSE)</f>
        <v>2023</v>
      </c>
      <c r="AL194" s="225" t="str">
        <f>IF(VLOOKUP($A194,Project_Commissioning!$C$4:$H$355,Project_Commissioning!H$1,FALSE)=0,"",VLOOKUP($A194,Project_Commissioning!$C$4:$H$355,Project_Commissioning!H$1,FALSE))</f>
        <v/>
      </c>
      <c r="AM194" s="237">
        <f t="shared" si="62"/>
        <v>496580.16567243519</v>
      </c>
      <c r="AN194" s="221" cm="1">
        <f t="array" ref="AN194">IF(ROUND(AE194,0)=0,0,LOOKUP(2,1/(F194:AC194&lt;&gt;""),F194:AC194))</f>
        <v>214218.70311230383</v>
      </c>
      <c r="AO194" s="221">
        <f t="shared" si="63"/>
        <v>496580.16567243519</v>
      </c>
      <c r="AP194" s="79"/>
      <c r="AQ194" s="20"/>
      <c r="AR194" s="245">
        <f>IF(ISNA(VLOOKUP($A194,'Success Asset Classes'!$B$15:$AA$114,'Success Asset Classes'!$AA$1,FALSE)),0,VLOOKUP($A194,'Success Asset Classes'!$B$15:$AA$114,'Success Asset Classes'!$AA$1,FALSE))</f>
        <v>0</v>
      </c>
      <c r="AS194" s="230">
        <f>IF($AR194=0,VLOOKUP(MID($A194,4,5),'Project splits'!$C$5:$AM$346,AS$22,FALSE),IF(ISNA(VLOOKUP($A194,'Success Asset Classes'!$B$15:$BD$377,AS$21,FALSE)),VLOOKUP(MID($A194,4,5),'Project splits'!$C$5:$AM$346,AS$22,FALSE),VLOOKUP($A194,'Success Asset Classes'!$B$15:$BD$377,AS$21,FALSE)))</f>
        <v>0.69973890339425582</v>
      </c>
      <c r="AT194" s="230">
        <f>IF($AR194=0,VLOOKUP(MID($A194,4,5),'Project splits'!$C$5:$AM$346,AT$22,FALSE),IF(ISNA(VLOOKUP($A194,'Success Asset Classes'!$B$15:$BD$377,AT$21,FALSE)),VLOOKUP(MID($A194,4,5),'Project splits'!$C$5:$AM$346,AT$22,FALSE),VLOOKUP($A194,'Success Asset Classes'!$B$15:$BD$377,AT$21,FALSE)))</f>
        <v>0</v>
      </c>
      <c r="AU194" s="230">
        <f>IF($AR194=0,VLOOKUP(MID($A194,4,5),'Project splits'!$C$5:$AM$346,AU$22,FALSE),IF(ISNA(VLOOKUP($A194,'Success Asset Classes'!$B$15:$BD$377,AU$21,FALSE)),VLOOKUP(MID($A194,4,5),'Project splits'!$C$5:$AM$346,AU$22,FALSE),VLOOKUP($A194,'Success Asset Classes'!$B$15:$BD$377,AU$21,FALSE)))</f>
        <v>0</v>
      </c>
      <c r="AV194" s="230">
        <f>IF($AR194=0,VLOOKUP(MID($A194,4,5),'Project splits'!$C$5:$AM$346,AV$22,FALSE),IF(ISNA(VLOOKUP($A194,'Success Asset Classes'!$B$15:$BD$377,AV$21,FALSE)),VLOOKUP(MID($A194,4,5),'Project splits'!$C$5:$AM$346,AV$22,FALSE),VLOOKUP($A194,'Success Asset Classes'!$B$15:$BD$377,AV$21,FALSE)))</f>
        <v>0</v>
      </c>
      <c r="AW194" s="230">
        <f>IF($AR194=0,VLOOKUP(MID($A194,4,5),'Project splits'!$C$5:$AM$346,AW$22,FALSE),IF(ISNA(VLOOKUP($A194,'Success Asset Classes'!$B$15:$BD$377,AW$21,FALSE)),VLOOKUP(MID($A194,4,5),'Project splits'!$C$5:$AM$346,AW$22,FALSE),VLOOKUP($A194,'Success Asset Classes'!$B$15:$BD$377,AW$21,FALSE)))</f>
        <v>0</v>
      </c>
      <c r="AX194" s="230">
        <f>IF($AR194=0,VLOOKUP(MID($A194,4,5),'Project splits'!$C$5:$AM$346,AX$22,FALSE),IF(ISNA(VLOOKUP($A194,'Success Asset Classes'!$B$15:$BD$377,AX$21,FALSE)),VLOOKUP(MID($A194,4,5),'Project splits'!$C$5:$AM$346,AX$22,FALSE),VLOOKUP($A194,'Success Asset Classes'!$B$15:$BD$377,AX$21,FALSE)))</f>
        <v>0</v>
      </c>
      <c r="AY194" s="230">
        <f>IF($AR194=0,VLOOKUP(MID($A194,4,5),'Project splits'!$C$5:$AM$346,AY$22,FALSE),IF(ISNA(VLOOKUP($A194,'Success Asset Classes'!$B$15:$BD$377,AY$21,FALSE)),VLOOKUP(MID($A194,4,5),'Project splits'!$C$5:$AM$346,AY$22,FALSE),VLOOKUP($A194,'Success Asset Classes'!$B$15:$BD$377,AY$21,FALSE)))</f>
        <v>0</v>
      </c>
      <c r="AZ194" s="230">
        <f>IF($AR194=0,VLOOKUP(MID($A194,4,5),'Project splits'!$C$5:$AM$346,AZ$22,FALSE),IF(ISNA(VLOOKUP($A194,'Success Asset Classes'!$B$15:$BD$377,AZ$21,FALSE)),VLOOKUP(MID($A194,4,5),'Project splits'!$C$5:$AM$346,AZ$22,FALSE),VLOOKUP($A194,'Success Asset Classes'!$B$15:$BD$377,AZ$21,FALSE)))</f>
        <v>0.30026109660574413</v>
      </c>
      <c r="BA194" s="230">
        <f>IF($AR194=0,VLOOKUP(MID($A194,4,5),'Project splits'!$C$5:$AM$346,BA$22,FALSE),IF(ISNA(VLOOKUP($A194,'Success Asset Classes'!$B$15:$BD$377,BA$21,FALSE)),VLOOKUP(MID($A194,4,5),'Project splits'!$C$5:$AM$346,BA$22,FALSE),VLOOKUP($A194,'Success Asset Classes'!$B$15:$BD$377,BA$21,FALSE)))</f>
        <v>0</v>
      </c>
      <c r="BB194" s="230">
        <f>IF($AR194=0,VLOOKUP(MID($A194,4,5),'Project splits'!$C$5:$AM$346,BB$22,FALSE),IF(ISNA(VLOOKUP($A194,'Success Asset Classes'!$B$15:$BD$377,BB$21,FALSE)),VLOOKUP(MID($A194,4,5),'Project splits'!$C$5:$AM$346,BB$22,FALSE),VLOOKUP($A194,'Success Asset Classes'!$B$15:$BD$377,BB$21,FALSE)))</f>
        <v>0</v>
      </c>
      <c r="BC194" s="230">
        <f>IF($AR194=0,VLOOKUP(MID($A194,4,5),'Project splits'!$C$5:$AM$346,BC$22,FALSE),IF(ISNA(VLOOKUP($A194,'Success Asset Classes'!$B$15:$BD$377,BC$21,FALSE)),VLOOKUP(MID($A194,4,5),'Project splits'!$C$5:$AM$346,BC$22,FALSE),VLOOKUP($A194,'Success Asset Classes'!$B$15:$BD$377,BC$21,FALSE)))</f>
        <v>0</v>
      </c>
      <c r="BD194" s="230">
        <f>IF($AR194=0,VLOOKUP(MID($A194,4,5),'Project splits'!$C$5:$AM$346,BD$22,FALSE),IF(ISNA(VLOOKUP($A194,'Success Asset Classes'!$B$15:$BD$377,BD$21,FALSE)),VLOOKUP(MID($A194,4,5),'Project splits'!$C$5:$AM$346,BD$22,FALSE),VLOOKUP($A194,'Success Asset Classes'!$B$15:$BD$377,BD$21,FALSE)))</f>
        <v>0</v>
      </c>
      <c r="BE194" s="230">
        <f>IF($AR194=0,VLOOKUP(MID($A194,4,5),'Project splits'!$C$5:$AM$346,BE$22,FALSE),IF(ISNA(VLOOKUP($A194,'Success Asset Classes'!$B$15:$BD$377,BE$21,FALSE)),VLOOKUP(MID($A194,4,5),'Project splits'!$C$5:$AM$346,BE$22,FALSE),VLOOKUP($A194,'Success Asset Classes'!$B$15:$BD$377,BE$21,FALSE)))</f>
        <v>0</v>
      </c>
      <c r="BF194" s="230">
        <f>IF($AR194=0,VLOOKUP(MID($A194,4,5),'Project splits'!$C$5:$AM$346,BF$22,FALSE),IF(ISNA(VLOOKUP($A194,'Success Asset Classes'!$B$15:$BD$377,BF$21,FALSE)),VLOOKUP(MID($A194,4,5),'Project splits'!$C$5:$AM$346,BF$22,FALSE),VLOOKUP($A194,'Success Asset Classes'!$B$15:$BD$377,BF$21,FALSE)))</f>
        <v>0</v>
      </c>
      <c r="BG194" s="230">
        <f>IF($AR194=0,VLOOKUP(MID($A194,4,5),'Project splits'!$C$5:$AM$346,BG$22,FALSE),IF(ISNA(VLOOKUP($A194,'Success Asset Classes'!$B$15:$BD$377,BG$21,FALSE)),VLOOKUP(MID($A194,4,5),'Project splits'!$C$5:$AM$346,BG$22,FALSE),VLOOKUP($A194,'Success Asset Classes'!$B$15:$BD$377,BG$21,FALSE)))</f>
        <v>0</v>
      </c>
      <c r="BH194" s="230">
        <f>IF($AR194=0,VLOOKUP(MID($A194,4,5),'Project splits'!$C$5:$AM$346,BH$22,FALSE),IF(ISNA(VLOOKUP($A194,'Success Asset Classes'!$B$15:$BD$377,BH$21,FALSE)),VLOOKUP(MID($A194,4,5),'Project splits'!$C$5:$AM$346,BH$22,FALSE),VLOOKUP($A194,'Success Asset Classes'!$B$15:$BD$377,BH$21,FALSE)))</f>
        <v>0</v>
      </c>
      <c r="BI194" s="230">
        <f>IF($AR194=0,VLOOKUP(MID($A194,4,5),'Project splits'!$C$5:$AM$346,BI$22,FALSE),IF(ISNA(VLOOKUP($A194,'Success Asset Classes'!$B$15:$BD$377,BI$21,FALSE)),VLOOKUP(MID($A194,4,5),'Project splits'!$C$5:$AM$346,BI$22,FALSE),VLOOKUP($A194,'Success Asset Classes'!$B$15:$BD$377,BI$21,FALSE)))</f>
        <v>0</v>
      </c>
      <c r="BJ194" s="230">
        <f>IF($AR194=0,VLOOKUP(MID($A194,4,5),'Project splits'!$C$5:$AM$346,BJ$22,FALSE),IF(ISNA(VLOOKUP($A194,'Success Asset Classes'!$B$15:$BD$377,BJ$21,FALSE)),VLOOKUP(MID($A194,4,5),'Project splits'!$C$5:$AM$346,BJ$22,FALSE),VLOOKUP($A194,'Success Asset Classes'!$B$15:$BD$377,BJ$21,FALSE)))</f>
        <v>0</v>
      </c>
      <c r="BK194" s="230">
        <f>IF($AR194=0,VLOOKUP(MID($A194,4,5),'Project splits'!$C$5:$AM$346,BK$22,FALSE),IF(ISNA(VLOOKUP($A194,'Success Asset Classes'!$B$15:$BD$377,BK$21,FALSE)),VLOOKUP(MID($A194,4,5),'Project splits'!$C$5:$AM$346,BK$22,FALSE),VLOOKUP($A194,'Success Asset Classes'!$B$15:$BD$377,BK$21,FALSE)))</f>
        <v>0</v>
      </c>
      <c r="BL194" s="230">
        <f>IF($AR194=0,VLOOKUP(MID($A194,4,5),'Project splits'!$C$5:$AM$346,BL$22,FALSE),IF(ISNA(VLOOKUP($A194,'Success Asset Classes'!$B$15:$BD$377,BL$21,FALSE)),VLOOKUP(MID($A194,4,5),'Project splits'!$C$5:$AM$346,BL$22,FALSE),VLOOKUP($A194,'Success Asset Classes'!$B$15:$BD$377,BL$21,FALSE)))</f>
        <v>0</v>
      </c>
      <c r="BM194" s="230">
        <f>IF($AR194=0,VLOOKUP(MID($A194,4,5),'Project splits'!$C$5:$AM$346,BM$22,FALSE),IF(ISNA(VLOOKUP($A194,'Success Asset Classes'!$B$15:$BD$377,BM$21,FALSE)),VLOOKUP(MID($A194,4,5),'Project splits'!$C$5:$AM$346,BM$22,FALSE),VLOOKUP($A194,'Success Asset Classes'!$B$15:$BD$377,BM$21,FALSE)))</f>
        <v>0</v>
      </c>
      <c r="BN194" s="230">
        <f>IF($AR194=0,VLOOKUP(MID($A194,4,5),'Project splits'!$C$5:$AM$346,BN$22,FALSE),IF(ISNA(VLOOKUP($A194,'Success Asset Classes'!$B$15:$BD$377,BN$21,FALSE)),VLOOKUP(MID($A194,4,5),'Project splits'!$C$5:$AM$346,BN$22,FALSE),VLOOKUP($A194,'Success Asset Classes'!$B$15:$BD$377,BN$21,FALSE)))</f>
        <v>0</v>
      </c>
      <c r="BO194" s="230">
        <f>IF($AR194=0,VLOOKUP(MID($A194,4,5),'Project splits'!$C$5:$AM$346,BO$22,FALSE),IF(ISNA(VLOOKUP($A194,'Success Asset Classes'!$B$15:$BD$377,BO$21,FALSE)),VLOOKUP(MID($A194,4,5),'Project splits'!$C$5:$AM$346,BO$22,FALSE),VLOOKUP($A194,'Success Asset Classes'!$B$15:$BD$377,BO$21,FALSE)))</f>
        <v>0</v>
      </c>
      <c r="BP194" s="230">
        <f>IF($AR194=0,VLOOKUP(MID($A194,4,5),'Project splits'!$C$5:$AM$346,BP$22,FALSE),IF(ISNA(VLOOKUP($A194,'Success Asset Classes'!$B$15:$BD$377,BP$21,FALSE)),VLOOKUP(MID($A194,4,5),'Project splits'!$C$5:$AM$346,BP$22,FALSE),VLOOKUP($A194,'Success Asset Classes'!$B$15:$BD$377,BP$21,FALSE)))</f>
        <v>0</v>
      </c>
      <c r="BQ194" s="230">
        <f>IF($AR194=0,VLOOKUP(MID($A194,4,5),'Project splits'!$C$5:$AM$346,BQ$22,FALSE),IF(ISNA(VLOOKUP($A194,'Success Asset Classes'!$B$15:$BD$377,BQ$21,FALSE)),VLOOKUP(MID($A194,4,5),'Project splits'!$C$5:$AM$346,BQ$22,FALSE),VLOOKUP($A194,'Success Asset Classes'!$B$15:$BD$377,BQ$21,FALSE)))</f>
        <v>0</v>
      </c>
      <c r="BR194" s="230">
        <f>IF($AR194=0,VLOOKUP(MID($A194,4,5),'Project splits'!$C$5:$AM$346,BR$22,FALSE),IF(ISNA(VLOOKUP($A194,'Success Asset Classes'!$B$15:$BD$377,BR$21,FALSE)),VLOOKUP(MID($A194,4,5),'Project splits'!$C$5:$AM$346,BR$22,FALSE),VLOOKUP($A194,'Success Asset Classes'!$B$15:$BD$377,BR$21,FALSE)))</f>
        <v>0</v>
      </c>
      <c r="BS194" s="247">
        <f t="shared" si="59"/>
        <v>1</v>
      </c>
      <c r="BT194" s="249">
        <f>1+IF(ISNA(VLOOKUP($A194,'Project labour content'!$A$7:$D$255,'Project labour content'!$D$1,FALSE)),VLOOKUP($D194,'Project labour content'!$F$6:$G$15,'Project labour content'!$G$1,FALSE),VLOOKUP($A194,'Project labour content'!$A$7:$D$255,'Project labour content'!$D$1,FALSE))*LabEsc22*1</f>
        <v>1.0018661130890889</v>
      </c>
      <c r="BU194" s="249">
        <f>1+IF(ISNA(VLOOKUP($A194,'Project labour content'!$A$7:$D$255,'Project labour content'!$D$1,FALSE)),VLOOKUP($D194,'Project labour content'!$F$6:$G$15,'Project labour content'!$G$1,FALSE),VLOOKUP($A194,'Project labour content'!$A$7:$D$255,'Project labour content'!$D$1,FALSE))*LabEsc23*1</f>
        <v>1.0037411835210055</v>
      </c>
      <c r="BV194" s="249">
        <f>1+IF(ISNA(VLOOKUP($A194,'Project labour content'!$A$7:$D$255,'Project labour content'!$D$1,FALSE)),VLOOKUP($D194,'Project labour content'!$F$6:$G$15,'Project labour content'!$G$1,FALSE),VLOOKUP($A194,'Project labour content'!$A$7:$D$255,'Project labour content'!$D$1,FALSE))*LabEsc24*1</f>
        <v>1.005507499867871</v>
      </c>
      <c r="BW194" s="249">
        <f>1+IF(ISNA(VLOOKUP($A194,'Project labour content'!$A$7:$D$255,'Project labour content'!$D$1,FALSE)),VLOOKUP($D194,'Project labour content'!$F$6:$G$15,'Project labour content'!$G$1,FALSE),VLOOKUP($A194,'Project labour content'!$A$7:$D$255,'Project labour content'!$D$1,FALSE))*LabEsc25*1</f>
        <v>1.0078731862284394</v>
      </c>
      <c r="BX194" s="249">
        <f>1+IF(ISNA(VLOOKUP($A194,'Project labour content'!$A$7:$D$255,'Project labour content'!$D$1,FALSE)),VLOOKUP($D194,'Project labour content'!$F$6:$G$15,'Project labour content'!$G$1,FALSE),VLOOKUP($A194,'Project labour content'!$A$7:$D$255,'Project labour content'!$D$1,FALSE))*LabEsc26*1</f>
        <v>1.0104513900803989</v>
      </c>
      <c r="BY194" s="249">
        <f>1+IF(ISNA(VLOOKUP($A194,'Project labour content'!$A$7:$D$255,'Project labour content'!$D$1,FALSE)),VLOOKUP($D194,'Project labour content'!$F$6:$G$15,'Project labour content'!$G$1,FALSE),VLOOKUP($A194,'Project labour content'!$A$7:$D$255,'Project labour content'!$D$1,FALSE))*LabEsc27*1</f>
        <v>1.0120482898816279</v>
      </c>
      <c r="BZ194" s="249">
        <f>1+IF(ISNA(VLOOKUP($A194,'Project labour content'!$A$7:$D$255,'Project labour content'!$D$1,FALSE)),VLOOKUP($D194,'Project labour content'!$F$6:$G$15,'Project labour content'!$G$1,FALSE),VLOOKUP($A194,'Project labour content'!$A$7:$D$255,'Project labour content'!$D$1,FALSE))*LabEsc28*1</f>
        <v>1.0132507554319534</v>
      </c>
      <c r="CA194" s="249">
        <f>1+IF(ISNA(VLOOKUP($A194,'Project labour content'!$A$7:$D$255,'Project labour content'!$D$1,FALSE)),VLOOKUP($D194,'Project labour content'!$F$6:$G$15,'Project labour content'!$G$1,FALSE),VLOOKUP($A194,'Project labour content'!$A$7:$D$255,'Project labour content'!$D$1,FALSE))*LabEsc29*1</f>
        <v>1.0151804721471156</v>
      </c>
      <c r="CB194" s="250" t="str">
        <f>IF(ISNA(VLOOKUP($A194,'Project labour content'!$A$7:$D$255,'Project labour content'!$D$1,FALSE)),"Category","Project")</f>
        <v>Project</v>
      </c>
      <c r="CD194" s="247" t="str">
        <f t="shared" si="60"/>
        <v>14061</v>
      </c>
      <c r="CE194" s="3"/>
    </row>
    <row r="195" spans="1:83" x14ac:dyDescent="0.15">
      <c r="A195" s="11" t="s">
        <v>296</v>
      </c>
      <c r="B195" s="11" t="str">
        <f>VLOOKUP($A195,'Incurred Real 2022$'!$A$25:$AC$426,'Incurred Real 2022$'!B$1,FALSE)</f>
        <v>Workspace Layout Upgrade Stage 3</v>
      </c>
      <c r="C195" s="11" t="str">
        <f>VLOOKUP($A195,'Incurred Real 2022$'!$A$25:$AC$426,'Incurred Real 2022$'!C$1,FALSE)</f>
        <v>ExAnte</v>
      </c>
      <c r="D195" s="11" t="str">
        <f>VLOOKUP($A195,'Incurred Real 2022$'!$A$25:$AC$426,'Incurred Real 2022$'!D$1,FALSE)</f>
        <v>Facilities</v>
      </c>
      <c r="E195" s="11" t="str">
        <f>VLOOKUP($A195,'Incurred Real 2022$'!$A$25:$AC$426,'Incurred Real 2022$'!E$1,FALSE)</f>
        <v>Potential</v>
      </c>
      <c r="F195" s="105" t="str">
        <f>IF(VLOOKUP($A195,'Incurred Real 2022$'!$A$25:$AC$426,'Incurred Real 2022$'!F$1,FALSE)=0,"",VLOOKUP($A195,'Incurred Real 2022$'!$A$25:$AC$426,'Incurred Real 2022$'!F$1,FALSE))</f>
        <v/>
      </c>
      <c r="G195" s="105" t="str">
        <f>IF(VLOOKUP($A195,'Incurred Real 2022$'!$A$25:$AC$426,'Incurred Real 2022$'!G$1,FALSE)=0,"",VLOOKUP($A195,'Incurred Real 2022$'!$A$25:$AC$426,'Incurred Real 2022$'!G$1,FALSE))</f>
        <v/>
      </c>
      <c r="H195" s="105" t="str">
        <f>IF(VLOOKUP($A195,'Incurred Real 2022$'!$A$25:$AC$426,'Incurred Real 2022$'!H$1,FALSE)=0,"",VLOOKUP($A195,'Incurred Real 2022$'!$A$25:$AC$426,'Incurred Real 2022$'!H$1,FALSE))</f>
        <v/>
      </c>
      <c r="I195" s="105" t="str">
        <f>IF(VLOOKUP($A195,'Incurred Real 2022$'!$A$25:$AC$426,'Incurred Real 2022$'!I$1,FALSE)=0,"",VLOOKUP($A195,'Incurred Real 2022$'!$A$25:$AC$426,'Incurred Real 2022$'!I$1,FALSE))</f>
        <v/>
      </c>
      <c r="J195" s="105" t="str">
        <f>IF(VLOOKUP($A195,'Incurred Real 2022$'!$A$25:$AC$426,'Incurred Real 2022$'!J$1,FALSE)=0,"",VLOOKUP($A195,'Incurred Real 2022$'!$A$25:$AC$426,'Incurred Real 2022$'!J$1,FALSE))</f>
        <v/>
      </c>
      <c r="K195" s="105" t="str">
        <f>IF(VLOOKUP($A195,'Incurred Real 2022$'!$A$25:$AC$426,'Incurred Real 2022$'!K$1,FALSE)=0,"",VLOOKUP($A195,'Incurred Real 2022$'!$A$25:$AC$426,'Incurred Real 2022$'!K$1,FALSE))</f>
        <v/>
      </c>
      <c r="L195" s="105" t="str">
        <f>IF(VLOOKUP($A195,'Incurred Real 2022$'!$A$25:$AC$426,'Incurred Real 2022$'!L$1,FALSE)=0,"",VLOOKUP($A195,'Incurred Real 2022$'!$A$25:$AC$426,'Incurred Real 2022$'!L$1,FALSE))</f>
        <v/>
      </c>
      <c r="M195" s="105" t="str">
        <f>IF(VLOOKUP($A195,'Incurred Real 2022$'!$A$25:$AC$426,'Incurred Real 2022$'!M$1,FALSE)=0,"",VLOOKUP($A195,'Incurred Real 2022$'!$A$25:$AC$426,'Incurred Real 2022$'!M$1,FALSE))</f>
        <v/>
      </c>
      <c r="N195" s="105" t="str">
        <f>IF(VLOOKUP($A195,'Incurred Real 2022$'!$A$25:$AC$426,'Incurred Real 2022$'!N$1,FALSE)=0,"",VLOOKUP($A195,'Incurred Real 2022$'!$A$25:$AC$426,'Incurred Real 2022$'!N$1,FALSE))</f>
        <v/>
      </c>
      <c r="O195" s="105" t="str">
        <f>IF(VLOOKUP($A195,'Incurred Real 2022$'!$A$25:$AC$426,'Incurred Real 2022$'!O$1,FALSE)=0,"",VLOOKUP($A195,'Incurred Real 2022$'!$A$25:$AC$426,'Incurred Real 2022$'!O$1,FALSE))</f>
        <v/>
      </c>
      <c r="P195" s="105" t="str">
        <f>IF(VLOOKUP($A195,'Incurred Real 2022$'!$A$25:$AC$426,'Incurred Real 2022$'!P$1,FALSE)=0,"",VLOOKUP($A195,'Incurred Real 2022$'!$A$25:$AC$426,'Incurred Real 2022$'!P$1,FALSE))</f>
        <v/>
      </c>
      <c r="Q195" s="105" t="str">
        <f>IF(VLOOKUP($A195,'Incurred Real 2022$'!$A$25:$AC$426,'Incurred Real 2022$'!Q$1,FALSE)=0,"",VLOOKUP($A195,'Incurred Real 2022$'!$A$25:$AC$426,'Incurred Real 2022$'!Q$1,FALSE))</f>
        <v/>
      </c>
      <c r="R195" s="105" t="str">
        <f>IF(VLOOKUP($A195,'Incurred Real 2022$'!$A$25:$AC$426,'Incurred Real 2022$'!R$1,FALSE)=0,"",VLOOKUP($A195,'Incurred Real 2022$'!$A$25:$AC$426,'Incurred Real 2022$'!R$1,FALSE))</f>
        <v/>
      </c>
      <c r="S195" s="105" t="str">
        <f>IF(VLOOKUP($A195,'Incurred Real 2022$'!$A$25:$AC$426,'Incurred Real 2022$'!S$1,FALSE)=0,"",VLOOKUP($A195,'Incurred Real 2022$'!$A$25:$AC$426,'Incurred Real 2022$'!S$1,FALSE))</f>
        <v/>
      </c>
      <c r="T195" s="105" t="str">
        <f>IF(VLOOKUP($A195,'Incurred Real 2022$'!$A$25:$AC$426,'Incurred Real 2022$'!T$1,FALSE)=0,"",VLOOKUP($A195,'Incurred Real 2022$'!$A$25:$AC$426,'Incurred Real 2022$'!T$1,FALSE))</f>
        <v/>
      </c>
      <c r="U195" s="105" t="str">
        <f>IF(VLOOKUP($A195,'Incurred Real 2022$'!$A$25:$AC$426,'Incurred Real 2022$'!U$1,FALSE)=0,"",VLOOKUP($A195,'Incurred Real 2022$'!$A$25:$AC$426,'Incurred Real 2022$'!U$1,FALSE))</f>
        <v/>
      </c>
      <c r="V195" s="13">
        <f>IF(ISTEXT(VLOOKUP($A195,'Incurred Real 2022$'!$A$25:$AC$426,'Incurred Real 2022$'!V$1,FALSE)),"",(VLOOKUP($A195,'Incurred Real 2022$'!$A$25:$AC$426,'Incurred Real 2022$'!V$1,FALSE))*BT195*Incurred_Real!V$15)</f>
        <v>203553.87295047156</v>
      </c>
      <c r="W195" s="13">
        <f>IF(ISTEXT(VLOOKUP($A195,'Incurred Real 2022$'!$A$25:$AC$426,'Incurred Real 2022$'!W$1,FALSE)),"",(VLOOKUP($A195,'Incurred Real 2022$'!$A$25:$AC$426,'Incurred Real 2022$'!W$1,FALSE))*BU195*Incurred_Real!W$15)</f>
        <v>309713.30291779467</v>
      </c>
      <c r="X195" s="220" t="str">
        <f>IF(ISTEXT(VLOOKUP($A195,'Incurred Real 2022$'!$A$25:$AC$426,'Incurred Real 2022$'!X$1,FALSE)),"",(VLOOKUP($A195,'Incurred Real 2022$'!$A$25:$AC$426,'Incurred Real 2022$'!X$1,FALSE))*BV195*Incurred_Real!X$15)</f>
        <v/>
      </c>
      <c r="Y195" s="217" t="str">
        <f>IF(ISTEXT(VLOOKUP($A195,'Incurred Real 2022$'!$A$25:$AC$426,'Incurred Real 2022$'!Y$1,FALSE)),"",(VLOOKUP($A195,'Incurred Real 2022$'!$A$25:$AC$426,'Incurred Real 2022$'!Y$1,FALSE))*BW195*Incurred_Real!Y$15)</f>
        <v/>
      </c>
      <c r="Z195" s="13" t="str">
        <f>IF(ISTEXT(VLOOKUP($A195,'Incurred Real 2022$'!$A$25:$AC$426,'Incurred Real 2022$'!Z$1,FALSE)),"",(VLOOKUP($A195,'Incurred Real 2022$'!$A$25:$AC$426,'Incurred Real 2022$'!Z$1,FALSE))*BX195*Incurred_Real!Z$15)</f>
        <v/>
      </c>
      <c r="AA195" s="13" t="str">
        <f>IF(ISTEXT(VLOOKUP($A195,'Incurred Real 2022$'!$A$25:$AC$426,'Incurred Real 2022$'!AA$1,FALSE)),"",(VLOOKUP($A195,'Incurred Real 2022$'!$A$25:$AC$426,'Incurred Real 2022$'!AA$1,FALSE))*BY195*Incurred_Real!AA$15)</f>
        <v/>
      </c>
      <c r="AB195" s="13" t="str">
        <f>IF(ISTEXT(VLOOKUP($A195,'Incurred Real 2022$'!$A$25:$AC$426,'Incurred Real 2022$'!AB$1,FALSE)),"",(VLOOKUP($A195,'Incurred Real 2022$'!$A$25:$AC$426,'Incurred Real 2022$'!AB$1,FALSE))*BZ195*Incurred_Real!AB$15)</f>
        <v/>
      </c>
      <c r="AC195" s="13" t="str">
        <f>IF(ISTEXT(VLOOKUP($A195,'Incurred Real 2022$'!$A$25:$AC$426,'Incurred Real 2022$'!AC$1,FALSE)),"",(VLOOKUP($A195,'Incurred Real 2022$'!$A$25:$AC$426,'Incurred Real 2022$'!AC$1,FALSE))*CA195*Incurred_Real!AC$15)</f>
        <v/>
      </c>
      <c r="AD195" s="221">
        <f t="shared" si="55"/>
        <v>513267.17586826626</v>
      </c>
      <c r="AE195" s="221">
        <f t="shared" si="56"/>
        <v>513267.17586826626</v>
      </c>
      <c r="AF195" s="239">
        <f t="shared" si="61"/>
        <v>577887.46549545787</v>
      </c>
      <c r="AG195" s="222">
        <f t="shared" si="57"/>
        <v>513267.17586826626</v>
      </c>
      <c r="AH195" s="223">
        <f t="shared" si="64"/>
        <v>1.1258999068426243</v>
      </c>
      <c r="AI195" s="224">
        <f t="shared" si="58"/>
        <v>2023</v>
      </c>
      <c r="AJ195" s="225" t="str">
        <f>VLOOKUP($A195,Project_Commissioning!$C$4:$H$355,Project_Commissioning!F$1,FALSE)</f>
        <v/>
      </c>
      <c r="AK195" s="226">
        <f>VLOOKUP($A195,Project_Commissioning!$C$4:$H$355,Project_Commissioning!G$1,FALSE)</f>
        <v>2023</v>
      </c>
      <c r="AL195" s="225" t="str">
        <f>IF(VLOOKUP($A195,Project_Commissioning!$C$4:$H$355,Project_Commissioning!H$1,FALSE)=0,"",VLOOKUP($A195,Project_Commissioning!$C$4:$H$355,Project_Commissioning!H$1,FALSE))</f>
        <v/>
      </c>
      <c r="AM195" s="237">
        <f t="shared" si="62"/>
        <v>513267.17586826626</v>
      </c>
      <c r="AN195" s="221" cm="1">
        <f t="array" ref="AN195">IF(ROUND(AE195,0)=0,0,LOOKUP(2,1/(F195:AC195&lt;&gt;""),F195:AC195))</f>
        <v>309713.30291779467</v>
      </c>
      <c r="AO195" s="221">
        <f t="shared" si="63"/>
        <v>513267.17586826626</v>
      </c>
      <c r="AP195" s="79"/>
      <c r="AQ195" s="20"/>
      <c r="AR195" s="245">
        <f>IF(ISNA(VLOOKUP($A195,'Success Asset Classes'!$B$15:$AA$114,'Success Asset Classes'!$AA$1,FALSE)),0,VLOOKUP($A195,'Success Asset Classes'!$B$15:$AA$114,'Success Asset Classes'!$AA$1,FALSE))</f>
        <v>0</v>
      </c>
      <c r="AS195" s="230">
        <f>IF($AR195=0,VLOOKUP(MID($A195,4,5),'Project splits'!$C$5:$AM$346,AS$22,FALSE),IF(ISNA(VLOOKUP($A195,'Success Asset Classes'!$B$15:$BD$377,AS$21,FALSE)),VLOOKUP(MID($A195,4,5),'Project splits'!$C$5:$AM$346,AS$22,FALSE),VLOOKUP($A195,'Success Asset Classes'!$B$15:$BD$377,AS$21,FALSE)))</f>
        <v>0.69973890339425593</v>
      </c>
      <c r="AT195" s="230">
        <f>IF($AR195=0,VLOOKUP(MID($A195,4,5),'Project splits'!$C$5:$AM$346,AT$22,FALSE),IF(ISNA(VLOOKUP($A195,'Success Asset Classes'!$B$15:$BD$377,AT$21,FALSE)),VLOOKUP(MID($A195,4,5),'Project splits'!$C$5:$AM$346,AT$22,FALSE),VLOOKUP($A195,'Success Asset Classes'!$B$15:$BD$377,AT$21,FALSE)))</f>
        <v>0</v>
      </c>
      <c r="AU195" s="230">
        <f>IF($AR195=0,VLOOKUP(MID($A195,4,5),'Project splits'!$C$5:$AM$346,AU$22,FALSE),IF(ISNA(VLOOKUP($A195,'Success Asset Classes'!$B$15:$BD$377,AU$21,FALSE)),VLOOKUP(MID($A195,4,5),'Project splits'!$C$5:$AM$346,AU$22,FALSE),VLOOKUP($A195,'Success Asset Classes'!$B$15:$BD$377,AU$21,FALSE)))</f>
        <v>0</v>
      </c>
      <c r="AV195" s="230">
        <f>IF($AR195=0,VLOOKUP(MID($A195,4,5),'Project splits'!$C$5:$AM$346,AV$22,FALSE),IF(ISNA(VLOOKUP($A195,'Success Asset Classes'!$B$15:$BD$377,AV$21,FALSE)),VLOOKUP(MID($A195,4,5),'Project splits'!$C$5:$AM$346,AV$22,FALSE),VLOOKUP($A195,'Success Asset Classes'!$B$15:$BD$377,AV$21,FALSE)))</f>
        <v>0</v>
      </c>
      <c r="AW195" s="230">
        <f>IF($AR195=0,VLOOKUP(MID($A195,4,5),'Project splits'!$C$5:$AM$346,AW$22,FALSE),IF(ISNA(VLOOKUP($A195,'Success Asset Classes'!$B$15:$BD$377,AW$21,FALSE)),VLOOKUP(MID($A195,4,5),'Project splits'!$C$5:$AM$346,AW$22,FALSE),VLOOKUP($A195,'Success Asset Classes'!$B$15:$BD$377,AW$21,FALSE)))</f>
        <v>0</v>
      </c>
      <c r="AX195" s="230">
        <f>IF($AR195=0,VLOOKUP(MID($A195,4,5),'Project splits'!$C$5:$AM$346,AX$22,FALSE),IF(ISNA(VLOOKUP($A195,'Success Asset Classes'!$B$15:$BD$377,AX$21,FALSE)),VLOOKUP(MID($A195,4,5),'Project splits'!$C$5:$AM$346,AX$22,FALSE),VLOOKUP($A195,'Success Asset Classes'!$B$15:$BD$377,AX$21,FALSE)))</f>
        <v>0</v>
      </c>
      <c r="AY195" s="230">
        <f>IF($AR195=0,VLOOKUP(MID($A195,4,5),'Project splits'!$C$5:$AM$346,AY$22,FALSE),IF(ISNA(VLOOKUP($A195,'Success Asset Classes'!$B$15:$BD$377,AY$21,FALSE)),VLOOKUP(MID($A195,4,5),'Project splits'!$C$5:$AM$346,AY$22,FALSE),VLOOKUP($A195,'Success Asset Classes'!$B$15:$BD$377,AY$21,FALSE)))</f>
        <v>0</v>
      </c>
      <c r="AZ195" s="230">
        <f>IF($AR195=0,VLOOKUP(MID($A195,4,5),'Project splits'!$C$5:$AM$346,AZ$22,FALSE),IF(ISNA(VLOOKUP($A195,'Success Asset Classes'!$B$15:$BD$377,AZ$21,FALSE)),VLOOKUP(MID($A195,4,5),'Project splits'!$C$5:$AM$346,AZ$22,FALSE),VLOOKUP($A195,'Success Asset Classes'!$B$15:$BD$377,AZ$21,FALSE)))</f>
        <v>0.30026109660574407</v>
      </c>
      <c r="BA195" s="230">
        <f>IF($AR195=0,VLOOKUP(MID($A195,4,5),'Project splits'!$C$5:$AM$346,BA$22,FALSE),IF(ISNA(VLOOKUP($A195,'Success Asset Classes'!$B$15:$BD$377,BA$21,FALSE)),VLOOKUP(MID($A195,4,5),'Project splits'!$C$5:$AM$346,BA$22,FALSE),VLOOKUP($A195,'Success Asset Classes'!$B$15:$BD$377,BA$21,FALSE)))</f>
        <v>0</v>
      </c>
      <c r="BB195" s="230">
        <f>IF($AR195=0,VLOOKUP(MID($A195,4,5),'Project splits'!$C$5:$AM$346,BB$22,FALSE),IF(ISNA(VLOOKUP($A195,'Success Asset Classes'!$B$15:$BD$377,BB$21,FALSE)),VLOOKUP(MID($A195,4,5),'Project splits'!$C$5:$AM$346,BB$22,FALSE),VLOOKUP($A195,'Success Asset Classes'!$B$15:$BD$377,BB$21,FALSE)))</f>
        <v>0</v>
      </c>
      <c r="BC195" s="230">
        <f>IF($AR195=0,VLOOKUP(MID($A195,4,5),'Project splits'!$C$5:$AM$346,BC$22,FALSE),IF(ISNA(VLOOKUP($A195,'Success Asset Classes'!$B$15:$BD$377,BC$21,FALSE)),VLOOKUP(MID($A195,4,5),'Project splits'!$C$5:$AM$346,BC$22,FALSE),VLOOKUP($A195,'Success Asset Classes'!$B$15:$BD$377,BC$21,FALSE)))</f>
        <v>0</v>
      </c>
      <c r="BD195" s="230">
        <f>IF($AR195=0,VLOOKUP(MID($A195,4,5),'Project splits'!$C$5:$AM$346,BD$22,FALSE),IF(ISNA(VLOOKUP($A195,'Success Asset Classes'!$B$15:$BD$377,BD$21,FALSE)),VLOOKUP(MID($A195,4,5),'Project splits'!$C$5:$AM$346,BD$22,FALSE),VLOOKUP($A195,'Success Asset Classes'!$B$15:$BD$377,BD$21,FALSE)))</f>
        <v>0</v>
      </c>
      <c r="BE195" s="230">
        <f>IF($AR195=0,VLOOKUP(MID($A195,4,5),'Project splits'!$C$5:$AM$346,BE$22,FALSE),IF(ISNA(VLOOKUP($A195,'Success Asset Classes'!$B$15:$BD$377,BE$21,FALSE)),VLOOKUP(MID($A195,4,5),'Project splits'!$C$5:$AM$346,BE$22,FALSE),VLOOKUP($A195,'Success Asset Classes'!$B$15:$BD$377,BE$21,FALSE)))</f>
        <v>0</v>
      </c>
      <c r="BF195" s="230">
        <f>IF($AR195=0,VLOOKUP(MID($A195,4,5),'Project splits'!$C$5:$AM$346,BF$22,FALSE),IF(ISNA(VLOOKUP($A195,'Success Asset Classes'!$B$15:$BD$377,BF$21,FALSE)),VLOOKUP(MID($A195,4,5),'Project splits'!$C$5:$AM$346,BF$22,FALSE),VLOOKUP($A195,'Success Asset Classes'!$B$15:$BD$377,BF$21,FALSE)))</f>
        <v>0</v>
      </c>
      <c r="BG195" s="230">
        <f>IF($AR195=0,VLOOKUP(MID($A195,4,5),'Project splits'!$C$5:$AM$346,BG$22,FALSE),IF(ISNA(VLOOKUP($A195,'Success Asset Classes'!$B$15:$BD$377,BG$21,FALSE)),VLOOKUP(MID($A195,4,5),'Project splits'!$C$5:$AM$346,BG$22,FALSE),VLOOKUP($A195,'Success Asset Classes'!$B$15:$BD$377,BG$21,FALSE)))</f>
        <v>0</v>
      </c>
      <c r="BH195" s="230">
        <f>IF($AR195=0,VLOOKUP(MID($A195,4,5),'Project splits'!$C$5:$AM$346,BH$22,FALSE),IF(ISNA(VLOOKUP($A195,'Success Asset Classes'!$B$15:$BD$377,BH$21,FALSE)),VLOOKUP(MID($A195,4,5),'Project splits'!$C$5:$AM$346,BH$22,FALSE),VLOOKUP($A195,'Success Asset Classes'!$B$15:$BD$377,BH$21,FALSE)))</f>
        <v>0</v>
      </c>
      <c r="BI195" s="230">
        <f>IF($AR195=0,VLOOKUP(MID($A195,4,5),'Project splits'!$C$5:$AM$346,BI$22,FALSE),IF(ISNA(VLOOKUP($A195,'Success Asset Classes'!$B$15:$BD$377,BI$21,FALSE)),VLOOKUP(MID($A195,4,5),'Project splits'!$C$5:$AM$346,BI$22,FALSE),VLOOKUP($A195,'Success Asset Classes'!$B$15:$BD$377,BI$21,FALSE)))</f>
        <v>0</v>
      </c>
      <c r="BJ195" s="230">
        <f>IF($AR195=0,VLOOKUP(MID($A195,4,5),'Project splits'!$C$5:$AM$346,BJ$22,FALSE),IF(ISNA(VLOOKUP($A195,'Success Asset Classes'!$B$15:$BD$377,BJ$21,FALSE)),VLOOKUP(MID($A195,4,5),'Project splits'!$C$5:$AM$346,BJ$22,FALSE),VLOOKUP($A195,'Success Asset Classes'!$B$15:$BD$377,BJ$21,FALSE)))</f>
        <v>0</v>
      </c>
      <c r="BK195" s="230">
        <f>IF($AR195=0,VLOOKUP(MID($A195,4,5),'Project splits'!$C$5:$AM$346,BK$22,FALSE),IF(ISNA(VLOOKUP($A195,'Success Asset Classes'!$B$15:$BD$377,BK$21,FALSE)),VLOOKUP(MID($A195,4,5),'Project splits'!$C$5:$AM$346,BK$22,FALSE),VLOOKUP($A195,'Success Asset Classes'!$B$15:$BD$377,BK$21,FALSE)))</f>
        <v>0</v>
      </c>
      <c r="BL195" s="230">
        <f>IF($AR195=0,VLOOKUP(MID($A195,4,5),'Project splits'!$C$5:$AM$346,BL$22,FALSE),IF(ISNA(VLOOKUP($A195,'Success Asset Classes'!$B$15:$BD$377,BL$21,FALSE)),VLOOKUP(MID($A195,4,5),'Project splits'!$C$5:$AM$346,BL$22,FALSE),VLOOKUP($A195,'Success Asset Classes'!$B$15:$BD$377,BL$21,FALSE)))</f>
        <v>0</v>
      </c>
      <c r="BM195" s="230">
        <f>IF($AR195=0,VLOOKUP(MID($A195,4,5),'Project splits'!$C$5:$AM$346,BM$22,FALSE),IF(ISNA(VLOOKUP($A195,'Success Asset Classes'!$B$15:$BD$377,BM$21,FALSE)),VLOOKUP(MID($A195,4,5),'Project splits'!$C$5:$AM$346,BM$22,FALSE),VLOOKUP($A195,'Success Asset Classes'!$B$15:$BD$377,BM$21,FALSE)))</f>
        <v>0</v>
      </c>
      <c r="BN195" s="230">
        <f>IF($AR195=0,VLOOKUP(MID($A195,4,5),'Project splits'!$C$5:$AM$346,BN$22,FALSE),IF(ISNA(VLOOKUP($A195,'Success Asset Classes'!$B$15:$BD$377,BN$21,FALSE)),VLOOKUP(MID($A195,4,5),'Project splits'!$C$5:$AM$346,BN$22,FALSE),VLOOKUP($A195,'Success Asset Classes'!$B$15:$BD$377,BN$21,FALSE)))</f>
        <v>0</v>
      </c>
      <c r="BO195" s="230">
        <f>IF($AR195=0,VLOOKUP(MID($A195,4,5),'Project splits'!$C$5:$AM$346,BO$22,FALSE),IF(ISNA(VLOOKUP($A195,'Success Asset Classes'!$B$15:$BD$377,BO$21,FALSE)),VLOOKUP(MID($A195,4,5),'Project splits'!$C$5:$AM$346,BO$22,FALSE),VLOOKUP($A195,'Success Asset Classes'!$B$15:$BD$377,BO$21,FALSE)))</f>
        <v>0</v>
      </c>
      <c r="BP195" s="230">
        <f>IF($AR195=0,VLOOKUP(MID($A195,4,5),'Project splits'!$C$5:$AM$346,BP$22,FALSE),IF(ISNA(VLOOKUP($A195,'Success Asset Classes'!$B$15:$BD$377,BP$21,FALSE)),VLOOKUP(MID($A195,4,5),'Project splits'!$C$5:$AM$346,BP$22,FALSE),VLOOKUP($A195,'Success Asset Classes'!$B$15:$BD$377,BP$21,FALSE)))</f>
        <v>0</v>
      </c>
      <c r="BQ195" s="230">
        <f>IF($AR195=0,VLOOKUP(MID($A195,4,5),'Project splits'!$C$5:$AM$346,BQ$22,FALSE),IF(ISNA(VLOOKUP($A195,'Success Asset Classes'!$B$15:$BD$377,BQ$21,FALSE)),VLOOKUP(MID($A195,4,5),'Project splits'!$C$5:$AM$346,BQ$22,FALSE),VLOOKUP($A195,'Success Asset Classes'!$B$15:$BD$377,BQ$21,FALSE)))</f>
        <v>0</v>
      </c>
      <c r="BR195" s="230">
        <f>IF($AR195=0,VLOOKUP(MID($A195,4,5),'Project splits'!$C$5:$AM$346,BR$22,FALSE),IF(ISNA(VLOOKUP($A195,'Success Asset Classes'!$B$15:$BD$377,BR$21,FALSE)),VLOOKUP(MID($A195,4,5),'Project splits'!$C$5:$AM$346,BR$22,FALSE),VLOOKUP($A195,'Success Asset Classes'!$B$15:$BD$377,BR$21,FALSE)))</f>
        <v>0</v>
      </c>
      <c r="BS195" s="247">
        <f t="shared" si="59"/>
        <v>1</v>
      </c>
      <c r="BT195" s="249">
        <f>1+IF(ISNA(VLOOKUP($A195,'Project labour content'!$A$7:$D$255,'Project labour content'!$D$1,FALSE)),VLOOKUP($D195,'Project labour content'!$F$6:$G$15,'Project labour content'!$G$1,FALSE),VLOOKUP($A195,'Project labour content'!$A$7:$D$255,'Project labour content'!$D$1,FALSE))*LabEsc22*1</f>
        <v>1.0018661130890889</v>
      </c>
      <c r="BU195" s="249">
        <f>1+IF(ISNA(VLOOKUP($A195,'Project labour content'!$A$7:$D$255,'Project labour content'!$D$1,FALSE)),VLOOKUP($D195,'Project labour content'!$F$6:$G$15,'Project labour content'!$G$1,FALSE),VLOOKUP($A195,'Project labour content'!$A$7:$D$255,'Project labour content'!$D$1,FALSE))*LabEsc23*1</f>
        <v>1.0037411835210055</v>
      </c>
      <c r="BV195" s="249">
        <f>1+IF(ISNA(VLOOKUP($A195,'Project labour content'!$A$7:$D$255,'Project labour content'!$D$1,FALSE)),VLOOKUP($D195,'Project labour content'!$F$6:$G$15,'Project labour content'!$G$1,FALSE),VLOOKUP($A195,'Project labour content'!$A$7:$D$255,'Project labour content'!$D$1,FALSE))*LabEsc24*1</f>
        <v>1.005507499867871</v>
      </c>
      <c r="BW195" s="249">
        <f>1+IF(ISNA(VLOOKUP($A195,'Project labour content'!$A$7:$D$255,'Project labour content'!$D$1,FALSE)),VLOOKUP($D195,'Project labour content'!$F$6:$G$15,'Project labour content'!$G$1,FALSE),VLOOKUP($A195,'Project labour content'!$A$7:$D$255,'Project labour content'!$D$1,FALSE))*LabEsc25*1</f>
        <v>1.0078731862284394</v>
      </c>
      <c r="BX195" s="249">
        <f>1+IF(ISNA(VLOOKUP($A195,'Project labour content'!$A$7:$D$255,'Project labour content'!$D$1,FALSE)),VLOOKUP($D195,'Project labour content'!$F$6:$G$15,'Project labour content'!$G$1,FALSE),VLOOKUP($A195,'Project labour content'!$A$7:$D$255,'Project labour content'!$D$1,FALSE))*LabEsc26*1</f>
        <v>1.0104513900803989</v>
      </c>
      <c r="BY195" s="249">
        <f>1+IF(ISNA(VLOOKUP($A195,'Project labour content'!$A$7:$D$255,'Project labour content'!$D$1,FALSE)),VLOOKUP($D195,'Project labour content'!$F$6:$G$15,'Project labour content'!$G$1,FALSE),VLOOKUP($A195,'Project labour content'!$A$7:$D$255,'Project labour content'!$D$1,FALSE))*LabEsc27*1</f>
        <v>1.0120482898816279</v>
      </c>
      <c r="BZ195" s="249">
        <f>1+IF(ISNA(VLOOKUP($A195,'Project labour content'!$A$7:$D$255,'Project labour content'!$D$1,FALSE)),VLOOKUP($D195,'Project labour content'!$F$6:$G$15,'Project labour content'!$G$1,FALSE),VLOOKUP($A195,'Project labour content'!$A$7:$D$255,'Project labour content'!$D$1,FALSE))*LabEsc28*1</f>
        <v>1.0132507554319534</v>
      </c>
      <c r="CA195" s="249">
        <f>1+IF(ISNA(VLOOKUP($A195,'Project labour content'!$A$7:$D$255,'Project labour content'!$D$1,FALSE)),VLOOKUP($D195,'Project labour content'!$F$6:$G$15,'Project labour content'!$G$1,FALSE),VLOOKUP($A195,'Project labour content'!$A$7:$D$255,'Project labour content'!$D$1,FALSE))*LabEsc29*1</f>
        <v>1.0151804721471156</v>
      </c>
      <c r="CB195" s="250" t="str">
        <f>IF(ISNA(VLOOKUP($A195,'Project labour content'!$A$7:$D$255,'Project labour content'!$D$1,FALSE)),"Category","Project")</f>
        <v>Project</v>
      </c>
      <c r="CD195" s="247" t="str">
        <f t="shared" si="60"/>
        <v>14062</v>
      </c>
      <c r="CE195" s="3"/>
    </row>
    <row r="196" spans="1:83" x14ac:dyDescent="0.15">
      <c r="A196" s="11" t="s">
        <v>298</v>
      </c>
      <c r="B196" s="11" t="str">
        <f>VLOOKUP($A196,'Incurred Real 2022$'!$A$25:$AC$426,'Incurred Real 2022$'!B$1,FALSE)</f>
        <v>NCIPAP Transformer Management Relay DR-E3 Uprating Program</v>
      </c>
      <c r="C196" s="11" t="str">
        <f>VLOOKUP($A196,'Incurred Real 2022$'!$A$25:$AC$426,'Incurred Real 2022$'!C$1,FALSE)</f>
        <v>NCIPAP</v>
      </c>
      <c r="D196" s="11" t="str">
        <f>VLOOKUP($A196,'Incurred Real 2022$'!$A$25:$AC$426,'Incurred Real 2022$'!D$1,FALSE)</f>
        <v>Augmentation</v>
      </c>
      <c r="E196" s="11" t="str">
        <f>VLOOKUP($A196,'Incurred Real 2022$'!$A$25:$AC$426,'Incurred Real 2022$'!E$1,FALSE)</f>
        <v>Potential</v>
      </c>
      <c r="F196" s="105" t="str">
        <f>IF(VLOOKUP($A196,'Incurred Real 2022$'!$A$25:$AC$426,'Incurred Real 2022$'!F$1,FALSE)=0,"",VLOOKUP($A196,'Incurred Real 2022$'!$A$25:$AC$426,'Incurred Real 2022$'!F$1,FALSE))</f>
        <v/>
      </c>
      <c r="G196" s="105" t="str">
        <f>IF(VLOOKUP($A196,'Incurred Real 2022$'!$A$25:$AC$426,'Incurred Real 2022$'!G$1,FALSE)=0,"",VLOOKUP($A196,'Incurred Real 2022$'!$A$25:$AC$426,'Incurred Real 2022$'!G$1,FALSE))</f>
        <v/>
      </c>
      <c r="H196" s="105" t="str">
        <f>IF(VLOOKUP($A196,'Incurred Real 2022$'!$A$25:$AC$426,'Incurred Real 2022$'!H$1,FALSE)=0,"",VLOOKUP($A196,'Incurred Real 2022$'!$A$25:$AC$426,'Incurred Real 2022$'!H$1,FALSE))</f>
        <v/>
      </c>
      <c r="I196" s="105" t="str">
        <f>IF(VLOOKUP($A196,'Incurred Real 2022$'!$A$25:$AC$426,'Incurred Real 2022$'!I$1,FALSE)=0,"",VLOOKUP($A196,'Incurred Real 2022$'!$A$25:$AC$426,'Incurred Real 2022$'!I$1,FALSE))</f>
        <v/>
      </c>
      <c r="J196" s="105" t="str">
        <f>IF(VLOOKUP($A196,'Incurred Real 2022$'!$A$25:$AC$426,'Incurred Real 2022$'!J$1,FALSE)=0,"",VLOOKUP($A196,'Incurred Real 2022$'!$A$25:$AC$426,'Incurred Real 2022$'!J$1,FALSE))</f>
        <v/>
      </c>
      <c r="K196" s="105" t="str">
        <f>IF(VLOOKUP($A196,'Incurred Real 2022$'!$A$25:$AC$426,'Incurred Real 2022$'!K$1,FALSE)=0,"",VLOOKUP($A196,'Incurred Real 2022$'!$A$25:$AC$426,'Incurred Real 2022$'!K$1,FALSE))</f>
        <v/>
      </c>
      <c r="L196" s="105" t="str">
        <f>IF(VLOOKUP($A196,'Incurred Real 2022$'!$A$25:$AC$426,'Incurred Real 2022$'!L$1,FALSE)=0,"",VLOOKUP($A196,'Incurred Real 2022$'!$A$25:$AC$426,'Incurred Real 2022$'!L$1,FALSE))</f>
        <v/>
      </c>
      <c r="M196" s="105" t="str">
        <f>IF(VLOOKUP($A196,'Incurred Real 2022$'!$A$25:$AC$426,'Incurred Real 2022$'!M$1,FALSE)=0,"",VLOOKUP($A196,'Incurred Real 2022$'!$A$25:$AC$426,'Incurred Real 2022$'!M$1,FALSE))</f>
        <v/>
      </c>
      <c r="N196" s="105" t="str">
        <f>IF(VLOOKUP($A196,'Incurred Real 2022$'!$A$25:$AC$426,'Incurred Real 2022$'!N$1,FALSE)=0,"",VLOOKUP($A196,'Incurred Real 2022$'!$A$25:$AC$426,'Incurred Real 2022$'!N$1,FALSE))</f>
        <v/>
      </c>
      <c r="O196" s="105" t="str">
        <f>IF(VLOOKUP($A196,'Incurred Real 2022$'!$A$25:$AC$426,'Incurred Real 2022$'!O$1,FALSE)=0,"",VLOOKUP($A196,'Incurred Real 2022$'!$A$25:$AC$426,'Incurred Real 2022$'!O$1,FALSE))</f>
        <v/>
      </c>
      <c r="P196" s="105" t="str">
        <f>IF(VLOOKUP($A196,'Incurred Real 2022$'!$A$25:$AC$426,'Incurred Real 2022$'!P$1,FALSE)=0,"",VLOOKUP($A196,'Incurred Real 2022$'!$A$25:$AC$426,'Incurred Real 2022$'!P$1,FALSE))</f>
        <v/>
      </c>
      <c r="Q196" s="105" t="str">
        <f>IF(VLOOKUP($A196,'Incurred Real 2022$'!$A$25:$AC$426,'Incurred Real 2022$'!Q$1,FALSE)=0,"",VLOOKUP($A196,'Incurred Real 2022$'!$A$25:$AC$426,'Incurred Real 2022$'!Q$1,FALSE))</f>
        <v/>
      </c>
      <c r="R196" s="105" t="str">
        <f>IF(VLOOKUP($A196,'Incurred Real 2022$'!$A$25:$AC$426,'Incurred Real 2022$'!R$1,FALSE)=0,"",VLOOKUP($A196,'Incurred Real 2022$'!$A$25:$AC$426,'Incurred Real 2022$'!R$1,FALSE))</f>
        <v/>
      </c>
      <c r="S196" s="105" t="str">
        <f>IF(VLOOKUP($A196,'Incurred Real 2022$'!$A$25:$AC$426,'Incurred Real 2022$'!S$1,FALSE)=0,"",VLOOKUP($A196,'Incurred Real 2022$'!$A$25:$AC$426,'Incurred Real 2022$'!S$1,FALSE))</f>
        <v/>
      </c>
      <c r="T196" s="105" t="str">
        <f>IF(VLOOKUP($A196,'Incurred Real 2022$'!$A$25:$AC$426,'Incurred Real 2022$'!T$1,FALSE)=0,"",VLOOKUP($A196,'Incurred Real 2022$'!$A$25:$AC$426,'Incurred Real 2022$'!T$1,FALSE))</f>
        <v/>
      </c>
      <c r="U196" s="105" t="str">
        <f>IF(VLOOKUP($A196,'Incurred Real 2022$'!$A$25:$AC$426,'Incurred Real 2022$'!U$1,FALSE)=0,"",VLOOKUP($A196,'Incurred Real 2022$'!$A$25:$AC$426,'Incurred Real 2022$'!U$1,FALSE))</f>
        <v/>
      </c>
      <c r="V196" s="13">
        <f>IF(ISTEXT(VLOOKUP($A196,'Incurred Real 2022$'!$A$25:$AC$426,'Incurred Real 2022$'!V$1,FALSE)),"",(VLOOKUP($A196,'Incurred Real 2022$'!$A$25:$AC$426,'Incurred Real 2022$'!V$1,FALSE))*BT196*Incurred_Real!V$15)</f>
        <v>28186.832825943493</v>
      </c>
      <c r="W196" s="13">
        <f>IF(ISTEXT(VLOOKUP($A196,'Incurred Real 2022$'!$A$25:$AC$426,'Incurred Real 2022$'!W$1,FALSE)),"",(VLOOKUP($A196,'Incurred Real 2022$'!$A$25:$AC$426,'Incurred Real 2022$'!W$1,FALSE))*BU196*Incurred_Real!W$15)</f>
        <v>460074.32788317167</v>
      </c>
      <c r="X196" s="220" t="str">
        <f>IF(ISTEXT(VLOOKUP($A196,'Incurred Real 2022$'!$A$25:$AC$426,'Incurred Real 2022$'!X$1,FALSE)),"",(VLOOKUP($A196,'Incurred Real 2022$'!$A$25:$AC$426,'Incurred Real 2022$'!X$1,FALSE))*BV196*Incurred_Real!X$15)</f>
        <v/>
      </c>
      <c r="Y196" s="217" t="str">
        <f>IF(ISTEXT(VLOOKUP($A196,'Incurred Real 2022$'!$A$25:$AC$426,'Incurred Real 2022$'!Y$1,FALSE)),"",(VLOOKUP($A196,'Incurred Real 2022$'!$A$25:$AC$426,'Incurred Real 2022$'!Y$1,FALSE))*BW196*Incurred_Real!Y$15)</f>
        <v/>
      </c>
      <c r="Z196" s="13" t="str">
        <f>IF(ISTEXT(VLOOKUP($A196,'Incurred Real 2022$'!$A$25:$AC$426,'Incurred Real 2022$'!Z$1,FALSE)),"",(VLOOKUP($A196,'Incurred Real 2022$'!$A$25:$AC$426,'Incurred Real 2022$'!Z$1,FALSE))*BX196*Incurred_Real!Z$15)</f>
        <v/>
      </c>
      <c r="AA196" s="13" t="str">
        <f>IF(ISTEXT(VLOOKUP($A196,'Incurred Real 2022$'!$A$25:$AC$426,'Incurred Real 2022$'!AA$1,FALSE)),"",(VLOOKUP($A196,'Incurred Real 2022$'!$A$25:$AC$426,'Incurred Real 2022$'!AA$1,FALSE))*BY196*Incurred_Real!AA$15)</f>
        <v/>
      </c>
      <c r="AB196" s="13" t="str">
        <f>IF(ISTEXT(VLOOKUP($A196,'Incurred Real 2022$'!$A$25:$AC$426,'Incurred Real 2022$'!AB$1,FALSE)),"",(VLOOKUP($A196,'Incurred Real 2022$'!$A$25:$AC$426,'Incurred Real 2022$'!AB$1,FALSE))*BZ196*Incurred_Real!AB$15)</f>
        <v/>
      </c>
      <c r="AC196" s="13" t="str">
        <f>IF(ISTEXT(VLOOKUP($A196,'Incurred Real 2022$'!$A$25:$AC$426,'Incurred Real 2022$'!AC$1,FALSE)),"",(VLOOKUP($A196,'Incurred Real 2022$'!$A$25:$AC$426,'Incurred Real 2022$'!AC$1,FALSE))*CA196*Incurred_Real!AC$15)</f>
        <v/>
      </c>
      <c r="AD196" s="221">
        <f t="shared" si="55"/>
        <v>488261.16070911515</v>
      </c>
      <c r="AE196" s="221">
        <f t="shared" si="56"/>
        <v>488261.16070911515</v>
      </c>
      <c r="AF196" s="239">
        <f t="shared" si="61"/>
        <v>549733.19535726437</v>
      </c>
      <c r="AG196" s="222">
        <f t="shared" si="57"/>
        <v>488261.16070911515</v>
      </c>
      <c r="AH196" s="223">
        <f t="shared" si="64"/>
        <v>1.1258999068426243</v>
      </c>
      <c r="AI196" s="224">
        <f t="shared" si="58"/>
        <v>2023</v>
      </c>
      <c r="AJ196" s="225" t="str">
        <f>VLOOKUP($A196,Project_Commissioning!$C$4:$H$355,Project_Commissioning!F$1,FALSE)</f>
        <v/>
      </c>
      <c r="AK196" s="226">
        <f>VLOOKUP($A196,Project_Commissioning!$C$4:$H$355,Project_Commissioning!G$1,FALSE)</f>
        <v>2023</v>
      </c>
      <c r="AL196" s="225" t="str">
        <f>IF(VLOOKUP($A196,Project_Commissioning!$C$4:$H$355,Project_Commissioning!H$1,FALSE)=0,"",VLOOKUP($A196,Project_Commissioning!$C$4:$H$355,Project_Commissioning!H$1,FALSE))</f>
        <v/>
      </c>
      <c r="AM196" s="237">
        <f t="shared" si="62"/>
        <v>488261.16070911515</v>
      </c>
      <c r="AN196" s="221" cm="1">
        <f t="array" ref="AN196">IF(ROUND(AE196,0)=0,0,LOOKUP(2,1/(F196:AC196&lt;&gt;""),F196:AC196))</f>
        <v>460074.32788317167</v>
      </c>
      <c r="AO196" s="221">
        <f t="shared" si="63"/>
        <v>488261.16070911515</v>
      </c>
      <c r="AP196" s="79"/>
      <c r="AQ196" s="20"/>
      <c r="AR196" s="245">
        <f>IF(ISNA(VLOOKUP($A196,'Success Asset Classes'!$B$15:$AA$114,'Success Asset Classes'!$AA$1,FALSE)),0,VLOOKUP($A196,'Success Asset Classes'!$B$15:$AA$114,'Success Asset Classes'!$AA$1,FALSE))</f>
        <v>0</v>
      </c>
      <c r="AS196" s="230">
        <f>IF($AR196=0,VLOOKUP(MID($A196,4,5),'Project splits'!$C$5:$AM$346,AS$22,FALSE),IF(ISNA(VLOOKUP($A196,'Success Asset Classes'!$B$15:$BD$377,AS$21,FALSE)),VLOOKUP(MID($A196,4,5),'Project splits'!$C$5:$AM$346,AS$22,FALSE),VLOOKUP($A196,'Success Asset Classes'!$B$15:$BD$377,AS$21,FALSE)))</f>
        <v>0</v>
      </c>
      <c r="AT196" s="230">
        <f>IF($AR196=0,VLOOKUP(MID($A196,4,5),'Project splits'!$C$5:$AM$346,AT$22,FALSE),IF(ISNA(VLOOKUP($A196,'Success Asset Classes'!$B$15:$BD$377,AT$21,FALSE)),VLOOKUP(MID($A196,4,5),'Project splits'!$C$5:$AM$346,AT$22,FALSE),VLOOKUP($A196,'Success Asset Classes'!$B$15:$BD$377,AT$21,FALSE)))</f>
        <v>0</v>
      </c>
      <c r="AU196" s="230">
        <f>IF($AR196=0,VLOOKUP(MID($A196,4,5),'Project splits'!$C$5:$AM$346,AU$22,FALSE),IF(ISNA(VLOOKUP($A196,'Success Asset Classes'!$B$15:$BD$377,AU$21,FALSE)),VLOOKUP(MID($A196,4,5),'Project splits'!$C$5:$AM$346,AU$22,FALSE),VLOOKUP($A196,'Success Asset Classes'!$B$15:$BD$377,AU$21,FALSE)))</f>
        <v>0</v>
      </c>
      <c r="AV196" s="230">
        <f>IF($AR196=0,VLOOKUP(MID($A196,4,5),'Project splits'!$C$5:$AM$346,AV$22,FALSE),IF(ISNA(VLOOKUP($A196,'Success Asset Classes'!$B$15:$BD$377,AV$21,FALSE)),VLOOKUP(MID($A196,4,5),'Project splits'!$C$5:$AM$346,AV$22,FALSE),VLOOKUP($A196,'Success Asset Classes'!$B$15:$BD$377,AV$21,FALSE)))</f>
        <v>0</v>
      </c>
      <c r="AW196" s="230">
        <f>IF($AR196=0,VLOOKUP(MID($A196,4,5),'Project splits'!$C$5:$AM$346,AW$22,FALSE),IF(ISNA(VLOOKUP($A196,'Success Asset Classes'!$B$15:$BD$377,AW$21,FALSE)),VLOOKUP(MID($A196,4,5),'Project splits'!$C$5:$AM$346,AW$22,FALSE),VLOOKUP($A196,'Success Asset Classes'!$B$15:$BD$377,AW$21,FALSE)))</f>
        <v>0</v>
      </c>
      <c r="AX196" s="230">
        <f>IF($AR196=0,VLOOKUP(MID($A196,4,5),'Project splits'!$C$5:$AM$346,AX$22,FALSE),IF(ISNA(VLOOKUP($A196,'Success Asset Classes'!$B$15:$BD$377,AX$21,FALSE)),VLOOKUP(MID($A196,4,5),'Project splits'!$C$5:$AM$346,AX$22,FALSE),VLOOKUP($A196,'Success Asset Classes'!$B$15:$BD$377,AX$21,FALSE)))</f>
        <v>0</v>
      </c>
      <c r="AY196" s="230">
        <f>IF($AR196=0,VLOOKUP(MID($A196,4,5),'Project splits'!$C$5:$AM$346,AY$22,FALSE),IF(ISNA(VLOOKUP($A196,'Success Asset Classes'!$B$15:$BD$377,AY$21,FALSE)),VLOOKUP(MID($A196,4,5),'Project splits'!$C$5:$AM$346,AY$22,FALSE),VLOOKUP($A196,'Success Asset Classes'!$B$15:$BD$377,AY$21,FALSE)))</f>
        <v>0</v>
      </c>
      <c r="AZ196" s="230">
        <f>IF($AR196=0,VLOOKUP(MID($A196,4,5),'Project splits'!$C$5:$AM$346,AZ$22,FALSE),IF(ISNA(VLOOKUP($A196,'Success Asset Classes'!$B$15:$BD$377,AZ$21,FALSE)),VLOOKUP(MID($A196,4,5),'Project splits'!$C$5:$AM$346,AZ$22,FALSE),VLOOKUP($A196,'Success Asset Classes'!$B$15:$BD$377,AZ$21,FALSE)))</f>
        <v>0</v>
      </c>
      <c r="BA196" s="230">
        <f>IF($AR196=0,VLOOKUP(MID($A196,4,5),'Project splits'!$C$5:$AM$346,BA$22,FALSE),IF(ISNA(VLOOKUP($A196,'Success Asset Classes'!$B$15:$BD$377,BA$21,FALSE)),VLOOKUP(MID($A196,4,5),'Project splits'!$C$5:$AM$346,BA$22,FALSE),VLOOKUP($A196,'Success Asset Classes'!$B$15:$BD$377,BA$21,FALSE)))</f>
        <v>0</v>
      </c>
      <c r="BB196" s="230">
        <f>IF($AR196=0,VLOOKUP(MID($A196,4,5),'Project splits'!$C$5:$AM$346,BB$22,FALSE),IF(ISNA(VLOOKUP($A196,'Success Asset Classes'!$B$15:$BD$377,BB$21,FALSE)),VLOOKUP(MID($A196,4,5),'Project splits'!$C$5:$AM$346,BB$22,FALSE),VLOOKUP($A196,'Success Asset Classes'!$B$15:$BD$377,BB$21,FALSE)))</f>
        <v>1</v>
      </c>
      <c r="BC196" s="230">
        <f>IF($AR196=0,VLOOKUP(MID($A196,4,5),'Project splits'!$C$5:$AM$346,BC$22,FALSE),IF(ISNA(VLOOKUP($A196,'Success Asset Classes'!$B$15:$BD$377,BC$21,FALSE)),VLOOKUP(MID($A196,4,5),'Project splits'!$C$5:$AM$346,BC$22,FALSE),VLOOKUP($A196,'Success Asset Classes'!$B$15:$BD$377,BC$21,FALSE)))</f>
        <v>0</v>
      </c>
      <c r="BD196" s="230">
        <f>IF($AR196=0,VLOOKUP(MID($A196,4,5),'Project splits'!$C$5:$AM$346,BD$22,FALSE),IF(ISNA(VLOOKUP($A196,'Success Asset Classes'!$B$15:$BD$377,BD$21,FALSE)),VLOOKUP(MID($A196,4,5),'Project splits'!$C$5:$AM$346,BD$22,FALSE),VLOOKUP($A196,'Success Asset Classes'!$B$15:$BD$377,BD$21,FALSE)))</f>
        <v>0</v>
      </c>
      <c r="BE196" s="230">
        <f>IF($AR196=0,VLOOKUP(MID($A196,4,5),'Project splits'!$C$5:$AM$346,BE$22,FALSE),IF(ISNA(VLOOKUP($A196,'Success Asset Classes'!$B$15:$BD$377,BE$21,FALSE)),VLOOKUP(MID($A196,4,5),'Project splits'!$C$5:$AM$346,BE$22,FALSE),VLOOKUP($A196,'Success Asset Classes'!$B$15:$BD$377,BE$21,FALSE)))</f>
        <v>0</v>
      </c>
      <c r="BF196" s="230">
        <f>IF($AR196=0,VLOOKUP(MID($A196,4,5),'Project splits'!$C$5:$AM$346,BF$22,FALSE),IF(ISNA(VLOOKUP($A196,'Success Asset Classes'!$B$15:$BD$377,BF$21,FALSE)),VLOOKUP(MID($A196,4,5),'Project splits'!$C$5:$AM$346,BF$22,FALSE),VLOOKUP($A196,'Success Asset Classes'!$B$15:$BD$377,BF$21,FALSE)))</f>
        <v>0</v>
      </c>
      <c r="BG196" s="230">
        <f>IF($AR196=0,VLOOKUP(MID($A196,4,5),'Project splits'!$C$5:$AM$346,BG$22,FALSE),IF(ISNA(VLOOKUP($A196,'Success Asset Classes'!$B$15:$BD$377,BG$21,FALSE)),VLOOKUP(MID($A196,4,5),'Project splits'!$C$5:$AM$346,BG$22,FALSE),VLOOKUP($A196,'Success Asset Classes'!$B$15:$BD$377,BG$21,FALSE)))</f>
        <v>0</v>
      </c>
      <c r="BH196" s="230">
        <f>IF($AR196=0,VLOOKUP(MID($A196,4,5),'Project splits'!$C$5:$AM$346,BH$22,FALSE),IF(ISNA(VLOOKUP($A196,'Success Asset Classes'!$B$15:$BD$377,BH$21,FALSE)),VLOOKUP(MID($A196,4,5),'Project splits'!$C$5:$AM$346,BH$22,FALSE),VLOOKUP($A196,'Success Asset Classes'!$B$15:$BD$377,BH$21,FALSE)))</f>
        <v>0</v>
      </c>
      <c r="BI196" s="230">
        <f>IF($AR196=0,VLOOKUP(MID($A196,4,5),'Project splits'!$C$5:$AM$346,BI$22,FALSE),IF(ISNA(VLOOKUP($A196,'Success Asset Classes'!$B$15:$BD$377,BI$21,FALSE)),VLOOKUP(MID($A196,4,5),'Project splits'!$C$5:$AM$346,BI$22,FALSE),VLOOKUP($A196,'Success Asset Classes'!$B$15:$BD$377,BI$21,FALSE)))</f>
        <v>0</v>
      </c>
      <c r="BJ196" s="230">
        <f>IF($AR196=0,VLOOKUP(MID($A196,4,5),'Project splits'!$C$5:$AM$346,BJ$22,FALSE),IF(ISNA(VLOOKUP($A196,'Success Asset Classes'!$B$15:$BD$377,BJ$21,FALSE)),VLOOKUP(MID($A196,4,5),'Project splits'!$C$5:$AM$346,BJ$22,FALSE),VLOOKUP($A196,'Success Asset Classes'!$B$15:$BD$377,BJ$21,FALSE)))</f>
        <v>0</v>
      </c>
      <c r="BK196" s="230">
        <f>IF($AR196=0,VLOOKUP(MID($A196,4,5),'Project splits'!$C$5:$AM$346,BK$22,FALSE),IF(ISNA(VLOOKUP($A196,'Success Asset Classes'!$B$15:$BD$377,BK$21,FALSE)),VLOOKUP(MID($A196,4,5),'Project splits'!$C$5:$AM$346,BK$22,FALSE),VLOOKUP($A196,'Success Asset Classes'!$B$15:$BD$377,BK$21,FALSE)))</f>
        <v>0</v>
      </c>
      <c r="BL196" s="230">
        <f>IF($AR196=0,VLOOKUP(MID($A196,4,5),'Project splits'!$C$5:$AM$346,BL$22,FALSE),IF(ISNA(VLOOKUP($A196,'Success Asset Classes'!$B$15:$BD$377,BL$21,FALSE)),VLOOKUP(MID($A196,4,5),'Project splits'!$C$5:$AM$346,BL$22,FALSE),VLOOKUP($A196,'Success Asset Classes'!$B$15:$BD$377,BL$21,FALSE)))</f>
        <v>0</v>
      </c>
      <c r="BM196" s="230">
        <f>IF($AR196=0,VLOOKUP(MID($A196,4,5),'Project splits'!$C$5:$AM$346,BM$22,FALSE),IF(ISNA(VLOOKUP($A196,'Success Asset Classes'!$B$15:$BD$377,BM$21,FALSE)),VLOOKUP(MID($A196,4,5),'Project splits'!$C$5:$AM$346,BM$22,FALSE),VLOOKUP($A196,'Success Asset Classes'!$B$15:$BD$377,BM$21,FALSE)))</f>
        <v>0</v>
      </c>
      <c r="BN196" s="230">
        <f>IF($AR196=0,VLOOKUP(MID($A196,4,5),'Project splits'!$C$5:$AM$346,BN$22,FALSE),IF(ISNA(VLOOKUP($A196,'Success Asset Classes'!$B$15:$BD$377,BN$21,FALSE)),VLOOKUP(MID($A196,4,5),'Project splits'!$C$5:$AM$346,BN$22,FALSE),VLOOKUP($A196,'Success Asset Classes'!$B$15:$BD$377,BN$21,FALSE)))</f>
        <v>0</v>
      </c>
      <c r="BO196" s="230">
        <f>IF($AR196=0,VLOOKUP(MID($A196,4,5),'Project splits'!$C$5:$AM$346,BO$22,FALSE),IF(ISNA(VLOOKUP($A196,'Success Asset Classes'!$B$15:$BD$377,BO$21,FALSE)),VLOOKUP(MID($A196,4,5),'Project splits'!$C$5:$AM$346,BO$22,FALSE),VLOOKUP($A196,'Success Asset Classes'!$B$15:$BD$377,BO$21,FALSE)))</f>
        <v>0</v>
      </c>
      <c r="BP196" s="230">
        <f>IF($AR196=0,VLOOKUP(MID($A196,4,5),'Project splits'!$C$5:$AM$346,BP$22,FALSE),IF(ISNA(VLOOKUP($A196,'Success Asset Classes'!$B$15:$BD$377,BP$21,FALSE)),VLOOKUP(MID($A196,4,5),'Project splits'!$C$5:$AM$346,BP$22,FALSE),VLOOKUP($A196,'Success Asset Classes'!$B$15:$BD$377,BP$21,FALSE)))</f>
        <v>0</v>
      </c>
      <c r="BQ196" s="230">
        <f>IF($AR196=0,VLOOKUP(MID($A196,4,5),'Project splits'!$C$5:$AM$346,BQ$22,FALSE),IF(ISNA(VLOOKUP($A196,'Success Asset Classes'!$B$15:$BD$377,BQ$21,FALSE)),VLOOKUP(MID($A196,4,5),'Project splits'!$C$5:$AM$346,BQ$22,FALSE),VLOOKUP($A196,'Success Asset Classes'!$B$15:$BD$377,BQ$21,FALSE)))</f>
        <v>0</v>
      </c>
      <c r="BR196" s="230">
        <f>IF($AR196=0,VLOOKUP(MID($A196,4,5),'Project splits'!$C$5:$AM$346,BR$22,FALSE),IF(ISNA(VLOOKUP($A196,'Success Asset Classes'!$B$15:$BD$377,BR$21,FALSE)),VLOOKUP(MID($A196,4,5),'Project splits'!$C$5:$AM$346,BR$22,FALSE),VLOOKUP($A196,'Success Asset Classes'!$B$15:$BD$377,BR$21,FALSE)))</f>
        <v>0</v>
      </c>
      <c r="BS196" s="247">
        <f t="shared" si="59"/>
        <v>1</v>
      </c>
      <c r="BT196" s="249">
        <f>1+IF(ISNA(VLOOKUP($A196,'Project labour content'!$A$7:$D$255,'Project labour content'!$D$1,FALSE)),VLOOKUP($D196,'Project labour content'!$F$6:$G$15,'Project labour content'!$G$1,FALSE),VLOOKUP($A196,'Project labour content'!$A$7:$D$255,'Project labour content'!$D$1,FALSE))*LabEsc22*1</f>
        <v>1.0003471041831231</v>
      </c>
      <c r="BU196" s="249">
        <f>1+IF(ISNA(VLOOKUP($A196,'Project labour content'!$A$7:$D$255,'Project labour content'!$D$1,FALSE)),VLOOKUP($D196,'Project labour content'!$F$6:$G$15,'Project labour content'!$G$1,FALSE),VLOOKUP($A196,'Project labour content'!$A$7:$D$255,'Project labour content'!$D$1,FALSE))*LabEsc23*1</f>
        <v>1.0006958744663252</v>
      </c>
      <c r="BV196" s="249">
        <f>1+IF(ISNA(VLOOKUP($A196,'Project labour content'!$A$7:$D$255,'Project labour content'!$D$1,FALSE)),VLOOKUP($D196,'Project labour content'!$F$6:$G$15,'Project labour content'!$G$1,FALSE),VLOOKUP($A196,'Project labour content'!$A$7:$D$255,'Project labour content'!$D$1,FALSE))*LabEsc24*1</f>
        <v>1.0010244160731017</v>
      </c>
      <c r="BW196" s="249">
        <f>1+IF(ISNA(VLOOKUP($A196,'Project labour content'!$A$7:$D$255,'Project labour content'!$D$1,FALSE)),VLOOKUP($D196,'Project labour content'!$F$6:$G$15,'Project labour content'!$G$1,FALSE),VLOOKUP($A196,'Project labour content'!$A$7:$D$255,'Project labour content'!$D$1,FALSE))*LabEsc25*1</f>
        <v>1.0014644427984443</v>
      </c>
      <c r="BX196" s="249">
        <f>1+IF(ISNA(VLOOKUP($A196,'Project labour content'!$A$7:$D$255,'Project labour content'!$D$1,FALSE)),VLOOKUP($D196,'Project labour content'!$F$6:$G$15,'Project labour content'!$G$1,FALSE),VLOOKUP($A196,'Project labour content'!$A$7:$D$255,'Project labour content'!$D$1,FALSE))*LabEsc26*1</f>
        <v>1.0019439985912801</v>
      </c>
      <c r="BY196" s="249">
        <f>1+IF(ISNA(VLOOKUP($A196,'Project labour content'!$A$7:$D$255,'Project labour content'!$D$1,FALSE)),VLOOKUP($D196,'Project labour content'!$F$6:$G$15,'Project labour content'!$G$1,FALSE),VLOOKUP($A196,'Project labour content'!$A$7:$D$255,'Project labour content'!$D$1,FALSE))*LabEsc27*1</f>
        <v>1.0022410280715812</v>
      </c>
      <c r="BZ196" s="249">
        <f>1+IF(ISNA(VLOOKUP($A196,'Project labour content'!$A$7:$D$255,'Project labour content'!$D$1,FALSE)),VLOOKUP($D196,'Project labour content'!$F$6:$G$15,'Project labour content'!$G$1,FALSE),VLOOKUP($A196,'Project labour content'!$A$7:$D$255,'Project labour content'!$D$1,FALSE))*LabEsc28*1</f>
        <v>1.002464691270248</v>
      </c>
      <c r="CA196" s="249">
        <f>1+IF(ISNA(VLOOKUP($A196,'Project labour content'!$A$7:$D$255,'Project labour content'!$D$1,FALSE)),VLOOKUP($D196,'Project labour content'!$F$6:$G$15,'Project labour content'!$G$1,FALSE),VLOOKUP($A196,'Project labour content'!$A$7:$D$255,'Project labour content'!$D$1,FALSE))*LabEsc29*1</f>
        <v>1.0028236259714685</v>
      </c>
      <c r="CB196" s="250" t="str">
        <f>IF(ISNA(VLOOKUP($A196,'Project labour content'!$A$7:$D$255,'Project labour content'!$D$1,FALSE)),"Category","Project")</f>
        <v>Project</v>
      </c>
      <c r="CD196" s="247" t="str">
        <f t="shared" si="60"/>
        <v>14065</v>
      </c>
      <c r="CE196" s="3"/>
    </row>
    <row r="197" spans="1:83" x14ac:dyDescent="0.15">
      <c r="A197" s="11" t="s">
        <v>299</v>
      </c>
      <c r="B197" s="11" t="str">
        <f>VLOOKUP($A197,'Incurred Real 2022$'!$A$25:$AC$426,'Incurred Real 2022$'!B$1,FALSE)</f>
        <v>Murraylink Control Scheme Replacement</v>
      </c>
      <c r="C197" s="11" t="str">
        <f>VLOOKUP($A197,'Incurred Real 2022$'!$A$25:$AC$426,'Incurred Real 2022$'!C$1,FALSE)</f>
        <v>ExAnte</v>
      </c>
      <c r="D197" s="11" t="str">
        <f>VLOOKUP($A197,'Incurred Real 2022$'!$A$25:$AC$426,'Incurred Real 2022$'!D$1,FALSE)</f>
        <v>Replacement</v>
      </c>
      <c r="E197" s="11" t="str">
        <f>VLOOKUP($A197,'Incurred Real 2022$'!$A$25:$AC$426,'Incurred Real 2022$'!E$1,FALSE)</f>
        <v>Closed</v>
      </c>
      <c r="F197" s="105" t="str">
        <f>IF(VLOOKUP($A197,'Incurred Real 2022$'!$A$25:$AC$426,'Incurred Real 2022$'!F$1,FALSE)=0,"",VLOOKUP($A197,'Incurred Real 2022$'!$A$25:$AC$426,'Incurred Real 2022$'!F$1,FALSE))</f>
        <v/>
      </c>
      <c r="G197" s="105" t="str">
        <f>IF(VLOOKUP($A197,'Incurred Real 2022$'!$A$25:$AC$426,'Incurred Real 2022$'!G$1,FALSE)=0,"",VLOOKUP($A197,'Incurred Real 2022$'!$A$25:$AC$426,'Incurred Real 2022$'!G$1,FALSE))</f>
        <v/>
      </c>
      <c r="H197" s="105" t="str">
        <f>IF(VLOOKUP($A197,'Incurred Real 2022$'!$A$25:$AC$426,'Incurred Real 2022$'!H$1,FALSE)=0,"",VLOOKUP($A197,'Incurred Real 2022$'!$A$25:$AC$426,'Incurred Real 2022$'!H$1,FALSE))</f>
        <v/>
      </c>
      <c r="I197" s="105" t="str">
        <f>IF(VLOOKUP($A197,'Incurred Real 2022$'!$A$25:$AC$426,'Incurred Real 2022$'!I$1,FALSE)=0,"",VLOOKUP($A197,'Incurred Real 2022$'!$A$25:$AC$426,'Incurred Real 2022$'!I$1,FALSE))</f>
        <v/>
      </c>
      <c r="J197" s="105" t="str">
        <f>IF(VLOOKUP($A197,'Incurred Real 2022$'!$A$25:$AC$426,'Incurred Real 2022$'!J$1,FALSE)=0,"",VLOOKUP($A197,'Incurred Real 2022$'!$A$25:$AC$426,'Incurred Real 2022$'!J$1,FALSE))</f>
        <v/>
      </c>
      <c r="K197" s="105" t="str">
        <f>IF(VLOOKUP($A197,'Incurred Real 2022$'!$A$25:$AC$426,'Incurred Real 2022$'!K$1,FALSE)=0,"",VLOOKUP($A197,'Incurred Real 2022$'!$A$25:$AC$426,'Incurred Real 2022$'!K$1,FALSE))</f>
        <v/>
      </c>
      <c r="L197" s="105" t="str">
        <f>IF(VLOOKUP($A197,'Incurred Real 2022$'!$A$25:$AC$426,'Incurred Real 2022$'!L$1,FALSE)=0,"",VLOOKUP($A197,'Incurred Real 2022$'!$A$25:$AC$426,'Incurred Real 2022$'!L$1,FALSE))</f>
        <v/>
      </c>
      <c r="M197" s="105" t="str">
        <f>IF(VLOOKUP($A197,'Incurred Real 2022$'!$A$25:$AC$426,'Incurred Real 2022$'!M$1,FALSE)=0,"",VLOOKUP($A197,'Incurred Real 2022$'!$A$25:$AC$426,'Incurred Real 2022$'!M$1,FALSE))</f>
        <v/>
      </c>
      <c r="N197" s="105" t="str">
        <f>IF(VLOOKUP($A197,'Incurred Real 2022$'!$A$25:$AC$426,'Incurred Real 2022$'!N$1,FALSE)=0,"",VLOOKUP($A197,'Incurred Real 2022$'!$A$25:$AC$426,'Incurred Real 2022$'!N$1,FALSE))</f>
        <v/>
      </c>
      <c r="O197" s="105" t="str">
        <f>IF(VLOOKUP($A197,'Incurred Real 2022$'!$A$25:$AC$426,'Incurred Real 2022$'!O$1,FALSE)=0,"",VLOOKUP($A197,'Incurred Real 2022$'!$A$25:$AC$426,'Incurred Real 2022$'!O$1,FALSE))</f>
        <v/>
      </c>
      <c r="P197" s="105" t="str">
        <f>IF(VLOOKUP($A197,'Incurred Real 2022$'!$A$25:$AC$426,'Incurred Real 2022$'!P$1,FALSE)=0,"",VLOOKUP($A197,'Incurred Real 2022$'!$A$25:$AC$426,'Incurred Real 2022$'!P$1,FALSE))</f>
        <v/>
      </c>
      <c r="Q197" s="105">
        <f>IF(VLOOKUP($A197,'Incurred Real 2022$'!$A$25:$AC$426,'Incurred Real 2022$'!Q$1,FALSE)=0,"",VLOOKUP($A197,'Incurred Real 2022$'!$A$25:$AC$426,'Incurred Real 2022$'!Q$1,FALSE))</f>
        <v>125770.66</v>
      </c>
      <c r="R197" s="105">
        <f>IF(VLOOKUP($A197,'Incurred Real 2022$'!$A$25:$AC$426,'Incurred Real 2022$'!R$1,FALSE)=0,"",VLOOKUP($A197,'Incurred Real 2022$'!$A$25:$AC$426,'Incurred Real 2022$'!R$1,FALSE))</f>
        <v>308521.53999999998</v>
      </c>
      <c r="S197" s="105">
        <f>IF(VLOOKUP($A197,'Incurred Real 2022$'!$A$25:$AC$426,'Incurred Real 2022$'!S$1,FALSE)=0,"",VLOOKUP($A197,'Incurred Real 2022$'!$A$25:$AC$426,'Incurred Real 2022$'!S$1,FALSE))</f>
        <v>256122.81</v>
      </c>
      <c r="T197" s="105">
        <f>IF(VLOOKUP($A197,'Incurred Real 2022$'!$A$25:$AC$426,'Incurred Real 2022$'!T$1,FALSE)=0,"",VLOOKUP($A197,'Incurred Real 2022$'!$A$25:$AC$426,'Incurred Real 2022$'!T$1,FALSE))</f>
        <v>1221123.43</v>
      </c>
      <c r="U197" s="105">
        <f>IF(VLOOKUP($A197,'Incurred Real 2022$'!$A$25:$AC$426,'Incurred Real 2022$'!U$1,FALSE)=0,"",VLOOKUP($A197,'Incurred Real 2022$'!$A$25:$AC$426,'Incurred Real 2022$'!U$1,FALSE))</f>
        <v>415776.01</v>
      </c>
      <c r="V197" s="13" t="str">
        <f>IF(ISTEXT(VLOOKUP($A197,'Incurred Real 2022$'!$A$25:$AC$426,'Incurred Real 2022$'!V$1,FALSE)),"",(VLOOKUP($A197,'Incurred Real 2022$'!$A$25:$AC$426,'Incurred Real 2022$'!V$1,FALSE))*BT197*Incurred_Real!V$15)</f>
        <v/>
      </c>
      <c r="W197" s="13" t="str">
        <f>IF(ISTEXT(VLOOKUP($A197,'Incurred Real 2022$'!$A$25:$AC$426,'Incurred Real 2022$'!W$1,FALSE)),"",(VLOOKUP($A197,'Incurred Real 2022$'!$A$25:$AC$426,'Incurred Real 2022$'!W$1,FALSE))*BU197*Incurred_Real!W$15)</f>
        <v/>
      </c>
      <c r="X197" s="220" t="str">
        <f>IF(ISTEXT(VLOOKUP($A197,'Incurred Real 2022$'!$A$25:$AC$426,'Incurred Real 2022$'!X$1,FALSE)),"",(VLOOKUP($A197,'Incurred Real 2022$'!$A$25:$AC$426,'Incurred Real 2022$'!X$1,FALSE))*BV197*Incurred_Real!X$15)</f>
        <v/>
      </c>
      <c r="Y197" s="217" t="str">
        <f>IF(ISTEXT(VLOOKUP($A197,'Incurred Real 2022$'!$A$25:$AC$426,'Incurred Real 2022$'!Y$1,FALSE)),"",(VLOOKUP($A197,'Incurred Real 2022$'!$A$25:$AC$426,'Incurred Real 2022$'!Y$1,FALSE))*BW197*Incurred_Real!Y$15)</f>
        <v/>
      </c>
      <c r="Z197" s="13" t="str">
        <f>IF(ISTEXT(VLOOKUP($A197,'Incurred Real 2022$'!$A$25:$AC$426,'Incurred Real 2022$'!Z$1,FALSE)),"",(VLOOKUP($A197,'Incurred Real 2022$'!$A$25:$AC$426,'Incurred Real 2022$'!Z$1,FALSE))*BX197*Incurred_Real!Z$15)</f>
        <v/>
      </c>
      <c r="AA197" s="13" t="str">
        <f>IF(ISTEXT(VLOOKUP($A197,'Incurred Real 2022$'!$A$25:$AC$426,'Incurred Real 2022$'!AA$1,FALSE)),"",(VLOOKUP($A197,'Incurred Real 2022$'!$A$25:$AC$426,'Incurred Real 2022$'!AA$1,FALSE))*BY197*Incurred_Real!AA$15)</f>
        <v/>
      </c>
      <c r="AB197" s="13" t="str">
        <f>IF(ISTEXT(VLOOKUP($A197,'Incurred Real 2022$'!$A$25:$AC$426,'Incurred Real 2022$'!AB$1,FALSE)),"",(VLOOKUP($A197,'Incurred Real 2022$'!$A$25:$AC$426,'Incurred Real 2022$'!AB$1,FALSE))*BZ197*Incurred_Real!AB$15)</f>
        <v/>
      </c>
      <c r="AC197" s="13" t="str">
        <f>IF(ISTEXT(VLOOKUP($A197,'Incurred Real 2022$'!$A$25:$AC$426,'Incurred Real 2022$'!AC$1,FALSE)),"",(VLOOKUP($A197,'Incurred Real 2022$'!$A$25:$AC$426,'Incurred Real 2022$'!AC$1,FALSE))*CA197*Incurred_Real!AC$15)</f>
        <v/>
      </c>
      <c r="AD197" s="221">
        <f t="shared" si="55"/>
        <v>2327314.4500000002</v>
      </c>
      <c r="AE197" s="221">
        <f t="shared" si="56"/>
        <v>2327314.4500000002</v>
      </c>
      <c r="AF197" s="239">
        <f t="shared" si="61"/>
        <v>2828179.5802319627</v>
      </c>
      <c r="AG197" s="222">
        <f t="shared" si="57"/>
        <v>2365011.709320663</v>
      </c>
      <c r="AH197" s="223">
        <f t="shared" si="64"/>
        <v>1.1958416819189206</v>
      </c>
      <c r="AI197" s="224">
        <f t="shared" si="58"/>
        <v>2021</v>
      </c>
      <c r="AJ197" s="225" t="str">
        <f>VLOOKUP($A197,Project_Commissioning!$C$4:$H$355,Project_Commissioning!F$1,FALSE)</f>
        <v xml:space="preserve"> </v>
      </c>
      <c r="AK197" s="226">
        <f>VLOOKUP($A197,Project_Commissioning!$C$4:$H$355,Project_Commissioning!G$1,FALSE)</f>
        <v>2021</v>
      </c>
      <c r="AL197" s="225" t="str">
        <f>IF(VLOOKUP($A197,Project_Commissioning!$C$4:$H$355,Project_Commissioning!H$1,FALSE)=0,"",VLOOKUP($A197,Project_Commissioning!$C$4:$H$355,Project_Commissioning!H$1,FALSE))</f>
        <v/>
      </c>
      <c r="AM197" s="237">
        <f t="shared" si="62"/>
        <v>2511928.0701985876</v>
      </c>
      <c r="AN197" s="221" cm="1">
        <f t="array" ref="AN197">IF(ROUND(AE197,0)=0,0,LOOKUP(2,1/(F197:AC197&lt;&gt;""),F197:AC197))</f>
        <v>415776.01</v>
      </c>
      <c r="AO197" s="221">
        <f t="shared" si="63"/>
        <v>0</v>
      </c>
      <c r="AP197" s="79"/>
      <c r="AQ197" s="20"/>
      <c r="AR197" s="245">
        <f>IF(ISNA(VLOOKUP($A197,'Success Asset Classes'!$B$15:$AA$114,'Success Asset Classes'!$AA$1,FALSE)),0,VLOOKUP($A197,'Success Asset Classes'!$B$15:$AA$114,'Success Asset Classes'!$AA$1,FALSE))</f>
        <v>0</v>
      </c>
      <c r="AS197" s="230">
        <f>IF($AR197=0,VLOOKUP(MID($A197,4,5),'Project splits'!$C$5:$AM$346,AS$22,FALSE),IF(ISNA(VLOOKUP($A197,'Success Asset Classes'!$B$15:$BD$377,AS$21,FALSE)),VLOOKUP(MID($A197,4,5),'Project splits'!$C$5:$AM$346,AS$22,FALSE),VLOOKUP($A197,'Success Asset Classes'!$B$15:$BD$377,AS$21,FALSE)))</f>
        <v>0</v>
      </c>
      <c r="AT197" s="230">
        <f>IF($AR197=0,VLOOKUP(MID($A197,4,5),'Project splits'!$C$5:$AM$346,AT$22,FALSE),IF(ISNA(VLOOKUP($A197,'Success Asset Classes'!$B$15:$BD$377,AT$21,FALSE)),VLOOKUP(MID($A197,4,5),'Project splits'!$C$5:$AM$346,AT$22,FALSE),VLOOKUP($A197,'Success Asset Classes'!$B$15:$BD$377,AT$21,FALSE)))</f>
        <v>0</v>
      </c>
      <c r="AU197" s="230">
        <f>IF($AR197=0,VLOOKUP(MID($A197,4,5),'Project splits'!$C$5:$AM$346,AU$22,FALSE),IF(ISNA(VLOOKUP($A197,'Success Asset Classes'!$B$15:$BD$377,AU$21,FALSE)),VLOOKUP(MID($A197,4,5),'Project splits'!$C$5:$AM$346,AU$22,FALSE),VLOOKUP($A197,'Success Asset Classes'!$B$15:$BD$377,AU$21,FALSE)))</f>
        <v>0</v>
      </c>
      <c r="AV197" s="230">
        <f>IF($AR197=0,VLOOKUP(MID($A197,4,5),'Project splits'!$C$5:$AM$346,AV$22,FALSE),IF(ISNA(VLOOKUP($A197,'Success Asset Classes'!$B$15:$BD$377,AV$21,FALSE)),VLOOKUP(MID($A197,4,5),'Project splits'!$C$5:$AM$346,AV$22,FALSE),VLOOKUP($A197,'Success Asset Classes'!$B$15:$BD$377,AV$21,FALSE)))</f>
        <v>0</v>
      </c>
      <c r="AW197" s="230">
        <f>IF($AR197=0,VLOOKUP(MID($A197,4,5),'Project splits'!$C$5:$AM$346,AW$22,FALSE),IF(ISNA(VLOOKUP($A197,'Success Asset Classes'!$B$15:$BD$377,AW$21,FALSE)),VLOOKUP(MID($A197,4,5),'Project splits'!$C$5:$AM$346,AW$22,FALSE),VLOOKUP($A197,'Success Asset Classes'!$B$15:$BD$377,AW$21,FALSE)))</f>
        <v>0</v>
      </c>
      <c r="AX197" s="230">
        <f>IF($AR197=0,VLOOKUP(MID($A197,4,5),'Project splits'!$C$5:$AM$346,AX$22,FALSE),IF(ISNA(VLOOKUP($A197,'Success Asset Classes'!$B$15:$BD$377,AX$21,FALSE)),VLOOKUP(MID($A197,4,5),'Project splits'!$C$5:$AM$346,AX$22,FALSE),VLOOKUP($A197,'Success Asset Classes'!$B$15:$BD$377,AX$21,FALSE)))</f>
        <v>0</v>
      </c>
      <c r="AY197" s="230">
        <f>IF($AR197=0,VLOOKUP(MID($A197,4,5),'Project splits'!$C$5:$AM$346,AY$22,FALSE),IF(ISNA(VLOOKUP($A197,'Success Asset Classes'!$B$15:$BD$377,AY$21,FALSE)),VLOOKUP(MID($A197,4,5),'Project splits'!$C$5:$AM$346,AY$22,FALSE),VLOOKUP($A197,'Success Asset Classes'!$B$15:$BD$377,AY$21,FALSE)))</f>
        <v>0</v>
      </c>
      <c r="AZ197" s="230">
        <f>IF($AR197=0,VLOOKUP(MID($A197,4,5),'Project splits'!$C$5:$AM$346,AZ$22,FALSE),IF(ISNA(VLOOKUP($A197,'Success Asset Classes'!$B$15:$BD$377,AZ$21,FALSE)),VLOOKUP(MID($A197,4,5),'Project splits'!$C$5:$AM$346,AZ$22,FALSE),VLOOKUP($A197,'Success Asset Classes'!$B$15:$BD$377,AZ$21,FALSE)))</f>
        <v>0</v>
      </c>
      <c r="BA197" s="230">
        <f>IF($AR197=0,VLOOKUP(MID($A197,4,5),'Project splits'!$C$5:$AM$346,BA$22,FALSE),IF(ISNA(VLOOKUP($A197,'Success Asset Classes'!$B$15:$BD$377,BA$21,FALSE)),VLOOKUP(MID($A197,4,5),'Project splits'!$C$5:$AM$346,BA$22,FALSE),VLOOKUP($A197,'Success Asset Classes'!$B$15:$BD$377,BA$21,FALSE)))</f>
        <v>0</v>
      </c>
      <c r="BB197" s="230">
        <f>IF($AR197=0,VLOOKUP(MID($A197,4,5),'Project splits'!$C$5:$AM$346,BB$22,FALSE),IF(ISNA(VLOOKUP($A197,'Success Asset Classes'!$B$15:$BD$377,BB$21,FALSE)),VLOOKUP(MID($A197,4,5),'Project splits'!$C$5:$AM$346,BB$22,FALSE),VLOOKUP($A197,'Success Asset Classes'!$B$15:$BD$377,BB$21,FALSE)))</f>
        <v>0</v>
      </c>
      <c r="BC197" s="230">
        <f>IF($AR197=0,VLOOKUP(MID($A197,4,5),'Project splits'!$C$5:$AM$346,BC$22,FALSE),IF(ISNA(VLOOKUP($A197,'Success Asset Classes'!$B$15:$BD$377,BC$21,FALSE)),VLOOKUP(MID($A197,4,5),'Project splits'!$C$5:$AM$346,BC$22,FALSE),VLOOKUP($A197,'Success Asset Classes'!$B$15:$BD$377,BC$21,FALSE)))</f>
        <v>0</v>
      </c>
      <c r="BD197" s="230">
        <f>IF($AR197=0,VLOOKUP(MID($A197,4,5),'Project splits'!$C$5:$AM$346,BD$22,FALSE),IF(ISNA(VLOOKUP($A197,'Success Asset Classes'!$B$15:$BD$377,BD$21,FALSE)),VLOOKUP(MID($A197,4,5),'Project splits'!$C$5:$AM$346,BD$22,FALSE),VLOOKUP($A197,'Success Asset Classes'!$B$15:$BD$377,BD$21,FALSE)))</f>
        <v>0</v>
      </c>
      <c r="BE197" s="230">
        <f>IF($AR197=0,VLOOKUP(MID($A197,4,5),'Project splits'!$C$5:$AM$346,BE$22,FALSE),IF(ISNA(VLOOKUP($A197,'Success Asset Classes'!$B$15:$BD$377,BE$21,FALSE)),VLOOKUP(MID($A197,4,5),'Project splits'!$C$5:$AM$346,BE$22,FALSE),VLOOKUP($A197,'Success Asset Classes'!$B$15:$BD$377,BE$21,FALSE)))</f>
        <v>0</v>
      </c>
      <c r="BF197" s="230">
        <f>IF($AR197=0,VLOOKUP(MID($A197,4,5),'Project splits'!$C$5:$AM$346,BF$22,FALSE),IF(ISNA(VLOOKUP($A197,'Success Asset Classes'!$B$15:$BD$377,BF$21,FALSE)),VLOOKUP(MID($A197,4,5),'Project splits'!$C$5:$AM$346,BF$22,FALSE),VLOOKUP($A197,'Success Asset Classes'!$B$15:$BD$377,BF$21,FALSE)))</f>
        <v>0</v>
      </c>
      <c r="BG197" s="230">
        <f>IF($AR197=0,VLOOKUP(MID($A197,4,5),'Project splits'!$C$5:$AM$346,BG$22,FALSE),IF(ISNA(VLOOKUP($A197,'Success Asset Classes'!$B$15:$BD$377,BG$21,FALSE)),VLOOKUP(MID($A197,4,5),'Project splits'!$C$5:$AM$346,BG$22,FALSE),VLOOKUP($A197,'Success Asset Classes'!$B$15:$BD$377,BG$21,FALSE)))</f>
        <v>0.92099025858776351</v>
      </c>
      <c r="BH197" s="230">
        <f>IF($AR197=0,VLOOKUP(MID($A197,4,5),'Project splits'!$C$5:$AM$346,BH$22,FALSE),IF(ISNA(VLOOKUP($A197,'Success Asset Classes'!$B$15:$BD$377,BH$21,FALSE)),VLOOKUP(MID($A197,4,5),'Project splits'!$C$5:$AM$346,BH$22,FALSE),VLOOKUP($A197,'Success Asset Classes'!$B$15:$BD$377,BH$21,FALSE)))</f>
        <v>0</v>
      </c>
      <c r="BI197" s="230">
        <f>IF($AR197=0,VLOOKUP(MID($A197,4,5),'Project splits'!$C$5:$AM$346,BI$22,FALSE),IF(ISNA(VLOOKUP($A197,'Success Asset Classes'!$B$15:$BD$377,BI$21,FALSE)),VLOOKUP(MID($A197,4,5),'Project splits'!$C$5:$AM$346,BI$22,FALSE),VLOOKUP($A197,'Success Asset Classes'!$B$15:$BD$377,BI$21,FALSE)))</f>
        <v>0</v>
      </c>
      <c r="BJ197" s="230">
        <f>IF($AR197=0,VLOOKUP(MID($A197,4,5),'Project splits'!$C$5:$AM$346,BJ$22,FALSE),IF(ISNA(VLOOKUP($A197,'Success Asset Classes'!$B$15:$BD$377,BJ$21,FALSE)),VLOOKUP(MID($A197,4,5),'Project splits'!$C$5:$AM$346,BJ$22,FALSE),VLOOKUP($A197,'Success Asset Classes'!$B$15:$BD$377,BJ$21,FALSE)))</f>
        <v>0</v>
      </c>
      <c r="BK197" s="230">
        <f>IF($AR197=0,VLOOKUP(MID($A197,4,5),'Project splits'!$C$5:$AM$346,BK$22,FALSE),IF(ISNA(VLOOKUP($A197,'Success Asset Classes'!$B$15:$BD$377,BK$21,FALSE)),VLOOKUP(MID($A197,4,5),'Project splits'!$C$5:$AM$346,BK$22,FALSE),VLOOKUP($A197,'Success Asset Classes'!$B$15:$BD$377,BK$21,FALSE)))</f>
        <v>0</v>
      </c>
      <c r="BL197" s="230">
        <f>IF($AR197=0,VLOOKUP(MID($A197,4,5),'Project splits'!$C$5:$AM$346,BL$22,FALSE),IF(ISNA(VLOOKUP($A197,'Success Asset Classes'!$B$15:$BD$377,BL$21,FALSE)),VLOOKUP(MID($A197,4,5),'Project splits'!$C$5:$AM$346,BL$22,FALSE),VLOOKUP($A197,'Success Asset Classes'!$B$15:$BD$377,BL$21,FALSE)))</f>
        <v>0</v>
      </c>
      <c r="BM197" s="230">
        <f>IF($AR197=0,VLOOKUP(MID($A197,4,5),'Project splits'!$C$5:$AM$346,BM$22,FALSE),IF(ISNA(VLOOKUP($A197,'Success Asset Classes'!$B$15:$BD$377,BM$21,FALSE)),VLOOKUP(MID($A197,4,5),'Project splits'!$C$5:$AM$346,BM$22,FALSE),VLOOKUP($A197,'Success Asset Classes'!$B$15:$BD$377,BM$21,FALSE)))</f>
        <v>0</v>
      </c>
      <c r="BN197" s="230">
        <f>IF($AR197=0,VLOOKUP(MID($A197,4,5),'Project splits'!$C$5:$AM$346,BN$22,FALSE),IF(ISNA(VLOOKUP($A197,'Success Asset Classes'!$B$15:$BD$377,BN$21,FALSE)),VLOOKUP(MID($A197,4,5),'Project splits'!$C$5:$AM$346,BN$22,FALSE),VLOOKUP($A197,'Success Asset Classes'!$B$15:$BD$377,BN$21,FALSE)))</f>
        <v>0</v>
      </c>
      <c r="BO197" s="230">
        <f>IF($AR197=0,VLOOKUP(MID($A197,4,5),'Project splits'!$C$5:$AM$346,BO$22,FALSE),IF(ISNA(VLOOKUP($A197,'Success Asset Classes'!$B$15:$BD$377,BO$21,FALSE)),VLOOKUP(MID($A197,4,5),'Project splits'!$C$5:$AM$346,BO$22,FALSE),VLOOKUP($A197,'Success Asset Classes'!$B$15:$BD$377,BO$21,FALSE)))</f>
        <v>0</v>
      </c>
      <c r="BP197" s="230">
        <f>IF($AR197=0,VLOOKUP(MID($A197,4,5),'Project splits'!$C$5:$AM$346,BP$22,FALSE),IF(ISNA(VLOOKUP($A197,'Success Asset Classes'!$B$15:$BD$377,BP$21,FALSE)),VLOOKUP(MID($A197,4,5),'Project splits'!$C$5:$AM$346,BP$22,FALSE),VLOOKUP($A197,'Success Asset Classes'!$B$15:$BD$377,BP$21,FALSE)))</f>
        <v>0</v>
      </c>
      <c r="BQ197" s="230">
        <f>IF($AR197=0,VLOOKUP(MID($A197,4,5),'Project splits'!$C$5:$AM$346,BQ$22,FALSE),IF(ISNA(VLOOKUP($A197,'Success Asset Classes'!$B$15:$BD$377,BQ$21,FALSE)),VLOOKUP(MID($A197,4,5),'Project splits'!$C$5:$AM$346,BQ$22,FALSE),VLOOKUP($A197,'Success Asset Classes'!$B$15:$BD$377,BQ$21,FALSE)))</f>
        <v>0</v>
      </c>
      <c r="BR197" s="230">
        <f>IF($AR197=0,VLOOKUP(MID($A197,4,5),'Project splits'!$C$5:$AM$346,BR$22,FALSE),IF(ISNA(VLOOKUP($A197,'Success Asset Classes'!$B$15:$BD$377,BR$21,FALSE)),VLOOKUP(MID($A197,4,5),'Project splits'!$C$5:$AM$346,BR$22,FALSE),VLOOKUP($A197,'Success Asset Classes'!$B$15:$BD$377,BR$21,FALSE)))</f>
        <v>7.9009741412236476E-2</v>
      </c>
      <c r="BS197" s="247">
        <f t="shared" si="59"/>
        <v>1</v>
      </c>
      <c r="BT197" s="249">
        <f>1+IF(ISNA(VLOOKUP($A197,'Project labour content'!$A$7:$D$255,'Project labour content'!$D$1,FALSE)),VLOOKUP($D197,'Project labour content'!$F$6:$G$15,'Project labour content'!$G$1,FALSE),VLOOKUP($A197,'Project labour content'!$A$7:$D$255,'Project labour content'!$D$1,FALSE))*LabEsc22*1</f>
        <v>1.0008946620064583</v>
      </c>
      <c r="BU197" s="249">
        <f>1+IF(ISNA(VLOOKUP($A197,'Project labour content'!$A$7:$D$255,'Project labour content'!$D$1,FALSE)),VLOOKUP($D197,'Project labour content'!$F$6:$G$15,'Project labour content'!$G$1,FALSE),VLOOKUP($A197,'Project labour content'!$A$7:$D$255,'Project labour content'!$D$1,FALSE))*LabEsc23*1</f>
        <v>1.0017936183905476</v>
      </c>
      <c r="BV197" s="249">
        <f>1+IF(ISNA(VLOOKUP($A197,'Project labour content'!$A$7:$D$255,'Project labour content'!$D$1,FALSE)),VLOOKUP($D197,'Project labour content'!$F$6:$G$15,'Project labour content'!$G$1,FALSE),VLOOKUP($A197,'Project labour content'!$A$7:$D$255,'Project labour content'!$D$1,FALSE))*LabEsc24*1</f>
        <v>1.0026404353043599</v>
      </c>
      <c r="BW197" s="249">
        <f>1+IF(ISNA(VLOOKUP($A197,'Project labour content'!$A$7:$D$255,'Project labour content'!$D$1,FALSE)),VLOOKUP($D197,'Project labour content'!$F$6:$G$15,'Project labour content'!$G$1,FALSE),VLOOKUP($A197,'Project labour content'!$A$7:$D$255,'Project labour content'!$D$1,FALSE))*LabEsc25*1</f>
        <v>1.0037746054242589</v>
      </c>
      <c r="BX197" s="249">
        <f>1+IF(ISNA(VLOOKUP($A197,'Project labour content'!$A$7:$D$255,'Project labour content'!$D$1,FALSE)),VLOOKUP($D197,'Project labour content'!$F$6:$G$15,'Project labour content'!$G$1,FALSE),VLOOKUP($A197,'Project labour content'!$A$7:$D$255,'Project labour content'!$D$1,FALSE))*LabEsc26*1</f>
        <v>1.0050106618265955</v>
      </c>
      <c r="BY197" s="249">
        <f>1+IF(ISNA(VLOOKUP($A197,'Project labour content'!$A$7:$D$255,'Project labour content'!$D$1,FALSE)),VLOOKUP($D197,'Project labour content'!$F$6:$G$15,'Project labour content'!$G$1,FALSE),VLOOKUP($A197,'Project labour content'!$A$7:$D$255,'Project labour content'!$D$1,FALSE))*LabEsc27*1</f>
        <v>1.0057762561459505</v>
      </c>
      <c r="BZ197" s="249">
        <f>1+IF(ISNA(VLOOKUP($A197,'Project labour content'!$A$7:$D$255,'Project labour content'!$D$1,FALSE)),VLOOKUP($D197,'Project labour content'!$F$6:$G$15,'Project labour content'!$G$1,FALSE),VLOOKUP($A197,'Project labour content'!$A$7:$D$255,'Project labour content'!$D$1,FALSE))*LabEsc28*1</f>
        <v>1.0063527486684249</v>
      </c>
      <c r="CA197" s="249">
        <f>1+IF(ISNA(VLOOKUP($A197,'Project labour content'!$A$7:$D$255,'Project labour content'!$D$1,FALSE)),VLOOKUP($D197,'Project labour content'!$F$6:$G$15,'Project labour content'!$G$1,FALSE),VLOOKUP($A197,'Project labour content'!$A$7:$D$255,'Project labour content'!$D$1,FALSE))*LabEsc29*1</f>
        <v>1.0072779038684916</v>
      </c>
      <c r="CB197" s="250" t="str">
        <f>IF(ISNA(VLOOKUP($A197,'Project labour content'!$A$7:$D$255,'Project labour content'!$D$1,FALSE)),"Category","Project")</f>
        <v>Category</v>
      </c>
      <c r="CD197" s="247" t="str">
        <f t="shared" si="60"/>
        <v>14068</v>
      </c>
      <c r="CE197" s="3"/>
    </row>
    <row r="198" spans="1:83" x14ac:dyDescent="0.15">
      <c r="A198" s="11" t="s">
        <v>302</v>
      </c>
      <c r="B198" s="11" t="str">
        <f>VLOOKUP($A198,'Incurred Real 2022$'!$A$25:$AC$426,'Incurred Real 2022$'!B$1,FALSE)</f>
        <v>Robertstown Circuit Breaker Arrangement Upgrade</v>
      </c>
      <c r="C198" s="11" t="str">
        <f>VLOOKUP($A198,'Incurred Real 2022$'!$A$25:$AC$426,'Incurred Real 2022$'!C$1,FALSE)</f>
        <v>ExAnte</v>
      </c>
      <c r="D198" s="11" t="str">
        <f>VLOOKUP($A198,'Incurred Real 2022$'!$A$25:$AC$426,'Incurred Real 2022$'!D$1,FALSE)</f>
        <v>Security/Compliance</v>
      </c>
      <c r="E198" s="11" t="str">
        <f>VLOOKUP($A198,'Incurred Real 2022$'!$A$25:$AC$426,'Incurred Real 2022$'!E$1,FALSE)</f>
        <v>Cancelled</v>
      </c>
      <c r="F198" s="105" t="str">
        <f>IF(VLOOKUP($A198,'Incurred Real 2022$'!$A$25:$AC$426,'Incurred Real 2022$'!F$1,FALSE)=0,"",VLOOKUP($A198,'Incurred Real 2022$'!$A$25:$AC$426,'Incurred Real 2022$'!F$1,FALSE))</f>
        <v/>
      </c>
      <c r="G198" s="105" t="str">
        <f>IF(VLOOKUP($A198,'Incurred Real 2022$'!$A$25:$AC$426,'Incurred Real 2022$'!G$1,FALSE)=0,"",VLOOKUP($A198,'Incurred Real 2022$'!$A$25:$AC$426,'Incurred Real 2022$'!G$1,FALSE))</f>
        <v/>
      </c>
      <c r="H198" s="105" t="str">
        <f>IF(VLOOKUP($A198,'Incurred Real 2022$'!$A$25:$AC$426,'Incurred Real 2022$'!H$1,FALSE)=0,"",VLOOKUP($A198,'Incurred Real 2022$'!$A$25:$AC$426,'Incurred Real 2022$'!H$1,FALSE))</f>
        <v/>
      </c>
      <c r="I198" s="105" t="str">
        <f>IF(VLOOKUP($A198,'Incurred Real 2022$'!$A$25:$AC$426,'Incurred Real 2022$'!I$1,FALSE)=0,"",VLOOKUP($A198,'Incurred Real 2022$'!$A$25:$AC$426,'Incurred Real 2022$'!I$1,FALSE))</f>
        <v/>
      </c>
      <c r="J198" s="105" t="str">
        <f>IF(VLOOKUP($A198,'Incurred Real 2022$'!$A$25:$AC$426,'Incurred Real 2022$'!J$1,FALSE)=0,"",VLOOKUP($A198,'Incurred Real 2022$'!$A$25:$AC$426,'Incurred Real 2022$'!J$1,FALSE))</f>
        <v/>
      </c>
      <c r="K198" s="105" t="str">
        <f>IF(VLOOKUP($A198,'Incurred Real 2022$'!$A$25:$AC$426,'Incurred Real 2022$'!K$1,FALSE)=0,"",VLOOKUP($A198,'Incurred Real 2022$'!$A$25:$AC$426,'Incurred Real 2022$'!K$1,FALSE))</f>
        <v/>
      </c>
      <c r="L198" s="105" t="str">
        <f>IF(VLOOKUP($A198,'Incurred Real 2022$'!$A$25:$AC$426,'Incurred Real 2022$'!L$1,FALSE)=0,"",VLOOKUP($A198,'Incurred Real 2022$'!$A$25:$AC$426,'Incurred Real 2022$'!L$1,FALSE))</f>
        <v/>
      </c>
      <c r="M198" s="105" t="str">
        <f>IF(VLOOKUP($A198,'Incurred Real 2022$'!$A$25:$AC$426,'Incurred Real 2022$'!M$1,FALSE)=0,"",VLOOKUP($A198,'Incurred Real 2022$'!$A$25:$AC$426,'Incurred Real 2022$'!M$1,FALSE))</f>
        <v/>
      </c>
      <c r="N198" s="105" t="str">
        <f>IF(VLOOKUP($A198,'Incurred Real 2022$'!$A$25:$AC$426,'Incurred Real 2022$'!N$1,FALSE)=0,"",VLOOKUP($A198,'Incurred Real 2022$'!$A$25:$AC$426,'Incurred Real 2022$'!N$1,FALSE))</f>
        <v/>
      </c>
      <c r="O198" s="105" t="str">
        <f>IF(VLOOKUP($A198,'Incurred Real 2022$'!$A$25:$AC$426,'Incurred Real 2022$'!O$1,FALSE)=0,"",VLOOKUP($A198,'Incurred Real 2022$'!$A$25:$AC$426,'Incurred Real 2022$'!O$1,FALSE))</f>
        <v/>
      </c>
      <c r="P198" s="105" t="str">
        <f>IF(VLOOKUP($A198,'Incurred Real 2022$'!$A$25:$AC$426,'Incurred Real 2022$'!P$1,FALSE)=0,"",VLOOKUP($A198,'Incurred Real 2022$'!$A$25:$AC$426,'Incurred Real 2022$'!P$1,FALSE))</f>
        <v/>
      </c>
      <c r="Q198" s="105" t="str">
        <f>IF(VLOOKUP($A198,'Incurred Real 2022$'!$A$25:$AC$426,'Incurred Real 2022$'!Q$1,FALSE)=0,"",VLOOKUP($A198,'Incurred Real 2022$'!$A$25:$AC$426,'Incurred Real 2022$'!Q$1,FALSE))</f>
        <v/>
      </c>
      <c r="R198" s="105">
        <f>IF(VLOOKUP($A198,'Incurred Real 2022$'!$A$25:$AC$426,'Incurred Real 2022$'!R$1,FALSE)=0,"",VLOOKUP($A198,'Incurred Real 2022$'!$A$25:$AC$426,'Incurred Real 2022$'!R$1,FALSE))</f>
        <v>932.59</v>
      </c>
      <c r="S198" s="105" t="str">
        <f>IF(VLOOKUP($A198,'Incurred Real 2022$'!$A$25:$AC$426,'Incurred Real 2022$'!S$1,FALSE)=0,"",VLOOKUP($A198,'Incurred Real 2022$'!$A$25:$AC$426,'Incurred Real 2022$'!S$1,FALSE))</f>
        <v/>
      </c>
      <c r="T198" s="105" t="str">
        <f>IF(VLOOKUP($A198,'Incurred Real 2022$'!$A$25:$AC$426,'Incurred Real 2022$'!T$1,FALSE)=0,"",VLOOKUP($A198,'Incurred Real 2022$'!$A$25:$AC$426,'Incurred Real 2022$'!T$1,FALSE))</f>
        <v/>
      </c>
      <c r="U198" s="105">
        <f>IF(VLOOKUP($A198,'Incurred Real 2022$'!$A$25:$AC$426,'Incurred Real 2022$'!U$1,FALSE)=0,"",VLOOKUP($A198,'Incurred Real 2022$'!$A$25:$AC$426,'Incurred Real 2022$'!U$1,FALSE))</f>
        <v>-932.59</v>
      </c>
      <c r="V198" s="13" t="str">
        <f>IF(ISTEXT(VLOOKUP($A198,'Incurred Real 2022$'!$A$25:$AC$426,'Incurred Real 2022$'!V$1,FALSE)),"",(VLOOKUP($A198,'Incurred Real 2022$'!$A$25:$AC$426,'Incurred Real 2022$'!V$1,FALSE))*BT198*Incurred_Real!V$15)</f>
        <v/>
      </c>
      <c r="W198" s="13" t="str">
        <f>IF(ISTEXT(VLOOKUP($A198,'Incurred Real 2022$'!$A$25:$AC$426,'Incurred Real 2022$'!W$1,FALSE)),"",(VLOOKUP($A198,'Incurred Real 2022$'!$A$25:$AC$426,'Incurred Real 2022$'!W$1,FALSE))*BU198*Incurred_Real!W$15)</f>
        <v/>
      </c>
      <c r="X198" s="220" t="str">
        <f>IF(ISTEXT(VLOOKUP($A198,'Incurred Real 2022$'!$A$25:$AC$426,'Incurred Real 2022$'!X$1,FALSE)),"",(VLOOKUP($A198,'Incurred Real 2022$'!$A$25:$AC$426,'Incurred Real 2022$'!X$1,FALSE))*BV198*Incurred_Real!X$15)</f>
        <v/>
      </c>
      <c r="Y198" s="217" t="str">
        <f>IF(ISTEXT(VLOOKUP($A198,'Incurred Real 2022$'!$A$25:$AC$426,'Incurred Real 2022$'!Y$1,FALSE)),"",(VLOOKUP($A198,'Incurred Real 2022$'!$A$25:$AC$426,'Incurred Real 2022$'!Y$1,FALSE))*BW198*Incurred_Real!Y$15)</f>
        <v/>
      </c>
      <c r="Z198" s="13" t="str">
        <f>IF(ISTEXT(VLOOKUP($A198,'Incurred Real 2022$'!$A$25:$AC$426,'Incurred Real 2022$'!Z$1,FALSE)),"",(VLOOKUP($A198,'Incurred Real 2022$'!$A$25:$AC$426,'Incurred Real 2022$'!Z$1,FALSE))*BX198*Incurred_Real!Z$15)</f>
        <v/>
      </c>
      <c r="AA198" s="13" t="str">
        <f>IF(ISTEXT(VLOOKUP($A198,'Incurred Real 2022$'!$A$25:$AC$426,'Incurred Real 2022$'!AA$1,FALSE)),"",(VLOOKUP($A198,'Incurred Real 2022$'!$A$25:$AC$426,'Incurred Real 2022$'!AA$1,FALSE))*BY198*Incurred_Real!AA$15)</f>
        <v/>
      </c>
      <c r="AB198" s="13" t="str">
        <f>IF(ISTEXT(VLOOKUP($A198,'Incurred Real 2022$'!$A$25:$AC$426,'Incurred Real 2022$'!AB$1,FALSE)),"",(VLOOKUP($A198,'Incurred Real 2022$'!$A$25:$AC$426,'Incurred Real 2022$'!AB$1,FALSE))*BZ198*Incurred_Real!AB$15)</f>
        <v/>
      </c>
      <c r="AC198" s="13" t="str">
        <f>IF(ISTEXT(VLOOKUP($A198,'Incurred Real 2022$'!$A$25:$AC$426,'Incurred Real 2022$'!AC$1,FALSE)),"",(VLOOKUP($A198,'Incurred Real 2022$'!$A$25:$AC$426,'Incurred Real 2022$'!AC$1,FALSE))*CA198*Incurred_Real!AC$15)</f>
        <v/>
      </c>
      <c r="AD198" s="221">
        <f t="shared" si="55"/>
        <v>0</v>
      </c>
      <c r="AE198" s="221">
        <f t="shared" si="56"/>
        <v>1865.18</v>
      </c>
      <c r="AF198" s="239">
        <f t="shared" si="61"/>
        <v>0</v>
      </c>
      <c r="AG198" s="222">
        <f t="shared" si="57"/>
        <v>0</v>
      </c>
      <c r="AH198" s="223">
        <f t="shared" si="64"/>
        <v>1.244694894501754</v>
      </c>
      <c r="AI198" s="224">
        <f t="shared" si="58"/>
        <v>2021</v>
      </c>
      <c r="AJ198" s="225">
        <f>VLOOKUP($A198,Project_Commissioning!$C$4:$H$355,Project_Commissioning!F$1,FALSE)</f>
        <v>42917</v>
      </c>
      <c r="AK198" s="226">
        <f>VLOOKUP($A198,Project_Commissioning!$C$4:$H$355,Project_Commissioning!G$1,FALSE)</f>
        <v>2018</v>
      </c>
      <c r="AL198" s="225" t="str">
        <f>IF(VLOOKUP($A198,Project_Commissioning!$C$4:$H$355,Project_Commissioning!H$1,FALSE)=0,"",VLOOKUP($A198,Project_Commissioning!$C$4:$H$355,Project_Commissioning!H$1,FALSE))</f>
        <v/>
      </c>
      <c r="AM198" s="237">
        <f t="shared" si="62"/>
        <v>0</v>
      </c>
      <c r="AN198" s="221" cm="1">
        <f t="array" ref="AN198">IF(ROUND(AE198,0)=0,0,LOOKUP(2,1/(F198:AC198&lt;&gt;""),F198:AC198))</f>
        <v>-932.59</v>
      </c>
      <c r="AO198" s="221">
        <f t="shared" si="63"/>
        <v>0</v>
      </c>
      <c r="AP198" s="79"/>
      <c r="AQ198" s="20"/>
      <c r="AR198" s="245">
        <f>IF(ISNA(VLOOKUP($A198,'Success Asset Classes'!$B$15:$AA$114,'Success Asset Classes'!$AA$1,FALSE)),0,VLOOKUP($A198,'Success Asset Classes'!$B$15:$AA$114,'Success Asset Classes'!$AA$1,FALSE))</f>
        <v>0</v>
      </c>
      <c r="AS198" s="230">
        <f>IF($AR198=0,VLOOKUP(MID($A198,4,5),'Project splits'!$C$5:$AM$346,AS$22,FALSE),IF(ISNA(VLOOKUP($A198,'Success Asset Classes'!$B$15:$BD$377,AS$21,FALSE)),VLOOKUP(MID($A198,4,5),'Project splits'!$C$5:$AM$346,AS$22,FALSE),VLOOKUP($A198,'Success Asset Classes'!$B$15:$BD$377,AS$21,FALSE)))</f>
        <v>0</v>
      </c>
      <c r="AT198" s="230">
        <f>IF($AR198=0,VLOOKUP(MID($A198,4,5),'Project splits'!$C$5:$AM$346,AT$22,FALSE),IF(ISNA(VLOOKUP($A198,'Success Asset Classes'!$B$15:$BD$377,AT$21,FALSE)),VLOOKUP(MID($A198,4,5),'Project splits'!$C$5:$AM$346,AT$22,FALSE),VLOOKUP($A198,'Success Asset Classes'!$B$15:$BD$377,AT$21,FALSE)))</f>
        <v>0</v>
      </c>
      <c r="AU198" s="230">
        <f>IF($AR198=0,VLOOKUP(MID($A198,4,5),'Project splits'!$C$5:$AM$346,AU$22,FALSE),IF(ISNA(VLOOKUP($A198,'Success Asset Classes'!$B$15:$BD$377,AU$21,FALSE)),VLOOKUP(MID($A198,4,5),'Project splits'!$C$5:$AM$346,AU$22,FALSE),VLOOKUP($A198,'Success Asset Classes'!$B$15:$BD$377,AU$21,FALSE)))</f>
        <v>0</v>
      </c>
      <c r="AV198" s="230">
        <f>IF($AR198=0,VLOOKUP(MID($A198,4,5),'Project splits'!$C$5:$AM$346,AV$22,FALSE),IF(ISNA(VLOOKUP($A198,'Success Asset Classes'!$B$15:$BD$377,AV$21,FALSE)),VLOOKUP(MID($A198,4,5),'Project splits'!$C$5:$AM$346,AV$22,FALSE),VLOOKUP($A198,'Success Asset Classes'!$B$15:$BD$377,AV$21,FALSE)))</f>
        <v>0</v>
      </c>
      <c r="AW198" s="230">
        <f>IF($AR198=0,VLOOKUP(MID($A198,4,5),'Project splits'!$C$5:$AM$346,AW$22,FALSE),IF(ISNA(VLOOKUP($A198,'Success Asset Classes'!$B$15:$BD$377,AW$21,FALSE)),VLOOKUP(MID($A198,4,5),'Project splits'!$C$5:$AM$346,AW$22,FALSE),VLOOKUP($A198,'Success Asset Classes'!$B$15:$BD$377,AW$21,FALSE)))</f>
        <v>0</v>
      </c>
      <c r="AX198" s="230">
        <f>IF($AR198=0,VLOOKUP(MID($A198,4,5),'Project splits'!$C$5:$AM$346,AX$22,FALSE),IF(ISNA(VLOOKUP($A198,'Success Asset Classes'!$B$15:$BD$377,AX$21,FALSE)),VLOOKUP(MID($A198,4,5),'Project splits'!$C$5:$AM$346,AX$22,FALSE),VLOOKUP($A198,'Success Asset Classes'!$B$15:$BD$377,AX$21,FALSE)))</f>
        <v>1.5428917886504976E-2</v>
      </c>
      <c r="AY198" s="230">
        <f>IF($AR198=0,VLOOKUP(MID($A198,4,5),'Project splits'!$C$5:$AM$346,AY$22,FALSE),IF(ISNA(VLOOKUP($A198,'Success Asset Classes'!$B$15:$BD$377,AY$21,FALSE)),VLOOKUP(MID($A198,4,5),'Project splits'!$C$5:$AM$346,AY$22,FALSE),VLOOKUP($A198,'Success Asset Classes'!$B$15:$BD$377,AY$21,FALSE)))</f>
        <v>0</v>
      </c>
      <c r="AZ198" s="230">
        <f>IF($AR198=0,VLOOKUP(MID($A198,4,5),'Project splits'!$C$5:$AM$346,AZ$22,FALSE),IF(ISNA(VLOOKUP($A198,'Success Asset Classes'!$B$15:$BD$377,AZ$21,FALSE)),VLOOKUP(MID($A198,4,5),'Project splits'!$C$5:$AM$346,AZ$22,FALSE),VLOOKUP($A198,'Success Asset Classes'!$B$15:$BD$377,AZ$21,FALSE)))</f>
        <v>0</v>
      </c>
      <c r="BA198" s="230">
        <f>IF($AR198=0,VLOOKUP(MID($A198,4,5),'Project splits'!$C$5:$AM$346,BA$22,FALSE),IF(ISNA(VLOOKUP($A198,'Success Asset Classes'!$B$15:$BD$377,BA$21,FALSE)),VLOOKUP(MID($A198,4,5),'Project splits'!$C$5:$AM$346,BA$22,FALSE),VLOOKUP($A198,'Success Asset Classes'!$B$15:$BD$377,BA$21,FALSE)))</f>
        <v>0</v>
      </c>
      <c r="BB198" s="230">
        <f>IF($AR198=0,VLOOKUP(MID($A198,4,5),'Project splits'!$C$5:$AM$346,BB$22,FALSE),IF(ISNA(VLOOKUP($A198,'Success Asset Classes'!$B$15:$BD$377,BB$21,FALSE)),VLOOKUP(MID($A198,4,5),'Project splits'!$C$5:$AM$346,BB$22,FALSE),VLOOKUP($A198,'Success Asset Classes'!$B$15:$BD$377,BB$21,FALSE)))</f>
        <v>0.40789629806647021</v>
      </c>
      <c r="BC198" s="230">
        <f>IF($AR198=0,VLOOKUP(MID($A198,4,5),'Project splits'!$C$5:$AM$346,BC$22,FALSE),IF(ISNA(VLOOKUP($A198,'Success Asset Classes'!$B$15:$BD$377,BC$21,FALSE)),VLOOKUP(MID($A198,4,5),'Project splits'!$C$5:$AM$346,BC$22,FALSE),VLOOKUP($A198,'Success Asset Classes'!$B$15:$BD$377,BC$21,FALSE)))</f>
        <v>0</v>
      </c>
      <c r="BD198" s="230">
        <f>IF($AR198=0,VLOOKUP(MID($A198,4,5),'Project splits'!$C$5:$AM$346,BD$22,FALSE),IF(ISNA(VLOOKUP($A198,'Success Asset Classes'!$B$15:$BD$377,BD$21,FALSE)),VLOOKUP(MID($A198,4,5),'Project splits'!$C$5:$AM$346,BD$22,FALSE),VLOOKUP($A198,'Success Asset Classes'!$B$15:$BD$377,BD$21,FALSE)))</f>
        <v>0.39913936504313302</v>
      </c>
      <c r="BE198" s="230">
        <f>IF($AR198=0,VLOOKUP(MID($A198,4,5),'Project splits'!$C$5:$AM$346,BE$22,FALSE),IF(ISNA(VLOOKUP($A198,'Success Asset Classes'!$B$15:$BD$377,BE$21,FALSE)),VLOOKUP(MID($A198,4,5),'Project splits'!$C$5:$AM$346,BE$22,FALSE),VLOOKUP($A198,'Success Asset Classes'!$B$15:$BD$377,BE$21,FALSE)))</f>
        <v>3.08578357702456E-2</v>
      </c>
      <c r="BF198" s="230">
        <f>IF($AR198=0,VLOOKUP(MID($A198,4,5),'Project splits'!$C$5:$AM$346,BF$22,FALSE),IF(ISNA(VLOOKUP($A198,'Success Asset Classes'!$B$15:$BD$377,BF$21,FALSE)),VLOOKUP(MID($A198,4,5),'Project splits'!$C$5:$AM$346,BF$22,FALSE),VLOOKUP($A198,'Success Asset Classes'!$B$15:$BD$377,BF$21,FALSE)))</f>
        <v>0</v>
      </c>
      <c r="BG198" s="230">
        <f>IF($AR198=0,VLOOKUP(MID($A198,4,5),'Project splits'!$C$5:$AM$346,BG$22,FALSE),IF(ISNA(VLOOKUP($A198,'Success Asset Classes'!$B$15:$BD$377,BG$21,FALSE)),VLOOKUP(MID($A198,4,5),'Project splits'!$C$5:$AM$346,BG$22,FALSE),VLOOKUP($A198,'Success Asset Classes'!$B$15:$BD$377,BG$21,FALSE)))</f>
        <v>0.13382015166155883</v>
      </c>
      <c r="BH198" s="230">
        <f>IF($AR198=0,VLOOKUP(MID($A198,4,5),'Project splits'!$C$5:$AM$346,BH$22,FALSE),IF(ISNA(VLOOKUP($A198,'Success Asset Classes'!$B$15:$BD$377,BH$21,FALSE)),VLOOKUP(MID($A198,4,5),'Project splits'!$C$5:$AM$346,BH$22,FALSE),VLOOKUP($A198,'Success Asset Classes'!$B$15:$BD$377,BH$21,FALSE)))</f>
        <v>1.2857431572087477E-2</v>
      </c>
      <c r="BI198" s="230">
        <f>IF($AR198=0,VLOOKUP(MID($A198,4,5),'Project splits'!$C$5:$AM$346,BI$22,FALSE),IF(ISNA(VLOOKUP($A198,'Success Asset Classes'!$B$15:$BD$377,BI$21,FALSE)),VLOOKUP(MID($A198,4,5),'Project splits'!$C$5:$AM$346,BI$22,FALSE),VLOOKUP($A198,'Success Asset Classes'!$B$15:$BD$377,BI$21,FALSE)))</f>
        <v>0</v>
      </c>
      <c r="BJ198" s="230">
        <f>IF($AR198=0,VLOOKUP(MID($A198,4,5),'Project splits'!$C$5:$AM$346,BJ$22,FALSE),IF(ISNA(VLOOKUP($A198,'Success Asset Classes'!$B$15:$BD$377,BJ$21,FALSE)),VLOOKUP(MID($A198,4,5),'Project splits'!$C$5:$AM$346,BJ$22,FALSE),VLOOKUP($A198,'Success Asset Classes'!$B$15:$BD$377,BJ$21,FALSE)))</f>
        <v>0</v>
      </c>
      <c r="BK198" s="230">
        <f>IF($AR198=0,VLOOKUP(MID($A198,4,5),'Project splits'!$C$5:$AM$346,BK$22,FALSE),IF(ISNA(VLOOKUP($A198,'Success Asset Classes'!$B$15:$BD$377,BK$21,FALSE)),VLOOKUP(MID($A198,4,5),'Project splits'!$C$5:$AM$346,BK$22,FALSE),VLOOKUP($A198,'Success Asset Classes'!$B$15:$BD$377,BK$21,FALSE)))</f>
        <v>0</v>
      </c>
      <c r="BL198" s="230">
        <f>IF($AR198=0,VLOOKUP(MID($A198,4,5),'Project splits'!$C$5:$AM$346,BL$22,FALSE),IF(ISNA(VLOOKUP($A198,'Success Asset Classes'!$B$15:$BD$377,BL$21,FALSE)),VLOOKUP(MID($A198,4,5),'Project splits'!$C$5:$AM$346,BL$22,FALSE),VLOOKUP($A198,'Success Asset Classes'!$B$15:$BD$377,BL$21,FALSE)))</f>
        <v>0</v>
      </c>
      <c r="BM198" s="230">
        <f>IF($AR198=0,VLOOKUP(MID($A198,4,5),'Project splits'!$C$5:$AM$346,BM$22,FALSE),IF(ISNA(VLOOKUP($A198,'Success Asset Classes'!$B$15:$BD$377,BM$21,FALSE)),VLOOKUP(MID($A198,4,5),'Project splits'!$C$5:$AM$346,BM$22,FALSE),VLOOKUP($A198,'Success Asset Classes'!$B$15:$BD$377,BM$21,FALSE)))</f>
        <v>0</v>
      </c>
      <c r="BN198" s="230">
        <f>IF($AR198=0,VLOOKUP(MID($A198,4,5),'Project splits'!$C$5:$AM$346,BN$22,FALSE),IF(ISNA(VLOOKUP($A198,'Success Asset Classes'!$B$15:$BD$377,BN$21,FALSE)),VLOOKUP(MID($A198,4,5),'Project splits'!$C$5:$AM$346,BN$22,FALSE),VLOOKUP($A198,'Success Asset Classes'!$B$15:$BD$377,BN$21,FALSE)))</f>
        <v>0</v>
      </c>
      <c r="BO198" s="230">
        <f>IF($AR198=0,VLOOKUP(MID($A198,4,5),'Project splits'!$C$5:$AM$346,BO$22,FALSE),IF(ISNA(VLOOKUP($A198,'Success Asset Classes'!$B$15:$BD$377,BO$21,FALSE)),VLOOKUP(MID($A198,4,5),'Project splits'!$C$5:$AM$346,BO$22,FALSE),VLOOKUP($A198,'Success Asset Classes'!$B$15:$BD$377,BO$21,FALSE)))</f>
        <v>0</v>
      </c>
      <c r="BP198" s="230">
        <f>IF($AR198=0,VLOOKUP(MID($A198,4,5),'Project splits'!$C$5:$AM$346,BP$22,FALSE),IF(ISNA(VLOOKUP($A198,'Success Asset Classes'!$B$15:$BD$377,BP$21,FALSE)),VLOOKUP(MID($A198,4,5),'Project splits'!$C$5:$AM$346,BP$22,FALSE),VLOOKUP($A198,'Success Asset Classes'!$B$15:$BD$377,BP$21,FALSE)))</f>
        <v>0</v>
      </c>
      <c r="BQ198" s="230">
        <f>IF($AR198=0,VLOOKUP(MID($A198,4,5),'Project splits'!$C$5:$AM$346,BQ$22,FALSE),IF(ISNA(VLOOKUP($A198,'Success Asset Classes'!$B$15:$BD$377,BQ$21,FALSE)),VLOOKUP(MID($A198,4,5),'Project splits'!$C$5:$AM$346,BQ$22,FALSE),VLOOKUP($A198,'Success Asset Classes'!$B$15:$BD$377,BQ$21,FALSE)))</f>
        <v>0</v>
      </c>
      <c r="BR198" s="230">
        <f>IF($AR198=0,VLOOKUP(MID($A198,4,5),'Project splits'!$C$5:$AM$346,BR$22,FALSE),IF(ISNA(VLOOKUP($A198,'Success Asset Classes'!$B$15:$BD$377,BR$21,FALSE)),VLOOKUP(MID($A198,4,5),'Project splits'!$C$5:$AM$346,BR$22,FALSE),VLOOKUP($A198,'Success Asset Classes'!$B$15:$BD$377,BR$21,FALSE)))</f>
        <v>0</v>
      </c>
      <c r="BS198" s="247">
        <f t="shared" si="59"/>
        <v>1</v>
      </c>
      <c r="BT198" s="249">
        <f>1+IF(ISNA(VLOOKUP($A198,'Project labour content'!$A$7:$D$255,'Project labour content'!$D$1,FALSE)),VLOOKUP($D198,'Project labour content'!$F$6:$G$15,'Project labour content'!$G$1,FALSE),VLOOKUP($A198,'Project labour content'!$A$7:$D$255,'Project labour content'!$D$1,FALSE))*LabEsc22*1</f>
        <v>1.0005859102087626</v>
      </c>
      <c r="BU198" s="249">
        <f>1+IF(ISNA(VLOOKUP($A198,'Project labour content'!$A$7:$D$255,'Project labour content'!$D$1,FALSE)),VLOOKUP($D198,'Project labour content'!$F$6:$G$15,'Project labour content'!$G$1,FALSE),VLOOKUP($A198,'Project labour content'!$A$7:$D$255,'Project labour content'!$D$1,FALSE))*LabEsc23*1</f>
        <v>1.0011746327865272</v>
      </c>
      <c r="BV198" s="249">
        <f>1+IF(ISNA(VLOOKUP($A198,'Project labour content'!$A$7:$D$255,'Project labour content'!$D$1,FALSE)),VLOOKUP($D198,'Project labour content'!$F$6:$G$15,'Project labour content'!$G$1,FALSE),VLOOKUP($A198,'Project labour content'!$A$7:$D$255,'Project labour content'!$D$1,FALSE))*LabEsc24*1</f>
        <v>1.0017292094547814</v>
      </c>
      <c r="BW198" s="249">
        <f>1+IF(ISNA(VLOOKUP($A198,'Project labour content'!$A$7:$D$255,'Project labour content'!$D$1,FALSE)),VLOOKUP($D198,'Project labour content'!$F$6:$G$15,'Project labour content'!$G$1,FALSE),VLOOKUP($A198,'Project labour content'!$A$7:$D$255,'Project labour content'!$D$1,FALSE))*LabEsc25*1</f>
        <v>1.0024719724724633</v>
      </c>
      <c r="BX198" s="249">
        <f>1+IF(ISNA(VLOOKUP($A198,'Project labour content'!$A$7:$D$255,'Project labour content'!$D$1,FALSE)),VLOOKUP($D198,'Project labour content'!$F$6:$G$15,'Project labour content'!$G$1,FALSE),VLOOKUP($A198,'Project labour content'!$A$7:$D$255,'Project labour content'!$D$1,FALSE))*LabEsc26*1</f>
        <v>1.0032814603679003</v>
      </c>
      <c r="BY198" s="249">
        <f>1+IF(ISNA(VLOOKUP($A198,'Project labour content'!$A$7:$D$255,'Project labour content'!$D$1,FALSE)),VLOOKUP($D198,'Project labour content'!$F$6:$G$15,'Project labour content'!$G$1,FALSE),VLOOKUP($A198,'Project labour content'!$A$7:$D$255,'Project labour content'!$D$1,FALSE))*LabEsc27*1</f>
        <v>1.0037828447166741</v>
      </c>
      <c r="BZ198" s="249">
        <f>1+IF(ISNA(VLOOKUP($A198,'Project labour content'!$A$7:$D$255,'Project labour content'!$D$1,FALSE)),VLOOKUP($D198,'Project labour content'!$F$6:$G$15,'Project labour content'!$G$1,FALSE),VLOOKUP($A198,'Project labour content'!$A$7:$D$255,'Project labour content'!$D$1,FALSE))*LabEsc28*1</f>
        <v>1.0041603871313007</v>
      </c>
      <c r="CA198" s="249">
        <f>1+IF(ISNA(VLOOKUP($A198,'Project labour content'!$A$7:$D$255,'Project labour content'!$D$1,FALSE)),VLOOKUP($D198,'Project labour content'!$F$6:$G$15,'Project labour content'!$G$1,FALSE),VLOOKUP($A198,'Project labour content'!$A$7:$D$255,'Project labour content'!$D$1,FALSE))*LabEsc29*1</f>
        <v>1.0047662671982935</v>
      </c>
      <c r="CB198" s="250" t="str">
        <f>IF(ISNA(VLOOKUP($A198,'Project labour content'!$A$7:$D$255,'Project labour content'!$D$1,FALSE)),"Category","Project")</f>
        <v>Category</v>
      </c>
      <c r="CD198" s="247" t="str">
        <f t="shared" si="60"/>
        <v>14071</v>
      </c>
      <c r="CE198" s="3"/>
    </row>
    <row r="199" spans="1:83" x14ac:dyDescent="0.15">
      <c r="A199" s="11" t="s">
        <v>304</v>
      </c>
      <c r="B199" s="11" t="str">
        <f>VLOOKUP($A199,'Incurred Real 2022$'!$A$25:$AC$426,'Incurred Real 2022$'!B$1,FALSE)</f>
        <v>Line Support Systems Refurbishment 2018-23</v>
      </c>
      <c r="C199" s="11" t="str">
        <f>VLOOKUP($A199,'Incurred Real 2022$'!$A$25:$AC$426,'Incurred Real 2022$'!C$1,FALSE)</f>
        <v>ExAnte</v>
      </c>
      <c r="D199" s="11" t="str">
        <f>VLOOKUP($A199,'Incurred Real 2022$'!$A$25:$AC$426,'Incurred Real 2022$'!D$1,FALSE)</f>
        <v>Refurbishment</v>
      </c>
      <c r="E199" s="11" t="str">
        <f>VLOOKUP($A199,'Incurred Real 2022$'!$A$25:$AC$426,'Incurred Real 2022$'!E$1,FALSE)</f>
        <v>Closed</v>
      </c>
      <c r="F199" s="105" t="str">
        <f>IF(VLOOKUP($A199,'Incurred Real 2022$'!$A$25:$AC$426,'Incurred Real 2022$'!F$1,FALSE)=0,"",VLOOKUP($A199,'Incurred Real 2022$'!$A$25:$AC$426,'Incurred Real 2022$'!F$1,FALSE))</f>
        <v/>
      </c>
      <c r="G199" s="105" t="str">
        <f>IF(VLOOKUP($A199,'Incurred Real 2022$'!$A$25:$AC$426,'Incurred Real 2022$'!G$1,FALSE)=0,"",VLOOKUP($A199,'Incurred Real 2022$'!$A$25:$AC$426,'Incurred Real 2022$'!G$1,FALSE))</f>
        <v/>
      </c>
      <c r="H199" s="105" t="str">
        <f>IF(VLOOKUP($A199,'Incurred Real 2022$'!$A$25:$AC$426,'Incurred Real 2022$'!H$1,FALSE)=0,"",VLOOKUP($A199,'Incurred Real 2022$'!$A$25:$AC$426,'Incurred Real 2022$'!H$1,FALSE))</f>
        <v/>
      </c>
      <c r="I199" s="105" t="str">
        <f>IF(VLOOKUP($A199,'Incurred Real 2022$'!$A$25:$AC$426,'Incurred Real 2022$'!I$1,FALSE)=0,"",VLOOKUP($A199,'Incurred Real 2022$'!$A$25:$AC$426,'Incurred Real 2022$'!I$1,FALSE))</f>
        <v/>
      </c>
      <c r="J199" s="105" t="str">
        <f>IF(VLOOKUP($A199,'Incurred Real 2022$'!$A$25:$AC$426,'Incurred Real 2022$'!J$1,FALSE)=0,"",VLOOKUP($A199,'Incurred Real 2022$'!$A$25:$AC$426,'Incurred Real 2022$'!J$1,FALSE))</f>
        <v/>
      </c>
      <c r="K199" s="105" t="str">
        <f>IF(VLOOKUP($A199,'Incurred Real 2022$'!$A$25:$AC$426,'Incurred Real 2022$'!K$1,FALSE)=0,"",VLOOKUP($A199,'Incurred Real 2022$'!$A$25:$AC$426,'Incurred Real 2022$'!K$1,FALSE))</f>
        <v/>
      </c>
      <c r="L199" s="105" t="str">
        <f>IF(VLOOKUP($A199,'Incurred Real 2022$'!$A$25:$AC$426,'Incurred Real 2022$'!L$1,FALSE)=0,"",VLOOKUP($A199,'Incurred Real 2022$'!$A$25:$AC$426,'Incurred Real 2022$'!L$1,FALSE))</f>
        <v/>
      </c>
      <c r="M199" s="105" t="str">
        <f>IF(VLOOKUP($A199,'Incurred Real 2022$'!$A$25:$AC$426,'Incurred Real 2022$'!M$1,FALSE)=0,"",VLOOKUP($A199,'Incurred Real 2022$'!$A$25:$AC$426,'Incurred Real 2022$'!M$1,FALSE))</f>
        <v/>
      </c>
      <c r="N199" s="105" t="str">
        <f>IF(VLOOKUP($A199,'Incurred Real 2022$'!$A$25:$AC$426,'Incurred Real 2022$'!N$1,FALSE)=0,"",VLOOKUP($A199,'Incurred Real 2022$'!$A$25:$AC$426,'Incurred Real 2022$'!N$1,FALSE))</f>
        <v/>
      </c>
      <c r="O199" s="105" t="str">
        <f>IF(VLOOKUP($A199,'Incurred Real 2022$'!$A$25:$AC$426,'Incurred Real 2022$'!O$1,FALSE)=0,"",VLOOKUP($A199,'Incurred Real 2022$'!$A$25:$AC$426,'Incurred Real 2022$'!O$1,FALSE))</f>
        <v/>
      </c>
      <c r="P199" s="105" t="str">
        <f>IF(VLOOKUP($A199,'Incurred Real 2022$'!$A$25:$AC$426,'Incurred Real 2022$'!P$1,FALSE)=0,"",VLOOKUP($A199,'Incurred Real 2022$'!$A$25:$AC$426,'Incurred Real 2022$'!P$1,FALSE))</f>
        <v/>
      </c>
      <c r="Q199" s="105" t="str">
        <f>IF(VLOOKUP($A199,'Incurred Real 2022$'!$A$25:$AC$426,'Incurred Real 2022$'!Q$1,FALSE)=0,"",VLOOKUP($A199,'Incurred Real 2022$'!$A$25:$AC$426,'Incurred Real 2022$'!Q$1,FALSE))</f>
        <v/>
      </c>
      <c r="R199" s="105">
        <f>IF(VLOOKUP($A199,'Incurred Real 2022$'!$A$25:$AC$426,'Incurred Real 2022$'!R$1,FALSE)=0,"",VLOOKUP($A199,'Incurred Real 2022$'!$A$25:$AC$426,'Incurred Real 2022$'!R$1,FALSE))</f>
        <v>2192827.09</v>
      </c>
      <c r="S199" s="105">
        <f>IF(VLOOKUP($A199,'Incurred Real 2022$'!$A$25:$AC$426,'Incurred Real 2022$'!S$1,FALSE)=0,"",VLOOKUP($A199,'Incurred Real 2022$'!$A$25:$AC$426,'Incurred Real 2022$'!S$1,FALSE))</f>
        <v>1361350.57</v>
      </c>
      <c r="T199" s="105">
        <f>IF(VLOOKUP($A199,'Incurred Real 2022$'!$A$25:$AC$426,'Incurred Real 2022$'!T$1,FALSE)=0,"",VLOOKUP($A199,'Incurred Real 2022$'!$A$25:$AC$426,'Incurred Real 2022$'!T$1,FALSE))</f>
        <v>2188071.7200000002</v>
      </c>
      <c r="U199" s="105">
        <f>IF(VLOOKUP($A199,'Incurred Real 2022$'!$A$25:$AC$426,'Incurred Real 2022$'!U$1,FALSE)=0,"",VLOOKUP($A199,'Incurred Real 2022$'!$A$25:$AC$426,'Incurred Real 2022$'!U$1,FALSE))</f>
        <v>1024492.57</v>
      </c>
      <c r="V199" s="13">
        <f>IF(ISTEXT(VLOOKUP($A199,'Incurred Real 2022$'!$A$25:$AC$426,'Incurred Real 2022$'!V$1,FALSE)),"",(VLOOKUP($A199,'Incurred Real 2022$'!$A$25:$AC$426,'Incurred Real 2022$'!V$1,FALSE))*BT199*Incurred_Real!V$15)</f>
        <v>80635.602243484042</v>
      </c>
      <c r="W199" s="13" t="str">
        <f>IF(ISTEXT(VLOOKUP($A199,'Incurred Real 2022$'!$A$25:$AC$426,'Incurred Real 2022$'!W$1,FALSE)),"",(VLOOKUP($A199,'Incurred Real 2022$'!$A$25:$AC$426,'Incurred Real 2022$'!W$1,FALSE))*BU199*Incurred_Real!W$15)</f>
        <v/>
      </c>
      <c r="X199" s="220" t="str">
        <f>IF(ISTEXT(VLOOKUP($A199,'Incurred Real 2022$'!$A$25:$AC$426,'Incurred Real 2022$'!X$1,FALSE)),"",(VLOOKUP($A199,'Incurred Real 2022$'!$A$25:$AC$426,'Incurred Real 2022$'!X$1,FALSE))*BV199*Incurred_Real!X$15)</f>
        <v/>
      </c>
      <c r="Y199" s="217" t="str">
        <f>IF(ISTEXT(VLOOKUP($A199,'Incurred Real 2022$'!$A$25:$AC$426,'Incurred Real 2022$'!Y$1,FALSE)),"",(VLOOKUP($A199,'Incurred Real 2022$'!$A$25:$AC$426,'Incurred Real 2022$'!Y$1,FALSE))*BW199*Incurred_Real!Y$15)</f>
        <v/>
      </c>
      <c r="Z199" s="13" t="str">
        <f>IF(ISTEXT(VLOOKUP($A199,'Incurred Real 2022$'!$A$25:$AC$426,'Incurred Real 2022$'!Z$1,FALSE)),"",(VLOOKUP($A199,'Incurred Real 2022$'!$A$25:$AC$426,'Incurred Real 2022$'!Z$1,FALSE))*BX199*Incurred_Real!Z$15)</f>
        <v/>
      </c>
      <c r="AA199" s="13" t="str">
        <f>IF(ISTEXT(VLOOKUP($A199,'Incurred Real 2022$'!$A$25:$AC$426,'Incurred Real 2022$'!AA$1,FALSE)),"",(VLOOKUP($A199,'Incurred Real 2022$'!$A$25:$AC$426,'Incurred Real 2022$'!AA$1,FALSE))*BY199*Incurred_Real!AA$15)</f>
        <v/>
      </c>
      <c r="AB199" s="13" t="str">
        <f>IF(ISTEXT(VLOOKUP($A199,'Incurred Real 2022$'!$A$25:$AC$426,'Incurred Real 2022$'!AB$1,FALSE)),"",(VLOOKUP($A199,'Incurred Real 2022$'!$A$25:$AC$426,'Incurred Real 2022$'!AB$1,FALSE))*BZ199*Incurred_Real!AB$15)</f>
        <v/>
      </c>
      <c r="AC199" s="13" t="str">
        <f>IF(ISTEXT(VLOOKUP($A199,'Incurred Real 2022$'!$A$25:$AC$426,'Incurred Real 2022$'!AC$1,FALSE)),"",(VLOOKUP($A199,'Incurred Real 2022$'!$A$25:$AC$426,'Incurred Real 2022$'!AC$1,FALSE))*CA199*Incurred_Real!AC$15)</f>
        <v/>
      </c>
      <c r="AD199" s="221">
        <f t="shared" si="55"/>
        <v>6847377.5522434851</v>
      </c>
      <c r="AE199" s="221">
        <f t="shared" si="56"/>
        <v>6847377.5522434851</v>
      </c>
      <c r="AF199" s="239" t="str">
        <f t="shared" si="61"/>
        <v/>
      </c>
      <c r="AG199" s="222" t="str">
        <f t="shared" si="57"/>
        <v/>
      </c>
      <c r="AH199" s="223" t="str">
        <f t="shared" si="64"/>
        <v/>
      </c>
      <c r="AI199" s="224">
        <f t="shared" si="58"/>
        <v>2022</v>
      </c>
      <c r="AJ199" s="225">
        <f>VLOOKUP($A199,Project_Commissioning!$C$4:$H$355,Project_Commissioning!F$1,FALSE)</f>
        <v>44225</v>
      </c>
      <c r="AK199" s="226">
        <f>VLOOKUP($A199,Project_Commissioning!$C$4:$H$355,Project_Commissioning!G$1,FALSE)</f>
        <v>2021</v>
      </c>
      <c r="AL199" s="225" t="str">
        <f>IF(VLOOKUP($A199,Project_Commissioning!$C$4:$H$355,Project_Commissioning!H$1,FALSE)=0,"",VLOOKUP($A199,Project_Commissioning!$C$4:$H$355,Project_Commissioning!H$1,FALSE))</f>
        <v>Commissioned Extra</v>
      </c>
      <c r="AM199" s="237" t="str">
        <f t="shared" si="62"/>
        <v/>
      </c>
      <c r="AN199" s="221" cm="1">
        <f t="array" ref="AN199">IF(ROUND(AE199,0)=0,0,LOOKUP(2,1/(F199:AC199&lt;&gt;""),F199:AC199))</f>
        <v>80635.602243484042</v>
      </c>
      <c r="AO199" s="221">
        <f t="shared" si="63"/>
        <v>80635.602243484042</v>
      </c>
      <c r="AP199" s="79"/>
      <c r="AQ199" s="20"/>
      <c r="AR199" s="245">
        <f>IF(ISNA(VLOOKUP($A199,'Success Asset Classes'!$B$15:$AA$114,'Success Asset Classes'!$AA$1,FALSE)),0,VLOOKUP($A199,'Success Asset Classes'!$B$15:$AA$114,'Success Asset Classes'!$AA$1,FALSE))</f>
        <v>0</v>
      </c>
      <c r="AS199" s="230">
        <f>IF($AR199=0,VLOOKUP(MID($A199,4,5),'Project splits'!$C$5:$AM$346,AS$22,FALSE),IF(ISNA(VLOOKUP($A199,'Success Asset Classes'!$B$15:$BD$377,AS$21,FALSE)),VLOOKUP(MID($A199,4,5),'Project splits'!$C$5:$AM$346,AS$22,FALSE),VLOOKUP($A199,'Success Asset Classes'!$B$15:$BD$377,AS$21,FALSE)))</f>
        <v>0</v>
      </c>
      <c r="AT199" s="230">
        <f>IF($AR199=0,VLOOKUP(MID($A199,4,5),'Project splits'!$C$5:$AM$346,AT$22,FALSE),IF(ISNA(VLOOKUP($A199,'Success Asset Classes'!$B$15:$BD$377,AT$21,FALSE)),VLOOKUP(MID($A199,4,5),'Project splits'!$C$5:$AM$346,AT$22,FALSE),VLOOKUP($A199,'Success Asset Classes'!$B$15:$BD$377,AT$21,FALSE)))</f>
        <v>0</v>
      </c>
      <c r="AU199" s="230">
        <f>IF($AR199=0,VLOOKUP(MID($A199,4,5),'Project splits'!$C$5:$AM$346,AU$22,FALSE),IF(ISNA(VLOOKUP($A199,'Success Asset Classes'!$B$15:$BD$377,AU$21,FALSE)),VLOOKUP(MID($A199,4,5),'Project splits'!$C$5:$AM$346,AU$22,FALSE),VLOOKUP($A199,'Success Asset Classes'!$B$15:$BD$377,AU$21,FALSE)))</f>
        <v>0</v>
      </c>
      <c r="AV199" s="230">
        <f>IF($AR199=0,VLOOKUP(MID($A199,4,5),'Project splits'!$C$5:$AM$346,AV$22,FALSE),IF(ISNA(VLOOKUP($A199,'Success Asset Classes'!$B$15:$BD$377,AV$21,FALSE)),VLOOKUP(MID($A199,4,5),'Project splits'!$C$5:$AM$346,AV$22,FALSE),VLOOKUP($A199,'Success Asset Classes'!$B$15:$BD$377,AV$21,FALSE)))</f>
        <v>0</v>
      </c>
      <c r="AW199" s="230">
        <f>IF($AR199=0,VLOOKUP(MID($A199,4,5),'Project splits'!$C$5:$AM$346,AW$22,FALSE),IF(ISNA(VLOOKUP($A199,'Success Asset Classes'!$B$15:$BD$377,AW$21,FALSE)),VLOOKUP(MID($A199,4,5),'Project splits'!$C$5:$AM$346,AW$22,FALSE),VLOOKUP($A199,'Success Asset Classes'!$B$15:$BD$377,AW$21,FALSE)))</f>
        <v>0</v>
      </c>
      <c r="AX199" s="230">
        <f>IF($AR199=0,VLOOKUP(MID($A199,4,5),'Project splits'!$C$5:$AM$346,AX$22,FALSE),IF(ISNA(VLOOKUP($A199,'Success Asset Classes'!$B$15:$BD$377,AX$21,FALSE)),VLOOKUP(MID($A199,4,5),'Project splits'!$C$5:$AM$346,AX$22,FALSE),VLOOKUP($A199,'Success Asset Classes'!$B$15:$BD$377,AX$21,FALSE)))</f>
        <v>0</v>
      </c>
      <c r="AY199" s="230">
        <f>IF($AR199=0,VLOOKUP(MID($A199,4,5),'Project splits'!$C$5:$AM$346,AY$22,FALSE),IF(ISNA(VLOOKUP($A199,'Success Asset Classes'!$B$15:$BD$377,AY$21,FALSE)),VLOOKUP(MID($A199,4,5),'Project splits'!$C$5:$AM$346,AY$22,FALSE),VLOOKUP($A199,'Success Asset Classes'!$B$15:$BD$377,AY$21,FALSE)))</f>
        <v>0</v>
      </c>
      <c r="AZ199" s="230">
        <f>IF($AR199=0,VLOOKUP(MID($A199,4,5),'Project splits'!$C$5:$AM$346,AZ$22,FALSE),IF(ISNA(VLOOKUP($A199,'Success Asset Classes'!$B$15:$BD$377,AZ$21,FALSE)),VLOOKUP(MID($A199,4,5),'Project splits'!$C$5:$AM$346,AZ$22,FALSE),VLOOKUP($A199,'Success Asset Classes'!$B$15:$BD$377,AZ$21,FALSE)))</f>
        <v>0</v>
      </c>
      <c r="BA199" s="230">
        <f>IF($AR199=0,VLOOKUP(MID($A199,4,5),'Project splits'!$C$5:$AM$346,BA$22,FALSE),IF(ISNA(VLOOKUP($A199,'Success Asset Classes'!$B$15:$BD$377,BA$21,FALSE)),VLOOKUP(MID($A199,4,5),'Project splits'!$C$5:$AM$346,BA$22,FALSE),VLOOKUP($A199,'Success Asset Classes'!$B$15:$BD$377,BA$21,FALSE)))</f>
        <v>0</v>
      </c>
      <c r="BB199" s="230">
        <f>IF($AR199=0,VLOOKUP(MID($A199,4,5),'Project splits'!$C$5:$AM$346,BB$22,FALSE),IF(ISNA(VLOOKUP($A199,'Success Asset Classes'!$B$15:$BD$377,BB$21,FALSE)),VLOOKUP(MID($A199,4,5),'Project splits'!$C$5:$AM$346,BB$22,FALSE),VLOOKUP($A199,'Success Asset Classes'!$B$15:$BD$377,BB$21,FALSE)))</f>
        <v>7.8811296876605229E-4</v>
      </c>
      <c r="BC199" s="230">
        <f>IF($AR199=0,VLOOKUP(MID($A199,4,5),'Project splits'!$C$5:$AM$346,BC$22,FALSE),IF(ISNA(VLOOKUP($A199,'Success Asset Classes'!$B$15:$BD$377,BC$21,FALSE)),VLOOKUP(MID($A199,4,5),'Project splits'!$C$5:$AM$346,BC$22,FALSE),VLOOKUP($A199,'Success Asset Classes'!$B$15:$BD$377,BC$21,FALSE)))</f>
        <v>0</v>
      </c>
      <c r="BD199" s="230">
        <f>IF($AR199=0,VLOOKUP(MID($A199,4,5),'Project splits'!$C$5:$AM$346,BD$22,FALSE),IF(ISNA(VLOOKUP($A199,'Success Asset Classes'!$B$15:$BD$377,BD$21,FALSE)),VLOOKUP(MID($A199,4,5),'Project splits'!$C$5:$AM$346,BD$22,FALSE),VLOOKUP($A199,'Success Asset Classes'!$B$15:$BD$377,BD$21,FALSE)))</f>
        <v>0</v>
      </c>
      <c r="BE199" s="230">
        <f>IF($AR199=0,VLOOKUP(MID($A199,4,5),'Project splits'!$C$5:$AM$346,BE$22,FALSE),IF(ISNA(VLOOKUP($A199,'Success Asset Classes'!$B$15:$BD$377,BE$21,FALSE)),VLOOKUP(MID($A199,4,5),'Project splits'!$C$5:$AM$346,BE$22,FALSE),VLOOKUP($A199,'Success Asset Classes'!$B$15:$BD$377,BE$21,FALSE)))</f>
        <v>0</v>
      </c>
      <c r="BF199" s="230">
        <f>IF($AR199=0,VLOOKUP(MID($A199,4,5),'Project splits'!$C$5:$AM$346,BF$22,FALSE),IF(ISNA(VLOOKUP($A199,'Success Asset Classes'!$B$15:$BD$377,BF$21,FALSE)),VLOOKUP(MID($A199,4,5),'Project splits'!$C$5:$AM$346,BF$22,FALSE),VLOOKUP($A199,'Success Asset Classes'!$B$15:$BD$377,BF$21,FALSE)))</f>
        <v>0</v>
      </c>
      <c r="BG199" s="230">
        <f>IF($AR199=0,VLOOKUP(MID($A199,4,5),'Project splits'!$C$5:$AM$346,BG$22,FALSE),IF(ISNA(VLOOKUP($A199,'Success Asset Classes'!$B$15:$BD$377,BG$21,FALSE)),VLOOKUP(MID($A199,4,5),'Project splits'!$C$5:$AM$346,BG$22,FALSE),VLOOKUP($A199,'Success Asset Classes'!$B$15:$BD$377,BG$21,FALSE)))</f>
        <v>0</v>
      </c>
      <c r="BH199" s="230">
        <f>IF($AR199=0,VLOOKUP(MID($A199,4,5),'Project splits'!$C$5:$AM$346,BH$22,FALSE),IF(ISNA(VLOOKUP($A199,'Success Asset Classes'!$B$15:$BD$377,BH$21,FALSE)),VLOOKUP(MID($A199,4,5),'Project splits'!$C$5:$AM$346,BH$22,FALSE),VLOOKUP($A199,'Success Asset Classes'!$B$15:$BD$377,BH$21,FALSE)))</f>
        <v>0.9876705994206223</v>
      </c>
      <c r="BI199" s="230">
        <f>IF($AR199=0,VLOOKUP(MID($A199,4,5),'Project splits'!$C$5:$AM$346,BI$22,FALSE),IF(ISNA(VLOOKUP($A199,'Success Asset Classes'!$B$15:$BD$377,BI$21,FALSE)),VLOOKUP(MID($A199,4,5),'Project splits'!$C$5:$AM$346,BI$22,FALSE),VLOOKUP($A199,'Success Asset Classes'!$B$15:$BD$377,BI$21,FALSE)))</f>
        <v>0</v>
      </c>
      <c r="BJ199" s="230">
        <f>IF($AR199=0,VLOOKUP(MID($A199,4,5),'Project splits'!$C$5:$AM$346,BJ$22,FALSE),IF(ISNA(VLOOKUP($A199,'Success Asset Classes'!$B$15:$BD$377,BJ$21,FALSE)),VLOOKUP(MID($A199,4,5),'Project splits'!$C$5:$AM$346,BJ$22,FALSE),VLOOKUP($A199,'Success Asset Classes'!$B$15:$BD$377,BJ$21,FALSE)))</f>
        <v>0</v>
      </c>
      <c r="BK199" s="230">
        <f>IF($AR199=0,VLOOKUP(MID($A199,4,5),'Project splits'!$C$5:$AM$346,BK$22,FALSE),IF(ISNA(VLOOKUP($A199,'Success Asset Classes'!$B$15:$BD$377,BK$21,FALSE)),VLOOKUP(MID($A199,4,5),'Project splits'!$C$5:$AM$346,BK$22,FALSE),VLOOKUP($A199,'Success Asset Classes'!$B$15:$BD$377,BK$21,FALSE)))</f>
        <v>1.154128761061173E-2</v>
      </c>
      <c r="BL199" s="230">
        <f>IF($AR199=0,VLOOKUP(MID($A199,4,5),'Project splits'!$C$5:$AM$346,BL$22,FALSE),IF(ISNA(VLOOKUP($A199,'Success Asset Classes'!$B$15:$BD$377,BL$21,FALSE)),VLOOKUP(MID($A199,4,5),'Project splits'!$C$5:$AM$346,BL$22,FALSE),VLOOKUP($A199,'Success Asset Classes'!$B$15:$BD$377,BL$21,FALSE)))</f>
        <v>0</v>
      </c>
      <c r="BM199" s="230">
        <f>IF($AR199=0,VLOOKUP(MID($A199,4,5),'Project splits'!$C$5:$AM$346,BM$22,FALSE),IF(ISNA(VLOOKUP($A199,'Success Asset Classes'!$B$15:$BD$377,BM$21,FALSE)),VLOOKUP(MID($A199,4,5),'Project splits'!$C$5:$AM$346,BM$22,FALSE),VLOOKUP($A199,'Success Asset Classes'!$B$15:$BD$377,BM$21,FALSE)))</f>
        <v>0</v>
      </c>
      <c r="BN199" s="230">
        <f>IF($AR199=0,VLOOKUP(MID($A199,4,5),'Project splits'!$C$5:$AM$346,BN$22,FALSE),IF(ISNA(VLOOKUP($A199,'Success Asset Classes'!$B$15:$BD$377,BN$21,FALSE)),VLOOKUP(MID($A199,4,5),'Project splits'!$C$5:$AM$346,BN$22,FALSE),VLOOKUP($A199,'Success Asset Classes'!$B$15:$BD$377,BN$21,FALSE)))</f>
        <v>0</v>
      </c>
      <c r="BO199" s="230">
        <f>IF($AR199=0,VLOOKUP(MID($A199,4,5),'Project splits'!$C$5:$AM$346,BO$22,FALSE),IF(ISNA(VLOOKUP($A199,'Success Asset Classes'!$B$15:$BD$377,BO$21,FALSE)),VLOOKUP(MID($A199,4,5),'Project splits'!$C$5:$AM$346,BO$22,FALSE),VLOOKUP($A199,'Success Asset Classes'!$B$15:$BD$377,BO$21,FALSE)))</f>
        <v>0</v>
      </c>
      <c r="BP199" s="230">
        <f>IF($AR199=0,VLOOKUP(MID($A199,4,5),'Project splits'!$C$5:$AM$346,BP$22,FALSE),IF(ISNA(VLOOKUP($A199,'Success Asset Classes'!$B$15:$BD$377,BP$21,FALSE)),VLOOKUP(MID($A199,4,5),'Project splits'!$C$5:$AM$346,BP$22,FALSE),VLOOKUP($A199,'Success Asset Classes'!$B$15:$BD$377,BP$21,FALSE)))</f>
        <v>0</v>
      </c>
      <c r="BQ199" s="230">
        <f>IF($AR199=0,VLOOKUP(MID($A199,4,5),'Project splits'!$C$5:$AM$346,BQ$22,FALSE),IF(ISNA(VLOOKUP($A199,'Success Asset Classes'!$B$15:$BD$377,BQ$21,FALSE)),VLOOKUP(MID($A199,4,5),'Project splits'!$C$5:$AM$346,BQ$22,FALSE),VLOOKUP($A199,'Success Asset Classes'!$B$15:$BD$377,BQ$21,FALSE)))</f>
        <v>0</v>
      </c>
      <c r="BR199" s="230">
        <f>IF($AR199=0,VLOOKUP(MID($A199,4,5),'Project splits'!$C$5:$AM$346,BR$22,FALSE),IF(ISNA(VLOOKUP($A199,'Success Asset Classes'!$B$15:$BD$377,BR$21,FALSE)),VLOOKUP(MID($A199,4,5),'Project splits'!$C$5:$AM$346,BR$22,FALSE),VLOOKUP($A199,'Success Asset Classes'!$B$15:$BD$377,BR$21,FALSE)))</f>
        <v>0</v>
      </c>
      <c r="BS199" s="247">
        <f t="shared" si="59"/>
        <v>1</v>
      </c>
      <c r="BT199" s="249">
        <f>1+IF(ISNA(VLOOKUP($A199,'Project labour content'!$A$7:$D$255,'Project labour content'!$D$1,FALSE)),VLOOKUP($D199,'Project labour content'!$F$6:$G$15,'Project labour content'!$G$1,FALSE),VLOOKUP($A199,'Project labour content'!$A$7:$D$255,'Project labour content'!$D$1,FALSE))*LabEsc22*1</f>
        <v>1.0004690404372469</v>
      </c>
      <c r="BU199" s="249">
        <f>1+IF(ISNA(VLOOKUP($A199,'Project labour content'!$A$7:$D$255,'Project labour content'!$D$1,FALSE)),VLOOKUP($D199,'Project labour content'!$F$6:$G$15,'Project labour content'!$G$1,FALSE),VLOOKUP($A199,'Project labour content'!$A$7:$D$255,'Project labour content'!$D$1,FALSE))*LabEsc23*1</f>
        <v>1.0009403322685926</v>
      </c>
      <c r="BV199" s="249">
        <f>1+IF(ISNA(VLOOKUP($A199,'Project labour content'!$A$7:$D$255,'Project labour content'!$D$1,FALSE)),VLOOKUP($D199,'Project labour content'!$F$6:$G$15,'Project labour content'!$G$1,FALSE),VLOOKUP($A199,'Project labour content'!$A$7:$D$255,'Project labour content'!$D$1,FALSE))*LabEsc24*1</f>
        <v>1.0013842891737204</v>
      </c>
      <c r="BW199" s="249">
        <f>1+IF(ISNA(VLOOKUP($A199,'Project labour content'!$A$7:$D$255,'Project labour content'!$D$1,FALSE)),VLOOKUP($D199,'Project labour content'!$F$6:$G$15,'Project labour content'!$G$1,FALSE),VLOOKUP($A199,'Project labour content'!$A$7:$D$255,'Project labour content'!$D$1,FALSE))*LabEsc25*1</f>
        <v>1.0019788954553213</v>
      </c>
      <c r="BX199" s="249">
        <f>1+IF(ISNA(VLOOKUP($A199,'Project labour content'!$A$7:$D$255,'Project labour content'!$D$1,FALSE)),VLOOKUP($D199,'Project labour content'!$F$6:$G$15,'Project labour content'!$G$1,FALSE),VLOOKUP($A199,'Project labour content'!$A$7:$D$255,'Project labour content'!$D$1,FALSE))*LabEsc26*1</f>
        <v>1.0026269172012194</v>
      </c>
      <c r="BY199" s="249">
        <f>1+IF(ISNA(VLOOKUP($A199,'Project labour content'!$A$7:$D$255,'Project labour content'!$D$1,FALSE)),VLOOKUP($D199,'Project labour content'!$F$6:$G$15,'Project labour content'!$G$1,FALSE),VLOOKUP($A199,'Project labour content'!$A$7:$D$255,'Project labour content'!$D$1,FALSE))*LabEsc27*1</f>
        <v>1.0030282919010634</v>
      </c>
      <c r="BZ199" s="249">
        <f>1+IF(ISNA(VLOOKUP($A199,'Project labour content'!$A$7:$D$255,'Project labour content'!$D$1,FALSE)),VLOOKUP($D199,'Project labour content'!$F$6:$G$15,'Project labour content'!$G$1,FALSE),VLOOKUP($A199,'Project labour content'!$A$7:$D$255,'Project labour content'!$D$1,FALSE))*LabEsc28*1</f>
        <v>1.0033305270500459</v>
      </c>
      <c r="CA199" s="249">
        <f>1+IF(ISNA(VLOOKUP($A199,'Project labour content'!$A$7:$D$255,'Project labour content'!$D$1,FALSE)),VLOOKUP($D199,'Project labour content'!$F$6:$G$15,'Project labour content'!$G$1,FALSE),VLOOKUP($A199,'Project labour content'!$A$7:$D$255,'Project labour content'!$D$1,FALSE))*LabEsc29*1</f>
        <v>1.0038155540171332</v>
      </c>
      <c r="CB199" s="250" t="str">
        <f>IF(ISNA(VLOOKUP($A199,'Project labour content'!$A$7:$D$255,'Project labour content'!$D$1,FALSE)),"Category","Project")</f>
        <v>Project</v>
      </c>
      <c r="CD199" s="247" t="str">
        <f t="shared" si="60"/>
        <v>14076</v>
      </c>
      <c r="CE199" s="3"/>
    </row>
    <row r="200" spans="1:83" x14ac:dyDescent="0.15">
      <c r="A200" s="11" t="s">
        <v>306</v>
      </c>
      <c r="B200" s="11" t="str">
        <f>VLOOKUP($A200,'Incurred Real 2022$'!$A$25:$AC$426,'Incurred Real 2022$'!B$1,FALSE)</f>
        <v>Mannum Transformers 1 and 2 Replacement</v>
      </c>
      <c r="C200" s="11" t="str">
        <f>VLOOKUP($A200,'Incurred Real 2022$'!$A$25:$AC$426,'Incurred Real 2022$'!C$1,FALSE)</f>
        <v>ExAnte</v>
      </c>
      <c r="D200" s="11" t="str">
        <f>VLOOKUP($A200,'Incurred Real 2022$'!$A$25:$AC$426,'Incurred Real 2022$'!D$1,FALSE)</f>
        <v>Replacement</v>
      </c>
      <c r="E200" s="11" t="str">
        <f>VLOOKUP($A200,'Incurred Real 2022$'!$A$25:$AC$426,'Incurred Real 2022$'!E$1,FALSE)</f>
        <v>Proposed</v>
      </c>
      <c r="F200" s="105" t="str">
        <f>IF(VLOOKUP($A200,'Incurred Real 2022$'!$A$25:$AC$426,'Incurred Real 2022$'!F$1,FALSE)=0,"",VLOOKUP($A200,'Incurred Real 2022$'!$A$25:$AC$426,'Incurred Real 2022$'!F$1,FALSE))</f>
        <v/>
      </c>
      <c r="G200" s="105" t="str">
        <f>IF(VLOOKUP($A200,'Incurred Real 2022$'!$A$25:$AC$426,'Incurred Real 2022$'!G$1,FALSE)=0,"",VLOOKUP($A200,'Incurred Real 2022$'!$A$25:$AC$426,'Incurred Real 2022$'!G$1,FALSE))</f>
        <v/>
      </c>
      <c r="H200" s="105" t="str">
        <f>IF(VLOOKUP($A200,'Incurred Real 2022$'!$A$25:$AC$426,'Incurred Real 2022$'!H$1,FALSE)=0,"",VLOOKUP($A200,'Incurred Real 2022$'!$A$25:$AC$426,'Incurred Real 2022$'!H$1,FALSE))</f>
        <v/>
      </c>
      <c r="I200" s="105" t="str">
        <f>IF(VLOOKUP($A200,'Incurred Real 2022$'!$A$25:$AC$426,'Incurred Real 2022$'!I$1,FALSE)=0,"",VLOOKUP($A200,'Incurred Real 2022$'!$A$25:$AC$426,'Incurred Real 2022$'!I$1,FALSE))</f>
        <v/>
      </c>
      <c r="J200" s="105" t="str">
        <f>IF(VLOOKUP($A200,'Incurred Real 2022$'!$A$25:$AC$426,'Incurred Real 2022$'!J$1,FALSE)=0,"",VLOOKUP($A200,'Incurred Real 2022$'!$A$25:$AC$426,'Incurred Real 2022$'!J$1,FALSE))</f>
        <v/>
      </c>
      <c r="K200" s="105" t="str">
        <f>IF(VLOOKUP($A200,'Incurred Real 2022$'!$A$25:$AC$426,'Incurred Real 2022$'!K$1,FALSE)=0,"",VLOOKUP($A200,'Incurred Real 2022$'!$A$25:$AC$426,'Incurred Real 2022$'!K$1,FALSE))</f>
        <v/>
      </c>
      <c r="L200" s="105" t="str">
        <f>IF(VLOOKUP($A200,'Incurred Real 2022$'!$A$25:$AC$426,'Incurred Real 2022$'!L$1,FALSE)=0,"",VLOOKUP($A200,'Incurred Real 2022$'!$A$25:$AC$426,'Incurred Real 2022$'!L$1,FALSE))</f>
        <v/>
      </c>
      <c r="M200" s="105" t="str">
        <f>IF(VLOOKUP($A200,'Incurred Real 2022$'!$A$25:$AC$426,'Incurred Real 2022$'!M$1,FALSE)=0,"",VLOOKUP($A200,'Incurred Real 2022$'!$A$25:$AC$426,'Incurred Real 2022$'!M$1,FALSE))</f>
        <v/>
      </c>
      <c r="N200" s="105" t="str">
        <f>IF(VLOOKUP($A200,'Incurred Real 2022$'!$A$25:$AC$426,'Incurred Real 2022$'!N$1,FALSE)=0,"",VLOOKUP($A200,'Incurred Real 2022$'!$A$25:$AC$426,'Incurred Real 2022$'!N$1,FALSE))</f>
        <v/>
      </c>
      <c r="O200" s="105" t="str">
        <f>IF(VLOOKUP($A200,'Incurred Real 2022$'!$A$25:$AC$426,'Incurred Real 2022$'!O$1,FALSE)=0,"",VLOOKUP($A200,'Incurred Real 2022$'!$A$25:$AC$426,'Incurred Real 2022$'!O$1,FALSE))</f>
        <v/>
      </c>
      <c r="P200" s="105" t="str">
        <f>IF(VLOOKUP($A200,'Incurred Real 2022$'!$A$25:$AC$426,'Incurred Real 2022$'!P$1,FALSE)=0,"",VLOOKUP($A200,'Incurred Real 2022$'!$A$25:$AC$426,'Incurred Real 2022$'!P$1,FALSE))</f>
        <v/>
      </c>
      <c r="Q200" s="105" t="str">
        <f>IF(VLOOKUP($A200,'Incurred Real 2022$'!$A$25:$AC$426,'Incurred Real 2022$'!Q$1,FALSE)=0,"",VLOOKUP($A200,'Incurred Real 2022$'!$A$25:$AC$426,'Incurred Real 2022$'!Q$1,FALSE))</f>
        <v/>
      </c>
      <c r="R200" s="105" t="str">
        <f>IF(VLOOKUP($A200,'Incurred Real 2022$'!$A$25:$AC$426,'Incurred Real 2022$'!R$1,FALSE)=0,"",VLOOKUP($A200,'Incurred Real 2022$'!$A$25:$AC$426,'Incurred Real 2022$'!R$1,FALSE))</f>
        <v/>
      </c>
      <c r="S200" s="105" t="str">
        <f>IF(VLOOKUP($A200,'Incurred Real 2022$'!$A$25:$AC$426,'Incurred Real 2022$'!S$1,FALSE)=0,"",VLOOKUP($A200,'Incurred Real 2022$'!$A$25:$AC$426,'Incurred Real 2022$'!S$1,FALSE))</f>
        <v/>
      </c>
      <c r="T200" s="105" t="str">
        <f>IF(VLOOKUP($A200,'Incurred Real 2022$'!$A$25:$AC$426,'Incurred Real 2022$'!T$1,FALSE)=0,"",VLOOKUP($A200,'Incurred Real 2022$'!$A$25:$AC$426,'Incurred Real 2022$'!T$1,FALSE))</f>
        <v/>
      </c>
      <c r="U200" s="105" t="str">
        <f>IF(VLOOKUP($A200,'Incurred Real 2022$'!$A$25:$AC$426,'Incurred Real 2022$'!U$1,FALSE)=0,"",VLOOKUP($A200,'Incurred Real 2022$'!$A$25:$AC$426,'Incurred Real 2022$'!U$1,FALSE))</f>
        <v/>
      </c>
      <c r="V200" s="13">
        <f>IF(ISTEXT(VLOOKUP($A200,'Incurred Real 2022$'!$A$25:$AC$426,'Incurred Real 2022$'!V$1,FALSE)),"",(VLOOKUP($A200,'Incurred Real 2022$'!$A$25:$AC$426,'Incurred Real 2022$'!V$1,FALSE))*BT200*Incurred_Real!V$15)</f>
        <v>91311.919187925814</v>
      </c>
      <c r="W200" s="13">
        <f>IF(ISTEXT(VLOOKUP($A200,'Incurred Real 2022$'!$A$25:$AC$426,'Incurred Real 2022$'!W$1,FALSE)),"",(VLOOKUP($A200,'Incurred Real 2022$'!$A$25:$AC$426,'Incurred Real 2022$'!W$1,FALSE))*BU200*Incurred_Real!W$15)</f>
        <v>119008.76941505677</v>
      </c>
      <c r="X200" s="220">
        <f>IF(ISTEXT(VLOOKUP($A200,'Incurred Real 2022$'!$A$25:$AC$426,'Incurred Real 2022$'!X$1,FALSE)),"",(VLOOKUP($A200,'Incurred Real 2022$'!$A$25:$AC$426,'Incurred Real 2022$'!X$1,FALSE))*BV200*Incurred_Real!X$15)</f>
        <v>2464509.2380388388</v>
      </c>
      <c r="Y200" s="217">
        <f>IF(ISTEXT(VLOOKUP($A200,'Incurred Real 2022$'!$A$25:$AC$426,'Incurred Real 2022$'!Y$1,FALSE)),"",(VLOOKUP($A200,'Incurred Real 2022$'!$A$25:$AC$426,'Incurred Real 2022$'!Y$1,FALSE))*BW200*Incurred_Real!Y$15)</f>
        <v>4008694.2876064815</v>
      </c>
      <c r="Z200" s="13">
        <f>IF(ISTEXT(VLOOKUP($A200,'Incurred Real 2022$'!$A$25:$AC$426,'Incurred Real 2022$'!Z$1,FALSE)),"",(VLOOKUP($A200,'Incurred Real 2022$'!$A$25:$AC$426,'Incurred Real 2022$'!Z$1,FALSE))*BX200*Incurred_Real!Z$15)</f>
        <v>3533981.5888726241</v>
      </c>
      <c r="AA200" s="13" t="str">
        <f>IF(ISTEXT(VLOOKUP($A200,'Incurred Real 2022$'!$A$25:$AC$426,'Incurred Real 2022$'!AA$1,FALSE)),"",(VLOOKUP($A200,'Incurred Real 2022$'!$A$25:$AC$426,'Incurred Real 2022$'!AA$1,FALSE))*BY200*Incurred_Real!AA$15)</f>
        <v/>
      </c>
      <c r="AB200" s="13" t="str">
        <f>IF(ISTEXT(VLOOKUP($A200,'Incurred Real 2022$'!$A$25:$AC$426,'Incurred Real 2022$'!AB$1,FALSE)),"",(VLOOKUP($A200,'Incurred Real 2022$'!$A$25:$AC$426,'Incurred Real 2022$'!AB$1,FALSE))*BZ200*Incurred_Real!AB$15)</f>
        <v/>
      </c>
      <c r="AC200" s="13" t="str">
        <f>IF(ISTEXT(VLOOKUP($A200,'Incurred Real 2022$'!$A$25:$AC$426,'Incurred Real 2022$'!AC$1,FALSE)),"",(VLOOKUP($A200,'Incurred Real 2022$'!$A$25:$AC$426,'Incurred Real 2022$'!AC$1,FALSE))*CA200*Incurred_Real!AC$15)</f>
        <v/>
      </c>
      <c r="AD200" s="227">
        <f t="shared" si="55"/>
        <v>10217505.803120928</v>
      </c>
      <c r="AE200" s="227">
        <f t="shared" si="56"/>
        <v>10217505.803120928</v>
      </c>
      <c r="AF200" s="239">
        <f t="shared" si="61"/>
        <v>11503888.831897827</v>
      </c>
      <c r="AG200" s="222">
        <f t="shared" si="57"/>
        <v>10970963.317773651</v>
      </c>
      <c r="AH200" s="223">
        <f t="shared" si="64"/>
        <v>1.0485760000000002</v>
      </c>
      <c r="AI200" s="224">
        <f t="shared" si="58"/>
        <v>2026</v>
      </c>
      <c r="AJ200" s="225" t="str">
        <f>VLOOKUP($A200,Project_Commissioning!$C$4:$H$355,Project_Commissioning!F$1,FALSE)</f>
        <v/>
      </c>
      <c r="AK200" s="226">
        <f>VLOOKUP($A200,Project_Commissioning!$C$4:$H$355,Project_Commissioning!G$1,FALSE)</f>
        <v>2026</v>
      </c>
      <c r="AL200" s="225" t="str">
        <f>IF(VLOOKUP($A200,Project_Commissioning!$C$4:$H$355,Project_Commissioning!H$1,FALSE)=0,"",VLOOKUP($A200,Project_Commissioning!$C$4:$H$355,Project_Commissioning!H$1,FALSE))</f>
        <v/>
      </c>
      <c r="AM200" s="237">
        <f t="shared" si="62"/>
        <v>10217505.803120928</v>
      </c>
      <c r="AN200" s="228" cm="1">
        <f t="array" ref="AN200">IF(ROUND(AE200,0)=0,0,LOOKUP(2,1/(F200:AC200&lt;&gt;""),F200:AC200))</f>
        <v>3533981.5888726241</v>
      </c>
      <c r="AO200" s="221">
        <f t="shared" si="63"/>
        <v>10217505.803120928</v>
      </c>
      <c r="AP200" s="113"/>
      <c r="AQ200" s="20"/>
      <c r="AR200" s="245">
        <f>IF(ISNA(VLOOKUP($A200,'Success Asset Classes'!$B$15:$AA$114,'Success Asset Classes'!$AA$1,FALSE)),0,VLOOKUP($A200,'Success Asset Classes'!$B$15:$AA$114,'Success Asset Classes'!$AA$1,FALSE))</f>
        <v>1</v>
      </c>
      <c r="AS200" s="230">
        <f>IF($AR200=0,VLOOKUP(MID($A200,4,5),'Project splits'!$C$5:$AM$346,AS$22,FALSE),IF(ISNA(VLOOKUP($A200,'Success Asset Classes'!$B$15:$BD$377,AS$21,FALSE)),VLOOKUP(MID($A200,4,5),'Project splits'!$C$5:$AM$346,AS$22,FALSE),VLOOKUP($A200,'Success Asset Classes'!$B$15:$BD$377,AS$21,FALSE)))</f>
        <v>0</v>
      </c>
      <c r="AT200" s="230">
        <f>IF($AR200=0,VLOOKUP(MID($A200,4,5),'Project splits'!$C$5:$AM$346,AT$22,FALSE),IF(ISNA(VLOOKUP($A200,'Success Asset Classes'!$B$15:$BD$377,AT$21,FALSE)),VLOOKUP(MID($A200,4,5),'Project splits'!$C$5:$AM$346,AT$22,FALSE),VLOOKUP($A200,'Success Asset Classes'!$B$15:$BD$377,AT$21,FALSE)))</f>
        <v>0</v>
      </c>
      <c r="AU200" s="230">
        <f>IF($AR200=0,VLOOKUP(MID($A200,4,5),'Project splits'!$C$5:$AM$346,AU$22,FALSE),IF(ISNA(VLOOKUP($A200,'Success Asset Classes'!$B$15:$BD$377,AU$21,FALSE)),VLOOKUP(MID($A200,4,5),'Project splits'!$C$5:$AM$346,AU$22,FALSE),VLOOKUP($A200,'Success Asset Classes'!$B$15:$BD$377,AU$21,FALSE)))</f>
        <v>0</v>
      </c>
      <c r="AV200" s="230">
        <f>IF($AR200=0,VLOOKUP(MID($A200,4,5),'Project splits'!$C$5:$AM$346,AV$22,FALSE),IF(ISNA(VLOOKUP($A200,'Success Asset Classes'!$B$15:$BD$377,AV$21,FALSE)),VLOOKUP(MID($A200,4,5),'Project splits'!$C$5:$AM$346,AV$22,FALSE),VLOOKUP($A200,'Success Asset Classes'!$B$15:$BD$377,AV$21,FALSE)))</f>
        <v>0</v>
      </c>
      <c r="AW200" s="230">
        <f>IF($AR200=0,VLOOKUP(MID($A200,4,5),'Project splits'!$C$5:$AM$346,AW$22,FALSE),IF(ISNA(VLOOKUP($A200,'Success Asset Classes'!$B$15:$BD$377,AW$21,FALSE)),VLOOKUP(MID($A200,4,5),'Project splits'!$C$5:$AM$346,AW$22,FALSE),VLOOKUP($A200,'Success Asset Classes'!$B$15:$BD$377,AW$21,FALSE)))</f>
        <v>0</v>
      </c>
      <c r="AX200" s="230">
        <f>IF($AR200=0,VLOOKUP(MID($A200,4,5),'Project splits'!$C$5:$AM$346,AX$22,FALSE),IF(ISNA(VLOOKUP($A200,'Success Asset Classes'!$B$15:$BD$377,AX$21,FALSE)),VLOOKUP(MID($A200,4,5),'Project splits'!$C$5:$AM$346,AX$22,FALSE),VLOOKUP($A200,'Success Asset Classes'!$B$15:$BD$377,AX$21,FALSE)))</f>
        <v>0</v>
      </c>
      <c r="AY200" s="230">
        <f>IF($AR200=0,VLOOKUP(MID($A200,4,5),'Project splits'!$C$5:$AM$346,AY$22,FALSE),IF(ISNA(VLOOKUP($A200,'Success Asset Classes'!$B$15:$BD$377,AY$21,FALSE)),VLOOKUP(MID($A200,4,5),'Project splits'!$C$5:$AM$346,AY$22,FALSE),VLOOKUP($A200,'Success Asset Classes'!$B$15:$BD$377,AY$21,FALSE)))</f>
        <v>0</v>
      </c>
      <c r="AZ200" s="230">
        <f>IF($AR200=0,VLOOKUP(MID($A200,4,5),'Project splits'!$C$5:$AM$346,AZ$22,FALSE),IF(ISNA(VLOOKUP($A200,'Success Asset Classes'!$B$15:$BD$377,AZ$21,FALSE)),VLOOKUP(MID($A200,4,5),'Project splits'!$C$5:$AM$346,AZ$22,FALSE),VLOOKUP($A200,'Success Asset Classes'!$B$15:$BD$377,AZ$21,FALSE)))</f>
        <v>0</v>
      </c>
      <c r="BA200" s="230">
        <f>IF($AR200=0,VLOOKUP(MID($A200,4,5),'Project splits'!$C$5:$AM$346,BA$22,FALSE),IF(ISNA(VLOOKUP($A200,'Success Asset Classes'!$B$15:$BD$377,BA$21,FALSE)),VLOOKUP(MID($A200,4,5),'Project splits'!$C$5:$AM$346,BA$22,FALSE),VLOOKUP($A200,'Success Asset Classes'!$B$15:$BD$377,BA$21,FALSE)))</f>
        <v>0</v>
      </c>
      <c r="BB200" s="230">
        <f>IF($AR200=0,VLOOKUP(MID($A200,4,5),'Project splits'!$C$5:$AM$346,BB$22,FALSE),IF(ISNA(VLOOKUP($A200,'Success Asset Classes'!$B$15:$BD$377,BB$21,FALSE)),VLOOKUP(MID($A200,4,5),'Project splits'!$C$5:$AM$346,BB$22,FALSE),VLOOKUP($A200,'Success Asset Classes'!$B$15:$BD$377,BB$21,FALSE)))</f>
        <v>0.69206137112318422</v>
      </c>
      <c r="BC200" s="230">
        <f>IF($AR200=0,VLOOKUP(MID($A200,4,5),'Project splits'!$C$5:$AM$346,BC$22,FALSE),IF(ISNA(VLOOKUP($A200,'Success Asset Classes'!$B$15:$BD$377,BC$21,FALSE)),VLOOKUP(MID($A200,4,5),'Project splits'!$C$5:$AM$346,BC$22,FALSE),VLOOKUP($A200,'Success Asset Classes'!$B$15:$BD$377,BC$21,FALSE)))</f>
        <v>0</v>
      </c>
      <c r="BD200" s="230">
        <f>IF($AR200=0,VLOOKUP(MID($A200,4,5),'Project splits'!$C$5:$AM$346,BD$22,FALSE),IF(ISNA(VLOOKUP($A200,'Success Asset Classes'!$B$15:$BD$377,BD$21,FALSE)),VLOOKUP(MID($A200,4,5),'Project splits'!$C$5:$AM$346,BD$22,FALSE),VLOOKUP($A200,'Success Asset Classes'!$B$15:$BD$377,BD$21,FALSE)))</f>
        <v>8.7772991178399054E-2</v>
      </c>
      <c r="BE200" s="230">
        <f>IF($AR200=0,VLOOKUP(MID($A200,4,5),'Project splits'!$C$5:$AM$346,BE$22,FALSE),IF(ISNA(VLOOKUP($A200,'Success Asset Classes'!$B$15:$BD$377,BE$21,FALSE)),VLOOKUP(MID($A200,4,5),'Project splits'!$C$5:$AM$346,BE$22,FALSE),VLOOKUP($A200,'Success Asset Classes'!$B$15:$BD$377,BE$21,FALSE)))</f>
        <v>0</v>
      </c>
      <c r="BF200" s="230">
        <f>IF($AR200=0,VLOOKUP(MID($A200,4,5),'Project splits'!$C$5:$AM$346,BF$22,FALSE),IF(ISNA(VLOOKUP($A200,'Success Asset Classes'!$B$15:$BD$377,BF$21,FALSE)),VLOOKUP(MID($A200,4,5),'Project splits'!$C$5:$AM$346,BF$22,FALSE),VLOOKUP($A200,'Success Asset Classes'!$B$15:$BD$377,BF$21,FALSE)))</f>
        <v>0</v>
      </c>
      <c r="BG200" s="230">
        <f>IF($AR200=0,VLOOKUP(MID($A200,4,5),'Project splits'!$C$5:$AM$346,BG$22,FALSE),IF(ISNA(VLOOKUP($A200,'Success Asset Classes'!$B$15:$BD$377,BG$21,FALSE)),VLOOKUP(MID($A200,4,5),'Project splits'!$C$5:$AM$346,BG$22,FALSE),VLOOKUP($A200,'Success Asset Classes'!$B$15:$BD$377,BG$21,FALSE)))</f>
        <v>0.20998291986499587</v>
      </c>
      <c r="BH200" s="230">
        <f>IF($AR200=0,VLOOKUP(MID($A200,4,5),'Project splits'!$C$5:$AM$346,BH$22,FALSE),IF(ISNA(VLOOKUP($A200,'Success Asset Classes'!$B$15:$BD$377,BH$21,FALSE)),VLOOKUP(MID($A200,4,5),'Project splits'!$C$5:$AM$346,BH$22,FALSE),VLOOKUP($A200,'Success Asset Classes'!$B$15:$BD$377,BH$21,FALSE)))</f>
        <v>0</v>
      </c>
      <c r="BI200" s="230">
        <f>IF($AR200=0,VLOOKUP(MID($A200,4,5),'Project splits'!$C$5:$AM$346,BI$22,FALSE),IF(ISNA(VLOOKUP($A200,'Success Asset Classes'!$B$15:$BD$377,BI$21,FALSE)),VLOOKUP(MID($A200,4,5),'Project splits'!$C$5:$AM$346,BI$22,FALSE),VLOOKUP($A200,'Success Asset Classes'!$B$15:$BD$377,BI$21,FALSE)))</f>
        <v>1.0182717833420837E-2</v>
      </c>
      <c r="BJ200" s="230">
        <f>IF($AR200=0,VLOOKUP(MID($A200,4,5),'Project splits'!$C$5:$AM$346,BJ$22,FALSE),IF(ISNA(VLOOKUP($A200,'Success Asset Classes'!$B$15:$BD$377,BJ$21,FALSE)),VLOOKUP(MID($A200,4,5),'Project splits'!$C$5:$AM$346,BJ$22,FALSE),VLOOKUP($A200,'Success Asset Classes'!$B$15:$BD$377,BJ$21,FALSE)))</f>
        <v>0</v>
      </c>
      <c r="BK200" s="230">
        <f>IF($AR200=0,VLOOKUP(MID($A200,4,5),'Project splits'!$C$5:$AM$346,BK$22,FALSE),IF(ISNA(VLOOKUP($A200,'Success Asset Classes'!$B$15:$BD$377,BK$21,FALSE)),VLOOKUP(MID($A200,4,5),'Project splits'!$C$5:$AM$346,BK$22,FALSE),VLOOKUP($A200,'Success Asset Classes'!$B$15:$BD$377,BK$21,FALSE)))</f>
        <v>0</v>
      </c>
      <c r="BL200" s="230">
        <f>IF($AR200=0,VLOOKUP(MID($A200,4,5),'Project splits'!$C$5:$AM$346,BL$22,FALSE),IF(ISNA(VLOOKUP($A200,'Success Asset Classes'!$B$15:$BD$377,BL$21,FALSE)),VLOOKUP(MID($A200,4,5),'Project splits'!$C$5:$AM$346,BL$22,FALSE),VLOOKUP($A200,'Success Asset Classes'!$B$15:$BD$377,BL$21,FALSE)))</f>
        <v>0</v>
      </c>
      <c r="BM200" s="230">
        <f>IF($AR200=0,VLOOKUP(MID($A200,4,5),'Project splits'!$C$5:$AM$346,BM$22,FALSE),IF(ISNA(VLOOKUP($A200,'Success Asset Classes'!$B$15:$BD$377,BM$21,FALSE)),VLOOKUP(MID($A200,4,5),'Project splits'!$C$5:$AM$346,BM$22,FALSE),VLOOKUP($A200,'Success Asset Classes'!$B$15:$BD$377,BM$21,FALSE)))</f>
        <v>0</v>
      </c>
      <c r="BN200" s="230">
        <f>IF($AR200=0,VLOOKUP(MID($A200,4,5),'Project splits'!$C$5:$AM$346,BN$22,FALSE),IF(ISNA(VLOOKUP($A200,'Success Asset Classes'!$B$15:$BD$377,BN$21,FALSE)),VLOOKUP(MID($A200,4,5),'Project splits'!$C$5:$AM$346,BN$22,FALSE),VLOOKUP($A200,'Success Asset Classes'!$B$15:$BD$377,BN$21,FALSE)))</f>
        <v>0</v>
      </c>
      <c r="BO200" s="230">
        <f>IF($AR200=0,VLOOKUP(MID($A200,4,5),'Project splits'!$C$5:$AM$346,BO$22,FALSE),IF(ISNA(VLOOKUP($A200,'Success Asset Classes'!$B$15:$BD$377,BO$21,FALSE)),VLOOKUP(MID($A200,4,5),'Project splits'!$C$5:$AM$346,BO$22,FALSE),VLOOKUP($A200,'Success Asset Classes'!$B$15:$BD$377,BO$21,FALSE)))</f>
        <v>0</v>
      </c>
      <c r="BP200" s="230">
        <f>IF($AR200=0,VLOOKUP(MID($A200,4,5),'Project splits'!$C$5:$AM$346,BP$22,FALSE),IF(ISNA(VLOOKUP($A200,'Success Asset Classes'!$B$15:$BD$377,BP$21,FALSE)),VLOOKUP(MID($A200,4,5),'Project splits'!$C$5:$AM$346,BP$22,FALSE),VLOOKUP($A200,'Success Asset Classes'!$B$15:$BD$377,BP$21,FALSE)))</f>
        <v>0</v>
      </c>
      <c r="BQ200" s="230">
        <f>IF($AR200=0,VLOOKUP(MID($A200,4,5),'Project splits'!$C$5:$AM$346,BQ$22,FALSE),IF(ISNA(VLOOKUP($A200,'Success Asset Classes'!$B$15:$BD$377,BQ$21,FALSE)),VLOOKUP(MID($A200,4,5),'Project splits'!$C$5:$AM$346,BQ$22,FALSE),VLOOKUP($A200,'Success Asset Classes'!$B$15:$BD$377,BQ$21,FALSE)))</f>
        <v>0</v>
      </c>
      <c r="BR200" s="230">
        <f>IF($AR200=0,VLOOKUP(MID($A200,4,5),'Project splits'!$C$5:$AM$346,BR$22,FALSE),IF(ISNA(VLOOKUP($A200,'Success Asset Classes'!$B$15:$BD$377,BR$21,FALSE)),VLOOKUP(MID($A200,4,5),'Project splits'!$C$5:$AM$346,BR$22,FALSE),VLOOKUP($A200,'Success Asset Classes'!$B$15:$BD$377,BR$21,FALSE)))</f>
        <v>0</v>
      </c>
      <c r="BS200" s="247">
        <f t="shared" si="59"/>
        <v>1</v>
      </c>
      <c r="BT200" s="249">
        <f>1+IF(ISNA(VLOOKUP($A200,'Project labour content'!$A$7:$D$255,'Project labour content'!$D$1,FALSE)),VLOOKUP($D200,'Project labour content'!$F$6:$G$15,'Project labour content'!$G$1,FALSE),VLOOKUP($A200,'Project labour content'!$A$7:$D$255,'Project labour content'!$D$1,FALSE))*LabEsc22*1</f>
        <v>1.0011837980422156</v>
      </c>
      <c r="BU200" s="249">
        <f>1+IF(ISNA(VLOOKUP($A200,'Project labour content'!$A$7:$D$255,'Project labour content'!$D$1,FALSE)),VLOOKUP($D200,'Project labour content'!$F$6:$G$15,'Project labour content'!$G$1,FALSE),VLOOKUP($A200,'Project labour content'!$A$7:$D$255,'Project labour content'!$D$1,FALSE))*LabEsc23*1</f>
        <v>1.0023732783150339</v>
      </c>
      <c r="BV200" s="249">
        <f>1+IF(ISNA(VLOOKUP($A200,'Project labour content'!$A$7:$D$255,'Project labour content'!$D$1,FALSE)),VLOOKUP($D200,'Project labour content'!$F$6:$G$15,'Project labour content'!$G$1,FALSE),VLOOKUP($A200,'Project labour content'!$A$7:$D$255,'Project labour content'!$D$1,FALSE))*LabEsc24*1</f>
        <v>1.0034937687320287</v>
      </c>
      <c r="BW200" s="249">
        <f>1+IF(ISNA(VLOOKUP($A200,'Project labour content'!$A$7:$D$255,'Project labour content'!$D$1,FALSE)),VLOOKUP($D200,'Project labour content'!$F$6:$G$15,'Project labour content'!$G$1,FALSE),VLOOKUP($A200,'Project labour content'!$A$7:$D$255,'Project labour content'!$D$1,FALSE))*LabEsc25*1</f>
        <v>1.0049944788971905</v>
      </c>
      <c r="BX200" s="249">
        <f>1+IF(ISNA(VLOOKUP($A200,'Project labour content'!$A$7:$D$255,'Project labour content'!$D$1,FALSE)),VLOOKUP($D200,'Project labour content'!$F$6:$G$15,'Project labour content'!$G$1,FALSE),VLOOKUP($A200,'Project labour content'!$A$7:$D$255,'Project labour content'!$D$1,FALSE))*LabEsc26*1</f>
        <v>1.006630002858856</v>
      </c>
      <c r="BY200" s="249">
        <f>1+IF(ISNA(VLOOKUP($A200,'Project labour content'!$A$7:$D$255,'Project labour content'!$D$1,FALSE)),VLOOKUP($D200,'Project labour content'!$F$6:$G$15,'Project labour content'!$G$1,FALSE),VLOOKUP($A200,'Project labour content'!$A$7:$D$255,'Project labour content'!$D$1,FALSE))*LabEsc27*1</f>
        <v>1.0076430212388043</v>
      </c>
      <c r="BZ200" s="249">
        <f>1+IF(ISNA(VLOOKUP($A200,'Project labour content'!$A$7:$D$255,'Project labour content'!$D$1,FALSE)),VLOOKUP($D200,'Project labour content'!$F$6:$G$15,'Project labour content'!$G$1,FALSE),VLOOKUP($A200,'Project labour content'!$A$7:$D$255,'Project labour content'!$D$1,FALSE))*LabEsc28*1</f>
        <v>1.0084058240789056</v>
      </c>
      <c r="CA200" s="249">
        <f>1+IF(ISNA(VLOOKUP($A200,'Project labour content'!$A$7:$D$255,'Project labour content'!$D$1,FALSE)),VLOOKUP($D200,'Project labour content'!$F$6:$G$15,'Project labour content'!$G$1,FALSE),VLOOKUP($A200,'Project labour content'!$A$7:$D$255,'Project labour content'!$D$1,FALSE))*LabEsc29*1</f>
        <v>1.0096299700767</v>
      </c>
      <c r="CB200" s="250" t="str">
        <f>IF(ISNA(VLOOKUP($A200,'Project labour content'!$A$7:$D$255,'Project labour content'!$D$1,FALSE)),"Category","Project")</f>
        <v>Project</v>
      </c>
      <c r="CD200" s="247" t="str">
        <f t="shared" si="60"/>
        <v>14077</v>
      </c>
      <c r="CE200" s="3"/>
    </row>
    <row r="201" spans="1:83" x14ac:dyDescent="0.15">
      <c r="A201" s="11" t="s">
        <v>308</v>
      </c>
      <c r="B201" s="11" t="str">
        <f>VLOOKUP($A201,'Incurred Real 2022$'!$A$25:$AC$426,'Incurred Real 2022$'!B$1,FALSE)</f>
        <v>Line Insulator Systems Refurbishment 2018-23</v>
      </c>
      <c r="C201" s="11" t="str">
        <f>VLOOKUP($A201,'Incurred Real 2022$'!$A$25:$AC$426,'Incurred Real 2022$'!C$1,FALSE)</f>
        <v>ExAnte</v>
      </c>
      <c r="D201" s="11" t="str">
        <f>VLOOKUP($A201,'Incurred Real 2022$'!$A$25:$AC$426,'Incurred Real 2022$'!D$1,FALSE)</f>
        <v>Refurbishment</v>
      </c>
      <c r="E201" s="11" t="str">
        <f>VLOOKUP($A201,'Incurred Real 2022$'!$A$25:$AC$426,'Incurred Real 2022$'!E$1,FALSE)</f>
        <v>Active</v>
      </c>
      <c r="F201" s="105" t="str">
        <f>IF(VLOOKUP($A201,'Incurred Real 2022$'!$A$25:$AC$426,'Incurred Real 2022$'!F$1,FALSE)=0,"",VLOOKUP($A201,'Incurred Real 2022$'!$A$25:$AC$426,'Incurred Real 2022$'!F$1,FALSE))</f>
        <v/>
      </c>
      <c r="G201" s="105" t="str">
        <f>IF(VLOOKUP($A201,'Incurred Real 2022$'!$A$25:$AC$426,'Incurred Real 2022$'!G$1,FALSE)=0,"",VLOOKUP($A201,'Incurred Real 2022$'!$A$25:$AC$426,'Incurred Real 2022$'!G$1,FALSE))</f>
        <v/>
      </c>
      <c r="H201" s="105" t="str">
        <f>IF(VLOOKUP($A201,'Incurred Real 2022$'!$A$25:$AC$426,'Incurred Real 2022$'!H$1,FALSE)=0,"",VLOOKUP($A201,'Incurred Real 2022$'!$A$25:$AC$426,'Incurred Real 2022$'!H$1,FALSE))</f>
        <v/>
      </c>
      <c r="I201" s="105" t="str">
        <f>IF(VLOOKUP($A201,'Incurred Real 2022$'!$A$25:$AC$426,'Incurred Real 2022$'!I$1,FALSE)=0,"",VLOOKUP($A201,'Incurred Real 2022$'!$A$25:$AC$426,'Incurred Real 2022$'!I$1,FALSE))</f>
        <v/>
      </c>
      <c r="J201" s="105" t="str">
        <f>IF(VLOOKUP($A201,'Incurred Real 2022$'!$A$25:$AC$426,'Incurred Real 2022$'!J$1,FALSE)=0,"",VLOOKUP($A201,'Incurred Real 2022$'!$A$25:$AC$426,'Incurred Real 2022$'!J$1,FALSE))</f>
        <v/>
      </c>
      <c r="K201" s="105" t="str">
        <f>IF(VLOOKUP($A201,'Incurred Real 2022$'!$A$25:$AC$426,'Incurred Real 2022$'!K$1,FALSE)=0,"",VLOOKUP($A201,'Incurred Real 2022$'!$A$25:$AC$426,'Incurred Real 2022$'!K$1,FALSE))</f>
        <v/>
      </c>
      <c r="L201" s="105" t="str">
        <f>IF(VLOOKUP($A201,'Incurred Real 2022$'!$A$25:$AC$426,'Incurred Real 2022$'!L$1,FALSE)=0,"",VLOOKUP($A201,'Incurred Real 2022$'!$A$25:$AC$426,'Incurred Real 2022$'!L$1,FALSE))</f>
        <v/>
      </c>
      <c r="M201" s="105" t="str">
        <f>IF(VLOOKUP($A201,'Incurred Real 2022$'!$A$25:$AC$426,'Incurred Real 2022$'!M$1,FALSE)=0,"",VLOOKUP($A201,'Incurred Real 2022$'!$A$25:$AC$426,'Incurred Real 2022$'!M$1,FALSE))</f>
        <v/>
      </c>
      <c r="N201" s="105" t="str">
        <f>IF(VLOOKUP($A201,'Incurred Real 2022$'!$A$25:$AC$426,'Incurred Real 2022$'!N$1,FALSE)=0,"",VLOOKUP($A201,'Incurred Real 2022$'!$A$25:$AC$426,'Incurred Real 2022$'!N$1,FALSE))</f>
        <v/>
      </c>
      <c r="O201" s="105" t="str">
        <f>IF(VLOOKUP($A201,'Incurred Real 2022$'!$A$25:$AC$426,'Incurred Real 2022$'!O$1,FALSE)=0,"",VLOOKUP($A201,'Incurred Real 2022$'!$A$25:$AC$426,'Incurred Real 2022$'!O$1,FALSE))</f>
        <v/>
      </c>
      <c r="P201" s="105" t="str">
        <f>IF(VLOOKUP($A201,'Incurred Real 2022$'!$A$25:$AC$426,'Incurred Real 2022$'!P$1,FALSE)=0,"",VLOOKUP($A201,'Incurred Real 2022$'!$A$25:$AC$426,'Incurred Real 2022$'!P$1,FALSE))</f>
        <v/>
      </c>
      <c r="Q201" s="105" t="str">
        <f>IF(VLOOKUP($A201,'Incurred Real 2022$'!$A$25:$AC$426,'Incurred Real 2022$'!Q$1,FALSE)=0,"",VLOOKUP($A201,'Incurred Real 2022$'!$A$25:$AC$426,'Incurred Real 2022$'!Q$1,FALSE))</f>
        <v/>
      </c>
      <c r="R201" s="105">
        <f>IF(VLOOKUP($A201,'Incurred Real 2022$'!$A$25:$AC$426,'Incurred Real 2022$'!R$1,FALSE)=0,"",VLOOKUP($A201,'Incurred Real 2022$'!$A$25:$AC$426,'Incurred Real 2022$'!R$1,FALSE))</f>
        <v>3187102.68</v>
      </c>
      <c r="S201" s="105">
        <f>IF(VLOOKUP($A201,'Incurred Real 2022$'!$A$25:$AC$426,'Incurred Real 2022$'!S$1,FALSE)=0,"",VLOOKUP($A201,'Incurred Real 2022$'!$A$25:$AC$426,'Incurred Real 2022$'!S$1,FALSE))</f>
        <v>6645105.8799999999</v>
      </c>
      <c r="T201" s="105">
        <f>IF(VLOOKUP($A201,'Incurred Real 2022$'!$A$25:$AC$426,'Incurred Real 2022$'!T$1,FALSE)=0,"",VLOOKUP($A201,'Incurred Real 2022$'!$A$25:$AC$426,'Incurred Real 2022$'!T$1,FALSE))</f>
        <v>15326526.02</v>
      </c>
      <c r="U201" s="105">
        <f>IF(VLOOKUP($A201,'Incurred Real 2022$'!$A$25:$AC$426,'Incurred Real 2022$'!U$1,FALSE)=0,"",VLOOKUP($A201,'Incurred Real 2022$'!$A$25:$AC$426,'Incurred Real 2022$'!U$1,FALSE))</f>
        <v>7980068.8300000001</v>
      </c>
      <c r="V201" s="13">
        <f>IF(ISTEXT(VLOOKUP($A201,'Incurred Real 2022$'!$A$25:$AC$426,'Incurred Real 2022$'!V$1,FALSE)),"",(VLOOKUP($A201,'Incurred Real 2022$'!$A$25:$AC$426,'Incurred Real 2022$'!V$1,FALSE))*BT201*Incurred_Real!V$15)</f>
        <v>15459788.853825012</v>
      </c>
      <c r="W201" s="13">
        <f>IF(ISTEXT(VLOOKUP($A201,'Incurred Real 2022$'!$A$25:$AC$426,'Incurred Real 2022$'!W$1,FALSE)),"",(VLOOKUP($A201,'Incurred Real 2022$'!$A$25:$AC$426,'Incurred Real 2022$'!W$1,FALSE))*BU201*Incurred_Real!W$15)</f>
        <v>12064296.424213048</v>
      </c>
      <c r="X201" s="220" t="str">
        <f>IF(ISTEXT(VLOOKUP($A201,'Incurred Real 2022$'!$A$25:$AC$426,'Incurred Real 2022$'!X$1,FALSE)),"",(VLOOKUP($A201,'Incurred Real 2022$'!$A$25:$AC$426,'Incurred Real 2022$'!X$1,FALSE))*BV201*Incurred_Real!X$15)</f>
        <v/>
      </c>
      <c r="Y201" s="217" t="str">
        <f>IF(ISTEXT(VLOOKUP($A201,'Incurred Real 2022$'!$A$25:$AC$426,'Incurred Real 2022$'!Y$1,FALSE)),"",(VLOOKUP($A201,'Incurred Real 2022$'!$A$25:$AC$426,'Incurred Real 2022$'!Y$1,FALSE))*BW201*Incurred_Real!Y$15)</f>
        <v/>
      </c>
      <c r="Z201" s="13" t="str">
        <f>IF(ISTEXT(VLOOKUP($A201,'Incurred Real 2022$'!$A$25:$AC$426,'Incurred Real 2022$'!Z$1,FALSE)),"",(VLOOKUP($A201,'Incurred Real 2022$'!$A$25:$AC$426,'Incurred Real 2022$'!Z$1,FALSE))*BX201*Incurred_Real!Z$15)</f>
        <v/>
      </c>
      <c r="AA201" s="13" t="str">
        <f>IF(ISTEXT(VLOOKUP($A201,'Incurred Real 2022$'!$A$25:$AC$426,'Incurred Real 2022$'!AA$1,FALSE)),"",(VLOOKUP($A201,'Incurred Real 2022$'!$A$25:$AC$426,'Incurred Real 2022$'!AA$1,FALSE))*BY201*Incurred_Real!AA$15)</f>
        <v/>
      </c>
      <c r="AB201" s="13" t="str">
        <f>IF(ISTEXT(VLOOKUP($A201,'Incurred Real 2022$'!$A$25:$AC$426,'Incurred Real 2022$'!AB$1,FALSE)),"",(VLOOKUP($A201,'Incurred Real 2022$'!$A$25:$AC$426,'Incurred Real 2022$'!AB$1,FALSE))*BZ201*Incurred_Real!AB$15)</f>
        <v/>
      </c>
      <c r="AC201" s="13" t="str">
        <f>IF(ISTEXT(VLOOKUP($A201,'Incurred Real 2022$'!$A$25:$AC$426,'Incurred Real 2022$'!AC$1,FALSE)),"",(VLOOKUP($A201,'Incurred Real 2022$'!$A$25:$AC$426,'Incurred Real 2022$'!AC$1,FALSE))*CA201*Incurred_Real!AC$15)</f>
        <v/>
      </c>
      <c r="AD201" s="221">
        <f t="shared" si="55"/>
        <v>60662888.688038051</v>
      </c>
      <c r="AE201" s="221">
        <f t="shared" si="56"/>
        <v>60662888.688038051</v>
      </c>
      <c r="AF201" s="239">
        <f t="shared" si="61"/>
        <v>71147456.068394005</v>
      </c>
      <c r="AG201" s="222">
        <f t="shared" si="57"/>
        <v>63191635.096510254</v>
      </c>
      <c r="AH201" s="223">
        <f t="shared" si="64"/>
        <v>1.1258999068426243</v>
      </c>
      <c r="AI201" s="224">
        <f t="shared" si="58"/>
        <v>2023</v>
      </c>
      <c r="AJ201" s="225">
        <f>VLOOKUP($A201,Project_Commissioning!$C$4:$H$355,Project_Commissioning!F$1,FALSE)</f>
        <v>44956</v>
      </c>
      <c r="AK201" s="226">
        <f>VLOOKUP($A201,Project_Commissioning!$C$4:$H$355,Project_Commissioning!G$1,FALSE)</f>
        <v>2023</v>
      </c>
      <c r="AL201" s="225" t="str">
        <f>IF(VLOOKUP($A201,Project_Commissioning!$C$4:$H$355,Project_Commissioning!H$1,FALSE)=0,"",VLOOKUP($A201,Project_Commissioning!$C$4:$H$355,Project_Commissioning!H$1,FALSE))</f>
        <v/>
      </c>
      <c r="AM201" s="237">
        <f t="shared" si="62"/>
        <v>63191635.096510254</v>
      </c>
      <c r="AN201" s="221" cm="1">
        <f t="array" ref="AN201">IF(ROUND(AE201,0)=0,0,LOOKUP(2,1/(F201:AC201&lt;&gt;""),F201:AC201))</f>
        <v>12064296.424213048</v>
      </c>
      <c r="AO201" s="221">
        <f t="shared" si="63"/>
        <v>27524085.278038062</v>
      </c>
      <c r="AP201" s="79"/>
      <c r="AQ201" s="20"/>
      <c r="AR201" s="245">
        <f>IF(ISNA(VLOOKUP($A201,'Success Asset Classes'!$B$15:$AA$114,'Success Asset Classes'!$AA$1,FALSE)),0,VLOOKUP($A201,'Success Asset Classes'!$B$15:$AA$114,'Success Asset Classes'!$AA$1,FALSE))</f>
        <v>0</v>
      </c>
      <c r="AS201" s="230">
        <f>IF($AR201=0,VLOOKUP(MID($A201,4,5),'Project splits'!$C$5:$AM$346,AS$22,FALSE),IF(ISNA(VLOOKUP($A201,'Success Asset Classes'!$B$15:$BD$377,AS$21,FALSE)),VLOOKUP(MID($A201,4,5),'Project splits'!$C$5:$AM$346,AS$22,FALSE),VLOOKUP($A201,'Success Asset Classes'!$B$15:$BD$377,AS$21,FALSE)))</f>
        <v>0</v>
      </c>
      <c r="AT201" s="230">
        <f>IF($AR201=0,VLOOKUP(MID($A201,4,5),'Project splits'!$C$5:$AM$346,AT$22,FALSE),IF(ISNA(VLOOKUP($A201,'Success Asset Classes'!$B$15:$BD$377,AT$21,FALSE)),VLOOKUP(MID($A201,4,5),'Project splits'!$C$5:$AM$346,AT$22,FALSE),VLOOKUP($A201,'Success Asset Classes'!$B$15:$BD$377,AT$21,FALSE)))</f>
        <v>0</v>
      </c>
      <c r="AU201" s="230">
        <f>IF($AR201=0,VLOOKUP(MID($A201,4,5),'Project splits'!$C$5:$AM$346,AU$22,FALSE),IF(ISNA(VLOOKUP($A201,'Success Asset Classes'!$B$15:$BD$377,AU$21,FALSE)),VLOOKUP(MID($A201,4,5),'Project splits'!$C$5:$AM$346,AU$22,FALSE),VLOOKUP($A201,'Success Asset Classes'!$B$15:$BD$377,AU$21,FALSE)))</f>
        <v>0</v>
      </c>
      <c r="AV201" s="230">
        <f>IF($AR201=0,VLOOKUP(MID($A201,4,5),'Project splits'!$C$5:$AM$346,AV$22,FALSE),IF(ISNA(VLOOKUP($A201,'Success Asset Classes'!$B$15:$BD$377,AV$21,FALSE)),VLOOKUP(MID($A201,4,5),'Project splits'!$C$5:$AM$346,AV$22,FALSE),VLOOKUP($A201,'Success Asset Classes'!$B$15:$BD$377,AV$21,FALSE)))</f>
        <v>0</v>
      </c>
      <c r="AW201" s="230">
        <f>IF($AR201=0,VLOOKUP(MID($A201,4,5),'Project splits'!$C$5:$AM$346,AW$22,FALSE),IF(ISNA(VLOOKUP($A201,'Success Asset Classes'!$B$15:$BD$377,AW$21,FALSE)),VLOOKUP(MID($A201,4,5),'Project splits'!$C$5:$AM$346,AW$22,FALSE),VLOOKUP($A201,'Success Asset Classes'!$B$15:$BD$377,AW$21,FALSE)))</f>
        <v>0</v>
      </c>
      <c r="AX201" s="230">
        <f>IF($AR201=0,VLOOKUP(MID($A201,4,5),'Project splits'!$C$5:$AM$346,AX$22,FALSE),IF(ISNA(VLOOKUP($A201,'Success Asset Classes'!$B$15:$BD$377,AX$21,FALSE)),VLOOKUP(MID($A201,4,5),'Project splits'!$C$5:$AM$346,AX$22,FALSE),VLOOKUP($A201,'Success Asset Classes'!$B$15:$BD$377,AX$21,FALSE)))</f>
        <v>0</v>
      </c>
      <c r="AY201" s="230">
        <f>IF($AR201=0,VLOOKUP(MID($A201,4,5),'Project splits'!$C$5:$AM$346,AY$22,FALSE),IF(ISNA(VLOOKUP($A201,'Success Asset Classes'!$B$15:$BD$377,AY$21,FALSE)),VLOOKUP(MID($A201,4,5),'Project splits'!$C$5:$AM$346,AY$22,FALSE),VLOOKUP($A201,'Success Asset Classes'!$B$15:$BD$377,AY$21,FALSE)))</f>
        <v>0</v>
      </c>
      <c r="AZ201" s="230">
        <f>IF($AR201=0,VLOOKUP(MID($A201,4,5),'Project splits'!$C$5:$AM$346,AZ$22,FALSE),IF(ISNA(VLOOKUP($A201,'Success Asset Classes'!$B$15:$BD$377,AZ$21,FALSE)),VLOOKUP(MID($A201,4,5),'Project splits'!$C$5:$AM$346,AZ$22,FALSE),VLOOKUP($A201,'Success Asset Classes'!$B$15:$BD$377,AZ$21,FALSE)))</f>
        <v>0</v>
      </c>
      <c r="BA201" s="230">
        <f>IF($AR201=0,VLOOKUP(MID($A201,4,5),'Project splits'!$C$5:$AM$346,BA$22,FALSE),IF(ISNA(VLOOKUP($A201,'Success Asset Classes'!$B$15:$BD$377,BA$21,FALSE)),VLOOKUP(MID($A201,4,5),'Project splits'!$C$5:$AM$346,BA$22,FALSE),VLOOKUP($A201,'Success Asset Classes'!$B$15:$BD$377,BA$21,FALSE)))</f>
        <v>0</v>
      </c>
      <c r="BB201" s="230">
        <f>IF($AR201=0,VLOOKUP(MID($A201,4,5),'Project splits'!$C$5:$AM$346,BB$22,FALSE),IF(ISNA(VLOOKUP($A201,'Success Asset Classes'!$B$15:$BD$377,BB$21,FALSE)),VLOOKUP(MID($A201,4,5),'Project splits'!$C$5:$AM$346,BB$22,FALSE),VLOOKUP($A201,'Success Asset Classes'!$B$15:$BD$377,BB$21,FALSE)))</f>
        <v>0</v>
      </c>
      <c r="BC201" s="230">
        <f>IF($AR201=0,VLOOKUP(MID($A201,4,5),'Project splits'!$C$5:$AM$346,BC$22,FALSE),IF(ISNA(VLOOKUP($A201,'Success Asset Classes'!$B$15:$BD$377,BC$21,FALSE)),VLOOKUP(MID($A201,4,5),'Project splits'!$C$5:$AM$346,BC$22,FALSE),VLOOKUP($A201,'Success Asset Classes'!$B$15:$BD$377,BC$21,FALSE)))</f>
        <v>0</v>
      </c>
      <c r="BD201" s="230">
        <f>IF($AR201=0,VLOOKUP(MID($A201,4,5),'Project splits'!$C$5:$AM$346,BD$22,FALSE),IF(ISNA(VLOOKUP($A201,'Success Asset Classes'!$B$15:$BD$377,BD$21,FALSE)),VLOOKUP(MID($A201,4,5),'Project splits'!$C$5:$AM$346,BD$22,FALSE),VLOOKUP($A201,'Success Asset Classes'!$B$15:$BD$377,BD$21,FALSE)))</f>
        <v>0</v>
      </c>
      <c r="BE201" s="230">
        <f>IF($AR201=0,VLOOKUP(MID($A201,4,5),'Project splits'!$C$5:$AM$346,BE$22,FALSE),IF(ISNA(VLOOKUP($A201,'Success Asset Classes'!$B$15:$BD$377,BE$21,FALSE)),VLOOKUP(MID($A201,4,5),'Project splits'!$C$5:$AM$346,BE$22,FALSE),VLOOKUP($A201,'Success Asset Classes'!$B$15:$BD$377,BE$21,FALSE)))</f>
        <v>0</v>
      </c>
      <c r="BF201" s="230">
        <f>IF($AR201=0,VLOOKUP(MID($A201,4,5),'Project splits'!$C$5:$AM$346,BF$22,FALSE),IF(ISNA(VLOOKUP($A201,'Success Asset Classes'!$B$15:$BD$377,BF$21,FALSE)),VLOOKUP(MID($A201,4,5),'Project splits'!$C$5:$AM$346,BF$22,FALSE),VLOOKUP($A201,'Success Asset Classes'!$B$15:$BD$377,BF$21,FALSE)))</f>
        <v>0</v>
      </c>
      <c r="BG201" s="230">
        <f>IF($AR201=0,VLOOKUP(MID($A201,4,5),'Project splits'!$C$5:$AM$346,BG$22,FALSE),IF(ISNA(VLOOKUP($A201,'Success Asset Classes'!$B$15:$BD$377,BG$21,FALSE)),VLOOKUP(MID($A201,4,5),'Project splits'!$C$5:$AM$346,BG$22,FALSE),VLOOKUP($A201,'Success Asset Classes'!$B$15:$BD$377,BG$21,FALSE)))</f>
        <v>0</v>
      </c>
      <c r="BH201" s="230">
        <f>IF($AR201=0,VLOOKUP(MID($A201,4,5),'Project splits'!$C$5:$AM$346,BH$22,FALSE),IF(ISNA(VLOOKUP($A201,'Success Asset Classes'!$B$15:$BD$377,BH$21,FALSE)),VLOOKUP(MID($A201,4,5),'Project splits'!$C$5:$AM$346,BH$22,FALSE),VLOOKUP($A201,'Success Asset Classes'!$B$15:$BD$377,BH$21,FALSE)))</f>
        <v>0</v>
      </c>
      <c r="BI201" s="230">
        <f>IF($AR201=0,VLOOKUP(MID($A201,4,5),'Project splits'!$C$5:$AM$346,BI$22,FALSE),IF(ISNA(VLOOKUP($A201,'Success Asset Classes'!$B$15:$BD$377,BI$21,FALSE)),VLOOKUP(MID($A201,4,5),'Project splits'!$C$5:$AM$346,BI$22,FALSE),VLOOKUP($A201,'Success Asset Classes'!$B$15:$BD$377,BI$21,FALSE)))</f>
        <v>0</v>
      </c>
      <c r="BJ201" s="230">
        <f>IF($AR201=0,VLOOKUP(MID($A201,4,5),'Project splits'!$C$5:$AM$346,BJ$22,FALSE),IF(ISNA(VLOOKUP($A201,'Success Asset Classes'!$B$15:$BD$377,BJ$21,FALSE)),VLOOKUP(MID($A201,4,5),'Project splits'!$C$5:$AM$346,BJ$22,FALSE),VLOOKUP($A201,'Success Asset Classes'!$B$15:$BD$377,BJ$21,FALSE)))</f>
        <v>0</v>
      </c>
      <c r="BK201" s="230">
        <f>IF($AR201=0,VLOOKUP(MID($A201,4,5),'Project splits'!$C$5:$AM$346,BK$22,FALSE),IF(ISNA(VLOOKUP($A201,'Success Asset Classes'!$B$15:$BD$377,BK$21,FALSE)),VLOOKUP(MID($A201,4,5),'Project splits'!$C$5:$AM$346,BK$22,FALSE),VLOOKUP($A201,'Success Asset Classes'!$B$15:$BD$377,BK$21,FALSE)))</f>
        <v>0</v>
      </c>
      <c r="BL201" s="230">
        <f>IF($AR201=0,VLOOKUP(MID($A201,4,5),'Project splits'!$C$5:$AM$346,BL$22,FALSE),IF(ISNA(VLOOKUP($A201,'Success Asset Classes'!$B$15:$BD$377,BL$21,FALSE)),VLOOKUP(MID($A201,4,5),'Project splits'!$C$5:$AM$346,BL$22,FALSE),VLOOKUP($A201,'Success Asset Classes'!$B$15:$BD$377,BL$21,FALSE)))</f>
        <v>1</v>
      </c>
      <c r="BM201" s="230">
        <f>IF($AR201=0,VLOOKUP(MID($A201,4,5),'Project splits'!$C$5:$AM$346,BM$22,FALSE),IF(ISNA(VLOOKUP($A201,'Success Asset Classes'!$B$15:$BD$377,BM$21,FALSE)),VLOOKUP(MID($A201,4,5),'Project splits'!$C$5:$AM$346,BM$22,FALSE),VLOOKUP($A201,'Success Asset Classes'!$B$15:$BD$377,BM$21,FALSE)))</f>
        <v>0</v>
      </c>
      <c r="BN201" s="230">
        <f>IF($AR201=0,VLOOKUP(MID($A201,4,5),'Project splits'!$C$5:$AM$346,BN$22,FALSE),IF(ISNA(VLOOKUP($A201,'Success Asset Classes'!$B$15:$BD$377,BN$21,FALSE)),VLOOKUP(MID($A201,4,5),'Project splits'!$C$5:$AM$346,BN$22,FALSE),VLOOKUP($A201,'Success Asset Classes'!$B$15:$BD$377,BN$21,FALSE)))</f>
        <v>0</v>
      </c>
      <c r="BO201" s="230">
        <f>IF($AR201=0,VLOOKUP(MID($A201,4,5),'Project splits'!$C$5:$AM$346,BO$22,FALSE),IF(ISNA(VLOOKUP($A201,'Success Asset Classes'!$B$15:$BD$377,BO$21,FALSE)),VLOOKUP(MID($A201,4,5),'Project splits'!$C$5:$AM$346,BO$22,FALSE),VLOOKUP($A201,'Success Asset Classes'!$B$15:$BD$377,BO$21,FALSE)))</f>
        <v>0</v>
      </c>
      <c r="BP201" s="230">
        <f>IF($AR201=0,VLOOKUP(MID($A201,4,5),'Project splits'!$C$5:$AM$346,BP$22,FALSE),IF(ISNA(VLOOKUP($A201,'Success Asset Classes'!$B$15:$BD$377,BP$21,FALSE)),VLOOKUP(MID($A201,4,5),'Project splits'!$C$5:$AM$346,BP$22,FALSE),VLOOKUP($A201,'Success Asset Classes'!$B$15:$BD$377,BP$21,FALSE)))</f>
        <v>0</v>
      </c>
      <c r="BQ201" s="230">
        <f>IF($AR201=0,VLOOKUP(MID($A201,4,5),'Project splits'!$C$5:$AM$346,BQ$22,FALSE),IF(ISNA(VLOOKUP($A201,'Success Asset Classes'!$B$15:$BD$377,BQ$21,FALSE)),VLOOKUP(MID($A201,4,5),'Project splits'!$C$5:$AM$346,BQ$22,FALSE),VLOOKUP($A201,'Success Asset Classes'!$B$15:$BD$377,BQ$21,FALSE)))</f>
        <v>0</v>
      </c>
      <c r="BR201" s="230">
        <f>IF($AR201=0,VLOOKUP(MID($A201,4,5),'Project splits'!$C$5:$AM$346,BR$22,FALSE),IF(ISNA(VLOOKUP($A201,'Success Asset Classes'!$B$15:$BD$377,BR$21,FALSE)),VLOOKUP(MID($A201,4,5),'Project splits'!$C$5:$AM$346,BR$22,FALSE),VLOOKUP($A201,'Success Asset Classes'!$B$15:$BD$377,BR$21,FALSE)))</f>
        <v>0</v>
      </c>
      <c r="BS201" s="247">
        <f t="shared" si="59"/>
        <v>1</v>
      </c>
      <c r="BT201" s="249">
        <f>1+IF(ISNA(VLOOKUP($A201,'Project labour content'!$A$7:$D$255,'Project labour content'!$D$1,FALSE)),VLOOKUP($D201,'Project labour content'!$F$6:$G$15,'Project labour content'!$G$1,FALSE),VLOOKUP($A201,'Project labour content'!$A$7:$D$255,'Project labour content'!$D$1,FALSE))*LabEsc22*1</f>
        <v>1.0004422012850174</v>
      </c>
      <c r="BU201" s="249">
        <f>1+IF(ISNA(VLOOKUP($A201,'Project labour content'!$A$7:$D$255,'Project labour content'!$D$1,FALSE)),VLOOKUP($D201,'Project labour content'!$F$6:$G$15,'Project labour content'!$G$1,FALSE),VLOOKUP($A201,'Project labour content'!$A$7:$D$255,'Project labour content'!$D$1,FALSE))*LabEsc23*1</f>
        <v>1.0008865251362029</v>
      </c>
      <c r="BV201" s="249">
        <f>1+IF(ISNA(VLOOKUP($A201,'Project labour content'!$A$7:$D$255,'Project labour content'!$D$1,FALSE)),VLOOKUP($D201,'Project labour content'!$F$6:$G$15,'Project labour content'!$G$1,FALSE),VLOOKUP($A201,'Project labour content'!$A$7:$D$255,'Project labour content'!$D$1,FALSE))*LabEsc24*1</f>
        <v>1.0013050782040198</v>
      </c>
      <c r="BW201" s="249">
        <f>1+IF(ISNA(VLOOKUP($A201,'Project labour content'!$A$7:$D$255,'Project labour content'!$D$1,FALSE)),VLOOKUP($D201,'Project labour content'!$F$6:$G$15,'Project labour content'!$G$1,FALSE),VLOOKUP($A201,'Project labour content'!$A$7:$D$255,'Project labour content'!$D$1,FALSE))*LabEsc25*1</f>
        <v>1.0018656602795157</v>
      </c>
      <c r="BX201" s="249">
        <f>1+IF(ISNA(VLOOKUP($A201,'Project labour content'!$A$7:$D$255,'Project labour content'!$D$1,FALSE)),VLOOKUP($D201,'Project labour content'!$F$6:$G$15,'Project labour content'!$G$1,FALSE),VLOOKUP($A201,'Project labour content'!$A$7:$D$255,'Project labour content'!$D$1,FALSE))*LabEsc26*1</f>
        <v>1.0024766013114603</v>
      </c>
      <c r="BY201" s="249">
        <f>1+IF(ISNA(VLOOKUP($A201,'Project labour content'!$A$7:$D$255,'Project labour content'!$D$1,FALSE)),VLOOKUP($D201,'Project labour content'!$F$6:$G$15,'Project labour content'!$G$1,FALSE),VLOOKUP($A201,'Project labour content'!$A$7:$D$255,'Project labour content'!$D$1,FALSE))*LabEsc27*1</f>
        <v>1.0028550087875541</v>
      </c>
      <c r="BZ201" s="249">
        <f>1+IF(ISNA(VLOOKUP($A201,'Project labour content'!$A$7:$D$255,'Project labour content'!$D$1,FALSE)),VLOOKUP($D201,'Project labour content'!$F$6:$G$15,'Project labour content'!$G$1,FALSE),VLOOKUP($A201,'Project labour content'!$A$7:$D$255,'Project labour content'!$D$1,FALSE))*LabEsc28*1</f>
        <v>1.0031399496170526</v>
      </c>
      <c r="CA201" s="249">
        <f>1+IF(ISNA(VLOOKUP($A201,'Project labour content'!$A$7:$D$255,'Project labour content'!$D$1,FALSE)),VLOOKUP($D201,'Project labour content'!$F$6:$G$15,'Project labour content'!$G$1,FALSE),VLOOKUP($A201,'Project labour content'!$A$7:$D$255,'Project labour content'!$D$1,FALSE))*LabEsc29*1</f>
        <v>1.0035972226602319</v>
      </c>
      <c r="CB201" s="250" t="str">
        <f>IF(ISNA(VLOOKUP($A201,'Project labour content'!$A$7:$D$255,'Project labour content'!$D$1,FALSE)),"Category","Project")</f>
        <v>Project</v>
      </c>
      <c r="CD201" s="247" t="str">
        <f t="shared" si="60"/>
        <v>14081</v>
      </c>
      <c r="CE201" s="3"/>
    </row>
    <row r="202" spans="1:83" x14ac:dyDescent="0.15">
      <c r="A202" s="11" t="s">
        <v>310</v>
      </c>
      <c r="B202" s="11" t="str">
        <f>VLOOKUP($A202,'Incurred Real 2022$'!$A$25:$AC$426,'Incurred Real 2022$'!B$1,FALSE)</f>
        <v>Line Conductor and Earthwire Refurbishment 2018-23</v>
      </c>
      <c r="C202" s="11" t="str">
        <f>VLOOKUP($A202,'Incurred Real 2022$'!$A$25:$AC$426,'Incurred Real 2022$'!C$1,FALSE)</f>
        <v>ExAnte</v>
      </c>
      <c r="D202" s="11" t="str">
        <f>VLOOKUP($A202,'Incurred Real 2022$'!$A$25:$AC$426,'Incurred Real 2022$'!D$1,FALSE)</f>
        <v>Refurbishment</v>
      </c>
      <c r="E202" s="11" t="str">
        <f>VLOOKUP($A202,'Incurred Real 2022$'!$A$25:$AC$426,'Incurred Real 2022$'!E$1,FALSE)</f>
        <v>Deferred</v>
      </c>
      <c r="F202" s="105" t="str">
        <f>IF(VLOOKUP($A202,'Incurred Real 2022$'!$A$25:$AC$426,'Incurred Real 2022$'!F$1,FALSE)=0,"",VLOOKUP($A202,'Incurred Real 2022$'!$A$25:$AC$426,'Incurred Real 2022$'!F$1,FALSE))</f>
        <v/>
      </c>
      <c r="G202" s="105" t="str">
        <f>IF(VLOOKUP($A202,'Incurred Real 2022$'!$A$25:$AC$426,'Incurred Real 2022$'!G$1,FALSE)=0,"",VLOOKUP($A202,'Incurred Real 2022$'!$A$25:$AC$426,'Incurred Real 2022$'!G$1,FALSE))</f>
        <v/>
      </c>
      <c r="H202" s="105" t="str">
        <f>IF(VLOOKUP($A202,'Incurred Real 2022$'!$A$25:$AC$426,'Incurred Real 2022$'!H$1,FALSE)=0,"",VLOOKUP($A202,'Incurred Real 2022$'!$A$25:$AC$426,'Incurred Real 2022$'!H$1,FALSE))</f>
        <v/>
      </c>
      <c r="I202" s="105" t="str">
        <f>IF(VLOOKUP($A202,'Incurred Real 2022$'!$A$25:$AC$426,'Incurred Real 2022$'!I$1,FALSE)=0,"",VLOOKUP($A202,'Incurred Real 2022$'!$A$25:$AC$426,'Incurred Real 2022$'!I$1,FALSE))</f>
        <v/>
      </c>
      <c r="J202" s="105" t="str">
        <f>IF(VLOOKUP($A202,'Incurred Real 2022$'!$A$25:$AC$426,'Incurred Real 2022$'!J$1,FALSE)=0,"",VLOOKUP($A202,'Incurred Real 2022$'!$A$25:$AC$426,'Incurred Real 2022$'!J$1,FALSE))</f>
        <v/>
      </c>
      <c r="K202" s="105" t="str">
        <f>IF(VLOOKUP($A202,'Incurred Real 2022$'!$A$25:$AC$426,'Incurred Real 2022$'!K$1,FALSE)=0,"",VLOOKUP($A202,'Incurred Real 2022$'!$A$25:$AC$426,'Incurred Real 2022$'!K$1,FALSE))</f>
        <v/>
      </c>
      <c r="L202" s="105" t="str">
        <f>IF(VLOOKUP($A202,'Incurred Real 2022$'!$A$25:$AC$426,'Incurred Real 2022$'!L$1,FALSE)=0,"",VLOOKUP($A202,'Incurred Real 2022$'!$A$25:$AC$426,'Incurred Real 2022$'!L$1,FALSE))</f>
        <v/>
      </c>
      <c r="M202" s="105" t="str">
        <f>IF(VLOOKUP($A202,'Incurred Real 2022$'!$A$25:$AC$426,'Incurred Real 2022$'!M$1,FALSE)=0,"",VLOOKUP($A202,'Incurred Real 2022$'!$A$25:$AC$426,'Incurred Real 2022$'!M$1,FALSE))</f>
        <v/>
      </c>
      <c r="N202" s="105" t="str">
        <f>IF(VLOOKUP($A202,'Incurred Real 2022$'!$A$25:$AC$426,'Incurred Real 2022$'!N$1,FALSE)=0,"",VLOOKUP($A202,'Incurred Real 2022$'!$A$25:$AC$426,'Incurred Real 2022$'!N$1,FALSE))</f>
        <v/>
      </c>
      <c r="O202" s="105" t="str">
        <f>IF(VLOOKUP($A202,'Incurred Real 2022$'!$A$25:$AC$426,'Incurred Real 2022$'!O$1,FALSE)=0,"",VLOOKUP($A202,'Incurred Real 2022$'!$A$25:$AC$426,'Incurred Real 2022$'!O$1,FALSE))</f>
        <v/>
      </c>
      <c r="P202" s="105" t="str">
        <f>IF(VLOOKUP($A202,'Incurred Real 2022$'!$A$25:$AC$426,'Incurred Real 2022$'!P$1,FALSE)=0,"",VLOOKUP($A202,'Incurred Real 2022$'!$A$25:$AC$426,'Incurred Real 2022$'!P$1,FALSE))</f>
        <v/>
      </c>
      <c r="Q202" s="105" t="str">
        <f>IF(VLOOKUP($A202,'Incurred Real 2022$'!$A$25:$AC$426,'Incurred Real 2022$'!Q$1,FALSE)=0,"",VLOOKUP($A202,'Incurred Real 2022$'!$A$25:$AC$426,'Incurred Real 2022$'!Q$1,FALSE))</f>
        <v/>
      </c>
      <c r="R202" s="105" t="str">
        <f>IF(VLOOKUP($A202,'Incurred Real 2022$'!$A$25:$AC$426,'Incurred Real 2022$'!R$1,FALSE)=0,"",VLOOKUP($A202,'Incurred Real 2022$'!$A$25:$AC$426,'Incurred Real 2022$'!R$1,FALSE))</f>
        <v/>
      </c>
      <c r="S202" s="105">
        <f>IF(VLOOKUP($A202,'Incurred Real 2022$'!$A$25:$AC$426,'Incurred Real 2022$'!S$1,FALSE)=0,"",VLOOKUP($A202,'Incurred Real 2022$'!$A$25:$AC$426,'Incurred Real 2022$'!S$1,FALSE))</f>
        <v>3068.09</v>
      </c>
      <c r="T202" s="105">
        <f>IF(VLOOKUP($A202,'Incurred Real 2022$'!$A$25:$AC$426,'Incurred Real 2022$'!T$1,FALSE)=0,"",VLOOKUP($A202,'Incurred Real 2022$'!$A$25:$AC$426,'Incurred Real 2022$'!T$1,FALSE))</f>
        <v>1093.99</v>
      </c>
      <c r="U202" s="105" t="str">
        <f>IF(VLOOKUP($A202,'Incurred Real 2022$'!$A$25:$AC$426,'Incurred Real 2022$'!U$1,FALSE)=0,"",VLOOKUP($A202,'Incurred Real 2022$'!$A$25:$AC$426,'Incurred Real 2022$'!U$1,FALSE))</f>
        <v/>
      </c>
      <c r="V202" s="13">
        <f>IF(ISTEXT(VLOOKUP($A202,'Incurred Real 2022$'!$A$25:$AC$426,'Incurred Real 2022$'!V$1,FALSE)),"",(VLOOKUP($A202,'Incurred Real 2022$'!$A$25:$AC$426,'Incurred Real 2022$'!V$1,FALSE))*BT202*Incurred_Real!V$15)</f>
        <v>991.77341821857237</v>
      </c>
      <c r="W202" s="13">
        <f>IF(ISTEXT(VLOOKUP($A202,'Incurred Real 2022$'!$A$25:$AC$426,'Incurred Real 2022$'!W$1,FALSE)),"",(VLOOKUP($A202,'Incurred Real 2022$'!$A$25:$AC$426,'Incurred Real 2022$'!W$1,FALSE))*BU202*Incurred_Real!W$15)</f>
        <v>394056.49121466436</v>
      </c>
      <c r="X202" s="220">
        <f>IF(ISTEXT(VLOOKUP($A202,'Incurred Real 2022$'!$A$25:$AC$426,'Incurred Real 2022$'!X$1,FALSE)),"",(VLOOKUP($A202,'Incurred Real 2022$'!$A$25:$AC$426,'Incurred Real 2022$'!X$1,FALSE))*BV202*Incurred_Real!X$15)</f>
        <v>8191910.1542722341</v>
      </c>
      <c r="Y202" s="217">
        <f>IF(ISTEXT(VLOOKUP($A202,'Incurred Real 2022$'!$A$25:$AC$426,'Incurred Real 2022$'!Y$1,FALSE)),"",(VLOOKUP($A202,'Incurred Real 2022$'!$A$25:$AC$426,'Incurred Real 2022$'!Y$1,FALSE))*BW202*Incurred_Real!Y$15)</f>
        <v>14509927.773979029</v>
      </c>
      <c r="Z202" s="13">
        <f>IF(ISTEXT(VLOOKUP($A202,'Incurred Real 2022$'!$A$25:$AC$426,'Incurred Real 2022$'!Z$1,FALSE)),"",(VLOOKUP($A202,'Incurred Real 2022$'!$A$25:$AC$426,'Incurred Real 2022$'!Z$1,FALSE))*BX202*Incurred_Real!Z$15)</f>
        <v>4063160.7152598915</v>
      </c>
      <c r="AA202" s="13" t="str">
        <f>IF(ISTEXT(VLOOKUP($A202,'Incurred Real 2022$'!$A$25:$AC$426,'Incurred Real 2022$'!AA$1,FALSE)),"",(VLOOKUP($A202,'Incurred Real 2022$'!$A$25:$AC$426,'Incurred Real 2022$'!AA$1,FALSE))*BY202*Incurred_Real!AA$15)</f>
        <v/>
      </c>
      <c r="AB202" s="13" t="str">
        <f>IF(ISTEXT(VLOOKUP($A202,'Incurred Real 2022$'!$A$25:$AC$426,'Incurred Real 2022$'!AB$1,FALSE)),"",(VLOOKUP($A202,'Incurred Real 2022$'!$A$25:$AC$426,'Incurred Real 2022$'!AB$1,FALSE))*BZ202*Incurred_Real!AB$15)</f>
        <v/>
      </c>
      <c r="AC202" s="13" t="str">
        <f>IF(ISTEXT(VLOOKUP($A202,'Incurred Real 2022$'!$A$25:$AC$426,'Incurred Real 2022$'!AC$1,FALSE)),"",(VLOOKUP($A202,'Incurred Real 2022$'!$A$25:$AC$426,'Incurred Real 2022$'!AC$1,FALSE))*CA202*Incurred_Real!AC$15)</f>
        <v/>
      </c>
      <c r="AD202" s="221">
        <f t="shared" si="55"/>
        <v>27164208.988144036</v>
      </c>
      <c r="AE202" s="221">
        <f t="shared" si="56"/>
        <v>27164208.988144036</v>
      </c>
      <c r="AF202" s="239">
        <f t="shared" si="61"/>
        <v>30584582.413227838</v>
      </c>
      <c r="AG202" s="222">
        <f t="shared" si="57"/>
        <v>29167730.725505669</v>
      </c>
      <c r="AH202" s="223">
        <f t="shared" si="64"/>
        <v>1.0485760000000002</v>
      </c>
      <c r="AI202" s="224">
        <f t="shared" si="58"/>
        <v>2026</v>
      </c>
      <c r="AJ202" s="225">
        <f>VLOOKUP($A202,Project_Commissioning!$C$4:$H$355,Project_Commissioning!F$1,FALSE)</f>
        <v>45933</v>
      </c>
      <c r="AK202" s="226">
        <f>VLOOKUP($A202,Project_Commissioning!$C$4:$H$355,Project_Commissioning!G$1,FALSE)</f>
        <v>2026</v>
      </c>
      <c r="AL202" s="225" t="str">
        <f>IF(VLOOKUP($A202,Project_Commissioning!$C$4:$H$355,Project_Commissioning!H$1,FALSE)=0,"",VLOOKUP($A202,Project_Commissioning!$C$4:$H$355,Project_Commissioning!H$1,FALSE))</f>
        <v/>
      </c>
      <c r="AM202" s="237">
        <f t="shared" si="62"/>
        <v>27164566.074968934</v>
      </c>
      <c r="AN202" s="221" cm="1">
        <f t="array" ref="AN202">IF(ROUND(AE202,0)=0,0,LOOKUP(2,1/(F202:AC202&lt;&gt;""),F202:AC202))</f>
        <v>4063160.7152598915</v>
      </c>
      <c r="AO202" s="221">
        <f t="shared" si="63"/>
        <v>27160046.908144038</v>
      </c>
      <c r="AP202" s="79"/>
      <c r="AQ202" s="20"/>
      <c r="AR202" s="245">
        <f>IF(ISNA(VLOOKUP($A202,'Success Asset Classes'!$B$15:$AA$114,'Success Asset Classes'!$AA$1,FALSE)),0,VLOOKUP($A202,'Success Asset Classes'!$B$15:$AA$114,'Success Asset Classes'!$AA$1,FALSE))</f>
        <v>0</v>
      </c>
      <c r="AS202" s="230">
        <f>IF($AR202=0,VLOOKUP(MID($A202,4,5),'Project splits'!$C$5:$AM$346,AS$22,FALSE),IF(ISNA(VLOOKUP($A202,'Success Asset Classes'!$B$15:$BD$377,AS$21,FALSE)),VLOOKUP(MID($A202,4,5),'Project splits'!$C$5:$AM$346,AS$22,FALSE),VLOOKUP($A202,'Success Asset Classes'!$B$15:$BD$377,AS$21,FALSE)))</f>
        <v>0</v>
      </c>
      <c r="AT202" s="230">
        <f>IF($AR202=0,VLOOKUP(MID($A202,4,5),'Project splits'!$C$5:$AM$346,AT$22,FALSE),IF(ISNA(VLOOKUP($A202,'Success Asset Classes'!$B$15:$BD$377,AT$21,FALSE)),VLOOKUP(MID($A202,4,5),'Project splits'!$C$5:$AM$346,AT$22,FALSE),VLOOKUP($A202,'Success Asset Classes'!$B$15:$BD$377,AT$21,FALSE)))</f>
        <v>0</v>
      </c>
      <c r="AU202" s="230">
        <f>IF($AR202=0,VLOOKUP(MID($A202,4,5),'Project splits'!$C$5:$AM$346,AU$22,FALSE),IF(ISNA(VLOOKUP($A202,'Success Asset Classes'!$B$15:$BD$377,AU$21,FALSE)),VLOOKUP(MID($A202,4,5),'Project splits'!$C$5:$AM$346,AU$22,FALSE),VLOOKUP($A202,'Success Asset Classes'!$B$15:$BD$377,AU$21,FALSE)))</f>
        <v>0</v>
      </c>
      <c r="AV202" s="230">
        <f>IF($AR202=0,VLOOKUP(MID($A202,4,5),'Project splits'!$C$5:$AM$346,AV$22,FALSE),IF(ISNA(VLOOKUP($A202,'Success Asset Classes'!$B$15:$BD$377,AV$21,FALSE)),VLOOKUP(MID($A202,4,5),'Project splits'!$C$5:$AM$346,AV$22,FALSE),VLOOKUP($A202,'Success Asset Classes'!$B$15:$BD$377,AV$21,FALSE)))</f>
        <v>0</v>
      </c>
      <c r="AW202" s="230">
        <f>IF($AR202=0,VLOOKUP(MID($A202,4,5),'Project splits'!$C$5:$AM$346,AW$22,FALSE),IF(ISNA(VLOOKUP($A202,'Success Asset Classes'!$B$15:$BD$377,AW$21,FALSE)),VLOOKUP(MID($A202,4,5),'Project splits'!$C$5:$AM$346,AW$22,FALSE),VLOOKUP($A202,'Success Asset Classes'!$B$15:$BD$377,AW$21,FALSE)))</f>
        <v>0</v>
      </c>
      <c r="AX202" s="230">
        <f>IF($AR202=0,VLOOKUP(MID($A202,4,5),'Project splits'!$C$5:$AM$346,AX$22,FALSE),IF(ISNA(VLOOKUP($A202,'Success Asset Classes'!$B$15:$BD$377,AX$21,FALSE)),VLOOKUP(MID($A202,4,5),'Project splits'!$C$5:$AM$346,AX$22,FALSE),VLOOKUP($A202,'Success Asset Classes'!$B$15:$BD$377,AX$21,FALSE)))</f>
        <v>0</v>
      </c>
      <c r="AY202" s="230">
        <f>IF($AR202=0,VLOOKUP(MID($A202,4,5),'Project splits'!$C$5:$AM$346,AY$22,FALSE),IF(ISNA(VLOOKUP($A202,'Success Asset Classes'!$B$15:$BD$377,AY$21,FALSE)),VLOOKUP(MID($A202,4,5),'Project splits'!$C$5:$AM$346,AY$22,FALSE),VLOOKUP($A202,'Success Asset Classes'!$B$15:$BD$377,AY$21,FALSE)))</f>
        <v>0</v>
      </c>
      <c r="AZ202" s="230">
        <f>IF($AR202=0,VLOOKUP(MID($A202,4,5),'Project splits'!$C$5:$AM$346,AZ$22,FALSE),IF(ISNA(VLOOKUP($A202,'Success Asset Classes'!$B$15:$BD$377,AZ$21,FALSE)),VLOOKUP(MID($A202,4,5),'Project splits'!$C$5:$AM$346,AZ$22,FALSE),VLOOKUP($A202,'Success Asset Classes'!$B$15:$BD$377,AZ$21,FALSE)))</f>
        <v>0</v>
      </c>
      <c r="BA202" s="230">
        <f>IF($AR202=0,VLOOKUP(MID($A202,4,5),'Project splits'!$C$5:$AM$346,BA$22,FALSE),IF(ISNA(VLOOKUP($A202,'Success Asset Classes'!$B$15:$BD$377,BA$21,FALSE)),VLOOKUP(MID($A202,4,5),'Project splits'!$C$5:$AM$346,BA$22,FALSE),VLOOKUP($A202,'Success Asset Classes'!$B$15:$BD$377,BA$21,FALSE)))</f>
        <v>0</v>
      </c>
      <c r="BB202" s="230">
        <f>IF($AR202=0,VLOOKUP(MID($A202,4,5),'Project splits'!$C$5:$AM$346,BB$22,FALSE),IF(ISNA(VLOOKUP($A202,'Success Asset Classes'!$B$15:$BD$377,BB$21,FALSE)),VLOOKUP(MID($A202,4,5),'Project splits'!$C$5:$AM$346,BB$22,FALSE),VLOOKUP($A202,'Success Asset Classes'!$B$15:$BD$377,BB$21,FALSE)))</f>
        <v>0</v>
      </c>
      <c r="BC202" s="230">
        <f>IF($AR202=0,VLOOKUP(MID($A202,4,5),'Project splits'!$C$5:$AM$346,BC$22,FALSE),IF(ISNA(VLOOKUP($A202,'Success Asset Classes'!$B$15:$BD$377,BC$21,FALSE)),VLOOKUP(MID($A202,4,5),'Project splits'!$C$5:$AM$346,BC$22,FALSE),VLOOKUP($A202,'Success Asset Classes'!$B$15:$BD$377,BC$21,FALSE)))</f>
        <v>0</v>
      </c>
      <c r="BD202" s="230">
        <f>IF($AR202=0,VLOOKUP(MID($A202,4,5),'Project splits'!$C$5:$AM$346,BD$22,FALSE),IF(ISNA(VLOOKUP($A202,'Success Asset Classes'!$B$15:$BD$377,BD$21,FALSE)),VLOOKUP(MID($A202,4,5),'Project splits'!$C$5:$AM$346,BD$22,FALSE),VLOOKUP($A202,'Success Asset Classes'!$B$15:$BD$377,BD$21,FALSE)))</f>
        <v>0</v>
      </c>
      <c r="BE202" s="230">
        <f>IF($AR202=0,VLOOKUP(MID($A202,4,5),'Project splits'!$C$5:$AM$346,BE$22,FALSE),IF(ISNA(VLOOKUP($A202,'Success Asset Classes'!$B$15:$BD$377,BE$21,FALSE)),VLOOKUP(MID($A202,4,5),'Project splits'!$C$5:$AM$346,BE$22,FALSE),VLOOKUP($A202,'Success Asset Classes'!$B$15:$BD$377,BE$21,FALSE)))</f>
        <v>0</v>
      </c>
      <c r="BF202" s="230">
        <f>IF($AR202=0,VLOOKUP(MID($A202,4,5),'Project splits'!$C$5:$AM$346,BF$22,FALSE),IF(ISNA(VLOOKUP($A202,'Success Asset Classes'!$B$15:$BD$377,BF$21,FALSE)),VLOOKUP(MID($A202,4,5),'Project splits'!$C$5:$AM$346,BF$22,FALSE),VLOOKUP($A202,'Success Asset Classes'!$B$15:$BD$377,BF$21,FALSE)))</f>
        <v>0</v>
      </c>
      <c r="BG202" s="230">
        <f>IF($AR202=0,VLOOKUP(MID($A202,4,5),'Project splits'!$C$5:$AM$346,BG$22,FALSE),IF(ISNA(VLOOKUP($A202,'Success Asset Classes'!$B$15:$BD$377,BG$21,FALSE)),VLOOKUP(MID($A202,4,5),'Project splits'!$C$5:$AM$346,BG$22,FALSE),VLOOKUP($A202,'Success Asset Classes'!$B$15:$BD$377,BG$21,FALSE)))</f>
        <v>0</v>
      </c>
      <c r="BH202" s="230">
        <f>IF($AR202=0,VLOOKUP(MID($A202,4,5),'Project splits'!$C$5:$AM$346,BH$22,FALSE),IF(ISNA(VLOOKUP($A202,'Success Asset Classes'!$B$15:$BD$377,BH$21,FALSE)),VLOOKUP(MID($A202,4,5),'Project splits'!$C$5:$AM$346,BH$22,FALSE),VLOOKUP($A202,'Success Asset Classes'!$B$15:$BD$377,BH$21,FALSE)))</f>
        <v>0</v>
      </c>
      <c r="BI202" s="230">
        <f>IF($AR202=0,VLOOKUP(MID($A202,4,5),'Project splits'!$C$5:$AM$346,BI$22,FALSE),IF(ISNA(VLOOKUP($A202,'Success Asset Classes'!$B$15:$BD$377,BI$21,FALSE)),VLOOKUP(MID($A202,4,5),'Project splits'!$C$5:$AM$346,BI$22,FALSE),VLOOKUP($A202,'Success Asset Classes'!$B$15:$BD$377,BI$21,FALSE)))</f>
        <v>0</v>
      </c>
      <c r="BJ202" s="230">
        <f>IF($AR202=0,VLOOKUP(MID($A202,4,5),'Project splits'!$C$5:$AM$346,BJ$22,FALSE),IF(ISNA(VLOOKUP($A202,'Success Asset Classes'!$B$15:$BD$377,BJ$21,FALSE)),VLOOKUP(MID($A202,4,5),'Project splits'!$C$5:$AM$346,BJ$22,FALSE),VLOOKUP($A202,'Success Asset Classes'!$B$15:$BD$377,BJ$21,FALSE)))</f>
        <v>0</v>
      </c>
      <c r="BK202" s="230">
        <f>IF($AR202=0,VLOOKUP(MID($A202,4,5),'Project splits'!$C$5:$AM$346,BK$22,FALSE),IF(ISNA(VLOOKUP($A202,'Success Asset Classes'!$B$15:$BD$377,BK$21,FALSE)),VLOOKUP(MID($A202,4,5),'Project splits'!$C$5:$AM$346,BK$22,FALSE),VLOOKUP($A202,'Success Asset Classes'!$B$15:$BD$377,BK$21,FALSE)))</f>
        <v>0</v>
      </c>
      <c r="BL202" s="230">
        <f>IF($AR202=0,VLOOKUP(MID($A202,4,5),'Project splits'!$C$5:$AM$346,BL$22,FALSE),IF(ISNA(VLOOKUP($A202,'Success Asset Classes'!$B$15:$BD$377,BL$21,FALSE)),VLOOKUP(MID($A202,4,5),'Project splits'!$C$5:$AM$346,BL$22,FALSE),VLOOKUP($A202,'Success Asset Classes'!$B$15:$BD$377,BL$21,FALSE)))</f>
        <v>1</v>
      </c>
      <c r="BM202" s="230">
        <f>IF($AR202=0,VLOOKUP(MID($A202,4,5),'Project splits'!$C$5:$AM$346,BM$22,FALSE),IF(ISNA(VLOOKUP($A202,'Success Asset Classes'!$B$15:$BD$377,BM$21,FALSE)),VLOOKUP(MID($A202,4,5),'Project splits'!$C$5:$AM$346,BM$22,FALSE),VLOOKUP($A202,'Success Asset Classes'!$B$15:$BD$377,BM$21,FALSE)))</f>
        <v>0</v>
      </c>
      <c r="BN202" s="230">
        <f>IF($AR202=0,VLOOKUP(MID($A202,4,5),'Project splits'!$C$5:$AM$346,BN$22,FALSE),IF(ISNA(VLOOKUP($A202,'Success Asset Classes'!$B$15:$BD$377,BN$21,FALSE)),VLOOKUP(MID($A202,4,5),'Project splits'!$C$5:$AM$346,BN$22,FALSE),VLOOKUP($A202,'Success Asset Classes'!$B$15:$BD$377,BN$21,FALSE)))</f>
        <v>0</v>
      </c>
      <c r="BO202" s="230">
        <f>IF($AR202=0,VLOOKUP(MID($A202,4,5),'Project splits'!$C$5:$AM$346,BO$22,FALSE),IF(ISNA(VLOOKUP($A202,'Success Asset Classes'!$B$15:$BD$377,BO$21,FALSE)),VLOOKUP(MID($A202,4,5),'Project splits'!$C$5:$AM$346,BO$22,FALSE),VLOOKUP($A202,'Success Asset Classes'!$B$15:$BD$377,BO$21,FALSE)))</f>
        <v>0</v>
      </c>
      <c r="BP202" s="230">
        <f>IF($AR202=0,VLOOKUP(MID($A202,4,5),'Project splits'!$C$5:$AM$346,BP$22,FALSE),IF(ISNA(VLOOKUP($A202,'Success Asset Classes'!$B$15:$BD$377,BP$21,FALSE)),VLOOKUP(MID($A202,4,5),'Project splits'!$C$5:$AM$346,BP$22,FALSE),VLOOKUP($A202,'Success Asset Classes'!$B$15:$BD$377,BP$21,FALSE)))</f>
        <v>0</v>
      </c>
      <c r="BQ202" s="230">
        <f>IF($AR202=0,VLOOKUP(MID($A202,4,5),'Project splits'!$C$5:$AM$346,BQ$22,FALSE),IF(ISNA(VLOOKUP($A202,'Success Asset Classes'!$B$15:$BD$377,BQ$21,FALSE)),VLOOKUP(MID($A202,4,5),'Project splits'!$C$5:$AM$346,BQ$22,FALSE),VLOOKUP($A202,'Success Asset Classes'!$B$15:$BD$377,BQ$21,FALSE)))</f>
        <v>0</v>
      </c>
      <c r="BR202" s="230">
        <f>IF($AR202=0,VLOOKUP(MID($A202,4,5),'Project splits'!$C$5:$AM$346,BR$22,FALSE),IF(ISNA(VLOOKUP($A202,'Success Asset Classes'!$B$15:$BD$377,BR$21,FALSE)),VLOOKUP(MID($A202,4,5),'Project splits'!$C$5:$AM$346,BR$22,FALSE),VLOOKUP($A202,'Success Asset Classes'!$B$15:$BD$377,BR$21,FALSE)))</f>
        <v>0</v>
      </c>
      <c r="BS202" s="247">
        <f t="shared" si="59"/>
        <v>1</v>
      </c>
      <c r="BT202" s="249">
        <f>1+IF(ISNA(VLOOKUP($A202,'Project labour content'!$A$7:$D$255,'Project labour content'!$D$1,FALSE)),VLOOKUP($D202,'Project labour content'!$F$6:$G$15,'Project labour content'!$G$1,FALSE),VLOOKUP($A202,'Project labour content'!$A$7:$D$255,'Project labour content'!$D$1,FALSE))*LabEsc22*1</f>
        <v>1.0005128792220817</v>
      </c>
      <c r="BU202" s="249">
        <f>1+IF(ISNA(VLOOKUP($A202,'Project labour content'!$A$7:$D$255,'Project labour content'!$D$1,FALSE)),VLOOKUP($D202,'Project labour content'!$F$6:$G$15,'Project labour content'!$G$1,FALSE),VLOOKUP($A202,'Project labour content'!$A$7:$D$255,'Project labour content'!$D$1,FALSE))*LabEsc23*1</f>
        <v>1.0010282202644294</v>
      </c>
      <c r="BV202" s="249">
        <f>1+IF(ISNA(VLOOKUP($A202,'Project labour content'!$A$7:$D$255,'Project labour content'!$D$1,FALSE)),VLOOKUP($D202,'Project labour content'!$F$6:$G$15,'Project labour content'!$G$1,FALSE),VLOOKUP($A202,'Project labour content'!$A$7:$D$255,'Project labour content'!$D$1,FALSE))*LabEsc24*1</f>
        <v>1.0015136715263209</v>
      </c>
      <c r="BW202" s="249">
        <f>1+IF(ISNA(VLOOKUP($A202,'Project labour content'!$A$7:$D$255,'Project labour content'!$D$1,FALSE)),VLOOKUP($D202,'Project labour content'!$F$6:$G$15,'Project labour content'!$G$1,FALSE),VLOOKUP($A202,'Project labour content'!$A$7:$D$255,'Project labour content'!$D$1,FALSE))*LabEsc25*1</f>
        <v>1.0021638525830807</v>
      </c>
      <c r="BX202" s="249">
        <f>1+IF(ISNA(VLOOKUP($A202,'Project labour content'!$A$7:$D$255,'Project labour content'!$D$1,FALSE)),VLOOKUP($D202,'Project labour content'!$F$6:$G$15,'Project labour content'!$G$1,FALSE),VLOOKUP($A202,'Project labour content'!$A$7:$D$255,'Project labour content'!$D$1,FALSE))*LabEsc26*1</f>
        <v>1.0028724415714398</v>
      </c>
      <c r="BY202" s="249">
        <f>1+IF(ISNA(VLOOKUP($A202,'Project labour content'!$A$7:$D$255,'Project labour content'!$D$1,FALSE)),VLOOKUP($D202,'Project labour content'!$F$6:$G$15,'Project labour content'!$G$1,FALSE),VLOOKUP($A202,'Project labour content'!$A$7:$D$255,'Project labour content'!$D$1,FALSE))*LabEsc27*1</f>
        <v>1.0033113306894603</v>
      </c>
      <c r="BZ202" s="249">
        <f>1+IF(ISNA(VLOOKUP($A202,'Project labour content'!$A$7:$D$255,'Project labour content'!$D$1,FALSE)),VLOOKUP($D202,'Project labour content'!$F$6:$G$15,'Project labour content'!$G$1,FALSE),VLOOKUP($A202,'Project labour content'!$A$7:$D$255,'Project labour content'!$D$1,FALSE))*LabEsc28*1</f>
        <v>1.0036418141953296</v>
      </c>
      <c r="CA202" s="249">
        <f>1+IF(ISNA(VLOOKUP($A202,'Project labour content'!$A$7:$D$255,'Project labour content'!$D$1,FALSE)),VLOOKUP($D202,'Project labour content'!$F$6:$G$15,'Project labour content'!$G$1,FALSE),VLOOKUP($A202,'Project labour content'!$A$7:$D$255,'Project labour content'!$D$1,FALSE))*LabEsc29*1</f>
        <v>1.0041721741255489</v>
      </c>
      <c r="CB202" s="250" t="str">
        <f>IF(ISNA(VLOOKUP($A202,'Project labour content'!$A$7:$D$255,'Project labour content'!$D$1,FALSE)),"Category","Project")</f>
        <v>Project</v>
      </c>
      <c r="CD202" s="247" t="str">
        <f t="shared" si="60"/>
        <v>14084</v>
      </c>
      <c r="CE202" s="3"/>
    </row>
    <row r="203" spans="1:83" x14ac:dyDescent="0.15">
      <c r="A203" s="11" t="s">
        <v>312</v>
      </c>
      <c r="B203" s="11" t="str">
        <f>VLOOKUP($A203,'Incurred Real 2022$'!$A$25:$AC$426,'Incurred Real 2022$'!B$1,FALSE)</f>
        <v>High Voltage Switching Training Facility</v>
      </c>
      <c r="C203" s="11" t="str">
        <f>VLOOKUP($A203,'Incurred Real 2022$'!$A$25:$AC$426,'Incurred Real 2022$'!C$1,FALSE)</f>
        <v>ExAnte</v>
      </c>
      <c r="D203" s="11" t="str">
        <f>VLOOKUP($A203,'Incurred Real 2022$'!$A$25:$AC$426,'Incurred Real 2022$'!D$1,FALSE)</f>
        <v>Security/Compliance</v>
      </c>
      <c r="E203" s="11" t="str">
        <f>VLOOKUP($A203,'Incurred Real 2022$'!$A$25:$AC$426,'Incurred Real 2022$'!E$1,FALSE)</f>
        <v>Closed</v>
      </c>
      <c r="F203" s="105" t="str">
        <f>IF(VLOOKUP($A203,'Incurred Real 2022$'!$A$25:$AC$426,'Incurred Real 2022$'!F$1,FALSE)=0,"",VLOOKUP($A203,'Incurred Real 2022$'!$A$25:$AC$426,'Incurred Real 2022$'!F$1,FALSE))</f>
        <v/>
      </c>
      <c r="G203" s="105" t="str">
        <f>IF(VLOOKUP($A203,'Incurred Real 2022$'!$A$25:$AC$426,'Incurred Real 2022$'!G$1,FALSE)=0,"",VLOOKUP($A203,'Incurred Real 2022$'!$A$25:$AC$426,'Incurred Real 2022$'!G$1,FALSE))</f>
        <v/>
      </c>
      <c r="H203" s="105" t="str">
        <f>IF(VLOOKUP($A203,'Incurred Real 2022$'!$A$25:$AC$426,'Incurred Real 2022$'!H$1,FALSE)=0,"",VLOOKUP($A203,'Incurred Real 2022$'!$A$25:$AC$426,'Incurred Real 2022$'!H$1,FALSE))</f>
        <v/>
      </c>
      <c r="I203" s="105" t="str">
        <f>IF(VLOOKUP($A203,'Incurred Real 2022$'!$A$25:$AC$426,'Incurred Real 2022$'!I$1,FALSE)=0,"",VLOOKUP($A203,'Incurred Real 2022$'!$A$25:$AC$426,'Incurred Real 2022$'!I$1,FALSE))</f>
        <v/>
      </c>
      <c r="J203" s="105" t="str">
        <f>IF(VLOOKUP($A203,'Incurred Real 2022$'!$A$25:$AC$426,'Incurred Real 2022$'!J$1,FALSE)=0,"",VLOOKUP($A203,'Incurred Real 2022$'!$A$25:$AC$426,'Incurred Real 2022$'!J$1,FALSE))</f>
        <v/>
      </c>
      <c r="K203" s="105" t="str">
        <f>IF(VLOOKUP($A203,'Incurred Real 2022$'!$A$25:$AC$426,'Incurred Real 2022$'!K$1,FALSE)=0,"",VLOOKUP($A203,'Incurred Real 2022$'!$A$25:$AC$426,'Incurred Real 2022$'!K$1,FALSE))</f>
        <v/>
      </c>
      <c r="L203" s="105" t="str">
        <f>IF(VLOOKUP($A203,'Incurred Real 2022$'!$A$25:$AC$426,'Incurred Real 2022$'!L$1,FALSE)=0,"",VLOOKUP($A203,'Incurred Real 2022$'!$A$25:$AC$426,'Incurred Real 2022$'!L$1,FALSE))</f>
        <v/>
      </c>
      <c r="M203" s="105" t="str">
        <f>IF(VLOOKUP($A203,'Incurred Real 2022$'!$A$25:$AC$426,'Incurred Real 2022$'!M$1,FALSE)=0,"",VLOOKUP($A203,'Incurred Real 2022$'!$A$25:$AC$426,'Incurred Real 2022$'!M$1,FALSE))</f>
        <v/>
      </c>
      <c r="N203" s="105" t="str">
        <f>IF(VLOOKUP($A203,'Incurred Real 2022$'!$A$25:$AC$426,'Incurred Real 2022$'!N$1,FALSE)=0,"",VLOOKUP($A203,'Incurred Real 2022$'!$A$25:$AC$426,'Incurred Real 2022$'!N$1,FALSE))</f>
        <v/>
      </c>
      <c r="O203" s="105" t="str">
        <f>IF(VLOOKUP($A203,'Incurred Real 2022$'!$A$25:$AC$426,'Incurred Real 2022$'!O$1,FALSE)=0,"",VLOOKUP($A203,'Incurred Real 2022$'!$A$25:$AC$426,'Incurred Real 2022$'!O$1,FALSE))</f>
        <v/>
      </c>
      <c r="P203" s="105">
        <f>IF(VLOOKUP($A203,'Incurred Real 2022$'!$A$25:$AC$426,'Incurred Real 2022$'!P$1,FALSE)=0,"",VLOOKUP($A203,'Incurred Real 2022$'!$A$25:$AC$426,'Incurred Real 2022$'!P$1,FALSE))</f>
        <v>162054.01999999999</v>
      </c>
      <c r="Q203" s="105">
        <f>IF(VLOOKUP($A203,'Incurred Real 2022$'!$A$25:$AC$426,'Incurred Real 2022$'!Q$1,FALSE)=0,"",VLOOKUP($A203,'Incurred Real 2022$'!$A$25:$AC$426,'Incurred Real 2022$'!Q$1,FALSE))</f>
        <v>305300.36</v>
      </c>
      <c r="R203" s="105">
        <f>IF(VLOOKUP($A203,'Incurred Real 2022$'!$A$25:$AC$426,'Incurred Real 2022$'!R$1,FALSE)=0,"",VLOOKUP($A203,'Incurred Real 2022$'!$A$25:$AC$426,'Incurred Real 2022$'!R$1,FALSE))</f>
        <v>951321.32</v>
      </c>
      <c r="S203" s="105">
        <f>IF(VLOOKUP($A203,'Incurred Real 2022$'!$A$25:$AC$426,'Incurred Real 2022$'!S$1,FALSE)=0,"",VLOOKUP($A203,'Incurred Real 2022$'!$A$25:$AC$426,'Incurred Real 2022$'!S$1,FALSE))</f>
        <v>5657764.1799999997</v>
      </c>
      <c r="T203" s="105">
        <f>IF(VLOOKUP($A203,'Incurred Real 2022$'!$A$25:$AC$426,'Incurred Real 2022$'!T$1,FALSE)=0,"",VLOOKUP($A203,'Incurred Real 2022$'!$A$25:$AC$426,'Incurred Real 2022$'!T$1,FALSE))</f>
        <v>2328310.11</v>
      </c>
      <c r="U203" s="105">
        <f>IF(VLOOKUP($A203,'Incurred Real 2022$'!$A$25:$AC$426,'Incurred Real 2022$'!U$1,FALSE)=0,"",VLOOKUP($A203,'Incurred Real 2022$'!$A$25:$AC$426,'Incurred Real 2022$'!U$1,FALSE))</f>
        <v>253319.66</v>
      </c>
      <c r="V203" s="13" t="str">
        <f>IF(ISTEXT(VLOOKUP($A203,'Incurred Real 2022$'!$A$25:$AC$426,'Incurred Real 2022$'!V$1,FALSE)),"",(VLOOKUP($A203,'Incurred Real 2022$'!$A$25:$AC$426,'Incurred Real 2022$'!V$1,FALSE))*BT203*Incurred_Real!V$15)</f>
        <v/>
      </c>
      <c r="W203" s="13" t="str">
        <f>IF(ISTEXT(VLOOKUP($A203,'Incurred Real 2022$'!$A$25:$AC$426,'Incurred Real 2022$'!W$1,FALSE)),"",(VLOOKUP($A203,'Incurred Real 2022$'!$A$25:$AC$426,'Incurred Real 2022$'!W$1,FALSE))*BU203*Incurred_Real!W$15)</f>
        <v/>
      </c>
      <c r="X203" s="220" t="str">
        <f>IF(ISTEXT(VLOOKUP($A203,'Incurred Real 2022$'!$A$25:$AC$426,'Incurred Real 2022$'!X$1,FALSE)),"",(VLOOKUP($A203,'Incurred Real 2022$'!$A$25:$AC$426,'Incurred Real 2022$'!X$1,FALSE))*BV203*Incurred_Real!X$15)</f>
        <v/>
      </c>
      <c r="Y203" s="217" t="str">
        <f>IF(ISTEXT(VLOOKUP($A203,'Incurred Real 2022$'!$A$25:$AC$426,'Incurred Real 2022$'!Y$1,FALSE)),"",(VLOOKUP($A203,'Incurred Real 2022$'!$A$25:$AC$426,'Incurred Real 2022$'!Y$1,FALSE))*BW203*Incurred_Real!Y$15)</f>
        <v/>
      </c>
      <c r="Z203" s="13" t="str">
        <f>IF(ISTEXT(VLOOKUP($A203,'Incurred Real 2022$'!$A$25:$AC$426,'Incurred Real 2022$'!Z$1,FALSE)),"",(VLOOKUP($A203,'Incurred Real 2022$'!$A$25:$AC$426,'Incurred Real 2022$'!Z$1,FALSE))*BX203*Incurred_Real!Z$15)</f>
        <v/>
      </c>
      <c r="AA203" s="13" t="str">
        <f>IF(ISTEXT(VLOOKUP($A203,'Incurred Real 2022$'!$A$25:$AC$426,'Incurred Real 2022$'!AA$1,FALSE)),"",(VLOOKUP($A203,'Incurred Real 2022$'!$A$25:$AC$426,'Incurred Real 2022$'!AA$1,FALSE))*BY203*Incurred_Real!AA$15)</f>
        <v/>
      </c>
      <c r="AB203" s="13" t="str">
        <f>IF(ISTEXT(VLOOKUP($A203,'Incurred Real 2022$'!$A$25:$AC$426,'Incurred Real 2022$'!AB$1,FALSE)),"",(VLOOKUP($A203,'Incurred Real 2022$'!$A$25:$AC$426,'Incurred Real 2022$'!AB$1,FALSE))*BZ203*Incurred_Real!AB$15)</f>
        <v/>
      </c>
      <c r="AC203" s="13" t="str">
        <f>IF(ISTEXT(VLOOKUP($A203,'Incurred Real 2022$'!$A$25:$AC$426,'Incurred Real 2022$'!AC$1,FALSE)),"",(VLOOKUP($A203,'Incurred Real 2022$'!$A$25:$AC$426,'Incurred Real 2022$'!AC$1,FALSE))*CA203*Incurred_Real!AC$15)</f>
        <v/>
      </c>
      <c r="AD203" s="221">
        <f t="shared" si="55"/>
        <v>9658069.6500000004</v>
      </c>
      <c r="AE203" s="221">
        <f t="shared" si="56"/>
        <v>9658069.6500000004</v>
      </c>
      <c r="AF203" s="239">
        <f t="shared" si="61"/>
        <v>11842035.444158224</v>
      </c>
      <c r="AG203" s="222">
        <f t="shared" si="57"/>
        <v>9902678.2752343696</v>
      </c>
      <c r="AH203" s="223">
        <f t="shared" si="64"/>
        <v>1.1958416819189206</v>
      </c>
      <c r="AI203" s="224">
        <f t="shared" si="58"/>
        <v>2021</v>
      </c>
      <c r="AJ203" s="225">
        <f>VLOOKUP($A203,Project_Commissioning!$C$4:$H$355,Project_Commissioning!F$1,FALSE)</f>
        <v>44316</v>
      </c>
      <c r="AK203" s="226">
        <f>VLOOKUP($A203,Project_Commissioning!$C$4:$H$355,Project_Commissioning!G$1,FALSE)</f>
        <v>2021</v>
      </c>
      <c r="AL203" s="225" t="str">
        <f>IF(VLOOKUP($A203,Project_Commissioning!$C$4:$H$355,Project_Commissioning!H$1,FALSE)=0,"",VLOOKUP($A203,Project_Commissioning!$C$4:$H$355,Project_Commissioning!H$1,FALSE))</f>
        <v/>
      </c>
      <c r="AM203" s="237">
        <f t="shared" si="62"/>
        <v>10517840.326825321</v>
      </c>
      <c r="AN203" s="221" cm="1">
        <f t="array" ref="AN203">IF(ROUND(AE203,0)=0,0,LOOKUP(2,1/(F203:AC203&lt;&gt;""),F203:AC203))</f>
        <v>253319.66</v>
      </c>
      <c r="AO203" s="221">
        <f t="shared" si="63"/>
        <v>0</v>
      </c>
      <c r="AP203" s="79"/>
      <c r="AQ203" s="20"/>
      <c r="AR203" s="245">
        <f>IF(ISNA(VLOOKUP($A203,'Success Asset Classes'!$B$15:$AA$114,'Success Asset Classes'!$AA$1,FALSE)),0,VLOOKUP($A203,'Success Asset Classes'!$B$15:$AA$114,'Success Asset Classes'!$AA$1,FALSE))</f>
        <v>0</v>
      </c>
      <c r="AS203" s="230">
        <f>IF($AR203=0,VLOOKUP(MID($A203,4,5),'Project splits'!$C$5:$AM$346,AS$22,FALSE),IF(ISNA(VLOOKUP($A203,'Success Asset Classes'!$B$15:$BD$377,AS$21,FALSE)),VLOOKUP(MID($A203,4,5),'Project splits'!$C$5:$AM$346,AS$22,FALSE),VLOOKUP($A203,'Success Asset Classes'!$B$15:$BD$377,AS$21,FALSE)))</f>
        <v>0</v>
      </c>
      <c r="AT203" s="230">
        <f>IF($AR203=0,VLOOKUP(MID($A203,4,5),'Project splits'!$C$5:$AM$346,AT$22,FALSE),IF(ISNA(VLOOKUP($A203,'Success Asset Classes'!$B$15:$BD$377,AT$21,FALSE)),VLOOKUP(MID($A203,4,5),'Project splits'!$C$5:$AM$346,AT$22,FALSE),VLOOKUP($A203,'Success Asset Classes'!$B$15:$BD$377,AT$21,FALSE)))</f>
        <v>0</v>
      </c>
      <c r="AU203" s="230">
        <f>IF($AR203=0,VLOOKUP(MID($A203,4,5),'Project splits'!$C$5:$AM$346,AU$22,FALSE),IF(ISNA(VLOOKUP($A203,'Success Asset Classes'!$B$15:$BD$377,AU$21,FALSE)),VLOOKUP(MID($A203,4,5),'Project splits'!$C$5:$AM$346,AU$22,FALSE),VLOOKUP($A203,'Success Asset Classes'!$B$15:$BD$377,AU$21,FALSE)))</f>
        <v>0</v>
      </c>
      <c r="AV203" s="230">
        <f>IF($AR203=0,VLOOKUP(MID($A203,4,5),'Project splits'!$C$5:$AM$346,AV$22,FALSE),IF(ISNA(VLOOKUP($A203,'Success Asset Classes'!$B$15:$BD$377,AV$21,FALSE)),VLOOKUP(MID($A203,4,5),'Project splits'!$C$5:$AM$346,AV$22,FALSE),VLOOKUP($A203,'Success Asset Classes'!$B$15:$BD$377,AV$21,FALSE)))</f>
        <v>0</v>
      </c>
      <c r="AW203" s="230">
        <f>IF($AR203=0,VLOOKUP(MID($A203,4,5),'Project splits'!$C$5:$AM$346,AW$22,FALSE),IF(ISNA(VLOOKUP($A203,'Success Asset Classes'!$B$15:$BD$377,AW$21,FALSE)),VLOOKUP(MID($A203,4,5),'Project splits'!$C$5:$AM$346,AW$22,FALSE),VLOOKUP($A203,'Success Asset Classes'!$B$15:$BD$377,AW$21,FALSE)))</f>
        <v>0</v>
      </c>
      <c r="AX203" s="230">
        <f>IF($AR203=0,VLOOKUP(MID($A203,4,5),'Project splits'!$C$5:$AM$346,AX$22,FALSE),IF(ISNA(VLOOKUP($A203,'Success Asset Classes'!$B$15:$BD$377,AX$21,FALSE)),VLOOKUP(MID($A203,4,5),'Project splits'!$C$5:$AM$346,AX$22,FALSE),VLOOKUP($A203,'Success Asset Classes'!$B$15:$BD$377,AX$21,FALSE)))</f>
        <v>0</v>
      </c>
      <c r="AY203" s="230">
        <f>IF($AR203=0,VLOOKUP(MID($A203,4,5),'Project splits'!$C$5:$AM$346,AY$22,FALSE),IF(ISNA(VLOOKUP($A203,'Success Asset Classes'!$B$15:$BD$377,AY$21,FALSE)),VLOOKUP(MID($A203,4,5),'Project splits'!$C$5:$AM$346,AY$22,FALSE),VLOOKUP($A203,'Success Asset Classes'!$B$15:$BD$377,AY$21,FALSE)))</f>
        <v>0</v>
      </c>
      <c r="AZ203" s="230">
        <f>IF($AR203=0,VLOOKUP(MID($A203,4,5),'Project splits'!$C$5:$AM$346,AZ$22,FALSE),IF(ISNA(VLOOKUP($A203,'Success Asset Classes'!$B$15:$BD$377,AZ$21,FALSE)),VLOOKUP(MID($A203,4,5),'Project splits'!$C$5:$AM$346,AZ$22,FALSE),VLOOKUP($A203,'Success Asset Classes'!$B$15:$BD$377,AZ$21,FALSE)))</f>
        <v>0</v>
      </c>
      <c r="BA203" s="230">
        <f>IF($AR203=0,VLOOKUP(MID($A203,4,5),'Project splits'!$C$5:$AM$346,BA$22,FALSE),IF(ISNA(VLOOKUP($A203,'Success Asset Classes'!$B$15:$BD$377,BA$21,FALSE)),VLOOKUP(MID($A203,4,5),'Project splits'!$C$5:$AM$346,BA$22,FALSE),VLOOKUP($A203,'Success Asset Classes'!$B$15:$BD$377,BA$21,FALSE)))</f>
        <v>0</v>
      </c>
      <c r="BB203" s="230">
        <f>IF($AR203=0,VLOOKUP(MID($A203,4,5),'Project splits'!$C$5:$AM$346,BB$22,FALSE),IF(ISNA(VLOOKUP($A203,'Success Asset Classes'!$B$15:$BD$377,BB$21,FALSE)),VLOOKUP(MID($A203,4,5),'Project splits'!$C$5:$AM$346,BB$22,FALSE),VLOOKUP($A203,'Success Asset Classes'!$B$15:$BD$377,BB$21,FALSE)))</f>
        <v>0.42</v>
      </c>
      <c r="BC203" s="230">
        <f>IF($AR203=0,VLOOKUP(MID($A203,4,5),'Project splits'!$C$5:$AM$346,BC$22,FALSE),IF(ISNA(VLOOKUP($A203,'Success Asset Classes'!$B$15:$BD$377,BC$21,FALSE)),VLOOKUP(MID($A203,4,5),'Project splits'!$C$5:$AM$346,BC$22,FALSE),VLOOKUP($A203,'Success Asset Classes'!$B$15:$BD$377,BC$21,FALSE)))</f>
        <v>0.15</v>
      </c>
      <c r="BD203" s="230">
        <f>IF($AR203=0,VLOOKUP(MID($A203,4,5),'Project splits'!$C$5:$AM$346,BD$22,FALSE),IF(ISNA(VLOOKUP($A203,'Success Asset Classes'!$B$15:$BD$377,BD$21,FALSE)),VLOOKUP(MID($A203,4,5),'Project splits'!$C$5:$AM$346,BD$22,FALSE),VLOOKUP($A203,'Success Asset Classes'!$B$15:$BD$377,BD$21,FALSE)))</f>
        <v>0.2</v>
      </c>
      <c r="BE203" s="230">
        <f>IF($AR203=0,VLOOKUP(MID($A203,4,5),'Project splits'!$C$5:$AM$346,BE$22,FALSE),IF(ISNA(VLOOKUP($A203,'Success Asset Classes'!$B$15:$BD$377,BE$21,FALSE)),VLOOKUP(MID($A203,4,5),'Project splits'!$C$5:$AM$346,BE$22,FALSE),VLOOKUP($A203,'Success Asset Classes'!$B$15:$BD$377,BE$21,FALSE)))</f>
        <v>0</v>
      </c>
      <c r="BF203" s="230">
        <f>IF($AR203=0,VLOOKUP(MID($A203,4,5),'Project splits'!$C$5:$AM$346,BF$22,FALSE),IF(ISNA(VLOOKUP($A203,'Success Asset Classes'!$B$15:$BD$377,BF$21,FALSE)),VLOOKUP(MID($A203,4,5),'Project splits'!$C$5:$AM$346,BF$22,FALSE),VLOOKUP($A203,'Success Asset Classes'!$B$15:$BD$377,BF$21,FALSE)))</f>
        <v>0</v>
      </c>
      <c r="BG203" s="230">
        <f>IF($AR203=0,VLOOKUP(MID($A203,4,5),'Project splits'!$C$5:$AM$346,BG$22,FALSE),IF(ISNA(VLOOKUP($A203,'Success Asset Classes'!$B$15:$BD$377,BG$21,FALSE)),VLOOKUP(MID($A203,4,5),'Project splits'!$C$5:$AM$346,BG$22,FALSE),VLOOKUP($A203,'Success Asset Classes'!$B$15:$BD$377,BG$21,FALSE)))</f>
        <v>0.23</v>
      </c>
      <c r="BH203" s="230">
        <f>IF($AR203=0,VLOOKUP(MID($A203,4,5),'Project splits'!$C$5:$AM$346,BH$22,FALSE),IF(ISNA(VLOOKUP($A203,'Success Asset Classes'!$B$15:$BD$377,BH$21,FALSE)),VLOOKUP(MID($A203,4,5),'Project splits'!$C$5:$AM$346,BH$22,FALSE),VLOOKUP($A203,'Success Asset Classes'!$B$15:$BD$377,BH$21,FALSE)))</f>
        <v>0</v>
      </c>
      <c r="BI203" s="230">
        <f>IF($AR203=0,VLOOKUP(MID($A203,4,5),'Project splits'!$C$5:$AM$346,BI$22,FALSE),IF(ISNA(VLOOKUP($A203,'Success Asset Classes'!$B$15:$BD$377,BI$21,FALSE)),VLOOKUP(MID($A203,4,5),'Project splits'!$C$5:$AM$346,BI$22,FALSE),VLOOKUP($A203,'Success Asset Classes'!$B$15:$BD$377,BI$21,FALSE)))</f>
        <v>0</v>
      </c>
      <c r="BJ203" s="230">
        <f>IF($AR203=0,VLOOKUP(MID($A203,4,5),'Project splits'!$C$5:$AM$346,BJ$22,FALSE),IF(ISNA(VLOOKUP($A203,'Success Asset Classes'!$B$15:$BD$377,BJ$21,FALSE)),VLOOKUP(MID($A203,4,5),'Project splits'!$C$5:$AM$346,BJ$22,FALSE),VLOOKUP($A203,'Success Asset Classes'!$B$15:$BD$377,BJ$21,FALSE)))</f>
        <v>0</v>
      </c>
      <c r="BK203" s="230">
        <f>IF($AR203=0,VLOOKUP(MID($A203,4,5),'Project splits'!$C$5:$AM$346,BK$22,FALSE),IF(ISNA(VLOOKUP($A203,'Success Asset Classes'!$B$15:$BD$377,BK$21,FALSE)),VLOOKUP(MID($A203,4,5),'Project splits'!$C$5:$AM$346,BK$22,FALSE),VLOOKUP($A203,'Success Asset Classes'!$B$15:$BD$377,BK$21,FALSE)))</f>
        <v>0</v>
      </c>
      <c r="BL203" s="230">
        <f>IF($AR203=0,VLOOKUP(MID($A203,4,5),'Project splits'!$C$5:$AM$346,BL$22,FALSE),IF(ISNA(VLOOKUP($A203,'Success Asset Classes'!$B$15:$BD$377,BL$21,FALSE)),VLOOKUP(MID($A203,4,5),'Project splits'!$C$5:$AM$346,BL$22,FALSE),VLOOKUP($A203,'Success Asset Classes'!$B$15:$BD$377,BL$21,FALSE)))</f>
        <v>0</v>
      </c>
      <c r="BM203" s="230">
        <f>IF($AR203=0,VLOOKUP(MID($A203,4,5),'Project splits'!$C$5:$AM$346,BM$22,FALSE),IF(ISNA(VLOOKUP($A203,'Success Asset Classes'!$B$15:$BD$377,BM$21,FALSE)),VLOOKUP(MID($A203,4,5),'Project splits'!$C$5:$AM$346,BM$22,FALSE),VLOOKUP($A203,'Success Asset Classes'!$B$15:$BD$377,BM$21,FALSE)))</f>
        <v>0</v>
      </c>
      <c r="BN203" s="230">
        <f>IF($AR203=0,VLOOKUP(MID($A203,4,5),'Project splits'!$C$5:$AM$346,BN$22,FALSE),IF(ISNA(VLOOKUP($A203,'Success Asset Classes'!$B$15:$BD$377,BN$21,FALSE)),VLOOKUP(MID($A203,4,5),'Project splits'!$C$5:$AM$346,BN$22,FALSE),VLOOKUP($A203,'Success Asset Classes'!$B$15:$BD$377,BN$21,FALSE)))</f>
        <v>0</v>
      </c>
      <c r="BO203" s="230">
        <f>IF($AR203=0,VLOOKUP(MID($A203,4,5),'Project splits'!$C$5:$AM$346,BO$22,FALSE),IF(ISNA(VLOOKUP($A203,'Success Asset Classes'!$B$15:$BD$377,BO$21,FALSE)),VLOOKUP(MID($A203,4,5),'Project splits'!$C$5:$AM$346,BO$22,FALSE),VLOOKUP($A203,'Success Asset Classes'!$B$15:$BD$377,BO$21,FALSE)))</f>
        <v>0</v>
      </c>
      <c r="BP203" s="230">
        <f>IF($AR203=0,VLOOKUP(MID($A203,4,5),'Project splits'!$C$5:$AM$346,BP$22,FALSE),IF(ISNA(VLOOKUP($A203,'Success Asset Classes'!$B$15:$BD$377,BP$21,FALSE)),VLOOKUP(MID($A203,4,5),'Project splits'!$C$5:$AM$346,BP$22,FALSE),VLOOKUP($A203,'Success Asset Classes'!$B$15:$BD$377,BP$21,FALSE)))</f>
        <v>0</v>
      </c>
      <c r="BQ203" s="230">
        <f>IF($AR203=0,VLOOKUP(MID($A203,4,5),'Project splits'!$C$5:$AM$346,BQ$22,FALSE),IF(ISNA(VLOOKUP($A203,'Success Asset Classes'!$B$15:$BD$377,BQ$21,FALSE)),VLOOKUP(MID($A203,4,5),'Project splits'!$C$5:$AM$346,BQ$22,FALSE),VLOOKUP($A203,'Success Asset Classes'!$B$15:$BD$377,BQ$21,FALSE)))</f>
        <v>0</v>
      </c>
      <c r="BR203" s="230">
        <f>IF($AR203=0,VLOOKUP(MID($A203,4,5),'Project splits'!$C$5:$AM$346,BR$22,FALSE),IF(ISNA(VLOOKUP($A203,'Success Asset Classes'!$B$15:$BD$377,BR$21,FALSE)),VLOOKUP(MID($A203,4,5),'Project splits'!$C$5:$AM$346,BR$22,FALSE),VLOOKUP($A203,'Success Asset Classes'!$B$15:$BD$377,BR$21,FALSE)))</f>
        <v>0</v>
      </c>
      <c r="BS203" s="247">
        <f t="shared" si="59"/>
        <v>1</v>
      </c>
      <c r="BT203" s="249">
        <f>1+IF(ISNA(VLOOKUP($A203,'Project labour content'!$A$7:$D$255,'Project labour content'!$D$1,FALSE)),VLOOKUP($D203,'Project labour content'!$F$6:$G$15,'Project labour content'!$G$1,FALSE),VLOOKUP($A203,'Project labour content'!$A$7:$D$255,'Project labour content'!$D$1,FALSE))*LabEsc22*1</f>
        <v>1.0005859102087626</v>
      </c>
      <c r="BU203" s="249">
        <f>1+IF(ISNA(VLOOKUP($A203,'Project labour content'!$A$7:$D$255,'Project labour content'!$D$1,FALSE)),VLOOKUP($D203,'Project labour content'!$F$6:$G$15,'Project labour content'!$G$1,FALSE),VLOOKUP($A203,'Project labour content'!$A$7:$D$255,'Project labour content'!$D$1,FALSE))*LabEsc23*1</f>
        <v>1.0011746327865272</v>
      </c>
      <c r="BV203" s="249">
        <f>1+IF(ISNA(VLOOKUP($A203,'Project labour content'!$A$7:$D$255,'Project labour content'!$D$1,FALSE)),VLOOKUP($D203,'Project labour content'!$F$6:$G$15,'Project labour content'!$G$1,FALSE),VLOOKUP($A203,'Project labour content'!$A$7:$D$255,'Project labour content'!$D$1,FALSE))*LabEsc24*1</f>
        <v>1.0017292094547814</v>
      </c>
      <c r="BW203" s="249">
        <f>1+IF(ISNA(VLOOKUP($A203,'Project labour content'!$A$7:$D$255,'Project labour content'!$D$1,FALSE)),VLOOKUP($D203,'Project labour content'!$F$6:$G$15,'Project labour content'!$G$1,FALSE),VLOOKUP($A203,'Project labour content'!$A$7:$D$255,'Project labour content'!$D$1,FALSE))*LabEsc25*1</f>
        <v>1.0024719724724633</v>
      </c>
      <c r="BX203" s="249">
        <f>1+IF(ISNA(VLOOKUP($A203,'Project labour content'!$A$7:$D$255,'Project labour content'!$D$1,FALSE)),VLOOKUP($D203,'Project labour content'!$F$6:$G$15,'Project labour content'!$G$1,FALSE),VLOOKUP($A203,'Project labour content'!$A$7:$D$255,'Project labour content'!$D$1,FALSE))*LabEsc26*1</f>
        <v>1.0032814603679003</v>
      </c>
      <c r="BY203" s="249">
        <f>1+IF(ISNA(VLOOKUP($A203,'Project labour content'!$A$7:$D$255,'Project labour content'!$D$1,FALSE)),VLOOKUP($D203,'Project labour content'!$F$6:$G$15,'Project labour content'!$G$1,FALSE),VLOOKUP($A203,'Project labour content'!$A$7:$D$255,'Project labour content'!$D$1,FALSE))*LabEsc27*1</f>
        <v>1.0037828447166741</v>
      </c>
      <c r="BZ203" s="249">
        <f>1+IF(ISNA(VLOOKUP($A203,'Project labour content'!$A$7:$D$255,'Project labour content'!$D$1,FALSE)),VLOOKUP($D203,'Project labour content'!$F$6:$G$15,'Project labour content'!$G$1,FALSE),VLOOKUP($A203,'Project labour content'!$A$7:$D$255,'Project labour content'!$D$1,FALSE))*LabEsc28*1</f>
        <v>1.0041603871313007</v>
      </c>
      <c r="CA203" s="249">
        <f>1+IF(ISNA(VLOOKUP($A203,'Project labour content'!$A$7:$D$255,'Project labour content'!$D$1,FALSE)),VLOOKUP($D203,'Project labour content'!$F$6:$G$15,'Project labour content'!$G$1,FALSE),VLOOKUP($A203,'Project labour content'!$A$7:$D$255,'Project labour content'!$D$1,FALSE))*LabEsc29*1</f>
        <v>1.0047662671982935</v>
      </c>
      <c r="CB203" s="250" t="str">
        <f>IF(ISNA(VLOOKUP($A203,'Project labour content'!$A$7:$D$255,'Project labour content'!$D$1,FALSE)),"Category","Project")</f>
        <v>Category</v>
      </c>
      <c r="CD203" s="247" t="str">
        <f t="shared" si="60"/>
        <v>14088</v>
      </c>
      <c r="CE203" s="3"/>
    </row>
    <row r="204" spans="1:83" x14ac:dyDescent="0.15">
      <c r="A204" s="11" t="s">
        <v>314</v>
      </c>
      <c r="B204" s="11" t="str">
        <f>VLOOKUP($A204,'Incurred Real 2022$'!$A$25:$AC$426,'Incurred Real 2022$'!B$1,FALSE)</f>
        <v>High Voltage Workshop Facility</v>
      </c>
      <c r="C204" s="11" t="str">
        <f>VLOOKUP($A204,'Incurred Real 2022$'!$A$25:$AC$426,'Incurred Real 2022$'!C$1,FALSE)</f>
        <v>ExAnte</v>
      </c>
      <c r="D204" s="11" t="str">
        <f>VLOOKUP($A204,'Incurred Real 2022$'!$A$25:$AC$426,'Incurred Real 2022$'!D$1,FALSE)</f>
        <v>Security/Compliance</v>
      </c>
      <c r="E204" s="11" t="str">
        <f>VLOOKUP($A204,'Incurred Real 2022$'!$A$25:$AC$426,'Incurred Real 2022$'!E$1,FALSE)</f>
        <v>Deferred</v>
      </c>
      <c r="F204" s="105" t="str">
        <f>IF(VLOOKUP($A204,'Incurred Real 2022$'!$A$25:$AC$426,'Incurred Real 2022$'!F$1,FALSE)=0,"",VLOOKUP($A204,'Incurred Real 2022$'!$A$25:$AC$426,'Incurred Real 2022$'!F$1,FALSE))</f>
        <v/>
      </c>
      <c r="G204" s="105" t="str">
        <f>IF(VLOOKUP($A204,'Incurred Real 2022$'!$A$25:$AC$426,'Incurred Real 2022$'!G$1,FALSE)=0,"",VLOOKUP($A204,'Incurred Real 2022$'!$A$25:$AC$426,'Incurred Real 2022$'!G$1,FALSE))</f>
        <v/>
      </c>
      <c r="H204" s="105" t="str">
        <f>IF(VLOOKUP($A204,'Incurred Real 2022$'!$A$25:$AC$426,'Incurred Real 2022$'!H$1,FALSE)=0,"",VLOOKUP($A204,'Incurred Real 2022$'!$A$25:$AC$426,'Incurred Real 2022$'!H$1,FALSE))</f>
        <v/>
      </c>
      <c r="I204" s="105" t="str">
        <f>IF(VLOOKUP($A204,'Incurred Real 2022$'!$A$25:$AC$426,'Incurred Real 2022$'!I$1,FALSE)=0,"",VLOOKUP($A204,'Incurred Real 2022$'!$A$25:$AC$426,'Incurred Real 2022$'!I$1,FALSE))</f>
        <v/>
      </c>
      <c r="J204" s="105" t="str">
        <f>IF(VLOOKUP($A204,'Incurred Real 2022$'!$A$25:$AC$426,'Incurred Real 2022$'!J$1,FALSE)=0,"",VLOOKUP($A204,'Incurred Real 2022$'!$A$25:$AC$426,'Incurred Real 2022$'!J$1,FALSE))</f>
        <v/>
      </c>
      <c r="K204" s="105" t="str">
        <f>IF(VLOOKUP($A204,'Incurred Real 2022$'!$A$25:$AC$426,'Incurred Real 2022$'!K$1,FALSE)=0,"",VLOOKUP($A204,'Incurred Real 2022$'!$A$25:$AC$426,'Incurred Real 2022$'!K$1,FALSE))</f>
        <v/>
      </c>
      <c r="L204" s="105" t="str">
        <f>IF(VLOOKUP($A204,'Incurred Real 2022$'!$A$25:$AC$426,'Incurred Real 2022$'!L$1,FALSE)=0,"",VLOOKUP($A204,'Incurred Real 2022$'!$A$25:$AC$426,'Incurred Real 2022$'!L$1,FALSE))</f>
        <v/>
      </c>
      <c r="M204" s="105" t="str">
        <f>IF(VLOOKUP($A204,'Incurred Real 2022$'!$A$25:$AC$426,'Incurred Real 2022$'!M$1,FALSE)=0,"",VLOOKUP($A204,'Incurred Real 2022$'!$A$25:$AC$426,'Incurred Real 2022$'!M$1,FALSE))</f>
        <v/>
      </c>
      <c r="N204" s="105" t="str">
        <f>IF(VLOOKUP($A204,'Incurred Real 2022$'!$A$25:$AC$426,'Incurred Real 2022$'!N$1,FALSE)=0,"",VLOOKUP($A204,'Incurred Real 2022$'!$A$25:$AC$426,'Incurred Real 2022$'!N$1,FALSE))</f>
        <v/>
      </c>
      <c r="O204" s="105" t="str">
        <f>IF(VLOOKUP($A204,'Incurred Real 2022$'!$A$25:$AC$426,'Incurred Real 2022$'!O$1,FALSE)=0,"",VLOOKUP($A204,'Incurred Real 2022$'!$A$25:$AC$426,'Incurred Real 2022$'!O$1,FALSE))</f>
        <v/>
      </c>
      <c r="P204" s="105">
        <f>IF(VLOOKUP($A204,'Incurred Real 2022$'!$A$25:$AC$426,'Incurred Real 2022$'!P$1,FALSE)=0,"",VLOOKUP($A204,'Incurred Real 2022$'!$A$25:$AC$426,'Incurred Real 2022$'!P$1,FALSE))</f>
        <v>51133.84</v>
      </c>
      <c r="Q204" s="105">
        <f>IF(VLOOKUP($A204,'Incurred Real 2022$'!$A$25:$AC$426,'Incurred Real 2022$'!Q$1,FALSE)=0,"",VLOOKUP($A204,'Incurred Real 2022$'!$A$25:$AC$426,'Incurred Real 2022$'!Q$1,FALSE))</f>
        <v>63043.92</v>
      </c>
      <c r="R204" s="105">
        <f>IF(VLOOKUP($A204,'Incurred Real 2022$'!$A$25:$AC$426,'Incurred Real 2022$'!R$1,FALSE)=0,"",VLOOKUP($A204,'Incurred Real 2022$'!$A$25:$AC$426,'Incurred Real 2022$'!R$1,FALSE))</f>
        <v>48912.36</v>
      </c>
      <c r="S204" s="105">
        <f>IF(VLOOKUP($A204,'Incurred Real 2022$'!$A$25:$AC$426,'Incurred Real 2022$'!S$1,FALSE)=0,"",VLOOKUP($A204,'Incurred Real 2022$'!$A$25:$AC$426,'Incurred Real 2022$'!S$1,FALSE))</f>
        <v>145896.29</v>
      </c>
      <c r="T204" s="105">
        <f>IF(VLOOKUP($A204,'Incurred Real 2022$'!$A$25:$AC$426,'Incurred Real 2022$'!T$1,FALSE)=0,"",VLOOKUP($A204,'Incurred Real 2022$'!$A$25:$AC$426,'Incurred Real 2022$'!T$1,FALSE))</f>
        <v>94496.04</v>
      </c>
      <c r="U204" s="105">
        <f>IF(VLOOKUP($A204,'Incurred Real 2022$'!$A$25:$AC$426,'Incurred Real 2022$'!U$1,FALSE)=0,"",VLOOKUP($A204,'Incurred Real 2022$'!$A$25:$AC$426,'Incurred Real 2022$'!U$1,FALSE))</f>
        <v>2612.62</v>
      </c>
      <c r="V204" s="13" t="str">
        <f>IF(ISTEXT(VLOOKUP($A204,'Incurred Real 2022$'!$A$25:$AC$426,'Incurred Real 2022$'!V$1,FALSE)),"",(VLOOKUP($A204,'Incurred Real 2022$'!$A$25:$AC$426,'Incurred Real 2022$'!V$1,FALSE))*BT204*Incurred_Real!V$15)</f>
        <v/>
      </c>
      <c r="W204" s="13" t="str">
        <f>IF(ISTEXT(VLOOKUP($A204,'Incurred Real 2022$'!$A$25:$AC$426,'Incurred Real 2022$'!W$1,FALSE)),"",(VLOOKUP($A204,'Incurred Real 2022$'!$A$25:$AC$426,'Incurred Real 2022$'!W$1,FALSE))*BU204*Incurred_Real!W$15)</f>
        <v/>
      </c>
      <c r="X204" s="220">
        <f>IF(ISTEXT(VLOOKUP($A204,'Incurred Real 2022$'!$A$25:$AC$426,'Incurred Real 2022$'!X$1,FALSE)),"",(VLOOKUP($A204,'Incurred Real 2022$'!$A$25:$AC$426,'Incurred Real 2022$'!X$1,FALSE))*BV204*Incurred_Real!X$15)</f>
        <v>38478.155489814766</v>
      </c>
      <c r="Y204" s="217">
        <f>IF(ISTEXT(VLOOKUP($A204,'Incurred Real 2022$'!$A$25:$AC$426,'Incurred Real 2022$'!Y$1,FALSE)),"",(VLOOKUP($A204,'Incurred Real 2022$'!$A$25:$AC$426,'Incurred Real 2022$'!Y$1,FALSE))*BW204*Incurred_Real!Y$15)</f>
        <v>2321763.9379861043</v>
      </c>
      <c r="Z204" s="13">
        <f>IF(ISTEXT(VLOOKUP($A204,'Incurred Real 2022$'!$A$25:$AC$426,'Incurred Real 2022$'!Z$1,FALSE)),"",(VLOOKUP($A204,'Incurred Real 2022$'!$A$25:$AC$426,'Incurred Real 2022$'!Z$1,FALSE))*BX204*Incurred_Real!Z$15)</f>
        <v>724.29702658539429</v>
      </c>
      <c r="AA204" s="13" t="str">
        <f>IF(ISTEXT(VLOOKUP($A204,'Incurred Real 2022$'!$A$25:$AC$426,'Incurred Real 2022$'!AA$1,FALSE)),"",(VLOOKUP($A204,'Incurred Real 2022$'!$A$25:$AC$426,'Incurred Real 2022$'!AA$1,FALSE))*BY204*Incurred_Real!AA$15)</f>
        <v/>
      </c>
      <c r="AB204" s="13" t="str">
        <f>IF(ISTEXT(VLOOKUP($A204,'Incurred Real 2022$'!$A$25:$AC$426,'Incurred Real 2022$'!AB$1,FALSE)),"",(VLOOKUP($A204,'Incurred Real 2022$'!$A$25:$AC$426,'Incurred Real 2022$'!AB$1,FALSE))*BZ204*Incurred_Real!AB$15)</f>
        <v/>
      </c>
      <c r="AC204" s="13" t="str">
        <f>IF(ISTEXT(VLOOKUP($A204,'Incurred Real 2022$'!$A$25:$AC$426,'Incurred Real 2022$'!AC$1,FALSE)),"",(VLOOKUP($A204,'Incurred Real 2022$'!$A$25:$AC$426,'Incurred Real 2022$'!AC$1,FALSE))*CA204*Incurred_Real!AC$15)</f>
        <v/>
      </c>
      <c r="AD204" s="221">
        <f t="shared" si="55"/>
        <v>2767061.4605025044</v>
      </c>
      <c r="AE204" s="221">
        <f t="shared" si="56"/>
        <v>2767061.4605025044</v>
      </c>
      <c r="AF204" s="239" t="str">
        <f t="shared" si="61"/>
        <v/>
      </c>
      <c r="AG204" s="222" t="str">
        <f t="shared" si="57"/>
        <v/>
      </c>
      <c r="AH204" s="223" t="str">
        <f t="shared" si="64"/>
        <v/>
      </c>
      <c r="AI204" s="224">
        <f t="shared" si="58"/>
        <v>2026</v>
      </c>
      <c r="AJ204" s="225">
        <f>VLOOKUP($A204,Project_Commissioning!$C$4:$H$355,Project_Commissioning!F$1,FALSE)</f>
        <v>45694</v>
      </c>
      <c r="AK204" s="226">
        <f>VLOOKUP($A204,Project_Commissioning!$C$4:$H$355,Project_Commissioning!G$1,FALSE)</f>
        <v>2025</v>
      </c>
      <c r="AL204" s="225" t="str">
        <f>IF(VLOOKUP($A204,Project_Commissioning!$C$4:$H$355,Project_Commissioning!H$1,FALSE)=0,"",VLOOKUP($A204,Project_Commissioning!$C$4:$H$355,Project_Commissioning!H$1,FALSE))</f>
        <v>Commissioned Extra</v>
      </c>
      <c r="AM204" s="237" t="str">
        <f t="shared" si="62"/>
        <v/>
      </c>
      <c r="AN204" s="221" cm="1">
        <f t="array" ref="AN204">IF(ROUND(AE204,0)=0,0,LOOKUP(2,1/(F204:AC204&lt;&gt;""),F204:AC204))</f>
        <v>724.29702658539429</v>
      </c>
      <c r="AO204" s="221">
        <f t="shared" si="63"/>
        <v>2360966.3905025045</v>
      </c>
      <c r="AP204" s="79"/>
      <c r="AQ204" s="20"/>
      <c r="AR204" s="245">
        <f>IF(ISNA(VLOOKUP($A204,'Success Asset Classes'!$B$15:$AA$114,'Success Asset Classes'!$AA$1,FALSE)),0,VLOOKUP($A204,'Success Asset Classes'!$B$15:$AA$114,'Success Asset Classes'!$AA$1,FALSE))</f>
        <v>0</v>
      </c>
      <c r="AS204" s="230">
        <f>IF($AR204=0,VLOOKUP(MID($A204,4,5),'Project splits'!$C$5:$AM$346,AS$22,FALSE),IF(ISNA(VLOOKUP($A204,'Success Asset Classes'!$B$15:$BD$377,AS$21,FALSE)),VLOOKUP(MID($A204,4,5),'Project splits'!$C$5:$AM$346,AS$22,FALSE),VLOOKUP($A204,'Success Asset Classes'!$B$15:$BD$377,AS$21,FALSE)))</f>
        <v>0</v>
      </c>
      <c r="AT204" s="230">
        <f>IF($AR204=0,VLOOKUP(MID($A204,4,5),'Project splits'!$C$5:$AM$346,AT$22,FALSE),IF(ISNA(VLOOKUP($A204,'Success Asset Classes'!$B$15:$BD$377,AT$21,FALSE)),VLOOKUP(MID($A204,4,5),'Project splits'!$C$5:$AM$346,AT$22,FALSE),VLOOKUP($A204,'Success Asset Classes'!$B$15:$BD$377,AT$21,FALSE)))</f>
        <v>0</v>
      </c>
      <c r="AU204" s="230">
        <f>IF($AR204=0,VLOOKUP(MID($A204,4,5),'Project splits'!$C$5:$AM$346,AU$22,FALSE),IF(ISNA(VLOOKUP($A204,'Success Asset Classes'!$B$15:$BD$377,AU$21,FALSE)),VLOOKUP(MID($A204,4,5),'Project splits'!$C$5:$AM$346,AU$22,FALSE),VLOOKUP($A204,'Success Asset Classes'!$B$15:$BD$377,AU$21,FALSE)))</f>
        <v>0</v>
      </c>
      <c r="AV204" s="230">
        <f>IF($AR204=0,VLOOKUP(MID($A204,4,5),'Project splits'!$C$5:$AM$346,AV$22,FALSE),IF(ISNA(VLOOKUP($A204,'Success Asset Classes'!$B$15:$BD$377,AV$21,FALSE)),VLOOKUP(MID($A204,4,5),'Project splits'!$C$5:$AM$346,AV$22,FALSE),VLOOKUP($A204,'Success Asset Classes'!$B$15:$BD$377,AV$21,FALSE)))</f>
        <v>0</v>
      </c>
      <c r="AW204" s="230">
        <f>IF($AR204=0,VLOOKUP(MID($A204,4,5),'Project splits'!$C$5:$AM$346,AW$22,FALSE),IF(ISNA(VLOOKUP($A204,'Success Asset Classes'!$B$15:$BD$377,AW$21,FALSE)),VLOOKUP(MID($A204,4,5),'Project splits'!$C$5:$AM$346,AW$22,FALSE),VLOOKUP($A204,'Success Asset Classes'!$B$15:$BD$377,AW$21,FALSE)))</f>
        <v>0</v>
      </c>
      <c r="AX204" s="230">
        <f>IF($AR204=0,VLOOKUP(MID($A204,4,5),'Project splits'!$C$5:$AM$346,AX$22,FALSE),IF(ISNA(VLOOKUP($A204,'Success Asset Classes'!$B$15:$BD$377,AX$21,FALSE)),VLOOKUP(MID($A204,4,5),'Project splits'!$C$5:$AM$346,AX$22,FALSE),VLOOKUP($A204,'Success Asset Classes'!$B$15:$BD$377,AX$21,FALSE)))</f>
        <v>0</v>
      </c>
      <c r="AY204" s="230">
        <f>IF($AR204=0,VLOOKUP(MID($A204,4,5),'Project splits'!$C$5:$AM$346,AY$22,FALSE),IF(ISNA(VLOOKUP($A204,'Success Asset Classes'!$B$15:$BD$377,AY$21,FALSE)),VLOOKUP(MID($A204,4,5),'Project splits'!$C$5:$AM$346,AY$22,FALSE),VLOOKUP($A204,'Success Asset Classes'!$B$15:$BD$377,AY$21,FALSE)))</f>
        <v>0</v>
      </c>
      <c r="AZ204" s="230">
        <f>IF($AR204=0,VLOOKUP(MID($A204,4,5),'Project splits'!$C$5:$AM$346,AZ$22,FALSE),IF(ISNA(VLOOKUP($A204,'Success Asset Classes'!$B$15:$BD$377,AZ$21,FALSE)),VLOOKUP(MID($A204,4,5),'Project splits'!$C$5:$AM$346,AZ$22,FALSE),VLOOKUP($A204,'Success Asset Classes'!$B$15:$BD$377,AZ$21,FALSE)))</f>
        <v>0</v>
      </c>
      <c r="BA204" s="230">
        <f>IF($AR204=0,VLOOKUP(MID($A204,4,5),'Project splits'!$C$5:$AM$346,BA$22,FALSE),IF(ISNA(VLOOKUP($A204,'Success Asset Classes'!$B$15:$BD$377,BA$21,FALSE)),VLOOKUP(MID($A204,4,5),'Project splits'!$C$5:$AM$346,BA$22,FALSE),VLOOKUP($A204,'Success Asset Classes'!$B$15:$BD$377,BA$21,FALSE)))</f>
        <v>0</v>
      </c>
      <c r="BB204" s="230">
        <f>IF($AR204=0,VLOOKUP(MID($A204,4,5),'Project splits'!$C$5:$AM$346,BB$22,FALSE),IF(ISNA(VLOOKUP($A204,'Success Asset Classes'!$B$15:$BD$377,BB$21,FALSE)),VLOOKUP(MID($A204,4,5),'Project splits'!$C$5:$AM$346,BB$22,FALSE),VLOOKUP($A204,'Success Asset Classes'!$B$15:$BD$377,BB$21,FALSE)))</f>
        <v>0.35</v>
      </c>
      <c r="BC204" s="230">
        <f>IF($AR204=0,VLOOKUP(MID($A204,4,5),'Project splits'!$C$5:$AM$346,BC$22,FALSE),IF(ISNA(VLOOKUP($A204,'Success Asset Classes'!$B$15:$BD$377,BC$21,FALSE)),VLOOKUP(MID($A204,4,5),'Project splits'!$C$5:$AM$346,BC$22,FALSE),VLOOKUP($A204,'Success Asset Classes'!$B$15:$BD$377,BC$21,FALSE)))</f>
        <v>0</v>
      </c>
      <c r="BD204" s="230">
        <f>IF($AR204=0,VLOOKUP(MID($A204,4,5),'Project splits'!$C$5:$AM$346,BD$22,FALSE),IF(ISNA(VLOOKUP($A204,'Success Asset Classes'!$B$15:$BD$377,BD$21,FALSE)),VLOOKUP(MID($A204,4,5),'Project splits'!$C$5:$AM$346,BD$22,FALSE),VLOOKUP($A204,'Success Asset Classes'!$B$15:$BD$377,BD$21,FALSE)))</f>
        <v>0.5</v>
      </c>
      <c r="BE204" s="230">
        <f>IF($AR204=0,VLOOKUP(MID($A204,4,5),'Project splits'!$C$5:$AM$346,BE$22,FALSE),IF(ISNA(VLOOKUP($A204,'Success Asset Classes'!$B$15:$BD$377,BE$21,FALSE)),VLOOKUP(MID($A204,4,5),'Project splits'!$C$5:$AM$346,BE$22,FALSE),VLOOKUP($A204,'Success Asset Classes'!$B$15:$BD$377,BE$21,FALSE)))</f>
        <v>0</v>
      </c>
      <c r="BF204" s="230">
        <f>IF($AR204=0,VLOOKUP(MID($A204,4,5),'Project splits'!$C$5:$AM$346,BF$22,FALSE),IF(ISNA(VLOOKUP($A204,'Success Asset Classes'!$B$15:$BD$377,BF$21,FALSE)),VLOOKUP(MID($A204,4,5),'Project splits'!$C$5:$AM$346,BF$22,FALSE),VLOOKUP($A204,'Success Asset Classes'!$B$15:$BD$377,BF$21,FALSE)))</f>
        <v>0</v>
      </c>
      <c r="BG204" s="230">
        <f>IF($AR204=0,VLOOKUP(MID($A204,4,5),'Project splits'!$C$5:$AM$346,BG$22,FALSE),IF(ISNA(VLOOKUP($A204,'Success Asset Classes'!$B$15:$BD$377,BG$21,FALSE)),VLOOKUP(MID($A204,4,5),'Project splits'!$C$5:$AM$346,BG$22,FALSE),VLOOKUP($A204,'Success Asset Classes'!$B$15:$BD$377,BG$21,FALSE)))</f>
        <v>0.15</v>
      </c>
      <c r="BH204" s="230">
        <f>IF($AR204=0,VLOOKUP(MID($A204,4,5),'Project splits'!$C$5:$AM$346,BH$22,FALSE),IF(ISNA(VLOOKUP($A204,'Success Asset Classes'!$B$15:$BD$377,BH$21,FALSE)),VLOOKUP(MID($A204,4,5),'Project splits'!$C$5:$AM$346,BH$22,FALSE),VLOOKUP($A204,'Success Asset Classes'!$B$15:$BD$377,BH$21,FALSE)))</f>
        <v>0</v>
      </c>
      <c r="BI204" s="230">
        <f>IF($AR204=0,VLOOKUP(MID($A204,4,5),'Project splits'!$C$5:$AM$346,BI$22,FALSE),IF(ISNA(VLOOKUP($A204,'Success Asset Classes'!$B$15:$BD$377,BI$21,FALSE)),VLOOKUP(MID($A204,4,5),'Project splits'!$C$5:$AM$346,BI$22,FALSE),VLOOKUP($A204,'Success Asset Classes'!$B$15:$BD$377,BI$21,FALSE)))</f>
        <v>0</v>
      </c>
      <c r="BJ204" s="230">
        <f>IF($AR204=0,VLOOKUP(MID($A204,4,5),'Project splits'!$C$5:$AM$346,BJ$22,FALSE),IF(ISNA(VLOOKUP($A204,'Success Asset Classes'!$B$15:$BD$377,BJ$21,FALSE)),VLOOKUP(MID($A204,4,5),'Project splits'!$C$5:$AM$346,BJ$22,FALSE),VLOOKUP($A204,'Success Asset Classes'!$B$15:$BD$377,BJ$21,FALSE)))</f>
        <v>0</v>
      </c>
      <c r="BK204" s="230">
        <f>IF($AR204=0,VLOOKUP(MID($A204,4,5),'Project splits'!$C$5:$AM$346,BK$22,FALSE),IF(ISNA(VLOOKUP($A204,'Success Asset Classes'!$B$15:$BD$377,BK$21,FALSE)),VLOOKUP(MID($A204,4,5),'Project splits'!$C$5:$AM$346,BK$22,FALSE),VLOOKUP($A204,'Success Asset Classes'!$B$15:$BD$377,BK$21,FALSE)))</f>
        <v>0</v>
      </c>
      <c r="BL204" s="230">
        <f>IF($AR204=0,VLOOKUP(MID($A204,4,5),'Project splits'!$C$5:$AM$346,BL$22,FALSE),IF(ISNA(VLOOKUP($A204,'Success Asset Classes'!$B$15:$BD$377,BL$21,FALSE)),VLOOKUP(MID($A204,4,5),'Project splits'!$C$5:$AM$346,BL$22,FALSE),VLOOKUP($A204,'Success Asset Classes'!$B$15:$BD$377,BL$21,FALSE)))</f>
        <v>0</v>
      </c>
      <c r="BM204" s="230">
        <f>IF($AR204=0,VLOOKUP(MID($A204,4,5),'Project splits'!$C$5:$AM$346,BM$22,FALSE),IF(ISNA(VLOOKUP($A204,'Success Asset Classes'!$B$15:$BD$377,BM$21,FALSE)),VLOOKUP(MID($A204,4,5),'Project splits'!$C$5:$AM$346,BM$22,FALSE),VLOOKUP($A204,'Success Asset Classes'!$B$15:$BD$377,BM$21,FALSE)))</f>
        <v>0</v>
      </c>
      <c r="BN204" s="230">
        <f>IF($AR204=0,VLOOKUP(MID($A204,4,5),'Project splits'!$C$5:$AM$346,BN$22,FALSE),IF(ISNA(VLOOKUP($A204,'Success Asset Classes'!$B$15:$BD$377,BN$21,FALSE)),VLOOKUP(MID($A204,4,5),'Project splits'!$C$5:$AM$346,BN$22,FALSE),VLOOKUP($A204,'Success Asset Classes'!$B$15:$BD$377,BN$21,FALSE)))</f>
        <v>0</v>
      </c>
      <c r="BO204" s="230">
        <f>IF($AR204=0,VLOOKUP(MID($A204,4,5),'Project splits'!$C$5:$AM$346,BO$22,FALSE),IF(ISNA(VLOOKUP($A204,'Success Asset Classes'!$B$15:$BD$377,BO$21,FALSE)),VLOOKUP(MID($A204,4,5),'Project splits'!$C$5:$AM$346,BO$22,FALSE),VLOOKUP($A204,'Success Asset Classes'!$B$15:$BD$377,BO$21,FALSE)))</f>
        <v>0</v>
      </c>
      <c r="BP204" s="230">
        <f>IF($AR204=0,VLOOKUP(MID($A204,4,5),'Project splits'!$C$5:$AM$346,BP$22,FALSE),IF(ISNA(VLOOKUP($A204,'Success Asset Classes'!$B$15:$BD$377,BP$21,FALSE)),VLOOKUP(MID($A204,4,5),'Project splits'!$C$5:$AM$346,BP$22,FALSE),VLOOKUP($A204,'Success Asset Classes'!$B$15:$BD$377,BP$21,FALSE)))</f>
        <v>0</v>
      </c>
      <c r="BQ204" s="230">
        <f>IF($AR204=0,VLOOKUP(MID($A204,4,5),'Project splits'!$C$5:$AM$346,BQ$22,FALSE),IF(ISNA(VLOOKUP($A204,'Success Asset Classes'!$B$15:$BD$377,BQ$21,FALSE)),VLOOKUP(MID($A204,4,5),'Project splits'!$C$5:$AM$346,BQ$22,FALSE),VLOOKUP($A204,'Success Asset Classes'!$B$15:$BD$377,BQ$21,FALSE)))</f>
        <v>0</v>
      </c>
      <c r="BR204" s="230">
        <f>IF($AR204=0,VLOOKUP(MID($A204,4,5),'Project splits'!$C$5:$AM$346,BR$22,FALSE),IF(ISNA(VLOOKUP($A204,'Success Asset Classes'!$B$15:$BD$377,BR$21,FALSE)),VLOOKUP(MID($A204,4,5),'Project splits'!$C$5:$AM$346,BR$22,FALSE),VLOOKUP($A204,'Success Asset Classes'!$B$15:$BD$377,BR$21,FALSE)))</f>
        <v>0</v>
      </c>
      <c r="BS204" s="247">
        <f t="shared" si="59"/>
        <v>1</v>
      </c>
      <c r="BT204" s="249">
        <f>1+IF(ISNA(VLOOKUP($A204,'Project labour content'!$A$7:$D$255,'Project labour content'!$D$1,FALSE)),VLOOKUP($D204,'Project labour content'!$F$6:$G$15,'Project labour content'!$G$1,FALSE),VLOOKUP($A204,'Project labour content'!$A$7:$D$255,'Project labour content'!$D$1,FALSE))*LabEsc22*1</f>
        <v>1.0010897724444068</v>
      </c>
      <c r="BU204" s="249">
        <f>1+IF(ISNA(VLOOKUP($A204,'Project labour content'!$A$7:$D$255,'Project labour content'!$D$1,FALSE)),VLOOKUP($D204,'Project labour content'!$F$6:$G$15,'Project labour content'!$G$1,FALSE),VLOOKUP($A204,'Project labour content'!$A$7:$D$255,'Project labour content'!$D$1,FALSE))*LabEsc23*1</f>
        <v>1.002184775796547</v>
      </c>
      <c r="BV204" s="249">
        <f>1+IF(ISNA(VLOOKUP($A204,'Project labour content'!$A$7:$D$255,'Project labour content'!$D$1,FALSE)),VLOOKUP($D204,'Project labour content'!$F$6:$G$15,'Project labour content'!$G$1,FALSE),VLOOKUP($A204,'Project labour content'!$A$7:$D$255,'Project labour content'!$D$1,FALSE))*LabEsc24*1</f>
        <v>1.0032162689542627</v>
      </c>
      <c r="BW204" s="249">
        <f>1+IF(ISNA(VLOOKUP($A204,'Project labour content'!$A$7:$D$255,'Project labour content'!$D$1,FALSE)),VLOOKUP($D204,'Project labour content'!$F$6:$G$15,'Project labour content'!$G$1,FALSE),VLOOKUP($A204,'Project labour content'!$A$7:$D$255,'Project labour content'!$D$1,FALSE))*LabEsc25*1</f>
        <v>1.004597782123497</v>
      </c>
      <c r="BX204" s="249">
        <f>1+IF(ISNA(VLOOKUP($A204,'Project labour content'!$A$7:$D$255,'Project labour content'!$D$1,FALSE)),VLOOKUP($D204,'Project labour content'!$F$6:$G$15,'Project labour content'!$G$1,FALSE),VLOOKUP($A204,'Project labour content'!$A$7:$D$255,'Project labour content'!$D$1,FALSE))*LabEsc26*1</f>
        <v>1.0061034012257675</v>
      </c>
      <c r="BY204" s="249">
        <f>1+IF(ISNA(VLOOKUP($A204,'Project labour content'!$A$7:$D$255,'Project labour content'!$D$1,FALSE)),VLOOKUP($D204,'Project labour content'!$F$6:$G$15,'Project labour content'!$G$1,FALSE),VLOOKUP($A204,'Project labour content'!$A$7:$D$255,'Project labour content'!$D$1,FALSE))*LabEsc27*1</f>
        <v>1.0070359585343429</v>
      </c>
      <c r="BZ204" s="249">
        <f>1+IF(ISNA(VLOOKUP($A204,'Project labour content'!$A$7:$D$255,'Project labour content'!$D$1,FALSE)),VLOOKUP($D204,'Project labour content'!$F$6:$G$15,'Project labour content'!$G$1,FALSE),VLOOKUP($A204,'Project labour content'!$A$7:$D$255,'Project labour content'!$D$1,FALSE))*LabEsc28*1</f>
        <v>1.0077381741877003</v>
      </c>
      <c r="CA204" s="249">
        <f>1+IF(ISNA(VLOOKUP($A204,'Project labour content'!$A$7:$D$255,'Project labour content'!$D$1,FALSE)),VLOOKUP($D204,'Project labour content'!$F$6:$G$15,'Project labour content'!$G$1,FALSE),VLOOKUP($A204,'Project labour content'!$A$7:$D$255,'Project labour content'!$D$1,FALSE))*LabEsc29*1</f>
        <v>1.0088650898682081</v>
      </c>
      <c r="CB204" s="250" t="str">
        <f>IF(ISNA(VLOOKUP($A204,'Project labour content'!$A$7:$D$255,'Project labour content'!$D$1,FALSE)),"Category","Project")</f>
        <v>Project</v>
      </c>
      <c r="CD204" s="247" t="str">
        <f t="shared" si="60"/>
        <v>14089</v>
      </c>
      <c r="CE204" s="3"/>
    </row>
    <row r="205" spans="1:83" x14ac:dyDescent="0.15">
      <c r="A205" s="11" t="s">
        <v>316</v>
      </c>
      <c r="B205" s="11" t="str">
        <f>VLOOKUP($A205,'Incurred Real 2022$'!$A$25:$AC$426,'Incurred Real 2022$'!B$1,FALSE)</f>
        <v>Mount Gambier Transformer 1 Replacement</v>
      </c>
      <c r="C205" s="11" t="str">
        <f>VLOOKUP($A205,'Incurred Real 2022$'!$A$25:$AC$426,'Incurred Real 2022$'!C$1,FALSE)</f>
        <v>ExAnte</v>
      </c>
      <c r="D205" s="11" t="str">
        <f>VLOOKUP($A205,'Incurred Real 2022$'!$A$25:$AC$426,'Incurred Real 2022$'!D$1,FALSE)</f>
        <v>Replacement</v>
      </c>
      <c r="E205" s="11" t="str">
        <f>VLOOKUP($A205,'Incurred Real 2022$'!$A$25:$AC$426,'Incurred Real 2022$'!E$1,FALSE)</f>
        <v>Deferred</v>
      </c>
      <c r="F205" s="105" t="str">
        <f>IF(VLOOKUP($A205,'Incurred Real 2022$'!$A$25:$AC$426,'Incurred Real 2022$'!F$1,FALSE)=0,"",VLOOKUP($A205,'Incurred Real 2022$'!$A$25:$AC$426,'Incurred Real 2022$'!F$1,FALSE))</f>
        <v/>
      </c>
      <c r="G205" s="105" t="str">
        <f>IF(VLOOKUP($A205,'Incurred Real 2022$'!$A$25:$AC$426,'Incurred Real 2022$'!G$1,FALSE)=0,"",VLOOKUP($A205,'Incurred Real 2022$'!$A$25:$AC$426,'Incurred Real 2022$'!G$1,FALSE))</f>
        <v/>
      </c>
      <c r="H205" s="105" t="str">
        <f>IF(VLOOKUP($A205,'Incurred Real 2022$'!$A$25:$AC$426,'Incurred Real 2022$'!H$1,FALSE)=0,"",VLOOKUP($A205,'Incurred Real 2022$'!$A$25:$AC$426,'Incurred Real 2022$'!H$1,FALSE))</f>
        <v/>
      </c>
      <c r="I205" s="105" t="str">
        <f>IF(VLOOKUP($A205,'Incurred Real 2022$'!$A$25:$AC$426,'Incurred Real 2022$'!I$1,FALSE)=0,"",VLOOKUP($A205,'Incurred Real 2022$'!$A$25:$AC$426,'Incurred Real 2022$'!I$1,FALSE))</f>
        <v/>
      </c>
      <c r="J205" s="105" t="str">
        <f>IF(VLOOKUP($A205,'Incurred Real 2022$'!$A$25:$AC$426,'Incurred Real 2022$'!J$1,FALSE)=0,"",VLOOKUP($A205,'Incurred Real 2022$'!$A$25:$AC$426,'Incurred Real 2022$'!J$1,FALSE))</f>
        <v/>
      </c>
      <c r="K205" s="105" t="str">
        <f>IF(VLOOKUP($A205,'Incurred Real 2022$'!$A$25:$AC$426,'Incurred Real 2022$'!K$1,FALSE)=0,"",VLOOKUP($A205,'Incurred Real 2022$'!$A$25:$AC$426,'Incurred Real 2022$'!K$1,FALSE))</f>
        <v/>
      </c>
      <c r="L205" s="105" t="str">
        <f>IF(VLOOKUP($A205,'Incurred Real 2022$'!$A$25:$AC$426,'Incurred Real 2022$'!L$1,FALSE)=0,"",VLOOKUP($A205,'Incurred Real 2022$'!$A$25:$AC$426,'Incurred Real 2022$'!L$1,FALSE))</f>
        <v/>
      </c>
      <c r="M205" s="105" t="str">
        <f>IF(VLOOKUP($A205,'Incurred Real 2022$'!$A$25:$AC$426,'Incurred Real 2022$'!M$1,FALSE)=0,"",VLOOKUP($A205,'Incurred Real 2022$'!$A$25:$AC$426,'Incurred Real 2022$'!M$1,FALSE))</f>
        <v/>
      </c>
      <c r="N205" s="105" t="str">
        <f>IF(VLOOKUP($A205,'Incurred Real 2022$'!$A$25:$AC$426,'Incurred Real 2022$'!N$1,FALSE)=0,"",VLOOKUP($A205,'Incurred Real 2022$'!$A$25:$AC$426,'Incurred Real 2022$'!N$1,FALSE))</f>
        <v/>
      </c>
      <c r="O205" s="105" t="str">
        <f>IF(VLOOKUP($A205,'Incurred Real 2022$'!$A$25:$AC$426,'Incurred Real 2022$'!O$1,FALSE)=0,"",VLOOKUP($A205,'Incurred Real 2022$'!$A$25:$AC$426,'Incurred Real 2022$'!O$1,FALSE))</f>
        <v/>
      </c>
      <c r="P205" s="105" t="str">
        <f>IF(VLOOKUP($A205,'Incurred Real 2022$'!$A$25:$AC$426,'Incurred Real 2022$'!P$1,FALSE)=0,"",VLOOKUP($A205,'Incurred Real 2022$'!$A$25:$AC$426,'Incurred Real 2022$'!P$1,FALSE))</f>
        <v/>
      </c>
      <c r="Q205" s="105" t="str">
        <f>IF(VLOOKUP($A205,'Incurred Real 2022$'!$A$25:$AC$426,'Incurred Real 2022$'!Q$1,FALSE)=0,"",VLOOKUP($A205,'Incurred Real 2022$'!$A$25:$AC$426,'Incurred Real 2022$'!Q$1,FALSE))</f>
        <v/>
      </c>
      <c r="R205" s="105">
        <f>IF(VLOOKUP($A205,'Incurred Real 2022$'!$A$25:$AC$426,'Incurred Real 2022$'!R$1,FALSE)=0,"",VLOOKUP($A205,'Incurred Real 2022$'!$A$25:$AC$426,'Incurred Real 2022$'!R$1,FALSE))</f>
        <v>869.58</v>
      </c>
      <c r="S205" s="105">
        <f>IF(VLOOKUP($A205,'Incurred Real 2022$'!$A$25:$AC$426,'Incurred Real 2022$'!S$1,FALSE)=0,"",VLOOKUP($A205,'Incurred Real 2022$'!$A$25:$AC$426,'Incurred Real 2022$'!S$1,FALSE))</f>
        <v>57861.97</v>
      </c>
      <c r="T205" s="105">
        <f>IF(VLOOKUP($A205,'Incurred Real 2022$'!$A$25:$AC$426,'Incurred Real 2022$'!T$1,FALSE)=0,"",VLOOKUP($A205,'Incurred Real 2022$'!$A$25:$AC$426,'Incurred Real 2022$'!T$1,FALSE))</f>
        <v>175020.4</v>
      </c>
      <c r="U205" s="105">
        <f>IF(VLOOKUP($A205,'Incurred Real 2022$'!$A$25:$AC$426,'Incurred Real 2022$'!U$1,FALSE)=0,"",VLOOKUP($A205,'Incurred Real 2022$'!$A$25:$AC$426,'Incurred Real 2022$'!U$1,FALSE))</f>
        <v>5246.03</v>
      </c>
      <c r="V205" s="13" t="str">
        <f>IF(ISTEXT(VLOOKUP($A205,'Incurred Real 2022$'!$A$25:$AC$426,'Incurred Real 2022$'!V$1,FALSE)),"",(VLOOKUP($A205,'Incurred Real 2022$'!$A$25:$AC$426,'Incurred Real 2022$'!V$1,FALSE))*BT205*Incurred_Real!V$15)</f>
        <v/>
      </c>
      <c r="W205" s="13" t="str">
        <f>IF(ISTEXT(VLOOKUP($A205,'Incurred Real 2022$'!$A$25:$AC$426,'Incurred Real 2022$'!W$1,FALSE)),"",(VLOOKUP($A205,'Incurred Real 2022$'!$A$25:$AC$426,'Incurred Real 2022$'!W$1,FALSE))*BU205*Incurred_Real!W$15)</f>
        <v/>
      </c>
      <c r="X205" s="220" t="str">
        <f>IF(ISTEXT(VLOOKUP($A205,'Incurred Real 2022$'!$A$25:$AC$426,'Incurred Real 2022$'!X$1,FALSE)),"",(VLOOKUP($A205,'Incurred Real 2022$'!$A$25:$AC$426,'Incurred Real 2022$'!X$1,FALSE))*BV205*Incurred_Real!X$15)</f>
        <v/>
      </c>
      <c r="Y205" s="217" t="str">
        <f>IF(ISTEXT(VLOOKUP($A205,'Incurred Real 2022$'!$A$25:$AC$426,'Incurred Real 2022$'!Y$1,FALSE)),"",(VLOOKUP($A205,'Incurred Real 2022$'!$A$25:$AC$426,'Incurred Real 2022$'!Y$1,FALSE))*BW205*Incurred_Real!Y$15)</f>
        <v/>
      </c>
      <c r="Z205" s="13" t="str">
        <f>IF(ISTEXT(VLOOKUP($A205,'Incurred Real 2022$'!$A$25:$AC$426,'Incurred Real 2022$'!Z$1,FALSE)),"",(VLOOKUP($A205,'Incurred Real 2022$'!$A$25:$AC$426,'Incurred Real 2022$'!Z$1,FALSE))*BX205*Incurred_Real!Z$15)</f>
        <v/>
      </c>
      <c r="AA205" s="13" t="str">
        <f>IF(ISTEXT(VLOOKUP($A205,'Incurred Real 2022$'!$A$25:$AC$426,'Incurred Real 2022$'!AA$1,FALSE)),"",(VLOOKUP($A205,'Incurred Real 2022$'!$A$25:$AC$426,'Incurred Real 2022$'!AA$1,FALSE))*BY205*Incurred_Real!AA$15)</f>
        <v/>
      </c>
      <c r="AB205" s="13" t="str">
        <f>IF(ISTEXT(VLOOKUP($A205,'Incurred Real 2022$'!$A$25:$AC$426,'Incurred Real 2022$'!AB$1,FALSE)),"",(VLOOKUP($A205,'Incurred Real 2022$'!$A$25:$AC$426,'Incurred Real 2022$'!AB$1,FALSE))*BZ205*Incurred_Real!AB$15)</f>
        <v/>
      </c>
      <c r="AC205" s="13">
        <f>IF(ISTEXT(VLOOKUP($A205,'Incurred Real 2022$'!$A$25:$AC$426,'Incurred Real 2022$'!AC$1,FALSE)),"",(VLOOKUP($A205,'Incurred Real 2022$'!$A$25:$AC$426,'Incurred Real 2022$'!AC$1,FALSE))*CA205*Incurred_Real!AC$15)</f>
        <v>2370382.6738962443</v>
      </c>
      <c r="AD205" s="221">
        <f t="shared" si="55"/>
        <v>2609380.6538962442</v>
      </c>
      <c r="AE205" s="221">
        <f t="shared" si="56"/>
        <v>2609380.6538962442</v>
      </c>
      <c r="AF205" s="239">
        <f t="shared" si="61"/>
        <v>2958340.9717196282</v>
      </c>
      <c r="AG205" s="222">
        <f t="shared" si="57"/>
        <v>3029341.1550408988</v>
      </c>
      <c r="AH205" s="223">
        <f t="shared" si="64"/>
        <v>0.97656250000000011</v>
      </c>
      <c r="AI205" s="224">
        <f t="shared" si="58"/>
        <v>2029</v>
      </c>
      <c r="AJ205" s="225">
        <f>VLOOKUP($A205,Project_Commissioning!$C$4:$H$355,Project_Commissioning!F$1,FALSE)</f>
        <v>47487</v>
      </c>
      <c r="AK205" s="226">
        <f>VLOOKUP($A205,Project_Commissioning!$C$4:$H$355,Project_Commissioning!G$1,FALSE)</f>
        <v>2030</v>
      </c>
      <c r="AL205" s="225" t="str">
        <f>IF(VLOOKUP($A205,Project_Commissioning!$C$4:$H$355,Project_Commissioning!H$1,FALSE)=0,"",VLOOKUP($A205,Project_Commissioning!$C$4:$H$355,Project_Commissioning!H$1,FALSE))</f>
        <v/>
      </c>
      <c r="AM205" s="237">
        <f t="shared" si="62"/>
        <v>2627534.6091960715</v>
      </c>
      <c r="AN205" s="221" cm="1">
        <f t="array" ref="AN205">IF(ROUND(AE205,0)=0,0,LOOKUP(2,1/(F205:AC205&lt;&gt;""),F205:AC205))</f>
        <v>2370382.6738962443</v>
      </c>
      <c r="AO205" s="221">
        <f t="shared" si="63"/>
        <v>2370382.6738962443</v>
      </c>
      <c r="AP205" s="79"/>
      <c r="AQ205" s="20"/>
      <c r="AR205" s="245">
        <f>IF(ISNA(VLOOKUP($A205,'Success Asset Classes'!$B$15:$AA$114,'Success Asset Classes'!$AA$1,FALSE)),0,VLOOKUP($A205,'Success Asset Classes'!$B$15:$AA$114,'Success Asset Classes'!$AA$1,FALSE))</f>
        <v>0</v>
      </c>
      <c r="AS205" s="230">
        <f>IF($AR205=0,VLOOKUP(MID($A205,4,5),'Project splits'!$C$5:$AM$346,AS$22,FALSE),IF(ISNA(VLOOKUP($A205,'Success Asset Classes'!$B$15:$BD$377,AS$21,FALSE)),VLOOKUP(MID($A205,4,5),'Project splits'!$C$5:$AM$346,AS$22,FALSE),VLOOKUP($A205,'Success Asset Classes'!$B$15:$BD$377,AS$21,FALSE)))</f>
        <v>0</v>
      </c>
      <c r="AT205" s="230">
        <f>IF($AR205=0,VLOOKUP(MID($A205,4,5),'Project splits'!$C$5:$AM$346,AT$22,FALSE),IF(ISNA(VLOOKUP($A205,'Success Asset Classes'!$B$15:$BD$377,AT$21,FALSE)),VLOOKUP(MID($A205,4,5),'Project splits'!$C$5:$AM$346,AT$22,FALSE),VLOOKUP($A205,'Success Asset Classes'!$B$15:$BD$377,AT$21,FALSE)))</f>
        <v>0</v>
      </c>
      <c r="AU205" s="230">
        <f>IF($AR205=0,VLOOKUP(MID($A205,4,5),'Project splits'!$C$5:$AM$346,AU$22,FALSE),IF(ISNA(VLOOKUP($A205,'Success Asset Classes'!$B$15:$BD$377,AU$21,FALSE)),VLOOKUP(MID($A205,4,5),'Project splits'!$C$5:$AM$346,AU$22,FALSE),VLOOKUP($A205,'Success Asset Classes'!$B$15:$BD$377,AU$21,FALSE)))</f>
        <v>0</v>
      </c>
      <c r="AV205" s="230">
        <f>IF($AR205=0,VLOOKUP(MID($A205,4,5),'Project splits'!$C$5:$AM$346,AV$22,FALSE),IF(ISNA(VLOOKUP($A205,'Success Asset Classes'!$B$15:$BD$377,AV$21,FALSE)),VLOOKUP(MID($A205,4,5),'Project splits'!$C$5:$AM$346,AV$22,FALSE),VLOOKUP($A205,'Success Asset Classes'!$B$15:$BD$377,AV$21,FALSE)))</f>
        <v>0</v>
      </c>
      <c r="AW205" s="230">
        <f>IF($AR205=0,VLOOKUP(MID($A205,4,5),'Project splits'!$C$5:$AM$346,AW$22,FALSE),IF(ISNA(VLOOKUP($A205,'Success Asset Classes'!$B$15:$BD$377,AW$21,FALSE)),VLOOKUP(MID($A205,4,5),'Project splits'!$C$5:$AM$346,AW$22,FALSE),VLOOKUP($A205,'Success Asset Classes'!$B$15:$BD$377,AW$21,FALSE)))</f>
        <v>0</v>
      </c>
      <c r="AX205" s="230">
        <f>IF($AR205=0,VLOOKUP(MID($A205,4,5),'Project splits'!$C$5:$AM$346,AX$22,FALSE),IF(ISNA(VLOOKUP($A205,'Success Asset Classes'!$B$15:$BD$377,AX$21,FALSE)),VLOOKUP(MID($A205,4,5),'Project splits'!$C$5:$AM$346,AX$22,FALSE),VLOOKUP($A205,'Success Asset Classes'!$B$15:$BD$377,AX$21,FALSE)))</f>
        <v>0</v>
      </c>
      <c r="AY205" s="230">
        <f>IF($AR205=0,VLOOKUP(MID($A205,4,5),'Project splits'!$C$5:$AM$346,AY$22,FALSE),IF(ISNA(VLOOKUP($A205,'Success Asset Classes'!$B$15:$BD$377,AY$21,FALSE)),VLOOKUP(MID($A205,4,5),'Project splits'!$C$5:$AM$346,AY$22,FALSE),VLOOKUP($A205,'Success Asset Classes'!$B$15:$BD$377,AY$21,FALSE)))</f>
        <v>0</v>
      </c>
      <c r="AZ205" s="230">
        <f>IF($AR205=0,VLOOKUP(MID($A205,4,5),'Project splits'!$C$5:$AM$346,AZ$22,FALSE),IF(ISNA(VLOOKUP($A205,'Success Asset Classes'!$B$15:$BD$377,AZ$21,FALSE)),VLOOKUP(MID($A205,4,5),'Project splits'!$C$5:$AM$346,AZ$22,FALSE),VLOOKUP($A205,'Success Asset Classes'!$B$15:$BD$377,AZ$21,FALSE)))</f>
        <v>0</v>
      </c>
      <c r="BA205" s="230">
        <f>IF($AR205=0,VLOOKUP(MID($A205,4,5),'Project splits'!$C$5:$AM$346,BA$22,FALSE),IF(ISNA(VLOOKUP($A205,'Success Asset Classes'!$B$15:$BD$377,BA$21,FALSE)),VLOOKUP(MID($A205,4,5),'Project splits'!$C$5:$AM$346,BA$22,FALSE),VLOOKUP($A205,'Success Asset Classes'!$B$15:$BD$377,BA$21,FALSE)))</f>
        <v>0</v>
      </c>
      <c r="BB205" s="230">
        <f>IF($AR205=0,VLOOKUP(MID($A205,4,5),'Project splits'!$C$5:$AM$346,BB$22,FALSE),IF(ISNA(VLOOKUP($A205,'Success Asset Classes'!$B$15:$BD$377,BB$21,FALSE)),VLOOKUP(MID($A205,4,5),'Project splits'!$C$5:$AM$346,BB$22,FALSE),VLOOKUP($A205,'Success Asset Classes'!$B$15:$BD$377,BB$21,FALSE)))</f>
        <v>0.7151102790576227</v>
      </c>
      <c r="BC205" s="230">
        <f>IF($AR205=0,VLOOKUP(MID($A205,4,5),'Project splits'!$C$5:$AM$346,BC$22,FALSE),IF(ISNA(VLOOKUP($A205,'Success Asset Classes'!$B$15:$BD$377,BC$21,FALSE)),VLOOKUP(MID($A205,4,5),'Project splits'!$C$5:$AM$346,BC$22,FALSE),VLOOKUP($A205,'Success Asset Classes'!$B$15:$BD$377,BC$21,FALSE)))</f>
        <v>0</v>
      </c>
      <c r="BD205" s="230">
        <f>IF($AR205=0,VLOOKUP(MID($A205,4,5),'Project splits'!$C$5:$AM$346,BD$22,FALSE),IF(ISNA(VLOOKUP($A205,'Success Asset Classes'!$B$15:$BD$377,BD$21,FALSE)),VLOOKUP(MID($A205,4,5),'Project splits'!$C$5:$AM$346,BD$22,FALSE),VLOOKUP($A205,'Success Asset Classes'!$B$15:$BD$377,BD$21,FALSE)))</f>
        <v>0.13870410379401654</v>
      </c>
      <c r="BE205" s="230">
        <f>IF($AR205=0,VLOOKUP(MID($A205,4,5),'Project splits'!$C$5:$AM$346,BE$22,FALSE),IF(ISNA(VLOOKUP($A205,'Success Asset Classes'!$B$15:$BD$377,BE$21,FALSE)),VLOOKUP(MID($A205,4,5),'Project splits'!$C$5:$AM$346,BE$22,FALSE),VLOOKUP($A205,'Success Asset Classes'!$B$15:$BD$377,BE$21,FALSE)))</f>
        <v>0</v>
      </c>
      <c r="BF205" s="230">
        <f>IF($AR205=0,VLOOKUP(MID($A205,4,5),'Project splits'!$C$5:$AM$346,BF$22,FALSE),IF(ISNA(VLOOKUP($A205,'Success Asset Classes'!$B$15:$BD$377,BF$21,FALSE)),VLOOKUP(MID($A205,4,5),'Project splits'!$C$5:$AM$346,BF$22,FALSE),VLOOKUP($A205,'Success Asset Classes'!$B$15:$BD$377,BF$21,FALSE)))</f>
        <v>0</v>
      </c>
      <c r="BG205" s="230">
        <f>IF($AR205=0,VLOOKUP(MID($A205,4,5),'Project splits'!$C$5:$AM$346,BG$22,FALSE),IF(ISNA(VLOOKUP($A205,'Success Asset Classes'!$B$15:$BD$377,BG$21,FALSE)),VLOOKUP(MID($A205,4,5),'Project splits'!$C$5:$AM$346,BG$22,FALSE),VLOOKUP($A205,'Success Asset Classes'!$B$15:$BD$377,BG$21,FALSE)))</f>
        <v>0.11245924314241502</v>
      </c>
      <c r="BH205" s="230">
        <f>IF($AR205=0,VLOOKUP(MID($A205,4,5),'Project splits'!$C$5:$AM$346,BH$22,FALSE),IF(ISNA(VLOOKUP($A205,'Success Asset Classes'!$B$15:$BD$377,BH$21,FALSE)),VLOOKUP(MID($A205,4,5),'Project splits'!$C$5:$AM$346,BH$22,FALSE),VLOOKUP($A205,'Success Asset Classes'!$B$15:$BD$377,BH$21,FALSE)))</f>
        <v>3.3726374005945664E-2</v>
      </c>
      <c r="BI205" s="230">
        <f>IF($AR205=0,VLOOKUP(MID($A205,4,5),'Project splits'!$C$5:$AM$346,BI$22,FALSE),IF(ISNA(VLOOKUP($A205,'Success Asset Classes'!$B$15:$BD$377,BI$21,FALSE)),VLOOKUP(MID($A205,4,5),'Project splits'!$C$5:$AM$346,BI$22,FALSE),VLOOKUP($A205,'Success Asset Classes'!$B$15:$BD$377,BI$21,FALSE)))</f>
        <v>0</v>
      </c>
      <c r="BJ205" s="230">
        <f>IF($AR205=0,VLOOKUP(MID($A205,4,5),'Project splits'!$C$5:$AM$346,BJ$22,FALSE),IF(ISNA(VLOOKUP($A205,'Success Asset Classes'!$B$15:$BD$377,BJ$21,FALSE)),VLOOKUP(MID($A205,4,5),'Project splits'!$C$5:$AM$346,BJ$22,FALSE),VLOOKUP($A205,'Success Asset Classes'!$B$15:$BD$377,BJ$21,FALSE)))</f>
        <v>0</v>
      </c>
      <c r="BK205" s="230">
        <f>IF($AR205=0,VLOOKUP(MID($A205,4,5),'Project splits'!$C$5:$AM$346,BK$22,FALSE),IF(ISNA(VLOOKUP($A205,'Success Asset Classes'!$B$15:$BD$377,BK$21,FALSE)),VLOOKUP(MID($A205,4,5),'Project splits'!$C$5:$AM$346,BK$22,FALSE),VLOOKUP($A205,'Success Asset Classes'!$B$15:$BD$377,BK$21,FALSE)))</f>
        <v>0</v>
      </c>
      <c r="BL205" s="230">
        <f>IF($AR205=0,VLOOKUP(MID($A205,4,5),'Project splits'!$C$5:$AM$346,BL$22,FALSE),IF(ISNA(VLOOKUP($A205,'Success Asset Classes'!$B$15:$BD$377,BL$21,FALSE)),VLOOKUP(MID($A205,4,5),'Project splits'!$C$5:$AM$346,BL$22,FALSE),VLOOKUP($A205,'Success Asset Classes'!$B$15:$BD$377,BL$21,FALSE)))</f>
        <v>0</v>
      </c>
      <c r="BM205" s="230">
        <f>IF($AR205=0,VLOOKUP(MID($A205,4,5),'Project splits'!$C$5:$AM$346,BM$22,FALSE),IF(ISNA(VLOOKUP($A205,'Success Asset Classes'!$B$15:$BD$377,BM$21,FALSE)),VLOOKUP(MID($A205,4,5),'Project splits'!$C$5:$AM$346,BM$22,FALSE),VLOOKUP($A205,'Success Asset Classes'!$B$15:$BD$377,BM$21,FALSE)))</f>
        <v>0</v>
      </c>
      <c r="BN205" s="230">
        <f>IF($AR205=0,VLOOKUP(MID($A205,4,5),'Project splits'!$C$5:$AM$346,BN$22,FALSE),IF(ISNA(VLOOKUP($A205,'Success Asset Classes'!$B$15:$BD$377,BN$21,FALSE)),VLOOKUP(MID($A205,4,5),'Project splits'!$C$5:$AM$346,BN$22,FALSE),VLOOKUP($A205,'Success Asset Classes'!$B$15:$BD$377,BN$21,FALSE)))</f>
        <v>0</v>
      </c>
      <c r="BO205" s="230">
        <f>IF($AR205=0,VLOOKUP(MID($A205,4,5),'Project splits'!$C$5:$AM$346,BO$22,FALSE),IF(ISNA(VLOOKUP($A205,'Success Asset Classes'!$B$15:$BD$377,BO$21,FALSE)),VLOOKUP(MID($A205,4,5),'Project splits'!$C$5:$AM$346,BO$22,FALSE),VLOOKUP($A205,'Success Asset Classes'!$B$15:$BD$377,BO$21,FALSE)))</f>
        <v>0</v>
      </c>
      <c r="BP205" s="230">
        <f>IF($AR205=0,VLOOKUP(MID($A205,4,5),'Project splits'!$C$5:$AM$346,BP$22,FALSE),IF(ISNA(VLOOKUP($A205,'Success Asset Classes'!$B$15:$BD$377,BP$21,FALSE)),VLOOKUP(MID($A205,4,5),'Project splits'!$C$5:$AM$346,BP$22,FALSE),VLOOKUP($A205,'Success Asset Classes'!$B$15:$BD$377,BP$21,FALSE)))</f>
        <v>0</v>
      </c>
      <c r="BQ205" s="230">
        <f>IF($AR205=0,VLOOKUP(MID($A205,4,5),'Project splits'!$C$5:$AM$346,BQ$22,FALSE),IF(ISNA(VLOOKUP($A205,'Success Asset Classes'!$B$15:$BD$377,BQ$21,FALSE)),VLOOKUP(MID($A205,4,5),'Project splits'!$C$5:$AM$346,BQ$22,FALSE),VLOOKUP($A205,'Success Asset Classes'!$B$15:$BD$377,BQ$21,FALSE)))</f>
        <v>0</v>
      </c>
      <c r="BR205" s="230">
        <f>IF($AR205=0,VLOOKUP(MID($A205,4,5),'Project splits'!$C$5:$AM$346,BR$22,FALSE),IF(ISNA(VLOOKUP($A205,'Success Asset Classes'!$B$15:$BD$377,BR$21,FALSE)),VLOOKUP(MID($A205,4,5),'Project splits'!$C$5:$AM$346,BR$22,FALSE),VLOOKUP($A205,'Success Asset Classes'!$B$15:$BD$377,BR$21,FALSE)))</f>
        <v>0</v>
      </c>
      <c r="BS205" s="247">
        <f t="shared" si="59"/>
        <v>1</v>
      </c>
      <c r="BT205" s="249">
        <f>1+IF(ISNA(VLOOKUP($A205,'Project labour content'!$A$7:$D$255,'Project labour content'!$D$1,FALSE)),VLOOKUP($D205,'Project labour content'!$F$6:$G$15,'Project labour content'!$G$1,FALSE),VLOOKUP($A205,'Project labour content'!$A$7:$D$255,'Project labour content'!$D$1,FALSE))*LabEsc22*1</f>
        <v>1.0008946620064583</v>
      </c>
      <c r="BU205" s="249">
        <f>1+IF(ISNA(VLOOKUP($A205,'Project labour content'!$A$7:$D$255,'Project labour content'!$D$1,FALSE)),VLOOKUP($D205,'Project labour content'!$F$6:$G$15,'Project labour content'!$G$1,FALSE),VLOOKUP($A205,'Project labour content'!$A$7:$D$255,'Project labour content'!$D$1,FALSE))*LabEsc23*1</f>
        <v>1.0017936183905476</v>
      </c>
      <c r="BV205" s="249">
        <f>1+IF(ISNA(VLOOKUP($A205,'Project labour content'!$A$7:$D$255,'Project labour content'!$D$1,FALSE)),VLOOKUP($D205,'Project labour content'!$F$6:$G$15,'Project labour content'!$G$1,FALSE),VLOOKUP($A205,'Project labour content'!$A$7:$D$255,'Project labour content'!$D$1,FALSE))*LabEsc24*1</f>
        <v>1.0026404353043599</v>
      </c>
      <c r="BW205" s="249">
        <f>1+IF(ISNA(VLOOKUP($A205,'Project labour content'!$A$7:$D$255,'Project labour content'!$D$1,FALSE)),VLOOKUP($D205,'Project labour content'!$F$6:$G$15,'Project labour content'!$G$1,FALSE),VLOOKUP($A205,'Project labour content'!$A$7:$D$255,'Project labour content'!$D$1,FALSE))*LabEsc25*1</f>
        <v>1.0037746054242589</v>
      </c>
      <c r="BX205" s="249">
        <f>1+IF(ISNA(VLOOKUP($A205,'Project labour content'!$A$7:$D$255,'Project labour content'!$D$1,FALSE)),VLOOKUP($D205,'Project labour content'!$F$6:$G$15,'Project labour content'!$G$1,FALSE),VLOOKUP($A205,'Project labour content'!$A$7:$D$255,'Project labour content'!$D$1,FALSE))*LabEsc26*1</f>
        <v>1.0050106618265955</v>
      </c>
      <c r="BY205" s="249">
        <f>1+IF(ISNA(VLOOKUP($A205,'Project labour content'!$A$7:$D$255,'Project labour content'!$D$1,FALSE)),VLOOKUP($D205,'Project labour content'!$F$6:$G$15,'Project labour content'!$G$1,FALSE),VLOOKUP($A205,'Project labour content'!$A$7:$D$255,'Project labour content'!$D$1,FALSE))*LabEsc27*1</f>
        <v>1.0057762561459505</v>
      </c>
      <c r="BZ205" s="249">
        <f>1+IF(ISNA(VLOOKUP($A205,'Project labour content'!$A$7:$D$255,'Project labour content'!$D$1,FALSE)),VLOOKUP($D205,'Project labour content'!$F$6:$G$15,'Project labour content'!$G$1,FALSE),VLOOKUP($A205,'Project labour content'!$A$7:$D$255,'Project labour content'!$D$1,FALSE))*LabEsc28*1</f>
        <v>1.0063527486684249</v>
      </c>
      <c r="CA205" s="249">
        <f>1+IF(ISNA(VLOOKUP($A205,'Project labour content'!$A$7:$D$255,'Project labour content'!$D$1,FALSE)),VLOOKUP($D205,'Project labour content'!$F$6:$G$15,'Project labour content'!$G$1,FALSE),VLOOKUP($A205,'Project labour content'!$A$7:$D$255,'Project labour content'!$D$1,FALSE))*LabEsc29*1</f>
        <v>1.0072779038684916</v>
      </c>
      <c r="CB205" s="250" t="str">
        <f>IF(ISNA(VLOOKUP($A205,'Project labour content'!$A$7:$D$255,'Project labour content'!$D$1,FALSE)),"Category","Project")</f>
        <v>Category</v>
      </c>
      <c r="CD205" s="247" t="str">
        <f t="shared" si="60"/>
        <v>14090</v>
      </c>
      <c r="CE205" s="3"/>
    </row>
    <row r="206" spans="1:83" x14ac:dyDescent="0.15">
      <c r="A206" s="11" t="s">
        <v>318</v>
      </c>
      <c r="B206" s="11" t="str">
        <f>VLOOKUP($A206,'Incurred Real 2022$'!$A$25:$AC$426,'Incurred Real 2022$'!B$1,FALSE)</f>
        <v>Online Asset Condition Assessment Equipment Replacement 2018</v>
      </c>
      <c r="C206" s="11" t="str">
        <f>VLOOKUP($A206,'Incurred Real 2022$'!$A$25:$AC$426,'Incurred Real 2022$'!C$1,FALSE)</f>
        <v>ExAnte</v>
      </c>
      <c r="D206" s="11" t="str">
        <f>VLOOKUP($A206,'Incurred Real 2022$'!$A$25:$AC$426,'Incurred Real 2022$'!D$1,FALSE)</f>
        <v>Replacement</v>
      </c>
      <c r="E206" s="11" t="str">
        <f>VLOOKUP($A206,'Incurred Real 2022$'!$A$25:$AC$426,'Incurred Real 2022$'!E$1,FALSE)</f>
        <v>Deferred</v>
      </c>
      <c r="F206" s="105" t="str">
        <f>IF(VLOOKUP($A206,'Incurred Real 2022$'!$A$25:$AC$426,'Incurred Real 2022$'!F$1,FALSE)=0,"",VLOOKUP($A206,'Incurred Real 2022$'!$A$25:$AC$426,'Incurred Real 2022$'!F$1,FALSE))</f>
        <v/>
      </c>
      <c r="G206" s="105" t="str">
        <f>IF(VLOOKUP($A206,'Incurred Real 2022$'!$A$25:$AC$426,'Incurred Real 2022$'!G$1,FALSE)=0,"",VLOOKUP($A206,'Incurred Real 2022$'!$A$25:$AC$426,'Incurred Real 2022$'!G$1,FALSE))</f>
        <v/>
      </c>
      <c r="H206" s="105" t="str">
        <f>IF(VLOOKUP($A206,'Incurred Real 2022$'!$A$25:$AC$426,'Incurred Real 2022$'!H$1,FALSE)=0,"",VLOOKUP($A206,'Incurred Real 2022$'!$A$25:$AC$426,'Incurred Real 2022$'!H$1,FALSE))</f>
        <v/>
      </c>
      <c r="I206" s="105" t="str">
        <f>IF(VLOOKUP($A206,'Incurred Real 2022$'!$A$25:$AC$426,'Incurred Real 2022$'!I$1,FALSE)=0,"",VLOOKUP($A206,'Incurred Real 2022$'!$A$25:$AC$426,'Incurred Real 2022$'!I$1,FALSE))</f>
        <v/>
      </c>
      <c r="J206" s="105" t="str">
        <f>IF(VLOOKUP($A206,'Incurred Real 2022$'!$A$25:$AC$426,'Incurred Real 2022$'!J$1,FALSE)=0,"",VLOOKUP($A206,'Incurred Real 2022$'!$A$25:$AC$426,'Incurred Real 2022$'!J$1,FALSE))</f>
        <v/>
      </c>
      <c r="K206" s="105" t="str">
        <f>IF(VLOOKUP($A206,'Incurred Real 2022$'!$A$25:$AC$426,'Incurred Real 2022$'!K$1,FALSE)=0,"",VLOOKUP($A206,'Incurred Real 2022$'!$A$25:$AC$426,'Incurred Real 2022$'!K$1,FALSE))</f>
        <v/>
      </c>
      <c r="L206" s="105" t="str">
        <f>IF(VLOOKUP($A206,'Incurred Real 2022$'!$A$25:$AC$426,'Incurred Real 2022$'!L$1,FALSE)=0,"",VLOOKUP($A206,'Incurred Real 2022$'!$A$25:$AC$426,'Incurred Real 2022$'!L$1,FALSE))</f>
        <v/>
      </c>
      <c r="M206" s="105" t="str">
        <f>IF(VLOOKUP($A206,'Incurred Real 2022$'!$A$25:$AC$426,'Incurred Real 2022$'!M$1,FALSE)=0,"",VLOOKUP($A206,'Incurred Real 2022$'!$A$25:$AC$426,'Incurred Real 2022$'!M$1,FALSE))</f>
        <v/>
      </c>
      <c r="N206" s="105" t="str">
        <f>IF(VLOOKUP($A206,'Incurred Real 2022$'!$A$25:$AC$426,'Incurred Real 2022$'!N$1,FALSE)=0,"",VLOOKUP($A206,'Incurred Real 2022$'!$A$25:$AC$426,'Incurred Real 2022$'!N$1,FALSE))</f>
        <v/>
      </c>
      <c r="O206" s="105" t="str">
        <f>IF(VLOOKUP($A206,'Incurred Real 2022$'!$A$25:$AC$426,'Incurred Real 2022$'!O$1,FALSE)=0,"",VLOOKUP($A206,'Incurred Real 2022$'!$A$25:$AC$426,'Incurred Real 2022$'!O$1,FALSE))</f>
        <v/>
      </c>
      <c r="P206" s="105" t="str">
        <f>IF(VLOOKUP($A206,'Incurred Real 2022$'!$A$25:$AC$426,'Incurred Real 2022$'!P$1,FALSE)=0,"",VLOOKUP($A206,'Incurred Real 2022$'!$A$25:$AC$426,'Incurred Real 2022$'!P$1,FALSE))</f>
        <v/>
      </c>
      <c r="Q206" s="105">
        <f>IF(VLOOKUP($A206,'Incurred Real 2022$'!$A$25:$AC$426,'Incurred Real 2022$'!Q$1,FALSE)=0,"",VLOOKUP($A206,'Incurred Real 2022$'!$A$25:$AC$426,'Incurred Real 2022$'!Q$1,FALSE))</f>
        <v>809856.5</v>
      </c>
      <c r="R206" s="105">
        <f>IF(VLOOKUP($A206,'Incurred Real 2022$'!$A$25:$AC$426,'Incurred Real 2022$'!R$1,FALSE)=0,"",VLOOKUP($A206,'Incurred Real 2022$'!$A$25:$AC$426,'Incurred Real 2022$'!R$1,FALSE))</f>
        <v>11521.02</v>
      </c>
      <c r="S206" s="105">
        <f>IF(VLOOKUP($A206,'Incurred Real 2022$'!$A$25:$AC$426,'Incurred Real 2022$'!S$1,FALSE)=0,"",VLOOKUP($A206,'Incurred Real 2022$'!$A$25:$AC$426,'Incurred Real 2022$'!S$1,FALSE))</f>
        <v>95924.32</v>
      </c>
      <c r="T206" s="105">
        <f>IF(VLOOKUP($A206,'Incurred Real 2022$'!$A$25:$AC$426,'Incurred Real 2022$'!T$1,FALSE)=0,"",VLOOKUP($A206,'Incurred Real 2022$'!$A$25:$AC$426,'Incurred Real 2022$'!T$1,FALSE))</f>
        <v>63910.34</v>
      </c>
      <c r="U206" s="105">
        <f>IF(VLOOKUP($A206,'Incurred Real 2022$'!$A$25:$AC$426,'Incurred Real 2022$'!U$1,FALSE)=0,"",VLOOKUP($A206,'Incurred Real 2022$'!$A$25:$AC$426,'Incurred Real 2022$'!U$1,FALSE))</f>
        <v>35278.800000000003</v>
      </c>
      <c r="V206" s="13">
        <f>IF(ISTEXT(VLOOKUP($A206,'Incurred Real 2022$'!$A$25:$AC$426,'Incurred Real 2022$'!V$1,FALSE)),"",(VLOOKUP($A206,'Incurred Real 2022$'!$A$25:$AC$426,'Incurred Real 2022$'!V$1,FALSE))*BT206*Incurred_Real!V$15)</f>
        <v>81070.168421669528</v>
      </c>
      <c r="W206" s="13">
        <f>IF(ISTEXT(VLOOKUP($A206,'Incurred Real 2022$'!$A$25:$AC$426,'Incurred Real 2022$'!W$1,FALSE)),"",(VLOOKUP($A206,'Incurred Real 2022$'!$A$25:$AC$426,'Incurred Real 2022$'!W$1,FALSE))*BU206*Incurred_Real!W$15)</f>
        <v>134047.73172785097</v>
      </c>
      <c r="X206" s="220">
        <f>IF(ISTEXT(VLOOKUP($A206,'Incurred Real 2022$'!$A$25:$AC$426,'Incurred Real 2022$'!X$1,FALSE)),"",(VLOOKUP($A206,'Incurred Real 2022$'!$A$25:$AC$426,'Incurred Real 2022$'!X$1,FALSE))*BV206*Incurred_Real!X$15)</f>
        <v>1353977.9273953061</v>
      </c>
      <c r="Y206" s="217">
        <f>IF(ISTEXT(VLOOKUP($A206,'Incurred Real 2022$'!$A$25:$AC$426,'Incurred Real 2022$'!Y$1,FALSE)),"",(VLOOKUP($A206,'Incurred Real 2022$'!$A$25:$AC$426,'Incurred Real 2022$'!Y$1,FALSE))*BW206*Incurred_Real!Y$15)</f>
        <v>1362146.3194346109</v>
      </c>
      <c r="Z206" s="13">
        <f>IF(ISTEXT(VLOOKUP($A206,'Incurred Real 2022$'!$A$25:$AC$426,'Incurred Real 2022$'!Z$1,FALSE)),"",(VLOOKUP($A206,'Incurred Real 2022$'!$A$25:$AC$426,'Incurred Real 2022$'!Z$1,FALSE))*BX206*Incurred_Real!Z$15)</f>
        <v>1550914.2968060817</v>
      </c>
      <c r="AA206" s="13">
        <f>IF(ISTEXT(VLOOKUP($A206,'Incurred Real 2022$'!$A$25:$AC$426,'Incurred Real 2022$'!AA$1,FALSE)),"",(VLOOKUP($A206,'Incurred Real 2022$'!$A$25:$AC$426,'Incurred Real 2022$'!AA$1,FALSE))*BY206*Incurred_Real!AA$15)</f>
        <v>210812.32665382864</v>
      </c>
      <c r="AB206" s="13" t="str">
        <f>IF(ISTEXT(VLOOKUP($A206,'Incurred Real 2022$'!$A$25:$AC$426,'Incurred Real 2022$'!AB$1,FALSE)),"",(VLOOKUP($A206,'Incurred Real 2022$'!$A$25:$AC$426,'Incurred Real 2022$'!AB$1,FALSE))*BZ206*Incurred_Real!AB$15)</f>
        <v/>
      </c>
      <c r="AC206" s="13" t="str">
        <f>IF(ISTEXT(VLOOKUP($A206,'Incurred Real 2022$'!$A$25:$AC$426,'Incurred Real 2022$'!AC$1,FALSE)),"",(VLOOKUP($A206,'Incurred Real 2022$'!$A$25:$AC$426,'Incurred Real 2022$'!AC$1,FALSE))*CA206*Incurred_Real!AC$15)</f>
        <v/>
      </c>
      <c r="AD206" s="221">
        <f t="shared" si="55"/>
        <v>5709459.7504393477</v>
      </c>
      <c r="AE206" s="221">
        <f t="shared" si="56"/>
        <v>5709459.7504393477</v>
      </c>
      <c r="AF206" s="239" t="str">
        <f t="shared" si="61"/>
        <v/>
      </c>
      <c r="AG206" s="222" t="str">
        <f t="shared" si="57"/>
        <v/>
      </c>
      <c r="AH206" s="223" t="str">
        <f t="shared" si="64"/>
        <v/>
      </c>
      <c r="AI206" s="224">
        <f t="shared" si="58"/>
        <v>2027</v>
      </c>
      <c r="AJ206" s="225">
        <f>VLOOKUP($A206,Project_Commissioning!$C$4:$H$355,Project_Commissioning!F$1,FALSE)</f>
        <v>46098</v>
      </c>
      <c r="AK206" s="226">
        <f>VLOOKUP($A206,Project_Commissioning!$C$4:$H$355,Project_Commissioning!G$1,FALSE)</f>
        <v>2026</v>
      </c>
      <c r="AL206" s="225" t="str">
        <f>IF(VLOOKUP($A206,Project_Commissioning!$C$4:$H$355,Project_Commissioning!H$1,FALSE)=0,"",VLOOKUP($A206,Project_Commissioning!$C$4:$H$355,Project_Commissioning!H$1,FALSE))</f>
        <v>Commissioned Extra</v>
      </c>
      <c r="AM206" s="237" t="str">
        <f t="shared" si="62"/>
        <v/>
      </c>
      <c r="AN206" s="221" cm="1">
        <f t="array" ref="AN206">IF(ROUND(AE206,0)=0,0,LOOKUP(2,1/(F206:AC206&lt;&gt;""),F206:AC206))</f>
        <v>210812.32665382864</v>
      </c>
      <c r="AO206" s="221">
        <f t="shared" si="63"/>
        <v>4692968.7704393473</v>
      </c>
      <c r="AP206" s="79"/>
      <c r="AQ206" s="20"/>
      <c r="AR206" s="245">
        <f>IF(ISNA(VLOOKUP($A206,'Success Asset Classes'!$B$15:$AA$114,'Success Asset Classes'!$AA$1,FALSE)),0,VLOOKUP($A206,'Success Asset Classes'!$B$15:$AA$114,'Success Asset Classes'!$AA$1,FALSE))</f>
        <v>0</v>
      </c>
      <c r="AS206" s="230">
        <f>IF($AR206=0,VLOOKUP(MID($A206,4,5),'Project splits'!$C$5:$AM$346,AS$22,FALSE),IF(ISNA(VLOOKUP($A206,'Success Asset Classes'!$B$15:$BD$377,AS$21,FALSE)),VLOOKUP(MID($A206,4,5),'Project splits'!$C$5:$AM$346,AS$22,FALSE),VLOOKUP($A206,'Success Asset Classes'!$B$15:$BD$377,AS$21,FALSE)))</f>
        <v>0</v>
      </c>
      <c r="AT206" s="230">
        <f>IF($AR206=0,VLOOKUP(MID($A206,4,5),'Project splits'!$C$5:$AM$346,AT$22,FALSE),IF(ISNA(VLOOKUP($A206,'Success Asset Classes'!$B$15:$BD$377,AT$21,FALSE)),VLOOKUP(MID($A206,4,5),'Project splits'!$C$5:$AM$346,AT$22,FALSE),VLOOKUP($A206,'Success Asset Classes'!$B$15:$BD$377,AT$21,FALSE)))</f>
        <v>0</v>
      </c>
      <c r="AU206" s="230">
        <f>IF($AR206=0,VLOOKUP(MID($A206,4,5),'Project splits'!$C$5:$AM$346,AU$22,FALSE),IF(ISNA(VLOOKUP($A206,'Success Asset Classes'!$B$15:$BD$377,AU$21,FALSE)),VLOOKUP(MID($A206,4,5),'Project splits'!$C$5:$AM$346,AU$22,FALSE),VLOOKUP($A206,'Success Asset Classes'!$B$15:$BD$377,AU$21,FALSE)))</f>
        <v>0</v>
      </c>
      <c r="AV206" s="230">
        <f>IF($AR206=0,VLOOKUP(MID($A206,4,5),'Project splits'!$C$5:$AM$346,AV$22,FALSE),IF(ISNA(VLOOKUP($A206,'Success Asset Classes'!$B$15:$BD$377,AV$21,FALSE)),VLOOKUP(MID($A206,4,5),'Project splits'!$C$5:$AM$346,AV$22,FALSE),VLOOKUP($A206,'Success Asset Classes'!$B$15:$BD$377,AV$21,FALSE)))</f>
        <v>0</v>
      </c>
      <c r="AW206" s="230">
        <f>IF($AR206=0,VLOOKUP(MID($A206,4,5),'Project splits'!$C$5:$AM$346,AW$22,FALSE),IF(ISNA(VLOOKUP($A206,'Success Asset Classes'!$B$15:$BD$377,AW$21,FALSE)),VLOOKUP(MID($A206,4,5),'Project splits'!$C$5:$AM$346,AW$22,FALSE),VLOOKUP($A206,'Success Asset Classes'!$B$15:$BD$377,AW$21,FALSE)))</f>
        <v>0</v>
      </c>
      <c r="AX206" s="230">
        <f>IF($AR206=0,VLOOKUP(MID($A206,4,5),'Project splits'!$C$5:$AM$346,AX$22,FALSE),IF(ISNA(VLOOKUP($A206,'Success Asset Classes'!$B$15:$BD$377,AX$21,FALSE)),VLOOKUP(MID($A206,4,5),'Project splits'!$C$5:$AM$346,AX$22,FALSE),VLOOKUP($A206,'Success Asset Classes'!$B$15:$BD$377,AX$21,FALSE)))</f>
        <v>0</v>
      </c>
      <c r="AY206" s="230">
        <f>IF($AR206=0,VLOOKUP(MID($A206,4,5),'Project splits'!$C$5:$AM$346,AY$22,FALSE),IF(ISNA(VLOOKUP($A206,'Success Asset Classes'!$B$15:$BD$377,AY$21,FALSE)),VLOOKUP(MID($A206,4,5),'Project splits'!$C$5:$AM$346,AY$22,FALSE),VLOOKUP($A206,'Success Asset Classes'!$B$15:$BD$377,AY$21,FALSE)))</f>
        <v>0</v>
      </c>
      <c r="AZ206" s="230">
        <f>IF($AR206=0,VLOOKUP(MID($A206,4,5),'Project splits'!$C$5:$AM$346,AZ$22,FALSE),IF(ISNA(VLOOKUP($A206,'Success Asset Classes'!$B$15:$BD$377,AZ$21,FALSE)),VLOOKUP(MID($A206,4,5),'Project splits'!$C$5:$AM$346,AZ$22,FALSE),VLOOKUP($A206,'Success Asset Classes'!$B$15:$BD$377,AZ$21,FALSE)))</f>
        <v>0</v>
      </c>
      <c r="BA206" s="230">
        <f>IF($AR206=0,VLOOKUP(MID($A206,4,5),'Project splits'!$C$5:$AM$346,BA$22,FALSE),IF(ISNA(VLOOKUP($A206,'Success Asset Classes'!$B$15:$BD$377,BA$21,FALSE)),VLOOKUP(MID($A206,4,5),'Project splits'!$C$5:$AM$346,BA$22,FALSE),VLOOKUP($A206,'Success Asset Classes'!$B$15:$BD$377,BA$21,FALSE)))</f>
        <v>0</v>
      </c>
      <c r="BB206" s="230">
        <f>IF($AR206=0,VLOOKUP(MID($A206,4,5),'Project splits'!$C$5:$AM$346,BB$22,FALSE),IF(ISNA(VLOOKUP($A206,'Success Asset Classes'!$B$15:$BD$377,BB$21,FALSE)),VLOOKUP(MID($A206,4,5),'Project splits'!$C$5:$AM$346,BB$22,FALSE),VLOOKUP($A206,'Success Asset Classes'!$B$15:$BD$377,BB$21,FALSE)))</f>
        <v>9.1665507593874859E-2</v>
      </c>
      <c r="BC206" s="230">
        <f>IF($AR206=0,VLOOKUP(MID($A206,4,5),'Project splits'!$C$5:$AM$346,BC$22,FALSE),IF(ISNA(VLOOKUP($A206,'Success Asset Classes'!$B$15:$BD$377,BC$21,FALSE)),VLOOKUP(MID($A206,4,5),'Project splits'!$C$5:$AM$346,BC$22,FALSE),VLOOKUP($A206,'Success Asset Classes'!$B$15:$BD$377,BC$21,FALSE)))</f>
        <v>0</v>
      </c>
      <c r="BD206" s="230">
        <f>IF($AR206=0,VLOOKUP(MID($A206,4,5),'Project splits'!$C$5:$AM$346,BD$22,FALSE),IF(ISNA(VLOOKUP($A206,'Success Asset Classes'!$B$15:$BD$377,BD$21,FALSE)),VLOOKUP(MID($A206,4,5),'Project splits'!$C$5:$AM$346,BD$22,FALSE),VLOOKUP($A206,'Success Asset Classes'!$B$15:$BD$377,BD$21,FALSE)))</f>
        <v>1.443234156225855E-3</v>
      </c>
      <c r="BE206" s="230">
        <f>IF($AR206=0,VLOOKUP(MID($A206,4,5),'Project splits'!$C$5:$AM$346,BE$22,FALSE),IF(ISNA(VLOOKUP($A206,'Success Asset Classes'!$B$15:$BD$377,BE$21,FALSE)),VLOOKUP(MID($A206,4,5),'Project splits'!$C$5:$AM$346,BE$22,FALSE),VLOOKUP($A206,'Success Asset Classes'!$B$15:$BD$377,BE$21,FALSE)))</f>
        <v>0</v>
      </c>
      <c r="BF206" s="230">
        <f>IF($AR206=0,VLOOKUP(MID($A206,4,5),'Project splits'!$C$5:$AM$346,BF$22,FALSE),IF(ISNA(VLOOKUP($A206,'Success Asset Classes'!$B$15:$BD$377,BF$21,FALSE)),VLOOKUP(MID($A206,4,5),'Project splits'!$C$5:$AM$346,BF$22,FALSE),VLOOKUP($A206,'Success Asset Classes'!$B$15:$BD$377,BF$21,FALSE)))</f>
        <v>0</v>
      </c>
      <c r="BG206" s="230">
        <f>IF($AR206=0,VLOOKUP(MID($A206,4,5),'Project splits'!$C$5:$AM$346,BG$22,FALSE),IF(ISNA(VLOOKUP($A206,'Success Asset Classes'!$B$15:$BD$377,BG$21,FALSE)),VLOOKUP(MID($A206,4,5),'Project splits'!$C$5:$AM$346,BG$22,FALSE),VLOOKUP($A206,'Success Asset Classes'!$B$15:$BD$377,BG$21,FALSE)))</f>
        <v>0.90689125824989925</v>
      </c>
      <c r="BH206" s="230">
        <f>IF($AR206=0,VLOOKUP(MID($A206,4,5),'Project splits'!$C$5:$AM$346,BH$22,FALSE),IF(ISNA(VLOOKUP($A206,'Success Asset Classes'!$B$15:$BD$377,BH$21,FALSE)),VLOOKUP(MID($A206,4,5),'Project splits'!$C$5:$AM$346,BH$22,FALSE),VLOOKUP($A206,'Success Asset Classes'!$B$15:$BD$377,BH$21,FALSE)))</f>
        <v>0</v>
      </c>
      <c r="BI206" s="230">
        <f>IF($AR206=0,VLOOKUP(MID($A206,4,5),'Project splits'!$C$5:$AM$346,BI$22,FALSE),IF(ISNA(VLOOKUP($A206,'Success Asset Classes'!$B$15:$BD$377,BI$21,FALSE)),VLOOKUP(MID($A206,4,5),'Project splits'!$C$5:$AM$346,BI$22,FALSE),VLOOKUP($A206,'Success Asset Classes'!$B$15:$BD$377,BI$21,FALSE)))</f>
        <v>0</v>
      </c>
      <c r="BJ206" s="230">
        <f>IF($AR206=0,VLOOKUP(MID($A206,4,5),'Project splits'!$C$5:$AM$346,BJ$22,FALSE),IF(ISNA(VLOOKUP($A206,'Success Asset Classes'!$B$15:$BD$377,BJ$21,FALSE)),VLOOKUP(MID($A206,4,5),'Project splits'!$C$5:$AM$346,BJ$22,FALSE),VLOOKUP($A206,'Success Asset Classes'!$B$15:$BD$377,BJ$21,FALSE)))</f>
        <v>0</v>
      </c>
      <c r="BK206" s="230">
        <f>IF($AR206=0,VLOOKUP(MID($A206,4,5),'Project splits'!$C$5:$AM$346,BK$22,FALSE),IF(ISNA(VLOOKUP($A206,'Success Asset Classes'!$B$15:$BD$377,BK$21,FALSE)),VLOOKUP(MID($A206,4,5),'Project splits'!$C$5:$AM$346,BK$22,FALSE),VLOOKUP($A206,'Success Asset Classes'!$B$15:$BD$377,BK$21,FALSE)))</f>
        <v>0</v>
      </c>
      <c r="BL206" s="230">
        <f>IF($AR206=0,VLOOKUP(MID($A206,4,5),'Project splits'!$C$5:$AM$346,BL$22,FALSE),IF(ISNA(VLOOKUP($A206,'Success Asset Classes'!$B$15:$BD$377,BL$21,FALSE)),VLOOKUP(MID($A206,4,5),'Project splits'!$C$5:$AM$346,BL$22,FALSE),VLOOKUP($A206,'Success Asset Classes'!$B$15:$BD$377,BL$21,FALSE)))</f>
        <v>0</v>
      </c>
      <c r="BM206" s="230">
        <f>IF($AR206=0,VLOOKUP(MID($A206,4,5),'Project splits'!$C$5:$AM$346,BM$22,FALSE),IF(ISNA(VLOOKUP($A206,'Success Asset Classes'!$B$15:$BD$377,BM$21,FALSE)),VLOOKUP(MID($A206,4,5),'Project splits'!$C$5:$AM$346,BM$22,FALSE),VLOOKUP($A206,'Success Asset Classes'!$B$15:$BD$377,BM$21,FALSE)))</f>
        <v>0</v>
      </c>
      <c r="BN206" s="230">
        <f>IF($AR206=0,VLOOKUP(MID($A206,4,5),'Project splits'!$C$5:$AM$346,BN$22,FALSE),IF(ISNA(VLOOKUP($A206,'Success Asset Classes'!$B$15:$BD$377,BN$21,FALSE)),VLOOKUP(MID($A206,4,5),'Project splits'!$C$5:$AM$346,BN$22,FALSE),VLOOKUP($A206,'Success Asset Classes'!$B$15:$BD$377,BN$21,FALSE)))</f>
        <v>0</v>
      </c>
      <c r="BO206" s="230">
        <f>IF($AR206=0,VLOOKUP(MID($A206,4,5),'Project splits'!$C$5:$AM$346,BO$22,FALSE),IF(ISNA(VLOOKUP($A206,'Success Asset Classes'!$B$15:$BD$377,BO$21,FALSE)),VLOOKUP(MID($A206,4,5),'Project splits'!$C$5:$AM$346,BO$22,FALSE),VLOOKUP($A206,'Success Asset Classes'!$B$15:$BD$377,BO$21,FALSE)))</f>
        <v>0</v>
      </c>
      <c r="BP206" s="230">
        <f>IF($AR206=0,VLOOKUP(MID($A206,4,5),'Project splits'!$C$5:$AM$346,BP$22,FALSE),IF(ISNA(VLOOKUP($A206,'Success Asset Classes'!$B$15:$BD$377,BP$21,FALSE)),VLOOKUP(MID($A206,4,5),'Project splits'!$C$5:$AM$346,BP$22,FALSE),VLOOKUP($A206,'Success Asset Classes'!$B$15:$BD$377,BP$21,FALSE)))</f>
        <v>0</v>
      </c>
      <c r="BQ206" s="230">
        <f>IF($AR206=0,VLOOKUP(MID($A206,4,5),'Project splits'!$C$5:$AM$346,BQ$22,FALSE),IF(ISNA(VLOOKUP($A206,'Success Asset Classes'!$B$15:$BD$377,BQ$21,FALSE)),VLOOKUP(MID($A206,4,5),'Project splits'!$C$5:$AM$346,BQ$22,FALSE),VLOOKUP($A206,'Success Asset Classes'!$B$15:$BD$377,BQ$21,FALSE)))</f>
        <v>0</v>
      </c>
      <c r="BR206" s="230">
        <f>IF($AR206=0,VLOOKUP(MID($A206,4,5),'Project splits'!$C$5:$AM$346,BR$22,FALSE),IF(ISNA(VLOOKUP($A206,'Success Asset Classes'!$B$15:$BD$377,BR$21,FALSE)),VLOOKUP(MID($A206,4,5),'Project splits'!$C$5:$AM$346,BR$22,FALSE),VLOOKUP($A206,'Success Asset Classes'!$B$15:$BD$377,BR$21,FALSE)))</f>
        <v>0</v>
      </c>
      <c r="BS206" s="247">
        <f t="shared" si="59"/>
        <v>1</v>
      </c>
      <c r="BT206" s="249">
        <f>1+IF(ISNA(VLOOKUP($A206,'Project labour content'!$A$7:$D$255,'Project labour content'!$D$1,FALSE)),VLOOKUP($D206,'Project labour content'!$F$6:$G$15,'Project labour content'!$G$1,FALSE),VLOOKUP($A206,'Project labour content'!$A$7:$D$255,'Project labour content'!$D$1,FALSE))*LabEsc22*1</f>
        <v>1.0006509943205735</v>
      </c>
      <c r="BU206" s="249">
        <f>1+IF(ISNA(VLOOKUP($A206,'Project labour content'!$A$7:$D$255,'Project labour content'!$D$1,FALSE)),VLOOKUP($D206,'Project labour content'!$F$6:$G$15,'Project labour content'!$G$1,FALSE),VLOOKUP($A206,'Project labour content'!$A$7:$D$255,'Project labour content'!$D$1,FALSE))*LabEsc23*1</f>
        <v>1.0013051134138857</v>
      </c>
      <c r="BV206" s="249">
        <f>1+IF(ISNA(VLOOKUP($A206,'Project labour content'!$A$7:$D$255,'Project labour content'!$D$1,FALSE)),VLOOKUP($D206,'Project labour content'!$F$6:$G$15,'Project labour content'!$G$1,FALSE),VLOOKUP($A206,'Project labour content'!$A$7:$D$255,'Project labour content'!$D$1,FALSE))*LabEsc24*1</f>
        <v>1.0019212935997859</v>
      </c>
      <c r="BW206" s="249">
        <f>1+IF(ISNA(VLOOKUP($A206,'Project labour content'!$A$7:$D$255,'Project labour content'!$D$1,FALSE)),VLOOKUP($D206,'Project labour content'!$F$6:$G$15,'Project labour content'!$G$1,FALSE),VLOOKUP($A206,'Project labour content'!$A$7:$D$255,'Project labour content'!$D$1,FALSE))*LabEsc25*1</f>
        <v>1.0027465642621016</v>
      </c>
      <c r="BX206" s="249">
        <f>1+IF(ISNA(VLOOKUP($A206,'Project labour content'!$A$7:$D$255,'Project labour content'!$D$1,FALSE)),VLOOKUP($D206,'Project labour content'!$F$6:$G$15,'Project labour content'!$G$1,FALSE),VLOOKUP($A206,'Project labour content'!$A$7:$D$255,'Project labour content'!$D$1,FALSE))*LabEsc26*1</f>
        <v>1.0036459717389152</v>
      </c>
      <c r="BY206" s="249">
        <f>1+IF(ISNA(VLOOKUP($A206,'Project labour content'!$A$7:$D$255,'Project labour content'!$D$1,FALSE)),VLOOKUP($D206,'Project labour content'!$F$6:$G$15,'Project labour content'!$G$1,FALSE),VLOOKUP($A206,'Project labour content'!$A$7:$D$255,'Project labour content'!$D$1,FALSE))*LabEsc27*1</f>
        <v>1.0042030508930153</v>
      </c>
      <c r="BZ206" s="249">
        <f>1+IF(ISNA(VLOOKUP($A206,'Project labour content'!$A$7:$D$255,'Project labour content'!$D$1,FALSE)),VLOOKUP($D206,'Project labour content'!$F$6:$G$15,'Project labour content'!$G$1,FALSE),VLOOKUP($A206,'Project labour content'!$A$7:$D$255,'Project labour content'!$D$1,FALSE))*LabEsc28*1</f>
        <v>1.0046225314960529</v>
      </c>
      <c r="CA206" s="249">
        <f>1+IF(ISNA(VLOOKUP($A206,'Project labour content'!$A$7:$D$255,'Project labour content'!$D$1,FALSE)),VLOOKUP($D206,'Project labour content'!$F$6:$G$15,'Project labour content'!$G$1,FALSE),VLOOKUP($A206,'Project labour content'!$A$7:$D$255,'Project labour content'!$D$1,FALSE))*LabEsc29*1</f>
        <v>1.0052957139678074</v>
      </c>
      <c r="CB206" s="250" t="str">
        <f>IF(ISNA(VLOOKUP($A206,'Project labour content'!$A$7:$D$255,'Project labour content'!$D$1,FALSE)),"Category","Project")</f>
        <v>Project</v>
      </c>
      <c r="CD206" s="247" t="str">
        <f t="shared" si="60"/>
        <v>14091</v>
      </c>
      <c r="CE206" s="3"/>
    </row>
    <row r="207" spans="1:83" x14ac:dyDescent="0.15">
      <c r="A207" s="11" t="s">
        <v>320</v>
      </c>
      <c r="B207" s="11" t="str">
        <f>VLOOKUP($A207,'Incurred Real 2022$'!$A$25:$AC$426,'Incurred Real 2022$'!B$1,FALSE)</f>
        <v>Stakeholder Management Systems Refresh 23-24</v>
      </c>
      <c r="C207" s="11" t="str">
        <f>VLOOKUP($A207,'Incurred Real 2022$'!$A$25:$AC$426,'Incurred Real 2022$'!C$1,FALSE)</f>
        <v>ExAnte</v>
      </c>
      <c r="D207" s="11" t="str">
        <f>VLOOKUP($A207,'Incurred Real 2022$'!$A$25:$AC$426,'Incurred Real 2022$'!D$1,FALSE)</f>
        <v>Information Technology</v>
      </c>
      <c r="E207" s="11" t="str">
        <f>VLOOKUP($A207,'Incurred Real 2022$'!$A$25:$AC$426,'Incurred Real 2022$'!E$1,FALSE)</f>
        <v>Potential</v>
      </c>
      <c r="F207" s="105" t="str">
        <f>IF(VLOOKUP($A207,'Incurred Real 2022$'!$A$25:$AC$426,'Incurred Real 2022$'!F$1,FALSE)=0,"",VLOOKUP($A207,'Incurred Real 2022$'!$A$25:$AC$426,'Incurred Real 2022$'!F$1,FALSE))</f>
        <v/>
      </c>
      <c r="G207" s="105" t="str">
        <f>IF(VLOOKUP($A207,'Incurred Real 2022$'!$A$25:$AC$426,'Incurred Real 2022$'!G$1,FALSE)=0,"",VLOOKUP($A207,'Incurred Real 2022$'!$A$25:$AC$426,'Incurred Real 2022$'!G$1,FALSE))</f>
        <v/>
      </c>
      <c r="H207" s="105" t="str">
        <f>IF(VLOOKUP($A207,'Incurred Real 2022$'!$A$25:$AC$426,'Incurred Real 2022$'!H$1,FALSE)=0,"",VLOOKUP($A207,'Incurred Real 2022$'!$A$25:$AC$426,'Incurred Real 2022$'!H$1,FALSE))</f>
        <v/>
      </c>
      <c r="I207" s="105" t="str">
        <f>IF(VLOOKUP($A207,'Incurred Real 2022$'!$A$25:$AC$426,'Incurred Real 2022$'!I$1,FALSE)=0,"",VLOOKUP($A207,'Incurred Real 2022$'!$A$25:$AC$426,'Incurred Real 2022$'!I$1,FALSE))</f>
        <v/>
      </c>
      <c r="J207" s="105" t="str">
        <f>IF(VLOOKUP($A207,'Incurred Real 2022$'!$A$25:$AC$426,'Incurred Real 2022$'!J$1,FALSE)=0,"",VLOOKUP($A207,'Incurred Real 2022$'!$A$25:$AC$426,'Incurred Real 2022$'!J$1,FALSE))</f>
        <v/>
      </c>
      <c r="K207" s="105" t="str">
        <f>IF(VLOOKUP($A207,'Incurred Real 2022$'!$A$25:$AC$426,'Incurred Real 2022$'!K$1,FALSE)=0,"",VLOOKUP($A207,'Incurred Real 2022$'!$A$25:$AC$426,'Incurred Real 2022$'!K$1,FALSE))</f>
        <v/>
      </c>
      <c r="L207" s="105" t="str">
        <f>IF(VLOOKUP($A207,'Incurred Real 2022$'!$A$25:$AC$426,'Incurred Real 2022$'!L$1,FALSE)=0,"",VLOOKUP($A207,'Incurred Real 2022$'!$A$25:$AC$426,'Incurred Real 2022$'!L$1,FALSE))</f>
        <v/>
      </c>
      <c r="M207" s="105" t="str">
        <f>IF(VLOOKUP($A207,'Incurred Real 2022$'!$A$25:$AC$426,'Incurred Real 2022$'!M$1,FALSE)=0,"",VLOOKUP($A207,'Incurred Real 2022$'!$A$25:$AC$426,'Incurred Real 2022$'!M$1,FALSE))</f>
        <v/>
      </c>
      <c r="N207" s="105" t="str">
        <f>IF(VLOOKUP($A207,'Incurred Real 2022$'!$A$25:$AC$426,'Incurred Real 2022$'!N$1,FALSE)=0,"",VLOOKUP($A207,'Incurred Real 2022$'!$A$25:$AC$426,'Incurred Real 2022$'!N$1,FALSE))</f>
        <v/>
      </c>
      <c r="O207" s="105" t="str">
        <f>IF(VLOOKUP($A207,'Incurred Real 2022$'!$A$25:$AC$426,'Incurred Real 2022$'!O$1,FALSE)=0,"",VLOOKUP($A207,'Incurred Real 2022$'!$A$25:$AC$426,'Incurred Real 2022$'!O$1,FALSE))</f>
        <v/>
      </c>
      <c r="P207" s="105" t="str">
        <f>IF(VLOOKUP($A207,'Incurred Real 2022$'!$A$25:$AC$426,'Incurred Real 2022$'!P$1,FALSE)=0,"",VLOOKUP($A207,'Incurred Real 2022$'!$A$25:$AC$426,'Incurred Real 2022$'!P$1,FALSE))</f>
        <v/>
      </c>
      <c r="Q207" s="105" t="str">
        <f>IF(VLOOKUP($A207,'Incurred Real 2022$'!$A$25:$AC$426,'Incurred Real 2022$'!Q$1,FALSE)=0,"",VLOOKUP($A207,'Incurred Real 2022$'!$A$25:$AC$426,'Incurred Real 2022$'!Q$1,FALSE))</f>
        <v/>
      </c>
      <c r="R207" s="105" t="str">
        <f>IF(VLOOKUP($A207,'Incurred Real 2022$'!$A$25:$AC$426,'Incurred Real 2022$'!R$1,FALSE)=0,"",VLOOKUP($A207,'Incurred Real 2022$'!$A$25:$AC$426,'Incurred Real 2022$'!R$1,FALSE))</f>
        <v/>
      </c>
      <c r="S207" s="105" t="str">
        <f>IF(VLOOKUP($A207,'Incurred Real 2022$'!$A$25:$AC$426,'Incurred Real 2022$'!S$1,FALSE)=0,"",VLOOKUP($A207,'Incurred Real 2022$'!$A$25:$AC$426,'Incurred Real 2022$'!S$1,FALSE))</f>
        <v/>
      </c>
      <c r="T207" s="105" t="str">
        <f>IF(VLOOKUP($A207,'Incurred Real 2022$'!$A$25:$AC$426,'Incurred Real 2022$'!T$1,FALSE)=0,"",VLOOKUP($A207,'Incurred Real 2022$'!$A$25:$AC$426,'Incurred Real 2022$'!T$1,FALSE))</f>
        <v/>
      </c>
      <c r="U207" s="105" t="str">
        <f>IF(VLOOKUP($A207,'Incurred Real 2022$'!$A$25:$AC$426,'Incurred Real 2022$'!U$1,FALSE)=0,"",VLOOKUP($A207,'Incurred Real 2022$'!$A$25:$AC$426,'Incurred Real 2022$'!U$1,FALSE))</f>
        <v/>
      </c>
      <c r="V207" s="13" t="str">
        <f>IF(ISTEXT(VLOOKUP($A207,'Incurred Real 2022$'!$A$25:$AC$426,'Incurred Real 2022$'!V$1,FALSE)),"",(VLOOKUP($A207,'Incurred Real 2022$'!$A$25:$AC$426,'Incurred Real 2022$'!V$1,FALSE))*BT207*Incurred_Real!V$15)</f>
        <v/>
      </c>
      <c r="W207" s="13">
        <f>IF(ISTEXT(VLOOKUP($A207,'Incurred Real 2022$'!$A$25:$AC$426,'Incurred Real 2022$'!W$1,FALSE)),"",(VLOOKUP($A207,'Incurred Real 2022$'!$A$25:$AC$426,'Incurred Real 2022$'!W$1,FALSE))*BU207*Incurred_Real!W$15)</f>
        <v>16280.623400372495</v>
      </c>
      <c r="X207" s="220" t="str">
        <f>IF(ISTEXT(VLOOKUP($A207,'Incurred Real 2022$'!$A$25:$AC$426,'Incurred Real 2022$'!X$1,FALSE)),"",(VLOOKUP($A207,'Incurred Real 2022$'!$A$25:$AC$426,'Incurred Real 2022$'!X$1,FALSE))*BV207*Incurred_Real!X$15)</f>
        <v/>
      </c>
      <c r="Y207" s="217" t="str">
        <f>IF(ISTEXT(VLOOKUP($A207,'Incurred Real 2022$'!$A$25:$AC$426,'Incurred Real 2022$'!Y$1,FALSE)),"",(VLOOKUP($A207,'Incurred Real 2022$'!$A$25:$AC$426,'Incurred Real 2022$'!Y$1,FALSE))*BW207*Incurred_Real!Y$15)</f>
        <v/>
      </c>
      <c r="Z207" s="13" t="str">
        <f>IF(ISTEXT(VLOOKUP($A207,'Incurred Real 2022$'!$A$25:$AC$426,'Incurred Real 2022$'!Z$1,FALSE)),"",(VLOOKUP($A207,'Incurred Real 2022$'!$A$25:$AC$426,'Incurred Real 2022$'!Z$1,FALSE))*BX207*Incurred_Real!Z$15)</f>
        <v/>
      </c>
      <c r="AA207" s="13" t="str">
        <f>IF(ISTEXT(VLOOKUP($A207,'Incurred Real 2022$'!$A$25:$AC$426,'Incurred Real 2022$'!AA$1,FALSE)),"",(VLOOKUP($A207,'Incurred Real 2022$'!$A$25:$AC$426,'Incurred Real 2022$'!AA$1,FALSE))*BY207*Incurred_Real!AA$15)</f>
        <v/>
      </c>
      <c r="AB207" s="13" t="str">
        <f>IF(ISTEXT(VLOOKUP($A207,'Incurred Real 2022$'!$A$25:$AC$426,'Incurred Real 2022$'!AB$1,FALSE)),"",(VLOOKUP($A207,'Incurred Real 2022$'!$A$25:$AC$426,'Incurred Real 2022$'!AB$1,FALSE))*BZ207*Incurred_Real!AB$15)</f>
        <v/>
      </c>
      <c r="AC207" s="13" t="str">
        <f>IF(ISTEXT(VLOOKUP($A207,'Incurred Real 2022$'!$A$25:$AC$426,'Incurred Real 2022$'!AC$1,FALSE)),"",(VLOOKUP($A207,'Incurred Real 2022$'!$A$25:$AC$426,'Incurred Real 2022$'!AC$1,FALSE))*CA207*Incurred_Real!AC$15)</f>
        <v/>
      </c>
      <c r="AD207" s="221">
        <f t="shared" si="55"/>
        <v>16280.623400372495</v>
      </c>
      <c r="AE207" s="221">
        <f t="shared" si="56"/>
        <v>16280.623400372495</v>
      </c>
      <c r="AF207" s="239">
        <f t="shared" si="61"/>
        <v>18330.35236981924</v>
      </c>
      <c r="AG207" s="222">
        <f t="shared" si="57"/>
        <v>16280.623400372493</v>
      </c>
      <c r="AH207" s="223">
        <f t="shared" si="64"/>
        <v>1.1258999068426243</v>
      </c>
      <c r="AI207" s="224">
        <f t="shared" si="58"/>
        <v>2023</v>
      </c>
      <c r="AJ207" s="225" t="str">
        <f>VLOOKUP($A207,Project_Commissioning!$C$4:$H$355,Project_Commissioning!F$1,FALSE)</f>
        <v/>
      </c>
      <c r="AK207" s="226">
        <f>VLOOKUP($A207,Project_Commissioning!$C$4:$H$355,Project_Commissioning!G$1,FALSE)</f>
        <v>2023</v>
      </c>
      <c r="AL207" s="225" t="str">
        <f>IF(VLOOKUP($A207,Project_Commissioning!$C$4:$H$355,Project_Commissioning!H$1,FALSE)=0,"",VLOOKUP($A207,Project_Commissioning!$C$4:$H$355,Project_Commissioning!H$1,FALSE))</f>
        <v/>
      </c>
      <c r="AM207" s="237">
        <f t="shared" si="62"/>
        <v>16280.623400372495</v>
      </c>
      <c r="AN207" s="221" cm="1">
        <f t="array" ref="AN207">IF(ROUND(AE207,0)=0,0,LOOKUP(2,1/(F207:AC207&lt;&gt;""),F207:AC207))</f>
        <v>16280.623400372495</v>
      </c>
      <c r="AO207" s="221">
        <f t="shared" si="63"/>
        <v>16280.623400372495</v>
      </c>
      <c r="AP207" s="79"/>
      <c r="AQ207" s="20"/>
      <c r="AR207" s="245">
        <f>IF(ISNA(VLOOKUP($A207,'Success Asset Classes'!$B$15:$AA$114,'Success Asset Classes'!$AA$1,FALSE)),0,VLOOKUP($A207,'Success Asset Classes'!$B$15:$AA$114,'Success Asset Classes'!$AA$1,FALSE))</f>
        <v>0</v>
      </c>
      <c r="AS207" s="230">
        <f>IF($AR207=0,VLOOKUP(MID($A207,4,5),'Project splits'!$C$5:$AM$346,AS$22,FALSE),IF(ISNA(VLOOKUP($A207,'Success Asset Classes'!$B$15:$BD$377,AS$21,FALSE)),VLOOKUP(MID($A207,4,5),'Project splits'!$C$5:$AM$346,AS$22,FALSE),VLOOKUP($A207,'Success Asset Classes'!$B$15:$BD$377,AS$21,FALSE)))</f>
        <v>0</v>
      </c>
      <c r="AT207" s="230">
        <f>IF($AR207=0,VLOOKUP(MID($A207,4,5),'Project splits'!$C$5:$AM$346,AT$22,FALSE),IF(ISNA(VLOOKUP($A207,'Success Asset Classes'!$B$15:$BD$377,AT$21,FALSE)),VLOOKUP(MID($A207,4,5),'Project splits'!$C$5:$AM$346,AT$22,FALSE),VLOOKUP($A207,'Success Asset Classes'!$B$15:$BD$377,AT$21,FALSE)))</f>
        <v>0</v>
      </c>
      <c r="AU207" s="230">
        <f>IF($AR207=0,VLOOKUP(MID($A207,4,5),'Project splits'!$C$5:$AM$346,AU$22,FALSE),IF(ISNA(VLOOKUP($A207,'Success Asset Classes'!$B$15:$BD$377,AU$21,FALSE)),VLOOKUP(MID($A207,4,5),'Project splits'!$C$5:$AM$346,AU$22,FALSE),VLOOKUP($A207,'Success Asset Classes'!$B$15:$BD$377,AU$21,FALSE)))</f>
        <v>0</v>
      </c>
      <c r="AV207" s="230">
        <f>IF($AR207=0,VLOOKUP(MID($A207,4,5),'Project splits'!$C$5:$AM$346,AV$22,FALSE),IF(ISNA(VLOOKUP($A207,'Success Asset Classes'!$B$15:$BD$377,AV$21,FALSE)),VLOOKUP(MID($A207,4,5),'Project splits'!$C$5:$AM$346,AV$22,FALSE),VLOOKUP($A207,'Success Asset Classes'!$B$15:$BD$377,AV$21,FALSE)))</f>
        <v>1</v>
      </c>
      <c r="AW207" s="230">
        <f>IF($AR207=0,VLOOKUP(MID($A207,4,5),'Project splits'!$C$5:$AM$346,AW$22,FALSE),IF(ISNA(VLOOKUP($A207,'Success Asset Classes'!$B$15:$BD$377,AW$21,FALSE)),VLOOKUP(MID($A207,4,5),'Project splits'!$C$5:$AM$346,AW$22,FALSE),VLOOKUP($A207,'Success Asset Classes'!$B$15:$BD$377,AW$21,FALSE)))</f>
        <v>0</v>
      </c>
      <c r="AX207" s="230">
        <f>IF($AR207=0,VLOOKUP(MID($A207,4,5),'Project splits'!$C$5:$AM$346,AX$22,FALSE),IF(ISNA(VLOOKUP($A207,'Success Asset Classes'!$B$15:$BD$377,AX$21,FALSE)),VLOOKUP(MID($A207,4,5),'Project splits'!$C$5:$AM$346,AX$22,FALSE),VLOOKUP($A207,'Success Asset Classes'!$B$15:$BD$377,AX$21,FALSE)))</f>
        <v>0</v>
      </c>
      <c r="AY207" s="230">
        <f>IF($AR207=0,VLOOKUP(MID($A207,4,5),'Project splits'!$C$5:$AM$346,AY$22,FALSE),IF(ISNA(VLOOKUP($A207,'Success Asset Classes'!$B$15:$BD$377,AY$21,FALSE)),VLOOKUP(MID($A207,4,5),'Project splits'!$C$5:$AM$346,AY$22,FALSE),VLOOKUP($A207,'Success Asset Classes'!$B$15:$BD$377,AY$21,FALSE)))</f>
        <v>0</v>
      </c>
      <c r="AZ207" s="230">
        <f>IF($AR207=0,VLOOKUP(MID($A207,4,5),'Project splits'!$C$5:$AM$346,AZ$22,FALSE),IF(ISNA(VLOOKUP($A207,'Success Asset Classes'!$B$15:$BD$377,AZ$21,FALSE)),VLOOKUP(MID($A207,4,5),'Project splits'!$C$5:$AM$346,AZ$22,FALSE),VLOOKUP($A207,'Success Asset Classes'!$B$15:$BD$377,AZ$21,FALSE)))</f>
        <v>0</v>
      </c>
      <c r="BA207" s="230">
        <f>IF($AR207=0,VLOOKUP(MID($A207,4,5),'Project splits'!$C$5:$AM$346,BA$22,FALSE),IF(ISNA(VLOOKUP($A207,'Success Asset Classes'!$B$15:$BD$377,BA$21,FALSE)),VLOOKUP(MID($A207,4,5),'Project splits'!$C$5:$AM$346,BA$22,FALSE),VLOOKUP($A207,'Success Asset Classes'!$B$15:$BD$377,BA$21,FALSE)))</f>
        <v>0</v>
      </c>
      <c r="BB207" s="230">
        <f>IF($AR207=0,VLOOKUP(MID($A207,4,5),'Project splits'!$C$5:$AM$346,BB$22,FALSE),IF(ISNA(VLOOKUP($A207,'Success Asset Classes'!$B$15:$BD$377,BB$21,FALSE)),VLOOKUP(MID($A207,4,5),'Project splits'!$C$5:$AM$346,BB$22,FALSE),VLOOKUP($A207,'Success Asset Classes'!$B$15:$BD$377,BB$21,FALSE)))</f>
        <v>0</v>
      </c>
      <c r="BC207" s="230">
        <f>IF($AR207=0,VLOOKUP(MID($A207,4,5),'Project splits'!$C$5:$AM$346,BC$22,FALSE),IF(ISNA(VLOOKUP($A207,'Success Asset Classes'!$B$15:$BD$377,BC$21,FALSE)),VLOOKUP(MID($A207,4,5),'Project splits'!$C$5:$AM$346,BC$22,FALSE),VLOOKUP($A207,'Success Asset Classes'!$B$15:$BD$377,BC$21,FALSE)))</f>
        <v>0</v>
      </c>
      <c r="BD207" s="230">
        <f>IF($AR207=0,VLOOKUP(MID($A207,4,5),'Project splits'!$C$5:$AM$346,BD$22,FALSE),IF(ISNA(VLOOKUP($A207,'Success Asset Classes'!$B$15:$BD$377,BD$21,FALSE)),VLOOKUP(MID($A207,4,5),'Project splits'!$C$5:$AM$346,BD$22,FALSE),VLOOKUP($A207,'Success Asset Classes'!$B$15:$BD$377,BD$21,FALSE)))</f>
        <v>0</v>
      </c>
      <c r="BE207" s="230">
        <f>IF($AR207=0,VLOOKUP(MID($A207,4,5),'Project splits'!$C$5:$AM$346,BE$22,FALSE),IF(ISNA(VLOOKUP($A207,'Success Asset Classes'!$B$15:$BD$377,BE$21,FALSE)),VLOOKUP(MID($A207,4,5),'Project splits'!$C$5:$AM$346,BE$22,FALSE),VLOOKUP($A207,'Success Asset Classes'!$B$15:$BD$377,BE$21,FALSE)))</f>
        <v>0</v>
      </c>
      <c r="BF207" s="230">
        <f>IF($AR207=0,VLOOKUP(MID($A207,4,5),'Project splits'!$C$5:$AM$346,BF$22,FALSE),IF(ISNA(VLOOKUP($A207,'Success Asset Classes'!$B$15:$BD$377,BF$21,FALSE)),VLOOKUP(MID($A207,4,5),'Project splits'!$C$5:$AM$346,BF$22,FALSE),VLOOKUP($A207,'Success Asset Classes'!$B$15:$BD$377,BF$21,FALSE)))</f>
        <v>0</v>
      </c>
      <c r="BG207" s="230">
        <f>IF($AR207=0,VLOOKUP(MID($A207,4,5),'Project splits'!$C$5:$AM$346,BG$22,FALSE),IF(ISNA(VLOOKUP($A207,'Success Asset Classes'!$B$15:$BD$377,BG$21,FALSE)),VLOOKUP(MID($A207,4,5),'Project splits'!$C$5:$AM$346,BG$22,FALSE),VLOOKUP($A207,'Success Asset Classes'!$B$15:$BD$377,BG$21,FALSE)))</f>
        <v>0</v>
      </c>
      <c r="BH207" s="230">
        <f>IF($AR207=0,VLOOKUP(MID($A207,4,5),'Project splits'!$C$5:$AM$346,BH$22,FALSE),IF(ISNA(VLOOKUP($A207,'Success Asset Classes'!$B$15:$BD$377,BH$21,FALSE)),VLOOKUP(MID($A207,4,5),'Project splits'!$C$5:$AM$346,BH$22,FALSE),VLOOKUP($A207,'Success Asset Classes'!$B$15:$BD$377,BH$21,FALSE)))</f>
        <v>0</v>
      </c>
      <c r="BI207" s="230">
        <f>IF($AR207=0,VLOOKUP(MID($A207,4,5),'Project splits'!$C$5:$AM$346,BI$22,FALSE),IF(ISNA(VLOOKUP($A207,'Success Asset Classes'!$B$15:$BD$377,BI$21,FALSE)),VLOOKUP(MID($A207,4,5),'Project splits'!$C$5:$AM$346,BI$22,FALSE),VLOOKUP($A207,'Success Asset Classes'!$B$15:$BD$377,BI$21,FALSE)))</f>
        <v>0</v>
      </c>
      <c r="BJ207" s="230">
        <f>IF($AR207=0,VLOOKUP(MID($A207,4,5),'Project splits'!$C$5:$AM$346,BJ$22,FALSE),IF(ISNA(VLOOKUP($A207,'Success Asset Classes'!$B$15:$BD$377,BJ$21,FALSE)),VLOOKUP(MID($A207,4,5),'Project splits'!$C$5:$AM$346,BJ$22,FALSE),VLOOKUP($A207,'Success Asset Classes'!$B$15:$BD$377,BJ$21,FALSE)))</f>
        <v>0</v>
      </c>
      <c r="BK207" s="230">
        <f>IF($AR207=0,VLOOKUP(MID($A207,4,5),'Project splits'!$C$5:$AM$346,BK$22,FALSE),IF(ISNA(VLOOKUP($A207,'Success Asset Classes'!$B$15:$BD$377,BK$21,FALSE)),VLOOKUP(MID($A207,4,5),'Project splits'!$C$5:$AM$346,BK$22,FALSE),VLOOKUP($A207,'Success Asset Classes'!$B$15:$BD$377,BK$21,FALSE)))</f>
        <v>0</v>
      </c>
      <c r="BL207" s="230">
        <f>IF($AR207=0,VLOOKUP(MID($A207,4,5),'Project splits'!$C$5:$AM$346,BL$22,FALSE),IF(ISNA(VLOOKUP($A207,'Success Asset Classes'!$B$15:$BD$377,BL$21,FALSE)),VLOOKUP(MID($A207,4,5),'Project splits'!$C$5:$AM$346,BL$22,FALSE),VLOOKUP($A207,'Success Asset Classes'!$B$15:$BD$377,BL$21,FALSE)))</f>
        <v>0</v>
      </c>
      <c r="BM207" s="230">
        <f>IF($AR207=0,VLOOKUP(MID($A207,4,5),'Project splits'!$C$5:$AM$346,BM$22,FALSE),IF(ISNA(VLOOKUP($A207,'Success Asset Classes'!$B$15:$BD$377,BM$21,FALSE)),VLOOKUP(MID($A207,4,5),'Project splits'!$C$5:$AM$346,BM$22,FALSE),VLOOKUP($A207,'Success Asset Classes'!$B$15:$BD$377,BM$21,FALSE)))</f>
        <v>0</v>
      </c>
      <c r="BN207" s="230">
        <f>IF($AR207=0,VLOOKUP(MID($A207,4,5),'Project splits'!$C$5:$AM$346,BN$22,FALSE),IF(ISNA(VLOOKUP($A207,'Success Asset Classes'!$B$15:$BD$377,BN$21,FALSE)),VLOOKUP(MID($A207,4,5),'Project splits'!$C$5:$AM$346,BN$22,FALSE),VLOOKUP($A207,'Success Asset Classes'!$B$15:$BD$377,BN$21,FALSE)))</f>
        <v>0</v>
      </c>
      <c r="BO207" s="230">
        <f>IF($AR207=0,VLOOKUP(MID($A207,4,5),'Project splits'!$C$5:$AM$346,BO$22,FALSE),IF(ISNA(VLOOKUP($A207,'Success Asset Classes'!$B$15:$BD$377,BO$21,FALSE)),VLOOKUP(MID($A207,4,5),'Project splits'!$C$5:$AM$346,BO$22,FALSE),VLOOKUP($A207,'Success Asset Classes'!$B$15:$BD$377,BO$21,FALSE)))</f>
        <v>0</v>
      </c>
      <c r="BP207" s="230">
        <f>IF($AR207=0,VLOOKUP(MID($A207,4,5),'Project splits'!$C$5:$AM$346,BP$22,FALSE),IF(ISNA(VLOOKUP($A207,'Success Asset Classes'!$B$15:$BD$377,BP$21,FALSE)),VLOOKUP(MID($A207,4,5),'Project splits'!$C$5:$AM$346,BP$22,FALSE),VLOOKUP($A207,'Success Asset Classes'!$B$15:$BD$377,BP$21,FALSE)))</f>
        <v>0</v>
      </c>
      <c r="BQ207" s="230">
        <f>IF($AR207=0,VLOOKUP(MID($A207,4,5),'Project splits'!$C$5:$AM$346,BQ$22,FALSE),IF(ISNA(VLOOKUP($A207,'Success Asset Classes'!$B$15:$BD$377,BQ$21,FALSE)),VLOOKUP(MID($A207,4,5),'Project splits'!$C$5:$AM$346,BQ$22,FALSE),VLOOKUP($A207,'Success Asset Classes'!$B$15:$BD$377,BQ$21,FALSE)))</f>
        <v>0</v>
      </c>
      <c r="BR207" s="230">
        <f>IF($AR207=0,VLOOKUP(MID($A207,4,5),'Project splits'!$C$5:$AM$346,BR$22,FALSE),IF(ISNA(VLOOKUP($A207,'Success Asset Classes'!$B$15:$BD$377,BR$21,FALSE)),VLOOKUP(MID($A207,4,5),'Project splits'!$C$5:$AM$346,BR$22,FALSE),VLOOKUP($A207,'Success Asset Classes'!$B$15:$BD$377,BR$21,FALSE)))</f>
        <v>0</v>
      </c>
      <c r="BS207" s="247">
        <f t="shared" si="59"/>
        <v>1</v>
      </c>
      <c r="BT207" s="249">
        <f>1+IF(ISNA(VLOOKUP($A207,'Project labour content'!$A$7:$D$255,'Project labour content'!$D$1,FALSE)),VLOOKUP($D207,'Project labour content'!$F$6:$G$15,'Project labour content'!$G$1,FALSE),VLOOKUP($A207,'Project labour content'!$A$7:$D$255,'Project labour content'!$D$1,FALSE))*LabEsc22*1</f>
        <v>1.0024480115846353</v>
      </c>
      <c r="BU207" s="249">
        <f>1+IF(ISNA(VLOOKUP($A207,'Project labour content'!$A$7:$D$255,'Project labour content'!$D$1,FALSE)),VLOOKUP($D207,'Project labour content'!$F$6:$G$15,'Project labour content'!$G$1,FALSE),VLOOKUP($A207,'Project labour content'!$A$7:$D$255,'Project labour content'!$D$1,FALSE))*LabEsc23*1</f>
        <v>1.0049077736248768</v>
      </c>
      <c r="BV207" s="249">
        <f>1+IF(ISNA(VLOOKUP($A207,'Project labour content'!$A$7:$D$255,'Project labour content'!$D$1,FALSE)),VLOOKUP($D207,'Project labour content'!$F$6:$G$15,'Project labour content'!$G$1,FALSE),VLOOKUP($A207,'Project labour content'!$A$7:$D$255,'Project labour content'!$D$1,FALSE))*LabEsc24*1</f>
        <v>1.0072248694667842</v>
      </c>
      <c r="BW207" s="249">
        <f>1+IF(ISNA(VLOOKUP($A207,'Project labour content'!$A$7:$D$255,'Project labour content'!$D$1,FALSE)),VLOOKUP($D207,'Project labour content'!$F$6:$G$15,'Project labour content'!$G$1,FALSE),VLOOKUP($A207,'Project labour content'!$A$7:$D$255,'Project labour content'!$D$1,FALSE))*LabEsc25*1</f>
        <v>1.0103282331643793</v>
      </c>
      <c r="BX207" s="249">
        <f>1+IF(ISNA(VLOOKUP($A207,'Project labour content'!$A$7:$D$255,'Project labour content'!$D$1,FALSE)),VLOOKUP($D207,'Project labour content'!$F$6:$G$15,'Project labour content'!$G$1,FALSE),VLOOKUP($A207,'Project labour content'!$A$7:$D$255,'Project labour content'!$D$1,FALSE))*LabEsc26*1</f>
        <v>1.0137103823674747</v>
      </c>
      <c r="BY207" s="249">
        <f>1+IF(ISNA(VLOOKUP($A207,'Project labour content'!$A$7:$D$255,'Project labour content'!$D$1,FALSE)),VLOOKUP($D207,'Project labour content'!$F$6:$G$15,'Project labour content'!$G$1,FALSE),VLOOKUP($A207,'Project labour content'!$A$7:$D$255,'Project labour content'!$D$1,FALSE))*LabEsc27*1</f>
        <v>1.0158052335508072</v>
      </c>
      <c r="BZ207" s="249">
        <f>1+IF(ISNA(VLOOKUP($A207,'Project labour content'!$A$7:$D$255,'Project labour content'!$D$1,FALSE)),VLOOKUP($D207,'Project labour content'!$F$6:$G$15,'Project labour content'!$G$1,FALSE),VLOOKUP($A207,'Project labour content'!$A$7:$D$255,'Project labour content'!$D$1,FALSE))*LabEsc28*1</f>
        <v>1.0173826564918567</v>
      </c>
      <c r="CA207" s="249">
        <f>1+IF(ISNA(VLOOKUP($A207,'Project labour content'!$A$7:$D$255,'Project labour content'!$D$1,FALSE)),VLOOKUP($D207,'Project labour content'!$F$6:$G$15,'Project labour content'!$G$1,FALSE),VLOOKUP($A207,'Project labour content'!$A$7:$D$255,'Project labour content'!$D$1,FALSE))*LabEsc29*1</f>
        <v>1.0199141048276528</v>
      </c>
      <c r="CB207" s="250" t="str">
        <f>IF(ISNA(VLOOKUP($A207,'Project labour content'!$A$7:$D$255,'Project labour content'!$D$1,FALSE)),"Category","Project")</f>
        <v>Project</v>
      </c>
      <c r="CD207" s="247" t="str">
        <f t="shared" si="60"/>
        <v>14099</v>
      </c>
      <c r="CE207" s="3"/>
    </row>
    <row r="208" spans="1:83" x14ac:dyDescent="0.15">
      <c r="A208" s="11" t="s">
        <v>321</v>
      </c>
      <c r="B208" s="11" t="str">
        <f>VLOOKUP($A208,'Incurred Real 2022$'!$A$25:$AC$426,'Incurred Real 2022$'!B$1,FALSE)</f>
        <v>Asset Data Capture 2</v>
      </c>
      <c r="C208" s="11" t="str">
        <f>VLOOKUP($A208,'Incurred Real 2022$'!$A$25:$AC$426,'Incurred Real 2022$'!C$1,FALSE)</f>
        <v>ExAnte</v>
      </c>
      <c r="D208" s="11" t="str">
        <f>VLOOKUP($A208,'Incurred Real 2022$'!$A$25:$AC$426,'Incurred Real 2022$'!D$1,FALSE)</f>
        <v>Information Technology</v>
      </c>
      <c r="E208" s="11" t="str">
        <f>VLOOKUP($A208,'Incurred Real 2022$'!$A$25:$AC$426,'Incurred Real 2022$'!E$1,FALSE)</f>
        <v>Closed</v>
      </c>
      <c r="F208" s="105" t="str">
        <f>IF(VLOOKUP($A208,'Incurred Real 2022$'!$A$25:$AC$426,'Incurred Real 2022$'!F$1,FALSE)=0,"",VLOOKUP($A208,'Incurred Real 2022$'!$A$25:$AC$426,'Incurred Real 2022$'!F$1,FALSE))</f>
        <v/>
      </c>
      <c r="G208" s="105" t="str">
        <f>IF(VLOOKUP($A208,'Incurred Real 2022$'!$A$25:$AC$426,'Incurred Real 2022$'!G$1,FALSE)=0,"",VLOOKUP($A208,'Incurred Real 2022$'!$A$25:$AC$426,'Incurred Real 2022$'!G$1,FALSE))</f>
        <v/>
      </c>
      <c r="H208" s="105" t="str">
        <f>IF(VLOOKUP($A208,'Incurred Real 2022$'!$A$25:$AC$426,'Incurred Real 2022$'!H$1,FALSE)=0,"",VLOOKUP($A208,'Incurred Real 2022$'!$A$25:$AC$426,'Incurred Real 2022$'!H$1,FALSE))</f>
        <v/>
      </c>
      <c r="I208" s="105" t="str">
        <f>IF(VLOOKUP($A208,'Incurred Real 2022$'!$A$25:$AC$426,'Incurred Real 2022$'!I$1,FALSE)=0,"",VLOOKUP($A208,'Incurred Real 2022$'!$A$25:$AC$426,'Incurred Real 2022$'!I$1,FALSE))</f>
        <v/>
      </c>
      <c r="J208" s="105" t="str">
        <f>IF(VLOOKUP($A208,'Incurred Real 2022$'!$A$25:$AC$426,'Incurred Real 2022$'!J$1,FALSE)=0,"",VLOOKUP($A208,'Incurred Real 2022$'!$A$25:$AC$426,'Incurred Real 2022$'!J$1,FALSE))</f>
        <v/>
      </c>
      <c r="K208" s="105" t="str">
        <f>IF(VLOOKUP($A208,'Incurred Real 2022$'!$A$25:$AC$426,'Incurred Real 2022$'!K$1,FALSE)=0,"",VLOOKUP($A208,'Incurred Real 2022$'!$A$25:$AC$426,'Incurred Real 2022$'!K$1,FALSE))</f>
        <v/>
      </c>
      <c r="L208" s="105" t="str">
        <f>IF(VLOOKUP($A208,'Incurred Real 2022$'!$A$25:$AC$426,'Incurred Real 2022$'!L$1,FALSE)=0,"",VLOOKUP($A208,'Incurred Real 2022$'!$A$25:$AC$426,'Incurred Real 2022$'!L$1,FALSE))</f>
        <v/>
      </c>
      <c r="M208" s="105" t="str">
        <f>IF(VLOOKUP($A208,'Incurred Real 2022$'!$A$25:$AC$426,'Incurred Real 2022$'!M$1,FALSE)=0,"",VLOOKUP($A208,'Incurred Real 2022$'!$A$25:$AC$426,'Incurred Real 2022$'!M$1,FALSE))</f>
        <v/>
      </c>
      <c r="N208" s="105" t="str">
        <f>IF(VLOOKUP($A208,'Incurred Real 2022$'!$A$25:$AC$426,'Incurred Real 2022$'!N$1,FALSE)=0,"",VLOOKUP($A208,'Incurred Real 2022$'!$A$25:$AC$426,'Incurred Real 2022$'!N$1,FALSE))</f>
        <v/>
      </c>
      <c r="O208" s="105" t="str">
        <f>IF(VLOOKUP($A208,'Incurred Real 2022$'!$A$25:$AC$426,'Incurred Real 2022$'!O$1,FALSE)=0,"",VLOOKUP($A208,'Incurred Real 2022$'!$A$25:$AC$426,'Incurred Real 2022$'!O$1,FALSE))</f>
        <v/>
      </c>
      <c r="P208" s="105" t="str">
        <f>IF(VLOOKUP($A208,'Incurred Real 2022$'!$A$25:$AC$426,'Incurred Real 2022$'!P$1,FALSE)=0,"",VLOOKUP($A208,'Incurred Real 2022$'!$A$25:$AC$426,'Incurred Real 2022$'!P$1,FALSE))</f>
        <v/>
      </c>
      <c r="Q208" s="105">
        <f>IF(VLOOKUP($A208,'Incurred Real 2022$'!$A$25:$AC$426,'Incurred Real 2022$'!Q$1,FALSE)=0,"",VLOOKUP($A208,'Incurred Real 2022$'!$A$25:$AC$426,'Incurred Real 2022$'!Q$1,FALSE))</f>
        <v>433604.87</v>
      </c>
      <c r="R208" s="105">
        <f>IF(VLOOKUP($A208,'Incurred Real 2022$'!$A$25:$AC$426,'Incurred Real 2022$'!R$1,FALSE)=0,"",VLOOKUP($A208,'Incurred Real 2022$'!$A$25:$AC$426,'Incurred Real 2022$'!R$1,FALSE))</f>
        <v>1327380.5</v>
      </c>
      <c r="S208" s="105">
        <f>IF(VLOOKUP($A208,'Incurred Real 2022$'!$A$25:$AC$426,'Incurred Real 2022$'!S$1,FALSE)=0,"",VLOOKUP($A208,'Incurred Real 2022$'!$A$25:$AC$426,'Incurred Real 2022$'!S$1,FALSE))</f>
        <v>76449.119999999995</v>
      </c>
      <c r="T208" s="105">
        <f>IF(VLOOKUP($A208,'Incurred Real 2022$'!$A$25:$AC$426,'Incurred Real 2022$'!T$1,FALSE)=0,"",VLOOKUP($A208,'Incurred Real 2022$'!$A$25:$AC$426,'Incurred Real 2022$'!T$1,FALSE))</f>
        <v>314.22000000000003</v>
      </c>
      <c r="U208" s="105" t="str">
        <f>IF(VLOOKUP($A208,'Incurred Real 2022$'!$A$25:$AC$426,'Incurred Real 2022$'!U$1,FALSE)=0,"",VLOOKUP($A208,'Incurred Real 2022$'!$A$25:$AC$426,'Incurred Real 2022$'!U$1,FALSE))</f>
        <v/>
      </c>
      <c r="V208" s="13" t="str">
        <f>IF(ISTEXT(VLOOKUP($A208,'Incurred Real 2022$'!$A$25:$AC$426,'Incurred Real 2022$'!V$1,FALSE)),"",(VLOOKUP($A208,'Incurred Real 2022$'!$A$25:$AC$426,'Incurred Real 2022$'!V$1,FALSE))*BT208*Incurred_Real!V$15)</f>
        <v/>
      </c>
      <c r="W208" s="13" t="str">
        <f>IF(ISTEXT(VLOOKUP($A208,'Incurred Real 2022$'!$A$25:$AC$426,'Incurred Real 2022$'!W$1,FALSE)),"",(VLOOKUP($A208,'Incurred Real 2022$'!$A$25:$AC$426,'Incurred Real 2022$'!W$1,FALSE))*BU208*Incurred_Real!W$15)</f>
        <v/>
      </c>
      <c r="X208" s="220" t="str">
        <f>IF(ISTEXT(VLOOKUP($A208,'Incurred Real 2022$'!$A$25:$AC$426,'Incurred Real 2022$'!X$1,FALSE)),"",(VLOOKUP($A208,'Incurred Real 2022$'!$A$25:$AC$426,'Incurred Real 2022$'!X$1,FALSE))*BV208*Incurred_Real!X$15)</f>
        <v/>
      </c>
      <c r="Y208" s="217" t="str">
        <f>IF(ISTEXT(VLOOKUP($A208,'Incurred Real 2022$'!$A$25:$AC$426,'Incurred Real 2022$'!Y$1,FALSE)),"",(VLOOKUP($A208,'Incurred Real 2022$'!$A$25:$AC$426,'Incurred Real 2022$'!Y$1,FALSE))*BW208*Incurred_Real!Y$15)</f>
        <v/>
      </c>
      <c r="Z208" s="13" t="str">
        <f>IF(ISTEXT(VLOOKUP($A208,'Incurred Real 2022$'!$A$25:$AC$426,'Incurred Real 2022$'!Z$1,FALSE)),"",(VLOOKUP($A208,'Incurred Real 2022$'!$A$25:$AC$426,'Incurred Real 2022$'!Z$1,FALSE))*BX208*Incurred_Real!Z$15)</f>
        <v/>
      </c>
      <c r="AA208" s="13" t="str">
        <f>IF(ISTEXT(VLOOKUP($A208,'Incurred Real 2022$'!$A$25:$AC$426,'Incurred Real 2022$'!AA$1,FALSE)),"",(VLOOKUP($A208,'Incurred Real 2022$'!$A$25:$AC$426,'Incurred Real 2022$'!AA$1,FALSE))*BY208*Incurred_Real!AA$15)</f>
        <v/>
      </c>
      <c r="AB208" s="13" t="str">
        <f>IF(ISTEXT(VLOOKUP($A208,'Incurred Real 2022$'!$A$25:$AC$426,'Incurred Real 2022$'!AB$1,FALSE)),"",(VLOOKUP($A208,'Incurred Real 2022$'!$A$25:$AC$426,'Incurred Real 2022$'!AB$1,FALSE))*BZ208*Incurred_Real!AB$15)</f>
        <v/>
      </c>
      <c r="AC208" s="13" t="str">
        <f>IF(ISTEXT(VLOOKUP($A208,'Incurred Real 2022$'!$A$25:$AC$426,'Incurred Real 2022$'!AC$1,FALSE)),"",(VLOOKUP($A208,'Incurred Real 2022$'!$A$25:$AC$426,'Incurred Real 2022$'!AC$1,FALSE))*CA208*Incurred_Real!AC$15)</f>
        <v/>
      </c>
      <c r="AD208" s="221">
        <f t="shared" si="55"/>
        <v>1837748.7100000002</v>
      </c>
      <c r="AE208" s="221">
        <f t="shared" si="56"/>
        <v>1837748.7100000002</v>
      </c>
      <c r="AF208" s="239">
        <f t="shared" si="61"/>
        <v>2296430.2184091094</v>
      </c>
      <c r="AG208" s="222">
        <f t="shared" si="57"/>
        <v>1844974.401801785</v>
      </c>
      <c r="AH208" s="223">
        <f t="shared" si="64"/>
        <v>1.244694894501754</v>
      </c>
      <c r="AI208" s="224">
        <f t="shared" si="58"/>
        <v>2020</v>
      </c>
      <c r="AJ208" s="225">
        <f>VLOOKUP($A208,Project_Commissioning!$C$4:$H$355,Project_Commissioning!F$1,FALSE)</f>
        <v>43187</v>
      </c>
      <c r="AK208" s="226">
        <f>VLOOKUP($A208,Project_Commissioning!$C$4:$H$355,Project_Commissioning!G$1,FALSE)</f>
        <v>2018</v>
      </c>
      <c r="AL208" s="225" t="str">
        <f>IF(VLOOKUP($A208,Project_Commissioning!$C$4:$H$355,Project_Commissioning!H$1,FALSE)=0,"",VLOOKUP($A208,Project_Commissioning!$C$4:$H$355,Project_Commissioning!H$1,FALSE))</f>
        <v/>
      </c>
      <c r="AM208" s="237">
        <f t="shared" si="62"/>
        <v>2039639.762338216</v>
      </c>
      <c r="AN208" s="221" cm="1">
        <f t="array" ref="AN208">IF(ROUND(AE208,0)=0,0,LOOKUP(2,1/(F208:AC208&lt;&gt;""),F208:AC208))</f>
        <v>314.22000000000003</v>
      </c>
      <c r="AO208" s="221">
        <f t="shared" si="63"/>
        <v>0</v>
      </c>
      <c r="AP208" s="79"/>
      <c r="AQ208" s="20"/>
      <c r="AR208" s="245">
        <f>IF(ISNA(VLOOKUP($A208,'Success Asset Classes'!$B$15:$AA$114,'Success Asset Classes'!$AA$1,FALSE)),0,VLOOKUP($A208,'Success Asset Classes'!$B$15:$AA$114,'Success Asset Classes'!$AA$1,FALSE))</f>
        <v>0</v>
      </c>
      <c r="AS208" s="230">
        <f>IF($AR208=0,VLOOKUP(MID($A208,4,5),'Project splits'!$C$5:$AM$346,AS$22,FALSE),IF(ISNA(VLOOKUP($A208,'Success Asset Classes'!$B$15:$BD$377,AS$21,FALSE)),VLOOKUP(MID($A208,4,5),'Project splits'!$C$5:$AM$346,AS$22,FALSE),VLOOKUP($A208,'Success Asset Classes'!$B$15:$BD$377,AS$21,FALSE)))</f>
        <v>0</v>
      </c>
      <c r="AT208" s="230">
        <f>IF($AR208=0,VLOOKUP(MID($A208,4,5),'Project splits'!$C$5:$AM$346,AT$22,FALSE),IF(ISNA(VLOOKUP($A208,'Success Asset Classes'!$B$15:$BD$377,AT$21,FALSE)),VLOOKUP(MID($A208,4,5),'Project splits'!$C$5:$AM$346,AT$22,FALSE),VLOOKUP($A208,'Success Asset Classes'!$B$15:$BD$377,AT$21,FALSE)))</f>
        <v>0</v>
      </c>
      <c r="AU208" s="230">
        <f>IF($AR208=0,VLOOKUP(MID($A208,4,5),'Project splits'!$C$5:$AM$346,AU$22,FALSE),IF(ISNA(VLOOKUP($A208,'Success Asset Classes'!$B$15:$BD$377,AU$21,FALSE)),VLOOKUP(MID($A208,4,5),'Project splits'!$C$5:$AM$346,AU$22,FALSE),VLOOKUP($A208,'Success Asset Classes'!$B$15:$BD$377,AU$21,FALSE)))</f>
        <v>0</v>
      </c>
      <c r="AV208" s="230">
        <f>IF($AR208=0,VLOOKUP(MID($A208,4,5),'Project splits'!$C$5:$AM$346,AV$22,FALSE),IF(ISNA(VLOOKUP($A208,'Success Asset Classes'!$B$15:$BD$377,AV$21,FALSE)),VLOOKUP(MID($A208,4,5),'Project splits'!$C$5:$AM$346,AV$22,FALSE),VLOOKUP($A208,'Success Asset Classes'!$B$15:$BD$377,AV$21,FALSE)))</f>
        <v>1</v>
      </c>
      <c r="AW208" s="230">
        <f>IF($AR208=0,VLOOKUP(MID($A208,4,5),'Project splits'!$C$5:$AM$346,AW$22,FALSE),IF(ISNA(VLOOKUP($A208,'Success Asset Classes'!$B$15:$BD$377,AW$21,FALSE)),VLOOKUP(MID($A208,4,5),'Project splits'!$C$5:$AM$346,AW$22,FALSE),VLOOKUP($A208,'Success Asset Classes'!$B$15:$BD$377,AW$21,FALSE)))</f>
        <v>0</v>
      </c>
      <c r="AX208" s="230">
        <f>IF($AR208=0,VLOOKUP(MID($A208,4,5),'Project splits'!$C$5:$AM$346,AX$22,FALSE),IF(ISNA(VLOOKUP($A208,'Success Asset Classes'!$B$15:$BD$377,AX$21,FALSE)),VLOOKUP(MID($A208,4,5),'Project splits'!$C$5:$AM$346,AX$22,FALSE),VLOOKUP($A208,'Success Asset Classes'!$B$15:$BD$377,AX$21,FALSE)))</f>
        <v>0</v>
      </c>
      <c r="AY208" s="230">
        <f>IF($AR208=0,VLOOKUP(MID($A208,4,5),'Project splits'!$C$5:$AM$346,AY$22,FALSE),IF(ISNA(VLOOKUP($A208,'Success Asset Classes'!$B$15:$BD$377,AY$21,FALSE)),VLOOKUP(MID($A208,4,5),'Project splits'!$C$5:$AM$346,AY$22,FALSE),VLOOKUP($A208,'Success Asset Classes'!$B$15:$BD$377,AY$21,FALSE)))</f>
        <v>0</v>
      </c>
      <c r="AZ208" s="230">
        <f>IF($AR208=0,VLOOKUP(MID($A208,4,5),'Project splits'!$C$5:$AM$346,AZ$22,FALSE),IF(ISNA(VLOOKUP($A208,'Success Asset Classes'!$B$15:$BD$377,AZ$21,FALSE)),VLOOKUP(MID($A208,4,5),'Project splits'!$C$5:$AM$346,AZ$22,FALSE),VLOOKUP($A208,'Success Asset Classes'!$B$15:$BD$377,AZ$21,FALSE)))</f>
        <v>0</v>
      </c>
      <c r="BA208" s="230">
        <f>IF($AR208=0,VLOOKUP(MID($A208,4,5),'Project splits'!$C$5:$AM$346,BA$22,FALSE),IF(ISNA(VLOOKUP($A208,'Success Asset Classes'!$B$15:$BD$377,BA$21,FALSE)),VLOOKUP(MID($A208,4,5),'Project splits'!$C$5:$AM$346,BA$22,FALSE),VLOOKUP($A208,'Success Asset Classes'!$B$15:$BD$377,BA$21,FALSE)))</f>
        <v>0</v>
      </c>
      <c r="BB208" s="230">
        <f>IF($AR208=0,VLOOKUP(MID($A208,4,5),'Project splits'!$C$5:$AM$346,BB$22,FALSE),IF(ISNA(VLOOKUP($A208,'Success Asset Classes'!$B$15:$BD$377,BB$21,FALSE)),VLOOKUP(MID($A208,4,5),'Project splits'!$C$5:$AM$346,BB$22,FALSE),VLOOKUP($A208,'Success Asset Classes'!$B$15:$BD$377,BB$21,FALSE)))</f>
        <v>0</v>
      </c>
      <c r="BC208" s="230">
        <f>IF($AR208=0,VLOOKUP(MID($A208,4,5),'Project splits'!$C$5:$AM$346,BC$22,FALSE),IF(ISNA(VLOOKUP($A208,'Success Asset Classes'!$B$15:$BD$377,BC$21,FALSE)),VLOOKUP(MID($A208,4,5),'Project splits'!$C$5:$AM$346,BC$22,FALSE),VLOOKUP($A208,'Success Asset Classes'!$B$15:$BD$377,BC$21,FALSE)))</f>
        <v>0</v>
      </c>
      <c r="BD208" s="230">
        <f>IF($AR208=0,VLOOKUP(MID($A208,4,5),'Project splits'!$C$5:$AM$346,BD$22,FALSE),IF(ISNA(VLOOKUP($A208,'Success Asset Classes'!$B$15:$BD$377,BD$21,FALSE)),VLOOKUP(MID($A208,4,5),'Project splits'!$C$5:$AM$346,BD$22,FALSE),VLOOKUP($A208,'Success Asset Classes'!$B$15:$BD$377,BD$21,FALSE)))</f>
        <v>0</v>
      </c>
      <c r="BE208" s="230">
        <f>IF($AR208=0,VLOOKUP(MID($A208,4,5),'Project splits'!$C$5:$AM$346,BE$22,FALSE),IF(ISNA(VLOOKUP($A208,'Success Asset Classes'!$B$15:$BD$377,BE$21,FALSE)),VLOOKUP(MID($A208,4,5),'Project splits'!$C$5:$AM$346,BE$22,FALSE),VLOOKUP($A208,'Success Asset Classes'!$B$15:$BD$377,BE$21,FALSE)))</f>
        <v>0</v>
      </c>
      <c r="BF208" s="230">
        <f>IF($AR208=0,VLOOKUP(MID($A208,4,5),'Project splits'!$C$5:$AM$346,BF$22,FALSE),IF(ISNA(VLOOKUP($A208,'Success Asset Classes'!$B$15:$BD$377,BF$21,FALSE)),VLOOKUP(MID($A208,4,5),'Project splits'!$C$5:$AM$346,BF$22,FALSE),VLOOKUP($A208,'Success Asset Classes'!$B$15:$BD$377,BF$21,FALSE)))</f>
        <v>0</v>
      </c>
      <c r="BG208" s="230">
        <f>IF($AR208=0,VLOOKUP(MID($A208,4,5),'Project splits'!$C$5:$AM$346,BG$22,FALSE),IF(ISNA(VLOOKUP($A208,'Success Asset Classes'!$B$15:$BD$377,BG$21,FALSE)),VLOOKUP(MID($A208,4,5),'Project splits'!$C$5:$AM$346,BG$22,FALSE),VLOOKUP($A208,'Success Asset Classes'!$B$15:$BD$377,BG$21,FALSE)))</f>
        <v>0</v>
      </c>
      <c r="BH208" s="230">
        <f>IF($AR208=0,VLOOKUP(MID($A208,4,5),'Project splits'!$C$5:$AM$346,BH$22,FALSE),IF(ISNA(VLOOKUP($A208,'Success Asset Classes'!$B$15:$BD$377,BH$21,FALSE)),VLOOKUP(MID($A208,4,5),'Project splits'!$C$5:$AM$346,BH$22,FALSE),VLOOKUP($A208,'Success Asset Classes'!$B$15:$BD$377,BH$21,FALSE)))</f>
        <v>0</v>
      </c>
      <c r="BI208" s="230">
        <f>IF($AR208=0,VLOOKUP(MID($A208,4,5),'Project splits'!$C$5:$AM$346,BI$22,FALSE),IF(ISNA(VLOOKUP($A208,'Success Asset Classes'!$B$15:$BD$377,BI$21,FALSE)),VLOOKUP(MID($A208,4,5),'Project splits'!$C$5:$AM$346,BI$22,FALSE),VLOOKUP($A208,'Success Asset Classes'!$B$15:$BD$377,BI$21,FALSE)))</f>
        <v>0</v>
      </c>
      <c r="BJ208" s="230">
        <f>IF($AR208=0,VLOOKUP(MID($A208,4,5),'Project splits'!$C$5:$AM$346,BJ$22,FALSE),IF(ISNA(VLOOKUP($A208,'Success Asset Classes'!$B$15:$BD$377,BJ$21,FALSE)),VLOOKUP(MID($A208,4,5),'Project splits'!$C$5:$AM$346,BJ$22,FALSE),VLOOKUP($A208,'Success Asset Classes'!$B$15:$BD$377,BJ$21,FALSE)))</f>
        <v>0</v>
      </c>
      <c r="BK208" s="230">
        <f>IF($AR208=0,VLOOKUP(MID($A208,4,5),'Project splits'!$C$5:$AM$346,BK$22,FALSE),IF(ISNA(VLOOKUP($A208,'Success Asset Classes'!$B$15:$BD$377,BK$21,FALSE)),VLOOKUP(MID($A208,4,5),'Project splits'!$C$5:$AM$346,BK$22,FALSE),VLOOKUP($A208,'Success Asset Classes'!$B$15:$BD$377,BK$21,FALSE)))</f>
        <v>0</v>
      </c>
      <c r="BL208" s="230">
        <f>IF($AR208=0,VLOOKUP(MID($A208,4,5),'Project splits'!$C$5:$AM$346,BL$22,FALSE),IF(ISNA(VLOOKUP($A208,'Success Asset Classes'!$B$15:$BD$377,BL$21,FALSE)),VLOOKUP(MID($A208,4,5),'Project splits'!$C$5:$AM$346,BL$22,FALSE),VLOOKUP($A208,'Success Asset Classes'!$B$15:$BD$377,BL$21,FALSE)))</f>
        <v>0</v>
      </c>
      <c r="BM208" s="230">
        <f>IF($AR208=0,VLOOKUP(MID($A208,4,5),'Project splits'!$C$5:$AM$346,BM$22,FALSE),IF(ISNA(VLOOKUP($A208,'Success Asset Classes'!$B$15:$BD$377,BM$21,FALSE)),VLOOKUP(MID($A208,4,5),'Project splits'!$C$5:$AM$346,BM$22,FALSE),VLOOKUP($A208,'Success Asset Classes'!$B$15:$BD$377,BM$21,FALSE)))</f>
        <v>0</v>
      </c>
      <c r="BN208" s="230">
        <f>IF($AR208=0,VLOOKUP(MID($A208,4,5),'Project splits'!$C$5:$AM$346,BN$22,FALSE),IF(ISNA(VLOOKUP($A208,'Success Asset Classes'!$B$15:$BD$377,BN$21,FALSE)),VLOOKUP(MID($A208,4,5),'Project splits'!$C$5:$AM$346,BN$22,FALSE),VLOOKUP($A208,'Success Asset Classes'!$B$15:$BD$377,BN$21,FALSE)))</f>
        <v>0</v>
      </c>
      <c r="BO208" s="230">
        <f>IF($AR208=0,VLOOKUP(MID($A208,4,5),'Project splits'!$C$5:$AM$346,BO$22,FALSE),IF(ISNA(VLOOKUP($A208,'Success Asset Classes'!$B$15:$BD$377,BO$21,FALSE)),VLOOKUP(MID($A208,4,5),'Project splits'!$C$5:$AM$346,BO$22,FALSE),VLOOKUP($A208,'Success Asset Classes'!$B$15:$BD$377,BO$21,FALSE)))</f>
        <v>0</v>
      </c>
      <c r="BP208" s="230">
        <f>IF($AR208=0,VLOOKUP(MID($A208,4,5),'Project splits'!$C$5:$AM$346,BP$22,FALSE),IF(ISNA(VLOOKUP($A208,'Success Asset Classes'!$B$15:$BD$377,BP$21,FALSE)),VLOOKUP(MID($A208,4,5),'Project splits'!$C$5:$AM$346,BP$22,FALSE),VLOOKUP($A208,'Success Asset Classes'!$B$15:$BD$377,BP$21,FALSE)))</f>
        <v>0</v>
      </c>
      <c r="BQ208" s="230">
        <f>IF($AR208=0,VLOOKUP(MID($A208,4,5),'Project splits'!$C$5:$AM$346,BQ$22,FALSE),IF(ISNA(VLOOKUP($A208,'Success Asset Classes'!$B$15:$BD$377,BQ$21,FALSE)),VLOOKUP(MID($A208,4,5),'Project splits'!$C$5:$AM$346,BQ$22,FALSE),VLOOKUP($A208,'Success Asset Classes'!$B$15:$BD$377,BQ$21,FALSE)))</f>
        <v>0</v>
      </c>
      <c r="BR208" s="230">
        <f>IF($AR208=0,VLOOKUP(MID($A208,4,5),'Project splits'!$C$5:$AM$346,BR$22,FALSE),IF(ISNA(VLOOKUP($A208,'Success Asset Classes'!$B$15:$BD$377,BR$21,FALSE)),VLOOKUP(MID($A208,4,5),'Project splits'!$C$5:$AM$346,BR$22,FALSE),VLOOKUP($A208,'Success Asset Classes'!$B$15:$BD$377,BR$21,FALSE)))</f>
        <v>0</v>
      </c>
      <c r="BS208" s="247">
        <f t="shared" si="59"/>
        <v>1</v>
      </c>
      <c r="BT208" s="249">
        <f>1+IF(ISNA(VLOOKUP($A208,'Project labour content'!$A$7:$D$255,'Project labour content'!$D$1,FALSE)),VLOOKUP($D208,'Project labour content'!$F$6:$G$15,'Project labour content'!$G$1,FALSE),VLOOKUP($A208,'Project labour content'!$A$7:$D$255,'Project labour content'!$D$1,FALSE))*LabEsc22*1</f>
        <v>1.0024480115846353</v>
      </c>
      <c r="BU208" s="249">
        <f>1+IF(ISNA(VLOOKUP($A208,'Project labour content'!$A$7:$D$255,'Project labour content'!$D$1,FALSE)),VLOOKUP($D208,'Project labour content'!$F$6:$G$15,'Project labour content'!$G$1,FALSE),VLOOKUP($A208,'Project labour content'!$A$7:$D$255,'Project labour content'!$D$1,FALSE))*LabEsc23*1</f>
        <v>1.0049077736248768</v>
      </c>
      <c r="BV208" s="249">
        <f>1+IF(ISNA(VLOOKUP($A208,'Project labour content'!$A$7:$D$255,'Project labour content'!$D$1,FALSE)),VLOOKUP($D208,'Project labour content'!$F$6:$G$15,'Project labour content'!$G$1,FALSE),VLOOKUP($A208,'Project labour content'!$A$7:$D$255,'Project labour content'!$D$1,FALSE))*LabEsc24*1</f>
        <v>1.0072248694667842</v>
      </c>
      <c r="BW208" s="249">
        <f>1+IF(ISNA(VLOOKUP($A208,'Project labour content'!$A$7:$D$255,'Project labour content'!$D$1,FALSE)),VLOOKUP($D208,'Project labour content'!$F$6:$G$15,'Project labour content'!$G$1,FALSE),VLOOKUP($A208,'Project labour content'!$A$7:$D$255,'Project labour content'!$D$1,FALSE))*LabEsc25*1</f>
        <v>1.0103282331643793</v>
      </c>
      <c r="BX208" s="249">
        <f>1+IF(ISNA(VLOOKUP($A208,'Project labour content'!$A$7:$D$255,'Project labour content'!$D$1,FALSE)),VLOOKUP($D208,'Project labour content'!$F$6:$G$15,'Project labour content'!$G$1,FALSE),VLOOKUP($A208,'Project labour content'!$A$7:$D$255,'Project labour content'!$D$1,FALSE))*LabEsc26*1</f>
        <v>1.0137103823674747</v>
      </c>
      <c r="BY208" s="249">
        <f>1+IF(ISNA(VLOOKUP($A208,'Project labour content'!$A$7:$D$255,'Project labour content'!$D$1,FALSE)),VLOOKUP($D208,'Project labour content'!$F$6:$G$15,'Project labour content'!$G$1,FALSE),VLOOKUP($A208,'Project labour content'!$A$7:$D$255,'Project labour content'!$D$1,FALSE))*LabEsc27*1</f>
        <v>1.0158052335508072</v>
      </c>
      <c r="BZ208" s="249">
        <f>1+IF(ISNA(VLOOKUP($A208,'Project labour content'!$A$7:$D$255,'Project labour content'!$D$1,FALSE)),VLOOKUP($D208,'Project labour content'!$F$6:$G$15,'Project labour content'!$G$1,FALSE),VLOOKUP($A208,'Project labour content'!$A$7:$D$255,'Project labour content'!$D$1,FALSE))*LabEsc28*1</f>
        <v>1.0173826564918567</v>
      </c>
      <c r="CA208" s="249">
        <f>1+IF(ISNA(VLOOKUP($A208,'Project labour content'!$A$7:$D$255,'Project labour content'!$D$1,FALSE)),VLOOKUP($D208,'Project labour content'!$F$6:$G$15,'Project labour content'!$G$1,FALSE),VLOOKUP($A208,'Project labour content'!$A$7:$D$255,'Project labour content'!$D$1,FALSE))*LabEsc29*1</f>
        <v>1.0199141048276528</v>
      </c>
      <c r="CB208" s="250" t="str">
        <f>IF(ISNA(VLOOKUP($A208,'Project labour content'!$A$7:$D$255,'Project labour content'!$D$1,FALSE)),"Category","Project")</f>
        <v>Category</v>
      </c>
      <c r="CD208" s="247" t="str">
        <f t="shared" si="60"/>
        <v>14100</v>
      </c>
      <c r="CE208" s="3"/>
    </row>
    <row r="209" spans="1:83" x14ac:dyDescent="0.15">
      <c r="A209" s="11" t="s">
        <v>323</v>
      </c>
      <c r="B209" s="11" t="str">
        <f>VLOOKUP($A209,'Incurred Real 2022$'!$A$25:$AC$426,'Incurred Real 2022$'!B$1,FALSE)</f>
        <v>Data Centre Refresh 2024-2028</v>
      </c>
      <c r="C209" s="11" t="str">
        <f>VLOOKUP($A209,'Incurred Real 2022$'!$A$25:$AC$426,'Incurred Real 2022$'!C$1,FALSE)</f>
        <v>ExAnte</v>
      </c>
      <c r="D209" s="11" t="str">
        <f>VLOOKUP($A209,'Incurred Real 2022$'!$A$25:$AC$426,'Incurred Real 2022$'!D$1,FALSE)</f>
        <v>Information Technology</v>
      </c>
      <c r="E209" s="11" t="str">
        <f>VLOOKUP($A209,'Incurred Real 2022$'!$A$25:$AC$426,'Incurred Real 2022$'!E$1,FALSE)</f>
        <v>Potential</v>
      </c>
      <c r="F209" s="105" t="str">
        <f>IF(VLOOKUP($A209,'Incurred Real 2022$'!$A$25:$AC$426,'Incurred Real 2022$'!F$1,FALSE)=0,"",VLOOKUP($A209,'Incurred Real 2022$'!$A$25:$AC$426,'Incurred Real 2022$'!F$1,FALSE))</f>
        <v/>
      </c>
      <c r="G209" s="105" t="str">
        <f>IF(VLOOKUP($A209,'Incurred Real 2022$'!$A$25:$AC$426,'Incurred Real 2022$'!G$1,FALSE)=0,"",VLOOKUP($A209,'Incurred Real 2022$'!$A$25:$AC$426,'Incurred Real 2022$'!G$1,FALSE))</f>
        <v/>
      </c>
      <c r="H209" s="105" t="str">
        <f>IF(VLOOKUP($A209,'Incurred Real 2022$'!$A$25:$AC$426,'Incurred Real 2022$'!H$1,FALSE)=0,"",VLOOKUP($A209,'Incurred Real 2022$'!$A$25:$AC$426,'Incurred Real 2022$'!H$1,FALSE))</f>
        <v/>
      </c>
      <c r="I209" s="105" t="str">
        <f>IF(VLOOKUP($A209,'Incurred Real 2022$'!$A$25:$AC$426,'Incurred Real 2022$'!I$1,FALSE)=0,"",VLOOKUP($A209,'Incurred Real 2022$'!$A$25:$AC$426,'Incurred Real 2022$'!I$1,FALSE))</f>
        <v/>
      </c>
      <c r="J209" s="105" t="str">
        <f>IF(VLOOKUP($A209,'Incurred Real 2022$'!$A$25:$AC$426,'Incurred Real 2022$'!J$1,FALSE)=0,"",VLOOKUP($A209,'Incurred Real 2022$'!$A$25:$AC$426,'Incurred Real 2022$'!J$1,FALSE))</f>
        <v/>
      </c>
      <c r="K209" s="105" t="str">
        <f>IF(VLOOKUP($A209,'Incurred Real 2022$'!$A$25:$AC$426,'Incurred Real 2022$'!K$1,FALSE)=0,"",VLOOKUP($A209,'Incurred Real 2022$'!$A$25:$AC$426,'Incurred Real 2022$'!K$1,FALSE))</f>
        <v/>
      </c>
      <c r="L209" s="105" t="str">
        <f>IF(VLOOKUP($A209,'Incurred Real 2022$'!$A$25:$AC$426,'Incurred Real 2022$'!L$1,FALSE)=0,"",VLOOKUP($A209,'Incurred Real 2022$'!$A$25:$AC$426,'Incurred Real 2022$'!L$1,FALSE))</f>
        <v/>
      </c>
      <c r="M209" s="105" t="str">
        <f>IF(VLOOKUP($A209,'Incurred Real 2022$'!$A$25:$AC$426,'Incurred Real 2022$'!M$1,FALSE)=0,"",VLOOKUP($A209,'Incurred Real 2022$'!$A$25:$AC$426,'Incurred Real 2022$'!M$1,FALSE))</f>
        <v/>
      </c>
      <c r="N209" s="105" t="str">
        <f>IF(VLOOKUP($A209,'Incurred Real 2022$'!$A$25:$AC$426,'Incurred Real 2022$'!N$1,FALSE)=0,"",VLOOKUP($A209,'Incurred Real 2022$'!$A$25:$AC$426,'Incurred Real 2022$'!N$1,FALSE))</f>
        <v/>
      </c>
      <c r="O209" s="105" t="str">
        <f>IF(VLOOKUP($A209,'Incurred Real 2022$'!$A$25:$AC$426,'Incurred Real 2022$'!O$1,FALSE)=0,"",VLOOKUP($A209,'Incurred Real 2022$'!$A$25:$AC$426,'Incurred Real 2022$'!O$1,FALSE))</f>
        <v/>
      </c>
      <c r="P209" s="105" t="str">
        <f>IF(VLOOKUP($A209,'Incurred Real 2022$'!$A$25:$AC$426,'Incurred Real 2022$'!P$1,FALSE)=0,"",VLOOKUP($A209,'Incurred Real 2022$'!$A$25:$AC$426,'Incurred Real 2022$'!P$1,FALSE))</f>
        <v/>
      </c>
      <c r="Q209" s="105" t="str">
        <f>IF(VLOOKUP($A209,'Incurred Real 2022$'!$A$25:$AC$426,'Incurred Real 2022$'!Q$1,FALSE)=0,"",VLOOKUP($A209,'Incurred Real 2022$'!$A$25:$AC$426,'Incurred Real 2022$'!Q$1,FALSE))</f>
        <v/>
      </c>
      <c r="R209" s="105" t="str">
        <f>IF(VLOOKUP($A209,'Incurred Real 2022$'!$A$25:$AC$426,'Incurred Real 2022$'!R$1,FALSE)=0,"",VLOOKUP($A209,'Incurred Real 2022$'!$A$25:$AC$426,'Incurred Real 2022$'!R$1,FALSE))</f>
        <v/>
      </c>
      <c r="S209" s="105" t="str">
        <f>IF(VLOOKUP($A209,'Incurred Real 2022$'!$A$25:$AC$426,'Incurred Real 2022$'!S$1,FALSE)=0,"",VLOOKUP($A209,'Incurred Real 2022$'!$A$25:$AC$426,'Incurred Real 2022$'!S$1,FALSE))</f>
        <v/>
      </c>
      <c r="T209" s="105" t="str">
        <f>IF(VLOOKUP($A209,'Incurred Real 2022$'!$A$25:$AC$426,'Incurred Real 2022$'!T$1,FALSE)=0,"",VLOOKUP($A209,'Incurred Real 2022$'!$A$25:$AC$426,'Incurred Real 2022$'!T$1,FALSE))</f>
        <v/>
      </c>
      <c r="U209" s="105" t="str">
        <f>IF(VLOOKUP($A209,'Incurred Real 2022$'!$A$25:$AC$426,'Incurred Real 2022$'!U$1,FALSE)=0,"",VLOOKUP($A209,'Incurred Real 2022$'!$A$25:$AC$426,'Incurred Real 2022$'!U$1,FALSE))</f>
        <v/>
      </c>
      <c r="V209" s="13" t="str">
        <f>IF(ISTEXT(VLOOKUP($A209,'Incurred Real 2022$'!$A$25:$AC$426,'Incurred Real 2022$'!V$1,FALSE)),"",(VLOOKUP($A209,'Incurred Real 2022$'!$A$25:$AC$426,'Incurred Real 2022$'!V$1,FALSE))*BT209*Incurred_Real!V$15)</f>
        <v/>
      </c>
      <c r="W209" s="13" t="str">
        <f>IF(ISTEXT(VLOOKUP($A209,'Incurred Real 2022$'!$A$25:$AC$426,'Incurred Real 2022$'!W$1,FALSE)),"",(VLOOKUP($A209,'Incurred Real 2022$'!$A$25:$AC$426,'Incurred Real 2022$'!W$1,FALSE))*BU209*Incurred_Real!W$15)</f>
        <v/>
      </c>
      <c r="X209" s="220">
        <f>IF(ISTEXT(VLOOKUP($A209,'Incurred Real 2022$'!$A$25:$AC$426,'Incurred Real 2022$'!X$1,FALSE)),"",(VLOOKUP($A209,'Incurred Real 2022$'!$A$25:$AC$426,'Incurred Real 2022$'!X$1,FALSE))*BV209*Incurred_Real!X$15)</f>
        <v>2729865.9339697217</v>
      </c>
      <c r="Y209" s="217">
        <f>IF(ISTEXT(VLOOKUP($A209,'Incurred Real 2022$'!$A$25:$AC$426,'Incurred Real 2022$'!Y$1,FALSE)),"",(VLOOKUP($A209,'Incurred Real 2022$'!$A$25:$AC$426,'Incurred Real 2022$'!Y$1,FALSE))*BW209*Incurred_Real!Y$15)</f>
        <v>2733793.3255698485</v>
      </c>
      <c r="Z209" s="13" t="str">
        <f>IF(ISTEXT(VLOOKUP($A209,'Incurred Real 2022$'!$A$25:$AC$426,'Incurred Real 2022$'!Z$1,FALSE)),"",(VLOOKUP($A209,'Incurred Real 2022$'!$A$25:$AC$426,'Incurred Real 2022$'!Z$1,FALSE))*BX209*Incurred_Real!Z$15)</f>
        <v/>
      </c>
      <c r="AA209" s="13" t="str">
        <f>IF(ISTEXT(VLOOKUP($A209,'Incurred Real 2022$'!$A$25:$AC$426,'Incurred Real 2022$'!AA$1,FALSE)),"",(VLOOKUP($A209,'Incurred Real 2022$'!$A$25:$AC$426,'Incurred Real 2022$'!AA$1,FALSE))*BY209*Incurred_Real!AA$15)</f>
        <v/>
      </c>
      <c r="AB209" s="13" t="str">
        <f>IF(ISTEXT(VLOOKUP($A209,'Incurred Real 2022$'!$A$25:$AC$426,'Incurred Real 2022$'!AB$1,FALSE)),"",(VLOOKUP($A209,'Incurred Real 2022$'!$A$25:$AC$426,'Incurred Real 2022$'!AB$1,FALSE))*BZ209*Incurred_Real!AB$15)</f>
        <v/>
      </c>
      <c r="AC209" s="13" t="str">
        <f>IF(ISTEXT(VLOOKUP($A209,'Incurred Real 2022$'!$A$25:$AC$426,'Incurred Real 2022$'!AC$1,FALSE)),"",(VLOOKUP($A209,'Incurred Real 2022$'!$A$25:$AC$426,'Incurred Real 2022$'!AC$1,FALSE))*CA209*Incurred_Real!AC$15)</f>
        <v/>
      </c>
      <c r="AD209" s="221">
        <f t="shared" si="55"/>
        <v>5463659.2595395707</v>
      </c>
      <c r="AE209" s="221">
        <f t="shared" si="56"/>
        <v>5463659.2595395707</v>
      </c>
      <c r="AF209" s="239">
        <f t="shared" si="61"/>
        <v>6151533.4513354441</v>
      </c>
      <c r="AG209" s="222">
        <f t="shared" si="57"/>
        <v>5729061.9717309643</v>
      </c>
      <c r="AH209" s="223">
        <f t="shared" si="64"/>
        <v>1.0737418240000003</v>
      </c>
      <c r="AI209" s="224">
        <f t="shared" si="58"/>
        <v>2025</v>
      </c>
      <c r="AJ209" s="225" t="str">
        <f>VLOOKUP($A209,Project_Commissioning!$C$4:$H$355,Project_Commissioning!F$1,FALSE)</f>
        <v/>
      </c>
      <c r="AK209" s="226">
        <f>VLOOKUP($A209,Project_Commissioning!$C$4:$H$355,Project_Commissioning!G$1,FALSE)</f>
        <v>2025</v>
      </c>
      <c r="AL209" s="225" t="str">
        <f>IF(VLOOKUP($A209,Project_Commissioning!$C$4:$H$355,Project_Commissioning!H$1,FALSE)=0,"",VLOOKUP($A209,Project_Commissioning!$C$4:$H$355,Project_Commissioning!H$1,FALSE))</f>
        <v/>
      </c>
      <c r="AM209" s="237">
        <f t="shared" si="62"/>
        <v>5463659.2595395707</v>
      </c>
      <c r="AN209" s="221" cm="1">
        <f t="array" ref="AN209">IF(ROUND(AE209,0)=0,0,LOOKUP(2,1/(F209:AC209&lt;&gt;""),F209:AC209))</f>
        <v>2733793.3255698485</v>
      </c>
      <c r="AO209" s="221">
        <f t="shared" si="63"/>
        <v>5463659.2595395707</v>
      </c>
      <c r="AP209" s="79"/>
      <c r="AQ209" s="20"/>
      <c r="AR209" s="245">
        <f>IF(ISNA(VLOOKUP($A209,'Success Asset Classes'!$B$15:$AA$114,'Success Asset Classes'!$AA$1,FALSE)),0,VLOOKUP($A209,'Success Asset Classes'!$B$15:$AA$114,'Success Asset Classes'!$AA$1,FALSE))</f>
        <v>1</v>
      </c>
      <c r="AS209" s="230">
        <f>IF($AR209=0,VLOOKUP(MID($A209,4,5),'Project splits'!$C$5:$AM$346,AS$22,FALSE),IF(ISNA(VLOOKUP($A209,'Success Asset Classes'!$B$15:$BD$377,AS$21,FALSE)),VLOOKUP(MID($A209,4,5),'Project splits'!$C$5:$AM$346,AS$22,FALSE),VLOOKUP($A209,'Success Asset Classes'!$B$15:$BD$377,AS$21,FALSE)))</f>
        <v>0</v>
      </c>
      <c r="AT209" s="230">
        <f>IF($AR209=0,VLOOKUP(MID($A209,4,5),'Project splits'!$C$5:$AM$346,AT$22,FALSE),IF(ISNA(VLOOKUP($A209,'Success Asset Classes'!$B$15:$BD$377,AT$21,FALSE)),VLOOKUP(MID($A209,4,5),'Project splits'!$C$5:$AM$346,AT$22,FALSE),VLOOKUP($A209,'Success Asset Classes'!$B$15:$BD$377,AT$21,FALSE)))</f>
        <v>0</v>
      </c>
      <c r="AU209" s="230">
        <f>IF($AR209=0,VLOOKUP(MID($A209,4,5),'Project splits'!$C$5:$AM$346,AU$22,FALSE),IF(ISNA(VLOOKUP($A209,'Success Asset Classes'!$B$15:$BD$377,AU$21,FALSE)),VLOOKUP(MID($A209,4,5),'Project splits'!$C$5:$AM$346,AU$22,FALSE),VLOOKUP($A209,'Success Asset Classes'!$B$15:$BD$377,AU$21,FALSE)))</f>
        <v>0</v>
      </c>
      <c r="AV209" s="230">
        <f>IF($AR209=0,VLOOKUP(MID($A209,4,5),'Project splits'!$C$5:$AM$346,AV$22,FALSE),IF(ISNA(VLOOKUP($A209,'Success Asset Classes'!$B$15:$BD$377,AV$21,FALSE)),VLOOKUP(MID($A209,4,5),'Project splits'!$C$5:$AM$346,AV$22,FALSE),VLOOKUP($A209,'Success Asset Classes'!$B$15:$BD$377,AV$21,FALSE)))</f>
        <v>1</v>
      </c>
      <c r="AW209" s="230">
        <f>IF($AR209=0,VLOOKUP(MID($A209,4,5),'Project splits'!$C$5:$AM$346,AW$22,FALSE),IF(ISNA(VLOOKUP($A209,'Success Asset Classes'!$B$15:$BD$377,AW$21,FALSE)),VLOOKUP(MID($A209,4,5),'Project splits'!$C$5:$AM$346,AW$22,FALSE),VLOOKUP($A209,'Success Asset Classes'!$B$15:$BD$377,AW$21,FALSE)))</f>
        <v>0</v>
      </c>
      <c r="AX209" s="230">
        <f>IF($AR209=0,VLOOKUP(MID($A209,4,5),'Project splits'!$C$5:$AM$346,AX$22,FALSE),IF(ISNA(VLOOKUP($A209,'Success Asset Classes'!$B$15:$BD$377,AX$21,FALSE)),VLOOKUP(MID($A209,4,5),'Project splits'!$C$5:$AM$346,AX$22,FALSE),VLOOKUP($A209,'Success Asset Classes'!$B$15:$BD$377,AX$21,FALSE)))</f>
        <v>0</v>
      </c>
      <c r="AY209" s="230">
        <f>IF($AR209=0,VLOOKUP(MID($A209,4,5),'Project splits'!$C$5:$AM$346,AY$22,FALSE),IF(ISNA(VLOOKUP($A209,'Success Asset Classes'!$B$15:$BD$377,AY$21,FALSE)),VLOOKUP(MID($A209,4,5),'Project splits'!$C$5:$AM$346,AY$22,FALSE),VLOOKUP($A209,'Success Asset Classes'!$B$15:$BD$377,AY$21,FALSE)))</f>
        <v>0</v>
      </c>
      <c r="AZ209" s="230">
        <f>IF($AR209=0,VLOOKUP(MID($A209,4,5),'Project splits'!$C$5:$AM$346,AZ$22,FALSE),IF(ISNA(VLOOKUP($A209,'Success Asset Classes'!$B$15:$BD$377,AZ$21,FALSE)),VLOOKUP(MID($A209,4,5),'Project splits'!$C$5:$AM$346,AZ$22,FALSE),VLOOKUP($A209,'Success Asset Classes'!$B$15:$BD$377,AZ$21,FALSE)))</f>
        <v>0</v>
      </c>
      <c r="BA209" s="230">
        <f>IF($AR209=0,VLOOKUP(MID($A209,4,5),'Project splits'!$C$5:$AM$346,BA$22,FALSE),IF(ISNA(VLOOKUP($A209,'Success Asset Classes'!$B$15:$BD$377,BA$21,FALSE)),VLOOKUP(MID($A209,4,5),'Project splits'!$C$5:$AM$346,BA$22,FALSE),VLOOKUP($A209,'Success Asset Classes'!$B$15:$BD$377,BA$21,FALSE)))</f>
        <v>0</v>
      </c>
      <c r="BB209" s="230">
        <f>IF($AR209=0,VLOOKUP(MID($A209,4,5),'Project splits'!$C$5:$AM$346,BB$22,FALSE),IF(ISNA(VLOOKUP($A209,'Success Asset Classes'!$B$15:$BD$377,BB$21,FALSE)),VLOOKUP(MID($A209,4,5),'Project splits'!$C$5:$AM$346,BB$22,FALSE),VLOOKUP($A209,'Success Asset Classes'!$B$15:$BD$377,BB$21,FALSE)))</f>
        <v>0</v>
      </c>
      <c r="BC209" s="230">
        <f>IF($AR209=0,VLOOKUP(MID($A209,4,5),'Project splits'!$C$5:$AM$346,BC$22,FALSE),IF(ISNA(VLOOKUP($A209,'Success Asset Classes'!$B$15:$BD$377,BC$21,FALSE)),VLOOKUP(MID($A209,4,5),'Project splits'!$C$5:$AM$346,BC$22,FALSE),VLOOKUP($A209,'Success Asset Classes'!$B$15:$BD$377,BC$21,FALSE)))</f>
        <v>0</v>
      </c>
      <c r="BD209" s="230">
        <f>IF($AR209=0,VLOOKUP(MID($A209,4,5),'Project splits'!$C$5:$AM$346,BD$22,FALSE),IF(ISNA(VLOOKUP($A209,'Success Asset Classes'!$B$15:$BD$377,BD$21,FALSE)),VLOOKUP(MID($A209,4,5),'Project splits'!$C$5:$AM$346,BD$22,FALSE),VLOOKUP($A209,'Success Asset Classes'!$B$15:$BD$377,BD$21,FALSE)))</f>
        <v>0</v>
      </c>
      <c r="BE209" s="230">
        <f>IF($AR209=0,VLOOKUP(MID($A209,4,5),'Project splits'!$C$5:$AM$346,BE$22,FALSE),IF(ISNA(VLOOKUP($A209,'Success Asset Classes'!$B$15:$BD$377,BE$21,FALSE)),VLOOKUP(MID($A209,4,5),'Project splits'!$C$5:$AM$346,BE$22,FALSE),VLOOKUP($A209,'Success Asset Classes'!$B$15:$BD$377,BE$21,FALSE)))</f>
        <v>0</v>
      </c>
      <c r="BF209" s="230">
        <f>IF($AR209=0,VLOOKUP(MID($A209,4,5),'Project splits'!$C$5:$AM$346,BF$22,FALSE),IF(ISNA(VLOOKUP($A209,'Success Asset Classes'!$B$15:$BD$377,BF$21,FALSE)),VLOOKUP(MID($A209,4,5),'Project splits'!$C$5:$AM$346,BF$22,FALSE),VLOOKUP($A209,'Success Asset Classes'!$B$15:$BD$377,BF$21,FALSE)))</f>
        <v>0</v>
      </c>
      <c r="BG209" s="230">
        <f>IF($AR209=0,VLOOKUP(MID($A209,4,5),'Project splits'!$C$5:$AM$346,BG$22,FALSE),IF(ISNA(VLOOKUP($A209,'Success Asset Classes'!$B$15:$BD$377,BG$21,FALSE)),VLOOKUP(MID($A209,4,5),'Project splits'!$C$5:$AM$346,BG$22,FALSE),VLOOKUP($A209,'Success Asset Classes'!$B$15:$BD$377,BG$21,FALSE)))</f>
        <v>0</v>
      </c>
      <c r="BH209" s="230">
        <f>IF($AR209=0,VLOOKUP(MID($A209,4,5),'Project splits'!$C$5:$AM$346,BH$22,FALSE),IF(ISNA(VLOOKUP($A209,'Success Asset Classes'!$B$15:$BD$377,BH$21,FALSE)),VLOOKUP(MID($A209,4,5),'Project splits'!$C$5:$AM$346,BH$22,FALSE),VLOOKUP($A209,'Success Asset Classes'!$B$15:$BD$377,BH$21,FALSE)))</f>
        <v>0</v>
      </c>
      <c r="BI209" s="230">
        <f>IF($AR209=0,VLOOKUP(MID($A209,4,5),'Project splits'!$C$5:$AM$346,BI$22,FALSE),IF(ISNA(VLOOKUP($A209,'Success Asset Classes'!$B$15:$BD$377,BI$21,FALSE)),VLOOKUP(MID($A209,4,5),'Project splits'!$C$5:$AM$346,BI$22,FALSE),VLOOKUP($A209,'Success Asset Classes'!$B$15:$BD$377,BI$21,FALSE)))</f>
        <v>0</v>
      </c>
      <c r="BJ209" s="230">
        <f>IF($AR209=0,VLOOKUP(MID($A209,4,5),'Project splits'!$C$5:$AM$346,BJ$22,FALSE),IF(ISNA(VLOOKUP($A209,'Success Asset Classes'!$B$15:$BD$377,BJ$21,FALSE)),VLOOKUP(MID($A209,4,5),'Project splits'!$C$5:$AM$346,BJ$22,FALSE),VLOOKUP($A209,'Success Asset Classes'!$B$15:$BD$377,BJ$21,FALSE)))</f>
        <v>0</v>
      </c>
      <c r="BK209" s="230">
        <f>IF($AR209=0,VLOOKUP(MID($A209,4,5),'Project splits'!$C$5:$AM$346,BK$22,FALSE),IF(ISNA(VLOOKUP($A209,'Success Asset Classes'!$B$15:$BD$377,BK$21,FALSE)),VLOOKUP(MID($A209,4,5),'Project splits'!$C$5:$AM$346,BK$22,FALSE),VLOOKUP($A209,'Success Asset Classes'!$B$15:$BD$377,BK$21,FALSE)))</f>
        <v>0</v>
      </c>
      <c r="BL209" s="230">
        <f>IF($AR209=0,VLOOKUP(MID($A209,4,5),'Project splits'!$C$5:$AM$346,BL$22,FALSE),IF(ISNA(VLOOKUP($A209,'Success Asset Classes'!$B$15:$BD$377,BL$21,FALSE)),VLOOKUP(MID($A209,4,5),'Project splits'!$C$5:$AM$346,BL$22,FALSE),VLOOKUP($A209,'Success Asset Classes'!$B$15:$BD$377,BL$21,FALSE)))</f>
        <v>0</v>
      </c>
      <c r="BM209" s="230">
        <f>IF($AR209=0,VLOOKUP(MID($A209,4,5),'Project splits'!$C$5:$AM$346,BM$22,FALSE),IF(ISNA(VLOOKUP($A209,'Success Asset Classes'!$B$15:$BD$377,BM$21,FALSE)),VLOOKUP(MID($A209,4,5),'Project splits'!$C$5:$AM$346,BM$22,FALSE),VLOOKUP($A209,'Success Asset Classes'!$B$15:$BD$377,BM$21,FALSE)))</f>
        <v>0</v>
      </c>
      <c r="BN209" s="230">
        <f>IF($AR209=0,VLOOKUP(MID($A209,4,5),'Project splits'!$C$5:$AM$346,BN$22,FALSE),IF(ISNA(VLOOKUP($A209,'Success Asset Classes'!$B$15:$BD$377,BN$21,FALSE)),VLOOKUP(MID($A209,4,5),'Project splits'!$C$5:$AM$346,BN$22,FALSE),VLOOKUP($A209,'Success Asset Classes'!$B$15:$BD$377,BN$21,FALSE)))</f>
        <v>0</v>
      </c>
      <c r="BO209" s="230">
        <f>IF($AR209=0,VLOOKUP(MID($A209,4,5),'Project splits'!$C$5:$AM$346,BO$22,FALSE),IF(ISNA(VLOOKUP($A209,'Success Asset Classes'!$B$15:$BD$377,BO$21,FALSE)),VLOOKUP(MID($A209,4,5),'Project splits'!$C$5:$AM$346,BO$22,FALSE),VLOOKUP($A209,'Success Asset Classes'!$B$15:$BD$377,BO$21,FALSE)))</f>
        <v>0</v>
      </c>
      <c r="BP209" s="230">
        <f>IF($AR209=0,VLOOKUP(MID($A209,4,5),'Project splits'!$C$5:$AM$346,BP$22,FALSE),IF(ISNA(VLOOKUP($A209,'Success Asset Classes'!$B$15:$BD$377,BP$21,FALSE)),VLOOKUP(MID($A209,4,5),'Project splits'!$C$5:$AM$346,BP$22,FALSE),VLOOKUP($A209,'Success Asset Classes'!$B$15:$BD$377,BP$21,FALSE)))</f>
        <v>0</v>
      </c>
      <c r="BQ209" s="230">
        <f>IF($AR209=0,VLOOKUP(MID($A209,4,5),'Project splits'!$C$5:$AM$346,BQ$22,FALSE),IF(ISNA(VLOOKUP($A209,'Success Asset Classes'!$B$15:$BD$377,BQ$21,FALSE)),VLOOKUP(MID($A209,4,5),'Project splits'!$C$5:$AM$346,BQ$22,FALSE),VLOOKUP($A209,'Success Asset Classes'!$B$15:$BD$377,BQ$21,FALSE)))</f>
        <v>0</v>
      </c>
      <c r="BR209" s="230">
        <f>IF($AR209=0,VLOOKUP(MID($A209,4,5),'Project splits'!$C$5:$AM$346,BR$22,FALSE),IF(ISNA(VLOOKUP($A209,'Success Asset Classes'!$B$15:$BD$377,BR$21,FALSE)),VLOOKUP(MID($A209,4,5),'Project splits'!$C$5:$AM$346,BR$22,FALSE),VLOOKUP($A209,'Success Asset Classes'!$B$15:$BD$377,BR$21,FALSE)))</f>
        <v>0</v>
      </c>
      <c r="BS209" s="247">
        <f t="shared" si="59"/>
        <v>1</v>
      </c>
      <c r="BT209" s="249">
        <f>1+IF(ISNA(VLOOKUP($A209,'Project labour content'!$A$7:$D$255,'Project labour content'!$D$1,FALSE)),VLOOKUP($D209,'Project labour content'!$F$6:$G$15,'Project labour content'!$G$1,FALSE),VLOOKUP($A209,'Project labour content'!$A$7:$D$255,'Project labour content'!$D$1,FALSE))*LabEsc22*1</f>
        <v>1.0011384909753227</v>
      </c>
      <c r="BU209" s="249">
        <f>1+IF(ISNA(VLOOKUP($A209,'Project labour content'!$A$7:$D$255,'Project labour content'!$D$1,FALSE)),VLOOKUP($D209,'Project labour content'!$F$6:$G$15,'Project labour content'!$G$1,FALSE),VLOOKUP($A209,'Project labour content'!$A$7:$D$255,'Project labour content'!$D$1,FALSE))*LabEsc23*1</f>
        <v>1.002282446707327</v>
      </c>
      <c r="BV209" s="249">
        <f>1+IF(ISNA(VLOOKUP($A209,'Project labour content'!$A$7:$D$255,'Project labour content'!$D$1,FALSE)),VLOOKUP($D209,'Project labour content'!$F$6:$G$15,'Project labour content'!$G$1,FALSE),VLOOKUP($A209,'Project labour content'!$A$7:$D$255,'Project labour content'!$D$1,FALSE))*LabEsc24*1</f>
        <v>1.0033600530068751</v>
      </c>
      <c r="BW209" s="249">
        <f>1+IF(ISNA(VLOOKUP($A209,'Project labour content'!$A$7:$D$255,'Project labour content'!$D$1,FALSE)),VLOOKUP($D209,'Project labour content'!$F$6:$G$15,'Project labour content'!$G$1,FALSE),VLOOKUP($A209,'Project labour content'!$A$7:$D$255,'Project labour content'!$D$1,FALSE))*LabEsc25*1</f>
        <v>1.0048033270440699</v>
      </c>
      <c r="BX209" s="249">
        <f>1+IF(ISNA(VLOOKUP($A209,'Project labour content'!$A$7:$D$255,'Project labour content'!$D$1,FALSE)),VLOOKUP($D209,'Project labour content'!$F$6:$G$15,'Project labour content'!$G$1,FALSE),VLOOKUP($A209,'Project labour content'!$A$7:$D$255,'Project labour content'!$D$1,FALSE))*LabEsc26*1</f>
        <v>1.0063762551989393</v>
      </c>
      <c r="BY209" s="249">
        <f>1+IF(ISNA(VLOOKUP($A209,'Project labour content'!$A$7:$D$255,'Project labour content'!$D$1,FALSE)),VLOOKUP($D209,'Project labour content'!$F$6:$G$15,'Project labour content'!$G$1,FALSE),VLOOKUP($A209,'Project labour content'!$A$7:$D$255,'Project labour content'!$D$1,FALSE))*LabEsc27*1</f>
        <v>1.0073505026991707</v>
      </c>
      <c r="BZ209" s="249">
        <f>1+IF(ISNA(VLOOKUP($A209,'Project labour content'!$A$7:$D$255,'Project labour content'!$D$1,FALSE)),VLOOKUP($D209,'Project labour content'!$F$6:$G$15,'Project labour content'!$G$1,FALSE),VLOOKUP($A209,'Project labour content'!$A$7:$D$255,'Project labour content'!$D$1,FALSE))*LabEsc28*1</f>
        <v>1.0080841110668448</v>
      </c>
      <c r="CA209" s="249">
        <f>1+IF(ISNA(VLOOKUP($A209,'Project labour content'!$A$7:$D$255,'Project labour content'!$D$1,FALSE)),VLOOKUP($D209,'Project labour content'!$F$6:$G$15,'Project labour content'!$G$1,FALSE),VLOOKUP($A209,'Project labour content'!$A$7:$D$255,'Project labour content'!$D$1,FALSE))*LabEsc29*1</f>
        <v>1.0092614057752887</v>
      </c>
      <c r="CB209" s="250" t="str">
        <f>IF(ISNA(VLOOKUP($A209,'Project labour content'!$A$7:$D$255,'Project labour content'!$D$1,FALSE)),"Category","Project")</f>
        <v>Project</v>
      </c>
      <c r="CD209" s="247" t="str">
        <f t="shared" si="60"/>
        <v>14103</v>
      </c>
      <c r="CE209" s="3"/>
    </row>
    <row r="210" spans="1:83" x14ac:dyDescent="0.15">
      <c r="A210" s="11" t="s">
        <v>325</v>
      </c>
      <c r="B210" s="11" t="str">
        <f>VLOOKUP($A210,'Incurred Real 2022$'!$A$25:$AC$426,'Incurred Real 2022$'!B$1,FALSE)</f>
        <v>Brinkworth-Waterloo Telecommunication Bearer Replacement</v>
      </c>
      <c r="C210" s="11" t="str">
        <f>VLOOKUP($A210,'Incurred Real 2022$'!$A$25:$AC$426,'Incurred Real 2022$'!C$1,FALSE)</f>
        <v>ExAnte</v>
      </c>
      <c r="D210" s="11" t="str">
        <f>VLOOKUP($A210,'Incurred Real 2022$'!$A$25:$AC$426,'Incurred Real 2022$'!D$1,FALSE)</f>
        <v>Replacement</v>
      </c>
      <c r="E210" s="11" t="str">
        <f>VLOOKUP($A210,'Incurred Real 2022$'!$A$25:$AC$426,'Incurred Real 2022$'!E$1,FALSE)</f>
        <v>Proposed</v>
      </c>
      <c r="F210" s="105" t="str">
        <f>IF(VLOOKUP($A210,'Incurred Real 2022$'!$A$25:$AC$426,'Incurred Real 2022$'!F$1,FALSE)=0,"",VLOOKUP($A210,'Incurred Real 2022$'!$A$25:$AC$426,'Incurred Real 2022$'!F$1,FALSE))</f>
        <v/>
      </c>
      <c r="G210" s="105" t="str">
        <f>IF(VLOOKUP($A210,'Incurred Real 2022$'!$A$25:$AC$426,'Incurred Real 2022$'!G$1,FALSE)=0,"",VLOOKUP($A210,'Incurred Real 2022$'!$A$25:$AC$426,'Incurred Real 2022$'!G$1,FALSE))</f>
        <v/>
      </c>
      <c r="H210" s="105" t="str">
        <f>IF(VLOOKUP($A210,'Incurred Real 2022$'!$A$25:$AC$426,'Incurred Real 2022$'!H$1,FALSE)=0,"",VLOOKUP($A210,'Incurred Real 2022$'!$A$25:$AC$426,'Incurred Real 2022$'!H$1,FALSE))</f>
        <v/>
      </c>
      <c r="I210" s="105" t="str">
        <f>IF(VLOOKUP($A210,'Incurred Real 2022$'!$A$25:$AC$426,'Incurred Real 2022$'!I$1,FALSE)=0,"",VLOOKUP($A210,'Incurred Real 2022$'!$A$25:$AC$426,'Incurred Real 2022$'!I$1,FALSE))</f>
        <v/>
      </c>
      <c r="J210" s="105" t="str">
        <f>IF(VLOOKUP($A210,'Incurred Real 2022$'!$A$25:$AC$426,'Incurred Real 2022$'!J$1,FALSE)=0,"",VLOOKUP($A210,'Incurred Real 2022$'!$A$25:$AC$426,'Incurred Real 2022$'!J$1,FALSE))</f>
        <v/>
      </c>
      <c r="K210" s="105" t="str">
        <f>IF(VLOOKUP($A210,'Incurred Real 2022$'!$A$25:$AC$426,'Incurred Real 2022$'!K$1,FALSE)=0,"",VLOOKUP($A210,'Incurred Real 2022$'!$A$25:$AC$426,'Incurred Real 2022$'!K$1,FALSE))</f>
        <v/>
      </c>
      <c r="L210" s="105" t="str">
        <f>IF(VLOOKUP($A210,'Incurred Real 2022$'!$A$25:$AC$426,'Incurred Real 2022$'!L$1,FALSE)=0,"",VLOOKUP($A210,'Incurred Real 2022$'!$A$25:$AC$426,'Incurred Real 2022$'!L$1,FALSE))</f>
        <v/>
      </c>
      <c r="M210" s="105" t="str">
        <f>IF(VLOOKUP($A210,'Incurred Real 2022$'!$A$25:$AC$426,'Incurred Real 2022$'!M$1,FALSE)=0,"",VLOOKUP($A210,'Incurred Real 2022$'!$A$25:$AC$426,'Incurred Real 2022$'!M$1,FALSE))</f>
        <v/>
      </c>
      <c r="N210" s="105" t="str">
        <f>IF(VLOOKUP($A210,'Incurred Real 2022$'!$A$25:$AC$426,'Incurred Real 2022$'!N$1,FALSE)=0,"",VLOOKUP($A210,'Incurred Real 2022$'!$A$25:$AC$426,'Incurred Real 2022$'!N$1,FALSE))</f>
        <v/>
      </c>
      <c r="O210" s="105" t="str">
        <f>IF(VLOOKUP($A210,'Incurred Real 2022$'!$A$25:$AC$426,'Incurred Real 2022$'!O$1,FALSE)=0,"",VLOOKUP($A210,'Incurred Real 2022$'!$A$25:$AC$426,'Incurred Real 2022$'!O$1,FALSE))</f>
        <v/>
      </c>
      <c r="P210" s="105" t="str">
        <f>IF(VLOOKUP($A210,'Incurred Real 2022$'!$A$25:$AC$426,'Incurred Real 2022$'!P$1,FALSE)=0,"",VLOOKUP($A210,'Incurred Real 2022$'!$A$25:$AC$426,'Incurred Real 2022$'!P$1,FALSE))</f>
        <v/>
      </c>
      <c r="Q210" s="105" t="str">
        <f>IF(VLOOKUP($A210,'Incurred Real 2022$'!$A$25:$AC$426,'Incurred Real 2022$'!Q$1,FALSE)=0,"",VLOOKUP($A210,'Incurred Real 2022$'!$A$25:$AC$426,'Incurred Real 2022$'!Q$1,FALSE))</f>
        <v/>
      </c>
      <c r="R210" s="105" t="str">
        <f>IF(VLOOKUP($A210,'Incurred Real 2022$'!$A$25:$AC$426,'Incurred Real 2022$'!R$1,FALSE)=0,"",VLOOKUP($A210,'Incurred Real 2022$'!$A$25:$AC$426,'Incurred Real 2022$'!R$1,FALSE))</f>
        <v/>
      </c>
      <c r="S210" s="105" t="str">
        <f>IF(VLOOKUP($A210,'Incurred Real 2022$'!$A$25:$AC$426,'Incurred Real 2022$'!S$1,FALSE)=0,"",VLOOKUP($A210,'Incurred Real 2022$'!$A$25:$AC$426,'Incurred Real 2022$'!S$1,FALSE))</f>
        <v/>
      </c>
      <c r="T210" s="105" t="str">
        <f>IF(VLOOKUP($A210,'Incurred Real 2022$'!$A$25:$AC$426,'Incurred Real 2022$'!T$1,FALSE)=0,"",VLOOKUP($A210,'Incurred Real 2022$'!$A$25:$AC$426,'Incurred Real 2022$'!T$1,FALSE))</f>
        <v/>
      </c>
      <c r="U210" s="105" t="str">
        <f>IF(VLOOKUP($A210,'Incurred Real 2022$'!$A$25:$AC$426,'Incurred Real 2022$'!U$1,FALSE)=0,"",VLOOKUP($A210,'Incurred Real 2022$'!$A$25:$AC$426,'Incurred Real 2022$'!U$1,FALSE))</f>
        <v/>
      </c>
      <c r="V210" s="13">
        <f>IF(ISTEXT(VLOOKUP($A210,'Incurred Real 2022$'!$A$25:$AC$426,'Incurred Real 2022$'!V$1,FALSE)),"",(VLOOKUP($A210,'Incurred Real 2022$'!$A$25:$AC$426,'Incurred Real 2022$'!V$1,FALSE))*BT210*Incurred_Real!V$15)</f>
        <v>67550.13699002238</v>
      </c>
      <c r="W210" s="13">
        <f>IF(ISTEXT(VLOOKUP($A210,'Incurred Real 2022$'!$A$25:$AC$426,'Incurred Real 2022$'!W$1,FALSE)),"",(VLOOKUP($A210,'Incurred Real 2022$'!$A$25:$AC$426,'Incurred Real 2022$'!W$1,FALSE))*BU210*Incurred_Real!W$15)</f>
        <v>198633.62856261426</v>
      </c>
      <c r="X210" s="220">
        <f>IF(ISTEXT(VLOOKUP($A210,'Incurred Real 2022$'!$A$25:$AC$426,'Incurred Real 2022$'!X$1,FALSE)),"",(VLOOKUP($A210,'Incurred Real 2022$'!$A$25:$AC$426,'Incurred Real 2022$'!X$1,FALSE))*BV210*Incurred_Real!X$15)</f>
        <v>6226562.5788343688</v>
      </c>
      <c r="Y210" s="217">
        <f>IF(ISTEXT(VLOOKUP($A210,'Incurred Real 2022$'!$A$25:$AC$426,'Incurred Real 2022$'!Y$1,FALSE)),"",(VLOOKUP($A210,'Incurred Real 2022$'!$A$25:$AC$426,'Incurred Real 2022$'!Y$1,FALSE))*BW210*Incurred_Real!Y$15)</f>
        <v>5639929.2041324414</v>
      </c>
      <c r="Z210" s="13" t="str">
        <f>IF(ISTEXT(VLOOKUP($A210,'Incurred Real 2022$'!$A$25:$AC$426,'Incurred Real 2022$'!Z$1,FALSE)),"",(VLOOKUP($A210,'Incurred Real 2022$'!$A$25:$AC$426,'Incurred Real 2022$'!Z$1,FALSE))*BX210*Incurred_Real!Z$15)</f>
        <v/>
      </c>
      <c r="AA210" s="13" t="str">
        <f>IF(ISTEXT(VLOOKUP($A210,'Incurred Real 2022$'!$A$25:$AC$426,'Incurred Real 2022$'!AA$1,FALSE)),"",(VLOOKUP($A210,'Incurred Real 2022$'!$A$25:$AC$426,'Incurred Real 2022$'!AA$1,FALSE))*BY210*Incurred_Real!AA$15)</f>
        <v/>
      </c>
      <c r="AB210" s="13" t="str">
        <f>IF(ISTEXT(VLOOKUP($A210,'Incurred Real 2022$'!$A$25:$AC$426,'Incurred Real 2022$'!AB$1,FALSE)),"",(VLOOKUP($A210,'Incurred Real 2022$'!$A$25:$AC$426,'Incurred Real 2022$'!AB$1,FALSE))*BZ210*Incurred_Real!AB$15)</f>
        <v/>
      </c>
      <c r="AC210" s="13" t="str">
        <f>IF(ISTEXT(VLOOKUP($A210,'Incurred Real 2022$'!$A$25:$AC$426,'Incurred Real 2022$'!AC$1,FALSE)),"",(VLOOKUP($A210,'Incurred Real 2022$'!$A$25:$AC$426,'Incurred Real 2022$'!AC$1,FALSE))*CA210*Incurred_Real!AC$15)</f>
        <v/>
      </c>
      <c r="AD210" s="221">
        <f t="shared" si="55"/>
        <v>12132675.548519447</v>
      </c>
      <c r="AE210" s="221">
        <f t="shared" si="56"/>
        <v>12132675.548519447</v>
      </c>
      <c r="AF210" s="239">
        <f t="shared" si="61"/>
        <v>13660178.269829832</v>
      </c>
      <c r="AG210" s="222">
        <f t="shared" si="57"/>
        <v>12722032.395964328</v>
      </c>
      <c r="AH210" s="223">
        <f t="shared" si="64"/>
        <v>1.0737418240000003</v>
      </c>
      <c r="AI210" s="224">
        <f t="shared" si="58"/>
        <v>2025</v>
      </c>
      <c r="AJ210" s="225" t="str">
        <f>VLOOKUP($A210,Project_Commissioning!$C$4:$H$355,Project_Commissioning!F$1,FALSE)</f>
        <v/>
      </c>
      <c r="AK210" s="226">
        <f>VLOOKUP($A210,Project_Commissioning!$C$4:$H$355,Project_Commissioning!G$1,FALSE)</f>
        <v>2025</v>
      </c>
      <c r="AL210" s="225" t="str">
        <f>IF(VLOOKUP($A210,Project_Commissioning!$C$4:$H$355,Project_Commissioning!H$1,FALSE)=0,"",VLOOKUP($A210,Project_Commissioning!$C$4:$H$355,Project_Commissioning!H$1,FALSE))</f>
        <v/>
      </c>
      <c r="AM210" s="237">
        <f t="shared" si="62"/>
        <v>12132675.548519447</v>
      </c>
      <c r="AN210" s="221" cm="1">
        <f t="array" ref="AN210">IF(ROUND(AE210,0)=0,0,LOOKUP(2,1/(F210:AC210&lt;&gt;""),F210:AC210))</f>
        <v>5639929.2041324414</v>
      </c>
      <c r="AO210" s="221">
        <f t="shared" si="63"/>
        <v>12132675.548519447</v>
      </c>
      <c r="AP210" s="79"/>
      <c r="AQ210" s="20"/>
      <c r="AR210" s="245">
        <f>IF(ISNA(VLOOKUP($A210,'Success Asset Classes'!$B$15:$AA$114,'Success Asset Classes'!$AA$1,FALSE)),0,VLOOKUP($A210,'Success Asset Classes'!$B$15:$AA$114,'Success Asset Classes'!$AA$1,FALSE))</f>
        <v>0</v>
      </c>
      <c r="AS210" s="230">
        <f>IF($AR210=0,VLOOKUP(MID($A210,4,5),'Project splits'!$C$5:$AM$346,AS$22,FALSE),IF(ISNA(VLOOKUP($A210,'Success Asset Classes'!$B$15:$BD$377,AS$21,FALSE)),VLOOKUP(MID($A210,4,5),'Project splits'!$C$5:$AM$346,AS$22,FALSE),VLOOKUP($A210,'Success Asset Classes'!$B$15:$BD$377,AS$21,FALSE)))</f>
        <v>0</v>
      </c>
      <c r="AT210" s="230">
        <f>IF($AR210=0,VLOOKUP(MID($A210,4,5),'Project splits'!$C$5:$AM$346,AT$22,FALSE),IF(ISNA(VLOOKUP($A210,'Success Asset Classes'!$B$15:$BD$377,AT$21,FALSE)),VLOOKUP(MID($A210,4,5),'Project splits'!$C$5:$AM$346,AT$22,FALSE),VLOOKUP($A210,'Success Asset Classes'!$B$15:$BD$377,AT$21,FALSE)))</f>
        <v>6.6625178811027128E-2</v>
      </c>
      <c r="AU210" s="230">
        <f>IF($AR210=0,VLOOKUP(MID($A210,4,5),'Project splits'!$C$5:$AM$346,AU$22,FALSE),IF(ISNA(VLOOKUP($A210,'Success Asset Classes'!$B$15:$BD$377,AU$21,FALSE)),VLOOKUP(MID($A210,4,5),'Project splits'!$C$5:$AM$346,AU$22,FALSE),VLOOKUP($A210,'Success Asset Classes'!$B$15:$BD$377,AU$21,FALSE)))</f>
        <v>0</v>
      </c>
      <c r="AV210" s="230">
        <f>IF($AR210=0,VLOOKUP(MID($A210,4,5),'Project splits'!$C$5:$AM$346,AV$22,FALSE),IF(ISNA(VLOOKUP($A210,'Success Asset Classes'!$B$15:$BD$377,AV$21,FALSE)),VLOOKUP(MID($A210,4,5),'Project splits'!$C$5:$AM$346,AV$22,FALSE),VLOOKUP($A210,'Success Asset Classes'!$B$15:$BD$377,AV$21,FALSE)))</f>
        <v>0</v>
      </c>
      <c r="AW210" s="230">
        <f>IF($AR210=0,VLOOKUP(MID($A210,4,5),'Project splits'!$C$5:$AM$346,AW$22,FALSE),IF(ISNA(VLOOKUP($A210,'Success Asset Classes'!$B$15:$BD$377,AW$21,FALSE)),VLOOKUP(MID($A210,4,5),'Project splits'!$C$5:$AM$346,AW$22,FALSE),VLOOKUP($A210,'Success Asset Classes'!$B$15:$BD$377,AW$21,FALSE)))</f>
        <v>0</v>
      </c>
      <c r="AX210" s="230">
        <f>IF($AR210=0,VLOOKUP(MID($A210,4,5),'Project splits'!$C$5:$AM$346,AX$22,FALSE),IF(ISNA(VLOOKUP($A210,'Success Asset Classes'!$B$15:$BD$377,AX$21,FALSE)),VLOOKUP(MID($A210,4,5),'Project splits'!$C$5:$AM$346,AX$22,FALSE),VLOOKUP($A210,'Success Asset Classes'!$B$15:$BD$377,AX$21,FALSE)))</f>
        <v>0</v>
      </c>
      <c r="AY210" s="230">
        <f>IF($AR210=0,VLOOKUP(MID($A210,4,5),'Project splits'!$C$5:$AM$346,AY$22,FALSE),IF(ISNA(VLOOKUP($A210,'Success Asset Classes'!$B$15:$BD$377,AY$21,FALSE)),VLOOKUP(MID($A210,4,5),'Project splits'!$C$5:$AM$346,AY$22,FALSE),VLOOKUP($A210,'Success Asset Classes'!$B$15:$BD$377,AY$21,FALSE)))</f>
        <v>0</v>
      </c>
      <c r="AZ210" s="230">
        <f>IF($AR210=0,VLOOKUP(MID($A210,4,5),'Project splits'!$C$5:$AM$346,AZ$22,FALSE),IF(ISNA(VLOOKUP($A210,'Success Asset Classes'!$B$15:$BD$377,AZ$21,FALSE)),VLOOKUP(MID($A210,4,5),'Project splits'!$C$5:$AM$346,AZ$22,FALSE),VLOOKUP($A210,'Success Asset Classes'!$B$15:$BD$377,AZ$21,FALSE)))</f>
        <v>0</v>
      </c>
      <c r="BA210" s="230">
        <f>IF($AR210=0,VLOOKUP(MID($A210,4,5),'Project splits'!$C$5:$AM$346,BA$22,FALSE),IF(ISNA(VLOOKUP($A210,'Success Asset Classes'!$B$15:$BD$377,BA$21,FALSE)),VLOOKUP(MID($A210,4,5),'Project splits'!$C$5:$AM$346,BA$22,FALSE),VLOOKUP($A210,'Success Asset Classes'!$B$15:$BD$377,BA$21,FALSE)))</f>
        <v>0</v>
      </c>
      <c r="BB210" s="230">
        <f>IF($AR210=0,VLOOKUP(MID($A210,4,5),'Project splits'!$C$5:$AM$346,BB$22,FALSE),IF(ISNA(VLOOKUP($A210,'Success Asset Classes'!$B$15:$BD$377,BB$21,FALSE)),VLOOKUP(MID($A210,4,5),'Project splits'!$C$5:$AM$346,BB$22,FALSE),VLOOKUP($A210,'Success Asset Classes'!$B$15:$BD$377,BB$21,FALSE)))</f>
        <v>1.5448232602996638E-2</v>
      </c>
      <c r="BC210" s="230">
        <f>IF($AR210=0,VLOOKUP(MID($A210,4,5),'Project splits'!$C$5:$AM$346,BC$22,FALSE),IF(ISNA(VLOOKUP($A210,'Success Asset Classes'!$B$15:$BD$377,BC$21,FALSE)),VLOOKUP(MID($A210,4,5),'Project splits'!$C$5:$AM$346,BC$22,FALSE),VLOOKUP($A210,'Success Asset Classes'!$B$15:$BD$377,BC$21,FALSE)))</f>
        <v>0</v>
      </c>
      <c r="BD210" s="230">
        <f>IF($AR210=0,VLOOKUP(MID($A210,4,5),'Project splits'!$C$5:$AM$346,BD$22,FALSE),IF(ISNA(VLOOKUP($A210,'Success Asset Classes'!$B$15:$BD$377,BD$21,FALSE)),VLOOKUP(MID($A210,4,5),'Project splits'!$C$5:$AM$346,BD$22,FALSE),VLOOKUP($A210,'Success Asset Classes'!$B$15:$BD$377,BD$21,FALSE)))</f>
        <v>1.4233026516009572E-3</v>
      </c>
      <c r="BE210" s="230">
        <f>IF($AR210=0,VLOOKUP(MID($A210,4,5),'Project splits'!$C$5:$AM$346,BE$22,FALSE),IF(ISNA(VLOOKUP($A210,'Success Asset Classes'!$B$15:$BD$377,BE$21,FALSE)),VLOOKUP(MID($A210,4,5),'Project splits'!$C$5:$AM$346,BE$22,FALSE),VLOOKUP($A210,'Success Asset Classes'!$B$15:$BD$377,BE$21,FALSE)))</f>
        <v>0</v>
      </c>
      <c r="BF210" s="230">
        <f>IF($AR210=0,VLOOKUP(MID($A210,4,5),'Project splits'!$C$5:$AM$346,BF$22,FALSE),IF(ISNA(VLOOKUP($A210,'Success Asset Classes'!$B$15:$BD$377,BF$21,FALSE)),VLOOKUP(MID($A210,4,5),'Project splits'!$C$5:$AM$346,BF$22,FALSE),VLOOKUP($A210,'Success Asset Classes'!$B$15:$BD$377,BF$21,FALSE)))</f>
        <v>0</v>
      </c>
      <c r="BG210" s="230">
        <f>IF($AR210=0,VLOOKUP(MID($A210,4,5),'Project splits'!$C$5:$AM$346,BG$22,FALSE),IF(ISNA(VLOOKUP($A210,'Success Asset Classes'!$B$15:$BD$377,BG$21,FALSE)),VLOOKUP(MID($A210,4,5),'Project splits'!$C$5:$AM$346,BG$22,FALSE),VLOOKUP($A210,'Success Asset Classes'!$B$15:$BD$377,BG$21,FALSE)))</f>
        <v>0</v>
      </c>
      <c r="BH210" s="230">
        <f>IF($AR210=0,VLOOKUP(MID($A210,4,5),'Project splits'!$C$5:$AM$346,BH$22,FALSE),IF(ISNA(VLOOKUP($A210,'Success Asset Classes'!$B$15:$BD$377,BH$21,FALSE)),VLOOKUP(MID($A210,4,5),'Project splits'!$C$5:$AM$346,BH$22,FALSE),VLOOKUP($A210,'Success Asset Classes'!$B$15:$BD$377,BH$21,FALSE)))</f>
        <v>0.8686433753275592</v>
      </c>
      <c r="BI210" s="230">
        <f>IF($AR210=0,VLOOKUP(MID($A210,4,5),'Project splits'!$C$5:$AM$346,BI$22,FALSE),IF(ISNA(VLOOKUP($A210,'Success Asset Classes'!$B$15:$BD$377,BI$21,FALSE)),VLOOKUP(MID($A210,4,5),'Project splits'!$C$5:$AM$346,BI$22,FALSE),VLOOKUP($A210,'Success Asset Classes'!$B$15:$BD$377,BI$21,FALSE)))</f>
        <v>0</v>
      </c>
      <c r="BJ210" s="230">
        <f>IF($AR210=0,VLOOKUP(MID($A210,4,5),'Project splits'!$C$5:$AM$346,BJ$22,FALSE),IF(ISNA(VLOOKUP($A210,'Success Asset Classes'!$B$15:$BD$377,BJ$21,FALSE)),VLOOKUP(MID($A210,4,5),'Project splits'!$C$5:$AM$346,BJ$22,FALSE),VLOOKUP($A210,'Success Asset Classes'!$B$15:$BD$377,BJ$21,FALSE)))</f>
        <v>0</v>
      </c>
      <c r="BK210" s="230">
        <f>IF($AR210=0,VLOOKUP(MID($A210,4,5),'Project splits'!$C$5:$AM$346,BK$22,FALSE),IF(ISNA(VLOOKUP($A210,'Success Asset Classes'!$B$15:$BD$377,BK$21,FALSE)),VLOOKUP(MID($A210,4,5),'Project splits'!$C$5:$AM$346,BK$22,FALSE),VLOOKUP($A210,'Success Asset Classes'!$B$15:$BD$377,BK$21,FALSE)))</f>
        <v>2.3236183523663752E-2</v>
      </c>
      <c r="BL210" s="230">
        <f>IF($AR210=0,VLOOKUP(MID($A210,4,5),'Project splits'!$C$5:$AM$346,BL$22,FALSE),IF(ISNA(VLOOKUP($A210,'Success Asset Classes'!$B$15:$BD$377,BL$21,FALSE)),VLOOKUP(MID($A210,4,5),'Project splits'!$C$5:$AM$346,BL$22,FALSE),VLOOKUP($A210,'Success Asset Classes'!$B$15:$BD$377,BL$21,FALSE)))</f>
        <v>0</v>
      </c>
      <c r="BM210" s="230">
        <f>IF($AR210=0,VLOOKUP(MID($A210,4,5),'Project splits'!$C$5:$AM$346,BM$22,FALSE),IF(ISNA(VLOOKUP($A210,'Success Asset Classes'!$B$15:$BD$377,BM$21,FALSE)),VLOOKUP(MID($A210,4,5),'Project splits'!$C$5:$AM$346,BM$22,FALSE),VLOOKUP($A210,'Success Asset Classes'!$B$15:$BD$377,BM$21,FALSE)))</f>
        <v>0</v>
      </c>
      <c r="BN210" s="230">
        <f>IF($AR210=0,VLOOKUP(MID($A210,4,5),'Project splits'!$C$5:$AM$346,BN$22,FALSE),IF(ISNA(VLOOKUP($A210,'Success Asset Classes'!$B$15:$BD$377,BN$21,FALSE)),VLOOKUP(MID($A210,4,5),'Project splits'!$C$5:$AM$346,BN$22,FALSE),VLOOKUP($A210,'Success Asset Classes'!$B$15:$BD$377,BN$21,FALSE)))</f>
        <v>0</v>
      </c>
      <c r="BO210" s="230">
        <f>IF($AR210=0,VLOOKUP(MID($A210,4,5),'Project splits'!$C$5:$AM$346,BO$22,FALSE),IF(ISNA(VLOOKUP($A210,'Success Asset Classes'!$B$15:$BD$377,BO$21,FALSE)),VLOOKUP(MID($A210,4,5),'Project splits'!$C$5:$AM$346,BO$22,FALSE),VLOOKUP($A210,'Success Asset Classes'!$B$15:$BD$377,BO$21,FALSE)))</f>
        <v>0</v>
      </c>
      <c r="BP210" s="230">
        <f>IF($AR210=0,VLOOKUP(MID($A210,4,5),'Project splits'!$C$5:$AM$346,BP$22,FALSE),IF(ISNA(VLOOKUP($A210,'Success Asset Classes'!$B$15:$BD$377,BP$21,FALSE)),VLOOKUP(MID($A210,4,5),'Project splits'!$C$5:$AM$346,BP$22,FALSE),VLOOKUP($A210,'Success Asset Classes'!$B$15:$BD$377,BP$21,FALSE)))</f>
        <v>0</v>
      </c>
      <c r="BQ210" s="230">
        <f>IF($AR210=0,VLOOKUP(MID($A210,4,5),'Project splits'!$C$5:$AM$346,BQ$22,FALSE),IF(ISNA(VLOOKUP($A210,'Success Asset Classes'!$B$15:$BD$377,BQ$21,FALSE)),VLOOKUP(MID($A210,4,5),'Project splits'!$C$5:$AM$346,BQ$22,FALSE),VLOOKUP($A210,'Success Asset Classes'!$B$15:$BD$377,BQ$21,FALSE)))</f>
        <v>0</v>
      </c>
      <c r="BR210" s="230">
        <f>IF($AR210=0,VLOOKUP(MID($A210,4,5),'Project splits'!$C$5:$AM$346,BR$22,FALSE),IF(ISNA(VLOOKUP($A210,'Success Asset Classes'!$B$15:$BD$377,BR$21,FALSE)),VLOOKUP(MID($A210,4,5),'Project splits'!$C$5:$AM$346,BR$22,FALSE),VLOOKUP($A210,'Success Asset Classes'!$B$15:$BD$377,BR$21,FALSE)))</f>
        <v>2.4623727083152296E-2</v>
      </c>
      <c r="BS210" s="247">
        <f t="shared" si="59"/>
        <v>1</v>
      </c>
      <c r="BT210" s="249">
        <f>1+IF(ISNA(VLOOKUP($A210,'Project labour content'!$A$7:$D$255,'Project labour content'!$D$1,FALSE)),VLOOKUP($D210,'Project labour content'!$F$6:$G$15,'Project labour content'!$G$1,FALSE),VLOOKUP($A210,'Project labour content'!$A$7:$D$255,'Project labour content'!$D$1,FALSE))*LabEsc22*1</f>
        <v>1.0008946620064583</v>
      </c>
      <c r="BU210" s="249">
        <f>1+IF(ISNA(VLOOKUP($A210,'Project labour content'!$A$7:$D$255,'Project labour content'!$D$1,FALSE)),VLOOKUP($D210,'Project labour content'!$F$6:$G$15,'Project labour content'!$G$1,FALSE),VLOOKUP($A210,'Project labour content'!$A$7:$D$255,'Project labour content'!$D$1,FALSE))*LabEsc23*1</f>
        <v>1.0017936183905476</v>
      </c>
      <c r="BV210" s="249">
        <f>1+IF(ISNA(VLOOKUP($A210,'Project labour content'!$A$7:$D$255,'Project labour content'!$D$1,FALSE)),VLOOKUP($D210,'Project labour content'!$F$6:$G$15,'Project labour content'!$G$1,FALSE),VLOOKUP($A210,'Project labour content'!$A$7:$D$255,'Project labour content'!$D$1,FALSE))*LabEsc24*1</f>
        <v>1.0026404353043599</v>
      </c>
      <c r="BW210" s="249">
        <f>1+IF(ISNA(VLOOKUP($A210,'Project labour content'!$A$7:$D$255,'Project labour content'!$D$1,FALSE)),VLOOKUP($D210,'Project labour content'!$F$6:$G$15,'Project labour content'!$G$1,FALSE),VLOOKUP($A210,'Project labour content'!$A$7:$D$255,'Project labour content'!$D$1,FALSE))*LabEsc25*1</f>
        <v>1.0037746054242589</v>
      </c>
      <c r="BX210" s="249">
        <f>1+IF(ISNA(VLOOKUP($A210,'Project labour content'!$A$7:$D$255,'Project labour content'!$D$1,FALSE)),VLOOKUP($D210,'Project labour content'!$F$6:$G$15,'Project labour content'!$G$1,FALSE),VLOOKUP($A210,'Project labour content'!$A$7:$D$255,'Project labour content'!$D$1,FALSE))*LabEsc26*1</f>
        <v>1.0050106618265955</v>
      </c>
      <c r="BY210" s="249">
        <f>1+IF(ISNA(VLOOKUP($A210,'Project labour content'!$A$7:$D$255,'Project labour content'!$D$1,FALSE)),VLOOKUP($D210,'Project labour content'!$F$6:$G$15,'Project labour content'!$G$1,FALSE),VLOOKUP($A210,'Project labour content'!$A$7:$D$255,'Project labour content'!$D$1,FALSE))*LabEsc27*1</f>
        <v>1.0057762561459505</v>
      </c>
      <c r="BZ210" s="249">
        <f>1+IF(ISNA(VLOOKUP($A210,'Project labour content'!$A$7:$D$255,'Project labour content'!$D$1,FALSE)),VLOOKUP($D210,'Project labour content'!$F$6:$G$15,'Project labour content'!$G$1,FALSE),VLOOKUP($A210,'Project labour content'!$A$7:$D$255,'Project labour content'!$D$1,FALSE))*LabEsc28*1</f>
        <v>1.0063527486684249</v>
      </c>
      <c r="CA210" s="249">
        <f>1+IF(ISNA(VLOOKUP($A210,'Project labour content'!$A$7:$D$255,'Project labour content'!$D$1,FALSE)),VLOOKUP($D210,'Project labour content'!$F$6:$G$15,'Project labour content'!$G$1,FALSE),VLOOKUP($A210,'Project labour content'!$A$7:$D$255,'Project labour content'!$D$1,FALSE))*LabEsc29*1</f>
        <v>1.0072779038684916</v>
      </c>
      <c r="CB210" s="250" t="str">
        <f>IF(ISNA(VLOOKUP($A210,'Project labour content'!$A$7:$D$255,'Project labour content'!$D$1,FALSE)),"Category","Project")</f>
        <v>Project</v>
      </c>
      <c r="CD210" s="247" t="str">
        <f t="shared" si="60"/>
        <v>14105</v>
      </c>
      <c r="CE210" s="3"/>
    </row>
    <row r="211" spans="1:83" x14ac:dyDescent="0.15">
      <c r="A211" s="11" t="s">
        <v>327</v>
      </c>
      <c r="B211" s="11" t="str">
        <f>VLOOKUP($A211,'Incurred Real 2022$'!$A$25:$AC$426,'Incurred Real 2022$'!B$1,FALSE)</f>
        <v>SAP Data Archival System</v>
      </c>
      <c r="C211" s="11" t="str">
        <f>VLOOKUP($A211,'Incurred Real 2022$'!$A$25:$AC$426,'Incurred Real 2022$'!C$1,FALSE)</f>
        <v>ExAnte</v>
      </c>
      <c r="D211" s="11" t="str">
        <f>VLOOKUP($A211,'Incurred Real 2022$'!$A$25:$AC$426,'Incurred Real 2022$'!D$1,FALSE)</f>
        <v>Information Technology</v>
      </c>
      <c r="E211" s="11" t="str">
        <f>VLOOKUP($A211,'Incurred Real 2022$'!$A$25:$AC$426,'Incurred Real 2022$'!E$1,FALSE)</f>
        <v>Potential</v>
      </c>
      <c r="F211" s="105" t="str">
        <f>IF(VLOOKUP($A211,'Incurred Real 2022$'!$A$25:$AC$426,'Incurred Real 2022$'!F$1,FALSE)=0,"",VLOOKUP($A211,'Incurred Real 2022$'!$A$25:$AC$426,'Incurred Real 2022$'!F$1,FALSE))</f>
        <v/>
      </c>
      <c r="G211" s="105" t="str">
        <f>IF(VLOOKUP($A211,'Incurred Real 2022$'!$A$25:$AC$426,'Incurred Real 2022$'!G$1,FALSE)=0,"",VLOOKUP($A211,'Incurred Real 2022$'!$A$25:$AC$426,'Incurred Real 2022$'!G$1,FALSE))</f>
        <v/>
      </c>
      <c r="H211" s="105" t="str">
        <f>IF(VLOOKUP($A211,'Incurred Real 2022$'!$A$25:$AC$426,'Incurred Real 2022$'!H$1,FALSE)=0,"",VLOOKUP($A211,'Incurred Real 2022$'!$A$25:$AC$426,'Incurred Real 2022$'!H$1,FALSE))</f>
        <v/>
      </c>
      <c r="I211" s="105" t="str">
        <f>IF(VLOOKUP($A211,'Incurred Real 2022$'!$A$25:$AC$426,'Incurred Real 2022$'!I$1,FALSE)=0,"",VLOOKUP($A211,'Incurred Real 2022$'!$A$25:$AC$426,'Incurred Real 2022$'!I$1,FALSE))</f>
        <v/>
      </c>
      <c r="J211" s="105" t="str">
        <f>IF(VLOOKUP($A211,'Incurred Real 2022$'!$A$25:$AC$426,'Incurred Real 2022$'!J$1,FALSE)=0,"",VLOOKUP($A211,'Incurred Real 2022$'!$A$25:$AC$426,'Incurred Real 2022$'!J$1,FALSE))</f>
        <v/>
      </c>
      <c r="K211" s="105" t="str">
        <f>IF(VLOOKUP($A211,'Incurred Real 2022$'!$A$25:$AC$426,'Incurred Real 2022$'!K$1,FALSE)=0,"",VLOOKUP($A211,'Incurred Real 2022$'!$A$25:$AC$426,'Incurred Real 2022$'!K$1,FALSE))</f>
        <v/>
      </c>
      <c r="L211" s="105" t="str">
        <f>IF(VLOOKUP($A211,'Incurred Real 2022$'!$A$25:$AC$426,'Incurred Real 2022$'!L$1,FALSE)=0,"",VLOOKUP($A211,'Incurred Real 2022$'!$A$25:$AC$426,'Incurred Real 2022$'!L$1,FALSE))</f>
        <v/>
      </c>
      <c r="M211" s="105" t="str">
        <f>IF(VLOOKUP($A211,'Incurred Real 2022$'!$A$25:$AC$426,'Incurred Real 2022$'!M$1,FALSE)=0,"",VLOOKUP($A211,'Incurred Real 2022$'!$A$25:$AC$426,'Incurred Real 2022$'!M$1,FALSE))</f>
        <v/>
      </c>
      <c r="N211" s="105" t="str">
        <f>IF(VLOOKUP($A211,'Incurred Real 2022$'!$A$25:$AC$426,'Incurred Real 2022$'!N$1,FALSE)=0,"",VLOOKUP($A211,'Incurred Real 2022$'!$A$25:$AC$426,'Incurred Real 2022$'!N$1,FALSE))</f>
        <v/>
      </c>
      <c r="O211" s="105" t="str">
        <f>IF(VLOOKUP($A211,'Incurred Real 2022$'!$A$25:$AC$426,'Incurred Real 2022$'!O$1,FALSE)=0,"",VLOOKUP($A211,'Incurred Real 2022$'!$A$25:$AC$426,'Incurred Real 2022$'!O$1,FALSE))</f>
        <v/>
      </c>
      <c r="P211" s="105" t="str">
        <f>IF(VLOOKUP($A211,'Incurred Real 2022$'!$A$25:$AC$426,'Incurred Real 2022$'!P$1,FALSE)=0,"",VLOOKUP($A211,'Incurred Real 2022$'!$A$25:$AC$426,'Incurred Real 2022$'!P$1,FALSE))</f>
        <v/>
      </c>
      <c r="Q211" s="105" t="str">
        <f>IF(VLOOKUP($A211,'Incurred Real 2022$'!$A$25:$AC$426,'Incurred Real 2022$'!Q$1,FALSE)=0,"",VLOOKUP($A211,'Incurred Real 2022$'!$A$25:$AC$426,'Incurred Real 2022$'!Q$1,FALSE))</f>
        <v/>
      </c>
      <c r="R211" s="105" t="str">
        <f>IF(VLOOKUP($A211,'Incurred Real 2022$'!$A$25:$AC$426,'Incurred Real 2022$'!R$1,FALSE)=0,"",VLOOKUP($A211,'Incurred Real 2022$'!$A$25:$AC$426,'Incurred Real 2022$'!R$1,FALSE))</f>
        <v/>
      </c>
      <c r="S211" s="105" t="str">
        <f>IF(VLOOKUP($A211,'Incurred Real 2022$'!$A$25:$AC$426,'Incurred Real 2022$'!S$1,FALSE)=0,"",VLOOKUP($A211,'Incurred Real 2022$'!$A$25:$AC$426,'Incurred Real 2022$'!S$1,FALSE))</f>
        <v/>
      </c>
      <c r="T211" s="105" t="str">
        <f>IF(VLOOKUP($A211,'Incurred Real 2022$'!$A$25:$AC$426,'Incurred Real 2022$'!T$1,FALSE)=0,"",VLOOKUP($A211,'Incurred Real 2022$'!$A$25:$AC$426,'Incurred Real 2022$'!T$1,FALSE))</f>
        <v/>
      </c>
      <c r="U211" s="105" t="str">
        <f>IF(VLOOKUP($A211,'Incurred Real 2022$'!$A$25:$AC$426,'Incurred Real 2022$'!U$1,FALSE)=0,"",VLOOKUP($A211,'Incurred Real 2022$'!$A$25:$AC$426,'Incurred Real 2022$'!U$1,FALSE))</f>
        <v/>
      </c>
      <c r="V211" s="13" t="str">
        <f>IF(ISTEXT(VLOOKUP($A211,'Incurred Real 2022$'!$A$25:$AC$426,'Incurred Real 2022$'!V$1,FALSE)),"",(VLOOKUP($A211,'Incurred Real 2022$'!$A$25:$AC$426,'Incurred Real 2022$'!V$1,FALSE))*BT211*Incurred_Real!V$15)</f>
        <v/>
      </c>
      <c r="W211" s="13" t="str">
        <f>IF(ISTEXT(VLOOKUP($A211,'Incurred Real 2022$'!$A$25:$AC$426,'Incurred Real 2022$'!W$1,FALSE)),"",(VLOOKUP($A211,'Incurred Real 2022$'!$A$25:$AC$426,'Incurred Real 2022$'!W$1,FALSE))*BU211*Incurred_Real!W$15)</f>
        <v/>
      </c>
      <c r="X211" s="220" t="str">
        <f>IF(ISTEXT(VLOOKUP($A211,'Incurred Real 2022$'!$A$25:$AC$426,'Incurred Real 2022$'!X$1,FALSE)),"",(VLOOKUP($A211,'Incurred Real 2022$'!$A$25:$AC$426,'Incurred Real 2022$'!X$1,FALSE))*BV211*Incurred_Real!X$15)</f>
        <v/>
      </c>
      <c r="Y211" s="217">
        <f>IF(ISTEXT(VLOOKUP($A211,'Incurred Real 2022$'!$A$25:$AC$426,'Incurred Real 2022$'!Y$1,FALSE)),"",(VLOOKUP($A211,'Incurred Real 2022$'!$A$25:$AC$426,'Incurred Real 2022$'!Y$1,FALSE))*BW211*Incurred_Real!Y$15)</f>
        <v>382982.47912330058</v>
      </c>
      <c r="Z211" s="13" t="str">
        <f>IF(ISTEXT(VLOOKUP($A211,'Incurred Real 2022$'!$A$25:$AC$426,'Incurred Real 2022$'!Z$1,FALSE)),"",(VLOOKUP($A211,'Incurred Real 2022$'!$A$25:$AC$426,'Incurred Real 2022$'!Z$1,FALSE))*BX211*Incurred_Real!Z$15)</f>
        <v/>
      </c>
      <c r="AA211" s="13" t="str">
        <f>IF(ISTEXT(VLOOKUP($A211,'Incurred Real 2022$'!$A$25:$AC$426,'Incurred Real 2022$'!AA$1,FALSE)),"",(VLOOKUP($A211,'Incurred Real 2022$'!$A$25:$AC$426,'Incurred Real 2022$'!AA$1,FALSE))*BY211*Incurred_Real!AA$15)</f>
        <v/>
      </c>
      <c r="AB211" s="13" t="str">
        <f>IF(ISTEXT(VLOOKUP($A211,'Incurred Real 2022$'!$A$25:$AC$426,'Incurred Real 2022$'!AB$1,FALSE)),"",(VLOOKUP($A211,'Incurred Real 2022$'!$A$25:$AC$426,'Incurred Real 2022$'!AB$1,FALSE))*BZ211*Incurred_Real!AB$15)</f>
        <v/>
      </c>
      <c r="AC211" s="13" t="str">
        <f>IF(ISTEXT(VLOOKUP($A211,'Incurred Real 2022$'!$A$25:$AC$426,'Incurred Real 2022$'!AC$1,FALSE)),"",(VLOOKUP($A211,'Incurred Real 2022$'!$A$25:$AC$426,'Incurred Real 2022$'!AC$1,FALSE))*CA211*Incurred_Real!AC$15)</f>
        <v/>
      </c>
      <c r="AD211" s="221">
        <f t="shared" si="55"/>
        <v>382982.47912330058</v>
      </c>
      <c r="AE211" s="221">
        <f t="shared" si="56"/>
        <v>382982.47912330058</v>
      </c>
      <c r="AF211" s="239">
        <f t="shared" si="61"/>
        <v>431199.93756728142</v>
      </c>
      <c r="AG211" s="222">
        <f t="shared" si="57"/>
        <v>401586.23602919403</v>
      </c>
      <c r="AH211" s="223">
        <f t="shared" si="64"/>
        <v>1.0737418240000003</v>
      </c>
      <c r="AI211" s="224">
        <f t="shared" si="58"/>
        <v>2025</v>
      </c>
      <c r="AJ211" s="225" t="str">
        <f>VLOOKUP($A211,Project_Commissioning!$C$4:$H$355,Project_Commissioning!F$1,FALSE)</f>
        <v/>
      </c>
      <c r="AK211" s="226">
        <f>VLOOKUP($A211,Project_Commissioning!$C$4:$H$355,Project_Commissioning!G$1,FALSE)</f>
        <v>2025</v>
      </c>
      <c r="AL211" s="225" t="str">
        <f>IF(VLOOKUP($A211,Project_Commissioning!$C$4:$H$355,Project_Commissioning!H$1,FALSE)=0,"",VLOOKUP($A211,Project_Commissioning!$C$4:$H$355,Project_Commissioning!H$1,FALSE))</f>
        <v/>
      </c>
      <c r="AM211" s="237">
        <f t="shared" si="62"/>
        <v>382982.47912330058</v>
      </c>
      <c r="AN211" s="221" cm="1">
        <f t="array" ref="AN211">IF(ROUND(AE211,0)=0,0,LOOKUP(2,1/(F211:AC211&lt;&gt;""),F211:AC211))</f>
        <v>382982.47912330058</v>
      </c>
      <c r="AO211" s="221">
        <f t="shared" si="63"/>
        <v>382982.47912330058</v>
      </c>
      <c r="AP211" s="79"/>
      <c r="AQ211" s="20"/>
      <c r="AR211" s="245">
        <f>IF(ISNA(VLOOKUP($A211,'Success Asset Classes'!$B$15:$AA$114,'Success Asset Classes'!$AA$1,FALSE)),0,VLOOKUP($A211,'Success Asset Classes'!$B$15:$AA$114,'Success Asset Classes'!$AA$1,FALSE))</f>
        <v>1</v>
      </c>
      <c r="AS211" s="230">
        <f>IF($AR211=0,VLOOKUP(MID($A211,4,5),'Project splits'!$C$5:$AM$346,AS$22,FALSE),IF(ISNA(VLOOKUP($A211,'Success Asset Classes'!$B$15:$BD$377,AS$21,FALSE)),VLOOKUP(MID($A211,4,5),'Project splits'!$C$5:$AM$346,AS$22,FALSE),VLOOKUP($A211,'Success Asset Classes'!$B$15:$BD$377,AS$21,FALSE)))</f>
        <v>0</v>
      </c>
      <c r="AT211" s="230">
        <f>IF($AR211=0,VLOOKUP(MID($A211,4,5),'Project splits'!$C$5:$AM$346,AT$22,FALSE),IF(ISNA(VLOOKUP($A211,'Success Asset Classes'!$B$15:$BD$377,AT$21,FALSE)),VLOOKUP(MID($A211,4,5),'Project splits'!$C$5:$AM$346,AT$22,FALSE),VLOOKUP($A211,'Success Asset Classes'!$B$15:$BD$377,AT$21,FALSE)))</f>
        <v>0</v>
      </c>
      <c r="AU211" s="230">
        <f>IF($AR211=0,VLOOKUP(MID($A211,4,5),'Project splits'!$C$5:$AM$346,AU$22,FALSE),IF(ISNA(VLOOKUP($A211,'Success Asset Classes'!$B$15:$BD$377,AU$21,FALSE)),VLOOKUP(MID($A211,4,5),'Project splits'!$C$5:$AM$346,AU$22,FALSE),VLOOKUP($A211,'Success Asset Classes'!$B$15:$BD$377,AU$21,FALSE)))</f>
        <v>0</v>
      </c>
      <c r="AV211" s="230">
        <f>IF($AR211=0,VLOOKUP(MID($A211,4,5),'Project splits'!$C$5:$AM$346,AV$22,FALSE),IF(ISNA(VLOOKUP($A211,'Success Asset Classes'!$B$15:$BD$377,AV$21,FALSE)),VLOOKUP(MID($A211,4,5),'Project splits'!$C$5:$AM$346,AV$22,FALSE),VLOOKUP($A211,'Success Asset Classes'!$B$15:$BD$377,AV$21,FALSE)))</f>
        <v>1</v>
      </c>
      <c r="AW211" s="230">
        <f>IF($AR211=0,VLOOKUP(MID($A211,4,5),'Project splits'!$C$5:$AM$346,AW$22,FALSE),IF(ISNA(VLOOKUP($A211,'Success Asset Classes'!$B$15:$BD$377,AW$21,FALSE)),VLOOKUP(MID($A211,4,5),'Project splits'!$C$5:$AM$346,AW$22,FALSE),VLOOKUP($A211,'Success Asset Classes'!$B$15:$BD$377,AW$21,FALSE)))</f>
        <v>0</v>
      </c>
      <c r="AX211" s="230">
        <f>IF($AR211=0,VLOOKUP(MID($A211,4,5),'Project splits'!$C$5:$AM$346,AX$22,FALSE),IF(ISNA(VLOOKUP($A211,'Success Asset Classes'!$B$15:$BD$377,AX$21,FALSE)),VLOOKUP(MID($A211,4,5),'Project splits'!$C$5:$AM$346,AX$22,FALSE),VLOOKUP($A211,'Success Asset Classes'!$B$15:$BD$377,AX$21,FALSE)))</f>
        <v>0</v>
      </c>
      <c r="AY211" s="230">
        <f>IF($AR211=0,VLOOKUP(MID($A211,4,5),'Project splits'!$C$5:$AM$346,AY$22,FALSE),IF(ISNA(VLOOKUP($A211,'Success Asset Classes'!$B$15:$BD$377,AY$21,FALSE)),VLOOKUP(MID($A211,4,5),'Project splits'!$C$5:$AM$346,AY$22,FALSE),VLOOKUP($A211,'Success Asset Classes'!$B$15:$BD$377,AY$21,FALSE)))</f>
        <v>0</v>
      </c>
      <c r="AZ211" s="230">
        <f>IF($AR211=0,VLOOKUP(MID($A211,4,5),'Project splits'!$C$5:$AM$346,AZ$22,FALSE),IF(ISNA(VLOOKUP($A211,'Success Asset Classes'!$B$15:$BD$377,AZ$21,FALSE)),VLOOKUP(MID($A211,4,5),'Project splits'!$C$5:$AM$346,AZ$22,FALSE),VLOOKUP($A211,'Success Asset Classes'!$B$15:$BD$377,AZ$21,FALSE)))</f>
        <v>0</v>
      </c>
      <c r="BA211" s="230">
        <f>IF($AR211=0,VLOOKUP(MID($A211,4,5),'Project splits'!$C$5:$AM$346,BA$22,FALSE),IF(ISNA(VLOOKUP($A211,'Success Asset Classes'!$B$15:$BD$377,BA$21,FALSE)),VLOOKUP(MID($A211,4,5),'Project splits'!$C$5:$AM$346,BA$22,FALSE),VLOOKUP($A211,'Success Asset Classes'!$B$15:$BD$377,BA$21,FALSE)))</f>
        <v>0</v>
      </c>
      <c r="BB211" s="230">
        <f>IF($AR211=0,VLOOKUP(MID($A211,4,5),'Project splits'!$C$5:$AM$346,BB$22,FALSE),IF(ISNA(VLOOKUP($A211,'Success Asset Classes'!$B$15:$BD$377,BB$21,FALSE)),VLOOKUP(MID($A211,4,5),'Project splits'!$C$5:$AM$346,BB$22,FALSE),VLOOKUP($A211,'Success Asset Classes'!$B$15:$BD$377,BB$21,FALSE)))</f>
        <v>0</v>
      </c>
      <c r="BC211" s="230">
        <f>IF($AR211=0,VLOOKUP(MID($A211,4,5),'Project splits'!$C$5:$AM$346,BC$22,FALSE),IF(ISNA(VLOOKUP($A211,'Success Asset Classes'!$B$15:$BD$377,BC$21,FALSE)),VLOOKUP(MID($A211,4,5),'Project splits'!$C$5:$AM$346,BC$22,FALSE),VLOOKUP($A211,'Success Asset Classes'!$B$15:$BD$377,BC$21,FALSE)))</f>
        <v>0</v>
      </c>
      <c r="BD211" s="230">
        <f>IF($AR211=0,VLOOKUP(MID($A211,4,5),'Project splits'!$C$5:$AM$346,BD$22,FALSE),IF(ISNA(VLOOKUP($A211,'Success Asset Classes'!$B$15:$BD$377,BD$21,FALSE)),VLOOKUP(MID($A211,4,5),'Project splits'!$C$5:$AM$346,BD$22,FALSE),VLOOKUP($A211,'Success Asset Classes'!$B$15:$BD$377,BD$21,FALSE)))</f>
        <v>0</v>
      </c>
      <c r="BE211" s="230">
        <f>IF($AR211=0,VLOOKUP(MID($A211,4,5),'Project splits'!$C$5:$AM$346,BE$22,FALSE),IF(ISNA(VLOOKUP($A211,'Success Asset Classes'!$B$15:$BD$377,BE$21,FALSE)),VLOOKUP(MID($A211,4,5),'Project splits'!$C$5:$AM$346,BE$22,FALSE),VLOOKUP($A211,'Success Asset Classes'!$B$15:$BD$377,BE$21,FALSE)))</f>
        <v>0</v>
      </c>
      <c r="BF211" s="230">
        <f>IF($AR211=0,VLOOKUP(MID($A211,4,5),'Project splits'!$C$5:$AM$346,BF$22,FALSE),IF(ISNA(VLOOKUP($A211,'Success Asset Classes'!$B$15:$BD$377,BF$21,FALSE)),VLOOKUP(MID($A211,4,5),'Project splits'!$C$5:$AM$346,BF$22,FALSE),VLOOKUP($A211,'Success Asset Classes'!$B$15:$BD$377,BF$21,FALSE)))</f>
        <v>0</v>
      </c>
      <c r="BG211" s="230">
        <f>IF($AR211=0,VLOOKUP(MID($A211,4,5),'Project splits'!$C$5:$AM$346,BG$22,FALSE),IF(ISNA(VLOOKUP($A211,'Success Asset Classes'!$B$15:$BD$377,BG$21,FALSE)),VLOOKUP(MID($A211,4,5),'Project splits'!$C$5:$AM$346,BG$22,FALSE),VLOOKUP($A211,'Success Asset Classes'!$B$15:$BD$377,BG$21,FALSE)))</f>
        <v>0</v>
      </c>
      <c r="BH211" s="230">
        <f>IF($AR211=0,VLOOKUP(MID($A211,4,5),'Project splits'!$C$5:$AM$346,BH$22,FALSE),IF(ISNA(VLOOKUP($A211,'Success Asset Classes'!$B$15:$BD$377,BH$21,FALSE)),VLOOKUP(MID($A211,4,5),'Project splits'!$C$5:$AM$346,BH$22,FALSE),VLOOKUP($A211,'Success Asset Classes'!$B$15:$BD$377,BH$21,FALSE)))</f>
        <v>0</v>
      </c>
      <c r="BI211" s="230">
        <f>IF($AR211=0,VLOOKUP(MID($A211,4,5),'Project splits'!$C$5:$AM$346,BI$22,FALSE),IF(ISNA(VLOOKUP($A211,'Success Asset Classes'!$B$15:$BD$377,BI$21,FALSE)),VLOOKUP(MID($A211,4,5),'Project splits'!$C$5:$AM$346,BI$22,FALSE),VLOOKUP($A211,'Success Asset Classes'!$B$15:$BD$377,BI$21,FALSE)))</f>
        <v>0</v>
      </c>
      <c r="BJ211" s="230">
        <f>IF($AR211=0,VLOOKUP(MID($A211,4,5),'Project splits'!$C$5:$AM$346,BJ$22,FALSE),IF(ISNA(VLOOKUP($A211,'Success Asset Classes'!$B$15:$BD$377,BJ$21,FALSE)),VLOOKUP(MID($A211,4,5),'Project splits'!$C$5:$AM$346,BJ$22,FALSE),VLOOKUP($A211,'Success Asset Classes'!$B$15:$BD$377,BJ$21,FALSE)))</f>
        <v>0</v>
      </c>
      <c r="BK211" s="230">
        <f>IF($AR211=0,VLOOKUP(MID($A211,4,5),'Project splits'!$C$5:$AM$346,BK$22,FALSE),IF(ISNA(VLOOKUP($A211,'Success Asset Classes'!$B$15:$BD$377,BK$21,FALSE)),VLOOKUP(MID($A211,4,5),'Project splits'!$C$5:$AM$346,BK$22,FALSE),VLOOKUP($A211,'Success Asset Classes'!$B$15:$BD$377,BK$21,FALSE)))</f>
        <v>0</v>
      </c>
      <c r="BL211" s="230">
        <f>IF($AR211=0,VLOOKUP(MID($A211,4,5),'Project splits'!$C$5:$AM$346,BL$22,FALSE),IF(ISNA(VLOOKUP($A211,'Success Asset Classes'!$B$15:$BD$377,BL$21,FALSE)),VLOOKUP(MID($A211,4,5),'Project splits'!$C$5:$AM$346,BL$22,FALSE),VLOOKUP($A211,'Success Asset Classes'!$B$15:$BD$377,BL$21,FALSE)))</f>
        <v>0</v>
      </c>
      <c r="BM211" s="230">
        <f>IF($AR211=0,VLOOKUP(MID($A211,4,5),'Project splits'!$C$5:$AM$346,BM$22,FALSE),IF(ISNA(VLOOKUP($A211,'Success Asset Classes'!$B$15:$BD$377,BM$21,FALSE)),VLOOKUP(MID($A211,4,5),'Project splits'!$C$5:$AM$346,BM$22,FALSE),VLOOKUP($A211,'Success Asset Classes'!$B$15:$BD$377,BM$21,FALSE)))</f>
        <v>0</v>
      </c>
      <c r="BN211" s="230">
        <f>IF($AR211=0,VLOOKUP(MID($A211,4,5),'Project splits'!$C$5:$AM$346,BN$22,FALSE),IF(ISNA(VLOOKUP($A211,'Success Asset Classes'!$B$15:$BD$377,BN$21,FALSE)),VLOOKUP(MID($A211,4,5),'Project splits'!$C$5:$AM$346,BN$22,FALSE),VLOOKUP($A211,'Success Asset Classes'!$B$15:$BD$377,BN$21,FALSE)))</f>
        <v>0</v>
      </c>
      <c r="BO211" s="230">
        <f>IF($AR211=0,VLOOKUP(MID($A211,4,5),'Project splits'!$C$5:$AM$346,BO$22,FALSE),IF(ISNA(VLOOKUP($A211,'Success Asset Classes'!$B$15:$BD$377,BO$21,FALSE)),VLOOKUP(MID($A211,4,5),'Project splits'!$C$5:$AM$346,BO$22,FALSE),VLOOKUP($A211,'Success Asset Classes'!$B$15:$BD$377,BO$21,FALSE)))</f>
        <v>0</v>
      </c>
      <c r="BP211" s="230">
        <f>IF($AR211=0,VLOOKUP(MID($A211,4,5),'Project splits'!$C$5:$AM$346,BP$22,FALSE),IF(ISNA(VLOOKUP($A211,'Success Asset Classes'!$B$15:$BD$377,BP$21,FALSE)),VLOOKUP(MID($A211,4,5),'Project splits'!$C$5:$AM$346,BP$22,FALSE),VLOOKUP($A211,'Success Asset Classes'!$B$15:$BD$377,BP$21,FALSE)))</f>
        <v>0</v>
      </c>
      <c r="BQ211" s="230">
        <f>IF($AR211=0,VLOOKUP(MID($A211,4,5),'Project splits'!$C$5:$AM$346,BQ$22,FALSE),IF(ISNA(VLOOKUP($A211,'Success Asset Classes'!$B$15:$BD$377,BQ$21,FALSE)),VLOOKUP(MID($A211,4,5),'Project splits'!$C$5:$AM$346,BQ$22,FALSE),VLOOKUP($A211,'Success Asset Classes'!$B$15:$BD$377,BQ$21,FALSE)))</f>
        <v>0</v>
      </c>
      <c r="BR211" s="230">
        <f>IF($AR211=0,VLOOKUP(MID($A211,4,5),'Project splits'!$C$5:$AM$346,BR$22,FALSE),IF(ISNA(VLOOKUP($A211,'Success Asset Classes'!$B$15:$BD$377,BR$21,FALSE)),VLOOKUP(MID($A211,4,5),'Project splits'!$C$5:$AM$346,BR$22,FALSE),VLOOKUP($A211,'Success Asset Classes'!$B$15:$BD$377,BR$21,FALSE)))</f>
        <v>0</v>
      </c>
      <c r="BS211" s="247">
        <f t="shared" si="59"/>
        <v>1</v>
      </c>
      <c r="BT211" s="249">
        <f>1+IF(ISNA(VLOOKUP($A211,'Project labour content'!$A$7:$D$255,'Project labour content'!$D$1,FALSE)),VLOOKUP($D211,'Project labour content'!$F$6:$G$15,'Project labour content'!$G$1,FALSE),VLOOKUP($A211,'Project labour content'!$A$7:$D$255,'Project labour content'!$D$1,FALSE))*LabEsc22*1</f>
        <v>1.0031089693855892</v>
      </c>
      <c r="BU211" s="249">
        <f>1+IF(ISNA(VLOOKUP($A211,'Project labour content'!$A$7:$D$255,'Project labour content'!$D$1,FALSE)),VLOOKUP($D211,'Project labour content'!$F$6:$G$15,'Project labour content'!$G$1,FALSE),VLOOKUP($A211,'Project labour content'!$A$7:$D$255,'Project labour content'!$D$1,FALSE))*LabEsc23*1</f>
        <v>1.0062328618242296</v>
      </c>
      <c r="BV211" s="249">
        <f>1+IF(ISNA(VLOOKUP($A211,'Project labour content'!$A$7:$D$255,'Project labour content'!$D$1,FALSE)),VLOOKUP($D211,'Project labour content'!$F$6:$G$15,'Project labour content'!$G$1,FALSE),VLOOKUP($A211,'Project labour content'!$A$7:$D$255,'Project labour content'!$D$1,FALSE))*LabEsc24*1</f>
        <v>1.0091755685014285</v>
      </c>
      <c r="BW211" s="249">
        <f>1+IF(ISNA(VLOOKUP($A211,'Project labour content'!$A$7:$D$255,'Project labour content'!$D$1,FALSE)),VLOOKUP($D211,'Project labour content'!$F$6:$G$15,'Project labour content'!$G$1,FALSE),VLOOKUP($A211,'Project labour content'!$A$7:$D$255,'Project labour content'!$D$1,FALSE))*LabEsc25*1</f>
        <v>1.0131168336444238</v>
      </c>
      <c r="BX211" s="249">
        <f>1+IF(ISNA(VLOOKUP($A211,'Project labour content'!$A$7:$D$255,'Project labour content'!$D$1,FALSE)),VLOOKUP($D211,'Project labour content'!$F$6:$G$15,'Project labour content'!$G$1,FALSE),VLOOKUP($A211,'Project labour content'!$A$7:$D$255,'Project labour content'!$D$1,FALSE))*LabEsc26*1</f>
        <v>1.0174121557727649</v>
      </c>
      <c r="BY211" s="249">
        <f>1+IF(ISNA(VLOOKUP($A211,'Project labour content'!$A$7:$D$255,'Project labour content'!$D$1,FALSE)),VLOOKUP($D211,'Project labour content'!$F$6:$G$15,'Project labour content'!$G$1,FALSE),VLOOKUP($A211,'Project labour content'!$A$7:$D$255,'Project labour content'!$D$1,FALSE))*LabEsc27*1</f>
        <v>1.0200726122171804</v>
      </c>
      <c r="BZ211" s="249">
        <f>1+IF(ISNA(VLOOKUP($A211,'Project labour content'!$A$7:$D$255,'Project labour content'!$D$1,FALSE)),VLOOKUP($D211,'Project labour content'!$F$6:$G$15,'Project labour content'!$G$1,FALSE),VLOOKUP($A211,'Project labour content'!$A$7:$D$255,'Project labour content'!$D$1,FALSE))*LabEsc28*1</f>
        <v>1.0220759359198253</v>
      </c>
      <c r="CA211" s="249">
        <f>1+IF(ISNA(VLOOKUP($A211,'Project labour content'!$A$7:$D$255,'Project labour content'!$D$1,FALSE)),VLOOKUP($D211,'Project labour content'!$F$6:$G$15,'Project labour content'!$G$1,FALSE),VLOOKUP($A211,'Project labour content'!$A$7:$D$255,'Project labour content'!$D$1,FALSE))*LabEsc29*1</f>
        <v>1.0252908697978298</v>
      </c>
      <c r="CB211" s="250" t="str">
        <f>IF(ISNA(VLOOKUP($A211,'Project labour content'!$A$7:$D$255,'Project labour content'!$D$1,FALSE)),"Category","Project")</f>
        <v>Project</v>
      </c>
      <c r="CD211" s="247" t="str">
        <f t="shared" si="60"/>
        <v>14107</v>
      </c>
      <c r="CE211" s="3"/>
    </row>
    <row r="212" spans="1:83" x14ac:dyDescent="0.15">
      <c r="A212" s="11" t="s">
        <v>328</v>
      </c>
      <c r="B212" s="11" t="str">
        <f>VLOOKUP($A212,'Incurred Real 2022$'!$A$25:$AC$426,'Incurred Real 2022$'!B$1,FALSE)</f>
        <v>Advanced Analytics for Business Intelligence Implementation</v>
      </c>
      <c r="C212" s="11" t="str">
        <f>VLOOKUP($A212,'Incurred Real 2022$'!$A$25:$AC$426,'Incurred Real 2022$'!C$1,FALSE)</f>
        <v>ExAnte</v>
      </c>
      <c r="D212" s="11" t="str">
        <f>VLOOKUP($A212,'Incurred Real 2022$'!$A$25:$AC$426,'Incurred Real 2022$'!D$1,FALSE)</f>
        <v>Information Technology</v>
      </c>
      <c r="E212" s="11" t="str">
        <f>VLOOKUP($A212,'Incurred Real 2022$'!$A$25:$AC$426,'Incurred Real 2022$'!E$1,FALSE)</f>
        <v>Proposed</v>
      </c>
      <c r="F212" s="105" t="str">
        <f>IF(VLOOKUP($A212,'Incurred Real 2022$'!$A$25:$AC$426,'Incurred Real 2022$'!F$1,FALSE)=0,"",VLOOKUP($A212,'Incurred Real 2022$'!$A$25:$AC$426,'Incurred Real 2022$'!F$1,FALSE))</f>
        <v/>
      </c>
      <c r="G212" s="105" t="str">
        <f>IF(VLOOKUP($A212,'Incurred Real 2022$'!$A$25:$AC$426,'Incurred Real 2022$'!G$1,FALSE)=0,"",VLOOKUP($A212,'Incurred Real 2022$'!$A$25:$AC$426,'Incurred Real 2022$'!G$1,FALSE))</f>
        <v/>
      </c>
      <c r="H212" s="105" t="str">
        <f>IF(VLOOKUP($A212,'Incurred Real 2022$'!$A$25:$AC$426,'Incurred Real 2022$'!H$1,FALSE)=0,"",VLOOKUP($A212,'Incurred Real 2022$'!$A$25:$AC$426,'Incurred Real 2022$'!H$1,FALSE))</f>
        <v/>
      </c>
      <c r="I212" s="105" t="str">
        <f>IF(VLOOKUP($A212,'Incurred Real 2022$'!$A$25:$AC$426,'Incurred Real 2022$'!I$1,FALSE)=0,"",VLOOKUP($A212,'Incurred Real 2022$'!$A$25:$AC$426,'Incurred Real 2022$'!I$1,FALSE))</f>
        <v/>
      </c>
      <c r="J212" s="105" t="str">
        <f>IF(VLOOKUP($A212,'Incurred Real 2022$'!$A$25:$AC$426,'Incurred Real 2022$'!J$1,FALSE)=0,"",VLOOKUP($A212,'Incurred Real 2022$'!$A$25:$AC$426,'Incurred Real 2022$'!J$1,FALSE))</f>
        <v/>
      </c>
      <c r="K212" s="105" t="str">
        <f>IF(VLOOKUP($A212,'Incurred Real 2022$'!$A$25:$AC$426,'Incurred Real 2022$'!K$1,FALSE)=0,"",VLOOKUP($A212,'Incurred Real 2022$'!$A$25:$AC$426,'Incurred Real 2022$'!K$1,FALSE))</f>
        <v/>
      </c>
      <c r="L212" s="105" t="str">
        <f>IF(VLOOKUP($A212,'Incurred Real 2022$'!$A$25:$AC$426,'Incurred Real 2022$'!L$1,FALSE)=0,"",VLOOKUP($A212,'Incurred Real 2022$'!$A$25:$AC$426,'Incurred Real 2022$'!L$1,FALSE))</f>
        <v/>
      </c>
      <c r="M212" s="105" t="str">
        <f>IF(VLOOKUP($A212,'Incurred Real 2022$'!$A$25:$AC$426,'Incurred Real 2022$'!M$1,FALSE)=0,"",VLOOKUP($A212,'Incurred Real 2022$'!$A$25:$AC$426,'Incurred Real 2022$'!M$1,FALSE))</f>
        <v/>
      </c>
      <c r="N212" s="105" t="str">
        <f>IF(VLOOKUP($A212,'Incurred Real 2022$'!$A$25:$AC$426,'Incurred Real 2022$'!N$1,FALSE)=0,"",VLOOKUP($A212,'Incurred Real 2022$'!$A$25:$AC$426,'Incurred Real 2022$'!N$1,FALSE))</f>
        <v/>
      </c>
      <c r="O212" s="105" t="str">
        <f>IF(VLOOKUP($A212,'Incurred Real 2022$'!$A$25:$AC$426,'Incurred Real 2022$'!O$1,FALSE)=0,"",VLOOKUP($A212,'Incurred Real 2022$'!$A$25:$AC$426,'Incurred Real 2022$'!O$1,FALSE))</f>
        <v/>
      </c>
      <c r="P212" s="105" t="str">
        <f>IF(VLOOKUP($A212,'Incurred Real 2022$'!$A$25:$AC$426,'Incurred Real 2022$'!P$1,FALSE)=0,"",VLOOKUP($A212,'Incurred Real 2022$'!$A$25:$AC$426,'Incurred Real 2022$'!P$1,FALSE))</f>
        <v/>
      </c>
      <c r="Q212" s="105" t="str">
        <f>IF(VLOOKUP($A212,'Incurred Real 2022$'!$A$25:$AC$426,'Incurred Real 2022$'!Q$1,FALSE)=0,"",VLOOKUP($A212,'Incurred Real 2022$'!$A$25:$AC$426,'Incurred Real 2022$'!Q$1,FALSE))</f>
        <v/>
      </c>
      <c r="R212" s="105" t="str">
        <f>IF(VLOOKUP($A212,'Incurred Real 2022$'!$A$25:$AC$426,'Incurred Real 2022$'!R$1,FALSE)=0,"",VLOOKUP($A212,'Incurred Real 2022$'!$A$25:$AC$426,'Incurred Real 2022$'!R$1,FALSE))</f>
        <v/>
      </c>
      <c r="S212" s="105" t="str">
        <f>IF(VLOOKUP($A212,'Incurred Real 2022$'!$A$25:$AC$426,'Incurred Real 2022$'!S$1,FALSE)=0,"",VLOOKUP($A212,'Incurred Real 2022$'!$A$25:$AC$426,'Incurred Real 2022$'!S$1,FALSE))</f>
        <v/>
      </c>
      <c r="T212" s="105" t="str">
        <f>IF(VLOOKUP($A212,'Incurred Real 2022$'!$A$25:$AC$426,'Incurred Real 2022$'!T$1,FALSE)=0,"",VLOOKUP($A212,'Incurred Real 2022$'!$A$25:$AC$426,'Incurred Real 2022$'!T$1,FALSE))</f>
        <v/>
      </c>
      <c r="U212" s="105" t="str">
        <f>IF(VLOOKUP($A212,'Incurred Real 2022$'!$A$25:$AC$426,'Incurred Real 2022$'!U$1,FALSE)=0,"",VLOOKUP($A212,'Incurred Real 2022$'!$A$25:$AC$426,'Incurred Real 2022$'!U$1,FALSE))</f>
        <v/>
      </c>
      <c r="V212" s="13">
        <f>IF(ISTEXT(VLOOKUP($A212,'Incurred Real 2022$'!$A$25:$AC$426,'Incurred Real 2022$'!V$1,FALSE)),"",(VLOOKUP($A212,'Incurred Real 2022$'!$A$25:$AC$426,'Incurred Real 2022$'!V$1,FALSE))*BT212*Incurred_Real!V$15)</f>
        <v>76251.808636789297</v>
      </c>
      <c r="W212" s="13">
        <f>IF(ISTEXT(VLOOKUP($A212,'Incurred Real 2022$'!$A$25:$AC$426,'Incurred Real 2022$'!W$1,FALSE)),"",(VLOOKUP($A212,'Incurred Real 2022$'!$A$25:$AC$426,'Incurred Real 2022$'!W$1,FALSE))*BU212*Incurred_Real!W$15)</f>
        <v>628341.33865849359</v>
      </c>
      <c r="X212" s="220" t="str">
        <f>IF(ISTEXT(VLOOKUP($A212,'Incurred Real 2022$'!$A$25:$AC$426,'Incurred Real 2022$'!X$1,FALSE)),"",(VLOOKUP($A212,'Incurred Real 2022$'!$A$25:$AC$426,'Incurred Real 2022$'!X$1,FALSE))*BV212*Incurred_Real!X$15)</f>
        <v/>
      </c>
      <c r="Y212" s="217" t="str">
        <f>IF(ISTEXT(VLOOKUP($A212,'Incurred Real 2022$'!$A$25:$AC$426,'Incurred Real 2022$'!Y$1,FALSE)),"",(VLOOKUP($A212,'Incurred Real 2022$'!$A$25:$AC$426,'Incurred Real 2022$'!Y$1,FALSE))*BW212*Incurred_Real!Y$15)</f>
        <v/>
      </c>
      <c r="Z212" s="13" t="str">
        <f>IF(ISTEXT(VLOOKUP($A212,'Incurred Real 2022$'!$A$25:$AC$426,'Incurred Real 2022$'!Z$1,FALSE)),"",(VLOOKUP($A212,'Incurred Real 2022$'!$A$25:$AC$426,'Incurred Real 2022$'!Z$1,FALSE))*BX212*Incurred_Real!Z$15)</f>
        <v/>
      </c>
      <c r="AA212" s="13" t="str">
        <f>IF(ISTEXT(VLOOKUP($A212,'Incurred Real 2022$'!$A$25:$AC$426,'Incurred Real 2022$'!AA$1,FALSE)),"",(VLOOKUP($A212,'Incurred Real 2022$'!$A$25:$AC$426,'Incurred Real 2022$'!AA$1,FALSE))*BY212*Incurred_Real!AA$15)</f>
        <v/>
      </c>
      <c r="AB212" s="13" t="str">
        <f>IF(ISTEXT(VLOOKUP($A212,'Incurred Real 2022$'!$A$25:$AC$426,'Incurred Real 2022$'!AB$1,FALSE)),"",(VLOOKUP($A212,'Incurred Real 2022$'!$A$25:$AC$426,'Incurred Real 2022$'!AB$1,FALSE))*BZ212*Incurred_Real!AB$15)</f>
        <v/>
      </c>
      <c r="AC212" s="13" t="str">
        <f>IF(ISTEXT(VLOOKUP($A212,'Incurred Real 2022$'!$A$25:$AC$426,'Incurred Real 2022$'!AC$1,FALSE)),"",(VLOOKUP($A212,'Incurred Real 2022$'!$A$25:$AC$426,'Incurred Real 2022$'!AC$1,FALSE))*CA212*Incurred_Real!AC$15)</f>
        <v/>
      </c>
      <c r="AD212" s="221">
        <f t="shared" si="55"/>
        <v>704593.14729528292</v>
      </c>
      <c r="AE212" s="221">
        <f t="shared" si="56"/>
        <v>704593.14729528292</v>
      </c>
      <c r="AF212" s="239">
        <f t="shared" si="61"/>
        <v>793301.35890171048</v>
      </c>
      <c r="AG212" s="222">
        <f t="shared" si="57"/>
        <v>704593.14729528292</v>
      </c>
      <c r="AH212" s="223">
        <f t="shared" si="64"/>
        <v>1.1258999068426243</v>
      </c>
      <c r="AI212" s="224">
        <f t="shared" si="58"/>
        <v>2023</v>
      </c>
      <c r="AJ212" s="225" t="str">
        <f>VLOOKUP($A212,Project_Commissioning!$C$4:$H$355,Project_Commissioning!F$1,FALSE)</f>
        <v/>
      </c>
      <c r="AK212" s="226">
        <f>VLOOKUP($A212,Project_Commissioning!$C$4:$H$355,Project_Commissioning!G$1,FALSE)</f>
        <v>2023</v>
      </c>
      <c r="AL212" s="225" t="str">
        <f>IF(VLOOKUP($A212,Project_Commissioning!$C$4:$H$355,Project_Commissioning!H$1,FALSE)=0,"",VLOOKUP($A212,Project_Commissioning!$C$4:$H$355,Project_Commissioning!H$1,FALSE))</f>
        <v/>
      </c>
      <c r="AM212" s="237">
        <f t="shared" si="62"/>
        <v>704593.14729528292</v>
      </c>
      <c r="AN212" s="221" cm="1">
        <f t="array" ref="AN212">IF(ROUND(AE212,0)=0,0,LOOKUP(2,1/(F212:AC212&lt;&gt;""),F212:AC212))</f>
        <v>628341.33865849359</v>
      </c>
      <c r="AO212" s="221">
        <f t="shared" si="63"/>
        <v>704593.14729528292</v>
      </c>
      <c r="AP212" s="79"/>
      <c r="AQ212" s="20"/>
      <c r="AR212" s="245">
        <f>IF(ISNA(VLOOKUP($A212,'Success Asset Classes'!$B$15:$AA$114,'Success Asset Classes'!$AA$1,FALSE)),0,VLOOKUP($A212,'Success Asset Classes'!$B$15:$AA$114,'Success Asset Classes'!$AA$1,FALSE))</f>
        <v>0</v>
      </c>
      <c r="AS212" s="230">
        <f>IF($AR212=0,VLOOKUP(MID($A212,4,5),'Project splits'!$C$5:$AM$346,AS$22,FALSE),IF(ISNA(VLOOKUP($A212,'Success Asset Classes'!$B$15:$BD$377,AS$21,FALSE)),VLOOKUP(MID($A212,4,5),'Project splits'!$C$5:$AM$346,AS$22,FALSE),VLOOKUP($A212,'Success Asset Classes'!$B$15:$BD$377,AS$21,FALSE)))</f>
        <v>0</v>
      </c>
      <c r="AT212" s="230">
        <f>IF($AR212=0,VLOOKUP(MID($A212,4,5),'Project splits'!$C$5:$AM$346,AT$22,FALSE),IF(ISNA(VLOOKUP($A212,'Success Asset Classes'!$B$15:$BD$377,AT$21,FALSE)),VLOOKUP(MID($A212,4,5),'Project splits'!$C$5:$AM$346,AT$22,FALSE),VLOOKUP($A212,'Success Asset Classes'!$B$15:$BD$377,AT$21,FALSE)))</f>
        <v>0</v>
      </c>
      <c r="AU212" s="230">
        <f>IF($AR212=0,VLOOKUP(MID($A212,4,5),'Project splits'!$C$5:$AM$346,AU$22,FALSE),IF(ISNA(VLOOKUP($A212,'Success Asset Classes'!$B$15:$BD$377,AU$21,FALSE)),VLOOKUP(MID($A212,4,5),'Project splits'!$C$5:$AM$346,AU$22,FALSE),VLOOKUP($A212,'Success Asset Classes'!$B$15:$BD$377,AU$21,FALSE)))</f>
        <v>0</v>
      </c>
      <c r="AV212" s="230">
        <f>IF($AR212=0,VLOOKUP(MID($A212,4,5),'Project splits'!$C$5:$AM$346,AV$22,FALSE),IF(ISNA(VLOOKUP($A212,'Success Asset Classes'!$B$15:$BD$377,AV$21,FALSE)),VLOOKUP(MID($A212,4,5),'Project splits'!$C$5:$AM$346,AV$22,FALSE),VLOOKUP($A212,'Success Asset Classes'!$B$15:$BD$377,AV$21,FALSE)))</f>
        <v>1</v>
      </c>
      <c r="AW212" s="230">
        <f>IF($AR212=0,VLOOKUP(MID($A212,4,5),'Project splits'!$C$5:$AM$346,AW$22,FALSE),IF(ISNA(VLOOKUP($A212,'Success Asset Classes'!$B$15:$BD$377,AW$21,FALSE)),VLOOKUP(MID($A212,4,5),'Project splits'!$C$5:$AM$346,AW$22,FALSE),VLOOKUP($A212,'Success Asset Classes'!$B$15:$BD$377,AW$21,FALSE)))</f>
        <v>0</v>
      </c>
      <c r="AX212" s="230">
        <f>IF($AR212=0,VLOOKUP(MID($A212,4,5),'Project splits'!$C$5:$AM$346,AX$22,FALSE),IF(ISNA(VLOOKUP($A212,'Success Asset Classes'!$B$15:$BD$377,AX$21,FALSE)),VLOOKUP(MID($A212,4,5),'Project splits'!$C$5:$AM$346,AX$22,FALSE),VLOOKUP($A212,'Success Asset Classes'!$B$15:$BD$377,AX$21,FALSE)))</f>
        <v>0</v>
      </c>
      <c r="AY212" s="230">
        <f>IF($AR212=0,VLOOKUP(MID($A212,4,5),'Project splits'!$C$5:$AM$346,AY$22,FALSE),IF(ISNA(VLOOKUP($A212,'Success Asset Classes'!$B$15:$BD$377,AY$21,FALSE)),VLOOKUP(MID($A212,4,5),'Project splits'!$C$5:$AM$346,AY$22,FALSE),VLOOKUP($A212,'Success Asset Classes'!$B$15:$BD$377,AY$21,FALSE)))</f>
        <v>0</v>
      </c>
      <c r="AZ212" s="230">
        <f>IF($AR212=0,VLOOKUP(MID($A212,4,5),'Project splits'!$C$5:$AM$346,AZ$22,FALSE),IF(ISNA(VLOOKUP($A212,'Success Asset Classes'!$B$15:$BD$377,AZ$21,FALSE)),VLOOKUP(MID($A212,4,5),'Project splits'!$C$5:$AM$346,AZ$22,FALSE),VLOOKUP($A212,'Success Asset Classes'!$B$15:$BD$377,AZ$21,FALSE)))</f>
        <v>0</v>
      </c>
      <c r="BA212" s="230">
        <f>IF($AR212=0,VLOOKUP(MID($A212,4,5),'Project splits'!$C$5:$AM$346,BA$22,FALSE),IF(ISNA(VLOOKUP($A212,'Success Asset Classes'!$B$15:$BD$377,BA$21,FALSE)),VLOOKUP(MID($A212,4,5),'Project splits'!$C$5:$AM$346,BA$22,FALSE),VLOOKUP($A212,'Success Asset Classes'!$B$15:$BD$377,BA$21,FALSE)))</f>
        <v>0</v>
      </c>
      <c r="BB212" s="230">
        <f>IF($AR212=0,VLOOKUP(MID($A212,4,5),'Project splits'!$C$5:$AM$346,BB$22,FALSE),IF(ISNA(VLOOKUP($A212,'Success Asset Classes'!$B$15:$BD$377,BB$21,FALSE)),VLOOKUP(MID($A212,4,5),'Project splits'!$C$5:$AM$346,BB$22,FALSE),VLOOKUP($A212,'Success Asset Classes'!$B$15:$BD$377,BB$21,FALSE)))</f>
        <v>0</v>
      </c>
      <c r="BC212" s="230">
        <f>IF($AR212=0,VLOOKUP(MID($A212,4,5),'Project splits'!$C$5:$AM$346,BC$22,FALSE),IF(ISNA(VLOOKUP($A212,'Success Asset Classes'!$B$15:$BD$377,BC$21,FALSE)),VLOOKUP(MID($A212,4,5),'Project splits'!$C$5:$AM$346,BC$22,FALSE),VLOOKUP($A212,'Success Asset Classes'!$B$15:$BD$377,BC$21,FALSE)))</f>
        <v>0</v>
      </c>
      <c r="BD212" s="230">
        <f>IF($AR212=0,VLOOKUP(MID($A212,4,5),'Project splits'!$C$5:$AM$346,BD$22,FALSE),IF(ISNA(VLOOKUP($A212,'Success Asset Classes'!$B$15:$BD$377,BD$21,FALSE)),VLOOKUP(MID($A212,4,5),'Project splits'!$C$5:$AM$346,BD$22,FALSE),VLOOKUP($A212,'Success Asset Classes'!$B$15:$BD$377,BD$21,FALSE)))</f>
        <v>0</v>
      </c>
      <c r="BE212" s="230">
        <f>IF($AR212=0,VLOOKUP(MID($A212,4,5),'Project splits'!$C$5:$AM$346,BE$22,FALSE),IF(ISNA(VLOOKUP($A212,'Success Asset Classes'!$B$15:$BD$377,BE$21,FALSE)),VLOOKUP(MID($A212,4,5),'Project splits'!$C$5:$AM$346,BE$22,FALSE),VLOOKUP($A212,'Success Asset Classes'!$B$15:$BD$377,BE$21,FALSE)))</f>
        <v>0</v>
      </c>
      <c r="BF212" s="230">
        <f>IF($AR212=0,VLOOKUP(MID($A212,4,5),'Project splits'!$C$5:$AM$346,BF$22,FALSE),IF(ISNA(VLOOKUP($A212,'Success Asset Classes'!$B$15:$BD$377,BF$21,FALSE)),VLOOKUP(MID($A212,4,5),'Project splits'!$C$5:$AM$346,BF$22,FALSE),VLOOKUP($A212,'Success Asset Classes'!$B$15:$BD$377,BF$21,FALSE)))</f>
        <v>0</v>
      </c>
      <c r="BG212" s="230">
        <f>IF($AR212=0,VLOOKUP(MID($A212,4,5),'Project splits'!$C$5:$AM$346,BG$22,FALSE),IF(ISNA(VLOOKUP($A212,'Success Asset Classes'!$B$15:$BD$377,BG$21,FALSE)),VLOOKUP(MID($A212,4,5),'Project splits'!$C$5:$AM$346,BG$22,FALSE),VLOOKUP($A212,'Success Asset Classes'!$B$15:$BD$377,BG$21,FALSE)))</f>
        <v>0</v>
      </c>
      <c r="BH212" s="230">
        <f>IF($AR212=0,VLOOKUP(MID($A212,4,5),'Project splits'!$C$5:$AM$346,BH$22,FALSE),IF(ISNA(VLOOKUP($A212,'Success Asset Classes'!$B$15:$BD$377,BH$21,FALSE)),VLOOKUP(MID($A212,4,5),'Project splits'!$C$5:$AM$346,BH$22,FALSE),VLOOKUP($A212,'Success Asset Classes'!$B$15:$BD$377,BH$21,FALSE)))</f>
        <v>0</v>
      </c>
      <c r="BI212" s="230">
        <f>IF($AR212=0,VLOOKUP(MID($A212,4,5),'Project splits'!$C$5:$AM$346,BI$22,FALSE),IF(ISNA(VLOOKUP($A212,'Success Asset Classes'!$B$15:$BD$377,BI$21,FALSE)),VLOOKUP(MID($A212,4,5),'Project splits'!$C$5:$AM$346,BI$22,FALSE),VLOOKUP($A212,'Success Asset Classes'!$B$15:$BD$377,BI$21,FALSE)))</f>
        <v>0</v>
      </c>
      <c r="BJ212" s="230">
        <f>IF($AR212=0,VLOOKUP(MID($A212,4,5),'Project splits'!$C$5:$AM$346,BJ$22,FALSE),IF(ISNA(VLOOKUP($A212,'Success Asset Classes'!$B$15:$BD$377,BJ$21,FALSE)),VLOOKUP(MID($A212,4,5),'Project splits'!$C$5:$AM$346,BJ$22,FALSE),VLOOKUP($A212,'Success Asset Classes'!$B$15:$BD$377,BJ$21,FALSE)))</f>
        <v>0</v>
      </c>
      <c r="BK212" s="230">
        <f>IF($AR212=0,VLOOKUP(MID($A212,4,5),'Project splits'!$C$5:$AM$346,BK$22,FALSE),IF(ISNA(VLOOKUP($A212,'Success Asset Classes'!$B$15:$BD$377,BK$21,FALSE)),VLOOKUP(MID($A212,4,5),'Project splits'!$C$5:$AM$346,BK$22,FALSE),VLOOKUP($A212,'Success Asset Classes'!$B$15:$BD$377,BK$21,FALSE)))</f>
        <v>0</v>
      </c>
      <c r="BL212" s="230">
        <f>IF($AR212=0,VLOOKUP(MID($A212,4,5),'Project splits'!$C$5:$AM$346,BL$22,FALSE),IF(ISNA(VLOOKUP($A212,'Success Asset Classes'!$B$15:$BD$377,BL$21,FALSE)),VLOOKUP(MID($A212,4,5),'Project splits'!$C$5:$AM$346,BL$22,FALSE),VLOOKUP($A212,'Success Asset Classes'!$B$15:$BD$377,BL$21,FALSE)))</f>
        <v>0</v>
      </c>
      <c r="BM212" s="230">
        <f>IF($AR212=0,VLOOKUP(MID($A212,4,5),'Project splits'!$C$5:$AM$346,BM$22,FALSE),IF(ISNA(VLOOKUP($A212,'Success Asset Classes'!$B$15:$BD$377,BM$21,FALSE)),VLOOKUP(MID($A212,4,5),'Project splits'!$C$5:$AM$346,BM$22,FALSE),VLOOKUP($A212,'Success Asset Classes'!$B$15:$BD$377,BM$21,FALSE)))</f>
        <v>0</v>
      </c>
      <c r="BN212" s="230">
        <f>IF($AR212=0,VLOOKUP(MID($A212,4,5),'Project splits'!$C$5:$AM$346,BN$22,FALSE),IF(ISNA(VLOOKUP($A212,'Success Asset Classes'!$B$15:$BD$377,BN$21,FALSE)),VLOOKUP(MID($A212,4,5),'Project splits'!$C$5:$AM$346,BN$22,FALSE),VLOOKUP($A212,'Success Asset Classes'!$B$15:$BD$377,BN$21,FALSE)))</f>
        <v>0</v>
      </c>
      <c r="BO212" s="230">
        <f>IF($AR212=0,VLOOKUP(MID($A212,4,5),'Project splits'!$C$5:$AM$346,BO$22,FALSE),IF(ISNA(VLOOKUP($A212,'Success Asset Classes'!$B$15:$BD$377,BO$21,FALSE)),VLOOKUP(MID($A212,4,5),'Project splits'!$C$5:$AM$346,BO$22,FALSE),VLOOKUP($A212,'Success Asset Classes'!$B$15:$BD$377,BO$21,FALSE)))</f>
        <v>0</v>
      </c>
      <c r="BP212" s="230">
        <f>IF($AR212=0,VLOOKUP(MID($A212,4,5),'Project splits'!$C$5:$AM$346,BP$22,FALSE),IF(ISNA(VLOOKUP($A212,'Success Asset Classes'!$B$15:$BD$377,BP$21,FALSE)),VLOOKUP(MID($A212,4,5),'Project splits'!$C$5:$AM$346,BP$22,FALSE),VLOOKUP($A212,'Success Asset Classes'!$B$15:$BD$377,BP$21,FALSE)))</f>
        <v>0</v>
      </c>
      <c r="BQ212" s="230">
        <f>IF($AR212=0,VLOOKUP(MID($A212,4,5),'Project splits'!$C$5:$AM$346,BQ$22,FALSE),IF(ISNA(VLOOKUP($A212,'Success Asset Classes'!$B$15:$BD$377,BQ$21,FALSE)),VLOOKUP(MID($A212,4,5),'Project splits'!$C$5:$AM$346,BQ$22,FALSE),VLOOKUP($A212,'Success Asset Classes'!$B$15:$BD$377,BQ$21,FALSE)))</f>
        <v>0</v>
      </c>
      <c r="BR212" s="230">
        <f>IF($AR212=0,VLOOKUP(MID($A212,4,5),'Project splits'!$C$5:$AM$346,BR$22,FALSE),IF(ISNA(VLOOKUP($A212,'Success Asset Classes'!$B$15:$BD$377,BR$21,FALSE)),VLOOKUP(MID($A212,4,5),'Project splits'!$C$5:$AM$346,BR$22,FALSE),VLOOKUP($A212,'Success Asset Classes'!$B$15:$BD$377,BR$21,FALSE)))</f>
        <v>0</v>
      </c>
      <c r="BS212" s="247">
        <f t="shared" si="59"/>
        <v>1</v>
      </c>
      <c r="BT212" s="249">
        <f>1+IF(ISNA(VLOOKUP($A212,'Project labour content'!$A$7:$D$255,'Project labour content'!$D$1,FALSE)),VLOOKUP($D212,'Project labour content'!$F$6:$G$15,'Project labour content'!$G$1,FALSE),VLOOKUP($A212,'Project labour content'!$A$7:$D$255,'Project labour content'!$D$1,FALSE))*LabEsc22*1</f>
        <v>1.0024480115846353</v>
      </c>
      <c r="BU212" s="249">
        <f>1+IF(ISNA(VLOOKUP($A212,'Project labour content'!$A$7:$D$255,'Project labour content'!$D$1,FALSE)),VLOOKUP($D212,'Project labour content'!$F$6:$G$15,'Project labour content'!$G$1,FALSE),VLOOKUP($A212,'Project labour content'!$A$7:$D$255,'Project labour content'!$D$1,FALSE))*LabEsc23*1</f>
        <v>1.0049077736248768</v>
      </c>
      <c r="BV212" s="249">
        <f>1+IF(ISNA(VLOOKUP($A212,'Project labour content'!$A$7:$D$255,'Project labour content'!$D$1,FALSE)),VLOOKUP($D212,'Project labour content'!$F$6:$G$15,'Project labour content'!$G$1,FALSE),VLOOKUP($A212,'Project labour content'!$A$7:$D$255,'Project labour content'!$D$1,FALSE))*LabEsc24*1</f>
        <v>1.0072248694667842</v>
      </c>
      <c r="BW212" s="249">
        <f>1+IF(ISNA(VLOOKUP($A212,'Project labour content'!$A$7:$D$255,'Project labour content'!$D$1,FALSE)),VLOOKUP($D212,'Project labour content'!$F$6:$G$15,'Project labour content'!$G$1,FALSE),VLOOKUP($A212,'Project labour content'!$A$7:$D$255,'Project labour content'!$D$1,FALSE))*LabEsc25*1</f>
        <v>1.0103282331643793</v>
      </c>
      <c r="BX212" s="249">
        <f>1+IF(ISNA(VLOOKUP($A212,'Project labour content'!$A$7:$D$255,'Project labour content'!$D$1,FALSE)),VLOOKUP($D212,'Project labour content'!$F$6:$G$15,'Project labour content'!$G$1,FALSE),VLOOKUP($A212,'Project labour content'!$A$7:$D$255,'Project labour content'!$D$1,FALSE))*LabEsc26*1</f>
        <v>1.0137103823674747</v>
      </c>
      <c r="BY212" s="249">
        <f>1+IF(ISNA(VLOOKUP($A212,'Project labour content'!$A$7:$D$255,'Project labour content'!$D$1,FALSE)),VLOOKUP($D212,'Project labour content'!$F$6:$G$15,'Project labour content'!$G$1,FALSE),VLOOKUP($A212,'Project labour content'!$A$7:$D$255,'Project labour content'!$D$1,FALSE))*LabEsc27*1</f>
        <v>1.0158052335508072</v>
      </c>
      <c r="BZ212" s="249">
        <f>1+IF(ISNA(VLOOKUP($A212,'Project labour content'!$A$7:$D$255,'Project labour content'!$D$1,FALSE)),VLOOKUP($D212,'Project labour content'!$F$6:$G$15,'Project labour content'!$G$1,FALSE),VLOOKUP($A212,'Project labour content'!$A$7:$D$255,'Project labour content'!$D$1,FALSE))*LabEsc28*1</f>
        <v>1.0173826564918567</v>
      </c>
      <c r="CA212" s="249">
        <f>1+IF(ISNA(VLOOKUP($A212,'Project labour content'!$A$7:$D$255,'Project labour content'!$D$1,FALSE)),VLOOKUP($D212,'Project labour content'!$F$6:$G$15,'Project labour content'!$G$1,FALSE),VLOOKUP($A212,'Project labour content'!$A$7:$D$255,'Project labour content'!$D$1,FALSE))*LabEsc29*1</f>
        <v>1.0199141048276528</v>
      </c>
      <c r="CB212" s="250" t="str">
        <f>IF(ISNA(VLOOKUP($A212,'Project labour content'!$A$7:$D$255,'Project labour content'!$D$1,FALSE)),"Category","Project")</f>
        <v>Project</v>
      </c>
      <c r="CD212" s="247" t="str">
        <f t="shared" si="60"/>
        <v>14108</v>
      </c>
      <c r="CE212" s="3"/>
    </row>
    <row r="213" spans="1:83" x14ac:dyDescent="0.15">
      <c r="A213" s="11" t="s">
        <v>329</v>
      </c>
      <c r="B213" s="11" t="str">
        <f>VLOOKUP($A213,'Incurred Real 2022$'!$A$25:$AC$426,'Incurred Real 2022$'!B$1,FALSE)</f>
        <v>Treasury and Risk Systems Refresh</v>
      </c>
      <c r="C213" s="11" t="str">
        <f>VLOOKUP($A213,'Incurred Real 2022$'!$A$25:$AC$426,'Incurred Real 2022$'!C$1,FALSE)</f>
        <v>ExAnte</v>
      </c>
      <c r="D213" s="11" t="str">
        <f>VLOOKUP($A213,'Incurred Real 2022$'!$A$25:$AC$426,'Incurred Real 2022$'!D$1,FALSE)</f>
        <v>Information Technology</v>
      </c>
      <c r="E213" s="11" t="str">
        <f>VLOOKUP($A213,'Incurred Real 2022$'!$A$25:$AC$426,'Incurred Real 2022$'!E$1,FALSE)</f>
        <v>Active</v>
      </c>
      <c r="F213" s="105" t="str">
        <f>IF(VLOOKUP($A213,'Incurred Real 2022$'!$A$25:$AC$426,'Incurred Real 2022$'!F$1,FALSE)=0,"",VLOOKUP($A213,'Incurred Real 2022$'!$A$25:$AC$426,'Incurred Real 2022$'!F$1,FALSE))</f>
        <v/>
      </c>
      <c r="G213" s="105" t="str">
        <f>IF(VLOOKUP($A213,'Incurred Real 2022$'!$A$25:$AC$426,'Incurred Real 2022$'!G$1,FALSE)=0,"",VLOOKUP($A213,'Incurred Real 2022$'!$A$25:$AC$426,'Incurred Real 2022$'!G$1,FALSE))</f>
        <v/>
      </c>
      <c r="H213" s="105" t="str">
        <f>IF(VLOOKUP($A213,'Incurred Real 2022$'!$A$25:$AC$426,'Incurred Real 2022$'!H$1,FALSE)=0,"",VLOOKUP($A213,'Incurred Real 2022$'!$A$25:$AC$426,'Incurred Real 2022$'!H$1,FALSE))</f>
        <v/>
      </c>
      <c r="I213" s="105" t="str">
        <f>IF(VLOOKUP($A213,'Incurred Real 2022$'!$A$25:$AC$426,'Incurred Real 2022$'!I$1,FALSE)=0,"",VLOOKUP($A213,'Incurred Real 2022$'!$A$25:$AC$426,'Incurred Real 2022$'!I$1,FALSE))</f>
        <v/>
      </c>
      <c r="J213" s="105" t="str">
        <f>IF(VLOOKUP($A213,'Incurred Real 2022$'!$A$25:$AC$426,'Incurred Real 2022$'!J$1,FALSE)=0,"",VLOOKUP($A213,'Incurred Real 2022$'!$A$25:$AC$426,'Incurred Real 2022$'!J$1,FALSE))</f>
        <v/>
      </c>
      <c r="K213" s="105" t="str">
        <f>IF(VLOOKUP($A213,'Incurred Real 2022$'!$A$25:$AC$426,'Incurred Real 2022$'!K$1,FALSE)=0,"",VLOOKUP($A213,'Incurred Real 2022$'!$A$25:$AC$426,'Incurred Real 2022$'!K$1,FALSE))</f>
        <v/>
      </c>
      <c r="L213" s="105" t="str">
        <f>IF(VLOOKUP($A213,'Incurred Real 2022$'!$A$25:$AC$426,'Incurred Real 2022$'!L$1,FALSE)=0,"",VLOOKUP($A213,'Incurred Real 2022$'!$A$25:$AC$426,'Incurred Real 2022$'!L$1,FALSE))</f>
        <v/>
      </c>
      <c r="M213" s="105" t="str">
        <f>IF(VLOOKUP($A213,'Incurred Real 2022$'!$A$25:$AC$426,'Incurred Real 2022$'!M$1,FALSE)=0,"",VLOOKUP($A213,'Incurred Real 2022$'!$A$25:$AC$426,'Incurred Real 2022$'!M$1,FALSE))</f>
        <v/>
      </c>
      <c r="N213" s="105" t="str">
        <f>IF(VLOOKUP($A213,'Incurred Real 2022$'!$A$25:$AC$426,'Incurred Real 2022$'!N$1,FALSE)=0,"",VLOOKUP($A213,'Incurred Real 2022$'!$A$25:$AC$426,'Incurred Real 2022$'!N$1,FALSE))</f>
        <v/>
      </c>
      <c r="O213" s="105" t="str">
        <f>IF(VLOOKUP($A213,'Incurred Real 2022$'!$A$25:$AC$426,'Incurred Real 2022$'!O$1,FALSE)=0,"",VLOOKUP($A213,'Incurred Real 2022$'!$A$25:$AC$426,'Incurred Real 2022$'!O$1,FALSE))</f>
        <v/>
      </c>
      <c r="P213" s="105" t="str">
        <f>IF(VLOOKUP($A213,'Incurred Real 2022$'!$A$25:$AC$426,'Incurred Real 2022$'!P$1,FALSE)=0,"",VLOOKUP($A213,'Incurred Real 2022$'!$A$25:$AC$426,'Incurred Real 2022$'!P$1,FALSE))</f>
        <v/>
      </c>
      <c r="Q213" s="105" t="str">
        <f>IF(VLOOKUP($A213,'Incurred Real 2022$'!$A$25:$AC$426,'Incurred Real 2022$'!Q$1,FALSE)=0,"",VLOOKUP($A213,'Incurred Real 2022$'!$A$25:$AC$426,'Incurred Real 2022$'!Q$1,FALSE))</f>
        <v/>
      </c>
      <c r="R213" s="105" t="str">
        <f>IF(VLOOKUP($A213,'Incurred Real 2022$'!$A$25:$AC$426,'Incurred Real 2022$'!R$1,FALSE)=0,"",VLOOKUP($A213,'Incurred Real 2022$'!$A$25:$AC$426,'Incurred Real 2022$'!R$1,FALSE))</f>
        <v/>
      </c>
      <c r="S213" s="105" t="str">
        <f>IF(VLOOKUP($A213,'Incurred Real 2022$'!$A$25:$AC$426,'Incurred Real 2022$'!S$1,FALSE)=0,"",VLOOKUP($A213,'Incurred Real 2022$'!$A$25:$AC$426,'Incurred Real 2022$'!S$1,FALSE))</f>
        <v/>
      </c>
      <c r="T213" s="105" t="str">
        <f>IF(VLOOKUP($A213,'Incurred Real 2022$'!$A$25:$AC$426,'Incurred Real 2022$'!T$1,FALSE)=0,"",VLOOKUP($A213,'Incurred Real 2022$'!$A$25:$AC$426,'Incurred Real 2022$'!T$1,FALSE))</f>
        <v/>
      </c>
      <c r="U213" s="105">
        <f>IF(VLOOKUP($A213,'Incurred Real 2022$'!$A$25:$AC$426,'Incurred Real 2022$'!U$1,FALSE)=0,"",VLOOKUP($A213,'Incurred Real 2022$'!$A$25:$AC$426,'Incurred Real 2022$'!U$1,FALSE))</f>
        <v>180244.03</v>
      </c>
      <c r="V213" s="13">
        <f>IF(ISTEXT(VLOOKUP($A213,'Incurred Real 2022$'!$A$25:$AC$426,'Incurred Real 2022$'!V$1,FALSE)),"",(VLOOKUP($A213,'Incurred Real 2022$'!$A$25:$AC$426,'Incurred Real 2022$'!V$1,FALSE))*BT213*Incurred_Real!V$15)</f>
        <v>62467.490189773038</v>
      </c>
      <c r="W213" s="13" t="str">
        <f>IF(ISTEXT(VLOOKUP($A213,'Incurred Real 2022$'!$A$25:$AC$426,'Incurred Real 2022$'!W$1,FALSE)),"",(VLOOKUP($A213,'Incurred Real 2022$'!$A$25:$AC$426,'Incurred Real 2022$'!W$1,FALSE))*BU213*Incurred_Real!W$15)</f>
        <v/>
      </c>
      <c r="X213" s="220" t="str">
        <f>IF(ISTEXT(VLOOKUP($A213,'Incurred Real 2022$'!$A$25:$AC$426,'Incurred Real 2022$'!X$1,FALSE)),"",(VLOOKUP($A213,'Incurred Real 2022$'!$A$25:$AC$426,'Incurred Real 2022$'!X$1,FALSE))*BV213*Incurred_Real!X$15)</f>
        <v/>
      </c>
      <c r="Y213" s="217" t="str">
        <f>IF(ISTEXT(VLOOKUP($A213,'Incurred Real 2022$'!$A$25:$AC$426,'Incurred Real 2022$'!Y$1,FALSE)),"",(VLOOKUP($A213,'Incurred Real 2022$'!$A$25:$AC$426,'Incurred Real 2022$'!Y$1,FALSE))*BW213*Incurred_Real!Y$15)</f>
        <v/>
      </c>
      <c r="Z213" s="13" t="str">
        <f>IF(ISTEXT(VLOOKUP($A213,'Incurred Real 2022$'!$A$25:$AC$426,'Incurred Real 2022$'!Z$1,FALSE)),"",(VLOOKUP($A213,'Incurred Real 2022$'!$A$25:$AC$426,'Incurred Real 2022$'!Z$1,FALSE))*BX213*Incurred_Real!Z$15)</f>
        <v/>
      </c>
      <c r="AA213" s="13" t="str">
        <f>IF(ISTEXT(VLOOKUP($A213,'Incurred Real 2022$'!$A$25:$AC$426,'Incurred Real 2022$'!AA$1,FALSE)),"",(VLOOKUP($A213,'Incurred Real 2022$'!$A$25:$AC$426,'Incurred Real 2022$'!AA$1,FALSE))*BY213*Incurred_Real!AA$15)</f>
        <v/>
      </c>
      <c r="AB213" s="13" t="str">
        <f>IF(ISTEXT(VLOOKUP($A213,'Incurred Real 2022$'!$A$25:$AC$426,'Incurred Real 2022$'!AB$1,FALSE)),"",(VLOOKUP($A213,'Incurred Real 2022$'!$A$25:$AC$426,'Incurred Real 2022$'!AB$1,FALSE))*BZ213*Incurred_Real!AB$15)</f>
        <v/>
      </c>
      <c r="AC213" s="13" t="str">
        <f>IF(ISTEXT(VLOOKUP($A213,'Incurred Real 2022$'!$A$25:$AC$426,'Incurred Real 2022$'!AC$1,FALSE)),"",(VLOOKUP($A213,'Incurred Real 2022$'!$A$25:$AC$426,'Incurred Real 2022$'!AC$1,FALSE))*CA213*Incurred_Real!AC$15)</f>
        <v/>
      </c>
      <c r="AD213" s="221">
        <f t="shared" si="55"/>
        <v>242711.52018977303</v>
      </c>
      <c r="AE213" s="221">
        <f t="shared" si="56"/>
        <v>242711.52018977303</v>
      </c>
      <c r="AF213" s="239">
        <f t="shared" si="61"/>
        <v>285875.46537640237</v>
      </c>
      <c r="AG213" s="222">
        <f t="shared" si="57"/>
        <v>244914.87352084267</v>
      </c>
      <c r="AH213" s="223">
        <f t="shared" si="64"/>
        <v>1.1672441990423823</v>
      </c>
      <c r="AI213" s="224">
        <f t="shared" si="58"/>
        <v>2022</v>
      </c>
      <c r="AJ213" s="225">
        <f>VLOOKUP($A213,Project_Commissioning!$C$4:$H$355,Project_Commissioning!F$1,FALSE)</f>
        <v>44500</v>
      </c>
      <c r="AK213" s="226">
        <f>VLOOKUP($A213,Project_Commissioning!$C$4:$H$355,Project_Commissioning!G$1,FALSE)</f>
        <v>2022</v>
      </c>
      <c r="AL213" s="225" t="str">
        <f>IF(VLOOKUP($A213,Project_Commissioning!$C$4:$H$355,Project_Commissioning!H$1,FALSE)=0,"",VLOOKUP($A213,Project_Commissioning!$C$4:$H$355,Project_Commissioning!H$1,FALSE))</f>
        <v/>
      </c>
      <c r="AM213" s="237">
        <f t="shared" si="62"/>
        <v>253908.41906905087</v>
      </c>
      <c r="AN213" s="221" cm="1">
        <f t="array" ref="AN213">IF(ROUND(AE213,0)=0,0,LOOKUP(2,1/(F213:AC213&lt;&gt;""),F213:AC213))</f>
        <v>62467.490189773038</v>
      </c>
      <c r="AO213" s="221">
        <f t="shared" si="63"/>
        <v>62467.490189773038</v>
      </c>
      <c r="AP213" s="79"/>
      <c r="AQ213" s="20"/>
      <c r="AR213" s="245">
        <f>IF(ISNA(VLOOKUP($A213,'Success Asset Classes'!$B$15:$AA$114,'Success Asset Classes'!$AA$1,FALSE)),0,VLOOKUP($A213,'Success Asset Classes'!$B$15:$AA$114,'Success Asset Classes'!$AA$1,FALSE))</f>
        <v>0</v>
      </c>
      <c r="AS213" s="230">
        <f>IF($AR213=0,VLOOKUP(MID($A213,4,5),'Project splits'!$C$5:$AM$346,AS$22,FALSE),IF(ISNA(VLOOKUP($A213,'Success Asset Classes'!$B$15:$BD$377,AS$21,FALSE)),VLOOKUP(MID($A213,4,5),'Project splits'!$C$5:$AM$346,AS$22,FALSE),VLOOKUP($A213,'Success Asset Classes'!$B$15:$BD$377,AS$21,FALSE)))</f>
        <v>0</v>
      </c>
      <c r="AT213" s="230">
        <f>IF($AR213=0,VLOOKUP(MID($A213,4,5),'Project splits'!$C$5:$AM$346,AT$22,FALSE),IF(ISNA(VLOOKUP($A213,'Success Asset Classes'!$B$15:$BD$377,AT$21,FALSE)),VLOOKUP(MID($A213,4,5),'Project splits'!$C$5:$AM$346,AT$22,FALSE),VLOOKUP($A213,'Success Asset Classes'!$B$15:$BD$377,AT$21,FALSE)))</f>
        <v>0</v>
      </c>
      <c r="AU213" s="230">
        <f>IF($AR213=0,VLOOKUP(MID($A213,4,5),'Project splits'!$C$5:$AM$346,AU$22,FALSE),IF(ISNA(VLOOKUP($A213,'Success Asset Classes'!$B$15:$BD$377,AU$21,FALSE)),VLOOKUP(MID($A213,4,5),'Project splits'!$C$5:$AM$346,AU$22,FALSE),VLOOKUP($A213,'Success Asset Classes'!$B$15:$BD$377,AU$21,FALSE)))</f>
        <v>0</v>
      </c>
      <c r="AV213" s="230">
        <f>IF($AR213=0,VLOOKUP(MID($A213,4,5),'Project splits'!$C$5:$AM$346,AV$22,FALSE),IF(ISNA(VLOOKUP($A213,'Success Asset Classes'!$B$15:$BD$377,AV$21,FALSE)),VLOOKUP(MID($A213,4,5),'Project splits'!$C$5:$AM$346,AV$22,FALSE),VLOOKUP($A213,'Success Asset Classes'!$B$15:$BD$377,AV$21,FALSE)))</f>
        <v>1</v>
      </c>
      <c r="AW213" s="230">
        <f>IF($AR213=0,VLOOKUP(MID($A213,4,5),'Project splits'!$C$5:$AM$346,AW$22,FALSE),IF(ISNA(VLOOKUP($A213,'Success Asset Classes'!$B$15:$BD$377,AW$21,FALSE)),VLOOKUP(MID($A213,4,5),'Project splits'!$C$5:$AM$346,AW$22,FALSE),VLOOKUP($A213,'Success Asset Classes'!$B$15:$BD$377,AW$21,FALSE)))</f>
        <v>0</v>
      </c>
      <c r="AX213" s="230">
        <f>IF($AR213=0,VLOOKUP(MID($A213,4,5),'Project splits'!$C$5:$AM$346,AX$22,FALSE),IF(ISNA(VLOOKUP($A213,'Success Asset Classes'!$B$15:$BD$377,AX$21,FALSE)),VLOOKUP(MID($A213,4,5),'Project splits'!$C$5:$AM$346,AX$22,FALSE),VLOOKUP($A213,'Success Asset Classes'!$B$15:$BD$377,AX$21,FALSE)))</f>
        <v>0</v>
      </c>
      <c r="AY213" s="230">
        <f>IF($AR213=0,VLOOKUP(MID($A213,4,5),'Project splits'!$C$5:$AM$346,AY$22,FALSE),IF(ISNA(VLOOKUP($A213,'Success Asset Classes'!$B$15:$BD$377,AY$21,FALSE)),VLOOKUP(MID($A213,4,5),'Project splits'!$C$5:$AM$346,AY$22,FALSE),VLOOKUP($A213,'Success Asset Classes'!$B$15:$BD$377,AY$21,FALSE)))</f>
        <v>0</v>
      </c>
      <c r="AZ213" s="230">
        <f>IF($AR213=0,VLOOKUP(MID($A213,4,5),'Project splits'!$C$5:$AM$346,AZ$22,FALSE),IF(ISNA(VLOOKUP($A213,'Success Asset Classes'!$B$15:$BD$377,AZ$21,FALSE)),VLOOKUP(MID($A213,4,5),'Project splits'!$C$5:$AM$346,AZ$22,FALSE),VLOOKUP($A213,'Success Asset Classes'!$B$15:$BD$377,AZ$21,FALSE)))</f>
        <v>0</v>
      </c>
      <c r="BA213" s="230">
        <f>IF($AR213=0,VLOOKUP(MID($A213,4,5),'Project splits'!$C$5:$AM$346,BA$22,FALSE),IF(ISNA(VLOOKUP($A213,'Success Asset Classes'!$B$15:$BD$377,BA$21,FALSE)),VLOOKUP(MID($A213,4,5),'Project splits'!$C$5:$AM$346,BA$22,FALSE),VLOOKUP($A213,'Success Asset Classes'!$B$15:$BD$377,BA$21,FALSE)))</f>
        <v>0</v>
      </c>
      <c r="BB213" s="230">
        <f>IF($AR213=0,VLOOKUP(MID($A213,4,5),'Project splits'!$C$5:$AM$346,BB$22,FALSE),IF(ISNA(VLOOKUP($A213,'Success Asset Classes'!$B$15:$BD$377,BB$21,FALSE)),VLOOKUP(MID($A213,4,5),'Project splits'!$C$5:$AM$346,BB$22,FALSE),VLOOKUP($A213,'Success Asset Classes'!$B$15:$BD$377,BB$21,FALSE)))</f>
        <v>0</v>
      </c>
      <c r="BC213" s="230">
        <f>IF($AR213=0,VLOOKUP(MID($A213,4,5),'Project splits'!$C$5:$AM$346,BC$22,FALSE),IF(ISNA(VLOOKUP($A213,'Success Asset Classes'!$B$15:$BD$377,BC$21,FALSE)),VLOOKUP(MID($A213,4,5),'Project splits'!$C$5:$AM$346,BC$22,FALSE),VLOOKUP($A213,'Success Asset Classes'!$B$15:$BD$377,BC$21,FALSE)))</f>
        <v>0</v>
      </c>
      <c r="BD213" s="230">
        <f>IF($AR213=0,VLOOKUP(MID($A213,4,5),'Project splits'!$C$5:$AM$346,BD$22,FALSE),IF(ISNA(VLOOKUP($A213,'Success Asset Classes'!$B$15:$BD$377,BD$21,FALSE)),VLOOKUP(MID($A213,4,5),'Project splits'!$C$5:$AM$346,BD$22,FALSE),VLOOKUP($A213,'Success Asset Classes'!$B$15:$BD$377,BD$21,FALSE)))</f>
        <v>0</v>
      </c>
      <c r="BE213" s="230">
        <f>IF($AR213=0,VLOOKUP(MID($A213,4,5),'Project splits'!$C$5:$AM$346,BE$22,FALSE),IF(ISNA(VLOOKUP($A213,'Success Asset Classes'!$B$15:$BD$377,BE$21,FALSE)),VLOOKUP(MID($A213,4,5),'Project splits'!$C$5:$AM$346,BE$22,FALSE),VLOOKUP($A213,'Success Asset Classes'!$B$15:$BD$377,BE$21,FALSE)))</f>
        <v>0</v>
      </c>
      <c r="BF213" s="230">
        <f>IF($AR213=0,VLOOKUP(MID($A213,4,5),'Project splits'!$C$5:$AM$346,BF$22,FALSE),IF(ISNA(VLOOKUP($A213,'Success Asset Classes'!$B$15:$BD$377,BF$21,FALSE)),VLOOKUP(MID($A213,4,5),'Project splits'!$C$5:$AM$346,BF$22,FALSE),VLOOKUP($A213,'Success Asset Classes'!$B$15:$BD$377,BF$21,FALSE)))</f>
        <v>0</v>
      </c>
      <c r="BG213" s="230">
        <f>IF($AR213=0,VLOOKUP(MID($A213,4,5),'Project splits'!$C$5:$AM$346,BG$22,FALSE),IF(ISNA(VLOOKUP($A213,'Success Asset Classes'!$B$15:$BD$377,BG$21,FALSE)),VLOOKUP(MID($A213,4,5),'Project splits'!$C$5:$AM$346,BG$22,FALSE),VLOOKUP($A213,'Success Asset Classes'!$B$15:$BD$377,BG$21,FALSE)))</f>
        <v>0</v>
      </c>
      <c r="BH213" s="230">
        <f>IF($AR213=0,VLOOKUP(MID($A213,4,5),'Project splits'!$C$5:$AM$346,BH$22,FALSE),IF(ISNA(VLOOKUP($A213,'Success Asset Classes'!$B$15:$BD$377,BH$21,FALSE)),VLOOKUP(MID($A213,4,5),'Project splits'!$C$5:$AM$346,BH$22,FALSE),VLOOKUP($A213,'Success Asset Classes'!$B$15:$BD$377,BH$21,FALSE)))</f>
        <v>0</v>
      </c>
      <c r="BI213" s="230">
        <f>IF($AR213=0,VLOOKUP(MID($A213,4,5),'Project splits'!$C$5:$AM$346,BI$22,FALSE),IF(ISNA(VLOOKUP($A213,'Success Asset Classes'!$B$15:$BD$377,BI$21,FALSE)),VLOOKUP(MID($A213,4,5),'Project splits'!$C$5:$AM$346,BI$22,FALSE),VLOOKUP($A213,'Success Asset Classes'!$B$15:$BD$377,BI$21,FALSE)))</f>
        <v>0</v>
      </c>
      <c r="BJ213" s="230">
        <f>IF($AR213=0,VLOOKUP(MID($A213,4,5),'Project splits'!$C$5:$AM$346,BJ$22,FALSE),IF(ISNA(VLOOKUP($A213,'Success Asset Classes'!$B$15:$BD$377,BJ$21,FALSE)),VLOOKUP(MID($A213,4,5),'Project splits'!$C$5:$AM$346,BJ$22,FALSE),VLOOKUP($A213,'Success Asset Classes'!$B$15:$BD$377,BJ$21,FALSE)))</f>
        <v>0</v>
      </c>
      <c r="BK213" s="230">
        <f>IF($AR213=0,VLOOKUP(MID($A213,4,5),'Project splits'!$C$5:$AM$346,BK$22,FALSE),IF(ISNA(VLOOKUP($A213,'Success Asset Classes'!$B$15:$BD$377,BK$21,FALSE)),VLOOKUP(MID($A213,4,5),'Project splits'!$C$5:$AM$346,BK$22,FALSE),VLOOKUP($A213,'Success Asset Classes'!$B$15:$BD$377,BK$21,FALSE)))</f>
        <v>0</v>
      </c>
      <c r="BL213" s="230">
        <f>IF($AR213=0,VLOOKUP(MID($A213,4,5),'Project splits'!$C$5:$AM$346,BL$22,FALSE),IF(ISNA(VLOOKUP($A213,'Success Asset Classes'!$B$15:$BD$377,BL$21,FALSE)),VLOOKUP(MID($A213,4,5),'Project splits'!$C$5:$AM$346,BL$22,FALSE),VLOOKUP($A213,'Success Asset Classes'!$B$15:$BD$377,BL$21,FALSE)))</f>
        <v>0</v>
      </c>
      <c r="BM213" s="230">
        <f>IF($AR213=0,VLOOKUP(MID($A213,4,5),'Project splits'!$C$5:$AM$346,BM$22,FALSE),IF(ISNA(VLOOKUP($A213,'Success Asset Classes'!$B$15:$BD$377,BM$21,FALSE)),VLOOKUP(MID($A213,4,5),'Project splits'!$C$5:$AM$346,BM$22,FALSE),VLOOKUP($A213,'Success Asset Classes'!$B$15:$BD$377,BM$21,FALSE)))</f>
        <v>0</v>
      </c>
      <c r="BN213" s="230">
        <f>IF($AR213=0,VLOOKUP(MID($A213,4,5),'Project splits'!$C$5:$AM$346,BN$22,FALSE),IF(ISNA(VLOOKUP($A213,'Success Asset Classes'!$B$15:$BD$377,BN$21,FALSE)),VLOOKUP(MID($A213,4,5),'Project splits'!$C$5:$AM$346,BN$22,FALSE),VLOOKUP($A213,'Success Asset Classes'!$B$15:$BD$377,BN$21,FALSE)))</f>
        <v>0</v>
      </c>
      <c r="BO213" s="230">
        <f>IF($AR213=0,VLOOKUP(MID($A213,4,5),'Project splits'!$C$5:$AM$346,BO$22,FALSE),IF(ISNA(VLOOKUP($A213,'Success Asset Classes'!$B$15:$BD$377,BO$21,FALSE)),VLOOKUP(MID($A213,4,5),'Project splits'!$C$5:$AM$346,BO$22,FALSE),VLOOKUP($A213,'Success Asset Classes'!$B$15:$BD$377,BO$21,FALSE)))</f>
        <v>0</v>
      </c>
      <c r="BP213" s="230">
        <f>IF($AR213=0,VLOOKUP(MID($A213,4,5),'Project splits'!$C$5:$AM$346,BP$22,FALSE),IF(ISNA(VLOOKUP($A213,'Success Asset Classes'!$B$15:$BD$377,BP$21,FALSE)),VLOOKUP(MID($A213,4,5),'Project splits'!$C$5:$AM$346,BP$22,FALSE),VLOOKUP($A213,'Success Asset Classes'!$B$15:$BD$377,BP$21,FALSE)))</f>
        <v>0</v>
      </c>
      <c r="BQ213" s="230">
        <f>IF($AR213=0,VLOOKUP(MID($A213,4,5),'Project splits'!$C$5:$AM$346,BQ$22,FALSE),IF(ISNA(VLOOKUP($A213,'Success Asset Classes'!$B$15:$BD$377,BQ$21,FALSE)),VLOOKUP(MID($A213,4,5),'Project splits'!$C$5:$AM$346,BQ$22,FALSE),VLOOKUP($A213,'Success Asset Classes'!$B$15:$BD$377,BQ$21,FALSE)))</f>
        <v>0</v>
      </c>
      <c r="BR213" s="230">
        <f>IF($AR213=0,VLOOKUP(MID($A213,4,5),'Project splits'!$C$5:$AM$346,BR$22,FALSE),IF(ISNA(VLOOKUP($A213,'Success Asset Classes'!$B$15:$BD$377,BR$21,FALSE)),VLOOKUP(MID($A213,4,5),'Project splits'!$C$5:$AM$346,BR$22,FALSE),VLOOKUP($A213,'Success Asset Classes'!$B$15:$BD$377,BR$21,FALSE)))</f>
        <v>0</v>
      </c>
      <c r="BS213" s="247">
        <f t="shared" si="59"/>
        <v>1</v>
      </c>
      <c r="BT213" s="249">
        <f>1+IF(ISNA(VLOOKUP($A213,'Project labour content'!$A$7:$D$255,'Project labour content'!$D$1,FALSE)),VLOOKUP($D213,'Project labour content'!$F$6:$G$15,'Project labour content'!$G$1,FALSE),VLOOKUP($A213,'Project labour content'!$A$7:$D$255,'Project labour content'!$D$1,FALSE))*LabEsc22*1</f>
        <v>1.000868054581701</v>
      </c>
      <c r="BU213" s="249">
        <f>1+IF(ISNA(VLOOKUP($A213,'Project labour content'!$A$7:$D$255,'Project labour content'!$D$1,FALSE)),VLOOKUP($D213,'Project labour content'!$F$6:$G$15,'Project labour content'!$G$1,FALSE),VLOOKUP($A213,'Project labour content'!$A$7:$D$255,'Project labour content'!$D$1,FALSE))*LabEsc23*1</f>
        <v>1.0017402758253942</v>
      </c>
      <c r="BV213" s="249">
        <f>1+IF(ISNA(VLOOKUP($A213,'Project labour content'!$A$7:$D$255,'Project labour content'!$D$1,FALSE)),VLOOKUP($D213,'Project labour content'!$F$6:$G$15,'Project labour content'!$G$1,FALSE),VLOOKUP($A213,'Project labour content'!$A$7:$D$255,'Project labour content'!$D$1,FALSE))*LabEsc24*1</f>
        <v>1.002561908236953</v>
      </c>
      <c r="BW213" s="249">
        <f>1+IF(ISNA(VLOOKUP($A213,'Project labour content'!$A$7:$D$255,'Project labour content'!$D$1,FALSE)),VLOOKUP($D213,'Project labour content'!$F$6:$G$15,'Project labour content'!$G$1,FALSE),VLOOKUP($A213,'Project labour content'!$A$7:$D$255,'Project labour content'!$D$1,FALSE))*LabEsc25*1</f>
        <v>1.003662347913501</v>
      </c>
      <c r="BX213" s="249">
        <f>1+IF(ISNA(VLOOKUP($A213,'Project labour content'!$A$7:$D$255,'Project labour content'!$D$1,FALSE)),VLOOKUP($D213,'Project labour content'!$F$6:$G$15,'Project labour content'!$G$1,FALSE),VLOOKUP($A213,'Project labour content'!$A$7:$D$255,'Project labour content'!$D$1,FALSE))*LabEsc26*1</f>
        <v>1.0048616437543254</v>
      </c>
      <c r="BY213" s="249">
        <f>1+IF(ISNA(VLOOKUP($A213,'Project labour content'!$A$7:$D$255,'Project labour content'!$D$1,FALSE)),VLOOKUP($D213,'Project labour content'!$F$6:$G$15,'Project labour content'!$G$1,FALSE),VLOOKUP($A213,'Project labour content'!$A$7:$D$255,'Project labour content'!$D$1,FALSE))*LabEsc27*1</f>
        <v>1.0056044691474268</v>
      </c>
      <c r="BZ213" s="249">
        <f>1+IF(ISNA(VLOOKUP($A213,'Project labour content'!$A$7:$D$255,'Project labour content'!$D$1,FALSE)),VLOOKUP($D213,'Project labour content'!$F$6:$G$15,'Project labour content'!$G$1,FALSE),VLOOKUP($A213,'Project labour content'!$A$7:$D$255,'Project labour content'!$D$1,FALSE))*LabEsc28*1</f>
        <v>1.0061638166684324</v>
      </c>
      <c r="CA213" s="249">
        <f>1+IF(ISNA(VLOOKUP($A213,'Project labour content'!$A$7:$D$255,'Project labour content'!$D$1,FALSE)),VLOOKUP($D213,'Project labour content'!$F$6:$G$15,'Project labour content'!$G$1,FALSE),VLOOKUP($A213,'Project labour content'!$A$7:$D$255,'Project labour content'!$D$1,FALSE))*LabEsc29*1</f>
        <v>1.0070614575701418</v>
      </c>
      <c r="CB213" s="250" t="str">
        <f>IF(ISNA(VLOOKUP($A213,'Project labour content'!$A$7:$D$255,'Project labour content'!$D$1,FALSE)),"Category","Project")</f>
        <v>Project</v>
      </c>
      <c r="CD213" s="247" t="str">
        <f t="shared" si="60"/>
        <v>14111</v>
      </c>
      <c r="CE213" s="3"/>
    </row>
    <row r="214" spans="1:83" x14ac:dyDescent="0.15">
      <c r="A214" s="11" t="s">
        <v>330</v>
      </c>
      <c r="B214" s="11" t="str">
        <f>VLOOKUP($A214,'Incurred Real 2022$'!$A$25:$AC$426,'Incurred Real 2022$'!B$1,FALSE)</f>
        <v>Core Accounting Systems Improvement</v>
      </c>
      <c r="C214" s="11" t="str">
        <f>VLOOKUP($A214,'Incurred Real 2022$'!$A$25:$AC$426,'Incurred Real 2022$'!C$1,FALSE)</f>
        <v>ExAnte</v>
      </c>
      <c r="D214" s="11" t="str">
        <f>VLOOKUP($A214,'Incurred Real 2022$'!$A$25:$AC$426,'Incurred Real 2022$'!D$1,FALSE)</f>
        <v>Information Technology</v>
      </c>
      <c r="E214" s="11" t="str">
        <f>VLOOKUP($A214,'Incurred Real 2022$'!$A$25:$AC$426,'Incurred Real 2022$'!E$1,FALSE)</f>
        <v>Potential</v>
      </c>
      <c r="F214" s="105" t="str">
        <f>IF(VLOOKUP($A214,'Incurred Real 2022$'!$A$25:$AC$426,'Incurred Real 2022$'!F$1,FALSE)=0,"",VLOOKUP($A214,'Incurred Real 2022$'!$A$25:$AC$426,'Incurred Real 2022$'!F$1,FALSE))</f>
        <v/>
      </c>
      <c r="G214" s="105" t="str">
        <f>IF(VLOOKUP($A214,'Incurred Real 2022$'!$A$25:$AC$426,'Incurred Real 2022$'!G$1,FALSE)=0,"",VLOOKUP($A214,'Incurred Real 2022$'!$A$25:$AC$426,'Incurred Real 2022$'!G$1,FALSE))</f>
        <v/>
      </c>
      <c r="H214" s="105" t="str">
        <f>IF(VLOOKUP($A214,'Incurred Real 2022$'!$A$25:$AC$426,'Incurred Real 2022$'!H$1,FALSE)=0,"",VLOOKUP($A214,'Incurred Real 2022$'!$A$25:$AC$426,'Incurred Real 2022$'!H$1,FALSE))</f>
        <v/>
      </c>
      <c r="I214" s="105" t="str">
        <f>IF(VLOOKUP($A214,'Incurred Real 2022$'!$A$25:$AC$426,'Incurred Real 2022$'!I$1,FALSE)=0,"",VLOOKUP($A214,'Incurred Real 2022$'!$A$25:$AC$426,'Incurred Real 2022$'!I$1,FALSE))</f>
        <v/>
      </c>
      <c r="J214" s="105" t="str">
        <f>IF(VLOOKUP($A214,'Incurred Real 2022$'!$A$25:$AC$426,'Incurred Real 2022$'!J$1,FALSE)=0,"",VLOOKUP($A214,'Incurred Real 2022$'!$A$25:$AC$426,'Incurred Real 2022$'!J$1,FALSE))</f>
        <v/>
      </c>
      <c r="K214" s="105" t="str">
        <f>IF(VLOOKUP($A214,'Incurred Real 2022$'!$A$25:$AC$426,'Incurred Real 2022$'!K$1,FALSE)=0,"",VLOOKUP($A214,'Incurred Real 2022$'!$A$25:$AC$426,'Incurred Real 2022$'!K$1,FALSE))</f>
        <v/>
      </c>
      <c r="L214" s="105" t="str">
        <f>IF(VLOOKUP($A214,'Incurred Real 2022$'!$A$25:$AC$426,'Incurred Real 2022$'!L$1,FALSE)=0,"",VLOOKUP($A214,'Incurred Real 2022$'!$A$25:$AC$426,'Incurred Real 2022$'!L$1,FALSE))</f>
        <v/>
      </c>
      <c r="M214" s="105" t="str">
        <f>IF(VLOOKUP($A214,'Incurred Real 2022$'!$A$25:$AC$426,'Incurred Real 2022$'!M$1,FALSE)=0,"",VLOOKUP($A214,'Incurred Real 2022$'!$A$25:$AC$426,'Incurred Real 2022$'!M$1,FALSE))</f>
        <v/>
      </c>
      <c r="N214" s="105" t="str">
        <f>IF(VLOOKUP($A214,'Incurred Real 2022$'!$A$25:$AC$426,'Incurred Real 2022$'!N$1,FALSE)=0,"",VLOOKUP($A214,'Incurred Real 2022$'!$A$25:$AC$426,'Incurred Real 2022$'!N$1,FALSE))</f>
        <v/>
      </c>
      <c r="O214" s="105" t="str">
        <f>IF(VLOOKUP($A214,'Incurred Real 2022$'!$A$25:$AC$426,'Incurred Real 2022$'!O$1,FALSE)=0,"",VLOOKUP($A214,'Incurred Real 2022$'!$A$25:$AC$426,'Incurred Real 2022$'!O$1,FALSE))</f>
        <v/>
      </c>
      <c r="P214" s="105" t="str">
        <f>IF(VLOOKUP($A214,'Incurred Real 2022$'!$A$25:$AC$426,'Incurred Real 2022$'!P$1,FALSE)=0,"",VLOOKUP($A214,'Incurred Real 2022$'!$A$25:$AC$426,'Incurred Real 2022$'!P$1,FALSE))</f>
        <v/>
      </c>
      <c r="Q214" s="105" t="str">
        <f>IF(VLOOKUP($A214,'Incurred Real 2022$'!$A$25:$AC$426,'Incurred Real 2022$'!Q$1,FALSE)=0,"",VLOOKUP($A214,'Incurred Real 2022$'!$A$25:$AC$426,'Incurred Real 2022$'!Q$1,FALSE))</f>
        <v/>
      </c>
      <c r="R214" s="105" t="str">
        <f>IF(VLOOKUP($A214,'Incurred Real 2022$'!$A$25:$AC$426,'Incurred Real 2022$'!R$1,FALSE)=0,"",VLOOKUP($A214,'Incurred Real 2022$'!$A$25:$AC$426,'Incurred Real 2022$'!R$1,FALSE))</f>
        <v/>
      </c>
      <c r="S214" s="105" t="str">
        <f>IF(VLOOKUP($A214,'Incurred Real 2022$'!$A$25:$AC$426,'Incurred Real 2022$'!S$1,FALSE)=0,"",VLOOKUP($A214,'Incurred Real 2022$'!$A$25:$AC$426,'Incurred Real 2022$'!S$1,FALSE))</f>
        <v/>
      </c>
      <c r="T214" s="105" t="str">
        <f>IF(VLOOKUP($A214,'Incurred Real 2022$'!$A$25:$AC$426,'Incurred Real 2022$'!T$1,FALSE)=0,"",VLOOKUP($A214,'Incurred Real 2022$'!$A$25:$AC$426,'Incurred Real 2022$'!T$1,FALSE))</f>
        <v/>
      </c>
      <c r="U214" s="105" t="str">
        <f>IF(VLOOKUP($A214,'Incurred Real 2022$'!$A$25:$AC$426,'Incurred Real 2022$'!U$1,FALSE)=0,"",VLOOKUP($A214,'Incurred Real 2022$'!$A$25:$AC$426,'Incurred Real 2022$'!U$1,FALSE))</f>
        <v/>
      </c>
      <c r="V214" s="13" t="str">
        <f>IF(ISTEXT(VLOOKUP($A214,'Incurred Real 2022$'!$A$25:$AC$426,'Incurred Real 2022$'!V$1,FALSE)),"",(VLOOKUP($A214,'Incurred Real 2022$'!$A$25:$AC$426,'Incurred Real 2022$'!V$1,FALSE))*BT214*Incurred_Real!V$15)</f>
        <v/>
      </c>
      <c r="W214" s="13" t="str">
        <f>IF(ISTEXT(VLOOKUP($A214,'Incurred Real 2022$'!$A$25:$AC$426,'Incurred Real 2022$'!W$1,FALSE)),"",(VLOOKUP($A214,'Incurred Real 2022$'!$A$25:$AC$426,'Incurred Real 2022$'!W$1,FALSE))*BU214*Incurred_Real!W$15)</f>
        <v/>
      </c>
      <c r="X214" s="220" t="str">
        <f>IF(ISTEXT(VLOOKUP($A214,'Incurred Real 2022$'!$A$25:$AC$426,'Incurred Real 2022$'!X$1,FALSE)),"",(VLOOKUP($A214,'Incurred Real 2022$'!$A$25:$AC$426,'Incurred Real 2022$'!X$1,FALSE))*BV214*Incurred_Real!X$15)</f>
        <v/>
      </c>
      <c r="Y214" s="217" t="str">
        <f>IF(ISTEXT(VLOOKUP($A214,'Incurred Real 2022$'!$A$25:$AC$426,'Incurred Real 2022$'!Y$1,FALSE)),"",(VLOOKUP($A214,'Incurred Real 2022$'!$A$25:$AC$426,'Incurred Real 2022$'!Y$1,FALSE))*BW214*Incurred_Real!Y$15)</f>
        <v/>
      </c>
      <c r="Z214" s="13" t="str">
        <f>IF(ISTEXT(VLOOKUP($A214,'Incurred Real 2022$'!$A$25:$AC$426,'Incurred Real 2022$'!Z$1,FALSE)),"",(VLOOKUP($A214,'Incurred Real 2022$'!$A$25:$AC$426,'Incurred Real 2022$'!Z$1,FALSE))*BX214*Incurred_Real!Z$15)</f>
        <v/>
      </c>
      <c r="AA214" s="13">
        <f>IF(ISTEXT(VLOOKUP($A214,'Incurred Real 2022$'!$A$25:$AC$426,'Incurred Real 2022$'!AA$1,FALSE)),"",(VLOOKUP($A214,'Incurred Real 2022$'!$A$25:$AC$426,'Incurred Real 2022$'!AA$1,FALSE))*BY214*Incurred_Real!AA$15)</f>
        <v>2947596.6777573964</v>
      </c>
      <c r="AB214" s="13">
        <f>IF(ISTEXT(VLOOKUP($A214,'Incurred Real 2022$'!$A$25:$AC$426,'Incurred Real 2022$'!AB$1,FALSE)),"",(VLOOKUP($A214,'Incurred Real 2022$'!$A$25:$AC$426,'Incurred Real 2022$'!AB$1,FALSE))*BZ214*Incurred_Real!AB$15)</f>
        <v>3073118.4248938221</v>
      </c>
      <c r="AC214" s="13" t="str">
        <f>IF(ISTEXT(VLOOKUP($A214,'Incurred Real 2022$'!$A$25:$AC$426,'Incurred Real 2022$'!AC$1,FALSE)),"",(VLOOKUP($A214,'Incurred Real 2022$'!$A$25:$AC$426,'Incurred Real 2022$'!AC$1,FALSE))*CA214*Incurred_Real!AC$15)</f>
        <v/>
      </c>
      <c r="AD214" s="221">
        <f t="shared" si="55"/>
        <v>6020715.102651218</v>
      </c>
      <c r="AE214" s="221">
        <f t="shared" si="56"/>
        <v>6020715.102651218</v>
      </c>
      <c r="AF214" s="239">
        <f t="shared" si="61"/>
        <v>6778722.5732009877</v>
      </c>
      <c r="AG214" s="222">
        <f t="shared" si="57"/>
        <v>6778722.5732009877</v>
      </c>
      <c r="AH214" s="223">
        <f t="shared" si="64"/>
        <v>1</v>
      </c>
      <c r="AI214" s="224">
        <f t="shared" si="58"/>
        <v>2028</v>
      </c>
      <c r="AJ214" s="225" t="str">
        <f>VLOOKUP($A214,Project_Commissioning!$C$4:$H$355,Project_Commissioning!F$1,FALSE)</f>
        <v/>
      </c>
      <c r="AK214" s="226">
        <f>VLOOKUP($A214,Project_Commissioning!$C$4:$H$355,Project_Commissioning!G$1,FALSE)</f>
        <v>2028</v>
      </c>
      <c r="AL214" s="225" t="str">
        <f>IF(VLOOKUP($A214,Project_Commissioning!$C$4:$H$355,Project_Commissioning!H$1,FALSE)=0,"",VLOOKUP($A214,Project_Commissioning!$C$4:$H$355,Project_Commissioning!H$1,FALSE))</f>
        <v/>
      </c>
      <c r="AM214" s="237">
        <f t="shared" si="62"/>
        <v>6020715.102651218</v>
      </c>
      <c r="AN214" s="221" cm="1">
        <f t="array" ref="AN214">IF(ROUND(AE214,0)=0,0,LOOKUP(2,1/(F214:AC214&lt;&gt;""),F214:AC214))</f>
        <v>3073118.4248938221</v>
      </c>
      <c r="AO214" s="221">
        <f t="shared" si="63"/>
        <v>6020715.102651218</v>
      </c>
      <c r="AP214" s="79"/>
      <c r="AQ214" s="20"/>
      <c r="AR214" s="245">
        <f>IF(ISNA(VLOOKUP($A214,'Success Asset Classes'!$B$15:$AA$114,'Success Asset Classes'!$AA$1,FALSE)),0,VLOOKUP($A214,'Success Asset Classes'!$B$15:$AA$114,'Success Asset Classes'!$AA$1,FALSE))</f>
        <v>1</v>
      </c>
      <c r="AS214" s="230">
        <f>IF($AR214=0,VLOOKUP(MID($A214,4,5),'Project splits'!$C$5:$AM$346,AS$22,FALSE),IF(ISNA(VLOOKUP($A214,'Success Asset Classes'!$B$15:$BD$377,AS$21,FALSE)),VLOOKUP(MID($A214,4,5),'Project splits'!$C$5:$AM$346,AS$22,FALSE),VLOOKUP($A214,'Success Asset Classes'!$B$15:$BD$377,AS$21,FALSE)))</f>
        <v>0</v>
      </c>
      <c r="AT214" s="230">
        <f>IF($AR214=0,VLOOKUP(MID($A214,4,5),'Project splits'!$C$5:$AM$346,AT$22,FALSE),IF(ISNA(VLOOKUP($A214,'Success Asset Classes'!$B$15:$BD$377,AT$21,FALSE)),VLOOKUP(MID($A214,4,5),'Project splits'!$C$5:$AM$346,AT$22,FALSE),VLOOKUP($A214,'Success Asset Classes'!$B$15:$BD$377,AT$21,FALSE)))</f>
        <v>0</v>
      </c>
      <c r="AU214" s="230">
        <f>IF($AR214=0,VLOOKUP(MID($A214,4,5),'Project splits'!$C$5:$AM$346,AU$22,FALSE),IF(ISNA(VLOOKUP($A214,'Success Asset Classes'!$B$15:$BD$377,AU$21,FALSE)),VLOOKUP(MID($A214,4,5),'Project splits'!$C$5:$AM$346,AU$22,FALSE),VLOOKUP($A214,'Success Asset Classes'!$B$15:$BD$377,AU$21,FALSE)))</f>
        <v>0</v>
      </c>
      <c r="AV214" s="230">
        <f>IF($AR214=0,VLOOKUP(MID($A214,4,5),'Project splits'!$C$5:$AM$346,AV$22,FALSE),IF(ISNA(VLOOKUP($A214,'Success Asset Classes'!$B$15:$BD$377,AV$21,FALSE)),VLOOKUP(MID($A214,4,5),'Project splits'!$C$5:$AM$346,AV$22,FALSE),VLOOKUP($A214,'Success Asset Classes'!$B$15:$BD$377,AV$21,FALSE)))</f>
        <v>1</v>
      </c>
      <c r="AW214" s="230">
        <f>IF($AR214=0,VLOOKUP(MID($A214,4,5),'Project splits'!$C$5:$AM$346,AW$22,FALSE),IF(ISNA(VLOOKUP($A214,'Success Asset Classes'!$B$15:$BD$377,AW$21,FALSE)),VLOOKUP(MID($A214,4,5),'Project splits'!$C$5:$AM$346,AW$22,FALSE),VLOOKUP($A214,'Success Asset Classes'!$B$15:$BD$377,AW$21,FALSE)))</f>
        <v>0</v>
      </c>
      <c r="AX214" s="230">
        <f>IF($AR214=0,VLOOKUP(MID($A214,4,5),'Project splits'!$C$5:$AM$346,AX$22,FALSE),IF(ISNA(VLOOKUP($A214,'Success Asset Classes'!$B$15:$BD$377,AX$21,FALSE)),VLOOKUP(MID($A214,4,5),'Project splits'!$C$5:$AM$346,AX$22,FALSE),VLOOKUP($A214,'Success Asset Classes'!$B$15:$BD$377,AX$21,FALSE)))</f>
        <v>0</v>
      </c>
      <c r="AY214" s="230">
        <f>IF($AR214=0,VLOOKUP(MID($A214,4,5),'Project splits'!$C$5:$AM$346,AY$22,FALSE),IF(ISNA(VLOOKUP($A214,'Success Asset Classes'!$B$15:$BD$377,AY$21,FALSE)),VLOOKUP(MID($A214,4,5),'Project splits'!$C$5:$AM$346,AY$22,FALSE),VLOOKUP($A214,'Success Asset Classes'!$B$15:$BD$377,AY$21,FALSE)))</f>
        <v>0</v>
      </c>
      <c r="AZ214" s="230">
        <f>IF($AR214=0,VLOOKUP(MID($A214,4,5),'Project splits'!$C$5:$AM$346,AZ$22,FALSE),IF(ISNA(VLOOKUP($A214,'Success Asset Classes'!$B$15:$BD$377,AZ$21,FALSE)),VLOOKUP(MID($A214,4,5),'Project splits'!$C$5:$AM$346,AZ$22,FALSE),VLOOKUP($A214,'Success Asset Classes'!$B$15:$BD$377,AZ$21,FALSE)))</f>
        <v>0</v>
      </c>
      <c r="BA214" s="230">
        <f>IF($AR214=0,VLOOKUP(MID($A214,4,5),'Project splits'!$C$5:$AM$346,BA$22,FALSE),IF(ISNA(VLOOKUP($A214,'Success Asset Classes'!$B$15:$BD$377,BA$21,FALSE)),VLOOKUP(MID($A214,4,5),'Project splits'!$C$5:$AM$346,BA$22,FALSE),VLOOKUP($A214,'Success Asset Classes'!$B$15:$BD$377,BA$21,FALSE)))</f>
        <v>0</v>
      </c>
      <c r="BB214" s="230">
        <f>IF($AR214=0,VLOOKUP(MID($A214,4,5),'Project splits'!$C$5:$AM$346,BB$22,FALSE),IF(ISNA(VLOOKUP($A214,'Success Asset Classes'!$B$15:$BD$377,BB$21,FALSE)),VLOOKUP(MID($A214,4,5),'Project splits'!$C$5:$AM$346,BB$22,FALSE),VLOOKUP($A214,'Success Asset Classes'!$B$15:$BD$377,BB$21,FALSE)))</f>
        <v>0</v>
      </c>
      <c r="BC214" s="230">
        <f>IF($AR214=0,VLOOKUP(MID($A214,4,5),'Project splits'!$C$5:$AM$346,BC$22,FALSE),IF(ISNA(VLOOKUP($A214,'Success Asset Classes'!$B$15:$BD$377,BC$21,FALSE)),VLOOKUP(MID($A214,4,5),'Project splits'!$C$5:$AM$346,BC$22,FALSE),VLOOKUP($A214,'Success Asset Classes'!$B$15:$BD$377,BC$21,FALSE)))</f>
        <v>0</v>
      </c>
      <c r="BD214" s="230">
        <f>IF($AR214=0,VLOOKUP(MID($A214,4,5),'Project splits'!$C$5:$AM$346,BD$22,FALSE),IF(ISNA(VLOOKUP($A214,'Success Asset Classes'!$B$15:$BD$377,BD$21,FALSE)),VLOOKUP(MID($A214,4,5),'Project splits'!$C$5:$AM$346,BD$22,FALSE),VLOOKUP($A214,'Success Asset Classes'!$B$15:$BD$377,BD$21,FALSE)))</f>
        <v>0</v>
      </c>
      <c r="BE214" s="230">
        <f>IF($AR214=0,VLOOKUP(MID($A214,4,5),'Project splits'!$C$5:$AM$346,BE$22,FALSE),IF(ISNA(VLOOKUP($A214,'Success Asset Classes'!$B$15:$BD$377,BE$21,FALSE)),VLOOKUP(MID($A214,4,5),'Project splits'!$C$5:$AM$346,BE$22,FALSE),VLOOKUP($A214,'Success Asset Classes'!$B$15:$BD$377,BE$21,FALSE)))</f>
        <v>0</v>
      </c>
      <c r="BF214" s="230">
        <f>IF($AR214=0,VLOOKUP(MID($A214,4,5),'Project splits'!$C$5:$AM$346,BF$22,FALSE),IF(ISNA(VLOOKUP($A214,'Success Asset Classes'!$B$15:$BD$377,BF$21,FALSE)),VLOOKUP(MID($A214,4,5),'Project splits'!$C$5:$AM$346,BF$22,FALSE),VLOOKUP($A214,'Success Asset Classes'!$B$15:$BD$377,BF$21,FALSE)))</f>
        <v>0</v>
      </c>
      <c r="BG214" s="230">
        <f>IF($AR214=0,VLOOKUP(MID($A214,4,5),'Project splits'!$C$5:$AM$346,BG$22,FALSE),IF(ISNA(VLOOKUP($A214,'Success Asset Classes'!$B$15:$BD$377,BG$21,FALSE)),VLOOKUP(MID($A214,4,5),'Project splits'!$C$5:$AM$346,BG$22,FALSE),VLOOKUP($A214,'Success Asset Classes'!$B$15:$BD$377,BG$21,FALSE)))</f>
        <v>0</v>
      </c>
      <c r="BH214" s="230">
        <f>IF($AR214=0,VLOOKUP(MID($A214,4,5),'Project splits'!$C$5:$AM$346,BH$22,FALSE),IF(ISNA(VLOOKUP($A214,'Success Asset Classes'!$B$15:$BD$377,BH$21,FALSE)),VLOOKUP(MID($A214,4,5),'Project splits'!$C$5:$AM$346,BH$22,FALSE),VLOOKUP($A214,'Success Asset Classes'!$B$15:$BD$377,BH$21,FALSE)))</f>
        <v>0</v>
      </c>
      <c r="BI214" s="230">
        <f>IF($AR214=0,VLOOKUP(MID($A214,4,5),'Project splits'!$C$5:$AM$346,BI$22,FALSE),IF(ISNA(VLOOKUP($A214,'Success Asset Classes'!$B$15:$BD$377,BI$21,FALSE)),VLOOKUP(MID($A214,4,5),'Project splits'!$C$5:$AM$346,BI$22,FALSE),VLOOKUP($A214,'Success Asset Classes'!$B$15:$BD$377,BI$21,FALSE)))</f>
        <v>0</v>
      </c>
      <c r="BJ214" s="230">
        <f>IF($AR214=0,VLOOKUP(MID($A214,4,5),'Project splits'!$C$5:$AM$346,BJ$22,FALSE),IF(ISNA(VLOOKUP($A214,'Success Asset Classes'!$B$15:$BD$377,BJ$21,FALSE)),VLOOKUP(MID($A214,4,5),'Project splits'!$C$5:$AM$346,BJ$22,FALSE),VLOOKUP($A214,'Success Asset Classes'!$B$15:$BD$377,BJ$21,FALSE)))</f>
        <v>0</v>
      </c>
      <c r="BK214" s="230">
        <f>IF($AR214=0,VLOOKUP(MID($A214,4,5),'Project splits'!$C$5:$AM$346,BK$22,FALSE),IF(ISNA(VLOOKUP($A214,'Success Asset Classes'!$B$15:$BD$377,BK$21,FALSE)),VLOOKUP(MID($A214,4,5),'Project splits'!$C$5:$AM$346,BK$22,FALSE),VLOOKUP($A214,'Success Asset Classes'!$B$15:$BD$377,BK$21,FALSE)))</f>
        <v>0</v>
      </c>
      <c r="BL214" s="230">
        <f>IF($AR214=0,VLOOKUP(MID($A214,4,5),'Project splits'!$C$5:$AM$346,BL$22,FALSE),IF(ISNA(VLOOKUP($A214,'Success Asset Classes'!$B$15:$BD$377,BL$21,FALSE)),VLOOKUP(MID($A214,4,5),'Project splits'!$C$5:$AM$346,BL$22,FALSE),VLOOKUP($A214,'Success Asset Classes'!$B$15:$BD$377,BL$21,FALSE)))</f>
        <v>0</v>
      </c>
      <c r="BM214" s="230">
        <f>IF($AR214=0,VLOOKUP(MID($A214,4,5),'Project splits'!$C$5:$AM$346,BM$22,FALSE),IF(ISNA(VLOOKUP($A214,'Success Asset Classes'!$B$15:$BD$377,BM$21,FALSE)),VLOOKUP(MID($A214,4,5),'Project splits'!$C$5:$AM$346,BM$22,FALSE),VLOOKUP($A214,'Success Asset Classes'!$B$15:$BD$377,BM$21,FALSE)))</f>
        <v>0</v>
      </c>
      <c r="BN214" s="230">
        <f>IF($AR214=0,VLOOKUP(MID($A214,4,5),'Project splits'!$C$5:$AM$346,BN$22,FALSE),IF(ISNA(VLOOKUP($A214,'Success Asset Classes'!$B$15:$BD$377,BN$21,FALSE)),VLOOKUP(MID($A214,4,5),'Project splits'!$C$5:$AM$346,BN$22,FALSE),VLOOKUP($A214,'Success Asset Classes'!$B$15:$BD$377,BN$21,FALSE)))</f>
        <v>0</v>
      </c>
      <c r="BO214" s="230">
        <f>IF($AR214=0,VLOOKUP(MID($A214,4,5),'Project splits'!$C$5:$AM$346,BO$22,FALSE),IF(ISNA(VLOOKUP($A214,'Success Asset Classes'!$B$15:$BD$377,BO$21,FALSE)),VLOOKUP(MID($A214,4,5),'Project splits'!$C$5:$AM$346,BO$22,FALSE),VLOOKUP($A214,'Success Asset Classes'!$B$15:$BD$377,BO$21,FALSE)))</f>
        <v>0</v>
      </c>
      <c r="BP214" s="230">
        <f>IF($AR214=0,VLOOKUP(MID($A214,4,5),'Project splits'!$C$5:$AM$346,BP$22,FALSE),IF(ISNA(VLOOKUP($A214,'Success Asset Classes'!$B$15:$BD$377,BP$21,FALSE)),VLOOKUP(MID($A214,4,5),'Project splits'!$C$5:$AM$346,BP$22,FALSE),VLOOKUP($A214,'Success Asset Classes'!$B$15:$BD$377,BP$21,FALSE)))</f>
        <v>0</v>
      </c>
      <c r="BQ214" s="230">
        <f>IF($AR214=0,VLOOKUP(MID($A214,4,5),'Project splits'!$C$5:$AM$346,BQ$22,FALSE),IF(ISNA(VLOOKUP($A214,'Success Asset Classes'!$B$15:$BD$377,BQ$21,FALSE)),VLOOKUP(MID($A214,4,5),'Project splits'!$C$5:$AM$346,BQ$22,FALSE),VLOOKUP($A214,'Success Asset Classes'!$B$15:$BD$377,BQ$21,FALSE)))</f>
        <v>0</v>
      </c>
      <c r="BR214" s="230">
        <f>IF($AR214=0,VLOOKUP(MID($A214,4,5),'Project splits'!$C$5:$AM$346,BR$22,FALSE),IF(ISNA(VLOOKUP($A214,'Success Asset Classes'!$B$15:$BD$377,BR$21,FALSE)),VLOOKUP(MID($A214,4,5),'Project splits'!$C$5:$AM$346,BR$22,FALSE),VLOOKUP($A214,'Success Asset Classes'!$B$15:$BD$377,BR$21,FALSE)))</f>
        <v>0</v>
      </c>
      <c r="BS214" s="247">
        <f t="shared" si="59"/>
        <v>1</v>
      </c>
      <c r="BT214" s="249">
        <f>1+IF(ISNA(VLOOKUP($A214,'Project labour content'!$A$7:$D$255,'Project labour content'!$D$1,FALSE)),VLOOKUP($D214,'Project labour content'!$F$6:$G$15,'Project labour content'!$G$1,FALSE),VLOOKUP($A214,'Project labour content'!$A$7:$D$255,'Project labour content'!$D$1,FALSE))*LabEsc22*1</f>
        <v>1.0026819866184302</v>
      </c>
      <c r="BU214" s="249">
        <f>1+IF(ISNA(VLOOKUP($A214,'Project labour content'!$A$7:$D$255,'Project labour content'!$D$1,FALSE)),VLOOKUP($D214,'Project labour content'!$F$6:$G$15,'Project labour content'!$G$1,FALSE),VLOOKUP($A214,'Project labour content'!$A$7:$D$255,'Project labour content'!$D$1,FALSE))*LabEsc23*1</f>
        <v>1.0053768467726292</v>
      </c>
      <c r="BV214" s="249">
        <f>1+IF(ISNA(VLOOKUP($A214,'Project labour content'!$A$7:$D$255,'Project labour content'!$D$1,FALSE)),VLOOKUP($D214,'Project labour content'!$F$6:$G$15,'Project labour content'!$G$1,FALSE),VLOOKUP($A214,'Project labour content'!$A$7:$D$255,'Project labour content'!$D$1,FALSE))*LabEsc24*1</f>
        <v>1.0079154050378845</v>
      </c>
      <c r="BW214" s="249">
        <f>1+IF(ISNA(VLOOKUP($A214,'Project labour content'!$A$7:$D$255,'Project labour content'!$D$1,FALSE)),VLOOKUP($D214,'Project labour content'!$F$6:$G$15,'Project labour content'!$G$1,FALSE),VLOOKUP($A214,'Project labour content'!$A$7:$D$255,'Project labour content'!$D$1,FALSE))*LabEsc25*1</f>
        <v>1.0113153807411497</v>
      </c>
      <c r="BX214" s="249">
        <f>1+IF(ISNA(VLOOKUP($A214,'Project labour content'!$A$7:$D$255,'Project labour content'!$D$1,FALSE)),VLOOKUP($D214,'Project labour content'!$F$6:$G$15,'Project labour content'!$G$1,FALSE),VLOOKUP($A214,'Project labour content'!$A$7:$D$255,'Project labour content'!$D$1,FALSE))*LabEsc26*1</f>
        <v>1.0150207875950916</v>
      </c>
      <c r="BY214" s="249">
        <f>1+IF(ISNA(VLOOKUP($A214,'Project labour content'!$A$7:$D$255,'Project labour content'!$D$1,FALSE)),VLOOKUP($D214,'Project labour content'!$F$6:$G$15,'Project labour content'!$G$1,FALSE),VLOOKUP($A214,'Project labour content'!$A$7:$D$255,'Project labour content'!$D$1,FALSE))*LabEsc27*1</f>
        <v>1.0173158595941638</v>
      </c>
      <c r="BZ214" s="249">
        <f>1+IF(ISNA(VLOOKUP($A214,'Project labour content'!$A$7:$D$255,'Project labour content'!$D$1,FALSE)),VLOOKUP($D214,'Project labour content'!$F$6:$G$15,'Project labour content'!$G$1,FALSE),VLOOKUP($A214,'Project labour content'!$A$7:$D$255,'Project labour content'!$D$1,FALSE))*LabEsc28*1</f>
        <v>1.0190440488094654</v>
      </c>
      <c r="CA214" s="249">
        <f>1+IF(ISNA(VLOOKUP($A214,'Project labour content'!$A$7:$D$255,'Project labour content'!$D$1,FALSE)),VLOOKUP($D214,'Project labour content'!$F$6:$G$15,'Project labour content'!$G$1,FALSE),VLOOKUP($A214,'Project labour content'!$A$7:$D$255,'Project labour content'!$D$1,FALSE))*LabEsc29*1</f>
        <v>1.0218174468621812</v>
      </c>
      <c r="CB214" s="250" t="str">
        <f>IF(ISNA(VLOOKUP($A214,'Project labour content'!$A$7:$D$255,'Project labour content'!$D$1,FALSE)),"Category","Project")</f>
        <v>Project</v>
      </c>
      <c r="CD214" s="247" t="str">
        <f t="shared" si="60"/>
        <v>14112</v>
      </c>
      <c r="CE214" s="3"/>
    </row>
    <row r="215" spans="1:83" x14ac:dyDescent="0.15">
      <c r="A215" s="11" t="s">
        <v>331</v>
      </c>
      <c r="B215" s="11" t="str">
        <f>VLOOKUP($A215,'Incurred Real 2022$'!$A$25:$AC$426,'Incurred Real 2022$'!B$1,FALSE)</f>
        <v>Project Delivery Visualisation Dashboards</v>
      </c>
      <c r="C215" s="11" t="str">
        <f>VLOOKUP($A215,'Incurred Real 2022$'!$A$25:$AC$426,'Incurred Real 2022$'!C$1,FALSE)</f>
        <v>ExAnte</v>
      </c>
      <c r="D215" s="11" t="str">
        <f>VLOOKUP($A215,'Incurred Real 2022$'!$A$25:$AC$426,'Incurred Real 2022$'!D$1,FALSE)</f>
        <v>Information Technology</v>
      </c>
      <c r="E215" s="11" t="str">
        <f>VLOOKUP($A215,'Incurred Real 2022$'!$A$25:$AC$426,'Incurred Real 2022$'!E$1,FALSE)</f>
        <v>Active</v>
      </c>
      <c r="F215" s="105" t="str">
        <f>IF(VLOOKUP($A215,'Incurred Real 2022$'!$A$25:$AC$426,'Incurred Real 2022$'!F$1,FALSE)=0,"",VLOOKUP($A215,'Incurred Real 2022$'!$A$25:$AC$426,'Incurred Real 2022$'!F$1,FALSE))</f>
        <v/>
      </c>
      <c r="G215" s="105" t="str">
        <f>IF(VLOOKUP($A215,'Incurred Real 2022$'!$A$25:$AC$426,'Incurred Real 2022$'!G$1,FALSE)=0,"",VLOOKUP($A215,'Incurred Real 2022$'!$A$25:$AC$426,'Incurred Real 2022$'!G$1,FALSE))</f>
        <v/>
      </c>
      <c r="H215" s="105" t="str">
        <f>IF(VLOOKUP($A215,'Incurred Real 2022$'!$A$25:$AC$426,'Incurred Real 2022$'!H$1,FALSE)=0,"",VLOOKUP($A215,'Incurred Real 2022$'!$A$25:$AC$426,'Incurred Real 2022$'!H$1,FALSE))</f>
        <v/>
      </c>
      <c r="I215" s="105" t="str">
        <f>IF(VLOOKUP($A215,'Incurred Real 2022$'!$A$25:$AC$426,'Incurred Real 2022$'!I$1,FALSE)=0,"",VLOOKUP($A215,'Incurred Real 2022$'!$A$25:$AC$426,'Incurred Real 2022$'!I$1,FALSE))</f>
        <v/>
      </c>
      <c r="J215" s="105" t="str">
        <f>IF(VLOOKUP($A215,'Incurred Real 2022$'!$A$25:$AC$426,'Incurred Real 2022$'!J$1,FALSE)=0,"",VLOOKUP($A215,'Incurred Real 2022$'!$A$25:$AC$426,'Incurred Real 2022$'!J$1,FALSE))</f>
        <v/>
      </c>
      <c r="K215" s="105" t="str">
        <f>IF(VLOOKUP($A215,'Incurred Real 2022$'!$A$25:$AC$426,'Incurred Real 2022$'!K$1,FALSE)=0,"",VLOOKUP($A215,'Incurred Real 2022$'!$A$25:$AC$426,'Incurred Real 2022$'!K$1,FALSE))</f>
        <v/>
      </c>
      <c r="L215" s="105" t="str">
        <f>IF(VLOOKUP($A215,'Incurred Real 2022$'!$A$25:$AC$426,'Incurred Real 2022$'!L$1,FALSE)=0,"",VLOOKUP($A215,'Incurred Real 2022$'!$A$25:$AC$426,'Incurred Real 2022$'!L$1,FALSE))</f>
        <v/>
      </c>
      <c r="M215" s="105" t="str">
        <f>IF(VLOOKUP($A215,'Incurred Real 2022$'!$A$25:$AC$426,'Incurred Real 2022$'!M$1,FALSE)=0,"",VLOOKUP($A215,'Incurred Real 2022$'!$A$25:$AC$426,'Incurred Real 2022$'!M$1,FALSE))</f>
        <v/>
      </c>
      <c r="N215" s="105" t="str">
        <f>IF(VLOOKUP($A215,'Incurred Real 2022$'!$A$25:$AC$426,'Incurred Real 2022$'!N$1,FALSE)=0,"",VLOOKUP($A215,'Incurred Real 2022$'!$A$25:$AC$426,'Incurred Real 2022$'!N$1,FALSE))</f>
        <v/>
      </c>
      <c r="O215" s="105" t="str">
        <f>IF(VLOOKUP($A215,'Incurred Real 2022$'!$A$25:$AC$426,'Incurred Real 2022$'!O$1,FALSE)=0,"",VLOOKUP($A215,'Incurred Real 2022$'!$A$25:$AC$426,'Incurred Real 2022$'!O$1,FALSE))</f>
        <v/>
      </c>
      <c r="P215" s="105" t="str">
        <f>IF(VLOOKUP($A215,'Incurred Real 2022$'!$A$25:$AC$426,'Incurred Real 2022$'!P$1,FALSE)=0,"",VLOOKUP($A215,'Incurred Real 2022$'!$A$25:$AC$426,'Incurred Real 2022$'!P$1,FALSE))</f>
        <v/>
      </c>
      <c r="Q215" s="105" t="str">
        <f>IF(VLOOKUP($A215,'Incurred Real 2022$'!$A$25:$AC$426,'Incurred Real 2022$'!Q$1,FALSE)=0,"",VLOOKUP($A215,'Incurred Real 2022$'!$A$25:$AC$426,'Incurred Real 2022$'!Q$1,FALSE))</f>
        <v/>
      </c>
      <c r="R215" s="105" t="str">
        <f>IF(VLOOKUP($A215,'Incurred Real 2022$'!$A$25:$AC$426,'Incurred Real 2022$'!R$1,FALSE)=0,"",VLOOKUP($A215,'Incurred Real 2022$'!$A$25:$AC$426,'Incurred Real 2022$'!R$1,FALSE))</f>
        <v/>
      </c>
      <c r="S215" s="105" t="str">
        <f>IF(VLOOKUP($A215,'Incurred Real 2022$'!$A$25:$AC$426,'Incurred Real 2022$'!S$1,FALSE)=0,"",VLOOKUP($A215,'Incurred Real 2022$'!$A$25:$AC$426,'Incurred Real 2022$'!S$1,FALSE))</f>
        <v/>
      </c>
      <c r="T215" s="105" t="str">
        <f>IF(VLOOKUP($A215,'Incurred Real 2022$'!$A$25:$AC$426,'Incurred Real 2022$'!T$1,FALSE)=0,"",VLOOKUP($A215,'Incurred Real 2022$'!$A$25:$AC$426,'Incurred Real 2022$'!T$1,FALSE))</f>
        <v/>
      </c>
      <c r="U215" s="105" t="str">
        <f>IF(VLOOKUP($A215,'Incurred Real 2022$'!$A$25:$AC$426,'Incurred Real 2022$'!U$1,FALSE)=0,"",VLOOKUP($A215,'Incurred Real 2022$'!$A$25:$AC$426,'Incurred Real 2022$'!U$1,FALSE))</f>
        <v/>
      </c>
      <c r="V215" s="13">
        <f>IF(ISTEXT(VLOOKUP($A215,'Incurred Real 2022$'!$A$25:$AC$426,'Incurred Real 2022$'!V$1,FALSE)),"",(VLOOKUP($A215,'Incurred Real 2022$'!$A$25:$AC$426,'Incurred Real 2022$'!V$1,FALSE))*BT215*Incurred_Real!V$15)</f>
        <v>218062.11501062376</v>
      </c>
      <c r="W215" s="13">
        <f>IF(ISTEXT(VLOOKUP($A215,'Incurred Real 2022$'!$A$25:$AC$426,'Incurred Real 2022$'!W$1,FALSE)),"",(VLOOKUP($A215,'Incurred Real 2022$'!$A$25:$AC$426,'Incurred Real 2022$'!W$1,FALSE))*BU215*Incurred_Real!W$15)</f>
        <v>73974.349841870106</v>
      </c>
      <c r="X215" s="220" t="str">
        <f>IF(ISTEXT(VLOOKUP($A215,'Incurred Real 2022$'!$A$25:$AC$426,'Incurred Real 2022$'!X$1,FALSE)),"",(VLOOKUP($A215,'Incurred Real 2022$'!$A$25:$AC$426,'Incurred Real 2022$'!X$1,FALSE))*BV215*Incurred_Real!X$15)</f>
        <v/>
      </c>
      <c r="Y215" s="217" t="str">
        <f>IF(ISTEXT(VLOOKUP($A215,'Incurred Real 2022$'!$A$25:$AC$426,'Incurred Real 2022$'!Y$1,FALSE)),"",(VLOOKUP($A215,'Incurred Real 2022$'!$A$25:$AC$426,'Incurred Real 2022$'!Y$1,FALSE))*BW215*Incurred_Real!Y$15)</f>
        <v/>
      </c>
      <c r="Z215" s="13" t="str">
        <f>IF(ISTEXT(VLOOKUP($A215,'Incurred Real 2022$'!$A$25:$AC$426,'Incurred Real 2022$'!Z$1,FALSE)),"",(VLOOKUP($A215,'Incurred Real 2022$'!$A$25:$AC$426,'Incurred Real 2022$'!Z$1,FALSE))*BX215*Incurred_Real!Z$15)</f>
        <v/>
      </c>
      <c r="AA215" s="13" t="str">
        <f>IF(ISTEXT(VLOOKUP($A215,'Incurred Real 2022$'!$A$25:$AC$426,'Incurred Real 2022$'!AA$1,FALSE)),"",(VLOOKUP($A215,'Incurred Real 2022$'!$A$25:$AC$426,'Incurred Real 2022$'!AA$1,FALSE))*BY215*Incurred_Real!AA$15)</f>
        <v/>
      </c>
      <c r="AB215" s="13" t="str">
        <f>IF(ISTEXT(VLOOKUP($A215,'Incurred Real 2022$'!$A$25:$AC$426,'Incurred Real 2022$'!AB$1,FALSE)),"",(VLOOKUP($A215,'Incurred Real 2022$'!$A$25:$AC$426,'Incurred Real 2022$'!AB$1,FALSE))*BZ215*Incurred_Real!AB$15)</f>
        <v/>
      </c>
      <c r="AC215" s="13" t="str">
        <f>IF(ISTEXT(VLOOKUP($A215,'Incurred Real 2022$'!$A$25:$AC$426,'Incurred Real 2022$'!AC$1,FALSE)),"",(VLOOKUP($A215,'Incurred Real 2022$'!$A$25:$AC$426,'Incurred Real 2022$'!AC$1,FALSE))*CA215*Incurred_Real!AC$15)</f>
        <v/>
      </c>
      <c r="AD215" s="221">
        <f t="shared" si="55"/>
        <v>292036.46485249384</v>
      </c>
      <c r="AE215" s="221">
        <f t="shared" si="56"/>
        <v>292036.46485249384</v>
      </c>
      <c r="AF215" s="239">
        <f t="shared" si="61"/>
        <v>328803.82857207215</v>
      </c>
      <c r="AG215" s="222">
        <f t="shared" si="57"/>
        <v>292036.46485249384</v>
      </c>
      <c r="AH215" s="223">
        <f t="shared" si="64"/>
        <v>1.1258999068426243</v>
      </c>
      <c r="AI215" s="224">
        <f t="shared" si="58"/>
        <v>2023</v>
      </c>
      <c r="AJ215" s="225">
        <f>VLOOKUP($A215,Project_Commissioning!$C$4:$H$355,Project_Commissioning!F$1,FALSE)</f>
        <v>44853</v>
      </c>
      <c r="AK215" s="226">
        <f>VLOOKUP($A215,Project_Commissioning!$C$4:$H$355,Project_Commissioning!G$1,FALSE)</f>
        <v>2023</v>
      </c>
      <c r="AL215" s="225" t="str">
        <f>IF(VLOOKUP($A215,Project_Commissioning!$C$4:$H$355,Project_Commissioning!H$1,FALSE)=0,"",VLOOKUP($A215,Project_Commissioning!$C$4:$H$355,Project_Commissioning!H$1,FALSE))</f>
        <v/>
      </c>
      <c r="AM215" s="237">
        <f t="shared" si="62"/>
        <v>292036.46485249384</v>
      </c>
      <c r="AN215" s="221" cm="1">
        <f t="array" ref="AN215">IF(ROUND(AE215,0)=0,0,LOOKUP(2,1/(F215:AC215&lt;&gt;""),F215:AC215))</f>
        <v>73974.349841870106</v>
      </c>
      <c r="AO215" s="221">
        <f t="shared" si="63"/>
        <v>292036.46485249384</v>
      </c>
      <c r="AP215" s="79"/>
      <c r="AQ215" s="20"/>
      <c r="AR215" s="245">
        <f>IF(ISNA(VLOOKUP($A215,'Success Asset Classes'!$B$15:$AA$114,'Success Asset Classes'!$AA$1,FALSE)),0,VLOOKUP($A215,'Success Asset Classes'!$B$15:$AA$114,'Success Asset Classes'!$AA$1,FALSE))</f>
        <v>0</v>
      </c>
      <c r="AS215" s="230">
        <f>IF($AR215=0,VLOOKUP(MID($A215,4,5),'Project splits'!$C$5:$AM$346,AS$22,FALSE),IF(ISNA(VLOOKUP($A215,'Success Asset Classes'!$B$15:$BD$377,AS$21,FALSE)),VLOOKUP(MID($A215,4,5),'Project splits'!$C$5:$AM$346,AS$22,FALSE),VLOOKUP($A215,'Success Asset Classes'!$B$15:$BD$377,AS$21,FALSE)))</f>
        <v>0</v>
      </c>
      <c r="AT215" s="230">
        <f>IF($AR215=0,VLOOKUP(MID($A215,4,5),'Project splits'!$C$5:$AM$346,AT$22,FALSE),IF(ISNA(VLOOKUP($A215,'Success Asset Classes'!$B$15:$BD$377,AT$21,FALSE)),VLOOKUP(MID($A215,4,5),'Project splits'!$C$5:$AM$346,AT$22,FALSE),VLOOKUP($A215,'Success Asset Classes'!$B$15:$BD$377,AT$21,FALSE)))</f>
        <v>0</v>
      </c>
      <c r="AU215" s="230">
        <f>IF($AR215=0,VLOOKUP(MID($A215,4,5),'Project splits'!$C$5:$AM$346,AU$22,FALSE),IF(ISNA(VLOOKUP($A215,'Success Asset Classes'!$B$15:$BD$377,AU$21,FALSE)),VLOOKUP(MID($A215,4,5),'Project splits'!$C$5:$AM$346,AU$22,FALSE),VLOOKUP($A215,'Success Asset Classes'!$B$15:$BD$377,AU$21,FALSE)))</f>
        <v>0</v>
      </c>
      <c r="AV215" s="230">
        <f>IF($AR215=0,VLOOKUP(MID($A215,4,5),'Project splits'!$C$5:$AM$346,AV$22,FALSE),IF(ISNA(VLOOKUP($A215,'Success Asset Classes'!$B$15:$BD$377,AV$21,FALSE)),VLOOKUP(MID($A215,4,5),'Project splits'!$C$5:$AM$346,AV$22,FALSE),VLOOKUP($A215,'Success Asset Classes'!$B$15:$BD$377,AV$21,FALSE)))</f>
        <v>1</v>
      </c>
      <c r="AW215" s="230">
        <f>IF($AR215=0,VLOOKUP(MID($A215,4,5),'Project splits'!$C$5:$AM$346,AW$22,FALSE),IF(ISNA(VLOOKUP($A215,'Success Asset Classes'!$B$15:$BD$377,AW$21,FALSE)),VLOOKUP(MID($A215,4,5),'Project splits'!$C$5:$AM$346,AW$22,FALSE),VLOOKUP($A215,'Success Asset Classes'!$B$15:$BD$377,AW$21,FALSE)))</f>
        <v>0</v>
      </c>
      <c r="AX215" s="230">
        <f>IF($AR215=0,VLOOKUP(MID($A215,4,5),'Project splits'!$C$5:$AM$346,AX$22,FALSE),IF(ISNA(VLOOKUP($A215,'Success Asset Classes'!$B$15:$BD$377,AX$21,FALSE)),VLOOKUP(MID($A215,4,5),'Project splits'!$C$5:$AM$346,AX$22,FALSE),VLOOKUP($A215,'Success Asset Classes'!$B$15:$BD$377,AX$21,FALSE)))</f>
        <v>0</v>
      </c>
      <c r="AY215" s="230">
        <f>IF($AR215=0,VLOOKUP(MID($A215,4,5),'Project splits'!$C$5:$AM$346,AY$22,FALSE),IF(ISNA(VLOOKUP($A215,'Success Asset Classes'!$B$15:$BD$377,AY$21,FALSE)),VLOOKUP(MID($A215,4,5),'Project splits'!$C$5:$AM$346,AY$22,FALSE),VLOOKUP($A215,'Success Asset Classes'!$B$15:$BD$377,AY$21,FALSE)))</f>
        <v>0</v>
      </c>
      <c r="AZ215" s="230">
        <f>IF($AR215=0,VLOOKUP(MID($A215,4,5),'Project splits'!$C$5:$AM$346,AZ$22,FALSE),IF(ISNA(VLOOKUP($A215,'Success Asset Classes'!$B$15:$BD$377,AZ$21,FALSE)),VLOOKUP(MID($A215,4,5),'Project splits'!$C$5:$AM$346,AZ$22,FALSE),VLOOKUP($A215,'Success Asset Classes'!$B$15:$BD$377,AZ$21,FALSE)))</f>
        <v>0</v>
      </c>
      <c r="BA215" s="230">
        <f>IF($AR215=0,VLOOKUP(MID($A215,4,5),'Project splits'!$C$5:$AM$346,BA$22,FALSE),IF(ISNA(VLOOKUP($A215,'Success Asset Classes'!$B$15:$BD$377,BA$21,FALSE)),VLOOKUP(MID($A215,4,5),'Project splits'!$C$5:$AM$346,BA$22,FALSE),VLOOKUP($A215,'Success Asset Classes'!$B$15:$BD$377,BA$21,FALSE)))</f>
        <v>0</v>
      </c>
      <c r="BB215" s="230">
        <f>IF($AR215=0,VLOOKUP(MID($A215,4,5),'Project splits'!$C$5:$AM$346,BB$22,FALSE),IF(ISNA(VLOOKUP($A215,'Success Asset Classes'!$B$15:$BD$377,BB$21,FALSE)),VLOOKUP(MID($A215,4,5),'Project splits'!$C$5:$AM$346,BB$22,FALSE),VLOOKUP($A215,'Success Asset Classes'!$B$15:$BD$377,BB$21,FALSE)))</f>
        <v>0</v>
      </c>
      <c r="BC215" s="230">
        <f>IF($AR215=0,VLOOKUP(MID($A215,4,5),'Project splits'!$C$5:$AM$346,BC$22,FALSE),IF(ISNA(VLOOKUP($A215,'Success Asset Classes'!$B$15:$BD$377,BC$21,FALSE)),VLOOKUP(MID($A215,4,5),'Project splits'!$C$5:$AM$346,BC$22,FALSE),VLOOKUP($A215,'Success Asset Classes'!$B$15:$BD$377,BC$21,FALSE)))</f>
        <v>0</v>
      </c>
      <c r="BD215" s="230">
        <f>IF($AR215=0,VLOOKUP(MID($A215,4,5),'Project splits'!$C$5:$AM$346,BD$22,FALSE),IF(ISNA(VLOOKUP($A215,'Success Asset Classes'!$B$15:$BD$377,BD$21,FALSE)),VLOOKUP(MID($A215,4,5),'Project splits'!$C$5:$AM$346,BD$22,FALSE),VLOOKUP($A215,'Success Asset Classes'!$B$15:$BD$377,BD$21,FALSE)))</f>
        <v>0</v>
      </c>
      <c r="BE215" s="230">
        <f>IF($AR215=0,VLOOKUP(MID($A215,4,5),'Project splits'!$C$5:$AM$346,BE$22,FALSE),IF(ISNA(VLOOKUP($A215,'Success Asset Classes'!$B$15:$BD$377,BE$21,FALSE)),VLOOKUP(MID($A215,4,5),'Project splits'!$C$5:$AM$346,BE$22,FALSE),VLOOKUP($A215,'Success Asset Classes'!$B$15:$BD$377,BE$21,FALSE)))</f>
        <v>0</v>
      </c>
      <c r="BF215" s="230">
        <f>IF($AR215=0,VLOOKUP(MID($A215,4,5),'Project splits'!$C$5:$AM$346,BF$22,FALSE),IF(ISNA(VLOOKUP($A215,'Success Asset Classes'!$B$15:$BD$377,BF$21,FALSE)),VLOOKUP(MID($A215,4,5),'Project splits'!$C$5:$AM$346,BF$22,FALSE),VLOOKUP($A215,'Success Asset Classes'!$B$15:$BD$377,BF$21,FALSE)))</f>
        <v>0</v>
      </c>
      <c r="BG215" s="230">
        <f>IF($AR215=0,VLOOKUP(MID($A215,4,5),'Project splits'!$C$5:$AM$346,BG$22,FALSE),IF(ISNA(VLOOKUP($A215,'Success Asset Classes'!$B$15:$BD$377,BG$21,FALSE)),VLOOKUP(MID($A215,4,5),'Project splits'!$C$5:$AM$346,BG$22,FALSE),VLOOKUP($A215,'Success Asset Classes'!$B$15:$BD$377,BG$21,FALSE)))</f>
        <v>0</v>
      </c>
      <c r="BH215" s="230">
        <f>IF($AR215=0,VLOOKUP(MID($A215,4,5),'Project splits'!$C$5:$AM$346,BH$22,FALSE),IF(ISNA(VLOOKUP($A215,'Success Asset Classes'!$B$15:$BD$377,BH$21,FALSE)),VLOOKUP(MID($A215,4,5),'Project splits'!$C$5:$AM$346,BH$22,FALSE),VLOOKUP($A215,'Success Asset Classes'!$B$15:$BD$377,BH$21,FALSE)))</f>
        <v>0</v>
      </c>
      <c r="BI215" s="230">
        <f>IF($AR215=0,VLOOKUP(MID($A215,4,5),'Project splits'!$C$5:$AM$346,BI$22,FALSE),IF(ISNA(VLOOKUP($A215,'Success Asset Classes'!$B$15:$BD$377,BI$21,FALSE)),VLOOKUP(MID($A215,4,5),'Project splits'!$C$5:$AM$346,BI$22,FALSE),VLOOKUP($A215,'Success Asset Classes'!$B$15:$BD$377,BI$21,FALSE)))</f>
        <v>0</v>
      </c>
      <c r="BJ215" s="230">
        <f>IF($AR215=0,VLOOKUP(MID($A215,4,5),'Project splits'!$C$5:$AM$346,BJ$22,FALSE),IF(ISNA(VLOOKUP($A215,'Success Asset Classes'!$B$15:$BD$377,BJ$21,FALSE)),VLOOKUP(MID($A215,4,5),'Project splits'!$C$5:$AM$346,BJ$22,FALSE),VLOOKUP($A215,'Success Asset Classes'!$B$15:$BD$377,BJ$21,FALSE)))</f>
        <v>0</v>
      </c>
      <c r="BK215" s="230">
        <f>IF($AR215=0,VLOOKUP(MID($A215,4,5),'Project splits'!$C$5:$AM$346,BK$22,FALSE),IF(ISNA(VLOOKUP($A215,'Success Asset Classes'!$B$15:$BD$377,BK$21,FALSE)),VLOOKUP(MID($A215,4,5),'Project splits'!$C$5:$AM$346,BK$22,FALSE),VLOOKUP($A215,'Success Asset Classes'!$B$15:$BD$377,BK$21,FALSE)))</f>
        <v>0</v>
      </c>
      <c r="BL215" s="230">
        <f>IF($AR215=0,VLOOKUP(MID($A215,4,5),'Project splits'!$C$5:$AM$346,BL$22,FALSE),IF(ISNA(VLOOKUP($A215,'Success Asset Classes'!$B$15:$BD$377,BL$21,FALSE)),VLOOKUP(MID($A215,4,5),'Project splits'!$C$5:$AM$346,BL$22,FALSE),VLOOKUP($A215,'Success Asset Classes'!$B$15:$BD$377,BL$21,FALSE)))</f>
        <v>0</v>
      </c>
      <c r="BM215" s="230">
        <f>IF($AR215=0,VLOOKUP(MID($A215,4,5),'Project splits'!$C$5:$AM$346,BM$22,FALSE),IF(ISNA(VLOOKUP($A215,'Success Asset Classes'!$B$15:$BD$377,BM$21,FALSE)),VLOOKUP(MID($A215,4,5),'Project splits'!$C$5:$AM$346,BM$22,FALSE),VLOOKUP($A215,'Success Asset Classes'!$B$15:$BD$377,BM$21,FALSE)))</f>
        <v>0</v>
      </c>
      <c r="BN215" s="230">
        <f>IF($AR215=0,VLOOKUP(MID($A215,4,5),'Project splits'!$C$5:$AM$346,BN$22,FALSE),IF(ISNA(VLOOKUP($A215,'Success Asset Classes'!$B$15:$BD$377,BN$21,FALSE)),VLOOKUP(MID($A215,4,5),'Project splits'!$C$5:$AM$346,BN$22,FALSE),VLOOKUP($A215,'Success Asset Classes'!$B$15:$BD$377,BN$21,FALSE)))</f>
        <v>0</v>
      </c>
      <c r="BO215" s="230">
        <f>IF($AR215=0,VLOOKUP(MID($A215,4,5),'Project splits'!$C$5:$AM$346,BO$22,FALSE),IF(ISNA(VLOOKUP($A215,'Success Asset Classes'!$B$15:$BD$377,BO$21,FALSE)),VLOOKUP(MID($A215,4,5),'Project splits'!$C$5:$AM$346,BO$22,FALSE),VLOOKUP($A215,'Success Asset Classes'!$B$15:$BD$377,BO$21,FALSE)))</f>
        <v>0</v>
      </c>
      <c r="BP215" s="230">
        <f>IF($AR215=0,VLOOKUP(MID($A215,4,5),'Project splits'!$C$5:$AM$346,BP$22,FALSE),IF(ISNA(VLOOKUP($A215,'Success Asset Classes'!$B$15:$BD$377,BP$21,FALSE)),VLOOKUP(MID($A215,4,5),'Project splits'!$C$5:$AM$346,BP$22,FALSE),VLOOKUP($A215,'Success Asset Classes'!$B$15:$BD$377,BP$21,FALSE)))</f>
        <v>0</v>
      </c>
      <c r="BQ215" s="230">
        <f>IF($AR215=0,VLOOKUP(MID($A215,4,5),'Project splits'!$C$5:$AM$346,BQ$22,FALSE),IF(ISNA(VLOOKUP($A215,'Success Asset Classes'!$B$15:$BD$377,BQ$21,FALSE)),VLOOKUP(MID($A215,4,5),'Project splits'!$C$5:$AM$346,BQ$22,FALSE),VLOOKUP($A215,'Success Asset Classes'!$B$15:$BD$377,BQ$21,FALSE)))</f>
        <v>0</v>
      </c>
      <c r="BR215" s="230">
        <f>IF($AR215=0,VLOOKUP(MID($A215,4,5),'Project splits'!$C$5:$AM$346,BR$22,FALSE),IF(ISNA(VLOOKUP($A215,'Success Asset Classes'!$B$15:$BD$377,BR$21,FALSE)),VLOOKUP(MID($A215,4,5),'Project splits'!$C$5:$AM$346,BR$22,FALSE),VLOOKUP($A215,'Success Asset Classes'!$B$15:$BD$377,BR$21,FALSE)))</f>
        <v>0</v>
      </c>
      <c r="BS215" s="247">
        <f t="shared" si="59"/>
        <v>1</v>
      </c>
      <c r="BT215" s="249">
        <f>1+IF(ISNA(VLOOKUP($A215,'Project labour content'!$A$7:$D$255,'Project labour content'!$D$1,FALSE)),VLOOKUP($D215,'Project labour content'!$F$6:$G$15,'Project labour content'!$G$1,FALSE),VLOOKUP($A215,'Project labour content'!$A$7:$D$255,'Project labour content'!$D$1,FALSE))*LabEsc22*1</f>
        <v>1.0014119748251959</v>
      </c>
      <c r="BU215" s="249">
        <f>1+IF(ISNA(VLOOKUP($A215,'Project labour content'!$A$7:$D$255,'Project labour content'!$D$1,FALSE)),VLOOKUP($D215,'Project labour content'!$F$6:$G$15,'Project labour content'!$G$1,FALSE),VLOOKUP($A215,'Project labour content'!$A$7:$D$255,'Project labour content'!$D$1,FALSE))*LabEsc23*1</f>
        <v>1.0028307271295529</v>
      </c>
      <c r="BV215" s="249">
        <f>1+IF(ISNA(VLOOKUP($A215,'Project labour content'!$A$7:$D$255,'Project labour content'!$D$1,FALSE)),VLOOKUP($D215,'Project labour content'!$F$6:$G$15,'Project labour content'!$G$1,FALSE),VLOOKUP($A215,'Project labour content'!$A$7:$D$255,'Project labour content'!$D$1,FALSE))*LabEsc24*1</f>
        <v>1.004167191800257</v>
      </c>
      <c r="BW215" s="249">
        <f>1+IF(ISNA(VLOOKUP($A215,'Project labour content'!$A$7:$D$255,'Project labour content'!$D$1,FALSE)),VLOOKUP($D215,'Project labour content'!$F$6:$G$15,'Project labour content'!$G$1,FALSE),VLOOKUP($A215,'Project labour content'!$A$7:$D$255,'Project labour content'!$D$1,FALSE))*LabEsc25*1</f>
        <v>1.0059571634825537</v>
      </c>
      <c r="BX215" s="249">
        <f>1+IF(ISNA(VLOOKUP($A215,'Project labour content'!$A$7:$D$255,'Project labour content'!$D$1,FALSE)),VLOOKUP($D215,'Project labour content'!$F$6:$G$15,'Project labour content'!$G$1,FALSE),VLOOKUP($A215,'Project labour content'!$A$7:$D$255,'Project labour content'!$D$1,FALSE))*LabEsc26*1</f>
        <v>1.0079079342876431</v>
      </c>
      <c r="BY215" s="249">
        <f>1+IF(ISNA(VLOOKUP($A215,'Project labour content'!$A$7:$D$255,'Project labour content'!$D$1,FALSE)),VLOOKUP($D215,'Project labour content'!$F$6:$G$15,'Project labour content'!$G$1,FALSE),VLOOKUP($A215,'Project labour content'!$A$7:$D$255,'Project labour content'!$D$1,FALSE))*LabEsc27*1</f>
        <v>1.009116211712457</v>
      </c>
      <c r="BZ215" s="249">
        <f>1+IF(ISNA(VLOOKUP($A215,'Project labour content'!$A$7:$D$255,'Project labour content'!$D$1,FALSE)),VLOOKUP($D215,'Project labour content'!$F$6:$G$15,'Project labour content'!$G$1,FALSE),VLOOKUP($A215,'Project labour content'!$A$7:$D$255,'Project labour content'!$D$1,FALSE))*LabEsc28*1</f>
        <v>1.0100260446133418</v>
      </c>
      <c r="CA215" s="249">
        <f>1+IF(ISNA(VLOOKUP($A215,'Project labour content'!$A$7:$D$255,'Project labour content'!$D$1,FALSE)),VLOOKUP($D215,'Project labour content'!$F$6:$G$15,'Project labour content'!$G$1,FALSE),VLOOKUP($A215,'Project labour content'!$A$7:$D$255,'Project labour content'!$D$1,FALSE))*LabEsc29*1</f>
        <v>1.0114861444526819</v>
      </c>
      <c r="CB215" s="250" t="str">
        <f>IF(ISNA(VLOOKUP($A215,'Project labour content'!$A$7:$D$255,'Project labour content'!$D$1,FALSE)),"Category","Project")</f>
        <v>Project</v>
      </c>
      <c r="CD215" s="247" t="str">
        <f t="shared" si="60"/>
        <v>14113</v>
      </c>
      <c r="CE215" s="3"/>
    </row>
    <row r="216" spans="1:83" x14ac:dyDescent="0.15">
      <c r="A216" s="11" t="s">
        <v>332</v>
      </c>
      <c r="B216" s="11" t="str">
        <f>VLOOKUP($A216,'Incurred Real 2022$'!$A$25:$AC$426,'Incurred Real 2022$'!B$1,FALSE)</f>
        <v>IT Backup and Archiving Systems Replacement</v>
      </c>
      <c r="C216" s="11" t="str">
        <f>VLOOKUP($A216,'Incurred Real 2022$'!$A$25:$AC$426,'Incurred Real 2022$'!C$1,FALSE)</f>
        <v>ExAnte</v>
      </c>
      <c r="D216" s="11" t="str">
        <f>VLOOKUP($A216,'Incurred Real 2022$'!$A$25:$AC$426,'Incurred Real 2022$'!D$1,FALSE)</f>
        <v>Information Technology</v>
      </c>
      <c r="E216" s="11" t="str">
        <f>VLOOKUP($A216,'Incurred Real 2022$'!$A$25:$AC$426,'Incurred Real 2022$'!E$1,FALSE)</f>
        <v>Active</v>
      </c>
      <c r="F216" s="105" t="str">
        <f>IF(VLOOKUP($A216,'Incurred Real 2022$'!$A$25:$AC$426,'Incurred Real 2022$'!F$1,FALSE)=0,"",VLOOKUP($A216,'Incurred Real 2022$'!$A$25:$AC$426,'Incurred Real 2022$'!F$1,FALSE))</f>
        <v/>
      </c>
      <c r="G216" s="105" t="str">
        <f>IF(VLOOKUP($A216,'Incurred Real 2022$'!$A$25:$AC$426,'Incurred Real 2022$'!G$1,FALSE)=0,"",VLOOKUP($A216,'Incurred Real 2022$'!$A$25:$AC$426,'Incurred Real 2022$'!G$1,FALSE))</f>
        <v/>
      </c>
      <c r="H216" s="105" t="str">
        <f>IF(VLOOKUP($A216,'Incurred Real 2022$'!$A$25:$AC$426,'Incurred Real 2022$'!H$1,FALSE)=0,"",VLOOKUP($A216,'Incurred Real 2022$'!$A$25:$AC$426,'Incurred Real 2022$'!H$1,FALSE))</f>
        <v/>
      </c>
      <c r="I216" s="105" t="str">
        <f>IF(VLOOKUP($A216,'Incurred Real 2022$'!$A$25:$AC$426,'Incurred Real 2022$'!I$1,FALSE)=0,"",VLOOKUP($A216,'Incurred Real 2022$'!$A$25:$AC$426,'Incurred Real 2022$'!I$1,FALSE))</f>
        <v/>
      </c>
      <c r="J216" s="105" t="str">
        <f>IF(VLOOKUP($A216,'Incurred Real 2022$'!$A$25:$AC$426,'Incurred Real 2022$'!J$1,FALSE)=0,"",VLOOKUP($A216,'Incurred Real 2022$'!$A$25:$AC$426,'Incurred Real 2022$'!J$1,FALSE))</f>
        <v/>
      </c>
      <c r="K216" s="105" t="str">
        <f>IF(VLOOKUP($A216,'Incurred Real 2022$'!$A$25:$AC$426,'Incurred Real 2022$'!K$1,FALSE)=0,"",VLOOKUP($A216,'Incurred Real 2022$'!$A$25:$AC$426,'Incurred Real 2022$'!K$1,FALSE))</f>
        <v/>
      </c>
      <c r="L216" s="105" t="str">
        <f>IF(VLOOKUP($A216,'Incurred Real 2022$'!$A$25:$AC$426,'Incurred Real 2022$'!L$1,FALSE)=0,"",VLOOKUP($A216,'Incurred Real 2022$'!$A$25:$AC$426,'Incurred Real 2022$'!L$1,FALSE))</f>
        <v/>
      </c>
      <c r="M216" s="105" t="str">
        <f>IF(VLOOKUP($A216,'Incurred Real 2022$'!$A$25:$AC$426,'Incurred Real 2022$'!M$1,FALSE)=0,"",VLOOKUP($A216,'Incurred Real 2022$'!$A$25:$AC$426,'Incurred Real 2022$'!M$1,FALSE))</f>
        <v/>
      </c>
      <c r="N216" s="105" t="str">
        <f>IF(VLOOKUP($A216,'Incurred Real 2022$'!$A$25:$AC$426,'Incurred Real 2022$'!N$1,FALSE)=0,"",VLOOKUP($A216,'Incurred Real 2022$'!$A$25:$AC$426,'Incurred Real 2022$'!N$1,FALSE))</f>
        <v/>
      </c>
      <c r="O216" s="105" t="str">
        <f>IF(VLOOKUP($A216,'Incurred Real 2022$'!$A$25:$AC$426,'Incurred Real 2022$'!O$1,FALSE)=0,"",VLOOKUP($A216,'Incurred Real 2022$'!$A$25:$AC$426,'Incurred Real 2022$'!O$1,FALSE))</f>
        <v/>
      </c>
      <c r="P216" s="105" t="str">
        <f>IF(VLOOKUP($A216,'Incurred Real 2022$'!$A$25:$AC$426,'Incurred Real 2022$'!P$1,FALSE)=0,"",VLOOKUP($A216,'Incurred Real 2022$'!$A$25:$AC$426,'Incurred Real 2022$'!P$1,FALSE))</f>
        <v/>
      </c>
      <c r="Q216" s="105" t="str">
        <f>IF(VLOOKUP($A216,'Incurred Real 2022$'!$A$25:$AC$426,'Incurred Real 2022$'!Q$1,FALSE)=0,"",VLOOKUP($A216,'Incurred Real 2022$'!$A$25:$AC$426,'Incurred Real 2022$'!Q$1,FALSE))</f>
        <v/>
      </c>
      <c r="R216" s="105" t="str">
        <f>IF(VLOOKUP($A216,'Incurred Real 2022$'!$A$25:$AC$426,'Incurred Real 2022$'!R$1,FALSE)=0,"",VLOOKUP($A216,'Incurred Real 2022$'!$A$25:$AC$426,'Incurred Real 2022$'!R$1,FALSE))</f>
        <v/>
      </c>
      <c r="S216" s="105" t="str">
        <f>IF(VLOOKUP($A216,'Incurred Real 2022$'!$A$25:$AC$426,'Incurred Real 2022$'!S$1,FALSE)=0,"",VLOOKUP($A216,'Incurred Real 2022$'!$A$25:$AC$426,'Incurred Real 2022$'!S$1,FALSE))</f>
        <v/>
      </c>
      <c r="T216" s="105">
        <f>IF(VLOOKUP($A216,'Incurred Real 2022$'!$A$25:$AC$426,'Incurred Real 2022$'!T$1,FALSE)=0,"",VLOOKUP($A216,'Incurred Real 2022$'!$A$25:$AC$426,'Incurred Real 2022$'!T$1,FALSE))</f>
        <v>15909.44</v>
      </c>
      <c r="U216" s="105">
        <f>IF(VLOOKUP($A216,'Incurred Real 2022$'!$A$25:$AC$426,'Incurred Real 2022$'!U$1,FALSE)=0,"",VLOOKUP($A216,'Incurred Real 2022$'!$A$25:$AC$426,'Incurred Real 2022$'!U$1,FALSE))</f>
        <v>453270.14</v>
      </c>
      <c r="V216" s="13">
        <f>IF(ISTEXT(VLOOKUP($A216,'Incurred Real 2022$'!$A$25:$AC$426,'Incurred Real 2022$'!V$1,FALSE)),"",(VLOOKUP($A216,'Incurred Real 2022$'!$A$25:$AC$426,'Incurred Real 2022$'!V$1,FALSE))*BT216*Incurred_Real!V$15)</f>
        <v>52330.621033736701</v>
      </c>
      <c r="W216" s="13" t="str">
        <f>IF(ISTEXT(VLOOKUP($A216,'Incurred Real 2022$'!$A$25:$AC$426,'Incurred Real 2022$'!W$1,FALSE)),"",(VLOOKUP($A216,'Incurred Real 2022$'!$A$25:$AC$426,'Incurred Real 2022$'!W$1,FALSE))*BU216*Incurred_Real!W$15)</f>
        <v/>
      </c>
      <c r="X216" s="220" t="str">
        <f>IF(ISTEXT(VLOOKUP($A216,'Incurred Real 2022$'!$A$25:$AC$426,'Incurred Real 2022$'!X$1,FALSE)),"",(VLOOKUP($A216,'Incurred Real 2022$'!$A$25:$AC$426,'Incurred Real 2022$'!X$1,FALSE))*BV216*Incurred_Real!X$15)</f>
        <v/>
      </c>
      <c r="Y216" s="217" t="str">
        <f>IF(ISTEXT(VLOOKUP($A216,'Incurred Real 2022$'!$A$25:$AC$426,'Incurred Real 2022$'!Y$1,FALSE)),"",(VLOOKUP($A216,'Incurred Real 2022$'!$A$25:$AC$426,'Incurred Real 2022$'!Y$1,FALSE))*BW216*Incurred_Real!Y$15)</f>
        <v/>
      </c>
      <c r="Z216" s="13" t="str">
        <f>IF(ISTEXT(VLOOKUP($A216,'Incurred Real 2022$'!$A$25:$AC$426,'Incurred Real 2022$'!Z$1,FALSE)),"",(VLOOKUP($A216,'Incurred Real 2022$'!$A$25:$AC$426,'Incurred Real 2022$'!Z$1,FALSE))*BX216*Incurred_Real!Z$15)</f>
        <v/>
      </c>
      <c r="AA216" s="13" t="str">
        <f>IF(ISTEXT(VLOOKUP($A216,'Incurred Real 2022$'!$A$25:$AC$426,'Incurred Real 2022$'!AA$1,FALSE)),"",(VLOOKUP($A216,'Incurred Real 2022$'!$A$25:$AC$426,'Incurred Real 2022$'!AA$1,FALSE))*BY216*Incurred_Real!AA$15)</f>
        <v/>
      </c>
      <c r="AB216" s="13" t="str">
        <f>IF(ISTEXT(VLOOKUP($A216,'Incurred Real 2022$'!$A$25:$AC$426,'Incurred Real 2022$'!AB$1,FALSE)),"",(VLOOKUP($A216,'Incurred Real 2022$'!$A$25:$AC$426,'Incurred Real 2022$'!AB$1,FALSE))*BZ216*Incurred_Real!AB$15)</f>
        <v/>
      </c>
      <c r="AC216" s="13" t="str">
        <f>IF(ISTEXT(VLOOKUP($A216,'Incurred Real 2022$'!$A$25:$AC$426,'Incurred Real 2022$'!AC$1,FALSE)),"",(VLOOKUP($A216,'Incurred Real 2022$'!$A$25:$AC$426,'Incurred Real 2022$'!AC$1,FALSE))*CA216*Incurred_Real!AC$15)</f>
        <v/>
      </c>
      <c r="AD216" s="221">
        <f t="shared" si="55"/>
        <v>521510.2010337367</v>
      </c>
      <c r="AE216" s="221">
        <f t="shared" si="56"/>
        <v>521510.2010337367</v>
      </c>
      <c r="AF216" s="239">
        <f t="shared" si="61"/>
        <v>620147.26722582092</v>
      </c>
      <c r="AG216" s="222">
        <f t="shared" si="57"/>
        <v>531291.79629643506</v>
      </c>
      <c r="AH216" s="223">
        <f t="shared" si="64"/>
        <v>1.1672441990423823</v>
      </c>
      <c r="AI216" s="224">
        <f t="shared" si="58"/>
        <v>2022</v>
      </c>
      <c r="AJ216" s="225">
        <f>VLOOKUP($A216,Project_Commissioning!$C$4:$H$355,Project_Commissioning!F$1,FALSE)</f>
        <v>44474</v>
      </c>
      <c r="AK216" s="226">
        <f>VLOOKUP($A216,Project_Commissioning!$C$4:$H$355,Project_Commissioning!G$1,FALSE)</f>
        <v>2022</v>
      </c>
      <c r="AL216" s="225" t="str">
        <f>IF(VLOOKUP($A216,Project_Commissioning!$C$4:$H$355,Project_Commissioning!H$1,FALSE)=0,"",VLOOKUP($A216,Project_Commissioning!$C$4:$H$355,Project_Commissioning!H$1,FALSE))</f>
        <v/>
      </c>
      <c r="AM216" s="237">
        <f t="shared" si="62"/>
        <v>550801.41978598072</v>
      </c>
      <c r="AN216" s="221" cm="1">
        <f t="array" ref="AN216">IF(ROUND(AE216,0)=0,0,LOOKUP(2,1/(F216:AC216&lt;&gt;""),F216:AC216))</f>
        <v>52330.621033736701</v>
      </c>
      <c r="AO216" s="221">
        <f t="shared" si="63"/>
        <v>52330.621033736701</v>
      </c>
      <c r="AP216" s="79"/>
      <c r="AQ216" s="20"/>
      <c r="AR216" s="245">
        <f>IF(ISNA(VLOOKUP($A216,'Success Asset Classes'!$B$15:$AA$114,'Success Asset Classes'!$AA$1,FALSE)),0,VLOOKUP($A216,'Success Asset Classes'!$B$15:$AA$114,'Success Asset Classes'!$AA$1,FALSE))</f>
        <v>0</v>
      </c>
      <c r="AS216" s="230">
        <f>IF($AR216=0,VLOOKUP(MID($A216,4,5),'Project splits'!$C$5:$AM$346,AS$22,FALSE),IF(ISNA(VLOOKUP($A216,'Success Asset Classes'!$B$15:$BD$377,AS$21,FALSE)),VLOOKUP(MID($A216,4,5),'Project splits'!$C$5:$AM$346,AS$22,FALSE),VLOOKUP($A216,'Success Asset Classes'!$B$15:$BD$377,AS$21,FALSE)))</f>
        <v>0</v>
      </c>
      <c r="AT216" s="230">
        <f>IF($AR216=0,VLOOKUP(MID($A216,4,5),'Project splits'!$C$5:$AM$346,AT$22,FALSE),IF(ISNA(VLOOKUP($A216,'Success Asset Classes'!$B$15:$BD$377,AT$21,FALSE)),VLOOKUP(MID($A216,4,5),'Project splits'!$C$5:$AM$346,AT$22,FALSE),VLOOKUP($A216,'Success Asset Classes'!$B$15:$BD$377,AT$21,FALSE)))</f>
        <v>0</v>
      </c>
      <c r="AU216" s="230">
        <f>IF($AR216=0,VLOOKUP(MID($A216,4,5),'Project splits'!$C$5:$AM$346,AU$22,FALSE),IF(ISNA(VLOOKUP($A216,'Success Asset Classes'!$B$15:$BD$377,AU$21,FALSE)),VLOOKUP(MID($A216,4,5),'Project splits'!$C$5:$AM$346,AU$22,FALSE),VLOOKUP($A216,'Success Asset Classes'!$B$15:$BD$377,AU$21,FALSE)))</f>
        <v>0</v>
      </c>
      <c r="AV216" s="230">
        <f>IF($AR216=0,VLOOKUP(MID($A216,4,5),'Project splits'!$C$5:$AM$346,AV$22,FALSE),IF(ISNA(VLOOKUP($A216,'Success Asset Classes'!$B$15:$BD$377,AV$21,FALSE)),VLOOKUP(MID($A216,4,5),'Project splits'!$C$5:$AM$346,AV$22,FALSE),VLOOKUP($A216,'Success Asset Classes'!$B$15:$BD$377,AV$21,FALSE)))</f>
        <v>1</v>
      </c>
      <c r="AW216" s="230">
        <f>IF($AR216=0,VLOOKUP(MID($A216,4,5),'Project splits'!$C$5:$AM$346,AW$22,FALSE),IF(ISNA(VLOOKUP($A216,'Success Asset Classes'!$B$15:$BD$377,AW$21,FALSE)),VLOOKUP(MID($A216,4,5),'Project splits'!$C$5:$AM$346,AW$22,FALSE),VLOOKUP($A216,'Success Asset Classes'!$B$15:$BD$377,AW$21,FALSE)))</f>
        <v>0</v>
      </c>
      <c r="AX216" s="230">
        <f>IF($AR216=0,VLOOKUP(MID($A216,4,5),'Project splits'!$C$5:$AM$346,AX$22,FALSE),IF(ISNA(VLOOKUP($A216,'Success Asset Classes'!$B$15:$BD$377,AX$21,FALSE)),VLOOKUP(MID($A216,4,5),'Project splits'!$C$5:$AM$346,AX$22,FALSE),VLOOKUP($A216,'Success Asset Classes'!$B$15:$BD$377,AX$21,FALSE)))</f>
        <v>0</v>
      </c>
      <c r="AY216" s="230">
        <f>IF($AR216=0,VLOOKUP(MID($A216,4,5),'Project splits'!$C$5:$AM$346,AY$22,FALSE),IF(ISNA(VLOOKUP($A216,'Success Asset Classes'!$B$15:$BD$377,AY$21,FALSE)),VLOOKUP(MID($A216,4,5),'Project splits'!$C$5:$AM$346,AY$22,FALSE),VLOOKUP($A216,'Success Asset Classes'!$B$15:$BD$377,AY$21,FALSE)))</f>
        <v>0</v>
      </c>
      <c r="AZ216" s="230">
        <f>IF($AR216=0,VLOOKUP(MID($A216,4,5),'Project splits'!$C$5:$AM$346,AZ$22,FALSE),IF(ISNA(VLOOKUP($A216,'Success Asset Classes'!$B$15:$BD$377,AZ$21,FALSE)),VLOOKUP(MID($A216,4,5),'Project splits'!$C$5:$AM$346,AZ$22,FALSE),VLOOKUP($A216,'Success Asset Classes'!$B$15:$BD$377,AZ$21,FALSE)))</f>
        <v>0</v>
      </c>
      <c r="BA216" s="230">
        <f>IF($AR216=0,VLOOKUP(MID($A216,4,5),'Project splits'!$C$5:$AM$346,BA$22,FALSE),IF(ISNA(VLOOKUP($A216,'Success Asset Classes'!$B$15:$BD$377,BA$21,FALSE)),VLOOKUP(MID($A216,4,5),'Project splits'!$C$5:$AM$346,BA$22,FALSE),VLOOKUP($A216,'Success Asset Classes'!$B$15:$BD$377,BA$21,FALSE)))</f>
        <v>0</v>
      </c>
      <c r="BB216" s="230">
        <f>IF($AR216=0,VLOOKUP(MID($A216,4,5),'Project splits'!$C$5:$AM$346,BB$22,FALSE),IF(ISNA(VLOOKUP($A216,'Success Asset Classes'!$B$15:$BD$377,BB$21,FALSE)),VLOOKUP(MID($A216,4,5),'Project splits'!$C$5:$AM$346,BB$22,FALSE),VLOOKUP($A216,'Success Asset Classes'!$B$15:$BD$377,BB$21,FALSE)))</f>
        <v>0</v>
      </c>
      <c r="BC216" s="230">
        <f>IF($AR216=0,VLOOKUP(MID($A216,4,5),'Project splits'!$C$5:$AM$346,BC$22,FALSE),IF(ISNA(VLOOKUP($A216,'Success Asset Classes'!$B$15:$BD$377,BC$21,FALSE)),VLOOKUP(MID($A216,4,5),'Project splits'!$C$5:$AM$346,BC$22,FALSE),VLOOKUP($A216,'Success Asset Classes'!$B$15:$BD$377,BC$21,FALSE)))</f>
        <v>0</v>
      </c>
      <c r="BD216" s="230">
        <f>IF($AR216=0,VLOOKUP(MID($A216,4,5),'Project splits'!$C$5:$AM$346,BD$22,FALSE),IF(ISNA(VLOOKUP($A216,'Success Asset Classes'!$B$15:$BD$377,BD$21,FALSE)),VLOOKUP(MID($A216,4,5),'Project splits'!$C$5:$AM$346,BD$22,FALSE),VLOOKUP($A216,'Success Asset Classes'!$B$15:$BD$377,BD$21,FALSE)))</f>
        <v>0</v>
      </c>
      <c r="BE216" s="230">
        <f>IF($AR216=0,VLOOKUP(MID($A216,4,5),'Project splits'!$C$5:$AM$346,BE$22,FALSE),IF(ISNA(VLOOKUP($A216,'Success Asset Classes'!$B$15:$BD$377,BE$21,FALSE)),VLOOKUP(MID($A216,4,5),'Project splits'!$C$5:$AM$346,BE$22,FALSE),VLOOKUP($A216,'Success Asset Classes'!$B$15:$BD$377,BE$21,FALSE)))</f>
        <v>0</v>
      </c>
      <c r="BF216" s="230">
        <f>IF($AR216=0,VLOOKUP(MID($A216,4,5),'Project splits'!$C$5:$AM$346,BF$22,FALSE),IF(ISNA(VLOOKUP($A216,'Success Asset Classes'!$B$15:$BD$377,BF$21,FALSE)),VLOOKUP(MID($A216,4,5),'Project splits'!$C$5:$AM$346,BF$22,FALSE),VLOOKUP($A216,'Success Asset Classes'!$B$15:$BD$377,BF$21,FALSE)))</f>
        <v>0</v>
      </c>
      <c r="BG216" s="230">
        <f>IF($AR216=0,VLOOKUP(MID($A216,4,5),'Project splits'!$C$5:$AM$346,BG$22,FALSE),IF(ISNA(VLOOKUP($A216,'Success Asset Classes'!$B$15:$BD$377,BG$21,FALSE)),VLOOKUP(MID($A216,4,5),'Project splits'!$C$5:$AM$346,BG$22,FALSE),VLOOKUP($A216,'Success Asset Classes'!$B$15:$BD$377,BG$21,FALSE)))</f>
        <v>0</v>
      </c>
      <c r="BH216" s="230">
        <f>IF($AR216=0,VLOOKUP(MID($A216,4,5),'Project splits'!$C$5:$AM$346,BH$22,FALSE),IF(ISNA(VLOOKUP($A216,'Success Asset Classes'!$B$15:$BD$377,BH$21,FALSE)),VLOOKUP(MID($A216,4,5),'Project splits'!$C$5:$AM$346,BH$22,FALSE),VLOOKUP($A216,'Success Asset Classes'!$B$15:$BD$377,BH$21,FALSE)))</f>
        <v>0</v>
      </c>
      <c r="BI216" s="230">
        <f>IF($AR216=0,VLOOKUP(MID($A216,4,5),'Project splits'!$C$5:$AM$346,BI$22,FALSE),IF(ISNA(VLOOKUP($A216,'Success Asset Classes'!$B$15:$BD$377,BI$21,FALSE)),VLOOKUP(MID($A216,4,5),'Project splits'!$C$5:$AM$346,BI$22,FALSE),VLOOKUP($A216,'Success Asset Classes'!$B$15:$BD$377,BI$21,FALSE)))</f>
        <v>0</v>
      </c>
      <c r="BJ216" s="230">
        <f>IF($AR216=0,VLOOKUP(MID($A216,4,5),'Project splits'!$C$5:$AM$346,BJ$22,FALSE),IF(ISNA(VLOOKUP($A216,'Success Asset Classes'!$B$15:$BD$377,BJ$21,FALSE)),VLOOKUP(MID($A216,4,5),'Project splits'!$C$5:$AM$346,BJ$22,FALSE),VLOOKUP($A216,'Success Asset Classes'!$B$15:$BD$377,BJ$21,FALSE)))</f>
        <v>0</v>
      </c>
      <c r="BK216" s="230">
        <f>IF($AR216=0,VLOOKUP(MID($A216,4,5),'Project splits'!$C$5:$AM$346,BK$22,FALSE),IF(ISNA(VLOOKUP($A216,'Success Asset Classes'!$B$15:$BD$377,BK$21,FALSE)),VLOOKUP(MID($A216,4,5),'Project splits'!$C$5:$AM$346,BK$22,FALSE),VLOOKUP($A216,'Success Asset Classes'!$B$15:$BD$377,BK$21,FALSE)))</f>
        <v>0</v>
      </c>
      <c r="BL216" s="230">
        <f>IF($AR216=0,VLOOKUP(MID($A216,4,5),'Project splits'!$C$5:$AM$346,BL$22,FALSE),IF(ISNA(VLOOKUP($A216,'Success Asset Classes'!$B$15:$BD$377,BL$21,FALSE)),VLOOKUP(MID($A216,4,5),'Project splits'!$C$5:$AM$346,BL$22,FALSE),VLOOKUP($A216,'Success Asset Classes'!$B$15:$BD$377,BL$21,FALSE)))</f>
        <v>0</v>
      </c>
      <c r="BM216" s="230">
        <f>IF($AR216=0,VLOOKUP(MID($A216,4,5),'Project splits'!$C$5:$AM$346,BM$22,FALSE),IF(ISNA(VLOOKUP($A216,'Success Asset Classes'!$B$15:$BD$377,BM$21,FALSE)),VLOOKUP(MID($A216,4,5),'Project splits'!$C$5:$AM$346,BM$22,FALSE),VLOOKUP($A216,'Success Asset Classes'!$B$15:$BD$377,BM$21,FALSE)))</f>
        <v>0</v>
      </c>
      <c r="BN216" s="230">
        <f>IF($AR216=0,VLOOKUP(MID($A216,4,5),'Project splits'!$C$5:$AM$346,BN$22,FALSE),IF(ISNA(VLOOKUP($A216,'Success Asset Classes'!$B$15:$BD$377,BN$21,FALSE)),VLOOKUP(MID($A216,4,5),'Project splits'!$C$5:$AM$346,BN$22,FALSE),VLOOKUP($A216,'Success Asset Classes'!$B$15:$BD$377,BN$21,FALSE)))</f>
        <v>0</v>
      </c>
      <c r="BO216" s="230">
        <f>IF($AR216=0,VLOOKUP(MID($A216,4,5),'Project splits'!$C$5:$AM$346,BO$22,FALSE),IF(ISNA(VLOOKUP($A216,'Success Asset Classes'!$B$15:$BD$377,BO$21,FALSE)),VLOOKUP(MID($A216,4,5),'Project splits'!$C$5:$AM$346,BO$22,FALSE),VLOOKUP($A216,'Success Asset Classes'!$B$15:$BD$377,BO$21,FALSE)))</f>
        <v>0</v>
      </c>
      <c r="BP216" s="230">
        <f>IF($AR216=0,VLOOKUP(MID($A216,4,5),'Project splits'!$C$5:$AM$346,BP$22,FALSE),IF(ISNA(VLOOKUP($A216,'Success Asset Classes'!$B$15:$BD$377,BP$21,FALSE)),VLOOKUP(MID($A216,4,5),'Project splits'!$C$5:$AM$346,BP$22,FALSE),VLOOKUP($A216,'Success Asset Classes'!$B$15:$BD$377,BP$21,FALSE)))</f>
        <v>0</v>
      </c>
      <c r="BQ216" s="230">
        <f>IF($AR216=0,VLOOKUP(MID($A216,4,5),'Project splits'!$C$5:$AM$346,BQ$22,FALSE),IF(ISNA(VLOOKUP($A216,'Success Asset Classes'!$B$15:$BD$377,BQ$21,FALSE)),VLOOKUP(MID($A216,4,5),'Project splits'!$C$5:$AM$346,BQ$22,FALSE),VLOOKUP($A216,'Success Asset Classes'!$B$15:$BD$377,BQ$21,FALSE)))</f>
        <v>0</v>
      </c>
      <c r="BR216" s="230">
        <f>IF($AR216=0,VLOOKUP(MID($A216,4,5),'Project splits'!$C$5:$AM$346,BR$22,FALSE),IF(ISNA(VLOOKUP($A216,'Success Asset Classes'!$B$15:$BD$377,BR$21,FALSE)),VLOOKUP(MID($A216,4,5),'Project splits'!$C$5:$AM$346,BR$22,FALSE),VLOOKUP($A216,'Success Asset Classes'!$B$15:$BD$377,BR$21,FALSE)))</f>
        <v>0</v>
      </c>
      <c r="BS216" s="247">
        <f t="shared" si="59"/>
        <v>1</v>
      </c>
      <c r="BT216" s="249">
        <f>1+IF(ISNA(VLOOKUP($A216,'Project labour content'!$A$7:$D$255,'Project labour content'!$D$1,FALSE)),VLOOKUP($D216,'Project labour content'!$F$6:$G$15,'Project labour content'!$G$1,FALSE),VLOOKUP($A216,'Project labour content'!$A$7:$D$255,'Project labour content'!$D$1,FALSE))*LabEsc22*1</f>
        <v>1.0013668313549464</v>
      </c>
      <c r="BU216" s="249">
        <f>1+IF(ISNA(VLOOKUP($A216,'Project labour content'!$A$7:$D$255,'Project labour content'!$D$1,FALSE)),VLOOKUP($D216,'Project labour content'!$F$6:$G$15,'Project labour content'!$G$1,FALSE),VLOOKUP($A216,'Project labour content'!$A$7:$D$255,'Project labour content'!$D$1,FALSE))*LabEsc23*1</f>
        <v>1.0027402235003966</v>
      </c>
      <c r="BV216" s="249">
        <f>1+IF(ISNA(VLOOKUP($A216,'Project labour content'!$A$7:$D$255,'Project labour content'!$D$1,FALSE)),VLOOKUP($D216,'Project labour content'!$F$6:$G$15,'Project labour content'!$G$1,FALSE),VLOOKUP($A216,'Project labour content'!$A$7:$D$255,'Project labour content'!$D$1,FALSE))*LabEsc24*1</f>
        <v>1.0040339589014107</v>
      </c>
      <c r="BW216" s="249">
        <f>1+IF(ISNA(VLOOKUP($A216,'Project labour content'!$A$7:$D$255,'Project labour content'!$D$1,FALSE)),VLOOKUP($D216,'Project labour content'!$F$6:$G$15,'Project labour content'!$G$1,FALSE),VLOOKUP($A216,'Project labour content'!$A$7:$D$255,'Project labour content'!$D$1,FALSE))*LabEsc25*1</f>
        <v>1.0057667018485024</v>
      </c>
      <c r="BX216" s="249">
        <f>1+IF(ISNA(VLOOKUP($A216,'Project labour content'!$A$7:$D$255,'Project labour content'!$D$1,FALSE)),VLOOKUP($D216,'Project labour content'!$F$6:$G$15,'Project labour content'!$G$1,FALSE),VLOOKUP($A216,'Project labour content'!$A$7:$D$255,'Project labour content'!$D$1,FALSE))*LabEsc26*1</f>
        <v>1.0076551028703409</v>
      </c>
      <c r="BY216" s="249">
        <f>1+IF(ISNA(VLOOKUP($A216,'Project labour content'!$A$7:$D$255,'Project labour content'!$D$1,FALSE)),VLOOKUP($D216,'Project labour content'!$F$6:$G$15,'Project labour content'!$G$1,FALSE),VLOOKUP($A216,'Project labour content'!$A$7:$D$255,'Project labour content'!$D$1,FALSE))*LabEsc27*1</f>
        <v>1.0088247494109444</v>
      </c>
      <c r="BZ216" s="249">
        <f>1+IF(ISNA(VLOOKUP($A216,'Project labour content'!$A$7:$D$255,'Project labour content'!$D$1,FALSE)),VLOOKUP($D216,'Project labour content'!$F$6:$G$15,'Project labour content'!$G$1,FALSE),VLOOKUP($A216,'Project labour content'!$A$7:$D$255,'Project labour content'!$D$1,FALSE))*LabEsc28*1</f>
        <v>1.0097054932560188</v>
      </c>
      <c r="CA216" s="249">
        <f>1+IF(ISNA(VLOOKUP($A216,'Project labour content'!$A$7:$D$255,'Project labour content'!$D$1,FALSE)),VLOOKUP($D216,'Project labour content'!$F$6:$G$15,'Project labour content'!$G$1,FALSE),VLOOKUP($A216,'Project labour content'!$A$7:$D$255,'Project labour content'!$D$1,FALSE))*LabEsc29*1</f>
        <v>1.0111189109785941</v>
      </c>
      <c r="CB216" s="250" t="str">
        <f>IF(ISNA(VLOOKUP($A216,'Project labour content'!$A$7:$D$255,'Project labour content'!$D$1,FALSE)),"Category","Project")</f>
        <v>Project</v>
      </c>
      <c r="CD216" s="247" t="str">
        <f t="shared" si="60"/>
        <v>14115</v>
      </c>
      <c r="CE216" s="3"/>
    </row>
    <row r="217" spans="1:83" x14ac:dyDescent="0.15">
      <c r="A217" s="11" t="s">
        <v>333</v>
      </c>
      <c r="B217" s="11" t="str">
        <f>VLOOKUP($A217,'Incurred Real 2022$'!$A$25:$AC$426,'Incurred Real 2022$'!B$1,FALSE)</f>
        <v>Virtual Application Capability Refresh</v>
      </c>
      <c r="C217" s="11" t="str">
        <f>VLOOKUP($A217,'Incurred Real 2022$'!$A$25:$AC$426,'Incurred Real 2022$'!C$1,FALSE)</f>
        <v>ExAnte</v>
      </c>
      <c r="D217" s="11" t="str">
        <f>VLOOKUP($A217,'Incurred Real 2022$'!$A$25:$AC$426,'Incurred Real 2022$'!D$1,FALSE)</f>
        <v>Information Technology</v>
      </c>
      <c r="E217" s="11" t="str">
        <f>VLOOKUP($A217,'Incurred Real 2022$'!$A$25:$AC$426,'Incurred Real 2022$'!E$1,FALSE)</f>
        <v>Potential</v>
      </c>
      <c r="F217" s="105" t="str">
        <f>IF(VLOOKUP($A217,'Incurred Real 2022$'!$A$25:$AC$426,'Incurred Real 2022$'!F$1,FALSE)=0,"",VLOOKUP($A217,'Incurred Real 2022$'!$A$25:$AC$426,'Incurred Real 2022$'!F$1,FALSE))</f>
        <v/>
      </c>
      <c r="G217" s="105" t="str">
        <f>IF(VLOOKUP($A217,'Incurred Real 2022$'!$A$25:$AC$426,'Incurred Real 2022$'!G$1,FALSE)=0,"",VLOOKUP($A217,'Incurred Real 2022$'!$A$25:$AC$426,'Incurred Real 2022$'!G$1,FALSE))</f>
        <v/>
      </c>
      <c r="H217" s="105" t="str">
        <f>IF(VLOOKUP($A217,'Incurred Real 2022$'!$A$25:$AC$426,'Incurred Real 2022$'!H$1,FALSE)=0,"",VLOOKUP($A217,'Incurred Real 2022$'!$A$25:$AC$426,'Incurred Real 2022$'!H$1,FALSE))</f>
        <v/>
      </c>
      <c r="I217" s="105" t="str">
        <f>IF(VLOOKUP($A217,'Incurred Real 2022$'!$A$25:$AC$426,'Incurred Real 2022$'!I$1,FALSE)=0,"",VLOOKUP($A217,'Incurred Real 2022$'!$A$25:$AC$426,'Incurred Real 2022$'!I$1,FALSE))</f>
        <v/>
      </c>
      <c r="J217" s="105" t="str">
        <f>IF(VLOOKUP($A217,'Incurred Real 2022$'!$A$25:$AC$426,'Incurred Real 2022$'!J$1,FALSE)=0,"",VLOOKUP($A217,'Incurred Real 2022$'!$A$25:$AC$426,'Incurred Real 2022$'!J$1,FALSE))</f>
        <v/>
      </c>
      <c r="K217" s="105" t="str">
        <f>IF(VLOOKUP($A217,'Incurred Real 2022$'!$A$25:$AC$426,'Incurred Real 2022$'!K$1,FALSE)=0,"",VLOOKUP($A217,'Incurred Real 2022$'!$A$25:$AC$426,'Incurred Real 2022$'!K$1,FALSE))</f>
        <v/>
      </c>
      <c r="L217" s="105" t="str">
        <f>IF(VLOOKUP($A217,'Incurred Real 2022$'!$A$25:$AC$426,'Incurred Real 2022$'!L$1,FALSE)=0,"",VLOOKUP($A217,'Incurred Real 2022$'!$A$25:$AC$426,'Incurred Real 2022$'!L$1,FALSE))</f>
        <v/>
      </c>
      <c r="M217" s="105" t="str">
        <f>IF(VLOOKUP($A217,'Incurred Real 2022$'!$A$25:$AC$426,'Incurred Real 2022$'!M$1,FALSE)=0,"",VLOOKUP($A217,'Incurred Real 2022$'!$A$25:$AC$426,'Incurred Real 2022$'!M$1,FALSE))</f>
        <v/>
      </c>
      <c r="N217" s="105" t="str">
        <f>IF(VLOOKUP($A217,'Incurred Real 2022$'!$A$25:$AC$426,'Incurred Real 2022$'!N$1,FALSE)=0,"",VLOOKUP($A217,'Incurred Real 2022$'!$A$25:$AC$426,'Incurred Real 2022$'!N$1,FALSE))</f>
        <v/>
      </c>
      <c r="O217" s="105" t="str">
        <f>IF(VLOOKUP($A217,'Incurred Real 2022$'!$A$25:$AC$426,'Incurred Real 2022$'!O$1,FALSE)=0,"",VLOOKUP($A217,'Incurred Real 2022$'!$A$25:$AC$426,'Incurred Real 2022$'!O$1,FALSE))</f>
        <v/>
      </c>
      <c r="P217" s="105" t="str">
        <f>IF(VLOOKUP($A217,'Incurred Real 2022$'!$A$25:$AC$426,'Incurred Real 2022$'!P$1,FALSE)=0,"",VLOOKUP($A217,'Incurred Real 2022$'!$A$25:$AC$426,'Incurred Real 2022$'!P$1,FALSE))</f>
        <v/>
      </c>
      <c r="Q217" s="105" t="str">
        <f>IF(VLOOKUP($A217,'Incurred Real 2022$'!$A$25:$AC$426,'Incurred Real 2022$'!Q$1,FALSE)=0,"",VLOOKUP($A217,'Incurred Real 2022$'!$A$25:$AC$426,'Incurred Real 2022$'!Q$1,FALSE))</f>
        <v/>
      </c>
      <c r="R217" s="105" t="str">
        <f>IF(VLOOKUP($A217,'Incurred Real 2022$'!$A$25:$AC$426,'Incurred Real 2022$'!R$1,FALSE)=0,"",VLOOKUP($A217,'Incurred Real 2022$'!$A$25:$AC$426,'Incurred Real 2022$'!R$1,FALSE))</f>
        <v/>
      </c>
      <c r="S217" s="105" t="str">
        <f>IF(VLOOKUP($A217,'Incurred Real 2022$'!$A$25:$AC$426,'Incurred Real 2022$'!S$1,FALSE)=0,"",VLOOKUP($A217,'Incurred Real 2022$'!$A$25:$AC$426,'Incurred Real 2022$'!S$1,FALSE))</f>
        <v/>
      </c>
      <c r="T217" s="105" t="str">
        <f>IF(VLOOKUP($A217,'Incurred Real 2022$'!$A$25:$AC$426,'Incurred Real 2022$'!T$1,FALSE)=0,"",VLOOKUP($A217,'Incurred Real 2022$'!$A$25:$AC$426,'Incurred Real 2022$'!T$1,FALSE))</f>
        <v/>
      </c>
      <c r="U217" s="105" t="str">
        <f>IF(VLOOKUP($A217,'Incurred Real 2022$'!$A$25:$AC$426,'Incurred Real 2022$'!U$1,FALSE)=0,"",VLOOKUP($A217,'Incurred Real 2022$'!$A$25:$AC$426,'Incurred Real 2022$'!U$1,FALSE))</f>
        <v/>
      </c>
      <c r="V217" s="13">
        <f>IF(ISTEXT(VLOOKUP($A217,'Incurred Real 2022$'!$A$25:$AC$426,'Incurred Real 2022$'!V$1,FALSE)),"",(VLOOKUP($A217,'Incurred Real 2022$'!$A$25:$AC$426,'Incurred Real 2022$'!V$1,FALSE))*BT217*Incurred_Real!V$15)</f>
        <v>263847.96413859661</v>
      </c>
      <c r="W217" s="13">
        <f>IF(ISTEXT(VLOOKUP($A217,'Incurred Real 2022$'!$A$25:$AC$426,'Incurred Real 2022$'!W$1,FALSE)),"",(VLOOKUP($A217,'Incurred Real 2022$'!$A$25:$AC$426,'Incurred Real 2022$'!W$1,FALSE))*BU217*Incurred_Real!W$15)</f>
        <v>543005.79988264502</v>
      </c>
      <c r="X217" s="220" t="str">
        <f>IF(ISTEXT(VLOOKUP($A217,'Incurred Real 2022$'!$A$25:$AC$426,'Incurred Real 2022$'!X$1,FALSE)),"",(VLOOKUP($A217,'Incurred Real 2022$'!$A$25:$AC$426,'Incurred Real 2022$'!X$1,FALSE))*BV217*Incurred_Real!X$15)</f>
        <v/>
      </c>
      <c r="Y217" s="217" t="str">
        <f>IF(ISTEXT(VLOOKUP($A217,'Incurred Real 2022$'!$A$25:$AC$426,'Incurred Real 2022$'!Y$1,FALSE)),"",(VLOOKUP($A217,'Incurred Real 2022$'!$A$25:$AC$426,'Incurred Real 2022$'!Y$1,FALSE))*BW217*Incurred_Real!Y$15)</f>
        <v/>
      </c>
      <c r="Z217" s="13" t="str">
        <f>IF(ISTEXT(VLOOKUP($A217,'Incurred Real 2022$'!$A$25:$AC$426,'Incurred Real 2022$'!Z$1,FALSE)),"",(VLOOKUP($A217,'Incurred Real 2022$'!$A$25:$AC$426,'Incurred Real 2022$'!Z$1,FALSE))*BX217*Incurred_Real!Z$15)</f>
        <v/>
      </c>
      <c r="AA217" s="13" t="str">
        <f>IF(ISTEXT(VLOOKUP($A217,'Incurred Real 2022$'!$A$25:$AC$426,'Incurred Real 2022$'!AA$1,FALSE)),"",(VLOOKUP($A217,'Incurred Real 2022$'!$A$25:$AC$426,'Incurred Real 2022$'!AA$1,FALSE))*BY217*Incurred_Real!AA$15)</f>
        <v/>
      </c>
      <c r="AB217" s="13" t="str">
        <f>IF(ISTEXT(VLOOKUP($A217,'Incurred Real 2022$'!$A$25:$AC$426,'Incurred Real 2022$'!AB$1,FALSE)),"",(VLOOKUP($A217,'Incurred Real 2022$'!$A$25:$AC$426,'Incurred Real 2022$'!AB$1,FALSE))*BZ217*Incurred_Real!AB$15)</f>
        <v/>
      </c>
      <c r="AC217" s="13" t="str">
        <f>IF(ISTEXT(VLOOKUP($A217,'Incurred Real 2022$'!$A$25:$AC$426,'Incurred Real 2022$'!AC$1,FALSE)),"",(VLOOKUP($A217,'Incurred Real 2022$'!$A$25:$AC$426,'Incurred Real 2022$'!AC$1,FALSE))*CA217*Incurred_Real!AC$15)</f>
        <v/>
      </c>
      <c r="AD217" s="221">
        <f t="shared" ref="AD217:AD279" si="65">SUM(F217:AC217)</f>
        <v>806853.76402124157</v>
      </c>
      <c r="AE217" s="221">
        <f t="shared" ref="AE217:AE279" si="66">-SUMIFS(F217:AC217,F217:AC217,"&lt;0")+SUMIFS(F217:AC217,F217:AC217,"&gt;0")</f>
        <v>806853.76402124157</v>
      </c>
      <c r="AF217" s="239">
        <f t="shared" si="61"/>
        <v>908436.5777471367</v>
      </c>
      <c r="AG217" s="222">
        <f t="shared" ref="AG217:AG279" si="67">IF(AH217="","",AF217/AH217)</f>
        <v>806853.76402124157</v>
      </c>
      <c r="AH217" s="223">
        <f t="shared" si="64"/>
        <v>1.1258999068426243</v>
      </c>
      <c r="AI217" s="224">
        <f t="shared" ref="AI217:AI279" si="68">IF(AN217=0,"",INDEX($F$23:$AC$23,1,MATCH(AN217,F217:AC217,0)))</f>
        <v>2023</v>
      </c>
      <c r="AJ217" s="225" t="str">
        <f>VLOOKUP($A217,Project_Commissioning!$C$4:$H$355,Project_Commissioning!F$1,FALSE)</f>
        <v/>
      </c>
      <c r="AK217" s="226">
        <f>VLOOKUP($A217,Project_Commissioning!$C$4:$H$355,Project_Commissioning!G$1,FALSE)</f>
        <v>2023</v>
      </c>
      <c r="AL217" s="225" t="str">
        <f>IF(VLOOKUP($A217,Project_Commissioning!$C$4:$H$355,Project_Commissioning!H$1,FALSE)=0,"",VLOOKUP($A217,Project_Commissioning!$C$4:$H$355,Project_Commissioning!H$1,FALSE))</f>
        <v/>
      </c>
      <c r="AM217" s="237">
        <f t="shared" si="62"/>
        <v>806853.76402124157</v>
      </c>
      <c r="AN217" s="221" cm="1">
        <f t="array" ref="AN217">IF(ROUND(AE217,0)=0,0,LOOKUP(2,1/(F217:AC217&lt;&gt;""),F217:AC217))</f>
        <v>543005.79988264502</v>
      </c>
      <c r="AO217" s="221">
        <f t="shared" si="63"/>
        <v>806853.76402124157</v>
      </c>
      <c r="AP217" s="79"/>
      <c r="AQ217" s="20"/>
      <c r="AR217" s="245">
        <f>IF(ISNA(VLOOKUP($A217,'Success Asset Classes'!$B$15:$AA$114,'Success Asset Classes'!$AA$1,FALSE)),0,VLOOKUP($A217,'Success Asset Classes'!$B$15:$AA$114,'Success Asset Classes'!$AA$1,FALSE))</f>
        <v>0</v>
      </c>
      <c r="AS217" s="230">
        <f>IF($AR217=0,VLOOKUP(MID($A217,4,5),'Project splits'!$C$5:$AM$346,AS$22,FALSE),IF(ISNA(VLOOKUP($A217,'Success Asset Classes'!$B$15:$BD$377,AS$21,FALSE)),VLOOKUP(MID($A217,4,5),'Project splits'!$C$5:$AM$346,AS$22,FALSE),VLOOKUP($A217,'Success Asset Classes'!$B$15:$BD$377,AS$21,FALSE)))</f>
        <v>0</v>
      </c>
      <c r="AT217" s="230">
        <f>IF($AR217=0,VLOOKUP(MID($A217,4,5),'Project splits'!$C$5:$AM$346,AT$22,FALSE),IF(ISNA(VLOOKUP($A217,'Success Asset Classes'!$B$15:$BD$377,AT$21,FALSE)),VLOOKUP(MID($A217,4,5),'Project splits'!$C$5:$AM$346,AT$22,FALSE),VLOOKUP($A217,'Success Asset Classes'!$B$15:$BD$377,AT$21,FALSE)))</f>
        <v>0</v>
      </c>
      <c r="AU217" s="230">
        <f>IF($AR217=0,VLOOKUP(MID($A217,4,5),'Project splits'!$C$5:$AM$346,AU$22,FALSE),IF(ISNA(VLOOKUP($A217,'Success Asset Classes'!$B$15:$BD$377,AU$21,FALSE)),VLOOKUP(MID($A217,4,5),'Project splits'!$C$5:$AM$346,AU$22,FALSE),VLOOKUP($A217,'Success Asset Classes'!$B$15:$BD$377,AU$21,FALSE)))</f>
        <v>0</v>
      </c>
      <c r="AV217" s="230">
        <f>IF($AR217=0,VLOOKUP(MID($A217,4,5),'Project splits'!$C$5:$AM$346,AV$22,FALSE),IF(ISNA(VLOOKUP($A217,'Success Asset Classes'!$B$15:$BD$377,AV$21,FALSE)),VLOOKUP(MID($A217,4,5),'Project splits'!$C$5:$AM$346,AV$22,FALSE),VLOOKUP($A217,'Success Asset Classes'!$B$15:$BD$377,AV$21,FALSE)))</f>
        <v>1</v>
      </c>
      <c r="AW217" s="230">
        <f>IF($AR217=0,VLOOKUP(MID($A217,4,5),'Project splits'!$C$5:$AM$346,AW$22,FALSE),IF(ISNA(VLOOKUP($A217,'Success Asset Classes'!$B$15:$BD$377,AW$21,FALSE)),VLOOKUP(MID($A217,4,5),'Project splits'!$C$5:$AM$346,AW$22,FALSE),VLOOKUP($A217,'Success Asset Classes'!$B$15:$BD$377,AW$21,FALSE)))</f>
        <v>0</v>
      </c>
      <c r="AX217" s="230">
        <f>IF($AR217=0,VLOOKUP(MID($A217,4,5),'Project splits'!$C$5:$AM$346,AX$22,FALSE),IF(ISNA(VLOOKUP($A217,'Success Asset Classes'!$B$15:$BD$377,AX$21,FALSE)),VLOOKUP(MID($A217,4,5),'Project splits'!$C$5:$AM$346,AX$22,FALSE),VLOOKUP($A217,'Success Asset Classes'!$B$15:$BD$377,AX$21,FALSE)))</f>
        <v>0</v>
      </c>
      <c r="AY217" s="230">
        <f>IF($AR217=0,VLOOKUP(MID($A217,4,5),'Project splits'!$C$5:$AM$346,AY$22,FALSE),IF(ISNA(VLOOKUP($A217,'Success Asset Classes'!$B$15:$BD$377,AY$21,FALSE)),VLOOKUP(MID($A217,4,5),'Project splits'!$C$5:$AM$346,AY$22,FALSE),VLOOKUP($A217,'Success Asset Classes'!$B$15:$BD$377,AY$21,FALSE)))</f>
        <v>0</v>
      </c>
      <c r="AZ217" s="230">
        <f>IF($AR217=0,VLOOKUP(MID($A217,4,5),'Project splits'!$C$5:$AM$346,AZ$22,FALSE),IF(ISNA(VLOOKUP($A217,'Success Asset Classes'!$B$15:$BD$377,AZ$21,FALSE)),VLOOKUP(MID($A217,4,5),'Project splits'!$C$5:$AM$346,AZ$22,FALSE),VLOOKUP($A217,'Success Asset Classes'!$B$15:$BD$377,AZ$21,FALSE)))</f>
        <v>0</v>
      </c>
      <c r="BA217" s="230">
        <f>IF($AR217=0,VLOOKUP(MID($A217,4,5),'Project splits'!$C$5:$AM$346,BA$22,FALSE),IF(ISNA(VLOOKUP($A217,'Success Asset Classes'!$B$15:$BD$377,BA$21,FALSE)),VLOOKUP(MID($A217,4,5),'Project splits'!$C$5:$AM$346,BA$22,FALSE),VLOOKUP($A217,'Success Asset Classes'!$B$15:$BD$377,BA$21,FALSE)))</f>
        <v>0</v>
      </c>
      <c r="BB217" s="230">
        <f>IF($AR217=0,VLOOKUP(MID($A217,4,5),'Project splits'!$C$5:$AM$346,BB$22,FALSE),IF(ISNA(VLOOKUP($A217,'Success Asset Classes'!$B$15:$BD$377,BB$21,FALSE)),VLOOKUP(MID($A217,4,5),'Project splits'!$C$5:$AM$346,BB$22,FALSE),VLOOKUP($A217,'Success Asset Classes'!$B$15:$BD$377,BB$21,FALSE)))</f>
        <v>0</v>
      </c>
      <c r="BC217" s="230">
        <f>IF($AR217=0,VLOOKUP(MID($A217,4,5),'Project splits'!$C$5:$AM$346,BC$22,FALSE),IF(ISNA(VLOOKUP($A217,'Success Asset Classes'!$B$15:$BD$377,BC$21,FALSE)),VLOOKUP(MID($A217,4,5),'Project splits'!$C$5:$AM$346,BC$22,FALSE),VLOOKUP($A217,'Success Asset Classes'!$B$15:$BD$377,BC$21,FALSE)))</f>
        <v>0</v>
      </c>
      <c r="BD217" s="230">
        <f>IF($AR217=0,VLOOKUP(MID($A217,4,5),'Project splits'!$C$5:$AM$346,BD$22,FALSE),IF(ISNA(VLOOKUP($A217,'Success Asset Classes'!$B$15:$BD$377,BD$21,FALSE)),VLOOKUP(MID($A217,4,5),'Project splits'!$C$5:$AM$346,BD$22,FALSE),VLOOKUP($A217,'Success Asset Classes'!$B$15:$BD$377,BD$21,FALSE)))</f>
        <v>0</v>
      </c>
      <c r="BE217" s="230">
        <f>IF($AR217=0,VLOOKUP(MID($A217,4,5),'Project splits'!$C$5:$AM$346,BE$22,FALSE),IF(ISNA(VLOOKUP($A217,'Success Asset Classes'!$B$15:$BD$377,BE$21,FALSE)),VLOOKUP(MID($A217,4,5),'Project splits'!$C$5:$AM$346,BE$22,FALSE),VLOOKUP($A217,'Success Asset Classes'!$B$15:$BD$377,BE$21,FALSE)))</f>
        <v>0</v>
      </c>
      <c r="BF217" s="230">
        <f>IF($AR217=0,VLOOKUP(MID($A217,4,5),'Project splits'!$C$5:$AM$346,BF$22,FALSE),IF(ISNA(VLOOKUP($A217,'Success Asset Classes'!$B$15:$BD$377,BF$21,FALSE)),VLOOKUP(MID($A217,4,5),'Project splits'!$C$5:$AM$346,BF$22,FALSE),VLOOKUP($A217,'Success Asset Classes'!$B$15:$BD$377,BF$21,FALSE)))</f>
        <v>0</v>
      </c>
      <c r="BG217" s="230">
        <f>IF($AR217=0,VLOOKUP(MID($A217,4,5),'Project splits'!$C$5:$AM$346,BG$22,FALSE),IF(ISNA(VLOOKUP($A217,'Success Asset Classes'!$B$15:$BD$377,BG$21,FALSE)),VLOOKUP(MID($A217,4,5),'Project splits'!$C$5:$AM$346,BG$22,FALSE),VLOOKUP($A217,'Success Asset Classes'!$B$15:$BD$377,BG$21,FALSE)))</f>
        <v>0</v>
      </c>
      <c r="BH217" s="230">
        <f>IF($AR217=0,VLOOKUP(MID($A217,4,5),'Project splits'!$C$5:$AM$346,BH$22,FALSE),IF(ISNA(VLOOKUP($A217,'Success Asset Classes'!$B$15:$BD$377,BH$21,FALSE)),VLOOKUP(MID($A217,4,5),'Project splits'!$C$5:$AM$346,BH$22,FALSE),VLOOKUP($A217,'Success Asset Classes'!$B$15:$BD$377,BH$21,FALSE)))</f>
        <v>0</v>
      </c>
      <c r="BI217" s="230">
        <f>IF($AR217=0,VLOOKUP(MID($A217,4,5),'Project splits'!$C$5:$AM$346,BI$22,FALSE),IF(ISNA(VLOOKUP($A217,'Success Asset Classes'!$B$15:$BD$377,BI$21,FALSE)),VLOOKUP(MID($A217,4,5),'Project splits'!$C$5:$AM$346,BI$22,FALSE),VLOOKUP($A217,'Success Asset Classes'!$B$15:$BD$377,BI$21,FALSE)))</f>
        <v>0</v>
      </c>
      <c r="BJ217" s="230">
        <f>IF($AR217=0,VLOOKUP(MID($A217,4,5),'Project splits'!$C$5:$AM$346,BJ$22,FALSE),IF(ISNA(VLOOKUP($A217,'Success Asset Classes'!$B$15:$BD$377,BJ$21,FALSE)),VLOOKUP(MID($A217,4,5),'Project splits'!$C$5:$AM$346,BJ$22,FALSE),VLOOKUP($A217,'Success Asset Classes'!$B$15:$BD$377,BJ$21,FALSE)))</f>
        <v>0</v>
      </c>
      <c r="BK217" s="230">
        <f>IF($AR217=0,VLOOKUP(MID($A217,4,5),'Project splits'!$C$5:$AM$346,BK$22,FALSE),IF(ISNA(VLOOKUP($A217,'Success Asset Classes'!$B$15:$BD$377,BK$21,FALSE)),VLOOKUP(MID($A217,4,5),'Project splits'!$C$5:$AM$346,BK$22,FALSE),VLOOKUP($A217,'Success Asset Classes'!$B$15:$BD$377,BK$21,FALSE)))</f>
        <v>0</v>
      </c>
      <c r="BL217" s="230">
        <f>IF($AR217=0,VLOOKUP(MID($A217,4,5),'Project splits'!$C$5:$AM$346,BL$22,FALSE),IF(ISNA(VLOOKUP($A217,'Success Asset Classes'!$B$15:$BD$377,BL$21,FALSE)),VLOOKUP(MID($A217,4,5),'Project splits'!$C$5:$AM$346,BL$22,FALSE),VLOOKUP($A217,'Success Asset Classes'!$B$15:$BD$377,BL$21,FALSE)))</f>
        <v>0</v>
      </c>
      <c r="BM217" s="230">
        <f>IF($AR217=0,VLOOKUP(MID($A217,4,5),'Project splits'!$C$5:$AM$346,BM$22,FALSE),IF(ISNA(VLOOKUP($A217,'Success Asset Classes'!$B$15:$BD$377,BM$21,FALSE)),VLOOKUP(MID($A217,4,5),'Project splits'!$C$5:$AM$346,BM$22,FALSE),VLOOKUP($A217,'Success Asset Classes'!$B$15:$BD$377,BM$21,FALSE)))</f>
        <v>0</v>
      </c>
      <c r="BN217" s="230">
        <f>IF($AR217=0,VLOOKUP(MID($A217,4,5),'Project splits'!$C$5:$AM$346,BN$22,FALSE),IF(ISNA(VLOOKUP($A217,'Success Asset Classes'!$B$15:$BD$377,BN$21,FALSE)),VLOOKUP(MID($A217,4,5),'Project splits'!$C$5:$AM$346,BN$22,FALSE),VLOOKUP($A217,'Success Asset Classes'!$B$15:$BD$377,BN$21,FALSE)))</f>
        <v>0</v>
      </c>
      <c r="BO217" s="230">
        <f>IF($AR217=0,VLOOKUP(MID($A217,4,5),'Project splits'!$C$5:$AM$346,BO$22,FALSE),IF(ISNA(VLOOKUP($A217,'Success Asset Classes'!$B$15:$BD$377,BO$21,FALSE)),VLOOKUP(MID($A217,4,5),'Project splits'!$C$5:$AM$346,BO$22,FALSE),VLOOKUP($A217,'Success Asset Classes'!$B$15:$BD$377,BO$21,FALSE)))</f>
        <v>0</v>
      </c>
      <c r="BP217" s="230">
        <f>IF($AR217=0,VLOOKUP(MID($A217,4,5),'Project splits'!$C$5:$AM$346,BP$22,FALSE),IF(ISNA(VLOOKUP($A217,'Success Asset Classes'!$B$15:$BD$377,BP$21,FALSE)),VLOOKUP(MID($A217,4,5),'Project splits'!$C$5:$AM$346,BP$22,FALSE),VLOOKUP($A217,'Success Asset Classes'!$B$15:$BD$377,BP$21,FALSE)))</f>
        <v>0</v>
      </c>
      <c r="BQ217" s="230">
        <f>IF($AR217=0,VLOOKUP(MID($A217,4,5),'Project splits'!$C$5:$AM$346,BQ$22,FALSE),IF(ISNA(VLOOKUP($A217,'Success Asset Classes'!$B$15:$BD$377,BQ$21,FALSE)),VLOOKUP(MID($A217,4,5),'Project splits'!$C$5:$AM$346,BQ$22,FALSE),VLOOKUP($A217,'Success Asset Classes'!$B$15:$BD$377,BQ$21,FALSE)))</f>
        <v>0</v>
      </c>
      <c r="BR217" s="230">
        <f>IF($AR217=0,VLOOKUP(MID($A217,4,5),'Project splits'!$C$5:$AM$346,BR$22,FALSE),IF(ISNA(VLOOKUP($A217,'Success Asset Classes'!$B$15:$BD$377,BR$21,FALSE)),VLOOKUP(MID($A217,4,5),'Project splits'!$C$5:$AM$346,BR$22,FALSE),VLOOKUP($A217,'Success Asset Classes'!$B$15:$BD$377,BR$21,FALSE)))</f>
        <v>0</v>
      </c>
      <c r="BS217" s="247">
        <f t="shared" ref="BS217:BS280" si="69">SUM(AS217:BR217)</f>
        <v>1</v>
      </c>
      <c r="BT217" s="249">
        <f>1+IF(ISNA(VLOOKUP($A217,'Project labour content'!$A$7:$D$255,'Project labour content'!$D$1,FALSE)),VLOOKUP($D217,'Project labour content'!$F$6:$G$15,'Project labour content'!$G$1,FALSE),VLOOKUP($A217,'Project labour content'!$A$7:$D$255,'Project labour content'!$D$1,FALSE))*LabEsc22*1</f>
        <v>1.0024480115846353</v>
      </c>
      <c r="BU217" s="249">
        <f>1+IF(ISNA(VLOOKUP($A217,'Project labour content'!$A$7:$D$255,'Project labour content'!$D$1,FALSE)),VLOOKUP($D217,'Project labour content'!$F$6:$G$15,'Project labour content'!$G$1,FALSE),VLOOKUP($A217,'Project labour content'!$A$7:$D$255,'Project labour content'!$D$1,FALSE))*LabEsc23*1</f>
        <v>1.0049077736248768</v>
      </c>
      <c r="BV217" s="249">
        <f>1+IF(ISNA(VLOOKUP($A217,'Project labour content'!$A$7:$D$255,'Project labour content'!$D$1,FALSE)),VLOOKUP($D217,'Project labour content'!$F$6:$G$15,'Project labour content'!$G$1,FALSE),VLOOKUP($A217,'Project labour content'!$A$7:$D$255,'Project labour content'!$D$1,FALSE))*LabEsc24*1</f>
        <v>1.0072248694667842</v>
      </c>
      <c r="BW217" s="249">
        <f>1+IF(ISNA(VLOOKUP($A217,'Project labour content'!$A$7:$D$255,'Project labour content'!$D$1,FALSE)),VLOOKUP($D217,'Project labour content'!$F$6:$G$15,'Project labour content'!$G$1,FALSE),VLOOKUP($A217,'Project labour content'!$A$7:$D$255,'Project labour content'!$D$1,FALSE))*LabEsc25*1</f>
        <v>1.0103282331643793</v>
      </c>
      <c r="BX217" s="249">
        <f>1+IF(ISNA(VLOOKUP($A217,'Project labour content'!$A$7:$D$255,'Project labour content'!$D$1,FALSE)),VLOOKUP($D217,'Project labour content'!$F$6:$G$15,'Project labour content'!$G$1,FALSE),VLOOKUP($A217,'Project labour content'!$A$7:$D$255,'Project labour content'!$D$1,FALSE))*LabEsc26*1</f>
        <v>1.0137103823674747</v>
      </c>
      <c r="BY217" s="249">
        <f>1+IF(ISNA(VLOOKUP($A217,'Project labour content'!$A$7:$D$255,'Project labour content'!$D$1,FALSE)),VLOOKUP($D217,'Project labour content'!$F$6:$G$15,'Project labour content'!$G$1,FALSE),VLOOKUP($A217,'Project labour content'!$A$7:$D$255,'Project labour content'!$D$1,FALSE))*LabEsc27*1</f>
        <v>1.0158052335508072</v>
      </c>
      <c r="BZ217" s="249">
        <f>1+IF(ISNA(VLOOKUP($A217,'Project labour content'!$A$7:$D$255,'Project labour content'!$D$1,FALSE)),VLOOKUP($D217,'Project labour content'!$F$6:$G$15,'Project labour content'!$G$1,FALSE),VLOOKUP($A217,'Project labour content'!$A$7:$D$255,'Project labour content'!$D$1,FALSE))*LabEsc28*1</f>
        <v>1.0173826564918567</v>
      </c>
      <c r="CA217" s="249">
        <f>1+IF(ISNA(VLOOKUP($A217,'Project labour content'!$A$7:$D$255,'Project labour content'!$D$1,FALSE)),VLOOKUP($D217,'Project labour content'!$F$6:$G$15,'Project labour content'!$G$1,FALSE),VLOOKUP($A217,'Project labour content'!$A$7:$D$255,'Project labour content'!$D$1,FALSE))*LabEsc29*1</f>
        <v>1.0199141048276528</v>
      </c>
      <c r="CB217" s="250" t="str">
        <f>IF(ISNA(VLOOKUP($A217,'Project labour content'!$A$7:$D$255,'Project labour content'!$D$1,FALSE)),"Category","Project")</f>
        <v>Project</v>
      </c>
      <c r="CD217" s="247" t="str">
        <f t="shared" ref="CD217:CD280" si="70">RIGHT(A217,5)</f>
        <v>14116</v>
      </c>
      <c r="CE217" s="3"/>
    </row>
    <row r="218" spans="1:83" x14ac:dyDescent="0.15">
      <c r="A218" s="11" t="s">
        <v>334</v>
      </c>
      <c r="B218" s="11" t="str">
        <f>VLOOKUP($A218,'Incurred Real 2022$'!$A$25:$AC$426,'Incurred Real 2022$'!B$1,FALSE)</f>
        <v>Database Platform Refresh 19-20</v>
      </c>
      <c r="C218" s="11" t="str">
        <f>VLOOKUP($A218,'Incurred Real 2022$'!$A$25:$AC$426,'Incurred Real 2022$'!C$1,FALSE)</f>
        <v>ExAnte</v>
      </c>
      <c r="D218" s="11" t="str">
        <f>VLOOKUP($A218,'Incurred Real 2022$'!$A$25:$AC$426,'Incurred Real 2022$'!D$1,FALSE)</f>
        <v>Information Technology</v>
      </c>
      <c r="E218" s="11" t="str">
        <f>VLOOKUP($A218,'Incurred Real 2022$'!$A$25:$AC$426,'Incurred Real 2022$'!E$1,FALSE)</f>
        <v>Active</v>
      </c>
      <c r="F218" s="105" t="str">
        <f>IF(VLOOKUP($A218,'Incurred Real 2022$'!$A$25:$AC$426,'Incurred Real 2022$'!F$1,FALSE)=0,"",VLOOKUP($A218,'Incurred Real 2022$'!$A$25:$AC$426,'Incurred Real 2022$'!F$1,FALSE))</f>
        <v/>
      </c>
      <c r="G218" s="105" t="str">
        <f>IF(VLOOKUP($A218,'Incurred Real 2022$'!$A$25:$AC$426,'Incurred Real 2022$'!G$1,FALSE)=0,"",VLOOKUP($A218,'Incurred Real 2022$'!$A$25:$AC$426,'Incurred Real 2022$'!G$1,FALSE))</f>
        <v/>
      </c>
      <c r="H218" s="105" t="str">
        <f>IF(VLOOKUP($A218,'Incurred Real 2022$'!$A$25:$AC$426,'Incurred Real 2022$'!H$1,FALSE)=0,"",VLOOKUP($A218,'Incurred Real 2022$'!$A$25:$AC$426,'Incurred Real 2022$'!H$1,FALSE))</f>
        <v/>
      </c>
      <c r="I218" s="105" t="str">
        <f>IF(VLOOKUP($A218,'Incurred Real 2022$'!$A$25:$AC$426,'Incurred Real 2022$'!I$1,FALSE)=0,"",VLOOKUP($A218,'Incurred Real 2022$'!$A$25:$AC$426,'Incurred Real 2022$'!I$1,FALSE))</f>
        <v/>
      </c>
      <c r="J218" s="105" t="str">
        <f>IF(VLOOKUP($A218,'Incurred Real 2022$'!$A$25:$AC$426,'Incurred Real 2022$'!J$1,FALSE)=0,"",VLOOKUP($A218,'Incurred Real 2022$'!$A$25:$AC$426,'Incurred Real 2022$'!J$1,FALSE))</f>
        <v/>
      </c>
      <c r="K218" s="105" t="str">
        <f>IF(VLOOKUP($A218,'Incurred Real 2022$'!$A$25:$AC$426,'Incurred Real 2022$'!K$1,FALSE)=0,"",VLOOKUP($A218,'Incurred Real 2022$'!$A$25:$AC$426,'Incurred Real 2022$'!K$1,FALSE))</f>
        <v/>
      </c>
      <c r="L218" s="105" t="str">
        <f>IF(VLOOKUP($A218,'Incurred Real 2022$'!$A$25:$AC$426,'Incurred Real 2022$'!L$1,FALSE)=0,"",VLOOKUP($A218,'Incurred Real 2022$'!$A$25:$AC$426,'Incurred Real 2022$'!L$1,FALSE))</f>
        <v/>
      </c>
      <c r="M218" s="105" t="str">
        <f>IF(VLOOKUP($A218,'Incurred Real 2022$'!$A$25:$AC$426,'Incurred Real 2022$'!M$1,FALSE)=0,"",VLOOKUP($A218,'Incurred Real 2022$'!$A$25:$AC$426,'Incurred Real 2022$'!M$1,FALSE))</f>
        <v/>
      </c>
      <c r="N218" s="105" t="str">
        <f>IF(VLOOKUP($A218,'Incurred Real 2022$'!$A$25:$AC$426,'Incurred Real 2022$'!N$1,FALSE)=0,"",VLOOKUP($A218,'Incurred Real 2022$'!$A$25:$AC$426,'Incurred Real 2022$'!N$1,FALSE))</f>
        <v/>
      </c>
      <c r="O218" s="105" t="str">
        <f>IF(VLOOKUP($A218,'Incurred Real 2022$'!$A$25:$AC$426,'Incurred Real 2022$'!O$1,FALSE)=0,"",VLOOKUP($A218,'Incurred Real 2022$'!$A$25:$AC$426,'Incurred Real 2022$'!O$1,FALSE))</f>
        <v/>
      </c>
      <c r="P218" s="105" t="str">
        <f>IF(VLOOKUP($A218,'Incurred Real 2022$'!$A$25:$AC$426,'Incurred Real 2022$'!P$1,FALSE)=0,"",VLOOKUP($A218,'Incurred Real 2022$'!$A$25:$AC$426,'Incurred Real 2022$'!P$1,FALSE))</f>
        <v/>
      </c>
      <c r="Q218" s="105" t="str">
        <f>IF(VLOOKUP($A218,'Incurred Real 2022$'!$A$25:$AC$426,'Incurred Real 2022$'!Q$1,FALSE)=0,"",VLOOKUP($A218,'Incurred Real 2022$'!$A$25:$AC$426,'Incurred Real 2022$'!Q$1,FALSE))</f>
        <v/>
      </c>
      <c r="R218" s="105" t="str">
        <f>IF(VLOOKUP($A218,'Incurred Real 2022$'!$A$25:$AC$426,'Incurred Real 2022$'!R$1,FALSE)=0,"",VLOOKUP($A218,'Incurred Real 2022$'!$A$25:$AC$426,'Incurred Real 2022$'!R$1,FALSE))</f>
        <v/>
      </c>
      <c r="S218" s="105" t="str">
        <f>IF(VLOOKUP($A218,'Incurred Real 2022$'!$A$25:$AC$426,'Incurred Real 2022$'!S$1,FALSE)=0,"",VLOOKUP($A218,'Incurred Real 2022$'!$A$25:$AC$426,'Incurred Real 2022$'!S$1,FALSE))</f>
        <v/>
      </c>
      <c r="T218" s="105" t="str">
        <f>IF(VLOOKUP($A218,'Incurred Real 2022$'!$A$25:$AC$426,'Incurred Real 2022$'!T$1,FALSE)=0,"",VLOOKUP($A218,'Incurred Real 2022$'!$A$25:$AC$426,'Incurred Real 2022$'!T$1,FALSE))</f>
        <v/>
      </c>
      <c r="U218" s="105" t="str">
        <f>IF(VLOOKUP($A218,'Incurred Real 2022$'!$A$25:$AC$426,'Incurred Real 2022$'!U$1,FALSE)=0,"",VLOOKUP($A218,'Incurred Real 2022$'!$A$25:$AC$426,'Incurred Real 2022$'!U$1,FALSE))</f>
        <v/>
      </c>
      <c r="V218" s="13">
        <f>IF(ISTEXT(VLOOKUP($A218,'Incurred Real 2022$'!$A$25:$AC$426,'Incurred Real 2022$'!V$1,FALSE)),"",(VLOOKUP($A218,'Incurred Real 2022$'!$A$25:$AC$426,'Incurred Real 2022$'!V$1,FALSE))*BT218*Incurred_Real!V$15)</f>
        <v>612483.59404826013</v>
      </c>
      <c r="W218" s="13">
        <f>IF(ISTEXT(VLOOKUP($A218,'Incurred Real 2022$'!$A$25:$AC$426,'Incurred Real 2022$'!W$1,FALSE)),"",(VLOOKUP($A218,'Incurred Real 2022$'!$A$25:$AC$426,'Incurred Real 2022$'!W$1,FALSE))*BU218*Incurred_Real!W$15)</f>
        <v>926921.72841863893</v>
      </c>
      <c r="X218" s="220" t="str">
        <f>IF(ISTEXT(VLOOKUP($A218,'Incurred Real 2022$'!$A$25:$AC$426,'Incurred Real 2022$'!X$1,FALSE)),"",(VLOOKUP($A218,'Incurred Real 2022$'!$A$25:$AC$426,'Incurred Real 2022$'!X$1,FALSE))*BV218*Incurred_Real!X$15)</f>
        <v/>
      </c>
      <c r="Y218" s="217" t="str">
        <f>IF(ISTEXT(VLOOKUP($A218,'Incurred Real 2022$'!$A$25:$AC$426,'Incurred Real 2022$'!Y$1,FALSE)),"",(VLOOKUP($A218,'Incurred Real 2022$'!$A$25:$AC$426,'Incurred Real 2022$'!Y$1,FALSE))*BW218*Incurred_Real!Y$15)</f>
        <v/>
      </c>
      <c r="Z218" s="13" t="str">
        <f>IF(ISTEXT(VLOOKUP($A218,'Incurred Real 2022$'!$A$25:$AC$426,'Incurred Real 2022$'!Z$1,FALSE)),"",(VLOOKUP($A218,'Incurred Real 2022$'!$A$25:$AC$426,'Incurred Real 2022$'!Z$1,FALSE))*BX218*Incurred_Real!Z$15)</f>
        <v/>
      </c>
      <c r="AA218" s="13" t="str">
        <f>IF(ISTEXT(VLOOKUP($A218,'Incurred Real 2022$'!$A$25:$AC$426,'Incurred Real 2022$'!AA$1,FALSE)),"",(VLOOKUP($A218,'Incurred Real 2022$'!$A$25:$AC$426,'Incurred Real 2022$'!AA$1,FALSE))*BY218*Incurred_Real!AA$15)</f>
        <v/>
      </c>
      <c r="AB218" s="13" t="str">
        <f>IF(ISTEXT(VLOOKUP($A218,'Incurred Real 2022$'!$A$25:$AC$426,'Incurred Real 2022$'!AB$1,FALSE)),"",(VLOOKUP($A218,'Incurred Real 2022$'!$A$25:$AC$426,'Incurred Real 2022$'!AB$1,FALSE))*BZ218*Incurred_Real!AB$15)</f>
        <v/>
      </c>
      <c r="AC218" s="13" t="str">
        <f>IF(ISTEXT(VLOOKUP($A218,'Incurred Real 2022$'!$A$25:$AC$426,'Incurred Real 2022$'!AC$1,FALSE)),"",(VLOOKUP($A218,'Incurred Real 2022$'!$A$25:$AC$426,'Incurred Real 2022$'!AC$1,FALSE))*CA218*Incurred_Real!AC$15)</f>
        <v/>
      </c>
      <c r="AD218" s="221">
        <f t="shared" si="65"/>
        <v>1539405.3224668992</v>
      </c>
      <c r="AE218" s="221">
        <f t="shared" si="66"/>
        <v>1539405.3224668992</v>
      </c>
      <c r="AF218" s="239">
        <f t="shared" ref="AF218:AF281" si="71">IF(AL218="Commissioned Extra","",IF(ROUND(AD218,0)=0,0,SUMPRODUCT($F$18:$U$18,F218:U218)+(SUM(V218:AC218)*$W$18)))</f>
        <v>1733216.3091585217</v>
      </c>
      <c r="AG218" s="222">
        <f t="shared" si="67"/>
        <v>1539405.3224668992</v>
      </c>
      <c r="AH218" s="223">
        <f t="shared" si="64"/>
        <v>1.1258999068426243</v>
      </c>
      <c r="AI218" s="224">
        <f t="shared" si="68"/>
        <v>2023</v>
      </c>
      <c r="AJ218" s="225">
        <f>VLOOKUP($A218,Project_Commissioning!$C$4:$H$355,Project_Commissioning!F$1,FALSE)</f>
        <v>44991</v>
      </c>
      <c r="AK218" s="226">
        <f>VLOOKUP($A218,Project_Commissioning!$C$4:$H$355,Project_Commissioning!G$1,FALSE)</f>
        <v>2023</v>
      </c>
      <c r="AL218" s="225" t="str">
        <f>IF(VLOOKUP($A218,Project_Commissioning!$C$4:$H$355,Project_Commissioning!H$1,FALSE)=0,"",VLOOKUP($A218,Project_Commissioning!$C$4:$H$355,Project_Commissioning!H$1,FALSE))</f>
        <v/>
      </c>
      <c r="AM218" s="237">
        <f t="shared" ref="AM218:AM281" si="72">IF(AL218="Commissioned Extra","",(IF((AD218)=0,0,(SUMPRODUCT($F$17:$U$17,F218:U218)+SUM(V218:AC218)))))</f>
        <v>1539405.3224668992</v>
      </c>
      <c r="AN218" s="221" cm="1">
        <f t="array" ref="AN218">IF(ROUND(AE218,0)=0,0,LOOKUP(2,1/(F218:AC218&lt;&gt;""),F218:AC218))</f>
        <v>926921.72841863893</v>
      </c>
      <c r="AO218" s="221">
        <f t="shared" ref="AO218:AO281" si="73">SUM(V218:AC218)</f>
        <v>1539405.3224668992</v>
      </c>
      <c r="AP218" s="79"/>
      <c r="AQ218" s="20"/>
      <c r="AR218" s="245">
        <f>IF(ISNA(VLOOKUP($A218,'Success Asset Classes'!$B$15:$AA$114,'Success Asset Classes'!$AA$1,FALSE)),0,VLOOKUP($A218,'Success Asset Classes'!$B$15:$AA$114,'Success Asset Classes'!$AA$1,FALSE))</f>
        <v>0</v>
      </c>
      <c r="AS218" s="230">
        <f>IF($AR218=0,VLOOKUP(MID($A218,4,5),'Project splits'!$C$5:$AM$346,AS$22,FALSE),IF(ISNA(VLOOKUP($A218,'Success Asset Classes'!$B$15:$BD$377,AS$21,FALSE)),VLOOKUP(MID($A218,4,5),'Project splits'!$C$5:$AM$346,AS$22,FALSE),VLOOKUP($A218,'Success Asset Classes'!$B$15:$BD$377,AS$21,FALSE)))</f>
        <v>0</v>
      </c>
      <c r="AT218" s="230">
        <f>IF($AR218=0,VLOOKUP(MID($A218,4,5),'Project splits'!$C$5:$AM$346,AT$22,FALSE),IF(ISNA(VLOOKUP($A218,'Success Asset Classes'!$B$15:$BD$377,AT$21,FALSE)),VLOOKUP(MID($A218,4,5),'Project splits'!$C$5:$AM$346,AT$22,FALSE),VLOOKUP($A218,'Success Asset Classes'!$B$15:$BD$377,AT$21,FALSE)))</f>
        <v>0</v>
      </c>
      <c r="AU218" s="230">
        <f>IF($AR218=0,VLOOKUP(MID($A218,4,5),'Project splits'!$C$5:$AM$346,AU$22,FALSE),IF(ISNA(VLOOKUP($A218,'Success Asset Classes'!$B$15:$BD$377,AU$21,FALSE)),VLOOKUP(MID($A218,4,5),'Project splits'!$C$5:$AM$346,AU$22,FALSE),VLOOKUP($A218,'Success Asset Classes'!$B$15:$BD$377,AU$21,FALSE)))</f>
        <v>0</v>
      </c>
      <c r="AV218" s="230">
        <f>IF($AR218=0,VLOOKUP(MID($A218,4,5),'Project splits'!$C$5:$AM$346,AV$22,FALSE),IF(ISNA(VLOOKUP($A218,'Success Asset Classes'!$B$15:$BD$377,AV$21,FALSE)),VLOOKUP(MID($A218,4,5),'Project splits'!$C$5:$AM$346,AV$22,FALSE),VLOOKUP($A218,'Success Asset Classes'!$B$15:$BD$377,AV$21,FALSE)))</f>
        <v>1</v>
      </c>
      <c r="AW218" s="230">
        <f>IF($AR218=0,VLOOKUP(MID($A218,4,5),'Project splits'!$C$5:$AM$346,AW$22,FALSE),IF(ISNA(VLOOKUP($A218,'Success Asset Classes'!$B$15:$BD$377,AW$21,FALSE)),VLOOKUP(MID($A218,4,5),'Project splits'!$C$5:$AM$346,AW$22,FALSE),VLOOKUP($A218,'Success Asset Classes'!$B$15:$BD$377,AW$21,FALSE)))</f>
        <v>0</v>
      </c>
      <c r="AX218" s="230">
        <f>IF($AR218=0,VLOOKUP(MID($A218,4,5),'Project splits'!$C$5:$AM$346,AX$22,FALSE),IF(ISNA(VLOOKUP($A218,'Success Asset Classes'!$B$15:$BD$377,AX$21,FALSE)),VLOOKUP(MID($A218,4,5),'Project splits'!$C$5:$AM$346,AX$22,FALSE),VLOOKUP($A218,'Success Asset Classes'!$B$15:$BD$377,AX$21,FALSE)))</f>
        <v>0</v>
      </c>
      <c r="AY218" s="230">
        <f>IF($AR218=0,VLOOKUP(MID($A218,4,5),'Project splits'!$C$5:$AM$346,AY$22,FALSE),IF(ISNA(VLOOKUP($A218,'Success Asset Classes'!$B$15:$BD$377,AY$21,FALSE)),VLOOKUP(MID($A218,4,5),'Project splits'!$C$5:$AM$346,AY$22,FALSE),VLOOKUP($A218,'Success Asset Classes'!$B$15:$BD$377,AY$21,FALSE)))</f>
        <v>0</v>
      </c>
      <c r="AZ218" s="230">
        <f>IF($AR218=0,VLOOKUP(MID($A218,4,5),'Project splits'!$C$5:$AM$346,AZ$22,FALSE),IF(ISNA(VLOOKUP($A218,'Success Asset Classes'!$B$15:$BD$377,AZ$21,FALSE)),VLOOKUP(MID($A218,4,5),'Project splits'!$C$5:$AM$346,AZ$22,FALSE),VLOOKUP($A218,'Success Asset Classes'!$B$15:$BD$377,AZ$21,FALSE)))</f>
        <v>0</v>
      </c>
      <c r="BA218" s="230">
        <f>IF($AR218=0,VLOOKUP(MID($A218,4,5),'Project splits'!$C$5:$AM$346,BA$22,FALSE),IF(ISNA(VLOOKUP($A218,'Success Asset Classes'!$B$15:$BD$377,BA$21,FALSE)),VLOOKUP(MID($A218,4,5),'Project splits'!$C$5:$AM$346,BA$22,FALSE),VLOOKUP($A218,'Success Asset Classes'!$B$15:$BD$377,BA$21,FALSE)))</f>
        <v>0</v>
      </c>
      <c r="BB218" s="230">
        <f>IF($AR218=0,VLOOKUP(MID($A218,4,5),'Project splits'!$C$5:$AM$346,BB$22,FALSE),IF(ISNA(VLOOKUP($A218,'Success Asset Classes'!$B$15:$BD$377,BB$21,FALSE)),VLOOKUP(MID($A218,4,5),'Project splits'!$C$5:$AM$346,BB$22,FALSE),VLOOKUP($A218,'Success Asset Classes'!$B$15:$BD$377,BB$21,FALSE)))</f>
        <v>0</v>
      </c>
      <c r="BC218" s="230">
        <f>IF($AR218=0,VLOOKUP(MID($A218,4,5),'Project splits'!$C$5:$AM$346,BC$22,FALSE),IF(ISNA(VLOOKUP($A218,'Success Asset Classes'!$B$15:$BD$377,BC$21,FALSE)),VLOOKUP(MID($A218,4,5),'Project splits'!$C$5:$AM$346,BC$22,FALSE),VLOOKUP($A218,'Success Asset Classes'!$B$15:$BD$377,BC$21,FALSE)))</f>
        <v>0</v>
      </c>
      <c r="BD218" s="230">
        <f>IF($AR218=0,VLOOKUP(MID($A218,4,5),'Project splits'!$C$5:$AM$346,BD$22,FALSE),IF(ISNA(VLOOKUP($A218,'Success Asset Classes'!$B$15:$BD$377,BD$21,FALSE)),VLOOKUP(MID($A218,4,5),'Project splits'!$C$5:$AM$346,BD$22,FALSE),VLOOKUP($A218,'Success Asset Classes'!$B$15:$BD$377,BD$21,FALSE)))</f>
        <v>0</v>
      </c>
      <c r="BE218" s="230">
        <f>IF($AR218=0,VLOOKUP(MID($A218,4,5),'Project splits'!$C$5:$AM$346,BE$22,FALSE),IF(ISNA(VLOOKUP($A218,'Success Asset Classes'!$B$15:$BD$377,BE$21,FALSE)),VLOOKUP(MID($A218,4,5),'Project splits'!$C$5:$AM$346,BE$22,FALSE),VLOOKUP($A218,'Success Asset Classes'!$B$15:$BD$377,BE$21,FALSE)))</f>
        <v>0</v>
      </c>
      <c r="BF218" s="230">
        <f>IF($AR218=0,VLOOKUP(MID($A218,4,5),'Project splits'!$C$5:$AM$346,BF$22,FALSE),IF(ISNA(VLOOKUP($A218,'Success Asset Classes'!$B$15:$BD$377,BF$21,FALSE)),VLOOKUP(MID($A218,4,5),'Project splits'!$C$5:$AM$346,BF$22,FALSE),VLOOKUP($A218,'Success Asset Classes'!$B$15:$BD$377,BF$21,FALSE)))</f>
        <v>0</v>
      </c>
      <c r="BG218" s="230">
        <f>IF($AR218=0,VLOOKUP(MID($A218,4,5),'Project splits'!$C$5:$AM$346,BG$22,FALSE),IF(ISNA(VLOOKUP($A218,'Success Asset Classes'!$B$15:$BD$377,BG$21,FALSE)),VLOOKUP(MID($A218,4,5),'Project splits'!$C$5:$AM$346,BG$22,FALSE),VLOOKUP($A218,'Success Asset Classes'!$B$15:$BD$377,BG$21,FALSE)))</f>
        <v>0</v>
      </c>
      <c r="BH218" s="230">
        <f>IF($AR218=0,VLOOKUP(MID($A218,4,5),'Project splits'!$C$5:$AM$346,BH$22,FALSE),IF(ISNA(VLOOKUP($A218,'Success Asset Classes'!$B$15:$BD$377,BH$21,FALSE)),VLOOKUP(MID($A218,4,5),'Project splits'!$C$5:$AM$346,BH$22,FALSE),VLOOKUP($A218,'Success Asset Classes'!$B$15:$BD$377,BH$21,FALSE)))</f>
        <v>0</v>
      </c>
      <c r="BI218" s="230">
        <f>IF($AR218=0,VLOOKUP(MID($A218,4,5),'Project splits'!$C$5:$AM$346,BI$22,FALSE),IF(ISNA(VLOOKUP($A218,'Success Asset Classes'!$B$15:$BD$377,BI$21,FALSE)),VLOOKUP(MID($A218,4,5),'Project splits'!$C$5:$AM$346,BI$22,FALSE),VLOOKUP($A218,'Success Asset Classes'!$B$15:$BD$377,BI$21,FALSE)))</f>
        <v>0</v>
      </c>
      <c r="BJ218" s="230">
        <f>IF($AR218=0,VLOOKUP(MID($A218,4,5),'Project splits'!$C$5:$AM$346,BJ$22,FALSE),IF(ISNA(VLOOKUP($A218,'Success Asset Classes'!$B$15:$BD$377,BJ$21,FALSE)),VLOOKUP(MID($A218,4,5),'Project splits'!$C$5:$AM$346,BJ$22,FALSE),VLOOKUP($A218,'Success Asset Classes'!$B$15:$BD$377,BJ$21,FALSE)))</f>
        <v>0</v>
      </c>
      <c r="BK218" s="230">
        <f>IF($AR218=0,VLOOKUP(MID($A218,4,5),'Project splits'!$C$5:$AM$346,BK$22,FALSE),IF(ISNA(VLOOKUP($A218,'Success Asset Classes'!$B$15:$BD$377,BK$21,FALSE)),VLOOKUP(MID($A218,4,5),'Project splits'!$C$5:$AM$346,BK$22,FALSE),VLOOKUP($A218,'Success Asset Classes'!$B$15:$BD$377,BK$21,FALSE)))</f>
        <v>0</v>
      </c>
      <c r="BL218" s="230">
        <f>IF($AR218=0,VLOOKUP(MID($A218,4,5),'Project splits'!$C$5:$AM$346,BL$22,FALSE),IF(ISNA(VLOOKUP($A218,'Success Asset Classes'!$B$15:$BD$377,BL$21,FALSE)),VLOOKUP(MID($A218,4,5),'Project splits'!$C$5:$AM$346,BL$22,FALSE),VLOOKUP($A218,'Success Asset Classes'!$B$15:$BD$377,BL$21,FALSE)))</f>
        <v>0</v>
      </c>
      <c r="BM218" s="230">
        <f>IF($AR218=0,VLOOKUP(MID($A218,4,5),'Project splits'!$C$5:$AM$346,BM$22,FALSE),IF(ISNA(VLOOKUP($A218,'Success Asset Classes'!$B$15:$BD$377,BM$21,FALSE)),VLOOKUP(MID($A218,4,5),'Project splits'!$C$5:$AM$346,BM$22,FALSE),VLOOKUP($A218,'Success Asset Classes'!$B$15:$BD$377,BM$21,FALSE)))</f>
        <v>0</v>
      </c>
      <c r="BN218" s="230">
        <f>IF($AR218=0,VLOOKUP(MID($A218,4,5),'Project splits'!$C$5:$AM$346,BN$22,FALSE),IF(ISNA(VLOOKUP($A218,'Success Asset Classes'!$B$15:$BD$377,BN$21,FALSE)),VLOOKUP(MID($A218,4,5),'Project splits'!$C$5:$AM$346,BN$22,FALSE),VLOOKUP($A218,'Success Asset Classes'!$B$15:$BD$377,BN$21,FALSE)))</f>
        <v>0</v>
      </c>
      <c r="BO218" s="230">
        <f>IF($AR218=0,VLOOKUP(MID($A218,4,5),'Project splits'!$C$5:$AM$346,BO$22,FALSE),IF(ISNA(VLOOKUP($A218,'Success Asset Classes'!$B$15:$BD$377,BO$21,FALSE)),VLOOKUP(MID($A218,4,5),'Project splits'!$C$5:$AM$346,BO$22,FALSE),VLOOKUP($A218,'Success Asset Classes'!$B$15:$BD$377,BO$21,FALSE)))</f>
        <v>0</v>
      </c>
      <c r="BP218" s="230">
        <f>IF($AR218=0,VLOOKUP(MID($A218,4,5),'Project splits'!$C$5:$AM$346,BP$22,FALSE),IF(ISNA(VLOOKUP($A218,'Success Asset Classes'!$B$15:$BD$377,BP$21,FALSE)),VLOOKUP(MID($A218,4,5),'Project splits'!$C$5:$AM$346,BP$22,FALSE),VLOOKUP($A218,'Success Asset Classes'!$B$15:$BD$377,BP$21,FALSE)))</f>
        <v>0</v>
      </c>
      <c r="BQ218" s="230">
        <f>IF($AR218=0,VLOOKUP(MID($A218,4,5),'Project splits'!$C$5:$AM$346,BQ$22,FALSE),IF(ISNA(VLOOKUP($A218,'Success Asset Classes'!$B$15:$BD$377,BQ$21,FALSE)),VLOOKUP(MID($A218,4,5),'Project splits'!$C$5:$AM$346,BQ$22,FALSE),VLOOKUP($A218,'Success Asset Classes'!$B$15:$BD$377,BQ$21,FALSE)))</f>
        <v>0</v>
      </c>
      <c r="BR218" s="230">
        <f>IF($AR218=0,VLOOKUP(MID($A218,4,5),'Project splits'!$C$5:$AM$346,BR$22,FALSE),IF(ISNA(VLOOKUP($A218,'Success Asset Classes'!$B$15:$BD$377,BR$21,FALSE)),VLOOKUP(MID($A218,4,5),'Project splits'!$C$5:$AM$346,BR$22,FALSE),VLOOKUP($A218,'Success Asset Classes'!$B$15:$BD$377,BR$21,FALSE)))</f>
        <v>0</v>
      </c>
      <c r="BS218" s="247">
        <f t="shared" si="69"/>
        <v>1</v>
      </c>
      <c r="BT218" s="249">
        <f>1+IF(ISNA(VLOOKUP($A218,'Project labour content'!$A$7:$D$255,'Project labour content'!$D$1,FALSE)),VLOOKUP($D218,'Project labour content'!$F$6:$G$15,'Project labour content'!$G$1,FALSE),VLOOKUP($A218,'Project labour content'!$A$7:$D$255,'Project labour content'!$D$1,FALSE))*LabEsc22*1</f>
        <v>1.0042015304910372</v>
      </c>
      <c r="BU218" s="249">
        <f>1+IF(ISNA(VLOOKUP($A218,'Project labour content'!$A$7:$D$255,'Project labour content'!$D$1,FALSE)),VLOOKUP($D218,'Project labour content'!$F$6:$G$15,'Project labour content'!$G$1,FALSE),VLOOKUP($A218,'Project labour content'!$A$7:$D$255,'Project labour content'!$D$1,FALSE))*LabEsc23*1</f>
        <v>1.0084232283284316</v>
      </c>
      <c r="BV218" s="249">
        <f>1+IF(ISNA(VLOOKUP($A218,'Project labour content'!$A$7:$D$255,'Project labour content'!$D$1,FALSE)),VLOOKUP($D218,'Project labour content'!$F$6:$G$15,'Project labour content'!$G$1,FALSE),VLOOKUP($A218,'Project labour content'!$A$7:$D$255,'Project labour content'!$D$1,FALSE))*LabEsc24*1</f>
        <v>1.012400067691257</v>
      </c>
      <c r="BW218" s="249">
        <f>1+IF(ISNA(VLOOKUP($A218,'Project labour content'!$A$7:$D$255,'Project labour content'!$D$1,FALSE)),VLOOKUP($D218,'Project labour content'!$F$6:$G$15,'Project labour content'!$G$1,FALSE),VLOOKUP($A218,'Project labour content'!$A$7:$D$255,'Project labour content'!$D$1,FALSE))*LabEsc25*1</f>
        <v>1.0177263812112012</v>
      </c>
      <c r="BX218" s="249">
        <f>1+IF(ISNA(VLOOKUP($A218,'Project labour content'!$A$7:$D$255,'Project labour content'!$D$1,FALSE)),VLOOKUP($D218,'Project labour content'!$F$6:$G$15,'Project labour content'!$G$1,FALSE),VLOOKUP($A218,'Project labour content'!$A$7:$D$255,'Project labour content'!$D$1,FALSE))*LabEsc26*1</f>
        <v>1.0235311752290204</v>
      </c>
      <c r="BY218" s="249">
        <f>1+IF(ISNA(VLOOKUP($A218,'Project labour content'!$A$7:$D$255,'Project labour content'!$D$1,FALSE)),VLOOKUP($D218,'Project labour content'!$F$6:$G$15,'Project labour content'!$G$1,FALSE),VLOOKUP($A218,'Project labour content'!$A$7:$D$255,'Project labour content'!$D$1,FALSE))*LabEsc27*1</f>
        <v>1.0271265753391341</v>
      </c>
      <c r="BZ218" s="249">
        <f>1+IF(ISNA(VLOOKUP($A218,'Project labour content'!$A$7:$D$255,'Project labour content'!$D$1,FALSE)),VLOOKUP($D218,'Project labour content'!$F$6:$G$15,'Project labour content'!$G$1,FALSE),VLOOKUP($A218,'Project labour content'!$A$7:$D$255,'Project labour content'!$D$1,FALSE))*LabEsc28*1</f>
        <v>1.0298339116220498</v>
      </c>
      <c r="CA218" s="249">
        <f>1+IF(ISNA(VLOOKUP($A218,'Project labour content'!$A$7:$D$255,'Project labour content'!$D$1,FALSE)),VLOOKUP($D218,'Project labour content'!$F$6:$G$15,'Project labour content'!$G$1,FALSE),VLOOKUP($A218,'Project labour content'!$A$7:$D$255,'Project labour content'!$D$1,FALSE))*LabEsc29*1</f>
        <v>1.034178644888873</v>
      </c>
      <c r="CB218" s="250" t="str">
        <f>IF(ISNA(VLOOKUP($A218,'Project labour content'!$A$7:$D$255,'Project labour content'!$D$1,FALSE)),"Category","Project")</f>
        <v>Project</v>
      </c>
      <c r="CD218" s="247" t="str">
        <f t="shared" si="70"/>
        <v>14118</v>
      </c>
      <c r="CE218" s="3"/>
    </row>
    <row r="219" spans="1:83" x14ac:dyDescent="0.15">
      <c r="A219" s="11" t="s">
        <v>335</v>
      </c>
      <c r="B219" s="11" t="str">
        <f>VLOOKUP($A219,'Incurred Real 2022$'!$A$25:$AC$426,'Incurred Real 2022$'!B$1,FALSE)</f>
        <v>Back Up Control and Data Centre</v>
      </c>
      <c r="C219" s="11" t="str">
        <f>VLOOKUP($A219,'Incurred Real 2022$'!$A$25:$AC$426,'Incurred Real 2022$'!C$1,FALSE)</f>
        <v>ExAnte</v>
      </c>
      <c r="D219" s="11" t="str">
        <f>VLOOKUP($A219,'Incurred Real 2022$'!$A$25:$AC$426,'Incurred Real 2022$'!D$1,FALSE)</f>
        <v>Security/Compliance</v>
      </c>
      <c r="E219" s="11" t="str">
        <f>VLOOKUP($A219,'Incurred Real 2022$'!$A$25:$AC$426,'Incurred Real 2022$'!E$1,FALSE)</f>
        <v>Closed</v>
      </c>
      <c r="F219" s="105" t="str">
        <f>IF(VLOOKUP($A219,'Incurred Real 2022$'!$A$25:$AC$426,'Incurred Real 2022$'!F$1,FALSE)=0,"",VLOOKUP($A219,'Incurred Real 2022$'!$A$25:$AC$426,'Incurred Real 2022$'!F$1,FALSE))</f>
        <v/>
      </c>
      <c r="G219" s="105" t="str">
        <f>IF(VLOOKUP($A219,'Incurred Real 2022$'!$A$25:$AC$426,'Incurred Real 2022$'!G$1,FALSE)=0,"",VLOOKUP($A219,'Incurred Real 2022$'!$A$25:$AC$426,'Incurred Real 2022$'!G$1,FALSE))</f>
        <v/>
      </c>
      <c r="H219" s="105" t="str">
        <f>IF(VLOOKUP($A219,'Incurred Real 2022$'!$A$25:$AC$426,'Incurred Real 2022$'!H$1,FALSE)=0,"",VLOOKUP($A219,'Incurred Real 2022$'!$A$25:$AC$426,'Incurred Real 2022$'!H$1,FALSE))</f>
        <v/>
      </c>
      <c r="I219" s="105" t="str">
        <f>IF(VLOOKUP($A219,'Incurred Real 2022$'!$A$25:$AC$426,'Incurred Real 2022$'!I$1,FALSE)=0,"",VLOOKUP($A219,'Incurred Real 2022$'!$A$25:$AC$426,'Incurred Real 2022$'!I$1,FALSE))</f>
        <v/>
      </c>
      <c r="J219" s="105" t="str">
        <f>IF(VLOOKUP($A219,'Incurred Real 2022$'!$A$25:$AC$426,'Incurred Real 2022$'!J$1,FALSE)=0,"",VLOOKUP($A219,'Incurred Real 2022$'!$A$25:$AC$426,'Incurred Real 2022$'!J$1,FALSE))</f>
        <v/>
      </c>
      <c r="K219" s="105" t="str">
        <f>IF(VLOOKUP($A219,'Incurred Real 2022$'!$A$25:$AC$426,'Incurred Real 2022$'!K$1,FALSE)=0,"",VLOOKUP($A219,'Incurred Real 2022$'!$A$25:$AC$426,'Incurred Real 2022$'!K$1,FALSE))</f>
        <v/>
      </c>
      <c r="L219" s="105" t="str">
        <f>IF(VLOOKUP($A219,'Incurred Real 2022$'!$A$25:$AC$426,'Incurred Real 2022$'!L$1,FALSE)=0,"",VLOOKUP($A219,'Incurred Real 2022$'!$A$25:$AC$426,'Incurred Real 2022$'!L$1,FALSE))</f>
        <v/>
      </c>
      <c r="M219" s="105" t="str">
        <f>IF(VLOOKUP($A219,'Incurred Real 2022$'!$A$25:$AC$426,'Incurred Real 2022$'!M$1,FALSE)=0,"",VLOOKUP($A219,'Incurred Real 2022$'!$A$25:$AC$426,'Incurred Real 2022$'!M$1,FALSE))</f>
        <v/>
      </c>
      <c r="N219" s="105" t="str">
        <f>IF(VLOOKUP($A219,'Incurred Real 2022$'!$A$25:$AC$426,'Incurred Real 2022$'!N$1,FALSE)=0,"",VLOOKUP($A219,'Incurred Real 2022$'!$A$25:$AC$426,'Incurred Real 2022$'!N$1,FALSE))</f>
        <v/>
      </c>
      <c r="O219" s="105" t="str">
        <f>IF(VLOOKUP($A219,'Incurred Real 2022$'!$A$25:$AC$426,'Incurred Real 2022$'!O$1,FALSE)=0,"",VLOOKUP($A219,'Incurred Real 2022$'!$A$25:$AC$426,'Incurred Real 2022$'!O$1,FALSE))</f>
        <v/>
      </c>
      <c r="P219" s="105">
        <f>IF(VLOOKUP($A219,'Incurred Real 2022$'!$A$25:$AC$426,'Incurred Real 2022$'!P$1,FALSE)=0,"",VLOOKUP($A219,'Incurred Real 2022$'!$A$25:$AC$426,'Incurred Real 2022$'!P$1,FALSE))</f>
        <v>48019.06</v>
      </c>
      <c r="Q219" s="105">
        <f>IF(VLOOKUP($A219,'Incurred Real 2022$'!$A$25:$AC$426,'Incurred Real 2022$'!Q$1,FALSE)=0,"",VLOOKUP($A219,'Incurred Real 2022$'!$A$25:$AC$426,'Incurred Real 2022$'!Q$1,FALSE))</f>
        <v>195473.35</v>
      </c>
      <c r="R219" s="105">
        <f>IF(VLOOKUP($A219,'Incurred Real 2022$'!$A$25:$AC$426,'Incurred Real 2022$'!R$1,FALSE)=0,"",VLOOKUP($A219,'Incurred Real 2022$'!$A$25:$AC$426,'Incurred Real 2022$'!R$1,FALSE))</f>
        <v>2919722.95</v>
      </c>
      <c r="S219" s="105">
        <f>IF(VLOOKUP($A219,'Incurred Real 2022$'!$A$25:$AC$426,'Incurred Real 2022$'!S$1,FALSE)=0,"",VLOOKUP($A219,'Incurred Real 2022$'!$A$25:$AC$426,'Incurred Real 2022$'!S$1,FALSE))</f>
        <v>4065098.64</v>
      </c>
      <c r="T219" s="105">
        <f>IF(VLOOKUP($A219,'Incurred Real 2022$'!$A$25:$AC$426,'Incurred Real 2022$'!T$1,FALSE)=0,"",VLOOKUP($A219,'Incurred Real 2022$'!$A$25:$AC$426,'Incurred Real 2022$'!T$1,FALSE))</f>
        <v>-983.61</v>
      </c>
      <c r="U219" s="105" t="str">
        <f>IF(VLOOKUP($A219,'Incurred Real 2022$'!$A$25:$AC$426,'Incurred Real 2022$'!U$1,FALSE)=0,"",VLOOKUP($A219,'Incurred Real 2022$'!$A$25:$AC$426,'Incurred Real 2022$'!U$1,FALSE))</f>
        <v/>
      </c>
      <c r="V219" s="13" t="str">
        <f>IF(ISTEXT(VLOOKUP($A219,'Incurred Real 2022$'!$A$25:$AC$426,'Incurred Real 2022$'!V$1,FALSE)),"",(VLOOKUP($A219,'Incurred Real 2022$'!$A$25:$AC$426,'Incurred Real 2022$'!V$1,FALSE))*BT219*Incurred_Real!V$15)</f>
        <v/>
      </c>
      <c r="W219" s="13" t="str">
        <f>IF(ISTEXT(VLOOKUP($A219,'Incurred Real 2022$'!$A$25:$AC$426,'Incurred Real 2022$'!W$1,FALSE)),"",(VLOOKUP($A219,'Incurred Real 2022$'!$A$25:$AC$426,'Incurred Real 2022$'!W$1,FALSE))*BU219*Incurred_Real!W$15)</f>
        <v/>
      </c>
      <c r="X219" s="220" t="str">
        <f>IF(ISTEXT(VLOOKUP($A219,'Incurred Real 2022$'!$A$25:$AC$426,'Incurred Real 2022$'!X$1,FALSE)),"",(VLOOKUP($A219,'Incurred Real 2022$'!$A$25:$AC$426,'Incurred Real 2022$'!X$1,FALSE))*BV219*Incurred_Real!X$15)</f>
        <v/>
      </c>
      <c r="Y219" s="217" t="str">
        <f>IF(ISTEXT(VLOOKUP($A219,'Incurred Real 2022$'!$A$25:$AC$426,'Incurred Real 2022$'!Y$1,FALSE)),"",(VLOOKUP($A219,'Incurred Real 2022$'!$A$25:$AC$426,'Incurred Real 2022$'!Y$1,FALSE))*BW219*Incurred_Real!Y$15)</f>
        <v/>
      </c>
      <c r="Z219" s="13" t="str">
        <f>IF(ISTEXT(VLOOKUP($A219,'Incurred Real 2022$'!$A$25:$AC$426,'Incurred Real 2022$'!Z$1,FALSE)),"",(VLOOKUP($A219,'Incurred Real 2022$'!$A$25:$AC$426,'Incurred Real 2022$'!Z$1,FALSE))*BX219*Incurred_Real!Z$15)</f>
        <v/>
      </c>
      <c r="AA219" s="13" t="str">
        <f>IF(ISTEXT(VLOOKUP($A219,'Incurred Real 2022$'!$A$25:$AC$426,'Incurred Real 2022$'!AA$1,FALSE)),"",(VLOOKUP($A219,'Incurred Real 2022$'!$A$25:$AC$426,'Incurred Real 2022$'!AA$1,FALSE))*BY219*Incurred_Real!AA$15)</f>
        <v/>
      </c>
      <c r="AB219" s="13" t="str">
        <f>IF(ISTEXT(VLOOKUP($A219,'Incurred Real 2022$'!$A$25:$AC$426,'Incurred Real 2022$'!AB$1,FALSE)),"",(VLOOKUP($A219,'Incurred Real 2022$'!$A$25:$AC$426,'Incurred Real 2022$'!AB$1,FALSE))*BZ219*Incurred_Real!AB$15)</f>
        <v/>
      </c>
      <c r="AC219" s="13" t="str">
        <f>IF(ISTEXT(VLOOKUP($A219,'Incurred Real 2022$'!$A$25:$AC$426,'Incurred Real 2022$'!AC$1,FALSE)),"",(VLOOKUP($A219,'Incurred Real 2022$'!$A$25:$AC$426,'Incurred Real 2022$'!AC$1,FALSE))*CA219*Incurred_Real!AC$15)</f>
        <v/>
      </c>
      <c r="AD219" s="221">
        <f t="shared" si="65"/>
        <v>7227330.3899999997</v>
      </c>
      <c r="AE219" s="221">
        <f t="shared" si="66"/>
        <v>7229297.6100000003</v>
      </c>
      <c r="AF219" s="239">
        <f t="shared" si="71"/>
        <v>8936395.52707492</v>
      </c>
      <c r="AG219" s="222">
        <f t="shared" si="67"/>
        <v>7179587.1956654256</v>
      </c>
      <c r="AH219" s="223">
        <f t="shared" ref="AH219:AH232" si="74">IF(AL219="Commissioned Extra","",IF(AK219="","",IF(AK219&lt;AI219,INDEX($F$18:$AC$18,1,MATCH(TEXT(AK219,"000"),$F$23:$AC$23)),INDEX($F$18:$AC$18,1,MATCH(AI219,$F$23:$AC$23)))))</f>
        <v>1.244694894501754</v>
      </c>
      <c r="AI219" s="224">
        <f t="shared" si="68"/>
        <v>2020</v>
      </c>
      <c r="AJ219" s="225">
        <f>VLOOKUP($A219,Project_Commissioning!$C$4:$H$355,Project_Commissioning!F$1,FALSE)</f>
        <v>43551</v>
      </c>
      <c r="AK219" s="226">
        <f>VLOOKUP($A219,Project_Commissioning!$C$4:$H$355,Project_Commissioning!G$1,FALSE)</f>
        <v>2019</v>
      </c>
      <c r="AL219" s="225" t="str">
        <f>IF(VLOOKUP($A219,Project_Commissioning!$C$4:$H$355,Project_Commissioning!H$1,FALSE)=0,"",VLOOKUP($A219,Project_Commissioning!$C$4:$H$355,Project_Commissioning!H$1,FALSE))</f>
        <v/>
      </c>
      <c r="AM219" s="237">
        <f t="shared" si="72"/>
        <v>7937113.6570526687</v>
      </c>
      <c r="AN219" s="221" cm="1">
        <f t="array" ref="AN219">IF(ROUND(AE219,0)=0,0,LOOKUP(2,1/(F219:AC219&lt;&gt;""),F219:AC219))</f>
        <v>-983.61</v>
      </c>
      <c r="AO219" s="221">
        <f t="shared" si="73"/>
        <v>0</v>
      </c>
      <c r="AP219" s="79"/>
      <c r="AQ219" s="20"/>
      <c r="AR219" s="245">
        <f>IF(ISNA(VLOOKUP($A219,'Success Asset Classes'!$B$15:$AA$114,'Success Asset Classes'!$AA$1,FALSE)),0,VLOOKUP($A219,'Success Asset Classes'!$B$15:$AA$114,'Success Asset Classes'!$AA$1,FALSE))</f>
        <v>0</v>
      </c>
      <c r="AS219" s="230">
        <f>IF($AR219=0,VLOOKUP(MID($A219,4,5),'Project splits'!$C$5:$AM$346,AS$22,FALSE),IF(ISNA(VLOOKUP($A219,'Success Asset Classes'!$B$15:$BD$377,AS$21,FALSE)),VLOOKUP(MID($A219,4,5),'Project splits'!$C$5:$AM$346,AS$22,FALSE),VLOOKUP($A219,'Success Asset Classes'!$B$15:$BD$377,AS$21,FALSE)))</f>
        <v>0.4</v>
      </c>
      <c r="AT219" s="230">
        <f>IF($AR219=0,VLOOKUP(MID($A219,4,5),'Project splits'!$C$5:$AM$346,AT$22,FALSE),IF(ISNA(VLOOKUP($A219,'Success Asset Classes'!$B$15:$BD$377,AT$21,FALSE)),VLOOKUP(MID($A219,4,5),'Project splits'!$C$5:$AM$346,AT$22,FALSE),VLOOKUP($A219,'Success Asset Classes'!$B$15:$BD$377,AT$21,FALSE)))</f>
        <v>0</v>
      </c>
      <c r="AU219" s="230">
        <f>IF($AR219=0,VLOOKUP(MID($A219,4,5),'Project splits'!$C$5:$AM$346,AU$22,FALSE),IF(ISNA(VLOOKUP($A219,'Success Asset Classes'!$B$15:$BD$377,AU$21,FALSE)),VLOOKUP(MID($A219,4,5),'Project splits'!$C$5:$AM$346,AU$22,FALSE),VLOOKUP($A219,'Success Asset Classes'!$B$15:$BD$377,AU$21,FALSE)))</f>
        <v>0</v>
      </c>
      <c r="AV219" s="230">
        <f>IF($AR219=0,VLOOKUP(MID($A219,4,5),'Project splits'!$C$5:$AM$346,AV$22,FALSE),IF(ISNA(VLOOKUP($A219,'Success Asset Classes'!$B$15:$BD$377,AV$21,FALSE)),VLOOKUP(MID($A219,4,5),'Project splits'!$C$5:$AM$346,AV$22,FALSE),VLOOKUP($A219,'Success Asset Classes'!$B$15:$BD$377,AV$21,FALSE)))</f>
        <v>0.2</v>
      </c>
      <c r="AW219" s="230">
        <f>IF($AR219=0,VLOOKUP(MID($A219,4,5),'Project splits'!$C$5:$AM$346,AW$22,FALSE),IF(ISNA(VLOOKUP($A219,'Success Asset Classes'!$B$15:$BD$377,AW$21,FALSE)),VLOOKUP(MID($A219,4,5),'Project splits'!$C$5:$AM$346,AW$22,FALSE),VLOOKUP($A219,'Success Asset Classes'!$B$15:$BD$377,AW$21,FALSE)))</f>
        <v>0</v>
      </c>
      <c r="AX219" s="230">
        <f>IF($AR219=0,VLOOKUP(MID($A219,4,5),'Project splits'!$C$5:$AM$346,AX$22,FALSE),IF(ISNA(VLOOKUP($A219,'Success Asset Classes'!$B$15:$BD$377,AX$21,FALSE)),VLOOKUP(MID($A219,4,5),'Project splits'!$C$5:$AM$346,AX$22,FALSE),VLOOKUP($A219,'Success Asset Classes'!$B$15:$BD$377,AX$21,FALSE)))</f>
        <v>0</v>
      </c>
      <c r="AY219" s="230">
        <f>IF($AR219=0,VLOOKUP(MID($A219,4,5),'Project splits'!$C$5:$AM$346,AY$22,FALSE),IF(ISNA(VLOOKUP($A219,'Success Asset Classes'!$B$15:$BD$377,AY$21,FALSE)),VLOOKUP(MID($A219,4,5),'Project splits'!$C$5:$AM$346,AY$22,FALSE),VLOOKUP($A219,'Success Asset Classes'!$B$15:$BD$377,AY$21,FALSE)))</f>
        <v>0.4</v>
      </c>
      <c r="AZ219" s="230">
        <f>IF($AR219=0,VLOOKUP(MID($A219,4,5),'Project splits'!$C$5:$AM$346,AZ$22,FALSE),IF(ISNA(VLOOKUP($A219,'Success Asset Classes'!$B$15:$BD$377,AZ$21,FALSE)),VLOOKUP(MID($A219,4,5),'Project splits'!$C$5:$AM$346,AZ$22,FALSE),VLOOKUP($A219,'Success Asset Classes'!$B$15:$BD$377,AZ$21,FALSE)))</f>
        <v>0</v>
      </c>
      <c r="BA219" s="230">
        <f>IF($AR219=0,VLOOKUP(MID($A219,4,5),'Project splits'!$C$5:$AM$346,BA$22,FALSE),IF(ISNA(VLOOKUP($A219,'Success Asset Classes'!$B$15:$BD$377,BA$21,FALSE)),VLOOKUP(MID($A219,4,5),'Project splits'!$C$5:$AM$346,BA$22,FALSE),VLOOKUP($A219,'Success Asset Classes'!$B$15:$BD$377,BA$21,FALSE)))</f>
        <v>0</v>
      </c>
      <c r="BB219" s="230">
        <f>IF($AR219=0,VLOOKUP(MID($A219,4,5),'Project splits'!$C$5:$AM$346,BB$22,FALSE),IF(ISNA(VLOOKUP($A219,'Success Asset Classes'!$B$15:$BD$377,BB$21,FALSE)),VLOOKUP(MID($A219,4,5),'Project splits'!$C$5:$AM$346,BB$22,FALSE),VLOOKUP($A219,'Success Asset Classes'!$B$15:$BD$377,BB$21,FALSE)))</f>
        <v>0</v>
      </c>
      <c r="BC219" s="230">
        <f>IF($AR219=0,VLOOKUP(MID($A219,4,5),'Project splits'!$C$5:$AM$346,BC$22,FALSE),IF(ISNA(VLOOKUP($A219,'Success Asset Classes'!$B$15:$BD$377,BC$21,FALSE)),VLOOKUP(MID($A219,4,5),'Project splits'!$C$5:$AM$346,BC$22,FALSE),VLOOKUP($A219,'Success Asset Classes'!$B$15:$BD$377,BC$21,FALSE)))</f>
        <v>0</v>
      </c>
      <c r="BD219" s="230">
        <f>IF($AR219=0,VLOOKUP(MID($A219,4,5),'Project splits'!$C$5:$AM$346,BD$22,FALSE),IF(ISNA(VLOOKUP($A219,'Success Asset Classes'!$B$15:$BD$377,BD$21,FALSE)),VLOOKUP(MID($A219,4,5),'Project splits'!$C$5:$AM$346,BD$22,FALSE),VLOOKUP($A219,'Success Asset Classes'!$B$15:$BD$377,BD$21,FALSE)))</f>
        <v>0</v>
      </c>
      <c r="BE219" s="230">
        <f>IF($AR219=0,VLOOKUP(MID($A219,4,5),'Project splits'!$C$5:$AM$346,BE$22,FALSE),IF(ISNA(VLOOKUP($A219,'Success Asset Classes'!$B$15:$BD$377,BE$21,FALSE)),VLOOKUP(MID($A219,4,5),'Project splits'!$C$5:$AM$346,BE$22,FALSE),VLOOKUP($A219,'Success Asset Classes'!$B$15:$BD$377,BE$21,FALSE)))</f>
        <v>0</v>
      </c>
      <c r="BF219" s="230">
        <f>IF($AR219=0,VLOOKUP(MID($A219,4,5),'Project splits'!$C$5:$AM$346,BF$22,FALSE),IF(ISNA(VLOOKUP($A219,'Success Asset Classes'!$B$15:$BD$377,BF$21,FALSE)),VLOOKUP(MID($A219,4,5),'Project splits'!$C$5:$AM$346,BF$22,FALSE),VLOOKUP($A219,'Success Asset Classes'!$B$15:$BD$377,BF$21,FALSE)))</f>
        <v>0</v>
      </c>
      <c r="BG219" s="230">
        <f>IF($AR219=0,VLOOKUP(MID($A219,4,5),'Project splits'!$C$5:$AM$346,BG$22,FALSE),IF(ISNA(VLOOKUP($A219,'Success Asset Classes'!$B$15:$BD$377,BG$21,FALSE)),VLOOKUP(MID($A219,4,5),'Project splits'!$C$5:$AM$346,BG$22,FALSE),VLOOKUP($A219,'Success Asset Classes'!$B$15:$BD$377,BG$21,FALSE)))</f>
        <v>0</v>
      </c>
      <c r="BH219" s="230">
        <f>IF($AR219=0,VLOOKUP(MID($A219,4,5),'Project splits'!$C$5:$AM$346,BH$22,FALSE),IF(ISNA(VLOOKUP($A219,'Success Asset Classes'!$B$15:$BD$377,BH$21,FALSE)),VLOOKUP(MID($A219,4,5),'Project splits'!$C$5:$AM$346,BH$22,FALSE),VLOOKUP($A219,'Success Asset Classes'!$B$15:$BD$377,BH$21,FALSE)))</f>
        <v>0</v>
      </c>
      <c r="BI219" s="230">
        <f>IF($AR219=0,VLOOKUP(MID($A219,4,5),'Project splits'!$C$5:$AM$346,BI$22,FALSE),IF(ISNA(VLOOKUP($A219,'Success Asset Classes'!$B$15:$BD$377,BI$21,FALSE)),VLOOKUP(MID($A219,4,5),'Project splits'!$C$5:$AM$346,BI$22,FALSE),VLOOKUP($A219,'Success Asset Classes'!$B$15:$BD$377,BI$21,FALSE)))</f>
        <v>0</v>
      </c>
      <c r="BJ219" s="230">
        <f>IF($AR219=0,VLOOKUP(MID($A219,4,5),'Project splits'!$C$5:$AM$346,BJ$22,FALSE),IF(ISNA(VLOOKUP($A219,'Success Asset Classes'!$B$15:$BD$377,BJ$21,FALSE)),VLOOKUP(MID($A219,4,5),'Project splits'!$C$5:$AM$346,BJ$22,FALSE),VLOOKUP($A219,'Success Asset Classes'!$B$15:$BD$377,BJ$21,FALSE)))</f>
        <v>0</v>
      </c>
      <c r="BK219" s="230">
        <f>IF($AR219=0,VLOOKUP(MID($A219,4,5),'Project splits'!$C$5:$AM$346,BK$22,FALSE),IF(ISNA(VLOOKUP($A219,'Success Asset Classes'!$B$15:$BD$377,BK$21,FALSE)),VLOOKUP(MID($A219,4,5),'Project splits'!$C$5:$AM$346,BK$22,FALSE),VLOOKUP($A219,'Success Asset Classes'!$B$15:$BD$377,BK$21,FALSE)))</f>
        <v>0</v>
      </c>
      <c r="BL219" s="230">
        <f>IF($AR219=0,VLOOKUP(MID($A219,4,5),'Project splits'!$C$5:$AM$346,BL$22,FALSE),IF(ISNA(VLOOKUP($A219,'Success Asset Classes'!$B$15:$BD$377,BL$21,FALSE)),VLOOKUP(MID($A219,4,5),'Project splits'!$C$5:$AM$346,BL$22,FALSE),VLOOKUP($A219,'Success Asset Classes'!$B$15:$BD$377,BL$21,FALSE)))</f>
        <v>0</v>
      </c>
      <c r="BM219" s="230">
        <f>IF($AR219=0,VLOOKUP(MID($A219,4,5),'Project splits'!$C$5:$AM$346,BM$22,FALSE),IF(ISNA(VLOOKUP($A219,'Success Asset Classes'!$B$15:$BD$377,BM$21,FALSE)),VLOOKUP(MID($A219,4,5),'Project splits'!$C$5:$AM$346,BM$22,FALSE),VLOOKUP($A219,'Success Asset Classes'!$B$15:$BD$377,BM$21,FALSE)))</f>
        <v>0</v>
      </c>
      <c r="BN219" s="230">
        <f>IF($AR219=0,VLOOKUP(MID($A219,4,5),'Project splits'!$C$5:$AM$346,BN$22,FALSE),IF(ISNA(VLOOKUP($A219,'Success Asset Classes'!$B$15:$BD$377,BN$21,FALSE)),VLOOKUP(MID($A219,4,5),'Project splits'!$C$5:$AM$346,BN$22,FALSE),VLOOKUP($A219,'Success Asset Classes'!$B$15:$BD$377,BN$21,FALSE)))</f>
        <v>0</v>
      </c>
      <c r="BO219" s="230">
        <f>IF($AR219=0,VLOOKUP(MID($A219,4,5),'Project splits'!$C$5:$AM$346,BO$22,FALSE),IF(ISNA(VLOOKUP($A219,'Success Asset Classes'!$B$15:$BD$377,BO$21,FALSE)),VLOOKUP(MID($A219,4,5),'Project splits'!$C$5:$AM$346,BO$22,FALSE),VLOOKUP($A219,'Success Asset Classes'!$B$15:$BD$377,BO$21,FALSE)))</f>
        <v>0</v>
      </c>
      <c r="BP219" s="230">
        <f>IF($AR219=0,VLOOKUP(MID($A219,4,5),'Project splits'!$C$5:$AM$346,BP$22,FALSE),IF(ISNA(VLOOKUP($A219,'Success Asset Classes'!$B$15:$BD$377,BP$21,FALSE)),VLOOKUP(MID($A219,4,5),'Project splits'!$C$5:$AM$346,BP$22,FALSE),VLOOKUP($A219,'Success Asset Classes'!$B$15:$BD$377,BP$21,FALSE)))</f>
        <v>0</v>
      </c>
      <c r="BQ219" s="230">
        <f>IF($AR219=0,VLOOKUP(MID($A219,4,5),'Project splits'!$C$5:$AM$346,BQ$22,FALSE),IF(ISNA(VLOOKUP($A219,'Success Asset Classes'!$B$15:$BD$377,BQ$21,FALSE)),VLOOKUP(MID($A219,4,5),'Project splits'!$C$5:$AM$346,BQ$22,FALSE),VLOOKUP($A219,'Success Asset Classes'!$B$15:$BD$377,BQ$21,FALSE)))</f>
        <v>0</v>
      </c>
      <c r="BR219" s="230">
        <f>IF($AR219=0,VLOOKUP(MID($A219,4,5),'Project splits'!$C$5:$AM$346,BR$22,FALSE),IF(ISNA(VLOOKUP($A219,'Success Asset Classes'!$B$15:$BD$377,BR$21,FALSE)),VLOOKUP(MID($A219,4,5),'Project splits'!$C$5:$AM$346,BR$22,FALSE),VLOOKUP($A219,'Success Asset Classes'!$B$15:$BD$377,BR$21,FALSE)))</f>
        <v>0</v>
      </c>
      <c r="BS219" s="247">
        <f t="shared" si="69"/>
        <v>1</v>
      </c>
      <c r="BT219" s="249">
        <f>1+IF(ISNA(VLOOKUP($A219,'Project labour content'!$A$7:$D$255,'Project labour content'!$D$1,FALSE)),VLOOKUP($D219,'Project labour content'!$F$6:$G$15,'Project labour content'!$G$1,FALSE),VLOOKUP($A219,'Project labour content'!$A$7:$D$255,'Project labour content'!$D$1,FALSE))*LabEsc22*1</f>
        <v>1.0005859102087626</v>
      </c>
      <c r="BU219" s="249">
        <f>1+IF(ISNA(VLOOKUP($A219,'Project labour content'!$A$7:$D$255,'Project labour content'!$D$1,FALSE)),VLOOKUP($D219,'Project labour content'!$F$6:$G$15,'Project labour content'!$G$1,FALSE),VLOOKUP($A219,'Project labour content'!$A$7:$D$255,'Project labour content'!$D$1,FALSE))*LabEsc23*1</f>
        <v>1.0011746327865272</v>
      </c>
      <c r="BV219" s="249">
        <f>1+IF(ISNA(VLOOKUP($A219,'Project labour content'!$A$7:$D$255,'Project labour content'!$D$1,FALSE)),VLOOKUP($D219,'Project labour content'!$F$6:$G$15,'Project labour content'!$G$1,FALSE),VLOOKUP($A219,'Project labour content'!$A$7:$D$255,'Project labour content'!$D$1,FALSE))*LabEsc24*1</f>
        <v>1.0017292094547814</v>
      </c>
      <c r="BW219" s="249">
        <f>1+IF(ISNA(VLOOKUP($A219,'Project labour content'!$A$7:$D$255,'Project labour content'!$D$1,FALSE)),VLOOKUP($D219,'Project labour content'!$F$6:$G$15,'Project labour content'!$G$1,FALSE),VLOOKUP($A219,'Project labour content'!$A$7:$D$255,'Project labour content'!$D$1,FALSE))*LabEsc25*1</f>
        <v>1.0024719724724633</v>
      </c>
      <c r="BX219" s="249">
        <f>1+IF(ISNA(VLOOKUP($A219,'Project labour content'!$A$7:$D$255,'Project labour content'!$D$1,FALSE)),VLOOKUP($D219,'Project labour content'!$F$6:$G$15,'Project labour content'!$G$1,FALSE),VLOOKUP($A219,'Project labour content'!$A$7:$D$255,'Project labour content'!$D$1,FALSE))*LabEsc26*1</f>
        <v>1.0032814603679003</v>
      </c>
      <c r="BY219" s="249">
        <f>1+IF(ISNA(VLOOKUP($A219,'Project labour content'!$A$7:$D$255,'Project labour content'!$D$1,FALSE)),VLOOKUP($D219,'Project labour content'!$F$6:$G$15,'Project labour content'!$G$1,FALSE),VLOOKUP($A219,'Project labour content'!$A$7:$D$255,'Project labour content'!$D$1,FALSE))*LabEsc27*1</f>
        <v>1.0037828447166741</v>
      </c>
      <c r="BZ219" s="249">
        <f>1+IF(ISNA(VLOOKUP($A219,'Project labour content'!$A$7:$D$255,'Project labour content'!$D$1,FALSE)),VLOOKUP($D219,'Project labour content'!$F$6:$G$15,'Project labour content'!$G$1,FALSE),VLOOKUP($A219,'Project labour content'!$A$7:$D$255,'Project labour content'!$D$1,FALSE))*LabEsc28*1</f>
        <v>1.0041603871313007</v>
      </c>
      <c r="CA219" s="249">
        <f>1+IF(ISNA(VLOOKUP($A219,'Project labour content'!$A$7:$D$255,'Project labour content'!$D$1,FALSE)),VLOOKUP($D219,'Project labour content'!$F$6:$G$15,'Project labour content'!$G$1,FALSE),VLOOKUP($A219,'Project labour content'!$A$7:$D$255,'Project labour content'!$D$1,FALSE))*LabEsc29*1</f>
        <v>1.0047662671982935</v>
      </c>
      <c r="CB219" s="250" t="str">
        <f>IF(ISNA(VLOOKUP($A219,'Project labour content'!$A$7:$D$255,'Project labour content'!$D$1,FALSE)),"Category","Project")</f>
        <v>Category</v>
      </c>
      <c r="CD219" s="247" t="str">
        <f t="shared" si="70"/>
        <v>14120</v>
      </c>
      <c r="CE219" s="3"/>
    </row>
    <row r="220" spans="1:83" x14ac:dyDescent="0.15">
      <c r="A220" s="11" t="s">
        <v>337</v>
      </c>
      <c r="B220" s="11" t="str">
        <f>VLOOKUP($A220,'Incurred Real 2022$'!$A$25:$AC$426,'Incurred Real 2022$'!B$1,FALSE)</f>
        <v>Davenport Under-voltage Load Shedding</v>
      </c>
      <c r="C220" s="11" t="str">
        <f>VLOOKUP($A220,'Incurred Real 2022$'!$A$25:$AC$426,'Incurred Real 2022$'!C$1,FALSE)</f>
        <v>ExAnte</v>
      </c>
      <c r="D220" s="11" t="str">
        <f>VLOOKUP($A220,'Incurred Real 2022$'!$A$25:$AC$426,'Incurred Real 2022$'!D$1,FALSE)</f>
        <v>Security/Compliance</v>
      </c>
      <c r="E220" s="11" t="str">
        <f>VLOOKUP($A220,'Incurred Real 2022$'!$A$25:$AC$426,'Incurred Real 2022$'!E$1,FALSE)</f>
        <v>Closed</v>
      </c>
      <c r="F220" s="105" t="str">
        <f>IF(VLOOKUP($A220,'Incurred Real 2022$'!$A$25:$AC$426,'Incurred Real 2022$'!F$1,FALSE)=0,"",VLOOKUP($A220,'Incurred Real 2022$'!$A$25:$AC$426,'Incurred Real 2022$'!F$1,FALSE))</f>
        <v/>
      </c>
      <c r="G220" s="105" t="str">
        <f>IF(VLOOKUP($A220,'Incurred Real 2022$'!$A$25:$AC$426,'Incurred Real 2022$'!G$1,FALSE)=0,"",VLOOKUP($A220,'Incurred Real 2022$'!$A$25:$AC$426,'Incurred Real 2022$'!G$1,FALSE))</f>
        <v/>
      </c>
      <c r="H220" s="105" t="str">
        <f>IF(VLOOKUP($A220,'Incurred Real 2022$'!$A$25:$AC$426,'Incurred Real 2022$'!H$1,FALSE)=0,"",VLOOKUP($A220,'Incurred Real 2022$'!$A$25:$AC$426,'Incurred Real 2022$'!H$1,FALSE))</f>
        <v/>
      </c>
      <c r="I220" s="105" t="str">
        <f>IF(VLOOKUP($A220,'Incurred Real 2022$'!$A$25:$AC$426,'Incurred Real 2022$'!I$1,FALSE)=0,"",VLOOKUP($A220,'Incurred Real 2022$'!$A$25:$AC$426,'Incurred Real 2022$'!I$1,FALSE))</f>
        <v/>
      </c>
      <c r="J220" s="105" t="str">
        <f>IF(VLOOKUP($A220,'Incurred Real 2022$'!$A$25:$AC$426,'Incurred Real 2022$'!J$1,FALSE)=0,"",VLOOKUP($A220,'Incurred Real 2022$'!$A$25:$AC$426,'Incurred Real 2022$'!J$1,FALSE))</f>
        <v/>
      </c>
      <c r="K220" s="105" t="str">
        <f>IF(VLOOKUP($A220,'Incurred Real 2022$'!$A$25:$AC$426,'Incurred Real 2022$'!K$1,FALSE)=0,"",VLOOKUP($A220,'Incurred Real 2022$'!$A$25:$AC$426,'Incurred Real 2022$'!K$1,FALSE))</f>
        <v/>
      </c>
      <c r="L220" s="105" t="str">
        <f>IF(VLOOKUP($A220,'Incurred Real 2022$'!$A$25:$AC$426,'Incurred Real 2022$'!L$1,FALSE)=0,"",VLOOKUP($A220,'Incurred Real 2022$'!$A$25:$AC$426,'Incurred Real 2022$'!L$1,FALSE))</f>
        <v/>
      </c>
      <c r="M220" s="105" t="str">
        <f>IF(VLOOKUP($A220,'Incurred Real 2022$'!$A$25:$AC$426,'Incurred Real 2022$'!M$1,FALSE)=0,"",VLOOKUP($A220,'Incurred Real 2022$'!$A$25:$AC$426,'Incurred Real 2022$'!M$1,FALSE))</f>
        <v/>
      </c>
      <c r="N220" s="105" t="str">
        <f>IF(VLOOKUP($A220,'Incurred Real 2022$'!$A$25:$AC$426,'Incurred Real 2022$'!N$1,FALSE)=0,"",VLOOKUP($A220,'Incurred Real 2022$'!$A$25:$AC$426,'Incurred Real 2022$'!N$1,FALSE))</f>
        <v/>
      </c>
      <c r="O220" s="105" t="str">
        <f>IF(VLOOKUP($A220,'Incurred Real 2022$'!$A$25:$AC$426,'Incurred Real 2022$'!O$1,FALSE)=0,"",VLOOKUP($A220,'Incurred Real 2022$'!$A$25:$AC$426,'Incurred Real 2022$'!O$1,FALSE))</f>
        <v/>
      </c>
      <c r="P220" s="105">
        <f>IF(VLOOKUP($A220,'Incurred Real 2022$'!$A$25:$AC$426,'Incurred Real 2022$'!P$1,FALSE)=0,"",VLOOKUP($A220,'Incurred Real 2022$'!$A$25:$AC$426,'Incurred Real 2022$'!P$1,FALSE))</f>
        <v>187262.35</v>
      </c>
      <c r="Q220" s="105">
        <f>IF(VLOOKUP($A220,'Incurred Real 2022$'!$A$25:$AC$426,'Incurred Real 2022$'!Q$1,FALSE)=0,"",VLOOKUP($A220,'Incurred Real 2022$'!$A$25:$AC$426,'Incurred Real 2022$'!Q$1,FALSE))</f>
        <v>29471.98</v>
      </c>
      <c r="R220" s="105">
        <f>IF(VLOOKUP($A220,'Incurred Real 2022$'!$A$25:$AC$426,'Incurred Real 2022$'!R$1,FALSE)=0,"",VLOOKUP($A220,'Incurred Real 2022$'!$A$25:$AC$426,'Incurred Real 2022$'!R$1,FALSE))</f>
        <v>4145.0200000000004</v>
      </c>
      <c r="S220" s="105">
        <f>IF(VLOOKUP($A220,'Incurred Real 2022$'!$A$25:$AC$426,'Incurred Real 2022$'!S$1,FALSE)=0,"",VLOOKUP($A220,'Incurred Real 2022$'!$A$25:$AC$426,'Incurred Real 2022$'!S$1,FALSE))</f>
        <v>6267.74</v>
      </c>
      <c r="T220" s="105">
        <f>IF(VLOOKUP($A220,'Incurred Real 2022$'!$A$25:$AC$426,'Incurred Real 2022$'!T$1,FALSE)=0,"",VLOOKUP($A220,'Incurred Real 2022$'!$A$25:$AC$426,'Incurred Real 2022$'!T$1,FALSE))</f>
        <v>4989.26</v>
      </c>
      <c r="U220" s="105" t="str">
        <f>IF(VLOOKUP($A220,'Incurred Real 2022$'!$A$25:$AC$426,'Incurred Real 2022$'!U$1,FALSE)=0,"",VLOOKUP($A220,'Incurred Real 2022$'!$A$25:$AC$426,'Incurred Real 2022$'!U$1,FALSE))</f>
        <v/>
      </c>
      <c r="V220" s="13" t="str">
        <f>IF(ISTEXT(VLOOKUP($A220,'Incurred Real 2022$'!$A$25:$AC$426,'Incurred Real 2022$'!V$1,FALSE)),"",(VLOOKUP($A220,'Incurred Real 2022$'!$A$25:$AC$426,'Incurred Real 2022$'!V$1,FALSE))*BT220*Incurred_Real!V$15)</f>
        <v/>
      </c>
      <c r="W220" s="13" t="str">
        <f>IF(ISTEXT(VLOOKUP($A220,'Incurred Real 2022$'!$A$25:$AC$426,'Incurred Real 2022$'!W$1,FALSE)),"",(VLOOKUP($A220,'Incurred Real 2022$'!$A$25:$AC$426,'Incurred Real 2022$'!W$1,FALSE))*BU220*Incurred_Real!W$15)</f>
        <v/>
      </c>
      <c r="X220" s="220" t="str">
        <f>IF(ISTEXT(VLOOKUP($A220,'Incurred Real 2022$'!$A$25:$AC$426,'Incurred Real 2022$'!X$1,FALSE)),"",(VLOOKUP($A220,'Incurred Real 2022$'!$A$25:$AC$426,'Incurred Real 2022$'!X$1,FALSE))*BV220*Incurred_Real!X$15)</f>
        <v/>
      </c>
      <c r="Y220" s="217" t="str">
        <f>IF(ISTEXT(VLOOKUP($A220,'Incurred Real 2022$'!$A$25:$AC$426,'Incurred Real 2022$'!Y$1,FALSE)),"",(VLOOKUP($A220,'Incurred Real 2022$'!$A$25:$AC$426,'Incurred Real 2022$'!Y$1,FALSE))*BW220*Incurred_Real!Y$15)</f>
        <v/>
      </c>
      <c r="Z220" s="13" t="str">
        <f>IF(ISTEXT(VLOOKUP($A220,'Incurred Real 2022$'!$A$25:$AC$426,'Incurred Real 2022$'!Z$1,FALSE)),"",(VLOOKUP($A220,'Incurred Real 2022$'!$A$25:$AC$426,'Incurred Real 2022$'!Z$1,FALSE))*BX220*Incurred_Real!Z$15)</f>
        <v/>
      </c>
      <c r="AA220" s="13" t="str">
        <f>IF(ISTEXT(VLOOKUP($A220,'Incurred Real 2022$'!$A$25:$AC$426,'Incurred Real 2022$'!AA$1,FALSE)),"",(VLOOKUP($A220,'Incurred Real 2022$'!$A$25:$AC$426,'Incurred Real 2022$'!AA$1,FALSE))*BY220*Incurred_Real!AA$15)</f>
        <v/>
      </c>
      <c r="AB220" s="13" t="str">
        <f>IF(ISTEXT(VLOOKUP($A220,'Incurred Real 2022$'!$A$25:$AC$426,'Incurred Real 2022$'!AB$1,FALSE)),"",(VLOOKUP($A220,'Incurred Real 2022$'!$A$25:$AC$426,'Incurred Real 2022$'!AB$1,FALSE))*BZ220*Incurred_Real!AB$15)</f>
        <v/>
      </c>
      <c r="AC220" s="13" t="str">
        <f>IF(ISTEXT(VLOOKUP($A220,'Incurred Real 2022$'!$A$25:$AC$426,'Incurred Real 2022$'!AC$1,FALSE)),"",(VLOOKUP($A220,'Incurred Real 2022$'!$A$25:$AC$426,'Incurred Real 2022$'!AC$1,FALSE))*CA220*Incurred_Real!AC$15)</f>
        <v/>
      </c>
      <c r="AD220" s="221">
        <f t="shared" si="65"/>
        <v>232136.35</v>
      </c>
      <c r="AE220" s="221">
        <f t="shared" si="66"/>
        <v>232136.35</v>
      </c>
      <c r="AF220" s="239">
        <f t="shared" si="71"/>
        <v>298819.61049818946</v>
      </c>
      <c r="AG220" s="222">
        <f t="shared" si="67"/>
        <v>235597.17286510594</v>
      </c>
      <c r="AH220" s="223">
        <f t="shared" si="74"/>
        <v>1.2683497296008823</v>
      </c>
      <c r="AI220" s="224">
        <f t="shared" si="68"/>
        <v>2020</v>
      </c>
      <c r="AJ220" s="225">
        <f>VLOOKUP($A220,Project_Commissioning!$C$4:$H$355,Project_Commissioning!F$1,FALSE)</f>
        <v>42558</v>
      </c>
      <c r="AK220" s="226">
        <f>VLOOKUP($A220,Project_Commissioning!$C$4:$H$355,Project_Commissioning!G$1,FALSE)</f>
        <v>2017</v>
      </c>
      <c r="AL220" s="225" t="str">
        <f>IF(VLOOKUP($A220,Project_Commissioning!$C$4:$H$355,Project_Commissioning!H$1,FALSE)=0,"",VLOOKUP($A220,Project_Commissioning!$C$4:$H$355,Project_Commissioning!H$1,FALSE))</f>
        <v/>
      </c>
      <c r="AM220" s="237">
        <f t="shared" si="72"/>
        <v>265405.12942768872</v>
      </c>
      <c r="AN220" s="221" cm="1">
        <f t="array" ref="AN220">IF(ROUND(AE220,0)=0,0,LOOKUP(2,1/(F220:AC220&lt;&gt;""),F220:AC220))</f>
        <v>4989.26</v>
      </c>
      <c r="AO220" s="221">
        <f t="shared" si="73"/>
        <v>0</v>
      </c>
      <c r="AP220" s="79"/>
      <c r="AQ220" s="20"/>
      <c r="AR220" s="245">
        <f>IF(ISNA(VLOOKUP($A220,'Success Asset Classes'!$B$15:$AA$114,'Success Asset Classes'!$AA$1,FALSE)),0,VLOOKUP($A220,'Success Asset Classes'!$B$15:$AA$114,'Success Asset Classes'!$AA$1,FALSE))</f>
        <v>0</v>
      </c>
      <c r="AS220" s="230">
        <f>IF($AR220=0,VLOOKUP(MID($A220,4,5),'Project splits'!$C$5:$AM$346,AS$22,FALSE),IF(ISNA(VLOOKUP($A220,'Success Asset Classes'!$B$15:$BD$377,AS$21,FALSE)),VLOOKUP(MID($A220,4,5),'Project splits'!$C$5:$AM$346,AS$22,FALSE),VLOOKUP($A220,'Success Asset Classes'!$B$15:$BD$377,AS$21,FALSE)))</f>
        <v>0</v>
      </c>
      <c r="AT220" s="230">
        <f>IF($AR220=0,VLOOKUP(MID($A220,4,5),'Project splits'!$C$5:$AM$346,AT$22,FALSE),IF(ISNA(VLOOKUP($A220,'Success Asset Classes'!$B$15:$BD$377,AT$21,FALSE)),VLOOKUP(MID($A220,4,5),'Project splits'!$C$5:$AM$346,AT$22,FALSE),VLOOKUP($A220,'Success Asset Classes'!$B$15:$BD$377,AT$21,FALSE)))</f>
        <v>0</v>
      </c>
      <c r="AU220" s="230">
        <f>IF($AR220=0,VLOOKUP(MID($A220,4,5),'Project splits'!$C$5:$AM$346,AU$22,FALSE),IF(ISNA(VLOOKUP($A220,'Success Asset Classes'!$B$15:$BD$377,AU$21,FALSE)),VLOOKUP(MID($A220,4,5),'Project splits'!$C$5:$AM$346,AU$22,FALSE),VLOOKUP($A220,'Success Asset Classes'!$B$15:$BD$377,AU$21,FALSE)))</f>
        <v>0</v>
      </c>
      <c r="AV220" s="230">
        <f>IF($AR220=0,VLOOKUP(MID($A220,4,5),'Project splits'!$C$5:$AM$346,AV$22,FALSE),IF(ISNA(VLOOKUP($A220,'Success Asset Classes'!$B$15:$BD$377,AV$21,FALSE)),VLOOKUP(MID($A220,4,5),'Project splits'!$C$5:$AM$346,AV$22,FALSE),VLOOKUP($A220,'Success Asset Classes'!$B$15:$BD$377,AV$21,FALSE)))</f>
        <v>0</v>
      </c>
      <c r="AW220" s="230">
        <f>IF($AR220=0,VLOOKUP(MID($A220,4,5),'Project splits'!$C$5:$AM$346,AW$22,FALSE),IF(ISNA(VLOOKUP($A220,'Success Asset Classes'!$B$15:$BD$377,AW$21,FALSE)),VLOOKUP(MID($A220,4,5),'Project splits'!$C$5:$AM$346,AW$22,FALSE),VLOOKUP($A220,'Success Asset Classes'!$B$15:$BD$377,AW$21,FALSE)))</f>
        <v>0</v>
      </c>
      <c r="AX220" s="230">
        <f>IF($AR220=0,VLOOKUP(MID($A220,4,5),'Project splits'!$C$5:$AM$346,AX$22,FALSE),IF(ISNA(VLOOKUP($A220,'Success Asset Classes'!$B$15:$BD$377,AX$21,FALSE)),VLOOKUP(MID($A220,4,5),'Project splits'!$C$5:$AM$346,AX$22,FALSE),VLOOKUP($A220,'Success Asset Classes'!$B$15:$BD$377,AX$21,FALSE)))</f>
        <v>0</v>
      </c>
      <c r="AY220" s="230">
        <f>IF($AR220=0,VLOOKUP(MID($A220,4,5),'Project splits'!$C$5:$AM$346,AY$22,FALSE),IF(ISNA(VLOOKUP($A220,'Success Asset Classes'!$B$15:$BD$377,AY$21,FALSE)),VLOOKUP(MID($A220,4,5),'Project splits'!$C$5:$AM$346,AY$22,FALSE),VLOOKUP($A220,'Success Asset Classes'!$B$15:$BD$377,AY$21,FALSE)))</f>
        <v>0</v>
      </c>
      <c r="AZ220" s="230">
        <f>IF($AR220=0,VLOOKUP(MID($A220,4,5),'Project splits'!$C$5:$AM$346,AZ$22,FALSE),IF(ISNA(VLOOKUP($A220,'Success Asset Classes'!$B$15:$BD$377,AZ$21,FALSE)),VLOOKUP(MID($A220,4,5),'Project splits'!$C$5:$AM$346,AZ$22,FALSE),VLOOKUP($A220,'Success Asset Classes'!$B$15:$BD$377,AZ$21,FALSE)))</f>
        <v>0</v>
      </c>
      <c r="BA220" s="230">
        <f>IF($AR220=0,VLOOKUP(MID($A220,4,5),'Project splits'!$C$5:$AM$346,BA$22,FALSE),IF(ISNA(VLOOKUP($A220,'Success Asset Classes'!$B$15:$BD$377,BA$21,FALSE)),VLOOKUP(MID($A220,4,5),'Project splits'!$C$5:$AM$346,BA$22,FALSE),VLOOKUP($A220,'Success Asset Classes'!$B$15:$BD$377,BA$21,FALSE)))</f>
        <v>0</v>
      </c>
      <c r="BB220" s="230">
        <f>IF($AR220=0,VLOOKUP(MID($A220,4,5),'Project splits'!$C$5:$AM$346,BB$22,FALSE),IF(ISNA(VLOOKUP($A220,'Success Asset Classes'!$B$15:$BD$377,BB$21,FALSE)),VLOOKUP(MID($A220,4,5),'Project splits'!$C$5:$AM$346,BB$22,FALSE),VLOOKUP($A220,'Success Asset Classes'!$B$15:$BD$377,BB$21,FALSE)))</f>
        <v>0</v>
      </c>
      <c r="BC220" s="230">
        <f>IF($AR220=0,VLOOKUP(MID($A220,4,5),'Project splits'!$C$5:$AM$346,BC$22,FALSE),IF(ISNA(VLOOKUP($A220,'Success Asset Classes'!$B$15:$BD$377,BC$21,FALSE)),VLOOKUP(MID($A220,4,5),'Project splits'!$C$5:$AM$346,BC$22,FALSE),VLOOKUP($A220,'Success Asset Classes'!$B$15:$BD$377,BC$21,FALSE)))</f>
        <v>0</v>
      </c>
      <c r="BD220" s="230">
        <f>IF($AR220=0,VLOOKUP(MID($A220,4,5),'Project splits'!$C$5:$AM$346,BD$22,FALSE),IF(ISNA(VLOOKUP($A220,'Success Asset Classes'!$B$15:$BD$377,BD$21,FALSE)),VLOOKUP(MID($A220,4,5),'Project splits'!$C$5:$AM$346,BD$22,FALSE),VLOOKUP($A220,'Success Asset Classes'!$B$15:$BD$377,BD$21,FALSE)))</f>
        <v>0</v>
      </c>
      <c r="BE220" s="230">
        <f>IF($AR220=0,VLOOKUP(MID($A220,4,5),'Project splits'!$C$5:$AM$346,BE$22,FALSE),IF(ISNA(VLOOKUP($A220,'Success Asset Classes'!$B$15:$BD$377,BE$21,FALSE)),VLOOKUP(MID($A220,4,5),'Project splits'!$C$5:$AM$346,BE$22,FALSE),VLOOKUP($A220,'Success Asset Classes'!$B$15:$BD$377,BE$21,FALSE)))</f>
        <v>0</v>
      </c>
      <c r="BF220" s="230">
        <f>IF($AR220=0,VLOOKUP(MID($A220,4,5),'Project splits'!$C$5:$AM$346,BF$22,FALSE),IF(ISNA(VLOOKUP($A220,'Success Asset Classes'!$B$15:$BD$377,BF$21,FALSE)),VLOOKUP(MID($A220,4,5),'Project splits'!$C$5:$AM$346,BF$22,FALSE),VLOOKUP($A220,'Success Asset Classes'!$B$15:$BD$377,BF$21,FALSE)))</f>
        <v>0</v>
      </c>
      <c r="BG220" s="230">
        <f>IF($AR220=0,VLOOKUP(MID($A220,4,5),'Project splits'!$C$5:$AM$346,BG$22,FALSE),IF(ISNA(VLOOKUP($A220,'Success Asset Classes'!$B$15:$BD$377,BG$21,FALSE)),VLOOKUP(MID($A220,4,5),'Project splits'!$C$5:$AM$346,BG$22,FALSE),VLOOKUP($A220,'Success Asset Classes'!$B$15:$BD$377,BG$21,FALSE)))</f>
        <v>0.93819530475393786</v>
      </c>
      <c r="BH220" s="230">
        <f>IF($AR220=0,VLOOKUP(MID($A220,4,5),'Project splits'!$C$5:$AM$346,BH$22,FALSE),IF(ISNA(VLOOKUP($A220,'Success Asset Classes'!$B$15:$BD$377,BH$21,FALSE)),VLOOKUP(MID($A220,4,5),'Project splits'!$C$5:$AM$346,BH$22,FALSE),VLOOKUP($A220,'Success Asset Classes'!$B$15:$BD$377,BH$21,FALSE)))</f>
        <v>6.1804695246062157E-2</v>
      </c>
      <c r="BI220" s="230">
        <f>IF($AR220=0,VLOOKUP(MID($A220,4,5),'Project splits'!$C$5:$AM$346,BI$22,FALSE),IF(ISNA(VLOOKUP($A220,'Success Asset Classes'!$B$15:$BD$377,BI$21,FALSE)),VLOOKUP(MID($A220,4,5),'Project splits'!$C$5:$AM$346,BI$22,FALSE),VLOOKUP($A220,'Success Asset Classes'!$B$15:$BD$377,BI$21,FALSE)))</f>
        <v>0</v>
      </c>
      <c r="BJ220" s="230">
        <f>IF($AR220=0,VLOOKUP(MID($A220,4,5),'Project splits'!$C$5:$AM$346,BJ$22,FALSE),IF(ISNA(VLOOKUP($A220,'Success Asset Classes'!$B$15:$BD$377,BJ$21,FALSE)),VLOOKUP(MID($A220,4,5),'Project splits'!$C$5:$AM$346,BJ$22,FALSE),VLOOKUP($A220,'Success Asset Classes'!$B$15:$BD$377,BJ$21,FALSE)))</f>
        <v>0</v>
      </c>
      <c r="BK220" s="230">
        <f>IF($AR220=0,VLOOKUP(MID($A220,4,5),'Project splits'!$C$5:$AM$346,BK$22,FALSE),IF(ISNA(VLOOKUP($A220,'Success Asset Classes'!$B$15:$BD$377,BK$21,FALSE)),VLOOKUP(MID($A220,4,5),'Project splits'!$C$5:$AM$346,BK$22,FALSE),VLOOKUP($A220,'Success Asset Classes'!$B$15:$BD$377,BK$21,FALSE)))</f>
        <v>0</v>
      </c>
      <c r="BL220" s="230">
        <f>IF($AR220=0,VLOOKUP(MID($A220,4,5),'Project splits'!$C$5:$AM$346,BL$22,FALSE),IF(ISNA(VLOOKUP($A220,'Success Asset Classes'!$B$15:$BD$377,BL$21,FALSE)),VLOOKUP(MID($A220,4,5),'Project splits'!$C$5:$AM$346,BL$22,FALSE),VLOOKUP($A220,'Success Asset Classes'!$B$15:$BD$377,BL$21,FALSE)))</f>
        <v>0</v>
      </c>
      <c r="BM220" s="230">
        <f>IF($AR220=0,VLOOKUP(MID($A220,4,5),'Project splits'!$C$5:$AM$346,BM$22,FALSE),IF(ISNA(VLOOKUP($A220,'Success Asset Classes'!$B$15:$BD$377,BM$21,FALSE)),VLOOKUP(MID($A220,4,5),'Project splits'!$C$5:$AM$346,BM$22,FALSE),VLOOKUP($A220,'Success Asset Classes'!$B$15:$BD$377,BM$21,FALSE)))</f>
        <v>0</v>
      </c>
      <c r="BN220" s="230">
        <f>IF($AR220=0,VLOOKUP(MID($A220,4,5),'Project splits'!$C$5:$AM$346,BN$22,FALSE),IF(ISNA(VLOOKUP($A220,'Success Asset Classes'!$B$15:$BD$377,BN$21,FALSE)),VLOOKUP(MID($A220,4,5),'Project splits'!$C$5:$AM$346,BN$22,FALSE),VLOOKUP($A220,'Success Asset Classes'!$B$15:$BD$377,BN$21,FALSE)))</f>
        <v>0</v>
      </c>
      <c r="BO220" s="230">
        <f>IF($AR220=0,VLOOKUP(MID($A220,4,5),'Project splits'!$C$5:$AM$346,BO$22,FALSE),IF(ISNA(VLOOKUP($A220,'Success Asset Classes'!$B$15:$BD$377,BO$21,FALSE)),VLOOKUP(MID($A220,4,5),'Project splits'!$C$5:$AM$346,BO$22,FALSE),VLOOKUP($A220,'Success Asset Classes'!$B$15:$BD$377,BO$21,FALSE)))</f>
        <v>0</v>
      </c>
      <c r="BP220" s="230">
        <f>IF($AR220=0,VLOOKUP(MID($A220,4,5),'Project splits'!$C$5:$AM$346,BP$22,FALSE),IF(ISNA(VLOOKUP($A220,'Success Asset Classes'!$B$15:$BD$377,BP$21,FALSE)),VLOOKUP(MID($A220,4,5),'Project splits'!$C$5:$AM$346,BP$22,FALSE),VLOOKUP($A220,'Success Asset Classes'!$B$15:$BD$377,BP$21,FALSE)))</f>
        <v>0</v>
      </c>
      <c r="BQ220" s="230">
        <f>IF($AR220=0,VLOOKUP(MID($A220,4,5),'Project splits'!$C$5:$AM$346,BQ$22,FALSE),IF(ISNA(VLOOKUP($A220,'Success Asset Classes'!$B$15:$BD$377,BQ$21,FALSE)),VLOOKUP(MID($A220,4,5),'Project splits'!$C$5:$AM$346,BQ$22,FALSE),VLOOKUP($A220,'Success Asset Classes'!$B$15:$BD$377,BQ$21,FALSE)))</f>
        <v>0</v>
      </c>
      <c r="BR220" s="230">
        <f>IF($AR220=0,VLOOKUP(MID($A220,4,5),'Project splits'!$C$5:$AM$346,BR$22,FALSE),IF(ISNA(VLOOKUP($A220,'Success Asset Classes'!$B$15:$BD$377,BR$21,FALSE)),VLOOKUP(MID($A220,4,5),'Project splits'!$C$5:$AM$346,BR$22,FALSE),VLOOKUP($A220,'Success Asset Classes'!$B$15:$BD$377,BR$21,FALSE)))</f>
        <v>0</v>
      </c>
      <c r="BS220" s="247">
        <f t="shared" si="69"/>
        <v>1</v>
      </c>
      <c r="BT220" s="249">
        <f>1+IF(ISNA(VLOOKUP($A220,'Project labour content'!$A$7:$D$255,'Project labour content'!$D$1,FALSE)),VLOOKUP($D220,'Project labour content'!$F$6:$G$15,'Project labour content'!$G$1,FALSE),VLOOKUP($A220,'Project labour content'!$A$7:$D$255,'Project labour content'!$D$1,FALSE))*LabEsc22*1</f>
        <v>1.0005859102087626</v>
      </c>
      <c r="BU220" s="249">
        <f>1+IF(ISNA(VLOOKUP($A220,'Project labour content'!$A$7:$D$255,'Project labour content'!$D$1,FALSE)),VLOOKUP($D220,'Project labour content'!$F$6:$G$15,'Project labour content'!$G$1,FALSE),VLOOKUP($A220,'Project labour content'!$A$7:$D$255,'Project labour content'!$D$1,FALSE))*LabEsc23*1</f>
        <v>1.0011746327865272</v>
      </c>
      <c r="BV220" s="249">
        <f>1+IF(ISNA(VLOOKUP($A220,'Project labour content'!$A$7:$D$255,'Project labour content'!$D$1,FALSE)),VLOOKUP($D220,'Project labour content'!$F$6:$G$15,'Project labour content'!$G$1,FALSE),VLOOKUP($A220,'Project labour content'!$A$7:$D$255,'Project labour content'!$D$1,FALSE))*LabEsc24*1</f>
        <v>1.0017292094547814</v>
      </c>
      <c r="BW220" s="249">
        <f>1+IF(ISNA(VLOOKUP($A220,'Project labour content'!$A$7:$D$255,'Project labour content'!$D$1,FALSE)),VLOOKUP($D220,'Project labour content'!$F$6:$G$15,'Project labour content'!$G$1,FALSE),VLOOKUP($A220,'Project labour content'!$A$7:$D$255,'Project labour content'!$D$1,FALSE))*LabEsc25*1</f>
        <v>1.0024719724724633</v>
      </c>
      <c r="BX220" s="249">
        <f>1+IF(ISNA(VLOOKUP($A220,'Project labour content'!$A$7:$D$255,'Project labour content'!$D$1,FALSE)),VLOOKUP($D220,'Project labour content'!$F$6:$G$15,'Project labour content'!$G$1,FALSE),VLOOKUP($A220,'Project labour content'!$A$7:$D$255,'Project labour content'!$D$1,FALSE))*LabEsc26*1</f>
        <v>1.0032814603679003</v>
      </c>
      <c r="BY220" s="249">
        <f>1+IF(ISNA(VLOOKUP($A220,'Project labour content'!$A$7:$D$255,'Project labour content'!$D$1,FALSE)),VLOOKUP($D220,'Project labour content'!$F$6:$G$15,'Project labour content'!$G$1,FALSE),VLOOKUP($A220,'Project labour content'!$A$7:$D$255,'Project labour content'!$D$1,FALSE))*LabEsc27*1</f>
        <v>1.0037828447166741</v>
      </c>
      <c r="BZ220" s="249">
        <f>1+IF(ISNA(VLOOKUP($A220,'Project labour content'!$A$7:$D$255,'Project labour content'!$D$1,FALSE)),VLOOKUP($D220,'Project labour content'!$F$6:$G$15,'Project labour content'!$G$1,FALSE),VLOOKUP($A220,'Project labour content'!$A$7:$D$255,'Project labour content'!$D$1,FALSE))*LabEsc28*1</f>
        <v>1.0041603871313007</v>
      </c>
      <c r="CA220" s="249">
        <f>1+IF(ISNA(VLOOKUP($A220,'Project labour content'!$A$7:$D$255,'Project labour content'!$D$1,FALSE)),VLOOKUP($D220,'Project labour content'!$F$6:$G$15,'Project labour content'!$G$1,FALSE),VLOOKUP($A220,'Project labour content'!$A$7:$D$255,'Project labour content'!$D$1,FALSE))*LabEsc29*1</f>
        <v>1.0047662671982935</v>
      </c>
      <c r="CB220" s="250" t="str">
        <f>IF(ISNA(VLOOKUP($A220,'Project labour content'!$A$7:$D$255,'Project labour content'!$D$1,FALSE)),"Category","Project")</f>
        <v>Category</v>
      </c>
      <c r="CD220" s="247" t="str">
        <f t="shared" si="70"/>
        <v>14122</v>
      </c>
      <c r="CE220" s="3"/>
    </row>
    <row r="221" spans="1:83" x14ac:dyDescent="0.15">
      <c r="A221" s="11" t="s">
        <v>339</v>
      </c>
      <c r="B221" s="11" t="str">
        <f>VLOOKUP($A221,'Incurred Real 2022$'!$A$25:$AC$426,'Incurred Real 2022$'!B$1,FALSE)</f>
        <v>Monash and Berri Relay Replacement</v>
      </c>
      <c r="C221" s="11" t="str">
        <f>VLOOKUP($A221,'Incurred Real 2022$'!$A$25:$AC$426,'Incurred Real 2022$'!C$1,FALSE)</f>
        <v>ExAnte</v>
      </c>
      <c r="D221" s="11" t="str">
        <f>VLOOKUP($A221,'Incurred Real 2022$'!$A$25:$AC$426,'Incurred Real 2022$'!D$1,FALSE)</f>
        <v>Replacement</v>
      </c>
      <c r="E221" s="11" t="str">
        <f>VLOOKUP($A221,'Incurred Real 2022$'!$A$25:$AC$426,'Incurred Real 2022$'!E$1,FALSE)</f>
        <v>Closed</v>
      </c>
      <c r="F221" s="105" t="str">
        <f>IF(VLOOKUP($A221,'Incurred Real 2022$'!$A$25:$AC$426,'Incurred Real 2022$'!F$1,FALSE)=0,"",VLOOKUP($A221,'Incurred Real 2022$'!$A$25:$AC$426,'Incurred Real 2022$'!F$1,FALSE))</f>
        <v/>
      </c>
      <c r="G221" s="105" t="str">
        <f>IF(VLOOKUP($A221,'Incurred Real 2022$'!$A$25:$AC$426,'Incurred Real 2022$'!G$1,FALSE)=0,"",VLOOKUP($A221,'Incurred Real 2022$'!$A$25:$AC$426,'Incurred Real 2022$'!G$1,FALSE))</f>
        <v/>
      </c>
      <c r="H221" s="105" t="str">
        <f>IF(VLOOKUP($A221,'Incurred Real 2022$'!$A$25:$AC$426,'Incurred Real 2022$'!H$1,FALSE)=0,"",VLOOKUP($A221,'Incurred Real 2022$'!$A$25:$AC$426,'Incurred Real 2022$'!H$1,FALSE))</f>
        <v/>
      </c>
      <c r="I221" s="105" t="str">
        <f>IF(VLOOKUP($A221,'Incurred Real 2022$'!$A$25:$AC$426,'Incurred Real 2022$'!I$1,FALSE)=0,"",VLOOKUP($A221,'Incurred Real 2022$'!$A$25:$AC$426,'Incurred Real 2022$'!I$1,FALSE))</f>
        <v/>
      </c>
      <c r="J221" s="105" t="str">
        <f>IF(VLOOKUP($A221,'Incurred Real 2022$'!$A$25:$AC$426,'Incurred Real 2022$'!J$1,FALSE)=0,"",VLOOKUP($A221,'Incurred Real 2022$'!$A$25:$AC$426,'Incurred Real 2022$'!J$1,FALSE))</f>
        <v/>
      </c>
      <c r="K221" s="105" t="str">
        <f>IF(VLOOKUP($A221,'Incurred Real 2022$'!$A$25:$AC$426,'Incurred Real 2022$'!K$1,FALSE)=0,"",VLOOKUP($A221,'Incurred Real 2022$'!$A$25:$AC$426,'Incurred Real 2022$'!K$1,FALSE))</f>
        <v/>
      </c>
      <c r="L221" s="105" t="str">
        <f>IF(VLOOKUP($A221,'Incurred Real 2022$'!$A$25:$AC$426,'Incurred Real 2022$'!L$1,FALSE)=0,"",VLOOKUP($A221,'Incurred Real 2022$'!$A$25:$AC$426,'Incurred Real 2022$'!L$1,FALSE))</f>
        <v/>
      </c>
      <c r="M221" s="105" t="str">
        <f>IF(VLOOKUP($A221,'Incurred Real 2022$'!$A$25:$AC$426,'Incurred Real 2022$'!M$1,FALSE)=0,"",VLOOKUP($A221,'Incurred Real 2022$'!$A$25:$AC$426,'Incurred Real 2022$'!M$1,FALSE))</f>
        <v/>
      </c>
      <c r="N221" s="105" t="str">
        <f>IF(VLOOKUP($A221,'Incurred Real 2022$'!$A$25:$AC$426,'Incurred Real 2022$'!N$1,FALSE)=0,"",VLOOKUP($A221,'Incurred Real 2022$'!$A$25:$AC$426,'Incurred Real 2022$'!N$1,FALSE))</f>
        <v/>
      </c>
      <c r="O221" s="105" t="str">
        <f>IF(VLOOKUP($A221,'Incurred Real 2022$'!$A$25:$AC$426,'Incurred Real 2022$'!O$1,FALSE)=0,"",VLOOKUP($A221,'Incurred Real 2022$'!$A$25:$AC$426,'Incurred Real 2022$'!O$1,FALSE))</f>
        <v/>
      </c>
      <c r="P221" s="105" t="str">
        <f>IF(VLOOKUP($A221,'Incurred Real 2022$'!$A$25:$AC$426,'Incurred Real 2022$'!P$1,FALSE)=0,"",VLOOKUP($A221,'Incurred Real 2022$'!$A$25:$AC$426,'Incurred Real 2022$'!P$1,FALSE))</f>
        <v/>
      </c>
      <c r="Q221" s="105">
        <f>IF(VLOOKUP($A221,'Incurred Real 2022$'!$A$25:$AC$426,'Incurred Real 2022$'!Q$1,FALSE)=0,"",VLOOKUP($A221,'Incurred Real 2022$'!$A$25:$AC$426,'Incurred Real 2022$'!Q$1,FALSE))</f>
        <v>198898.81</v>
      </c>
      <c r="R221" s="105">
        <f>IF(VLOOKUP($A221,'Incurred Real 2022$'!$A$25:$AC$426,'Incurred Real 2022$'!R$1,FALSE)=0,"",VLOOKUP($A221,'Incurred Real 2022$'!$A$25:$AC$426,'Incurred Real 2022$'!R$1,FALSE))</f>
        <v>1369770.78</v>
      </c>
      <c r="S221" s="105">
        <f>IF(VLOOKUP($A221,'Incurred Real 2022$'!$A$25:$AC$426,'Incurred Real 2022$'!S$1,FALSE)=0,"",VLOOKUP($A221,'Incurred Real 2022$'!$A$25:$AC$426,'Incurred Real 2022$'!S$1,FALSE))</f>
        <v>1992099.88</v>
      </c>
      <c r="T221" s="105">
        <f>IF(VLOOKUP($A221,'Incurred Real 2022$'!$A$25:$AC$426,'Incurred Real 2022$'!T$1,FALSE)=0,"",VLOOKUP($A221,'Incurred Real 2022$'!$A$25:$AC$426,'Incurred Real 2022$'!T$1,FALSE))</f>
        <v>847665.58</v>
      </c>
      <c r="U221" s="105">
        <f>IF(VLOOKUP($A221,'Incurred Real 2022$'!$A$25:$AC$426,'Incurred Real 2022$'!U$1,FALSE)=0,"",VLOOKUP($A221,'Incurred Real 2022$'!$A$25:$AC$426,'Incurred Real 2022$'!U$1,FALSE))</f>
        <v>514.22</v>
      </c>
      <c r="V221" s="13" t="str">
        <f>IF(ISTEXT(VLOOKUP($A221,'Incurred Real 2022$'!$A$25:$AC$426,'Incurred Real 2022$'!V$1,FALSE)),"",(VLOOKUP($A221,'Incurred Real 2022$'!$A$25:$AC$426,'Incurred Real 2022$'!V$1,FALSE))*BT221*Incurred_Real!V$15)</f>
        <v/>
      </c>
      <c r="W221" s="13" t="str">
        <f>IF(ISTEXT(VLOOKUP($A221,'Incurred Real 2022$'!$A$25:$AC$426,'Incurred Real 2022$'!W$1,FALSE)),"",(VLOOKUP($A221,'Incurred Real 2022$'!$A$25:$AC$426,'Incurred Real 2022$'!W$1,FALSE))*BU221*Incurred_Real!W$15)</f>
        <v/>
      </c>
      <c r="X221" s="220" t="str">
        <f>IF(ISTEXT(VLOOKUP($A221,'Incurred Real 2022$'!$A$25:$AC$426,'Incurred Real 2022$'!X$1,FALSE)),"",(VLOOKUP($A221,'Incurred Real 2022$'!$A$25:$AC$426,'Incurred Real 2022$'!X$1,FALSE))*BV221*Incurred_Real!X$15)</f>
        <v/>
      </c>
      <c r="Y221" s="217" t="str">
        <f>IF(ISTEXT(VLOOKUP($A221,'Incurred Real 2022$'!$A$25:$AC$426,'Incurred Real 2022$'!Y$1,FALSE)),"",(VLOOKUP($A221,'Incurred Real 2022$'!$A$25:$AC$426,'Incurred Real 2022$'!Y$1,FALSE))*BW221*Incurred_Real!Y$15)</f>
        <v/>
      </c>
      <c r="Z221" s="13" t="str">
        <f>IF(ISTEXT(VLOOKUP($A221,'Incurred Real 2022$'!$A$25:$AC$426,'Incurred Real 2022$'!Z$1,FALSE)),"",(VLOOKUP($A221,'Incurred Real 2022$'!$A$25:$AC$426,'Incurred Real 2022$'!Z$1,FALSE))*BX221*Incurred_Real!Z$15)</f>
        <v/>
      </c>
      <c r="AA221" s="13" t="str">
        <f>IF(ISTEXT(VLOOKUP($A221,'Incurred Real 2022$'!$A$25:$AC$426,'Incurred Real 2022$'!AA$1,FALSE)),"",(VLOOKUP($A221,'Incurred Real 2022$'!$A$25:$AC$426,'Incurred Real 2022$'!AA$1,FALSE))*BY221*Incurred_Real!AA$15)</f>
        <v/>
      </c>
      <c r="AB221" s="13" t="str">
        <f>IF(ISTEXT(VLOOKUP($A221,'Incurred Real 2022$'!$A$25:$AC$426,'Incurred Real 2022$'!AB$1,FALSE)),"",(VLOOKUP($A221,'Incurred Real 2022$'!$A$25:$AC$426,'Incurred Real 2022$'!AB$1,FALSE))*BZ221*Incurred_Real!AB$15)</f>
        <v/>
      </c>
      <c r="AC221" s="13" t="str">
        <f>IF(ISTEXT(VLOOKUP($A221,'Incurred Real 2022$'!$A$25:$AC$426,'Incurred Real 2022$'!AC$1,FALSE)),"",(VLOOKUP($A221,'Incurred Real 2022$'!$A$25:$AC$426,'Incurred Real 2022$'!AC$1,FALSE))*CA221*Incurred_Real!AC$15)</f>
        <v/>
      </c>
      <c r="AD221" s="221">
        <f t="shared" si="65"/>
        <v>4408949.2699999996</v>
      </c>
      <c r="AE221" s="221">
        <f t="shared" si="66"/>
        <v>4408949.2699999996</v>
      </c>
      <c r="AF221" s="239">
        <f t="shared" si="71"/>
        <v>5427191.6338342428</v>
      </c>
      <c r="AG221" s="222">
        <f t="shared" si="67"/>
        <v>4360258.6126190582</v>
      </c>
      <c r="AH221" s="223">
        <f t="shared" si="74"/>
        <v>1.244694894501754</v>
      </c>
      <c r="AI221" s="224">
        <f t="shared" si="68"/>
        <v>2021</v>
      </c>
      <c r="AJ221" s="225">
        <f>VLOOKUP($A221,Project_Commissioning!$C$4:$H$355,Project_Commissioning!F$1,FALSE)</f>
        <v>43762</v>
      </c>
      <c r="AK221" s="226">
        <f>VLOOKUP($A221,Project_Commissioning!$C$4:$H$355,Project_Commissioning!G$1,FALSE)</f>
        <v>2020</v>
      </c>
      <c r="AL221" s="225" t="str">
        <f>IF(VLOOKUP($A221,Project_Commissioning!$C$4:$H$355,Project_Commissioning!H$1,FALSE)=0,"",VLOOKUP($A221,Project_Commissioning!$C$4:$H$355,Project_Commissioning!H$1,FALSE))</f>
        <v/>
      </c>
      <c r="AM221" s="237">
        <f t="shared" si="72"/>
        <v>4820314.488748637</v>
      </c>
      <c r="AN221" s="221" cm="1">
        <f t="array" ref="AN221">IF(ROUND(AE221,0)=0,0,LOOKUP(2,1/(F221:AC221&lt;&gt;""),F221:AC221))</f>
        <v>514.22</v>
      </c>
      <c r="AO221" s="221">
        <f t="shared" si="73"/>
        <v>0</v>
      </c>
      <c r="AP221" s="79"/>
      <c r="AQ221" s="20"/>
      <c r="AR221" s="245">
        <f>IF(ISNA(VLOOKUP($A221,'Success Asset Classes'!$B$15:$AA$114,'Success Asset Classes'!$AA$1,FALSE)),0,VLOOKUP($A221,'Success Asset Classes'!$B$15:$AA$114,'Success Asset Classes'!$AA$1,FALSE))</f>
        <v>0</v>
      </c>
      <c r="AS221" s="230">
        <f>IF($AR221=0,VLOOKUP(MID($A221,4,5),'Project splits'!$C$5:$AM$346,AS$22,FALSE),IF(ISNA(VLOOKUP($A221,'Success Asset Classes'!$B$15:$BD$377,AS$21,FALSE)),VLOOKUP(MID($A221,4,5),'Project splits'!$C$5:$AM$346,AS$22,FALSE),VLOOKUP($A221,'Success Asset Classes'!$B$15:$BD$377,AS$21,FALSE)))</f>
        <v>0</v>
      </c>
      <c r="AT221" s="230">
        <f>IF($AR221=0,VLOOKUP(MID($A221,4,5),'Project splits'!$C$5:$AM$346,AT$22,FALSE),IF(ISNA(VLOOKUP($A221,'Success Asset Classes'!$B$15:$BD$377,AT$21,FALSE)),VLOOKUP(MID($A221,4,5),'Project splits'!$C$5:$AM$346,AT$22,FALSE),VLOOKUP($A221,'Success Asset Classes'!$B$15:$BD$377,AT$21,FALSE)))</f>
        <v>0</v>
      </c>
      <c r="AU221" s="230">
        <f>IF($AR221=0,VLOOKUP(MID($A221,4,5),'Project splits'!$C$5:$AM$346,AU$22,FALSE),IF(ISNA(VLOOKUP($A221,'Success Asset Classes'!$B$15:$BD$377,AU$21,FALSE)),VLOOKUP(MID($A221,4,5),'Project splits'!$C$5:$AM$346,AU$22,FALSE),VLOOKUP($A221,'Success Asset Classes'!$B$15:$BD$377,AU$21,FALSE)))</f>
        <v>0</v>
      </c>
      <c r="AV221" s="230">
        <f>IF($AR221=0,VLOOKUP(MID($A221,4,5),'Project splits'!$C$5:$AM$346,AV$22,FALSE),IF(ISNA(VLOOKUP($A221,'Success Asset Classes'!$B$15:$BD$377,AV$21,FALSE)),VLOOKUP(MID($A221,4,5),'Project splits'!$C$5:$AM$346,AV$22,FALSE),VLOOKUP($A221,'Success Asset Classes'!$B$15:$BD$377,AV$21,FALSE)))</f>
        <v>0</v>
      </c>
      <c r="AW221" s="230">
        <f>IF($AR221=0,VLOOKUP(MID($A221,4,5),'Project splits'!$C$5:$AM$346,AW$22,FALSE),IF(ISNA(VLOOKUP($A221,'Success Asset Classes'!$B$15:$BD$377,AW$21,FALSE)),VLOOKUP(MID($A221,4,5),'Project splits'!$C$5:$AM$346,AW$22,FALSE),VLOOKUP($A221,'Success Asset Classes'!$B$15:$BD$377,AW$21,FALSE)))</f>
        <v>0</v>
      </c>
      <c r="AX221" s="230">
        <f>IF($AR221=0,VLOOKUP(MID($A221,4,5),'Project splits'!$C$5:$AM$346,AX$22,FALSE),IF(ISNA(VLOOKUP($A221,'Success Asset Classes'!$B$15:$BD$377,AX$21,FALSE)),VLOOKUP(MID($A221,4,5),'Project splits'!$C$5:$AM$346,AX$22,FALSE),VLOOKUP($A221,'Success Asset Classes'!$B$15:$BD$377,AX$21,FALSE)))</f>
        <v>0</v>
      </c>
      <c r="AY221" s="230">
        <f>IF($AR221=0,VLOOKUP(MID($A221,4,5),'Project splits'!$C$5:$AM$346,AY$22,FALSE),IF(ISNA(VLOOKUP($A221,'Success Asset Classes'!$B$15:$BD$377,AY$21,FALSE)),VLOOKUP(MID($A221,4,5),'Project splits'!$C$5:$AM$346,AY$22,FALSE),VLOOKUP($A221,'Success Asset Classes'!$B$15:$BD$377,AY$21,FALSE)))</f>
        <v>0</v>
      </c>
      <c r="AZ221" s="230">
        <f>IF($AR221=0,VLOOKUP(MID($A221,4,5),'Project splits'!$C$5:$AM$346,AZ$22,FALSE),IF(ISNA(VLOOKUP($A221,'Success Asset Classes'!$B$15:$BD$377,AZ$21,FALSE)),VLOOKUP(MID($A221,4,5),'Project splits'!$C$5:$AM$346,AZ$22,FALSE),VLOOKUP($A221,'Success Asset Classes'!$B$15:$BD$377,AZ$21,FALSE)))</f>
        <v>0</v>
      </c>
      <c r="BA221" s="230">
        <f>IF($AR221=0,VLOOKUP(MID($A221,4,5),'Project splits'!$C$5:$AM$346,BA$22,FALSE),IF(ISNA(VLOOKUP($A221,'Success Asset Classes'!$B$15:$BD$377,BA$21,FALSE)),VLOOKUP(MID($A221,4,5),'Project splits'!$C$5:$AM$346,BA$22,FALSE),VLOOKUP($A221,'Success Asset Classes'!$B$15:$BD$377,BA$21,FALSE)))</f>
        <v>0</v>
      </c>
      <c r="BB221" s="230">
        <f>IF($AR221=0,VLOOKUP(MID($A221,4,5),'Project splits'!$C$5:$AM$346,BB$22,FALSE),IF(ISNA(VLOOKUP($A221,'Success Asset Classes'!$B$15:$BD$377,BB$21,FALSE)),VLOOKUP(MID($A221,4,5),'Project splits'!$C$5:$AM$346,BB$22,FALSE),VLOOKUP($A221,'Success Asset Classes'!$B$15:$BD$377,BB$21,FALSE)))</f>
        <v>0</v>
      </c>
      <c r="BC221" s="230">
        <f>IF($AR221=0,VLOOKUP(MID($A221,4,5),'Project splits'!$C$5:$AM$346,BC$22,FALSE),IF(ISNA(VLOOKUP($A221,'Success Asset Classes'!$B$15:$BD$377,BC$21,FALSE)),VLOOKUP(MID($A221,4,5),'Project splits'!$C$5:$AM$346,BC$22,FALSE),VLOOKUP($A221,'Success Asset Classes'!$B$15:$BD$377,BC$21,FALSE)))</f>
        <v>0</v>
      </c>
      <c r="BD221" s="230">
        <f>IF($AR221=0,VLOOKUP(MID($A221,4,5),'Project splits'!$C$5:$AM$346,BD$22,FALSE),IF(ISNA(VLOOKUP($A221,'Success Asset Classes'!$B$15:$BD$377,BD$21,FALSE)),VLOOKUP(MID($A221,4,5),'Project splits'!$C$5:$AM$346,BD$22,FALSE),VLOOKUP($A221,'Success Asset Classes'!$B$15:$BD$377,BD$21,FALSE)))</f>
        <v>0</v>
      </c>
      <c r="BE221" s="230">
        <f>IF($AR221=0,VLOOKUP(MID($A221,4,5),'Project splits'!$C$5:$AM$346,BE$22,FALSE),IF(ISNA(VLOOKUP($A221,'Success Asset Classes'!$B$15:$BD$377,BE$21,FALSE)),VLOOKUP(MID($A221,4,5),'Project splits'!$C$5:$AM$346,BE$22,FALSE),VLOOKUP($A221,'Success Asset Classes'!$B$15:$BD$377,BE$21,FALSE)))</f>
        <v>0</v>
      </c>
      <c r="BF221" s="230">
        <f>IF($AR221=0,VLOOKUP(MID($A221,4,5),'Project splits'!$C$5:$AM$346,BF$22,FALSE),IF(ISNA(VLOOKUP($A221,'Success Asset Classes'!$B$15:$BD$377,BF$21,FALSE)),VLOOKUP(MID($A221,4,5),'Project splits'!$C$5:$AM$346,BF$22,FALSE),VLOOKUP($A221,'Success Asset Classes'!$B$15:$BD$377,BF$21,FALSE)))</f>
        <v>0</v>
      </c>
      <c r="BG221" s="230">
        <f>IF($AR221=0,VLOOKUP(MID($A221,4,5),'Project splits'!$C$5:$AM$346,BG$22,FALSE),IF(ISNA(VLOOKUP($A221,'Success Asset Classes'!$B$15:$BD$377,BG$21,FALSE)),VLOOKUP(MID($A221,4,5),'Project splits'!$C$5:$AM$346,BG$22,FALSE),VLOOKUP($A221,'Success Asset Classes'!$B$15:$BD$377,BG$21,FALSE)))</f>
        <v>1</v>
      </c>
      <c r="BH221" s="230">
        <f>IF($AR221=0,VLOOKUP(MID($A221,4,5),'Project splits'!$C$5:$AM$346,BH$22,FALSE),IF(ISNA(VLOOKUP($A221,'Success Asset Classes'!$B$15:$BD$377,BH$21,FALSE)),VLOOKUP(MID($A221,4,5),'Project splits'!$C$5:$AM$346,BH$22,FALSE),VLOOKUP($A221,'Success Asset Classes'!$B$15:$BD$377,BH$21,FALSE)))</f>
        <v>0</v>
      </c>
      <c r="BI221" s="230">
        <f>IF($AR221=0,VLOOKUP(MID($A221,4,5),'Project splits'!$C$5:$AM$346,BI$22,FALSE),IF(ISNA(VLOOKUP($A221,'Success Asset Classes'!$B$15:$BD$377,BI$21,FALSE)),VLOOKUP(MID($A221,4,5),'Project splits'!$C$5:$AM$346,BI$22,FALSE),VLOOKUP($A221,'Success Asset Classes'!$B$15:$BD$377,BI$21,FALSE)))</f>
        <v>0</v>
      </c>
      <c r="BJ221" s="230">
        <f>IF($AR221=0,VLOOKUP(MID($A221,4,5),'Project splits'!$C$5:$AM$346,BJ$22,FALSE),IF(ISNA(VLOOKUP($A221,'Success Asset Classes'!$B$15:$BD$377,BJ$21,FALSE)),VLOOKUP(MID($A221,4,5),'Project splits'!$C$5:$AM$346,BJ$22,FALSE),VLOOKUP($A221,'Success Asset Classes'!$B$15:$BD$377,BJ$21,FALSE)))</f>
        <v>0</v>
      </c>
      <c r="BK221" s="230">
        <f>IF($AR221=0,VLOOKUP(MID($A221,4,5),'Project splits'!$C$5:$AM$346,BK$22,FALSE),IF(ISNA(VLOOKUP($A221,'Success Asset Classes'!$B$15:$BD$377,BK$21,FALSE)),VLOOKUP(MID($A221,4,5),'Project splits'!$C$5:$AM$346,BK$22,FALSE),VLOOKUP($A221,'Success Asset Classes'!$B$15:$BD$377,BK$21,FALSE)))</f>
        <v>0</v>
      </c>
      <c r="BL221" s="230">
        <f>IF($AR221=0,VLOOKUP(MID($A221,4,5),'Project splits'!$C$5:$AM$346,BL$22,FALSE),IF(ISNA(VLOOKUP($A221,'Success Asset Classes'!$B$15:$BD$377,BL$21,FALSE)),VLOOKUP(MID($A221,4,5),'Project splits'!$C$5:$AM$346,BL$22,FALSE),VLOOKUP($A221,'Success Asset Classes'!$B$15:$BD$377,BL$21,FALSE)))</f>
        <v>0</v>
      </c>
      <c r="BM221" s="230">
        <f>IF($AR221=0,VLOOKUP(MID($A221,4,5),'Project splits'!$C$5:$AM$346,BM$22,FALSE),IF(ISNA(VLOOKUP($A221,'Success Asset Classes'!$B$15:$BD$377,BM$21,FALSE)),VLOOKUP(MID($A221,4,5),'Project splits'!$C$5:$AM$346,BM$22,FALSE),VLOOKUP($A221,'Success Asset Classes'!$B$15:$BD$377,BM$21,FALSE)))</f>
        <v>0</v>
      </c>
      <c r="BN221" s="230">
        <f>IF($AR221=0,VLOOKUP(MID($A221,4,5),'Project splits'!$C$5:$AM$346,BN$22,FALSE),IF(ISNA(VLOOKUP($A221,'Success Asset Classes'!$B$15:$BD$377,BN$21,FALSE)),VLOOKUP(MID($A221,4,5),'Project splits'!$C$5:$AM$346,BN$22,FALSE),VLOOKUP($A221,'Success Asset Classes'!$B$15:$BD$377,BN$21,FALSE)))</f>
        <v>0</v>
      </c>
      <c r="BO221" s="230">
        <f>IF($AR221=0,VLOOKUP(MID($A221,4,5),'Project splits'!$C$5:$AM$346,BO$22,FALSE),IF(ISNA(VLOOKUP($A221,'Success Asset Classes'!$B$15:$BD$377,BO$21,FALSE)),VLOOKUP(MID($A221,4,5),'Project splits'!$C$5:$AM$346,BO$22,FALSE),VLOOKUP($A221,'Success Asset Classes'!$B$15:$BD$377,BO$21,FALSE)))</f>
        <v>0</v>
      </c>
      <c r="BP221" s="230">
        <f>IF($AR221=0,VLOOKUP(MID($A221,4,5),'Project splits'!$C$5:$AM$346,BP$22,FALSE),IF(ISNA(VLOOKUP($A221,'Success Asset Classes'!$B$15:$BD$377,BP$21,FALSE)),VLOOKUP(MID($A221,4,5),'Project splits'!$C$5:$AM$346,BP$22,FALSE),VLOOKUP($A221,'Success Asset Classes'!$B$15:$BD$377,BP$21,FALSE)))</f>
        <v>0</v>
      </c>
      <c r="BQ221" s="230">
        <f>IF($AR221=0,VLOOKUP(MID($A221,4,5),'Project splits'!$C$5:$AM$346,BQ$22,FALSE),IF(ISNA(VLOOKUP($A221,'Success Asset Classes'!$B$15:$BD$377,BQ$21,FALSE)),VLOOKUP(MID($A221,4,5),'Project splits'!$C$5:$AM$346,BQ$22,FALSE),VLOOKUP($A221,'Success Asset Classes'!$B$15:$BD$377,BQ$21,FALSE)))</f>
        <v>0</v>
      </c>
      <c r="BR221" s="230">
        <f>IF($AR221=0,VLOOKUP(MID($A221,4,5),'Project splits'!$C$5:$AM$346,BR$22,FALSE),IF(ISNA(VLOOKUP($A221,'Success Asset Classes'!$B$15:$BD$377,BR$21,FALSE)),VLOOKUP(MID($A221,4,5),'Project splits'!$C$5:$AM$346,BR$22,FALSE),VLOOKUP($A221,'Success Asset Classes'!$B$15:$BD$377,BR$21,FALSE)))</f>
        <v>0</v>
      </c>
      <c r="BS221" s="247">
        <f t="shared" si="69"/>
        <v>1</v>
      </c>
      <c r="BT221" s="249">
        <f>1+IF(ISNA(VLOOKUP($A221,'Project labour content'!$A$7:$D$255,'Project labour content'!$D$1,FALSE)),VLOOKUP($D221,'Project labour content'!$F$6:$G$15,'Project labour content'!$G$1,FALSE),VLOOKUP($A221,'Project labour content'!$A$7:$D$255,'Project labour content'!$D$1,FALSE))*LabEsc22*1</f>
        <v>1.0008946620064583</v>
      </c>
      <c r="BU221" s="249">
        <f>1+IF(ISNA(VLOOKUP($A221,'Project labour content'!$A$7:$D$255,'Project labour content'!$D$1,FALSE)),VLOOKUP($D221,'Project labour content'!$F$6:$G$15,'Project labour content'!$G$1,FALSE),VLOOKUP($A221,'Project labour content'!$A$7:$D$255,'Project labour content'!$D$1,FALSE))*LabEsc23*1</f>
        <v>1.0017936183905476</v>
      </c>
      <c r="BV221" s="249">
        <f>1+IF(ISNA(VLOOKUP($A221,'Project labour content'!$A$7:$D$255,'Project labour content'!$D$1,FALSE)),VLOOKUP($D221,'Project labour content'!$F$6:$G$15,'Project labour content'!$G$1,FALSE),VLOOKUP($A221,'Project labour content'!$A$7:$D$255,'Project labour content'!$D$1,FALSE))*LabEsc24*1</f>
        <v>1.0026404353043599</v>
      </c>
      <c r="BW221" s="249">
        <f>1+IF(ISNA(VLOOKUP($A221,'Project labour content'!$A$7:$D$255,'Project labour content'!$D$1,FALSE)),VLOOKUP($D221,'Project labour content'!$F$6:$G$15,'Project labour content'!$G$1,FALSE),VLOOKUP($A221,'Project labour content'!$A$7:$D$255,'Project labour content'!$D$1,FALSE))*LabEsc25*1</f>
        <v>1.0037746054242589</v>
      </c>
      <c r="BX221" s="249">
        <f>1+IF(ISNA(VLOOKUP($A221,'Project labour content'!$A$7:$D$255,'Project labour content'!$D$1,FALSE)),VLOOKUP($D221,'Project labour content'!$F$6:$G$15,'Project labour content'!$G$1,FALSE),VLOOKUP($A221,'Project labour content'!$A$7:$D$255,'Project labour content'!$D$1,FALSE))*LabEsc26*1</f>
        <v>1.0050106618265955</v>
      </c>
      <c r="BY221" s="249">
        <f>1+IF(ISNA(VLOOKUP($A221,'Project labour content'!$A$7:$D$255,'Project labour content'!$D$1,FALSE)),VLOOKUP($D221,'Project labour content'!$F$6:$G$15,'Project labour content'!$G$1,FALSE),VLOOKUP($A221,'Project labour content'!$A$7:$D$255,'Project labour content'!$D$1,FALSE))*LabEsc27*1</f>
        <v>1.0057762561459505</v>
      </c>
      <c r="BZ221" s="249">
        <f>1+IF(ISNA(VLOOKUP($A221,'Project labour content'!$A$7:$D$255,'Project labour content'!$D$1,FALSE)),VLOOKUP($D221,'Project labour content'!$F$6:$G$15,'Project labour content'!$G$1,FALSE),VLOOKUP($A221,'Project labour content'!$A$7:$D$255,'Project labour content'!$D$1,FALSE))*LabEsc28*1</f>
        <v>1.0063527486684249</v>
      </c>
      <c r="CA221" s="249">
        <f>1+IF(ISNA(VLOOKUP($A221,'Project labour content'!$A$7:$D$255,'Project labour content'!$D$1,FALSE)),VLOOKUP($D221,'Project labour content'!$F$6:$G$15,'Project labour content'!$G$1,FALSE),VLOOKUP($A221,'Project labour content'!$A$7:$D$255,'Project labour content'!$D$1,FALSE))*LabEsc29*1</f>
        <v>1.0072779038684916</v>
      </c>
      <c r="CB221" s="250" t="str">
        <f>IF(ISNA(VLOOKUP($A221,'Project labour content'!$A$7:$D$255,'Project labour content'!$D$1,FALSE)),"Category","Project")</f>
        <v>Category</v>
      </c>
      <c r="CD221" s="247" t="str">
        <f t="shared" si="70"/>
        <v>14126</v>
      </c>
      <c r="CE221" s="3"/>
    </row>
    <row r="222" spans="1:83" x14ac:dyDescent="0.15">
      <c r="A222" s="11" t="s">
        <v>341</v>
      </c>
      <c r="B222" s="11" t="str">
        <f>VLOOKUP($A222,'Incurred Real 2022$'!$A$25:$AC$426,'Incurred Real 2022$'!B$1,FALSE)</f>
        <v>GE D20 RTU Product Upgrades</v>
      </c>
      <c r="C222" s="11" t="str">
        <f>VLOOKUP($A222,'Incurred Real 2022$'!$A$25:$AC$426,'Incurred Real 2022$'!C$1,FALSE)</f>
        <v>ExAnte</v>
      </c>
      <c r="D222" s="11" t="str">
        <f>VLOOKUP($A222,'Incurred Real 2022$'!$A$25:$AC$426,'Incurred Real 2022$'!D$1,FALSE)</f>
        <v>Replacement</v>
      </c>
      <c r="E222" s="11" t="str">
        <f>VLOOKUP($A222,'Incurred Real 2022$'!$A$25:$AC$426,'Incurred Real 2022$'!E$1,FALSE)</f>
        <v>Active</v>
      </c>
      <c r="F222" s="105" t="str">
        <f>IF(VLOOKUP($A222,'Incurred Real 2022$'!$A$25:$AC$426,'Incurred Real 2022$'!F$1,FALSE)=0,"",VLOOKUP($A222,'Incurred Real 2022$'!$A$25:$AC$426,'Incurred Real 2022$'!F$1,FALSE))</f>
        <v/>
      </c>
      <c r="G222" s="105" t="str">
        <f>IF(VLOOKUP($A222,'Incurred Real 2022$'!$A$25:$AC$426,'Incurred Real 2022$'!G$1,FALSE)=0,"",VLOOKUP($A222,'Incurred Real 2022$'!$A$25:$AC$426,'Incurred Real 2022$'!G$1,FALSE))</f>
        <v/>
      </c>
      <c r="H222" s="105" t="str">
        <f>IF(VLOOKUP($A222,'Incurred Real 2022$'!$A$25:$AC$426,'Incurred Real 2022$'!H$1,FALSE)=0,"",VLOOKUP($A222,'Incurred Real 2022$'!$A$25:$AC$426,'Incurred Real 2022$'!H$1,FALSE))</f>
        <v/>
      </c>
      <c r="I222" s="105" t="str">
        <f>IF(VLOOKUP($A222,'Incurred Real 2022$'!$A$25:$AC$426,'Incurred Real 2022$'!I$1,FALSE)=0,"",VLOOKUP($A222,'Incurred Real 2022$'!$A$25:$AC$426,'Incurred Real 2022$'!I$1,FALSE))</f>
        <v/>
      </c>
      <c r="J222" s="105" t="str">
        <f>IF(VLOOKUP($A222,'Incurred Real 2022$'!$A$25:$AC$426,'Incurred Real 2022$'!J$1,FALSE)=0,"",VLOOKUP($A222,'Incurred Real 2022$'!$A$25:$AC$426,'Incurred Real 2022$'!J$1,FALSE))</f>
        <v/>
      </c>
      <c r="K222" s="105" t="str">
        <f>IF(VLOOKUP($A222,'Incurred Real 2022$'!$A$25:$AC$426,'Incurred Real 2022$'!K$1,FALSE)=0,"",VLOOKUP($A222,'Incurred Real 2022$'!$A$25:$AC$426,'Incurred Real 2022$'!K$1,FALSE))</f>
        <v/>
      </c>
      <c r="L222" s="105" t="str">
        <f>IF(VLOOKUP($A222,'Incurred Real 2022$'!$A$25:$AC$426,'Incurred Real 2022$'!L$1,FALSE)=0,"",VLOOKUP($A222,'Incurred Real 2022$'!$A$25:$AC$426,'Incurred Real 2022$'!L$1,FALSE))</f>
        <v/>
      </c>
      <c r="M222" s="105" t="str">
        <f>IF(VLOOKUP($A222,'Incurred Real 2022$'!$A$25:$AC$426,'Incurred Real 2022$'!M$1,FALSE)=0,"",VLOOKUP($A222,'Incurred Real 2022$'!$A$25:$AC$426,'Incurred Real 2022$'!M$1,FALSE))</f>
        <v/>
      </c>
      <c r="N222" s="105" t="str">
        <f>IF(VLOOKUP($A222,'Incurred Real 2022$'!$A$25:$AC$426,'Incurred Real 2022$'!N$1,FALSE)=0,"",VLOOKUP($A222,'Incurred Real 2022$'!$A$25:$AC$426,'Incurred Real 2022$'!N$1,FALSE))</f>
        <v/>
      </c>
      <c r="O222" s="105" t="str">
        <f>IF(VLOOKUP($A222,'Incurred Real 2022$'!$A$25:$AC$426,'Incurred Real 2022$'!O$1,FALSE)=0,"",VLOOKUP($A222,'Incurred Real 2022$'!$A$25:$AC$426,'Incurred Real 2022$'!O$1,FALSE))</f>
        <v/>
      </c>
      <c r="P222" s="105" t="str">
        <f>IF(VLOOKUP($A222,'Incurred Real 2022$'!$A$25:$AC$426,'Incurred Real 2022$'!P$1,FALSE)=0,"",VLOOKUP($A222,'Incurred Real 2022$'!$A$25:$AC$426,'Incurred Real 2022$'!P$1,FALSE))</f>
        <v/>
      </c>
      <c r="Q222" s="105">
        <f>IF(VLOOKUP($A222,'Incurred Real 2022$'!$A$25:$AC$426,'Incurred Real 2022$'!Q$1,FALSE)=0,"",VLOOKUP($A222,'Incurred Real 2022$'!$A$25:$AC$426,'Incurred Real 2022$'!Q$1,FALSE))</f>
        <v>288956.69</v>
      </c>
      <c r="R222" s="105">
        <f>IF(VLOOKUP($A222,'Incurred Real 2022$'!$A$25:$AC$426,'Incurred Real 2022$'!R$1,FALSE)=0,"",VLOOKUP($A222,'Incurred Real 2022$'!$A$25:$AC$426,'Incurred Real 2022$'!R$1,FALSE))</f>
        <v>2271076.08</v>
      </c>
      <c r="S222" s="105">
        <f>IF(VLOOKUP($A222,'Incurred Real 2022$'!$A$25:$AC$426,'Incurred Real 2022$'!S$1,FALSE)=0,"",VLOOKUP($A222,'Incurred Real 2022$'!$A$25:$AC$426,'Incurred Real 2022$'!S$1,FALSE))</f>
        <v>390242.13</v>
      </c>
      <c r="T222" s="105">
        <f>IF(VLOOKUP($A222,'Incurred Real 2022$'!$A$25:$AC$426,'Incurred Real 2022$'!T$1,FALSE)=0,"",VLOOKUP($A222,'Incurred Real 2022$'!$A$25:$AC$426,'Incurred Real 2022$'!T$1,FALSE))</f>
        <v>509027.01</v>
      </c>
      <c r="U222" s="105">
        <f>IF(VLOOKUP($A222,'Incurred Real 2022$'!$A$25:$AC$426,'Incurred Real 2022$'!U$1,FALSE)=0,"",VLOOKUP($A222,'Incurred Real 2022$'!$A$25:$AC$426,'Incurred Real 2022$'!U$1,FALSE))</f>
        <v>-1012587.38</v>
      </c>
      <c r="V222" s="13">
        <f>IF(ISTEXT(VLOOKUP($A222,'Incurred Real 2022$'!$A$25:$AC$426,'Incurred Real 2022$'!V$1,FALSE)),"",(VLOOKUP($A222,'Incurred Real 2022$'!$A$25:$AC$426,'Incurred Real 2022$'!V$1,FALSE))*BT222*Incurred_Real!V$15)</f>
        <v>503982.46541859437</v>
      </c>
      <c r="W222" s="13">
        <f>IF(ISTEXT(VLOOKUP($A222,'Incurred Real 2022$'!$A$25:$AC$426,'Incurred Real 2022$'!W$1,FALSE)),"",(VLOOKUP($A222,'Incurred Real 2022$'!$A$25:$AC$426,'Incurred Real 2022$'!W$1,FALSE))*BU222*Incurred_Real!W$15)</f>
        <v>729464.4913009773</v>
      </c>
      <c r="X222" s="220">
        <f>IF(ISTEXT(VLOOKUP($A222,'Incurred Real 2022$'!$A$25:$AC$426,'Incurred Real 2022$'!X$1,FALSE)),"",(VLOOKUP($A222,'Incurred Real 2022$'!$A$25:$AC$426,'Incurred Real 2022$'!X$1,FALSE))*BV222*Incurred_Real!X$15)</f>
        <v>749769.44235673547</v>
      </c>
      <c r="Y222" s="217">
        <f>IF(ISTEXT(VLOOKUP($A222,'Incurred Real 2022$'!$A$25:$AC$426,'Incurred Real 2022$'!Y$1,FALSE)),"",(VLOOKUP($A222,'Incurred Real 2022$'!$A$25:$AC$426,'Incurred Real 2022$'!Y$1,FALSE))*BW222*Incurred_Real!Y$15)</f>
        <v>212713.2789229629</v>
      </c>
      <c r="Z222" s="13" t="str">
        <f>IF(ISTEXT(VLOOKUP($A222,'Incurred Real 2022$'!$A$25:$AC$426,'Incurred Real 2022$'!Z$1,FALSE)),"",(VLOOKUP($A222,'Incurred Real 2022$'!$A$25:$AC$426,'Incurred Real 2022$'!Z$1,FALSE))*BX222*Incurred_Real!Z$15)</f>
        <v/>
      </c>
      <c r="AA222" s="13" t="str">
        <f>IF(ISTEXT(VLOOKUP($A222,'Incurred Real 2022$'!$A$25:$AC$426,'Incurred Real 2022$'!AA$1,FALSE)),"",(VLOOKUP($A222,'Incurred Real 2022$'!$A$25:$AC$426,'Incurred Real 2022$'!AA$1,FALSE))*BY222*Incurred_Real!AA$15)</f>
        <v/>
      </c>
      <c r="AB222" s="13" t="str">
        <f>IF(ISTEXT(VLOOKUP($A222,'Incurred Real 2022$'!$A$25:$AC$426,'Incurred Real 2022$'!AB$1,FALSE)),"",(VLOOKUP($A222,'Incurred Real 2022$'!$A$25:$AC$426,'Incurred Real 2022$'!AB$1,FALSE))*BZ222*Incurred_Real!AB$15)</f>
        <v/>
      </c>
      <c r="AC222" s="13" t="str">
        <f>IF(ISTEXT(VLOOKUP($A222,'Incurred Real 2022$'!$A$25:$AC$426,'Incurred Real 2022$'!AC$1,FALSE)),"",(VLOOKUP($A222,'Incurred Real 2022$'!$A$25:$AC$426,'Incurred Real 2022$'!AC$1,FALSE))*CA222*Incurred_Real!AC$15)</f>
        <v/>
      </c>
      <c r="AD222" s="221">
        <f t="shared" si="65"/>
        <v>4642644.2079992704</v>
      </c>
      <c r="AE222" s="221">
        <f t="shared" si="66"/>
        <v>6667818.9679992702</v>
      </c>
      <c r="AF222" s="239" t="str">
        <f t="shared" si="71"/>
        <v/>
      </c>
      <c r="AG222" s="222" t="str">
        <f t="shared" si="67"/>
        <v/>
      </c>
      <c r="AH222" s="223" t="str">
        <f t="shared" si="74"/>
        <v/>
      </c>
      <c r="AI222" s="224">
        <f t="shared" si="68"/>
        <v>2025</v>
      </c>
      <c r="AJ222" s="225">
        <f>VLOOKUP($A222,Project_Commissioning!$C$4:$H$355,Project_Commissioning!F$1,FALSE)</f>
        <v>44613</v>
      </c>
      <c r="AK222" s="226">
        <f>VLOOKUP($A222,Project_Commissioning!$C$4:$H$355,Project_Commissioning!G$1,FALSE)</f>
        <v>2022</v>
      </c>
      <c r="AL222" s="225" t="str">
        <f>IF(VLOOKUP($A222,Project_Commissioning!$C$4:$H$355,Project_Commissioning!H$1,FALSE)=0,"",VLOOKUP($A222,Project_Commissioning!$C$4:$H$355,Project_Commissioning!H$1,FALSE))</f>
        <v>Commissioned Extra</v>
      </c>
      <c r="AM222" s="237" t="str">
        <f t="shared" si="72"/>
        <v/>
      </c>
      <c r="AN222" s="221" cm="1">
        <f t="array" ref="AN222">IF(ROUND(AE222,0)=0,0,LOOKUP(2,1/(F222:AC222&lt;&gt;""),F222:AC222))</f>
        <v>212713.2789229629</v>
      </c>
      <c r="AO222" s="221">
        <f t="shared" si="73"/>
        <v>2195929.6779992701</v>
      </c>
      <c r="AP222" s="79"/>
      <c r="AQ222" s="20"/>
      <c r="AR222" s="245">
        <f>IF(ISNA(VLOOKUP($A222,'Success Asset Classes'!$B$15:$AA$114,'Success Asset Classes'!$AA$1,FALSE)),0,VLOOKUP($A222,'Success Asset Classes'!$B$15:$AA$114,'Success Asset Classes'!$AA$1,FALSE))</f>
        <v>0</v>
      </c>
      <c r="AS222" s="230">
        <f>IF($AR222=0,VLOOKUP(MID($A222,4,5),'Project splits'!$C$5:$AM$346,AS$22,FALSE),IF(ISNA(VLOOKUP($A222,'Success Asset Classes'!$B$15:$BD$377,AS$21,FALSE)),VLOOKUP(MID($A222,4,5),'Project splits'!$C$5:$AM$346,AS$22,FALSE),VLOOKUP($A222,'Success Asset Classes'!$B$15:$BD$377,AS$21,FALSE)))</f>
        <v>0</v>
      </c>
      <c r="AT222" s="230">
        <f>IF($AR222=0,VLOOKUP(MID($A222,4,5),'Project splits'!$C$5:$AM$346,AT$22,FALSE),IF(ISNA(VLOOKUP($A222,'Success Asset Classes'!$B$15:$BD$377,AT$21,FALSE)),VLOOKUP(MID($A222,4,5),'Project splits'!$C$5:$AM$346,AT$22,FALSE),VLOOKUP($A222,'Success Asset Classes'!$B$15:$BD$377,AT$21,FALSE)))</f>
        <v>0</v>
      </c>
      <c r="AU222" s="230">
        <f>IF($AR222=0,VLOOKUP(MID($A222,4,5),'Project splits'!$C$5:$AM$346,AU$22,FALSE),IF(ISNA(VLOOKUP($A222,'Success Asset Classes'!$B$15:$BD$377,AU$21,FALSE)),VLOOKUP(MID($A222,4,5),'Project splits'!$C$5:$AM$346,AU$22,FALSE),VLOOKUP($A222,'Success Asset Classes'!$B$15:$BD$377,AU$21,FALSE)))</f>
        <v>0</v>
      </c>
      <c r="AV222" s="230">
        <f>IF($AR222=0,VLOOKUP(MID($A222,4,5),'Project splits'!$C$5:$AM$346,AV$22,FALSE),IF(ISNA(VLOOKUP($A222,'Success Asset Classes'!$B$15:$BD$377,AV$21,FALSE)),VLOOKUP(MID($A222,4,5),'Project splits'!$C$5:$AM$346,AV$22,FALSE),VLOOKUP($A222,'Success Asset Classes'!$B$15:$BD$377,AV$21,FALSE)))</f>
        <v>0</v>
      </c>
      <c r="AW222" s="230">
        <f>IF($AR222=0,VLOOKUP(MID($A222,4,5),'Project splits'!$C$5:$AM$346,AW$22,FALSE),IF(ISNA(VLOOKUP($A222,'Success Asset Classes'!$B$15:$BD$377,AW$21,FALSE)),VLOOKUP(MID($A222,4,5),'Project splits'!$C$5:$AM$346,AW$22,FALSE),VLOOKUP($A222,'Success Asset Classes'!$B$15:$BD$377,AW$21,FALSE)))</f>
        <v>0</v>
      </c>
      <c r="AX222" s="230">
        <f>IF($AR222=0,VLOOKUP(MID($A222,4,5),'Project splits'!$C$5:$AM$346,AX$22,FALSE),IF(ISNA(VLOOKUP($A222,'Success Asset Classes'!$B$15:$BD$377,AX$21,FALSE)),VLOOKUP(MID($A222,4,5),'Project splits'!$C$5:$AM$346,AX$22,FALSE),VLOOKUP($A222,'Success Asset Classes'!$B$15:$BD$377,AX$21,FALSE)))</f>
        <v>0</v>
      </c>
      <c r="AY222" s="230">
        <f>IF($AR222=0,VLOOKUP(MID($A222,4,5),'Project splits'!$C$5:$AM$346,AY$22,FALSE),IF(ISNA(VLOOKUP($A222,'Success Asset Classes'!$B$15:$BD$377,AY$21,FALSE)),VLOOKUP(MID($A222,4,5),'Project splits'!$C$5:$AM$346,AY$22,FALSE),VLOOKUP($A222,'Success Asset Classes'!$B$15:$BD$377,AY$21,FALSE)))</f>
        <v>0</v>
      </c>
      <c r="AZ222" s="230">
        <f>IF($AR222=0,VLOOKUP(MID($A222,4,5),'Project splits'!$C$5:$AM$346,AZ$22,FALSE),IF(ISNA(VLOOKUP($A222,'Success Asset Classes'!$B$15:$BD$377,AZ$21,FALSE)),VLOOKUP(MID($A222,4,5),'Project splits'!$C$5:$AM$346,AZ$22,FALSE),VLOOKUP($A222,'Success Asset Classes'!$B$15:$BD$377,AZ$21,FALSE)))</f>
        <v>0</v>
      </c>
      <c r="BA222" s="230">
        <f>IF($AR222=0,VLOOKUP(MID($A222,4,5),'Project splits'!$C$5:$AM$346,BA$22,FALSE),IF(ISNA(VLOOKUP($A222,'Success Asset Classes'!$B$15:$BD$377,BA$21,FALSE)),VLOOKUP(MID($A222,4,5),'Project splits'!$C$5:$AM$346,BA$22,FALSE),VLOOKUP($A222,'Success Asset Classes'!$B$15:$BD$377,BA$21,FALSE)))</f>
        <v>0</v>
      </c>
      <c r="BB222" s="230">
        <f>IF($AR222=0,VLOOKUP(MID($A222,4,5),'Project splits'!$C$5:$AM$346,BB$22,FALSE),IF(ISNA(VLOOKUP($A222,'Success Asset Classes'!$B$15:$BD$377,BB$21,FALSE)),VLOOKUP(MID($A222,4,5),'Project splits'!$C$5:$AM$346,BB$22,FALSE),VLOOKUP($A222,'Success Asset Classes'!$B$15:$BD$377,BB$21,FALSE)))</f>
        <v>0</v>
      </c>
      <c r="BC222" s="230">
        <f>IF($AR222=0,VLOOKUP(MID($A222,4,5),'Project splits'!$C$5:$AM$346,BC$22,FALSE),IF(ISNA(VLOOKUP($A222,'Success Asset Classes'!$B$15:$BD$377,BC$21,FALSE)),VLOOKUP(MID($A222,4,5),'Project splits'!$C$5:$AM$346,BC$22,FALSE),VLOOKUP($A222,'Success Asset Classes'!$B$15:$BD$377,BC$21,FALSE)))</f>
        <v>0</v>
      </c>
      <c r="BD222" s="230">
        <f>IF($AR222=0,VLOOKUP(MID($A222,4,5),'Project splits'!$C$5:$AM$346,BD$22,FALSE),IF(ISNA(VLOOKUP($A222,'Success Asset Classes'!$B$15:$BD$377,BD$21,FALSE)),VLOOKUP(MID($A222,4,5),'Project splits'!$C$5:$AM$346,BD$22,FALSE),VLOOKUP($A222,'Success Asset Classes'!$B$15:$BD$377,BD$21,FALSE)))</f>
        <v>0</v>
      </c>
      <c r="BE222" s="230">
        <f>IF($AR222=0,VLOOKUP(MID($A222,4,5),'Project splits'!$C$5:$AM$346,BE$22,FALSE),IF(ISNA(VLOOKUP($A222,'Success Asset Classes'!$B$15:$BD$377,BE$21,FALSE)),VLOOKUP(MID($A222,4,5),'Project splits'!$C$5:$AM$346,BE$22,FALSE),VLOOKUP($A222,'Success Asset Classes'!$B$15:$BD$377,BE$21,FALSE)))</f>
        <v>0</v>
      </c>
      <c r="BF222" s="230">
        <f>IF($AR222=0,VLOOKUP(MID($A222,4,5),'Project splits'!$C$5:$AM$346,BF$22,FALSE),IF(ISNA(VLOOKUP($A222,'Success Asset Classes'!$B$15:$BD$377,BF$21,FALSE)),VLOOKUP(MID($A222,4,5),'Project splits'!$C$5:$AM$346,BF$22,FALSE),VLOOKUP($A222,'Success Asset Classes'!$B$15:$BD$377,BF$21,FALSE)))</f>
        <v>0</v>
      </c>
      <c r="BG222" s="230">
        <f>IF($AR222=0,VLOOKUP(MID($A222,4,5),'Project splits'!$C$5:$AM$346,BG$22,FALSE),IF(ISNA(VLOOKUP($A222,'Success Asset Classes'!$B$15:$BD$377,BG$21,FALSE)),VLOOKUP(MID($A222,4,5),'Project splits'!$C$5:$AM$346,BG$22,FALSE),VLOOKUP($A222,'Success Asset Classes'!$B$15:$BD$377,BG$21,FALSE)))</f>
        <v>1</v>
      </c>
      <c r="BH222" s="230">
        <f>IF($AR222=0,VLOOKUP(MID($A222,4,5),'Project splits'!$C$5:$AM$346,BH$22,FALSE),IF(ISNA(VLOOKUP($A222,'Success Asset Classes'!$B$15:$BD$377,BH$21,FALSE)),VLOOKUP(MID($A222,4,5),'Project splits'!$C$5:$AM$346,BH$22,FALSE),VLOOKUP($A222,'Success Asset Classes'!$B$15:$BD$377,BH$21,FALSE)))</f>
        <v>0</v>
      </c>
      <c r="BI222" s="230">
        <f>IF($AR222=0,VLOOKUP(MID($A222,4,5),'Project splits'!$C$5:$AM$346,BI$22,FALSE),IF(ISNA(VLOOKUP($A222,'Success Asset Classes'!$B$15:$BD$377,BI$21,FALSE)),VLOOKUP(MID($A222,4,5),'Project splits'!$C$5:$AM$346,BI$22,FALSE),VLOOKUP($A222,'Success Asset Classes'!$B$15:$BD$377,BI$21,FALSE)))</f>
        <v>0</v>
      </c>
      <c r="BJ222" s="230">
        <f>IF($AR222=0,VLOOKUP(MID($A222,4,5),'Project splits'!$C$5:$AM$346,BJ$22,FALSE),IF(ISNA(VLOOKUP($A222,'Success Asset Classes'!$B$15:$BD$377,BJ$21,FALSE)),VLOOKUP(MID($A222,4,5),'Project splits'!$C$5:$AM$346,BJ$22,FALSE),VLOOKUP($A222,'Success Asset Classes'!$B$15:$BD$377,BJ$21,FALSE)))</f>
        <v>0</v>
      </c>
      <c r="BK222" s="230">
        <f>IF($AR222=0,VLOOKUP(MID($A222,4,5),'Project splits'!$C$5:$AM$346,BK$22,FALSE),IF(ISNA(VLOOKUP($A222,'Success Asset Classes'!$B$15:$BD$377,BK$21,FALSE)),VLOOKUP(MID($A222,4,5),'Project splits'!$C$5:$AM$346,BK$22,FALSE),VLOOKUP($A222,'Success Asset Classes'!$B$15:$BD$377,BK$21,FALSE)))</f>
        <v>0</v>
      </c>
      <c r="BL222" s="230">
        <f>IF($AR222=0,VLOOKUP(MID($A222,4,5),'Project splits'!$C$5:$AM$346,BL$22,FALSE),IF(ISNA(VLOOKUP($A222,'Success Asset Classes'!$B$15:$BD$377,BL$21,FALSE)),VLOOKUP(MID($A222,4,5),'Project splits'!$C$5:$AM$346,BL$22,FALSE),VLOOKUP($A222,'Success Asset Classes'!$B$15:$BD$377,BL$21,FALSE)))</f>
        <v>0</v>
      </c>
      <c r="BM222" s="230">
        <f>IF($AR222=0,VLOOKUP(MID($A222,4,5),'Project splits'!$C$5:$AM$346,BM$22,FALSE),IF(ISNA(VLOOKUP($A222,'Success Asset Classes'!$B$15:$BD$377,BM$21,FALSE)),VLOOKUP(MID($A222,4,5),'Project splits'!$C$5:$AM$346,BM$22,FALSE),VLOOKUP($A222,'Success Asset Classes'!$B$15:$BD$377,BM$21,FALSE)))</f>
        <v>0</v>
      </c>
      <c r="BN222" s="230">
        <f>IF($AR222=0,VLOOKUP(MID($A222,4,5),'Project splits'!$C$5:$AM$346,BN$22,FALSE),IF(ISNA(VLOOKUP($A222,'Success Asset Classes'!$B$15:$BD$377,BN$21,FALSE)),VLOOKUP(MID($A222,4,5),'Project splits'!$C$5:$AM$346,BN$22,FALSE),VLOOKUP($A222,'Success Asset Classes'!$B$15:$BD$377,BN$21,FALSE)))</f>
        <v>0</v>
      </c>
      <c r="BO222" s="230">
        <f>IF($AR222=0,VLOOKUP(MID($A222,4,5),'Project splits'!$C$5:$AM$346,BO$22,FALSE),IF(ISNA(VLOOKUP($A222,'Success Asset Classes'!$B$15:$BD$377,BO$21,FALSE)),VLOOKUP(MID($A222,4,5),'Project splits'!$C$5:$AM$346,BO$22,FALSE),VLOOKUP($A222,'Success Asset Classes'!$B$15:$BD$377,BO$21,FALSE)))</f>
        <v>0</v>
      </c>
      <c r="BP222" s="230">
        <f>IF($AR222=0,VLOOKUP(MID($A222,4,5),'Project splits'!$C$5:$AM$346,BP$22,FALSE),IF(ISNA(VLOOKUP($A222,'Success Asset Classes'!$B$15:$BD$377,BP$21,FALSE)),VLOOKUP(MID($A222,4,5),'Project splits'!$C$5:$AM$346,BP$22,FALSE),VLOOKUP($A222,'Success Asset Classes'!$B$15:$BD$377,BP$21,FALSE)))</f>
        <v>0</v>
      </c>
      <c r="BQ222" s="230">
        <f>IF($AR222=0,VLOOKUP(MID($A222,4,5),'Project splits'!$C$5:$AM$346,BQ$22,FALSE),IF(ISNA(VLOOKUP($A222,'Success Asset Classes'!$B$15:$BD$377,BQ$21,FALSE)),VLOOKUP(MID($A222,4,5),'Project splits'!$C$5:$AM$346,BQ$22,FALSE),VLOOKUP($A222,'Success Asset Classes'!$B$15:$BD$377,BQ$21,FALSE)))</f>
        <v>0</v>
      </c>
      <c r="BR222" s="230">
        <f>IF($AR222=0,VLOOKUP(MID($A222,4,5),'Project splits'!$C$5:$AM$346,BR$22,FALSE),IF(ISNA(VLOOKUP($A222,'Success Asset Classes'!$B$15:$BD$377,BR$21,FALSE)),VLOOKUP(MID($A222,4,5),'Project splits'!$C$5:$AM$346,BR$22,FALSE),VLOOKUP($A222,'Success Asset Classes'!$B$15:$BD$377,BR$21,FALSE)))</f>
        <v>0</v>
      </c>
      <c r="BS222" s="247">
        <f t="shared" si="69"/>
        <v>1</v>
      </c>
      <c r="BT222" s="249">
        <f>1+IF(ISNA(VLOOKUP($A222,'Project labour content'!$A$7:$D$255,'Project labour content'!$D$1,FALSE)),VLOOKUP($D222,'Project labour content'!$F$6:$G$15,'Project labour content'!$G$1,FALSE),VLOOKUP($A222,'Project labour content'!$A$7:$D$255,'Project labour content'!$D$1,FALSE))*LabEsc22*1</f>
        <v>1.0014833500468441</v>
      </c>
      <c r="BU222" s="249">
        <f>1+IF(ISNA(VLOOKUP($A222,'Project labour content'!$A$7:$D$255,'Project labour content'!$D$1,FALSE)),VLOOKUP($D222,'Project labour content'!$F$6:$G$15,'Project labour content'!$G$1,FALSE),VLOOKUP($A222,'Project labour content'!$A$7:$D$255,'Project labour content'!$D$1,FALSE))*LabEsc23*1</f>
        <v>1.0029738201739131</v>
      </c>
      <c r="BV222" s="249">
        <f>1+IF(ISNA(VLOOKUP($A222,'Project labour content'!$A$7:$D$255,'Project labour content'!$D$1,FALSE)),VLOOKUP($D222,'Project labour content'!$F$6:$G$15,'Project labour content'!$G$1,FALSE),VLOOKUP($A222,'Project labour content'!$A$7:$D$255,'Project labour content'!$D$1,FALSE))*LabEsc24*1</f>
        <v>1.0043778430336121</v>
      </c>
      <c r="BW222" s="249">
        <f>1+IF(ISNA(VLOOKUP($A222,'Project labour content'!$A$7:$D$255,'Project labour content'!$D$1,FALSE)),VLOOKUP($D222,'Project labour content'!$F$6:$G$15,'Project labour content'!$G$1,FALSE),VLOOKUP($A222,'Project labour content'!$A$7:$D$255,'Project labour content'!$D$1,FALSE))*LabEsc25*1</f>
        <v>1.0062582976503689</v>
      </c>
      <c r="BX222" s="249">
        <f>1+IF(ISNA(VLOOKUP($A222,'Project labour content'!$A$7:$D$255,'Project labour content'!$D$1,FALSE)),VLOOKUP($D222,'Project labour content'!$F$6:$G$15,'Project labour content'!$G$1,FALSE),VLOOKUP($A222,'Project labour content'!$A$7:$D$255,'Project labour content'!$D$1,FALSE))*LabEsc26*1</f>
        <v>1.0083076797735311</v>
      </c>
      <c r="BY222" s="249">
        <f>1+IF(ISNA(VLOOKUP($A222,'Project labour content'!$A$7:$D$255,'Project labour content'!$D$1,FALSE)),VLOOKUP($D222,'Project labour content'!$F$6:$G$15,'Project labour content'!$G$1,FALSE),VLOOKUP($A222,'Project labour content'!$A$7:$D$255,'Project labour content'!$D$1,FALSE))*LabEsc27*1</f>
        <v>1.009577035531662</v>
      </c>
      <c r="BZ222" s="249">
        <f>1+IF(ISNA(VLOOKUP($A222,'Project labour content'!$A$7:$D$255,'Project labour content'!$D$1,FALSE)),VLOOKUP($D222,'Project labour content'!$F$6:$G$15,'Project labour content'!$G$1,FALSE),VLOOKUP($A222,'Project labour content'!$A$7:$D$255,'Project labour content'!$D$1,FALSE))*LabEsc28*1</f>
        <v>1.0105328604175345</v>
      </c>
      <c r="CA222" s="249">
        <f>1+IF(ISNA(VLOOKUP($A222,'Project labour content'!$A$7:$D$255,'Project labour content'!$D$1,FALSE)),VLOOKUP($D222,'Project labour content'!$F$6:$G$15,'Project labour content'!$G$1,FALSE),VLOOKUP($A222,'Project labour content'!$A$7:$D$255,'Project labour content'!$D$1,FALSE))*LabEsc29*1</f>
        <v>1.0120667681943829</v>
      </c>
      <c r="CB222" s="250" t="str">
        <f>IF(ISNA(VLOOKUP($A222,'Project labour content'!$A$7:$D$255,'Project labour content'!$D$1,FALSE)),"Category","Project")</f>
        <v>Project</v>
      </c>
      <c r="CD222" s="247" t="str">
        <f t="shared" si="70"/>
        <v>14127</v>
      </c>
      <c r="CE222" s="3"/>
    </row>
    <row r="223" spans="1:83" x14ac:dyDescent="0.15">
      <c r="A223" s="11" t="s">
        <v>343</v>
      </c>
      <c r="B223" s="11" t="str">
        <f>VLOOKUP($A223,'Incurred Real 2022$'!$A$25:$AC$426,'Incurred Real 2022$'!B$1,FALSE)</f>
        <v>SDM Framework for C50 RTU Upgrades</v>
      </c>
      <c r="C223" s="11" t="str">
        <f>VLOOKUP($A223,'Incurred Real 2022$'!$A$25:$AC$426,'Incurred Real 2022$'!C$1,FALSE)</f>
        <v>ExAnte</v>
      </c>
      <c r="D223" s="11" t="str">
        <f>VLOOKUP($A223,'Incurred Real 2022$'!$A$25:$AC$426,'Incurred Real 2022$'!D$1,FALSE)</f>
        <v>Security/Compliance</v>
      </c>
      <c r="E223" s="11" t="str">
        <f>VLOOKUP($A223,'Incurred Real 2022$'!$A$25:$AC$426,'Incurred Real 2022$'!E$1,FALSE)</f>
        <v>Closed</v>
      </c>
      <c r="F223" s="105" t="str">
        <f>IF(VLOOKUP($A223,'Incurred Real 2022$'!$A$25:$AC$426,'Incurred Real 2022$'!F$1,FALSE)=0,"",VLOOKUP($A223,'Incurred Real 2022$'!$A$25:$AC$426,'Incurred Real 2022$'!F$1,FALSE))</f>
        <v/>
      </c>
      <c r="G223" s="105" t="str">
        <f>IF(VLOOKUP($A223,'Incurred Real 2022$'!$A$25:$AC$426,'Incurred Real 2022$'!G$1,FALSE)=0,"",VLOOKUP($A223,'Incurred Real 2022$'!$A$25:$AC$426,'Incurred Real 2022$'!G$1,FALSE))</f>
        <v/>
      </c>
      <c r="H223" s="105" t="str">
        <f>IF(VLOOKUP($A223,'Incurred Real 2022$'!$A$25:$AC$426,'Incurred Real 2022$'!H$1,FALSE)=0,"",VLOOKUP($A223,'Incurred Real 2022$'!$A$25:$AC$426,'Incurred Real 2022$'!H$1,FALSE))</f>
        <v/>
      </c>
      <c r="I223" s="105" t="str">
        <f>IF(VLOOKUP($A223,'Incurred Real 2022$'!$A$25:$AC$426,'Incurred Real 2022$'!I$1,FALSE)=0,"",VLOOKUP($A223,'Incurred Real 2022$'!$A$25:$AC$426,'Incurred Real 2022$'!I$1,FALSE))</f>
        <v/>
      </c>
      <c r="J223" s="105" t="str">
        <f>IF(VLOOKUP($A223,'Incurred Real 2022$'!$A$25:$AC$426,'Incurred Real 2022$'!J$1,FALSE)=0,"",VLOOKUP($A223,'Incurred Real 2022$'!$A$25:$AC$426,'Incurred Real 2022$'!J$1,FALSE))</f>
        <v/>
      </c>
      <c r="K223" s="105" t="str">
        <f>IF(VLOOKUP($A223,'Incurred Real 2022$'!$A$25:$AC$426,'Incurred Real 2022$'!K$1,FALSE)=0,"",VLOOKUP($A223,'Incurred Real 2022$'!$A$25:$AC$426,'Incurred Real 2022$'!K$1,FALSE))</f>
        <v/>
      </c>
      <c r="L223" s="105" t="str">
        <f>IF(VLOOKUP($A223,'Incurred Real 2022$'!$A$25:$AC$426,'Incurred Real 2022$'!L$1,FALSE)=0,"",VLOOKUP($A223,'Incurred Real 2022$'!$A$25:$AC$426,'Incurred Real 2022$'!L$1,FALSE))</f>
        <v/>
      </c>
      <c r="M223" s="105" t="str">
        <f>IF(VLOOKUP($A223,'Incurred Real 2022$'!$A$25:$AC$426,'Incurred Real 2022$'!M$1,FALSE)=0,"",VLOOKUP($A223,'Incurred Real 2022$'!$A$25:$AC$426,'Incurred Real 2022$'!M$1,FALSE))</f>
        <v/>
      </c>
      <c r="N223" s="105" t="str">
        <f>IF(VLOOKUP($A223,'Incurred Real 2022$'!$A$25:$AC$426,'Incurred Real 2022$'!N$1,FALSE)=0,"",VLOOKUP($A223,'Incurred Real 2022$'!$A$25:$AC$426,'Incurred Real 2022$'!N$1,FALSE))</f>
        <v/>
      </c>
      <c r="O223" s="105" t="str">
        <f>IF(VLOOKUP($A223,'Incurred Real 2022$'!$A$25:$AC$426,'Incurred Real 2022$'!O$1,FALSE)=0,"",VLOOKUP($A223,'Incurred Real 2022$'!$A$25:$AC$426,'Incurred Real 2022$'!O$1,FALSE))</f>
        <v/>
      </c>
      <c r="P223" s="105" t="str">
        <f>IF(VLOOKUP($A223,'Incurred Real 2022$'!$A$25:$AC$426,'Incurred Real 2022$'!P$1,FALSE)=0,"",VLOOKUP($A223,'Incurred Real 2022$'!$A$25:$AC$426,'Incurred Real 2022$'!P$1,FALSE))</f>
        <v/>
      </c>
      <c r="Q223" s="105" t="str">
        <f>IF(VLOOKUP($A223,'Incurred Real 2022$'!$A$25:$AC$426,'Incurred Real 2022$'!Q$1,FALSE)=0,"",VLOOKUP($A223,'Incurred Real 2022$'!$A$25:$AC$426,'Incurred Real 2022$'!Q$1,FALSE))</f>
        <v/>
      </c>
      <c r="R223" s="105" t="str">
        <f>IF(VLOOKUP($A223,'Incurred Real 2022$'!$A$25:$AC$426,'Incurred Real 2022$'!R$1,FALSE)=0,"",VLOOKUP($A223,'Incurred Real 2022$'!$A$25:$AC$426,'Incurred Real 2022$'!R$1,FALSE))</f>
        <v/>
      </c>
      <c r="S223" s="105">
        <f>IF(VLOOKUP($A223,'Incurred Real 2022$'!$A$25:$AC$426,'Incurred Real 2022$'!S$1,FALSE)=0,"",VLOOKUP($A223,'Incurred Real 2022$'!$A$25:$AC$426,'Incurred Real 2022$'!S$1,FALSE))</f>
        <v>345139.71</v>
      </c>
      <c r="T223" s="105">
        <f>IF(VLOOKUP($A223,'Incurred Real 2022$'!$A$25:$AC$426,'Incurred Real 2022$'!T$1,FALSE)=0,"",VLOOKUP($A223,'Incurred Real 2022$'!$A$25:$AC$426,'Incurred Real 2022$'!T$1,FALSE))</f>
        <v>89848.9</v>
      </c>
      <c r="U223" s="105">
        <f>IF(VLOOKUP($A223,'Incurred Real 2022$'!$A$25:$AC$426,'Incurred Real 2022$'!U$1,FALSE)=0,"",VLOOKUP($A223,'Incurred Real 2022$'!$A$25:$AC$426,'Incurred Real 2022$'!U$1,FALSE))</f>
        <v>177573.76000000001</v>
      </c>
      <c r="V223" s="13" t="str">
        <f>IF(ISTEXT(VLOOKUP($A223,'Incurred Real 2022$'!$A$25:$AC$426,'Incurred Real 2022$'!V$1,FALSE)),"",(VLOOKUP($A223,'Incurred Real 2022$'!$A$25:$AC$426,'Incurred Real 2022$'!V$1,FALSE))*BT223*Incurred_Real!V$15)</f>
        <v/>
      </c>
      <c r="W223" s="13" t="str">
        <f>IF(ISTEXT(VLOOKUP($A223,'Incurred Real 2022$'!$A$25:$AC$426,'Incurred Real 2022$'!W$1,FALSE)),"",(VLOOKUP($A223,'Incurred Real 2022$'!$A$25:$AC$426,'Incurred Real 2022$'!W$1,FALSE))*BU223*Incurred_Real!W$15)</f>
        <v/>
      </c>
      <c r="X223" s="220" t="str">
        <f>IF(ISTEXT(VLOOKUP($A223,'Incurred Real 2022$'!$A$25:$AC$426,'Incurred Real 2022$'!X$1,FALSE)),"",(VLOOKUP($A223,'Incurred Real 2022$'!$A$25:$AC$426,'Incurred Real 2022$'!X$1,FALSE))*BV223*Incurred_Real!X$15)</f>
        <v/>
      </c>
      <c r="Y223" s="217" t="str">
        <f>IF(ISTEXT(VLOOKUP($A223,'Incurred Real 2022$'!$A$25:$AC$426,'Incurred Real 2022$'!Y$1,FALSE)),"",(VLOOKUP($A223,'Incurred Real 2022$'!$A$25:$AC$426,'Incurred Real 2022$'!Y$1,FALSE))*BW223*Incurred_Real!Y$15)</f>
        <v/>
      </c>
      <c r="Z223" s="13" t="str">
        <f>IF(ISTEXT(VLOOKUP($A223,'Incurred Real 2022$'!$A$25:$AC$426,'Incurred Real 2022$'!Z$1,FALSE)),"",(VLOOKUP($A223,'Incurred Real 2022$'!$A$25:$AC$426,'Incurred Real 2022$'!Z$1,FALSE))*BX223*Incurred_Real!Z$15)</f>
        <v/>
      </c>
      <c r="AA223" s="13" t="str">
        <f>IF(ISTEXT(VLOOKUP($A223,'Incurred Real 2022$'!$A$25:$AC$426,'Incurred Real 2022$'!AA$1,FALSE)),"",(VLOOKUP($A223,'Incurred Real 2022$'!$A$25:$AC$426,'Incurred Real 2022$'!AA$1,FALSE))*BY223*Incurred_Real!AA$15)</f>
        <v/>
      </c>
      <c r="AB223" s="13" t="str">
        <f>IF(ISTEXT(VLOOKUP($A223,'Incurred Real 2022$'!$A$25:$AC$426,'Incurred Real 2022$'!AB$1,FALSE)),"",(VLOOKUP($A223,'Incurred Real 2022$'!$A$25:$AC$426,'Incurred Real 2022$'!AB$1,FALSE))*BZ223*Incurred_Real!AB$15)</f>
        <v/>
      </c>
      <c r="AC223" s="13" t="str">
        <f>IF(ISTEXT(VLOOKUP($A223,'Incurred Real 2022$'!$A$25:$AC$426,'Incurred Real 2022$'!AC$1,FALSE)),"",(VLOOKUP($A223,'Incurred Real 2022$'!$A$25:$AC$426,'Incurred Real 2022$'!AC$1,FALSE))*CA223*Incurred_Real!AC$15)</f>
        <v/>
      </c>
      <c r="AD223" s="221">
        <f t="shared" si="65"/>
        <v>612562.37</v>
      </c>
      <c r="AE223" s="221">
        <f t="shared" si="66"/>
        <v>612562.37</v>
      </c>
      <c r="AF223" s="239">
        <f t="shared" si="71"/>
        <v>744665.8609257543</v>
      </c>
      <c r="AG223" s="222">
        <f t="shared" si="67"/>
        <v>622712.74884048023</v>
      </c>
      <c r="AH223" s="223">
        <f t="shared" si="74"/>
        <v>1.1958416819189206</v>
      </c>
      <c r="AI223" s="224">
        <f t="shared" si="68"/>
        <v>2021</v>
      </c>
      <c r="AJ223" s="225" t="str">
        <f>VLOOKUP($A223,Project_Commissioning!$C$4:$H$355,Project_Commissioning!F$1,FALSE)</f>
        <v/>
      </c>
      <c r="AK223" s="226">
        <f>VLOOKUP($A223,Project_Commissioning!$C$4:$H$355,Project_Commissioning!G$1,FALSE)</f>
        <v>2021</v>
      </c>
      <c r="AL223" s="225" t="str">
        <f>IF(VLOOKUP($A223,Project_Commissioning!$C$4:$H$355,Project_Commissioning!H$1,FALSE)=0,"",VLOOKUP($A223,Project_Commissioning!$C$4:$H$355,Project_Commissioning!H$1,FALSE))</f>
        <v/>
      </c>
      <c r="AM223" s="237">
        <f t="shared" si="72"/>
        <v>661396.14756166947</v>
      </c>
      <c r="AN223" s="221" cm="1">
        <f t="array" ref="AN223">IF(ROUND(AE223,0)=0,0,LOOKUP(2,1/(F223:AC223&lt;&gt;""),F223:AC223))</f>
        <v>177573.76000000001</v>
      </c>
      <c r="AO223" s="221">
        <f t="shared" si="73"/>
        <v>0</v>
      </c>
      <c r="AP223" s="79"/>
      <c r="AQ223" s="20"/>
      <c r="AR223" s="245">
        <f>IF(ISNA(VLOOKUP($A223,'Success Asset Classes'!$B$15:$AA$114,'Success Asset Classes'!$AA$1,FALSE)),0,VLOOKUP($A223,'Success Asset Classes'!$B$15:$AA$114,'Success Asset Classes'!$AA$1,FALSE))</f>
        <v>0</v>
      </c>
      <c r="AS223" s="230">
        <f>IF($AR223=0,VLOOKUP(MID($A223,4,5),'Project splits'!$C$5:$AM$346,AS$22,FALSE),IF(ISNA(VLOOKUP($A223,'Success Asset Classes'!$B$15:$BD$377,AS$21,FALSE)),VLOOKUP(MID($A223,4,5),'Project splits'!$C$5:$AM$346,AS$22,FALSE),VLOOKUP($A223,'Success Asset Classes'!$B$15:$BD$377,AS$21,FALSE)))</f>
        <v>0</v>
      </c>
      <c r="AT223" s="230">
        <f>IF($AR223=0,VLOOKUP(MID($A223,4,5),'Project splits'!$C$5:$AM$346,AT$22,FALSE),IF(ISNA(VLOOKUP($A223,'Success Asset Classes'!$B$15:$BD$377,AT$21,FALSE)),VLOOKUP(MID($A223,4,5),'Project splits'!$C$5:$AM$346,AT$22,FALSE),VLOOKUP($A223,'Success Asset Classes'!$B$15:$BD$377,AT$21,FALSE)))</f>
        <v>0</v>
      </c>
      <c r="AU223" s="230">
        <f>IF($AR223=0,VLOOKUP(MID($A223,4,5),'Project splits'!$C$5:$AM$346,AU$22,FALSE),IF(ISNA(VLOOKUP($A223,'Success Asset Classes'!$B$15:$BD$377,AU$21,FALSE)),VLOOKUP(MID($A223,4,5),'Project splits'!$C$5:$AM$346,AU$22,FALSE),VLOOKUP($A223,'Success Asset Classes'!$B$15:$BD$377,AU$21,FALSE)))</f>
        <v>0</v>
      </c>
      <c r="AV223" s="230">
        <f>IF($AR223=0,VLOOKUP(MID($A223,4,5),'Project splits'!$C$5:$AM$346,AV$22,FALSE),IF(ISNA(VLOOKUP($A223,'Success Asset Classes'!$B$15:$BD$377,AV$21,FALSE)),VLOOKUP(MID($A223,4,5),'Project splits'!$C$5:$AM$346,AV$22,FALSE),VLOOKUP($A223,'Success Asset Classes'!$B$15:$BD$377,AV$21,FALSE)))</f>
        <v>0</v>
      </c>
      <c r="AW223" s="230">
        <f>IF($AR223=0,VLOOKUP(MID($A223,4,5),'Project splits'!$C$5:$AM$346,AW$22,FALSE),IF(ISNA(VLOOKUP($A223,'Success Asset Classes'!$B$15:$BD$377,AW$21,FALSE)),VLOOKUP(MID($A223,4,5),'Project splits'!$C$5:$AM$346,AW$22,FALSE),VLOOKUP($A223,'Success Asset Classes'!$B$15:$BD$377,AW$21,FALSE)))</f>
        <v>0</v>
      </c>
      <c r="AX223" s="230">
        <f>IF($AR223=0,VLOOKUP(MID($A223,4,5),'Project splits'!$C$5:$AM$346,AX$22,FALSE),IF(ISNA(VLOOKUP($A223,'Success Asset Classes'!$B$15:$BD$377,AX$21,FALSE)),VLOOKUP(MID($A223,4,5),'Project splits'!$C$5:$AM$346,AX$22,FALSE),VLOOKUP($A223,'Success Asset Classes'!$B$15:$BD$377,AX$21,FALSE)))</f>
        <v>0</v>
      </c>
      <c r="AY223" s="230">
        <f>IF($AR223=0,VLOOKUP(MID($A223,4,5),'Project splits'!$C$5:$AM$346,AY$22,FALSE),IF(ISNA(VLOOKUP($A223,'Success Asset Classes'!$B$15:$BD$377,AY$21,FALSE)),VLOOKUP(MID($A223,4,5),'Project splits'!$C$5:$AM$346,AY$22,FALSE),VLOOKUP($A223,'Success Asset Classes'!$B$15:$BD$377,AY$21,FALSE)))</f>
        <v>0</v>
      </c>
      <c r="AZ223" s="230">
        <f>IF($AR223=0,VLOOKUP(MID($A223,4,5),'Project splits'!$C$5:$AM$346,AZ$22,FALSE),IF(ISNA(VLOOKUP($A223,'Success Asset Classes'!$B$15:$BD$377,AZ$21,FALSE)),VLOOKUP(MID($A223,4,5),'Project splits'!$C$5:$AM$346,AZ$22,FALSE),VLOOKUP($A223,'Success Asset Classes'!$B$15:$BD$377,AZ$21,FALSE)))</f>
        <v>0</v>
      </c>
      <c r="BA223" s="230">
        <f>IF($AR223=0,VLOOKUP(MID($A223,4,5),'Project splits'!$C$5:$AM$346,BA$22,FALSE),IF(ISNA(VLOOKUP($A223,'Success Asset Classes'!$B$15:$BD$377,BA$21,FALSE)),VLOOKUP(MID($A223,4,5),'Project splits'!$C$5:$AM$346,BA$22,FALSE),VLOOKUP($A223,'Success Asset Classes'!$B$15:$BD$377,BA$21,FALSE)))</f>
        <v>0</v>
      </c>
      <c r="BB223" s="230">
        <f>IF($AR223=0,VLOOKUP(MID($A223,4,5),'Project splits'!$C$5:$AM$346,BB$22,FALSE),IF(ISNA(VLOOKUP($A223,'Success Asset Classes'!$B$15:$BD$377,BB$21,FALSE)),VLOOKUP(MID($A223,4,5),'Project splits'!$C$5:$AM$346,BB$22,FALSE),VLOOKUP($A223,'Success Asset Classes'!$B$15:$BD$377,BB$21,FALSE)))</f>
        <v>0</v>
      </c>
      <c r="BC223" s="230">
        <f>IF($AR223=0,VLOOKUP(MID($A223,4,5),'Project splits'!$C$5:$AM$346,BC$22,FALSE),IF(ISNA(VLOOKUP($A223,'Success Asset Classes'!$B$15:$BD$377,BC$21,FALSE)),VLOOKUP(MID($A223,4,5),'Project splits'!$C$5:$AM$346,BC$22,FALSE),VLOOKUP($A223,'Success Asset Classes'!$B$15:$BD$377,BC$21,FALSE)))</f>
        <v>0</v>
      </c>
      <c r="BD223" s="230">
        <f>IF($AR223=0,VLOOKUP(MID($A223,4,5),'Project splits'!$C$5:$AM$346,BD$22,FALSE),IF(ISNA(VLOOKUP($A223,'Success Asset Classes'!$B$15:$BD$377,BD$21,FALSE)),VLOOKUP(MID($A223,4,5),'Project splits'!$C$5:$AM$346,BD$22,FALSE),VLOOKUP($A223,'Success Asset Classes'!$B$15:$BD$377,BD$21,FALSE)))</f>
        <v>0</v>
      </c>
      <c r="BE223" s="230">
        <f>IF($AR223=0,VLOOKUP(MID($A223,4,5),'Project splits'!$C$5:$AM$346,BE$22,FALSE),IF(ISNA(VLOOKUP($A223,'Success Asset Classes'!$B$15:$BD$377,BE$21,FALSE)),VLOOKUP(MID($A223,4,5),'Project splits'!$C$5:$AM$346,BE$22,FALSE),VLOOKUP($A223,'Success Asset Classes'!$B$15:$BD$377,BE$21,FALSE)))</f>
        <v>0</v>
      </c>
      <c r="BF223" s="230">
        <f>IF($AR223=0,VLOOKUP(MID($A223,4,5),'Project splits'!$C$5:$AM$346,BF$22,FALSE),IF(ISNA(VLOOKUP($A223,'Success Asset Classes'!$B$15:$BD$377,BF$21,FALSE)),VLOOKUP(MID($A223,4,5),'Project splits'!$C$5:$AM$346,BF$22,FALSE),VLOOKUP($A223,'Success Asset Classes'!$B$15:$BD$377,BF$21,FALSE)))</f>
        <v>0</v>
      </c>
      <c r="BG223" s="230">
        <f>IF($AR223=0,VLOOKUP(MID($A223,4,5),'Project splits'!$C$5:$AM$346,BG$22,FALSE),IF(ISNA(VLOOKUP($A223,'Success Asset Classes'!$B$15:$BD$377,BG$21,FALSE)),VLOOKUP(MID($A223,4,5),'Project splits'!$C$5:$AM$346,BG$22,FALSE),VLOOKUP($A223,'Success Asset Classes'!$B$15:$BD$377,BG$21,FALSE)))</f>
        <v>1</v>
      </c>
      <c r="BH223" s="230">
        <f>IF($AR223=0,VLOOKUP(MID($A223,4,5),'Project splits'!$C$5:$AM$346,BH$22,FALSE),IF(ISNA(VLOOKUP($A223,'Success Asset Classes'!$B$15:$BD$377,BH$21,FALSE)),VLOOKUP(MID($A223,4,5),'Project splits'!$C$5:$AM$346,BH$22,FALSE),VLOOKUP($A223,'Success Asset Classes'!$B$15:$BD$377,BH$21,FALSE)))</f>
        <v>0</v>
      </c>
      <c r="BI223" s="230">
        <f>IF($AR223=0,VLOOKUP(MID($A223,4,5),'Project splits'!$C$5:$AM$346,BI$22,FALSE),IF(ISNA(VLOOKUP($A223,'Success Asset Classes'!$B$15:$BD$377,BI$21,FALSE)),VLOOKUP(MID($A223,4,5),'Project splits'!$C$5:$AM$346,BI$22,FALSE),VLOOKUP($A223,'Success Asset Classes'!$B$15:$BD$377,BI$21,FALSE)))</f>
        <v>0</v>
      </c>
      <c r="BJ223" s="230">
        <f>IF($AR223=0,VLOOKUP(MID($A223,4,5),'Project splits'!$C$5:$AM$346,BJ$22,FALSE),IF(ISNA(VLOOKUP($A223,'Success Asset Classes'!$B$15:$BD$377,BJ$21,FALSE)),VLOOKUP(MID($A223,4,5),'Project splits'!$C$5:$AM$346,BJ$22,FALSE),VLOOKUP($A223,'Success Asset Classes'!$B$15:$BD$377,BJ$21,FALSE)))</f>
        <v>0</v>
      </c>
      <c r="BK223" s="230">
        <f>IF($AR223=0,VLOOKUP(MID($A223,4,5),'Project splits'!$C$5:$AM$346,BK$22,FALSE),IF(ISNA(VLOOKUP($A223,'Success Asset Classes'!$B$15:$BD$377,BK$21,FALSE)),VLOOKUP(MID($A223,4,5),'Project splits'!$C$5:$AM$346,BK$22,FALSE),VLOOKUP($A223,'Success Asset Classes'!$B$15:$BD$377,BK$21,FALSE)))</f>
        <v>0</v>
      </c>
      <c r="BL223" s="230">
        <f>IF($AR223=0,VLOOKUP(MID($A223,4,5),'Project splits'!$C$5:$AM$346,BL$22,FALSE),IF(ISNA(VLOOKUP($A223,'Success Asset Classes'!$B$15:$BD$377,BL$21,FALSE)),VLOOKUP(MID($A223,4,5),'Project splits'!$C$5:$AM$346,BL$22,FALSE),VLOOKUP($A223,'Success Asset Classes'!$B$15:$BD$377,BL$21,FALSE)))</f>
        <v>0</v>
      </c>
      <c r="BM223" s="230">
        <f>IF($AR223=0,VLOOKUP(MID($A223,4,5),'Project splits'!$C$5:$AM$346,BM$22,FALSE),IF(ISNA(VLOOKUP($A223,'Success Asset Classes'!$B$15:$BD$377,BM$21,FALSE)),VLOOKUP(MID($A223,4,5),'Project splits'!$C$5:$AM$346,BM$22,FALSE),VLOOKUP($A223,'Success Asset Classes'!$B$15:$BD$377,BM$21,FALSE)))</f>
        <v>0</v>
      </c>
      <c r="BN223" s="230">
        <f>IF($AR223=0,VLOOKUP(MID($A223,4,5),'Project splits'!$C$5:$AM$346,BN$22,FALSE),IF(ISNA(VLOOKUP($A223,'Success Asset Classes'!$B$15:$BD$377,BN$21,FALSE)),VLOOKUP(MID($A223,4,5),'Project splits'!$C$5:$AM$346,BN$22,FALSE),VLOOKUP($A223,'Success Asset Classes'!$B$15:$BD$377,BN$21,FALSE)))</f>
        <v>0</v>
      </c>
      <c r="BO223" s="230">
        <f>IF($AR223=0,VLOOKUP(MID($A223,4,5),'Project splits'!$C$5:$AM$346,BO$22,FALSE),IF(ISNA(VLOOKUP($A223,'Success Asset Classes'!$B$15:$BD$377,BO$21,FALSE)),VLOOKUP(MID($A223,4,5),'Project splits'!$C$5:$AM$346,BO$22,FALSE),VLOOKUP($A223,'Success Asset Classes'!$B$15:$BD$377,BO$21,FALSE)))</f>
        <v>0</v>
      </c>
      <c r="BP223" s="230">
        <f>IF($AR223=0,VLOOKUP(MID($A223,4,5),'Project splits'!$C$5:$AM$346,BP$22,FALSE),IF(ISNA(VLOOKUP($A223,'Success Asset Classes'!$B$15:$BD$377,BP$21,FALSE)),VLOOKUP(MID($A223,4,5),'Project splits'!$C$5:$AM$346,BP$22,FALSE),VLOOKUP($A223,'Success Asset Classes'!$B$15:$BD$377,BP$21,FALSE)))</f>
        <v>0</v>
      </c>
      <c r="BQ223" s="230">
        <f>IF($AR223=0,VLOOKUP(MID($A223,4,5),'Project splits'!$C$5:$AM$346,BQ$22,FALSE),IF(ISNA(VLOOKUP($A223,'Success Asset Classes'!$B$15:$BD$377,BQ$21,FALSE)),VLOOKUP(MID($A223,4,5),'Project splits'!$C$5:$AM$346,BQ$22,FALSE),VLOOKUP($A223,'Success Asset Classes'!$B$15:$BD$377,BQ$21,FALSE)))</f>
        <v>0</v>
      </c>
      <c r="BR223" s="230">
        <f>IF($AR223=0,VLOOKUP(MID($A223,4,5),'Project splits'!$C$5:$AM$346,BR$22,FALSE),IF(ISNA(VLOOKUP($A223,'Success Asset Classes'!$B$15:$BD$377,BR$21,FALSE)),VLOOKUP(MID($A223,4,5),'Project splits'!$C$5:$AM$346,BR$22,FALSE),VLOOKUP($A223,'Success Asset Classes'!$B$15:$BD$377,BR$21,FALSE)))</f>
        <v>0</v>
      </c>
      <c r="BS223" s="247">
        <f t="shared" si="69"/>
        <v>1</v>
      </c>
      <c r="BT223" s="249">
        <f>1+IF(ISNA(VLOOKUP($A223,'Project labour content'!$A$7:$D$255,'Project labour content'!$D$1,FALSE)),VLOOKUP($D223,'Project labour content'!$F$6:$G$15,'Project labour content'!$G$1,FALSE),VLOOKUP($A223,'Project labour content'!$A$7:$D$255,'Project labour content'!$D$1,FALSE))*LabEsc22*1</f>
        <v>1.0005859102087626</v>
      </c>
      <c r="BU223" s="249">
        <f>1+IF(ISNA(VLOOKUP($A223,'Project labour content'!$A$7:$D$255,'Project labour content'!$D$1,FALSE)),VLOOKUP($D223,'Project labour content'!$F$6:$G$15,'Project labour content'!$G$1,FALSE),VLOOKUP($A223,'Project labour content'!$A$7:$D$255,'Project labour content'!$D$1,FALSE))*LabEsc23*1</f>
        <v>1.0011746327865272</v>
      </c>
      <c r="BV223" s="249">
        <f>1+IF(ISNA(VLOOKUP($A223,'Project labour content'!$A$7:$D$255,'Project labour content'!$D$1,FALSE)),VLOOKUP($D223,'Project labour content'!$F$6:$G$15,'Project labour content'!$G$1,FALSE),VLOOKUP($A223,'Project labour content'!$A$7:$D$255,'Project labour content'!$D$1,FALSE))*LabEsc24*1</f>
        <v>1.0017292094547814</v>
      </c>
      <c r="BW223" s="249">
        <f>1+IF(ISNA(VLOOKUP($A223,'Project labour content'!$A$7:$D$255,'Project labour content'!$D$1,FALSE)),VLOOKUP($D223,'Project labour content'!$F$6:$G$15,'Project labour content'!$G$1,FALSE),VLOOKUP($A223,'Project labour content'!$A$7:$D$255,'Project labour content'!$D$1,FALSE))*LabEsc25*1</f>
        <v>1.0024719724724633</v>
      </c>
      <c r="BX223" s="249">
        <f>1+IF(ISNA(VLOOKUP($A223,'Project labour content'!$A$7:$D$255,'Project labour content'!$D$1,FALSE)),VLOOKUP($D223,'Project labour content'!$F$6:$G$15,'Project labour content'!$G$1,FALSE),VLOOKUP($A223,'Project labour content'!$A$7:$D$255,'Project labour content'!$D$1,FALSE))*LabEsc26*1</f>
        <v>1.0032814603679003</v>
      </c>
      <c r="BY223" s="249">
        <f>1+IF(ISNA(VLOOKUP($A223,'Project labour content'!$A$7:$D$255,'Project labour content'!$D$1,FALSE)),VLOOKUP($D223,'Project labour content'!$F$6:$G$15,'Project labour content'!$G$1,FALSE),VLOOKUP($A223,'Project labour content'!$A$7:$D$255,'Project labour content'!$D$1,FALSE))*LabEsc27*1</f>
        <v>1.0037828447166741</v>
      </c>
      <c r="BZ223" s="249">
        <f>1+IF(ISNA(VLOOKUP($A223,'Project labour content'!$A$7:$D$255,'Project labour content'!$D$1,FALSE)),VLOOKUP($D223,'Project labour content'!$F$6:$G$15,'Project labour content'!$G$1,FALSE),VLOOKUP($A223,'Project labour content'!$A$7:$D$255,'Project labour content'!$D$1,FALSE))*LabEsc28*1</f>
        <v>1.0041603871313007</v>
      </c>
      <c r="CA223" s="249">
        <f>1+IF(ISNA(VLOOKUP($A223,'Project labour content'!$A$7:$D$255,'Project labour content'!$D$1,FALSE)),VLOOKUP($D223,'Project labour content'!$F$6:$G$15,'Project labour content'!$G$1,FALSE),VLOOKUP($A223,'Project labour content'!$A$7:$D$255,'Project labour content'!$D$1,FALSE))*LabEsc29*1</f>
        <v>1.0047662671982935</v>
      </c>
      <c r="CB223" s="250" t="str">
        <f>IF(ISNA(VLOOKUP($A223,'Project labour content'!$A$7:$D$255,'Project labour content'!$D$1,FALSE)),"Category","Project")</f>
        <v>Category</v>
      </c>
      <c r="CD223" s="247" t="str">
        <f t="shared" si="70"/>
        <v>14128</v>
      </c>
      <c r="CE223" s="3"/>
    </row>
    <row r="224" spans="1:83" x14ac:dyDescent="0.15">
      <c r="A224" s="11" t="s">
        <v>345</v>
      </c>
      <c r="B224" s="11" t="str">
        <f>VLOOKUP($A224,'Incurred Real 2022$'!$A$25:$AC$426,'Incurred Real 2022$'!B$1,FALSE)</f>
        <v>Magill Substation TF Fire Extinguishing Systems Replacement</v>
      </c>
      <c r="C224" s="11" t="str">
        <f>VLOOKUP($A224,'Incurred Real 2022$'!$A$25:$AC$426,'Incurred Real 2022$'!C$1,FALSE)</f>
        <v>ExAnte</v>
      </c>
      <c r="D224" s="11" t="str">
        <f>VLOOKUP($A224,'Incurred Real 2022$'!$A$25:$AC$426,'Incurred Real 2022$'!D$1,FALSE)</f>
        <v>Replacement</v>
      </c>
      <c r="E224" s="11" t="str">
        <f>VLOOKUP($A224,'Incurred Real 2022$'!$A$25:$AC$426,'Incurred Real 2022$'!E$1,FALSE)</f>
        <v>Closed</v>
      </c>
      <c r="F224" s="105" t="str">
        <f>IF(VLOOKUP($A224,'Incurred Real 2022$'!$A$25:$AC$426,'Incurred Real 2022$'!F$1,FALSE)=0,"",VLOOKUP($A224,'Incurred Real 2022$'!$A$25:$AC$426,'Incurred Real 2022$'!F$1,FALSE))</f>
        <v/>
      </c>
      <c r="G224" s="105" t="str">
        <f>IF(VLOOKUP($A224,'Incurred Real 2022$'!$A$25:$AC$426,'Incurred Real 2022$'!G$1,FALSE)=0,"",VLOOKUP($A224,'Incurred Real 2022$'!$A$25:$AC$426,'Incurred Real 2022$'!G$1,FALSE))</f>
        <v/>
      </c>
      <c r="H224" s="105" t="str">
        <f>IF(VLOOKUP($A224,'Incurred Real 2022$'!$A$25:$AC$426,'Incurred Real 2022$'!H$1,FALSE)=0,"",VLOOKUP($A224,'Incurred Real 2022$'!$A$25:$AC$426,'Incurred Real 2022$'!H$1,FALSE))</f>
        <v/>
      </c>
      <c r="I224" s="105" t="str">
        <f>IF(VLOOKUP($A224,'Incurred Real 2022$'!$A$25:$AC$426,'Incurred Real 2022$'!I$1,FALSE)=0,"",VLOOKUP($A224,'Incurred Real 2022$'!$A$25:$AC$426,'Incurred Real 2022$'!I$1,FALSE))</f>
        <v/>
      </c>
      <c r="J224" s="105" t="str">
        <f>IF(VLOOKUP($A224,'Incurred Real 2022$'!$A$25:$AC$426,'Incurred Real 2022$'!J$1,FALSE)=0,"",VLOOKUP($A224,'Incurred Real 2022$'!$A$25:$AC$426,'Incurred Real 2022$'!J$1,FALSE))</f>
        <v/>
      </c>
      <c r="K224" s="105" t="str">
        <f>IF(VLOOKUP($A224,'Incurred Real 2022$'!$A$25:$AC$426,'Incurred Real 2022$'!K$1,FALSE)=0,"",VLOOKUP($A224,'Incurred Real 2022$'!$A$25:$AC$426,'Incurred Real 2022$'!K$1,FALSE))</f>
        <v/>
      </c>
      <c r="L224" s="105" t="str">
        <f>IF(VLOOKUP($A224,'Incurred Real 2022$'!$A$25:$AC$426,'Incurred Real 2022$'!L$1,FALSE)=0,"",VLOOKUP($A224,'Incurred Real 2022$'!$A$25:$AC$426,'Incurred Real 2022$'!L$1,FALSE))</f>
        <v/>
      </c>
      <c r="M224" s="105" t="str">
        <f>IF(VLOOKUP($A224,'Incurred Real 2022$'!$A$25:$AC$426,'Incurred Real 2022$'!M$1,FALSE)=0,"",VLOOKUP($A224,'Incurred Real 2022$'!$A$25:$AC$426,'Incurred Real 2022$'!M$1,FALSE))</f>
        <v/>
      </c>
      <c r="N224" s="105" t="str">
        <f>IF(VLOOKUP($A224,'Incurred Real 2022$'!$A$25:$AC$426,'Incurred Real 2022$'!N$1,FALSE)=0,"",VLOOKUP($A224,'Incurred Real 2022$'!$A$25:$AC$426,'Incurred Real 2022$'!N$1,FALSE))</f>
        <v/>
      </c>
      <c r="O224" s="105" t="str">
        <f>IF(VLOOKUP($A224,'Incurred Real 2022$'!$A$25:$AC$426,'Incurred Real 2022$'!O$1,FALSE)=0,"",VLOOKUP($A224,'Incurred Real 2022$'!$A$25:$AC$426,'Incurred Real 2022$'!O$1,FALSE))</f>
        <v/>
      </c>
      <c r="P224" s="105">
        <f>IF(VLOOKUP($A224,'Incurred Real 2022$'!$A$25:$AC$426,'Incurred Real 2022$'!P$1,FALSE)=0,"",VLOOKUP($A224,'Incurred Real 2022$'!$A$25:$AC$426,'Incurred Real 2022$'!P$1,FALSE))</f>
        <v>1350.18</v>
      </c>
      <c r="Q224" s="105">
        <f>IF(VLOOKUP($A224,'Incurred Real 2022$'!$A$25:$AC$426,'Incurred Real 2022$'!Q$1,FALSE)=0,"",VLOOKUP($A224,'Incurred Real 2022$'!$A$25:$AC$426,'Incurred Real 2022$'!Q$1,FALSE))</f>
        <v>62981.9</v>
      </c>
      <c r="R224" s="105">
        <f>IF(VLOOKUP($A224,'Incurred Real 2022$'!$A$25:$AC$426,'Incurred Real 2022$'!R$1,FALSE)=0,"",VLOOKUP($A224,'Incurred Real 2022$'!$A$25:$AC$426,'Incurred Real 2022$'!R$1,FALSE))</f>
        <v>246003.3</v>
      </c>
      <c r="S224" s="105">
        <f>IF(VLOOKUP($A224,'Incurred Real 2022$'!$A$25:$AC$426,'Incurred Real 2022$'!S$1,FALSE)=0,"",VLOOKUP($A224,'Incurred Real 2022$'!$A$25:$AC$426,'Incurred Real 2022$'!S$1,FALSE))</f>
        <v>317788.07</v>
      </c>
      <c r="T224" s="105">
        <f>IF(VLOOKUP($A224,'Incurred Real 2022$'!$A$25:$AC$426,'Incurred Real 2022$'!T$1,FALSE)=0,"",VLOOKUP($A224,'Incurred Real 2022$'!$A$25:$AC$426,'Incurred Real 2022$'!T$1,FALSE))</f>
        <v>1720501.32</v>
      </c>
      <c r="U224" s="105">
        <f>IF(VLOOKUP($A224,'Incurred Real 2022$'!$A$25:$AC$426,'Incurred Real 2022$'!U$1,FALSE)=0,"",VLOOKUP($A224,'Incurred Real 2022$'!$A$25:$AC$426,'Incurred Real 2022$'!U$1,FALSE))</f>
        <v>724597.25</v>
      </c>
      <c r="V224" s="13" t="str">
        <f>IF(ISTEXT(VLOOKUP($A224,'Incurred Real 2022$'!$A$25:$AC$426,'Incurred Real 2022$'!V$1,FALSE)),"",(VLOOKUP($A224,'Incurred Real 2022$'!$A$25:$AC$426,'Incurred Real 2022$'!V$1,FALSE))*BT224*Incurred_Real!V$15)</f>
        <v/>
      </c>
      <c r="W224" s="13" t="str">
        <f>IF(ISTEXT(VLOOKUP($A224,'Incurred Real 2022$'!$A$25:$AC$426,'Incurred Real 2022$'!W$1,FALSE)),"",(VLOOKUP($A224,'Incurred Real 2022$'!$A$25:$AC$426,'Incurred Real 2022$'!W$1,FALSE))*BU224*Incurred_Real!W$15)</f>
        <v/>
      </c>
      <c r="X224" s="220" t="str">
        <f>IF(ISTEXT(VLOOKUP($A224,'Incurred Real 2022$'!$A$25:$AC$426,'Incurred Real 2022$'!X$1,FALSE)),"",(VLOOKUP($A224,'Incurred Real 2022$'!$A$25:$AC$426,'Incurred Real 2022$'!X$1,FALSE))*BV224*Incurred_Real!X$15)</f>
        <v/>
      </c>
      <c r="Y224" s="217" t="str">
        <f>IF(ISTEXT(VLOOKUP($A224,'Incurred Real 2022$'!$A$25:$AC$426,'Incurred Real 2022$'!Y$1,FALSE)),"",(VLOOKUP($A224,'Incurred Real 2022$'!$A$25:$AC$426,'Incurred Real 2022$'!Y$1,FALSE))*BW224*Incurred_Real!Y$15)</f>
        <v/>
      </c>
      <c r="Z224" s="13" t="str">
        <f>IF(ISTEXT(VLOOKUP($A224,'Incurred Real 2022$'!$A$25:$AC$426,'Incurred Real 2022$'!Z$1,FALSE)),"",(VLOOKUP($A224,'Incurred Real 2022$'!$A$25:$AC$426,'Incurred Real 2022$'!Z$1,FALSE))*BX224*Incurred_Real!Z$15)</f>
        <v/>
      </c>
      <c r="AA224" s="13" t="str">
        <f>IF(ISTEXT(VLOOKUP($A224,'Incurred Real 2022$'!$A$25:$AC$426,'Incurred Real 2022$'!AA$1,FALSE)),"",(VLOOKUP($A224,'Incurred Real 2022$'!$A$25:$AC$426,'Incurred Real 2022$'!AA$1,FALSE))*BY224*Incurred_Real!AA$15)</f>
        <v/>
      </c>
      <c r="AB224" s="13" t="str">
        <f>IF(ISTEXT(VLOOKUP($A224,'Incurred Real 2022$'!$A$25:$AC$426,'Incurred Real 2022$'!AB$1,FALSE)),"",(VLOOKUP($A224,'Incurred Real 2022$'!$A$25:$AC$426,'Incurred Real 2022$'!AB$1,FALSE))*BZ224*Incurred_Real!AB$15)</f>
        <v/>
      </c>
      <c r="AC224" s="13" t="str">
        <f>IF(ISTEXT(VLOOKUP($A224,'Incurred Real 2022$'!$A$25:$AC$426,'Incurred Real 2022$'!AC$1,FALSE)),"",(VLOOKUP($A224,'Incurred Real 2022$'!$A$25:$AC$426,'Incurred Real 2022$'!AC$1,FALSE))*CA224*Incurred_Real!AC$15)</f>
        <v/>
      </c>
      <c r="AD224" s="221">
        <f t="shared" si="65"/>
        <v>3073222.02</v>
      </c>
      <c r="AE224" s="221">
        <f t="shared" si="66"/>
        <v>3073222.02</v>
      </c>
      <c r="AF224" s="239">
        <f t="shared" si="71"/>
        <v>3719837.0578288785</v>
      </c>
      <c r="AG224" s="222">
        <f t="shared" si="67"/>
        <v>3110643.4188343398</v>
      </c>
      <c r="AH224" s="223">
        <f t="shared" si="74"/>
        <v>1.1958416819189206</v>
      </c>
      <c r="AI224" s="224">
        <f t="shared" si="68"/>
        <v>2021</v>
      </c>
      <c r="AJ224" s="225">
        <f>VLOOKUP($A224,Project_Commissioning!$C$4:$H$355,Project_Commissioning!F$1,FALSE)</f>
        <v>44027</v>
      </c>
      <c r="AK224" s="226">
        <f>VLOOKUP($A224,Project_Commissioning!$C$4:$H$355,Project_Commissioning!G$1,FALSE)</f>
        <v>2021</v>
      </c>
      <c r="AL224" s="225" t="str">
        <f>IF(VLOOKUP($A224,Project_Commissioning!$C$4:$H$355,Project_Commissioning!H$1,FALSE)=0,"",VLOOKUP($A224,Project_Commissioning!$C$4:$H$355,Project_Commissioning!H$1,FALSE))</f>
        <v/>
      </c>
      <c r="AM224" s="237">
        <f t="shared" si="72"/>
        <v>3303878.9995644153</v>
      </c>
      <c r="AN224" s="221" cm="1">
        <f t="array" ref="AN224">IF(ROUND(AE224,0)=0,0,LOOKUP(2,1/(F224:AC224&lt;&gt;""),F224:AC224))</f>
        <v>724597.25</v>
      </c>
      <c r="AO224" s="221">
        <f t="shared" si="73"/>
        <v>0</v>
      </c>
      <c r="AP224" s="79"/>
      <c r="AQ224" s="20"/>
      <c r="AR224" s="245">
        <f>IF(ISNA(VLOOKUP($A224,'Success Asset Classes'!$B$15:$AA$114,'Success Asset Classes'!$AA$1,FALSE)),0,VLOOKUP($A224,'Success Asset Classes'!$B$15:$AA$114,'Success Asset Classes'!$AA$1,FALSE))</f>
        <v>0</v>
      </c>
      <c r="AS224" s="230">
        <f>IF($AR224=0,VLOOKUP(MID($A224,4,5),'Project splits'!$C$5:$AM$346,AS$22,FALSE),IF(ISNA(VLOOKUP($A224,'Success Asset Classes'!$B$15:$BD$377,AS$21,FALSE)),VLOOKUP(MID($A224,4,5),'Project splits'!$C$5:$AM$346,AS$22,FALSE),VLOOKUP($A224,'Success Asset Classes'!$B$15:$BD$377,AS$21,FALSE)))</f>
        <v>0</v>
      </c>
      <c r="AT224" s="230">
        <f>IF($AR224=0,VLOOKUP(MID($A224,4,5),'Project splits'!$C$5:$AM$346,AT$22,FALSE),IF(ISNA(VLOOKUP($A224,'Success Asset Classes'!$B$15:$BD$377,AT$21,FALSE)),VLOOKUP(MID($A224,4,5),'Project splits'!$C$5:$AM$346,AT$22,FALSE),VLOOKUP($A224,'Success Asset Classes'!$B$15:$BD$377,AT$21,FALSE)))</f>
        <v>0</v>
      </c>
      <c r="AU224" s="230">
        <f>IF($AR224=0,VLOOKUP(MID($A224,4,5),'Project splits'!$C$5:$AM$346,AU$22,FALSE),IF(ISNA(VLOOKUP($A224,'Success Asset Classes'!$B$15:$BD$377,AU$21,FALSE)),VLOOKUP(MID($A224,4,5),'Project splits'!$C$5:$AM$346,AU$22,FALSE),VLOOKUP($A224,'Success Asset Classes'!$B$15:$BD$377,AU$21,FALSE)))</f>
        <v>0</v>
      </c>
      <c r="AV224" s="230">
        <f>IF($AR224=0,VLOOKUP(MID($A224,4,5),'Project splits'!$C$5:$AM$346,AV$22,FALSE),IF(ISNA(VLOOKUP($A224,'Success Asset Classes'!$B$15:$BD$377,AV$21,FALSE)),VLOOKUP(MID($A224,4,5),'Project splits'!$C$5:$AM$346,AV$22,FALSE),VLOOKUP($A224,'Success Asset Classes'!$B$15:$BD$377,AV$21,FALSE)))</f>
        <v>0</v>
      </c>
      <c r="AW224" s="230">
        <f>IF($AR224=0,VLOOKUP(MID($A224,4,5),'Project splits'!$C$5:$AM$346,AW$22,FALSE),IF(ISNA(VLOOKUP($A224,'Success Asset Classes'!$B$15:$BD$377,AW$21,FALSE)),VLOOKUP(MID($A224,4,5),'Project splits'!$C$5:$AM$346,AW$22,FALSE),VLOOKUP($A224,'Success Asset Classes'!$B$15:$BD$377,AW$21,FALSE)))</f>
        <v>0</v>
      </c>
      <c r="AX224" s="230">
        <f>IF($AR224=0,VLOOKUP(MID($A224,4,5),'Project splits'!$C$5:$AM$346,AX$22,FALSE),IF(ISNA(VLOOKUP($A224,'Success Asset Classes'!$B$15:$BD$377,AX$21,FALSE)),VLOOKUP(MID($A224,4,5),'Project splits'!$C$5:$AM$346,AX$22,FALSE),VLOOKUP($A224,'Success Asset Classes'!$B$15:$BD$377,AX$21,FALSE)))</f>
        <v>0</v>
      </c>
      <c r="AY224" s="230">
        <f>IF($AR224=0,VLOOKUP(MID($A224,4,5),'Project splits'!$C$5:$AM$346,AY$22,FALSE),IF(ISNA(VLOOKUP($A224,'Success Asset Classes'!$B$15:$BD$377,AY$21,FALSE)),VLOOKUP(MID($A224,4,5),'Project splits'!$C$5:$AM$346,AY$22,FALSE),VLOOKUP($A224,'Success Asset Classes'!$B$15:$BD$377,AY$21,FALSE)))</f>
        <v>0</v>
      </c>
      <c r="AZ224" s="230">
        <f>IF($AR224=0,VLOOKUP(MID($A224,4,5),'Project splits'!$C$5:$AM$346,AZ$22,FALSE),IF(ISNA(VLOOKUP($A224,'Success Asset Classes'!$B$15:$BD$377,AZ$21,FALSE)),VLOOKUP(MID($A224,4,5),'Project splits'!$C$5:$AM$346,AZ$22,FALSE),VLOOKUP($A224,'Success Asset Classes'!$B$15:$BD$377,AZ$21,FALSE)))</f>
        <v>0</v>
      </c>
      <c r="BA224" s="230">
        <f>IF($AR224=0,VLOOKUP(MID($A224,4,5),'Project splits'!$C$5:$AM$346,BA$22,FALSE),IF(ISNA(VLOOKUP($A224,'Success Asset Classes'!$B$15:$BD$377,BA$21,FALSE)),VLOOKUP(MID($A224,4,5),'Project splits'!$C$5:$AM$346,BA$22,FALSE),VLOOKUP($A224,'Success Asset Classes'!$B$15:$BD$377,BA$21,FALSE)))</f>
        <v>0</v>
      </c>
      <c r="BB224" s="230">
        <f>IF($AR224=0,VLOOKUP(MID($A224,4,5),'Project splits'!$C$5:$AM$346,BB$22,FALSE),IF(ISNA(VLOOKUP($A224,'Success Asset Classes'!$B$15:$BD$377,BB$21,FALSE)),VLOOKUP(MID($A224,4,5),'Project splits'!$C$5:$AM$346,BB$22,FALSE),VLOOKUP($A224,'Success Asset Classes'!$B$15:$BD$377,BB$21,FALSE)))</f>
        <v>1</v>
      </c>
      <c r="BC224" s="230">
        <f>IF($AR224=0,VLOOKUP(MID($A224,4,5),'Project splits'!$C$5:$AM$346,BC$22,FALSE),IF(ISNA(VLOOKUP($A224,'Success Asset Classes'!$B$15:$BD$377,BC$21,FALSE)),VLOOKUP(MID($A224,4,5),'Project splits'!$C$5:$AM$346,BC$22,FALSE),VLOOKUP($A224,'Success Asset Classes'!$B$15:$BD$377,BC$21,FALSE)))</f>
        <v>0</v>
      </c>
      <c r="BD224" s="230">
        <f>IF($AR224=0,VLOOKUP(MID($A224,4,5),'Project splits'!$C$5:$AM$346,BD$22,FALSE),IF(ISNA(VLOOKUP($A224,'Success Asset Classes'!$B$15:$BD$377,BD$21,FALSE)),VLOOKUP(MID($A224,4,5),'Project splits'!$C$5:$AM$346,BD$22,FALSE),VLOOKUP($A224,'Success Asset Classes'!$B$15:$BD$377,BD$21,FALSE)))</f>
        <v>0</v>
      </c>
      <c r="BE224" s="230">
        <f>IF($AR224=0,VLOOKUP(MID($A224,4,5),'Project splits'!$C$5:$AM$346,BE$22,FALSE),IF(ISNA(VLOOKUP($A224,'Success Asset Classes'!$B$15:$BD$377,BE$21,FALSE)),VLOOKUP(MID($A224,4,5),'Project splits'!$C$5:$AM$346,BE$22,FALSE),VLOOKUP($A224,'Success Asset Classes'!$B$15:$BD$377,BE$21,FALSE)))</f>
        <v>0</v>
      </c>
      <c r="BF224" s="230">
        <f>IF($AR224=0,VLOOKUP(MID($A224,4,5),'Project splits'!$C$5:$AM$346,BF$22,FALSE),IF(ISNA(VLOOKUP($A224,'Success Asset Classes'!$B$15:$BD$377,BF$21,FALSE)),VLOOKUP(MID($A224,4,5),'Project splits'!$C$5:$AM$346,BF$22,FALSE),VLOOKUP($A224,'Success Asset Classes'!$B$15:$BD$377,BF$21,FALSE)))</f>
        <v>0</v>
      </c>
      <c r="BG224" s="230">
        <f>IF($AR224=0,VLOOKUP(MID($A224,4,5),'Project splits'!$C$5:$AM$346,BG$22,FALSE),IF(ISNA(VLOOKUP($A224,'Success Asset Classes'!$B$15:$BD$377,BG$21,FALSE)),VLOOKUP(MID($A224,4,5),'Project splits'!$C$5:$AM$346,BG$22,FALSE),VLOOKUP($A224,'Success Asset Classes'!$B$15:$BD$377,BG$21,FALSE)))</f>
        <v>0</v>
      </c>
      <c r="BH224" s="230">
        <f>IF($AR224=0,VLOOKUP(MID($A224,4,5),'Project splits'!$C$5:$AM$346,BH$22,FALSE),IF(ISNA(VLOOKUP($A224,'Success Asset Classes'!$B$15:$BD$377,BH$21,FALSE)),VLOOKUP(MID($A224,4,5),'Project splits'!$C$5:$AM$346,BH$22,FALSE),VLOOKUP($A224,'Success Asset Classes'!$B$15:$BD$377,BH$21,FALSE)))</f>
        <v>0</v>
      </c>
      <c r="BI224" s="230">
        <f>IF($AR224=0,VLOOKUP(MID($A224,4,5),'Project splits'!$C$5:$AM$346,BI$22,FALSE),IF(ISNA(VLOOKUP($A224,'Success Asset Classes'!$B$15:$BD$377,BI$21,FALSE)),VLOOKUP(MID($A224,4,5),'Project splits'!$C$5:$AM$346,BI$22,FALSE),VLOOKUP($A224,'Success Asset Classes'!$B$15:$BD$377,BI$21,FALSE)))</f>
        <v>0</v>
      </c>
      <c r="BJ224" s="230">
        <f>IF($AR224=0,VLOOKUP(MID($A224,4,5),'Project splits'!$C$5:$AM$346,BJ$22,FALSE),IF(ISNA(VLOOKUP($A224,'Success Asset Classes'!$B$15:$BD$377,BJ$21,FALSE)),VLOOKUP(MID($A224,4,5),'Project splits'!$C$5:$AM$346,BJ$22,FALSE),VLOOKUP($A224,'Success Asset Classes'!$B$15:$BD$377,BJ$21,FALSE)))</f>
        <v>0</v>
      </c>
      <c r="BK224" s="230">
        <f>IF($AR224=0,VLOOKUP(MID($A224,4,5),'Project splits'!$C$5:$AM$346,BK$22,FALSE),IF(ISNA(VLOOKUP($A224,'Success Asset Classes'!$B$15:$BD$377,BK$21,FALSE)),VLOOKUP(MID($A224,4,5),'Project splits'!$C$5:$AM$346,BK$22,FALSE),VLOOKUP($A224,'Success Asset Classes'!$B$15:$BD$377,BK$21,FALSE)))</f>
        <v>0</v>
      </c>
      <c r="BL224" s="230">
        <f>IF($AR224=0,VLOOKUP(MID($A224,4,5),'Project splits'!$C$5:$AM$346,BL$22,FALSE),IF(ISNA(VLOOKUP($A224,'Success Asset Classes'!$B$15:$BD$377,BL$21,FALSE)),VLOOKUP(MID($A224,4,5),'Project splits'!$C$5:$AM$346,BL$22,FALSE),VLOOKUP($A224,'Success Asset Classes'!$B$15:$BD$377,BL$21,FALSE)))</f>
        <v>0</v>
      </c>
      <c r="BM224" s="230">
        <f>IF($AR224=0,VLOOKUP(MID($A224,4,5),'Project splits'!$C$5:$AM$346,BM$22,FALSE),IF(ISNA(VLOOKUP($A224,'Success Asset Classes'!$B$15:$BD$377,BM$21,FALSE)),VLOOKUP(MID($A224,4,5),'Project splits'!$C$5:$AM$346,BM$22,FALSE),VLOOKUP($A224,'Success Asset Classes'!$B$15:$BD$377,BM$21,FALSE)))</f>
        <v>0</v>
      </c>
      <c r="BN224" s="230">
        <f>IF($AR224=0,VLOOKUP(MID($A224,4,5),'Project splits'!$C$5:$AM$346,BN$22,FALSE),IF(ISNA(VLOOKUP($A224,'Success Asset Classes'!$B$15:$BD$377,BN$21,FALSE)),VLOOKUP(MID($A224,4,5),'Project splits'!$C$5:$AM$346,BN$22,FALSE),VLOOKUP($A224,'Success Asset Classes'!$B$15:$BD$377,BN$21,FALSE)))</f>
        <v>0</v>
      </c>
      <c r="BO224" s="230">
        <f>IF($AR224=0,VLOOKUP(MID($A224,4,5),'Project splits'!$C$5:$AM$346,BO$22,FALSE),IF(ISNA(VLOOKUP($A224,'Success Asset Classes'!$B$15:$BD$377,BO$21,FALSE)),VLOOKUP(MID($A224,4,5),'Project splits'!$C$5:$AM$346,BO$22,FALSE),VLOOKUP($A224,'Success Asset Classes'!$B$15:$BD$377,BO$21,FALSE)))</f>
        <v>0</v>
      </c>
      <c r="BP224" s="230">
        <f>IF($AR224=0,VLOOKUP(MID($A224,4,5),'Project splits'!$C$5:$AM$346,BP$22,FALSE),IF(ISNA(VLOOKUP($A224,'Success Asset Classes'!$B$15:$BD$377,BP$21,FALSE)),VLOOKUP(MID($A224,4,5),'Project splits'!$C$5:$AM$346,BP$22,FALSE),VLOOKUP($A224,'Success Asset Classes'!$B$15:$BD$377,BP$21,FALSE)))</f>
        <v>0</v>
      </c>
      <c r="BQ224" s="230">
        <f>IF($AR224=0,VLOOKUP(MID($A224,4,5),'Project splits'!$C$5:$AM$346,BQ$22,FALSE),IF(ISNA(VLOOKUP($A224,'Success Asset Classes'!$B$15:$BD$377,BQ$21,FALSE)),VLOOKUP(MID($A224,4,5),'Project splits'!$C$5:$AM$346,BQ$22,FALSE),VLOOKUP($A224,'Success Asset Classes'!$B$15:$BD$377,BQ$21,FALSE)))</f>
        <v>0</v>
      </c>
      <c r="BR224" s="230">
        <f>IF($AR224=0,VLOOKUP(MID($A224,4,5),'Project splits'!$C$5:$AM$346,BR$22,FALSE),IF(ISNA(VLOOKUP($A224,'Success Asset Classes'!$B$15:$BD$377,BR$21,FALSE)),VLOOKUP(MID($A224,4,5),'Project splits'!$C$5:$AM$346,BR$22,FALSE),VLOOKUP($A224,'Success Asset Classes'!$B$15:$BD$377,BR$21,FALSE)))</f>
        <v>0</v>
      </c>
      <c r="BS224" s="247">
        <f t="shared" si="69"/>
        <v>1</v>
      </c>
      <c r="BT224" s="249">
        <f>1+IF(ISNA(VLOOKUP($A224,'Project labour content'!$A$7:$D$255,'Project labour content'!$D$1,FALSE)),VLOOKUP($D224,'Project labour content'!$F$6:$G$15,'Project labour content'!$G$1,FALSE),VLOOKUP($A224,'Project labour content'!$A$7:$D$255,'Project labour content'!$D$1,FALSE))*LabEsc22*1</f>
        <v>1.0008946620064583</v>
      </c>
      <c r="BU224" s="249">
        <f>1+IF(ISNA(VLOOKUP($A224,'Project labour content'!$A$7:$D$255,'Project labour content'!$D$1,FALSE)),VLOOKUP($D224,'Project labour content'!$F$6:$G$15,'Project labour content'!$G$1,FALSE),VLOOKUP($A224,'Project labour content'!$A$7:$D$255,'Project labour content'!$D$1,FALSE))*LabEsc23*1</f>
        <v>1.0017936183905476</v>
      </c>
      <c r="BV224" s="249">
        <f>1+IF(ISNA(VLOOKUP($A224,'Project labour content'!$A$7:$D$255,'Project labour content'!$D$1,FALSE)),VLOOKUP($D224,'Project labour content'!$F$6:$G$15,'Project labour content'!$G$1,FALSE),VLOOKUP($A224,'Project labour content'!$A$7:$D$255,'Project labour content'!$D$1,FALSE))*LabEsc24*1</f>
        <v>1.0026404353043599</v>
      </c>
      <c r="BW224" s="249">
        <f>1+IF(ISNA(VLOOKUP($A224,'Project labour content'!$A$7:$D$255,'Project labour content'!$D$1,FALSE)),VLOOKUP($D224,'Project labour content'!$F$6:$G$15,'Project labour content'!$G$1,FALSE),VLOOKUP($A224,'Project labour content'!$A$7:$D$255,'Project labour content'!$D$1,FALSE))*LabEsc25*1</f>
        <v>1.0037746054242589</v>
      </c>
      <c r="BX224" s="249">
        <f>1+IF(ISNA(VLOOKUP($A224,'Project labour content'!$A$7:$D$255,'Project labour content'!$D$1,FALSE)),VLOOKUP($D224,'Project labour content'!$F$6:$G$15,'Project labour content'!$G$1,FALSE),VLOOKUP($A224,'Project labour content'!$A$7:$D$255,'Project labour content'!$D$1,FALSE))*LabEsc26*1</f>
        <v>1.0050106618265955</v>
      </c>
      <c r="BY224" s="249">
        <f>1+IF(ISNA(VLOOKUP($A224,'Project labour content'!$A$7:$D$255,'Project labour content'!$D$1,FALSE)),VLOOKUP($D224,'Project labour content'!$F$6:$G$15,'Project labour content'!$G$1,FALSE),VLOOKUP($A224,'Project labour content'!$A$7:$D$255,'Project labour content'!$D$1,FALSE))*LabEsc27*1</f>
        <v>1.0057762561459505</v>
      </c>
      <c r="BZ224" s="249">
        <f>1+IF(ISNA(VLOOKUP($A224,'Project labour content'!$A$7:$D$255,'Project labour content'!$D$1,FALSE)),VLOOKUP($D224,'Project labour content'!$F$6:$G$15,'Project labour content'!$G$1,FALSE),VLOOKUP($A224,'Project labour content'!$A$7:$D$255,'Project labour content'!$D$1,FALSE))*LabEsc28*1</f>
        <v>1.0063527486684249</v>
      </c>
      <c r="CA224" s="249">
        <f>1+IF(ISNA(VLOOKUP($A224,'Project labour content'!$A$7:$D$255,'Project labour content'!$D$1,FALSE)),VLOOKUP($D224,'Project labour content'!$F$6:$G$15,'Project labour content'!$G$1,FALSE),VLOOKUP($A224,'Project labour content'!$A$7:$D$255,'Project labour content'!$D$1,FALSE))*LabEsc29*1</f>
        <v>1.0072779038684916</v>
      </c>
      <c r="CB224" s="250" t="str">
        <f>IF(ISNA(VLOOKUP($A224,'Project labour content'!$A$7:$D$255,'Project labour content'!$D$1,FALSE)),"Category","Project")</f>
        <v>Category</v>
      </c>
      <c r="CD224" s="247" t="str">
        <f t="shared" si="70"/>
        <v>14130</v>
      </c>
      <c r="CE224" s="3"/>
    </row>
    <row r="225" spans="1:83" x14ac:dyDescent="0.15">
      <c r="A225" s="11" t="s">
        <v>347</v>
      </c>
      <c r="B225" s="11" t="str">
        <f>VLOOKUP($A225,'Incurred Real 2022$'!$A$25:$AC$426,'Incurred Real 2022$'!B$1,FALSE)</f>
        <v>Motorised Isolator LOPA Improvement</v>
      </c>
      <c r="C225" s="11" t="str">
        <f>VLOOKUP($A225,'Incurred Real 2022$'!$A$25:$AC$426,'Incurred Real 2022$'!C$1,FALSE)</f>
        <v>ExAnte</v>
      </c>
      <c r="D225" s="11" t="str">
        <f>VLOOKUP($A225,'Incurred Real 2022$'!$A$25:$AC$426,'Incurred Real 2022$'!D$1,FALSE)</f>
        <v>Security/Compliance</v>
      </c>
      <c r="E225" s="11" t="str">
        <f>VLOOKUP($A225,'Incurred Real 2022$'!$A$25:$AC$426,'Incurred Real 2022$'!E$1,FALSE)</f>
        <v>Active</v>
      </c>
      <c r="F225" s="105" t="str">
        <f>IF(VLOOKUP($A225,'Incurred Real 2022$'!$A$25:$AC$426,'Incurred Real 2022$'!F$1,FALSE)=0,"",VLOOKUP($A225,'Incurred Real 2022$'!$A$25:$AC$426,'Incurred Real 2022$'!F$1,FALSE))</f>
        <v/>
      </c>
      <c r="G225" s="105" t="str">
        <f>IF(VLOOKUP($A225,'Incurred Real 2022$'!$A$25:$AC$426,'Incurred Real 2022$'!G$1,FALSE)=0,"",VLOOKUP($A225,'Incurred Real 2022$'!$A$25:$AC$426,'Incurred Real 2022$'!G$1,FALSE))</f>
        <v/>
      </c>
      <c r="H225" s="105" t="str">
        <f>IF(VLOOKUP($A225,'Incurred Real 2022$'!$A$25:$AC$426,'Incurred Real 2022$'!H$1,FALSE)=0,"",VLOOKUP($A225,'Incurred Real 2022$'!$A$25:$AC$426,'Incurred Real 2022$'!H$1,FALSE))</f>
        <v/>
      </c>
      <c r="I225" s="105" t="str">
        <f>IF(VLOOKUP($A225,'Incurred Real 2022$'!$A$25:$AC$426,'Incurred Real 2022$'!I$1,FALSE)=0,"",VLOOKUP($A225,'Incurred Real 2022$'!$A$25:$AC$426,'Incurred Real 2022$'!I$1,FALSE))</f>
        <v/>
      </c>
      <c r="J225" s="105" t="str">
        <f>IF(VLOOKUP($A225,'Incurred Real 2022$'!$A$25:$AC$426,'Incurred Real 2022$'!J$1,FALSE)=0,"",VLOOKUP($A225,'Incurred Real 2022$'!$A$25:$AC$426,'Incurred Real 2022$'!J$1,FALSE))</f>
        <v/>
      </c>
      <c r="K225" s="105" t="str">
        <f>IF(VLOOKUP($A225,'Incurred Real 2022$'!$A$25:$AC$426,'Incurred Real 2022$'!K$1,FALSE)=0,"",VLOOKUP($A225,'Incurred Real 2022$'!$A$25:$AC$426,'Incurred Real 2022$'!K$1,FALSE))</f>
        <v/>
      </c>
      <c r="L225" s="105" t="str">
        <f>IF(VLOOKUP($A225,'Incurred Real 2022$'!$A$25:$AC$426,'Incurred Real 2022$'!L$1,FALSE)=0,"",VLOOKUP($A225,'Incurred Real 2022$'!$A$25:$AC$426,'Incurred Real 2022$'!L$1,FALSE))</f>
        <v/>
      </c>
      <c r="M225" s="105" t="str">
        <f>IF(VLOOKUP($A225,'Incurred Real 2022$'!$A$25:$AC$426,'Incurred Real 2022$'!M$1,FALSE)=0,"",VLOOKUP($A225,'Incurred Real 2022$'!$A$25:$AC$426,'Incurred Real 2022$'!M$1,FALSE))</f>
        <v/>
      </c>
      <c r="N225" s="105" t="str">
        <f>IF(VLOOKUP($A225,'Incurred Real 2022$'!$A$25:$AC$426,'Incurred Real 2022$'!N$1,FALSE)=0,"",VLOOKUP($A225,'Incurred Real 2022$'!$A$25:$AC$426,'Incurred Real 2022$'!N$1,FALSE))</f>
        <v/>
      </c>
      <c r="O225" s="105" t="str">
        <f>IF(VLOOKUP($A225,'Incurred Real 2022$'!$A$25:$AC$426,'Incurred Real 2022$'!O$1,FALSE)=0,"",VLOOKUP($A225,'Incurred Real 2022$'!$A$25:$AC$426,'Incurred Real 2022$'!O$1,FALSE))</f>
        <v/>
      </c>
      <c r="P225" s="105" t="str">
        <f>IF(VLOOKUP($A225,'Incurred Real 2022$'!$A$25:$AC$426,'Incurred Real 2022$'!P$1,FALSE)=0,"",VLOOKUP($A225,'Incurred Real 2022$'!$A$25:$AC$426,'Incurred Real 2022$'!P$1,FALSE))</f>
        <v/>
      </c>
      <c r="Q225" s="105">
        <f>IF(VLOOKUP($A225,'Incurred Real 2022$'!$A$25:$AC$426,'Incurred Real 2022$'!Q$1,FALSE)=0,"",VLOOKUP($A225,'Incurred Real 2022$'!$A$25:$AC$426,'Incurred Real 2022$'!Q$1,FALSE))</f>
        <v>1158691.8600000001</v>
      </c>
      <c r="R225" s="105">
        <f>IF(VLOOKUP($A225,'Incurred Real 2022$'!$A$25:$AC$426,'Incurred Real 2022$'!R$1,FALSE)=0,"",VLOOKUP($A225,'Incurred Real 2022$'!$A$25:$AC$426,'Incurred Real 2022$'!R$1,FALSE))</f>
        <v>9758792.1099999994</v>
      </c>
      <c r="S225" s="105">
        <f>IF(VLOOKUP($A225,'Incurred Real 2022$'!$A$25:$AC$426,'Incurred Real 2022$'!S$1,FALSE)=0,"",VLOOKUP($A225,'Incurred Real 2022$'!$A$25:$AC$426,'Incurred Real 2022$'!S$1,FALSE))</f>
        <v>3018489.91</v>
      </c>
      <c r="T225" s="105">
        <f>IF(VLOOKUP($A225,'Incurred Real 2022$'!$A$25:$AC$426,'Incurred Real 2022$'!T$1,FALSE)=0,"",VLOOKUP($A225,'Incurred Real 2022$'!$A$25:$AC$426,'Incurred Real 2022$'!T$1,FALSE))</f>
        <v>3370060.61</v>
      </c>
      <c r="U225" s="105">
        <f>IF(VLOOKUP($A225,'Incurred Real 2022$'!$A$25:$AC$426,'Incurred Real 2022$'!U$1,FALSE)=0,"",VLOOKUP($A225,'Incurred Real 2022$'!$A$25:$AC$426,'Incurred Real 2022$'!U$1,FALSE))</f>
        <v>1368721</v>
      </c>
      <c r="V225" s="13">
        <f>IF(ISTEXT(VLOOKUP($A225,'Incurred Real 2022$'!$A$25:$AC$426,'Incurred Real 2022$'!V$1,FALSE)),"",(VLOOKUP($A225,'Incurred Real 2022$'!$A$25:$AC$426,'Incurred Real 2022$'!V$1,FALSE))*BT225*Incurred_Real!V$15)</f>
        <v>1066037.7031474698</v>
      </c>
      <c r="W225" s="13" t="str">
        <f>IF(ISTEXT(VLOOKUP($A225,'Incurred Real 2022$'!$A$25:$AC$426,'Incurred Real 2022$'!W$1,FALSE)),"",(VLOOKUP($A225,'Incurred Real 2022$'!$A$25:$AC$426,'Incurred Real 2022$'!W$1,FALSE))*BU225*Incurred_Real!W$15)</f>
        <v/>
      </c>
      <c r="X225" s="220" t="str">
        <f>IF(ISTEXT(VLOOKUP($A225,'Incurred Real 2022$'!$A$25:$AC$426,'Incurred Real 2022$'!X$1,FALSE)),"",(VLOOKUP($A225,'Incurred Real 2022$'!$A$25:$AC$426,'Incurred Real 2022$'!X$1,FALSE))*BV225*Incurred_Real!X$15)</f>
        <v/>
      </c>
      <c r="Y225" s="217" t="str">
        <f>IF(ISTEXT(VLOOKUP($A225,'Incurred Real 2022$'!$A$25:$AC$426,'Incurred Real 2022$'!Y$1,FALSE)),"",(VLOOKUP($A225,'Incurred Real 2022$'!$A$25:$AC$426,'Incurred Real 2022$'!Y$1,FALSE))*BW225*Incurred_Real!Y$15)</f>
        <v/>
      </c>
      <c r="Z225" s="13" t="str">
        <f>IF(ISTEXT(VLOOKUP($A225,'Incurred Real 2022$'!$A$25:$AC$426,'Incurred Real 2022$'!Z$1,FALSE)),"",(VLOOKUP($A225,'Incurred Real 2022$'!$A$25:$AC$426,'Incurred Real 2022$'!Z$1,FALSE))*BX225*Incurred_Real!Z$15)</f>
        <v/>
      </c>
      <c r="AA225" s="13" t="str">
        <f>IF(ISTEXT(VLOOKUP($A225,'Incurred Real 2022$'!$A$25:$AC$426,'Incurred Real 2022$'!AA$1,FALSE)),"",(VLOOKUP($A225,'Incurred Real 2022$'!$A$25:$AC$426,'Incurred Real 2022$'!AA$1,FALSE))*BY225*Incurred_Real!AA$15)</f>
        <v/>
      </c>
      <c r="AB225" s="13" t="str">
        <f>IF(ISTEXT(VLOOKUP($A225,'Incurred Real 2022$'!$A$25:$AC$426,'Incurred Real 2022$'!AB$1,FALSE)),"",(VLOOKUP($A225,'Incurred Real 2022$'!$A$25:$AC$426,'Incurred Real 2022$'!AB$1,FALSE))*BZ225*Incurred_Real!AB$15)</f>
        <v/>
      </c>
      <c r="AC225" s="13" t="str">
        <f>IF(ISTEXT(VLOOKUP($A225,'Incurred Real 2022$'!$A$25:$AC$426,'Incurred Real 2022$'!AC$1,FALSE)),"",(VLOOKUP($A225,'Incurred Real 2022$'!$A$25:$AC$426,'Incurred Real 2022$'!AC$1,FALSE))*CA225*Incurred_Real!AC$15)</f>
        <v/>
      </c>
      <c r="AD225" s="221">
        <f t="shared" si="65"/>
        <v>19740793.193147469</v>
      </c>
      <c r="AE225" s="221">
        <f t="shared" si="66"/>
        <v>19740793.193147469</v>
      </c>
      <c r="AF225" s="239" t="str">
        <f t="shared" si="71"/>
        <v/>
      </c>
      <c r="AG225" s="222" t="str">
        <f t="shared" si="67"/>
        <v/>
      </c>
      <c r="AH225" s="223" t="str">
        <f t="shared" si="74"/>
        <v/>
      </c>
      <c r="AI225" s="224">
        <f t="shared" si="68"/>
        <v>2022</v>
      </c>
      <c r="AJ225" s="225">
        <f>VLOOKUP($A225,Project_Commissioning!$C$4:$H$355,Project_Commissioning!F$1,FALSE)</f>
        <v>44553</v>
      </c>
      <c r="AK225" s="226">
        <f>VLOOKUP($A225,Project_Commissioning!$C$4:$H$355,Project_Commissioning!G$1,FALSE)</f>
        <v>2022</v>
      </c>
      <c r="AL225" s="225" t="str">
        <f>IF(VLOOKUP($A225,Project_Commissioning!$C$4:$H$355,Project_Commissioning!H$1,FALSE)=0,"",VLOOKUP($A225,Project_Commissioning!$C$4:$H$355,Project_Commissioning!H$1,FALSE))</f>
        <v>Commissioned Extra</v>
      </c>
      <c r="AM225" s="237" t="str">
        <f t="shared" si="72"/>
        <v/>
      </c>
      <c r="AN225" s="221" cm="1">
        <f t="array" ref="AN225">IF(ROUND(AE225,0)=0,0,LOOKUP(2,1/(F225:AC225&lt;&gt;""),F225:AC225))</f>
        <v>1066037.7031474698</v>
      </c>
      <c r="AO225" s="221">
        <f t="shared" si="73"/>
        <v>1066037.7031474698</v>
      </c>
      <c r="AP225" s="79"/>
      <c r="AQ225" s="20"/>
      <c r="AR225" s="245">
        <f>IF(ISNA(VLOOKUP($A225,'Success Asset Classes'!$B$15:$AA$114,'Success Asset Classes'!$AA$1,FALSE)),0,VLOOKUP($A225,'Success Asset Classes'!$B$15:$AA$114,'Success Asset Classes'!$AA$1,FALSE))</f>
        <v>0</v>
      </c>
      <c r="AS225" s="230">
        <f>IF($AR225=0,VLOOKUP(MID($A225,4,5),'Project splits'!$C$5:$AM$346,AS$22,FALSE),IF(ISNA(VLOOKUP($A225,'Success Asset Classes'!$B$15:$BD$377,AS$21,FALSE)),VLOOKUP(MID($A225,4,5),'Project splits'!$C$5:$AM$346,AS$22,FALSE),VLOOKUP($A225,'Success Asset Classes'!$B$15:$BD$377,AS$21,FALSE)))</f>
        <v>0</v>
      </c>
      <c r="AT225" s="230">
        <f>IF($AR225=0,VLOOKUP(MID($A225,4,5),'Project splits'!$C$5:$AM$346,AT$22,FALSE),IF(ISNA(VLOOKUP($A225,'Success Asset Classes'!$B$15:$BD$377,AT$21,FALSE)),VLOOKUP(MID($A225,4,5),'Project splits'!$C$5:$AM$346,AT$22,FALSE),VLOOKUP($A225,'Success Asset Classes'!$B$15:$BD$377,AT$21,FALSE)))</f>
        <v>0</v>
      </c>
      <c r="AU225" s="230">
        <f>IF($AR225=0,VLOOKUP(MID($A225,4,5),'Project splits'!$C$5:$AM$346,AU$22,FALSE),IF(ISNA(VLOOKUP($A225,'Success Asset Classes'!$B$15:$BD$377,AU$21,FALSE)),VLOOKUP(MID($A225,4,5),'Project splits'!$C$5:$AM$346,AU$22,FALSE),VLOOKUP($A225,'Success Asset Classes'!$B$15:$BD$377,AU$21,FALSE)))</f>
        <v>0</v>
      </c>
      <c r="AV225" s="230">
        <f>IF($AR225=0,VLOOKUP(MID($A225,4,5),'Project splits'!$C$5:$AM$346,AV$22,FALSE),IF(ISNA(VLOOKUP($A225,'Success Asset Classes'!$B$15:$BD$377,AV$21,FALSE)),VLOOKUP(MID($A225,4,5),'Project splits'!$C$5:$AM$346,AV$22,FALSE),VLOOKUP($A225,'Success Asset Classes'!$B$15:$BD$377,AV$21,FALSE)))</f>
        <v>0</v>
      </c>
      <c r="AW225" s="230">
        <f>IF($AR225=0,VLOOKUP(MID($A225,4,5),'Project splits'!$C$5:$AM$346,AW$22,FALSE),IF(ISNA(VLOOKUP($A225,'Success Asset Classes'!$B$15:$BD$377,AW$21,FALSE)),VLOOKUP(MID($A225,4,5),'Project splits'!$C$5:$AM$346,AW$22,FALSE),VLOOKUP($A225,'Success Asset Classes'!$B$15:$BD$377,AW$21,FALSE)))</f>
        <v>0</v>
      </c>
      <c r="AX225" s="230">
        <f>IF($AR225=0,VLOOKUP(MID($A225,4,5),'Project splits'!$C$5:$AM$346,AX$22,FALSE),IF(ISNA(VLOOKUP($A225,'Success Asset Classes'!$B$15:$BD$377,AX$21,FALSE)),VLOOKUP(MID($A225,4,5),'Project splits'!$C$5:$AM$346,AX$22,FALSE),VLOOKUP($A225,'Success Asset Classes'!$B$15:$BD$377,AX$21,FALSE)))</f>
        <v>0</v>
      </c>
      <c r="AY225" s="230">
        <f>IF($AR225=0,VLOOKUP(MID($A225,4,5),'Project splits'!$C$5:$AM$346,AY$22,FALSE),IF(ISNA(VLOOKUP($A225,'Success Asset Classes'!$B$15:$BD$377,AY$21,FALSE)),VLOOKUP(MID($A225,4,5),'Project splits'!$C$5:$AM$346,AY$22,FALSE),VLOOKUP($A225,'Success Asset Classes'!$B$15:$BD$377,AY$21,FALSE)))</f>
        <v>0</v>
      </c>
      <c r="AZ225" s="230">
        <f>IF($AR225=0,VLOOKUP(MID($A225,4,5),'Project splits'!$C$5:$AM$346,AZ$22,FALSE),IF(ISNA(VLOOKUP($A225,'Success Asset Classes'!$B$15:$BD$377,AZ$21,FALSE)),VLOOKUP(MID($A225,4,5),'Project splits'!$C$5:$AM$346,AZ$22,FALSE),VLOOKUP($A225,'Success Asset Classes'!$B$15:$BD$377,AZ$21,FALSE)))</f>
        <v>0</v>
      </c>
      <c r="BA225" s="230">
        <f>IF($AR225=0,VLOOKUP(MID($A225,4,5),'Project splits'!$C$5:$AM$346,BA$22,FALSE),IF(ISNA(VLOOKUP($A225,'Success Asset Classes'!$B$15:$BD$377,BA$21,FALSE)),VLOOKUP(MID($A225,4,5),'Project splits'!$C$5:$AM$346,BA$22,FALSE),VLOOKUP($A225,'Success Asset Classes'!$B$15:$BD$377,BA$21,FALSE)))</f>
        <v>0</v>
      </c>
      <c r="BB225" s="230">
        <f>IF($AR225=0,VLOOKUP(MID($A225,4,5),'Project splits'!$C$5:$AM$346,BB$22,FALSE),IF(ISNA(VLOOKUP($A225,'Success Asset Classes'!$B$15:$BD$377,BB$21,FALSE)),VLOOKUP(MID($A225,4,5),'Project splits'!$C$5:$AM$346,BB$22,FALSE),VLOOKUP($A225,'Success Asset Classes'!$B$15:$BD$377,BB$21,FALSE)))</f>
        <v>0.53950080701675884</v>
      </c>
      <c r="BC225" s="230">
        <f>IF($AR225=0,VLOOKUP(MID($A225,4,5),'Project splits'!$C$5:$AM$346,BC$22,FALSE),IF(ISNA(VLOOKUP($A225,'Success Asset Classes'!$B$15:$BD$377,BC$21,FALSE)),VLOOKUP(MID($A225,4,5),'Project splits'!$C$5:$AM$346,BC$22,FALSE),VLOOKUP($A225,'Success Asset Classes'!$B$15:$BD$377,BC$21,FALSE)))</f>
        <v>0</v>
      </c>
      <c r="BD225" s="230">
        <f>IF($AR225=0,VLOOKUP(MID($A225,4,5),'Project splits'!$C$5:$AM$346,BD$22,FALSE),IF(ISNA(VLOOKUP($A225,'Success Asset Classes'!$B$15:$BD$377,BD$21,FALSE)),VLOOKUP(MID($A225,4,5),'Project splits'!$C$5:$AM$346,BD$22,FALSE),VLOOKUP($A225,'Success Asset Classes'!$B$15:$BD$377,BD$21,FALSE)))</f>
        <v>4.3465636144460681E-3</v>
      </c>
      <c r="BE225" s="230">
        <f>IF($AR225=0,VLOOKUP(MID($A225,4,5),'Project splits'!$C$5:$AM$346,BE$22,FALSE),IF(ISNA(VLOOKUP($A225,'Success Asset Classes'!$B$15:$BD$377,BE$21,FALSE)),VLOOKUP(MID($A225,4,5),'Project splits'!$C$5:$AM$346,BE$22,FALSE),VLOOKUP($A225,'Success Asset Classes'!$B$15:$BD$377,BE$21,FALSE)))</f>
        <v>0</v>
      </c>
      <c r="BF225" s="230">
        <f>IF($AR225=0,VLOOKUP(MID($A225,4,5),'Project splits'!$C$5:$AM$346,BF$22,FALSE),IF(ISNA(VLOOKUP($A225,'Success Asset Classes'!$B$15:$BD$377,BF$21,FALSE)),VLOOKUP(MID($A225,4,5),'Project splits'!$C$5:$AM$346,BF$22,FALSE),VLOOKUP($A225,'Success Asset Classes'!$B$15:$BD$377,BF$21,FALSE)))</f>
        <v>0</v>
      </c>
      <c r="BG225" s="230">
        <f>IF($AR225=0,VLOOKUP(MID($A225,4,5),'Project splits'!$C$5:$AM$346,BG$22,FALSE),IF(ISNA(VLOOKUP($A225,'Success Asset Classes'!$B$15:$BD$377,BG$21,FALSE)),VLOOKUP(MID($A225,4,5),'Project splits'!$C$5:$AM$346,BG$22,FALSE),VLOOKUP($A225,'Success Asset Classes'!$B$15:$BD$377,BG$21,FALSE)))</f>
        <v>0.45615262936879514</v>
      </c>
      <c r="BH225" s="230">
        <f>IF($AR225=0,VLOOKUP(MID($A225,4,5),'Project splits'!$C$5:$AM$346,BH$22,FALSE),IF(ISNA(VLOOKUP($A225,'Success Asset Classes'!$B$15:$BD$377,BH$21,FALSE)),VLOOKUP(MID($A225,4,5),'Project splits'!$C$5:$AM$346,BH$22,FALSE),VLOOKUP($A225,'Success Asset Classes'!$B$15:$BD$377,BH$21,FALSE)))</f>
        <v>0</v>
      </c>
      <c r="BI225" s="230">
        <f>IF($AR225=0,VLOOKUP(MID($A225,4,5),'Project splits'!$C$5:$AM$346,BI$22,FALSE),IF(ISNA(VLOOKUP($A225,'Success Asset Classes'!$B$15:$BD$377,BI$21,FALSE)),VLOOKUP(MID($A225,4,5),'Project splits'!$C$5:$AM$346,BI$22,FALSE),VLOOKUP($A225,'Success Asset Classes'!$B$15:$BD$377,BI$21,FALSE)))</f>
        <v>0</v>
      </c>
      <c r="BJ225" s="230">
        <f>IF($AR225=0,VLOOKUP(MID($A225,4,5),'Project splits'!$C$5:$AM$346,BJ$22,FALSE),IF(ISNA(VLOOKUP($A225,'Success Asset Classes'!$B$15:$BD$377,BJ$21,FALSE)),VLOOKUP(MID($A225,4,5),'Project splits'!$C$5:$AM$346,BJ$22,FALSE),VLOOKUP($A225,'Success Asset Classes'!$B$15:$BD$377,BJ$21,FALSE)))</f>
        <v>0</v>
      </c>
      <c r="BK225" s="230">
        <f>IF($AR225=0,VLOOKUP(MID($A225,4,5),'Project splits'!$C$5:$AM$346,BK$22,FALSE),IF(ISNA(VLOOKUP($A225,'Success Asset Classes'!$B$15:$BD$377,BK$21,FALSE)),VLOOKUP(MID($A225,4,5),'Project splits'!$C$5:$AM$346,BK$22,FALSE),VLOOKUP($A225,'Success Asset Classes'!$B$15:$BD$377,BK$21,FALSE)))</f>
        <v>0</v>
      </c>
      <c r="BL225" s="230">
        <f>IF($AR225=0,VLOOKUP(MID($A225,4,5),'Project splits'!$C$5:$AM$346,BL$22,FALSE),IF(ISNA(VLOOKUP($A225,'Success Asset Classes'!$B$15:$BD$377,BL$21,FALSE)),VLOOKUP(MID($A225,4,5),'Project splits'!$C$5:$AM$346,BL$22,FALSE),VLOOKUP($A225,'Success Asset Classes'!$B$15:$BD$377,BL$21,FALSE)))</f>
        <v>0</v>
      </c>
      <c r="BM225" s="230">
        <f>IF($AR225=0,VLOOKUP(MID($A225,4,5),'Project splits'!$C$5:$AM$346,BM$22,FALSE),IF(ISNA(VLOOKUP($A225,'Success Asset Classes'!$B$15:$BD$377,BM$21,FALSE)),VLOOKUP(MID($A225,4,5),'Project splits'!$C$5:$AM$346,BM$22,FALSE),VLOOKUP($A225,'Success Asset Classes'!$B$15:$BD$377,BM$21,FALSE)))</f>
        <v>0</v>
      </c>
      <c r="BN225" s="230">
        <f>IF($AR225=0,VLOOKUP(MID($A225,4,5),'Project splits'!$C$5:$AM$346,BN$22,FALSE),IF(ISNA(VLOOKUP($A225,'Success Asset Classes'!$B$15:$BD$377,BN$21,FALSE)),VLOOKUP(MID($A225,4,5),'Project splits'!$C$5:$AM$346,BN$22,FALSE),VLOOKUP($A225,'Success Asset Classes'!$B$15:$BD$377,BN$21,FALSE)))</f>
        <v>0</v>
      </c>
      <c r="BO225" s="230">
        <f>IF($AR225=0,VLOOKUP(MID($A225,4,5),'Project splits'!$C$5:$AM$346,BO$22,FALSE),IF(ISNA(VLOOKUP($A225,'Success Asset Classes'!$B$15:$BD$377,BO$21,FALSE)),VLOOKUP(MID($A225,4,5),'Project splits'!$C$5:$AM$346,BO$22,FALSE),VLOOKUP($A225,'Success Asset Classes'!$B$15:$BD$377,BO$21,FALSE)))</f>
        <v>0</v>
      </c>
      <c r="BP225" s="230">
        <f>IF($AR225=0,VLOOKUP(MID($A225,4,5),'Project splits'!$C$5:$AM$346,BP$22,FALSE),IF(ISNA(VLOOKUP($A225,'Success Asset Classes'!$B$15:$BD$377,BP$21,FALSE)),VLOOKUP(MID($A225,4,5),'Project splits'!$C$5:$AM$346,BP$22,FALSE),VLOOKUP($A225,'Success Asset Classes'!$B$15:$BD$377,BP$21,FALSE)))</f>
        <v>0</v>
      </c>
      <c r="BQ225" s="230">
        <f>IF($AR225=0,VLOOKUP(MID($A225,4,5),'Project splits'!$C$5:$AM$346,BQ$22,FALSE),IF(ISNA(VLOOKUP($A225,'Success Asset Classes'!$B$15:$BD$377,BQ$21,FALSE)),VLOOKUP(MID($A225,4,5),'Project splits'!$C$5:$AM$346,BQ$22,FALSE),VLOOKUP($A225,'Success Asset Classes'!$B$15:$BD$377,BQ$21,FALSE)))</f>
        <v>0</v>
      </c>
      <c r="BR225" s="230">
        <f>IF($AR225=0,VLOOKUP(MID($A225,4,5),'Project splits'!$C$5:$AM$346,BR$22,FALSE),IF(ISNA(VLOOKUP($A225,'Success Asset Classes'!$B$15:$BD$377,BR$21,FALSE)),VLOOKUP(MID($A225,4,5),'Project splits'!$C$5:$AM$346,BR$22,FALSE),VLOOKUP($A225,'Success Asset Classes'!$B$15:$BD$377,BR$21,FALSE)))</f>
        <v>0</v>
      </c>
      <c r="BS225" s="247">
        <f t="shared" si="69"/>
        <v>1</v>
      </c>
      <c r="BT225" s="249">
        <f>1+IF(ISNA(VLOOKUP($A225,'Project labour content'!$A$7:$D$255,'Project labour content'!$D$1,FALSE)),VLOOKUP($D225,'Project labour content'!$F$6:$G$15,'Project labour content'!$G$1,FALSE),VLOOKUP($A225,'Project labour content'!$A$7:$D$255,'Project labour content'!$D$1,FALSE))*LabEsc22*1</f>
        <v>1.0006110854472845</v>
      </c>
      <c r="BU225" s="249">
        <f>1+IF(ISNA(VLOOKUP($A225,'Project labour content'!$A$7:$D$255,'Project labour content'!$D$1,FALSE)),VLOOKUP($D225,'Project labour content'!$F$6:$G$15,'Project labour content'!$G$1,FALSE),VLOOKUP($A225,'Project labour content'!$A$7:$D$255,'Project labour content'!$D$1,FALSE))*LabEsc23*1</f>
        <v>1.0012251041047158</v>
      </c>
      <c r="BV225" s="249">
        <f>1+IF(ISNA(VLOOKUP($A225,'Project labour content'!$A$7:$D$255,'Project labour content'!$D$1,FALSE)),VLOOKUP($D225,'Project labour content'!$F$6:$G$15,'Project labour content'!$G$1,FALSE),VLOOKUP($A225,'Project labour content'!$A$7:$D$255,'Project labour content'!$D$1,FALSE))*LabEsc24*1</f>
        <v>1.0018035096800162</v>
      </c>
      <c r="BW225" s="249">
        <f>1+IF(ISNA(VLOOKUP($A225,'Project labour content'!$A$7:$D$255,'Project labour content'!$D$1,FALSE)),VLOOKUP($D225,'Project labour content'!$F$6:$G$15,'Project labour content'!$G$1,FALSE),VLOOKUP($A225,'Project labour content'!$A$7:$D$255,'Project labour content'!$D$1,FALSE))*LabEsc25*1</f>
        <v>1.002578187547202</v>
      </c>
      <c r="BX225" s="249">
        <f>1+IF(ISNA(VLOOKUP($A225,'Project labour content'!$A$7:$D$255,'Project labour content'!$D$1,FALSE)),VLOOKUP($D225,'Project labour content'!$F$6:$G$15,'Project labour content'!$G$1,FALSE),VLOOKUP($A225,'Project labour content'!$A$7:$D$255,'Project labour content'!$D$1,FALSE))*LabEsc26*1</f>
        <v>1.0034224573094566</v>
      </c>
      <c r="BY225" s="249">
        <f>1+IF(ISNA(VLOOKUP($A225,'Project labour content'!$A$7:$D$255,'Project labour content'!$D$1,FALSE)),VLOOKUP($D225,'Project labour content'!$F$6:$G$15,'Project labour content'!$G$1,FALSE),VLOOKUP($A225,'Project labour content'!$A$7:$D$255,'Project labour content'!$D$1,FALSE))*LabEsc27*1</f>
        <v>1.0039453850114313</v>
      </c>
      <c r="BZ225" s="249">
        <f>1+IF(ISNA(VLOOKUP($A225,'Project labour content'!$A$7:$D$255,'Project labour content'!$D$1,FALSE)),VLOOKUP($D225,'Project labour content'!$F$6:$G$15,'Project labour content'!$G$1,FALSE),VLOOKUP($A225,'Project labour content'!$A$7:$D$255,'Project labour content'!$D$1,FALSE))*LabEsc28*1</f>
        <v>1.0043391495710183</v>
      </c>
      <c r="CA225" s="249">
        <f>1+IF(ISNA(VLOOKUP($A225,'Project labour content'!$A$7:$D$255,'Project labour content'!$D$1,FALSE)),VLOOKUP($D225,'Project labour content'!$F$6:$G$15,'Project labour content'!$G$1,FALSE),VLOOKUP($A225,'Project labour content'!$A$7:$D$255,'Project labour content'!$D$1,FALSE))*LabEsc29*1</f>
        <v>1.0049710629362438</v>
      </c>
      <c r="CB225" s="250" t="str">
        <f>IF(ISNA(VLOOKUP($A225,'Project labour content'!$A$7:$D$255,'Project labour content'!$D$1,FALSE)),"Category","Project")</f>
        <v>Project</v>
      </c>
      <c r="CD225" s="247" t="str">
        <f t="shared" si="70"/>
        <v>14131</v>
      </c>
      <c r="CE225" s="3"/>
    </row>
    <row r="226" spans="1:83" x14ac:dyDescent="0.15">
      <c r="A226" s="11" t="s">
        <v>349</v>
      </c>
      <c r="B226" s="11" t="str">
        <f>VLOOKUP($A226,'Incurred Real 2022$'!$A$25:$AC$426,'Incurred Real 2022$'!B$1,FALSE)</f>
        <v>Isolator Status Indication</v>
      </c>
      <c r="C226" s="11" t="str">
        <f>VLOOKUP($A226,'Incurred Real 2022$'!$A$25:$AC$426,'Incurred Real 2022$'!C$1,FALSE)</f>
        <v>ExAnte</v>
      </c>
      <c r="D226" s="11" t="str">
        <f>VLOOKUP($A226,'Incurred Real 2022$'!$A$25:$AC$426,'Incurred Real 2022$'!D$1,FALSE)</f>
        <v>Security/Compliance</v>
      </c>
      <c r="E226" s="11" t="str">
        <f>VLOOKUP($A226,'Incurred Real 2022$'!$A$25:$AC$426,'Incurred Real 2022$'!E$1,FALSE)</f>
        <v>Active</v>
      </c>
      <c r="F226" s="105" t="str">
        <f>IF(VLOOKUP($A226,'Incurred Real 2022$'!$A$25:$AC$426,'Incurred Real 2022$'!F$1,FALSE)=0,"",VLOOKUP($A226,'Incurred Real 2022$'!$A$25:$AC$426,'Incurred Real 2022$'!F$1,FALSE))</f>
        <v/>
      </c>
      <c r="G226" s="105" t="str">
        <f>IF(VLOOKUP($A226,'Incurred Real 2022$'!$A$25:$AC$426,'Incurred Real 2022$'!G$1,FALSE)=0,"",VLOOKUP($A226,'Incurred Real 2022$'!$A$25:$AC$426,'Incurred Real 2022$'!G$1,FALSE))</f>
        <v/>
      </c>
      <c r="H226" s="105" t="str">
        <f>IF(VLOOKUP($A226,'Incurred Real 2022$'!$A$25:$AC$426,'Incurred Real 2022$'!H$1,FALSE)=0,"",VLOOKUP($A226,'Incurred Real 2022$'!$A$25:$AC$426,'Incurred Real 2022$'!H$1,FALSE))</f>
        <v/>
      </c>
      <c r="I226" s="105" t="str">
        <f>IF(VLOOKUP($A226,'Incurred Real 2022$'!$A$25:$AC$426,'Incurred Real 2022$'!I$1,FALSE)=0,"",VLOOKUP($A226,'Incurred Real 2022$'!$A$25:$AC$426,'Incurred Real 2022$'!I$1,FALSE))</f>
        <v/>
      </c>
      <c r="J226" s="105" t="str">
        <f>IF(VLOOKUP($A226,'Incurred Real 2022$'!$A$25:$AC$426,'Incurred Real 2022$'!J$1,FALSE)=0,"",VLOOKUP($A226,'Incurred Real 2022$'!$A$25:$AC$426,'Incurred Real 2022$'!J$1,FALSE))</f>
        <v/>
      </c>
      <c r="K226" s="105" t="str">
        <f>IF(VLOOKUP($A226,'Incurred Real 2022$'!$A$25:$AC$426,'Incurred Real 2022$'!K$1,FALSE)=0,"",VLOOKUP($A226,'Incurred Real 2022$'!$A$25:$AC$426,'Incurred Real 2022$'!K$1,FALSE))</f>
        <v/>
      </c>
      <c r="L226" s="105" t="str">
        <f>IF(VLOOKUP($A226,'Incurred Real 2022$'!$A$25:$AC$426,'Incurred Real 2022$'!L$1,FALSE)=0,"",VLOOKUP($A226,'Incurred Real 2022$'!$A$25:$AC$426,'Incurred Real 2022$'!L$1,FALSE))</f>
        <v/>
      </c>
      <c r="M226" s="105" t="str">
        <f>IF(VLOOKUP($A226,'Incurred Real 2022$'!$A$25:$AC$426,'Incurred Real 2022$'!M$1,FALSE)=0,"",VLOOKUP($A226,'Incurred Real 2022$'!$A$25:$AC$426,'Incurred Real 2022$'!M$1,FALSE))</f>
        <v/>
      </c>
      <c r="N226" s="105" t="str">
        <f>IF(VLOOKUP($A226,'Incurred Real 2022$'!$A$25:$AC$426,'Incurred Real 2022$'!N$1,FALSE)=0,"",VLOOKUP($A226,'Incurred Real 2022$'!$A$25:$AC$426,'Incurred Real 2022$'!N$1,FALSE))</f>
        <v/>
      </c>
      <c r="O226" s="105" t="str">
        <f>IF(VLOOKUP($A226,'Incurred Real 2022$'!$A$25:$AC$426,'Incurred Real 2022$'!O$1,FALSE)=0,"",VLOOKUP($A226,'Incurred Real 2022$'!$A$25:$AC$426,'Incurred Real 2022$'!O$1,FALSE))</f>
        <v/>
      </c>
      <c r="P226" s="105" t="str">
        <f>IF(VLOOKUP($A226,'Incurred Real 2022$'!$A$25:$AC$426,'Incurred Real 2022$'!P$1,FALSE)=0,"",VLOOKUP($A226,'Incurred Real 2022$'!$A$25:$AC$426,'Incurred Real 2022$'!P$1,FALSE))</f>
        <v/>
      </c>
      <c r="Q226" s="105">
        <f>IF(VLOOKUP($A226,'Incurred Real 2022$'!$A$25:$AC$426,'Incurred Real 2022$'!Q$1,FALSE)=0,"",VLOOKUP($A226,'Incurred Real 2022$'!$A$25:$AC$426,'Incurred Real 2022$'!Q$1,FALSE))</f>
        <v>1717.95</v>
      </c>
      <c r="R226" s="105">
        <f>IF(VLOOKUP($A226,'Incurred Real 2022$'!$A$25:$AC$426,'Incurred Real 2022$'!R$1,FALSE)=0,"",VLOOKUP($A226,'Incurred Real 2022$'!$A$25:$AC$426,'Incurred Real 2022$'!R$1,FALSE))</f>
        <v>55086.48</v>
      </c>
      <c r="S226" s="105">
        <f>IF(VLOOKUP($A226,'Incurred Real 2022$'!$A$25:$AC$426,'Incurred Real 2022$'!S$1,FALSE)=0,"",VLOOKUP($A226,'Incurred Real 2022$'!$A$25:$AC$426,'Incurred Real 2022$'!S$1,FALSE))</f>
        <v>118128.59</v>
      </c>
      <c r="T226" s="105">
        <f>IF(VLOOKUP($A226,'Incurred Real 2022$'!$A$25:$AC$426,'Incurred Real 2022$'!T$1,FALSE)=0,"",VLOOKUP($A226,'Incurred Real 2022$'!$A$25:$AC$426,'Incurred Real 2022$'!T$1,FALSE))</f>
        <v>211170.94</v>
      </c>
      <c r="U226" s="105">
        <f>IF(VLOOKUP($A226,'Incurred Real 2022$'!$A$25:$AC$426,'Incurred Real 2022$'!U$1,FALSE)=0,"",VLOOKUP($A226,'Incurred Real 2022$'!$A$25:$AC$426,'Incurred Real 2022$'!U$1,FALSE))</f>
        <v>765057.63</v>
      </c>
      <c r="V226" s="13">
        <f>IF(ISTEXT(VLOOKUP($A226,'Incurred Real 2022$'!$A$25:$AC$426,'Incurred Real 2022$'!V$1,FALSE)),"",(VLOOKUP($A226,'Incurred Real 2022$'!$A$25:$AC$426,'Incurred Real 2022$'!V$1,FALSE))*BT226*Incurred_Real!V$15)</f>
        <v>79552.863260052909</v>
      </c>
      <c r="W226" s="13" t="str">
        <f>IF(ISTEXT(VLOOKUP($A226,'Incurred Real 2022$'!$A$25:$AC$426,'Incurred Real 2022$'!W$1,FALSE)),"",(VLOOKUP($A226,'Incurred Real 2022$'!$A$25:$AC$426,'Incurred Real 2022$'!W$1,FALSE))*BU226*Incurred_Real!W$15)</f>
        <v/>
      </c>
      <c r="X226" s="220" t="str">
        <f>IF(ISTEXT(VLOOKUP($A226,'Incurred Real 2022$'!$A$25:$AC$426,'Incurred Real 2022$'!X$1,FALSE)),"",(VLOOKUP($A226,'Incurred Real 2022$'!$A$25:$AC$426,'Incurred Real 2022$'!X$1,FALSE))*BV226*Incurred_Real!X$15)</f>
        <v/>
      </c>
      <c r="Y226" s="217" t="str">
        <f>IF(ISTEXT(VLOOKUP($A226,'Incurred Real 2022$'!$A$25:$AC$426,'Incurred Real 2022$'!Y$1,FALSE)),"",(VLOOKUP($A226,'Incurred Real 2022$'!$A$25:$AC$426,'Incurred Real 2022$'!Y$1,FALSE))*BW226*Incurred_Real!Y$15)</f>
        <v/>
      </c>
      <c r="Z226" s="13" t="str">
        <f>IF(ISTEXT(VLOOKUP($A226,'Incurred Real 2022$'!$A$25:$AC$426,'Incurred Real 2022$'!Z$1,FALSE)),"",(VLOOKUP($A226,'Incurred Real 2022$'!$A$25:$AC$426,'Incurred Real 2022$'!Z$1,FALSE))*BX226*Incurred_Real!Z$15)</f>
        <v/>
      </c>
      <c r="AA226" s="13" t="str">
        <f>IF(ISTEXT(VLOOKUP($A226,'Incurred Real 2022$'!$A$25:$AC$426,'Incurred Real 2022$'!AA$1,FALSE)),"",(VLOOKUP($A226,'Incurred Real 2022$'!$A$25:$AC$426,'Incurred Real 2022$'!AA$1,FALSE))*BY226*Incurred_Real!AA$15)</f>
        <v/>
      </c>
      <c r="AB226" s="13" t="str">
        <f>IF(ISTEXT(VLOOKUP($A226,'Incurred Real 2022$'!$A$25:$AC$426,'Incurred Real 2022$'!AB$1,FALSE)),"",(VLOOKUP($A226,'Incurred Real 2022$'!$A$25:$AC$426,'Incurred Real 2022$'!AB$1,FALSE))*BZ226*Incurred_Real!AB$15)</f>
        <v/>
      </c>
      <c r="AC226" s="13" t="str">
        <f>IF(ISTEXT(VLOOKUP($A226,'Incurred Real 2022$'!$A$25:$AC$426,'Incurred Real 2022$'!AC$1,FALSE)),"",(VLOOKUP($A226,'Incurred Real 2022$'!$A$25:$AC$426,'Incurred Real 2022$'!AC$1,FALSE))*CA226*Incurred_Real!AC$15)</f>
        <v/>
      </c>
      <c r="AD226" s="221">
        <f t="shared" si="65"/>
        <v>1230714.4532600527</v>
      </c>
      <c r="AE226" s="221">
        <f t="shared" si="66"/>
        <v>1230714.4532600527</v>
      </c>
      <c r="AF226" s="239">
        <f t="shared" si="71"/>
        <v>1475002.4981952065</v>
      </c>
      <c r="AG226" s="222">
        <f t="shared" si="67"/>
        <v>1263662.3076861824</v>
      </c>
      <c r="AH226" s="223">
        <f t="shared" si="74"/>
        <v>1.1672441990423823</v>
      </c>
      <c r="AI226" s="224">
        <f t="shared" si="68"/>
        <v>2022</v>
      </c>
      <c r="AJ226" s="225">
        <f>VLOOKUP($A226,Project_Commissioning!$C$4:$H$355,Project_Commissioning!F$1,FALSE)</f>
        <v>44524</v>
      </c>
      <c r="AK226" s="226">
        <f>VLOOKUP($A226,Project_Commissioning!$C$4:$H$355,Project_Commissioning!G$1,FALSE)</f>
        <v>2022</v>
      </c>
      <c r="AL226" s="225" t="str">
        <f>IF(VLOOKUP($A226,Project_Commissioning!$C$4:$H$355,Project_Commissioning!H$1,FALSE)=0,"",VLOOKUP($A226,Project_Commissioning!$C$4:$H$355,Project_Commissioning!H$1,FALSE))</f>
        <v/>
      </c>
      <c r="AM226" s="237">
        <f t="shared" si="72"/>
        <v>1310065.387900755</v>
      </c>
      <c r="AN226" s="221" cm="1">
        <f t="array" ref="AN226">IF(ROUND(AE226,0)=0,0,LOOKUP(2,1/(F226:AC226&lt;&gt;""),F226:AC226))</f>
        <v>79552.863260052909</v>
      </c>
      <c r="AO226" s="221">
        <f t="shared" si="73"/>
        <v>79552.863260052909</v>
      </c>
      <c r="AP226" s="79"/>
      <c r="AQ226" s="20"/>
      <c r="AR226" s="245">
        <f>IF(ISNA(VLOOKUP($A226,'Success Asset Classes'!$B$15:$AA$114,'Success Asset Classes'!$AA$1,FALSE)),0,VLOOKUP($A226,'Success Asset Classes'!$B$15:$AA$114,'Success Asset Classes'!$AA$1,FALSE))</f>
        <v>0</v>
      </c>
      <c r="AS226" s="230">
        <f>IF($AR226=0,VLOOKUP(MID($A226,4,5),'Project splits'!$C$5:$AM$346,AS$22,FALSE),IF(ISNA(VLOOKUP($A226,'Success Asset Classes'!$B$15:$BD$377,AS$21,FALSE)),VLOOKUP(MID($A226,4,5),'Project splits'!$C$5:$AM$346,AS$22,FALSE),VLOOKUP($A226,'Success Asset Classes'!$B$15:$BD$377,AS$21,FALSE)))</f>
        <v>0</v>
      </c>
      <c r="AT226" s="230">
        <f>IF($AR226=0,VLOOKUP(MID($A226,4,5),'Project splits'!$C$5:$AM$346,AT$22,FALSE),IF(ISNA(VLOOKUP($A226,'Success Asset Classes'!$B$15:$BD$377,AT$21,FALSE)),VLOOKUP(MID($A226,4,5),'Project splits'!$C$5:$AM$346,AT$22,FALSE),VLOOKUP($A226,'Success Asset Classes'!$B$15:$BD$377,AT$21,FALSE)))</f>
        <v>0</v>
      </c>
      <c r="AU226" s="230">
        <f>IF($AR226=0,VLOOKUP(MID($A226,4,5),'Project splits'!$C$5:$AM$346,AU$22,FALSE),IF(ISNA(VLOOKUP($A226,'Success Asset Classes'!$B$15:$BD$377,AU$21,FALSE)),VLOOKUP(MID($A226,4,5),'Project splits'!$C$5:$AM$346,AU$22,FALSE),VLOOKUP($A226,'Success Asset Classes'!$B$15:$BD$377,AU$21,FALSE)))</f>
        <v>0</v>
      </c>
      <c r="AV226" s="230">
        <f>IF($AR226=0,VLOOKUP(MID($A226,4,5),'Project splits'!$C$5:$AM$346,AV$22,FALSE),IF(ISNA(VLOOKUP($A226,'Success Asset Classes'!$B$15:$BD$377,AV$21,FALSE)),VLOOKUP(MID($A226,4,5),'Project splits'!$C$5:$AM$346,AV$22,FALSE),VLOOKUP($A226,'Success Asset Classes'!$B$15:$BD$377,AV$21,FALSE)))</f>
        <v>0</v>
      </c>
      <c r="AW226" s="230">
        <f>IF($AR226=0,VLOOKUP(MID($A226,4,5),'Project splits'!$C$5:$AM$346,AW$22,FALSE),IF(ISNA(VLOOKUP($A226,'Success Asset Classes'!$B$15:$BD$377,AW$21,FALSE)),VLOOKUP(MID($A226,4,5),'Project splits'!$C$5:$AM$346,AW$22,FALSE),VLOOKUP($A226,'Success Asset Classes'!$B$15:$BD$377,AW$21,FALSE)))</f>
        <v>0</v>
      </c>
      <c r="AX226" s="230">
        <f>IF($AR226=0,VLOOKUP(MID($A226,4,5),'Project splits'!$C$5:$AM$346,AX$22,FALSE),IF(ISNA(VLOOKUP($A226,'Success Asset Classes'!$B$15:$BD$377,AX$21,FALSE)),VLOOKUP(MID($A226,4,5),'Project splits'!$C$5:$AM$346,AX$22,FALSE),VLOOKUP($A226,'Success Asset Classes'!$B$15:$BD$377,AX$21,FALSE)))</f>
        <v>0</v>
      </c>
      <c r="AY226" s="230">
        <f>IF($AR226=0,VLOOKUP(MID($A226,4,5),'Project splits'!$C$5:$AM$346,AY$22,FALSE),IF(ISNA(VLOOKUP($A226,'Success Asset Classes'!$B$15:$BD$377,AY$21,FALSE)),VLOOKUP(MID($A226,4,5),'Project splits'!$C$5:$AM$346,AY$22,FALSE),VLOOKUP($A226,'Success Asset Classes'!$B$15:$BD$377,AY$21,FALSE)))</f>
        <v>0</v>
      </c>
      <c r="AZ226" s="230">
        <f>IF($AR226=0,VLOOKUP(MID($A226,4,5),'Project splits'!$C$5:$AM$346,AZ$22,FALSE),IF(ISNA(VLOOKUP($A226,'Success Asset Classes'!$B$15:$BD$377,AZ$21,FALSE)),VLOOKUP(MID($A226,4,5),'Project splits'!$C$5:$AM$346,AZ$22,FALSE),VLOOKUP($A226,'Success Asset Classes'!$B$15:$BD$377,AZ$21,FALSE)))</f>
        <v>0</v>
      </c>
      <c r="BA226" s="230">
        <f>IF($AR226=0,VLOOKUP(MID($A226,4,5),'Project splits'!$C$5:$AM$346,BA$22,FALSE),IF(ISNA(VLOOKUP($A226,'Success Asset Classes'!$B$15:$BD$377,BA$21,FALSE)),VLOOKUP(MID($A226,4,5),'Project splits'!$C$5:$AM$346,BA$22,FALSE),VLOOKUP($A226,'Success Asset Classes'!$B$15:$BD$377,BA$21,FALSE)))</f>
        <v>0</v>
      </c>
      <c r="BB226" s="230">
        <f>IF($AR226=0,VLOOKUP(MID($A226,4,5),'Project splits'!$C$5:$AM$346,BB$22,FALSE),IF(ISNA(VLOOKUP($A226,'Success Asset Classes'!$B$15:$BD$377,BB$21,FALSE)),VLOOKUP(MID($A226,4,5),'Project splits'!$C$5:$AM$346,BB$22,FALSE),VLOOKUP($A226,'Success Asset Classes'!$B$15:$BD$377,BB$21,FALSE)))</f>
        <v>0.80302042797577333</v>
      </c>
      <c r="BC226" s="230">
        <f>IF($AR226=0,VLOOKUP(MID($A226,4,5),'Project splits'!$C$5:$AM$346,BC$22,FALSE),IF(ISNA(VLOOKUP($A226,'Success Asset Classes'!$B$15:$BD$377,BC$21,FALSE)),VLOOKUP(MID($A226,4,5),'Project splits'!$C$5:$AM$346,BC$22,FALSE),VLOOKUP($A226,'Success Asset Classes'!$B$15:$BD$377,BC$21,FALSE)))</f>
        <v>0</v>
      </c>
      <c r="BD226" s="230">
        <f>IF($AR226=0,VLOOKUP(MID($A226,4,5),'Project splits'!$C$5:$AM$346,BD$22,FALSE),IF(ISNA(VLOOKUP($A226,'Success Asset Classes'!$B$15:$BD$377,BD$21,FALSE)),VLOOKUP(MID($A226,4,5),'Project splits'!$C$5:$AM$346,BD$22,FALSE),VLOOKUP($A226,'Success Asset Classes'!$B$15:$BD$377,BD$21,FALSE)))</f>
        <v>0</v>
      </c>
      <c r="BE226" s="230">
        <f>IF($AR226=0,VLOOKUP(MID($A226,4,5),'Project splits'!$C$5:$AM$346,BE$22,FALSE),IF(ISNA(VLOOKUP($A226,'Success Asset Classes'!$B$15:$BD$377,BE$21,FALSE)),VLOOKUP(MID($A226,4,5),'Project splits'!$C$5:$AM$346,BE$22,FALSE),VLOOKUP($A226,'Success Asset Classes'!$B$15:$BD$377,BE$21,FALSE)))</f>
        <v>0</v>
      </c>
      <c r="BF226" s="230">
        <f>IF($AR226=0,VLOOKUP(MID($A226,4,5),'Project splits'!$C$5:$AM$346,BF$22,FALSE),IF(ISNA(VLOOKUP($A226,'Success Asset Classes'!$B$15:$BD$377,BF$21,FALSE)),VLOOKUP(MID($A226,4,5),'Project splits'!$C$5:$AM$346,BF$22,FALSE),VLOOKUP($A226,'Success Asset Classes'!$B$15:$BD$377,BF$21,FALSE)))</f>
        <v>0</v>
      </c>
      <c r="BG226" s="230">
        <f>IF($AR226=0,VLOOKUP(MID($A226,4,5),'Project splits'!$C$5:$AM$346,BG$22,FALSE),IF(ISNA(VLOOKUP($A226,'Success Asset Classes'!$B$15:$BD$377,BG$21,FALSE)),VLOOKUP(MID($A226,4,5),'Project splits'!$C$5:$AM$346,BG$22,FALSE),VLOOKUP($A226,'Success Asset Classes'!$B$15:$BD$377,BG$21,FALSE)))</f>
        <v>3.7904425834167359E-2</v>
      </c>
      <c r="BH226" s="230">
        <f>IF($AR226=0,VLOOKUP(MID($A226,4,5),'Project splits'!$C$5:$AM$346,BH$22,FALSE),IF(ISNA(VLOOKUP($A226,'Success Asset Classes'!$B$15:$BD$377,BH$21,FALSE)),VLOOKUP(MID($A226,4,5),'Project splits'!$C$5:$AM$346,BH$22,FALSE),VLOOKUP($A226,'Success Asset Classes'!$B$15:$BD$377,BH$21,FALSE)))</f>
        <v>0.15907514619005939</v>
      </c>
      <c r="BI226" s="230">
        <f>IF($AR226=0,VLOOKUP(MID($A226,4,5),'Project splits'!$C$5:$AM$346,BI$22,FALSE),IF(ISNA(VLOOKUP($A226,'Success Asset Classes'!$B$15:$BD$377,BI$21,FALSE)),VLOOKUP(MID($A226,4,5),'Project splits'!$C$5:$AM$346,BI$22,FALSE),VLOOKUP($A226,'Success Asset Classes'!$B$15:$BD$377,BI$21,FALSE)))</f>
        <v>0</v>
      </c>
      <c r="BJ226" s="230">
        <f>IF($AR226=0,VLOOKUP(MID($A226,4,5),'Project splits'!$C$5:$AM$346,BJ$22,FALSE),IF(ISNA(VLOOKUP($A226,'Success Asset Classes'!$B$15:$BD$377,BJ$21,FALSE)),VLOOKUP(MID($A226,4,5),'Project splits'!$C$5:$AM$346,BJ$22,FALSE),VLOOKUP($A226,'Success Asset Classes'!$B$15:$BD$377,BJ$21,FALSE)))</f>
        <v>0</v>
      </c>
      <c r="BK226" s="230">
        <f>IF($AR226=0,VLOOKUP(MID($A226,4,5),'Project splits'!$C$5:$AM$346,BK$22,FALSE),IF(ISNA(VLOOKUP($A226,'Success Asset Classes'!$B$15:$BD$377,BK$21,FALSE)),VLOOKUP(MID($A226,4,5),'Project splits'!$C$5:$AM$346,BK$22,FALSE),VLOOKUP($A226,'Success Asset Classes'!$B$15:$BD$377,BK$21,FALSE)))</f>
        <v>0</v>
      </c>
      <c r="BL226" s="230">
        <f>IF($AR226=0,VLOOKUP(MID($A226,4,5),'Project splits'!$C$5:$AM$346,BL$22,FALSE),IF(ISNA(VLOOKUP($A226,'Success Asset Classes'!$B$15:$BD$377,BL$21,FALSE)),VLOOKUP(MID($A226,4,5),'Project splits'!$C$5:$AM$346,BL$22,FALSE),VLOOKUP($A226,'Success Asset Classes'!$B$15:$BD$377,BL$21,FALSE)))</f>
        <v>0</v>
      </c>
      <c r="BM226" s="230">
        <f>IF($AR226=0,VLOOKUP(MID($A226,4,5),'Project splits'!$C$5:$AM$346,BM$22,FALSE),IF(ISNA(VLOOKUP($A226,'Success Asset Classes'!$B$15:$BD$377,BM$21,FALSE)),VLOOKUP(MID($A226,4,5),'Project splits'!$C$5:$AM$346,BM$22,FALSE),VLOOKUP($A226,'Success Asset Classes'!$B$15:$BD$377,BM$21,FALSE)))</f>
        <v>0</v>
      </c>
      <c r="BN226" s="230">
        <f>IF($AR226=0,VLOOKUP(MID($A226,4,5),'Project splits'!$C$5:$AM$346,BN$22,FALSE),IF(ISNA(VLOOKUP($A226,'Success Asset Classes'!$B$15:$BD$377,BN$21,FALSE)),VLOOKUP(MID($A226,4,5),'Project splits'!$C$5:$AM$346,BN$22,FALSE),VLOOKUP($A226,'Success Asset Classes'!$B$15:$BD$377,BN$21,FALSE)))</f>
        <v>0</v>
      </c>
      <c r="BO226" s="230">
        <f>IF($AR226=0,VLOOKUP(MID($A226,4,5),'Project splits'!$C$5:$AM$346,BO$22,FALSE),IF(ISNA(VLOOKUP($A226,'Success Asset Classes'!$B$15:$BD$377,BO$21,FALSE)),VLOOKUP(MID($A226,4,5),'Project splits'!$C$5:$AM$346,BO$22,FALSE),VLOOKUP($A226,'Success Asset Classes'!$B$15:$BD$377,BO$21,FALSE)))</f>
        <v>0</v>
      </c>
      <c r="BP226" s="230">
        <f>IF($AR226=0,VLOOKUP(MID($A226,4,5),'Project splits'!$C$5:$AM$346,BP$22,FALSE),IF(ISNA(VLOOKUP($A226,'Success Asset Classes'!$B$15:$BD$377,BP$21,FALSE)),VLOOKUP(MID($A226,4,5),'Project splits'!$C$5:$AM$346,BP$22,FALSE),VLOOKUP($A226,'Success Asset Classes'!$B$15:$BD$377,BP$21,FALSE)))</f>
        <v>0</v>
      </c>
      <c r="BQ226" s="230">
        <f>IF($AR226=0,VLOOKUP(MID($A226,4,5),'Project splits'!$C$5:$AM$346,BQ$22,FALSE),IF(ISNA(VLOOKUP($A226,'Success Asset Classes'!$B$15:$BD$377,BQ$21,FALSE)),VLOOKUP(MID($A226,4,5),'Project splits'!$C$5:$AM$346,BQ$22,FALSE),VLOOKUP($A226,'Success Asset Classes'!$B$15:$BD$377,BQ$21,FALSE)))</f>
        <v>0</v>
      </c>
      <c r="BR226" s="230">
        <f>IF($AR226=0,VLOOKUP(MID($A226,4,5),'Project splits'!$C$5:$AM$346,BR$22,FALSE),IF(ISNA(VLOOKUP($A226,'Success Asset Classes'!$B$15:$BD$377,BR$21,FALSE)),VLOOKUP(MID($A226,4,5),'Project splits'!$C$5:$AM$346,BR$22,FALSE),VLOOKUP($A226,'Success Asset Classes'!$B$15:$BD$377,BR$21,FALSE)))</f>
        <v>0</v>
      </c>
      <c r="BS226" s="247">
        <f t="shared" si="69"/>
        <v>1</v>
      </c>
      <c r="BT226" s="249">
        <f>1+IF(ISNA(VLOOKUP($A226,'Project labour content'!$A$7:$D$255,'Project labour content'!$D$1,FALSE)),VLOOKUP($D226,'Project labour content'!$F$6:$G$15,'Project labour content'!$G$1,FALSE),VLOOKUP($A226,'Project labour content'!$A$7:$D$255,'Project labour content'!$D$1,FALSE))*LabEsc22*1</f>
        <v>1.0007394045688462</v>
      </c>
      <c r="BU226" s="249">
        <f>1+IF(ISNA(VLOOKUP($A226,'Project labour content'!$A$7:$D$255,'Project labour content'!$D$1,FALSE)),VLOOKUP($D226,'Project labour content'!$F$6:$G$15,'Project labour content'!$G$1,FALSE),VLOOKUP($A226,'Project labour content'!$A$7:$D$255,'Project labour content'!$D$1,FALSE))*LabEsc23*1</f>
        <v>1.0014823582796231</v>
      </c>
      <c r="BV226" s="249">
        <f>1+IF(ISNA(VLOOKUP($A226,'Project labour content'!$A$7:$D$255,'Project labour content'!$D$1,FALSE)),VLOOKUP($D226,'Project labour content'!$F$6:$G$15,'Project labour content'!$G$1,FALSE),VLOOKUP($A226,'Project labour content'!$A$7:$D$255,'Project labour content'!$D$1,FALSE))*LabEsc24*1</f>
        <v>1.0021822206751747</v>
      </c>
      <c r="BW226" s="249">
        <f>1+IF(ISNA(VLOOKUP($A226,'Project labour content'!$A$7:$D$255,'Project labour content'!$D$1,FALSE)),VLOOKUP($D226,'Project labour content'!$F$6:$G$15,'Project labour content'!$G$1,FALSE),VLOOKUP($A226,'Project labour content'!$A$7:$D$255,'Project labour content'!$D$1,FALSE))*LabEsc25*1</f>
        <v>1.0031195697102837</v>
      </c>
      <c r="BX226" s="249">
        <f>1+IF(ISNA(VLOOKUP($A226,'Project labour content'!$A$7:$D$255,'Project labour content'!$D$1,FALSE)),VLOOKUP($D226,'Project labour content'!$F$6:$G$15,'Project labour content'!$G$1,FALSE),VLOOKUP($A226,'Project labour content'!$A$7:$D$255,'Project labour content'!$D$1,FALSE))*LabEsc26*1</f>
        <v>1.0041411239337132</v>
      </c>
      <c r="BY226" s="249">
        <f>1+IF(ISNA(VLOOKUP($A226,'Project labour content'!$A$7:$D$255,'Project labour content'!$D$1,FALSE)),VLOOKUP($D226,'Project labour content'!$F$6:$G$15,'Project labour content'!$G$1,FALSE),VLOOKUP($A226,'Project labour content'!$A$7:$D$255,'Project labour content'!$D$1,FALSE))*LabEsc27*1</f>
        <v>1.0047738589034865</v>
      </c>
      <c r="BZ226" s="249">
        <f>1+IF(ISNA(VLOOKUP($A226,'Project labour content'!$A$7:$D$255,'Project labour content'!$D$1,FALSE)),VLOOKUP($D226,'Project labour content'!$F$6:$G$15,'Project labour content'!$G$1,FALSE),VLOOKUP($A226,'Project labour content'!$A$7:$D$255,'Project labour content'!$D$1,FALSE))*LabEsc28*1</f>
        <v>1.005250308335726</v>
      </c>
      <c r="CA226" s="249">
        <f>1+IF(ISNA(VLOOKUP($A226,'Project labour content'!$A$7:$D$255,'Project labour content'!$D$1,FALSE)),VLOOKUP($D226,'Project labour content'!$F$6:$G$15,'Project labour content'!$G$1,FALSE),VLOOKUP($A226,'Project labour content'!$A$7:$D$255,'Project labour content'!$D$1,FALSE))*LabEsc29*1</f>
        <v>1.0060149143845838</v>
      </c>
      <c r="CB226" s="250" t="str">
        <f>IF(ISNA(VLOOKUP($A226,'Project labour content'!$A$7:$D$255,'Project labour content'!$D$1,FALSE)),"Category","Project")</f>
        <v>Project</v>
      </c>
      <c r="CD226" s="247" t="str">
        <f t="shared" si="70"/>
        <v>14132</v>
      </c>
      <c r="CE226" s="3"/>
    </row>
    <row r="227" spans="1:83" x14ac:dyDescent="0.15">
      <c r="A227" s="11" t="s">
        <v>657</v>
      </c>
      <c r="B227" s="11" t="str">
        <f>VLOOKUP($A227,'Incurred Real 2022$'!$A$25:$AC$426,'Incurred Real 2022$'!B$1,FALSE)</f>
        <v>Dalrymple ESCRI Energy Storage</v>
      </c>
      <c r="C227" s="11" t="str">
        <f>VLOOKUP($A227,'Incurred Real 2022$'!$A$25:$AC$426,'Incurred Real 2022$'!C$1,FALSE)</f>
        <v>ExAnte</v>
      </c>
      <c r="D227" s="11" t="str">
        <f>VLOOKUP($A227,'Incurred Real 2022$'!$A$25:$AC$426,'Incurred Real 2022$'!D$1,FALSE)</f>
        <v>Augmentation</v>
      </c>
      <c r="E227" s="11" t="str">
        <f>VLOOKUP($A227,'Incurred Real 2022$'!$A$25:$AC$426,'Incurred Real 2022$'!E$1,FALSE)</f>
        <v>Active</v>
      </c>
      <c r="F227" s="105" t="str">
        <f>IF(VLOOKUP($A227,'Incurred Real 2022$'!$A$25:$AC$426,'Incurred Real 2022$'!F$1,FALSE)=0,"",VLOOKUP($A227,'Incurred Real 2022$'!$A$25:$AC$426,'Incurred Real 2022$'!F$1,FALSE))</f>
        <v/>
      </c>
      <c r="G227" s="105" t="str">
        <f>IF(VLOOKUP($A227,'Incurred Real 2022$'!$A$25:$AC$426,'Incurred Real 2022$'!G$1,FALSE)=0,"",VLOOKUP($A227,'Incurred Real 2022$'!$A$25:$AC$426,'Incurred Real 2022$'!G$1,FALSE))</f>
        <v/>
      </c>
      <c r="H227" s="105" t="str">
        <f>IF(VLOOKUP($A227,'Incurred Real 2022$'!$A$25:$AC$426,'Incurred Real 2022$'!H$1,FALSE)=0,"",VLOOKUP($A227,'Incurred Real 2022$'!$A$25:$AC$426,'Incurred Real 2022$'!H$1,FALSE))</f>
        <v/>
      </c>
      <c r="I227" s="105" t="str">
        <f>IF(VLOOKUP($A227,'Incurred Real 2022$'!$A$25:$AC$426,'Incurred Real 2022$'!I$1,FALSE)=0,"",VLOOKUP($A227,'Incurred Real 2022$'!$A$25:$AC$426,'Incurred Real 2022$'!I$1,FALSE))</f>
        <v/>
      </c>
      <c r="J227" s="105" t="str">
        <f>IF(VLOOKUP($A227,'Incurred Real 2022$'!$A$25:$AC$426,'Incurred Real 2022$'!J$1,FALSE)=0,"",VLOOKUP($A227,'Incurred Real 2022$'!$A$25:$AC$426,'Incurred Real 2022$'!J$1,FALSE))</f>
        <v/>
      </c>
      <c r="K227" s="105" t="str">
        <f>IF(VLOOKUP($A227,'Incurred Real 2022$'!$A$25:$AC$426,'Incurred Real 2022$'!K$1,FALSE)=0,"",VLOOKUP($A227,'Incurred Real 2022$'!$A$25:$AC$426,'Incurred Real 2022$'!K$1,FALSE))</f>
        <v/>
      </c>
      <c r="L227" s="105" t="str">
        <f>IF(VLOOKUP($A227,'Incurred Real 2022$'!$A$25:$AC$426,'Incurred Real 2022$'!L$1,FALSE)=0,"",VLOOKUP($A227,'Incurred Real 2022$'!$A$25:$AC$426,'Incurred Real 2022$'!L$1,FALSE))</f>
        <v/>
      </c>
      <c r="M227" s="105" t="str">
        <f>IF(VLOOKUP($A227,'Incurred Real 2022$'!$A$25:$AC$426,'Incurred Real 2022$'!M$1,FALSE)=0,"",VLOOKUP($A227,'Incurred Real 2022$'!$A$25:$AC$426,'Incurred Real 2022$'!M$1,FALSE))</f>
        <v/>
      </c>
      <c r="N227" s="105" t="str">
        <f>IF(VLOOKUP($A227,'Incurred Real 2022$'!$A$25:$AC$426,'Incurred Real 2022$'!N$1,FALSE)=0,"",VLOOKUP($A227,'Incurred Real 2022$'!$A$25:$AC$426,'Incurred Real 2022$'!N$1,FALSE))</f>
        <v/>
      </c>
      <c r="O227" s="105" t="str">
        <f>IF(VLOOKUP($A227,'Incurred Real 2022$'!$A$25:$AC$426,'Incurred Real 2022$'!O$1,FALSE)=0,"",VLOOKUP($A227,'Incurred Real 2022$'!$A$25:$AC$426,'Incurred Real 2022$'!O$1,FALSE))</f>
        <v/>
      </c>
      <c r="P227" s="105" t="str">
        <f>IF(VLOOKUP($A227,'Incurred Real 2022$'!$A$25:$AC$426,'Incurred Real 2022$'!P$1,FALSE)=0,"",VLOOKUP($A227,'Incurred Real 2022$'!$A$25:$AC$426,'Incurred Real 2022$'!P$1,FALSE))</f>
        <v/>
      </c>
      <c r="Q227" s="105">
        <f>IF(VLOOKUP($A227,'Incurred Real 2022$'!$A$25:$AC$426,'Incurred Real 2022$'!Q$1,FALSE)=0,"",VLOOKUP($A227,'Incurred Real 2022$'!$A$25:$AC$426,'Incurred Real 2022$'!Q$1,FALSE))</f>
        <v>159351.10999999999</v>
      </c>
      <c r="R227" s="105">
        <f>IF(VLOOKUP($A227,'Incurred Real 2022$'!$A$25:$AC$426,'Incurred Real 2022$'!R$1,FALSE)=0,"",VLOOKUP($A227,'Incurred Real 2022$'!$A$25:$AC$426,'Incurred Real 2022$'!R$1,FALSE))</f>
        <v>5734560.1900000004</v>
      </c>
      <c r="S227" s="105">
        <f>IF(VLOOKUP($A227,'Incurred Real 2022$'!$A$25:$AC$426,'Incurred Real 2022$'!S$1,FALSE)=0,"",VLOOKUP($A227,'Incurred Real 2022$'!$A$25:$AC$426,'Incurred Real 2022$'!S$1,FALSE))</f>
        <v>-94531.15</v>
      </c>
      <c r="T227" s="105">
        <f>IF(VLOOKUP($A227,'Incurred Real 2022$'!$A$25:$AC$426,'Incurred Real 2022$'!T$1,FALSE)=0,"",VLOOKUP($A227,'Incurred Real 2022$'!$A$25:$AC$426,'Incurred Real 2022$'!T$1,FALSE))</f>
        <v>-25.56</v>
      </c>
      <c r="U227" s="105">
        <f>IF(VLOOKUP($A227,'Incurred Real 2022$'!$A$25:$AC$426,'Incurred Real 2022$'!U$1,FALSE)=0,"",VLOOKUP($A227,'Incurred Real 2022$'!$A$25:$AC$426,'Incurred Real 2022$'!U$1,FALSE))</f>
        <v>-372962.69</v>
      </c>
      <c r="V227" s="13">
        <f>IF(ISTEXT(VLOOKUP($A227,'Incurred Real 2022$'!$A$25:$AC$426,'Incurred Real 2022$'!V$1,FALSE)),"",(VLOOKUP($A227,'Incurred Real 2022$'!$A$25:$AC$426,'Incurred Real 2022$'!V$1,FALSE))*BT227*Incurred_Real!V$15)</f>
        <v>15343.091294732156</v>
      </c>
      <c r="W227" s="13" t="str">
        <f>IF(ISTEXT(VLOOKUP($A227,'Incurred Real 2022$'!$A$25:$AC$426,'Incurred Real 2022$'!W$1,FALSE)),"",(VLOOKUP($A227,'Incurred Real 2022$'!$A$25:$AC$426,'Incurred Real 2022$'!W$1,FALSE))*BU227*Incurred_Real!W$15)</f>
        <v/>
      </c>
      <c r="X227" s="220" t="str">
        <f>IF(ISTEXT(VLOOKUP($A227,'Incurred Real 2022$'!$A$25:$AC$426,'Incurred Real 2022$'!X$1,FALSE)),"",(VLOOKUP($A227,'Incurred Real 2022$'!$A$25:$AC$426,'Incurred Real 2022$'!X$1,FALSE))*BV227*Incurred_Real!X$15)</f>
        <v/>
      </c>
      <c r="Y227" s="217" t="str">
        <f>IF(ISTEXT(VLOOKUP($A227,'Incurred Real 2022$'!$A$25:$AC$426,'Incurred Real 2022$'!Y$1,FALSE)),"",(VLOOKUP($A227,'Incurred Real 2022$'!$A$25:$AC$426,'Incurred Real 2022$'!Y$1,FALSE))*BW227*Incurred_Real!Y$15)</f>
        <v/>
      </c>
      <c r="Z227" s="13" t="str">
        <f>IF(ISTEXT(VLOOKUP($A227,'Incurred Real 2022$'!$A$25:$AC$426,'Incurred Real 2022$'!Z$1,FALSE)),"",(VLOOKUP($A227,'Incurred Real 2022$'!$A$25:$AC$426,'Incurred Real 2022$'!Z$1,FALSE))*BX227*Incurred_Real!Z$15)</f>
        <v/>
      </c>
      <c r="AA227" s="13" t="str">
        <f>IF(ISTEXT(VLOOKUP($A227,'Incurred Real 2022$'!$A$25:$AC$426,'Incurred Real 2022$'!AA$1,FALSE)),"",(VLOOKUP($A227,'Incurred Real 2022$'!$A$25:$AC$426,'Incurred Real 2022$'!AA$1,FALSE))*BY227*Incurred_Real!AA$15)</f>
        <v/>
      </c>
      <c r="AB227" s="13" t="str">
        <f>IF(ISTEXT(VLOOKUP($A227,'Incurred Real 2022$'!$A$25:$AC$426,'Incurred Real 2022$'!AB$1,FALSE)),"",(VLOOKUP($A227,'Incurred Real 2022$'!$A$25:$AC$426,'Incurred Real 2022$'!AB$1,FALSE))*BZ227*Incurred_Real!AB$15)</f>
        <v/>
      </c>
      <c r="AC227" s="13" t="str">
        <f>IF(ISTEXT(VLOOKUP($A227,'Incurred Real 2022$'!$A$25:$AC$426,'Incurred Real 2022$'!AC$1,FALSE)),"",(VLOOKUP($A227,'Incurred Real 2022$'!$A$25:$AC$426,'Incurred Real 2022$'!AC$1,FALSE))*CA227*Incurred_Real!AC$15)</f>
        <v/>
      </c>
      <c r="AD227" s="221">
        <f t="shared" si="65"/>
        <v>5441734.9912947323</v>
      </c>
      <c r="AE227" s="221">
        <f t="shared" si="66"/>
        <v>6376773.7912947331</v>
      </c>
      <c r="AF227" s="239" t="str">
        <f t="shared" si="71"/>
        <v/>
      </c>
      <c r="AG227" s="222" t="str">
        <f t="shared" si="67"/>
        <v/>
      </c>
      <c r="AH227" s="223" t="str">
        <f t="shared" si="74"/>
        <v/>
      </c>
      <c r="AI227" s="224">
        <f t="shared" si="68"/>
        <v>2022</v>
      </c>
      <c r="AJ227" s="225">
        <f>VLOOKUP($A227,Project_Commissioning!$C$4:$H$355,Project_Commissioning!F$1,FALSE)</f>
        <v>43195</v>
      </c>
      <c r="AK227" s="226">
        <f>VLOOKUP($A227,Project_Commissioning!$C$4:$H$355,Project_Commissioning!G$1,FALSE)</f>
        <v>2018</v>
      </c>
      <c r="AL227" s="225" t="str">
        <f>IF(VLOOKUP($A227,Project_Commissioning!$C$4:$H$355,Project_Commissioning!H$1,FALSE)=0,"",VLOOKUP($A227,Project_Commissioning!$C$4:$H$355,Project_Commissioning!H$1,FALSE))</f>
        <v>Commissioned Extra</v>
      </c>
      <c r="AM227" s="237" t="str">
        <f t="shared" si="72"/>
        <v/>
      </c>
      <c r="AN227" s="221" cm="1">
        <f t="array" ref="AN227">IF(ROUND(AE227,0)=0,0,LOOKUP(2,1/(F227:AC227&lt;&gt;""),F227:AC227))</f>
        <v>15343.091294732156</v>
      </c>
      <c r="AO227" s="221">
        <f t="shared" si="73"/>
        <v>15343.091294732156</v>
      </c>
      <c r="AP227" s="79"/>
      <c r="AQ227" s="20"/>
      <c r="AR227" s="245">
        <f>IF(ISNA(VLOOKUP($A227,'Success Asset Classes'!$B$15:$AA$114,'Success Asset Classes'!$AA$1,FALSE)),0,VLOOKUP($A227,'Success Asset Classes'!$B$15:$AA$114,'Success Asset Classes'!$AA$1,FALSE))</f>
        <v>0</v>
      </c>
      <c r="AS227" s="230">
        <f>IF($AR227=0,VLOOKUP(MID($A227,4,5),'Project splits'!$C$5:$AM$346,AS$22,FALSE),IF(ISNA(VLOOKUP($A227,'Success Asset Classes'!$B$15:$BD$377,AS$21,FALSE)),VLOOKUP(MID($A227,4,5),'Project splits'!$C$5:$AM$346,AS$22,FALSE),VLOOKUP($A227,'Success Asset Classes'!$B$15:$BD$377,AS$21,FALSE)))</f>
        <v>0</v>
      </c>
      <c r="AT227" s="230">
        <f>IF($AR227=0,VLOOKUP(MID($A227,4,5),'Project splits'!$C$5:$AM$346,AT$22,FALSE),IF(ISNA(VLOOKUP($A227,'Success Asset Classes'!$B$15:$BD$377,AT$21,FALSE)),VLOOKUP(MID($A227,4,5),'Project splits'!$C$5:$AM$346,AT$22,FALSE),VLOOKUP($A227,'Success Asset Classes'!$B$15:$BD$377,AT$21,FALSE)))</f>
        <v>3.4933059742490844E-4</v>
      </c>
      <c r="AU227" s="230">
        <f>IF($AR227=0,VLOOKUP(MID($A227,4,5),'Project splits'!$C$5:$AM$346,AU$22,FALSE),IF(ISNA(VLOOKUP($A227,'Success Asset Classes'!$B$15:$BD$377,AU$21,FALSE)),VLOOKUP(MID($A227,4,5),'Project splits'!$C$5:$AM$346,AU$22,FALSE),VLOOKUP($A227,'Success Asset Classes'!$B$15:$BD$377,AU$21,FALSE)))</f>
        <v>0</v>
      </c>
      <c r="AV227" s="230">
        <f>IF($AR227=0,VLOOKUP(MID($A227,4,5),'Project splits'!$C$5:$AM$346,AV$22,FALSE),IF(ISNA(VLOOKUP($A227,'Success Asset Classes'!$B$15:$BD$377,AV$21,FALSE)),VLOOKUP(MID($A227,4,5),'Project splits'!$C$5:$AM$346,AV$22,FALSE),VLOOKUP($A227,'Success Asset Classes'!$B$15:$BD$377,AV$21,FALSE)))</f>
        <v>0</v>
      </c>
      <c r="AW227" s="230">
        <f>IF($AR227=0,VLOOKUP(MID($A227,4,5),'Project splits'!$C$5:$AM$346,AW$22,FALSE),IF(ISNA(VLOOKUP($A227,'Success Asset Classes'!$B$15:$BD$377,AW$21,FALSE)),VLOOKUP(MID($A227,4,5),'Project splits'!$C$5:$AM$346,AW$22,FALSE),VLOOKUP($A227,'Success Asset Classes'!$B$15:$BD$377,AW$21,FALSE)))</f>
        <v>0</v>
      </c>
      <c r="AX227" s="230">
        <f>IF($AR227=0,VLOOKUP(MID($A227,4,5),'Project splits'!$C$5:$AM$346,AX$22,FALSE),IF(ISNA(VLOOKUP($A227,'Success Asset Classes'!$B$15:$BD$377,AX$21,FALSE)),VLOOKUP(MID($A227,4,5),'Project splits'!$C$5:$AM$346,AX$22,FALSE),VLOOKUP($A227,'Success Asset Classes'!$B$15:$BD$377,AX$21,FALSE)))</f>
        <v>2.2887180190058198E-2</v>
      </c>
      <c r="AY227" s="230">
        <f>IF($AR227=0,VLOOKUP(MID($A227,4,5),'Project splits'!$C$5:$AM$346,AY$22,FALSE),IF(ISNA(VLOOKUP($A227,'Success Asset Classes'!$B$15:$BD$377,AY$21,FALSE)),VLOOKUP(MID($A227,4,5),'Project splits'!$C$5:$AM$346,AY$22,FALSE),VLOOKUP($A227,'Success Asset Classes'!$B$15:$BD$377,AY$21,FALSE)))</f>
        <v>0</v>
      </c>
      <c r="AZ227" s="230">
        <f>IF($AR227=0,VLOOKUP(MID($A227,4,5),'Project splits'!$C$5:$AM$346,AZ$22,FALSE),IF(ISNA(VLOOKUP($A227,'Success Asset Classes'!$B$15:$BD$377,AZ$21,FALSE)),VLOOKUP(MID($A227,4,5),'Project splits'!$C$5:$AM$346,AZ$22,FALSE),VLOOKUP($A227,'Success Asset Classes'!$B$15:$BD$377,AZ$21,FALSE)))</f>
        <v>0</v>
      </c>
      <c r="BA227" s="230">
        <f>IF($AR227=0,VLOOKUP(MID($A227,4,5),'Project splits'!$C$5:$AM$346,BA$22,FALSE),IF(ISNA(VLOOKUP($A227,'Success Asset Classes'!$B$15:$BD$377,BA$21,FALSE)),VLOOKUP(MID($A227,4,5),'Project splits'!$C$5:$AM$346,BA$22,FALSE),VLOOKUP($A227,'Success Asset Classes'!$B$15:$BD$377,BA$21,FALSE)))</f>
        <v>0</v>
      </c>
      <c r="BB227" s="230">
        <f>IF($AR227=0,VLOOKUP(MID($A227,4,5),'Project splits'!$C$5:$AM$346,BB$22,FALSE),IF(ISNA(VLOOKUP($A227,'Success Asset Classes'!$B$15:$BD$377,BB$21,FALSE)),VLOOKUP(MID($A227,4,5),'Project splits'!$C$5:$AM$346,BB$22,FALSE),VLOOKUP($A227,'Success Asset Classes'!$B$15:$BD$377,BB$21,FALSE)))</f>
        <v>2.3922160084433781E-2</v>
      </c>
      <c r="BC227" s="230">
        <f>IF($AR227=0,VLOOKUP(MID($A227,4,5),'Project splits'!$C$5:$AM$346,BC$22,FALSE),IF(ISNA(VLOOKUP($A227,'Success Asset Classes'!$B$15:$BD$377,BC$21,FALSE)),VLOOKUP(MID($A227,4,5),'Project splits'!$C$5:$AM$346,BC$22,FALSE),VLOOKUP($A227,'Success Asset Classes'!$B$15:$BD$377,BC$21,FALSE)))</f>
        <v>0</v>
      </c>
      <c r="BD227" s="230">
        <f>IF($AR227=0,VLOOKUP(MID($A227,4,5),'Project splits'!$C$5:$AM$346,BD$22,FALSE),IF(ISNA(VLOOKUP($A227,'Success Asset Classes'!$B$15:$BD$377,BD$21,FALSE)),VLOOKUP(MID($A227,4,5),'Project splits'!$C$5:$AM$346,BD$22,FALSE),VLOOKUP($A227,'Success Asset Classes'!$B$15:$BD$377,BD$21,FALSE)))</f>
        <v>5.1179790769362542E-2</v>
      </c>
      <c r="BE227" s="230">
        <f>IF($AR227=0,VLOOKUP(MID($A227,4,5),'Project splits'!$C$5:$AM$346,BE$22,FALSE),IF(ISNA(VLOOKUP($A227,'Success Asset Classes'!$B$15:$BD$377,BE$21,FALSE)),VLOOKUP(MID($A227,4,5),'Project splits'!$C$5:$AM$346,BE$22,FALSE),VLOOKUP($A227,'Success Asset Classes'!$B$15:$BD$377,BE$21,FALSE)))</f>
        <v>8.5224631487493471E-3</v>
      </c>
      <c r="BF227" s="230">
        <f>IF($AR227=0,VLOOKUP(MID($A227,4,5),'Project splits'!$C$5:$AM$346,BF$22,FALSE),IF(ISNA(VLOOKUP($A227,'Success Asset Classes'!$B$15:$BD$377,BF$21,FALSE)),VLOOKUP(MID($A227,4,5),'Project splits'!$C$5:$AM$346,BF$22,FALSE),VLOOKUP($A227,'Success Asset Classes'!$B$15:$BD$377,BF$21,FALSE)))</f>
        <v>0</v>
      </c>
      <c r="BG227" s="230">
        <f>IF($AR227=0,VLOOKUP(MID($A227,4,5),'Project splits'!$C$5:$AM$346,BG$22,FALSE),IF(ISNA(VLOOKUP($A227,'Success Asset Classes'!$B$15:$BD$377,BG$21,FALSE)),VLOOKUP(MID($A227,4,5),'Project splits'!$C$5:$AM$346,BG$22,FALSE),VLOOKUP($A227,'Success Asset Classes'!$B$15:$BD$377,BG$21,FALSE)))</f>
        <v>0.88194995932970033</v>
      </c>
      <c r="BH227" s="230">
        <f>IF($AR227=0,VLOOKUP(MID($A227,4,5),'Project splits'!$C$5:$AM$346,BH$22,FALSE),IF(ISNA(VLOOKUP($A227,'Success Asset Classes'!$B$15:$BD$377,BH$21,FALSE)),VLOOKUP(MID($A227,4,5),'Project splits'!$C$5:$AM$346,BH$22,FALSE),VLOOKUP($A227,'Success Asset Classes'!$B$15:$BD$377,BH$21,FALSE)))</f>
        <v>9.034413232917709E-4</v>
      </c>
      <c r="BI227" s="230">
        <f>IF($AR227=0,VLOOKUP(MID($A227,4,5),'Project splits'!$C$5:$AM$346,BI$22,FALSE),IF(ISNA(VLOOKUP($A227,'Success Asset Classes'!$B$15:$BD$377,BI$21,FALSE)),VLOOKUP(MID($A227,4,5),'Project splits'!$C$5:$AM$346,BI$22,FALSE),VLOOKUP($A227,'Success Asset Classes'!$B$15:$BD$377,BI$21,FALSE)))</f>
        <v>4.556355740468164E-3</v>
      </c>
      <c r="BJ227" s="230">
        <f>IF($AR227=0,VLOOKUP(MID($A227,4,5),'Project splits'!$C$5:$AM$346,BJ$22,FALSE),IF(ISNA(VLOOKUP($A227,'Success Asset Classes'!$B$15:$BD$377,BJ$21,FALSE)),VLOOKUP(MID($A227,4,5),'Project splits'!$C$5:$AM$346,BJ$22,FALSE),VLOOKUP($A227,'Success Asset Classes'!$B$15:$BD$377,BJ$21,FALSE)))</f>
        <v>0</v>
      </c>
      <c r="BK227" s="230">
        <f>IF($AR227=0,VLOOKUP(MID($A227,4,5),'Project splits'!$C$5:$AM$346,BK$22,FALSE),IF(ISNA(VLOOKUP($A227,'Success Asset Classes'!$B$15:$BD$377,BK$21,FALSE)),VLOOKUP(MID($A227,4,5),'Project splits'!$C$5:$AM$346,BK$22,FALSE),VLOOKUP($A227,'Success Asset Classes'!$B$15:$BD$377,BK$21,FALSE)))</f>
        <v>0</v>
      </c>
      <c r="BL227" s="230">
        <f>IF($AR227=0,VLOOKUP(MID($A227,4,5),'Project splits'!$C$5:$AM$346,BL$22,FALSE),IF(ISNA(VLOOKUP($A227,'Success Asset Classes'!$B$15:$BD$377,BL$21,FALSE)),VLOOKUP(MID($A227,4,5),'Project splits'!$C$5:$AM$346,BL$22,FALSE),VLOOKUP($A227,'Success Asset Classes'!$B$15:$BD$377,BL$21,FALSE)))</f>
        <v>0</v>
      </c>
      <c r="BM227" s="230">
        <f>IF($AR227=0,VLOOKUP(MID($A227,4,5),'Project splits'!$C$5:$AM$346,BM$22,FALSE),IF(ISNA(VLOOKUP($A227,'Success Asset Classes'!$B$15:$BD$377,BM$21,FALSE)),VLOOKUP(MID($A227,4,5),'Project splits'!$C$5:$AM$346,BM$22,FALSE),VLOOKUP($A227,'Success Asset Classes'!$B$15:$BD$377,BM$21,FALSE)))</f>
        <v>0</v>
      </c>
      <c r="BN227" s="230">
        <f>IF($AR227=0,VLOOKUP(MID($A227,4,5),'Project splits'!$C$5:$AM$346,BN$22,FALSE),IF(ISNA(VLOOKUP($A227,'Success Asset Classes'!$B$15:$BD$377,BN$21,FALSE)),VLOOKUP(MID($A227,4,5),'Project splits'!$C$5:$AM$346,BN$22,FALSE),VLOOKUP($A227,'Success Asset Classes'!$B$15:$BD$377,BN$21,FALSE)))</f>
        <v>0</v>
      </c>
      <c r="BO227" s="230">
        <f>IF($AR227=0,VLOOKUP(MID($A227,4,5),'Project splits'!$C$5:$AM$346,BO$22,FALSE),IF(ISNA(VLOOKUP($A227,'Success Asset Classes'!$B$15:$BD$377,BO$21,FALSE)),VLOOKUP(MID($A227,4,5),'Project splits'!$C$5:$AM$346,BO$22,FALSE),VLOOKUP($A227,'Success Asset Classes'!$B$15:$BD$377,BO$21,FALSE)))</f>
        <v>0</v>
      </c>
      <c r="BP227" s="230">
        <f>IF($AR227=0,VLOOKUP(MID($A227,4,5),'Project splits'!$C$5:$AM$346,BP$22,FALSE),IF(ISNA(VLOOKUP($A227,'Success Asset Classes'!$B$15:$BD$377,BP$21,FALSE)),VLOOKUP(MID($A227,4,5),'Project splits'!$C$5:$AM$346,BP$22,FALSE),VLOOKUP($A227,'Success Asset Classes'!$B$15:$BD$377,BP$21,FALSE)))</f>
        <v>0</v>
      </c>
      <c r="BQ227" s="230">
        <f>IF($AR227=0,VLOOKUP(MID($A227,4,5),'Project splits'!$C$5:$AM$346,BQ$22,FALSE),IF(ISNA(VLOOKUP($A227,'Success Asset Classes'!$B$15:$BD$377,BQ$21,FALSE)),VLOOKUP(MID($A227,4,5),'Project splits'!$C$5:$AM$346,BQ$22,FALSE),VLOOKUP($A227,'Success Asset Classes'!$B$15:$BD$377,BQ$21,FALSE)))</f>
        <v>0</v>
      </c>
      <c r="BR227" s="230">
        <f>IF($AR227=0,VLOOKUP(MID($A227,4,5),'Project splits'!$C$5:$AM$346,BR$22,FALSE),IF(ISNA(VLOOKUP($A227,'Success Asset Classes'!$B$15:$BD$377,BR$21,FALSE)),VLOOKUP(MID($A227,4,5),'Project splits'!$C$5:$AM$346,BR$22,FALSE),VLOOKUP($A227,'Success Asset Classes'!$B$15:$BD$377,BR$21,FALSE)))</f>
        <v>5.7293188165107901E-3</v>
      </c>
      <c r="BS227" s="247">
        <f t="shared" si="69"/>
        <v>1</v>
      </c>
      <c r="BT227" s="249">
        <f>1+IF(ISNA(VLOOKUP($A227,'Project labour content'!$A$7:$D$255,'Project labour content'!$D$1,FALSE)),VLOOKUP($D227,'Project labour content'!$F$6:$G$15,'Project labour content'!$G$1,FALSE),VLOOKUP($A227,'Project labour content'!$A$7:$D$255,'Project labour content'!$D$1,FALSE))*LabEsc22*1</f>
        <v>1.0013890914360108</v>
      </c>
      <c r="BU227" s="249">
        <f>1+IF(ISNA(VLOOKUP($A227,'Project labour content'!$A$7:$D$255,'Project labour content'!$D$1,FALSE)),VLOOKUP($D227,'Project labour content'!$F$6:$G$15,'Project labour content'!$G$1,FALSE),VLOOKUP($A227,'Project labour content'!$A$7:$D$255,'Project labour content'!$D$1,FALSE))*LabEsc23*1</f>
        <v>1.0027848505109145</v>
      </c>
      <c r="BV227" s="249">
        <f>1+IF(ISNA(VLOOKUP($A227,'Project labour content'!$A$7:$D$255,'Project labour content'!$D$1,FALSE)),VLOOKUP($D227,'Project labour content'!$F$6:$G$15,'Project labour content'!$G$1,FALSE),VLOOKUP($A227,'Project labour content'!$A$7:$D$255,'Project labour content'!$D$1,FALSE))*LabEsc24*1</f>
        <v>1.0040996555594737</v>
      </c>
      <c r="BW227" s="249">
        <f>1+IF(ISNA(VLOOKUP($A227,'Project labour content'!$A$7:$D$255,'Project labour content'!$D$1,FALSE)),VLOOKUP($D227,'Project labour content'!$F$6:$G$15,'Project labour content'!$G$1,FALSE),VLOOKUP($A227,'Project labour content'!$A$7:$D$255,'Project labour content'!$D$1,FALSE))*LabEsc25*1</f>
        <v>1.0058606177878442</v>
      </c>
      <c r="BX227" s="249">
        <f>1+IF(ISNA(VLOOKUP($A227,'Project labour content'!$A$7:$D$255,'Project labour content'!$D$1,FALSE)),VLOOKUP($D227,'Project labour content'!$F$6:$G$15,'Project labour content'!$G$1,FALSE),VLOOKUP($A227,'Project labour content'!$A$7:$D$255,'Project labour content'!$D$1,FALSE))*LabEsc26*1</f>
        <v>1.0077797731230631</v>
      </c>
      <c r="BY227" s="249">
        <f>1+IF(ISNA(VLOOKUP($A227,'Project labour content'!$A$7:$D$255,'Project labour content'!$D$1,FALSE)),VLOOKUP($D227,'Project labour content'!$F$6:$G$15,'Project labour content'!$G$1,FALSE),VLOOKUP($A227,'Project labour content'!$A$7:$D$255,'Project labour content'!$D$1,FALSE))*LabEsc27*1</f>
        <v>1.0089684684122311</v>
      </c>
      <c r="BZ227" s="249">
        <f>1+IF(ISNA(VLOOKUP($A227,'Project labour content'!$A$7:$D$255,'Project labour content'!$D$1,FALSE)),VLOOKUP($D227,'Project labour content'!$F$6:$G$15,'Project labour content'!$G$1,FALSE),VLOOKUP($A227,'Project labour content'!$A$7:$D$255,'Project labour content'!$D$1,FALSE))*LabEsc28*1</f>
        <v>1.0098635559649745</v>
      </c>
      <c r="CA227" s="249">
        <f>1+IF(ISNA(VLOOKUP($A227,'Project labour content'!$A$7:$D$255,'Project labour content'!$D$1,FALSE)),VLOOKUP($D227,'Project labour content'!$F$6:$G$15,'Project labour content'!$G$1,FALSE),VLOOKUP($A227,'Project labour content'!$A$7:$D$255,'Project labour content'!$D$1,FALSE))*LabEsc29*1</f>
        <v>1.0112999924696173</v>
      </c>
      <c r="CB227" s="250" t="str">
        <f>IF(ISNA(VLOOKUP($A227,'Project labour content'!$A$7:$D$255,'Project labour content'!$D$1,FALSE)),"Category","Project")</f>
        <v>Project</v>
      </c>
      <c r="CD227" s="247" t="str">
        <f t="shared" si="70"/>
        <v>14133</v>
      </c>
      <c r="CE227" s="3"/>
    </row>
    <row r="228" spans="1:83" x14ac:dyDescent="0.15">
      <c r="A228" s="11" t="s">
        <v>351</v>
      </c>
      <c r="B228" s="11" t="str">
        <f>VLOOKUP($A228,'Incurred Real 2022$'!$A$25:$AC$426,'Incurred Real 2022$'!B$1,FALSE)</f>
        <v>Spare 160 MVA 275_132 kV Transformer</v>
      </c>
      <c r="C228" s="11" t="str">
        <f>VLOOKUP($A228,'Incurred Real 2022$'!$A$25:$AC$426,'Incurred Real 2022$'!C$1,FALSE)</f>
        <v>ExAnte</v>
      </c>
      <c r="D228" s="11" t="str">
        <f>VLOOKUP($A228,'Incurred Real 2022$'!$A$25:$AC$426,'Incurred Real 2022$'!D$1,FALSE)</f>
        <v>Inventory/Spares</v>
      </c>
      <c r="E228" s="11" t="str">
        <f>VLOOKUP($A228,'Incurred Real 2022$'!$A$25:$AC$426,'Incurred Real 2022$'!E$1,FALSE)</f>
        <v>Closed</v>
      </c>
      <c r="F228" s="105" t="str">
        <f>IF(VLOOKUP($A228,'Incurred Real 2022$'!$A$25:$AC$426,'Incurred Real 2022$'!F$1,FALSE)=0,"",VLOOKUP($A228,'Incurred Real 2022$'!$A$25:$AC$426,'Incurred Real 2022$'!F$1,FALSE))</f>
        <v/>
      </c>
      <c r="G228" s="105" t="str">
        <f>IF(VLOOKUP($A228,'Incurred Real 2022$'!$A$25:$AC$426,'Incurred Real 2022$'!G$1,FALSE)=0,"",VLOOKUP($A228,'Incurred Real 2022$'!$A$25:$AC$426,'Incurred Real 2022$'!G$1,FALSE))</f>
        <v/>
      </c>
      <c r="H228" s="105" t="str">
        <f>IF(VLOOKUP($A228,'Incurred Real 2022$'!$A$25:$AC$426,'Incurred Real 2022$'!H$1,FALSE)=0,"",VLOOKUP($A228,'Incurred Real 2022$'!$A$25:$AC$426,'Incurred Real 2022$'!H$1,FALSE))</f>
        <v/>
      </c>
      <c r="I228" s="105" t="str">
        <f>IF(VLOOKUP($A228,'Incurred Real 2022$'!$A$25:$AC$426,'Incurred Real 2022$'!I$1,FALSE)=0,"",VLOOKUP($A228,'Incurred Real 2022$'!$A$25:$AC$426,'Incurred Real 2022$'!I$1,FALSE))</f>
        <v/>
      </c>
      <c r="J228" s="105" t="str">
        <f>IF(VLOOKUP($A228,'Incurred Real 2022$'!$A$25:$AC$426,'Incurred Real 2022$'!J$1,FALSE)=0,"",VLOOKUP($A228,'Incurred Real 2022$'!$A$25:$AC$426,'Incurred Real 2022$'!J$1,FALSE))</f>
        <v/>
      </c>
      <c r="K228" s="105" t="str">
        <f>IF(VLOOKUP($A228,'Incurred Real 2022$'!$A$25:$AC$426,'Incurred Real 2022$'!K$1,FALSE)=0,"",VLOOKUP($A228,'Incurred Real 2022$'!$A$25:$AC$426,'Incurred Real 2022$'!K$1,FALSE))</f>
        <v/>
      </c>
      <c r="L228" s="105" t="str">
        <f>IF(VLOOKUP($A228,'Incurred Real 2022$'!$A$25:$AC$426,'Incurred Real 2022$'!L$1,FALSE)=0,"",VLOOKUP($A228,'Incurred Real 2022$'!$A$25:$AC$426,'Incurred Real 2022$'!L$1,FALSE))</f>
        <v/>
      </c>
      <c r="M228" s="105" t="str">
        <f>IF(VLOOKUP($A228,'Incurred Real 2022$'!$A$25:$AC$426,'Incurred Real 2022$'!M$1,FALSE)=0,"",VLOOKUP($A228,'Incurred Real 2022$'!$A$25:$AC$426,'Incurred Real 2022$'!M$1,FALSE))</f>
        <v/>
      </c>
      <c r="N228" s="105" t="str">
        <f>IF(VLOOKUP($A228,'Incurred Real 2022$'!$A$25:$AC$426,'Incurred Real 2022$'!N$1,FALSE)=0,"",VLOOKUP($A228,'Incurred Real 2022$'!$A$25:$AC$426,'Incurred Real 2022$'!N$1,FALSE))</f>
        <v/>
      </c>
      <c r="O228" s="105" t="str">
        <f>IF(VLOOKUP($A228,'Incurred Real 2022$'!$A$25:$AC$426,'Incurred Real 2022$'!O$1,FALSE)=0,"",VLOOKUP($A228,'Incurred Real 2022$'!$A$25:$AC$426,'Incurred Real 2022$'!O$1,FALSE))</f>
        <v/>
      </c>
      <c r="P228" s="105">
        <f>IF(VLOOKUP($A228,'Incurred Real 2022$'!$A$25:$AC$426,'Incurred Real 2022$'!P$1,FALSE)=0,"",VLOOKUP($A228,'Incurred Real 2022$'!$A$25:$AC$426,'Incurred Real 2022$'!P$1,FALSE))</f>
        <v>334653.59999999998</v>
      </c>
      <c r="Q228" s="105">
        <f>IF(VLOOKUP($A228,'Incurred Real 2022$'!$A$25:$AC$426,'Incurred Real 2022$'!Q$1,FALSE)=0,"",VLOOKUP($A228,'Incurred Real 2022$'!$A$25:$AC$426,'Incurred Real 2022$'!Q$1,FALSE))</f>
        <v>2606238.6</v>
      </c>
      <c r="R228" s="105">
        <f>IF(VLOOKUP($A228,'Incurred Real 2022$'!$A$25:$AC$426,'Incurred Real 2022$'!R$1,FALSE)=0,"",VLOOKUP($A228,'Incurred Real 2022$'!$A$25:$AC$426,'Incurred Real 2022$'!R$1,FALSE))</f>
        <v>508332.04</v>
      </c>
      <c r="S228" s="105">
        <f>IF(VLOOKUP($A228,'Incurred Real 2022$'!$A$25:$AC$426,'Incurred Real 2022$'!S$1,FALSE)=0,"",VLOOKUP($A228,'Incurred Real 2022$'!$A$25:$AC$426,'Incurred Real 2022$'!S$1,FALSE))</f>
        <v>332.82</v>
      </c>
      <c r="T228" s="105" t="str">
        <f>IF(VLOOKUP($A228,'Incurred Real 2022$'!$A$25:$AC$426,'Incurred Real 2022$'!T$1,FALSE)=0,"",VLOOKUP($A228,'Incurred Real 2022$'!$A$25:$AC$426,'Incurred Real 2022$'!T$1,FALSE))</f>
        <v/>
      </c>
      <c r="U228" s="105" t="str">
        <f>IF(VLOOKUP($A228,'Incurred Real 2022$'!$A$25:$AC$426,'Incurred Real 2022$'!U$1,FALSE)=0,"",VLOOKUP($A228,'Incurred Real 2022$'!$A$25:$AC$426,'Incurred Real 2022$'!U$1,FALSE))</f>
        <v/>
      </c>
      <c r="V228" s="13" t="str">
        <f>IF(ISTEXT(VLOOKUP($A228,'Incurred Real 2022$'!$A$25:$AC$426,'Incurred Real 2022$'!V$1,FALSE)),"",(VLOOKUP($A228,'Incurred Real 2022$'!$A$25:$AC$426,'Incurred Real 2022$'!V$1,FALSE))*BT228*Incurred_Real!V$15)</f>
        <v/>
      </c>
      <c r="W228" s="13" t="str">
        <f>IF(ISTEXT(VLOOKUP($A228,'Incurred Real 2022$'!$A$25:$AC$426,'Incurred Real 2022$'!W$1,FALSE)),"",(VLOOKUP($A228,'Incurred Real 2022$'!$A$25:$AC$426,'Incurred Real 2022$'!W$1,FALSE))*BU228*Incurred_Real!W$15)</f>
        <v/>
      </c>
      <c r="X228" s="220" t="str">
        <f>IF(ISTEXT(VLOOKUP($A228,'Incurred Real 2022$'!$A$25:$AC$426,'Incurred Real 2022$'!X$1,FALSE)),"",(VLOOKUP($A228,'Incurred Real 2022$'!$A$25:$AC$426,'Incurred Real 2022$'!X$1,FALSE))*BV228*Incurred_Real!X$15)</f>
        <v/>
      </c>
      <c r="Y228" s="217" t="str">
        <f>IF(ISTEXT(VLOOKUP($A228,'Incurred Real 2022$'!$A$25:$AC$426,'Incurred Real 2022$'!Y$1,FALSE)),"",(VLOOKUP($A228,'Incurred Real 2022$'!$A$25:$AC$426,'Incurred Real 2022$'!Y$1,FALSE))*BW228*Incurred_Real!Y$15)</f>
        <v/>
      </c>
      <c r="Z228" s="13" t="str">
        <f>IF(ISTEXT(VLOOKUP($A228,'Incurred Real 2022$'!$A$25:$AC$426,'Incurred Real 2022$'!Z$1,FALSE)),"",(VLOOKUP($A228,'Incurred Real 2022$'!$A$25:$AC$426,'Incurred Real 2022$'!Z$1,FALSE))*BX228*Incurred_Real!Z$15)</f>
        <v/>
      </c>
      <c r="AA228" s="13" t="str">
        <f>IF(ISTEXT(VLOOKUP($A228,'Incurred Real 2022$'!$A$25:$AC$426,'Incurred Real 2022$'!AA$1,FALSE)),"",(VLOOKUP($A228,'Incurred Real 2022$'!$A$25:$AC$426,'Incurred Real 2022$'!AA$1,FALSE))*BY228*Incurred_Real!AA$15)</f>
        <v/>
      </c>
      <c r="AB228" s="13" t="str">
        <f>IF(ISTEXT(VLOOKUP($A228,'Incurred Real 2022$'!$A$25:$AC$426,'Incurred Real 2022$'!AB$1,FALSE)),"",(VLOOKUP($A228,'Incurred Real 2022$'!$A$25:$AC$426,'Incurred Real 2022$'!AB$1,FALSE))*BZ228*Incurred_Real!AB$15)</f>
        <v/>
      </c>
      <c r="AC228" s="13" t="str">
        <f>IF(ISTEXT(VLOOKUP($A228,'Incurred Real 2022$'!$A$25:$AC$426,'Incurred Real 2022$'!AC$1,FALSE)),"",(VLOOKUP($A228,'Incurred Real 2022$'!$A$25:$AC$426,'Incurred Real 2022$'!AC$1,FALSE))*CA228*Incurred_Real!AC$15)</f>
        <v/>
      </c>
      <c r="AD228" s="221">
        <f t="shared" si="65"/>
        <v>3449557.06</v>
      </c>
      <c r="AE228" s="221">
        <f t="shared" si="66"/>
        <v>3449557.06</v>
      </c>
      <c r="AF228" s="239">
        <f t="shared" si="71"/>
        <v>4372229.605396403</v>
      </c>
      <c r="AG228" s="222">
        <f t="shared" si="67"/>
        <v>3447179.8301027222</v>
      </c>
      <c r="AH228" s="223">
        <f t="shared" si="74"/>
        <v>1.2683497296008823</v>
      </c>
      <c r="AI228" s="224">
        <f t="shared" si="68"/>
        <v>2019</v>
      </c>
      <c r="AJ228" s="225">
        <f>VLOOKUP($A228,Project_Commissioning!$C$4:$H$355,Project_Commissioning!F$1,FALSE)</f>
        <v>42900</v>
      </c>
      <c r="AK228" s="226">
        <f>VLOOKUP($A228,Project_Commissioning!$C$4:$H$355,Project_Commissioning!G$1,FALSE)</f>
        <v>2017</v>
      </c>
      <c r="AL228" s="225" t="str">
        <f>IF(VLOOKUP($A228,Project_Commissioning!$C$4:$H$355,Project_Commissioning!H$1,FALSE)=0,"",VLOOKUP($A228,Project_Commissioning!$C$4:$H$355,Project_Commissioning!H$1,FALSE))</f>
        <v/>
      </c>
      <c r="AM228" s="237">
        <f t="shared" si="72"/>
        <v>3883319.9814870777</v>
      </c>
      <c r="AN228" s="221" cm="1">
        <f t="array" ref="AN228">IF(ROUND(AE228,0)=0,0,LOOKUP(2,1/(F228:AC228&lt;&gt;""),F228:AC228))</f>
        <v>332.82</v>
      </c>
      <c r="AO228" s="221">
        <f t="shared" si="73"/>
        <v>0</v>
      </c>
      <c r="AP228" s="79"/>
      <c r="AQ228" s="20"/>
      <c r="AR228" s="245">
        <f>IF(ISNA(VLOOKUP($A228,'Success Asset Classes'!$B$15:$AA$114,'Success Asset Classes'!$AA$1,FALSE)),0,VLOOKUP($A228,'Success Asset Classes'!$B$15:$AA$114,'Success Asset Classes'!$AA$1,FALSE))</f>
        <v>0</v>
      </c>
      <c r="AS228" s="230">
        <f>IF($AR228=0,VLOOKUP(MID($A228,4,5),'Project splits'!$C$5:$AM$346,AS$22,FALSE),IF(ISNA(VLOOKUP($A228,'Success Asset Classes'!$B$15:$BD$377,AS$21,FALSE)),VLOOKUP(MID($A228,4,5),'Project splits'!$C$5:$AM$346,AS$22,FALSE),VLOOKUP($A228,'Success Asset Classes'!$B$15:$BD$377,AS$21,FALSE)))</f>
        <v>0</v>
      </c>
      <c r="AT228" s="230">
        <f>IF($AR228=0,VLOOKUP(MID($A228,4,5),'Project splits'!$C$5:$AM$346,AT$22,FALSE),IF(ISNA(VLOOKUP($A228,'Success Asset Classes'!$B$15:$BD$377,AT$21,FALSE)),VLOOKUP(MID($A228,4,5),'Project splits'!$C$5:$AM$346,AT$22,FALSE),VLOOKUP($A228,'Success Asset Classes'!$B$15:$BD$377,AT$21,FALSE)))</f>
        <v>0</v>
      </c>
      <c r="AU228" s="230">
        <f>IF($AR228=0,VLOOKUP(MID($A228,4,5),'Project splits'!$C$5:$AM$346,AU$22,FALSE),IF(ISNA(VLOOKUP($A228,'Success Asset Classes'!$B$15:$BD$377,AU$21,FALSE)),VLOOKUP(MID($A228,4,5),'Project splits'!$C$5:$AM$346,AU$22,FALSE),VLOOKUP($A228,'Success Asset Classes'!$B$15:$BD$377,AU$21,FALSE)))</f>
        <v>0</v>
      </c>
      <c r="AV228" s="230">
        <f>IF($AR228=0,VLOOKUP(MID($A228,4,5),'Project splits'!$C$5:$AM$346,AV$22,FALSE),IF(ISNA(VLOOKUP($A228,'Success Asset Classes'!$B$15:$BD$377,AV$21,FALSE)),VLOOKUP(MID($A228,4,5),'Project splits'!$C$5:$AM$346,AV$22,FALSE),VLOOKUP($A228,'Success Asset Classes'!$B$15:$BD$377,AV$21,FALSE)))</f>
        <v>0</v>
      </c>
      <c r="AW228" s="230">
        <f>IF($AR228=0,VLOOKUP(MID($A228,4,5),'Project splits'!$C$5:$AM$346,AW$22,FALSE),IF(ISNA(VLOOKUP($A228,'Success Asset Classes'!$B$15:$BD$377,AW$21,FALSE)),VLOOKUP(MID($A228,4,5),'Project splits'!$C$5:$AM$346,AW$22,FALSE),VLOOKUP($A228,'Success Asset Classes'!$B$15:$BD$377,AW$21,FALSE)))</f>
        <v>0</v>
      </c>
      <c r="AX228" s="230">
        <f>IF($AR228=0,VLOOKUP(MID($A228,4,5),'Project splits'!$C$5:$AM$346,AX$22,FALSE),IF(ISNA(VLOOKUP($A228,'Success Asset Classes'!$B$15:$BD$377,AX$21,FALSE)),VLOOKUP(MID($A228,4,5),'Project splits'!$C$5:$AM$346,AX$22,FALSE),VLOOKUP($A228,'Success Asset Classes'!$B$15:$BD$377,AX$21,FALSE)))</f>
        <v>0</v>
      </c>
      <c r="AY228" s="230">
        <f>IF($AR228=0,VLOOKUP(MID($A228,4,5),'Project splits'!$C$5:$AM$346,AY$22,FALSE),IF(ISNA(VLOOKUP($A228,'Success Asset Classes'!$B$15:$BD$377,AY$21,FALSE)),VLOOKUP(MID($A228,4,5),'Project splits'!$C$5:$AM$346,AY$22,FALSE),VLOOKUP($A228,'Success Asset Classes'!$B$15:$BD$377,AY$21,FALSE)))</f>
        <v>0</v>
      </c>
      <c r="AZ228" s="230">
        <f>IF($AR228=0,VLOOKUP(MID($A228,4,5),'Project splits'!$C$5:$AM$346,AZ$22,FALSE),IF(ISNA(VLOOKUP($A228,'Success Asset Classes'!$B$15:$BD$377,AZ$21,FALSE)),VLOOKUP(MID($A228,4,5),'Project splits'!$C$5:$AM$346,AZ$22,FALSE),VLOOKUP($A228,'Success Asset Classes'!$B$15:$BD$377,AZ$21,FALSE)))</f>
        <v>0</v>
      </c>
      <c r="BA228" s="230">
        <f>IF($AR228=0,VLOOKUP(MID($A228,4,5),'Project splits'!$C$5:$AM$346,BA$22,FALSE),IF(ISNA(VLOOKUP($A228,'Success Asset Classes'!$B$15:$BD$377,BA$21,FALSE)),VLOOKUP(MID($A228,4,5),'Project splits'!$C$5:$AM$346,BA$22,FALSE),VLOOKUP($A228,'Success Asset Classes'!$B$15:$BD$377,BA$21,FALSE)))</f>
        <v>0</v>
      </c>
      <c r="BB228" s="230">
        <f>IF($AR228=0,VLOOKUP(MID($A228,4,5),'Project splits'!$C$5:$AM$346,BB$22,FALSE),IF(ISNA(VLOOKUP($A228,'Success Asset Classes'!$B$15:$BD$377,BB$21,FALSE)),VLOOKUP(MID($A228,4,5),'Project splits'!$C$5:$AM$346,BB$22,FALSE),VLOOKUP($A228,'Success Asset Classes'!$B$15:$BD$377,BB$21,FALSE)))</f>
        <v>1</v>
      </c>
      <c r="BC228" s="230">
        <f>IF($AR228=0,VLOOKUP(MID($A228,4,5),'Project splits'!$C$5:$AM$346,BC$22,FALSE),IF(ISNA(VLOOKUP($A228,'Success Asset Classes'!$B$15:$BD$377,BC$21,FALSE)),VLOOKUP(MID($A228,4,5),'Project splits'!$C$5:$AM$346,BC$22,FALSE),VLOOKUP($A228,'Success Asset Classes'!$B$15:$BD$377,BC$21,FALSE)))</f>
        <v>0</v>
      </c>
      <c r="BD228" s="230">
        <f>IF($AR228=0,VLOOKUP(MID($A228,4,5),'Project splits'!$C$5:$AM$346,BD$22,FALSE),IF(ISNA(VLOOKUP($A228,'Success Asset Classes'!$B$15:$BD$377,BD$21,FALSE)),VLOOKUP(MID($A228,4,5),'Project splits'!$C$5:$AM$346,BD$22,FALSE),VLOOKUP($A228,'Success Asset Classes'!$B$15:$BD$377,BD$21,FALSE)))</f>
        <v>0</v>
      </c>
      <c r="BE228" s="230">
        <f>IF($AR228=0,VLOOKUP(MID($A228,4,5),'Project splits'!$C$5:$AM$346,BE$22,FALSE),IF(ISNA(VLOOKUP($A228,'Success Asset Classes'!$B$15:$BD$377,BE$21,FALSE)),VLOOKUP(MID($A228,4,5),'Project splits'!$C$5:$AM$346,BE$22,FALSE),VLOOKUP($A228,'Success Asset Classes'!$B$15:$BD$377,BE$21,FALSE)))</f>
        <v>0</v>
      </c>
      <c r="BF228" s="230">
        <f>IF($AR228=0,VLOOKUP(MID($A228,4,5),'Project splits'!$C$5:$AM$346,BF$22,FALSE),IF(ISNA(VLOOKUP($A228,'Success Asset Classes'!$B$15:$BD$377,BF$21,FALSE)),VLOOKUP(MID($A228,4,5),'Project splits'!$C$5:$AM$346,BF$22,FALSE),VLOOKUP($A228,'Success Asset Classes'!$B$15:$BD$377,BF$21,FALSE)))</f>
        <v>0</v>
      </c>
      <c r="BG228" s="230">
        <f>IF($AR228=0,VLOOKUP(MID($A228,4,5),'Project splits'!$C$5:$AM$346,BG$22,FALSE),IF(ISNA(VLOOKUP($A228,'Success Asset Classes'!$B$15:$BD$377,BG$21,FALSE)),VLOOKUP(MID($A228,4,5),'Project splits'!$C$5:$AM$346,BG$22,FALSE),VLOOKUP($A228,'Success Asset Classes'!$B$15:$BD$377,BG$21,FALSE)))</f>
        <v>0</v>
      </c>
      <c r="BH228" s="230">
        <f>IF($AR228=0,VLOOKUP(MID($A228,4,5),'Project splits'!$C$5:$AM$346,BH$22,FALSE),IF(ISNA(VLOOKUP($A228,'Success Asset Classes'!$B$15:$BD$377,BH$21,FALSE)),VLOOKUP(MID($A228,4,5),'Project splits'!$C$5:$AM$346,BH$22,FALSE),VLOOKUP($A228,'Success Asset Classes'!$B$15:$BD$377,BH$21,FALSE)))</f>
        <v>0</v>
      </c>
      <c r="BI228" s="230">
        <f>IF($AR228=0,VLOOKUP(MID($A228,4,5),'Project splits'!$C$5:$AM$346,BI$22,FALSE),IF(ISNA(VLOOKUP($A228,'Success Asset Classes'!$B$15:$BD$377,BI$21,FALSE)),VLOOKUP(MID($A228,4,5),'Project splits'!$C$5:$AM$346,BI$22,FALSE),VLOOKUP($A228,'Success Asset Classes'!$B$15:$BD$377,BI$21,FALSE)))</f>
        <v>0</v>
      </c>
      <c r="BJ228" s="230">
        <f>IF($AR228=0,VLOOKUP(MID($A228,4,5),'Project splits'!$C$5:$AM$346,BJ$22,FALSE),IF(ISNA(VLOOKUP($A228,'Success Asset Classes'!$B$15:$BD$377,BJ$21,FALSE)),VLOOKUP(MID($A228,4,5),'Project splits'!$C$5:$AM$346,BJ$22,FALSE),VLOOKUP($A228,'Success Asset Classes'!$B$15:$BD$377,BJ$21,FALSE)))</f>
        <v>0</v>
      </c>
      <c r="BK228" s="230">
        <f>IF($AR228=0,VLOOKUP(MID($A228,4,5),'Project splits'!$C$5:$AM$346,BK$22,FALSE),IF(ISNA(VLOOKUP($A228,'Success Asset Classes'!$B$15:$BD$377,BK$21,FALSE)),VLOOKUP(MID($A228,4,5),'Project splits'!$C$5:$AM$346,BK$22,FALSE),VLOOKUP($A228,'Success Asset Classes'!$B$15:$BD$377,BK$21,FALSE)))</f>
        <v>0</v>
      </c>
      <c r="BL228" s="230">
        <f>IF($AR228=0,VLOOKUP(MID($A228,4,5),'Project splits'!$C$5:$AM$346,BL$22,FALSE),IF(ISNA(VLOOKUP($A228,'Success Asset Classes'!$B$15:$BD$377,BL$21,FALSE)),VLOOKUP(MID($A228,4,5),'Project splits'!$C$5:$AM$346,BL$22,FALSE),VLOOKUP($A228,'Success Asset Classes'!$B$15:$BD$377,BL$21,FALSE)))</f>
        <v>0</v>
      </c>
      <c r="BM228" s="230">
        <f>IF($AR228=0,VLOOKUP(MID($A228,4,5),'Project splits'!$C$5:$AM$346,BM$22,FALSE),IF(ISNA(VLOOKUP($A228,'Success Asset Classes'!$B$15:$BD$377,BM$21,FALSE)),VLOOKUP(MID($A228,4,5),'Project splits'!$C$5:$AM$346,BM$22,FALSE),VLOOKUP($A228,'Success Asset Classes'!$B$15:$BD$377,BM$21,FALSE)))</f>
        <v>0</v>
      </c>
      <c r="BN228" s="230">
        <f>IF($AR228=0,VLOOKUP(MID($A228,4,5),'Project splits'!$C$5:$AM$346,BN$22,FALSE),IF(ISNA(VLOOKUP($A228,'Success Asset Classes'!$B$15:$BD$377,BN$21,FALSE)),VLOOKUP(MID($A228,4,5),'Project splits'!$C$5:$AM$346,BN$22,FALSE),VLOOKUP($A228,'Success Asset Classes'!$B$15:$BD$377,BN$21,FALSE)))</f>
        <v>0</v>
      </c>
      <c r="BO228" s="230">
        <f>IF($AR228=0,VLOOKUP(MID($A228,4,5),'Project splits'!$C$5:$AM$346,BO$22,FALSE),IF(ISNA(VLOOKUP($A228,'Success Asset Classes'!$B$15:$BD$377,BO$21,FALSE)),VLOOKUP(MID($A228,4,5),'Project splits'!$C$5:$AM$346,BO$22,FALSE),VLOOKUP($A228,'Success Asset Classes'!$B$15:$BD$377,BO$21,FALSE)))</f>
        <v>0</v>
      </c>
      <c r="BP228" s="230">
        <f>IF($AR228=0,VLOOKUP(MID($A228,4,5),'Project splits'!$C$5:$AM$346,BP$22,FALSE),IF(ISNA(VLOOKUP($A228,'Success Asset Classes'!$B$15:$BD$377,BP$21,FALSE)),VLOOKUP(MID($A228,4,5),'Project splits'!$C$5:$AM$346,BP$22,FALSE),VLOOKUP($A228,'Success Asset Classes'!$B$15:$BD$377,BP$21,FALSE)))</f>
        <v>0</v>
      </c>
      <c r="BQ228" s="230">
        <f>IF($AR228=0,VLOOKUP(MID($A228,4,5),'Project splits'!$C$5:$AM$346,BQ$22,FALSE),IF(ISNA(VLOOKUP($A228,'Success Asset Classes'!$B$15:$BD$377,BQ$21,FALSE)),VLOOKUP(MID($A228,4,5),'Project splits'!$C$5:$AM$346,BQ$22,FALSE),VLOOKUP($A228,'Success Asset Classes'!$B$15:$BD$377,BQ$21,FALSE)))</f>
        <v>0</v>
      </c>
      <c r="BR228" s="230">
        <f>IF($AR228=0,VLOOKUP(MID($A228,4,5),'Project splits'!$C$5:$AM$346,BR$22,FALSE),IF(ISNA(VLOOKUP($A228,'Success Asset Classes'!$B$15:$BD$377,BR$21,FALSE)),VLOOKUP(MID($A228,4,5),'Project splits'!$C$5:$AM$346,BR$22,FALSE),VLOOKUP($A228,'Success Asset Classes'!$B$15:$BD$377,BR$21,FALSE)))</f>
        <v>0</v>
      </c>
      <c r="BS228" s="247">
        <f t="shared" si="69"/>
        <v>1</v>
      </c>
      <c r="BT228" s="249">
        <f>1+IF(ISNA(VLOOKUP($A228,'Project labour content'!$A$7:$D$255,'Project labour content'!$D$1,FALSE)),VLOOKUP($D228,'Project labour content'!$F$6:$G$15,'Project labour content'!$G$1,FALSE),VLOOKUP($A228,'Project labour content'!$A$7:$D$255,'Project labour content'!$D$1,FALSE))*LabEsc22*1</f>
        <v>1.0008197452279752</v>
      </c>
      <c r="BU228" s="249">
        <f>1+IF(ISNA(VLOOKUP($A228,'Project labour content'!$A$7:$D$255,'Project labour content'!$D$1,FALSE)),VLOOKUP($D228,'Project labour content'!$F$6:$G$15,'Project labour content'!$G$1,FALSE),VLOOKUP($A228,'Project labour content'!$A$7:$D$255,'Project labour content'!$D$1,FALSE))*LabEsc23*1</f>
        <v>1.0016434252330446</v>
      </c>
      <c r="BV228" s="249">
        <f>1+IF(ISNA(VLOOKUP($A228,'Project labour content'!$A$7:$D$255,'Project labour content'!$D$1,FALSE)),VLOOKUP($D228,'Project labour content'!$F$6:$G$15,'Project labour content'!$G$1,FALSE),VLOOKUP($A228,'Project labour content'!$A$7:$D$255,'Project labour content'!$D$1,FALSE))*LabEsc24*1</f>
        <v>1.0024193317978201</v>
      </c>
      <c r="BW228" s="249">
        <f>1+IF(ISNA(VLOOKUP($A228,'Project labour content'!$A$7:$D$255,'Project labour content'!$D$1,FALSE)),VLOOKUP($D228,'Project labour content'!$F$6:$G$15,'Project labour content'!$G$1,FALSE),VLOOKUP($A228,'Project labour content'!$A$7:$D$255,'Project labour content'!$D$1,FALSE))*LabEsc25*1</f>
        <v>1.003458529323576</v>
      </c>
      <c r="BX228" s="249">
        <f>1+IF(ISNA(VLOOKUP($A228,'Project labour content'!$A$7:$D$255,'Project labour content'!$D$1,FALSE)),VLOOKUP($D228,'Project labour content'!$F$6:$G$15,'Project labour content'!$G$1,FALSE),VLOOKUP($A228,'Project labour content'!$A$7:$D$255,'Project labour content'!$D$1,FALSE))*LabEsc26*1</f>
        <v>1.0045910814270622</v>
      </c>
      <c r="BY228" s="249">
        <f>1+IF(ISNA(VLOOKUP($A228,'Project labour content'!$A$7:$D$255,'Project labour content'!$D$1,FALSE)),VLOOKUP($D228,'Project labour content'!$F$6:$G$15,'Project labour content'!$G$1,FALSE),VLOOKUP($A228,'Project labour content'!$A$7:$D$255,'Project labour content'!$D$1,FALSE))*LabEsc27*1</f>
        <v>1.005292566776083</v>
      </c>
      <c r="BZ228" s="249">
        <f>1+IF(ISNA(VLOOKUP($A228,'Project labour content'!$A$7:$D$255,'Project labour content'!$D$1,FALSE)),VLOOKUP($D228,'Project labour content'!$F$6:$G$15,'Project labour content'!$G$1,FALSE),VLOOKUP($A228,'Project labour content'!$A$7:$D$255,'Project labour content'!$D$1,FALSE))*LabEsc28*1</f>
        <v>1.0058207852438958</v>
      </c>
      <c r="CA228" s="249">
        <f>1+IF(ISNA(VLOOKUP($A228,'Project labour content'!$A$7:$D$255,'Project labour content'!$D$1,FALSE)),VLOOKUP($D228,'Project labour content'!$F$6:$G$15,'Project labour content'!$G$1,FALSE),VLOOKUP($A228,'Project labour content'!$A$7:$D$255,'Project labour content'!$D$1,FALSE))*LabEsc29*1</f>
        <v>1.0066684702410418</v>
      </c>
      <c r="CB228" s="250" t="str">
        <f>IF(ISNA(VLOOKUP($A228,'Project labour content'!$A$7:$D$255,'Project labour content'!$D$1,FALSE)),"Category","Project")</f>
        <v>Category</v>
      </c>
      <c r="CD228" s="247" t="str">
        <f t="shared" si="70"/>
        <v>14134</v>
      </c>
      <c r="CE228" s="3"/>
    </row>
    <row r="229" spans="1:83" x14ac:dyDescent="0.15">
      <c r="A229" s="11" t="s">
        <v>691</v>
      </c>
      <c r="B229" s="11" t="str">
        <f>VLOOKUP($A229,'Incurred Real 2022$'!$A$25:$AC$426,'Incurred Real 2022$'!B$1,FALSE)</f>
        <v>Electric Vehicle Fleet and Charging Infrastructure</v>
      </c>
      <c r="C229" s="11" t="str">
        <f>VLOOKUP($A229,'Incurred Real 2022$'!$A$25:$AC$426,'Incurred Real 2022$'!C$1,FALSE)</f>
        <v>ExAnte</v>
      </c>
      <c r="D229" s="11" t="str">
        <f>VLOOKUP($A229,'Incurred Real 2022$'!$A$25:$AC$426,'Incurred Real 2022$'!D$1,FALSE)</f>
        <v>Facilities</v>
      </c>
      <c r="E229" s="11" t="str">
        <f>VLOOKUP($A229,'Incurred Real 2022$'!$A$25:$AC$426,'Incurred Real 2022$'!E$1,FALSE)</f>
        <v>Closed</v>
      </c>
      <c r="F229" s="105" t="str">
        <f>IF(VLOOKUP($A229,'Incurred Real 2022$'!$A$25:$AC$426,'Incurred Real 2022$'!F$1,FALSE)=0,"",VLOOKUP($A229,'Incurred Real 2022$'!$A$25:$AC$426,'Incurred Real 2022$'!F$1,FALSE))</f>
        <v/>
      </c>
      <c r="G229" s="105" t="str">
        <f>IF(VLOOKUP($A229,'Incurred Real 2022$'!$A$25:$AC$426,'Incurred Real 2022$'!G$1,FALSE)=0,"",VLOOKUP($A229,'Incurred Real 2022$'!$A$25:$AC$426,'Incurred Real 2022$'!G$1,FALSE))</f>
        <v/>
      </c>
      <c r="H229" s="105" t="str">
        <f>IF(VLOOKUP($A229,'Incurred Real 2022$'!$A$25:$AC$426,'Incurred Real 2022$'!H$1,FALSE)=0,"",VLOOKUP($A229,'Incurred Real 2022$'!$A$25:$AC$426,'Incurred Real 2022$'!H$1,FALSE))</f>
        <v/>
      </c>
      <c r="I229" s="105" t="str">
        <f>IF(VLOOKUP($A229,'Incurred Real 2022$'!$A$25:$AC$426,'Incurred Real 2022$'!I$1,FALSE)=0,"",VLOOKUP($A229,'Incurred Real 2022$'!$A$25:$AC$426,'Incurred Real 2022$'!I$1,FALSE))</f>
        <v/>
      </c>
      <c r="J229" s="105" t="str">
        <f>IF(VLOOKUP($A229,'Incurred Real 2022$'!$A$25:$AC$426,'Incurred Real 2022$'!J$1,FALSE)=0,"",VLOOKUP($A229,'Incurred Real 2022$'!$A$25:$AC$426,'Incurred Real 2022$'!J$1,FALSE))</f>
        <v/>
      </c>
      <c r="K229" s="105" t="str">
        <f>IF(VLOOKUP($A229,'Incurred Real 2022$'!$A$25:$AC$426,'Incurred Real 2022$'!K$1,FALSE)=0,"",VLOOKUP($A229,'Incurred Real 2022$'!$A$25:$AC$426,'Incurred Real 2022$'!K$1,FALSE))</f>
        <v/>
      </c>
      <c r="L229" s="105" t="str">
        <f>IF(VLOOKUP($A229,'Incurred Real 2022$'!$A$25:$AC$426,'Incurred Real 2022$'!L$1,FALSE)=0,"",VLOOKUP($A229,'Incurred Real 2022$'!$A$25:$AC$426,'Incurred Real 2022$'!L$1,FALSE))</f>
        <v/>
      </c>
      <c r="M229" s="105" t="str">
        <f>IF(VLOOKUP($A229,'Incurred Real 2022$'!$A$25:$AC$426,'Incurred Real 2022$'!M$1,FALSE)=0,"",VLOOKUP($A229,'Incurred Real 2022$'!$A$25:$AC$426,'Incurred Real 2022$'!M$1,FALSE))</f>
        <v/>
      </c>
      <c r="N229" s="105" t="str">
        <f>IF(VLOOKUP($A229,'Incurred Real 2022$'!$A$25:$AC$426,'Incurred Real 2022$'!N$1,FALSE)=0,"",VLOOKUP($A229,'Incurred Real 2022$'!$A$25:$AC$426,'Incurred Real 2022$'!N$1,FALSE))</f>
        <v/>
      </c>
      <c r="O229" s="105" t="str">
        <f>IF(VLOOKUP($A229,'Incurred Real 2022$'!$A$25:$AC$426,'Incurred Real 2022$'!O$1,FALSE)=0,"",VLOOKUP($A229,'Incurred Real 2022$'!$A$25:$AC$426,'Incurred Real 2022$'!O$1,FALSE))</f>
        <v/>
      </c>
      <c r="P229" s="105" t="str">
        <f>IF(VLOOKUP($A229,'Incurred Real 2022$'!$A$25:$AC$426,'Incurred Real 2022$'!P$1,FALSE)=0,"",VLOOKUP($A229,'Incurred Real 2022$'!$A$25:$AC$426,'Incurred Real 2022$'!P$1,FALSE))</f>
        <v/>
      </c>
      <c r="Q229" s="105">
        <f>IF(VLOOKUP($A229,'Incurred Real 2022$'!$A$25:$AC$426,'Incurred Real 2022$'!Q$1,FALSE)=0,"",VLOOKUP($A229,'Incurred Real 2022$'!$A$25:$AC$426,'Incurred Real 2022$'!Q$1,FALSE))</f>
        <v>6110.72</v>
      </c>
      <c r="R229" s="105">
        <f>IF(VLOOKUP($A229,'Incurred Real 2022$'!$A$25:$AC$426,'Incurred Real 2022$'!R$1,FALSE)=0,"",VLOOKUP($A229,'Incurred Real 2022$'!$A$25:$AC$426,'Incurred Real 2022$'!R$1,FALSE))</f>
        <v>13859.95</v>
      </c>
      <c r="S229" s="105" t="str">
        <f>IF(VLOOKUP($A229,'Incurred Real 2022$'!$A$25:$AC$426,'Incurred Real 2022$'!S$1,FALSE)=0,"",VLOOKUP($A229,'Incurred Real 2022$'!$A$25:$AC$426,'Incurred Real 2022$'!S$1,FALSE))</f>
        <v/>
      </c>
      <c r="T229" s="105" t="str">
        <f>IF(VLOOKUP($A229,'Incurred Real 2022$'!$A$25:$AC$426,'Incurred Real 2022$'!T$1,FALSE)=0,"",VLOOKUP($A229,'Incurred Real 2022$'!$A$25:$AC$426,'Incurred Real 2022$'!T$1,FALSE))</f>
        <v/>
      </c>
      <c r="U229" s="105" t="str">
        <f>IF(VLOOKUP($A229,'Incurred Real 2022$'!$A$25:$AC$426,'Incurred Real 2022$'!U$1,FALSE)=0,"",VLOOKUP($A229,'Incurred Real 2022$'!$A$25:$AC$426,'Incurred Real 2022$'!U$1,FALSE))</f>
        <v/>
      </c>
      <c r="V229" s="13">
        <f>IF(ISTEXT(VLOOKUP($A229,'Incurred Real 2022$'!$A$25:$AC$426,'Incurred Real 2022$'!V$1,FALSE)),"",(VLOOKUP($A229,'Incurred Real 2022$'!$A$25:$AC$426,'Incurred Real 2022$'!V$1,FALSE))*BT229*Incurred_Real!V$15)</f>
        <v>-21290.502601383556</v>
      </c>
      <c r="W229" s="13" t="str">
        <f>IF(ISTEXT(VLOOKUP($A229,'Incurred Real 2022$'!$A$25:$AC$426,'Incurred Real 2022$'!W$1,FALSE)),"",(VLOOKUP($A229,'Incurred Real 2022$'!$A$25:$AC$426,'Incurred Real 2022$'!W$1,FALSE))*BU229*Incurred_Real!W$15)</f>
        <v/>
      </c>
      <c r="X229" s="220" t="str">
        <f>IF(ISTEXT(VLOOKUP($A229,'Incurred Real 2022$'!$A$25:$AC$426,'Incurred Real 2022$'!X$1,FALSE)),"",(VLOOKUP($A229,'Incurred Real 2022$'!$A$25:$AC$426,'Incurred Real 2022$'!X$1,FALSE))*BV229*Incurred_Real!X$15)</f>
        <v/>
      </c>
      <c r="Y229" s="217" t="str">
        <f>IF(ISTEXT(VLOOKUP($A229,'Incurred Real 2022$'!$A$25:$AC$426,'Incurred Real 2022$'!Y$1,FALSE)),"",(VLOOKUP($A229,'Incurred Real 2022$'!$A$25:$AC$426,'Incurred Real 2022$'!Y$1,FALSE))*BW229*Incurred_Real!Y$15)</f>
        <v/>
      </c>
      <c r="Z229" s="13" t="str">
        <f>IF(ISTEXT(VLOOKUP($A229,'Incurred Real 2022$'!$A$25:$AC$426,'Incurred Real 2022$'!Z$1,FALSE)),"",(VLOOKUP($A229,'Incurred Real 2022$'!$A$25:$AC$426,'Incurred Real 2022$'!Z$1,FALSE))*BX229*Incurred_Real!Z$15)</f>
        <v/>
      </c>
      <c r="AA229" s="13" t="str">
        <f>IF(ISTEXT(VLOOKUP($A229,'Incurred Real 2022$'!$A$25:$AC$426,'Incurred Real 2022$'!AA$1,FALSE)),"",(VLOOKUP($A229,'Incurred Real 2022$'!$A$25:$AC$426,'Incurred Real 2022$'!AA$1,FALSE))*BY229*Incurred_Real!AA$15)</f>
        <v/>
      </c>
      <c r="AB229" s="13" t="str">
        <f>IF(ISTEXT(VLOOKUP($A229,'Incurred Real 2022$'!$A$25:$AC$426,'Incurred Real 2022$'!AB$1,FALSE)),"",(VLOOKUP($A229,'Incurred Real 2022$'!$A$25:$AC$426,'Incurred Real 2022$'!AB$1,FALSE))*BZ229*Incurred_Real!AB$15)</f>
        <v/>
      </c>
      <c r="AC229" s="13" t="str">
        <f>IF(ISTEXT(VLOOKUP($A229,'Incurred Real 2022$'!$A$25:$AC$426,'Incurred Real 2022$'!AC$1,FALSE)),"",(VLOOKUP($A229,'Incurred Real 2022$'!$A$25:$AC$426,'Incurred Real 2022$'!AC$1,FALSE))*CA229*Incurred_Real!AC$15)</f>
        <v/>
      </c>
      <c r="AD229" s="221">
        <f t="shared" si="65"/>
        <v>-1319.832601383554</v>
      </c>
      <c r="AE229" s="221">
        <f t="shared" si="66"/>
        <v>41261.172601383558</v>
      </c>
      <c r="AF229" s="239" t="str">
        <f t="shared" si="71"/>
        <v/>
      </c>
      <c r="AG229" s="222" t="str">
        <f t="shared" si="67"/>
        <v/>
      </c>
      <c r="AH229" s="223" t="str">
        <f t="shared" si="74"/>
        <v/>
      </c>
      <c r="AI229" s="224">
        <f t="shared" si="68"/>
        <v>2022</v>
      </c>
      <c r="AJ229" s="225">
        <f>VLOOKUP($A229,Project_Commissioning!$C$4:$H$355,Project_Commissioning!F$1,FALSE)</f>
        <v>43280</v>
      </c>
      <c r="AK229" s="226">
        <f>VLOOKUP($A229,Project_Commissioning!$C$4:$H$355,Project_Commissioning!G$1,FALSE)</f>
        <v>2018</v>
      </c>
      <c r="AL229" s="225" t="str">
        <f>IF(VLOOKUP($A229,Project_Commissioning!$C$4:$H$355,Project_Commissioning!H$1,FALSE)=0,"",VLOOKUP($A229,Project_Commissioning!$C$4:$H$355,Project_Commissioning!H$1,FALSE))</f>
        <v>Commissioned Extra</v>
      </c>
      <c r="AM229" s="237" t="str">
        <f t="shared" si="72"/>
        <v/>
      </c>
      <c r="AN229" s="221" cm="1">
        <f t="array" ref="AN229">IF(ROUND(AE229,0)=0,0,LOOKUP(2,1/(F229:AC229&lt;&gt;""),F229:AC229))</f>
        <v>-21290.502601383556</v>
      </c>
      <c r="AO229" s="221">
        <f t="shared" si="73"/>
        <v>-21290.502601383556</v>
      </c>
      <c r="AP229" s="79"/>
      <c r="AQ229" s="20"/>
      <c r="AR229" s="245">
        <f>IF(ISNA(VLOOKUP($A229,'Success Asset Classes'!$B$15:$AA$114,'Success Asset Classes'!$AA$1,FALSE)),0,VLOOKUP($A229,'Success Asset Classes'!$B$15:$AA$114,'Success Asset Classes'!$AA$1,FALSE))</f>
        <v>0</v>
      </c>
      <c r="AS229" s="230">
        <f>IF($AR229=0,VLOOKUP(MID($A229,4,5),'Project splits'!$C$5:$AM$346,AS$22,FALSE),IF(ISNA(VLOOKUP($A229,'Success Asset Classes'!$B$15:$BD$377,AS$21,FALSE)),VLOOKUP(MID($A229,4,5),'Project splits'!$C$5:$AM$346,AS$22,FALSE),VLOOKUP($A229,'Success Asset Classes'!$B$15:$BD$377,AS$21,FALSE)))</f>
        <v>0</v>
      </c>
      <c r="AT229" s="230">
        <f>IF($AR229=0,VLOOKUP(MID($A229,4,5),'Project splits'!$C$5:$AM$346,AT$22,FALSE),IF(ISNA(VLOOKUP($A229,'Success Asset Classes'!$B$15:$BD$377,AT$21,FALSE)),VLOOKUP(MID($A229,4,5),'Project splits'!$C$5:$AM$346,AT$22,FALSE),VLOOKUP($A229,'Success Asset Classes'!$B$15:$BD$377,AT$21,FALSE)))</f>
        <v>0</v>
      </c>
      <c r="AU229" s="230">
        <f>IF($AR229=0,VLOOKUP(MID($A229,4,5),'Project splits'!$C$5:$AM$346,AU$22,FALSE),IF(ISNA(VLOOKUP($A229,'Success Asset Classes'!$B$15:$BD$377,AU$21,FALSE)),VLOOKUP(MID($A229,4,5),'Project splits'!$C$5:$AM$346,AU$22,FALSE),VLOOKUP($A229,'Success Asset Classes'!$B$15:$BD$377,AU$21,FALSE)))</f>
        <v>0</v>
      </c>
      <c r="AV229" s="230">
        <f>IF($AR229=0,VLOOKUP(MID($A229,4,5),'Project splits'!$C$5:$AM$346,AV$22,FALSE),IF(ISNA(VLOOKUP($A229,'Success Asset Classes'!$B$15:$BD$377,AV$21,FALSE)),VLOOKUP(MID($A229,4,5),'Project splits'!$C$5:$AM$346,AV$22,FALSE),VLOOKUP($A229,'Success Asset Classes'!$B$15:$BD$377,AV$21,FALSE)))</f>
        <v>0</v>
      </c>
      <c r="AW229" s="230">
        <f>IF($AR229=0,VLOOKUP(MID($A229,4,5),'Project splits'!$C$5:$AM$346,AW$22,FALSE),IF(ISNA(VLOOKUP($A229,'Success Asset Classes'!$B$15:$BD$377,AW$21,FALSE)),VLOOKUP(MID($A229,4,5),'Project splits'!$C$5:$AM$346,AW$22,FALSE),VLOOKUP($A229,'Success Asset Classes'!$B$15:$BD$377,AW$21,FALSE)))</f>
        <v>0</v>
      </c>
      <c r="AX229" s="230">
        <f>IF($AR229=0,VLOOKUP(MID($A229,4,5),'Project splits'!$C$5:$AM$346,AX$22,FALSE),IF(ISNA(VLOOKUP($A229,'Success Asset Classes'!$B$15:$BD$377,AX$21,FALSE)),VLOOKUP(MID($A229,4,5),'Project splits'!$C$5:$AM$346,AX$22,FALSE),VLOOKUP($A229,'Success Asset Classes'!$B$15:$BD$377,AX$21,FALSE)))</f>
        <v>0</v>
      </c>
      <c r="AY229" s="230">
        <f>IF($AR229=0,VLOOKUP(MID($A229,4,5),'Project splits'!$C$5:$AM$346,AY$22,FALSE),IF(ISNA(VLOOKUP($A229,'Success Asset Classes'!$B$15:$BD$377,AY$21,FALSE)),VLOOKUP(MID($A229,4,5),'Project splits'!$C$5:$AM$346,AY$22,FALSE),VLOOKUP($A229,'Success Asset Classes'!$B$15:$BD$377,AY$21,FALSE)))</f>
        <v>0</v>
      </c>
      <c r="AZ229" s="230">
        <f>IF($AR229=0,VLOOKUP(MID($A229,4,5),'Project splits'!$C$5:$AM$346,AZ$22,FALSE),IF(ISNA(VLOOKUP($A229,'Success Asset Classes'!$B$15:$BD$377,AZ$21,FALSE)),VLOOKUP(MID($A229,4,5),'Project splits'!$C$5:$AM$346,AZ$22,FALSE),VLOOKUP($A229,'Success Asset Classes'!$B$15:$BD$377,AZ$21,FALSE)))</f>
        <v>1</v>
      </c>
      <c r="BA229" s="230">
        <f>IF($AR229=0,VLOOKUP(MID($A229,4,5),'Project splits'!$C$5:$AM$346,BA$22,FALSE),IF(ISNA(VLOOKUP($A229,'Success Asset Classes'!$B$15:$BD$377,BA$21,FALSE)),VLOOKUP(MID($A229,4,5),'Project splits'!$C$5:$AM$346,BA$22,FALSE),VLOOKUP($A229,'Success Asset Classes'!$B$15:$BD$377,BA$21,FALSE)))</f>
        <v>0</v>
      </c>
      <c r="BB229" s="230">
        <f>IF($AR229=0,VLOOKUP(MID($A229,4,5),'Project splits'!$C$5:$AM$346,BB$22,FALSE),IF(ISNA(VLOOKUP($A229,'Success Asset Classes'!$B$15:$BD$377,BB$21,FALSE)),VLOOKUP(MID($A229,4,5),'Project splits'!$C$5:$AM$346,BB$22,FALSE),VLOOKUP($A229,'Success Asset Classes'!$B$15:$BD$377,BB$21,FALSE)))</f>
        <v>0</v>
      </c>
      <c r="BC229" s="230">
        <f>IF($AR229=0,VLOOKUP(MID($A229,4,5),'Project splits'!$C$5:$AM$346,BC$22,FALSE),IF(ISNA(VLOOKUP($A229,'Success Asset Classes'!$B$15:$BD$377,BC$21,FALSE)),VLOOKUP(MID($A229,4,5),'Project splits'!$C$5:$AM$346,BC$22,FALSE),VLOOKUP($A229,'Success Asset Classes'!$B$15:$BD$377,BC$21,FALSE)))</f>
        <v>0</v>
      </c>
      <c r="BD229" s="230">
        <f>IF($AR229=0,VLOOKUP(MID($A229,4,5),'Project splits'!$C$5:$AM$346,BD$22,FALSE),IF(ISNA(VLOOKUP($A229,'Success Asset Classes'!$B$15:$BD$377,BD$21,FALSE)),VLOOKUP(MID($A229,4,5),'Project splits'!$C$5:$AM$346,BD$22,FALSE),VLOOKUP($A229,'Success Asset Classes'!$B$15:$BD$377,BD$21,FALSE)))</f>
        <v>0</v>
      </c>
      <c r="BE229" s="230">
        <f>IF($AR229=0,VLOOKUP(MID($A229,4,5),'Project splits'!$C$5:$AM$346,BE$22,FALSE),IF(ISNA(VLOOKUP($A229,'Success Asset Classes'!$B$15:$BD$377,BE$21,FALSE)),VLOOKUP(MID($A229,4,5),'Project splits'!$C$5:$AM$346,BE$22,FALSE),VLOOKUP($A229,'Success Asset Classes'!$B$15:$BD$377,BE$21,FALSE)))</f>
        <v>0</v>
      </c>
      <c r="BF229" s="230">
        <f>IF($AR229=0,VLOOKUP(MID($A229,4,5),'Project splits'!$C$5:$AM$346,BF$22,FALSE),IF(ISNA(VLOOKUP($A229,'Success Asset Classes'!$B$15:$BD$377,BF$21,FALSE)),VLOOKUP(MID($A229,4,5),'Project splits'!$C$5:$AM$346,BF$22,FALSE),VLOOKUP($A229,'Success Asset Classes'!$B$15:$BD$377,BF$21,FALSE)))</f>
        <v>0</v>
      </c>
      <c r="BG229" s="230">
        <f>IF($AR229=0,VLOOKUP(MID($A229,4,5),'Project splits'!$C$5:$AM$346,BG$22,FALSE),IF(ISNA(VLOOKUP($A229,'Success Asset Classes'!$B$15:$BD$377,BG$21,FALSE)),VLOOKUP(MID($A229,4,5),'Project splits'!$C$5:$AM$346,BG$22,FALSE),VLOOKUP($A229,'Success Asset Classes'!$B$15:$BD$377,BG$21,FALSE)))</f>
        <v>0</v>
      </c>
      <c r="BH229" s="230">
        <f>IF($AR229=0,VLOOKUP(MID($A229,4,5),'Project splits'!$C$5:$AM$346,BH$22,FALSE),IF(ISNA(VLOOKUP($A229,'Success Asset Classes'!$B$15:$BD$377,BH$21,FALSE)),VLOOKUP(MID($A229,4,5),'Project splits'!$C$5:$AM$346,BH$22,FALSE),VLOOKUP($A229,'Success Asset Classes'!$B$15:$BD$377,BH$21,FALSE)))</f>
        <v>0</v>
      </c>
      <c r="BI229" s="230">
        <f>IF($AR229=0,VLOOKUP(MID($A229,4,5),'Project splits'!$C$5:$AM$346,BI$22,FALSE),IF(ISNA(VLOOKUP($A229,'Success Asset Classes'!$B$15:$BD$377,BI$21,FALSE)),VLOOKUP(MID($A229,4,5),'Project splits'!$C$5:$AM$346,BI$22,FALSE),VLOOKUP($A229,'Success Asset Classes'!$B$15:$BD$377,BI$21,FALSE)))</f>
        <v>0</v>
      </c>
      <c r="BJ229" s="230">
        <f>IF($AR229=0,VLOOKUP(MID($A229,4,5),'Project splits'!$C$5:$AM$346,BJ$22,FALSE),IF(ISNA(VLOOKUP($A229,'Success Asset Classes'!$B$15:$BD$377,BJ$21,FALSE)),VLOOKUP(MID($A229,4,5),'Project splits'!$C$5:$AM$346,BJ$22,FALSE),VLOOKUP($A229,'Success Asset Classes'!$B$15:$BD$377,BJ$21,FALSE)))</f>
        <v>0</v>
      </c>
      <c r="BK229" s="230">
        <f>IF($AR229=0,VLOOKUP(MID($A229,4,5),'Project splits'!$C$5:$AM$346,BK$22,FALSE),IF(ISNA(VLOOKUP($A229,'Success Asset Classes'!$B$15:$BD$377,BK$21,FALSE)),VLOOKUP(MID($A229,4,5),'Project splits'!$C$5:$AM$346,BK$22,FALSE),VLOOKUP($A229,'Success Asset Classes'!$B$15:$BD$377,BK$21,FALSE)))</f>
        <v>0</v>
      </c>
      <c r="BL229" s="230">
        <f>IF($AR229=0,VLOOKUP(MID($A229,4,5),'Project splits'!$C$5:$AM$346,BL$22,FALSE),IF(ISNA(VLOOKUP($A229,'Success Asset Classes'!$B$15:$BD$377,BL$21,FALSE)),VLOOKUP(MID($A229,4,5),'Project splits'!$C$5:$AM$346,BL$22,FALSE),VLOOKUP($A229,'Success Asset Classes'!$B$15:$BD$377,BL$21,FALSE)))</f>
        <v>0</v>
      </c>
      <c r="BM229" s="230">
        <f>IF($AR229=0,VLOOKUP(MID($A229,4,5),'Project splits'!$C$5:$AM$346,BM$22,FALSE),IF(ISNA(VLOOKUP($A229,'Success Asset Classes'!$B$15:$BD$377,BM$21,FALSE)),VLOOKUP(MID($A229,4,5),'Project splits'!$C$5:$AM$346,BM$22,FALSE),VLOOKUP($A229,'Success Asset Classes'!$B$15:$BD$377,BM$21,FALSE)))</f>
        <v>0</v>
      </c>
      <c r="BN229" s="230">
        <f>IF($AR229=0,VLOOKUP(MID($A229,4,5),'Project splits'!$C$5:$AM$346,BN$22,FALSE),IF(ISNA(VLOOKUP($A229,'Success Asset Classes'!$B$15:$BD$377,BN$21,FALSE)),VLOOKUP(MID($A229,4,5),'Project splits'!$C$5:$AM$346,BN$22,FALSE),VLOOKUP($A229,'Success Asset Classes'!$B$15:$BD$377,BN$21,FALSE)))</f>
        <v>0</v>
      </c>
      <c r="BO229" s="230">
        <f>IF($AR229=0,VLOOKUP(MID($A229,4,5),'Project splits'!$C$5:$AM$346,BO$22,FALSE),IF(ISNA(VLOOKUP($A229,'Success Asset Classes'!$B$15:$BD$377,BO$21,FALSE)),VLOOKUP(MID($A229,4,5),'Project splits'!$C$5:$AM$346,BO$22,FALSE),VLOOKUP($A229,'Success Asset Classes'!$B$15:$BD$377,BO$21,FALSE)))</f>
        <v>0</v>
      </c>
      <c r="BP229" s="230">
        <f>IF($AR229=0,VLOOKUP(MID($A229,4,5),'Project splits'!$C$5:$AM$346,BP$22,FALSE),IF(ISNA(VLOOKUP($A229,'Success Asset Classes'!$B$15:$BD$377,BP$21,FALSE)),VLOOKUP(MID($A229,4,5),'Project splits'!$C$5:$AM$346,BP$22,FALSE),VLOOKUP($A229,'Success Asset Classes'!$B$15:$BD$377,BP$21,FALSE)))</f>
        <v>0</v>
      </c>
      <c r="BQ229" s="230">
        <f>IF($AR229=0,VLOOKUP(MID($A229,4,5),'Project splits'!$C$5:$AM$346,BQ$22,FALSE),IF(ISNA(VLOOKUP($A229,'Success Asset Classes'!$B$15:$BD$377,BQ$21,FALSE)),VLOOKUP(MID($A229,4,5),'Project splits'!$C$5:$AM$346,BQ$22,FALSE),VLOOKUP($A229,'Success Asset Classes'!$B$15:$BD$377,BQ$21,FALSE)))</f>
        <v>0</v>
      </c>
      <c r="BR229" s="230">
        <f>IF($AR229=0,VLOOKUP(MID($A229,4,5),'Project splits'!$C$5:$AM$346,BR$22,FALSE),IF(ISNA(VLOOKUP($A229,'Success Asset Classes'!$B$15:$BD$377,BR$21,FALSE)),VLOOKUP(MID($A229,4,5),'Project splits'!$C$5:$AM$346,BR$22,FALSE),VLOOKUP($A229,'Success Asset Classes'!$B$15:$BD$377,BR$21,FALSE)))</f>
        <v>0</v>
      </c>
      <c r="BS229" s="247">
        <f t="shared" si="69"/>
        <v>1</v>
      </c>
      <c r="BT229" s="249">
        <f>1+IF(ISNA(VLOOKUP($A229,'Project labour content'!$A$7:$D$255,'Project labour content'!$D$1,FALSE)),VLOOKUP($D229,'Project labour content'!$F$6:$G$15,'Project labour content'!$G$1,FALSE),VLOOKUP($A229,'Project labour content'!$A$7:$D$255,'Project labour content'!$D$1,FALSE))*LabEsc22*1</f>
        <v>1.0018661130890889</v>
      </c>
      <c r="BU229" s="249">
        <f>1+IF(ISNA(VLOOKUP($A229,'Project labour content'!$A$7:$D$255,'Project labour content'!$D$1,FALSE)),VLOOKUP($D229,'Project labour content'!$F$6:$G$15,'Project labour content'!$G$1,FALSE),VLOOKUP($A229,'Project labour content'!$A$7:$D$255,'Project labour content'!$D$1,FALSE))*LabEsc23*1</f>
        <v>1.0037411835210055</v>
      </c>
      <c r="BV229" s="249">
        <f>1+IF(ISNA(VLOOKUP($A229,'Project labour content'!$A$7:$D$255,'Project labour content'!$D$1,FALSE)),VLOOKUP($D229,'Project labour content'!$F$6:$G$15,'Project labour content'!$G$1,FALSE),VLOOKUP($A229,'Project labour content'!$A$7:$D$255,'Project labour content'!$D$1,FALSE))*LabEsc24*1</f>
        <v>1.005507499867871</v>
      </c>
      <c r="BW229" s="249">
        <f>1+IF(ISNA(VLOOKUP($A229,'Project labour content'!$A$7:$D$255,'Project labour content'!$D$1,FALSE)),VLOOKUP($D229,'Project labour content'!$F$6:$G$15,'Project labour content'!$G$1,FALSE),VLOOKUP($A229,'Project labour content'!$A$7:$D$255,'Project labour content'!$D$1,FALSE))*LabEsc25*1</f>
        <v>1.0078731862284394</v>
      </c>
      <c r="BX229" s="249">
        <f>1+IF(ISNA(VLOOKUP($A229,'Project labour content'!$A$7:$D$255,'Project labour content'!$D$1,FALSE)),VLOOKUP($D229,'Project labour content'!$F$6:$G$15,'Project labour content'!$G$1,FALSE),VLOOKUP($A229,'Project labour content'!$A$7:$D$255,'Project labour content'!$D$1,FALSE))*LabEsc26*1</f>
        <v>1.0104513900803989</v>
      </c>
      <c r="BY229" s="249">
        <f>1+IF(ISNA(VLOOKUP($A229,'Project labour content'!$A$7:$D$255,'Project labour content'!$D$1,FALSE)),VLOOKUP($D229,'Project labour content'!$F$6:$G$15,'Project labour content'!$G$1,FALSE),VLOOKUP($A229,'Project labour content'!$A$7:$D$255,'Project labour content'!$D$1,FALSE))*LabEsc27*1</f>
        <v>1.0120482898816279</v>
      </c>
      <c r="BZ229" s="249">
        <f>1+IF(ISNA(VLOOKUP($A229,'Project labour content'!$A$7:$D$255,'Project labour content'!$D$1,FALSE)),VLOOKUP($D229,'Project labour content'!$F$6:$G$15,'Project labour content'!$G$1,FALSE),VLOOKUP($A229,'Project labour content'!$A$7:$D$255,'Project labour content'!$D$1,FALSE))*LabEsc28*1</f>
        <v>1.0132507554319534</v>
      </c>
      <c r="CA229" s="249">
        <f>1+IF(ISNA(VLOOKUP($A229,'Project labour content'!$A$7:$D$255,'Project labour content'!$D$1,FALSE)),VLOOKUP($D229,'Project labour content'!$F$6:$G$15,'Project labour content'!$G$1,FALSE),VLOOKUP($A229,'Project labour content'!$A$7:$D$255,'Project labour content'!$D$1,FALSE))*LabEsc29*1</f>
        <v>1.0151804721471156</v>
      </c>
      <c r="CB229" s="250" t="str">
        <f>IF(ISNA(VLOOKUP($A229,'Project labour content'!$A$7:$D$255,'Project labour content'!$D$1,FALSE)),"Category","Project")</f>
        <v>Project</v>
      </c>
      <c r="CD229" s="247" t="str">
        <f t="shared" si="70"/>
        <v>14135</v>
      </c>
      <c r="CE229" s="3"/>
    </row>
    <row r="230" spans="1:83" x14ac:dyDescent="0.15">
      <c r="A230" s="11" t="s">
        <v>693</v>
      </c>
      <c r="B230" s="11" t="str">
        <f>VLOOKUP($A230,'Incurred Real 2022$'!$A$25:$AC$426,'Incurred Real 2022$'!B$1,FALSE)</f>
        <v>Rymill Building Accommodation Security and Amenities Upgrade</v>
      </c>
      <c r="C230" s="11" t="str">
        <f>VLOOKUP($A230,'Incurred Real 2022$'!$A$25:$AC$426,'Incurred Real 2022$'!C$1,FALSE)</f>
        <v>ExAnte</v>
      </c>
      <c r="D230" s="11" t="str">
        <f>VLOOKUP($A230,'Incurred Real 2022$'!$A$25:$AC$426,'Incurred Real 2022$'!D$1,FALSE)</f>
        <v>Facilities</v>
      </c>
      <c r="E230" s="11" t="str">
        <f>VLOOKUP($A230,'Incurred Real 2022$'!$A$25:$AC$426,'Incurred Real 2022$'!E$1,FALSE)</f>
        <v>Active</v>
      </c>
      <c r="F230" s="105" t="str">
        <f>IF(VLOOKUP($A230,'Incurred Real 2022$'!$A$25:$AC$426,'Incurred Real 2022$'!F$1,FALSE)=0,"",VLOOKUP($A230,'Incurred Real 2022$'!$A$25:$AC$426,'Incurred Real 2022$'!F$1,FALSE))</f>
        <v/>
      </c>
      <c r="G230" s="105" t="str">
        <f>IF(VLOOKUP($A230,'Incurred Real 2022$'!$A$25:$AC$426,'Incurred Real 2022$'!G$1,FALSE)=0,"",VLOOKUP($A230,'Incurred Real 2022$'!$A$25:$AC$426,'Incurred Real 2022$'!G$1,FALSE))</f>
        <v/>
      </c>
      <c r="H230" s="105" t="str">
        <f>IF(VLOOKUP($A230,'Incurred Real 2022$'!$A$25:$AC$426,'Incurred Real 2022$'!H$1,FALSE)=0,"",VLOOKUP($A230,'Incurred Real 2022$'!$A$25:$AC$426,'Incurred Real 2022$'!H$1,FALSE))</f>
        <v/>
      </c>
      <c r="I230" s="105" t="str">
        <f>IF(VLOOKUP($A230,'Incurred Real 2022$'!$A$25:$AC$426,'Incurred Real 2022$'!I$1,FALSE)=0,"",VLOOKUP($A230,'Incurred Real 2022$'!$A$25:$AC$426,'Incurred Real 2022$'!I$1,FALSE))</f>
        <v/>
      </c>
      <c r="J230" s="105" t="str">
        <f>IF(VLOOKUP($A230,'Incurred Real 2022$'!$A$25:$AC$426,'Incurred Real 2022$'!J$1,FALSE)=0,"",VLOOKUP($A230,'Incurred Real 2022$'!$A$25:$AC$426,'Incurred Real 2022$'!J$1,FALSE))</f>
        <v/>
      </c>
      <c r="K230" s="105" t="str">
        <f>IF(VLOOKUP($A230,'Incurred Real 2022$'!$A$25:$AC$426,'Incurred Real 2022$'!K$1,FALSE)=0,"",VLOOKUP($A230,'Incurred Real 2022$'!$A$25:$AC$426,'Incurred Real 2022$'!K$1,FALSE))</f>
        <v/>
      </c>
      <c r="L230" s="105" t="str">
        <f>IF(VLOOKUP($A230,'Incurred Real 2022$'!$A$25:$AC$426,'Incurred Real 2022$'!L$1,FALSE)=0,"",VLOOKUP($A230,'Incurred Real 2022$'!$A$25:$AC$426,'Incurred Real 2022$'!L$1,FALSE))</f>
        <v/>
      </c>
      <c r="M230" s="105" t="str">
        <f>IF(VLOOKUP($A230,'Incurred Real 2022$'!$A$25:$AC$426,'Incurred Real 2022$'!M$1,FALSE)=0,"",VLOOKUP($A230,'Incurred Real 2022$'!$A$25:$AC$426,'Incurred Real 2022$'!M$1,FALSE))</f>
        <v/>
      </c>
      <c r="N230" s="105" t="str">
        <f>IF(VLOOKUP($A230,'Incurred Real 2022$'!$A$25:$AC$426,'Incurred Real 2022$'!N$1,FALSE)=0,"",VLOOKUP($A230,'Incurred Real 2022$'!$A$25:$AC$426,'Incurred Real 2022$'!N$1,FALSE))</f>
        <v/>
      </c>
      <c r="O230" s="105" t="str">
        <f>IF(VLOOKUP($A230,'Incurred Real 2022$'!$A$25:$AC$426,'Incurred Real 2022$'!O$1,FALSE)=0,"",VLOOKUP($A230,'Incurred Real 2022$'!$A$25:$AC$426,'Incurred Real 2022$'!O$1,FALSE))</f>
        <v/>
      </c>
      <c r="P230" s="105" t="str">
        <f>IF(VLOOKUP($A230,'Incurred Real 2022$'!$A$25:$AC$426,'Incurred Real 2022$'!P$1,FALSE)=0,"",VLOOKUP($A230,'Incurred Real 2022$'!$A$25:$AC$426,'Incurred Real 2022$'!P$1,FALSE))</f>
        <v/>
      </c>
      <c r="Q230" s="105">
        <f>IF(VLOOKUP($A230,'Incurred Real 2022$'!$A$25:$AC$426,'Incurred Real 2022$'!Q$1,FALSE)=0,"",VLOOKUP($A230,'Incurred Real 2022$'!$A$25:$AC$426,'Incurred Real 2022$'!Q$1,FALSE))</f>
        <v>14198.62</v>
      </c>
      <c r="R230" s="105">
        <f>IF(VLOOKUP($A230,'Incurred Real 2022$'!$A$25:$AC$426,'Incurred Real 2022$'!R$1,FALSE)=0,"",VLOOKUP($A230,'Incurred Real 2022$'!$A$25:$AC$426,'Incurred Real 2022$'!R$1,FALSE))</f>
        <v>935108.64</v>
      </c>
      <c r="S230" s="105">
        <f>IF(VLOOKUP($A230,'Incurred Real 2022$'!$A$25:$AC$426,'Incurred Real 2022$'!S$1,FALSE)=0,"",VLOOKUP($A230,'Incurred Real 2022$'!$A$25:$AC$426,'Incurred Real 2022$'!S$1,FALSE))</f>
        <v>361779.07</v>
      </c>
      <c r="T230" s="105">
        <f>IF(VLOOKUP($A230,'Incurred Real 2022$'!$A$25:$AC$426,'Incurred Real 2022$'!T$1,FALSE)=0,"",VLOOKUP($A230,'Incurred Real 2022$'!$A$25:$AC$426,'Incurred Real 2022$'!T$1,FALSE))</f>
        <v>508.3</v>
      </c>
      <c r="U230" s="105">
        <f>IF(VLOOKUP($A230,'Incurred Real 2022$'!$A$25:$AC$426,'Incurred Real 2022$'!U$1,FALSE)=0,"",VLOOKUP($A230,'Incurred Real 2022$'!$A$25:$AC$426,'Incurred Real 2022$'!U$1,FALSE))</f>
        <v>22496.06</v>
      </c>
      <c r="V230" s="13">
        <f>IF(ISTEXT(VLOOKUP($A230,'Incurred Real 2022$'!$A$25:$AC$426,'Incurred Real 2022$'!V$1,FALSE)),"",(VLOOKUP($A230,'Incurred Real 2022$'!$A$25:$AC$426,'Incurred Real 2022$'!V$1,FALSE))*BT230*Incurred_Real!V$15)</f>
        <v>50475.310602298945</v>
      </c>
      <c r="W230" s="13" t="str">
        <f>IF(ISTEXT(VLOOKUP($A230,'Incurred Real 2022$'!$A$25:$AC$426,'Incurred Real 2022$'!W$1,FALSE)),"",(VLOOKUP($A230,'Incurred Real 2022$'!$A$25:$AC$426,'Incurred Real 2022$'!W$1,FALSE))*BU230*Incurred_Real!W$15)</f>
        <v/>
      </c>
      <c r="X230" s="220" t="str">
        <f>IF(ISTEXT(VLOOKUP($A230,'Incurred Real 2022$'!$A$25:$AC$426,'Incurred Real 2022$'!X$1,FALSE)),"",(VLOOKUP($A230,'Incurred Real 2022$'!$A$25:$AC$426,'Incurred Real 2022$'!X$1,FALSE))*BV230*Incurred_Real!X$15)</f>
        <v/>
      </c>
      <c r="Y230" s="217" t="str">
        <f>IF(ISTEXT(VLOOKUP($A230,'Incurred Real 2022$'!$A$25:$AC$426,'Incurred Real 2022$'!Y$1,FALSE)),"",(VLOOKUP($A230,'Incurred Real 2022$'!$A$25:$AC$426,'Incurred Real 2022$'!Y$1,FALSE))*BW230*Incurred_Real!Y$15)</f>
        <v/>
      </c>
      <c r="Z230" s="13" t="str">
        <f>IF(ISTEXT(VLOOKUP($A230,'Incurred Real 2022$'!$A$25:$AC$426,'Incurred Real 2022$'!Z$1,FALSE)),"",(VLOOKUP($A230,'Incurred Real 2022$'!$A$25:$AC$426,'Incurred Real 2022$'!Z$1,FALSE))*BX230*Incurred_Real!Z$15)</f>
        <v/>
      </c>
      <c r="AA230" s="13" t="str">
        <f>IF(ISTEXT(VLOOKUP($A230,'Incurred Real 2022$'!$A$25:$AC$426,'Incurred Real 2022$'!AA$1,FALSE)),"",(VLOOKUP($A230,'Incurred Real 2022$'!$A$25:$AC$426,'Incurred Real 2022$'!AA$1,FALSE))*BY230*Incurred_Real!AA$15)</f>
        <v/>
      </c>
      <c r="AB230" s="13" t="str">
        <f>IF(ISTEXT(VLOOKUP($A230,'Incurred Real 2022$'!$A$25:$AC$426,'Incurred Real 2022$'!AB$1,FALSE)),"",(VLOOKUP($A230,'Incurred Real 2022$'!$A$25:$AC$426,'Incurred Real 2022$'!AB$1,FALSE))*BZ230*Incurred_Real!AB$15)</f>
        <v/>
      </c>
      <c r="AC230" s="13" t="str">
        <f>IF(ISTEXT(VLOOKUP($A230,'Incurred Real 2022$'!$A$25:$AC$426,'Incurred Real 2022$'!AC$1,FALSE)),"",(VLOOKUP($A230,'Incurred Real 2022$'!$A$25:$AC$426,'Incurred Real 2022$'!AC$1,FALSE))*CA230*Incurred_Real!AC$15)</f>
        <v/>
      </c>
      <c r="AD230" s="221">
        <f t="shared" si="65"/>
        <v>1384566.0006022991</v>
      </c>
      <c r="AE230" s="221">
        <f t="shared" si="66"/>
        <v>1384566.0006022991</v>
      </c>
      <c r="AF230" s="239" t="str">
        <f t="shared" si="71"/>
        <v/>
      </c>
      <c r="AG230" s="222" t="str">
        <f t="shared" si="67"/>
        <v/>
      </c>
      <c r="AH230" s="223" t="str">
        <f t="shared" si="74"/>
        <v/>
      </c>
      <c r="AI230" s="224">
        <f t="shared" si="68"/>
        <v>2022</v>
      </c>
      <c r="AJ230" s="225">
        <f>VLOOKUP($A230,Project_Commissioning!$C$4:$H$355,Project_Commissioning!F$1,FALSE)</f>
        <v>44456</v>
      </c>
      <c r="AK230" s="226">
        <f>VLOOKUP($A230,Project_Commissioning!$C$4:$H$355,Project_Commissioning!G$1,FALSE)</f>
        <v>2022</v>
      </c>
      <c r="AL230" s="225" t="str">
        <f>IF(VLOOKUP($A230,Project_Commissioning!$C$4:$H$355,Project_Commissioning!H$1,FALSE)=0,"",VLOOKUP($A230,Project_Commissioning!$C$4:$H$355,Project_Commissioning!H$1,FALSE))</f>
        <v>Commissioned Extra</v>
      </c>
      <c r="AM230" s="237" t="str">
        <f t="shared" si="72"/>
        <v/>
      </c>
      <c r="AN230" s="221" cm="1">
        <f t="array" ref="AN230">IF(ROUND(AE230,0)=0,0,LOOKUP(2,1/(F230:AC230&lt;&gt;""),F230:AC230))</f>
        <v>50475.310602298945</v>
      </c>
      <c r="AO230" s="221">
        <f t="shared" si="73"/>
        <v>50475.310602298945</v>
      </c>
      <c r="AP230" s="79"/>
      <c r="AQ230" s="20"/>
      <c r="AR230" s="245">
        <f>IF(ISNA(VLOOKUP($A230,'Success Asset Classes'!$B$15:$AA$114,'Success Asset Classes'!$AA$1,FALSE)),0,VLOOKUP($A230,'Success Asset Classes'!$B$15:$AA$114,'Success Asset Classes'!$AA$1,FALSE))</f>
        <v>0</v>
      </c>
      <c r="AS230" s="230">
        <f>IF($AR230=0,VLOOKUP(MID($A230,4,5),'Project splits'!$C$5:$AM$346,AS$22,FALSE),IF(ISNA(VLOOKUP($A230,'Success Asset Classes'!$B$15:$BD$377,AS$21,FALSE)),VLOOKUP(MID($A230,4,5),'Project splits'!$C$5:$AM$346,AS$22,FALSE),VLOOKUP($A230,'Success Asset Classes'!$B$15:$BD$377,AS$21,FALSE)))</f>
        <v>0.5</v>
      </c>
      <c r="AT230" s="230">
        <f>IF($AR230=0,VLOOKUP(MID($A230,4,5),'Project splits'!$C$5:$AM$346,AT$22,FALSE),IF(ISNA(VLOOKUP($A230,'Success Asset Classes'!$B$15:$BD$377,AT$21,FALSE)),VLOOKUP(MID($A230,4,5),'Project splits'!$C$5:$AM$346,AT$22,FALSE),VLOOKUP($A230,'Success Asset Classes'!$B$15:$BD$377,AT$21,FALSE)))</f>
        <v>0</v>
      </c>
      <c r="AU230" s="230">
        <f>IF($AR230=0,VLOOKUP(MID($A230,4,5),'Project splits'!$C$5:$AM$346,AU$22,FALSE),IF(ISNA(VLOOKUP($A230,'Success Asset Classes'!$B$15:$BD$377,AU$21,FALSE)),VLOOKUP(MID($A230,4,5),'Project splits'!$C$5:$AM$346,AU$22,FALSE),VLOOKUP($A230,'Success Asset Classes'!$B$15:$BD$377,AU$21,FALSE)))</f>
        <v>0</v>
      </c>
      <c r="AV230" s="230">
        <f>IF($AR230=0,VLOOKUP(MID($A230,4,5),'Project splits'!$C$5:$AM$346,AV$22,FALSE),IF(ISNA(VLOOKUP($A230,'Success Asset Classes'!$B$15:$BD$377,AV$21,FALSE)),VLOOKUP(MID($A230,4,5),'Project splits'!$C$5:$AM$346,AV$22,FALSE),VLOOKUP($A230,'Success Asset Classes'!$B$15:$BD$377,AV$21,FALSE)))</f>
        <v>0</v>
      </c>
      <c r="AW230" s="230">
        <f>IF($AR230=0,VLOOKUP(MID($A230,4,5),'Project splits'!$C$5:$AM$346,AW$22,FALSE),IF(ISNA(VLOOKUP($A230,'Success Asset Classes'!$B$15:$BD$377,AW$21,FALSE)),VLOOKUP(MID($A230,4,5),'Project splits'!$C$5:$AM$346,AW$22,FALSE),VLOOKUP($A230,'Success Asset Classes'!$B$15:$BD$377,AW$21,FALSE)))</f>
        <v>0</v>
      </c>
      <c r="AX230" s="230">
        <f>IF($AR230=0,VLOOKUP(MID($A230,4,5),'Project splits'!$C$5:$AM$346,AX$22,FALSE),IF(ISNA(VLOOKUP($A230,'Success Asset Classes'!$B$15:$BD$377,AX$21,FALSE)),VLOOKUP(MID($A230,4,5),'Project splits'!$C$5:$AM$346,AX$22,FALSE),VLOOKUP($A230,'Success Asset Classes'!$B$15:$BD$377,AX$21,FALSE)))</f>
        <v>0</v>
      </c>
      <c r="AY230" s="230">
        <f>IF($AR230=0,VLOOKUP(MID($A230,4,5),'Project splits'!$C$5:$AM$346,AY$22,FALSE),IF(ISNA(VLOOKUP($A230,'Success Asset Classes'!$B$15:$BD$377,AY$21,FALSE)),VLOOKUP(MID($A230,4,5),'Project splits'!$C$5:$AM$346,AY$22,FALSE),VLOOKUP($A230,'Success Asset Classes'!$B$15:$BD$377,AY$21,FALSE)))</f>
        <v>0</v>
      </c>
      <c r="AZ230" s="230">
        <f>IF($AR230=0,VLOOKUP(MID($A230,4,5),'Project splits'!$C$5:$AM$346,AZ$22,FALSE),IF(ISNA(VLOOKUP($A230,'Success Asset Classes'!$B$15:$BD$377,AZ$21,FALSE)),VLOOKUP(MID($A230,4,5),'Project splits'!$C$5:$AM$346,AZ$22,FALSE),VLOOKUP($A230,'Success Asset Classes'!$B$15:$BD$377,AZ$21,FALSE)))</f>
        <v>0.5</v>
      </c>
      <c r="BA230" s="230">
        <f>IF($AR230=0,VLOOKUP(MID($A230,4,5),'Project splits'!$C$5:$AM$346,BA$22,FALSE),IF(ISNA(VLOOKUP($A230,'Success Asset Classes'!$B$15:$BD$377,BA$21,FALSE)),VLOOKUP(MID($A230,4,5),'Project splits'!$C$5:$AM$346,BA$22,FALSE),VLOOKUP($A230,'Success Asset Classes'!$B$15:$BD$377,BA$21,FALSE)))</f>
        <v>0</v>
      </c>
      <c r="BB230" s="230">
        <f>IF($AR230=0,VLOOKUP(MID($A230,4,5),'Project splits'!$C$5:$AM$346,BB$22,FALSE),IF(ISNA(VLOOKUP($A230,'Success Asset Classes'!$B$15:$BD$377,BB$21,FALSE)),VLOOKUP(MID($A230,4,5),'Project splits'!$C$5:$AM$346,BB$22,FALSE),VLOOKUP($A230,'Success Asset Classes'!$B$15:$BD$377,BB$21,FALSE)))</f>
        <v>0</v>
      </c>
      <c r="BC230" s="230">
        <f>IF($AR230=0,VLOOKUP(MID($A230,4,5),'Project splits'!$C$5:$AM$346,BC$22,FALSE),IF(ISNA(VLOOKUP($A230,'Success Asset Classes'!$B$15:$BD$377,BC$21,FALSE)),VLOOKUP(MID($A230,4,5),'Project splits'!$C$5:$AM$346,BC$22,FALSE),VLOOKUP($A230,'Success Asset Classes'!$B$15:$BD$377,BC$21,FALSE)))</f>
        <v>0</v>
      </c>
      <c r="BD230" s="230">
        <f>IF($AR230=0,VLOOKUP(MID($A230,4,5),'Project splits'!$C$5:$AM$346,BD$22,FALSE),IF(ISNA(VLOOKUP($A230,'Success Asset Classes'!$B$15:$BD$377,BD$21,FALSE)),VLOOKUP(MID($A230,4,5),'Project splits'!$C$5:$AM$346,BD$22,FALSE),VLOOKUP($A230,'Success Asset Classes'!$B$15:$BD$377,BD$21,FALSE)))</f>
        <v>0</v>
      </c>
      <c r="BE230" s="230">
        <f>IF($AR230=0,VLOOKUP(MID($A230,4,5),'Project splits'!$C$5:$AM$346,BE$22,FALSE),IF(ISNA(VLOOKUP($A230,'Success Asset Classes'!$B$15:$BD$377,BE$21,FALSE)),VLOOKUP(MID($A230,4,5),'Project splits'!$C$5:$AM$346,BE$22,FALSE),VLOOKUP($A230,'Success Asset Classes'!$B$15:$BD$377,BE$21,FALSE)))</f>
        <v>0</v>
      </c>
      <c r="BF230" s="230">
        <f>IF($AR230=0,VLOOKUP(MID($A230,4,5),'Project splits'!$C$5:$AM$346,BF$22,FALSE),IF(ISNA(VLOOKUP($A230,'Success Asset Classes'!$B$15:$BD$377,BF$21,FALSE)),VLOOKUP(MID($A230,4,5),'Project splits'!$C$5:$AM$346,BF$22,FALSE),VLOOKUP($A230,'Success Asset Classes'!$B$15:$BD$377,BF$21,FALSE)))</f>
        <v>0</v>
      </c>
      <c r="BG230" s="230">
        <f>IF($AR230=0,VLOOKUP(MID($A230,4,5),'Project splits'!$C$5:$AM$346,BG$22,FALSE),IF(ISNA(VLOOKUP($A230,'Success Asset Classes'!$B$15:$BD$377,BG$21,FALSE)),VLOOKUP(MID($A230,4,5),'Project splits'!$C$5:$AM$346,BG$22,FALSE),VLOOKUP($A230,'Success Asset Classes'!$B$15:$BD$377,BG$21,FALSE)))</f>
        <v>0</v>
      </c>
      <c r="BH230" s="230">
        <f>IF($AR230=0,VLOOKUP(MID($A230,4,5),'Project splits'!$C$5:$AM$346,BH$22,FALSE),IF(ISNA(VLOOKUP($A230,'Success Asset Classes'!$B$15:$BD$377,BH$21,FALSE)),VLOOKUP(MID($A230,4,5),'Project splits'!$C$5:$AM$346,BH$22,FALSE),VLOOKUP($A230,'Success Asset Classes'!$B$15:$BD$377,BH$21,FALSE)))</f>
        <v>0</v>
      </c>
      <c r="BI230" s="230">
        <f>IF($AR230=0,VLOOKUP(MID($A230,4,5),'Project splits'!$C$5:$AM$346,BI$22,FALSE),IF(ISNA(VLOOKUP($A230,'Success Asset Classes'!$B$15:$BD$377,BI$21,FALSE)),VLOOKUP(MID($A230,4,5),'Project splits'!$C$5:$AM$346,BI$22,FALSE),VLOOKUP($A230,'Success Asset Classes'!$B$15:$BD$377,BI$21,FALSE)))</f>
        <v>0</v>
      </c>
      <c r="BJ230" s="230">
        <f>IF($AR230=0,VLOOKUP(MID($A230,4,5),'Project splits'!$C$5:$AM$346,BJ$22,FALSE),IF(ISNA(VLOOKUP($A230,'Success Asset Classes'!$B$15:$BD$377,BJ$21,FALSE)),VLOOKUP(MID($A230,4,5),'Project splits'!$C$5:$AM$346,BJ$22,FALSE),VLOOKUP($A230,'Success Asset Classes'!$B$15:$BD$377,BJ$21,FALSE)))</f>
        <v>0</v>
      </c>
      <c r="BK230" s="230">
        <f>IF($AR230=0,VLOOKUP(MID($A230,4,5),'Project splits'!$C$5:$AM$346,BK$22,FALSE),IF(ISNA(VLOOKUP($A230,'Success Asset Classes'!$B$15:$BD$377,BK$21,FALSE)),VLOOKUP(MID($A230,4,5),'Project splits'!$C$5:$AM$346,BK$22,FALSE),VLOOKUP($A230,'Success Asset Classes'!$B$15:$BD$377,BK$21,FALSE)))</f>
        <v>0</v>
      </c>
      <c r="BL230" s="230">
        <f>IF($AR230=0,VLOOKUP(MID($A230,4,5),'Project splits'!$C$5:$AM$346,BL$22,FALSE),IF(ISNA(VLOOKUP($A230,'Success Asset Classes'!$B$15:$BD$377,BL$21,FALSE)),VLOOKUP(MID($A230,4,5),'Project splits'!$C$5:$AM$346,BL$22,FALSE),VLOOKUP($A230,'Success Asset Classes'!$B$15:$BD$377,BL$21,FALSE)))</f>
        <v>0</v>
      </c>
      <c r="BM230" s="230">
        <f>IF($AR230=0,VLOOKUP(MID($A230,4,5),'Project splits'!$C$5:$AM$346,BM$22,FALSE),IF(ISNA(VLOOKUP($A230,'Success Asset Classes'!$B$15:$BD$377,BM$21,FALSE)),VLOOKUP(MID($A230,4,5),'Project splits'!$C$5:$AM$346,BM$22,FALSE),VLOOKUP($A230,'Success Asset Classes'!$B$15:$BD$377,BM$21,FALSE)))</f>
        <v>0</v>
      </c>
      <c r="BN230" s="230">
        <f>IF($AR230=0,VLOOKUP(MID($A230,4,5),'Project splits'!$C$5:$AM$346,BN$22,FALSE),IF(ISNA(VLOOKUP($A230,'Success Asset Classes'!$B$15:$BD$377,BN$21,FALSE)),VLOOKUP(MID($A230,4,5),'Project splits'!$C$5:$AM$346,BN$22,FALSE),VLOOKUP($A230,'Success Asset Classes'!$B$15:$BD$377,BN$21,FALSE)))</f>
        <v>0</v>
      </c>
      <c r="BO230" s="230">
        <f>IF($AR230=0,VLOOKUP(MID($A230,4,5),'Project splits'!$C$5:$AM$346,BO$22,FALSE),IF(ISNA(VLOOKUP($A230,'Success Asset Classes'!$B$15:$BD$377,BO$21,FALSE)),VLOOKUP(MID($A230,4,5),'Project splits'!$C$5:$AM$346,BO$22,FALSE),VLOOKUP($A230,'Success Asset Classes'!$B$15:$BD$377,BO$21,FALSE)))</f>
        <v>0</v>
      </c>
      <c r="BP230" s="230">
        <f>IF($AR230=0,VLOOKUP(MID($A230,4,5),'Project splits'!$C$5:$AM$346,BP$22,FALSE),IF(ISNA(VLOOKUP($A230,'Success Asset Classes'!$B$15:$BD$377,BP$21,FALSE)),VLOOKUP(MID($A230,4,5),'Project splits'!$C$5:$AM$346,BP$22,FALSE),VLOOKUP($A230,'Success Asset Classes'!$B$15:$BD$377,BP$21,FALSE)))</f>
        <v>0</v>
      </c>
      <c r="BQ230" s="230">
        <f>IF($AR230=0,VLOOKUP(MID($A230,4,5),'Project splits'!$C$5:$AM$346,BQ$22,FALSE),IF(ISNA(VLOOKUP($A230,'Success Asset Classes'!$B$15:$BD$377,BQ$21,FALSE)),VLOOKUP(MID($A230,4,5),'Project splits'!$C$5:$AM$346,BQ$22,FALSE),VLOOKUP($A230,'Success Asset Classes'!$B$15:$BD$377,BQ$21,FALSE)))</f>
        <v>0</v>
      </c>
      <c r="BR230" s="230">
        <f>IF($AR230=0,VLOOKUP(MID($A230,4,5),'Project splits'!$C$5:$AM$346,BR$22,FALSE),IF(ISNA(VLOOKUP($A230,'Success Asset Classes'!$B$15:$BD$377,BR$21,FALSE)),VLOOKUP(MID($A230,4,5),'Project splits'!$C$5:$AM$346,BR$22,FALSE),VLOOKUP($A230,'Success Asset Classes'!$B$15:$BD$377,BR$21,FALSE)))</f>
        <v>0</v>
      </c>
      <c r="BS230" s="247">
        <f t="shared" si="69"/>
        <v>1</v>
      </c>
      <c r="BT230" s="249">
        <f>1+IF(ISNA(VLOOKUP($A230,'Project labour content'!$A$7:$D$255,'Project labour content'!$D$1,FALSE)),VLOOKUP($D230,'Project labour content'!$F$6:$G$15,'Project labour content'!$G$1,FALSE),VLOOKUP($A230,'Project labour content'!$A$7:$D$255,'Project labour content'!$D$1,FALSE))*LabEsc22*1</f>
        <v>1.0007573784398016</v>
      </c>
      <c r="BU230" s="249">
        <f>1+IF(ISNA(VLOOKUP($A230,'Project labour content'!$A$7:$D$255,'Project labour content'!$D$1,FALSE)),VLOOKUP($D230,'Project labour content'!$F$6:$G$15,'Project labour content'!$G$1,FALSE),VLOOKUP($A230,'Project labour content'!$A$7:$D$255,'Project labour content'!$D$1,FALSE))*LabEsc23*1</f>
        <v>1.0015183922961142</v>
      </c>
      <c r="BV230" s="249">
        <f>1+IF(ISNA(VLOOKUP($A230,'Project labour content'!$A$7:$D$255,'Project labour content'!$D$1,FALSE)),VLOOKUP($D230,'Project labour content'!$F$6:$G$15,'Project labour content'!$G$1,FALSE),VLOOKUP($A230,'Project labour content'!$A$7:$D$255,'Project labour content'!$D$1,FALSE))*LabEsc24*1</f>
        <v>1.0022352673487607</v>
      </c>
      <c r="BW230" s="249">
        <f>1+IF(ISNA(VLOOKUP($A230,'Project labour content'!$A$7:$D$255,'Project labour content'!$D$1,FALSE)),VLOOKUP($D230,'Project labour content'!$F$6:$G$15,'Project labour content'!$G$1,FALSE),VLOOKUP($A230,'Project labour content'!$A$7:$D$255,'Project labour content'!$D$1,FALSE))*LabEsc25*1</f>
        <v>1.0031954020026053</v>
      </c>
      <c r="BX230" s="249">
        <f>1+IF(ISNA(VLOOKUP($A230,'Project labour content'!$A$7:$D$255,'Project labour content'!$D$1,FALSE)),VLOOKUP($D230,'Project labour content'!$F$6:$G$15,'Project labour content'!$G$1,FALSE),VLOOKUP($A230,'Project labour content'!$A$7:$D$255,'Project labour content'!$D$1,FALSE))*LabEsc26*1</f>
        <v>1.0042417887528534</v>
      </c>
      <c r="BY230" s="249">
        <f>1+IF(ISNA(VLOOKUP($A230,'Project labour content'!$A$7:$D$255,'Project labour content'!$D$1,FALSE)),VLOOKUP($D230,'Project labour content'!$F$6:$G$15,'Project labour content'!$G$1,FALSE),VLOOKUP($A230,'Project labour content'!$A$7:$D$255,'Project labour content'!$D$1,FALSE))*LabEsc27*1</f>
        <v>1.0048899046076993</v>
      </c>
      <c r="BZ230" s="249">
        <f>1+IF(ISNA(VLOOKUP($A230,'Project labour content'!$A$7:$D$255,'Project labour content'!$D$1,FALSE)),VLOOKUP($D230,'Project labour content'!$F$6:$G$15,'Project labour content'!$G$1,FALSE),VLOOKUP($A230,'Project labour content'!$A$7:$D$255,'Project labour content'!$D$1,FALSE))*LabEsc28*1</f>
        <v>1.0053779358463986</v>
      </c>
      <c r="CA230" s="249">
        <f>1+IF(ISNA(VLOOKUP($A230,'Project labour content'!$A$7:$D$255,'Project labour content'!$D$1,FALSE)),VLOOKUP($D230,'Project labour content'!$F$6:$G$15,'Project labour content'!$G$1,FALSE),VLOOKUP($A230,'Project labour content'!$A$7:$D$255,'Project labour content'!$D$1,FALSE))*LabEsc29*1</f>
        <v>1.0061611283782628</v>
      </c>
      <c r="CB230" s="250" t="str">
        <f>IF(ISNA(VLOOKUP($A230,'Project labour content'!$A$7:$D$255,'Project labour content'!$D$1,FALSE)),"Category","Project")</f>
        <v>Project</v>
      </c>
      <c r="CD230" s="247" t="str">
        <f t="shared" si="70"/>
        <v>14136</v>
      </c>
      <c r="CE230" s="3"/>
    </row>
    <row r="231" spans="1:83" x14ac:dyDescent="0.15">
      <c r="A231" s="11" t="s">
        <v>695</v>
      </c>
      <c r="B231" s="11" t="str">
        <f>VLOOKUP($A231,'Incurred Real 2022$'!$A$25:$AC$426,'Incurred Real 2022$'!B$1,FALSE)</f>
        <v>NCIPAP Smart Wires Power Guardian Technology Trial</v>
      </c>
      <c r="C231" s="11" t="str">
        <f>VLOOKUP($A231,'Incurred Real 2022$'!$A$25:$AC$426,'Incurred Real 2022$'!C$1,FALSE)</f>
        <v>NCIPAP</v>
      </c>
      <c r="D231" s="11" t="str">
        <f>VLOOKUP($A231,'Incurred Real 2022$'!$A$25:$AC$426,'Incurred Real 2022$'!D$1,FALSE)</f>
        <v>Augmentation</v>
      </c>
      <c r="E231" s="11" t="str">
        <f>VLOOKUP($A231,'Incurred Real 2022$'!$A$25:$AC$426,'Incurred Real 2022$'!E$1,FALSE)</f>
        <v>Active</v>
      </c>
      <c r="F231" s="105" t="str">
        <f>IF(VLOOKUP($A231,'Incurred Real 2022$'!$A$25:$AC$426,'Incurred Real 2022$'!F$1,FALSE)=0,"",VLOOKUP($A231,'Incurred Real 2022$'!$A$25:$AC$426,'Incurred Real 2022$'!F$1,FALSE))</f>
        <v/>
      </c>
      <c r="G231" s="105" t="str">
        <f>IF(VLOOKUP($A231,'Incurred Real 2022$'!$A$25:$AC$426,'Incurred Real 2022$'!G$1,FALSE)=0,"",VLOOKUP($A231,'Incurred Real 2022$'!$A$25:$AC$426,'Incurred Real 2022$'!G$1,FALSE))</f>
        <v/>
      </c>
      <c r="H231" s="105" t="str">
        <f>IF(VLOOKUP($A231,'Incurred Real 2022$'!$A$25:$AC$426,'Incurred Real 2022$'!H$1,FALSE)=0,"",VLOOKUP($A231,'Incurred Real 2022$'!$A$25:$AC$426,'Incurred Real 2022$'!H$1,FALSE))</f>
        <v/>
      </c>
      <c r="I231" s="105" t="str">
        <f>IF(VLOOKUP($A231,'Incurred Real 2022$'!$A$25:$AC$426,'Incurred Real 2022$'!I$1,FALSE)=0,"",VLOOKUP($A231,'Incurred Real 2022$'!$A$25:$AC$426,'Incurred Real 2022$'!I$1,FALSE))</f>
        <v/>
      </c>
      <c r="J231" s="105" t="str">
        <f>IF(VLOOKUP($A231,'Incurred Real 2022$'!$A$25:$AC$426,'Incurred Real 2022$'!J$1,FALSE)=0,"",VLOOKUP($A231,'Incurred Real 2022$'!$A$25:$AC$426,'Incurred Real 2022$'!J$1,FALSE))</f>
        <v/>
      </c>
      <c r="K231" s="105" t="str">
        <f>IF(VLOOKUP($A231,'Incurred Real 2022$'!$A$25:$AC$426,'Incurred Real 2022$'!K$1,FALSE)=0,"",VLOOKUP($A231,'Incurred Real 2022$'!$A$25:$AC$426,'Incurred Real 2022$'!K$1,FALSE))</f>
        <v/>
      </c>
      <c r="L231" s="105" t="str">
        <f>IF(VLOOKUP($A231,'Incurred Real 2022$'!$A$25:$AC$426,'Incurred Real 2022$'!L$1,FALSE)=0,"",VLOOKUP($A231,'Incurred Real 2022$'!$A$25:$AC$426,'Incurred Real 2022$'!L$1,FALSE))</f>
        <v/>
      </c>
      <c r="M231" s="105" t="str">
        <f>IF(VLOOKUP($A231,'Incurred Real 2022$'!$A$25:$AC$426,'Incurred Real 2022$'!M$1,FALSE)=0,"",VLOOKUP($A231,'Incurred Real 2022$'!$A$25:$AC$426,'Incurred Real 2022$'!M$1,FALSE))</f>
        <v/>
      </c>
      <c r="N231" s="105" t="str">
        <f>IF(VLOOKUP($A231,'Incurred Real 2022$'!$A$25:$AC$426,'Incurred Real 2022$'!N$1,FALSE)=0,"",VLOOKUP($A231,'Incurred Real 2022$'!$A$25:$AC$426,'Incurred Real 2022$'!N$1,FALSE))</f>
        <v/>
      </c>
      <c r="O231" s="105" t="str">
        <f>IF(VLOOKUP($A231,'Incurred Real 2022$'!$A$25:$AC$426,'Incurred Real 2022$'!O$1,FALSE)=0,"",VLOOKUP($A231,'Incurred Real 2022$'!$A$25:$AC$426,'Incurred Real 2022$'!O$1,FALSE))</f>
        <v/>
      </c>
      <c r="P231" s="105" t="str">
        <f>IF(VLOOKUP($A231,'Incurred Real 2022$'!$A$25:$AC$426,'Incurred Real 2022$'!P$1,FALSE)=0,"",VLOOKUP($A231,'Incurred Real 2022$'!$A$25:$AC$426,'Incurred Real 2022$'!P$1,FALSE))</f>
        <v/>
      </c>
      <c r="Q231" s="105" t="str">
        <f>IF(VLOOKUP($A231,'Incurred Real 2022$'!$A$25:$AC$426,'Incurred Real 2022$'!Q$1,FALSE)=0,"",VLOOKUP($A231,'Incurred Real 2022$'!$A$25:$AC$426,'Incurred Real 2022$'!Q$1,FALSE))</f>
        <v/>
      </c>
      <c r="R231" s="105" t="str">
        <f>IF(VLOOKUP($A231,'Incurred Real 2022$'!$A$25:$AC$426,'Incurred Real 2022$'!R$1,FALSE)=0,"",VLOOKUP($A231,'Incurred Real 2022$'!$A$25:$AC$426,'Incurred Real 2022$'!R$1,FALSE))</f>
        <v/>
      </c>
      <c r="S231" s="105">
        <f>IF(VLOOKUP($A231,'Incurred Real 2022$'!$A$25:$AC$426,'Incurred Real 2022$'!S$1,FALSE)=0,"",VLOOKUP($A231,'Incurred Real 2022$'!$A$25:$AC$426,'Incurred Real 2022$'!S$1,FALSE))</f>
        <v>3880726.74</v>
      </c>
      <c r="T231" s="105">
        <f>IF(VLOOKUP($A231,'Incurred Real 2022$'!$A$25:$AC$426,'Incurred Real 2022$'!T$1,FALSE)=0,"",VLOOKUP($A231,'Incurred Real 2022$'!$A$25:$AC$426,'Incurred Real 2022$'!T$1,FALSE))</f>
        <v>356621.35</v>
      </c>
      <c r="U231" s="105">
        <f>IF(VLOOKUP($A231,'Incurred Real 2022$'!$A$25:$AC$426,'Incurred Real 2022$'!U$1,FALSE)=0,"",VLOOKUP($A231,'Incurred Real 2022$'!$A$25:$AC$426,'Incurred Real 2022$'!U$1,FALSE))</f>
        <v>1404401.89</v>
      </c>
      <c r="V231" s="13">
        <f>IF(ISTEXT(VLOOKUP($A231,'Incurred Real 2022$'!$A$25:$AC$426,'Incurred Real 2022$'!V$1,FALSE)),"",(VLOOKUP($A231,'Incurred Real 2022$'!$A$25:$AC$426,'Incurred Real 2022$'!V$1,FALSE))*BT231*Incurred_Real!V$15)</f>
        <v>364074.75283846864</v>
      </c>
      <c r="W231" s="13" t="str">
        <f>IF(ISTEXT(VLOOKUP($A231,'Incurred Real 2022$'!$A$25:$AC$426,'Incurred Real 2022$'!W$1,FALSE)),"",(VLOOKUP($A231,'Incurred Real 2022$'!$A$25:$AC$426,'Incurred Real 2022$'!W$1,FALSE))*BU231*Incurred_Real!W$15)</f>
        <v/>
      </c>
      <c r="X231" s="220" t="str">
        <f>IF(ISTEXT(VLOOKUP($A231,'Incurred Real 2022$'!$A$25:$AC$426,'Incurred Real 2022$'!X$1,FALSE)),"",(VLOOKUP($A231,'Incurred Real 2022$'!$A$25:$AC$426,'Incurred Real 2022$'!X$1,FALSE))*BV231*Incurred_Real!X$15)</f>
        <v/>
      </c>
      <c r="Y231" s="217" t="str">
        <f>IF(ISTEXT(VLOOKUP($A231,'Incurred Real 2022$'!$A$25:$AC$426,'Incurred Real 2022$'!Y$1,FALSE)),"",(VLOOKUP($A231,'Incurred Real 2022$'!$A$25:$AC$426,'Incurred Real 2022$'!Y$1,FALSE))*BW231*Incurred_Real!Y$15)</f>
        <v/>
      </c>
      <c r="Z231" s="13" t="str">
        <f>IF(ISTEXT(VLOOKUP($A231,'Incurred Real 2022$'!$A$25:$AC$426,'Incurred Real 2022$'!Z$1,FALSE)),"",(VLOOKUP($A231,'Incurred Real 2022$'!$A$25:$AC$426,'Incurred Real 2022$'!Z$1,FALSE))*BX231*Incurred_Real!Z$15)</f>
        <v/>
      </c>
      <c r="AA231" s="13" t="str">
        <f>IF(ISTEXT(VLOOKUP($A231,'Incurred Real 2022$'!$A$25:$AC$426,'Incurred Real 2022$'!AA$1,FALSE)),"",(VLOOKUP($A231,'Incurred Real 2022$'!$A$25:$AC$426,'Incurred Real 2022$'!AA$1,FALSE))*BY231*Incurred_Real!AA$15)</f>
        <v/>
      </c>
      <c r="AB231" s="13" t="str">
        <f>IF(ISTEXT(VLOOKUP($A231,'Incurred Real 2022$'!$A$25:$AC$426,'Incurred Real 2022$'!AB$1,FALSE)),"",(VLOOKUP($A231,'Incurred Real 2022$'!$A$25:$AC$426,'Incurred Real 2022$'!AB$1,FALSE))*BZ231*Incurred_Real!AB$15)</f>
        <v/>
      </c>
      <c r="AC231" s="13" t="str">
        <f>IF(ISTEXT(VLOOKUP($A231,'Incurred Real 2022$'!$A$25:$AC$426,'Incurred Real 2022$'!AC$1,FALSE)),"",(VLOOKUP($A231,'Incurred Real 2022$'!$A$25:$AC$426,'Incurred Real 2022$'!AC$1,FALSE))*CA231*Incurred_Real!AC$15)</f>
        <v/>
      </c>
      <c r="AD231" s="221">
        <f t="shared" si="65"/>
        <v>6005824.7328384686</v>
      </c>
      <c r="AE231" s="221">
        <f t="shared" si="66"/>
        <v>6005824.7328384686</v>
      </c>
      <c r="AF231" s="239">
        <f t="shared" si="71"/>
        <v>7286306.409068861</v>
      </c>
      <c r="AG231" s="222">
        <f t="shared" si="67"/>
        <v>6242315.3741493104</v>
      </c>
      <c r="AH231" s="223">
        <f t="shared" si="74"/>
        <v>1.1672441990423823</v>
      </c>
      <c r="AI231" s="224">
        <f t="shared" si="68"/>
        <v>2022</v>
      </c>
      <c r="AJ231" s="225">
        <f>VLOOKUP($A231,Project_Commissioning!$C$4:$H$355,Project_Commissioning!F$1,FALSE)</f>
        <v>44464</v>
      </c>
      <c r="AK231" s="226">
        <f>VLOOKUP($A231,Project_Commissioning!$C$4:$H$355,Project_Commissioning!G$1,FALSE)</f>
        <v>2022</v>
      </c>
      <c r="AL231" s="225" t="str">
        <f>IF(VLOOKUP($A231,Project_Commissioning!$C$4:$H$355,Project_Commissioning!H$1,FALSE)=0,"",VLOOKUP($A231,Project_Commissioning!$C$4:$H$355,Project_Commissioning!H$1,FALSE))</f>
        <v/>
      </c>
      <c r="AM231" s="237">
        <f t="shared" si="72"/>
        <v>6471540.1118576732</v>
      </c>
      <c r="AN231" s="221" cm="1">
        <f t="array" ref="AN231">IF(ROUND(AE231,0)=0,0,LOOKUP(2,1/(F231:AC231&lt;&gt;""),F231:AC231))</f>
        <v>364074.75283846864</v>
      </c>
      <c r="AO231" s="221">
        <f t="shared" si="73"/>
        <v>364074.75283846864</v>
      </c>
      <c r="AP231" s="79"/>
      <c r="AQ231" s="20"/>
      <c r="AR231" s="245">
        <f>IF(ISNA(VLOOKUP($A231,'Success Asset Classes'!$B$15:$AA$114,'Success Asset Classes'!$AA$1,FALSE)),0,VLOOKUP($A231,'Success Asset Classes'!$B$15:$AA$114,'Success Asset Classes'!$AA$1,FALSE))</f>
        <v>0</v>
      </c>
      <c r="AS231" s="230">
        <f>IF($AR231=0,VLOOKUP(MID($A231,4,5),'Project splits'!$C$5:$AM$346,AS$22,FALSE),IF(ISNA(VLOOKUP($A231,'Success Asset Classes'!$B$15:$BD$377,AS$21,FALSE)),VLOOKUP(MID($A231,4,5),'Project splits'!$C$5:$AM$346,AS$22,FALSE),VLOOKUP($A231,'Success Asset Classes'!$B$15:$BD$377,AS$21,FALSE)))</f>
        <v>0</v>
      </c>
      <c r="AT231" s="230">
        <f>IF($AR231=0,VLOOKUP(MID($A231,4,5),'Project splits'!$C$5:$AM$346,AT$22,FALSE),IF(ISNA(VLOOKUP($A231,'Success Asset Classes'!$B$15:$BD$377,AT$21,FALSE)),VLOOKUP(MID($A231,4,5),'Project splits'!$C$5:$AM$346,AT$22,FALSE),VLOOKUP($A231,'Success Asset Classes'!$B$15:$BD$377,AT$21,FALSE)))</f>
        <v>0</v>
      </c>
      <c r="AU231" s="230">
        <f>IF($AR231=0,VLOOKUP(MID($A231,4,5),'Project splits'!$C$5:$AM$346,AU$22,FALSE),IF(ISNA(VLOOKUP($A231,'Success Asset Classes'!$B$15:$BD$377,AU$21,FALSE)),VLOOKUP(MID($A231,4,5),'Project splits'!$C$5:$AM$346,AU$22,FALSE),VLOOKUP($A231,'Success Asset Classes'!$B$15:$BD$377,AU$21,FALSE)))</f>
        <v>0</v>
      </c>
      <c r="AV231" s="230">
        <f>IF($AR231=0,VLOOKUP(MID($A231,4,5),'Project splits'!$C$5:$AM$346,AV$22,FALSE),IF(ISNA(VLOOKUP($A231,'Success Asset Classes'!$B$15:$BD$377,AV$21,FALSE)),VLOOKUP(MID($A231,4,5),'Project splits'!$C$5:$AM$346,AV$22,FALSE),VLOOKUP($A231,'Success Asset Classes'!$B$15:$BD$377,AV$21,FALSE)))</f>
        <v>0</v>
      </c>
      <c r="AW231" s="230">
        <f>IF($AR231=0,VLOOKUP(MID($A231,4,5),'Project splits'!$C$5:$AM$346,AW$22,FALSE),IF(ISNA(VLOOKUP($A231,'Success Asset Classes'!$B$15:$BD$377,AW$21,FALSE)),VLOOKUP(MID($A231,4,5),'Project splits'!$C$5:$AM$346,AW$22,FALSE),VLOOKUP($A231,'Success Asset Classes'!$B$15:$BD$377,AW$21,FALSE)))</f>
        <v>0</v>
      </c>
      <c r="AX231" s="230">
        <f>IF($AR231=0,VLOOKUP(MID($A231,4,5),'Project splits'!$C$5:$AM$346,AX$22,FALSE),IF(ISNA(VLOOKUP($A231,'Success Asset Classes'!$B$15:$BD$377,AX$21,FALSE)),VLOOKUP(MID($A231,4,5),'Project splits'!$C$5:$AM$346,AX$22,FALSE),VLOOKUP($A231,'Success Asset Classes'!$B$15:$BD$377,AX$21,FALSE)))</f>
        <v>0</v>
      </c>
      <c r="AY231" s="230">
        <f>IF($AR231=0,VLOOKUP(MID($A231,4,5),'Project splits'!$C$5:$AM$346,AY$22,FALSE),IF(ISNA(VLOOKUP($A231,'Success Asset Classes'!$B$15:$BD$377,AY$21,FALSE)),VLOOKUP(MID($A231,4,5),'Project splits'!$C$5:$AM$346,AY$22,FALSE),VLOOKUP($A231,'Success Asset Classes'!$B$15:$BD$377,AY$21,FALSE)))</f>
        <v>0</v>
      </c>
      <c r="AZ231" s="230">
        <f>IF($AR231=0,VLOOKUP(MID($A231,4,5),'Project splits'!$C$5:$AM$346,AZ$22,FALSE),IF(ISNA(VLOOKUP($A231,'Success Asset Classes'!$B$15:$BD$377,AZ$21,FALSE)),VLOOKUP(MID($A231,4,5),'Project splits'!$C$5:$AM$346,AZ$22,FALSE),VLOOKUP($A231,'Success Asset Classes'!$B$15:$BD$377,AZ$21,FALSE)))</f>
        <v>0</v>
      </c>
      <c r="BA231" s="230">
        <f>IF($AR231=0,VLOOKUP(MID($A231,4,5),'Project splits'!$C$5:$AM$346,BA$22,FALSE),IF(ISNA(VLOOKUP($A231,'Success Asset Classes'!$B$15:$BD$377,BA$21,FALSE)),VLOOKUP(MID($A231,4,5),'Project splits'!$C$5:$AM$346,BA$22,FALSE),VLOOKUP($A231,'Success Asset Classes'!$B$15:$BD$377,BA$21,FALSE)))</f>
        <v>0</v>
      </c>
      <c r="BB231" s="230">
        <f>IF($AR231=0,VLOOKUP(MID($A231,4,5),'Project splits'!$C$5:$AM$346,BB$22,FALSE),IF(ISNA(VLOOKUP($A231,'Success Asset Classes'!$B$15:$BD$377,BB$21,FALSE)),VLOOKUP(MID($A231,4,5),'Project splits'!$C$5:$AM$346,BB$22,FALSE),VLOOKUP($A231,'Success Asset Classes'!$B$15:$BD$377,BB$21,FALSE)))</f>
        <v>0</v>
      </c>
      <c r="BC231" s="230">
        <f>IF($AR231=0,VLOOKUP(MID($A231,4,5),'Project splits'!$C$5:$AM$346,BC$22,FALSE),IF(ISNA(VLOOKUP($A231,'Success Asset Classes'!$B$15:$BD$377,BC$21,FALSE)),VLOOKUP(MID($A231,4,5),'Project splits'!$C$5:$AM$346,BC$22,FALSE),VLOOKUP($A231,'Success Asset Classes'!$B$15:$BD$377,BC$21,FALSE)))</f>
        <v>0</v>
      </c>
      <c r="BD231" s="230">
        <f>IF($AR231=0,VLOOKUP(MID($A231,4,5),'Project splits'!$C$5:$AM$346,BD$22,FALSE),IF(ISNA(VLOOKUP($A231,'Success Asset Classes'!$B$15:$BD$377,BD$21,FALSE)),VLOOKUP(MID($A231,4,5),'Project splits'!$C$5:$AM$346,BD$22,FALSE),VLOOKUP($A231,'Success Asset Classes'!$B$15:$BD$377,BD$21,FALSE)))</f>
        <v>0</v>
      </c>
      <c r="BE231" s="230">
        <f>IF($AR231=0,VLOOKUP(MID($A231,4,5),'Project splits'!$C$5:$AM$346,BE$22,FALSE),IF(ISNA(VLOOKUP($A231,'Success Asset Classes'!$B$15:$BD$377,BE$21,FALSE)),VLOOKUP(MID($A231,4,5),'Project splits'!$C$5:$AM$346,BE$22,FALSE),VLOOKUP($A231,'Success Asset Classes'!$B$15:$BD$377,BE$21,FALSE)))</f>
        <v>0</v>
      </c>
      <c r="BF231" s="230">
        <f>IF($AR231=0,VLOOKUP(MID($A231,4,5),'Project splits'!$C$5:$AM$346,BF$22,FALSE),IF(ISNA(VLOOKUP($A231,'Success Asset Classes'!$B$15:$BD$377,BF$21,FALSE)),VLOOKUP(MID($A231,4,5),'Project splits'!$C$5:$AM$346,BF$22,FALSE),VLOOKUP($A231,'Success Asset Classes'!$B$15:$BD$377,BF$21,FALSE)))</f>
        <v>0</v>
      </c>
      <c r="BG231" s="230">
        <f>IF($AR231=0,VLOOKUP(MID($A231,4,5),'Project splits'!$C$5:$AM$346,BG$22,FALSE),IF(ISNA(VLOOKUP($A231,'Success Asset Classes'!$B$15:$BD$377,BG$21,FALSE)),VLOOKUP(MID($A231,4,5),'Project splits'!$C$5:$AM$346,BG$22,FALSE),VLOOKUP($A231,'Success Asset Classes'!$B$15:$BD$377,BG$21,FALSE)))</f>
        <v>1</v>
      </c>
      <c r="BH231" s="230">
        <f>IF($AR231=0,VLOOKUP(MID($A231,4,5),'Project splits'!$C$5:$AM$346,BH$22,FALSE),IF(ISNA(VLOOKUP($A231,'Success Asset Classes'!$B$15:$BD$377,BH$21,FALSE)),VLOOKUP(MID($A231,4,5),'Project splits'!$C$5:$AM$346,BH$22,FALSE),VLOOKUP($A231,'Success Asset Classes'!$B$15:$BD$377,BH$21,FALSE)))</f>
        <v>0</v>
      </c>
      <c r="BI231" s="230">
        <f>IF($AR231=0,VLOOKUP(MID($A231,4,5),'Project splits'!$C$5:$AM$346,BI$22,FALSE),IF(ISNA(VLOOKUP($A231,'Success Asset Classes'!$B$15:$BD$377,BI$21,FALSE)),VLOOKUP(MID($A231,4,5),'Project splits'!$C$5:$AM$346,BI$22,FALSE),VLOOKUP($A231,'Success Asset Classes'!$B$15:$BD$377,BI$21,FALSE)))</f>
        <v>0</v>
      </c>
      <c r="BJ231" s="230">
        <f>IF($AR231=0,VLOOKUP(MID($A231,4,5),'Project splits'!$C$5:$AM$346,BJ$22,FALSE),IF(ISNA(VLOOKUP($A231,'Success Asset Classes'!$B$15:$BD$377,BJ$21,FALSE)),VLOOKUP(MID($A231,4,5),'Project splits'!$C$5:$AM$346,BJ$22,FALSE),VLOOKUP($A231,'Success Asset Classes'!$B$15:$BD$377,BJ$21,FALSE)))</f>
        <v>0</v>
      </c>
      <c r="BK231" s="230">
        <f>IF($AR231=0,VLOOKUP(MID($A231,4,5),'Project splits'!$C$5:$AM$346,BK$22,FALSE),IF(ISNA(VLOOKUP($A231,'Success Asset Classes'!$B$15:$BD$377,BK$21,FALSE)),VLOOKUP(MID($A231,4,5),'Project splits'!$C$5:$AM$346,BK$22,FALSE),VLOOKUP($A231,'Success Asset Classes'!$B$15:$BD$377,BK$21,FALSE)))</f>
        <v>0</v>
      </c>
      <c r="BL231" s="230">
        <f>IF($AR231=0,VLOOKUP(MID($A231,4,5),'Project splits'!$C$5:$AM$346,BL$22,FALSE),IF(ISNA(VLOOKUP($A231,'Success Asset Classes'!$B$15:$BD$377,BL$21,FALSE)),VLOOKUP(MID($A231,4,5),'Project splits'!$C$5:$AM$346,BL$22,FALSE),VLOOKUP($A231,'Success Asset Classes'!$B$15:$BD$377,BL$21,FALSE)))</f>
        <v>0</v>
      </c>
      <c r="BM231" s="230">
        <f>IF($AR231=0,VLOOKUP(MID($A231,4,5),'Project splits'!$C$5:$AM$346,BM$22,FALSE),IF(ISNA(VLOOKUP($A231,'Success Asset Classes'!$B$15:$BD$377,BM$21,FALSE)),VLOOKUP(MID($A231,4,5),'Project splits'!$C$5:$AM$346,BM$22,FALSE),VLOOKUP($A231,'Success Asset Classes'!$B$15:$BD$377,BM$21,FALSE)))</f>
        <v>0</v>
      </c>
      <c r="BN231" s="230">
        <f>IF($AR231=0,VLOOKUP(MID($A231,4,5),'Project splits'!$C$5:$AM$346,BN$22,FALSE),IF(ISNA(VLOOKUP($A231,'Success Asset Classes'!$B$15:$BD$377,BN$21,FALSE)),VLOOKUP(MID($A231,4,5),'Project splits'!$C$5:$AM$346,BN$22,FALSE),VLOOKUP($A231,'Success Asset Classes'!$B$15:$BD$377,BN$21,FALSE)))</f>
        <v>0</v>
      </c>
      <c r="BO231" s="230">
        <f>IF($AR231=0,VLOOKUP(MID($A231,4,5),'Project splits'!$C$5:$AM$346,BO$22,FALSE),IF(ISNA(VLOOKUP($A231,'Success Asset Classes'!$B$15:$BD$377,BO$21,FALSE)),VLOOKUP(MID($A231,4,5),'Project splits'!$C$5:$AM$346,BO$22,FALSE),VLOOKUP($A231,'Success Asset Classes'!$B$15:$BD$377,BO$21,FALSE)))</f>
        <v>0</v>
      </c>
      <c r="BP231" s="230">
        <f>IF($AR231=0,VLOOKUP(MID($A231,4,5),'Project splits'!$C$5:$AM$346,BP$22,FALSE),IF(ISNA(VLOOKUP($A231,'Success Asset Classes'!$B$15:$BD$377,BP$21,FALSE)),VLOOKUP(MID($A231,4,5),'Project splits'!$C$5:$AM$346,BP$22,FALSE),VLOOKUP($A231,'Success Asset Classes'!$B$15:$BD$377,BP$21,FALSE)))</f>
        <v>0</v>
      </c>
      <c r="BQ231" s="230">
        <f>IF($AR231=0,VLOOKUP(MID($A231,4,5),'Project splits'!$C$5:$AM$346,BQ$22,FALSE),IF(ISNA(VLOOKUP($A231,'Success Asset Classes'!$B$15:$BD$377,BQ$21,FALSE)),VLOOKUP(MID($A231,4,5),'Project splits'!$C$5:$AM$346,BQ$22,FALSE),VLOOKUP($A231,'Success Asset Classes'!$B$15:$BD$377,BQ$21,FALSE)))</f>
        <v>0</v>
      </c>
      <c r="BR231" s="230">
        <f>IF($AR231=0,VLOOKUP(MID($A231,4,5),'Project splits'!$C$5:$AM$346,BR$22,FALSE),IF(ISNA(VLOOKUP($A231,'Success Asset Classes'!$B$15:$BD$377,BR$21,FALSE)),VLOOKUP(MID($A231,4,5),'Project splits'!$C$5:$AM$346,BR$22,FALSE),VLOOKUP($A231,'Success Asset Classes'!$B$15:$BD$377,BR$21,FALSE)))</f>
        <v>0</v>
      </c>
      <c r="BS231" s="247">
        <f t="shared" si="69"/>
        <v>1</v>
      </c>
      <c r="BT231" s="249">
        <f>1+IF(ISNA(VLOOKUP($A231,'Project labour content'!$A$7:$D$255,'Project labour content'!$D$1,FALSE)),VLOOKUP($D231,'Project labour content'!$F$6:$G$15,'Project labour content'!$G$1,FALSE),VLOOKUP($A231,'Project labour content'!$A$7:$D$255,'Project labour content'!$D$1,FALSE))*LabEsc22*1</f>
        <v>1.0006521266002093</v>
      </c>
      <c r="BU231" s="249">
        <f>1+IF(ISNA(VLOOKUP($A231,'Project labour content'!$A$7:$D$255,'Project labour content'!$D$1,FALSE)),VLOOKUP($D231,'Project labour content'!$F$6:$G$15,'Project labour content'!$G$1,FALSE),VLOOKUP($A231,'Project labour content'!$A$7:$D$255,'Project labour content'!$D$1,FALSE))*LabEsc23*1</f>
        <v>1.0013073834080994</v>
      </c>
      <c r="BV231" s="249">
        <f>1+IF(ISNA(VLOOKUP($A231,'Project labour content'!$A$7:$D$255,'Project labour content'!$D$1,FALSE)),VLOOKUP($D231,'Project labour content'!$F$6:$G$15,'Project labour content'!$G$1,FALSE),VLOOKUP($A231,'Project labour content'!$A$7:$D$255,'Project labour content'!$D$1,FALSE))*LabEsc24*1</f>
        <v>1.001924635321132</v>
      </c>
      <c r="BW231" s="249">
        <f>1+IF(ISNA(VLOOKUP($A231,'Project labour content'!$A$7:$D$255,'Project labour content'!$D$1,FALSE)),VLOOKUP($D231,'Project labour content'!$F$6:$G$15,'Project labour content'!$G$1,FALSE),VLOOKUP($A231,'Project labour content'!$A$7:$D$255,'Project labour content'!$D$1,FALSE))*LabEsc25*1</f>
        <v>1.0027513413833204</v>
      </c>
      <c r="BX231" s="249">
        <f>1+IF(ISNA(VLOOKUP($A231,'Project labour content'!$A$7:$D$255,'Project labour content'!$D$1,FALSE)),VLOOKUP($D231,'Project labour content'!$F$6:$G$15,'Project labour content'!$G$1,FALSE),VLOOKUP($A231,'Project labour content'!$A$7:$D$255,'Project labour content'!$D$1,FALSE))*LabEsc26*1</f>
        <v>1.0036523132067618</v>
      </c>
      <c r="BY231" s="249">
        <f>1+IF(ISNA(VLOOKUP($A231,'Project labour content'!$A$7:$D$255,'Project labour content'!$D$1,FALSE)),VLOOKUP($D231,'Project labour content'!$F$6:$G$15,'Project labour content'!$G$1,FALSE),VLOOKUP($A231,'Project labour content'!$A$7:$D$255,'Project labour content'!$D$1,FALSE))*LabEsc27*1</f>
        <v>1.0042103612930966</v>
      </c>
      <c r="BZ231" s="249">
        <f>1+IF(ISNA(VLOOKUP($A231,'Project labour content'!$A$7:$D$255,'Project labour content'!$D$1,FALSE)),VLOOKUP($D231,'Project labour content'!$F$6:$G$15,'Project labour content'!$G$1,FALSE),VLOOKUP($A231,'Project labour content'!$A$7:$D$255,'Project labour content'!$D$1,FALSE))*LabEsc28*1</f>
        <v>1.0046305715021067</v>
      </c>
      <c r="CA231" s="249">
        <f>1+IF(ISNA(VLOOKUP($A231,'Project labour content'!$A$7:$D$255,'Project labour content'!$D$1,FALSE)),VLOOKUP($D231,'Project labour content'!$F$6:$G$15,'Project labour content'!$G$1,FALSE),VLOOKUP($A231,'Project labour content'!$A$7:$D$255,'Project labour content'!$D$1,FALSE))*LabEsc29*1</f>
        <v>1.0053049248455261</v>
      </c>
      <c r="CB231" s="250" t="str">
        <f>IF(ISNA(VLOOKUP($A231,'Project labour content'!$A$7:$D$255,'Project labour content'!$D$1,FALSE)),"Category","Project")</f>
        <v>Project</v>
      </c>
      <c r="CD231" s="247" t="str">
        <f t="shared" si="70"/>
        <v>14168</v>
      </c>
      <c r="CE231" s="3"/>
    </row>
    <row r="232" spans="1:83" x14ac:dyDescent="0.15">
      <c r="A232" s="11" t="s">
        <v>697</v>
      </c>
      <c r="B232" s="11" t="str">
        <f>VLOOKUP($A232,'Incurred Real 2022$'!$A$25:$AC$426,'Incurred Real 2022$'!B$1,FALSE)</f>
        <v>Project EnergyConnect</v>
      </c>
      <c r="C232" s="11" t="str">
        <f>VLOOKUP($A232,'Incurred Real 2022$'!$A$25:$AC$426,'Incurred Real 2022$'!C$1,FALSE)</f>
        <v>Contingent - Actual</v>
      </c>
      <c r="D232" s="11" t="str">
        <f>VLOOKUP($A232,'Incurred Real 2022$'!$A$25:$AC$426,'Incurred Real 2022$'!D$1,FALSE)</f>
        <v>Augmentation</v>
      </c>
      <c r="E232" s="11" t="str">
        <f>VLOOKUP($A232,'Incurred Real 2022$'!$A$25:$AC$426,'Incurred Real 2022$'!E$1,FALSE)</f>
        <v>Active</v>
      </c>
      <c r="F232" s="105" t="str">
        <f>IF(VLOOKUP($A232,'Incurred Real 2022$'!$A$25:$AC$426,'Incurred Real 2022$'!F$1,FALSE)=0,"",VLOOKUP($A232,'Incurred Real 2022$'!$A$25:$AC$426,'Incurred Real 2022$'!F$1,FALSE))</f>
        <v/>
      </c>
      <c r="G232" s="105" t="str">
        <f>IF(VLOOKUP($A232,'Incurred Real 2022$'!$A$25:$AC$426,'Incurred Real 2022$'!G$1,FALSE)=0,"",VLOOKUP($A232,'Incurred Real 2022$'!$A$25:$AC$426,'Incurred Real 2022$'!G$1,FALSE))</f>
        <v/>
      </c>
      <c r="H232" s="105" t="str">
        <f>IF(VLOOKUP($A232,'Incurred Real 2022$'!$A$25:$AC$426,'Incurred Real 2022$'!H$1,FALSE)=0,"",VLOOKUP($A232,'Incurred Real 2022$'!$A$25:$AC$426,'Incurred Real 2022$'!H$1,FALSE))</f>
        <v/>
      </c>
      <c r="I232" s="105" t="str">
        <f>IF(VLOOKUP($A232,'Incurred Real 2022$'!$A$25:$AC$426,'Incurred Real 2022$'!I$1,FALSE)=0,"",VLOOKUP($A232,'Incurred Real 2022$'!$A$25:$AC$426,'Incurred Real 2022$'!I$1,FALSE))</f>
        <v/>
      </c>
      <c r="J232" s="105" t="str">
        <f>IF(VLOOKUP($A232,'Incurred Real 2022$'!$A$25:$AC$426,'Incurred Real 2022$'!J$1,FALSE)=0,"",VLOOKUP($A232,'Incurred Real 2022$'!$A$25:$AC$426,'Incurred Real 2022$'!J$1,FALSE))</f>
        <v/>
      </c>
      <c r="K232" s="105" t="str">
        <f>IF(VLOOKUP($A232,'Incurred Real 2022$'!$A$25:$AC$426,'Incurred Real 2022$'!K$1,FALSE)=0,"",VLOOKUP($A232,'Incurred Real 2022$'!$A$25:$AC$426,'Incurred Real 2022$'!K$1,FALSE))</f>
        <v/>
      </c>
      <c r="L232" s="105" t="str">
        <f>IF(VLOOKUP($A232,'Incurred Real 2022$'!$A$25:$AC$426,'Incurred Real 2022$'!L$1,FALSE)=0,"",VLOOKUP($A232,'Incurred Real 2022$'!$A$25:$AC$426,'Incurred Real 2022$'!L$1,FALSE))</f>
        <v/>
      </c>
      <c r="M232" s="105" t="str">
        <f>IF(VLOOKUP($A232,'Incurred Real 2022$'!$A$25:$AC$426,'Incurred Real 2022$'!M$1,FALSE)=0,"",VLOOKUP($A232,'Incurred Real 2022$'!$A$25:$AC$426,'Incurred Real 2022$'!M$1,FALSE))</f>
        <v/>
      </c>
      <c r="N232" s="105" t="str">
        <f>IF(VLOOKUP($A232,'Incurred Real 2022$'!$A$25:$AC$426,'Incurred Real 2022$'!N$1,FALSE)=0,"",VLOOKUP($A232,'Incurred Real 2022$'!$A$25:$AC$426,'Incurred Real 2022$'!N$1,FALSE))</f>
        <v/>
      </c>
      <c r="O232" s="105" t="str">
        <f>IF(VLOOKUP($A232,'Incurred Real 2022$'!$A$25:$AC$426,'Incurred Real 2022$'!O$1,FALSE)=0,"",VLOOKUP($A232,'Incurred Real 2022$'!$A$25:$AC$426,'Incurred Real 2022$'!O$1,FALSE))</f>
        <v/>
      </c>
      <c r="P232" s="105" t="str">
        <f>IF(VLOOKUP($A232,'Incurred Real 2022$'!$A$25:$AC$426,'Incurred Real 2022$'!P$1,FALSE)=0,"",VLOOKUP($A232,'Incurred Real 2022$'!$A$25:$AC$426,'Incurred Real 2022$'!P$1,FALSE))</f>
        <v/>
      </c>
      <c r="Q232" s="105">
        <f>IF(VLOOKUP($A232,'Incurred Real 2022$'!$A$25:$AC$426,'Incurred Real 2022$'!Q$1,FALSE)=0,"",VLOOKUP($A232,'Incurred Real 2022$'!$A$25:$AC$426,'Incurred Real 2022$'!Q$1,FALSE))</f>
        <v>1402875.54</v>
      </c>
      <c r="R232" s="105">
        <f>IF(VLOOKUP($A232,'Incurred Real 2022$'!$A$25:$AC$426,'Incurred Real 2022$'!R$1,FALSE)=0,"",VLOOKUP($A232,'Incurred Real 2022$'!$A$25:$AC$426,'Incurred Real 2022$'!R$1,FALSE))</f>
        <v>1952503.2</v>
      </c>
      <c r="S232" s="105">
        <f>IF(VLOOKUP($A232,'Incurred Real 2022$'!$A$25:$AC$426,'Incurred Real 2022$'!S$1,FALSE)=0,"",VLOOKUP($A232,'Incurred Real 2022$'!$A$25:$AC$426,'Incurred Real 2022$'!S$1,FALSE))</f>
        <v>5055256.83</v>
      </c>
      <c r="T232" s="105">
        <f>IF(VLOOKUP($A232,'Incurred Real 2022$'!$A$25:$AC$426,'Incurred Real 2022$'!T$1,FALSE)=0,"",VLOOKUP($A232,'Incurred Real 2022$'!$A$25:$AC$426,'Incurred Real 2022$'!T$1,FALSE))</f>
        <v>4254071.2699999996</v>
      </c>
      <c r="U232" s="105">
        <f>IF(VLOOKUP($A232,'Incurred Real 2022$'!$A$25:$AC$426,'Incurred Real 2022$'!U$1,FALSE)=0,"",VLOOKUP($A232,'Incurred Real 2022$'!$A$25:$AC$426,'Incurred Real 2022$'!U$1,FALSE))</f>
        <v>10301459.189999999</v>
      </c>
      <c r="V232" s="13">
        <f>IF(ISTEXT(VLOOKUP($A232,'Incurred Real 2022$'!$A$25:$AC$426,'Incurred Real 2022$'!V$1,FALSE)),"",(VLOOKUP($A232,'Incurred Real 2022$'!$A$25:$AC$426,'Incurred Real 2022$'!V$1,FALSE))*BT232*Incurred_Real!V$15)</f>
        <v>115237966.09232642</v>
      </c>
      <c r="W232" s="13">
        <f>IF(ISTEXT(VLOOKUP($A232,'Incurred Real 2022$'!$A$25:$AC$426,'Incurred Real 2022$'!W$1,FALSE)),"",(VLOOKUP($A232,'Incurred Real 2022$'!$A$25:$AC$426,'Incurred Real 2022$'!W$1,FALSE))*BU232*Incurred_Real!W$15)</f>
        <v>252600313.09204328</v>
      </c>
      <c r="X232" s="220">
        <f>IF(ISTEXT(VLOOKUP($A232,'Incurred Real 2022$'!$A$25:$AC$426,'Incurred Real 2022$'!X$1,FALSE)),"",(VLOOKUP($A232,'Incurred Real 2022$'!$A$25:$AC$426,'Incurred Real 2022$'!X$1,FALSE))*BV232*Incurred_Real!X$15)</f>
        <v>40001922.746732645</v>
      </c>
      <c r="Y232" s="217">
        <f>IF(ISTEXT(VLOOKUP($A232,'Incurred Real 2022$'!$A$25:$AC$426,'Incurred Real 2022$'!Y$1,FALSE)),"",(VLOOKUP($A232,'Incurred Real 2022$'!$A$25:$AC$426,'Incurred Real 2022$'!Y$1,FALSE))*BW232*Incurred_Real!Y$15)</f>
        <v>19082036.637859005</v>
      </c>
      <c r="Z232" s="13" t="str">
        <f>IF(ISTEXT(VLOOKUP($A232,'Incurred Real 2022$'!$A$25:$AC$426,'Incurred Real 2022$'!Z$1,FALSE)),"",(VLOOKUP($A232,'Incurred Real 2022$'!$A$25:$AC$426,'Incurred Real 2022$'!Z$1,FALSE))*BX232*Incurred_Real!Z$15)</f>
        <v/>
      </c>
      <c r="AA232" s="13" t="str">
        <f>IF(ISTEXT(VLOOKUP($A232,'Incurred Real 2022$'!$A$25:$AC$426,'Incurred Real 2022$'!AA$1,FALSE)),"",(VLOOKUP($A232,'Incurred Real 2022$'!$A$25:$AC$426,'Incurred Real 2022$'!AA$1,FALSE))*BY232*Incurred_Real!AA$15)</f>
        <v/>
      </c>
      <c r="AB232" s="13" t="str">
        <f>IF(ISTEXT(VLOOKUP($A232,'Incurred Real 2022$'!$A$25:$AC$426,'Incurred Real 2022$'!AB$1,FALSE)),"",(VLOOKUP($A232,'Incurred Real 2022$'!$A$25:$AC$426,'Incurred Real 2022$'!AB$1,FALSE))*BZ232*Incurred_Real!AB$15)</f>
        <v/>
      </c>
      <c r="AC232" s="13" t="str">
        <f>IF(ISTEXT(VLOOKUP($A232,'Incurred Real 2022$'!$A$25:$AC$426,'Incurred Real 2022$'!AC$1,FALSE)),"",(VLOOKUP($A232,'Incurred Real 2022$'!$A$25:$AC$426,'Incurred Real 2022$'!AC$1,FALSE))*CA232*Incurred_Real!AC$15)</f>
        <v/>
      </c>
      <c r="AD232" s="221">
        <f t="shared" si="65"/>
        <v>449888404.59896135</v>
      </c>
      <c r="AE232" s="221">
        <f t="shared" si="66"/>
        <v>449888404.59896135</v>
      </c>
      <c r="AF232" s="239" t="str">
        <f t="shared" si="71"/>
        <v/>
      </c>
      <c r="AG232" s="222" t="str">
        <f t="shared" ref="AG232" si="75">IF(AH232="","",AF232/AH232)</f>
        <v/>
      </c>
      <c r="AH232" s="223" t="str">
        <f t="shared" si="74"/>
        <v/>
      </c>
      <c r="AI232" s="224">
        <f t="shared" si="68"/>
        <v>2025</v>
      </c>
      <c r="AJ232" s="225">
        <f>VLOOKUP($A232,Project_Commissioning!$C$4:$H$355,Project_Commissioning!F$1,FALSE)</f>
        <v>45184</v>
      </c>
      <c r="AK232" s="226">
        <f>VLOOKUP($A232,Project_Commissioning!$C$4:$H$355,Project_Commissioning!G$1,FALSE)</f>
        <v>2024</v>
      </c>
      <c r="AL232" s="225" t="str">
        <f>IF(VLOOKUP($A232,Project_Commissioning!$C$4:$H$355,Project_Commissioning!H$1,FALSE)=0,"",VLOOKUP($A232,Project_Commissioning!$C$4:$H$355,Project_Commissioning!H$1,FALSE))</f>
        <v>Commissioned Extra</v>
      </c>
      <c r="AM232" s="237" t="str">
        <f t="shared" si="72"/>
        <v/>
      </c>
      <c r="AN232" s="221" cm="1">
        <f t="array" ref="AN232">IF(ROUND(AE232,0)=0,0,LOOKUP(2,1/(F232:AC232&lt;&gt;""),F232:AC232))</f>
        <v>19082036.637859005</v>
      </c>
      <c r="AO232" s="221">
        <f t="shared" si="73"/>
        <v>426922238.56896132</v>
      </c>
      <c r="AP232" s="79"/>
      <c r="AQ232" s="20"/>
      <c r="AR232" s="245">
        <f>IF(ISNA(VLOOKUP($A232,'Success Asset Classes'!$B$15:$AA$114,'Success Asset Classes'!$AA$1,FALSE)),0,VLOOKUP($A232,'Success Asset Classes'!$B$15:$AA$114,'Success Asset Classes'!$AA$1,FALSE))</f>
        <v>0</v>
      </c>
      <c r="AS232" s="230">
        <f>IF($AR232=0,VLOOKUP(MID($A232,4,5),'Project splits'!$C$5:$AM$346,AS$22,FALSE),IF(ISNA(VLOOKUP($A232,'Success Asset Classes'!$B$15:$BD$377,AS$21,FALSE)),VLOOKUP(MID($A232,4,5),'Project splits'!$C$5:$AM$346,AS$22,FALSE),VLOOKUP($A232,'Success Asset Classes'!$B$15:$BD$377,AS$21,FALSE)))</f>
        <v>0</v>
      </c>
      <c r="AT232" s="230">
        <f>IF($AR232=0,VLOOKUP(MID($A232,4,5),'Project splits'!$C$5:$AM$346,AT$22,FALSE),IF(ISNA(VLOOKUP($A232,'Success Asset Classes'!$B$15:$BD$377,AT$21,FALSE)),VLOOKUP(MID($A232,4,5),'Project splits'!$C$5:$AM$346,AT$22,FALSE),VLOOKUP($A232,'Success Asset Classes'!$B$15:$BD$377,AT$21,FALSE)))</f>
        <v>0</v>
      </c>
      <c r="AU232" s="230">
        <f>IF($AR232=0,VLOOKUP(MID($A232,4,5),'Project splits'!$C$5:$AM$346,AU$22,FALSE),IF(ISNA(VLOOKUP($A232,'Success Asset Classes'!$B$15:$BD$377,AU$21,FALSE)),VLOOKUP(MID($A232,4,5),'Project splits'!$C$5:$AM$346,AU$22,FALSE),VLOOKUP($A232,'Success Asset Classes'!$B$15:$BD$377,AU$21,FALSE)))</f>
        <v>0</v>
      </c>
      <c r="AV232" s="230">
        <f>IF($AR232=0,VLOOKUP(MID($A232,4,5),'Project splits'!$C$5:$AM$346,AV$22,FALSE),IF(ISNA(VLOOKUP($A232,'Success Asset Classes'!$B$15:$BD$377,AV$21,FALSE)),VLOOKUP(MID($A232,4,5),'Project splits'!$C$5:$AM$346,AV$22,FALSE),VLOOKUP($A232,'Success Asset Classes'!$B$15:$BD$377,AV$21,FALSE)))</f>
        <v>0</v>
      </c>
      <c r="AW232" s="230">
        <f>IF($AR232=0,VLOOKUP(MID($A232,4,5),'Project splits'!$C$5:$AM$346,AW$22,FALSE),IF(ISNA(VLOOKUP($A232,'Success Asset Classes'!$B$15:$BD$377,AW$21,FALSE)),VLOOKUP(MID($A232,4,5),'Project splits'!$C$5:$AM$346,AW$22,FALSE),VLOOKUP($A232,'Success Asset Classes'!$B$15:$BD$377,AW$21,FALSE)))</f>
        <v>0</v>
      </c>
      <c r="AX232" s="230">
        <f>IF($AR232=0,VLOOKUP(MID($A232,4,5),'Project splits'!$C$5:$AM$346,AX$22,FALSE),IF(ISNA(VLOOKUP($A232,'Success Asset Classes'!$B$15:$BD$377,AX$21,FALSE)),VLOOKUP(MID($A232,4,5),'Project splits'!$C$5:$AM$346,AX$22,FALSE),VLOOKUP($A232,'Success Asset Classes'!$B$15:$BD$377,AX$21,FALSE)))</f>
        <v>2.8708404392086773E-2</v>
      </c>
      <c r="AY232" s="230">
        <f>IF($AR232=0,VLOOKUP(MID($A232,4,5),'Project splits'!$C$5:$AM$346,AY$22,FALSE),IF(ISNA(VLOOKUP($A232,'Success Asset Classes'!$B$15:$BD$377,AY$21,FALSE)),VLOOKUP(MID($A232,4,5),'Project splits'!$C$5:$AM$346,AY$22,FALSE),VLOOKUP($A232,'Success Asset Classes'!$B$15:$BD$377,AY$21,FALSE)))</f>
        <v>0</v>
      </c>
      <c r="AZ232" s="230">
        <f>IF($AR232=0,VLOOKUP(MID($A232,4,5),'Project splits'!$C$5:$AM$346,AZ$22,FALSE),IF(ISNA(VLOOKUP($A232,'Success Asset Classes'!$B$15:$BD$377,AZ$21,FALSE)),VLOOKUP(MID($A232,4,5),'Project splits'!$C$5:$AM$346,AZ$22,FALSE),VLOOKUP($A232,'Success Asset Classes'!$B$15:$BD$377,AZ$21,FALSE)))</f>
        <v>0</v>
      </c>
      <c r="BA232" s="230">
        <f>IF($AR232=0,VLOOKUP(MID($A232,4,5),'Project splits'!$C$5:$AM$346,BA$22,FALSE),IF(ISNA(VLOOKUP($A232,'Success Asset Classes'!$B$15:$BD$377,BA$21,FALSE)),VLOOKUP(MID($A232,4,5),'Project splits'!$C$5:$AM$346,BA$22,FALSE),VLOOKUP($A232,'Success Asset Classes'!$B$15:$BD$377,BA$21,FALSE)))</f>
        <v>0</v>
      </c>
      <c r="BB232" s="230">
        <f>IF($AR232=0,VLOOKUP(MID($A232,4,5),'Project splits'!$C$5:$AM$346,BB$22,FALSE),IF(ISNA(VLOOKUP($A232,'Success Asset Classes'!$B$15:$BD$377,BB$21,FALSE)),VLOOKUP(MID($A232,4,5),'Project splits'!$C$5:$AM$346,BB$22,FALSE),VLOOKUP($A232,'Success Asset Classes'!$B$15:$BD$377,BB$21,FALSE)))</f>
        <v>0.16075364712193177</v>
      </c>
      <c r="BC232" s="230">
        <f>IF($AR232=0,VLOOKUP(MID($A232,4,5),'Project splits'!$C$5:$AM$346,BC$22,FALSE),IF(ISNA(VLOOKUP($A232,'Success Asset Classes'!$B$15:$BD$377,BC$21,FALSE)),VLOOKUP(MID($A232,4,5),'Project splits'!$C$5:$AM$346,BC$22,FALSE),VLOOKUP($A232,'Success Asset Classes'!$B$15:$BD$377,BC$21,FALSE)))</f>
        <v>0</v>
      </c>
      <c r="BD232" s="230">
        <f>IF($AR232=0,VLOOKUP(MID($A232,4,5),'Project splits'!$C$5:$AM$346,BD$22,FALSE),IF(ISNA(VLOOKUP($A232,'Success Asset Classes'!$B$15:$BD$377,BD$21,FALSE)),VLOOKUP(MID($A232,4,5),'Project splits'!$C$5:$AM$346,BD$22,FALSE),VLOOKUP($A232,'Success Asset Classes'!$B$15:$BD$377,BD$21,FALSE)))</f>
        <v>4.1555724532333076E-2</v>
      </c>
      <c r="BE232" s="230">
        <f>IF($AR232=0,VLOOKUP(MID($A232,4,5),'Project splits'!$C$5:$AM$346,BE$22,FALSE),IF(ISNA(VLOOKUP($A232,'Success Asset Classes'!$B$15:$BD$377,BE$21,FALSE)),VLOOKUP(MID($A232,4,5),'Project splits'!$C$5:$AM$346,BE$22,FALSE),VLOOKUP($A232,'Success Asset Classes'!$B$15:$BD$377,BE$21,FALSE)))</f>
        <v>2.0918397721230303E-3</v>
      </c>
      <c r="BF232" s="230">
        <f>IF($AR232=0,VLOOKUP(MID($A232,4,5),'Project splits'!$C$5:$AM$346,BF$22,FALSE),IF(ISNA(VLOOKUP($A232,'Success Asset Classes'!$B$15:$BD$377,BF$21,FALSE)),VLOOKUP(MID($A232,4,5),'Project splits'!$C$5:$AM$346,BF$22,FALSE),VLOOKUP($A232,'Success Asset Classes'!$B$15:$BD$377,BF$21,FALSE)))</f>
        <v>0</v>
      </c>
      <c r="BG232" s="230">
        <f>IF($AR232=0,VLOOKUP(MID($A232,4,5),'Project splits'!$C$5:$AM$346,BG$22,FALSE),IF(ISNA(VLOOKUP($A232,'Success Asset Classes'!$B$15:$BD$377,BG$21,FALSE)),VLOOKUP(MID($A232,4,5),'Project splits'!$C$5:$AM$346,BG$22,FALSE),VLOOKUP($A232,'Success Asset Classes'!$B$15:$BD$377,BG$21,FALSE)))</f>
        <v>6.4130723244070834E-2</v>
      </c>
      <c r="BH232" s="230">
        <f>IF($AR232=0,VLOOKUP(MID($A232,4,5),'Project splits'!$C$5:$AM$346,BH$22,FALSE),IF(ISNA(VLOOKUP($A232,'Success Asset Classes'!$B$15:$BD$377,BH$21,FALSE)),VLOOKUP(MID($A232,4,5),'Project splits'!$C$5:$AM$346,BH$22,FALSE),VLOOKUP($A232,'Success Asset Classes'!$B$15:$BD$377,BH$21,FALSE)))</f>
        <v>0.68929272235756267</v>
      </c>
      <c r="BI232" s="230">
        <f>IF($AR232=0,VLOOKUP(MID($A232,4,5),'Project splits'!$C$5:$AM$346,BI$22,FALSE),IF(ISNA(VLOOKUP($A232,'Success Asset Classes'!$B$15:$BD$377,BI$21,FALSE)),VLOOKUP(MID($A232,4,5),'Project splits'!$C$5:$AM$346,BI$22,FALSE),VLOOKUP($A232,'Success Asset Classes'!$B$15:$BD$377,BI$21,FALSE)))</f>
        <v>0</v>
      </c>
      <c r="BJ232" s="230">
        <f>IF($AR232=0,VLOOKUP(MID($A232,4,5),'Project splits'!$C$5:$AM$346,BJ$22,FALSE),IF(ISNA(VLOOKUP($A232,'Success Asset Classes'!$B$15:$BD$377,BJ$21,FALSE)),VLOOKUP(MID($A232,4,5),'Project splits'!$C$5:$AM$346,BJ$22,FALSE),VLOOKUP($A232,'Success Asset Classes'!$B$15:$BD$377,BJ$21,FALSE)))</f>
        <v>0</v>
      </c>
      <c r="BK232" s="230">
        <f>IF($AR232=0,VLOOKUP(MID($A232,4,5),'Project splits'!$C$5:$AM$346,BK$22,FALSE),IF(ISNA(VLOOKUP($A232,'Success Asset Classes'!$B$15:$BD$377,BK$21,FALSE)),VLOOKUP(MID($A232,4,5),'Project splits'!$C$5:$AM$346,BK$22,FALSE),VLOOKUP($A232,'Success Asset Classes'!$B$15:$BD$377,BK$21,FALSE)))</f>
        <v>0</v>
      </c>
      <c r="BL232" s="230">
        <f>IF($AR232=0,VLOOKUP(MID($A232,4,5),'Project splits'!$C$5:$AM$346,BL$22,FALSE),IF(ISNA(VLOOKUP($A232,'Success Asset Classes'!$B$15:$BD$377,BL$21,FALSE)),VLOOKUP(MID($A232,4,5),'Project splits'!$C$5:$AM$346,BL$22,FALSE),VLOOKUP($A232,'Success Asset Classes'!$B$15:$BD$377,BL$21,FALSE)))</f>
        <v>0</v>
      </c>
      <c r="BM232" s="230">
        <f>IF($AR232=0,VLOOKUP(MID($A232,4,5),'Project splits'!$C$5:$AM$346,BM$22,FALSE),IF(ISNA(VLOOKUP($A232,'Success Asset Classes'!$B$15:$BD$377,BM$21,FALSE)),VLOOKUP(MID($A232,4,5),'Project splits'!$C$5:$AM$346,BM$22,FALSE),VLOOKUP($A232,'Success Asset Classes'!$B$15:$BD$377,BM$21,FALSE)))</f>
        <v>0</v>
      </c>
      <c r="BN232" s="230">
        <f>IF($AR232=0,VLOOKUP(MID($A232,4,5),'Project splits'!$C$5:$AM$346,BN$22,FALSE),IF(ISNA(VLOOKUP($A232,'Success Asset Classes'!$B$15:$BD$377,BN$21,FALSE)),VLOOKUP(MID($A232,4,5),'Project splits'!$C$5:$AM$346,BN$22,FALSE),VLOOKUP($A232,'Success Asset Classes'!$B$15:$BD$377,BN$21,FALSE)))</f>
        <v>0</v>
      </c>
      <c r="BO232" s="230">
        <f>IF($AR232=0,VLOOKUP(MID($A232,4,5),'Project splits'!$C$5:$AM$346,BO$22,FALSE),IF(ISNA(VLOOKUP($A232,'Success Asset Classes'!$B$15:$BD$377,BO$21,FALSE)),VLOOKUP(MID($A232,4,5),'Project splits'!$C$5:$AM$346,BO$22,FALSE),VLOOKUP($A232,'Success Asset Classes'!$B$15:$BD$377,BO$21,FALSE)))</f>
        <v>0</v>
      </c>
      <c r="BP232" s="230">
        <f>IF($AR232=0,VLOOKUP(MID($A232,4,5),'Project splits'!$C$5:$AM$346,BP$22,FALSE),IF(ISNA(VLOOKUP($A232,'Success Asset Classes'!$B$15:$BD$377,BP$21,FALSE)),VLOOKUP(MID($A232,4,5),'Project splits'!$C$5:$AM$346,BP$22,FALSE),VLOOKUP($A232,'Success Asset Classes'!$B$15:$BD$377,BP$21,FALSE)))</f>
        <v>0</v>
      </c>
      <c r="BQ232" s="230">
        <f>IF($AR232=0,VLOOKUP(MID($A232,4,5),'Project splits'!$C$5:$AM$346,BQ$22,FALSE),IF(ISNA(VLOOKUP($A232,'Success Asset Classes'!$B$15:$BD$377,BQ$21,FALSE)),VLOOKUP(MID($A232,4,5),'Project splits'!$C$5:$AM$346,BQ$22,FALSE),VLOOKUP($A232,'Success Asset Classes'!$B$15:$BD$377,BQ$21,FALSE)))</f>
        <v>0</v>
      </c>
      <c r="BR232" s="230">
        <f>IF($AR232=0,VLOOKUP(MID($A232,4,5),'Project splits'!$C$5:$AM$346,BR$22,FALSE),IF(ISNA(VLOOKUP($A232,'Success Asset Classes'!$B$15:$BD$377,BR$21,FALSE)),VLOOKUP(MID($A232,4,5),'Project splits'!$C$5:$AM$346,BR$22,FALSE),VLOOKUP($A232,'Success Asset Classes'!$B$15:$BD$377,BR$21,FALSE)))</f>
        <v>1.3466938579891839E-2</v>
      </c>
      <c r="BS232" s="247">
        <f t="shared" si="69"/>
        <v>1</v>
      </c>
      <c r="BT232" s="249">
        <f>1+IF(ISNA(VLOOKUP($A232,'Project labour content'!$A$7:$D$255,'Project labour content'!$D$1,FALSE)),VLOOKUP($D232,'Project labour content'!$F$6:$G$15,'Project labour content'!$G$1,FALSE),VLOOKUP($A232,'Project labour content'!$A$7:$D$255,'Project labour content'!$D$1,FALSE))*LabEsc22*1</f>
        <v>1.0001851649544833</v>
      </c>
      <c r="BU232" s="249">
        <f>1+IF(ISNA(VLOOKUP($A232,'Project labour content'!$A$7:$D$255,'Project labour content'!$D$1,FALSE)),VLOOKUP($D232,'Project labour content'!$F$6:$G$15,'Project labour content'!$G$1,FALSE),VLOOKUP($A232,'Project labour content'!$A$7:$D$255,'Project labour content'!$D$1,FALSE))*LabEsc23*1</f>
        <v>1.0003712187007481</v>
      </c>
      <c r="BV232" s="249">
        <f>1+IF(ISNA(VLOOKUP($A232,'Project labour content'!$A$7:$D$255,'Project labour content'!$D$1,FALSE)),VLOOKUP($D232,'Project labour content'!$F$6:$G$15,'Project labour content'!$G$1,FALSE),VLOOKUP($A232,'Project labour content'!$A$7:$D$255,'Project labour content'!$D$1,FALSE))*LabEsc24*1</f>
        <v>1.0005464813297296</v>
      </c>
      <c r="BW232" s="249">
        <f>1+IF(ISNA(VLOOKUP($A232,'Project labour content'!$A$7:$D$255,'Project labour content'!$D$1,FALSE)),VLOOKUP($D232,'Project labour content'!$F$6:$G$15,'Project labour content'!$G$1,FALSE),VLOOKUP($A232,'Project labour content'!$A$7:$D$255,'Project labour content'!$D$1,FALSE))*LabEsc25*1</f>
        <v>1.0007812164108119</v>
      </c>
      <c r="BX232" s="249">
        <f>1+IF(ISNA(VLOOKUP($A232,'Project labour content'!$A$7:$D$255,'Project labour content'!$D$1,FALSE)),VLOOKUP($D232,'Project labour content'!$F$6:$G$15,'Project labour content'!$G$1,FALSE),VLOOKUP($A232,'Project labour content'!$A$7:$D$255,'Project labour content'!$D$1,FALSE))*LabEsc26*1</f>
        <v>1.0010370385266782</v>
      </c>
      <c r="BY232" s="249">
        <f>1+IF(ISNA(VLOOKUP($A232,'Project labour content'!$A$7:$D$255,'Project labour content'!$D$1,FALSE)),VLOOKUP($D232,'Project labour content'!$F$6:$G$15,'Project labour content'!$G$1,FALSE),VLOOKUP($A232,'Project labour content'!$A$7:$D$255,'Project labour content'!$D$1,FALSE))*LabEsc27*1</f>
        <v>1.0011954908095211</v>
      </c>
      <c r="BZ232" s="249">
        <f>1+IF(ISNA(VLOOKUP($A232,'Project labour content'!$A$7:$D$255,'Project labour content'!$D$1,FALSE)),VLOOKUP($D232,'Project labour content'!$F$6:$G$15,'Project labour content'!$G$1,FALSE),VLOOKUP($A232,'Project labour content'!$A$7:$D$255,'Project labour content'!$D$1,FALSE))*LabEsc28*1</f>
        <v>1.0013148053785017</v>
      </c>
      <c r="CA232" s="249">
        <f>1+IF(ISNA(VLOOKUP($A232,'Project labour content'!$A$7:$D$255,'Project labour content'!$D$1,FALSE)),VLOOKUP($D232,'Project labour content'!$F$6:$G$15,'Project labour content'!$G$1,FALSE),VLOOKUP($A232,'Project labour content'!$A$7:$D$255,'Project labour content'!$D$1,FALSE))*LabEsc29*1</f>
        <v>1.0015062813988018</v>
      </c>
      <c r="CB232" s="250" t="str">
        <f>IF(ISNA(VLOOKUP($A232,'Project labour content'!$A$7:$D$255,'Project labour content'!$D$1,FALSE)),"Category","Project")</f>
        <v>Project</v>
      </c>
      <c r="CD232" s="247" t="str">
        <f t="shared" si="70"/>
        <v>14171</v>
      </c>
      <c r="CE232" s="3"/>
    </row>
    <row r="233" spans="1:83" x14ac:dyDescent="0.15">
      <c r="A233" s="11" t="s">
        <v>699</v>
      </c>
      <c r="B233" s="11" t="str">
        <f>VLOOKUP($A233,'Incurred Real 2022$'!$A$25:$AC$426,'Incurred Real 2022$'!B$1,FALSE)</f>
        <v>Eyre Peninsula Transmission Supply</v>
      </c>
      <c r="C233" s="11" t="str">
        <f>VLOOKUP($A233,'Incurred Real 2022$'!$A$25:$AC$426,'Incurred Real 2022$'!C$1,FALSE)</f>
        <v>Contingent - Actual</v>
      </c>
      <c r="D233" s="11" t="str">
        <f>VLOOKUP($A233,'Incurred Real 2022$'!$A$25:$AC$426,'Incurred Real 2022$'!D$1,FALSE)</f>
        <v>Replacement</v>
      </c>
      <c r="E233" s="11" t="str">
        <f>VLOOKUP($A233,'Incurred Real 2022$'!$A$25:$AC$426,'Incurred Real 2022$'!E$1,FALSE)</f>
        <v>Active</v>
      </c>
      <c r="F233" s="105" t="str">
        <f>IF(VLOOKUP($A233,'Incurred Real 2022$'!$A$25:$AC$426,'Incurred Real 2022$'!F$1,FALSE)=0,"",VLOOKUP($A233,'Incurred Real 2022$'!$A$25:$AC$426,'Incurred Real 2022$'!F$1,FALSE))</f>
        <v/>
      </c>
      <c r="G233" s="105" t="str">
        <f>IF(VLOOKUP($A233,'Incurred Real 2022$'!$A$25:$AC$426,'Incurred Real 2022$'!G$1,FALSE)=0,"",VLOOKUP($A233,'Incurred Real 2022$'!$A$25:$AC$426,'Incurred Real 2022$'!G$1,FALSE))</f>
        <v/>
      </c>
      <c r="H233" s="105" t="str">
        <f>IF(VLOOKUP($A233,'Incurred Real 2022$'!$A$25:$AC$426,'Incurred Real 2022$'!H$1,FALSE)=0,"",VLOOKUP($A233,'Incurred Real 2022$'!$A$25:$AC$426,'Incurred Real 2022$'!H$1,FALSE))</f>
        <v/>
      </c>
      <c r="I233" s="105" t="str">
        <f>IF(VLOOKUP($A233,'Incurred Real 2022$'!$A$25:$AC$426,'Incurred Real 2022$'!I$1,FALSE)=0,"",VLOOKUP($A233,'Incurred Real 2022$'!$A$25:$AC$426,'Incurred Real 2022$'!I$1,FALSE))</f>
        <v/>
      </c>
      <c r="J233" s="105" t="str">
        <f>IF(VLOOKUP($A233,'Incurred Real 2022$'!$A$25:$AC$426,'Incurred Real 2022$'!J$1,FALSE)=0,"",VLOOKUP($A233,'Incurred Real 2022$'!$A$25:$AC$426,'Incurred Real 2022$'!J$1,FALSE))</f>
        <v/>
      </c>
      <c r="K233" s="105" t="str">
        <f>IF(VLOOKUP($A233,'Incurred Real 2022$'!$A$25:$AC$426,'Incurred Real 2022$'!K$1,FALSE)=0,"",VLOOKUP($A233,'Incurred Real 2022$'!$A$25:$AC$426,'Incurred Real 2022$'!K$1,FALSE))</f>
        <v/>
      </c>
      <c r="L233" s="105" t="str">
        <f>IF(VLOOKUP($A233,'Incurred Real 2022$'!$A$25:$AC$426,'Incurred Real 2022$'!L$1,FALSE)=0,"",VLOOKUP($A233,'Incurred Real 2022$'!$A$25:$AC$426,'Incurred Real 2022$'!L$1,FALSE))</f>
        <v/>
      </c>
      <c r="M233" s="105" t="str">
        <f>IF(VLOOKUP($A233,'Incurred Real 2022$'!$A$25:$AC$426,'Incurred Real 2022$'!M$1,FALSE)=0,"",VLOOKUP($A233,'Incurred Real 2022$'!$A$25:$AC$426,'Incurred Real 2022$'!M$1,FALSE))</f>
        <v/>
      </c>
      <c r="N233" s="105" t="str">
        <f>IF(VLOOKUP($A233,'Incurred Real 2022$'!$A$25:$AC$426,'Incurred Real 2022$'!N$1,FALSE)=0,"",VLOOKUP($A233,'Incurred Real 2022$'!$A$25:$AC$426,'Incurred Real 2022$'!N$1,FALSE))</f>
        <v/>
      </c>
      <c r="O233" s="105" t="str">
        <f>IF(VLOOKUP($A233,'Incurred Real 2022$'!$A$25:$AC$426,'Incurred Real 2022$'!O$1,FALSE)=0,"",VLOOKUP($A233,'Incurred Real 2022$'!$A$25:$AC$426,'Incurred Real 2022$'!O$1,FALSE))</f>
        <v/>
      </c>
      <c r="P233" s="105" t="str">
        <f>IF(VLOOKUP($A233,'Incurred Real 2022$'!$A$25:$AC$426,'Incurred Real 2022$'!P$1,FALSE)=0,"",VLOOKUP($A233,'Incurred Real 2022$'!$A$25:$AC$426,'Incurred Real 2022$'!P$1,FALSE))</f>
        <v/>
      </c>
      <c r="Q233" s="105">
        <f>IF(VLOOKUP($A233,'Incurred Real 2022$'!$A$25:$AC$426,'Incurred Real 2022$'!Q$1,FALSE)=0,"",VLOOKUP($A233,'Incurred Real 2022$'!$A$25:$AC$426,'Incurred Real 2022$'!Q$1,FALSE))</f>
        <v>110928.9</v>
      </c>
      <c r="R233" s="105">
        <f>IF(VLOOKUP($A233,'Incurred Real 2022$'!$A$25:$AC$426,'Incurred Real 2022$'!R$1,FALSE)=0,"",VLOOKUP($A233,'Incurred Real 2022$'!$A$25:$AC$426,'Incurred Real 2022$'!R$1,FALSE))</f>
        <v>1079949.04</v>
      </c>
      <c r="S233" s="105">
        <f>IF(VLOOKUP($A233,'Incurred Real 2022$'!$A$25:$AC$426,'Incurred Real 2022$'!S$1,FALSE)=0,"",VLOOKUP($A233,'Incurred Real 2022$'!$A$25:$AC$426,'Incurred Real 2022$'!S$1,FALSE))</f>
        <v>562908.46</v>
      </c>
      <c r="T233" s="105">
        <f>IF(VLOOKUP($A233,'Incurred Real 2022$'!$A$25:$AC$426,'Incurred Real 2022$'!T$1,FALSE)=0,"",VLOOKUP($A233,'Incurred Real 2022$'!$A$25:$AC$426,'Incurred Real 2022$'!T$1,FALSE))</f>
        <v>5482499.9299999997</v>
      </c>
      <c r="U233" s="105">
        <f>IF(VLOOKUP($A233,'Incurred Real 2022$'!$A$25:$AC$426,'Incurred Real 2022$'!U$1,FALSE)=0,"",VLOOKUP($A233,'Incurred Real 2022$'!$A$25:$AC$426,'Incurred Real 2022$'!U$1,FALSE))</f>
        <v>88002209.069999993</v>
      </c>
      <c r="V233" s="13">
        <f>IF(ISTEXT(VLOOKUP($A233,'Incurred Real 2022$'!$A$25:$AC$426,'Incurred Real 2022$'!V$1,FALSE)),"",(VLOOKUP($A233,'Incurred Real 2022$'!$A$25:$AC$426,'Incurred Real 2022$'!V$1,FALSE))*BT233*Incurred_Real!V$15)</f>
        <v>182810876.74683443</v>
      </c>
      <c r="W233" s="13">
        <f>IF(ISTEXT(VLOOKUP($A233,'Incurred Real 2022$'!$A$25:$AC$426,'Incurred Real 2022$'!W$1,FALSE)),"",(VLOOKUP($A233,'Incurred Real 2022$'!$A$25:$AC$426,'Incurred Real 2022$'!W$1,FALSE))*BU233*Incurred_Real!W$15)</f>
        <v>64070921.108633302</v>
      </c>
      <c r="X233" s="220" t="str">
        <f>IF(ISTEXT(VLOOKUP($A233,'Incurred Real 2022$'!$A$25:$AC$426,'Incurred Real 2022$'!X$1,FALSE)),"",(VLOOKUP($A233,'Incurred Real 2022$'!$A$25:$AC$426,'Incurred Real 2022$'!X$1,FALSE))*BV233*Incurred_Real!X$15)</f>
        <v/>
      </c>
      <c r="Y233" s="217" t="str">
        <f>IF(ISTEXT(VLOOKUP($A233,'Incurred Real 2022$'!$A$25:$AC$426,'Incurred Real 2022$'!Y$1,FALSE)),"",(VLOOKUP($A233,'Incurred Real 2022$'!$A$25:$AC$426,'Incurred Real 2022$'!Y$1,FALSE))*BW233*Incurred_Real!Y$15)</f>
        <v/>
      </c>
      <c r="Z233" s="13" t="str">
        <f>IF(ISTEXT(VLOOKUP($A233,'Incurred Real 2022$'!$A$25:$AC$426,'Incurred Real 2022$'!Z$1,FALSE)),"",(VLOOKUP($A233,'Incurred Real 2022$'!$A$25:$AC$426,'Incurred Real 2022$'!Z$1,FALSE))*BX233*Incurred_Real!Z$15)</f>
        <v/>
      </c>
      <c r="AA233" s="13" t="str">
        <f>IF(ISTEXT(VLOOKUP($A233,'Incurred Real 2022$'!$A$25:$AC$426,'Incurred Real 2022$'!AA$1,FALSE)),"",(VLOOKUP($A233,'Incurred Real 2022$'!$A$25:$AC$426,'Incurred Real 2022$'!AA$1,FALSE))*BY233*Incurred_Real!AA$15)</f>
        <v/>
      </c>
      <c r="AB233" s="13" t="str">
        <f>IF(ISTEXT(VLOOKUP($A233,'Incurred Real 2022$'!$A$25:$AC$426,'Incurred Real 2022$'!AB$1,FALSE)),"",(VLOOKUP($A233,'Incurred Real 2022$'!$A$25:$AC$426,'Incurred Real 2022$'!AB$1,FALSE))*BZ233*Incurred_Real!AB$15)</f>
        <v/>
      </c>
      <c r="AC233" s="13" t="str">
        <f>IF(ISTEXT(VLOOKUP($A233,'Incurred Real 2022$'!$A$25:$AC$426,'Incurred Real 2022$'!AC$1,FALSE)),"",(VLOOKUP($A233,'Incurred Real 2022$'!$A$25:$AC$426,'Incurred Real 2022$'!AC$1,FALSE))*CA233*Incurred_Real!AC$15)</f>
        <v/>
      </c>
      <c r="AD233" s="221">
        <f t="shared" si="65"/>
        <v>342120293.25546771</v>
      </c>
      <c r="AE233" s="221">
        <f t="shared" si="66"/>
        <v>342120293.25546771</v>
      </c>
      <c r="AF233" s="239">
        <f t="shared" si="71"/>
        <v>391989868.54751533</v>
      </c>
      <c r="AG233" s="222">
        <f t="shared" si="67"/>
        <v>348156941.98499191</v>
      </c>
      <c r="AH233" s="223">
        <f t="shared" ref="AH233:AH296" si="76">IF(AL233="Commissioned Extra","",IF(AK233="","",IF(AK233&lt;AI233,INDEX($F$18:$AC$18,1,MATCH(TEXT(AK233,"000"),$F$23:$AC$23)),INDEX($F$18:$AC$18,1,MATCH(AI233,$F$23:$AC$23)))))</f>
        <v>1.1258999068426243</v>
      </c>
      <c r="AI233" s="224">
        <f t="shared" si="68"/>
        <v>2023</v>
      </c>
      <c r="AJ233" s="225">
        <f>VLOOKUP($A233,Project_Commissioning!$C$4:$H$355,Project_Commissioning!F$1,FALSE)</f>
        <v>44865</v>
      </c>
      <c r="AK233" s="226">
        <f>VLOOKUP($A233,Project_Commissioning!$C$4:$H$355,Project_Commissioning!G$1,FALSE)</f>
        <v>2023</v>
      </c>
      <c r="AL233" s="225" t="str">
        <f>IF(VLOOKUP($A233,Project_Commissioning!$C$4:$H$355,Project_Commissioning!H$1,FALSE)=0,"",VLOOKUP($A233,Project_Commissioning!$C$4:$H$355,Project_Commissioning!H$1,FALSE))</f>
        <v/>
      </c>
      <c r="AM233" s="237">
        <f t="shared" si="72"/>
        <v>348156941.98499191</v>
      </c>
      <c r="AN233" s="221" cm="1">
        <f t="array" ref="AN233">IF(ROUND(AE233,0)=0,0,LOOKUP(2,1/(F233:AC233&lt;&gt;""),F233:AC233))</f>
        <v>64070921.108633302</v>
      </c>
      <c r="AO233" s="221">
        <f t="shared" si="73"/>
        <v>246881797.85546774</v>
      </c>
      <c r="AP233" s="79"/>
      <c r="AQ233" s="20"/>
      <c r="AR233" s="245">
        <f>IF(ISNA(VLOOKUP($A233,'Success Asset Classes'!$B$15:$AA$114,'Success Asset Classes'!$AA$1,FALSE)),0,VLOOKUP($A233,'Success Asset Classes'!$B$15:$AA$114,'Success Asset Classes'!$AA$1,FALSE))</f>
        <v>0</v>
      </c>
      <c r="AS233" s="230">
        <f>IF($AR233=0,VLOOKUP(MID($A233,4,5),'Project splits'!$C$5:$AM$346,AS$22,FALSE),IF(ISNA(VLOOKUP($A233,'Success Asset Classes'!$B$15:$BD$377,AS$21,FALSE)),VLOOKUP(MID($A233,4,5),'Project splits'!$C$5:$AM$346,AS$22,FALSE),VLOOKUP($A233,'Success Asset Classes'!$B$15:$BD$377,AS$21,FALSE)))</f>
        <v>0</v>
      </c>
      <c r="AT233" s="230">
        <f>IF($AR233=0,VLOOKUP(MID($A233,4,5),'Project splits'!$C$5:$AM$346,AT$22,FALSE),IF(ISNA(VLOOKUP($A233,'Success Asset Classes'!$B$15:$BD$377,AT$21,FALSE)),VLOOKUP(MID($A233,4,5),'Project splits'!$C$5:$AM$346,AT$22,FALSE),VLOOKUP($A233,'Success Asset Classes'!$B$15:$BD$377,AT$21,FALSE)))</f>
        <v>0</v>
      </c>
      <c r="AU233" s="230">
        <f>IF($AR233=0,VLOOKUP(MID($A233,4,5),'Project splits'!$C$5:$AM$346,AU$22,FALSE),IF(ISNA(VLOOKUP($A233,'Success Asset Classes'!$B$15:$BD$377,AU$21,FALSE)),VLOOKUP(MID($A233,4,5),'Project splits'!$C$5:$AM$346,AU$22,FALSE),VLOOKUP($A233,'Success Asset Classes'!$B$15:$BD$377,AU$21,FALSE)))</f>
        <v>0</v>
      </c>
      <c r="AV233" s="230">
        <f>IF($AR233=0,VLOOKUP(MID($A233,4,5),'Project splits'!$C$5:$AM$346,AV$22,FALSE),IF(ISNA(VLOOKUP($A233,'Success Asset Classes'!$B$15:$BD$377,AV$21,FALSE)),VLOOKUP(MID($A233,4,5),'Project splits'!$C$5:$AM$346,AV$22,FALSE),VLOOKUP($A233,'Success Asset Classes'!$B$15:$BD$377,AV$21,FALSE)))</f>
        <v>0</v>
      </c>
      <c r="AW233" s="230">
        <f>IF($AR233=0,VLOOKUP(MID($A233,4,5),'Project splits'!$C$5:$AM$346,AW$22,FALSE),IF(ISNA(VLOOKUP($A233,'Success Asset Classes'!$B$15:$BD$377,AW$21,FALSE)),VLOOKUP(MID($A233,4,5),'Project splits'!$C$5:$AM$346,AW$22,FALSE),VLOOKUP($A233,'Success Asset Classes'!$B$15:$BD$377,AW$21,FALSE)))</f>
        <v>0</v>
      </c>
      <c r="AX233" s="230">
        <f>IF($AR233=0,VLOOKUP(MID($A233,4,5),'Project splits'!$C$5:$AM$346,AX$22,FALSE),IF(ISNA(VLOOKUP($A233,'Success Asset Classes'!$B$15:$BD$377,AX$21,FALSE)),VLOOKUP(MID($A233,4,5),'Project splits'!$C$5:$AM$346,AX$22,FALSE),VLOOKUP($A233,'Success Asset Classes'!$B$15:$BD$377,AX$21,FALSE)))</f>
        <v>0</v>
      </c>
      <c r="AY233" s="230">
        <f>IF($AR233=0,VLOOKUP(MID($A233,4,5),'Project splits'!$C$5:$AM$346,AY$22,FALSE),IF(ISNA(VLOOKUP($A233,'Success Asset Classes'!$B$15:$BD$377,AY$21,FALSE)),VLOOKUP(MID($A233,4,5),'Project splits'!$C$5:$AM$346,AY$22,FALSE),VLOOKUP($A233,'Success Asset Classes'!$B$15:$BD$377,AY$21,FALSE)))</f>
        <v>0</v>
      </c>
      <c r="AZ233" s="230">
        <f>IF($AR233=0,VLOOKUP(MID($A233,4,5),'Project splits'!$C$5:$AM$346,AZ$22,FALSE),IF(ISNA(VLOOKUP($A233,'Success Asset Classes'!$B$15:$BD$377,AZ$21,FALSE)),VLOOKUP(MID($A233,4,5),'Project splits'!$C$5:$AM$346,AZ$22,FALSE),VLOOKUP($A233,'Success Asset Classes'!$B$15:$BD$377,AZ$21,FALSE)))</f>
        <v>0</v>
      </c>
      <c r="BA233" s="230">
        <f>IF($AR233=0,VLOOKUP(MID($A233,4,5),'Project splits'!$C$5:$AM$346,BA$22,FALSE),IF(ISNA(VLOOKUP($A233,'Success Asset Classes'!$B$15:$BD$377,BA$21,FALSE)),VLOOKUP(MID($A233,4,5),'Project splits'!$C$5:$AM$346,BA$22,FALSE),VLOOKUP($A233,'Success Asset Classes'!$B$15:$BD$377,BA$21,FALSE)))</f>
        <v>0</v>
      </c>
      <c r="BB233" s="230">
        <f>IF($AR233=0,VLOOKUP(MID($A233,4,5),'Project splits'!$C$5:$AM$346,BB$22,FALSE),IF(ISNA(VLOOKUP($A233,'Success Asset Classes'!$B$15:$BD$377,BB$21,FALSE)),VLOOKUP(MID($A233,4,5),'Project splits'!$C$5:$AM$346,BB$22,FALSE),VLOOKUP($A233,'Success Asset Classes'!$B$15:$BD$377,BB$21,FALSE)))</f>
        <v>8.8352454679862968E-2</v>
      </c>
      <c r="BC233" s="230">
        <f>IF($AR233=0,VLOOKUP(MID($A233,4,5),'Project splits'!$C$5:$AM$346,BC$22,FALSE),IF(ISNA(VLOOKUP($A233,'Success Asset Classes'!$B$15:$BD$377,BC$21,FALSE)),VLOOKUP(MID($A233,4,5),'Project splits'!$C$5:$AM$346,BC$22,FALSE),VLOOKUP($A233,'Success Asset Classes'!$B$15:$BD$377,BC$21,FALSE)))</f>
        <v>0</v>
      </c>
      <c r="BD233" s="230">
        <f>IF($AR233=0,VLOOKUP(MID($A233,4,5),'Project splits'!$C$5:$AM$346,BD$22,FALSE),IF(ISNA(VLOOKUP($A233,'Success Asset Classes'!$B$15:$BD$377,BD$21,FALSE)),VLOOKUP(MID($A233,4,5),'Project splits'!$C$5:$AM$346,BD$22,FALSE),VLOOKUP($A233,'Success Asset Classes'!$B$15:$BD$377,BD$21,FALSE)))</f>
        <v>0</v>
      </c>
      <c r="BE233" s="230">
        <f>IF($AR233=0,VLOOKUP(MID($A233,4,5),'Project splits'!$C$5:$AM$346,BE$22,FALSE),IF(ISNA(VLOOKUP($A233,'Success Asset Classes'!$B$15:$BD$377,BE$21,FALSE)),VLOOKUP(MID($A233,4,5),'Project splits'!$C$5:$AM$346,BE$22,FALSE),VLOOKUP($A233,'Success Asset Classes'!$B$15:$BD$377,BE$21,FALSE)))</f>
        <v>0</v>
      </c>
      <c r="BF233" s="230">
        <f>IF($AR233=0,VLOOKUP(MID($A233,4,5),'Project splits'!$C$5:$AM$346,BF$22,FALSE),IF(ISNA(VLOOKUP($A233,'Success Asset Classes'!$B$15:$BD$377,BF$21,FALSE)),VLOOKUP(MID($A233,4,5),'Project splits'!$C$5:$AM$346,BF$22,FALSE),VLOOKUP($A233,'Success Asset Classes'!$B$15:$BD$377,BF$21,FALSE)))</f>
        <v>0</v>
      </c>
      <c r="BG233" s="230">
        <f>IF($AR233=0,VLOOKUP(MID($A233,4,5),'Project splits'!$C$5:$AM$346,BG$22,FALSE),IF(ISNA(VLOOKUP($A233,'Success Asset Classes'!$B$15:$BD$377,BG$21,FALSE)),VLOOKUP(MID($A233,4,5),'Project splits'!$C$5:$AM$346,BG$22,FALSE),VLOOKUP($A233,'Success Asset Classes'!$B$15:$BD$377,BG$21,FALSE)))</f>
        <v>0</v>
      </c>
      <c r="BH233" s="230">
        <f>IF($AR233=0,VLOOKUP(MID($A233,4,5),'Project splits'!$C$5:$AM$346,BH$22,FALSE),IF(ISNA(VLOOKUP($A233,'Success Asset Classes'!$B$15:$BD$377,BH$21,FALSE)),VLOOKUP(MID($A233,4,5),'Project splits'!$C$5:$AM$346,BH$22,FALSE),VLOOKUP($A233,'Success Asset Classes'!$B$15:$BD$377,BH$21,FALSE)))</f>
        <v>0.91164754532013703</v>
      </c>
      <c r="BI233" s="230">
        <f>IF($AR233=0,VLOOKUP(MID($A233,4,5),'Project splits'!$C$5:$AM$346,BI$22,FALSE),IF(ISNA(VLOOKUP($A233,'Success Asset Classes'!$B$15:$BD$377,BI$21,FALSE)),VLOOKUP(MID($A233,4,5),'Project splits'!$C$5:$AM$346,BI$22,FALSE),VLOOKUP($A233,'Success Asset Classes'!$B$15:$BD$377,BI$21,FALSE)))</f>
        <v>0</v>
      </c>
      <c r="BJ233" s="230">
        <f>IF($AR233=0,VLOOKUP(MID($A233,4,5),'Project splits'!$C$5:$AM$346,BJ$22,FALSE),IF(ISNA(VLOOKUP($A233,'Success Asset Classes'!$B$15:$BD$377,BJ$21,FALSE)),VLOOKUP(MID($A233,4,5),'Project splits'!$C$5:$AM$346,BJ$22,FALSE),VLOOKUP($A233,'Success Asset Classes'!$B$15:$BD$377,BJ$21,FALSE)))</f>
        <v>0</v>
      </c>
      <c r="BK233" s="230">
        <f>IF($AR233=0,VLOOKUP(MID($A233,4,5),'Project splits'!$C$5:$AM$346,BK$22,FALSE),IF(ISNA(VLOOKUP($A233,'Success Asset Classes'!$B$15:$BD$377,BK$21,FALSE)),VLOOKUP(MID($A233,4,5),'Project splits'!$C$5:$AM$346,BK$22,FALSE),VLOOKUP($A233,'Success Asset Classes'!$B$15:$BD$377,BK$21,FALSE)))</f>
        <v>0</v>
      </c>
      <c r="BL233" s="230">
        <f>IF($AR233=0,VLOOKUP(MID($A233,4,5),'Project splits'!$C$5:$AM$346,BL$22,FALSE),IF(ISNA(VLOOKUP($A233,'Success Asset Classes'!$B$15:$BD$377,BL$21,FALSE)),VLOOKUP(MID($A233,4,5),'Project splits'!$C$5:$AM$346,BL$22,FALSE),VLOOKUP($A233,'Success Asset Classes'!$B$15:$BD$377,BL$21,FALSE)))</f>
        <v>0</v>
      </c>
      <c r="BM233" s="230">
        <f>IF($AR233=0,VLOOKUP(MID($A233,4,5),'Project splits'!$C$5:$AM$346,BM$22,FALSE),IF(ISNA(VLOOKUP($A233,'Success Asset Classes'!$B$15:$BD$377,BM$21,FALSE)),VLOOKUP(MID($A233,4,5),'Project splits'!$C$5:$AM$346,BM$22,FALSE),VLOOKUP($A233,'Success Asset Classes'!$B$15:$BD$377,BM$21,FALSE)))</f>
        <v>0</v>
      </c>
      <c r="BN233" s="230">
        <f>IF($AR233=0,VLOOKUP(MID($A233,4,5),'Project splits'!$C$5:$AM$346,BN$22,FALSE),IF(ISNA(VLOOKUP($A233,'Success Asset Classes'!$B$15:$BD$377,BN$21,FALSE)),VLOOKUP(MID($A233,4,5),'Project splits'!$C$5:$AM$346,BN$22,FALSE),VLOOKUP($A233,'Success Asset Classes'!$B$15:$BD$377,BN$21,FALSE)))</f>
        <v>0</v>
      </c>
      <c r="BO233" s="230">
        <f>IF($AR233=0,VLOOKUP(MID($A233,4,5),'Project splits'!$C$5:$AM$346,BO$22,FALSE),IF(ISNA(VLOOKUP($A233,'Success Asset Classes'!$B$15:$BD$377,BO$21,FALSE)),VLOOKUP(MID($A233,4,5),'Project splits'!$C$5:$AM$346,BO$22,FALSE),VLOOKUP($A233,'Success Asset Classes'!$B$15:$BD$377,BO$21,FALSE)))</f>
        <v>0</v>
      </c>
      <c r="BP233" s="230">
        <f>IF($AR233=0,VLOOKUP(MID($A233,4,5),'Project splits'!$C$5:$AM$346,BP$22,FALSE),IF(ISNA(VLOOKUP($A233,'Success Asset Classes'!$B$15:$BD$377,BP$21,FALSE)),VLOOKUP(MID($A233,4,5),'Project splits'!$C$5:$AM$346,BP$22,FALSE),VLOOKUP($A233,'Success Asset Classes'!$B$15:$BD$377,BP$21,FALSE)))</f>
        <v>0</v>
      </c>
      <c r="BQ233" s="230">
        <f>IF($AR233=0,VLOOKUP(MID($A233,4,5),'Project splits'!$C$5:$AM$346,BQ$22,FALSE),IF(ISNA(VLOOKUP($A233,'Success Asset Classes'!$B$15:$BD$377,BQ$21,FALSE)),VLOOKUP(MID($A233,4,5),'Project splits'!$C$5:$AM$346,BQ$22,FALSE),VLOOKUP($A233,'Success Asset Classes'!$B$15:$BD$377,BQ$21,FALSE)))</f>
        <v>0</v>
      </c>
      <c r="BR233" s="230">
        <f>IF($AR233=0,VLOOKUP(MID($A233,4,5),'Project splits'!$C$5:$AM$346,BR$22,FALSE),IF(ISNA(VLOOKUP($A233,'Success Asset Classes'!$B$15:$BD$377,BR$21,FALSE)),VLOOKUP(MID($A233,4,5),'Project splits'!$C$5:$AM$346,BR$22,FALSE),VLOOKUP($A233,'Success Asset Classes'!$B$15:$BD$377,BR$21,FALSE)))</f>
        <v>0</v>
      </c>
      <c r="BS233" s="247">
        <f t="shared" si="69"/>
        <v>1</v>
      </c>
      <c r="BT233" s="249">
        <f>1+IF(ISNA(VLOOKUP($A233,'Project labour content'!$A$7:$D$255,'Project labour content'!$D$1,FALSE)),VLOOKUP($D233,'Project labour content'!$F$6:$G$15,'Project labour content'!$G$1,FALSE),VLOOKUP($A233,'Project labour content'!$A$7:$D$255,'Project labour content'!$D$1,FALSE))*LabEsc22*1</f>
        <v>1.0003733244945572</v>
      </c>
      <c r="BU233" s="249">
        <f>1+IF(ISNA(VLOOKUP($A233,'Project labour content'!$A$7:$D$255,'Project labour content'!$D$1,FALSE)),VLOOKUP($D233,'Project labour content'!$F$6:$G$15,'Project labour content'!$G$1,FALSE),VLOOKUP($A233,'Project labour content'!$A$7:$D$255,'Project labour content'!$D$1,FALSE))*LabEsc23*1</f>
        <v>1.0007484409466885</v>
      </c>
      <c r="BV233" s="249">
        <f>1+IF(ISNA(VLOOKUP($A233,'Project labour content'!$A$7:$D$255,'Project labour content'!$D$1,FALSE)),VLOOKUP($D233,'Project labour content'!$F$6:$G$15,'Project labour content'!$G$1,FALSE),VLOOKUP($A233,'Project labour content'!$A$7:$D$255,'Project labour content'!$D$1,FALSE))*LabEsc24*1</f>
        <v>1.001101800644596</v>
      </c>
      <c r="BW233" s="249">
        <f>1+IF(ISNA(VLOOKUP($A233,'Project labour content'!$A$7:$D$255,'Project labour content'!$D$1,FALSE)),VLOOKUP($D233,'Project labour content'!$F$6:$G$15,'Project labour content'!$G$1,FALSE),VLOOKUP($A233,'Project labour content'!$A$7:$D$255,'Project labour content'!$D$1,FALSE))*LabEsc25*1</f>
        <v>1.0015750670666601</v>
      </c>
      <c r="BX233" s="249">
        <f>1+IF(ISNA(VLOOKUP($A233,'Project labour content'!$A$7:$D$255,'Project labour content'!$D$1,FALSE)),VLOOKUP($D233,'Project labour content'!$F$6:$G$15,'Project labour content'!$G$1,FALSE),VLOOKUP($A233,'Project labour content'!$A$7:$D$255,'Project labour content'!$D$1,FALSE))*LabEsc26*1</f>
        <v>1.002090848588973</v>
      </c>
      <c r="BY233" s="249">
        <f>1+IF(ISNA(VLOOKUP($A233,'Project labour content'!$A$7:$D$255,'Project labour content'!$D$1,FALSE)),VLOOKUP($D233,'Project labour content'!$F$6:$G$15,'Project labour content'!$G$1,FALSE),VLOOKUP($A233,'Project labour content'!$A$7:$D$255,'Project labour content'!$D$1,FALSE))*LabEsc27*1</f>
        <v>1.0024103157287934</v>
      </c>
      <c r="BZ233" s="249">
        <f>1+IF(ISNA(VLOOKUP($A233,'Project labour content'!$A$7:$D$255,'Project labour content'!$D$1,FALSE)),VLOOKUP($D233,'Project labour content'!$F$6:$G$15,'Project labour content'!$G$1,FALSE),VLOOKUP($A233,'Project labour content'!$A$7:$D$255,'Project labour content'!$D$1,FALSE))*LabEsc28*1</f>
        <v>1.0026508744850782</v>
      </c>
      <c r="CA233" s="249">
        <f>1+IF(ISNA(VLOOKUP($A233,'Project labour content'!$A$7:$D$255,'Project labour content'!$D$1,FALSE)),VLOOKUP($D233,'Project labour content'!$F$6:$G$15,'Project labour content'!$G$1,FALSE),VLOOKUP($A233,'Project labour content'!$A$7:$D$255,'Project labour content'!$D$1,FALSE))*LabEsc29*1</f>
        <v>1.0030369231771636</v>
      </c>
      <c r="CB233" s="250" t="str">
        <f>IF(ISNA(VLOOKUP($A233,'Project labour content'!$A$7:$D$255,'Project labour content'!$D$1,FALSE)),"Category","Project")</f>
        <v>Project</v>
      </c>
      <c r="CD233" s="247" t="str">
        <f t="shared" si="70"/>
        <v>14172</v>
      </c>
      <c r="CE233" s="3"/>
    </row>
    <row r="234" spans="1:83" x14ac:dyDescent="0.15">
      <c r="A234" s="11" t="s">
        <v>701</v>
      </c>
      <c r="B234" s="11" t="str">
        <f>VLOOKUP($A234,'Incurred Real 2022$'!$A$25:$AC$426,'Incurred Real 2022$'!B$1,FALSE)</f>
        <v>Templers LOPA and Plant Replacement</v>
      </c>
      <c r="C234" s="11" t="str">
        <f>VLOOKUP($A234,'Incurred Real 2022$'!$A$25:$AC$426,'Incurred Real 2022$'!C$1,FALSE)</f>
        <v>ExAnte</v>
      </c>
      <c r="D234" s="11" t="str">
        <f>VLOOKUP($A234,'Incurred Real 2022$'!$A$25:$AC$426,'Incurred Real 2022$'!D$1,FALSE)</f>
        <v>Replacement</v>
      </c>
      <c r="E234" s="11" t="str">
        <f>VLOOKUP($A234,'Incurred Real 2022$'!$A$25:$AC$426,'Incurred Real 2022$'!E$1,FALSE)</f>
        <v>Deferred</v>
      </c>
      <c r="F234" s="105" t="str">
        <f>IF(VLOOKUP($A234,'Incurred Real 2022$'!$A$25:$AC$426,'Incurred Real 2022$'!F$1,FALSE)=0,"",VLOOKUP($A234,'Incurred Real 2022$'!$A$25:$AC$426,'Incurred Real 2022$'!F$1,FALSE))</f>
        <v/>
      </c>
      <c r="G234" s="105" t="str">
        <f>IF(VLOOKUP($A234,'Incurred Real 2022$'!$A$25:$AC$426,'Incurred Real 2022$'!G$1,FALSE)=0,"",VLOOKUP($A234,'Incurred Real 2022$'!$A$25:$AC$426,'Incurred Real 2022$'!G$1,FALSE))</f>
        <v/>
      </c>
      <c r="H234" s="105" t="str">
        <f>IF(VLOOKUP($A234,'Incurred Real 2022$'!$A$25:$AC$426,'Incurred Real 2022$'!H$1,FALSE)=0,"",VLOOKUP($A234,'Incurred Real 2022$'!$A$25:$AC$426,'Incurred Real 2022$'!H$1,FALSE))</f>
        <v/>
      </c>
      <c r="I234" s="105" t="str">
        <f>IF(VLOOKUP($A234,'Incurred Real 2022$'!$A$25:$AC$426,'Incurred Real 2022$'!I$1,FALSE)=0,"",VLOOKUP($A234,'Incurred Real 2022$'!$A$25:$AC$426,'Incurred Real 2022$'!I$1,FALSE))</f>
        <v/>
      </c>
      <c r="J234" s="105" t="str">
        <f>IF(VLOOKUP($A234,'Incurred Real 2022$'!$A$25:$AC$426,'Incurred Real 2022$'!J$1,FALSE)=0,"",VLOOKUP($A234,'Incurred Real 2022$'!$A$25:$AC$426,'Incurred Real 2022$'!J$1,FALSE))</f>
        <v/>
      </c>
      <c r="K234" s="105" t="str">
        <f>IF(VLOOKUP($A234,'Incurred Real 2022$'!$A$25:$AC$426,'Incurred Real 2022$'!K$1,FALSE)=0,"",VLOOKUP($A234,'Incurred Real 2022$'!$A$25:$AC$426,'Incurred Real 2022$'!K$1,FALSE))</f>
        <v/>
      </c>
      <c r="L234" s="105" t="str">
        <f>IF(VLOOKUP($A234,'Incurred Real 2022$'!$A$25:$AC$426,'Incurred Real 2022$'!L$1,FALSE)=0,"",VLOOKUP($A234,'Incurred Real 2022$'!$A$25:$AC$426,'Incurred Real 2022$'!L$1,FALSE))</f>
        <v/>
      </c>
      <c r="M234" s="105" t="str">
        <f>IF(VLOOKUP($A234,'Incurred Real 2022$'!$A$25:$AC$426,'Incurred Real 2022$'!M$1,FALSE)=0,"",VLOOKUP($A234,'Incurred Real 2022$'!$A$25:$AC$426,'Incurred Real 2022$'!M$1,FALSE))</f>
        <v/>
      </c>
      <c r="N234" s="105" t="str">
        <f>IF(VLOOKUP($A234,'Incurred Real 2022$'!$A$25:$AC$426,'Incurred Real 2022$'!N$1,FALSE)=0,"",VLOOKUP($A234,'Incurred Real 2022$'!$A$25:$AC$426,'Incurred Real 2022$'!N$1,FALSE))</f>
        <v/>
      </c>
      <c r="O234" s="105" t="str">
        <f>IF(VLOOKUP($A234,'Incurred Real 2022$'!$A$25:$AC$426,'Incurred Real 2022$'!O$1,FALSE)=0,"",VLOOKUP($A234,'Incurred Real 2022$'!$A$25:$AC$426,'Incurred Real 2022$'!O$1,FALSE))</f>
        <v/>
      </c>
      <c r="P234" s="105" t="str">
        <f>IF(VLOOKUP($A234,'Incurred Real 2022$'!$A$25:$AC$426,'Incurred Real 2022$'!P$1,FALSE)=0,"",VLOOKUP($A234,'Incurred Real 2022$'!$A$25:$AC$426,'Incurred Real 2022$'!P$1,FALSE))</f>
        <v/>
      </c>
      <c r="Q234" s="105" t="str">
        <f>IF(VLOOKUP($A234,'Incurred Real 2022$'!$A$25:$AC$426,'Incurred Real 2022$'!Q$1,FALSE)=0,"",VLOOKUP($A234,'Incurred Real 2022$'!$A$25:$AC$426,'Incurred Real 2022$'!Q$1,FALSE))</f>
        <v/>
      </c>
      <c r="R234" s="105" t="str">
        <f>IF(VLOOKUP($A234,'Incurred Real 2022$'!$A$25:$AC$426,'Incurred Real 2022$'!R$1,FALSE)=0,"",VLOOKUP($A234,'Incurred Real 2022$'!$A$25:$AC$426,'Incurred Real 2022$'!R$1,FALSE))</f>
        <v/>
      </c>
      <c r="S234" s="105">
        <f>IF(VLOOKUP($A234,'Incurred Real 2022$'!$A$25:$AC$426,'Incurred Real 2022$'!S$1,FALSE)=0,"",VLOOKUP($A234,'Incurred Real 2022$'!$A$25:$AC$426,'Incurred Real 2022$'!S$1,FALSE))</f>
        <v>10969.07</v>
      </c>
      <c r="T234" s="105">
        <f>IF(VLOOKUP($A234,'Incurred Real 2022$'!$A$25:$AC$426,'Incurred Real 2022$'!T$1,FALSE)=0,"",VLOOKUP($A234,'Incurred Real 2022$'!$A$25:$AC$426,'Incurred Real 2022$'!T$1,FALSE))</f>
        <v>38726.76</v>
      </c>
      <c r="U234" s="105" t="str">
        <f>IF(VLOOKUP($A234,'Incurred Real 2022$'!$A$25:$AC$426,'Incurred Real 2022$'!U$1,FALSE)=0,"",VLOOKUP($A234,'Incurred Real 2022$'!$A$25:$AC$426,'Incurred Real 2022$'!U$1,FALSE))</f>
        <v/>
      </c>
      <c r="V234" s="13" t="str">
        <f>IF(ISTEXT(VLOOKUP($A234,'Incurred Real 2022$'!$A$25:$AC$426,'Incurred Real 2022$'!V$1,FALSE)),"",(VLOOKUP($A234,'Incurred Real 2022$'!$A$25:$AC$426,'Incurred Real 2022$'!V$1,FALSE))*BT234*Incurred_Real!V$15)</f>
        <v/>
      </c>
      <c r="W234" s="13">
        <f>IF(ISTEXT(VLOOKUP($A234,'Incurred Real 2022$'!$A$25:$AC$426,'Incurred Real 2022$'!W$1,FALSE)),"",(VLOOKUP($A234,'Incurred Real 2022$'!$A$25:$AC$426,'Incurred Real 2022$'!W$1,FALSE))*BU234*Incurred_Real!W$15)</f>
        <v>334394.02454658406</v>
      </c>
      <c r="X234" s="220">
        <f>IF(ISTEXT(VLOOKUP($A234,'Incurred Real 2022$'!$A$25:$AC$426,'Incurred Real 2022$'!X$1,FALSE)),"",(VLOOKUP($A234,'Incurred Real 2022$'!$A$25:$AC$426,'Incurred Real 2022$'!X$1,FALSE))*BV234*Incurred_Real!X$15)</f>
        <v>391912.18444237433</v>
      </c>
      <c r="Y234" s="217">
        <f>IF(ISTEXT(VLOOKUP($A234,'Incurred Real 2022$'!$A$25:$AC$426,'Incurred Real 2022$'!Y$1,FALSE)),"",(VLOOKUP($A234,'Incurred Real 2022$'!$A$25:$AC$426,'Incurred Real 2022$'!Y$1,FALSE))*BW234*Incurred_Real!Y$15)</f>
        <v>5140438.4220905993</v>
      </c>
      <c r="Z234" s="13">
        <f>IF(ISTEXT(VLOOKUP($A234,'Incurred Real 2022$'!$A$25:$AC$426,'Incurred Real 2022$'!Z$1,FALSE)),"",(VLOOKUP($A234,'Incurred Real 2022$'!$A$25:$AC$426,'Incurred Real 2022$'!Z$1,FALSE))*BX234*Incurred_Real!Z$15)</f>
        <v>70170.063231053078</v>
      </c>
      <c r="AA234" s="13" t="str">
        <f>IF(ISTEXT(VLOOKUP($A234,'Incurred Real 2022$'!$A$25:$AC$426,'Incurred Real 2022$'!AA$1,FALSE)),"",(VLOOKUP($A234,'Incurred Real 2022$'!$A$25:$AC$426,'Incurred Real 2022$'!AA$1,FALSE))*BY234*Incurred_Real!AA$15)</f>
        <v/>
      </c>
      <c r="AB234" s="13" t="str">
        <f>IF(ISTEXT(VLOOKUP($A234,'Incurred Real 2022$'!$A$25:$AC$426,'Incurred Real 2022$'!AB$1,FALSE)),"",(VLOOKUP($A234,'Incurred Real 2022$'!$A$25:$AC$426,'Incurred Real 2022$'!AB$1,FALSE))*BZ234*Incurred_Real!AB$15)</f>
        <v/>
      </c>
      <c r="AC234" s="13" t="str">
        <f>IF(ISTEXT(VLOOKUP($A234,'Incurred Real 2022$'!$A$25:$AC$426,'Incurred Real 2022$'!AC$1,FALSE)),"",(VLOOKUP($A234,'Incurred Real 2022$'!$A$25:$AC$426,'Incurred Real 2022$'!AC$1,FALSE))*CA234*Incurred_Real!AC$15)</f>
        <v/>
      </c>
      <c r="AD234" s="221">
        <f t="shared" si="65"/>
        <v>5986610.5243106103</v>
      </c>
      <c r="AE234" s="221">
        <f t="shared" si="66"/>
        <v>5986610.5243106103</v>
      </c>
      <c r="AF234" s="239">
        <f t="shared" si="71"/>
        <v>6744554.9775395934</v>
      </c>
      <c r="AG234" s="222">
        <f t="shared" si="67"/>
        <v>6432108.857669441</v>
      </c>
      <c r="AH234" s="223">
        <f t="shared" si="76"/>
        <v>1.0485760000000002</v>
      </c>
      <c r="AI234" s="224">
        <f t="shared" si="68"/>
        <v>2026</v>
      </c>
      <c r="AJ234" s="225">
        <f>VLOOKUP($A234,Project_Commissioning!$C$4:$H$355,Project_Commissioning!F$1,FALSE)</f>
        <v>45842</v>
      </c>
      <c r="AK234" s="226">
        <f>VLOOKUP($A234,Project_Commissioning!$C$4:$H$355,Project_Commissioning!G$1,FALSE)</f>
        <v>2026</v>
      </c>
      <c r="AL234" s="225" t="str">
        <f>IF(VLOOKUP($A234,Project_Commissioning!$C$4:$H$355,Project_Commissioning!H$1,FALSE)=0,"",VLOOKUP($A234,Project_Commissioning!$C$4:$H$355,Project_Commissioning!H$1,FALSE))</f>
        <v/>
      </c>
      <c r="AM234" s="237">
        <f t="shared" si="72"/>
        <v>5990368.1815317282</v>
      </c>
      <c r="AN234" s="221" cm="1">
        <f t="array" ref="AN234">IF(ROUND(AE234,0)=0,0,LOOKUP(2,1/(F234:AC234&lt;&gt;""),F234:AC234))</f>
        <v>70170.063231053078</v>
      </c>
      <c r="AO234" s="221">
        <f t="shared" si="73"/>
        <v>5936914.6943106102</v>
      </c>
      <c r="AP234" s="79"/>
      <c r="AQ234" s="20"/>
      <c r="AR234" s="245">
        <f>IF(ISNA(VLOOKUP($A234,'Success Asset Classes'!$B$15:$AA$114,'Success Asset Classes'!$AA$1,FALSE)),0,VLOOKUP($A234,'Success Asset Classes'!$B$15:$AA$114,'Success Asset Classes'!$AA$1,FALSE))</f>
        <v>0</v>
      </c>
      <c r="AS234" s="230">
        <f>IF($AR234=0,VLOOKUP(MID($A234,4,5),'Project splits'!$C$5:$AM$346,AS$22,FALSE),IF(ISNA(VLOOKUP($A234,'Success Asset Classes'!$B$15:$BD$377,AS$21,FALSE)),VLOOKUP(MID($A234,4,5),'Project splits'!$C$5:$AM$346,AS$22,FALSE),VLOOKUP($A234,'Success Asset Classes'!$B$15:$BD$377,AS$21,FALSE)))</f>
        <v>0</v>
      </c>
      <c r="AT234" s="230">
        <f>IF($AR234=0,VLOOKUP(MID($A234,4,5),'Project splits'!$C$5:$AM$346,AT$22,FALSE),IF(ISNA(VLOOKUP($A234,'Success Asset Classes'!$B$15:$BD$377,AT$21,FALSE)),VLOOKUP(MID($A234,4,5),'Project splits'!$C$5:$AM$346,AT$22,FALSE),VLOOKUP($A234,'Success Asset Classes'!$B$15:$BD$377,AT$21,FALSE)))</f>
        <v>0</v>
      </c>
      <c r="AU234" s="230">
        <f>IF($AR234=0,VLOOKUP(MID($A234,4,5),'Project splits'!$C$5:$AM$346,AU$22,FALSE),IF(ISNA(VLOOKUP($A234,'Success Asset Classes'!$B$15:$BD$377,AU$21,FALSE)),VLOOKUP(MID($A234,4,5),'Project splits'!$C$5:$AM$346,AU$22,FALSE),VLOOKUP($A234,'Success Asset Classes'!$B$15:$BD$377,AU$21,FALSE)))</f>
        <v>0</v>
      </c>
      <c r="AV234" s="230">
        <f>IF($AR234=0,VLOOKUP(MID($A234,4,5),'Project splits'!$C$5:$AM$346,AV$22,FALSE),IF(ISNA(VLOOKUP($A234,'Success Asset Classes'!$B$15:$BD$377,AV$21,FALSE)),VLOOKUP(MID($A234,4,5),'Project splits'!$C$5:$AM$346,AV$22,FALSE),VLOOKUP($A234,'Success Asset Classes'!$B$15:$BD$377,AV$21,FALSE)))</f>
        <v>0</v>
      </c>
      <c r="AW234" s="230">
        <f>IF($AR234=0,VLOOKUP(MID($A234,4,5),'Project splits'!$C$5:$AM$346,AW$22,FALSE),IF(ISNA(VLOOKUP($A234,'Success Asset Classes'!$B$15:$BD$377,AW$21,FALSE)),VLOOKUP(MID($A234,4,5),'Project splits'!$C$5:$AM$346,AW$22,FALSE),VLOOKUP($A234,'Success Asset Classes'!$B$15:$BD$377,AW$21,FALSE)))</f>
        <v>0</v>
      </c>
      <c r="AX234" s="230">
        <f>IF($AR234=0,VLOOKUP(MID($A234,4,5),'Project splits'!$C$5:$AM$346,AX$22,FALSE),IF(ISNA(VLOOKUP($A234,'Success Asset Classes'!$B$15:$BD$377,AX$21,FALSE)),VLOOKUP(MID($A234,4,5),'Project splits'!$C$5:$AM$346,AX$22,FALSE),VLOOKUP($A234,'Success Asset Classes'!$B$15:$BD$377,AX$21,FALSE)))</f>
        <v>0</v>
      </c>
      <c r="AY234" s="230">
        <f>IF($AR234=0,VLOOKUP(MID($A234,4,5),'Project splits'!$C$5:$AM$346,AY$22,FALSE),IF(ISNA(VLOOKUP($A234,'Success Asset Classes'!$B$15:$BD$377,AY$21,FALSE)),VLOOKUP(MID($A234,4,5),'Project splits'!$C$5:$AM$346,AY$22,FALSE),VLOOKUP($A234,'Success Asset Classes'!$B$15:$BD$377,AY$21,FALSE)))</f>
        <v>0</v>
      </c>
      <c r="AZ234" s="230">
        <f>IF($AR234=0,VLOOKUP(MID($A234,4,5),'Project splits'!$C$5:$AM$346,AZ$22,FALSE),IF(ISNA(VLOOKUP($A234,'Success Asset Classes'!$B$15:$BD$377,AZ$21,FALSE)),VLOOKUP(MID($A234,4,5),'Project splits'!$C$5:$AM$346,AZ$22,FALSE),VLOOKUP($A234,'Success Asset Classes'!$B$15:$BD$377,AZ$21,FALSE)))</f>
        <v>0</v>
      </c>
      <c r="BA234" s="230">
        <f>IF($AR234=0,VLOOKUP(MID($A234,4,5),'Project splits'!$C$5:$AM$346,BA$22,FALSE),IF(ISNA(VLOOKUP($A234,'Success Asset Classes'!$B$15:$BD$377,BA$21,FALSE)),VLOOKUP(MID($A234,4,5),'Project splits'!$C$5:$AM$346,BA$22,FALSE),VLOOKUP($A234,'Success Asset Classes'!$B$15:$BD$377,BA$21,FALSE)))</f>
        <v>0</v>
      </c>
      <c r="BB234" s="230">
        <f>IF($AR234=0,VLOOKUP(MID($A234,4,5),'Project splits'!$C$5:$AM$346,BB$22,FALSE),IF(ISNA(VLOOKUP($A234,'Success Asset Classes'!$B$15:$BD$377,BB$21,FALSE)),VLOOKUP(MID($A234,4,5),'Project splits'!$C$5:$AM$346,BB$22,FALSE),VLOOKUP($A234,'Success Asset Classes'!$B$15:$BD$377,BB$21,FALSE)))</f>
        <v>0.93649720330350006</v>
      </c>
      <c r="BC234" s="230">
        <f>IF($AR234=0,VLOOKUP(MID($A234,4,5),'Project splits'!$C$5:$AM$346,BC$22,FALSE),IF(ISNA(VLOOKUP($A234,'Success Asset Classes'!$B$15:$BD$377,BC$21,FALSE)),VLOOKUP(MID($A234,4,5),'Project splits'!$C$5:$AM$346,BC$22,FALSE),VLOOKUP($A234,'Success Asset Classes'!$B$15:$BD$377,BC$21,FALSE)))</f>
        <v>0</v>
      </c>
      <c r="BD234" s="230">
        <f>IF($AR234=0,VLOOKUP(MID($A234,4,5),'Project splits'!$C$5:$AM$346,BD$22,FALSE),IF(ISNA(VLOOKUP($A234,'Success Asset Classes'!$B$15:$BD$377,BD$21,FALSE)),VLOOKUP(MID($A234,4,5),'Project splits'!$C$5:$AM$346,BD$22,FALSE),VLOOKUP($A234,'Success Asset Classes'!$B$15:$BD$377,BD$21,FALSE)))</f>
        <v>6.3502796696499927E-2</v>
      </c>
      <c r="BE234" s="230">
        <f>IF($AR234=0,VLOOKUP(MID($A234,4,5),'Project splits'!$C$5:$AM$346,BE$22,FALSE),IF(ISNA(VLOOKUP($A234,'Success Asset Classes'!$B$15:$BD$377,BE$21,FALSE)),VLOOKUP(MID($A234,4,5),'Project splits'!$C$5:$AM$346,BE$22,FALSE),VLOOKUP($A234,'Success Asset Classes'!$B$15:$BD$377,BE$21,FALSE)))</f>
        <v>0</v>
      </c>
      <c r="BF234" s="230">
        <f>IF($AR234=0,VLOOKUP(MID($A234,4,5),'Project splits'!$C$5:$AM$346,BF$22,FALSE),IF(ISNA(VLOOKUP($A234,'Success Asset Classes'!$B$15:$BD$377,BF$21,FALSE)),VLOOKUP(MID($A234,4,5),'Project splits'!$C$5:$AM$346,BF$22,FALSE),VLOOKUP($A234,'Success Asset Classes'!$B$15:$BD$377,BF$21,FALSE)))</f>
        <v>0</v>
      </c>
      <c r="BG234" s="230">
        <f>IF($AR234=0,VLOOKUP(MID($A234,4,5),'Project splits'!$C$5:$AM$346,BG$22,FALSE),IF(ISNA(VLOOKUP($A234,'Success Asset Classes'!$B$15:$BD$377,BG$21,FALSE)),VLOOKUP(MID($A234,4,5),'Project splits'!$C$5:$AM$346,BG$22,FALSE),VLOOKUP($A234,'Success Asset Classes'!$B$15:$BD$377,BG$21,FALSE)))</f>
        <v>0</v>
      </c>
      <c r="BH234" s="230">
        <f>IF($AR234=0,VLOOKUP(MID($A234,4,5),'Project splits'!$C$5:$AM$346,BH$22,FALSE),IF(ISNA(VLOOKUP($A234,'Success Asset Classes'!$B$15:$BD$377,BH$21,FALSE)),VLOOKUP(MID($A234,4,5),'Project splits'!$C$5:$AM$346,BH$22,FALSE),VLOOKUP($A234,'Success Asset Classes'!$B$15:$BD$377,BH$21,FALSE)))</f>
        <v>0</v>
      </c>
      <c r="BI234" s="230">
        <f>IF($AR234=0,VLOOKUP(MID($A234,4,5),'Project splits'!$C$5:$AM$346,BI$22,FALSE),IF(ISNA(VLOOKUP($A234,'Success Asset Classes'!$B$15:$BD$377,BI$21,FALSE)),VLOOKUP(MID($A234,4,5),'Project splits'!$C$5:$AM$346,BI$22,FALSE),VLOOKUP($A234,'Success Asset Classes'!$B$15:$BD$377,BI$21,FALSE)))</f>
        <v>0</v>
      </c>
      <c r="BJ234" s="230">
        <f>IF($AR234=0,VLOOKUP(MID($A234,4,5),'Project splits'!$C$5:$AM$346,BJ$22,FALSE),IF(ISNA(VLOOKUP($A234,'Success Asset Classes'!$B$15:$BD$377,BJ$21,FALSE)),VLOOKUP(MID($A234,4,5),'Project splits'!$C$5:$AM$346,BJ$22,FALSE),VLOOKUP($A234,'Success Asset Classes'!$B$15:$BD$377,BJ$21,FALSE)))</f>
        <v>0</v>
      </c>
      <c r="BK234" s="230">
        <f>IF($AR234=0,VLOOKUP(MID($A234,4,5),'Project splits'!$C$5:$AM$346,BK$22,FALSE),IF(ISNA(VLOOKUP($A234,'Success Asset Classes'!$B$15:$BD$377,BK$21,FALSE)),VLOOKUP(MID($A234,4,5),'Project splits'!$C$5:$AM$346,BK$22,FALSE),VLOOKUP($A234,'Success Asset Classes'!$B$15:$BD$377,BK$21,FALSE)))</f>
        <v>0</v>
      </c>
      <c r="BL234" s="230">
        <f>IF($AR234=0,VLOOKUP(MID($A234,4,5),'Project splits'!$C$5:$AM$346,BL$22,FALSE),IF(ISNA(VLOOKUP($A234,'Success Asset Classes'!$B$15:$BD$377,BL$21,FALSE)),VLOOKUP(MID($A234,4,5),'Project splits'!$C$5:$AM$346,BL$22,FALSE),VLOOKUP($A234,'Success Asset Classes'!$B$15:$BD$377,BL$21,FALSE)))</f>
        <v>0</v>
      </c>
      <c r="BM234" s="230">
        <f>IF($AR234=0,VLOOKUP(MID($A234,4,5),'Project splits'!$C$5:$AM$346,BM$22,FALSE),IF(ISNA(VLOOKUP($A234,'Success Asset Classes'!$B$15:$BD$377,BM$21,FALSE)),VLOOKUP(MID($A234,4,5),'Project splits'!$C$5:$AM$346,BM$22,FALSE),VLOOKUP($A234,'Success Asset Classes'!$B$15:$BD$377,BM$21,FALSE)))</f>
        <v>0</v>
      </c>
      <c r="BN234" s="230">
        <f>IF($AR234=0,VLOOKUP(MID($A234,4,5),'Project splits'!$C$5:$AM$346,BN$22,FALSE),IF(ISNA(VLOOKUP($A234,'Success Asset Classes'!$B$15:$BD$377,BN$21,FALSE)),VLOOKUP(MID($A234,4,5),'Project splits'!$C$5:$AM$346,BN$22,FALSE),VLOOKUP($A234,'Success Asset Classes'!$B$15:$BD$377,BN$21,FALSE)))</f>
        <v>0</v>
      </c>
      <c r="BO234" s="230">
        <f>IF($AR234=0,VLOOKUP(MID($A234,4,5),'Project splits'!$C$5:$AM$346,BO$22,FALSE),IF(ISNA(VLOOKUP($A234,'Success Asset Classes'!$B$15:$BD$377,BO$21,FALSE)),VLOOKUP(MID($A234,4,5),'Project splits'!$C$5:$AM$346,BO$22,FALSE),VLOOKUP($A234,'Success Asset Classes'!$B$15:$BD$377,BO$21,FALSE)))</f>
        <v>0</v>
      </c>
      <c r="BP234" s="230">
        <f>IF($AR234=0,VLOOKUP(MID($A234,4,5),'Project splits'!$C$5:$AM$346,BP$22,FALSE),IF(ISNA(VLOOKUP($A234,'Success Asset Classes'!$B$15:$BD$377,BP$21,FALSE)),VLOOKUP(MID($A234,4,5),'Project splits'!$C$5:$AM$346,BP$22,FALSE),VLOOKUP($A234,'Success Asset Classes'!$B$15:$BD$377,BP$21,FALSE)))</f>
        <v>0</v>
      </c>
      <c r="BQ234" s="230">
        <f>IF($AR234=0,VLOOKUP(MID($A234,4,5),'Project splits'!$C$5:$AM$346,BQ$22,FALSE),IF(ISNA(VLOOKUP($A234,'Success Asset Classes'!$B$15:$BD$377,BQ$21,FALSE)),VLOOKUP(MID($A234,4,5),'Project splits'!$C$5:$AM$346,BQ$22,FALSE),VLOOKUP($A234,'Success Asset Classes'!$B$15:$BD$377,BQ$21,FALSE)))</f>
        <v>0</v>
      </c>
      <c r="BR234" s="230">
        <f>IF($AR234=0,VLOOKUP(MID($A234,4,5),'Project splits'!$C$5:$AM$346,BR$22,FALSE),IF(ISNA(VLOOKUP($A234,'Success Asset Classes'!$B$15:$BD$377,BR$21,FALSE)),VLOOKUP(MID($A234,4,5),'Project splits'!$C$5:$AM$346,BR$22,FALSE),VLOOKUP($A234,'Success Asset Classes'!$B$15:$BD$377,BR$21,FALSE)))</f>
        <v>0</v>
      </c>
      <c r="BS234" s="247">
        <f t="shared" si="69"/>
        <v>1</v>
      </c>
      <c r="BT234" s="249">
        <f>1+IF(ISNA(VLOOKUP($A234,'Project labour content'!$A$7:$D$255,'Project labour content'!$D$1,FALSE)),VLOOKUP($D234,'Project labour content'!$F$6:$G$15,'Project labour content'!$G$1,FALSE),VLOOKUP($A234,'Project labour content'!$A$7:$D$255,'Project labour content'!$D$1,FALSE))*LabEsc22*1</f>
        <v>1.0010016942330902</v>
      </c>
      <c r="BU234" s="249">
        <f>1+IF(ISNA(VLOOKUP($A234,'Project labour content'!$A$7:$D$255,'Project labour content'!$D$1,FALSE)),VLOOKUP($D234,'Project labour content'!$F$6:$G$15,'Project labour content'!$G$1,FALSE),VLOOKUP($A234,'Project labour content'!$A$7:$D$255,'Project labour content'!$D$1,FALSE))*LabEsc23*1</f>
        <v>1.002008196598499</v>
      </c>
      <c r="BV234" s="249">
        <f>1+IF(ISNA(VLOOKUP($A234,'Project labour content'!$A$7:$D$255,'Project labour content'!$D$1,FALSE)),VLOOKUP($D234,'Project labour content'!$F$6:$G$15,'Project labour content'!$G$1,FALSE),VLOOKUP($A234,'Project labour content'!$A$7:$D$255,'Project labour content'!$D$1,FALSE))*LabEsc24*1</f>
        <v>1.0029563218267143</v>
      </c>
      <c r="BW234" s="249">
        <f>1+IF(ISNA(VLOOKUP($A234,'Project labour content'!$A$7:$D$255,'Project labour content'!$D$1,FALSE)),VLOOKUP($D234,'Project labour content'!$F$6:$G$15,'Project labour content'!$G$1,FALSE),VLOOKUP($A234,'Project labour content'!$A$7:$D$255,'Project labour content'!$D$1,FALSE))*LabEsc25*1</f>
        <v>1.0042261775490373</v>
      </c>
      <c r="BX234" s="249">
        <f>1+IF(ISNA(VLOOKUP($A234,'Project labour content'!$A$7:$D$255,'Project labour content'!$D$1,FALSE)),VLOOKUP($D234,'Project labour content'!$F$6:$G$15,'Project labour content'!$G$1,FALSE),VLOOKUP($A234,'Project labour content'!$A$7:$D$255,'Project labour content'!$D$1,FALSE))*LabEsc26*1</f>
        <v>1.0056101086437488</v>
      </c>
      <c r="BY234" s="249">
        <f>1+IF(ISNA(VLOOKUP($A234,'Project labour content'!$A$7:$D$255,'Project labour content'!$D$1,FALSE)),VLOOKUP($D234,'Project labour content'!$F$6:$G$15,'Project labour content'!$G$1,FALSE),VLOOKUP($A234,'Project labour content'!$A$7:$D$255,'Project labour content'!$D$1,FALSE))*LabEsc27*1</f>
        <v>1.0064672942725656</v>
      </c>
      <c r="BZ234" s="249">
        <f>1+IF(ISNA(VLOOKUP($A234,'Project labour content'!$A$7:$D$255,'Project labour content'!$D$1,FALSE)),VLOOKUP($D234,'Project labour content'!$F$6:$G$15,'Project labour content'!$G$1,FALSE),VLOOKUP($A234,'Project labour content'!$A$7:$D$255,'Project labour content'!$D$1,FALSE))*LabEsc28*1</f>
        <v>1.0071127550510646</v>
      </c>
      <c r="CA234" s="249">
        <f>1+IF(ISNA(VLOOKUP($A234,'Project labour content'!$A$7:$D$255,'Project labour content'!$D$1,FALSE)),VLOOKUP($D234,'Project labour content'!$F$6:$G$15,'Project labour content'!$G$1,FALSE),VLOOKUP($A234,'Project labour content'!$A$7:$D$255,'Project labour content'!$D$1,FALSE))*LabEsc29*1</f>
        <v>1.0081485905083998</v>
      </c>
      <c r="CB234" s="250" t="str">
        <f>IF(ISNA(VLOOKUP($A234,'Project labour content'!$A$7:$D$255,'Project labour content'!$D$1,FALSE)),"Category","Project")</f>
        <v>Project</v>
      </c>
      <c r="CD234" s="247" t="str">
        <f t="shared" si="70"/>
        <v>14174</v>
      </c>
      <c r="CE234" s="3"/>
    </row>
    <row r="235" spans="1:83" x14ac:dyDescent="0.15">
      <c r="A235" s="11" t="s">
        <v>703</v>
      </c>
      <c r="B235" s="11" t="str">
        <f>VLOOKUP($A235,'Incurred Real 2022$'!$A$25:$AC$426,'Incurred Real 2022$'!B$1,FALSE)</f>
        <v>Surge Arrestor Unit Asset Replacement 2018-23</v>
      </c>
      <c r="C235" s="11" t="str">
        <f>VLOOKUP($A235,'Incurred Real 2022$'!$A$25:$AC$426,'Incurred Real 2022$'!C$1,FALSE)</f>
        <v>ExAnte</v>
      </c>
      <c r="D235" s="11" t="str">
        <f>VLOOKUP($A235,'Incurred Real 2022$'!$A$25:$AC$426,'Incurred Real 2022$'!D$1,FALSE)</f>
        <v>Replacement</v>
      </c>
      <c r="E235" s="11" t="str">
        <f>VLOOKUP($A235,'Incurred Real 2022$'!$A$25:$AC$426,'Incurred Real 2022$'!E$1,FALSE)</f>
        <v>Active</v>
      </c>
      <c r="F235" s="105" t="str">
        <f>IF(VLOOKUP($A235,'Incurred Real 2022$'!$A$25:$AC$426,'Incurred Real 2022$'!F$1,FALSE)=0,"",VLOOKUP($A235,'Incurred Real 2022$'!$A$25:$AC$426,'Incurred Real 2022$'!F$1,FALSE))</f>
        <v/>
      </c>
      <c r="G235" s="105" t="str">
        <f>IF(VLOOKUP($A235,'Incurred Real 2022$'!$A$25:$AC$426,'Incurred Real 2022$'!G$1,FALSE)=0,"",VLOOKUP($A235,'Incurred Real 2022$'!$A$25:$AC$426,'Incurred Real 2022$'!G$1,FALSE))</f>
        <v/>
      </c>
      <c r="H235" s="105" t="str">
        <f>IF(VLOOKUP($A235,'Incurred Real 2022$'!$A$25:$AC$426,'Incurred Real 2022$'!H$1,FALSE)=0,"",VLOOKUP($A235,'Incurred Real 2022$'!$A$25:$AC$426,'Incurred Real 2022$'!H$1,FALSE))</f>
        <v/>
      </c>
      <c r="I235" s="105" t="str">
        <f>IF(VLOOKUP($A235,'Incurred Real 2022$'!$A$25:$AC$426,'Incurred Real 2022$'!I$1,FALSE)=0,"",VLOOKUP($A235,'Incurred Real 2022$'!$A$25:$AC$426,'Incurred Real 2022$'!I$1,FALSE))</f>
        <v/>
      </c>
      <c r="J235" s="105" t="str">
        <f>IF(VLOOKUP($A235,'Incurred Real 2022$'!$A$25:$AC$426,'Incurred Real 2022$'!J$1,FALSE)=0,"",VLOOKUP($A235,'Incurred Real 2022$'!$A$25:$AC$426,'Incurred Real 2022$'!J$1,FALSE))</f>
        <v/>
      </c>
      <c r="K235" s="105" t="str">
        <f>IF(VLOOKUP($A235,'Incurred Real 2022$'!$A$25:$AC$426,'Incurred Real 2022$'!K$1,FALSE)=0,"",VLOOKUP($A235,'Incurred Real 2022$'!$A$25:$AC$426,'Incurred Real 2022$'!K$1,FALSE))</f>
        <v/>
      </c>
      <c r="L235" s="105" t="str">
        <f>IF(VLOOKUP($A235,'Incurred Real 2022$'!$A$25:$AC$426,'Incurred Real 2022$'!L$1,FALSE)=0,"",VLOOKUP($A235,'Incurred Real 2022$'!$A$25:$AC$426,'Incurred Real 2022$'!L$1,FALSE))</f>
        <v/>
      </c>
      <c r="M235" s="105" t="str">
        <f>IF(VLOOKUP($A235,'Incurred Real 2022$'!$A$25:$AC$426,'Incurred Real 2022$'!M$1,FALSE)=0,"",VLOOKUP($A235,'Incurred Real 2022$'!$A$25:$AC$426,'Incurred Real 2022$'!M$1,FALSE))</f>
        <v/>
      </c>
      <c r="N235" s="105" t="str">
        <f>IF(VLOOKUP($A235,'Incurred Real 2022$'!$A$25:$AC$426,'Incurred Real 2022$'!N$1,FALSE)=0,"",VLOOKUP($A235,'Incurred Real 2022$'!$A$25:$AC$426,'Incurred Real 2022$'!N$1,FALSE))</f>
        <v/>
      </c>
      <c r="O235" s="105" t="str">
        <f>IF(VLOOKUP($A235,'Incurred Real 2022$'!$A$25:$AC$426,'Incurred Real 2022$'!O$1,FALSE)=0,"",VLOOKUP($A235,'Incurred Real 2022$'!$A$25:$AC$426,'Incurred Real 2022$'!O$1,FALSE))</f>
        <v/>
      </c>
      <c r="P235" s="105" t="str">
        <f>IF(VLOOKUP($A235,'Incurred Real 2022$'!$A$25:$AC$426,'Incurred Real 2022$'!P$1,FALSE)=0,"",VLOOKUP($A235,'Incurred Real 2022$'!$A$25:$AC$426,'Incurred Real 2022$'!P$1,FALSE))</f>
        <v/>
      </c>
      <c r="Q235" s="105" t="str">
        <f>IF(VLOOKUP($A235,'Incurred Real 2022$'!$A$25:$AC$426,'Incurred Real 2022$'!Q$1,FALSE)=0,"",VLOOKUP($A235,'Incurred Real 2022$'!$A$25:$AC$426,'Incurred Real 2022$'!Q$1,FALSE))</f>
        <v/>
      </c>
      <c r="R235" s="105" t="str">
        <f>IF(VLOOKUP($A235,'Incurred Real 2022$'!$A$25:$AC$426,'Incurred Real 2022$'!R$1,FALSE)=0,"",VLOOKUP($A235,'Incurred Real 2022$'!$A$25:$AC$426,'Incurred Real 2022$'!R$1,FALSE))</f>
        <v/>
      </c>
      <c r="S235" s="105">
        <f>IF(VLOOKUP($A235,'Incurred Real 2022$'!$A$25:$AC$426,'Incurred Real 2022$'!S$1,FALSE)=0,"",VLOOKUP($A235,'Incurred Real 2022$'!$A$25:$AC$426,'Incurred Real 2022$'!S$1,FALSE))</f>
        <v>17293.39</v>
      </c>
      <c r="T235" s="105">
        <f>IF(VLOOKUP($A235,'Incurred Real 2022$'!$A$25:$AC$426,'Incurred Real 2022$'!T$1,FALSE)=0,"",VLOOKUP($A235,'Incurred Real 2022$'!$A$25:$AC$426,'Incurred Real 2022$'!T$1,FALSE))</f>
        <v>227037.79</v>
      </c>
      <c r="U235" s="105">
        <f>IF(VLOOKUP($A235,'Incurred Real 2022$'!$A$25:$AC$426,'Incurred Real 2022$'!U$1,FALSE)=0,"",VLOOKUP($A235,'Incurred Real 2022$'!$A$25:$AC$426,'Incurred Real 2022$'!U$1,FALSE))</f>
        <v>1696640.11</v>
      </c>
      <c r="V235" s="13">
        <f>IF(ISTEXT(VLOOKUP($A235,'Incurred Real 2022$'!$A$25:$AC$426,'Incurred Real 2022$'!V$1,FALSE)),"",(VLOOKUP($A235,'Incurred Real 2022$'!$A$25:$AC$426,'Incurred Real 2022$'!V$1,FALSE))*BT235*Incurred_Real!V$15)</f>
        <v>2462966.9759500967</v>
      </c>
      <c r="W235" s="13">
        <f>IF(ISTEXT(VLOOKUP($A235,'Incurred Real 2022$'!$A$25:$AC$426,'Incurred Real 2022$'!W$1,FALSE)),"",(VLOOKUP($A235,'Incurred Real 2022$'!$A$25:$AC$426,'Incurred Real 2022$'!W$1,FALSE))*BU235*Incurred_Real!W$15)</f>
        <v>1301545.5268976639</v>
      </c>
      <c r="X235" s="220">
        <f>IF(ISTEXT(VLOOKUP($A235,'Incurred Real 2022$'!$A$25:$AC$426,'Incurred Real 2022$'!X$1,FALSE)),"",(VLOOKUP($A235,'Incurred Real 2022$'!$A$25:$AC$426,'Incurred Real 2022$'!X$1,FALSE))*BV235*Incurred_Real!X$15)</f>
        <v>389590.49824847962</v>
      </c>
      <c r="Y235" s="217" t="str">
        <f>IF(ISTEXT(VLOOKUP($A235,'Incurred Real 2022$'!$A$25:$AC$426,'Incurred Real 2022$'!Y$1,FALSE)),"",(VLOOKUP($A235,'Incurred Real 2022$'!$A$25:$AC$426,'Incurred Real 2022$'!Y$1,FALSE))*BW235*Incurred_Real!Y$15)</f>
        <v/>
      </c>
      <c r="Z235" s="13" t="str">
        <f>IF(ISTEXT(VLOOKUP($A235,'Incurred Real 2022$'!$A$25:$AC$426,'Incurred Real 2022$'!Z$1,FALSE)),"",(VLOOKUP($A235,'Incurred Real 2022$'!$A$25:$AC$426,'Incurred Real 2022$'!Z$1,FALSE))*BX235*Incurred_Real!Z$15)</f>
        <v/>
      </c>
      <c r="AA235" s="13" t="str">
        <f>IF(ISTEXT(VLOOKUP($A235,'Incurred Real 2022$'!$A$25:$AC$426,'Incurred Real 2022$'!AA$1,FALSE)),"",(VLOOKUP($A235,'Incurred Real 2022$'!$A$25:$AC$426,'Incurred Real 2022$'!AA$1,FALSE))*BY235*Incurred_Real!AA$15)</f>
        <v/>
      </c>
      <c r="AB235" s="13" t="str">
        <f>IF(ISTEXT(VLOOKUP($A235,'Incurred Real 2022$'!$A$25:$AC$426,'Incurred Real 2022$'!AB$1,FALSE)),"",(VLOOKUP($A235,'Incurred Real 2022$'!$A$25:$AC$426,'Incurred Real 2022$'!AB$1,FALSE))*BZ235*Incurred_Real!AB$15)</f>
        <v/>
      </c>
      <c r="AC235" s="13" t="str">
        <f>IF(ISTEXT(VLOOKUP($A235,'Incurred Real 2022$'!$A$25:$AC$426,'Incurred Real 2022$'!AC$1,FALSE)),"",(VLOOKUP($A235,'Incurred Real 2022$'!$A$25:$AC$426,'Incurred Real 2022$'!AC$1,FALSE))*CA235*Incurred_Real!AC$15)</f>
        <v/>
      </c>
      <c r="AD235" s="221">
        <f t="shared" si="65"/>
        <v>6095074.2910962403</v>
      </c>
      <c r="AE235" s="221">
        <f t="shared" si="66"/>
        <v>6095074.2910962403</v>
      </c>
      <c r="AF235" s="239">
        <f t="shared" si="71"/>
        <v>7001096.9158049244</v>
      </c>
      <c r="AG235" s="222">
        <f t="shared" si="67"/>
        <v>6367460.551523366</v>
      </c>
      <c r="AH235" s="223">
        <f t="shared" si="76"/>
        <v>1.0995116277760002</v>
      </c>
      <c r="AI235" s="224">
        <f t="shared" si="68"/>
        <v>2024</v>
      </c>
      <c r="AJ235" s="225" t="str">
        <f>VLOOKUP($A235,Project_Commissioning!$C$4:$H$355,Project_Commissioning!F$1,FALSE)</f>
        <v xml:space="preserve"> </v>
      </c>
      <c r="AK235" s="226">
        <f>VLOOKUP($A235,Project_Commissioning!$C$4:$H$355,Project_Commissioning!G$1,FALSE)</f>
        <v>2024</v>
      </c>
      <c r="AL235" s="225" t="str">
        <f>IF(VLOOKUP($A235,Project_Commissioning!$C$4:$H$355,Project_Commissioning!H$1,FALSE)=0,"",VLOOKUP($A235,Project_Commissioning!$C$4:$H$355,Project_Commissioning!H$1,FALSE))</f>
        <v/>
      </c>
      <c r="AM235" s="237">
        <f t="shared" si="72"/>
        <v>6218223.1948470362</v>
      </c>
      <c r="AN235" s="221" cm="1">
        <f t="array" ref="AN235">IF(ROUND(AE235,0)=0,0,LOOKUP(2,1/(F235:AC235&lt;&gt;""),F235:AC235))</f>
        <v>389590.49824847962</v>
      </c>
      <c r="AO235" s="221">
        <f t="shared" si="73"/>
        <v>4154103.0010962407</v>
      </c>
      <c r="AP235" s="79"/>
      <c r="AQ235" s="20"/>
      <c r="AR235" s="245">
        <f>IF(ISNA(VLOOKUP($A235,'Success Asset Classes'!$B$15:$AA$114,'Success Asset Classes'!$AA$1,FALSE)),0,VLOOKUP($A235,'Success Asset Classes'!$B$15:$AA$114,'Success Asset Classes'!$AA$1,FALSE))</f>
        <v>0</v>
      </c>
      <c r="AS235" s="230">
        <f>IF($AR235=0,VLOOKUP(MID($A235,4,5),'Project splits'!$C$5:$AM$346,AS$22,FALSE),IF(ISNA(VLOOKUP($A235,'Success Asset Classes'!$B$15:$BD$377,AS$21,FALSE)),VLOOKUP(MID($A235,4,5),'Project splits'!$C$5:$AM$346,AS$22,FALSE),VLOOKUP($A235,'Success Asset Classes'!$B$15:$BD$377,AS$21,FALSE)))</f>
        <v>0</v>
      </c>
      <c r="AT235" s="230">
        <f>IF($AR235=0,VLOOKUP(MID($A235,4,5),'Project splits'!$C$5:$AM$346,AT$22,FALSE),IF(ISNA(VLOOKUP($A235,'Success Asset Classes'!$B$15:$BD$377,AT$21,FALSE)),VLOOKUP(MID($A235,4,5),'Project splits'!$C$5:$AM$346,AT$22,FALSE),VLOOKUP($A235,'Success Asset Classes'!$B$15:$BD$377,AT$21,FALSE)))</f>
        <v>0</v>
      </c>
      <c r="AU235" s="230">
        <f>IF($AR235=0,VLOOKUP(MID($A235,4,5),'Project splits'!$C$5:$AM$346,AU$22,FALSE),IF(ISNA(VLOOKUP($A235,'Success Asset Classes'!$B$15:$BD$377,AU$21,FALSE)),VLOOKUP(MID($A235,4,5),'Project splits'!$C$5:$AM$346,AU$22,FALSE),VLOOKUP($A235,'Success Asset Classes'!$B$15:$BD$377,AU$21,FALSE)))</f>
        <v>0</v>
      </c>
      <c r="AV235" s="230">
        <f>IF($AR235=0,VLOOKUP(MID($A235,4,5),'Project splits'!$C$5:$AM$346,AV$22,FALSE),IF(ISNA(VLOOKUP($A235,'Success Asset Classes'!$B$15:$BD$377,AV$21,FALSE)),VLOOKUP(MID($A235,4,5),'Project splits'!$C$5:$AM$346,AV$22,FALSE),VLOOKUP($A235,'Success Asset Classes'!$B$15:$BD$377,AV$21,FALSE)))</f>
        <v>0</v>
      </c>
      <c r="AW235" s="230">
        <f>IF($AR235=0,VLOOKUP(MID($A235,4,5),'Project splits'!$C$5:$AM$346,AW$22,FALSE),IF(ISNA(VLOOKUP($A235,'Success Asset Classes'!$B$15:$BD$377,AW$21,FALSE)),VLOOKUP(MID($A235,4,5),'Project splits'!$C$5:$AM$346,AW$22,FALSE),VLOOKUP($A235,'Success Asset Classes'!$B$15:$BD$377,AW$21,FALSE)))</f>
        <v>0</v>
      </c>
      <c r="AX235" s="230">
        <f>IF($AR235=0,VLOOKUP(MID($A235,4,5),'Project splits'!$C$5:$AM$346,AX$22,FALSE),IF(ISNA(VLOOKUP($A235,'Success Asset Classes'!$B$15:$BD$377,AX$21,FALSE)),VLOOKUP(MID($A235,4,5),'Project splits'!$C$5:$AM$346,AX$22,FALSE),VLOOKUP($A235,'Success Asset Classes'!$B$15:$BD$377,AX$21,FALSE)))</f>
        <v>0</v>
      </c>
      <c r="AY235" s="230">
        <f>IF($AR235=0,VLOOKUP(MID($A235,4,5),'Project splits'!$C$5:$AM$346,AY$22,FALSE),IF(ISNA(VLOOKUP($A235,'Success Asset Classes'!$B$15:$BD$377,AY$21,FALSE)),VLOOKUP(MID($A235,4,5),'Project splits'!$C$5:$AM$346,AY$22,FALSE),VLOOKUP($A235,'Success Asset Classes'!$B$15:$BD$377,AY$21,FALSE)))</f>
        <v>0</v>
      </c>
      <c r="AZ235" s="230">
        <f>IF($AR235=0,VLOOKUP(MID($A235,4,5),'Project splits'!$C$5:$AM$346,AZ$22,FALSE),IF(ISNA(VLOOKUP($A235,'Success Asset Classes'!$B$15:$BD$377,AZ$21,FALSE)),VLOOKUP(MID($A235,4,5),'Project splits'!$C$5:$AM$346,AZ$22,FALSE),VLOOKUP($A235,'Success Asset Classes'!$B$15:$BD$377,AZ$21,FALSE)))</f>
        <v>0</v>
      </c>
      <c r="BA235" s="230">
        <f>IF($AR235=0,VLOOKUP(MID($A235,4,5),'Project splits'!$C$5:$AM$346,BA$22,FALSE),IF(ISNA(VLOOKUP($A235,'Success Asset Classes'!$B$15:$BD$377,BA$21,FALSE)),VLOOKUP(MID($A235,4,5),'Project splits'!$C$5:$AM$346,BA$22,FALSE),VLOOKUP($A235,'Success Asset Classes'!$B$15:$BD$377,BA$21,FALSE)))</f>
        <v>0</v>
      </c>
      <c r="BB235" s="230">
        <f>IF($AR235=0,VLOOKUP(MID($A235,4,5),'Project splits'!$C$5:$AM$346,BB$22,FALSE),IF(ISNA(VLOOKUP($A235,'Success Asset Classes'!$B$15:$BD$377,BB$21,FALSE)),VLOOKUP(MID($A235,4,5),'Project splits'!$C$5:$AM$346,BB$22,FALSE),VLOOKUP($A235,'Success Asset Classes'!$B$15:$BD$377,BB$21,FALSE)))</f>
        <v>1</v>
      </c>
      <c r="BC235" s="230">
        <f>IF($AR235=0,VLOOKUP(MID($A235,4,5),'Project splits'!$C$5:$AM$346,BC$22,FALSE),IF(ISNA(VLOOKUP($A235,'Success Asset Classes'!$B$15:$BD$377,BC$21,FALSE)),VLOOKUP(MID($A235,4,5),'Project splits'!$C$5:$AM$346,BC$22,FALSE),VLOOKUP($A235,'Success Asset Classes'!$B$15:$BD$377,BC$21,FALSE)))</f>
        <v>0</v>
      </c>
      <c r="BD235" s="230">
        <f>IF($AR235=0,VLOOKUP(MID($A235,4,5),'Project splits'!$C$5:$AM$346,BD$22,FALSE),IF(ISNA(VLOOKUP($A235,'Success Asset Classes'!$B$15:$BD$377,BD$21,FALSE)),VLOOKUP(MID($A235,4,5),'Project splits'!$C$5:$AM$346,BD$22,FALSE),VLOOKUP($A235,'Success Asset Classes'!$B$15:$BD$377,BD$21,FALSE)))</f>
        <v>0</v>
      </c>
      <c r="BE235" s="230">
        <f>IF($AR235=0,VLOOKUP(MID($A235,4,5),'Project splits'!$C$5:$AM$346,BE$22,FALSE),IF(ISNA(VLOOKUP($A235,'Success Asset Classes'!$B$15:$BD$377,BE$21,FALSE)),VLOOKUP(MID($A235,4,5),'Project splits'!$C$5:$AM$346,BE$22,FALSE),VLOOKUP($A235,'Success Asset Classes'!$B$15:$BD$377,BE$21,FALSE)))</f>
        <v>0</v>
      </c>
      <c r="BF235" s="230">
        <f>IF($AR235=0,VLOOKUP(MID($A235,4,5),'Project splits'!$C$5:$AM$346,BF$22,FALSE),IF(ISNA(VLOOKUP($A235,'Success Asset Classes'!$B$15:$BD$377,BF$21,FALSE)),VLOOKUP(MID($A235,4,5),'Project splits'!$C$5:$AM$346,BF$22,FALSE),VLOOKUP($A235,'Success Asset Classes'!$B$15:$BD$377,BF$21,FALSE)))</f>
        <v>0</v>
      </c>
      <c r="BG235" s="230">
        <f>IF($AR235=0,VLOOKUP(MID($A235,4,5),'Project splits'!$C$5:$AM$346,BG$22,FALSE),IF(ISNA(VLOOKUP($A235,'Success Asset Classes'!$B$15:$BD$377,BG$21,FALSE)),VLOOKUP(MID($A235,4,5),'Project splits'!$C$5:$AM$346,BG$22,FALSE),VLOOKUP($A235,'Success Asset Classes'!$B$15:$BD$377,BG$21,FALSE)))</f>
        <v>0</v>
      </c>
      <c r="BH235" s="230">
        <f>IF($AR235=0,VLOOKUP(MID($A235,4,5),'Project splits'!$C$5:$AM$346,BH$22,FALSE),IF(ISNA(VLOOKUP($A235,'Success Asset Classes'!$B$15:$BD$377,BH$21,FALSE)),VLOOKUP(MID($A235,4,5),'Project splits'!$C$5:$AM$346,BH$22,FALSE),VLOOKUP($A235,'Success Asset Classes'!$B$15:$BD$377,BH$21,FALSE)))</f>
        <v>0</v>
      </c>
      <c r="BI235" s="230">
        <f>IF($AR235=0,VLOOKUP(MID($A235,4,5),'Project splits'!$C$5:$AM$346,BI$22,FALSE),IF(ISNA(VLOOKUP($A235,'Success Asset Classes'!$B$15:$BD$377,BI$21,FALSE)),VLOOKUP(MID($A235,4,5),'Project splits'!$C$5:$AM$346,BI$22,FALSE),VLOOKUP($A235,'Success Asset Classes'!$B$15:$BD$377,BI$21,FALSE)))</f>
        <v>0</v>
      </c>
      <c r="BJ235" s="230">
        <f>IF($AR235=0,VLOOKUP(MID($A235,4,5),'Project splits'!$C$5:$AM$346,BJ$22,FALSE),IF(ISNA(VLOOKUP($A235,'Success Asset Classes'!$B$15:$BD$377,BJ$21,FALSE)),VLOOKUP(MID($A235,4,5),'Project splits'!$C$5:$AM$346,BJ$22,FALSE),VLOOKUP($A235,'Success Asset Classes'!$B$15:$BD$377,BJ$21,FALSE)))</f>
        <v>0</v>
      </c>
      <c r="BK235" s="230">
        <f>IF($AR235=0,VLOOKUP(MID($A235,4,5),'Project splits'!$C$5:$AM$346,BK$22,FALSE),IF(ISNA(VLOOKUP($A235,'Success Asset Classes'!$B$15:$BD$377,BK$21,FALSE)),VLOOKUP(MID($A235,4,5),'Project splits'!$C$5:$AM$346,BK$22,FALSE),VLOOKUP($A235,'Success Asset Classes'!$B$15:$BD$377,BK$21,FALSE)))</f>
        <v>0</v>
      </c>
      <c r="BL235" s="230">
        <f>IF($AR235=0,VLOOKUP(MID($A235,4,5),'Project splits'!$C$5:$AM$346,BL$22,FALSE),IF(ISNA(VLOOKUP($A235,'Success Asset Classes'!$B$15:$BD$377,BL$21,FALSE)),VLOOKUP(MID($A235,4,5),'Project splits'!$C$5:$AM$346,BL$22,FALSE),VLOOKUP($A235,'Success Asset Classes'!$B$15:$BD$377,BL$21,FALSE)))</f>
        <v>0</v>
      </c>
      <c r="BM235" s="230">
        <f>IF($AR235=0,VLOOKUP(MID($A235,4,5),'Project splits'!$C$5:$AM$346,BM$22,FALSE),IF(ISNA(VLOOKUP($A235,'Success Asset Classes'!$B$15:$BD$377,BM$21,FALSE)),VLOOKUP(MID($A235,4,5),'Project splits'!$C$5:$AM$346,BM$22,FALSE),VLOOKUP($A235,'Success Asset Classes'!$B$15:$BD$377,BM$21,FALSE)))</f>
        <v>0</v>
      </c>
      <c r="BN235" s="230">
        <f>IF($AR235=0,VLOOKUP(MID($A235,4,5),'Project splits'!$C$5:$AM$346,BN$22,FALSE),IF(ISNA(VLOOKUP($A235,'Success Asset Classes'!$B$15:$BD$377,BN$21,FALSE)),VLOOKUP(MID($A235,4,5),'Project splits'!$C$5:$AM$346,BN$22,FALSE),VLOOKUP($A235,'Success Asset Classes'!$B$15:$BD$377,BN$21,FALSE)))</f>
        <v>0</v>
      </c>
      <c r="BO235" s="230">
        <f>IF($AR235=0,VLOOKUP(MID($A235,4,5),'Project splits'!$C$5:$AM$346,BO$22,FALSE),IF(ISNA(VLOOKUP($A235,'Success Asset Classes'!$B$15:$BD$377,BO$21,FALSE)),VLOOKUP(MID($A235,4,5),'Project splits'!$C$5:$AM$346,BO$22,FALSE),VLOOKUP($A235,'Success Asset Classes'!$B$15:$BD$377,BO$21,FALSE)))</f>
        <v>0</v>
      </c>
      <c r="BP235" s="230">
        <f>IF($AR235=0,VLOOKUP(MID($A235,4,5),'Project splits'!$C$5:$AM$346,BP$22,FALSE),IF(ISNA(VLOOKUP($A235,'Success Asset Classes'!$B$15:$BD$377,BP$21,FALSE)),VLOOKUP(MID($A235,4,5),'Project splits'!$C$5:$AM$346,BP$22,FALSE),VLOOKUP($A235,'Success Asset Classes'!$B$15:$BD$377,BP$21,FALSE)))</f>
        <v>0</v>
      </c>
      <c r="BQ235" s="230">
        <f>IF($AR235=0,VLOOKUP(MID($A235,4,5),'Project splits'!$C$5:$AM$346,BQ$22,FALSE),IF(ISNA(VLOOKUP($A235,'Success Asset Classes'!$B$15:$BD$377,BQ$21,FALSE)),VLOOKUP(MID($A235,4,5),'Project splits'!$C$5:$AM$346,BQ$22,FALSE),VLOOKUP($A235,'Success Asset Classes'!$B$15:$BD$377,BQ$21,FALSE)))</f>
        <v>0</v>
      </c>
      <c r="BR235" s="230">
        <f>IF($AR235=0,VLOOKUP(MID($A235,4,5),'Project splits'!$C$5:$AM$346,BR$22,FALSE),IF(ISNA(VLOOKUP($A235,'Success Asset Classes'!$B$15:$BD$377,BR$21,FALSE)),VLOOKUP(MID($A235,4,5),'Project splits'!$C$5:$AM$346,BR$22,FALSE),VLOOKUP($A235,'Success Asset Classes'!$B$15:$BD$377,BR$21,FALSE)))</f>
        <v>0</v>
      </c>
      <c r="BS235" s="247">
        <f t="shared" si="69"/>
        <v>1</v>
      </c>
      <c r="BT235" s="249">
        <f>1+IF(ISNA(VLOOKUP($A235,'Project labour content'!$A$7:$D$255,'Project labour content'!$D$1,FALSE)),VLOOKUP($D235,'Project labour content'!$F$6:$G$15,'Project labour content'!$G$1,FALSE),VLOOKUP($A235,'Project labour content'!$A$7:$D$255,'Project labour content'!$D$1,FALSE))*LabEsc22*1</f>
        <v>1.0008608438746911</v>
      </c>
      <c r="BU235" s="249">
        <f>1+IF(ISNA(VLOOKUP($A235,'Project labour content'!$A$7:$D$255,'Project labour content'!$D$1,FALSE)),VLOOKUP($D235,'Project labour content'!$F$6:$G$15,'Project labour content'!$G$1,FALSE),VLOOKUP($A235,'Project labour content'!$A$7:$D$255,'Project labour content'!$D$1,FALSE))*LabEsc23*1</f>
        <v>1.0017258197999805</v>
      </c>
      <c r="BV235" s="249">
        <f>1+IF(ISNA(VLOOKUP($A235,'Project labour content'!$A$7:$D$255,'Project labour content'!$D$1,FALSE)),VLOOKUP($D235,'Project labour content'!$F$6:$G$15,'Project labour content'!$G$1,FALSE),VLOOKUP($A235,'Project labour content'!$A$7:$D$255,'Project labour content'!$D$1,FALSE))*LabEsc24*1</f>
        <v>1.0025406271216033</v>
      </c>
      <c r="BW235" s="249">
        <f>1+IF(ISNA(VLOOKUP($A235,'Project labour content'!$A$7:$D$255,'Project labour content'!$D$1,FALSE)),VLOOKUP($D235,'Project labour content'!$F$6:$G$15,'Project labour content'!$G$1,FALSE),VLOOKUP($A235,'Project labour content'!$A$7:$D$255,'Project labour content'!$D$1,FALSE))*LabEsc25*1</f>
        <v>1.0036319257276969</v>
      </c>
      <c r="BX235" s="249">
        <f>1+IF(ISNA(VLOOKUP($A235,'Project labour content'!$A$7:$D$255,'Project labour content'!$D$1,FALSE)),VLOOKUP($D235,'Project labour content'!$F$6:$G$15,'Project labour content'!$G$1,FALSE),VLOOKUP($A235,'Project labour content'!$A$7:$D$255,'Project labour content'!$D$1,FALSE))*LabEsc26*1</f>
        <v>1.0048212593252377</v>
      </c>
      <c r="BY235" s="249">
        <f>1+IF(ISNA(VLOOKUP($A235,'Project labour content'!$A$7:$D$255,'Project labour content'!$D$1,FALSE)),VLOOKUP($D235,'Project labour content'!$F$6:$G$15,'Project labour content'!$G$1,FALSE),VLOOKUP($A235,'Project labour content'!$A$7:$D$255,'Project labour content'!$D$1,FALSE))*LabEsc27*1</f>
        <v>1.0055579142581146</v>
      </c>
      <c r="BZ235" s="249">
        <f>1+IF(ISNA(VLOOKUP($A235,'Project labour content'!$A$7:$D$255,'Project labour content'!$D$1,FALSE)),VLOOKUP($D235,'Project labour content'!$F$6:$G$15,'Project labour content'!$G$1,FALSE),VLOOKUP($A235,'Project labour content'!$A$7:$D$255,'Project labour content'!$D$1,FALSE))*LabEsc28*1</f>
        <v>1.0061126154225708</v>
      </c>
      <c r="CA235" s="249">
        <f>1+IF(ISNA(VLOOKUP($A235,'Project labour content'!$A$7:$D$255,'Project labour content'!$D$1,FALSE)),VLOOKUP($D235,'Project labour content'!$F$6:$G$15,'Project labour content'!$G$1,FALSE),VLOOKUP($A235,'Project labour content'!$A$7:$D$255,'Project labour content'!$D$1,FALSE))*LabEsc29*1</f>
        <v>1.0070027998512903</v>
      </c>
      <c r="CB235" s="250" t="str">
        <f>IF(ISNA(VLOOKUP($A235,'Project labour content'!$A$7:$D$255,'Project labour content'!$D$1,FALSE)),"Category","Project")</f>
        <v>Project</v>
      </c>
      <c r="CD235" s="247" t="str">
        <f t="shared" si="70"/>
        <v>14176</v>
      </c>
      <c r="CE235" s="3"/>
    </row>
    <row r="236" spans="1:83" x14ac:dyDescent="0.15">
      <c r="A236" s="11" t="s">
        <v>705</v>
      </c>
      <c r="B236" s="11" t="str">
        <f>VLOOKUP($A236,'Incurred Real 2022$'!$A$25:$AC$426,'Incurred Real 2022$'!B$1,FALSE)</f>
        <v>Elevating Work Platform Procurement for Live Work</v>
      </c>
      <c r="C236" s="11" t="str">
        <f>VLOOKUP($A236,'Incurred Real 2022$'!$A$25:$AC$426,'Incurred Real 2022$'!C$1,FALSE)</f>
        <v>ExAnte</v>
      </c>
      <c r="D236" s="11" t="str">
        <f>VLOOKUP($A236,'Incurred Real 2022$'!$A$25:$AC$426,'Incurred Real 2022$'!D$1,FALSE)</f>
        <v>Facilities</v>
      </c>
      <c r="E236" s="11" t="str">
        <f>VLOOKUP($A236,'Incurred Real 2022$'!$A$25:$AC$426,'Incurred Real 2022$'!E$1,FALSE)</f>
        <v>Closed</v>
      </c>
      <c r="F236" s="105" t="str">
        <f>IF(VLOOKUP($A236,'Incurred Real 2022$'!$A$25:$AC$426,'Incurred Real 2022$'!F$1,FALSE)=0,"",VLOOKUP($A236,'Incurred Real 2022$'!$A$25:$AC$426,'Incurred Real 2022$'!F$1,FALSE))</f>
        <v/>
      </c>
      <c r="G236" s="105" t="str">
        <f>IF(VLOOKUP($A236,'Incurred Real 2022$'!$A$25:$AC$426,'Incurred Real 2022$'!G$1,FALSE)=0,"",VLOOKUP($A236,'Incurred Real 2022$'!$A$25:$AC$426,'Incurred Real 2022$'!G$1,FALSE))</f>
        <v/>
      </c>
      <c r="H236" s="105" t="str">
        <f>IF(VLOOKUP($A236,'Incurred Real 2022$'!$A$25:$AC$426,'Incurred Real 2022$'!H$1,FALSE)=0,"",VLOOKUP($A236,'Incurred Real 2022$'!$A$25:$AC$426,'Incurred Real 2022$'!H$1,FALSE))</f>
        <v/>
      </c>
      <c r="I236" s="105" t="str">
        <f>IF(VLOOKUP($A236,'Incurred Real 2022$'!$A$25:$AC$426,'Incurred Real 2022$'!I$1,FALSE)=0,"",VLOOKUP($A236,'Incurred Real 2022$'!$A$25:$AC$426,'Incurred Real 2022$'!I$1,FALSE))</f>
        <v/>
      </c>
      <c r="J236" s="105" t="str">
        <f>IF(VLOOKUP($A236,'Incurred Real 2022$'!$A$25:$AC$426,'Incurred Real 2022$'!J$1,FALSE)=0,"",VLOOKUP($A236,'Incurred Real 2022$'!$A$25:$AC$426,'Incurred Real 2022$'!J$1,FALSE))</f>
        <v/>
      </c>
      <c r="K236" s="105" t="str">
        <f>IF(VLOOKUP($A236,'Incurred Real 2022$'!$A$25:$AC$426,'Incurred Real 2022$'!K$1,FALSE)=0,"",VLOOKUP($A236,'Incurred Real 2022$'!$A$25:$AC$426,'Incurred Real 2022$'!K$1,FALSE))</f>
        <v/>
      </c>
      <c r="L236" s="105" t="str">
        <f>IF(VLOOKUP($A236,'Incurred Real 2022$'!$A$25:$AC$426,'Incurred Real 2022$'!L$1,FALSE)=0,"",VLOOKUP($A236,'Incurred Real 2022$'!$A$25:$AC$426,'Incurred Real 2022$'!L$1,FALSE))</f>
        <v/>
      </c>
      <c r="M236" s="105" t="str">
        <f>IF(VLOOKUP($A236,'Incurred Real 2022$'!$A$25:$AC$426,'Incurred Real 2022$'!M$1,FALSE)=0,"",VLOOKUP($A236,'Incurred Real 2022$'!$A$25:$AC$426,'Incurred Real 2022$'!M$1,FALSE))</f>
        <v/>
      </c>
      <c r="N236" s="105" t="str">
        <f>IF(VLOOKUP($A236,'Incurred Real 2022$'!$A$25:$AC$426,'Incurred Real 2022$'!N$1,FALSE)=0,"",VLOOKUP($A236,'Incurred Real 2022$'!$A$25:$AC$426,'Incurred Real 2022$'!N$1,FALSE))</f>
        <v/>
      </c>
      <c r="O236" s="105" t="str">
        <f>IF(VLOOKUP($A236,'Incurred Real 2022$'!$A$25:$AC$426,'Incurred Real 2022$'!O$1,FALSE)=0,"",VLOOKUP($A236,'Incurred Real 2022$'!$A$25:$AC$426,'Incurred Real 2022$'!O$1,FALSE))</f>
        <v/>
      </c>
      <c r="P236" s="105" t="str">
        <f>IF(VLOOKUP($A236,'Incurred Real 2022$'!$A$25:$AC$426,'Incurred Real 2022$'!P$1,FALSE)=0,"",VLOOKUP($A236,'Incurred Real 2022$'!$A$25:$AC$426,'Incurred Real 2022$'!P$1,FALSE))</f>
        <v/>
      </c>
      <c r="Q236" s="105">
        <f>IF(VLOOKUP($A236,'Incurred Real 2022$'!$A$25:$AC$426,'Incurred Real 2022$'!Q$1,FALSE)=0,"",VLOOKUP($A236,'Incurred Real 2022$'!$A$25:$AC$426,'Incurred Real 2022$'!Q$1,FALSE))</f>
        <v>57915.38</v>
      </c>
      <c r="R236" s="105">
        <f>IF(VLOOKUP($A236,'Incurred Real 2022$'!$A$25:$AC$426,'Incurred Real 2022$'!R$1,FALSE)=0,"",VLOOKUP($A236,'Incurred Real 2022$'!$A$25:$AC$426,'Incurred Real 2022$'!R$1,FALSE))</f>
        <v>1428320.08</v>
      </c>
      <c r="S236" s="105">
        <f>IF(VLOOKUP($A236,'Incurred Real 2022$'!$A$25:$AC$426,'Incurred Real 2022$'!S$1,FALSE)=0,"",VLOOKUP($A236,'Incurred Real 2022$'!$A$25:$AC$426,'Incurred Real 2022$'!S$1,FALSE))</f>
        <v>1469738.01</v>
      </c>
      <c r="T236" s="105">
        <f>IF(VLOOKUP($A236,'Incurred Real 2022$'!$A$25:$AC$426,'Incurred Real 2022$'!T$1,FALSE)=0,"",VLOOKUP($A236,'Incurred Real 2022$'!$A$25:$AC$426,'Incurred Real 2022$'!T$1,FALSE))</f>
        <v>-2955973.47</v>
      </c>
      <c r="U236" s="105" t="str">
        <f>IF(VLOOKUP($A236,'Incurred Real 2022$'!$A$25:$AC$426,'Incurred Real 2022$'!U$1,FALSE)=0,"",VLOOKUP($A236,'Incurred Real 2022$'!$A$25:$AC$426,'Incurred Real 2022$'!U$1,FALSE))</f>
        <v/>
      </c>
      <c r="V236" s="13" t="str">
        <f>IF(ISTEXT(VLOOKUP($A236,'Incurred Real 2022$'!$A$25:$AC$426,'Incurred Real 2022$'!V$1,FALSE)),"",(VLOOKUP($A236,'Incurred Real 2022$'!$A$25:$AC$426,'Incurred Real 2022$'!V$1,FALSE))*BT236*Incurred_Real!V$15)</f>
        <v/>
      </c>
      <c r="W236" s="13" t="str">
        <f>IF(ISTEXT(VLOOKUP($A236,'Incurred Real 2022$'!$A$25:$AC$426,'Incurred Real 2022$'!W$1,FALSE)),"",(VLOOKUP($A236,'Incurred Real 2022$'!$A$25:$AC$426,'Incurred Real 2022$'!W$1,FALSE))*BU236*Incurred_Real!W$15)</f>
        <v/>
      </c>
      <c r="X236" s="220" t="str">
        <f>IF(ISTEXT(VLOOKUP($A236,'Incurred Real 2022$'!$A$25:$AC$426,'Incurred Real 2022$'!X$1,FALSE)),"",(VLOOKUP($A236,'Incurred Real 2022$'!$A$25:$AC$426,'Incurred Real 2022$'!X$1,FALSE))*BV236*Incurred_Real!X$15)</f>
        <v/>
      </c>
      <c r="Y236" s="217" t="str">
        <f>IF(ISTEXT(VLOOKUP($A236,'Incurred Real 2022$'!$A$25:$AC$426,'Incurred Real 2022$'!Y$1,FALSE)),"",(VLOOKUP($A236,'Incurred Real 2022$'!$A$25:$AC$426,'Incurred Real 2022$'!Y$1,FALSE))*BW236*Incurred_Real!Y$15)</f>
        <v/>
      </c>
      <c r="Z236" s="13" t="str">
        <f>IF(ISTEXT(VLOOKUP($A236,'Incurred Real 2022$'!$A$25:$AC$426,'Incurred Real 2022$'!Z$1,FALSE)),"",(VLOOKUP($A236,'Incurred Real 2022$'!$A$25:$AC$426,'Incurred Real 2022$'!Z$1,FALSE))*BX236*Incurred_Real!Z$15)</f>
        <v/>
      </c>
      <c r="AA236" s="13" t="str">
        <f>IF(ISTEXT(VLOOKUP($A236,'Incurred Real 2022$'!$A$25:$AC$426,'Incurred Real 2022$'!AA$1,FALSE)),"",(VLOOKUP($A236,'Incurred Real 2022$'!$A$25:$AC$426,'Incurred Real 2022$'!AA$1,FALSE))*BY236*Incurred_Real!AA$15)</f>
        <v/>
      </c>
      <c r="AB236" s="13" t="str">
        <f>IF(ISTEXT(VLOOKUP($A236,'Incurred Real 2022$'!$A$25:$AC$426,'Incurred Real 2022$'!AB$1,FALSE)),"",(VLOOKUP($A236,'Incurred Real 2022$'!$A$25:$AC$426,'Incurred Real 2022$'!AB$1,FALSE))*BZ236*Incurred_Real!AB$15)</f>
        <v/>
      </c>
      <c r="AC236" s="13" t="str">
        <f>IF(ISTEXT(VLOOKUP($A236,'Incurred Real 2022$'!$A$25:$AC$426,'Incurred Real 2022$'!AC$1,FALSE)),"",(VLOOKUP($A236,'Incurred Real 2022$'!$A$25:$AC$426,'Incurred Real 2022$'!AC$1,FALSE))*CA236*Incurred_Real!AC$15)</f>
        <v/>
      </c>
      <c r="AD236" s="221">
        <f t="shared" si="65"/>
        <v>0</v>
      </c>
      <c r="AE236" s="221">
        <f t="shared" si="66"/>
        <v>5911946.9399999995</v>
      </c>
      <c r="AF236" s="239">
        <f t="shared" si="71"/>
        <v>0</v>
      </c>
      <c r="AG236" s="222">
        <f t="shared" si="67"/>
        <v>0</v>
      </c>
      <c r="AH236" s="223">
        <f t="shared" si="76"/>
        <v>1.2061329184242469</v>
      </c>
      <c r="AI236" s="224">
        <f t="shared" si="68"/>
        <v>2020</v>
      </c>
      <c r="AJ236" s="225">
        <f>VLOOKUP($A236,Project_Commissioning!$C$4:$H$355,Project_Commissioning!F$1,FALSE)</f>
        <v>43951</v>
      </c>
      <c r="AK236" s="226">
        <f>VLOOKUP($A236,Project_Commissioning!$C$4:$H$355,Project_Commissioning!G$1,FALSE)</f>
        <v>2020</v>
      </c>
      <c r="AL236" s="225" t="str">
        <f>IF(VLOOKUP($A236,Project_Commissioning!$C$4:$H$355,Project_Commissioning!H$1,FALSE)=0,"",VLOOKUP($A236,Project_Commissioning!$C$4:$H$355,Project_Commissioning!H$1,FALSE))</f>
        <v/>
      </c>
      <c r="AM236" s="237">
        <f t="shared" si="72"/>
        <v>0</v>
      </c>
      <c r="AN236" s="221" cm="1">
        <f t="array" ref="AN236">IF(ROUND(AE236,0)=0,0,LOOKUP(2,1/(F236:AC236&lt;&gt;""),F236:AC236))</f>
        <v>-2955973.47</v>
      </c>
      <c r="AO236" s="221">
        <f t="shared" si="73"/>
        <v>0</v>
      </c>
      <c r="AP236" s="79"/>
      <c r="AQ236" s="20"/>
      <c r="AR236" s="245">
        <f>IF(ISNA(VLOOKUP($A236,'Success Asset Classes'!$B$15:$AA$114,'Success Asset Classes'!$AA$1,FALSE)),0,VLOOKUP($A236,'Success Asset Classes'!$B$15:$AA$114,'Success Asset Classes'!$AA$1,FALSE))</f>
        <v>0</v>
      </c>
      <c r="AS236" s="230">
        <f>IF($AR236=0,VLOOKUP(MID($A236,4,5),'Project splits'!$C$5:$AM$346,AS$22,FALSE),IF(ISNA(VLOOKUP($A236,'Success Asset Classes'!$B$15:$BD$377,AS$21,FALSE)),VLOOKUP(MID($A236,4,5),'Project splits'!$C$5:$AM$346,AS$22,FALSE),VLOOKUP($A236,'Success Asset Classes'!$B$15:$BD$377,AS$21,FALSE)))</f>
        <v>0</v>
      </c>
      <c r="AT236" s="230">
        <f>IF($AR236=0,VLOOKUP(MID($A236,4,5),'Project splits'!$C$5:$AM$346,AT$22,FALSE),IF(ISNA(VLOOKUP($A236,'Success Asset Classes'!$B$15:$BD$377,AT$21,FALSE)),VLOOKUP(MID($A236,4,5),'Project splits'!$C$5:$AM$346,AT$22,FALSE),VLOOKUP($A236,'Success Asset Classes'!$B$15:$BD$377,AT$21,FALSE)))</f>
        <v>0</v>
      </c>
      <c r="AU236" s="230">
        <f>IF($AR236=0,VLOOKUP(MID($A236,4,5),'Project splits'!$C$5:$AM$346,AU$22,FALSE),IF(ISNA(VLOOKUP($A236,'Success Asset Classes'!$B$15:$BD$377,AU$21,FALSE)),VLOOKUP(MID($A236,4,5),'Project splits'!$C$5:$AM$346,AU$22,FALSE),VLOOKUP($A236,'Success Asset Classes'!$B$15:$BD$377,AU$21,FALSE)))</f>
        <v>0</v>
      </c>
      <c r="AV236" s="230">
        <f>IF($AR236=0,VLOOKUP(MID($A236,4,5),'Project splits'!$C$5:$AM$346,AV$22,FALSE),IF(ISNA(VLOOKUP($A236,'Success Asset Classes'!$B$15:$BD$377,AV$21,FALSE)),VLOOKUP(MID($A236,4,5),'Project splits'!$C$5:$AM$346,AV$22,FALSE),VLOOKUP($A236,'Success Asset Classes'!$B$15:$BD$377,AV$21,FALSE)))</f>
        <v>0</v>
      </c>
      <c r="AW236" s="230">
        <f>IF($AR236=0,VLOOKUP(MID($A236,4,5),'Project splits'!$C$5:$AM$346,AW$22,FALSE),IF(ISNA(VLOOKUP($A236,'Success Asset Classes'!$B$15:$BD$377,AW$21,FALSE)),VLOOKUP(MID($A236,4,5),'Project splits'!$C$5:$AM$346,AW$22,FALSE),VLOOKUP($A236,'Success Asset Classes'!$B$15:$BD$377,AW$21,FALSE)))</f>
        <v>0</v>
      </c>
      <c r="AX236" s="230">
        <f>IF($AR236=0,VLOOKUP(MID($A236,4,5),'Project splits'!$C$5:$AM$346,AX$22,FALSE),IF(ISNA(VLOOKUP($A236,'Success Asset Classes'!$B$15:$BD$377,AX$21,FALSE)),VLOOKUP(MID($A236,4,5),'Project splits'!$C$5:$AM$346,AX$22,FALSE),VLOOKUP($A236,'Success Asset Classes'!$B$15:$BD$377,AX$21,FALSE)))</f>
        <v>0</v>
      </c>
      <c r="AY236" s="230">
        <f>IF($AR236=0,VLOOKUP(MID($A236,4,5),'Project splits'!$C$5:$AM$346,AY$22,FALSE),IF(ISNA(VLOOKUP($A236,'Success Asset Classes'!$B$15:$BD$377,AY$21,FALSE)),VLOOKUP(MID($A236,4,5),'Project splits'!$C$5:$AM$346,AY$22,FALSE),VLOOKUP($A236,'Success Asset Classes'!$B$15:$BD$377,AY$21,FALSE)))</f>
        <v>0</v>
      </c>
      <c r="AZ236" s="230">
        <f>IF($AR236=0,VLOOKUP(MID($A236,4,5),'Project splits'!$C$5:$AM$346,AZ$22,FALSE),IF(ISNA(VLOOKUP($A236,'Success Asset Classes'!$B$15:$BD$377,AZ$21,FALSE)),VLOOKUP(MID($A236,4,5),'Project splits'!$C$5:$AM$346,AZ$22,FALSE),VLOOKUP($A236,'Success Asset Classes'!$B$15:$BD$377,AZ$21,FALSE)))</f>
        <v>0</v>
      </c>
      <c r="BA236" s="230">
        <f>IF($AR236=0,VLOOKUP(MID($A236,4,5),'Project splits'!$C$5:$AM$346,BA$22,FALSE),IF(ISNA(VLOOKUP($A236,'Success Asset Classes'!$B$15:$BD$377,BA$21,FALSE)),VLOOKUP(MID($A236,4,5),'Project splits'!$C$5:$AM$346,BA$22,FALSE),VLOOKUP($A236,'Success Asset Classes'!$B$15:$BD$377,BA$21,FALSE)))</f>
        <v>0</v>
      </c>
      <c r="BB236" s="230">
        <f>IF($AR236=0,VLOOKUP(MID($A236,4,5),'Project splits'!$C$5:$AM$346,BB$22,FALSE),IF(ISNA(VLOOKUP($A236,'Success Asset Classes'!$B$15:$BD$377,BB$21,FALSE)),VLOOKUP(MID($A236,4,5),'Project splits'!$C$5:$AM$346,BB$22,FALSE),VLOOKUP($A236,'Success Asset Classes'!$B$15:$BD$377,BB$21,FALSE)))</f>
        <v>0</v>
      </c>
      <c r="BC236" s="230">
        <f>IF($AR236=0,VLOOKUP(MID($A236,4,5),'Project splits'!$C$5:$AM$346,BC$22,FALSE),IF(ISNA(VLOOKUP($A236,'Success Asset Classes'!$B$15:$BD$377,BC$21,FALSE)),VLOOKUP(MID($A236,4,5),'Project splits'!$C$5:$AM$346,BC$22,FALSE),VLOOKUP($A236,'Success Asset Classes'!$B$15:$BD$377,BC$21,FALSE)))</f>
        <v>0</v>
      </c>
      <c r="BD236" s="230">
        <f>IF($AR236=0,VLOOKUP(MID($A236,4,5),'Project splits'!$C$5:$AM$346,BD$22,FALSE),IF(ISNA(VLOOKUP($A236,'Success Asset Classes'!$B$15:$BD$377,BD$21,FALSE)),VLOOKUP(MID($A236,4,5),'Project splits'!$C$5:$AM$346,BD$22,FALSE),VLOOKUP($A236,'Success Asset Classes'!$B$15:$BD$377,BD$21,FALSE)))</f>
        <v>0</v>
      </c>
      <c r="BE236" s="230">
        <f>IF($AR236=0,VLOOKUP(MID($A236,4,5),'Project splits'!$C$5:$AM$346,BE$22,FALSE),IF(ISNA(VLOOKUP($A236,'Success Asset Classes'!$B$15:$BD$377,BE$21,FALSE)),VLOOKUP(MID($A236,4,5),'Project splits'!$C$5:$AM$346,BE$22,FALSE),VLOOKUP($A236,'Success Asset Classes'!$B$15:$BD$377,BE$21,FALSE)))</f>
        <v>0</v>
      </c>
      <c r="BF236" s="230">
        <f>IF($AR236=0,VLOOKUP(MID($A236,4,5),'Project splits'!$C$5:$AM$346,BF$22,FALSE),IF(ISNA(VLOOKUP($A236,'Success Asset Classes'!$B$15:$BD$377,BF$21,FALSE)),VLOOKUP(MID($A236,4,5),'Project splits'!$C$5:$AM$346,BF$22,FALSE),VLOOKUP($A236,'Success Asset Classes'!$B$15:$BD$377,BF$21,FALSE)))</f>
        <v>0</v>
      </c>
      <c r="BG236" s="230">
        <f>IF($AR236=0,VLOOKUP(MID($A236,4,5),'Project splits'!$C$5:$AM$346,BG$22,FALSE),IF(ISNA(VLOOKUP($A236,'Success Asset Classes'!$B$15:$BD$377,BG$21,FALSE)),VLOOKUP(MID($A236,4,5),'Project splits'!$C$5:$AM$346,BG$22,FALSE),VLOOKUP($A236,'Success Asset Classes'!$B$15:$BD$377,BG$21,FALSE)))</f>
        <v>0</v>
      </c>
      <c r="BH236" s="230">
        <f>IF($AR236=0,VLOOKUP(MID($A236,4,5),'Project splits'!$C$5:$AM$346,BH$22,FALSE),IF(ISNA(VLOOKUP($A236,'Success Asset Classes'!$B$15:$BD$377,BH$21,FALSE)),VLOOKUP(MID($A236,4,5),'Project splits'!$C$5:$AM$346,BH$22,FALSE),VLOOKUP($A236,'Success Asset Classes'!$B$15:$BD$377,BH$21,FALSE)))</f>
        <v>1</v>
      </c>
      <c r="BI236" s="230">
        <f>IF($AR236=0,VLOOKUP(MID($A236,4,5),'Project splits'!$C$5:$AM$346,BI$22,FALSE),IF(ISNA(VLOOKUP($A236,'Success Asset Classes'!$B$15:$BD$377,BI$21,FALSE)),VLOOKUP(MID($A236,4,5),'Project splits'!$C$5:$AM$346,BI$22,FALSE),VLOOKUP($A236,'Success Asset Classes'!$B$15:$BD$377,BI$21,FALSE)))</f>
        <v>0</v>
      </c>
      <c r="BJ236" s="230">
        <f>IF($AR236=0,VLOOKUP(MID($A236,4,5),'Project splits'!$C$5:$AM$346,BJ$22,FALSE),IF(ISNA(VLOOKUP($A236,'Success Asset Classes'!$B$15:$BD$377,BJ$21,FALSE)),VLOOKUP(MID($A236,4,5),'Project splits'!$C$5:$AM$346,BJ$22,FALSE),VLOOKUP($A236,'Success Asset Classes'!$B$15:$BD$377,BJ$21,FALSE)))</f>
        <v>0</v>
      </c>
      <c r="BK236" s="230">
        <f>IF($AR236=0,VLOOKUP(MID($A236,4,5),'Project splits'!$C$5:$AM$346,BK$22,FALSE),IF(ISNA(VLOOKUP($A236,'Success Asset Classes'!$B$15:$BD$377,BK$21,FALSE)),VLOOKUP(MID($A236,4,5),'Project splits'!$C$5:$AM$346,BK$22,FALSE),VLOOKUP($A236,'Success Asset Classes'!$B$15:$BD$377,BK$21,FALSE)))</f>
        <v>0</v>
      </c>
      <c r="BL236" s="230">
        <f>IF($AR236=0,VLOOKUP(MID($A236,4,5),'Project splits'!$C$5:$AM$346,BL$22,FALSE),IF(ISNA(VLOOKUP($A236,'Success Asset Classes'!$B$15:$BD$377,BL$21,FALSE)),VLOOKUP(MID($A236,4,5),'Project splits'!$C$5:$AM$346,BL$22,FALSE),VLOOKUP($A236,'Success Asset Classes'!$B$15:$BD$377,BL$21,FALSE)))</f>
        <v>0</v>
      </c>
      <c r="BM236" s="230">
        <f>IF($AR236=0,VLOOKUP(MID($A236,4,5),'Project splits'!$C$5:$AM$346,BM$22,FALSE),IF(ISNA(VLOOKUP($A236,'Success Asset Classes'!$B$15:$BD$377,BM$21,FALSE)),VLOOKUP(MID($A236,4,5),'Project splits'!$C$5:$AM$346,BM$22,FALSE),VLOOKUP($A236,'Success Asset Classes'!$B$15:$BD$377,BM$21,FALSE)))</f>
        <v>0</v>
      </c>
      <c r="BN236" s="230">
        <f>IF($AR236=0,VLOOKUP(MID($A236,4,5),'Project splits'!$C$5:$AM$346,BN$22,FALSE),IF(ISNA(VLOOKUP($A236,'Success Asset Classes'!$B$15:$BD$377,BN$21,FALSE)),VLOOKUP(MID($A236,4,5),'Project splits'!$C$5:$AM$346,BN$22,FALSE),VLOOKUP($A236,'Success Asset Classes'!$B$15:$BD$377,BN$21,FALSE)))</f>
        <v>0</v>
      </c>
      <c r="BO236" s="230">
        <f>IF($AR236=0,VLOOKUP(MID($A236,4,5),'Project splits'!$C$5:$AM$346,BO$22,FALSE),IF(ISNA(VLOOKUP($A236,'Success Asset Classes'!$B$15:$BD$377,BO$21,FALSE)),VLOOKUP(MID($A236,4,5),'Project splits'!$C$5:$AM$346,BO$22,FALSE),VLOOKUP($A236,'Success Asset Classes'!$B$15:$BD$377,BO$21,FALSE)))</f>
        <v>0</v>
      </c>
      <c r="BP236" s="230">
        <f>IF($AR236=0,VLOOKUP(MID($A236,4,5),'Project splits'!$C$5:$AM$346,BP$22,FALSE),IF(ISNA(VLOOKUP($A236,'Success Asset Classes'!$B$15:$BD$377,BP$21,FALSE)),VLOOKUP(MID($A236,4,5),'Project splits'!$C$5:$AM$346,BP$22,FALSE),VLOOKUP($A236,'Success Asset Classes'!$B$15:$BD$377,BP$21,FALSE)))</f>
        <v>0</v>
      </c>
      <c r="BQ236" s="230">
        <f>IF($AR236=0,VLOOKUP(MID($A236,4,5),'Project splits'!$C$5:$AM$346,BQ$22,FALSE),IF(ISNA(VLOOKUP($A236,'Success Asset Classes'!$B$15:$BD$377,BQ$21,FALSE)),VLOOKUP(MID($A236,4,5),'Project splits'!$C$5:$AM$346,BQ$22,FALSE),VLOOKUP($A236,'Success Asset Classes'!$B$15:$BD$377,BQ$21,FALSE)))</f>
        <v>0</v>
      </c>
      <c r="BR236" s="230">
        <f>IF($AR236=0,VLOOKUP(MID($A236,4,5),'Project splits'!$C$5:$AM$346,BR$22,FALSE),IF(ISNA(VLOOKUP($A236,'Success Asset Classes'!$B$15:$BD$377,BR$21,FALSE)),VLOOKUP(MID($A236,4,5),'Project splits'!$C$5:$AM$346,BR$22,FALSE),VLOOKUP($A236,'Success Asset Classes'!$B$15:$BD$377,BR$21,FALSE)))</f>
        <v>0</v>
      </c>
      <c r="BS236" s="247">
        <f t="shared" si="69"/>
        <v>1</v>
      </c>
      <c r="BT236" s="249">
        <f>1+IF(ISNA(VLOOKUP($A236,'Project labour content'!$A$7:$D$255,'Project labour content'!$D$1,FALSE)),VLOOKUP($D236,'Project labour content'!$F$6:$G$15,'Project labour content'!$G$1,FALSE),VLOOKUP($A236,'Project labour content'!$A$7:$D$255,'Project labour content'!$D$1,FALSE))*LabEsc22*1</f>
        <v>1.0018661130890889</v>
      </c>
      <c r="BU236" s="249">
        <f>1+IF(ISNA(VLOOKUP($A236,'Project labour content'!$A$7:$D$255,'Project labour content'!$D$1,FALSE)),VLOOKUP($D236,'Project labour content'!$F$6:$G$15,'Project labour content'!$G$1,FALSE),VLOOKUP($A236,'Project labour content'!$A$7:$D$255,'Project labour content'!$D$1,FALSE))*LabEsc23*1</f>
        <v>1.0037411835210055</v>
      </c>
      <c r="BV236" s="249">
        <f>1+IF(ISNA(VLOOKUP($A236,'Project labour content'!$A$7:$D$255,'Project labour content'!$D$1,FALSE)),VLOOKUP($D236,'Project labour content'!$F$6:$G$15,'Project labour content'!$G$1,FALSE),VLOOKUP($A236,'Project labour content'!$A$7:$D$255,'Project labour content'!$D$1,FALSE))*LabEsc24*1</f>
        <v>1.005507499867871</v>
      </c>
      <c r="BW236" s="249">
        <f>1+IF(ISNA(VLOOKUP($A236,'Project labour content'!$A$7:$D$255,'Project labour content'!$D$1,FALSE)),VLOOKUP($D236,'Project labour content'!$F$6:$G$15,'Project labour content'!$G$1,FALSE),VLOOKUP($A236,'Project labour content'!$A$7:$D$255,'Project labour content'!$D$1,FALSE))*LabEsc25*1</f>
        <v>1.0078731862284394</v>
      </c>
      <c r="BX236" s="249">
        <f>1+IF(ISNA(VLOOKUP($A236,'Project labour content'!$A$7:$D$255,'Project labour content'!$D$1,FALSE)),VLOOKUP($D236,'Project labour content'!$F$6:$G$15,'Project labour content'!$G$1,FALSE),VLOOKUP($A236,'Project labour content'!$A$7:$D$255,'Project labour content'!$D$1,FALSE))*LabEsc26*1</f>
        <v>1.0104513900803989</v>
      </c>
      <c r="BY236" s="249">
        <f>1+IF(ISNA(VLOOKUP($A236,'Project labour content'!$A$7:$D$255,'Project labour content'!$D$1,FALSE)),VLOOKUP($D236,'Project labour content'!$F$6:$G$15,'Project labour content'!$G$1,FALSE),VLOOKUP($A236,'Project labour content'!$A$7:$D$255,'Project labour content'!$D$1,FALSE))*LabEsc27*1</f>
        <v>1.0120482898816279</v>
      </c>
      <c r="BZ236" s="249">
        <f>1+IF(ISNA(VLOOKUP($A236,'Project labour content'!$A$7:$D$255,'Project labour content'!$D$1,FALSE)),VLOOKUP($D236,'Project labour content'!$F$6:$G$15,'Project labour content'!$G$1,FALSE),VLOOKUP($A236,'Project labour content'!$A$7:$D$255,'Project labour content'!$D$1,FALSE))*LabEsc28*1</f>
        <v>1.0132507554319534</v>
      </c>
      <c r="CA236" s="249">
        <f>1+IF(ISNA(VLOOKUP($A236,'Project labour content'!$A$7:$D$255,'Project labour content'!$D$1,FALSE)),VLOOKUP($D236,'Project labour content'!$F$6:$G$15,'Project labour content'!$G$1,FALSE),VLOOKUP($A236,'Project labour content'!$A$7:$D$255,'Project labour content'!$D$1,FALSE))*LabEsc29*1</f>
        <v>1.0151804721471156</v>
      </c>
      <c r="CB236" s="250" t="str">
        <f>IF(ISNA(VLOOKUP($A236,'Project labour content'!$A$7:$D$255,'Project labour content'!$D$1,FALSE)),"Category","Project")</f>
        <v>Category</v>
      </c>
      <c r="CD236" s="247" t="str">
        <f t="shared" si="70"/>
        <v>14178</v>
      </c>
      <c r="CE236" s="3"/>
    </row>
    <row r="237" spans="1:83" x14ac:dyDescent="0.15">
      <c r="A237" s="11" t="s">
        <v>707</v>
      </c>
      <c r="B237" s="11" t="str">
        <f>VLOOKUP($A237,'Incurred Real 2022$'!$A$25:$AC$426,'Incurred Real 2022$'!B$1,FALSE)</f>
        <v>Live Works Manual Development</v>
      </c>
      <c r="C237" s="11" t="str">
        <f>VLOOKUP($A237,'Incurred Real 2022$'!$A$25:$AC$426,'Incurred Real 2022$'!C$1,FALSE)</f>
        <v>ExAnte</v>
      </c>
      <c r="D237" s="11" t="str">
        <f>VLOOKUP($A237,'Incurred Real 2022$'!$A$25:$AC$426,'Incurred Real 2022$'!D$1,FALSE)</f>
        <v>Replacement</v>
      </c>
      <c r="E237" s="11" t="str">
        <f>VLOOKUP($A237,'Incurred Real 2022$'!$A$25:$AC$426,'Incurred Real 2022$'!E$1,FALSE)</f>
        <v>Closed</v>
      </c>
      <c r="F237" s="105" t="str">
        <f>IF(VLOOKUP($A237,'Incurred Real 2022$'!$A$25:$AC$426,'Incurred Real 2022$'!F$1,FALSE)=0,"",VLOOKUP($A237,'Incurred Real 2022$'!$A$25:$AC$426,'Incurred Real 2022$'!F$1,FALSE))</f>
        <v/>
      </c>
      <c r="G237" s="105" t="str">
        <f>IF(VLOOKUP($A237,'Incurred Real 2022$'!$A$25:$AC$426,'Incurred Real 2022$'!G$1,FALSE)=0,"",VLOOKUP($A237,'Incurred Real 2022$'!$A$25:$AC$426,'Incurred Real 2022$'!G$1,FALSE))</f>
        <v/>
      </c>
      <c r="H237" s="105" t="str">
        <f>IF(VLOOKUP($A237,'Incurred Real 2022$'!$A$25:$AC$426,'Incurred Real 2022$'!H$1,FALSE)=0,"",VLOOKUP($A237,'Incurred Real 2022$'!$A$25:$AC$426,'Incurred Real 2022$'!H$1,FALSE))</f>
        <v/>
      </c>
      <c r="I237" s="105" t="str">
        <f>IF(VLOOKUP($A237,'Incurred Real 2022$'!$A$25:$AC$426,'Incurred Real 2022$'!I$1,FALSE)=0,"",VLOOKUP($A237,'Incurred Real 2022$'!$A$25:$AC$426,'Incurred Real 2022$'!I$1,FALSE))</f>
        <v/>
      </c>
      <c r="J237" s="105" t="str">
        <f>IF(VLOOKUP($A237,'Incurred Real 2022$'!$A$25:$AC$426,'Incurred Real 2022$'!J$1,FALSE)=0,"",VLOOKUP($A237,'Incurred Real 2022$'!$A$25:$AC$426,'Incurred Real 2022$'!J$1,FALSE))</f>
        <v/>
      </c>
      <c r="K237" s="105" t="str">
        <f>IF(VLOOKUP($A237,'Incurred Real 2022$'!$A$25:$AC$426,'Incurred Real 2022$'!K$1,FALSE)=0,"",VLOOKUP($A237,'Incurred Real 2022$'!$A$25:$AC$426,'Incurred Real 2022$'!K$1,FALSE))</f>
        <v/>
      </c>
      <c r="L237" s="105" t="str">
        <f>IF(VLOOKUP($A237,'Incurred Real 2022$'!$A$25:$AC$426,'Incurred Real 2022$'!L$1,FALSE)=0,"",VLOOKUP($A237,'Incurred Real 2022$'!$A$25:$AC$426,'Incurred Real 2022$'!L$1,FALSE))</f>
        <v/>
      </c>
      <c r="M237" s="105" t="str">
        <f>IF(VLOOKUP($A237,'Incurred Real 2022$'!$A$25:$AC$426,'Incurred Real 2022$'!M$1,FALSE)=0,"",VLOOKUP($A237,'Incurred Real 2022$'!$A$25:$AC$426,'Incurred Real 2022$'!M$1,FALSE))</f>
        <v/>
      </c>
      <c r="N237" s="105" t="str">
        <f>IF(VLOOKUP($A237,'Incurred Real 2022$'!$A$25:$AC$426,'Incurred Real 2022$'!N$1,FALSE)=0,"",VLOOKUP($A237,'Incurred Real 2022$'!$A$25:$AC$426,'Incurred Real 2022$'!N$1,FALSE))</f>
        <v/>
      </c>
      <c r="O237" s="105" t="str">
        <f>IF(VLOOKUP($A237,'Incurred Real 2022$'!$A$25:$AC$426,'Incurred Real 2022$'!O$1,FALSE)=0,"",VLOOKUP($A237,'Incurred Real 2022$'!$A$25:$AC$426,'Incurred Real 2022$'!O$1,FALSE))</f>
        <v/>
      </c>
      <c r="P237" s="105" t="str">
        <f>IF(VLOOKUP($A237,'Incurred Real 2022$'!$A$25:$AC$426,'Incurred Real 2022$'!P$1,FALSE)=0,"",VLOOKUP($A237,'Incurred Real 2022$'!$A$25:$AC$426,'Incurred Real 2022$'!P$1,FALSE))</f>
        <v/>
      </c>
      <c r="Q237" s="105">
        <f>IF(VLOOKUP($A237,'Incurred Real 2022$'!$A$25:$AC$426,'Incurred Real 2022$'!Q$1,FALSE)=0,"",VLOOKUP($A237,'Incurred Real 2022$'!$A$25:$AC$426,'Incurred Real 2022$'!Q$1,FALSE))</f>
        <v>126987.51</v>
      </c>
      <c r="R237" s="105">
        <f>IF(VLOOKUP($A237,'Incurred Real 2022$'!$A$25:$AC$426,'Incurred Real 2022$'!R$1,FALSE)=0,"",VLOOKUP($A237,'Incurred Real 2022$'!$A$25:$AC$426,'Incurred Real 2022$'!R$1,FALSE))</f>
        <v>465198.1</v>
      </c>
      <c r="S237" s="105">
        <f>IF(VLOOKUP($A237,'Incurred Real 2022$'!$A$25:$AC$426,'Incurred Real 2022$'!S$1,FALSE)=0,"",VLOOKUP($A237,'Incurred Real 2022$'!$A$25:$AC$426,'Incurred Real 2022$'!S$1,FALSE))</f>
        <v>72912.88</v>
      </c>
      <c r="T237" s="105">
        <f>IF(VLOOKUP($A237,'Incurred Real 2022$'!$A$25:$AC$426,'Incurred Real 2022$'!T$1,FALSE)=0,"",VLOOKUP($A237,'Incurred Real 2022$'!$A$25:$AC$426,'Incurred Real 2022$'!T$1,FALSE))</f>
        <v>62023.3</v>
      </c>
      <c r="U237" s="105">
        <f>IF(VLOOKUP($A237,'Incurred Real 2022$'!$A$25:$AC$426,'Incurred Real 2022$'!U$1,FALSE)=0,"",VLOOKUP($A237,'Incurred Real 2022$'!$A$25:$AC$426,'Incurred Real 2022$'!U$1,FALSE))</f>
        <v>2461.2600000000002</v>
      </c>
      <c r="V237" s="13" t="str">
        <f>IF(ISTEXT(VLOOKUP($A237,'Incurred Real 2022$'!$A$25:$AC$426,'Incurred Real 2022$'!V$1,FALSE)),"",(VLOOKUP($A237,'Incurred Real 2022$'!$A$25:$AC$426,'Incurred Real 2022$'!V$1,FALSE))*BT237*Incurred_Real!V$15)</f>
        <v/>
      </c>
      <c r="W237" s="13" t="str">
        <f>IF(ISTEXT(VLOOKUP($A237,'Incurred Real 2022$'!$A$25:$AC$426,'Incurred Real 2022$'!W$1,FALSE)),"",(VLOOKUP($A237,'Incurred Real 2022$'!$A$25:$AC$426,'Incurred Real 2022$'!W$1,FALSE))*BU237*Incurred_Real!W$15)</f>
        <v/>
      </c>
      <c r="X237" s="220" t="str">
        <f>IF(ISTEXT(VLOOKUP($A237,'Incurred Real 2022$'!$A$25:$AC$426,'Incurred Real 2022$'!X$1,FALSE)),"",(VLOOKUP($A237,'Incurred Real 2022$'!$A$25:$AC$426,'Incurred Real 2022$'!X$1,FALSE))*BV237*Incurred_Real!X$15)</f>
        <v/>
      </c>
      <c r="Y237" s="217" t="str">
        <f>IF(ISTEXT(VLOOKUP($A237,'Incurred Real 2022$'!$A$25:$AC$426,'Incurred Real 2022$'!Y$1,FALSE)),"",(VLOOKUP($A237,'Incurred Real 2022$'!$A$25:$AC$426,'Incurred Real 2022$'!Y$1,FALSE))*BW237*Incurred_Real!Y$15)</f>
        <v/>
      </c>
      <c r="Z237" s="13" t="str">
        <f>IF(ISTEXT(VLOOKUP($A237,'Incurred Real 2022$'!$A$25:$AC$426,'Incurred Real 2022$'!Z$1,FALSE)),"",(VLOOKUP($A237,'Incurred Real 2022$'!$A$25:$AC$426,'Incurred Real 2022$'!Z$1,FALSE))*BX237*Incurred_Real!Z$15)</f>
        <v/>
      </c>
      <c r="AA237" s="13" t="str">
        <f>IF(ISTEXT(VLOOKUP($A237,'Incurred Real 2022$'!$A$25:$AC$426,'Incurred Real 2022$'!AA$1,FALSE)),"",(VLOOKUP($A237,'Incurred Real 2022$'!$A$25:$AC$426,'Incurred Real 2022$'!AA$1,FALSE))*BY237*Incurred_Real!AA$15)</f>
        <v/>
      </c>
      <c r="AB237" s="13" t="str">
        <f>IF(ISTEXT(VLOOKUP($A237,'Incurred Real 2022$'!$A$25:$AC$426,'Incurred Real 2022$'!AB$1,FALSE)),"",(VLOOKUP($A237,'Incurred Real 2022$'!$A$25:$AC$426,'Incurred Real 2022$'!AB$1,FALSE))*BZ237*Incurred_Real!AB$15)</f>
        <v/>
      </c>
      <c r="AC237" s="13" t="str">
        <f>IF(ISTEXT(VLOOKUP($A237,'Incurred Real 2022$'!$A$25:$AC$426,'Incurred Real 2022$'!AC$1,FALSE)),"",(VLOOKUP($A237,'Incurred Real 2022$'!$A$25:$AC$426,'Incurred Real 2022$'!AC$1,FALSE))*CA237*Incurred_Real!AC$15)</f>
        <v/>
      </c>
      <c r="AD237" s="227">
        <f t="shared" si="65"/>
        <v>729583.05</v>
      </c>
      <c r="AE237" s="227">
        <f t="shared" si="66"/>
        <v>729583.05</v>
      </c>
      <c r="AF237" s="239">
        <f t="shared" si="71"/>
        <v>907407.09577111923</v>
      </c>
      <c r="AG237" s="222">
        <f t="shared" si="67"/>
        <v>729019.69774235343</v>
      </c>
      <c r="AH237" s="223">
        <f t="shared" si="76"/>
        <v>1.244694894501754</v>
      </c>
      <c r="AI237" s="224">
        <f t="shared" si="68"/>
        <v>2021</v>
      </c>
      <c r="AJ237" s="225">
        <f>VLOOKUP($A237,Project_Commissioning!$C$4:$H$355,Project_Commissioning!F$1,FALSE)</f>
        <v>43213</v>
      </c>
      <c r="AK237" s="226">
        <f>VLOOKUP($A237,Project_Commissioning!$C$4:$H$355,Project_Commissioning!G$1,FALSE)</f>
        <v>2018</v>
      </c>
      <c r="AL237" s="225" t="str">
        <f>IF(VLOOKUP($A237,Project_Commissioning!$C$4:$H$355,Project_Commissioning!H$1,FALSE)=0,"",VLOOKUP($A237,Project_Commissioning!$C$4:$H$355,Project_Commissioning!H$1,FALSE))</f>
        <v/>
      </c>
      <c r="AM237" s="237">
        <f t="shared" si="72"/>
        <v>805939.40034667286</v>
      </c>
      <c r="AN237" s="221" cm="1">
        <f t="array" ref="AN237">IF(ROUND(AE237,0)=0,0,LOOKUP(2,1/(F237:AC237&lt;&gt;""),F237:AC237))</f>
        <v>2461.2600000000002</v>
      </c>
      <c r="AO237" s="221">
        <f t="shared" si="73"/>
        <v>0</v>
      </c>
      <c r="AP237" s="79"/>
      <c r="AQ237" s="20"/>
      <c r="AR237" s="245">
        <f>IF(ISNA(VLOOKUP($A237,'Success Asset Classes'!$B$15:$AA$114,'Success Asset Classes'!$AA$1,FALSE)),0,VLOOKUP($A237,'Success Asset Classes'!$B$15:$AA$114,'Success Asset Classes'!$AA$1,FALSE))</f>
        <v>0</v>
      </c>
      <c r="AS237" s="230">
        <f>IF($AR237=0,VLOOKUP(MID($A237,4,5),'Project splits'!$C$5:$AM$346,AS$22,FALSE),IF(ISNA(VLOOKUP($A237,'Success Asset Classes'!$B$15:$BD$377,AS$21,FALSE)),VLOOKUP(MID($A237,4,5),'Project splits'!$C$5:$AM$346,AS$22,FALSE),VLOOKUP($A237,'Success Asset Classes'!$B$15:$BD$377,AS$21,FALSE)))</f>
        <v>0</v>
      </c>
      <c r="AT237" s="230">
        <f>IF($AR237=0,VLOOKUP(MID($A237,4,5),'Project splits'!$C$5:$AM$346,AT$22,FALSE),IF(ISNA(VLOOKUP($A237,'Success Asset Classes'!$B$15:$BD$377,AT$21,FALSE)),VLOOKUP(MID($A237,4,5),'Project splits'!$C$5:$AM$346,AT$22,FALSE),VLOOKUP($A237,'Success Asset Classes'!$B$15:$BD$377,AT$21,FALSE)))</f>
        <v>0</v>
      </c>
      <c r="AU237" s="230">
        <f>IF($AR237=0,VLOOKUP(MID($A237,4,5),'Project splits'!$C$5:$AM$346,AU$22,FALSE),IF(ISNA(VLOOKUP($A237,'Success Asset Classes'!$B$15:$BD$377,AU$21,FALSE)),VLOOKUP(MID($A237,4,5),'Project splits'!$C$5:$AM$346,AU$22,FALSE),VLOOKUP($A237,'Success Asset Classes'!$B$15:$BD$377,AU$21,FALSE)))</f>
        <v>0</v>
      </c>
      <c r="AV237" s="230">
        <f>IF($AR237=0,VLOOKUP(MID($A237,4,5),'Project splits'!$C$5:$AM$346,AV$22,FALSE),IF(ISNA(VLOOKUP($A237,'Success Asset Classes'!$B$15:$BD$377,AV$21,FALSE)),VLOOKUP(MID($A237,4,5),'Project splits'!$C$5:$AM$346,AV$22,FALSE),VLOOKUP($A237,'Success Asset Classes'!$B$15:$BD$377,AV$21,FALSE)))</f>
        <v>0</v>
      </c>
      <c r="AW237" s="230">
        <f>IF($AR237=0,VLOOKUP(MID($A237,4,5),'Project splits'!$C$5:$AM$346,AW$22,FALSE),IF(ISNA(VLOOKUP($A237,'Success Asset Classes'!$B$15:$BD$377,AW$21,FALSE)),VLOOKUP(MID($A237,4,5),'Project splits'!$C$5:$AM$346,AW$22,FALSE),VLOOKUP($A237,'Success Asset Classes'!$B$15:$BD$377,AW$21,FALSE)))</f>
        <v>0</v>
      </c>
      <c r="AX237" s="230">
        <f>IF($AR237=0,VLOOKUP(MID($A237,4,5),'Project splits'!$C$5:$AM$346,AX$22,FALSE),IF(ISNA(VLOOKUP($A237,'Success Asset Classes'!$B$15:$BD$377,AX$21,FALSE)),VLOOKUP(MID($A237,4,5),'Project splits'!$C$5:$AM$346,AX$22,FALSE),VLOOKUP($A237,'Success Asset Classes'!$B$15:$BD$377,AX$21,FALSE)))</f>
        <v>0</v>
      </c>
      <c r="AY237" s="230">
        <f>IF($AR237=0,VLOOKUP(MID($A237,4,5),'Project splits'!$C$5:$AM$346,AY$22,FALSE),IF(ISNA(VLOOKUP($A237,'Success Asset Classes'!$B$15:$BD$377,AY$21,FALSE)),VLOOKUP(MID($A237,4,5),'Project splits'!$C$5:$AM$346,AY$22,FALSE),VLOOKUP($A237,'Success Asset Classes'!$B$15:$BD$377,AY$21,FALSE)))</f>
        <v>0</v>
      </c>
      <c r="AZ237" s="230">
        <f>IF($AR237=0,VLOOKUP(MID($A237,4,5),'Project splits'!$C$5:$AM$346,AZ$22,FALSE),IF(ISNA(VLOOKUP($A237,'Success Asset Classes'!$B$15:$BD$377,AZ$21,FALSE)),VLOOKUP(MID($A237,4,5),'Project splits'!$C$5:$AM$346,AZ$22,FALSE),VLOOKUP($A237,'Success Asset Classes'!$B$15:$BD$377,AZ$21,FALSE)))</f>
        <v>1</v>
      </c>
      <c r="BA237" s="230">
        <f>IF($AR237=0,VLOOKUP(MID($A237,4,5),'Project splits'!$C$5:$AM$346,BA$22,FALSE),IF(ISNA(VLOOKUP($A237,'Success Asset Classes'!$B$15:$BD$377,BA$21,FALSE)),VLOOKUP(MID($A237,4,5),'Project splits'!$C$5:$AM$346,BA$22,FALSE),VLOOKUP($A237,'Success Asset Classes'!$B$15:$BD$377,BA$21,FALSE)))</f>
        <v>0</v>
      </c>
      <c r="BB237" s="230">
        <f>IF($AR237=0,VLOOKUP(MID($A237,4,5),'Project splits'!$C$5:$AM$346,BB$22,FALSE),IF(ISNA(VLOOKUP($A237,'Success Asset Classes'!$B$15:$BD$377,BB$21,FALSE)),VLOOKUP(MID($A237,4,5),'Project splits'!$C$5:$AM$346,BB$22,FALSE),VLOOKUP($A237,'Success Asset Classes'!$B$15:$BD$377,BB$21,FALSE)))</f>
        <v>0</v>
      </c>
      <c r="BC237" s="230">
        <f>IF($AR237=0,VLOOKUP(MID($A237,4,5),'Project splits'!$C$5:$AM$346,BC$22,FALSE),IF(ISNA(VLOOKUP($A237,'Success Asset Classes'!$B$15:$BD$377,BC$21,FALSE)),VLOOKUP(MID($A237,4,5),'Project splits'!$C$5:$AM$346,BC$22,FALSE),VLOOKUP($A237,'Success Asset Classes'!$B$15:$BD$377,BC$21,FALSE)))</f>
        <v>0</v>
      </c>
      <c r="BD237" s="230">
        <f>IF($AR237=0,VLOOKUP(MID($A237,4,5),'Project splits'!$C$5:$AM$346,BD$22,FALSE),IF(ISNA(VLOOKUP($A237,'Success Asset Classes'!$B$15:$BD$377,BD$21,FALSE)),VLOOKUP(MID($A237,4,5),'Project splits'!$C$5:$AM$346,BD$22,FALSE),VLOOKUP($A237,'Success Asset Classes'!$B$15:$BD$377,BD$21,FALSE)))</f>
        <v>0</v>
      </c>
      <c r="BE237" s="230">
        <f>IF($AR237=0,VLOOKUP(MID($A237,4,5),'Project splits'!$C$5:$AM$346,BE$22,FALSE),IF(ISNA(VLOOKUP($A237,'Success Asset Classes'!$B$15:$BD$377,BE$21,FALSE)),VLOOKUP(MID($A237,4,5),'Project splits'!$C$5:$AM$346,BE$22,FALSE),VLOOKUP($A237,'Success Asset Classes'!$B$15:$BD$377,BE$21,FALSE)))</f>
        <v>0</v>
      </c>
      <c r="BF237" s="230">
        <f>IF($AR237=0,VLOOKUP(MID($A237,4,5),'Project splits'!$C$5:$AM$346,BF$22,FALSE),IF(ISNA(VLOOKUP($A237,'Success Asset Classes'!$B$15:$BD$377,BF$21,FALSE)),VLOOKUP(MID($A237,4,5),'Project splits'!$C$5:$AM$346,BF$22,FALSE),VLOOKUP($A237,'Success Asset Classes'!$B$15:$BD$377,BF$21,FALSE)))</f>
        <v>0</v>
      </c>
      <c r="BG237" s="230">
        <f>IF($AR237=0,VLOOKUP(MID($A237,4,5),'Project splits'!$C$5:$AM$346,BG$22,FALSE),IF(ISNA(VLOOKUP($A237,'Success Asset Classes'!$B$15:$BD$377,BG$21,FALSE)),VLOOKUP(MID($A237,4,5),'Project splits'!$C$5:$AM$346,BG$22,FALSE),VLOOKUP($A237,'Success Asset Classes'!$B$15:$BD$377,BG$21,FALSE)))</f>
        <v>0</v>
      </c>
      <c r="BH237" s="230">
        <f>IF($AR237=0,VLOOKUP(MID($A237,4,5),'Project splits'!$C$5:$AM$346,BH$22,FALSE),IF(ISNA(VLOOKUP($A237,'Success Asset Classes'!$B$15:$BD$377,BH$21,FALSE)),VLOOKUP(MID($A237,4,5),'Project splits'!$C$5:$AM$346,BH$22,FALSE),VLOOKUP($A237,'Success Asset Classes'!$B$15:$BD$377,BH$21,FALSE)))</f>
        <v>0</v>
      </c>
      <c r="BI237" s="230">
        <f>IF($AR237=0,VLOOKUP(MID($A237,4,5),'Project splits'!$C$5:$AM$346,BI$22,FALSE),IF(ISNA(VLOOKUP($A237,'Success Asset Classes'!$B$15:$BD$377,BI$21,FALSE)),VLOOKUP(MID($A237,4,5),'Project splits'!$C$5:$AM$346,BI$22,FALSE),VLOOKUP($A237,'Success Asset Classes'!$B$15:$BD$377,BI$21,FALSE)))</f>
        <v>0</v>
      </c>
      <c r="BJ237" s="230">
        <f>IF($AR237=0,VLOOKUP(MID($A237,4,5),'Project splits'!$C$5:$AM$346,BJ$22,FALSE),IF(ISNA(VLOOKUP($A237,'Success Asset Classes'!$B$15:$BD$377,BJ$21,FALSE)),VLOOKUP(MID($A237,4,5),'Project splits'!$C$5:$AM$346,BJ$22,FALSE),VLOOKUP($A237,'Success Asset Classes'!$B$15:$BD$377,BJ$21,FALSE)))</f>
        <v>0</v>
      </c>
      <c r="BK237" s="230">
        <f>IF($AR237=0,VLOOKUP(MID($A237,4,5),'Project splits'!$C$5:$AM$346,BK$22,FALSE),IF(ISNA(VLOOKUP($A237,'Success Asset Classes'!$B$15:$BD$377,BK$21,FALSE)),VLOOKUP(MID($A237,4,5),'Project splits'!$C$5:$AM$346,BK$22,FALSE),VLOOKUP($A237,'Success Asset Classes'!$B$15:$BD$377,BK$21,FALSE)))</f>
        <v>0</v>
      </c>
      <c r="BL237" s="230">
        <f>IF($AR237=0,VLOOKUP(MID($A237,4,5),'Project splits'!$C$5:$AM$346,BL$22,FALSE),IF(ISNA(VLOOKUP($A237,'Success Asset Classes'!$B$15:$BD$377,BL$21,FALSE)),VLOOKUP(MID($A237,4,5),'Project splits'!$C$5:$AM$346,BL$22,FALSE),VLOOKUP($A237,'Success Asset Classes'!$B$15:$BD$377,BL$21,FALSE)))</f>
        <v>0</v>
      </c>
      <c r="BM237" s="230">
        <f>IF($AR237=0,VLOOKUP(MID($A237,4,5),'Project splits'!$C$5:$AM$346,BM$22,FALSE),IF(ISNA(VLOOKUP($A237,'Success Asset Classes'!$B$15:$BD$377,BM$21,FALSE)),VLOOKUP(MID($A237,4,5),'Project splits'!$C$5:$AM$346,BM$22,FALSE),VLOOKUP($A237,'Success Asset Classes'!$B$15:$BD$377,BM$21,FALSE)))</f>
        <v>0</v>
      </c>
      <c r="BN237" s="230">
        <f>IF($AR237=0,VLOOKUP(MID($A237,4,5),'Project splits'!$C$5:$AM$346,BN$22,FALSE),IF(ISNA(VLOOKUP($A237,'Success Asset Classes'!$B$15:$BD$377,BN$21,FALSE)),VLOOKUP(MID($A237,4,5),'Project splits'!$C$5:$AM$346,BN$22,FALSE),VLOOKUP($A237,'Success Asset Classes'!$B$15:$BD$377,BN$21,FALSE)))</f>
        <v>0</v>
      </c>
      <c r="BO237" s="230">
        <f>IF($AR237=0,VLOOKUP(MID($A237,4,5),'Project splits'!$C$5:$AM$346,BO$22,FALSE),IF(ISNA(VLOOKUP($A237,'Success Asset Classes'!$B$15:$BD$377,BO$21,FALSE)),VLOOKUP(MID($A237,4,5),'Project splits'!$C$5:$AM$346,BO$22,FALSE),VLOOKUP($A237,'Success Asset Classes'!$B$15:$BD$377,BO$21,FALSE)))</f>
        <v>0</v>
      </c>
      <c r="BP237" s="230">
        <f>IF($AR237=0,VLOOKUP(MID($A237,4,5),'Project splits'!$C$5:$AM$346,BP$22,FALSE),IF(ISNA(VLOOKUP($A237,'Success Asset Classes'!$B$15:$BD$377,BP$21,FALSE)),VLOOKUP(MID($A237,4,5),'Project splits'!$C$5:$AM$346,BP$22,FALSE),VLOOKUP($A237,'Success Asset Classes'!$B$15:$BD$377,BP$21,FALSE)))</f>
        <v>0</v>
      </c>
      <c r="BQ237" s="230">
        <f>IF($AR237=0,VLOOKUP(MID($A237,4,5),'Project splits'!$C$5:$AM$346,BQ$22,FALSE),IF(ISNA(VLOOKUP($A237,'Success Asset Classes'!$B$15:$BD$377,BQ$21,FALSE)),VLOOKUP(MID($A237,4,5),'Project splits'!$C$5:$AM$346,BQ$22,FALSE),VLOOKUP($A237,'Success Asset Classes'!$B$15:$BD$377,BQ$21,FALSE)))</f>
        <v>0</v>
      </c>
      <c r="BR237" s="230">
        <f>IF($AR237=0,VLOOKUP(MID($A237,4,5),'Project splits'!$C$5:$AM$346,BR$22,FALSE),IF(ISNA(VLOOKUP($A237,'Success Asset Classes'!$B$15:$BD$377,BR$21,FALSE)),VLOOKUP(MID($A237,4,5),'Project splits'!$C$5:$AM$346,BR$22,FALSE),VLOOKUP($A237,'Success Asset Classes'!$B$15:$BD$377,BR$21,FALSE)))</f>
        <v>0</v>
      </c>
      <c r="BS237" s="247">
        <f t="shared" si="69"/>
        <v>1</v>
      </c>
      <c r="BT237" s="249">
        <f>1+IF(ISNA(VLOOKUP($A237,'Project labour content'!$A$7:$D$255,'Project labour content'!$D$1,FALSE)),VLOOKUP($D237,'Project labour content'!$F$6:$G$15,'Project labour content'!$G$1,FALSE),VLOOKUP($A237,'Project labour content'!$A$7:$D$255,'Project labour content'!$D$1,FALSE))*LabEsc22*1</f>
        <v>1.0008946620064583</v>
      </c>
      <c r="BU237" s="249">
        <f>1+IF(ISNA(VLOOKUP($A237,'Project labour content'!$A$7:$D$255,'Project labour content'!$D$1,FALSE)),VLOOKUP($D237,'Project labour content'!$F$6:$G$15,'Project labour content'!$G$1,FALSE),VLOOKUP($A237,'Project labour content'!$A$7:$D$255,'Project labour content'!$D$1,FALSE))*LabEsc23*1</f>
        <v>1.0017936183905476</v>
      </c>
      <c r="BV237" s="249">
        <f>1+IF(ISNA(VLOOKUP($A237,'Project labour content'!$A$7:$D$255,'Project labour content'!$D$1,FALSE)),VLOOKUP($D237,'Project labour content'!$F$6:$G$15,'Project labour content'!$G$1,FALSE),VLOOKUP($A237,'Project labour content'!$A$7:$D$255,'Project labour content'!$D$1,FALSE))*LabEsc24*1</f>
        <v>1.0026404353043599</v>
      </c>
      <c r="BW237" s="249">
        <f>1+IF(ISNA(VLOOKUP($A237,'Project labour content'!$A$7:$D$255,'Project labour content'!$D$1,FALSE)),VLOOKUP($D237,'Project labour content'!$F$6:$G$15,'Project labour content'!$G$1,FALSE),VLOOKUP($A237,'Project labour content'!$A$7:$D$255,'Project labour content'!$D$1,FALSE))*LabEsc25*1</f>
        <v>1.0037746054242589</v>
      </c>
      <c r="BX237" s="249">
        <f>1+IF(ISNA(VLOOKUP($A237,'Project labour content'!$A$7:$D$255,'Project labour content'!$D$1,FALSE)),VLOOKUP($D237,'Project labour content'!$F$6:$G$15,'Project labour content'!$G$1,FALSE),VLOOKUP($A237,'Project labour content'!$A$7:$D$255,'Project labour content'!$D$1,FALSE))*LabEsc26*1</f>
        <v>1.0050106618265955</v>
      </c>
      <c r="BY237" s="249">
        <f>1+IF(ISNA(VLOOKUP($A237,'Project labour content'!$A$7:$D$255,'Project labour content'!$D$1,FALSE)),VLOOKUP($D237,'Project labour content'!$F$6:$G$15,'Project labour content'!$G$1,FALSE),VLOOKUP($A237,'Project labour content'!$A$7:$D$255,'Project labour content'!$D$1,FALSE))*LabEsc27*1</f>
        <v>1.0057762561459505</v>
      </c>
      <c r="BZ237" s="249">
        <f>1+IF(ISNA(VLOOKUP($A237,'Project labour content'!$A$7:$D$255,'Project labour content'!$D$1,FALSE)),VLOOKUP($D237,'Project labour content'!$F$6:$G$15,'Project labour content'!$G$1,FALSE),VLOOKUP($A237,'Project labour content'!$A$7:$D$255,'Project labour content'!$D$1,FALSE))*LabEsc28*1</f>
        <v>1.0063527486684249</v>
      </c>
      <c r="CA237" s="249">
        <f>1+IF(ISNA(VLOOKUP($A237,'Project labour content'!$A$7:$D$255,'Project labour content'!$D$1,FALSE)),VLOOKUP($D237,'Project labour content'!$F$6:$G$15,'Project labour content'!$G$1,FALSE),VLOOKUP($A237,'Project labour content'!$A$7:$D$255,'Project labour content'!$D$1,FALSE))*LabEsc29*1</f>
        <v>1.0072779038684916</v>
      </c>
      <c r="CB237" s="250" t="str">
        <f>IF(ISNA(VLOOKUP($A237,'Project labour content'!$A$7:$D$255,'Project labour content'!$D$1,FALSE)),"Category","Project")</f>
        <v>Category</v>
      </c>
      <c r="CD237" s="247" t="str">
        <f t="shared" si="70"/>
        <v>14179</v>
      </c>
      <c r="CE237" s="3"/>
    </row>
    <row r="238" spans="1:83" x14ac:dyDescent="0.15">
      <c r="A238" s="11" t="s">
        <v>709</v>
      </c>
      <c r="B238" s="11" t="str">
        <f>VLOOKUP($A238,'Incurred Real 2022$'!$A$25:$AC$426,'Incurred Real 2022$'!B$1,FALSE)</f>
        <v>Pimba Telecoms Bearer</v>
      </c>
      <c r="C238" s="11" t="str">
        <f>VLOOKUP($A238,'Incurred Real 2022$'!$A$25:$AC$426,'Incurred Real 2022$'!C$1,FALSE)</f>
        <v>ExAnte</v>
      </c>
      <c r="D238" s="11" t="str">
        <f>VLOOKUP($A238,'Incurred Real 2022$'!$A$25:$AC$426,'Incurred Real 2022$'!D$1,FALSE)</f>
        <v>Replacement</v>
      </c>
      <c r="E238" s="11" t="str">
        <f>VLOOKUP($A238,'Incurred Real 2022$'!$A$25:$AC$426,'Incurred Real 2022$'!E$1,FALSE)</f>
        <v>Active</v>
      </c>
      <c r="F238" s="105" t="str">
        <f>IF(VLOOKUP($A238,'Incurred Real 2022$'!$A$25:$AC$426,'Incurred Real 2022$'!F$1,FALSE)=0,"",VLOOKUP($A238,'Incurred Real 2022$'!$A$25:$AC$426,'Incurred Real 2022$'!F$1,FALSE))</f>
        <v/>
      </c>
      <c r="G238" s="105" t="str">
        <f>IF(VLOOKUP($A238,'Incurred Real 2022$'!$A$25:$AC$426,'Incurred Real 2022$'!G$1,FALSE)=0,"",VLOOKUP($A238,'Incurred Real 2022$'!$A$25:$AC$426,'Incurred Real 2022$'!G$1,FALSE))</f>
        <v/>
      </c>
      <c r="H238" s="105" t="str">
        <f>IF(VLOOKUP($A238,'Incurred Real 2022$'!$A$25:$AC$426,'Incurred Real 2022$'!H$1,FALSE)=0,"",VLOOKUP($A238,'Incurred Real 2022$'!$A$25:$AC$426,'Incurred Real 2022$'!H$1,FALSE))</f>
        <v/>
      </c>
      <c r="I238" s="105" t="str">
        <f>IF(VLOOKUP($A238,'Incurred Real 2022$'!$A$25:$AC$426,'Incurred Real 2022$'!I$1,FALSE)=0,"",VLOOKUP($A238,'Incurred Real 2022$'!$A$25:$AC$426,'Incurred Real 2022$'!I$1,FALSE))</f>
        <v/>
      </c>
      <c r="J238" s="105" t="str">
        <f>IF(VLOOKUP($A238,'Incurred Real 2022$'!$A$25:$AC$426,'Incurred Real 2022$'!J$1,FALSE)=0,"",VLOOKUP($A238,'Incurred Real 2022$'!$A$25:$AC$426,'Incurred Real 2022$'!J$1,FALSE))</f>
        <v/>
      </c>
      <c r="K238" s="105" t="str">
        <f>IF(VLOOKUP($A238,'Incurred Real 2022$'!$A$25:$AC$426,'Incurred Real 2022$'!K$1,FALSE)=0,"",VLOOKUP($A238,'Incurred Real 2022$'!$A$25:$AC$426,'Incurred Real 2022$'!K$1,FALSE))</f>
        <v/>
      </c>
      <c r="L238" s="105" t="str">
        <f>IF(VLOOKUP($A238,'Incurred Real 2022$'!$A$25:$AC$426,'Incurred Real 2022$'!L$1,FALSE)=0,"",VLOOKUP($A238,'Incurred Real 2022$'!$A$25:$AC$426,'Incurred Real 2022$'!L$1,FALSE))</f>
        <v/>
      </c>
      <c r="M238" s="105" t="str">
        <f>IF(VLOOKUP($A238,'Incurred Real 2022$'!$A$25:$AC$426,'Incurred Real 2022$'!M$1,FALSE)=0,"",VLOOKUP($A238,'Incurred Real 2022$'!$A$25:$AC$426,'Incurred Real 2022$'!M$1,FALSE))</f>
        <v/>
      </c>
      <c r="N238" s="105" t="str">
        <f>IF(VLOOKUP($A238,'Incurred Real 2022$'!$A$25:$AC$426,'Incurred Real 2022$'!N$1,FALSE)=0,"",VLOOKUP($A238,'Incurred Real 2022$'!$A$25:$AC$426,'Incurred Real 2022$'!N$1,FALSE))</f>
        <v/>
      </c>
      <c r="O238" s="105" t="str">
        <f>IF(VLOOKUP($A238,'Incurred Real 2022$'!$A$25:$AC$426,'Incurred Real 2022$'!O$1,FALSE)=0,"",VLOOKUP($A238,'Incurred Real 2022$'!$A$25:$AC$426,'Incurred Real 2022$'!O$1,FALSE))</f>
        <v/>
      </c>
      <c r="P238" s="105" t="str">
        <f>IF(VLOOKUP($A238,'Incurred Real 2022$'!$A$25:$AC$426,'Incurred Real 2022$'!P$1,FALSE)=0,"",VLOOKUP($A238,'Incurred Real 2022$'!$A$25:$AC$426,'Incurred Real 2022$'!P$1,FALSE))</f>
        <v/>
      </c>
      <c r="Q238" s="105">
        <f>IF(VLOOKUP($A238,'Incurred Real 2022$'!$A$25:$AC$426,'Incurred Real 2022$'!Q$1,FALSE)=0,"",VLOOKUP($A238,'Incurred Real 2022$'!$A$25:$AC$426,'Incurred Real 2022$'!Q$1,FALSE))</f>
        <v>93300.67</v>
      </c>
      <c r="R238" s="105">
        <f>IF(VLOOKUP($A238,'Incurred Real 2022$'!$A$25:$AC$426,'Incurred Real 2022$'!R$1,FALSE)=0,"",VLOOKUP($A238,'Incurred Real 2022$'!$A$25:$AC$426,'Incurred Real 2022$'!R$1,FALSE))</f>
        <v>3307952.83</v>
      </c>
      <c r="S238" s="105">
        <f>IF(VLOOKUP($A238,'Incurred Real 2022$'!$A$25:$AC$426,'Incurred Real 2022$'!S$1,FALSE)=0,"",VLOOKUP($A238,'Incurred Real 2022$'!$A$25:$AC$426,'Incurred Real 2022$'!S$1,FALSE))</f>
        <v>741159.95</v>
      </c>
      <c r="T238" s="105">
        <f>IF(VLOOKUP($A238,'Incurred Real 2022$'!$A$25:$AC$426,'Incurred Real 2022$'!T$1,FALSE)=0,"",VLOOKUP($A238,'Incurred Real 2022$'!$A$25:$AC$426,'Incurred Real 2022$'!T$1,FALSE))</f>
        <v>81437.259999999995</v>
      </c>
      <c r="U238" s="105">
        <f>IF(VLOOKUP($A238,'Incurred Real 2022$'!$A$25:$AC$426,'Incurred Real 2022$'!U$1,FALSE)=0,"",VLOOKUP($A238,'Incurred Real 2022$'!$A$25:$AC$426,'Incurred Real 2022$'!U$1,FALSE))</f>
        <v>74420.320000000007</v>
      </c>
      <c r="V238" s="13">
        <f>IF(ISTEXT(VLOOKUP($A238,'Incurred Real 2022$'!$A$25:$AC$426,'Incurred Real 2022$'!V$1,FALSE)),"",(VLOOKUP($A238,'Incurred Real 2022$'!$A$25:$AC$426,'Incurred Real 2022$'!V$1,FALSE))*BT238*Incurred_Real!V$15)</f>
        <v>537655.213697328</v>
      </c>
      <c r="W238" s="13">
        <f>IF(ISTEXT(VLOOKUP($A238,'Incurred Real 2022$'!$A$25:$AC$426,'Incurred Real 2022$'!W$1,FALSE)),"",(VLOOKUP($A238,'Incurred Real 2022$'!$A$25:$AC$426,'Incurred Real 2022$'!W$1,FALSE))*BU238*Incurred_Real!W$15)</f>
        <v>18739.723413209416</v>
      </c>
      <c r="X238" s="220" t="str">
        <f>IF(ISTEXT(VLOOKUP($A238,'Incurred Real 2022$'!$A$25:$AC$426,'Incurred Real 2022$'!X$1,FALSE)),"",(VLOOKUP($A238,'Incurred Real 2022$'!$A$25:$AC$426,'Incurred Real 2022$'!X$1,FALSE))*BV238*Incurred_Real!X$15)</f>
        <v/>
      </c>
      <c r="Y238" s="217" t="str">
        <f>IF(ISTEXT(VLOOKUP($A238,'Incurred Real 2022$'!$A$25:$AC$426,'Incurred Real 2022$'!Y$1,FALSE)),"",(VLOOKUP($A238,'Incurred Real 2022$'!$A$25:$AC$426,'Incurred Real 2022$'!Y$1,FALSE))*BW238*Incurred_Real!Y$15)</f>
        <v/>
      </c>
      <c r="Z238" s="13" t="str">
        <f>IF(ISTEXT(VLOOKUP($A238,'Incurred Real 2022$'!$A$25:$AC$426,'Incurred Real 2022$'!Z$1,FALSE)),"",(VLOOKUP($A238,'Incurred Real 2022$'!$A$25:$AC$426,'Incurred Real 2022$'!Z$1,FALSE))*BX238*Incurred_Real!Z$15)</f>
        <v/>
      </c>
      <c r="AA238" s="13" t="str">
        <f>IF(ISTEXT(VLOOKUP($A238,'Incurred Real 2022$'!$A$25:$AC$426,'Incurred Real 2022$'!AA$1,FALSE)),"",(VLOOKUP($A238,'Incurred Real 2022$'!$A$25:$AC$426,'Incurred Real 2022$'!AA$1,FALSE))*BY238*Incurred_Real!AA$15)</f>
        <v/>
      </c>
      <c r="AB238" s="13" t="str">
        <f>IF(ISTEXT(VLOOKUP($A238,'Incurred Real 2022$'!$A$25:$AC$426,'Incurred Real 2022$'!AB$1,FALSE)),"",(VLOOKUP($A238,'Incurred Real 2022$'!$A$25:$AC$426,'Incurred Real 2022$'!AB$1,FALSE))*BZ238*Incurred_Real!AB$15)</f>
        <v/>
      </c>
      <c r="AC238" s="13" t="str">
        <f>IF(ISTEXT(VLOOKUP($A238,'Incurred Real 2022$'!$A$25:$AC$426,'Incurred Real 2022$'!AC$1,FALSE)),"",(VLOOKUP($A238,'Incurred Real 2022$'!$A$25:$AC$426,'Incurred Real 2022$'!AC$1,FALSE))*CA238*Incurred_Real!AC$15)</f>
        <v/>
      </c>
      <c r="AD238" s="227">
        <f t="shared" si="65"/>
        <v>4854665.9671105379</v>
      </c>
      <c r="AE238" s="227">
        <f t="shared" si="66"/>
        <v>4854665.9671105379</v>
      </c>
      <c r="AF238" s="239" t="str">
        <f t="shared" si="71"/>
        <v/>
      </c>
      <c r="AG238" s="222" t="str">
        <f t="shared" si="67"/>
        <v/>
      </c>
      <c r="AH238" s="223" t="str">
        <f t="shared" si="76"/>
        <v/>
      </c>
      <c r="AI238" s="224">
        <f t="shared" si="68"/>
        <v>2023</v>
      </c>
      <c r="AJ238" s="225">
        <f>VLOOKUP($A238,Project_Commissioning!$C$4:$H$355,Project_Commissioning!F$1,FALSE)</f>
        <v>44742</v>
      </c>
      <c r="AK238" s="226">
        <f>VLOOKUP($A238,Project_Commissioning!$C$4:$H$355,Project_Commissioning!G$1,FALSE)</f>
        <v>2022</v>
      </c>
      <c r="AL238" s="225" t="str">
        <f>IF(VLOOKUP($A238,Project_Commissioning!$C$4:$H$355,Project_Commissioning!H$1,FALSE)=0,"",VLOOKUP($A238,Project_Commissioning!$C$4:$H$355,Project_Commissioning!H$1,FALSE))</f>
        <v>Commissioned Extra</v>
      </c>
      <c r="AM238" s="237" t="str">
        <f t="shared" si="72"/>
        <v/>
      </c>
      <c r="AN238" s="221" cm="1">
        <f t="array" ref="AN238">IF(ROUND(AE238,0)=0,0,LOOKUP(2,1/(F238:AC238&lt;&gt;""),F238:AC238))</f>
        <v>18739.723413209416</v>
      </c>
      <c r="AO238" s="221">
        <f t="shared" si="73"/>
        <v>556394.93711053743</v>
      </c>
      <c r="AP238" s="79"/>
      <c r="AQ238" s="20"/>
      <c r="AR238" s="245">
        <f>IF(ISNA(VLOOKUP($A238,'Success Asset Classes'!$B$15:$AA$114,'Success Asset Classes'!$AA$1,FALSE)),0,VLOOKUP($A238,'Success Asset Classes'!$B$15:$AA$114,'Success Asset Classes'!$AA$1,FALSE))</f>
        <v>0</v>
      </c>
      <c r="AS238" s="230">
        <f>IF($AR238=0,VLOOKUP(MID($A238,4,5),'Project splits'!$C$5:$AM$346,AS$22,FALSE),IF(ISNA(VLOOKUP($A238,'Success Asset Classes'!$B$15:$BD$377,AS$21,FALSE)),VLOOKUP(MID($A238,4,5),'Project splits'!$C$5:$AM$346,AS$22,FALSE),VLOOKUP($A238,'Success Asset Classes'!$B$15:$BD$377,AS$21,FALSE)))</f>
        <v>0</v>
      </c>
      <c r="AT238" s="230">
        <f>IF($AR238=0,VLOOKUP(MID($A238,4,5),'Project splits'!$C$5:$AM$346,AT$22,FALSE),IF(ISNA(VLOOKUP($A238,'Success Asset Classes'!$B$15:$BD$377,AT$21,FALSE)),VLOOKUP(MID($A238,4,5),'Project splits'!$C$5:$AM$346,AT$22,FALSE),VLOOKUP($A238,'Success Asset Classes'!$B$15:$BD$377,AT$21,FALSE)))</f>
        <v>0.56420380507469547</v>
      </c>
      <c r="AU238" s="230">
        <f>IF($AR238=0,VLOOKUP(MID($A238,4,5),'Project splits'!$C$5:$AM$346,AU$22,FALSE),IF(ISNA(VLOOKUP($A238,'Success Asset Classes'!$B$15:$BD$377,AU$21,FALSE)),VLOOKUP(MID($A238,4,5),'Project splits'!$C$5:$AM$346,AU$22,FALSE),VLOOKUP($A238,'Success Asset Classes'!$B$15:$BD$377,AU$21,FALSE)))</f>
        <v>0</v>
      </c>
      <c r="AV238" s="230">
        <f>IF($AR238=0,VLOOKUP(MID($A238,4,5),'Project splits'!$C$5:$AM$346,AV$22,FALSE),IF(ISNA(VLOOKUP($A238,'Success Asset Classes'!$B$15:$BD$377,AV$21,FALSE)),VLOOKUP(MID($A238,4,5),'Project splits'!$C$5:$AM$346,AV$22,FALSE),VLOOKUP($A238,'Success Asset Classes'!$B$15:$BD$377,AV$21,FALSE)))</f>
        <v>0</v>
      </c>
      <c r="AW238" s="230">
        <f>IF($AR238=0,VLOOKUP(MID($A238,4,5),'Project splits'!$C$5:$AM$346,AW$22,FALSE),IF(ISNA(VLOOKUP($A238,'Success Asset Classes'!$B$15:$BD$377,AW$21,FALSE)),VLOOKUP(MID($A238,4,5),'Project splits'!$C$5:$AM$346,AW$22,FALSE),VLOOKUP($A238,'Success Asset Classes'!$B$15:$BD$377,AW$21,FALSE)))</f>
        <v>0</v>
      </c>
      <c r="AX238" s="230">
        <f>IF($AR238=0,VLOOKUP(MID($A238,4,5),'Project splits'!$C$5:$AM$346,AX$22,FALSE),IF(ISNA(VLOOKUP($A238,'Success Asset Classes'!$B$15:$BD$377,AX$21,FALSE)),VLOOKUP(MID($A238,4,5),'Project splits'!$C$5:$AM$346,AX$22,FALSE),VLOOKUP($A238,'Success Asset Classes'!$B$15:$BD$377,AX$21,FALSE)))</f>
        <v>0</v>
      </c>
      <c r="AY238" s="230">
        <f>IF($AR238=0,VLOOKUP(MID($A238,4,5),'Project splits'!$C$5:$AM$346,AY$22,FALSE),IF(ISNA(VLOOKUP($A238,'Success Asset Classes'!$B$15:$BD$377,AY$21,FALSE)),VLOOKUP(MID($A238,4,5),'Project splits'!$C$5:$AM$346,AY$22,FALSE),VLOOKUP($A238,'Success Asset Classes'!$B$15:$BD$377,AY$21,FALSE)))</f>
        <v>0</v>
      </c>
      <c r="AZ238" s="230">
        <f>IF($AR238=0,VLOOKUP(MID($A238,4,5),'Project splits'!$C$5:$AM$346,AZ$22,FALSE),IF(ISNA(VLOOKUP($A238,'Success Asset Classes'!$B$15:$BD$377,AZ$21,FALSE)),VLOOKUP(MID($A238,4,5),'Project splits'!$C$5:$AM$346,AZ$22,FALSE),VLOOKUP($A238,'Success Asset Classes'!$B$15:$BD$377,AZ$21,FALSE)))</f>
        <v>0</v>
      </c>
      <c r="BA238" s="230">
        <f>IF($AR238=0,VLOOKUP(MID($A238,4,5),'Project splits'!$C$5:$AM$346,BA$22,FALSE),IF(ISNA(VLOOKUP($A238,'Success Asset Classes'!$B$15:$BD$377,BA$21,FALSE)),VLOOKUP(MID($A238,4,5),'Project splits'!$C$5:$AM$346,BA$22,FALSE),VLOOKUP($A238,'Success Asset Classes'!$B$15:$BD$377,BA$21,FALSE)))</f>
        <v>0</v>
      </c>
      <c r="BB238" s="230">
        <f>IF($AR238=0,VLOOKUP(MID($A238,4,5),'Project splits'!$C$5:$AM$346,BB$22,FALSE),IF(ISNA(VLOOKUP($A238,'Success Asset Classes'!$B$15:$BD$377,BB$21,FALSE)),VLOOKUP(MID($A238,4,5),'Project splits'!$C$5:$AM$346,BB$22,FALSE),VLOOKUP($A238,'Success Asset Classes'!$B$15:$BD$377,BB$21,FALSE)))</f>
        <v>0</v>
      </c>
      <c r="BC238" s="230">
        <f>IF($AR238=0,VLOOKUP(MID($A238,4,5),'Project splits'!$C$5:$AM$346,BC$22,FALSE),IF(ISNA(VLOOKUP($A238,'Success Asset Classes'!$B$15:$BD$377,BC$21,FALSE)),VLOOKUP(MID($A238,4,5),'Project splits'!$C$5:$AM$346,BC$22,FALSE),VLOOKUP($A238,'Success Asset Classes'!$B$15:$BD$377,BC$21,FALSE)))</f>
        <v>0</v>
      </c>
      <c r="BD238" s="230">
        <f>IF($AR238=0,VLOOKUP(MID($A238,4,5),'Project splits'!$C$5:$AM$346,BD$22,FALSE),IF(ISNA(VLOOKUP($A238,'Success Asset Classes'!$B$15:$BD$377,BD$21,FALSE)),VLOOKUP(MID($A238,4,5),'Project splits'!$C$5:$AM$346,BD$22,FALSE),VLOOKUP($A238,'Success Asset Classes'!$B$15:$BD$377,BD$21,FALSE)))</f>
        <v>0</v>
      </c>
      <c r="BE238" s="230">
        <f>IF($AR238=0,VLOOKUP(MID($A238,4,5),'Project splits'!$C$5:$AM$346,BE$22,FALSE),IF(ISNA(VLOOKUP($A238,'Success Asset Classes'!$B$15:$BD$377,BE$21,FALSE)),VLOOKUP(MID($A238,4,5),'Project splits'!$C$5:$AM$346,BE$22,FALSE),VLOOKUP($A238,'Success Asset Classes'!$B$15:$BD$377,BE$21,FALSE)))</f>
        <v>2.8889095258648089E-2</v>
      </c>
      <c r="BF238" s="230">
        <f>IF($AR238=0,VLOOKUP(MID($A238,4,5),'Project splits'!$C$5:$AM$346,BF$22,FALSE),IF(ISNA(VLOOKUP($A238,'Success Asset Classes'!$B$15:$BD$377,BF$21,FALSE)),VLOOKUP(MID($A238,4,5),'Project splits'!$C$5:$AM$346,BF$22,FALSE),VLOOKUP($A238,'Success Asset Classes'!$B$15:$BD$377,BF$21,FALSE)))</f>
        <v>0</v>
      </c>
      <c r="BG238" s="230">
        <f>IF($AR238=0,VLOOKUP(MID($A238,4,5),'Project splits'!$C$5:$AM$346,BG$22,FALSE),IF(ISNA(VLOOKUP($A238,'Success Asset Classes'!$B$15:$BD$377,BG$21,FALSE)),VLOOKUP(MID($A238,4,5),'Project splits'!$C$5:$AM$346,BG$22,FALSE),VLOOKUP($A238,'Success Asset Classes'!$B$15:$BD$377,BG$21,FALSE)))</f>
        <v>0</v>
      </c>
      <c r="BH238" s="230">
        <f>IF($AR238=0,VLOOKUP(MID($A238,4,5),'Project splits'!$C$5:$AM$346,BH$22,FALSE),IF(ISNA(VLOOKUP($A238,'Success Asset Classes'!$B$15:$BD$377,BH$21,FALSE)),VLOOKUP(MID($A238,4,5),'Project splits'!$C$5:$AM$346,BH$22,FALSE),VLOOKUP($A238,'Success Asset Classes'!$B$15:$BD$377,BH$21,FALSE)))</f>
        <v>0</v>
      </c>
      <c r="BI238" s="230">
        <f>IF($AR238=0,VLOOKUP(MID($A238,4,5),'Project splits'!$C$5:$AM$346,BI$22,FALSE),IF(ISNA(VLOOKUP($A238,'Success Asset Classes'!$B$15:$BD$377,BI$21,FALSE)),VLOOKUP(MID($A238,4,5),'Project splits'!$C$5:$AM$346,BI$22,FALSE),VLOOKUP($A238,'Success Asset Classes'!$B$15:$BD$377,BI$21,FALSE)))</f>
        <v>0</v>
      </c>
      <c r="BJ238" s="230">
        <f>IF($AR238=0,VLOOKUP(MID($A238,4,5),'Project splits'!$C$5:$AM$346,BJ$22,FALSE),IF(ISNA(VLOOKUP($A238,'Success Asset Classes'!$B$15:$BD$377,BJ$21,FALSE)),VLOOKUP(MID($A238,4,5),'Project splits'!$C$5:$AM$346,BJ$22,FALSE),VLOOKUP($A238,'Success Asset Classes'!$B$15:$BD$377,BJ$21,FALSE)))</f>
        <v>0</v>
      </c>
      <c r="BK238" s="230">
        <f>IF($AR238=0,VLOOKUP(MID($A238,4,5),'Project splits'!$C$5:$AM$346,BK$22,FALSE),IF(ISNA(VLOOKUP($A238,'Success Asset Classes'!$B$15:$BD$377,BK$21,FALSE)),VLOOKUP(MID($A238,4,5),'Project splits'!$C$5:$AM$346,BK$22,FALSE),VLOOKUP($A238,'Success Asset Classes'!$B$15:$BD$377,BK$21,FALSE)))</f>
        <v>0</v>
      </c>
      <c r="BL238" s="230">
        <f>IF($AR238=0,VLOOKUP(MID($A238,4,5),'Project splits'!$C$5:$AM$346,BL$22,FALSE),IF(ISNA(VLOOKUP($A238,'Success Asset Classes'!$B$15:$BD$377,BL$21,FALSE)),VLOOKUP(MID($A238,4,5),'Project splits'!$C$5:$AM$346,BL$22,FALSE),VLOOKUP($A238,'Success Asset Classes'!$B$15:$BD$377,BL$21,FALSE)))</f>
        <v>0</v>
      </c>
      <c r="BM238" s="230">
        <f>IF($AR238=0,VLOOKUP(MID($A238,4,5),'Project splits'!$C$5:$AM$346,BM$22,FALSE),IF(ISNA(VLOOKUP($A238,'Success Asset Classes'!$B$15:$BD$377,BM$21,FALSE)),VLOOKUP(MID($A238,4,5),'Project splits'!$C$5:$AM$346,BM$22,FALSE),VLOOKUP($A238,'Success Asset Classes'!$B$15:$BD$377,BM$21,FALSE)))</f>
        <v>0</v>
      </c>
      <c r="BN238" s="230">
        <f>IF($AR238=0,VLOOKUP(MID($A238,4,5),'Project splits'!$C$5:$AM$346,BN$22,FALSE),IF(ISNA(VLOOKUP($A238,'Success Asset Classes'!$B$15:$BD$377,BN$21,FALSE)),VLOOKUP(MID($A238,4,5),'Project splits'!$C$5:$AM$346,BN$22,FALSE),VLOOKUP($A238,'Success Asset Classes'!$B$15:$BD$377,BN$21,FALSE)))</f>
        <v>0</v>
      </c>
      <c r="BO238" s="230">
        <f>IF($AR238=0,VLOOKUP(MID($A238,4,5),'Project splits'!$C$5:$AM$346,BO$22,FALSE),IF(ISNA(VLOOKUP($A238,'Success Asset Classes'!$B$15:$BD$377,BO$21,FALSE)),VLOOKUP(MID($A238,4,5),'Project splits'!$C$5:$AM$346,BO$22,FALSE),VLOOKUP($A238,'Success Asset Classes'!$B$15:$BD$377,BO$21,FALSE)))</f>
        <v>0</v>
      </c>
      <c r="BP238" s="230">
        <f>IF($AR238=0,VLOOKUP(MID($A238,4,5),'Project splits'!$C$5:$AM$346,BP$22,FALSE),IF(ISNA(VLOOKUP($A238,'Success Asset Classes'!$B$15:$BD$377,BP$21,FALSE)),VLOOKUP(MID($A238,4,5),'Project splits'!$C$5:$AM$346,BP$22,FALSE),VLOOKUP($A238,'Success Asset Classes'!$B$15:$BD$377,BP$21,FALSE)))</f>
        <v>0</v>
      </c>
      <c r="BQ238" s="230">
        <f>IF($AR238=0,VLOOKUP(MID($A238,4,5),'Project splits'!$C$5:$AM$346,BQ$22,FALSE),IF(ISNA(VLOOKUP($A238,'Success Asset Classes'!$B$15:$BD$377,BQ$21,FALSE)),VLOOKUP(MID($A238,4,5),'Project splits'!$C$5:$AM$346,BQ$22,FALSE),VLOOKUP($A238,'Success Asset Classes'!$B$15:$BD$377,BQ$21,FALSE)))</f>
        <v>0</v>
      </c>
      <c r="BR238" s="230">
        <f>IF($AR238=0,VLOOKUP(MID($A238,4,5),'Project splits'!$C$5:$AM$346,BR$22,FALSE),IF(ISNA(VLOOKUP($A238,'Success Asset Classes'!$B$15:$BD$377,BR$21,FALSE)),VLOOKUP(MID($A238,4,5),'Project splits'!$C$5:$AM$346,BR$22,FALSE),VLOOKUP($A238,'Success Asset Classes'!$B$15:$BD$377,BR$21,FALSE)))</f>
        <v>0.40690709966665639</v>
      </c>
      <c r="BS238" s="247">
        <f t="shared" si="69"/>
        <v>1</v>
      </c>
      <c r="BT238" s="249">
        <f>1+IF(ISNA(VLOOKUP($A238,'Project labour content'!$A$7:$D$255,'Project labour content'!$D$1,FALSE)),VLOOKUP($D238,'Project labour content'!$F$6:$G$15,'Project labour content'!$G$1,FALSE),VLOOKUP($A238,'Project labour content'!$A$7:$D$255,'Project labour content'!$D$1,FALSE))*LabEsc22*1</f>
        <v>1.0006600467422178</v>
      </c>
      <c r="BU238" s="249">
        <f>1+IF(ISNA(VLOOKUP($A238,'Project labour content'!$A$7:$D$255,'Project labour content'!$D$1,FALSE)),VLOOKUP($D238,'Project labour content'!$F$6:$G$15,'Project labour content'!$G$1,FALSE),VLOOKUP($A238,'Project labour content'!$A$7:$D$255,'Project labour content'!$D$1,FALSE))*LabEsc23*1</f>
        <v>1.0013232617087984</v>
      </c>
      <c r="BV238" s="249">
        <f>1+IF(ISNA(VLOOKUP($A238,'Project labour content'!$A$7:$D$255,'Project labour content'!$D$1,FALSE)),VLOOKUP($D238,'Project labour content'!$F$6:$G$15,'Project labour content'!$G$1,FALSE),VLOOKUP($A238,'Project labour content'!$A$7:$D$255,'Project labour content'!$D$1,FALSE))*LabEsc24*1</f>
        <v>1.0019480102073173</v>
      </c>
      <c r="BW238" s="249">
        <f>1+IF(ISNA(VLOOKUP($A238,'Project labour content'!$A$7:$D$255,'Project labour content'!$D$1,FALSE)),VLOOKUP($D238,'Project labour content'!$F$6:$G$15,'Project labour content'!$G$1,FALSE),VLOOKUP($A238,'Project labour content'!$A$7:$D$255,'Project labour content'!$D$1,FALSE))*LabEsc25*1</f>
        <v>1.0027847566963335</v>
      </c>
      <c r="BX238" s="249">
        <f>1+IF(ISNA(VLOOKUP($A238,'Project labour content'!$A$7:$D$255,'Project labour content'!$D$1,FALSE)),VLOOKUP($D238,'Project labour content'!$F$6:$G$15,'Project labour content'!$G$1,FALSE),VLOOKUP($A238,'Project labour content'!$A$7:$D$255,'Project labour content'!$D$1,FALSE))*LabEsc26*1</f>
        <v>1.0036966709116129</v>
      </c>
      <c r="BY238" s="249">
        <f>1+IF(ISNA(VLOOKUP($A238,'Project labour content'!$A$7:$D$255,'Project labour content'!$D$1,FALSE)),VLOOKUP($D238,'Project labour content'!$F$6:$G$15,'Project labour content'!$G$1,FALSE),VLOOKUP($A238,'Project labour content'!$A$7:$D$255,'Project labour content'!$D$1,FALSE))*LabEsc27*1</f>
        <v>1.0042614965471075</v>
      </c>
      <c r="BZ238" s="249">
        <f>1+IF(ISNA(VLOOKUP($A238,'Project labour content'!$A$7:$D$255,'Project labour content'!$D$1,FALSE)),VLOOKUP($D238,'Project labour content'!$F$6:$G$15,'Project labour content'!$G$1,FALSE),VLOOKUP($A238,'Project labour content'!$A$7:$D$255,'Project labour content'!$D$1,FALSE))*LabEsc28*1</f>
        <v>1.004686810250635</v>
      </c>
      <c r="CA238" s="249">
        <f>1+IF(ISNA(VLOOKUP($A238,'Project labour content'!$A$7:$D$255,'Project labour content'!$D$1,FALSE)),VLOOKUP($D238,'Project labour content'!$F$6:$G$15,'Project labour content'!$G$1,FALSE),VLOOKUP($A238,'Project labour content'!$A$7:$D$255,'Project labour content'!$D$1,FALSE))*LabEsc29*1</f>
        <v>1.005369353682056</v>
      </c>
      <c r="CB238" s="250" t="str">
        <f>IF(ISNA(VLOOKUP($A238,'Project labour content'!$A$7:$D$255,'Project labour content'!$D$1,FALSE)),"Category","Project")</f>
        <v>Project</v>
      </c>
      <c r="CD238" s="247" t="str">
        <f t="shared" si="70"/>
        <v>14180</v>
      </c>
      <c r="CE238" s="3"/>
    </row>
    <row r="239" spans="1:83" x14ac:dyDescent="0.15">
      <c r="A239" s="11" t="s">
        <v>711</v>
      </c>
      <c r="B239" s="11" t="str">
        <f>VLOOKUP($A239,'Incurred Real 2022$'!$A$25:$AC$426,'Incurred Real 2022$'!B$1,FALSE)</f>
        <v>South East Static VAR Compensator Computer Control System Re</v>
      </c>
      <c r="C239" s="11" t="str">
        <f>VLOOKUP($A239,'Incurred Real 2022$'!$A$25:$AC$426,'Incurred Real 2022$'!C$1,FALSE)</f>
        <v>ExAnte</v>
      </c>
      <c r="D239" s="11" t="str">
        <f>VLOOKUP($A239,'Incurred Real 2022$'!$A$25:$AC$426,'Incurred Real 2022$'!D$1,FALSE)</f>
        <v>Replacement</v>
      </c>
      <c r="E239" s="11" t="str">
        <f>VLOOKUP($A239,'Incurred Real 2022$'!$A$25:$AC$426,'Incurred Real 2022$'!E$1,FALSE)</f>
        <v>Proposed</v>
      </c>
      <c r="F239" s="105" t="str">
        <f>IF(VLOOKUP($A239,'Incurred Real 2022$'!$A$25:$AC$426,'Incurred Real 2022$'!F$1,FALSE)=0,"",VLOOKUP($A239,'Incurred Real 2022$'!$A$25:$AC$426,'Incurred Real 2022$'!F$1,FALSE))</f>
        <v/>
      </c>
      <c r="G239" s="105" t="str">
        <f>IF(VLOOKUP($A239,'Incurred Real 2022$'!$A$25:$AC$426,'Incurred Real 2022$'!G$1,FALSE)=0,"",VLOOKUP($A239,'Incurred Real 2022$'!$A$25:$AC$426,'Incurred Real 2022$'!G$1,FALSE))</f>
        <v/>
      </c>
      <c r="H239" s="105" t="str">
        <f>IF(VLOOKUP($A239,'Incurred Real 2022$'!$A$25:$AC$426,'Incurred Real 2022$'!H$1,FALSE)=0,"",VLOOKUP($A239,'Incurred Real 2022$'!$A$25:$AC$426,'Incurred Real 2022$'!H$1,FALSE))</f>
        <v/>
      </c>
      <c r="I239" s="105" t="str">
        <f>IF(VLOOKUP($A239,'Incurred Real 2022$'!$A$25:$AC$426,'Incurred Real 2022$'!I$1,FALSE)=0,"",VLOOKUP($A239,'Incurred Real 2022$'!$A$25:$AC$426,'Incurred Real 2022$'!I$1,FALSE))</f>
        <v/>
      </c>
      <c r="J239" s="105" t="str">
        <f>IF(VLOOKUP($A239,'Incurred Real 2022$'!$A$25:$AC$426,'Incurred Real 2022$'!J$1,FALSE)=0,"",VLOOKUP($A239,'Incurred Real 2022$'!$A$25:$AC$426,'Incurred Real 2022$'!J$1,FALSE))</f>
        <v/>
      </c>
      <c r="K239" s="105" t="str">
        <f>IF(VLOOKUP($A239,'Incurred Real 2022$'!$A$25:$AC$426,'Incurred Real 2022$'!K$1,FALSE)=0,"",VLOOKUP($A239,'Incurred Real 2022$'!$A$25:$AC$426,'Incurred Real 2022$'!K$1,FALSE))</f>
        <v/>
      </c>
      <c r="L239" s="105" t="str">
        <f>IF(VLOOKUP($A239,'Incurred Real 2022$'!$A$25:$AC$426,'Incurred Real 2022$'!L$1,FALSE)=0,"",VLOOKUP($A239,'Incurred Real 2022$'!$A$25:$AC$426,'Incurred Real 2022$'!L$1,FALSE))</f>
        <v/>
      </c>
      <c r="M239" s="105" t="str">
        <f>IF(VLOOKUP($A239,'Incurred Real 2022$'!$A$25:$AC$426,'Incurred Real 2022$'!M$1,FALSE)=0,"",VLOOKUP($A239,'Incurred Real 2022$'!$A$25:$AC$426,'Incurred Real 2022$'!M$1,FALSE))</f>
        <v/>
      </c>
      <c r="N239" s="105" t="str">
        <f>IF(VLOOKUP($A239,'Incurred Real 2022$'!$A$25:$AC$426,'Incurred Real 2022$'!N$1,FALSE)=0,"",VLOOKUP($A239,'Incurred Real 2022$'!$A$25:$AC$426,'Incurred Real 2022$'!N$1,FALSE))</f>
        <v/>
      </c>
      <c r="O239" s="105" t="str">
        <f>IF(VLOOKUP($A239,'Incurred Real 2022$'!$A$25:$AC$426,'Incurred Real 2022$'!O$1,FALSE)=0,"",VLOOKUP($A239,'Incurred Real 2022$'!$A$25:$AC$426,'Incurred Real 2022$'!O$1,FALSE))</f>
        <v/>
      </c>
      <c r="P239" s="105" t="str">
        <f>IF(VLOOKUP($A239,'Incurred Real 2022$'!$A$25:$AC$426,'Incurred Real 2022$'!P$1,FALSE)=0,"",VLOOKUP($A239,'Incurred Real 2022$'!$A$25:$AC$426,'Incurred Real 2022$'!P$1,FALSE))</f>
        <v/>
      </c>
      <c r="Q239" s="105" t="str">
        <f>IF(VLOOKUP($A239,'Incurred Real 2022$'!$A$25:$AC$426,'Incurred Real 2022$'!Q$1,FALSE)=0,"",VLOOKUP($A239,'Incurred Real 2022$'!$A$25:$AC$426,'Incurred Real 2022$'!Q$1,FALSE))</f>
        <v/>
      </c>
      <c r="R239" s="105" t="str">
        <f>IF(VLOOKUP($A239,'Incurred Real 2022$'!$A$25:$AC$426,'Incurred Real 2022$'!R$1,FALSE)=0,"",VLOOKUP($A239,'Incurred Real 2022$'!$A$25:$AC$426,'Incurred Real 2022$'!R$1,FALSE))</f>
        <v/>
      </c>
      <c r="S239" s="105" t="str">
        <f>IF(VLOOKUP($A239,'Incurred Real 2022$'!$A$25:$AC$426,'Incurred Real 2022$'!S$1,FALSE)=0,"",VLOOKUP($A239,'Incurred Real 2022$'!$A$25:$AC$426,'Incurred Real 2022$'!S$1,FALSE))</f>
        <v/>
      </c>
      <c r="T239" s="105" t="str">
        <f>IF(VLOOKUP($A239,'Incurred Real 2022$'!$A$25:$AC$426,'Incurred Real 2022$'!T$1,FALSE)=0,"",VLOOKUP($A239,'Incurred Real 2022$'!$A$25:$AC$426,'Incurred Real 2022$'!T$1,FALSE))</f>
        <v/>
      </c>
      <c r="U239" s="105" t="str">
        <f>IF(VLOOKUP($A239,'Incurred Real 2022$'!$A$25:$AC$426,'Incurred Real 2022$'!U$1,FALSE)=0,"",VLOOKUP($A239,'Incurred Real 2022$'!$A$25:$AC$426,'Incurred Real 2022$'!U$1,FALSE))</f>
        <v/>
      </c>
      <c r="V239" s="13">
        <f>IF(ISTEXT(VLOOKUP($A239,'Incurred Real 2022$'!$A$25:$AC$426,'Incurred Real 2022$'!V$1,FALSE)),"",(VLOOKUP($A239,'Incurred Real 2022$'!$A$25:$AC$426,'Incurred Real 2022$'!V$1,FALSE))*BT239*Incurred_Real!V$15)</f>
        <v>63383.858648510635</v>
      </c>
      <c r="W239" s="13">
        <f>IF(ISTEXT(VLOOKUP($A239,'Incurred Real 2022$'!$A$25:$AC$426,'Incurred Real 2022$'!W$1,FALSE)),"",(VLOOKUP($A239,'Incurred Real 2022$'!$A$25:$AC$426,'Incurred Real 2022$'!W$1,FALSE))*BU239*Incurred_Real!W$15)</f>
        <v>348511.94461669779</v>
      </c>
      <c r="X239" s="220">
        <f>IF(ISTEXT(VLOOKUP($A239,'Incurred Real 2022$'!$A$25:$AC$426,'Incurred Real 2022$'!X$1,FALSE)),"",(VLOOKUP($A239,'Incurred Real 2022$'!$A$25:$AC$426,'Incurred Real 2022$'!X$1,FALSE))*BV239*Incurred_Real!X$15)</f>
        <v>2725630.5700886683</v>
      </c>
      <c r="Y239" s="217">
        <f>IF(ISTEXT(VLOOKUP($A239,'Incurred Real 2022$'!$A$25:$AC$426,'Incurred Real 2022$'!Y$1,FALSE)),"",(VLOOKUP($A239,'Incurred Real 2022$'!$A$25:$AC$426,'Incurred Real 2022$'!Y$1,FALSE))*BW239*Incurred_Real!Y$15)</f>
        <v>4061728.6540527372</v>
      </c>
      <c r="Z239" s="13">
        <f>IF(ISTEXT(VLOOKUP($A239,'Incurred Real 2022$'!$A$25:$AC$426,'Incurred Real 2022$'!Z$1,FALSE)),"",(VLOOKUP($A239,'Incurred Real 2022$'!$A$25:$AC$426,'Incurred Real 2022$'!Z$1,FALSE))*BX239*Incurred_Real!Z$15)</f>
        <v>954370.64907592989</v>
      </c>
      <c r="AA239" s="13" t="str">
        <f>IF(ISTEXT(VLOOKUP($A239,'Incurred Real 2022$'!$A$25:$AC$426,'Incurred Real 2022$'!AA$1,FALSE)),"",(VLOOKUP($A239,'Incurred Real 2022$'!$A$25:$AC$426,'Incurred Real 2022$'!AA$1,FALSE))*BY239*Incurred_Real!AA$15)</f>
        <v/>
      </c>
      <c r="AB239" s="13" t="str">
        <f>IF(ISTEXT(VLOOKUP($A239,'Incurred Real 2022$'!$A$25:$AC$426,'Incurred Real 2022$'!AB$1,FALSE)),"",(VLOOKUP($A239,'Incurred Real 2022$'!$A$25:$AC$426,'Incurred Real 2022$'!AB$1,FALSE))*BZ239*Incurred_Real!AB$15)</f>
        <v/>
      </c>
      <c r="AC239" s="13" t="str">
        <f>IF(ISTEXT(VLOOKUP($A239,'Incurred Real 2022$'!$A$25:$AC$426,'Incurred Real 2022$'!AC$1,FALSE)),"",(VLOOKUP($A239,'Incurred Real 2022$'!$A$25:$AC$426,'Incurred Real 2022$'!AC$1,FALSE))*CA239*Incurred_Real!AC$15)</f>
        <v/>
      </c>
      <c r="AD239" s="227">
        <f t="shared" si="65"/>
        <v>8153625.6764825443</v>
      </c>
      <c r="AE239" s="227">
        <f t="shared" si="66"/>
        <v>8153625.6764825443</v>
      </c>
      <c r="AF239" s="239">
        <f t="shared" si="71"/>
        <v>9180166.3895813264</v>
      </c>
      <c r="AG239" s="222">
        <f t="shared" si="67"/>
        <v>8754888.9060796015</v>
      </c>
      <c r="AH239" s="223">
        <f t="shared" si="76"/>
        <v>1.0485760000000002</v>
      </c>
      <c r="AI239" s="224">
        <f t="shared" si="68"/>
        <v>2026</v>
      </c>
      <c r="AJ239" s="225" t="str">
        <f>VLOOKUP($A239,Project_Commissioning!$C$4:$H$355,Project_Commissioning!F$1,FALSE)</f>
        <v/>
      </c>
      <c r="AK239" s="226">
        <f>VLOOKUP($A239,Project_Commissioning!$C$4:$H$355,Project_Commissioning!G$1,FALSE)</f>
        <v>2026</v>
      </c>
      <c r="AL239" s="225" t="str">
        <f>IF(VLOOKUP($A239,Project_Commissioning!$C$4:$H$355,Project_Commissioning!H$1,FALSE)=0,"",VLOOKUP($A239,Project_Commissioning!$C$4:$H$355,Project_Commissioning!H$1,FALSE))</f>
        <v/>
      </c>
      <c r="AM239" s="237">
        <f t="shared" si="72"/>
        <v>8153625.6764825443</v>
      </c>
      <c r="AN239" s="228" cm="1">
        <f t="array" ref="AN239">IF(ROUND(AE239,0)=0,0,LOOKUP(2,1/(F239:AC239&lt;&gt;""),F239:AC239))</f>
        <v>954370.64907592989</v>
      </c>
      <c r="AO239" s="221">
        <f t="shared" si="73"/>
        <v>8153625.6764825443</v>
      </c>
      <c r="AP239" s="113"/>
      <c r="AQ239" s="20"/>
      <c r="AR239" s="245">
        <f>IF(ISNA(VLOOKUP($A239,'Success Asset Classes'!$B$15:$AA$114,'Success Asset Classes'!$AA$1,FALSE)),0,VLOOKUP($A239,'Success Asset Classes'!$B$15:$AA$114,'Success Asset Classes'!$AA$1,FALSE))</f>
        <v>1</v>
      </c>
      <c r="AS239" s="230">
        <f>IF($AR239=0,VLOOKUP(MID($A239,4,5),'Project splits'!$C$5:$AM$346,AS$22,FALSE),IF(ISNA(VLOOKUP($A239,'Success Asset Classes'!$B$15:$BD$377,AS$21,FALSE)),VLOOKUP(MID($A239,4,5),'Project splits'!$C$5:$AM$346,AS$22,FALSE),VLOOKUP($A239,'Success Asset Classes'!$B$15:$BD$377,AS$21,FALSE)))</f>
        <v>0</v>
      </c>
      <c r="AT239" s="230">
        <f>IF($AR239=0,VLOOKUP(MID($A239,4,5),'Project splits'!$C$5:$AM$346,AT$22,FALSE),IF(ISNA(VLOOKUP($A239,'Success Asset Classes'!$B$15:$BD$377,AT$21,FALSE)),VLOOKUP(MID($A239,4,5),'Project splits'!$C$5:$AM$346,AT$22,FALSE),VLOOKUP($A239,'Success Asset Classes'!$B$15:$BD$377,AT$21,FALSE)))</f>
        <v>0</v>
      </c>
      <c r="AU239" s="230">
        <f>IF($AR239=0,VLOOKUP(MID($A239,4,5),'Project splits'!$C$5:$AM$346,AU$22,FALSE),IF(ISNA(VLOOKUP($A239,'Success Asset Classes'!$B$15:$BD$377,AU$21,FALSE)),VLOOKUP(MID($A239,4,5),'Project splits'!$C$5:$AM$346,AU$22,FALSE),VLOOKUP($A239,'Success Asset Classes'!$B$15:$BD$377,AU$21,FALSE)))</f>
        <v>0</v>
      </c>
      <c r="AV239" s="230">
        <f>IF($AR239=0,VLOOKUP(MID($A239,4,5),'Project splits'!$C$5:$AM$346,AV$22,FALSE),IF(ISNA(VLOOKUP($A239,'Success Asset Classes'!$B$15:$BD$377,AV$21,FALSE)),VLOOKUP(MID($A239,4,5),'Project splits'!$C$5:$AM$346,AV$22,FALSE),VLOOKUP($A239,'Success Asset Classes'!$B$15:$BD$377,AV$21,FALSE)))</f>
        <v>0</v>
      </c>
      <c r="AW239" s="230">
        <f>IF($AR239=0,VLOOKUP(MID($A239,4,5),'Project splits'!$C$5:$AM$346,AW$22,FALSE),IF(ISNA(VLOOKUP($A239,'Success Asset Classes'!$B$15:$BD$377,AW$21,FALSE)),VLOOKUP(MID($A239,4,5),'Project splits'!$C$5:$AM$346,AW$22,FALSE),VLOOKUP($A239,'Success Asset Classes'!$B$15:$BD$377,AW$21,FALSE)))</f>
        <v>0</v>
      </c>
      <c r="AX239" s="230">
        <f>IF($AR239=0,VLOOKUP(MID($A239,4,5),'Project splits'!$C$5:$AM$346,AX$22,FALSE),IF(ISNA(VLOOKUP($A239,'Success Asset Classes'!$B$15:$BD$377,AX$21,FALSE)),VLOOKUP(MID($A239,4,5),'Project splits'!$C$5:$AM$346,AX$22,FALSE),VLOOKUP($A239,'Success Asset Classes'!$B$15:$BD$377,AX$21,FALSE)))</f>
        <v>0</v>
      </c>
      <c r="AY239" s="230">
        <f>IF($AR239=0,VLOOKUP(MID($A239,4,5),'Project splits'!$C$5:$AM$346,AY$22,FALSE),IF(ISNA(VLOOKUP($A239,'Success Asset Classes'!$B$15:$BD$377,AY$21,FALSE)),VLOOKUP(MID($A239,4,5),'Project splits'!$C$5:$AM$346,AY$22,FALSE),VLOOKUP($A239,'Success Asset Classes'!$B$15:$BD$377,AY$21,FALSE)))</f>
        <v>0</v>
      </c>
      <c r="AZ239" s="230">
        <f>IF($AR239=0,VLOOKUP(MID($A239,4,5),'Project splits'!$C$5:$AM$346,AZ$22,FALSE),IF(ISNA(VLOOKUP($A239,'Success Asset Classes'!$B$15:$BD$377,AZ$21,FALSE)),VLOOKUP(MID($A239,4,5),'Project splits'!$C$5:$AM$346,AZ$22,FALSE),VLOOKUP($A239,'Success Asset Classes'!$B$15:$BD$377,AZ$21,FALSE)))</f>
        <v>0</v>
      </c>
      <c r="BA239" s="230">
        <f>IF($AR239=0,VLOOKUP(MID($A239,4,5),'Project splits'!$C$5:$AM$346,BA$22,FALSE),IF(ISNA(VLOOKUP($A239,'Success Asset Classes'!$B$15:$BD$377,BA$21,FALSE)),VLOOKUP(MID($A239,4,5),'Project splits'!$C$5:$AM$346,BA$22,FALSE),VLOOKUP($A239,'Success Asset Classes'!$B$15:$BD$377,BA$21,FALSE)))</f>
        <v>0</v>
      </c>
      <c r="BB239" s="230">
        <f>IF($AR239=0,VLOOKUP(MID($A239,4,5),'Project splits'!$C$5:$AM$346,BB$22,FALSE),IF(ISNA(VLOOKUP($A239,'Success Asset Classes'!$B$15:$BD$377,BB$21,FALSE)),VLOOKUP(MID($A239,4,5),'Project splits'!$C$5:$AM$346,BB$22,FALSE),VLOOKUP($A239,'Success Asset Classes'!$B$15:$BD$377,BB$21,FALSE)))</f>
        <v>2.9131108457825963E-3</v>
      </c>
      <c r="BC239" s="230">
        <f>IF($AR239=0,VLOOKUP(MID($A239,4,5),'Project splits'!$C$5:$AM$346,BC$22,FALSE),IF(ISNA(VLOOKUP($A239,'Success Asset Classes'!$B$15:$BD$377,BC$21,FALSE)),VLOOKUP(MID($A239,4,5),'Project splits'!$C$5:$AM$346,BC$22,FALSE),VLOOKUP($A239,'Success Asset Classes'!$B$15:$BD$377,BC$21,FALSE)))</f>
        <v>0</v>
      </c>
      <c r="BD239" s="230">
        <f>IF($AR239=0,VLOOKUP(MID($A239,4,5),'Project splits'!$C$5:$AM$346,BD$22,FALSE),IF(ISNA(VLOOKUP($A239,'Success Asset Classes'!$B$15:$BD$377,BD$21,FALSE)),VLOOKUP(MID($A239,4,5),'Project splits'!$C$5:$AM$346,BD$22,FALSE),VLOOKUP($A239,'Success Asset Classes'!$B$15:$BD$377,BD$21,FALSE)))</f>
        <v>1.828694818444819E-2</v>
      </c>
      <c r="BE239" s="230">
        <f>IF($AR239=0,VLOOKUP(MID($A239,4,5),'Project splits'!$C$5:$AM$346,BE$22,FALSE),IF(ISNA(VLOOKUP($A239,'Success Asset Classes'!$B$15:$BD$377,BE$21,FALSE)),VLOOKUP(MID($A239,4,5),'Project splits'!$C$5:$AM$346,BE$22,FALSE),VLOOKUP($A239,'Success Asset Classes'!$B$15:$BD$377,BE$21,FALSE)))</f>
        <v>0</v>
      </c>
      <c r="BF239" s="230">
        <f>IF($AR239=0,VLOOKUP(MID($A239,4,5),'Project splits'!$C$5:$AM$346,BF$22,FALSE),IF(ISNA(VLOOKUP($A239,'Success Asset Classes'!$B$15:$BD$377,BF$21,FALSE)),VLOOKUP(MID($A239,4,5),'Project splits'!$C$5:$AM$346,BF$22,FALSE),VLOOKUP($A239,'Success Asset Classes'!$B$15:$BD$377,BF$21,FALSE)))</f>
        <v>0</v>
      </c>
      <c r="BG239" s="230">
        <f>IF($AR239=0,VLOOKUP(MID($A239,4,5),'Project splits'!$C$5:$AM$346,BG$22,FALSE),IF(ISNA(VLOOKUP($A239,'Success Asset Classes'!$B$15:$BD$377,BG$21,FALSE)),VLOOKUP(MID($A239,4,5),'Project splits'!$C$5:$AM$346,BG$22,FALSE),VLOOKUP($A239,'Success Asset Classes'!$B$15:$BD$377,BG$21,FALSE)))</f>
        <v>0.97879994096976919</v>
      </c>
      <c r="BH239" s="230">
        <f>IF($AR239=0,VLOOKUP(MID($A239,4,5),'Project splits'!$C$5:$AM$346,BH$22,FALSE),IF(ISNA(VLOOKUP($A239,'Success Asset Classes'!$B$15:$BD$377,BH$21,FALSE)),VLOOKUP(MID($A239,4,5),'Project splits'!$C$5:$AM$346,BH$22,FALSE),VLOOKUP($A239,'Success Asset Classes'!$B$15:$BD$377,BH$21,FALSE)))</f>
        <v>0</v>
      </c>
      <c r="BI239" s="230">
        <f>IF($AR239=0,VLOOKUP(MID($A239,4,5),'Project splits'!$C$5:$AM$346,BI$22,FALSE),IF(ISNA(VLOOKUP($A239,'Success Asset Classes'!$B$15:$BD$377,BI$21,FALSE)),VLOOKUP(MID($A239,4,5),'Project splits'!$C$5:$AM$346,BI$22,FALSE),VLOOKUP($A239,'Success Asset Classes'!$B$15:$BD$377,BI$21,FALSE)))</f>
        <v>0</v>
      </c>
      <c r="BJ239" s="230">
        <f>IF($AR239=0,VLOOKUP(MID($A239,4,5),'Project splits'!$C$5:$AM$346,BJ$22,FALSE),IF(ISNA(VLOOKUP($A239,'Success Asset Classes'!$B$15:$BD$377,BJ$21,FALSE)),VLOOKUP(MID($A239,4,5),'Project splits'!$C$5:$AM$346,BJ$22,FALSE),VLOOKUP($A239,'Success Asset Classes'!$B$15:$BD$377,BJ$21,FALSE)))</f>
        <v>0</v>
      </c>
      <c r="BK239" s="230">
        <f>IF($AR239=0,VLOOKUP(MID($A239,4,5),'Project splits'!$C$5:$AM$346,BK$22,FALSE),IF(ISNA(VLOOKUP($A239,'Success Asset Classes'!$B$15:$BD$377,BK$21,FALSE)),VLOOKUP(MID($A239,4,5),'Project splits'!$C$5:$AM$346,BK$22,FALSE),VLOOKUP($A239,'Success Asset Classes'!$B$15:$BD$377,BK$21,FALSE)))</f>
        <v>0</v>
      </c>
      <c r="BL239" s="230">
        <f>IF($AR239=0,VLOOKUP(MID($A239,4,5),'Project splits'!$C$5:$AM$346,BL$22,FALSE),IF(ISNA(VLOOKUP($A239,'Success Asset Classes'!$B$15:$BD$377,BL$21,FALSE)),VLOOKUP(MID($A239,4,5),'Project splits'!$C$5:$AM$346,BL$22,FALSE),VLOOKUP($A239,'Success Asset Classes'!$B$15:$BD$377,BL$21,FALSE)))</f>
        <v>0</v>
      </c>
      <c r="BM239" s="230">
        <f>IF($AR239=0,VLOOKUP(MID($A239,4,5),'Project splits'!$C$5:$AM$346,BM$22,FALSE),IF(ISNA(VLOOKUP($A239,'Success Asset Classes'!$B$15:$BD$377,BM$21,FALSE)),VLOOKUP(MID($A239,4,5),'Project splits'!$C$5:$AM$346,BM$22,FALSE),VLOOKUP($A239,'Success Asset Classes'!$B$15:$BD$377,BM$21,FALSE)))</f>
        <v>0</v>
      </c>
      <c r="BN239" s="230">
        <f>IF($AR239=0,VLOOKUP(MID($A239,4,5),'Project splits'!$C$5:$AM$346,BN$22,FALSE),IF(ISNA(VLOOKUP($A239,'Success Asset Classes'!$B$15:$BD$377,BN$21,FALSE)),VLOOKUP(MID($A239,4,5),'Project splits'!$C$5:$AM$346,BN$22,FALSE),VLOOKUP($A239,'Success Asset Classes'!$B$15:$BD$377,BN$21,FALSE)))</f>
        <v>0</v>
      </c>
      <c r="BO239" s="230">
        <f>IF($AR239=0,VLOOKUP(MID($A239,4,5),'Project splits'!$C$5:$AM$346,BO$22,FALSE),IF(ISNA(VLOOKUP($A239,'Success Asset Classes'!$B$15:$BD$377,BO$21,FALSE)),VLOOKUP(MID($A239,4,5),'Project splits'!$C$5:$AM$346,BO$22,FALSE),VLOOKUP($A239,'Success Asset Classes'!$B$15:$BD$377,BO$21,FALSE)))</f>
        <v>0</v>
      </c>
      <c r="BP239" s="230">
        <f>IF($AR239=0,VLOOKUP(MID($A239,4,5),'Project splits'!$C$5:$AM$346,BP$22,FALSE),IF(ISNA(VLOOKUP($A239,'Success Asset Classes'!$B$15:$BD$377,BP$21,FALSE)),VLOOKUP(MID($A239,4,5),'Project splits'!$C$5:$AM$346,BP$22,FALSE),VLOOKUP($A239,'Success Asset Classes'!$B$15:$BD$377,BP$21,FALSE)))</f>
        <v>0</v>
      </c>
      <c r="BQ239" s="230">
        <f>IF($AR239=0,VLOOKUP(MID($A239,4,5),'Project splits'!$C$5:$AM$346,BQ$22,FALSE),IF(ISNA(VLOOKUP($A239,'Success Asset Classes'!$B$15:$BD$377,BQ$21,FALSE)),VLOOKUP(MID($A239,4,5),'Project splits'!$C$5:$AM$346,BQ$22,FALSE),VLOOKUP($A239,'Success Asset Classes'!$B$15:$BD$377,BQ$21,FALSE)))</f>
        <v>0</v>
      </c>
      <c r="BR239" s="230">
        <f>IF($AR239=0,VLOOKUP(MID($A239,4,5),'Project splits'!$C$5:$AM$346,BR$22,FALSE),IF(ISNA(VLOOKUP($A239,'Success Asset Classes'!$B$15:$BD$377,BR$21,FALSE)),VLOOKUP(MID($A239,4,5),'Project splits'!$C$5:$AM$346,BR$22,FALSE),VLOOKUP($A239,'Success Asset Classes'!$B$15:$BD$377,BR$21,FALSE)))</f>
        <v>0</v>
      </c>
      <c r="BS239" s="247">
        <f t="shared" si="69"/>
        <v>1</v>
      </c>
      <c r="BT239" s="249">
        <f>1+IF(ISNA(VLOOKUP($A239,'Project labour content'!$A$7:$D$255,'Project labour content'!$D$1,FALSE)),VLOOKUP($D239,'Project labour content'!$F$6:$G$15,'Project labour content'!$G$1,FALSE),VLOOKUP($A239,'Project labour content'!$A$7:$D$255,'Project labour content'!$D$1,FALSE))*LabEsc22*1</f>
        <v>1.0007966218465516</v>
      </c>
      <c r="BU239" s="249">
        <f>1+IF(ISNA(VLOOKUP($A239,'Project labour content'!$A$7:$D$255,'Project labour content'!$D$1,FALSE)),VLOOKUP($D239,'Project labour content'!$F$6:$G$15,'Project labour content'!$G$1,FALSE),VLOOKUP($A239,'Project labour content'!$A$7:$D$255,'Project labour content'!$D$1,FALSE))*LabEsc23*1</f>
        <v>1.0015970674779666</v>
      </c>
      <c r="BV239" s="249">
        <f>1+IF(ISNA(VLOOKUP($A239,'Project labour content'!$A$7:$D$255,'Project labour content'!$D$1,FALSE)),VLOOKUP($D239,'Project labour content'!$F$6:$G$15,'Project labour content'!$G$1,FALSE),VLOOKUP($A239,'Project labour content'!$A$7:$D$255,'Project labour content'!$D$1,FALSE))*LabEsc24*1</f>
        <v>1.0023510872627597</v>
      </c>
      <c r="BW239" s="249">
        <f>1+IF(ISNA(VLOOKUP($A239,'Project labour content'!$A$7:$D$255,'Project labour content'!$D$1,FALSE)),VLOOKUP($D239,'Project labour content'!$F$6:$G$15,'Project labour content'!$G$1,FALSE),VLOOKUP($A239,'Project labour content'!$A$7:$D$255,'Project labour content'!$D$1,FALSE))*LabEsc25*1</f>
        <v>1.0033609710945257</v>
      </c>
      <c r="BX239" s="249">
        <f>1+IF(ISNA(VLOOKUP($A239,'Project labour content'!$A$7:$D$255,'Project labour content'!$D$1,FALSE)),VLOOKUP($D239,'Project labour content'!$F$6:$G$15,'Project labour content'!$G$1,FALSE),VLOOKUP($A239,'Project labour content'!$A$7:$D$255,'Project labour content'!$D$1,FALSE))*LabEsc26*1</f>
        <v>1.0044615761571789</v>
      </c>
      <c r="BY239" s="249">
        <f>1+IF(ISNA(VLOOKUP($A239,'Project labour content'!$A$7:$D$255,'Project labour content'!$D$1,FALSE)),VLOOKUP($D239,'Project labour content'!$F$6:$G$15,'Project labour content'!$G$1,FALSE),VLOOKUP($A239,'Project labour content'!$A$7:$D$255,'Project labour content'!$D$1,FALSE))*LabEsc27*1</f>
        <v>1.0051432740006006</v>
      </c>
      <c r="BZ239" s="249">
        <f>1+IF(ISNA(VLOOKUP($A239,'Project labour content'!$A$7:$D$255,'Project labour content'!$D$1,FALSE)),VLOOKUP($D239,'Project labour content'!$F$6:$G$15,'Project labour content'!$G$1,FALSE),VLOOKUP($A239,'Project labour content'!$A$7:$D$255,'Project labour content'!$D$1,FALSE))*LabEsc28*1</f>
        <v>1.0056565924766971</v>
      </c>
      <c r="CA239" s="249">
        <f>1+IF(ISNA(VLOOKUP($A239,'Project labour content'!$A$7:$D$255,'Project labour content'!$D$1,FALSE)),VLOOKUP($D239,'Project labour content'!$F$6:$G$15,'Project labour content'!$G$1,FALSE),VLOOKUP($A239,'Project labour content'!$A$7:$D$255,'Project labour content'!$D$1,FALSE))*LabEsc29*1</f>
        <v>1.0064803659671371</v>
      </c>
      <c r="CB239" s="250" t="str">
        <f>IF(ISNA(VLOOKUP($A239,'Project labour content'!$A$7:$D$255,'Project labour content'!$D$1,FALSE)),"Category","Project")</f>
        <v>Project</v>
      </c>
      <c r="CD239" s="247" t="str">
        <f t="shared" si="70"/>
        <v>14182</v>
      </c>
      <c r="CE239" s="3"/>
    </row>
    <row r="240" spans="1:83" x14ac:dyDescent="0.15">
      <c r="A240" s="11" t="s">
        <v>713</v>
      </c>
      <c r="B240" s="11" t="str">
        <f>VLOOKUP($A240,'Incurred Real 2022$'!$A$25:$AC$426,'Incurred Real 2022$'!B$1,FALSE)</f>
        <v>SF6 Trailer Mounted Service Cart</v>
      </c>
      <c r="C240" s="11" t="str">
        <f>VLOOKUP($A240,'Incurred Real 2022$'!$A$25:$AC$426,'Incurred Real 2022$'!C$1,FALSE)</f>
        <v>ExAnte</v>
      </c>
      <c r="D240" s="11" t="str">
        <f>VLOOKUP($A240,'Incurred Real 2022$'!$A$25:$AC$426,'Incurred Real 2022$'!D$1,FALSE)</f>
        <v>Facilities</v>
      </c>
      <c r="E240" s="11" t="str">
        <f>VLOOKUP($A240,'Incurred Real 2022$'!$A$25:$AC$426,'Incurred Real 2022$'!E$1,FALSE)</f>
        <v>Closed</v>
      </c>
      <c r="F240" s="105" t="str">
        <f>IF(VLOOKUP($A240,'Incurred Real 2022$'!$A$25:$AC$426,'Incurred Real 2022$'!F$1,FALSE)=0,"",VLOOKUP($A240,'Incurred Real 2022$'!$A$25:$AC$426,'Incurred Real 2022$'!F$1,FALSE))</f>
        <v/>
      </c>
      <c r="G240" s="105" t="str">
        <f>IF(VLOOKUP($A240,'Incurred Real 2022$'!$A$25:$AC$426,'Incurred Real 2022$'!G$1,FALSE)=0,"",VLOOKUP($A240,'Incurred Real 2022$'!$A$25:$AC$426,'Incurred Real 2022$'!G$1,FALSE))</f>
        <v/>
      </c>
      <c r="H240" s="105" t="str">
        <f>IF(VLOOKUP($A240,'Incurred Real 2022$'!$A$25:$AC$426,'Incurred Real 2022$'!H$1,FALSE)=0,"",VLOOKUP($A240,'Incurred Real 2022$'!$A$25:$AC$426,'Incurred Real 2022$'!H$1,FALSE))</f>
        <v/>
      </c>
      <c r="I240" s="105" t="str">
        <f>IF(VLOOKUP($A240,'Incurred Real 2022$'!$A$25:$AC$426,'Incurred Real 2022$'!I$1,FALSE)=0,"",VLOOKUP($A240,'Incurred Real 2022$'!$A$25:$AC$426,'Incurred Real 2022$'!I$1,FALSE))</f>
        <v/>
      </c>
      <c r="J240" s="105" t="str">
        <f>IF(VLOOKUP($A240,'Incurred Real 2022$'!$A$25:$AC$426,'Incurred Real 2022$'!J$1,FALSE)=0,"",VLOOKUP($A240,'Incurred Real 2022$'!$A$25:$AC$426,'Incurred Real 2022$'!J$1,FALSE))</f>
        <v/>
      </c>
      <c r="K240" s="105" t="str">
        <f>IF(VLOOKUP($A240,'Incurred Real 2022$'!$A$25:$AC$426,'Incurred Real 2022$'!K$1,FALSE)=0,"",VLOOKUP($A240,'Incurred Real 2022$'!$A$25:$AC$426,'Incurred Real 2022$'!K$1,FALSE))</f>
        <v/>
      </c>
      <c r="L240" s="105" t="str">
        <f>IF(VLOOKUP($A240,'Incurred Real 2022$'!$A$25:$AC$426,'Incurred Real 2022$'!L$1,FALSE)=0,"",VLOOKUP($A240,'Incurred Real 2022$'!$A$25:$AC$426,'Incurred Real 2022$'!L$1,FALSE))</f>
        <v/>
      </c>
      <c r="M240" s="105" t="str">
        <f>IF(VLOOKUP($A240,'Incurred Real 2022$'!$A$25:$AC$426,'Incurred Real 2022$'!M$1,FALSE)=0,"",VLOOKUP($A240,'Incurred Real 2022$'!$A$25:$AC$426,'Incurred Real 2022$'!M$1,FALSE))</f>
        <v/>
      </c>
      <c r="N240" s="105" t="str">
        <f>IF(VLOOKUP($A240,'Incurred Real 2022$'!$A$25:$AC$426,'Incurred Real 2022$'!N$1,FALSE)=0,"",VLOOKUP($A240,'Incurred Real 2022$'!$A$25:$AC$426,'Incurred Real 2022$'!N$1,FALSE))</f>
        <v/>
      </c>
      <c r="O240" s="105" t="str">
        <f>IF(VLOOKUP($A240,'Incurred Real 2022$'!$A$25:$AC$426,'Incurred Real 2022$'!O$1,FALSE)=0,"",VLOOKUP($A240,'Incurred Real 2022$'!$A$25:$AC$426,'Incurred Real 2022$'!O$1,FALSE))</f>
        <v/>
      </c>
      <c r="P240" s="105" t="str">
        <f>IF(VLOOKUP($A240,'Incurred Real 2022$'!$A$25:$AC$426,'Incurred Real 2022$'!P$1,FALSE)=0,"",VLOOKUP($A240,'Incurred Real 2022$'!$A$25:$AC$426,'Incurred Real 2022$'!P$1,FALSE))</f>
        <v/>
      </c>
      <c r="Q240" s="105">
        <f>IF(VLOOKUP($A240,'Incurred Real 2022$'!$A$25:$AC$426,'Incurred Real 2022$'!Q$1,FALSE)=0,"",VLOOKUP($A240,'Incurred Real 2022$'!$A$25:$AC$426,'Incurred Real 2022$'!Q$1,FALSE))</f>
        <v>115672.59</v>
      </c>
      <c r="R240" s="105">
        <f>IF(VLOOKUP($A240,'Incurred Real 2022$'!$A$25:$AC$426,'Incurred Real 2022$'!R$1,FALSE)=0,"",VLOOKUP($A240,'Incurred Real 2022$'!$A$25:$AC$426,'Incurred Real 2022$'!R$1,FALSE))</f>
        <v>16130.18</v>
      </c>
      <c r="S240" s="105" t="str">
        <f>IF(VLOOKUP($A240,'Incurred Real 2022$'!$A$25:$AC$426,'Incurred Real 2022$'!S$1,FALSE)=0,"",VLOOKUP($A240,'Incurred Real 2022$'!$A$25:$AC$426,'Incurred Real 2022$'!S$1,FALSE))</f>
        <v/>
      </c>
      <c r="T240" s="105" t="str">
        <f>IF(VLOOKUP($A240,'Incurred Real 2022$'!$A$25:$AC$426,'Incurred Real 2022$'!T$1,FALSE)=0,"",VLOOKUP($A240,'Incurred Real 2022$'!$A$25:$AC$426,'Incurred Real 2022$'!T$1,FALSE))</f>
        <v/>
      </c>
      <c r="U240" s="105" t="str">
        <f>IF(VLOOKUP($A240,'Incurred Real 2022$'!$A$25:$AC$426,'Incurred Real 2022$'!U$1,FALSE)=0,"",VLOOKUP($A240,'Incurred Real 2022$'!$A$25:$AC$426,'Incurred Real 2022$'!U$1,FALSE))</f>
        <v/>
      </c>
      <c r="V240" s="13" t="str">
        <f>IF(ISTEXT(VLOOKUP($A240,'Incurred Real 2022$'!$A$25:$AC$426,'Incurred Real 2022$'!V$1,FALSE)),"",(VLOOKUP($A240,'Incurred Real 2022$'!$A$25:$AC$426,'Incurred Real 2022$'!V$1,FALSE))*BT240*Incurred_Real!V$15)</f>
        <v/>
      </c>
      <c r="W240" s="13" t="str">
        <f>IF(ISTEXT(VLOOKUP($A240,'Incurred Real 2022$'!$A$25:$AC$426,'Incurred Real 2022$'!W$1,FALSE)),"",(VLOOKUP($A240,'Incurred Real 2022$'!$A$25:$AC$426,'Incurred Real 2022$'!W$1,FALSE))*BU240*Incurred_Real!W$15)</f>
        <v/>
      </c>
      <c r="X240" s="220" t="str">
        <f>IF(ISTEXT(VLOOKUP($A240,'Incurred Real 2022$'!$A$25:$AC$426,'Incurred Real 2022$'!X$1,FALSE)),"",(VLOOKUP($A240,'Incurred Real 2022$'!$A$25:$AC$426,'Incurred Real 2022$'!X$1,FALSE))*BV240*Incurred_Real!X$15)</f>
        <v/>
      </c>
      <c r="Y240" s="217" t="str">
        <f>IF(ISTEXT(VLOOKUP($A240,'Incurred Real 2022$'!$A$25:$AC$426,'Incurred Real 2022$'!Y$1,FALSE)),"",(VLOOKUP($A240,'Incurred Real 2022$'!$A$25:$AC$426,'Incurred Real 2022$'!Y$1,FALSE))*BW240*Incurred_Real!Y$15)</f>
        <v/>
      </c>
      <c r="Z240" s="13" t="str">
        <f>IF(ISTEXT(VLOOKUP($A240,'Incurred Real 2022$'!$A$25:$AC$426,'Incurred Real 2022$'!Z$1,FALSE)),"",(VLOOKUP($A240,'Incurred Real 2022$'!$A$25:$AC$426,'Incurred Real 2022$'!Z$1,FALSE))*BX240*Incurred_Real!Z$15)</f>
        <v/>
      </c>
      <c r="AA240" s="13" t="str">
        <f>IF(ISTEXT(VLOOKUP($A240,'Incurred Real 2022$'!$A$25:$AC$426,'Incurred Real 2022$'!AA$1,FALSE)),"",(VLOOKUP($A240,'Incurred Real 2022$'!$A$25:$AC$426,'Incurred Real 2022$'!AA$1,FALSE))*BY240*Incurred_Real!AA$15)</f>
        <v/>
      </c>
      <c r="AB240" s="13" t="str">
        <f>IF(ISTEXT(VLOOKUP($A240,'Incurred Real 2022$'!$A$25:$AC$426,'Incurred Real 2022$'!AB$1,FALSE)),"",(VLOOKUP($A240,'Incurred Real 2022$'!$A$25:$AC$426,'Incurred Real 2022$'!AB$1,FALSE))*BZ240*Incurred_Real!AB$15)</f>
        <v/>
      </c>
      <c r="AC240" s="13" t="str">
        <f>IF(ISTEXT(VLOOKUP($A240,'Incurred Real 2022$'!$A$25:$AC$426,'Incurred Real 2022$'!AC$1,FALSE)),"",(VLOOKUP($A240,'Incurred Real 2022$'!$A$25:$AC$426,'Incurred Real 2022$'!AC$1,FALSE))*CA240*Incurred_Real!AC$15)</f>
        <v/>
      </c>
      <c r="AD240" s="227">
        <f t="shared" si="65"/>
        <v>131802.76999999999</v>
      </c>
      <c r="AE240" s="227">
        <f t="shared" si="66"/>
        <v>131802.76999999999</v>
      </c>
      <c r="AF240" s="239">
        <f t="shared" si="71"/>
        <v>166790.45094212802</v>
      </c>
      <c r="AG240" s="222">
        <f t="shared" si="67"/>
        <v>134001.07261538462</v>
      </c>
      <c r="AH240" s="223">
        <f t="shared" si="76"/>
        <v>1.244694894501754</v>
      </c>
      <c r="AI240" s="224" t="str">
        <f t="shared" si="68"/>
        <v>2018</v>
      </c>
      <c r="AJ240" s="225">
        <f>VLOOKUP($A240,Project_Commissioning!$C$4:$H$355,Project_Commissioning!F$1,FALSE)</f>
        <v>43091</v>
      </c>
      <c r="AK240" s="226">
        <f>VLOOKUP($A240,Project_Commissioning!$C$4:$H$355,Project_Commissioning!G$1,FALSE)</f>
        <v>2018</v>
      </c>
      <c r="AL240" s="225" t="str">
        <f>IF(VLOOKUP($A240,Project_Commissioning!$C$4:$H$355,Project_Commissioning!H$1,FALSE)=0,"",VLOOKUP($A240,Project_Commissioning!$C$4:$H$355,Project_Commissioning!H$1,FALSE))</f>
        <v/>
      </c>
      <c r="AM240" s="237">
        <f t="shared" si="72"/>
        <v>148139.67913885051</v>
      </c>
      <c r="AN240" s="221" cm="1">
        <f t="array" ref="AN240">IF(ROUND(AE240,0)=0,0,LOOKUP(2,1/(F240:AC240&lt;&gt;""),F240:AC240))</f>
        <v>16130.18</v>
      </c>
      <c r="AO240" s="221">
        <f t="shared" si="73"/>
        <v>0</v>
      </c>
      <c r="AP240" s="79"/>
      <c r="AQ240" s="20"/>
      <c r="AR240" s="245">
        <f>IF(ISNA(VLOOKUP($A240,'Success Asset Classes'!$B$15:$AA$114,'Success Asset Classes'!$AA$1,FALSE)),0,VLOOKUP($A240,'Success Asset Classes'!$B$15:$AA$114,'Success Asset Classes'!$AA$1,FALSE))</f>
        <v>0</v>
      </c>
      <c r="AS240" s="230">
        <f>IF($AR240=0,VLOOKUP(MID($A240,4,5),'Project splits'!$C$5:$AM$346,AS$22,FALSE),IF(ISNA(VLOOKUP($A240,'Success Asset Classes'!$B$15:$BD$377,AS$21,FALSE)),VLOOKUP(MID($A240,4,5),'Project splits'!$C$5:$AM$346,AS$22,FALSE),VLOOKUP($A240,'Success Asset Classes'!$B$15:$BD$377,AS$21,FALSE)))</f>
        <v>0</v>
      </c>
      <c r="AT240" s="230">
        <f>IF($AR240=0,VLOOKUP(MID($A240,4,5),'Project splits'!$C$5:$AM$346,AT$22,FALSE),IF(ISNA(VLOOKUP($A240,'Success Asset Classes'!$B$15:$BD$377,AT$21,FALSE)),VLOOKUP(MID($A240,4,5),'Project splits'!$C$5:$AM$346,AT$22,FALSE),VLOOKUP($A240,'Success Asset Classes'!$B$15:$BD$377,AT$21,FALSE)))</f>
        <v>0</v>
      </c>
      <c r="AU240" s="230">
        <f>IF($AR240=0,VLOOKUP(MID($A240,4,5),'Project splits'!$C$5:$AM$346,AU$22,FALSE),IF(ISNA(VLOOKUP($A240,'Success Asset Classes'!$B$15:$BD$377,AU$21,FALSE)),VLOOKUP(MID($A240,4,5),'Project splits'!$C$5:$AM$346,AU$22,FALSE),VLOOKUP($A240,'Success Asset Classes'!$B$15:$BD$377,AU$21,FALSE)))</f>
        <v>0</v>
      </c>
      <c r="AV240" s="230">
        <f>IF($AR240=0,VLOOKUP(MID($A240,4,5),'Project splits'!$C$5:$AM$346,AV$22,FALSE),IF(ISNA(VLOOKUP($A240,'Success Asset Classes'!$B$15:$BD$377,AV$21,FALSE)),VLOOKUP(MID($A240,4,5),'Project splits'!$C$5:$AM$346,AV$22,FALSE),VLOOKUP($A240,'Success Asset Classes'!$B$15:$BD$377,AV$21,FALSE)))</f>
        <v>0</v>
      </c>
      <c r="AW240" s="230">
        <f>IF($AR240=0,VLOOKUP(MID($A240,4,5),'Project splits'!$C$5:$AM$346,AW$22,FALSE),IF(ISNA(VLOOKUP($A240,'Success Asset Classes'!$B$15:$BD$377,AW$21,FALSE)),VLOOKUP(MID($A240,4,5),'Project splits'!$C$5:$AM$346,AW$22,FALSE),VLOOKUP($A240,'Success Asset Classes'!$B$15:$BD$377,AW$21,FALSE)))</f>
        <v>0</v>
      </c>
      <c r="AX240" s="230">
        <f>IF($AR240=0,VLOOKUP(MID($A240,4,5),'Project splits'!$C$5:$AM$346,AX$22,FALSE),IF(ISNA(VLOOKUP($A240,'Success Asset Classes'!$B$15:$BD$377,AX$21,FALSE)),VLOOKUP(MID($A240,4,5),'Project splits'!$C$5:$AM$346,AX$22,FALSE),VLOOKUP($A240,'Success Asset Classes'!$B$15:$BD$377,AX$21,FALSE)))</f>
        <v>0</v>
      </c>
      <c r="AY240" s="230">
        <f>IF($AR240=0,VLOOKUP(MID($A240,4,5),'Project splits'!$C$5:$AM$346,AY$22,FALSE),IF(ISNA(VLOOKUP($A240,'Success Asset Classes'!$B$15:$BD$377,AY$21,FALSE)),VLOOKUP(MID($A240,4,5),'Project splits'!$C$5:$AM$346,AY$22,FALSE),VLOOKUP($A240,'Success Asset Classes'!$B$15:$BD$377,AY$21,FALSE)))</f>
        <v>0</v>
      </c>
      <c r="AZ240" s="230">
        <f>IF($AR240=0,VLOOKUP(MID($A240,4,5),'Project splits'!$C$5:$AM$346,AZ$22,FALSE),IF(ISNA(VLOOKUP($A240,'Success Asset Classes'!$B$15:$BD$377,AZ$21,FALSE)),VLOOKUP(MID($A240,4,5),'Project splits'!$C$5:$AM$346,AZ$22,FALSE),VLOOKUP($A240,'Success Asset Classes'!$B$15:$BD$377,AZ$21,FALSE)))</f>
        <v>1</v>
      </c>
      <c r="BA240" s="230">
        <f>IF($AR240=0,VLOOKUP(MID($A240,4,5),'Project splits'!$C$5:$AM$346,BA$22,FALSE),IF(ISNA(VLOOKUP($A240,'Success Asset Classes'!$B$15:$BD$377,BA$21,FALSE)),VLOOKUP(MID($A240,4,5),'Project splits'!$C$5:$AM$346,BA$22,FALSE),VLOOKUP($A240,'Success Asset Classes'!$B$15:$BD$377,BA$21,FALSE)))</f>
        <v>0</v>
      </c>
      <c r="BB240" s="230">
        <f>IF($AR240=0,VLOOKUP(MID($A240,4,5),'Project splits'!$C$5:$AM$346,BB$22,FALSE),IF(ISNA(VLOOKUP($A240,'Success Asset Classes'!$B$15:$BD$377,BB$21,FALSE)),VLOOKUP(MID($A240,4,5),'Project splits'!$C$5:$AM$346,BB$22,FALSE),VLOOKUP($A240,'Success Asset Classes'!$B$15:$BD$377,BB$21,FALSE)))</f>
        <v>0</v>
      </c>
      <c r="BC240" s="230">
        <f>IF($AR240=0,VLOOKUP(MID($A240,4,5),'Project splits'!$C$5:$AM$346,BC$22,FALSE),IF(ISNA(VLOOKUP($A240,'Success Asset Classes'!$B$15:$BD$377,BC$21,FALSE)),VLOOKUP(MID($A240,4,5),'Project splits'!$C$5:$AM$346,BC$22,FALSE),VLOOKUP($A240,'Success Asset Classes'!$B$15:$BD$377,BC$21,FALSE)))</f>
        <v>0</v>
      </c>
      <c r="BD240" s="230">
        <f>IF($AR240=0,VLOOKUP(MID($A240,4,5),'Project splits'!$C$5:$AM$346,BD$22,FALSE),IF(ISNA(VLOOKUP($A240,'Success Asset Classes'!$B$15:$BD$377,BD$21,FALSE)),VLOOKUP(MID($A240,4,5),'Project splits'!$C$5:$AM$346,BD$22,FALSE),VLOOKUP($A240,'Success Asset Classes'!$B$15:$BD$377,BD$21,FALSE)))</f>
        <v>0</v>
      </c>
      <c r="BE240" s="230">
        <f>IF($AR240=0,VLOOKUP(MID($A240,4,5),'Project splits'!$C$5:$AM$346,BE$22,FALSE),IF(ISNA(VLOOKUP($A240,'Success Asset Classes'!$B$15:$BD$377,BE$21,FALSE)),VLOOKUP(MID($A240,4,5),'Project splits'!$C$5:$AM$346,BE$22,FALSE),VLOOKUP($A240,'Success Asset Classes'!$B$15:$BD$377,BE$21,FALSE)))</f>
        <v>0</v>
      </c>
      <c r="BF240" s="230">
        <f>IF($AR240=0,VLOOKUP(MID($A240,4,5),'Project splits'!$C$5:$AM$346,BF$22,FALSE),IF(ISNA(VLOOKUP($A240,'Success Asset Classes'!$B$15:$BD$377,BF$21,FALSE)),VLOOKUP(MID($A240,4,5),'Project splits'!$C$5:$AM$346,BF$22,FALSE),VLOOKUP($A240,'Success Asset Classes'!$B$15:$BD$377,BF$21,FALSE)))</f>
        <v>0</v>
      </c>
      <c r="BG240" s="230">
        <f>IF($AR240=0,VLOOKUP(MID($A240,4,5),'Project splits'!$C$5:$AM$346,BG$22,FALSE),IF(ISNA(VLOOKUP($A240,'Success Asset Classes'!$B$15:$BD$377,BG$21,FALSE)),VLOOKUP(MID($A240,4,5),'Project splits'!$C$5:$AM$346,BG$22,FALSE),VLOOKUP($A240,'Success Asset Classes'!$B$15:$BD$377,BG$21,FALSE)))</f>
        <v>0</v>
      </c>
      <c r="BH240" s="230">
        <f>IF($AR240=0,VLOOKUP(MID($A240,4,5),'Project splits'!$C$5:$AM$346,BH$22,FALSE),IF(ISNA(VLOOKUP($A240,'Success Asset Classes'!$B$15:$BD$377,BH$21,FALSE)),VLOOKUP(MID($A240,4,5),'Project splits'!$C$5:$AM$346,BH$22,FALSE),VLOOKUP($A240,'Success Asset Classes'!$B$15:$BD$377,BH$21,FALSE)))</f>
        <v>0</v>
      </c>
      <c r="BI240" s="230">
        <f>IF($AR240=0,VLOOKUP(MID($A240,4,5),'Project splits'!$C$5:$AM$346,BI$22,FALSE),IF(ISNA(VLOOKUP($A240,'Success Asset Classes'!$B$15:$BD$377,BI$21,FALSE)),VLOOKUP(MID($A240,4,5),'Project splits'!$C$5:$AM$346,BI$22,FALSE),VLOOKUP($A240,'Success Asset Classes'!$B$15:$BD$377,BI$21,FALSE)))</f>
        <v>0</v>
      </c>
      <c r="BJ240" s="230">
        <f>IF($AR240=0,VLOOKUP(MID($A240,4,5),'Project splits'!$C$5:$AM$346,BJ$22,FALSE),IF(ISNA(VLOOKUP($A240,'Success Asset Classes'!$B$15:$BD$377,BJ$21,FALSE)),VLOOKUP(MID($A240,4,5),'Project splits'!$C$5:$AM$346,BJ$22,FALSE),VLOOKUP($A240,'Success Asset Classes'!$B$15:$BD$377,BJ$21,FALSE)))</f>
        <v>0</v>
      </c>
      <c r="BK240" s="230">
        <f>IF($AR240=0,VLOOKUP(MID($A240,4,5),'Project splits'!$C$5:$AM$346,BK$22,FALSE),IF(ISNA(VLOOKUP($A240,'Success Asset Classes'!$B$15:$BD$377,BK$21,FALSE)),VLOOKUP(MID($A240,4,5),'Project splits'!$C$5:$AM$346,BK$22,FALSE),VLOOKUP($A240,'Success Asset Classes'!$B$15:$BD$377,BK$21,FALSE)))</f>
        <v>0</v>
      </c>
      <c r="BL240" s="230">
        <f>IF($AR240=0,VLOOKUP(MID($A240,4,5),'Project splits'!$C$5:$AM$346,BL$22,FALSE),IF(ISNA(VLOOKUP($A240,'Success Asset Classes'!$B$15:$BD$377,BL$21,FALSE)),VLOOKUP(MID($A240,4,5),'Project splits'!$C$5:$AM$346,BL$22,FALSE),VLOOKUP($A240,'Success Asset Classes'!$B$15:$BD$377,BL$21,FALSE)))</f>
        <v>0</v>
      </c>
      <c r="BM240" s="230">
        <f>IF($AR240=0,VLOOKUP(MID($A240,4,5),'Project splits'!$C$5:$AM$346,BM$22,FALSE),IF(ISNA(VLOOKUP($A240,'Success Asset Classes'!$B$15:$BD$377,BM$21,FALSE)),VLOOKUP(MID($A240,4,5),'Project splits'!$C$5:$AM$346,BM$22,FALSE),VLOOKUP($A240,'Success Asset Classes'!$B$15:$BD$377,BM$21,FALSE)))</f>
        <v>0</v>
      </c>
      <c r="BN240" s="230">
        <f>IF($AR240=0,VLOOKUP(MID($A240,4,5),'Project splits'!$C$5:$AM$346,BN$22,FALSE),IF(ISNA(VLOOKUP($A240,'Success Asset Classes'!$B$15:$BD$377,BN$21,FALSE)),VLOOKUP(MID($A240,4,5),'Project splits'!$C$5:$AM$346,BN$22,FALSE),VLOOKUP($A240,'Success Asset Classes'!$B$15:$BD$377,BN$21,FALSE)))</f>
        <v>0</v>
      </c>
      <c r="BO240" s="230">
        <f>IF($AR240=0,VLOOKUP(MID($A240,4,5),'Project splits'!$C$5:$AM$346,BO$22,FALSE),IF(ISNA(VLOOKUP($A240,'Success Asset Classes'!$B$15:$BD$377,BO$21,FALSE)),VLOOKUP(MID($A240,4,5),'Project splits'!$C$5:$AM$346,BO$22,FALSE),VLOOKUP($A240,'Success Asset Classes'!$B$15:$BD$377,BO$21,FALSE)))</f>
        <v>0</v>
      </c>
      <c r="BP240" s="230">
        <f>IF($AR240=0,VLOOKUP(MID($A240,4,5),'Project splits'!$C$5:$AM$346,BP$22,FALSE),IF(ISNA(VLOOKUP($A240,'Success Asset Classes'!$B$15:$BD$377,BP$21,FALSE)),VLOOKUP(MID($A240,4,5),'Project splits'!$C$5:$AM$346,BP$22,FALSE),VLOOKUP($A240,'Success Asset Classes'!$B$15:$BD$377,BP$21,FALSE)))</f>
        <v>0</v>
      </c>
      <c r="BQ240" s="230">
        <f>IF($AR240=0,VLOOKUP(MID($A240,4,5),'Project splits'!$C$5:$AM$346,BQ$22,FALSE),IF(ISNA(VLOOKUP($A240,'Success Asset Classes'!$B$15:$BD$377,BQ$21,FALSE)),VLOOKUP(MID($A240,4,5),'Project splits'!$C$5:$AM$346,BQ$22,FALSE),VLOOKUP($A240,'Success Asset Classes'!$B$15:$BD$377,BQ$21,FALSE)))</f>
        <v>0</v>
      </c>
      <c r="BR240" s="230">
        <f>IF($AR240=0,VLOOKUP(MID($A240,4,5),'Project splits'!$C$5:$AM$346,BR$22,FALSE),IF(ISNA(VLOOKUP($A240,'Success Asset Classes'!$B$15:$BD$377,BR$21,FALSE)),VLOOKUP(MID($A240,4,5),'Project splits'!$C$5:$AM$346,BR$22,FALSE),VLOOKUP($A240,'Success Asset Classes'!$B$15:$BD$377,BR$21,FALSE)))</f>
        <v>0</v>
      </c>
      <c r="BS240" s="247">
        <f t="shared" si="69"/>
        <v>1</v>
      </c>
      <c r="BT240" s="249">
        <f>1+IF(ISNA(VLOOKUP($A240,'Project labour content'!$A$7:$D$255,'Project labour content'!$D$1,FALSE)),VLOOKUP($D240,'Project labour content'!$F$6:$G$15,'Project labour content'!$G$1,FALSE),VLOOKUP($A240,'Project labour content'!$A$7:$D$255,'Project labour content'!$D$1,FALSE))*LabEsc22*1</f>
        <v>1.0018661130890889</v>
      </c>
      <c r="BU240" s="249">
        <f>1+IF(ISNA(VLOOKUP($A240,'Project labour content'!$A$7:$D$255,'Project labour content'!$D$1,FALSE)),VLOOKUP($D240,'Project labour content'!$F$6:$G$15,'Project labour content'!$G$1,FALSE),VLOOKUP($A240,'Project labour content'!$A$7:$D$255,'Project labour content'!$D$1,FALSE))*LabEsc23*1</f>
        <v>1.0037411835210055</v>
      </c>
      <c r="BV240" s="249">
        <f>1+IF(ISNA(VLOOKUP($A240,'Project labour content'!$A$7:$D$255,'Project labour content'!$D$1,FALSE)),VLOOKUP($D240,'Project labour content'!$F$6:$G$15,'Project labour content'!$G$1,FALSE),VLOOKUP($A240,'Project labour content'!$A$7:$D$255,'Project labour content'!$D$1,FALSE))*LabEsc24*1</f>
        <v>1.005507499867871</v>
      </c>
      <c r="BW240" s="249">
        <f>1+IF(ISNA(VLOOKUP($A240,'Project labour content'!$A$7:$D$255,'Project labour content'!$D$1,FALSE)),VLOOKUP($D240,'Project labour content'!$F$6:$G$15,'Project labour content'!$G$1,FALSE),VLOOKUP($A240,'Project labour content'!$A$7:$D$255,'Project labour content'!$D$1,FALSE))*LabEsc25*1</f>
        <v>1.0078731862284394</v>
      </c>
      <c r="BX240" s="249">
        <f>1+IF(ISNA(VLOOKUP($A240,'Project labour content'!$A$7:$D$255,'Project labour content'!$D$1,FALSE)),VLOOKUP($D240,'Project labour content'!$F$6:$G$15,'Project labour content'!$G$1,FALSE),VLOOKUP($A240,'Project labour content'!$A$7:$D$255,'Project labour content'!$D$1,FALSE))*LabEsc26*1</f>
        <v>1.0104513900803989</v>
      </c>
      <c r="BY240" s="249">
        <f>1+IF(ISNA(VLOOKUP($A240,'Project labour content'!$A$7:$D$255,'Project labour content'!$D$1,FALSE)),VLOOKUP($D240,'Project labour content'!$F$6:$G$15,'Project labour content'!$G$1,FALSE),VLOOKUP($A240,'Project labour content'!$A$7:$D$255,'Project labour content'!$D$1,FALSE))*LabEsc27*1</f>
        <v>1.0120482898816279</v>
      </c>
      <c r="BZ240" s="249">
        <f>1+IF(ISNA(VLOOKUP($A240,'Project labour content'!$A$7:$D$255,'Project labour content'!$D$1,FALSE)),VLOOKUP($D240,'Project labour content'!$F$6:$G$15,'Project labour content'!$G$1,FALSE),VLOOKUP($A240,'Project labour content'!$A$7:$D$255,'Project labour content'!$D$1,FALSE))*LabEsc28*1</f>
        <v>1.0132507554319534</v>
      </c>
      <c r="CA240" s="249">
        <f>1+IF(ISNA(VLOOKUP($A240,'Project labour content'!$A$7:$D$255,'Project labour content'!$D$1,FALSE)),VLOOKUP($D240,'Project labour content'!$F$6:$G$15,'Project labour content'!$G$1,FALSE),VLOOKUP($A240,'Project labour content'!$A$7:$D$255,'Project labour content'!$D$1,FALSE))*LabEsc29*1</f>
        <v>1.0151804721471156</v>
      </c>
      <c r="CB240" s="250" t="str">
        <f>IF(ISNA(VLOOKUP($A240,'Project labour content'!$A$7:$D$255,'Project labour content'!$D$1,FALSE)),"Category","Project")</f>
        <v>Category</v>
      </c>
      <c r="CD240" s="247" t="str">
        <f t="shared" si="70"/>
        <v>14185</v>
      </c>
      <c r="CE240" s="3"/>
    </row>
    <row r="241" spans="1:83" x14ac:dyDescent="0.15">
      <c r="A241" s="11" t="s">
        <v>715</v>
      </c>
      <c r="B241" s="11" t="str">
        <f>VLOOKUP($A241,'Incurred Real 2022$'!$A$25:$AC$426,'Incurred Real 2022$'!B$1,FALSE)</f>
        <v>SA Over-Frequency Generation Shedding (OFGS) Scheme</v>
      </c>
      <c r="C241" s="11" t="str">
        <f>VLOOKUP($A241,'Incurred Real 2022$'!$A$25:$AC$426,'Incurred Real 2022$'!C$1,FALSE)</f>
        <v>ExAnte</v>
      </c>
      <c r="D241" s="11" t="str">
        <f>VLOOKUP($A241,'Incurred Real 2022$'!$A$25:$AC$426,'Incurred Real 2022$'!D$1,FALSE)</f>
        <v>Security/Compliance</v>
      </c>
      <c r="E241" s="11" t="str">
        <f>VLOOKUP($A241,'Incurred Real 2022$'!$A$25:$AC$426,'Incurred Real 2022$'!E$1,FALSE)</f>
        <v>Closed</v>
      </c>
      <c r="F241" s="105" t="str">
        <f>IF(VLOOKUP($A241,'Incurred Real 2022$'!$A$25:$AC$426,'Incurred Real 2022$'!F$1,FALSE)=0,"",VLOOKUP($A241,'Incurred Real 2022$'!$A$25:$AC$426,'Incurred Real 2022$'!F$1,FALSE))</f>
        <v/>
      </c>
      <c r="G241" s="105" t="str">
        <f>IF(VLOOKUP($A241,'Incurred Real 2022$'!$A$25:$AC$426,'Incurred Real 2022$'!G$1,FALSE)=0,"",VLOOKUP($A241,'Incurred Real 2022$'!$A$25:$AC$426,'Incurred Real 2022$'!G$1,FALSE))</f>
        <v/>
      </c>
      <c r="H241" s="105" t="str">
        <f>IF(VLOOKUP($A241,'Incurred Real 2022$'!$A$25:$AC$426,'Incurred Real 2022$'!H$1,FALSE)=0,"",VLOOKUP($A241,'Incurred Real 2022$'!$A$25:$AC$426,'Incurred Real 2022$'!H$1,FALSE))</f>
        <v/>
      </c>
      <c r="I241" s="105" t="str">
        <f>IF(VLOOKUP($A241,'Incurred Real 2022$'!$A$25:$AC$426,'Incurred Real 2022$'!I$1,FALSE)=0,"",VLOOKUP($A241,'Incurred Real 2022$'!$A$25:$AC$426,'Incurred Real 2022$'!I$1,FALSE))</f>
        <v/>
      </c>
      <c r="J241" s="105" t="str">
        <f>IF(VLOOKUP($A241,'Incurred Real 2022$'!$A$25:$AC$426,'Incurred Real 2022$'!J$1,FALSE)=0,"",VLOOKUP($A241,'Incurred Real 2022$'!$A$25:$AC$426,'Incurred Real 2022$'!J$1,FALSE))</f>
        <v/>
      </c>
      <c r="K241" s="105" t="str">
        <f>IF(VLOOKUP($A241,'Incurred Real 2022$'!$A$25:$AC$426,'Incurred Real 2022$'!K$1,FALSE)=0,"",VLOOKUP($A241,'Incurred Real 2022$'!$A$25:$AC$426,'Incurred Real 2022$'!K$1,FALSE))</f>
        <v/>
      </c>
      <c r="L241" s="105" t="str">
        <f>IF(VLOOKUP($A241,'Incurred Real 2022$'!$A$25:$AC$426,'Incurred Real 2022$'!L$1,FALSE)=0,"",VLOOKUP($A241,'Incurred Real 2022$'!$A$25:$AC$426,'Incurred Real 2022$'!L$1,FALSE))</f>
        <v/>
      </c>
      <c r="M241" s="105" t="str">
        <f>IF(VLOOKUP($A241,'Incurred Real 2022$'!$A$25:$AC$426,'Incurred Real 2022$'!M$1,FALSE)=0,"",VLOOKUP($A241,'Incurred Real 2022$'!$A$25:$AC$426,'Incurred Real 2022$'!M$1,FALSE))</f>
        <v/>
      </c>
      <c r="N241" s="105" t="str">
        <f>IF(VLOOKUP($A241,'Incurred Real 2022$'!$A$25:$AC$426,'Incurred Real 2022$'!N$1,FALSE)=0,"",VLOOKUP($A241,'Incurred Real 2022$'!$A$25:$AC$426,'Incurred Real 2022$'!N$1,FALSE))</f>
        <v/>
      </c>
      <c r="O241" s="105" t="str">
        <f>IF(VLOOKUP($A241,'Incurred Real 2022$'!$A$25:$AC$426,'Incurred Real 2022$'!O$1,FALSE)=0,"",VLOOKUP($A241,'Incurred Real 2022$'!$A$25:$AC$426,'Incurred Real 2022$'!O$1,FALSE))</f>
        <v/>
      </c>
      <c r="P241" s="105" t="str">
        <f>IF(VLOOKUP($A241,'Incurred Real 2022$'!$A$25:$AC$426,'Incurred Real 2022$'!P$1,FALSE)=0,"",VLOOKUP($A241,'Incurred Real 2022$'!$A$25:$AC$426,'Incurred Real 2022$'!P$1,FALSE))</f>
        <v/>
      </c>
      <c r="Q241" s="105">
        <f>IF(VLOOKUP($A241,'Incurred Real 2022$'!$A$25:$AC$426,'Incurred Real 2022$'!Q$1,FALSE)=0,"",VLOOKUP($A241,'Incurred Real 2022$'!$A$25:$AC$426,'Incurred Real 2022$'!Q$1,FALSE))</f>
        <v>112917.27</v>
      </c>
      <c r="R241" s="105">
        <f>IF(VLOOKUP($A241,'Incurred Real 2022$'!$A$25:$AC$426,'Incurred Real 2022$'!R$1,FALSE)=0,"",VLOOKUP($A241,'Incurred Real 2022$'!$A$25:$AC$426,'Incurred Real 2022$'!R$1,FALSE))</f>
        <v>279777.13</v>
      </c>
      <c r="S241" s="105">
        <f>IF(VLOOKUP($A241,'Incurred Real 2022$'!$A$25:$AC$426,'Incurred Real 2022$'!S$1,FALSE)=0,"",VLOOKUP($A241,'Incurred Real 2022$'!$A$25:$AC$426,'Incurred Real 2022$'!S$1,FALSE))</f>
        <v>90858.84</v>
      </c>
      <c r="T241" s="105">
        <f>IF(VLOOKUP($A241,'Incurred Real 2022$'!$A$25:$AC$426,'Incurred Real 2022$'!T$1,FALSE)=0,"",VLOOKUP($A241,'Incurred Real 2022$'!$A$25:$AC$426,'Incurred Real 2022$'!T$1,FALSE))</f>
        <v>93066.45</v>
      </c>
      <c r="U241" s="105">
        <f>IF(VLOOKUP($A241,'Incurred Real 2022$'!$A$25:$AC$426,'Incurred Real 2022$'!U$1,FALSE)=0,"",VLOOKUP($A241,'Incurred Real 2022$'!$A$25:$AC$426,'Incurred Real 2022$'!U$1,FALSE))</f>
        <v>-576619.68999999994</v>
      </c>
      <c r="V241" s="13" t="str">
        <f>IF(ISTEXT(VLOOKUP($A241,'Incurred Real 2022$'!$A$25:$AC$426,'Incurred Real 2022$'!V$1,FALSE)),"",(VLOOKUP($A241,'Incurred Real 2022$'!$A$25:$AC$426,'Incurred Real 2022$'!V$1,FALSE))*BT241*Incurred_Real!V$15)</f>
        <v/>
      </c>
      <c r="W241" s="13" t="str">
        <f>IF(ISTEXT(VLOOKUP($A241,'Incurred Real 2022$'!$A$25:$AC$426,'Incurred Real 2022$'!W$1,FALSE)),"",(VLOOKUP($A241,'Incurred Real 2022$'!$A$25:$AC$426,'Incurred Real 2022$'!W$1,FALSE))*BU241*Incurred_Real!W$15)</f>
        <v/>
      </c>
      <c r="X241" s="220" t="str">
        <f>IF(ISTEXT(VLOOKUP($A241,'Incurred Real 2022$'!$A$25:$AC$426,'Incurred Real 2022$'!X$1,FALSE)),"",(VLOOKUP($A241,'Incurred Real 2022$'!$A$25:$AC$426,'Incurred Real 2022$'!X$1,FALSE))*BV241*Incurred_Real!X$15)</f>
        <v/>
      </c>
      <c r="Y241" s="217" t="str">
        <f>IF(ISTEXT(VLOOKUP($A241,'Incurred Real 2022$'!$A$25:$AC$426,'Incurred Real 2022$'!Y$1,FALSE)),"",(VLOOKUP($A241,'Incurred Real 2022$'!$A$25:$AC$426,'Incurred Real 2022$'!Y$1,FALSE))*BW241*Incurred_Real!Y$15)</f>
        <v/>
      </c>
      <c r="Z241" s="13" t="str">
        <f>IF(ISTEXT(VLOOKUP($A241,'Incurred Real 2022$'!$A$25:$AC$426,'Incurred Real 2022$'!Z$1,FALSE)),"",(VLOOKUP($A241,'Incurred Real 2022$'!$A$25:$AC$426,'Incurred Real 2022$'!Z$1,FALSE))*BX241*Incurred_Real!Z$15)</f>
        <v/>
      </c>
      <c r="AA241" s="13" t="str">
        <f>IF(ISTEXT(VLOOKUP($A241,'Incurred Real 2022$'!$A$25:$AC$426,'Incurred Real 2022$'!AA$1,FALSE)),"",(VLOOKUP($A241,'Incurred Real 2022$'!$A$25:$AC$426,'Incurred Real 2022$'!AA$1,FALSE))*BY241*Incurred_Real!AA$15)</f>
        <v/>
      </c>
      <c r="AB241" s="13" t="str">
        <f>IF(ISTEXT(VLOOKUP($A241,'Incurred Real 2022$'!$A$25:$AC$426,'Incurred Real 2022$'!AB$1,FALSE)),"",(VLOOKUP($A241,'Incurred Real 2022$'!$A$25:$AC$426,'Incurred Real 2022$'!AB$1,FALSE))*BZ241*Incurred_Real!AB$15)</f>
        <v/>
      </c>
      <c r="AC241" s="13" t="str">
        <f>IF(ISTEXT(VLOOKUP($A241,'Incurred Real 2022$'!$A$25:$AC$426,'Incurred Real 2022$'!AC$1,FALSE)),"",(VLOOKUP($A241,'Incurred Real 2022$'!$A$25:$AC$426,'Incurred Real 2022$'!AC$1,FALSE))*CA241*Incurred_Real!AC$15)</f>
        <v/>
      </c>
      <c r="AD241" s="227">
        <f t="shared" si="65"/>
        <v>0</v>
      </c>
      <c r="AE241" s="227">
        <f t="shared" si="66"/>
        <v>1153239.3799999999</v>
      </c>
      <c r="AF241" s="239">
        <f t="shared" si="71"/>
        <v>0</v>
      </c>
      <c r="AG241" s="222">
        <f t="shared" si="67"/>
        <v>0</v>
      </c>
      <c r="AH241" s="223">
        <f t="shared" si="76"/>
        <v>1.1958416819189206</v>
      </c>
      <c r="AI241" s="224">
        <f t="shared" si="68"/>
        <v>2021</v>
      </c>
      <c r="AJ241" s="225" t="str">
        <f>VLOOKUP($A241,Project_Commissioning!$C$4:$H$355,Project_Commissioning!F$1,FALSE)</f>
        <v/>
      </c>
      <c r="AK241" s="226">
        <f>VLOOKUP($A241,Project_Commissioning!$C$4:$H$355,Project_Commissioning!G$1,FALSE)</f>
        <v>2021</v>
      </c>
      <c r="AL241" s="225" t="str">
        <f>IF(VLOOKUP($A241,Project_Commissioning!$C$4:$H$355,Project_Commissioning!H$1,FALSE)=0,"",VLOOKUP($A241,Project_Commissioning!$C$4:$H$355,Project_Commissioning!H$1,FALSE))</f>
        <v/>
      </c>
      <c r="AM241" s="237">
        <f t="shared" si="72"/>
        <v>0</v>
      </c>
      <c r="AN241" s="221" cm="1">
        <f t="array" ref="AN241">IF(ROUND(AE241,0)=0,0,LOOKUP(2,1/(F241:AC241&lt;&gt;""),F241:AC241))</f>
        <v>-576619.68999999994</v>
      </c>
      <c r="AO241" s="221">
        <f t="shared" si="73"/>
        <v>0</v>
      </c>
      <c r="AP241" s="79"/>
      <c r="AQ241" s="20"/>
      <c r="AR241" s="245">
        <f>IF(ISNA(VLOOKUP($A241,'Success Asset Classes'!$B$15:$AA$114,'Success Asset Classes'!$AA$1,FALSE)),0,VLOOKUP($A241,'Success Asset Classes'!$B$15:$AA$114,'Success Asset Classes'!$AA$1,FALSE))</f>
        <v>0</v>
      </c>
      <c r="AS241" s="230">
        <f>IF($AR241=0,VLOOKUP(MID($A241,4,5),'Project splits'!$C$5:$AM$346,AS$22,FALSE),IF(ISNA(VLOOKUP($A241,'Success Asset Classes'!$B$15:$BD$377,AS$21,FALSE)),VLOOKUP(MID($A241,4,5),'Project splits'!$C$5:$AM$346,AS$22,FALSE),VLOOKUP($A241,'Success Asset Classes'!$B$15:$BD$377,AS$21,FALSE)))</f>
        <v>0</v>
      </c>
      <c r="AT241" s="230">
        <f>IF($AR241=0,VLOOKUP(MID($A241,4,5),'Project splits'!$C$5:$AM$346,AT$22,FALSE),IF(ISNA(VLOOKUP($A241,'Success Asset Classes'!$B$15:$BD$377,AT$21,FALSE)),VLOOKUP(MID($A241,4,5),'Project splits'!$C$5:$AM$346,AT$22,FALSE),VLOOKUP($A241,'Success Asset Classes'!$B$15:$BD$377,AT$21,FALSE)))</f>
        <v>0</v>
      </c>
      <c r="AU241" s="230">
        <f>IF($AR241=0,VLOOKUP(MID($A241,4,5),'Project splits'!$C$5:$AM$346,AU$22,FALSE),IF(ISNA(VLOOKUP($A241,'Success Asset Classes'!$B$15:$BD$377,AU$21,FALSE)),VLOOKUP(MID($A241,4,5),'Project splits'!$C$5:$AM$346,AU$22,FALSE),VLOOKUP($A241,'Success Asset Classes'!$B$15:$BD$377,AU$21,FALSE)))</f>
        <v>0</v>
      </c>
      <c r="AV241" s="230">
        <f>IF($AR241=0,VLOOKUP(MID($A241,4,5),'Project splits'!$C$5:$AM$346,AV$22,FALSE),IF(ISNA(VLOOKUP($A241,'Success Asset Classes'!$B$15:$BD$377,AV$21,FALSE)),VLOOKUP(MID($A241,4,5),'Project splits'!$C$5:$AM$346,AV$22,FALSE),VLOOKUP($A241,'Success Asset Classes'!$B$15:$BD$377,AV$21,FALSE)))</f>
        <v>0</v>
      </c>
      <c r="AW241" s="230">
        <f>IF($AR241=0,VLOOKUP(MID($A241,4,5),'Project splits'!$C$5:$AM$346,AW$22,FALSE),IF(ISNA(VLOOKUP($A241,'Success Asset Classes'!$B$15:$BD$377,AW$21,FALSE)),VLOOKUP(MID($A241,4,5),'Project splits'!$C$5:$AM$346,AW$22,FALSE),VLOOKUP($A241,'Success Asset Classes'!$B$15:$BD$377,AW$21,FALSE)))</f>
        <v>0</v>
      </c>
      <c r="AX241" s="230">
        <f>IF($AR241=0,VLOOKUP(MID($A241,4,5),'Project splits'!$C$5:$AM$346,AX$22,FALSE),IF(ISNA(VLOOKUP($A241,'Success Asset Classes'!$B$15:$BD$377,AX$21,FALSE)),VLOOKUP(MID($A241,4,5),'Project splits'!$C$5:$AM$346,AX$22,FALSE),VLOOKUP($A241,'Success Asset Classes'!$B$15:$BD$377,AX$21,FALSE)))</f>
        <v>0</v>
      </c>
      <c r="AY241" s="230">
        <f>IF($AR241=0,VLOOKUP(MID($A241,4,5),'Project splits'!$C$5:$AM$346,AY$22,FALSE),IF(ISNA(VLOOKUP($A241,'Success Asset Classes'!$B$15:$BD$377,AY$21,FALSE)),VLOOKUP(MID($A241,4,5),'Project splits'!$C$5:$AM$346,AY$22,FALSE),VLOOKUP($A241,'Success Asset Classes'!$B$15:$BD$377,AY$21,FALSE)))</f>
        <v>0</v>
      </c>
      <c r="AZ241" s="230">
        <f>IF($AR241=0,VLOOKUP(MID($A241,4,5),'Project splits'!$C$5:$AM$346,AZ$22,FALSE),IF(ISNA(VLOOKUP($A241,'Success Asset Classes'!$B$15:$BD$377,AZ$21,FALSE)),VLOOKUP(MID($A241,4,5),'Project splits'!$C$5:$AM$346,AZ$22,FALSE),VLOOKUP($A241,'Success Asset Classes'!$B$15:$BD$377,AZ$21,FALSE)))</f>
        <v>0</v>
      </c>
      <c r="BA241" s="230">
        <f>IF($AR241=0,VLOOKUP(MID($A241,4,5),'Project splits'!$C$5:$AM$346,BA$22,FALSE),IF(ISNA(VLOOKUP($A241,'Success Asset Classes'!$B$15:$BD$377,BA$21,FALSE)),VLOOKUP(MID($A241,4,5),'Project splits'!$C$5:$AM$346,BA$22,FALSE),VLOOKUP($A241,'Success Asset Classes'!$B$15:$BD$377,BA$21,FALSE)))</f>
        <v>0</v>
      </c>
      <c r="BB241" s="230">
        <f>IF($AR241=0,VLOOKUP(MID($A241,4,5),'Project splits'!$C$5:$AM$346,BB$22,FALSE),IF(ISNA(VLOOKUP($A241,'Success Asset Classes'!$B$15:$BD$377,BB$21,FALSE)),VLOOKUP(MID($A241,4,5),'Project splits'!$C$5:$AM$346,BB$22,FALSE),VLOOKUP($A241,'Success Asset Classes'!$B$15:$BD$377,BB$21,FALSE)))</f>
        <v>0</v>
      </c>
      <c r="BC241" s="230">
        <f>IF($AR241=0,VLOOKUP(MID($A241,4,5),'Project splits'!$C$5:$AM$346,BC$22,FALSE),IF(ISNA(VLOOKUP($A241,'Success Asset Classes'!$B$15:$BD$377,BC$21,FALSE)),VLOOKUP(MID($A241,4,5),'Project splits'!$C$5:$AM$346,BC$22,FALSE),VLOOKUP($A241,'Success Asset Classes'!$B$15:$BD$377,BC$21,FALSE)))</f>
        <v>0</v>
      </c>
      <c r="BD241" s="230">
        <f>IF($AR241=0,VLOOKUP(MID($A241,4,5),'Project splits'!$C$5:$AM$346,BD$22,FALSE),IF(ISNA(VLOOKUP($A241,'Success Asset Classes'!$B$15:$BD$377,BD$21,FALSE)),VLOOKUP(MID($A241,4,5),'Project splits'!$C$5:$AM$346,BD$22,FALSE),VLOOKUP($A241,'Success Asset Classes'!$B$15:$BD$377,BD$21,FALSE)))</f>
        <v>0</v>
      </c>
      <c r="BE241" s="230">
        <f>IF($AR241=0,VLOOKUP(MID($A241,4,5),'Project splits'!$C$5:$AM$346,BE$22,FALSE),IF(ISNA(VLOOKUP($A241,'Success Asset Classes'!$B$15:$BD$377,BE$21,FALSE)),VLOOKUP(MID($A241,4,5),'Project splits'!$C$5:$AM$346,BE$22,FALSE),VLOOKUP($A241,'Success Asset Classes'!$B$15:$BD$377,BE$21,FALSE)))</f>
        <v>0</v>
      </c>
      <c r="BF241" s="230">
        <f>IF($AR241=0,VLOOKUP(MID($A241,4,5),'Project splits'!$C$5:$AM$346,BF$22,FALSE),IF(ISNA(VLOOKUP($A241,'Success Asset Classes'!$B$15:$BD$377,BF$21,FALSE)),VLOOKUP(MID($A241,4,5),'Project splits'!$C$5:$AM$346,BF$22,FALSE),VLOOKUP($A241,'Success Asset Classes'!$B$15:$BD$377,BF$21,FALSE)))</f>
        <v>0</v>
      </c>
      <c r="BG241" s="230">
        <f>IF($AR241=0,VLOOKUP(MID($A241,4,5),'Project splits'!$C$5:$AM$346,BG$22,FALSE),IF(ISNA(VLOOKUP($A241,'Success Asset Classes'!$B$15:$BD$377,BG$21,FALSE)),VLOOKUP(MID($A241,4,5),'Project splits'!$C$5:$AM$346,BG$22,FALSE),VLOOKUP($A241,'Success Asset Classes'!$B$15:$BD$377,BG$21,FALSE)))</f>
        <v>1</v>
      </c>
      <c r="BH241" s="230">
        <f>IF($AR241=0,VLOOKUP(MID($A241,4,5),'Project splits'!$C$5:$AM$346,BH$22,FALSE),IF(ISNA(VLOOKUP($A241,'Success Asset Classes'!$B$15:$BD$377,BH$21,FALSE)),VLOOKUP(MID($A241,4,5),'Project splits'!$C$5:$AM$346,BH$22,FALSE),VLOOKUP($A241,'Success Asset Classes'!$B$15:$BD$377,BH$21,FALSE)))</f>
        <v>0</v>
      </c>
      <c r="BI241" s="230">
        <f>IF($AR241=0,VLOOKUP(MID($A241,4,5),'Project splits'!$C$5:$AM$346,BI$22,FALSE),IF(ISNA(VLOOKUP($A241,'Success Asset Classes'!$B$15:$BD$377,BI$21,FALSE)),VLOOKUP(MID($A241,4,5),'Project splits'!$C$5:$AM$346,BI$22,FALSE),VLOOKUP($A241,'Success Asset Classes'!$B$15:$BD$377,BI$21,FALSE)))</f>
        <v>0</v>
      </c>
      <c r="BJ241" s="230">
        <f>IF($AR241=0,VLOOKUP(MID($A241,4,5),'Project splits'!$C$5:$AM$346,BJ$22,FALSE),IF(ISNA(VLOOKUP($A241,'Success Asset Classes'!$B$15:$BD$377,BJ$21,FALSE)),VLOOKUP(MID($A241,4,5),'Project splits'!$C$5:$AM$346,BJ$22,FALSE),VLOOKUP($A241,'Success Asset Classes'!$B$15:$BD$377,BJ$21,FALSE)))</f>
        <v>0</v>
      </c>
      <c r="BK241" s="230">
        <f>IF($AR241=0,VLOOKUP(MID($A241,4,5),'Project splits'!$C$5:$AM$346,BK$22,FALSE),IF(ISNA(VLOOKUP($A241,'Success Asset Classes'!$B$15:$BD$377,BK$21,FALSE)),VLOOKUP(MID($A241,4,5),'Project splits'!$C$5:$AM$346,BK$22,FALSE),VLOOKUP($A241,'Success Asset Classes'!$B$15:$BD$377,BK$21,FALSE)))</f>
        <v>0</v>
      </c>
      <c r="BL241" s="230">
        <f>IF($AR241=0,VLOOKUP(MID($A241,4,5),'Project splits'!$C$5:$AM$346,BL$22,FALSE),IF(ISNA(VLOOKUP($A241,'Success Asset Classes'!$B$15:$BD$377,BL$21,FALSE)),VLOOKUP(MID($A241,4,5),'Project splits'!$C$5:$AM$346,BL$22,FALSE),VLOOKUP($A241,'Success Asset Classes'!$B$15:$BD$377,BL$21,FALSE)))</f>
        <v>0</v>
      </c>
      <c r="BM241" s="230">
        <f>IF($AR241=0,VLOOKUP(MID($A241,4,5),'Project splits'!$C$5:$AM$346,BM$22,FALSE),IF(ISNA(VLOOKUP($A241,'Success Asset Classes'!$B$15:$BD$377,BM$21,FALSE)),VLOOKUP(MID($A241,4,5),'Project splits'!$C$5:$AM$346,BM$22,FALSE),VLOOKUP($A241,'Success Asset Classes'!$B$15:$BD$377,BM$21,FALSE)))</f>
        <v>0</v>
      </c>
      <c r="BN241" s="230">
        <f>IF($AR241=0,VLOOKUP(MID($A241,4,5),'Project splits'!$C$5:$AM$346,BN$22,FALSE),IF(ISNA(VLOOKUP($A241,'Success Asset Classes'!$B$15:$BD$377,BN$21,FALSE)),VLOOKUP(MID($A241,4,5),'Project splits'!$C$5:$AM$346,BN$22,FALSE),VLOOKUP($A241,'Success Asset Classes'!$B$15:$BD$377,BN$21,FALSE)))</f>
        <v>0</v>
      </c>
      <c r="BO241" s="230">
        <f>IF($AR241=0,VLOOKUP(MID($A241,4,5),'Project splits'!$C$5:$AM$346,BO$22,FALSE),IF(ISNA(VLOOKUP($A241,'Success Asset Classes'!$B$15:$BD$377,BO$21,FALSE)),VLOOKUP(MID($A241,4,5),'Project splits'!$C$5:$AM$346,BO$22,FALSE),VLOOKUP($A241,'Success Asset Classes'!$B$15:$BD$377,BO$21,FALSE)))</f>
        <v>0</v>
      </c>
      <c r="BP241" s="230">
        <f>IF($AR241=0,VLOOKUP(MID($A241,4,5),'Project splits'!$C$5:$AM$346,BP$22,FALSE),IF(ISNA(VLOOKUP($A241,'Success Asset Classes'!$B$15:$BD$377,BP$21,FALSE)),VLOOKUP(MID($A241,4,5),'Project splits'!$C$5:$AM$346,BP$22,FALSE),VLOOKUP($A241,'Success Asset Classes'!$B$15:$BD$377,BP$21,FALSE)))</f>
        <v>0</v>
      </c>
      <c r="BQ241" s="230">
        <f>IF($AR241=0,VLOOKUP(MID($A241,4,5),'Project splits'!$C$5:$AM$346,BQ$22,FALSE),IF(ISNA(VLOOKUP($A241,'Success Asset Classes'!$B$15:$BD$377,BQ$21,FALSE)),VLOOKUP(MID($A241,4,5),'Project splits'!$C$5:$AM$346,BQ$22,FALSE),VLOOKUP($A241,'Success Asset Classes'!$B$15:$BD$377,BQ$21,FALSE)))</f>
        <v>0</v>
      </c>
      <c r="BR241" s="230">
        <f>IF($AR241=0,VLOOKUP(MID($A241,4,5),'Project splits'!$C$5:$AM$346,BR$22,FALSE),IF(ISNA(VLOOKUP($A241,'Success Asset Classes'!$B$15:$BD$377,BR$21,FALSE)),VLOOKUP(MID($A241,4,5),'Project splits'!$C$5:$AM$346,BR$22,FALSE),VLOOKUP($A241,'Success Asset Classes'!$B$15:$BD$377,BR$21,FALSE)))</f>
        <v>0</v>
      </c>
      <c r="BS241" s="247">
        <f t="shared" si="69"/>
        <v>1</v>
      </c>
      <c r="BT241" s="249">
        <f>1+IF(ISNA(VLOOKUP($A241,'Project labour content'!$A$7:$D$255,'Project labour content'!$D$1,FALSE)),VLOOKUP($D241,'Project labour content'!$F$6:$G$15,'Project labour content'!$G$1,FALSE),VLOOKUP($A241,'Project labour content'!$A$7:$D$255,'Project labour content'!$D$1,FALSE))*LabEsc22*1</f>
        <v>1.0005859102087626</v>
      </c>
      <c r="BU241" s="249">
        <f>1+IF(ISNA(VLOOKUP($A241,'Project labour content'!$A$7:$D$255,'Project labour content'!$D$1,FALSE)),VLOOKUP($D241,'Project labour content'!$F$6:$G$15,'Project labour content'!$G$1,FALSE),VLOOKUP($A241,'Project labour content'!$A$7:$D$255,'Project labour content'!$D$1,FALSE))*LabEsc23*1</f>
        <v>1.0011746327865272</v>
      </c>
      <c r="BV241" s="249">
        <f>1+IF(ISNA(VLOOKUP($A241,'Project labour content'!$A$7:$D$255,'Project labour content'!$D$1,FALSE)),VLOOKUP($D241,'Project labour content'!$F$6:$G$15,'Project labour content'!$G$1,FALSE),VLOOKUP($A241,'Project labour content'!$A$7:$D$255,'Project labour content'!$D$1,FALSE))*LabEsc24*1</f>
        <v>1.0017292094547814</v>
      </c>
      <c r="BW241" s="249">
        <f>1+IF(ISNA(VLOOKUP($A241,'Project labour content'!$A$7:$D$255,'Project labour content'!$D$1,FALSE)),VLOOKUP($D241,'Project labour content'!$F$6:$G$15,'Project labour content'!$G$1,FALSE),VLOOKUP($A241,'Project labour content'!$A$7:$D$255,'Project labour content'!$D$1,FALSE))*LabEsc25*1</f>
        <v>1.0024719724724633</v>
      </c>
      <c r="BX241" s="249">
        <f>1+IF(ISNA(VLOOKUP($A241,'Project labour content'!$A$7:$D$255,'Project labour content'!$D$1,FALSE)),VLOOKUP($D241,'Project labour content'!$F$6:$G$15,'Project labour content'!$G$1,FALSE),VLOOKUP($A241,'Project labour content'!$A$7:$D$255,'Project labour content'!$D$1,FALSE))*LabEsc26*1</f>
        <v>1.0032814603679003</v>
      </c>
      <c r="BY241" s="249">
        <f>1+IF(ISNA(VLOOKUP($A241,'Project labour content'!$A$7:$D$255,'Project labour content'!$D$1,FALSE)),VLOOKUP($D241,'Project labour content'!$F$6:$G$15,'Project labour content'!$G$1,FALSE),VLOOKUP($A241,'Project labour content'!$A$7:$D$255,'Project labour content'!$D$1,FALSE))*LabEsc27*1</f>
        <v>1.0037828447166741</v>
      </c>
      <c r="BZ241" s="249">
        <f>1+IF(ISNA(VLOOKUP($A241,'Project labour content'!$A$7:$D$255,'Project labour content'!$D$1,FALSE)),VLOOKUP($D241,'Project labour content'!$F$6:$G$15,'Project labour content'!$G$1,FALSE),VLOOKUP($A241,'Project labour content'!$A$7:$D$255,'Project labour content'!$D$1,FALSE))*LabEsc28*1</f>
        <v>1.0041603871313007</v>
      </c>
      <c r="CA241" s="249">
        <f>1+IF(ISNA(VLOOKUP($A241,'Project labour content'!$A$7:$D$255,'Project labour content'!$D$1,FALSE)),VLOOKUP($D241,'Project labour content'!$F$6:$G$15,'Project labour content'!$G$1,FALSE),VLOOKUP($A241,'Project labour content'!$A$7:$D$255,'Project labour content'!$D$1,FALSE))*LabEsc29*1</f>
        <v>1.0047662671982935</v>
      </c>
      <c r="CB241" s="250" t="str">
        <f>IF(ISNA(VLOOKUP($A241,'Project labour content'!$A$7:$D$255,'Project labour content'!$D$1,FALSE)),"Category","Project")</f>
        <v>Category</v>
      </c>
      <c r="CD241" s="247" t="str">
        <f t="shared" si="70"/>
        <v>14187</v>
      </c>
      <c r="CE241" s="3"/>
    </row>
    <row r="242" spans="1:83" x14ac:dyDescent="0.15">
      <c r="A242" s="11" t="s">
        <v>717</v>
      </c>
      <c r="B242" s="11" t="str">
        <f>VLOOKUP($A242,'Incurred Real 2022$'!$A$25:$AC$426,'Incurred Real 2022$'!B$1,FALSE)</f>
        <v>Supply Chain Management</v>
      </c>
      <c r="C242" s="11" t="str">
        <f>VLOOKUP($A242,'Incurred Real 2022$'!$A$25:$AC$426,'Incurred Real 2022$'!C$1,FALSE)</f>
        <v>ExAnte</v>
      </c>
      <c r="D242" s="11" t="str">
        <f>VLOOKUP($A242,'Incurred Real 2022$'!$A$25:$AC$426,'Incurred Real 2022$'!D$1,FALSE)</f>
        <v>Facilities</v>
      </c>
      <c r="E242" s="11" t="str">
        <f>VLOOKUP($A242,'Incurred Real 2022$'!$A$25:$AC$426,'Incurred Real 2022$'!E$1,FALSE)</f>
        <v>Closed</v>
      </c>
      <c r="F242" s="105" t="str">
        <f>IF(VLOOKUP($A242,'Incurred Real 2022$'!$A$25:$AC$426,'Incurred Real 2022$'!F$1,FALSE)=0,"",VLOOKUP($A242,'Incurred Real 2022$'!$A$25:$AC$426,'Incurred Real 2022$'!F$1,FALSE))</f>
        <v/>
      </c>
      <c r="G242" s="105" t="str">
        <f>IF(VLOOKUP($A242,'Incurred Real 2022$'!$A$25:$AC$426,'Incurred Real 2022$'!G$1,FALSE)=0,"",VLOOKUP($A242,'Incurred Real 2022$'!$A$25:$AC$426,'Incurred Real 2022$'!G$1,FALSE))</f>
        <v/>
      </c>
      <c r="H242" s="105" t="str">
        <f>IF(VLOOKUP($A242,'Incurred Real 2022$'!$A$25:$AC$426,'Incurred Real 2022$'!H$1,FALSE)=0,"",VLOOKUP($A242,'Incurred Real 2022$'!$A$25:$AC$426,'Incurred Real 2022$'!H$1,FALSE))</f>
        <v/>
      </c>
      <c r="I242" s="105" t="str">
        <f>IF(VLOOKUP($A242,'Incurred Real 2022$'!$A$25:$AC$426,'Incurred Real 2022$'!I$1,FALSE)=0,"",VLOOKUP($A242,'Incurred Real 2022$'!$A$25:$AC$426,'Incurred Real 2022$'!I$1,FALSE))</f>
        <v/>
      </c>
      <c r="J242" s="105" t="str">
        <f>IF(VLOOKUP($A242,'Incurred Real 2022$'!$A$25:$AC$426,'Incurred Real 2022$'!J$1,FALSE)=0,"",VLOOKUP($A242,'Incurred Real 2022$'!$A$25:$AC$426,'Incurred Real 2022$'!J$1,FALSE))</f>
        <v/>
      </c>
      <c r="K242" s="105" t="str">
        <f>IF(VLOOKUP($A242,'Incurred Real 2022$'!$A$25:$AC$426,'Incurred Real 2022$'!K$1,FALSE)=0,"",VLOOKUP($A242,'Incurred Real 2022$'!$A$25:$AC$426,'Incurred Real 2022$'!K$1,FALSE))</f>
        <v/>
      </c>
      <c r="L242" s="105" t="str">
        <f>IF(VLOOKUP($A242,'Incurred Real 2022$'!$A$25:$AC$426,'Incurred Real 2022$'!L$1,FALSE)=0,"",VLOOKUP($A242,'Incurred Real 2022$'!$A$25:$AC$426,'Incurred Real 2022$'!L$1,FALSE))</f>
        <v/>
      </c>
      <c r="M242" s="105" t="str">
        <f>IF(VLOOKUP($A242,'Incurred Real 2022$'!$A$25:$AC$426,'Incurred Real 2022$'!M$1,FALSE)=0,"",VLOOKUP($A242,'Incurred Real 2022$'!$A$25:$AC$426,'Incurred Real 2022$'!M$1,FALSE))</f>
        <v/>
      </c>
      <c r="N242" s="105" t="str">
        <f>IF(VLOOKUP($A242,'Incurred Real 2022$'!$A$25:$AC$426,'Incurred Real 2022$'!N$1,FALSE)=0,"",VLOOKUP($A242,'Incurred Real 2022$'!$A$25:$AC$426,'Incurred Real 2022$'!N$1,FALSE))</f>
        <v/>
      </c>
      <c r="O242" s="105" t="str">
        <f>IF(VLOOKUP($A242,'Incurred Real 2022$'!$A$25:$AC$426,'Incurred Real 2022$'!O$1,FALSE)=0,"",VLOOKUP($A242,'Incurred Real 2022$'!$A$25:$AC$426,'Incurred Real 2022$'!O$1,FALSE))</f>
        <v/>
      </c>
      <c r="P242" s="105" t="str">
        <f>IF(VLOOKUP($A242,'Incurred Real 2022$'!$A$25:$AC$426,'Incurred Real 2022$'!P$1,FALSE)=0,"",VLOOKUP($A242,'Incurred Real 2022$'!$A$25:$AC$426,'Incurred Real 2022$'!P$1,FALSE))</f>
        <v/>
      </c>
      <c r="Q242" s="105">
        <f>IF(VLOOKUP($A242,'Incurred Real 2022$'!$A$25:$AC$426,'Incurred Real 2022$'!Q$1,FALSE)=0,"",VLOOKUP($A242,'Incurred Real 2022$'!$A$25:$AC$426,'Incurred Real 2022$'!Q$1,FALSE))</f>
        <v>33336.53</v>
      </c>
      <c r="R242" s="105">
        <f>IF(VLOOKUP($A242,'Incurred Real 2022$'!$A$25:$AC$426,'Incurred Real 2022$'!R$1,FALSE)=0,"",VLOOKUP($A242,'Incurred Real 2022$'!$A$25:$AC$426,'Incurred Real 2022$'!R$1,FALSE))</f>
        <v>4864354.72</v>
      </c>
      <c r="S242" s="105">
        <f>IF(VLOOKUP($A242,'Incurred Real 2022$'!$A$25:$AC$426,'Incurred Real 2022$'!S$1,FALSE)=0,"",VLOOKUP($A242,'Incurred Real 2022$'!$A$25:$AC$426,'Incurred Real 2022$'!S$1,FALSE))</f>
        <v>3096588.32</v>
      </c>
      <c r="T242" s="105">
        <f>IF(VLOOKUP($A242,'Incurred Real 2022$'!$A$25:$AC$426,'Incurred Real 2022$'!T$1,FALSE)=0,"",VLOOKUP($A242,'Incurred Real 2022$'!$A$25:$AC$426,'Incurred Real 2022$'!T$1,FALSE))</f>
        <v>478717.85</v>
      </c>
      <c r="U242" s="105">
        <f>IF(VLOOKUP($A242,'Incurred Real 2022$'!$A$25:$AC$426,'Incurred Real 2022$'!U$1,FALSE)=0,"",VLOOKUP($A242,'Incurred Real 2022$'!$A$25:$AC$426,'Incurred Real 2022$'!U$1,FALSE))</f>
        <v>25472.13</v>
      </c>
      <c r="V242" s="13" t="str">
        <f>IF(ISTEXT(VLOOKUP($A242,'Incurred Real 2022$'!$A$25:$AC$426,'Incurred Real 2022$'!V$1,FALSE)),"",(VLOOKUP($A242,'Incurred Real 2022$'!$A$25:$AC$426,'Incurred Real 2022$'!V$1,FALSE))*BT242*Incurred_Real!V$15)</f>
        <v/>
      </c>
      <c r="W242" s="13" t="str">
        <f>IF(ISTEXT(VLOOKUP($A242,'Incurred Real 2022$'!$A$25:$AC$426,'Incurred Real 2022$'!W$1,FALSE)),"",(VLOOKUP($A242,'Incurred Real 2022$'!$A$25:$AC$426,'Incurred Real 2022$'!W$1,FALSE))*BU242*Incurred_Real!W$15)</f>
        <v/>
      </c>
      <c r="X242" s="220" t="str">
        <f>IF(ISTEXT(VLOOKUP($A242,'Incurred Real 2022$'!$A$25:$AC$426,'Incurred Real 2022$'!X$1,FALSE)),"",(VLOOKUP($A242,'Incurred Real 2022$'!$A$25:$AC$426,'Incurred Real 2022$'!X$1,FALSE))*BV242*Incurred_Real!X$15)</f>
        <v/>
      </c>
      <c r="Y242" s="217" t="str">
        <f>IF(ISTEXT(VLOOKUP($A242,'Incurred Real 2022$'!$A$25:$AC$426,'Incurred Real 2022$'!Y$1,FALSE)),"",(VLOOKUP($A242,'Incurred Real 2022$'!$A$25:$AC$426,'Incurred Real 2022$'!Y$1,FALSE))*BW242*Incurred_Real!Y$15)</f>
        <v/>
      </c>
      <c r="Z242" s="13" t="str">
        <f>IF(ISTEXT(VLOOKUP($A242,'Incurred Real 2022$'!$A$25:$AC$426,'Incurred Real 2022$'!Z$1,FALSE)),"",(VLOOKUP($A242,'Incurred Real 2022$'!$A$25:$AC$426,'Incurred Real 2022$'!Z$1,FALSE))*BX242*Incurred_Real!Z$15)</f>
        <v/>
      </c>
      <c r="AA242" s="13" t="str">
        <f>IF(ISTEXT(VLOOKUP($A242,'Incurred Real 2022$'!$A$25:$AC$426,'Incurred Real 2022$'!AA$1,FALSE)),"",(VLOOKUP($A242,'Incurred Real 2022$'!$A$25:$AC$426,'Incurred Real 2022$'!AA$1,FALSE))*BY242*Incurred_Real!AA$15)</f>
        <v/>
      </c>
      <c r="AB242" s="13" t="str">
        <f>IF(ISTEXT(VLOOKUP($A242,'Incurred Real 2022$'!$A$25:$AC$426,'Incurred Real 2022$'!AB$1,FALSE)),"",(VLOOKUP($A242,'Incurred Real 2022$'!$A$25:$AC$426,'Incurred Real 2022$'!AB$1,FALSE))*BZ242*Incurred_Real!AB$15)</f>
        <v/>
      </c>
      <c r="AC242" s="13" t="str">
        <f>IF(ISTEXT(VLOOKUP($A242,'Incurred Real 2022$'!$A$25:$AC$426,'Incurred Real 2022$'!AC$1,FALSE)),"",(VLOOKUP($A242,'Incurred Real 2022$'!$A$25:$AC$426,'Incurred Real 2022$'!AC$1,FALSE))*CA242*Incurred_Real!AC$15)</f>
        <v/>
      </c>
      <c r="AD242" s="227">
        <f t="shared" si="65"/>
        <v>8498469.5500000007</v>
      </c>
      <c r="AE242" s="227">
        <f t="shared" si="66"/>
        <v>8498469.5500000007</v>
      </c>
      <c r="AF242" s="239">
        <f t="shared" si="71"/>
        <v>10508415.401266869</v>
      </c>
      <c r="AG242" s="222">
        <f t="shared" si="67"/>
        <v>8787463.7254694309</v>
      </c>
      <c r="AH242" s="223">
        <f t="shared" si="76"/>
        <v>1.1958416819189206</v>
      </c>
      <c r="AI242" s="224">
        <f t="shared" si="68"/>
        <v>2021</v>
      </c>
      <c r="AJ242" s="225" t="str">
        <f>VLOOKUP($A242,Project_Commissioning!$C$4:$H$355,Project_Commissioning!F$1,FALSE)</f>
        <v xml:space="preserve"> </v>
      </c>
      <c r="AK242" s="226">
        <f>VLOOKUP($A242,Project_Commissioning!$C$4:$H$355,Project_Commissioning!G$1,FALSE)</f>
        <v>2021</v>
      </c>
      <c r="AL242" s="225" t="str">
        <f>IF(VLOOKUP($A242,Project_Commissioning!$C$4:$H$355,Project_Commissioning!H$1,FALSE)=0,"",VLOOKUP($A242,Project_Commissioning!$C$4:$H$355,Project_Commissioning!H$1,FALSE))</f>
        <v/>
      </c>
      <c r="AM242" s="237">
        <f t="shared" si="72"/>
        <v>9333347.7846496627</v>
      </c>
      <c r="AN242" s="221" cm="1">
        <f t="array" ref="AN242">IF(ROUND(AE242,0)=0,0,LOOKUP(2,1/(F242:AC242&lt;&gt;""),F242:AC242))</f>
        <v>25472.13</v>
      </c>
      <c r="AO242" s="221">
        <f t="shared" si="73"/>
        <v>0</v>
      </c>
      <c r="AP242" s="79"/>
      <c r="AQ242" s="20"/>
      <c r="AR242" s="245">
        <f>IF(ISNA(VLOOKUP($A242,'Success Asset Classes'!$B$15:$AA$114,'Success Asset Classes'!$AA$1,FALSE)),0,VLOOKUP($A242,'Success Asset Classes'!$B$15:$AA$114,'Success Asset Classes'!$AA$1,FALSE))</f>
        <v>0</v>
      </c>
      <c r="AS242" s="230">
        <f>IF($AR242=0,VLOOKUP(MID($A242,4,5),'Project splits'!$C$5:$AM$346,AS$22,FALSE),IF(ISNA(VLOOKUP($A242,'Success Asset Classes'!$B$15:$BD$377,AS$21,FALSE)),VLOOKUP(MID($A242,4,5),'Project splits'!$C$5:$AM$346,AS$22,FALSE),VLOOKUP($A242,'Success Asset Classes'!$B$15:$BD$377,AS$21,FALSE)))</f>
        <v>1</v>
      </c>
      <c r="AT242" s="230">
        <f>IF($AR242=0,VLOOKUP(MID($A242,4,5),'Project splits'!$C$5:$AM$346,AT$22,FALSE),IF(ISNA(VLOOKUP($A242,'Success Asset Classes'!$B$15:$BD$377,AT$21,FALSE)),VLOOKUP(MID($A242,4,5),'Project splits'!$C$5:$AM$346,AT$22,FALSE),VLOOKUP($A242,'Success Asset Classes'!$B$15:$BD$377,AT$21,FALSE)))</f>
        <v>0</v>
      </c>
      <c r="AU242" s="230">
        <f>IF($AR242=0,VLOOKUP(MID($A242,4,5),'Project splits'!$C$5:$AM$346,AU$22,FALSE),IF(ISNA(VLOOKUP($A242,'Success Asset Classes'!$B$15:$BD$377,AU$21,FALSE)),VLOOKUP(MID($A242,4,5),'Project splits'!$C$5:$AM$346,AU$22,FALSE),VLOOKUP($A242,'Success Asset Classes'!$B$15:$BD$377,AU$21,FALSE)))</f>
        <v>0</v>
      </c>
      <c r="AV242" s="230">
        <f>IF($AR242=0,VLOOKUP(MID($A242,4,5),'Project splits'!$C$5:$AM$346,AV$22,FALSE),IF(ISNA(VLOOKUP($A242,'Success Asset Classes'!$B$15:$BD$377,AV$21,FALSE)),VLOOKUP(MID($A242,4,5),'Project splits'!$C$5:$AM$346,AV$22,FALSE),VLOOKUP($A242,'Success Asset Classes'!$B$15:$BD$377,AV$21,FALSE)))</f>
        <v>0</v>
      </c>
      <c r="AW242" s="230">
        <f>IF($AR242=0,VLOOKUP(MID($A242,4,5),'Project splits'!$C$5:$AM$346,AW$22,FALSE),IF(ISNA(VLOOKUP($A242,'Success Asset Classes'!$B$15:$BD$377,AW$21,FALSE)),VLOOKUP(MID($A242,4,5),'Project splits'!$C$5:$AM$346,AW$22,FALSE),VLOOKUP($A242,'Success Asset Classes'!$B$15:$BD$377,AW$21,FALSE)))</f>
        <v>0</v>
      </c>
      <c r="AX242" s="230">
        <f>IF($AR242=0,VLOOKUP(MID($A242,4,5),'Project splits'!$C$5:$AM$346,AX$22,FALSE),IF(ISNA(VLOOKUP($A242,'Success Asset Classes'!$B$15:$BD$377,AX$21,FALSE)),VLOOKUP(MID($A242,4,5),'Project splits'!$C$5:$AM$346,AX$22,FALSE),VLOOKUP($A242,'Success Asset Classes'!$B$15:$BD$377,AX$21,FALSE)))</f>
        <v>0</v>
      </c>
      <c r="AY242" s="230">
        <f>IF($AR242=0,VLOOKUP(MID($A242,4,5),'Project splits'!$C$5:$AM$346,AY$22,FALSE),IF(ISNA(VLOOKUP($A242,'Success Asset Classes'!$B$15:$BD$377,AY$21,FALSE)),VLOOKUP(MID($A242,4,5),'Project splits'!$C$5:$AM$346,AY$22,FALSE),VLOOKUP($A242,'Success Asset Classes'!$B$15:$BD$377,AY$21,FALSE)))</f>
        <v>0</v>
      </c>
      <c r="AZ242" s="230">
        <f>IF($AR242=0,VLOOKUP(MID($A242,4,5),'Project splits'!$C$5:$AM$346,AZ$22,FALSE),IF(ISNA(VLOOKUP($A242,'Success Asset Classes'!$B$15:$BD$377,AZ$21,FALSE)),VLOOKUP(MID($A242,4,5),'Project splits'!$C$5:$AM$346,AZ$22,FALSE),VLOOKUP($A242,'Success Asset Classes'!$B$15:$BD$377,AZ$21,FALSE)))</f>
        <v>0</v>
      </c>
      <c r="BA242" s="230">
        <f>IF($AR242=0,VLOOKUP(MID($A242,4,5),'Project splits'!$C$5:$AM$346,BA$22,FALSE),IF(ISNA(VLOOKUP($A242,'Success Asset Classes'!$B$15:$BD$377,BA$21,FALSE)),VLOOKUP(MID($A242,4,5),'Project splits'!$C$5:$AM$346,BA$22,FALSE),VLOOKUP($A242,'Success Asset Classes'!$B$15:$BD$377,BA$21,FALSE)))</f>
        <v>0</v>
      </c>
      <c r="BB242" s="230">
        <f>IF($AR242=0,VLOOKUP(MID($A242,4,5),'Project splits'!$C$5:$AM$346,BB$22,FALSE),IF(ISNA(VLOOKUP($A242,'Success Asset Classes'!$B$15:$BD$377,BB$21,FALSE)),VLOOKUP(MID($A242,4,5),'Project splits'!$C$5:$AM$346,BB$22,FALSE),VLOOKUP($A242,'Success Asset Classes'!$B$15:$BD$377,BB$21,FALSE)))</f>
        <v>0</v>
      </c>
      <c r="BC242" s="230">
        <f>IF($AR242=0,VLOOKUP(MID($A242,4,5),'Project splits'!$C$5:$AM$346,BC$22,FALSE),IF(ISNA(VLOOKUP($A242,'Success Asset Classes'!$B$15:$BD$377,BC$21,FALSE)),VLOOKUP(MID($A242,4,5),'Project splits'!$C$5:$AM$346,BC$22,FALSE),VLOOKUP($A242,'Success Asset Classes'!$B$15:$BD$377,BC$21,FALSE)))</f>
        <v>0</v>
      </c>
      <c r="BD242" s="230">
        <f>IF($AR242=0,VLOOKUP(MID($A242,4,5),'Project splits'!$C$5:$AM$346,BD$22,FALSE),IF(ISNA(VLOOKUP($A242,'Success Asset Classes'!$B$15:$BD$377,BD$21,FALSE)),VLOOKUP(MID($A242,4,5),'Project splits'!$C$5:$AM$346,BD$22,FALSE),VLOOKUP($A242,'Success Asset Classes'!$B$15:$BD$377,BD$21,FALSE)))</f>
        <v>0</v>
      </c>
      <c r="BE242" s="230">
        <f>IF($AR242=0,VLOOKUP(MID($A242,4,5),'Project splits'!$C$5:$AM$346,BE$22,FALSE),IF(ISNA(VLOOKUP($A242,'Success Asset Classes'!$B$15:$BD$377,BE$21,FALSE)),VLOOKUP(MID($A242,4,5),'Project splits'!$C$5:$AM$346,BE$22,FALSE),VLOOKUP($A242,'Success Asset Classes'!$B$15:$BD$377,BE$21,FALSE)))</f>
        <v>0</v>
      </c>
      <c r="BF242" s="230">
        <f>IF($AR242=0,VLOOKUP(MID($A242,4,5),'Project splits'!$C$5:$AM$346,BF$22,FALSE),IF(ISNA(VLOOKUP($A242,'Success Asset Classes'!$B$15:$BD$377,BF$21,FALSE)),VLOOKUP(MID($A242,4,5),'Project splits'!$C$5:$AM$346,BF$22,FALSE),VLOOKUP($A242,'Success Asset Classes'!$B$15:$BD$377,BF$21,FALSE)))</f>
        <v>0</v>
      </c>
      <c r="BG242" s="230">
        <f>IF($AR242=0,VLOOKUP(MID($A242,4,5),'Project splits'!$C$5:$AM$346,BG$22,FALSE),IF(ISNA(VLOOKUP($A242,'Success Asset Classes'!$B$15:$BD$377,BG$21,FALSE)),VLOOKUP(MID($A242,4,5),'Project splits'!$C$5:$AM$346,BG$22,FALSE),VLOOKUP($A242,'Success Asset Classes'!$B$15:$BD$377,BG$21,FALSE)))</f>
        <v>0</v>
      </c>
      <c r="BH242" s="230">
        <f>IF($AR242=0,VLOOKUP(MID($A242,4,5),'Project splits'!$C$5:$AM$346,BH$22,FALSE),IF(ISNA(VLOOKUP($A242,'Success Asset Classes'!$B$15:$BD$377,BH$21,FALSE)),VLOOKUP(MID($A242,4,5),'Project splits'!$C$5:$AM$346,BH$22,FALSE),VLOOKUP($A242,'Success Asset Classes'!$B$15:$BD$377,BH$21,FALSE)))</f>
        <v>0</v>
      </c>
      <c r="BI242" s="230">
        <f>IF($AR242=0,VLOOKUP(MID($A242,4,5),'Project splits'!$C$5:$AM$346,BI$22,FALSE),IF(ISNA(VLOOKUP($A242,'Success Asset Classes'!$B$15:$BD$377,BI$21,FALSE)),VLOOKUP(MID($A242,4,5),'Project splits'!$C$5:$AM$346,BI$22,FALSE),VLOOKUP($A242,'Success Asset Classes'!$B$15:$BD$377,BI$21,FALSE)))</f>
        <v>0</v>
      </c>
      <c r="BJ242" s="230">
        <f>IF($AR242=0,VLOOKUP(MID($A242,4,5),'Project splits'!$C$5:$AM$346,BJ$22,FALSE),IF(ISNA(VLOOKUP($A242,'Success Asset Classes'!$B$15:$BD$377,BJ$21,FALSE)),VLOOKUP(MID($A242,4,5),'Project splits'!$C$5:$AM$346,BJ$22,FALSE),VLOOKUP($A242,'Success Asset Classes'!$B$15:$BD$377,BJ$21,FALSE)))</f>
        <v>0</v>
      </c>
      <c r="BK242" s="230">
        <f>IF($AR242=0,VLOOKUP(MID($A242,4,5),'Project splits'!$C$5:$AM$346,BK$22,FALSE),IF(ISNA(VLOOKUP($A242,'Success Asset Classes'!$B$15:$BD$377,BK$21,FALSE)),VLOOKUP(MID($A242,4,5),'Project splits'!$C$5:$AM$346,BK$22,FALSE),VLOOKUP($A242,'Success Asset Classes'!$B$15:$BD$377,BK$21,FALSE)))</f>
        <v>0</v>
      </c>
      <c r="BL242" s="230">
        <f>IF($AR242=0,VLOOKUP(MID($A242,4,5),'Project splits'!$C$5:$AM$346,BL$22,FALSE),IF(ISNA(VLOOKUP($A242,'Success Asset Classes'!$B$15:$BD$377,BL$21,FALSE)),VLOOKUP(MID($A242,4,5),'Project splits'!$C$5:$AM$346,BL$22,FALSE),VLOOKUP($A242,'Success Asset Classes'!$B$15:$BD$377,BL$21,FALSE)))</f>
        <v>0</v>
      </c>
      <c r="BM242" s="230">
        <f>IF($AR242=0,VLOOKUP(MID($A242,4,5),'Project splits'!$C$5:$AM$346,BM$22,FALSE),IF(ISNA(VLOOKUP($A242,'Success Asset Classes'!$B$15:$BD$377,BM$21,FALSE)),VLOOKUP(MID($A242,4,5),'Project splits'!$C$5:$AM$346,BM$22,FALSE),VLOOKUP($A242,'Success Asset Classes'!$B$15:$BD$377,BM$21,FALSE)))</f>
        <v>0</v>
      </c>
      <c r="BN242" s="230">
        <f>IF($AR242=0,VLOOKUP(MID($A242,4,5),'Project splits'!$C$5:$AM$346,BN$22,FALSE),IF(ISNA(VLOOKUP($A242,'Success Asset Classes'!$B$15:$BD$377,BN$21,FALSE)),VLOOKUP(MID($A242,4,5),'Project splits'!$C$5:$AM$346,BN$22,FALSE),VLOOKUP($A242,'Success Asset Classes'!$B$15:$BD$377,BN$21,FALSE)))</f>
        <v>0</v>
      </c>
      <c r="BO242" s="230">
        <f>IF($AR242=0,VLOOKUP(MID($A242,4,5),'Project splits'!$C$5:$AM$346,BO$22,FALSE),IF(ISNA(VLOOKUP($A242,'Success Asset Classes'!$B$15:$BD$377,BO$21,FALSE)),VLOOKUP(MID($A242,4,5),'Project splits'!$C$5:$AM$346,BO$22,FALSE),VLOOKUP($A242,'Success Asset Classes'!$B$15:$BD$377,BO$21,FALSE)))</f>
        <v>0</v>
      </c>
      <c r="BP242" s="230">
        <f>IF($AR242=0,VLOOKUP(MID($A242,4,5),'Project splits'!$C$5:$AM$346,BP$22,FALSE),IF(ISNA(VLOOKUP($A242,'Success Asset Classes'!$B$15:$BD$377,BP$21,FALSE)),VLOOKUP(MID($A242,4,5),'Project splits'!$C$5:$AM$346,BP$22,FALSE),VLOOKUP($A242,'Success Asset Classes'!$B$15:$BD$377,BP$21,FALSE)))</f>
        <v>0</v>
      </c>
      <c r="BQ242" s="230">
        <f>IF($AR242=0,VLOOKUP(MID($A242,4,5),'Project splits'!$C$5:$AM$346,BQ$22,FALSE),IF(ISNA(VLOOKUP($A242,'Success Asset Classes'!$B$15:$BD$377,BQ$21,FALSE)),VLOOKUP(MID($A242,4,5),'Project splits'!$C$5:$AM$346,BQ$22,FALSE),VLOOKUP($A242,'Success Asset Classes'!$B$15:$BD$377,BQ$21,FALSE)))</f>
        <v>0</v>
      </c>
      <c r="BR242" s="230">
        <f>IF($AR242=0,VLOOKUP(MID($A242,4,5),'Project splits'!$C$5:$AM$346,BR$22,FALSE),IF(ISNA(VLOOKUP($A242,'Success Asset Classes'!$B$15:$BD$377,BR$21,FALSE)),VLOOKUP(MID($A242,4,5),'Project splits'!$C$5:$AM$346,BR$22,FALSE),VLOOKUP($A242,'Success Asset Classes'!$B$15:$BD$377,BR$21,FALSE)))</f>
        <v>0</v>
      </c>
      <c r="BS242" s="247">
        <f t="shared" si="69"/>
        <v>1</v>
      </c>
      <c r="BT242" s="249">
        <f>1+IF(ISNA(VLOOKUP($A242,'Project labour content'!$A$7:$D$255,'Project labour content'!$D$1,FALSE)),VLOOKUP($D242,'Project labour content'!$F$6:$G$15,'Project labour content'!$G$1,FALSE),VLOOKUP($A242,'Project labour content'!$A$7:$D$255,'Project labour content'!$D$1,FALSE))*LabEsc22*1</f>
        <v>1.0018661130890889</v>
      </c>
      <c r="BU242" s="249">
        <f>1+IF(ISNA(VLOOKUP($A242,'Project labour content'!$A$7:$D$255,'Project labour content'!$D$1,FALSE)),VLOOKUP($D242,'Project labour content'!$F$6:$G$15,'Project labour content'!$G$1,FALSE),VLOOKUP($A242,'Project labour content'!$A$7:$D$255,'Project labour content'!$D$1,FALSE))*LabEsc23*1</f>
        <v>1.0037411835210055</v>
      </c>
      <c r="BV242" s="249">
        <f>1+IF(ISNA(VLOOKUP($A242,'Project labour content'!$A$7:$D$255,'Project labour content'!$D$1,FALSE)),VLOOKUP($D242,'Project labour content'!$F$6:$G$15,'Project labour content'!$G$1,FALSE),VLOOKUP($A242,'Project labour content'!$A$7:$D$255,'Project labour content'!$D$1,FALSE))*LabEsc24*1</f>
        <v>1.005507499867871</v>
      </c>
      <c r="BW242" s="249">
        <f>1+IF(ISNA(VLOOKUP($A242,'Project labour content'!$A$7:$D$255,'Project labour content'!$D$1,FALSE)),VLOOKUP($D242,'Project labour content'!$F$6:$G$15,'Project labour content'!$G$1,FALSE),VLOOKUP($A242,'Project labour content'!$A$7:$D$255,'Project labour content'!$D$1,FALSE))*LabEsc25*1</f>
        <v>1.0078731862284394</v>
      </c>
      <c r="BX242" s="249">
        <f>1+IF(ISNA(VLOOKUP($A242,'Project labour content'!$A$7:$D$255,'Project labour content'!$D$1,FALSE)),VLOOKUP($D242,'Project labour content'!$F$6:$G$15,'Project labour content'!$G$1,FALSE),VLOOKUP($A242,'Project labour content'!$A$7:$D$255,'Project labour content'!$D$1,FALSE))*LabEsc26*1</f>
        <v>1.0104513900803989</v>
      </c>
      <c r="BY242" s="249">
        <f>1+IF(ISNA(VLOOKUP($A242,'Project labour content'!$A$7:$D$255,'Project labour content'!$D$1,FALSE)),VLOOKUP($D242,'Project labour content'!$F$6:$G$15,'Project labour content'!$G$1,FALSE),VLOOKUP($A242,'Project labour content'!$A$7:$D$255,'Project labour content'!$D$1,FALSE))*LabEsc27*1</f>
        <v>1.0120482898816279</v>
      </c>
      <c r="BZ242" s="249">
        <f>1+IF(ISNA(VLOOKUP($A242,'Project labour content'!$A$7:$D$255,'Project labour content'!$D$1,FALSE)),VLOOKUP($D242,'Project labour content'!$F$6:$G$15,'Project labour content'!$G$1,FALSE),VLOOKUP($A242,'Project labour content'!$A$7:$D$255,'Project labour content'!$D$1,FALSE))*LabEsc28*1</f>
        <v>1.0132507554319534</v>
      </c>
      <c r="CA242" s="249">
        <f>1+IF(ISNA(VLOOKUP($A242,'Project labour content'!$A$7:$D$255,'Project labour content'!$D$1,FALSE)),VLOOKUP($D242,'Project labour content'!$F$6:$G$15,'Project labour content'!$G$1,FALSE),VLOOKUP($A242,'Project labour content'!$A$7:$D$255,'Project labour content'!$D$1,FALSE))*LabEsc29*1</f>
        <v>1.0151804721471156</v>
      </c>
      <c r="CB242" s="250" t="str">
        <f>IF(ISNA(VLOOKUP($A242,'Project labour content'!$A$7:$D$255,'Project labour content'!$D$1,FALSE)),"Category","Project")</f>
        <v>Category</v>
      </c>
      <c r="CD242" s="247" t="str">
        <f t="shared" si="70"/>
        <v>14188</v>
      </c>
      <c r="CE242" s="3"/>
    </row>
    <row r="243" spans="1:83" x14ac:dyDescent="0.15">
      <c r="A243" s="11" t="s">
        <v>719</v>
      </c>
      <c r="B243" s="11" t="str">
        <f>VLOOKUP($A243,'Incurred Real 2022$'!$A$25:$AC$426,'Incurred Real 2022$'!B$1,FALSE)</f>
        <v>Temporary Transmission Structures Acquisition</v>
      </c>
      <c r="C243" s="11" t="str">
        <f>VLOOKUP($A243,'Incurred Real 2022$'!$A$25:$AC$426,'Incurred Real 2022$'!C$1,FALSE)</f>
        <v>ExAnte</v>
      </c>
      <c r="D243" s="11" t="str">
        <f>VLOOKUP($A243,'Incurred Real 2022$'!$A$25:$AC$426,'Incurred Real 2022$'!D$1,FALSE)</f>
        <v>Inventory/Spares</v>
      </c>
      <c r="E243" s="11" t="str">
        <f>VLOOKUP($A243,'Incurred Real 2022$'!$A$25:$AC$426,'Incurred Real 2022$'!E$1,FALSE)</f>
        <v>Closed</v>
      </c>
      <c r="F243" s="105" t="str">
        <f>IF(VLOOKUP($A243,'Incurred Real 2022$'!$A$25:$AC$426,'Incurred Real 2022$'!F$1,FALSE)=0,"",VLOOKUP($A243,'Incurred Real 2022$'!$A$25:$AC$426,'Incurred Real 2022$'!F$1,FALSE))</f>
        <v/>
      </c>
      <c r="G243" s="105" t="str">
        <f>IF(VLOOKUP($A243,'Incurred Real 2022$'!$A$25:$AC$426,'Incurred Real 2022$'!G$1,FALSE)=0,"",VLOOKUP($A243,'Incurred Real 2022$'!$A$25:$AC$426,'Incurred Real 2022$'!G$1,FALSE))</f>
        <v/>
      </c>
      <c r="H243" s="105" t="str">
        <f>IF(VLOOKUP($A243,'Incurred Real 2022$'!$A$25:$AC$426,'Incurred Real 2022$'!H$1,FALSE)=0,"",VLOOKUP($A243,'Incurred Real 2022$'!$A$25:$AC$426,'Incurred Real 2022$'!H$1,FALSE))</f>
        <v/>
      </c>
      <c r="I243" s="105" t="str">
        <f>IF(VLOOKUP($A243,'Incurred Real 2022$'!$A$25:$AC$426,'Incurred Real 2022$'!I$1,FALSE)=0,"",VLOOKUP($A243,'Incurred Real 2022$'!$A$25:$AC$426,'Incurred Real 2022$'!I$1,FALSE))</f>
        <v/>
      </c>
      <c r="J243" s="105" t="str">
        <f>IF(VLOOKUP($A243,'Incurred Real 2022$'!$A$25:$AC$426,'Incurred Real 2022$'!J$1,FALSE)=0,"",VLOOKUP($A243,'Incurred Real 2022$'!$A$25:$AC$426,'Incurred Real 2022$'!J$1,FALSE))</f>
        <v/>
      </c>
      <c r="K243" s="105" t="str">
        <f>IF(VLOOKUP($A243,'Incurred Real 2022$'!$A$25:$AC$426,'Incurred Real 2022$'!K$1,FALSE)=0,"",VLOOKUP($A243,'Incurred Real 2022$'!$A$25:$AC$426,'Incurred Real 2022$'!K$1,FALSE))</f>
        <v/>
      </c>
      <c r="L243" s="105" t="str">
        <f>IF(VLOOKUP($A243,'Incurred Real 2022$'!$A$25:$AC$426,'Incurred Real 2022$'!L$1,FALSE)=0,"",VLOOKUP($A243,'Incurred Real 2022$'!$A$25:$AC$426,'Incurred Real 2022$'!L$1,FALSE))</f>
        <v/>
      </c>
      <c r="M243" s="105" t="str">
        <f>IF(VLOOKUP($A243,'Incurred Real 2022$'!$A$25:$AC$426,'Incurred Real 2022$'!M$1,FALSE)=0,"",VLOOKUP($A243,'Incurred Real 2022$'!$A$25:$AC$426,'Incurred Real 2022$'!M$1,FALSE))</f>
        <v/>
      </c>
      <c r="N243" s="105" t="str">
        <f>IF(VLOOKUP($A243,'Incurred Real 2022$'!$A$25:$AC$426,'Incurred Real 2022$'!N$1,FALSE)=0,"",VLOOKUP($A243,'Incurred Real 2022$'!$A$25:$AC$426,'Incurred Real 2022$'!N$1,FALSE))</f>
        <v/>
      </c>
      <c r="O243" s="105" t="str">
        <f>IF(VLOOKUP($A243,'Incurred Real 2022$'!$A$25:$AC$426,'Incurred Real 2022$'!O$1,FALSE)=0,"",VLOOKUP($A243,'Incurred Real 2022$'!$A$25:$AC$426,'Incurred Real 2022$'!O$1,FALSE))</f>
        <v/>
      </c>
      <c r="P243" s="105" t="str">
        <f>IF(VLOOKUP($A243,'Incurred Real 2022$'!$A$25:$AC$426,'Incurred Real 2022$'!P$1,FALSE)=0,"",VLOOKUP($A243,'Incurred Real 2022$'!$A$25:$AC$426,'Incurred Real 2022$'!P$1,FALSE))</f>
        <v/>
      </c>
      <c r="Q243" s="105">
        <f>IF(VLOOKUP($A243,'Incurred Real 2022$'!$A$25:$AC$426,'Incurred Real 2022$'!Q$1,FALSE)=0,"",VLOOKUP($A243,'Incurred Real 2022$'!$A$25:$AC$426,'Incurred Real 2022$'!Q$1,FALSE))</f>
        <v>1148062.3400000001</v>
      </c>
      <c r="R243" s="105">
        <f>IF(VLOOKUP($A243,'Incurred Real 2022$'!$A$25:$AC$426,'Incurred Real 2022$'!R$1,FALSE)=0,"",VLOOKUP($A243,'Incurred Real 2022$'!$A$25:$AC$426,'Incurred Real 2022$'!R$1,FALSE))</f>
        <v>1801755.87</v>
      </c>
      <c r="S243" s="105">
        <f>IF(VLOOKUP($A243,'Incurred Real 2022$'!$A$25:$AC$426,'Incurred Real 2022$'!S$1,FALSE)=0,"",VLOOKUP($A243,'Incurred Real 2022$'!$A$25:$AC$426,'Incurred Real 2022$'!S$1,FALSE))</f>
        <v>248011.74</v>
      </c>
      <c r="T243" s="105">
        <f>IF(VLOOKUP($A243,'Incurred Real 2022$'!$A$25:$AC$426,'Incurred Real 2022$'!T$1,FALSE)=0,"",VLOOKUP($A243,'Incurred Real 2022$'!$A$25:$AC$426,'Incurred Real 2022$'!T$1,FALSE))</f>
        <v>37562.589999999997</v>
      </c>
      <c r="U243" s="105">
        <f>IF(VLOOKUP($A243,'Incurred Real 2022$'!$A$25:$AC$426,'Incurred Real 2022$'!U$1,FALSE)=0,"",VLOOKUP($A243,'Incurred Real 2022$'!$A$25:$AC$426,'Incurred Real 2022$'!U$1,FALSE))</f>
        <v>53738.79</v>
      </c>
      <c r="V243" s="13">
        <f>IF(ISTEXT(VLOOKUP($A243,'Incurred Real 2022$'!$A$25:$AC$426,'Incurred Real 2022$'!V$1,FALSE)),"",(VLOOKUP($A243,'Incurred Real 2022$'!$A$25:$AC$426,'Incurred Real 2022$'!V$1,FALSE))*BT243*Incurred_Real!V$15)</f>
        <v>1132.9020714329583</v>
      </c>
      <c r="W243" s="13" t="str">
        <f>IF(ISTEXT(VLOOKUP($A243,'Incurred Real 2022$'!$A$25:$AC$426,'Incurred Real 2022$'!W$1,FALSE)),"",(VLOOKUP($A243,'Incurred Real 2022$'!$A$25:$AC$426,'Incurred Real 2022$'!W$1,FALSE))*BU243*Incurred_Real!W$15)</f>
        <v/>
      </c>
      <c r="X243" s="220" t="str">
        <f>IF(ISTEXT(VLOOKUP($A243,'Incurred Real 2022$'!$A$25:$AC$426,'Incurred Real 2022$'!X$1,FALSE)),"",(VLOOKUP($A243,'Incurred Real 2022$'!$A$25:$AC$426,'Incurred Real 2022$'!X$1,FALSE))*BV243*Incurred_Real!X$15)</f>
        <v/>
      </c>
      <c r="Y243" s="217" t="str">
        <f>IF(ISTEXT(VLOOKUP($A243,'Incurred Real 2022$'!$A$25:$AC$426,'Incurred Real 2022$'!Y$1,FALSE)),"",(VLOOKUP($A243,'Incurred Real 2022$'!$A$25:$AC$426,'Incurred Real 2022$'!Y$1,FALSE))*BW243*Incurred_Real!Y$15)</f>
        <v/>
      </c>
      <c r="Z243" s="13" t="str">
        <f>IF(ISTEXT(VLOOKUP($A243,'Incurred Real 2022$'!$A$25:$AC$426,'Incurred Real 2022$'!Z$1,FALSE)),"",(VLOOKUP($A243,'Incurred Real 2022$'!$A$25:$AC$426,'Incurred Real 2022$'!Z$1,FALSE))*BX243*Incurred_Real!Z$15)</f>
        <v/>
      </c>
      <c r="AA243" s="13" t="str">
        <f>IF(ISTEXT(VLOOKUP($A243,'Incurred Real 2022$'!$A$25:$AC$426,'Incurred Real 2022$'!AA$1,FALSE)),"",(VLOOKUP($A243,'Incurred Real 2022$'!$A$25:$AC$426,'Incurred Real 2022$'!AA$1,FALSE))*BY243*Incurred_Real!AA$15)</f>
        <v/>
      </c>
      <c r="AB243" s="13" t="str">
        <f>IF(ISTEXT(VLOOKUP($A243,'Incurred Real 2022$'!$A$25:$AC$426,'Incurred Real 2022$'!AB$1,FALSE)),"",(VLOOKUP($A243,'Incurred Real 2022$'!$A$25:$AC$426,'Incurred Real 2022$'!AB$1,FALSE))*BZ243*Incurred_Real!AB$15)</f>
        <v/>
      </c>
      <c r="AC243" s="13" t="str">
        <f>IF(ISTEXT(VLOOKUP($A243,'Incurred Real 2022$'!$A$25:$AC$426,'Incurred Real 2022$'!AC$1,FALSE)),"",(VLOOKUP($A243,'Incurred Real 2022$'!$A$25:$AC$426,'Incurred Real 2022$'!AC$1,FALSE))*CA243*Incurred_Real!AC$15)</f>
        <v/>
      </c>
      <c r="AD243" s="227">
        <f t="shared" si="65"/>
        <v>3290264.2320714332</v>
      </c>
      <c r="AE243" s="227">
        <f t="shared" si="66"/>
        <v>3290264.2320714332</v>
      </c>
      <c r="AF243" s="239" t="str">
        <f t="shared" si="71"/>
        <v/>
      </c>
      <c r="AG243" s="222" t="str">
        <f t="shared" si="67"/>
        <v/>
      </c>
      <c r="AH243" s="223" t="str">
        <f t="shared" si="76"/>
        <v/>
      </c>
      <c r="AI243" s="224">
        <f t="shared" si="68"/>
        <v>2022</v>
      </c>
      <c r="AJ243" s="225">
        <f>VLOOKUP($A243,Project_Commissioning!$C$4:$H$355,Project_Commissioning!F$1,FALSE)</f>
        <v>43677</v>
      </c>
      <c r="AK243" s="226">
        <f>VLOOKUP($A243,Project_Commissioning!$C$4:$H$355,Project_Commissioning!G$1,FALSE)</f>
        <v>2020</v>
      </c>
      <c r="AL243" s="225" t="str">
        <f>IF(VLOOKUP($A243,Project_Commissioning!$C$4:$H$355,Project_Commissioning!H$1,FALSE)=0,"",VLOOKUP($A243,Project_Commissioning!$C$4:$H$355,Project_Commissioning!H$1,FALSE))</f>
        <v>Commissioned Extra</v>
      </c>
      <c r="AM243" s="237" t="str">
        <f t="shared" si="72"/>
        <v/>
      </c>
      <c r="AN243" s="221" cm="1">
        <f t="array" ref="AN243">IF(ROUND(AE243,0)=0,0,LOOKUP(2,1/(F243:AC243&lt;&gt;""),F243:AC243))</f>
        <v>1132.9020714329583</v>
      </c>
      <c r="AO243" s="221">
        <f t="shared" si="73"/>
        <v>1132.9020714329583</v>
      </c>
      <c r="AP243" s="79"/>
      <c r="AQ243" s="20"/>
      <c r="AR243" s="245">
        <f>IF(ISNA(VLOOKUP($A243,'Success Asset Classes'!$B$15:$AA$114,'Success Asset Classes'!$AA$1,FALSE)),0,VLOOKUP($A243,'Success Asset Classes'!$B$15:$AA$114,'Success Asset Classes'!$AA$1,FALSE))</f>
        <v>0</v>
      </c>
      <c r="AS243" s="230">
        <f>IF($AR243=0,VLOOKUP(MID($A243,4,5),'Project splits'!$C$5:$AM$346,AS$22,FALSE),IF(ISNA(VLOOKUP($A243,'Success Asset Classes'!$B$15:$BD$377,AS$21,FALSE)),VLOOKUP(MID($A243,4,5),'Project splits'!$C$5:$AM$346,AS$22,FALSE),VLOOKUP($A243,'Success Asset Classes'!$B$15:$BD$377,AS$21,FALSE)))</f>
        <v>0</v>
      </c>
      <c r="AT243" s="230">
        <f>IF($AR243=0,VLOOKUP(MID($A243,4,5),'Project splits'!$C$5:$AM$346,AT$22,FALSE),IF(ISNA(VLOOKUP($A243,'Success Asset Classes'!$B$15:$BD$377,AT$21,FALSE)),VLOOKUP(MID($A243,4,5),'Project splits'!$C$5:$AM$346,AT$22,FALSE),VLOOKUP($A243,'Success Asset Classes'!$B$15:$BD$377,AT$21,FALSE)))</f>
        <v>0</v>
      </c>
      <c r="AU243" s="230">
        <f>IF($AR243=0,VLOOKUP(MID($A243,4,5),'Project splits'!$C$5:$AM$346,AU$22,FALSE),IF(ISNA(VLOOKUP($A243,'Success Asset Classes'!$B$15:$BD$377,AU$21,FALSE)),VLOOKUP(MID($A243,4,5),'Project splits'!$C$5:$AM$346,AU$22,FALSE),VLOOKUP($A243,'Success Asset Classes'!$B$15:$BD$377,AU$21,FALSE)))</f>
        <v>0</v>
      </c>
      <c r="AV243" s="230">
        <f>IF($AR243=0,VLOOKUP(MID($A243,4,5),'Project splits'!$C$5:$AM$346,AV$22,FALSE),IF(ISNA(VLOOKUP($A243,'Success Asset Classes'!$B$15:$BD$377,AV$21,FALSE)),VLOOKUP(MID($A243,4,5),'Project splits'!$C$5:$AM$346,AV$22,FALSE),VLOOKUP($A243,'Success Asset Classes'!$B$15:$BD$377,AV$21,FALSE)))</f>
        <v>0</v>
      </c>
      <c r="AW243" s="230">
        <f>IF($AR243=0,VLOOKUP(MID($A243,4,5),'Project splits'!$C$5:$AM$346,AW$22,FALSE),IF(ISNA(VLOOKUP($A243,'Success Asset Classes'!$B$15:$BD$377,AW$21,FALSE)),VLOOKUP(MID($A243,4,5),'Project splits'!$C$5:$AM$346,AW$22,FALSE),VLOOKUP($A243,'Success Asset Classes'!$B$15:$BD$377,AW$21,FALSE)))</f>
        <v>0</v>
      </c>
      <c r="AX243" s="230">
        <f>IF($AR243=0,VLOOKUP(MID($A243,4,5),'Project splits'!$C$5:$AM$346,AX$22,FALSE),IF(ISNA(VLOOKUP($A243,'Success Asset Classes'!$B$15:$BD$377,AX$21,FALSE)),VLOOKUP(MID($A243,4,5),'Project splits'!$C$5:$AM$346,AX$22,FALSE),VLOOKUP($A243,'Success Asset Classes'!$B$15:$BD$377,AX$21,FALSE)))</f>
        <v>0</v>
      </c>
      <c r="AY243" s="230">
        <f>IF($AR243=0,VLOOKUP(MID($A243,4,5),'Project splits'!$C$5:$AM$346,AY$22,FALSE),IF(ISNA(VLOOKUP($A243,'Success Asset Classes'!$B$15:$BD$377,AY$21,FALSE)),VLOOKUP(MID($A243,4,5),'Project splits'!$C$5:$AM$346,AY$22,FALSE),VLOOKUP($A243,'Success Asset Classes'!$B$15:$BD$377,AY$21,FALSE)))</f>
        <v>0</v>
      </c>
      <c r="AZ243" s="230">
        <f>IF($AR243=0,VLOOKUP(MID($A243,4,5),'Project splits'!$C$5:$AM$346,AZ$22,FALSE),IF(ISNA(VLOOKUP($A243,'Success Asset Classes'!$B$15:$BD$377,AZ$21,FALSE)),VLOOKUP(MID($A243,4,5),'Project splits'!$C$5:$AM$346,AZ$22,FALSE),VLOOKUP($A243,'Success Asset Classes'!$B$15:$BD$377,AZ$21,FALSE)))</f>
        <v>0</v>
      </c>
      <c r="BA243" s="230">
        <f>IF($AR243=0,VLOOKUP(MID($A243,4,5),'Project splits'!$C$5:$AM$346,BA$22,FALSE),IF(ISNA(VLOOKUP($A243,'Success Asset Classes'!$B$15:$BD$377,BA$21,FALSE)),VLOOKUP(MID($A243,4,5),'Project splits'!$C$5:$AM$346,BA$22,FALSE),VLOOKUP($A243,'Success Asset Classes'!$B$15:$BD$377,BA$21,FALSE)))</f>
        <v>0</v>
      </c>
      <c r="BB243" s="230">
        <f>IF($AR243=0,VLOOKUP(MID($A243,4,5),'Project splits'!$C$5:$AM$346,BB$22,FALSE),IF(ISNA(VLOOKUP($A243,'Success Asset Classes'!$B$15:$BD$377,BB$21,FALSE)),VLOOKUP(MID($A243,4,5),'Project splits'!$C$5:$AM$346,BB$22,FALSE),VLOOKUP($A243,'Success Asset Classes'!$B$15:$BD$377,BB$21,FALSE)))</f>
        <v>0</v>
      </c>
      <c r="BC243" s="230">
        <f>IF($AR243=0,VLOOKUP(MID($A243,4,5),'Project splits'!$C$5:$AM$346,BC$22,FALSE),IF(ISNA(VLOOKUP($A243,'Success Asset Classes'!$B$15:$BD$377,BC$21,FALSE)),VLOOKUP(MID($A243,4,5),'Project splits'!$C$5:$AM$346,BC$22,FALSE),VLOOKUP($A243,'Success Asset Classes'!$B$15:$BD$377,BC$21,FALSE)))</f>
        <v>0</v>
      </c>
      <c r="BD243" s="230">
        <f>IF($AR243=0,VLOOKUP(MID($A243,4,5),'Project splits'!$C$5:$AM$346,BD$22,FALSE),IF(ISNA(VLOOKUP($A243,'Success Asset Classes'!$B$15:$BD$377,BD$21,FALSE)),VLOOKUP(MID($A243,4,5),'Project splits'!$C$5:$AM$346,BD$22,FALSE),VLOOKUP($A243,'Success Asset Classes'!$B$15:$BD$377,BD$21,FALSE)))</f>
        <v>0</v>
      </c>
      <c r="BE243" s="230">
        <f>IF($AR243=0,VLOOKUP(MID($A243,4,5),'Project splits'!$C$5:$AM$346,BE$22,FALSE),IF(ISNA(VLOOKUP($A243,'Success Asset Classes'!$B$15:$BD$377,BE$21,FALSE)),VLOOKUP(MID($A243,4,5),'Project splits'!$C$5:$AM$346,BE$22,FALSE),VLOOKUP($A243,'Success Asset Classes'!$B$15:$BD$377,BE$21,FALSE)))</f>
        <v>0</v>
      </c>
      <c r="BF243" s="230">
        <f>IF($AR243=0,VLOOKUP(MID($A243,4,5),'Project splits'!$C$5:$AM$346,BF$22,FALSE),IF(ISNA(VLOOKUP($A243,'Success Asset Classes'!$B$15:$BD$377,BF$21,FALSE)),VLOOKUP(MID($A243,4,5),'Project splits'!$C$5:$AM$346,BF$22,FALSE),VLOOKUP($A243,'Success Asset Classes'!$B$15:$BD$377,BF$21,FALSE)))</f>
        <v>0</v>
      </c>
      <c r="BG243" s="230">
        <f>IF($AR243=0,VLOOKUP(MID($A243,4,5),'Project splits'!$C$5:$AM$346,BG$22,FALSE),IF(ISNA(VLOOKUP($A243,'Success Asset Classes'!$B$15:$BD$377,BG$21,FALSE)),VLOOKUP(MID($A243,4,5),'Project splits'!$C$5:$AM$346,BG$22,FALSE),VLOOKUP($A243,'Success Asset Classes'!$B$15:$BD$377,BG$21,FALSE)))</f>
        <v>0</v>
      </c>
      <c r="BH243" s="230">
        <f>IF($AR243=0,VLOOKUP(MID($A243,4,5),'Project splits'!$C$5:$AM$346,BH$22,FALSE),IF(ISNA(VLOOKUP($A243,'Success Asset Classes'!$B$15:$BD$377,BH$21,FALSE)),VLOOKUP(MID($A243,4,5),'Project splits'!$C$5:$AM$346,BH$22,FALSE),VLOOKUP($A243,'Success Asset Classes'!$B$15:$BD$377,BH$21,FALSE)))</f>
        <v>1</v>
      </c>
      <c r="BI243" s="230">
        <f>IF($AR243=0,VLOOKUP(MID($A243,4,5),'Project splits'!$C$5:$AM$346,BI$22,FALSE),IF(ISNA(VLOOKUP($A243,'Success Asset Classes'!$B$15:$BD$377,BI$21,FALSE)),VLOOKUP(MID($A243,4,5),'Project splits'!$C$5:$AM$346,BI$22,FALSE),VLOOKUP($A243,'Success Asset Classes'!$B$15:$BD$377,BI$21,FALSE)))</f>
        <v>0</v>
      </c>
      <c r="BJ243" s="230">
        <f>IF($AR243=0,VLOOKUP(MID($A243,4,5),'Project splits'!$C$5:$AM$346,BJ$22,FALSE),IF(ISNA(VLOOKUP($A243,'Success Asset Classes'!$B$15:$BD$377,BJ$21,FALSE)),VLOOKUP(MID($A243,4,5),'Project splits'!$C$5:$AM$346,BJ$22,FALSE),VLOOKUP($A243,'Success Asset Classes'!$B$15:$BD$377,BJ$21,FALSE)))</f>
        <v>0</v>
      </c>
      <c r="BK243" s="230">
        <f>IF($AR243=0,VLOOKUP(MID($A243,4,5),'Project splits'!$C$5:$AM$346,BK$22,FALSE),IF(ISNA(VLOOKUP($A243,'Success Asset Classes'!$B$15:$BD$377,BK$21,FALSE)),VLOOKUP(MID($A243,4,5),'Project splits'!$C$5:$AM$346,BK$22,FALSE),VLOOKUP($A243,'Success Asset Classes'!$B$15:$BD$377,BK$21,FALSE)))</f>
        <v>0</v>
      </c>
      <c r="BL243" s="230">
        <f>IF($AR243=0,VLOOKUP(MID($A243,4,5),'Project splits'!$C$5:$AM$346,BL$22,FALSE),IF(ISNA(VLOOKUP($A243,'Success Asset Classes'!$B$15:$BD$377,BL$21,FALSE)),VLOOKUP(MID($A243,4,5),'Project splits'!$C$5:$AM$346,BL$22,FALSE),VLOOKUP($A243,'Success Asset Classes'!$B$15:$BD$377,BL$21,FALSE)))</f>
        <v>0</v>
      </c>
      <c r="BM243" s="230">
        <f>IF($AR243=0,VLOOKUP(MID($A243,4,5),'Project splits'!$C$5:$AM$346,BM$22,FALSE),IF(ISNA(VLOOKUP($A243,'Success Asset Classes'!$B$15:$BD$377,BM$21,FALSE)),VLOOKUP(MID($A243,4,5),'Project splits'!$C$5:$AM$346,BM$22,FALSE),VLOOKUP($A243,'Success Asset Classes'!$B$15:$BD$377,BM$21,FALSE)))</f>
        <v>0</v>
      </c>
      <c r="BN243" s="230">
        <f>IF($AR243=0,VLOOKUP(MID($A243,4,5),'Project splits'!$C$5:$AM$346,BN$22,FALSE),IF(ISNA(VLOOKUP($A243,'Success Asset Classes'!$B$15:$BD$377,BN$21,FALSE)),VLOOKUP(MID($A243,4,5),'Project splits'!$C$5:$AM$346,BN$22,FALSE),VLOOKUP($A243,'Success Asset Classes'!$B$15:$BD$377,BN$21,FALSE)))</f>
        <v>0</v>
      </c>
      <c r="BO243" s="230">
        <f>IF($AR243=0,VLOOKUP(MID($A243,4,5),'Project splits'!$C$5:$AM$346,BO$22,FALSE),IF(ISNA(VLOOKUP($A243,'Success Asset Classes'!$B$15:$BD$377,BO$21,FALSE)),VLOOKUP(MID($A243,4,5),'Project splits'!$C$5:$AM$346,BO$22,FALSE),VLOOKUP($A243,'Success Asset Classes'!$B$15:$BD$377,BO$21,FALSE)))</f>
        <v>0</v>
      </c>
      <c r="BP243" s="230">
        <f>IF($AR243=0,VLOOKUP(MID($A243,4,5),'Project splits'!$C$5:$AM$346,BP$22,FALSE),IF(ISNA(VLOOKUP($A243,'Success Asset Classes'!$B$15:$BD$377,BP$21,FALSE)),VLOOKUP(MID($A243,4,5),'Project splits'!$C$5:$AM$346,BP$22,FALSE),VLOOKUP($A243,'Success Asset Classes'!$B$15:$BD$377,BP$21,FALSE)))</f>
        <v>0</v>
      </c>
      <c r="BQ243" s="230">
        <f>IF($AR243=0,VLOOKUP(MID($A243,4,5),'Project splits'!$C$5:$AM$346,BQ$22,FALSE),IF(ISNA(VLOOKUP($A243,'Success Asset Classes'!$B$15:$BD$377,BQ$21,FALSE)),VLOOKUP(MID($A243,4,5),'Project splits'!$C$5:$AM$346,BQ$22,FALSE),VLOOKUP($A243,'Success Asset Classes'!$B$15:$BD$377,BQ$21,FALSE)))</f>
        <v>0</v>
      </c>
      <c r="BR243" s="230">
        <f>IF($AR243=0,VLOOKUP(MID($A243,4,5),'Project splits'!$C$5:$AM$346,BR$22,FALSE),IF(ISNA(VLOOKUP($A243,'Success Asset Classes'!$B$15:$BD$377,BR$21,FALSE)),VLOOKUP(MID($A243,4,5),'Project splits'!$C$5:$AM$346,BR$22,FALSE),VLOOKUP($A243,'Success Asset Classes'!$B$15:$BD$377,BR$21,FALSE)))</f>
        <v>0</v>
      </c>
      <c r="BS243" s="247">
        <f t="shared" si="69"/>
        <v>1</v>
      </c>
      <c r="BT243" s="249">
        <f>1+IF(ISNA(VLOOKUP($A243,'Project labour content'!$A$7:$D$255,'Project labour content'!$D$1,FALSE)),VLOOKUP($D243,'Project labour content'!$F$6:$G$15,'Project labour content'!$G$1,FALSE),VLOOKUP($A243,'Project labour content'!$A$7:$D$255,'Project labour content'!$D$1,FALSE))*LabEsc22*1</f>
        <v>1.0004369258857517</v>
      </c>
      <c r="BU243" s="249">
        <f>1+IF(ISNA(VLOOKUP($A243,'Project labour content'!$A$7:$D$255,'Project labour content'!$D$1,FALSE)),VLOOKUP($D243,'Project labour content'!$F$6:$G$15,'Project labour content'!$G$1,FALSE),VLOOKUP($A243,'Project labour content'!$A$7:$D$255,'Project labour content'!$D$1,FALSE))*LabEsc23*1</f>
        <v>1.0008759490157553</v>
      </c>
      <c r="BV243" s="249">
        <f>1+IF(ISNA(VLOOKUP($A243,'Project labour content'!$A$7:$D$255,'Project labour content'!$D$1,FALSE)),VLOOKUP($D243,'Project labour content'!$F$6:$G$15,'Project labour content'!$G$1,FALSE),VLOOKUP($A243,'Project labour content'!$A$7:$D$255,'Project labour content'!$D$1,FALSE))*LabEsc24*1</f>
        <v>1.0012895088042184</v>
      </c>
      <c r="BW243" s="249">
        <f>1+IF(ISNA(VLOOKUP($A243,'Project labour content'!$A$7:$D$255,'Project labour content'!$D$1,FALSE)),VLOOKUP($D243,'Project labour content'!$F$6:$G$15,'Project labour content'!$G$1,FALSE),VLOOKUP($A243,'Project labour content'!$A$7:$D$255,'Project labour content'!$D$1,FALSE))*LabEsc25*1</f>
        <v>1.0018434032142336</v>
      </c>
      <c r="BX243" s="249">
        <f>1+IF(ISNA(VLOOKUP($A243,'Project labour content'!$A$7:$D$255,'Project labour content'!$D$1,FALSE)),VLOOKUP($D243,'Project labour content'!$F$6:$G$15,'Project labour content'!$G$1,FALSE),VLOOKUP($A243,'Project labour content'!$A$7:$D$255,'Project labour content'!$D$1,FALSE))*LabEsc26*1</f>
        <v>1.002447055805415</v>
      </c>
      <c r="BY243" s="249">
        <f>1+IF(ISNA(VLOOKUP($A243,'Project labour content'!$A$7:$D$255,'Project labour content'!$D$1,FALSE)),VLOOKUP($D243,'Project labour content'!$F$6:$G$15,'Project labour content'!$G$1,FALSE),VLOOKUP($A243,'Project labour content'!$A$7:$D$255,'Project labour content'!$D$1,FALSE))*LabEsc27*1</f>
        <v>1.0028209489334299</v>
      </c>
      <c r="BZ243" s="249">
        <f>1+IF(ISNA(VLOOKUP($A243,'Project labour content'!$A$7:$D$255,'Project labour content'!$D$1,FALSE)),VLOOKUP($D243,'Project labour content'!$F$6:$G$15,'Project labour content'!$G$1,FALSE),VLOOKUP($A243,'Project labour content'!$A$7:$D$255,'Project labour content'!$D$1,FALSE))*LabEsc28*1</f>
        <v>1.003102490458825</v>
      </c>
      <c r="CA243" s="249">
        <f>1+IF(ISNA(VLOOKUP($A243,'Project labour content'!$A$7:$D$255,'Project labour content'!$D$1,FALSE)),VLOOKUP($D243,'Project labour content'!$F$6:$G$15,'Project labour content'!$G$1,FALSE),VLOOKUP($A243,'Project labour content'!$A$7:$D$255,'Project labour content'!$D$1,FALSE))*LabEsc29*1</f>
        <v>1.0035543082987792</v>
      </c>
      <c r="CB243" s="250" t="str">
        <f>IF(ISNA(VLOOKUP($A243,'Project labour content'!$A$7:$D$255,'Project labour content'!$D$1,FALSE)),"Category","Project")</f>
        <v>Project</v>
      </c>
      <c r="CD243" s="247" t="str">
        <f t="shared" si="70"/>
        <v>14189</v>
      </c>
      <c r="CE243" s="3"/>
    </row>
    <row r="244" spans="1:83" x14ac:dyDescent="0.15">
      <c r="A244" s="11" t="s">
        <v>734</v>
      </c>
      <c r="B244" s="11" t="str">
        <f>VLOOKUP($A244,'Incurred Real 2022$'!$A$25:$AC$426,'Incurred Real 2022$'!B$1,FALSE)</f>
        <v>Yorke Peninsula Telecoms Bearer</v>
      </c>
      <c r="C244" s="11" t="str">
        <f>VLOOKUP($A244,'Incurred Real 2022$'!$A$25:$AC$426,'Incurred Real 2022$'!C$1,FALSE)</f>
        <v>ExAnte</v>
      </c>
      <c r="D244" s="11" t="str">
        <f>VLOOKUP($A244,'Incurred Real 2022$'!$A$25:$AC$426,'Incurred Real 2022$'!D$1,FALSE)</f>
        <v>Augmentation</v>
      </c>
      <c r="E244" s="11" t="str">
        <f>VLOOKUP($A244,'Incurred Real 2022$'!$A$25:$AC$426,'Incurred Real 2022$'!E$1,FALSE)</f>
        <v>Closed</v>
      </c>
      <c r="F244" s="105" t="str">
        <f>IF(VLOOKUP($A244,'Incurred Real 2022$'!$A$25:$AC$426,'Incurred Real 2022$'!F$1,FALSE)=0,"",VLOOKUP($A244,'Incurred Real 2022$'!$A$25:$AC$426,'Incurred Real 2022$'!F$1,FALSE))</f>
        <v/>
      </c>
      <c r="G244" s="105" t="str">
        <f>IF(VLOOKUP($A244,'Incurred Real 2022$'!$A$25:$AC$426,'Incurred Real 2022$'!G$1,FALSE)=0,"",VLOOKUP($A244,'Incurred Real 2022$'!$A$25:$AC$426,'Incurred Real 2022$'!G$1,FALSE))</f>
        <v/>
      </c>
      <c r="H244" s="105" t="str">
        <f>IF(VLOOKUP($A244,'Incurred Real 2022$'!$A$25:$AC$426,'Incurred Real 2022$'!H$1,FALSE)=0,"",VLOOKUP($A244,'Incurred Real 2022$'!$A$25:$AC$426,'Incurred Real 2022$'!H$1,FALSE))</f>
        <v/>
      </c>
      <c r="I244" s="105" t="str">
        <f>IF(VLOOKUP($A244,'Incurred Real 2022$'!$A$25:$AC$426,'Incurred Real 2022$'!I$1,FALSE)=0,"",VLOOKUP($A244,'Incurred Real 2022$'!$A$25:$AC$426,'Incurred Real 2022$'!I$1,FALSE))</f>
        <v/>
      </c>
      <c r="J244" s="105" t="str">
        <f>IF(VLOOKUP($A244,'Incurred Real 2022$'!$A$25:$AC$426,'Incurred Real 2022$'!J$1,FALSE)=0,"",VLOOKUP($A244,'Incurred Real 2022$'!$A$25:$AC$426,'Incurred Real 2022$'!J$1,FALSE))</f>
        <v/>
      </c>
      <c r="K244" s="105" t="str">
        <f>IF(VLOOKUP($A244,'Incurred Real 2022$'!$A$25:$AC$426,'Incurred Real 2022$'!K$1,FALSE)=0,"",VLOOKUP($A244,'Incurred Real 2022$'!$A$25:$AC$426,'Incurred Real 2022$'!K$1,FALSE))</f>
        <v/>
      </c>
      <c r="L244" s="105" t="str">
        <f>IF(VLOOKUP($A244,'Incurred Real 2022$'!$A$25:$AC$426,'Incurred Real 2022$'!L$1,FALSE)=0,"",VLOOKUP($A244,'Incurred Real 2022$'!$A$25:$AC$426,'Incurred Real 2022$'!L$1,FALSE))</f>
        <v/>
      </c>
      <c r="M244" s="105" t="str">
        <f>IF(VLOOKUP($A244,'Incurred Real 2022$'!$A$25:$AC$426,'Incurred Real 2022$'!M$1,FALSE)=0,"",VLOOKUP($A244,'Incurred Real 2022$'!$A$25:$AC$426,'Incurred Real 2022$'!M$1,FALSE))</f>
        <v/>
      </c>
      <c r="N244" s="105" t="str">
        <f>IF(VLOOKUP($A244,'Incurred Real 2022$'!$A$25:$AC$426,'Incurred Real 2022$'!N$1,FALSE)=0,"",VLOOKUP($A244,'Incurred Real 2022$'!$A$25:$AC$426,'Incurred Real 2022$'!N$1,FALSE))</f>
        <v/>
      </c>
      <c r="O244" s="105" t="str">
        <f>IF(VLOOKUP($A244,'Incurred Real 2022$'!$A$25:$AC$426,'Incurred Real 2022$'!O$1,FALSE)=0,"",VLOOKUP($A244,'Incurred Real 2022$'!$A$25:$AC$426,'Incurred Real 2022$'!O$1,FALSE))</f>
        <v/>
      </c>
      <c r="P244" s="105" t="str">
        <f>IF(VLOOKUP($A244,'Incurred Real 2022$'!$A$25:$AC$426,'Incurred Real 2022$'!P$1,FALSE)=0,"",VLOOKUP($A244,'Incurred Real 2022$'!$A$25:$AC$426,'Incurred Real 2022$'!P$1,FALSE))</f>
        <v/>
      </c>
      <c r="Q244" s="105">
        <f>IF(VLOOKUP($A244,'Incurred Real 2022$'!$A$25:$AC$426,'Incurred Real 2022$'!Q$1,FALSE)=0,"",VLOOKUP($A244,'Incurred Real 2022$'!$A$25:$AC$426,'Incurred Real 2022$'!Q$1,FALSE))</f>
        <v>177945.1</v>
      </c>
      <c r="R244" s="105">
        <f>IF(VLOOKUP($A244,'Incurred Real 2022$'!$A$25:$AC$426,'Incurred Real 2022$'!R$1,FALSE)=0,"",VLOOKUP($A244,'Incurred Real 2022$'!$A$25:$AC$426,'Incurred Real 2022$'!R$1,FALSE))</f>
        <v>3750388.58</v>
      </c>
      <c r="S244" s="105">
        <f>IF(VLOOKUP($A244,'Incurred Real 2022$'!$A$25:$AC$426,'Incurred Real 2022$'!S$1,FALSE)=0,"",VLOOKUP($A244,'Incurred Real 2022$'!$A$25:$AC$426,'Incurred Real 2022$'!S$1,FALSE))</f>
        <v>344079.72</v>
      </c>
      <c r="T244" s="105">
        <f>IF(VLOOKUP($A244,'Incurred Real 2022$'!$A$25:$AC$426,'Incurred Real 2022$'!T$1,FALSE)=0,"",VLOOKUP($A244,'Incurred Real 2022$'!$A$25:$AC$426,'Incurred Real 2022$'!T$1,FALSE))</f>
        <v>-1000</v>
      </c>
      <c r="U244" s="105" t="str">
        <f>IF(VLOOKUP($A244,'Incurred Real 2022$'!$A$25:$AC$426,'Incurred Real 2022$'!U$1,FALSE)=0,"",VLOOKUP($A244,'Incurred Real 2022$'!$A$25:$AC$426,'Incurred Real 2022$'!U$1,FALSE))</f>
        <v/>
      </c>
      <c r="V244" s="13" t="str">
        <f>IF(ISTEXT(VLOOKUP($A244,'Incurred Real 2022$'!$A$25:$AC$426,'Incurred Real 2022$'!V$1,FALSE)),"",(VLOOKUP($A244,'Incurred Real 2022$'!$A$25:$AC$426,'Incurred Real 2022$'!V$1,FALSE))*BT244*Incurred_Real!V$15)</f>
        <v/>
      </c>
      <c r="W244" s="13" t="str">
        <f>IF(ISTEXT(VLOOKUP($A244,'Incurred Real 2022$'!$A$25:$AC$426,'Incurred Real 2022$'!W$1,FALSE)),"",(VLOOKUP($A244,'Incurred Real 2022$'!$A$25:$AC$426,'Incurred Real 2022$'!W$1,FALSE))*BU244*Incurred_Real!W$15)</f>
        <v/>
      </c>
      <c r="X244" s="220" t="str">
        <f>IF(ISTEXT(VLOOKUP($A244,'Incurred Real 2022$'!$A$25:$AC$426,'Incurred Real 2022$'!X$1,FALSE)),"",(VLOOKUP($A244,'Incurred Real 2022$'!$A$25:$AC$426,'Incurred Real 2022$'!X$1,FALSE))*BV244*Incurred_Real!X$15)</f>
        <v/>
      </c>
      <c r="Y244" s="217" t="str">
        <f>IF(ISTEXT(VLOOKUP($A244,'Incurred Real 2022$'!$A$25:$AC$426,'Incurred Real 2022$'!Y$1,FALSE)),"",(VLOOKUP($A244,'Incurred Real 2022$'!$A$25:$AC$426,'Incurred Real 2022$'!Y$1,FALSE))*BW244*Incurred_Real!Y$15)</f>
        <v/>
      </c>
      <c r="Z244" s="13" t="str">
        <f>IF(ISTEXT(VLOOKUP($A244,'Incurred Real 2022$'!$A$25:$AC$426,'Incurred Real 2022$'!Z$1,FALSE)),"",(VLOOKUP($A244,'Incurred Real 2022$'!$A$25:$AC$426,'Incurred Real 2022$'!Z$1,FALSE))*BX244*Incurred_Real!Z$15)</f>
        <v/>
      </c>
      <c r="AA244" s="13" t="str">
        <f>IF(ISTEXT(VLOOKUP($A244,'Incurred Real 2022$'!$A$25:$AC$426,'Incurred Real 2022$'!AA$1,FALSE)),"",(VLOOKUP($A244,'Incurred Real 2022$'!$A$25:$AC$426,'Incurred Real 2022$'!AA$1,FALSE))*BY244*Incurred_Real!AA$15)</f>
        <v/>
      </c>
      <c r="AB244" s="13" t="str">
        <f>IF(ISTEXT(VLOOKUP($A244,'Incurred Real 2022$'!$A$25:$AC$426,'Incurred Real 2022$'!AB$1,FALSE)),"",(VLOOKUP($A244,'Incurred Real 2022$'!$A$25:$AC$426,'Incurred Real 2022$'!AB$1,FALSE))*BZ244*Incurred_Real!AB$15)</f>
        <v/>
      </c>
      <c r="AC244" s="13" t="str">
        <f>IF(ISTEXT(VLOOKUP($A244,'Incurred Real 2022$'!$A$25:$AC$426,'Incurred Real 2022$'!AC$1,FALSE)),"",(VLOOKUP($A244,'Incurred Real 2022$'!$A$25:$AC$426,'Incurred Real 2022$'!AC$1,FALSE))*CA244*Incurred_Real!AC$15)</f>
        <v/>
      </c>
      <c r="AD244" s="227">
        <f t="shared" si="65"/>
        <v>4271413.4000000004</v>
      </c>
      <c r="AE244" s="227">
        <f t="shared" si="66"/>
        <v>4273413.4000000004</v>
      </c>
      <c r="AF244" s="239">
        <f t="shared" si="71"/>
        <v>5315224.0263010347</v>
      </c>
      <c r="AG244" s="222">
        <f t="shared" si="67"/>
        <v>4270302.7463037008</v>
      </c>
      <c r="AH244" s="223">
        <f t="shared" si="76"/>
        <v>1.244694894501754</v>
      </c>
      <c r="AI244" s="224">
        <f t="shared" si="68"/>
        <v>2020</v>
      </c>
      <c r="AJ244" s="225">
        <f>VLOOKUP($A244,Project_Commissioning!$C$4:$H$355,Project_Commissioning!F$1,FALSE)</f>
        <v>43255</v>
      </c>
      <c r="AK244" s="226">
        <f>VLOOKUP($A244,Project_Commissioning!$C$4:$H$355,Project_Commissioning!G$1,FALSE)</f>
        <v>2018</v>
      </c>
      <c r="AL244" s="225" t="str">
        <f>IF(VLOOKUP($A244,Project_Commissioning!$C$4:$H$355,Project_Commissioning!H$1,FALSE)=0,"",VLOOKUP($A244,Project_Commissioning!$C$4:$H$355,Project_Commissioning!H$1,FALSE))</f>
        <v/>
      </c>
      <c r="AM244" s="237">
        <f t="shared" si="72"/>
        <v>4720867.2760321898</v>
      </c>
      <c r="AN244" s="221" cm="1">
        <f t="array" ref="AN244">IF(ROUND(AE244,0)=0,0,LOOKUP(2,1/(F244:AC244&lt;&gt;""),F244:AC244))</f>
        <v>-1000</v>
      </c>
      <c r="AO244" s="221">
        <f t="shared" si="73"/>
        <v>0</v>
      </c>
      <c r="AP244" s="79"/>
      <c r="AQ244" s="20"/>
      <c r="AR244" s="245">
        <f>IF(ISNA(VLOOKUP($A244,'Success Asset Classes'!$B$15:$AA$114,'Success Asset Classes'!$AA$1,FALSE)),0,VLOOKUP($A244,'Success Asset Classes'!$B$15:$AA$114,'Success Asset Classes'!$AA$1,FALSE))</f>
        <v>0</v>
      </c>
      <c r="AS244" s="230">
        <f>IF($AR244=0,VLOOKUP(MID($A244,4,5),'Project splits'!$C$5:$AM$346,AS$22,FALSE),IF(ISNA(VLOOKUP($A244,'Success Asset Classes'!$B$15:$BD$377,AS$21,FALSE)),VLOOKUP(MID($A244,4,5),'Project splits'!$C$5:$AM$346,AS$22,FALSE),VLOOKUP($A244,'Success Asset Classes'!$B$15:$BD$377,AS$21,FALSE)))</f>
        <v>0</v>
      </c>
      <c r="AT244" s="230">
        <f>IF($AR244=0,VLOOKUP(MID($A244,4,5),'Project splits'!$C$5:$AM$346,AT$22,FALSE),IF(ISNA(VLOOKUP($A244,'Success Asset Classes'!$B$15:$BD$377,AT$21,FALSE)),VLOOKUP(MID($A244,4,5),'Project splits'!$C$5:$AM$346,AT$22,FALSE),VLOOKUP($A244,'Success Asset Classes'!$B$15:$BD$377,AT$21,FALSE)))</f>
        <v>0.99946898641471948</v>
      </c>
      <c r="AU244" s="230">
        <f>IF($AR244=0,VLOOKUP(MID($A244,4,5),'Project splits'!$C$5:$AM$346,AU$22,FALSE),IF(ISNA(VLOOKUP($A244,'Success Asset Classes'!$B$15:$BD$377,AU$21,FALSE)),VLOOKUP(MID($A244,4,5),'Project splits'!$C$5:$AM$346,AU$22,FALSE),VLOOKUP($A244,'Success Asset Classes'!$B$15:$BD$377,AU$21,FALSE)))</f>
        <v>0</v>
      </c>
      <c r="AV244" s="230">
        <f>IF($AR244=0,VLOOKUP(MID($A244,4,5),'Project splits'!$C$5:$AM$346,AV$22,FALSE),IF(ISNA(VLOOKUP($A244,'Success Asset Classes'!$B$15:$BD$377,AV$21,FALSE)),VLOOKUP(MID($A244,4,5),'Project splits'!$C$5:$AM$346,AV$22,FALSE),VLOOKUP($A244,'Success Asset Classes'!$B$15:$BD$377,AV$21,FALSE)))</f>
        <v>0</v>
      </c>
      <c r="AW244" s="230">
        <f>IF($AR244=0,VLOOKUP(MID($A244,4,5),'Project splits'!$C$5:$AM$346,AW$22,FALSE),IF(ISNA(VLOOKUP($A244,'Success Asset Classes'!$B$15:$BD$377,AW$21,FALSE)),VLOOKUP(MID($A244,4,5),'Project splits'!$C$5:$AM$346,AW$22,FALSE),VLOOKUP($A244,'Success Asset Classes'!$B$15:$BD$377,AW$21,FALSE)))</f>
        <v>0</v>
      </c>
      <c r="AX244" s="230">
        <f>IF($AR244=0,VLOOKUP(MID($A244,4,5),'Project splits'!$C$5:$AM$346,AX$22,FALSE),IF(ISNA(VLOOKUP($A244,'Success Asset Classes'!$B$15:$BD$377,AX$21,FALSE)),VLOOKUP(MID($A244,4,5),'Project splits'!$C$5:$AM$346,AX$22,FALSE),VLOOKUP($A244,'Success Asset Classes'!$B$15:$BD$377,AX$21,FALSE)))</f>
        <v>0</v>
      </c>
      <c r="AY244" s="230">
        <f>IF($AR244=0,VLOOKUP(MID($A244,4,5),'Project splits'!$C$5:$AM$346,AY$22,FALSE),IF(ISNA(VLOOKUP($A244,'Success Asset Classes'!$B$15:$BD$377,AY$21,FALSE)),VLOOKUP(MID($A244,4,5),'Project splits'!$C$5:$AM$346,AY$22,FALSE),VLOOKUP($A244,'Success Asset Classes'!$B$15:$BD$377,AY$21,FALSE)))</f>
        <v>0</v>
      </c>
      <c r="AZ244" s="230">
        <f>IF($AR244=0,VLOOKUP(MID($A244,4,5),'Project splits'!$C$5:$AM$346,AZ$22,FALSE),IF(ISNA(VLOOKUP($A244,'Success Asset Classes'!$B$15:$BD$377,AZ$21,FALSE)),VLOOKUP(MID($A244,4,5),'Project splits'!$C$5:$AM$346,AZ$22,FALSE),VLOOKUP($A244,'Success Asset Classes'!$B$15:$BD$377,AZ$21,FALSE)))</f>
        <v>0</v>
      </c>
      <c r="BA244" s="230">
        <f>IF($AR244=0,VLOOKUP(MID($A244,4,5),'Project splits'!$C$5:$AM$346,BA$22,FALSE),IF(ISNA(VLOOKUP($A244,'Success Asset Classes'!$B$15:$BD$377,BA$21,FALSE)),VLOOKUP(MID($A244,4,5),'Project splits'!$C$5:$AM$346,BA$22,FALSE),VLOOKUP($A244,'Success Asset Classes'!$B$15:$BD$377,BA$21,FALSE)))</f>
        <v>0</v>
      </c>
      <c r="BB244" s="230">
        <f>IF($AR244=0,VLOOKUP(MID($A244,4,5),'Project splits'!$C$5:$AM$346,BB$22,FALSE),IF(ISNA(VLOOKUP($A244,'Success Asset Classes'!$B$15:$BD$377,BB$21,FALSE)),VLOOKUP(MID($A244,4,5),'Project splits'!$C$5:$AM$346,BB$22,FALSE),VLOOKUP($A244,'Success Asset Classes'!$B$15:$BD$377,BB$21,FALSE)))</f>
        <v>0</v>
      </c>
      <c r="BC244" s="230">
        <f>IF($AR244=0,VLOOKUP(MID($A244,4,5),'Project splits'!$C$5:$AM$346,BC$22,FALSE),IF(ISNA(VLOOKUP($A244,'Success Asset Classes'!$B$15:$BD$377,BC$21,FALSE)),VLOOKUP(MID($A244,4,5),'Project splits'!$C$5:$AM$346,BC$22,FALSE),VLOOKUP($A244,'Success Asset Classes'!$B$15:$BD$377,BC$21,FALSE)))</f>
        <v>0</v>
      </c>
      <c r="BD244" s="230">
        <f>IF($AR244=0,VLOOKUP(MID($A244,4,5),'Project splits'!$C$5:$AM$346,BD$22,FALSE),IF(ISNA(VLOOKUP($A244,'Success Asset Classes'!$B$15:$BD$377,BD$21,FALSE)),VLOOKUP(MID($A244,4,5),'Project splits'!$C$5:$AM$346,BD$22,FALSE),VLOOKUP($A244,'Success Asset Classes'!$B$15:$BD$377,BD$21,FALSE)))</f>
        <v>0</v>
      </c>
      <c r="BE244" s="230">
        <f>IF($AR244=0,VLOOKUP(MID($A244,4,5),'Project splits'!$C$5:$AM$346,BE$22,FALSE),IF(ISNA(VLOOKUP($A244,'Success Asset Classes'!$B$15:$BD$377,BE$21,FALSE)),VLOOKUP(MID($A244,4,5),'Project splits'!$C$5:$AM$346,BE$22,FALSE),VLOOKUP($A244,'Success Asset Classes'!$B$15:$BD$377,BE$21,FALSE)))</f>
        <v>0</v>
      </c>
      <c r="BF244" s="230">
        <f>IF($AR244=0,VLOOKUP(MID($A244,4,5),'Project splits'!$C$5:$AM$346,BF$22,FALSE),IF(ISNA(VLOOKUP($A244,'Success Asset Classes'!$B$15:$BD$377,BF$21,FALSE)),VLOOKUP(MID($A244,4,5),'Project splits'!$C$5:$AM$346,BF$22,FALSE),VLOOKUP($A244,'Success Asset Classes'!$B$15:$BD$377,BF$21,FALSE)))</f>
        <v>0</v>
      </c>
      <c r="BG244" s="230">
        <f>IF($AR244=0,VLOOKUP(MID($A244,4,5),'Project splits'!$C$5:$AM$346,BG$22,FALSE),IF(ISNA(VLOOKUP($A244,'Success Asset Classes'!$B$15:$BD$377,BG$21,FALSE)),VLOOKUP(MID($A244,4,5),'Project splits'!$C$5:$AM$346,BG$22,FALSE),VLOOKUP($A244,'Success Asset Classes'!$B$15:$BD$377,BG$21,FALSE)))</f>
        <v>0</v>
      </c>
      <c r="BH244" s="230">
        <f>IF($AR244=0,VLOOKUP(MID($A244,4,5),'Project splits'!$C$5:$AM$346,BH$22,FALSE),IF(ISNA(VLOOKUP($A244,'Success Asset Classes'!$B$15:$BD$377,BH$21,FALSE)),VLOOKUP(MID($A244,4,5),'Project splits'!$C$5:$AM$346,BH$22,FALSE),VLOOKUP($A244,'Success Asset Classes'!$B$15:$BD$377,BH$21,FALSE)))</f>
        <v>0</v>
      </c>
      <c r="BI244" s="230">
        <f>IF($AR244=0,VLOOKUP(MID($A244,4,5),'Project splits'!$C$5:$AM$346,BI$22,FALSE),IF(ISNA(VLOOKUP($A244,'Success Asset Classes'!$B$15:$BD$377,BI$21,FALSE)),VLOOKUP(MID($A244,4,5),'Project splits'!$C$5:$AM$346,BI$22,FALSE),VLOOKUP($A244,'Success Asset Classes'!$B$15:$BD$377,BI$21,FALSE)))</f>
        <v>0</v>
      </c>
      <c r="BJ244" s="230">
        <f>IF($AR244=0,VLOOKUP(MID($A244,4,5),'Project splits'!$C$5:$AM$346,BJ$22,FALSE),IF(ISNA(VLOOKUP($A244,'Success Asset Classes'!$B$15:$BD$377,BJ$21,FALSE)),VLOOKUP(MID($A244,4,5),'Project splits'!$C$5:$AM$346,BJ$22,FALSE),VLOOKUP($A244,'Success Asset Classes'!$B$15:$BD$377,BJ$21,FALSE)))</f>
        <v>0</v>
      </c>
      <c r="BK244" s="230">
        <f>IF($AR244=0,VLOOKUP(MID($A244,4,5),'Project splits'!$C$5:$AM$346,BK$22,FALSE),IF(ISNA(VLOOKUP($A244,'Success Asset Classes'!$B$15:$BD$377,BK$21,FALSE)),VLOOKUP(MID($A244,4,5),'Project splits'!$C$5:$AM$346,BK$22,FALSE),VLOOKUP($A244,'Success Asset Classes'!$B$15:$BD$377,BK$21,FALSE)))</f>
        <v>0</v>
      </c>
      <c r="BL244" s="230">
        <f>IF($AR244=0,VLOOKUP(MID($A244,4,5),'Project splits'!$C$5:$AM$346,BL$22,FALSE),IF(ISNA(VLOOKUP($A244,'Success Asset Classes'!$B$15:$BD$377,BL$21,FALSE)),VLOOKUP(MID($A244,4,5),'Project splits'!$C$5:$AM$346,BL$22,FALSE),VLOOKUP($A244,'Success Asset Classes'!$B$15:$BD$377,BL$21,FALSE)))</f>
        <v>0</v>
      </c>
      <c r="BM244" s="230">
        <f>IF($AR244=0,VLOOKUP(MID($A244,4,5),'Project splits'!$C$5:$AM$346,BM$22,FALSE),IF(ISNA(VLOOKUP($A244,'Success Asset Classes'!$B$15:$BD$377,BM$21,FALSE)),VLOOKUP(MID($A244,4,5),'Project splits'!$C$5:$AM$346,BM$22,FALSE),VLOOKUP($A244,'Success Asset Classes'!$B$15:$BD$377,BM$21,FALSE)))</f>
        <v>0</v>
      </c>
      <c r="BN244" s="230">
        <f>IF($AR244=0,VLOOKUP(MID($A244,4,5),'Project splits'!$C$5:$AM$346,BN$22,FALSE),IF(ISNA(VLOOKUP($A244,'Success Asset Classes'!$B$15:$BD$377,BN$21,FALSE)),VLOOKUP(MID($A244,4,5),'Project splits'!$C$5:$AM$346,BN$22,FALSE),VLOOKUP($A244,'Success Asset Classes'!$B$15:$BD$377,BN$21,FALSE)))</f>
        <v>0</v>
      </c>
      <c r="BO244" s="230">
        <f>IF($AR244=0,VLOOKUP(MID($A244,4,5),'Project splits'!$C$5:$AM$346,BO$22,FALSE),IF(ISNA(VLOOKUP($A244,'Success Asset Classes'!$B$15:$BD$377,BO$21,FALSE)),VLOOKUP(MID($A244,4,5),'Project splits'!$C$5:$AM$346,BO$22,FALSE),VLOOKUP($A244,'Success Asset Classes'!$B$15:$BD$377,BO$21,FALSE)))</f>
        <v>0</v>
      </c>
      <c r="BP244" s="230">
        <f>IF($AR244=0,VLOOKUP(MID($A244,4,5),'Project splits'!$C$5:$AM$346,BP$22,FALSE),IF(ISNA(VLOOKUP($A244,'Success Asset Classes'!$B$15:$BD$377,BP$21,FALSE)),VLOOKUP(MID($A244,4,5),'Project splits'!$C$5:$AM$346,BP$22,FALSE),VLOOKUP($A244,'Success Asset Classes'!$B$15:$BD$377,BP$21,FALSE)))</f>
        <v>0</v>
      </c>
      <c r="BQ244" s="230">
        <f>IF($AR244=0,VLOOKUP(MID($A244,4,5),'Project splits'!$C$5:$AM$346,BQ$22,FALSE),IF(ISNA(VLOOKUP($A244,'Success Asset Classes'!$B$15:$BD$377,BQ$21,FALSE)),VLOOKUP(MID($A244,4,5),'Project splits'!$C$5:$AM$346,BQ$22,FALSE),VLOOKUP($A244,'Success Asset Classes'!$B$15:$BD$377,BQ$21,FALSE)))</f>
        <v>0</v>
      </c>
      <c r="BR244" s="230">
        <f>IF($AR244=0,VLOOKUP(MID($A244,4,5),'Project splits'!$C$5:$AM$346,BR$22,FALSE),IF(ISNA(VLOOKUP($A244,'Success Asset Classes'!$B$15:$BD$377,BR$21,FALSE)),VLOOKUP(MID($A244,4,5),'Project splits'!$C$5:$AM$346,BR$22,FALSE),VLOOKUP($A244,'Success Asset Classes'!$B$15:$BD$377,BR$21,FALSE)))</f>
        <v>5.3101358528050353E-4</v>
      </c>
      <c r="BS244" s="247">
        <f t="shared" si="69"/>
        <v>1</v>
      </c>
      <c r="BT244" s="249">
        <f>1+IF(ISNA(VLOOKUP($A244,'Project labour content'!$A$7:$D$255,'Project labour content'!$D$1,FALSE)),VLOOKUP($D244,'Project labour content'!$F$6:$G$15,'Project labour content'!$G$1,FALSE),VLOOKUP($A244,'Project labour content'!$A$7:$D$255,'Project labour content'!$D$1,FALSE))*LabEsc22*1</f>
        <v>1.0003471041831231</v>
      </c>
      <c r="BU244" s="249">
        <f>1+IF(ISNA(VLOOKUP($A244,'Project labour content'!$A$7:$D$255,'Project labour content'!$D$1,FALSE)),VLOOKUP($D244,'Project labour content'!$F$6:$G$15,'Project labour content'!$G$1,FALSE),VLOOKUP($A244,'Project labour content'!$A$7:$D$255,'Project labour content'!$D$1,FALSE))*LabEsc23*1</f>
        <v>1.0006958744663252</v>
      </c>
      <c r="BV244" s="249">
        <f>1+IF(ISNA(VLOOKUP($A244,'Project labour content'!$A$7:$D$255,'Project labour content'!$D$1,FALSE)),VLOOKUP($D244,'Project labour content'!$F$6:$G$15,'Project labour content'!$G$1,FALSE),VLOOKUP($A244,'Project labour content'!$A$7:$D$255,'Project labour content'!$D$1,FALSE))*LabEsc24*1</f>
        <v>1.0010244160731017</v>
      </c>
      <c r="BW244" s="249">
        <f>1+IF(ISNA(VLOOKUP($A244,'Project labour content'!$A$7:$D$255,'Project labour content'!$D$1,FALSE)),VLOOKUP($D244,'Project labour content'!$F$6:$G$15,'Project labour content'!$G$1,FALSE),VLOOKUP($A244,'Project labour content'!$A$7:$D$255,'Project labour content'!$D$1,FALSE))*LabEsc25*1</f>
        <v>1.0014644427984443</v>
      </c>
      <c r="BX244" s="249">
        <f>1+IF(ISNA(VLOOKUP($A244,'Project labour content'!$A$7:$D$255,'Project labour content'!$D$1,FALSE)),VLOOKUP($D244,'Project labour content'!$F$6:$G$15,'Project labour content'!$G$1,FALSE),VLOOKUP($A244,'Project labour content'!$A$7:$D$255,'Project labour content'!$D$1,FALSE))*LabEsc26*1</f>
        <v>1.0019439985912801</v>
      </c>
      <c r="BY244" s="249">
        <f>1+IF(ISNA(VLOOKUP($A244,'Project labour content'!$A$7:$D$255,'Project labour content'!$D$1,FALSE)),VLOOKUP($D244,'Project labour content'!$F$6:$G$15,'Project labour content'!$G$1,FALSE),VLOOKUP($A244,'Project labour content'!$A$7:$D$255,'Project labour content'!$D$1,FALSE))*LabEsc27*1</f>
        <v>1.0022410280715812</v>
      </c>
      <c r="BZ244" s="249">
        <f>1+IF(ISNA(VLOOKUP($A244,'Project labour content'!$A$7:$D$255,'Project labour content'!$D$1,FALSE)),VLOOKUP($D244,'Project labour content'!$F$6:$G$15,'Project labour content'!$G$1,FALSE),VLOOKUP($A244,'Project labour content'!$A$7:$D$255,'Project labour content'!$D$1,FALSE))*LabEsc28*1</f>
        <v>1.002464691270248</v>
      </c>
      <c r="CA244" s="249">
        <f>1+IF(ISNA(VLOOKUP($A244,'Project labour content'!$A$7:$D$255,'Project labour content'!$D$1,FALSE)),VLOOKUP($D244,'Project labour content'!$F$6:$G$15,'Project labour content'!$G$1,FALSE),VLOOKUP($A244,'Project labour content'!$A$7:$D$255,'Project labour content'!$D$1,FALSE))*LabEsc29*1</f>
        <v>1.0028236259714685</v>
      </c>
      <c r="CB244" s="250" t="str">
        <f>IF(ISNA(VLOOKUP($A244,'Project labour content'!$A$7:$D$255,'Project labour content'!$D$1,FALSE)),"Category","Project")</f>
        <v>Category</v>
      </c>
      <c r="CD244" s="247" t="str">
        <f t="shared" si="70"/>
        <v>14190</v>
      </c>
      <c r="CE244" s="3"/>
    </row>
    <row r="245" spans="1:83" x14ac:dyDescent="0.15">
      <c r="A245" s="11" t="s">
        <v>736</v>
      </c>
      <c r="B245" s="11" t="str">
        <f>VLOOKUP($A245,'Incurred Real 2022$'!$A$25:$AC$426,'Incurred Real 2022$'!B$1,FALSE)</f>
        <v>Davenport-Cultana Telecoms Bearer</v>
      </c>
      <c r="C245" s="11" t="str">
        <f>VLOOKUP($A245,'Incurred Real 2022$'!$A$25:$AC$426,'Incurred Real 2022$'!C$1,FALSE)</f>
        <v>ExAnte</v>
      </c>
      <c r="D245" s="11" t="str">
        <f>VLOOKUP($A245,'Incurred Real 2022$'!$A$25:$AC$426,'Incurred Real 2022$'!D$1,FALSE)</f>
        <v>Augmentation</v>
      </c>
      <c r="E245" s="11" t="str">
        <f>VLOOKUP($A245,'Incurred Real 2022$'!$A$25:$AC$426,'Incurred Real 2022$'!E$1,FALSE)</f>
        <v>Active</v>
      </c>
      <c r="F245" s="105" t="str">
        <f>IF(VLOOKUP($A245,'Incurred Real 2022$'!$A$25:$AC$426,'Incurred Real 2022$'!F$1,FALSE)=0,"",VLOOKUP($A245,'Incurred Real 2022$'!$A$25:$AC$426,'Incurred Real 2022$'!F$1,FALSE))</f>
        <v/>
      </c>
      <c r="G245" s="105" t="str">
        <f>IF(VLOOKUP($A245,'Incurred Real 2022$'!$A$25:$AC$426,'Incurred Real 2022$'!G$1,FALSE)=0,"",VLOOKUP($A245,'Incurred Real 2022$'!$A$25:$AC$426,'Incurred Real 2022$'!G$1,FALSE))</f>
        <v/>
      </c>
      <c r="H245" s="105" t="str">
        <f>IF(VLOOKUP($A245,'Incurred Real 2022$'!$A$25:$AC$426,'Incurred Real 2022$'!H$1,FALSE)=0,"",VLOOKUP($A245,'Incurred Real 2022$'!$A$25:$AC$426,'Incurred Real 2022$'!H$1,FALSE))</f>
        <v/>
      </c>
      <c r="I245" s="105" t="str">
        <f>IF(VLOOKUP($A245,'Incurred Real 2022$'!$A$25:$AC$426,'Incurred Real 2022$'!I$1,FALSE)=0,"",VLOOKUP($A245,'Incurred Real 2022$'!$A$25:$AC$426,'Incurred Real 2022$'!I$1,FALSE))</f>
        <v/>
      </c>
      <c r="J245" s="105" t="str">
        <f>IF(VLOOKUP($A245,'Incurred Real 2022$'!$A$25:$AC$426,'Incurred Real 2022$'!J$1,FALSE)=0,"",VLOOKUP($A245,'Incurred Real 2022$'!$A$25:$AC$426,'Incurred Real 2022$'!J$1,FALSE))</f>
        <v/>
      </c>
      <c r="K245" s="105" t="str">
        <f>IF(VLOOKUP($A245,'Incurred Real 2022$'!$A$25:$AC$426,'Incurred Real 2022$'!K$1,FALSE)=0,"",VLOOKUP($A245,'Incurred Real 2022$'!$A$25:$AC$426,'Incurred Real 2022$'!K$1,FALSE))</f>
        <v/>
      </c>
      <c r="L245" s="105" t="str">
        <f>IF(VLOOKUP($A245,'Incurred Real 2022$'!$A$25:$AC$426,'Incurred Real 2022$'!L$1,FALSE)=0,"",VLOOKUP($A245,'Incurred Real 2022$'!$A$25:$AC$426,'Incurred Real 2022$'!L$1,FALSE))</f>
        <v/>
      </c>
      <c r="M245" s="105" t="str">
        <f>IF(VLOOKUP($A245,'Incurred Real 2022$'!$A$25:$AC$426,'Incurred Real 2022$'!M$1,FALSE)=0,"",VLOOKUP($A245,'Incurred Real 2022$'!$A$25:$AC$426,'Incurred Real 2022$'!M$1,FALSE))</f>
        <v/>
      </c>
      <c r="N245" s="105" t="str">
        <f>IF(VLOOKUP($A245,'Incurred Real 2022$'!$A$25:$AC$426,'Incurred Real 2022$'!N$1,FALSE)=0,"",VLOOKUP($A245,'Incurred Real 2022$'!$A$25:$AC$426,'Incurred Real 2022$'!N$1,FALSE))</f>
        <v/>
      </c>
      <c r="O245" s="105" t="str">
        <f>IF(VLOOKUP($A245,'Incurred Real 2022$'!$A$25:$AC$426,'Incurred Real 2022$'!O$1,FALSE)=0,"",VLOOKUP($A245,'Incurred Real 2022$'!$A$25:$AC$426,'Incurred Real 2022$'!O$1,FALSE))</f>
        <v/>
      </c>
      <c r="P245" s="105" t="str">
        <f>IF(VLOOKUP($A245,'Incurred Real 2022$'!$A$25:$AC$426,'Incurred Real 2022$'!P$1,FALSE)=0,"",VLOOKUP($A245,'Incurred Real 2022$'!$A$25:$AC$426,'Incurred Real 2022$'!P$1,FALSE))</f>
        <v/>
      </c>
      <c r="Q245" s="105">
        <f>IF(VLOOKUP($A245,'Incurred Real 2022$'!$A$25:$AC$426,'Incurred Real 2022$'!Q$1,FALSE)=0,"",VLOOKUP($A245,'Incurred Real 2022$'!$A$25:$AC$426,'Incurred Real 2022$'!Q$1,FALSE))</f>
        <v>56209.279999999999</v>
      </c>
      <c r="R245" s="105">
        <f>IF(VLOOKUP($A245,'Incurred Real 2022$'!$A$25:$AC$426,'Incurred Real 2022$'!R$1,FALSE)=0,"",VLOOKUP($A245,'Incurred Real 2022$'!$A$25:$AC$426,'Incurred Real 2022$'!R$1,FALSE))</f>
        <v>2752579.45</v>
      </c>
      <c r="S245" s="105">
        <f>IF(VLOOKUP($A245,'Incurred Real 2022$'!$A$25:$AC$426,'Incurred Real 2022$'!S$1,FALSE)=0,"",VLOOKUP($A245,'Incurred Real 2022$'!$A$25:$AC$426,'Incurred Real 2022$'!S$1,FALSE))</f>
        <v>1499064.05</v>
      </c>
      <c r="T245" s="105">
        <f>IF(VLOOKUP($A245,'Incurred Real 2022$'!$A$25:$AC$426,'Incurred Real 2022$'!T$1,FALSE)=0,"",VLOOKUP($A245,'Incurred Real 2022$'!$A$25:$AC$426,'Incurred Real 2022$'!T$1,FALSE))</f>
        <v>54877.760000000002</v>
      </c>
      <c r="U245" s="105">
        <f>IF(VLOOKUP($A245,'Incurred Real 2022$'!$A$25:$AC$426,'Incurred Real 2022$'!U$1,FALSE)=0,"",VLOOKUP($A245,'Incurred Real 2022$'!$A$25:$AC$426,'Incurred Real 2022$'!U$1,FALSE))</f>
        <v>9234.9699999999993</v>
      </c>
      <c r="V245" s="13">
        <f>IF(ISTEXT(VLOOKUP($A245,'Incurred Real 2022$'!$A$25:$AC$426,'Incurred Real 2022$'!V$1,FALSE)),"",(VLOOKUP($A245,'Incurred Real 2022$'!$A$25:$AC$426,'Incurred Real 2022$'!V$1,FALSE))*BT245*Incurred_Real!V$15)</f>
        <v>78456.206853288182</v>
      </c>
      <c r="W245" s="13" t="str">
        <f>IF(ISTEXT(VLOOKUP($A245,'Incurred Real 2022$'!$A$25:$AC$426,'Incurred Real 2022$'!W$1,FALSE)),"",(VLOOKUP($A245,'Incurred Real 2022$'!$A$25:$AC$426,'Incurred Real 2022$'!W$1,FALSE))*BU245*Incurred_Real!W$15)</f>
        <v/>
      </c>
      <c r="X245" s="220" t="str">
        <f>IF(ISTEXT(VLOOKUP($A245,'Incurred Real 2022$'!$A$25:$AC$426,'Incurred Real 2022$'!X$1,FALSE)),"",(VLOOKUP($A245,'Incurred Real 2022$'!$A$25:$AC$426,'Incurred Real 2022$'!X$1,FALSE))*BV245*Incurred_Real!X$15)</f>
        <v/>
      </c>
      <c r="Y245" s="217" t="str">
        <f>IF(ISTEXT(VLOOKUP($A245,'Incurred Real 2022$'!$A$25:$AC$426,'Incurred Real 2022$'!Y$1,FALSE)),"",(VLOOKUP($A245,'Incurred Real 2022$'!$A$25:$AC$426,'Incurred Real 2022$'!Y$1,FALSE))*BW245*Incurred_Real!Y$15)</f>
        <v/>
      </c>
      <c r="Z245" s="13" t="str">
        <f>IF(ISTEXT(VLOOKUP($A245,'Incurred Real 2022$'!$A$25:$AC$426,'Incurred Real 2022$'!Z$1,FALSE)),"",(VLOOKUP($A245,'Incurred Real 2022$'!$A$25:$AC$426,'Incurred Real 2022$'!Z$1,FALSE))*BX245*Incurred_Real!Z$15)</f>
        <v/>
      </c>
      <c r="AA245" s="13" t="str">
        <f>IF(ISTEXT(VLOOKUP($A245,'Incurred Real 2022$'!$A$25:$AC$426,'Incurred Real 2022$'!AA$1,FALSE)),"",(VLOOKUP($A245,'Incurred Real 2022$'!$A$25:$AC$426,'Incurred Real 2022$'!AA$1,FALSE))*BY245*Incurred_Real!AA$15)</f>
        <v/>
      </c>
      <c r="AB245" s="13" t="str">
        <f>IF(ISTEXT(VLOOKUP($A245,'Incurred Real 2022$'!$A$25:$AC$426,'Incurred Real 2022$'!AB$1,FALSE)),"",(VLOOKUP($A245,'Incurred Real 2022$'!$A$25:$AC$426,'Incurred Real 2022$'!AB$1,FALSE))*BZ245*Incurred_Real!AB$15)</f>
        <v/>
      </c>
      <c r="AC245" s="13" t="str">
        <f>IF(ISTEXT(VLOOKUP($A245,'Incurred Real 2022$'!$A$25:$AC$426,'Incurred Real 2022$'!AC$1,FALSE)),"",(VLOOKUP($A245,'Incurred Real 2022$'!$A$25:$AC$426,'Incurred Real 2022$'!AC$1,FALSE))*CA245*Incurred_Real!AC$15)</f>
        <v/>
      </c>
      <c r="AD245" s="227">
        <f t="shared" si="65"/>
        <v>4450421.716853288</v>
      </c>
      <c r="AE245" s="227">
        <f t="shared" si="66"/>
        <v>4450421.716853288</v>
      </c>
      <c r="AF245" s="239" t="str">
        <f t="shared" si="71"/>
        <v/>
      </c>
      <c r="AG245" s="222" t="str">
        <f t="shared" si="67"/>
        <v/>
      </c>
      <c r="AH245" s="223" t="str">
        <f t="shared" si="76"/>
        <v/>
      </c>
      <c r="AI245" s="224">
        <f t="shared" si="68"/>
        <v>2022</v>
      </c>
      <c r="AJ245" s="225">
        <f>VLOOKUP($A245,Project_Commissioning!$C$4:$H$355,Project_Commissioning!F$1,FALSE)</f>
        <v>43797</v>
      </c>
      <c r="AK245" s="226">
        <f>VLOOKUP($A245,Project_Commissioning!$C$4:$H$355,Project_Commissioning!G$1,FALSE)</f>
        <v>2020</v>
      </c>
      <c r="AL245" s="225" t="str">
        <f>IF(VLOOKUP($A245,Project_Commissioning!$C$4:$H$355,Project_Commissioning!H$1,FALSE)=0,"",VLOOKUP($A245,Project_Commissioning!$C$4:$H$355,Project_Commissioning!H$1,FALSE))</f>
        <v>Commissioned Extra</v>
      </c>
      <c r="AM245" s="237" t="str">
        <f t="shared" si="72"/>
        <v/>
      </c>
      <c r="AN245" s="221" cm="1">
        <f t="array" ref="AN245">IF(ROUND(AE245,0)=0,0,LOOKUP(2,1/(F245:AC245&lt;&gt;""),F245:AC245))</f>
        <v>78456.206853288182</v>
      </c>
      <c r="AO245" s="221">
        <f t="shared" si="73"/>
        <v>78456.206853288182</v>
      </c>
      <c r="AP245" s="79"/>
      <c r="AQ245" s="20"/>
      <c r="AR245" s="245">
        <f>IF(ISNA(VLOOKUP($A245,'Success Asset Classes'!$B$15:$AA$114,'Success Asset Classes'!$AA$1,FALSE)),0,VLOOKUP($A245,'Success Asset Classes'!$B$15:$AA$114,'Success Asset Classes'!$AA$1,FALSE))</f>
        <v>0</v>
      </c>
      <c r="AS245" s="230">
        <f>IF($AR245=0,VLOOKUP(MID($A245,4,5),'Project splits'!$C$5:$AM$346,AS$22,FALSE),IF(ISNA(VLOOKUP($A245,'Success Asset Classes'!$B$15:$BD$377,AS$21,FALSE)),VLOOKUP(MID($A245,4,5),'Project splits'!$C$5:$AM$346,AS$22,FALSE),VLOOKUP($A245,'Success Asset Classes'!$B$15:$BD$377,AS$21,FALSE)))</f>
        <v>0</v>
      </c>
      <c r="AT245" s="230">
        <f>IF($AR245=0,VLOOKUP(MID($A245,4,5),'Project splits'!$C$5:$AM$346,AT$22,FALSE),IF(ISNA(VLOOKUP($A245,'Success Asset Classes'!$B$15:$BD$377,AT$21,FALSE)),VLOOKUP(MID($A245,4,5),'Project splits'!$C$5:$AM$346,AT$22,FALSE),VLOOKUP($A245,'Success Asset Classes'!$B$15:$BD$377,AT$21,FALSE)))</f>
        <v>0.99960425137311892</v>
      </c>
      <c r="AU245" s="230">
        <f>IF($AR245=0,VLOOKUP(MID($A245,4,5),'Project splits'!$C$5:$AM$346,AU$22,FALSE),IF(ISNA(VLOOKUP($A245,'Success Asset Classes'!$B$15:$BD$377,AU$21,FALSE)),VLOOKUP(MID($A245,4,5),'Project splits'!$C$5:$AM$346,AU$22,FALSE),VLOOKUP($A245,'Success Asset Classes'!$B$15:$BD$377,AU$21,FALSE)))</f>
        <v>0</v>
      </c>
      <c r="AV245" s="230">
        <f>IF($AR245=0,VLOOKUP(MID($A245,4,5),'Project splits'!$C$5:$AM$346,AV$22,FALSE),IF(ISNA(VLOOKUP($A245,'Success Asset Classes'!$B$15:$BD$377,AV$21,FALSE)),VLOOKUP(MID($A245,4,5),'Project splits'!$C$5:$AM$346,AV$22,FALSE),VLOOKUP($A245,'Success Asset Classes'!$B$15:$BD$377,AV$21,FALSE)))</f>
        <v>0</v>
      </c>
      <c r="AW245" s="230">
        <f>IF($AR245=0,VLOOKUP(MID($A245,4,5),'Project splits'!$C$5:$AM$346,AW$22,FALSE),IF(ISNA(VLOOKUP($A245,'Success Asset Classes'!$B$15:$BD$377,AW$21,FALSE)),VLOOKUP(MID($A245,4,5),'Project splits'!$C$5:$AM$346,AW$22,FALSE),VLOOKUP($A245,'Success Asset Classes'!$B$15:$BD$377,AW$21,FALSE)))</f>
        <v>0</v>
      </c>
      <c r="AX245" s="230">
        <f>IF($AR245=0,VLOOKUP(MID($A245,4,5),'Project splits'!$C$5:$AM$346,AX$22,FALSE),IF(ISNA(VLOOKUP($A245,'Success Asset Classes'!$B$15:$BD$377,AX$21,FALSE)),VLOOKUP(MID($A245,4,5),'Project splits'!$C$5:$AM$346,AX$22,FALSE),VLOOKUP($A245,'Success Asset Classes'!$B$15:$BD$377,AX$21,FALSE)))</f>
        <v>0</v>
      </c>
      <c r="AY245" s="230">
        <f>IF($AR245=0,VLOOKUP(MID($A245,4,5),'Project splits'!$C$5:$AM$346,AY$22,FALSE),IF(ISNA(VLOOKUP($A245,'Success Asset Classes'!$B$15:$BD$377,AY$21,FALSE)),VLOOKUP(MID($A245,4,5),'Project splits'!$C$5:$AM$346,AY$22,FALSE),VLOOKUP($A245,'Success Asset Classes'!$B$15:$BD$377,AY$21,FALSE)))</f>
        <v>0</v>
      </c>
      <c r="AZ245" s="230">
        <f>IF($AR245=0,VLOOKUP(MID($A245,4,5),'Project splits'!$C$5:$AM$346,AZ$22,FALSE),IF(ISNA(VLOOKUP($A245,'Success Asset Classes'!$B$15:$BD$377,AZ$21,FALSE)),VLOOKUP(MID($A245,4,5),'Project splits'!$C$5:$AM$346,AZ$22,FALSE),VLOOKUP($A245,'Success Asset Classes'!$B$15:$BD$377,AZ$21,FALSE)))</f>
        <v>0</v>
      </c>
      <c r="BA245" s="230">
        <f>IF($AR245=0,VLOOKUP(MID($A245,4,5),'Project splits'!$C$5:$AM$346,BA$22,FALSE),IF(ISNA(VLOOKUP($A245,'Success Asset Classes'!$B$15:$BD$377,BA$21,FALSE)),VLOOKUP(MID($A245,4,5),'Project splits'!$C$5:$AM$346,BA$22,FALSE),VLOOKUP($A245,'Success Asset Classes'!$B$15:$BD$377,BA$21,FALSE)))</f>
        <v>0</v>
      </c>
      <c r="BB245" s="230">
        <f>IF($AR245=0,VLOOKUP(MID($A245,4,5),'Project splits'!$C$5:$AM$346,BB$22,FALSE),IF(ISNA(VLOOKUP($A245,'Success Asset Classes'!$B$15:$BD$377,BB$21,FALSE)),VLOOKUP(MID($A245,4,5),'Project splits'!$C$5:$AM$346,BB$22,FALSE),VLOOKUP($A245,'Success Asset Classes'!$B$15:$BD$377,BB$21,FALSE)))</f>
        <v>0</v>
      </c>
      <c r="BC245" s="230">
        <f>IF($AR245=0,VLOOKUP(MID($A245,4,5),'Project splits'!$C$5:$AM$346,BC$22,FALSE),IF(ISNA(VLOOKUP($A245,'Success Asset Classes'!$B$15:$BD$377,BC$21,FALSE)),VLOOKUP(MID($A245,4,5),'Project splits'!$C$5:$AM$346,BC$22,FALSE),VLOOKUP($A245,'Success Asset Classes'!$B$15:$BD$377,BC$21,FALSE)))</f>
        <v>0</v>
      </c>
      <c r="BD245" s="230">
        <f>IF($AR245=0,VLOOKUP(MID($A245,4,5),'Project splits'!$C$5:$AM$346,BD$22,FALSE),IF(ISNA(VLOOKUP($A245,'Success Asset Classes'!$B$15:$BD$377,BD$21,FALSE)),VLOOKUP(MID($A245,4,5),'Project splits'!$C$5:$AM$346,BD$22,FALSE),VLOOKUP($A245,'Success Asset Classes'!$B$15:$BD$377,BD$21,FALSE)))</f>
        <v>0</v>
      </c>
      <c r="BE245" s="230">
        <f>IF($AR245=0,VLOOKUP(MID($A245,4,5),'Project splits'!$C$5:$AM$346,BE$22,FALSE),IF(ISNA(VLOOKUP($A245,'Success Asset Classes'!$B$15:$BD$377,BE$21,FALSE)),VLOOKUP(MID($A245,4,5),'Project splits'!$C$5:$AM$346,BE$22,FALSE),VLOOKUP($A245,'Success Asset Classes'!$B$15:$BD$377,BE$21,FALSE)))</f>
        <v>0</v>
      </c>
      <c r="BF245" s="230">
        <f>IF($AR245=0,VLOOKUP(MID($A245,4,5),'Project splits'!$C$5:$AM$346,BF$22,FALSE),IF(ISNA(VLOOKUP($A245,'Success Asset Classes'!$B$15:$BD$377,BF$21,FALSE)),VLOOKUP(MID($A245,4,5),'Project splits'!$C$5:$AM$346,BF$22,FALSE),VLOOKUP($A245,'Success Asset Classes'!$B$15:$BD$377,BF$21,FALSE)))</f>
        <v>0</v>
      </c>
      <c r="BG245" s="230">
        <f>IF($AR245=0,VLOOKUP(MID($A245,4,5),'Project splits'!$C$5:$AM$346,BG$22,FALSE),IF(ISNA(VLOOKUP($A245,'Success Asset Classes'!$B$15:$BD$377,BG$21,FALSE)),VLOOKUP(MID($A245,4,5),'Project splits'!$C$5:$AM$346,BG$22,FALSE),VLOOKUP($A245,'Success Asset Classes'!$B$15:$BD$377,BG$21,FALSE)))</f>
        <v>0</v>
      </c>
      <c r="BH245" s="230">
        <f>IF($AR245=0,VLOOKUP(MID($A245,4,5),'Project splits'!$C$5:$AM$346,BH$22,FALSE),IF(ISNA(VLOOKUP($A245,'Success Asset Classes'!$B$15:$BD$377,BH$21,FALSE)),VLOOKUP(MID($A245,4,5),'Project splits'!$C$5:$AM$346,BH$22,FALSE),VLOOKUP($A245,'Success Asset Classes'!$B$15:$BD$377,BH$21,FALSE)))</f>
        <v>0</v>
      </c>
      <c r="BI245" s="230">
        <f>IF($AR245=0,VLOOKUP(MID($A245,4,5),'Project splits'!$C$5:$AM$346,BI$22,FALSE),IF(ISNA(VLOOKUP($A245,'Success Asset Classes'!$B$15:$BD$377,BI$21,FALSE)),VLOOKUP(MID($A245,4,5),'Project splits'!$C$5:$AM$346,BI$22,FALSE),VLOOKUP($A245,'Success Asset Classes'!$B$15:$BD$377,BI$21,FALSE)))</f>
        <v>0</v>
      </c>
      <c r="BJ245" s="230">
        <f>IF($AR245=0,VLOOKUP(MID($A245,4,5),'Project splits'!$C$5:$AM$346,BJ$22,FALSE),IF(ISNA(VLOOKUP($A245,'Success Asset Classes'!$B$15:$BD$377,BJ$21,FALSE)),VLOOKUP(MID($A245,4,5),'Project splits'!$C$5:$AM$346,BJ$22,FALSE),VLOOKUP($A245,'Success Asset Classes'!$B$15:$BD$377,BJ$21,FALSE)))</f>
        <v>0</v>
      </c>
      <c r="BK245" s="230">
        <f>IF($AR245=0,VLOOKUP(MID($A245,4,5),'Project splits'!$C$5:$AM$346,BK$22,FALSE),IF(ISNA(VLOOKUP($A245,'Success Asset Classes'!$B$15:$BD$377,BK$21,FALSE)),VLOOKUP(MID($A245,4,5),'Project splits'!$C$5:$AM$346,BK$22,FALSE),VLOOKUP($A245,'Success Asset Classes'!$B$15:$BD$377,BK$21,FALSE)))</f>
        <v>0</v>
      </c>
      <c r="BL245" s="230">
        <f>IF($AR245=0,VLOOKUP(MID($A245,4,5),'Project splits'!$C$5:$AM$346,BL$22,FALSE),IF(ISNA(VLOOKUP($A245,'Success Asset Classes'!$B$15:$BD$377,BL$21,FALSE)),VLOOKUP(MID($A245,4,5),'Project splits'!$C$5:$AM$346,BL$22,FALSE),VLOOKUP($A245,'Success Asset Classes'!$B$15:$BD$377,BL$21,FALSE)))</f>
        <v>0</v>
      </c>
      <c r="BM245" s="230">
        <f>IF($AR245=0,VLOOKUP(MID($A245,4,5),'Project splits'!$C$5:$AM$346,BM$22,FALSE),IF(ISNA(VLOOKUP($A245,'Success Asset Classes'!$B$15:$BD$377,BM$21,FALSE)),VLOOKUP(MID($A245,4,5),'Project splits'!$C$5:$AM$346,BM$22,FALSE),VLOOKUP($A245,'Success Asset Classes'!$B$15:$BD$377,BM$21,FALSE)))</f>
        <v>0</v>
      </c>
      <c r="BN245" s="230">
        <f>IF($AR245=0,VLOOKUP(MID($A245,4,5),'Project splits'!$C$5:$AM$346,BN$22,FALSE),IF(ISNA(VLOOKUP($A245,'Success Asset Classes'!$B$15:$BD$377,BN$21,FALSE)),VLOOKUP(MID($A245,4,5),'Project splits'!$C$5:$AM$346,BN$22,FALSE),VLOOKUP($A245,'Success Asset Classes'!$B$15:$BD$377,BN$21,FALSE)))</f>
        <v>0</v>
      </c>
      <c r="BO245" s="230">
        <f>IF($AR245=0,VLOOKUP(MID($A245,4,5),'Project splits'!$C$5:$AM$346,BO$22,FALSE),IF(ISNA(VLOOKUP($A245,'Success Asset Classes'!$B$15:$BD$377,BO$21,FALSE)),VLOOKUP(MID($A245,4,5),'Project splits'!$C$5:$AM$346,BO$22,FALSE),VLOOKUP($A245,'Success Asset Classes'!$B$15:$BD$377,BO$21,FALSE)))</f>
        <v>0</v>
      </c>
      <c r="BP245" s="230">
        <f>IF($AR245=0,VLOOKUP(MID($A245,4,5),'Project splits'!$C$5:$AM$346,BP$22,FALSE),IF(ISNA(VLOOKUP($A245,'Success Asset Classes'!$B$15:$BD$377,BP$21,FALSE)),VLOOKUP(MID($A245,4,5),'Project splits'!$C$5:$AM$346,BP$22,FALSE),VLOOKUP($A245,'Success Asset Classes'!$B$15:$BD$377,BP$21,FALSE)))</f>
        <v>0</v>
      </c>
      <c r="BQ245" s="230">
        <f>IF($AR245=0,VLOOKUP(MID($A245,4,5),'Project splits'!$C$5:$AM$346,BQ$22,FALSE),IF(ISNA(VLOOKUP($A245,'Success Asset Classes'!$B$15:$BD$377,BQ$21,FALSE)),VLOOKUP(MID($A245,4,5),'Project splits'!$C$5:$AM$346,BQ$22,FALSE),VLOOKUP($A245,'Success Asset Classes'!$B$15:$BD$377,BQ$21,FALSE)))</f>
        <v>0</v>
      </c>
      <c r="BR245" s="230">
        <f>IF($AR245=0,VLOOKUP(MID($A245,4,5),'Project splits'!$C$5:$AM$346,BR$22,FALSE),IF(ISNA(VLOOKUP($A245,'Success Asset Classes'!$B$15:$BD$377,BR$21,FALSE)),VLOOKUP(MID($A245,4,5),'Project splits'!$C$5:$AM$346,BR$22,FALSE),VLOOKUP($A245,'Success Asset Classes'!$B$15:$BD$377,BR$21,FALSE)))</f>
        <v>3.9574862688107143E-4</v>
      </c>
      <c r="BS245" s="247">
        <f t="shared" si="69"/>
        <v>1</v>
      </c>
      <c r="BT245" s="249">
        <f>1+IF(ISNA(VLOOKUP($A245,'Project labour content'!$A$7:$D$255,'Project labour content'!$D$1,FALSE)),VLOOKUP($D245,'Project labour content'!$F$6:$G$15,'Project labour content'!$G$1,FALSE),VLOOKUP($A245,'Project labour content'!$A$7:$D$255,'Project labour content'!$D$1,FALSE))*LabEsc22*1</f>
        <v>1.0004079584966823</v>
      </c>
      <c r="BU245" s="249">
        <f>1+IF(ISNA(VLOOKUP($A245,'Project labour content'!$A$7:$D$255,'Project labour content'!$D$1,FALSE)),VLOOKUP($D245,'Project labour content'!$F$6:$G$15,'Project labour content'!$G$1,FALSE),VLOOKUP($A245,'Project labour content'!$A$7:$D$255,'Project labour content'!$D$1,FALSE))*LabEsc23*1</f>
        <v>1.0008178751941486</v>
      </c>
      <c r="BV245" s="249">
        <f>1+IF(ISNA(VLOOKUP($A245,'Project labour content'!$A$7:$D$255,'Project labour content'!$D$1,FALSE)),VLOOKUP($D245,'Project labour content'!$F$6:$G$15,'Project labour content'!$G$1,FALSE),VLOOKUP($A245,'Project labour content'!$A$7:$D$255,'Project labour content'!$D$1,FALSE))*LabEsc24*1</f>
        <v>1.0012040167231617</v>
      </c>
      <c r="BW245" s="249">
        <f>1+IF(ISNA(VLOOKUP($A245,'Project labour content'!$A$7:$D$255,'Project labour content'!$D$1,FALSE)),VLOOKUP($D245,'Project labour content'!$F$6:$G$15,'Project labour content'!$G$1,FALSE),VLOOKUP($A245,'Project labour content'!$A$7:$D$255,'Project labour content'!$D$1,FALSE))*LabEsc25*1</f>
        <v>1.0017211889443536</v>
      </c>
      <c r="BX245" s="249">
        <f>1+IF(ISNA(VLOOKUP($A245,'Project labour content'!$A$7:$D$255,'Project labour content'!$D$1,FALSE)),VLOOKUP($D245,'Project labour content'!$F$6:$G$15,'Project labour content'!$G$1,FALSE),VLOOKUP($A245,'Project labour content'!$A$7:$D$255,'Project labour content'!$D$1,FALSE))*LabEsc26*1</f>
        <v>1.0022848204700825</v>
      </c>
      <c r="BY245" s="249">
        <f>1+IF(ISNA(VLOOKUP($A245,'Project labour content'!$A$7:$D$255,'Project labour content'!$D$1,FALSE)),VLOOKUP($D245,'Project labour content'!$F$6:$G$15,'Project labour content'!$G$1,FALSE),VLOOKUP($A245,'Project labour content'!$A$7:$D$255,'Project labour content'!$D$1,FALSE))*LabEsc27*1</f>
        <v>1.0026339251658647</v>
      </c>
      <c r="BZ245" s="249">
        <f>1+IF(ISNA(VLOOKUP($A245,'Project labour content'!$A$7:$D$255,'Project labour content'!$D$1,FALSE)),VLOOKUP($D245,'Project labour content'!$F$6:$G$15,'Project labour content'!$G$1,FALSE),VLOOKUP($A245,'Project labour content'!$A$7:$D$255,'Project labour content'!$D$1,FALSE))*LabEsc28*1</f>
        <v>1.0028968010017887</v>
      </c>
      <c r="CA245" s="249">
        <f>1+IF(ISNA(VLOOKUP($A245,'Project labour content'!$A$7:$D$255,'Project labour content'!$D$1,FALSE)),VLOOKUP($D245,'Project labour content'!$F$6:$G$15,'Project labour content'!$G$1,FALSE),VLOOKUP($A245,'Project labour content'!$A$7:$D$255,'Project labour content'!$D$1,FALSE))*LabEsc29*1</f>
        <v>1.0033186641432794</v>
      </c>
      <c r="CB245" s="250" t="str">
        <f>IF(ISNA(VLOOKUP($A245,'Project labour content'!$A$7:$D$255,'Project labour content'!$D$1,FALSE)),"Category","Project")</f>
        <v>Project</v>
      </c>
      <c r="CD245" s="247" t="str">
        <f t="shared" si="70"/>
        <v>14191</v>
      </c>
      <c r="CE245" s="3"/>
    </row>
    <row r="246" spans="1:83" x14ac:dyDescent="0.15">
      <c r="A246" s="11" t="s">
        <v>738</v>
      </c>
      <c r="B246" s="11" t="str">
        <f>VLOOKUP($A246,'Incurred Real 2022$'!$A$25:$AC$426,'Incurred Real 2022$'!B$1,FALSE)</f>
        <v>Transformer Geomagnetically Induced Current (GIC) Monitoring</v>
      </c>
      <c r="C246" s="11" t="str">
        <f>VLOOKUP($A246,'Incurred Real 2022$'!$A$25:$AC$426,'Incurred Real 2022$'!C$1,FALSE)</f>
        <v>ExAnte</v>
      </c>
      <c r="D246" s="11" t="str">
        <f>VLOOKUP($A246,'Incurred Real 2022$'!$A$25:$AC$426,'Incurred Real 2022$'!D$1,FALSE)</f>
        <v>Security/Compliance</v>
      </c>
      <c r="E246" s="11" t="str">
        <f>VLOOKUP($A246,'Incurred Real 2022$'!$A$25:$AC$426,'Incurred Real 2022$'!E$1,FALSE)</f>
        <v>Deferred</v>
      </c>
      <c r="F246" s="105" t="str">
        <f>IF(VLOOKUP($A246,'Incurred Real 2022$'!$A$25:$AC$426,'Incurred Real 2022$'!F$1,FALSE)=0,"",VLOOKUP($A246,'Incurred Real 2022$'!$A$25:$AC$426,'Incurred Real 2022$'!F$1,FALSE))</f>
        <v/>
      </c>
      <c r="G246" s="105" t="str">
        <f>IF(VLOOKUP($A246,'Incurred Real 2022$'!$A$25:$AC$426,'Incurred Real 2022$'!G$1,FALSE)=0,"",VLOOKUP($A246,'Incurred Real 2022$'!$A$25:$AC$426,'Incurred Real 2022$'!G$1,FALSE))</f>
        <v/>
      </c>
      <c r="H246" s="105" t="str">
        <f>IF(VLOOKUP($A246,'Incurred Real 2022$'!$A$25:$AC$426,'Incurred Real 2022$'!H$1,FALSE)=0,"",VLOOKUP($A246,'Incurred Real 2022$'!$A$25:$AC$426,'Incurred Real 2022$'!H$1,FALSE))</f>
        <v/>
      </c>
      <c r="I246" s="105" t="str">
        <f>IF(VLOOKUP($A246,'Incurred Real 2022$'!$A$25:$AC$426,'Incurred Real 2022$'!I$1,FALSE)=0,"",VLOOKUP($A246,'Incurred Real 2022$'!$A$25:$AC$426,'Incurred Real 2022$'!I$1,FALSE))</f>
        <v/>
      </c>
      <c r="J246" s="105" t="str">
        <f>IF(VLOOKUP($A246,'Incurred Real 2022$'!$A$25:$AC$426,'Incurred Real 2022$'!J$1,FALSE)=0,"",VLOOKUP($A246,'Incurred Real 2022$'!$A$25:$AC$426,'Incurred Real 2022$'!J$1,FALSE))</f>
        <v/>
      </c>
      <c r="K246" s="105" t="str">
        <f>IF(VLOOKUP($A246,'Incurred Real 2022$'!$A$25:$AC$426,'Incurred Real 2022$'!K$1,FALSE)=0,"",VLOOKUP($A246,'Incurred Real 2022$'!$A$25:$AC$426,'Incurred Real 2022$'!K$1,FALSE))</f>
        <v/>
      </c>
      <c r="L246" s="105" t="str">
        <f>IF(VLOOKUP($A246,'Incurred Real 2022$'!$A$25:$AC$426,'Incurred Real 2022$'!L$1,FALSE)=0,"",VLOOKUP($A246,'Incurred Real 2022$'!$A$25:$AC$426,'Incurred Real 2022$'!L$1,FALSE))</f>
        <v/>
      </c>
      <c r="M246" s="105" t="str">
        <f>IF(VLOOKUP($A246,'Incurred Real 2022$'!$A$25:$AC$426,'Incurred Real 2022$'!M$1,FALSE)=0,"",VLOOKUP($A246,'Incurred Real 2022$'!$A$25:$AC$426,'Incurred Real 2022$'!M$1,FALSE))</f>
        <v/>
      </c>
      <c r="N246" s="105" t="str">
        <f>IF(VLOOKUP($A246,'Incurred Real 2022$'!$A$25:$AC$426,'Incurred Real 2022$'!N$1,FALSE)=0,"",VLOOKUP($A246,'Incurred Real 2022$'!$A$25:$AC$426,'Incurred Real 2022$'!N$1,FALSE))</f>
        <v/>
      </c>
      <c r="O246" s="105" t="str">
        <f>IF(VLOOKUP($A246,'Incurred Real 2022$'!$A$25:$AC$426,'Incurred Real 2022$'!O$1,FALSE)=0,"",VLOOKUP($A246,'Incurred Real 2022$'!$A$25:$AC$426,'Incurred Real 2022$'!O$1,FALSE))</f>
        <v/>
      </c>
      <c r="P246" s="105" t="str">
        <f>IF(VLOOKUP($A246,'Incurred Real 2022$'!$A$25:$AC$426,'Incurred Real 2022$'!P$1,FALSE)=0,"",VLOOKUP($A246,'Incurred Real 2022$'!$A$25:$AC$426,'Incurred Real 2022$'!P$1,FALSE))</f>
        <v/>
      </c>
      <c r="Q246" s="105" t="str">
        <f>IF(VLOOKUP($A246,'Incurred Real 2022$'!$A$25:$AC$426,'Incurred Real 2022$'!Q$1,FALSE)=0,"",VLOOKUP($A246,'Incurred Real 2022$'!$A$25:$AC$426,'Incurred Real 2022$'!Q$1,FALSE))</f>
        <v/>
      </c>
      <c r="R246" s="105">
        <f>IF(VLOOKUP($A246,'Incurred Real 2022$'!$A$25:$AC$426,'Incurred Real 2022$'!R$1,FALSE)=0,"",VLOOKUP($A246,'Incurred Real 2022$'!$A$25:$AC$426,'Incurred Real 2022$'!R$1,FALSE))</f>
        <v>18521.14</v>
      </c>
      <c r="S246" s="105">
        <f>IF(VLOOKUP($A246,'Incurred Real 2022$'!$A$25:$AC$426,'Incurred Real 2022$'!S$1,FALSE)=0,"",VLOOKUP($A246,'Incurred Real 2022$'!$A$25:$AC$426,'Incurred Real 2022$'!S$1,FALSE))</f>
        <v>668.71</v>
      </c>
      <c r="T246" s="105" t="str">
        <f>IF(VLOOKUP($A246,'Incurred Real 2022$'!$A$25:$AC$426,'Incurred Real 2022$'!T$1,FALSE)=0,"",VLOOKUP($A246,'Incurred Real 2022$'!$A$25:$AC$426,'Incurred Real 2022$'!T$1,FALSE))</f>
        <v/>
      </c>
      <c r="U246" s="105" t="str">
        <f>IF(VLOOKUP($A246,'Incurred Real 2022$'!$A$25:$AC$426,'Incurred Real 2022$'!U$1,FALSE)=0,"",VLOOKUP($A246,'Incurred Real 2022$'!$A$25:$AC$426,'Incurred Real 2022$'!U$1,FALSE))</f>
        <v/>
      </c>
      <c r="V246" s="13" t="str">
        <f>IF(ISTEXT(VLOOKUP($A246,'Incurred Real 2022$'!$A$25:$AC$426,'Incurred Real 2022$'!V$1,FALSE)),"",(VLOOKUP($A246,'Incurred Real 2022$'!$A$25:$AC$426,'Incurred Real 2022$'!V$1,FALSE))*BT246*Incurred_Real!V$15)</f>
        <v/>
      </c>
      <c r="W246" s="13" t="str">
        <f>IF(ISTEXT(VLOOKUP($A246,'Incurred Real 2022$'!$A$25:$AC$426,'Incurred Real 2022$'!W$1,FALSE)),"",(VLOOKUP($A246,'Incurred Real 2022$'!$A$25:$AC$426,'Incurred Real 2022$'!W$1,FALSE))*BU246*Incurred_Real!W$15)</f>
        <v/>
      </c>
      <c r="X246" s="220">
        <f>IF(ISTEXT(VLOOKUP($A246,'Incurred Real 2022$'!$A$25:$AC$426,'Incurred Real 2022$'!X$1,FALSE)),"",(VLOOKUP($A246,'Incurred Real 2022$'!$A$25:$AC$426,'Incurred Real 2022$'!X$1,FALSE))*BV246*Incurred_Real!X$15)</f>
        <v>150028.55339285565</v>
      </c>
      <c r="Y246" s="217">
        <f>IF(ISTEXT(VLOOKUP($A246,'Incurred Real 2022$'!$A$25:$AC$426,'Incurred Real 2022$'!Y$1,FALSE)),"",(VLOOKUP($A246,'Incurred Real 2022$'!$A$25:$AC$426,'Incurred Real 2022$'!Y$1,FALSE))*BW246*Incurred_Real!Y$15)</f>
        <v>337450.19705700607</v>
      </c>
      <c r="Z246" s="13" t="str">
        <f>IF(ISTEXT(VLOOKUP($A246,'Incurred Real 2022$'!$A$25:$AC$426,'Incurred Real 2022$'!Z$1,FALSE)),"",(VLOOKUP($A246,'Incurred Real 2022$'!$A$25:$AC$426,'Incurred Real 2022$'!Z$1,FALSE))*BX246*Incurred_Real!Z$15)</f>
        <v/>
      </c>
      <c r="AA246" s="13" t="str">
        <f>IF(ISTEXT(VLOOKUP($A246,'Incurred Real 2022$'!$A$25:$AC$426,'Incurred Real 2022$'!AA$1,FALSE)),"",(VLOOKUP($A246,'Incurred Real 2022$'!$A$25:$AC$426,'Incurred Real 2022$'!AA$1,FALSE))*BY246*Incurred_Real!AA$15)</f>
        <v/>
      </c>
      <c r="AB246" s="13" t="str">
        <f>IF(ISTEXT(VLOOKUP($A246,'Incurred Real 2022$'!$A$25:$AC$426,'Incurred Real 2022$'!AB$1,FALSE)),"",(VLOOKUP($A246,'Incurred Real 2022$'!$A$25:$AC$426,'Incurred Real 2022$'!AB$1,FALSE))*BZ246*Incurred_Real!AB$15)</f>
        <v/>
      </c>
      <c r="AC246" s="13" t="str">
        <f>IF(ISTEXT(VLOOKUP($A246,'Incurred Real 2022$'!$A$25:$AC$426,'Incurred Real 2022$'!AC$1,FALSE)),"",(VLOOKUP($A246,'Incurred Real 2022$'!$A$25:$AC$426,'Incurred Real 2022$'!AC$1,FALSE))*CA246*Incurred_Real!AC$15)</f>
        <v/>
      </c>
      <c r="AD246" s="227">
        <f t="shared" si="65"/>
        <v>506668.60044986173</v>
      </c>
      <c r="AE246" s="227">
        <f t="shared" si="66"/>
        <v>506668.60044986173</v>
      </c>
      <c r="AF246" s="239">
        <f t="shared" si="71"/>
        <v>572726.84579788032</v>
      </c>
      <c r="AG246" s="222">
        <f t="shared" si="67"/>
        <v>533393.44057988387</v>
      </c>
      <c r="AH246" s="223">
        <f t="shared" si="76"/>
        <v>1.0737418240000003</v>
      </c>
      <c r="AI246" s="224">
        <f t="shared" si="68"/>
        <v>2025</v>
      </c>
      <c r="AJ246" s="225">
        <f>VLOOKUP($A246,Project_Commissioning!$C$4:$H$355,Project_Commissioning!F$1,FALSE)</f>
        <v>45616</v>
      </c>
      <c r="AK246" s="226">
        <f>VLOOKUP($A246,Project_Commissioning!$C$4:$H$355,Project_Commissioning!G$1,FALSE)</f>
        <v>2025</v>
      </c>
      <c r="AL246" s="225" t="str">
        <f>IF(VLOOKUP($A246,Project_Commissioning!$C$4:$H$355,Project_Commissioning!H$1,FALSE)=0,"",VLOOKUP($A246,Project_Commissioning!$C$4:$H$355,Project_Commissioning!H$1,FALSE))</f>
        <v/>
      </c>
      <c r="AM246" s="237">
        <f t="shared" si="72"/>
        <v>508683.62482059858</v>
      </c>
      <c r="AN246" s="221" cm="1">
        <f t="array" ref="AN246">IF(ROUND(AE246,0)=0,0,LOOKUP(2,1/(F246:AC246&lt;&gt;""),F246:AC246))</f>
        <v>337450.19705700607</v>
      </c>
      <c r="AO246" s="221">
        <f t="shared" si="73"/>
        <v>487478.75044986175</v>
      </c>
      <c r="AP246" s="79"/>
      <c r="AQ246" s="20"/>
      <c r="AR246" s="245">
        <f>IF(ISNA(VLOOKUP($A246,'Success Asset Classes'!$B$15:$AA$114,'Success Asset Classes'!$AA$1,FALSE)),0,VLOOKUP($A246,'Success Asset Classes'!$B$15:$AA$114,'Success Asset Classes'!$AA$1,FALSE))</f>
        <v>0</v>
      </c>
      <c r="AS246" s="230">
        <f>IF($AR246=0,VLOOKUP(MID($A246,4,5),'Project splits'!$C$5:$AM$346,AS$22,FALSE),IF(ISNA(VLOOKUP($A246,'Success Asset Classes'!$B$15:$BD$377,AS$21,FALSE)),VLOOKUP(MID($A246,4,5),'Project splits'!$C$5:$AM$346,AS$22,FALSE),VLOOKUP($A246,'Success Asset Classes'!$B$15:$BD$377,AS$21,FALSE)))</f>
        <v>0</v>
      </c>
      <c r="AT246" s="230">
        <f>IF($AR246=0,VLOOKUP(MID($A246,4,5),'Project splits'!$C$5:$AM$346,AT$22,FALSE),IF(ISNA(VLOOKUP($A246,'Success Asset Classes'!$B$15:$BD$377,AT$21,FALSE)),VLOOKUP(MID($A246,4,5),'Project splits'!$C$5:$AM$346,AT$22,FALSE),VLOOKUP($A246,'Success Asset Classes'!$B$15:$BD$377,AT$21,FALSE)))</f>
        <v>0</v>
      </c>
      <c r="AU246" s="230">
        <f>IF($AR246=0,VLOOKUP(MID($A246,4,5),'Project splits'!$C$5:$AM$346,AU$22,FALSE),IF(ISNA(VLOOKUP($A246,'Success Asset Classes'!$B$15:$BD$377,AU$21,FALSE)),VLOOKUP(MID($A246,4,5),'Project splits'!$C$5:$AM$346,AU$22,FALSE),VLOOKUP($A246,'Success Asset Classes'!$B$15:$BD$377,AU$21,FALSE)))</f>
        <v>0</v>
      </c>
      <c r="AV246" s="230">
        <f>IF($AR246=0,VLOOKUP(MID($A246,4,5),'Project splits'!$C$5:$AM$346,AV$22,FALSE),IF(ISNA(VLOOKUP($A246,'Success Asset Classes'!$B$15:$BD$377,AV$21,FALSE)),VLOOKUP(MID($A246,4,5),'Project splits'!$C$5:$AM$346,AV$22,FALSE),VLOOKUP($A246,'Success Asset Classes'!$B$15:$BD$377,AV$21,FALSE)))</f>
        <v>0</v>
      </c>
      <c r="AW246" s="230">
        <f>IF($AR246=0,VLOOKUP(MID($A246,4,5),'Project splits'!$C$5:$AM$346,AW$22,FALSE),IF(ISNA(VLOOKUP($A246,'Success Asset Classes'!$B$15:$BD$377,AW$21,FALSE)),VLOOKUP(MID($A246,4,5),'Project splits'!$C$5:$AM$346,AW$22,FALSE),VLOOKUP($A246,'Success Asset Classes'!$B$15:$BD$377,AW$21,FALSE)))</f>
        <v>0</v>
      </c>
      <c r="AX246" s="230">
        <f>IF($AR246=0,VLOOKUP(MID($A246,4,5),'Project splits'!$C$5:$AM$346,AX$22,FALSE),IF(ISNA(VLOOKUP($A246,'Success Asset Classes'!$B$15:$BD$377,AX$21,FALSE)),VLOOKUP(MID($A246,4,5),'Project splits'!$C$5:$AM$346,AX$22,FALSE),VLOOKUP($A246,'Success Asset Classes'!$B$15:$BD$377,AX$21,FALSE)))</f>
        <v>0</v>
      </c>
      <c r="AY246" s="230">
        <f>IF($AR246=0,VLOOKUP(MID($A246,4,5),'Project splits'!$C$5:$AM$346,AY$22,FALSE),IF(ISNA(VLOOKUP($A246,'Success Asset Classes'!$B$15:$BD$377,AY$21,FALSE)),VLOOKUP(MID($A246,4,5),'Project splits'!$C$5:$AM$346,AY$22,FALSE),VLOOKUP($A246,'Success Asset Classes'!$B$15:$BD$377,AY$21,FALSE)))</f>
        <v>0</v>
      </c>
      <c r="AZ246" s="230">
        <f>IF($AR246=0,VLOOKUP(MID($A246,4,5),'Project splits'!$C$5:$AM$346,AZ$22,FALSE),IF(ISNA(VLOOKUP($A246,'Success Asset Classes'!$B$15:$BD$377,AZ$21,FALSE)),VLOOKUP(MID($A246,4,5),'Project splits'!$C$5:$AM$346,AZ$22,FALSE),VLOOKUP($A246,'Success Asset Classes'!$B$15:$BD$377,AZ$21,FALSE)))</f>
        <v>0</v>
      </c>
      <c r="BA246" s="230">
        <f>IF($AR246=0,VLOOKUP(MID($A246,4,5),'Project splits'!$C$5:$AM$346,BA$22,FALSE),IF(ISNA(VLOOKUP($A246,'Success Asset Classes'!$B$15:$BD$377,BA$21,FALSE)),VLOOKUP(MID($A246,4,5),'Project splits'!$C$5:$AM$346,BA$22,FALSE),VLOOKUP($A246,'Success Asset Classes'!$B$15:$BD$377,BA$21,FALSE)))</f>
        <v>0</v>
      </c>
      <c r="BB246" s="230">
        <f>IF($AR246=0,VLOOKUP(MID($A246,4,5),'Project splits'!$C$5:$AM$346,BB$22,FALSE),IF(ISNA(VLOOKUP($A246,'Success Asset Classes'!$B$15:$BD$377,BB$21,FALSE)),VLOOKUP(MID($A246,4,5),'Project splits'!$C$5:$AM$346,BB$22,FALSE),VLOOKUP($A246,'Success Asset Classes'!$B$15:$BD$377,BB$21,FALSE)))</f>
        <v>6.5811489124372541E-2</v>
      </c>
      <c r="BC246" s="230">
        <f>IF($AR246=0,VLOOKUP(MID($A246,4,5),'Project splits'!$C$5:$AM$346,BC$22,FALSE),IF(ISNA(VLOOKUP($A246,'Success Asset Classes'!$B$15:$BD$377,BC$21,FALSE)),VLOOKUP(MID($A246,4,5),'Project splits'!$C$5:$AM$346,BC$22,FALSE),VLOOKUP($A246,'Success Asset Classes'!$B$15:$BD$377,BC$21,FALSE)))</f>
        <v>0</v>
      </c>
      <c r="BD246" s="230">
        <f>IF($AR246=0,VLOOKUP(MID($A246,4,5),'Project splits'!$C$5:$AM$346,BD$22,FALSE),IF(ISNA(VLOOKUP($A246,'Success Asset Classes'!$B$15:$BD$377,BD$21,FALSE)),VLOOKUP(MID($A246,4,5),'Project splits'!$C$5:$AM$346,BD$22,FALSE),VLOOKUP($A246,'Success Asset Classes'!$B$15:$BD$377,BD$21,FALSE)))</f>
        <v>0</v>
      </c>
      <c r="BE246" s="230">
        <f>IF($AR246=0,VLOOKUP(MID($A246,4,5),'Project splits'!$C$5:$AM$346,BE$22,FALSE),IF(ISNA(VLOOKUP($A246,'Success Asset Classes'!$B$15:$BD$377,BE$21,FALSE)),VLOOKUP(MID($A246,4,5),'Project splits'!$C$5:$AM$346,BE$22,FALSE),VLOOKUP($A246,'Success Asset Classes'!$B$15:$BD$377,BE$21,FALSE)))</f>
        <v>0</v>
      </c>
      <c r="BF246" s="230">
        <f>IF($AR246=0,VLOOKUP(MID($A246,4,5),'Project splits'!$C$5:$AM$346,BF$22,FALSE),IF(ISNA(VLOOKUP($A246,'Success Asset Classes'!$B$15:$BD$377,BF$21,FALSE)),VLOOKUP(MID($A246,4,5),'Project splits'!$C$5:$AM$346,BF$22,FALSE),VLOOKUP($A246,'Success Asset Classes'!$B$15:$BD$377,BF$21,FALSE)))</f>
        <v>0</v>
      </c>
      <c r="BG246" s="230">
        <f>IF($AR246=0,VLOOKUP(MID($A246,4,5),'Project splits'!$C$5:$AM$346,BG$22,FALSE),IF(ISNA(VLOOKUP($A246,'Success Asset Classes'!$B$15:$BD$377,BG$21,FALSE)),VLOOKUP(MID($A246,4,5),'Project splits'!$C$5:$AM$346,BG$22,FALSE),VLOOKUP($A246,'Success Asset Classes'!$B$15:$BD$377,BG$21,FALSE)))</f>
        <v>0.86447295036252081</v>
      </c>
      <c r="BH246" s="230">
        <f>IF($AR246=0,VLOOKUP(MID($A246,4,5),'Project splits'!$C$5:$AM$346,BH$22,FALSE),IF(ISNA(VLOOKUP($A246,'Success Asset Classes'!$B$15:$BD$377,BH$21,FALSE)),VLOOKUP(MID($A246,4,5),'Project splits'!$C$5:$AM$346,BH$22,FALSE),VLOOKUP($A246,'Success Asset Classes'!$B$15:$BD$377,BH$21,FALSE)))</f>
        <v>0</v>
      </c>
      <c r="BI246" s="230">
        <f>IF($AR246=0,VLOOKUP(MID($A246,4,5),'Project splits'!$C$5:$AM$346,BI$22,FALSE),IF(ISNA(VLOOKUP($A246,'Success Asset Classes'!$B$15:$BD$377,BI$21,FALSE)),VLOOKUP(MID($A246,4,5),'Project splits'!$C$5:$AM$346,BI$22,FALSE),VLOOKUP($A246,'Success Asset Classes'!$B$15:$BD$377,BI$21,FALSE)))</f>
        <v>6.9715560513106511E-2</v>
      </c>
      <c r="BJ246" s="230">
        <f>IF($AR246=0,VLOOKUP(MID($A246,4,5),'Project splits'!$C$5:$AM$346,BJ$22,FALSE),IF(ISNA(VLOOKUP($A246,'Success Asset Classes'!$B$15:$BD$377,BJ$21,FALSE)),VLOOKUP(MID($A246,4,5),'Project splits'!$C$5:$AM$346,BJ$22,FALSE),VLOOKUP($A246,'Success Asset Classes'!$B$15:$BD$377,BJ$21,FALSE)))</f>
        <v>0</v>
      </c>
      <c r="BK246" s="230">
        <f>IF($AR246=0,VLOOKUP(MID($A246,4,5),'Project splits'!$C$5:$AM$346,BK$22,FALSE),IF(ISNA(VLOOKUP($A246,'Success Asset Classes'!$B$15:$BD$377,BK$21,FALSE)),VLOOKUP(MID($A246,4,5),'Project splits'!$C$5:$AM$346,BK$22,FALSE),VLOOKUP($A246,'Success Asset Classes'!$B$15:$BD$377,BK$21,FALSE)))</f>
        <v>0</v>
      </c>
      <c r="BL246" s="230">
        <f>IF($AR246=0,VLOOKUP(MID($A246,4,5),'Project splits'!$C$5:$AM$346,BL$22,FALSE),IF(ISNA(VLOOKUP($A246,'Success Asset Classes'!$B$15:$BD$377,BL$21,FALSE)),VLOOKUP(MID($A246,4,5),'Project splits'!$C$5:$AM$346,BL$22,FALSE),VLOOKUP($A246,'Success Asset Classes'!$B$15:$BD$377,BL$21,FALSE)))</f>
        <v>0</v>
      </c>
      <c r="BM246" s="230">
        <f>IF($AR246=0,VLOOKUP(MID($A246,4,5),'Project splits'!$C$5:$AM$346,BM$22,FALSE),IF(ISNA(VLOOKUP($A246,'Success Asset Classes'!$B$15:$BD$377,BM$21,FALSE)),VLOOKUP(MID($A246,4,5),'Project splits'!$C$5:$AM$346,BM$22,FALSE),VLOOKUP($A246,'Success Asset Classes'!$B$15:$BD$377,BM$21,FALSE)))</f>
        <v>0</v>
      </c>
      <c r="BN246" s="230">
        <f>IF($AR246=0,VLOOKUP(MID($A246,4,5),'Project splits'!$C$5:$AM$346,BN$22,FALSE),IF(ISNA(VLOOKUP($A246,'Success Asset Classes'!$B$15:$BD$377,BN$21,FALSE)),VLOOKUP(MID($A246,4,5),'Project splits'!$C$5:$AM$346,BN$22,FALSE),VLOOKUP($A246,'Success Asset Classes'!$B$15:$BD$377,BN$21,FALSE)))</f>
        <v>0</v>
      </c>
      <c r="BO246" s="230">
        <f>IF($AR246=0,VLOOKUP(MID($A246,4,5),'Project splits'!$C$5:$AM$346,BO$22,FALSE),IF(ISNA(VLOOKUP($A246,'Success Asset Classes'!$B$15:$BD$377,BO$21,FALSE)),VLOOKUP(MID($A246,4,5),'Project splits'!$C$5:$AM$346,BO$22,FALSE),VLOOKUP($A246,'Success Asset Classes'!$B$15:$BD$377,BO$21,FALSE)))</f>
        <v>0</v>
      </c>
      <c r="BP246" s="230">
        <f>IF($AR246=0,VLOOKUP(MID($A246,4,5),'Project splits'!$C$5:$AM$346,BP$22,FALSE),IF(ISNA(VLOOKUP($A246,'Success Asset Classes'!$B$15:$BD$377,BP$21,FALSE)),VLOOKUP(MID($A246,4,5),'Project splits'!$C$5:$AM$346,BP$22,FALSE),VLOOKUP($A246,'Success Asset Classes'!$B$15:$BD$377,BP$21,FALSE)))</f>
        <v>0</v>
      </c>
      <c r="BQ246" s="230">
        <f>IF($AR246=0,VLOOKUP(MID($A246,4,5),'Project splits'!$C$5:$AM$346,BQ$22,FALSE),IF(ISNA(VLOOKUP($A246,'Success Asset Classes'!$B$15:$BD$377,BQ$21,FALSE)),VLOOKUP(MID($A246,4,5),'Project splits'!$C$5:$AM$346,BQ$22,FALSE),VLOOKUP($A246,'Success Asset Classes'!$B$15:$BD$377,BQ$21,FALSE)))</f>
        <v>0</v>
      </c>
      <c r="BR246" s="230">
        <f>IF($AR246=0,VLOOKUP(MID($A246,4,5),'Project splits'!$C$5:$AM$346,BR$22,FALSE),IF(ISNA(VLOOKUP($A246,'Success Asset Classes'!$B$15:$BD$377,BR$21,FALSE)),VLOOKUP(MID($A246,4,5),'Project splits'!$C$5:$AM$346,BR$22,FALSE),VLOOKUP($A246,'Success Asset Classes'!$B$15:$BD$377,BR$21,FALSE)))</f>
        <v>0</v>
      </c>
      <c r="BS246" s="247">
        <f t="shared" si="69"/>
        <v>0.99999999999999978</v>
      </c>
      <c r="BT246" s="249">
        <f>1+IF(ISNA(VLOOKUP($A246,'Project labour content'!$A$7:$D$255,'Project labour content'!$D$1,FALSE)),VLOOKUP($D246,'Project labour content'!$F$6:$G$15,'Project labour content'!$G$1,FALSE),VLOOKUP($A246,'Project labour content'!$A$7:$D$255,'Project labour content'!$D$1,FALSE))*LabEsc22*1</f>
        <v>1.001207456015661</v>
      </c>
      <c r="BU246" s="249">
        <f>1+IF(ISNA(VLOOKUP($A246,'Project labour content'!$A$7:$D$255,'Project labour content'!$D$1,FALSE)),VLOOKUP($D246,'Project labour content'!$F$6:$G$15,'Project labour content'!$G$1,FALSE),VLOOKUP($A246,'Project labour content'!$A$7:$D$255,'Project labour content'!$D$1,FALSE))*LabEsc23*1</f>
        <v>1.002420707820197</v>
      </c>
      <c r="BV246" s="249">
        <f>1+IF(ISNA(VLOOKUP($A246,'Project labour content'!$A$7:$D$255,'Project labour content'!$D$1,FALSE)),VLOOKUP($D246,'Project labour content'!$F$6:$G$15,'Project labour content'!$G$1,FALSE),VLOOKUP($A246,'Project labour content'!$A$7:$D$255,'Project labour content'!$D$1,FALSE))*LabEsc24*1</f>
        <v>1.00356359102007</v>
      </c>
      <c r="BW246" s="249">
        <f>1+IF(ISNA(VLOOKUP($A246,'Project labour content'!$A$7:$D$255,'Project labour content'!$D$1,FALSE)),VLOOKUP($D246,'Project labour content'!$F$6:$G$15,'Project labour content'!$G$1,FALSE),VLOOKUP($A246,'Project labour content'!$A$7:$D$255,'Project labour content'!$D$1,FALSE))*LabEsc25*1</f>
        <v>1.0050942925857667</v>
      </c>
      <c r="BX246" s="249">
        <f>1+IF(ISNA(VLOOKUP($A246,'Project labour content'!$A$7:$D$255,'Project labour content'!$D$1,FALSE)),VLOOKUP($D246,'Project labour content'!$F$6:$G$15,'Project labour content'!$G$1,FALSE),VLOOKUP($A246,'Project labour content'!$A$7:$D$255,'Project labour content'!$D$1,FALSE))*LabEsc26*1</f>
        <v>1.0067625021754483</v>
      </c>
      <c r="BY246" s="249">
        <f>1+IF(ISNA(VLOOKUP($A246,'Project labour content'!$A$7:$D$255,'Project labour content'!$D$1,FALSE)),VLOOKUP($D246,'Project labour content'!$F$6:$G$15,'Project labour content'!$G$1,FALSE),VLOOKUP($A246,'Project labour content'!$A$7:$D$255,'Project labour content'!$D$1,FALSE))*LabEsc27*1</f>
        <v>1.0077957655305341</v>
      </c>
      <c r="BZ246" s="249">
        <f>1+IF(ISNA(VLOOKUP($A246,'Project labour content'!$A$7:$D$255,'Project labour content'!$D$1,FALSE)),VLOOKUP($D246,'Project labour content'!$F$6:$G$15,'Project labour content'!$G$1,FALSE),VLOOKUP($A246,'Project labour content'!$A$7:$D$255,'Project labour content'!$D$1,FALSE))*LabEsc28*1</f>
        <v>1.0085738128369139</v>
      </c>
      <c r="CA246" s="249">
        <f>1+IF(ISNA(VLOOKUP($A246,'Project labour content'!$A$7:$D$255,'Project labour content'!$D$1,FALSE)),VLOOKUP($D246,'Project labour content'!$F$6:$G$15,'Project labour content'!$G$1,FALSE),VLOOKUP($A246,'Project labour content'!$A$7:$D$255,'Project labour content'!$D$1,FALSE))*LabEsc29*1</f>
        <v>1.0098224231541919</v>
      </c>
      <c r="CB246" s="250" t="str">
        <f>IF(ISNA(VLOOKUP($A246,'Project labour content'!$A$7:$D$255,'Project labour content'!$D$1,FALSE)),"Category","Project")</f>
        <v>Project</v>
      </c>
      <c r="CD246" s="247" t="str">
        <f t="shared" si="70"/>
        <v>14193</v>
      </c>
      <c r="CE246" s="3"/>
    </row>
    <row r="247" spans="1:83" x14ac:dyDescent="0.15">
      <c r="A247" s="11" t="s">
        <v>740</v>
      </c>
      <c r="B247" s="11" t="str">
        <f>VLOOKUP($A247,'Incurred Real 2022$'!$A$25:$AC$426,'Incurred Real 2022$'!B$1,FALSE)</f>
        <v>East Terrace 275 kV GIS Gas Monitoring System Upgrade</v>
      </c>
      <c r="C247" s="11" t="str">
        <f>VLOOKUP($A247,'Incurred Real 2022$'!$A$25:$AC$426,'Incurred Real 2022$'!C$1,FALSE)</f>
        <v>ExAnte</v>
      </c>
      <c r="D247" s="11" t="str">
        <f>VLOOKUP($A247,'Incurred Real 2022$'!$A$25:$AC$426,'Incurred Real 2022$'!D$1,FALSE)</f>
        <v>Replacement</v>
      </c>
      <c r="E247" s="11" t="str">
        <f>VLOOKUP($A247,'Incurred Real 2022$'!$A$25:$AC$426,'Incurred Real 2022$'!E$1,FALSE)</f>
        <v>Active</v>
      </c>
      <c r="F247" s="105" t="str">
        <f>IF(VLOOKUP($A247,'Incurred Real 2022$'!$A$25:$AC$426,'Incurred Real 2022$'!F$1,FALSE)=0,"",VLOOKUP($A247,'Incurred Real 2022$'!$A$25:$AC$426,'Incurred Real 2022$'!F$1,FALSE))</f>
        <v/>
      </c>
      <c r="G247" s="105" t="str">
        <f>IF(VLOOKUP($A247,'Incurred Real 2022$'!$A$25:$AC$426,'Incurred Real 2022$'!G$1,FALSE)=0,"",VLOOKUP($A247,'Incurred Real 2022$'!$A$25:$AC$426,'Incurred Real 2022$'!G$1,FALSE))</f>
        <v/>
      </c>
      <c r="H247" s="105" t="str">
        <f>IF(VLOOKUP($A247,'Incurred Real 2022$'!$A$25:$AC$426,'Incurred Real 2022$'!H$1,FALSE)=0,"",VLOOKUP($A247,'Incurred Real 2022$'!$A$25:$AC$426,'Incurred Real 2022$'!H$1,FALSE))</f>
        <v/>
      </c>
      <c r="I247" s="105" t="str">
        <f>IF(VLOOKUP($A247,'Incurred Real 2022$'!$A$25:$AC$426,'Incurred Real 2022$'!I$1,FALSE)=0,"",VLOOKUP($A247,'Incurred Real 2022$'!$A$25:$AC$426,'Incurred Real 2022$'!I$1,FALSE))</f>
        <v/>
      </c>
      <c r="J247" s="105" t="str">
        <f>IF(VLOOKUP($A247,'Incurred Real 2022$'!$A$25:$AC$426,'Incurred Real 2022$'!J$1,FALSE)=0,"",VLOOKUP($A247,'Incurred Real 2022$'!$A$25:$AC$426,'Incurred Real 2022$'!J$1,FALSE))</f>
        <v/>
      </c>
      <c r="K247" s="105" t="str">
        <f>IF(VLOOKUP($A247,'Incurred Real 2022$'!$A$25:$AC$426,'Incurred Real 2022$'!K$1,FALSE)=0,"",VLOOKUP($A247,'Incurred Real 2022$'!$A$25:$AC$426,'Incurred Real 2022$'!K$1,FALSE))</f>
        <v/>
      </c>
      <c r="L247" s="105" t="str">
        <f>IF(VLOOKUP($A247,'Incurred Real 2022$'!$A$25:$AC$426,'Incurred Real 2022$'!L$1,FALSE)=0,"",VLOOKUP($A247,'Incurred Real 2022$'!$A$25:$AC$426,'Incurred Real 2022$'!L$1,FALSE))</f>
        <v/>
      </c>
      <c r="M247" s="105" t="str">
        <f>IF(VLOOKUP($A247,'Incurred Real 2022$'!$A$25:$AC$426,'Incurred Real 2022$'!M$1,FALSE)=0,"",VLOOKUP($A247,'Incurred Real 2022$'!$A$25:$AC$426,'Incurred Real 2022$'!M$1,FALSE))</f>
        <v/>
      </c>
      <c r="N247" s="105" t="str">
        <f>IF(VLOOKUP($A247,'Incurred Real 2022$'!$A$25:$AC$426,'Incurred Real 2022$'!N$1,FALSE)=0,"",VLOOKUP($A247,'Incurred Real 2022$'!$A$25:$AC$426,'Incurred Real 2022$'!N$1,FALSE))</f>
        <v/>
      </c>
      <c r="O247" s="105" t="str">
        <f>IF(VLOOKUP($A247,'Incurred Real 2022$'!$A$25:$AC$426,'Incurred Real 2022$'!O$1,FALSE)=0,"",VLOOKUP($A247,'Incurred Real 2022$'!$A$25:$AC$426,'Incurred Real 2022$'!O$1,FALSE))</f>
        <v/>
      </c>
      <c r="P247" s="105" t="str">
        <f>IF(VLOOKUP($A247,'Incurred Real 2022$'!$A$25:$AC$426,'Incurred Real 2022$'!P$1,FALSE)=0,"",VLOOKUP($A247,'Incurred Real 2022$'!$A$25:$AC$426,'Incurred Real 2022$'!P$1,FALSE))</f>
        <v/>
      </c>
      <c r="Q247" s="105">
        <f>IF(VLOOKUP($A247,'Incurred Real 2022$'!$A$25:$AC$426,'Incurred Real 2022$'!Q$1,FALSE)=0,"",VLOOKUP($A247,'Incurred Real 2022$'!$A$25:$AC$426,'Incurred Real 2022$'!Q$1,FALSE))</f>
        <v>32144.98</v>
      </c>
      <c r="R247" s="105">
        <f>IF(VLOOKUP($A247,'Incurred Real 2022$'!$A$25:$AC$426,'Incurred Real 2022$'!R$1,FALSE)=0,"",VLOOKUP($A247,'Incurred Real 2022$'!$A$25:$AC$426,'Incurred Real 2022$'!R$1,FALSE))</f>
        <v>71187.070000000007</v>
      </c>
      <c r="S247" s="105">
        <f>IF(VLOOKUP($A247,'Incurred Real 2022$'!$A$25:$AC$426,'Incurred Real 2022$'!S$1,FALSE)=0,"",VLOOKUP($A247,'Incurred Real 2022$'!$A$25:$AC$426,'Incurred Real 2022$'!S$1,FALSE))</f>
        <v>258619.4</v>
      </c>
      <c r="T247" s="105">
        <f>IF(VLOOKUP($A247,'Incurred Real 2022$'!$A$25:$AC$426,'Incurred Real 2022$'!T$1,FALSE)=0,"",VLOOKUP($A247,'Incurred Real 2022$'!$A$25:$AC$426,'Incurred Real 2022$'!T$1,FALSE))</f>
        <v>43189.82</v>
      </c>
      <c r="U247" s="105" t="str">
        <f>IF(VLOOKUP($A247,'Incurred Real 2022$'!$A$25:$AC$426,'Incurred Real 2022$'!U$1,FALSE)=0,"",VLOOKUP($A247,'Incurred Real 2022$'!$A$25:$AC$426,'Incurred Real 2022$'!U$1,FALSE))</f>
        <v/>
      </c>
      <c r="V247" s="13">
        <f>IF(ISTEXT(VLOOKUP($A247,'Incurred Real 2022$'!$A$25:$AC$426,'Incurred Real 2022$'!V$1,FALSE)),"",(VLOOKUP($A247,'Incurred Real 2022$'!$A$25:$AC$426,'Incurred Real 2022$'!V$1,FALSE))*BT247*Incurred_Real!V$15)</f>
        <v>355397.36120402307</v>
      </c>
      <c r="W247" s="13">
        <f>IF(ISTEXT(VLOOKUP($A247,'Incurred Real 2022$'!$A$25:$AC$426,'Incurred Real 2022$'!W$1,FALSE)),"",(VLOOKUP($A247,'Incurred Real 2022$'!$A$25:$AC$426,'Incurred Real 2022$'!W$1,FALSE))*BU247*Incurred_Real!W$15)</f>
        <v>451593.05073100235</v>
      </c>
      <c r="X247" s="220" t="str">
        <f>IF(ISTEXT(VLOOKUP($A247,'Incurred Real 2022$'!$A$25:$AC$426,'Incurred Real 2022$'!X$1,FALSE)),"",(VLOOKUP($A247,'Incurred Real 2022$'!$A$25:$AC$426,'Incurred Real 2022$'!X$1,FALSE))*BV247*Incurred_Real!X$15)</f>
        <v/>
      </c>
      <c r="Y247" s="217" t="str">
        <f>IF(ISTEXT(VLOOKUP($A247,'Incurred Real 2022$'!$A$25:$AC$426,'Incurred Real 2022$'!Y$1,FALSE)),"",(VLOOKUP($A247,'Incurred Real 2022$'!$A$25:$AC$426,'Incurred Real 2022$'!Y$1,FALSE))*BW247*Incurred_Real!Y$15)</f>
        <v/>
      </c>
      <c r="Z247" s="13" t="str">
        <f>IF(ISTEXT(VLOOKUP($A247,'Incurred Real 2022$'!$A$25:$AC$426,'Incurred Real 2022$'!Z$1,FALSE)),"",(VLOOKUP($A247,'Incurred Real 2022$'!$A$25:$AC$426,'Incurred Real 2022$'!Z$1,FALSE))*BX247*Incurred_Real!Z$15)</f>
        <v/>
      </c>
      <c r="AA247" s="13" t="str">
        <f>IF(ISTEXT(VLOOKUP($A247,'Incurred Real 2022$'!$A$25:$AC$426,'Incurred Real 2022$'!AA$1,FALSE)),"",(VLOOKUP($A247,'Incurred Real 2022$'!$A$25:$AC$426,'Incurred Real 2022$'!AA$1,FALSE))*BY247*Incurred_Real!AA$15)</f>
        <v/>
      </c>
      <c r="AB247" s="13" t="str">
        <f>IF(ISTEXT(VLOOKUP($A247,'Incurred Real 2022$'!$A$25:$AC$426,'Incurred Real 2022$'!AB$1,FALSE)),"",(VLOOKUP($A247,'Incurred Real 2022$'!$A$25:$AC$426,'Incurred Real 2022$'!AB$1,FALSE))*BZ247*Incurred_Real!AB$15)</f>
        <v/>
      </c>
      <c r="AC247" s="13" t="str">
        <f>IF(ISTEXT(VLOOKUP($A247,'Incurred Real 2022$'!$A$25:$AC$426,'Incurred Real 2022$'!AC$1,FALSE)),"",(VLOOKUP($A247,'Incurred Real 2022$'!$A$25:$AC$426,'Incurred Real 2022$'!AC$1,FALSE))*CA247*Incurred_Real!AC$15)</f>
        <v/>
      </c>
      <c r="AD247" s="227">
        <f t="shared" si="65"/>
        <v>1212131.6819350254</v>
      </c>
      <c r="AE247" s="227">
        <f t="shared" si="66"/>
        <v>1212131.6819350254</v>
      </c>
      <c r="AF247" s="239">
        <f t="shared" si="71"/>
        <v>1407730.7556017174</v>
      </c>
      <c r="AG247" s="222">
        <f t="shared" si="67"/>
        <v>1250316.0778735962</v>
      </c>
      <c r="AH247" s="223">
        <f t="shared" si="76"/>
        <v>1.1258999068426243</v>
      </c>
      <c r="AI247" s="224">
        <f t="shared" si="68"/>
        <v>2023</v>
      </c>
      <c r="AJ247" s="225">
        <f>VLOOKUP($A247,Project_Commissioning!$C$4:$H$355,Project_Commissioning!F$1,FALSE)</f>
        <v>44978</v>
      </c>
      <c r="AK247" s="226">
        <f>VLOOKUP($A247,Project_Commissioning!$C$4:$H$355,Project_Commissioning!G$1,FALSE)</f>
        <v>2023</v>
      </c>
      <c r="AL247" s="225" t="str">
        <f>IF(VLOOKUP($A247,Project_Commissioning!$C$4:$H$355,Project_Commissioning!H$1,FALSE)=0,"",VLOOKUP($A247,Project_Commissioning!$C$4:$H$355,Project_Commissioning!H$1,FALSE))</f>
        <v/>
      </c>
      <c r="AM247" s="237">
        <f t="shared" si="72"/>
        <v>1250316.0778735962</v>
      </c>
      <c r="AN247" s="221" cm="1">
        <f t="array" ref="AN247">IF(ROUND(AE247,0)=0,0,LOOKUP(2,1/(F247:AC247&lt;&gt;""),F247:AC247))</f>
        <v>451593.05073100235</v>
      </c>
      <c r="AO247" s="221">
        <f t="shared" si="73"/>
        <v>806990.41193502536</v>
      </c>
      <c r="AP247" s="79"/>
      <c r="AQ247" s="20"/>
      <c r="AR247" s="245">
        <f>IF(ISNA(VLOOKUP($A247,'Success Asset Classes'!$B$15:$AA$114,'Success Asset Classes'!$AA$1,FALSE)),0,VLOOKUP($A247,'Success Asset Classes'!$B$15:$AA$114,'Success Asset Classes'!$AA$1,FALSE))</f>
        <v>0</v>
      </c>
      <c r="AS247" s="230">
        <f>IF($AR247=0,VLOOKUP(MID($A247,4,5),'Project splits'!$C$5:$AM$346,AS$22,FALSE),IF(ISNA(VLOOKUP($A247,'Success Asset Classes'!$B$15:$BD$377,AS$21,FALSE)),VLOOKUP(MID($A247,4,5),'Project splits'!$C$5:$AM$346,AS$22,FALSE),VLOOKUP($A247,'Success Asset Classes'!$B$15:$BD$377,AS$21,FALSE)))</f>
        <v>0</v>
      </c>
      <c r="AT247" s="230">
        <f>IF($AR247=0,VLOOKUP(MID($A247,4,5),'Project splits'!$C$5:$AM$346,AT$22,FALSE),IF(ISNA(VLOOKUP($A247,'Success Asset Classes'!$B$15:$BD$377,AT$21,FALSE)),VLOOKUP(MID($A247,4,5),'Project splits'!$C$5:$AM$346,AT$22,FALSE),VLOOKUP($A247,'Success Asset Classes'!$B$15:$BD$377,AT$21,FALSE)))</f>
        <v>0</v>
      </c>
      <c r="AU247" s="230">
        <f>IF($AR247=0,VLOOKUP(MID($A247,4,5),'Project splits'!$C$5:$AM$346,AU$22,FALSE),IF(ISNA(VLOOKUP($A247,'Success Asset Classes'!$B$15:$BD$377,AU$21,FALSE)),VLOOKUP(MID($A247,4,5),'Project splits'!$C$5:$AM$346,AU$22,FALSE),VLOOKUP($A247,'Success Asset Classes'!$B$15:$BD$377,AU$21,FALSE)))</f>
        <v>0</v>
      </c>
      <c r="AV247" s="230">
        <f>IF($AR247=0,VLOOKUP(MID($A247,4,5),'Project splits'!$C$5:$AM$346,AV$22,FALSE),IF(ISNA(VLOOKUP($A247,'Success Asset Classes'!$B$15:$BD$377,AV$21,FALSE)),VLOOKUP(MID($A247,4,5),'Project splits'!$C$5:$AM$346,AV$22,FALSE),VLOOKUP($A247,'Success Asset Classes'!$B$15:$BD$377,AV$21,FALSE)))</f>
        <v>0</v>
      </c>
      <c r="AW247" s="230">
        <f>IF($AR247=0,VLOOKUP(MID($A247,4,5),'Project splits'!$C$5:$AM$346,AW$22,FALSE),IF(ISNA(VLOOKUP($A247,'Success Asset Classes'!$B$15:$BD$377,AW$21,FALSE)),VLOOKUP(MID($A247,4,5),'Project splits'!$C$5:$AM$346,AW$22,FALSE),VLOOKUP($A247,'Success Asset Classes'!$B$15:$BD$377,AW$21,FALSE)))</f>
        <v>0</v>
      </c>
      <c r="AX247" s="230">
        <f>IF($AR247=0,VLOOKUP(MID($A247,4,5),'Project splits'!$C$5:$AM$346,AX$22,FALSE),IF(ISNA(VLOOKUP($A247,'Success Asset Classes'!$B$15:$BD$377,AX$21,FALSE)),VLOOKUP(MID($A247,4,5),'Project splits'!$C$5:$AM$346,AX$22,FALSE),VLOOKUP($A247,'Success Asset Classes'!$B$15:$BD$377,AX$21,FALSE)))</f>
        <v>0</v>
      </c>
      <c r="AY247" s="230">
        <f>IF($AR247=0,VLOOKUP(MID($A247,4,5),'Project splits'!$C$5:$AM$346,AY$22,FALSE),IF(ISNA(VLOOKUP($A247,'Success Asset Classes'!$B$15:$BD$377,AY$21,FALSE)),VLOOKUP(MID($A247,4,5),'Project splits'!$C$5:$AM$346,AY$22,FALSE),VLOOKUP($A247,'Success Asset Classes'!$B$15:$BD$377,AY$21,FALSE)))</f>
        <v>0</v>
      </c>
      <c r="AZ247" s="230">
        <f>IF($AR247=0,VLOOKUP(MID($A247,4,5),'Project splits'!$C$5:$AM$346,AZ$22,FALSE),IF(ISNA(VLOOKUP($A247,'Success Asset Classes'!$B$15:$BD$377,AZ$21,FALSE)),VLOOKUP(MID($A247,4,5),'Project splits'!$C$5:$AM$346,AZ$22,FALSE),VLOOKUP($A247,'Success Asset Classes'!$B$15:$BD$377,AZ$21,FALSE)))</f>
        <v>0</v>
      </c>
      <c r="BA247" s="230">
        <f>IF($AR247=0,VLOOKUP(MID($A247,4,5),'Project splits'!$C$5:$AM$346,BA$22,FALSE),IF(ISNA(VLOOKUP($A247,'Success Asset Classes'!$B$15:$BD$377,BA$21,FALSE)),VLOOKUP(MID($A247,4,5),'Project splits'!$C$5:$AM$346,BA$22,FALSE),VLOOKUP($A247,'Success Asset Classes'!$B$15:$BD$377,BA$21,FALSE)))</f>
        <v>0</v>
      </c>
      <c r="BB247" s="230">
        <f>IF($AR247=0,VLOOKUP(MID($A247,4,5),'Project splits'!$C$5:$AM$346,BB$22,FALSE),IF(ISNA(VLOOKUP($A247,'Success Asset Classes'!$B$15:$BD$377,BB$21,FALSE)),VLOOKUP(MID($A247,4,5),'Project splits'!$C$5:$AM$346,BB$22,FALSE),VLOOKUP($A247,'Success Asset Classes'!$B$15:$BD$377,BB$21,FALSE)))</f>
        <v>0</v>
      </c>
      <c r="BC247" s="230">
        <f>IF($AR247=0,VLOOKUP(MID($A247,4,5),'Project splits'!$C$5:$AM$346,BC$22,FALSE),IF(ISNA(VLOOKUP($A247,'Success Asset Classes'!$B$15:$BD$377,BC$21,FALSE)),VLOOKUP(MID($A247,4,5),'Project splits'!$C$5:$AM$346,BC$22,FALSE),VLOOKUP($A247,'Success Asset Classes'!$B$15:$BD$377,BC$21,FALSE)))</f>
        <v>0</v>
      </c>
      <c r="BD247" s="230">
        <f>IF($AR247=0,VLOOKUP(MID($A247,4,5),'Project splits'!$C$5:$AM$346,BD$22,FALSE),IF(ISNA(VLOOKUP($A247,'Success Asset Classes'!$B$15:$BD$377,BD$21,FALSE)),VLOOKUP(MID($A247,4,5),'Project splits'!$C$5:$AM$346,BD$22,FALSE),VLOOKUP($A247,'Success Asset Classes'!$B$15:$BD$377,BD$21,FALSE)))</f>
        <v>0</v>
      </c>
      <c r="BE247" s="230">
        <f>IF($AR247=0,VLOOKUP(MID($A247,4,5),'Project splits'!$C$5:$AM$346,BE$22,FALSE),IF(ISNA(VLOOKUP($A247,'Success Asset Classes'!$B$15:$BD$377,BE$21,FALSE)),VLOOKUP(MID($A247,4,5),'Project splits'!$C$5:$AM$346,BE$22,FALSE),VLOOKUP($A247,'Success Asset Classes'!$B$15:$BD$377,BE$21,FALSE)))</f>
        <v>0</v>
      </c>
      <c r="BF247" s="230">
        <f>IF($AR247=0,VLOOKUP(MID($A247,4,5),'Project splits'!$C$5:$AM$346,BF$22,FALSE),IF(ISNA(VLOOKUP($A247,'Success Asset Classes'!$B$15:$BD$377,BF$21,FALSE)),VLOOKUP(MID($A247,4,5),'Project splits'!$C$5:$AM$346,BF$22,FALSE),VLOOKUP($A247,'Success Asset Classes'!$B$15:$BD$377,BF$21,FALSE)))</f>
        <v>0</v>
      </c>
      <c r="BG247" s="230">
        <f>IF($AR247=0,VLOOKUP(MID($A247,4,5),'Project splits'!$C$5:$AM$346,BG$22,FALSE),IF(ISNA(VLOOKUP($A247,'Success Asset Classes'!$B$15:$BD$377,BG$21,FALSE)),VLOOKUP(MID($A247,4,5),'Project splits'!$C$5:$AM$346,BG$22,FALSE),VLOOKUP($A247,'Success Asset Classes'!$B$15:$BD$377,BG$21,FALSE)))</f>
        <v>1</v>
      </c>
      <c r="BH247" s="230">
        <f>IF($AR247=0,VLOOKUP(MID($A247,4,5),'Project splits'!$C$5:$AM$346,BH$22,FALSE),IF(ISNA(VLOOKUP($A247,'Success Asset Classes'!$B$15:$BD$377,BH$21,FALSE)),VLOOKUP(MID($A247,4,5),'Project splits'!$C$5:$AM$346,BH$22,FALSE),VLOOKUP($A247,'Success Asset Classes'!$B$15:$BD$377,BH$21,FALSE)))</f>
        <v>0</v>
      </c>
      <c r="BI247" s="230">
        <f>IF($AR247=0,VLOOKUP(MID($A247,4,5),'Project splits'!$C$5:$AM$346,BI$22,FALSE),IF(ISNA(VLOOKUP($A247,'Success Asset Classes'!$B$15:$BD$377,BI$21,FALSE)),VLOOKUP(MID($A247,4,5),'Project splits'!$C$5:$AM$346,BI$22,FALSE),VLOOKUP($A247,'Success Asset Classes'!$B$15:$BD$377,BI$21,FALSE)))</f>
        <v>0</v>
      </c>
      <c r="BJ247" s="230">
        <f>IF($AR247=0,VLOOKUP(MID($A247,4,5),'Project splits'!$C$5:$AM$346,BJ$22,FALSE),IF(ISNA(VLOOKUP($A247,'Success Asset Classes'!$B$15:$BD$377,BJ$21,FALSE)),VLOOKUP(MID($A247,4,5),'Project splits'!$C$5:$AM$346,BJ$22,FALSE),VLOOKUP($A247,'Success Asset Classes'!$B$15:$BD$377,BJ$21,FALSE)))</f>
        <v>0</v>
      </c>
      <c r="BK247" s="230">
        <f>IF($AR247=0,VLOOKUP(MID($A247,4,5),'Project splits'!$C$5:$AM$346,BK$22,FALSE),IF(ISNA(VLOOKUP($A247,'Success Asset Classes'!$B$15:$BD$377,BK$21,FALSE)),VLOOKUP(MID($A247,4,5),'Project splits'!$C$5:$AM$346,BK$22,FALSE),VLOOKUP($A247,'Success Asset Classes'!$B$15:$BD$377,BK$21,FALSE)))</f>
        <v>0</v>
      </c>
      <c r="BL247" s="230">
        <f>IF($AR247=0,VLOOKUP(MID($A247,4,5),'Project splits'!$C$5:$AM$346,BL$22,FALSE),IF(ISNA(VLOOKUP($A247,'Success Asset Classes'!$B$15:$BD$377,BL$21,FALSE)),VLOOKUP(MID($A247,4,5),'Project splits'!$C$5:$AM$346,BL$22,FALSE),VLOOKUP($A247,'Success Asset Classes'!$B$15:$BD$377,BL$21,FALSE)))</f>
        <v>0</v>
      </c>
      <c r="BM247" s="230">
        <f>IF($AR247=0,VLOOKUP(MID($A247,4,5),'Project splits'!$C$5:$AM$346,BM$22,FALSE),IF(ISNA(VLOOKUP($A247,'Success Asset Classes'!$B$15:$BD$377,BM$21,FALSE)),VLOOKUP(MID($A247,4,5),'Project splits'!$C$5:$AM$346,BM$22,FALSE),VLOOKUP($A247,'Success Asset Classes'!$B$15:$BD$377,BM$21,FALSE)))</f>
        <v>0</v>
      </c>
      <c r="BN247" s="230">
        <f>IF($AR247=0,VLOOKUP(MID($A247,4,5),'Project splits'!$C$5:$AM$346,BN$22,FALSE),IF(ISNA(VLOOKUP($A247,'Success Asset Classes'!$B$15:$BD$377,BN$21,FALSE)),VLOOKUP(MID($A247,4,5),'Project splits'!$C$5:$AM$346,BN$22,FALSE),VLOOKUP($A247,'Success Asset Classes'!$B$15:$BD$377,BN$21,FALSE)))</f>
        <v>0</v>
      </c>
      <c r="BO247" s="230">
        <f>IF($AR247=0,VLOOKUP(MID($A247,4,5),'Project splits'!$C$5:$AM$346,BO$22,FALSE),IF(ISNA(VLOOKUP($A247,'Success Asset Classes'!$B$15:$BD$377,BO$21,FALSE)),VLOOKUP(MID($A247,4,5),'Project splits'!$C$5:$AM$346,BO$22,FALSE),VLOOKUP($A247,'Success Asset Classes'!$B$15:$BD$377,BO$21,FALSE)))</f>
        <v>0</v>
      </c>
      <c r="BP247" s="230">
        <f>IF($AR247=0,VLOOKUP(MID($A247,4,5),'Project splits'!$C$5:$AM$346,BP$22,FALSE),IF(ISNA(VLOOKUP($A247,'Success Asset Classes'!$B$15:$BD$377,BP$21,FALSE)),VLOOKUP(MID($A247,4,5),'Project splits'!$C$5:$AM$346,BP$22,FALSE),VLOOKUP($A247,'Success Asset Classes'!$B$15:$BD$377,BP$21,FALSE)))</f>
        <v>0</v>
      </c>
      <c r="BQ247" s="230">
        <f>IF($AR247=0,VLOOKUP(MID($A247,4,5),'Project splits'!$C$5:$AM$346,BQ$22,FALSE),IF(ISNA(VLOOKUP($A247,'Success Asset Classes'!$B$15:$BD$377,BQ$21,FALSE)),VLOOKUP(MID($A247,4,5),'Project splits'!$C$5:$AM$346,BQ$22,FALSE),VLOOKUP($A247,'Success Asset Classes'!$B$15:$BD$377,BQ$21,FALSE)))</f>
        <v>0</v>
      </c>
      <c r="BR247" s="230">
        <f>IF($AR247=0,VLOOKUP(MID($A247,4,5),'Project splits'!$C$5:$AM$346,BR$22,FALSE),IF(ISNA(VLOOKUP($A247,'Success Asset Classes'!$B$15:$BD$377,BR$21,FALSE)),VLOOKUP(MID($A247,4,5),'Project splits'!$C$5:$AM$346,BR$22,FALSE),VLOOKUP($A247,'Success Asset Classes'!$B$15:$BD$377,BR$21,FALSE)))</f>
        <v>0</v>
      </c>
      <c r="BS247" s="247">
        <f t="shared" si="69"/>
        <v>1</v>
      </c>
      <c r="BT247" s="249">
        <f>1+IF(ISNA(VLOOKUP($A247,'Project labour content'!$A$7:$D$255,'Project labour content'!$D$1,FALSE)),VLOOKUP($D247,'Project labour content'!$F$6:$G$15,'Project labour content'!$G$1,FALSE),VLOOKUP($A247,'Project labour content'!$A$7:$D$255,'Project labour content'!$D$1,FALSE))*LabEsc22*1</f>
        <v>1.0014950170208954</v>
      </c>
      <c r="BU247" s="249">
        <f>1+IF(ISNA(VLOOKUP($A247,'Project labour content'!$A$7:$D$255,'Project labour content'!$D$1,FALSE)),VLOOKUP($D247,'Project labour content'!$F$6:$G$15,'Project labour content'!$G$1,FALSE),VLOOKUP($A247,'Project labour content'!$A$7:$D$255,'Project labour content'!$D$1,FALSE))*LabEsc23*1</f>
        <v>1.0029972101234912</v>
      </c>
      <c r="BV247" s="249">
        <f>1+IF(ISNA(VLOOKUP($A247,'Project labour content'!$A$7:$D$255,'Project labour content'!$D$1,FALSE)),VLOOKUP($D247,'Project labour content'!$F$6:$G$15,'Project labour content'!$G$1,FALSE),VLOOKUP($A247,'Project labour content'!$A$7:$D$255,'Project labour content'!$D$1,FALSE))*LabEsc24*1</f>
        <v>1.0044122760261365</v>
      </c>
      <c r="BW247" s="249">
        <f>1+IF(ISNA(VLOOKUP($A247,'Project labour content'!$A$7:$D$255,'Project labour content'!$D$1,FALSE)),VLOOKUP($D247,'Project labour content'!$F$6:$G$15,'Project labour content'!$G$1,FALSE),VLOOKUP($A247,'Project labour content'!$A$7:$D$255,'Project labour content'!$D$1,FALSE))*LabEsc25*1</f>
        <v>1.0063075209584127</v>
      </c>
      <c r="BX247" s="249">
        <f>1+IF(ISNA(VLOOKUP($A247,'Project labour content'!$A$7:$D$255,'Project labour content'!$D$1,FALSE)),VLOOKUP($D247,'Project labour content'!$F$6:$G$15,'Project labour content'!$G$1,FALSE),VLOOKUP($A247,'Project labour content'!$A$7:$D$255,'Project labour content'!$D$1,FALSE))*LabEsc26*1</f>
        <v>1.0083730220604383</v>
      </c>
      <c r="BY247" s="249">
        <f>1+IF(ISNA(VLOOKUP($A247,'Project labour content'!$A$7:$D$255,'Project labour content'!$D$1,FALSE)),VLOOKUP($D247,'Project labour content'!$F$6:$G$15,'Project labour content'!$G$1,FALSE),VLOOKUP($A247,'Project labour content'!$A$7:$D$255,'Project labour content'!$D$1,FALSE))*LabEsc27*1</f>
        <v>1.0096523616660928</v>
      </c>
      <c r="BZ247" s="249">
        <f>1+IF(ISNA(VLOOKUP($A247,'Project labour content'!$A$7:$D$255,'Project labour content'!$D$1,FALSE)),VLOOKUP($D247,'Project labour content'!$F$6:$G$15,'Project labour content'!$G$1,FALSE),VLOOKUP($A247,'Project labour content'!$A$7:$D$255,'Project labour content'!$D$1,FALSE))*LabEsc28*1</f>
        <v>1.0106157043891508</v>
      </c>
      <c r="CA247" s="249">
        <f>1+IF(ISNA(VLOOKUP($A247,'Project labour content'!$A$7:$D$255,'Project labour content'!$D$1,FALSE)),VLOOKUP($D247,'Project labour content'!$F$6:$G$15,'Project labour content'!$G$1,FALSE),VLOOKUP($A247,'Project labour content'!$A$7:$D$255,'Project labour content'!$D$1,FALSE))*LabEsc29*1</f>
        <v>1.0121616767911144</v>
      </c>
      <c r="CB247" s="250" t="str">
        <f>IF(ISNA(VLOOKUP($A247,'Project labour content'!$A$7:$D$255,'Project labour content'!$D$1,FALSE)),"Category","Project")</f>
        <v>Project</v>
      </c>
      <c r="CD247" s="247" t="str">
        <f t="shared" si="70"/>
        <v>14196</v>
      </c>
      <c r="CE247" s="3"/>
    </row>
    <row r="248" spans="1:83" x14ac:dyDescent="0.15">
      <c r="A248" s="11" t="s">
        <v>742</v>
      </c>
      <c r="B248" s="11" t="str">
        <f>VLOOKUP($A248,'Incurred Real 2022$'!$A$25:$AC$426,'Incurred Real 2022$'!B$1,FALSE)</f>
        <v>Substation Access Roads and Drainage Upgrade</v>
      </c>
      <c r="C248" s="11" t="str">
        <f>VLOOKUP($A248,'Incurred Real 2022$'!$A$25:$AC$426,'Incurred Real 2022$'!C$1,FALSE)</f>
        <v>ExAnte</v>
      </c>
      <c r="D248" s="11" t="str">
        <f>VLOOKUP($A248,'Incurred Real 2022$'!$A$25:$AC$426,'Incurred Real 2022$'!D$1,FALSE)</f>
        <v>Security/Compliance</v>
      </c>
      <c r="E248" s="11" t="str">
        <f>VLOOKUP($A248,'Incurred Real 2022$'!$A$25:$AC$426,'Incurred Real 2022$'!E$1,FALSE)</f>
        <v>Closed</v>
      </c>
      <c r="F248" s="105" t="str">
        <f>IF(VLOOKUP($A248,'Incurred Real 2022$'!$A$25:$AC$426,'Incurred Real 2022$'!F$1,FALSE)=0,"",VLOOKUP($A248,'Incurred Real 2022$'!$A$25:$AC$426,'Incurred Real 2022$'!F$1,FALSE))</f>
        <v/>
      </c>
      <c r="G248" s="105" t="str">
        <f>IF(VLOOKUP($A248,'Incurred Real 2022$'!$A$25:$AC$426,'Incurred Real 2022$'!G$1,FALSE)=0,"",VLOOKUP($A248,'Incurred Real 2022$'!$A$25:$AC$426,'Incurred Real 2022$'!G$1,FALSE))</f>
        <v/>
      </c>
      <c r="H248" s="105" t="str">
        <f>IF(VLOOKUP($A248,'Incurred Real 2022$'!$A$25:$AC$426,'Incurred Real 2022$'!H$1,FALSE)=0,"",VLOOKUP($A248,'Incurred Real 2022$'!$A$25:$AC$426,'Incurred Real 2022$'!H$1,FALSE))</f>
        <v/>
      </c>
      <c r="I248" s="105" t="str">
        <f>IF(VLOOKUP($A248,'Incurred Real 2022$'!$A$25:$AC$426,'Incurred Real 2022$'!I$1,FALSE)=0,"",VLOOKUP($A248,'Incurred Real 2022$'!$A$25:$AC$426,'Incurred Real 2022$'!I$1,FALSE))</f>
        <v/>
      </c>
      <c r="J248" s="105" t="str">
        <f>IF(VLOOKUP($A248,'Incurred Real 2022$'!$A$25:$AC$426,'Incurred Real 2022$'!J$1,FALSE)=0,"",VLOOKUP($A248,'Incurred Real 2022$'!$A$25:$AC$426,'Incurred Real 2022$'!J$1,FALSE))</f>
        <v/>
      </c>
      <c r="K248" s="105" t="str">
        <f>IF(VLOOKUP($A248,'Incurred Real 2022$'!$A$25:$AC$426,'Incurred Real 2022$'!K$1,FALSE)=0,"",VLOOKUP($A248,'Incurred Real 2022$'!$A$25:$AC$426,'Incurred Real 2022$'!K$1,FALSE))</f>
        <v/>
      </c>
      <c r="L248" s="105" t="str">
        <f>IF(VLOOKUP($A248,'Incurred Real 2022$'!$A$25:$AC$426,'Incurred Real 2022$'!L$1,FALSE)=0,"",VLOOKUP($A248,'Incurred Real 2022$'!$A$25:$AC$426,'Incurred Real 2022$'!L$1,FALSE))</f>
        <v/>
      </c>
      <c r="M248" s="105" t="str">
        <f>IF(VLOOKUP($A248,'Incurred Real 2022$'!$A$25:$AC$426,'Incurred Real 2022$'!M$1,FALSE)=0,"",VLOOKUP($A248,'Incurred Real 2022$'!$A$25:$AC$426,'Incurred Real 2022$'!M$1,FALSE))</f>
        <v/>
      </c>
      <c r="N248" s="105" t="str">
        <f>IF(VLOOKUP($A248,'Incurred Real 2022$'!$A$25:$AC$426,'Incurred Real 2022$'!N$1,FALSE)=0,"",VLOOKUP($A248,'Incurred Real 2022$'!$A$25:$AC$426,'Incurred Real 2022$'!N$1,FALSE))</f>
        <v/>
      </c>
      <c r="O248" s="105" t="str">
        <f>IF(VLOOKUP($A248,'Incurred Real 2022$'!$A$25:$AC$426,'Incurred Real 2022$'!O$1,FALSE)=0,"",VLOOKUP($A248,'Incurred Real 2022$'!$A$25:$AC$426,'Incurred Real 2022$'!O$1,FALSE))</f>
        <v/>
      </c>
      <c r="P248" s="105" t="str">
        <f>IF(VLOOKUP($A248,'Incurred Real 2022$'!$A$25:$AC$426,'Incurred Real 2022$'!P$1,FALSE)=0,"",VLOOKUP($A248,'Incurred Real 2022$'!$A$25:$AC$426,'Incurred Real 2022$'!P$1,FALSE))</f>
        <v/>
      </c>
      <c r="Q248" s="105">
        <f>IF(VLOOKUP($A248,'Incurred Real 2022$'!$A$25:$AC$426,'Incurred Real 2022$'!Q$1,FALSE)=0,"",VLOOKUP($A248,'Incurred Real 2022$'!$A$25:$AC$426,'Incurred Real 2022$'!Q$1,FALSE))</f>
        <v>37331.14</v>
      </c>
      <c r="R248" s="105">
        <f>IF(VLOOKUP($A248,'Incurred Real 2022$'!$A$25:$AC$426,'Incurred Real 2022$'!R$1,FALSE)=0,"",VLOOKUP($A248,'Incurred Real 2022$'!$A$25:$AC$426,'Incurred Real 2022$'!R$1,FALSE))</f>
        <v>3287546.08</v>
      </c>
      <c r="S248" s="105">
        <f>IF(VLOOKUP($A248,'Incurred Real 2022$'!$A$25:$AC$426,'Incurred Real 2022$'!S$1,FALSE)=0,"",VLOOKUP($A248,'Incurred Real 2022$'!$A$25:$AC$426,'Incurred Real 2022$'!S$1,FALSE))</f>
        <v>862092.25</v>
      </c>
      <c r="T248" s="105">
        <f>IF(VLOOKUP($A248,'Incurred Real 2022$'!$A$25:$AC$426,'Incurred Real 2022$'!T$1,FALSE)=0,"",VLOOKUP($A248,'Incurred Real 2022$'!$A$25:$AC$426,'Incurred Real 2022$'!T$1,FALSE))</f>
        <v>-3712.7</v>
      </c>
      <c r="U248" s="105" t="str">
        <f>IF(VLOOKUP($A248,'Incurred Real 2022$'!$A$25:$AC$426,'Incurred Real 2022$'!U$1,FALSE)=0,"",VLOOKUP($A248,'Incurred Real 2022$'!$A$25:$AC$426,'Incurred Real 2022$'!U$1,FALSE))</f>
        <v/>
      </c>
      <c r="V248" s="13" t="str">
        <f>IF(ISTEXT(VLOOKUP($A248,'Incurred Real 2022$'!$A$25:$AC$426,'Incurred Real 2022$'!V$1,FALSE)),"",(VLOOKUP($A248,'Incurred Real 2022$'!$A$25:$AC$426,'Incurred Real 2022$'!V$1,FALSE))*BT248*Incurred_Real!V$15)</f>
        <v/>
      </c>
      <c r="W248" s="13" t="str">
        <f>IF(ISTEXT(VLOOKUP($A248,'Incurred Real 2022$'!$A$25:$AC$426,'Incurred Real 2022$'!W$1,FALSE)),"",(VLOOKUP($A248,'Incurred Real 2022$'!$A$25:$AC$426,'Incurred Real 2022$'!W$1,FALSE))*BU248*Incurred_Real!W$15)</f>
        <v/>
      </c>
      <c r="X248" s="220" t="str">
        <f>IF(ISTEXT(VLOOKUP($A248,'Incurred Real 2022$'!$A$25:$AC$426,'Incurred Real 2022$'!X$1,FALSE)),"",(VLOOKUP($A248,'Incurred Real 2022$'!$A$25:$AC$426,'Incurred Real 2022$'!X$1,FALSE))*BV248*Incurred_Real!X$15)</f>
        <v/>
      </c>
      <c r="Y248" s="217" t="str">
        <f>IF(ISTEXT(VLOOKUP($A248,'Incurred Real 2022$'!$A$25:$AC$426,'Incurred Real 2022$'!Y$1,FALSE)),"",(VLOOKUP($A248,'Incurred Real 2022$'!$A$25:$AC$426,'Incurred Real 2022$'!Y$1,FALSE))*BW248*Incurred_Real!Y$15)</f>
        <v/>
      </c>
      <c r="Z248" s="13" t="str">
        <f>IF(ISTEXT(VLOOKUP($A248,'Incurred Real 2022$'!$A$25:$AC$426,'Incurred Real 2022$'!Z$1,FALSE)),"",(VLOOKUP($A248,'Incurred Real 2022$'!$A$25:$AC$426,'Incurred Real 2022$'!Z$1,FALSE))*BX248*Incurred_Real!Z$15)</f>
        <v/>
      </c>
      <c r="AA248" s="13" t="str">
        <f>IF(ISTEXT(VLOOKUP($A248,'Incurred Real 2022$'!$A$25:$AC$426,'Incurred Real 2022$'!AA$1,FALSE)),"",(VLOOKUP($A248,'Incurred Real 2022$'!$A$25:$AC$426,'Incurred Real 2022$'!AA$1,FALSE))*BY248*Incurred_Real!AA$15)</f>
        <v/>
      </c>
      <c r="AB248" s="13" t="str">
        <f>IF(ISTEXT(VLOOKUP($A248,'Incurred Real 2022$'!$A$25:$AC$426,'Incurred Real 2022$'!AB$1,FALSE)),"",(VLOOKUP($A248,'Incurred Real 2022$'!$A$25:$AC$426,'Incurred Real 2022$'!AB$1,FALSE))*BZ248*Incurred_Real!AB$15)</f>
        <v/>
      </c>
      <c r="AC248" s="13" t="str">
        <f>IF(ISTEXT(VLOOKUP($A248,'Incurred Real 2022$'!$A$25:$AC$426,'Incurred Real 2022$'!AC$1,FALSE)),"",(VLOOKUP($A248,'Incurred Real 2022$'!$A$25:$AC$426,'Incurred Real 2022$'!AC$1,FALSE))*CA248*Incurred_Real!AC$15)</f>
        <v/>
      </c>
      <c r="AD248" s="227">
        <f t="shared" si="65"/>
        <v>4183256.77</v>
      </c>
      <c r="AE248" s="227">
        <f t="shared" si="66"/>
        <v>4190682.1700000004</v>
      </c>
      <c r="AF248" s="239">
        <f t="shared" si="71"/>
        <v>5193797.9778819876</v>
      </c>
      <c r="AG248" s="222">
        <f t="shared" si="67"/>
        <v>4306157.2224290408</v>
      </c>
      <c r="AH248" s="223">
        <f t="shared" si="76"/>
        <v>1.2061329184242469</v>
      </c>
      <c r="AI248" s="224">
        <f t="shared" si="68"/>
        <v>2020</v>
      </c>
      <c r="AJ248" s="225" t="str">
        <f>VLOOKUP($A248,Project_Commissioning!$C$4:$H$355,Project_Commissioning!F$1,FALSE)</f>
        <v/>
      </c>
      <c r="AK248" s="226">
        <f>VLOOKUP($A248,Project_Commissioning!$C$4:$H$355,Project_Commissioning!G$1,FALSE)</f>
        <v>2020</v>
      </c>
      <c r="AL248" s="225" t="str">
        <f>IF(VLOOKUP($A248,Project_Commissioning!$C$4:$H$355,Project_Commissioning!H$1,FALSE)=0,"",VLOOKUP($A248,Project_Commissioning!$C$4:$H$355,Project_Commissioning!H$1,FALSE))</f>
        <v/>
      </c>
      <c r="AM248" s="237">
        <f t="shared" si="72"/>
        <v>4613019.2802369297</v>
      </c>
      <c r="AN248" s="221" cm="1">
        <f t="array" ref="AN248">IF(ROUND(AE248,0)=0,0,LOOKUP(2,1/(F248:AC248&lt;&gt;""),F248:AC248))</f>
        <v>-3712.7</v>
      </c>
      <c r="AO248" s="221">
        <f t="shared" si="73"/>
        <v>0</v>
      </c>
      <c r="AP248" s="79"/>
      <c r="AQ248" s="20"/>
      <c r="AR248" s="245">
        <f>IF(ISNA(VLOOKUP($A248,'Success Asset Classes'!$B$15:$AA$114,'Success Asset Classes'!$AA$1,FALSE)),0,VLOOKUP($A248,'Success Asset Classes'!$B$15:$AA$114,'Success Asset Classes'!$AA$1,FALSE))</f>
        <v>0</v>
      </c>
      <c r="AS248" s="230">
        <f>IF($AR248=0,VLOOKUP(MID($A248,4,5),'Project splits'!$C$5:$AM$346,AS$22,FALSE),IF(ISNA(VLOOKUP($A248,'Success Asset Classes'!$B$15:$BD$377,AS$21,FALSE)),VLOOKUP(MID($A248,4,5),'Project splits'!$C$5:$AM$346,AS$22,FALSE),VLOOKUP($A248,'Success Asset Classes'!$B$15:$BD$377,AS$21,FALSE)))</f>
        <v>0</v>
      </c>
      <c r="AT248" s="230">
        <f>IF($AR248=0,VLOOKUP(MID($A248,4,5),'Project splits'!$C$5:$AM$346,AT$22,FALSE),IF(ISNA(VLOOKUP($A248,'Success Asset Classes'!$B$15:$BD$377,AT$21,FALSE)),VLOOKUP(MID($A248,4,5),'Project splits'!$C$5:$AM$346,AT$22,FALSE),VLOOKUP($A248,'Success Asset Classes'!$B$15:$BD$377,AT$21,FALSE)))</f>
        <v>5.373659620884777E-3</v>
      </c>
      <c r="AU248" s="230">
        <f>IF($AR248=0,VLOOKUP(MID($A248,4,5),'Project splits'!$C$5:$AM$346,AU$22,FALSE),IF(ISNA(VLOOKUP($A248,'Success Asset Classes'!$B$15:$BD$377,AU$21,FALSE)),VLOOKUP(MID($A248,4,5),'Project splits'!$C$5:$AM$346,AU$22,FALSE),VLOOKUP($A248,'Success Asset Classes'!$B$15:$BD$377,AU$21,FALSE)))</f>
        <v>0</v>
      </c>
      <c r="AV248" s="230">
        <f>IF($AR248=0,VLOOKUP(MID($A248,4,5),'Project splits'!$C$5:$AM$346,AV$22,FALSE),IF(ISNA(VLOOKUP($A248,'Success Asset Classes'!$B$15:$BD$377,AV$21,FALSE)),VLOOKUP(MID($A248,4,5),'Project splits'!$C$5:$AM$346,AV$22,FALSE),VLOOKUP($A248,'Success Asset Classes'!$B$15:$BD$377,AV$21,FALSE)))</f>
        <v>0</v>
      </c>
      <c r="AW248" s="230">
        <f>IF($AR248=0,VLOOKUP(MID($A248,4,5),'Project splits'!$C$5:$AM$346,AW$22,FALSE),IF(ISNA(VLOOKUP($A248,'Success Asset Classes'!$B$15:$BD$377,AW$21,FALSE)),VLOOKUP(MID($A248,4,5),'Project splits'!$C$5:$AM$346,AW$22,FALSE),VLOOKUP($A248,'Success Asset Classes'!$B$15:$BD$377,AW$21,FALSE)))</f>
        <v>0</v>
      </c>
      <c r="AX248" s="230">
        <f>IF($AR248=0,VLOOKUP(MID($A248,4,5),'Project splits'!$C$5:$AM$346,AX$22,FALSE),IF(ISNA(VLOOKUP($A248,'Success Asset Classes'!$B$15:$BD$377,AX$21,FALSE)),VLOOKUP(MID($A248,4,5),'Project splits'!$C$5:$AM$346,AX$22,FALSE),VLOOKUP($A248,'Success Asset Classes'!$B$15:$BD$377,AX$21,FALSE)))</f>
        <v>0</v>
      </c>
      <c r="AY248" s="230">
        <f>IF($AR248=0,VLOOKUP(MID($A248,4,5),'Project splits'!$C$5:$AM$346,AY$22,FALSE),IF(ISNA(VLOOKUP($A248,'Success Asset Classes'!$B$15:$BD$377,AY$21,FALSE)),VLOOKUP(MID($A248,4,5),'Project splits'!$C$5:$AM$346,AY$22,FALSE),VLOOKUP($A248,'Success Asset Classes'!$B$15:$BD$377,AY$21,FALSE)))</f>
        <v>0</v>
      </c>
      <c r="AZ248" s="230">
        <f>IF($AR248=0,VLOOKUP(MID($A248,4,5),'Project splits'!$C$5:$AM$346,AZ$22,FALSE),IF(ISNA(VLOOKUP($A248,'Success Asset Classes'!$B$15:$BD$377,AZ$21,FALSE)),VLOOKUP(MID($A248,4,5),'Project splits'!$C$5:$AM$346,AZ$22,FALSE),VLOOKUP($A248,'Success Asset Classes'!$B$15:$BD$377,AZ$21,FALSE)))</f>
        <v>0</v>
      </c>
      <c r="BA248" s="230">
        <f>IF($AR248=0,VLOOKUP(MID($A248,4,5),'Project splits'!$C$5:$AM$346,BA$22,FALSE),IF(ISNA(VLOOKUP($A248,'Success Asset Classes'!$B$15:$BD$377,BA$21,FALSE)),VLOOKUP(MID($A248,4,5),'Project splits'!$C$5:$AM$346,BA$22,FALSE),VLOOKUP($A248,'Success Asset Classes'!$B$15:$BD$377,BA$21,FALSE)))</f>
        <v>0</v>
      </c>
      <c r="BB248" s="230">
        <f>IF($AR248=0,VLOOKUP(MID($A248,4,5),'Project splits'!$C$5:$AM$346,BB$22,FALSE),IF(ISNA(VLOOKUP($A248,'Success Asset Classes'!$B$15:$BD$377,BB$21,FALSE)),VLOOKUP(MID($A248,4,5),'Project splits'!$C$5:$AM$346,BB$22,FALSE),VLOOKUP($A248,'Success Asset Classes'!$B$15:$BD$377,BB$21,FALSE)))</f>
        <v>0</v>
      </c>
      <c r="BC248" s="230">
        <f>IF($AR248=0,VLOOKUP(MID($A248,4,5),'Project splits'!$C$5:$AM$346,BC$22,FALSE),IF(ISNA(VLOOKUP($A248,'Success Asset Classes'!$B$15:$BD$377,BC$21,FALSE)),VLOOKUP(MID($A248,4,5),'Project splits'!$C$5:$AM$346,BC$22,FALSE),VLOOKUP($A248,'Success Asset Classes'!$B$15:$BD$377,BC$21,FALSE)))</f>
        <v>0</v>
      </c>
      <c r="BD248" s="230">
        <f>IF($AR248=0,VLOOKUP(MID($A248,4,5),'Project splits'!$C$5:$AM$346,BD$22,FALSE),IF(ISNA(VLOOKUP($A248,'Success Asset Classes'!$B$15:$BD$377,BD$21,FALSE)),VLOOKUP(MID($A248,4,5),'Project splits'!$C$5:$AM$346,BD$22,FALSE),VLOOKUP($A248,'Success Asset Classes'!$B$15:$BD$377,BD$21,FALSE)))</f>
        <v>0.99462634037911524</v>
      </c>
      <c r="BE248" s="230">
        <f>IF($AR248=0,VLOOKUP(MID($A248,4,5),'Project splits'!$C$5:$AM$346,BE$22,FALSE),IF(ISNA(VLOOKUP($A248,'Success Asset Classes'!$B$15:$BD$377,BE$21,FALSE)),VLOOKUP(MID($A248,4,5),'Project splits'!$C$5:$AM$346,BE$22,FALSE),VLOOKUP($A248,'Success Asset Classes'!$B$15:$BD$377,BE$21,FALSE)))</f>
        <v>0</v>
      </c>
      <c r="BF248" s="230">
        <f>IF($AR248=0,VLOOKUP(MID($A248,4,5),'Project splits'!$C$5:$AM$346,BF$22,FALSE),IF(ISNA(VLOOKUP($A248,'Success Asset Classes'!$B$15:$BD$377,BF$21,FALSE)),VLOOKUP(MID($A248,4,5),'Project splits'!$C$5:$AM$346,BF$22,FALSE),VLOOKUP($A248,'Success Asset Classes'!$B$15:$BD$377,BF$21,FALSE)))</f>
        <v>0</v>
      </c>
      <c r="BG248" s="230">
        <f>IF($AR248=0,VLOOKUP(MID($A248,4,5),'Project splits'!$C$5:$AM$346,BG$22,FALSE),IF(ISNA(VLOOKUP($A248,'Success Asset Classes'!$B$15:$BD$377,BG$21,FALSE)),VLOOKUP(MID($A248,4,5),'Project splits'!$C$5:$AM$346,BG$22,FALSE),VLOOKUP($A248,'Success Asset Classes'!$B$15:$BD$377,BG$21,FALSE)))</f>
        <v>0</v>
      </c>
      <c r="BH248" s="230">
        <f>IF($AR248=0,VLOOKUP(MID($A248,4,5),'Project splits'!$C$5:$AM$346,BH$22,FALSE),IF(ISNA(VLOOKUP($A248,'Success Asset Classes'!$B$15:$BD$377,BH$21,FALSE)),VLOOKUP(MID($A248,4,5),'Project splits'!$C$5:$AM$346,BH$22,FALSE),VLOOKUP($A248,'Success Asset Classes'!$B$15:$BD$377,BH$21,FALSE)))</f>
        <v>0</v>
      </c>
      <c r="BI248" s="230">
        <f>IF($AR248=0,VLOOKUP(MID($A248,4,5),'Project splits'!$C$5:$AM$346,BI$22,FALSE),IF(ISNA(VLOOKUP($A248,'Success Asset Classes'!$B$15:$BD$377,BI$21,FALSE)),VLOOKUP(MID($A248,4,5),'Project splits'!$C$5:$AM$346,BI$22,FALSE),VLOOKUP($A248,'Success Asset Classes'!$B$15:$BD$377,BI$21,FALSE)))</f>
        <v>0</v>
      </c>
      <c r="BJ248" s="230">
        <f>IF($AR248=0,VLOOKUP(MID($A248,4,5),'Project splits'!$C$5:$AM$346,BJ$22,FALSE),IF(ISNA(VLOOKUP($A248,'Success Asset Classes'!$B$15:$BD$377,BJ$21,FALSE)),VLOOKUP(MID($A248,4,5),'Project splits'!$C$5:$AM$346,BJ$22,FALSE),VLOOKUP($A248,'Success Asset Classes'!$B$15:$BD$377,BJ$21,FALSE)))</f>
        <v>0</v>
      </c>
      <c r="BK248" s="230">
        <f>IF($AR248=0,VLOOKUP(MID($A248,4,5),'Project splits'!$C$5:$AM$346,BK$22,FALSE),IF(ISNA(VLOOKUP($A248,'Success Asset Classes'!$B$15:$BD$377,BK$21,FALSE)),VLOOKUP(MID($A248,4,5),'Project splits'!$C$5:$AM$346,BK$22,FALSE),VLOOKUP($A248,'Success Asset Classes'!$B$15:$BD$377,BK$21,FALSE)))</f>
        <v>0</v>
      </c>
      <c r="BL248" s="230">
        <f>IF($AR248=0,VLOOKUP(MID($A248,4,5),'Project splits'!$C$5:$AM$346,BL$22,FALSE),IF(ISNA(VLOOKUP($A248,'Success Asset Classes'!$B$15:$BD$377,BL$21,FALSE)),VLOOKUP(MID($A248,4,5),'Project splits'!$C$5:$AM$346,BL$22,FALSE),VLOOKUP($A248,'Success Asset Classes'!$B$15:$BD$377,BL$21,FALSE)))</f>
        <v>0</v>
      </c>
      <c r="BM248" s="230">
        <f>IF($AR248=0,VLOOKUP(MID($A248,4,5),'Project splits'!$C$5:$AM$346,BM$22,FALSE),IF(ISNA(VLOOKUP($A248,'Success Asset Classes'!$B$15:$BD$377,BM$21,FALSE)),VLOOKUP(MID($A248,4,5),'Project splits'!$C$5:$AM$346,BM$22,FALSE),VLOOKUP($A248,'Success Asset Classes'!$B$15:$BD$377,BM$21,FALSE)))</f>
        <v>0</v>
      </c>
      <c r="BN248" s="230">
        <f>IF($AR248=0,VLOOKUP(MID($A248,4,5),'Project splits'!$C$5:$AM$346,BN$22,FALSE),IF(ISNA(VLOOKUP($A248,'Success Asset Classes'!$B$15:$BD$377,BN$21,FALSE)),VLOOKUP(MID($A248,4,5),'Project splits'!$C$5:$AM$346,BN$22,FALSE),VLOOKUP($A248,'Success Asset Classes'!$B$15:$BD$377,BN$21,FALSE)))</f>
        <v>0</v>
      </c>
      <c r="BO248" s="230">
        <f>IF($AR248=0,VLOOKUP(MID($A248,4,5),'Project splits'!$C$5:$AM$346,BO$22,FALSE),IF(ISNA(VLOOKUP($A248,'Success Asset Classes'!$B$15:$BD$377,BO$21,FALSE)),VLOOKUP(MID($A248,4,5),'Project splits'!$C$5:$AM$346,BO$22,FALSE),VLOOKUP($A248,'Success Asset Classes'!$B$15:$BD$377,BO$21,FALSE)))</f>
        <v>0</v>
      </c>
      <c r="BP248" s="230">
        <f>IF($AR248=0,VLOOKUP(MID($A248,4,5),'Project splits'!$C$5:$AM$346,BP$22,FALSE),IF(ISNA(VLOOKUP($A248,'Success Asset Classes'!$B$15:$BD$377,BP$21,FALSE)),VLOOKUP(MID($A248,4,5),'Project splits'!$C$5:$AM$346,BP$22,FALSE),VLOOKUP($A248,'Success Asset Classes'!$B$15:$BD$377,BP$21,FALSE)))</f>
        <v>0</v>
      </c>
      <c r="BQ248" s="230">
        <f>IF($AR248=0,VLOOKUP(MID($A248,4,5),'Project splits'!$C$5:$AM$346,BQ$22,FALSE),IF(ISNA(VLOOKUP($A248,'Success Asset Classes'!$B$15:$BD$377,BQ$21,FALSE)),VLOOKUP(MID($A248,4,5),'Project splits'!$C$5:$AM$346,BQ$22,FALSE),VLOOKUP($A248,'Success Asset Classes'!$B$15:$BD$377,BQ$21,FALSE)))</f>
        <v>0</v>
      </c>
      <c r="BR248" s="230">
        <f>IF($AR248=0,VLOOKUP(MID($A248,4,5),'Project splits'!$C$5:$AM$346,BR$22,FALSE),IF(ISNA(VLOOKUP($A248,'Success Asset Classes'!$B$15:$BD$377,BR$21,FALSE)),VLOOKUP(MID($A248,4,5),'Project splits'!$C$5:$AM$346,BR$22,FALSE),VLOOKUP($A248,'Success Asset Classes'!$B$15:$BD$377,BR$21,FALSE)))</f>
        <v>0</v>
      </c>
      <c r="BS248" s="247">
        <f t="shared" si="69"/>
        <v>1</v>
      </c>
      <c r="BT248" s="249">
        <f>1+IF(ISNA(VLOOKUP($A248,'Project labour content'!$A$7:$D$255,'Project labour content'!$D$1,FALSE)),VLOOKUP($D248,'Project labour content'!$F$6:$G$15,'Project labour content'!$G$1,FALSE),VLOOKUP($A248,'Project labour content'!$A$7:$D$255,'Project labour content'!$D$1,FALSE))*LabEsc22*1</f>
        <v>1.0005859102087626</v>
      </c>
      <c r="BU248" s="249">
        <f>1+IF(ISNA(VLOOKUP($A248,'Project labour content'!$A$7:$D$255,'Project labour content'!$D$1,FALSE)),VLOOKUP($D248,'Project labour content'!$F$6:$G$15,'Project labour content'!$G$1,FALSE),VLOOKUP($A248,'Project labour content'!$A$7:$D$255,'Project labour content'!$D$1,FALSE))*LabEsc23*1</f>
        <v>1.0011746327865272</v>
      </c>
      <c r="BV248" s="249">
        <f>1+IF(ISNA(VLOOKUP($A248,'Project labour content'!$A$7:$D$255,'Project labour content'!$D$1,FALSE)),VLOOKUP($D248,'Project labour content'!$F$6:$G$15,'Project labour content'!$G$1,FALSE),VLOOKUP($A248,'Project labour content'!$A$7:$D$255,'Project labour content'!$D$1,FALSE))*LabEsc24*1</f>
        <v>1.0017292094547814</v>
      </c>
      <c r="BW248" s="249">
        <f>1+IF(ISNA(VLOOKUP($A248,'Project labour content'!$A$7:$D$255,'Project labour content'!$D$1,FALSE)),VLOOKUP($D248,'Project labour content'!$F$6:$G$15,'Project labour content'!$G$1,FALSE),VLOOKUP($A248,'Project labour content'!$A$7:$D$255,'Project labour content'!$D$1,FALSE))*LabEsc25*1</f>
        <v>1.0024719724724633</v>
      </c>
      <c r="BX248" s="249">
        <f>1+IF(ISNA(VLOOKUP($A248,'Project labour content'!$A$7:$D$255,'Project labour content'!$D$1,FALSE)),VLOOKUP($D248,'Project labour content'!$F$6:$G$15,'Project labour content'!$G$1,FALSE),VLOOKUP($A248,'Project labour content'!$A$7:$D$255,'Project labour content'!$D$1,FALSE))*LabEsc26*1</f>
        <v>1.0032814603679003</v>
      </c>
      <c r="BY248" s="249">
        <f>1+IF(ISNA(VLOOKUP($A248,'Project labour content'!$A$7:$D$255,'Project labour content'!$D$1,FALSE)),VLOOKUP($D248,'Project labour content'!$F$6:$G$15,'Project labour content'!$G$1,FALSE),VLOOKUP($A248,'Project labour content'!$A$7:$D$255,'Project labour content'!$D$1,FALSE))*LabEsc27*1</f>
        <v>1.0037828447166741</v>
      </c>
      <c r="BZ248" s="249">
        <f>1+IF(ISNA(VLOOKUP($A248,'Project labour content'!$A$7:$D$255,'Project labour content'!$D$1,FALSE)),VLOOKUP($D248,'Project labour content'!$F$6:$G$15,'Project labour content'!$G$1,FALSE),VLOOKUP($A248,'Project labour content'!$A$7:$D$255,'Project labour content'!$D$1,FALSE))*LabEsc28*1</f>
        <v>1.0041603871313007</v>
      </c>
      <c r="CA248" s="249">
        <f>1+IF(ISNA(VLOOKUP($A248,'Project labour content'!$A$7:$D$255,'Project labour content'!$D$1,FALSE)),VLOOKUP($D248,'Project labour content'!$F$6:$G$15,'Project labour content'!$G$1,FALSE),VLOOKUP($A248,'Project labour content'!$A$7:$D$255,'Project labour content'!$D$1,FALSE))*LabEsc29*1</f>
        <v>1.0047662671982935</v>
      </c>
      <c r="CB248" s="250" t="str">
        <f>IF(ISNA(VLOOKUP($A248,'Project labour content'!$A$7:$D$255,'Project labour content'!$D$1,FALSE)),"Category","Project")</f>
        <v>Category</v>
      </c>
      <c r="CD248" s="247" t="str">
        <f t="shared" si="70"/>
        <v>14198</v>
      </c>
      <c r="CE248" s="3"/>
    </row>
    <row r="249" spans="1:83" x14ac:dyDescent="0.15">
      <c r="A249" s="11" t="s">
        <v>743</v>
      </c>
      <c r="B249" s="11" t="str">
        <f>VLOOKUP($A249,'Incurred Real 2022$'!$A$25:$AC$426,'Incurred Real 2022$'!B$1,FALSE)</f>
        <v>East Terrace, Northfield and Kilburn Emergency Transformer D</v>
      </c>
      <c r="C249" s="11" t="str">
        <f>VLOOKUP($A249,'Incurred Real 2022$'!$A$25:$AC$426,'Incurred Real 2022$'!C$1,FALSE)</f>
        <v>ExAnte</v>
      </c>
      <c r="D249" s="11" t="str">
        <f>VLOOKUP($A249,'Incurred Real 2022$'!$A$25:$AC$426,'Incurred Real 2022$'!D$1,FALSE)</f>
        <v>Security/Compliance</v>
      </c>
      <c r="E249" s="11" t="str">
        <f>VLOOKUP($A249,'Incurred Real 2022$'!$A$25:$AC$426,'Incurred Real 2022$'!E$1,FALSE)</f>
        <v>Deferred</v>
      </c>
      <c r="F249" s="105" t="str">
        <f>IF(VLOOKUP($A249,'Incurred Real 2022$'!$A$25:$AC$426,'Incurred Real 2022$'!F$1,FALSE)=0,"",VLOOKUP($A249,'Incurred Real 2022$'!$A$25:$AC$426,'Incurred Real 2022$'!F$1,FALSE))</f>
        <v/>
      </c>
      <c r="G249" s="105" t="str">
        <f>IF(VLOOKUP($A249,'Incurred Real 2022$'!$A$25:$AC$426,'Incurred Real 2022$'!G$1,FALSE)=0,"",VLOOKUP($A249,'Incurred Real 2022$'!$A$25:$AC$426,'Incurred Real 2022$'!G$1,FALSE))</f>
        <v/>
      </c>
      <c r="H249" s="105" t="str">
        <f>IF(VLOOKUP($A249,'Incurred Real 2022$'!$A$25:$AC$426,'Incurred Real 2022$'!H$1,FALSE)=0,"",VLOOKUP($A249,'Incurred Real 2022$'!$A$25:$AC$426,'Incurred Real 2022$'!H$1,FALSE))</f>
        <v/>
      </c>
      <c r="I249" s="105" t="str">
        <f>IF(VLOOKUP($A249,'Incurred Real 2022$'!$A$25:$AC$426,'Incurred Real 2022$'!I$1,FALSE)=0,"",VLOOKUP($A249,'Incurred Real 2022$'!$A$25:$AC$426,'Incurred Real 2022$'!I$1,FALSE))</f>
        <v/>
      </c>
      <c r="J249" s="105" t="str">
        <f>IF(VLOOKUP($A249,'Incurred Real 2022$'!$A$25:$AC$426,'Incurred Real 2022$'!J$1,FALSE)=0,"",VLOOKUP($A249,'Incurred Real 2022$'!$A$25:$AC$426,'Incurred Real 2022$'!J$1,FALSE))</f>
        <v/>
      </c>
      <c r="K249" s="105" t="str">
        <f>IF(VLOOKUP($A249,'Incurred Real 2022$'!$A$25:$AC$426,'Incurred Real 2022$'!K$1,FALSE)=0,"",VLOOKUP($A249,'Incurred Real 2022$'!$A$25:$AC$426,'Incurred Real 2022$'!K$1,FALSE))</f>
        <v/>
      </c>
      <c r="L249" s="105" t="str">
        <f>IF(VLOOKUP($A249,'Incurred Real 2022$'!$A$25:$AC$426,'Incurred Real 2022$'!L$1,FALSE)=0,"",VLOOKUP($A249,'Incurred Real 2022$'!$A$25:$AC$426,'Incurred Real 2022$'!L$1,FALSE))</f>
        <v/>
      </c>
      <c r="M249" s="105" t="str">
        <f>IF(VLOOKUP($A249,'Incurred Real 2022$'!$A$25:$AC$426,'Incurred Real 2022$'!M$1,FALSE)=0,"",VLOOKUP($A249,'Incurred Real 2022$'!$A$25:$AC$426,'Incurred Real 2022$'!M$1,FALSE))</f>
        <v/>
      </c>
      <c r="N249" s="105" t="str">
        <f>IF(VLOOKUP($A249,'Incurred Real 2022$'!$A$25:$AC$426,'Incurred Real 2022$'!N$1,FALSE)=0,"",VLOOKUP($A249,'Incurred Real 2022$'!$A$25:$AC$426,'Incurred Real 2022$'!N$1,FALSE))</f>
        <v/>
      </c>
      <c r="O249" s="105" t="str">
        <f>IF(VLOOKUP($A249,'Incurred Real 2022$'!$A$25:$AC$426,'Incurred Real 2022$'!O$1,FALSE)=0,"",VLOOKUP($A249,'Incurred Real 2022$'!$A$25:$AC$426,'Incurred Real 2022$'!O$1,FALSE))</f>
        <v/>
      </c>
      <c r="P249" s="105" t="str">
        <f>IF(VLOOKUP($A249,'Incurred Real 2022$'!$A$25:$AC$426,'Incurred Real 2022$'!P$1,FALSE)=0,"",VLOOKUP($A249,'Incurred Real 2022$'!$A$25:$AC$426,'Incurred Real 2022$'!P$1,FALSE))</f>
        <v/>
      </c>
      <c r="Q249" s="105">
        <f>IF(VLOOKUP($A249,'Incurred Real 2022$'!$A$25:$AC$426,'Incurred Real 2022$'!Q$1,FALSE)=0,"",VLOOKUP($A249,'Incurred Real 2022$'!$A$25:$AC$426,'Incurred Real 2022$'!Q$1,FALSE))</f>
        <v>19135.87</v>
      </c>
      <c r="R249" s="105">
        <f>IF(VLOOKUP($A249,'Incurred Real 2022$'!$A$25:$AC$426,'Incurred Real 2022$'!R$1,FALSE)=0,"",VLOOKUP($A249,'Incurred Real 2022$'!$A$25:$AC$426,'Incurred Real 2022$'!R$1,FALSE))</f>
        <v>157421.31</v>
      </c>
      <c r="S249" s="105" t="str">
        <f>IF(VLOOKUP($A249,'Incurred Real 2022$'!$A$25:$AC$426,'Incurred Real 2022$'!S$1,FALSE)=0,"",VLOOKUP($A249,'Incurred Real 2022$'!$A$25:$AC$426,'Incurred Real 2022$'!S$1,FALSE))</f>
        <v/>
      </c>
      <c r="T249" s="105" t="str">
        <f>IF(VLOOKUP($A249,'Incurred Real 2022$'!$A$25:$AC$426,'Incurred Real 2022$'!T$1,FALSE)=0,"",VLOOKUP($A249,'Incurred Real 2022$'!$A$25:$AC$426,'Incurred Real 2022$'!T$1,FALSE))</f>
        <v/>
      </c>
      <c r="U249" s="105" t="str">
        <f>IF(VLOOKUP($A249,'Incurred Real 2022$'!$A$25:$AC$426,'Incurred Real 2022$'!U$1,FALSE)=0,"",VLOOKUP($A249,'Incurred Real 2022$'!$A$25:$AC$426,'Incurred Real 2022$'!U$1,FALSE))</f>
        <v/>
      </c>
      <c r="V249" s="13">
        <f>IF(ISTEXT(VLOOKUP($A249,'Incurred Real 2022$'!$A$25:$AC$426,'Incurred Real 2022$'!V$1,FALSE)),"",(VLOOKUP($A249,'Incurred Real 2022$'!$A$25:$AC$426,'Incurred Real 2022$'!V$1,FALSE))*BT249*Incurred_Real!V$15)</f>
        <v>581.26710482573526</v>
      </c>
      <c r="W249" s="13" t="str">
        <f>IF(ISTEXT(VLOOKUP($A249,'Incurred Real 2022$'!$A$25:$AC$426,'Incurred Real 2022$'!W$1,FALSE)),"",(VLOOKUP($A249,'Incurred Real 2022$'!$A$25:$AC$426,'Incurred Real 2022$'!W$1,FALSE))*BU249*Incurred_Real!W$15)</f>
        <v/>
      </c>
      <c r="X249" s="220">
        <f>IF(ISTEXT(VLOOKUP($A249,'Incurred Real 2022$'!$A$25:$AC$426,'Incurred Real 2022$'!X$1,FALSE)),"",(VLOOKUP($A249,'Incurred Real 2022$'!$A$25:$AC$426,'Incurred Real 2022$'!X$1,FALSE))*BV249*Incurred_Real!X$15)</f>
        <v>1263342.1850366234</v>
      </c>
      <c r="Y249" s="217">
        <f>IF(ISTEXT(VLOOKUP($A249,'Incurred Real 2022$'!$A$25:$AC$426,'Incurred Real 2022$'!Y$1,FALSE)),"",(VLOOKUP($A249,'Incurred Real 2022$'!$A$25:$AC$426,'Incurred Real 2022$'!Y$1,FALSE))*BW249*Incurred_Real!Y$15)</f>
        <v>1293086.2349935134</v>
      </c>
      <c r="Z249" s="13" t="str">
        <f>IF(ISTEXT(VLOOKUP($A249,'Incurred Real 2022$'!$A$25:$AC$426,'Incurred Real 2022$'!Z$1,FALSE)),"",(VLOOKUP($A249,'Incurred Real 2022$'!$A$25:$AC$426,'Incurred Real 2022$'!Z$1,FALSE))*BX249*Incurred_Real!Z$15)</f>
        <v/>
      </c>
      <c r="AA249" s="13" t="str">
        <f>IF(ISTEXT(VLOOKUP($A249,'Incurred Real 2022$'!$A$25:$AC$426,'Incurred Real 2022$'!AA$1,FALSE)),"",(VLOOKUP($A249,'Incurred Real 2022$'!$A$25:$AC$426,'Incurred Real 2022$'!AA$1,FALSE))*BY249*Incurred_Real!AA$15)</f>
        <v/>
      </c>
      <c r="AB249" s="13" t="str">
        <f>IF(ISTEXT(VLOOKUP($A249,'Incurred Real 2022$'!$A$25:$AC$426,'Incurred Real 2022$'!AB$1,FALSE)),"",(VLOOKUP($A249,'Incurred Real 2022$'!$A$25:$AC$426,'Incurred Real 2022$'!AB$1,FALSE))*BZ249*Incurred_Real!AB$15)</f>
        <v/>
      </c>
      <c r="AC249" s="13" t="str">
        <f>IF(ISTEXT(VLOOKUP($A249,'Incurred Real 2022$'!$A$25:$AC$426,'Incurred Real 2022$'!AC$1,FALSE)),"",(VLOOKUP($A249,'Incurred Real 2022$'!$A$25:$AC$426,'Incurred Real 2022$'!AC$1,FALSE))*CA249*Incurred_Real!AC$15)</f>
        <v/>
      </c>
      <c r="AD249" s="227">
        <f t="shared" si="65"/>
        <v>2733566.8671349622</v>
      </c>
      <c r="AE249" s="227">
        <f t="shared" si="66"/>
        <v>2733566.8671349622</v>
      </c>
      <c r="AF249" s="239">
        <f t="shared" si="71"/>
        <v>3099149.4449238977</v>
      </c>
      <c r="AG249" s="222">
        <f t="shared" si="67"/>
        <v>2886307.8401646549</v>
      </c>
      <c r="AH249" s="223">
        <f t="shared" si="76"/>
        <v>1.0737418240000003</v>
      </c>
      <c r="AI249" s="224">
        <f t="shared" si="68"/>
        <v>2025</v>
      </c>
      <c r="AJ249" s="225">
        <f>VLOOKUP($A249,Project_Commissioning!$C$4:$H$355,Project_Commissioning!F$1,FALSE)</f>
        <v>45652</v>
      </c>
      <c r="AK249" s="226">
        <f>VLOOKUP($A249,Project_Commissioning!$C$4:$H$355,Project_Commissioning!G$1,FALSE)</f>
        <v>2025</v>
      </c>
      <c r="AL249" s="225" t="str">
        <f>IF(VLOOKUP($A249,Project_Commissioning!$C$4:$H$355,Project_Commissioning!H$1,FALSE)=0,"",VLOOKUP($A249,Project_Commissioning!$C$4:$H$355,Project_Commissioning!H$1,FALSE))</f>
        <v/>
      </c>
      <c r="AM249" s="237">
        <f t="shared" si="72"/>
        <v>2752597.656407027</v>
      </c>
      <c r="AN249" s="221" cm="1">
        <f t="array" ref="AN249">IF(ROUND(AE249,0)=0,0,LOOKUP(2,1/(F249:AC249&lt;&gt;""),F249:AC249))</f>
        <v>1293086.2349935134</v>
      </c>
      <c r="AO249" s="221">
        <f t="shared" si="73"/>
        <v>2557009.6871349625</v>
      </c>
      <c r="AP249" s="79"/>
      <c r="AQ249" s="20"/>
      <c r="AR249" s="245">
        <f>IF(ISNA(VLOOKUP($A249,'Success Asset Classes'!$B$15:$AA$114,'Success Asset Classes'!$AA$1,FALSE)),0,VLOOKUP($A249,'Success Asset Classes'!$B$15:$AA$114,'Success Asset Classes'!$AA$1,FALSE))</f>
        <v>0</v>
      </c>
      <c r="AS249" s="230">
        <f>IF($AR249=0,VLOOKUP(MID($A249,4,5),'Project splits'!$C$5:$AM$346,AS$22,FALSE),IF(ISNA(VLOOKUP($A249,'Success Asset Classes'!$B$15:$BD$377,AS$21,FALSE)),VLOOKUP(MID($A249,4,5),'Project splits'!$C$5:$AM$346,AS$22,FALSE),VLOOKUP($A249,'Success Asset Classes'!$B$15:$BD$377,AS$21,FALSE)))</f>
        <v>0</v>
      </c>
      <c r="AT249" s="230">
        <f>IF($AR249=0,VLOOKUP(MID($A249,4,5),'Project splits'!$C$5:$AM$346,AT$22,FALSE),IF(ISNA(VLOOKUP($A249,'Success Asset Classes'!$B$15:$BD$377,AT$21,FALSE)),VLOOKUP(MID($A249,4,5),'Project splits'!$C$5:$AM$346,AT$22,FALSE),VLOOKUP($A249,'Success Asset Classes'!$B$15:$BD$377,AT$21,FALSE)))</f>
        <v>0</v>
      </c>
      <c r="AU249" s="230">
        <f>IF($AR249=0,VLOOKUP(MID($A249,4,5),'Project splits'!$C$5:$AM$346,AU$22,FALSE),IF(ISNA(VLOOKUP($A249,'Success Asset Classes'!$B$15:$BD$377,AU$21,FALSE)),VLOOKUP(MID($A249,4,5),'Project splits'!$C$5:$AM$346,AU$22,FALSE),VLOOKUP($A249,'Success Asset Classes'!$B$15:$BD$377,AU$21,FALSE)))</f>
        <v>0</v>
      </c>
      <c r="AV249" s="230">
        <f>IF($AR249=0,VLOOKUP(MID($A249,4,5),'Project splits'!$C$5:$AM$346,AV$22,FALSE),IF(ISNA(VLOOKUP($A249,'Success Asset Classes'!$B$15:$BD$377,AV$21,FALSE)),VLOOKUP(MID($A249,4,5),'Project splits'!$C$5:$AM$346,AV$22,FALSE),VLOOKUP($A249,'Success Asset Classes'!$B$15:$BD$377,AV$21,FALSE)))</f>
        <v>0</v>
      </c>
      <c r="AW249" s="230">
        <f>IF($AR249=0,VLOOKUP(MID($A249,4,5),'Project splits'!$C$5:$AM$346,AW$22,FALSE),IF(ISNA(VLOOKUP($A249,'Success Asset Classes'!$B$15:$BD$377,AW$21,FALSE)),VLOOKUP(MID($A249,4,5),'Project splits'!$C$5:$AM$346,AW$22,FALSE),VLOOKUP($A249,'Success Asset Classes'!$B$15:$BD$377,AW$21,FALSE)))</f>
        <v>0</v>
      </c>
      <c r="AX249" s="230">
        <f>IF($AR249=0,VLOOKUP(MID($A249,4,5),'Project splits'!$C$5:$AM$346,AX$22,FALSE),IF(ISNA(VLOOKUP($A249,'Success Asset Classes'!$B$15:$BD$377,AX$21,FALSE)),VLOOKUP(MID($A249,4,5),'Project splits'!$C$5:$AM$346,AX$22,FALSE),VLOOKUP($A249,'Success Asset Classes'!$B$15:$BD$377,AX$21,FALSE)))</f>
        <v>0</v>
      </c>
      <c r="AY249" s="230">
        <f>IF($AR249=0,VLOOKUP(MID($A249,4,5),'Project splits'!$C$5:$AM$346,AY$22,FALSE),IF(ISNA(VLOOKUP($A249,'Success Asset Classes'!$B$15:$BD$377,AY$21,FALSE)),VLOOKUP(MID($A249,4,5),'Project splits'!$C$5:$AM$346,AY$22,FALSE),VLOOKUP($A249,'Success Asset Classes'!$B$15:$BD$377,AY$21,FALSE)))</f>
        <v>0</v>
      </c>
      <c r="AZ249" s="230">
        <f>IF($AR249=0,VLOOKUP(MID($A249,4,5),'Project splits'!$C$5:$AM$346,AZ$22,FALSE),IF(ISNA(VLOOKUP($A249,'Success Asset Classes'!$B$15:$BD$377,AZ$21,FALSE)),VLOOKUP(MID($A249,4,5),'Project splits'!$C$5:$AM$346,AZ$22,FALSE),VLOOKUP($A249,'Success Asset Classes'!$B$15:$BD$377,AZ$21,FALSE)))</f>
        <v>0</v>
      </c>
      <c r="BA249" s="230">
        <f>IF($AR249=0,VLOOKUP(MID($A249,4,5),'Project splits'!$C$5:$AM$346,BA$22,FALSE),IF(ISNA(VLOOKUP($A249,'Success Asset Classes'!$B$15:$BD$377,BA$21,FALSE)),VLOOKUP(MID($A249,4,5),'Project splits'!$C$5:$AM$346,BA$22,FALSE),VLOOKUP($A249,'Success Asset Classes'!$B$15:$BD$377,BA$21,FALSE)))</f>
        <v>0</v>
      </c>
      <c r="BB249" s="230">
        <f>IF($AR249=0,VLOOKUP(MID($A249,4,5),'Project splits'!$C$5:$AM$346,BB$22,FALSE),IF(ISNA(VLOOKUP($A249,'Success Asset Classes'!$B$15:$BD$377,BB$21,FALSE)),VLOOKUP(MID($A249,4,5),'Project splits'!$C$5:$AM$346,BB$22,FALSE),VLOOKUP($A249,'Success Asset Classes'!$B$15:$BD$377,BB$21,FALSE)))</f>
        <v>0.94319268711139603</v>
      </c>
      <c r="BC249" s="230">
        <f>IF($AR249=0,VLOOKUP(MID($A249,4,5),'Project splits'!$C$5:$AM$346,BC$22,FALSE),IF(ISNA(VLOOKUP($A249,'Success Asset Classes'!$B$15:$BD$377,BC$21,FALSE)),VLOOKUP(MID($A249,4,5),'Project splits'!$C$5:$AM$346,BC$22,FALSE),VLOOKUP($A249,'Success Asset Classes'!$B$15:$BD$377,BC$21,FALSE)))</f>
        <v>0</v>
      </c>
      <c r="BD249" s="230">
        <f>IF($AR249=0,VLOOKUP(MID($A249,4,5),'Project splits'!$C$5:$AM$346,BD$22,FALSE),IF(ISNA(VLOOKUP($A249,'Success Asset Classes'!$B$15:$BD$377,BD$21,FALSE)),VLOOKUP(MID($A249,4,5),'Project splits'!$C$5:$AM$346,BD$22,FALSE),VLOOKUP($A249,'Success Asset Classes'!$B$15:$BD$377,BD$21,FALSE)))</f>
        <v>0</v>
      </c>
      <c r="BE249" s="230">
        <f>IF($AR249=0,VLOOKUP(MID($A249,4,5),'Project splits'!$C$5:$AM$346,BE$22,FALSE),IF(ISNA(VLOOKUP($A249,'Success Asset Classes'!$B$15:$BD$377,BE$21,FALSE)),VLOOKUP(MID($A249,4,5),'Project splits'!$C$5:$AM$346,BE$22,FALSE),VLOOKUP($A249,'Success Asset Classes'!$B$15:$BD$377,BE$21,FALSE)))</f>
        <v>0</v>
      </c>
      <c r="BF249" s="230">
        <f>IF($AR249=0,VLOOKUP(MID($A249,4,5),'Project splits'!$C$5:$AM$346,BF$22,FALSE),IF(ISNA(VLOOKUP($A249,'Success Asset Classes'!$B$15:$BD$377,BF$21,FALSE)),VLOOKUP(MID($A249,4,5),'Project splits'!$C$5:$AM$346,BF$22,FALSE),VLOOKUP($A249,'Success Asset Classes'!$B$15:$BD$377,BF$21,FALSE)))</f>
        <v>0</v>
      </c>
      <c r="BG249" s="230">
        <f>IF($AR249=0,VLOOKUP(MID($A249,4,5),'Project splits'!$C$5:$AM$346,BG$22,FALSE),IF(ISNA(VLOOKUP($A249,'Success Asset Classes'!$B$15:$BD$377,BG$21,FALSE)),VLOOKUP(MID($A249,4,5),'Project splits'!$C$5:$AM$346,BG$22,FALSE),VLOOKUP($A249,'Success Asset Classes'!$B$15:$BD$377,BG$21,FALSE)))</f>
        <v>0</v>
      </c>
      <c r="BH249" s="230">
        <f>IF($AR249=0,VLOOKUP(MID($A249,4,5),'Project splits'!$C$5:$AM$346,BH$22,FALSE),IF(ISNA(VLOOKUP($A249,'Success Asset Classes'!$B$15:$BD$377,BH$21,FALSE)),VLOOKUP(MID($A249,4,5),'Project splits'!$C$5:$AM$346,BH$22,FALSE),VLOOKUP($A249,'Success Asset Classes'!$B$15:$BD$377,BH$21,FALSE)))</f>
        <v>0</v>
      </c>
      <c r="BI249" s="230">
        <f>IF($AR249=0,VLOOKUP(MID($A249,4,5),'Project splits'!$C$5:$AM$346,BI$22,FALSE),IF(ISNA(VLOOKUP($A249,'Success Asset Classes'!$B$15:$BD$377,BI$21,FALSE)),VLOOKUP(MID($A249,4,5),'Project splits'!$C$5:$AM$346,BI$22,FALSE),VLOOKUP($A249,'Success Asset Classes'!$B$15:$BD$377,BI$21,FALSE)))</f>
        <v>5.6807312888603925E-2</v>
      </c>
      <c r="BJ249" s="230">
        <f>IF($AR249=0,VLOOKUP(MID($A249,4,5),'Project splits'!$C$5:$AM$346,BJ$22,FALSE),IF(ISNA(VLOOKUP($A249,'Success Asset Classes'!$B$15:$BD$377,BJ$21,FALSE)),VLOOKUP(MID($A249,4,5),'Project splits'!$C$5:$AM$346,BJ$22,FALSE),VLOOKUP($A249,'Success Asset Classes'!$B$15:$BD$377,BJ$21,FALSE)))</f>
        <v>0</v>
      </c>
      <c r="BK249" s="230">
        <f>IF($AR249=0,VLOOKUP(MID($A249,4,5),'Project splits'!$C$5:$AM$346,BK$22,FALSE),IF(ISNA(VLOOKUP($A249,'Success Asset Classes'!$B$15:$BD$377,BK$21,FALSE)),VLOOKUP(MID($A249,4,5),'Project splits'!$C$5:$AM$346,BK$22,FALSE),VLOOKUP($A249,'Success Asset Classes'!$B$15:$BD$377,BK$21,FALSE)))</f>
        <v>0</v>
      </c>
      <c r="BL249" s="230">
        <f>IF($AR249=0,VLOOKUP(MID($A249,4,5),'Project splits'!$C$5:$AM$346,BL$22,FALSE),IF(ISNA(VLOOKUP($A249,'Success Asset Classes'!$B$15:$BD$377,BL$21,FALSE)),VLOOKUP(MID($A249,4,5),'Project splits'!$C$5:$AM$346,BL$22,FALSE),VLOOKUP($A249,'Success Asset Classes'!$B$15:$BD$377,BL$21,FALSE)))</f>
        <v>0</v>
      </c>
      <c r="BM249" s="230">
        <f>IF($AR249=0,VLOOKUP(MID($A249,4,5),'Project splits'!$C$5:$AM$346,BM$22,FALSE),IF(ISNA(VLOOKUP($A249,'Success Asset Classes'!$B$15:$BD$377,BM$21,FALSE)),VLOOKUP(MID($A249,4,5),'Project splits'!$C$5:$AM$346,BM$22,FALSE),VLOOKUP($A249,'Success Asset Classes'!$B$15:$BD$377,BM$21,FALSE)))</f>
        <v>0</v>
      </c>
      <c r="BN249" s="230">
        <f>IF($AR249=0,VLOOKUP(MID($A249,4,5),'Project splits'!$C$5:$AM$346,BN$22,FALSE),IF(ISNA(VLOOKUP($A249,'Success Asset Classes'!$B$15:$BD$377,BN$21,FALSE)),VLOOKUP(MID($A249,4,5),'Project splits'!$C$5:$AM$346,BN$22,FALSE),VLOOKUP($A249,'Success Asset Classes'!$B$15:$BD$377,BN$21,FALSE)))</f>
        <v>0</v>
      </c>
      <c r="BO249" s="230">
        <f>IF($AR249=0,VLOOKUP(MID($A249,4,5),'Project splits'!$C$5:$AM$346,BO$22,FALSE),IF(ISNA(VLOOKUP($A249,'Success Asset Classes'!$B$15:$BD$377,BO$21,FALSE)),VLOOKUP(MID($A249,4,5),'Project splits'!$C$5:$AM$346,BO$22,FALSE),VLOOKUP($A249,'Success Asset Classes'!$B$15:$BD$377,BO$21,FALSE)))</f>
        <v>0</v>
      </c>
      <c r="BP249" s="230">
        <f>IF($AR249=0,VLOOKUP(MID($A249,4,5),'Project splits'!$C$5:$AM$346,BP$22,FALSE),IF(ISNA(VLOOKUP($A249,'Success Asset Classes'!$B$15:$BD$377,BP$21,FALSE)),VLOOKUP(MID($A249,4,5),'Project splits'!$C$5:$AM$346,BP$22,FALSE),VLOOKUP($A249,'Success Asset Classes'!$B$15:$BD$377,BP$21,FALSE)))</f>
        <v>0</v>
      </c>
      <c r="BQ249" s="230">
        <f>IF($AR249=0,VLOOKUP(MID($A249,4,5),'Project splits'!$C$5:$AM$346,BQ$22,FALSE),IF(ISNA(VLOOKUP($A249,'Success Asset Classes'!$B$15:$BD$377,BQ$21,FALSE)),VLOOKUP(MID($A249,4,5),'Project splits'!$C$5:$AM$346,BQ$22,FALSE),VLOOKUP($A249,'Success Asset Classes'!$B$15:$BD$377,BQ$21,FALSE)))</f>
        <v>0</v>
      </c>
      <c r="BR249" s="230">
        <f>IF($AR249=0,VLOOKUP(MID($A249,4,5),'Project splits'!$C$5:$AM$346,BR$22,FALSE),IF(ISNA(VLOOKUP($A249,'Success Asset Classes'!$B$15:$BD$377,BR$21,FALSE)),VLOOKUP(MID($A249,4,5),'Project splits'!$C$5:$AM$346,BR$22,FALSE),VLOOKUP($A249,'Success Asset Classes'!$B$15:$BD$377,BR$21,FALSE)))</f>
        <v>0</v>
      </c>
      <c r="BS249" s="247">
        <f t="shared" si="69"/>
        <v>1</v>
      </c>
      <c r="BT249" s="249">
        <f>1+IF(ISNA(VLOOKUP($A249,'Project labour content'!$A$7:$D$255,'Project labour content'!$D$1,FALSE)),VLOOKUP($D249,'Project labour content'!$F$6:$G$15,'Project labour content'!$G$1,FALSE),VLOOKUP($A249,'Project labour content'!$A$7:$D$255,'Project labour content'!$D$1,FALSE))*LabEsc22*1</f>
        <v>1.0008967884495041</v>
      </c>
      <c r="BU249" s="249">
        <f>1+IF(ISNA(VLOOKUP($A249,'Project labour content'!$A$7:$D$255,'Project labour content'!$D$1,FALSE)),VLOOKUP($D249,'Project labour content'!$F$6:$G$15,'Project labour content'!$G$1,FALSE),VLOOKUP($A249,'Project labour content'!$A$7:$D$255,'Project labour content'!$D$1,FALSE))*LabEsc23*1</f>
        <v>1.001797881483566</v>
      </c>
      <c r="BV249" s="249">
        <f>1+IF(ISNA(VLOOKUP($A249,'Project labour content'!$A$7:$D$255,'Project labour content'!$D$1,FALSE)),VLOOKUP($D249,'Project labour content'!$F$6:$G$15,'Project labour content'!$G$1,FALSE),VLOOKUP($A249,'Project labour content'!$A$7:$D$255,'Project labour content'!$D$1,FALSE))*LabEsc24*1</f>
        <v>1.0026467111216524</v>
      </c>
      <c r="BW249" s="249">
        <f>1+IF(ISNA(VLOOKUP($A249,'Project labour content'!$A$7:$D$255,'Project labour content'!$D$1,FALSE)),VLOOKUP($D249,'Project labour content'!$F$6:$G$15,'Project labour content'!$G$1,FALSE),VLOOKUP($A249,'Project labour content'!$A$7:$D$255,'Project labour content'!$D$1,FALSE))*LabEsc25*1</f>
        <v>1.0037835769502625</v>
      </c>
      <c r="BX249" s="249">
        <f>1+IF(ISNA(VLOOKUP($A249,'Project labour content'!$A$7:$D$255,'Project labour content'!$D$1,FALSE)),VLOOKUP($D249,'Project labour content'!$F$6:$G$15,'Project labour content'!$G$1,FALSE),VLOOKUP($A249,'Project labour content'!$A$7:$D$255,'Project labour content'!$D$1,FALSE))*LabEsc26*1</f>
        <v>1.0050225712258096</v>
      </c>
      <c r="BY249" s="249">
        <f>1+IF(ISNA(VLOOKUP($A249,'Project labour content'!$A$7:$D$255,'Project labour content'!$D$1,FALSE)),VLOOKUP($D249,'Project labour content'!$F$6:$G$15,'Project labour content'!$G$1,FALSE),VLOOKUP($A249,'Project labour content'!$A$7:$D$255,'Project labour content'!$D$1,FALSE))*LabEsc27*1</f>
        <v>1.0057899852186329</v>
      </c>
      <c r="BZ249" s="249">
        <f>1+IF(ISNA(VLOOKUP($A249,'Project labour content'!$A$7:$D$255,'Project labour content'!$D$1,FALSE)),VLOOKUP($D249,'Project labour content'!$F$6:$G$15,'Project labour content'!$G$1,FALSE),VLOOKUP($A249,'Project labour content'!$A$7:$D$255,'Project labour content'!$D$1,FALSE))*LabEsc28*1</f>
        <v>1.0063678479552289</v>
      </c>
      <c r="CA249" s="249">
        <f>1+IF(ISNA(VLOOKUP($A249,'Project labour content'!$A$7:$D$255,'Project labour content'!$D$1,FALSE)),VLOOKUP($D249,'Project labour content'!$F$6:$G$15,'Project labour content'!$G$1,FALSE),VLOOKUP($A249,'Project labour content'!$A$7:$D$255,'Project labour content'!$D$1,FALSE))*LabEsc29*1</f>
        <v>1.0072952020749184</v>
      </c>
      <c r="CB249" s="250" t="str">
        <f>IF(ISNA(VLOOKUP($A249,'Project labour content'!$A$7:$D$255,'Project labour content'!$D$1,FALSE)),"Category","Project")</f>
        <v>Project</v>
      </c>
      <c r="CD249" s="247" t="str">
        <f t="shared" si="70"/>
        <v>14199</v>
      </c>
      <c r="CE249" s="3"/>
    </row>
    <row r="250" spans="1:83" x14ac:dyDescent="0.15">
      <c r="A250" s="11" t="s">
        <v>744</v>
      </c>
      <c r="B250" s="11" t="str">
        <f>VLOOKUP($A250,'Incurred Real 2022$'!$A$25:$AC$426,'Incurred Real 2022$'!B$1,FALSE)</f>
        <v>160 MVA 275_132 kV Emergency Transformer Deployment Preparat</v>
      </c>
      <c r="C250" s="11" t="str">
        <f>VLOOKUP($A250,'Incurred Real 2022$'!$A$25:$AC$426,'Incurred Real 2022$'!C$1,FALSE)</f>
        <v>ExAnte</v>
      </c>
      <c r="D250" s="11" t="str">
        <f>VLOOKUP($A250,'Incurred Real 2022$'!$A$25:$AC$426,'Incurred Real 2022$'!D$1,FALSE)</f>
        <v>Security/Compliance</v>
      </c>
      <c r="E250" s="11" t="str">
        <f>VLOOKUP($A250,'Incurred Real 2022$'!$A$25:$AC$426,'Incurred Real 2022$'!E$1,FALSE)</f>
        <v>Deferred</v>
      </c>
      <c r="F250" s="105" t="str">
        <f>IF(VLOOKUP($A250,'Incurred Real 2022$'!$A$25:$AC$426,'Incurred Real 2022$'!F$1,FALSE)=0,"",VLOOKUP($A250,'Incurred Real 2022$'!$A$25:$AC$426,'Incurred Real 2022$'!F$1,FALSE))</f>
        <v/>
      </c>
      <c r="G250" s="105" t="str">
        <f>IF(VLOOKUP($A250,'Incurred Real 2022$'!$A$25:$AC$426,'Incurred Real 2022$'!G$1,FALSE)=0,"",VLOOKUP($A250,'Incurred Real 2022$'!$A$25:$AC$426,'Incurred Real 2022$'!G$1,FALSE))</f>
        <v/>
      </c>
      <c r="H250" s="105" t="str">
        <f>IF(VLOOKUP($A250,'Incurred Real 2022$'!$A$25:$AC$426,'Incurred Real 2022$'!H$1,FALSE)=0,"",VLOOKUP($A250,'Incurred Real 2022$'!$A$25:$AC$426,'Incurred Real 2022$'!H$1,FALSE))</f>
        <v/>
      </c>
      <c r="I250" s="105" t="str">
        <f>IF(VLOOKUP($A250,'Incurred Real 2022$'!$A$25:$AC$426,'Incurred Real 2022$'!I$1,FALSE)=0,"",VLOOKUP($A250,'Incurred Real 2022$'!$A$25:$AC$426,'Incurred Real 2022$'!I$1,FALSE))</f>
        <v/>
      </c>
      <c r="J250" s="105" t="str">
        <f>IF(VLOOKUP($A250,'Incurred Real 2022$'!$A$25:$AC$426,'Incurred Real 2022$'!J$1,FALSE)=0,"",VLOOKUP($A250,'Incurred Real 2022$'!$A$25:$AC$426,'Incurred Real 2022$'!J$1,FALSE))</f>
        <v/>
      </c>
      <c r="K250" s="105" t="str">
        <f>IF(VLOOKUP($A250,'Incurred Real 2022$'!$A$25:$AC$426,'Incurred Real 2022$'!K$1,FALSE)=0,"",VLOOKUP($A250,'Incurred Real 2022$'!$A$25:$AC$426,'Incurred Real 2022$'!K$1,FALSE))</f>
        <v/>
      </c>
      <c r="L250" s="105" t="str">
        <f>IF(VLOOKUP($A250,'Incurred Real 2022$'!$A$25:$AC$426,'Incurred Real 2022$'!L$1,FALSE)=0,"",VLOOKUP($A250,'Incurred Real 2022$'!$A$25:$AC$426,'Incurred Real 2022$'!L$1,FALSE))</f>
        <v/>
      </c>
      <c r="M250" s="105" t="str">
        <f>IF(VLOOKUP($A250,'Incurred Real 2022$'!$A$25:$AC$426,'Incurred Real 2022$'!M$1,FALSE)=0,"",VLOOKUP($A250,'Incurred Real 2022$'!$A$25:$AC$426,'Incurred Real 2022$'!M$1,FALSE))</f>
        <v/>
      </c>
      <c r="N250" s="105" t="str">
        <f>IF(VLOOKUP($A250,'Incurred Real 2022$'!$A$25:$AC$426,'Incurred Real 2022$'!N$1,FALSE)=0,"",VLOOKUP($A250,'Incurred Real 2022$'!$A$25:$AC$426,'Incurred Real 2022$'!N$1,FALSE))</f>
        <v/>
      </c>
      <c r="O250" s="105" t="str">
        <f>IF(VLOOKUP($A250,'Incurred Real 2022$'!$A$25:$AC$426,'Incurred Real 2022$'!O$1,FALSE)=0,"",VLOOKUP($A250,'Incurred Real 2022$'!$A$25:$AC$426,'Incurred Real 2022$'!O$1,FALSE))</f>
        <v/>
      </c>
      <c r="P250" s="105" t="str">
        <f>IF(VLOOKUP($A250,'Incurred Real 2022$'!$A$25:$AC$426,'Incurred Real 2022$'!P$1,FALSE)=0,"",VLOOKUP($A250,'Incurred Real 2022$'!$A$25:$AC$426,'Incurred Real 2022$'!P$1,FALSE))</f>
        <v/>
      </c>
      <c r="Q250" s="105">
        <f>IF(VLOOKUP($A250,'Incurred Real 2022$'!$A$25:$AC$426,'Incurred Real 2022$'!Q$1,FALSE)=0,"",VLOOKUP($A250,'Incurred Real 2022$'!$A$25:$AC$426,'Incurred Real 2022$'!Q$1,FALSE))</f>
        <v>36152.019999999997</v>
      </c>
      <c r="R250" s="105">
        <f>IF(VLOOKUP($A250,'Incurred Real 2022$'!$A$25:$AC$426,'Incurred Real 2022$'!R$1,FALSE)=0,"",VLOOKUP($A250,'Incurred Real 2022$'!$A$25:$AC$426,'Incurred Real 2022$'!R$1,FALSE))</f>
        <v>144730.96</v>
      </c>
      <c r="S250" s="105" t="str">
        <f>IF(VLOOKUP($A250,'Incurred Real 2022$'!$A$25:$AC$426,'Incurred Real 2022$'!S$1,FALSE)=0,"",VLOOKUP($A250,'Incurred Real 2022$'!$A$25:$AC$426,'Incurred Real 2022$'!S$1,FALSE))</f>
        <v/>
      </c>
      <c r="T250" s="105" t="str">
        <f>IF(VLOOKUP($A250,'Incurred Real 2022$'!$A$25:$AC$426,'Incurred Real 2022$'!T$1,FALSE)=0,"",VLOOKUP($A250,'Incurred Real 2022$'!$A$25:$AC$426,'Incurred Real 2022$'!T$1,FALSE))</f>
        <v/>
      </c>
      <c r="U250" s="105" t="str">
        <f>IF(VLOOKUP($A250,'Incurred Real 2022$'!$A$25:$AC$426,'Incurred Real 2022$'!U$1,FALSE)=0,"",VLOOKUP($A250,'Incurred Real 2022$'!$A$25:$AC$426,'Incurred Real 2022$'!U$1,FALSE))</f>
        <v/>
      </c>
      <c r="V250" s="13">
        <f>IF(ISTEXT(VLOOKUP($A250,'Incurred Real 2022$'!$A$25:$AC$426,'Incurred Real 2022$'!V$1,FALSE)),"",(VLOOKUP($A250,'Incurred Real 2022$'!$A$25:$AC$426,'Incurred Real 2022$'!V$1,FALSE))*BT250*Incurred_Real!V$15)</f>
        <v>433.63779822156124</v>
      </c>
      <c r="W250" s="13" t="str">
        <f>IF(ISTEXT(VLOOKUP($A250,'Incurred Real 2022$'!$A$25:$AC$426,'Incurred Real 2022$'!W$1,FALSE)),"",(VLOOKUP($A250,'Incurred Real 2022$'!$A$25:$AC$426,'Incurred Real 2022$'!W$1,FALSE))*BU250*Incurred_Real!W$15)</f>
        <v/>
      </c>
      <c r="X250" s="220">
        <f>IF(ISTEXT(VLOOKUP($A250,'Incurred Real 2022$'!$A$25:$AC$426,'Incurred Real 2022$'!X$1,FALSE)),"",(VLOOKUP($A250,'Incurred Real 2022$'!$A$25:$AC$426,'Incurred Real 2022$'!X$1,FALSE))*BV250*Incurred_Real!X$15)</f>
        <v>187816.34283129469</v>
      </c>
      <c r="Y250" s="217">
        <f>IF(ISTEXT(VLOOKUP($A250,'Incurred Real 2022$'!$A$25:$AC$426,'Incurred Real 2022$'!Y$1,FALSE)),"",(VLOOKUP($A250,'Incurred Real 2022$'!$A$25:$AC$426,'Incurred Real 2022$'!Y$1,FALSE))*BW250*Incurred_Real!Y$15)</f>
        <v>144857.34287554037</v>
      </c>
      <c r="Z250" s="13" t="str">
        <f>IF(ISTEXT(VLOOKUP($A250,'Incurred Real 2022$'!$A$25:$AC$426,'Incurred Real 2022$'!Z$1,FALSE)),"",(VLOOKUP($A250,'Incurred Real 2022$'!$A$25:$AC$426,'Incurred Real 2022$'!Z$1,FALSE))*BX250*Incurred_Real!Z$15)</f>
        <v/>
      </c>
      <c r="AA250" s="13" t="str">
        <f>IF(ISTEXT(VLOOKUP($A250,'Incurred Real 2022$'!$A$25:$AC$426,'Incurred Real 2022$'!AA$1,FALSE)),"",(VLOOKUP($A250,'Incurred Real 2022$'!$A$25:$AC$426,'Incurred Real 2022$'!AA$1,FALSE))*BY250*Incurred_Real!AA$15)</f>
        <v/>
      </c>
      <c r="AB250" s="13" t="str">
        <f>IF(ISTEXT(VLOOKUP($A250,'Incurred Real 2022$'!$A$25:$AC$426,'Incurred Real 2022$'!AB$1,FALSE)),"",(VLOOKUP($A250,'Incurred Real 2022$'!$A$25:$AC$426,'Incurred Real 2022$'!AB$1,FALSE))*BZ250*Incurred_Real!AB$15)</f>
        <v/>
      </c>
      <c r="AC250" s="13" t="str">
        <f>IF(ISTEXT(VLOOKUP($A250,'Incurred Real 2022$'!$A$25:$AC$426,'Incurred Real 2022$'!AC$1,FALSE)),"",(VLOOKUP($A250,'Incurred Real 2022$'!$A$25:$AC$426,'Incurred Real 2022$'!AC$1,FALSE))*CA250*Incurred_Real!AC$15)</f>
        <v/>
      </c>
      <c r="AD250" s="227">
        <f t="shared" si="65"/>
        <v>513990.3035050566</v>
      </c>
      <c r="AE250" s="227">
        <f t="shared" si="66"/>
        <v>513990.3035050566</v>
      </c>
      <c r="AF250" s="239">
        <f t="shared" si="71"/>
        <v>601044.79628280248</v>
      </c>
      <c r="AG250" s="222">
        <f t="shared" si="67"/>
        <v>559766.5871333353</v>
      </c>
      <c r="AH250" s="223">
        <f t="shared" si="76"/>
        <v>1.0737418240000003</v>
      </c>
      <c r="AI250" s="224">
        <f t="shared" si="68"/>
        <v>2025</v>
      </c>
      <c r="AJ250" s="225">
        <f>VLOOKUP($A250,Project_Commissioning!$C$4:$H$355,Project_Commissioning!F$1,FALSE)</f>
        <v>45667</v>
      </c>
      <c r="AK250" s="226">
        <f>VLOOKUP($A250,Project_Commissioning!$C$4:$H$355,Project_Commissioning!G$1,FALSE)</f>
        <v>2025</v>
      </c>
      <c r="AL250" s="225" t="str">
        <f>IF(VLOOKUP($A250,Project_Commissioning!$C$4:$H$355,Project_Commissioning!H$1,FALSE)=0,"",VLOOKUP($A250,Project_Commissioning!$C$4:$H$355,Project_Commissioning!H$1,FALSE))</f>
        <v/>
      </c>
      <c r="AM250" s="237">
        <f t="shared" si="72"/>
        <v>533835.01733144303</v>
      </c>
      <c r="AN250" s="221" cm="1">
        <f t="array" ref="AN250">IF(ROUND(AE250,0)=0,0,LOOKUP(2,1/(F250:AC250&lt;&gt;""),F250:AC250))</f>
        <v>144857.34287554037</v>
      </c>
      <c r="AO250" s="221">
        <f t="shared" si="73"/>
        <v>333107.32350505661</v>
      </c>
      <c r="AP250" s="79"/>
      <c r="AQ250" s="20"/>
      <c r="AR250" s="245">
        <f>IF(ISNA(VLOOKUP($A250,'Success Asset Classes'!$B$15:$AA$114,'Success Asset Classes'!$AA$1,FALSE)),0,VLOOKUP($A250,'Success Asset Classes'!$B$15:$AA$114,'Success Asset Classes'!$AA$1,FALSE))</f>
        <v>0</v>
      </c>
      <c r="AS250" s="230">
        <f>IF($AR250=0,VLOOKUP(MID($A250,4,5),'Project splits'!$C$5:$AM$346,AS$22,FALSE),IF(ISNA(VLOOKUP($A250,'Success Asset Classes'!$B$15:$BD$377,AS$21,FALSE)),VLOOKUP(MID($A250,4,5),'Project splits'!$C$5:$AM$346,AS$22,FALSE),VLOOKUP($A250,'Success Asset Classes'!$B$15:$BD$377,AS$21,FALSE)))</f>
        <v>0</v>
      </c>
      <c r="AT250" s="230">
        <f>IF($AR250=0,VLOOKUP(MID($A250,4,5),'Project splits'!$C$5:$AM$346,AT$22,FALSE),IF(ISNA(VLOOKUP($A250,'Success Asset Classes'!$B$15:$BD$377,AT$21,FALSE)),VLOOKUP(MID($A250,4,5),'Project splits'!$C$5:$AM$346,AT$22,FALSE),VLOOKUP($A250,'Success Asset Classes'!$B$15:$BD$377,AT$21,FALSE)))</f>
        <v>0</v>
      </c>
      <c r="AU250" s="230">
        <f>IF($AR250=0,VLOOKUP(MID($A250,4,5),'Project splits'!$C$5:$AM$346,AU$22,FALSE),IF(ISNA(VLOOKUP($A250,'Success Asset Classes'!$B$15:$BD$377,AU$21,FALSE)),VLOOKUP(MID($A250,4,5),'Project splits'!$C$5:$AM$346,AU$22,FALSE),VLOOKUP($A250,'Success Asset Classes'!$B$15:$BD$377,AU$21,FALSE)))</f>
        <v>0</v>
      </c>
      <c r="AV250" s="230">
        <f>IF($AR250=0,VLOOKUP(MID($A250,4,5),'Project splits'!$C$5:$AM$346,AV$22,FALSE),IF(ISNA(VLOOKUP($A250,'Success Asset Classes'!$B$15:$BD$377,AV$21,FALSE)),VLOOKUP(MID($A250,4,5),'Project splits'!$C$5:$AM$346,AV$22,FALSE),VLOOKUP($A250,'Success Asset Classes'!$B$15:$BD$377,AV$21,FALSE)))</f>
        <v>0</v>
      </c>
      <c r="AW250" s="230">
        <f>IF($AR250=0,VLOOKUP(MID($A250,4,5),'Project splits'!$C$5:$AM$346,AW$22,FALSE),IF(ISNA(VLOOKUP($A250,'Success Asset Classes'!$B$15:$BD$377,AW$21,FALSE)),VLOOKUP(MID($A250,4,5),'Project splits'!$C$5:$AM$346,AW$22,FALSE),VLOOKUP($A250,'Success Asset Classes'!$B$15:$BD$377,AW$21,FALSE)))</f>
        <v>0</v>
      </c>
      <c r="AX250" s="230">
        <f>IF($AR250=0,VLOOKUP(MID($A250,4,5),'Project splits'!$C$5:$AM$346,AX$22,FALSE),IF(ISNA(VLOOKUP($A250,'Success Asset Classes'!$B$15:$BD$377,AX$21,FALSE)),VLOOKUP(MID($A250,4,5),'Project splits'!$C$5:$AM$346,AX$22,FALSE),VLOOKUP($A250,'Success Asset Classes'!$B$15:$BD$377,AX$21,FALSE)))</f>
        <v>0</v>
      </c>
      <c r="AY250" s="230">
        <f>IF($AR250=0,VLOOKUP(MID($A250,4,5),'Project splits'!$C$5:$AM$346,AY$22,FALSE),IF(ISNA(VLOOKUP($A250,'Success Asset Classes'!$B$15:$BD$377,AY$21,FALSE)),VLOOKUP(MID($A250,4,5),'Project splits'!$C$5:$AM$346,AY$22,FALSE),VLOOKUP($A250,'Success Asset Classes'!$B$15:$BD$377,AY$21,FALSE)))</f>
        <v>0</v>
      </c>
      <c r="AZ250" s="230">
        <f>IF($AR250=0,VLOOKUP(MID($A250,4,5),'Project splits'!$C$5:$AM$346,AZ$22,FALSE),IF(ISNA(VLOOKUP($A250,'Success Asset Classes'!$B$15:$BD$377,AZ$21,FALSE)),VLOOKUP(MID($A250,4,5),'Project splits'!$C$5:$AM$346,AZ$22,FALSE),VLOOKUP($A250,'Success Asset Classes'!$B$15:$BD$377,AZ$21,FALSE)))</f>
        <v>0</v>
      </c>
      <c r="BA250" s="230">
        <f>IF($AR250=0,VLOOKUP(MID($A250,4,5),'Project splits'!$C$5:$AM$346,BA$22,FALSE),IF(ISNA(VLOOKUP($A250,'Success Asset Classes'!$B$15:$BD$377,BA$21,FALSE)),VLOOKUP(MID($A250,4,5),'Project splits'!$C$5:$AM$346,BA$22,FALSE),VLOOKUP($A250,'Success Asset Classes'!$B$15:$BD$377,BA$21,FALSE)))</f>
        <v>0</v>
      </c>
      <c r="BB250" s="230">
        <f>IF($AR250=0,VLOOKUP(MID($A250,4,5),'Project splits'!$C$5:$AM$346,BB$22,FALSE),IF(ISNA(VLOOKUP($A250,'Success Asset Classes'!$B$15:$BD$377,BB$21,FALSE)),VLOOKUP(MID($A250,4,5),'Project splits'!$C$5:$AM$346,BB$22,FALSE),VLOOKUP($A250,'Success Asset Classes'!$B$15:$BD$377,BB$21,FALSE)))</f>
        <v>0.47207511893824683</v>
      </c>
      <c r="BC250" s="230">
        <f>IF($AR250=0,VLOOKUP(MID($A250,4,5),'Project splits'!$C$5:$AM$346,BC$22,FALSE),IF(ISNA(VLOOKUP($A250,'Success Asset Classes'!$B$15:$BD$377,BC$21,FALSE)),VLOOKUP(MID($A250,4,5),'Project splits'!$C$5:$AM$346,BC$22,FALSE),VLOOKUP($A250,'Success Asset Classes'!$B$15:$BD$377,BC$21,FALSE)))</f>
        <v>0</v>
      </c>
      <c r="BD250" s="230">
        <f>IF($AR250=0,VLOOKUP(MID($A250,4,5),'Project splits'!$C$5:$AM$346,BD$22,FALSE),IF(ISNA(VLOOKUP($A250,'Success Asset Classes'!$B$15:$BD$377,BD$21,FALSE)),VLOOKUP(MID($A250,4,5),'Project splits'!$C$5:$AM$346,BD$22,FALSE),VLOOKUP($A250,'Success Asset Classes'!$B$15:$BD$377,BD$21,FALSE)))</f>
        <v>0.12548892528977545</v>
      </c>
      <c r="BE250" s="230">
        <f>IF($AR250=0,VLOOKUP(MID($A250,4,5),'Project splits'!$C$5:$AM$346,BE$22,FALSE),IF(ISNA(VLOOKUP($A250,'Success Asset Classes'!$B$15:$BD$377,BE$21,FALSE)),VLOOKUP(MID($A250,4,5),'Project splits'!$C$5:$AM$346,BE$22,FALSE),VLOOKUP($A250,'Success Asset Classes'!$B$15:$BD$377,BE$21,FALSE)))</f>
        <v>0</v>
      </c>
      <c r="BF250" s="230">
        <f>IF($AR250=0,VLOOKUP(MID($A250,4,5),'Project splits'!$C$5:$AM$346,BF$22,FALSE),IF(ISNA(VLOOKUP($A250,'Success Asset Classes'!$B$15:$BD$377,BF$21,FALSE)),VLOOKUP(MID($A250,4,5),'Project splits'!$C$5:$AM$346,BF$22,FALSE),VLOOKUP($A250,'Success Asset Classes'!$B$15:$BD$377,BF$21,FALSE)))</f>
        <v>0</v>
      </c>
      <c r="BG250" s="230">
        <f>IF($AR250=0,VLOOKUP(MID($A250,4,5),'Project splits'!$C$5:$AM$346,BG$22,FALSE),IF(ISNA(VLOOKUP($A250,'Success Asset Classes'!$B$15:$BD$377,BG$21,FALSE)),VLOOKUP(MID($A250,4,5),'Project splits'!$C$5:$AM$346,BG$22,FALSE),VLOOKUP($A250,'Success Asset Classes'!$B$15:$BD$377,BG$21,FALSE)))</f>
        <v>0.36814717813627323</v>
      </c>
      <c r="BH250" s="230">
        <f>IF($AR250=0,VLOOKUP(MID($A250,4,5),'Project splits'!$C$5:$AM$346,BH$22,FALSE),IF(ISNA(VLOOKUP($A250,'Success Asset Classes'!$B$15:$BD$377,BH$21,FALSE)),VLOOKUP(MID($A250,4,5),'Project splits'!$C$5:$AM$346,BH$22,FALSE),VLOOKUP($A250,'Success Asset Classes'!$B$15:$BD$377,BH$21,FALSE)))</f>
        <v>3.4288777635704482E-2</v>
      </c>
      <c r="BI250" s="230">
        <f>IF($AR250=0,VLOOKUP(MID($A250,4,5),'Project splits'!$C$5:$AM$346,BI$22,FALSE),IF(ISNA(VLOOKUP($A250,'Success Asset Classes'!$B$15:$BD$377,BI$21,FALSE)),VLOOKUP(MID($A250,4,5),'Project splits'!$C$5:$AM$346,BI$22,FALSE),VLOOKUP($A250,'Success Asset Classes'!$B$15:$BD$377,BI$21,FALSE)))</f>
        <v>0</v>
      </c>
      <c r="BJ250" s="230">
        <f>IF($AR250=0,VLOOKUP(MID($A250,4,5),'Project splits'!$C$5:$AM$346,BJ$22,FALSE),IF(ISNA(VLOOKUP($A250,'Success Asset Classes'!$B$15:$BD$377,BJ$21,FALSE)),VLOOKUP(MID($A250,4,5),'Project splits'!$C$5:$AM$346,BJ$22,FALSE),VLOOKUP($A250,'Success Asset Classes'!$B$15:$BD$377,BJ$21,FALSE)))</f>
        <v>0</v>
      </c>
      <c r="BK250" s="230">
        <f>IF($AR250=0,VLOOKUP(MID($A250,4,5),'Project splits'!$C$5:$AM$346,BK$22,FALSE),IF(ISNA(VLOOKUP($A250,'Success Asset Classes'!$B$15:$BD$377,BK$21,FALSE)),VLOOKUP(MID($A250,4,5),'Project splits'!$C$5:$AM$346,BK$22,FALSE),VLOOKUP($A250,'Success Asset Classes'!$B$15:$BD$377,BK$21,FALSE)))</f>
        <v>0</v>
      </c>
      <c r="BL250" s="230">
        <f>IF($AR250=0,VLOOKUP(MID($A250,4,5),'Project splits'!$C$5:$AM$346,BL$22,FALSE),IF(ISNA(VLOOKUP($A250,'Success Asset Classes'!$B$15:$BD$377,BL$21,FALSE)),VLOOKUP(MID($A250,4,5),'Project splits'!$C$5:$AM$346,BL$22,FALSE),VLOOKUP($A250,'Success Asset Classes'!$B$15:$BD$377,BL$21,FALSE)))</f>
        <v>0</v>
      </c>
      <c r="BM250" s="230">
        <f>IF($AR250=0,VLOOKUP(MID($A250,4,5),'Project splits'!$C$5:$AM$346,BM$22,FALSE),IF(ISNA(VLOOKUP($A250,'Success Asset Classes'!$B$15:$BD$377,BM$21,FALSE)),VLOOKUP(MID($A250,4,5),'Project splits'!$C$5:$AM$346,BM$22,FALSE),VLOOKUP($A250,'Success Asset Classes'!$B$15:$BD$377,BM$21,FALSE)))</f>
        <v>0</v>
      </c>
      <c r="BN250" s="230">
        <f>IF($AR250=0,VLOOKUP(MID($A250,4,5),'Project splits'!$C$5:$AM$346,BN$22,FALSE),IF(ISNA(VLOOKUP($A250,'Success Asset Classes'!$B$15:$BD$377,BN$21,FALSE)),VLOOKUP(MID($A250,4,5),'Project splits'!$C$5:$AM$346,BN$22,FALSE),VLOOKUP($A250,'Success Asset Classes'!$B$15:$BD$377,BN$21,FALSE)))</f>
        <v>0</v>
      </c>
      <c r="BO250" s="230">
        <f>IF($AR250=0,VLOOKUP(MID($A250,4,5),'Project splits'!$C$5:$AM$346,BO$22,FALSE),IF(ISNA(VLOOKUP($A250,'Success Asset Classes'!$B$15:$BD$377,BO$21,FALSE)),VLOOKUP(MID($A250,4,5),'Project splits'!$C$5:$AM$346,BO$22,FALSE),VLOOKUP($A250,'Success Asset Classes'!$B$15:$BD$377,BO$21,FALSE)))</f>
        <v>0</v>
      </c>
      <c r="BP250" s="230">
        <f>IF($AR250=0,VLOOKUP(MID($A250,4,5),'Project splits'!$C$5:$AM$346,BP$22,FALSE),IF(ISNA(VLOOKUP($A250,'Success Asset Classes'!$B$15:$BD$377,BP$21,FALSE)),VLOOKUP(MID($A250,4,5),'Project splits'!$C$5:$AM$346,BP$22,FALSE),VLOOKUP($A250,'Success Asset Classes'!$B$15:$BD$377,BP$21,FALSE)))</f>
        <v>0</v>
      </c>
      <c r="BQ250" s="230">
        <f>IF($AR250=0,VLOOKUP(MID($A250,4,5),'Project splits'!$C$5:$AM$346,BQ$22,FALSE),IF(ISNA(VLOOKUP($A250,'Success Asset Classes'!$B$15:$BD$377,BQ$21,FALSE)),VLOOKUP(MID($A250,4,5),'Project splits'!$C$5:$AM$346,BQ$22,FALSE),VLOOKUP($A250,'Success Asset Classes'!$B$15:$BD$377,BQ$21,FALSE)))</f>
        <v>0</v>
      </c>
      <c r="BR250" s="230">
        <f>IF($AR250=0,VLOOKUP(MID($A250,4,5),'Project splits'!$C$5:$AM$346,BR$22,FALSE),IF(ISNA(VLOOKUP($A250,'Success Asset Classes'!$B$15:$BD$377,BR$21,FALSE)),VLOOKUP(MID($A250,4,5),'Project splits'!$C$5:$AM$346,BR$22,FALSE),VLOOKUP($A250,'Success Asset Classes'!$B$15:$BD$377,BR$21,FALSE)))</f>
        <v>0</v>
      </c>
      <c r="BS250" s="247">
        <f t="shared" si="69"/>
        <v>1</v>
      </c>
      <c r="BT250" s="249">
        <f>1+IF(ISNA(VLOOKUP($A250,'Project labour content'!$A$7:$D$255,'Project labour content'!$D$1,FALSE)),VLOOKUP($D250,'Project labour content'!$F$6:$G$15,'Project labour content'!$G$1,FALSE),VLOOKUP($A250,'Project labour content'!$A$7:$D$255,'Project labour content'!$D$1,FALSE))*LabEsc22*1</f>
        <v>1.0018487385646666</v>
      </c>
      <c r="BU250" s="249">
        <f>1+IF(ISNA(VLOOKUP($A250,'Project labour content'!$A$7:$D$255,'Project labour content'!$D$1,FALSE)),VLOOKUP($D250,'Project labour content'!$F$6:$G$15,'Project labour content'!$G$1,FALSE),VLOOKUP($A250,'Project labour content'!$A$7:$D$255,'Project labour content'!$D$1,FALSE))*LabEsc23*1</f>
        <v>1.0037063510744437</v>
      </c>
      <c r="BV250" s="249">
        <f>1+IF(ISNA(VLOOKUP($A250,'Project labour content'!$A$7:$D$255,'Project labour content'!$D$1,FALSE)),VLOOKUP($D250,'Project labour content'!$F$6:$G$15,'Project labour content'!$G$1,FALSE),VLOOKUP($A250,'Project labour content'!$A$7:$D$255,'Project labour content'!$D$1,FALSE))*LabEsc24*1</f>
        <v>1.0054562220586536</v>
      </c>
      <c r="BW250" s="249">
        <f>1+IF(ISNA(VLOOKUP($A250,'Project labour content'!$A$7:$D$255,'Project labour content'!$D$1,FALSE)),VLOOKUP($D250,'Project labour content'!$F$6:$G$15,'Project labour content'!$G$1,FALSE),VLOOKUP($A250,'Project labour content'!$A$7:$D$255,'Project labour content'!$D$1,FALSE))*LabEsc25*1</f>
        <v>1.0077998825968391</v>
      </c>
      <c r="BX250" s="249">
        <f>1+IF(ISNA(VLOOKUP($A250,'Project labour content'!$A$7:$D$255,'Project labour content'!$D$1,FALSE)),VLOOKUP($D250,'Project labour content'!$F$6:$G$15,'Project labour content'!$G$1,FALSE),VLOOKUP($A250,'Project labour content'!$A$7:$D$255,'Project labour content'!$D$1,FALSE))*LabEsc26*1</f>
        <v>1.0103540819733712</v>
      </c>
      <c r="BY250" s="249">
        <f>1+IF(ISNA(VLOOKUP($A250,'Project labour content'!$A$7:$D$255,'Project labour content'!$D$1,FALSE)),VLOOKUP($D250,'Project labour content'!$F$6:$G$15,'Project labour content'!$G$1,FALSE),VLOOKUP($A250,'Project labour content'!$A$7:$D$255,'Project labour content'!$D$1,FALSE))*LabEsc27*1</f>
        <v>1.0119361137718201</v>
      </c>
      <c r="BZ250" s="249">
        <f>1+IF(ISNA(VLOOKUP($A250,'Project labour content'!$A$7:$D$255,'Project labour content'!$D$1,FALSE)),VLOOKUP($D250,'Project labour content'!$F$6:$G$15,'Project labour content'!$G$1,FALSE),VLOOKUP($A250,'Project labour content'!$A$7:$D$255,'Project labour content'!$D$1,FALSE))*LabEsc28*1</f>
        <v>1.0131273837160524</v>
      </c>
      <c r="CA250" s="249">
        <f>1+IF(ISNA(VLOOKUP($A250,'Project labour content'!$A$7:$D$255,'Project labour content'!$D$1,FALSE)),VLOOKUP($D250,'Project labour content'!$F$6:$G$15,'Project labour content'!$G$1,FALSE),VLOOKUP($A250,'Project labour content'!$A$7:$D$255,'Project labour content'!$D$1,FALSE))*LabEsc29*1</f>
        <v>1.0150391337225559</v>
      </c>
      <c r="CB250" s="250" t="str">
        <f>IF(ISNA(VLOOKUP($A250,'Project labour content'!$A$7:$D$255,'Project labour content'!$D$1,FALSE)),"Category","Project")</f>
        <v>Project</v>
      </c>
      <c r="CD250" s="247" t="str">
        <f t="shared" si="70"/>
        <v>14200</v>
      </c>
      <c r="CE250" s="3"/>
    </row>
    <row r="251" spans="1:83" x14ac:dyDescent="0.15">
      <c r="A251" s="11" t="s">
        <v>757</v>
      </c>
      <c r="B251" s="11" t="str">
        <f>VLOOKUP($A251,'Incurred Real 2022$'!$A$25:$AC$426,'Incurred Real 2022$'!B$1,FALSE)</f>
        <v>Re-deployable Telecommunication Site</v>
      </c>
      <c r="C251" s="11" t="str">
        <f>VLOOKUP($A251,'Incurred Real 2022$'!$A$25:$AC$426,'Incurred Real 2022$'!C$1,FALSE)</f>
        <v>ExAnte</v>
      </c>
      <c r="D251" s="11" t="str">
        <f>VLOOKUP($A251,'Incurred Real 2022$'!$A$25:$AC$426,'Incurred Real 2022$'!D$1,FALSE)</f>
        <v>Security/Compliance</v>
      </c>
      <c r="E251" s="11" t="str">
        <f>VLOOKUP($A251,'Incurred Real 2022$'!$A$25:$AC$426,'Incurred Real 2022$'!E$1,FALSE)</f>
        <v>Closed</v>
      </c>
      <c r="F251" s="105" t="str">
        <f>IF(VLOOKUP($A251,'Incurred Real 2022$'!$A$25:$AC$426,'Incurred Real 2022$'!F$1,FALSE)=0,"",VLOOKUP($A251,'Incurred Real 2022$'!$A$25:$AC$426,'Incurred Real 2022$'!F$1,FALSE))</f>
        <v/>
      </c>
      <c r="G251" s="105" t="str">
        <f>IF(VLOOKUP($A251,'Incurred Real 2022$'!$A$25:$AC$426,'Incurred Real 2022$'!G$1,FALSE)=0,"",VLOOKUP($A251,'Incurred Real 2022$'!$A$25:$AC$426,'Incurred Real 2022$'!G$1,FALSE))</f>
        <v/>
      </c>
      <c r="H251" s="105" t="str">
        <f>IF(VLOOKUP($A251,'Incurred Real 2022$'!$A$25:$AC$426,'Incurred Real 2022$'!H$1,FALSE)=0,"",VLOOKUP($A251,'Incurred Real 2022$'!$A$25:$AC$426,'Incurred Real 2022$'!H$1,FALSE))</f>
        <v/>
      </c>
      <c r="I251" s="105" t="str">
        <f>IF(VLOOKUP($A251,'Incurred Real 2022$'!$A$25:$AC$426,'Incurred Real 2022$'!I$1,FALSE)=0,"",VLOOKUP($A251,'Incurred Real 2022$'!$A$25:$AC$426,'Incurred Real 2022$'!I$1,FALSE))</f>
        <v/>
      </c>
      <c r="J251" s="105" t="str">
        <f>IF(VLOOKUP($A251,'Incurred Real 2022$'!$A$25:$AC$426,'Incurred Real 2022$'!J$1,FALSE)=0,"",VLOOKUP($A251,'Incurred Real 2022$'!$A$25:$AC$426,'Incurred Real 2022$'!J$1,FALSE))</f>
        <v/>
      </c>
      <c r="K251" s="105" t="str">
        <f>IF(VLOOKUP($A251,'Incurred Real 2022$'!$A$25:$AC$426,'Incurred Real 2022$'!K$1,FALSE)=0,"",VLOOKUP($A251,'Incurred Real 2022$'!$A$25:$AC$426,'Incurred Real 2022$'!K$1,FALSE))</f>
        <v/>
      </c>
      <c r="L251" s="105" t="str">
        <f>IF(VLOOKUP($A251,'Incurred Real 2022$'!$A$25:$AC$426,'Incurred Real 2022$'!L$1,FALSE)=0,"",VLOOKUP($A251,'Incurred Real 2022$'!$A$25:$AC$426,'Incurred Real 2022$'!L$1,FALSE))</f>
        <v/>
      </c>
      <c r="M251" s="105" t="str">
        <f>IF(VLOOKUP($A251,'Incurred Real 2022$'!$A$25:$AC$426,'Incurred Real 2022$'!M$1,FALSE)=0,"",VLOOKUP($A251,'Incurred Real 2022$'!$A$25:$AC$426,'Incurred Real 2022$'!M$1,FALSE))</f>
        <v/>
      </c>
      <c r="N251" s="105" t="str">
        <f>IF(VLOOKUP($A251,'Incurred Real 2022$'!$A$25:$AC$426,'Incurred Real 2022$'!N$1,FALSE)=0,"",VLOOKUP($A251,'Incurred Real 2022$'!$A$25:$AC$426,'Incurred Real 2022$'!N$1,FALSE))</f>
        <v/>
      </c>
      <c r="O251" s="105" t="str">
        <f>IF(VLOOKUP($A251,'Incurred Real 2022$'!$A$25:$AC$426,'Incurred Real 2022$'!O$1,FALSE)=0,"",VLOOKUP($A251,'Incurred Real 2022$'!$A$25:$AC$426,'Incurred Real 2022$'!O$1,FALSE))</f>
        <v/>
      </c>
      <c r="P251" s="105" t="str">
        <f>IF(VLOOKUP($A251,'Incurred Real 2022$'!$A$25:$AC$426,'Incurred Real 2022$'!P$1,FALSE)=0,"",VLOOKUP($A251,'Incurred Real 2022$'!$A$25:$AC$426,'Incurred Real 2022$'!P$1,FALSE))</f>
        <v/>
      </c>
      <c r="Q251" s="105">
        <f>IF(VLOOKUP($A251,'Incurred Real 2022$'!$A$25:$AC$426,'Incurred Real 2022$'!Q$1,FALSE)=0,"",VLOOKUP($A251,'Incurred Real 2022$'!$A$25:$AC$426,'Incurred Real 2022$'!Q$1,FALSE))</f>
        <v>4901.7299999999996</v>
      </c>
      <c r="R251" s="105">
        <f>IF(VLOOKUP($A251,'Incurred Real 2022$'!$A$25:$AC$426,'Incurred Real 2022$'!R$1,FALSE)=0,"",VLOOKUP($A251,'Incurred Real 2022$'!$A$25:$AC$426,'Incurred Real 2022$'!R$1,FALSE))</f>
        <v>553011.22</v>
      </c>
      <c r="S251" s="105">
        <f>IF(VLOOKUP($A251,'Incurred Real 2022$'!$A$25:$AC$426,'Incurred Real 2022$'!S$1,FALSE)=0,"",VLOOKUP($A251,'Incurred Real 2022$'!$A$25:$AC$426,'Incurred Real 2022$'!S$1,FALSE))</f>
        <v>672322.43</v>
      </c>
      <c r="T251" s="105">
        <f>IF(VLOOKUP($A251,'Incurred Real 2022$'!$A$25:$AC$426,'Incurred Real 2022$'!T$1,FALSE)=0,"",VLOOKUP($A251,'Incurred Real 2022$'!$A$25:$AC$426,'Incurred Real 2022$'!T$1,FALSE))</f>
        <v>237314.37</v>
      </c>
      <c r="U251" s="105">
        <f>IF(VLOOKUP($A251,'Incurred Real 2022$'!$A$25:$AC$426,'Incurred Real 2022$'!U$1,FALSE)=0,"",VLOOKUP($A251,'Incurred Real 2022$'!$A$25:$AC$426,'Incurred Real 2022$'!U$1,FALSE))</f>
        <v>45413.74</v>
      </c>
      <c r="V251" s="13" t="str">
        <f>IF(ISTEXT(VLOOKUP($A251,'Incurred Real 2022$'!$A$25:$AC$426,'Incurred Real 2022$'!V$1,FALSE)),"",(VLOOKUP($A251,'Incurred Real 2022$'!$A$25:$AC$426,'Incurred Real 2022$'!V$1,FALSE))*BT251*Incurred_Real!V$15)</f>
        <v/>
      </c>
      <c r="W251" s="13" t="str">
        <f>IF(ISTEXT(VLOOKUP($A251,'Incurred Real 2022$'!$A$25:$AC$426,'Incurred Real 2022$'!W$1,FALSE)),"",(VLOOKUP($A251,'Incurred Real 2022$'!$A$25:$AC$426,'Incurred Real 2022$'!W$1,FALSE))*BU251*Incurred_Real!W$15)</f>
        <v/>
      </c>
      <c r="X251" s="220" t="str">
        <f>IF(ISTEXT(VLOOKUP($A251,'Incurred Real 2022$'!$A$25:$AC$426,'Incurred Real 2022$'!X$1,FALSE)),"",(VLOOKUP($A251,'Incurred Real 2022$'!$A$25:$AC$426,'Incurred Real 2022$'!X$1,FALSE))*BV251*Incurred_Real!X$15)</f>
        <v/>
      </c>
      <c r="Y251" s="217" t="str">
        <f>IF(ISTEXT(VLOOKUP($A251,'Incurred Real 2022$'!$A$25:$AC$426,'Incurred Real 2022$'!Y$1,FALSE)),"",(VLOOKUP($A251,'Incurred Real 2022$'!$A$25:$AC$426,'Incurred Real 2022$'!Y$1,FALSE))*BW251*Incurred_Real!Y$15)</f>
        <v/>
      </c>
      <c r="Z251" s="13" t="str">
        <f>IF(ISTEXT(VLOOKUP($A251,'Incurred Real 2022$'!$A$25:$AC$426,'Incurred Real 2022$'!Z$1,FALSE)),"",(VLOOKUP($A251,'Incurred Real 2022$'!$A$25:$AC$426,'Incurred Real 2022$'!Z$1,FALSE))*BX251*Incurred_Real!Z$15)</f>
        <v/>
      </c>
      <c r="AA251" s="13" t="str">
        <f>IF(ISTEXT(VLOOKUP($A251,'Incurred Real 2022$'!$A$25:$AC$426,'Incurred Real 2022$'!AA$1,FALSE)),"",(VLOOKUP($A251,'Incurred Real 2022$'!$A$25:$AC$426,'Incurred Real 2022$'!AA$1,FALSE))*BY251*Incurred_Real!AA$15)</f>
        <v/>
      </c>
      <c r="AB251" s="13" t="str">
        <f>IF(ISTEXT(VLOOKUP($A251,'Incurred Real 2022$'!$A$25:$AC$426,'Incurred Real 2022$'!AB$1,FALSE)),"",(VLOOKUP($A251,'Incurred Real 2022$'!$A$25:$AC$426,'Incurred Real 2022$'!AB$1,FALSE))*BZ251*Incurred_Real!AB$15)</f>
        <v/>
      </c>
      <c r="AC251" s="13" t="str">
        <f>IF(ISTEXT(VLOOKUP($A251,'Incurred Real 2022$'!$A$25:$AC$426,'Incurred Real 2022$'!AC$1,FALSE)),"",(VLOOKUP($A251,'Incurred Real 2022$'!$A$25:$AC$426,'Incurred Real 2022$'!AC$1,FALSE))*CA251*Incurred_Real!AC$15)</f>
        <v/>
      </c>
      <c r="AD251" s="227">
        <f t="shared" si="65"/>
        <v>1512963.49</v>
      </c>
      <c r="AE251" s="227">
        <f t="shared" si="66"/>
        <v>1512963.49</v>
      </c>
      <c r="AF251" s="239">
        <f t="shared" si="71"/>
        <v>1860922.6094465891</v>
      </c>
      <c r="AG251" s="222">
        <f t="shared" si="67"/>
        <v>1556161.3527807787</v>
      </c>
      <c r="AH251" s="223">
        <f t="shared" si="76"/>
        <v>1.1958416819189206</v>
      </c>
      <c r="AI251" s="224">
        <f t="shared" si="68"/>
        <v>2021</v>
      </c>
      <c r="AJ251" s="225" t="str">
        <f>VLOOKUP($A251,Project_Commissioning!$C$4:$H$355,Project_Commissioning!F$1,FALSE)</f>
        <v xml:space="preserve"> </v>
      </c>
      <c r="AK251" s="226">
        <f>VLOOKUP($A251,Project_Commissioning!$C$4:$H$355,Project_Commissioning!G$1,FALSE)</f>
        <v>2021</v>
      </c>
      <c r="AL251" s="225" t="str">
        <f>IF(VLOOKUP($A251,Project_Commissioning!$C$4:$H$355,Project_Commissioning!H$1,FALSE)=0,"",VLOOKUP($A251,Project_Commissioning!$C$4:$H$355,Project_Commissioning!H$1,FALSE))</f>
        <v/>
      </c>
      <c r="AM251" s="237">
        <f t="shared" si="72"/>
        <v>1652831.3024425043</v>
      </c>
      <c r="AN251" s="221" cm="1">
        <f t="array" ref="AN251">IF(ROUND(AE251,0)=0,0,LOOKUP(2,1/(F251:AC251&lt;&gt;""),F251:AC251))</f>
        <v>45413.74</v>
      </c>
      <c r="AO251" s="221">
        <f t="shared" si="73"/>
        <v>0</v>
      </c>
      <c r="AP251" s="79"/>
      <c r="AQ251" s="20"/>
      <c r="AR251" s="245">
        <f>IF(ISNA(VLOOKUP($A251,'Success Asset Classes'!$B$15:$AA$114,'Success Asset Classes'!$AA$1,FALSE)),0,VLOOKUP($A251,'Success Asset Classes'!$B$15:$AA$114,'Success Asset Classes'!$AA$1,FALSE))</f>
        <v>0</v>
      </c>
      <c r="AS251" s="230">
        <f>IF($AR251=0,VLOOKUP(MID($A251,4,5),'Project splits'!$C$5:$AM$346,AS$22,FALSE),IF(ISNA(VLOOKUP($A251,'Success Asset Classes'!$B$15:$BD$377,AS$21,FALSE)),VLOOKUP(MID($A251,4,5),'Project splits'!$C$5:$AM$346,AS$22,FALSE),VLOOKUP($A251,'Success Asset Classes'!$B$15:$BD$377,AS$21,FALSE)))</f>
        <v>0</v>
      </c>
      <c r="AT251" s="230">
        <f>IF($AR251=0,VLOOKUP(MID($A251,4,5),'Project splits'!$C$5:$AM$346,AT$22,FALSE),IF(ISNA(VLOOKUP($A251,'Success Asset Classes'!$B$15:$BD$377,AT$21,FALSE)),VLOOKUP(MID($A251,4,5),'Project splits'!$C$5:$AM$346,AT$22,FALSE),VLOOKUP($A251,'Success Asset Classes'!$B$15:$BD$377,AT$21,FALSE)))</f>
        <v>6.7851500876980109E-2</v>
      </c>
      <c r="AU251" s="230">
        <f>IF($AR251=0,VLOOKUP(MID($A251,4,5),'Project splits'!$C$5:$AM$346,AU$22,FALSE),IF(ISNA(VLOOKUP($A251,'Success Asset Classes'!$B$15:$BD$377,AU$21,FALSE)),VLOOKUP(MID($A251,4,5),'Project splits'!$C$5:$AM$346,AU$22,FALSE),VLOOKUP($A251,'Success Asset Classes'!$B$15:$BD$377,AU$21,FALSE)))</f>
        <v>0</v>
      </c>
      <c r="AV251" s="230">
        <f>IF($AR251=0,VLOOKUP(MID($A251,4,5),'Project splits'!$C$5:$AM$346,AV$22,FALSE),IF(ISNA(VLOOKUP($A251,'Success Asset Classes'!$B$15:$BD$377,AV$21,FALSE)),VLOOKUP(MID($A251,4,5),'Project splits'!$C$5:$AM$346,AV$22,FALSE),VLOOKUP($A251,'Success Asset Classes'!$B$15:$BD$377,AV$21,FALSE)))</f>
        <v>0</v>
      </c>
      <c r="AW251" s="230">
        <f>IF($AR251=0,VLOOKUP(MID($A251,4,5),'Project splits'!$C$5:$AM$346,AW$22,FALSE),IF(ISNA(VLOOKUP($A251,'Success Asset Classes'!$B$15:$BD$377,AW$21,FALSE)),VLOOKUP(MID($A251,4,5),'Project splits'!$C$5:$AM$346,AW$22,FALSE),VLOOKUP($A251,'Success Asset Classes'!$B$15:$BD$377,AW$21,FALSE)))</f>
        <v>0</v>
      </c>
      <c r="AX251" s="230">
        <f>IF($AR251=0,VLOOKUP(MID($A251,4,5),'Project splits'!$C$5:$AM$346,AX$22,FALSE),IF(ISNA(VLOOKUP($A251,'Success Asset Classes'!$B$15:$BD$377,AX$21,FALSE)),VLOOKUP(MID($A251,4,5),'Project splits'!$C$5:$AM$346,AX$22,FALSE),VLOOKUP($A251,'Success Asset Classes'!$B$15:$BD$377,AX$21,FALSE)))</f>
        <v>0</v>
      </c>
      <c r="AY251" s="230">
        <f>IF($AR251=0,VLOOKUP(MID($A251,4,5),'Project splits'!$C$5:$AM$346,AY$22,FALSE),IF(ISNA(VLOOKUP($A251,'Success Asset Classes'!$B$15:$BD$377,AY$21,FALSE)),VLOOKUP(MID($A251,4,5),'Project splits'!$C$5:$AM$346,AY$22,FALSE),VLOOKUP($A251,'Success Asset Classes'!$B$15:$BD$377,AY$21,FALSE)))</f>
        <v>0</v>
      </c>
      <c r="AZ251" s="230">
        <f>IF($AR251=0,VLOOKUP(MID($A251,4,5),'Project splits'!$C$5:$AM$346,AZ$22,FALSE),IF(ISNA(VLOOKUP($A251,'Success Asset Classes'!$B$15:$BD$377,AZ$21,FALSE)),VLOOKUP(MID($A251,4,5),'Project splits'!$C$5:$AM$346,AZ$22,FALSE),VLOOKUP($A251,'Success Asset Classes'!$B$15:$BD$377,AZ$21,FALSE)))</f>
        <v>0</v>
      </c>
      <c r="BA251" s="230">
        <f>IF($AR251=0,VLOOKUP(MID($A251,4,5),'Project splits'!$C$5:$AM$346,BA$22,FALSE),IF(ISNA(VLOOKUP($A251,'Success Asset Classes'!$B$15:$BD$377,BA$21,FALSE)),VLOOKUP(MID($A251,4,5),'Project splits'!$C$5:$AM$346,BA$22,FALSE),VLOOKUP($A251,'Success Asset Classes'!$B$15:$BD$377,BA$21,FALSE)))</f>
        <v>0</v>
      </c>
      <c r="BB251" s="230">
        <f>IF($AR251=0,VLOOKUP(MID($A251,4,5),'Project splits'!$C$5:$AM$346,BB$22,FALSE),IF(ISNA(VLOOKUP($A251,'Success Asset Classes'!$B$15:$BD$377,BB$21,FALSE)),VLOOKUP(MID($A251,4,5),'Project splits'!$C$5:$AM$346,BB$22,FALSE),VLOOKUP($A251,'Success Asset Classes'!$B$15:$BD$377,BB$21,FALSE)))</f>
        <v>0</v>
      </c>
      <c r="BC251" s="230">
        <f>IF($AR251=0,VLOOKUP(MID($A251,4,5),'Project splits'!$C$5:$AM$346,BC$22,FALSE),IF(ISNA(VLOOKUP($A251,'Success Asset Classes'!$B$15:$BD$377,BC$21,FALSE)),VLOOKUP(MID($A251,4,5),'Project splits'!$C$5:$AM$346,BC$22,FALSE),VLOOKUP($A251,'Success Asset Classes'!$B$15:$BD$377,BC$21,FALSE)))</f>
        <v>0.30156532735072356</v>
      </c>
      <c r="BD251" s="230">
        <f>IF($AR251=0,VLOOKUP(MID($A251,4,5),'Project splits'!$C$5:$AM$346,BD$22,FALSE),IF(ISNA(VLOOKUP($A251,'Success Asset Classes'!$B$15:$BD$377,BD$21,FALSE)),VLOOKUP(MID($A251,4,5),'Project splits'!$C$5:$AM$346,BD$22,FALSE),VLOOKUP($A251,'Success Asset Classes'!$B$15:$BD$377,BD$21,FALSE)))</f>
        <v>0</v>
      </c>
      <c r="BE251" s="230">
        <f>IF($AR251=0,VLOOKUP(MID($A251,4,5),'Project splits'!$C$5:$AM$346,BE$22,FALSE),IF(ISNA(VLOOKUP($A251,'Success Asset Classes'!$B$15:$BD$377,BE$21,FALSE)),VLOOKUP(MID($A251,4,5),'Project splits'!$C$5:$AM$346,BE$22,FALSE),VLOOKUP($A251,'Success Asset Classes'!$B$15:$BD$377,BE$21,FALSE)))</f>
        <v>0</v>
      </c>
      <c r="BF251" s="230">
        <f>IF($AR251=0,VLOOKUP(MID($A251,4,5),'Project splits'!$C$5:$AM$346,BF$22,FALSE),IF(ISNA(VLOOKUP($A251,'Success Asset Classes'!$B$15:$BD$377,BF$21,FALSE)),VLOOKUP(MID($A251,4,5),'Project splits'!$C$5:$AM$346,BF$22,FALSE),VLOOKUP($A251,'Success Asset Classes'!$B$15:$BD$377,BF$21,FALSE)))</f>
        <v>0</v>
      </c>
      <c r="BG251" s="230">
        <f>IF($AR251=0,VLOOKUP(MID($A251,4,5),'Project splits'!$C$5:$AM$346,BG$22,FALSE),IF(ISNA(VLOOKUP($A251,'Success Asset Classes'!$B$15:$BD$377,BG$21,FALSE)),VLOOKUP(MID($A251,4,5),'Project splits'!$C$5:$AM$346,BG$22,FALSE),VLOOKUP($A251,'Success Asset Classes'!$B$15:$BD$377,BG$21,FALSE)))</f>
        <v>0</v>
      </c>
      <c r="BH251" s="230">
        <f>IF($AR251=0,VLOOKUP(MID($A251,4,5),'Project splits'!$C$5:$AM$346,BH$22,FALSE),IF(ISNA(VLOOKUP($A251,'Success Asset Classes'!$B$15:$BD$377,BH$21,FALSE)),VLOOKUP(MID($A251,4,5),'Project splits'!$C$5:$AM$346,BH$22,FALSE),VLOOKUP($A251,'Success Asset Classes'!$B$15:$BD$377,BH$21,FALSE)))</f>
        <v>0</v>
      </c>
      <c r="BI251" s="230">
        <f>IF($AR251=0,VLOOKUP(MID($A251,4,5),'Project splits'!$C$5:$AM$346,BI$22,FALSE),IF(ISNA(VLOOKUP($A251,'Success Asset Classes'!$B$15:$BD$377,BI$21,FALSE)),VLOOKUP(MID($A251,4,5),'Project splits'!$C$5:$AM$346,BI$22,FALSE),VLOOKUP($A251,'Success Asset Classes'!$B$15:$BD$377,BI$21,FALSE)))</f>
        <v>0</v>
      </c>
      <c r="BJ251" s="230">
        <f>IF($AR251=0,VLOOKUP(MID($A251,4,5),'Project splits'!$C$5:$AM$346,BJ$22,FALSE),IF(ISNA(VLOOKUP($A251,'Success Asset Classes'!$B$15:$BD$377,BJ$21,FALSE)),VLOOKUP(MID($A251,4,5),'Project splits'!$C$5:$AM$346,BJ$22,FALSE),VLOOKUP($A251,'Success Asset Classes'!$B$15:$BD$377,BJ$21,FALSE)))</f>
        <v>0</v>
      </c>
      <c r="BK251" s="230">
        <f>IF($AR251=0,VLOOKUP(MID($A251,4,5),'Project splits'!$C$5:$AM$346,BK$22,FALSE),IF(ISNA(VLOOKUP($A251,'Success Asset Classes'!$B$15:$BD$377,BK$21,FALSE)),VLOOKUP(MID($A251,4,5),'Project splits'!$C$5:$AM$346,BK$22,FALSE),VLOOKUP($A251,'Success Asset Classes'!$B$15:$BD$377,BK$21,FALSE)))</f>
        <v>0</v>
      </c>
      <c r="BL251" s="230">
        <f>IF($AR251=0,VLOOKUP(MID($A251,4,5),'Project splits'!$C$5:$AM$346,BL$22,FALSE),IF(ISNA(VLOOKUP($A251,'Success Asset Classes'!$B$15:$BD$377,BL$21,FALSE)),VLOOKUP(MID($A251,4,5),'Project splits'!$C$5:$AM$346,BL$22,FALSE),VLOOKUP($A251,'Success Asset Classes'!$B$15:$BD$377,BL$21,FALSE)))</f>
        <v>0</v>
      </c>
      <c r="BM251" s="230">
        <f>IF($AR251=0,VLOOKUP(MID($A251,4,5),'Project splits'!$C$5:$AM$346,BM$22,FALSE),IF(ISNA(VLOOKUP($A251,'Success Asset Classes'!$B$15:$BD$377,BM$21,FALSE)),VLOOKUP(MID($A251,4,5),'Project splits'!$C$5:$AM$346,BM$22,FALSE),VLOOKUP($A251,'Success Asset Classes'!$B$15:$BD$377,BM$21,FALSE)))</f>
        <v>0</v>
      </c>
      <c r="BN251" s="230">
        <f>IF($AR251=0,VLOOKUP(MID($A251,4,5),'Project splits'!$C$5:$AM$346,BN$22,FALSE),IF(ISNA(VLOOKUP($A251,'Success Asset Classes'!$B$15:$BD$377,BN$21,FALSE)),VLOOKUP(MID($A251,4,5),'Project splits'!$C$5:$AM$346,BN$22,FALSE),VLOOKUP($A251,'Success Asset Classes'!$B$15:$BD$377,BN$21,FALSE)))</f>
        <v>0</v>
      </c>
      <c r="BO251" s="230">
        <f>IF($AR251=0,VLOOKUP(MID($A251,4,5),'Project splits'!$C$5:$AM$346,BO$22,FALSE),IF(ISNA(VLOOKUP($A251,'Success Asset Classes'!$B$15:$BD$377,BO$21,FALSE)),VLOOKUP(MID($A251,4,5),'Project splits'!$C$5:$AM$346,BO$22,FALSE),VLOOKUP($A251,'Success Asset Classes'!$B$15:$BD$377,BO$21,FALSE)))</f>
        <v>0</v>
      </c>
      <c r="BP251" s="230">
        <f>IF($AR251=0,VLOOKUP(MID($A251,4,5),'Project splits'!$C$5:$AM$346,BP$22,FALSE),IF(ISNA(VLOOKUP($A251,'Success Asset Classes'!$B$15:$BD$377,BP$21,FALSE)),VLOOKUP(MID($A251,4,5),'Project splits'!$C$5:$AM$346,BP$22,FALSE),VLOOKUP($A251,'Success Asset Classes'!$B$15:$BD$377,BP$21,FALSE)))</f>
        <v>0</v>
      </c>
      <c r="BQ251" s="230">
        <f>IF($AR251=0,VLOOKUP(MID($A251,4,5),'Project splits'!$C$5:$AM$346,BQ$22,FALSE),IF(ISNA(VLOOKUP($A251,'Success Asset Classes'!$B$15:$BD$377,BQ$21,FALSE)),VLOOKUP(MID($A251,4,5),'Project splits'!$C$5:$AM$346,BQ$22,FALSE),VLOOKUP($A251,'Success Asset Classes'!$B$15:$BD$377,BQ$21,FALSE)))</f>
        <v>0</v>
      </c>
      <c r="BR251" s="230">
        <f>IF($AR251=0,VLOOKUP(MID($A251,4,5),'Project splits'!$C$5:$AM$346,BR$22,FALSE),IF(ISNA(VLOOKUP($A251,'Success Asset Classes'!$B$15:$BD$377,BR$21,FALSE)),VLOOKUP(MID($A251,4,5),'Project splits'!$C$5:$AM$346,BR$22,FALSE),VLOOKUP($A251,'Success Asset Classes'!$B$15:$BD$377,BR$21,FALSE)))</f>
        <v>0.63058317177229628</v>
      </c>
      <c r="BS251" s="247">
        <f t="shared" si="69"/>
        <v>1</v>
      </c>
      <c r="BT251" s="249">
        <f>1+IF(ISNA(VLOOKUP($A251,'Project labour content'!$A$7:$D$255,'Project labour content'!$D$1,FALSE)),VLOOKUP($D251,'Project labour content'!$F$6:$G$15,'Project labour content'!$G$1,FALSE),VLOOKUP($A251,'Project labour content'!$A$7:$D$255,'Project labour content'!$D$1,FALSE))*LabEsc22*1</f>
        <v>1.0005859102087626</v>
      </c>
      <c r="BU251" s="249">
        <f>1+IF(ISNA(VLOOKUP($A251,'Project labour content'!$A$7:$D$255,'Project labour content'!$D$1,FALSE)),VLOOKUP($D251,'Project labour content'!$F$6:$G$15,'Project labour content'!$G$1,FALSE),VLOOKUP($A251,'Project labour content'!$A$7:$D$255,'Project labour content'!$D$1,FALSE))*LabEsc23*1</f>
        <v>1.0011746327865272</v>
      </c>
      <c r="BV251" s="249">
        <f>1+IF(ISNA(VLOOKUP($A251,'Project labour content'!$A$7:$D$255,'Project labour content'!$D$1,FALSE)),VLOOKUP($D251,'Project labour content'!$F$6:$G$15,'Project labour content'!$G$1,FALSE),VLOOKUP($A251,'Project labour content'!$A$7:$D$255,'Project labour content'!$D$1,FALSE))*LabEsc24*1</f>
        <v>1.0017292094547814</v>
      </c>
      <c r="BW251" s="249">
        <f>1+IF(ISNA(VLOOKUP($A251,'Project labour content'!$A$7:$D$255,'Project labour content'!$D$1,FALSE)),VLOOKUP($D251,'Project labour content'!$F$6:$G$15,'Project labour content'!$G$1,FALSE),VLOOKUP($A251,'Project labour content'!$A$7:$D$255,'Project labour content'!$D$1,FALSE))*LabEsc25*1</f>
        <v>1.0024719724724633</v>
      </c>
      <c r="BX251" s="249">
        <f>1+IF(ISNA(VLOOKUP($A251,'Project labour content'!$A$7:$D$255,'Project labour content'!$D$1,FALSE)),VLOOKUP($D251,'Project labour content'!$F$6:$G$15,'Project labour content'!$G$1,FALSE),VLOOKUP($A251,'Project labour content'!$A$7:$D$255,'Project labour content'!$D$1,FALSE))*LabEsc26*1</f>
        <v>1.0032814603679003</v>
      </c>
      <c r="BY251" s="249">
        <f>1+IF(ISNA(VLOOKUP($A251,'Project labour content'!$A$7:$D$255,'Project labour content'!$D$1,FALSE)),VLOOKUP($D251,'Project labour content'!$F$6:$G$15,'Project labour content'!$G$1,FALSE),VLOOKUP($A251,'Project labour content'!$A$7:$D$255,'Project labour content'!$D$1,FALSE))*LabEsc27*1</f>
        <v>1.0037828447166741</v>
      </c>
      <c r="BZ251" s="249">
        <f>1+IF(ISNA(VLOOKUP($A251,'Project labour content'!$A$7:$D$255,'Project labour content'!$D$1,FALSE)),VLOOKUP($D251,'Project labour content'!$F$6:$G$15,'Project labour content'!$G$1,FALSE),VLOOKUP($A251,'Project labour content'!$A$7:$D$255,'Project labour content'!$D$1,FALSE))*LabEsc28*1</f>
        <v>1.0041603871313007</v>
      </c>
      <c r="CA251" s="249">
        <f>1+IF(ISNA(VLOOKUP($A251,'Project labour content'!$A$7:$D$255,'Project labour content'!$D$1,FALSE)),VLOOKUP($D251,'Project labour content'!$F$6:$G$15,'Project labour content'!$G$1,FALSE),VLOOKUP($A251,'Project labour content'!$A$7:$D$255,'Project labour content'!$D$1,FALSE))*LabEsc29*1</f>
        <v>1.0047662671982935</v>
      </c>
      <c r="CB251" s="250" t="str">
        <f>IF(ISNA(VLOOKUP($A251,'Project labour content'!$A$7:$D$255,'Project labour content'!$D$1,FALSE)),"Category","Project")</f>
        <v>Category</v>
      </c>
      <c r="CD251" s="247" t="str">
        <f t="shared" si="70"/>
        <v>14201</v>
      </c>
      <c r="CE251" s="3"/>
    </row>
    <row r="252" spans="1:83" x14ac:dyDescent="0.15">
      <c r="A252" s="11" t="s">
        <v>759</v>
      </c>
      <c r="B252" s="11" t="str">
        <f>VLOOKUP($A252,'Incurred Real 2022$'!$A$25:$AC$426,'Incurred Real 2022$'!B$1,FALSE)</f>
        <v>Telco DC Power Systems Upgrade</v>
      </c>
      <c r="C252" s="11" t="str">
        <f>VLOOKUP($A252,'Incurred Real 2022$'!$A$25:$AC$426,'Incurred Real 2022$'!C$1,FALSE)</f>
        <v>ExAnte</v>
      </c>
      <c r="D252" s="11" t="str">
        <f>VLOOKUP($A252,'Incurred Real 2022$'!$A$25:$AC$426,'Incurred Real 2022$'!D$1,FALSE)</f>
        <v>Security/Compliance</v>
      </c>
      <c r="E252" s="11" t="str">
        <f>VLOOKUP($A252,'Incurred Real 2022$'!$A$25:$AC$426,'Incurred Real 2022$'!E$1,FALSE)</f>
        <v>Active</v>
      </c>
      <c r="F252" s="105" t="str">
        <f>IF(VLOOKUP($A252,'Incurred Real 2022$'!$A$25:$AC$426,'Incurred Real 2022$'!F$1,FALSE)=0,"",VLOOKUP($A252,'Incurred Real 2022$'!$A$25:$AC$426,'Incurred Real 2022$'!F$1,FALSE))</f>
        <v/>
      </c>
      <c r="G252" s="105" t="str">
        <f>IF(VLOOKUP($A252,'Incurred Real 2022$'!$A$25:$AC$426,'Incurred Real 2022$'!G$1,FALSE)=0,"",VLOOKUP($A252,'Incurred Real 2022$'!$A$25:$AC$426,'Incurred Real 2022$'!G$1,FALSE))</f>
        <v/>
      </c>
      <c r="H252" s="105" t="str">
        <f>IF(VLOOKUP($A252,'Incurred Real 2022$'!$A$25:$AC$426,'Incurred Real 2022$'!H$1,FALSE)=0,"",VLOOKUP($A252,'Incurred Real 2022$'!$A$25:$AC$426,'Incurred Real 2022$'!H$1,FALSE))</f>
        <v/>
      </c>
      <c r="I252" s="105" t="str">
        <f>IF(VLOOKUP($A252,'Incurred Real 2022$'!$A$25:$AC$426,'Incurred Real 2022$'!I$1,FALSE)=0,"",VLOOKUP($A252,'Incurred Real 2022$'!$A$25:$AC$426,'Incurred Real 2022$'!I$1,FALSE))</f>
        <v/>
      </c>
      <c r="J252" s="105" t="str">
        <f>IF(VLOOKUP($A252,'Incurred Real 2022$'!$A$25:$AC$426,'Incurred Real 2022$'!J$1,FALSE)=0,"",VLOOKUP($A252,'Incurred Real 2022$'!$A$25:$AC$426,'Incurred Real 2022$'!J$1,FALSE))</f>
        <v/>
      </c>
      <c r="K252" s="105" t="str">
        <f>IF(VLOOKUP($A252,'Incurred Real 2022$'!$A$25:$AC$426,'Incurred Real 2022$'!K$1,FALSE)=0,"",VLOOKUP($A252,'Incurred Real 2022$'!$A$25:$AC$426,'Incurred Real 2022$'!K$1,FALSE))</f>
        <v/>
      </c>
      <c r="L252" s="105" t="str">
        <f>IF(VLOOKUP($A252,'Incurred Real 2022$'!$A$25:$AC$426,'Incurred Real 2022$'!L$1,FALSE)=0,"",VLOOKUP($A252,'Incurred Real 2022$'!$A$25:$AC$426,'Incurred Real 2022$'!L$1,FALSE))</f>
        <v/>
      </c>
      <c r="M252" s="105" t="str">
        <f>IF(VLOOKUP($A252,'Incurred Real 2022$'!$A$25:$AC$426,'Incurred Real 2022$'!M$1,FALSE)=0,"",VLOOKUP($A252,'Incurred Real 2022$'!$A$25:$AC$426,'Incurred Real 2022$'!M$1,FALSE))</f>
        <v/>
      </c>
      <c r="N252" s="105" t="str">
        <f>IF(VLOOKUP($A252,'Incurred Real 2022$'!$A$25:$AC$426,'Incurred Real 2022$'!N$1,FALSE)=0,"",VLOOKUP($A252,'Incurred Real 2022$'!$A$25:$AC$426,'Incurred Real 2022$'!N$1,FALSE))</f>
        <v/>
      </c>
      <c r="O252" s="105" t="str">
        <f>IF(VLOOKUP($A252,'Incurred Real 2022$'!$A$25:$AC$426,'Incurred Real 2022$'!O$1,FALSE)=0,"",VLOOKUP($A252,'Incurred Real 2022$'!$A$25:$AC$426,'Incurred Real 2022$'!O$1,FALSE))</f>
        <v/>
      </c>
      <c r="P252" s="105" t="str">
        <f>IF(VLOOKUP($A252,'Incurred Real 2022$'!$A$25:$AC$426,'Incurred Real 2022$'!P$1,FALSE)=0,"",VLOOKUP($A252,'Incurred Real 2022$'!$A$25:$AC$426,'Incurred Real 2022$'!P$1,FALSE))</f>
        <v/>
      </c>
      <c r="Q252" s="105">
        <f>IF(VLOOKUP($A252,'Incurred Real 2022$'!$A$25:$AC$426,'Incurred Real 2022$'!Q$1,FALSE)=0,"",VLOOKUP($A252,'Incurred Real 2022$'!$A$25:$AC$426,'Incurred Real 2022$'!Q$1,FALSE))</f>
        <v>3990.84</v>
      </c>
      <c r="R252" s="105">
        <f>IF(VLOOKUP($A252,'Incurred Real 2022$'!$A$25:$AC$426,'Incurred Real 2022$'!R$1,FALSE)=0,"",VLOOKUP($A252,'Incurred Real 2022$'!$A$25:$AC$426,'Incurred Real 2022$'!R$1,FALSE))</f>
        <v>587702.31999999995</v>
      </c>
      <c r="S252" s="105">
        <f>IF(VLOOKUP($A252,'Incurred Real 2022$'!$A$25:$AC$426,'Incurred Real 2022$'!S$1,FALSE)=0,"",VLOOKUP($A252,'Incurred Real 2022$'!$A$25:$AC$426,'Incurred Real 2022$'!S$1,FALSE))</f>
        <v>403388.64</v>
      </c>
      <c r="T252" s="105">
        <f>IF(VLOOKUP($A252,'Incurred Real 2022$'!$A$25:$AC$426,'Incurred Real 2022$'!T$1,FALSE)=0,"",VLOOKUP($A252,'Incurred Real 2022$'!$A$25:$AC$426,'Incurred Real 2022$'!T$1,FALSE))</f>
        <v>151837.79</v>
      </c>
      <c r="U252" s="105">
        <f>IF(VLOOKUP($A252,'Incurred Real 2022$'!$A$25:$AC$426,'Incurred Real 2022$'!U$1,FALSE)=0,"",VLOOKUP($A252,'Incurred Real 2022$'!$A$25:$AC$426,'Incurred Real 2022$'!U$1,FALSE))</f>
        <v>75609.45</v>
      </c>
      <c r="V252" s="13">
        <f>IF(ISTEXT(VLOOKUP($A252,'Incurred Real 2022$'!$A$25:$AC$426,'Incurred Real 2022$'!V$1,FALSE)),"",(VLOOKUP($A252,'Incurred Real 2022$'!$A$25:$AC$426,'Incurred Real 2022$'!V$1,FALSE))*BT252*Incurred_Real!V$15)</f>
        <v>24697.824231102248</v>
      </c>
      <c r="W252" s="13" t="str">
        <f>IF(ISTEXT(VLOOKUP($A252,'Incurred Real 2022$'!$A$25:$AC$426,'Incurred Real 2022$'!W$1,FALSE)),"",(VLOOKUP($A252,'Incurred Real 2022$'!$A$25:$AC$426,'Incurred Real 2022$'!W$1,FALSE))*BU252*Incurred_Real!W$15)</f>
        <v/>
      </c>
      <c r="X252" s="220" t="str">
        <f>IF(ISTEXT(VLOOKUP($A252,'Incurred Real 2022$'!$A$25:$AC$426,'Incurred Real 2022$'!X$1,FALSE)),"",(VLOOKUP($A252,'Incurred Real 2022$'!$A$25:$AC$426,'Incurred Real 2022$'!X$1,FALSE))*BV252*Incurred_Real!X$15)</f>
        <v/>
      </c>
      <c r="Y252" s="217" t="str">
        <f>IF(ISTEXT(VLOOKUP($A252,'Incurred Real 2022$'!$A$25:$AC$426,'Incurred Real 2022$'!Y$1,FALSE)),"",(VLOOKUP($A252,'Incurred Real 2022$'!$A$25:$AC$426,'Incurred Real 2022$'!Y$1,FALSE))*BW252*Incurred_Real!Y$15)</f>
        <v/>
      </c>
      <c r="Z252" s="13" t="str">
        <f>IF(ISTEXT(VLOOKUP($A252,'Incurred Real 2022$'!$A$25:$AC$426,'Incurred Real 2022$'!Z$1,FALSE)),"",(VLOOKUP($A252,'Incurred Real 2022$'!$A$25:$AC$426,'Incurred Real 2022$'!Z$1,FALSE))*BX252*Incurred_Real!Z$15)</f>
        <v/>
      </c>
      <c r="AA252" s="13" t="str">
        <f>IF(ISTEXT(VLOOKUP($A252,'Incurred Real 2022$'!$A$25:$AC$426,'Incurred Real 2022$'!AA$1,FALSE)),"",(VLOOKUP($A252,'Incurred Real 2022$'!$A$25:$AC$426,'Incurred Real 2022$'!AA$1,FALSE))*BY252*Incurred_Real!AA$15)</f>
        <v/>
      </c>
      <c r="AB252" s="13" t="str">
        <f>IF(ISTEXT(VLOOKUP($A252,'Incurred Real 2022$'!$A$25:$AC$426,'Incurred Real 2022$'!AB$1,FALSE)),"",(VLOOKUP($A252,'Incurred Real 2022$'!$A$25:$AC$426,'Incurred Real 2022$'!AB$1,FALSE))*BZ252*Incurred_Real!AB$15)</f>
        <v/>
      </c>
      <c r="AC252" s="13" t="str">
        <f>IF(ISTEXT(VLOOKUP($A252,'Incurred Real 2022$'!$A$25:$AC$426,'Incurred Real 2022$'!AC$1,FALSE)),"",(VLOOKUP($A252,'Incurred Real 2022$'!$A$25:$AC$426,'Incurred Real 2022$'!AC$1,FALSE))*CA252*Incurred_Real!AC$15)</f>
        <v/>
      </c>
      <c r="AD252" s="227">
        <f t="shared" si="65"/>
        <v>1247226.8642311022</v>
      </c>
      <c r="AE252" s="227">
        <f t="shared" si="66"/>
        <v>1247226.8642311022</v>
      </c>
      <c r="AF252" s="239">
        <f t="shared" si="71"/>
        <v>1533427.6720580612</v>
      </c>
      <c r="AG252" s="222">
        <f t="shared" si="67"/>
        <v>1313716.2500495606</v>
      </c>
      <c r="AH252" s="223">
        <f t="shared" si="76"/>
        <v>1.1672441990423823</v>
      </c>
      <c r="AI252" s="224">
        <f t="shared" si="68"/>
        <v>2022</v>
      </c>
      <c r="AJ252" s="225">
        <f>VLOOKUP($A252,Project_Commissioning!$C$4:$H$355,Project_Commissioning!F$1,FALSE)</f>
        <v>44469</v>
      </c>
      <c r="AK252" s="226">
        <f>VLOOKUP($A252,Project_Commissioning!$C$4:$H$355,Project_Commissioning!G$1,FALSE)</f>
        <v>2022</v>
      </c>
      <c r="AL252" s="225" t="str">
        <f>IF(VLOOKUP($A252,Project_Commissioning!$C$4:$H$355,Project_Commissioning!H$1,FALSE)=0,"",VLOOKUP($A252,Project_Commissioning!$C$4:$H$355,Project_Commissioning!H$1,FALSE))</f>
        <v/>
      </c>
      <c r="AM252" s="237">
        <f t="shared" si="72"/>
        <v>1361957.3664929704</v>
      </c>
      <c r="AN252" s="221" cm="1">
        <f t="array" ref="AN252">IF(ROUND(AE252,0)=0,0,LOOKUP(2,1/(F252:AC252&lt;&gt;""),F252:AC252))</f>
        <v>24697.824231102248</v>
      </c>
      <c r="AO252" s="221">
        <f t="shared" si="73"/>
        <v>24697.824231102248</v>
      </c>
      <c r="AP252" s="79"/>
      <c r="AQ252" s="20"/>
      <c r="AR252" s="245">
        <f>IF(ISNA(VLOOKUP($A252,'Success Asset Classes'!$B$15:$AA$114,'Success Asset Classes'!$AA$1,FALSE)),0,VLOOKUP($A252,'Success Asset Classes'!$B$15:$AA$114,'Success Asset Classes'!$AA$1,FALSE))</f>
        <v>0</v>
      </c>
      <c r="AS252" s="230">
        <f>IF($AR252=0,VLOOKUP(MID($A252,4,5),'Project splits'!$C$5:$AM$346,AS$22,FALSE),IF(ISNA(VLOOKUP($A252,'Success Asset Classes'!$B$15:$BD$377,AS$21,FALSE)),VLOOKUP(MID($A252,4,5),'Project splits'!$C$5:$AM$346,AS$22,FALSE),VLOOKUP($A252,'Success Asset Classes'!$B$15:$BD$377,AS$21,FALSE)))</f>
        <v>0</v>
      </c>
      <c r="AT252" s="230">
        <f>IF($AR252=0,VLOOKUP(MID($A252,4,5),'Project splits'!$C$5:$AM$346,AT$22,FALSE),IF(ISNA(VLOOKUP($A252,'Success Asset Classes'!$B$15:$BD$377,AT$21,FALSE)),VLOOKUP(MID($A252,4,5),'Project splits'!$C$5:$AM$346,AT$22,FALSE),VLOOKUP($A252,'Success Asset Classes'!$B$15:$BD$377,AT$21,FALSE)))</f>
        <v>2.9391545616094802E-2</v>
      </c>
      <c r="AU252" s="230">
        <f>IF($AR252=0,VLOOKUP(MID($A252,4,5),'Project splits'!$C$5:$AM$346,AU$22,FALSE),IF(ISNA(VLOOKUP($A252,'Success Asset Classes'!$B$15:$BD$377,AU$21,FALSE)),VLOOKUP(MID($A252,4,5),'Project splits'!$C$5:$AM$346,AU$22,FALSE),VLOOKUP($A252,'Success Asset Classes'!$B$15:$BD$377,AU$21,FALSE)))</f>
        <v>0</v>
      </c>
      <c r="AV252" s="230">
        <f>IF($AR252=0,VLOOKUP(MID($A252,4,5),'Project splits'!$C$5:$AM$346,AV$22,FALSE),IF(ISNA(VLOOKUP($A252,'Success Asset Classes'!$B$15:$BD$377,AV$21,FALSE)),VLOOKUP(MID($A252,4,5),'Project splits'!$C$5:$AM$346,AV$22,FALSE),VLOOKUP($A252,'Success Asset Classes'!$B$15:$BD$377,AV$21,FALSE)))</f>
        <v>0</v>
      </c>
      <c r="AW252" s="230">
        <f>IF($AR252=0,VLOOKUP(MID($A252,4,5),'Project splits'!$C$5:$AM$346,AW$22,FALSE),IF(ISNA(VLOOKUP($A252,'Success Asset Classes'!$B$15:$BD$377,AW$21,FALSE)),VLOOKUP(MID($A252,4,5),'Project splits'!$C$5:$AM$346,AW$22,FALSE),VLOOKUP($A252,'Success Asset Classes'!$B$15:$BD$377,AW$21,FALSE)))</f>
        <v>0</v>
      </c>
      <c r="AX252" s="230">
        <f>IF($AR252=0,VLOOKUP(MID($A252,4,5),'Project splits'!$C$5:$AM$346,AX$22,FALSE),IF(ISNA(VLOOKUP($A252,'Success Asset Classes'!$B$15:$BD$377,AX$21,FALSE)),VLOOKUP(MID($A252,4,5),'Project splits'!$C$5:$AM$346,AX$22,FALSE),VLOOKUP($A252,'Success Asset Classes'!$B$15:$BD$377,AX$21,FALSE)))</f>
        <v>0</v>
      </c>
      <c r="AY252" s="230">
        <f>IF($AR252=0,VLOOKUP(MID($A252,4,5),'Project splits'!$C$5:$AM$346,AY$22,FALSE),IF(ISNA(VLOOKUP($A252,'Success Asset Classes'!$B$15:$BD$377,AY$21,FALSE)),VLOOKUP(MID($A252,4,5),'Project splits'!$C$5:$AM$346,AY$22,FALSE),VLOOKUP($A252,'Success Asset Classes'!$B$15:$BD$377,AY$21,FALSE)))</f>
        <v>0</v>
      </c>
      <c r="AZ252" s="230">
        <f>IF($AR252=0,VLOOKUP(MID($A252,4,5),'Project splits'!$C$5:$AM$346,AZ$22,FALSE),IF(ISNA(VLOOKUP($A252,'Success Asset Classes'!$B$15:$BD$377,AZ$21,FALSE)),VLOOKUP(MID($A252,4,5),'Project splits'!$C$5:$AM$346,AZ$22,FALSE),VLOOKUP($A252,'Success Asset Classes'!$B$15:$BD$377,AZ$21,FALSE)))</f>
        <v>0</v>
      </c>
      <c r="BA252" s="230">
        <f>IF($AR252=0,VLOOKUP(MID($A252,4,5),'Project splits'!$C$5:$AM$346,BA$22,FALSE),IF(ISNA(VLOOKUP($A252,'Success Asset Classes'!$B$15:$BD$377,BA$21,FALSE)),VLOOKUP(MID($A252,4,5),'Project splits'!$C$5:$AM$346,BA$22,FALSE),VLOOKUP($A252,'Success Asset Classes'!$B$15:$BD$377,BA$21,FALSE)))</f>
        <v>0</v>
      </c>
      <c r="BB252" s="230">
        <f>IF($AR252=0,VLOOKUP(MID($A252,4,5),'Project splits'!$C$5:$AM$346,BB$22,FALSE),IF(ISNA(VLOOKUP($A252,'Success Asset Classes'!$B$15:$BD$377,BB$21,FALSE)),VLOOKUP(MID($A252,4,5),'Project splits'!$C$5:$AM$346,BB$22,FALSE),VLOOKUP($A252,'Success Asset Classes'!$B$15:$BD$377,BB$21,FALSE)))</f>
        <v>0</v>
      </c>
      <c r="BC252" s="230">
        <f>IF($AR252=0,VLOOKUP(MID($A252,4,5),'Project splits'!$C$5:$AM$346,BC$22,FALSE),IF(ISNA(VLOOKUP($A252,'Success Asset Classes'!$B$15:$BD$377,BC$21,FALSE)),VLOOKUP(MID($A252,4,5),'Project splits'!$C$5:$AM$346,BC$22,FALSE),VLOOKUP($A252,'Success Asset Classes'!$B$15:$BD$377,BC$21,FALSE)))</f>
        <v>0</v>
      </c>
      <c r="BD252" s="230">
        <f>IF($AR252=0,VLOOKUP(MID($A252,4,5),'Project splits'!$C$5:$AM$346,BD$22,FALSE),IF(ISNA(VLOOKUP($A252,'Success Asset Classes'!$B$15:$BD$377,BD$21,FALSE)),VLOOKUP(MID($A252,4,5),'Project splits'!$C$5:$AM$346,BD$22,FALSE),VLOOKUP($A252,'Success Asset Classes'!$B$15:$BD$377,BD$21,FALSE)))</f>
        <v>0</v>
      </c>
      <c r="BE252" s="230">
        <f>IF($AR252=0,VLOOKUP(MID($A252,4,5),'Project splits'!$C$5:$AM$346,BE$22,FALSE),IF(ISNA(VLOOKUP($A252,'Success Asset Classes'!$B$15:$BD$377,BE$21,FALSE)),VLOOKUP(MID($A252,4,5),'Project splits'!$C$5:$AM$346,BE$22,FALSE),VLOOKUP($A252,'Success Asset Classes'!$B$15:$BD$377,BE$21,FALSE)))</f>
        <v>0</v>
      </c>
      <c r="BF252" s="230">
        <f>IF($AR252=0,VLOOKUP(MID($A252,4,5),'Project splits'!$C$5:$AM$346,BF$22,FALSE),IF(ISNA(VLOOKUP($A252,'Success Asset Classes'!$B$15:$BD$377,BF$21,FALSE)),VLOOKUP(MID($A252,4,5),'Project splits'!$C$5:$AM$346,BF$22,FALSE),VLOOKUP($A252,'Success Asset Classes'!$B$15:$BD$377,BF$21,FALSE)))</f>
        <v>0</v>
      </c>
      <c r="BG252" s="230">
        <f>IF($AR252=0,VLOOKUP(MID($A252,4,5),'Project splits'!$C$5:$AM$346,BG$22,FALSE),IF(ISNA(VLOOKUP($A252,'Success Asset Classes'!$B$15:$BD$377,BG$21,FALSE)),VLOOKUP(MID($A252,4,5),'Project splits'!$C$5:$AM$346,BG$22,FALSE),VLOOKUP($A252,'Success Asset Classes'!$B$15:$BD$377,BG$21,FALSE)))</f>
        <v>0</v>
      </c>
      <c r="BH252" s="230">
        <f>IF($AR252=0,VLOOKUP(MID($A252,4,5),'Project splits'!$C$5:$AM$346,BH$22,FALSE),IF(ISNA(VLOOKUP($A252,'Success Asset Classes'!$B$15:$BD$377,BH$21,FALSE)),VLOOKUP(MID($A252,4,5),'Project splits'!$C$5:$AM$346,BH$22,FALSE),VLOOKUP($A252,'Success Asset Classes'!$B$15:$BD$377,BH$21,FALSE)))</f>
        <v>4.8986007332172676E-2</v>
      </c>
      <c r="BI252" s="230">
        <f>IF($AR252=0,VLOOKUP(MID($A252,4,5),'Project splits'!$C$5:$AM$346,BI$22,FALSE),IF(ISNA(VLOOKUP($A252,'Success Asset Classes'!$B$15:$BD$377,BI$21,FALSE)),VLOOKUP(MID($A252,4,5),'Project splits'!$C$5:$AM$346,BI$22,FALSE),VLOOKUP($A252,'Success Asset Classes'!$B$15:$BD$377,BI$21,FALSE)))</f>
        <v>0</v>
      </c>
      <c r="BJ252" s="230">
        <f>IF($AR252=0,VLOOKUP(MID($A252,4,5),'Project splits'!$C$5:$AM$346,BJ$22,FALSE),IF(ISNA(VLOOKUP($A252,'Success Asset Classes'!$B$15:$BD$377,BJ$21,FALSE)),VLOOKUP(MID($A252,4,5),'Project splits'!$C$5:$AM$346,BJ$22,FALSE),VLOOKUP($A252,'Success Asset Classes'!$B$15:$BD$377,BJ$21,FALSE)))</f>
        <v>0</v>
      </c>
      <c r="BK252" s="230">
        <f>IF($AR252=0,VLOOKUP(MID($A252,4,5),'Project splits'!$C$5:$AM$346,BK$22,FALSE),IF(ISNA(VLOOKUP($A252,'Success Asset Classes'!$B$15:$BD$377,BK$21,FALSE)),VLOOKUP(MID($A252,4,5),'Project splits'!$C$5:$AM$346,BK$22,FALSE),VLOOKUP($A252,'Success Asset Classes'!$B$15:$BD$377,BK$21,FALSE)))</f>
        <v>0</v>
      </c>
      <c r="BL252" s="230">
        <f>IF($AR252=0,VLOOKUP(MID($A252,4,5),'Project splits'!$C$5:$AM$346,BL$22,FALSE),IF(ISNA(VLOOKUP($A252,'Success Asset Classes'!$B$15:$BD$377,BL$21,FALSE)),VLOOKUP(MID($A252,4,5),'Project splits'!$C$5:$AM$346,BL$22,FALSE),VLOOKUP($A252,'Success Asset Classes'!$B$15:$BD$377,BL$21,FALSE)))</f>
        <v>0</v>
      </c>
      <c r="BM252" s="230">
        <f>IF($AR252=0,VLOOKUP(MID($A252,4,5),'Project splits'!$C$5:$AM$346,BM$22,FALSE),IF(ISNA(VLOOKUP($A252,'Success Asset Classes'!$B$15:$BD$377,BM$21,FALSE)),VLOOKUP(MID($A252,4,5),'Project splits'!$C$5:$AM$346,BM$22,FALSE),VLOOKUP($A252,'Success Asset Classes'!$B$15:$BD$377,BM$21,FALSE)))</f>
        <v>0</v>
      </c>
      <c r="BN252" s="230">
        <f>IF($AR252=0,VLOOKUP(MID($A252,4,5),'Project splits'!$C$5:$AM$346,BN$22,FALSE),IF(ISNA(VLOOKUP($A252,'Success Asset Classes'!$B$15:$BD$377,BN$21,FALSE)),VLOOKUP(MID($A252,4,5),'Project splits'!$C$5:$AM$346,BN$22,FALSE),VLOOKUP($A252,'Success Asset Classes'!$B$15:$BD$377,BN$21,FALSE)))</f>
        <v>0</v>
      </c>
      <c r="BO252" s="230">
        <f>IF($AR252=0,VLOOKUP(MID($A252,4,5),'Project splits'!$C$5:$AM$346,BO$22,FALSE),IF(ISNA(VLOOKUP($A252,'Success Asset Classes'!$B$15:$BD$377,BO$21,FALSE)),VLOOKUP(MID($A252,4,5),'Project splits'!$C$5:$AM$346,BO$22,FALSE),VLOOKUP($A252,'Success Asset Classes'!$B$15:$BD$377,BO$21,FALSE)))</f>
        <v>0</v>
      </c>
      <c r="BP252" s="230">
        <f>IF($AR252=0,VLOOKUP(MID($A252,4,5),'Project splits'!$C$5:$AM$346,BP$22,FALSE),IF(ISNA(VLOOKUP($A252,'Success Asset Classes'!$B$15:$BD$377,BP$21,FALSE)),VLOOKUP(MID($A252,4,5),'Project splits'!$C$5:$AM$346,BP$22,FALSE),VLOOKUP($A252,'Success Asset Classes'!$B$15:$BD$377,BP$21,FALSE)))</f>
        <v>0</v>
      </c>
      <c r="BQ252" s="230">
        <f>IF($AR252=0,VLOOKUP(MID($A252,4,5),'Project splits'!$C$5:$AM$346,BQ$22,FALSE),IF(ISNA(VLOOKUP($A252,'Success Asset Classes'!$B$15:$BD$377,BQ$21,FALSE)),VLOOKUP(MID($A252,4,5),'Project splits'!$C$5:$AM$346,BQ$22,FALSE),VLOOKUP($A252,'Success Asset Classes'!$B$15:$BD$377,BQ$21,FALSE)))</f>
        <v>0</v>
      </c>
      <c r="BR252" s="230">
        <f>IF($AR252=0,VLOOKUP(MID($A252,4,5),'Project splits'!$C$5:$AM$346,BR$22,FALSE),IF(ISNA(VLOOKUP($A252,'Success Asset Classes'!$B$15:$BD$377,BR$21,FALSE)),VLOOKUP(MID($A252,4,5),'Project splits'!$C$5:$AM$346,BR$22,FALSE),VLOOKUP($A252,'Success Asset Classes'!$B$15:$BD$377,BR$21,FALSE)))</f>
        <v>0.92162244705173246</v>
      </c>
      <c r="BS252" s="247">
        <f t="shared" si="69"/>
        <v>1</v>
      </c>
      <c r="BT252" s="249">
        <f>1+IF(ISNA(VLOOKUP($A252,'Project labour content'!$A$7:$D$255,'Project labour content'!$D$1,FALSE)),VLOOKUP($D252,'Project labour content'!$F$6:$G$15,'Project labour content'!$G$1,FALSE),VLOOKUP($A252,'Project labour content'!$A$7:$D$255,'Project labour content'!$D$1,FALSE))*LabEsc22*1</f>
        <v>1.0018139747885602</v>
      </c>
      <c r="BU252" s="249">
        <f>1+IF(ISNA(VLOOKUP($A252,'Project labour content'!$A$7:$D$255,'Project labour content'!$D$1,FALSE)),VLOOKUP($D252,'Project labour content'!$F$6:$G$15,'Project labour content'!$G$1,FALSE),VLOOKUP($A252,'Project labour content'!$A$7:$D$255,'Project labour content'!$D$1,FALSE))*LabEsc23*1</f>
        <v>1.0036366566561055</v>
      </c>
      <c r="BV252" s="249">
        <f>1+IF(ISNA(VLOOKUP($A252,'Project labour content'!$A$7:$D$255,'Project labour content'!$D$1,FALSE)),VLOOKUP($D252,'Project labour content'!$F$6:$G$15,'Project labour content'!$G$1,FALSE),VLOOKUP($A252,'Project labour content'!$A$7:$D$255,'Project labour content'!$D$1,FALSE))*LabEsc24*1</f>
        <v>1.005353622975333</v>
      </c>
      <c r="BW252" s="249">
        <f>1+IF(ISNA(VLOOKUP($A252,'Project labour content'!$A$7:$D$255,'Project labour content'!$D$1,FALSE)),VLOOKUP($D252,'Project labour content'!$F$6:$G$15,'Project labour content'!$G$1,FALSE),VLOOKUP($A252,'Project labour content'!$A$7:$D$255,'Project labour content'!$D$1,FALSE))*LabEsc25*1</f>
        <v>1.0076532131988853</v>
      </c>
      <c r="BX252" s="249">
        <f>1+IF(ISNA(VLOOKUP($A252,'Project labour content'!$A$7:$D$255,'Project labour content'!$D$1,FALSE)),VLOOKUP($D252,'Project labour content'!$F$6:$G$15,'Project labour content'!$G$1,FALSE),VLOOKUP($A252,'Project labour content'!$A$7:$D$255,'Project labour content'!$D$1,FALSE))*LabEsc26*1</f>
        <v>1.01015938327752</v>
      </c>
      <c r="BY252" s="249">
        <f>1+IF(ISNA(VLOOKUP($A252,'Project labour content'!$A$7:$D$255,'Project labour content'!$D$1,FALSE)),VLOOKUP($D252,'Project labour content'!$F$6:$G$15,'Project labour content'!$G$1,FALSE),VLOOKUP($A252,'Project labour content'!$A$7:$D$255,'Project labour content'!$D$1,FALSE))*LabEsc27*1</f>
        <v>1.0117116664677637</v>
      </c>
      <c r="BZ252" s="249">
        <f>1+IF(ISNA(VLOOKUP($A252,'Project labour content'!$A$7:$D$255,'Project labour content'!$D$1,FALSE)),VLOOKUP($D252,'Project labour content'!$F$6:$G$15,'Project labour content'!$G$1,FALSE),VLOOKUP($A252,'Project labour content'!$A$7:$D$255,'Project labour content'!$D$1,FALSE))*LabEsc28*1</f>
        <v>1.012880535710017</v>
      </c>
      <c r="CA252" s="249">
        <f>1+IF(ISNA(VLOOKUP($A252,'Project labour content'!$A$7:$D$255,'Project labour content'!$D$1,FALSE)),VLOOKUP($D252,'Project labour content'!$F$6:$G$15,'Project labour content'!$G$1,FALSE),VLOOKUP($A252,'Project labour content'!$A$7:$D$255,'Project labour content'!$D$1,FALSE))*LabEsc29*1</f>
        <v>1.0147563370699852</v>
      </c>
      <c r="CB252" s="250" t="str">
        <f>IF(ISNA(VLOOKUP($A252,'Project labour content'!$A$7:$D$255,'Project labour content'!$D$1,FALSE)),"Category","Project")</f>
        <v>Project</v>
      </c>
      <c r="CD252" s="247" t="str">
        <f t="shared" si="70"/>
        <v>14203</v>
      </c>
      <c r="CE252" s="3"/>
    </row>
    <row r="253" spans="1:83" x14ac:dyDescent="0.15">
      <c r="A253" s="11" t="s">
        <v>909</v>
      </c>
      <c r="B253" s="11" t="str">
        <f>VLOOKUP($A253,'Incurred Real 2022$'!$A$25:$AC$426,'Incurred Real 2022$'!B$1,FALSE)</f>
        <v>06174 NCIPAP Constraint Formulation Software Improvements</v>
      </c>
      <c r="C253" s="11" t="str">
        <f>VLOOKUP($A253,'Incurred Real 2022$'!$A$25:$AC$426,'Incurred Real 2022$'!C$1,FALSE)</f>
        <v>NCIPAP</v>
      </c>
      <c r="D253" s="11" t="str">
        <f>VLOOKUP($A253,'Incurred Real 2022$'!$A$25:$AC$426,'Incurred Real 2022$'!D$1,FALSE)</f>
        <v>Augmentation</v>
      </c>
      <c r="E253" s="11" t="str">
        <f>VLOOKUP($A253,'Incurred Real 2022$'!$A$25:$AC$426,'Incurred Real 2022$'!E$1,FALSE)</f>
        <v>Potential</v>
      </c>
      <c r="F253" s="105" t="str">
        <f>IF(VLOOKUP($A253,'Incurred Real 2022$'!$A$25:$AC$426,'Incurred Real 2022$'!F$1,FALSE)=0,"",VLOOKUP($A253,'Incurred Real 2022$'!$A$25:$AC$426,'Incurred Real 2022$'!F$1,FALSE))</f>
        <v/>
      </c>
      <c r="G253" s="105" t="str">
        <f>IF(VLOOKUP($A253,'Incurred Real 2022$'!$A$25:$AC$426,'Incurred Real 2022$'!G$1,FALSE)=0,"",VLOOKUP($A253,'Incurred Real 2022$'!$A$25:$AC$426,'Incurred Real 2022$'!G$1,FALSE))</f>
        <v/>
      </c>
      <c r="H253" s="105" t="str">
        <f>IF(VLOOKUP($A253,'Incurred Real 2022$'!$A$25:$AC$426,'Incurred Real 2022$'!H$1,FALSE)=0,"",VLOOKUP($A253,'Incurred Real 2022$'!$A$25:$AC$426,'Incurred Real 2022$'!H$1,FALSE))</f>
        <v/>
      </c>
      <c r="I253" s="105" t="str">
        <f>IF(VLOOKUP($A253,'Incurred Real 2022$'!$A$25:$AC$426,'Incurred Real 2022$'!I$1,FALSE)=0,"",VLOOKUP($A253,'Incurred Real 2022$'!$A$25:$AC$426,'Incurred Real 2022$'!I$1,FALSE))</f>
        <v/>
      </c>
      <c r="J253" s="105" t="str">
        <f>IF(VLOOKUP($A253,'Incurred Real 2022$'!$A$25:$AC$426,'Incurred Real 2022$'!J$1,FALSE)=0,"",VLOOKUP($A253,'Incurred Real 2022$'!$A$25:$AC$426,'Incurred Real 2022$'!J$1,FALSE))</f>
        <v/>
      </c>
      <c r="K253" s="105" t="str">
        <f>IF(VLOOKUP($A253,'Incurred Real 2022$'!$A$25:$AC$426,'Incurred Real 2022$'!K$1,FALSE)=0,"",VLOOKUP($A253,'Incurred Real 2022$'!$A$25:$AC$426,'Incurred Real 2022$'!K$1,FALSE))</f>
        <v/>
      </c>
      <c r="L253" s="105" t="str">
        <f>IF(VLOOKUP($A253,'Incurred Real 2022$'!$A$25:$AC$426,'Incurred Real 2022$'!L$1,FALSE)=0,"",VLOOKUP($A253,'Incurred Real 2022$'!$A$25:$AC$426,'Incurred Real 2022$'!L$1,FALSE))</f>
        <v/>
      </c>
      <c r="M253" s="105" t="str">
        <f>IF(VLOOKUP($A253,'Incurred Real 2022$'!$A$25:$AC$426,'Incurred Real 2022$'!M$1,FALSE)=0,"",VLOOKUP($A253,'Incurred Real 2022$'!$A$25:$AC$426,'Incurred Real 2022$'!M$1,FALSE))</f>
        <v/>
      </c>
      <c r="N253" s="105" t="str">
        <f>IF(VLOOKUP($A253,'Incurred Real 2022$'!$A$25:$AC$426,'Incurred Real 2022$'!N$1,FALSE)=0,"",VLOOKUP($A253,'Incurred Real 2022$'!$A$25:$AC$426,'Incurred Real 2022$'!N$1,FALSE))</f>
        <v/>
      </c>
      <c r="O253" s="105" t="str">
        <f>IF(VLOOKUP($A253,'Incurred Real 2022$'!$A$25:$AC$426,'Incurred Real 2022$'!O$1,FALSE)=0,"",VLOOKUP($A253,'Incurred Real 2022$'!$A$25:$AC$426,'Incurred Real 2022$'!O$1,FALSE))</f>
        <v/>
      </c>
      <c r="P253" s="105" t="str">
        <f>IF(VLOOKUP($A253,'Incurred Real 2022$'!$A$25:$AC$426,'Incurred Real 2022$'!P$1,FALSE)=0,"",VLOOKUP($A253,'Incurred Real 2022$'!$A$25:$AC$426,'Incurred Real 2022$'!P$1,FALSE))</f>
        <v/>
      </c>
      <c r="Q253" s="105" t="str">
        <f>IF(VLOOKUP($A253,'Incurred Real 2022$'!$A$25:$AC$426,'Incurred Real 2022$'!Q$1,FALSE)=0,"",VLOOKUP($A253,'Incurred Real 2022$'!$A$25:$AC$426,'Incurred Real 2022$'!Q$1,FALSE))</f>
        <v/>
      </c>
      <c r="R253" s="105" t="str">
        <f>IF(VLOOKUP($A253,'Incurred Real 2022$'!$A$25:$AC$426,'Incurred Real 2022$'!R$1,FALSE)=0,"",VLOOKUP($A253,'Incurred Real 2022$'!$A$25:$AC$426,'Incurred Real 2022$'!R$1,FALSE))</f>
        <v/>
      </c>
      <c r="S253" s="105" t="str">
        <f>IF(VLOOKUP($A253,'Incurred Real 2022$'!$A$25:$AC$426,'Incurred Real 2022$'!S$1,FALSE)=0,"",VLOOKUP($A253,'Incurred Real 2022$'!$A$25:$AC$426,'Incurred Real 2022$'!S$1,FALSE))</f>
        <v/>
      </c>
      <c r="T253" s="105" t="str">
        <f>IF(VLOOKUP($A253,'Incurred Real 2022$'!$A$25:$AC$426,'Incurred Real 2022$'!T$1,FALSE)=0,"",VLOOKUP($A253,'Incurred Real 2022$'!$A$25:$AC$426,'Incurred Real 2022$'!T$1,FALSE))</f>
        <v/>
      </c>
      <c r="U253" s="105" t="str">
        <f>IF(VLOOKUP($A253,'Incurred Real 2022$'!$A$25:$AC$426,'Incurred Real 2022$'!U$1,FALSE)=0,"",VLOOKUP($A253,'Incurred Real 2022$'!$A$25:$AC$426,'Incurred Real 2022$'!U$1,FALSE))</f>
        <v/>
      </c>
      <c r="V253" s="13">
        <f>IF(ISTEXT(VLOOKUP($A253,'Incurred Real 2022$'!$A$25:$AC$426,'Incurred Real 2022$'!V$1,FALSE)),"",(VLOOKUP($A253,'Incurred Real 2022$'!$A$25:$AC$426,'Incurred Real 2022$'!V$1,FALSE))*BT253*Incurred_Real!V$15)</f>
        <v>46144.297314505078</v>
      </c>
      <c r="W253" s="13">
        <f>IF(ISTEXT(VLOOKUP($A253,'Incurred Real 2022$'!$A$25:$AC$426,'Incurred Real 2022$'!W$1,FALSE)),"",(VLOOKUP($A253,'Incurred Real 2022$'!$A$25:$AC$426,'Incurred Real 2022$'!W$1,FALSE))*BU253*Incurred_Real!W$15)</f>
        <v>251774.11111050536</v>
      </c>
      <c r="X253" s="220" t="str">
        <f>IF(ISTEXT(VLOOKUP($A253,'Incurred Real 2022$'!$A$25:$AC$426,'Incurred Real 2022$'!X$1,FALSE)),"",(VLOOKUP($A253,'Incurred Real 2022$'!$A$25:$AC$426,'Incurred Real 2022$'!X$1,FALSE))*BV253*Incurred_Real!X$15)</f>
        <v/>
      </c>
      <c r="Y253" s="217" t="str">
        <f>IF(ISTEXT(VLOOKUP($A253,'Incurred Real 2022$'!$A$25:$AC$426,'Incurred Real 2022$'!Y$1,FALSE)),"",(VLOOKUP($A253,'Incurred Real 2022$'!$A$25:$AC$426,'Incurred Real 2022$'!Y$1,FALSE))*BW253*Incurred_Real!Y$15)</f>
        <v/>
      </c>
      <c r="Z253" s="13" t="str">
        <f>IF(ISTEXT(VLOOKUP($A253,'Incurred Real 2022$'!$A$25:$AC$426,'Incurred Real 2022$'!Z$1,FALSE)),"",(VLOOKUP($A253,'Incurred Real 2022$'!$A$25:$AC$426,'Incurred Real 2022$'!Z$1,FALSE))*BX253*Incurred_Real!Z$15)</f>
        <v/>
      </c>
      <c r="AA253" s="13" t="str">
        <f>IF(ISTEXT(VLOOKUP($A253,'Incurred Real 2022$'!$A$25:$AC$426,'Incurred Real 2022$'!AA$1,FALSE)),"",(VLOOKUP($A253,'Incurred Real 2022$'!$A$25:$AC$426,'Incurred Real 2022$'!AA$1,FALSE))*BY253*Incurred_Real!AA$15)</f>
        <v/>
      </c>
      <c r="AB253" s="13" t="str">
        <f>IF(ISTEXT(VLOOKUP($A253,'Incurred Real 2022$'!$A$25:$AC$426,'Incurred Real 2022$'!AB$1,FALSE)),"",(VLOOKUP($A253,'Incurred Real 2022$'!$A$25:$AC$426,'Incurred Real 2022$'!AB$1,FALSE))*BZ253*Incurred_Real!AB$15)</f>
        <v/>
      </c>
      <c r="AC253" s="13" t="str">
        <f>IF(ISTEXT(VLOOKUP($A253,'Incurred Real 2022$'!$A$25:$AC$426,'Incurred Real 2022$'!AC$1,FALSE)),"",(VLOOKUP($A253,'Incurred Real 2022$'!$A$25:$AC$426,'Incurred Real 2022$'!AC$1,FALSE))*CA253*Incurred_Real!AC$15)</f>
        <v/>
      </c>
      <c r="AD253" s="227">
        <f t="shared" si="65"/>
        <v>297918.40842501045</v>
      </c>
      <c r="AE253" s="227">
        <f t="shared" si="66"/>
        <v>297918.40842501045</v>
      </c>
      <c r="AF253" s="239">
        <f t="shared" si="71"/>
        <v>335426.30829242215</v>
      </c>
      <c r="AG253" s="222">
        <f t="shared" si="67"/>
        <v>297918.40842501045</v>
      </c>
      <c r="AH253" s="223">
        <f t="shared" si="76"/>
        <v>1.1258999068426243</v>
      </c>
      <c r="AI253" s="224">
        <f t="shared" si="68"/>
        <v>2023</v>
      </c>
      <c r="AJ253" s="225" t="str">
        <f>VLOOKUP($A253,Project_Commissioning!$C$4:$H$355,Project_Commissioning!F$1,FALSE)</f>
        <v/>
      </c>
      <c r="AK253" s="226">
        <f>VLOOKUP($A253,Project_Commissioning!$C$4:$H$355,Project_Commissioning!G$1,FALSE)</f>
        <v>2023</v>
      </c>
      <c r="AL253" s="225" t="str">
        <f>IF(VLOOKUP($A253,Project_Commissioning!$C$4:$H$355,Project_Commissioning!H$1,FALSE)=0,"",VLOOKUP($A253,Project_Commissioning!$C$4:$H$355,Project_Commissioning!H$1,FALSE))</f>
        <v/>
      </c>
      <c r="AM253" s="237">
        <f t="shared" si="72"/>
        <v>297918.40842501045</v>
      </c>
      <c r="AN253" s="221" cm="1">
        <f t="array" ref="AN253">IF(ROUND(AE253,0)=0,0,LOOKUP(2,1/(F253:AC253&lt;&gt;""),F253:AC253))</f>
        <v>251774.11111050536</v>
      </c>
      <c r="AO253" s="221">
        <f t="shared" si="73"/>
        <v>297918.40842501045</v>
      </c>
      <c r="AP253" s="79"/>
      <c r="AQ253" s="20"/>
      <c r="AR253" s="245">
        <f>IF(ISNA(VLOOKUP($A253,'Success Asset Classes'!$B$15:$AA$114,'Success Asset Classes'!$AA$1,FALSE)),0,VLOOKUP($A253,'Success Asset Classes'!$B$15:$AA$114,'Success Asset Classes'!$AA$1,FALSE))</f>
        <v>0</v>
      </c>
      <c r="AS253" s="230">
        <f>IF($AR253=0,VLOOKUP(MID($A253,4,5),'Project splits'!$C$5:$AM$346,AS$22,FALSE),IF(ISNA(VLOOKUP($A253,'Success Asset Classes'!$B$15:$BD$377,AS$21,FALSE)),VLOOKUP(MID($A253,4,5),'Project splits'!$C$5:$AM$346,AS$22,FALSE),VLOOKUP($A253,'Success Asset Classes'!$B$15:$BD$377,AS$21,FALSE)))</f>
        <v>0</v>
      </c>
      <c r="AT253" s="230">
        <f>IF($AR253=0,VLOOKUP(MID($A253,4,5),'Project splits'!$C$5:$AM$346,AT$22,FALSE),IF(ISNA(VLOOKUP($A253,'Success Asset Classes'!$B$15:$BD$377,AT$21,FALSE)),VLOOKUP(MID($A253,4,5),'Project splits'!$C$5:$AM$346,AT$22,FALSE),VLOOKUP($A253,'Success Asset Classes'!$B$15:$BD$377,AT$21,FALSE)))</f>
        <v>0</v>
      </c>
      <c r="AU253" s="230">
        <f>IF($AR253=0,VLOOKUP(MID($A253,4,5),'Project splits'!$C$5:$AM$346,AU$22,FALSE),IF(ISNA(VLOOKUP($A253,'Success Asset Classes'!$B$15:$BD$377,AU$21,FALSE)),VLOOKUP(MID($A253,4,5),'Project splits'!$C$5:$AM$346,AU$22,FALSE),VLOOKUP($A253,'Success Asset Classes'!$B$15:$BD$377,AU$21,FALSE)))</f>
        <v>0</v>
      </c>
      <c r="AV253" s="230">
        <f>IF($AR253=0,VLOOKUP(MID($A253,4,5),'Project splits'!$C$5:$AM$346,AV$22,FALSE),IF(ISNA(VLOOKUP($A253,'Success Asset Classes'!$B$15:$BD$377,AV$21,FALSE)),VLOOKUP(MID($A253,4,5),'Project splits'!$C$5:$AM$346,AV$22,FALSE),VLOOKUP($A253,'Success Asset Classes'!$B$15:$BD$377,AV$21,FALSE)))</f>
        <v>1</v>
      </c>
      <c r="AW253" s="230">
        <f>IF($AR253=0,VLOOKUP(MID($A253,4,5),'Project splits'!$C$5:$AM$346,AW$22,FALSE),IF(ISNA(VLOOKUP($A253,'Success Asset Classes'!$B$15:$BD$377,AW$21,FALSE)),VLOOKUP(MID($A253,4,5),'Project splits'!$C$5:$AM$346,AW$22,FALSE),VLOOKUP($A253,'Success Asset Classes'!$B$15:$BD$377,AW$21,FALSE)))</f>
        <v>0</v>
      </c>
      <c r="AX253" s="230">
        <f>IF($AR253=0,VLOOKUP(MID($A253,4,5),'Project splits'!$C$5:$AM$346,AX$22,FALSE),IF(ISNA(VLOOKUP($A253,'Success Asset Classes'!$B$15:$BD$377,AX$21,FALSE)),VLOOKUP(MID($A253,4,5),'Project splits'!$C$5:$AM$346,AX$22,FALSE),VLOOKUP($A253,'Success Asset Classes'!$B$15:$BD$377,AX$21,FALSE)))</f>
        <v>0</v>
      </c>
      <c r="AY253" s="230">
        <f>IF($AR253=0,VLOOKUP(MID($A253,4,5),'Project splits'!$C$5:$AM$346,AY$22,FALSE),IF(ISNA(VLOOKUP($A253,'Success Asset Classes'!$B$15:$BD$377,AY$21,FALSE)),VLOOKUP(MID($A253,4,5),'Project splits'!$C$5:$AM$346,AY$22,FALSE),VLOOKUP($A253,'Success Asset Classes'!$B$15:$BD$377,AY$21,FALSE)))</f>
        <v>0</v>
      </c>
      <c r="AZ253" s="230">
        <f>IF($AR253=0,VLOOKUP(MID($A253,4,5),'Project splits'!$C$5:$AM$346,AZ$22,FALSE),IF(ISNA(VLOOKUP($A253,'Success Asset Classes'!$B$15:$BD$377,AZ$21,FALSE)),VLOOKUP(MID($A253,4,5),'Project splits'!$C$5:$AM$346,AZ$22,FALSE),VLOOKUP($A253,'Success Asset Classes'!$B$15:$BD$377,AZ$21,FALSE)))</f>
        <v>0</v>
      </c>
      <c r="BA253" s="230">
        <f>IF($AR253=0,VLOOKUP(MID($A253,4,5),'Project splits'!$C$5:$AM$346,BA$22,FALSE),IF(ISNA(VLOOKUP($A253,'Success Asset Classes'!$B$15:$BD$377,BA$21,FALSE)),VLOOKUP(MID($A253,4,5),'Project splits'!$C$5:$AM$346,BA$22,FALSE),VLOOKUP($A253,'Success Asset Classes'!$B$15:$BD$377,BA$21,FALSE)))</f>
        <v>0</v>
      </c>
      <c r="BB253" s="230">
        <f>IF($AR253=0,VLOOKUP(MID($A253,4,5),'Project splits'!$C$5:$AM$346,BB$22,FALSE),IF(ISNA(VLOOKUP($A253,'Success Asset Classes'!$B$15:$BD$377,BB$21,FALSE)),VLOOKUP(MID($A253,4,5),'Project splits'!$C$5:$AM$346,BB$22,FALSE),VLOOKUP($A253,'Success Asset Classes'!$B$15:$BD$377,BB$21,FALSE)))</f>
        <v>0</v>
      </c>
      <c r="BC253" s="230">
        <f>IF($AR253=0,VLOOKUP(MID($A253,4,5),'Project splits'!$C$5:$AM$346,BC$22,FALSE),IF(ISNA(VLOOKUP($A253,'Success Asset Classes'!$B$15:$BD$377,BC$21,FALSE)),VLOOKUP(MID($A253,4,5),'Project splits'!$C$5:$AM$346,BC$22,FALSE),VLOOKUP($A253,'Success Asset Classes'!$B$15:$BD$377,BC$21,FALSE)))</f>
        <v>0</v>
      </c>
      <c r="BD253" s="230">
        <f>IF($AR253=0,VLOOKUP(MID($A253,4,5),'Project splits'!$C$5:$AM$346,BD$22,FALSE),IF(ISNA(VLOOKUP($A253,'Success Asset Classes'!$B$15:$BD$377,BD$21,FALSE)),VLOOKUP(MID($A253,4,5),'Project splits'!$C$5:$AM$346,BD$22,FALSE),VLOOKUP($A253,'Success Asset Classes'!$B$15:$BD$377,BD$21,FALSE)))</f>
        <v>0</v>
      </c>
      <c r="BE253" s="230">
        <f>IF($AR253=0,VLOOKUP(MID($A253,4,5),'Project splits'!$C$5:$AM$346,BE$22,FALSE),IF(ISNA(VLOOKUP($A253,'Success Asset Classes'!$B$15:$BD$377,BE$21,FALSE)),VLOOKUP(MID($A253,4,5),'Project splits'!$C$5:$AM$346,BE$22,FALSE),VLOOKUP($A253,'Success Asset Classes'!$B$15:$BD$377,BE$21,FALSE)))</f>
        <v>0</v>
      </c>
      <c r="BF253" s="230">
        <f>IF($AR253=0,VLOOKUP(MID($A253,4,5),'Project splits'!$C$5:$AM$346,BF$22,FALSE),IF(ISNA(VLOOKUP($A253,'Success Asset Classes'!$B$15:$BD$377,BF$21,FALSE)),VLOOKUP(MID($A253,4,5),'Project splits'!$C$5:$AM$346,BF$22,FALSE),VLOOKUP($A253,'Success Asset Classes'!$B$15:$BD$377,BF$21,FALSE)))</f>
        <v>0</v>
      </c>
      <c r="BG253" s="230">
        <f>IF($AR253=0,VLOOKUP(MID($A253,4,5),'Project splits'!$C$5:$AM$346,BG$22,FALSE),IF(ISNA(VLOOKUP($A253,'Success Asset Classes'!$B$15:$BD$377,BG$21,FALSE)),VLOOKUP(MID($A253,4,5),'Project splits'!$C$5:$AM$346,BG$22,FALSE),VLOOKUP($A253,'Success Asset Classes'!$B$15:$BD$377,BG$21,FALSE)))</f>
        <v>0</v>
      </c>
      <c r="BH253" s="230">
        <f>IF($AR253=0,VLOOKUP(MID($A253,4,5),'Project splits'!$C$5:$AM$346,BH$22,FALSE),IF(ISNA(VLOOKUP($A253,'Success Asset Classes'!$B$15:$BD$377,BH$21,FALSE)),VLOOKUP(MID($A253,4,5),'Project splits'!$C$5:$AM$346,BH$22,FALSE),VLOOKUP($A253,'Success Asset Classes'!$B$15:$BD$377,BH$21,FALSE)))</f>
        <v>0</v>
      </c>
      <c r="BI253" s="230">
        <f>IF($AR253=0,VLOOKUP(MID($A253,4,5),'Project splits'!$C$5:$AM$346,BI$22,FALSE),IF(ISNA(VLOOKUP($A253,'Success Asset Classes'!$B$15:$BD$377,BI$21,FALSE)),VLOOKUP(MID($A253,4,5),'Project splits'!$C$5:$AM$346,BI$22,FALSE),VLOOKUP($A253,'Success Asset Classes'!$B$15:$BD$377,BI$21,FALSE)))</f>
        <v>0</v>
      </c>
      <c r="BJ253" s="230">
        <f>IF($AR253=0,VLOOKUP(MID($A253,4,5),'Project splits'!$C$5:$AM$346,BJ$22,FALSE),IF(ISNA(VLOOKUP($A253,'Success Asset Classes'!$B$15:$BD$377,BJ$21,FALSE)),VLOOKUP(MID($A253,4,5),'Project splits'!$C$5:$AM$346,BJ$22,FALSE),VLOOKUP($A253,'Success Asset Classes'!$B$15:$BD$377,BJ$21,FALSE)))</f>
        <v>0</v>
      </c>
      <c r="BK253" s="230">
        <f>IF($AR253=0,VLOOKUP(MID($A253,4,5),'Project splits'!$C$5:$AM$346,BK$22,FALSE),IF(ISNA(VLOOKUP($A253,'Success Asset Classes'!$B$15:$BD$377,BK$21,FALSE)),VLOOKUP(MID($A253,4,5),'Project splits'!$C$5:$AM$346,BK$22,FALSE),VLOOKUP($A253,'Success Asset Classes'!$B$15:$BD$377,BK$21,FALSE)))</f>
        <v>0</v>
      </c>
      <c r="BL253" s="230">
        <f>IF($AR253=0,VLOOKUP(MID($A253,4,5),'Project splits'!$C$5:$AM$346,BL$22,FALSE),IF(ISNA(VLOOKUP($A253,'Success Asset Classes'!$B$15:$BD$377,BL$21,FALSE)),VLOOKUP(MID($A253,4,5),'Project splits'!$C$5:$AM$346,BL$22,FALSE),VLOOKUP($A253,'Success Asset Classes'!$B$15:$BD$377,BL$21,FALSE)))</f>
        <v>0</v>
      </c>
      <c r="BM253" s="230">
        <f>IF($AR253=0,VLOOKUP(MID($A253,4,5),'Project splits'!$C$5:$AM$346,BM$22,FALSE),IF(ISNA(VLOOKUP($A253,'Success Asset Classes'!$B$15:$BD$377,BM$21,FALSE)),VLOOKUP(MID($A253,4,5),'Project splits'!$C$5:$AM$346,BM$22,FALSE),VLOOKUP($A253,'Success Asset Classes'!$B$15:$BD$377,BM$21,FALSE)))</f>
        <v>0</v>
      </c>
      <c r="BN253" s="230">
        <f>IF($AR253=0,VLOOKUP(MID($A253,4,5),'Project splits'!$C$5:$AM$346,BN$22,FALSE),IF(ISNA(VLOOKUP($A253,'Success Asset Classes'!$B$15:$BD$377,BN$21,FALSE)),VLOOKUP(MID($A253,4,5),'Project splits'!$C$5:$AM$346,BN$22,FALSE),VLOOKUP($A253,'Success Asset Classes'!$B$15:$BD$377,BN$21,FALSE)))</f>
        <v>0</v>
      </c>
      <c r="BO253" s="230">
        <f>IF($AR253=0,VLOOKUP(MID($A253,4,5),'Project splits'!$C$5:$AM$346,BO$22,FALSE),IF(ISNA(VLOOKUP($A253,'Success Asset Classes'!$B$15:$BD$377,BO$21,FALSE)),VLOOKUP(MID($A253,4,5),'Project splits'!$C$5:$AM$346,BO$22,FALSE),VLOOKUP($A253,'Success Asset Classes'!$B$15:$BD$377,BO$21,FALSE)))</f>
        <v>0</v>
      </c>
      <c r="BP253" s="230">
        <f>IF($AR253=0,VLOOKUP(MID($A253,4,5),'Project splits'!$C$5:$AM$346,BP$22,FALSE),IF(ISNA(VLOOKUP($A253,'Success Asset Classes'!$B$15:$BD$377,BP$21,FALSE)),VLOOKUP(MID($A253,4,5),'Project splits'!$C$5:$AM$346,BP$22,FALSE),VLOOKUP($A253,'Success Asset Classes'!$B$15:$BD$377,BP$21,FALSE)))</f>
        <v>0</v>
      </c>
      <c r="BQ253" s="230">
        <f>IF($AR253=0,VLOOKUP(MID($A253,4,5),'Project splits'!$C$5:$AM$346,BQ$22,FALSE),IF(ISNA(VLOOKUP($A253,'Success Asset Classes'!$B$15:$BD$377,BQ$21,FALSE)),VLOOKUP(MID($A253,4,5),'Project splits'!$C$5:$AM$346,BQ$22,FALSE),VLOOKUP($A253,'Success Asset Classes'!$B$15:$BD$377,BQ$21,FALSE)))</f>
        <v>0</v>
      </c>
      <c r="BR253" s="230">
        <f>IF($AR253=0,VLOOKUP(MID($A253,4,5),'Project splits'!$C$5:$AM$346,BR$22,FALSE),IF(ISNA(VLOOKUP($A253,'Success Asset Classes'!$B$15:$BD$377,BR$21,FALSE)),VLOOKUP(MID($A253,4,5),'Project splits'!$C$5:$AM$346,BR$22,FALSE),VLOOKUP($A253,'Success Asset Classes'!$B$15:$BD$377,BR$21,FALSE)))</f>
        <v>0</v>
      </c>
      <c r="BS253" s="247">
        <f t="shared" si="69"/>
        <v>1</v>
      </c>
      <c r="BT253" s="249">
        <f>1+IF(ISNA(VLOOKUP($A253,'Project labour content'!$A$7:$D$255,'Project labour content'!$D$1,FALSE)),VLOOKUP($D253,'Project labour content'!$F$6:$G$15,'Project labour content'!$G$1,FALSE),VLOOKUP($A253,'Project labour content'!$A$7:$D$255,'Project labour content'!$D$1,FALSE))*LabEsc22*1</f>
        <v>1.0024480115846353</v>
      </c>
      <c r="BU253" s="249">
        <f>1+IF(ISNA(VLOOKUP($A253,'Project labour content'!$A$7:$D$255,'Project labour content'!$D$1,FALSE)),VLOOKUP($D253,'Project labour content'!$F$6:$G$15,'Project labour content'!$G$1,FALSE),VLOOKUP($A253,'Project labour content'!$A$7:$D$255,'Project labour content'!$D$1,FALSE))*LabEsc23*1</f>
        <v>1.0049077736248768</v>
      </c>
      <c r="BV253" s="249">
        <f>1+IF(ISNA(VLOOKUP($A253,'Project labour content'!$A$7:$D$255,'Project labour content'!$D$1,FALSE)),VLOOKUP($D253,'Project labour content'!$F$6:$G$15,'Project labour content'!$G$1,FALSE),VLOOKUP($A253,'Project labour content'!$A$7:$D$255,'Project labour content'!$D$1,FALSE))*LabEsc24*1</f>
        <v>1.0072248694667842</v>
      </c>
      <c r="BW253" s="249">
        <f>1+IF(ISNA(VLOOKUP($A253,'Project labour content'!$A$7:$D$255,'Project labour content'!$D$1,FALSE)),VLOOKUP($D253,'Project labour content'!$F$6:$G$15,'Project labour content'!$G$1,FALSE),VLOOKUP($A253,'Project labour content'!$A$7:$D$255,'Project labour content'!$D$1,FALSE))*LabEsc25*1</f>
        <v>1.0103282331643793</v>
      </c>
      <c r="BX253" s="249">
        <f>1+IF(ISNA(VLOOKUP($A253,'Project labour content'!$A$7:$D$255,'Project labour content'!$D$1,FALSE)),VLOOKUP($D253,'Project labour content'!$F$6:$G$15,'Project labour content'!$G$1,FALSE),VLOOKUP($A253,'Project labour content'!$A$7:$D$255,'Project labour content'!$D$1,FALSE))*LabEsc26*1</f>
        <v>1.0137103823674747</v>
      </c>
      <c r="BY253" s="249">
        <f>1+IF(ISNA(VLOOKUP($A253,'Project labour content'!$A$7:$D$255,'Project labour content'!$D$1,FALSE)),VLOOKUP($D253,'Project labour content'!$F$6:$G$15,'Project labour content'!$G$1,FALSE),VLOOKUP($A253,'Project labour content'!$A$7:$D$255,'Project labour content'!$D$1,FALSE))*LabEsc27*1</f>
        <v>1.0158052335508072</v>
      </c>
      <c r="BZ253" s="249">
        <f>1+IF(ISNA(VLOOKUP($A253,'Project labour content'!$A$7:$D$255,'Project labour content'!$D$1,FALSE)),VLOOKUP($D253,'Project labour content'!$F$6:$G$15,'Project labour content'!$G$1,FALSE),VLOOKUP($A253,'Project labour content'!$A$7:$D$255,'Project labour content'!$D$1,FALSE))*LabEsc28*1</f>
        <v>1.0173826564918567</v>
      </c>
      <c r="CA253" s="249">
        <f>1+IF(ISNA(VLOOKUP($A253,'Project labour content'!$A$7:$D$255,'Project labour content'!$D$1,FALSE)),VLOOKUP($D253,'Project labour content'!$F$6:$G$15,'Project labour content'!$G$1,FALSE),VLOOKUP($A253,'Project labour content'!$A$7:$D$255,'Project labour content'!$D$1,FALSE))*LabEsc29*1</f>
        <v>1.0199141048276528</v>
      </c>
      <c r="CB253" s="250" t="str">
        <f>IF(ISNA(VLOOKUP($A253,'Project labour content'!$A$7:$D$255,'Project labour content'!$D$1,FALSE)),"Category","Project")</f>
        <v>Project</v>
      </c>
      <c r="CD253" s="247" t="str">
        <f t="shared" si="70"/>
        <v>14204</v>
      </c>
      <c r="CE253" s="3"/>
    </row>
    <row r="254" spans="1:83" x14ac:dyDescent="0.15">
      <c r="A254" s="11" t="s">
        <v>761</v>
      </c>
      <c r="B254" s="11" t="str">
        <f>VLOOKUP($A254,'Incurred Real 2022$'!$A$25:$AC$426,'Incurred Real 2022$'!B$1,FALSE)</f>
        <v>Renewable Microgrid Demonstration Testbed</v>
      </c>
      <c r="C254" s="11" t="str">
        <f>VLOOKUP($A254,'Incurred Real 2022$'!$A$25:$AC$426,'Incurred Real 2022$'!C$1,FALSE)</f>
        <v>ExAnte</v>
      </c>
      <c r="D254" s="11" t="str">
        <f>VLOOKUP($A254,'Incurred Real 2022$'!$A$25:$AC$426,'Incurred Real 2022$'!D$1,FALSE)</f>
        <v>Security/Compliance</v>
      </c>
      <c r="E254" s="11" t="str">
        <f>VLOOKUP($A254,'Incurred Real 2022$'!$A$25:$AC$426,'Incurred Real 2022$'!E$1,FALSE)</f>
        <v>Active</v>
      </c>
      <c r="F254" s="105" t="str">
        <f>IF(VLOOKUP($A254,'Incurred Real 2022$'!$A$25:$AC$426,'Incurred Real 2022$'!F$1,FALSE)=0,"",VLOOKUP($A254,'Incurred Real 2022$'!$A$25:$AC$426,'Incurred Real 2022$'!F$1,FALSE))</f>
        <v/>
      </c>
      <c r="G254" s="105" t="str">
        <f>IF(VLOOKUP($A254,'Incurred Real 2022$'!$A$25:$AC$426,'Incurred Real 2022$'!G$1,FALSE)=0,"",VLOOKUP($A254,'Incurred Real 2022$'!$A$25:$AC$426,'Incurred Real 2022$'!G$1,FALSE))</f>
        <v/>
      </c>
      <c r="H254" s="105" t="str">
        <f>IF(VLOOKUP($A254,'Incurred Real 2022$'!$A$25:$AC$426,'Incurred Real 2022$'!H$1,FALSE)=0,"",VLOOKUP($A254,'Incurred Real 2022$'!$A$25:$AC$426,'Incurred Real 2022$'!H$1,FALSE))</f>
        <v/>
      </c>
      <c r="I254" s="105" t="str">
        <f>IF(VLOOKUP($A254,'Incurred Real 2022$'!$A$25:$AC$426,'Incurred Real 2022$'!I$1,FALSE)=0,"",VLOOKUP($A254,'Incurred Real 2022$'!$A$25:$AC$426,'Incurred Real 2022$'!I$1,FALSE))</f>
        <v/>
      </c>
      <c r="J254" s="105" t="str">
        <f>IF(VLOOKUP($A254,'Incurred Real 2022$'!$A$25:$AC$426,'Incurred Real 2022$'!J$1,FALSE)=0,"",VLOOKUP($A254,'Incurred Real 2022$'!$A$25:$AC$426,'Incurred Real 2022$'!J$1,FALSE))</f>
        <v/>
      </c>
      <c r="K254" s="105" t="str">
        <f>IF(VLOOKUP($A254,'Incurred Real 2022$'!$A$25:$AC$426,'Incurred Real 2022$'!K$1,FALSE)=0,"",VLOOKUP($A254,'Incurred Real 2022$'!$A$25:$AC$426,'Incurred Real 2022$'!K$1,FALSE))</f>
        <v/>
      </c>
      <c r="L254" s="105" t="str">
        <f>IF(VLOOKUP($A254,'Incurred Real 2022$'!$A$25:$AC$426,'Incurred Real 2022$'!L$1,FALSE)=0,"",VLOOKUP($A254,'Incurred Real 2022$'!$A$25:$AC$426,'Incurred Real 2022$'!L$1,FALSE))</f>
        <v/>
      </c>
      <c r="M254" s="105" t="str">
        <f>IF(VLOOKUP($A254,'Incurred Real 2022$'!$A$25:$AC$426,'Incurred Real 2022$'!M$1,FALSE)=0,"",VLOOKUP($A254,'Incurred Real 2022$'!$A$25:$AC$426,'Incurred Real 2022$'!M$1,FALSE))</f>
        <v/>
      </c>
      <c r="N254" s="105" t="str">
        <f>IF(VLOOKUP($A254,'Incurred Real 2022$'!$A$25:$AC$426,'Incurred Real 2022$'!N$1,FALSE)=0,"",VLOOKUP($A254,'Incurred Real 2022$'!$A$25:$AC$426,'Incurred Real 2022$'!N$1,FALSE))</f>
        <v/>
      </c>
      <c r="O254" s="105" t="str">
        <f>IF(VLOOKUP($A254,'Incurred Real 2022$'!$A$25:$AC$426,'Incurred Real 2022$'!O$1,FALSE)=0,"",VLOOKUP($A254,'Incurred Real 2022$'!$A$25:$AC$426,'Incurred Real 2022$'!O$1,FALSE))</f>
        <v/>
      </c>
      <c r="P254" s="105" t="str">
        <f>IF(VLOOKUP($A254,'Incurred Real 2022$'!$A$25:$AC$426,'Incurred Real 2022$'!P$1,FALSE)=0,"",VLOOKUP($A254,'Incurred Real 2022$'!$A$25:$AC$426,'Incurred Real 2022$'!P$1,FALSE))</f>
        <v/>
      </c>
      <c r="Q254" s="105">
        <f>IF(VLOOKUP($A254,'Incurred Real 2022$'!$A$25:$AC$426,'Incurred Real 2022$'!Q$1,FALSE)=0,"",VLOOKUP($A254,'Incurred Real 2022$'!$A$25:$AC$426,'Incurred Real 2022$'!Q$1,FALSE))</f>
        <v>3215.52</v>
      </c>
      <c r="R254" s="105">
        <f>IF(VLOOKUP($A254,'Incurred Real 2022$'!$A$25:$AC$426,'Incurred Real 2022$'!R$1,FALSE)=0,"",VLOOKUP($A254,'Incurred Real 2022$'!$A$25:$AC$426,'Incurred Real 2022$'!R$1,FALSE))</f>
        <v>220645</v>
      </c>
      <c r="S254" s="105">
        <f>IF(VLOOKUP($A254,'Incurred Real 2022$'!$A$25:$AC$426,'Incurred Real 2022$'!S$1,FALSE)=0,"",VLOOKUP($A254,'Incurred Real 2022$'!$A$25:$AC$426,'Incurred Real 2022$'!S$1,FALSE))</f>
        <v>389799.23</v>
      </c>
      <c r="T254" s="105">
        <f>IF(VLOOKUP($A254,'Incurred Real 2022$'!$A$25:$AC$426,'Incurred Real 2022$'!T$1,FALSE)=0,"",VLOOKUP($A254,'Incurred Real 2022$'!$A$25:$AC$426,'Incurred Real 2022$'!T$1,FALSE))</f>
        <v>44970.99</v>
      </c>
      <c r="U254" s="105">
        <f>IF(VLOOKUP($A254,'Incurred Real 2022$'!$A$25:$AC$426,'Incurred Real 2022$'!U$1,FALSE)=0,"",VLOOKUP($A254,'Incurred Real 2022$'!$A$25:$AC$426,'Incurred Real 2022$'!U$1,FALSE))</f>
        <v>14692.06</v>
      </c>
      <c r="V254" s="13">
        <f>IF(ISTEXT(VLOOKUP($A254,'Incurred Real 2022$'!$A$25:$AC$426,'Incurred Real 2022$'!V$1,FALSE)),"",(VLOOKUP($A254,'Incurred Real 2022$'!$A$25:$AC$426,'Incurred Real 2022$'!V$1,FALSE))*BT254*Incurred_Real!V$15)</f>
        <v>-18442.586779566755</v>
      </c>
      <c r="W254" s="13" t="str">
        <f>IF(ISTEXT(VLOOKUP($A254,'Incurred Real 2022$'!$A$25:$AC$426,'Incurred Real 2022$'!W$1,FALSE)),"",(VLOOKUP($A254,'Incurred Real 2022$'!$A$25:$AC$426,'Incurred Real 2022$'!W$1,FALSE))*BU254*Incurred_Real!W$15)</f>
        <v/>
      </c>
      <c r="X254" s="220" t="str">
        <f>IF(ISTEXT(VLOOKUP($A254,'Incurred Real 2022$'!$A$25:$AC$426,'Incurred Real 2022$'!X$1,FALSE)),"",(VLOOKUP($A254,'Incurred Real 2022$'!$A$25:$AC$426,'Incurred Real 2022$'!X$1,FALSE))*BV254*Incurred_Real!X$15)</f>
        <v/>
      </c>
      <c r="Y254" s="217" t="str">
        <f>IF(ISTEXT(VLOOKUP($A254,'Incurred Real 2022$'!$A$25:$AC$426,'Incurred Real 2022$'!Y$1,FALSE)),"",(VLOOKUP($A254,'Incurred Real 2022$'!$A$25:$AC$426,'Incurred Real 2022$'!Y$1,FALSE))*BW254*Incurred_Real!Y$15)</f>
        <v/>
      </c>
      <c r="Z254" s="13" t="str">
        <f>IF(ISTEXT(VLOOKUP($A254,'Incurred Real 2022$'!$A$25:$AC$426,'Incurred Real 2022$'!Z$1,FALSE)),"",(VLOOKUP($A254,'Incurred Real 2022$'!$A$25:$AC$426,'Incurred Real 2022$'!Z$1,FALSE))*BX254*Incurred_Real!Z$15)</f>
        <v/>
      </c>
      <c r="AA254" s="13" t="str">
        <f>IF(ISTEXT(VLOOKUP($A254,'Incurred Real 2022$'!$A$25:$AC$426,'Incurred Real 2022$'!AA$1,FALSE)),"",(VLOOKUP($A254,'Incurred Real 2022$'!$A$25:$AC$426,'Incurred Real 2022$'!AA$1,FALSE))*BY254*Incurred_Real!AA$15)</f>
        <v/>
      </c>
      <c r="AB254" s="13" t="str">
        <f>IF(ISTEXT(VLOOKUP($A254,'Incurred Real 2022$'!$A$25:$AC$426,'Incurred Real 2022$'!AB$1,FALSE)),"",(VLOOKUP($A254,'Incurred Real 2022$'!$A$25:$AC$426,'Incurred Real 2022$'!AB$1,FALSE))*BZ254*Incurred_Real!AB$15)</f>
        <v/>
      </c>
      <c r="AC254" s="13" t="str">
        <f>IF(ISTEXT(VLOOKUP($A254,'Incurred Real 2022$'!$A$25:$AC$426,'Incurred Real 2022$'!AC$1,FALSE)),"",(VLOOKUP($A254,'Incurred Real 2022$'!$A$25:$AC$426,'Incurred Real 2022$'!AC$1,FALSE))*CA254*Incurred_Real!AC$15)</f>
        <v/>
      </c>
      <c r="AD254" s="227">
        <f t="shared" si="65"/>
        <v>654880.21322043333</v>
      </c>
      <c r="AE254" s="227">
        <f t="shared" si="66"/>
        <v>691765.38677956676</v>
      </c>
      <c r="AF254" s="239">
        <f t="shared" si="71"/>
        <v>808562.71586470772</v>
      </c>
      <c r="AG254" s="222">
        <f t="shared" si="67"/>
        <v>692710.84536385781</v>
      </c>
      <c r="AH254" s="223">
        <f t="shared" si="76"/>
        <v>1.1672441990423823</v>
      </c>
      <c r="AI254" s="224">
        <f t="shared" si="68"/>
        <v>2022</v>
      </c>
      <c r="AJ254" s="225">
        <f>VLOOKUP($A254,Project_Commissioning!$C$4:$H$355,Project_Commissioning!F$1,FALSE)</f>
        <v>44483</v>
      </c>
      <c r="AK254" s="226">
        <f>VLOOKUP($A254,Project_Commissioning!$C$4:$H$355,Project_Commissioning!G$1,FALSE)</f>
        <v>2022</v>
      </c>
      <c r="AL254" s="225" t="str">
        <f>IF(VLOOKUP($A254,Project_Commissioning!$C$4:$H$355,Project_Commissioning!H$1,FALSE)=0,"",VLOOKUP($A254,Project_Commissioning!$C$4:$H$355,Project_Commissioning!H$1,FALSE))</f>
        <v/>
      </c>
      <c r="AM254" s="237">
        <f t="shared" si="72"/>
        <v>718147.95520515728</v>
      </c>
      <c r="AN254" s="221" cm="1">
        <f t="array" ref="AN254">IF(ROUND(AE254,0)=0,0,LOOKUP(2,1/(F254:AC254&lt;&gt;""),F254:AC254))</f>
        <v>-18442.586779566755</v>
      </c>
      <c r="AO254" s="221">
        <f t="shared" si="73"/>
        <v>-18442.586779566755</v>
      </c>
      <c r="AP254" s="79"/>
      <c r="AQ254" s="20"/>
      <c r="AR254" s="245">
        <f>IF(ISNA(VLOOKUP($A254,'Success Asset Classes'!$B$15:$AA$114,'Success Asset Classes'!$AA$1,FALSE)),0,VLOOKUP($A254,'Success Asset Classes'!$B$15:$AA$114,'Success Asset Classes'!$AA$1,FALSE))</f>
        <v>0</v>
      </c>
      <c r="AS254" s="230">
        <f>IF($AR254=0,VLOOKUP(MID($A254,4,5),'Project splits'!$C$5:$AM$346,AS$22,FALSE),IF(ISNA(VLOOKUP($A254,'Success Asset Classes'!$B$15:$BD$377,AS$21,FALSE)),VLOOKUP(MID($A254,4,5),'Project splits'!$C$5:$AM$346,AS$22,FALSE),VLOOKUP($A254,'Success Asset Classes'!$B$15:$BD$377,AS$21,FALSE)))</f>
        <v>0</v>
      </c>
      <c r="AT254" s="230">
        <f>IF($AR254=0,VLOOKUP(MID($A254,4,5),'Project splits'!$C$5:$AM$346,AT$22,FALSE),IF(ISNA(VLOOKUP($A254,'Success Asset Classes'!$B$15:$BD$377,AT$21,FALSE)),VLOOKUP(MID($A254,4,5),'Project splits'!$C$5:$AM$346,AT$22,FALSE),VLOOKUP($A254,'Success Asset Classes'!$B$15:$BD$377,AT$21,FALSE)))</f>
        <v>0</v>
      </c>
      <c r="AU254" s="230">
        <f>IF($AR254=0,VLOOKUP(MID($A254,4,5),'Project splits'!$C$5:$AM$346,AU$22,FALSE),IF(ISNA(VLOOKUP($A254,'Success Asset Classes'!$B$15:$BD$377,AU$21,FALSE)),VLOOKUP(MID($A254,4,5),'Project splits'!$C$5:$AM$346,AU$22,FALSE),VLOOKUP($A254,'Success Asset Classes'!$B$15:$BD$377,AU$21,FALSE)))</f>
        <v>0</v>
      </c>
      <c r="AV254" s="230">
        <f>IF($AR254=0,VLOOKUP(MID($A254,4,5),'Project splits'!$C$5:$AM$346,AV$22,FALSE),IF(ISNA(VLOOKUP($A254,'Success Asset Classes'!$B$15:$BD$377,AV$21,FALSE)),VLOOKUP(MID($A254,4,5),'Project splits'!$C$5:$AM$346,AV$22,FALSE),VLOOKUP($A254,'Success Asset Classes'!$B$15:$BD$377,AV$21,FALSE)))</f>
        <v>0</v>
      </c>
      <c r="AW254" s="230">
        <f>IF($AR254=0,VLOOKUP(MID($A254,4,5),'Project splits'!$C$5:$AM$346,AW$22,FALSE),IF(ISNA(VLOOKUP($A254,'Success Asset Classes'!$B$15:$BD$377,AW$21,FALSE)),VLOOKUP(MID($A254,4,5),'Project splits'!$C$5:$AM$346,AW$22,FALSE),VLOOKUP($A254,'Success Asset Classes'!$B$15:$BD$377,AW$21,FALSE)))</f>
        <v>0</v>
      </c>
      <c r="AX254" s="230">
        <f>IF($AR254=0,VLOOKUP(MID($A254,4,5),'Project splits'!$C$5:$AM$346,AX$22,FALSE),IF(ISNA(VLOOKUP($A254,'Success Asset Classes'!$B$15:$BD$377,AX$21,FALSE)),VLOOKUP(MID($A254,4,5),'Project splits'!$C$5:$AM$346,AX$22,FALSE),VLOOKUP($A254,'Success Asset Classes'!$B$15:$BD$377,AX$21,FALSE)))</f>
        <v>0</v>
      </c>
      <c r="AY254" s="230">
        <f>IF($AR254=0,VLOOKUP(MID($A254,4,5),'Project splits'!$C$5:$AM$346,AY$22,FALSE),IF(ISNA(VLOOKUP($A254,'Success Asset Classes'!$B$15:$BD$377,AY$21,FALSE)),VLOOKUP(MID($A254,4,5),'Project splits'!$C$5:$AM$346,AY$22,FALSE),VLOOKUP($A254,'Success Asset Classes'!$B$15:$BD$377,AY$21,FALSE)))</f>
        <v>0</v>
      </c>
      <c r="AZ254" s="230">
        <f>IF($AR254=0,VLOOKUP(MID($A254,4,5),'Project splits'!$C$5:$AM$346,AZ$22,FALSE),IF(ISNA(VLOOKUP($A254,'Success Asset Classes'!$B$15:$BD$377,AZ$21,FALSE)),VLOOKUP(MID($A254,4,5),'Project splits'!$C$5:$AM$346,AZ$22,FALSE),VLOOKUP($A254,'Success Asset Classes'!$B$15:$BD$377,AZ$21,FALSE)))</f>
        <v>1</v>
      </c>
      <c r="BA254" s="230">
        <f>IF($AR254=0,VLOOKUP(MID($A254,4,5),'Project splits'!$C$5:$AM$346,BA$22,FALSE),IF(ISNA(VLOOKUP($A254,'Success Asset Classes'!$B$15:$BD$377,BA$21,FALSE)),VLOOKUP(MID($A254,4,5),'Project splits'!$C$5:$AM$346,BA$22,FALSE),VLOOKUP($A254,'Success Asset Classes'!$B$15:$BD$377,BA$21,FALSE)))</f>
        <v>0</v>
      </c>
      <c r="BB254" s="230">
        <f>IF($AR254=0,VLOOKUP(MID($A254,4,5),'Project splits'!$C$5:$AM$346,BB$22,FALSE),IF(ISNA(VLOOKUP($A254,'Success Asset Classes'!$B$15:$BD$377,BB$21,FALSE)),VLOOKUP(MID($A254,4,5),'Project splits'!$C$5:$AM$346,BB$22,FALSE),VLOOKUP($A254,'Success Asset Classes'!$B$15:$BD$377,BB$21,FALSE)))</f>
        <v>0</v>
      </c>
      <c r="BC254" s="230">
        <f>IF($AR254=0,VLOOKUP(MID($A254,4,5),'Project splits'!$C$5:$AM$346,BC$22,FALSE),IF(ISNA(VLOOKUP($A254,'Success Asset Classes'!$B$15:$BD$377,BC$21,FALSE)),VLOOKUP(MID($A254,4,5),'Project splits'!$C$5:$AM$346,BC$22,FALSE),VLOOKUP($A254,'Success Asset Classes'!$B$15:$BD$377,BC$21,FALSE)))</f>
        <v>0</v>
      </c>
      <c r="BD254" s="230">
        <f>IF($AR254=0,VLOOKUP(MID($A254,4,5),'Project splits'!$C$5:$AM$346,BD$22,FALSE),IF(ISNA(VLOOKUP($A254,'Success Asset Classes'!$B$15:$BD$377,BD$21,FALSE)),VLOOKUP(MID($A254,4,5),'Project splits'!$C$5:$AM$346,BD$22,FALSE),VLOOKUP($A254,'Success Asset Classes'!$B$15:$BD$377,BD$21,FALSE)))</f>
        <v>0</v>
      </c>
      <c r="BE254" s="230">
        <f>IF($AR254=0,VLOOKUP(MID($A254,4,5),'Project splits'!$C$5:$AM$346,BE$22,FALSE),IF(ISNA(VLOOKUP($A254,'Success Asset Classes'!$B$15:$BD$377,BE$21,FALSE)),VLOOKUP(MID($A254,4,5),'Project splits'!$C$5:$AM$346,BE$22,FALSE),VLOOKUP($A254,'Success Asset Classes'!$B$15:$BD$377,BE$21,FALSE)))</f>
        <v>0</v>
      </c>
      <c r="BF254" s="230">
        <f>IF($AR254=0,VLOOKUP(MID($A254,4,5),'Project splits'!$C$5:$AM$346,BF$22,FALSE),IF(ISNA(VLOOKUP($A254,'Success Asset Classes'!$B$15:$BD$377,BF$21,FALSE)),VLOOKUP(MID($A254,4,5),'Project splits'!$C$5:$AM$346,BF$22,FALSE),VLOOKUP($A254,'Success Asset Classes'!$B$15:$BD$377,BF$21,FALSE)))</f>
        <v>0</v>
      </c>
      <c r="BG254" s="230">
        <f>IF($AR254=0,VLOOKUP(MID($A254,4,5),'Project splits'!$C$5:$AM$346,BG$22,FALSE),IF(ISNA(VLOOKUP($A254,'Success Asset Classes'!$B$15:$BD$377,BG$21,FALSE)),VLOOKUP(MID($A254,4,5),'Project splits'!$C$5:$AM$346,BG$22,FALSE),VLOOKUP($A254,'Success Asset Classes'!$B$15:$BD$377,BG$21,FALSE)))</f>
        <v>0</v>
      </c>
      <c r="BH254" s="230">
        <f>IF($AR254=0,VLOOKUP(MID($A254,4,5),'Project splits'!$C$5:$AM$346,BH$22,FALSE),IF(ISNA(VLOOKUP($A254,'Success Asset Classes'!$B$15:$BD$377,BH$21,FALSE)),VLOOKUP(MID($A254,4,5),'Project splits'!$C$5:$AM$346,BH$22,FALSE),VLOOKUP($A254,'Success Asset Classes'!$B$15:$BD$377,BH$21,FALSE)))</f>
        <v>0</v>
      </c>
      <c r="BI254" s="230">
        <f>IF($AR254=0,VLOOKUP(MID($A254,4,5),'Project splits'!$C$5:$AM$346,BI$22,FALSE),IF(ISNA(VLOOKUP($A254,'Success Asset Classes'!$B$15:$BD$377,BI$21,FALSE)),VLOOKUP(MID($A254,4,5),'Project splits'!$C$5:$AM$346,BI$22,FALSE),VLOOKUP($A254,'Success Asset Classes'!$B$15:$BD$377,BI$21,FALSE)))</f>
        <v>0</v>
      </c>
      <c r="BJ254" s="230">
        <f>IF($AR254=0,VLOOKUP(MID($A254,4,5),'Project splits'!$C$5:$AM$346,BJ$22,FALSE),IF(ISNA(VLOOKUP($A254,'Success Asset Classes'!$B$15:$BD$377,BJ$21,FALSE)),VLOOKUP(MID($A254,4,5),'Project splits'!$C$5:$AM$346,BJ$22,FALSE),VLOOKUP($A254,'Success Asset Classes'!$B$15:$BD$377,BJ$21,FALSE)))</f>
        <v>0</v>
      </c>
      <c r="BK254" s="230">
        <f>IF($AR254=0,VLOOKUP(MID($A254,4,5),'Project splits'!$C$5:$AM$346,BK$22,FALSE),IF(ISNA(VLOOKUP($A254,'Success Asset Classes'!$B$15:$BD$377,BK$21,FALSE)),VLOOKUP(MID($A254,4,5),'Project splits'!$C$5:$AM$346,BK$22,FALSE),VLOOKUP($A254,'Success Asset Classes'!$B$15:$BD$377,BK$21,FALSE)))</f>
        <v>0</v>
      </c>
      <c r="BL254" s="230">
        <f>IF($AR254=0,VLOOKUP(MID($A254,4,5),'Project splits'!$C$5:$AM$346,BL$22,FALSE),IF(ISNA(VLOOKUP($A254,'Success Asset Classes'!$B$15:$BD$377,BL$21,FALSE)),VLOOKUP(MID($A254,4,5),'Project splits'!$C$5:$AM$346,BL$22,FALSE),VLOOKUP($A254,'Success Asset Classes'!$B$15:$BD$377,BL$21,FALSE)))</f>
        <v>0</v>
      </c>
      <c r="BM254" s="230">
        <f>IF($AR254=0,VLOOKUP(MID($A254,4,5),'Project splits'!$C$5:$AM$346,BM$22,FALSE),IF(ISNA(VLOOKUP($A254,'Success Asset Classes'!$B$15:$BD$377,BM$21,FALSE)),VLOOKUP(MID($A254,4,5),'Project splits'!$C$5:$AM$346,BM$22,FALSE),VLOOKUP($A254,'Success Asset Classes'!$B$15:$BD$377,BM$21,FALSE)))</f>
        <v>0</v>
      </c>
      <c r="BN254" s="230">
        <f>IF($AR254=0,VLOOKUP(MID($A254,4,5),'Project splits'!$C$5:$AM$346,BN$22,FALSE),IF(ISNA(VLOOKUP($A254,'Success Asset Classes'!$B$15:$BD$377,BN$21,FALSE)),VLOOKUP(MID($A254,4,5),'Project splits'!$C$5:$AM$346,BN$22,FALSE),VLOOKUP($A254,'Success Asset Classes'!$B$15:$BD$377,BN$21,FALSE)))</f>
        <v>0</v>
      </c>
      <c r="BO254" s="230">
        <f>IF($AR254=0,VLOOKUP(MID($A254,4,5),'Project splits'!$C$5:$AM$346,BO$22,FALSE),IF(ISNA(VLOOKUP($A254,'Success Asset Classes'!$B$15:$BD$377,BO$21,FALSE)),VLOOKUP(MID($A254,4,5),'Project splits'!$C$5:$AM$346,BO$22,FALSE),VLOOKUP($A254,'Success Asset Classes'!$B$15:$BD$377,BO$21,FALSE)))</f>
        <v>0</v>
      </c>
      <c r="BP254" s="230">
        <f>IF($AR254=0,VLOOKUP(MID($A254,4,5),'Project splits'!$C$5:$AM$346,BP$22,FALSE),IF(ISNA(VLOOKUP($A254,'Success Asset Classes'!$B$15:$BD$377,BP$21,FALSE)),VLOOKUP(MID($A254,4,5),'Project splits'!$C$5:$AM$346,BP$22,FALSE),VLOOKUP($A254,'Success Asset Classes'!$B$15:$BD$377,BP$21,FALSE)))</f>
        <v>0</v>
      </c>
      <c r="BQ254" s="230">
        <f>IF($AR254=0,VLOOKUP(MID($A254,4,5),'Project splits'!$C$5:$AM$346,BQ$22,FALSE),IF(ISNA(VLOOKUP($A254,'Success Asset Classes'!$B$15:$BD$377,BQ$21,FALSE)),VLOOKUP(MID($A254,4,5),'Project splits'!$C$5:$AM$346,BQ$22,FALSE),VLOOKUP($A254,'Success Asset Classes'!$B$15:$BD$377,BQ$21,FALSE)))</f>
        <v>0</v>
      </c>
      <c r="BR254" s="230">
        <f>IF($AR254=0,VLOOKUP(MID($A254,4,5),'Project splits'!$C$5:$AM$346,BR$22,FALSE),IF(ISNA(VLOOKUP($A254,'Success Asset Classes'!$B$15:$BD$377,BR$21,FALSE)),VLOOKUP(MID($A254,4,5),'Project splits'!$C$5:$AM$346,BR$22,FALSE),VLOOKUP($A254,'Success Asset Classes'!$B$15:$BD$377,BR$21,FALSE)))</f>
        <v>0</v>
      </c>
      <c r="BS254" s="247">
        <f t="shared" si="69"/>
        <v>1</v>
      </c>
      <c r="BT254" s="249">
        <f>1+IF(ISNA(VLOOKUP($A254,'Project labour content'!$A$7:$D$255,'Project labour content'!$D$1,FALSE)),VLOOKUP($D254,'Project labour content'!$F$6:$G$15,'Project labour content'!$G$1,FALSE),VLOOKUP($A254,'Project labour content'!$A$7:$D$255,'Project labour content'!$D$1,FALSE))*LabEsc22*1</f>
        <v>1.0016112327242346</v>
      </c>
      <c r="BU254" s="249">
        <f>1+IF(ISNA(VLOOKUP($A254,'Project labour content'!$A$7:$D$255,'Project labour content'!$D$1,FALSE)),VLOOKUP($D254,'Project labour content'!$F$6:$G$15,'Project labour content'!$G$1,FALSE),VLOOKUP($A254,'Project labour content'!$A$7:$D$255,'Project labour content'!$D$1,FALSE))*LabEsc23*1</f>
        <v>1.0032301993655455</v>
      </c>
      <c r="BV254" s="249">
        <f>1+IF(ISNA(VLOOKUP($A254,'Project labour content'!$A$7:$D$255,'Project labour content'!$D$1,FALSE)),VLOOKUP($D254,'Project labour content'!$F$6:$G$15,'Project labour content'!$G$1,FALSE),VLOOKUP($A254,'Project labour content'!$A$7:$D$255,'Project labour content'!$D$1,FALSE))*LabEsc24*1</f>
        <v>1.0047552659416603</v>
      </c>
      <c r="BW254" s="249">
        <f>1+IF(ISNA(VLOOKUP($A254,'Project labour content'!$A$7:$D$255,'Project labour content'!$D$1,FALSE)),VLOOKUP($D254,'Project labour content'!$F$6:$G$15,'Project labour content'!$G$1,FALSE),VLOOKUP($A254,'Project labour content'!$A$7:$D$255,'Project labour content'!$D$1,FALSE))*LabEsc25*1</f>
        <v>1.0067978384426033</v>
      </c>
      <c r="BX254" s="249">
        <f>1+IF(ISNA(VLOOKUP($A254,'Project labour content'!$A$7:$D$255,'Project labour content'!$D$1,FALSE)),VLOOKUP($D254,'Project labour content'!$F$6:$G$15,'Project labour content'!$G$1,FALSE),VLOOKUP($A254,'Project labour content'!$A$7:$D$255,'Project labour content'!$D$1,FALSE))*LabEsc26*1</f>
        <v>1.0090239020398812</v>
      </c>
      <c r="BY254" s="249">
        <f>1+IF(ISNA(VLOOKUP($A254,'Project labour content'!$A$7:$D$255,'Project labour content'!$D$1,FALSE)),VLOOKUP($D254,'Project labour content'!$F$6:$G$15,'Project labour content'!$G$1,FALSE),VLOOKUP($A254,'Project labour content'!$A$7:$D$255,'Project labour content'!$D$1,FALSE))*LabEsc27*1</f>
        <v>1.0104026915849027</v>
      </c>
      <c r="BZ254" s="249">
        <f>1+IF(ISNA(VLOOKUP($A254,'Project labour content'!$A$7:$D$255,'Project labour content'!$D$1,FALSE)),VLOOKUP($D254,'Project labour content'!$F$6:$G$15,'Project labour content'!$G$1,FALSE),VLOOKUP($A254,'Project labour content'!$A$7:$D$255,'Project labour content'!$D$1,FALSE))*LabEsc28*1</f>
        <v>1.011440920112304</v>
      </c>
      <c r="CA254" s="249">
        <f>1+IF(ISNA(VLOOKUP($A254,'Project labour content'!$A$7:$D$255,'Project labour content'!$D$1,FALSE)),VLOOKUP($D254,'Project labour content'!$F$6:$G$15,'Project labour content'!$G$1,FALSE),VLOOKUP($A254,'Project labour content'!$A$7:$D$255,'Project labour content'!$D$1,FALSE))*LabEsc29*1</f>
        <v>1.0131070692530777</v>
      </c>
      <c r="CB254" s="250" t="str">
        <f>IF(ISNA(VLOOKUP($A254,'Project labour content'!$A$7:$D$255,'Project labour content'!$D$1,FALSE)),"Category","Project")</f>
        <v>Project</v>
      </c>
      <c r="CD254" s="247" t="str">
        <f t="shared" si="70"/>
        <v>14206</v>
      </c>
      <c r="CE254" s="3"/>
    </row>
    <row r="255" spans="1:83" x14ac:dyDescent="0.15">
      <c r="A255" s="11" t="s">
        <v>762</v>
      </c>
      <c r="B255" s="11" t="str">
        <f>VLOOKUP($A255,'Incurred Real 2022$'!$A$25:$AC$426,'Incurred Real 2022$'!B$1,FALSE)</f>
        <v>System Integrity Protection Schemes (SIPS)</v>
      </c>
      <c r="C255" s="11" t="str">
        <f>VLOOKUP($A255,'Incurred Real 2022$'!$A$25:$AC$426,'Incurred Real 2022$'!C$1,FALSE)</f>
        <v>ExAnte</v>
      </c>
      <c r="D255" s="11" t="str">
        <f>VLOOKUP($A255,'Incurred Real 2022$'!$A$25:$AC$426,'Incurred Real 2022$'!D$1,FALSE)</f>
        <v>Security/Compliance</v>
      </c>
      <c r="E255" s="11" t="str">
        <f>VLOOKUP($A255,'Incurred Real 2022$'!$A$25:$AC$426,'Incurred Real 2022$'!E$1,FALSE)</f>
        <v>Closed</v>
      </c>
      <c r="F255" s="105" t="str">
        <f>IF(VLOOKUP($A255,'Incurred Real 2022$'!$A$25:$AC$426,'Incurred Real 2022$'!F$1,FALSE)=0,"",VLOOKUP($A255,'Incurred Real 2022$'!$A$25:$AC$426,'Incurred Real 2022$'!F$1,FALSE))</f>
        <v/>
      </c>
      <c r="G255" s="105" t="str">
        <f>IF(VLOOKUP($A255,'Incurred Real 2022$'!$A$25:$AC$426,'Incurred Real 2022$'!G$1,FALSE)=0,"",VLOOKUP($A255,'Incurred Real 2022$'!$A$25:$AC$426,'Incurred Real 2022$'!G$1,FALSE))</f>
        <v/>
      </c>
      <c r="H255" s="105" t="str">
        <f>IF(VLOOKUP($A255,'Incurred Real 2022$'!$A$25:$AC$426,'Incurred Real 2022$'!H$1,FALSE)=0,"",VLOOKUP($A255,'Incurred Real 2022$'!$A$25:$AC$426,'Incurred Real 2022$'!H$1,FALSE))</f>
        <v/>
      </c>
      <c r="I255" s="105" t="str">
        <f>IF(VLOOKUP($A255,'Incurred Real 2022$'!$A$25:$AC$426,'Incurred Real 2022$'!I$1,FALSE)=0,"",VLOOKUP($A255,'Incurred Real 2022$'!$A$25:$AC$426,'Incurred Real 2022$'!I$1,FALSE))</f>
        <v/>
      </c>
      <c r="J255" s="105" t="str">
        <f>IF(VLOOKUP($A255,'Incurred Real 2022$'!$A$25:$AC$426,'Incurred Real 2022$'!J$1,FALSE)=0,"",VLOOKUP($A255,'Incurred Real 2022$'!$A$25:$AC$426,'Incurred Real 2022$'!J$1,FALSE))</f>
        <v/>
      </c>
      <c r="K255" s="105" t="str">
        <f>IF(VLOOKUP($A255,'Incurred Real 2022$'!$A$25:$AC$426,'Incurred Real 2022$'!K$1,FALSE)=0,"",VLOOKUP($A255,'Incurred Real 2022$'!$A$25:$AC$426,'Incurred Real 2022$'!K$1,FALSE))</f>
        <v/>
      </c>
      <c r="L255" s="105" t="str">
        <f>IF(VLOOKUP($A255,'Incurred Real 2022$'!$A$25:$AC$426,'Incurred Real 2022$'!L$1,FALSE)=0,"",VLOOKUP($A255,'Incurred Real 2022$'!$A$25:$AC$426,'Incurred Real 2022$'!L$1,FALSE))</f>
        <v/>
      </c>
      <c r="M255" s="105" t="str">
        <f>IF(VLOOKUP($A255,'Incurred Real 2022$'!$A$25:$AC$426,'Incurred Real 2022$'!M$1,FALSE)=0,"",VLOOKUP($A255,'Incurred Real 2022$'!$A$25:$AC$426,'Incurred Real 2022$'!M$1,FALSE))</f>
        <v/>
      </c>
      <c r="N255" s="105" t="str">
        <f>IF(VLOOKUP($A255,'Incurred Real 2022$'!$A$25:$AC$426,'Incurred Real 2022$'!N$1,FALSE)=0,"",VLOOKUP($A255,'Incurred Real 2022$'!$A$25:$AC$426,'Incurred Real 2022$'!N$1,FALSE))</f>
        <v/>
      </c>
      <c r="O255" s="105" t="str">
        <f>IF(VLOOKUP($A255,'Incurred Real 2022$'!$A$25:$AC$426,'Incurred Real 2022$'!O$1,FALSE)=0,"",VLOOKUP($A255,'Incurred Real 2022$'!$A$25:$AC$426,'Incurred Real 2022$'!O$1,FALSE))</f>
        <v/>
      </c>
      <c r="P255" s="105" t="str">
        <f>IF(VLOOKUP($A255,'Incurred Real 2022$'!$A$25:$AC$426,'Incurred Real 2022$'!P$1,FALSE)=0,"",VLOOKUP($A255,'Incurred Real 2022$'!$A$25:$AC$426,'Incurred Real 2022$'!P$1,FALSE))</f>
        <v/>
      </c>
      <c r="Q255" s="105" t="str">
        <f>IF(VLOOKUP($A255,'Incurred Real 2022$'!$A$25:$AC$426,'Incurred Real 2022$'!Q$1,FALSE)=0,"",VLOOKUP($A255,'Incurred Real 2022$'!$A$25:$AC$426,'Incurred Real 2022$'!Q$1,FALSE))</f>
        <v/>
      </c>
      <c r="R255" s="105">
        <f>IF(VLOOKUP($A255,'Incurred Real 2022$'!$A$25:$AC$426,'Incurred Real 2022$'!R$1,FALSE)=0,"",VLOOKUP($A255,'Incurred Real 2022$'!$A$25:$AC$426,'Incurred Real 2022$'!R$1,FALSE))</f>
        <v>1331685.1599999999</v>
      </c>
      <c r="S255" s="105">
        <f>IF(VLOOKUP($A255,'Incurred Real 2022$'!$A$25:$AC$426,'Incurred Real 2022$'!S$1,FALSE)=0,"",VLOOKUP($A255,'Incurred Real 2022$'!$A$25:$AC$426,'Incurred Real 2022$'!S$1,FALSE))</f>
        <v>625044.66</v>
      </c>
      <c r="T255" s="105">
        <f>IF(VLOOKUP($A255,'Incurred Real 2022$'!$A$25:$AC$426,'Incurred Real 2022$'!T$1,FALSE)=0,"",VLOOKUP($A255,'Incurred Real 2022$'!$A$25:$AC$426,'Incurred Real 2022$'!T$1,FALSE))</f>
        <v>2663165.23</v>
      </c>
      <c r="U255" s="105">
        <f>IF(VLOOKUP($A255,'Incurred Real 2022$'!$A$25:$AC$426,'Incurred Real 2022$'!U$1,FALSE)=0,"",VLOOKUP($A255,'Incurred Real 2022$'!$A$25:$AC$426,'Incurred Real 2022$'!U$1,FALSE))</f>
        <v>235515.26</v>
      </c>
      <c r="V255" s="13">
        <f>IF(ISTEXT(VLOOKUP($A255,'Incurred Real 2022$'!$A$25:$AC$426,'Incurred Real 2022$'!V$1,FALSE)),"",(VLOOKUP($A255,'Incurred Real 2022$'!$A$25:$AC$426,'Incurred Real 2022$'!V$1,FALSE))*BT255*Incurred_Real!V$15)</f>
        <v>-71.658586015475919</v>
      </c>
      <c r="W255" s="13" t="str">
        <f>IF(ISTEXT(VLOOKUP($A255,'Incurred Real 2022$'!$A$25:$AC$426,'Incurred Real 2022$'!W$1,FALSE)),"",(VLOOKUP($A255,'Incurred Real 2022$'!$A$25:$AC$426,'Incurred Real 2022$'!W$1,FALSE))*BU255*Incurred_Real!W$15)</f>
        <v/>
      </c>
      <c r="X255" s="220" t="str">
        <f>IF(ISTEXT(VLOOKUP($A255,'Incurred Real 2022$'!$A$25:$AC$426,'Incurred Real 2022$'!X$1,FALSE)),"",(VLOOKUP($A255,'Incurred Real 2022$'!$A$25:$AC$426,'Incurred Real 2022$'!X$1,FALSE))*BV255*Incurred_Real!X$15)</f>
        <v/>
      </c>
      <c r="Y255" s="217" t="str">
        <f>IF(ISTEXT(VLOOKUP($A255,'Incurred Real 2022$'!$A$25:$AC$426,'Incurred Real 2022$'!Y$1,FALSE)),"",(VLOOKUP($A255,'Incurred Real 2022$'!$A$25:$AC$426,'Incurred Real 2022$'!Y$1,FALSE))*BW255*Incurred_Real!Y$15)</f>
        <v/>
      </c>
      <c r="Z255" s="13" t="str">
        <f>IF(ISTEXT(VLOOKUP($A255,'Incurred Real 2022$'!$A$25:$AC$426,'Incurred Real 2022$'!Z$1,FALSE)),"",(VLOOKUP($A255,'Incurred Real 2022$'!$A$25:$AC$426,'Incurred Real 2022$'!Z$1,FALSE))*BX255*Incurred_Real!Z$15)</f>
        <v/>
      </c>
      <c r="AA255" s="13" t="str">
        <f>IF(ISTEXT(VLOOKUP($A255,'Incurred Real 2022$'!$A$25:$AC$426,'Incurred Real 2022$'!AA$1,FALSE)),"",(VLOOKUP($A255,'Incurred Real 2022$'!$A$25:$AC$426,'Incurred Real 2022$'!AA$1,FALSE))*BY255*Incurred_Real!AA$15)</f>
        <v/>
      </c>
      <c r="AB255" s="13" t="str">
        <f>IF(ISTEXT(VLOOKUP($A255,'Incurred Real 2022$'!$A$25:$AC$426,'Incurred Real 2022$'!AB$1,FALSE)),"",(VLOOKUP($A255,'Incurred Real 2022$'!$A$25:$AC$426,'Incurred Real 2022$'!AB$1,FALSE))*BZ255*Incurred_Real!AB$15)</f>
        <v/>
      </c>
      <c r="AC255" s="13" t="str">
        <f>IF(ISTEXT(VLOOKUP($A255,'Incurred Real 2022$'!$A$25:$AC$426,'Incurred Real 2022$'!AC$1,FALSE)),"",(VLOOKUP($A255,'Incurred Real 2022$'!$A$25:$AC$426,'Incurred Real 2022$'!AC$1,FALSE))*CA255*Incurred_Real!AC$15)</f>
        <v/>
      </c>
      <c r="AD255" s="227">
        <f t="shared" si="65"/>
        <v>4855338.6514139837</v>
      </c>
      <c r="AE255" s="227">
        <f t="shared" si="66"/>
        <v>4855481.9685860155</v>
      </c>
      <c r="AF255" s="239" t="str">
        <f t="shared" si="71"/>
        <v/>
      </c>
      <c r="AG255" s="222" t="str">
        <f t="shared" si="67"/>
        <v/>
      </c>
      <c r="AH255" s="223" t="str">
        <f t="shared" si="76"/>
        <v/>
      </c>
      <c r="AI255" s="224">
        <f t="shared" si="68"/>
        <v>2022</v>
      </c>
      <c r="AJ255" s="225">
        <f>VLOOKUP($A255,Project_Commissioning!$C$4:$H$355,Project_Commissioning!F$1,FALSE)</f>
        <v>43985</v>
      </c>
      <c r="AK255" s="226">
        <f>VLOOKUP($A255,Project_Commissioning!$C$4:$H$355,Project_Commissioning!G$1,FALSE)</f>
        <v>2020</v>
      </c>
      <c r="AL255" s="225" t="str">
        <f>IF(VLOOKUP($A255,Project_Commissioning!$C$4:$H$355,Project_Commissioning!H$1,FALSE)=0,"",VLOOKUP($A255,Project_Commissioning!$C$4:$H$355,Project_Commissioning!H$1,FALSE))</f>
        <v>Commissioned Extra</v>
      </c>
      <c r="AM255" s="237" t="str">
        <f t="shared" si="72"/>
        <v/>
      </c>
      <c r="AN255" s="221" cm="1">
        <f t="array" ref="AN255">IF(ROUND(AE255,0)=0,0,LOOKUP(2,1/(F255:AC255&lt;&gt;""),F255:AC255))</f>
        <v>-71.658586015475919</v>
      </c>
      <c r="AO255" s="221">
        <f t="shared" si="73"/>
        <v>-71.658586015475919</v>
      </c>
      <c r="AP255" s="79"/>
      <c r="AQ255" s="20"/>
      <c r="AR255" s="245">
        <f>IF(ISNA(VLOOKUP($A255,'Success Asset Classes'!$B$15:$AA$114,'Success Asset Classes'!$AA$1,FALSE)),0,VLOOKUP($A255,'Success Asset Classes'!$B$15:$AA$114,'Success Asset Classes'!$AA$1,FALSE))</f>
        <v>0</v>
      </c>
      <c r="AS255" s="230">
        <f>IF($AR255=0,VLOOKUP(MID($A255,4,5),'Project splits'!$C$5:$AM$346,AS$22,FALSE),IF(ISNA(VLOOKUP($A255,'Success Asset Classes'!$B$15:$BD$377,AS$21,FALSE)),VLOOKUP(MID($A255,4,5),'Project splits'!$C$5:$AM$346,AS$22,FALSE),VLOOKUP($A255,'Success Asset Classes'!$B$15:$BD$377,AS$21,FALSE)))</f>
        <v>0</v>
      </c>
      <c r="AT255" s="230">
        <f>IF($AR255=0,VLOOKUP(MID($A255,4,5),'Project splits'!$C$5:$AM$346,AT$22,FALSE),IF(ISNA(VLOOKUP($A255,'Success Asset Classes'!$B$15:$BD$377,AT$21,FALSE)),VLOOKUP(MID($A255,4,5),'Project splits'!$C$5:$AM$346,AT$22,FALSE),VLOOKUP($A255,'Success Asset Classes'!$B$15:$BD$377,AT$21,FALSE)))</f>
        <v>0</v>
      </c>
      <c r="AU255" s="230">
        <f>IF($AR255=0,VLOOKUP(MID($A255,4,5),'Project splits'!$C$5:$AM$346,AU$22,FALSE),IF(ISNA(VLOOKUP($A255,'Success Asset Classes'!$B$15:$BD$377,AU$21,FALSE)),VLOOKUP(MID($A255,4,5),'Project splits'!$C$5:$AM$346,AU$22,FALSE),VLOOKUP($A255,'Success Asset Classes'!$B$15:$BD$377,AU$21,FALSE)))</f>
        <v>0</v>
      </c>
      <c r="AV255" s="230">
        <f>IF($AR255=0,VLOOKUP(MID($A255,4,5),'Project splits'!$C$5:$AM$346,AV$22,FALSE),IF(ISNA(VLOOKUP($A255,'Success Asset Classes'!$B$15:$BD$377,AV$21,FALSE)),VLOOKUP(MID($A255,4,5),'Project splits'!$C$5:$AM$346,AV$22,FALSE),VLOOKUP($A255,'Success Asset Classes'!$B$15:$BD$377,AV$21,FALSE)))</f>
        <v>0</v>
      </c>
      <c r="AW255" s="230">
        <f>IF($AR255=0,VLOOKUP(MID($A255,4,5),'Project splits'!$C$5:$AM$346,AW$22,FALSE),IF(ISNA(VLOOKUP($A255,'Success Asset Classes'!$B$15:$BD$377,AW$21,FALSE)),VLOOKUP(MID($A255,4,5),'Project splits'!$C$5:$AM$346,AW$22,FALSE),VLOOKUP($A255,'Success Asset Classes'!$B$15:$BD$377,AW$21,FALSE)))</f>
        <v>0</v>
      </c>
      <c r="AX255" s="230">
        <f>IF($AR255=0,VLOOKUP(MID($A255,4,5),'Project splits'!$C$5:$AM$346,AX$22,FALSE),IF(ISNA(VLOOKUP($A255,'Success Asset Classes'!$B$15:$BD$377,AX$21,FALSE)),VLOOKUP(MID($A255,4,5),'Project splits'!$C$5:$AM$346,AX$22,FALSE),VLOOKUP($A255,'Success Asset Classes'!$B$15:$BD$377,AX$21,FALSE)))</f>
        <v>0</v>
      </c>
      <c r="AY255" s="230">
        <f>IF($AR255=0,VLOOKUP(MID($A255,4,5),'Project splits'!$C$5:$AM$346,AY$22,FALSE),IF(ISNA(VLOOKUP($A255,'Success Asset Classes'!$B$15:$BD$377,AY$21,FALSE)),VLOOKUP(MID($A255,4,5),'Project splits'!$C$5:$AM$346,AY$22,FALSE),VLOOKUP($A255,'Success Asset Classes'!$B$15:$BD$377,AY$21,FALSE)))</f>
        <v>0</v>
      </c>
      <c r="AZ255" s="230">
        <f>IF($AR255=0,VLOOKUP(MID($A255,4,5),'Project splits'!$C$5:$AM$346,AZ$22,FALSE),IF(ISNA(VLOOKUP($A255,'Success Asset Classes'!$B$15:$BD$377,AZ$21,FALSE)),VLOOKUP(MID($A255,4,5),'Project splits'!$C$5:$AM$346,AZ$22,FALSE),VLOOKUP($A255,'Success Asset Classes'!$B$15:$BD$377,AZ$21,FALSE)))</f>
        <v>0</v>
      </c>
      <c r="BA255" s="230">
        <f>IF($AR255=0,VLOOKUP(MID($A255,4,5),'Project splits'!$C$5:$AM$346,BA$22,FALSE),IF(ISNA(VLOOKUP($A255,'Success Asset Classes'!$B$15:$BD$377,BA$21,FALSE)),VLOOKUP(MID($A255,4,5),'Project splits'!$C$5:$AM$346,BA$22,FALSE),VLOOKUP($A255,'Success Asset Classes'!$B$15:$BD$377,BA$21,FALSE)))</f>
        <v>0</v>
      </c>
      <c r="BB255" s="230">
        <f>IF($AR255=0,VLOOKUP(MID($A255,4,5),'Project splits'!$C$5:$AM$346,BB$22,FALSE),IF(ISNA(VLOOKUP($A255,'Success Asset Classes'!$B$15:$BD$377,BB$21,FALSE)),VLOOKUP(MID($A255,4,5),'Project splits'!$C$5:$AM$346,BB$22,FALSE),VLOOKUP($A255,'Success Asset Classes'!$B$15:$BD$377,BB$21,FALSE)))</f>
        <v>0</v>
      </c>
      <c r="BC255" s="230">
        <f>IF($AR255=0,VLOOKUP(MID($A255,4,5),'Project splits'!$C$5:$AM$346,BC$22,FALSE),IF(ISNA(VLOOKUP($A255,'Success Asset Classes'!$B$15:$BD$377,BC$21,FALSE)),VLOOKUP(MID($A255,4,5),'Project splits'!$C$5:$AM$346,BC$22,FALSE),VLOOKUP($A255,'Success Asset Classes'!$B$15:$BD$377,BC$21,FALSE)))</f>
        <v>0</v>
      </c>
      <c r="BD255" s="230">
        <f>IF($AR255=0,VLOOKUP(MID($A255,4,5),'Project splits'!$C$5:$AM$346,BD$22,FALSE),IF(ISNA(VLOOKUP($A255,'Success Asset Classes'!$B$15:$BD$377,BD$21,FALSE)),VLOOKUP(MID($A255,4,5),'Project splits'!$C$5:$AM$346,BD$22,FALSE),VLOOKUP($A255,'Success Asset Classes'!$B$15:$BD$377,BD$21,FALSE)))</f>
        <v>0</v>
      </c>
      <c r="BE255" s="230">
        <f>IF($AR255=0,VLOOKUP(MID($A255,4,5),'Project splits'!$C$5:$AM$346,BE$22,FALSE),IF(ISNA(VLOOKUP($A255,'Success Asset Classes'!$B$15:$BD$377,BE$21,FALSE)),VLOOKUP(MID($A255,4,5),'Project splits'!$C$5:$AM$346,BE$22,FALSE),VLOOKUP($A255,'Success Asset Classes'!$B$15:$BD$377,BE$21,FALSE)))</f>
        <v>0</v>
      </c>
      <c r="BF255" s="230">
        <f>IF($AR255=0,VLOOKUP(MID($A255,4,5),'Project splits'!$C$5:$AM$346,BF$22,FALSE),IF(ISNA(VLOOKUP($A255,'Success Asset Classes'!$B$15:$BD$377,BF$21,FALSE)),VLOOKUP(MID($A255,4,5),'Project splits'!$C$5:$AM$346,BF$22,FALSE),VLOOKUP($A255,'Success Asset Classes'!$B$15:$BD$377,BF$21,FALSE)))</f>
        <v>0</v>
      </c>
      <c r="BG255" s="230">
        <f>IF($AR255=0,VLOOKUP(MID($A255,4,5),'Project splits'!$C$5:$AM$346,BG$22,FALSE),IF(ISNA(VLOOKUP($A255,'Success Asset Classes'!$B$15:$BD$377,BG$21,FALSE)),VLOOKUP(MID($A255,4,5),'Project splits'!$C$5:$AM$346,BG$22,FALSE),VLOOKUP($A255,'Success Asset Classes'!$B$15:$BD$377,BG$21,FALSE)))</f>
        <v>0.97772307473778042</v>
      </c>
      <c r="BH255" s="230">
        <f>IF($AR255=0,VLOOKUP(MID($A255,4,5),'Project splits'!$C$5:$AM$346,BH$22,FALSE),IF(ISNA(VLOOKUP($A255,'Success Asset Classes'!$B$15:$BD$377,BH$21,FALSE)),VLOOKUP(MID($A255,4,5),'Project splits'!$C$5:$AM$346,BH$22,FALSE),VLOOKUP($A255,'Success Asset Classes'!$B$15:$BD$377,BH$21,FALSE)))</f>
        <v>0</v>
      </c>
      <c r="BI255" s="230">
        <f>IF($AR255=0,VLOOKUP(MID($A255,4,5),'Project splits'!$C$5:$AM$346,BI$22,FALSE),IF(ISNA(VLOOKUP($A255,'Success Asset Classes'!$B$15:$BD$377,BI$21,FALSE)),VLOOKUP(MID($A255,4,5),'Project splits'!$C$5:$AM$346,BI$22,FALSE),VLOOKUP($A255,'Success Asset Classes'!$B$15:$BD$377,BI$21,FALSE)))</f>
        <v>0</v>
      </c>
      <c r="BJ255" s="230">
        <f>IF($AR255=0,VLOOKUP(MID($A255,4,5),'Project splits'!$C$5:$AM$346,BJ$22,FALSE),IF(ISNA(VLOOKUP($A255,'Success Asset Classes'!$B$15:$BD$377,BJ$21,FALSE)),VLOOKUP(MID($A255,4,5),'Project splits'!$C$5:$AM$346,BJ$22,FALSE),VLOOKUP($A255,'Success Asset Classes'!$B$15:$BD$377,BJ$21,FALSE)))</f>
        <v>0</v>
      </c>
      <c r="BK255" s="230">
        <f>IF($AR255=0,VLOOKUP(MID($A255,4,5),'Project splits'!$C$5:$AM$346,BK$22,FALSE),IF(ISNA(VLOOKUP($A255,'Success Asset Classes'!$B$15:$BD$377,BK$21,FALSE)),VLOOKUP(MID($A255,4,5),'Project splits'!$C$5:$AM$346,BK$22,FALSE),VLOOKUP($A255,'Success Asset Classes'!$B$15:$BD$377,BK$21,FALSE)))</f>
        <v>0</v>
      </c>
      <c r="BL255" s="230">
        <f>IF($AR255=0,VLOOKUP(MID($A255,4,5),'Project splits'!$C$5:$AM$346,BL$22,FALSE),IF(ISNA(VLOOKUP($A255,'Success Asset Classes'!$B$15:$BD$377,BL$21,FALSE)),VLOOKUP(MID($A255,4,5),'Project splits'!$C$5:$AM$346,BL$22,FALSE),VLOOKUP($A255,'Success Asset Classes'!$B$15:$BD$377,BL$21,FALSE)))</f>
        <v>0</v>
      </c>
      <c r="BM255" s="230">
        <f>IF($AR255=0,VLOOKUP(MID($A255,4,5),'Project splits'!$C$5:$AM$346,BM$22,FALSE),IF(ISNA(VLOOKUP($A255,'Success Asset Classes'!$B$15:$BD$377,BM$21,FALSE)),VLOOKUP(MID($A255,4,5),'Project splits'!$C$5:$AM$346,BM$22,FALSE),VLOOKUP($A255,'Success Asset Classes'!$B$15:$BD$377,BM$21,FALSE)))</f>
        <v>0</v>
      </c>
      <c r="BN255" s="230">
        <f>IF($AR255=0,VLOOKUP(MID($A255,4,5),'Project splits'!$C$5:$AM$346,BN$22,FALSE),IF(ISNA(VLOOKUP($A255,'Success Asset Classes'!$B$15:$BD$377,BN$21,FALSE)),VLOOKUP(MID($A255,4,5),'Project splits'!$C$5:$AM$346,BN$22,FALSE),VLOOKUP($A255,'Success Asset Classes'!$B$15:$BD$377,BN$21,FALSE)))</f>
        <v>0</v>
      </c>
      <c r="BO255" s="230">
        <f>IF($AR255=0,VLOOKUP(MID($A255,4,5),'Project splits'!$C$5:$AM$346,BO$22,FALSE),IF(ISNA(VLOOKUP($A255,'Success Asset Classes'!$B$15:$BD$377,BO$21,FALSE)),VLOOKUP(MID($A255,4,5),'Project splits'!$C$5:$AM$346,BO$22,FALSE),VLOOKUP($A255,'Success Asset Classes'!$B$15:$BD$377,BO$21,FALSE)))</f>
        <v>0</v>
      </c>
      <c r="BP255" s="230">
        <f>IF($AR255=0,VLOOKUP(MID($A255,4,5),'Project splits'!$C$5:$AM$346,BP$22,FALSE),IF(ISNA(VLOOKUP($A255,'Success Asset Classes'!$B$15:$BD$377,BP$21,FALSE)),VLOOKUP(MID($A255,4,5),'Project splits'!$C$5:$AM$346,BP$22,FALSE),VLOOKUP($A255,'Success Asset Classes'!$B$15:$BD$377,BP$21,FALSE)))</f>
        <v>0</v>
      </c>
      <c r="BQ255" s="230">
        <f>IF($AR255=0,VLOOKUP(MID($A255,4,5),'Project splits'!$C$5:$AM$346,BQ$22,FALSE),IF(ISNA(VLOOKUP($A255,'Success Asset Classes'!$B$15:$BD$377,BQ$21,FALSE)),VLOOKUP(MID($A255,4,5),'Project splits'!$C$5:$AM$346,BQ$22,FALSE),VLOOKUP($A255,'Success Asset Classes'!$B$15:$BD$377,BQ$21,FALSE)))</f>
        <v>0</v>
      </c>
      <c r="BR255" s="230">
        <f>IF($AR255=0,VLOOKUP(MID($A255,4,5),'Project splits'!$C$5:$AM$346,BR$22,FALSE),IF(ISNA(VLOOKUP($A255,'Success Asset Classes'!$B$15:$BD$377,BR$21,FALSE)),VLOOKUP(MID($A255,4,5),'Project splits'!$C$5:$AM$346,BR$22,FALSE),VLOOKUP($A255,'Success Asset Classes'!$B$15:$BD$377,BR$21,FALSE)))</f>
        <v>2.2276925262219641E-2</v>
      </c>
      <c r="BS255" s="247">
        <f t="shared" si="69"/>
        <v>1</v>
      </c>
      <c r="BT255" s="249">
        <f>1+IF(ISNA(VLOOKUP($A255,'Project labour content'!$A$7:$D$255,'Project labour content'!$D$1,FALSE)),VLOOKUP($D255,'Project labour content'!$F$6:$G$15,'Project labour content'!$G$1,FALSE),VLOOKUP($A255,'Project labour content'!$A$7:$D$255,'Project labour content'!$D$1,FALSE))*LabEsc22*1</f>
        <v>1.0010945835223064</v>
      </c>
      <c r="BU255" s="249">
        <f>1+IF(ISNA(VLOOKUP($A255,'Project labour content'!$A$7:$D$255,'Project labour content'!$D$1,FALSE)),VLOOKUP($D255,'Project labour content'!$F$6:$G$15,'Project labour content'!$G$1,FALSE),VLOOKUP($A255,'Project labour content'!$A$7:$D$255,'Project labour content'!$D$1,FALSE))*LabEsc23*1</f>
        <v>1.0021944210455198</v>
      </c>
      <c r="BV255" s="249">
        <f>1+IF(ISNA(VLOOKUP($A255,'Project labour content'!$A$7:$D$255,'Project labour content'!$D$1,FALSE)),VLOOKUP($D255,'Project labour content'!$F$6:$G$15,'Project labour content'!$G$1,FALSE),VLOOKUP($A255,'Project labour content'!$A$7:$D$255,'Project labour content'!$D$1,FALSE))*LabEsc24*1</f>
        <v>1.0032304679923869</v>
      </c>
      <c r="BW255" s="249">
        <f>1+IF(ISNA(VLOOKUP($A255,'Project labour content'!$A$7:$D$255,'Project labour content'!$D$1,FALSE)),VLOOKUP($D255,'Project labour content'!$F$6:$G$15,'Project labour content'!$G$1,FALSE),VLOOKUP($A255,'Project labour content'!$A$7:$D$255,'Project labour content'!$D$1,FALSE))*LabEsc25*1</f>
        <v>1.0046180802032243</v>
      </c>
      <c r="BX255" s="249">
        <f>1+IF(ISNA(VLOOKUP($A255,'Project labour content'!$A$7:$D$255,'Project labour content'!$D$1,FALSE)),VLOOKUP($D255,'Project labour content'!$F$6:$G$15,'Project labour content'!$G$1,FALSE),VLOOKUP($A255,'Project labour content'!$A$7:$D$255,'Project labour content'!$D$1,FALSE))*LabEsc26*1</f>
        <v>1.0061303462443352</v>
      </c>
      <c r="BY255" s="249">
        <f>1+IF(ISNA(VLOOKUP($A255,'Project labour content'!$A$7:$D$255,'Project labour content'!$D$1,FALSE)),VLOOKUP($D255,'Project labour content'!$F$6:$G$15,'Project labour content'!$G$1,FALSE),VLOOKUP($A255,'Project labour content'!$A$7:$D$255,'Project labour content'!$D$1,FALSE))*LabEsc27*1</f>
        <v>1.007067020564568</v>
      </c>
      <c r="BZ255" s="249">
        <f>1+IF(ISNA(VLOOKUP($A255,'Project labour content'!$A$7:$D$255,'Project labour content'!$D$1,FALSE)),VLOOKUP($D255,'Project labour content'!$F$6:$G$15,'Project labour content'!$G$1,FALSE),VLOOKUP($A255,'Project labour content'!$A$7:$D$255,'Project labour content'!$D$1,FALSE))*LabEsc28*1</f>
        <v>1.0077723363277031</v>
      </c>
      <c r="CA255" s="249">
        <f>1+IF(ISNA(VLOOKUP($A255,'Project labour content'!$A$7:$D$255,'Project labour content'!$D$1,FALSE)),VLOOKUP($D255,'Project labour content'!$F$6:$G$15,'Project labour content'!$G$1,FALSE),VLOOKUP($A255,'Project labour content'!$A$7:$D$255,'Project labour content'!$D$1,FALSE))*LabEsc29*1</f>
        <v>1.0089042270643827</v>
      </c>
      <c r="CB255" s="250" t="str">
        <f>IF(ISNA(VLOOKUP($A255,'Project labour content'!$A$7:$D$255,'Project labour content'!$D$1,FALSE)),"Category","Project")</f>
        <v>Project</v>
      </c>
      <c r="CD255" s="247" t="str">
        <f t="shared" si="70"/>
        <v>14207</v>
      </c>
      <c r="CE255" s="3"/>
    </row>
    <row r="256" spans="1:83" x14ac:dyDescent="0.15">
      <c r="A256" s="11" t="s">
        <v>763</v>
      </c>
      <c r="B256" s="11" t="str">
        <f>VLOOKUP($A256,'Incurred Real 2022$'!$A$25:$AC$426,'Incurred Real 2022$'!B$1,FALSE)</f>
        <v>Substation Improvements for System Black Conditions</v>
      </c>
      <c r="C256" s="11" t="str">
        <f>VLOOKUP($A256,'Incurred Real 2022$'!$A$25:$AC$426,'Incurred Real 2022$'!C$1,FALSE)</f>
        <v>ExAnte</v>
      </c>
      <c r="D256" s="11" t="str">
        <f>VLOOKUP($A256,'Incurred Real 2022$'!$A$25:$AC$426,'Incurred Real 2022$'!D$1,FALSE)</f>
        <v>Security/Compliance</v>
      </c>
      <c r="E256" s="11" t="str">
        <f>VLOOKUP($A256,'Incurred Real 2022$'!$A$25:$AC$426,'Incurred Real 2022$'!E$1,FALSE)</f>
        <v>Active</v>
      </c>
      <c r="F256" s="105" t="str">
        <f>IF(VLOOKUP($A256,'Incurred Real 2022$'!$A$25:$AC$426,'Incurred Real 2022$'!F$1,FALSE)=0,"",VLOOKUP($A256,'Incurred Real 2022$'!$A$25:$AC$426,'Incurred Real 2022$'!F$1,FALSE))</f>
        <v/>
      </c>
      <c r="G256" s="105" t="str">
        <f>IF(VLOOKUP($A256,'Incurred Real 2022$'!$A$25:$AC$426,'Incurred Real 2022$'!G$1,FALSE)=0,"",VLOOKUP($A256,'Incurred Real 2022$'!$A$25:$AC$426,'Incurred Real 2022$'!G$1,FALSE))</f>
        <v/>
      </c>
      <c r="H256" s="105" t="str">
        <f>IF(VLOOKUP($A256,'Incurred Real 2022$'!$A$25:$AC$426,'Incurred Real 2022$'!H$1,FALSE)=0,"",VLOOKUP($A256,'Incurred Real 2022$'!$A$25:$AC$426,'Incurred Real 2022$'!H$1,FALSE))</f>
        <v/>
      </c>
      <c r="I256" s="105" t="str">
        <f>IF(VLOOKUP($A256,'Incurred Real 2022$'!$A$25:$AC$426,'Incurred Real 2022$'!I$1,FALSE)=0,"",VLOOKUP($A256,'Incurred Real 2022$'!$A$25:$AC$426,'Incurred Real 2022$'!I$1,FALSE))</f>
        <v/>
      </c>
      <c r="J256" s="105" t="str">
        <f>IF(VLOOKUP($A256,'Incurred Real 2022$'!$A$25:$AC$426,'Incurred Real 2022$'!J$1,FALSE)=0,"",VLOOKUP($A256,'Incurred Real 2022$'!$A$25:$AC$426,'Incurred Real 2022$'!J$1,FALSE))</f>
        <v/>
      </c>
      <c r="K256" s="105" t="str">
        <f>IF(VLOOKUP($A256,'Incurred Real 2022$'!$A$25:$AC$426,'Incurred Real 2022$'!K$1,FALSE)=0,"",VLOOKUP($A256,'Incurred Real 2022$'!$A$25:$AC$426,'Incurred Real 2022$'!K$1,FALSE))</f>
        <v/>
      </c>
      <c r="L256" s="105" t="str">
        <f>IF(VLOOKUP($A256,'Incurred Real 2022$'!$A$25:$AC$426,'Incurred Real 2022$'!L$1,FALSE)=0,"",VLOOKUP($A256,'Incurred Real 2022$'!$A$25:$AC$426,'Incurred Real 2022$'!L$1,FALSE))</f>
        <v/>
      </c>
      <c r="M256" s="105" t="str">
        <f>IF(VLOOKUP($A256,'Incurred Real 2022$'!$A$25:$AC$426,'Incurred Real 2022$'!M$1,FALSE)=0,"",VLOOKUP($A256,'Incurred Real 2022$'!$A$25:$AC$426,'Incurred Real 2022$'!M$1,FALSE))</f>
        <v/>
      </c>
      <c r="N256" s="105" t="str">
        <f>IF(VLOOKUP($A256,'Incurred Real 2022$'!$A$25:$AC$426,'Incurred Real 2022$'!N$1,FALSE)=0,"",VLOOKUP($A256,'Incurred Real 2022$'!$A$25:$AC$426,'Incurred Real 2022$'!N$1,FALSE))</f>
        <v/>
      </c>
      <c r="O256" s="105" t="str">
        <f>IF(VLOOKUP($A256,'Incurred Real 2022$'!$A$25:$AC$426,'Incurred Real 2022$'!O$1,FALSE)=0,"",VLOOKUP($A256,'Incurred Real 2022$'!$A$25:$AC$426,'Incurred Real 2022$'!O$1,FALSE))</f>
        <v/>
      </c>
      <c r="P256" s="105" t="str">
        <f>IF(VLOOKUP($A256,'Incurred Real 2022$'!$A$25:$AC$426,'Incurred Real 2022$'!P$1,FALSE)=0,"",VLOOKUP($A256,'Incurred Real 2022$'!$A$25:$AC$426,'Incurred Real 2022$'!P$1,FALSE))</f>
        <v/>
      </c>
      <c r="Q256" s="105" t="str">
        <f>IF(VLOOKUP($A256,'Incurred Real 2022$'!$A$25:$AC$426,'Incurred Real 2022$'!Q$1,FALSE)=0,"",VLOOKUP($A256,'Incurred Real 2022$'!$A$25:$AC$426,'Incurred Real 2022$'!Q$1,FALSE))</f>
        <v/>
      </c>
      <c r="R256" s="105">
        <f>IF(VLOOKUP($A256,'Incurred Real 2022$'!$A$25:$AC$426,'Incurred Real 2022$'!R$1,FALSE)=0,"",VLOOKUP($A256,'Incurred Real 2022$'!$A$25:$AC$426,'Incurred Real 2022$'!R$1,FALSE))</f>
        <v>2410.6799999999998</v>
      </c>
      <c r="S256" s="105">
        <f>IF(VLOOKUP($A256,'Incurred Real 2022$'!$A$25:$AC$426,'Incurred Real 2022$'!S$1,FALSE)=0,"",VLOOKUP($A256,'Incurred Real 2022$'!$A$25:$AC$426,'Incurred Real 2022$'!S$1,FALSE))</f>
        <v>108718.34</v>
      </c>
      <c r="T256" s="105">
        <f>IF(VLOOKUP($A256,'Incurred Real 2022$'!$A$25:$AC$426,'Incurred Real 2022$'!T$1,FALSE)=0,"",VLOOKUP($A256,'Incurred Real 2022$'!$A$25:$AC$426,'Incurred Real 2022$'!T$1,FALSE))</f>
        <v>289201.84000000003</v>
      </c>
      <c r="U256" s="105">
        <f>IF(VLOOKUP($A256,'Incurred Real 2022$'!$A$25:$AC$426,'Incurred Real 2022$'!U$1,FALSE)=0,"",VLOOKUP($A256,'Incurred Real 2022$'!$A$25:$AC$426,'Incurred Real 2022$'!U$1,FALSE))</f>
        <v>1692.28</v>
      </c>
      <c r="V256" s="13">
        <f>IF(ISTEXT(VLOOKUP($A256,'Incurred Real 2022$'!$A$25:$AC$426,'Incurred Real 2022$'!V$1,FALSE)),"",(VLOOKUP($A256,'Incurred Real 2022$'!$A$25:$AC$426,'Incurred Real 2022$'!V$1,FALSE))*BT256*Incurred_Real!V$15)</f>
        <v>2488337.0331461867</v>
      </c>
      <c r="W256" s="13">
        <f>IF(ISTEXT(VLOOKUP($A256,'Incurred Real 2022$'!$A$25:$AC$426,'Incurred Real 2022$'!W$1,FALSE)),"",(VLOOKUP($A256,'Incurred Real 2022$'!$A$25:$AC$426,'Incurred Real 2022$'!W$1,FALSE))*BU256*Incurred_Real!W$15)</f>
        <v>1968665.5553365943</v>
      </c>
      <c r="X256" s="220">
        <f>IF(ISTEXT(VLOOKUP($A256,'Incurred Real 2022$'!$A$25:$AC$426,'Incurred Real 2022$'!X$1,FALSE)),"",(VLOOKUP($A256,'Incurred Real 2022$'!$A$25:$AC$426,'Incurred Real 2022$'!X$1,FALSE))*BV256*Incurred_Real!X$15)</f>
        <v>1655662.9423591765</v>
      </c>
      <c r="Y256" s="217">
        <f>IF(ISTEXT(VLOOKUP($A256,'Incurred Real 2022$'!$A$25:$AC$426,'Incurred Real 2022$'!Y$1,FALSE)),"",(VLOOKUP($A256,'Incurred Real 2022$'!$A$25:$AC$426,'Incurred Real 2022$'!Y$1,FALSE))*BW256*Incurred_Real!Y$15)</f>
        <v>38313.765567911498</v>
      </c>
      <c r="Z256" s="13" t="str">
        <f>IF(ISTEXT(VLOOKUP($A256,'Incurred Real 2022$'!$A$25:$AC$426,'Incurred Real 2022$'!Z$1,FALSE)),"",(VLOOKUP($A256,'Incurred Real 2022$'!$A$25:$AC$426,'Incurred Real 2022$'!Z$1,FALSE))*BX256*Incurred_Real!Z$15)</f>
        <v/>
      </c>
      <c r="AA256" s="13" t="str">
        <f>IF(ISTEXT(VLOOKUP($A256,'Incurred Real 2022$'!$A$25:$AC$426,'Incurred Real 2022$'!AA$1,FALSE)),"",(VLOOKUP($A256,'Incurred Real 2022$'!$A$25:$AC$426,'Incurred Real 2022$'!AA$1,FALSE))*BY256*Incurred_Real!AA$15)</f>
        <v/>
      </c>
      <c r="AB256" s="13" t="str">
        <f>IF(ISTEXT(VLOOKUP($A256,'Incurred Real 2022$'!$A$25:$AC$426,'Incurred Real 2022$'!AB$1,FALSE)),"",(VLOOKUP($A256,'Incurred Real 2022$'!$A$25:$AC$426,'Incurred Real 2022$'!AB$1,FALSE))*BZ256*Incurred_Real!AB$15)</f>
        <v/>
      </c>
      <c r="AC256" s="13" t="str">
        <f>IF(ISTEXT(VLOOKUP($A256,'Incurred Real 2022$'!$A$25:$AC$426,'Incurred Real 2022$'!AC$1,FALSE)),"",(VLOOKUP($A256,'Incurred Real 2022$'!$A$25:$AC$426,'Incurred Real 2022$'!AC$1,FALSE))*CA256*Incurred_Real!AC$15)</f>
        <v/>
      </c>
      <c r="AD256" s="227">
        <f t="shared" si="65"/>
        <v>6553002.4364098692</v>
      </c>
      <c r="AE256" s="227">
        <f t="shared" si="66"/>
        <v>6553002.4364098692</v>
      </c>
      <c r="AF256" s="239" t="str">
        <f t="shared" si="71"/>
        <v/>
      </c>
      <c r="AG256" s="222" t="str">
        <f t="shared" si="67"/>
        <v/>
      </c>
      <c r="AH256" s="223" t="str">
        <f t="shared" si="76"/>
        <v/>
      </c>
      <c r="AI256" s="224">
        <f t="shared" si="68"/>
        <v>2025</v>
      </c>
      <c r="AJ256" s="225">
        <f>VLOOKUP($A256,Project_Commissioning!$C$4:$H$355,Project_Commissioning!F$1,FALSE)</f>
        <v>45385</v>
      </c>
      <c r="AK256" s="226">
        <f>VLOOKUP($A256,Project_Commissioning!$C$4:$H$355,Project_Commissioning!G$1,FALSE)</f>
        <v>2024</v>
      </c>
      <c r="AL256" s="225" t="str">
        <f>IF(VLOOKUP($A256,Project_Commissioning!$C$4:$H$355,Project_Commissioning!H$1,FALSE)=0,"",VLOOKUP($A256,Project_Commissioning!$C$4:$H$355,Project_Commissioning!H$1,FALSE))</f>
        <v>Commissioned Extra</v>
      </c>
      <c r="AM256" s="237" t="str">
        <f t="shared" si="72"/>
        <v/>
      </c>
      <c r="AN256" s="221" cm="1">
        <f t="array" ref="AN256">IF(ROUND(AE256,0)=0,0,LOOKUP(2,1/(F256:AC256&lt;&gt;""),F256:AC256))</f>
        <v>38313.765567911498</v>
      </c>
      <c r="AO256" s="221">
        <f t="shared" si="73"/>
        <v>6150979.2964098696</v>
      </c>
      <c r="AP256" s="79"/>
      <c r="AQ256" s="20"/>
      <c r="AR256" s="245">
        <f>IF(ISNA(VLOOKUP($A256,'Success Asset Classes'!$B$15:$AA$114,'Success Asset Classes'!$AA$1,FALSE)),0,VLOOKUP($A256,'Success Asset Classes'!$B$15:$AA$114,'Success Asset Classes'!$AA$1,FALSE))</f>
        <v>0</v>
      </c>
      <c r="AS256" s="230">
        <f>IF($AR256=0,VLOOKUP(MID($A256,4,5),'Project splits'!$C$5:$AM$346,AS$22,FALSE),IF(ISNA(VLOOKUP($A256,'Success Asset Classes'!$B$15:$BD$377,AS$21,FALSE)),VLOOKUP(MID($A256,4,5),'Project splits'!$C$5:$AM$346,AS$22,FALSE),VLOOKUP($A256,'Success Asset Classes'!$B$15:$BD$377,AS$21,FALSE)))</f>
        <v>0</v>
      </c>
      <c r="AT256" s="230">
        <f>IF($AR256=0,VLOOKUP(MID($A256,4,5),'Project splits'!$C$5:$AM$346,AT$22,FALSE),IF(ISNA(VLOOKUP($A256,'Success Asset Classes'!$B$15:$BD$377,AT$21,FALSE)),VLOOKUP(MID($A256,4,5),'Project splits'!$C$5:$AM$346,AT$22,FALSE),VLOOKUP($A256,'Success Asset Classes'!$B$15:$BD$377,AT$21,FALSE)))</f>
        <v>0</v>
      </c>
      <c r="AU256" s="230">
        <f>IF($AR256=0,VLOOKUP(MID($A256,4,5),'Project splits'!$C$5:$AM$346,AU$22,FALSE),IF(ISNA(VLOOKUP($A256,'Success Asset Classes'!$B$15:$BD$377,AU$21,FALSE)),VLOOKUP(MID($A256,4,5),'Project splits'!$C$5:$AM$346,AU$22,FALSE),VLOOKUP($A256,'Success Asset Classes'!$B$15:$BD$377,AU$21,FALSE)))</f>
        <v>0</v>
      </c>
      <c r="AV256" s="230">
        <f>IF($AR256=0,VLOOKUP(MID($A256,4,5),'Project splits'!$C$5:$AM$346,AV$22,FALSE),IF(ISNA(VLOOKUP($A256,'Success Asset Classes'!$B$15:$BD$377,AV$21,FALSE)),VLOOKUP(MID($A256,4,5),'Project splits'!$C$5:$AM$346,AV$22,FALSE),VLOOKUP($A256,'Success Asset Classes'!$B$15:$BD$377,AV$21,FALSE)))</f>
        <v>0</v>
      </c>
      <c r="AW256" s="230">
        <f>IF($AR256=0,VLOOKUP(MID($A256,4,5),'Project splits'!$C$5:$AM$346,AW$22,FALSE),IF(ISNA(VLOOKUP($A256,'Success Asset Classes'!$B$15:$BD$377,AW$21,FALSE)),VLOOKUP(MID($A256,4,5),'Project splits'!$C$5:$AM$346,AW$22,FALSE),VLOOKUP($A256,'Success Asset Classes'!$B$15:$BD$377,AW$21,FALSE)))</f>
        <v>0</v>
      </c>
      <c r="AX256" s="230">
        <f>IF($AR256=0,VLOOKUP(MID($A256,4,5),'Project splits'!$C$5:$AM$346,AX$22,FALSE),IF(ISNA(VLOOKUP($A256,'Success Asset Classes'!$B$15:$BD$377,AX$21,FALSE)),VLOOKUP(MID($A256,4,5),'Project splits'!$C$5:$AM$346,AX$22,FALSE),VLOOKUP($A256,'Success Asset Classes'!$B$15:$BD$377,AX$21,FALSE)))</f>
        <v>0</v>
      </c>
      <c r="AY256" s="230">
        <f>IF($AR256=0,VLOOKUP(MID($A256,4,5),'Project splits'!$C$5:$AM$346,AY$22,FALSE),IF(ISNA(VLOOKUP($A256,'Success Asset Classes'!$B$15:$BD$377,AY$21,FALSE)),VLOOKUP(MID($A256,4,5),'Project splits'!$C$5:$AM$346,AY$22,FALSE),VLOOKUP($A256,'Success Asset Classes'!$B$15:$BD$377,AY$21,FALSE)))</f>
        <v>0</v>
      </c>
      <c r="AZ256" s="230">
        <f>IF($AR256=0,VLOOKUP(MID($A256,4,5),'Project splits'!$C$5:$AM$346,AZ$22,FALSE),IF(ISNA(VLOOKUP($A256,'Success Asset Classes'!$B$15:$BD$377,AZ$21,FALSE)),VLOOKUP(MID($A256,4,5),'Project splits'!$C$5:$AM$346,AZ$22,FALSE),VLOOKUP($A256,'Success Asset Classes'!$B$15:$BD$377,AZ$21,FALSE)))</f>
        <v>0</v>
      </c>
      <c r="BA256" s="230">
        <f>IF($AR256=0,VLOOKUP(MID($A256,4,5),'Project splits'!$C$5:$AM$346,BA$22,FALSE),IF(ISNA(VLOOKUP($A256,'Success Asset Classes'!$B$15:$BD$377,BA$21,FALSE)),VLOOKUP(MID($A256,4,5),'Project splits'!$C$5:$AM$346,BA$22,FALSE),VLOOKUP($A256,'Success Asset Classes'!$B$15:$BD$377,BA$21,FALSE)))</f>
        <v>0</v>
      </c>
      <c r="BB256" s="230">
        <f>IF($AR256=0,VLOOKUP(MID($A256,4,5),'Project splits'!$C$5:$AM$346,BB$22,FALSE),IF(ISNA(VLOOKUP($A256,'Success Asset Classes'!$B$15:$BD$377,BB$21,FALSE)),VLOOKUP(MID($A256,4,5),'Project splits'!$C$5:$AM$346,BB$22,FALSE),VLOOKUP($A256,'Success Asset Classes'!$B$15:$BD$377,BB$21,FALSE)))</f>
        <v>0</v>
      </c>
      <c r="BC256" s="230">
        <f>IF($AR256=0,VLOOKUP(MID($A256,4,5),'Project splits'!$C$5:$AM$346,BC$22,FALSE),IF(ISNA(VLOOKUP($A256,'Success Asset Classes'!$B$15:$BD$377,BC$21,FALSE)),VLOOKUP(MID($A256,4,5),'Project splits'!$C$5:$AM$346,BC$22,FALSE),VLOOKUP($A256,'Success Asset Classes'!$B$15:$BD$377,BC$21,FALSE)))</f>
        <v>2.0010261672329239E-2</v>
      </c>
      <c r="BD256" s="230">
        <f>IF($AR256=0,VLOOKUP(MID($A256,4,5),'Project splits'!$C$5:$AM$346,BD$22,FALSE),IF(ISNA(VLOOKUP($A256,'Success Asset Classes'!$B$15:$BD$377,BD$21,FALSE)),VLOOKUP(MID($A256,4,5),'Project splits'!$C$5:$AM$346,BD$22,FALSE),VLOOKUP($A256,'Success Asset Classes'!$B$15:$BD$377,BD$21,FALSE)))</f>
        <v>0.97998973832767078</v>
      </c>
      <c r="BE256" s="230">
        <f>IF($AR256=0,VLOOKUP(MID($A256,4,5),'Project splits'!$C$5:$AM$346,BE$22,FALSE),IF(ISNA(VLOOKUP($A256,'Success Asset Classes'!$B$15:$BD$377,BE$21,FALSE)),VLOOKUP(MID($A256,4,5),'Project splits'!$C$5:$AM$346,BE$22,FALSE),VLOOKUP($A256,'Success Asset Classes'!$B$15:$BD$377,BE$21,FALSE)))</f>
        <v>0</v>
      </c>
      <c r="BF256" s="230">
        <f>IF($AR256=0,VLOOKUP(MID($A256,4,5),'Project splits'!$C$5:$AM$346,BF$22,FALSE),IF(ISNA(VLOOKUP($A256,'Success Asset Classes'!$B$15:$BD$377,BF$21,FALSE)),VLOOKUP(MID($A256,4,5),'Project splits'!$C$5:$AM$346,BF$22,FALSE),VLOOKUP($A256,'Success Asset Classes'!$B$15:$BD$377,BF$21,FALSE)))</f>
        <v>0</v>
      </c>
      <c r="BG256" s="230">
        <f>IF($AR256=0,VLOOKUP(MID($A256,4,5),'Project splits'!$C$5:$AM$346,BG$22,FALSE),IF(ISNA(VLOOKUP($A256,'Success Asset Classes'!$B$15:$BD$377,BG$21,FALSE)),VLOOKUP(MID($A256,4,5),'Project splits'!$C$5:$AM$346,BG$22,FALSE),VLOOKUP($A256,'Success Asset Classes'!$B$15:$BD$377,BG$21,FALSE)))</f>
        <v>0</v>
      </c>
      <c r="BH256" s="230">
        <f>IF($AR256=0,VLOOKUP(MID($A256,4,5),'Project splits'!$C$5:$AM$346,BH$22,FALSE),IF(ISNA(VLOOKUP($A256,'Success Asset Classes'!$B$15:$BD$377,BH$21,FALSE)),VLOOKUP(MID($A256,4,5),'Project splits'!$C$5:$AM$346,BH$22,FALSE),VLOOKUP($A256,'Success Asset Classes'!$B$15:$BD$377,BH$21,FALSE)))</f>
        <v>0</v>
      </c>
      <c r="BI256" s="230">
        <f>IF($AR256=0,VLOOKUP(MID($A256,4,5),'Project splits'!$C$5:$AM$346,BI$22,FALSE),IF(ISNA(VLOOKUP($A256,'Success Asset Classes'!$B$15:$BD$377,BI$21,FALSE)),VLOOKUP(MID($A256,4,5),'Project splits'!$C$5:$AM$346,BI$22,FALSE),VLOOKUP($A256,'Success Asset Classes'!$B$15:$BD$377,BI$21,FALSE)))</f>
        <v>0</v>
      </c>
      <c r="BJ256" s="230">
        <f>IF($AR256=0,VLOOKUP(MID($A256,4,5),'Project splits'!$C$5:$AM$346,BJ$22,FALSE),IF(ISNA(VLOOKUP($A256,'Success Asset Classes'!$B$15:$BD$377,BJ$21,FALSE)),VLOOKUP(MID($A256,4,5),'Project splits'!$C$5:$AM$346,BJ$22,FALSE),VLOOKUP($A256,'Success Asset Classes'!$B$15:$BD$377,BJ$21,FALSE)))</f>
        <v>0</v>
      </c>
      <c r="BK256" s="230">
        <f>IF($AR256=0,VLOOKUP(MID($A256,4,5),'Project splits'!$C$5:$AM$346,BK$22,FALSE),IF(ISNA(VLOOKUP($A256,'Success Asset Classes'!$B$15:$BD$377,BK$21,FALSE)),VLOOKUP(MID($A256,4,5),'Project splits'!$C$5:$AM$346,BK$22,FALSE),VLOOKUP($A256,'Success Asset Classes'!$B$15:$BD$377,BK$21,FALSE)))</f>
        <v>0</v>
      </c>
      <c r="BL256" s="230">
        <f>IF($AR256=0,VLOOKUP(MID($A256,4,5),'Project splits'!$C$5:$AM$346,BL$22,FALSE),IF(ISNA(VLOOKUP($A256,'Success Asset Classes'!$B$15:$BD$377,BL$21,FALSE)),VLOOKUP(MID($A256,4,5),'Project splits'!$C$5:$AM$346,BL$22,FALSE),VLOOKUP($A256,'Success Asset Classes'!$B$15:$BD$377,BL$21,FALSE)))</f>
        <v>0</v>
      </c>
      <c r="BM256" s="230">
        <f>IF($AR256=0,VLOOKUP(MID($A256,4,5),'Project splits'!$C$5:$AM$346,BM$22,FALSE),IF(ISNA(VLOOKUP($A256,'Success Asset Classes'!$B$15:$BD$377,BM$21,FALSE)),VLOOKUP(MID($A256,4,5),'Project splits'!$C$5:$AM$346,BM$22,FALSE),VLOOKUP($A256,'Success Asset Classes'!$B$15:$BD$377,BM$21,FALSE)))</f>
        <v>0</v>
      </c>
      <c r="BN256" s="230">
        <f>IF($AR256=0,VLOOKUP(MID($A256,4,5),'Project splits'!$C$5:$AM$346,BN$22,FALSE),IF(ISNA(VLOOKUP($A256,'Success Asset Classes'!$B$15:$BD$377,BN$21,FALSE)),VLOOKUP(MID($A256,4,5),'Project splits'!$C$5:$AM$346,BN$22,FALSE),VLOOKUP($A256,'Success Asset Classes'!$B$15:$BD$377,BN$21,FALSE)))</f>
        <v>0</v>
      </c>
      <c r="BO256" s="230">
        <f>IF($AR256=0,VLOOKUP(MID($A256,4,5),'Project splits'!$C$5:$AM$346,BO$22,FALSE),IF(ISNA(VLOOKUP($A256,'Success Asset Classes'!$B$15:$BD$377,BO$21,FALSE)),VLOOKUP(MID($A256,4,5),'Project splits'!$C$5:$AM$346,BO$22,FALSE),VLOOKUP($A256,'Success Asset Classes'!$B$15:$BD$377,BO$21,FALSE)))</f>
        <v>0</v>
      </c>
      <c r="BP256" s="230">
        <f>IF($AR256=0,VLOOKUP(MID($A256,4,5),'Project splits'!$C$5:$AM$346,BP$22,FALSE),IF(ISNA(VLOOKUP($A256,'Success Asset Classes'!$B$15:$BD$377,BP$21,FALSE)),VLOOKUP(MID($A256,4,5),'Project splits'!$C$5:$AM$346,BP$22,FALSE),VLOOKUP($A256,'Success Asset Classes'!$B$15:$BD$377,BP$21,FALSE)))</f>
        <v>0</v>
      </c>
      <c r="BQ256" s="230">
        <f>IF($AR256=0,VLOOKUP(MID($A256,4,5),'Project splits'!$C$5:$AM$346,BQ$22,FALSE),IF(ISNA(VLOOKUP($A256,'Success Asset Classes'!$B$15:$BD$377,BQ$21,FALSE)),VLOOKUP(MID($A256,4,5),'Project splits'!$C$5:$AM$346,BQ$22,FALSE),VLOOKUP($A256,'Success Asset Classes'!$B$15:$BD$377,BQ$21,FALSE)))</f>
        <v>0</v>
      </c>
      <c r="BR256" s="230">
        <f>IF($AR256=0,VLOOKUP(MID($A256,4,5),'Project splits'!$C$5:$AM$346,BR$22,FALSE),IF(ISNA(VLOOKUP($A256,'Success Asset Classes'!$B$15:$BD$377,BR$21,FALSE)),VLOOKUP(MID($A256,4,5),'Project splits'!$C$5:$AM$346,BR$22,FALSE),VLOOKUP($A256,'Success Asset Classes'!$B$15:$BD$377,BR$21,FALSE)))</f>
        <v>0</v>
      </c>
      <c r="BS256" s="247">
        <f t="shared" si="69"/>
        <v>1</v>
      </c>
      <c r="BT256" s="249">
        <f>1+IF(ISNA(VLOOKUP($A256,'Project labour content'!$A$7:$D$255,'Project labour content'!$D$1,FALSE)),VLOOKUP($D256,'Project labour content'!$F$6:$G$15,'Project labour content'!$G$1,FALSE),VLOOKUP($A256,'Project labour content'!$A$7:$D$255,'Project labour content'!$D$1,FALSE))*LabEsc22*1</f>
        <v>1.0012772085146258</v>
      </c>
      <c r="BU256" s="249">
        <f>1+IF(ISNA(VLOOKUP($A256,'Project labour content'!$A$7:$D$255,'Project labour content'!$D$1,FALSE)),VLOOKUP($D256,'Project labour content'!$F$6:$G$15,'Project labour content'!$G$1,FALSE),VLOOKUP($A256,'Project labour content'!$A$7:$D$255,'Project labour content'!$D$1,FALSE))*LabEsc23*1</f>
        <v>1.0025605476301216</v>
      </c>
      <c r="BV256" s="249">
        <f>1+IF(ISNA(VLOOKUP($A256,'Project labour content'!$A$7:$D$255,'Project labour content'!$D$1,FALSE)),VLOOKUP($D256,'Project labour content'!$F$6:$G$15,'Project labour content'!$G$1,FALSE),VLOOKUP($A256,'Project labour content'!$A$7:$D$255,'Project labour content'!$D$1,FALSE))*LabEsc24*1</f>
        <v>1.0037694530769188</v>
      </c>
      <c r="BW256" s="249">
        <f>1+IF(ISNA(VLOOKUP($A256,'Project labour content'!$A$7:$D$255,'Project labour content'!$D$1,FALSE)),VLOOKUP($D256,'Project labour content'!$F$6:$G$15,'Project labour content'!$G$1,FALSE),VLOOKUP($A256,'Project labour content'!$A$7:$D$255,'Project labour content'!$D$1,FALSE))*LabEsc25*1</f>
        <v>1.0053885804386624</v>
      </c>
      <c r="BX256" s="249">
        <f>1+IF(ISNA(VLOOKUP($A256,'Project labour content'!$A$7:$D$255,'Project labour content'!$D$1,FALSE)),VLOOKUP($D256,'Project labour content'!$F$6:$G$15,'Project labour content'!$G$1,FALSE),VLOOKUP($A256,'Project labour content'!$A$7:$D$255,'Project labour content'!$D$1,FALSE))*LabEsc26*1</f>
        <v>1.0071531594084027</v>
      </c>
      <c r="BY256" s="249">
        <f>1+IF(ISNA(VLOOKUP($A256,'Project labour content'!$A$7:$D$255,'Project labour content'!$D$1,FALSE)),VLOOKUP($D256,'Project labour content'!$F$6:$G$15,'Project labour content'!$G$1,FALSE),VLOOKUP($A256,'Project labour content'!$A$7:$D$255,'Project labour content'!$D$1,FALSE))*LabEsc27*1</f>
        <v>1.0082461124748909</v>
      </c>
      <c r="BZ256" s="249">
        <f>1+IF(ISNA(VLOOKUP($A256,'Project labour content'!$A$7:$D$255,'Project labour content'!$D$1,FALSE)),VLOOKUP($D256,'Project labour content'!$F$6:$G$15,'Project labour content'!$G$1,FALSE),VLOOKUP($A256,'Project labour content'!$A$7:$D$255,'Project labour content'!$D$1,FALSE))*LabEsc28*1</f>
        <v>1.0090691061339567</v>
      </c>
      <c r="CA256" s="249">
        <f>1+IF(ISNA(VLOOKUP($A256,'Project labour content'!$A$7:$D$255,'Project labour content'!$D$1,FALSE)),VLOOKUP($D256,'Project labour content'!$F$6:$G$15,'Project labour content'!$G$1,FALSE),VLOOKUP($A256,'Project labour content'!$A$7:$D$255,'Project labour content'!$D$1,FALSE))*LabEsc29*1</f>
        <v>1.0103898463580254</v>
      </c>
      <c r="CB256" s="250" t="str">
        <f>IF(ISNA(VLOOKUP($A256,'Project labour content'!$A$7:$D$255,'Project labour content'!$D$1,FALSE)),"Category","Project")</f>
        <v>Project</v>
      </c>
      <c r="CD256" s="247" t="str">
        <f t="shared" si="70"/>
        <v>14209</v>
      </c>
      <c r="CE256" s="3"/>
    </row>
    <row r="257" spans="1:83" x14ac:dyDescent="0.15">
      <c r="A257" s="11" t="s">
        <v>764</v>
      </c>
      <c r="B257" s="11" t="str">
        <f>VLOOKUP($A257,'Incurred Real 2022$'!$A$25:$AC$426,'Incurred Real 2022$'!B$1,FALSE)</f>
        <v>Substation Environmental Investigation</v>
      </c>
      <c r="C257" s="11" t="str">
        <f>VLOOKUP($A257,'Incurred Real 2022$'!$A$25:$AC$426,'Incurred Real 2022$'!C$1,FALSE)</f>
        <v>ExAnte</v>
      </c>
      <c r="D257" s="11" t="str">
        <f>VLOOKUP($A257,'Incurred Real 2022$'!$A$25:$AC$426,'Incurred Real 2022$'!D$1,FALSE)</f>
        <v>Security/Compliance</v>
      </c>
      <c r="E257" s="11" t="str">
        <f>VLOOKUP($A257,'Incurred Real 2022$'!$A$25:$AC$426,'Incurred Real 2022$'!E$1,FALSE)</f>
        <v>Closed</v>
      </c>
      <c r="F257" s="105" t="str">
        <f>IF(VLOOKUP($A257,'Incurred Real 2022$'!$A$25:$AC$426,'Incurred Real 2022$'!F$1,FALSE)=0,"",VLOOKUP($A257,'Incurred Real 2022$'!$A$25:$AC$426,'Incurred Real 2022$'!F$1,FALSE))</f>
        <v/>
      </c>
      <c r="G257" s="105" t="str">
        <f>IF(VLOOKUP($A257,'Incurred Real 2022$'!$A$25:$AC$426,'Incurred Real 2022$'!G$1,FALSE)=0,"",VLOOKUP($A257,'Incurred Real 2022$'!$A$25:$AC$426,'Incurred Real 2022$'!G$1,FALSE))</f>
        <v/>
      </c>
      <c r="H257" s="105" t="str">
        <f>IF(VLOOKUP($A257,'Incurred Real 2022$'!$A$25:$AC$426,'Incurred Real 2022$'!H$1,FALSE)=0,"",VLOOKUP($A257,'Incurred Real 2022$'!$A$25:$AC$426,'Incurred Real 2022$'!H$1,FALSE))</f>
        <v/>
      </c>
      <c r="I257" s="105" t="str">
        <f>IF(VLOOKUP($A257,'Incurred Real 2022$'!$A$25:$AC$426,'Incurred Real 2022$'!I$1,FALSE)=0,"",VLOOKUP($A257,'Incurred Real 2022$'!$A$25:$AC$426,'Incurred Real 2022$'!I$1,FALSE))</f>
        <v/>
      </c>
      <c r="J257" s="105" t="str">
        <f>IF(VLOOKUP($A257,'Incurred Real 2022$'!$A$25:$AC$426,'Incurred Real 2022$'!J$1,FALSE)=0,"",VLOOKUP($A257,'Incurred Real 2022$'!$A$25:$AC$426,'Incurred Real 2022$'!J$1,FALSE))</f>
        <v/>
      </c>
      <c r="K257" s="105" t="str">
        <f>IF(VLOOKUP($A257,'Incurred Real 2022$'!$A$25:$AC$426,'Incurred Real 2022$'!K$1,FALSE)=0,"",VLOOKUP($A257,'Incurred Real 2022$'!$A$25:$AC$426,'Incurred Real 2022$'!K$1,FALSE))</f>
        <v/>
      </c>
      <c r="L257" s="105" t="str">
        <f>IF(VLOOKUP($A257,'Incurred Real 2022$'!$A$25:$AC$426,'Incurred Real 2022$'!L$1,FALSE)=0,"",VLOOKUP($A257,'Incurred Real 2022$'!$A$25:$AC$426,'Incurred Real 2022$'!L$1,FALSE))</f>
        <v/>
      </c>
      <c r="M257" s="105" t="str">
        <f>IF(VLOOKUP($A257,'Incurred Real 2022$'!$A$25:$AC$426,'Incurred Real 2022$'!M$1,FALSE)=0,"",VLOOKUP($A257,'Incurred Real 2022$'!$A$25:$AC$426,'Incurred Real 2022$'!M$1,FALSE))</f>
        <v/>
      </c>
      <c r="N257" s="105" t="str">
        <f>IF(VLOOKUP($A257,'Incurred Real 2022$'!$A$25:$AC$426,'Incurred Real 2022$'!N$1,FALSE)=0,"",VLOOKUP($A257,'Incurred Real 2022$'!$A$25:$AC$426,'Incurred Real 2022$'!N$1,FALSE))</f>
        <v/>
      </c>
      <c r="O257" s="105" t="str">
        <f>IF(VLOOKUP($A257,'Incurred Real 2022$'!$A$25:$AC$426,'Incurred Real 2022$'!O$1,FALSE)=0,"",VLOOKUP($A257,'Incurred Real 2022$'!$A$25:$AC$426,'Incurred Real 2022$'!O$1,FALSE))</f>
        <v/>
      </c>
      <c r="P257" s="105" t="str">
        <f>IF(VLOOKUP($A257,'Incurred Real 2022$'!$A$25:$AC$426,'Incurred Real 2022$'!P$1,FALSE)=0,"",VLOOKUP($A257,'Incurred Real 2022$'!$A$25:$AC$426,'Incurred Real 2022$'!P$1,FALSE))</f>
        <v/>
      </c>
      <c r="Q257" s="105">
        <f>IF(VLOOKUP($A257,'Incurred Real 2022$'!$A$25:$AC$426,'Incurred Real 2022$'!Q$1,FALSE)=0,"",VLOOKUP($A257,'Incurred Real 2022$'!$A$25:$AC$426,'Incurred Real 2022$'!Q$1,FALSE))</f>
        <v>16201.47</v>
      </c>
      <c r="R257" s="105">
        <f>IF(VLOOKUP($A257,'Incurred Real 2022$'!$A$25:$AC$426,'Incurred Real 2022$'!R$1,FALSE)=0,"",VLOOKUP($A257,'Incurred Real 2022$'!$A$25:$AC$426,'Incurred Real 2022$'!R$1,FALSE))</f>
        <v>1140582.1399999999</v>
      </c>
      <c r="S257" s="105">
        <f>IF(VLOOKUP($A257,'Incurred Real 2022$'!$A$25:$AC$426,'Incurred Real 2022$'!S$1,FALSE)=0,"",VLOOKUP($A257,'Incurred Real 2022$'!$A$25:$AC$426,'Incurred Real 2022$'!S$1,FALSE))</f>
        <v>587339.11</v>
      </c>
      <c r="T257" s="105">
        <f>IF(VLOOKUP($A257,'Incurred Real 2022$'!$A$25:$AC$426,'Incurred Real 2022$'!T$1,FALSE)=0,"",VLOOKUP($A257,'Incurred Real 2022$'!$A$25:$AC$426,'Incurred Real 2022$'!T$1,FALSE))</f>
        <v>65726.880000000005</v>
      </c>
      <c r="U257" s="105" t="str">
        <f>IF(VLOOKUP($A257,'Incurred Real 2022$'!$A$25:$AC$426,'Incurred Real 2022$'!U$1,FALSE)=0,"",VLOOKUP($A257,'Incurred Real 2022$'!$A$25:$AC$426,'Incurred Real 2022$'!U$1,FALSE))</f>
        <v/>
      </c>
      <c r="V257" s="13" t="str">
        <f>IF(ISTEXT(VLOOKUP($A257,'Incurred Real 2022$'!$A$25:$AC$426,'Incurred Real 2022$'!V$1,FALSE)),"",(VLOOKUP($A257,'Incurred Real 2022$'!$A$25:$AC$426,'Incurred Real 2022$'!V$1,FALSE))*BT257*Incurred_Real!V$15)</f>
        <v/>
      </c>
      <c r="W257" s="13" t="str">
        <f>IF(ISTEXT(VLOOKUP($A257,'Incurred Real 2022$'!$A$25:$AC$426,'Incurred Real 2022$'!W$1,FALSE)),"",(VLOOKUP($A257,'Incurred Real 2022$'!$A$25:$AC$426,'Incurred Real 2022$'!W$1,FALSE))*BU257*Incurred_Real!W$15)</f>
        <v/>
      </c>
      <c r="X257" s="220" t="str">
        <f>IF(ISTEXT(VLOOKUP($A257,'Incurred Real 2022$'!$A$25:$AC$426,'Incurred Real 2022$'!X$1,FALSE)),"",(VLOOKUP($A257,'Incurred Real 2022$'!$A$25:$AC$426,'Incurred Real 2022$'!X$1,FALSE))*BV257*Incurred_Real!X$15)</f>
        <v/>
      </c>
      <c r="Y257" s="217" t="str">
        <f>IF(ISTEXT(VLOOKUP($A257,'Incurred Real 2022$'!$A$25:$AC$426,'Incurred Real 2022$'!Y$1,FALSE)),"",(VLOOKUP($A257,'Incurred Real 2022$'!$A$25:$AC$426,'Incurred Real 2022$'!Y$1,FALSE))*BW257*Incurred_Real!Y$15)</f>
        <v/>
      </c>
      <c r="Z257" s="13" t="str">
        <f>IF(ISTEXT(VLOOKUP($A257,'Incurred Real 2022$'!$A$25:$AC$426,'Incurred Real 2022$'!Z$1,FALSE)),"",(VLOOKUP($A257,'Incurred Real 2022$'!$A$25:$AC$426,'Incurred Real 2022$'!Z$1,FALSE))*BX257*Incurred_Real!Z$15)</f>
        <v/>
      </c>
      <c r="AA257" s="13" t="str">
        <f>IF(ISTEXT(VLOOKUP($A257,'Incurred Real 2022$'!$A$25:$AC$426,'Incurred Real 2022$'!AA$1,FALSE)),"",(VLOOKUP($A257,'Incurred Real 2022$'!$A$25:$AC$426,'Incurred Real 2022$'!AA$1,FALSE))*BY257*Incurred_Real!AA$15)</f>
        <v/>
      </c>
      <c r="AB257" s="13" t="str">
        <f>IF(ISTEXT(VLOOKUP($A257,'Incurred Real 2022$'!$A$25:$AC$426,'Incurred Real 2022$'!AB$1,FALSE)),"",(VLOOKUP($A257,'Incurred Real 2022$'!$A$25:$AC$426,'Incurred Real 2022$'!AB$1,FALSE))*BZ257*Incurred_Real!AB$15)</f>
        <v/>
      </c>
      <c r="AC257" s="13" t="str">
        <f>IF(ISTEXT(VLOOKUP($A257,'Incurred Real 2022$'!$A$25:$AC$426,'Incurred Real 2022$'!AC$1,FALSE)),"",(VLOOKUP($A257,'Incurred Real 2022$'!$A$25:$AC$426,'Incurred Real 2022$'!AC$1,FALSE))*CA257*Incurred_Real!AC$15)</f>
        <v/>
      </c>
      <c r="AD257" s="227">
        <f t="shared" si="65"/>
        <v>1809849.5999999996</v>
      </c>
      <c r="AE257" s="227">
        <f t="shared" si="66"/>
        <v>1809849.5999999996</v>
      </c>
      <c r="AF257" s="239">
        <f t="shared" si="71"/>
        <v>2240948.4880492217</v>
      </c>
      <c r="AG257" s="222">
        <f t="shared" si="67"/>
        <v>1800399.8393086232</v>
      </c>
      <c r="AH257" s="223">
        <f t="shared" si="76"/>
        <v>1.244694894501754</v>
      </c>
      <c r="AI257" s="224">
        <f t="shared" si="68"/>
        <v>2020</v>
      </c>
      <c r="AJ257" s="225">
        <f>VLOOKUP($A257,Project_Commissioning!$C$4:$H$355,Project_Commissioning!F$1,FALSE)</f>
        <v>43585</v>
      </c>
      <c r="AK257" s="226">
        <f>VLOOKUP($A257,Project_Commissioning!$C$4:$H$355,Project_Commissioning!G$1,FALSE)</f>
        <v>2019</v>
      </c>
      <c r="AL257" s="225" t="str">
        <f>IF(VLOOKUP($A257,Project_Commissioning!$C$4:$H$355,Project_Commissioning!H$1,FALSE)=0,"",VLOOKUP($A257,Project_Commissioning!$C$4:$H$355,Project_Commissioning!H$1,FALSE))</f>
        <v/>
      </c>
      <c r="AM257" s="237">
        <f t="shared" si="72"/>
        <v>1990362.0867449425</v>
      </c>
      <c r="AN257" s="221" cm="1">
        <f t="array" ref="AN257">IF(ROUND(AE257,0)=0,0,LOOKUP(2,1/(F257:AC257&lt;&gt;""),F257:AC257))</f>
        <v>65726.880000000005</v>
      </c>
      <c r="AO257" s="221">
        <f t="shared" si="73"/>
        <v>0</v>
      </c>
      <c r="AP257" s="79"/>
      <c r="AQ257" s="20"/>
      <c r="AR257" s="245">
        <f>IF(ISNA(VLOOKUP($A257,'Success Asset Classes'!$B$15:$AA$114,'Success Asset Classes'!$AA$1,FALSE)),0,VLOOKUP($A257,'Success Asset Classes'!$B$15:$AA$114,'Success Asset Classes'!$AA$1,FALSE))</f>
        <v>0</v>
      </c>
      <c r="AS257" s="230">
        <f>IF($AR257=0,VLOOKUP(MID($A257,4,5),'Project splits'!$C$5:$AM$346,AS$22,FALSE),IF(ISNA(VLOOKUP($A257,'Success Asset Classes'!$B$15:$BD$377,AS$21,FALSE)),VLOOKUP(MID($A257,4,5),'Project splits'!$C$5:$AM$346,AS$22,FALSE),VLOOKUP($A257,'Success Asset Classes'!$B$15:$BD$377,AS$21,FALSE)))</f>
        <v>0</v>
      </c>
      <c r="AT257" s="230">
        <f>IF($AR257=0,VLOOKUP(MID($A257,4,5),'Project splits'!$C$5:$AM$346,AT$22,FALSE),IF(ISNA(VLOOKUP($A257,'Success Asset Classes'!$B$15:$BD$377,AT$21,FALSE)),VLOOKUP(MID($A257,4,5),'Project splits'!$C$5:$AM$346,AT$22,FALSE),VLOOKUP($A257,'Success Asset Classes'!$B$15:$BD$377,AT$21,FALSE)))</f>
        <v>0</v>
      </c>
      <c r="AU257" s="230">
        <f>IF($AR257=0,VLOOKUP(MID($A257,4,5),'Project splits'!$C$5:$AM$346,AU$22,FALSE),IF(ISNA(VLOOKUP($A257,'Success Asset Classes'!$B$15:$BD$377,AU$21,FALSE)),VLOOKUP(MID($A257,4,5),'Project splits'!$C$5:$AM$346,AU$22,FALSE),VLOOKUP($A257,'Success Asset Classes'!$B$15:$BD$377,AU$21,FALSE)))</f>
        <v>0</v>
      </c>
      <c r="AV257" s="230">
        <f>IF($AR257=0,VLOOKUP(MID($A257,4,5),'Project splits'!$C$5:$AM$346,AV$22,FALSE),IF(ISNA(VLOOKUP($A257,'Success Asset Classes'!$B$15:$BD$377,AV$21,FALSE)),VLOOKUP(MID($A257,4,5),'Project splits'!$C$5:$AM$346,AV$22,FALSE),VLOOKUP($A257,'Success Asset Classes'!$B$15:$BD$377,AV$21,FALSE)))</f>
        <v>0.86486486486486491</v>
      </c>
      <c r="AW257" s="230">
        <f>IF($AR257=0,VLOOKUP(MID($A257,4,5),'Project splits'!$C$5:$AM$346,AW$22,FALSE),IF(ISNA(VLOOKUP($A257,'Success Asset Classes'!$B$15:$BD$377,AW$21,FALSE)),VLOOKUP(MID($A257,4,5),'Project splits'!$C$5:$AM$346,AW$22,FALSE),VLOOKUP($A257,'Success Asset Classes'!$B$15:$BD$377,AW$21,FALSE)))</f>
        <v>0</v>
      </c>
      <c r="AX257" s="230">
        <f>IF($AR257=0,VLOOKUP(MID($A257,4,5),'Project splits'!$C$5:$AM$346,AX$22,FALSE),IF(ISNA(VLOOKUP($A257,'Success Asset Classes'!$B$15:$BD$377,AX$21,FALSE)),VLOOKUP(MID($A257,4,5),'Project splits'!$C$5:$AM$346,AX$22,FALSE),VLOOKUP($A257,'Success Asset Classes'!$B$15:$BD$377,AX$21,FALSE)))</f>
        <v>0</v>
      </c>
      <c r="AY257" s="230">
        <f>IF($AR257=0,VLOOKUP(MID($A257,4,5),'Project splits'!$C$5:$AM$346,AY$22,FALSE),IF(ISNA(VLOOKUP($A257,'Success Asset Classes'!$B$15:$BD$377,AY$21,FALSE)),VLOOKUP(MID($A257,4,5),'Project splits'!$C$5:$AM$346,AY$22,FALSE),VLOOKUP($A257,'Success Asset Classes'!$B$15:$BD$377,AY$21,FALSE)))</f>
        <v>0</v>
      </c>
      <c r="AZ257" s="230">
        <f>IF($AR257=0,VLOOKUP(MID($A257,4,5),'Project splits'!$C$5:$AM$346,AZ$22,FALSE),IF(ISNA(VLOOKUP($A257,'Success Asset Classes'!$B$15:$BD$377,AZ$21,FALSE)),VLOOKUP(MID($A257,4,5),'Project splits'!$C$5:$AM$346,AZ$22,FALSE),VLOOKUP($A257,'Success Asset Classes'!$B$15:$BD$377,AZ$21,FALSE)))</f>
        <v>0</v>
      </c>
      <c r="BA257" s="230">
        <f>IF($AR257=0,VLOOKUP(MID($A257,4,5),'Project splits'!$C$5:$AM$346,BA$22,FALSE),IF(ISNA(VLOOKUP($A257,'Success Asset Classes'!$B$15:$BD$377,BA$21,FALSE)),VLOOKUP(MID($A257,4,5),'Project splits'!$C$5:$AM$346,BA$22,FALSE),VLOOKUP($A257,'Success Asset Classes'!$B$15:$BD$377,BA$21,FALSE)))</f>
        <v>0</v>
      </c>
      <c r="BB257" s="230">
        <f>IF($AR257=0,VLOOKUP(MID($A257,4,5),'Project splits'!$C$5:$AM$346,BB$22,FALSE),IF(ISNA(VLOOKUP($A257,'Success Asset Classes'!$B$15:$BD$377,BB$21,FALSE)),VLOOKUP(MID($A257,4,5),'Project splits'!$C$5:$AM$346,BB$22,FALSE),VLOOKUP($A257,'Success Asset Classes'!$B$15:$BD$377,BB$21,FALSE)))</f>
        <v>0</v>
      </c>
      <c r="BC257" s="230">
        <f>IF($AR257=0,VLOOKUP(MID($A257,4,5),'Project splits'!$C$5:$AM$346,BC$22,FALSE),IF(ISNA(VLOOKUP($A257,'Success Asset Classes'!$B$15:$BD$377,BC$21,FALSE)),VLOOKUP(MID($A257,4,5),'Project splits'!$C$5:$AM$346,BC$22,FALSE),VLOOKUP($A257,'Success Asset Classes'!$B$15:$BD$377,BC$21,FALSE)))</f>
        <v>0</v>
      </c>
      <c r="BD257" s="230">
        <f>IF($AR257=0,VLOOKUP(MID($A257,4,5),'Project splits'!$C$5:$AM$346,BD$22,FALSE),IF(ISNA(VLOOKUP($A257,'Success Asset Classes'!$B$15:$BD$377,BD$21,FALSE)),VLOOKUP(MID($A257,4,5),'Project splits'!$C$5:$AM$346,BD$22,FALSE),VLOOKUP($A257,'Success Asset Classes'!$B$15:$BD$377,BD$21,FALSE)))</f>
        <v>0.13513513513513511</v>
      </c>
      <c r="BE257" s="230">
        <f>IF($AR257=0,VLOOKUP(MID($A257,4,5),'Project splits'!$C$5:$AM$346,BE$22,FALSE),IF(ISNA(VLOOKUP($A257,'Success Asset Classes'!$B$15:$BD$377,BE$21,FALSE)),VLOOKUP(MID($A257,4,5),'Project splits'!$C$5:$AM$346,BE$22,FALSE),VLOOKUP($A257,'Success Asset Classes'!$B$15:$BD$377,BE$21,FALSE)))</f>
        <v>0</v>
      </c>
      <c r="BF257" s="230">
        <f>IF($AR257=0,VLOOKUP(MID($A257,4,5),'Project splits'!$C$5:$AM$346,BF$22,FALSE),IF(ISNA(VLOOKUP($A257,'Success Asset Classes'!$B$15:$BD$377,BF$21,FALSE)),VLOOKUP(MID($A257,4,5),'Project splits'!$C$5:$AM$346,BF$22,FALSE),VLOOKUP($A257,'Success Asset Classes'!$B$15:$BD$377,BF$21,FALSE)))</f>
        <v>0</v>
      </c>
      <c r="BG257" s="230">
        <f>IF($AR257=0,VLOOKUP(MID($A257,4,5),'Project splits'!$C$5:$AM$346,BG$22,FALSE),IF(ISNA(VLOOKUP($A257,'Success Asset Classes'!$B$15:$BD$377,BG$21,FALSE)),VLOOKUP(MID($A257,4,5),'Project splits'!$C$5:$AM$346,BG$22,FALSE),VLOOKUP($A257,'Success Asset Classes'!$B$15:$BD$377,BG$21,FALSE)))</f>
        <v>0</v>
      </c>
      <c r="BH257" s="230">
        <f>IF($AR257=0,VLOOKUP(MID($A257,4,5),'Project splits'!$C$5:$AM$346,BH$22,FALSE),IF(ISNA(VLOOKUP($A257,'Success Asset Classes'!$B$15:$BD$377,BH$21,FALSE)),VLOOKUP(MID($A257,4,5),'Project splits'!$C$5:$AM$346,BH$22,FALSE),VLOOKUP($A257,'Success Asset Classes'!$B$15:$BD$377,BH$21,FALSE)))</f>
        <v>0</v>
      </c>
      <c r="BI257" s="230">
        <f>IF($AR257=0,VLOOKUP(MID($A257,4,5),'Project splits'!$C$5:$AM$346,BI$22,FALSE),IF(ISNA(VLOOKUP($A257,'Success Asset Classes'!$B$15:$BD$377,BI$21,FALSE)),VLOOKUP(MID($A257,4,5),'Project splits'!$C$5:$AM$346,BI$22,FALSE),VLOOKUP($A257,'Success Asset Classes'!$B$15:$BD$377,BI$21,FALSE)))</f>
        <v>0</v>
      </c>
      <c r="BJ257" s="230">
        <f>IF($AR257=0,VLOOKUP(MID($A257,4,5),'Project splits'!$C$5:$AM$346,BJ$22,FALSE),IF(ISNA(VLOOKUP($A257,'Success Asset Classes'!$B$15:$BD$377,BJ$21,FALSE)),VLOOKUP(MID($A257,4,5),'Project splits'!$C$5:$AM$346,BJ$22,FALSE),VLOOKUP($A257,'Success Asset Classes'!$B$15:$BD$377,BJ$21,FALSE)))</f>
        <v>0</v>
      </c>
      <c r="BK257" s="230">
        <f>IF($AR257=0,VLOOKUP(MID($A257,4,5),'Project splits'!$C$5:$AM$346,BK$22,FALSE),IF(ISNA(VLOOKUP($A257,'Success Asset Classes'!$B$15:$BD$377,BK$21,FALSE)),VLOOKUP(MID($A257,4,5),'Project splits'!$C$5:$AM$346,BK$22,FALSE),VLOOKUP($A257,'Success Asset Classes'!$B$15:$BD$377,BK$21,FALSE)))</f>
        <v>0</v>
      </c>
      <c r="BL257" s="230">
        <f>IF($AR257=0,VLOOKUP(MID($A257,4,5),'Project splits'!$C$5:$AM$346,BL$22,FALSE),IF(ISNA(VLOOKUP($A257,'Success Asset Classes'!$B$15:$BD$377,BL$21,FALSE)),VLOOKUP(MID($A257,4,5),'Project splits'!$C$5:$AM$346,BL$22,FALSE),VLOOKUP($A257,'Success Asset Classes'!$B$15:$BD$377,BL$21,FALSE)))</f>
        <v>0</v>
      </c>
      <c r="BM257" s="230">
        <f>IF($AR257=0,VLOOKUP(MID($A257,4,5),'Project splits'!$C$5:$AM$346,BM$22,FALSE),IF(ISNA(VLOOKUP($A257,'Success Asset Classes'!$B$15:$BD$377,BM$21,FALSE)),VLOOKUP(MID($A257,4,5),'Project splits'!$C$5:$AM$346,BM$22,FALSE),VLOOKUP($A257,'Success Asset Classes'!$B$15:$BD$377,BM$21,FALSE)))</f>
        <v>0</v>
      </c>
      <c r="BN257" s="230">
        <f>IF($AR257=0,VLOOKUP(MID($A257,4,5),'Project splits'!$C$5:$AM$346,BN$22,FALSE),IF(ISNA(VLOOKUP($A257,'Success Asset Classes'!$B$15:$BD$377,BN$21,FALSE)),VLOOKUP(MID($A257,4,5),'Project splits'!$C$5:$AM$346,BN$22,FALSE),VLOOKUP($A257,'Success Asset Classes'!$B$15:$BD$377,BN$21,FALSE)))</f>
        <v>0</v>
      </c>
      <c r="BO257" s="230">
        <f>IF($AR257=0,VLOOKUP(MID($A257,4,5),'Project splits'!$C$5:$AM$346,BO$22,FALSE),IF(ISNA(VLOOKUP($A257,'Success Asset Classes'!$B$15:$BD$377,BO$21,FALSE)),VLOOKUP(MID($A257,4,5),'Project splits'!$C$5:$AM$346,BO$22,FALSE),VLOOKUP($A257,'Success Asset Classes'!$B$15:$BD$377,BO$21,FALSE)))</f>
        <v>0</v>
      </c>
      <c r="BP257" s="230">
        <f>IF($AR257=0,VLOOKUP(MID($A257,4,5),'Project splits'!$C$5:$AM$346,BP$22,FALSE),IF(ISNA(VLOOKUP($A257,'Success Asset Classes'!$B$15:$BD$377,BP$21,FALSE)),VLOOKUP(MID($A257,4,5),'Project splits'!$C$5:$AM$346,BP$22,FALSE),VLOOKUP($A257,'Success Asset Classes'!$B$15:$BD$377,BP$21,FALSE)))</f>
        <v>0</v>
      </c>
      <c r="BQ257" s="230">
        <f>IF($AR257=0,VLOOKUP(MID($A257,4,5),'Project splits'!$C$5:$AM$346,BQ$22,FALSE),IF(ISNA(VLOOKUP($A257,'Success Asset Classes'!$B$15:$BD$377,BQ$21,FALSE)),VLOOKUP(MID($A257,4,5),'Project splits'!$C$5:$AM$346,BQ$22,FALSE),VLOOKUP($A257,'Success Asset Classes'!$B$15:$BD$377,BQ$21,FALSE)))</f>
        <v>0</v>
      </c>
      <c r="BR257" s="230">
        <f>IF($AR257=0,VLOOKUP(MID($A257,4,5),'Project splits'!$C$5:$AM$346,BR$22,FALSE),IF(ISNA(VLOOKUP($A257,'Success Asset Classes'!$B$15:$BD$377,BR$21,FALSE)),VLOOKUP(MID($A257,4,5),'Project splits'!$C$5:$AM$346,BR$22,FALSE),VLOOKUP($A257,'Success Asset Classes'!$B$15:$BD$377,BR$21,FALSE)))</f>
        <v>0</v>
      </c>
      <c r="BS257" s="247">
        <f t="shared" si="69"/>
        <v>1</v>
      </c>
      <c r="BT257" s="249">
        <f>1+IF(ISNA(VLOOKUP($A257,'Project labour content'!$A$7:$D$255,'Project labour content'!$D$1,FALSE)),VLOOKUP($D257,'Project labour content'!$F$6:$G$15,'Project labour content'!$G$1,FALSE),VLOOKUP($A257,'Project labour content'!$A$7:$D$255,'Project labour content'!$D$1,FALSE))*LabEsc22*1</f>
        <v>1.0005859102087626</v>
      </c>
      <c r="BU257" s="249">
        <f>1+IF(ISNA(VLOOKUP($A257,'Project labour content'!$A$7:$D$255,'Project labour content'!$D$1,FALSE)),VLOOKUP($D257,'Project labour content'!$F$6:$G$15,'Project labour content'!$G$1,FALSE),VLOOKUP($A257,'Project labour content'!$A$7:$D$255,'Project labour content'!$D$1,FALSE))*LabEsc23*1</f>
        <v>1.0011746327865272</v>
      </c>
      <c r="BV257" s="249">
        <f>1+IF(ISNA(VLOOKUP($A257,'Project labour content'!$A$7:$D$255,'Project labour content'!$D$1,FALSE)),VLOOKUP($D257,'Project labour content'!$F$6:$G$15,'Project labour content'!$G$1,FALSE),VLOOKUP($A257,'Project labour content'!$A$7:$D$255,'Project labour content'!$D$1,FALSE))*LabEsc24*1</f>
        <v>1.0017292094547814</v>
      </c>
      <c r="BW257" s="249">
        <f>1+IF(ISNA(VLOOKUP($A257,'Project labour content'!$A$7:$D$255,'Project labour content'!$D$1,FALSE)),VLOOKUP($D257,'Project labour content'!$F$6:$G$15,'Project labour content'!$G$1,FALSE),VLOOKUP($A257,'Project labour content'!$A$7:$D$255,'Project labour content'!$D$1,FALSE))*LabEsc25*1</f>
        <v>1.0024719724724633</v>
      </c>
      <c r="BX257" s="249">
        <f>1+IF(ISNA(VLOOKUP($A257,'Project labour content'!$A$7:$D$255,'Project labour content'!$D$1,FALSE)),VLOOKUP($D257,'Project labour content'!$F$6:$G$15,'Project labour content'!$G$1,FALSE),VLOOKUP($A257,'Project labour content'!$A$7:$D$255,'Project labour content'!$D$1,FALSE))*LabEsc26*1</f>
        <v>1.0032814603679003</v>
      </c>
      <c r="BY257" s="249">
        <f>1+IF(ISNA(VLOOKUP($A257,'Project labour content'!$A$7:$D$255,'Project labour content'!$D$1,FALSE)),VLOOKUP($D257,'Project labour content'!$F$6:$G$15,'Project labour content'!$G$1,FALSE),VLOOKUP($A257,'Project labour content'!$A$7:$D$255,'Project labour content'!$D$1,FALSE))*LabEsc27*1</f>
        <v>1.0037828447166741</v>
      </c>
      <c r="BZ257" s="249">
        <f>1+IF(ISNA(VLOOKUP($A257,'Project labour content'!$A$7:$D$255,'Project labour content'!$D$1,FALSE)),VLOOKUP($D257,'Project labour content'!$F$6:$G$15,'Project labour content'!$G$1,FALSE),VLOOKUP($A257,'Project labour content'!$A$7:$D$255,'Project labour content'!$D$1,FALSE))*LabEsc28*1</f>
        <v>1.0041603871313007</v>
      </c>
      <c r="CA257" s="249">
        <f>1+IF(ISNA(VLOOKUP($A257,'Project labour content'!$A$7:$D$255,'Project labour content'!$D$1,FALSE)),VLOOKUP($D257,'Project labour content'!$F$6:$G$15,'Project labour content'!$G$1,FALSE),VLOOKUP($A257,'Project labour content'!$A$7:$D$255,'Project labour content'!$D$1,FALSE))*LabEsc29*1</f>
        <v>1.0047662671982935</v>
      </c>
      <c r="CB257" s="250" t="str">
        <f>IF(ISNA(VLOOKUP($A257,'Project labour content'!$A$7:$D$255,'Project labour content'!$D$1,FALSE)),"Category","Project")</f>
        <v>Category</v>
      </c>
      <c r="CD257" s="247" t="str">
        <f t="shared" si="70"/>
        <v>14210</v>
      </c>
      <c r="CE257" s="3"/>
    </row>
    <row r="258" spans="1:83" x14ac:dyDescent="0.15">
      <c r="A258" s="11" t="s">
        <v>765</v>
      </c>
      <c r="B258" s="11" t="str">
        <f>VLOOKUP($A258,'Incurred Real 2022$'!$A$25:$AC$426,'Incurred Real 2022$'!B$1,FALSE)</f>
        <v>NCIPAP South East 275 kV Capacitor Bank</v>
      </c>
      <c r="C258" s="11" t="str">
        <f>VLOOKUP($A258,'Incurred Real 2022$'!$A$25:$AC$426,'Incurred Real 2022$'!C$1,FALSE)</f>
        <v>NCIPAP</v>
      </c>
      <c r="D258" s="11" t="str">
        <f>VLOOKUP($A258,'Incurred Real 2022$'!$A$25:$AC$426,'Incurred Real 2022$'!D$1,FALSE)</f>
        <v>Augmentation</v>
      </c>
      <c r="E258" s="11" t="str">
        <f>VLOOKUP($A258,'Incurred Real 2022$'!$A$25:$AC$426,'Incurred Real 2022$'!E$1,FALSE)</f>
        <v>Active</v>
      </c>
      <c r="F258" s="105" t="str">
        <f>IF(VLOOKUP($A258,'Incurred Real 2022$'!$A$25:$AC$426,'Incurred Real 2022$'!F$1,FALSE)=0,"",VLOOKUP($A258,'Incurred Real 2022$'!$A$25:$AC$426,'Incurred Real 2022$'!F$1,FALSE))</f>
        <v/>
      </c>
      <c r="G258" s="105" t="str">
        <f>IF(VLOOKUP($A258,'Incurred Real 2022$'!$A$25:$AC$426,'Incurred Real 2022$'!G$1,FALSE)=0,"",VLOOKUP($A258,'Incurred Real 2022$'!$A$25:$AC$426,'Incurred Real 2022$'!G$1,FALSE))</f>
        <v/>
      </c>
      <c r="H258" s="105" t="str">
        <f>IF(VLOOKUP($A258,'Incurred Real 2022$'!$A$25:$AC$426,'Incurred Real 2022$'!H$1,FALSE)=0,"",VLOOKUP($A258,'Incurred Real 2022$'!$A$25:$AC$426,'Incurred Real 2022$'!H$1,FALSE))</f>
        <v/>
      </c>
      <c r="I258" s="105" t="str">
        <f>IF(VLOOKUP($A258,'Incurred Real 2022$'!$A$25:$AC$426,'Incurred Real 2022$'!I$1,FALSE)=0,"",VLOOKUP($A258,'Incurred Real 2022$'!$A$25:$AC$426,'Incurred Real 2022$'!I$1,FALSE))</f>
        <v/>
      </c>
      <c r="J258" s="105" t="str">
        <f>IF(VLOOKUP($A258,'Incurred Real 2022$'!$A$25:$AC$426,'Incurred Real 2022$'!J$1,FALSE)=0,"",VLOOKUP($A258,'Incurred Real 2022$'!$A$25:$AC$426,'Incurred Real 2022$'!J$1,FALSE))</f>
        <v/>
      </c>
      <c r="K258" s="105" t="str">
        <f>IF(VLOOKUP($A258,'Incurred Real 2022$'!$A$25:$AC$426,'Incurred Real 2022$'!K$1,FALSE)=0,"",VLOOKUP($A258,'Incurred Real 2022$'!$A$25:$AC$426,'Incurred Real 2022$'!K$1,FALSE))</f>
        <v/>
      </c>
      <c r="L258" s="105" t="str">
        <f>IF(VLOOKUP($A258,'Incurred Real 2022$'!$A$25:$AC$426,'Incurred Real 2022$'!L$1,FALSE)=0,"",VLOOKUP($A258,'Incurred Real 2022$'!$A$25:$AC$426,'Incurred Real 2022$'!L$1,FALSE))</f>
        <v/>
      </c>
      <c r="M258" s="105" t="str">
        <f>IF(VLOOKUP($A258,'Incurred Real 2022$'!$A$25:$AC$426,'Incurred Real 2022$'!M$1,FALSE)=0,"",VLOOKUP($A258,'Incurred Real 2022$'!$A$25:$AC$426,'Incurred Real 2022$'!M$1,FALSE))</f>
        <v/>
      </c>
      <c r="N258" s="105" t="str">
        <f>IF(VLOOKUP($A258,'Incurred Real 2022$'!$A$25:$AC$426,'Incurred Real 2022$'!N$1,FALSE)=0,"",VLOOKUP($A258,'Incurred Real 2022$'!$A$25:$AC$426,'Incurred Real 2022$'!N$1,FALSE))</f>
        <v/>
      </c>
      <c r="O258" s="105" t="str">
        <f>IF(VLOOKUP($A258,'Incurred Real 2022$'!$A$25:$AC$426,'Incurred Real 2022$'!O$1,FALSE)=0,"",VLOOKUP($A258,'Incurred Real 2022$'!$A$25:$AC$426,'Incurred Real 2022$'!O$1,FALSE))</f>
        <v/>
      </c>
      <c r="P258" s="105" t="str">
        <f>IF(VLOOKUP($A258,'Incurred Real 2022$'!$A$25:$AC$426,'Incurred Real 2022$'!P$1,FALSE)=0,"",VLOOKUP($A258,'Incurred Real 2022$'!$A$25:$AC$426,'Incurred Real 2022$'!P$1,FALSE))</f>
        <v/>
      </c>
      <c r="Q258" s="105" t="str">
        <f>IF(VLOOKUP($A258,'Incurred Real 2022$'!$A$25:$AC$426,'Incurred Real 2022$'!Q$1,FALSE)=0,"",VLOOKUP($A258,'Incurred Real 2022$'!$A$25:$AC$426,'Incurred Real 2022$'!Q$1,FALSE))</f>
        <v/>
      </c>
      <c r="R258" s="105" t="str">
        <f>IF(VLOOKUP($A258,'Incurred Real 2022$'!$A$25:$AC$426,'Incurred Real 2022$'!R$1,FALSE)=0,"",VLOOKUP($A258,'Incurred Real 2022$'!$A$25:$AC$426,'Incurred Real 2022$'!R$1,FALSE))</f>
        <v/>
      </c>
      <c r="S258" s="105">
        <f>IF(VLOOKUP($A258,'Incurred Real 2022$'!$A$25:$AC$426,'Incurred Real 2022$'!S$1,FALSE)=0,"",VLOOKUP($A258,'Incurred Real 2022$'!$A$25:$AC$426,'Incurred Real 2022$'!S$1,FALSE))</f>
        <v>209378.84</v>
      </c>
      <c r="T258" s="105">
        <f>IF(VLOOKUP($A258,'Incurred Real 2022$'!$A$25:$AC$426,'Incurred Real 2022$'!T$1,FALSE)=0,"",VLOOKUP($A258,'Incurred Real 2022$'!$A$25:$AC$426,'Incurred Real 2022$'!T$1,FALSE))</f>
        <v>969.28</v>
      </c>
      <c r="U258" s="105">
        <f>IF(VLOOKUP($A258,'Incurred Real 2022$'!$A$25:$AC$426,'Incurred Real 2022$'!U$1,FALSE)=0,"",VLOOKUP($A258,'Incurred Real 2022$'!$A$25:$AC$426,'Incurred Real 2022$'!U$1,FALSE))</f>
        <v>454986.45</v>
      </c>
      <c r="V258" s="13">
        <f>IF(ISTEXT(VLOOKUP($A258,'Incurred Real 2022$'!$A$25:$AC$426,'Incurred Real 2022$'!V$1,FALSE)),"",(VLOOKUP($A258,'Incurred Real 2022$'!$A$25:$AC$426,'Incurred Real 2022$'!V$1,FALSE))*BT258*Incurred_Real!V$15)</f>
        <v>4330671.5347176157</v>
      </c>
      <c r="W258" s="13">
        <f>IF(ISTEXT(VLOOKUP($A258,'Incurred Real 2022$'!$A$25:$AC$426,'Incurred Real 2022$'!W$1,FALSE)),"",(VLOOKUP($A258,'Incurred Real 2022$'!$A$25:$AC$426,'Incurred Real 2022$'!W$1,FALSE))*BU258*Incurred_Real!W$15)</f>
        <v>382051.8628442834</v>
      </c>
      <c r="X258" s="220" t="str">
        <f>IF(ISTEXT(VLOOKUP($A258,'Incurred Real 2022$'!$A$25:$AC$426,'Incurred Real 2022$'!X$1,FALSE)),"",(VLOOKUP($A258,'Incurred Real 2022$'!$A$25:$AC$426,'Incurred Real 2022$'!X$1,FALSE))*BV258*Incurred_Real!X$15)</f>
        <v/>
      </c>
      <c r="Y258" s="217" t="str">
        <f>IF(ISTEXT(VLOOKUP($A258,'Incurred Real 2022$'!$A$25:$AC$426,'Incurred Real 2022$'!Y$1,FALSE)),"",(VLOOKUP($A258,'Incurred Real 2022$'!$A$25:$AC$426,'Incurred Real 2022$'!Y$1,FALSE))*BW258*Incurred_Real!Y$15)</f>
        <v/>
      </c>
      <c r="Z258" s="13" t="str">
        <f>IF(ISTEXT(VLOOKUP($A258,'Incurred Real 2022$'!$A$25:$AC$426,'Incurred Real 2022$'!Z$1,FALSE)),"",(VLOOKUP($A258,'Incurred Real 2022$'!$A$25:$AC$426,'Incurred Real 2022$'!Z$1,FALSE))*BX258*Incurred_Real!Z$15)</f>
        <v/>
      </c>
      <c r="AA258" s="13" t="str">
        <f>IF(ISTEXT(VLOOKUP($A258,'Incurred Real 2022$'!$A$25:$AC$426,'Incurred Real 2022$'!AA$1,FALSE)),"",(VLOOKUP($A258,'Incurred Real 2022$'!$A$25:$AC$426,'Incurred Real 2022$'!AA$1,FALSE))*BY258*Incurred_Real!AA$15)</f>
        <v/>
      </c>
      <c r="AB258" s="13" t="str">
        <f>IF(ISTEXT(VLOOKUP($A258,'Incurred Real 2022$'!$A$25:$AC$426,'Incurred Real 2022$'!AB$1,FALSE)),"",(VLOOKUP($A258,'Incurred Real 2022$'!$A$25:$AC$426,'Incurred Real 2022$'!AB$1,FALSE))*BZ258*Incurred_Real!AB$15)</f>
        <v/>
      </c>
      <c r="AC258" s="13" t="str">
        <f>IF(ISTEXT(VLOOKUP($A258,'Incurred Real 2022$'!$A$25:$AC$426,'Incurred Real 2022$'!AC$1,FALSE)),"",(VLOOKUP($A258,'Incurred Real 2022$'!$A$25:$AC$426,'Incurred Real 2022$'!AC$1,FALSE))*CA258*Incurred_Real!AC$15)</f>
        <v/>
      </c>
      <c r="AD258" s="227">
        <f t="shared" si="65"/>
        <v>5378057.9675618997</v>
      </c>
      <c r="AE258" s="227">
        <f t="shared" si="66"/>
        <v>5378057.9675618997</v>
      </c>
      <c r="AF258" s="239">
        <f t="shared" si="71"/>
        <v>6108502.3395115267</v>
      </c>
      <c r="AG258" s="222">
        <f t="shared" si="67"/>
        <v>5425439.9546418646</v>
      </c>
      <c r="AH258" s="223">
        <f t="shared" si="76"/>
        <v>1.1258999068426243</v>
      </c>
      <c r="AI258" s="224">
        <f t="shared" si="68"/>
        <v>2023</v>
      </c>
      <c r="AJ258" s="225">
        <f>VLOOKUP($A258,Project_Commissioning!$C$4:$H$355,Project_Commissioning!F$1,FALSE)</f>
        <v>44855</v>
      </c>
      <c r="AK258" s="226">
        <f>VLOOKUP($A258,Project_Commissioning!$C$4:$H$355,Project_Commissioning!G$1,FALSE)</f>
        <v>2023</v>
      </c>
      <c r="AL258" s="225" t="str">
        <f>IF(VLOOKUP($A258,Project_Commissioning!$C$4:$H$355,Project_Commissioning!H$1,FALSE)=0,"",VLOOKUP($A258,Project_Commissioning!$C$4:$H$355,Project_Commissioning!H$1,FALSE))</f>
        <v/>
      </c>
      <c r="AM258" s="237">
        <f t="shared" si="72"/>
        <v>5425439.9546418637</v>
      </c>
      <c r="AN258" s="221" cm="1">
        <f t="array" ref="AN258">IF(ROUND(AE258,0)=0,0,LOOKUP(2,1/(F258:AC258&lt;&gt;""),F258:AC258))</f>
        <v>382051.8628442834</v>
      </c>
      <c r="AO258" s="221">
        <f t="shared" si="73"/>
        <v>4712723.3975618994</v>
      </c>
      <c r="AP258" s="79"/>
      <c r="AQ258" s="20"/>
      <c r="AR258" s="245">
        <f>IF(ISNA(VLOOKUP($A258,'Success Asset Classes'!$B$15:$AA$114,'Success Asset Classes'!$AA$1,FALSE)),0,VLOOKUP($A258,'Success Asset Classes'!$B$15:$AA$114,'Success Asset Classes'!$AA$1,FALSE))</f>
        <v>0</v>
      </c>
      <c r="AS258" s="230">
        <f>IF($AR258=0,VLOOKUP(MID($A258,4,5),'Project splits'!$C$5:$AM$346,AS$22,FALSE),IF(ISNA(VLOOKUP($A258,'Success Asset Classes'!$B$15:$BD$377,AS$21,FALSE)),VLOOKUP(MID($A258,4,5),'Project splits'!$C$5:$AM$346,AS$22,FALSE),VLOOKUP($A258,'Success Asset Classes'!$B$15:$BD$377,AS$21,FALSE)))</f>
        <v>0</v>
      </c>
      <c r="AT258" s="230">
        <f>IF($AR258=0,VLOOKUP(MID($A258,4,5),'Project splits'!$C$5:$AM$346,AT$22,FALSE),IF(ISNA(VLOOKUP($A258,'Success Asset Classes'!$B$15:$BD$377,AT$21,FALSE)),VLOOKUP(MID($A258,4,5),'Project splits'!$C$5:$AM$346,AT$22,FALSE),VLOOKUP($A258,'Success Asset Classes'!$B$15:$BD$377,AT$21,FALSE)))</f>
        <v>0</v>
      </c>
      <c r="AU258" s="230">
        <f>IF($AR258=0,VLOOKUP(MID($A258,4,5),'Project splits'!$C$5:$AM$346,AU$22,FALSE),IF(ISNA(VLOOKUP($A258,'Success Asset Classes'!$B$15:$BD$377,AU$21,FALSE)),VLOOKUP(MID($A258,4,5),'Project splits'!$C$5:$AM$346,AU$22,FALSE),VLOOKUP($A258,'Success Asset Classes'!$B$15:$BD$377,AU$21,FALSE)))</f>
        <v>0</v>
      </c>
      <c r="AV258" s="230">
        <f>IF($AR258=0,VLOOKUP(MID($A258,4,5),'Project splits'!$C$5:$AM$346,AV$22,FALSE),IF(ISNA(VLOOKUP($A258,'Success Asset Classes'!$B$15:$BD$377,AV$21,FALSE)),VLOOKUP(MID($A258,4,5),'Project splits'!$C$5:$AM$346,AV$22,FALSE),VLOOKUP($A258,'Success Asset Classes'!$B$15:$BD$377,AV$21,FALSE)))</f>
        <v>0</v>
      </c>
      <c r="AW258" s="230">
        <f>IF($AR258=0,VLOOKUP(MID($A258,4,5),'Project splits'!$C$5:$AM$346,AW$22,FALSE),IF(ISNA(VLOOKUP($A258,'Success Asset Classes'!$B$15:$BD$377,AW$21,FALSE)),VLOOKUP(MID($A258,4,5),'Project splits'!$C$5:$AM$346,AW$22,FALSE),VLOOKUP($A258,'Success Asset Classes'!$B$15:$BD$377,AW$21,FALSE)))</f>
        <v>0</v>
      </c>
      <c r="AX258" s="230">
        <f>IF($AR258=0,VLOOKUP(MID($A258,4,5),'Project splits'!$C$5:$AM$346,AX$22,FALSE),IF(ISNA(VLOOKUP($A258,'Success Asset Classes'!$B$15:$BD$377,AX$21,FALSE)),VLOOKUP(MID($A258,4,5),'Project splits'!$C$5:$AM$346,AX$22,FALSE),VLOOKUP($A258,'Success Asset Classes'!$B$15:$BD$377,AX$21,FALSE)))</f>
        <v>0</v>
      </c>
      <c r="AY258" s="230">
        <f>IF($AR258=0,VLOOKUP(MID($A258,4,5),'Project splits'!$C$5:$AM$346,AY$22,FALSE),IF(ISNA(VLOOKUP($A258,'Success Asset Classes'!$B$15:$BD$377,AY$21,FALSE)),VLOOKUP(MID($A258,4,5),'Project splits'!$C$5:$AM$346,AY$22,FALSE),VLOOKUP($A258,'Success Asset Classes'!$B$15:$BD$377,AY$21,FALSE)))</f>
        <v>0</v>
      </c>
      <c r="AZ258" s="230">
        <f>IF($AR258=0,VLOOKUP(MID($A258,4,5),'Project splits'!$C$5:$AM$346,AZ$22,FALSE),IF(ISNA(VLOOKUP($A258,'Success Asset Classes'!$B$15:$BD$377,AZ$21,FALSE)),VLOOKUP(MID($A258,4,5),'Project splits'!$C$5:$AM$346,AZ$22,FALSE),VLOOKUP($A258,'Success Asset Classes'!$B$15:$BD$377,AZ$21,FALSE)))</f>
        <v>0</v>
      </c>
      <c r="BA258" s="230">
        <f>IF($AR258=0,VLOOKUP(MID($A258,4,5),'Project splits'!$C$5:$AM$346,BA$22,FALSE),IF(ISNA(VLOOKUP($A258,'Success Asset Classes'!$B$15:$BD$377,BA$21,FALSE)),VLOOKUP(MID($A258,4,5),'Project splits'!$C$5:$AM$346,BA$22,FALSE),VLOOKUP($A258,'Success Asset Classes'!$B$15:$BD$377,BA$21,FALSE)))</f>
        <v>0</v>
      </c>
      <c r="BB258" s="230">
        <f>IF($AR258=0,VLOOKUP(MID($A258,4,5),'Project splits'!$C$5:$AM$346,BB$22,FALSE),IF(ISNA(VLOOKUP($A258,'Success Asset Classes'!$B$15:$BD$377,BB$21,FALSE)),VLOOKUP(MID($A258,4,5),'Project splits'!$C$5:$AM$346,BB$22,FALSE),VLOOKUP($A258,'Success Asset Classes'!$B$15:$BD$377,BB$21,FALSE)))</f>
        <v>0.65</v>
      </c>
      <c r="BC258" s="230">
        <f>IF($AR258=0,VLOOKUP(MID($A258,4,5),'Project splits'!$C$5:$AM$346,BC$22,FALSE),IF(ISNA(VLOOKUP($A258,'Success Asset Classes'!$B$15:$BD$377,BC$21,FALSE)),VLOOKUP(MID($A258,4,5),'Project splits'!$C$5:$AM$346,BC$22,FALSE),VLOOKUP($A258,'Success Asset Classes'!$B$15:$BD$377,BC$21,FALSE)))</f>
        <v>0</v>
      </c>
      <c r="BD258" s="230">
        <f>IF($AR258=0,VLOOKUP(MID($A258,4,5),'Project splits'!$C$5:$AM$346,BD$22,FALSE),IF(ISNA(VLOOKUP($A258,'Success Asset Classes'!$B$15:$BD$377,BD$21,FALSE)),VLOOKUP(MID($A258,4,5),'Project splits'!$C$5:$AM$346,BD$22,FALSE),VLOOKUP($A258,'Success Asset Classes'!$B$15:$BD$377,BD$21,FALSE)))</f>
        <v>0.11</v>
      </c>
      <c r="BE258" s="230">
        <f>IF($AR258=0,VLOOKUP(MID($A258,4,5),'Project splits'!$C$5:$AM$346,BE$22,FALSE),IF(ISNA(VLOOKUP($A258,'Success Asset Classes'!$B$15:$BD$377,BE$21,FALSE)),VLOOKUP(MID($A258,4,5),'Project splits'!$C$5:$AM$346,BE$22,FALSE),VLOOKUP($A258,'Success Asset Classes'!$B$15:$BD$377,BE$21,FALSE)))</f>
        <v>0</v>
      </c>
      <c r="BF258" s="230">
        <f>IF($AR258=0,VLOOKUP(MID($A258,4,5),'Project splits'!$C$5:$AM$346,BF$22,FALSE),IF(ISNA(VLOOKUP($A258,'Success Asset Classes'!$B$15:$BD$377,BF$21,FALSE)),VLOOKUP(MID($A258,4,5),'Project splits'!$C$5:$AM$346,BF$22,FALSE),VLOOKUP($A258,'Success Asset Classes'!$B$15:$BD$377,BF$21,FALSE)))</f>
        <v>0</v>
      </c>
      <c r="BG258" s="230">
        <f>IF($AR258=0,VLOOKUP(MID($A258,4,5),'Project splits'!$C$5:$AM$346,BG$22,FALSE),IF(ISNA(VLOOKUP($A258,'Success Asset Classes'!$B$15:$BD$377,BG$21,FALSE)),VLOOKUP(MID($A258,4,5),'Project splits'!$C$5:$AM$346,BG$22,FALSE),VLOOKUP($A258,'Success Asset Classes'!$B$15:$BD$377,BG$21,FALSE)))</f>
        <v>0.24</v>
      </c>
      <c r="BH258" s="230">
        <f>IF($AR258=0,VLOOKUP(MID($A258,4,5),'Project splits'!$C$5:$AM$346,BH$22,FALSE),IF(ISNA(VLOOKUP($A258,'Success Asset Classes'!$B$15:$BD$377,BH$21,FALSE)),VLOOKUP(MID($A258,4,5),'Project splits'!$C$5:$AM$346,BH$22,FALSE),VLOOKUP($A258,'Success Asset Classes'!$B$15:$BD$377,BH$21,FALSE)))</f>
        <v>0</v>
      </c>
      <c r="BI258" s="230">
        <f>IF($AR258=0,VLOOKUP(MID($A258,4,5),'Project splits'!$C$5:$AM$346,BI$22,FALSE),IF(ISNA(VLOOKUP($A258,'Success Asset Classes'!$B$15:$BD$377,BI$21,FALSE)),VLOOKUP(MID($A258,4,5),'Project splits'!$C$5:$AM$346,BI$22,FALSE),VLOOKUP($A258,'Success Asset Classes'!$B$15:$BD$377,BI$21,FALSE)))</f>
        <v>0</v>
      </c>
      <c r="BJ258" s="230">
        <f>IF($AR258=0,VLOOKUP(MID($A258,4,5),'Project splits'!$C$5:$AM$346,BJ$22,FALSE),IF(ISNA(VLOOKUP($A258,'Success Asset Classes'!$B$15:$BD$377,BJ$21,FALSE)),VLOOKUP(MID($A258,4,5),'Project splits'!$C$5:$AM$346,BJ$22,FALSE),VLOOKUP($A258,'Success Asset Classes'!$B$15:$BD$377,BJ$21,FALSE)))</f>
        <v>0</v>
      </c>
      <c r="BK258" s="230">
        <f>IF($AR258=0,VLOOKUP(MID($A258,4,5),'Project splits'!$C$5:$AM$346,BK$22,FALSE),IF(ISNA(VLOOKUP($A258,'Success Asset Classes'!$B$15:$BD$377,BK$21,FALSE)),VLOOKUP(MID($A258,4,5),'Project splits'!$C$5:$AM$346,BK$22,FALSE),VLOOKUP($A258,'Success Asset Classes'!$B$15:$BD$377,BK$21,FALSE)))</f>
        <v>0</v>
      </c>
      <c r="BL258" s="230">
        <f>IF($AR258=0,VLOOKUP(MID($A258,4,5),'Project splits'!$C$5:$AM$346,BL$22,FALSE),IF(ISNA(VLOOKUP($A258,'Success Asset Classes'!$B$15:$BD$377,BL$21,FALSE)),VLOOKUP(MID($A258,4,5),'Project splits'!$C$5:$AM$346,BL$22,FALSE),VLOOKUP($A258,'Success Asset Classes'!$B$15:$BD$377,BL$21,FALSE)))</f>
        <v>0</v>
      </c>
      <c r="BM258" s="230">
        <f>IF($AR258=0,VLOOKUP(MID($A258,4,5),'Project splits'!$C$5:$AM$346,BM$22,FALSE),IF(ISNA(VLOOKUP($A258,'Success Asset Classes'!$B$15:$BD$377,BM$21,FALSE)),VLOOKUP(MID($A258,4,5),'Project splits'!$C$5:$AM$346,BM$22,FALSE),VLOOKUP($A258,'Success Asset Classes'!$B$15:$BD$377,BM$21,FALSE)))</f>
        <v>0</v>
      </c>
      <c r="BN258" s="230">
        <f>IF($AR258=0,VLOOKUP(MID($A258,4,5),'Project splits'!$C$5:$AM$346,BN$22,FALSE),IF(ISNA(VLOOKUP($A258,'Success Asset Classes'!$B$15:$BD$377,BN$21,FALSE)),VLOOKUP(MID($A258,4,5),'Project splits'!$C$5:$AM$346,BN$22,FALSE),VLOOKUP($A258,'Success Asset Classes'!$B$15:$BD$377,BN$21,FALSE)))</f>
        <v>0</v>
      </c>
      <c r="BO258" s="230">
        <f>IF($AR258=0,VLOOKUP(MID($A258,4,5),'Project splits'!$C$5:$AM$346,BO$22,FALSE),IF(ISNA(VLOOKUP($A258,'Success Asset Classes'!$B$15:$BD$377,BO$21,FALSE)),VLOOKUP(MID($A258,4,5),'Project splits'!$C$5:$AM$346,BO$22,FALSE),VLOOKUP($A258,'Success Asset Classes'!$B$15:$BD$377,BO$21,FALSE)))</f>
        <v>0</v>
      </c>
      <c r="BP258" s="230">
        <f>IF($AR258=0,VLOOKUP(MID($A258,4,5),'Project splits'!$C$5:$AM$346,BP$22,FALSE),IF(ISNA(VLOOKUP($A258,'Success Asset Classes'!$B$15:$BD$377,BP$21,FALSE)),VLOOKUP(MID($A258,4,5),'Project splits'!$C$5:$AM$346,BP$22,FALSE),VLOOKUP($A258,'Success Asset Classes'!$B$15:$BD$377,BP$21,FALSE)))</f>
        <v>0</v>
      </c>
      <c r="BQ258" s="230">
        <f>IF($AR258=0,VLOOKUP(MID($A258,4,5),'Project splits'!$C$5:$AM$346,BQ$22,FALSE),IF(ISNA(VLOOKUP($A258,'Success Asset Classes'!$B$15:$BD$377,BQ$21,FALSE)),VLOOKUP(MID($A258,4,5),'Project splits'!$C$5:$AM$346,BQ$22,FALSE),VLOOKUP($A258,'Success Asset Classes'!$B$15:$BD$377,BQ$21,FALSE)))</f>
        <v>0</v>
      </c>
      <c r="BR258" s="230">
        <f>IF($AR258=0,VLOOKUP(MID($A258,4,5),'Project splits'!$C$5:$AM$346,BR$22,FALSE),IF(ISNA(VLOOKUP($A258,'Success Asset Classes'!$B$15:$BD$377,BR$21,FALSE)),VLOOKUP(MID($A258,4,5),'Project splits'!$C$5:$AM$346,BR$22,FALSE),VLOOKUP($A258,'Success Asset Classes'!$B$15:$BD$377,BR$21,FALSE)))</f>
        <v>0</v>
      </c>
      <c r="BS258" s="247">
        <f t="shared" si="69"/>
        <v>1</v>
      </c>
      <c r="BT258" s="249">
        <f>1+IF(ISNA(VLOOKUP($A258,'Project labour content'!$A$7:$D$255,'Project labour content'!$D$1,FALSE)),VLOOKUP($D258,'Project labour content'!$F$6:$G$15,'Project labour content'!$G$1,FALSE),VLOOKUP($A258,'Project labour content'!$A$7:$D$255,'Project labour content'!$D$1,FALSE))*LabEsc22*1</f>
        <v>1.0007500484292899</v>
      </c>
      <c r="BU258" s="249">
        <f>1+IF(ISNA(VLOOKUP($A258,'Project labour content'!$A$7:$D$255,'Project labour content'!$D$1,FALSE)),VLOOKUP($D258,'Project labour content'!$F$6:$G$15,'Project labour content'!$G$1,FALSE),VLOOKUP($A258,'Project labour content'!$A$7:$D$255,'Project labour content'!$D$1,FALSE))*LabEsc23*1</f>
        <v>1.0015036970910405</v>
      </c>
      <c r="BV258" s="249">
        <f>1+IF(ISNA(VLOOKUP($A258,'Project labour content'!$A$7:$D$255,'Project labour content'!$D$1,FALSE)),VLOOKUP($D258,'Project labour content'!$F$6:$G$15,'Project labour content'!$G$1,FALSE),VLOOKUP($A258,'Project labour content'!$A$7:$D$255,'Project labour content'!$D$1,FALSE))*LabEsc24*1</f>
        <v>1.0022136341304095</v>
      </c>
      <c r="BW258" s="249">
        <f>1+IF(ISNA(VLOOKUP($A258,'Project labour content'!$A$7:$D$255,'Project labour content'!$D$1,FALSE)),VLOOKUP($D258,'Project labour content'!$F$6:$G$15,'Project labour content'!$G$1,FALSE),VLOOKUP($A258,'Project labour content'!$A$7:$D$255,'Project labour content'!$D$1,FALSE))*LabEsc25*1</f>
        <v>1.0031644764718044</v>
      </c>
      <c r="BX258" s="249">
        <f>1+IF(ISNA(VLOOKUP($A258,'Project labour content'!$A$7:$D$255,'Project labour content'!$D$1,FALSE)),VLOOKUP($D258,'Project labour content'!$F$6:$G$15,'Project labour content'!$G$1,FALSE),VLOOKUP($A258,'Project labour content'!$A$7:$D$255,'Project labour content'!$D$1,FALSE))*LabEsc26*1</f>
        <v>1.0042007361502012</v>
      </c>
      <c r="BY258" s="249">
        <f>1+IF(ISNA(VLOOKUP($A258,'Project labour content'!$A$7:$D$255,'Project labour content'!$D$1,FALSE)),VLOOKUP($D258,'Project labour content'!$F$6:$G$15,'Project labour content'!$G$1,FALSE),VLOOKUP($A258,'Project labour content'!$A$7:$D$255,'Project labour content'!$D$1,FALSE))*LabEsc27*1</f>
        <v>1.0048425794525437</v>
      </c>
      <c r="BZ258" s="249">
        <f>1+IF(ISNA(VLOOKUP($A258,'Project labour content'!$A$7:$D$255,'Project labour content'!$D$1,FALSE)),VLOOKUP($D258,'Project labour content'!$F$6:$G$15,'Project labour content'!$G$1,FALSE),VLOOKUP($A258,'Project labour content'!$A$7:$D$255,'Project labour content'!$D$1,FALSE))*LabEsc28*1</f>
        <v>1.0053258874592077</v>
      </c>
      <c r="CA258" s="249">
        <f>1+IF(ISNA(VLOOKUP($A258,'Project labour content'!$A$7:$D$255,'Project labour content'!$D$1,FALSE)),VLOOKUP($D258,'Project labour content'!$F$6:$G$15,'Project labour content'!$G$1,FALSE),VLOOKUP($A258,'Project labour content'!$A$7:$D$255,'Project labour content'!$D$1,FALSE))*LabEsc29*1</f>
        <v>1.0061015001483018</v>
      </c>
      <c r="CB258" s="250" t="str">
        <f>IF(ISNA(VLOOKUP($A258,'Project labour content'!$A$7:$D$255,'Project labour content'!$D$1,FALSE)),"Category","Project")</f>
        <v>Project</v>
      </c>
      <c r="CD258" s="247" t="str">
        <f t="shared" si="70"/>
        <v>14211</v>
      </c>
      <c r="CE258" s="3"/>
    </row>
    <row r="259" spans="1:83" x14ac:dyDescent="0.15">
      <c r="A259" s="11" t="s">
        <v>778</v>
      </c>
      <c r="B259" s="11" t="str">
        <f>VLOOKUP($A259,'Incurred Real 2022$'!$A$25:$AC$426,'Incurred Real 2022$'!B$1,FALSE)</f>
        <v>Spencer Gulf Emergency Bypass Preparation</v>
      </c>
      <c r="C259" s="11" t="str">
        <f>VLOOKUP($A259,'Incurred Real 2022$'!$A$25:$AC$426,'Incurred Real 2022$'!C$1,FALSE)</f>
        <v>ExAnte</v>
      </c>
      <c r="D259" s="11" t="str">
        <f>VLOOKUP($A259,'Incurred Real 2022$'!$A$25:$AC$426,'Incurred Real 2022$'!D$1,FALSE)</f>
        <v>Security/Compliance</v>
      </c>
      <c r="E259" s="11" t="str">
        <f>VLOOKUP($A259,'Incurred Real 2022$'!$A$25:$AC$426,'Incurred Real 2022$'!E$1,FALSE)</f>
        <v>Active</v>
      </c>
      <c r="F259" s="105" t="str">
        <f>IF(VLOOKUP($A259,'Incurred Real 2022$'!$A$25:$AC$426,'Incurred Real 2022$'!F$1,FALSE)=0,"",VLOOKUP($A259,'Incurred Real 2022$'!$A$25:$AC$426,'Incurred Real 2022$'!F$1,FALSE))</f>
        <v/>
      </c>
      <c r="G259" s="105" t="str">
        <f>IF(VLOOKUP($A259,'Incurred Real 2022$'!$A$25:$AC$426,'Incurred Real 2022$'!G$1,FALSE)=0,"",VLOOKUP($A259,'Incurred Real 2022$'!$A$25:$AC$426,'Incurred Real 2022$'!G$1,FALSE))</f>
        <v/>
      </c>
      <c r="H259" s="105" t="str">
        <f>IF(VLOOKUP($A259,'Incurred Real 2022$'!$A$25:$AC$426,'Incurred Real 2022$'!H$1,FALSE)=0,"",VLOOKUP($A259,'Incurred Real 2022$'!$A$25:$AC$426,'Incurred Real 2022$'!H$1,FALSE))</f>
        <v/>
      </c>
      <c r="I259" s="105" t="str">
        <f>IF(VLOOKUP($A259,'Incurred Real 2022$'!$A$25:$AC$426,'Incurred Real 2022$'!I$1,FALSE)=0,"",VLOOKUP($A259,'Incurred Real 2022$'!$A$25:$AC$426,'Incurred Real 2022$'!I$1,FALSE))</f>
        <v/>
      </c>
      <c r="J259" s="105" t="str">
        <f>IF(VLOOKUP($A259,'Incurred Real 2022$'!$A$25:$AC$426,'Incurred Real 2022$'!J$1,FALSE)=0,"",VLOOKUP($A259,'Incurred Real 2022$'!$A$25:$AC$426,'Incurred Real 2022$'!J$1,FALSE))</f>
        <v/>
      </c>
      <c r="K259" s="105" t="str">
        <f>IF(VLOOKUP($A259,'Incurred Real 2022$'!$A$25:$AC$426,'Incurred Real 2022$'!K$1,FALSE)=0,"",VLOOKUP($A259,'Incurred Real 2022$'!$A$25:$AC$426,'Incurred Real 2022$'!K$1,FALSE))</f>
        <v/>
      </c>
      <c r="L259" s="105" t="str">
        <f>IF(VLOOKUP($A259,'Incurred Real 2022$'!$A$25:$AC$426,'Incurred Real 2022$'!L$1,FALSE)=0,"",VLOOKUP($A259,'Incurred Real 2022$'!$A$25:$AC$426,'Incurred Real 2022$'!L$1,FALSE))</f>
        <v/>
      </c>
      <c r="M259" s="105" t="str">
        <f>IF(VLOOKUP($A259,'Incurred Real 2022$'!$A$25:$AC$426,'Incurred Real 2022$'!M$1,FALSE)=0,"",VLOOKUP($A259,'Incurred Real 2022$'!$A$25:$AC$426,'Incurred Real 2022$'!M$1,FALSE))</f>
        <v/>
      </c>
      <c r="N259" s="105" t="str">
        <f>IF(VLOOKUP($A259,'Incurred Real 2022$'!$A$25:$AC$426,'Incurred Real 2022$'!N$1,FALSE)=0,"",VLOOKUP($A259,'Incurred Real 2022$'!$A$25:$AC$426,'Incurred Real 2022$'!N$1,FALSE))</f>
        <v/>
      </c>
      <c r="O259" s="105" t="str">
        <f>IF(VLOOKUP($A259,'Incurred Real 2022$'!$A$25:$AC$426,'Incurred Real 2022$'!O$1,FALSE)=0,"",VLOOKUP($A259,'Incurred Real 2022$'!$A$25:$AC$426,'Incurred Real 2022$'!O$1,FALSE))</f>
        <v/>
      </c>
      <c r="P259" s="105" t="str">
        <f>IF(VLOOKUP($A259,'Incurred Real 2022$'!$A$25:$AC$426,'Incurred Real 2022$'!P$1,FALSE)=0,"",VLOOKUP($A259,'Incurred Real 2022$'!$A$25:$AC$426,'Incurred Real 2022$'!P$1,FALSE))</f>
        <v/>
      </c>
      <c r="Q259" s="105">
        <f>IF(VLOOKUP($A259,'Incurred Real 2022$'!$A$25:$AC$426,'Incurred Real 2022$'!Q$1,FALSE)=0,"",VLOOKUP($A259,'Incurred Real 2022$'!$A$25:$AC$426,'Incurred Real 2022$'!Q$1,FALSE))</f>
        <v>2281.92</v>
      </c>
      <c r="R259" s="105">
        <f>IF(VLOOKUP($A259,'Incurred Real 2022$'!$A$25:$AC$426,'Incurred Real 2022$'!R$1,FALSE)=0,"",VLOOKUP($A259,'Incurred Real 2022$'!$A$25:$AC$426,'Incurred Real 2022$'!R$1,FALSE))</f>
        <v>226840.57</v>
      </c>
      <c r="S259" s="105">
        <f>IF(VLOOKUP($A259,'Incurred Real 2022$'!$A$25:$AC$426,'Incurred Real 2022$'!S$1,FALSE)=0,"",VLOOKUP($A259,'Incurred Real 2022$'!$A$25:$AC$426,'Incurred Real 2022$'!S$1,FALSE))</f>
        <v>2900602.73</v>
      </c>
      <c r="T259" s="105">
        <f>IF(VLOOKUP($A259,'Incurred Real 2022$'!$A$25:$AC$426,'Incurred Real 2022$'!T$1,FALSE)=0,"",VLOOKUP($A259,'Incurred Real 2022$'!$A$25:$AC$426,'Incurred Real 2022$'!T$1,FALSE))</f>
        <v>101924.66</v>
      </c>
      <c r="U259" s="105">
        <f>IF(VLOOKUP($A259,'Incurred Real 2022$'!$A$25:$AC$426,'Incurred Real 2022$'!U$1,FALSE)=0,"",VLOOKUP($A259,'Incurred Real 2022$'!$A$25:$AC$426,'Incurred Real 2022$'!U$1,FALSE))</f>
        <v>123071.77</v>
      </c>
      <c r="V259" s="13">
        <f>IF(ISTEXT(VLOOKUP($A259,'Incurred Real 2022$'!$A$25:$AC$426,'Incurred Real 2022$'!V$1,FALSE)),"",(VLOOKUP($A259,'Incurred Real 2022$'!$A$25:$AC$426,'Incurred Real 2022$'!V$1,FALSE))*BT259*Incurred_Real!V$15)</f>
        <v>305384.41866006772</v>
      </c>
      <c r="W259" s="13" t="str">
        <f>IF(ISTEXT(VLOOKUP($A259,'Incurred Real 2022$'!$A$25:$AC$426,'Incurred Real 2022$'!W$1,FALSE)),"",(VLOOKUP($A259,'Incurred Real 2022$'!$A$25:$AC$426,'Incurred Real 2022$'!W$1,FALSE))*BU259*Incurred_Real!W$15)</f>
        <v/>
      </c>
      <c r="X259" s="220">
        <f>IF(ISTEXT(VLOOKUP($A259,'Incurred Real 2022$'!$A$25:$AC$426,'Incurred Real 2022$'!X$1,FALSE)),"",(VLOOKUP($A259,'Incurred Real 2022$'!$A$25:$AC$426,'Incurred Real 2022$'!X$1,FALSE))*BV259*Incurred_Real!X$15)</f>
        <v>114614.98910114994</v>
      </c>
      <c r="Y259" s="217">
        <f>IF(ISTEXT(VLOOKUP($A259,'Incurred Real 2022$'!$A$25:$AC$426,'Incurred Real 2022$'!Y$1,FALSE)),"",(VLOOKUP($A259,'Incurred Real 2022$'!$A$25:$AC$426,'Incurred Real 2022$'!Y$1,FALSE))*BW259*Incurred_Real!Y$15)</f>
        <v>1995848.9147399846</v>
      </c>
      <c r="Z259" s="13">
        <f>IF(ISTEXT(VLOOKUP($A259,'Incurred Real 2022$'!$A$25:$AC$426,'Incurred Real 2022$'!Z$1,FALSE)),"",(VLOOKUP($A259,'Incurred Real 2022$'!$A$25:$AC$426,'Incurred Real 2022$'!Z$1,FALSE))*BX259*Incurred_Real!Z$15)</f>
        <v>108224.50402769432</v>
      </c>
      <c r="AA259" s="13" t="str">
        <f>IF(ISTEXT(VLOOKUP($A259,'Incurred Real 2022$'!$A$25:$AC$426,'Incurred Real 2022$'!AA$1,FALSE)),"",(VLOOKUP($A259,'Incurred Real 2022$'!$A$25:$AC$426,'Incurred Real 2022$'!AA$1,FALSE))*BY259*Incurred_Real!AA$15)</f>
        <v/>
      </c>
      <c r="AB259" s="13" t="str">
        <f>IF(ISTEXT(VLOOKUP($A259,'Incurred Real 2022$'!$A$25:$AC$426,'Incurred Real 2022$'!AB$1,FALSE)),"",(VLOOKUP($A259,'Incurred Real 2022$'!$A$25:$AC$426,'Incurred Real 2022$'!AB$1,FALSE))*BZ259*Incurred_Real!AB$15)</f>
        <v/>
      </c>
      <c r="AC259" s="13" t="str">
        <f>IF(ISTEXT(VLOOKUP($A259,'Incurred Real 2022$'!$A$25:$AC$426,'Incurred Real 2022$'!AC$1,FALSE)),"",(VLOOKUP($A259,'Incurred Real 2022$'!$A$25:$AC$426,'Incurred Real 2022$'!AC$1,FALSE))*CA259*Incurred_Real!AC$15)</f>
        <v/>
      </c>
      <c r="AD259" s="227">
        <f t="shared" si="65"/>
        <v>5878794.4765288979</v>
      </c>
      <c r="AE259" s="227">
        <f t="shared" si="66"/>
        <v>5878794.4765288979</v>
      </c>
      <c r="AF259" s="239" t="str">
        <f t="shared" si="71"/>
        <v/>
      </c>
      <c r="AG259" s="222" t="str">
        <f t="shared" si="67"/>
        <v/>
      </c>
      <c r="AH259" s="223" t="str">
        <f t="shared" si="76"/>
        <v/>
      </c>
      <c r="AI259" s="224">
        <f t="shared" si="68"/>
        <v>2026</v>
      </c>
      <c r="AJ259" s="225">
        <f>VLOOKUP($A259,Project_Commissioning!$C$4:$H$355,Project_Commissioning!F$1,FALSE)</f>
        <v>45471</v>
      </c>
      <c r="AK259" s="226">
        <f>VLOOKUP($A259,Project_Commissioning!$C$4:$H$355,Project_Commissioning!G$1,FALSE)</f>
        <v>2024</v>
      </c>
      <c r="AL259" s="225" t="str">
        <f>IF(VLOOKUP($A259,Project_Commissioning!$C$4:$H$355,Project_Commissioning!H$1,FALSE)=0,"",VLOOKUP($A259,Project_Commissioning!$C$4:$H$355,Project_Commissioning!H$1,FALSE))</f>
        <v>Commissioned Extra</v>
      </c>
      <c r="AM259" s="237" t="str">
        <f t="shared" si="72"/>
        <v/>
      </c>
      <c r="AN259" s="221" cm="1">
        <f t="array" ref="AN259">IF(ROUND(AE259,0)=0,0,LOOKUP(2,1/(F259:AC259&lt;&gt;""),F259:AC259))</f>
        <v>108224.50402769432</v>
      </c>
      <c r="AO259" s="221">
        <f t="shared" si="73"/>
        <v>2524072.8265288966</v>
      </c>
      <c r="AP259" s="79"/>
      <c r="AQ259" s="20"/>
      <c r="AR259" s="245">
        <f>IF(ISNA(VLOOKUP($A259,'Success Asset Classes'!$B$15:$AA$114,'Success Asset Classes'!$AA$1,FALSE)),0,VLOOKUP($A259,'Success Asset Classes'!$B$15:$AA$114,'Success Asset Classes'!$AA$1,FALSE))</f>
        <v>0</v>
      </c>
      <c r="AS259" s="230">
        <f>IF($AR259=0,VLOOKUP(MID($A259,4,5),'Project splits'!$C$5:$AM$346,AS$22,FALSE),IF(ISNA(VLOOKUP($A259,'Success Asset Classes'!$B$15:$BD$377,AS$21,FALSE)),VLOOKUP(MID($A259,4,5),'Project splits'!$C$5:$AM$346,AS$22,FALSE),VLOOKUP($A259,'Success Asset Classes'!$B$15:$BD$377,AS$21,FALSE)))</f>
        <v>0</v>
      </c>
      <c r="AT259" s="230">
        <f>IF($AR259=0,VLOOKUP(MID($A259,4,5),'Project splits'!$C$5:$AM$346,AT$22,FALSE),IF(ISNA(VLOOKUP($A259,'Success Asset Classes'!$B$15:$BD$377,AT$21,FALSE)),VLOOKUP(MID($A259,4,5),'Project splits'!$C$5:$AM$346,AT$22,FALSE),VLOOKUP($A259,'Success Asset Classes'!$B$15:$BD$377,AT$21,FALSE)))</f>
        <v>0</v>
      </c>
      <c r="AU259" s="230">
        <f>IF($AR259=0,VLOOKUP(MID($A259,4,5),'Project splits'!$C$5:$AM$346,AU$22,FALSE),IF(ISNA(VLOOKUP($A259,'Success Asset Classes'!$B$15:$BD$377,AU$21,FALSE)),VLOOKUP(MID($A259,4,5),'Project splits'!$C$5:$AM$346,AU$22,FALSE),VLOOKUP($A259,'Success Asset Classes'!$B$15:$BD$377,AU$21,FALSE)))</f>
        <v>0</v>
      </c>
      <c r="AV259" s="230">
        <f>IF($AR259=0,VLOOKUP(MID($A259,4,5),'Project splits'!$C$5:$AM$346,AV$22,FALSE),IF(ISNA(VLOOKUP($A259,'Success Asset Classes'!$B$15:$BD$377,AV$21,FALSE)),VLOOKUP(MID($A259,4,5),'Project splits'!$C$5:$AM$346,AV$22,FALSE),VLOOKUP($A259,'Success Asset Classes'!$B$15:$BD$377,AV$21,FALSE)))</f>
        <v>0</v>
      </c>
      <c r="AW259" s="230">
        <f>IF($AR259=0,VLOOKUP(MID($A259,4,5),'Project splits'!$C$5:$AM$346,AW$22,FALSE),IF(ISNA(VLOOKUP($A259,'Success Asset Classes'!$B$15:$BD$377,AW$21,FALSE)),VLOOKUP(MID($A259,4,5),'Project splits'!$C$5:$AM$346,AW$22,FALSE),VLOOKUP($A259,'Success Asset Classes'!$B$15:$BD$377,AW$21,FALSE)))</f>
        <v>0</v>
      </c>
      <c r="AX259" s="230">
        <f>IF($AR259=0,VLOOKUP(MID($A259,4,5),'Project splits'!$C$5:$AM$346,AX$22,FALSE),IF(ISNA(VLOOKUP($A259,'Success Asset Classes'!$B$15:$BD$377,AX$21,FALSE)),VLOOKUP(MID($A259,4,5),'Project splits'!$C$5:$AM$346,AX$22,FALSE),VLOOKUP($A259,'Success Asset Classes'!$B$15:$BD$377,AX$21,FALSE)))</f>
        <v>0</v>
      </c>
      <c r="AY259" s="230">
        <f>IF($AR259=0,VLOOKUP(MID($A259,4,5),'Project splits'!$C$5:$AM$346,AY$22,FALSE),IF(ISNA(VLOOKUP($A259,'Success Asset Classes'!$B$15:$BD$377,AY$21,FALSE)),VLOOKUP(MID($A259,4,5),'Project splits'!$C$5:$AM$346,AY$22,FALSE),VLOOKUP($A259,'Success Asset Classes'!$B$15:$BD$377,AY$21,FALSE)))</f>
        <v>0</v>
      </c>
      <c r="AZ259" s="230">
        <f>IF($AR259=0,VLOOKUP(MID($A259,4,5),'Project splits'!$C$5:$AM$346,AZ$22,FALSE),IF(ISNA(VLOOKUP($A259,'Success Asset Classes'!$B$15:$BD$377,AZ$21,FALSE)),VLOOKUP(MID($A259,4,5),'Project splits'!$C$5:$AM$346,AZ$22,FALSE),VLOOKUP($A259,'Success Asset Classes'!$B$15:$BD$377,AZ$21,FALSE)))</f>
        <v>0</v>
      </c>
      <c r="BA259" s="230">
        <f>IF($AR259=0,VLOOKUP(MID($A259,4,5),'Project splits'!$C$5:$AM$346,BA$22,FALSE),IF(ISNA(VLOOKUP($A259,'Success Asset Classes'!$B$15:$BD$377,BA$21,FALSE)),VLOOKUP(MID($A259,4,5),'Project splits'!$C$5:$AM$346,BA$22,FALSE),VLOOKUP($A259,'Success Asset Classes'!$B$15:$BD$377,BA$21,FALSE)))</f>
        <v>0</v>
      </c>
      <c r="BB259" s="230">
        <f>IF($AR259=0,VLOOKUP(MID($A259,4,5),'Project splits'!$C$5:$AM$346,BB$22,FALSE),IF(ISNA(VLOOKUP($A259,'Success Asset Classes'!$B$15:$BD$377,BB$21,FALSE)),VLOOKUP(MID($A259,4,5),'Project splits'!$C$5:$AM$346,BB$22,FALSE),VLOOKUP($A259,'Success Asset Classes'!$B$15:$BD$377,BB$21,FALSE)))</f>
        <v>0</v>
      </c>
      <c r="BC259" s="230">
        <f>IF($AR259=0,VLOOKUP(MID($A259,4,5),'Project splits'!$C$5:$AM$346,BC$22,FALSE),IF(ISNA(VLOOKUP($A259,'Success Asset Classes'!$B$15:$BD$377,BC$21,FALSE)),VLOOKUP(MID($A259,4,5),'Project splits'!$C$5:$AM$346,BC$22,FALSE),VLOOKUP($A259,'Success Asset Classes'!$B$15:$BD$377,BC$21,FALSE)))</f>
        <v>0</v>
      </c>
      <c r="BD259" s="230">
        <f>IF($AR259=0,VLOOKUP(MID($A259,4,5),'Project splits'!$C$5:$AM$346,BD$22,FALSE),IF(ISNA(VLOOKUP($A259,'Success Asset Classes'!$B$15:$BD$377,BD$21,FALSE)),VLOOKUP(MID($A259,4,5),'Project splits'!$C$5:$AM$346,BD$22,FALSE),VLOOKUP($A259,'Success Asset Classes'!$B$15:$BD$377,BD$21,FALSE)))</f>
        <v>0</v>
      </c>
      <c r="BE259" s="230">
        <f>IF($AR259=0,VLOOKUP(MID($A259,4,5),'Project splits'!$C$5:$AM$346,BE$22,FALSE),IF(ISNA(VLOOKUP($A259,'Success Asset Classes'!$B$15:$BD$377,BE$21,FALSE)),VLOOKUP(MID($A259,4,5),'Project splits'!$C$5:$AM$346,BE$22,FALSE),VLOOKUP($A259,'Success Asset Classes'!$B$15:$BD$377,BE$21,FALSE)))</f>
        <v>0</v>
      </c>
      <c r="BF259" s="230">
        <f>IF($AR259=0,VLOOKUP(MID($A259,4,5),'Project splits'!$C$5:$AM$346,BF$22,FALSE),IF(ISNA(VLOOKUP($A259,'Success Asset Classes'!$B$15:$BD$377,BF$21,FALSE)),VLOOKUP(MID($A259,4,5),'Project splits'!$C$5:$AM$346,BF$22,FALSE),VLOOKUP($A259,'Success Asset Classes'!$B$15:$BD$377,BF$21,FALSE)))</f>
        <v>0</v>
      </c>
      <c r="BG259" s="230">
        <f>IF($AR259=0,VLOOKUP(MID($A259,4,5),'Project splits'!$C$5:$AM$346,BG$22,FALSE),IF(ISNA(VLOOKUP($A259,'Success Asset Classes'!$B$15:$BD$377,BG$21,FALSE)),VLOOKUP(MID($A259,4,5),'Project splits'!$C$5:$AM$346,BG$22,FALSE),VLOOKUP($A259,'Success Asset Classes'!$B$15:$BD$377,BG$21,FALSE)))</f>
        <v>1.1182242605247236E-2</v>
      </c>
      <c r="BH259" s="230">
        <f>IF($AR259=0,VLOOKUP(MID($A259,4,5),'Project splits'!$C$5:$AM$346,BH$22,FALSE),IF(ISNA(VLOOKUP($A259,'Success Asset Classes'!$B$15:$BD$377,BH$21,FALSE)),VLOOKUP(MID($A259,4,5),'Project splits'!$C$5:$AM$346,BH$22,FALSE),VLOOKUP($A259,'Success Asset Classes'!$B$15:$BD$377,BH$21,FALSE)))</f>
        <v>0.98881775739475275</v>
      </c>
      <c r="BI259" s="230">
        <f>IF($AR259=0,VLOOKUP(MID($A259,4,5),'Project splits'!$C$5:$AM$346,BI$22,FALSE),IF(ISNA(VLOOKUP($A259,'Success Asset Classes'!$B$15:$BD$377,BI$21,FALSE)),VLOOKUP(MID($A259,4,5),'Project splits'!$C$5:$AM$346,BI$22,FALSE),VLOOKUP($A259,'Success Asset Classes'!$B$15:$BD$377,BI$21,FALSE)))</f>
        <v>0</v>
      </c>
      <c r="BJ259" s="230">
        <f>IF($AR259=0,VLOOKUP(MID($A259,4,5),'Project splits'!$C$5:$AM$346,BJ$22,FALSE),IF(ISNA(VLOOKUP($A259,'Success Asset Classes'!$B$15:$BD$377,BJ$21,FALSE)),VLOOKUP(MID($A259,4,5),'Project splits'!$C$5:$AM$346,BJ$22,FALSE),VLOOKUP($A259,'Success Asset Classes'!$B$15:$BD$377,BJ$21,FALSE)))</f>
        <v>0</v>
      </c>
      <c r="BK259" s="230">
        <f>IF($AR259=0,VLOOKUP(MID($A259,4,5),'Project splits'!$C$5:$AM$346,BK$22,FALSE),IF(ISNA(VLOOKUP($A259,'Success Asset Classes'!$B$15:$BD$377,BK$21,FALSE)),VLOOKUP(MID($A259,4,5),'Project splits'!$C$5:$AM$346,BK$22,FALSE),VLOOKUP($A259,'Success Asset Classes'!$B$15:$BD$377,BK$21,FALSE)))</f>
        <v>0</v>
      </c>
      <c r="BL259" s="230">
        <f>IF($AR259=0,VLOOKUP(MID($A259,4,5),'Project splits'!$C$5:$AM$346,BL$22,FALSE),IF(ISNA(VLOOKUP($A259,'Success Asset Classes'!$B$15:$BD$377,BL$21,FALSE)),VLOOKUP(MID($A259,4,5),'Project splits'!$C$5:$AM$346,BL$22,FALSE),VLOOKUP($A259,'Success Asset Classes'!$B$15:$BD$377,BL$21,FALSE)))</f>
        <v>0</v>
      </c>
      <c r="BM259" s="230">
        <f>IF($AR259=0,VLOOKUP(MID($A259,4,5),'Project splits'!$C$5:$AM$346,BM$22,FALSE),IF(ISNA(VLOOKUP($A259,'Success Asset Classes'!$B$15:$BD$377,BM$21,FALSE)),VLOOKUP(MID($A259,4,5),'Project splits'!$C$5:$AM$346,BM$22,FALSE),VLOOKUP($A259,'Success Asset Classes'!$B$15:$BD$377,BM$21,FALSE)))</f>
        <v>0</v>
      </c>
      <c r="BN259" s="230">
        <f>IF($AR259=0,VLOOKUP(MID($A259,4,5),'Project splits'!$C$5:$AM$346,BN$22,FALSE),IF(ISNA(VLOOKUP($A259,'Success Asset Classes'!$B$15:$BD$377,BN$21,FALSE)),VLOOKUP(MID($A259,4,5),'Project splits'!$C$5:$AM$346,BN$22,FALSE),VLOOKUP($A259,'Success Asset Classes'!$B$15:$BD$377,BN$21,FALSE)))</f>
        <v>0</v>
      </c>
      <c r="BO259" s="230">
        <f>IF($AR259=0,VLOOKUP(MID($A259,4,5),'Project splits'!$C$5:$AM$346,BO$22,FALSE),IF(ISNA(VLOOKUP($A259,'Success Asset Classes'!$B$15:$BD$377,BO$21,FALSE)),VLOOKUP(MID($A259,4,5),'Project splits'!$C$5:$AM$346,BO$22,FALSE),VLOOKUP($A259,'Success Asset Classes'!$B$15:$BD$377,BO$21,FALSE)))</f>
        <v>0</v>
      </c>
      <c r="BP259" s="230">
        <f>IF($AR259=0,VLOOKUP(MID($A259,4,5),'Project splits'!$C$5:$AM$346,BP$22,FALSE),IF(ISNA(VLOOKUP($A259,'Success Asset Classes'!$B$15:$BD$377,BP$21,FALSE)),VLOOKUP(MID($A259,4,5),'Project splits'!$C$5:$AM$346,BP$22,FALSE),VLOOKUP($A259,'Success Asset Classes'!$B$15:$BD$377,BP$21,FALSE)))</f>
        <v>0</v>
      </c>
      <c r="BQ259" s="230">
        <f>IF($AR259=0,VLOOKUP(MID($A259,4,5),'Project splits'!$C$5:$AM$346,BQ$22,FALSE),IF(ISNA(VLOOKUP($A259,'Success Asset Classes'!$B$15:$BD$377,BQ$21,FALSE)),VLOOKUP(MID($A259,4,5),'Project splits'!$C$5:$AM$346,BQ$22,FALSE),VLOOKUP($A259,'Success Asset Classes'!$B$15:$BD$377,BQ$21,FALSE)))</f>
        <v>0</v>
      </c>
      <c r="BR259" s="230">
        <f>IF($AR259=0,VLOOKUP(MID($A259,4,5),'Project splits'!$C$5:$AM$346,BR$22,FALSE),IF(ISNA(VLOOKUP($A259,'Success Asset Classes'!$B$15:$BD$377,BR$21,FALSE)),VLOOKUP(MID($A259,4,5),'Project splits'!$C$5:$AM$346,BR$22,FALSE),VLOOKUP($A259,'Success Asset Classes'!$B$15:$BD$377,BR$21,FALSE)))</f>
        <v>0</v>
      </c>
      <c r="BS259" s="247">
        <f t="shared" si="69"/>
        <v>1</v>
      </c>
      <c r="BT259" s="249">
        <f>1+IF(ISNA(VLOOKUP($A259,'Project labour content'!$A$7:$D$255,'Project labour content'!$D$1,FALSE)),VLOOKUP($D259,'Project labour content'!$F$6:$G$15,'Project labour content'!$G$1,FALSE),VLOOKUP($A259,'Project labour content'!$A$7:$D$255,'Project labour content'!$D$1,FALSE))*LabEsc22*1</f>
        <v>1.0009874551653075</v>
      </c>
      <c r="BU259" s="249">
        <f>1+IF(ISNA(VLOOKUP($A259,'Project labour content'!$A$7:$D$255,'Project labour content'!$D$1,FALSE)),VLOOKUP($D259,'Project labour content'!$F$6:$G$15,'Project labour content'!$G$1,FALSE),VLOOKUP($A259,'Project labour content'!$A$7:$D$255,'Project labour content'!$D$1,FALSE))*LabEsc23*1</f>
        <v>1.0019796501154088</v>
      </c>
      <c r="BV259" s="249">
        <f>1+IF(ISNA(VLOOKUP($A259,'Project labour content'!$A$7:$D$255,'Project labour content'!$D$1,FALSE)),VLOOKUP($D259,'Project labour content'!$F$6:$G$15,'Project labour content'!$G$1,FALSE),VLOOKUP($A259,'Project labour content'!$A$7:$D$255,'Project labour content'!$D$1,FALSE))*LabEsc24*1</f>
        <v>1.002914297758404</v>
      </c>
      <c r="BW259" s="249">
        <f>1+IF(ISNA(VLOOKUP($A259,'Project labour content'!$A$7:$D$255,'Project labour content'!$D$1,FALSE)),VLOOKUP($D259,'Project labour content'!$F$6:$G$15,'Project labour content'!$G$1,FALSE),VLOOKUP($A259,'Project labour content'!$A$7:$D$255,'Project labour content'!$D$1,FALSE))*LabEsc25*1</f>
        <v>1.0041661025015889</v>
      </c>
      <c r="BX259" s="249">
        <f>1+IF(ISNA(VLOOKUP($A259,'Project labour content'!$A$7:$D$255,'Project labour content'!$D$1,FALSE)),VLOOKUP($D259,'Project labour content'!$F$6:$G$15,'Project labour content'!$G$1,FALSE),VLOOKUP($A259,'Project labour content'!$A$7:$D$255,'Project labour content'!$D$1,FALSE))*LabEsc26*1</f>
        <v>1.0055303610375368</v>
      </c>
      <c r="BY259" s="249">
        <f>1+IF(ISNA(VLOOKUP($A259,'Project labour content'!$A$7:$D$255,'Project labour content'!$D$1,FALSE)),VLOOKUP($D259,'Project labour content'!$F$6:$G$15,'Project labour content'!$G$1,FALSE),VLOOKUP($A259,'Project labour content'!$A$7:$D$255,'Project labour content'!$D$1,FALSE))*LabEsc27*1</f>
        <v>1.00637536178611</v>
      </c>
      <c r="BZ259" s="249">
        <f>1+IF(ISNA(VLOOKUP($A259,'Project labour content'!$A$7:$D$255,'Project labour content'!$D$1,FALSE)),VLOOKUP($D259,'Project labour content'!$F$6:$G$15,'Project labour content'!$G$1,FALSE),VLOOKUP($A259,'Project labour content'!$A$7:$D$255,'Project labour content'!$D$1,FALSE))*LabEsc28*1</f>
        <v>1.0070116473497854</v>
      </c>
      <c r="CA259" s="249">
        <f>1+IF(ISNA(VLOOKUP($A259,'Project labour content'!$A$7:$D$255,'Project labour content'!$D$1,FALSE)),VLOOKUP($D259,'Project labour content'!$F$6:$G$15,'Project labour content'!$G$1,FALSE),VLOOKUP($A259,'Project labour content'!$A$7:$D$255,'Project labour content'!$D$1,FALSE))*LabEsc29*1</f>
        <v>1.0080327584223721</v>
      </c>
      <c r="CB259" s="250" t="str">
        <f>IF(ISNA(VLOOKUP($A259,'Project labour content'!$A$7:$D$255,'Project labour content'!$D$1,FALSE)),"Category","Project")</f>
        <v>Project</v>
      </c>
      <c r="CD259" s="247" t="str">
        <f t="shared" si="70"/>
        <v>14218</v>
      </c>
      <c r="CE259" s="3"/>
    </row>
    <row r="260" spans="1:83" x14ac:dyDescent="0.15">
      <c r="A260" s="11" t="s">
        <v>889</v>
      </c>
      <c r="B260" s="11" t="str">
        <f>VLOOKUP($A260,'Incurred Real 2022$'!$A$25:$AC$426,'Incurred Real 2022$'!B$1,FALSE)</f>
        <v>Main Grid System Strength Support</v>
      </c>
      <c r="C260" s="11" t="str">
        <f>VLOOKUP($A260,'Incurred Real 2022$'!$A$25:$AC$426,'Incurred Real 2022$'!C$1,FALSE)</f>
        <v>Contingent - Actual</v>
      </c>
      <c r="D260" s="11" t="str">
        <f>VLOOKUP($A260,'Incurred Real 2022$'!$A$25:$AC$426,'Incurred Real 2022$'!D$1,FALSE)</f>
        <v>Security/Compliance</v>
      </c>
      <c r="E260" s="11" t="str">
        <f>VLOOKUP($A260,'Incurred Real 2022$'!$A$25:$AC$426,'Incurred Real 2022$'!E$1,FALSE)</f>
        <v>Active</v>
      </c>
      <c r="F260" s="105" t="str">
        <f>IF(VLOOKUP($A260,'Incurred Real 2022$'!$A$25:$AC$426,'Incurred Real 2022$'!F$1,FALSE)=0,"",VLOOKUP($A260,'Incurred Real 2022$'!$A$25:$AC$426,'Incurred Real 2022$'!F$1,FALSE))</f>
        <v/>
      </c>
      <c r="G260" s="105" t="str">
        <f>IF(VLOOKUP($A260,'Incurred Real 2022$'!$A$25:$AC$426,'Incurred Real 2022$'!G$1,FALSE)=0,"",VLOOKUP($A260,'Incurred Real 2022$'!$A$25:$AC$426,'Incurred Real 2022$'!G$1,FALSE))</f>
        <v/>
      </c>
      <c r="H260" s="105" t="str">
        <f>IF(VLOOKUP($A260,'Incurred Real 2022$'!$A$25:$AC$426,'Incurred Real 2022$'!H$1,FALSE)=0,"",VLOOKUP($A260,'Incurred Real 2022$'!$A$25:$AC$426,'Incurred Real 2022$'!H$1,FALSE))</f>
        <v/>
      </c>
      <c r="I260" s="105" t="str">
        <f>IF(VLOOKUP($A260,'Incurred Real 2022$'!$A$25:$AC$426,'Incurred Real 2022$'!I$1,FALSE)=0,"",VLOOKUP($A260,'Incurred Real 2022$'!$A$25:$AC$426,'Incurred Real 2022$'!I$1,FALSE))</f>
        <v/>
      </c>
      <c r="J260" s="105" t="str">
        <f>IF(VLOOKUP($A260,'Incurred Real 2022$'!$A$25:$AC$426,'Incurred Real 2022$'!J$1,FALSE)=0,"",VLOOKUP($A260,'Incurred Real 2022$'!$A$25:$AC$426,'Incurred Real 2022$'!J$1,FALSE))</f>
        <v/>
      </c>
      <c r="K260" s="105" t="str">
        <f>IF(VLOOKUP($A260,'Incurred Real 2022$'!$A$25:$AC$426,'Incurred Real 2022$'!K$1,FALSE)=0,"",VLOOKUP($A260,'Incurred Real 2022$'!$A$25:$AC$426,'Incurred Real 2022$'!K$1,FALSE))</f>
        <v/>
      </c>
      <c r="L260" s="105" t="str">
        <f>IF(VLOOKUP($A260,'Incurred Real 2022$'!$A$25:$AC$426,'Incurred Real 2022$'!L$1,FALSE)=0,"",VLOOKUP($A260,'Incurred Real 2022$'!$A$25:$AC$426,'Incurred Real 2022$'!L$1,FALSE))</f>
        <v/>
      </c>
      <c r="M260" s="105" t="str">
        <f>IF(VLOOKUP($A260,'Incurred Real 2022$'!$A$25:$AC$426,'Incurred Real 2022$'!M$1,FALSE)=0,"",VLOOKUP($A260,'Incurred Real 2022$'!$A$25:$AC$426,'Incurred Real 2022$'!M$1,FALSE))</f>
        <v/>
      </c>
      <c r="N260" s="105" t="str">
        <f>IF(VLOOKUP($A260,'Incurred Real 2022$'!$A$25:$AC$426,'Incurred Real 2022$'!N$1,FALSE)=0,"",VLOOKUP($A260,'Incurred Real 2022$'!$A$25:$AC$426,'Incurred Real 2022$'!N$1,FALSE))</f>
        <v/>
      </c>
      <c r="O260" s="105" t="str">
        <f>IF(VLOOKUP($A260,'Incurred Real 2022$'!$A$25:$AC$426,'Incurred Real 2022$'!O$1,FALSE)=0,"",VLOOKUP($A260,'Incurred Real 2022$'!$A$25:$AC$426,'Incurred Real 2022$'!O$1,FALSE))</f>
        <v/>
      </c>
      <c r="P260" s="105" t="str">
        <f>IF(VLOOKUP($A260,'Incurred Real 2022$'!$A$25:$AC$426,'Incurred Real 2022$'!P$1,FALSE)=0,"",VLOOKUP($A260,'Incurred Real 2022$'!$A$25:$AC$426,'Incurred Real 2022$'!P$1,FALSE))</f>
        <v/>
      </c>
      <c r="Q260" s="105" t="str">
        <f>IF(VLOOKUP($A260,'Incurred Real 2022$'!$A$25:$AC$426,'Incurred Real 2022$'!Q$1,FALSE)=0,"",VLOOKUP($A260,'Incurred Real 2022$'!$A$25:$AC$426,'Incurred Real 2022$'!Q$1,FALSE))</f>
        <v/>
      </c>
      <c r="R260" s="105">
        <f>IF(VLOOKUP($A260,'Incurred Real 2022$'!$A$25:$AC$426,'Incurred Real 2022$'!R$1,FALSE)=0,"",VLOOKUP($A260,'Incurred Real 2022$'!$A$25:$AC$426,'Incurred Real 2022$'!R$1,FALSE))</f>
        <v>95573.7</v>
      </c>
      <c r="S260" s="105">
        <f>IF(VLOOKUP($A260,'Incurred Real 2022$'!$A$25:$AC$426,'Incurred Real 2022$'!S$1,FALSE)=0,"",VLOOKUP($A260,'Incurred Real 2022$'!$A$25:$AC$426,'Incurred Real 2022$'!S$1,FALSE))</f>
        <v>15222864.470000001</v>
      </c>
      <c r="T260" s="105">
        <f>IF(VLOOKUP($A260,'Incurred Real 2022$'!$A$25:$AC$426,'Incurred Real 2022$'!T$1,FALSE)=0,"",VLOOKUP($A260,'Incurred Real 2022$'!$A$25:$AC$426,'Incurred Real 2022$'!T$1,FALSE))</f>
        <v>89391054.790000007</v>
      </c>
      <c r="U260" s="105">
        <f>IF(VLOOKUP($A260,'Incurred Real 2022$'!$A$25:$AC$426,'Incurred Real 2022$'!U$1,FALSE)=0,"",VLOOKUP($A260,'Incurred Real 2022$'!$A$25:$AC$426,'Incurred Real 2022$'!U$1,FALSE))</f>
        <v>58743242.140000001</v>
      </c>
      <c r="V260" s="13">
        <f>IF(ISTEXT(VLOOKUP($A260,'Incurred Real 2022$'!$A$25:$AC$426,'Incurred Real 2022$'!V$1,FALSE)),"",(VLOOKUP($A260,'Incurred Real 2022$'!$A$25:$AC$426,'Incurred Real 2022$'!V$1,FALSE))*BT260*Incurred_Real!V$15)</f>
        <v>22972151.417163666</v>
      </c>
      <c r="W260" s="13" t="str">
        <f>IF(ISTEXT(VLOOKUP($A260,'Incurred Real 2022$'!$A$25:$AC$426,'Incurred Real 2022$'!W$1,FALSE)),"",(VLOOKUP($A260,'Incurred Real 2022$'!$A$25:$AC$426,'Incurred Real 2022$'!W$1,FALSE))*BU260*Incurred_Real!W$15)</f>
        <v/>
      </c>
      <c r="X260" s="220" t="str">
        <f>IF(ISTEXT(VLOOKUP($A260,'Incurred Real 2022$'!$A$25:$AC$426,'Incurred Real 2022$'!X$1,FALSE)),"",(VLOOKUP($A260,'Incurred Real 2022$'!$A$25:$AC$426,'Incurred Real 2022$'!X$1,FALSE))*BV260*Incurred_Real!X$15)</f>
        <v/>
      </c>
      <c r="Y260" s="217" t="str">
        <f>IF(ISTEXT(VLOOKUP($A260,'Incurred Real 2022$'!$A$25:$AC$426,'Incurred Real 2022$'!Y$1,FALSE)),"",(VLOOKUP($A260,'Incurred Real 2022$'!$A$25:$AC$426,'Incurred Real 2022$'!Y$1,FALSE))*BW260*Incurred_Real!Y$15)</f>
        <v/>
      </c>
      <c r="Z260" s="13" t="str">
        <f>IF(ISTEXT(VLOOKUP($A260,'Incurred Real 2022$'!$A$25:$AC$426,'Incurred Real 2022$'!Z$1,FALSE)),"",(VLOOKUP($A260,'Incurred Real 2022$'!$A$25:$AC$426,'Incurred Real 2022$'!Z$1,FALSE))*BX260*Incurred_Real!Z$15)</f>
        <v/>
      </c>
      <c r="AA260" s="13" t="str">
        <f>IF(ISTEXT(VLOOKUP($A260,'Incurred Real 2022$'!$A$25:$AC$426,'Incurred Real 2022$'!AA$1,FALSE)),"",(VLOOKUP($A260,'Incurred Real 2022$'!$A$25:$AC$426,'Incurred Real 2022$'!AA$1,FALSE))*BY260*Incurred_Real!AA$15)</f>
        <v/>
      </c>
      <c r="AB260" s="13" t="str">
        <f>IF(ISTEXT(VLOOKUP($A260,'Incurred Real 2022$'!$A$25:$AC$426,'Incurred Real 2022$'!AB$1,FALSE)),"",(VLOOKUP($A260,'Incurred Real 2022$'!$A$25:$AC$426,'Incurred Real 2022$'!AB$1,FALSE))*BZ260*Incurred_Real!AB$15)</f>
        <v/>
      </c>
      <c r="AC260" s="13" t="str">
        <f>IF(ISTEXT(VLOOKUP($A260,'Incurred Real 2022$'!$A$25:$AC$426,'Incurred Real 2022$'!AC$1,FALSE)),"",(VLOOKUP($A260,'Incurred Real 2022$'!$A$25:$AC$426,'Incurred Real 2022$'!AC$1,FALSE))*CA260*Incurred_Real!AC$15)</f>
        <v/>
      </c>
      <c r="AD260" s="227">
        <f t="shared" si="65"/>
        <v>186424886.51716369</v>
      </c>
      <c r="AE260" s="227">
        <f t="shared" si="66"/>
        <v>186424886.51716369</v>
      </c>
      <c r="AF260" s="239">
        <f t="shared" si="71"/>
        <v>222747141.26055357</v>
      </c>
      <c r="AG260" s="222">
        <f t="shared" si="67"/>
        <v>190831654.11599162</v>
      </c>
      <c r="AH260" s="223">
        <f t="shared" si="76"/>
        <v>1.1672441990423823</v>
      </c>
      <c r="AI260" s="224">
        <f t="shared" si="68"/>
        <v>2022</v>
      </c>
      <c r="AJ260" s="225">
        <f>VLOOKUP($A260,Project_Commissioning!$C$4:$H$355,Project_Commissioning!F$1,FALSE)</f>
        <v>44467</v>
      </c>
      <c r="AK260" s="226">
        <f>VLOOKUP($A260,Project_Commissioning!$C$4:$H$355,Project_Commissioning!G$1,FALSE)</f>
        <v>2022</v>
      </c>
      <c r="AL260" s="225" t="str">
        <f>IF(VLOOKUP($A260,Project_Commissioning!$C$4:$H$355,Project_Commissioning!H$1,FALSE)=0,"",VLOOKUP($A260,Project_Commissioning!$C$4:$H$355,Project_Commissioning!H$1,FALSE))</f>
        <v/>
      </c>
      <c r="AM260" s="237">
        <f t="shared" si="72"/>
        <v>197839203.91751897</v>
      </c>
      <c r="AN260" s="221" cm="1">
        <f t="array" ref="AN260">IF(ROUND(AE260,0)=0,0,LOOKUP(2,1/(F260:AC260&lt;&gt;""),F260:AC260))</f>
        <v>22972151.417163666</v>
      </c>
      <c r="AO260" s="221">
        <f t="shared" si="73"/>
        <v>22972151.417163666</v>
      </c>
      <c r="AP260" s="79"/>
      <c r="AQ260" s="20"/>
      <c r="AR260" s="245">
        <f>IF(ISNA(VLOOKUP($A260,'Success Asset Classes'!$B$15:$AA$114,'Success Asset Classes'!$AA$1,FALSE)),0,VLOOKUP($A260,'Success Asset Classes'!$B$15:$AA$114,'Success Asset Classes'!$AA$1,FALSE))</f>
        <v>0</v>
      </c>
      <c r="AS260" s="230">
        <f>IF($AR260=0,VLOOKUP(MID($A260,4,5),'Project splits'!$C$5:$AM$346,AS$22,FALSE),IF(ISNA(VLOOKUP($A260,'Success Asset Classes'!$B$15:$BD$377,AS$21,FALSE)),VLOOKUP(MID($A260,4,5),'Project splits'!$C$5:$AM$346,AS$22,FALSE),VLOOKUP($A260,'Success Asset Classes'!$B$15:$BD$377,AS$21,FALSE)))</f>
        <v>0</v>
      </c>
      <c r="AT260" s="230">
        <f>IF($AR260=0,VLOOKUP(MID($A260,4,5),'Project splits'!$C$5:$AM$346,AT$22,FALSE),IF(ISNA(VLOOKUP($A260,'Success Asset Classes'!$B$15:$BD$377,AT$21,FALSE)),VLOOKUP(MID($A260,4,5),'Project splits'!$C$5:$AM$346,AT$22,FALSE),VLOOKUP($A260,'Success Asset Classes'!$B$15:$BD$377,AT$21,FALSE)))</f>
        <v>3.2694526346057717E-4</v>
      </c>
      <c r="AU260" s="230">
        <f>IF($AR260=0,VLOOKUP(MID($A260,4,5),'Project splits'!$C$5:$AM$346,AU$22,FALSE),IF(ISNA(VLOOKUP($A260,'Success Asset Classes'!$B$15:$BD$377,AU$21,FALSE)),VLOOKUP(MID($A260,4,5),'Project splits'!$C$5:$AM$346,AU$22,FALSE),VLOOKUP($A260,'Success Asset Classes'!$B$15:$BD$377,AU$21,FALSE)))</f>
        <v>0</v>
      </c>
      <c r="AV260" s="230">
        <f>IF($AR260=0,VLOOKUP(MID($A260,4,5),'Project splits'!$C$5:$AM$346,AV$22,FALSE),IF(ISNA(VLOOKUP($A260,'Success Asset Classes'!$B$15:$BD$377,AV$21,FALSE)),VLOOKUP(MID($A260,4,5),'Project splits'!$C$5:$AM$346,AV$22,FALSE),VLOOKUP($A260,'Success Asset Classes'!$B$15:$BD$377,AV$21,FALSE)))</f>
        <v>6.8330572561781013E-3</v>
      </c>
      <c r="AW260" s="230">
        <f>IF($AR260=0,VLOOKUP(MID($A260,4,5),'Project splits'!$C$5:$AM$346,AW$22,FALSE),IF(ISNA(VLOOKUP($A260,'Success Asset Classes'!$B$15:$BD$377,AW$21,FALSE)),VLOOKUP(MID($A260,4,5),'Project splits'!$C$5:$AM$346,AW$22,FALSE),VLOOKUP($A260,'Success Asset Classes'!$B$15:$BD$377,AW$21,FALSE)))</f>
        <v>0</v>
      </c>
      <c r="AX260" s="230">
        <f>IF($AR260=0,VLOOKUP(MID($A260,4,5),'Project splits'!$C$5:$AM$346,AX$22,FALSE),IF(ISNA(VLOOKUP($A260,'Success Asset Classes'!$B$15:$BD$377,AX$21,FALSE)),VLOOKUP(MID($A260,4,5),'Project splits'!$C$5:$AM$346,AX$22,FALSE),VLOOKUP($A260,'Success Asset Classes'!$B$15:$BD$377,AX$21,FALSE)))</f>
        <v>1.849949056025464E-3</v>
      </c>
      <c r="AY260" s="230">
        <f>IF($AR260=0,VLOOKUP(MID($A260,4,5),'Project splits'!$C$5:$AM$346,AY$22,FALSE),IF(ISNA(VLOOKUP($A260,'Success Asset Classes'!$B$15:$BD$377,AY$21,FALSE)),VLOOKUP(MID($A260,4,5),'Project splits'!$C$5:$AM$346,AY$22,FALSE),VLOOKUP($A260,'Success Asset Classes'!$B$15:$BD$377,AY$21,FALSE)))</f>
        <v>0</v>
      </c>
      <c r="AZ260" s="230">
        <f>IF($AR260=0,VLOOKUP(MID($A260,4,5),'Project splits'!$C$5:$AM$346,AZ$22,FALSE),IF(ISNA(VLOOKUP($A260,'Success Asset Classes'!$B$15:$BD$377,AZ$21,FALSE)),VLOOKUP(MID($A260,4,5),'Project splits'!$C$5:$AM$346,AZ$22,FALSE),VLOOKUP($A260,'Success Asset Classes'!$B$15:$BD$377,AZ$21,FALSE)))</f>
        <v>0</v>
      </c>
      <c r="BA260" s="230">
        <f>IF($AR260=0,VLOOKUP(MID($A260,4,5),'Project splits'!$C$5:$AM$346,BA$22,FALSE),IF(ISNA(VLOOKUP($A260,'Success Asset Classes'!$B$15:$BD$377,BA$21,FALSE)),VLOOKUP(MID($A260,4,5),'Project splits'!$C$5:$AM$346,BA$22,FALSE),VLOOKUP($A260,'Success Asset Classes'!$B$15:$BD$377,BA$21,FALSE)))</f>
        <v>0</v>
      </c>
      <c r="BB260" s="230">
        <f>IF($AR260=0,VLOOKUP(MID($A260,4,5),'Project splits'!$C$5:$AM$346,BB$22,FALSE),IF(ISNA(VLOOKUP($A260,'Success Asset Classes'!$B$15:$BD$377,BB$21,FALSE)),VLOOKUP(MID($A260,4,5),'Project splits'!$C$5:$AM$346,BB$22,FALSE),VLOOKUP($A260,'Success Asset Classes'!$B$15:$BD$377,BB$21,FALSE)))</f>
        <v>0.149059989857033</v>
      </c>
      <c r="BC260" s="230">
        <f>IF($AR260=0,VLOOKUP(MID($A260,4,5),'Project splits'!$C$5:$AM$346,BC$22,FALSE),IF(ISNA(VLOOKUP($A260,'Success Asset Classes'!$B$15:$BD$377,BC$21,FALSE)),VLOOKUP(MID($A260,4,5),'Project splits'!$C$5:$AM$346,BC$22,FALSE),VLOOKUP($A260,'Success Asset Classes'!$B$15:$BD$377,BC$21,FALSE)))</f>
        <v>1.4657794002154344E-2</v>
      </c>
      <c r="BD260" s="230">
        <f>IF($AR260=0,VLOOKUP(MID($A260,4,5),'Project splits'!$C$5:$AM$346,BD$22,FALSE),IF(ISNA(VLOOKUP($A260,'Success Asset Classes'!$B$15:$BD$377,BD$21,FALSE)),VLOOKUP(MID($A260,4,5),'Project splits'!$C$5:$AM$346,BD$22,FALSE),VLOOKUP($A260,'Success Asset Classes'!$B$15:$BD$377,BD$21,FALSE)))</f>
        <v>0.14433577751782592</v>
      </c>
      <c r="BE260" s="230">
        <f>IF($AR260=0,VLOOKUP(MID($A260,4,5),'Project splits'!$C$5:$AM$346,BE$22,FALSE),IF(ISNA(VLOOKUP($A260,'Success Asset Classes'!$B$15:$BD$377,BE$21,FALSE)),VLOOKUP(MID($A260,4,5),'Project splits'!$C$5:$AM$346,BE$22,FALSE),VLOOKUP($A260,'Success Asset Classes'!$B$15:$BD$377,BE$21,FALSE)))</f>
        <v>5.1667683346982999E-3</v>
      </c>
      <c r="BF260" s="230">
        <f>IF($AR260=0,VLOOKUP(MID($A260,4,5),'Project splits'!$C$5:$AM$346,BF$22,FALSE),IF(ISNA(VLOOKUP($A260,'Success Asset Classes'!$B$15:$BD$377,BF$21,FALSE)),VLOOKUP(MID($A260,4,5),'Project splits'!$C$5:$AM$346,BF$22,FALSE),VLOOKUP($A260,'Success Asset Classes'!$B$15:$BD$377,BF$21,FALSE)))</f>
        <v>0</v>
      </c>
      <c r="BG260" s="230">
        <f>IF($AR260=0,VLOOKUP(MID($A260,4,5),'Project splits'!$C$5:$AM$346,BG$22,FALSE),IF(ISNA(VLOOKUP($A260,'Success Asset Classes'!$B$15:$BD$377,BG$21,FALSE)),VLOOKUP(MID($A260,4,5),'Project splits'!$C$5:$AM$346,BG$22,FALSE),VLOOKUP($A260,'Success Asset Classes'!$B$15:$BD$377,BG$21,FALSE)))</f>
        <v>6.0629450043592256E-2</v>
      </c>
      <c r="BH260" s="230">
        <f>IF($AR260=0,VLOOKUP(MID($A260,4,5),'Project splits'!$C$5:$AM$346,BH$22,FALSE),IF(ISNA(VLOOKUP($A260,'Success Asset Classes'!$B$15:$BD$377,BH$21,FALSE)),VLOOKUP(MID($A260,4,5),'Project splits'!$C$5:$AM$346,BH$22,FALSE),VLOOKUP($A260,'Success Asset Classes'!$B$15:$BD$377,BH$21,FALSE)))</f>
        <v>1.2521749619764288E-3</v>
      </c>
      <c r="BI260" s="230">
        <f>IF($AR260=0,VLOOKUP(MID($A260,4,5),'Project splits'!$C$5:$AM$346,BI$22,FALSE),IF(ISNA(VLOOKUP($A260,'Success Asset Classes'!$B$15:$BD$377,BI$21,FALSE)),VLOOKUP(MID($A260,4,5),'Project splits'!$C$5:$AM$346,BI$22,FALSE),VLOOKUP($A260,'Success Asset Classes'!$B$15:$BD$377,BI$21,FALSE)))</f>
        <v>0</v>
      </c>
      <c r="BJ260" s="230">
        <f>IF($AR260=0,VLOOKUP(MID($A260,4,5),'Project splits'!$C$5:$AM$346,BJ$22,FALSE),IF(ISNA(VLOOKUP($A260,'Success Asset Classes'!$B$15:$BD$377,BJ$21,FALSE)),VLOOKUP(MID($A260,4,5),'Project splits'!$C$5:$AM$346,BJ$22,FALSE),VLOOKUP($A260,'Success Asset Classes'!$B$15:$BD$377,BJ$21,FALSE)))</f>
        <v>0</v>
      </c>
      <c r="BK260" s="230">
        <f>IF($AR260=0,VLOOKUP(MID($A260,4,5),'Project splits'!$C$5:$AM$346,BK$22,FALSE),IF(ISNA(VLOOKUP($A260,'Success Asset Classes'!$B$15:$BD$377,BK$21,FALSE)),VLOOKUP(MID($A260,4,5),'Project splits'!$C$5:$AM$346,BK$22,FALSE),VLOOKUP($A260,'Success Asset Classes'!$B$15:$BD$377,BK$21,FALSE)))</f>
        <v>0</v>
      </c>
      <c r="BL260" s="230">
        <f>IF($AR260=0,VLOOKUP(MID($A260,4,5),'Project splits'!$C$5:$AM$346,BL$22,FALSE),IF(ISNA(VLOOKUP($A260,'Success Asset Classes'!$B$15:$BD$377,BL$21,FALSE)),VLOOKUP(MID($A260,4,5),'Project splits'!$C$5:$AM$346,BL$22,FALSE),VLOOKUP($A260,'Success Asset Classes'!$B$15:$BD$377,BL$21,FALSE)))</f>
        <v>0</v>
      </c>
      <c r="BM260" s="230">
        <f>IF($AR260=0,VLOOKUP(MID($A260,4,5),'Project splits'!$C$5:$AM$346,BM$22,FALSE),IF(ISNA(VLOOKUP($A260,'Success Asset Classes'!$B$15:$BD$377,BM$21,FALSE)),VLOOKUP(MID($A260,4,5),'Project splits'!$C$5:$AM$346,BM$22,FALSE),VLOOKUP($A260,'Success Asset Classes'!$B$15:$BD$377,BM$21,FALSE)))</f>
        <v>0</v>
      </c>
      <c r="BN260" s="230">
        <f>IF($AR260=0,VLOOKUP(MID($A260,4,5),'Project splits'!$C$5:$AM$346,BN$22,FALSE),IF(ISNA(VLOOKUP($A260,'Success Asset Classes'!$B$15:$BD$377,BN$21,FALSE)),VLOOKUP(MID($A260,4,5),'Project splits'!$C$5:$AM$346,BN$22,FALSE),VLOOKUP($A260,'Success Asset Classes'!$B$15:$BD$377,BN$21,FALSE)))</f>
        <v>0</v>
      </c>
      <c r="BO260" s="230">
        <f>IF($AR260=0,VLOOKUP(MID($A260,4,5),'Project splits'!$C$5:$AM$346,BO$22,FALSE),IF(ISNA(VLOOKUP($A260,'Success Asset Classes'!$B$15:$BD$377,BO$21,FALSE)),VLOOKUP(MID($A260,4,5),'Project splits'!$C$5:$AM$346,BO$22,FALSE),VLOOKUP($A260,'Success Asset Classes'!$B$15:$BD$377,BO$21,FALSE)))</f>
        <v>0</v>
      </c>
      <c r="BP260" s="230">
        <f>IF($AR260=0,VLOOKUP(MID($A260,4,5),'Project splits'!$C$5:$AM$346,BP$22,FALSE),IF(ISNA(VLOOKUP($A260,'Success Asset Classes'!$B$15:$BD$377,BP$21,FALSE)),VLOOKUP(MID($A260,4,5),'Project splits'!$C$5:$AM$346,BP$22,FALSE),VLOOKUP($A260,'Success Asset Classes'!$B$15:$BD$377,BP$21,FALSE)))</f>
        <v>0</v>
      </c>
      <c r="BQ260" s="230">
        <f>IF($AR260=0,VLOOKUP(MID($A260,4,5),'Project splits'!$C$5:$AM$346,BQ$22,FALSE),IF(ISNA(VLOOKUP($A260,'Success Asset Classes'!$B$15:$BD$377,BQ$21,FALSE)),VLOOKUP(MID($A260,4,5),'Project splits'!$C$5:$AM$346,BQ$22,FALSE),VLOOKUP($A260,'Success Asset Classes'!$B$15:$BD$377,BQ$21,FALSE)))</f>
        <v>0.61100760250603547</v>
      </c>
      <c r="BR260" s="230">
        <f>IF($AR260=0,VLOOKUP(MID($A260,4,5),'Project splits'!$C$5:$AM$346,BR$22,FALSE),IF(ISNA(VLOOKUP($A260,'Success Asset Classes'!$B$15:$BD$377,BR$21,FALSE)),VLOOKUP(MID($A260,4,5),'Project splits'!$C$5:$AM$346,BR$22,FALSE),VLOOKUP($A260,'Success Asset Classes'!$B$15:$BD$377,BR$21,FALSE)))</f>
        <v>4.8804912010201673E-3</v>
      </c>
      <c r="BS260" s="247">
        <f t="shared" si="69"/>
        <v>1</v>
      </c>
      <c r="BT260" s="249">
        <f>1+IF(ISNA(VLOOKUP($A260,'Project labour content'!$A$7:$D$255,'Project labour content'!$D$1,FALSE)),VLOOKUP($D260,'Project labour content'!$F$6:$G$15,'Project labour content'!$G$1,FALSE),VLOOKUP($A260,'Project labour content'!$A$7:$D$255,'Project labour content'!$D$1,FALSE))*LabEsc22*1</f>
        <v>1.0003392577346573</v>
      </c>
      <c r="BU260" s="249">
        <f>1+IF(ISNA(VLOOKUP($A260,'Project labour content'!$A$7:$D$255,'Project labour content'!$D$1,FALSE)),VLOOKUP($D260,'Project labour content'!$F$6:$G$15,'Project labour content'!$G$1,FALSE),VLOOKUP($A260,'Project labour content'!$A$7:$D$255,'Project labour content'!$D$1,FALSE))*LabEsc23*1</f>
        <v>1.0006801439064408</v>
      </c>
      <c r="BV260" s="249">
        <f>1+IF(ISNA(VLOOKUP($A260,'Project labour content'!$A$7:$D$255,'Project labour content'!$D$1,FALSE)),VLOOKUP($D260,'Project labour content'!$F$6:$G$15,'Project labour content'!$G$1,FALSE),VLOOKUP($A260,'Project labour content'!$A$7:$D$255,'Project labour content'!$D$1,FALSE))*LabEsc24*1</f>
        <v>1.001001258680261</v>
      </c>
      <c r="BW260" s="249">
        <f>1+IF(ISNA(VLOOKUP($A260,'Project labour content'!$A$7:$D$255,'Project labour content'!$D$1,FALSE)),VLOOKUP($D260,'Project labour content'!$F$6:$G$15,'Project labour content'!$G$1,FALSE),VLOOKUP($A260,'Project labour content'!$A$7:$D$255,'Project labour content'!$D$1,FALSE))*LabEsc25*1</f>
        <v>1.0014313384006641</v>
      </c>
      <c r="BX260" s="249">
        <f>1+IF(ISNA(VLOOKUP($A260,'Project labour content'!$A$7:$D$255,'Project labour content'!$D$1,FALSE)),VLOOKUP($D260,'Project labour content'!$F$6:$G$15,'Project labour content'!$G$1,FALSE),VLOOKUP($A260,'Project labour content'!$A$7:$D$255,'Project labour content'!$D$1,FALSE))*LabEsc26*1</f>
        <v>1.0019000536159499</v>
      </c>
      <c r="BY260" s="249">
        <f>1+IF(ISNA(VLOOKUP($A260,'Project labour content'!$A$7:$D$255,'Project labour content'!$D$1,FALSE)),VLOOKUP($D260,'Project labour content'!$F$6:$G$15,'Project labour content'!$G$1,FALSE),VLOOKUP($A260,'Project labour content'!$A$7:$D$255,'Project labour content'!$D$1,FALSE))*LabEsc27*1</f>
        <v>1.0021903686092948</v>
      </c>
      <c r="BZ260" s="249">
        <f>1+IF(ISNA(VLOOKUP($A260,'Project labour content'!$A$7:$D$255,'Project labour content'!$D$1,FALSE)),VLOOKUP($D260,'Project labour content'!$F$6:$G$15,'Project labour content'!$G$1,FALSE),VLOOKUP($A260,'Project labour content'!$A$7:$D$255,'Project labour content'!$D$1,FALSE))*LabEsc28*1</f>
        <v>1.0024089757992833</v>
      </c>
      <c r="CA260" s="249">
        <f>1+IF(ISNA(VLOOKUP($A260,'Project labour content'!$A$7:$D$255,'Project labour content'!$D$1,FALSE)),VLOOKUP($D260,'Project labour content'!$F$6:$G$15,'Project labour content'!$G$1,FALSE),VLOOKUP($A260,'Project labour content'!$A$7:$D$255,'Project labour content'!$D$1,FALSE))*LabEsc29*1</f>
        <v>1.0027597966177773</v>
      </c>
      <c r="CB260" s="250" t="str">
        <f>IF(ISNA(VLOOKUP($A260,'Project labour content'!$A$7:$D$255,'Project labour content'!$D$1,FALSE)),"Category","Project")</f>
        <v>Project</v>
      </c>
      <c r="CD260" s="247" t="str">
        <f t="shared" si="70"/>
        <v>14219</v>
      </c>
      <c r="CE260" s="3"/>
    </row>
    <row r="261" spans="1:83" x14ac:dyDescent="0.15">
      <c r="A261" s="11" t="s">
        <v>880</v>
      </c>
      <c r="B261" s="11" t="str">
        <f>VLOOKUP($A261,'Incurred Real 2022$'!$A$25:$AC$426,'Incurred Real 2022$'!B$1,FALSE)</f>
        <v>Davenport-Pimba 132 kV Line Low Span Uprating</v>
      </c>
      <c r="C261" s="11" t="str">
        <f>VLOOKUP($A261,'Incurred Real 2022$'!$A$25:$AC$426,'Incurred Real 2022$'!C$1,FALSE)</f>
        <v>ExAnte</v>
      </c>
      <c r="D261" s="11" t="str">
        <f>VLOOKUP($A261,'Incurred Real 2022$'!$A$25:$AC$426,'Incurred Real 2022$'!D$1,FALSE)</f>
        <v>Refurbishment</v>
      </c>
      <c r="E261" s="11" t="str">
        <f>VLOOKUP($A261,'Incurred Real 2022$'!$A$25:$AC$426,'Incurred Real 2022$'!E$1,FALSE)</f>
        <v>Active</v>
      </c>
      <c r="F261" s="105" t="str">
        <f>IF(VLOOKUP($A261,'Incurred Real 2022$'!$A$25:$AC$426,'Incurred Real 2022$'!F$1,FALSE)=0,"",VLOOKUP($A261,'Incurred Real 2022$'!$A$25:$AC$426,'Incurred Real 2022$'!F$1,FALSE))</f>
        <v/>
      </c>
      <c r="G261" s="105" t="str">
        <f>IF(VLOOKUP($A261,'Incurred Real 2022$'!$A$25:$AC$426,'Incurred Real 2022$'!G$1,FALSE)=0,"",VLOOKUP($A261,'Incurred Real 2022$'!$A$25:$AC$426,'Incurred Real 2022$'!G$1,FALSE))</f>
        <v/>
      </c>
      <c r="H261" s="105" t="str">
        <f>IF(VLOOKUP($A261,'Incurred Real 2022$'!$A$25:$AC$426,'Incurred Real 2022$'!H$1,FALSE)=0,"",VLOOKUP($A261,'Incurred Real 2022$'!$A$25:$AC$426,'Incurred Real 2022$'!H$1,FALSE))</f>
        <v/>
      </c>
      <c r="I261" s="105" t="str">
        <f>IF(VLOOKUP($A261,'Incurred Real 2022$'!$A$25:$AC$426,'Incurred Real 2022$'!I$1,FALSE)=0,"",VLOOKUP($A261,'Incurred Real 2022$'!$A$25:$AC$426,'Incurred Real 2022$'!I$1,FALSE))</f>
        <v/>
      </c>
      <c r="J261" s="105" t="str">
        <f>IF(VLOOKUP($A261,'Incurred Real 2022$'!$A$25:$AC$426,'Incurred Real 2022$'!J$1,FALSE)=0,"",VLOOKUP($A261,'Incurred Real 2022$'!$A$25:$AC$426,'Incurred Real 2022$'!J$1,FALSE))</f>
        <v/>
      </c>
      <c r="K261" s="105" t="str">
        <f>IF(VLOOKUP($A261,'Incurred Real 2022$'!$A$25:$AC$426,'Incurred Real 2022$'!K$1,FALSE)=0,"",VLOOKUP($A261,'Incurred Real 2022$'!$A$25:$AC$426,'Incurred Real 2022$'!K$1,FALSE))</f>
        <v/>
      </c>
      <c r="L261" s="105" t="str">
        <f>IF(VLOOKUP($A261,'Incurred Real 2022$'!$A$25:$AC$426,'Incurred Real 2022$'!L$1,FALSE)=0,"",VLOOKUP($A261,'Incurred Real 2022$'!$A$25:$AC$426,'Incurred Real 2022$'!L$1,FALSE))</f>
        <v/>
      </c>
      <c r="M261" s="105" t="str">
        <f>IF(VLOOKUP($A261,'Incurred Real 2022$'!$A$25:$AC$426,'Incurred Real 2022$'!M$1,FALSE)=0,"",VLOOKUP($A261,'Incurred Real 2022$'!$A$25:$AC$426,'Incurred Real 2022$'!M$1,FALSE))</f>
        <v/>
      </c>
      <c r="N261" s="105" t="str">
        <f>IF(VLOOKUP($A261,'Incurred Real 2022$'!$A$25:$AC$426,'Incurred Real 2022$'!N$1,FALSE)=0,"",VLOOKUP($A261,'Incurred Real 2022$'!$A$25:$AC$426,'Incurred Real 2022$'!N$1,FALSE))</f>
        <v/>
      </c>
      <c r="O261" s="105" t="str">
        <f>IF(VLOOKUP($A261,'Incurred Real 2022$'!$A$25:$AC$426,'Incurred Real 2022$'!O$1,FALSE)=0,"",VLOOKUP($A261,'Incurred Real 2022$'!$A$25:$AC$426,'Incurred Real 2022$'!O$1,FALSE))</f>
        <v/>
      </c>
      <c r="P261" s="105" t="str">
        <f>IF(VLOOKUP($A261,'Incurred Real 2022$'!$A$25:$AC$426,'Incurred Real 2022$'!P$1,FALSE)=0,"",VLOOKUP($A261,'Incurred Real 2022$'!$A$25:$AC$426,'Incurred Real 2022$'!P$1,FALSE))</f>
        <v/>
      </c>
      <c r="Q261" s="105">
        <f>IF(VLOOKUP($A261,'Incurred Real 2022$'!$A$25:$AC$426,'Incurred Real 2022$'!Q$1,FALSE)=0,"",VLOOKUP($A261,'Incurred Real 2022$'!$A$25:$AC$426,'Incurred Real 2022$'!Q$1,FALSE))</f>
        <v>34115.019999999997</v>
      </c>
      <c r="R261" s="105">
        <f>IF(VLOOKUP($A261,'Incurred Real 2022$'!$A$25:$AC$426,'Incurred Real 2022$'!R$1,FALSE)=0,"",VLOOKUP($A261,'Incurred Real 2022$'!$A$25:$AC$426,'Incurred Real 2022$'!R$1,FALSE))</f>
        <v>5054724.34</v>
      </c>
      <c r="S261" s="105">
        <f>IF(VLOOKUP($A261,'Incurred Real 2022$'!$A$25:$AC$426,'Incurred Real 2022$'!S$1,FALSE)=0,"",VLOOKUP($A261,'Incurred Real 2022$'!$A$25:$AC$426,'Incurred Real 2022$'!S$1,FALSE))</f>
        <v>7103707.6600000001</v>
      </c>
      <c r="T261" s="105">
        <f>IF(VLOOKUP($A261,'Incurred Real 2022$'!$A$25:$AC$426,'Incurred Real 2022$'!T$1,FALSE)=0,"",VLOOKUP($A261,'Incurred Real 2022$'!$A$25:$AC$426,'Incurred Real 2022$'!T$1,FALSE))</f>
        <v>401863.03</v>
      </c>
      <c r="U261" s="105">
        <f>IF(VLOOKUP($A261,'Incurred Real 2022$'!$A$25:$AC$426,'Incurred Real 2022$'!U$1,FALSE)=0,"",VLOOKUP($A261,'Incurred Real 2022$'!$A$25:$AC$426,'Incurred Real 2022$'!U$1,FALSE))</f>
        <v>464181.1</v>
      </c>
      <c r="V261" s="13">
        <f>IF(ISTEXT(VLOOKUP($A261,'Incurred Real 2022$'!$A$25:$AC$426,'Incurred Real 2022$'!V$1,FALSE)),"",(VLOOKUP($A261,'Incurred Real 2022$'!$A$25:$AC$426,'Incurred Real 2022$'!V$1,FALSE))*BT261*Incurred_Real!V$15)</f>
        <v>158318.09033121914</v>
      </c>
      <c r="W261" s="13" t="str">
        <f>IF(ISTEXT(VLOOKUP($A261,'Incurred Real 2022$'!$A$25:$AC$426,'Incurred Real 2022$'!W$1,FALSE)),"",(VLOOKUP($A261,'Incurred Real 2022$'!$A$25:$AC$426,'Incurred Real 2022$'!W$1,FALSE))*BU261*Incurred_Real!W$15)</f>
        <v/>
      </c>
      <c r="X261" s="220" t="str">
        <f>IF(ISTEXT(VLOOKUP($A261,'Incurred Real 2022$'!$A$25:$AC$426,'Incurred Real 2022$'!X$1,FALSE)),"",(VLOOKUP($A261,'Incurred Real 2022$'!$A$25:$AC$426,'Incurred Real 2022$'!X$1,FALSE))*BV261*Incurred_Real!X$15)</f>
        <v/>
      </c>
      <c r="Y261" s="217" t="str">
        <f>IF(ISTEXT(VLOOKUP($A261,'Incurred Real 2022$'!$A$25:$AC$426,'Incurred Real 2022$'!Y$1,FALSE)),"",(VLOOKUP($A261,'Incurred Real 2022$'!$A$25:$AC$426,'Incurred Real 2022$'!Y$1,FALSE))*BW261*Incurred_Real!Y$15)</f>
        <v/>
      </c>
      <c r="Z261" s="13" t="str">
        <f>IF(ISTEXT(VLOOKUP($A261,'Incurred Real 2022$'!$A$25:$AC$426,'Incurred Real 2022$'!Z$1,FALSE)),"",(VLOOKUP($A261,'Incurred Real 2022$'!$A$25:$AC$426,'Incurred Real 2022$'!Z$1,FALSE))*BX261*Incurred_Real!Z$15)</f>
        <v/>
      </c>
      <c r="AA261" s="13" t="str">
        <f>IF(ISTEXT(VLOOKUP($A261,'Incurred Real 2022$'!$A$25:$AC$426,'Incurred Real 2022$'!AA$1,FALSE)),"",(VLOOKUP($A261,'Incurred Real 2022$'!$A$25:$AC$426,'Incurred Real 2022$'!AA$1,FALSE))*BY261*Incurred_Real!AA$15)</f>
        <v/>
      </c>
      <c r="AB261" s="13" t="str">
        <f>IF(ISTEXT(VLOOKUP($A261,'Incurred Real 2022$'!$A$25:$AC$426,'Incurred Real 2022$'!AB$1,FALSE)),"",(VLOOKUP($A261,'Incurred Real 2022$'!$A$25:$AC$426,'Incurred Real 2022$'!AB$1,FALSE))*BZ261*Incurred_Real!AB$15)</f>
        <v/>
      </c>
      <c r="AC261" s="13" t="str">
        <f>IF(ISTEXT(VLOOKUP($A261,'Incurred Real 2022$'!$A$25:$AC$426,'Incurred Real 2022$'!AC$1,FALSE)),"",(VLOOKUP($A261,'Incurred Real 2022$'!$A$25:$AC$426,'Incurred Real 2022$'!AC$1,FALSE))*CA261*Incurred_Real!AC$15)</f>
        <v/>
      </c>
      <c r="AD261" s="227">
        <f t="shared" si="65"/>
        <v>13216909.240331218</v>
      </c>
      <c r="AE261" s="227">
        <f t="shared" si="66"/>
        <v>13216909.240331218</v>
      </c>
      <c r="AF261" s="239" t="str">
        <f t="shared" si="71"/>
        <v/>
      </c>
      <c r="AG261" s="222" t="str">
        <f t="shared" si="67"/>
        <v/>
      </c>
      <c r="AH261" s="223" t="str">
        <f t="shared" si="76"/>
        <v/>
      </c>
      <c r="AI261" s="224">
        <f t="shared" si="68"/>
        <v>2022</v>
      </c>
      <c r="AJ261" s="225">
        <f>VLOOKUP($A261,Project_Commissioning!$C$4:$H$355,Project_Commissioning!F$1,FALSE)</f>
        <v>43558</v>
      </c>
      <c r="AK261" s="226">
        <f>VLOOKUP($A261,Project_Commissioning!$C$4:$H$355,Project_Commissioning!G$1,FALSE)</f>
        <v>2019</v>
      </c>
      <c r="AL261" s="225" t="str">
        <f>IF(VLOOKUP($A261,Project_Commissioning!$C$4:$H$355,Project_Commissioning!H$1,FALSE)=0,"",VLOOKUP($A261,Project_Commissioning!$C$4:$H$355,Project_Commissioning!H$1,FALSE))</f>
        <v>Commissioned Extra</v>
      </c>
      <c r="AM261" s="237" t="str">
        <f t="shared" si="72"/>
        <v/>
      </c>
      <c r="AN261" s="221" cm="1">
        <f t="array" ref="AN261">IF(ROUND(AE261,0)=0,0,LOOKUP(2,1/(F261:AC261&lt;&gt;""),F261:AC261))</f>
        <v>158318.09033121914</v>
      </c>
      <c r="AO261" s="221">
        <f t="shared" si="73"/>
        <v>158318.09033121914</v>
      </c>
      <c r="AP261" s="79"/>
      <c r="AQ261" s="20"/>
      <c r="AR261" s="245">
        <f>IF(ISNA(VLOOKUP($A261,'Success Asset Classes'!$B$15:$AA$114,'Success Asset Classes'!$AA$1,FALSE)),0,VLOOKUP($A261,'Success Asset Classes'!$B$15:$AA$114,'Success Asset Classes'!$AA$1,FALSE))</f>
        <v>0</v>
      </c>
      <c r="AS261" s="230">
        <f>IF($AR261=0,VLOOKUP(MID($A261,4,5),'Project splits'!$C$5:$AM$346,AS$22,FALSE),IF(ISNA(VLOOKUP($A261,'Success Asset Classes'!$B$15:$BD$377,AS$21,FALSE)),VLOOKUP(MID($A261,4,5),'Project splits'!$C$5:$AM$346,AS$22,FALSE),VLOOKUP($A261,'Success Asset Classes'!$B$15:$BD$377,AS$21,FALSE)))</f>
        <v>0</v>
      </c>
      <c r="AT261" s="230">
        <f>IF($AR261=0,VLOOKUP(MID($A261,4,5),'Project splits'!$C$5:$AM$346,AT$22,FALSE),IF(ISNA(VLOOKUP($A261,'Success Asset Classes'!$B$15:$BD$377,AT$21,FALSE)),VLOOKUP(MID($A261,4,5),'Project splits'!$C$5:$AM$346,AT$22,FALSE),VLOOKUP($A261,'Success Asset Classes'!$B$15:$BD$377,AT$21,FALSE)))</f>
        <v>0</v>
      </c>
      <c r="AU261" s="230">
        <f>IF($AR261=0,VLOOKUP(MID($A261,4,5),'Project splits'!$C$5:$AM$346,AU$22,FALSE),IF(ISNA(VLOOKUP($A261,'Success Asset Classes'!$B$15:$BD$377,AU$21,FALSE)),VLOOKUP(MID($A261,4,5),'Project splits'!$C$5:$AM$346,AU$22,FALSE),VLOOKUP($A261,'Success Asset Classes'!$B$15:$BD$377,AU$21,FALSE)))</f>
        <v>0</v>
      </c>
      <c r="AV261" s="230">
        <f>IF($AR261=0,VLOOKUP(MID($A261,4,5),'Project splits'!$C$5:$AM$346,AV$22,FALSE),IF(ISNA(VLOOKUP($A261,'Success Asset Classes'!$B$15:$BD$377,AV$21,FALSE)),VLOOKUP(MID($A261,4,5),'Project splits'!$C$5:$AM$346,AV$22,FALSE),VLOOKUP($A261,'Success Asset Classes'!$B$15:$BD$377,AV$21,FALSE)))</f>
        <v>0</v>
      </c>
      <c r="AW261" s="230">
        <f>IF($AR261=0,VLOOKUP(MID($A261,4,5),'Project splits'!$C$5:$AM$346,AW$22,FALSE),IF(ISNA(VLOOKUP($A261,'Success Asset Classes'!$B$15:$BD$377,AW$21,FALSE)),VLOOKUP(MID($A261,4,5),'Project splits'!$C$5:$AM$346,AW$22,FALSE),VLOOKUP($A261,'Success Asset Classes'!$B$15:$BD$377,AW$21,FALSE)))</f>
        <v>0</v>
      </c>
      <c r="AX261" s="230">
        <f>IF($AR261=0,VLOOKUP(MID($A261,4,5),'Project splits'!$C$5:$AM$346,AX$22,FALSE),IF(ISNA(VLOOKUP($A261,'Success Asset Classes'!$B$15:$BD$377,AX$21,FALSE)),VLOOKUP(MID($A261,4,5),'Project splits'!$C$5:$AM$346,AX$22,FALSE),VLOOKUP($A261,'Success Asset Classes'!$B$15:$BD$377,AX$21,FALSE)))</f>
        <v>0</v>
      </c>
      <c r="AY261" s="230">
        <f>IF($AR261=0,VLOOKUP(MID($A261,4,5),'Project splits'!$C$5:$AM$346,AY$22,FALSE),IF(ISNA(VLOOKUP($A261,'Success Asset Classes'!$B$15:$BD$377,AY$21,FALSE)),VLOOKUP(MID($A261,4,5),'Project splits'!$C$5:$AM$346,AY$22,FALSE),VLOOKUP($A261,'Success Asset Classes'!$B$15:$BD$377,AY$21,FALSE)))</f>
        <v>0</v>
      </c>
      <c r="AZ261" s="230">
        <f>IF($AR261=0,VLOOKUP(MID($A261,4,5),'Project splits'!$C$5:$AM$346,AZ$22,FALSE),IF(ISNA(VLOOKUP($A261,'Success Asset Classes'!$B$15:$BD$377,AZ$21,FALSE)),VLOOKUP(MID($A261,4,5),'Project splits'!$C$5:$AM$346,AZ$22,FALSE),VLOOKUP($A261,'Success Asset Classes'!$B$15:$BD$377,AZ$21,FALSE)))</f>
        <v>0</v>
      </c>
      <c r="BA261" s="230">
        <f>IF($AR261=0,VLOOKUP(MID($A261,4,5),'Project splits'!$C$5:$AM$346,BA$22,FALSE),IF(ISNA(VLOOKUP($A261,'Success Asset Classes'!$B$15:$BD$377,BA$21,FALSE)),VLOOKUP(MID($A261,4,5),'Project splits'!$C$5:$AM$346,BA$22,FALSE),VLOOKUP($A261,'Success Asset Classes'!$B$15:$BD$377,BA$21,FALSE)))</f>
        <v>0</v>
      </c>
      <c r="BB261" s="230">
        <f>IF($AR261=0,VLOOKUP(MID($A261,4,5),'Project splits'!$C$5:$AM$346,BB$22,FALSE),IF(ISNA(VLOOKUP($A261,'Success Asset Classes'!$B$15:$BD$377,BB$21,FALSE)),VLOOKUP(MID($A261,4,5),'Project splits'!$C$5:$AM$346,BB$22,FALSE),VLOOKUP($A261,'Success Asset Classes'!$B$15:$BD$377,BB$21,FALSE)))</f>
        <v>5.3549782308786563E-2</v>
      </c>
      <c r="BC261" s="230">
        <f>IF($AR261=0,VLOOKUP(MID($A261,4,5),'Project splits'!$C$5:$AM$346,BC$22,FALSE),IF(ISNA(VLOOKUP($A261,'Success Asset Classes'!$B$15:$BD$377,BC$21,FALSE)),VLOOKUP(MID($A261,4,5),'Project splits'!$C$5:$AM$346,BC$22,FALSE),VLOOKUP($A261,'Success Asset Classes'!$B$15:$BD$377,BC$21,FALSE)))</f>
        <v>0</v>
      </c>
      <c r="BD261" s="230">
        <f>IF($AR261=0,VLOOKUP(MID($A261,4,5),'Project splits'!$C$5:$AM$346,BD$22,FALSE),IF(ISNA(VLOOKUP($A261,'Success Asset Classes'!$B$15:$BD$377,BD$21,FALSE)),VLOOKUP(MID($A261,4,5),'Project splits'!$C$5:$AM$346,BD$22,FALSE),VLOOKUP($A261,'Success Asset Classes'!$B$15:$BD$377,BD$21,FALSE)))</f>
        <v>0</v>
      </c>
      <c r="BE261" s="230">
        <f>IF($AR261=0,VLOOKUP(MID($A261,4,5),'Project splits'!$C$5:$AM$346,BE$22,FALSE),IF(ISNA(VLOOKUP($A261,'Success Asset Classes'!$B$15:$BD$377,BE$21,FALSE)),VLOOKUP(MID($A261,4,5),'Project splits'!$C$5:$AM$346,BE$22,FALSE),VLOOKUP($A261,'Success Asset Classes'!$B$15:$BD$377,BE$21,FALSE)))</f>
        <v>0</v>
      </c>
      <c r="BF261" s="230">
        <f>IF($AR261=0,VLOOKUP(MID($A261,4,5),'Project splits'!$C$5:$AM$346,BF$22,FALSE),IF(ISNA(VLOOKUP($A261,'Success Asset Classes'!$B$15:$BD$377,BF$21,FALSE)),VLOOKUP(MID($A261,4,5),'Project splits'!$C$5:$AM$346,BF$22,FALSE),VLOOKUP($A261,'Success Asset Classes'!$B$15:$BD$377,BF$21,FALSE)))</f>
        <v>0</v>
      </c>
      <c r="BG261" s="230">
        <f>IF($AR261=0,VLOOKUP(MID($A261,4,5),'Project splits'!$C$5:$AM$346,BG$22,FALSE),IF(ISNA(VLOOKUP($A261,'Success Asset Classes'!$B$15:$BD$377,BG$21,FALSE)),VLOOKUP(MID($A261,4,5),'Project splits'!$C$5:$AM$346,BG$22,FALSE),VLOOKUP($A261,'Success Asset Classes'!$B$15:$BD$377,BG$21,FALSE)))</f>
        <v>3.2592685519650985E-2</v>
      </c>
      <c r="BH261" s="230">
        <f>IF($AR261=0,VLOOKUP(MID($A261,4,5),'Project splits'!$C$5:$AM$346,BH$22,FALSE),IF(ISNA(VLOOKUP($A261,'Success Asset Classes'!$B$15:$BD$377,BH$21,FALSE)),VLOOKUP(MID($A261,4,5),'Project splits'!$C$5:$AM$346,BH$22,FALSE),VLOOKUP($A261,'Success Asset Classes'!$B$15:$BD$377,BH$21,FALSE)))</f>
        <v>0.73088869790500288</v>
      </c>
      <c r="BI261" s="230">
        <f>IF($AR261=0,VLOOKUP(MID($A261,4,5),'Project splits'!$C$5:$AM$346,BI$22,FALSE),IF(ISNA(VLOOKUP($A261,'Success Asset Classes'!$B$15:$BD$377,BI$21,FALSE)),VLOOKUP(MID($A261,4,5),'Project splits'!$C$5:$AM$346,BI$22,FALSE),VLOOKUP($A261,'Success Asset Classes'!$B$15:$BD$377,BI$21,FALSE)))</f>
        <v>0</v>
      </c>
      <c r="BJ261" s="230">
        <f>IF($AR261=0,VLOOKUP(MID($A261,4,5),'Project splits'!$C$5:$AM$346,BJ$22,FALSE),IF(ISNA(VLOOKUP($A261,'Success Asset Classes'!$B$15:$BD$377,BJ$21,FALSE)),VLOOKUP(MID($A261,4,5),'Project splits'!$C$5:$AM$346,BJ$22,FALSE),VLOOKUP($A261,'Success Asset Classes'!$B$15:$BD$377,BJ$21,FALSE)))</f>
        <v>0</v>
      </c>
      <c r="BK261" s="230">
        <f>IF($AR261=0,VLOOKUP(MID($A261,4,5),'Project splits'!$C$5:$AM$346,BK$22,FALSE),IF(ISNA(VLOOKUP($A261,'Success Asset Classes'!$B$15:$BD$377,BK$21,FALSE)),VLOOKUP(MID($A261,4,5),'Project splits'!$C$5:$AM$346,BK$22,FALSE),VLOOKUP($A261,'Success Asset Classes'!$B$15:$BD$377,BK$21,FALSE)))</f>
        <v>0.18296883426655944</v>
      </c>
      <c r="BL261" s="230">
        <f>IF($AR261=0,VLOOKUP(MID($A261,4,5),'Project splits'!$C$5:$AM$346,BL$22,FALSE),IF(ISNA(VLOOKUP($A261,'Success Asset Classes'!$B$15:$BD$377,BL$21,FALSE)),VLOOKUP(MID($A261,4,5),'Project splits'!$C$5:$AM$346,BL$22,FALSE),VLOOKUP($A261,'Success Asset Classes'!$B$15:$BD$377,BL$21,FALSE)))</f>
        <v>0</v>
      </c>
      <c r="BM261" s="230">
        <f>IF($AR261=0,VLOOKUP(MID($A261,4,5),'Project splits'!$C$5:$AM$346,BM$22,FALSE),IF(ISNA(VLOOKUP($A261,'Success Asset Classes'!$B$15:$BD$377,BM$21,FALSE)),VLOOKUP(MID($A261,4,5),'Project splits'!$C$5:$AM$346,BM$22,FALSE),VLOOKUP($A261,'Success Asset Classes'!$B$15:$BD$377,BM$21,FALSE)))</f>
        <v>0</v>
      </c>
      <c r="BN261" s="230">
        <f>IF($AR261=0,VLOOKUP(MID($A261,4,5),'Project splits'!$C$5:$AM$346,BN$22,FALSE),IF(ISNA(VLOOKUP($A261,'Success Asset Classes'!$B$15:$BD$377,BN$21,FALSE)),VLOOKUP(MID($A261,4,5),'Project splits'!$C$5:$AM$346,BN$22,FALSE),VLOOKUP($A261,'Success Asset Classes'!$B$15:$BD$377,BN$21,FALSE)))</f>
        <v>0</v>
      </c>
      <c r="BO261" s="230">
        <f>IF($AR261=0,VLOOKUP(MID($A261,4,5),'Project splits'!$C$5:$AM$346,BO$22,FALSE),IF(ISNA(VLOOKUP($A261,'Success Asset Classes'!$B$15:$BD$377,BO$21,FALSE)),VLOOKUP(MID($A261,4,5),'Project splits'!$C$5:$AM$346,BO$22,FALSE),VLOOKUP($A261,'Success Asset Classes'!$B$15:$BD$377,BO$21,FALSE)))</f>
        <v>0</v>
      </c>
      <c r="BP261" s="230">
        <f>IF($AR261=0,VLOOKUP(MID($A261,4,5),'Project splits'!$C$5:$AM$346,BP$22,FALSE),IF(ISNA(VLOOKUP($A261,'Success Asset Classes'!$B$15:$BD$377,BP$21,FALSE)),VLOOKUP(MID($A261,4,5),'Project splits'!$C$5:$AM$346,BP$22,FALSE),VLOOKUP($A261,'Success Asset Classes'!$B$15:$BD$377,BP$21,FALSE)))</f>
        <v>0</v>
      </c>
      <c r="BQ261" s="230">
        <f>IF($AR261=0,VLOOKUP(MID($A261,4,5),'Project splits'!$C$5:$AM$346,BQ$22,FALSE),IF(ISNA(VLOOKUP($A261,'Success Asset Classes'!$B$15:$BD$377,BQ$21,FALSE)),VLOOKUP(MID($A261,4,5),'Project splits'!$C$5:$AM$346,BQ$22,FALSE),VLOOKUP($A261,'Success Asset Classes'!$B$15:$BD$377,BQ$21,FALSE)))</f>
        <v>0</v>
      </c>
      <c r="BR261" s="230">
        <f>IF($AR261=0,VLOOKUP(MID($A261,4,5),'Project splits'!$C$5:$AM$346,BR$22,FALSE),IF(ISNA(VLOOKUP($A261,'Success Asset Classes'!$B$15:$BD$377,BR$21,FALSE)),VLOOKUP(MID($A261,4,5),'Project splits'!$C$5:$AM$346,BR$22,FALSE),VLOOKUP($A261,'Success Asset Classes'!$B$15:$BD$377,BR$21,FALSE)))</f>
        <v>0</v>
      </c>
      <c r="BS261" s="247">
        <f t="shared" si="69"/>
        <v>0.99999999999999978</v>
      </c>
      <c r="BT261" s="249">
        <f>1+IF(ISNA(VLOOKUP($A261,'Project labour content'!$A$7:$D$255,'Project labour content'!$D$1,FALSE)),VLOOKUP($D261,'Project labour content'!$F$6:$G$15,'Project labour content'!$G$1,FALSE),VLOOKUP($A261,'Project labour content'!$A$7:$D$255,'Project labour content'!$D$1,FALSE))*LabEsc22*1</f>
        <v>1.000290738030057</v>
      </c>
      <c r="BU261" s="249">
        <f>1+IF(ISNA(VLOOKUP($A261,'Project labour content'!$A$7:$D$255,'Project labour content'!$D$1,FALSE)),VLOOKUP($D261,'Project labour content'!$F$6:$G$15,'Project labour content'!$G$1,FALSE),VLOOKUP($A261,'Project labour content'!$A$7:$D$255,'Project labour content'!$D$1,FALSE))*LabEsc23*1</f>
        <v>1.0005828716026581</v>
      </c>
      <c r="BV261" s="249">
        <f>1+IF(ISNA(VLOOKUP($A261,'Project labour content'!$A$7:$D$255,'Project labour content'!$D$1,FALSE)),VLOOKUP($D261,'Project labour content'!$F$6:$G$15,'Project labour content'!$G$1,FALSE),VLOOKUP($A261,'Project labour content'!$A$7:$D$255,'Project labour content'!$D$1,FALSE))*LabEsc24*1</f>
        <v>1.0008580614280487</v>
      </c>
      <c r="BW261" s="249">
        <f>1+IF(ISNA(VLOOKUP($A261,'Project labour content'!$A$7:$D$255,'Project labour content'!$D$1,FALSE)),VLOOKUP($D261,'Project labour content'!$F$6:$G$15,'Project labour content'!$G$1,FALSE),VLOOKUP($A261,'Project labour content'!$A$7:$D$255,'Project labour content'!$D$1,FALSE))*LabEsc25*1</f>
        <v>1.0012266323341881</v>
      </c>
      <c r="BX261" s="249">
        <f>1+IF(ISNA(VLOOKUP($A261,'Project labour content'!$A$7:$D$255,'Project labour content'!$D$1,FALSE)),VLOOKUP($D261,'Project labour content'!$F$6:$G$15,'Project labour content'!$G$1,FALSE),VLOOKUP($A261,'Project labour content'!$A$7:$D$255,'Project labour content'!$D$1,FALSE))*LabEsc26*1</f>
        <v>1.0016283131933958</v>
      </c>
      <c r="BY261" s="249">
        <f>1+IF(ISNA(VLOOKUP($A261,'Project labour content'!$A$7:$D$255,'Project labour content'!$D$1,FALSE)),VLOOKUP($D261,'Project labour content'!$F$6:$G$15,'Project labour content'!$G$1,FALSE),VLOOKUP($A261,'Project labour content'!$A$7:$D$255,'Project labour content'!$D$1,FALSE))*LabEsc27*1</f>
        <v>1.0018771081378834</v>
      </c>
      <c r="BZ261" s="249">
        <f>1+IF(ISNA(VLOOKUP($A261,'Project labour content'!$A$7:$D$255,'Project labour content'!$D$1,FALSE)),VLOOKUP($D261,'Project labour content'!$F$6:$G$15,'Project labour content'!$G$1,FALSE),VLOOKUP($A261,'Project labour content'!$A$7:$D$255,'Project labour content'!$D$1,FALSE))*LabEsc28*1</f>
        <v>1.0020644507310827</v>
      </c>
      <c r="CA261" s="249">
        <f>1+IF(ISNA(VLOOKUP($A261,'Project labour content'!$A$7:$D$255,'Project labour content'!$D$1,FALSE)),VLOOKUP($D261,'Project labour content'!$F$6:$G$15,'Project labour content'!$G$1,FALSE),VLOOKUP($A261,'Project labour content'!$A$7:$D$255,'Project labour content'!$D$1,FALSE))*LabEsc29*1</f>
        <v>1.002365098124649</v>
      </c>
      <c r="CB261" s="250" t="str">
        <f>IF(ISNA(VLOOKUP($A261,'Project labour content'!$A$7:$D$255,'Project labour content'!$D$1,FALSE)),"Category","Project")</f>
        <v>Project</v>
      </c>
      <c r="CD261" s="247" t="str">
        <f t="shared" si="70"/>
        <v>14221</v>
      </c>
      <c r="CE261" s="3"/>
    </row>
    <row r="262" spans="1:83" x14ac:dyDescent="0.15">
      <c r="A262" s="11" t="s">
        <v>876</v>
      </c>
      <c r="B262" s="11" t="str">
        <f>VLOOKUP($A262,'Incurred Real 2022$'!$A$25:$AC$426,'Incurred Real 2022$'!B$1,FALSE)</f>
        <v>Group Corporate Financial Model Replacement</v>
      </c>
      <c r="C262" s="11" t="str">
        <f>VLOOKUP($A262,'Incurred Real 2022$'!$A$25:$AC$426,'Incurred Real 2022$'!C$1,FALSE)</f>
        <v>ExAnte</v>
      </c>
      <c r="D262" s="11" t="str">
        <f>VLOOKUP($A262,'Incurred Real 2022$'!$A$25:$AC$426,'Incurred Real 2022$'!D$1,FALSE)</f>
        <v>Information Technology</v>
      </c>
      <c r="E262" s="11" t="str">
        <f>VLOOKUP($A262,'Incurred Real 2022$'!$A$25:$AC$426,'Incurred Real 2022$'!E$1,FALSE)</f>
        <v>Closed</v>
      </c>
      <c r="F262" s="105" t="str">
        <f>IF(VLOOKUP($A262,'Incurred Real 2022$'!$A$25:$AC$426,'Incurred Real 2022$'!F$1,FALSE)=0,"",VLOOKUP($A262,'Incurred Real 2022$'!$A$25:$AC$426,'Incurred Real 2022$'!F$1,FALSE))</f>
        <v/>
      </c>
      <c r="G262" s="105" t="str">
        <f>IF(VLOOKUP($A262,'Incurred Real 2022$'!$A$25:$AC$426,'Incurred Real 2022$'!G$1,FALSE)=0,"",VLOOKUP($A262,'Incurred Real 2022$'!$A$25:$AC$426,'Incurred Real 2022$'!G$1,FALSE))</f>
        <v/>
      </c>
      <c r="H262" s="105" t="str">
        <f>IF(VLOOKUP($A262,'Incurred Real 2022$'!$A$25:$AC$426,'Incurred Real 2022$'!H$1,FALSE)=0,"",VLOOKUP($A262,'Incurred Real 2022$'!$A$25:$AC$426,'Incurred Real 2022$'!H$1,FALSE))</f>
        <v/>
      </c>
      <c r="I262" s="105" t="str">
        <f>IF(VLOOKUP($A262,'Incurred Real 2022$'!$A$25:$AC$426,'Incurred Real 2022$'!I$1,FALSE)=0,"",VLOOKUP($A262,'Incurred Real 2022$'!$A$25:$AC$426,'Incurred Real 2022$'!I$1,FALSE))</f>
        <v/>
      </c>
      <c r="J262" s="105" t="str">
        <f>IF(VLOOKUP($A262,'Incurred Real 2022$'!$A$25:$AC$426,'Incurred Real 2022$'!J$1,FALSE)=0,"",VLOOKUP($A262,'Incurred Real 2022$'!$A$25:$AC$426,'Incurred Real 2022$'!J$1,FALSE))</f>
        <v/>
      </c>
      <c r="K262" s="105" t="str">
        <f>IF(VLOOKUP($A262,'Incurred Real 2022$'!$A$25:$AC$426,'Incurred Real 2022$'!K$1,FALSE)=0,"",VLOOKUP($A262,'Incurred Real 2022$'!$A$25:$AC$426,'Incurred Real 2022$'!K$1,FALSE))</f>
        <v/>
      </c>
      <c r="L262" s="105" t="str">
        <f>IF(VLOOKUP($A262,'Incurred Real 2022$'!$A$25:$AC$426,'Incurred Real 2022$'!L$1,FALSE)=0,"",VLOOKUP($A262,'Incurred Real 2022$'!$A$25:$AC$426,'Incurred Real 2022$'!L$1,FALSE))</f>
        <v/>
      </c>
      <c r="M262" s="105" t="str">
        <f>IF(VLOOKUP($A262,'Incurred Real 2022$'!$A$25:$AC$426,'Incurred Real 2022$'!M$1,FALSE)=0,"",VLOOKUP($A262,'Incurred Real 2022$'!$A$25:$AC$426,'Incurred Real 2022$'!M$1,FALSE))</f>
        <v/>
      </c>
      <c r="N262" s="105" t="str">
        <f>IF(VLOOKUP($A262,'Incurred Real 2022$'!$A$25:$AC$426,'Incurred Real 2022$'!N$1,FALSE)=0,"",VLOOKUP($A262,'Incurred Real 2022$'!$A$25:$AC$426,'Incurred Real 2022$'!N$1,FALSE))</f>
        <v/>
      </c>
      <c r="O262" s="105" t="str">
        <f>IF(VLOOKUP($A262,'Incurred Real 2022$'!$A$25:$AC$426,'Incurred Real 2022$'!O$1,FALSE)=0,"",VLOOKUP($A262,'Incurred Real 2022$'!$A$25:$AC$426,'Incurred Real 2022$'!O$1,FALSE))</f>
        <v/>
      </c>
      <c r="P262" s="105" t="str">
        <f>IF(VLOOKUP($A262,'Incurred Real 2022$'!$A$25:$AC$426,'Incurred Real 2022$'!P$1,FALSE)=0,"",VLOOKUP($A262,'Incurred Real 2022$'!$A$25:$AC$426,'Incurred Real 2022$'!P$1,FALSE))</f>
        <v/>
      </c>
      <c r="Q262" s="105">
        <f>IF(VLOOKUP($A262,'Incurred Real 2022$'!$A$25:$AC$426,'Incurred Real 2022$'!Q$1,FALSE)=0,"",VLOOKUP($A262,'Incurred Real 2022$'!$A$25:$AC$426,'Incurred Real 2022$'!Q$1,FALSE))</f>
        <v>190856.07</v>
      </c>
      <c r="R262" s="105">
        <f>IF(VLOOKUP($A262,'Incurred Real 2022$'!$A$25:$AC$426,'Incurred Real 2022$'!R$1,FALSE)=0,"",VLOOKUP($A262,'Incurred Real 2022$'!$A$25:$AC$426,'Incurred Real 2022$'!R$1,FALSE))</f>
        <v>348139.78</v>
      </c>
      <c r="S262" s="105" t="str">
        <f>IF(VLOOKUP($A262,'Incurred Real 2022$'!$A$25:$AC$426,'Incurred Real 2022$'!S$1,FALSE)=0,"",VLOOKUP($A262,'Incurred Real 2022$'!$A$25:$AC$426,'Incurred Real 2022$'!S$1,FALSE))</f>
        <v/>
      </c>
      <c r="T262" s="105" t="str">
        <f>IF(VLOOKUP($A262,'Incurred Real 2022$'!$A$25:$AC$426,'Incurred Real 2022$'!T$1,FALSE)=0,"",VLOOKUP($A262,'Incurred Real 2022$'!$A$25:$AC$426,'Incurred Real 2022$'!T$1,FALSE))</f>
        <v/>
      </c>
      <c r="U262" s="105" t="str">
        <f>IF(VLOOKUP($A262,'Incurred Real 2022$'!$A$25:$AC$426,'Incurred Real 2022$'!U$1,FALSE)=0,"",VLOOKUP($A262,'Incurred Real 2022$'!$A$25:$AC$426,'Incurred Real 2022$'!U$1,FALSE))</f>
        <v/>
      </c>
      <c r="V262" s="13" t="str">
        <f>IF(ISTEXT(VLOOKUP($A262,'Incurred Real 2022$'!$A$25:$AC$426,'Incurred Real 2022$'!V$1,FALSE)),"",(VLOOKUP($A262,'Incurred Real 2022$'!$A$25:$AC$426,'Incurred Real 2022$'!V$1,FALSE))*BT262*Incurred_Real!V$15)</f>
        <v/>
      </c>
      <c r="W262" s="13" t="str">
        <f>IF(ISTEXT(VLOOKUP($A262,'Incurred Real 2022$'!$A$25:$AC$426,'Incurred Real 2022$'!W$1,FALSE)),"",(VLOOKUP($A262,'Incurred Real 2022$'!$A$25:$AC$426,'Incurred Real 2022$'!W$1,FALSE))*BU262*Incurred_Real!W$15)</f>
        <v/>
      </c>
      <c r="X262" s="220" t="str">
        <f>IF(ISTEXT(VLOOKUP($A262,'Incurred Real 2022$'!$A$25:$AC$426,'Incurred Real 2022$'!X$1,FALSE)),"",(VLOOKUP($A262,'Incurred Real 2022$'!$A$25:$AC$426,'Incurred Real 2022$'!X$1,FALSE))*BV262*Incurred_Real!X$15)</f>
        <v/>
      </c>
      <c r="Y262" s="217" t="str">
        <f>IF(ISTEXT(VLOOKUP($A262,'Incurred Real 2022$'!$A$25:$AC$426,'Incurred Real 2022$'!Y$1,FALSE)),"",(VLOOKUP($A262,'Incurred Real 2022$'!$A$25:$AC$426,'Incurred Real 2022$'!Y$1,FALSE))*BW262*Incurred_Real!Y$15)</f>
        <v/>
      </c>
      <c r="Z262" s="13" t="str">
        <f>IF(ISTEXT(VLOOKUP($A262,'Incurred Real 2022$'!$A$25:$AC$426,'Incurred Real 2022$'!Z$1,FALSE)),"",(VLOOKUP($A262,'Incurred Real 2022$'!$A$25:$AC$426,'Incurred Real 2022$'!Z$1,FALSE))*BX262*Incurred_Real!Z$15)</f>
        <v/>
      </c>
      <c r="AA262" s="13" t="str">
        <f>IF(ISTEXT(VLOOKUP($A262,'Incurred Real 2022$'!$A$25:$AC$426,'Incurred Real 2022$'!AA$1,FALSE)),"",(VLOOKUP($A262,'Incurred Real 2022$'!$A$25:$AC$426,'Incurred Real 2022$'!AA$1,FALSE))*BY262*Incurred_Real!AA$15)</f>
        <v/>
      </c>
      <c r="AB262" s="13" t="str">
        <f>IF(ISTEXT(VLOOKUP($A262,'Incurred Real 2022$'!$A$25:$AC$426,'Incurred Real 2022$'!AB$1,FALSE)),"",(VLOOKUP($A262,'Incurred Real 2022$'!$A$25:$AC$426,'Incurred Real 2022$'!AB$1,FALSE))*BZ262*Incurred_Real!AB$15)</f>
        <v/>
      </c>
      <c r="AC262" s="13" t="str">
        <f>IF(ISTEXT(VLOOKUP($A262,'Incurred Real 2022$'!$A$25:$AC$426,'Incurred Real 2022$'!AC$1,FALSE)),"",(VLOOKUP($A262,'Incurred Real 2022$'!$A$25:$AC$426,'Incurred Real 2022$'!AC$1,FALSE))*CA262*Incurred_Real!AC$15)</f>
        <v/>
      </c>
      <c r="AD262" s="227">
        <f t="shared" si="65"/>
        <v>538995.85000000009</v>
      </c>
      <c r="AE262" s="227">
        <f t="shared" si="66"/>
        <v>538995.85000000009</v>
      </c>
      <c r="AF262" s="239">
        <f t="shared" si="71"/>
        <v>675400.05151615094</v>
      </c>
      <c r="AG262" s="222">
        <f t="shared" si="67"/>
        <v>542622.97893212677</v>
      </c>
      <c r="AH262" s="223">
        <f t="shared" si="76"/>
        <v>1.244694894501754</v>
      </c>
      <c r="AI262" s="224" t="str">
        <f t="shared" si="68"/>
        <v>2018</v>
      </c>
      <c r="AJ262" s="225">
        <f>VLOOKUP($A262,Project_Commissioning!$C$4:$H$355,Project_Commissioning!F$1,FALSE)</f>
        <v>43081</v>
      </c>
      <c r="AK262" s="226">
        <f>VLOOKUP($A262,Project_Commissioning!$C$4:$H$355,Project_Commissioning!G$1,FALSE)</f>
        <v>2018</v>
      </c>
      <c r="AL262" s="225" t="str">
        <f>IF(VLOOKUP($A262,Project_Commissioning!$C$4:$H$355,Project_Commissioning!H$1,FALSE)=0,"",VLOOKUP($A262,Project_Commissioning!$C$4:$H$355,Project_Commissioning!H$1,FALSE))</f>
        <v/>
      </c>
      <c r="AM262" s="237">
        <f t="shared" si="72"/>
        <v>599875.75042099808</v>
      </c>
      <c r="AN262" s="228" cm="1">
        <f t="array" ref="AN262">IF(ROUND(AE262,0)=0,0,LOOKUP(2,1/(F262:AC262&lt;&gt;""),F262:AC262))</f>
        <v>348139.78</v>
      </c>
      <c r="AO262" s="221">
        <f t="shared" si="73"/>
        <v>0</v>
      </c>
      <c r="AP262" s="113"/>
      <c r="AQ262" s="20"/>
      <c r="AR262" s="245">
        <f>IF(ISNA(VLOOKUP($A262,'Success Asset Classes'!$B$15:$AA$114,'Success Asset Classes'!$AA$1,FALSE)),0,VLOOKUP($A262,'Success Asset Classes'!$B$15:$AA$114,'Success Asset Classes'!$AA$1,FALSE))</f>
        <v>0</v>
      </c>
      <c r="AS262" s="230">
        <f>IF($AR262=0,VLOOKUP(MID($A262,4,5),'Project splits'!$C$5:$AM$346,AS$22,FALSE),IF(ISNA(VLOOKUP($A262,'Success Asset Classes'!$B$15:$BD$377,AS$21,FALSE)),VLOOKUP(MID($A262,4,5),'Project splits'!$C$5:$AM$346,AS$22,FALSE),VLOOKUP($A262,'Success Asset Classes'!$B$15:$BD$377,AS$21,FALSE)))</f>
        <v>0</v>
      </c>
      <c r="AT262" s="230">
        <f>IF($AR262=0,VLOOKUP(MID($A262,4,5),'Project splits'!$C$5:$AM$346,AT$22,FALSE),IF(ISNA(VLOOKUP($A262,'Success Asset Classes'!$B$15:$BD$377,AT$21,FALSE)),VLOOKUP(MID($A262,4,5),'Project splits'!$C$5:$AM$346,AT$22,FALSE),VLOOKUP($A262,'Success Asset Classes'!$B$15:$BD$377,AT$21,FALSE)))</f>
        <v>0</v>
      </c>
      <c r="AU262" s="230">
        <f>IF($AR262=0,VLOOKUP(MID($A262,4,5),'Project splits'!$C$5:$AM$346,AU$22,FALSE),IF(ISNA(VLOOKUP($A262,'Success Asset Classes'!$B$15:$BD$377,AU$21,FALSE)),VLOOKUP(MID($A262,4,5),'Project splits'!$C$5:$AM$346,AU$22,FALSE),VLOOKUP($A262,'Success Asset Classes'!$B$15:$BD$377,AU$21,FALSE)))</f>
        <v>0</v>
      </c>
      <c r="AV262" s="230">
        <f>IF($AR262=0,VLOOKUP(MID($A262,4,5),'Project splits'!$C$5:$AM$346,AV$22,FALSE),IF(ISNA(VLOOKUP($A262,'Success Asset Classes'!$B$15:$BD$377,AV$21,FALSE)),VLOOKUP(MID($A262,4,5),'Project splits'!$C$5:$AM$346,AV$22,FALSE),VLOOKUP($A262,'Success Asset Classes'!$B$15:$BD$377,AV$21,FALSE)))</f>
        <v>1</v>
      </c>
      <c r="AW262" s="230">
        <f>IF($AR262=0,VLOOKUP(MID($A262,4,5),'Project splits'!$C$5:$AM$346,AW$22,FALSE),IF(ISNA(VLOOKUP($A262,'Success Asset Classes'!$B$15:$BD$377,AW$21,FALSE)),VLOOKUP(MID($A262,4,5),'Project splits'!$C$5:$AM$346,AW$22,FALSE),VLOOKUP($A262,'Success Asset Classes'!$B$15:$BD$377,AW$21,FALSE)))</f>
        <v>0</v>
      </c>
      <c r="AX262" s="230">
        <f>IF($AR262=0,VLOOKUP(MID($A262,4,5),'Project splits'!$C$5:$AM$346,AX$22,FALSE),IF(ISNA(VLOOKUP($A262,'Success Asset Classes'!$B$15:$BD$377,AX$21,FALSE)),VLOOKUP(MID($A262,4,5),'Project splits'!$C$5:$AM$346,AX$22,FALSE),VLOOKUP($A262,'Success Asset Classes'!$B$15:$BD$377,AX$21,FALSE)))</f>
        <v>0</v>
      </c>
      <c r="AY262" s="230">
        <f>IF($AR262=0,VLOOKUP(MID($A262,4,5),'Project splits'!$C$5:$AM$346,AY$22,FALSE),IF(ISNA(VLOOKUP($A262,'Success Asset Classes'!$B$15:$BD$377,AY$21,FALSE)),VLOOKUP(MID($A262,4,5),'Project splits'!$C$5:$AM$346,AY$22,FALSE),VLOOKUP($A262,'Success Asset Classes'!$B$15:$BD$377,AY$21,FALSE)))</f>
        <v>0</v>
      </c>
      <c r="AZ262" s="230">
        <f>IF($AR262=0,VLOOKUP(MID($A262,4,5),'Project splits'!$C$5:$AM$346,AZ$22,FALSE),IF(ISNA(VLOOKUP($A262,'Success Asset Classes'!$B$15:$BD$377,AZ$21,FALSE)),VLOOKUP(MID($A262,4,5),'Project splits'!$C$5:$AM$346,AZ$22,FALSE),VLOOKUP($A262,'Success Asset Classes'!$B$15:$BD$377,AZ$21,FALSE)))</f>
        <v>0</v>
      </c>
      <c r="BA262" s="230">
        <f>IF($AR262=0,VLOOKUP(MID($A262,4,5),'Project splits'!$C$5:$AM$346,BA$22,FALSE),IF(ISNA(VLOOKUP($A262,'Success Asset Classes'!$B$15:$BD$377,BA$21,FALSE)),VLOOKUP(MID($A262,4,5),'Project splits'!$C$5:$AM$346,BA$22,FALSE),VLOOKUP($A262,'Success Asset Classes'!$B$15:$BD$377,BA$21,FALSE)))</f>
        <v>0</v>
      </c>
      <c r="BB262" s="230">
        <f>IF($AR262=0,VLOOKUP(MID($A262,4,5),'Project splits'!$C$5:$AM$346,BB$22,FALSE),IF(ISNA(VLOOKUP($A262,'Success Asset Classes'!$B$15:$BD$377,BB$21,FALSE)),VLOOKUP(MID($A262,4,5),'Project splits'!$C$5:$AM$346,BB$22,FALSE),VLOOKUP($A262,'Success Asset Classes'!$B$15:$BD$377,BB$21,FALSE)))</f>
        <v>0</v>
      </c>
      <c r="BC262" s="230">
        <f>IF($AR262=0,VLOOKUP(MID($A262,4,5),'Project splits'!$C$5:$AM$346,BC$22,FALSE),IF(ISNA(VLOOKUP($A262,'Success Asset Classes'!$B$15:$BD$377,BC$21,FALSE)),VLOOKUP(MID($A262,4,5),'Project splits'!$C$5:$AM$346,BC$22,FALSE),VLOOKUP($A262,'Success Asset Classes'!$B$15:$BD$377,BC$21,FALSE)))</f>
        <v>0</v>
      </c>
      <c r="BD262" s="230">
        <f>IF($AR262=0,VLOOKUP(MID($A262,4,5),'Project splits'!$C$5:$AM$346,BD$22,FALSE),IF(ISNA(VLOOKUP($A262,'Success Asset Classes'!$B$15:$BD$377,BD$21,FALSE)),VLOOKUP(MID($A262,4,5),'Project splits'!$C$5:$AM$346,BD$22,FALSE),VLOOKUP($A262,'Success Asset Classes'!$B$15:$BD$377,BD$21,FALSE)))</f>
        <v>0</v>
      </c>
      <c r="BE262" s="230">
        <f>IF($AR262=0,VLOOKUP(MID($A262,4,5),'Project splits'!$C$5:$AM$346,BE$22,FALSE),IF(ISNA(VLOOKUP($A262,'Success Asset Classes'!$B$15:$BD$377,BE$21,FALSE)),VLOOKUP(MID($A262,4,5),'Project splits'!$C$5:$AM$346,BE$22,FALSE),VLOOKUP($A262,'Success Asset Classes'!$B$15:$BD$377,BE$21,FALSE)))</f>
        <v>0</v>
      </c>
      <c r="BF262" s="230">
        <f>IF($AR262=0,VLOOKUP(MID($A262,4,5),'Project splits'!$C$5:$AM$346,BF$22,FALSE),IF(ISNA(VLOOKUP($A262,'Success Asset Classes'!$B$15:$BD$377,BF$21,FALSE)),VLOOKUP(MID($A262,4,5),'Project splits'!$C$5:$AM$346,BF$22,FALSE),VLOOKUP($A262,'Success Asset Classes'!$B$15:$BD$377,BF$21,FALSE)))</f>
        <v>0</v>
      </c>
      <c r="BG262" s="230">
        <f>IF($AR262=0,VLOOKUP(MID($A262,4,5),'Project splits'!$C$5:$AM$346,BG$22,FALSE),IF(ISNA(VLOOKUP($A262,'Success Asset Classes'!$B$15:$BD$377,BG$21,FALSE)),VLOOKUP(MID($A262,4,5),'Project splits'!$C$5:$AM$346,BG$22,FALSE),VLOOKUP($A262,'Success Asset Classes'!$B$15:$BD$377,BG$21,FALSE)))</f>
        <v>0</v>
      </c>
      <c r="BH262" s="230">
        <f>IF($AR262=0,VLOOKUP(MID($A262,4,5),'Project splits'!$C$5:$AM$346,BH$22,FALSE),IF(ISNA(VLOOKUP($A262,'Success Asset Classes'!$B$15:$BD$377,BH$21,FALSE)),VLOOKUP(MID($A262,4,5),'Project splits'!$C$5:$AM$346,BH$22,FALSE),VLOOKUP($A262,'Success Asset Classes'!$B$15:$BD$377,BH$21,FALSE)))</f>
        <v>0</v>
      </c>
      <c r="BI262" s="230">
        <f>IF($AR262=0,VLOOKUP(MID($A262,4,5),'Project splits'!$C$5:$AM$346,BI$22,FALSE),IF(ISNA(VLOOKUP($A262,'Success Asset Classes'!$B$15:$BD$377,BI$21,FALSE)),VLOOKUP(MID($A262,4,5),'Project splits'!$C$5:$AM$346,BI$22,FALSE),VLOOKUP($A262,'Success Asset Classes'!$B$15:$BD$377,BI$21,FALSE)))</f>
        <v>0</v>
      </c>
      <c r="BJ262" s="230">
        <f>IF($AR262=0,VLOOKUP(MID($A262,4,5),'Project splits'!$C$5:$AM$346,BJ$22,FALSE),IF(ISNA(VLOOKUP($A262,'Success Asset Classes'!$B$15:$BD$377,BJ$21,FALSE)),VLOOKUP(MID($A262,4,5),'Project splits'!$C$5:$AM$346,BJ$22,FALSE),VLOOKUP($A262,'Success Asset Classes'!$B$15:$BD$377,BJ$21,FALSE)))</f>
        <v>0</v>
      </c>
      <c r="BK262" s="230">
        <f>IF($AR262=0,VLOOKUP(MID($A262,4,5),'Project splits'!$C$5:$AM$346,BK$22,FALSE),IF(ISNA(VLOOKUP($A262,'Success Asset Classes'!$B$15:$BD$377,BK$21,FALSE)),VLOOKUP(MID($A262,4,5),'Project splits'!$C$5:$AM$346,BK$22,FALSE),VLOOKUP($A262,'Success Asset Classes'!$B$15:$BD$377,BK$21,FALSE)))</f>
        <v>0</v>
      </c>
      <c r="BL262" s="230">
        <f>IF($AR262=0,VLOOKUP(MID($A262,4,5),'Project splits'!$C$5:$AM$346,BL$22,FALSE),IF(ISNA(VLOOKUP($A262,'Success Asset Classes'!$B$15:$BD$377,BL$21,FALSE)),VLOOKUP(MID($A262,4,5),'Project splits'!$C$5:$AM$346,BL$22,FALSE),VLOOKUP($A262,'Success Asset Classes'!$B$15:$BD$377,BL$21,FALSE)))</f>
        <v>0</v>
      </c>
      <c r="BM262" s="230">
        <f>IF($AR262=0,VLOOKUP(MID($A262,4,5),'Project splits'!$C$5:$AM$346,BM$22,FALSE),IF(ISNA(VLOOKUP($A262,'Success Asset Classes'!$B$15:$BD$377,BM$21,FALSE)),VLOOKUP(MID($A262,4,5),'Project splits'!$C$5:$AM$346,BM$22,FALSE),VLOOKUP($A262,'Success Asset Classes'!$B$15:$BD$377,BM$21,FALSE)))</f>
        <v>0</v>
      </c>
      <c r="BN262" s="230">
        <f>IF($AR262=0,VLOOKUP(MID($A262,4,5),'Project splits'!$C$5:$AM$346,BN$22,FALSE),IF(ISNA(VLOOKUP($A262,'Success Asset Classes'!$B$15:$BD$377,BN$21,FALSE)),VLOOKUP(MID($A262,4,5),'Project splits'!$C$5:$AM$346,BN$22,FALSE),VLOOKUP($A262,'Success Asset Classes'!$B$15:$BD$377,BN$21,FALSE)))</f>
        <v>0</v>
      </c>
      <c r="BO262" s="230">
        <f>IF($AR262=0,VLOOKUP(MID($A262,4,5),'Project splits'!$C$5:$AM$346,BO$22,FALSE),IF(ISNA(VLOOKUP($A262,'Success Asset Classes'!$B$15:$BD$377,BO$21,FALSE)),VLOOKUP(MID($A262,4,5),'Project splits'!$C$5:$AM$346,BO$22,FALSE),VLOOKUP($A262,'Success Asset Classes'!$B$15:$BD$377,BO$21,FALSE)))</f>
        <v>0</v>
      </c>
      <c r="BP262" s="230">
        <f>IF($AR262=0,VLOOKUP(MID($A262,4,5),'Project splits'!$C$5:$AM$346,BP$22,FALSE),IF(ISNA(VLOOKUP($A262,'Success Asset Classes'!$B$15:$BD$377,BP$21,FALSE)),VLOOKUP(MID($A262,4,5),'Project splits'!$C$5:$AM$346,BP$22,FALSE),VLOOKUP($A262,'Success Asset Classes'!$B$15:$BD$377,BP$21,FALSE)))</f>
        <v>0</v>
      </c>
      <c r="BQ262" s="230">
        <f>IF($AR262=0,VLOOKUP(MID($A262,4,5),'Project splits'!$C$5:$AM$346,BQ$22,FALSE),IF(ISNA(VLOOKUP($A262,'Success Asset Classes'!$B$15:$BD$377,BQ$21,FALSE)),VLOOKUP(MID($A262,4,5),'Project splits'!$C$5:$AM$346,BQ$22,FALSE),VLOOKUP($A262,'Success Asset Classes'!$B$15:$BD$377,BQ$21,FALSE)))</f>
        <v>0</v>
      </c>
      <c r="BR262" s="230">
        <f>IF($AR262=0,VLOOKUP(MID($A262,4,5),'Project splits'!$C$5:$AM$346,BR$22,FALSE),IF(ISNA(VLOOKUP($A262,'Success Asset Classes'!$B$15:$BD$377,BR$21,FALSE)),VLOOKUP(MID($A262,4,5),'Project splits'!$C$5:$AM$346,BR$22,FALSE),VLOOKUP($A262,'Success Asset Classes'!$B$15:$BD$377,BR$21,FALSE)))</f>
        <v>0</v>
      </c>
      <c r="BS262" s="247">
        <f t="shared" si="69"/>
        <v>1</v>
      </c>
      <c r="BT262" s="249">
        <f>1+IF(ISNA(VLOOKUP($A262,'Project labour content'!$A$7:$D$255,'Project labour content'!$D$1,FALSE)),VLOOKUP($D262,'Project labour content'!$F$6:$G$15,'Project labour content'!$G$1,FALSE),VLOOKUP($A262,'Project labour content'!$A$7:$D$255,'Project labour content'!$D$1,FALSE))*LabEsc22*1</f>
        <v>1.0024480115846353</v>
      </c>
      <c r="BU262" s="249">
        <f>1+IF(ISNA(VLOOKUP($A262,'Project labour content'!$A$7:$D$255,'Project labour content'!$D$1,FALSE)),VLOOKUP($D262,'Project labour content'!$F$6:$G$15,'Project labour content'!$G$1,FALSE),VLOOKUP($A262,'Project labour content'!$A$7:$D$255,'Project labour content'!$D$1,FALSE))*LabEsc23*1</f>
        <v>1.0049077736248768</v>
      </c>
      <c r="BV262" s="249">
        <f>1+IF(ISNA(VLOOKUP($A262,'Project labour content'!$A$7:$D$255,'Project labour content'!$D$1,FALSE)),VLOOKUP($D262,'Project labour content'!$F$6:$G$15,'Project labour content'!$G$1,FALSE),VLOOKUP($A262,'Project labour content'!$A$7:$D$255,'Project labour content'!$D$1,FALSE))*LabEsc24*1</f>
        <v>1.0072248694667842</v>
      </c>
      <c r="BW262" s="249">
        <f>1+IF(ISNA(VLOOKUP($A262,'Project labour content'!$A$7:$D$255,'Project labour content'!$D$1,FALSE)),VLOOKUP($D262,'Project labour content'!$F$6:$G$15,'Project labour content'!$G$1,FALSE),VLOOKUP($A262,'Project labour content'!$A$7:$D$255,'Project labour content'!$D$1,FALSE))*LabEsc25*1</f>
        <v>1.0103282331643793</v>
      </c>
      <c r="BX262" s="249">
        <f>1+IF(ISNA(VLOOKUP($A262,'Project labour content'!$A$7:$D$255,'Project labour content'!$D$1,FALSE)),VLOOKUP($D262,'Project labour content'!$F$6:$G$15,'Project labour content'!$G$1,FALSE),VLOOKUP($A262,'Project labour content'!$A$7:$D$255,'Project labour content'!$D$1,FALSE))*LabEsc26*1</f>
        <v>1.0137103823674747</v>
      </c>
      <c r="BY262" s="249">
        <f>1+IF(ISNA(VLOOKUP($A262,'Project labour content'!$A$7:$D$255,'Project labour content'!$D$1,FALSE)),VLOOKUP($D262,'Project labour content'!$F$6:$G$15,'Project labour content'!$G$1,FALSE),VLOOKUP($A262,'Project labour content'!$A$7:$D$255,'Project labour content'!$D$1,FALSE))*LabEsc27*1</f>
        <v>1.0158052335508072</v>
      </c>
      <c r="BZ262" s="249">
        <f>1+IF(ISNA(VLOOKUP($A262,'Project labour content'!$A$7:$D$255,'Project labour content'!$D$1,FALSE)),VLOOKUP($D262,'Project labour content'!$F$6:$G$15,'Project labour content'!$G$1,FALSE),VLOOKUP($A262,'Project labour content'!$A$7:$D$255,'Project labour content'!$D$1,FALSE))*LabEsc28*1</f>
        <v>1.0173826564918567</v>
      </c>
      <c r="CA262" s="249">
        <f>1+IF(ISNA(VLOOKUP($A262,'Project labour content'!$A$7:$D$255,'Project labour content'!$D$1,FALSE)),VLOOKUP($D262,'Project labour content'!$F$6:$G$15,'Project labour content'!$G$1,FALSE),VLOOKUP($A262,'Project labour content'!$A$7:$D$255,'Project labour content'!$D$1,FALSE))*LabEsc29*1</f>
        <v>1.0199141048276528</v>
      </c>
      <c r="CB262" s="250" t="str">
        <f>IF(ISNA(VLOOKUP($A262,'Project labour content'!$A$7:$D$255,'Project labour content'!$D$1,FALSE)),"Category","Project")</f>
        <v>Category</v>
      </c>
      <c r="CD262" s="247" t="str">
        <f t="shared" si="70"/>
        <v>14222</v>
      </c>
      <c r="CE262" s="3"/>
    </row>
    <row r="263" spans="1:83" x14ac:dyDescent="0.15">
      <c r="A263" s="11" t="s">
        <v>881</v>
      </c>
      <c r="B263" s="11" t="str">
        <f>VLOOKUP($A263,'Incurred Real 2022$'!$A$25:$AC$426,'Incurred Real 2022$'!B$1,FALSE)</f>
        <v>F1919 and F1920 Tower Replacement</v>
      </c>
      <c r="C263" s="11" t="str">
        <f>VLOOKUP($A263,'Incurred Real 2022$'!$A$25:$AC$426,'Incurred Real 2022$'!C$1,FALSE)</f>
        <v>ExAnte</v>
      </c>
      <c r="D263" s="11" t="str">
        <f>VLOOKUP($A263,'Incurred Real 2022$'!$A$25:$AC$426,'Incurred Real 2022$'!D$1,FALSE)</f>
        <v>Replacement</v>
      </c>
      <c r="E263" s="11" t="str">
        <f>VLOOKUP($A263,'Incurred Real 2022$'!$A$25:$AC$426,'Incurred Real 2022$'!E$1,FALSE)</f>
        <v>Closed</v>
      </c>
      <c r="F263" s="105" t="str">
        <f>IF(VLOOKUP($A263,'Incurred Real 2022$'!$A$25:$AC$426,'Incurred Real 2022$'!F$1,FALSE)=0,"",VLOOKUP($A263,'Incurred Real 2022$'!$A$25:$AC$426,'Incurred Real 2022$'!F$1,FALSE))</f>
        <v/>
      </c>
      <c r="G263" s="105" t="str">
        <f>IF(VLOOKUP($A263,'Incurred Real 2022$'!$A$25:$AC$426,'Incurred Real 2022$'!G$1,FALSE)=0,"",VLOOKUP($A263,'Incurred Real 2022$'!$A$25:$AC$426,'Incurred Real 2022$'!G$1,FALSE))</f>
        <v/>
      </c>
      <c r="H263" s="105" t="str">
        <f>IF(VLOOKUP($A263,'Incurred Real 2022$'!$A$25:$AC$426,'Incurred Real 2022$'!H$1,FALSE)=0,"",VLOOKUP($A263,'Incurred Real 2022$'!$A$25:$AC$426,'Incurred Real 2022$'!H$1,FALSE))</f>
        <v/>
      </c>
      <c r="I263" s="105" t="str">
        <f>IF(VLOOKUP($A263,'Incurred Real 2022$'!$A$25:$AC$426,'Incurred Real 2022$'!I$1,FALSE)=0,"",VLOOKUP($A263,'Incurred Real 2022$'!$A$25:$AC$426,'Incurred Real 2022$'!I$1,FALSE))</f>
        <v/>
      </c>
      <c r="J263" s="105" t="str">
        <f>IF(VLOOKUP($A263,'Incurred Real 2022$'!$A$25:$AC$426,'Incurred Real 2022$'!J$1,FALSE)=0,"",VLOOKUP($A263,'Incurred Real 2022$'!$A$25:$AC$426,'Incurred Real 2022$'!J$1,FALSE))</f>
        <v/>
      </c>
      <c r="K263" s="105" t="str">
        <f>IF(VLOOKUP($A263,'Incurred Real 2022$'!$A$25:$AC$426,'Incurred Real 2022$'!K$1,FALSE)=0,"",VLOOKUP($A263,'Incurred Real 2022$'!$A$25:$AC$426,'Incurred Real 2022$'!K$1,FALSE))</f>
        <v/>
      </c>
      <c r="L263" s="105" t="str">
        <f>IF(VLOOKUP($A263,'Incurred Real 2022$'!$A$25:$AC$426,'Incurred Real 2022$'!L$1,FALSE)=0,"",VLOOKUP($A263,'Incurred Real 2022$'!$A$25:$AC$426,'Incurred Real 2022$'!L$1,FALSE))</f>
        <v/>
      </c>
      <c r="M263" s="105" t="str">
        <f>IF(VLOOKUP($A263,'Incurred Real 2022$'!$A$25:$AC$426,'Incurred Real 2022$'!M$1,FALSE)=0,"",VLOOKUP($A263,'Incurred Real 2022$'!$A$25:$AC$426,'Incurred Real 2022$'!M$1,FALSE))</f>
        <v/>
      </c>
      <c r="N263" s="105" t="str">
        <f>IF(VLOOKUP($A263,'Incurred Real 2022$'!$A$25:$AC$426,'Incurred Real 2022$'!N$1,FALSE)=0,"",VLOOKUP($A263,'Incurred Real 2022$'!$A$25:$AC$426,'Incurred Real 2022$'!N$1,FALSE))</f>
        <v/>
      </c>
      <c r="O263" s="105" t="str">
        <f>IF(VLOOKUP($A263,'Incurred Real 2022$'!$A$25:$AC$426,'Incurred Real 2022$'!O$1,FALSE)=0,"",VLOOKUP($A263,'Incurred Real 2022$'!$A$25:$AC$426,'Incurred Real 2022$'!O$1,FALSE))</f>
        <v/>
      </c>
      <c r="P263" s="105" t="str">
        <f>IF(VLOOKUP($A263,'Incurred Real 2022$'!$A$25:$AC$426,'Incurred Real 2022$'!P$1,FALSE)=0,"",VLOOKUP($A263,'Incurred Real 2022$'!$A$25:$AC$426,'Incurred Real 2022$'!P$1,FALSE))</f>
        <v/>
      </c>
      <c r="Q263" s="105">
        <f>IF(VLOOKUP($A263,'Incurred Real 2022$'!$A$25:$AC$426,'Incurred Real 2022$'!Q$1,FALSE)=0,"",VLOOKUP($A263,'Incurred Real 2022$'!$A$25:$AC$426,'Incurred Real 2022$'!Q$1,FALSE))</f>
        <v>3906700</v>
      </c>
      <c r="R263" s="105" t="str">
        <f>IF(VLOOKUP($A263,'Incurred Real 2022$'!$A$25:$AC$426,'Incurred Real 2022$'!R$1,FALSE)=0,"",VLOOKUP($A263,'Incurred Real 2022$'!$A$25:$AC$426,'Incurred Real 2022$'!R$1,FALSE))</f>
        <v/>
      </c>
      <c r="S263" s="105" t="str">
        <f>IF(VLOOKUP($A263,'Incurred Real 2022$'!$A$25:$AC$426,'Incurred Real 2022$'!S$1,FALSE)=0,"",VLOOKUP($A263,'Incurred Real 2022$'!$A$25:$AC$426,'Incurred Real 2022$'!S$1,FALSE))</f>
        <v/>
      </c>
      <c r="T263" s="105" t="str">
        <f>IF(VLOOKUP($A263,'Incurred Real 2022$'!$A$25:$AC$426,'Incurred Real 2022$'!T$1,FALSE)=0,"",VLOOKUP($A263,'Incurred Real 2022$'!$A$25:$AC$426,'Incurred Real 2022$'!T$1,FALSE))</f>
        <v/>
      </c>
      <c r="U263" s="105" t="str">
        <f>IF(VLOOKUP($A263,'Incurred Real 2022$'!$A$25:$AC$426,'Incurred Real 2022$'!U$1,FALSE)=0,"",VLOOKUP($A263,'Incurred Real 2022$'!$A$25:$AC$426,'Incurred Real 2022$'!U$1,FALSE))</f>
        <v/>
      </c>
      <c r="V263" s="13" t="str">
        <f>IF(ISTEXT(VLOOKUP($A263,'Incurred Real 2022$'!$A$25:$AC$426,'Incurred Real 2022$'!V$1,FALSE)),"",(VLOOKUP($A263,'Incurred Real 2022$'!$A$25:$AC$426,'Incurred Real 2022$'!V$1,FALSE))*BT263*Incurred_Real!V$15)</f>
        <v/>
      </c>
      <c r="W263" s="13" t="str">
        <f>IF(ISTEXT(VLOOKUP($A263,'Incurred Real 2022$'!$A$25:$AC$426,'Incurred Real 2022$'!W$1,FALSE)),"",(VLOOKUP($A263,'Incurred Real 2022$'!$A$25:$AC$426,'Incurred Real 2022$'!W$1,FALSE))*BU263*Incurred_Real!W$15)</f>
        <v/>
      </c>
      <c r="X263" s="220" t="str">
        <f>IF(ISTEXT(VLOOKUP($A263,'Incurred Real 2022$'!$A$25:$AC$426,'Incurred Real 2022$'!X$1,FALSE)),"",(VLOOKUP($A263,'Incurred Real 2022$'!$A$25:$AC$426,'Incurred Real 2022$'!X$1,FALSE))*BV263*Incurred_Real!X$15)</f>
        <v/>
      </c>
      <c r="Y263" s="217" t="str">
        <f>IF(ISTEXT(VLOOKUP($A263,'Incurred Real 2022$'!$A$25:$AC$426,'Incurred Real 2022$'!Y$1,FALSE)),"",(VLOOKUP($A263,'Incurred Real 2022$'!$A$25:$AC$426,'Incurred Real 2022$'!Y$1,FALSE))*BW263*Incurred_Real!Y$15)</f>
        <v/>
      </c>
      <c r="Z263" s="13" t="str">
        <f>IF(ISTEXT(VLOOKUP($A263,'Incurred Real 2022$'!$A$25:$AC$426,'Incurred Real 2022$'!Z$1,FALSE)),"",(VLOOKUP($A263,'Incurred Real 2022$'!$A$25:$AC$426,'Incurred Real 2022$'!Z$1,FALSE))*BX263*Incurred_Real!Z$15)</f>
        <v/>
      </c>
      <c r="AA263" s="13" t="str">
        <f>IF(ISTEXT(VLOOKUP($A263,'Incurred Real 2022$'!$A$25:$AC$426,'Incurred Real 2022$'!AA$1,FALSE)),"",(VLOOKUP($A263,'Incurred Real 2022$'!$A$25:$AC$426,'Incurred Real 2022$'!AA$1,FALSE))*BY263*Incurred_Real!AA$15)</f>
        <v/>
      </c>
      <c r="AB263" s="13" t="str">
        <f>IF(ISTEXT(VLOOKUP($A263,'Incurred Real 2022$'!$A$25:$AC$426,'Incurred Real 2022$'!AB$1,FALSE)),"",(VLOOKUP($A263,'Incurred Real 2022$'!$A$25:$AC$426,'Incurred Real 2022$'!AB$1,FALSE))*BZ263*Incurred_Real!AB$15)</f>
        <v/>
      </c>
      <c r="AC263" s="13" t="str">
        <f>IF(ISTEXT(VLOOKUP($A263,'Incurred Real 2022$'!$A$25:$AC$426,'Incurred Real 2022$'!AC$1,FALSE)),"",(VLOOKUP($A263,'Incurred Real 2022$'!$A$25:$AC$426,'Incurred Real 2022$'!AC$1,FALSE))*CA263*Incurred_Real!AC$15)</f>
        <v/>
      </c>
      <c r="AD263" s="227">
        <f t="shared" si="65"/>
        <v>3906700</v>
      </c>
      <c r="AE263" s="227">
        <f t="shared" si="66"/>
        <v>3906700</v>
      </c>
      <c r="AF263" s="239">
        <f t="shared" si="71"/>
        <v>4955061.8886317667</v>
      </c>
      <c r="AG263" s="222">
        <f t="shared" si="67"/>
        <v>3906699.9999999995</v>
      </c>
      <c r="AH263" s="223">
        <f t="shared" si="76"/>
        <v>1.2683497296008823</v>
      </c>
      <c r="AI263" s="224" t="str">
        <f t="shared" si="68"/>
        <v>2017</v>
      </c>
      <c r="AJ263" s="225" t="str">
        <f>VLOOKUP($A263,Project_Commissioning!$C$4:$H$355,Project_Commissioning!F$1,FALSE)</f>
        <v/>
      </c>
      <c r="AK263" s="226" t="str">
        <f>VLOOKUP($A263,Project_Commissioning!$C$4:$H$355,Project_Commissioning!G$1,FALSE)</f>
        <v>2017</v>
      </c>
      <c r="AL263" s="225" t="str">
        <f>IF(VLOOKUP($A263,Project_Commissioning!$C$4:$H$355,Project_Commissioning!H$1,FALSE)=0,"",VLOOKUP($A263,Project_Commissioning!$C$4:$H$355,Project_Commissioning!H$1,FALSE))</f>
        <v/>
      </c>
      <c r="AM263" s="237">
        <f t="shared" si="72"/>
        <v>4400979.0377612794</v>
      </c>
      <c r="AN263" s="221" cm="1">
        <f t="array" ref="AN263">IF(ROUND(AE263,0)=0,0,LOOKUP(2,1/(F263:AC263&lt;&gt;""),F263:AC263))</f>
        <v>3906700</v>
      </c>
      <c r="AO263" s="221">
        <f t="shared" si="73"/>
        <v>0</v>
      </c>
      <c r="AP263" s="79"/>
      <c r="AQ263" s="20"/>
      <c r="AR263" s="245">
        <f>IF(ISNA(VLOOKUP($A263,'Success Asset Classes'!$B$15:$AA$114,'Success Asset Classes'!$AA$1,FALSE)),0,VLOOKUP($A263,'Success Asset Classes'!$B$15:$AA$114,'Success Asset Classes'!$AA$1,FALSE))</f>
        <v>0</v>
      </c>
      <c r="AS263" s="230">
        <f>IF($AR263=0,VLOOKUP(MID($A263,4,5),'Project splits'!$C$5:$AM$346,AS$22,FALSE),IF(ISNA(VLOOKUP($A263,'Success Asset Classes'!$B$15:$BD$377,AS$21,FALSE)),VLOOKUP(MID($A263,4,5),'Project splits'!$C$5:$AM$346,AS$22,FALSE),VLOOKUP($A263,'Success Asset Classes'!$B$15:$BD$377,AS$21,FALSE)))</f>
        <v>0</v>
      </c>
      <c r="AT263" s="230">
        <f>IF($AR263=0,VLOOKUP(MID($A263,4,5),'Project splits'!$C$5:$AM$346,AT$22,FALSE),IF(ISNA(VLOOKUP($A263,'Success Asset Classes'!$B$15:$BD$377,AT$21,FALSE)),VLOOKUP(MID($A263,4,5),'Project splits'!$C$5:$AM$346,AT$22,FALSE),VLOOKUP($A263,'Success Asset Classes'!$B$15:$BD$377,AT$21,FALSE)))</f>
        <v>0</v>
      </c>
      <c r="AU263" s="230">
        <f>IF($AR263=0,VLOOKUP(MID($A263,4,5),'Project splits'!$C$5:$AM$346,AU$22,FALSE),IF(ISNA(VLOOKUP($A263,'Success Asset Classes'!$B$15:$BD$377,AU$21,FALSE)),VLOOKUP(MID($A263,4,5),'Project splits'!$C$5:$AM$346,AU$22,FALSE),VLOOKUP($A263,'Success Asset Classes'!$B$15:$BD$377,AU$21,FALSE)))</f>
        <v>0</v>
      </c>
      <c r="AV263" s="230">
        <f>IF($AR263=0,VLOOKUP(MID($A263,4,5),'Project splits'!$C$5:$AM$346,AV$22,FALSE),IF(ISNA(VLOOKUP($A263,'Success Asset Classes'!$B$15:$BD$377,AV$21,FALSE)),VLOOKUP(MID($A263,4,5),'Project splits'!$C$5:$AM$346,AV$22,FALSE),VLOOKUP($A263,'Success Asset Classes'!$B$15:$BD$377,AV$21,FALSE)))</f>
        <v>0</v>
      </c>
      <c r="AW263" s="230">
        <f>IF($AR263=0,VLOOKUP(MID($A263,4,5),'Project splits'!$C$5:$AM$346,AW$22,FALSE),IF(ISNA(VLOOKUP($A263,'Success Asset Classes'!$B$15:$BD$377,AW$21,FALSE)),VLOOKUP(MID($A263,4,5),'Project splits'!$C$5:$AM$346,AW$22,FALSE),VLOOKUP($A263,'Success Asset Classes'!$B$15:$BD$377,AW$21,FALSE)))</f>
        <v>0</v>
      </c>
      <c r="AX263" s="230">
        <f>IF($AR263=0,VLOOKUP(MID($A263,4,5),'Project splits'!$C$5:$AM$346,AX$22,FALSE),IF(ISNA(VLOOKUP($A263,'Success Asset Classes'!$B$15:$BD$377,AX$21,FALSE)),VLOOKUP(MID($A263,4,5),'Project splits'!$C$5:$AM$346,AX$22,FALSE),VLOOKUP($A263,'Success Asset Classes'!$B$15:$BD$377,AX$21,FALSE)))</f>
        <v>0</v>
      </c>
      <c r="AY263" s="230">
        <f>IF($AR263=0,VLOOKUP(MID($A263,4,5),'Project splits'!$C$5:$AM$346,AY$22,FALSE),IF(ISNA(VLOOKUP($A263,'Success Asset Classes'!$B$15:$BD$377,AY$21,FALSE)),VLOOKUP(MID($A263,4,5),'Project splits'!$C$5:$AM$346,AY$22,FALSE),VLOOKUP($A263,'Success Asset Classes'!$B$15:$BD$377,AY$21,FALSE)))</f>
        <v>0</v>
      </c>
      <c r="AZ263" s="230">
        <f>IF($AR263=0,VLOOKUP(MID($A263,4,5),'Project splits'!$C$5:$AM$346,AZ$22,FALSE),IF(ISNA(VLOOKUP($A263,'Success Asset Classes'!$B$15:$BD$377,AZ$21,FALSE)),VLOOKUP(MID($A263,4,5),'Project splits'!$C$5:$AM$346,AZ$22,FALSE),VLOOKUP($A263,'Success Asset Classes'!$B$15:$BD$377,AZ$21,FALSE)))</f>
        <v>0</v>
      </c>
      <c r="BA263" s="230">
        <f>IF($AR263=0,VLOOKUP(MID($A263,4,5),'Project splits'!$C$5:$AM$346,BA$22,FALSE),IF(ISNA(VLOOKUP($A263,'Success Asset Classes'!$B$15:$BD$377,BA$21,FALSE)),VLOOKUP(MID($A263,4,5),'Project splits'!$C$5:$AM$346,BA$22,FALSE),VLOOKUP($A263,'Success Asset Classes'!$B$15:$BD$377,BA$21,FALSE)))</f>
        <v>0</v>
      </c>
      <c r="BB263" s="230">
        <f>IF($AR263=0,VLOOKUP(MID($A263,4,5),'Project splits'!$C$5:$AM$346,BB$22,FALSE),IF(ISNA(VLOOKUP($A263,'Success Asset Classes'!$B$15:$BD$377,BB$21,FALSE)),VLOOKUP(MID($A263,4,5),'Project splits'!$C$5:$AM$346,BB$22,FALSE),VLOOKUP($A263,'Success Asset Classes'!$B$15:$BD$377,BB$21,FALSE)))</f>
        <v>0</v>
      </c>
      <c r="BC263" s="230">
        <f>IF($AR263=0,VLOOKUP(MID($A263,4,5),'Project splits'!$C$5:$AM$346,BC$22,FALSE),IF(ISNA(VLOOKUP($A263,'Success Asset Classes'!$B$15:$BD$377,BC$21,FALSE)),VLOOKUP(MID($A263,4,5),'Project splits'!$C$5:$AM$346,BC$22,FALSE),VLOOKUP($A263,'Success Asset Classes'!$B$15:$BD$377,BC$21,FALSE)))</f>
        <v>0</v>
      </c>
      <c r="BD263" s="230">
        <f>IF($AR263=0,VLOOKUP(MID($A263,4,5),'Project splits'!$C$5:$AM$346,BD$22,FALSE),IF(ISNA(VLOOKUP($A263,'Success Asset Classes'!$B$15:$BD$377,BD$21,FALSE)),VLOOKUP(MID($A263,4,5),'Project splits'!$C$5:$AM$346,BD$22,FALSE),VLOOKUP($A263,'Success Asset Classes'!$B$15:$BD$377,BD$21,FALSE)))</f>
        <v>0</v>
      </c>
      <c r="BE263" s="230">
        <f>IF($AR263=0,VLOOKUP(MID($A263,4,5),'Project splits'!$C$5:$AM$346,BE$22,FALSE),IF(ISNA(VLOOKUP($A263,'Success Asset Classes'!$B$15:$BD$377,BE$21,FALSE)),VLOOKUP(MID($A263,4,5),'Project splits'!$C$5:$AM$346,BE$22,FALSE),VLOOKUP($A263,'Success Asset Classes'!$B$15:$BD$377,BE$21,FALSE)))</f>
        <v>0</v>
      </c>
      <c r="BF263" s="230">
        <f>IF($AR263=0,VLOOKUP(MID($A263,4,5),'Project splits'!$C$5:$AM$346,BF$22,FALSE),IF(ISNA(VLOOKUP($A263,'Success Asset Classes'!$B$15:$BD$377,BF$21,FALSE)),VLOOKUP(MID($A263,4,5),'Project splits'!$C$5:$AM$346,BF$22,FALSE),VLOOKUP($A263,'Success Asset Classes'!$B$15:$BD$377,BF$21,FALSE)))</f>
        <v>0</v>
      </c>
      <c r="BG263" s="230">
        <f>IF($AR263=0,VLOOKUP(MID($A263,4,5),'Project splits'!$C$5:$AM$346,BG$22,FALSE),IF(ISNA(VLOOKUP($A263,'Success Asset Classes'!$B$15:$BD$377,BG$21,FALSE)),VLOOKUP(MID($A263,4,5),'Project splits'!$C$5:$AM$346,BG$22,FALSE),VLOOKUP($A263,'Success Asset Classes'!$B$15:$BD$377,BG$21,FALSE)))</f>
        <v>1.1182242605247236E-2</v>
      </c>
      <c r="BH263" s="230">
        <f>IF($AR263=0,VLOOKUP(MID($A263,4,5),'Project splits'!$C$5:$AM$346,BH$22,FALSE),IF(ISNA(VLOOKUP($A263,'Success Asset Classes'!$B$15:$BD$377,BH$21,FALSE)),VLOOKUP(MID($A263,4,5),'Project splits'!$C$5:$AM$346,BH$22,FALSE),VLOOKUP($A263,'Success Asset Classes'!$B$15:$BD$377,BH$21,FALSE)))</f>
        <v>0.98881775739475275</v>
      </c>
      <c r="BI263" s="230">
        <f>IF($AR263=0,VLOOKUP(MID($A263,4,5),'Project splits'!$C$5:$AM$346,BI$22,FALSE),IF(ISNA(VLOOKUP($A263,'Success Asset Classes'!$B$15:$BD$377,BI$21,FALSE)),VLOOKUP(MID($A263,4,5),'Project splits'!$C$5:$AM$346,BI$22,FALSE),VLOOKUP($A263,'Success Asset Classes'!$B$15:$BD$377,BI$21,FALSE)))</f>
        <v>0</v>
      </c>
      <c r="BJ263" s="230">
        <f>IF($AR263=0,VLOOKUP(MID($A263,4,5),'Project splits'!$C$5:$AM$346,BJ$22,FALSE),IF(ISNA(VLOOKUP($A263,'Success Asset Classes'!$B$15:$BD$377,BJ$21,FALSE)),VLOOKUP(MID($A263,4,5),'Project splits'!$C$5:$AM$346,BJ$22,FALSE),VLOOKUP($A263,'Success Asset Classes'!$B$15:$BD$377,BJ$21,FALSE)))</f>
        <v>0</v>
      </c>
      <c r="BK263" s="230">
        <f>IF($AR263=0,VLOOKUP(MID($A263,4,5),'Project splits'!$C$5:$AM$346,BK$22,FALSE),IF(ISNA(VLOOKUP($A263,'Success Asset Classes'!$B$15:$BD$377,BK$21,FALSE)),VLOOKUP(MID($A263,4,5),'Project splits'!$C$5:$AM$346,BK$22,FALSE),VLOOKUP($A263,'Success Asset Classes'!$B$15:$BD$377,BK$21,FALSE)))</f>
        <v>0</v>
      </c>
      <c r="BL263" s="230">
        <f>IF($AR263=0,VLOOKUP(MID($A263,4,5),'Project splits'!$C$5:$AM$346,BL$22,FALSE),IF(ISNA(VLOOKUP($A263,'Success Asset Classes'!$B$15:$BD$377,BL$21,FALSE)),VLOOKUP(MID($A263,4,5),'Project splits'!$C$5:$AM$346,BL$22,FALSE),VLOOKUP($A263,'Success Asset Classes'!$B$15:$BD$377,BL$21,FALSE)))</f>
        <v>0</v>
      </c>
      <c r="BM263" s="230">
        <f>IF($AR263=0,VLOOKUP(MID($A263,4,5),'Project splits'!$C$5:$AM$346,BM$22,FALSE),IF(ISNA(VLOOKUP($A263,'Success Asset Classes'!$B$15:$BD$377,BM$21,FALSE)),VLOOKUP(MID($A263,4,5),'Project splits'!$C$5:$AM$346,BM$22,FALSE),VLOOKUP($A263,'Success Asset Classes'!$B$15:$BD$377,BM$21,FALSE)))</f>
        <v>0</v>
      </c>
      <c r="BN263" s="230">
        <f>IF($AR263=0,VLOOKUP(MID($A263,4,5),'Project splits'!$C$5:$AM$346,BN$22,FALSE),IF(ISNA(VLOOKUP($A263,'Success Asset Classes'!$B$15:$BD$377,BN$21,FALSE)),VLOOKUP(MID($A263,4,5),'Project splits'!$C$5:$AM$346,BN$22,FALSE),VLOOKUP($A263,'Success Asset Classes'!$B$15:$BD$377,BN$21,FALSE)))</f>
        <v>0</v>
      </c>
      <c r="BO263" s="230">
        <f>IF($AR263=0,VLOOKUP(MID($A263,4,5),'Project splits'!$C$5:$AM$346,BO$22,FALSE),IF(ISNA(VLOOKUP($A263,'Success Asset Classes'!$B$15:$BD$377,BO$21,FALSE)),VLOOKUP(MID($A263,4,5),'Project splits'!$C$5:$AM$346,BO$22,FALSE),VLOOKUP($A263,'Success Asset Classes'!$B$15:$BD$377,BO$21,FALSE)))</f>
        <v>0</v>
      </c>
      <c r="BP263" s="230">
        <f>IF($AR263=0,VLOOKUP(MID($A263,4,5),'Project splits'!$C$5:$AM$346,BP$22,FALSE),IF(ISNA(VLOOKUP($A263,'Success Asset Classes'!$B$15:$BD$377,BP$21,FALSE)),VLOOKUP(MID($A263,4,5),'Project splits'!$C$5:$AM$346,BP$22,FALSE),VLOOKUP($A263,'Success Asset Classes'!$B$15:$BD$377,BP$21,FALSE)))</f>
        <v>0</v>
      </c>
      <c r="BQ263" s="230">
        <f>IF($AR263=0,VLOOKUP(MID($A263,4,5),'Project splits'!$C$5:$AM$346,BQ$22,FALSE),IF(ISNA(VLOOKUP($A263,'Success Asset Classes'!$B$15:$BD$377,BQ$21,FALSE)),VLOOKUP(MID($A263,4,5),'Project splits'!$C$5:$AM$346,BQ$22,FALSE),VLOOKUP($A263,'Success Asset Classes'!$B$15:$BD$377,BQ$21,FALSE)))</f>
        <v>0</v>
      </c>
      <c r="BR263" s="230">
        <f>IF($AR263=0,VLOOKUP(MID($A263,4,5),'Project splits'!$C$5:$AM$346,BR$22,FALSE),IF(ISNA(VLOOKUP($A263,'Success Asset Classes'!$B$15:$BD$377,BR$21,FALSE)),VLOOKUP(MID($A263,4,5),'Project splits'!$C$5:$AM$346,BR$22,FALSE),VLOOKUP($A263,'Success Asset Classes'!$B$15:$BD$377,BR$21,FALSE)))</f>
        <v>0</v>
      </c>
      <c r="BS263" s="247">
        <f t="shared" si="69"/>
        <v>1</v>
      </c>
      <c r="BT263" s="249">
        <f>1+IF(ISNA(VLOOKUP($A263,'Project labour content'!$A$7:$D$255,'Project labour content'!$D$1,FALSE)),VLOOKUP($D263,'Project labour content'!$F$6:$G$15,'Project labour content'!$G$1,FALSE),VLOOKUP($A263,'Project labour content'!$A$7:$D$255,'Project labour content'!$D$1,FALSE))*LabEsc22*1</f>
        <v>1.0008946620064583</v>
      </c>
      <c r="BU263" s="249">
        <f>1+IF(ISNA(VLOOKUP($A263,'Project labour content'!$A$7:$D$255,'Project labour content'!$D$1,FALSE)),VLOOKUP($D263,'Project labour content'!$F$6:$G$15,'Project labour content'!$G$1,FALSE),VLOOKUP($A263,'Project labour content'!$A$7:$D$255,'Project labour content'!$D$1,FALSE))*LabEsc23*1</f>
        <v>1.0017936183905476</v>
      </c>
      <c r="BV263" s="249">
        <f>1+IF(ISNA(VLOOKUP($A263,'Project labour content'!$A$7:$D$255,'Project labour content'!$D$1,FALSE)),VLOOKUP($D263,'Project labour content'!$F$6:$G$15,'Project labour content'!$G$1,FALSE),VLOOKUP($A263,'Project labour content'!$A$7:$D$255,'Project labour content'!$D$1,FALSE))*LabEsc24*1</f>
        <v>1.0026404353043599</v>
      </c>
      <c r="BW263" s="249">
        <f>1+IF(ISNA(VLOOKUP($A263,'Project labour content'!$A$7:$D$255,'Project labour content'!$D$1,FALSE)),VLOOKUP($D263,'Project labour content'!$F$6:$G$15,'Project labour content'!$G$1,FALSE),VLOOKUP($A263,'Project labour content'!$A$7:$D$255,'Project labour content'!$D$1,FALSE))*LabEsc25*1</f>
        <v>1.0037746054242589</v>
      </c>
      <c r="BX263" s="249">
        <f>1+IF(ISNA(VLOOKUP($A263,'Project labour content'!$A$7:$D$255,'Project labour content'!$D$1,FALSE)),VLOOKUP($D263,'Project labour content'!$F$6:$G$15,'Project labour content'!$G$1,FALSE),VLOOKUP($A263,'Project labour content'!$A$7:$D$255,'Project labour content'!$D$1,FALSE))*LabEsc26*1</f>
        <v>1.0050106618265955</v>
      </c>
      <c r="BY263" s="249">
        <f>1+IF(ISNA(VLOOKUP($A263,'Project labour content'!$A$7:$D$255,'Project labour content'!$D$1,FALSE)),VLOOKUP($D263,'Project labour content'!$F$6:$G$15,'Project labour content'!$G$1,FALSE),VLOOKUP($A263,'Project labour content'!$A$7:$D$255,'Project labour content'!$D$1,FALSE))*LabEsc27*1</f>
        <v>1.0057762561459505</v>
      </c>
      <c r="BZ263" s="249">
        <f>1+IF(ISNA(VLOOKUP($A263,'Project labour content'!$A$7:$D$255,'Project labour content'!$D$1,FALSE)),VLOOKUP($D263,'Project labour content'!$F$6:$G$15,'Project labour content'!$G$1,FALSE),VLOOKUP($A263,'Project labour content'!$A$7:$D$255,'Project labour content'!$D$1,FALSE))*LabEsc28*1</f>
        <v>1.0063527486684249</v>
      </c>
      <c r="CA263" s="249">
        <f>1+IF(ISNA(VLOOKUP($A263,'Project labour content'!$A$7:$D$255,'Project labour content'!$D$1,FALSE)),VLOOKUP($D263,'Project labour content'!$F$6:$G$15,'Project labour content'!$G$1,FALSE),VLOOKUP($A263,'Project labour content'!$A$7:$D$255,'Project labour content'!$D$1,FALSE))*LabEsc29*1</f>
        <v>1.0072779038684916</v>
      </c>
      <c r="CB263" s="250" t="str">
        <f>IF(ISNA(VLOOKUP($A263,'Project labour content'!$A$7:$D$255,'Project labour content'!$D$1,FALSE)),"Category","Project")</f>
        <v>Category</v>
      </c>
      <c r="CD263" s="247" t="str">
        <f t="shared" si="70"/>
        <v>14227</v>
      </c>
      <c r="CE263" s="3"/>
    </row>
    <row r="264" spans="1:83" x14ac:dyDescent="0.15">
      <c r="A264" s="11" t="s">
        <v>874</v>
      </c>
      <c r="B264" s="11" t="str">
        <f>VLOOKUP($A264,'Incurred Real 2022$'!$A$25:$AC$426,'Incurred Real 2022$'!B$1,FALSE)</f>
        <v>Port Lincoln Network Support Connection Point</v>
      </c>
      <c r="C264" s="11" t="str">
        <f>VLOOKUP($A264,'Incurred Real 2022$'!$A$25:$AC$426,'Incurred Real 2022$'!C$1,FALSE)</f>
        <v>ExAnte</v>
      </c>
      <c r="D264" s="11" t="str">
        <f>VLOOKUP($A264,'Incurred Real 2022$'!$A$25:$AC$426,'Incurred Real 2022$'!D$1,FALSE)</f>
        <v>Connection</v>
      </c>
      <c r="E264" s="11" t="str">
        <f>VLOOKUP($A264,'Incurred Real 2022$'!$A$25:$AC$426,'Incurred Real 2022$'!E$1,FALSE)</f>
        <v>Closed</v>
      </c>
      <c r="F264" s="105" t="str">
        <f>IF(VLOOKUP($A264,'Incurred Real 2022$'!$A$25:$AC$426,'Incurred Real 2022$'!F$1,FALSE)=0,"",VLOOKUP($A264,'Incurred Real 2022$'!$A$25:$AC$426,'Incurred Real 2022$'!F$1,FALSE))</f>
        <v/>
      </c>
      <c r="G264" s="105" t="str">
        <f>IF(VLOOKUP($A264,'Incurred Real 2022$'!$A$25:$AC$426,'Incurred Real 2022$'!G$1,FALSE)=0,"",VLOOKUP($A264,'Incurred Real 2022$'!$A$25:$AC$426,'Incurred Real 2022$'!G$1,FALSE))</f>
        <v/>
      </c>
      <c r="H264" s="105" t="str">
        <f>IF(VLOOKUP($A264,'Incurred Real 2022$'!$A$25:$AC$426,'Incurred Real 2022$'!H$1,FALSE)=0,"",VLOOKUP($A264,'Incurred Real 2022$'!$A$25:$AC$426,'Incurred Real 2022$'!H$1,FALSE))</f>
        <v/>
      </c>
      <c r="I264" s="105" t="str">
        <f>IF(VLOOKUP($A264,'Incurred Real 2022$'!$A$25:$AC$426,'Incurred Real 2022$'!I$1,FALSE)=0,"",VLOOKUP($A264,'Incurred Real 2022$'!$A$25:$AC$426,'Incurred Real 2022$'!I$1,FALSE))</f>
        <v/>
      </c>
      <c r="J264" s="105" t="str">
        <f>IF(VLOOKUP($A264,'Incurred Real 2022$'!$A$25:$AC$426,'Incurred Real 2022$'!J$1,FALSE)=0,"",VLOOKUP($A264,'Incurred Real 2022$'!$A$25:$AC$426,'Incurred Real 2022$'!J$1,FALSE))</f>
        <v/>
      </c>
      <c r="K264" s="105" t="str">
        <f>IF(VLOOKUP($A264,'Incurred Real 2022$'!$A$25:$AC$426,'Incurred Real 2022$'!K$1,FALSE)=0,"",VLOOKUP($A264,'Incurred Real 2022$'!$A$25:$AC$426,'Incurred Real 2022$'!K$1,FALSE))</f>
        <v/>
      </c>
      <c r="L264" s="105" t="str">
        <f>IF(VLOOKUP($A264,'Incurred Real 2022$'!$A$25:$AC$426,'Incurred Real 2022$'!L$1,FALSE)=0,"",VLOOKUP($A264,'Incurred Real 2022$'!$A$25:$AC$426,'Incurred Real 2022$'!L$1,FALSE))</f>
        <v/>
      </c>
      <c r="M264" s="105" t="str">
        <f>IF(VLOOKUP($A264,'Incurred Real 2022$'!$A$25:$AC$426,'Incurred Real 2022$'!M$1,FALSE)=0,"",VLOOKUP($A264,'Incurred Real 2022$'!$A$25:$AC$426,'Incurred Real 2022$'!M$1,FALSE))</f>
        <v/>
      </c>
      <c r="N264" s="105" t="str">
        <f>IF(VLOOKUP($A264,'Incurred Real 2022$'!$A$25:$AC$426,'Incurred Real 2022$'!N$1,FALSE)=0,"",VLOOKUP($A264,'Incurred Real 2022$'!$A$25:$AC$426,'Incurred Real 2022$'!N$1,FALSE))</f>
        <v/>
      </c>
      <c r="O264" s="105" t="str">
        <f>IF(VLOOKUP($A264,'Incurred Real 2022$'!$A$25:$AC$426,'Incurred Real 2022$'!O$1,FALSE)=0,"",VLOOKUP($A264,'Incurred Real 2022$'!$A$25:$AC$426,'Incurred Real 2022$'!O$1,FALSE))</f>
        <v/>
      </c>
      <c r="P264" s="105" t="str">
        <f>IF(VLOOKUP($A264,'Incurred Real 2022$'!$A$25:$AC$426,'Incurred Real 2022$'!P$1,FALSE)=0,"",VLOOKUP($A264,'Incurred Real 2022$'!$A$25:$AC$426,'Incurred Real 2022$'!P$1,FALSE))</f>
        <v/>
      </c>
      <c r="Q264" s="105" t="str">
        <f>IF(VLOOKUP($A264,'Incurred Real 2022$'!$A$25:$AC$426,'Incurred Real 2022$'!Q$1,FALSE)=0,"",VLOOKUP($A264,'Incurred Real 2022$'!$A$25:$AC$426,'Incurred Real 2022$'!Q$1,FALSE))</f>
        <v/>
      </c>
      <c r="R264" s="105">
        <f>IF(VLOOKUP($A264,'Incurred Real 2022$'!$A$25:$AC$426,'Incurred Real 2022$'!R$1,FALSE)=0,"",VLOOKUP($A264,'Incurred Real 2022$'!$A$25:$AC$426,'Incurred Real 2022$'!R$1,FALSE))</f>
        <v>568952.21</v>
      </c>
      <c r="S264" s="105">
        <f>IF(VLOOKUP($A264,'Incurred Real 2022$'!$A$25:$AC$426,'Incurred Real 2022$'!S$1,FALSE)=0,"",VLOOKUP($A264,'Incurred Real 2022$'!$A$25:$AC$426,'Incurred Real 2022$'!S$1,FALSE))</f>
        <v>2063252.96</v>
      </c>
      <c r="T264" s="105">
        <f>IF(VLOOKUP($A264,'Incurred Real 2022$'!$A$25:$AC$426,'Incurred Real 2022$'!T$1,FALSE)=0,"",VLOOKUP($A264,'Incurred Real 2022$'!$A$25:$AC$426,'Incurred Real 2022$'!T$1,FALSE))</f>
        <v>148019.34</v>
      </c>
      <c r="U264" s="105" t="str">
        <f>IF(VLOOKUP($A264,'Incurred Real 2022$'!$A$25:$AC$426,'Incurred Real 2022$'!U$1,FALSE)=0,"",VLOOKUP($A264,'Incurred Real 2022$'!$A$25:$AC$426,'Incurred Real 2022$'!U$1,FALSE))</f>
        <v/>
      </c>
      <c r="V264" s="13" t="str">
        <f>IF(ISTEXT(VLOOKUP($A264,'Incurred Real 2022$'!$A$25:$AC$426,'Incurred Real 2022$'!V$1,FALSE)),"",(VLOOKUP($A264,'Incurred Real 2022$'!$A$25:$AC$426,'Incurred Real 2022$'!V$1,FALSE))*BT264*Incurred_Real!V$15)</f>
        <v/>
      </c>
      <c r="W264" s="13" t="str">
        <f>IF(ISTEXT(VLOOKUP($A264,'Incurred Real 2022$'!$A$25:$AC$426,'Incurred Real 2022$'!W$1,FALSE)),"",(VLOOKUP($A264,'Incurred Real 2022$'!$A$25:$AC$426,'Incurred Real 2022$'!W$1,FALSE))*BU264*Incurred_Real!W$15)</f>
        <v/>
      </c>
      <c r="X264" s="220" t="str">
        <f>IF(ISTEXT(VLOOKUP($A264,'Incurred Real 2022$'!$A$25:$AC$426,'Incurred Real 2022$'!X$1,FALSE)),"",(VLOOKUP($A264,'Incurred Real 2022$'!$A$25:$AC$426,'Incurred Real 2022$'!X$1,FALSE))*BV264*Incurred_Real!X$15)</f>
        <v/>
      </c>
      <c r="Y264" s="217" t="str">
        <f>IF(ISTEXT(VLOOKUP($A264,'Incurred Real 2022$'!$A$25:$AC$426,'Incurred Real 2022$'!Y$1,FALSE)),"",(VLOOKUP($A264,'Incurred Real 2022$'!$A$25:$AC$426,'Incurred Real 2022$'!Y$1,FALSE))*BW264*Incurred_Real!Y$15)</f>
        <v/>
      </c>
      <c r="Z264" s="13" t="str">
        <f>IF(ISTEXT(VLOOKUP($A264,'Incurred Real 2022$'!$A$25:$AC$426,'Incurred Real 2022$'!Z$1,FALSE)),"",(VLOOKUP($A264,'Incurred Real 2022$'!$A$25:$AC$426,'Incurred Real 2022$'!Z$1,FALSE))*BX264*Incurred_Real!Z$15)</f>
        <v/>
      </c>
      <c r="AA264" s="13" t="str">
        <f>IF(ISTEXT(VLOOKUP($A264,'Incurred Real 2022$'!$A$25:$AC$426,'Incurred Real 2022$'!AA$1,FALSE)),"",(VLOOKUP($A264,'Incurred Real 2022$'!$A$25:$AC$426,'Incurred Real 2022$'!AA$1,FALSE))*BY264*Incurred_Real!AA$15)</f>
        <v/>
      </c>
      <c r="AB264" s="13" t="str">
        <f>IF(ISTEXT(VLOOKUP($A264,'Incurred Real 2022$'!$A$25:$AC$426,'Incurred Real 2022$'!AB$1,FALSE)),"",(VLOOKUP($A264,'Incurred Real 2022$'!$A$25:$AC$426,'Incurred Real 2022$'!AB$1,FALSE))*BZ264*Incurred_Real!AB$15)</f>
        <v/>
      </c>
      <c r="AC264" s="13" t="str">
        <f>IF(ISTEXT(VLOOKUP($A264,'Incurred Real 2022$'!$A$25:$AC$426,'Incurred Real 2022$'!AC$1,FALSE)),"",(VLOOKUP($A264,'Incurred Real 2022$'!$A$25:$AC$426,'Incurred Real 2022$'!AC$1,FALSE))*CA264*Incurred_Real!AC$15)</f>
        <v/>
      </c>
      <c r="AD264" s="227">
        <f t="shared" si="65"/>
        <v>2780224.51</v>
      </c>
      <c r="AE264" s="227">
        <f t="shared" si="66"/>
        <v>2780224.51</v>
      </c>
      <c r="AF264" s="239">
        <f t="shared" si="71"/>
        <v>3421061.8919897131</v>
      </c>
      <c r="AG264" s="222">
        <f t="shared" si="67"/>
        <v>2748514.4408494979</v>
      </c>
      <c r="AH264" s="223">
        <f t="shared" si="76"/>
        <v>1.244694894501754</v>
      </c>
      <c r="AI264" s="224">
        <f t="shared" si="68"/>
        <v>2020</v>
      </c>
      <c r="AJ264" s="225">
        <f>VLOOKUP($A264,Project_Commissioning!$C$4:$H$355,Project_Commissioning!F$1,FALSE)</f>
        <v>43613</v>
      </c>
      <c r="AK264" s="226">
        <f>VLOOKUP($A264,Project_Commissioning!$C$4:$H$355,Project_Commissioning!G$1,FALSE)</f>
        <v>2019</v>
      </c>
      <c r="AL264" s="225" t="str">
        <f>IF(VLOOKUP($A264,Project_Commissioning!$C$4:$H$355,Project_Commissioning!H$1,FALSE)=0,"",VLOOKUP($A264,Project_Commissioning!$C$4:$H$355,Project_Commissioning!H$1,FALSE))</f>
        <v/>
      </c>
      <c r="AM264" s="237">
        <f t="shared" si="72"/>
        <v>3038513.344923743</v>
      </c>
      <c r="AN264" s="221" cm="1">
        <f t="array" ref="AN264">IF(ROUND(AE264,0)=0,0,LOOKUP(2,1/(F264:AC264&lt;&gt;""),F264:AC264))</f>
        <v>148019.34</v>
      </c>
      <c r="AO264" s="221">
        <f t="shared" si="73"/>
        <v>0</v>
      </c>
      <c r="AP264" s="79"/>
      <c r="AQ264" s="20"/>
      <c r="AR264" s="245">
        <f>IF(ISNA(VLOOKUP($A264,'Success Asset Classes'!$B$15:$AA$114,'Success Asset Classes'!$AA$1,FALSE)),0,VLOOKUP($A264,'Success Asset Classes'!$B$15:$AA$114,'Success Asset Classes'!$AA$1,FALSE))</f>
        <v>1</v>
      </c>
      <c r="AS264" s="230">
        <f>IF($AR264=0,VLOOKUP(MID($A264,4,5),'Project splits'!$C$5:$AM$346,AS$22,FALSE),IF(ISNA(VLOOKUP($A264,'Success Asset Classes'!$B$15:$BD$377,AS$21,FALSE)),VLOOKUP(MID($A264,4,5),'Project splits'!$C$5:$AM$346,AS$22,FALSE),VLOOKUP($A264,'Success Asset Classes'!$B$15:$BD$377,AS$21,FALSE)))</f>
        <v>0</v>
      </c>
      <c r="AT264" s="230">
        <f>IF($AR264=0,VLOOKUP(MID($A264,4,5),'Project splits'!$C$5:$AM$346,AT$22,FALSE),IF(ISNA(VLOOKUP($A264,'Success Asset Classes'!$B$15:$BD$377,AT$21,FALSE)),VLOOKUP(MID($A264,4,5),'Project splits'!$C$5:$AM$346,AT$22,FALSE),VLOOKUP($A264,'Success Asset Classes'!$B$15:$BD$377,AT$21,FALSE)))</f>
        <v>0</v>
      </c>
      <c r="AU264" s="230">
        <f>IF($AR264=0,VLOOKUP(MID($A264,4,5),'Project splits'!$C$5:$AM$346,AU$22,FALSE),IF(ISNA(VLOOKUP($A264,'Success Asset Classes'!$B$15:$BD$377,AU$21,FALSE)),VLOOKUP(MID($A264,4,5),'Project splits'!$C$5:$AM$346,AU$22,FALSE),VLOOKUP($A264,'Success Asset Classes'!$B$15:$BD$377,AU$21,FALSE)))</f>
        <v>0</v>
      </c>
      <c r="AV264" s="230">
        <f>IF($AR264=0,VLOOKUP(MID($A264,4,5),'Project splits'!$C$5:$AM$346,AV$22,FALSE),IF(ISNA(VLOOKUP($A264,'Success Asset Classes'!$B$15:$BD$377,AV$21,FALSE)),VLOOKUP(MID($A264,4,5),'Project splits'!$C$5:$AM$346,AV$22,FALSE),VLOOKUP($A264,'Success Asset Classes'!$B$15:$BD$377,AV$21,FALSE)))</f>
        <v>0</v>
      </c>
      <c r="AW264" s="230">
        <f>IF($AR264=0,VLOOKUP(MID($A264,4,5),'Project splits'!$C$5:$AM$346,AW$22,FALSE),IF(ISNA(VLOOKUP($A264,'Success Asset Classes'!$B$15:$BD$377,AW$21,FALSE)),VLOOKUP(MID($A264,4,5),'Project splits'!$C$5:$AM$346,AW$22,FALSE),VLOOKUP($A264,'Success Asset Classes'!$B$15:$BD$377,AW$21,FALSE)))</f>
        <v>0</v>
      </c>
      <c r="AX264" s="230">
        <f>IF($AR264=0,VLOOKUP(MID($A264,4,5),'Project splits'!$C$5:$AM$346,AX$22,FALSE),IF(ISNA(VLOOKUP($A264,'Success Asset Classes'!$B$15:$BD$377,AX$21,FALSE)),VLOOKUP(MID($A264,4,5),'Project splits'!$C$5:$AM$346,AX$22,FALSE),VLOOKUP($A264,'Success Asset Classes'!$B$15:$BD$377,AX$21,FALSE)))</f>
        <v>0</v>
      </c>
      <c r="AY264" s="230">
        <f>IF($AR264=0,VLOOKUP(MID($A264,4,5),'Project splits'!$C$5:$AM$346,AY$22,FALSE),IF(ISNA(VLOOKUP($A264,'Success Asset Classes'!$B$15:$BD$377,AY$21,FALSE)),VLOOKUP(MID($A264,4,5),'Project splits'!$C$5:$AM$346,AY$22,FALSE),VLOOKUP($A264,'Success Asset Classes'!$B$15:$BD$377,AY$21,FALSE)))</f>
        <v>0</v>
      </c>
      <c r="AZ264" s="230">
        <f>IF($AR264=0,VLOOKUP(MID($A264,4,5),'Project splits'!$C$5:$AM$346,AZ$22,FALSE),IF(ISNA(VLOOKUP($A264,'Success Asset Classes'!$B$15:$BD$377,AZ$21,FALSE)),VLOOKUP(MID($A264,4,5),'Project splits'!$C$5:$AM$346,AZ$22,FALSE),VLOOKUP($A264,'Success Asset Classes'!$B$15:$BD$377,AZ$21,FALSE)))</f>
        <v>0</v>
      </c>
      <c r="BA264" s="230">
        <f>IF($AR264=0,VLOOKUP(MID($A264,4,5),'Project splits'!$C$5:$AM$346,BA$22,FALSE),IF(ISNA(VLOOKUP($A264,'Success Asset Classes'!$B$15:$BD$377,BA$21,FALSE)),VLOOKUP(MID($A264,4,5),'Project splits'!$C$5:$AM$346,BA$22,FALSE),VLOOKUP($A264,'Success Asset Classes'!$B$15:$BD$377,BA$21,FALSE)))</f>
        <v>0</v>
      </c>
      <c r="BB264" s="230">
        <f>IF($AR264=0,VLOOKUP(MID($A264,4,5),'Project splits'!$C$5:$AM$346,BB$22,FALSE),IF(ISNA(VLOOKUP($A264,'Success Asset Classes'!$B$15:$BD$377,BB$21,FALSE)),VLOOKUP(MID($A264,4,5),'Project splits'!$C$5:$AM$346,BB$22,FALSE),VLOOKUP($A264,'Success Asset Classes'!$B$15:$BD$377,BB$21,FALSE)))</f>
        <v>0</v>
      </c>
      <c r="BC264" s="230">
        <f>IF($AR264=0,VLOOKUP(MID($A264,4,5),'Project splits'!$C$5:$AM$346,BC$22,FALSE),IF(ISNA(VLOOKUP($A264,'Success Asset Classes'!$B$15:$BD$377,BC$21,FALSE)),VLOOKUP(MID($A264,4,5),'Project splits'!$C$5:$AM$346,BC$22,FALSE),VLOOKUP($A264,'Success Asset Classes'!$B$15:$BD$377,BC$21,FALSE)))</f>
        <v>0</v>
      </c>
      <c r="BD264" s="230">
        <f>IF($AR264=0,VLOOKUP(MID($A264,4,5),'Project splits'!$C$5:$AM$346,BD$22,FALSE),IF(ISNA(VLOOKUP($A264,'Success Asset Classes'!$B$15:$BD$377,BD$21,FALSE)),VLOOKUP(MID($A264,4,5),'Project splits'!$C$5:$AM$346,BD$22,FALSE),VLOOKUP($A264,'Success Asset Classes'!$B$15:$BD$377,BD$21,FALSE)))</f>
        <v>0</v>
      </c>
      <c r="BE264" s="230">
        <f>IF($AR264=0,VLOOKUP(MID($A264,4,5),'Project splits'!$C$5:$AM$346,BE$22,FALSE),IF(ISNA(VLOOKUP($A264,'Success Asset Classes'!$B$15:$BD$377,BE$21,FALSE)),VLOOKUP(MID($A264,4,5),'Project splits'!$C$5:$AM$346,BE$22,FALSE),VLOOKUP($A264,'Success Asset Classes'!$B$15:$BD$377,BE$21,FALSE)))</f>
        <v>0</v>
      </c>
      <c r="BF264" s="230">
        <f>IF($AR264=0,VLOOKUP(MID($A264,4,5),'Project splits'!$C$5:$AM$346,BF$22,FALSE),IF(ISNA(VLOOKUP($A264,'Success Asset Classes'!$B$15:$BD$377,BF$21,FALSE)),VLOOKUP(MID($A264,4,5),'Project splits'!$C$5:$AM$346,BF$22,FALSE),VLOOKUP($A264,'Success Asset Classes'!$B$15:$BD$377,BF$21,FALSE)))</f>
        <v>0</v>
      </c>
      <c r="BG264" s="230">
        <f>IF($AR264=0,VLOOKUP(MID($A264,4,5),'Project splits'!$C$5:$AM$346,BG$22,FALSE),IF(ISNA(VLOOKUP($A264,'Success Asset Classes'!$B$15:$BD$377,BG$21,FALSE)),VLOOKUP(MID($A264,4,5),'Project splits'!$C$5:$AM$346,BG$22,FALSE),VLOOKUP($A264,'Success Asset Classes'!$B$15:$BD$377,BG$21,FALSE)))</f>
        <v>0</v>
      </c>
      <c r="BH264" s="230">
        <f>IF($AR264=0,VLOOKUP(MID($A264,4,5),'Project splits'!$C$5:$AM$346,BH$22,FALSE),IF(ISNA(VLOOKUP($A264,'Success Asset Classes'!$B$15:$BD$377,BH$21,FALSE)),VLOOKUP(MID($A264,4,5),'Project splits'!$C$5:$AM$346,BH$22,FALSE),VLOOKUP($A264,'Success Asset Classes'!$B$15:$BD$377,BH$21,FALSE)))</f>
        <v>0</v>
      </c>
      <c r="BI264" s="230">
        <f>IF($AR264=0,VLOOKUP(MID($A264,4,5),'Project splits'!$C$5:$AM$346,BI$22,FALSE),IF(ISNA(VLOOKUP($A264,'Success Asset Classes'!$B$15:$BD$377,BI$21,FALSE)),VLOOKUP(MID($A264,4,5),'Project splits'!$C$5:$AM$346,BI$22,FALSE),VLOOKUP($A264,'Success Asset Classes'!$B$15:$BD$377,BI$21,FALSE)))</f>
        <v>0</v>
      </c>
      <c r="BJ264" s="230">
        <f>IF($AR264=0,VLOOKUP(MID($A264,4,5),'Project splits'!$C$5:$AM$346,BJ$22,FALSE),IF(ISNA(VLOOKUP($A264,'Success Asset Classes'!$B$15:$BD$377,BJ$21,FALSE)),VLOOKUP(MID($A264,4,5),'Project splits'!$C$5:$AM$346,BJ$22,FALSE),VLOOKUP($A264,'Success Asset Classes'!$B$15:$BD$377,BJ$21,FALSE)))</f>
        <v>0</v>
      </c>
      <c r="BK264" s="230">
        <f>IF($AR264=0,VLOOKUP(MID($A264,4,5),'Project splits'!$C$5:$AM$346,BK$22,FALSE),IF(ISNA(VLOOKUP($A264,'Success Asset Classes'!$B$15:$BD$377,BK$21,FALSE)),VLOOKUP(MID($A264,4,5),'Project splits'!$C$5:$AM$346,BK$22,FALSE),VLOOKUP($A264,'Success Asset Classes'!$B$15:$BD$377,BK$21,FALSE)))</f>
        <v>0</v>
      </c>
      <c r="BL264" s="230">
        <f>IF($AR264=0,VLOOKUP(MID($A264,4,5),'Project splits'!$C$5:$AM$346,BL$22,FALSE),IF(ISNA(VLOOKUP($A264,'Success Asset Classes'!$B$15:$BD$377,BL$21,FALSE)),VLOOKUP(MID($A264,4,5),'Project splits'!$C$5:$AM$346,BL$22,FALSE),VLOOKUP($A264,'Success Asset Classes'!$B$15:$BD$377,BL$21,FALSE)))</f>
        <v>0</v>
      </c>
      <c r="BM264" s="230">
        <f>IF($AR264=0,VLOOKUP(MID($A264,4,5),'Project splits'!$C$5:$AM$346,BM$22,FALSE),IF(ISNA(VLOOKUP($A264,'Success Asset Classes'!$B$15:$BD$377,BM$21,FALSE)),VLOOKUP(MID($A264,4,5),'Project splits'!$C$5:$AM$346,BM$22,FALSE),VLOOKUP($A264,'Success Asset Classes'!$B$15:$BD$377,BM$21,FALSE)))</f>
        <v>0</v>
      </c>
      <c r="BN264" s="230">
        <f>IF($AR264=0,VLOOKUP(MID($A264,4,5),'Project splits'!$C$5:$AM$346,BN$22,FALSE),IF(ISNA(VLOOKUP($A264,'Success Asset Classes'!$B$15:$BD$377,BN$21,FALSE)),VLOOKUP(MID($A264,4,5),'Project splits'!$C$5:$AM$346,BN$22,FALSE),VLOOKUP($A264,'Success Asset Classes'!$B$15:$BD$377,BN$21,FALSE)))</f>
        <v>0</v>
      </c>
      <c r="BO264" s="230">
        <f>IF($AR264=0,VLOOKUP(MID($A264,4,5),'Project splits'!$C$5:$AM$346,BO$22,FALSE),IF(ISNA(VLOOKUP($A264,'Success Asset Classes'!$B$15:$BD$377,BO$21,FALSE)),VLOOKUP(MID($A264,4,5),'Project splits'!$C$5:$AM$346,BO$22,FALSE),VLOOKUP($A264,'Success Asset Classes'!$B$15:$BD$377,BO$21,FALSE)))</f>
        <v>0</v>
      </c>
      <c r="BP264" s="230">
        <f>IF($AR264=0,VLOOKUP(MID($A264,4,5),'Project splits'!$C$5:$AM$346,BP$22,FALSE),IF(ISNA(VLOOKUP($A264,'Success Asset Classes'!$B$15:$BD$377,BP$21,FALSE)),VLOOKUP(MID($A264,4,5),'Project splits'!$C$5:$AM$346,BP$22,FALSE),VLOOKUP($A264,'Success Asset Classes'!$B$15:$BD$377,BP$21,FALSE)))</f>
        <v>0</v>
      </c>
      <c r="BQ264" s="230">
        <f>IF($AR264=0,VLOOKUP(MID($A264,4,5),'Project splits'!$C$5:$AM$346,BQ$22,FALSE),IF(ISNA(VLOOKUP($A264,'Success Asset Classes'!$B$15:$BD$377,BQ$21,FALSE)),VLOOKUP(MID($A264,4,5),'Project splits'!$C$5:$AM$346,BQ$22,FALSE),VLOOKUP($A264,'Success Asset Classes'!$B$15:$BD$377,BQ$21,FALSE)))</f>
        <v>0</v>
      </c>
      <c r="BR264" s="230">
        <f>IF($AR264=0,VLOOKUP(MID($A264,4,5),'Project splits'!$C$5:$AM$346,BR$22,FALSE),IF(ISNA(VLOOKUP($A264,'Success Asset Classes'!$B$15:$BD$377,BR$21,FALSE)),VLOOKUP(MID($A264,4,5),'Project splits'!$C$5:$AM$346,BR$22,FALSE),VLOOKUP($A264,'Success Asset Classes'!$B$15:$BD$377,BR$21,FALSE)))</f>
        <v>1</v>
      </c>
      <c r="BS264" s="247">
        <f t="shared" si="69"/>
        <v>1</v>
      </c>
      <c r="BT264" s="249">
        <f>1+IF(ISNA(VLOOKUP($A264,'Project labour content'!$A$7:$D$255,'Project labour content'!$D$1,FALSE)),VLOOKUP($D264,'Project labour content'!$F$6:$G$15,'Project labour content'!$G$1,FALSE),VLOOKUP($A264,'Project labour content'!$A$7:$D$255,'Project labour content'!$D$1,FALSE))*LabEsc22*1</f>
        <v>1.0007222854200126</v>
      </c>
      <c r="BU264" s="249">
        <f>1+IF(ISNA(VLOOKUP($A264,'Project labour content'!$A$7:$D$255,'Project labour content'!$D$1,FALSE)),VLOOKUP($D264,'Project labour content'!$F$6:$G$15,'Project labour content'!$G$1,FALSE),VLOOKUP($A264,'Project labour content'!$A$7:$D$255,'Project labour content'!$D$1,FALSE))*LabEsc23*1</f>
        <v>1.0014480378100414</v>
      </c>
      <c r="BV264" s="249">
        <f>1+IF(ISNA(VLOOKUP($A264,'Project labour content'!$A$7:$D$255,'Project labour content'!$D$1,FALSE)),VLOOKUP($D264,'Project labour content'!$F$6:$G$15,'Project labour content'!$G$1,FALSE),VLOOKUP($A264,'Project labour content'!$A$7:$D$255,'Project labour content'!$D$1,FALSE))*LabEsc24*1</f>
        <v>1.0021316965614484</v>
      </c>
      <c r="BW264" s="249">
        <f>1+IF(ISNA(VLOOKUP($A264,'Project labour content'!$A$7:$D$255,'Project labour content'!$D$1,FALSE)),VLOOKUP($D264,'Project labour content'!$F$6:$G$15,'Project labour content'!$G$1,FALSE),VLOOKUP($A264,'Project labour content'!$A$7:$D$255,'Project labour content'!$D$1,FALSE))*LabEsc25*1</f>
        <v>1.0030473435158329</v>
      </c>
      <c r="BX264" s="249">
        <f>1+IF(ISNA(VLOOKUP($A264,'Project labour content'!$A$7:$D$255,'Project labour content'!$D$1,FALSE)),VLOOKUP($D264,'Project labour content'!$F$6:$G$15,'Project labour content'!$G$1,FALSE),VLOOKUP($A264,'Project labour content'!$A$7:$D$255,'Project labour content'!$D$1,FALSE))*LabEsc26*1</f>
        <v>1.0040452460882865</v>
      </c>
      <c r="BY264" s="249">
        <f>1+IF(ISNA(VLOOKUP($A264,'Project labour content'!$A$7:$D$255,'Project labour content'!$D$1,FALSE)),VLOOKUP($D264,'Project labour content'!$F$6:$G$15,'Project labour content'!$G$1,FALSE),VLOOKUP($A264,'Project labour content'!$A$7:$D$255,'Project labour content'!$D$1,FALSE))*LabEsc27*1</f>
        <v>1.0046633315893168</v>
      </c>
      <c r="BZ264" s="249">
        <f>1+IF(ISNA(VLOOKUP($A264,'Project labour content'!$A$7:$D$255,'Project labour content'!$D$1,FALSE)),VLOOKUP($D264,'Project labour content'!$F$6:$G$15,'Project labour content'!$G$1,FALSE),VLOOKUP($A264,'Project labour content'!$A$7:$D$255,'Project labour content'!$D$1,FALSE))*LabEsc28*1</f>
        <v>1.0051287499715926</v>
      </c>
      <c r="CA264" s="249">
        <f>1+IF(ISNA(VLOOKUP($A264,'Project labour content'!$A$7:$D$255,'Project labour content'!$D$1,FALSE)),VLOOKUP($D264,'Project labour content'!$F$6:$G$15,'Project labour content'!$G$1,FALSE),VLOOKUP($A264,'Project labour content'!$A$7:$D$255,'Project labour content'!$D$1,FALSE))*LabEsc29*1</f>
        <v>1.005875653391469</v>
      </c>
      <c r="CB264" s="250" t="str">
        <f>IF(ISNA(VLOOKUP($A264,'Project labour content'!$A$7:$D$255,'Project labour content'!$D$1,FALSE)),"Category","Project")</f>
        <v>Category</v>
      </c>
      <c r="CD264" s="247" t="str">
        <f t="shared" si="70"/>
        <v>14228</v>
      </c>
      <c r="CE264" s="3"/>
    </row>
    <row r="265" spans="1:83" x14ac:dyDescent="0.15">
      <c r="A265" s="11" t="s">
        <v>873</v>
      </c>
      <c r="B265" s="11" t="str">
        <f>VLOOKUP($A265,'Incurred Real 2022$'!$A$25:$AC$426,'Incurred Real 2022$'!B$1,FALSE)</f>
        <v>Mobilong Connection Point Substation - Segregation of Assets</v>
      </c>
      <c r="C265" s="11" t="str">
        <f>VLOOKUP($A265,'Incurred Real 2022$'!$A$25:$AC$426,'Incurred Real 2022$'!C$1,FALSE)</f>
        <v>ExAnte</v>
      </c>
      <c r="D265" s="11" t="str">
        <f>VLOOKUP($A265,'Incurred Real 2022$'!$A$25:$AC$426,'Incurred Real 2022$'!D$1,FALSE)</f>
        <v>Connection</v>
      </c>
      <c r="E265" s="11" t="str">
        <f>VLOOKUP($A265,'Incurred Real 2022$'!$A$25:$AC$426,'Incurred Real 2022$'!E$1,FALSE)</f>
        <v>Closed</v>
      </c>
      <c r="F265" s="105" t="str">
        <f>IF(VLOOKUP($A265,'Incurred Real 2022$'!$A$25:$AC$426,'Incurred Real 2022$'!F$1,FALSE)=0,"",VLOOKUP($A265,'Incurred Real 2022$'!$A$25:$AC$426,'Incurred Real 2022$'!F$1,FALSE))</f>
        <v/>
      </c>
      <c r="G265" s="105" t="str">
        <f>IF(VLOOKUP($A265,'Incurred Real 2022$'!$A$25:$AC$426,'Incurred Real 2022$'!G$1,FALSE)=0,"",VLOOKUP($A265,'Incurred Real 2022$'!$A$25:$AC$426,'Incurred Real 2022$'!G$1,FALSE))</f>
        <v/>
      </c>
      <c r="H265" s="105" t="str">
        <f>IF(VLOOKUP($A265,'Incurred Real 2022$'!$A$25:$AC$426,'Incurred Real 2022$'!H$1,FALSE)=0,"",VLOOKUP($A265,'Incurred Real 2022$'!$A$25:$AC$426,'Incurred Real 2022$'!H$1,FALSE))</f>
        <v/>
      </c>
      <c r="I265" s="105" t="str">
        <f>IF(VLOOKUP($A265,'Incurred Real 2022$'!$A$25:$AC$426,'Incurred Real 2022$'!I$1,FALSE)=0,"",VLOOKUP($A265,'Incurred Real 2022$'!$A$25:$AC$426,'Incurred Real 2022$'!I$1,FALSE))</f>
        <v/>
      </c>
      <c r="J265" s="105" t="str">
        <f>IF(VLOOKUP($A265,'Incurred Real 2022$'!$A$25:$AC$426,'Incurred Real 2022$'!J$1,FALSE)=0,"",VLOOKUP($A265,'Incurred Real 2022$'!$A$25:$AC$426,'Incurred Real 2022$'!J$1,FALSE))</f>
        <v/>
      </c>
      <c r="K265" s="105" t="str">
        <f>IF(VLOOKUP($A265,'Incurred Real 2022$'!$A$25:$AC$426,'Incurred Real 2022$'!K$1,FALSE)=0,"",VLOOKUP($A265,'Incurred Real 2022$'!$A$25:$AC$426,'Incurred Real 2022$'!K$1,FALSE))</f>
        <v/>
      </c>
      <c r="L265" s="105" t="str">
        <f>IF(VLOOKUP($A265,'Incurred Real 2022$'!$A$25:$AC$426,'Incurred Real 2022$'!L$1,FALSE)=0,"",VLOOKUP($A265,'Incurred Real 2022$'!$A$25:$AC$426,'Incurred Real 2022$'!L$1,FALSE))</f>
        <v/>
      </c>
      <c r="M265" s="105" t="str">
        <f>IF(VLOOKUP($A265,'Incurred Real 2022$'!$A$25:$AC$426,'Incurred Real 2022$'!M$1,FALSE)=0,"",VLOOKUP($A265,'Incurred Real 2022$'!$A$25:$AC$426,'Incurred Real 2022$'!M$1,FALSE))</f>
        <v/>
      </c>
      <c r="N265" s="105" t="str">
        <f>IF(VLOOKUP($A265,'Incurred Real 2022$'!$A$25:$AC$426,'Incurred Real 2022$'!N$1,FALSE)=0,"",VLOOKUP($A265,'Incurred Real 2022$'!$A$25:$AC$426,'Incurred Real 2022$'!N$1,FALSE))</f>
        <v/>
      </c>
      <c r="O265" s="105" t="str">
        <f>IF(VLOOKUP($A265,'Incurred Real 2022$'!$A$25:$AC$426,'Incurred Real 2022$'!O$1,FALSE)=0,"",VLOOKUP($A265,'Incurred Real 2022$'!$A$25:$AC$426,'Incurred Real 2022$'!O$1,FALSE))</f>
        <v/>
      </c>
      <c r="P265" s="105" t="str">
        <f>IF(VLOOKUP($A265,'Incurred Real 2022$'!$A$25:$AC$426,'Incurred Real 2022$'!P$1,FALSE)=0,"",VLOOKUP($A265,'Incurred Real 2022$'!$A$25:$AC$426,'Incurred Real 2022$'!P$1,FALSE))</f>
        <v/>
      </c>
      <c r="Q265" s="105" t="str">
        <f>IF(VLOOKUP($A265,'Incurred Real 2022$'!$A$25:$AC$426,'Incurred Real 2022$'!Q$1,FALSE)=0,"",VLOOKUP($A265,'Incurred Real 2022$'!$A$25:$AC$426,'Incurred Real 2022$'!Q$1,FALSE))</f>
        <v/>
      </c>
      <c r="R265" s="105">
        <f>IF(VLOOKUP($A265,'Incurred Real 2022$'!$A$25:$AC$426,'Incurred Real 2022$'!R$1,FALSE)=0,"",VLOOKUP($A265,'Incurred Real 2022$'!$A$25:$AC$426,'Incurred Real 2022$'!R$1,FALSE))</f>
        <v>71443.009999999995</v>
      </c>
      <c r="S265" s="105">
        <f>IF(VLOOKUP($A265,'Incurred Real 2022$'!$A$25:$AC$426,'Incurred Real 2022$'!S$1,FALSE)=0,"",VLOOKUP($A265,'Incurred Real 2022$'!$A$25:$AC$426,'Incurred Real 2022$'!S$1,FALSE))</f>
        <v>968928.01</v>
      </c>
      <c r="T265" s="105">
        <f>IF(VLOOKUP($A265,'Incurred Real 2022$'!$A$25:$AC$426,'Incurred Real 2022$'!T$1,FALSE)=0,"",VLOOKUP($A265,'Incurred Real 2022$'!$A$25:$AC$426,'Incurred Real 2022$'!T$1,FALSE))</f>
        <v>16615.11</v>
      </c>
      <c r="U265" s="105" t="str">
        <f>IF(VLOOKUP($A265,'Incurred Real 2022$'!$A$25:$AC$426,'Incurred Real 2022$'!U$1,FALSE)=0,"",VLOOKUP($A265,'Incurred Real 2022$'!$A$25:$AC$426,'Incurred Real 2022$'!U$1,FALSE))</f>
        <v/>
      </c>
      <c r="V265" s="13" t="str">
        <f>IF(ISTEXT(VLOOKUP($A265,'Incurred Real 2022$'!$A$25:$AC$426,'Incurred Real 2022$'!V$1,FALSE)),"",(VLOOKUP($A265,'Incurred Real 2022$'!$A$25:$AC$426,'Incurred Real 2022$'!V$1,FALSE))*BT265*Incurred_Real!V$15)</f>
        <v/>
      </c>
      <c r="W265" s="13" t="str">
        <f>IF(ISTEXT(VLOOKUP($A265,'Incurred Real 2022$'!$A$25:$AC$426,'Incurred Real 2022$'!W$1,FALSE)),"",(VLOOKUP($A265,'Incurred Real 2022$'!$A$25:$AC$426,'Incurred Real 2022$'!W$1,FALSE))*BU265*Incurred_Real!W$15)</f>
        <v/>
      </c>
      <c r="X265" s="220" t="str">
        <f>IF(ISTEXT(VLOOKUP($A265,'Incurred Real 2022$'!$A$25:$AC$426,'Incurred Real 2022$'!X$1,FALSE)),"",(VLOOKUP($A265,'Incurred Real 2022$'!$A$25:$AC$426,'Incurred Real 2022$'!X$1,FALSE))*BV265*Incurred_Real!X$15)</f>
        <v/>
      </c>
      <c r="Y265" s="217" t="str">
        <f>IF(ISTEXT(VLOOKUP($A265,'Incurred Real 2022$'!$A$25:$AC$426,'Incurred Real 2022$'!Y$1,FALSE)),"",(VLOOKUP($A265,'Incurred Real 2022$'!$A$25:$AC$426,'Incurred Real 2022$'!Y$1,FALSE))*BW265*Incurred_Real!Y$15)</f>
        <v/>
      </c>
      <c r="Z265" s="13" t="str">
        <f>IF(ISTEXT(VLOOKUP($A265,'Incurred Real 2022$'!$A$25:$AC$426,'Incurred Real 2022$'!Z$1,FALSE)),"",(VLOOKUP($A265,'Incurred Real 2022$'!$A$25:$AC$426,'Incurred Real 2022$'!Z$1,FALSE))*BX265*Incurred_Real!Z$15)</f>
        <v/>
      </c>
      <c r="AA265" s="13" t="str">
        <f>IF(ISTEXT(VLOOKUP($A265,'Incurred Real 2022$'!$A$25:$AC$426,'Incurred Real 2022$'!AA$1,FALSE)),"",(VLOOKUP($A265,'Incurred Real 2022$'!$A$25:$AC$426,'Incurred Real 2022$'!AA$1,FALSE))*BY265*Incurred_Real!AA$15)</f>
        <v/>
      </c>
      <c r="AB265" s="13" t="str">
        <f>IF(ISTEXT(VLOOKUP($A265,'Incurred Real 2022$'!$A$25:$AC$426,'Incurred Real 2022$'!AB$1,FALSE)),"",(VLOOKUP($A265,'Incurred Real 2022$'!$A$25:$AC$426,'Incurred Real 2022$'!AB$1,FALSE))*BZ265*Incurred_Real!AB$15)</f>
        <v/>
      </c>
      <c r="AC265" s="13" t="str">
        <f>IF(ISTEXT(VLOOKUP($A265,'Incurred Real 2022$'!$A$25:$AC$426,'Incurred Real 2022$'!AC$1,FALSE)),"",(VLOOKUP($A265,'Incurred Real 2022$'!$A$25:$AC$426,'Incurred Real 2022$'!AC$1,FALSE))*CA265*Incurred_Real!AC$15)</f>
        <v/>
      </c>
      <c r="AD265" s="227">
        <f t="shared" si="65"/>
        <v>1056986.1300000001</v>
      </c>
      <c r="AE265" s="227">
        <f t="shared" si="66"/>
        <v>1056986.1300000001</v>
      </c>
      <c r="AF265" s="239">
        <f t="shared" si="71"/>
        <v>1299129.7549075652</v>
      </c>
      <c r="AG265" s="222">
        <f t="shared" si="67"/>
        <v>1077103.3068269242</v>
      </c>
      <c r="AH265" s="223">
        <f t="shared" si="76"/>
        <v>1.2061329184242469</v>
      </c>
      <c r="AI265" s="224">
        <f t="shared" si="68"/>
        <v>2020</v>
      </c>
      <c r="AJ265" s="225" t="str">
        <f>VLOOKUP($A265,Project_Commissioning!$C$4:$H$355,Project_Commissioning!F$1,FALSE)</f>
        <v/>
      </c>
      <c r="AK265" s="226">
        <f>VLOOKUP($A265,Project_Commissioning!$C$4:$H$355,Project_Commissioning!G$1,FALSE)</f>
        <v>2020</v>
      </c>
      <c r="AL265" s="225" t="str">
        <f>IF(VLOOKUP($A265,Project_Commissioning!$C$4:$H$355,Project_Commissioning!H$1,FALSE)=0,"",VLOOKUP($A265,Project_Commissioning!$C$4:$H$355,Project_Commissioning!H$1,FALSE))</f>
        <v/>
      </c>
      <c r="AM265" s="237">
        <f t="shared" si="72"/>
        <v>1153859.0126992119</v>
      </c>
      <c r="AN265" s="221" cm="1">
        <f t="array" ref="AN265">IF(ROUND(AE265,0)=0,0,LOOKUP(2,1/(F265:AC265&lt;&gt;""),F265:AC265))</f>
        <v>16615.11</v>
      </c>
      <c r="AO265" s="221">
        <f t="shared" si="73"/>
        <v>0</v>
      </c>
      <c r="AP265" s="79"/>
      <c r="AQ265" s="20"/>
      <c r="AR265" s="245">
        <f>IF(ISNA(VLOOKUP($A265,'Success Asset Classes'!$B$15:$AA$114,'Success Asset Classes'!$AA$1,FALSE)),0,VLOOKUP($A265,'Success Asset Classes'!$B$15:$AA$114,'Success Asset Classes'!$AA$1,FALSE))</f>
        <v>1</v>
      </c>
      <c r="AS265" s="230">
        <f>IF($AR265=0,VLOOKUP(MID($A265,4,5),'Project splits'!$C$5:$AM$346,AS$22,FALSE),IF(ISNA(VLOOKUP($A265,'Success Asset Classes'!$B$15:$BD$377,AS$21,FALSE)),VLOOKUP(MID($A265,4,5),'Project splits'!$C$5:$AM$346,AS$22,FALSE),VLOOKUP($A265,'Success Asset Classes'!$B$15:$BD$377,AS$21,FALSE)))</f>
        <v>0</v>
      </c>
      <c r="AT265" s="230">
        <f>IF($AR265=0,VLOOKUP(MID($A265,4,5),'Project splits'!$C$5:$AM$346,AT$22,FALSE),IF(ISNA(VLOOKUP($A265,'Success Asset Classes'!$B$15:$BD$377,AT$21,FALSE)),VLOOKUP(MID($A265,4,5),'Project splits'!$C$5:$AM$346,AT$22,FALSE),VLOOKUP($A265,'Success Asset Classes'!$B$15:$BD$377,AT$21,FALSE)))</f>
        <v>0</v>
      </c>
      <c r="AU265" s="230">
        <f>IF($AR265=0,VLOOKUP(MID($A265,4,5),'Project splits'!$C$5:$AM$346,AU$22,FALSE),IF(ISNA(VLOOKUP($A265,'Success Asset Classes'!$B$15:$BD$377,AU$21,FALSE)),VLOOKUP(MID($A265,4,5),'Project splits'!$C$5:$AM$346,AU$22,FALSE),VLOOKUP($A265,'Success Asset Classes'!$B$15:$BD$377,AU$21,FALSE)))</f>
        <v>0</v>
      </c>
      <c r="AV265" s="230">
        <f>IF($AR265=0,VLOOKUP(MID($A265,4,5),'Project splits'!$C$5:$AM$346,AV$22,FALSE),IF(ISNA(VLOOKUP($A265,'Success Asset Classes'!$B$15:$BD$377,AV$21,FALSE)),VLOOKUP(MID($A265,4,5),'Project splits'!$C$5:$AM$346,AV$22,FALSE),VLOOKUP($A265,'Success Asset Classes'!$B$15:$BD$377,AV$21,FALSE)))</f>
        <v>0</v>
      </c>
      <c r="AW265" s="230">
        <f>IF($AR265=0,VLOOKUP(MID($A265,4,5),'Project splits'!$C$5:$AM$346,AW$22,FALSE),IF(ISNA(VLOOKUP($A265,'Success Asset Classes'!$B$15:$BD$377,AW$21,FALSE)),VLOOKUP(MID($A265,4,5),'Project splits'!$C$5:$AM$346,AW$22,FALSE),VLOOKUP($A265,'Success Asset Classes'!$B$15:$BD$377,AW$21,FALSE)))</f>
        <v>0</v>
      </c>
      <c r="AX265" s="230">
        <f>IF($AR265=0,VLOOKUP(MID($A265,4,5),'Project splits'!$C$5:$AM$346,AX$22,FALSE),IF(ISNA(VLOOKUP($A265,'Success Asset Classes'!$B$15:$BD$377,AX$21,FALSE)),VLOOKUP(MID($A265,4,5),'Project splits'!$C$5:$AM$346,AX$22,FALSE),VLOOKUP($A265,'Success Asset Classes'!$B$15:$BD$377,AX$21,FALSE)))</f>
        <v>0</v>
      </c>
      <c r="AY265" s="230">
        <f>IF($AR265=0,VLOOKUP(MID($A265,4,5),'Project splits'!$C$5:$AM$346,AY$22,FALSE),IF(ISNA(VLOOKUP($A265,'Success Asset Classes'!$B$15:$BD$377,AY$21,FALSE)),VLOOKUP(MID($A265,4,5),'Project splits'!$C$5:$AM$346,AY$22,FALSE),VLOOKUP($A265,'Success Asset Classes'!$B$15:$BD$377,AY$21,FALSE)))</f>
        <v>0</v>
      </c>
      <c r="AZ265" s="230">
        <f>IF($AR265=0,VLOOKUP(MID($A265,4,5),'Project splits'!$C$5:$AM$346,AZ$22,FALSE),IF(ISNA(VLOOKUP($A265,'Success Asset Classes'!$B$15:$BD$377,AZ$21,FALSE)),VLOOKUP(MID($A265,4,5),'Project splits'!$C$5:$AM$346,AZ$22,FALSE),VLOOKUP($A265,'Success Asset Classes'!$B$15:$BD$377,AZ$21,FALSE)))</f>
        <v>0</v>
      </c>
      <c r="BA265" s="230">
        <f>IF($AR265=0,VLOOKUP(MID($A265,4,5),'Project splits'!$C$5:$AM$346,BA$22,FALSE),IF(ISNA(VLOOKUP($A265,'Success Asset Classes'!$B$15:$BD$377,BA$21,FALSE)),VLOOKUP(MID($A265,4,5),'Project splits'!$C$5:$AM$346,BA$22,FALSE),VLOOKUP($A265,'Success Asset Classes'!$B$15:$BD$377,BA$21,FALSE)))</f>
        <v>0</v>
      </c>
      <c r="BB265" s="230">
        <f>IF($AR265=0,VLOOKUP(MID($A265,4,5),'Project splits'!$C$5:$AM$346,BB$22,FALSE),IF(ISNA(VLOOKUP($A265,'Success Asset Classes'!$B$15:$BD$377,BB$21,FALSE)),VLOOKUP(MID($A265,4,5),'Project splits'!$C$5:$AM$346,BB$22,FALSE),VLOOKUP($A265,'Success Asset Classes'!$B$15:$BD$377,BB$21,FALSE)))</f>
        <v>1</v>
      </c>
      <c r="BC265" s="230">
        <f>IF($AR265=0,VLOOKUP(MID($A265,4,5),'Project splits'!$C$5:$AM$346,BC$22,FALSE),IF(ISNA(VLOOKUP($A265,'Success Asset Classes'!$B$15:$BD$377,BC$21,FALSE)),VLOOKUP(MID($A265,4,5),'Project splits'!$C$5:$AM$346,BC$22,FALSE),VLOOKUP($A265,'Success Asset Classes'!$B$15:$BD$377,BC$21,FALSE)))</f>
        <v>0</v>
      </c>
      <c r="BD265" s="230">
        <f>IF($AR265=0,VLOOKUP(MID($A265,4,5),'Project splits'!$C$5:$AM$346,BD$22,FALSE),IF(ISNA(VLOOKUP($A265,'Success Asset Classes'!$B$15:$BD$377,BD$21,FALSE)),VLOOKUP(MID($A265,4,5),'Project splits'!$C$5:$AM$346,BD$22,FALSE),VLOOKUP($A265,'Success Asset Classes'!$B$15:$BD$377,BD$21,FALSE)))</f>
        <v>0</v>
      </c>
      <c r="BE265" s="230">
        <f>IF($AR265=0,VLOOKUP(MID($A265,4,5),'Project splits'!$C$5:$AM$346,BE$22,FALSE),IF(ISNA(VLOOKUP($A265,'Success Asset Classes'!$B$15:$BD$377,BE$21,FALSE)),VLOOKUP(MID($A265,4,5),'Project splits'!$C$5:$AM$346,BE$22,FALSE),VLOOKUP($A265,'Success Asset Classes'!$B$15:$BD$377,BE$21,FALSE)))</f>
        <v>0</v>
      </c>
      <c r="BF265" s="230">
        <f>IF($AR265=0,VLOOKUP(MID($A265,4,5),'Project splits'!$C$5:$AM$346,BF$22,FALSE),IF(ISNA(VLOOKUP($A265,'Success Asset Classes'!$B$15:$BD$377,BF$21,FALSE)),VLOOKUP(MID($A265,4,5),'Project splits'!$C$5:$AM$346,BF$22,FALSE),VLOOKUP($A265,'Success Asset Classes'!$B$15:$BD$377,BF$21,FALSE)))</f>
        <v>0</v>
      </c>
      <c r="BG265" s="230">
        <f>IF($AR265=0,VLOOKUP(MID($A265,4,5),'Project splits'!$C$5:$AM$346,BG$22,FALSE),IF(ISNA(VLOOKUP($A265,'Success Asset Classes'!$B$15:$BD$377,BG$21,FALSE)),VLOOKUP(MID($A265,4,5),'Project splits'!$C$5:$AM$346,BG$22,FALSE),VLOOKUP($A265,'Success Asset Classes'!$B$15:$BD$377,BG$21,FALSE)))</f>
        <v>0</v>
      </c>
      <c r="BH265" s="230">
        <f>IF($AR265=0,VLOOKUP(MID($A265,4,5),'Project splits'!$C$5:$AM$346,BH$22,FALSE),IF(ISNA(VLOOKUP($A265,'Success Asset Classes'!$B$15:$BD$377,BH$21,FALSE)),VLOOKUP(MID($A265,4,5),'Project splits'!$C$5:$AM$346,BH$22,FALSE),VLOOKUP($A265,'Success Asset Classes'!$B$15:$BD$377,BH$21,FALSE)))</f>
        <v>0</v>
      </c>
      <c r="BI265" s="230">
        <f>IF($AR265=0,VLOOKUP(MID($A265,4,5),'Project splits'!$C$5:$AM$346,BI$22,FALSE),IF(ISNA(VLOOKUP($A265,'Success Asset Classes'!$B$15:$BD$377,BI$21,FALSE)),VLOOKUP(MID($A265,4,5),'Project splits'!$C$5:$AM$346,BI$22,FALSE),VLOOKUP($A265,'Success Asset Classes'!$B$15:$BD$377,BI$21,FALSE)))</f>
        <v>0</v>
      </c>
      <c r="BJ265" s="230">
        <f>IF($AR265=0,VLOOKUP(MID($A265,4,5),'Project splits'!$C$5:$AM$346,BJ$22,FALSE),IF(ISNA(VLOOKUP($A265,'Success Asset Classes'!$B$15:$BD$377,BJ$21,FALSE)),VLOOKUP(MID($A265,4,5),'Project splits'!$C$5:$AM$346,BJ$22,FALSE),VLOOKUP($A265,'Success Asset Classes'!$B$15:$BD$377,BJ$21,FALSE)))</f>
        <v>0</v>
      </c>
      <c r="BK265" s="230">
        <f>IF($AR265=0,VLOOKUP(MID($A265,4,5),'Project splits'!$C$5:$AM$346,BK$22,FALSE),IF(ISNA(VLOOKUP($A265,'Success Asset Classes'!$B$15:$BD$377,BK$21,FALSE)),VLOOKUP(MID($A265,4,5),'Project splits'!$C$5:$AM$346,BK$22,FALSE),VLOOKUP($A265,'Success Asset Classes'!$B$15:$BD$377,BK$21,FALSE)))</f>
        <v>0</v>
      </c>
      <c r="BL265" s="230">
        <f>IF($AR265=0,VLOOKUP(MID($A265,4,5),'Project splits'!$C$5:$AM$346,BL$22,FALSE),IF(ISNA(VLOOKUP($A265,'Success Asset Classes'!$B$15:$BD$377,BL$21,FALSE)),VLOOKUP(MID($A265,4,5),'Project splits'!$C$5:$AM$346,BL$22,FALSE),VLOOKUP($A265,'Success Asset Classes'!$B$15:$BD$377,BL$21,FALSE)))</f>
        <v>0</v>
      </c>
      <c r="BM265" s="230">
        <f>IF($AR265=0,VLOOKUP(MID($A265,4,5),'Project splits'!$C$5:$AM$346,BM$22,FALSE),IF(ISNA(VLOOKUP($A265,'Success Asset Classes'!$B$15:$BD$377,BM$21,FALSE)),VLOOKUP(MID($A265,4,5),'Project splits'!$C$5:$AM$346,BM$22,FALSE),VLOOKUP($A265,'Success Asset Classes'!$B$15:$BD$377,BM$21,FALSE)))</f>
        <v>0</v>
      </c>
      <c r="BN265" s="230">
        <f>IF($AR265=0,VLOOKUP(MID($A265,4,5),'Project splits'!$C$5:$AM$346,BN$22,FALSE),IF(ISNA(VLOOKUP($A265,'Success Asset Classes'!$B$15:$BD$377,BN$21,FALSE)),VLOOKUP(MID($A265,4,5),'Project splits'!$C$5:$AM$346,BN$22,FALSE),VLOOKUP($A265,'Success Asset Classes'!$B$15:$BD$377,BN$21,FALSE)))</f>
        <v>0</v>
      </c>
      <c r="BO265" s="230">
        <f>IF($AR265=0,VLOOKUP(MID($A265,4,5),'Project splits'!$C$5:$AM$346,BO$22,FALSE),IF(ISNA(VLOOKUP($A265,'Success Asset Classes'!$B$15:$BD$377,BO$21,FALSE)),VLOOKUP(MID($A265,4,5),'Project splits'!$C$5:$AM$346,BO$22,FALSE),VLOOKUP($A265,'Success Asset Classes'!$B$15:$BD$377,BO$21,FALSE)))</f>
        <v>0</v>
      </c>
      <c r="BP265" s="230">
        <f>IF($AR265=0,VLOOKUP(MID($A265,4,5),'Project splits'!$C$5:$AM$346,BP$22,FALSE),IF(ISNA(VLOOKUP($A265,'Success Asset Classes'!$B$15:$BD$377,BP$21,FALSE)),VLOOKUP(MID($A265,4,5),'Project splits'!$C$5:$AM$346,BP$22,FALSE),VLOOKUP($A265,'Success Asset Classes'!$B$15:$BD$377,BP$21,FALSE)))</f>
        <v>0</v>
      </c>
      <c r="BQ265" s="230">
        <f>IF($AR265=0,VLOOKUP(MID($A265,4,5),'Project splits'!$C$5:$AM$346,BQ$22,FALSE),IF(ISNA(VLOOKUP($A265,'Success Asset Classes'!$B$15:$BD$377,BQ$21,FALSE)),VLOOKUP(MID($A265,4,5),'Project splits'!$C$5:$AM$346,BQ$22,FALSE),VLOOKUP($A265,'Success Asset Classes'!$B$15:$BD$377,BQ$21,FALSE)))</f>
        <v>0</v>
      </c>
      <c r="BR265" s="230">
        <f>IF($AR265=0,VLOOKUP(MID($A265,4,5),'Project splits'!$C$5:$AM$346,BR$22,FALSE),IF(ISNA(VLOOKUP($A265,'Success Asset Classes'!$B$15:$BD$377,BR$21,FALSE)),VLOOKUP(MID($A265,4,5),'Project splits'!$C$5:$AM$346,BR$22,FALSE),VLOOKUP($A265,'Success Asset Classes'!$B$15:$BD$377,BR$21,FALSE)))</f>
        <v>0</v>
      </c>
      <c r="BS265" s="247">
        <f t="shared" si="69"/>
        <v>1</v>
      </c>
      <c r="BT265" s="249">
        <f>1+IF(ISNA(VLOOKUP($A265,'Project labour content'!$A$7:$D$255,'Project labour content'!$D$1,FALSE)),VLOOKUP($D265,'Project labour content'!$F$6:$G$15,'Project labour content'!$G$1,FALSE),VLOOKUP($A265,'Project labour content'!$A$7:$D$255,'Project labour content'!$D$1,FALSE))*LabEsc22*1</f>
        <v>1.0007222854200126</v>
      </c>
      <c r="BU265" s="249">
        <f>1+IF(ISNA(VLOOKUP($A265,'Project labour content'!$A$7:$D$255,'Project labour content'!$D$1,FALSE)),VLOOKUP($D265,'Project labour content'!$F$6:$G$15,'Project labour content'!$G$1,FALSE),VLOOKUP($A265,'Project labour content'!$A$7:$D$255,'Project labour content'!$D$1,FALSE))*LabEsc23*1</f>
        <v>1.0014480378100414</v>
      </c>
      <c r="BV265" s="249">
        <f>1+IF(ISNA(VLOOKUP($A265,'Project labour content'!$A$7:$D$255,'Project labour content'!$D$1,FALSE)),VLOOKUP($D265,'Project labour content'!$F$6:$G$15,'Project labour content'!$G$1,FALSE),VLOOKUP($A265,'Project labour content'!$A$7:$D$255,'Project labour content'!$D$1,FALSE))*LabEsc24*1</f>
        <v>1.0021316965614484</v>
      </c>
      <c r="BW265" s="249">
        <f>1+IF(ISNA(VLOOKUP($A265,'Project labour content'!$A$7:$D$255,'Project labour content'!$D$1,FALSE)),VLOOKUP($D265,'Project labour content'!$F$6:$G$15,'Project labour content'!$G$1,FALSE),VLOOKUP($A265,'Project labour content'!$A$7:$D$255,'Project labour content'!$D$1,FALSE))*LabEsc25*1</f>
        <v>1.0030473435158329</v>
      </c>
      <c r="BX265" s="249">
        <f>1+IF(ISNA(VLOOKUP($A265,'Project labour content'!$A$7:$D$255,'Project labour content'!$D$1,FALSE)),VLOOKUP($D265,'Project labour content'!$F$6:$G$15,'Project labour content'!$G$1,FALSE),VLOOKUP($A265,'Project labour content'!$A$7:$D$255,'Project labour content'!$D$1,FALSE))*LabEsc26*1</f>
        <v>1.0040452460882865</v>
      </c>
      <c r="BY265" s="249">
        <f>1+IF(ISNA(VLOOKUP($A265,'Project labour content'!$A$7:$D$255,'Project labour content'!$D$1,FALSE)),VLOOKUP($D265,'Project labour content'!$F$6:$G$15,'Project labour content'!$G$1,FALSE),VLOOKUP($A265,'Project labour content'!$A$7:$D$255,'Project labour content'!$D$1,FALSE))*LabEsc27*1</f>
        <v>1.0046633315893168</v>
      </c>
      <c r="BZ265" s="249">
        <f>1+IF(ISNA(VLOOKUP($A265,'Project labour content'!$A$7:$D$255,'Project labour content'!$D$1,FALSE)),VLOOKUP($D265,'Project labour content'!$F$6:$G$15,'Project labour content'!$G$1,FALSE),VLOOKUP($A265,'Project labour content'!$A$7:$D$255,'Project labour content'!$D$1,FALSE))*LabEsc28*1</f>
        <v>1.0051287499715926</v>
      </c>
      <c r="CA265" s="249">
        <f>1+IF(ISNA(VLOOKUP($A265,'Project labour content'!$A$7:$D$255,'Project labour content'!$D$1,FALSE)),VLOOKUP($D265,'Project labour content'!$F$6:$G$15,'Project labour content'!$G$1,FALSE),VLOOKUP($A265,'Project labour content'!$A$7:$D$255,'Project labour content'!$D$1,FALSE))*LabEsc29*1</f>
        <v>1.005875653391469</v>
      </c>
      <c r="CB265" s="250" t="str">
        <f>IF(ISNA(VLOOKUP($A265,'Project labour content'!$A$7:$D$255,'Project labour content'!$D$1,FALSE)),"Category","Project")</f>
        <v>Category</v>
      </c>
      <c r="CD265" s="247" t="str">
        <f t="shared" si="70"/>
        <v>14229</v>
      </c>
      <c r="CE265" s="3"/>
    </row>
    <row r="266" spans="1:83" x14ac:dyDescent="0.15">
      <c r="A266" s="11" t="s">
        <v>879</v>
      </c>
      <c r="B266" s="11" t="str">
        <f>VLOOKUP($A266,'Incurred Real 2022$'!$A$25:$AC$426,'Incurred Real 2022$'!B$1,FALSE)</f>
        <v>Asset Data Capture 2019-20</v>
      </c>
      <c r="C266" s="11" t="str">
        <f>VLOOKUP($A266,'Incurred Real 2022$'!$A$25:$AC$426,'Incurred Real 2022$'!C$1,FALSE)</f>
        <v>ExAnte</v>
      </c>
      <c r="D266" s="11" t="str">
        <f>VLOOKUP($A266,'Incurred Real 2022$'!$A$25:$AC$426,'Incurred Real 2022$'!D$1,FALSE)</f>
        <v>Information Technology</v>
      </c>
      <c r="E266" s="11" t="str">
        <f>VLOOKUP($A266,'Incurred Real 2022$'!$A$25:$AC$426,'Incurred Real 2022$'!E$1,FALSE)</f>
        <v>Closed</v>
      </c>
      <c r="F266" s="105" t="str">
        <f>IF(VLOOKUP($A266,'Incurred Real 2022$'!$A$25:$AC$426,'Incurred Real 2022$'!F$1,FALSE)=0,"",VLOOKUP($A266,'Incurred Real 2022$'!$A$25:$AC$426,'Incurred Real 2022$'!F$1,FALSE))</f>
        <v/>
      </c>
      <c r="G266" s="105" t="str">
        <f>IF(VLOOKUP($A266,'Incurred Real 2022$'!$A$25:$AC$426,'Incurred Real 2022$'!G$1,FALSE)=0,"",VLOOKUP($A266,'Incurred Real 2022$'!$A$25:$AC$426,'Incurred Real 2022$'!G$1,FALSE))</f>
        <v/>
      </c>
      <c r="H266" s="105" t="str">
        <f>IF(VLOOKUP($A266,'Incurred Real 2022$'!$A$25:$AC$426,'Incurred Real 2022$'!H$1,FALSE)=0,"",VLOOKUP($A266,'Incurred Real 2022$'!$A$25:$AC$426,'Incurred Real 2022$'!H$1,FALSE))</f>
        <v/>
      </c>
      <c r="I266" s="105" t="str">
        <f>IF(VLOOKUP($A266,'Incurred Real 2022$'!$A$25:$AC$426,'Incurred Real 2022$'!I$1,FALSE)=0,"",VLOOKUP($A266,'Incurred Real 2022$'!$A$25:$AC$426,'Incurred Real 2022$'!I$1,FALSE))</f>
        <v/>
      </c>
      <c r="J266" s="105" t="str">
        <f>IF(VLOOKUP($A266,'Incurred Real 2022$'!$A$25:$AC$426,'Incurred Real 2022$'!J$1,FALSE)=0,"",VLOOKUP($A266,'Incurred Real 2022$'!$A$25:$AC$426,'Incurred Real 2022$'!J$1,FALSE))</f>
        <v/>
      </c>
      <c r="K266" s="105" t="str">
        <f>IF(VLOOKUP($A266,'Incurred Real 2022$'!$A$25:$AC$426,'Incurred Real 2022$'!K$1,FALSE)=0,"",VLOOKUP($A266,'Incurred Real 2022$'!$A$25:$AC$426,'Incurred Real 2022$'!K$1,FALSE))</f>
        <v/>
      </c>
      <c r="L266" s="105" t="str">
        <f>IF(VLOOKUP($A266,'Incurred Real 2022$'!$A$25:$AC$426,'Incurred Real 2022$'!L$1,FALSE)=0,"",VLOOKUP($A266,'Incurred Real 2022$'!$A$25:$AC$426,'Incurred Real 2022$'!L$1,FALSE))</f>
        <v/>
      </c>
      <c r="M266" s="105" t="str">
        <f>IF(VLOOKUP($A266,'Incurred Real 2022$'!$A$25:$AC$426,'Incurred Real 2022$'!M$1,FALSE)=0,"",VLOOKUP($A266,'Incurred Real 2022$'!$A$25:$AC$426,'Incurred Real 2022$'!M$1,FALSE))</f>
        <v/>
      </c>
      <c r="N266" s="105" t="str">
        <f>IF(VLOOKUP($A266,'Incurred Real 2022$'!$A$25:$AC$426,'Incurred Real 2022$'!N$1,FALSE)=0,"",VLOOKUP($A266,'Incurred Real 2022$'!$A$25:$AC$426,'Incurred Real 2022$'!N$1,FALSE))</f>
        <v/>
      </c>
      <c r="O266" s="105" t="str">
        <f>IF(VLOOKUP($A266,'Incurred Real 2022$'!$A$25:$AC$426,'Incurred Real 2022$'!O$1,FALSE)=0,"",VLOOKUP($A266,'Incurred Real 2022$'!$A$25:$AC$426,'Incurred Real 2022$'!O$1,FALSE))</f>
        <v/>
      </c>
      <c r="P266" s="105" t="str">
        <f>IF(VLOOKUP($A266,'Incurred Real 2022$'!$A$25:$AC$426,'Incurred Real 2022$'!P$1,FALSE)=0,"",VLOOKUP($A266,'Incurred Real 2022$'!$A$25:$AC$426,'Incurred Real 2022$'!P$1,FALSE))</f>
        <v/>
      </c>
      <c r="Q266" s="105" t="str">
        <f>IF(VLOOKUP($A266,'Incurred Real 2022$'!$A$25:$AC$426,'Incurred Real 2022$'!Q$1,FALSE)=0,"",VLOOKUP($A266,'Incurred Real 2022$'!$A$25:$AC$426,'Incurred Real 2022$'!Q$1,FALSE))</f>
        <v/>
      </c>
      <c r="R266" s="105" t="str">
        <f>IF(VLOOKUP($A266,'Incurred Real 2022$'!$A$25:$AC$426,'Incurred Real 2022$'!R$1,FALSE)=0,"",VLOOKUP($A266,'Incurred Real 2022$'!$A$25:$AC$426,'Incurred Real 2022$'!R$1,FALSE))</f>
        <v/>
      </c>
      <c r="S266" s="105">
        <f>IF(VLOOKUP($A266,'Incurred Real 2022$'!$A$25:$AC$426,'Incurred Real 2022$'!S$1,FALSE)=0,"",VLOOKUP($A266,'Incurred Real 2022$'!$A$25:$AC$426,'Incurred Real 2022$'!S$1,FALSE))</f>
        <v>763202.89</v>
      </c>
      <c r="T266" s="105">
        <f>IF(VLOOKUP($A266,'Incurred Real 2022$'!$A$25:$AC$426,'Incurred Real 2022$'!T$1,FALSE)=0,"",VLOOKUP($A266,'Incurred Real 2022$'!$A$25:$AC$426,'Incurred Real 2022$'!T$1,FALSE))</f>
        <v>1494932.13</v>
      </c>
      <c r="U266" s="105">
        <f>IF(VLOOKUP($A266,'Incurred Real 2022$'!$A$25:$AC$426,'Incurred Real 2022$'!U$1,FALSE)=0,"",VLOOKUP($A266,'Incurred Real 2022$'!$A$25:$AC$426,'Incurred Real 2022$'!U$1,FALSE))</f>
        <v>76528.89</v>
      </c>
      <c r="V266" s="13" t="str">
        <f>IF(ISTEXT(VLOOKUP($A266,'Incurred Real 2022$'!$A$25:$AC$426,'Incurred Real 2022$'!V$1,FALSE)),"",(VLOOKUP($A266,'Incurred Real 2022$'!$A$25:$AC$426,'Incurred Real 2022$'!V$1,FALSE))*BT266*Incurred_Real!V$15)</f>
        <v/>
      </c>
      <c r="W266" s="13" t="str">
        <f>IF(ISTEXT(VLOOKUP($A266,'Incurred Real 2022$'!$A$25:$AC$426,'Incurred Real 2022$'!W$1,FALSE)),"",(VLOOKUP($A266,'Incurred Real 2022$'!$A$25:$AC$426,'Incurred Real 2022$'!W$1,FALSE))*BU266*Incurred_Real!W$15)</f>
        <v/>
      </c>
      <c r="X266" s="220" t="str">
        <f>IF(ISTEXT(VLOOKUP($A266,'Incurred Real 2022$'!$A$25:$AC$426,'Incurred Real 2022$'!X$1,FALSE)),"",(VLOOKUP($A266,'Incurred Real 2022$'!$A$25:$AC$426,'Incurred Real 2022$'!X$1,FALSE))*BV266*Incurred_Real!X$15)</f>
        <v/>
      </c>
      <c r="Y266" s="217" t="str">
        <f>IF(ISTEXT(VLOOKUP($A266,'Incurred Real 2022$'!$A$25:$AC$426,'Incurred Real 2022$'!Y$1,FALSE)),"",(VLOOKUP($A266,'Incurred Real 2022$'!$A$25:$AC$426,'Incurred Real 2022$'!Y$1,FALSE))*BW266*Incurred_Real!Y$15)</f>
        <v/>
      </c>
      <c r="Z266" s="13" t="str">
        <f>IF(ISTEXT(VLOOKUP($A266,'Incurred Real 2022$'!$A$25:$AC$426,'Incurred Real 2022$'!Z$1,FALSE)),"",(VLOOKUP($A266,'Incurred Real 2022$'!$A$25:$AC$426,'Incurred Real 2022$'!Z$1,FALSE))*BX266*Incurred_Real!Z$15)</f>
        <v/>
      </c>
      <c r="AA266" s="13" t="str">
        <f>IF(ISTEXT(VLOOKUP($A266,'Incurred Real 2022$'!$A$25:$AC$426,'Incurred Real 2022$'!AA$1,FALSE)),"",(VLOOKUP($A266,'Incurred Real 2022$'!$A$25:$AC$426,'Incurred Real 2022$'!AA$1,FALSE))*BY266*Incurred_Real!AA$15)</f>
        <v/>
      </c>
      <c r="AB266" s="13" t="str">
        <f>IF(ISTEXT(VLOOKUP($A266,'Incurred Real 2022$'!$A$25:$AC$426,'Incurred Real 2022$'!AB$1,FALSE)),"",(VLOOKUP($A266,'Incurred Real 2022$'!$A$25:$AC$426,'Incurred Real 2022$'!AB$1,FALSE))*BZ266*Incurred_Real!AB$15)</f>
        <v/>
      </c>
      <c r="AC266" s="13" t="str">
        <f>IF(ISTEXT(VLOOKUP($A266,'Incurred Real 2022$'!$A$25:$AC$426,'Incurred Real 2022$'!AC$1,FALSE)),"",(VLOOKUP($A266,'Incurred Real 2022$'!$A$25:$AC$426,'Incurred Real 2022$'!AC$1,FALSE))*CA266*Incurred_Real!AC$15)</f>
        <v/>
      </c>
      <c r="AD266" s="227">
        <f t="shared" si="65"/>
        <v>2334663.91</v>
      </c>
      <c r="AE266" s="227">
        <f t="shared" si="66"/>
        <v>2334663.91</v>
      </c>
      <c r="AF266" s="239">
        <f t="shared" si="71"/>
        <v>2832069.5802862244</v>
      </c>
      <c r="AG266" s="222">
        <f t="shared" si="67"/>
        <v>2368264.648328458</v>
      </c>
      <c r="AH266" s="223">
        <f t="shared" si="76"/>
        <v>1.1958416819189206</v>
      </c>
      <c r="AI266" s="224">
        <f t="shared" si="68"/>
        <v>2021</v>
      </c>
      <c r="AJ266" s="225">
        <f>VLOOKUP($A266,Project_Commissioning!$C$4:$H$355,Project_Commissioning!F$1,FALSE)</f>
        <v>44103</v>
      </c>
      <c r="AK266" s="226">
        <f>VLOOKUP($A266,Project_Commissioning!$C$4:$H$355,Project_Commissioning!G$1,FALSE)</f>
        <v>2021</v>
      </c>
      <c r="AL266" s="225" t="str">
        <f>IF(VLOOKUP($A266,Project_Commissioning!$C$4:$H$355,Project_Commissioning!H$1,FALSE)=0,"",VLOOKUP($A266,Project_Commissioning!$C$4:$H$355,Project_Commissioning!H$1,FALSE))</f>
        <v/>
      </c>
      <c r="AM266" s="237">
        <f t="shared" si="72"/>
        <v>2515383.0842994153</v>
      </c>
      <c r="AN266" s="221" cm="1">
        <f t="array" ref="AN266">IF(ROUND(AE266,0)=0,0,LOOKUP(2,1/(F266:AC266&lt;&gt;""),F266:AC266))</f>
        <v>76528.89</v>
      </c>
      <c r="AO266" s="221">
        <f t="shared" si="73"/>
        <v>0</v>
      </c>
      <c r="AP266" s="79"/>
      <c r="AQ266" s="20"/>
      <c r="AR266" s="245">
        <f>IF(ISNA(VLOOKUP($A266,'Success Asset Classes'!$B$15:$AA$114,'Success Asset Classes'!$AA$1,FALSE)),0,VLOOKUP($A266,'Success Asset Classes'!$B$15:$AA$114,'Success Asset Classes'!$AA$1,FALSE))</f>
        <v>1</v>
      </c>
      <c r="AS266" s="230">
        <f>IF($AR266=0,VLOOKUP(MID($A266,4,5),'Project splits'!$C$5:$AM$346,AS$22,FALSE),IF(ISNA(VLOOKUP($A266,'Success Asset Classes'!$B$15:$BD$377,AS$21,FALSE)),VLOOKUP(MID($A266,4,5),'Project splits'!$C$5:$AM$346,AS$22,FALSE),VLOOKUP($A266,'Success Asset Classes'!$B$15:$BD$377,AS$21,FALSE)))</f>
        <v>0</v>
      </c>
      <c r="AT266" s="230">
        <f>IF($AR266=0,VLOOKUP(MID($A266,4,5),'Project splits'!$C$5:$AM$346,AT$22,FALSE),IF(ISNA(VLOOKUP($A266,'Success Asset Classes'!$B$15:$BD$377,AT$21,FALSE)),VLOOKUP(MID($A266,4,5),'Project splits'!$C$5:$AM$346,AT$22,FALSE),VLOOKUP($A266,'Success Asset Classes'!$B$15:$BD$377,AT$21,FALSE)))</f>
        <v>0</v>
      </c>
      <c r="AU266" s="230">
        <f>IF($AR266=0,VLOOKUP(MID($A266,4,5),'Project splits'!$C$5:$AM$346,AU$22,FALSE),IF(ISNA(VLOOKUP($A266,'Success Asset Classes'!$B$15:$BD$377,AU$21,FALSE)),VLOOKUP(MID($A266,4,5),'Project splits'!$C$5:$AM$346,AU$22,FALSE),VLOOKUP($A266,'Success Asset Classes'!$B$15:$BD$377,AU$21,FALSE)))</f>
        <v>0</v>
      </c>
      <c r="AV266" s="230">
        <f>IF($AR266=0,VLOOKUP(MID($A266,4,5),'Project splits'!$C$5:$AM$346,AV$22,FALSE),IF(ISNA(VLOOKUP($A266,'Success Asset Classes'!$B$15:$BD$377,AV$21,FALSE)),VLOOKUP(MID($A266,4,5),'Project splits'!$C$5:$AM$346,AV$22,FALSE),VLOOKUP($A266,'Success Asset Classes'!$B$15:$BD$377,AV$21,FALSE)))</f>
        <v>1</v>
      </c>
      <c r="AW266" s="230">
        <f>IF($AR266=0,VLOOKUP(MID($A266,4,5),'Project splits'!$C$5:$AM$346,AW$22,FALSE),IF(ISNA(VLOOKUP($A266,'Success Asset Classes'!$B$15:$BD$377,AW$21,FALSE)),VLOOKUP(MID($A266,4,5),'Project splits'!$C$5:$AM$346,AW$22,FALSE),VLOOKUP($A266,'Success Asset Classes'!$B$15:$BD$377,AW$21,FALSE)))</f>
        <v>0</v>
      </c>
      <c r="AX266" s="230">
        <f>IF($AR266=0,VLOOKUP(MID($A266,4,5),'Project splits'!$C$5:$AM$346,AX$22,FALSE),IF(ISNA(VLOOKUP($A266,'Success Asset Classes'!$B$15:$BD$377,AX$21,FALSE)),VLOOKUP(MID($A266,4,5),'Project splits'!$C$5:$AM$346,AX$22,FALSE),VLOOKUP($A266,'Success Asset Classes'!$B$15:$BD$377,AX$21,FALSE)))</f>
        <v>0</v>
      </c>
      <c r="AY266" s="230">
        <f>IF($AR266=0,VLOOKUP(MID($A266,4,5),'Project splits'!$C$5:$AM$346,AY$22,FALSE),IF(ISNA(VLOOKUP($A266,'Success Asset Classes'!$B$15:$BD$377,AY$21,FALSE)),VLOOKUP(MID($A266,4,5),'Project splits'!$C$5:$AM$346,AY$22,FALSE),VLOOKUP($A266,'Success Asset Classes'!$B$15:$BD$377,AY$21,FALSE)))</f>
        <v>0</v>
      </c>
      <c r="AZ266" s="230">
        <f>IF($AR266=0,VLOOKUP(MID($A266,4,5),'Project splits'!$C$5:$AM$346,AZ$22,FALSE),IF(ISNA(VLOOKUP($A266,'Success Asset Classes'!$B$15:$BD$377,AZ$21,FALSE)),VLOOKUP(MID($A266,4,5),'Project splits'!$C$5:$AM$346,AZ$22,FALSE),VLOOKUP($A266,'Success Asset Classes'!$B$15:$BD$377,AZ$21,FALSE)))</f>
        <v>0</v>
      </c>
      <c r="BA266" s="230">
        <f>IF($AR266=0,VLOOKUP(MID($A266,4,5),'Project splits'!$C$5:$AM$346,BA$22,FALSE),IF(ISNA(VLOOKUP($A266,'Success Asset Classes'!$B$15:$BD$377,BA$21,FALSE)),VLOOKUP(MID($A266,4,5),'Project splits'!$C$5:$AM$346,BA$22,FALSE),VLOOKUP($A266,'Success Asset Classes'!$B$15:$BD$377,BA$21,FALSE)))</f>
        <v>0</v>
      </c>
      <c r="BB266" s="230">
        <f>IF($AR266=0,VLOOKUP(MID($A266,4,5),'Project splits'!$C$5:$AM$346,BB$22,FALSE),IF(ISNA(VLOOKUP($A266,'Success Asset Classes'!$B$15:$BD$377,BB$21,FALSE)),VLOOKUP(MID($A266,4,5),'Project splits'!$C$5:$AM$346,BB$22,FALSE),VLOOKUP($A266,'Success Asset Classes'!$B$15:$BD$377,BB$21,FALSE)))</f>
        <v>0</v>
      </c>
      <c r="BC266" s="230">
        <f>IF($AR266=0,VLOOKUP(MID($A266,4,5),'Project splits'!$C$5:$AM$346,BC$22,FALSE),IF(ISNA(VLOOKUP($A266,'Success Asset Classes'!$B$15:$BD$377,BC$21,FALSE)),VLOOKUP(MID($A266,4,5),'Project splits'!$C$5:$AM$346,BC$22,FALSE),VLOOKUP($A266,'Success Asset Classes'!$B$15:$BD$377,BC$21,FALSE)))</f>
        <v>0</v>
      </c>
      <c r="BD266" s="230">
        <f>IF($AR266=0,VLOOKUP(MID($A266,4,5),'Project splits'!$C$5:$AM$346,BD$22,FALSE),IF(ISNA(VLOOKUP($A266,'Success Asset Classes'!$B$15:$BD$377,BD$21,FALSE)),VLOOKUP(MID($A266,4,5),'Project splits'!$C$5:$AM$346,BD$22,FALSE),VLOOKUP($A266,'Success Asset Classes'!$B$15:$BD$377,BD$21,FALSE)))</f>
        <v>0</v>
      </c>
      <c r="BE266" s="230">
        <f>IF($AR266=0,VLOOKUP(MID($A266,4,5),'Project splits'!$C$5:$AM$346,BE$22,FALSE),IF(ISNA(VLOOKUP($A266,'Success Asset Classes'!$B$15:$BD$377,BE$21,FALSE)),VLOOKUP(MID($A266,4,5),'Project splits'!$C$5:$AM$346,BE$22,FALSE),VLOOKUP($A266,'Success Asset Classes'!$B$15:$BD$377,BE$21,FALSE)))</f>
        <v>0</v>
      </c>
      <c r="BF266" s="230">
        <f>IF($AR266=0,VLOOKUP(MID($A266,4,5),'Project splits'!$C$5:$AM$346,BF$22,FALSE),IF(ISNA(VLOOKUP($A266,'Success Asset Classes'!$B$15:$BD$377,BF$21,FALSE)),VLOOKUP(MID($A266,4,5),'Project splits'!$C$5:$AM$346,BF$22,FALSE),VLOOKUP($A266,'Success Asset Classes'!$B$15:$BD$377,BF$21,FALSE)))</f>
        <v>0</v>
      </c>
      <c r="BG266" s="230">
        <f>IF($AR266=0,VLOOKUP(MID($A266,4,5),'Project splits'!$C$5:$AM$346,BG$22,FALSE),IF(ISNA(VLOOKUP($A266,'Success Asset Classes'!$B$15:$BD$377,BG$21,FALSE)),VLOOKUP(MID($A266,4,5),'Project splits'!$C$5:$AM$346,BG$22,FALSE),VLOOKUP($A266,'Success Asset Classes'!$B$15:$BD$377,BG$21,FALSE)))</f>
        <v>0</v>
      </c>
      <c r="BH266" s="230">
        <f>IF($AR266=0,VLOOKUP(MID($A266,4,5),'Project splits'!$C$5:$AM$346,BH$22,FALSE),IF(ISNA(VLOOKUP($A266,'Success Asset Classes'!$B$15:$BD$377,BH$21,FALSE)),VLOOKUP(MID($A266,4,5),'Project splits'!$C$5:$AM$346,BH$22,FALSE),VLOOKUP($A266,'Success Asset Classes'!$B$15:$BD$377,BH$21,FALSE)))</f>
        <v>0</v>
      </c>
      <c r="BI266" s="230">
        <f>IF($AR266=0,VLOOKUP(MID($A266,4,5),'Project splits'!$C$5:$AM$346,BI$22,FALSE),IF(ISNA(VLOOKUP($A266,'Success Asset Classes'!$B$15:$BD$377,BI$21,FALSE)),VLOOKUP(MID($A266,4,5),'Project splits'!$C$5:$AM$346,BI$22,FALSE),VLOOKUP($A266,'Success Asset Classes'!$B$15:$BD$377,BI$21,FALSE)))</f>
        <v>0</v>
      </c>
      <c r="BJ266" s="230">
        <f>IF($AR266=0,VLOOKUP(MID($A266,4,5),'Project splits'!$C$5:$AM$346,BJ$22,FALSE),IF(ISNA(VLOOKUP($A266,'Success Asset Classes'!$B$15:$BD$377,BJ$21,FALSE)),VLOOKUP(MID($A266,4,5),'Project splits'!$C$5:$AM$346,BJ$22,FALSE),VLOOKUP($A266,'Success Asset Classes'!$B$15:$BD$377,BJ$21,FALSE)))</f>
        <v>0</v>
      </c>
      <c r="BK266" s="230">
        <f>IF($AR266=0,VLOOKUP(MID($A266,4,5),'Project splits'!$C$5:$AM$346,BK$22,FALSE),IF(ISNA(VLOOKUP($A266,'Success Asset Classes'!$B$15:$BD$377,BK$21,FALSE)),VLOOKUP(MID($A266,4,5),'Project splits'!$C$5:$AM$346,BK$22,FALSE),VLOOKUP($A266,'Success Asset Classes'!$B$15:$BD$377,BK$21,FALSE)))</f>
        <v>0</v>
      </c>
      <c r="BL266" s="230">
        <f>IF($AR266=0,VLOOKUP(MID($A266,4,5),'Project splits'!$C$5:$AM$346,BL$22,FALSE),IF(ISNA(VLOOKUP($A266,'Success Asset Classes'!$B$15:$BD$377,BL$21,FALSE)),VLOOKUP(MID($A266,4,5),'Project splits'!$C$5:$AM$346,BL$22,FALSE),VLOOKUP($A266,'Success Asset Classes'!$B$15:$BD$377,BL$21,FALSE)))</f>
        <v>0</v>
      </c>
      <c r="BM266" s="230">
        <f>IF($AR266=0,VLOOKUP(MID($A266,4,5),'Project splits'!$C$5:$AM$346,BM$22,FALSE),IF(ISNA(VLOOKUP($A266,'Success Asset Classes'!$B$15:$BD$377,BM$21,FALSE)),VLOOKUP(MID($A266,4,5),'Project splits'!$C$5:$AM$346,BM$22,FALSE),VLOOKUP($A266,'Success Asset Classes'!$B$15:$BD$377,BM$21,FALSE)))</f>
        <v>0</v>
      </c>
      <c r="BN266" s="230">
        <f>IF($AR266=0,VLOOKUP(MID($A266,4,5),'Project splits'!$C$5:$AM$346,BN$22,FALSE),IF(ISNA(VLOOKUP($A266,'Success Asset Classes'!$B$15:$BD$377,BN$21,FALSE)),VLOOKUP(MID($A266,4,5),'Project splits'!$C$5:$AM$346,BN$22,FALSE),VLOOKUP($A266,'Success Asset Classes'!$B$15:$BD$377,BN$21,FALSE)))</f>
        <v>0</v>
      </c>
      <c r="BO266" s="230">
        <f>IF($AR266=0,VLOOKUP(MID($A266,4,5),'Project splits'!$C$5:$AM$346,BO$22,FALSE),IF(ISNA(VLOOKUP($A266,'Success Asset Classes'!$B$15:$BD$377,BO$21,FALSE)),VLOOKUP(MID($A266,4,5),'Project splits'!$C$5:$AM$346,BO$22,FALSE),VLOOKUP($A266,'Success Asset Classes'!$B$15:$BD$377,BO$21,FALSE)))</f>
        <v>0</v>
      </c>
      <c r="BP266" s="230">
        <f>IF($AR266=0,VLOOKUP(MID($A266,4,5),'Project splits'!$C$5:$AM$346,BP$22,FALSE),IF(ISNA(VLOOKUP($A266,'Success Asset Classes'!$B$15:$BD$377,BP$21,FALSE)),VLOOKUP(MID($A266,4,5),'Project splits'!$C$5:$AM$346,BP$22,FALSE),VLOOKUP($A266,'Success Asset Classes'!$B$15:$BD$377,BP$21,FALSE)))</f>
        <v>0</v>
      </c>
      <c r="BQ266" s="230">
        <f>IF($AR266=0,VLOOKUP(MID($A266,4,5),'Project splits'!$C$5:$AM$346,BQ$22,FALSE),IF(ISNA(VLOOKUP($A266,'Success Asset Classes'!$B$15:$BD$377,BQ$21,FALSE)),VLOOKUP(MID($A266,4,5),'Project splits'!$C$5:$AM$346,BQ$22,FALSE),VLOOKUP($A266,'Success Asset Classes'!$B$15:$BD$377,BQ$21,FALSE)))</f>
        <v>0</v>
      </c>
      <c r="BR266" s="230">
        <f>IF($AR266=0,VLOOKUP(MID($A266,4,5),'Project splits'!$C$5:$AM$346,BR$22,FALSE),IF(ISNA(VLOOKUP($A266,'Success Asset Classes'!$B$15:$BD$377,BR$21,FALSE)),VLOOKUP(MID($A266,4,5),'Project splits'!$C$5:$AM$346,BR$22,FALSE),VLOOKUP($A266,'Success Asset Classes'!$B$15:$BD$377,BR$21,FALSE)))</f>
        <v>0</v>
      </c>
      <c r="BS266" s="247">
        <f t="shared" si="69"/>
        <v>1</v>
      </c>
      <c r="BT266" s="249">
        <f>1+IF(ISNA(VLOOKUP($A266,'Project labour content'!$A$7:$D$255,'Project labour content'!$D$1,FALSE)),VLOOKUP($D266,'Project labour content'!$F$6:$G$15,'Project labour content'!$G$1,FALSE),VLOOKUP($A266,'Project labour content'!$A$7:$D$255,'Project labour content'!$D$1,FALSE))*LabEsc22*1</f>
        <v>1.0024480115846353</v>
      </c>
      <c r="BU266" s="249">
        <f>1+IF(ISNA(VLOOKUP($A266,'Project labour content'!$A$7:$D$255,'Project labour content'!$D$1,FALSE)),VLOOKUP($D266,'Project labour content'!$F$6:$G$15,'Project labour content'!$G$1,FALSE),VLOOKUP($A266,'Project labour content'!$A$7:$D$255,'Project labour content'!$D$1,FALSE))*LabEsc23*1</f>
        <v>1.0049077736248768</v>
      </c>
      <c r="BV266" s="249">
        <f>1+IF(ISNA(VLOOKUP($A266,'Project labour content'!$A$7:$D$255,'Project labour content'!$D$1,FALSE)),VLOOKUP($D266,'Project labour content'!$F$6:$G$15,'Project labour content'!$G$1,FALSE),VLOOKUP($A266,'Project labour content'!$A$7:$D$255,'Project labour content'!$D$1,FALSE))*LabEsc24*1</f>
        <v>1.0072248694667842</v>
      </c>
      <c r="BW266" s="249">
        <f>1+IF(ISNA(VLOOKUP($A266,'Project labour content'!$A$7:$D$255,'Project labour content'!$D$1,FALSE)),VLOOKUP($D266,'Project labour content'!$F$6:$G$15,'Project labour content'!$G$1,FALSE),VLOOKUP($A266,'Project labour content'!$A$7:$D$255,'Project labour content'!$D$1,FALSE))*LabEsc25*1</f>
        <v>1.0103282331643793</v>
      </c>
      <c r="BX266" s="249">
        <f>1+IF(ISNA(VLOOKUP($A266,'Project labour content'!$A$7:$D$255,'Project labour content'!$D$1,FALSE)),VLOOKUP($D266,'Project labour content'!$F$6:$G$15,'Project labour content'!$G$1,FALSE),VLOOKUP($A266,'Project labour content'!$A$7:$D$255,'Project labour content'!$D$1,FALSE))*LabEsc26*1</f>
        <v>1.0137103823674747</v>
      </c>
      <c r="BY266" s="249">
        <f>1+IF(ISNA(VLOOKUP($A266,'Project labour content'!$A$7:$D$255,'Project labour content'!$D$1,FALSE)),VLOOKUP($D266,'Project labour content'!$F$6:$G$15,'Project labour content'!$G$1,FALSE),VLOOKUP($A266,'Project labour content'!$A$7:$D$255,'Project labour content'!$D$1,FALSE))*LabEsc27*1</f>
        <v>1.0158052335508072</v>
      </c>
      <c r="BZ266" s="249">
        <f>1+IF(ISNA(VLOOKUP($A266,'Project labour content'!$A$7:$D$255,'Project labour content'!$D$1,FALSE)),VLOOKUP($D266,'Project labour content'!$F$6:$G$15,'Project labour content'!$G$1,FALSE),VLOOKUP($A266,'Project labour content'!$A$7:$D$255,'Project labour content'!$D$1,FALSE))*LabEsc28*1</f>
        <v>1.0173826564918567</v>
      </c>
      <c r="CA266" s="249">
        <f>1+IF(ISNA(VLOOKUP($A266,'Project labour content'!$A$7:$D$255,'Project labour content'!$D$1,FALSE)),VLOOKUP($D266,'Project labour content'!$F$6:$G$15,'Project labour content'!$G$1,FALSE),VLOOKUP($A266,'Project labour content'!$A$7:$D$255,'Project labour content'!$D$1,FALSE))*LabEsc29*1</f>
        <v>1.0199141048276528</v>
      </c>
      <c r="CB266" s="250" t="str">
        <f>IF(ISNA(VLOOKUP($A266,'Project labour content'!$A$7:$D$255,'Project labour content'!$D$1,FALSE)),"Category","Project")</f>
        <v>Category</v>
      </c>
      <c r="CD266" s="247" t="str">
        <f t="shared" si="70"/>
        <v>14230</v>
      </c>
      <c r="CE266" s="3"/>
    </row>
    <row r="267" spans="1:83" x14ac:dyDescent="0.15">
      <c r="A267" s="11" t="s">
        <v>897</v>
      </c>
      <c r="B267" s="11" t="str">
        <f>VLOOKUP($A267,'Incurred Real 2022$'!$A$25:$AC$426,'Incurred Real 2022$'!B$1,FALSE)</f>
        <v>Asset Data Capture 2021-22</v>
      </c>
      <c r="C267" s="11" t="str">
        <f>VLOOKUP($A267,'Incurred Real 2022$'!$A$25:$AC$426,'Incurred Real 2022$'!C$1,FALSE)</f>
        <v>ExAnte</v>
      </c>
      <c r="D267" s="11" t="str">
        <f>VLOOKUP($A267,'Incurred Real 2022$'!$A$25:$AC$426,'Incurred Real 2022$'!D$1,FALSE)</f>
        <v>Information Technology</v>
      </c>
      <c r="E267" s="11" t="str">
        <f>VLOOKUP($A267,'Incurred Real 2022$'!$A$25:$AC$426,'Incurred Real 2022$'!E$1,FALSE)</f>
        <v>Active</v>
      </c>
      <c r="F267" s="105" t="str">
        <f>IF(VLOOKUP($A267,'Incurred Real 2022$'!$A$25:$AC$426,'Incurred Real 2022$'!F$1,FALSE)=0,"",VLOOKUP($A267,'Incurred Real 2022$'!$A$25:$AC$426,'Incurred Real 2022$'!F$1,FALSE))</f>
        <v/>
      </c>
      <c r="G267" s="105" t="str">
        <f>IF(VLOOKUP($A267,'Incurred Real 2022$'!$A$25:$AC$426,'Incurred Real 2022$'!G$1,FALSE)=0,"",VLOOKUP($A267,'Incurred Real 2022$'!$A$25:$AC$426,'Incurred Real 2022$'!G$1,FALSE))</f>
        <v/>
      </c>
      <c r="H267" s="105" t="str">
        <f>IF(VLOOKUP($A267,'Incurred Real 2022$'!$A$25:$AC$426,'Incurred Real 2022$'!H$1,FALSE)=0,"",VLOOKUP($A267,'Incurred Real 2022$'!$A$25:$AC$426,'Incurred Real 2022$'!H$1,FALSE))</f>
        <v/>
      </c>
      <c r="I267" s="105" t="str">
        <f>IF(VLOOKUP($A267,'Incurred Real 2022$'!$A$25:$AC$426,'Incurred Real 2022$'!I$1,FALSE)=0,"",VLOOKUP($A267,'Incurred Real 2022$'!$A$25:$AC$426,'Incurred Real 2022$'!I$1,FALSE))</f>
        <v/>
      </c>
      <c r="J267" s="105" t="str">
        <f>IF(VLOOKUP($A267,'Incurred Real 2022$'!$A$25:$AC$426,'Incurred Real 2022$'!J$1,FALSE)=0,"",VLOOKUP($A267,'Incurred Real 2022$'!$A$25:$AC$426,'Incurred Real 2022$'!J$1,FALSE))</f>
        <v/>
      </c>
      <c r="K267" s="105" t="str">
        <f>IF(VLOOKUP($A267,'Incurred Real 2022$'!$A$25:$AC$426,'Incurred Real 2022$'!K$1,FALSE)=0,"",VLOOKUP($A267,'Incurred Real 2022$'!$A$25:$AC$426,'Incurred Real 2022$'!K$1,FALSE))</f>
        <v/>
      </c>
      <c r="L267" s="105" t="str">
        <f>IF(VLOOKUP($A267,'Incurred Real 2022$'!$A$25:$AC$426,'Incurred Real 2022$'!L$1,FALSE)=0,"",VLOOKUP($A267,'Incurred Real 2022$'!$A$25:$AC$426,'Incurred Real 2022$'!L$1,FALSE))</f>
        <v/>
      </c>
      <c r="M267" s="105" t="str">
        <f>IF(VLOOKUP($A267,'Incurred Real 2022$'!$A$25:$AC$426,'Incurred Real 2022$'!M$1,FALSE)=0,"",VLOOKUP($A267,'Incurred Real 2022$'!$A$25:$AC$426,'Incurred Real 2022$'!M$1,FALSE))</f>
        <v/>
      </c>
      <c r="N267" s="105" t="str">
        <f>IF(VLOOKUP($A267,'Incurred Real 2022$'!$A$25:$AC$426,'Incurred Real 2022$'!N$1,FALSE)=0,"",VLOOKUP($A267,'Incurred Real 2022$'!$A$25:$AC$426,'Incurred Real 2022$'!N$1,FALSE))</f>
        <v/>
      </c>
      <c r="O267" s="105" t="str">
        <f>IF(VLOOKUP($A267,'Incurred Real 2022$'!$A$25:$AC$426,'Incurred Real 2022$'!O$1,FALSE)=0,"",VLOOKUP($A267,'Incurred Real 2022$'!$A$25:$AC$426,'Incurred Real 2022$'!O$1,FALSE))</f>
        <v/>
      </c>
      <c r="P267" s="105" t="str">
        <f>IF(VLOOKUP($A267,'Incurred Real 2022$'!$A$25:$AC$426,'Incurred Real 2022$'!P$1,FALSE)=0,"",VLOOKUP($A267,'Incurred Real 2022$'!$A$25:$AC$426,'Incurred Real 2022$'!P$1,FALSE))</f>
        <v/>
      </c>
      <c r="Q267" s="105" t="str">
        <f>IF(VLOOKUP($A267,'Incurred Real 2022$'!$A$25:$AC$426,'Incurred Real 2022$'!Q$1,FALSE)=0,"",VLOOKUP($A267,'Incurred Real 2022$'!$A$25:$AC$426,'Incurred Real 2022$'!Q$1,FALSE))</f>
        <v/>
      </c>
      <c r="R267" s="105" t="str">
        <f>IF(VLOOKUP($A267,'Incurred Real 2022$'!$A$25:$AC$426,'Incurred Real 2022$'!R$1,FALSE)=0,"",VLOOKUP($A267,'Incurred Real 2022$'!$A$25:$AC$426,'Incurred Real 2022$'!R$1,FALSE))</f>
        <v/>
      </c>
      <c r="S267" s="105" t="str">
        <f>IF(VLOOKUP($A267,'Incurred Real 2022$'!$A$25:$AC$426,'Incurred Real 2022$'!S$1,FALSE)=0,"",VLOOKUP($A267,'Incurred Real 2022$'!$A$25:$AC$426,'Incurred Real 2022$'!S$1,FALSE))</f>
        <v/>
      </c>
      <c r="T267" s="105">
        <f>IF(VLOOKUP($A267,'Incurred Real 2022$'!$A$25:$AC$426,'Incurred Real 2022$'!T$1,FALSE)=0,"",VLOOKUP($A267,'Incurred Real 2022$'!$A$25:$AC$426,'Incurred Real 2022$'!T$1,FALSE))</f>
        <v>245271.16</v>
      </c>
      <c r="U267" s="105">
        <f>IF(VLOOKUP($A267,'Incurred Real 2022$'!$A$25:$AC$426,'Incurred Real 2022$'!U$1,FALSE)=0,"",VLOOKUP($A267,'Incurred Real 2022$'!$A$25:$AC$426,'Incurred Real 2022$'!U$1,FALSE))</f>
        <v>652492.61</v>
      </c>
      <c r="V267" s="13">
        <f>IF(ISTEXT(VLOOKUP($A267,'Incurred Real 2022$'!$A$25:$AC$426,'Incurred Real 2022$'!V$1,FALSE)),"",(VLOOKUP($A267,'Incurred Real 2022$'!$A$25:$AC$426,'Incurred Real 2022$'!V$1,FALSE))*BT267*Incurred_Real!V$15)</f>
        <v>708666.80858336238</v>
      </c>
      <c r="W267" s="13">
        <f>IF(ISTEXT(VLOOKUP($A267,'Incurred Real 2022$'!$A$25:$AC$426,'Incurred Real 2022$'!W$1,FALSE)),"",(VLOOKUP($A267,'Incurred Real 2022$'!$A$25:$AC$426,'Incurred Real 2022$'!W$1,FALSE))*BU267*Incurred_Real!W$15)</f>
        <v>203305.1402692562</v>
      </c>
      <c r="X267" s="220">
        <f>IF(ISTEXT(VLOOKUP($A267,'Incurred Real 2022$'!$A$25:$AC$426,'Incurred Real 2022$'!X$1,FALSE)),"",(VLOOKUP($A267,'Incurred Real 2022$'!$A$25:$AC$426,'Incurred Real 2022$'!X$1,FALSE))*BV267*Incurred_Real!X$15)</f>
        <v>11249.393994519291</v>
      </c>
      <c r="Y267" s="217" t="str">
        <f>IF(ISTEXT(VLOOKUP($A267,'Incurred Real 2022$'!$A$25:$AC$426,'Incurred Real 2022$'!Y$1,FALSE)),"",(VLOOKUP($A267,'Incurred Real 2022$'!$A$25:$AC$426,'Incurred Real 2022$'!Y$1,FALSE))*BW267*Incurred_Real!Y$15)</f>
        <v/>
      </c>
      <c r="Z267" s="13" t="str">
        <f>IF(ISTEXT(VLOOKUP($A267,'Incurred Real 2022$'!$A$25:$AC$426,'Incurred Real 2022$'!Z$1,FALSE)),"",(VLOOKUP($A267,'Incurred Real 2022$'!$A$25:$AC$426,'Incurred Real 2022$'!Z$1,FALSE))*BX267*Incurred_Real!Z$15)</f>
        <v/>
      </c>
      <c r="AA267" s="13" t="str">
        <f>IF(ISTEXT(VLOOKUP($A267,'Incurred Real 2022$'!$A$25:$AC$426,'Incurred Real 2022$'!AA$1,FALSE)),"",(VLOOKUP($A267,'Incurred Real 2022$'!$A$25:$AC$426,'Incurred Real 2022$'!AA$1,FALSE))*BY267*Incurred_Real!AA$15)</f>
        <v/>
      </c>
      <c r="AB267" s="13" t="str">
        <f>IF(ISTEXT(VLOOKUP($A267,'Incurred Real 2022$'!$A$25:$AC$426,'Incurred Real 2022$'!AB$1,FALSE)),"",(VLOOKUP($A267,'Incurred Real 2022$'!$A$25:$AC$426,'Incurred Real 2022$'!AB$1,FALSE))*BZ267*Incurred_Real!AB$15)</f>
        <v/>
      </c>
      <c r="AC267" s="13" t="str">
        <f>IF(ISTEXT(VLOOKUP($A267,'Incurred Real 2022$'!$A$25:$AC$426,'Incurred Real 2022$'!AC$1,FALSE)),"",(VLOOKUP($A267,'Incurred Real 2022$'!$A$25:$AC$426,'Incurred Real 2022$'!AC$1,FALSE))*CA267*Incurred_Real!AC$15)</f>
        <v/>
      </c>
      <c r="AD267" s="227">
        <f t="shared" si="65"/>
        <v>1820985.112847138</v>
      </c>
      <c r="AE267" s="227">
        <f t="shared" si="66"/>
        <v>1820985.112847138</v>
      </c>
      <c r="AF267" s="239">
        <f t="shared" si="71"/>
        <v>2115562.3041048818</v>
      </c>
      <c r="AG267" s="222">
        <f t="shared" si="67"/>
        <v>1924092.706853918</v>
      </c>
      <c r="AH267" s="223">
        <f t="shared" si="76"/>
        <v>1.0995116277760002</v>
      </c>
      <c r="AI267" s="224">
        <f t="shared" si="68"/>
        <v>2024</v>
      </c>
      <c r="AJ267" s="225">
        <f>VLOOKUP($A267,Project_Commissioning!$C$4:$H$355,Project_Commissioning!F$1,FALSE)</f>
        <v>45111</v>
      </c>
      <c r="AK267" s="226">
        <f>VLOOKUP($A267,Project_Commissioning!$C$4:$H$355,Project_Commissioning!G$1,FALSE)</f>
        <v>2024</v>
      </c>
      <c r="AL267" s="225" t="str">
        <f>IF(VLOOKUP($A267,Project_Commissioning!$C$4:$H$355,Project_Commissioning!H$1,FALSE)=0,"",VLOOKUP($A267,Project_Commissioning!$C$4:$H$355,Project_Commissioning!H$1,FALSE))</f>
        <v/>
      </c>
      <c r="AM267" s="237">
        <f t="shared" si="72"/>
        <v>1878996.7840370289</v>
      </c>
      <c r="AN267" s="228" cm="1">
        <f t="array" ref="AN267">IF(ROUND(AE267,0)=0,0,LOOKUP(2,1/(F267:AC267&lt;&gt;""),F267:AC267))</f>
        <v>11249.393994519291</v>
      </c>
      <c r="AO267" s="221">
        <f t="shared" si="73"/>
        <v>923221.34284713783</v>
      </c>
      <c r="AP267" s="113"/>
      <c r="AQ267" s="20"/>
      <c r="AR267" s="245">
        <f>IF(ISNA(VLOOKUP($A267,'Success Asset Classes'!$B$15:$AA$114,'Success Asset Classes'!$AA$1,FALSE)),0,VLOOKUP($A267,'Success Asset Classes'!$B$15:$AA$114,'Success Asset Classes'!$AA$1,FALSE))</f>
        <v>1</v>
      </c>
      <c r="AS267" s="230">
        <f>IF($AR267=0,VLOOKUP(MID($A267,4,5),'Project splits'!$C$5:$AM$346,AS$22,FALSE),IF(ISNA(VLOOKUP($A267,'Success Asset Classes'!$B$15:$BD$377,AS$21,FALSE)),VLOOKUP(MID($A267,4,5),'Project splits'!$C$5:$AM$346,AS$22,FALSE),VLOOKUP($A267,'Success Asset Classes'!$B$15:$BD$377,AS$21,FALSE)))</f>
        <v>0</v>
      </c>
      <c r="AT267" s="230">
        <f>IF($AR267=0,VLOOKUP(MID($A267,4,5),'Project splits'!$C$5:$AM$346,AT$22,FALSE),IF(ISNA(VLOOKUP($A267,'Success Asset Classes'!$B$15:$BD$377,AT$21,FALSE)),VLOOKUP(MID($A267,4,5),'Project splits'!$C$5:$AM$346,AT$22,FALSE),VLOOKUP($A267,'Success Asset Classes'!$B$15:$BD$377,AT$21,FALSE)))</f>
        <v>0</v>
      </c>
      <c r="AU267" s="230">
        <f>IF($AR267=0,VLOOKUP(MID($A267,4,5),'Project splits'!$C$5:$AM$346,AU$22,FALSE),IF(ISNA(VLOOKUP($A267,'Success Asset Classes'!$B$15:$BD$377,AU$21,FALSE)),VLOOKUP(MID($A267,4,5),'Project splits'!$C$5:$AM$346,AU$22,FALSE),VLOOKUP($A267,'Success Asset Classes'!$B$15:$BD$377,AU$21,FALSE)))</f>
        <v>0</v>
      </c>
      <c r="AV267" s="230">
        <f>IF($AR267=0,VLOOKUP(MID($A267,4,5),'Project splits'!$C$5:$AM$346,AV$22,FALSE),IF(ISNA(VLOOKUP($A267,'Success Asset Classes'!$B$15:$BD$377,AV$21,FALSE)),VLOOKUP(MID($A267,4,5),'Project splits'!$C$5:$AM$346,AV$22,FALSE),VLOOKUP($A267,'Success Asset Classes'!$B$15:$BD$377,AV$21,FALSE)))</f>
        <v>1</v>
      </c>
      <c r="AW267" s="230">
        <f>IF($AR267=0,VLOOKUP(MID($A267,4,5),'Project splits'!$C$5:$AM$346,AW$22,FALSE),IF(ISNA(VLOOKUP($A267,'Success Asset Classes'!$B$15:$BD$377,AW$21,FALSE)),VLOOKUP(MID($A267,4,5),'Project splits'!$C$5:$AM$346,AW$22,FALSE),VLOOKUP($A267,'Success Asset Classes'!$B$15:$BD$377,AW$21,FALSE)))</f>
        <v>0</v>
      </c>
      <c r="AX267" s="230">
        <f>IF($AR267=0,VLOOKUP(MID($A267,4,5),'Project splits'!$C$5:$AM$346,AX$22,FALSE),IF(ISNA(VLOOKUP($A267,'Success Asset Classes'!$B$15:$BD$377,AX$21,FALSE)),VLOOKUP(MID($A267,4,5),'Project splits'!$C$5:$AM$346,AX$22,FALSE),VLOOKUP($A267,'Success Asset Classes'!$B$15:$BD$377,AX$21,FALSE)))</f>
        <v>0</v>
      </c>
      <c r="AY267" s="230">
        <f>IF($AR267=0,VLOOKUP(MID($A267,4,5),'Project splits'!$C$5:$AM$346,AY$22,FALSE),IF(ISNA(VLOOKUP($A267,'Success Asset Classes'!$B$15:$BD$377,AY$21,FALSE)),VLOOKUP(MID($A267,4,5),'Project splits'!$C$5:$AM$346,AY$22,FALSE),VLOOKUP($A267,'Success Asset Classes'!$B$15:$BD$377,AY$21,FALSE)))</f>
        <v>0</v>
      </c>
      <c r="AZ267" s="230">
        <f>IF($AR267=0,VLOOKUP(MID($A267,4,5),'Project splits'!$C$5:$AM$346,AZ$22,FALSE),IF(ISNA(VLOOKUP($A267,'Success Asset Classes'!$B$15:$BD$377,AZ$21,FALSE)),VLOOKUP(MID($A267,4,5),'Project splits'!$C$5:$AM$346,AZ$22,FALSE),VLOOKUP($A267,'Success Asset Classes'!$B$15:$BD$377,AZ$21,FALSE)))</f>
        <v>0</v>
      </c>
      <c r="BA267" s="230">
        <f>IF($AR267=0,VLOOKUP(MID($A267,4,5),'Project splits'!$C$5:$AM$346,BA$22,FALSE),IF(ISNA(VLOOKUP($A267,'Success Asset Classes'!$B$15:$BD$377,BA$21,FALSE)),VLOOKUP(MID($A267,4,5),'Project splits'!$C$5:$AM$346,BA$22,FALSE),VLOOKUP($A267,'Success Asset Classes'!$B$15:$BD$377,BA$21,FALSE)))</f>
        <v>0</v>
      </c>
      <c r="BB267" s="230">
        <f>IF($AR267=0,VLOOKUP(MID($A267,4,5),'Project splits'!$C$5:$AM$346,BB$22,FALSE),IF(ISNA(VLOOKUP($A267,'Success Asset Classes'!$B$15:$BD$377,BB$21,FALSE)),VLOOKUP(MID($A267,4,5),'Project splits'!$C$5:$AM$346,BB$22,FALSE),VLOOKUP($A267,'Success Asset Classes'!$B$15:$BD$377,BB$21,FALSE)))</f>
        <v>0</v>
      </c>
      <c r="BC267" s="230">
        <f>IF($AR267=0,VLOOKUP(MID($A267,4,5),'Project splits'!$C$5:$AM$346,BC$22,FALSE),IF(ISNA(VLOOKUP($A267,'Success Asset Classes'!$B$15:$BD$377,BC$21,FALSE)),VLOOKUP(MID($A267,4,5),'Project splits'!$C$5:$AM$346,BC$22,FALSE),VLOOKUP($A267,'Success Asset Classes'!$B$15:$BD$377,BC$21,FALSE)))</f>
        <v>0</v>
      </c>
      <c r="BD267" s="230">
        <f>IF($AR267=0,VLOOKUP(MID($A267,4,5),'Project splits'!$C$5:$AM$346,BD$22,FALSE),IF(ISNA(VLOOKUP($A267,'Success Asset Classes'!$B$15:$BD$377,BD$21,FALSE)),VLOOKUP(MID($A267,4,5),'Project splits'!$C$5:$AM$346,BD$22,FALSE),VLOOKUP($A267,'Success Asset Classes'!$B$15:$BD$377,BD$21,FALSE)))</f>
        <v>0</v>
      </c>
      <c r="BE267" s="230">
        <f>IF($AR267=0,VLOOKUP(MID($A267,4,5),'Project splits'!$C$5:$AM$346,BE$22,FALSE),IF(ISNA(VLOOKUP($A267,'Success Asset Classes'!$B$15:$BD$377,BE$21,FALSE)),VLOOKUP(MID($A267,4,5),'Project splits'!$C$5:$AM$346,BE$22,FALSE),VLOOKUP($A267,'Success Asset Classes'!$B$15:$BD$377,BE$21,FALSE)))</f>
        <v>0</v>
      </c>
      <c r="BF267" s="230">
        <f>IF($AR267=0,VLOOKUP(MID($A267,4,5),'Project splits'!$C$5:$AM$346,BF$22,FALSE),IF(ISNA(VLOOKUP($A267,'Success Asset Classes'!$B$15:$BD$377,BF$21,FALSE)),VLOOKUP(MID($A267,4,5),'Project splits'!$C$5:$AM$346,BF$22,FALSE),VLOOKUP($A267,'Success Asset Classes'!$B$15:$BD$377,BF$21,FALSE)))</f>
        <v>0</v>
      </c>
      <c r="BG267" s="230">
        <f>IF($AR267=0,VLOOKUP(MID($A267,4,5),'Project splits'!$C$5:$AM$346,BG$22,FALSE),IF(ISNA(VLOOKUP($A267,'Success Asset Classes'!$B$15:$BD$377,BG$21,FALSE)),VLOOKUP(MID($A267,4,5),'Project splits'!$C$5:$AM$346,BG$22,FALSE),VLOOKUP($A267,'Success Asset Classes'!$B$15:$BD$377,BG$21,FALSE)))</f>
        <v>0</v>
      </c>
      <c r="BH267" s="230">
        <f>IF($AR267=0,VLOOKUP(MID($A267,4,5),'Project splits'!$C$5:$AM$346,BH$22,FALSE),IF(ISNA(VLOOKUP($A267,'Success Asset Classes'!$B$15:$BD$377,BH$21,FALSE)),VLOOKUP(MID($A267,4,5),'Project splits'!$C$5:$AM$346,BH$22,FALSE),VLOOKUP($A267,'Success Asset Classes'!$B$15:$BD$377,BH$21,FALSE)))</f>
        <v>0</v>
      </c>
      <c r="BI267" s="230">
        <f>IF($AR267=0,VLOOKUP(MID($A267,4,5),'Project splits'!$C$5:$AM$346,BI$22,FALSE),IF(ISNA(VLOOKUP($A267,'Success Asset Classes'!$B$15:$BD$377,BI$21,FALSE)),VLOOKUP(MID($A267,4,5),'Project splits'!$C$5:$AM$346,BI$22,FALSE),VLOOKUP($A267,'Success Asset Classes'!$B$15:$BD$377,BI$21,FALSE)))</f>
        <v>0</v>
      </c>
      <c r="BJ267" s="230">
        <f>IF($AR267=0,VLOOKUP(MID($A267,4,5),'Project splits'!$C$5:$AM$346,BJ$22,FALSE),IF(ISNA(VLOOKUP($A267,'Success Asset Classes'!$B$15:$BD$377,BJ$21,FALSE)),VLOOKUP(MID($A267,4,5),'Project splits'!$C$5:$AM$346,BJ$22,FALSE),VLOOKUP($A267,'Success Asset Classes'!$B$15:$BD$377,BJ$21,FALSE)))</f>
        <v>0</v>
      </c>
      <c r="BK267" s="230">
        <f>IF($AR267=0,VLOOKUP(MID($A267,4,5),'Project splits'!$C$5:$AM$346,BK$22,FALSE),IF(ISNA(VLOOKUP($A267,'Success Asset Classes'!$B$15:$BD$377,BK$21,FALSE)),VLOOKUP(MID($A267,4,5),'Project splits'!$C$5:$AM$346,BK$22,FALSE),VLOOKUP($A267,'Success Asset Classes'!$B$15:$BD$377,BK$21,FALSE)))</f>
        <v>0</v>
      </c>
      <c r="BL267" s="230">
        <f>IF($AR267=0,VLOOKUP(MID($A267,4,5),'Project splits'!$C$5:$AM$346,BL$22,FALSE),IF(ISNA(VLOOKUP($A267,'Success Asset Classes'!$B$15:$BD$377,BL$21,FALSE)),VLOOKUP(MID($A267,4,5),'Project splits'!$C$5:$AM$346,BL$22,FALSE),VLOOKUP($A267,'Success Asset Classes'!$B$15:$BD$377,BL$21,FALSE)))</f>
        <v>0</v>
      </c>
      <c r="BM267" s="230">
        <f>IF($AR267=0,VLOOKUP(MID($A267,4,5),'Project splits'!$C$5:$AM$346,BM$22,FALSE),IF(ISNA(VLOOKUP($A267,'Success Asset Classes'!$B$15:$BD$377,BM$21,FALSE)),VLOOKUP(MID($A267,4,5),'Project splits'!$C$5:$AM$346,BM$22,FALSE),VLOOKUP($A267,'Success Asset Classes'!$B$15:$BD$377,BM$21,FALSE)))</f>
        <v>0</v>
      </c>
      <c r="BN267" s="230">
        <f>IF($AR267=0,VLOOKUP(MID($A267,4,5),'Project splits'!$C$5:$AM$346,BN$22,FALSE),IF(ISNA(VLOOKUP($A267,'Success Asset Classes'!$B$15:$BD$377,BN$21,FALSE)),VLOOKUP(MID($A267,4,5),'Project splits'!$C$5:$AM$346,BN$22,FALSE),VLOOKUP($A267,'Success Asset Classes'!$B$15:$BD$377,BN$21,FALSE)))</f>
        <v>0</v>
      </c>
      <c r="BO267" s="230">
        <f>IF($AR267=0,VLOOKUP(MID($A267,4,5),'Project splits'!$C$5:$AM$346,BO$22,FALSE),IF(ISNA(VLOOKUP($A267,'Success Asset Classes'!$B$15:$BD$377,BO$21,FALSE)),VLOOKUP(MID($A267,4,5),'Project splits'!$C$5:$AM$346,BO$22,FALSE),VLOOKUP($A267,'Success Asset Classes'!$B$15:$BD$377,BO$21,FALSE)))</f>
        <v>0</v>
      </c>
      <c r="BP267" s="230">
        <f>IF($AR267=0,VLOOKUP(MID($A267,4,5),'Project splits'!$C$5:$AM$346,BP$22,FALSE),IF(ISNA(VLOOKUP($A267,'Success Asset Classes'!$B$15:$BD$377,BP$21,FALSE)),VLOOKUP(MID($A267,4,5),'Project splits'!$C$5:$AM$346,BP$22,FALSE),VLOOKUP($A267,'Success Asset Classes'!$B$15:$BD$377,BP$21,FALSE)))</f>
        <v>0</v>
      </c>
      <c r="BQ267" s="230">
        <f>IF($AR267=0,VLOOKUP(MID($A267,4,5),'Project splits'!$C$5:$AM$346,BQ$22,FALSE),IF(ISNA(VLOOKUP($A267,'Success Asset Classes'!$B$15:$BD$377,BQ$21,FALSE)),VLOOKUP(MID($A267,4,5),'Project splits'!$C$5:$AM$346,BQ$22,FALSE),VLOOKUP($A267,'Success Asset Classes'!$B$15:$BD$377,BQ$21,FALSE)))</f>
        <v>0</v>
      </c>
      <c r="BR267" s="230">
        <f>IF($AR267=0,VLOOKUP(MID($A267,4,5),'Project splits'!$C$5:$AM$346,BR$22,FALSE),IF(ISNA(VLOOKUP($A267,'Success Asset Classes'!$B$15:$BD$377,BR$21,FALSE)),VLOOKUP(MID($A267,4,5),'Project splits'!$C$5:$AM$346,BR$22,FALSE),VLOOKUP($A267,'Success Asset Classes'!$B$15:$BD$377,BR$21,FALSE)))</f>
        <v>0</v>
      </c>
      <c r="BS267" s="247">
        <f t="shared" si="69"/>
        <v>1</v>
      </c>
      <c r="BT267" s="249">
        <f>1+IF(ISNA(VLOOKUP($A267,'Project labour content'!$A$7:$D$255,'Project labour content'!$D$1,FALSE)),VLOOKUP($D267,'Project labour content'!$F$6:$G$15,'Project labour content'!$G$1,FALSE),VLOOKUP($A267,'Project labour content'!$A$7:$D$255,'Project labour content'!$D$1,FALSE))*LabEsc22*1</f>
        <v>1.0025539362221583</v>
      </c>
      <c r="BU267" s="249">
        <f>1+IF(ISNA(VLOOKUP($A267,'Project labour content'!$A$7:$D$255,'Project labour content'!$D$1,FALSE)),VLOOKUP($D267,'Project labour content'!$F$6:$G$15,'Project labour content'!$G$1,FALSE),VLOOKUP($A267,'Project labour content'!$A$7:$D$255,'Project labour content'!$D$1,FALSE))*LabEsc23*1</f>
        <v>1.005120131338183</v>
      </c>
      <c r="BV267" s="249">
        <f>1+IF(ISNA(VLOOKUP($A267,'Project labour content'!$A$7:$D$255,'Project labour content'!$D$1,FALSE)),VLOOKUP($D267,'Project labour content'!$F$6:$G$15,'Project labour content'!$G$1,FALSE),VLOOKUP($A267,'Project labour content'!$A$7:$D$255,'Project labour content'!$D$1,FALSE))*LabEsc24*1</f>
        <v>1.0075374871374783</v>
      </c>
      <c r="BW267" s="249">
        <f>1+IF(ISNA(VLOOKUP($A267,'Project labour content'!$A$7:$D$255,'Project labour content'!$D$1,FALSE)),VLOOKUP($D267,'Project labour content'!$F$6:$G$15,'Project labour content'!$G$1,FALSE),VLOOKUP($A267,'Project labour content'!$A$7:$D$255,'Project labour content'!$D$1,FALSE))*LabEsc25*1</f>
        <v>1.010775132338001</v>
      </c>
      <c r="BX267" s="249">
        <f>1+IF(ISNA(VLOOKUP($A267,'Project labour content'!$A$7:$D$255,'Project labour content'!$D$1,FALSE)),VLOOKUP($D267,'Project labour content'!$F$6:$G$15,'Project labour content'!$G$1,FALSE),VLOOKUP($A267,'Project labour content'!$A$7:$D$255,'Project labour content'!$D$1,FALSE))*LabEsc26*1</f>
        <v>1.0143036259990372</v>
      </c>
      <c r="BY267" s="249">
        <f>1+IF(ISNA(VLOOKUP($A267,'Project labour content'!$A$7:$D$255,'Project labour content'!$D$1,FALSE)),VLOOKUP($D267,'Project labour content'!$F$6:$G$15,'Project labour content'!$G$1,FALSE),VLOOKUP($A267,'Project labour content'!$A$7:$D$255,'Project labour content'!$D$1,FALSE))*LabEsc27*1</f>
        <v>1.0164891206881654</v>
      </c>
      <c r="BZ267" s="249">
        <f>1+IF(ISNA(VLOOKUP($A267,'Project labour content'!$A$7:$D$255,'Project labour content'!$D$1,FALSE)),VLOOKUP($D267,'Project labour content'!$F$6:$G$15,'Project labour content'!$G$1,FALSE),VLOOKUP($A267,'Project labour content'!$A$7:$D$255,'Project labour content'!$D$1,FALSE))*LabEsc28*1</f>
        <v>1.0181347981890787</v>
      </c>
      <c r="CA267" s="249">
        <f>1+IF(ISNA(VLOOKUP($A267,'Project labour content'!$A$7:$D$255,'Project labour content'!$D$1,FALSE)),VLOOKUP($D267,'Project labour content'!$F$6:$G$15,'Project labour content'!$G$1,FALSE),VLOOKUP($A267,'Project labour content'!$A$7:$D$255,'Project labour content'!$D$1,FALSE))*LabEsc29*1</f>
        <v>1.0207757814425447</v>
      </c>
      <c r="CB267" s="250" t="str">
        <f>IF(ISNA(VLOOKUP($A267,'Project labour content'!$A$7:$D$255,'Project labour content'!$D$1,FALSE)),"Category","Project")</f>
        <v>Project</v>
      </c>
      <c r="CD267" s="247" t="str">
        <f t="shared" si="70"/>
        <v>14231</v>
      </c>
      <c r="CE267" s="3"/>
    </row>
    <row r="268" spans="1:83" x14ac:dyDescent="0.15">
      <c r="A268" s="11" t="s">
        <v>877</v>
      </c>
      <c r="B268" s="11" t="str">
        <f>VLOOKUP($A268,'Incurred Real 2022$'!$A$25:$AC$426,'Incurred Real 2022$'!B$1,FALSE)</f>
        <v>Incident and Environmental Data Management</v>
      </c>
      <c r="C268" s="11" t="str">
        <f>VLOOKUP($A268,'Incurred Real 2022$'!$A$25:$AC$426,'Incurred Real 2022$'!C$1,FALSE)</f>
        <v>ExAnte</v>
      </c>
      <c r="D268" s="11" t="str">
        <f>VLOOKUP($A268,'Incurred Real 2022$'!$A$25:$AC$426,'Incurred Real 2022$'!D$1,FALSE)</f>
        <v>Information Technology</v>
      </c>
      <c r="E268" s="11" t="str">
        <f>VLOOKUP($A268,'Incurred Real 2022$'!$A$25:$AC$426,'Incurred Real 2022$'!E$1,FALSE)</f>
        <v>Closed</v>
      </c>
      <c r="F268" s="105" t="str">
        <f>IF(VLOOKUP($A268,'Incurred Real 2022$'!$A$25:$AC$426,'Incurred Real 2022$'!F$1,FALSE)=0,"",VLOOKUP($A268,'Incurred Real 2022$'!$A$25:$AC$426,'Incurred Real 2022$'!F$1,FALSE))</f>
        <v/>
      </c>
      <c r="G268" s="105" t="str">
        <f>IF(VLOOKUP($A268,'Incurred Real 2022$'!$A$25:$AC$426,'Incurred Real 2022$'!G$1,FALSE)=0,"",VLOOKUP($A268,'Incurred Real 2022$'!$A$25:$AC$426,'Incurred Real 2022$'!G$1,FALSE))</f>
        <v/>
      </c>
      <c r="H268" s="105" t="str">
        <f>IF(VLOOKUP($A268,'Incurred Real 2022$'!$A$25:$AC$426,'Incurred Real 2022$'!H$1,FALSE)=0,"",VLOOKUP($A268,'Incurred Real 2022$'!$A$25:$AC$426,'Incurred Real 2022$'!H$1,FALSE))</f>
        <v/>
      </c>
      <c r="I268" s="105" t="str">
        <f>IF(VLOOKUP($A268,'Incurred Real 2022$'!$A$25:$AC$426,'Incurred Real 2022$'!I$1,FALSE)=0,"",VLOOKUP($A268,'Incurred Real 2022$'!$A$25:$AC$426,'Incurred Real 2022$'!I$1,FALSE))</f>
        <v/>
      </c>
      <c r="J268" s="105" t="str">
        <f>IF(VLOOKUP($A268,'Incurred Real 2022$'!$A$25:$AC$426,'Incurred Real 2022$'!J$1,FALSE)=0,"",VLOOKUP($A268,'Incurred Real 2022$'!$A$25:$AC$426,'Incurred Real 2022$'!J$1,FALSE))</f>
        <v/>
      </c>
      <c r="K268" s="105" t="str">
        <f>IF(VLOOKUP($A268,'Incurred Real 2022$'!$A$25:$AC$426,'Incurred Real 2022$'!K$1,FALSE)=0,"",VLOOKUP($A268,'Incurred Real 2022$'!$A$25:$AC$426,'Incurred Real 2022$'!K$1,FALSE))</f>
        <v/>
      </c>
      <c r="L268" s="105" t="str">
        <f>IF(VLOOKUP($A268,'Incurred Real 2022$'!$A$25:$AC$426,'Incurred Real 2022$'!L$1,FALSE)=0,"",VLOOKUP($A268,'Incurred Real 2022$'!$A$25:$AC$426,'Incurred Real 2022$'!L$1,FALSE))</f>
        <v/>
      </c>
      <c r="M268" s="105" t="str">
        <f>IF(VLOOKUP($A268,'Incurred Real 2022$'!$A$25:$AC$426,'Incurred Real 2022$'!M$1,FALSE)=0,"",VLOOKUP($A268,'Incurred Real 2022$'!$A$25:$AC$426,'Incurred Real 2022$'!M$1,FALSE))</f>
        <v/>
      </c>
      <c r="N268" s="105" t="str">
        <f>IF(VLOOKUP($A268,'Incurred Real 2022$'!$A$25:$AC$426,'Incurred Real 2022$'!N$1,FALSE)=0,"",VLOOKUP($A268,'Incurred Real 2022$'!$A$25:$AC$426,'Incurred Real 2022$'!N$1,FALSE))</f>
        <v/>
      </c>
      <c r="O268" s="105" t="str">
        <f>IF(VLOOKUP($A268,'Incurred Real 2022$'!$A$25:$AC$426,'Incurred Real 2022$'!O$1,FALSE)=0,"",VLOOKUP($A268,'Incurred Real 2022$'!$A$25:$AC$426,'Incurred Real 2022$'!O$1,FALSE))</f>
        <v/>
      </c>
      <c r="P268" s="105" t="str">
        <f>IF(VLOOKUP($A268,'Incurred Real 2022$'!$A$25:$AC$426,'Incurred Real 2022$'!P$1,FALSE)=0,"",VLOOKUP($A268,'Incurred Real 2022$'!$A$25:$AC$426,'Incurred Real 2022$'!P$1,FALSE))</f>
        <v/>
      </c>
      <c r="Q268" s="105" t="str">
        <f>IF(VLOOKUP($A268,'Incurred Real 2022$'!$A$25:$AC$426,'Incurred Real 2022$'!Q$1,FALSE)=0,"",VLOOKUP($A268,'Incurred Real 2022$'!$A$25:$AC$426,'Incurred Real 2022$'!Q$1,FALSE))</f>
        <v/>
      </c>
      <c r="R268" s="105" t="str">
        <f>IF(VLOOKUP($A268,'Incurred Real 2022$'!$A$25:$AC$426,'Incurred Real 2022$'!R$1,FALSE)=0,"",VLOOKUP($A268,'Incurred Real 2022$'!$A$25:$AC$426,'Incurred Real 2022$'!R$1,FALSE))</f>
        <v/>
      </c>
      <c r="S268" s="105">
        <f>IF(VLOOKUP($A268,'Incurred Real 2022$'!$A$25:$AC$426,'Incurred Real 2022$'!S$1,FALSE)=0,"",VLOOKUP($A268,'Incurred Real 2022$'!$A$25:$AC$426,'Incurred Real 2022$'!S$1,FALSE))</f>
        <v>1114352.96</v>
      </c>
      <c r="T268" s="105" t="str">
        <f>IF(VLOOKUP($A268,'Incurred Real 2022$'!$A$25:$AC$426,'Incurred Real 2022$'!T$1,FALSE)=0,"",VLOOKUP($A268,'Incurred Real 2022$'!$A$25:$AC$426,'Incurred Real 2022$'!T$1,FALSE))</f>
        <v/>
      </c>
      <c r="U268" s="105" t="str">
        <f>IF(VLOOKUP($A268,'Incurred Real 2022$'!$A$25:$AC$426,'Incurred Real 2022$'!U$1,FALSE)=0,"",VLOOKUP($A268,'Incurred Real 2022$'!$A$25:$AC$426,'Incurred Real 2022$'!U$1,FALSE))</f>
        <v/>
      </c>
      <c r="V268" s="13" t="str">
        <f>IF(ISTEXT(VLOOKUP($A268,'Incurred Real 2022$'!$A$25:$AC$426,'Incurred Real 2022$'!V$1,FALSE)),"",(VLOOKUP($A268,'Incurred Real 2022$'!$A$25:$AC$426,'Incurred Real 2022$'!V$1,FALSE))*BT268*Incurred_Real!V$15)</f>
        <v/>
      </c>
      <c r="W268" s="13" t="str">
        <f>IF(ISTEXT(VLOOKUP($A268,'Incurred Real 2022$'!$A$25:$AC$426,'Incurred Real 2022$'!W$1,FALSE)),"",(VLOOKUP($A268,'Incurred Real 2022$'!$A$25:$AC$426,'Incurred Real 2022$'!W$1,FALSE))*BU268*Incurred_Real!W$15)</f>
        <v/>
      </c>
      <c r="X268" s="220" t="str">
        <f>IF(ISTEXT(VLOOKUP($A268,'Incurred Real 2022$'!$A$25:$AC$426,'Incurred Real 2022$'!X$1,FALSE)),"",(VLOOKUP($A268,'Incurred Real 2022$'!$A$25:$AC$426,'Incurred Real 2022$'!X$1,FALSE))*BV268*Incurred_Real!X$15)</f>
        <v/>
      </c>
      <c r="Y268" s="217" t="str">
        <f>IF(ISTEXT(VLOOKUP($A268,'Incurred Real 2022$'!$A$25:$AC$426,'Incurred Real 2022$'!Y$1,FALSE)),"",(VLOOKUP($A268,'Incurred Real 2022$'!$A$25:$AC$426,'Incurred Real 2022$'!Y$1,FALSE))*BW268*Incurred_Real!Y$15)</f>
        <v/>
      </c>
      <c r="Z268" s="13" t="str">
        <f>IF(ISTEXT(VLOOKUP($A268,'Incurred Real 2022$'!$A$25:$AC$426,'Incurred Real 2022$'!Z$1,FALSE)),"",(VLOOKUP($A268,'Incurred Real 2022$'!$A$25:$AC$426,'Incurred Real 2022$'!Z$1,FALSE))*BX268*Incurred_Real!Z$15)</f>
        <v/>
      </c>
      <c r="AA268" s="13" t="str">
        <f>IF(ISTEXT(VLOOKUP($A268,'Incurred Real 2022$'!$A$25:$AC$426,'Incurred Real 2022$'!AA$1,FALSE)),"",(VLOOKUP($A268,'Incurred Real 2022$'!$A$25:$AC$426,'Incurred Real 2022$'!AA$1,FALSE))*BY268*Incurred_Real!AA$15)</f>
        <v/>
      </c>
      <c r="AB268" s="13" t="str">
        <f>IF(ISTEXT(VLOOKUP($A268,'Incurred Real 2022$'!$A$25:$AC$426,'Incurred Real 2022$'!AB$1,FALSE)),"",(VLOOKUP($A268,'Incurred Real 2022$'!$A$25:$AC$426,'Incurred Real 2022$'!AB$1,FALSE))*BZ268*Incurred_Real!AB$15)</f>
        <v/>
      </c>
      <c r="AC268" s="13" t="str">
        <f>IF(ISTEXT(VLOOKUP($A268,'Incurred Real 2022$'!$A$25:$AC$426,'Incurred Real 2022$'!AC$1,FALSE)),"",(VLOOKUP($A268,'Incurred Real 2022$'!$A$25:$AC$426,'Incurred Real 2022$'!AC$1,FALSE))*CA268*Incurred_Real!AC$15)</f>
        <v/>
      </c>
      <c r="AD268" s="221">
        <f t="shared" si="65"/>
        <v>1114352.96</v>
      </c>
      <c r="AE268" s="221">
        <f t="shared" si="66"/>
        <v>1114352.96</v>
      </c>
      <c r="AF268" s="239">
        <f t="shared" si="71"/>
        <v>1368795.0476976484</v>
      </c>
      <c r="AG268" s="222">
        <f t="shared" si="67"/>
        <v>1114352.96</v>
      </c>
      <c r="AH268" s="223">
        <f t="shared" si="76"/>
        <v>1.2283316837940184</v>
      </c>
      <c r="AI268" s="224">
        <f t="shared" si="68"/>
        <v>2019</v>
      </c>
      <c r="AJ268" s="225" t="str">
        <f>VLOOKUP($A268,Project_Commissioning!$C$4:$H$355,Project_Commissioning!F$1,FALSE)</f>
        <v/>
      </c>
      <c r="AK268" s="226">
        <f>VLOOKUP($A268,Project_Commissioning!$C$4:$H$355,Project_Commissioning!G$1,FALSE)</f>
        <v>2019</v>
      </c>
      <c r="AL268" s="225" t="str">
        <f>IF(VLOOKUP($A268,Project_Commissioning!$C$4:$H$355,Project_Commissioning!H$1,FALSE)=0,"",VLOOKUP($A268,Project_Commissioning!$C$4:$H$355,Project_Commissioning!H$1,FALSE))</f>
        <v/>
      </c>
      <c r="AM268" s="237">
        <f t="shared" si="72"/>
        <v>1215734.2223574545</v>
      </c>
      <c r="AN268" s="221" cm="1">
        <f t="array" ref="AN268">IF(ROUND(AE268,0)=0,0,LOOKUP(2,1/(F268:AC268&lt;&gt;""),F268:AC268))</f>
        <v>1114352.96</v>
      </c>
      <c r="AO268" s="221">
        <f t="shared" si="73"/>
        <v>0</v>
      </c>
      <c r="AP268" s="79"/>
      <c r="AQ268" s="20"/>
      <c r="AR268" s="245">
        <f>IF(ISNA(VLOOKUP($A268,'Success Asset Classes'!$B$15:$AA$114,'Success Asset Classes'!$AA$1,FALSE)),0,VLOOKUP($A268,'Success Asset Classes'!$B$15:$AA$114,'Success Asset Classes'!$AA$1,FALSE))</f>
        <v>1</v>
      </c>
      <c r="AS268" s="230">
        <f>IF($AR268=0,VLOOKUP(MID($A268,4,5),'Project splits'!$C$5:$AM$346,AS$22,FALSE),IF(ISNA(VLOOKUP($A268,'Success Asset Classes'!$B$15:$BD$377,AS$21,FALSE)),VLOOKUP(MID($A268,4,5),'Project splits'!$C$5:$AM$346,AS$22,FALSE),VLOOKUP($A268,'Success Asset Classes'!$B$15:$BD$377,AS$21,FALSE)))</f>
        <v>0</v>
      </c>
      <c r="AT268" s="230">
        <f>IF($AR268=0,VLOOKUP(MID($A268,4,5),'Project splits'!$C$5:$AM$346,AT$22,FALSE),IF(ISNA(VLOOKUP($A268,'Success Asset Classes'!$B$15:$BD$377,AT$21,FALSE)),VLOOKUP(MID($A268,4,5),'Project splits'!$C$5:$AM$346,AT$22,FALSE),VLOOKUP($A268,'Success Asset Classes'!$B$15:$BD$377,AT$21,FALSE)))</f>
        <v>0</v>
      </c>
      <c r="AU268" s="230">
        <f>IF($AR268=0,VLOOKUP(MID($A268,4,5),'Project splits'!$C$5:$AM$346,AU$22,FALSE),IF(ISNA(VLOOKUP($A268,'Success Asset Classes'!$B$15:$BD$377,AU$21,FALSE)),VLOOKUP(MID($A268,4,5),'Project splits'!$C$5:$AM$346,AU$22,FALSE),VLOOKUP($A268,'Success Asset Classes'!$B$15:$BD$377,AU$21,FALSE)))</f>
        <v>0</v>
      </c>
      <c r="AV268" s="230">
        <f>IF($AR268=0,VLOOKUP(MID($A268,4,5),'Project splits'!$C$5:$AM$346,AV$22,FALSE),IF(ISNA(VLOOKUP($A268,'Success Asset Classes'!$B$15:$BD$377,AV$21,FALSE)),VLOOKUP(MID($A268,4,5),'Project splits'!$C$5:$AM$346,AV$22,FALSE),VLOOKUP($A268,'Success Asset Classes'!$B$15:$BD$377,AV$21,FALSE)))</f>
        <v>1</v>
      </c>
      <c r="AW268" s="230">
        <f>IF($AR268=0,VLOOKUP(MID($A268,4,5),'Project splits'!$C$5:$AM$346,AW$22,FALSE),IF(ISNA(VLOOKUP($A268,'Success Asset Classes'!$B$15:$BD$377,AW$21,FALSE)),VLOOKUP(MID($A268,4,5),'Project splits'!$C$5:$AM$346,AW$22,FALSE),VLOOKUP($A268,'Success Asset Classes'!$B$15:$BD$377,AW$21,FALSE)))</f>
        <v>0</v>
      </c>
      <c r="AX268" s="230">
        <f>IF($AR268=0,VLOOKUP(MID($A268,4,5),'Project splits'!$C$5:$AM$346,AX$22,FALSE),IF(ISNA(VLOOKUP($A268,'Success Asset Classes'!$B$15:$BD$377,AX$21,FALSE)),VLOOKUP(MID($A268,4,5),'Project splits'!$C$5:$AM$346,AX$22,FALSE),VLOOKUP($A268,'Success Asset Classes'!$B$15:$BD$377,AX$21,FALSE)))</f>
        <v>0</v>
      </c>
      <c r="AY268" s="230">
        <f>IF($AR268=0,VLOOKUP(MID($A268,4,5),'Project splits'!$C$5:$AM$346,AY$22,FALSE),IF(ISNA(VLOOKUP($A268,'Success Asset Classes'!$B$15:$BD$377,AY$21,FALSE)),VLOOKUP(MID($A268,4,5),'Project splits'!$C$5:$AM$346,AY$22,FALSE),VLOOKUP($A268,'Success Asset Classes'!$B$15:$BD$377,AY$21,FALSE)))</f>
        <v>0</v>
      </c>
      <c r="AZ268" s="230">
        <f>IF($AR268=0,VLOOKUP(MID($A268,4,5),'Project splits'!$C$5:$AM$346,AZ$22,FALSE),IF(ISNA(VLOOKUP($A268,'Success Asset Classes'!$B$15:$BD$377,AZ$21,FALSE)),VLOOKUP(MID($A268,4,5),'Project splits'!$C$5:$AM$346,AZ$22,FALSE),VLOOKUP($A268,'Success Asset Classes'!$B$15:$BD$377,AZ$21,FALSE)))</f>
        <v>0</v>
      </c>
      <c r="BA268" s="230">
        <f>IF($AR268=0,VLOOKUP(MID($A268,4,5),'Project splits'!$C$5:$AM$346,BA$22,FALSE),IF(ISNA(VLOOKUP($A268,'Success Asset Classes'!$B$15:$BD$377,BA$21,FALSE)),VLOOKUP(MID($A268,4,5),'Project splits'!$C$5:$AM$346,BA$22,FALSE),VLOOKUP($A268,'Success Asset Classes'!$B$15:$BD$377,BA$21,FALSE)))</f>
        <v>0</v>
      </c>
      <c r="BB268" s="230">
        <f>IF($AR268=0,VLOOKUP(MID($A268,4,5),'Project splits'!$C$5:$AM$346,BB$22,FALSE),IF(ISNA(VLOOKUP($A268,'Success Asset Classes'!$B$15:$BD$377,BB$21,FALSE)),VLOOKUP(MID($A268,4,5),'Project splits'!$C$5:$AM$346,BB$22,FALSE),VLOOKUP($A268,'Success Asset Classes'!$B$15:$BD$377,BB$21,FALSE)))</f>
        <v>0</v>
      </c>
      <c r="BC268" s="230">
        <f>IF($AR268=0,VLOOKUP(MID($A268,4,5),'Project splits'!$C$5:$AM$346,BC$22,FALSE),IF(ISNA(VLOOKUP($A268,'Success Asset Classes'!$B$15:$BD$377,BC$21,FALSE)),VLOOKUP(MID($A268,4,5),'Project splits'!$C$5:$AM$346,BC$22,FALSE),VLOOKUP($A268,'Success Asset Classes'!$B$15:$BD$377,BC$21,FALSE)))</f>
        <v>0</v>
      </c>
      <c r="BD268" s="230">
        <f>IF($AR268=0,VLOOKUP(MID($A268,4,5),'Project splits'!$C$5:$AM$346,BD$22,FALSE),IF(ISNA(VLOOKUP($A268,'Success Asset Classes'!$B$15:$BD$377,BD$21,FALSE)),VLOOKUP(MID($A268,4,5),'Project splits'!$C$5:$AM$346,BD$22,FALSE),VLOOKUP($A268,'Success Asset Classes'!$B$15:$BD$377,BD$21,FALSE)))</f>
        <v>0</v>
      </c>
      <c r="BE268" s="230">
        <f>IF($AR268=0,VLOOKUP(MID($A268,4,5),'Project splits'!$C$5:$AM$346,BE$22,FALSE),IF(ISNA(VLOOKUP($A268,'Success Asset Classes'!$B$15:$BD$377,BE$21,FALSE)),VLOOKUP(MID($A268,4,5),'Project splits'!$C$5:$AM$346,BE$22,FALSE),VLOOKUP($A268,'Success Asset Classes'!$B$15:$BD$377,BE$21,FALSE)))</f>
        <v>0</v>
      </c>
      <c r="BF268" s="230">
        <f>IF($AR268=0,VLOOKUP(MID($A268,4,5),'Project splits'!$C$5:$AM$346,BF$22,FALSE),IF(ISNA(VLOOKUP($A268,'Success Asset Classes'!$B$15:$BD$377,BF$21,FALSE)),VLOOKUP(MID($A268,4,5),'Project splits'!$C$5:$AM$346,BF$22,FALSE),VLOOKUP($A268,'Success Asset Classes'!$B$15:$BD$377,BF$21,FALSE)))</f>
        <v>0</v>
      </c>
      <c r="BG268" s="230">
        <f>IF($AR268=0,VLOOKUP(MID($A268,4,5),'Project splits'!$C$5:$AM$346,BG$22,FALSE),IF(ISNA(VLOOKUP($A268,'Success Asset Classes'!$B$15:$BD$377,BG$21,FALSE)),VLOOKUP(MID($A268,4,5),'Project splits'!$C$5:$AM$346,BG$22,FALSE),VLOOKUP($A268,'Success Asset Classes'!$B$15:$BD$377,BG$21,FALSE)))</f>
        <v>0</v>
      </c>
      <c r="BH268" s="230">
        <f>IF($AR268=0,VLOOKUP(MID($A268,4,5),'Project splits'!$C$5:$AM$346,BH$22,FALSE),IF(ISNA(VLOOKUP($A268,'Success Asset Classes'!$B$15:$BD$377,BH$21,FALSE)),VLOOKUP(MID($A268,4,5),'Project splits'!$C$5:$AM$346,BH$22,FALSE),VLOOKUP($A268,'Success Asset Classes'!$B$15:$BD$377,BH$21,FALSE)))</f>
        <v>0</v>
      </c>
      <c r="BI268" s="230">
        <f>IF($AR268=0,VLOOKUP(MID($A268,4,5),'Project splits'!$C$5:$AM$346,BI$22,FALSE),IF(ISNA(VLOOKUP($A268,'Success Asset Classes'!$B$15:$BD$377,BI$21,FALSE)),VLOOKUP(MID($A268,4,5),'Project splits'!$C$5:$AM$346,BI$22,FALSE),VLOOKUP($A268,'Success Asset Classes'!$B$15:$BD$377,BI$21,FALSE)))</f>
        <v>0</v>
      </c>
      <c r="BJ268" s="230">
        <f>IF($AR268=0,VLOOKUP(MID($A268,4,5),'Project splits'!$C$5:$AM$346,BJ$22,FALSE),IF(ISNA(VLOOKUP($A268,'Success Asset Classes'!$B$15:$BD$377,BJ$21,FALSE)),VLOOKUP(MID($A268,4,5),'Project splits'!$C$5:$AM$346,BJ$22,FALSE),VLOOKUP($A268,'Success Asset Classes'!$B$15:$BD$377,BJ$21,FALSE)))</f>
        <v>0</v>
      </c>
      <c r="BK268" s="230">
        <f>IF($AR268=0,VLOOKUP(MID($A268,4,5),'Project splits'!$C$5:$AM$346,BK$22,FALSE),IF(ISNA(VLOOKUP($A268,'Success Asset Classes'!$B$15:$BD$377,BK$21,FALSE)),VLOOKUP(MID($A268,4,5),'Project splits'!$C$5:$AM$346,BK$22,FALSE),VLOOKUP($A268,'Success Asset Classes'!$B$15:$BD$377,BK$21,FALSE)))</f>
        <v>0</v>
      </c>
      <c r="BL268" s="230">
        <f>IF($AR268=0,VLOOKUP(MID($A268,4,5),'Project splits'!$C$5:$AM$346,BL$22,FALSE),IF(ISNA(VLOOKUP($A268,'Success Asset Classes'!$B$15:$BD$377,BL$21,FALSE)),VLOOKUP(MID($A268,4,5),'Project splits'!$C$5:$AM$346,BL$22,FALSE),VLOOKUP($A268,'Success Asset Classes'!$B$15:$BD$377,BL$21,FALSE)))</f>
        <v>0</v>
      </c>
      <c r="BM268" s="230">
        <f>IF($AR268=0,VLOOKUP(MID($A268,4,5),'Project splits'!$C$5:$AM$346,BM$22,FALSE),IF(ISNA(VLOOKUP($A268,'Success Asset Classes'!$B$15:$BD$377,BM$21,FALSE)),VLOOKUP(MID($A268,4,5),'Project splits'!$C$5:$AM$346,BM$22,FALSE),VLOOKUP($A268,'Success Asset Classes'!$B$15:$BD$377,BM$21,FALSE)))</f>
        <v>0</v>
      </c>
      <c r="BN268" s="230">
        <f>IF($AR268=0,VLOOKUP(MID($A268,4,5),'Project splits'!$C$5:$AM$346,BN$22,FALSE),IF(ISNA(VLOOKUP($A268,'Success Asset Classes'!$B$15:$BD$377,BN$21,FALSE)),VLOOKUP(MID($A268,4,5),'Project splits'!$C$5:$AM$346,BN$22,FALSE),VLOOKUP($A268,'Success Asset Classes'!$B$15:$BD$377,BN$21,FALSE)))</f>
        <v>0</v>
      </c>
      <c r="BO268" s="230">
        <f>IF($AR268=0,VLOOKUP(MID($A268,4,5),'Project splits'!$C$5:$AM$346,BO$22,FALSE),IF(ISNA(VLOOKUP($A268,'Success Asset Classes'!$B$15:$BD$377,BO$21,FALSE)),VLOOKUP(MID($A268,4,5),'Project splits'!$C$5:$AM$346,BO$22,FALSE),VLOOKUP($A268,'Success Asset Classes'!$B$15:$BD$377,BO$21,FALSE)))</f>
        <v>0</v>
      </c>
      <c r="BP268" s="230">
        <f>IF($AR268=0,VLOOKUP(MID($A268,4,5),'Project splits'!$C$5:$AM$346,BP$22,FALSE),IF(ISNA(VLOOKUP($A268,'Success Asset Classes'!$B$15:$BD$377,BP$21,FALSE)),VLOOKUP(MID($A268,4,5),'Project splits'!$C$5:$AM$346,BP$22,FALSE),VLOOKUP($A268,'Success Asset Classes'!$B$15:$BD$377,BP$21,FALSE)))</f>
        <v>0</v>
      </c>
      <c r="BQ268" s="230">
        <f>IF($AR268=0,VLOOKUP(MID($A268,4,5),'Project splits'!$C$5:$AM$346,BQ$22,FALSE),IF(ISNA(VLOOKUP($A268,'Success Asset Classes'!$B$15:$BD$377,BQ$21,FALSE)),VLOOKUP(MID($A268,4,5),'Project splits'!$C$5:$AM$346,BQ$22,FALSE),VLOOKUP($A268,'Success Asset Classes'!$B$15:$BD$377,BQ$21,FALSE)))</f>
        <v>0</v>
      </c>
      <c r="BR268" s="230">
        <f>IF($AR268=0,VLOOKUP(MID($A268,4,5),'Project splits'!$C$5:$AM$346,BR$22,FALSE),IF(ISNA(VLOOKUP($A268,'Success Asset Classes'!$B$15:$BD$377,BR$21,FALSE)),VLOOKUP(MID($A268,4,5),'Project splits'!$C$5:$AM$346,BR$22,FALSE),VLOOKUP($A268,'Success Asset Classes'!$B$15:$BD$377,BR$21,FALSE)))</f>
        <v>0</v>
      </c>
      <c r="BS268" s="247">
        <f t="shared" si="69"/>
        <v>1</v>
      </c>
      <c r="BT268" s="249">
        <f>1+IF(ISNA(VLOOKUP($A268,'Project labour content'!$A$7:$D$255,'Project labour content'!$D$1,FALSE)),VLOOKUP($D268,'Project labour content'!$F$6:$G$15,'Project labour content'!$G$1,FALSE),VLOOKUP($A268,'Project labour content'!$A$7:$D$255,'Project labour content'!$D$1,FALSE))*LabEsc22*1</f>
        <v>1.0024480115846353</v>
      </c>
      <c r="BU268" s="249">
        <f>1+IF(ISNA(VLOOKUP($A268,'Project labour content'!$A$7:$D$255,'Project labour content'!$D$1,FALSE)),VLOOKUP($D268,'Project labour content'!$F$6:$G$15,'Project labour content'!$G$1,FALSE),VLOOKUP($A268,'Project labour content'!$A$7:$D$255,'Project labour content'!$D$1,FALSE))*LabEsc23*1</f>
        <v>1.0049077736248768</v>
      </c>
      <c r="BV268" s="249">
        <f>1+IF(ISNA(VLOOKUP($A268,'Project labour content'!$A$7:$D$255,'Project labour content'!$D$1,FALSE)),VLOOKUP($D268,'Project labour content'!$F$6:$G$15,'Project labour content'!$G$1,FALSE),VLOOKUP($A268,'Project labour content'!$A$7:$D$255,'Project labour content'!$D$1,FALSE))*LabEsc24*1</f>
        <v>1.0072248694667842</v>
      </c>
      <c r="BW268" s="249">
        <f>1+IF(ISNA(VLOOKUP($A268,'Project labour content'!$A$7:$D$255,'Project labour content'!$D$1,FALSE)),VLOOKUP($D268,'Project labour content'!$F$6:$G$15,'Project labour content'!$G$1,FALSE),VLOOKUP($A268,'Project labour content'!$A$7:$D$255,'Project labour content'!$D$1,FALSE))*LabEsc25*1</f>
        <v>1.0103282331643793</v>
      </c>
      <c r="BX268" s="249">
        <f>1+IF(ISNA(VLOOKUP($A268,'Project labour content'!$A$7:$D$255,'Project labour content'!$D$1,FALSE)),VLOOKUP($D268,'Project labour content'!$F$6:$G$15,'Project labour content'!$G$1,FALSE),VLOOKUP($A268,'Project labour content'!$A$7:$D$255,'Project labour content'!$D$1,FALSE))*LabEsc26*1</f>
        <v>1.0137103823674747</v>
      </c>
      <c r="BY268" s="249">
        <f>1+IF(ISNA(VLOOKUP($A268,'Project labour content'!$A$7:$D$255,'Project labour content'!$D$1,FALSE)),VLOOKUP($D268,'Project labour content'!$F$6:$G$15,'Project labour content'!$G$1,FALSE),VLOOKUP($A268,'Project labour content'!$A$7:$D$255,'Project labour content'!$D$1,FALSE))*LabEsc27*1</f>
        <v>1.0158052335508072</v>
      </c>
      <c r="BZ268" s="249">
        <f>1+IF(ISNA(VLOOKUP($A268,'Project labour content'!$A$7:$D$255,'Project labour content'!$D$1,FALSE)),VLOOKUP($D268,'Project labour content'!$F$6:$G$15,'Project labour content'!$G$1,FALSE),VLOOKUP($A268,'Project labour content'!$A$7:$D$255,'Project labour content'!$D$1,FALSE))*LabEsc28*1</f>
        <v>1.0173826564918567</v>
      </c>
      <c r="CA268" s="249">
        <f>1+IF(ISNA(VLOOKUP($A268,'Project labour content'!$A$7:$D$255,'Project labour content'!$D$1,FALSE)),VLOOKUP($D268,'Project labour content'!$F$6:$G$15,'Project labour content'!$G$1,FALSE),VLOOKUP($A268,'Project labour content'!$A$7:$D$255,'Project labour content'!$D$1,FALSE))*LabEsc29*1</f>
        <v>1.0199141048276528</v>
      </c>
      <c r="CB268" s="250" t="str">
        <f>IF(ISNA(VLOOKUP($A268,'Project labour content'!$A$7:$D$255,'Project labour content'!$D$1,FALSE)),"Category","Project")</f>
        <v>Category</v>
      </c>
      <c r="CD268" s="247" t="str">
        <f t="shared" si="70"/>
        <v>14233</v>
      </c>
      <c r="CE268" s="3"/>
    </row>
    <row r="269" spans="1:83" x14ac:dyDescent="0.15">
      <c r="A269" s="11" t="s">
        <v>891</v>
      </c>
      <c r="B269" s="11" t="str">
        <f>VLOOKUP($A269,'Incurred Real 2022$'!$A$25:$AC$426,'Incurred Real 2022$'!B$1,FALSE)</f>
        <v>Asset Data Visualisation and VR</v>
      </c>
      <c r="C269" s="11" t="str">
        <f>VLOOKUP($A269,'Incurred Real 2022$'!$A$25:$AC$426,'Incurred Real 2022$'!C$1,FALSE)</f>
        <v>ExAnte</v>
      </c>
      <c r="D269" s="11" t="str">
        <f>VLOOKUP($A269,'Incurred Real 2022$'!$A$25:$AC$426,'Incurred Real 2022$'!D$1,FALSE)</f>
        <v>Information Technology</v>
      </c>
      <c r="E269" s="11" t="str">
        <f>VLOOKUP($A269,'Incurred Real 2022$'!$A$25:$AC$426,'Incurred Real 2022$'!E$1,FALSE)</f>
        <v>Closed</v>
      </c>
      <c r="F269" s="105" t="str">
        <f>IF(VLOOKUP($A269,'Incurred Real 2022$'!$A$25:$AC$426,'Incurred Real 2022$'!F$1,FALSE)=0,"",VLOOKUP($A269,'Incurred Real 2022$'!$A$25:$AC$426,'Incurred Real 2022$'!F$1,FALSE))</f>
        <v/>
      </c>
      <c r="G269" s="105" t="str">
        <f>IF(VLOOKUP($A269,'Incurred Real 2022$'!$A$25:$AC$426,'Incurred Real 2022$'!G$1,FALSE)=0,"",VLOOKUP($A269,'Incurred Real 2022$'!$A$25:$AC$426,'Incurred Real 2022$'!G$1,FALSE))</f>
        <v/>
      </c>
      <c r="H269" s="105" t="str">
        <f>IF(VLOOKUP($A269,'Incurred Real 2022$'!$A$25:$AC$426,'Incurred Real 2022$'!H$1,FALSE)=0,"",VLOOKUP($A269,'Incurred Real 2022$'!$A$25:$AC$426,'Incurred Real 2022$'!H$1,FALSE))</f>
        <v/>
      </c>
      <c r="I269" s="105" t="str">
        <f>IF(VLOOKUP($A269,'Incurred Real 2022$'!$A$25:$AC$426,'Incurred Real 2022$'!I$1,FALSE)=0,"",VLOOKUP($A269,'Incurred Real 2022$'!$A$25:$AC$426,'Incurred Real 2022$'!I$1,FALSE))</f>
        <v/>
      </c>
      <c r="J269" s="105" t="str">
        <f>IF(VLOOKUP($A269,'Incurred Real 2022$'!$A$25:$AC$426,'Incurred Real 2022$'!J$1,FALSE)=0,"",VLOOKUP($A269,'Incurred Real 2022$'!$A$25:$AC$426,'Incurred Real 2022$'!J$1,FALSE))</f>
        <v/>
      </c>
      <c r="K269" s="105" t="str">
        <f>IF(VLOOKUP($A269,'Incurred Real 2022$'!$A$25:$AC$426,'Incurred Real 2022$'!K$1,FALSE)=0,"",VLOOKUP($A269,'Incurred Real 2022$'!$A$25:$AC$426,'Incurred Real 2022$'!K$1,FALSE))</f>
        <v/>
      </c>
      <c r="L269" s="105" t="str">
        <f>IF(VLOOKUP($A269,'Incurred Real 2022$'!$A$25:$AC$426,'Incurred Real 2022$'!L$1,FALSE)=0,"",VLOOKUP($A269,'Incurred Real 2022$'!$A$25:$AC$426,'Incurred Real 2022$'!L$1,FALSE))</f>
        <v/>
      </c>
      <c r="M269" s="105" t="str">
        <f>IF(VLOOKUP($A269,'Incurred Real 2022$'!$A$25:$AC$426,'Incurred Real 2022$'!M$1,FALSE)=0,"",VLOOKUP($A269,'Incurred Real 2022$'!$A$25:$AC$426,'Incurred Real 2022$'!M$1,FALSE))</f>
        <v/>
      </c>
      <c r="N269" s="105" t="str">
        <f>IF(VLOOKUP($A269,'Incurred Real 2022$'!$A$25:$AC$426,'Incurred Real 2022$'!N$1,FALSE)=0,"",VLOOKUP($A269,'Incurred Real 2022$'!$A$25:$AC$426,'Incurred Real 2022$'!N$1,FALSE))</f>
        <v/>
      </c>
      <c r="O269" s="105" t="str">
        <f>IF(VLOOKUP($A269,'Incurred Real 2022$'!$A$25:$AC$426,'Incurred Real 2022$'!O$1,FALSE)=0,"",VLOOKUP($A269,'Incurred Real 2022$'!$A$25:$AC$426,'Incurred Real 2022$'!O$1,FALSE))</f>
        <v/>
      </c>
      <c r="P269" s="105" t="str">
        <f>IF(VLOOKUP($A269,'Incurred Real 2022$'!$A$25:$AC$426,'Incurred Real 2022$'!P$1,FALSE)=0,"",VLOOKUP($A269,'Incurred Real 2022$'!$A$25:$AC$426,'Incurred Real 2022$'!P$1,FALSE))</f>
        <v/>
      </c>
      <c r="Q269" s="105" t="str">
        <f>IF(VLOOKUP($A269,'Incurred Real 2022$'!$A$25:$AC$426,'Incurred Real 2022$'!Q$1,FALSE)=0,"",VLOOKUP($A269,'Incurred Real 2022$'!$A$25:$AC$426,'Incurred Real 2022$'!Q$1,FALSE))</f>
        <v/>
      </c>
      <c r="R269" s="105" t="str">
        <f>IF(VLOOKUP($A269,'Incurred Real 2022$'!$A$25:$AC$426,'Incurred Real 2022$'!R$1,FALSE)=0,"",VLOOKUP($A269,'Incurred Real 2022$'!$A$25:$AC$426,'Incurred Real 2022$'!R$1,FALSE))</f>
        <v/>
      </c>
      <c r="S269" s="105">
        <f>IF(VLOOKUP($A269,'Incurred Real 2022$'!$A$25:$AC$426,'Incurred Real 2022$'!S$1,FALSE)=0,"",VLOOKUP($A269,'Incurred Real 2022$'!$A$25:$AC$426,'Incurred Real 2022$'!S$1,FALSE))</f>
        <v>141654.79999999999</v>
      </c>
      <c r="T269" s="105">
        <f>IF(VLOOKUP($A269,'Incurred Real 2022$'!$A$25:$AC$426,'Incurred Real 2022$'!T$1,FALSE)=0,"",VLOOKUP($A269,'Incurred Real 2022$'!$A$25:$AC$426,'Incurred Real 2022$'!T$1,FALSE))</f>
        <v>62709.599999999999</v>
      </c>
      <c r="U269" s="105">
        <f>IF(VLOOKUP($A269,'Incurred Real 2022$'!$A$25:$AC$426,'Incurred Real 2022$'!U$1,FALSE)=0,"",VLOOKUP($A269,'Incurred Real 2022$'!$A$25:$AC$426,'Incurred Real 2022$'!U$1,FALSE))</f>
        <v>90.31</v>
      </c>
      <c r="V269" s="13" t="str">
        <f>IF(ISTEXT(VLOOKUP($A269,'Incurred Real 2022$'!$A$25:$AC$426,'Incurred Real 2022$'!V$1,FALSE)),"",(VLOOKUP($A269,'Incurred Real 2022$'!$A$25:$AC$426,'Incurred Real 2022$'!V$1,FALSE))*BT269*Incurred_Real!V$15)</f>
        <v/>
      </c>
      <c r="W269" s="13" t="str">
        <f>IF(ISTEXT(VLOOKUP($A269,'Incurred Real 2022$'!$A$25:$AC$426,'Incurred Real 2022$'!W$1,FALSE)),"",(VLOOKUP($A269,'Incurred Real 2022$'!$A$25:$AC$426,'Incurred Real 2022$'!W$1,FALSE))*BU269*Incurred_Real!W$15)</f>
        <v/>
      </c>
      <c r="X269" s="220" t="str">
        <f>IF(ISTEXT(VLOOKUP($A269,'Incurred Real 2022$'!$A$25:$AC$426,'Incurred Real 2022$'!X$1,FALSE)),"",(VLOOKUP($A269,'Incurred Real 2022$'!$A$25:$AC$426,'Incurred Real 2022$'!X$1,FALSE))*BV269*Incurred_Real!X$15)</f>
        <v/>
      </c>
      <c r="Y269" s="217" t="str">
        <f>IF(ISTEXT(VLOOKUP($A269,'Incurred Real 2022$'!$A$25:$AC$426,'Incurred Real 2022$'!Y$1,FALSE)),"",(VLOOKUP($A269,'Incurred Real 2022$'!$A$25:$AC$426,'Incurred Real 2022$'!Y$1,FALSE))*BW269*Incurred_Real!Y$15)</f>
        <v/>
      </c>
      <c r="Z269" s="13" t="str">
        <f>IF(ISTEXT(VLOOKUP($A269,'Incurred Real 2022$'!$A$25:$AC$426,'Incurred Real 2022$'!Z$1,FALSE)),"",(VLOOKUP($A269,'Incurred Real 2022$'!$A$25:$AC$426,'Incurred Real 2022$'!Z$1,FALSE))*BX269*Incurred_Real!Z$15)</f>
        <v/>
      </c>
      <c r="AA269" s="13" t="str">
        <f>IF(ISTEXT(VLOOKUP($A269,'Incurred Real 2022$'!$A$25:$AC$426,'Incurred Real 2022$'!AA$1,FALSE)),"",(VLOOKUP($A269,'Incurred Real 2022$'!$A$25:$AC$426,'Incurred Real 2022$'!AA$1,FALSE))*BY269*Incurred_Real!AA$15)</f>
        <v/>
      </c>
      <c r="AB269" s="13" t="str">
        <f>IF(ISTEXT(VLOOKUP($A269,'Incurred Real 2022$'!$A$25:$AC$426,'Incurred Real 2022$'!AB$1,FALSE)),"",(VLOOKUP($A269,'Incurred Real 2022$'!$A$25:$AC$426,'Incurred Real 2022$'!AB$1,FALSE))*BZ269*Incurred_Real!AB$15)</f>
        <v/>
      </c>
      <c r="AC269" s="13" t="str">
        <f>IF(ISTEXT(VLOOKUP($A269,'Incurred Real 2022$'!$A$25:$AC$426,'Incurred Real 2022$'!AC$1,FALSE)),"",(VLOOKUP($A269,'Incurred Real 2022$'!$A$25:$AC$426,'Incurred Real 2022$'!AC$1,FALSE))*CA269*Incurred_Real!AC$15)</f>
        <v/>
      </c>
      <c r="AD269" s="221">
        <f t="shared" si="65"/>
        <v>204454.71</v>
      </c>
      <c r="AE269" s="221">
        <f t="shared" si="66"/>
        <v>204454.71</v>
      </c>
      <c r="AF269" s="239">
        <f t="shared" si="71"/>
        <v>249743.18832501615</v>
      </c>
      <c r="AG269" s="222">
        <f t="shared" si="67"/>
        <v>208843.02002608153</v>
      </c>
      <c r="AH269" s="223">
        <f t="shared" si="76"/>
        <v>1.1958416819189206</v>
      </c>
      <c r="AI269" s="224">
        <f t="shared" si="68"/>
        <v>2021</v>
      </c>
      <c r="AJ269" s="225" t="str">
        <f>VLOOKUP($A269,Project_Commissioning!$C$4:$H$355,Project_Commissioning!F$1,FALSE)</f>
        <v/>
      </c>
      <c r="AK269" s="226">
        <f>VLOOKUP($A269,Project_Commissioning!$C$4:$H$355,Project_Commissioning!G$1,FALSE)</f>
        <v>2021</v>
      </c>
      <c r="AL269" s="225" t="str">
        <f>IF(VLOOKUP($A269,Project_Commissioning!$C$4:$H$355,Project_Commissioning!H$1,FALSE)=0,"",VLOOKUP($A269,Project_Commissioning!$C$4:$H$355,Project_Commissioning!H$1,FALSE))</f>
        <v/>
      </c>
      <c r="AM269" s="237">
        <f t="shared" si="72"/>
        <v>221816.51033738354</v>
      </c>
      <c r="AN269" s="221" cm="1">
        <f t="array" ref="AN269">IF(ROUND(AE269,0)=0,0,LOOKUP(2,1/(F269:AC269&lt;&gt;""),F269:AC269))</f>
        <v>90.31</v>
      </c>
      <c r="AO269" s="221">
        <f t="shared" si="73"/>
        <v>0</v>
      </c>
      <c r="AP269" s="79"/>
      <c r="AQ269" s="20"/>
      <c r="AR269" s="245">
        <f>IF(ISNA(VLOOKUP($A269,'Success Asset Classes'!$B$15:$AA$114,'Success Asset Classes'!$AA$1,FALSE)),0,VLOOKUP($A269,'Success Asset Classes'!$B$15:$AA$114,'Success Asset Classes'!$AA$1,FALSE))</f>
        <v>1</v>
      </c>
      <c r="AS269" s="230">
        <f>IF($AR269=0,VLOOKUP(MID($A269,4,5),'Project splits'!$C$5:$AM$346,AS$22,FALSE),IF(ISNA(VLOOKUP($A269,'Success Asset Classes'!$B$15:$BD$377,AS$21,FALSE)),VLOOKUP(MID($A269,4,5),'Project splits'!$C$5:$AM$346,AS$22,FALSE),VLOOKUP($A269,'Success Asset Classes'!$B$15:$BD$377,AS$21,FALSE)))</f>
        <v>0</v>
      </c>
      <c r="AT269" s="230">
        <f>IF($AR269=0,VLOOKUP(MID($A269,4,5),'Project splits'!$C$5:$AM$346,AT$22,FALSE),IF(ISNA(VLOOKUP($A269,'Success Asset Classes'!$B$15:$BD$377,AT$21,FALSE)),VLOOKUP(MID($A269,4,5),'Project splits'!$C$5:$AM$346,AT$22,FALSE),VLOOKUP($A269,'Success Asset Classes'!$B$15:$BD$377,AT$21,FALSE)))</f>
        <v>0</v>
      </c>
      <c r="AU269" s="230">
        <f>IF($AR269=0,VLOOKUP(MID($A269,4,5),'Project splits'!$C$5:$AM$346,AU$22,FALSE),IF(ISNA(VLOOKUP($A269,'Success Asset Classes'!$B$15:$BD$377,AU$21,FALSE)),VLOOKUP(MID($A269,4,5),'Project splits'!$C$5:$AM$346,AU$22,FALSE),VLOOKUP($A269,'Success Asset Classes'!$B$15:$BD$377,AU$21,FALSE)))</f>
        <v>0</v>
      </c>
      <c r="AV269" s="230">
        <f>IF($AR269=0,VLOOKUP(MID($A269,4,5),'Project splits'!$C$5:$AM$346,AV$22,FALSE),IF(ISNA(VLOOKUP($A269,'Success Asset Classes'!$B$15:$BD$377,AV$21,FALSE)),VLOOKUP(MID($A269,4,5),'Project splits'!$C$5:$AM$346,AV$22,FALSE),VLOOKUP($A269,'Success Asset Classes'!$B$15:$BD$377,AV$21,FALSE)))</f>
        <v>1</v>
      </c>
      <c r="AW269" s="230">
        <f>IF($AR269=0,VLOOKUP(MID($A269,4,5),'Project splits'!$C$5:$AM$346,AW$22,FALSE),IF(ISNA(VLOOKUP($A269,'Success Asset Classes'!$B$15:$BD$377,AW$21,FALSE)),VLOOKUP(MID($A269,4,5),'Project splits'!$C$5:$AM$346,AW$22,FALSE),VLOOKUP($A269,'Success Asset Classes'!$B$15:$BD$377,AW$21,FALSE)))</f>
        <v>0</v>
      </c>
      <c r="AX269" s="230">
        <f>IF($AR269=0,VLOOKUP(MID($A269,4,5),'Project splits'!$C$5:$AM$346,AX$22,FALSE),IF(ISNA(VLOOKUP($A269,'Success Asset Classes'!$B$15:$BD$377,AX$21,FALSE)),VLOOKUP(MID($A269,4,5),'Project splits'!$C$5:$AM$346,AX$22,FALSE),VLOOKUP($A269,'Success Asset Classes'!$B$15:$BD$377,AX$21,FALSE)))</f>
        <v>0</v>
      </c>
      <c r="AY269" s="230">
        <f>IF($AR269=0,VLOOKUP(MID($A269,4,5),'Project splits'!$C$5:$AM$346,AY$22,FALSE),IF(ISNA(VLOOKUP($A269,'Success Asset Classes'!$B$15:$BD$377,AY$21,FALSE)),VLOOKUP(MID($A269,4,5),'Project splits'!$C$5:$AM$346,AY$22,FALSE),VLOOKUP($A269,'Success Asset Classes'!$B$15:$BD$377,AY$21,FALSE)))</f>
        <v>0</v>
      </c>
      <c r="AZ269" s="230">
        <f>IF($AR269=0,VLOOKUP(MID($A269,4,5),'Project splits'!$C$5:$AM$346,AZ$22,FALSE),IF(ISNA(VLOOKUP($A269,'Success Asset Classes'!$B$15:$BD$377,AZ$21,FALSE)),VLOOKUP(MID($A269,4,5),'Project splits'!$C$5:$AM$346,AZ$22,FALSE),VLOOKUP($A269,'Success Asset Classes'!$B$15:$BD$377,AZ$21,FALSE)))</f>
        <v>0</v>
      </c>
      <c r="BA269" s="230">
        <f>IF($AR269=0,VLOOKUP(MID($A269,4,5),'Project splits'!$C$5:$AM$346,BA$22,FALSE),IF(ISNA(VLOOKUP($A269,'Success Asset Classes'!$B$15:$BD$377,BA$21,FALSE)),VLOOKUP(MID($A269,4,5),'Project splits'!$C$5:$AM$346,BA$22,FALSE),VLOOKUP($A269,'Success Asset Classes'!$B$15:$BD$377,BA$21,FALSE)))</f>
        <v>0</v>
      </c>
      <c r="BB269" s="230">
        <f>IF($AR269=0,VLOOKUP(MID($A269,4,5),'Project splits'!$C$5:$AM$346,BB$22,FALSE),IF(ISNA(VLOOKUP($A269,'Success Asset Classes'!$B$15:$BD$377,BB$21,FALSE)),VLOOKUP(MID($A269,4,5),'Project splits'!$C$5:$AM$346,BB$22,FALSE),VLOOKUP($A269,'Success Asset Classes'!$B$15:$BD$377,BB$21,FALSE)))</f>
        <v>0</v>
      </c>
      <c r="BC269" s="230">
        <f>IF($AR269=0,VLOOKUP(MID($A269,4,5),'Project splits'!$C$5:$AM$346,BC$22,FALSE),IF(ISNA(VLOOKUP($A269,'Success Asset Classes'!$B$15:$BD$377,BC$21,FALSE)),VLOOKUP(MID($A269,4,5),'Project splits'!$C$5:$AM$346,BC$22,FALSE),VLOOKUP($A269,'Success Asset Classes'!$B$15:$BD$377,BC$21,FALSE)))</f>
        <v>0</v>
      </c>
      <c r="BD269" s="230">
        <f>IF($AR269=0,VLOOKUP(MID($A269,4,5),'Project splits'!$C$5:$AM$346,BD$22,FALSE),IF(ISNA(VLOOKUP($A269,'Success Asset Classes'!$B$15:$BD$377,BD$21,FALSE)),VLOOKUP(MID($A269,4,5),'Project splits'!$C$5:$AM$346,BD$22,FALSE),VLOOKUP($A269,'Success Asset Classes'!$B$15:$BD$377,BD$21,FALSE)))</f>
        <v>0</v>
      </c>
      <c r="BE269" s="230">
        <f>IF($AR269=0,VLOOKUP(MID($A269,4,5),'Project splits'!$C$5:$AM$346,BE$22,FALSE),IF(ISNA(VLOOKUP($A269,'Success Asset Classes'!$B$15:$BD$377,BE$21,FALSE)),VLOOKUP(MID($A269,4,5),'Project splits'!$C$5:$AM$346,BE$22,FALSE),VLOOKUP($A269,'Success Asset Classes'!$B$15:$BD$377,BE$21,FALSE)))</f>
        <v>0</v>
      </c>
      <c r="BF269" s="230">
        <f>IF($AR269=0,VLOOKUP(MID($A269,4,5),'Project splits'!$C$5:$AM$346,BF$22,FALSE),IF(ISNA(VLOOKUP($A269,'Success Asset Classes'!$B$15:$BD$377,BF$21,FALSE)),VLOOKUP(MID($A269,4,5),'Project splits'!$C$5:$AM$346,BF$22,FALSE),VLOOKUP($A269,'Success Asset Classes'!$B$15:$BD$377,BF$21,FALSE)))</f>
        <v>0</v>
      </c>
      <c r="BG269" s="230">
        <f>IF($AR269=0,VLOOKUP(MID($A269,4,5),'Project splits'!$C$5:$AM$346,BG$22,FALSE),IF(ISNA(VLOOKUP($A269,'Success Asset Classes'!$B$15:$BD$377,BG$21,FALSE)),VLOOKUP(MID($A269,4,5),'Project splits'!$C$5:$AM$346,BG$22,FALSE),VLOOKUP($A269,'Success Asset Classes'!$B$15:$BD$377,BG$21,FALSE)))</f>
        <v>0</v>
      </c>
      <c r="BH269" s="230">
        <f>IF($AR269=0,VLOOKUP(MID($A269,4,5),'Project splits'!$C$5:$AM$346,BH$22,FALSE),IF(ISNA(VLOOKUP($A269,'Success Asset Classes'!$B$15:$BD$377,BH$21,FALSE)),VLOOKUP(MID($A269,4,5),'Project splits'!$C$5:$AM$346,BH$22,FALSE),VLOOKUP($A269,'Success Asset Classes'!$B$15:$BD$377,BH$21,FALSE)))</f>
        <v>0</v>
      </c>
      <c r="BI269" s="230">
        <f>IF($AR269=0,VLOOKUP(MID($A269,4,5),'Project splits'!$C$5:$AM$346,BI$22,FALSE),IF(ISNA(VLOOKUP($A269,'Success Asset Classes'!$B$15:$BD$377,BI$21,FALSE)),VLOOKUP(MID($A269,4,5),'Project splits'!$C$5:$AM$346,BI$22,FALSE),VLOOKUP($A269,'Success Asset Classes'!$B$15:$BD$377,BI$21,FALSE)))</f>
        <v>0</v>
      </c>
      <c r="BJ269" s="230">
        <f>IF($AR269=0,VLOOKUP(MID($A269,4,5),'Project splits'!$C$5:$AM$346,BJ$22,FALSE),IF(ISNA(VLOOKUP($A269,'Success Asset Classes'!$B$15:$BD$377,BJ$21,FALSE)),VLOOKUP(MID($A269,4,5),'Project splits'!$C$5:$AM$346,BJ$22,FALSE),VLOOKUP($A269,'Success Asset Classes'!$B$15:$BD$377,BJ$21,FALSE)))</f>
        <v>0</v>
      </c>
      <c r="BK269" s="230">
        <f>IF($AR269=0,VLOOKUP(MID($A269,4,5),'Project splits'!$C$5:$AM$346,BK$22,FALSE),IF(ISNA(VLOOKUP($A269,'Success Asset Classes'!$B$15:$BD$377,BK$21,FALSE)),VLOOKUP(MID($A269,4,5),'Project splits'!$C$5:$AM$346,BK$22,FALSE),VLOOKUP($A269,'Success Asset Classes'!$B$15:$BD$377,BK$21,FALSE)))</f>
        <v>0</v>
      </c>
      <c r="BL269" s="230">
        <f>IF($AR269=0,VLOOKUP(MID($A269,4,5),'Project splits'!$C$5:$AM$346,BL$22,FALSE),IF(ISNA(VLOOKUP($A269,'Success Asset Classes'!$B$15:$BD$377,BL$21,FALSE)),VLOOKUP(MID($A269,4,5),'Project splits'!$C$5:$AM$346,BL$22,FALSE),VLOOKUP($A269,'Success Asset Classes'!$B$15:$BD$377,BL$21,FALSE)))</f>
        <v>0</v>
      </c>
      <c r="BM269" s="230">
        <f>IF($AR269=0,VLOOKUP(MID($A269,4,5),'Project splits'!$C$5:$AM$346,BM$22,FALSE),IF(ISNA(VLOOKUP($A269,'Success Asset Classes'!$B$15:$BD$377,BM$21,FALSE)),VLOOKUP(MID($A269,4,5),'Project splits'!$C$5:$AM$346,BM$22,FALSE),VLOOKUP($A269,'Success Asset Classes'!$B$15:$BD$377,BM$21,FALSE)))</f>
        <v>0</v>
      </c>
      <c r="BN269" s="230">
        <f>IF($AR269=0,VLOOKUP(MID($A269,4,5),'Project splits'!$C$5:$AM$346,BN$22,FALSE),IF(ISNA(VLOOKUP($A269,'Success Asset Classes'!$B$15:$BD$377,BN$21,FALSE)),VLOOKUP(MID($A269,4,5),'Project splits'!$C$5:$AM$346,BN$22,FALSE),VLOOKUP($A269,'Success Asset Classes'!$B$15:$BD$377,BN$21,FALSE)))</f>
        <v>0</v>
      </c>
      <c r="BO269" s="230">
        <f>IF($AR269=0,VLOOKUP(MID($A269,4,5),'Project splits'!$C$5:$AM$346,BO$22,FALSE),IF(ISNA(VLOOKUP($A269,'Success Asset Classes'!$B$15:$BD$377,BO$21,FALSE)),VLOOKUP(MID($A269,4,5),'Project splits'!$C$5:$AM$346,BO$22,FALSE),VLOOKUP($A269,'Success Asset Classes'!$B$15:$BD$377,BO$21,FALSE)))</f>
        <v>0</v>
      </c>
      <c r="BP269" s="230">
        <f>IF($AR269=0,VLOOKUP(MID($A269,4,5),'Project splits'!$C$5:$AM$346,BP$22,FALSE),IF(ISNA(VLOOKUP($A269,'Success Asset Classes'!$B$15:$BD$377,BP$21,FALSE)),VLOOKUP(MID($A269,4,5),'Project splits'!$C$5:$AM$346,BP$22,FALSE),VLOOKUP($A269,'Success Asset Classes'!$B$15:$BD$377,BP$21,FALSE)))</f>
        <v>0</v>
      </c>
      <c r="BQ269" s="230">
        <f>IF($AR269=0,VLOOKUP(MID($A269,4,5),'Project splits'!$C$5:$AM$346,BQ$22,FALSE),IF(ISNA(VLOOKUP($A269,'Success Asset Classes'!$B$15:$BD$377,BQ$21,FALSE)),VLOOKUP(MID($A269,4,5),'Project splits'!$C$5:$AM$346,BQ$22,FALSE),VLOOKUP($A269,'Success Asset Classes'!$B$15:$BD$377,BQ$21,FALSE)))</f>
        <v>0</v>
      </c>
      <c r="BR269" s="230">
        <f>IF($AR269=0,VLOOKUP(MID($A269,4,5),'Project splits'!$C$5:$AM$346,BR$22,FALSE),IF(ISNA(VLOOKUP($A269,'Success Asset Classes'!$B$15:$BD$377,BR$21,FALSE)),VLOOKUP(MID($A269,4,5),'Project splits'!$C$5:$AM$346,BR$22,FALSE),VLOOKUP($A269,'Success Asset Classes'!$B$15:$BD$377,BR$21,FALSE)))</f>
        <v>0</v>
      </c>
      <c r="BS269" s="247">
        <f t="shared" si="69"/>
        <v>1</v>
      </c>
      <c r="BT269" s="249">
        <f>1+IF(ISNA(VLOOKUP($A269,'Project labour content'!$A$7:$D$255,'Project labour content'!$D$1,FALSE)),VLOOKUP($D269,'Project labour content'!$F$6:$G$15,'Project labour content'!$G$1,FALSE),VLOOKUP($A269,'Project labour content'!$A$7:$D$255,'Project labour content'!$D$1,FALSE))*LabEsc22*1</f>
        <v>1.0024480115846353</v>
      </c>
      <c r="BU269" s="249">
        <f>1+IF(ISNA(VLOOKUP($A269,'Project labour content'!$A$7:$D$255,'Project labour content'!$D$1,FALSE)),VLOOKUP($D269,'Project labour content'!$F$6:$G$15,'Project labour content'!$G$1,FALSE),VLOOKUP($A269,'Project labour content'!$A$7:$D$255,'Project labour content'!$D$1,FALSE))*LabEsc23*1</f>
        <v>1.0049077736248768</v>
      </c>
      <c r="BV269" s="249">
        <f>1+IF(ISNA(VLOOKUP($A269,'Project labour content'!$A$7:$D$255,'Project labour content'!$D$1,FALSE)),VLOOKUP($D269,'Project labour content'!$F$6:$G$15,'Project labour content'!$G$1,FALSE),VLOOKUP($A269,'Project labour content'!$A$7:$D$255,'Project labour content'!$D$1,FALSE))*LabEsc24*1</f>
        <v>1.0072248694667842</v>
      </c>
      <c r="BW269" s="249">
        <f>1+IF(ISNA(VLOOKUP($A269,'Project labour content'!$A$7:$D$255,'Project labour content'!$D$1,FALSE)),VLOOKUP($D269,'Project labour content'!$F$6:$G$15,'Project labour content'!$G$1,FALSE),VLOOKUP($A269,'Project labour content'!$A$7:$D$255,'Project labour content'!$D$1,FALSE))*LabEsc25*1</f>
        <v>1.0103282331643793</v>
      </c>
      <c r="BX269" s="249">
        <f>1+IF(ISNA(VLOOKUP($A269,'Project labour content'!$A$7:$D$255,'Project labour content'!$D$1,FALSE)),VLOOKUP($D269,'Project labour content'!$F$6:$G$15,'Project labour content'!$G$1,FALSE),VLOOKUP($A269,'Project labour content'!$A$7:$D$255,'Project labour content'!$D$1,FALSE))*LabEsc26*1</f>
        <v>1.0137103823674747</v>
      </c>
      <c r="BY269" s="249">
        <f>1+IF(ISNA(VLOOKUP($A269,'Project labour content'!$A$7:$D$255,'Project labour content'!$D$1,FALSE)),VLOOKUP($D269,'Project labour content'!$F$6:$G$15,'Project labour content'!$G$1,FALSE),VLOOKUP($A269,'Project labour content'!$A$7:$D$255,'Project labour content'!$D$1,FALSE))*LabEsc27*1</f>
        <v>1.0158052335508072</v>
      </c>
      <c r="BZ269" s="249">
        <f>1+IF(ISNA(VLOOKUP($A269,'Project labour content'!$A$7:$D$255,'Project labour content'!$D$1,FALSE)),VLOOKUP($D269,'Project labour content'!$F$6:$G$15,'Project labour content'!$G$1,FALSE),VLOOKUP($A269,'Project labour content'!$A$7:$D$255,'Project labour content'!$D$1,FALSE))*LabEsc28*1</f>
        <v>1.0173826564918567</v>
      </c>
      <c r="CA269" s="249">
        <f>1+IF(ISNA(VLOOKUP($A269,'Project labour content'!$A$7:$D$255,'Project labour content'!$D$1,FALSE)),VLOOKUP($D269,'Project labour content'!$F$6:$G$15,'Project labour content'!$G$1,FALSE),VLOOKUP($A269,'Project labour content'!$A$7:$D$255,'Project labour content'!$D$1,FALSE))*LabEsc29*1</f>
        <v>1.0199141048276528</v>
      </c>
      <c r="CB269" s="250" t="str">
        <f>IF(ISNA(VLOOKUP($A269,'Project labour content'!$A$7:$D$255,'Project labour content'!$D$1,FALSE)),"Category","Project")</f>
        <v>Category</v>
      </c>
      <c r="CD269" s="247" t="str">
        <f t="shared" si="70"/>
        <v>14234</v>
      </c>
      <c r="CE269" s="3"/>
    </row>
    <row r="270" spans="1:83" x14ac:dyDescent="0.15">
      <c r="A270" s="11" t="s">
        <v>882</v>
      </c>
      <c r="B270" s="11" t="str">
        <f>VLOOKUP($A270,'Incurred Real 2022$'!$A$25:$AC$426,'Incurred Real 2022$'!B$1,FALSE)</f>
        <v>Network Testing, Monitoring and Servicing Equipment Replacem</v>
      </c>
      <c r="C270" s="11" t="str">
        <f>VLOOKUP($A270,'Incurred Real 2022$'!$A$25:$AC$426,'Incurred Real 2022$'!C$1,FALSE)</f>
        <v>ExAnte</v>
      </c>
      <c r="D270" s="11" t="str">
        <f>VLOOKUP($A270,'Incurred Real 2022$'!$A$25:$AC$426,'Incurred Real 2022$'!D$1,FALSE)</f>
        <v>Replacement</v>
      </c>
      <c r="E270" s="11" t="str">
        <f>VLOOKUP($A270,'Incurred Real 2022$'!$A$25:$AC$426,'Incurred Real 2022$'!E$1,FALSE)</f>
        <v>Active</v>
      </c>
      <c r="F270" s="105" t="str">
        <f>IF(VLOOKUP($A270,'Incurred Real 2022$'!$A$25:$AC$426,'Incurred Real 2022$'!F$1,FALSE)=0,"",VLOOKUP($A270,'Incurred Real 2022$'!$A$25:$AC$426,'Incurred Real 2022$'!F$1,FALSE))</f>
        <v/>
      </c>
      <c r="G270" s="105" t="str">
        <f>IF(VLOOKUP($A270,'Incurred Real 2022$'!$A$25:$AC$426,'Incurred Real 2022$'!G$1,FALSE)=0,"",VLOOKUP($A270,'Incurred Real 2022$'!$A$25:$AC$426,'Incurred Real 2022$'!G$1,FALSE))</f>
        <v/>
      </c>
      <c r="H270" s="105" t="str">
        <f>IF(VLOOKUP($A270,'Incurred Real 2022$'!$A$25:$AC$426,'Incurred Real 2022$'!H$1,FALSE)=0,"",VLOOKUP($A270,'Incurred Real 2022$'!$A$25:$AC$426,'Incurred Real 2022$'!H$1,FALSE))</f>
        <v/>
      </c>
      <c r="I270" s="105" t="str">
        <f>IF(VLOOKUP($A270,'Incurred Real 2022$'!$A$25:$AC$426,'Incurred Real 2022$'!I$1,FALSE)=0,"",VLOOKUP($A270,'Incurred Real 2022$'!$A$25:$AC$426,'Incurred Real 2022$'!I$1,FALSE))</f>
        <v/>
      </c>
      <c r="J270" s="105" t="str">
        <f>IF(VLOOKUP($A270,'Incurred Real 2022$'!$A$25:$AC$426,'Incurred Real 2022$'!J$1,FALSE)=0,"",VLOOKUP($A270,'Incurred Real 2022$'!$A$25:$AC$426,'Incurred Real 2022$'!J$1,FALSE))</f>
        <v/>
      </c>
      <c r="K270" s="105" t="str">
        <f>IF(VLOOKUP($A270,'Incurred Real 2022$'!$A$25:$AC$426,'Incurred Real 2022$'!K$1,FALSE)=0,"",VLOOKUP($A270,'Incurred Real 2022$'!$A$25:$AC$426,'Incurred Real 2022$'!K$1,FALSE))</f>
        <v/>
      </c>
      <c r="L270" s="105" t="str">
        <f>IF(VLOOKUP($A270,'Incurred Real 2022$'!$A$25:$AC$426,'Incurred Real 2022$'!L$1,FALSE)=0,"",VLOOKUP($A270,'Incurred Real 2022$'!$A$25:$AC$426,'Incurred Real 2022$'!L$1,FALSE))</f>
        <v/>
      </c>
      <c r="M270" s="105" t="str">
        <f>IF(VLOOKUP($A270,'Incurred Real 2022$'!$A$25:$AC$426,'Incurred Real 2022$'!M$1,FALSE)=0,"",VLOOKUP($A270,'Incurred Real 2022$'!$A$25:$AC$426,'Incurred Real 2022$'!M$1,FALSE))</f>
        <v/>
      </c>
      <c r="N270" s="105" t="str">
        <f>IF(VLOOKUP($A270,'Incurred Real 2022$'!$A$25:$AC$426,'Incurred Real 2022$'!N$1,FALSE)=0,"",VLOOKUP($A270,'Incurred Real 2022$'!$A$25:$AC$426,'Incurred Real 2022$'!N$1,FALSE))</f>
        <v/>
      </c>
      <c r="O270" s="105" t="str">
        <f>IF(VLOOKUP($A270,'Incurred Real 2022$'!$A$25:$AC$426,'Incurred Real 2022$'!O$1,FALSE)=0,"",VLOOKUP($A270,'Incurred Real 2022$'!$A$25:$AC$426,'Incurred Real 2022$'!O$1,FALSE))</f>
        <v/>
      </c>
      <c r="P270" s="105" t="str">
        <f>IF(VLOOKUP($A270,'Incurred Real 2022$'!$A$25:$AC$426,'Incurred Real 2022$'!P$1,FALSE)=0,"",VLOOKUP($A270,'Incurred Real 2022$'!$A$25:$AC$426,'Incurred Real 2022$'!P$1,FALSE))</f>
        <v/>
      </c>
      <c r="Q270" s="105" t="str">
        <f>IF(VLOOKUP($A270,'Incurred Real 2022$'!$A$25:$AC$426,'Incurred Real 2022$'!Q$1,FALSE)=0,"",VLOOKUP($A270,'Incurred Real 2022$'!$A$25:$AC$426,'Incurred Real 2022$'!Q$1,FALSE))</f>
        <v/>
      </c>
      <c r="R270" s="105" t="str">
        <f>IF(VLOOKUP($A270,'Incurred Real 2022$'!$A$25:$AC$426,'Incurred Real 2022$'!R$1,FALSE)=0,"",VLOOKUP($A270,'Incurred Real 2022$'!$A$25:$AC$426,'Incurred Real 2022$'!R$1,FALSE))</f>
        <v/>
      </c>
      <c r="S270" s="105">
        <f>IF(VLOOKUP($A270,'Incurred Real 2022$'!$A$25:$AC$426,'Incurred Real 2022$'!S$1,FALSE)=0,"",VLOOKUP($A270,'Incurred Real 2022$'!$A$25:$AC$426,'Incurred Real 2022$'!S$1,FALSE))</f>
        <v>186442.09</v>
      </c>
      <c r="T270" s="105">
        <f>IF(VLOOKUP($A270,'Incurred Real 2022$'!$A$25:$AC$426,'Incurred Real 2022$'!T$1,FALSE)=0,"",VLOOKUP($A270,'Incurred Real 2022$'!$A$25:$AC$426,'Incurred Real 2022$'!T$1,FALSE))</f>
        <v>43398.71</v>
      </c>
      <c r="U270" s="105">
        <f>IF(VLOOKUP($A270,'Incurred Real 2022$'!$A$25:$AC$426,'Incurred Real 2022$'!U$1,FALSE)=0,"",VLOOKUP($A270,'Incurred Real 2022$'!$A$25:$AC$426,'Incurred Real 2022$'!U$1,FALSE))</f>
        <v>35053.620000000003</v>
      </c>
      <c r="V270" s="13">
        <f>IF(ISTEXT(VLOOKUP($A270,'Incurred Real 2022$'!$A$25:$AC$426,'Incurred Real 2022$'!V$1,FALSE)),"",(VLOOKUP($A270,'Incurred Real 2022$'!$A$25:$AC$426,'Incurred Real 2022$'!V$1,FALSE))*BT270*Incurred_Real!V$15)</f>
        <v>100121.7499575453</v>
      </c>
      <c r="W270" s="13">
        <f>IF(ISTEXT(VLOOKUP($A270,'Incurred Real 2022$'!$A$25:$AC$426,'Incurred Real 2022$'!W$1,FALSE)),"",(VLOOKUP($A270,'Incurred Real 2022$'!$A$25:$AC$426,'Incurred Real 2022$'!W$1,FALSE))*BU270*Incurred_Real!W$15)</f>
        <v>103909.29297309353</v>
      </c>
      <c r="X270" s="220">
        <f>IF(ISTEXT(VLOOKUP($A270,'Incurred Real 2022$'!$A$25:$AC$426,'Incurred Real 2022$'!X$1,FALSE)),"",(VLOOKUP($A270,'Incurred Real 2022$'!$A$25:$AC$426,'Incurred Real 2022$'!X$1,FALSE))*BV270*Incurred_Real!X$15)</f>
        <v>8180.755422303263</v>
      </c>
      <c r="Y270" s="217" t="str">
        <f>IF(ISTEXT(VLOOKUP($A270,'Incurred Real 2022$'!$A$25:$AC$426,'Incurred Real 2022$'!Y$1,FALSE)),"",(VLOOKUP($A270,'Incurred Real 2022$'!$A$25:$AC$426,'Incurred Real 2022$'!Y$1,FALSE))*BW270*Incurred_Real!Y$15)</f>
        <v/>
      </c>
      <c r="Z270" s="13" t="str">
        <f>IF(ISTEXT(VLOOKUP($A270,'Incurred Real 2022$'!$A$25:$AC$426,'Incurred Real 2022$'!Z$1,FALSE)),"",(VLOOKUP($A270,'Incurred Real 2022$'!$A$25:$AC$426,'Incurred Real 2022$'!Z$1,FALSE))*BX270*Incurred_Real!Z$15)</f>
        <v/>
      </c>
      <c r="AA270" s="13" t="str">
        <f>IF(ISTEXT(VLOOKUP($A270,'Incurred Real 2022$'!$A$25:$AC$426,'Incurred Real 2022$'!AA$1,FALSE)),"",(VLOOKUP($A270,'Incurred Real 2022$'!$A$25:$AC$426,'Incurred Real 2022$'!AA$1,FALSE))*BY270*Incurred_Real!AA$15)</f>
        <v/>
      </c>
      <c r="AB270" s="13" t="str">
        <f>IF(ISTEXT(VLOOKUP($A270,'Incurred Real 2022$'!$A$25:$AC$426,'Incurred Real 2022$'!AB$1,FALSE)),"",(VLOOKUP($A270,'Incurred Real 2022$'!$A$25:$AC$426,'Incurred Real 2022$'!AB$1,FALSE))*BZ270*Incurred_Real!AB$15)</f>
        <v/>
      </c>
      <c r="AC270" s="13" t="str">
        <f>IF(ISTEXT(VLOOKUP($A270,'Incurred Real 2022$'!$A$25:$AC$426,'Incurred Real 2022$'!AC$1,FALSE)),"",(VLOOKUP($A270,'Incurred Real 2022$'!$A$25:$AC$426,'Incurred Real 2022$'!AC$1,FALSE))*CA270*Incurred_Real!AC$15)</f>
        <v/>
      </c>
      <c r="AD270" s="221">
        <f t="shared" si="65"/>
        <v>477106.21835294209</v>
      </c>
      <c r="AE270" s="221">
        <f t="shared" si="66"/>
        <v>477106.21835294209</v>
      </c>
      <c r="AF270" s="239" t="str">
        <f t="shared" si="71"/>
        <v/>
      </c>
      <c r="AG270" s="222" t="str">
        <f t="shared" si="67"/>
        <v/>
      </c>
      <c r="AH270" s="223" t="str">
        <f t="shared" si="76"/>
        <v/>
      </c>
      <c r="AI270" s="224">
        <f t="shared" si="68"/>
        <v>2024</v>
      </c>
      <c r="AJ270" s="225">
        <f>VLOOKUP($A270,Project_Commissioning!$C$4:$H$355,Project_Commissioning!F$1,FALSE)</f>
        <v>44043</v>
      </c>
      <c r="AK270" s="226">
        <f>VLOOKUP($A270,Project_Commissioning!$C$4:$H$355,Project_Commissioning!G$1,FALSE)</f>
        <v>2021</v>
      </c>
      <c r="AL270" s="225" t="str">
        <f>IF(VLOOKUP($A270,Project_Commissioning!$C$4:$H$355,Project_Commissioning!H$1,FALSE)=0,"",VLOOKUP($A270,Project_Commissioning!$C$4:$H$355,Project_Commissioning!H$1,FALSE))</f>
        <v>Commissioned Extra</v>
      </c>
      <c r="AM270" s="237" t="str">
        <f t="shared" si="72"/>
        <v/>
      </c>
      <c r="AN270" s="221" cm="1">
        <f t="array" ref="AN270">IF(ROUND(AE270,0)=0,0,LOOKUP(2,1/(F270:AC270&lt;&gt;""),F270:AC270))</f>
        <v>8180.755422303263</v>
      </c>
      <c r="AO270" s="221">
        <f t="shared" si="73"/>
        <v>212211.79835294207</v>
      </c>
      <c r="AP270" s="79"/>
      <c r="AQ270" s="20"/>
      <c r="AR270" s="245">
        <f>IF(ISNA(VLOOKUP($A270,'Success Asset Classes'!$B$15:$AA$114,'Success Asset Classes'!$AA$1,FALSE)),0,VLOOKUP($A270,'Success Asset Classes'!$B$15:$AA$114,'Success Asset Classes'!$AA$1,FALSE))</f>
        <v>1</v>
      </c>
      <c r="AS270" s="230">
        <f>IF($AR270=0,VLOOKUP(MID($A270,4,5),'Project splits'!$C$5:$AM$346,AS$22,FALSE),IF(ISNA(VLOOKUP($A270,'Success Asset Classes'!$B$15:$BD$377,AS$21,FALSE)),VLOOKUP(MID($A270,4,5),'Project splits'!$C$5:$AM$346,AS$22,FALSE),VLOOKUP($A270,'Success Asset Classes'!$B$15:$BD$377,AS$21,FALSE)))</f>
        <v>0</v>
      </c>
      <c r="AT270" s="230">
        <f>IF($AR270=0,VLOOKUP(MID($A270,4,5),'Project splits'!$C$5:$AM$346,AT$22,FALSE),IF(ISNA(VLOOKUP($A270,'Success Asset Classes'!$B$15:$BD$377,AT$21,FALSE)),VLOOKUP(MID($A270,4,5),'Project splits'!$C$5:$AM$346,AT$22,FALSE),VLOOKUP($A270,'Success Asset Classes'!$B$15:$BD$377,AT$21,FALSE)))</f>
        <v>0</v>
      </c>
      <c r="AU270" s="230">
        <f>IF($AR270=0,VLOOKUP(MID($A270,4,5),'Project splits'!$C$5:$AM$346,AU$22,FALSE),IF(ISNA(VLOOKUP($A270,'Success Asset Classes'!$B$15:$BD$377,AU$21,FALSE)),VLOOKUP(MID($A270,4,5),'Project splits'!$C$5:$AM$346,AU$22,FALSE),VLOOKUP($A270,'Success Asset Classes'!$B$15:$BD$377,AU$21,FALSE)))</f>
        <v>0</v>
      </c>
      <c r="AV270" s="230">
        <f>IF($AR270=0,VLOOKUP(MID($A270,4,5),'Project splits'!$C$5:$AM$346,AV$22,FALSE),IF(ISNA(VLOOKUP($A270,'Success Asset Classes'!$B$15:$BD$377,AV$21,FALSE)),VLOOKUP(MID($A270,4,5),'Project splits'!$C$5:$AM$346,AV$22,FALSE),VLOOKUP($A270,'Success Asset Classes'!$B$15:$BD$377,AV$21,FALSE)))</f>
        <v>0</v>
      </c>
      <c r="AW270" s="230">
        <f>IF($AR270=0,VLOOKUP(MID($A270,4,5),'Project splits'!$C$5:$AM$346,AW$22,FALSE),IF(ISNA(VLOOKUP($A270,'Success Asset Classes'!$B$15:$BD$377,AW$21,FALSE)),VLOOKUP(MID($A270,4,5),'Project splits'!$C$5:$AM$346,AW$22,FALSE),VLOOKUP($A270,'Success Asset Classes'!$B$15:$BD$377,AW$21,FALSE)))</f>
        <v>0</v>
      </c>
      <c r="AX270" s="230">
        <f>IF($AR270=0,VLOOKUP(MID($A270,4,5),'Project splits'!$C$5:$AM$346,AX$22,FALSE),IF(ISNA(VLOOKUP($A270,'Success Asset Classes'!$B$15:$BD$377,AX$21,FALSE)),VLOOKUP(MID($A270,4,5),'Project splits'!$C$5:$AM$346,AX$22,FALSE),VLOOKUP($A270,'Success Asset Classes'!$B$15:$BD$377,AX$21,FALSE)))</f>
        <v>0</v>
      </c>
      <c r="AY270" s="230">
        <f>IF($AR270=0,VLOOKUP(MID($A270,4,5),'Project splits'!$C$5:$AM$346,AY$22,FALSE),IF(ISNA(VLOOKUP($A270,'Success Asset Classes'!$B$15:$BD$377,AY$21,FALSE)),VLOOKUP(MID($A270,4,5),'Project splits'!$C$5:$AM$346,AY$22,FALSE),VLOOKUP($A270,'Success Asset Classes'!$B$15:$BD$377,AY$21,FALSE)))</f>
        <v>0</v>
      </c>
      <c r="AZ270" s="230">
        <f>IF($AR270=0,VLOOKUP(MID($A270,4,5),'Project splits'!$C$5:$AM$346,AZ$22,FALSE),IF(ISNA(VLOOKUP($A270,'Success Asset Classes'!$B$15:$BD$377,AZ$21,FALSE)),VLOOKUP(MID($A270,4,5),'Project splits'!$C$5:$AM$346,AZ$22,FALSE),VLOOKUP($A270,'Success Asset Classes'!$B$15:$BD$377,AZ$21,FALSE)))</f>
        <v>0</v>
      </c>
      <c r="BA270" s="230">
        <f>IF($AR270=0,VLOOKUP(MID($A270,4,5),'Project splits'!$C$5:$AM$346,BA$22,FALSE),IF(ISNA(VLOOKUP($A270,'Success Asset Classes'!$B$15:$BD$377,BA$21,FALSE)),VLOOKUP(MID($A270,4,5),'Project splits'!$C$5:$AM$346,BA$22,FALSE),VLOOKUP($A270,'Success Asset Classes'!$B$15:$BD$377,BA$21,FALSE)))</f>
        <v>0</v>
      </c>
      <c r="BB270" s="230">
        <f>IF($AR270=0,VLOOKUP(MID($A270,4,5),'Project splits'!$C$5:$AM$346,BB$22,FALSE),IF(ISNA(VLOOKUP($A270,'Success Asset Classes'!$B$15:$BD$377,BB$21,FALSE)),VLOOKUP(MID($A270,4,5),'Project splits'!$C$5:$AM$346,BB$22,FALSE),VLOOKUP($A270,'Success Asset Classes'!$B$15:$BD$377,BB$21,FALSE)))</f>
        <v>1</v>
      </c>
      <c r="BC270" s="230">
        <f>IF($AR270=0,VLOOKUP(MID($A270,4,5),'Project splits'!$C$5:$AM$346,BC$22,FALSE),IF(ISNA(VLOOKUP($A270,'Success Asset Classes'!$B$15:$BD$377,BC$21,FALSE)),VLOOKUP(MID($A270,4,5),'Project splits'!$C$5:$AM$346,BC$22,FALSE),VLOOKUP($A270,'Success Asset Classes'!$B$15:$BD$377,BC$21,FALSE)))</f>
        <v>0</v>
      </c>
      <c r="BD270" s="230">
        <f>IF($AR270=0,VLOOKUP(MID($A270,4,5),'Project splits'!$C$5:$AM$346,BD$22,FALSE),IF(ISNA(VLOOKUP($A270,'Success Asset Classes'!$B$15:$BD$377,BD$21,FALSE)),VLOOKUP(MID($A270,4,5),'Project splits'!$C$5:$AM$346,BD$22,FALSE),VLOOKUP($A270,'Success Asset Classes'!$B$15:$BD$377,BD$21,FALSE)))</f>
        <v>0</v>
      </c>
      <c r="BE270" s="230">
        <f>IF($AR270=0,VLOOKUP(MID($A270,4,5),'Project splits'!$C$5:$AM$346,BE$22,FALSE),IF(ISNA(VLOOKUP($A270,'Success Asset Classes'!$B$15:$BD$377,BE$21,FALSE)),VLOOKUP(MID($A270,4,5),'Project splits'!$C$5:$AM$346,BE$22,FALSE),VLOOKUP($A270,'Success Asset Classes'!$B$15:$BD$377,BE$21,FALSE)))</f>
        <v>0</v>
      </c>
      <c r="BF270" s="230">
        <f>IF($AR270=0,VLOOKUP(MID($A270,4,5),'Project splits'!$C$5:$AM$346,BF$22,FALSE),IF(ISNA(VLOOKUP($A270,'Success Asset Classes'!$B$15:$BD$377,BF$21,FALSE)),VLOOKUP(MID($A270,4,5),'Project splits'!$C$5:$AM$346,BF$22,FALSE),VLOOKUP($A270,'Success Asset Classes'!$B$15:$BD$377,BF$21,FALSE)))</f>
        <v>0</v>
      </c>
      <c r="BG270" s="230">
        <f>IF($AR270=0,VLOOKUP(MID($A270,4,5),'Project splits'!$C$5:$AM$346,BG$22,FALSE),IF(ISNA(VLOOKUP($A270,'Success Asset Classes'!$B$15:$BD$377,BG$21,FALSE)),VLOOKUP(MID($A270,4,5),'Project splits'!$C$5:$AM$346,BG$22,FALSE),VLOOKUP($A270,'Success Asset Classes'!$B$15:$BD$377,BG$21,FALSE)))</f>
        <v>0</v>
      </c>
      <c r="BH270" s="230">
        <f>IF($AR270=0,VLOOKUP(MID($A270,4,5),'Project splits'!$C$5:$AM$346,BH$22,FALSE),IF(ISNA(VLOOKUP($A270,'Success Asset Classes'!$B$15:$BD$377,BH$21,FALSE)),VLOOKUP(MID($A270,4,5),'Project splits'!$C$5:$AM$346,BH$22,FALSE),VLOOKUP($A270,'Success Asset Classes'!$B$15:$BD$377,BH$21,FALSE)))</f>
        <v>0</v>
      </c>
      <c r="BI270" s="230">
        <f>IF($AR270=0,VLOOKUP(MID($A270,4,5),'Project splits'!$C$5:$AM$346,BI$22,FALSE),IF(ISNA(VLOOKUP($A270,'Success Asset Classes'!$B$15:$BD$377,BI$21,FALSE)),VLOOKUP(MID($A270,4,5),'Project splits'!$C$5:$AM$346,BI$22,FALSE),VLOOKUP($A270,'Success Asset Classes'!$B$15:$BD$377,BI$21,FALSE)))</f>
        <v>0</v>
      </c>
      <c r="BJ270" s="230">
        <f>IF($AR270=0,VLOOKUP(MID($A270,4,5),'Project splits'!$C$5:$AM$346,BJ$22,FALSE),IF(ISNA(VLOOKUP($A270,'Success Asset Classes'!$B$15:$BD$377,BJ$21,FALSE)),VLOOKUP(MID($A270,4,5),'Project splits'!$C$5:$AM$346,BJ$22,FALSE),VLOOKUP($A270,'Success Asset Classes'!$B$15:$BD$377,BJ$21,FALSE)))</f>
        <v>0</v>
      </c>
      <c r="BK270" s="230">
        <f>IF($AR270=0,VLOOKUP(MID($A270,4,5),'Project splits'!$C$5:$AM$346,BK$22,FALSE),IF(ISNA(VLOOKUP($A270,'Success Asset Classes'!$B$15:$BD$377,BK$21,FALSE)),VLOOKUP(MID($A270,4,5),'Project splits'!$C$5:$AM$346,BK$22,FALSE),VLOOKUP($A270,'Success Asset Classes'!$B$15:$BD$377,BK$21,FALSE)))</f>
        <v>0</v>
      </c>
      <c r="BL270" s="230">
        <f>IF($AR270=0,VLOOKUP(MID($A270,4,5),'Project splits'!$C$5:$AM$346,BL$22,FALSE),IF(ISNA(VLOOKUP($A270,'Success Asset Classes'!$B$15:$BD$377,BL$21,FALSE)),VLOOKUP(MID($A270,4,5),'Project splits'!$C$5:$AM$346,BL$22,FALSE),VLOOKUP($A270,'Success Asset Classes'!$B$15:$BD$377,BL$21,FALSE)))</f>
        <v>0</v>
      </c>
      <c r="BM270" s="230">
        <f>IF($AR270=0,VLOOKUP(MID($A270,4,5),'Project splits'!$C$5:$AM$346,BM$22,FALSE),IF(ISNA(VLOOKUP($A270,'Success Asset Classes'!$B$15:$BD$377,BM$21,FALSE)),VLOOKUP(MID($A270,4,5),'Project splits'!$C$5:$AM$346,BM$22,FALSE),VLOOKUP($A270,'Success Asset Classes'!$B$15:$BD$377,BM$21,FALSE)))</f>
        <v>0</v>
      </c>
      <c r="BN270" s="230">
        <f>IF($AR270=0,VLOOKUP(MID($A270,4,5),'Project splits'!$C$5:$AM$346,BN$22,FALSE),IF(ISNA(VLOOKUP($A270,'Success Asset Classes'!$B$15:$BD$377,BN$21,FALSE)),VLOOKUP(MID($A270,4,5),'Project splits'!$C$5:$AM$346,BN$22,FALSE),VLOOKUP($A270,'Success Asset Classes'!$B$15:$BD$377,BN$21,FALSE)))</f>
        <v>0</v>
      </c>
      <c r="BO270" s="230">
        <f>IF($AR270=0,VLOOKUP(MID($A270,4,5),'Project splits'!$C$5:$AM$346,BO$22,FALSE),IF(ISNA(VLOOKUP($A270,'Success Asset Classes'!$B$15:$BD$377,BO$21,FALSE)),VLOOKUP(MID($A270,4,5),'Project splits'!$C$5:$AM$346,BO$22,FALSE),VLOOKUP($A270,'Success Asset Classes'!$B$15:$BD$377,BO$21,FALSE)))</f>
        <v>0</v>
      </c>
      <c r="BP270" s="230">
        <f>IF($AR270=0,VLOOKUP(MID($A270,4,5),'Project splits'!$C$5:$AM$346,BP$22,FALSE),IF(ISNA(VLOOKUP($A270,'Success Asset Classes'!$B$15:$BD$377,BP$21,FALSE)),VLOOKUP(MID($A270,4,5),'Project splits'!$C$5:$AM$346,BP$22,FALSE),VLOOKUP($A270,'Success Asset Classes'!$B$15:$BD$377,BP$21,FALSE)))</f>
        <v>0</v>
      </c>
      <c r="BQ270" s="230">
        <f>IF($AR270=0,VLOOKUP(MID($A270,4,5),'Project splits'!$C$5:$AM$346,BQ$22,FALSE),IF(ISNA(VLOOKUP($A270,'Success Asset Classes'!$B$15:$BD$377,BQ$21,FALSE)),VLOOKUP(MID($A270,4,5),'Project splits'!$C$5:$AM$346,BQ$22,FALSE),VLOOKUP($A270,'Success Asset Classes'!$B$15:$BD$377,BQ$21,FALSE)))</f>
        <v>0</v>
      </c>
      <c r="BR270" s="230">
        <f>IF($AR270=0,VLOOKUP(MID($A270,4,5),'Project splits'!$C$5:$AM$346,BR$22,FALSE),IF(ISNA(VLOOKUP($A270,'Success Asset Classes'!$B$15:$BD$377,BR$21,FALSE)),VLOOKUP(MID($A270,4,5),'Project splits'!$C$5:$AM$346,BR$22,FALSE),VLOOKUP($A270,'Success Asset Classes'!$B$15:$BD$377,BR$21,FALSE)))</f>
        <v>0</v>
      </c>
      <c r="BS270" s="247">
        <f t="shared" si="69"/>
        <v>1</v>
      </c>
      <c r="BT270" s="249">
        <f>1+IF(ISNA(VLOOKUP($A270,'Project labour content'!$A$7:$D$255,'Project labour content'!$D$1,FALSE)),VLOOKUP($D270,'Project labour content'!$F$6:$G$15,'Project labour content'!$G$1,FALSE),VLOOKUP($A270,'Project labour content'!$A$7:$D$255,'Project labour content'!$D$1,FALSE))*LabEsc22*1</f>
        <v>1.000364026193554</v>
      </c>
      <c r="BU270" s="249">
        <f>1+IF(ISNA(VLOOKUP($A270,'Project labour content'!$A$7:$D$255,'Project labour content'!$D$1,FALSE)),VLOOKUP($D270,'Project labour content'!$F$6:$G$15,'Project labour content'!$G$1,FALSE),VLOOKUP($A270,'Project labour content'!$A$7:$D$255,'Project labour content'!$D$1,FALSE))*LabEsc23*1</f>
        <v>1.0007297997128368</v>
      </c>
      <c r="BV270" s="249">
        <f>1+IF(ISNA(VLOOKUP($A270,'Project labour content'!$A$7:$D$255,'Project labour content'!$D$1,FALSE)),VLOOKUP($D270,'Project labour content'!$F$6:$G$15,'Project labour content'!$G$1,FALSE),VLOOKUP($A270,'Project labour content'!$A$7:$D$255,'Project labour content'!$D$1,FALSE))*LabEsc24*1</f>
        <v>1.0010743583680015</v>
      </c>
      <c r="BW270" s="249">
        <f>1+IF(ISNA(VLOOKUP($A270,'Project labour content'!$A$7:$D$255,'Project labour content'!$D$1,FALSE)),VLOOKUP($D270,'Project labour content'!$F$6:$G$15,'Project labour content'!$G$1,FALSE),VLOOKUP($A270,'Project labour content'!$A$7:$D$255,'Project labour content'!$D$1,FALSE))*LabEsc25*1</f>
        <v>1.0015358372601519</v>
      </c>
      <c r="BX270" s="249">
        <f>1+IF(ISNA(VLOOKUP($A270,'Project labour content'!$A$7:$D$255,'Project labour content'!$D$1,FALSE)),VLOOKUP($D270,'Project labour content'!$F$6:$G$15,'Project labour content'!$G$1,FALSE),VLOOKUP($A270,'Project labour content'!$A$7:$D$255,'Project labour content'!$D$1,FALSE))*LabEsc26*1</f>
        <v>1.002038772339447</v>
      </c>
      <c r="BY270" s="249">
        <f>1+IF(ISNA(VLOOKUP($A270,'Project labour content'!$A$7:$D$255,'Project labour content'!$D$1,FALSE)),VLOOKUP($D270,'Project labour content'!$F$6:$G$15,'Project labour content'!$G$1,FALSE),VLOOKUP($A270,'Project labour content'!$A$7:$D$255,'Project labour content'!$D$1,FALSE))*LabEsc27*1</f>
        <v>1.0023502825900998</v>
      </c>
      <c r="BZ270" s="249">
        <f>1+IF(ISNA(VLOOKUP($A270,'Project labour content'!$A$7:$D$255,'Project labour content'!$D$1,FALSE)),VLOOKUP($D270,'Project labour content'!$F$6:$G$15,'Project labour content'!$G$1,FALSE),VLOOKUP($A270,'Project labour content'!$A$7:$D$255,'Project labour content'!$D$1,FALSE))*LabEsc28*1</f>
        <v>1.0025848498088414</v>
      </c>
      <c r="CA270" s="249">
        <f>1+IF(ISNA(VLOOKUP($A270,'Project labour content'!$A$7:$D$255,'Project labour content'!$D$1,FALSE)),VLOOKUP($D270,'Project labour content'!$F$6:$G$15,'Project labour content'!$G$1,FALSE),VLOOKUP($A270,'Project labour content'!$A$7:$D$255,'Project labour content'!$D$1,FALSE))*LabEsc29*1</f>
        <v>1.0029612832814776</v>
      </c>
      <c r="CB270" s="250" t="str">
        <f>IF(ISNA(VLOOKUP($A270,'Project labour content'!$A$7:$D$255,'Project labour content'!$D$1,FALSE)),"Category","Project")</f>
        <v>Project</v>
      </c>
      <c r="CD270" s="247" t="str">
        <f t="shared" si="70"/>
        <v>14235</v>
      </c>
      <c r="CE270" s="3"/>
    </row>
    <row r="271" spans="1:83" x14ac:dyDescent="0.15">
      <c r="A271" s="11" t="s">
        <v>887</v>
      </c>
      <c r="B271" s="11" t="str">
        <f>VLOOKUP($A271,'Incurred Real 2022$'!$A$25:$AC$426,'Incurred Real 2022$'!B$1,FALSE)</f>
        <v>Capacitor Bank Infrastructure Safety Improvement</v>
      </c>
      <c r="C271" s="11" t="str">
        <f>VLOOKUP($A271,'Incurred Real 2022$'!$A$25:$AC$426,'Incurred Real 2022$'!C$1,FALSE)</f>
        <v>ExAnte</v>
      </c>
      <c r="D271" s="11" t="str">
        <f>VLOOKUP($A271,'Incurred Real 2022$'!$A$25:$AC$426,'Incurred Real 2022$'!D$1,FALSE)</f>
        <v>Security/Compliance</v>
      </c>
      <c r="E271" s="11" t="str">
        <f>VLOOKUP($A271,'Incurred Real 2022$'!$A$25:$AC$426,'Incurred Real 2022$'!E$1,FALSE)</f>
        <v>Active</v>
      </c>
      <c r="F271" s="105" t="str">
        <f>IF(VLOOKUP($A271,'Incurred Real 2022$'!$A$25:$AC$426,'Incurred Real 2022$'!F$1,FALSE)=0,"",VLOOKUP($A271,'Incurred Real 2022$'!$A$25:$AC$426,'Incurred Real 2022$'!F$1,FALSE))</f>
        <v/>
      </c>
      <c r="G271" s="105" t="str">
        <f>IF(VLOOKUP($A271,'Incurred Real 2022$'!$A$25:$AC$426,'Incurred Real 2022$'!G$1,FALSE)=0,"",VLOOKUP($A271,'Incurred Real 2022$'!$A$25:$AC$426,'Incurred Real 2022$'!G$1,FALSE))</f>
        <v/>
      </c>
      <c r="H271" s="105" t="str">
        <f>IF(VLOOKUP($A271,'Incurred Real 2022$'!$A$25:$AC$426,'Incurred Real 2022$'!H$1,FALSE)=0,"",VLOOKUP($A271,'Incurred Real 2022$'!$A$25:$AC$426,'Incurred Real 2022$'!H$1,FALSE))</f>
        <v/>
      </c>
      <c r="I271" s="105" t="str">
        <f>IF(VLOOKUP($A271,'Incurred Real 2022$'!$A$25:$AC$426,'Incurred Real 2022$'!I$1,FALSE)=0,"",VLOOKUP($A271,'Incurred Real 2022$'!$A$25:$AC$426,'Incurred Real 2022$'!I$1,FALSE))</f>
        <v/>
      </c>
      <c r="J271" s="105" t="str">
        <f>IF(VLOOKUP($A271,'Incurred Real 2022$'!$A$25:$AC$426,'Incurred Real 2022$'!J$1,FALSE)=0,"",VLOOKUP($A271,'Incurred Real 2022$'!$A$25:$AC$426,'Incurred Real 2022$'!J$1,FALSE))</f>
        <v/>
      </c>
      <c r="K271" s="105" t="str">
        <f>IF(VLOOKUP($A271,'Incurred Real 2022$'!$A$25:$AC$426,'Incurred Real 2022$'!K$1,FALSE)=0,"",VLOOKUP($A271,'Incurred Real 2022$'!$A$25:$AC$426,'Incurred Real 2022$'!K$1,FALSE))</f>
        <v/>
      </c>
      <c r="L271" s="105" t="str">
        <f>IF(VLOOKUP($A271,'Incurred Real 2022$'!$A$25:$AC$426,'Incurred Real 2022$'!L$1,FALSE)=0,"",VLOOKUP($A271,'Incurred Real 2022$'!$A$25:$AC$426,'Incurred Real 2022$'!L$1,FALSE))</f>
        <v/>
      </c>
      <c r="M271" s="105" t="str">
        <f>IF(VLOOKUP($A271,'Incurred Real 2022$'!$A$25:$AC$426,'Incurred Real 2022$'!M$1,FALSE)=0,"",VLOOKUP($A271,'Incurred Real 2022$'!$A$25:$AC$426,'Incurred Real 2022$'!M$1,FALSE))</f>
        <v/>
      </c>
      <c r="N271" s="105" t="str">
        <f>IF(VLOOKUP($A271,'Incurred Real 2022$'!$A$25:$AC$426,'Incurred Real 2022$'!N$1,FALSE)=0,"",VLOOKUP($A271,'Incurred Real 2022$'!$A$25:$AC$426,'Incurred Real 2022$'!N$1,FALSE))</f>
        <v/>
      </c>
      <c r="O271" s="105" t="str">
        <f>IF(VLOOKUP($A271,'Incurred Real 2022$'!$A$25:$AC$426,'Incurred Real 2022$'!O$1,FALSE)=0,"",VLOOKUP($A271,'Incurred Real 2022$'!$A$25:$AC$426,'Incurred Real 2022$'!O$1,FALSE))</f>
        <v/>
      </c>
      <c r="P271" s="105" t="str">
        <f>IF(VLOOKUP($A271,'Incurred Real 2022$'!$A$25:$AC$426,'Incurred Real 2022$'!P$1,FALSE)=0,"",VLOOKUP($A271,'Incurred Real 2022$'!$A$25:$AC$426,'Incurred Real 2022$'!P$1,FALSE))</f>
        <v/>
      </c>
      <c r="Q271" s="105" t="str">
        <f>IF(VLOOKUP($A271,'Incurred Real 2022$'!$A$25:$AC$426,'Incurred Real 2022$'!Q$1,FALSE)=0,"",VLOOKUP($A271,'Incurred Real 2022$'!$A$25:$AC$426,'Incurred Real 2022$'!Q$1,FALSE))</f>
        <v/>
      </c>
      <c r="R271" s="105">
        <f>IF(VLOOKUP($A271,'Incurred Real 2022$'!$A$25:$AC$426,'Incurred Real 2022$'!R$1,FALSE)=0,"",VLOOKUP($A271,'Incurred Real 2022$'!$A$25:$AC$426,'Incurred Real 2022$'!R$1,FALSE))</f>
        <v>71415.850000000006</v>
      </c>
      <c r="S271" s="105">
        <f>IF(VLOOKUP($A271,'Incurred Real 2022$'!$A$25:$AC$426,'Incurred Real 2022$'!S$1,FALSE)=0,"",VLOOKUP($A271,'Incurred Real 2022$'!$A$25:$AC$426,'Incurred Real 2022$'!S$1,FALSE))</f>
        <v>112811.66</v>
      </c>
      <c r="T271" s="105">
        <f>IF(VLOOKUP($A271,'Incurred Real 2022$'!$A$25:$AC$426,'Incurred Real 2022$'!T$1,FALSE)=0,"",VLOOKUP($A271,'Incurred Real 2022$'!$A$25:$AC$426,'Incurred Real 2022$'!T$1,FALSE))</f>
        <v>151429.85999999999</v>
      </c>
      <c r="U271" s="105">
        <f>IF(VLOOKUP($A271,'Incurred Real 2022$'!$A$25:$AC$426,'Incurred Real 2022$'!U$1,FALSE)=0,"",VLOOKUP($A271,'Incurred Real 2022$'!$A$25:$AC$426,'Incurred Real 2022$'!U$1,FALSE))</f>
        <v>2814546.38</v>
      </c>
      <c r="V271" s="13">
        <f>IF(ISTEXT(VLOOKUP($A271,'Incurred Real 2022$'!$A$25:$AC$426,'Incurred Real 2022$'!V$1,FALSE)),"",(VLOOKUP($A271,'Incurred Real 2022$'!$A$25:$AC$426,'Incurred Real 2022$'!V$1,FALSE))*BT271*Incurred_Real!V$15)</f>
        <v>2257408.4029665161</v>
      </c>
      <c r="W271" s="13">
        <f>IF(ISTEXT(VLOOKUP($A271,'Incurred Real 2022$'!$A$25:$AC$426,'Incurred Real 2022$'!W$1,FALSE)),"",(VLOOKUP($A271,'Incurred Real 2022$'!$A$25:$AC$426,'Incurred Real 2022$'!W$1,FALSE))*BU271*Incurred_Real!W$15)</f>
        <v>202828.12548426242</v>
      </c>
      <c r="X271" s="220" t="str">
        <f>IF(ISTEXT(VLOOKUP($A271,'Incurred Real 2022$'!$A$25:$AC$426,'Incurred Real 2022$'!X$1,FALSE)),"",(VLOOKUP($A271,'Incurred Real 2022$'!$A$25:$AC$426,'Incurred Real 2022$'!X$1,FALSE))*BV271*Incurred_Real!X$15)</f>
        <v/>
      </c>
      <c r="Y271" s="217" t="str">
        <f>IF(ISTEXT(VLOOKUP($A271,'Incurred Real 2022$'!$A$25:$AC$426,'Incurred Real 2022$'!Y$1,FALSE)),"",(VLOOKUP($A271,'Incurred Real 2022$'!$A$25:$AC$426,'Incurred Real 2022$'!Y$1,FALSE))*BW271*Incurred_Real!Y$15)</f>
        <v/>
      </c>
      <c r="Z271" s="13" t="str">
        <f>IF(ISTEXT(VLOOKUP($A271,'Incurred Real 2022$'!$A$25:$AC$426,'Incurred Real 2022$'!Z$1,FALSE)),"",(VLOOKUP($A271,'Incurred Real 2022$'!$A$25:$AC$426,'Incurred Real 2022$'!Z$1,FALSE))*BX271*Incurred_Real!Z$15)</f>
        <v/>
      </c>
      <c r="AA271" s="13" t="str">
        <f>IF(ISTEXT(VLOOKUP($A271,'Incurred Real 2022$'!$A$25:$AC$426,'Incurred Real 2022$'!AA$1,FALSE)),"",(VLOOKUP($A271,'Incurred Real 2022$'!$A$25:$AC$426,'Incurred Real 2022$'!AA$1,FALSE))*BY271*Incurred_Real!AA$15)</f>
        <v/>
      </c>
      <c r="AB271" s="13" t="str">
        <f>IF(ISTEXT(VLOOKUP($A271,'Incurred Real 2022$'!$A$25:$AC$426,'Incurred Real 2022$'!AB$1,FALSE)),"",(VLOOKUP($A271,'Incurred Real 2022$'!$A$25:$AC$426,'Incurred Real 2022$'!AB$1,FALSE))*BZ271*Incurred_Real!AB$15)</f>
        <v/>
      </c>
      <c r="AC271" s="13" t="str">
        <f>IF(ISTEXT(VLOOKUP($A271,'Incurred Real 2022$'!$A$25:$AC$426,'Incurred Real 2022$'!AC$1,FALSE)),"",(VLOOKUP($A271,'Incurred Real 2022$'!$A$25:$AC$426,'Incurred Real 2022$'!AC$1,FALSE))*CA271*Incurred_Real!AC$15)</f>
        <v/>
      </c>
      <c r="AD271" s="221">
        <f t="shared" si="65"/>
        <v>5610440.2784507787</v>
      </c>
      <c r="AE271" s="221">
        <f t="shared" si="66"/>
        <v>5610440.2784507787</v>
      </c>
      <c r="AF271" s="239">
        <f t="shared" si="71"/>
        <v>6545837.5742308386</v>
      </c>
      <c r="AG271" s="222">
        <f t="shared" si="67"/>
        <v>5813871.6722940458</v>
      </c>
      <c r="AH271" s="223">
        <f t="shared" si="76"/>
        <v>1.1258999068426243</v>
      </c>
      <c r="AI271" s="224">
        <f t="shared" si="68"/>
        <v>2023</v>
      </c>
      <c r="AJ271" s="225">
        <f>VLOOKUP($A271,Project_Commissioning!$C$4:$H$355,Project_Commissioning!F$1,FALSE)</f>
        <v>44770</v>
      </c>
      <c r="AK271" s="226">
        <f>VLOOKUP($A271,Project_Commissioning!$C$4:$H$355,Project_Commissioning!G$1,FALSE)</f>
        <v>2023</v>
      </c>
      <c r="AL271" s="225" t="str">
        <f>IF(VLOOKUP($A271,Project_Commissioning!$C$4:$H$355,Project_Commissioning!H$1,FALSE)=0,"",VLOOKUP($A271,Project_Commissioning!$C$4:$H$355,Project_Commissioning!H$1,FALSE))</f>
        <v/>
      </c>
      <c r="AM271" s="237">
        <f t="shared" si="72"/>
        <v>5813871.6722940467</v>
      </c>
      <c r="AN271" s="221" cm="1">
        <f t="array" ref="AN271">IF(ROUND(AE271,0)=0,0,LOOKUP(2,1/(F271:AC271&lt;&gt;""),F271:AC271))</f>
        <v>202828.12548426242</v>
      </c>
      <c r="AO271" s="221">
        <f t="shared" si="73"/>
        <v>2460236.5284507787</v>
      </c>
      <c r="AP271" s="79"/>
      <c r="AQ271" s="20"/>
      <c r="AR271" s="245">
        <f>IF(ISNA(VLOOKUP($A271,'Success Asset Classes'!$B$15:$AA$114,'Success Asset Classes'!$AA$1,FALSE)),0,VLOOKUP($A271,'Success Asset Classes'!$B$15:$AA$114,'Success Asset Classes'!$AA$1,FALSE))</f>
        <v>0</v>
      </c>
      <c r="AS271" s="230">
        <f>IF($AR271=0,VLOOKUP(MID($A271,4,5),'Project splits'!$C$5:$AM$346,AS$22,FALSE),IF(ISNA(VLOOKUP($A271,'Success Asset Classes'!$B$15:$BD$377,AS$21,FALSE)),VLOOKUP(MID($A271,4,5),'Project splits'!$C$5:$AM$346,AS$22,FALSE),VLOOKUP($A271,'Success Asset Classes'!$B$15:$BD$377,AS$21,FALSE)))</f>
        <v>0</v>
      </c>
      <c r="AT271" s="230">
        <f>IF($AR271=0,VLOOKUP(MID($A271,4,5),'Project splits'!$C$5:$AM$346,AT$22,FALSE),IF(ISNA(VLOOKUP($A271,'Success Asset Classes'!$B$15:$BD$377,AT$21,FALSE)),VLOOKUP(MID($A271,4,5),'Project splits'!$C$5:$AM$346,AT$22,FALSE),VLOOKUP($A271,'Success Asset Classes'!$B$15:$BD$377,AT$21,FALSE)))</f>
        <v>0</v>
      </c>
      <c r="AU271" s="230">
        <f>IF($AR271=0,VLOOKUP(MID($A271,4,5),'Project splits'!$C$5:$AM$346,AU$22,FALSE),IF(ISNA(VLOOKUP($A271,'Success Asset Classes'!$B$15:$BD$377,AU$21,FALSE)),VLOOKUP(MID($A271,4,5),'Project splits'!$C$5:$AM$346,AU$22,FALSE),VLOOKUP($A271,'Success Asset Classes'!$B$15:$BD$377,AU$21,FALSE)))</f>
        <v>0</v>
      </c>
      <c r="AV271" s="230">
        <f>IF($AR271=0,VLOOKUP(MID($A271,4,5),'Project splits'!$C$5:$AM$346,AV$22,FALSE),IF(ISNA(VLOOKUP($A271,'Success Asset Classes'!$B$15:$BD$377,AV$21,FALSE)),VLOOKUP(MID($A271,4,5),'Project splits'!$C$5:$AM$346,AV$22,FALSE),VLOOKUP($A271,'Success Asset Classes'!$B$15:$BD$377,AV$21,FALSE)))</f>
        <v>0</v>
      </c>
      <c r="AW271" s="230">
        <f>IF($AR271=0,VLOOKUP(MID($A271,4,5),'Project splits'!$C$5:$AM$346,AW$22,FALSE),IF(ISNA(VLOOKUP($A271,'Success Asset Classes'!$B$15:$BD$377,AW$21,FALSE)),VLOOKUP(MID($A271,4,5),'Project splits'!$C$5:$AM$346,AW$22,FALSE),VLOOKUP($A271,'Success Asset Classes'!$B$15:$BD$377,AW$21,FALSE)))</f>
        <v>0</v>
      </c>
      <c r="AX271" s="230">
        <f>IF($AR271=0,VLOOKUP(MID($A271,4,5),'Project splits'!$C$5:$AM$346,AX$22,FALSE),IF(ISNA(VLOOKUP($A271,'Success Asset Classes'!$B$15:$BD$377,AX$21,FALSE)),VLOOKUP(MID($A271,4,5),'Project splits'!$C$5:$AM$346,AX$22,FALSE),VLOOKUP($A271,'Success Asset Classes'!$B$15:$BD$377,AX$21,FALSE)))</f>
        <v>1.380360725700041E-2</v>
      </c>
      <c r="AY271" s="230">
        <f>IF($AR271=0,VLOOKUP(MID($A271,4,5),'Project splits'!$C$5:$AM$346,AY$22,FALSE),IF(ISNA(VLOOKUP($A271,'Success Asset Classes'!$B$15:$BD$377,AY$21,FALSE)),VLOOKUP(MID($A271,4,5),'Project splits'!$C$5:$AM$346,AY$22,FALSE),VLOOKUP($A271,'Success Asset Classes'!$B$15:$BD$377,AY$21,FALSE)))</f>
        <v>0</v>
      </c>
      <c r="AZ271" s="230">
        <f>IF($AR271=0,VLOOKUP(MID($A271,4,5),'Project splits'!$C$5:$AM$346,AZ$22,FALSE),IF(ISNA(VLOOKUP($A271,'Success Asset Classes'!$B$15:$BD$377,AZ$21,FALSE)),VLOOKUP(MID($A271,4,5),'Project splits'!$C$5:$AM$346,AZ$22,FALSE),VLOOKUP($A271,'Success Asset Classes'!$B$15:$BD$377,AZ$21,FALSE)))</f>
        <v>0</v>
      </c>
      <c r="BA271" s="230">
        <f>IF($AR271=0,VLOOKUP(MID($A271,4,5),'Project splits'!$C$5:$AM$346,BA$22,FALSE),IF(ISNA(VLOOKUP($A271,'Success Asset Classes'!$B$15:$BD$377,BA$21,FALSE)),VLOOKUP(MID($A271,4,5),'Project splits'!$C$5:$AM$346,BA$22,FALSE),VLOOKUP($A271,'Success Asset Classes'!$B$15:$BD$377,BA$21,FALSE)))</f>
        <v>0</v>
      </c>
      <c r="BB271" s="230">
        <f>IF($AR271=0,VLOOKUP(MID($A271,4,5),'Project splits'!$C$5:$AM$346,BB$22,FALSE),IF(ISNA(VLOOKUP($A271,'Success Asset Classes'!$B$15:$BD$377,BB$21,FALSE)),VLOOKUP(MID($A271,4,5),'Project splits'!$C$5:$AM$346,BB$22,FALSE),VLOOKUP($A271,'Success Asset Classes'!$B$15:$BD$377,BB$21,FALSE)))</f>
        <v>1.1690297991965741E-2</v>
      </c>
      <c r="BC271" s="230">
        <f>IF($AR271=0,VLOOKUP(MID($A271,4,5),'Project splits'!$C$5:$AM$346,BC$22,FALSE),IF(ISNA(VLOOKUP($A271,'Success Asset Classes'!$B$15:$BD$377,BC$21,FALSE)),VLOOKUP(MID($A271,4,5),'Project splits'!$C$5:$AM$346,BC$22,FALSE),VLOOKUP($A271,'Success Asset Classes'!$B$15:$BD$377,BC$21,FALSE)))</f>
        <v>0</v>
      </c>
      <c r="BD271" s="230">
        <f>IF($AR271=0,VLOOKUP(MID($A271,4,5),'Project splits'!$C$5:$AM$346,BD$22,FALSE),IF(ISNA(VLOOKUP($A271,'Success Asset Classes'!$B$15:$BD$377,BD$21,FALSE)),VLOOKUP(MID($A271,4,5),'Project splits'!$C$5:$AM$346,BD$22,FALSE),VLOOKUP($A271,'Success Asset Classes'!$B$15:$BD$377,BD$21,FALSE)))</f>
        <v>0.21609263198291842</v>
      </c>
      <c r="BE271" s="230">
        <f>IF($AR271=0,VLOOKUP(MID($A271,4,5),'Project splits'!$C$5:$AM$346,BE$22,FALSE),IF(ISNA(VLOOKUP($A271,'Success Asset Classes'!$B$15:$BD$377,BE$21,FALSE)),VLOOKUP(MID($A271,4,5),'Project splits'!$C$5:$AM$346,BE$22,FALSE),VLOOKUP($A271,'Success Asset Classes'!$B$15:$BD$377,BE$21,FALSE)))</f>
        <v>0.75312207998626524</v>
      </c>
      <c r="BF271" s="230">
        <f>IF($AR271=0,VLOOKUP(MID($A271,4,5),'Project splits'!$C$5:$AM$346,BF$22,FALSE),IF(ISNA(VLOOKUP($A271,'Success Asset Classes'!$B$15:$BD$377,BF$21,FALSE)),VLOOKUP(MID($A271,4,5),'Project splits'!$C$5:$AM$346,BF$22,FALSE),VLOOKUP($A271,'Success Asset Classes'!$B$15:$BD$377,BF$21,FALSE)))</f>
        <v>0</v>
      </c>
      <c r="BG271" s="230">
        <f>IF($AR271=0,VLOOKUP(MID($A271,4,5),'Project splits'!$C$5:$AM$346,BG$22,FALSE),IF(ISNA(VLOOKUP($A271,'Success Asset Classes'!$B$15:$BD$377,BG$21,FALSE)),VLOOKUP(MID($A271,4,5),'Project splits'!$C$5:$AM$346,BG$22,FALSE),VLOOKUP($A271,'Success Asset Classes'!$B$15:$BD$377,BG$21,FALSE)))</f>
        <v>5.2913827818501565E-3</v>
      </c>
      <c r="BH271" s="230">
        <f>IF($AR271=0,VLOOKUP(MID($A271,4,5),'Project splits'!$C$5:$AM$346,BH$22,FALSE),IF(ISNA(VLOOKUP($A271,'Success Asset Classes'!$B$15:$BD$377,BH$21,FALSE)),VLOOKUP(MID($A271,4,5),'Project splits'!$C$5:$AM$346,BH$22,FALSE),VLOOKUP($A271,'Success Asset Classes'!$B$15:$BD$377,BH$21,FALSE)))</f>
        <v>0</v>
      </c>
      <c r="BI271" s="230">
        <f>IF($AR271=0,VLOOKUP(MID($A271,4,5),'Project splits'!$C$5:$AM$346,BI$22,FALSE),IF(ISNA(VLOOKUP($A271,'Success Asset Classes'!$B$15:$BD$377,BI$21,FALSE)),VLOOKUP(MID($A271,4,5),'Project splits'!$C$5:$AM$346,BI$22,FALSE),VLOOKUP($A271,'Success Asset Classes'!$B$15:$BD$377,BI$21,FALSE)))</f>
        <v>0</v>
      </c>
      <c r="BJ271" s="230">
        <f>IF($AR271=0,VLOOKUP(MID($A271,4,5),'Project splits'!$C$5:$AM$346,BJ$22,FALSE),IF(ISNA(VLOOKUP($A271,'Success Asset Classes'!$B$15:$BD$377,BJ$21,FALSE)),VLOOKUP(MID($A271,4,5),'Project splits'!$C$5:$AM$346,BJ$22,FALSE),VLOOKUP($A271,'Success Asset Classes'!$B$15:$BD$377,BJ$21,FALSE)))</f>
        <v>0</v>
      </c>
      <c r="BK271" s="230">
        <f>IF($AR271=0,VLOOKUP(MID($A271,4,5),'Project splits'!$C$5:$AM$346,BK$22,FALSE),IF(ISNA(VLOOKUP($A271,'Success Asset Classes'!$B$15:$BD$377,BK$21,FALSE)),VLOOKUP(MID($A271,4,5),'Project splits'!$C$5:$AM$346,BK$22,FALSE),VLOOKUP($A271,'Success Asset Classes'!$B$15:$BD$377,BK$21,FALSE)))</f>
        <v>0</v>
      </c>
      <c r="BL271" s="230">
        <f>IF($AR271=0,VLOOKUP(MID($A271,4,5),'Project splits'!$C$5:$AM$346,BL$22,FALSE),IF(ISNA(VLOOKUP($A271,'Success Asset Classes'!$B$15:$BD$377,BL$21,FALSE)),VLOOKUP(MID($A271,4,5),'Project splits'!$C$5:$AM$346,BL$22,FALSE),VLOOKUP($A271,'Success Asset Classes'!$B$15:$BD$377,BL$21,FALSE)))</f>
        <v>0</v>
      </c>
      <c r="BM271" s="230">
        <f>IF($AR271=0,VLOOKUP(MID($A271,4,5),'Project splits'!$C$5:$AM$346,BM$22,FALSE),IF(ISNA(VLOOKUP($A271,'Success Asset Classes'!$B$15:$BD$377,BM$21,FALSE)),VLOOKUP(MID($A271,4,5),'Project splits'!$C$5:$AM$346,BM$22,FALSE),VLOOKUP($A271,'Success Asset Classes'!$B$15:$BD$377,BM$21,FALSE)))</f>
        <v>0</v>
      </c>
      <c r="BN271" s="230">
        <f>IF($AR271=0,VLOOKUP(MID($A271,4,5),'Project splits'!$C$5:$AM$346,BN$22,FALSE),IF(ISNA(VLOOKUP($A271,'Success Asset Classes'!$B$15:$BD$377,BN$21,FALSE)),VLOOKUP(MID($A271,4,5),'Project splits'!$C$5:$AM$346,BN$22,FALSE),VLOOKUP($A271,'Success Asset Classes'!$B$15:$BD$377,BN$21,FALSE)))</f>
        <v>0</v>
      </c>
      <c r="BO271" s="230">
        <f>IF($AR271=0,VLOOKUP(MID($A271,4,5),'Project splits'!$C$5:$AM$346,BO$22,FALSE),IF(ISNA(VLOOKUP($A271,'Success Asset Classes'!$B$15:$BD$377,BO$21,FALSE)),VLOOKUP(MID($A271,4,5),'Project splits'!$C$5:$AM$346,BO$22,FALSE),VLOOKUP($A271,'Success Asset Classes'!$B$15:$BD$377,BO$21,FALSE)))</f>
        <v>0</v>
      </c>
      <c r="BP271" s="230">
        <f>IF($AR271=0,VLOOKUP(MID($A271,4,5),'Project splits'!$C$5:$AM$346,BP$22,FALSE),IF(ISNA(VLOOKUP($A271,'Success Asset Classes'!$B$15:$BD$377,BP$21,FALSE)),VLOOKUP(MID($A271,4,5),'Project splits'!$C$5:$AM$346,BP$22,FALSE),VLOOKUP($A271,'Success Asset Classes'!$B$15:$BD$377,BP$21,FALSE)))</f>
        <v>0</v>
      </c>
      <c r="BQ271" s="230">
        <f>IF($AR271=0,VLOOKUP(MID($A271,4,5),'Project splits'!$C$5:$AM$346,BQ$22,FALSE),IF(ISNA(VLOOKUP($A271,'Success Asset Classes'!$B$15:$BD$377,BQ$21,FALSE)),VLOOKUP(MID($A271,4,5),'Project splits'!$C$5:$AM$346,BQ$22,FALSE),VLOOKUP($A271,'Success Asset Classes'!$B$15:$BD$377,BQ$21,FALSE)))</f>
        <v>0</v>
      </c>
      <c r="BR271" s="230">
        <f>IF($AR271=0,VLOOKUP(MID($A271,4,5),'Project splits'!$C$5:$AM$346,BR$22,FALSE),IF(ISNA(VLOOKUP($A271,'Success Asset Classes'!$B$15:$BD$377,BR$21,FALSE)),VLOOKUP(MID($A271,4,5),'Project splits'!$C$5:$AM$346,BR$22,FALSE),VLOOKUP($A271,'Success Asset Classes'!$B$15:$BD$377,BR$21,FALSE)))</f>
        <v>0</v>
      </c>
      <c r="BS271" s="247">
        <f t="shared" si="69"/>
        <v>1</v>
      </c>
      <c r="BT271" s="249">
        <f>1+IF(ISNA(VLOOKUP($A271,'Project labour content'!$A$7:$D$255,'Project labour content'!$D$1,FALSE)),VLOOKUP($D271,'Project labour content'!$F$6:$G$15,'Project labour content'!$G$1,FALSE),VLOOKUP($A271,'Project labour content'!$A$7:$D$255,'Project labour content'!$D$1,FALSE))*LabEsc22*1</f>
        <v>1.0004959656023065</v>
      </c>
      <c r="BU271" s="249">
        <f>1+IF(ISNA(VLOOKUP($A271,'Project labour content'!$A$7:$D$255,'Project labour content'!$D$1,FALSE)),VLOOKUP($D271,'Project labour content'!$F$6:$G$15,'Project labour content'!$G$1,FALSE),VLOOKUP($A271,'Project labour content'!$A$7:$D$255,'Project labour content'!$D$1,FALSE))*LabEsc23*1</f>
        <v>1.0009943118395042</v>
      </c>
      <c r="BV271" s="249">
        <f>1+IF(ISNA(VLOOKUP($A271,'Project labour content'!$A$7:$D$255,'Project labour content'!$D$1,FALSE)),VLOOKUP($D271,'Project labour content'!$F$6:$G$15,'Project labour content'!$G$1,FALSE),VLOOKUP($A271,'Project labour content'!$A$7:$D$255,'Project labour content'!$D$1,FALSE))*LabEsc24*1</f>
        <v>1.0014637539949445</v>
      </c>
      <c r="BW271" s="249">
        <f>1+IF(ISNA(VLOOKUP($A271,'Project labour content'!$A$7:$D$255,'Project labour content'!$D$1,FALSE)),VLOOKUP($D271,'Project labour content'!$F$6:$G$15,'Project labour content'!$G$1,FALSE),VLOOKUP($A271,'Project labour content'!$A$7:$D$255,'Project labour content'!$D$1,FALSE))*LabEsc25*1</f>
        <v>1.0020924935217974</v>
      </c>
      <c r="BX271" s="249">
        <f>1+IF(ISNA(VLOOKUP($A271,'Project labour content'!$A$7:$D$255,'Project labour content'!$D$1,FALSE)),VLOOKUP($D271,'Project labour content'!$F$6:$G$15,'Project labour content'!$G$1,FALSE),VLOOKUP($A271,'Project labour content'!$A$7:$D$255,'Project labour content'!$D$1,FALSE))*LabEsc26*1</f>
        <v>1.0027777148161459</v>
      </c>
      <c r="BY271" s="249">
        <f>1+IF(ISNA(VLOOKUP($A271,'Project labour content'!$A$7:$D$255,'Project labour content'!$D$1,FALSE)),VLOOKUP($D271,'Project labour content'!$F$6:$G$15,'Project labour content'!$G$1,FALSE),VLOOKUP($A271,'Project labour content'!$A$7:$D$255,'Project labour content'!$D$1,FALSE))*LabEsc27*1</f>
        <v>1.0032021303439993</v>
      </c>
      <c r="BZ271" s="249">
        <f>1+IF(ISNA(VLOOKUP($A271,'Project labour content'!$A$7:$D$255,'Project labour content'!$D$1,FALSE)),VLOOKUP($D271,'Project labour content'!$F$6:$G$15,'Project labour content'!$G$1,FALSE),VLOOKUP($A271,'Project labour content'!$A$7:$D$255,'Project labour content'!$D$1,FALSE))*LabEsc28*1</f>
        <v>1.0035217152364728</v>
      </c>
      <c r="CA271" s="249">
        <f>1+IF(ISNA(VLOOKUP($A271,'Project labour content'!$A$7:$D$255,'Project labour content'!$D$1,FALSE)),VLOOKUP($D271,'Project labour content'!$F$6:$G$15,'Project labour content'!$G$1,FALSE),VLOOKUP($A271,'Project labour content'!$A$7:$D$255,'Project labour content'!$D$1,FALSE))*LabEsc29*1</f>
        <v>1.0040345850719146</v>
      </c>
      <c r="CB271" s="250" t="str">
        <f>IF(ISNA(VLOOKUP($A271,'Project labour content'!$A$7:$D$255,'Project labour content'!$D$1,FALSE)),"Category","Project")</f>
        <v>Project</v>
      </c>
      <c r="CD271" s="247" t="str">
        <f t="shared" si="70"/>
        <v>14236</v>
      </c>
      <c r="CE271" s="3"/>
    </row>
    <row r="272" spans="1:83" x14ac:dyDescent="0.15">
      <c r="A272" s="11" t="s">
        <v>888</v>
      </c>
      <c r="B272" s="11" t="str">
        <f>VLOOKUP($A272,'Incurred Real 2022$'!$A$25:$AC$426,'Incurred Real 2022$'!B$1,FALSE)</f>
        <v>CyberKey Replacement and Security Upgrades</v>
      </c>
      <c r="C272" s="11" t="str">
        <f>VLOOKUP($A272,'Incurred Real 2022$'!$A$25:$AC$426,'Incurred Real 2022$'!C$1,FALSE)</f>
        <v>ExAnte</v>
      </c>
      <c r="D272" s="11" t="str">
        <f>VLOOKUP($A272,'Incurred Real 2022$'!$A$25:$AC$426,'Incurred Real 2022$'!D$1,FALSE)</f>
        <v>Security/Compliance</v>
      </c>
      <c r="E272" s="11" t="str">
        <f>VLOOKUP($A272,'Incurred Real 2022$'!$A$25:$AC$426,'Incurred Real 2022$'!E$1,FALSE)</f>
        <v>Closed</v>
      </c>
      <c r="F272" s="105" t="str">
        <f>IF(VLOOKUP($A272,'Incurred Real 2022$'!$A$25:$AC$426,'Incurred Real 2022$'!F$1,FALSE)=0,"",VLOOKUP($A272,'Incurred Real 2022$'!$A$25:$AC$426,'Incurred Real 2022$'!F$1,FALSE))</f>
        <v/>
      </c>
      <c r="G272" s="105" t="str">
        <f>IF(VLOOKUP($A272,'Incurred Real 2022$'!$A$25:$AC$426,'Incurred Real 2022$'!G$1,FALSE)=0,"",VLOOKUP($A272,'Incurred Real 2022$'!$A$25:$AC$426,'Incurred Real 2022$'!G$1,FALSE))</f>
        <v/>
      </c>
      <c r="H272" s="105" t="str">
        <f>IF(VLOOKUP($A272,'Incurred Real 2022$'!$A$25:$AC$426,'Incurred Real 2022$'!H$1,FALSE)=0,"",VLOOKUP($A272,'Incurred Real 2022$'!$A$25:$AC$426,'Incurred Real 2022$'!H$1,FALSE))</f>
        <v/>
      </c>
      <c r="I272" s="105" t="str">
        <f>IF(VLOOKUP($A272,'Incurred Real 2022$'!$A$25:$AC$426,'Incurred Real 2022$'!I$1,FALSE)=0,"",VLOOKUP($A272,'Incurred Real 2022$'!$A$25:$AC$426,'Incurred Real 2022$'!I$1,FALSE))</f>
        <v/>
      </c>
      <c r="J272" s="105" t="str">
        <f>IF(VLOOKUP($A272,'Incurred Real 2022$'!$A$25:$AC$426,'Incurred Real 2022$'!J$1,FALSE)=0,"",VLOOKUP($A272,'Incurred Real 2022$'!$A$25:$AC$426,'Incurred Real 2022$'!J$1,FALSE))</f>
        <v/>
      </c>
      <c r="K272" s="105" t="str">
        <f>IF(VLOOKUP($A272,'Incurred Real 2022$'!$A$25:$AC$426,'Incurred Real 2022$'!K$1,FALSE)=0,"",VLOOKUP($A272,'Incurred Real 2022$'!$A$25:$AC$426,'Incurred Real 2022$'!K$1,FALSE))</f>
        <v/>
      </c>
      <c r="L272" s="105" t="str">
        <f>IF(VLOOKUP($A272,'Incurred Real 2022$'!$A$25:$AC$426,'Incurred Real 2022$'!L$1,FALSE)=0,"",VLOOKUP($A272,'Incurred Real 2022$'!$A$25:$AC$426,'Incurred Real 2022$'!L$1,FALSE))</f>
        <v/>
      </c>
      <c r="M272" s="105" t="str">
        <f>IF(VLOOKUP($A272,'Incurred Real 2022$'!$A$25:$AC$426,'Incurred Real 2022$'!M$1,FALSE)=0,"",VLOOKUP($A272,'Incurred Real 2022$'!$A$25:$AC$426,'Incurred Real 2022$'!M$1,FALSE))</f>
        <v/>
      </c>
      <c r="N272" s="105" t="str">
        <f>IF(VLOOKUP($A272,'Incurred Real 2022$'!$A$25:$AC$426,'Incurred Real 2022$'!N$1,FALSE)=0,"",VLOOKUP($A272,'Incurred Real 2022$'!$A$25:$AC$426,'Incurred Real 2022$'!N$1,FALSE))</f>
        <v/>
      </c>
      <c r="O272" s="105" t="str">
        <f>IF(VLOOKUP($A272,'Incurred Real 2022$'!$A$25:$AC$426,'Incurred Real 2022$'!O$1,FALSE)=0,"",VLOOKUP($A272,'Incurred Real 2022$'!$A$25:$AC$426,'Incurred Real 2022$'!O$1,FALSE))</f>
        <v/>
      </c>
      <c r="P272" s="105" t="str">
        <f>IF(VLOOKUP($A272,'Incurred Real 2022$'!$A$25:$AC$426,'Incurred Real 2022$'!P$1,FALSE)=0,"",VLOOKUP($A272,'Incurred Real 2022$'!$A$25:$AC$426,'Incurred Real 2022$'!P$1,FALSE))</f>
        <v/>
      </c>
      <c r="Q272" s="105" t="str">
        <f>IF(VLOOKUP($A272,'Incurred Real 2022$'!$A$25:$AC$426,'Incurred Real 2022$'!Q$1,FALSE)=0,"",VLOOKUP($A272,'Incurred Real 2022$'!$A$25:$AC$426,'Incurred Real 2022$'!Q$1,FALSE))</f>
        <v/>
      </c>
      <c r="R272" s="105">
        <f>IF(VLOOKUP($A272,'Incurred Real 2022$'!$A$25:$AC$426,'Incurred Real 2022$'!R$1,FALSE)=0,"",VLOOKUP($A272,'Incurred Real 2022$'!$A$25:$AC$426,'Incurred Real 2022$'!R$1,FALSE))</f>
        <v>304735.78999999998</v>
      </c>
      <c r="S272" s="105">
        <f>IF(VLOOKUP($A272,'Incurred Real 2022$'!$A$25:$AC$426,'Incurred Real 2022$'!S$1,FALSE)=0,"",VLOOKUP($A272,'Incurred Real 2022$'!$A$25:$AC$426,'Incurred Real 2022$'!S$1,FALSE))</f>
        <v>170489.41</v>
      </c>
      <c r="T272" s="105">
        <f>IF(VLOOKUP($A272,'Incurred Real 2022$'!$A$25:$AC$426,'Incurred Real 2022$'!T$1,FALSE)=0,"",VLOOKUP($A272,'Incurred Real 2022$'!$A$25:$AC$426,'Incurred Real 2022$'!T$1,FALSE))</f>
        <v>39388.92</v>
      </c>
      <c r="U272" s="105" t="str">
        <f>IF(VLOOKUP($A272,'Incurred Real 2022$'!$A$25:$AC$426,'Incurred Real 2022$'!U$1,FALSE)=0,"",VLOOKUP($A272,'Incurred Real 2022$'!$A$25:$AC$426,'Incurred Real 2022$'!U$1,FALSE))</f>
        <v/>
      </c>
      <c r="V272" s="13" t="str">
        <f>IF(ISTEXT(VLOOKUP($A272,'Incurred Real 2022$'!$A$25:$AC$426,'Incurred Real 2022$'!V$1,FALSE)),"",(VLOOKUP($A272,'Incurred Real 2022$'!$A$25:$AC$426,'Incurred Real 2022$'!V$1,FALSE))*BT272*Incurred_Real!V$15)</f>
        <v/>
      </c>
      <c r="W272" s="13" t="str">
        <f>IF(ISTEXT(VLOOKUP($A272,'Incurred Real 2022$'!$A$25:$AC$426,'Incurred Real 2022$'!W$1,FALSE)),"",(VLOOKUP($A272,'Incurred Real 2022$'!$A$25:$AC$426,'Incurred Real 2022$'!W$1,FALSE))*BU272*Incurred_Real!W$15)</f>
        <v/>
      </c>
      <c r="X272" s="220" t="str">
        <f>IF(ISTEXT(VLOOKUP($A272,'Incurred Real 2022$'!$A$25:$AC$426,'Incurred Real 2022$'!X$1,FALSE)),"",(VLOOKUP($A272,'Incurred Real 2022$'!$A$25:$AC$426,'Incurred Real 2022$'!X$1,FALSE))*BV272*Incurred_Real!X$15)</f>
        <v/>
      </c>
      <c r="Y272" s="217" t="str">
        <f>IF(ISTEXT(VLOOKUP($A272,'Incurred Real 2022$'!$A$25:$AC$426,'Incurred Real 2022$'!Y$1,FALSE)),"",(VLOOKUP($A272,'Incurred Real 2022$'!$A$25:$AC$426,'Incurred Real 2022$'!Y$1,FALSE))*BW272*Incurred_Real!Y$15)</f>
        <v/>
      </c>
      <c r="Z272" s="13" t="str">
        <f>IF(ISTEXT(VLOOKUP($A272,'Incurred Real 2022$'!$A$25:$AC$426,'Incurred Real 2022$'!Z$1,FALSE)),"",(VLOOKUP($A272,'Incurred Real 2022$'!$A$25:$AC$426,'Incurred Real 2022$'!Z$1,FALSE))*BX272*Incurred_Real!Z$15)</f>
        <v/>
      </c>
      <c r="AA272" s="13" t="str">
        <f>IF(ISTEXT(VLOOKUP($A272,'Incurred Real 2022$'!$A$25:$AC$426,'Incurred Real 2022$'!AA$1,FALSE)),"",(VLOOKUP($A272,'Incurred Real 2022$'!$A$25:$AC$426,'Incurred Real 2022$'!AA$1,FALSE))*BY272*Incurred_Real!AA$15)</f>
        <v/>
      </c>
      <c r="AB272" s="13" t="str">
        <f>IF(ISTEXT(VLOOKUP($A272,'Incurred Real 2022$'!$A$25:$AC$426,'Incurred Real 2022$'!AB$1,FALSE)),"",(VLOOKUP($A272,'Incurred Real 2022$'!$A$25:$AC$426,'Incurred Real 2022$'!AB$1,FALSE))*BZ272*Incurred_Real!AB$15)</f>
        <v/>
      </c>
      <c r="AC272" s="13" t="str">
        <f>IF(ISTEXT(VLOOKUP($A272,'Incurred Real 2022$'!$A$25:$AC$426,'Incurred Real 2022$'!AC$1,FALSE)),"",(VLOOKUP($A272,'Incurred Real 2022$'!$A$25:$AC$426,'Incurred Real 2022$'!AC$1,FALSE))*CA272*Incurred_Real!AC$15)</f>
        <v/>
      </c>
      <c r="AD272" s="221">
        <f t="shared" si="65"/>
        <v>514614.11999999994</v>
      </c>
      <c r="AE272" s="221">
        <f t="shared" si="66"/>
        <v>514614.11999999994</v>
      </c>
      <c r="AF272" s="239">
        <f t="shared" si="71"/>
        <v>636228.89907248656</v>
      </c>
      <c r="AG272" s="222">
        <f t="shared" si="67"/>
        <v>527494.84683967358</v>
      </c>
      <c r="AH272" s="223">
        <f t="shared" si="76"/>
        <v>1.2061329184242469</v>
      </c>
      <c r="AI272" s="224">
        <f t="shared" si="68"/>
        <v>2020</v>
      </c>
      <c r="AJ272" s="225">
        <f>VLOOKUP($A272,Project_Commissioning!$C$4:$H$355,Project_Commissioning!F$1,FALSE)</f>
        <v>44165</v>
      </c>
      <c r="AK272" s="226">
        <f>VLOOKUP($A272,Project_Commissioning!$C$4:$H$355,Project_Commissioning!G$1,FALSE)</f>
        <v>2021</v>
      </c>
      <c r="AL272" s="225" t="str">
        <f>IF(VLOOKUP($A272,Project_Commissioning!$C$4:$H$355,Project_Commissioning!H$1,FALSE)=0,"",VLOOKUP($A272,Project_Commissioning!$C$4:$H$355,Project_Commissioning!H$1,FALSE))</f>
        <v/>
      </c>
      <c r="AM272" s="237">
        <f t="shared" si="72"/>
        <v>565084.77814575145</v>
      </c>
      <c r="AN272" s="221" cm="1">
        <f t="array" ref="AN272">IF(ROUND(AE272,0)=0,0,LOOKUP(2,1/(F272:AC272&lt;&gt;""),F272:AC272))</f>
        <v>39388.92</v>
      </c>
      <c r="AO272" s="221">
        <f t="shared" si="73"/>
        <v>0</v>
      </c>
      <c r="AP272" s="79"/>
      <c r="AQ272" s="20"/>
      <c r="AR272" s="245">
        <f>IF(ISNA(VLOOKUP($A272,'Success Asset Classes'!$B$15:$AA$114,'Success Asset Classes'!$AA$1,FALSE)),0,VLOOKUP($A272,'Success Asset Classes'!$B$15:$AA$114,'Success Asset Classes'!$AA$1,FALSE))</f>
        <v>0</v>
      </c>
      <c r="AS272" s="230">
        <f>IF($AR272=0,VLOOKUP(MID($A272,4,5),'Project splits'!$C$5:$AM$346,AS$22,FALSE),IF(ISNA(VLOOKUP($A272,'Success Asset Classes'!$B$15:$BD$377,AS$21,FALSE)),VLOOKUP(MID($A272,4,5),'Project splits'!$C$5:$AM$346,AS$22,FALSE),VLOOKUP($A272,'Success Asset Classes'!$B$15:$BD$377,AS$21,FALSE)))</f>
        <v>0</v>
      </c>
      <c r="AT272" s="230">
        <f>IF($AR272=0,VLOOKUP(MID($A272,4,5),'Project splits'!$C$5:$AM$346,AT$22,FALSE),IF(ISNA(VLOOKUP($A272,'Success Asset Classes'!$B$15:$BD$377,AT$21,FALSE)),VLOOKUP(MID($A272,4,5),'Project splits'!$C$5:$AM$346,AT$22,FALSE),VLOOKUP($A272,'Success Asset Classes'!$B$15:$BD$377,AT$21,FALSE)))</f>
        <v>0</v>
      </c>
      <c r="AU272" s="230">
        <f>IF($AR272=0,VLOOKUP(MID($A272,4,5),'Project splits'!$C$5:$AM$346,AU$22,FALSE),IF(ISNA(VLOOKUP($A272,'Success Asset Classes'!$B$15:$BD$377,AU$21,FALSE)),VLOOKUP(MID($A272,4,5),'Project splits'!$C$5:$AM$346,AU$22,FALSE),VLOOKUP($A272,'Success Asset Classes'!$B$15:$BD$377,AU$21,FALSE)))</f>
        <v>0</v>
      </c>
      <c r="AV272" s="230">
        <f>IF($AR272=0,VLOOKUP(MID($A272,4,5),'Project splits'!$C$5:$AM$346,AV$22,FALSE),IF(ISNA(VLOOKUP($A272,'Success Asset Classes'!$B$15:$BD$377,AV$21,FALSE)),VLOOKUP(MID($A272,4,5),'Project splits'!$C$5:$AM$346,AV$22,FALSE),VLOOKUP($A272,'Success Asset Classes'!$B$15:$BD$377,AV$21,FALSE)))</f>
        <v>0</v>
      </c>
      <c r="AW272" s="230">
        <f>IF($AR272=0,VLOOKUP(MID($A272,4,5),'Project splits'!$C$5:$AM$346,AW$22,FALSE),IF(ISNA(VLOOKUP($A272,'Success Asset Classes'!$B$15:$BD$377,AW$21,FALSE)),VLOOKUP(MID($A272,4,5),'Project splits'!$C$5:$AM$346,AW$22,FALSE),VLOOKUP($A272,'Success Asset Classes'!$B$15:$BD$377,AW$21,FALSE)))</f>
        <v>0</v>
      </c>
      <c r="AX272" s="230">
        <f>IF($AR272=0,VLOOKUP(MID($A272,4,5),'Project splits'!$C$5:$AM$346,AX$22,FALSE),IF(ISNA(VLOOKUP($A272,'Success Asset Classes'!$B$15:$BD$377,AX$21,FALSE)),VLOOKUP(MID($A272,4,5),'Project splits'!$C$5:$AM$346,AX$22,FALSE),VLOOKUP($A272,'Success Asset Classes'!$B$15:$BD$377,AX$21,FALSE)))</f>
        <v>0</v>
      </c>
      <c r="AY272" s="230">
        <f>IF($AR272=0,VLOOKUP(MID($A272,4,5),'Project splits'!$C$5:$AM$346,AY$22,FALSE),IF(ISNA(VLOOKUP($A272,'Success Asset Classes'!$B$15:$BD$377,AY$21,FALSE)),VLOOKUP(MID($A272,4,5),'Project splits'!$C$5:$AM$346,AY$22,FALSE),VLOOKUP($A272,'Success Asset Classes'!$B$15:$BD$377,AY$21,FALSE)))</f>
        <v>0</v>
      </c>
      <c r="AZ272" s="230">
        <f>IF($AR272=0,VLOOKUP(MID($A272,4,5),'Project splits'!$C$5:$AM$346,AZ$22,FALSE),IF(ISNA(VLOOKUP($A272,'Success Asset Classes'!$B$15:$BD$377,AZ$21,FALSE)),VLOOKUP(MID($A272,4,5),'Project splits'!$C$5:$AM$346,AZ$22,FALSE),VLOOKUP($A272,'Success Asset Classes'!$B$15:$BD$377,AZ$21,FALSE)))</f>
        <v>0</v>
      </c>
      <c r="BA272" s="230">
        <f>IF($AR272=0,VLOOKUP(MID($A272,4,5),'Project splits'!$C$5:$AM$346,BA$22,FALSE),IF(ISNA(VLOOKUP($A272,'Success Asset Classes'!$B$15:$BD$377,BA$21,FALSE)),VLOOKUP(MID($A272,4,5),'Project splits'!$C$5:$AM$346,BA$22,FALSE),VLOOKUP($A272,'Success Asset Classes'!$B$15:$BD$377,BA$21,FALSE)))</f>
        <v>0</v>
      </c>
      <c r="BB272" s="230">
        <f>IF($AR272=0,VLOOKUP(MID($A272,4,5),'Project splits'!$C$5:$AM$346,BB$22,FALSE),IF(ISNA(VLOOKUP($A272,'Success Asset Classes'!$B$15:$BD$377,BB$21,FALSE)),VLOOKUP(MID($A272,4,5),'Project splits'!$C$5:$AM$346,BB$22,FALSE),VLOOKUP($A272,'Success Asset Classes'!$B$15:$BD$377,BB$21,FALSE)))</f>
        <v>0</v>
      </c>
      <c r="BC272" s="230">
        <f>IF($AR272=0,VLOOKUP(MID($A272,4,5),'Project splits'!$C$5:$AM$346,BC$22,FALSE),IF(ISNA(VLOOKUP($A272,'Success Asset Classes'!$B$15:$BD$377,BC$21,FALSE)),VLOOKUP(MID($A272,4,5),'Project splits'!$C$5:$AM$346,BC$22,FALSE),VLOOKUP($A272,'Success Asset Classes'!$B$15:$BD$377,BC$21,FALSE)))</f>
        <v>0</v>
      </c>
      <c r="BD272" s="230">
        <f>IF($AR272=0,VLOOKUP(MID($A272,4,5),'Project splits'!$C$5:$AM$346,BD$22,FALSE),IF(ISNA(VLOOKUP($A272,'Success Asset Classes'!$B$15:$BD$377,BD$21,FALSE)),VLOOKUP(MID($A272,4,5),'Project splits'!$C$5:$AM$346,BD$22,FALSE),VLOOKUP($A272,'Success Asset Classes'!$B$15:$BD$377,BD$21,FALSE)))</f>
        <v>1</v>
      </c>
      <c r="BE272" s="230">
        <f>IF($AR272=0,VLOOKUP(MID($A272,4,5),'Project splits'!$C$5:$AM$346,BE$22,FALSE),IF(ISNA(VLOOKUP($A272,'Success Asset Classes'!$B$15:$BD$377,BE$21,FALSE)),VLOOKUP(MID($A272,4,5),'Project splits'!$C$5:$AM$346,BE$22,FALSE),VLOOKUP($A272,'Success Asset Classes'!$B$15:$BD$377,BE$21,FALSE)))</f>
        <v>0</v>
      </c>
      <c r="BF272" s="230">
        <f>IF($AR272=0,VLOOKUP(MID($A272,4,5),'Project splits'!$C$5:$AM$346,BF$22,FALSE),IF(ISNA(VLOOKUP($A272,'Success Asset Classes'!$B$15:$BD$377,BF$21,FALSE)),VLOOKUP(MID($A272,4,5),'Project splits'!$C$5:$AM$346,BF$22,FALSE),VLOOKUP($A272,'Success Asset Classes'!$B$15:$BD$377,BF$21,FALSE)))</f>
        <v>0</v>
      </c>
      <c r="BG272" s="230">
        <f>IF($AR272=0,VLOOKUP(MID($A272,4,5),'Project splits'!$C$5:$AM$346,BG$22,FALSE),IF(ISNA(VLOOKUP($A272,'Success Asset Classes'!$B$15:$BD$377,BG$21,FALSE)),VLOOKUP(MID($A272,4,5),'Project splits'!$C$5:$AM$346,BG$22,FALSE),VLOOKUP($A272,'Success Asset Classes'!$B$15:$BD$377,BG$21,FALSE)))</f>
        <v>0</v>
      </c>
      <c r="BH272" s="230">
        <f>IF($AR272=0,VLOOKUP(MID($A272,4,5),'Project splits'!$C$5:$AM$346,BH$22,FALSE),IF(ISNA(VLOOKUP($A272,'Success Asset Classes'!$B$15:$BD$377,BH$21,FALSE)),VLOOKUP(MID($A272,4,5),'Project splits'!$C$5:$AM$346,BH$22,FALSE),VLOOKUP($A272,'Success Asset Classes'!$B$15:$BD$377,BH$21,FALSE)))</f>
        <v>0</v>
      </c>
      <c r="BI272" s="230">
        <f>IF($AR272=0,VLOOKUP(MID($A272,4,5),'Project splits'!$C$5:$AM$346,BI$22,FALSE),IF(ISNA(VLOOKUP($A272,'Success Asset Classes'!$B$15:$BD$377,BI$21,FALSE)),VLOOKUP(MID($A272,4,5),'Project splits'!$C$5:$AM$346,BI$22,FALSE),VLOOKUP($A272,'Success Asset Classes'!$B$15:$BD$377,BI$21,FALSE)))</f>
        <v>0</v>
      </c>
      <c r="BJ272" s="230">
        <f>IF($AR272=0,VLOOKUP(MID($A272,4,5),'Project splits'!$C$5:$AM$346,BJ$22,FALSE),IF(ISNA(VLOOKUP($A272,'Success Asset Classes'!$B$15:$BD$377,BJ$21,FALSE)),VLOOKUP(MID($A272,4,5),'Project splits'!$C$5:$AM$346,BJ$22,FALSE),VLOOKUP($A272,'Success Asset Classes'!$B$15:$BD$377,BJ$21,FALSE)))</f>
        <v>0</v>
      </c>
      <c r="BK272" s="230">
        <f>IF($AR272=0,VLOOKUP(MID($A272,4,5),'Project splits'!$C$5:$AM$346,BK$22,FALSE),IF(ISNA(VLOOKUP($A272,'Success Asset Classes'!$B$15:$BD$377,BK$21,FALSE)),VLOOKUP(MID($A272,4,5),'Project splits'!$C$5:$AM$346,BK$22,FALSE),VLOOKUP($A272,'Success Asset Classes'!$B$15:$BD$377,BK$21,FALSE)))</f>
        <v>0</v>
      </c>
      <c r="BL272" s="230">
        <f>IF($AR272=0,VLOOKUP(MID($A272,4,5),'Project splits'!$C$5:$AM$346,BL$22,FALSE),IF(ISNA(VLOOKUP($A272,'Success Asset Classes'!$B$15:$BD$377,BL$21,FALSE)),VLOOKUP(MID($A272,4,5),'Project splits'!$C$5:$AM$346,BL$22,FALSE),VLOOKUP($A272,'Success Asset Classes'!$B$15:$BD$377,BL$21,FALSE)))</f>
        <v>0</v>
      </c>
      <c r="BM272" s="230">
        <f>IF($AR272=0,VLOOKUP(MID($A272,4,5),'Project splits'!$C$5:$AM$346,BM$22,FALSE),IF(ISNA(VLOOKUP($A272,'Success Asset Classes'!$B$15:$BD$377,BM$21,FALSE)),VLOOKUP(MID($A272,4,5),'Project splits'!$C$5:$AM$346,BM$22,FALSE),VLOOKUP($A272,'Success Asset Classes'!$B$15:$BD$377,BM$21,FALSE)))</f>
        <v>0</v>
      </c>
      <c r="BN272" s="230">
        <f>IF($AR272=0,VLOOKUP(MID($A272,4,5),'Project splits'!$C$5:$AM$346,BN$22,FALSE),IF(ISNA(VLOOKUP($A272,'Success Asset Classes'!$B$15:$BD$377,BN$21,FALSE)),VLOOKUP(MID($A272,4,5),'Project splits'!$C$5:$AM$346,BN$22,FALSE),VLOOKUP($A272,'Success Asset Classes'!$B$15:$BD$377,BN$21,FALSE)))</f>
        <v>0</v>
      </c>
      <c r="BO272" s="230">
        <f>IF($AR272=0,VLOOKUP(MID($A272,4,5),'Project splits'!$C$5:$AM$346,BO$22,FALSE),IF(ISNA(VLOOKUP($A272,'Success Asset Classes'!$B$15:$BD$377,BO$21,FALSE)),VLOOKUP(MID($A272,4,5),'Project splits'!$C$5:$AM$346,BO$22,FALSE),VLOOKUP($A272,'Success Asset Classes'!$B$15:$BD$377,BO$21,FALSE)))</f>
        <v>0</v>
      </c>
      <c r="BP272" s="230">
        <f>IF($AR272=0,VLOOKUP(MID($A272,4,5),'Project splits'!$C$5:$AM$346,BP$22,FALSE),IF(ISNA(VLOOKUP($A272,'Success Asset Classes'!$B$15:$BD$377,BP$21,FALSE)),VLOOKUP(MID($A272,4,5),'Project splits'!$C$5:$AM$346,BP$22,FALSE),VLOOKUP($A272,'Success Asset Classes'!$B$15:$BD$377,BP$21,FALSE)))</f>
        <v>0</v>
      </c>
      <c r="BQ272" s="230">
        <f>IF($AR272=0,VLOOKUP(MID($A272,4,5),'Project splits'!$C$5:$AM$346,BQ$22,FALSE),IF(ISNA(VLOOKUP($A272,'Success Asset Classes'!$B$15:$BD$377,BQ$21,FALSE)),VLOOKUP(MID($A272,4,5),'Project splits'!$C$5:$AM$346,BQ$22,FALSE),VLOOKUP($A272,'Success Asset Classes'!$B$15:$BD$377,BQ$21,FALSE)))</f>
        <v>0</v>
      </c>
      <c r="BR272" s="230">
        <f>IF($AR272=0,VLOOKUP(MID($A272,4,5),'Project splits'!$C$5:$AM$346,BR$22,FALSE),IF(ISNA(VLOOKUP($A272,'Success Asset Classes'!$B$15:$BD$377,BR$21,FALSE)),VLOOKUP(MID($A272,4,5),'Project splits'!$C$5:$AM$346,BR$22,FALSE),VLOOKUP($A272,'Success Asset Classes'!$B$15:$BD$377,BR$21,FALSE)))</f>
        <v>0</v>
      </c>
      <c r="BS272" s="247">
        <f t="shared" si="69"/>
        <v>1</v>
      </c>
      <c r="BT272" s="249">
        <f>1+IF(ISNA(VLOOKUP($A272,'Project labour content'!$A$7:$D$255,'Project labour content'!$D$1,FALSE)),VLOOKUP($D272,'Project labour content'!$F$6:$G$15,'Project labour content'!$G$1,FALSE),VLOOKUP($A272,'Project labour content'!$A$7:$D$255,'Project labour content'!$D$1,FALSE))*LabEsc22*1</f>
        <v>1.0005859102087626</v>
      </c>
      <c r="BU272" s="249">
        <f>1+IF(ISNA(VLOOKUP($A272,'Project labour content'!$A$7:$D$255,'Project labour content'!$D$1,FALSE)),VLOOKUP($D272,'Project labour content'!$F$6:$G$15,'Project labour content'!$G$1,FALSE),VLOOKUP($A272,'Project labour content'!$A$7:$D$255,'Project labour content'!$D$1,FALSE))*LabEsc23*1</f>
        <v>1.0011746327865272</v>
      </c>
      <c r="BV272" s="249">
        <f>1+IF(ISNA(VLOOKUP($A272,'Project labour content'!$A$7:$D$255,'Project labour content'!$D$1,FALSE)),VLOOKUP($D272,'Project labour content'!$F$6:$G$15,'Project labour content'!$G$1,FALSE),VLOOKUP($A272,'Project labour content'!$A$7:$D$255,'Project labour content'!$D$1,FALSE))*LabEsc24*1</f>
        <v>1.0017292094547814</v>
      </c>
      <c r="BW272" s="249">
        <f>1+IF(ISNA(VLOOKUP($A272,'Project labour content'!$A$7:$D$255,'Project labour content'!$D$1,FALSE)),VLOOKUP($D272,'Project labour content'!$F$6:$G$15,'Project labour content'!$G$1,FALSE),VLOOKUP($A272,'Project labour content'!$A$7:$D$255,'Project labour content'!$D$1,FALSE))*LabEsc25*1</f>
        <v>1.0024719724724633</v>
      </c>
      <c r="BX272" s="249">
        <f>1+IF(ISNA(VLOOKUP($A272,'Project labour content'!$A$7:$D$255,'Project labour content'!$D$1,FALSE)),VLOOKUP($D272,'Project labour content'!$F$6:$G$15,'Project labour content'!$G$1,FALSE),VLOOKUP($A272,'Project labour content'!$A$7:$D$255,'Project labour content'!$D$1,FALSE))*LabEsc26*1</f>
        <v>1.0032814603679003</v>
      </c>
      <c r="BY272" s="249">
        <f>1+IF(ISNA(VLOOKUP($A272,'Project labour content'!$A$7:$D$255,'Project labour content'!$D$1,FALSE)),VLOOKUP($D272,'Project labour content'!$F$6:$G$15,'Project labour content'!$G$1,FALSE),VLOOKUP($A272,'Project labour content'!$A$7:$D$255,'Project labour content'!$D$1,FALSE))*LabEsc27*1</f>
        <v>1.0037828447166741</v>
      </c>
      <c r="BZ272" s="249">
        <f>1+IF(ISNA(VLOOKUP($A272,'Project labour content'!$A$7:$D$255,'Project labour content'!$D$1,FALSE)),VLOOKUP($D272,'Project labour content'!$F$6:$G$15,'Project labour content'!$G$1,FALSE),VLOOKUP($A272,'Project labour content'!$A$7:$D$255,'Project labour content'!$D$1,FALSE))*LabEsc28*1</f>
        <v>1.0041603871313007</v>
      </c>
      <c r="CA272" s="249">
        <f>1+IF(ISNA(VLOOKUP($A272,'Project labour content'!$A$7:$D$255,'Project labour content'!$D$1,FALSE)),VLOOKUP($D272,'Project labour content'!$F$6:$G$15,'Project labour content'!$G$1,FALSE),VLOOKUP($A272,'Project labour content'!$A$7:$D$255,'Project labour content'!$D$1,FALSE))*LabEsc29*1</f>
        <v>1.0047662671982935</v>
      </c>
      <c r="CB272" s="250" t="str">
        <f>IF(ISNA(VLOOKUP($A272,'Project labour content'!$A$7:$D$255,'Project labour content'!$D$1,FALSE)),"Category","Project")</f>
        <v>Category</v>
      </c>
      <c r="CD272" s="247" t="str">
        <f t="shared" si="70"/>
        <v>14237</v>
      </c>
      <c r="CE272" s="3"/>
    </row>
    <row r="273" spans="1:83" x14ac:dyDescent="0.15">
      <c r="A273" s="11" t="s">
        <v>883</v>
      </c>
      <c r="B273" s="11" t="str">
        <f>VLOOKUP($A273,'Incurred Real 2022$'!$A$25:$AC$426,'Incurred Real 2022$'!B$1,FALSE)</f>
        <v>Emergency Unit Asset Replacement 2018 -2023</v>
      </c>
      <c r="C273" s="11" t="str">
        <f>VLOOKUP($A273,'Incurred Real 2022$'!$A$25:$AC$426,'Incurred Real 2022$'!C$1,FALSE)</f>
        <v>ExAnte</v>
      </c>
      <c r="D273" s="11" t="str">
        <f>VLOOKUP($A273,'Incurred Real 2022$'!$A$25:$AC$426,'Incurred Real 2022$'!D$1,FALSE)</f>
        <v>Replacement</v>
      </c>
      <c r="E273" s="11" t="str">
        <f>VLOOKUP($A273,'Incurred Real 2022$'!$A$25:$AC$426,'Incurred Real 2022$'!E$1,FALSE)</f>
        <v>Closed</v>
      </c>
      <c r="F273" s="105" t="str">
        <f>IF(VLOOKUP($A273,'Incurred Real 2022$'!$A$25:$AC$426,'Incurred Real 2022$'!F$1,FALSE)=0,"",VLOOKUP($A273,'Incurred Real 2022$'!$A$25:$AC$426,'Incurred Real 2022$'!F$1,FALSE))</f>
        <v/>
      </c>
      <c r="G273" s="105" t="str">
        <f>IF(VLOOKUP($A273,'Incurred Real 2022$'!$A$25:$AC$426,'Incurred Real 2022$'!G$1,FALSE)=0,"",VLOOKUP($A273,'Incurred Real 2022$'!$A$25:$AC$426,'Incurred Real 2022$'!G$1,FALSE))</f>
        <v/>
      </c>
      <c r="H273" s="105" t="str">
        <f>IF(VLOOKUP($A273,'Incurred Real 2022$'!$A$25:$AC$426,'Incurred Real 2022$'!H$1,FALSE)=0,"",VLOOKUP($A273,'Incurred Real 2022$'!$A$25:$AC$426,'Incurred Real 2022$'!H$1,FALSE))</f>
        <v/>
      </c>
      <c r="I273" s="105" t="str">
        <f>IF(VLOOKUP($A273,'Incurred Real 2022$'!$A$25:$AC$426,'Incurred Real 2022$'!I$1,FALSE)=0,"",VLOOKUP($A273,'Incurred Real 2022$'!$A$25:$AC$426,'Incurred Real 2022$'!I$1,FALSE))</f>
        <v/>
      </c>
      <c r="J273" s="105" t="str">
        <f>IF(VLOOKUP($A273,'Incurred Real 2022$'!$A$25:$AC$426,'Incurred Real 2022$'!J$1,FALSE)=0,"",VLOOKUP($A273,'Incurred Real 2022$'!$A$25:$AC$426,'Incurred Real 2022$'!J$1,FALSE))</f>
        <v/>
      </c>
      <c r="K273" s="105" t="str">
        <f>IF(VLOOKUP($A273,'Incurred Real 2022$'!$A$25:$AC$426,'Incurred Real 2022$'!K$1,FALSE)=0,"",VLOOKUP($A273,'Incurred Real 2022$'!$A$25:$AC$426,'Incurred Real 2022$'!K$1,FALSE))</f>
        <v/>
      </c>
      <c r="L273" s="105" t="str">
        <f>IF(VLOOKUP($A273,'Incurred Real 2022$'!$A$25:$AC$426,'Incurred Real 2022$'!L$1,FALSE)=0,"",VLOOKUP($A273,'Incurred Real 2022$'!$A$25:$AC$426,'Incurred Real 2022$'!L$1,FALSE))</f>
        <v/>
      </c>
      <c r="M273" s="105" t="str">
        <f>IF(VLOOKUP($A273,'Incurred Real 2022$'!$A$25:$AC$426,'Incurred Real 2022$'!M$1,FALSE)=0,"",VLOOKUP($A273,'Incurred Real 2022$'!$A$25:$AC$426,'Incurred Real 2022$'!M$1,FALSE))</f>
        <v/>
      </c>
      <c r="N273" s="105" t="str">
        <f>IF(VLOOKUP($A273,'Incurred Real 2022$'!$A$25:$AC$426,'Incurred Real 2022$'!N$1,FALSE)=0,"",VLOOKUP($A273,'Incurred Real 2022$'!$A$25:$AC$426,'Incurred Real 2022$'!N$1,FALSE))</f>
        <v/>
      </c>
      <c r="O273" s="105" t="str">
        <f>IF(VLOOKUP($A273,'Incurred Real 2022$'!$A$25:$AC$426,'Incurred Real 2022$'!O$1,FALSE)=0,"",VLOOKUP($A273,'Incurred Real 2022$'!$A$25:$AC$426,'Incurred Real 2022$'!O$1,FALSE))</f>
        <v/>
      </c>
      <c r="P273" s="105" t="str">
        <f>IF(VLOOKUP($A273,'Incurred Real 2022$'!$A$25:$AC$426,'Incurred Real 2022$'!P$1,FALSE)=0,"",VLOOKUP($A273,'Incurred Real 2022$'!$A$25:$AC$426,'Incurred Real 2022$'!P$1,FALSE))</f>
        <v/>
      </c>
      <c r="Q273" s="105" t="str">
        <f>IF(VLOOKUP($A273,'Incurred Real 2022$'!$A$25:$AC$426,'Incurred Real 2022$'!Q$1,FALSE)=0,"",VLOOKUP($A273,'Incurred Real 2022$'!$A$25:$AC$426,'Incurred Real 2022$'!Q$1,FALSE))</f>
        <v/>
      </c>
      <c r="R273" s="105" t="str">
        <f>IF(VLOOKUP($A273,'Incurred Real 2022$'!$A$25:$AC$426,'Incurred Real 2022$'!R$1,FALSE)=0,"",VLOOKUP($A273,'Incurred Real 2022$'!$A$25:$AC$426,'Incurred Real 2022$'!R$1,FALSE))</f>
        <v/>
      </c>
      <c r="S273" s="105">
        <f>IF(VLOOKUP($A273,'Incurred Real 2022$'!$A$25:$AC$426,'Incurred Real 2022$'!S$1,FALSE)=0,"",VLOOKUP($A273,'Incurred Real 2022$'!$A$25:$AC$426,'Incurred Real 2022$'!S$1,FALSE))</f>
        <v>1121992.72</v>
      </c>
      <c r="T273" s="105">
        <f>IF(VLOOKUP($A273,'Incurred Real 2022$'!$A$25:$AC$426,'Incurred Real 2022$'!T$1,FALSE)=0,"",VLOOKUP($A273,'Incurred Real 2022$'!$A$25:$AC$426,'Incurred Real 2022$'!T$1,FALSE))</f>
        <v>2903372.86</v>
      </c>
      <c r="U273" s="105">
        <f>IF(VLOOKUP($A273,'Incurred Real 2022$'!$A$25:$AC$426,'Incurred Real 2022$'!U$1,FALSE)=0,"",VLOOKUP($A273,'Incurred Real 2022$'!$A$25:$AC$426,'Incurred Real 2022$'!U$1,FALSE))</f>
        <v>101527.84</v>
      </c>
      <c r="V273" s="13" t="str">
        <f>IF(ISTEXT(VLOOKUP($A273,'Incurred Real 2022$'!$A$25:$AC$426,'Incurred Real 2022$'!V$1,FALSE)),"",(VLOOKUP($A273,'Incurred Real 2022$'!$A$25:$AC$426,'Incurred Real 2022$'!V$1,FALSE))*BT273*Incurred_Real!V$15)</f>
        <v/>
      </c>
      <c r="W273" s="13" t="str">
        <f>IF(ISTEXT(VLOOKUP($A273,'Incurred Real 2022$'!$A$25:$AC$426,'Incurred Real 2022$'!W$1,FALSE)),"",(VLOOKUP($A273,'Incurred Real 2022$'!$A$25:$AC$426,'Incurred Real 2022$'!W$1,FALSE))*BU273*Incurred_Real!W$15)</f>
        <v/>
      </c>
      <c r="X273" s="220" t="str">
        <f>IF(ISTEXT(VLOOKUP($A273,'Incurred Real 2022$'!$A$25:$AC$426,'Incurred Real 2022$'!X$1,FALSE)),"",(VLOOKUP($A273,'Incurred Real 2022$'!$A$25:$AC$426,'Incurred Real 2022$'!X$1,FALSE))*BV273*Incurred_Real!X$15)</f>
        <v/>
      </c>
      <c r="Y273" s="217" t="str">
        <f>IF(ISTEXT(VLOOKUP($A273,'Incurred Real 2022$'!$A$25:$AC$426,'Incurred Real 2022$'!Y$1,FALSE)),"",(VLOOKUP($A273,'Incurred Real 2022$'!$A$25:$AC$426,'Incurred Real 2022$'!Y$1,FALSE))*BW273*Incurred_Real!Y$15)</f>
        <v/>
      </c>
      <c r="Z273" s="13" t="str">
        <f>IF(ISTEXT(VLOOKUP($A273,'Incurred Real 2022$'!$A$25:$AC$426,'Incurred Real 2022$'!Z$1,FALSE)),"",(VLOOKUP($A273,'Incurred Real 2022$'!$A$25:$AC$426,'Incurred Real 2022$'!Z$1,FALSE))*BX273*Incurred_Real!Z$15)</f>
        <v/>
      </c>
      <c r="AA273" s="13" t="str">
        <f>IF(ISTEXT(VLOOKUP($A273,'Incurred Real 2022$'!$A$25:$AC$426,'Incurred Real 2022$'!AA$1,FALSE)),"",(VLOOKUP($A273,'Incurred Real 2022$'!$A$25:$AC$426,'Incurred Real 2022$'!AA$1,FALSE))*BY273*Incurred_Real!AA$15)</f>
        <v/>
      </c>
      <c r="AB273" s="13" t="str">
        <f>IF(ISTEXT(VLOOKUP($A273,'Incurred Real 2022$'!$A$25:$AC$426,'Incurred Real 2022$'!AB$1,FALSE)),"",(VLOOKUP($A273,'Incurred Real 2022$'!$A$25:$AC$426,'Incurred Real 2022$'!AB$1,FALSE))*BZ273*Incurred_Real!AB$15)</f>
        <v/>
      </c>
      <c r="AC273" s="13" t="str">
        <f>IF(ISTEXT(VLOOKUP($A273,'Incurred Real 2022$'!$A$25:$AC$426,'Incurred Real 2022$'!AC$1,FALSE)),"",(VLOOKUP($A273,'Incurred Real 2022$'!$A$25:$AC$426,'Incurred Real 2022$'!AC$1,FALSE))*CA273*Incurred_Real!AC$15)</f>
        <v/>
      </c>
      <c r="AD273" s="221">
        <f t="shared" si="65"/>
        <v>4126893.42</v>
      </c>
      <c r="AE273" s="221">
        <f t="shared" si="66"/>
        <v>4126893.42</v>
      </c>
      <c r="AF273" s="239">
        <f t="shared" si="71"/>
        <v>5001444.0108149778</v>
      </c>
      <c r="AG273" s="222">
        <f t="shared" si="67"/>
        <v>4182363.005435097</v>
      </c>
      <c r="AH273" s="223">
        <f t="shared" si="76"/>
        <v>1.1958416819189206</v>
      </c>
      <c r="AI273" s="224">
        <f t="shared" si="68"/>
        <v>2021</v>
      </c>
      <c r="AJ273" s="225">
        <f>VLOOKUP($A273,Project_Commissioning!$C$4:$H$355,Project_Commissioning!F$1,FALSE)</f>
        <v>44018</v>
      </c>
      <c r="AK273" s="226">
        <f>VLOOKUP($A273,Project_Commissioning!$C$4:$H$355,Project_Commissioning!G$1,FALSE)</f>
        <v>2021</v>
      </c>
      <c r="AL273" s="225" t="str">
        <f>IF(VLOOKUP($A273,Project_Commissioning!$C$4:$H$355,Project_Commissioning!H$1,FALSE)=0,"",VLOOKUP($A273,Project_Commissioning!$C$4:$H$355,Project_Commissioning!H$1,FALSE))</f>
        <v/>
      </c>
      <c r="AM273" s="237">
        <f t="shared" si="72"/>
        <v>4442174.637744301</v>
      </c>
      <c r="AN273" s="221" cm="1">
        <f t="array" ref="AN273">IF(ROUND(AE273,0)=0,0,LOOKUP(2,1/(F273:AC273&lt;&gt;""),F273:AC273))</f>
        <v>101527.84</v>
      </c>
      <c r="AO273" s="221">
        <f t="shared" si="73"/>
        <v>0</v>
      </c>
      <c r="AP273" s="79"/>
      <c r="AQ273" s="20"/>
      <c r="AR273" s="245">
        <f>IF(ISNA(VLOOKUP($A273,'Success Asset Classes'!$B$15:$AA$114,'Success Asset Classes'!$AA$1,FALSE)),0,VLOOKUP($A273,'Success Asset Classes'!$B$15:$AA$114,'Success Asset Classes'!$AA$1,FALSE))</f>
        <v>1</v>
      </c>
      <c r="AS273" s="230">
        <f>IF($AR273=0,VLOOKUP(MID($A273,4,5),'Project splits'!$C$5:$AM$346,AS$22,FALSE),IF(ISNA(VLOOKUP($A273,'Success Asset Classes'!$B$15:$BD$377,AS$21,FALSE)),VLOOKUP(MID($A273,4,5),'Project splits'!$C$5:$AM$346,AS$22,FALSE),VLOOKUP($A273,'Success Asset Classes'!$B$15:$BD$377,AS$21,FALSE)))</f>
        <v>0</v>
      </c>
      <c r="AT273" s="230">
        <f>IF($AR273=0,VLOOKUP(MID($A273,4,5),'Project splits'!$C$5:$AM$346,AT$22,FALSE),IF(ISNA(VLOOKUP($A273,'Success Asset Classes'!$B$15:$BD$377,AT$21,FALSE)),VLOOKUP(MID($A273,4,5),'Project splits'!$C$5:$AM$346,AT$22,FALSE),VLOOKUP($A273,'Success Asset Classes'!$B$15:$BD$377,AT$21,FALSE)))</f>
        <v>0</v>
      </c>
      <c r="AU273" s="230">
        <f>IF($AR273=0,VLOOKUP(MID($A273,4,5),'Project splits'!$C$5:$AM$346,AU$22,FALSE),IF(ISNA(VLOOKUP($A273,'Success Asset Classes'!$B$15:$BD$377,AU$21,FALSE)),VLOOKUP(MID($A273,4,5),'Project splits'!$C$5:$AM$346,AU$22,FALSE),VLOOKUP($A273,'Success Asset Classes'!$B$15:$BD$377,AU$21,FALSE)))</f>
        <v>0</v>
      </c>
      <c r="AV273" s="230">
        <f>IF($AR273=0,VLOOKUP(MID($A273,4,5),'Project splits'!$C$5:$AM$346,AV$22,FALSE),IF(ISNA(VLOOKUP($A273,'Success Asset Classes'!$B$15:$BD$377,AV$21,FALSE)),VLOOKUP(MID($A273,4,5),'Project splits'!$C$5:$AM$346,AV$22,FALSE),VLOOKUP($A273,'Success Asset Classes'!$B$15:$BD$377,AV$21,FALSE)))</f>
        <v>0</v>
      </c>
      <c r="AW273" s="230">
        <f>IF($AR273=0,VLOOKUP(MID($A273,4,5),'Project splits'!$C$5:$AM$346,AW$22,FALSE),IF(ISNA(VLOOKUP($A273,'Success Asset Classes'!$B$15:$BD$377,AW$21,FALSE)),VLOOKUP(MID($A273,4,5),'Project splits'!$C$5:$AM$346,AW$22,FALSE),VLOOKUP($A273,'Success Asset Classes'!$B$15:$BD$377,AW$21,FALSE)))</f>
        <v>0</v>
      </c>
      <c r="AX273" s="230">
        <f>IF($AR273=0,VLOOKUP(MID($A273,4,5),'Project splits'!$C$5:$AM$346,AX$22,FALSE),IF(ISNA(VLOOKUP($A273,'Success Asset Classes'!$B$15:$BD$377,AX$21,FALSE)),VLOOKUP(MID($A273,4,5),'Project splits'!$C$5:$AM$346,AX$22,FALSE),VLOOKUP($A273,'Success Asset Classes'!$B$15:$BD$377,AX$21,FALSE)))</f>
        <v>0</v>
      </c>
      <c r="AY273" s="230">
        <f>IF($AR273=0,VLOOKUP(MID($A273,4,5),'Project splits'!$C$5:$AM$346,AY$22,FALSE),IF(ISNA(VLOOKUP($A273,'Success Asset Classes'!$B$15:$BD$377,AY$21,FALSE)),VLOOKUP(MID($A273,4,5),'Project splits'!$C$5:$AM$346,AY$22,FALSE),VLOOKUP($A273,'Success Asset Classes'!$B$15:$BD$377,AY$21,FALSE)))</f>
        <v>0</v>
      </c>
      <c r="AZ273" s="230">
        <f>IF($AR273=0,VLOOKUP(MID($A273,4,5),'Project splits'!$C$5:$AM$346,AZ$22,FALSE),IF(ISNA(VLOOKUP($A273,'Success Asset Classes'!$B$15:$BD$377,AZ$21,FALSE)),VLOOKUP(MID($A273,4,5),'Project splits'!$C$5:$AM$346,AZ$22,FALSE),VLOOKUP($A273,'Success Asset Classes'!$B$15:$BD$377,AZ$21,FALSE)))</f>
        <v>0</v>
      </c>
      <c r="BA273" s="230">
        <f>IF($AR273=0,VLOOKUP(MID($A273,4,5),'Project splits'!$C$5:$AM$346,BA$22,FALSE),IF(ISNA(VLOOKUP($A273,'Success Asset Classes'!$B$15:$BD$377,BA$21,FALSE)),VLOOKUP(MID($A273,4,5),'Project splits'!$C$5:$AM$346,BA$22,FALSE),VLOOKUP($A273,'Success Asset Classes'!$B$15:$BD$377,BA$21,FALSE)))</f>
        <v>0</v>
      </c>
      <c r="BB273" s="230">
        <f>IF($AR273=0,VLOOKUP(MID($A273,4,5),'Project splits'!$C$5:$AM$346,BB$22,FALSE),IF(ISNA(VLOOKUP($A273,'Success Asset Classes'!$B$15:$BD$377,BB$21,FALSE)),VLOOKUP(MID($A273,4,5),'Project splits'!$C$5:$AM$346,BB$22,FALSE),VLOOKUP($A273,'Success Asset Classes'!$B$15:$BD$377,BB$21,FALSE)))</f>
        <v>1</v>
      </c>
      <c r="BC273" s="230">
        <f>IF($AR273=0,VLOOKUP(MID($A273,4,5),'Project splits'!$C$5:$AM$346,BC$22,FALSE),IF(ISNA(VLOOKUP($A273,'Success Asset Classes'!$B$15:$BD$377,BC$21,FALSE)),VLOOKUP(MID($A273,4,5),'Project splits'!$C$5:$AM$346,BC$22,FALSE),VLOOKUP($A273,'Success Asset Classes'!$B$15:$BD$377,BC$21,FALSE)))</f>
        <v>0</v>
      </c>
      <c r="BD273" s="230">
        <f>IF($AR273=0,VLOOKUP(MID($A273,4,5),'Project splits'!$C$5:$AM$346,BD$22,FALSE),IF(ISNA(VLOOKUP($A273,'Success Asset Classes'!$B$15:$BD$377,BD$21,FALSE)),VLOOKUP(MID($A273,4,5),'Project splits'!$C$5:$AM$346,BD$22,FALSE),VLOOKUP($A273,'Success Asset Classes'!$B$15:$BD$377,BD$21,FALSE)))</f>
        <v>0</v>
      </c>
      <c r="BE273" s="230">
        <f>IF($AR273=0,VLOOKUP(MID($A273,4,5),'Project splits'!$C$5:$AM$346,BE$22,FALSE),IF(ISNA(VLOOKUP($A273,'Success Asset Classes'!$B$15:$BD$377,BE$21,FALSE)),VLOOKUP(MID($A273,4,5),'Project splits'!$C$5:$AM$346,BE$22,FALSE),VLOOKUP($A273,'Success Asset Classes'!$B$15:$BD$377,BE$21,FALSE)))</f>
        <v>0</v>
      </c>
      <c r="BF273" s="230">
        <f>IF($AR273=0,VLOOKUP(MID($A273,4,5),'Project splits'!$C$5:$AM$346,BF$22,FALSE),IF(ISNA(VLOOKUP($A273,'Success Asset Classes'!$B$15:$BD$377,BF$21,FALSE)),VLOOKUP(MID($A273,4,5),'Project splits'!$C$5:$AM$346,BF$22,FALSE),VLOOKUP($A273,'Success Asset Classes'!$B$15:$BD$377,BF$21,FALSE)))</f>
        <v>0</v>
      </c>
      <c r="BG273" s="230">
        <f>IF($AR273=0,VLOOKUP(MID($A273,4,5),'Project splits'!$C$5:$AM$346,BG$22,FALSE),IF(ISNA(VLOOKUP($A273,'Success Asset Classes'!$B$15:$BD$377,BG$21,FALSE)),VLOOKUP(MID($A273,4,5),'Project splits'!$C$5:$AM$346,BG$22,FALSE),VLOOKUP($A273,'Success Asset Classes'!$B$15:$BD$377,BG$21,FALSE)))</f>
        <v>0</v>
      </c>
      <c r="BH273" s="230">
        <f>IF($AR273=0,VLOOKUP(MID($A273,4,5),'Project splits'!$C$5:$AM$346,BH$22,FALSE),IF(ISNA(VLOOKUP($A273,'Success Asset Classes'!$B$15:$BD$377,BH$21,FALSE)),VLOOKUP(MID($A273,4,5),'Project splits'!$C$5:$AM$346,BH$22,FALSE),VLOOKUP($A273,'Success Asset Classes'!$B$15:$BD$377,BH$21,FALSE)))</f>
        <v>0</v>
      </c>
      <c r="BI273" s="230">
        <f>IF($AR273=0,VLOOKUP(MID($A273,4,5),'Project splits'!$C$5:$AM$346,BI$22,FALSE),IF(ISNA(VLOOKUP($A273,'Success Asset Classes'!$B$15:$BD$377,BI$21,FALSE)),VLOOKUP(MID($A273,4,5),'Project splits'!$C$5:$AM$346,BI$22,FALSE),VLOOKUP($A273,'Success Asset Classes'!$B$15:$BD$377,BI$21,FALSE)))</f>
        <v>0</v>
      </c>
      <c r="BJ273" s="230">
        <f>IF($AR273=0,VLOOKUP(MID($A273,4,5),'Project splits'!$C$5:$AM$346,BJ$22,FALSE),IF(ISNA(VLOOKUP($A273,'Success Asset Classes'!$B$15:$BD$377,BJ$21,FALSE)),VLOOKUP(MID($A273,4,5),'Project splits'!$C$5:$AM$346,BJ$22,FALSE),VLOOKUP($A273,'Success Asset Classes'!$B$15:$BD$377,BJ$21,FALSE)))</f>
        <v>0</v>
      </c>
      <c r="BK273" s="230">
        <f>IF($AR273=0,VLOOKUP(MID($A273,4,5),'Project splits'!$C$5:$AM$346,BK$22,FALSE),IF(ISNA(VLOOKUP($A273,'Success Asset Classes'!$B$15:$BD$377,BK$21,FALSE)),VLOOKUP(MID($A273,4,5),'Project splits'!$C$5:$AM$346,BK$22,FALSE),VLOOKUP($A273,'Success Asset Classes'!$B$15:$BD$377,BK$21,FALSE)))</f>
        <v>0</v>
      </c>
      <c r="BL273" s="230">
        <f>IF($AR273=0,VLOOKUP(MID($A273,4,5),'Project splits'!$C$5:$AM$346,BL$22,FALSE),IF(ISNA(VLOOKUP($A273,'Success Asset Classes'!$B$15:$BD$377,BL$21,FALSE)),VLOOKUP(MID($A273,4,5),'Project splits'!$C$5:$AM$346,BL$22,FALSE),VLOOKUP($A273,'Success Asset Classes'!$B$15:$BD$377,BL$21,FALSE)))</f>
        <v>0</v>
      </c>
      <c r="BM273" s="230">
        <f>IF($AR273=0,VLOOKUP(MID($A273,4,5),'Project splits'!$C$5:$AM$346,BM$22,FALSE),IF(ISNA(VLOOKUP($A273,'Success Asset Classes'!$B$15:$BD$377,BM$21,FALSE)),VLOOKUP(MID($A273,4,5),'Project splits'!$C$5:$AM$346,BM$22,FALSE),VLOOKUP($A273,'Success Asset Classes'!$B$15:$BD$377,BM$21,FALSE)))</f>
        <v>0</v>
      </c>
      <c r="BN273" s="230">
        <f>IF($AR273=0,VLOOKUP(MID($A273,4,5),'Project splits'!$C$5:$AM$346,BN$22,FALSE),IF(ISNA(VLOOKUP($A273,'Success Asset Classes'!$B$15:$BD$377,BN$21,FALSE)),VLOOKUP(MID($A273,4,5),'Project splits'!$C$5:$AM$346,BN$22,FALSE),VLOOKUP($A273,'Success Asset Classes'!$B$15:$BD$377,BN$21,FALSE)))</f>
        <v>0</v>
      </c>
      <c r="BO273" s="230">
        <f>IF($AR273=0,VLOOKUP(MID($A273,4,5),'Project splits'!$C$5:$AM$346,BO$22,FALSE),IF(ISNA(VLOOKUP($A273,'Success Asset Classes'!$B$15:$BD$377,BO$21,FALSE)),VLOOKUP(MID($A273,4,5),'Project splits'!$C$5:$AM$346,BO$22,FALSE),VLOOKUP($A273,'Success Asset Classes'!$B$15:$BD$377,BO$21,FALSE)))</f>
        <v>0</v>
      </c>
      <c r="BP273" s="230">
        <f>IF($AR273=0,VLOOKUP(MID($A273,4,5),'Project splits'!$C$5:$AM$346,BP$22,FALSE),IF(ISNA(VLOOKUP($A273,'Success Asset Classes'!$B$15:$BD$377,BP$21,FALSE)),VLOOKUP(MID($A273,4,5),'Project splits'!$C$5:$AM$346,BP$22,FALSE),VLOOKUP($A273,'Success Asset Classes'!$B$15:$BD$377,BP$21,FALSE)))</f>
        <v>0</v>
      </c>
      <c r="BQ273" s="230">
        <f>IF($AR273=0,VLOOKUP(MID($A273,4,5),'Project splits'!$C$5:$AM$346,BQ$22,FALSE),IF(ISNA(VLOOKUP($A273,'Success Asset Classes'!$B$15:$BD$377,BQ$21,FALSE)),VLOOKUP(MID($A273,4,5),'Project splits'!$C$5:$AM$346,BQ$22,FALSE),VLOOKUP($A273,'Success Asset Classes'!$B$15:$BD$377,BQ$21,FALSE)))</f>
        <v>0</v>
      </c>
      <c r="BR273" s="230">
        <f>IF($AR273=0,VLOOKUP(MID($A273,4,5),'Project splits'!$C$5:$AM$346,BR$22,FALSE),IF(ISNA(VLOOKUP($A273,'Success Asset Classes'!$B$15:$BD$377,BR$21,FALSE)),VLOOKUP(MID($A273,4,5),'Project splits'!$C$5:$AM$346,BR$22,FALSE),VLOOKUP($A273,'Success Asset Classes'!$B$15:$BD$377,BR$21,FALSE)))</f>
        <v>0</v>
      </c>
      <c r="BS273" s="247">
        <f t="shared" si="69"/>
        <v>1</v>
      </c>
      <c r="BT273" s="249">
        <f>1+IF(ISNA(VLOOKUP($A273,'Project labour content'!$A$7:$D$255,'Project labour content'!$D$1,FALSE)),VLOOKUP($D273,'Project labour content'!$F$6:$G$15,'Project labour content'!$G$1,FALSE),VLOOKUP($A273,'Project labour content'!$A$7:$D$255,'Project labour content'!$D$1,FALSE))*LabEsc22*1</f>
        <v>1.0008946620064583</v>
      </c>
      <c r="BU273" s="249">
        <f>1+IF(ISNA(VLOOKUP($A273,'Project labour content'!$A$7:$D$255,'Project labour content'!$D$1,FALSE)),VLOOKUP($D273,'Project labour content'!$F$6:$G$15,'Project labour content'!$G$1,FALSE),VLOOKUP($A273,'Project labour content'!$A$7:$D$255,'Project labour content'!$D$1,FALSE))*LabEsc23*1</f>
        <v>1.0017936183905476</v>
      </c>
      <c r="BV273" s="249">
        <f>1+IF(ISNA(VLOOKUP($A273,'Project labour content'!$A$7:$D$255,'Project labour content'!$D$1,FALSE)),VLOOKUP($D273,'Project labour content'!$F$6:$G$15,'Project labour content'!$G$1,FALSE),VLOOKUP($A273,'Project labour content'!$A$7:$D$255,'Project labour content'!$D$1,FALSE))*LabEsc24*1</f>
        <v>1.0026404353043599</v>
      </c>
      <c r="BW273" s="249">
        <f>1+IF(ISNA(VLOOKUP($A273,'Project labour content'!$A$7:$D$255,'Project labour content'!$D$1,FALSE)),VLOOKUP($D273,'Project labour content'!$F$6:$G$15,'Project labour content'!$G$1,FALSE),VLOOKUP($A273,'Project labour content'!$A$7:$D$255,'Project labour content'!$D$1,FALSE))*LabEsc25*1</f>
        <v>1.0037746054242589</v>
      </c>
      <c r="BX273" s="249">
        <f>1+IF(ISNA(VLOOKUP($A273,'Project labour content'!$A$7:$D$255,'Project labour content'!$D$1,FALSE)),VLOOKUP($D273,'Project labour content'!$F$6:$G$15,'Project labour content'!$G$1,FALSE),VLOOKUP($A273,'Project labour content'!$A$7:$D$255,'Project labour content'!$D$1,FALSE))*LabEsc26*1</f>
        <v>1.0050106618265955</v>
      </c>
      <c r="BY273" s="249">
        <f>1+IF(ISNA(VLOOKUP($A273,'Project labour content'!$A$7:$D$255,'Project labour content'!$D$1,FALSE)),VLOOKUP($D273,'Project labour content'!$F$6:$G$15,'Project labour content'!$G$1,FALSE),VLOOKUP($A273,'Project labour content'!$A$7:$D$255,'Project labour content'!$D$1,FALSE))*LabEsc27*1</f>
        <v>1.0057762561459505</v>
      </c>
      <c r="BZ273" s="249">
        <f>1+IF(ISNA(VLOOKUP($A273,'Project labour content'!$A$7:$D$255,'Project labour content'!$D$1,FALSE)),VLOOKUP($D273,'Project labour content'!$F$6:$G$15,'Project labour content'!$G$1,FALSE),VLOOKUP($A273,'Project labour content'!$A$7:$D$255,'Project labour content'!$D$1,FALSE))*LabEsc28*1</f>
        <v>1.0063527486684249</v>
      </c>
      <c r="CA273" s="249">
        <f>1+IF(ISNA(VLOOKUP($A273,'Project labour content'!$A$7:$D$255,'Project labour content'!$D$1,FALSE)),VLOOKUP($D273,'Project labour content'!$F$6:$G$15,'Project labour content'!$G$1,FALSE),VLOOKUP($A273,'Project labour content'!$A$7:$D$255,'Project labour content'!$D$1,FALSE))*LabEsc29*1</f>
        <v>1.0072779038684916</v>
      </c>
      <c r="CB273" s="250" t="str">
        <f>IF(ISNA(VLOOKUP($A273,'Project labour content'!$A$7:$D$255,'Project labour content'!$D$1,FALSE)),"Category","Project")</f>
        <v>Category</v>
      </c>
      <c r="CD273" s="247" t="str">
        <f t="shared" si="70"/>
        <v>14238</v>
      </c>
      <c r="CE273" s="3"/>
    </row>
    <row r="274" spans="1:83" x14ac:dyDescent="0.15">
      <c r="A274" s="11" t="s">
        <v>878</v>
      </c>
      <c r="B274" s="11" t="str">
        <f>VLOOKUP($A274,'Incurred Real 2022$'!$A$25:$AC$426,'Incurred Real 2022$'!B$1,FALSE)</f>
        <v>PSCAD and PowerFactory Analysis Tools</v>
      </c>
      <c r="C274" s="11" t="str">
        <f>VLOOKUP($A274,'Incurred Real 2022$'!$A$25:$AC$426,'Incurred Real 2022$'!C$1,FALSE)</f>
        <v>ExAnte</v>
      </c>
      <c r="D274" s="11" t="str">
        <f>VLOOKUP($A274,'Incurred Real 2022$'!$A$25:$AC$426,'Incurred Real 2022$'!D$1,FALSE)</f>
        <v>Information Technology</v>
      </c>
      <c r="E274" s="11" t="str">
        <f>VLOOKUP($A274,'Incurred Real 2022$'!$A$25:$AC$426,'Incurred Real 2022$'!E$1,FALSE)</f>
        <v>Active</v>
      </c>
      <c r="F274" s="105" t="str">
        <f>IF(VLOOKUP($A274,'Incurred Real 2022$'!$A$25:$AC$426,'Incurred Real 2022$'!F$1,FALSE)=0,"",VLOOKUP($A274,'Incurred Real 2022$'!$A$25:$AC$426,'Incurred Real 2022$'!F$1,FALSE))</f>
        <v/>
      </c>
      <c r="G274" s="105" t="str">
        <f>IF(VLOOKUP($A274,'Incurred Real 2022$'!$A$25:$AC$426,'Incurred Real 2022$'!G$1,FALSE)=0,"",VLOOKUP($A274,'Incurred Real 2022$'!$A$25:$AC$426,'Incurred Real 2022$'!G$1,FALSE))</f>
        <v/>
      </c>
      <c r="H274" s="105" t="str">
        <f>IF(VLOOKUP($A274,'Incurred Real 2022$'!$A$25:$AC$426,'Incurred Real 2022$'!H$1,FALSE)=0,"",VLOOKUP($A274,'Incurred Real 2022$'!$A$25:$AC$426,'Incurred Real 2022$'!H$1,FALSE))</f>
        <v/>
      </c>
      <c r="I274" s="105" t="str">
        <f>IF(VLOOKUP($A274,'Incurred Real 2022$'!$A$25:$AC$426,'Incurred Real 2022$'!I$1,FALSE)=0,"",VLOOKUP($A274,'Incurred Real 2022$'!$A$25:$AC$426,'Incurred Real 2022$'!I$1,FALSE))</f>
        <v/>
      </c>
      <c r="J274" s="105" t="str">
        <f>IF(VLOOKUP($A274,'Incurred Real 2022$'!$A$25:$AC$426,'Incurred Real 2022$'!J$1,FALSE)=0,"",VLOOKUP($A274,'Incurred Real 2022$'!$A$25:$AC$426,'Incurred Real 2022$'!J$1,FALSE))</f>
        <v/>
      </c>
      <c r="K274" s="105" t="str">
        <f>IF(VLOOKUP($A274,'Incurred Real 2022$'!$A$25:$AC$426,'Incurred Real 2022$'!K$1,FALSE)=0,"",VLOOKUP($A274,'Incurred Real 2022$'!$A$25:$AC$426,'Incurred Real 2022$'!K$1,FALSE))</f>
        <v/>
      </c>
      <c r="L274" s="105" t="str">
        <f>IF(VLOOKUP($A274,'Incurred Real 2022$'!$A$25:$AC$426,'Incurred Real 2022$'!L$1,FALSE)=0,"",VLOOKUP($A274,'Incurred Real 2022$'!$A$25:$AC$426,'Incurred Real 2022$'!L$1,FALSE))</f>
        <v/>
      </c>
      <c r="M274" s="105" t="str">
        <f>IF(VLOOKUP($A274,'Incurred Real 2022$'!$A$25:$AC$426,'Incurred Real 2022$'!M$1,FALSE)=0,"",VLOOKUP($A274,'Incurred Real 2022$'!$A$25:$AC$426,'Incurred Real 2022$'!M$1,FALSE))</f>
        <v/>
      </c>
      <c r="N274" s="105" t="str">
        <f>IF(VLOOKUP($A274,'Incurred Real 2022$'!$A$25:$AC$426,'Incurred Real 2022$'!N$1,FALSE)=0,"",VLOOKUP($A274,'Incurred Real 2022$'!$A$25:$AC$426,'Incurred Real 2022$'!N$1,FALSE))</f>
        <v/>
      </c>
      <c r="O274" s="105" t="str">
        <f>IF(VLOOKUP($A274,'Incurred Real 2022$'!$A$25:$AC$426,'Incurred Real 2022$'!O$1,FALSE)=0,"",VLOOKUP($A274,'Incurred Real 2022$'!$A$25:$AC$426,'Incurred Real 2022$'!O$1,FALSE))</f>
        <v/>
      </c>
      <c r="P274" s="105" t="str">
        <f>IF(VLOOKUP($A274,'Incurred Real 2022$'!$A$25:$AC$426,'Incurred Real 2022$'!P$1,FALSE)=0,"",VLOOKUP($A274,'Incurred Real 2022$'!$A$25:$AC$426,'Incurred Real 2022$'!P$1,FALSE))</f>
        <v/>
      </c>
      <c r="Q274" s="105" t="str">
        <f>IF(VLOOKUP($A274,'Incurred Real 2022$'!$A$25:$AC$426,'Incurred Real 2022$'!Q$1,FALSE)=0,"",VLOOKUP($A274,'Incurred Real 2022$'!$A$25:$AC$426,'Incurred Real 2022$'!Q$1,FALSE))</f>
        <v/>
      </c>
      <c r="R274" s="105">
        <f>IF(VLOOKUP($A274,'Incurred Real 2022$'!$A$25:$AC$426,'Incurred Real 2022$'!R$1,FALSE)=0,"",VLOOKUP($A274,'Incurred Real 2022$'!$A$25:$AC$426,'Incurred Real 2022$'!R$1,FALSE))</f>
        <v>156618.5</v>
      </c>
      <c r="S274" s="105">
        <f>IF(VLOOKUP($A274,'Incurred Real 2022$'!$A$25:$AC$426,'Incurred Real 2022$'!S$1,FALSE)=0,"",VLOOKUP($A274,'Incurred Real 2022$'!$A$25:$AC$426,'Incurred Real 2022$'!S$1,FALSE))</f>
        <v>857955.5</v>
      </c>
      <c r="T274" s="105">
        <f>IF(VLOOKUP($A274,'Incurred Real 2022$'!$A$25:$AC$426,'Incurred Real 2022$'!T$1,FALSE)=0,"",VLOOKUP($A274,'Incurred Real 2022$'!$A$25:$AC$426,'Incurred Real 2022$'!T$1,FALSE))</f>
        <v>629678.63</v>
      </c>
      <c r="U274" s="105">
        <f>IF(VLOOKUP($A274,'Incurred Real 2022$'!$A$25:$AC$426,'Incurred Real 2022$'!U$1,FALSE)=0,"",VLOOKUP($A274,'Incurred Real 2022$'!$A$25:$AC$426,'Incurred Real 2022$'!U$1,FALSE))</f>
        <v>168305.38</v>
      </c>
      <c r="V274" s="13">
        <f>IF(ISTEXT(VLOOKUP($A274,'Incurred Real 2022$'!$A$25:$AC$426,'Incurred Real 2022$'!V$1,FALSE)),"",(VLOOKUP($A274,'Incurred Real 2022$'!$A$25:$AC$426,'Incurred Real 2022$'!V$1,FALSE))*BT274*Incurred_Real!V$15)</f>
        <v>346455.72643971426</v>
      </c>
      <c r="W274" s="13">
        <f>IF(ISTEXT(VLOOKUP($A274,'Incurred Real 2022$'!$A$25:$AC$426,'Incurred Real 2022$'!W$1,FALSE)),"",(VLOOKUP($A274,'Incurred Real 2022$'!$A$25:$AC$426,'Incurred Real 2022$'!W$1,FALSE))*BU274*Incurred_Real!W$15)</f>
        <v>557275.36503209989</v>
      </c>
      <c r="X274" s="220" t="str">
        <f>IF(ISTEXT(VLOOKUP($A274,'Incurred Real 2022$'!$A$25:$AC$426,'Incurred Real 2022$'!X$1,FALSE)),"",(VLOOKUP($A274,'Incurred Real 2022$'!$A$25:$AC$426,'Incurred Real 2022$'!X$1,FALSE))*BV274*Incurred_Real!X$15)</f>
        <v/>
      </c>
      <c r="Y274" s="217" t="str">
        <f>IF(ISTEXT(VLOOKUP($A274,'Incurred Real 2022$'!$A$25:$AC$426,'Incurred Real 2022$'!Y$1,FALSE)),"",(VLOOKUP($A274,'Incurred Real 2022$'!$A$25:$AC$426,'Incurred Real 2022$'!Y$1,FALSE))*BW274*Incurred_Real!Y$15)</f>
        <v/>
      </c>
      <c r="Z274" s="13" t="str">
        <f>IF(ISTEXT(VLOOKUP($A274,'Incurred Real 2022$'!$A$25:$AC$426,'Incurred Real 2022$'!Z$1,FALSE)),"",(VLOOKUP($A274,'Incurred Real 2022$'!$A$25:$AC$426,'Incurred Real 2022$'!Z$1,FALSE))*BX274*Incurred_Real!Z$15)</f>
        <v/>
      </c>
      <c r="AA274" s="13" t="str">
        <f>IF(ISTEXT(VLOOKUP($A274,'Incurred Real 2022$'!$A$25:$AC$426,'Incurred Real 2022$'!AA$1,FALSE)),"",(VLOOKUP($A274,'Incurred Real 2022$'!$A$25:$AC$426,'Incurred Real 2022$'!AA$1,FALSE))*BY274*Incurred_Real!AA$15)</f>
        <v/>
      </c>
      <c r="AB274" s="13" t="str">
        <f>IF(ISTEXT(VLOOKUP($A274,'Incurred Real 2022$'!$A$25:$AC$426,'Incurred Real 2022$'!AB$1,FALSE)),"",(VLOOKUP($A274,'Incurred Real 2022$'!$A$25:$AC$426,'Incurred Real 2022$'!AB$1,FALSE))*BZ274*Incurred_Real!AB$15)</f>
        <v/>
      </c>
      <c r="AC274" s="13" t="str">
        <f>IF(ISTEXT(VLOOKUP($A274,'Incurred Real 2022$'!$A$25:$AC$426,'Incurred Real 2022$'!AC$1,FALSE)),"",(VLOOKUP($A274,'Incurred Real 2022$'!$A$25:$AC$426,'Incurred Real 2022$'!AC$1,FALSE))*CA274*Incurred_Real!AC$15)</f>
        <v/>
      </c>
      <c r="AD274" s="221">
        <f t="shared" si="65"/>
        <v>2716289.1014718143</v>
      </c>
      <c r="AE274" s="221">
        <f t="shared" si="66"/>
        <v>2716289.1014718143</v>
      </c>
      <c r="AF274" s="239" t="str">
        <f t="shared" si="71"/>
        <v/>
      </c>
      <c r="AG274" s="222" t="str">
        <f t="shared" si="67"/>
        <v/>
      </c>
      <c r="AH274" s="223" t="str">
        <f t="shared" si="76"/>
        <v/>
      </c>
      <c r="AI274" s="224">
        <f t="shared" si="68"/>
        <v>2023</v>
      </c>
      <c r="AJ274" s="225">
        <f>VLOOKUP($A274,Project_Commissioning!$C$4:$H$355,Project_Commissioning!F$1,FALSE)</f>
        <v>44188</v>
      </c>
      <c r="AK274" s="226">
        <f>VLOOKUP($A274,Project_Commissioning!$C$4:$H$355,Project_Commissioning!G$1,FALSE)</f>
        <v>2021</v>
      </c>
      <c r="AL274" s="225" t="str">
        <f>IF(VLOOKUP($A274,Project_Commissioning!$C$4:$H$355,Project_Commissioning!H$1,FALSE)=0,"",VLOOKUP($A274,Project_Commissioning!$C$4:$H$355,Project_Commissioning!H$1,FALSE))</f>
        <v>Commissioned Extra</v>
      </c>
      <c r="AM274" s="237" t="str">
        <f t="shared" si="72"/>
        <v/>
      </c>
      <c r="AN274" s="221" cm="1">
        <f t="array" ref="AN274">IF(ROUND(AE274,0)=0,0,LOOKUP(2,1/(F274:AC274&lt;&gt;""),F274:AC274))</f>
        <v>557275.36503209989</v>
      </c>
      <c r="AO274" s="221">
        <f t="shared" si="73"/>
        <v>903731.09147181408</v>
      </c>
      <c r="AP274" s="79"/>
      <c r="AQ274" s="20"/>
      <c r="AR274" s="245">
        <f>IF(ISNA(VLOOKUP($A274,'Success Asset Classes'!$B$15:$AA$114,'Success Asset Classes'!$AA$1,FALSE)),0,VLOOKUP($A274,'Success Asset Classes'!$B$15:$AA$114,'Success Asset Classes'!$AA$1,FALSE))</f>
        <v>1</v>
      </c>
      <c r="AS274" s="230">
        <f>IF($AR274=0,VLOOKUP(MID($A274,4,5),'Project splits'!$C$5:$AM$346,AS$22,FALSE),IF(ISNA(VLOOKUP($A274,'Success Asset Classes'!$B$15:$BD$377,AS$21,FALSE)),VLOOKUP(MID($A274,4,5),'Project splits'!$C$5:$AM$346,AS$22,FALSE),VLOOKUP($A274,'Success Asset Classes'!$B$15:$BD$377,AS$21,FALSE)))</f>
        <v>0</v>
      </c>
      <c r="AT274" s="230">
        <f>IF($AR274=0,VLOOKUP(MID($A274,4,5),'Project splits'!$C$5:$AM$346,AT$22,FALSE),IF(ISNA(VLOOKUP($A274,'Success Asset Classes'!$B$15:$BD$377,AT$21,FALSE)),VLOOKUP(MID($A274,4,5),'Project splits'!$C$5:$AM$346,AT$22,FALSE),VLOOKUP($A274,'Success Asset Classes'!$B$15:$BD$377,AT$21,FALSE)))</f>
        <v>0</v>
      </c>
      <c r="AU274" s="230">
        <f>IF($AR274=0,VLOOKUP(MID($A274,4,5),'Project splits'!$C$5:$AM$346,AU$22,FALSE),IF(ISNA(VLOOKUP($A274,'Success Asset Classes'!$B$15:$BD$377,AU$21,FALSE)),VLOOKUP(MID($A274,4,5),'Project splits'!$C$5:$AM$346,AU$22,FALSE),VLOOKUP($A274,'Success Asset Classes'!$B$15:$BD$377,AU$21,FALSE)))</f>
        <v>0</v>
      </c>
      <c r="AV274" s="230">
        <f>IF($AR274=0,VLOOKUP(MID($A274,4,5),'Project splits'!$C$5:$AM$346,AV$22,FALSE),IF(ISNA(VLOOKUP($A274,'Success Asset Classes'!$B$15:$BD$377,AV$21,FALSE)),VLOOKUP(MID($A274,4,5),'Project splits'!$C$5:$AM$346,AV$22,FALSE),VLOOKUP($A274,'Success Asset Classes'!$B$15:$BD$377,AV$21,FALSE)))</f>
        <v>1</v>
      </c>
      <c r="AW274" s="230">
        <f>IF($AR274=0,VLOOKUP(MID($A274,4,5),'Project splits'!$C$5:$AM$346,AW$22,FALSE),IF(ISNA(VLOOKUP($A274,'Success Asset Classes'!$B$15:$BD$377,AW$21,FALSE)),VLOOKUP(MID($A274,4,5),'Project splits'!$C$5:$AM$346,AW$22,FALSE),VLOOKUP($A274,'Success Asset Classes'!$B$15:$BD$377,AW$21,FALSE)))</f>
        <v>0</v>
      </c>
      <c r="AX274" s="230">
        <f>IF($AR274=0,VLOOKUP(MID($A274,4,5),'Project splits'!$C$5:$AM$346,AX$22,FALSE),IF(ISNA(VLOOKUP($A274,'Success Asset Classes'!$B$15:$BD$377,AX$21,FALSE)),VLOOKUP(MID($A274,4,5),'Project splits'!$C$5:$AM$346,AX$22,FALSE),VLOOKUP($A274,'Success Asset Classes'!$B$15:$BD$377,AX$21,FALSE)))</f>
        <v>0</v>
      </c>
      <c r="AY274" s="230">
        <f>IF($AR274=0,VLOOKUP(MID($A274,4,5),'Project splits'!$C$5:$AM$346,AY$22,FALSE),IF(ISNA(VLOOKUP($A274,'Success Asset Classes'!$B$15:$BD$377,AY$21,FALSE)),VLOOKUP(MID($A274,4,5),'Project splits'!$C$5:$AM$346,AY$22,FALSE),VLOOKUP($A274,'Success Asset Classes'!$B$15:$BD$377,AY$21,FALSE)))</f>
        <v>0</v>
      </c>
      <c r="AZ274" s="230">
        <f>IF($AR274=0,VLOOKUP(MID($A274,4,5),'Project splits'!$C$5:$AM$346,AZ$22,FALSE),IF(ISNA(VLOOKUP($A274,'Success Asset Classes'!$B$15:$BD$377,AZ$21,FALSE)),VLOOKUP(MID($A274,4,5),'Project splits'!$C$5:$AM$346,AZ$22,FALSE),VLOOKUP($A274,'Success Asset Classes'!$B$15:$BD$377,AZ$21,FALSE)))</f>
        <v>0</v>
      </c>
      <c r="BA274" s="230">
        <f>IF($AR274=0,VLOOKUP(MID($A274,4,5),'Project splits'!$C$5:$AM$346,BA$22,FALSE),IF(ISNA(VLOOKUP($A274,'Success Asset Classes'!$B$15:$BD$377,BA$21,FALSE)),VLOOKUP(MID($A274,4,5),'Project splits'!$C$5:$AM$346,BA$22,FALSE),VLOOKUP($A274,'Success Asset Classes'!$B$15:$BD$377,BA$21,FALSE)))</f>
        <v>0</v>
      </c>
      <c r="BB274" s="230">
        <f>IF($AR274=0,VLOOKUP(MID($A274,4,5),'Project splits'!$C$5:$AM$346,BB$22,FALSE),IF(ISNA(VLOOKUP($A274,'Success Asset Classes'!$B$15:$BD$377,BB$21,FALSE)),VLOOKUP(MID($A274,4,5),'Project splits'!$C$5:$AM$346,BB$22,FALSE),VLOOKUP($A274,'Success Asset Classes'!$B$15:$BD$377,BB$21,FALSE)))</f>
        <v>0</v>
      </c>
      <c r="BC274" s="230">
        <f>IF($AR274=0,VLOOKUP(MID($A274,4,5),'Project splits'!$C$5:$AM$346,BC$22,FALSE),IF(ISNA(VLOOKUP($A274,'Success Asset Classes'!$B$15:$BD$377,BC$21,FALSE)),VLOOKUP(MID($A274,4,5),'Project splits'!$C$5:$AM$346,BC$22,FALSE),VLOOKUP($A274,'Success Asset Classes'!$B$15:$BD$377,BC$21,FALSE)))</f>
        <v>0</v>
      </c>
      <c r="BD274" s="230">
        <f>IF($AR274=0,VLOOKUP(MID($A274,4,5),'Project splits'!$C$5:$AM$346,BD$22,FALSE),IF(ISNA(VLOOKUP($A274,'Success Asset Classes'!$B$15:$BD$377,BD$21,FALSE)),VLOOKUP(MID($A274,4,5),'Project splits'!$C$5:$AM$346,BD$22,FALSE),VLOOKUP($A274,'Success Asset Classes'!$B$15:$BD$377,BD$21,FALSE)))</f>
        <v>0</v>
      </c>
      <c r="BE274" s="230">
        <f>IF($AR274=0,VLOOKUP(MID($A274,4,5),'Project splits'!$C$5:$AM$346,BE$22,FALSE),IF(ISNA(VLOOKUP($A274,'Success Asset Classes'!$B$15:$BD$377,BE$21,FALSE)),VLOOKUP(MID($A274,4,5),'Project splits'!$C$5:$AM$346,BE$22,FALSE),VLOOKUP($A274,'Success Asset Classes'!$B$15:$BD$377,BE$21,FALSE)))</f>
        <v>0</v>
      </c>
      <c r="BF274" s="230">
        <f>IF($AR274=0,VLOOKUP(MID($A274,4,5),'Project splits'!$C$5:$AM$346,BF$22,FALSE),IF(ISNA(VLOOKUP($A274,'Success Asset Classes'!$B$15:$BD$377,BF$21,FALSE)),VLOOKUP(MID($A274,4,5),'Project splits'!$C$5:$AM$346,BF$22,FALSE),VLOOKUP($A274,'Success Asset Classes'!$B$15:$BD$377,BF$21,FALSE)))</f>
        <v>0</v>
      </c>
      <c r="BG274" s="230">
        <f>IF($AR274=0,VLOOKUP(MID($A274,4,5),'Project splits'!$C$5:$AM$346,BG$22,FALSE),IF(ISNA(VLOOKUP($A274,'Success Asset Classes'!$B$15:$BD$377,BG$21,FALSE)),VLOOKUP(MID($A274,4,5),'Project splits'!$C$5:$AM$346,BG$22,FALSE),VLOOKUP($A274,'Success Asset Classes'!$B$15:$BD$377,BG$21,FALSE)))</f>
        <v>0</v>
      </c>
      <c r="BH274" s="230">
        <f>IF($AR274=0,VLOOKUP(MID($A274,4,5),'Project splits'!$C$5:$AM$346,BH$22,FALSE),IF(ISNA(VLOOKUP($A274,'Success Asset Classes'!$B$15:$BD$377,BH$21,FALSE)),VLOOKUP(MID($A274,4,5),'Project splits'!$C$5:$AM$346,BH$22,FALSE),VLOOKUP($A274,'Success Asset Classes'!$B$15:$BD$377,BH$21,FALSE)))</f>
        <v>0</v>
      </c>
      <c r="BI274" s="230">
        <f>IF($AR274=0,VLOOKUP(MID($A274,4,5),'Project splits'!$C$5:$AM$346,BI$22,FALSE),IF(ISNA(VLOOKUP($A274,'Success Asset Classes'!$B$15:$BD$377,BI$21,FALSE)),VLOOKUP(MID($A274,4,5),'Project splits'!$C$5:$AM$346,BI$22,FALSE),VLOOKUP($A274,'Success Asset Classes'!$B$15:$BD$377,BI$21,FALSE)))</f>
        <v>0</v>
      </c>
      <c r="BJ274" s="230">
        <f>IF($AR274=0,VLOOKUP(MID($A274,4,5),'Project splits'!$C$5:$AM$346,BJ$22,FALSE),IF(ISNA(VLOOKUP($A274,'Success Asset Classes'!$B$15:$BD$377,BJ$21,FALSE)),VLOOKUP(MID($A274,4,5),'Project splits'!$C$5:$AM$346,BJ$22,FALSE),VLOOKUP($A274,'Success Asset Classes'!$B$15:$BD$377,BJ$21,FALSE)))</f>
        <v>0</v>
      </c>
      <c r="BK274" s="230">
        <f>IF($AR274=0,VLOOKUP(MID($A274,4,5),'Project splits'!$C$5:$AM$346,BK$22,FALSE),IF(ISNA(VLOOKUP($A274,'Success Asset Classes'!$B$15:$BD$377,BK$21,FALSE)),VLOOKUP(MID($A274,4,5),'Project splits'!$C$5:$AM$346,BK$22,FALSE),VLOOKUP($A274,'Success Asset Classes'!$B$15:$BD$377,BK$21,FALSE)))</f>
        <v>0</v>
      </c>
      <c r="BL274" s="230">
        <f>IF($AR274=0,VLOOKUP(MID($A274,4,5),'Project splits'!$C$5:$AM$346,BL$22,FALSE),IF(ISNA(VLOOKUP($A274,'Success Asset Classes'!$B$15:$BD$377,BL$21,FALSE)),VLOOKUP(MID($A274,4,5),'Project splits'!$C$5:$AM$346,BL$22,FALSE),VLOOKUP($A274,'Success Asset Classes'!$B$15:$BD$377,BL$21,FALSE)))</f>
        <v>0</v>
      </c>
      <c r="BM274" s="230">
        <f>IF($AR274=0,VLOOKUP(MID($A274,4,5),'Project splits'!$C$5:$AM$346,BM$22,FALSE),IF(ISNA(VLOOKUP($A274,'Success Asset Classes'!$B$15:$BD$377,BM$21,FALSE)),VLOOKUP(MID($A274,4,5),'Project splits'!$C$5:$AM$346,BM$22,FALSE),VLOOKUP($A274,'Success Asset Classes'!$B$15:$BD$377,BM$21,FALSE)))</f>
        <v>0</v>
      </c>
      <c r="BN274" s="230">
        <f>IF($AR274=0,VLOOKUP(MID($A274,4,5),'Project splits'!$C$5:$AM$346,BN$22,FALSE),IF(ISNA(VLOOKUP($A274,'Success Asset Classes'!$B$15:$BD$377,BN$21,FALSE)),VLOOKUP(MID($A274,4,5),'Project splits'!$C$5:$AM$346,BN$22,FALSE),VLOOKUP($A274,'Success Asset Classes'!$B$15:$BD$377,BN$21,FALSE)))</f>
        <v>0</v>
      </c>
      <c r="BO274" s="230">
        <f>IF($AR274=0,VLOOKUP(MID($A274,4,5),'Project splits'!$C$5:$AM$346,BO$22,FALSE),IF(ISNA(VLOOKUP($A274,'Success Asset Classes'!$B$15:$BD$377,BO$21,FALSE)),VLOOKUP(MID($A274,4,5),'Project splits'!$C$5:$AM$346,BO$22,FALSE),VLOOKUP($A274,'Success Asset Classes'!$B$15:$BD$377,BO$21,FALSE)))</f>
        <v>0</v>
      </c>
      <c r="BP274" s="230">
        <f>IF($AR274=0,VLOOKUP(MID($A274,4,5),'Project splits'!$C$5:$AM$346,BP$22,FALSE),IF(ISNA(VLOOKUP($A274,'Success Asset Classes'!$B$15:$BD$377,BP$21,FALSE)),VLOOKUP(MID($A274,4,5),'Project splits'!$C$5:$AM$346,BP$22,FALSE),VLOOKUP($A274,'Success Asset Classes'!$B$15:$BD$377,BP$21,FALSE)))</f>
        <v>0</v>
      </c>
      <c r="BQ274" s="230">
        <f>IF($AR274=0,VLOOKUP(MID($A274,4,5),'Project splits'!$C$5:$AM$346,BQ$22,FALSE),IF(ISNA(VLOOKUP($A274,'Success Asset Classes'!$B$15:$BD$377,BQ$21,FALSE)),VLOOKUP(MID($A274,4,5),'Project splits'!$C$5:$AM$346,BQ$22,FALSE),VLOOKUP($A274,'Success Asset Classes'!$B$15:$BD$377,BQ$21,FALSE)))</f>
        <v>0</v>
      </c>
      <c r="BR274" s="230">
        <f>IF($AR274=0,VLOOKUP(MID($A274,4,5),'Project splits'!$C$5:$AM$346,BR$22,FALSE),IF(ISNA(VLOOKUP($A274,'Success Asset Classes'!$B$15:$BD$377,BR$21,FALSE)),VLOOKUP(MID($A274,4,5),'Project splits'!$C$5:$AM$346,BR$22,FALSE),VLOOKUP($A274,'Success Asset Classes'!$B$15:$BD$377,BR$21,FALSE)))</f>
        <v>0</v>
      </c>
      <c r="BS274" s="247">
        <f t="shared" si="69"/>
        <v>1</v>
      </c>
      <c r="BT274" s="249">
        <f>1+IF(ISNA(VLOOKUP($A274,'Project labour content'!$A$7:$D$255,'Project labour content'!$D$1,FALSE)),VLOOKUP($D274,'Project labour content'!$F$6:$G$15,'Project labour content'!$G$1,FALSE),VLOOKUP($A274,'Project labour content'!$A$7:$D$255,'Project labour content'!$D$1,FALSE))*LabEsc22*1</f>
        <v>1.0012837712518117</v>
      </c>
      <c r="BU274" s="249">
        <f>1+IF(ISNA(VLOOKUP($A274,'Project labour content'!$A$7:$D$255,'Project labour content'!$D$1,FALSE)),VLOOKUP($D274,'Project labour content'!$F$6:$G$15,'Project labour content'!$G$1,FALSE),VLOOKUP($A274,'Project labour content'!$A$7:$D$255,'Project labour content'!$D$1,FALSE))*LabEsc23*1</f>
        <v>1.0025737046056318</v>
      </c>
      <c r="BV274" s="249">
        <f>1+IF(ISNA(VLOOKUP($A274,'Project labour content'!$A$7:$D$255,'Project labour content'!$D$1,FALSE)),VLOOKUP($D274,'Project labour content'!$F$6:$G$15,'Project labour content'!$G$1,FALSE),VLOOKUP($A274,'Project labour content'!$A$7:$D$255,'Project labour content'!$D$1,FALSE))*LabEsc24*1</f>
        <v>1.0037888218249307</v>
      </c>
      <c r="BW274" s="249">
        <f>1+IF(ISNA(VLOOKUP($A274,'Project labour content'!$A$7:$D$255,'Project labour content'!$D$1,FALSE)),VLOOKUP($D274,'Project labour content'!$F$6:$G$15,'Project labour content'!$G$1,FALSE),VLOOKUP($A274,'Project labour content'!$A$7:$D$255,'Project labour content'!$D$1,FALSE))*LabEsc25*1</f>
        <v>1.0054162688206447</v>
      </c>
      <c r="BX274" s="249">
        <f>1+IF(ISNA(VLOOKUP($A274,'Project labour content'!$A$7:$D$255,'Project labour content'!$D$1,FALSE)),VLOOKUP($D274,'Project labour content'!$F$6:$G$15,'Project labour content'!$G$1,FALSE),VLOOKUP($A274,'Project labour content'!$A$7:$D$255,'Project labour content'!$D$1,FALSE))*LabEsc26*1</f>
        <v>1.0071899148048071</v>
      </c>
      <c r="BY274" s="249">
        <f>1+IF(ISNA(VLOOKUP($A274,'Project labour content'!$A$7:$D$255,'Project labour content'!$D$1,FALSE)),VLOOKUP($D274,'Project labour content'!$F$6:$G$15,'Project labour content'!$G$1,FALSE),VLOOKUP($A274,'Project labour content'!$A$7:$D$255,'Project labour content'!$D$1,FALSE))*LabEsc27*1</f>
        <v>1.0082884838405359</v>
      </c>
      <c r="BZ274" s="249">
        <f>1+IF(ISNA(VLOOKUP($A274,'Project labour content'!$A$7:$D$255,'Project labour content'!$D$1,FALSE)),VLOOKUP($D274,'Project labour content'!$F$6:$G$15,'Project labour content'!$G$1,FALSE),VLOOKUP($A274,'Project labour content'!$A$7:$D$255,'Project labour content'!$D$1,FALSE))*LabEsc28*1</f>
        <v>1.0091157063244398</v>
      </c>
      <c r="CA274" s="249">
        <f>1+IF(ISNA(VLOOKUP($A274,'Project labour content'!$A$7:$D$255,'Project labour content'!$D$1,FALSE)),VLOOKUP($D274,'Project labour content'!$F$6:$G$15,'Project labour content'!$G$1,FALSE),VLOOKUP($A274,'Project labour content'!$A$7:$D$255,'Project labour content'!$D$1,FALSE))*LabEsc29*1</f>
        <v>1.0104432329666089</v>
      </c>
      <c r="CB274" s="250" t="str">
        <f>IF(ISNA(VLOOKUP($A274,'Project labour content'!$A$7:$D$255,'Project labour content'!$D$1,FALSE)),"Category","Project")</f>
        <v>Project</v>
      </c>
      <c r="CD274" s="247" t="str">
        <f t="shared" si="70"/>
        <v>14239</v>
      </c>
      <c r="CE274" s="3"/>
    </row>
    <row r="275" spans="1:83" x14ac:dyDescent="0.15">
      <c r="A275" s="11" t="s">
        <v>898</v>
      </c>
      <c r="B275" s="11" t="str">
        <f>VLOOKUP($A275,'Incurred Real 2022$'!$A$25:$AC$426,'Incurred Real 2022$'!B$1,FALSE)</f>
        <v>Spare 275 kV 15 MVAr Oil Filled Reactor</v>
      </c>
      <c r="C275" s="11" t="str">
        <f>VLOOKUP($A275,'Incurred Real 2022$'!$A$25:$AC$426,'Incurred Real 2022$'!C$1,FALSE)</f>
        <v>ExAnte</v>
      </c>
      <c r="D275" s="11" t="str">
        <f>VLOOKUP($A275,'Incurred Real 2022$'!$A$25:$AC$426,'Incurred Real 2022$'!D$1,FALSE)</f>
        <v>Inventory/Spares</v>
      </c>
      <c r="E275" s="11" t="str">
        <f>VLOOKUP($A275,'Incurred Real 2022$'!$A$25:$AC$426,'Incurred Real 2022$'!E$1,FALSE)</f>
        <v>Active</v>
      </c>
      <c r="F275" s="105" t="str">
        <f>IF(VLOOKUP($A275,'Incurred Real 2022$'!$A$25:$AC$426,'Incurred Real 2022$'!F$1,FALSE)=0,"",VLOOKUP($A275,'Incurred Real 2022$'!$A$25:$AC$426,'Incurred Real 2022$'!F$1,FALSE))</f>
        <v/>
      </c>
      <c r="G275" s="105" t="str">
        <f>IF(VLOOKUP($A275,'Incurred Real 2022$'!$A$25:$AC$426,'Incurred Real 2022$'!G$1,FALSE)=0,"",VLOOKUP($A275,'Incurred Real 2022$'!$A$25:$AC$426,'Incurred Real 2022$'!G$1,FALSE))</f>
        <v/>
      </c>
      <c r="H275" s="105" t="str">
        <f>IF(VLOOKUP($A275,'Incurred Real 2022$'!$A$25:$AC$426,'Incurred Real 2022$'!H$1,FALSE)=0,"",VLOOKUP($A275,'Incurred Real 2022$'!$A$25:$AC$426,'Incurred Real 2022$'!H$1,FALSE))</f>
        <v/>
      </c>
      <c r="I275" s="105" t="str">
        <f>IF(VLOOKUP($A275,'Incurred Real 2022$'!$A$25:$AC$426,'Incurred Real 2022$'!I$1,FALSE)=0,"",VLOOKUP($A275,'Incurred Real 2022$'!$A$25:$AC$426,'Incurred Real 2022$'!I$1,FALSE))</f>
        <v/>
      </c>
      <c r="J275" s="105" t="str">
        <f>IF(VLOOKUP($A275,'Incurred Real 2022$'!$A$25:$AC$426,'Incurred Real 2022$'!J$1,FALSE)=0,"",VLOOKUP($A275,'Incurred Real 2022$'!$A$25:$AC$426,'Incurred Real 2022$'!J$1,FALSE))</f>
        <v/>
      </c>
      <c r="K275" s="105" t="str">
        <f>IF(VLOOKUP($A275,'Incurred Real 2022$'!$A$25:$AC$426,'Incurred Real 2022$'!K$1,FALSE)=0,"",VLOOKUP($A275,'Incurred Real 2022$'!$A$25:$AC$426,'Incurred Real 2022$'!K$1,FALSE))</f>
        <v/>
      </c>
      <c r="L275" s="105" t="str">
        <f>IF(VLOOKUP($A275,'Incurred Real 2022$'!$A$25:$AC$426,'Incurred Real 2022$'!L$1,FALSE)=0,"",VLOOKUP($A275,'Incurred Real 2022$'!$A$25:$AC$426,'Incurred Real 2022$'!L$1,FALSE))</f>
        <v/>
      </c>
      <c r="M275" s="105" t="str">
        <f>IF(VLOOKUP($A275,'Incurred Real 2022$'!$A$25:$AC$426,'Incurred Real 2022$'!M$1,FALSE)=0,"",VLOOKUP($A275,'Incurred Real 2022$'!$A$25:$AC$426,'Incurred Real 2022$'!M$1,FALSE))</f>
        <v/>
      </c>
      <c r="N275" s="105" t="str">
        <f>IF(VLOOKUP($A275,'Incurred Real 2022$'!$A$25:$AC$426,'Incurred Real 2022$'!N$1,FALSE)=0,"",VLOOKUP($A275,'Incurred Real 2022$'!$A$25:$AC$426,'Incurred Real 2022$'!N$1,FALSE))</f>
        <v/>
      </c>
      <c r="O275" s="105" t="str">
        <f>IF(VLOOKUP($A275,'Incurred Real 2022$'!$A$25:$AC$426,'Incurred Real 2022$'!O$1,FALSE)=0,"",VLOOKUP($A275,'Incurred Real 2022$'!$A$25:$AC$426,'Incurred Real 2022$'!O$1,FALSE))</f>
        <v/>
      </c>
      <c r="P275" s="105" t="str">
        <f>IF(VLOOKUP($A275,'Incurred Real 2022$'!$A$25:$AC$426,'Incurred Real 2022$'!P$1,FALSE)=0,"",VLOOKUP($A275,'Incurred Real 2022$'!$A$25:$AC$426,'Incurred Real 2022$'!P$1,FALSE))</f>
        <v/>
      </c>
      <c r="Q275" s="105" t="str">
        <f>IF(VLOOKUP($A275,'Incurred Real 2022$'!$A$25:$AC$426,'Incurred Real 2022$'!Q$1,FALSE)=0,"",VLOOKUP($A275,'Incurred Real 2022$'!$A$25:$AC$426,'Incurred Real 2022$'!Q$1,FALSE))</f>
        <v/>
      </c>
      <c r="R275" s="105" t="str">
        <f>IF(VLOOKUP($A275,'Incurred Real 2022$'!$A$25:$AC$426,'Incurred Real 2022$'!R$1,FALSE)=0,"",VLOOKUP($A275,'Incurred Real 2022$'!$A$25:$AC$426,'Incurred Real 2022$'!R$1,FALSE))</f>
        <v/>
      </c>
      <c r="S275" s="105" t="str">
        <f>IF(VLOOKUP($A275,'Incurred Real 2022$'!$A$25:$AC$426,'Incurred Real 2022$'!S$1,FALSE)=0,"",VLOOKUP($A275,'Incurred Real 2022$'!$A$25:$AC$426,'Incurred Real 2022$'!S$1,FALSE))</f>
        <v/>
      </c>
      <c r="T275" s="105">
        <f>IF(VLOOKUP($A275,'Incurred Real 2022$'!$A$25:$AC$426,'Incurred Real 2022$'!T$1,FALSE)=0,"",VLOOKUP($A275,'Incurred Real 2022$'!$A$25:$AC$426,'Incurred Real 2022$'!T$1,FALSE))</f>
        <v>65155</v>
      </c>
      <c r="U275" s="105">
        <f>IF(VLOOKUP($A275,'Incurred Real 2022$'!$A$25:$AC$426,'Incurred Real 2022$'!U$1,FALSE)=0,"",VLOOKUP($A275,'Incurred Real 2022$'!$A$25:$AC$426,'Incurred Real 2022$'!U$1,FALSE))</f>
        <v>74973.27</v>
      </c>
      <c r="V275" s="13">
        <f>IF(ISTEXT(VLOOKUP($A275,'Incurred Real 2022$'!$A$25:$AC$426,'Incurred Real 2022$'!V$1,FALSE)),"",(VLOOKUP($A275,'Incurred Real 2022$'!$A$25:$AC$426,'Incurred Real 2022$'!V$1,FALSE))*BT275*Incurred_Real!V$15)</f>
        <v>250887.81351335844</v>
      </c>
      <c r="W275" s="13">
        <f>IF(ISTEXT(VLOOKUP($A275,'Incurred Real 2022$'!$A$25:$AC$426,'Incurred Real 2022$'!W$1,FALSE)),"",(VLOOKUP($A275,'Incurred Real 2022$'!$A$25:$AC$426,'Incurred Real 2022$'!W$1,FALSE))*BU275*Incurred_Real!W$15)</f>
        <v>1459453.8093187925</v>
      </c>
      <c r="X275" s="220">
        <f>IF(ISTEXT(VLOOKUP($A275,'Incurred Real 2022$'!$A$25:$AC$426,'Incurred Real 2022$'!X$1,FALSE)),"",(VLOOKUP($A275,'Incurred Real 2022$'!$A$25:$AC$426,'Incurred Real 2022$'!X$1,FALSE))*BV275*Incurred_Real!X$15)</f>
        <v>178349.74436163576</v>
      </c>
      <c r="Y275" s="217" t="str">
        <f>IF(ISTEXT(VLOOKUP($A275,'Incurred Real 2022$'!$A$25:$AC$426,'Incurred Real 2022$'!Y$1,FALSE)),"",(VLOOKUP($A275,'Incurred Real 2022$'!$A$25:$AC$426,'Incurred Real 2022$'!Y$1,FALSE))*BW275*Incurred_Real!Y$15)</f>
        <v/>
      </c>
      <c r="Z275" s="13" t="str">
        <f>IF(ISTEXT(VLOOKUP($A275,'Incurred Real 2022$'!$A$25:$AC$426,'Incurred Real 2022$'!Z$1,FALSE)),"",(VLOOKUP($A275,'Incurred Real 2022$'!$A$25:$AC$426,'Incurred Real 2022$'!Z$1,FALSE))*BX275*Incurred_Real!Z$15)</f>
        <v/>
      </c>
      <c r="AA275" s="13" t="str">
        <f>IF(ISTEXT(VLOOKUP($A275,'Incurred Real 2022$'!$A$25:$AC$426,'Incurred Real 2022$'!AA$1,FALSE)),"",(VLOOKUP($A275,'Incurred Real 2022$'!$A$25:$AC$426,'Incurred Real 2022$'!AA$1,FALSE))*BY275*Incurred_Real!AA$15)</f>
        <v/>
      </c>
      <c r="AB275" s="13" t="str">
        <f>IF(ISTEXT(VLOOKUP($A275,'Incurred Real 2022$'!$A$25:$AC$426,'Incurred Real 2022$'!AB$1,FALSE)),"",(VLOOKUP($A275,'Incurred Real 2022$'!$A$25:$AC$426,'Incurred Real 2022$'!AB$1,FALSE))*BZ275*Incurred_Real!AB$15)</f>
        <v/>
      </c>
      <c r="AC275" s="13" t="str">
        <f>IF(ISTEXT(VLOOKUP($A275,'Incurred Real 2022$'!$A$25:$AC$426,'Incurred Real 2022$'!AC$1,FALSE)),"",(VLOOKUP($A275,'Incurred Real 2022$'!$A$25:$AC$426,'Incurred Real 2022$'!AC$1,FALSE))*CA275*Incurred_Real!AC$15)</f>
        <v/>
      </c>
      <c r="AD275" s="221">
        <f t="shared" si="65"/>
        <v>2028819.6371937869</v>
      </c>
      <c r="AE275" s="221">
        <f t="shared" si="66"/>
        <v>2028819.6371937869</v>
      </c>
      <c r="AF275" s="239" t="str">
        <f t="shared" si="71"/>
        <v/>
      </c>
      <c r="AG275" s="222" t="str">
        <f t="shared" si="67"/>
        <v/>
      </c>
      <c r="AH275" s="223" t="str">
        <f t="shared" si="76"/>
        <v/>
      </c>
      <c r="AI275" s="224">
        <f t="shared" si="68"/>
        <v>2024</v>
      </c>
      <c r="AJ275" s="225">
        <f>VLOOKUP($A275,Project_Commissioning!$C$4:$H$355,Project_Commissioning!F$1,FALSE)</f>
        <v>45008</v>
      </c>
      <c r="AK275" s="226">
        <f>VLOOKUP($A275,Project_Commissioning!$C$4:$H$355,Project_Commissioning!G$1,FALSE)</f>
        <v>2023</v>
      </c>
      <c r="AL275" s="225" t="str">
        <f>IF(VLOOKUP($A275,Project_Commissioning!$C$4:$H$355,Project_Commissioning!H$1,FALSE)=0,"",VLOOKUP($A275,Project_Commissioning!$C$4:$H$355,Project_Commissioning!H$1,FALSE))</f>
        <v>Commissioned Extra</v>
      </c>
      <c r="AM275" s="237" t="str">
        <f t="shared" si="72"/>
        <v/>
      </c>
      <c r="AN275" s="221" cm="1">
        <f t="array" ref="AN275">IF(ROUND(AE275,0)=0,0,LOOKUP(2,1/(F275:AC275&lt;&gt;""),F275:AC275))</f>
        <v>178349.74436163576</v>
      </c>
      <c r="AO275" s="221">
        <f t="shared" si="73"/>
        <v>1888691.3671937867</v>
      </c>
      <c r="AP275" s="79"/>
      <c r="AQ275" s="20"/>
      <c r="AR275" s="245">
        <f>IF(ISNA(VLOOKUP($A275,'Success Asset Classes'!$B$15:$AA$114,'Success Asset Classes'!$AA$1,FALSE)),0,VLOOKUP($A275,'Success Asset Classes'!$B$15:$AA$114,'Success Asset Classes'!$AA$1,FALSE))</f>
        <v>1</v>
      </c>
      <c r="AS275" s="230">
        <f>IF($AR275=0,VLOOKUP(MID($A275,4,5),'Project splits'!$C$5:$AM$346,AS$22,FALSE),IF(ISNA(VLOOKUP($A275,'Success Asset Classes'!$B$15:$BD$377,AS$21,FALSE)),VLOOKUP(MID($A275,4,5),'Project splits'!$C$5:$AM$346,AS$22,FALSE),VLOOKUP($A275,'Success Asset Classes'!$B$15:$BD$377,AS$21,FALSE)))</f>
        <v>0</v>
      </c>
      <c r="AT275" s="230">
        <f>IF($AR275=0,VLOOKUP(MID($A275,4,5),'Project splits'!$C$5:$AM$346,AT$22,FALSE),IF(ISNA(VLOOKUP($A275,'Success Asset Classes'!$B$15:$BD$377,AT$21,FALSE)),VLOOKUP(MID($A275,4,5),'Project splits'!$C$5:$AM$346,AT$22,FALSE),VLOOKUP($A275,'Success Asset Classes'!$B$15:$BD$377,AT$21,FALSE)))</f>
        <v>0</v>
      </c>
      <c r="AU275" s="230">
        <f>IF($AR275=0,VLOOKUP(MID($A275,4,5),'Project splits'!$C$5:$AM$346,AU$22,FALSE),IF(ISNA(VLOOKUP($A275,'Success Asset Classes'!$B$15:$BD$377,AU$21,FALSE)),VLOOKUP(MID($A275,4,5),'Project splits'!$C$5:$AM$346,AU$22,FALSE),VLOOKUP($A275,'Success Asset Classes'!$B$15:$BD$377,AU$21,FALSE)))</f>
        <v>0</v>
      </c>
      <c r="AV275" s="230">
        <f>IF($AR275=0,VLOOKUP(MID($A275,4,5),'Project splits'!$C$5:$AM$346,AV$22,FALSE),IF(ISNA(VLOOKUP($A275,'Success Asset Classes'!$B$15:$BD$377,AV$21,FALSE)),VLOOKUP(MID($A275,4,5),'Project splits'!$C$5:$AM$346,AV$22,FALSE),VLOOKUP($A275,'Success Asset Classes'!$B$15:$BD$377,AV$21,FALSE)))</f>
        <v>0</v>
      </c>
      <c r="AW275" s="230">
        <f>IF($AR275=0,VLOOKUP(MID($A275,4,5),'Project splits'!$C$5:$AM$346,AW$22,FALSE),IF(ISNA(VLOOKUP($A275,'Success Asset Classes'!$B$15:$BD$377,AW$21,FALSE)),VLOOKUP(MID($A275,4,5),'Project splits'!$C$5:$AM$346,AW$22,FALSE),VLOOKUP($A275,'Success Asset Classes'!$B$15:$BD$377,AW$21,FALSE)))</f>
        <v>0</v>
      </c>
      <c r="AX275" s="230">
        <f>IF($AR275=0,VLOOKUP(MID($A275,4,5),'Project splits'!$C$5:$AM$346,AX$22,FALSE),IF(ISNA(VLOOKUP($A275,'Success Asset Classes'!$B$15:$BD$377,AX$21,FALSE)),VLOOKUP(MID($A275,4,5),'Project splits'!$C$5:$AM$346,AX$22,FALSE),VLOOKUP($A275,'Success Asset Classes'!$B$15:$BD$377,AX$21,FALSE)))</f>
        <v>0</v>
      </c>
      <c r="AY275" s="230">
        <f>IF($AR275=0,VLOOKUP(MID($A275,4,5),'Project splits'!$C$5:$AM$346,AY$22,FALSE),IF(ISNA(VLOOKUP($A275,'Success Asset Classes'!$B$15:$BD$377,AY$21,FALSE)),VLOOKUP(MID($A275,4,5),'Project splits'!$C$5:$AM$346,AY$22,FALSE),VLOOKUP($A275,'Success Asset Classes'!$B$15:$BD$377,AY$21,FALSE)))</f>
        <v>0</v>
      </c>
      <c r="AZ275" s="230">
        <f>IF($AR275=0,VLOOKUP(MID($A275,4,5),'Project splits'!$C$5:$AM$346,AZ$22,FALSE),IF(ISNA(VLOOKUP($A275,'Success Asset Classes'!$B$15:$BD$377,AZ$21,FALSE)),VLOOKUP(MID($A275,4,5),'Project splits'!$C$5:$AM$346,AZ$22,FALSE),VLOOKUP($A275,'Success Asset Classes'!$B$15:$BD$377,AZ$21,FALSE)))</f>
        <v>0</v>
      </c>
      <c r="BA275" s="230">
        <f>IF($AR275=0,VLOOKUP(MID($A275,4,5),'Project splits'!$C$5:$AM$346,BA$22,FALSE),IF(ISNA(VLOOKUP($A275,'Success Asset Classes'!$B$15:$BD$377,BA$21,FALSE)),VLOOKUP(MID($A275,4,5),'Project splits'!$C$5:$AM$346,BA$22,FALSE),VLOOKUP($A275,'Success Asset Classes'!$B$15:$BD$377,BA$21,FALSE)))</f>
        <v>0</v>
      </c>
      <c r="BB275" s="230">
        <f>IF($AR275=0,VLOOKUP(MID($A275,4,5),'Project splits'!$C$5:$AM$346,BB$22,FALSE),IF(ISNA(VLOOKUP($A275,'Success Asset Classes'!$B$15:$BD$377,BB$21,FALSE)),VLOOKUP(MID($A275,4,5),'Project splits'!$C$5:$AM$346,BB$22,FALSE),VLOOKUP($A275,'Success Asset Classes'!$B$15:$BD$377,BB$21,FALSE)))</f>
        <v>1</v>
      </c>
      <c r="BC275" s="230">
        <f>IF($AR275=0,VLOOKUP(MID($A275,4,5),'Project splits'!$C$5:$AM$346,BC$22,FALSE),IF(ISNA(VLOOKUP($A275,'Success Asset Classes'!$B$15:$BD$377,BC$21,FALSE)),VLOOKUP(MID($A275,4,5),'Project splits'!$C$5:$AM$346,BC$22,FALSE),VLOOKUP($A275,'Success Asset Classes'!$B$15:$BD$377,BC$21,FALSE)))</f>
        <v>0</v>
      </c>
      <c r="BD275" s="230">
        <f>IF($AR275=0,VLOOKUP(MID($A275,4,5),'Project splits'!$C$5:$AM$346,BD$22,FALSE),IF(ISNA(VLOOKUP($A275,'Success Asset Classes'!$B$15:$BD$377,BD$21,FALSE)),VLOOKUP(MID($A275,4,5),'Project splits'!$C$5:$AM$346,BD$22,FALSE),VLOOKUP($A275,'Success Asset Classes'!$B$15:$BD$377,BD$21,FALSE)))</f>
        <v>0</v>
      </c>
      <c r="BE275" s="230">
        <f>IF($AR275=0,VLOOKUP(MID($A275,4,5),'Project splits'!$C$5:$AM$346,BE$22,FALSE),IF(ISNA(VLOOKUP($A275,'Success Asset Classes'!$B$15:$BD$377,BE$21,FALSE)),VLOOKUP(MID($A275,4,5),'Project splits'!$C$5:$AM$346,BE$22,FALSE),VLOOKUP($A275,'Success Asset Classes'!$B$15:$BD$377,BE$21,FALSE)))</f>
        <v>0</v>
      </c>
      <c r="BF275" s="230">
        <f>IF($AR275=0,VLOOKUP(MID($A275,4,5),'Project splits'!$C$5:$AM$346,BF$22,FALSE),IF(ISNA(VLOOKUP($A275,'Success Asset Classes'!$B$15:$BD$377,BF$21,FALSE)),VLOOKUP(MID($A275,4,5),'Project splits'!$C$5:$AM$346,BF$22,FALSE),VLOOKUP($A275,'Success Asset Classes'!$B$15:$BD$377,BF$21,FALSE)))</f>
        <v>0</v>
      </c>
      <c r="BG275" s="230">
        <f>IF($AR275=0,VLOOKUP(MID($A275,4,5),'Project splits'!$C$5:$AM$346,BG$22,FALSE),IF(ISNA(VLOOKUP($A275,'Success Asset Classes'!$B$15:$BD$377,BG$21,FALSE)),VLOOKUP(MID($A275,4,5),'Project splits'!$C$5:$AM$346,BG$22,FALSE),VLOOKUP($A275,'Success Asset Classes'!$B$15:$BD$377,BG$21,FALSE)))</f>
        <v>0</v>
      </c>
      <c r="BH275" s="230">
        <f>IF($AR275=0,VLOOKUP(MID($A275,4,5),'Project splits'!$C$5:$AM$346,BH$22,FALSE),IF(ISNA(VLOOKUP($A275,'Success Asset Classes'!$B$15:$BD$377,BH$21,FALSE)),VLOOKUP(MID($A275,4,5),'Project splits'!$C$5:$AM$346,BH$22,FALSE),VLOOKUP($A275,'Success Asset Classes'!$B$15:$BD$377,BH$21,FALSE)))</f>
        <v>0</v>
      </c>
      <c r="BI275" s="230">
        <f>IF($AR275=0,VLOOKUP(MID($A275,4,5),'Project splits'!$C$5:$AM$346,BI$22,FALSE),IF(ISNA(VLOOKUP($A275,'Success Asset Classes'!$B$15:$BD$377,BI$21,FALSE)),VLOOKUP(MID($A275,4,5),'Project splits'!$C$5:$AM$346,BI$22,FALSE),VLOOKUP($A275,'Success Asset Classes'!$B$15:$BD$377,BI$21,FALSE)))</f>
        <v>0</v>
      </c>
      <c r="BJ275" s="230">
        <f>IF($AR275=0,VLOOKUP(MID($A275,4,5),'Project splits'!$C$5:$AM$346,BJ$22,FALSE),IF(ISNA(VLOOKUP($A275,'Success Asset Classes'!$B$15:$BD$377,BJ$21,FALSE)),VLOOKUP(MID($A275,4,5),'Project splits'!$C$5:$AM$346,BJ$22,FALSE),VLOOKUP($A275,'Success Asset Classes'!$B$15:$BD$377,BJ$21,FALSE)))</f>
        <v>0</v>
      </c>
      <c r="BK275" s="230">
        <f>IF($AR275=0,VLOOKUP(MID($A275,4,5),'Project splits'!$C$5:$AM$346,BK$22,FALSE),IF(ISNA(VLOOKUP($A275,'Success Asset Classes'!$B$15:$BD$377,BK$21,FALSE)),VLOOKUP(MID($A275,4,5),'Project splits'!$C$5:$AM$346,BK$22,FALSE),VLOOKUP($A275,'Success Asset Classes'!$B$15:$BD$377,BK$21,FALSE)))</f>
        <v>0</v>
      </c>
      <c r="BL275" s="230">
        <f>IF($AR275=0,VLOOKUP(MID($A275,4,5),'Project splits'!$C$5:$AM$346,BL$22,FALSE),IF(ISNA(VLOOKUP($A275,'Success Asset Classes'!$B$15:$BD$377,BL$21,FALSE)),VLOOKUP(MID($A275,4,5),'Project splits'!$C$5:$AM$346,BL$22,FALSE),VLOOKUP($A275,'Success Asset Classes'!$B$15:$BD$377,BL$21,FALSE)))</f>
        <v>0</v>
      </c>
      <c r="BM275" s="230">
        <f>IF($AR275=0,VLOOKUP(MID($A275,4,5),'Project splits'!$C$5:$AM$346,BM$22,FALSE),IF(ISNA(VLOOKUP($A275,'Success Asset Classes'!$B$15:$BD$377,BM$21,FALSE)),VLOOKUP(MID($A275,4,5),'Project splits'!$C$5:$AM$346,BM$22,FALSE),VLOOKUP($A275,'Success Asset Classes'!$B$15:$BD$377,BM$21,FALSE)))</f>
        <v>0</v>
      </c>
      <c r="BN275" s="230">
        <f>IF($AR275=0,VLOOKUP(MID($A275,4,5),'Project splits'!$C$5:$AM$346,BN$22,FALSE),IF(ISNA(VLOOKUP($A275,'Success Asset Classes'!$B$15:$BD$377,BN$21,FALSE)),VLOOKUP(MID($A275,4,5),'Project splits'!$C$5:$AM$346,BN$22,FALSE),VLOOKUP($A275,'Success Asset Classes'!$B$15:$BD$377,BN$21,FALSE)))</f>
        <v>0</v>
      </c>
      <c r="BO275" s="230">
        <f>IF($AR275=0,VLOOKUP(MID($A275,4,5),'Project splits'!$C$5:$AM$346,BO$22,FALSE),IF(ISNA(VLOOKUP($A275,'Success Asset Classes'!$B$15:$BD$377,BO$21,FALSE)),VLOOKUP(MID($A275,4,5),'Project splits'!$C$5:$AM$346,BO$22,FALSE),VLOOKUP($A275,'Success Asset Classes'!$B$15:$BD$377,BO$21,FALSE)))</f>
        <v>0</v>
      </c>
      <c r="BP275" s="230">
        <f>IF($AR275=0,VLOOKUP(MID($A275,4,5),'Project splits'!$C$5:$AM$346,BP$22,FALSE),IF(ISNA(VLOOKUP($A275,'Success Asset Classes'!$B$15:$BD$377,BP$21,FALSE)),VLOOKUP(MID($A275,4,5),'Project splits'!$C$5:$AM$346,BP$22,FALSE),VLOOKUP($A275,'Success Asset Classes'!$B$15:$BD$377,BP$21,FALSE)))</f>
        <v>0</v>
      </c>
      <c r="BQ275" s="230">
        <f>IF($AR275=0,VLOOKUP(MID($A275,4,5),'Project splits'!$C$5:$AM$346,BQ$22,FALSE),IF(ISNA(VLOOKUP($A275,'Success Asset Classes'!$B$15:$BD$377,BQ$21,FALSE)),VLOOKUP(MID($A275,4,5),'Project splits'!$C$5:$AM$346,BQ$22,FALSE),VLOOKUP($A275,'Success Asset Classes'!$B$15:$BD$377,BQ$21,FALSE)))</f>
        <v>0</v>
      </c>
      <c r="BR275" s="230">
        <f>IF($AR275=0,VLOOKUP(MID($A275,4,5),'Project splits'!$C$5:$AM$346,BR$22,FALSE),IF(ISNA(VLOOKUP($A275,'Success Asset Classes'!$B$15:$BD$377,BR$21,FALSE)),VLOOKUP(MID($A275,4,5),'Project splits'!$C$5:$AM$346,BR$22,FALSE),VLOOKUP($A275,'Success Asset Classes'!$B$15:$BD$377,BR$21,FALSE)))</f>
        <v>0</v>
      </c>
      <c r="BS275" s="247">
        <f t="shared" si="69"/>
        <v>1</v>
      </c>
      <c r="BT275" s="249">
        <f>1+IF(ISNA(VLOOKUP($A275,'Project labour content'!$A$7:$D$255,'Project labour content'!$D$1,FALSE)),VLOOKUP($D275,'Project labour content'!$F$6:$G$15,'Project labour content'!$G$1,FALSE),VLOOKUP($A275,'Project labour content'!$A$7:$D$255,'Project labour content'!$D$1,FALSE))*LabEsc22*1</f>
        <v>1.001302787182581</v>
      </c>
      <c r="BU275" s="249">
        <f>1+IF(ISNA(VLOOKUP($A275,'Project labour content'!$A$7:$D$255,'Project labour content'!$D$1,FALSE)),VLOOKUP($D275,'Project labour content'!$F$6:$G$15,'Project labour content'!$G$1,FALSE),VLOOKUP($A275,'Project labour content'!$A$7:$D$255,'Project labour content'!$D$1,FALSE))*LabEsc23*1</f>
        <v>1.0026118277436384</v>
      </c>
      <c r="BV275" s="249">
        <f>1+IF(ISNA(VLOOKUP($A275,'Project labour content'!$A$7:$D$255,'Project labour content'!$D$1,FALSE)),VLOOKUP($D275,'Project labour content'!$F$6:$G$15,'Project labour content'!$G$1,FALSE),VLOOKUP($A275,'Project labour content'!$A$7:$D$255,'Project labour content'!$D$1,FALSE))*LabEsc24*1</f>
        <v>1.0038449439521546</v>
      </c>
      <c r="BW275" s="249">
        <f>1+IF(ISNA(VLOOKUP($A275,'Project labour content'!$A$7:$D$255,'Project labour content'!$D$1,FALSE)),VLOOKUP($D275,'Project labour content'!$F$6:$G$15,'Project labour content'!$G$1,FALSE),VLOOKUP($A275,'Project labour content'!$A$7:$D$255,'Project labour content'!$D$1,FALSE))*LabEsc25*1</f>
        <v>1.0054964975940941</v>
      </c>
      <c r="BX275" s="249">
        <f>1+IF(ISNA(VLOOKUP($A275,'Project labour content'!$A$7:$D$255,'Project labour content'!$D$1,FALSE)),VLOOKUP($D275,'Project labour content'!$F$6:$G$15,'Project labour content'!$G$1,FALSE),VLOOKUP($A275,'Project labour content'!$A$7:$D$255,'Project labour content'!$D$1,FALSE))*LabEsc26*1</f>
        <v>1.0072964158048674</v>
      </c>
      <c r="BY275" s="249">
        <f>1+IF(ISNA(VLOOKUP($A275,'Project labour content'!$A$7:$D$255,'Project labour content'!$D$1,FALSE)),VLOOKUP($D275,'Project labour content'!$F$6:$G$15,'Project labour content'!$G$1,FALSE),VLOOKUP($A275,'Project labour content'!$A$7:$D$255,'Project labour content'!$D$1,FALSE))*LabEsc27*1</f>
        <v>1.0084112574535711</v>
      </c>
      <c r="BZ275" s="249">
        <f>1+IF(ISNA(VLOOKUP($A275,'Project labour content'!$A$7:$D$255,'Project labour content'!$D$1,FALSE)),VLOOKUP($D275,'Project labour content'!$F$6:$G$15,'Project labour content'!$G$1,FALSE),VLOOKUP($A275,'Project labour content'!$A$7:$D$255,'Project labour content'!$D$1,FALSE))*LabEsc28*1</f>
        <v>1.0092507332150451</v>
      </c>
      <c r="CA275" s="249">
        <f>1+IF(ISNA(VLOOKUP($A275,'Project labour content'!$A$7:$D$255,'Project labour content'!$D$1,FALSE)),VLOOKUP($D275,'Project labour content'!$F$6:$G$15,'Project labour content'!$G$1,FALSE),VLOOKUP($A275,'Project labour content'!$A$7:$D$255,'Project labour content'!$D$1,FALSE))*LabEsc29*1</f>
        <v>1.0105979239170584</v>
      </c>
      <c r="CB275" s="250" t="str">
        <f>IF(ISNA(VLOOKUP($A275,'Project labour content'!$A$7:$D$255,'Project labour content'!$D$1,FALSE)),"Category","Project")</f>
        <v>Project</v>
      </c>
      <c r="CD275" s="247" t="str">
        <f t="shared" si="70"/>
        <v>14244</v>
      </c>
      <c r="CE275" s="3"/>
    </row>
    <row r="276" spans="1:83" x14ac:dyDescent="0.15">
      <c r="A276" s="11" t="s">
        <v>884</v>
      </c>
      <c r="B276" s="11" t="str">
        <f>VLOOKUP($A276,'Incurred Real 2022$'!$A$25:$AC$426,'Incurred Real 2022$'!B$1,FALSE)</f>
        <v>Port Pirie and Bungama 11kV RMU and Aux Transformer Replacem</v>
      </c>
      <c r="C276" s="11" t="str">
        <f>VLOOKUP($A276,'Incurred Real 2022$'!$A$25:$AC$426,'Incurred Real 2022$'!C$1,FALSE)</f>
        <v>ExAnte</v>
      </c>
      <c r="D276" s="11" t="str">
        <f>VLOOKUP($A276,'Incurred Real 2022$'!$A$25:$AC$426,'Incurred Real 2022$'!D$1,FALSE)</f>
        <v>Replacement</v>
      </c>
      <c r="E276" s="11" t="str">
        <f>VLOOKUP($A276,'Incurred Real 2022$'!$A$25:$AC$426,'Incurred Real 2022$'!E$1,FALSE)</f>
        <v>Active</v>
      </c>
      <c r="F276" s="105" t="str">
        <f>IF(VLOOKUP($A276,'Incurred Real 2022$'!$A$25:$AC$426,'Incurred Real 2022$'!F$1,FALSE)=0,"",VLOOKUP($A276,'Incurred Real 2022$'!$A$25:$AC$426,'Incurred Real 2022$'!F$1,FALSE))</f>
        <v/>
      </c>
      <c r="G276" s="105" t="str">
        <f>IF(VLOOKUP($A276,'Incurred Real 2022$'!$A$25:$AC$426,'Incurred Real 2022$'!G$1,FALSE)=0,"",VLOOKUP($A276,'Incurred Real 2022$'!$A$25:$AC$426,'Incurred Real 2022$'!G$1,FALSE))</f>
        <v/>
      </c>
      <c r="H276" s="105" t="str">
        <f>IF(VLOOKUP($A276,'Incurred Real 2022$'!$A$25:$AC$426,'Incurred Real 2022$'!H$1,FALSE)=0,"",VLOOKUP($A276,'Incurred Real 2022$'!$A$25:$AC$426,'Incurred Real 2022$'!H$1,FALSE))</f>
        <v/>
      </c>
      <c r="I276" s="105" t="str">
        <f>IF(VLOOKUP($A276,'Incurred Real 2022$'!$A$25:$AC$426,'Incurred Real 2022$'!I$1,FALSE)=0,"",VLOOKUP($A276,'Incurred Real 2022$'!$A$25:$AC$426,'Incurred Real 2022$'!I$1,FALSE))</f>
        <v/>
      </c>
      <c r="J276" s="105" t="str">
        <f>IF(VLOOKUP($A276,'Incurred Real 2022$'!$A$25:$AC$426,'Incurred Real 2022$'!J$1,FALSE)=0,"",VLOOKUP($A276,'Incurred Real 2022$'!$A$25:$AC$426,'Incurred Real 2022$'!J$1,FALSE))</f>
        <v/>
      </c>
      <c r="K276" s="105" t="str">
        <f>IF(VLOOKUP($A276,'Incurred Real 2022$'!$A$25:$AC$426,'Incurred Real 2022$'!K$1,FALSE)=0,"",VLOOKUP($A276,'Incurred Real 2022$'!$A$25:$AC$426,'Incurred Real 2022$'!K$1,FALSE))</f>
        <v/>
      </c>
      <c r="L276" s="105" t="str">
        <f>IF(VLOOKUP($A276,'Incurred Real 2022$'!$A$25:$AC$426,'Incurred Real 2022$'!L$1,FALSE)=0,"",VLOOKUP($A276,'Incurred Real 2022$'!$A$25:$AC$426,'Incurred Real 2022$'!L$1,FALSE))</f>
        <v/>
      </c>
      <c r="M276" s="105" t="str">
        <f>IF(VLOOKUP($A276,'Incurred Real 2022$'!$A$25:$AC$426,'Incurred Real 2022$'!M$1,FALSE)=0,"",VLOOKUP($A276,'Incurred Real 2022$'!$A$25:$AC$426,'Incurred Real 2022$'!M$1,FALSE))</f>
        <v/>
      </c>
      <c r="N276" s="105" t="str">
        <f>IF(VLOOKUP($A276,'Incurred Real 2022$'!$A$25:$AC$426,'Incurred Real 2022$'!N$1,FALSE)=0,"",VLOOKUP($A276,'Incurred Real 2022$'!$A$25:$AC$426,'Incurred Real 2022$'!N$1,FALSE))</f>
        <v/>
      </c>
      <c r="O276" s="105" t="str">
        <f>IF(VLOOKUP($A276,'Incurred Real 2022$'!$A$25:$AC$426,'Incurred Real 2022$'!O$1,FALSE)=0,"",VLOOKUP($A276,'Incurred Real 2022$'!$A$25:$AC$426,'Incurred Real 2022$'!O$1,FALSE))</f>
        <v/>
      </c>
      <c r="P276" s="105" t="str">
        <f>IF(VLOOKUP($A276,'Incurred Real 2022$'!$A$25:$AC$426,'Incurred Real 2022$'!P$1,FALSE)=0,"",VLOOKUP($A276,'Incurred Real 2022$'!$A$25:$AC$426,'Incurred Real 2022$'!P$1,FALSE))</f>
        <v/>
      </c>
      <c r="Q276" s="105" t="str">
        <f>IF(VLOOKUP($A276,'Incurred Real 2022$'!$A$25:$AC$426,'Incurred Real 2022$'!Q$1,FALSE)=0,"",VLOOKUP($A276,'Incurred Real 2022$'!$A$25:$AC$426,'Incurred Real 2022$'!Q$1,FALSE))</f>
        <v/>
      </c>
      <c r="R276" s="105" t="str">
        <f>IF(VLOOKUP($A276,'Incurred Real 2022$'!$A$25:$AC$426,'Incurred Real 2022$'!R$1,FALSE)=0,"",VLOOKUP($A276,'Incurred Real 2022$'!$A$25:$AC$426,'Incurred Real 2022$'!R$1,FALSE))</f>
        <v/>
      </c>
      <c r="S276" s="105" t="str">
        <f>IF(VLOOKUP($A276,'Incurred Real 2022$'!$A$25:$AC$426,'Incurred Real 2022$'!S$1,FALSE)=0,"",VLOOKUP($A276,'Incurred Real 2022$'!$A$25:$AC$426,'Incurred Real 2022$'!S$1,FALSE))</f>
        <v/>
      </c>
      <c r="T276" s="105">
        <f>IF(VLOOKUP($A276,'Incurred Real 2022$'!$A$25:$AC$426,'Incurred Real 2022$'!T$1,FALSE)=0,"",VLOOKUP($A276,'Incurred Real 2022$'!$A$25:$AC$426,'Incurred Real 2022$'!T$1,FALSE))</f>
        <v>55280.38</v>
      </c>
      <c r="U276" s="105">
        <f>IF(VLOOKUP($A276,'Incurred Real 2022$'!$A$25:$AC$426,'Incurred Real 2022$'!U$1,FALSE)=0,"",VLOOKUP($A276,'Incurred Real 2022$'!$A$25:$AC$426,'Incurred Real 2022$'!U$1,FALSE))</f>
        <v>496584.47</v>
      </c>
      <c r="V276" s="13">
        <f>IF(ISTEXT(VLOOKUP($A276,'Incurred Real 2022$'!$A$25:$AC$426,'Incurred Real 2022$'!V$1,FALSE)),"",(VLOOKUP($A276,'Incurred Real 2022$'!$A$25:$AC$426,'Incurred Real 2022$'!V$1,FALSE))*BT276*Incurred_Real!V$15)</f>
        <v>2017095.8016167316</v>
      </c>
      <c r="W276" s="13">
        <f>IF(ISTEXT(VLOOKUP($A276,'Incurred Real 2022$'!$A$25:$AC$426,'Incurred Real 2022$'!W$1,FALSE)),"",(VLOOKUP($A276,'Incurred Real 2022$'!$A$25:$AC$426,'Incurred Real 2022$'!W$1,FALSE))*BU276*Incurred_Real!W$15)</f>
        <v>1900532.0395359315</v>
      </c>
      <c r="X276" s="220" t="str">
        <f>IF(ISTEXT(VLOOKUP($A276,'Incurred Real 2022$'!$A$25:$AC$426,'Incurred Real 2022$'!X$1,FALSE)),"",(VLOOKUP($A276,'Incurred Real 2022$'!$A$25:$AC$426,'Incurred Real 2022$'!X$1,FALSE))*BV276*Incurred_Real!X$15)</f>
        <v/>
      </c>
      <c r="Y276" s="217" t="str">
        <f>IF(ISTEXT(VLOOKUP($A276,'Incurred Real 2022$'!$A$25:$AC$426,'Incurred Real 2022$'!Y$1,FALSE)),"",(VLOOKUP($A276,'Incurred Real 2022$'!$A$25:$AC$426,'Incurred Real 2022$'!Y$1,FALSE))*BW276*Incurred_Real!Y$15)</f>
        <v/>
      </c>
      <c r="Z276" s="13" t="str">
        <f>IF(ISTEXT(VLOOKUP($A276,'Incurred Real 2022$'!$A$25:$AC$426,'Incurred Real 2022$'!Z$1,FALSE)),"",(VLOOKUP($A276,'Incurred Real 2022$'!$A$25:$AC$426,'Incurred Real 2022$'!Z$1,FALSE))*BX276*Incurred_Real!Z$15)</f>
        <v/>
      </c>
      <c r="AA276" s="13" t="str">
        <f>IF(ISTEXT(VLOOKUP($A276,'Incurred Real 2022$'!$A$25:$AC$426,'Incurred Real 2022$'!AA$1,FALSE)),"",(VLOOKUP($A276,'Incurred Real 2022$'!$A$25:$AC$426,'Incurred Real 2022$'!AA$1,FALSE))*BY276*Incurred_Real!AA$15)</f>
        <v/>
      </c>
      <c r="AB276" s="13" t="str">
        <f>IF(ISTEXT(VLOOKUP($A276,'Incurred Real 2022$'!$A$25:$AC$426,'Incurred Real 2022$'!AB$1,FALSE)),"",(VLOOKUP($A276,'Incurred Real 2022$'!$A$25:$AC$426,'Incurred Real 2022$'!AB$1,FALSE))*BZ276*Incurred_Real!AB$15)</f>
        <v/>
      </c>
      <c r="AC276" s="13" t="str">
        <f>IF(ISTEXT(VLOOKUP($A276,'Incurred Real 2022$'!$A$25:$AC$426,'Incurred Real 2022$'!AC$1,FALSE)),"",(VLOOKUP($A276,'Incurred Real 2022$'!$A$25:$AC$426,'Incurred Real 2022$'!AC$1,FALSE))*CA276*Incurred_Real!AC$15)</f>
        <v/>
      </c>
      <c r="AD276" s="221">
        <f t="shared" si="65"/>
        <v>4469492.691152663</v>
      </c>
      <c r="AE276" s="221">
        <f t="shared" si="66"/>
        <v>4469492.691152663</v>
      </c>
      <c r="AF276" s="239">
        <f t="shared" si="71"/>
        <v>5071368.7152784718</v>
      </c>
      <c r="AG276" s="222">
        <f t="shared" si="67"/>
        <v>4504280.2512526866</v>
      </c>
      <c r="AH276" s="223">
        <f t="shared" si="76"/>
        <v>1.1258999068426243</v>
      </c>
      <c r="AI276" s="224">
        <f t="shared" si="68"/>
        <v>2023</v>
      </c>
      <c r="AJ276" s="225">
        <f>VLOOKUP($A276,Project_Commissioning!$C$4:$H$355,Project_Commissioning!F$1,FALSE)</f>
        <v>44886</v>
      </c>
      <c r="AK276" s="226">
        <f>VLOOKUP($A276,Project_Commissioning!$C$4:$H$355,Project_Commissioning!G$1,FALSE)</f>
        <v>2023</v>
      </c>
      <c r="AL276" s="225" t="str">
        <f>IF(VLOOKUP($A276,Project_Commissioning!$C$4:$H$355,Project_Commissioning!H$1,FALSE)=0,"",VLOOKUP($A276,Project_Commissioning!$C$4:$H$355,Project_Commissioning!H$1,FALSE))</f>
        <v/>
      </c>
      <c r="AM276" s="237">
        <f t="shared" si="72"/>
        <v>4504280.2512526866</v>
      </c>
      <c r="AN276" s="221" cm="1">
        <f t="array" ref="AN276">IF(ROUND(AE276,0)=0,0,LOOKUP(2,1/(F276:AC276&lt;&gt;""),F276:AC276))</f>
        <v>1900532.0395359315</v>
      </c>
      <c r="AO276" s="221">
        <f t="shared" si="73"/>
        <v>3917627.8411526633</v>
      </c>
      <c r="AP276" s="79"/>
      <c r="AQ276" s="20"/>
      <c r="AR276" s="245">
        <f>IF(ISNA(VLOOKUP($A276,'Success Asset Classes'!$B$15:$AA$114,'Success Asset Classes'!$AA$1,FALSE)),0,VLOOKUP($A276,'Success Asset Classes'!$B$15:$AA$114,'Success Asset Classes'!$AA$1,FALSE))</f>
        <v>1</v>
      </c>
      <c r="AS276" s="230">
        <f>IF($AR276=0,VLOOKUP(MID($A276,4,5),'Project splits'!$C$5:$AM$346,AS$22,FALSE),IF(ISNA(VLOOKUP($A276,'Success Asset Classes'!$B$15:$BD$377,AS$21,FALSE)),VLOOKUP(MID($A276,4,5),'Project splits'!$C$5:$AM$346,AS$22,FALSE),VLOOKUP($A276,'Success Asset Classes'!$B$15:$BD$377,AS$21,FALSE)))</f>
        <v>0</v>
      </c>
      <c r="AT276" s="230">
        <f>IF($AR276=0,VLOOKUP(MID($A276,4,5),'Project splits'!$C$5:$AM$346,AT$22,FALSE),IF(ISNA(VLOOKUP($A276,'Success Asset Classes'!$B$15:$BD$377,AT$21,FALSE)),VLOOKUP(MID($A276,4,5),'Project splits'!$C$5:$AM$346,AT$22,FALSE),VLOOKUP($A276,'Success Asset Classes'!$B$15:$BD$377,AT$21,FALSE)))</f>
        <v>0</v>
      </c>
      <c r="AU276" s="230">
        <f>IF($AR276=0,VLOOKUP(MID($A276,4,5),'Project splits'!$C$5:$AM$346,AU$22,FALSE),IF(ISNA(VLOOKUP($A276,'Success Asset Classes'!$B$15:$BD$377,AU$21,FALSE)),VLOOKUP(MID($A276,4,5),'Project splits'!$C$5:$AM$346,AU$22,FALSE),VLOOKUP($A276,'Success Asset Classes'!$B$15:$BD$377,AU$21,FALSE)))</f>
        <v>0</v>
      </c>
      <c r="AV276" s="230">
        <f>IF($AR276=0,VLOOKUP(MID($A276,4,5),'Project splits'!$C$5:$AM$346,AV$22,FALSE),IF(ISNA(VLOOKUP($A276,'Success Asset Classes'!$B$15:$BD$377,AV$21,FALSE)),VLOOKUP(MID($A276,4,5),'Project splits'!$C$5:$AM$346,AV$22,FALSE),VLOOKUP($A276,'Success Asset Classes'!$B$15:$BD$377,AV$21,FALSE)))</f>
        <v>0</v>
      </c>
      <c r="AW276" s="230">
        <f>IF($AR276=0,VLOOKUP(MID($A276,4,5),'Project splits'!$C$5:$AM$346,AW$22,FALSE),IF(ISNA(VLOOKUP($A276,'Success Asset Classes'!$B$15:$BD$377,AW$21,FALSE)),VLOOKUP(MID($A276,4,5),'Project splits'!$C$5:$AM$346,AW$22,FALSE),VLOOKUP($A276,'Success Asset Classes'!$B$15:$BD$377,AW$21,FALSE)))</f>
        <v>0</v>
      </c>
      <c r="AX276" s="230">
        <f>IF($AR276=0,VLOOKUP(MID($A276,4,5),'Project splits'!$C$5:$AM$346,AX$22,FALSE),IF(ISNA(VLOOKUP($A276,'Success Asset Classes'!$B$15:$BD$377,AX$21,FALSE)),VLOOKUP(MID($A276,4,5),'Project splits'!$C$5:$AM$346,AX$22,FALSE),VLOOKUP($A276,'Success Asset Classes'!$B$15:$BD$377,AX$21,FALSE)))</f>
        <v>0</v>
      </c>
      <c r="AY276" s="230">
        <f>IF($AR276=0,VLOOKUP(MID($A276,4,5),'Project splits'!$C$5:$AM$346,AY$22,FALSE),IF(ISNA(VLOOKUP($A276,'Success Asset Classes'!$B$15:$BD$377,AY$21,FALSE)),VLOOKUP(MID($A276,4,5),'Project splits'!$C$5:$AM$346,AY$22,FALSE),VLOOKUP($A276,'Success Asset Classes'!$B$15:$BD$377,AY$21,FALSE)))</f>
        <v>0</v>
      </c>
      <c r="AZ276" s="230">
        <f>IF($AR276=0,VLOOKUP(MID($A276,4,5),'Project splits'!$C$5:$AM$346,AZ$22,FALSE),IF(ISNA(VLOOKUP($A276,'Success Asset Classes'!$B$15:$BD$377,AZ$21,FALSE)),VLOOKUP(MID($A276,4,5),'Project splits'!$C$5:$AM$346,AZ$22,FALSE),VLOOKUP($A276,'Success Asset Classes'!$B$15:$BD$377,AZ$21,FALSE)))</f>
        <v>0</v>
      </c>
      <c r="BA276" s="230">
        <f>IF($AR276=0,VLOOKUP(MID($A276,4,5),'Project splits'!$C$5:$AM$346,BA$22,FALSE),IF(ISNA(VLOOKUP($A276,'Success Asset Classes'!$B$15:$BD$377,BA$21,FALSE)),VLOOKUP(MID($A276,4,5),'Project splits'!$C$5:$AM$346,BA$22,FALSE),VLOOKUP($A276,'Success Asset Classes'!$B$15:$BD$377,BA$21,FALSE)))</f>
        <v>0</v>
      </c>
      <c r="BB276" s="230">
        <f>IF($AR276=0,VLOOKUP(MID($A276,4,5),'Project splits'!$C$5:$AM$346,BB$22,FALSE),IF(ISNA(VLOOKUP($A276,'Success Asset Classes'!$B$15:$BD$377,BB$21,FALSE)),VLOOKUP(MID($A276,4,5),'Project splits'!$C$5:$AM$346,BB$22,FALSE),VLOOKUP($A276,'Success Asset Classes'!$B$15:$BD$377,BB$21,FALSE)))</f>
        <v>1</v>
      </c>
      <c r="BC276" s="230">
        <f>IF($AR276=0,VLOOKUP(MID($A276,4,5),'Project splits'!$C$5:$AM$346,BC$22,FALSE),IF(ISNA(VLOOKUP($A276,'Success Asset Classes'!$B$15:$BD$377,BC$21,FALSE)),VLOOKUP(MID($A276,4,5),'Project splits'!$C$5:$AM$346,BC$22,FALSE),VLOOKUP($A276,'Success Asset Classes'!$B$15:$BD$377,BC$21,FALSE)))</f>
        <v>0</v>
      </c>
      <c r="BD276" s="230">
        <f>IF($AR276=0,VLOOKUP(MID($A276,4,5),'Project splits'!$C$5:$AM$346,BD$22,FALSE),IF(ISNA(VLOOKUP($A276,'Success Asset Classes'!$B$15:$BD$377,BD$21,FALSE)),VLOOKUP(MID($A276,4,5),'Project splits'!$C$5:$AM$346,BD$22,FALSE),VLOOKUP($A276,'Success Asset Classes'!$B$15:$BD$377,BD$21,FALSE)))</f>
        <v>0</v>
      </c>
      <c r="BE276" s="230">
        <f>IF($AR276=0,VLOOKUP(MID($A276,4,5),'Project splits'!$C$5:$AM$346,BE$22,FALSE),IF(ISNA(VLOOKUP($A276,'Success Asset Classes'!$B$15:$BD$377,BE$21,FALSE)),VLOOKUP(MID($A276,4,5),'Project splits'!$C$5:$AM$346,BE$22,FALSE),VLOOKUP($A276,'Success Asset Classes'!$B$15:$BD$377,BE$21,FALSE)))</f>
        <v>0</v>
      </c>
      <c r="BF276" s="230">
        <f>IF($AR276=0,VLOOKUP(MID($A276,4,5),'Project splits'!$C$5:$AM$346,BF$22,FALSE),IF(ISNA(VLOOKUP($A276,'Success Asset Classes'!$B$15:$BD$377,BF$21,FALSE)),VLOOKUP(MID($A276,4,5),'Project splits'!$C$5:$AM$346,BF$22,FALSE),VLOOKUP($A276,'Success Asset Classes'!$B$15:$BD$377,BF$21,FALSE)))</f>
        <v>0</v>
      </c>
      <c r="BG276" s="230">
        <f>IF($AR276=0,VLOOKUP(MID($A276,4,5),'Project splits'!$C$5:$AM$346,BG$22,FALSE),IF(ISNA(VLOOKUP($A276,'Success Asset Classes'!$B$15:$BD$377,BG$21,FALSE)),VLOOKUP(MID($A276,4,5),'Project splits'!$C$5:$AM$346,BG$22,FALSE),VLOOKUP($A276,'Success Asset Classes'!$B$15:$BD$377,BG$21,FALSE)))</f>
        <v>0</v>
      </c>
      <c r="BH276" s="230">
        <f>IF($AR276=0,VLOOKUP(MID($A276,4,5),'Project splits'!$C$5:$AM$346,BH$22,FALSE),IF(ISNA(VLOOKUP($A276,'Success Asset Classes'!$B$15:$BD$377,BH$21,FALSE)),VLOOKUP(MID($A276,4,5),'Project splits'!$C$5:$AM$346,BH$22,FALSE),VLOOKUP($A276,'Success Asset Classes'!$B$15:$BD$377,BH$21,FALSE)))</f>
        <v>0</v>
      </c>
      <c r="BI276" s="230">
        <f>IF($AR276=0,VLOOKUP(MID($A276,4,5),'Project splits'!$C$5:$AM$346,BI$22,FALSE),IF(ISNA(VLOOKUP($A276,'Success Asset Classes'!$B$15:$BD$377,BI$21,FALSE)),VLOOKUP(MID($A276,4,5),'Project splits'!$C$5:$AM$346,BI$22,FALSE),VLOOKUP($A276,'Success Asset Classes'!$B$15:$BD$377,BI$21,FALSE)))</f>
        <v>0</v>
      </c>
      <c r="BJ276" s="230">
        <f>IF($AR276=0,VLOOKUP(MID($A276,4,5),'Project splits'!$C$5:$AM$346,BJ$22,FALSE),IF(ISNA(VLOOKUP($A276,'Success Asset Classes'!$B$15:$BD$377,BJ$21,FALSE)),VLOOKUP(MID($A276,4,5),'Project splits'!$C$5:$AM$346,BJ$22,FALSE),VLOOKUP($A276,'Success Asset Classes'!$B$15:$BD$377,BJ$21,FALSE)))</f>
        <v>0</v>
      </c>
      <c r="BK276" s="230">
        <f>IF($AR276=0,VLOOKUP(MID($A276,4,5),'Project splits'!$C$5:$AM$346,BK$22,FALSE),IF(ISNA(VLOOKUP($A276,'Success Asset Classes'!$B$15:$BD$377,BK$21,FALSE)),VLOOKUP(MID($A276,4,5),'Project splits'!$C$5:$AM$346,BK$22,FALSE),VLOOKUP($A276,'Success Asset Classes'!$B$15:$BD$377,BK$21,FALSE)))</f>
        <v>0</v>
      </c>
      <c r="BL276" s="230">
        <f>IF($AR276=0,VLOOKUP(MID($A276,4,5),'Project splits'!$C$5:$AM$346,BL$22,FALSE),IF(ISNA(VLOOKUP($A276,'Success Asset Classes'!$B$15:$BD$377,BL$21,FALSE)),VLOOKUP(MID($A276,4,5),'Project splits'!$C$5:$AM$346,BL$22,FALSE),VLOOKUP($A276,'Success Asset Classes'!$B$15:$BD$377,BL$21,FALSE)))</f>
        <v>0</v>
      </c>
      <c r="BM276" s="230">
        <f>IF($AR276=0,VLOOKUP(MID($A276,4,5),'Project splits'!$C$5:$AM$346,BM$22,FALSE),IF(ISNA(VLOOKUP($A276,'Success Asset Classes'!$B$15:$BD$377,BM$21,FALSE)),VLOOKUP(MID($A276,4,5),'Project splits'!$C$5:$AM$346,BM$22,FALSE),VLOOKUP($A276,'Success Asset Classes'!$B$15:$BD$377,BM$21,FALSE)))</f>
        <v>0</v>
      </c>
      <c r="BN276" s="230">
        <f>IF($AR276=0,VLOOKUP(MID($A276,4,5),'Project splits'!$C$5:$AM$346,BN$22,FALSE),IF(ISNA(VLOOKUP($A276,'Success Asset Classes'!$B$15:$BD$377,BN$21,FALSE)),VLOOKUP(MID($A276,4,5),'Project splits'!$C$5:$AM$346,BN$22,FALSE),VLOOKUP($A276,'Success Asset Classes'!$B$15:$BD$377,BN$21,FALSE)))</f>
        <v>0</v>
      </c>
      <c r="BO276" s="230">
        <f>IF($AR276=0,VLOOKUP(MID($A276,4,5),'Project splits'!$C$5:$AM$346,BO$22,FALSE),IF(ISNA(VLOOKUP($A276,'Success Asset Classes'!$B$15:$BD$377,BO$21,FALSE)),VLOOKUP(MID($A276,4,5),'Project splits'!$C$5:$AM$346,BO$22,FALSE),VLOOKUP($A276,'Success Asset Classes'!$B$15:$BD$377,BO$21,FALSE)))</f>
        <v>0</v>
      </c>
      <c r="BP276" s="230">
        <f>IF($AR276=0,VLOOKUP(MID($A276,4,5),'Project splits'!$C$5:$AM$346,BP$22,FALSE),IF(ISNA(VLOOKUP($A276,'Success Asset Classes'!$B$15:$BD$377,BP$21,FALSE)),VLOOKUP(MID($A276,4,5),'Project splits'!$C$5:$AM$346,BP$22,FALSE),VLOOKUP($A276,'Success Asset Classes'!$B$15:$BD$377,BP$21,FALSE)))</f>
        <v>0</v>
      </c>
      <c r="BQ276" s="230">
        <f>IF($AR276=0,VLOOKUP(MID($A276,4,5),'Project splits'!$C$5:$AM$346,BQ$22,FALSE),IF(ISNA(VLOOKUP($A276,'Success Asset Classes'!$B$15:$BD$377,BQ$21,FALSE)),VLOOKUP(MID($A276,4,5),'Project splits'!$C$5:$AM$346,BQ$22,FALSE),VLOOKUP($A276,'Success Asset Classes'!$B$15:$BD$377,BQ$21,FALSE)))</f>
        <v>0</v>
      </c>
      <c r="BR276" s="230">
        <f>IF($AR276=0,VLOOKUP(MID($A276,4,5),'Project splits'!$C$5:$AM$346,BR$22,FALSE),IF(ISNA(VLOOKUP($A276,'Success Asset Classes'!$B$15:$BD$377,BR$21,FALSE)),VLOOKUP(MID($A276,4,5),'Project splits'!$C$5:$AM$346,BR$22,FALSE),VLOOKUP($A276,'Success Asset Classes'!$B$15:$BD$377,BR$21,FALSE)))</f>
        <v>0</v>
      </c>
      <c r="BS276" s="247">
        <f t="shared" si="69"/>
        <v>1</v>
      </c>
      <c r="BT276" s="249">
        <f>1+IF(ISNA(VLOOKUP($A276,'Project labour content'!$A$7:$D$255,'Project labour content'!$D$1,FALSE)),VLOOKUP($D276,'Project labour content'!$F$6:$G$15,'Project labour content'!$G$1,FALSE),VLOOKUP($A276,'Project labour content'!$A$7:$D$255,'Project labour content'!$D$1,FALSE))*LabEsc22*1</f>
        <v>1.0011229073985368</v>
      </c>
      <c r="BU276" s="249">
        <f>1+IF(ISNA(VLOOKUP($A276,'Project labour content'!$A$7:$D$255,'Project labour content'!$D$1,FALSE)),VLOOKUP($D276,'Project labour content'!$F$6:$G$15,'Project labour content'!$G$1,FALSE),VLOOKUP($A276,'Project labour content'!$A$7:$D$255,'Project labour content'!$D$1,FALSE))*LabEsc23*1</f>
        <v>1.0022512047525867</v>
      </c>
      <c r="BV276" s="249">
        <f>1+IF(ISNA(VLOOKUP($A276,'Project labour content'!$A$7:$D$255,'Project labour content'!$D$1,FALSE)),VLOOKUP($D276,'Project labour content'!$F$6:$G$15,'Project labour content'!$G$1,FALSE),VLOOKUP($A276,'Project labour content'!$A$7:$D$255,'Project labour content'!$D$1,FALSE))*LabEsc24*1</f>
        <v>1.0033140608601017</v>
      </c>
      <c r="BW276" s="249">
        <f>1+IF(ISNA(VLOOKUP($A276,'Project labour content'!$A$7:$D$255,'Project labour content'!$D$1,FALSE)),VLOOKUP($D276,'Project labour content'!$F$6:$G$15,'Project labour content'!$G$1,FALSE),VLOOKUP($A276,'Project labour content'!$A$7:$D$255,'Project labour content'!$D$1,FALSE))*LabEsc25*1</f>
        <v>1.0047375794734332</v>
      </c>
      <c r="BX276" s="249">
        <f>1+IF(ISNA(VLOOKUP($A276,'Project labour content'!$A$7:$D$255,'Project labour content'!$D$1,FALSE)),VLOOKUP($D276,'Project labour content'!$F$6:$G$15,'Project labour content'!$G$1,FALSE),VLOOKUP($A276,'Project labour content'!$A$7:$D$255,'Project labour content'!$D$1,FALSE))*LabEsc26*1</f>
        <v>1.0062889775088626</v>
      </c>
      <c r="BY276" s="249">
        <f>1+IF(ISNA(VLOOKUP($A276,'Project labour content'!$A$7:$D$255,'Project labour content'!$D$1,FALSE)),VLOOKUP($D276,'Project labour content'!$F$6:$G$15,'Project labour content'!$G$1,FALSE),VLOOKUP($A276,'Project labour content'!$A$7:$D$255,'Project labour content'!$D$1,FALSE))*LabEsc27*1</f>
        <v>1.0072498895843454</v>
      </c>
      <c r="BZ276" s="249">
        <f>1+IF(ISNA(VLOOKUP($A276,'Project labour content'!$A$7:$D$255,'Project labour content'!$D$1,FALSE)),VLOOKUP($D276,'Project labour content'!$F$6:$G$15,'Project labour content'!$G$1,FALSE),VLOOKUP($A276,'Project labour content'!$A$7:$D$255,'Project labour content'!$D$1,FALSE))*LabEsc28*1</f>
        <v>1.0079734563771838</v>
      </c>
      <c r="CA276" s="249">
        <f>1+IF(ISNA(VLOOKUP($A276,'Project labour content'!$A$7:$D$255,'Project labour content'!$D$1,FALSE)),VLOOKUP($D276,'Project labour content'!$F$6:$G$15,'Project labour content'!$G$1,FALSE),VLOOKUP($A276,'Project labour content'!$A$7:$D$255,'Project labour content'!$D$1,FALSE))*LabEsc29*1</f>
        <v>1.0091346363663312</v>
      </c>
      <c r="CB276" s="250" t="str">
        <f>IF(ISNA(VLOOKUP($A276,'Project labour content'!$A$7:$D$255,'Project labour content'!$D$1,FALSE)),"Category","Project")</f>
        <v>Project</v>
      </c>
      <c r="CD276" s="247" t="str">
        <f t="shared" si="70"/>
        <v>14245</v>
      </c>
      <c r="CE276" s="3"/>
    </row>
    <row r="277" spans="1:83" x14ac:dyDescent="0.15">
      <c r="A277" s="11" t="s">
        <v>908</v>
      </c>
      <c r="B277" s="11" t="str">
        <f>VLOOKUP($A277,'Incurred Real 2022$'!$A$25:$AC$426,'Incurred Real 2022$'!B$1,FALSE)</f>
        <v>Wide Area Protection Scheme (WAPS)</v>
      </c>
      <c r="C277" s="11" t="str">
        <f>VLOOKUP($A277,'Incurred Real 2022$'!$A$25:$AC$426,'Incurred Real 2022$'!C$1,FALSE)</f>
        <v>ExAnte</v>
      </c>
      <c r="D277" s="11" t="str">
        <f>VLOOKUP($A277,'Incurred Real 2022$'!$A$25:$AC$426,'Incurred Real 2022$'!D$1,FALSE)</f>
        <v>Security/Compliance</v>
      </c>
      <c r="E277" s="11" t="str">
        <f>VLOOKUP($A277,'Incurred Real 2022$'!$A$25:$AC$426,'Incurred Real 2022$'!E$1,FALSE)</f>
        <v>Active</v>
      </c>
      <c r="F277" s="105" t="str">
        <f>IF(VLOOKUP($A277,'Incurred Real 2022$'!$A$25:$AC$426,'Incurred Real 2022$'!F$1,FALSE)=0,"",VLOOKUP($A277,'Incurred Real 2022$'!$A$25:$AC$426,'Incurred Real 2022$'!F$1,FALSE))</f>
        <v/>
      </c>
      <c r="G277" s="105" t="str">
        <f>IF(VLOOKUP($A277,'Incurred Real 2022$'!$A$25:$AC$426,'Incurred Real 2022$'!G$1,FALSE)=0,"",VLOOKUP($A277,'Incurred Real 2022$'!$A$25:$AC$426,'Incurred Real 2022$'!G$1,FALSE))</f>
        <v/>
      </c>
      <c r="H277" s="105" t="str">
        <f>IF(VLOOKUP($A277,'Incurred Real 2022$'!$A$25:$AC$426,'Incurred Real 2022$'!H$1,FALSE)=0,"",VLOOKUP($A277,'Incurred Real 2022$'!$A$25:$AC$426,'Incurred Real 2022$'!H$1,FALSE))</f>
        <v/>
      </c>
      <c r="I277" s="105" t="str">
        <f>IF(VLOOKUP($A277,'Incurred Real 2022$'!$A$25:$AC$426,'Incurred Real 2022$'!I$1,FALSE)=0,"",VLOOKUP($A277,'Incurred Real 2022$'!$A$25:$AC$426,'Incurred Real 2022$'!I$1,FALSE))</f>
        <v/>
      </c>
      <c r="J277" s="105" t="str">
        <f>IF(VLOOKUP($A277,'Incurred Real 2022$'!$A$25:$AC$426,'Incurred Real 2022$'!J$1,FALSE)=0,"",VLOOKUP($A277,'Incurred Real 2022$'!$A$25:$AC$426,'Incurred Real 2022$'!J$1,FALSE))</f>
        <v/>
      </c>
      <c r="K277" s="105" t="str">
        <f>IF(VLOOKUP($A277,'Incurred Real 2022$'!$A$25:$AC$426,'Incurred Real 2022$'!K$1,FALSE)=0,"",VLOOKUP($A277,'Incurred Real 2022$'!$A$25:$AC$426,'Incurred Real 2022$'!K$1,FALSE))</f>
        <v/>
      </c>
      <c r="L277" s="105" t="str">
        <f>IF(VLOOKUP($A277,'Incurred Real 2022$'!$A$25:$AC$426,'Incurred Real 2022$'!L$1,FALSE)=0,"",VLOOKUP($A277,'Incurred Real 2022$'!$A$25:$AC$426,'Incurred Real 2022$'!L$1,FALSE))</f>
        <v/>
      </c>
      <c r="M277" s="105" t="str">
        <f>IF(VLOOKUP($A277,'Incurred Real 2022$'!$A$25:$AC$426,'Incurred Real 2022$'!M$1,FALSE)=0,"",VLOOKUP($A277,'Incurred Real 2022$'!$A$25:$AC$426,'Incurred Real 2022$'!M$1,FALSE))</f>
        <v/>
      </c>
      <c r="N277" s="105" t="str">
        <f>IF(VLOOKUP($A277,'Incurred Real 2022$'!$A$25:$AC$426,'Incurred Real 2022$'!N$1,FALSE)=0,"",VLOOKUP($A277,'Incurred Real 2022$'!$A$25:$AC$426,'Incurred Real 2022$'!N$1,FALSE))</f>
        <v/>
      </c>
      <c r="O277" s="105" t="str">
        <f>IF(VLOOKUP($A277,'Incurred Real 2022$'!$A$25:$AC$426,'Incurred Real 2022$'!O$1,FALSE)=0,"",VLOOKUP($A277,'Incurred Real 2022$'!$A$25:$AC$426,'Incurred Real 2022$'!O$1,FALSE))</f>
        <v/>
      </c>
      <c r="P277" s="105" t="str">
        <f>IF(VLOOKUP($A277,'Incurred Real 2022$'!$A$25:$AC$426,'Incurred Real 2022$'!P$1,FALSE)=0,"",VLOOKUP($A277,'Incurred Real 2022$'!$A$25:$AC$426,'Incurred Real 2022$'!P$1,FALSE))</f>
        <v/>
      </c>
      <c r="Q277" s="105" t="str">
        <f>IF(VLOOKUP($A277,'Incurred Real 2022$'!$A$25:$AC$426,'Incurred Real 2022$'!Q$1,FALSE)=0,"",VLOOKUP($A277,'Incurred Real 2022$'!$A$25:$AC$426,'Incurred Real 2022$'!Q$1,FALSE))</f>
        <v/>
      </c>
      <c r="R277" s="105" t="str">
        <f>IF(VLOOKUP($A277,'Incurred Real 2022$'!$A$25:$AC$426,'Incurred Real 2022$'!R$1,FALSE)=0,"",VLOOKUP($A277,'Incurred Real 2022$'!$A$25:$AC$426,'Incurred Real 2022$'!R$1,FALSE))</f>
        <v/>
      </c>
      <c r="S277" s="105" t="str">
        <f>IF(VLOOKUP($A277,'Incurred Real 2022$'!$A$25:$AC$426,'Incurred Real 2022$'!S$1,FALSE)=0,"",VLOOKUP($A277,'Incurred Real 2022$'!$A$25:$AC$426,'Incurred Real 2022$'!S$1,FALSE))</f>
        <v/>
      </c>
      <c r="T277" s="105">
        <f>IF(VLOOKUP($A277,'Incurred Real 2022$'!$A$25:$AC$426,'Incurred Real 2022$'!T$1,FALSE)=0,"",VLOOKUP($A277,'Incurred Real 2022$'!$A$25:$AC$426,'Incurred Real 2022$'!T$1,FALSE))</f>
        <v>436330.26</v>
      </c>
      <c r="U277" s="105">
        <f>IF(VLOOKUP($A277,'Incurred Real 2022$'!$A$25:$AC$426,'Incurred Real 2022$'!U$1,FALSE)=0,"",VLOOKUP($A277,'Incurred Real 2022$'!$A$25:$AC$426,'Incurred Real 2022$'!U$1,FALSE))</f>
        <v>705354.13</v>
      </c>
      <c r="V277" s="13">
        <f>IF(ISTEXT(VLOOKUP($A277,'Incurred Real 2022$'!$A$25:$AC$426,'Incurred Real 2022$'!V$1,FALSE)),"",(VLOOKUP($A277,'Incurred Real 2022$'!$A$25:$AC$426,'Incurred Real 2022$'!V$1,FALSE))*BT277*Incurred_Real!V$15)</f>
        <v>7020122.4252086356</v>
      </c>
      <c r="W277" s="13">
        <f>IF(ISTEXT(VLOOKUP($A277,'Incurred Real 2022$'!$A$25:$AC$426,'Incurred Real 2022$'!W$1,FALSE)),"",(VLOOKUP($A277,'Incurred Real 2022$'!$A$25:$AC$426,'Incurred Real 2022$'!W$1,FALSE))*BU277*Incurred_Real!W$15)</f>
        <v>1402504.1539966848</v>
      </c>
      <c r="X277" s="220" t="str">
        <f>IF(ISTEXT(VLOOKUP($A277,'Incurred Real 2022$'!$A$25:$AC$426,'Incurred Real 2022$'!X$1,FALSE)),"",(VLOOKUP($A277,'Incurred Real 2022$'!$A$25:$AC$426,'Incurred Real 2022$'!X$1,FALSE))*BV277*Incurred_Real!X$15)</f>
        <v/>
      </c>
      <c r="Y277" s="217" t="str">
        <f>IF(ISTEXT(VLOOKUP($A277,'Incurred Real 2022$'!$A$25:$AC$426,'Incurred Real 2022$'!Y$1,FALSE)),"",(VLOOKUP($A277,'Incurred Real 2022$'!$A$25:$AC$426,'Incurred Real 2022$'!Y$1,FALSE))*BW277*Incurred_Real!Y$15)</f>
        <v/>
      </c>
      <c r="Z277" s="13" t="str">
        <f>IF(ISTEXT(VLOOKUP($A277,'Incurred Real 2022$'!$A$25:$AC$426,'Incurred Real 2022$'!Z$1,FALSE)),"",(VLOOKUP($A277,'Incurred Real 2022$'!$A$25:$AC$426,'Incurred Real 2022$'!Z$1,FALSE))*BX277*Incurred_Real!Z$15)</f>
        <v/>
      </c>
      <c r="AA277" s="13" t="str">
        <f>IF(ISTEXT(VLOOKUP($A277,'Incurred Real 2022$'!$A$25:$AC$426,'Incurred Real 2022$'!AA$1,FALSE)),"",(VLOOKUP($A277,'Incurred Real 2022$'!$A$25:$AC$426,'Incurred Real 2022$'!AA$1,FALSE))*BY277*Incurred_Real!AA$15)</f>
        <v/>
      </c>
      <c r="AB277" s="13" t="str">
        <f>IF(ISTEXT(VLOOKUP($A277,'Incurred Real 2022$'!$A$25:$AC$426,'Incurred Real 2022$'!AB$1,FALSE)),"",(VLOOKUP($A277,'Incurred Real 2022$'!$A$25:$AC$426,'Incurred Real 2022$'!AB$1,FALSE))*BZ277*Incurred_Real!AB$15)</f>
        <v/>
      </c>
      <c r="AC277" s="13" t="str">
        <f>IF(ISTEXT(VLOOKUP($A277,'Incurred Real 2022$'!$A$25:$AC$426,'Incurred Real 2022$'!AC$1,FALSE)),"",(VLOOKUP($A277,'Incurred Real 2022$'!$A$25:$AC$426,'Incurred Real 2022$'!AC$1,FALSE))*CA277*Incurred_Real!AC$15)</f>
        <v/>
      </c>
      <c r="AD277" s="221">
        <f t="shared" si="65"/>
        <v>9564310.9692053217</v>
      </c>
      <c r="AE277" s="221">
        <f t="shared" si="66"/>
        <v>9564310.9692053217</v>
      </c>
      <c r="AF277" s="239">
        <f t="shared" si="71"/>
        <v>10852798.63995575</v>
      </c>
      <c r="AG277" s="222">
        <f t="shared" si="67"/>
        <v>9639221.5453595631</v>
      </c>
      <c r="AH277" s="223">
        <f t="shared" si="76"/>
        <v>1.1258999068426243</v>
      </c>
      <c r="AI277" s="224">
        <f t="shared" si="68"/>
        <v>2023</v>
      </c>
      <c r="AJ277" s="225">
        <f>VLOOKUP($A277,Project_Commissioning!$C$4:$H$355,Project_Commissioning!F$1,FALSE)</f>
        <v>44819</v>
      </c>
      <c r="AK277" s="226">
        <f>VLOOKUP($A277,Project_Commissioning!$C$4:$H$355,Project_Commissioning!G$1,FALSE)</f>
        <v>2023</v>
      </c>
      <c r="AL277" s="225" t="str">
        <f>IF(VLOOKUP($A277,Project_Commissioning!$C$4:$H$355,Project_Commissioning!H$1,FALSE)=0,"",VLOOKUP($A277,Project_Commissioning!$C$4:$H$355,Project_Commissioning!H$1,FALSE))</f>
        <v/>
      </c>
      <c r="AM277" s="237">
        <f t="shared" si="72"/>
        <v>9639221.5453595631</v>
      </c>
      <c r="AN277" s="221" cm="1">
        <f t="array" ref="AN277">IF(ROUND(AE277,0)=0,0,LOOKUP(2,1/(F277:AC277&lt;&gt;""),F277:AC277))</f>
        <v>1402504.1539966848</v>
      </c>
      <c r="AO277" s="221">
        <f t="shared" si="73"/>
        <v>8422626.5792053211</v>
      </c>
      <c r="AP277" s="79"/>
      <c r="AQ277" s="20"/>
      <c r="AR277" s="245">
        <f>IF(ISNA(VLOOKUP($A277,'Success Asset Classes'!$B$15:$AA$114,'Success Asset Classes'!$AA$1,FALSE)),0,VLOOKUP($A277,'Success Asset Classes'!$B$15:$AA$114,'Success Asset Classes'!$AA$1,FALSE))</f>
        <v>0</v>
      </c>
      <c r="AS277" s="230">
        <f>IF($AR277=0,VLOOKUP(MID($A277,4,5),'Project splits'!$C$5:$AM$346,AS$22,FALSE),IF(ISNA(VLOOKUP($A277,'Success Asset Classes'!$B$15:$BD$377,AS$21,FALSE)),VLOOKUP(MID($A277,4,5),'Project splits'!$C$5:$AM$346,AS$22,FALSE),VLOOKUP($A277,'Success Asset Classes'!$B$15:$BD$377,AS$21,FALSE)))</f>
        <v>0</v>
      </c>
      <c r="AT277" s="230">
        <f>IF($AR277=0,VLOOKUP(MID($A277,4,5),'Project splits'!$C$5:$AM$346,AT$22,FALSE),IF(ISNA(VLOOKUP($A277,'Success Asset Classes'!$B$15:$BD$377,AT$21,FALSE)),VLOOKUP(MID($A277,4,5),'Project splits'!$C$5:$AM$346,AT$22,FALSE),VLOOKUP($A277,'Success Asset Classes'!$B$15:$BD$377,AT$21,FALSE)))</f>
        <v>0</v>
      </c>
      <c r="AU277" s="230">
        <f>IF($AR277=0,VLOOKUP(MID($A277,4,5),'Project splits'!$C$5:$AM$346,AU$22,FALSE),IF(ISNA(VLOOKUP($A277,'Success Asset Classes'!$B$15:$BD$377,AU$21,FALSE)),VLOOKUP(MID($A277,4,5),'Project splits'!$C$5:$AM$346,AU$22,FALSE),VLOOKUP($A277,'Success Asset Classes'!$B$15:$BD$377,AU$21,FALSE)))</f>
        <v>0</v>
      </c>
      <c r="AV277" s="230">
        <f>IF($AR277=0,VLOOKUP(MID($A277,4,5),'Project splits'!$C$5:$AM$346,AV$22,FALSE),IF(ISNA(VLOOKUP($A277,'Success Asset Classes'!$B$15:$BD$377,AV$21,FALSE)),VLOOKUP(MID($A277,4,5),'Project splits'!$C$5:$AM$346,AV$22,FALSE),VLOOKUP($A277,'Success Asset Classes'!$B$15:$BD$377,AV$21,FALSE)))</f>
        <v>0</v>
      </c>
      <c r="AW277" s="230">
        <f>IF($AR277=0,VLOOKUP(MID($A277,4,5),'Project splits'!$C$5:$AM$346,AW$22,FALSE),IF(ISNA(VLOOKUP($A277,'Success Asset Classes'!$B$15:$BD$377,AW$21,FALSE)),VLOOKUP(MID($A277,4,5),'Project splits'!$C$5:$AM$346,AW$22,FALSE),VLOOKUP($A277,'Success Asset Classes'!$B$15:$BD$377,AW$21,FALSE)))</f>
        <v>0</v>
      </c>
      <c r="AX277" s="230">
        <f>IF($AR277=0,VLOOKUP(MID($A277,4,5),'Project splits'!$C$5:$AM$346,AX$22,FALSE),IF(ISNA(VLOOKUP($A277,'Success Asset Classes'!$B$15:$BD$377,AX$21,FALSE)),VLOOKUP(MID($A277,4,5),'Project splits'!$C$5:$AM$346,AX$22,FALSE),VLOOKUP($A277,'Success Asset Classes'!$B$15:$BD$377,AX$21,FALSE)))</f>
        <v>0</v>
      </c>
      <c r="AY277" s="230">
        <f>IF($AR277=0,VLOOKUP(MID($A277,4,5),'Project splits'!$C$5:$AM$346,AY$22,FALSE),IF(ISNA(VLOOKUP($A277,'Success Asset Classes'!$B$15:$BD$377,AY$21,FALSE)),VLOOKUP(MID($A277,4,5),'Project splits'!$C$5:$AM$346,AY$22,FALSE),VLOOKUP($A277,'Success Asset Classes'!$B$15:$BD$377,AY$21,FALSE)))</f>
        <v>0</v>
      </c>
      <c r="AZ277" s="230">
        <f>IF($AR277=0,VLOOKUP(MID($A277,4,5),'Project splits'!$C$5:$AM$346,AZ$22,FALSE),IF(ISNA(VLOOKUP($A277,'Success Asset Classes'!$B$15:$BD$377,AZ$21,FALSE)),VLOOKUP(MID($A277,4,5),'Project splits'!$C$5:$AM$346,AZ$22,FALSE),VLOOKUP($A277,'Success Asset Classes'!$B$15:$BD$377,AZ$21,FALSE)))</f>
        <v>0</v>
      </c>
      <c r="BA277" s="230">
        <f>IF($AR277=0,VLOOKUP(MID($A277,4,5),'Project splits'!$C$5:$AM$346,BA$22,FALSE),IF(ISNA(VLOOKUP($A277,'Success Asset Classes'!$B$15:$BD$377,BA$21,FALSE)),VLOOKUP(MID($A277,4,5),'Project splits'!$C$5:$AM$346,BA$22,FALSE),VLOOKUP($A277,'Success Asset Classes'!$B$15:$BD$377,BA$21,FALSE)))</f>
        <v>0</v>
      </c>
      <c r="BB277" s="230">
        <f>IF($AR277=0,VLOOKUP(MID($A277,4,5),'Project splits'!$C$5:$AM$346,BB$22,FALSE),IF(ISNA(VLOOKUP($A277,'Success Asset Classes'!$B$15:$BD$377,BB$21,FALSE)),VLOOKUP(MID($A277,4,5),'Project splits'!$C$5:$AM$346,BB$22,FALSE),VLOOKUP($A277,'Success Asset Classes'!$B$15:$BD$377,BB$21,FALSE)))</f>
        <v>3.4278636206423158E-2</v>
      </c>
      <c r="BC277" s="230">
        <f>IF($AR277=0,VLOOKUP(MID($A277,4,5),'Project splits'!$C$5:$AM$346,BC$22,FALSE),IF(ISNA(VLOOKUP($A277,'Success Asset Classes'!$B$15:$BD$377,BC$21,FALSE)),VLOOKUP(MID($A277,4,5),'Project splits'!$C$5:$AM$346,BC$22,FALSE),VLOOKUP($A277,'Success Asset Classes'!$B$15:$BD$377,BC$21,FALSE)))</f>
        <v>0</v>
      </c>
      <c r="BD277" s="230">
        <f>IF($AR277=0,VLOOKUP(MID($A277,4,5),'Project splits'!$C$5:$AM$346,BD$22,FALSE),IF(ISNA(VLOOKUP($A277,'Success Asset Classes'!$B$15:$BD$377,BD$21,FALSE)),VLOOKUP(MID($A277,4,5),'Project splits'!$C$5:$AM$346,BD$22,FALSE),VLOOKUP($A277,'Success Asset Classes'!$B$15:$BD$377,BD$21,FALSE)))</f>
        <v>5.5037369447896604E-2</v>
      </c>
      <c r="BE277" s="230">
        <f>IF($AR277=0,VLOOKUP(MID($A277,4,5),'Project splits'!$C$5:$AM$346,BE$22,FALSE),IF(ISNA(VLOOKUP($A277,'Success Asset Classes'!$B$15:$BD$377,BE$21,FALSE)),VLOOKUP(MID($A277,4,5),'Project splits'!$C$5:$AM$346,BE$22,FALSE),VLOOKUP($A277,'Success Asset Classes'!$B$15:$BD$377,BE$21,FALSE)))</f>
        <v>0</v>
      </c>
      <c r="BF277" s="230">
        <f>IF($AR277=0,VLOOKUP(MID($A277,4,5),'Project splits'!$C$5:$AM$346,BF$22,FALSE),IF(ISNA(VLOOKUP($A277,'Success Asset Classes'!$B$15:$BD$377,BF$21,FALSE)),VLOOKUP(MID($A277,4,5),'Project splits'!$C$5:$AM$346,BF$22,FALSE),VLOOKUP($A277,'Success Asset Classes'!$B$15:$BD$377,BF$21,FALSE)))</f>
        <v>0</v>
      </c>
      <c r="BG277" s="230">
        <f>IF($AR277=0,VLOOKUP(MID($A277,4,5),'Project splits'!$C$5:$AM$346,BG$22,FALSE),IF(ISNA(VLOOKUP($A277,'Success Asset Classes'!$B$15:$BD$377,BG$21,FALSE)),VLOOKUP(MID($A277,4,5),'Project splits'!$C$5:$AM$346,BG$22,FALSE),VLOOKUP($A277,'Success Asset Classes'!$B$15:$BD$377,BG$21,FALSE)))</f>
        <v>0.91068399434568026</v>
      </c>
      <c r="BH277" s="230">
        <f>IF($AR277=0,VLOOKUP(MID($A277,4,5),'Project splits'!$C$5:$AM$346,BH$22,FALSE),IF(ISNA(VLOOKUP($A277,'Success Asset Classes'!$B$15:$BD$377,BH$21,FALSE)),VLOOKUP(MID($A277,4,5),'Project splits'!$C$5:$AM$346,BH$22,FALSE),VLOOKUP($A277,'Success Asset Classes'!$B$15:$BD$377,BH$21,FALSE)))</f>
        <v>0</v>
      </c>
      <c r="BI277" s="230">
        <f>IF($AR277=0,VLOOKUP(MID($A277,4,5),'Project splits'!$C$5:$AM$346,BI$22,FALSE),IF(ISNA(VLOOKUP($A277,'Success Asset Classes'!$B$15:$BD$377,BI$21,FALSE)),VLOOKUP(MID($A277,4,5),'Project splits'!$C$5:$AM$346,BI$22,FALSE),VLOOKUP($A277,'Success Asset Classes'!$B$15:$BD$377,BI$21,FALSE)))</f>
        <v>0</v>
      </c>
      <c r="BJ277" s="230">
        <f>IF($AR277=0,VLOOKUP(MID($A277,4,5),'Project splits'!$C$5:$AM$346,BJ$22,FALSE),IF(ISNA(VLOOKUP($A277,'Success Asset Classes'!$B$15:$BD$377,BJ$21,FALSE)),VLOOKUP(MID($A277,4,5),'Project splits'!$C$5:$AM$346,BJ$22,FALSE),VLOOKUP($A277,'Success Asset Classes'!$B$15:$BD$377,BJ$21,FALSE)))</f>
        <v>0</v>
      </c>
      <c r="BK277" s="230">
        <f>IF($AR277=0,VLOOKUP(MID($A277,4,5),'Project splits'!$C$5:$AM$346,BK$22,FALSE),IF(ISNA(VLOOKUP($A277,'Success Asset Classes'!$B$15:$BD$377,BK$21,FALSE)),VLOOKUP(MID($A277,4,5),'Project splits'!$C$5:$AM$346,BK$22,FALSE),VLOOKUP($A277,'Success Asset Classes'!$B$15:$BD$377,BK$21,FALSE)))</f>
        <v>0</v>
      </c>
      <c r="BL277" s="230">
        <f>IF($AR277=0,VLOOKUP(MID($A277,4,5),'Project splits'!$C$5:$AM$346,BL$22,FALSE),IF(ISNA(VLOOKUP($A277,'Success Asset Classes'!$B$15:$BD$377,BL$21,FALSE)),VLOOKUP(MID($A277,4,5),'Project splits'!$C$5:$AM$346,BL$22,FALSE),VLOOKUP($A277,'Success Asset Classes'!$B$15:$BD$377,BL$21,FALSE)))</f>
        <v>0</v>
      </c>
      <c r="BM277" s="230">
        <f>IF($AR277=0,VLOOKUP(MID($A277,4,5),'Project splits'!$C$5:$AM$346,BM$22,FALSE),IF(ISNA(VLOOKUP($A277,'Success Asset Classes'!$B$15:$BD$377,BM$21,FALSE)),VLOOKUP(MID($A277,4,5),'Project splits'!$C$5:$AM$346,BM$22,FALSE),VLOOKUP($A277,'Success Asset Classes'!$B$15:$BD$377,BM$21,FALSE)))</f>
        <v>0</v>
      </c>
      <c r="BN277" s="230">
        <f>IF($AR277=0,VLOOKUP(MID($A277,4,5),'Project splits'!$C$5:$AM$346,BN$22,FALSE),IF(ISNA(VLOOKUP($A277,'Success Asset Classes'!$B$15:$BD$377,BN$21,FALSE)),VLOOKUP(MID($A277,4,5),'Project splits'!$C$5:$AM$346,BN$22,FALSE),VLOOKUP($A277,'Success Asset Classes'!$B$15:$BD$377,BN$21,FALSE)))</f>
        <v>0</v>
      </c>
      <c r="BO277" s="230">
        <f>IF($AR277=0,VLOOKUP(MID($A277,4,5),'Project splits'!$C$5:$AM$346,BO$22,FALSE),IF(ISNA(VLOOKUP($A277,'Success Asset Classes'!$B$15:$BD$377,BO$21,FALSE)),VLOOKUP(MID($A277,4,5),'Project splits'!$C$5:$AM$346,BO$22,FALSE),VLOOKUP($A277,'Success Asset Classes'!$B$15:$BD$377,BO$21,FALSE)))</f>
        <v>0</v>
      </c>
      <c r="BP277" s="230">
        <f>IF($AR277=0,VLOOKUP(MID($A277,4,5),'Project splits'!$C$5:$AM$346,BP$22,FALSE),IF(ISNA(VLOOKUP($A277,'Success Asset Classes'!$B$15:$BD$377,BP$21,FALSE)),VLOOKUP(MID($A277,4,5),'Project splits'!$C$5:$AM$346,BP$22,FALSE),VLOOKUP($A277,'Success Asset Classes'!$B$15:$BD$377,BP$21,FALSE)))</f>
        <v>0</v>
      </c>
      <c r="BQ277" s="230">
        <f>IF($AR277=0,VLOOKUP(MID($A277,4,5),'Project splits'!$C$5:$AM$346,BQ$22,FALSE),IF(ISNA(VLOOKUP($A277,'Success Asset Classes'!$B$15:$BD$377,BQ$21,FALSE)),VLOOKUP(MID($A277,4,5),'Project splits'!$C$5:$AM$346,BQ$22,FALSE),VLOOKUP($A277,'Success Asset Classes'!$B$15:$BD$377,BQ$21,FALSE)))</f>
        <v>0</v>
      </c>
      <c r="BR277" s="230">
        <f>IF($AR277=0,VLOOKUP(MID($A277,4,5),'Project splits'!$C$5:$AM$346,BR$22,FALSE),IF(ISNA(VLOOKUP($A277,'Success Asset Classes'!$B$15:$BD$377,BR$21,FALSE)),VLOOKUP(MID($A277,4,5),'Project splits'!$C$5:$AM$346,BR$22,FALSE),VLOOKUP($A277,'Success Asset Classes'!$B$15:$BD$377,BR$21,FALSE)))</f>
        <v>0</v>
      </c>
      <c r="BS277" s="247">
        <f t="shared" si="69"/>
        <v>1</v>
      </c>
      <c r="BT277" s="249">
        <f>1+IF(ISNA(VLOOKUP($A277,'Project labour content'!$A$7:$D$255,'Project labour content'!$D$1,FALSE)),VLOOKUP($D277,'Project labour content'!$F$6:$G$15,'Project labour content'!$G$1,FALSE),VLOOKUP($A277,'Project labour content'!$A$7:$D$255,'Project labour content'!$D$1,FALSE))*LabEsc22*1</f>
        <v>1.0012283100804908</v>
      </c>
      <c r="BU277" s="249">
        <f>1+IF(ISNA(VLOOKUP($A277,'Project labour content'!$A$7:$D$255,'Project labour content'!$D$1,FALSE)),VLOOKUP($D277,'Project labour content'!$F$6:$G$15,'Project labour content'!$G$1,FALSE),VLOOKUP($A277,'Project labour content'!$A$7:$D$255,'Project labour content'!$D$1,FALSE))*LabEsc23*1</f>
        <v>1.0024625160493683</v>
      </c>
      <c r="BV277" s="249">
        <f>1+IF(ISNA(VLOOKUP($A277,'Project labour content'!$A$7:$D$255,'Project labour content'!$D$1,FALSE)),VLOOKUP($D277,'Project labour content'!$F$6:$G$15,'Project labour content'!$G$1,FALSE),VLOOKUP($A277,'Project labour content'!$A$7:$D$255,'Project labour content'!$D$1,FALSE))*LabEsc24*1</f>
        <v>1.0036251380720507</v>
      </c>
      <c r="BW277" s="249">
        <f>1+IF(ISNA(VLOOKUP($A277,'Project labour content'!$A$7:$D$255,'Project labour content'!$D$1,FALSE)),VLOOKUP($D277,'Project labour content'!$F$6:$G$15,'Project labour content'!$G$1,FALSE),VLOOKUP($A277,'Project labour content'!$A$7:$D$255,'Project labour content'!$D$1,FALSE))*LabEsc25*1</f>
        <v>1.0051822765010967</v>
      </c>
      <c r="BX277" s="249">
        <f>1+IF(ISNA(VLOOKUP($A277,'Project labour content'!$A$7:$D$255,'Project labour content'!$D$1,FALSE)),VLOOKUP($D277,'Project labour content'!$F$6:$G$15,'Project labour content'!$G$1,FALSE),VLOOKUP($A277,'Project labour content'!$A$7:$D$255,'Project labour content'!$D$1,FALSE))*LabEsc26*1</f>
        <v>1.0068792978656853</v>
      </c>
      <c r="BY277" s="249">
        <f>1+IF(ISNA(VLOOKUP($A277,'Project labour content'!$A$7:$D$255,'Project labour content'!$D$1,FALSE)),VLOOKUP($D277,'Project labour content'!$F$6:$G$15,'Project labour content'!$G$1,FALSE),VLOOKUP($A277,'Project labour content'!$A$7:$D$255,'Project labour content'!$D$1,FALSE))*LabEsc27*1</f>
        <v>1.0079304067908903</v>
      </c>
      <c r="BZ277" s="249">
        <f>1+IF(ISNA(VLOOKUP($A277,'Project labour content'!$A$7:$D$255,'Project labour content'!$D$1,FALSE)),VLOOKUP($D277,'Project labour content'!$F$6:$G$15,'Project labour content'!$G$1,FALSE),VLOOKUP($A277,'Project labour content'!$A$7:$D$255,'Project labour content'!$D$1,FALSE))*LabEsc28*1</f>
        <v>1.0087218918115699</v>
      </c>
      <c r="CA277" s="249">
        <f>1+IF(ISNA(VLOOKUP($A277,'Project labour content'!$A$7:$D$255,'Project labour content'!$D$1,FALSE)),VLOOKUP($D277,'Project labour content'!$F$6:$G$15,'Project labour content'!$G$1,FALSE),VLOOKUP($A277,'Project labour content'!$A$7:$D$255,'Project labour content'!$D$1,FALSE))*LabEsc29*1</f>
        <v>1.0099920669727565</v>
      </c>
      <c r="CB277" s="250" t="str">
        <f>IF(ISNA(VLOOKUP($A277,'Project labour content'!$A$7:$D$255,'Project labour content'!$D$1,FALSE)),"Category","Project")</f>
        <v>Project</v>
      </c>
      <c r="CD277" s="247" t="str">
        <f t="shared" si="70"/>
        <v>14246</v>
      </c>
      <c r="CE277" s="3"/>
    </row>
    <row r="278" spans="1:83" x14ac:dyDescent="0.15">
      <c r="A278" s="11" t="s">
        <v>885</v>
      </c>
      <c r="B278" s="11" t="str">
        <f>VLOOKUP($A278,'Incurred Real 2022$'!$A$25:$AC$426,'Incurred Real 2022$'!B$1,FALSE)</f>
        <v>Para Surface Water Drainage Replacement</v>
      </c>
      <c r="C278" s="11" t="str">
        <f>VLOOKUP($A278,'Incurred Real 2022$'!$A$25:$AC$426,'Incurred Real 2022$'!C$1,FALSE)</f>
        <v>ExAnte</v>
      </c>
      <c r="D278" s="11" t="str">
        <f>VLOOKUP($A278,'Incurred Real 2022$'!$A$25:$AC$426,'Incurred Real 2022$'!D$1,FALSE)</f>
        <v>Replacement</v>
      </c>
      <c r="E278" s="11" t="str">
        <f>VLOOKUP($A278,'Incurred Real 2022$'!$A$25:$AC$426,'Incurred Real 2022$'!E$1,FALSE)</f>
        <v>Closed</v>
      </c>
      <c r="F278" s="105" t="str">
        <f>IF(VLOOKUP($A278,'Incurred Real 2022$'!$A$25:$AC$426,'Incurred Real 2022$'!F$1,FALSE)=0,"",VLOOKUP($A278,'Incurred Real 2022$'!$A$25:$AC$426,'Incurred Real 2022$'!F$1,FALSE))</f>
        <v/>
      </c>
      <c r="G278" s="105" t="str">
        <f>IF(VLOOKUP($A278,'Incurred Real 2022$'!$A$25:$AC$426,'Incurred Real 2022$'!G$1,FALSE)=0,"",VLOOKUP($A278,'Incurred Real 2022$'!$A$25:$AC$426,'Incurred Real 2022$'!G$1,FALSE))</f>
        <v/>
      </c>
      <c r="H278" s="105" t="str">
        <f>IF(VLOOKUP($A278,'Incurred Real 2022$'!$A$25:$AC$426,'Incurred Real 2022$'!H$1,FALSE)=0,"",VLOOKUP($A278,'Incurred Real 2022$'!$A$25:$AC$426,'Incurred Real 2022$'!H$1,FALSE))</f>
        <v/>
      </c>
      <c r="I278" s="105" t="str">
        <f>IF(VLOOKUP($A278,'Incurred Real 2022$'!$A$25:$AC$426,'Incurred Real 2022$'!I$1,FALSE)=0,"",VLOOKUP($A278,'Incurred Real 2022$'!$A$25:$AC$426,'Incurred Real 2022$'!I$1,FALSE))</f>
        <v/>
      </c>
      <c r="J278" s="105" t="str">
        <f>IF(VLOOKUP($A278,'Incurred Real 2022$'!$A$25:$AC$426,'Incurred Real 2022$'!J$1,FALSE)=0,"",VLOOKUP($A278,'Incurred Real 2022$'!$A$25:$AC$426,'Incurred Real 2022$'!J$1,FALSE))</f>
        <v/>
      </c>
      <c r="K278" s="105" t="str">
        <f>IF(VLOOKUP($A278,'Incurred Real 2022$'!$A$25:$AC$426,'Incurred Real 2022$'!K$1,FALSE)=0,"",VLOOKUP($A278,'Incurred Real 2022$'!$A$25:$AC$426,'Incurred Real 2022$'!K$1,FALSE))</f>
        <v/>
      </c>
      <c r="L278" s="105" t="str">
        <f>IF(VLOOKUP($A278,'Incurred Real 2022$'!$A$25:$AC$426,'Incurred Real 2022$'!L$1,FALSE)=0,"",VLOOKUP($A278,'Incurred Real 2022$'!$A$25:$AC$426,'Incurred Real 2022$'!L$1,FALSE))</f>
        <v/>
      </c>
      <c r="M278" s="105" t="str">
        <f>IF(VLOOKUP($A278,'Incurred Real 2022$'!$A$25:$AC$426,'Incurred Real 2022$'!M$1,FALSE)=0,"",VLOOKUP($A278,'Incurred Real 2022$'!$A$25:$AC$426,'Incurred Real 2022$'!M$1,FALSE))</f>
        <v/>
      </c>
      <c r="N278" s="105" t="str">
        <f>IF(VLOOKUP($A278,'Incurred Real 2022$'!$A$25:$AC$426,'Incurred Real 2022$'!N$1,FALSE)=0,"",VLOOKUP($A278,'Incurred Real 2022$'!$A$25:$AC$426,'Incurred Real 2022$'!N$1,FALSE))</f>
        <v/>
      </c>
      <c r="O278" s="105" t="str">
        <f>IF(VLOOKUP($A278,'Incurred Real 2022$'!$A$25:$AC$426,'Incurred Real 2022$'!O$1,FALSE)=0,"",VLOOKUP($A278,'Incurred Real 2022$'!$A$25:$AC$426,'Incurred Real 2022$'!O$1,FALSE))</f>
        <v/>
      </c>
      <c r="P278" s="105" t="str">
        <f>IF(VLOOKUP($A278,'Incurred Real 2022$'!$A$25:$AC$426,'Incurred Real 2022$'!P$1,FALSE)=0,"",VLOOKUP($A278,'Incurred Real 2022$'!$A$25:$AC$426,'Incurred Real 2022$'!P$1,FALSE))</f>
        <v/>
      </c>
      <c r="Q278" s="105" t="str">
        <f>IF(VLOOKUP($A278,'Incurred Real 2022$'!$A$25:$AC$426,'Incurred Real 2022$'!Q$1,FALSE)=0,"",VLOOKUP($A278,'Incurred Real 2022$'!$A$25:$AC$426,'Incurred Real 2022$'!Q$1,FALSE))</f>
        <v/>
      </c>
      <c r="R278" s="105" t="str">
        <f>IF(VLOOKUP($A278,'Incurred Real 2022$'!$A$25:$AC$426,'Incurred Real 2022$'!R$1,FALSE)=0,"",VLOOKUP($A278,'Incurred Real 2022$'!$A$25:$AC$426,'Incurred Real 2022$'!R$1,FALSE))</f>
        <v/>
      </c>
      <c r="S278" s="105">
        <f>IF(VLOOKUP($A278,'Incurred Real 2022$'!$A$25:$AC$426,'Incurred Real 2022$'!S$1,FALSE)=0,"",VLOOKUP($A278,'Incurred Real 2022$'!$A$25:$AC$426,'Incurred Real 2022$'!S$1,FALSE))</f>
        <v>112913.65</v>
      </c>
      <c r="T278" s="105">
        <f>IF(VLOOKUP($A278,'Incurred Real 2022$'!$A$25:$AC$426,'Incurred Real 2022$'!T$1,FALSE)=0,"",VLOOKUP($A278,'Incurred Real 2022$'!$A$25:$AC$426,'Incurred Real 2022$'!T$1,FALSE))</f>
        <v>169189.54</v>
      </c>
      <c r="U278" s="105" t="str">
        <f>IF(VLOOKUP($A278,'Incurred Real 2022$'!$A$25:$AC$426,'Incurred Real 2022$'!U$1,FALSE)=0,"",VLOOKUP($A278,'Incurred Real 2022$'!$A$25:$AC$426,'Incurred Real 2022$'!U$1,FALSE))</f>
        <v/>
      </c>
      <c r="V278" s="13" t="str">
        <f>IF(ISTEXT(VLOOKUP($A278,'Incurred Real 2022$'!$A$25:$AC$426,'Incurred Real 2022$'!V$1,FALSE)),"",(VLOOKUP($A278,'Incurred Real 2022$'!$A$25:$AC$426,'Incurred Real 2022$'!V$1,FALSE))*BT278*Incurred_Real!V$15)</f>
        <v/>
      </c>
      <c r="W278" s="13" t="str">
        <f>IF(ISTEXT(VLOOKUP($A278,'Incurred Real 2022$'!$A$25:$AC$426,'Incurred Real 2022$'!W$1,FALSE)),"",(VLOOKUP($A278,'Incurred Real 2022$'!$A$25:$AC$426,'Incurred Real 2022$'!W$1,FALSE))*BU278*Incurred_Real!W$15)</f>
        <v/>
      </c>
      <c r="X278" s="220" t="str">
        <f>IF(ISTEXT(VLOOKUP($A278,'Incurred Real 2022$'!$A$25:$AC$426,'Incurred Real 2022$'!X$1,FALSE)),"",(VLOOKUP($A278,'Incurred Real 2022$'!$A$25:$AC$426,'Incurred Real 2022$'!X$1,FALSE))*BV278*Incurred_Real!X$15)</f>
        <v/>
      </c>
      <c r="Y278" s="217" t="str">
        <f>IF(ISTEXT(VLOOKUP($A278,'Incurred Real 2022$'!$A$25:$AC$426,'Incurred Real 2022$'!Y$1,FALSE)),"",(VLOOKUP($A278,'Incurred Real 2022$'!$A$25:$AC$426,'Incurred Real 2022$'!Y$1,FALSE))*BW278*Incurred_Real!Y$15)</f>
        <v/>
      </c>
      <c r="Z278" s="13" t="str">
        <f>IF(ISTEXT(VLOOKUP($A278,'Incurred Real 2022$'!$A$25:$AC$426,'Incurred Real 2022$'!Z$1,FALSE)),"",(VLOOKUP($A278,'Incurred Real 2022$'!$A$25:$AC$426,'Incurred Real 2022$'!Z$1,FALSE))*BX278*Incurred_Real!Z$15)</f>
        <v/>
      </c>
      <c r="AA278" s="13" t="str">
        <f>IF(ISTEXT(VLOOKUP($A278,'Incurred Real 2022$'!$A$25:$AC$426,'Incurred Real 2022$'!AA$1,FALSE)),"",(VLOOKUP($A278,'Incurred Real 2022$'!$A$25:$AC$426,'Incurred Real 2022$'!AA$1,FALSE))*BY278*Incurred_Real!AA$15)</f>
        <v/>
      </c>
      <c r="AB278" s="13" t="str">
        <f>IF(ISTEXT(VLOOKUP($A278,'Incurred Real 2022$'!$A$25:$AC$426,'Incurred Real 2022$'!AB$1,FALSE)),"",(VLOOKUP($A278,'Incurred Real 2022$'!$A$25:$AC$426,'Incurred Real 2022$'!AB$1,FALSE))*BZ278*Incurred_Real!AB$15)</f>
        <v/>
      </c>
      <c r="AC278" s="13" t="str">
        <f>IF(ISTEXT(VLOOKUP($A278,'Incurred Real 2022$'!$A$25:$AC$426,'Incurred Real 2022$'!AC$1,FALSE)),"",(VLOOKUP($A278,'Incurred Real 2022$'!$A$25:$AC$426,'Incurred Real 2022$'!AC$1,FALSE))*CA278*Incurred_Real!AC$15)</f>
        <v/>
      </c>
      <c r="AD278" s="221">
        <f t="shared" si="65"/>
        <v>282103.19</v>
      </c>
      <c r="AE278" s="221">
        <f t="shared" si="66"/>
        <v>282103.19</v>
      </c>
      <c r="AF278" s="239">
        <f t="shared" si="71"/>
        <v>342760.48747488431</v>
      </c>
      <c r="AG278" s="222">
        <f t="shared" si="67"/>
        <v>284181.35533742333</v>
      </c>
      <c r="AH278" s="223">
        <f t="shared" si="76"/>
        <v>1.2061329184242469</v>
      </c>
      <c r="AI278" s="224">
        <f t="shared" si="68"/>
        <v>2020</v>
      </c>
      <c r="AJ278" s="225">
        <f>VLOOKUP($A278,Project_Commissioning!$C$4:$H$355,Project_Commissioning!F$1,FALSE)</f>
        <v>45114</v>
      </c>
      <c r="AK278" s="226">
        <f>VLOOKUP($A278,Project_Commissioning!$C$4:$H$355,Project_Commissioning!G$1,FALSE)</f>
        <v>2024</v>
      </c>
      <c r="AL278" s="225" t="str">
        <f>IF(VLOOKUP($A278,Project_Commissioning!$C$4:$H$355,Project_Commissioning!H$1,FALSE)=0,"",VLOOKUP($A278,Project_Commissioning!$C$4:$H$355,Project_Commissioning!H$1,FALSE))</f>
        <v/>
      </c>
      <c r="AM278" s="237">
        <f t="shared" si="72"/>
        <v>304432.46810108726</v>
      </c>
      <c r="AN278" s="221" cm="1">
        <f t="array" ref="AN278">IF(ROUND(AE278,0)=0,0,LOOKUP(2,1/(F278:AC278&lt;&gt;""),F278:AC278))</f>
        <v>169189.54</v>
      </c>
      <c r="AO278" s="221">
        <f t="shared" si="73"/>
        <v>0</v>
      </c>
      <c r="AP278" s="79"/>
      <c r="AQ278" s="20"/>
      <c r="AR278" s="245">
        <f>IF(ISNA(VLOOKUP($A278,'Success Asset Classes'!$B$15:$AA$114,'Success Asset Classes'!$AA$1,FALSE)),0,VLOOKUP($A278,'Success Asset Classes'!$B$15:$AA$114,'Success Asset Classes'!$AA$1,FALSE))</f>
        <v>0</v>
      </c>
      <c r="AS278" s="230">
        <f>IF($AR278=0,VLOOKUP(MID($A278,4,5),'Project splits'!$C$5:$AM$346,AS$22,FALSE),IF(ISNA(VLOOKUP($A278,'Success Asset Classes'!$B$15:$BD$377,AS$21,FALSE)),VLOOKUP(MID($A278,4,5),'Project splits'!$C$5:$AM$346,AS$22,FALSE),VLOOKUP($A278,'Success Asset Classes'!$B$15:$BD$377,AS$21,FALSE)))</f>
        <v>0</v>
      </c>
      <c r="AT278" s="230">
        <f>IF($AR278=0,VLOOKUP(MID($A278,4,5),'Project splits'!$C$5:$AM$346,AT$22,FALSE),IF(ISNA(VLOOKUP($A278,'Success Asset Classes'!$B$15:$BD$377,AT$21,FALSE)),VLOOKUP(MID($A278,4,5),'Project splits'!$C$5:$AM$346,AT$22,FALSE),VLOOKUP($A278,'Success Asset Classes'!$B$15:$BD$377,AT$21,FALSE)))</f>
        <v>0</v>
      </c>
      <c r="AU278" s="230">
        <f>IF($AR278=0,VLOOKUP(MID($A278,4,5),'Project splits'!$C$5:$AM$346,AU$22,FALSE),IF(ISNA(VLOOKUP($A278,'Success Asset Classes'!$B$15:$BD$377,AU$21,FALSE)),VLOOKUP(MID($A278,4,5),'Project splits'!$C$5:$AM$346,AU$22,FALSE),VLOOKUP($A278,'Success Asset Classes'!$B$15:$BD$377,AU$21,FALSE)))</f>
        <v>0</v>
      </c>
      <c r="AV278" s="230">
        <f>IF($AR278=0,VLOOKUP(MID($A278,4,5),'Project splits'!$C$5:$AM$346,AV$22,FALSE),IF(ISNA(VLOOKUP($A278,'Success Asset Classes'!$B$15:$BD$377,AV$21,FALSE)),VLOOKUP(MID($A278,4,5),'Project splits'!$C$5:$AM$346,AV$22,FALSE),VLOOKUP($A278,'Success Asset Classes'!$B$15:$BD$377,AV$21,FALSE)))</f>
        <v>0</v>
      </c>
      <c r="AW278" s="230">
        <f>IF($AR278=0,VLOOKUP(MID($A278,4,5),'Project splits'!$C$5:$AM$346,AW$22,FALSE),IF(ISNA(VLOOKUP($A278,'Success Asset Classes'!$B$15:$BD$377,AW$21,FALSE)),VLOOKUP(MID($A278,4,5),'Project splits'!$C$5:$AM$346,AW$22,FALSE),VLOOKUP($A278,'Success Asset Classes'!$B$15:$BD$377,AW$21,FALSE)))</f>
        <v>0</v>
      </c>
      <c r="AX278" s="230">
        <f>IF($AR278=0,VLOOKUP(MID($A278,4,5),'Project splits'!$C$5:$AM$346,AX$22,FALSE),IF(ISNA(VLOOKUP($A278,'Success Asset Classes'!$B$15:$BD$377,AX$21,FALSE)),VLOOKUP(MID($A278,4,5),'Project splits'!$C$5:$AM$346,AX$22,FALSE),VLOOKUP($A278,'Success Asset Classes'!$B$15:$BD$377,AX$21,FALSE)))</f>
        <v>0</v>
      </c>
      <c r="AY278" s="230">
        <f>IF($AR278=0,VLOOKUP(MID($A278,4,5),'Project splits'!$C$5:$AM$346,AY$22,FALSE),IF(ISNA(VLOOKUP($A278,'Success Asset Classes'!$B$15:$BD$377,AY$21,FALSE)),VLOOKUP(MID($A278,4,5),'Project splits'!$C$5:$AM$346,AY$22,FALSE),VLOOKUP($A278,'Success Asset Classes'!$B$15:$BD$377,AY$21,FALSE)))</f>
        <v>0</v>
      </c>
      <c r="AZ278" s="230">
        <f>IF($AR278=0,VLOOKUP(MID($A278,4,5),'Project splits'!$C$5:$AM$346,AZ$22,FALSE),IF(ISNA(VLOOKUP($A278,'Success Asset Classes'!$B$15:$BD$377,AZ$21,FALSE)),VLOOKUP(MID($A278,4,5),'Project splits'!$C$5:$AM$346,AZ$22,FALSE),VLOOKUP($A278,'Success Asset Classes'!$B$15:$BD$377,AZ$21,FALSE)))</f>
        <v>0</v>
      </c>
      <c r="BA278" s="230">
        <f>IF($AR278=0,VLOOKUP(MID($A278,4,5),'Project splits'!$C$5:$AM$346,BA$22,FALSE),IF(ISNA(VLOOKUP($A278,'Success Asset Classes'!$B$15:$BD$377,BA$21,FALSE)),VLOOKUP(MID($A278,4,5),'Project splits'!$C$5:$AM$346,BA$22,FALSE),VLOOKUP($A278,'Success Asset Classes'!$B$15:$BD$377,BA$21,FALSE)))</f>
        <v>0</v>
      </c>
      <c r="BB278" s="230">
        <f>IF($AR278=0,VLOOKUP(MID($A278,4,5),'Project splits'!$C$5:$AM$346,BB$22,FALSE),IF(ISNA(VLOOKUP($A278,'Success Asset Classes'!$B$15:$BD$377,BB$21,FALSE)),VLOOKUP(MID($A278,4,5),'Project splits'!$C$5:$AM$346,BB$22,FALSE),VLOOKUP($A278,'Success Asset Classes'!$B$15:$BD$377,BB$21,FALSE)))</f>
        <v>0.29929138824629858</v>
      </c>
      <c r="BC278" s="230">
        <f>IF($AR278=0,VLOOKUP(MID($A278,4,5),'Project splits'!$C$5:$AM$346,BC$22,FALSE),IF(ISNA(VLOOKUP($A278,'Success Asset Classes'!$B$15:$BD$377,BC$21,FALSE)),VLOOKUP(MID($A278,4,5),'Project splits'!$C$5:$AM$346,BC$22,FALSE),VLOOKUP($A278,'Success Asset Classes'!$B$15:$BD$377,BC$21,FALSE)))</f>
        <v>0</v>
      </c>
      <c r="BD278" s="230">
        <f>IF($AR278=0,VLOOKUP(MID($A278,4,5),'Project splits'!$C$5:$AM$346,BD$22,FALSE),IF(ISNA(VLOOKUP($A278,'Success Asset Classes'!$B$15:$BD$377,BD$21,FALSE)),VLOOKUP(MID($A278,4,5),'Project splits'!$C$5:$AM$346,BD$22,FALSE),VLOOKUP($A278,'Success Asset Classes'!$B$15:$BD$377,BD$21,FALSE)))</f>
        <v>0.70070861175370136</v>
      </c>
      <c r="BE278" s="230">
        <f>IF($AR278=0,VLOOKUP(MID($A278,4,5),'Project splits'!$C$5:$AM$346,BE$22,FALSE),IF(ISNA(VLOOKUP($A278,'Success Asset Classes'!$B$15:$BD$377,BE$21,FALSE)),VLOOKUP(MID($A278,4,5),'Project splits'!$C$5:$AM$346,BE$22,FALSE),VLOOKUP($A278,'Success Asset Classes'!$B$15:$BD$377,BE$21,FALSE)))</f>
        <v>0</v>
      </c>
      <c r="BF278" s="230">
        <f>IF($AR278=0,VLOOKUP(MID($A278,4,5),'Project splits'!$C$5:$AM$346,BF$22,FALSE),IF(ISNA(VLOOKUP($A278,'Success Asset Classes'!$B$15:$BD$377,BF$21,FALSE)),VLOOKUP(MID($A278,4,5),'Project splits'!$C$5:$AM$346,BF$22,FALSE),VLOOKUP($A278,'Success Asset Classes'!$B$15:$BD$377,BF$21,FALSE)))</f>
        <v>0</v>
      </c>
      <c r="BG278" s="230">
        <f>IF($AR278=0,VLOOKUP(MID($A278,4,5),'Project splits'!$C$5:$AM$346,BG$22,FALSE),IF(ISNA(VLOOKUP($A278,'Success Asset Classes'!$B$15:$BD$377,BG$21,FALSE)),VLOOKUP(MID($A278,4,5),'Project splits'!$C$5:$AM$346,BG$22,FALSE),VLOOKUP($A278,'Success Asset Classes'!$B$15:$BD$377,BG$21,FALSE)))</f>
        <v>0</v>
      </c>
      <c r="BH278" s="230">
        <f>IF($AR278=0,VLOOKUP(MID($A278,4,5),'Project splits'!$C$5:$AM$346,BH$22,FALSE),IF(ISNA(VLOOKUP($A278,'Success Asset Classes'!$B$15:$BD$377,BH$21,FALSE)),VLOOKUP(MID($A278,4,5),'Project splits'!$C$5:$AM$346,BH$22,FALSE),VLOOKUP($A278,'Success Asset Classes'!$B$15:$BD$377,BH$21,FALSE)))</f>
        <v>0</v>
      </c>
      <c r="BI278" s="230">
        <f>IF($AR278=0,VLOOKUP(MID($A278,4,5),'Project splits'!$C$5:$AM$346,BI$22,FALSE),IF(ISNA(VLOOKUP($A278,'Success Asset Classes'!$B$15:$BD$377,BI$21,FALSE)),VLOOKUP(MID($A278,4,5),'Project splits'!$C$5:$AM$346,BI$22,FALSE),VLOOKUP($A278,'Success Asset Classes'!$B$15:$BD$377,BI$21,FALSE)))</f>
        <v>0</v>
      </c>
      <c r="BJ278" s="230">
        <f>IF($AR278=0,VLOOKUP(MID($A278,4,5),'Project splits'!$C$5:$AM$346,BJ$22,FALSE),IF(ISNA(VLOOKUP($A278,'Success Asset Classes'!$B$15:$BD$377,BJ$21,FALSE)),VLOOKUP(MID($A278,4,5),'Project splits'!$C$5:$AM$346,BJ$22,FALSE),VLOOKUP($A278,'Success Asset Classes'!$B$15:$BD$377,BJ$21,FALSE)))</f>
        <v>0</v>
      </c>
      <c r="BK278" s="230">
        <f>IF($AR278=0,VLOOKUP(MID($A278,4,5),'Project splits'!$C$5:$AM$346,BK$22,FALSE),IF(ISNA(VLOOKUP($A278,'Success Asset Classes'!$B$15:$BD$377,BK$21,FALSE)),VLOOKUP(MID($A278,4,5),'Project splits'!$C$5:$AM$346,BK$22,FALSE),VLOOKUP($A278,'Success Asset Classes'!$B$15:$BD$377,BK$21,FALSE)))</f>
        <v>0</v>
      </c>
      <c r="BL278" s="230">
        <f>IF($AR278=0,VLOOKUP(MID($A278,4,5),'Project splits'!$C$5:$AM$346,BL$22,FALSE),IF(ISNA(VLOOKUP($A278,'Success Asset Classes'!$B$15:$BD$377,BL$21,FALSE)),VLOOKUP(MID($A278,4,5),'Project splits'!$C$5:$AM$346,BL$22,FALSE),VLOOKUP($A278,'Success Asset Classes'!$B$15:$BD$377,BL$21,FALSE)))</f>
        <v>0</v>
      </c>
      <c r="BM278" s="230">
        <f>IF($AR278=0,VLOOKUP(MID($A278,4,5),'Project splits'!$C$5:$AM$346,BM$22,FALSE),IF(ISNA(VLOOKUP($A278,'Success Asset Classes'!$B$15:$BD$377,BM$21,FALSE)),VLOOKUP(MID($A278,4,5),'Project splits'!$C$5:$AM$346,BM$22,FALSE),VLOOKUP($A278,'Success Asset Classes'!$B$15:$BD$377,BM$21,FALSE)))</f>
        <v>0</v>
      </c>
      <c r="BN278" s="230">
        <f>IF($AR278=0,VLOOKUP(MID($A278,4,5),'Project splits'!$C$5:$AM$346,BN$22,FALSE),IF(ISNA(VLOOKUP($A278,'Success Asset Classes'!$B$15:$BD$377,BN$21,FALSE)),VLOOKUP(MID($A278,4,5),'Project splits'!$C$5:$AM$346,BN$22,FALSE),VLOOKUP($A278,'Success Asset Classes'!$B$15:$BD$377,BN$21,FALSE)))</f>
        <v>0</v>
      </c>
      <c r="BO278" s="230">
        <f>IF($AR278=0,VLOOKUP(MID($A278,4,5),'Project splits'!$C$5:$AM$346,BO$22,FALSE),IF(ISNA(VLOOKUP($A278,'Success Asset Classes'!$B$15:$BD$377,BO$21,FALSE)),VLOOKUP(MID($A278,4,5),'Project splits'!$C$5:$AM$346,BO$22,FALSE),VLOOKUP($A278,'Success Asset Classes'!$B$15:$BD$377,BO$21,FALSE)))</f>
        <v>0</v>
      </c>
      <c r="BP278" s="230">
        <f>IF($AR278=0,VLOOKUP(MID($A278,4,5),'Project splits'!$C$5:$AM$346,BP$22,FALSE),IF(ISNA(VLOOKUP($A278,'Success Asset Classes'!$B$15:$BD$377,BP$21,FALSE)),VLOOKUP(MID($A278,4,5),'Project splits'!$C$5:$AM$346,BP$22,FALSE),VLOOKUP($A278,'Success Asset Classes'!$B$15:$BD$377,BP$21,FALSE)))</f>
        <v>0</v>
      </c>
      <c r="BQ278" s="230">
        <f>IF($AR278=0,VLOOKUP(MID($A278,4,5),'Project splits'!$C$5:$AM$346,BQ$22,FALSE),IF(ISNA(VLOOKUP($A278,'Success Asset Classes'!$B$15:$BD$377,BQ$21,FALSE)),VLOOKUP(MID($A278,4,5),'Project splits'!$C$5:$AM$346,BQ$22,FALSE),VLOOKUP($A278,'Success Asset Classes'!$B$15:$BD$377,BQ$21,FALSE)))</f>
        <v>0</v>
      </c>
      <c r="BR278" s="230">
        <f>IF($AR278=0,VLOOKUP(MID($A278,4,5),'Project splits'!$C$5:$AM$346,BR$22,FALSE),IF(ISNA(VLOOKUP($A278,'Success Asset Classes'!$B$15:$BD$377,BR$21,FALSE)),VLOOKUP(MID($A278,4,5),'Project splits'!$C$5:$AM$346,BR$22,FALSE),VLOOKUP($A278,'Success Asset Classes'!$B$15:$BD$377,BR$21,FALSE)))</f>
        <v>0</v>
      </c>
      <c r="BS278" s="247">
        <f t="shared" si="69"/>
        <v>1</v>
      </c>
      <c r="BT278" s="249">
        <f>1+IF(ISNA(VLOOKUP($A278,'Project labour content'!$A$7:$D$255,'Project labour content'!$D$1,FALSE)),VLOOKUP($D278,'Project labour content'!$F$6:$G$15,'Project labour content'!$G$1,FALSE),VLOOKUP($A278,'Project labour content'!$A$7:$D$255,'Project labour content'!$D$1,FALSE))*LabEsc22*1</f>
        <v>1.0008946620064583</v>
      </c>
      <c r="BU278" s="249">
        <f>1+IF(ISNA(VLOOKUP($A278,'Project labour content'!$A$7:$D$255,'Project labour content'!$D$1,FALSE)),VLOOKUP($D278,'Project labour content'!$F$6:$G$15,'Project labour content'!$G$1,FALSE),VLOOKUP($A278,'Project labour content'!$A$7:$D$255,'Project labour content'!$D$1,FALSE))*LabEsc23*1</f>
        <v>1.0017936183905476</v>
      </c>
      <c r="BV278" s="249">
        <f>1+IF(ISNA(VLOOKUP($A278,'Project labour content'!$A$7:$D$255,'Project labour content'!$D$1,FALSE)),VLOOKUP($D278,'Project labour content'!$F$6:$G$15,'Project labour content'!$G$1,FALSE),VLOOKUP($A278,'Project labour content'!$A$7:$D$255,'Project labour content'!$D$1,FALSE))*LabEsc24*1</f>
        <v>1.0026404353043599</v>
      </c>
      <c r="BW278" s="249">
        <f>1+IF(ISNA(VLOOKUP($A278,'Project labour content'!$A$7:$D$255,'Project labour content'!$D$1,FALSE)),VLOOKUP($D278,'Project labour content'!$F$6:$G$15,'Project labour content'!$G$1,FALSE),VLOOKUP($A278,'Project labour content'!$A$7:$D$255,'Project labour content'!$D$1,FALSE))*LabEsc25*1</f>
        <v>1.0037746054242589</v>
      </c>
      <c r="BX278" s="249">
        <f>1+IF(ISNA(VLOOKUP($A278,'Project labour content'!$A$7:$D$255,'Project labour content'!$D$1,FALSE)),VLOOKUP($D278,'Project labour content'!$F$6:$G$15,'Project labour content'!$G$1,FALSE),VLOOKUP($A278,'Project labour content'!$A$7:$D$255,'Project labour content'!$D$1,FALSE))*LabEsc26*1</f>
        <v>1.0050106618265955</v>
      </c>
      <c r="BY278" s="249">
        <f>1+IF(ISNA(VLOOKUP($A278,'Project labour content'!$A$7:$D$255,'Project labour content'!$D$1,FALSE)),VLOOKUP($D278,'Project labour content'!$F$6:$G$15,'Project labour content'!$G$1,FALSE),VLOOKUP($A278,'Project labour content'!$A$7:$D$255,'Project labour content'!$D$1,FALSE))*LabEsc27*1</f>
        <v>1.0057762561459505</v>
      </c>
      <c r="BZ278" s="249">
        <f>1+IF(ISNA(VLOOKUP($A278,'Project labour content'!$A$7:$D$255,'Project labour content'!$D$1,FALSE)),VLOOKUP($D278,'Project labour content'!$F$6:$G$15,'Project labour content'!$G$1,FALSE),VLOOKUP($A278,'Project labour content'!$A$7:$D$255,'Project labour content'!$D$1,FALSE))*LabEsc28*1</f>
        <v>1.0063527486684249</v>
      </c>
      <c r="CA278" s="249">
        <f>1+IF(ISNA(VLOOKUP($A278,'Project labour content'!$A$7:$D$255,'Project labour content'!$D$1,FALSE)),VLOOKUP($D278,'Project labour content'!$F$6:$G$15,'Project labour content'!$G$1,FALSE),VLOOKUP($A278,'Project labour content'!$A$7:$D$255,'Project labour content'!$D$1,FALSE))*LabEsc29*1</f>
        <v>1.0072779038684916</v>
      </c>
      <c r="CB278" s="250" t="str">
        <f>IF(ISNA(VLOOKUP($A278,'Project labour content'!$A$7:$D$255,'Project labour content'!$D$1,FALSE)),"Category","Project")</f>
        <v>Category</v>
      </c>
      <c r="CD278" s="247" t="str">
        <f t="shared" si="70"/>
        <v>14247</v>
      </c>
      <c r="CE278" s="3"/>
    </row>
    <row r="279" spans="1:83" x14ac:dyDescent="0.15">
      <c r="A279" s="11" t="s">
        <v>875</v>
      </c>
      <c r="B279" s="11" t="str">
        <f>VLOOKUP($A279,'Incurred Real 2022$'!$A$25:$AC$426,'Incurred Real 2022$'!B$1,FALSE)</f>
        <v>Short Term Accommodation - 99 Frome Street</v>
      </c>
      <c r="C279" s="11" t="str">
        <f>VLOOKUP($A279,'Incurred Real 2022$'!$A$25:$AC$426,'Incurred Real 2022$'!C$1,FALSE)</f>
        <v>ExAnte</v>
      </c>
      <c r="D279" s="11" t="str">
        <f>VLOOKUP($A279,'Incurred Real 2022$'!$A$25:$AC$426,'Incurred Real 2022$'!D$1,FALSE)</f>
        <v>Facilities</v>
      </c>
      <c r="E279" s="11" t="str">
        <f>VLOOKUP($A279,'Incurred Real 2022$'!$A$25:$AC$426,'Incurred Real 2022$'!E$1,FALSE)</f>
        <v>Closed</v>
      </c>
      <c r="F279" s="105" t="str">
        <f>IF(VLOOKUP($A279,'Incurred Real 2022$'!$A$25:$AC$426,'Incurred Real 2022$'!F$1,FALSE)=0,"",VLOOKUP($A279,'Incurred Real 2022$'!$A$25:$AC$426,'Incurred Real 2022$'!F$1,FALSE))</f>
        <v/>
      </c>
      <c r="G279" s="105" t="str">
        <f>IF(VLOOKUP($A279,'Incurred Real 2022$'!$A$25:$AC$426,'Incurred Real 2022$'!G$1,FALSE)=0,"",VLOOKUP($A279,'Incurred Real 2022$'!$A$25:$AC$426,'Incurred Real 2022$'!G$1,FALSE))</f>
        <v/>
      </c>
      <c r="H279" s="105" t="str">
        <f>IF(VLOOKUP($A279,'Incurred Real 2022$'!$A$25:$AC$426,'Incurred Real 2022$'!H$1,FALSE)=0,"",VLOOKUP($A279,'Incurred Real 2022$'!$A$25:$AC$426,'Incurred Real 2022$'!H$1,FALSE))</f>
        <v/>
      </c>
      <c r="I279" s="105" t="str">
        <f>IF(VLOOKUP($A279,'Incurred Real 2022$'!$A$25:$AC$426,'Incurred Real 2022$'!I$1,FALSE)=0,"",VLOOKUP($A279,'Incurred Real 2022$'!$A$25:$AC$426,'Incurred Real 2022$'!I$1,FALSE))</f>
        <v/>
      </c>
      <c r="J279" s="105" t="str">
        <f>IF(VLOOKUP($A279,'Incurred Real 2022$'!$A$25:$AC$426,'Incurred Real 2022$'!J$1,FALSE)=0,"",VLOOKUP($A279,'Incurred Real 2022$'!$A$25:$AC$426,'Incurred Real 2022$'!J$1,FALSE))</f>
        <v/>
      </c>
      <c r="K279" s="105" t="str">
        <f>IF(VLOOKUP($A279,'Incurred Real 2022$'!$A$25:$AC$426,'Incurred Real 2022$'!K$1,FALSE)=0,"",VLOOKUP($A279,'Incurred Real 2022$'!$A$25:$AC$426,'Incurred Real 2022$'!K$1,FALSE))</f>
        <v/>
      </c>
      <c r="L279" s="105" t="str">
        <f>IF(VLOOKUP($A279,'Incurred Real 2022$'!$A$25:$AC$426,'Incurred Real 2022$'!L$1,FALSE)=0,"",VLOOKUP($A279,'Incurred Real 2022$'!$A$25:$AC$426,'Incurred Real 2022$'!L$1,FALSE))</f>
        <v/>
      </c>
      <c r="M279" s="105" t="str">
        <f>IF(VLOOKUP($A279,'Incurred Real 2022$'!$A$25:$AC$426,'Incurred Real 2022$'!M$1,FALSE)=0,"",VLOOKUP($A279,'Incurred Real 2022$'!$A$25:$AC$426,'Incurred Real 2022$'!M$1,FALSE))</f>
        <v/>
      </c>
      <c r="N279" s="105" t="str">
        <f>IF(VLOOKUP($A279,'Incurred Real 2022$'!$A$25:$AC$426,'Incurred Real 2022$'!N$1,FALSE)=0,"",VLOOKUP($A279,'Incurred Real 2022$'!$A$25:$AC$426,'Incurred Real 2022$'!N$1,FALSE))</f>
        <v/>
      </c>
      <c r="O279" s="105" t="str">
        <f>IF(VLOOKUP($A279,'Incurred Real 2022$'!$A$25:$AC$426,'Incurred Real 2022$'!O$1,FALSE)=0,"",VLOOKUP($A279,'Incurred Real 2022$'!$A$25:$AC$426,'Incurred Real 2022$'!O$1,FALSE))</f>
        <v/>
      </c>
      <c r="P279" s="105" t="str">
        <f>IF(VLOOKUP($A279,'Incurred Real 2022$'!$A$25:$AC$426,'Incurred Real 2022$'!P$1,FALSE)=0,"",VLOOKUP($A279,'Incurred Real 2022$'!$A$25:$AC$426,'Incurred Real 2022$'!P$1,FALSE))</f>
        <v/>
      </c>
      <c r="Q279" s="105" t="str">
        <f>IF(VLOOKUP($A279,'Incurred Real 2022$'!$A$25:$AC$426,'Incurred Real 2022$'!Q$1,FALSE)=0,"",VLOOKUP($A279,'Incurred Real 2022$'!$A$25:$AC$426,'Incurred Real 2022$'!Q$1,FALSE))</f>
        <v/>
      </c>
      <c r="R279" s="105" t="str">
        <f>IF(VLOOKUP($A279,'Incurred Real 2022$'!$A$25:$AC$426,'Incurred Real 2022$'!R$1,FALSE)=0,"",VLOOKUP($A279,'Incurred Real 2022$'!$A$25:$AC$426,'Incurred Real 2022$'!R$1,FALSE))</f>
        <v/>
      </c>
      <c r="S279" s="105">
        <f>IF(VLOOKUP($A279,'Incurred Real 2022$'!$A$25:$AC$426,'Incurred Real 2022$'!S$1,FALSE)=0,"",VLOOKUP($A279,'Incurred Real 2022$'!$A$25:$AC$426,'Incurred Real 2022$'!S$1,FALSE))</f>
        <v>733040.14</v>
      </c>
      <c r="T279" s="105">
        <f>IF(VLOOKUP($A279,'Incurred Real 2022$'!$A$25:$AC$426,'Incurred Real 2022$'!T$1,FALSE)=0,"",VLOOKUP($A279,'Incurred Real 2022$'!$A$25:$AC$426,'Incurred Real 2022$'!T$1,FALSE))</f>
        <v>764446.21</v>
      </c>
      <c r="U279" s="105" t="str">
        <f>IF(VLOOKUP($A279,'Incurred Real 2022$'!$A$25:$AC$426,'Incurred Real 2022$'!U$1,FALSE)=0,"",VLOOKUP($A279,'Incurred Real 2022$'!$A$25:$AC$426,'Incurred Real 2022$'!U$1,FALSE))</f>
        <v/>
      </c>
      <c r="V279" s="13" t="str">
        <f>IF(ISTEXT(VLOOKUP($A279,'Incurred Real 2022$'!$A$25:$AC$426,'Incurred Real 2022$'!V$1,FALSE)),"",(VLOOKUP($A279,'Incurred Real 2022$'!$A$25:$AC$426,'Incurred Real 2022$'!V$1,FALSE))*BT279*Incurred_Real!V$15)</f>
        <v/>
      </c>
      <c r="W279" s="13" t="str">
        <f>IF(ISTEXT(VLOOKUP($A279,'Incurred Real 2022$'!$A$25:$AC$426,'Incurred Real 2022$'!W$1,FALSE)),"",(VLOOKUP($A279,'Incurred Real 2022$'!$A$25:$AC$426,'Incurred Real 2022$'!W$1,FALSE))*BU279*Incurred_Real!W$15)</f>
        <v/>
      </c>
      <c r="X279" s="220" t="str">
        <f>IF(ISTEXT(VLOOKUP($A279,'Incurred Real 2022$'!$A$25:$AC$426,'Incurred Real 2022$'!X$1,FALSE)),"",(VLOOKUP($A279,'Incurred Real 2022$'!$A$25:$AC$426,'Incurred Real 2022$'!X$1,FALSE))*BV279*Incurred_Real!X$15)</f>
        <v/>
      </c>
      <c r="Y279" s="217" t="str">
        <f>IF(ISTEXT(VLOOKUP($A279,'Incurred Real 2022$'!$A$25:$AC$426,'Incurred Real 2022$'!Y$1,FALSE)),"",(VLOOKUP($A279,'Incurred Real 2022$'!$A$25:$AC$426,'Incurred Real 2022$'!Y$1,FALSE))*BW279*Incurred_Real!Y$15)</f>
        <v/>
      </c>
      <c r="Z279" s="13" t="str">
        <f>IF(ISTEXT(VLOOKUP($A279,'Incurred Real 2022$'!$A$25:$AC$426,'Incurred Real 2022$'!Z$1,FALSE)),"",(VLOOKUP($A279,'Incurred Real 2022$'!$A$25:$AC$426,'Incurred Real 2022$'!Z$1,FALSE))*BX279*Incurred_Real!Z$15)</f>
        <v/>
      </c>
      <c r="AA279" s="13" t="str">
        <f>IF(ISTEXT(VLOOKUP($A279,'Incurred Real 2022$'!$A$25:$AC$426,'Incurred Real 2022$'!AA$1,FALSE)),"",(VLOOKUP($A279,'Incurred Real 2022$'!$A$25:$AC$426,'Incurred Real 2022$'!AA$1,FALSE))*BY279*Incurred_Real!AA$15)</f>
        <v/>
      </c>
      <c r="AB279" s="13" t="str">
        <f>IF(ISTEXT(VLOOKUP($A279,'Incurred Real 2022$'!$A$25:$AC$426,'Incurred Real 2022$'!AB$1,FALSE)),"",(VLOOKUP($A279,'Incurred Real 2022$'!$A$25:$AC$426,'Incurred Real 2022$'!AB$1,FALSE))*BZ279*Incurred_Real!AB$15)</f>
        <v/>
      </c>
      <c r="AC279" s="13" t="str">
        <f>IF(ISTEXT(VLOOKUP($A279,'Incurred Real 2022$'!$A$25:$AC$426,'Incurred Real 2022$'!AC$1,FALSE)),"",(VLOOKUP($A279,'Incurred Real 2022$'!$A$25:$AC$426,'Incurred Real 2022$'!AC$1,FALSE))*CA279*Incurred_Real!AC$15)</f>
        <v/>
      </c>
      <c r="AD279" s="221">
        <f t="shared" si="65"/>
        <v>1497486.35</v>
      </c>
      <c r="AE279" s="221">
        <f t="shared" si="66"/>
        <v>1497486.35</v>
      </c>
      <c r="AF279" s="239">
        <f t="shared" si="71"/>
        <v>1822440.1677004576</v>
      </c>
      <c r="AG279" s="222">
        <f t="shared" si="67"/>
        <v>1510977.8863190184</v>
      </c>
      <c r="AH279" s="223">
        <f t="shared" si="76"/>
        <v>1.2061329184242469</v>
      </c>
      <c r="AI279" s="224">
        <f t="shared" si="68"/>
        <v>2020</v>
      </c>
      <c r="AJ279" s="225">
        <f>VLOOKUP($A279,Project_Commissioning!$C$4:$H$355,Project_Commissioning!F$1,FALSE)</f>
        <v>43683</v>
      </c>
      <c r="AK279" s="226">
        <f>VLOOKUP($A279,Project_Commissioning!$C$4:$H$355,Project_Commissioning!G$1,FALSE)</f>
        <v>2020</v>
      </c>
      <c r="AL279" s="225" t="str">
        <f>IF(VLOOKUP($A279,Project_Commissioning!$C$4:$H$355,Project_Commissioning!H$1,FALSE)=0,"",VLOOKUP($A279,Project_Commissioning!$C$4:$H$355,Project_Commissioning!H$1,FALSE))</f>
        <v/>
      </c>
      <c r="AM279" s="237">
        <f t="shared" si="72"/>
        <v>1618652.0281462232</v>
      </c>
      <c r="AN279" s="221" cm="1">
        <f t="array" ref="AN279">IF(ROUND(AE279,0)=0,0,LOOKUP(2,1/(F279:AC279&lt;&gt;""),F279:AC279))</f>
        <v>764446.21</v>
      </c>
      <c r="AO279" s="221">
        <f t="shared" si="73"/>
        <v>0</v>
      </c>
      <c r="AP279" s="79"/>
      <c r="AQ279" s="20"/>
      <c r="AR279" s="245">
        <f>IF(ISNA(VLOOKUP($A279,'Success Asset Classes'!$B$15:$AA$114,'Success Asset Classes'!$AA$1,FALSE)),0,VLOOKUP($A279,'Success Asset Classes'!$B$15:$AA$114,'Success Asset Classes'!$AA$1,FALSE))</f>
        <v>0</v>
      </c>
      <c r="AS279" s="230">
        <f>IF($AR279=0,VLOOKUP(MID($A279,4,5),'Project splits'!$C$5:$AM$346,AS$22,FALSE),IF(ISNA(VLOOKUP($A279,'Success Asset Classes'!$B$15:$BD$377,AS$21,FALSE)),VLOOKUP(MID($A279,4,5),'Project splits'!$C$5:$AM$346,AS$22,FALSE),VLOOKUP($A279,'Success Asset Classes'!$B$15:$BD$377,AS$21,FALSE)))</f>
        <v>0</v>
      </c>
      <c r="AT279" s="230">
        <f>IF($AR279=0,VLOOKUP(MID($A279,4,5),'Project splits'!$C$5:$AM$346,AT$22,FALSE),IF(ISNA(VLOOKUP($A279,'Success Asset Classes'!$B$15:$BD$377,AT$21,FALSE)),VLOOKUP(MID($A279,4,5),'Project splits'!$C$5:$AM$346,AT$22,FALSE),VLOOKUP($A279,'Success Asset Classes'!$B$15:$BD$377,AT$21,FALSE)))</f>
        <v>0</v>
      </c>
      <c r="AU279" s="230">
        <f>IF($AR279=0,VLOOKUP(MID($A279,4,5),'Project splits'!$C$5:$AM$346,AU$22,FALSE),IF(ISNA(VLOOKUP($A279,'Success Asset Classes'!$B$15:$BD$377,AU$21,FALSE)),VLOOKUP(MID($A279,4,5),'Project splits'!$C$5:$AM$346,AU$22,FALSE),VLOOKUP($A279,'Success Asset Classes'!$B$15:$BD$377,AU$21,FALSE)))</f>
        <v>0</v>
      </c>
      <c r="AV279" s="230">
        <f>IF($AR279=0,VLOOKUP(MID($A279,4,5),'Project splits'!$C$5:$AM$346,AV$22,FALSE),IF(ISNA(VLOOKUP($A279,'Success Asset Classes'!$B$15:$BD$377,AV$21,FALSE)),VLOOKUP(MID($A279,4,5),'Project splits'!$C$5:$AM$346,AV$22,FALSE),VLOOKUP($A279,'Success Asset Classes'!$B$15:$BD$377,AV$21,FALSE)))</f>
        <v>0</v>
      </c>
      <c r="AW279" s="230">
        <f>IF($AR279=0,VLOOKUP(MID($A279,4,5),'Project splits'!$C$5:$AM$346,AW$22,FALSE),IF(ISNA(VLOOKUP($A279,'Success Asset Classes'!$B$15:$BD$377,AW$21,FALSE)),VLOOKUP(MID($A279,4,5),'Project splits'!$C$5:$AM$346,AW$22,FALSE),VLOOKUP($A279,'Success Asset Classes'!$B$15:$BD$377,AW$21,FALSE)))</f>
        <v>0</v>
      </c>
      <c r="AX279" s="230">
        <f>IF($AR279=0,VLOOKUP(MID($A279,4,5),'Project splits'!$C$5:$AM$346,AX$22,FALSE),IF(ISNA(VLOOKUP($A279,'Success Asset Classes'!$B$15:$BD$377,AX$21,FALSE)),VLOOKUP(MID($A279,4,5),'Project splits'!$C$5:$AM$346,AX$22,FALSE),VLOOKUP($A279,'Success Asset Classes'!$B$15:$BD$377,AX$21,FALSE)))</f>
        <v>0</v>
      </c>
      <c r="AY279" s="230">
        <f>IF($AR279=0,VLOOKUP(MID($A279,4,5),'Project splits'!$C$5:$AM$346,AY$22,FALSE),IF(ISNA(VLOOKUP($A279,'Success Asset Classes'!$B$15:$BD$377,AY$21,FALSE)),VLOOKUP(MID($A279,4,5),'Project splits'!$C$5:$AM$346,AY$22,FALSE),VLOOKUP($A279,'Success Asset Classes'!$B$15:$BD$377,AY$21,FALSE)))</f>
        <v>0</v>
      </c>
      <c r="AZ279" s="230">
        <f>IF($AR279=0,VLOOKUP(MID($A279,4,5),'Project splits'!$C$5:$AM$346,AZ$22,FALSE),IF(ISNA(VLOOKUP($A279,'Success Asset Classes'!$B$15:$BD$377,AZ$21,FALSE)),VLOOKUP(MID($A279,4,5),'Project splits'!$C$5:$AM$346,AZ$22,FALSE),VLOOKUP($A279,'Success Asset Classes'!$B$15:$BD$377,AZ$21,FALSE)))</f>
        <v>1</v>
      </c>
      <c r="BA279" s="230">
        <f>IF($AR279=0,VLOOKUP(MID($A279,4,5),'Project splits'!$C$5:$AM$346,BA$22,FALSE),IF(ISNA(VLOOKUP($A279,'Success Asset Classes'!$B$15:$BD$377,BA$21,FALSE)),VLOOKUP(MID($A279,4,5),'Project splits'!$C$5:$AM$346,BA$22,FALSE),VLOOKUP($A279,'Success Asset Classes'!$B$15:$BD$377,BA$21,FALSE)))</f>
        <v>0</v>
      </c>
      <c r="BB279" s="230">
        <f>IF($AR279=0,VLOOKUP(MID($A279,4,5),'Project splits'!$C$5:$AM$346,BB$22,FALSE),IF(ISNA(VLOOKUP($A279,'Success Asset Classes'!$B$15:$BD$377,BB$21,FALSE)),VLOOKUP(MID($A279,4,5),'Project splits'!$C$5:$AM$346,BB$22,FALSE),VLOOKUP($A279,'Success Asset Classes'!$B$15:$BD$377,BB$21,FALSE)))</f>
        <v>0</v>
      </c>
      <c r="BC279" s="230">
        <f>IF($AR279=0,VLOOKUP(MID($A279,4,5),'Project splits'!$C$5:$AM$346,BC$22,FALSE),IF(ISNA(VLOOKUP($A279,'Success Asset Classes'!$B$15:$BD$377,BC$21,FALSE)),VLOOKUP(MID($A279,4,5),'Project splits'!$C$5:$AM$346,BC$22,FALSE),VLOOKUP($A279,'Success Asset Classes'!$B$15:$BD$377,BC$21,FALSE)))</f>
        <v>0</v>
      </c>
      <c r="BD279" s="230">
        <f>IF($AR279=0,VLOOKUP(MID($A279,4,5),'Project splits'!$C$5:$AM$346,BD$22,FALSE),IF(ISNA(VLOOKUP($A279,'Success Asset Classes'!$B$15:$BD$377,BD$21,FALSE)),VLOOKUP(MID($A279,4,5),'Project splits'!$C$5:$AM$346,BD$22,FALSE),VLOOKUP($A279,'Success Asset Classes'!$B$15:$BD$377,BD$21,FALSE)))</f>
        <v>0</v>
      </c>
      <c r="BE279" s="230">
        <f>IF($AR279=0,VLOOKUP(MID($A279,4,5),'Project splits'!$C$5:$AM$346,BE$22,FALSE),IF(ISNA(VLOOKUP($A279,'Success Asset Classes'!$B$15:$BD$377,BE$21,FALSE)),VLOOKUP(MID($A279,4,5),'Project splits'!$C$5:$AM$346,BE$22,FALSE),VLOOKUP($A279,'Success Asset Classes'!$B$15:$BD$377,BE$21,FALSE)))</f>
        <v>0</v>
      </c>
      <c r="BF279" s="230">
        <f>IF($AR279=0,VLOOKUP(MID($A279,4,5),'Project splits'!$C$5:$AM$346,BF$22,FALSE),IF(ISNA(VLOOKUP($A279,'Success Asset Classes'!$B$15:$BD$377,BF$21,FALSE)),VLOOKUP(MID($A279,4,5),'Project splits'!$C$5:$AM$346,BF$22,FALSE),VLOOKUP($A279,'Success Asset Classes'!$B$15:$BD$377,BF$21,FALSE)))</f>
        <v>0</v>
      </c>
      <c r="BG279" s="230">
        <f>IF($AR279=0,VLOOKUP(MID($A279,4,5),'Project splits'!$C$5:$AM$346,BG$22,FALSE),IF(ISNA(VLOOKUP($A279,'Success Asset Classes'!$B$15:$BD$377,BG$21,FALSE)),VLOOKUP(MID($A279,4,5),'Project splits'!$C$5:$AM$346,BG$22,FALSE),VLOOKUP($A279,'Success Asset Classes'!$B$15:$BD$377,BG$21,FALSE)))</f>
        <v>0</v>
      </c>
      <c r="BH279" s="230">
        <f>IF($AR279=0,VLOOKUP(MID($A279,4,5),'Project splits'!$C$5:$AM$346,BH$22,FALSE),IF(ISNA(VLOOKUP($A279,'Success Asset Classes'!$B$15:$BD$377,BH$21,FALSE)),VLOOKUP(MID($A279,4,5),'Project splits'!$C$5:$AM$346,BH$22,FALSE),VLOOKUP($A279,'Success Asset Classes'!$B$15:$BD$377,BH$21,FALSE)))</f>
        <v>0</v>
      </c>
      <c r="BI279" s="230">
        <f>IF($AR279=0,VLOOKUP(MID($A279,4,5),'Project splits'!$C$5:$AM$346,BI$22,FALSE),IF(ISNA(VLOOKUP($A279,'Success Asset Classes'!$B$15:$BD$377,BI$21,FALSE)),VLOOKUP(MID($A279,4,5),'Project splits'!$C$5:$AM$346,BI$22,FALSE),VLOOKUP($A279,'Success Asset Classes'!$B$15:$BD$377,BI$21,FALSE)))</f>
        <v>0</v>
      </c>
      <c r="BJ279" s="230">
        <f>IF($AR279=0,VLOOKUP(MID($A279,4,5),'Project splits'!$C$5:$AM$346,BJ$22,FALSE),IF(ISNA(VLOOKUP($A279,'Success Asset Classes'!$B$15:$BD$377,BJ$21,FALSE)),VLOOKUP(MID($A279,4,5),'Project splits'!$C$5:$AM$346,BJ$22,FALSE),VLOOKUP($A279,'Success Asset Classes'!$B$15:$BD$377,BJ$21,FALSE)))</f>
        <v>0</v>
      </c>
      <c r="BK279" s="230">
        <f>IF($AR279=0,VLOOKUP(MID($A279,4,5),'Project splits'!$C$5:$AM$346,BK$22,FALSE),IF(ISNA(VLOOKUP($A279,'Success Asset Classes'!$B$15:$BD$377,BK$21,FALSE)),VLOOKUP(MID($A279,4,5),'Project splits'!$C$5:$AM$346,BK$22,FALSE),VLOOKUP($A279,'Success Asset Classes'!$B$15:$BD$377,BK$21,FALSE)))</f>
        <v>0</v>
      </c>
      <c r="BL279" s="230">
        <f>IF($AR279=0,VLOOKUP(MID($A279,4,5),'Project splits'!$C$5:$AM$346,BL$22,FALSE),IF(ISNA(VLOOKUP($A279,'Success Asset Classes'!$B$15:$BD$377,BL$21,FALSE)),VLOOKUP(MID($A279,4,5),'Project splits'!$C$5:$AM$346,BL$22,FALSE),VLOOKUP($A279,'Success Asset Classes'!$B$15:$BD$377,BL$21,FALSE)))</f>
        <v>0</v>
      </c>
      <c r="BM279" s="230">
        <f>IF($AR279=0,VLOOKUP(MID($A279,4,5),'Project splits'!$C$5:$AM$346,BM$22,FALSE),IF(ISNA(VLOOKUP($A279,'Success Asset Classes'!$B$15:$BD$377,BM$21,FALSE)),VLOOKUP(MID($A279,4,5),'Project splits'!$C$5:$AM$346,BM$22,FALSE),VLOOKUP($A279,'Success Asset Classes'!$B$15:$BD$377,BM$21,FALSE)))</f>
        <v>0</v>
      </c>
      <c r="BN279" s="230">
        <f>IF($AR279=0,VLOOKUP(MID($A279,4,5),'Project splits'!$C$5:$AM$346,BN$22,FALSE),IF(ISNA(VLOOKUP($A279,'Success Asset Classes'!$B$15:$BD$377,BN$21,FALSE)),VLOOKUP(MID($A279,4,5),'Project splits'!$C$5:$AM$346,BN$22,FALSE),VLOOKUP($A279,'Success Asset Classes'!$B$15:$BD$377,BN$21,FALSE)))</f>
        <v>0</v>
      </c>
      <c r="BO279" s="230">
        <f>IF($AR279=0,VLOOKUP(MID($A279,4,5),'Project splits'!$C$5:$AM$346,BO$22,FALSE),IF(ISNA(VLOOKUP($A279,'Success Asset Classes'!$B$15:$BD$377,BO$21,FALSE)),VLOOKUP(MID($A279,4,5),'Project splits'!$C$5:$AM$346,BO$22,FALSE),VLOOKUP($A279,'Success Asset Classes'!$B$15:$BD$377,BO$21,FALSE)))</f>
        <v>0</v>
      </c>
      <c r="BP279" s="230">
        <f>IF($AR279=0,VLOOKUP(MID($A279,4,5),'Project splits'!$C$5:$AM$346,BP$22,FALSE),IF(ISNA(VLOOKUP($A279,'Success Asset Classes'!$B$15:$BD$377,BP$21,FALSE)),VLOOKUP(MID($A279,4,5),'Project splits'!$C$5:$AM$346,BP$22,FALSE),VLOOKUP($A279,'Success Asset Classes'!$B$15:$BD$377,BP$21,FALSE)))</f>
        <v>0</v>
      </c>
      <c r="BQ279" s="230">
        <f>IF($AR279=0,VLOOKUP(MID($A279,4,5),'Project splits'!$C$5:$AM$346,BQ$22,FALSE),IF(ISNA(VLOOKUP($A279,'Success Asset Classes'!$B$15:$BD$377,BQ$21,FALSE)),VLOOKUP(MID($A279,4,5),'Project splits'!$C$5:$AM$346,BQ$22,FALSE),VLOOKUP($A279,'Success Asset Classes'!$B$15:$BD$377,BQ$21,FALSE)))</f>
        <v>0</v>
      </c>
      <c r="BR279" s="230">
        <f>IF($AR279=0,VLOOKUP(MID($A279,4,5),'Project splits'!$C$5:$AM$346,BR$22,FALSE),IF(ISNA(VLOOKUP($A279,'Success Asset Classes'!$B$15:$BD$377,BR$21,FALSE)),VLOOKUP(MID($A279,4,5),'Project splits'!$C$5:$AM$346,BR$22,FALSE),VLOOKUP($A279,'Success Asset Classes'!$B$15:$BD$377,BR$21,FALSE)))</f>
        <v>0</v>
      </c>
      <c r="BS279" s="247">
        <f t="shared" si="69"/>
        <v>1</v>
      </c>
      <c r="BT279" s="249">
        <f>1+IF(ISNA(VLOOKUP($A279,'Project labour content'!$A$7:$D$255,'Project labour content'!$D$1,FALSE)),VLOOKUP($D279,'Project labour content'!$F$6:$G$15,'Project labour content'!$G$1,FALSE),VLOOKUP($A279,'Project labour content'!$A$7:$D$255,'Project labour content'!$D$1,FALSE))*LabEsc22*1</f>
        <v>1.0018661130890889</v>
      </c>
      <c r="BU279" s="249">
        <f>1+IF(ISNA(VLOOKUP($A279,'Project labour content'!$A$7:$D$255,'Project labour content'!$D$1,FALSE)),VLOOKUP($D279,'Project labour content'!$F$6:$G$15,'Project labour content'!$G$1,FALSE),VLOOKUP($A279,'Project labour content'!$A$7:$D$255,'Project labour content'!$D$1,FALSE))*LabEsc23*1</f>
        <v>1.0037411835210055</v>
      </c>
      <c r="BV279" s="249">
        <f>1+IF(ISNA(VLOOKUP($A279,'Project labour content'!$A$7:$D$255,'Project labour content'!$D$1,FALSE)),VLOOKUP($D279,'Project labour content'!$F$6:$G$15,'Project labour content'!$G$1,FALSE),VLOOKUP($A279,'Project labour content'!$A$7:$D$255,'Project labour content'!$D$1,FALSE))*LabEsc24*1</f>
        <v>1.005507499867871</v>
      </c>
      <c r="BW279" s="249">
        <f>1+IF(ISNA(VLOOKUP($A279,'Project labour content'!$A$7:$D$255,'Project labour content'!$D$1,FALSE)),VLOOKUP($D279,'Project labour content'!$F$6:$G$15,'Project labour content'!$G$1,FALSE),VLOOKUP($A279,'Project labour content'!$A$7:$D$255,'Project labour content'!$D$1,FALSE))*LabEsc25*1</f>
        <v>1.0078731862284394</v>
      </c>
      <c r="BX279" s="249">
        <f>1+IF(ISNA(VLOOKUP($A279,'Project labour content'!$A$7:$D$255,'Project labour content'!$D$1,FALSE)),VLOOKUP($D279,'Project labour content'!$F$6:$G$15,'Project labour content'!$G$1,FALSE),VLOOKUP($A279,'Project labour content'!$A$7:$D$255,'Project labour content'!$D$1,FALSE))*LabEsc26*1</f>
        <v>1.0104513900803989</v>
      </c>
      <c r="BY279" s="249">
        <f>1+IF(ISNA(VLOOKUP($A279,'Project labour content'!$A$7:$D$255,'Project labour content'!$D$1,FALSE)),VLOOKUP($D279,'Project labour content'!$F$6:$G$15,'Project labour content'!$G$1,FALSE),VLOOKUP($A279,'Project labour content'!$A$7:$D$255,'Project labour content'!$D$1,FALSE))*LabEsc27*1</f>
        <v>1.0120482898816279</v>
      </c>
      <c r="BZ279" s="249">
        <f>1+IF(ISNA(VLOOKUP($A279,'Project labour content'!$A$7:$D$255,'Project labour content'!$D$1,FALSE)),VLOOKUP($D279,'Project labour content'!$F$6:$G$15,'Project labour content'!$G$1,FALSE),VLOOKUP($A279,'Project labour content'!$A$7:$D$255,'Project labour content'!$D$1,FALSE))*LabEsc28*1</f>
        <v>1.0132507554319534</v>
      </c>
      <c r="CA279" s="249">
        <f>1+IF(ISNA(VLOOKUP($A279,'Project labour content'!$A$7:$D$255,'Project labour content'!$D$1,FALSE)),VLOOKUP($D279,'Project labour content'!$F$6:$G$15,'Project labour content'!$G$1,FALSE),VLOOKUP($A279,'Project labour content'!$A$7:$D$255,'Project labour content'!$D$1,FALSE))*LabEsc29*1</f>
        <v>1.0151804721471156</v>
      </c>
      <c r="CB279" s="250" t="str">
        <f>IF(ISNA(VLOOKUP($A279,'Project labour content'!$A$7:$D$255,'Project labour content'!$D$1,FALSE)),"Category","Project")</f>
        <v>Category</v>
      </c>
      <c r="CD279" s="247" t="str">
        <f t="shared" si="70"/>
        <v>14248</v>
      </c>
      <c r="CE279" s="3"/>
    </row>
    <row r="280" spans="1:83" x14ac:dyDescent="0.15">
      <c r="A280" s="11" t="s">
        <v>899</v>
      </c>
      <c r="B280" s="11" t="str">
        <f>VLOOKUP($A280,'Incurred Real 2022$'!$A$25:$AC$426,'Incurred Real 2022$'!B$1,FALSE)</f>
        <v>Universal Spare SVC Transformer</v>
      </c>
      <c r="C280" s="11" t="str">
        <f>VLOOKUP($A280,'Incurred Real 2022$'!$A$25:$AC$426,'Incurred Real 2022$'!C$1,FALSE)</f>
        <v>ExAnte</v>
      </c>
      <c r="D280" s="11" t="str">
        <f>VLOOKUP($A280,'Incurred Real 2022$'!$A$25:$AC$426,'Incurred Real 2022$'!D$1,FALSE)</f>
        <v>Inventory/Spares</v>
      </c>
      <c r="E280" s="11" t="str">
        <f>VLOOKUP($A280,'Incurred Real 2022$'!$A$25:$AC$426,'Incurred Real 2022$'!E$1,FALSE)</f>
        <v>Active</v>
      </c>
      <c r="F280" s="105" t="str">
        <f>IF(VLOOKUP($A280,'Incurred Real 2022$'!$A$25:$AC$426,'Incurred Real 2022$'!F$1,FALSE)=0,"",VLOOKUP($A280,'Incurred Real 2022$'!$A$25:$AC$426,'Incurred Real 2022$'!F$1,FALSE))</f>
        <v/>
      </c>
      <c r="G280" s="105" t="str">
        <f>IF(VLOOKUP($A280,'Incurred Real 2022$'!$A$25:$AC$426,'Incurred Real 2022$'!G$1,FALSE)=0,"",VLOOKUP($A280,'Incurred Real 2022$'!$A$25:$AC$426,'Incurred Real 2022$'!G$1,FALSE))</f>
        <v/>
      </c>
      <c r="H280" s="105" t="str">
        <f>IF(VLOOKUP($A280,'Incurred Real 2022$'!$A$25:$AC$426,'Incurred Real 2022$'!H$1,FALSE)=0,"",VLOOKUP($A280,'Incurred Real 2022$'!$A$25:$AC$426,'Incurred Real 2022$'!H$1,FALSE))</f>
        <v/>
      </c>
      <c r="I280" s="105" t="str">
        <f>IF(VLOOKUP($A280,'Incurred Real 2022$'!$A$25:$AC$426,'Incurred Real 2022$'!I$1,FALSE)=0,"",VLOOKUP($A280,'Incurred Real 2022$'!$A$25:$AC$426,'Incurred Real 2022$'!I$1,FALSE))</f>
        <v/>
      </c>
      <c r="J280" s="105" t="str">
        <f>IF(VLOOKUP($A280,'Incurred Real 2022$'!$A$25:$AC$426,'Incurred Real 2022$'!J$1,FALSE)=0,"",VLOOKUP($A280,'Incurred Real 2022$'!$A$25:$AC$426,'Incurred Real 2022$'!J$1,FALSE))</f>
        <v/>
      </c>
      <c r="K280" s="105" t="str">
        <f>IF(VLOOKUP($A280,'Incurred Real 2022$'!$A$25:$AC$426,'Incurred Real 2022$'!K$1,FALSE)=0,"",VLOOKUP($A280,'Incurred Real 2022$'!$A$25:$AC$426,'Incurred Real 2022$'!K$1,FALSE))</f>
        <v/>
      </c>
      <c r="L280" s="105" t="str">
        <f>IF(VLOOKUP($A280,'Incurred Real 2022$'!$A$25:$AC$426,'Incurred Real 2022$'!L$1,FALSE)=0,"",VLOOKUP($A280,'Incurred Real 2022$'!$A$25:$AC$426,'Incurred Real 2022$'!L$1,FALSE))</f>
        <v/>
      </c>
      <c r="M280" s="105" t="str">
        <f>IF(VLOOKUP($A280,'Incurred Real 2022$'!$A$25:$AC$426,'Incurred Real 2022$'!M$1,FALSE)=0,"",VLOOKUP($A280,'Incurred Real 2022$'!$A$25:$AC$426,'Incurred Real 2022$'!M$1,FALSE))</f>
        <v/>
      </c>
      <c r="N280" s="105" t="str">
        <f>IF(VLOOKUP($A280,'Incurred Real 2022$'!$A$25:$AC$426,'Incurred Real 2022$'!N$1,FALSE)=0,"",VLOOKUP($A280,'Incurred Real 2022$'!$A$25:$AC$426,'Incurred Real 2022$'!N$1,FALSE))</f>
        <v/>
      </c>
      <c r="O280" s="105" t="str">
        <f>IF(VLOOKUP($A280,'Incurred Real 2022$'!$A$25:$AC$426,'Incurred Real 2022$'!O$1,FALSE)=0,"",VLOOKUP($A280,'Incurred Real 2022$'!$A$25:$AC$426,'Incurred Real 2022$'!O$1,FALSE))</f>
        <v/>
      </c>
      <c r="P280" s="105" t="str">
        <f>IF(VLOOKUP($A280,'Incurred Real 2022$'!$A$25:$AC$426,'Incurred Real 2022$'!P$1,FALSE)=0,"",VLOOKUP($A280,'Incurred Real 2022$'!$A$25:$AC$426,'Incurred Real 2022$'!P$1,FALSE))</f>
        <v/>
      </c>
      <c r="Q280" s="105" t="str">
        <f>IF(VLOOKUP($A280,'Incurred Real 2022$'!$A$25:$AC$426,'Incurred Real 2022$'!Q$1,FALSE)=0,"",VLOOKUP($A280,'Incurred Real 2022$'!$A$25:$AC$426,'Incurred Real 2022$'!Q$1,FALSE))</f>
        <v/>
      </c>
      <c r="R280" s="105" t="str">
        <f>IF(VLOOKUP($A280,'Incurred Real 2022$'!$A$25:$AC$426,'Incurred Real 2022$'!R$1,FALSE)=0,"",VLOOKUP($A280,'Incurred Real 2022$'!$A$25:$AC$426,'Incurred Real 2022$'!R$1,FALSE))</f>
        <v/>
      </c>
      <c r="S280" s="105" t="str">
        <f>IF(VLOOKUP($A280,'Incurred Real 2022$'!$A$25:$AC$426,'Incurred Real 2022$'!S$1,FALSE)=0,"",VLOOKUP($A280,'Incurred Real 2022$'!$A$25:$AC$426,'Incurred Real 2022$'!S$1,FALSE))</f>
        <v/>
      </c>
      <c r="T280" s="105">
        <f>IF(VLOOKUP($A280,'Incurred Real 2022$'!$A$25:$AC$426,'Incurred Real 2022$'!T$1,FALSE)=0,"",VLOOKUP($A280,'Incurred Real 2022$'!$A$25:$AC$426,'Incurred Real 2022$'!T$1,FALSE))</f>
        <v>62705.22</v>
      </c>
      <c r="U280" s="105">
        <f>IF(VLOOKUP($A280,'Incurred Real 2022$'!$A$25:$AC$426,'Incurred Real 2022$'!U$1,FALSE)=0,"",VLOOKUP($A280,'Incurred Real 2022$'!$A$25:$AC$426,'Incurred Real 2022$'!U$1,FALSE))</f>
        <v>116491.22</v>
      </c>
      <c r="V280" s="13">
        <f>IF(ISTEXT(VLOOKUP($A280,'Incurred Real 2022$'!$A$25:$AC$426,'Incurred Real 2022$'!V$1,FALSE)),"",(VLOOKUP($A280,'Incurred Real 2022$'!$A$25:$AC$426,'Incurred Real 2022$'!V$1,FALSE))*BT280*Incurred_Real!V$15)</f>
        <v>1457553.95079169</v>
      </c>
      <c r="W280" s="13">
        <f>IF(ISTEXT(VLOOKUP($A280,'Incurred Real 2022$'!$A$25:$AC$426,'Incurred Real 2022$'!W$1,FALSE)),"",(VLOOKUP($A280,'Incurred Real 2022$'!$A$25:$AC$426,'Incurred Real 2022$'!W$1,FALSE))*BU280*Incurred_Real!W$15)</f>
        <v>3331020.9592767763</v>
      </c>
      <c r="X280" s="220" t="str">
        <f>IF(ISTEXT(VLOOKUP($A280,'Incurred Real 2022$'!$A$25:$AC$426,'Incurred Real 2022$'!X$1,FALSE)),"",(VLOOKUP($A280,'Incurred Real 2022$'!$A$25:$AC$426,'Incurred Real 2022$'!X$1,FALSE))*BV280*Incurred_Real!X$15)</f>
        <v/>
      </c>
      <c r="Y280" s="217" t="str">
        <f>IF(ISTEXT(VLOOKUP($A280,'Incurred Real 2022$'!$A$25:$AC$426,'Incurred Real 2022$'!Y$1,FALSE)),"",(VLOOKUP($A280,'Incurred Real 2022$'!$A$25:$AC$426,'Incurred Real 2022$'!Y$1,FALSE))*BW280*Incurred_Real!Y$15)</f>
        <v/>
      </c>
      <c r="Z280" s="13" t="str">
        <f>IF(ISTEXT(VLOOKUP($A280,'Incurred Real 2022$'!$A$25:$AC$426,'Incurred Real 2022$'!Z$1,FALSE)),"",(VLOOKUP($A280,'Incurred Real 2022$'!$A$25:$AC$426,'Incurred Real 2022$'!Z$1,FALSE))*BX280*Incurred_Real!Z$15)</f>
        <v/>
      </c>
      <c r="AA280" s="13" t="str">
        <f>IF(ISTEXT(VLOOKUP($A280,'Incurred Real 2022$'!$A$25:$AC$426,'Incurred Real 2022$'!AA$1,FALSE)),"",(VLOOKUP($A280,'Incurred Real 2022$'!$A$25:$AC$426,'Incurred Real 2022$'!AA$1,FALSE))*BY280*Incurred_Real!AA$15)</f>
        <v/>
      </c>
      <c r="AB280" s="13" t="str">
        <f>IF(ISTEXT(VLOOKUP($A280,'Incurred Real 2022$'!$A$25:$AC$426,'Incurred Real 2022$'!AB$1,FALSE)),"",(VLOOKUP($A280,'Incurred Real 2022$'!$A$25:$AC$426,'Incurred Real 2022$'!AB$1,FALSE))*BZ280*Incurred_Real!AB$15)</f>
        <v/>
      </c>
      <c r="AC280" s="13" t="str">
        <f>IF(ISTEXT(VLOOKUP($A280,'Incurred Real 2022$'!$A$25:$AC$426,'Incurred Real 2022$'!AC$1,FALSE)),"",(VLOOKUP($A280,'Incurred Real 2022$'!$A$25:$AC$426,'Incurred Real 2022$'!AC$1,FALSE))*CA280*Incurred_Real!AC$15)</f>
        <v/>
      </c>
      <c r="AD280" s="221">
        <f t="shared" ref="AD280:AD343" si="77">SUM(F280:AC280)</f>
        <v>4967771.3500684667</v>
      </c>
      <c r="AE280" s="221">
        <f t="shared" ref="AE280:AE343" si="78">-SUMIFS(F280:AC280,F280:AC280,"&lt;0")+SUMIFS(F280:AC280,F280:AC280,"&gt;0")</f>
        <v>4967771.3500684667</v>
      </c>
      <c r="AF280" s="239">
        <f t="shared" si="71"/>
        <v>5606391.9316076357</v>
      </c>
      <c r="AG280" s="222">
        <f t="shared" ref="AG280:AG343" si="79">IF(AH280="","",AF280/AH280)</f>
        <v>4979476.3260348011</v>
      </c>
      <c r="AH280" s="223">
        <f t="shared" si="76"/>
        <v>1.1258999068426243</v>
      </c>
      <c r="AI280" s="224">
        <f t="shared" ref="AI280:AI343" si="80">IF(AN280=0,"",INDEX($F$23:$AC$23,1,MATCH(AN280,F280:AC280,0)))</f>
        <v>2023</v>
      </c>
      <c r="AJ280" s="225">
        <f>VLOOKUP($A280,Project_Commissioning!$C$4:$H$355,Project_Commissioning!F$1,FALSE)</f>
        <v>44936</v>
      </c>
      <c r="AK280" s="226">
        <f>VLOOKUP($A280,Project_Commissioning!$C$4:$H$355,Project_Commissioning!G$1,FALSE)</f>
        <v>2023</v>
      </c>
      <c r="AL280" s="225" t="str">
        <f>IF(VLOOKUP($A280,Project_Commissioning!$C$4:$H$355,Project_Commissioning!H$1,FALSE)=0,"",VLOOKUP($A280,Project_Commissioning!$C$4:$H$355,Project_Commissioning!H$1,FALSE))</f>
        <v/>
      </c>
      <c r="AM280" s="237">
        <f t="shared" si="72"/>
        <v>4979476.3260348011</v>
      </c>
      <c r="AN280" s="221" cm="1">
        <f t="array" ref="AN280">IF(ROUND(AE280,0)=0,0,LOOKUP(2,1/(F280:AC280&lt;&gt;""),F280:AC280))</f>
        <v>3331020.9592767763</v>
      </c>
      <c r="AO280" s="221">
        <f t="shared" si="73"/>
        <v>4788574.9100684663</v>
      </c>
      <c r="AP280" s="79"/>
      <c r="AQ280" s="20"/>
      <c r="AR280" s="245">
        <f>IF(ISNA(VLOOKUP($A280,'Success Asset Classes'!$B$15:$AA$114,'Success Asset Classes'!$AA$1,FALSE)),0,VLOOKUP($A280,'Success Asset Classes'!$B$15:$AA$114,'Success Asset Classes'!$AA$1,FALSE))</f>
        <v>0</v>
      </c>
      <c r="AS280" s="230">
        <f>IF($AR280=0,VLOOKUP(MID($A280,4,5),'Project splits'!$C$5:$AM$346,AS$22,FALSE),IF(ISNA(VLOOKUP($A280,'Success Asset Classes'!$B$15:$BD$377,AS$21,FALSE)),VLOOKUP(MID($A280,4,5),'Project splits'!$C$5:$AM$346,AS$22,FALSE),VLOOKUP($A280,'Success Asset Classes'!$B$15:$BD$377,AS$21,FALSE)))</f>
        <v>0</v>
      </c>
      <c r="AT280" s="230">
        <f>IF($AR280=0,VLOOKUP(MID($A280,4,5),'Project splits'!$C$5:$AM$346,AT$22,FALSE),IF(ISNA(VLOOKUP($A280,'Success Asset Classes'!$B$15:$BD$377,AT$21,FALSE)),VLOOKUP(MID($A280,4,5),'Project splits'!$C$5:$AM$346,AT$22,FALSE),VLOOKUP($A280,'Success Asset Classes'!$B$15:$BD$377,AT$21,FALSE)))</f>
        <v>0</v>
      </c>
      <c r="AU280" s="230">
        <f>IF($AR280=0,VLOOKUP(MID($A280,4,5),'Project splits'!$C$5:$AM$346,AU$22,FALSE),IF(ISNA(VLOOKUP($A280,'Success Asset Classes'!$B$15:$BD$377,AU$21,FALSE)),VLOOKUP(MID($A280,4,5),'Project splits'!$C$5:$AM$346,AU$22,FALSE),VLOOKUP($A280,'Success Asset Classes'!$B$15:$BD$377,AU$21,FALSE)))</f>
        <v>0</v>
      </c>
      <c r="AV280" s="230">
        <f>IF($AR280=0,VLOOKUP(MID($A280,4,5),'Project splits'!$C$5:$AM$346,AV$22,FALSE),IF(ISNA(VLOOKUP($A280,'Success Asset Classes'!$B$15:$BD$377,AV$21,FALSE)),VLOOKUP(MID($A280,4,5),'Project splits'!$C$5:$AM$346,AV$22,FALSE),VLOOKUP($A280,'Success Asset Classes'!$B$15:$BD$377,AV$21,FALSE)))</f>
        <v>0</v>
      </c>
      <c r="AW280" s="230">
        <f>IF($AR280=0,VLOOKUP(MID($A280,4,5),'Project splits'!$C$5:$AM$346,AW$22,FALSE),IF(ISNA(VLOOKUP($A280,'Success Asset Classes'!$B$15:$BD$377,AW$21,FALSE)),VLOOKUP(MID($A280,4,5),'Project splits'!$C$5:$AM$346,AW$22,FALSE),VLOOKUP($A280,'Success Asset Classes'!$B$15:$BD$377,AW$21,FALSE)))</f>
        <v>0</v>
      </c>
      <c r="AX280" s="230">
        <f>IF($AR280=0,VLOOKUP(MID($A280,4,5),'Project splits'!$C$5:$AM$346,AX$22,FALSE),IF(ISNA(VLOOKUP($A280,'Success Asset Classes'!$B$15:$BD$377,AX$21,FALSE)),VLOOKUP(MID($A280,4,5),'Project splits'!$C$5:$AM$346,AX$22,FALSE),VLOOKUP($A280,'Success Asset Classes'!$B$15:$BD$377,AX$21,FALSE)))</f>
        <v>7.4048830618934858E-2</v>
      </c>
      <c r="AY280" s="230">
        <f>IF($AR280=0,VLOOKUP(MID($A280,4,5),'Project splits'!$C$5:$AM$346,AY$22,FALSE),IF(ISNA(VLOOKUP($A280,'Success Asset Classes'!$B$15:$BD$377,AY$21,FALSE)),VLOOKUP(MID($A280,4,5),'Project splits'!$C$5:$AM$346,AY$22,FALSE),VLOOKUP($A280,'Success Asset Classes'!$B$15:$BD$377,AY$21,FALSE)))</f>
        <v>0</v>
      </c>
      <c r="AZ280" s="230">
        <f>IF($AR280=0,VLOOKUP(MID($A280,4,5),'Project splits'!$C$5:$AM$346,AZ$22,FALSE),IF(ISNA(VLOOKUP($A280,'Success Asset Classes'!$B$15:$BD$377,AZ$21,FALSE)),VLOOKUP(MID($A280,4,5),'Project splits'!$C$5:$AM$346,AZ$22,FALSE),VLOOKUP($A280,'Success Asset Classes'!$B$15:$BD$377,AZ$21,FALSE)))</f>
        <v>0</v>
      </c>
      <c r="BA280" s="230">
        <f>IF($AR280=0,VLOOKUP(MID($A280,4,5),'Project splits'!$C$5:$AM$346,BA$22,FALSE),IF(ISNA(VLOOKUP($A280,'Success Asset Classes'!$B$15:$BD$377,BA$21,FALSE)),VLOOKUP(MID($A280,4,5),'Project splits'!$C$5:$AM$346,BA$22,FALSE),VLOOKUP($A280,'Success Asset Classes'!$B$15:$BD$377,BA$21,FALSE)))</f>
        <v>0</v>
      </c>
      <c r="BB280" s="230">
        <f>IF($AR280=0,VLOOKUP(MID($A280,4,5),'Project splits'!$C$5:$AM$346,BB$22,FALSE),IF(ISNA(VLOOKUP($A280,'Success Asset Classes'!$B$15:$BD$377,BB$21,FALSE)),VLOOKUP(MID($A280,4,5),'Project splits'!$C$5:$AM$346,BB$22,FALSE),VLOOKUP($A280,'Success Asset Classes'!$B$15:$BD$377,BB$21,FALSE)))</f>
        <v>0.8652343787718606</v>
      </c>
      <c r="BC280" s="230">
        <f>IF($AR280=0,VLOOKUP(MID($A280,4,5),'Project splits'!$C$5:$AM$346,BC$22,FALSE),IF(ISNA(VLOOKUP($A280,'Success Asset Classes'!$B$15:$BD$377,BC$21,FALSE)),VLOOKUP(MID($A280,4,5),'Project splits'!$C$5:$AM$346,BC$22,FALSE),VLOOKUP($A280,'Success Asset Classes'!$B$15:$BD$377,BC$21,FALSE)))</f>
        <v>0</v>
      </c>
      <c r="BD280" s="230">
        <f>IF($AR280=0,VLOOKUP(MID($A280,4,5),'Project splits'!$C$5:$AM$346,BD$22,FALSE),IF(ISNA(VLOOKUP($A280,'Success Asset Classes'!$B$15:$BD$377,BD$21,FALSE)),VLOOKUP(MID($A280,4,5),'Project splits'!$C$5:$AM$346,BD$22,FALSE),VLOOKUP($A280,'Success Asset Classes'!$B$15:$BD$377,BD$21,FALSE)))</f>
        <v>1.8048882678060024E-2</v>
      </c>
      <c r="BE280" s="230">
        <f>IF($AR280=0,VLOOKUP(MID($A280,4,5),'Project splits'!$C$5:$AM$346,BE$22,FALSE),IF(ISNA(VLOOKUP($A280,'Success Asset Classes'!$B$15:$BD$377,BE$21,FALSE)),VLOOKUP(MID($A280,4,5),'Project splits'!$C$5:$AM$346,BE$22,FALSE),VLOOKUP($A280,'Success Asset Classes'!$B$15:$BD$377,BE$21,FALSE)))</f>
        <v>0</v>
      </c>
      <c r="BF280" s="230">
        <f>IF($AR280=0,VLOOKUP(MID($A280,4,5),'Project splits'!$C$5:$AM$346,BF$22,FALSE),IF(ISNA(VLOOKUP($A280,'Success Asset Classes'!$B$15:$BD$377,BF$21,FALSE)),VLOOKUP(MID($A280,4,5),'Project splits'!$C$5:$AM$346,BF$22,FALSE),VLOOKUP($A280,'Success Asset Classes'!$B$15:$BD$377,BF$21,FALSE)))</f>
        <v>0</v>
      </c>
      <c r="BG280" s="230">
        <f>IF($AR280=0,VLOOKUP(MID($A280,4,5),'Project splits'!$C$5:$AM$346,BG$22,FALSE),IF(ISNA(VLOOKUP($A280,'Success Asset Classes'!$B$15:$BD$377,BG$21,FALSE)),VLOOKUP(MID($A280,4,5),'Project splits'!$C$5:$AM$346,BG$22,FALSE),VLOOKUP($A280,'Success Asset Classes'!$B$15:$BD$377,BG$21,FALSE)))</f>
        <v>1.3276825419745864E-2</v>
      </c>
      <c r="BH280" s="230">
        <f>IF($AR280=0,VLOOKUP(MID($A280,4,5),'Project splits'!$C$5:$AM$346,BH$22,FALSE),IF(ISNA(VLOOKUP($A280,'Success Asset Classes'!$B$15:$BD$377,BH$21,FALSE)),VLOOKUP(MID($A280,4,5),'Project splits'!$C$5:$AM$346,BH$22,FALSE),VLOOKUP($A280,'Success Asset Classes'!$B$15:$BD$377,BH$21,FALSE)))</f>
        <v>0</v>
      </c>
      <c r="BI280" s="230">
        <f>IF($AR280=0,VLOOKUP(MID($A280,4,5),'Project splits'!$C$5:$AM$346,BI$22,FALSE),IF(ISNA(VLOOKUP($A280,'Success Asset Classes'!$B$15:$BD$377,BI$21,FALSE)),VLOOKUP(MID($A280,4,5),'Project splits'!$C$5:$AM$346,BI$22,FALSE),VLOOKUP($A280,'Success Asset Classes'!$B$15:$BD$377,BI$21,FALSE)))</f>
        <v>2.9391082511398488E-2</v>
      </c>
      <c r="BJ280" s="230">
        <f>IF($AR280=0,VLOOKUP(MID($A280,4,5),'Project splits'!$C$5:$AM$346,BJ$22,FALSE),IF(ISNA(VLOOKUP($A280,'Success Asset Classes'!$B$15:$BD$377,BJ$21,FALSE)),VLOOKUP(MID($A280,4,5),'Project splits'!$C$5:$AM$346,BJ$22,FALSE),VLOOKUP($A280,'Success Asset Classes'!$B$15:$BD$377,BJ$21,FALSE)))</f>
        <v>0</v>
      </c>
      <c r="BK280" s="230">
        <f>IF($AR280=0,VLOOKUP(MID($A280,4,5),'Project splits'!$C$5:$AM$346,BK$22,FALSE),IF(ISNA(VLOOKUP($A280,'Success Asset Classes'!$B$15:$BD$377,BK$21,FALSE)),VLOOKUP(MID($A280,4,5),'Project splits'!$C$5:$AM$346,BK$22,FALSE),VLOOKUP($A280,'Success Asset Classes'!$B$15:$BD$377,BK$21,FALSE)))</f>
        <v>0</v>
      </c>
      <c r="BL280" s="230">
        <f>IF($AR280=0,VLOOKUP(MID($A280,4,5),'Project splits'!$C$5:$AM$346,BL$22,FALSE),IF(ISNA(VLOOKUP($A280,'Success Asset Classes'!$B$15:$BD$377,BL$21,FALSE)),VLOOKUP(MID($A280,4,5),'Project splits'!$C$5:$AM$346,BL$22,FALSE),VLOOKUP($A280,'Success Asset Classes'!$B$15:$BD$377,BL$21,FALSE)))</f>
        <v>0</v>
      </c>
      <c r="BM280" s="230">
        <f>IF($AR280=0,VLOOKUP(MID($A280,4,5),'Project splits'!$C$5:$AM$346,BM$22,FALSE),IF(ISNA(VLOOKUP($A280,'Success Asset Classes'!$B$15:$BD$377,BM$21,FALSE)),VLOOKUP(MID($A280,4,5),'Project splits'!$C$5:$AM$346,BM$22,FALSE),VLOOKUP($A280,'Success Asset Classes'!$B$15:$BD$377,BM$21,FALSE)))</f>
        <v>0</v>
      </c>
      <c r="BN280" s="230">
        <f>IF($AR280=0,VLOOKUP(MID($A280,4,5),'Project splits'!$C$5:$AM$346,BN$22,FALSE),IF(ISNA(VLOOKUP($A280,'Success Asset Classes'!$B$15:$BD$377,BN$21,FALSE)),VLOOKUP(MID($A280,4,5),'Project splits'!$C$5:$AM$346,BN$22,FALSE),VLOOKUP($A280,'Success Asset Classes'!$B$15:$BD$377,BN$21,FALSE)))</f>
        <v>0</v>
      </c>
      <c r="BO280" s="230">
        <f>IF($AR280=0,VLOOKUP(MID($A280,4,5),'Project splits'!$C$5:$AM$346,BO$22,FALSE),IF(ISNA(VLOOKUP($A280,'Success Asset Classes'!$B$15:$BD$377,BO$21,FALSE)),VLOOKUP(MID($A280,4,5),'Project splits'!$C$5:$AM$346,BO$22,FALSE),VLOOKUP($A280,'Success Asset Classes'!$B$15:$BD$377,BO$21,FALSE)))</f>
        <v>0</v>
      </c>
      <c r="BP280" s="230">
        <f>IF($AR280=0,VLOOKUP(MID($A280,4,5),'Project splits'!$C$5:$AM$346,BP$22,FALSE),IF(ISNA(VLOOKUP($A280,'Success Asset Classes'!$B$15:$BD$377,BP$21,FALSE)),VLOOKUP(MID($A280,4,5),'Project splits'!$C$5:$AM$346,BP$22,FALSE),VLOOKUP($A280,'Success Asset Classes'!$B$15:$BD$377,BP$21,FALSE)))</f>
        <v>0</v>
      </c>
      <c r="BQ280" s="230">
        <f>IF($AR280=0,VLOOKUP(MID($A280,4,5),'Project splits'!$C$5:$AM$346,BQ$22,FALSE),IF(ISNA(VLOOKUP($A280,'Success Asset Classes'!$B$15:$BD$377,BQ$21,FALSE)),VLOOKUP(MID($A280,4,5),'Project splits'!$C$5:$AM$346,BQ$22,FALSE),VLOOKUP($A280,'Success Asset Classes'!$B$15:$BD$377,BQ$21,FALSE)))</f>
        <v>0</v>
      </c>
      <c r="BR280" s="230">
        <f>IF($AR280=0,VLOOKUP(MID($A280,4,5),'Project splits'!$C$5:$AM$346,BR$22,FALSE),IF(ISNA(VLOOKUP($A280,'Success Asset Classes'!$B$15:$BD$377,BR$21,FALSE)),VLOOKUP(MID($A280,4,5),'Project splits'!$C$5:$AM$346,BR$22,FALSE),VLOOKUP($A280,'Success Asset Classes'!$B$15:$BD$377,BR$21,FALSE)))</f>
        <v>0</v>
      </c>
      <c r="BS280" s="247">
        <f t="shared" si="69"/>
        <v>0.99999999999999978</v>
      </c>
      <c r="BT280" s="249">
        <f>1+IF(ISNA(VLOOKUP($A280,'Project labour content'!$A$7:$D$255,'Project labour content'!$D$1,FALSE)),VLOOKUP($D280,'Project labour content'!$F$6:$G$15,'Project labour content'!$G$1,FALSE),VLOOKUP($A280,'Project labour content'!$A$7:$D$255,'Project labour content'!$D$1,FALSE))*LabEsc22*1</f>
        <v>1.0005990619708984</v>
      </c>
      <c r="BU280" s="249">
        <f>1+IF(ISNA(VLOOKUP($A280,'Project labour content'!$A$7:$D$255,'Project labour content'!$D$1,FALSE)),VLOOKUP($D280,'Project labour content'!$F$6:$G$15,'Project labour content'!$G$1,FALSE),VLOOKUP($A280,'Project labour content'!$A$7:$D$255,'Project labour content'!$D$1,FALSE))*LabEsc23*1</f>
        <v>1.0012009994392574</v>
      </c>
      <c r="BV280" s="249">
        <f>1+IF(ISNA(VLOOKUP($A280,'Project labour content'!$A$7:$D$255,'Project labour content'!$D$1,FALSE)),VLOOKUP($D280,'Project labour content'!$F$6:$G$15,'Project labour content'!$G$1,FALSE),VLOOKUP($A280,'Project labour content'!$A$7:$D$255,'Project labour content'!$D$1,FALSE))*LabEsc24*1</f>
        <v>1.0017680245344514</v>
      </c>
      <c r="BW280" s="249">
        <f>1+IF(ISNA(VLOOKUP($A280,'Project labour content'!$A$7:$D$255,'Project labour content'!$D$1,FALSE)),VLOOKUP($D280,'Project labour content'!$F$6:$G$15,'Project labour content'!$G$1,FALSE),VLOOKUP($A280,'Project labour content'!$A$7:$D$255,'Project labour content'!$D$1,FALSE))*LabEsc25*1</f>
        <v>1.0025274601452814</v>
      </c>
      <c r="BX280" s="249">
        <f>1+IF(ISNA(VLOOKUP($A280,'Project labour content'!$A$7:$D$255,'Project labour content'!$D$1,FALSE)),VLOOKUP($D280,'Project labour content'!$F$6:$G$15,'Project labour content'!$G$1,FALSE),VLOOKUP($A280,'Project labour content'!$A$7:$D$255,'Project labour content'!$D$1,FALSE))*LabEsc26*1</f>
        <v>1.0033551183884841</v>
      </c>
      <c r="BY280" s="249">
        <f>1+IF(ISNA(VLOOKUP($A280,'Project labour content'!$A$7:$D$255,'Project labour content'!$D$1,FALSE)),VLOOKUP($D280,'Project labour content'!$F$6:$G$15,'Project labour content'!$G$1,FALSE),VLOOKUP($A280,'Project labour content'!$A$7:$D$255,'Project labour content'!$D$1,FALSE))*LabEsc27*1</f>
        <v>1.0038677571711201</v>
      </c>
      <c r="BZ280" s="249">
        <f>1+IF(ISNA(VLOOKUP($A280,'Project labour content'!$A$7:$D$255,'Project labour content'!$D$1,FALSE)),VLOOKUP($D280,'Project labour content'!$F$6:$G$15,'Project labour content'!$G$1,FALSE),VLOOKUP($A280,'Project labour content'!$A$7:$D$255,'Project labour content'!$D$1,FALSE))*LabEsc28*1</f>
        <v>1.0042537741744451</v>
      </c>
      <c r="CA280" s="249">
        <f>1+IF(ISNA(VLOOKUP($A280,'Project labour content'!$A$7:$D$255,'Project labour content'!$D$1,FALSE)),VLOOKUP($D280,'Project labour content'!$F$6:$G$15,'Project labour content'!$G$1,FALSE),VLOOKUP($A280,'Project labour content'!$A$7:$D$255,'Project labour content'!$D$1,FALSE))*LabEsc29*1</f>
        <v>1.004873254261381</v>
      </c>
      <c r="CB280" s="250" t="str">
        <f>IF(ISNA(VLOOKUP($A280,'Project labour content'!$A$7:$D$255,'Project labour content'!$D$1,FALSE)),"Category","Project")</f>
        <v>Project</v>
      </c>
      <c r="CD280" s="247" t="str">
        <f t="shared" si="70"/>
        <v>14249</v>
      </c>
      <c r="CE280" s="3"/>
    </row>
    <row r="281" spans="1:83" x14ac:dyDescent="0.15">
      <c r="A281" s="11" t="s">
        <v>892</v>
      </c>
      <c r="B281" s="11" t="str">
        <f>VLOOKUP($A281,'Incurred Real 2022$'!$A$25:$AC$426,'Incurred Real 2022$'!B$1,FALSE)</f>
        <v>Journey Management - Mipela Upgrade</v>
      </c>
      <c r="C281" s="11" t="str">
        <f>VLOOKUP($A281,'Incurred Real 2022$'!$A$25:$AC$426,'Incurred Real 2022$'!C$1,FALSE)</f>
        <v>ExAnte</v>
      </c>
      <c r="D281" s="11" t="str">
        <f>VLOOKUP($A281,'Incurred Real 2022$'!$A$25:$AC$426,'Incurred Real 2022$'!D$1,FALSE)</f>
        <v>Information Technology</v>
      </c>
      <c r="E281" s="11" t="str">
        <f>VLOOKUP($A281,'Incurred Real 2022$'!$A$25:$AC$426,'Incurred Real 2022$'!E$1,FALSE)</f>
        <v>Active</v>
      </c>
      <c r="F281" s="105" t="str">
        <f>IF(VLOOKUP($A281,'Incurred Real 2022$'!$A$25:$AC$426,'Incurred Real 2022$'!F$1,FALSE)=0,"",VLOOKUP($A281,'Incurred Real 2022$'!$A$25:$AC$426,'Incurred Real 2022$'!F$1,FALSE))</f>
        <v/>
      </c>
      <c r="G281" s="105" t="str">
        <f>IF(VLOOKUP($A281,'Incurred Real 2022$'!$A$25:$AC$426,'Incurred Real 2022$'!G$1,FALSE)=0,"",VLOOKUP($A281,'Incurred Real 2022$'!$A$25:$AC$426,'Incurred Real 2022$'!G$1,FALSE))</f>
        <v/>
      </c>
      <c r="H281" s="105" t="str">
        <f>IF(VLOOKUP($A281,'Incurred Real 2022$'!$A$25:$AC$426,'Incurred Real 2022$'!H$1,FALSE)=0,"",VLOOKUP($A281,'Incurred Real 2022$'!$A$25:$AC$426,'Incurred Real 2022$'!H$1,FALSE))</f>
        <v/>
      </c>
      <c r="I281" s="105" t="str">
        <f>IF(VLOOKUP($A281,'Incurred Real 2022$'!$A$25:$AC$426,'Incurred Real 2022$'!I$1,FALSE)=0,"",VLOOKUP($A281,'Incurred Real 2022$'!$A$25:$AC$426,'Incurred Real 2022$'!I$1,FALSE))</f>
        <v/>
      </c>
      <c r="J281" s="105" t="str">
        <f>IF(VLOOKUP($A281,'Incurred Real 2022$'!$A$25:$AC$426,'Incurred Real 2022$'!J$1,FALSE)=0,"",VLOOKUP($A281,'Incurred Real 2022$'!$A$25:$AC$426,'Incurred Real 2022$'!J$1,FALSE))</f>
        <v/>
      </c>
      <c r="K281" s="105" t="str">
        <f>IF(VLOOKUP($A281,'Incurred Real 2022$'!$A$25:$AC$426,'Incurred Real 2022$'!K$1,FALSE)=0,"",VLOOKUP($A281,'Incurred Real 2022$'!$A$25:$AC$426,'Incurred Real 2022$'!K$1,FALSE))</f>
        <v/>
      </c>
      <c r="L281" s="105" t="str">
        <f>IF(VLOOKUP($A281,'Incurred Real 2022$'!$A$25:$AC$426,'Incurred Real 2022$'!L$1,FALSE)=0,"",VLOOKUP($A281,'Incurred Real 2022$'!$A$25:$AC$426,'Incurred Real 2022$'!L$1,FALSE))</f>
        <v/>
      </c>
      <c r="M281" s="105" t="str">
        <f>IF(VLOOKUP($A281,'Incurred Real 2022$'!$A$25:$AC$426,'Incurred Real 2022$'!M$1,FALSE)=0,"",VLOOKUP($A281,'Incurred Real 2022$'!$A$25:$AC$426,'Incurred Real 2022$'!M$1,FALSE))</f>
        <v/>
      </c>
      <c r="N281" s="105" t="str">
        <f>IF(VLOOKUP($A281,'Incurred Real 2022$'!$A$25:$AC$426,'Incurred Real 2022$'!N$1,FALSE)=0,"",VLOOKUP($A281,'Incurred Real 2022$'!$A$25:$AC$426,'Incurred Real 2022$'!N$1,FALSE))</f>
        <v/>
      </c>
      <c r="O281" s="105" t="str">
        <f>IF(VLOOKUP($A281,'Incurred Real 2022$'!$A$25:$AC$426,'Incurred Real 2022$'!O$1,FALSE)=0,"",VLOOKUP($A281,'Incurred Real 2022$'!$A$25:$AC$426,'Incurred Real 2022$'!O$1,FALSE))</f>
        <v/>
      </c>
      <c r="P281" s="105" t="str">
        <f>IF(VLOOKUP($A281,'Incurred Real 2022$'!$A$25:$AC$426,'Incurred Real 2022$'!P$1,FALSE)=0,"",VLOOKUP($A281,'Incurred Real 2022$'!$A$25:$AC$426,'Incurred Real 2022$'!P$1,FALSE))</f>
        <v/>
      </c>
      <c r="Q281" s="105" t="str">
        <f>IF(VLOOKUP($A281,'Incurred Real 2022$'!$A$25:$AC$426,'Incurred Real 2022$'!Q$1,FALSE)=0,"",VLOOKUP($A281,'Incurred Real 2022$'!$A$25:$AC$426,'Incurred Real 2022$'!Q$1,FALSE))</f>
        <v/>
      </c>
      <c r="R281" s="105" t="str">
        <f>IF(VLOOKUP($A281,'Incurred Real 2022$'!$A$25:$AC$426,'Incurred Real 2022$'!R$1,FALSE)=0,"",VLOOKUP($A281,'Incurred Real 2022$'!$A$25:$AC$426,'Incurred Real 2022$'!R$1,FALSE))</f>
        <v/>
      </c>
      <c r="S281" s="105" t="str">
        <f>IF(VLOOKUP($A281,'Incurred Real 2022$'!$A$25:$AC$426,'Incurred Real 2022$'!S$1,FALSE)=0,"",VLOOKUP($A281,'Incurred Real 2022$'!$A$25:$AC$426,'Incurred Real 2022$'!S$1,FALSE))</f>
        <v/>
      </c>
      <c r="T281" s="105">
        <f>IF(VLOOKUP($A281,'Incurred Real 2022$'!$A$25:$AC$426,'Incurred Real 2022$'!T$1,FALSE)=0,"",VLOOKUP($A281,'Incurred Real 2022$'!$A$25:$AC$426,'Incurred Real 2022$'!T$1,FALSE))</f>
        <v>36247.440000000002</v>
      </c>
      <c r="U281" s="105">
        <f>IF(VLOOKUP($A281,'Incurred Real 2022$'!$A$25:$AC$426,'Incurred Real 2022$'!U$1,FALSE)=0,"",VLOOKUP($A281,'Incurred Real 2022$'!$A$25:$AC$426,'Incurred Real 2022$'!U$1,FALSE))</f>
        <v>33075.53</v>
      </c>
      <c r="V281" s="13">
        <f>IF(ISTEXT(VLOOKUP($A281,'Incurred Real 2022$'!$A$25:$AC$426,'Incurred Real 2022$'!V$1,FALSE)),"",(VLOOKUP($A281,'Incurred Real 2022$'!$A$25:$AC$426,'Incurred Real 2022$'!V$1,FALSE))*BT281*Incurred_Real!V$15)</f>
        <v>165111.93966851095</v>
      </c>
      <c r="W281" s="13">
        <f>IF(ISTEXT(VLOOKUP($A281,'Incurred Real 2022$'!$A$25:$AC$426,'Incurred Real 2022$'!W$1,FALSE)),"",(VLOOKUP($A281,'Incurred Real 2022$'!$A$25:$AC$426,'Incurred Real 2022$'!W$1,FALSE))*BU281*Incurred_Real!W$15)</f>
        <v>174478.13078833866</v>
      </c>
      <c r="X281" s="220" t="str">
        <f>IF(ISTEXT(VLOOKUP($A281,'Incurred Real 2022$'!$A$25:$AC$426,'Incurred Real 2022$'!X$1,FALSE)),"",(VLOOKUP($A281,'Incurred Real 2022$'!$A$25:$AC$426,'Incurred Real 2022$'!X$1,FALSE))*BV281*Incurred_Real!X$15)</f>
        <v/>
      </c>
      <c r="Y281" s="217" t="str">
        <f>IF(ISTEXT(VLOOKUP($A281,'Incurred Real 2022$'!$A$25:$AC$426,'Incurred Real 2022$'!Y$1,FALSE)),"",(VLOOKUP($A281,'Incurred Real 2022$'!$A$25:$AC$426,'Incurred Real 2022$'!Y$1,FALSE))*BW281*Incurred_Real!Y$15)</f>
        <v/>
      </c>
      <c r="Z281" s="13" t="str">
        <f>IF(ISTEXT(VLOOKUP($A281,'Incurred Real 2022$'!$A$25:$AC$426,'Incurred Real 2022$'!Z$1,FALSE)),"",(VLOOKUP($A281,'Incurred Real 2022$'!$A$25:$AC$426,'Incurred Real 2022$'!Z$1,FALSE))*BX281*Incurred_Real!Z$15)</f>
        <v/>
      </c>
      <c r="AA281" s="13" t="str">
        <f>IF(ISTEXT(VLOOKUP($A281,'Incurred Real 2022$'!$A$25:$AC$426,'Incurred Real 2022$'!AA$1,FALSE)),"",(VLOOKUP($A281,'Incurred Real 2022$'!$A$25:$AC$426,'Incurred Real 2022$'!AA$1,FALSE))*BY281*Incurred_Real!AA$15)</f>
        <v/>
      </c>
      <c r="AB281" s="13" t="str">
        <f>IF(ISTEXT(VLOOKUP($A281,'Incurred Real 2022$'!$A$25:$AC$426,'Incurred Real 2022$'!AB$1,FALSE)),"",(VLOOKUP($A281,'Incurred Real 2022$'!$A$25:$AC$426,'Incurred Real 2022$'!AB$1,FALSE))*BZ281*Incurred_Real!AB$15)</f>
        <v/>
      </c>
      <c r="AC281" s="13" t="str">
        <f>IF(ISTEXT(VLOOKUP($A281,'Incurred Real 2022$'!$A$25:$AC$426,'Incurred Real 2022$'!AC$1,FALSE)),"",(VLOOKUP($A281,'Incurred Real 2022$'!$A$25:$AC$426,'Incurred Real 2022$'!AC$1,FALSE))*CA281*Incurred_Real!AC$15)</f>
        <v/>
      </c>
      <c r="AD281" s="221">
        <f t="shared" si="77"/>
        <v>408913.04045684962</v>
      </c>
      <c r="AE281" s="221">
        <f t="shared" si="78"/>
        <v>408913.04045684962</v>
      </c>
      <c r="AF281" s="239">
        <f t="shared" si="71"/>
        <v>465616.75671021477</v>
      </c>
      <c r="AG281" s="222">
        <f t="shared" si="79"/>
        <v>413550.75516077614</v>
      </c>
      <c r="AH281" s="223">
        <f t="shared" si="76"/>
        <v>1.1258999068426243</v>
      </c>
      <c r="AI281" s="224">
        <f t="shared" si="80"/>
        <v>2023</v>
      </c>
      <c r="AJ281" s="225">
        <f>VLOOKUP($A281,Project_Commissioning!$C$4:$H$355,Project_Commissioning!F$1,FALSE)</f>
        <v>44866</v>
      </c>
      <c r="AK281" s="226">
        <f>VLOOKUP($A281,Project_Commissioning!$C$4:$H$355,Project_Commissioning!G$1,FALSE)</f>
        <v>2023</v>
      </c>
      <c r="AL281" s="225" t="str">
        <f>IF(VLOOKUP($A281,Project_Commissioning!$C$4:$H$355,Project_Commissioning!H$1,FALSE)=0,"",VLOOKUP($A281,Project_Commissioning!$C$4:$H$355,Project_Commissioning!H$1,FALSE))</f>
        <v/>
      </c>
      <c r="AM281" s="237">
        <f t="shared" si="72"/>
        <v>413550.75516077608</v>
      </c>
      <c r="AN281" s="221" cm="1">
        <f t="array" ref="AN281">IF(ROUND(AE281,0)=0,0,LOOKUP(2,1/(F281:AC281&lt;&gt;""),F281:AC281))</f>
        <v>174478.13078833866</v>
      </c>
      <c r="AO281" s="221">
        <f t="shared" si="73"/>
        <v>339590.07045684964</v>
      </c>
      <c r="AP281" s="79"/>
      <c r="AQ281" s="20"/>
      <c r="AR281" s="245">
        <f>IF(ISNA(VLOOKUP($A281,'Success Asset Classes'!$B$15:$AA$114,'Success Asset Classes'!$AA$1,FALSE)),0,VLOOKUP($A281,'Success Asset Classes'!$B$15:$AA$114,'Success Asset Classes'!$AA$1,FALSE))</f>
        <v>0</v>
      </c>
      <c r="AS281" s="230">
        <f>IF($AR281=0,VLOOKUP(MID($A281,4,5),'Project splits'!$C$5:$AM$346,AS$22,FALSE),IF(ISNA(VLOOKUP($A281,'Success Asset Classes'!$B$15:$BD$377,AS$21,FALSE)),VLOOKUP(MID($A281,4,5),'Project splits'!$C$5:$AM$346,AS$22,FALSE),VLOOKUP($A281,'Success Asset Classes'!$B$15:$BD$377,AS$21,FALSE)))</f>
        <v>0</v>
      </c>
      <c r="AT281" s="230">
        <f>IF($AR281=0,VLOOKUP(MID($A281,4,5),'Project splits'!$C$5:$AM$346,AT$22,FALSE),IF(ISNA(VLOOKUP($A281,'Success Asset Classes'!$B$15:$BD$377,AT$21,FALSE)),VLOOKUP(MID($A281,4,5),'Project splits'!$C$5:$AM$346,AT$22,FALSE),VLOOKUP($A281,'Success Asset Classes'!$B$15:$BD$377,AT$21,FALSE)))</f>
        <v>0</v>
      </c>
      <c r="AU281" s="230">
        <f>IF($AR281=0,VLOOKUP(MID($A281,4,5),'Project splits'!$C$5:$AM$346,AU$22,FALSE),IF(ISNA(VLOOKUP($A281,'Success Asset Classes'!$B$15:$BD$377,AU$21,FALSE)),VLOOKUP(MID($A281,4,5),'Project splits'!$C$5:$AM$346,AU$22,FALSE),VLOOKUP($A281,'Success Asset Classes'!$B$15:$BD$377,AU$21,FALSE)))</f>
        <v>0</v>
      </c>
      <c r="AV281" s="230">
        <f>IF($AR281=0,VLOOKUP(MID($A281,4,5),'Project splits'!$C$5:$AM$346,AV$22,FALSE),IF(ISNA(VLOOKUP($A281,'Success Asset Classes'!$B$15:$BD$377,AV$21,FALSE)),VLOOKUP(MID($A281,4,5),'Project splits'!$C$5:$AM$346,AV$22,FALSE),VLOOKUP($A281,'Success Asset Classes'!$B$15:$BD$377,AV$21,FALSE)))</f>
        <v>1</v>
      </c>
      <c r="AW281" s="230">
        <f>IF($AR281=0,VLOOKUP(MID($A281,4,5),'Project splits'!$C$5:$AM$346,AW$22,FALSE),IF(ISNA(VLOOKUP($A281,'Success Asset Classes'!$B$15:$BD$377,AW$21,FALSE)),VLOOKUP(MID($A281,4,5),'Project splits'!$C$5:$AM$346,AW$22,FALSE),VLOOKUP($A281,'Success Asset Classes'!$B$15:$BD$377,AW$21,FALSE)))</f>
        <v>0</v>
      </c>
      <c r="AX281" s="230">
        <f>IF($AR281=0,VLOOKUP(MID($A281,4,5),'Project splits'!$C$5:$AM$346,AX$22,FALSE),IF(ISNA(VLOOKUP($A281,'Success Asset Classes'!$B$15:$BD$377,AX$21,FALSE)),VLOOKUP(MID($A281,4,5),'Project splits'!$C$5:$AM$346,AX$22,FALSE),VLOOKUP($A281,'Success Asset Classes'!$B$15:$BD$377,AX$21,FALSE)))</f>
        <v>0</v>
      </c>
      <c r="AY281" s="230">
        <f>IF($AR281=0,VLOOKUP(MID($A281,4,5),'Project splits'!$C$5:$AM$346,AY$22,FALSE),IF(ISNA(VLOOKUP($A281,'Success Asset Classes'!$B$15:$BD$377,AY$21,FALSE)),VLOOKUP(MID($A281,4,5),'Project splits'!$C$5:$AM$346,AY$22,FALSE),VLOOKUP($A281,'Success Asset Classes'!$B$15:$BD$377,AY$21,FALSE)))</f>
        <v>0</v>
      </c>
      <c r="AZ281" s="230">
        <f>IF($AR281=0,VLOOKUP(MID($A281,4,5),'Project splits'!$C$5:$AM$346,AZ$22,FALSE),IF(ISNA(VLOOKUP($A281,'Success Asset Classes'!$B$15:$BD$377,AZ$21,FALSE)),VLOOKUP(MID($A281,4,5),'Project splits'!$C$5:$AM$346,AZ$22,FALSE),VLOOKUP($A281,'Success Asset Classes'!$B$15:$BD$377,AZ$21,FALSE)))</f>
        <v>0</v>
      </c>
      <c r="BA281" s="230">
        <f>IF($AR281=0,VLOOKUP(MID($A281,4,5),'Project splits'!$C$5:$AM$346,BA$22,FALSE),IF(ISNA(VLOOKUP($A281,'Success Asset Classes'!$B$15:$BD$377,BA$21,FALSE)),VLOOKUP(MID($A281,4,5),'Project splits'!$C$5:$AM$346,BA$22,FALSE),VLOOKUP($A281,'Success Asset Classes'!$B$15:$BD$377,BA$21,FALSE)))</f>
        <v>0</v>
      </c>
      <c r="BB281" s="230">
        <f>IF($AR281=0,VLOOKUP(MID($A281,4,5),'Project splits'!$C$5:$AM$346,BB$22,FALSE),IF(ISNA(VLOOKUP($A281,'Success Asset Classes'!$B$15:$BD$377,BB$21,FALSE)),VLOOKUP(MID($A281,4,5),'Project splits'!$C$5:$AM$346,BB$22,FALSE),VLOOKUP($A281,'Success Asset Classes'!$B$15:$BD$377,BB$21,FALSE)))</f>
        <v>0</v>
      </c>
      <c r="BC281" s="230">
        <f>IF($AR281=0,VLOOKUP(MID($A281,4,5),'Project splits'!$C$5:$AM$346,BC$22,FALSE),IF(ISNA(VLOOKUP($A281,'Success Asset Classes'!$B$15:$BD$377,BC$21,FALSE)),VLOOKUP(MID($A281,4,5),'Project splits'!$C$5:$AM$346,BC$22,FALSE),VLOOKUP($A281,'Success Asset Classes'!$B$15:$BD$377,BC$21,FALSE)))</f>
        <v>0</v>
      </c>
      <c r="BD281" s="230">
        <f>IF($AR281=0,VLOOKUP(MID($A281,4,5),'Project splits'!$C$5:$AM$346,BD$22,FALSE),IF(ISNA(VLOOKUP($A281,'Success Asset Classes'!$B$15:$BD$377,BD$21,FALSE)),VLOOKUP(MID($A281,4,5),'Project splits'!$C$5:$AM$346,BD$22,FALSE),VLOOKUP($A281,'Success Asset Classes'!$B$15:$BD$377,BD$21,FALSE)))</f>
        <v>0</v>
      </c>
      <c r="BE281" s="230">
        <f>IF($AR281=0,VLOOKUP(MID($A281,4,5),'Project splits'!$C$5:$AM$346,BE$22,FALSE),IF(ISNA(VLOOKUP($A281,'Success Asset Classes'!$B$15:$BD$377,BE$21,FALSE)),VLOOKUP(MID($A281,4,5),'Project splits'!$C$5:$AM$346,BE$22,FALSE),VLOOKUP($A281,'Success Asset Classes'!$B$15:$BD$377,BE$21,FALSE)))</f>
        <v>0</v>
      </c>
      <c r="BF281" s="230">
        <f>IF($AR281=0,VLOOKUP(MID($A281,4,5),'Project splits'!$C$5:$AM$346,BF$22,FALSE),IF(ISNA(VLOOKUP($A281,'Success Asset Classes'!$B$15:$BD$377,BF$21,FALSE)),VLOOKUP(MID($A281,4,5),'Project splits'!$C$5:$AM$346,BF$22,FALSE),VLOOKUP($A281,'Success Asset Classes'!$B$15:$BD$377,BF$21,FALSE)))</f>
        <v>0</v>
      </c>
      <c r="BG281" s="230">
        <f>IF($AR281=0,VLOOKUP(MID($A281,4,5),'Project splits'!$C$5:$AM$346,BG$22,FALSE),IF(ISNA(VLOOKUP($A281,'Success Asset Classes'!$B$15:$BD$377,BG$21,FALSE)),VLOOKUP(MID($A281,4,5),'Project splits'!$C$5:$AM$346,BG$22,FALSE),VLOOKUP($A281,'Success Asset Classes'!$B$15:$BD$377,BG$21,FALSE)))</f>
        <v>0</v>
      </c>
      <c r="BH281" s="230">
        <f>IF($AR281=0,VLOOKUP(MID($A281,4,5),'Project splits'!$C$5:$AM$346,BH$22,FALSE),IF(ISNA(VLOOKUP($A281,'Success Asset Classes'!$B$15:$BD$377,BH$21,FALSE)),VLOOKUP(MID($A281,4,5),'Project splits'!$C$5:$AM$346,BH$22,FALSE),VLOOKUP($A281,'Success Asset Classes'!$B$15:$BD$377,BH$21,FALSE)))</f>
        <v>0</v>
      </c>
      <c r="BI281" s="230">
        <f>IF($AR281=0,VLOOKUP(MID($A281,4,5),'Project splits'!$C$5:$AM$346,BI$22,FALSE),IF(ISNA(VLOOKUP($A281,'Success Asset Classes'!$B$15:$BD$377,BI$21,FALSE)),VLOOKUP(MID($A281,4,5),'Project splits'!$C$5:$AM$346,BI$22,FALSE),VLOOKUP($A281,'Success Asset Classes'!$B$15:$BD$377,BI$21,FALSE)))</f>
        <v>0</v>
      </c>
      <c r="BJ281" s="230">
        <f>IF($AR281=0,VLOOKUP(MID($A281,4,5),'Project splits'!$C$5:$AM$346,BJ$22,FALSE),IF(ISNA(VLOOKUP($A281,'Success Asset Classes'!$B$15:$BD$377,BJ$21,FALSE)),VLOOKUP(MID($A281,4,5),'Project splits'!$C$5:$AM$346,BJ$22,FALSE),VLOOKUP($A281,'Success Asset Classes'!$B$15:$BD$377,BJ$21,FALSE)))</f>
        <v>0</v>
      </c>
      <c r="BK281" s="230">
        <f>IF($AR281=0,VLOOKUP(MID($A281,4,5),'Project splits'!$C$5:$AM$346,BK$22,FALSE),IF(ISNA(VLOOKUP($A281,'Success Asset Classes'!$B$15:$BD$377,BK$21,FALSE)),VLOOKUP(MID($A281,4,5),'Project splits'!$C$5:$AM$346,BK$22,FALSE),VLOOKUP($A281,'Success Asset Classes'!$B$15:$BD$377,BK$21,FALSE)))</f>
        <v>0</v>
      </c>
      <c r="BL281" s="230">
        <f>IF($AR281=0,VLOOKUP(MID($A281,4,5),'Project splits'!$C$5:$AM$346,BL$22,FALSE),IF(ISNA(VLOOKUP($A281,'Success Asset Classes'!$B$15:$BD$377,BL$21,FALSE)),VLOOKUP(MID($A281,4,5),'Project splits'!$C$5:$AM$346,BL$22,FALSE),VLOOKUP($A281,'Success Asset Classes'!$B$15:$BD$377,BL$21,FALSE)))</f>
        <v>0</v>
      </c>
      <c r="BM281" s="230">
        <f>IF($AR281=0,VLOOKUP(MID($A281,4,5),'Project splits'!$C$5:$AM$346,BM$22,FALSE),IF(ISNA(VLOOKUP($A281,'Success Asset Classes'!$B$15:$BD$377,BM$21,FALSE)),VLOOKUP(MID($A281,4,5),'Project splits'!$C$5:$AM$346,BM$22,FALSE),VLOOKUP($A281,'Success Asset Classes'!$B$15:$BD$377,BM$21,FALSE)))</f>
        <v>0</v>
      </c>
      <c r="BN281" s="230">
        <f>IF($AR281=0,VLOOKUP(MID($A281,4,5),'Project splits'!$C$5:$AM$346,BN$22,FALSE),IF(ISNA(VLOOKUP($A281,'Success Asset Classes'!$B$15:$BD$377,BN$21,FALSE)),VLOOKUP(MID($A281,4,5),'Project splits'!$C$5:$AM$346,BN$22,FALSE),VLOOKUP($A281,'Success Asset Classes'!$B$15:$BD$377,BN$21,FALSE)))</f>
        <v>0</v>
      </c>
      <c r="BO281" s="230">
        <f>IF($AR281=0,VLOOKUP(MID($A281,4,5),'Project splits'!$C$5:$AM$346,BO$22,FALSE),IF(ISNA(VLOOKUP($A281,'Success Asset Classes'!$B$15:$BD$377,BO$21,FALSE)),VLOOKUP(MID($A281,4,5),'Project splits'!$C$5:$AM$346,BO$22,FALSE),VLOOKUP($A281,'Success Asset Classes'!$B$15:$BD$377,BO$21,FALSE)))</f>
        <v>0</v>
      </c>
      <c r="BP281" s="230">
        <f>IF($AR281=0,VLOOKUP(MID($A281,4,5),'Project splits'!$C$5:$AM$346,BP$22,FALSE),IF(ISNA(VLOOKUP($A281,'Success Asset Classes'!$B$15:$BD$377,BP$21,FALSE)),VLOOKUP(MID($A281,4,5),'Project splits'!$C$5:$AM$346,BP$22,FALSE),VLOOKUP($A281,'Success Asset Classes'!$B$15:$BD$377,BP$21,FALSE)))</f>
        <v>0</v>
      </c>
      <c r="BQ281" s="230">
        <f>IF($AR281=0,VLOOKUP(MID($A281,4,5),'Project splits'!$C$5:$AM$346,BQ$22,FALSE),IF(ISNA(VLOOKUP($A281,'Success Asset Classes'!$B$15:$BD$377,BQ$21,FALSE)),VLOOKUP(MID($A281,4,5),'Project splits'!$C$5:$AM$346,BQ$22,FALSE),VLOOKUP($A281,'Success Asset Classes'!$B$15:$BD$377,BQ$21,FALSE)))</f>
        <v>0</v>
      </c>
      <c r="BR281" s="230">
        <f>IF($AR281=0,VLOOKUP(MID($A281,4,5),'Project splits'!$C$5:$AM$346,BR$22,FALSE),IF(ISNA(VLOOKUP($A281,'Success Asset Classes'!$B$15:$BD$377,BR$21,FALSE)),VLOOKUP(MID($A281,4,5),'Project splits'!$C$5:$AM$346,BR$22,FALSE),VLOOKUP($A281,'Success Asset Classes'!$B$15:$BD$377,BR$21,FALSE)))</f>
        <v>0</v>
      </c>
      <c r="BS281" s="247">
        <f t="shared" ref="BS281:BS344" si="81">SUM(AS281:BR281)</f>
        <v>1</v>
      </c>
      <c r="BT281" s="249">
        <f>1+IF(ISNA(VLOOKUP($A281,'Project labour content'!$A$7:$D$255,'Project labour content'!$D$1,FALSE)),VLOOKUP($D281,'Project labour content'!$F$6:$G$15,'Project labour content'!$G$1,FALSE),VLOOKUP($A281,'Project labour content'!$A$7:$D$255,'Project labour content'!$D$1,FALSE))*LabEsc22*1</f>
        <v>1.0028391389430245</v>
      </c>
      <c r="BU281" s="249">
        <f>1+IF(ISNA(VLOOKUP($A281,'Project labour content'!$A$7:$D$255,'Project labour content'!$D$1,FALSE)),VLOOKUP($D281,'Project labour content'!$F$6:$G$15,'Project labour content'!$G$1,FALSE),VLOOKUP($A281,'Project labour content'!$A$7:$D$255,'Project labour content'!$D$1,FALSE))*LabEsc23*1</f>
        <v>1.0056919057529754</v>
      </c>
      <c r="BV281" s="249">
        <f>1+IF(ISNA(VLOOKUP($A281,'Project labour content'!$A$7:$D$255,'Project labour content'!$D$1,FALSE)),VLOOKUP($D281,'Project labour content'!$F$6:$G$15,'Project labour content'!$G$1,FALSE),VLOOKUP($A281,'Project labour content'!$A$7:$D$255,'Project labour content'!$D$1,FALSE))*LabEsc24*1</f>
        <v>1.0083792120879493</v>
      </c>
      <c r="BW281" s="249">
        <f>1+IF(ISNA(VLOOKUP($A281,'Project labour content'!$A$7:$D$255,'Project labour content'!$D$1,FALSE)),VLOOKUP($D281,'Project labour content'!$F$6:$G$15,'Project labour content'!$G$1,FALSE),VLOOKUP($A281,'Project labour content'!$A$7:$D$255,'Project labour content'!$D$1,FALSE))*LabEsc25*1</f>
        <v>1.0119784110392578</v>
      </c>
      <c r="BX281" s="249">
        <f>1+IF(ISNA(VLOOKUP($A281,'Project labour content'!$A$7:$D$255,'Project labour content'!$D$1,FALSE)),VLOOKUP($D281,'Project labour content'!$F$6:$G$15,'Project labour content'!$G$1,FALSE),VLOOKUP($A281,'Project labour content'!$A$7:$D$255,'Project labour content'!$D$1,FALSE))*LabEsc26*1</f>
        <v>1.0159009380296919</v>
      </c>
      <c r="BY281" s="249">
        <f>1+IF(ISNA(VLOOKUP($A281,'Project labour content'!$A$7:$D$255,'Project labour content'!$D$1,FALSE)),VLOOKUP($D281,'Project labour content'!$F$6:$G$15,'Project labour content'!$G$1,FALSE),VLOOKUP($A281,'Project labour content'!$A$7:$D$255,'Project labour content'!$D$1,FALSE))*LabEsc27*1</f>
        <v>1.0183304909009976</v>
      </c>
      <c r="BZ281" s="249">
        <f>1+IF(ISNA(VLOOKUP($A281,'Project labour content'!$A$7:$D$255,'Project labour content'!$D$1,FALSE)),VLOOKUP($D281,'Project labour content'!$F$6:$G$15,'Project labour content'!$G$1,FALSE),VLOOKUP($A281,'Project labour content'!$A$7:$D$255,'Project labour content'!$D$1,FALSE))*LabEsc28*1</f>
        <v>1.0201599442130909</v>
      </c>
      <c r="CA281" s="249">
        <f>1+IF(ISNA(VLOOKUP($A281,'Project labour content'!$A$7:$D$255,'Project labour content'!$D$1,FALSE)),VLOOKUP($D281,'Project labour content'!$F$6:$G$15,'Project labour content'!$G$1,FALSE),VLOOKUP($A281,'Project labour content'!$A$7:$D$255,'Project labour content'!$D$1,FALSE))*LabEsc29*1</f>
        <v>1.0230958508883383</v>
      </c>
      <c r="CB281" s="250" t="str">
        <f>IF(ISNA(VLOOKUP($A281,'Project labour content'!$A$7:$D$255,'Project labour content'!$D$1,FALSE)),"Category","Project")</f>
        <v>Project</v>
      </c>
      <c r="CD281" s="247" t="str">
        <f t="shared" ref="CD281:CD344" si="82">RIGHT(A281,5)</f>
        <v>14250</v>
      </c>
      <c r="CE281" s="3"/>
    </row>
    <row r="282" spans="1:83" x14ac:dyDescent="0.15">
      <c r="A282" s="11" t="s">
        <v>900</v>
      </c>
      <c r="B282" s="11" t="str">
        <f>VLOOKUP($A282,'Incurred Real 2022$'!$A$25:$AC$426,'Incurred Real 2022$'!B$1,FALSE)</f>
        <v>Substation Battery Unit Asset Replacement 2018-2023</v>
      </c>
      <c r="C282" s="11" t="str">
        <f>VLOOKUP($A282,'Incurred Real 2022$'!$A$25:$AC$426,'Incurred Real 2022$'!C$1,FALSE)</f>
        <v>ExAnte</v>
      </c>
      <c r="D282" s="11" t="str">
        <f>VLOOKUP($A282,'Incurred Real 2022$'!$A$25:$AC$426,'Incurred Real 2022$'!D$1,FALSE)</f>
        <v>Replacement</v>
      </c>
      <c r="E282" s="11" t="str">
        <f>VLOOKUP($A282,'Incurred Real 2022$'!$A$25:$AC$426,'Incurred Real 2022$'!E$1,FALSE)</f>
        <v>Active</v>
      </c>
      <c r="F282" s="105" t="str">
        <f>IF(VLOOKUP($A282,'Incurred Real 2022$'!$A$25:$AC$426,'Incurred Real 2022$'!F$1,FALSE)=0,"",VLOOKUP($A282,'Incurred Real 2022$'!$A$25:$AC$426,'Incurred Real 2022$'!F$1,FALSE))</f>
        <v/>
      </c>
      <c r="G282" s="105" t="str">
        <f>IF(VLOOKUP($A282,'Incurred Real 2022$'!$A$25:$AC$426,'Incurred Real 2022$'!G$1,FALSE)=0,"",VLOOKUP($A282,'Incurred Real 2022$'!$A$25:$AC$426,'Incurred Real 2022$'!G$1,FALSE))</f>
        <v/>
      </c>
      <c r="H282" s="105" t="str">
        <f>IF(VLOOKUP($A282,'Incurred Real 2022$'!$A$25:$AC$426,'Incurred Real 2022$'!H$1,FALSE)=0,"",VLOOKUP($A282,'Incurred Real 2022$'!$A$25:$AC$426,'Incurred Real 2022$'!H$1,FALSE))</f>
        <v/>
      </c>
      <c r="I282" s="105" t="str">
        <f>IF(VLOOKUP($A282,'Incurred Real 2022$'!$A$25:$AC$426,'Incurred Real 2022$'!I$1,FALSE)=0,"",VLOOKUP($A282,'Incurred Real 2022$'!$A$25:$AC$426,'Incurred Real 2022$'!I$1,FALSE))</f>
        <v/>
      </c>
      <c r="J282" s="105" t="str">
        <f>IF(VLOOKUP($A282,'Incurred Real 2022$'!$A$25:$AC$426,'Incurred Real 2022$'!J$1,FALSE)=0,"",VLOOKUP($A282,'Incurred Real 2022$'!$A$25:$AC$426,'Incurred Real 2022$'!J$1,FALSE))</f>
        <v/>
      </c>
      <c r="K282" s="105" t="str">
        <f>IF(VLOOKUP($A282,'Incurred Real 2022$'!$A$25:$AC$426,'Incurred Real 2022$'!K$1,FALSE)=0,"",VLOOKUP($A282,'Incurred Real 2022$'!$A$25:$AC$426,'Incurred Real 2022$'!K$1,FALSE))</f>
        <v/>
      </c>
      <c r="L282" s="105" t="str">
        <f>IF(VLOOKUP($A282,'Incurred Real 2022$'!$A$25:$AC$426,'Incurred Real 2022$'!L$1,FALSE)=0,"",VLOOKUP($A282,'Incurred Real 2022$'!$A$25:$AC$426,'Incurred Real 2022$'!L$1,FALSE))</f>
        <v/>
      </c>
      <c r="M282" s="105" t="str">
        <f>IF(VLOOKUP($A282,'Incurred Real 2022$'!$A$25:$AC$426,'Incurred Real 2022$'!M$1,FALSE)=0,"",VLOOKUP($A282,'Incurred Real 2022$'!$A$25:$AC$426,'Incurred Real 2022$'!M$1,FALSE))</f>
        <v/>
      </c>
      <c r="N282" s="105" t="str">
        <f>IF(VLOOKUP($A282,'Incurred Real 2022$'!$A$25:$AC$426,'Incurred Real 2022$'!N$1,FALSE)=0,"",VLOOKUP($A282,'Incurred Real 2022$'!$A$25:$AC$426,'Incurred Real 2022$'!N$1,FALSE))</f>
        <v/>
      </c>
      <c r="O282" s="105" t="str">
        <f>IF(VLOOKUP($A282,'Incurred Real 2022$'!$A$25:$AC$426,'Incurred Real 2022$'!O$1,FALSE)=0,"",VLOOKUP($A282,'Incurred Real 2022$'!$A$25:$AC$426,'Incurred Real 2022$'!O$1,FALSE))</f>
        <v/>
      </c>
      <c r="P282" s="105" t="str">
        <f>IF(VLOOKUP($A282,'Incurred Real 2022$'!$A$25:$AC$426,'Incurred Real 2022$'!P$1,FALSE)=0,"",VLOOKUP($A282,'Incurred Real 2022$'!$A$25:$AC$426,'Incurred Real 2022$'!P$1,FALSE))</f>
        <v/>
      </c>
      <c r="Q282" s="105" t="str">
        <f>IF(VLOOKUP($A282,'Incurred Real 2022$'!$A$25:$AC$426,'Incurred Real 2022$'!Q$1,FALSE)=0,"",VLOOKUP($A282,'Incurred Real 2022$'!$A$25:$AC$426,'Incurred Real 2022$'!Q$1,FALSE))</f>
        <v/>
      </c>
      <c r="R282" s="105" t="str">
        <f>IF(VLOOKUP($A282,'Incurred Real 2022$'!$A$25:$AC$426,'Incurred Real 2022$'!R$1,FALSE)=0,"",VLOOKUP($A282,'Incurred Real 2022$'!$A$25:$AC$426,'Incurred Real 2022$'!R$1,FALSE))</f>
        <v/>
      </c>
      <c r="S282" s="105" t="str">
        <f>IF(VLOOKUP($A282,'Incurred Real 2022$'!$A$25:$AC$426,'Incurred Real 2022$'!S$1,FALSE)=0,"",VLOOKUP($A282,'Incurred Real 2022$'!$A$25:$AC$426,'Incurred Real 2022$'!S$1,FALSE))</f>
        <v/>
      </c>
      <c r="T282" s="105">
        <f>IF(VLOOKUP($A282,'Incurred Real 2022$'!$A$25:$AC$426,'Incurred Real 2022$'!T$1,FALSE)=0,"",VLOOKUP($A282,'Incurred Real 2022$'!$A$25:$AC$426,'Incurred Real 2022$'!T$1,FALSE))</f>
        <v>344064.02</v>
      </c>
      <c r="U282" s="105">
        <f>IF(VLOOKUP($A282,'Incurred Real 2022$'!$A$25:$AC$426,'Incurred Real 2022$'!U$1,FALSE)=0,"",VLOOKUP($A282,'Incurred Real 2022$'!$A$25:$AC$426,'Incurred Real 2022$'!U$1,FALSE))</f>
        <v>142847.04000000001</v>
      </c>
      <c r="V282" s="13">
        <f>IF(ISTEXT(VLOOKUP($A282,'Incurred Real 2022$'!$A$25:$AC$426,'Incurred Real 2022$'!V$1,FALSE)),"",(VLOOKUP($A282,'Incurred Real 2022$'!$A$25:$AC$426,'Incurred Real 2022$'!V$1,FALSE))*BT282*Incurred_Real!V$15)</f>
        <v>364910.02545181772</v>
      </c>
      <c r="W282" s="13">
        <f>IF(ISTEXT(VLOOKUP($A282,'Incurred Real 2022$'!$A$25:$AC$426,'Incurred Real 2022$'!W$1,FALSE)),"",(VLOOKUP($A282,'Incurred Real 2022$'!$A$25:$AC$426,'Incurred Real 2022$'!W$1,FALSE))*BU282*Incurred_Real!W$15)</f>
        <v>391334.49405299872</v>
      </c>
      <c r="X282" s="220" t="str">
        <f>IF(ISTEXT(VLOOKUP($A282,'Incurred Real 2022$'!$A$25:$AC$426,'Incurred Real 2022$'!X$1,FALSE)),"",(VLOOKUP($A282,'Incurred Real 2022$'!$A$25:$AC$426,'Incurred Real 2022$'!X$1,FALSE))*BV282*Incurred_Real!X$15)</f>
        <v/>
      </c>
      <c r="Y282" s="217" t="str">
        <f>IF(ISTEXT(VLOOKUP($A282,'Incurred Real 2022$'!$A$25:$AC$426,'Incurred Real 2022$'!Y$1,FALSE)),"",(VLOOKUP($A282,'Incurred Real 2022$'!$A$25:$AC$426,'Incurred Real 2022$'!Y$1,FALSE))*BW282*Incurred_Real!Y$15)</f>
        <v/>
      </c>
      <c r="Z282" s="13" t="str">
        <f>IF(ISTEXT(VLOOKUP($A282,'Incurred Real 2022$'!$A$25:$AC$426,'Incurred Real 2022$'!Z$1,FALSE)),"",(VLOOKUP($A282,'Incurred Real 2022$'!$A$25:$AC$426,'Incurred Real 2022$'!Z$1,FALSE))*BX282*Incurred_Real!Z$15)</f>
        <v/>
      </c>
      <c r="AA282" s="13" t="str">
        <f>IF(ISTEXT(VLOOKUP($A282,'Incurred Real 2022$'!$A$25:$AC$426,'Incurred Real 2022$'!AA$1,FALSE)),"",(VLOOKUP($A282,'Incurred Real 2022$'!$A$25:$AC$426,'Incurred Real 2022$'!AA$1,FALSE))*BY282*Incurred_Real!AA$15)</f>
        <v/>
      </c>
      <c r="AB282" s="13" t="str">
        <f>IF(ISTEXT(VLOOKUP($A282,'Incurred Real 2022$'!$A$25:$AC$426,'Incurred Real 2022$'!AB$1,FALSE)),"",(VLOOKUP($A282,'Incurred Real 2022$'!$A$25:$AC$426,'Incurred Real 2022$'!AB$1,FALSE))*BZ282*Incurred_Real!AB$15)</f>
        <v/>
      </c>
      <c r="AC282" s="13" t="str">
        <f>IF(ISTEXT(VLOOKUP($A282,'Incurred Real 2022$'!$A$25:$AC$426,'Incurred Real 2022$'!AC$1,FALSE)),"",(VLOOKUP($A282,'Incurred Real 2022$'!$A$25:$AC$426,'Incurred Real 2022$'!AC$1,FALSE))*CA282*Incurred_Real!AC$15)</f>
        <v/>
      </c>
      <c r="AD282" s="221">
        <f t="shared" si="77"/>
        <v>1243155.5795048166</v>
      </c>
      <c r="AE282" s="221">
        <f t="shared" si="78"/>
        <v>1243155.5795048166</v>
      </c>
      <c r="AF282" s="239">
        <f t="shared" ref="AF282:AF345" si="83">IF(AL282="Commissioned Extra","",IF(ROUND(AD282,0)=0,0,SUMPRODUCT($F$18:$U$18,F282:U282)+(SUM(V282:AC282)*$W$18)))</f>
        <v>1437265.0191988358</v>
      </c>
      <c r="AG282" s="222">
        <f t="shared" si="79"/>
        <v>1276547.7734422919</v>
      </c>
      <c r="AH282" s="223">
        <f t="shared" si="76"/>
        <v>1.1258999068426243</v>
      </c>
      <c r="AI282" s="224">
        <f t="shared" si="80"/>
        <v>2023</v>
      </c>
      <c r="AJ282" s="225">
        <f>VLOOKUP($A282,Project_Commissioning!$C$4:$H$355,Project_Commissioning!F$1,FALSE)</f>
        <v>45107</v>
      </c>
      <c r="AK282" s="226">
        <f>VLOOKUP($A282,Project_Commissioning!$C$4:$H$355,Project_Commissioning!G$1,FALSE)</f>
        <v>2023</v>
      </c>
      <c r="AL282" s="225" t="str">
        <f>IF(VLOOKUP($A282,Project_Commissioning!$C$4:$H$355,Project_Commissioning!H$1,FALSE)=0,"",VLOOKUP($A282,Project_Commissioning!$C$4:$H$355,Project_Commissioning!H$1,FALSE))</f>
        <v/>
      </c>
      <c r="AM282" s="237">
        <f t="shared" ref="AM282:AM345" si="84">IF(AL282="Commissioned Extra","",(IF((AD282)=0,0,(SUMPRODUCT($F$17:$U$17,F282:U282)+SUM(V282:AC282)))))</f>
        <v>1276547.7734422919</v>
      </c>
      <c r="AN282" s="221" cm="1">
        <f t="array" ref="AN282">IF(ROUND(AE282,0)=0,0,LOOKUP(2,1/(F282:AC282&lt;&gt;""),F282:AC282))</f>
        <v>391334.49405299872</v>
      </c>
      <c r="AO282" s="221">
        <f t="shared" ref="AO282:AO345" si="85">SUM(V282:AC282)</f>
        <v>756244.5195048165</v>
      </c>
      <c r="AP282" s="79"/>
      <c r="AQ282" s="20"/>
      <c r="AR282" s="245">
        <f>IF(ISNA(VLOOKUP($A282,'Success Asset Classes'!$B$15:$AA$114,'Success Asset Classes'!$AA$1,FALSE)),0,VLOOKUP($A282,'Success Asset Classes'!$B$15:$AA$114,'Success Asset Classes'!$AA$1,FALSE))</f>
        <v>0</v>
      </c>
      <c r="AS282" s="230">
        <f>IF($AR282=0,VLOOKUP(MID($A282,4,5),'Project splits'!$C$5:$AM$346,AS$22,FALSE),IF(ISNA(VLOOKUP($A282,'Success Asset Classes'!$B$15:$BD$377,AS$21,FALSE)),VLOOKUP(MID($A282,4,5),'Project splits'!$C$5:$AM$346,AS$22,FALSE),VLOOKUP($A282,'Success Asset Classes'!$B$15:$BD$377,AS$21,FALSE)))</f>
        <v>0</v>
      </c>
      <c r="AT282" s="230">
        <f>IF($AR282=0,VLOOKUP(MID($A282,4,5),'Project splits'!$C$5:$AM$346,AT$22,FALSE),IF(ISNA(VLOOKUP($A282,'Success Asset Classes'!$B$15:$BD$377,AT$21,FALSE)),VLOOKUP(MID($A282,4,5),'Project splits'!$C$5:$AM$346,AT$22,FALSE),VLOOKUP($A282,'Success Asset Classes'!$B$15:$BD$377,AT$21,FALSE)))</f>
        <v>0</v>
      </c>
      <c r="AU282" s="230">
        <f>IF($AR282=0,VLOOKUP(MID($A282,4,5),'Project splits'!$C$5:$AM$346,AU$22,FALSE),IF(ISNA(VLOOKUP($A282,'Success Asset Classes'!$B$15:$BD$377,AU$21,FALSE)),VLOOKUP(MID($A282,4,5),'Project splits'!$C$5:$AM$346,AU$22,FALSE),VLOOKUP($A282,'Success Asset Classes'!$B$15:$BD$377,AU$21,FALSE)))</f>
        <v>0</v>
      </c>
      <c r="AV282" s="230">
        <f>IF($AR282=0,VLOOKUP(MID($A282,4,5),'Project splits'!$C$5:$AM$346,AV$22,FALSE),IF(ISNA(VLOOKUP($A282,'Success Asset Classes'!$B$15:$BD$377,AV$21,FALSE)),VLOOKUP(MID($A282,4,5),'Project splits'!$C$5:$AM$346,AV$22,FALSE),VLOOKUP($A282,'Success Asset Classes'!$B$15:$BD$377,AV$21,FALSE)))</f>
        <v>0</v>
      </c>
      <c r="AW282" s="230">
        <f>IF($AR282=0,VLOOKUP(MID($A282,4,5),'Project splits'!$C$5:$AM$346,AW$22,FALSE),IF(ISNA(VLOOKUP($A282,'Success Asset Classes'!$B$15:$BD$377,AW$21,FALSE)),VLOOKUP(MID($A282,4,5),'Project splits'!$C$5:$AM$346,AW$22,FALSE),VLOOKUP($A282,'Success Asset Classes'!$B$15:$BD$377,AW$21,FALSE)))</f>
        <v>0</v>
      </c>
      <c r="AX282" s="230">
        <f>IF($AR282=0,VLOOKUP(MID($A282,4,5),'Project splits'!$C$5:$AM$346,AX$22,FALSE),IF(ISNA(VLOOKUP($A282,'Success Asset Classes'!$B$15:$BD$377,AX$21,FALSE)),VLOOKUP(MID($A282,4,5),'Project splits'!$C$5:$AM$346,AX$22,FALSE),VLOOKUP($A282,'Success Asset Classes'!$B$15:$BD$377,AX$21,FALSE)))</f>
        <v>0</v>
      </c>
      <c r="AY282" s="230">
        <f>IF($AR282=0,VLOOKUP(MID($A282,4,5),'Project splits'!$C$5:$AM$346,AY$22,FALSE),IF(ISNA(VLOOKUP($A282,'Success Asset Classes'!$B$15:$BD$377,AY$21,FALSE)),VLOOKUP(MID($A282,4,5),'Project splits'!$C$5:$AM$346,AY$22,FALSE),VLOOKUP($A282,'Success Asset Classes'!$B$15:$BD$377,AY$21,FALSE)))</f>
        <v>0</v>
      </c>
      <c r="AZ282" s="230">
        <f>IF($AR282=0,VLOOKUP(MID($A282,4,5),'Project splits'!$C$5:$AM$346,AZ$22,FALSE),IF(ISNA(VLOOKUP($A282,'Success Asset Classes'!$B$15:$BD$377,AZ$21,FALSE)),VLOOKUP(MID($A282,4,5),'Project splits'!$C$5:$AM$346,AZ$22,FALSE),VLOOKUP($A282,'Success Asset Classes'!$B$15:$BD$377,AZ$21,FALSE)))</f>
        <v>0</v>
      </c>
      <c r="BA282" s="230">
        <f>IF($AR282=0,VLOOKUP(MID($A282,4,5),'Project splits'!$C$5:$AM$346,BA$22,FALSE),IF(ISNA(VLOOKUP($A282,'Success Asset Classes'!$B$15:$BD$377,BA$21,FALSE)),VLOOKUP(MID($A282,4,5),'Project splits'!$C$5:$AM$346,BA$22,FALSE),VLOOKUP($A282,'Success Asset Classes'!$B$15:$BD$377,BA$21,FALSE)))</f>
        <v>0</v>
      </c>
      <c r="BB282" s="230">
        <f>IF($AR282=0,VLOOKUP(MID($A282,4,5),'Project splits'!$C$5:$AM$346,BB$22,FALSE),IF(ISNA(VLOOKUP($A282,'Success Asset Classes'!$B$15:$BD$377,BB$21,FALSE)),VLOOKUP(MID($A282,4,5),'Project splits'!$C$5:$AM$346,BB$22,FALSE),VLOOKUP($A282,'Success Asset Classes'!$B$15:$BD$377,BB$21,FALSE)))</f>
        <v>0</v>
      </c>
      <c r="BC282" s="230">
        <f>IF($AR282=0,VLOOKUP(MID($A282,4,5),'Project splits'!$C$5:$AM$346,BC$22,FALSE),IF(ISNA(VLOOKUP($A282,'Success Asset Classes'!$B$15:$BD$377,BC$21,FALSE)),VLOOKUP(MID($A282,4,5),'Project splits'!$C$5:$AM$346,BC$22,FALSE),VLOOKUP($A282,'Success Asset Classes'!$B$15:$BD$377,BC$21,FALSE)))</f>
        <v>0</v>
      </c>
      <c r="BD282" s="230">
        <f>IF($AR282=0,VLOOKUP(MID($A282,4,5),'Project splits'!$C$5:$AM$346,BD$22,FALSE),IF(ISNA(VLOOKUP($A282,'Success Asset Classes'!$B$15:$BD$377,BD$21,FALSE)),VLOOKUP(MID($A282,4,5),'Project splits'!$C$5:$AM$346,BD$22,FALSE),VLOOKUP($A282,'Success Asset Classes'!$B$15:$BD$377,BD$21,FALSE)))</f>
        <v>0</v>
      </c>
      <c r="BE282" s="230">
        <f>IF($AR282=0,VLOOKUP(MID($A282,4,5),'Project splits'!$C$5:$AM$346,BE$22,FALSE),IF(ISNA(VLOOKUP($A282,'Success Asset Classes'!$B$15:$BD$377,BE$21,FALSE)),VLOOKUP(MID($A282,4,5),'Project splits'!$C$5:$AM$346,BE$22,FALSE),VLOOKUP($A282,'Success Asset Classes'!$B$15:$BD$377,BE$21,FALSE)))</f>
        <v>0</v>
      </c>
      <c r="BF282" s="230">
        <f>IF($AR282=0,VLOOKUP(MID($A282,4,5),'Project splits'!$C$5:$AM$346,BF$22,FALSE),IF(ISNA(VLOOKUP($A282,'Success Asset Classes'!$B$15:$BD$377,BF$21,FALSE)),VLOOKUP(MID($A282,4,5),'Project splits'!$C$5:$AM$346,BF$22,FALSE),VLOOKUP($A282,'Success Asset Classes'!$B$15:$BD$377,BF$21,FALSE)))</f>
        <v>0</v>
      </c>
      <c r="BG282" s="230">
        <f>IF($AR282=0,VLOOKUP(MID($A282,4,5),'Project splits'!$C$5:$AM$346,BG$22,FALSE),IF(ISNA(VLOOKUP($A282,'Success Asset Classes'!$B$15:$BD$377,BG$21,FALSE)),VLOOKUP(MID($A282,4,5),'Project splits'!$C$5:$AM$346,BG$22,FALSE),VLOOKUP($A282,'Success Asset Classes'!$B$15:$BD$377,BG$21,FALSE)))</f>
        <v>1</v>
      </c>
      <c r="BH282" s="230">
        <f>IF($AR282=0,VLOOKUP(MID($A282,4,5),'Project splits'!$C$5:$AM$346,BH$22,FALSE),IF(ISNA(VLOOKUP($A282,'Success Asset Classes'!$B$15:$BD$377,BH$21,FALSE)),VLOOKUP(MID($A282,4,5),'Project splits'!$C$5:$AM$346,BH$22,FALSE),VLOOKUP($A282,'Success Asset Classes'!$B$15:$BD$377,BH$21,FALSE)))</f>
        <v>0</v>
      </c>
      <c r="BI282" s="230">
        <f>IF($AR282=0,VLOOKUP(MID($A282,4,5),'Project splits'!$C$5:$AM$346,BI$22,FALSE),IF(ISNA(VLOOKUP($A282,'Success Asset Classes'!$B$15:$BD$377,BI$21,FALSE)),VLOOKUP(MID($A282,4,5),'Project splits'!$C$5:$AM$346,BI$22,FALSE),VLOOKUP($A282,'Success Asset Classes'!$B$15:$BD$377,BI$21,FALSE)))</f>
        <v>0</v>
      </c>
      <c r="BJ282" s="230">
        <f>IF($AR282=0,VLOOKUP(MID($A282,4,5),'Project splits'!$C$5:$AM$346,BJ$22,FALSE),IF(ISNA(VLOOKUP($A282,'Success Asset Classes'!$B$15:$BD$377,BJ$21,FALSE)),VLOOKUP(MID($A282,4,5),'Project splits'!$C$5:$AM$346,BJ$22,FALSE),VLOOKUP($A282,'Success Asset Classes'!$B$15:$BD$377,BJ$21,FALSE)))</f>
        <v>0</v>
      </c>
      <c r="BK282" s="230">
        <f>IF($AR282=0,VLOOKUP(MID($A282,4,5),'Project splits'!$C$5:$AM$346,BK$22,FALSE),IF(ISNA(VLOOKUP($A282,'Success Asset Classes'!$B$15:$BD$377,BK$21,FALSE)),VLOOKUP(MID($A282,4,5),'Project splits'!$C$5:$AM$346,BK$22,FALSE),VLOOKUP($A282,'Success Asset Classes'!$B$15:$BD$377,BK$21,FALSE)))</f>
        <v>0</v>
      </c>
      <c r="BL282" s="230">
        <f>IF($AR282=0,VLOOKUP(MID($A282,4,5),'Project splits'!$C$5:$AM$346,BL$22,FALSE),IF(ISNA(VLOOKUP($A282,'Success Asset Classes'!$B$15:$BD$377,BL$21,FALSE)),VLOOKUP(MID($A282,4,5),'Project splits'!$C$5:$AM$346,BL$22,FALSE),VLOOKUP($A282,'Success Asset Classes'!$B$15:$BD$377,BL$21,FALSE)))</f>
        <v>0</v>
      </c>
      <c r="BM282" s="230">
        <f>IF($AR282=0,VLOOKUP(MID($A282,4,5),'Project splits'!$C$5:$AM$346,BM$22,FALSE),IF(ISNA(VLOOKUP($A282,'Success Asset Classes'!$B$15:$BD$377,BM$21,FALSE)),VLOOKUP(MID($A282,4,5),'Project splits'!$C$5:$AM$346,BM$22,FALSE),VLOOKUP($A282,'Success Asset Classes'!$B$15:$BD$377,BM$21,FALSE)))</f>
        <v>0</v>
      </c>
      <c r="BN282" s="230">
        <f>IF($AR282=0,VLOOKUP(MID($A282,4,5),'Project splits'!$C$5:$AM$346,BN$22,FALSE),IF(ISNA(VLOOKUP($A282,'Success Asset Classes'!$B$15:$BD$377,BN$21,FALSE)),VLOOKUP(MID($A282,4,5),'Project splits'!$C$5:$AM$346,BN$22,FALSE),VLOOKUP($A282,'Success Asset Classes'!$B$15:$BD$377,BN$21,FALSE)))</f>
        <v>0</v>
      </c>
      <c r="BO282" s="230">
        <f>IF($AR282=0,VLOOKUP(MID($A282,4,5),'Project splits'!$C$5:$AM$346,BO$22,FALSE),IF(ISNA(VLOOKUP($A282,'Success Asset Classes'!$B$15:$BD$377,BO$21,FALSE)),VLOOKUP(MID($A282,4,5),'Project splits'!$C$5:$AM$346,BO$22,FALSE),VLOOKUP($A282,'Success Asset Classes'!$B$15:$BD$377,BO$21,FALSE)))</f>
        <v>0</v>
      </c>
      <c r="BP282" s="230">
        <f>IF($AR282=0,VLOOKUP(MID($A282,4,5),'Project splits'!$C$5:$AM$346,BP$22,FALSE),IF(ISNA(VLOOKUP($A282,'Success Asset Classes'!$B$15:$BD$377,BP$21,FALSE)),VLOOKUP(MID($A282,4,5),'Project splits'!$C$5:$AM$346,BP$22,FALSE),VLOOKUP($A282,'Success Asset Classes'!$B$15:$BD$377,BP$21,FALSE)))</f>
        <v>0</v>
      </c>
      <c r="BQ282" s="230">
        <f>IF($AR282=0,VLOOKUP(MID($A282,4,5),'Project splits'!$C$5:$AM$346,BQ$22,FALSE),IF(ISNA(VLOOKUP($A282,'Success Asset Classes'!$B$15:$BD$377,BQ$21,FALSE)),VLOOKUP(MID($A282,4,5),'Project splits'!$C$5:$AM$346,BQ$22,FALSE),VLOOKUP($A282,'Success Asset Classes'!$B$15:$BD$377,BQ$21,FALSE)))</f>
        <v>0</v>
      </c>
      <c r="BR282" s="230">
        <f>IF($AR282=0,VLOOKUP(MID($A282,4,5),'Project splits'!$C$5:$AM$346,BR$22,FALSE),IF(ISNA(VLOOKUP($A282,'Success Asset Classes'!$B$15:$BD$377,BR$21,FALSE)),VLOOKUP(MID($A282,4,5),'Project splits'!$C$5:$AM$346,BR$22,FALSE),VLOOKUP($A282,'Success Asset Classes'!$B$15:$BD$377,BR$21,FALSE)))</f>
        <v>0</v>
      </c>
      <c r="BS282" s="247">
        <f t="shared" si="81"/>
        <v>1</v>
      </c>
      <c r="BT282" s="249">
        <f>1+IF(ISNA(VLOOKUP($A282,'Project labour content'!$A$7:$D$255,'Project labour content'!$D$1,FALSE)),VLOOKUP($D282,'Project labour content'!$F$6:$G$15,'Project labour content'!$G$1,FALSE),VLOOKUP($A282,'Project labour content'!$A$7:$D$255,'Project labour content'!$D$1,FALSE))*LabEsc22*1</f>
        <v>1.0010795925910954</v>
      </c>
      <c r="BU282" s="249">
        <f>1+IF(ISNA(VLOOKUP($A282,'Project labour content'!$A$7:$D$255,'Project labour content'!$D$1,FALSE)),VLOOKUP($D282,'Project labour content'!$F$6:$G$15,'Project labour content'!$G$1,FALSE),VLOOKUP($A282,'Project labour content'!$A$7:$D$255,'Project labour content'!$D$1,FALSE))*LabEsc23*1</f>
        <v>1.0021643672266281</v>
      </c>
      <c r="BV282" s="249">
        <f>1+IF(ISNA(VLOOKUP($A282,'Project labour content'!$A$7:$D$255,'Project labour content'!$D$1,FALSE)),VLOOKUP($D282,'Project labour content'!$F$6:$G$15,'Project labour content'!$G$1,FALSE),VLOOKUP($A282,'Project labour content'!$A$7:$D$255,'Project labour content'!$D$1,FALSE))*LabEsc24*1</f>
        <v>1.0031862249332997</v>
      </c>
      <c r="BW282" s="249">
        <f>1+IF(ISNA(VLOOKUP($A282,'Project labour content'!$A$7:$D$255,'Project labour content'!$D$1,FALSE)),VLOOKUP($D282,'Project labour content'!$F$6:$G$15,'Project labour content'!$G$1,FALSE),VLOOKUP($A282,'Project labour content'!$A$7:$D$255,'Project labour content'!$D$1,FALSE))*LabEsc25*1</f>
        <v>1.0045548330217688</v>
      </c>
      <c r="BX282" s="249">
        <f>1+IF(ISNA(VLOOKUP($A282,'Project labour content'!$A$7:$D$255,'Project labour content'!$D$1,FALSE)),VLOOKUP($D282,'Project labour content'!$F$6:$G$15,'Project labour content'!$G$1,FALSE),VLOOKUP($A282,'Project labour content'!$A$7:$D$255,'Project labour content'!$D$1,FALSE))*LabEsc26*1</f>
        <v>1.006046387736852</v>
      </c>
      <c r="BY282" s="249">
        <f>1+IF(ISNA(VLOOKUP($A282,'Project labour content'!$A$7:$D$255,'Project labour content'!$D$1,FALSE)),VLOOKUP($D282,'Project labour content'!$F$6:$G$15,'Project labour content'!$G$1,FALSE),VLOOKUP($A282,'Project labour content'!$A$7:$D$255,'Project labour content'!$D$1,FALSE))*LabEsc27*1</f>
        <v>1.006970233780379</v>
      </c>
      <c r="BZ282" s="249">
        <f>1+IF(ISNA(VLOOKUP($A282,'Project labour content'!$A$7:$D$255,'Project labour content'!$D$1,FALSE)),VLOOKUP($D282,'Project labour content'!$F$6:$G$15,'Project labour content'!$G$1,FALSE),VLOOKUP($A282,'Project labour content'!$A$7:$D$255,'Project labour content'!$D$1,FALSE))*LabEsc28*1</f>
        <v>1.0076658898511546</v>
      </c>
      <c r="CA282" s="249">
        <f>1+IF(ISNA(VLOOKUP($A282,'Project labour content'!$A$7:$D$255,'Project labour content'!$D$1,FALSE)),VLOOKUP($D282,'Project labour content'!$F$6:$G$15,'Project labour content'!$G$1,FALSE),VLOOKUP($A282,'Project labour content'!$A$7:$D$255,'Project labour content'!$D$1,FALSE))*LabEsc29*1</f>
        <v>1.0087822787135357</v>
      </c>
      <c r="CB282" s="250" t="str">
        <f>IF(ISNA(VLOOKUP($A282,'Project labour content'!$A$7:$D$255,'Project labour content'!$D$1,FALSE)),"Category","Project")</f>
        <v>Project</v>
      </c>
      <c r="CD282" s="247" t="str">
        <f t="shared" si="82"/>
        <v>14251</v>
      </c>
      <c r="CE282" s="3"/>
    </row>
    <row r="283" spans="1:83" x14ac:dyDescent="0.15">
      <c r="A283" s="11" t="s">
        <v>905</v>
      </c>
      <c r="B283" s="11" t="str">
        <f>VLOOKUP($A283,'Incurred Real 2022$'!$A$25:$AC$426,'Incurred Real 2022$'!B$1,FALSE)</f>
        <v>Substation LAN Replacement 2018-23</v>
      </c>
      <c r="C283" s="11" t="str">
        <f>VLOOKUP($A283,'Incurred Real 2022$'!$A$25:$AC$426,'Incurred Real 2022$'!C$1,FALSE)</f>
        <v>ExAnte</v>
      </c>
      <c r="D283" s="11" t="str">
        <f>VLOOKUP($A283,'Incurred Real 2022$'!$A$25:$AC$426,'Incurred Real 2022$'!D$1,FALSE)</f>
        <v>Replacement</v>
      </c>
      <c r="E283" s="11" t="str">
        <f>VLOOKUP($A283,'Incurred Real 2022$'!$A$25:$AC$426,'Incurred Real 2022$'!E$1,FALSE)</f>
        <v>Active</v>
      </c>
      <c r="F283" s="105" t="str">
        <f>IF(VLOOKUP($A283,'Incurred Real 2022$'!$A$25:$AC$426,'Incurred Real 2022$'!F$1,FALSE)=0,"",VLOOKUP($A283,'Incurred Real 2022$'!$A$25:$AC$426,'Incurred Real 2022$'!F$1,FALSE))</f>
        <v/>
      </c>
      <c r="G283" s="105" t="str">
        <f>IF(VLOOKUP($A283,'Incurred Real 2022$'!$A$25:$AC$426,'Incurred Real 2022$'!G$1,FALSE)=0,"",VLOOKUP($A283,'Incurred Real 2022$'!$A$25:$AC$426,'Incurred Real 2022$'!G$1,FALSE))</f>
        <v/>
      </c>
      <c r="H283" s="105" t="str">
        <f>IF(VLOOKUP($A283,'Incurred Real 2022$'!$A$25:$AC$426,'Incurred Real 2022$'!H$1,FALSE)=0,"",VLOOKUP($A283,'Incurred Real 2022$'!$A$25:$AC$426,'Incurred Real 2022$'!H$1,FALSE))</f>
        <v/>
      </c>
      <c r="I283" s="105" t="str">
        <f>IF(VLOOKUP($A283,'Incurred Real 2022$'!$A$25:$AC$426,'Incurred Real 2022$'!I$1,FALSE)=0,"",VLOOKUP($A283,'Incurred Real 2022$'!$A$25:$AC$426,'Incurred Real 2022$'!I$1,FALSE))</f>
        <v/>
      </c>
      <c r="J283" s="105" t="str">
        <f>IF(VLOOKUP($A283,'Incurred Real 2022$'!$A$25:$AC$426,'Incurred Real 2022$'!J$1,FALSE)=0,"",VLOOKUP($A283,'Incurred Real 2022$'!$A$25:$AC$426,'Incurred Real 2022$'!J$1,FALSE))</f>
        <v/>
      </c>
      <c r="K283" s="105" t="str">
        <f>IF(VLOOKUP($A283,'Incurred Real 2022$'!$A$25:$AC$426,'Incurred Real 2022$'!K$1,FALSE)=0,"",VLOOKUP($A283,'Incurred Real 2022$'!$A$25:$AC$426,'Incurred Real 2022$'!K$1,FALSE))</f>
        <v/>
      </c>
      <c r="L283" s="105" t="str">
        <f>IF(VLOOKUP($A283,'Incurred Real 2022$'!$A$25:$AC$426,'Incurred Real 2022$'!L$1,FALSE)=0,"",VLOOKUP($A283,'Incurred Real 2022$'!$A$25:$AC$426,'Incurred Real 2022$'!L$1,FALSE))</f>
        <v/>
      </c>
      <c r="M283" s="105" t="str">
        <f>IF(VLOOKUP($A283,'Incurred Real 2022$'!$A$25:$AC$426,'Incurred Real 2022$'!M$1,FALSE)=0,"",VLOOKUP($A283,'Incurred Real 2022$'!$A$25:$AC$426,'Incurred Real 2022$'!M$1,FALSE))</f>
        <v/>
      </c>
      <c r="N283" s="105" t="str">
        <f>IF(VLOOKUP($A283,'Incurred Real 2022$'!$A$25:$AC$426,'Incurred Real 2022$'!N$1,FALSE)=0,"",VLOOKUP($A283,'Incurred Real 2022$'!$A$25:$AC$426,'Incurred Real 2022$'!N$1,FALSE))</f>
        <v/>
      </c>
      <c r="O283" s="105" t="str">
        <f>IF(VLOOKUP($A283,'Incurred Real 2022$'!$A$25:$AC$426,'Incurred Real 2022$'!O$1,FALSE)=0,"",VLOOKUP($A283,'Incurred Real 2022$'!$A$25:$AC$426,'Incurred Real 2022$'!O$1,FALSE))</f>
        <v/>
      </c>
      <c r="P283" s="105" t="str">
        <f>IF(VLOOKUP($A283,'Incurred Real 2022$'!$A$25:$AC$426,'Incurred Real 2022$'!P$1,FALSE)=0,"",VLOOKUP($A283,'Incurred Real 2022$'!$A$25:$AC$426,'Incurred Real 2022$'!P$1,FALSE))</f>
        <v/>
      </c>
      <c r="Q283" s="105" t="str">
        <f>IF(VLOOKUP($A283,'Incurred Real 2022$'!$A$25:$AC$426,'Incurred Real 2022$'!Q$1,FALSE)=0,"",VLOOKUP($A283,'Incurred Real 2022$'!$A$25:$AC$426,'Incurred Real 2022$'!Q$1,FALSE))</f>
        <v/>
      </c>
      <c r="R283" s="105" t="str">
        <f>IF(VLOOKUP($A283,'Incurred Real 2022$'!$A$25:$AC$426,'Incurred Real 2022$'!R$1,FALSE)=0,"",VLOOKUP($A283,'Incurred Real 2022$'!$A$25:$AC$426,'Incurred Real 2022$'!R$1,FALSE))</f>
        <v/>
      </c>
      <c r="S283" s="105" t="str">
        <f>IF(VLOOKUP($A283,'Incurred Real 2022$'!$A$25:$AC$426,'Incurred Real 2022$'!S$1,FALSE)=0,"",VLOOKUP($A283,'Incurred Real 2022$'!$A$25:$AC$426,'Incurred Real 2022$'!S$1,FALSE))</f>
        <v/>
      </c>
      <c r="T283" s="105">
        <f>IF(VLOOKUP($A283,'Incurred Real 2022$'!$A$25:$AC$426,'Incurred Real 2022$'!T$1,FALSE)=0,"",VLOOKUP($A283,'Incurred Real 2022$'!$A$25:$AC$426,'Incurred Real 2022$'!T$1,FALSE))</f>
        <v>308152.28000000003</v>
      </c>
      <c r="U283" s="105">
        <f>IF(VLOOKUP($A283,'Incurred Real 2022$'!$A$25:$AC$426,'Incurred Real 2022$'!U$1,FALSE)=0,"",VLOOKUP($A283,'Incurred Real 2022$'!$A$25:$AC$426,'Incurred Real 2022$'!U$1,FALSE))</f>
        <v>234922.16</v>
      </c>
      <c r="V283" s="13">
        <f>IF(ISTEXT(VLOOKUP($A283,'Incurred Real 2022$'!$A$25:$AC$426,'Incurred Real 2022$'!V$1,FALSE)),"",(VLOOKUP($A283,'Incurred Real 2022$'!$A$25:$AC$426,'Incurred Real 2022$'!V$1,FALSE))*BT283*Incurred_Real!V$15)</f>
        <v>580598.86033560219</v>
      </c>
      <c r="W283" s="13">
        <f>IF(ISTEXT(VLOOKUP($A283,'Incurred Real 2022$'!$A$25:$AC$426,'Incurred Real 2022$'!W$1,FALSE)),"",(VLOOKUP($A283,'Incurred Real 2022$'!$A$25:$AC$426,'Incurred Real 2022$'!W$1,FALSE))*BU283*Incurred_Real!W$15)</f>
        <v>234928.84973839193</v>
      </c>
      <c r="X283" s="220" t="str">
        <f>IF(ISTEXT(VLOOKUP($A283,'Incurred Real 2022$'!$A$25:$AC$426,'Incurred Real 2022$'!X$1,FALSE)),"",(VLOOKUP($A283,'Incurred Real 2022$'!$A$25:$AC$426,'Incurred Real 2022$'!X$1,FALSE))*BV283*Incurred_Real!X$15)</f>
        <v/>
      </c>
      <c r="Y283" s="217" t="str">
        <f>IF(ISTEXT(VLOOKUP($A283,'Incurred Real 2022$'!$A$25:$AC$426,'Incurred Real 2022$'!Y$1,FALSE)),"",(VLOOKUP($A283,'Incurred Real 2022$'!$A$25:$AC$426,'Incurred Real 2022$'!Y$1,FALSE))*BW283*Incurred_Real!Y$15)</f>
        <v/>
      </c>
      <c r="Z283" s="13" t="str">
        <f>IF(ISTEXT(VLOOKUP($A283,'Incurred Real 2022$'!$A$25:$AC$426,'Incurred Real 2022$'!Z$1,FALSE)),"",(VLOOKUP($A283,'Incurred Real 2022$'!$A$25:$AC$426,'Incurred Real 2022$'!Z$1,FALSE))*BX283*Incurred_Real!Z$15)</f>
        <v/>
      </c>
      <c r="AA283" s="13" t="str">
        <f>IF(ISTEXT(VLOOKUP($A283,'Incurred Real 2022$'!$A$25:$AC$426,'Incurred Real 2022$'!AA$1,FALSE)),"",(VLOOKUP($A283,'Incurred Real 2022$'!$A$25:$AC$426,'Incurred Real 2022$'!AA$1,FALSE))*BY283*Incurred_Real!AA$15)</f>
        <v/>
      </c>
      <c r="AB283" s="13" t="str">
        <f>IF(ISTEXT(VLOOKUP($A283,'Incurred Real 2022$'!$A$25:$AC$426,'Incurred Real 2022$'!AB$1,FALSE)),"",(VLOOKUP($A283,'Incurred Real 2022$'!$A$25:$AC$426,'Incurred Real 2022$'!AB$1,FALSE))*BZ283*Incurred_Real!AB$15)</f>
        <v/>
      </c>
      <c r="AC283" s="13" t="str">
        <f>IF(ISTEXT(VLOOKUP($A283,'Incurred Real 2022$'!$A$25:$AC$426,'Incurred Real 2022$'!AC$1,FALSE)),"",(VLOOKUP($A283,'Incurred Real 2022$'!$A$25:$AC$426,'Incurred Real 2022$'!AC$1,FALSE))*CA283*Incurred_Real!AC$15)</f>
        <v/>
      </c>
      <c r="AD283" s="221">
        <f t="shared" si="77"/>
        <v>1358602.1500739944</v>
      </c>
      <c r="AE283" s="221">
        <f t="shared" si="78"/>
        <v>1358602.1500739944</v>
      </c>
      <c r="AF283" s="239">
        <f t="shared" si="83"/>
        <v>1570804.8925298001</v>
      </c>
      <c r="AG283" s="222">
        <f t="shared" si="79"/>
        <v>1395155.0071043426</v>
      </c>
      <c r="AH283" s="223">
        <f t="shared" si="76"/>
        <v>1.1258999068426243</v>
      </c>
      <c r="AI283" s="224">
        <f t="shared" si="80"/>
        <v>2023</v>
      </c>
      <c r="AJ283" s="225">
        <f>VLOOKUP($A283,Project_Commissioning!$C$4:$H$355,Project_Commissioning!F$1,FALSE)</f>
        <v>44819</v>
      </c>
      <c r="AK283" s="226">
        <f>VLOOKUP($A283,Project_Commissioning!$C$4:$H$355,Project_Commissioning!G$1,FALSE)</f>
        <v>2023</v>
      </c>
      <c r="AL283" s="225" t="str">
        <f>IF(VLOOKUP($A283,Project_Commissioning!$C$4:$H$355,Project_Commissioning!H$1,FALSE)=0,"",VLOOKUP($A283,Project_Commissioning!$C$4:$H$355,Project_Commissioning!H$1,FALSE))</f>
        <v/>
      </c>
      <c r="AM283" s="237">
        <f t="shared" si="84"/>
        <v>1395155.0071043426</v>
      </c>
      <c r="AN283" s="221" cm="1">
        <f t="array" ref="AN283">IF(ROUND(AE283,0)=0,0,LOOKUP(2,1/(F283:AC283&lt;&gt;""),F283:AC283))</f>
        <v>234928.84973839193</v>
      </c>
      <c r="AO283" s="221">
        <f t="shared" si="85"/>
        <v>815527.71007399412</v>
      </c>
      <c r="AP283" s="79"/>
      <c r="AQ283" s="20"/>
      <c r="AR283" s="245">
        <f>IF(ISNA(VLOOKUP($A283,'Success Asset Classes'!$B$15:$AA$114,'Success Asset Classes'!$AA$1,FALSE)),0,VLOOKUP($A283,'Success Asset Classes'!$B$15:$AA$114,'Success Asset Classes'!$AA$1,FALSE))</f>
        <v>1</v>
      </c>
      <c r="AS283" s="230">
        <f>IF($AR283=0,VLOOKUP(MID($A283,4,5),'Project splits'!$C$5:$AM$346,AS$22,FALSE),IF(ISNA(VLOOKUP($A283,'Success Asset Classes'!$B$15:$BD$377,AS$21,FALSE)),VLOOKUP(MID($A283,4,5),'Project splits'!$C$5:$AM$346,AS$22,FALSE),VLOOKUP($A283,'Success Asset Classes'!$B$15:$BD$377,AS$21,FALSE)))</f>
        <v>0</v>
      </c>
      <c r="AT283" s="230">
        <f>IF($AR283=0,VLOOKUP(MID($A283,4,5),'Project splits'!$C$5:$AM$346,AT$22,FALSE),IF(ISNA(VLOOKUP($A283,'Success Asset Classes'!$B$15:$BD$377,AT$21,FALSE)),VLOOKUP(MID($A283,4,5),'Project splits'!$C$5:$AM$346,AT$22,FALSE),VLOOKUP($A283,'Success Asset Classes'!$B$15:$BD$377,AT$21,FALSE)))</f>
        <v>0</v>
      </c>
      <c r="AU283" s="230">
        <f>IF($AR283=0,VLOOKUP(MID($A283,4,5),'Project splits'!$C$5:$AM$346,AU$22,FALSE),IF(ISNA(VLOOKUP($A283,'Success Asset Classes'!$B$15:$BD$377,AU$21,FALSE)),VLOOKUP(MID($A283,4,5),'Project splits'!$C$5:$AM$346,AU$22,FALSE),VLOOKUP($A283,'Success Asset Classes'!$B$15:$BD$377,AU$21,FALSE)))</f>
        <v>0</v>
      </c>
      <c r="AV283" s="230">
        <f>IF($AR283=0,VLOOKUP(MID($A283,4,5),'Project splits'!$C$5:$AM$346,AV$22,FALSE),IF(ISNA(VLOOKUP($A283,'Success Asset Classes'!$B$15:$BD$377,AV$21,FALSE)),VLOOKUP(MID($A283,4,5),'Project splits'!$C$5:$AM$346,AV$22,FALSE),VLOOKUP($A283,'Success Asset Classes'!$B$15:$BD$377,AV$21,FALSE)))</f>
        <v>0</v>
      </c>
      <c r="AW283" s="230">
        <f>IF($AR283=0,VLOOKUP(MID($A283,4,5),'Project splits'!$C$5:$AM$346,AW$22,FALSE),IF(ISNA(VLOOKUP($A283,'Success Asset Classes'!$B$15:$BD$377,AW$21,FALSE)),VLOOKUP(MID($A283,4,5),'Project splits'!$C$5:$AM$346,AW$22,FALSE),VLOOKUP($A283,'Success Asset Classes'!$B$15:$BD$377,AW$21,FALSE)))</f>
        <v>0</v>
      </c>
      <c r="AX283" s="230">
        <f>IF($AR283=0,VLOOKUP(MID($A283,4,5),'Project splits'!$C$5:$AM$346,AX$22,FALSE),IF(ISNA(VLOOKUP($A283,'Success Asset Classes'!$B$15:$BD$377,AX$21,FALSE)),VLOOKUP(MID($A283,4,5),'Project splits'!$C$5:$AM$346,AX$22,FALSE),VLOOKUP($A283,'Success Asset Classes'!$B$15:$BD$377,AX$21,FALSE)))</f>
        <v>0</v>
      </c>
      <c r="AY283" s="230">
        <f>IF($AR283=0,VLOOKUP(MID($A283,4,5),'Project splits'!$C$5:$AM$346,AY$22,FALSE),IF(ISNA(VLOOKUP($A283,'Success Asset Classes'!$B$15:$BD$377,AY$21,FALSE)),VLOOKUP(MID($A283,4,5),'Project splits'!$C$5:$AM$346,AY$22,FALSE),VLOOKUP($A283,'Success Asset Classes'!$B$15:$BD$377,AY$21,FALSE)))</f>
        <v>0</v>
      </c>
      <c r="AZ283" s="230">
        <f>IF($AR283=0,VLOOKUP(MID($A283,4,5),'Project splits'!$C$5:$AM$346,AZ$22,FALSE),IF(ISNA(VLOOKUP($A283,'Success Asset Classes'!$B$15:$BD$377,AZ$21,FALSE)),VLOOKUP(MID($A283,4,5),'Project splits'!$C$5:$AM$346,AZ$22,FALSE),VLOOKUP($A283,'Success Asset Classes'!$B$15:$BD$377,AZ$21,FALSE)))</f>
        <v>0</v>
      </c>
      <c r="BA283" s="230">
        <f>IF($AR283=0,VLOOKUP(MID($A283,4,5),'Project splits'!$C$5:$AM$346,BA$22,FALSE),IF(ISNA(VLOOKUP($A283,'Success Asset Classes'!$B$15:$BD$377,BA$21,FALSE)),VLOOKUP(MID($A283,4,5),'Project splits'!$C$5:$AM$346,BA$22,FALSE),VLOOKUP($A283,'Success Asset Classes'!$B$15:$BD$377,BA$21,FALSE)))</f>
        <v>0</v>
      </c>
      <c r="BB283" s="230">
        <f>IF($AR283=0,VLOOKUP(MID($A283,4,5),'Project splits'!$C$5:$AM$346,BB$22,FALSE),IF(ISNA(VLOOKUP($A283,'Success Asset Classes'!$B$15:$BD$377,BB$21,FALSE)),VLOOKUP(MID($A283,4,5),'Project splits'!$C$5:$AM$346,BB$22,FALSE),VLOOKUP($A283,'Success Asset Classes'!$B$15:$BD$377,BB$21,FALSE)))</f>
        <v>0</v>
      </c>
      <c r="BC283" s="230">
        <f>IF($AR283=0,VLOOKUP(MID($A283,4,5),'Project splits'!$C$5:$AM$346,BC$22,FALSE),IF(ISNA(VLOOKUP($A283,'Success Asset Classes'!$B$15:$BD$377,BC$21,FALSE)),VLOOKUP(MID($A283,4,5),'Project splits'!$C$5:$AM$346,BC$22,FALSE),VLOOKUP($A283,'Success Asset Classes'!$B$15:$BD$377,BC$21,FALSE)))</f>
        <v>0</v>
      </c>
      <c r="BD283" s="230">
        <f>IF($AR283=0,VLOOKUP(MID($A283,4,5),'Project splits'!$C$5:$AM$346,BD$22,FALSE),IF(ISNA(VLOOKUP($A283,'Success Asset Classes'!$B$15:$BD$377,BD$21,FALSE)),VLOOKUP(MID($A283,4,5),'Project splits'!$C$5:$AM$346,BD$22,FALSE),VLOOKUP($A283,'Success Asset Classes'!$B$15:$BD$377,BD$21,FALSE)))</f>
        <v>0</v>
      </c>
      <c r="BE283" s="230">
        <f>IF($AR283=0,VLOOKUP(MID($A283,4,5),'Project splits'!$C$5:$AM$346,BE$22,FALSE),IF(ISNA(VLOOKUP($A283,'Success Asset Classes'!$B$15:$BD$377,BE$21,FALSE)),VLOOKUP(MID($A283,4,5),'Project splits'!$C$5:$AM$346,BE$22,FALSE),VLOOKUP($A283,'Success Asset Classes'!$B$15:$BD$377,BE$21,FALSE)))</f>
        <v>0</v>
      </c>
      <c r="BF283" s="230">
        <f>IF($AR283=0,VLOOKUP(MID($A283,4,5),'Project splits'!$C$5:$AM$346,BF$22,FALSE),IF(ISNA(VLOOKUP($A283,'Success Asset Classes'!$B$15:$BD$377,BF$21,FALSE)),VLOOKUP(MID($A283,4,5),'Project splits'!$C$5:$AM$346,BF$22,FALSE),VLOOKUP($A283,'Success Asset Classes'!$B$15:$BD$377,BF$21,FALSE)))</f>
        <v>0</v>
      </c>
      <c r="BG283" s="230">
        <f>IF($AR283=0,VLOOKUP(MID($A283,4,5),'Project splits'!$C$5:$AM$346,BG$22,FALSE),IF(ISNA(VLOOKUP($A283,'Success Asset Classes'!$B$15:$BD$377,BG$21,FALSE)),VLOOKUP(MID($A283,4,5),'Project splits'!$C$5:$AM$346,BG$22,FALSE),VLOOKUP($A283,'Success Asset Classes'!$B$15:$BD$377,BG$21,FALSE)))</f>
        <v>0</v>
      </c>
      <c r="BH283" s="230">
        <f>IF($AR283=0,VLOOKUP(MID($A283,4,5),'Project splits'!$C$5:$AM$346,BH$22,FALSE),IF(ISNA(VLOOKUP($A283,'Success Asset Classes'!$B$15:$BD$377,BH$21,FALSE)),VLOOKUP(MID($A283,4,5),'Project splits'!$C$5:$AM$346,BH$22,FALSE),VLOOKUP($A283,'Success Asset Classes'!$B$15:$BD$377,BH$21,FALSE)))</f>
        <v>0</v>
      </c>
      <c r="BI283" s="230">
        <f>IF($AR283=0,VLOOKUP(MID($A283,4,5),'Project splits'!$C$5:$AM$346,BI$22,FALSE),IF(ISNA(VLOOKUP($A283,'Success Asset Classes'!$B$15:$BD$377,BI$21,FALSE)),VLOOKUP(MID($A283,4,5),'Project splits'!$C$5:$AM$346,BI$22,FALSE),VLOOKUP($A283,'Success Asset Classes'!$B$15:$BD$377,BI$21,FALSE)))</f>
        <v>0</v>
      </c>
      <c r="BJ283" s="230">
        <f>IF($AR283=0,VLOOKUP(MID($A283,4,5),'Project splits'!$C$5:$AM$346,BJ$22,FALSE),IF(ISNA(VLOOKUP($A283,'Success Asset Classes'!$B$15:$BD$377,BJ$21,FALSE)),VLOOKUP(MID($A283,4,5),'Project splits'!$C$5:$AM$346,BJ$22,FALSE),VLOOKUP($A283,'Success Asset Classes'!$B$15:$BD$377,BJ$21,FALSE)))</f>
        <v>0</v>
      </c>
      <c r="BK283" s="230">
        <f>IF($AR283=0,VLOOKUP(MID($A283,4,5),'Project splits'!$C$5:$AM$346,BK$22,FALSE),IF(ISNA(VLOOKUP($A283,'Success Asset Classes'!$B$15:$BD$377,BK$21,FALSE)),VLOOKUP(MID($A283,4,5),'Project splits'!$C$5:$AM$346,BK$22,FALSE),VLOOKUP($A283,'Success Asset Classes'!$B$15:$BD$377,BK$21,FALSE)))</f>
        <v>0</v>
      </c>
      <c r="BL283" s="230">
        <f>IF($AR283=0,VLOOKUP(MID($A283,4,5),'Project splits'!$C$5:$AM$346,BL$22,FALSE),IF(ISNA(VLOOKUP($A283,'Success Asset Classes'!$B$15:$BD$377,BL$21,FALSE)),VLOOKUP(MID($A283,4,5),'Project splits'!$C$5:$AM$346,BL$22,FALSE),VLOOKUP($A283,'Success Asset Classes'!$B$15:$BD$377,BL$21,FALSE)))</f>
        <v>0</v>
      </c>
      <c r="BM283" s="230">
        <f>IF($AR283=0,VLOOKUP(MID($A283,4,5),'Project splits'!$C$5:$AM$346,BM$22,FALSE),IF(ISNA(VLOOKUP($A283,'Success Asset Classes'!$B$15:$BD$377,BM$21,FALSE)),VLOOKUP(MID($A283,4,5),'Project splits'!$C$5:$AM$346,BM$22,FALSE),VLOOKUP($A283,'Success Asset Classes'!$B$15:$BD$377,BM$21,FALSE)))</f>
        <v>0</v>
      </c>
      <c r="BN283" s="230">
        <f>IF($AR283=0,VLOOKUP(MID($A283,4,5),'Project splits'!$C$5:$AM$346,BN$22,FALSE),IF(ISNA(VLOOKUP($A283,'Success Asset Classes'!$B$15:$BD$377,BN$21,FALSE)),VLOOKUP(MID($A283,4,5),'Project splits'!$C$5:$AM$346,BN$22,FALSE),VLOOKUP($A283,'Success Asset Classes'!$B$15:$BD$377,BN$21,FALSE)))</f>
        <v>0</v>
      </c>
      <c r="BO283" s="230">
        <f>IF($AR283=0,VLOOKUP(MID($A283,4,5),'Project splits'!$C$5:$AM$346,BO$22,FALSE),IF(ISNA(VLOOKUP($A283,'Success Asset Classes'!$B$15:$BD$377,BO$21,FALSE)),VLOOKUP(MID($A283,4,5),'Project splits'!$C$5:$AM$346,BO$22,FALSE),VLOOKUP($A283,'Success Asset Classes'!$B$15:$BD$377,BO$21,FALSE)))</f>
        <v>0</v>
      </c>
      <c r="BP283" s="230">
        <f>IF($AR283=0,VLOOKUP(MID($A283,4,5),'Project splits'!$C$5:$AM$346,BP$22,FALSE),IF(ISNA(VLOOKUP($A283,'Success Asset Classes'!$B$15:$BD$377,BP$21,FALSE)),VLOOKUP(MID($A283,4,5),'Project splits'!$C$5:$AM$346,BP$22,FALSE),VLOOKUP($A283,'Success Asset Classes'!$B$15:$BD$377,BP$21,FALSE)))</f>
        <v>0</v>
      </c>
      <c r="BQ283" s="230">
        <f>IF($AR283=0,VLOOKUP(MID($A283,4,5),'Project splits'!$C$5:$AM$346,BQ$22,FALSE),IF(ISNA(VLOOKUP($A283,'Success Asset Classes'!$B$15:$BD$377,BQ$21,FALSE)),VLOOKUP(MID($A283,4,5),'Project splits'!$C$5:$AM$346,BQ$22,FALSE),VLOOKUP($A283,'Success Asset Classes'!$B$15:$BD$377,BQ$21,FALSE)))</f>
        <v>0</v>
      </c>
      <c r="BR283" s="230">
        <f>IF($AR283=0,VLOOKUP(MID($A283,4,5),'Project splits'!$C$5:$AM$346,BR$22,FALSE),IF(ISNA(VLOOKUP($A283,'Success Asset Classes'!$B$15:$BD$377,BR$21,FALSE)),VLOOKUP(MID($A283,4,5),'Project splits'!$C$5:$AM$346,BR$22,FALSE),VLOOKUP($A283,'Success Asset Classes'!$B$15:$BD$377,BR$21,FALSE)))</f>
        <v>1</v>
      </c>
      <c r="BS283" s="247">
        <f t="shared" si="81"/>
        <v>1</v>
      </c>
      <c r="BT283" s="249">
        <f>1+IF(ISNA(VLOOKUP($A283,'Project labour content'!$A$7:$D$255,'Project labour content'!$D$1,FALSE)),VLOOKUP($D283,'Project labour content'!$F$6:$G$15,'Project labour content'!$G$1,FALSE),VLOOKUP($A283,'Project labour content'!$A$7:$D$255,'Project labour content'!$D$1,FALSE))*LabEsc22*1</f>
        <v>1.0032590756813293</v>
      </c>
      <c r="BU283" s="249">
        <f>1+IF(ISNA(VLOOKUP($A283,'Project labour content'!$A$7:$D$255,'Project labour content'!$D$1,FALSE)),VLOOKUP($D283,'Project labour content'!$F$6:$G$15,'Project labour content'!$G$1,FALSE),VLOOKUP($A283,'Project labour content'!$A$7:$D$255,'Project labour content'!$D$1,FALSE))*LabEsc23*1</f>
        <v>1.0065337949259292</v>
      </c>
      <c r="BV283" s="249">
        <f>1+IF(ISNA(VLOOKUP($A283,'Project labour content'!$A$7:$D$255,'Project labour content'!$D$1,FALSE)),VLOOKUP($D283,'Project labour content'!$F$6:$G$15,'Project labour content'!$G$1,FALSE),VLOOKUP($A283,'Project labour content'!$A$7:$D$255,'Project labour content'!$D$1,FALSE))*LabEsc24*1</f>
        <v>1.0096185804543423</v>
      </c>
      <c r="BW283" s="249">
        <f>1+IF(ISNA(VLOOKUP($A283,'Project labour content'!$A$7:$D$255,'Project labour content'!$D$1,FALSE)),VLOOKUP($D283,'Project labour content'!$F$6:$G$15,'Project labour content'!$G$1,FALSE),VLOOKUP($A283,'Project labour content'!$A$7:$D$255,'Project labour content'!$D$1,FALSE))*LabEsc25*1</f>
        <v>1.01375013653873</v>
      </c>
      <c r="BX283" s="249">
        <f>1+IF(ISNA(VLOOKUP($A283,'Project labour content'!$A$7:$D$255,'Project labour content'!$D$1,FALSE)),VLOOKUP($D283,'Project labour content'!$F$6:$G$15,'Project labour content'!$G$1,FALSE),VLOOKUP($A283,'Project labour content'!$A$7:$D$255,'Project labour content'!$D$1,FALSE))*LabEsc26*1</f>
        <v>1.0182528440780321</v>
      </c>
      <c r="BY283" s="249">
        <f>1+IF(ISNA(VLOOKUP($A283,'Project labour content'!$A$7:$D$255,'Project labour content'!$D$1,FALSE)),VLOOKUP($D283,'Project labour content'!$F$6:$G$15,'Project labour content'!$G$1,FALSE),VLOOKUP($A283,'Project labour content'!$A$7:$D$255,'Project labour content'!$D$1,FALSE))*LabEsc27*1</f>
        <v>1.021041751855452</v>
      </c>
      <c r="BZ283" s="249">
        <f>1+IF(ISNA(VLOOKUP($A283,'Project labour content'!$A$7:$D$255,'Project labour content'!$D$1,FALSE)),VLOOKUP($D283,'Project labour content'!$F$6:$G$15,'Project labour content'!$G$1,FALSE),VLOOKUP($A283,'Project labour content'!$A$7:$D$255,'Project labour content'!$D$1,FALSE))*LabEsc28*1</f>
        <v>1.0231417994118492</v>
      </c>
      <c r="CA283" s="249">
        <f>1+IF(ISNA(VLOOKUP($A283,'Project labour content'!$A$7:$D$255,'Project labour content'!$D$1,FALSE)),VLOOKUP($D283,'Project labour content'!$F$6:$G$15,'Project labour content'!$G$1,FALSE),VLOOKUP($A283,'Project labour content'!$A$7:$D$255,'Project labour content'!$D$1,FALSE))*LabEsc29*1</f>
        <v>1.0265119557303557</v>
      </c>
      <c r="CB283" s="250" t="str">
        <f>IF(ISNA(VLOOKUP($A283,'Project labour content'!$A$7:$D$255,'Project labour content'!$D$1,FALSE)),"Category","Project")</f>
        <v>Project</v>
      </c>
      <c r="CD283" s="247" t="str">
        <f t="shared" si="82"/>
        <v>15001</v>
      </c>
      <c r="CE283" s="3"/>
    </row>
    <row r="284" spans="1:83" x14ac:dyDescent="0.15">
      <c r="A284" s="11" t="s">
        <v>893</v>
      </c>
      <c r="B284" s="11" t="str">
        <f>VLOOKUP($A284,'Incurred Real 2022$'!$A$25:$AC$426,'Incurred Real 2022$'!B$1,FALSE)</f>
        <v>Estimating System Upgrade</v>
      </c>
      <c r="C284" s="11" t="str">
        <f>VLOOKUP($A284,'Incurred Real 2022$'!$A$25:$AC$426,'Incurred Real 2022$'!C$1,FALSE)</f>
        <v>ExAnte</v>
      </c>
      <c r="D284" s="11" t="str">
        <f>VLOOKUP($A284,'Incurred Real 2022$'!$A$25:$AC$426,'Incurred Real 2022$'!D$1,FALSE)</f>
        <v>Information Technology</v>
      </c>
      <c r="E284" s="11" t="str">
        <f>VLOOKUP($A284,'Incurred Real 2022$'!$A$25:$AC$426,'Incurred Real 2022$'!E$1,FALSE)</f>
        <v>Active</v>
      </c>
      <c r="F284" s="105" t="str">
        <f>IF(VLOOKUP($A284,'Incurred Real 2022$'!$A$25:$AC$426,'Incurred Real 2022$'!F$1,FALSE)=0,"",VLOOKUP($A284,'Incurred Real 2022$'!$A$25:$AC$426,'Incurred Real 2022$'!F$1,FALSE))</f>
        <v/>
      </c>
      <c r="G284" s="105" t="str">
        <f>IF(VLOOKUP($A284,'Incurred Real 2022$'!$A$25:$AC$426,'Incurred Real 2022$'!G$1,FALSE)=0,"",VLOOKUP($A284,'Incurred Real 2022$'!$A$25:$AC$426,'Incurred Real 2022$'!G$1,FALSE))</f>
        <v/>
      </c>
      <c r="H284" s="105" t="str">
        <f>IF(VLOOKUP($A284,'Incurred Real 2022$'!$A$25:$AC$426,'Incurred Real 2022$'!H$1,FALSE)=0,"",VLOOKUP($A284,'Incurred Real 2022$'!$A$25:$AC$426,'Incurred Real 2022$'!H$1,FALSE))</f>
        <v/>
      </c>
      <c r="I284" s="105" t="str">
        <f>IF(VLOOKUP($A284,'Incurred Real 2022$'!$A$25:$AC$426,'Incurred Real 2022$'!I$1,FALSE)=0,"",VLOOKUP($A284,'Incurred Real 2022$'!$A$25:$AC$426,'Incurred Real 2022$'!I$1,FALSE))</f>
        <v/>
      </c>
      <c r="J284" s="105" t="str">
        <f>IF(VLOOKUP($A284,'Incurred Real 2022$'!$A$25:$AC$426,'Incurred Real 2022$'!J$1,FALSE)=0,"",VLOOKUP($A284,'Incurred Real 2022$'!$A$25:$AC$426,'Incurred Real 2022$'!J$1,FALSE))</f>
        <v/>
      </c>
      <c r="K284" s="105" t="str">
        <f>IF(VLOOKUP($A284,'Incurred Real 2022$'!$A$25:$AC$426,'Incurred Real 2022$'!K$1,FALSE)=0,"",VLOOKUP($A284,'Incurred Real 2022$'!$A$25:$AC$426,'Incurred Real 2022$'!K$1,FALSE))</f>
        <v/>
      </c>
      <c r="L284" s="105" t="str">
        <f>IF(VLOOKUP($A284,'Incurred Real 2022$'!$A$25:$AC$426,'Incurred Real 2022$'!L$1,FALSE)=0,"",VLOOKUP($A284,'Incurred Real 2022$'!$A$25:$AC$426,'Incurred Real 2022$'!L$1,FALSE))</f>
        <v/>
      </c>
      <c r="M284" s="105" t="str">
        <f>IF(VLOOKUP($A284,'Incurred Real 2022$'!$A$25:$AC$426,'Incurred Real 2022$'!M$1,FALSE)=0,"",VLOOKUP($A284,'Incurred Real 2022$'!$A$25:$AC$426,'Incurred Real 2022$'!M$1,FALSE))</f>
        <v/>
      </c>
      <c r="N284" s="105" t="str">
        <f>IF(VLOOKUP($A284,'Incurred Real 2022$'!$A$25:$AC$426,'Incurred Real 2022$'!N$1,FALSE)=0,"",VLOOKUP($A284,'Incurred Real 2022$'!$A$25:$AC$426,'Incurred Real 2022$'!N$1,FALSE))</f>
        <v/>
      </c>
      <c r="O284" s="105" t="str">
        <f>IF(VLOOKUP($A284,'Incurred Real 2022$'!$A$25:$AC$426,'Incurred Real 2022$'!O$1,FALSE)=0,"",VLOOKUP($A284,'Incurred Real 2022$'!$A$25:$AC$426,'Incurred Real 2022$'!O$1,FALSE))</f>
        <v/>
      </c>
      <c r="P284" s="105" t="str">
        <f>IF(VLOOKUP($A284,'Incurred Real 2022$'!$A$25:$AC$426,'Incurred Real 2022$'!P$1,FALSE)=0,"",VLOOKUP($A284,'Incurred Real 2022$'!$A$25:$AC$426,'Incurred Real 2022$'!P$1,FALSE))</f>
        <v/>
      </c>
      <c r="Q284" s="105" t="str">
        <f>IF(VLOOKUP($A284,'Incurred Real 2022$'!$A$25:$AC$426,'Incurred Real 2022$'!Q$1,FALSE)=0,"",VLOOKUP($A284,'Incurred Real 2022$'!$A$25:$AC$426,'Incurred Real 2022$'!Q$1,FALSE))</f>
        <v/>
      </c>
      <c r="R284" s="105" t="str">
        <f>IF(VLOOKUP($A284,'Incurred Real 2022$'!$A$25:$AC$426,'Incurred Real 2022$'!R$1,FALSE)=0,"",VLOOKUP($A284,'Incurred Real 2022$'!$A$25:$AC$426,'Incurred Real 2022$'!R$1,FALSE))</f>
        <v/>
      </c>
      <c r="S284" s="105">
        <f>IF(VLOOKUP($A284,'Incurred Real 2022$'!$A$25:$AC$426,'Incurred Real 2022$'!S$1,FALSE)=0,"",VLOOKUP($A284,'Incurred Real 2022$'!$A$25:$AC$426,'Incurred Real 2022$'!S$1,FALSE))</f>
        <v>5976.87</v>
      </c>
      <c r="T284" s="105">
        <f>IF(VLOOKUP($A284,'Incurred Real 2022$'!$A$25:$AC$426,'Incurred Real 2022$'!T$1,FALSE)=0,"",VLOOKUP($A284,'Incurred Real 2022$'!$A$25:$AC$426,'Incurred Real 2022$'!T$1,FALSE))</f>
        <v>162328.89000000001</v>
      </c>
      <c r="U284" s="105">
        <f>IF(VLOOKUP($A284,'Incurred Real 2022$'!$A$25:$AC$426,'Incurred Real 2022$'!U$1,FALSE)=0,"",VLOOKUP($A284,'Incurred Real 2022$'!$A$25:$AC$426,'Incurred Real 2022$'!U$1,FALSE))</f>
        <v>403834.07</v>
      </c>
      <c r="V284" s="13">
        <f>IF(ISTEXT(VLOOKUP($A284,'Incurred Real 2022$'!$A$25:$AC$426,'Incurred Real 2022$'!V$1,FALSE)),"",(VLOOKUP($A284,'Incurred Real 2022$'!$A$25:$AC$426,'Incurred Real 2022$'!V$1,FALSE))*BT284*Incurred_Real!V$15)</f>
        <v>111297.67395023226</v>
      </c>
      <c r="W284" s="13" t="str">
        <f>IF(ISTEXT(VLOOKUP($A284,'Incurred Real 2022$'!$A$25:$AC$426,'Incurred Real 2022$'!W$1,FALSE)),"",(VLOOKUP($A284,'Incurred Real 2022$'!$A$25:$AC$426,'Incurred Real 2022$'!W$1,FALSE))*BU284*Incurred_Real!W$15)</f>
        <v/>
      </c>
      <c r="X284" s="220" t="str">
        <f>IF(ISTEXT(VLOOKUP($A284,'Incurred Real 2022$'!$A$25:$AC$426,'Incurred Real 2022$'!X$1,FALSE)),"",(VLOOKUP($A284,'Incurred Real 2022$'!$A$25:$AC$426,'Incurred Real 2022$'!X$1,FALSE))*BV284*Incurred_Real!X$15)</f>
        <v/>
      </c>
      <c r="Y284" s="217" t="str">
        <f>IF(ISTEXT(VLOOKUP($A284,'Incurred Real 2022$'!$A$25:$AC$426,'Incurred Real 2022$'!Y$1,FALSE)),"",(VLOOKUP($A284,'Incurred Real 2022$'!$A$25:$AC$426,'Incurred Real 2022$'!Y$1,FALSE))*BW284*Incurred_Real!Y$15)</f>
        <v/>
      </c>
      <c r="Z284" s="13" t="str">
        <f>IF(ISTEXT(VLOOKUP($A284,'Incurred Real 2022$'!$A$25:$AC$426,'Incurred Real 2022$'!Z$1,FALSE)),"",(VLOOKUP($A284,'Incurred Real 2022$'!$A$25:$AC$426,'Incurred Real 2022$'!Z$1,FALSE))*BX284*Incurred_Real!Z$15)</f>
        <v/>
      </c>
      <c r="AA284" s="13" t="str">
        <f>IF(ISTEXT(VLOOKUP($A284,'Incurred Real 2022$'!$A$25:$AC$426,'Incurred Real 2022$'!AA$1,FALSE)),"",(VLOOKUP($A284,'Incurred Real 2022$'!$A$25:$AC$426,'Incurred Real 2022$'!AA$1,FALSE))*BY284*Incurred_Real!AA$15)</f>
        <v/>
      </c>
      <c r="AB284" s="13" t="str">
        <f>IF(ISTEXT(VLOOKUP($A284,'Incurred Real 2022$'!$A$25:$AC$426,'Incurred Real 2022$'!AB$1,FALSE)),"",(VLOOKUP($A284,'Incurred Real 2022$'!$A$25:$AC$426,'Incurred Real 2022$'!AB$1,FALSE))*BZ284*Incurred_Real!AB$15)</f>
        <v/>
      </c>
      <c r="AC284" s="13" t="str">
        <f>IF(ISTEXT(VLOOKUP($A284,'Incurred Real 2022$'!$A$25:$AC$426,'Incurred Real 2022$'!AC$1,FALSE)),"",(VLOOKUP($A284,'Incurred Real 2022$'!$A$25:$AC$426,'Incurred Real 2022$'!AC$1,FALSE))*CA284*Incurred_Real!AC$15)</f>
        <v/>
      </c>
      <c r="AD284" s="221">
        <f t="shared" si="77"/>
        <v>683437.50395023229</v>
      </c>
      <c r="AE284" s="221">
        <f t="shared" si="78"/>
        <v>683437.50395023229</v>
      </c>
      <c r="AF284" s="239">
        <f t="shared" si="83"/>
        <v>811363.45084851701</v>
      </c>
      <c r="AG284" s="222">
        <f t="shared" si="79"/>
        <v>695110.28755950718</v>
      </c>
      <c r="AH284" s="223">
        <f t="shared" si="76"/>
        <v>1.1672441990423823</v>
      </c>
      <c r="AI284" s="224">
        <f t="shared" si="80"/>
        <v>2022</v>
      </c>
      <c r="AJ284" s="225">
        <f>VLOOKUP($A284,Project_Commissioning!$C$4:$H$355,Project_Commissioning!F$1,FALSE)</f>
        <v>44603</v>
      </c>
      <c r="AK284" s="226">
        <f>VLOOKUP($A284,Project_Commissioning!$C$4:$H$355,Project_Commissioning!G$1,FALSE)</f>
        <v>2022</v>
      </c>
      <c r="AL284" s="225" t="str">
        <f>IF(VLOOKUP($A284,Project_Commissioning!$C$4:$H$355,Project_Commissioning!H$1,FALSE)=0,"",VLOOKUP($A284,Project_Commissioning!$C$4:$H$355,Project_Commissioning!H$1,FALSE))</f>
        <v/>
      </c>
      <c r="AM284" s="237">
        <f t="shared" si="84"/>
        <v>720635.50757707574</v>
      </c>
      <c r="AN284" s="221" cm="1">
        <f t="array" ref="AN284">IF(ROUND(AE284,0)=0,0,LOOKUP(2,1/(F284:AC284&lt;&gt;""),F284:AC284))</f>
        <v>111297.67395023226</v>
      </c>
      <c r="AO284" s="221">
        <f t="shared" si="85"/>
        <v>111297.67395023226</v>
      </c>
      <c r="AP284" s="79"/>
      <c r="AQ284" s="20"/>
      <c r="AR284" s="245">
        <f>IF(ISNA(VLOOKUP($A284,'Success Asset Classes'!$B$15:$AA$114,'Success Asset Classes'!$AA$1,FALSE)),0,VLOOKUP($A284,'Success Asset Classes'!$B$15:$AA$114,'Success Asset Classes'!$AA$1,FALSE))</f>
        <v>0</v>
      </c>
      <c r="AS284" s="230">
        <f>IF($AR284=0,VLOOKUP(MID($A284,4,5),'Project splits'!$C$5:$AM$346,AS$22,FALSE),IF(ISNA(VLOOKUP($A284,'Success Asset Classes'!$B$15:$BD$377,AS$21,FALSE)),VLOOKUP(MID($A284,4,5),'Project splits'!$C$5:$AM$346,AS$22,FALSE),VLOOKUP($A284,'Success Asset Classes'!$B$15:$BD$377,AS$21,FALSE)))</f>
        <v>0</v>
      </c>
      <c r="AT284" s="230">
        <f>IF($AR284=0,VLOOKUP(MID($A284,4,5),'Project splits'!$C$5:$AM$346,AT$22,FALSE),IF(ISNA(VLOOKUP($A284,'Success Asset Classes'!$B$15:$BD$377,AT$21,FALSE)),VLOOKUP(MID($A284,4,5),'Project splits'!$C$5:$AM$346,AT$22,FALSE),VLOOKUP($A284,'Success Asset Classes'!$B$15:$BD$377,AT$21,FALSE)))</f>
        <v>0</v>
      </c>
      <c r="AU284" s="230">
        <f>IF($AR284=0,VLOOKUP(MID($A284,4,5),'Project splits'!$C$5:$AM$346,AU$22,FALSE),IF(ISNA(VLOOKUP($A284,'Success Asset Classes'!$B$15:$BD$377,AU$21,FALSE)),VLOOKUP(MID($A284,4,5),'Project splits'!$C$5:$AM$346,AU$22,FALSE),VLOOKUP($A284,'Success Asset Classes'!$B$15:$BD$377,AU$21,FALSE)))</f>
        <v>0</v>
      </c>
      <c r="AV284" s="230">
        <f>IF($AR284=0,VLOOKUP(MID($A284,4,5),'Project splits'!$C$5:$AM$346,AV$22,FALSE),IF(ISNA(VLOOKUP($A284,'Success Asset Classes'!$B$15:$BD$377,AV$21,FALSE)),VLOOKUP(MID($A284,4,5),'Project splits'!$C$5:$AM$346,AV$22,FALSE),VLOOKUP($A284,'Success Asset Classes'!$B$15:$BD$377,AV$21,FALSE)))</f>
        <v>1</v>
      </c>
      <c r="AW284" s="230">
        <f>IF($AR284=0,VLOOKUP(MID($A284,4,5),'Project splits'!$C$5:$AM$346,AW$22,FALSE),IF(ISNA(VLOOKUP($A284,'Success Asset Classes'!$B$15:$BD$377,AW$21,FALSE)),VLOOKUP(MID($A284,4,5),'Project splits'!$C$5:$AM$346,AW$22,FALSE),VLOOKUP($A284,'Success Asset Classes'!$B$15:$BD$377,AW$21,FALSE)))</f>
        <v>0</v>
      </c>
      <c r="AX284" s="230">
        <f>IF($AR284=0,VLOOKUP(MID($A284,4,5),'Project splits'!$C$5:$AM$346,AX$22,FALSE),IF(ISNA(VLOOKUP($A284,'Success Asset Classes'!$B$15:$BD$377,AX$21,FALSE)),VLOOKUP(MID($A284,4,5),'Project splits'!$C$5:$AM$346,AX$22,FALSE),VLOOKUP($A284,'Success Asset Classes'!$B$15:$BD$377,AX$21,FALSE)))</f>
        <v>0</v>
      </c>
      <c r="AY284" s="230">
        <f>IF($AR284=0,VLOOKUP(MID($A284,4,5),'Project splits'!$C$5:$AM$346,AY$22,FALSE),IF(ISNA(VLOOKUP($A284,'Success Asset Classes'!$B$15:$BD$377,AY$21,FALSE)),VLOOKUP(MID($A284,4,5),'Project splits'!$C$5:$AM$346,AY$22,FALSE),VLOOKUP($A284,'Success Asset Classes'!$B$15:$BD$377,AY$21,FALSE)))</f>
        <v>0</v>
      </c>
      <c r="AZ284" s="230">
        <f>IF($AR284=0,VLOOKUP(MID($A284,4,5),'Project splits'!$C$5:$AM$346,AZ$22,FALSE),IF(ISNA(VLOOKUP($A284,'Success Asset Classes'!$B$15:$BD$377,AZ$21,FALSE)),VLOOKUP(MID($A284,4,5),'Project splits'!$C$5:$AM$346,AZ$22,FALSE),VLOOKUP($A284,'Success Asset Classes'!$B$15:$BD$377,AZ$21,FALSE)))</f>
        <v>0</v>
      </c>
      <c r="BA284" s="230">
        <f>IF($AR284=0,VLOOKUP(MID($A284,4,5),'Project splits'!$C$5:$AM$346,BA$22,FALSE),IF(ISNA(VLOOKUP($A284,'Success Asset Classes'!$B$15:$BD$377,BA$21,FALSE)),VLOOKUP(MID($A284,4,5),'Project splits'!$C$5:$AM$346,BA$22,FALSE),VLOOKUP($A284,'Success Asset Classes'!$B$15:$BD$377,BA$21,FALSE)))</f>
        <v>0</v>
      </c>
      <c r="BB284" s="230">
        <f>IF($AR284=0,VLOOKUP(MID($A284,4,5),'Project splits'!$C$5:$AM$346,BB$22,FALSE),IF(ISNA(VLOOKUP($A284,'Success Asset Classes'!$B$15:$BD$377,BB$21,FALSE)),VLOOKUP(MID($A284,4,5),'Project splits'!$C$5:$AM$346,BB$22,FALSE),VLOOKUP($A284,'Success Asset Classes'!$B$15:$BD$377,BB$21,FALSE)))</f>
        <v>0</v>
      </c>
      <c r="BC284" s="230">
        <f>IF($AR284=0,VLOOKUP(MID($A284,4,5),'Project splits'!$C$5:$AM$346,BC$22,FALSE),IF(ISNA(VLOOKUP($A284,'Success Asset Classes'!$B$15:$BD$377,BC$21,FALSE)),VLOOKUP(MID($A284,4,5),'Project splits'!$C$5:$AM$346,BC$22,FALSE),VLOOKUP($A284,'Success Asset Classes'!$B$15:$BD$377,BC$21,FALSE)))</f>
        <v>0</v>
      </c>
      <c r="BD284" s="230">
        <f>IF($AR284=0,VLOOKUP(MID($A284,4,5),'Project splits'!$C$5:$AM$346,BD$22,FALSE),IF(ISNA(VLOOKUP($A284,'Success Asset Classes'!$B$15:$BD$377,BD$21,FALSE)),VLOOKUP(MID($A284,4,5),'Project splits'!$C$5:$AM$346,BD$22,FALSE),VLOOKUP($A284,'Success Asset Classes'!$B$15:$BD$377,BD$21,FALSE)))</f>
        <v>0</v>
      </c>
      <c r="BE284" s="230">
        <f>IF($AR284=0,VLOOKUP(MID($A284,4,5),'Project splits'!$C$5:$AM$346,BE$22,FALSE),IF(ISNA(VLOOKUP($A284,'Success Asset Classes'!$B$15:$BD$377,BE$21,FALSE)),VLOOKUP(MID($A284,4,5),'Project splits'!$C$5:$AM$346,BE$22,FALSE),VLOOKUP($A284,'Success Asset Classes'!$B$15:$BD$377,BE$21,FALSE)))</f>
        <v>0</v>
      </c>
      <c r="BF284" s="230">
        <f>IF($AR284=0,VLOOKUP(MID($A284,4,5),'Project splits'!$C$5:$AM$346,BF$22,FALSE),IF(ISNA(VLOOKUP($A284,'Success Asset Classes'!$B$15:$BD$377,BF$21,FALSE)),VLOOKUP(MID($A284,4,5),'Project splits'!$C$5:$AM$346,BF$22,FALSE),VLOOKUP($A284,'Success Asset Classes'!$B$15:$BD$377,BF$21,FALSE)))</f>
        <v>0</v>
      </c>
      <c r="BG284" s="230">
        <f>IF($AR284=0,VLOOKUP(MID($A284,4,5),'Project splits'!$C$5:$AM$346,BG$22,FALSE),IF(ISNA(VLOOKUP($A284,'Success Asset Classes'!$B$15:$BD$377,BG$21,FALSE)),VLOOKUP(MID($A284,4,5),'Project splits'!$C$5:$AM$346,BG$22,FALSE),VLOOKUP($A284,'Success Asset Classes'!$B$15:$BD$377,BG$21,FALSE)))</f>
        <v>0</v>
      </c>
      <c r="BH284" s="230">
        <f>IF($AR284=0,VLOOKUP(MID($A284,4,5),'Project splits'!$C$5:$AM$346,BH$22,FALSE),IF(ISNA(VLOOKUP($A284,'Success Asset Classes'!$B$15:$BD$377,BH$21,FALSE)),VLOOKUP(MID($A284,4,5),'Project splits'!$C$5:$AM$346,BH$22,FALSE),VLOOKUP($A284,'Success Asset Classes'!$B$15:$BD$377,BH$21,FALSE)))</f>
        <v>0</v>
      </c>
      <c r="BI284" s="230">
        <f>IF($AR284=0,VLOOKUP(MID($A284,4,5),'Project splits'!$C$5:$AM$346,BI$22,FALSE),IF(ISNA(VLOOKUP($A284,'Success Asset Classes'!$B$15:$BD$377,BI$21,FALSE)),VLOOKUP(MID($A284,4,5),'Project splits'!$C$5:$AM$346,BI$22,FALSE),VLOOKUP($A284,'Success Asset Classes'!$B$15:$BD$377,BI$21,FALSE)))</f>
        <v>0</v>
      </c>
      <c r="BJ284" s="230">
        <f>IF($AR284=0,VLOOKUP(MID($A284,4,5),'Project splits'!$C$5:$AM$346,BJ$22,FALSE),IF(ISNA(VLOOKUP($A284,'Success Asset Classes'!$B$15:$BD$377,BJ$21,FALSE)),VLOOKUP(MID($A284,4,5),'Project splits'!$C$5:$AM$346,BJ$22,FALSE),VLOOKUP($A284,'Success Asset Classes'!$B$15:$BD$377,BJ$21,FALSE)))</f>
        <v>0</v>
      </c>
      <c r="BK284" s="230">
        <f>IF($AR284=0,VLOOKUP(MID($A284,4,5),'Project splits'!$C$5:$AM$346,BK$22,FALSE),IF(ISNA(VLOOKUP($A284,'Success Asset Classes'!$B$15:$BD$377,BK$21,FALSE)),VLOOKUP(MID($A284,4,5),'Project splits'!$C$5:$AM$346,BK$22,FALSE),VLOOKUP($A284,'Success Asset Classes'!$B$15:$BD$377,BK$21,FALSE)))</f>
        <v>0</v>
      </c>
      <c r="BL284" s="230">
        <f>IF($AR284=0,VLOOKUP(MID($A284,4,5),'Project splits'!$C$5:$AM$346,BL$22,FALSE),IF(ISNA(VLOOKUP($A284,'Success Asset Classes'!$B$15:$BD$377,BL$21,FALSE)),VLOOKUP(MID($A284,4,5),'Project splits'!$C$5:$AM$346,BL$22,FALSE),VLOOKUP($A284,'Success Asset Classes'!$B$15:$BD$377,BL$21,FALSE)))</f>
        <v>0</v>
      </c>
      <c r="BM284" s="230">
        <f>IF($AR284=0,VLOOKUP(MID($A284,4,5),'Project splits'!$C$5:$AM$346,BM$22,FALSE),IF(ISNA(VLOOKUP($A284,'Success Asset Classes'!$B$15:$BD$377,BM$21,FALSE)),VLOOKUP(MID($A284,4,5),'Project splits'!$C$5:$AM$346,BM$22,FALSE),VLOOKUP($A284,'Success Asset Classes'!$B$15:$BD$377,BM$21,FALSE)))</f>
        <v>0</v>
      </c>
      <c r="BN284" s="230">
        <f>IF($AR284=0,VLOOKUP(MID($A284,4,5),'Project splits'!$C$5:$AM$346,BN$22,FALSE),IF(ISNA(VLOOKUP($A284,'Success Asset Classes'!$B$15:$BD$377,BN$21,FALSE)),VLOOKUP(MID($A284,4,5),'Project splits'!$C$5:$AM$346,BN$22,FALSE),VLOOKUP($A284,'Success Asset Classes'!$B$15:$BD$377,BN$21,FALSE)))</f>
        <v>0</v>
      </c>
      <c r="BO284" s="230">
        <f>IF($AR284=0,VLOOKUP(MID($A284,4,5),'Project splits'!$C$5:$AM$346,BO$22,FALSE),IF(ISNA(VLOOKUP($A284,'Success Asset Classes'!$B$15:$BD$377,BO$21,FALSE)),VLOOKUP(MID($A284,4,5),'Project splits'!$C$5:$AM$346,BO$22,FALSE),VLOOKUP($A284,'Success Asset Classes'!$B$15:$BD$377,BO$21,FALSE)))</f>
        <v>0</v>
      </c>
      <c r="BP284" s="230">
        <f>IF($AR284=0,VLOOKUP(MID($A284,4,5),'Project splits'!$C$5:$AM$346,BP$22,FALSE),IF(ISNA(VLOOKUP($A284,'Success Asset Classes'!$B$15:$BD$377,BP$21,FALSE)),VLOOKUP(MID($A284,4,5),'Project splits'!$C$5:$AM$346,BP$22,FALSE),VLOOKUP($A284,'Success Asset Classes'!$B$15:$BD$377,BP$21,FALSE)))</f>
        <v>0</v>
      </c>
      <c r="BQ284" s="230">
        <f>IF($AR284=0,VLOOKUP(MID($A284,4,5),'Project splits'!$C$5:$AM$346,BQ$22,FALSE),IF(ISNA(VLOOKUP($A284,'Success Asset Classes'!$B$15:$BD$377,BQ$21,FALSE)),VLOOKUP(MID($A284,4,5),'Project splits'!$C$5:$AM$346,BQ$22,FALSE),VLOOKUP($A284,'Success Asset Classes'!$B$15:$BD$377,BQ$21,FALSE)))</f>
        <v>0</v>
      </c>
      <c r="BR284" s="230">
        <f>IF($AR284=0,VLOOKUP(MID($A284,4,5),'Project splits'!$C$5:$AM$346,BR$22,FALSE),IF(ISNA(VLOOKUP($A284,'Success Asset Classes'!$B$15:$BD$377,BR$21,FALSE)),VLOOKUP(MID($A284,4,5),'Project splits'!$C$5:$AM$346,BR$22,FALSE),VLOOKUP($A284,'Success Asset Classes'!$B$15:$BD$377,BR$21,FALSE)))</f>
        <v>0</v>
      </c>
      <c r="BS284" s="247">
        <f t="shared" si="81"/>
        <v>1</v>
      </c>
      <c r="BT284" s="249">
        <f>1+IF(ISNA(VLOOKUP($A284,'Project labour content'!$A$7:$D$255,'Project labour content'!$D$1,FALSE)),VLOOKUP($D284,'Project labour content'!$F$6:$G$15,'Project labour content'!$G$1,FALSE),VLOOKUP($A284,'Project labour content'!$A$7:$D$255,'Project labour content'!$D$1,FALSE))*LabEsc22*1</f>
        <v>1.0026653532435594</v>
      </c>
      <c r="BU284" s="249">
        <f>1+IF(ISNA(VLOOKUP($A284,'Project labour content'!$A$7:$D$255,'Project labour content'!$D$1,FALSE)),VLOOKUP($D284,'Project labour content'!$F$6:$G$15,'Project labour content'!$G$1,FALSE),VLOOKUP($A284,'Project labour content'!$A$7:$D$255,'Project labour content'!$D$1,FALSE))*LabEsc23*1</f>
        <v>1.005343500182688</v>
      </c>
      <c r="BV284" s="249">
        <f>1+IF(ISNA(VLOOKUP($A284,'Project labour content'!$A$7:$D$255,'Project labour content'!$D$1,FALSE)),VLOOKUP($D284,'Project labour content'!$F$6:$G$15,'Project labour content'!$G$1,FALSE),VLOOKUP($A284,'Project labour content'!$A$7:$D$255,'Project labour content'!$D$1,FALSE))*LabEsc24*1</f>
        <v>1.0078663145993472</v>
      </c>
      <c r="BW284" s="249">
        <f>1+IF(ISNA(VLOOKUP($A284,'Project labour content'!$A$7:$D$255,'Project labour content'!$D$1,FALSE)),VLOOKUP($D284,'Project labour content'!$F$6:$G$15,'Project labour content'!$G$1,FALSE),VLOOKUP($A284,'Project labour content'!$A$7:$D$255,'Project labour content'!$D$1,FALSE))*LabEsc25*1</f>
        <v>1.0112452040413926</v>
      </c>
      <c r="BX284" s="249">
        <f>1+IF(ISNA(VLOOKUP($A284,'Project labour content'!$A$7:$D$255,'Project labour content'!$D$1,FALSE)),VLOOKUP($D284,'Project labour content'!$F$6:$G$15,'Project labour content'!$G$1,FALSE),VLOOKUP($A284,'Project labour content'!$A$7:$D$255,'Project labour content'!$D$1,FALSE))*LabEsc26*1</f>
        <v>1.0149276303849817</v>
      </c>
      <c r="BY284" s="249">
        <f>1+IF(ISNA(VLOOKUP($A284,'Project labour content'!$A$7:$D$255,'Project labour content'!$D$1,FALSE)),VLOOKUP($D284,'Project labour content'!$F$6:$G$15,'Project labour content'!$G$1,FALSE),VLOOKUP($A284,'Project labour content'!$A$7:$D$255,'Project labour content'!$D$1,FALSE))*LabEsc27*1</f>
        <v>1.0172084686094878</v>
      </c>
      <c r="BZ284" s="249">
        <f>1+IF(ISNA(VLOOKUP($A284,'Project labour content'!$A$7:$D$255,'Project labour content'!$D$1,FALSE)),VLOOKUP($D284,'Project labour content'!$F$6:$G$15,'Project labour content'!$G$1,FALSE),VLOOKUP($A284,'Project labour content'!$A$7:$D$255,'Project labour content'!$D$1,FALSE))*LabEsc28*1</f>
        <v>1.018925939792541</v>
      </c>
      <c r="CA284" s="249">
        <f>1+IF(ISNA(VLOOKUP($A284,'Project labour content'!$A$7:$D$255,'Project labour content'!$D$1,FALSE)),VLOOKUP($D284,'Project labour content'!$F$6:$G$15,'Project labour content'!$G$1,FALSE),VLOOKUP($A284,'Project labour content'!$A$7:$D$255,'Project labour content'!$D$1,FALSE))*LabEsc29*1</f>
        <v>1.0216821375471048</v>
      </c>
      <c r="CB284" s="250" t="str">
        <f>IF(ISNA(VLOOKUP($A284,'Project labour content'!$A$7:$D$255,'Project labour content'!$D$1,FALSE)),"Category","Project")</f>
        <v>Project</v>
      </c>
      <c r="CD284" s="247" t="str">
        <f t="shared" si="82"/>
        <v>15002</v>
      </c>
      <c r="CE284" s="3"/>
    </row>
    <row r="285" spans="1:83" x14ac:dyDescent="0.15">
      <c r="A285" s="11" t="s">
        <v>906</v>
      </c>
      <c r="B285" s="11" t="str">
        <f>VLOOKUP($A285,'Incurred Real 2022$'!$A$25:$AC$426,'Incurred Real 2022$'!B$1,FALSE)</f>
        <v>Telecoms Network Optimisation 2018-23</v>
      </c>
      <c r="C285" s="11" t="str">
        <f>VLOOKUP($A285,'Incurred Real 2022$'!$A$25:$AC$426,'Incurred Real 2022$'!C$1,FALSE)</f>
        <v>ExAnte</v>
      </c>
      <c r="D285" s="11" t="str">
        <f>VLOOKUP($A285,'Incurred Real 2022$'!$A$25:$AC$426,'Incurred Real 2022$'!D$1,FALSE)</f>
        <v>Replacement</v>
      </c>
      <c r="E285" s="11" t="str">
        <f>VLOOKUP($A285,'Incurred Real 2022$'!$A$25:$AC$426,'Incurred Real 2022$'!E$1,FALSE)</f>
        <v>Active</v>
      </c>
      <c r="F285" s="105" t="str">
        <f>IF(VLOOKUP($A285,'Incurred Real 2022$'!$A$25:$AC$426,'Incurred Real 2022$'!F$1,FALSE)=0,"",VLOOKUP($A285,'Incurred Real 2022$'!$A$25:$AC$426,'Incurred Real 2022$'!F$1,FALSE))</f>
        <v/>
      </c>
      <c r="G285" s="105" t="str">
        <f>IF(VLOOKUP($A285,'Incurred Real 2022$'!$A$25:$AC$426,'Incurred Real 2022$'!G$1,FALSE)=0,"",VLOOKUP($A285,'Incurred Real 2022$'!$A$25:$AC$426,'Incurred Real 2022$'!G$1,FALSE))</f>
        <v/>
      </c>
      <c r="H285" s="105" t="str">
        <f>IF(VLOOKUP($A285,'Incurred Real 2022$'!$A$25:$AC$426,'Incurred Real 2022$'!H$1,FALSE)=0,"",VLOOKUP($A285,'Incurred Real 2022$'!$A$25:$AC$426,'Incurred Real 2022$'!H$1,FALSE))</f>
        <v/>
      </c>
      <c r="I285" s="105" t="str">
        <f>IF(VLOOKUP($A285,'Incurred Real 2022$'!$A$25:$AC$426,'Incurred Real 2022$'!I$1,FALSE)=0,"",VLOOKUP($A285,'Incurred Real 2022$'!$A$25:$AC$426,'Incurred Real 2022$'!I$1,FALSE))</f>
        <v/>
      </c>
      <c r="J285" s="105" t="str">
        <f>IF(VLOOKUP($A285,'Incurred Real 2022$'!$A$25:$AC$426,'Incurred Real 2022$'!J$1,FALSE)=0,"",VLOOKUP($A285,'Incurred Real 2022$'!$A$25:$AC$426,'Incurred Real 2022$'!J$1,FALSE))</f>
        <v/>
      </c>
      <c r="K285" s="105" t="str">
        <f>IF(VLOOKUP($A285,'Incurred Real 2022$'!$A$25:$AC$426,'Incurred Real 2022$'!K$1,FALSE)=0,"",VLOOKUP($A285,'Incurred Real 2022$'!$A$25:$AC$426,'Incurred Real 2022$'!K$1,FALSE))</f>
        <v/>
      </c>
      <c r="L285" s="105" t="str">
        <f>IF(VLOOKUP($A285,'Incurred Real 2022$'!$A$25:$AC$426,'Incurred Real 2022$'!L$1,FALSE)=0,"",VLOOKUP($A285,'Incurred Real 2022$'!$A$25:$AC$426,'Incurred Real 2022$'!L$1,FALSE))</f>
        <v/>
      </c>
      <c r="M285" s="105" t="str">
        <f>IF(VLOOKUP($A285,'Incurred Real 2022$'!$A$25:$AC$426,'Incurred Real 2022$'!M$1,FALSE)=0,"",VLOOKUP($A285,'Incurred Real 2022$'!$A$25:$AC$426,'Incurred Real 2022$'!M$1,FALSE))</f>
        <v/>
      </c>
      <c r="N285" s="105" t="str">
        <f>IF(VLOOKUP($A285,'Incurred Real 2022$'!$A$25:$AC$426,'Incurred Real 2022$'!N$1,FALSE)=0,"",VLOOKUP($A285,'Incurred Real 2022$'!$A$25:$AC$426,'Incurred Real 2022$'!N$1,FALSE))</f>
        <v/>
      </c>
      <c r="O285" s="105" t="str">
        <f>IF(VLOOKUP($A285,'Incurred Real 2022$'!$A$25:$AC$426,'Incurred Real 2022$'!O$1,FALSE)=0,"",VLOOKUP($A285,'Incurred Real 2022$'!$A$25:$AC$426,'Incurred Real 2022$'!O$1,FALSE))</f>
        <v/>
      </c>
      <c r="P285" s="105" t="str">
        <f>IF(VLOOKUP($A285,'Incurred Real 2022$'!$A$25:$AC$426,'Incurred Real 2022$'!P$1,FALSE)=0,"",VLOOKUP($A285,'Incurred Real 2022$'!$A$25:$AC$426,'Incurred Real 2022$'!P$1,FALSE))</f>
        <v/>
      </c>
      <c r="Q285" s="105" t="str">
        <f>IF(VLOOKUP($A285,'Incurred Real 2022$'!$A$25:$AC$426,'Incurred Real 2022$'!Q$1,FALSE)=0,"",VLOOKUP($A285,'Incurred Real 2022$'!$A$25:$AC$426,'Incurred Real 2022$'!Q$1,FALSE))</f>
        <v/>
      </c>
      <c r="R285" s="105" t="str">
        <f>IF(VLOOKUP($A285,'Incurred Real 2022$'!$A$25:$AC$426,'Incurred Real 2022$'!R$1,FALSE)=0,"",VLOOKUP($A285,'Incurred Real 2022$'!$A$25:$AC$426,'Incurred Real 2022$'!R$1,FALSE))</f>
        <v/>
      </c>
      <c r="S285" s="105" t="str">
        <f>IF(VLOOKUP($A285,'Incurred Real 2022$'!$A$25:$AC$426,'Incurred Real 2022$'!S$1,FALSE)=0,"",VLOOKUP($A285,'Incurred Real 2022$'!$A$25:$AC$426,'Incurred Real 2022$'!S$1,FALSE))</f>
        <v/>
      </c>
      <c r="T285" s="105">
        <f>IF(VLOOKUP($A285,'Incurred Real 2022$'!$A$25:$AC$426,'Incurred Real 2022$'!T$1,FALSE)=0,"",VLOOKUP($A285,'Incurred Real 2022$'!$A$25:$AC$426,'Incurred Real 2022$'!T$1,FALSE))</f>
        <v>555986.81999999995</v>
      </c>
      <c r="U285" s="105">
        <f>IF(VLOOKUP($A285,'Incurred Real 2022$'!$A$25:$AC$426,'Incurred Real 2022$'!U$1,FALSE)=0,"",VLOOKUP($A285,'Incurred Real 2022$'!$A$25:$AC$426,'Incurred Real 2022$'!U$1,FALSE))</f>
        <v>334555.8</v>
      </c>
      <c r="V285" s="13">
        <f>IF(ISTEXT(VLOOKUP($A285,'Incurred Real 2022$'!$A$25:$AC$426,'Incurred Real 2022$'!V$1,FALSE)),"",(VLOOKUP($A285,'Incurred Real 2022$'!$A$25:$AC$426,'Incurred Real 2022$'!V$1,FALSE))*BT285*Incurred_Real!V$15)</f>
        <v>297525.65114615194</v>
      </c>
      <c r="W285" s="13">
        <f>IF(ISTEXT(VLOOKUP($A285,'Incurred Real 2022$'!$A$25:$AC$426,'Incurred Real 2022$'!W$1,FALSE)),"",(VLOOKUP($A285,'Incurred Real 2022$'!$A$25:$AC$426,'Incurred Real 2022$'!W$1,FALSE))*BU285*Incurred_Real!W$15)</f>
        <v>351054.97865034884</v>
      </c>
      <c r="X285" s="220" t="str">
        <f>IF(ISTEXT(VLOOKUP($A285,'Incurred Real 2022$'!$A$25:$AC$426,'Incurred Real 2022$'!X$1,FALSE)),"",(VLOOKUP($A285,'Incurred Real 2022$'!$A$25:$AC$426,'Incurred Real 2022$'!X$1,FALSE))*BV285*Incurred_Real!X$15)</f>
        <v/>
      </c>
      <c r="Y285" s="217" t="str">
        <f>IF(ISTEXT(VLOOKUP($A285,'Incurred Real 2022$'!$A$25:$AC$426,'Incurred Real 2022$'!Y$1,FALSE)),"",(VLOOKUP($A285,'Incurred Real 2022$'!$A$25:$AC$426,'Incurred Real 2022$'!Y$1,FALSE))*BW285*Incurred_Real!Y$15)</f>
        <v/>
      </c>
      <c r="Z285" s="13" t="str">
        <f>IF(ISTEXT(VLOOKUP($A285,'Incurred Real 2022$'!$A$25:$AC$426,'Incurred Real 2022$'!Z$1,FALSE)),"",(VLOOKUP($A285,'Incurred Real 2022$'!$A$25:$AC$426,'Incurred Real 2022$'!Z$1,FALSE))*BX285*Incurred_Real!Z$15)</f>
        <v/>
      </c>
      <c r="AA285" s="13" t="str">
        <f>IF(ISTEXT(VLOOKUP($A285,'Incurred Real 2022$'!$A$25:$AC$426,'Incurred Real 2022$'!AA$1,FALSE)),"",(VLOOKUP($A285,'Incurred Real 2022$'!$A$25:$AC$426,'Incurred Real 2022$'!AA$1,FALSE))*BY285*Incurred_Real!AA$15)</f>
        <v/>
      </c>
      <c r="AB285" s="13" t="str">
        <f>IF(ISTEXT(VLOOKUP($A285,'Incurred Real 2022$'!$A$25:$AC$426,'Incurred Real 2022$'!AB$1,FALSE)),"",(VLOOKUP($A285,'Incurred Real 2022$'!$A$25:$AC$426,'Incurred Real 2022$'!AB$1,FALSE))*BZ285*Incurred_Real!AB$15)</f>
        <v/>
      </c>
      <c r="AC285" s="13" t="str">
        <f>IF(ISTEXT(VLOOKUP($A285,'Incurred Real 2022$'!$A$25:$AC$426,'Incurred Real 2022$'!AC$1,FALSE)),"",(VLOOKUP($A285,'Incurred Real 2022$'!$A$25:$AC$426,'Incurred Real 2022$'!AC$1,FALSE))*CA285*Incurred_Real!AC$15)</f>
        <v/>
      </c>
      <c r="AD285" s="221">
        <f t="shared" si="77"/>
        <v>1539123.2497965004</v>
      </c>
      <c r="AE285" s="221">
        <f t="shared" si="78"/>
        <v>1539123.2497965004</v>
      </c>
      <c r="AF285" s="239">
        <f t="shared" si="83"/>
        <v>1800906.6470475572</v>
      </c>
      <c r="AG285" s="222">
        <f t="shared" si="79"/>
        <v>1599526.41980215</v>
      </c>
      <c r="AH285" s="223">
        <f t="shared" si="76"/>
        <v>1.1258999068426243</v>
      </c>
      <c r="AI285" s="224">
        <f t="shared" si="80"/>
        <v>2023</v>
      </c>
      <c r="AJ285" s="225">
        <f>VLOOKUP($A285,Project_Commissioning!$C$4:$H$355,Project_Commissioning!F$1,FALSE)</f>
        <v>44956</v>
      </c>
      <c r="AK285" s="226">
        <f>VLOOKUP($A285,Project_Commissioning!$C$4:$H$355,Project_Commissioning!G$1,FALSE)</f>
        <v>2023</v>
      </c>
      <c r="AL285" s="225" t="str">
        <f>IF(VLOOKUP($A285,Project_Commissioning!$C$4:$H$355,Project_Commissioning!H$1,FALSE)=0,"",VLOOKUP($A285,Project_Commissioning!$C$4:$H$355,Project_Commissioning!H$1,FALSE))</f>
        <v/>
      </c>
      <c r="AM285" s="237">
        <f t="shared" si="84"/>
        <v>1599526.4198021502</v>
      </c>
      <c r="AN285" s="221" cm="1">
        <f t="array" ref="AN285">IF(ROUND(AE285,0)=0,0,LOOKUP(2,1/(F285:AC285&lt;&gt;""),F285:AC285))</f>
        <v>351054.97865034884</v>
      </c>
      <c r="AO285" s="221">
        <f t="shared" si="85"/>
        <v>648580.62979650078</v>
      </c>
      <c r="AP285" s="79"/>
      <c r="AQ285" s="20"/>
      <c r="AR285" s="245">
        <f>IF(ISNA(VLOOKUP($A285,'Success Asset Classes'!$B$15:$AA$114,'Success Asset Classes'!$AA$1,FALSE)),0,VLOOKUP($A285,'Success Asset Classes'!$B$15:$AA$114,'Success Asset Classes'!$AA$1,FALSE))</f>
        <v>0</v>
      </c>
      <c r="AS285" s="230">
        <f>IF($AR285=0,VLOOKUP(MID($A285,4,5),'Project splits'!$C$5:$AM$346,AS$22,FALSE),IF(ISNA(VLOOKUP($A285,'Success Asset Classes'!$B$15:$BD$377,AS$21,FALSE)),VLOOKUP(MID($A285,4,5),'Project splits'!$C$5:$AM$346,AS$22,FALSE),VLOOKUP($A285,'Success Asset Classes'!$B$15:$BD$377,AS$21,FALSE)))</f>
        <v>0</v>
      </c>
      <c r="AT285" s="230">
        <f>IF($AR285=0,VLOOKUP(MID($A285,4,5),'Project splits'!$C$5:$AM$346,AT$22,FALSE),IF(ISNA(VLOOKUP($A285,'Success Asset Classes'!$B$15:$BD$377,AT$21,FALSE)),VLOOKUP(MID($A285,4,5),'Project splits'!$C$5:$AM$346,AT$22,FALSE),VLOOKUP($A285,'Success Asset Classes'!$B$15:$BD$377,AT$21,FALSE)))</f>
        <v>0.66597943737455811</v>
      </c>
      <c r="AU285" s="230">
        <f>IF($AR285=0,VLOOKUP(MID($A285,4,5),'Project splits'!$C$5:$AM$346,AU$22,FALSE),IF(ISNA(VLOOKUP($A285,'Success Asset Classes'!$B$15:$BD$377,AU$21,FALSE)),VLOOKUP(MID($A285,4,5),'Project splits'!$C$5:$AM$346,AU$22,FALSE),VLOOKUP($A285,'Success Asset Classes'!$B$15:$BD$377,AU$21,FALSE)))</f>
        <v>0</v>
      </c>
      <c r="AV285" s="230">
        <f>IF($AR285=0,VLOOKUP(MID($A285,4,5),'Project splits'!$C$5:$AM$346,AV$22,FALSE),IF(ISNA(VLOOKUP($A285,'Success Asset Classes'!$B$15:$BD$377,AV$21,FALSE)),VLOOKUP(MID($A285,4,5),'Project splits'!$C$5:$AM$346,AV$22,FALSE),VLOOKUP($A285,'Success Asset Classes'!$B$15:$BD$377,AV$21,FALSE)))</f>
        <v>0</v>
      </c>
      <c r="AW285" s="230">
        <f>IF($AR285=0,VLOOKUP(MID($A285,4,5),'Project splits'!$C$5:$AM$346,AW$22,FALSE),IF(ISNA(VLOOKUP($A285,'Success Asset Classes'!$B$15:$BD$377,AW$21,FALSE)),VLOOKUP(MID($A285,4,5),'Project splits'!$C$5:$AM$346,AW$22,FALSE),VLOOKUP($A285,'Success Asset Classes'!$B$15:$BD$377,AW$21,FALSE)))</f>
        <v>0</v>
      </c>
      <c r="AX285" s="230">
        <f>IF($AR285=0,VLOOKUP(MID($A285,4,5),'Project splits'!$C$5:$AM$346,AX$22,FALSE),IF(ISNA(VLOOKUP($A285,'Success Asset Classes'!$B$15:$BD$377,AX$21,FALSE)),VLOOKUP(MID($A285,4,5),'Project splits'!$C$5:$AM$346,AX$22,FALSE),VLOOKUP($A285,'Success Asset Classes'!$B$15:$BD$377,AX$21,FALSE)))</f>
        <v>0</v>
      </c>
      <c r="AY285" s="230">
        <f>IF($AR285=0,VLOOKUP(MID($A285,4,5),'Project splits'!$C$5:$AM$346,AY$22,FALSE),IF(ISNA(VLOOKUP($A285,'Success Asset Classes'!$B$15:$BD$377,AY$21,FALSE)),VLOOKUP(MID($A285,4,5),'Project splits'!$C$5:$AM$346,AY$22,FALSE),VLOOKUP($A285,'Success Asset Classes'!$B$15:$BD$377,AY$21,FALSE)))</f>
        <v>0</v>
      </c>
      <c r="AZ285" s="230">
        <f>IF($AR285=0,VLOOKUP(MID($A285,4,5),'Project splits'!$C$5:$AM$346,AZ$22,FALSE),IF(ISNA(VLOOKUP($A285,'Success Asset Classes'!$B$15:$BD$377,AZ$21,FALSE)),VLOOKUP(MID($A285,4,5),'Project splits'!$C$5:$AM$346,AZ$22,FALSE),VLOOKUP($A285,'Success Asset Classes'!$B$15:$BD$377,AZ$21,FALSE)))</f>
        <v>0</v>
      </c>
      <c r="BA285" s="230">
        <f>IF($AR285=0,VLOOKUP(MID($A285,4,5),'Project splits'!$C$5:$AM$346,BA$22,FALSE),IF(ISNA(VLOOKUP($A285,'Success Asset Classes'!$B$15:$BD$377,BA$21,FALSE)),VLOOKUP(MID($A285,4,5),'Project splits'!$C$5:$AM$346,BA$22,FALSE),VLOOKUP($A285,'Success Asset Classes'!$B$15:$BD$377,BA$21,FALSE)))</f>
        <v>0</v>
      </c>
      <c r="BB285" s="230">
        <f>IF($AR285=0,VLOOKUP(MID($A285,4,5),'Project splits'!$C$5:$AM$346,BB$22,FALSE),IF(ISNA(VLOOKUP($A285,'Success Asset Classes'!$B$15:$BD$377,BB$21,FALSE)),VLOOKUP(MID($A285,4,5),'Project splits'!$C$5:$AM$346,BB$22,FALSE),VLOOKUP($A285,'Success Asset Classes'!$B$15:$BD$377,BB$21,FALSE)))</f>
        <v>0</v>
      </c>
      <c r="BC285" s="230">
        <f>IF($AR285=0,VLOOKUP(MID($A285,4,5),'Project splits'!$C$5:$AM$346,BC$22,FALSE),IF(ISNA(VLOOKUP($A285,'Success Asset Classes'!$B$15:$BD$377,BC$21,FALSE)),VLOOKUP(MID($A285,4,5),'Project splits'!$C$5:$AM$346,BC$22,FALSE),VLOOKUP($A285,'Success Asset Classes'!$B$15:$BD$377,BC$21,FALSE)))</f>
        <v>0</v>
      </c>
      <c r="BD285" s="230">
        <f>IF($AR285=0,VLOOKUP(MID($A285,4,5),'Project splits'!$C$5:$AM$346,BD$22,FALSE),IF(ISNA(VLOOKUP($A285,'Success Asset Classes'!$B$15:$BD$377,BD$21,FALSE)),VLOOKUP(MID($A285,4,5),'Project splits'!$C$5:$AM$346,BD$22,FALSE),VLOOKUP($A285,'Success Asset Classes'!$B$15:$BD$377,BD$21,FALSE)))</f>
        <v>0</v>
      </c>
      <c r="BE285" s="230">
        <f>IF($AR285=0,VLOOKUP(MID($A285,4,5),'Project splits'!$C$5:$AM$346,BE$22,FALSE),IF(ISNA(VLOOKUP($A285,'Success Asset Classes'!$B$15:$BD$377,BE$21,FALSE)),VLOOKUP(MID($A285,4,5),'Project splits'!$C$5:$AM$346,BE$22,FALSE),VLOOKUP($A285,'Success Asset Classes'!$B$15:$BD$377,BE$21,FALSE)))</f>
        <v>0</v>
      </c>
      <c r="BF285" s="230">
        <f>IF($AR285=0,VLOOKUP(MID($A285,4,5),'Project splits'!$C$5:$AM$346,BF$22,FALSE),IF(ISNA(VLOOKUP($A285,'Success Asset Classes'!$B$15:$BD$377,BF$21,FALSE)),VLOOKUP(MID($A285,4,5),'Project splits'!$C$5:$AM$346,BF$22,FALSE),VLOOKUP($A285,'Success Asset Classes'!$B$15:$BD$377,BF$21,FALSE)))</f>
        <v>0</v>
      </c>
      <c r="BG285" s="230">
        <f>IF($AR285=0,VLOOKUP(MID($A285,4,5),'Project splits'!$C$5:$AM$346,BG$22,FALSE),IF(ISNA(VLOOKUP($A285,'Success Asset Classes'!$B$15:$BD$377,BG$21,FALSE)),VLOOKUP(MID($A285,4,5),'Project splits'!$C$5:$AM$346,BG$22,FALSE),VLOOKUP($A285,'Success Asset Classes'!$B$15:$BD$377,BG$21,FALSE)))</f>
        <v>0</v>
      </c>
      <c r="BH285" s="230">
        <f>IF($AR285=0,VLOOKUP(MID($A285,4,5),'Project splits'!$C$5:$AM$346,BH$22,FALSE),IF(ISNA(VLOOKUP($A285,'Success Asset Classes'!$B$15:$BD$377,BH$21,FALSE)),VLOOKUP(MID($A285,4,5),'Project splits'!$C$5:$AM$346,BH$22,FALSE),VLOOKUP($A285,'Success Asset Classes'!$B$15:$BD$377,BH$21,FALSE)))</f>
        <v>8.5107705638448772E-2</v>
      </c>
      <c r="BI285" s="230">
        <f>IF($AR285=0,VLOOKUP(MID($A285,4,5),'Project splits'!$C$5:$AM$346,BI$22,FALSE),IF(ISNA(VLOOKUP($A285,'Success Asset Classes'!$B$15:$BD$377,BI$21,FALSE)),VLOOKUP(MID($A285,4,5),'Project splits'!$C$5:$AM$346,BI$22,FALSE),VLOOKUP($A285,'Success Asset Classes'!$B$15:$BD$377,BI$21,FALSE)))</f>
        <v>0</v>
      </c>
      <c r="BJ285" s="230">
        <f>IF($AR285=0,VLOOKUP(MID($A285,4,5),'Project splits'!$C$5:$AM$346,BJ$22,FALSE),IF(ISNA(VLOOKUP($A285,'Success Asset Classes'!$B$15:$BD$377,BJ$21,FALSE)),VLOOKUP(MID($A285,4,5),'Project splits'!$C$5:$AM$346,BJ$22,FALSE),VLOOKUP($A285,'Success Asset Classes'!$B$15:$BD$377,BJ$21,FALSE)))</f>
        <v>0</v>
      </c>
      <c r="BK285" s="230">
        <f>IF($AR285=0,VLOOKUP(MID($A285,4,5),'Project splits'!$C$5:$AM$346,BK$22,FALSE),IF(ISNA(VLOOKUP($A285,'Success Asset Classes'!$B$15:$BD$377,BK$21,FALSE)),VLOOKUP(MID($A285,4,5),'Project splits'!$C$5:$AM$346,BK$22,FALSE),VLOOKUP($A285,'Success Asset Classes'!$B$15:$BD$377,BK$21,FALSE)))</f>
        <v>0</v>
      </c>
      <c r="BL285" s="230">
        <f>IF($AR285=0,VLOOKUP(MID($A285,4,5),'Project splits'!$C$5:$AM$346,BL$22,FALSE),IF(ISNA(VLOOKUP($A285,'Success Asset Classes'!$B$15:$BD$377,BL$21,FALSE)),VLOOKUP(MID($A285,4,5),'Project splits'!$C$5:$AM$346,BL$22,FALSE),VLOOKUP($A285,'Success Asset Classes'!$B$15:$BD$377,BL$21,FALSE)))</f>
        <v>0</v>
      </c>
      <c r="BM285" s="230">
        <f>IF($AR285=0,VLOOKUP(MID($A285,4,5),'Project splits'!$C$5:$AM$346,BM$22,FALSE),IF(ISNA(VLOOKUP($A285,'Success Asset Classes'!$B$15:$BD$377,BM$21,FALSE)),VLOOKUP(MID($A285,4,5),'Project splits'!$C$5:$AM$346,BM$22,FALSE),VLOOKUP($A285,'Success Asset Classes'!$B$15:$BD$377,BM$21,FALSE)))</f>
        <v>0</v>
      </c>
      <c r="BN285" s="230">
        <f>IF($AR285=0,VLOOKUP(MID($A285,4,5),'Project splits'!$C$5:$AM$346,BN$22,FALSE),IF(ISNA(VLOOKUP($A285,'Success Asset Classes'!$B$15:$BD$377,BN$21,FALSE)),VLOOKUP(MID($A285,4,5),'Project splits'!$C$5:$AM$346,BN$22,FALSE),VLOOKUP($A285,'Success Asset Classes'!$B$15:$BD$377,BN$21,FALSE)))</f>
        <v>0</v>
      </c>
      <c r="BO285" s="230">
        <f>IF($AR285=0,VLOOKUP(MID($A285,4,5),'Project splits'!$C$5:$AM$346,BO$22,FALSE),IF(ISNA(VLOOKUP($A285,'Success Asset Classes'!$B$15:$BD$377,BO$21,FALSE)),VLOOKUP(MID($A285,4,5),'Project splits'!$C$5:$AM$346,BO$22,FALSE),VLOOKUP($A285,'Success Asset Classes'!$B$15:$BD$377,BO$21,FALSE)))</f>
        <v>0</v>
      </c>
      <c r="BP285" s="230">
        <f>IF($AR285=0,VLOOKUP(MID($A285,4,5),'Project splits'!$C$5:$AM$346,BP$22,FALSE),IF(ISNA(VLOOKUP($A285,'Success Asset Classes'!$B$15:$BD$377,BP$21,FALSE)),VLOOKUP(MID($A285,4,5),'Project splits'!$C$5:$AM$346,BP$22,FALSE),VLOOKUP($A285,'Success Asset Classes'!$B$15:$BD$377,BP$21,FALSE)))</f>
        <v>0</v>
      </c>
      <c r="BQ285" s="230">
        <f>IF($AR285=0,VLOOKUP(MID($A285,4,5),'Project splits'!$C$5:$AM$346,BQ$22,FALSE),IF(ISNA(VLOOKUP($A285,'Success Asset Classes'!$B$15:$BD$377,BQ$21,FALSE)),VLOOKUP(MID($A285,4,5),'Project splits'!$C$5:$AM$346,BQ$22,FALSE),VLOOKUP($A285,'Success Asset Classes'!$B$15:$BD$377,BQ$21,FALSE)))</f>
        <v>0</v>
      </c>
      <c r="BR285" s="230">
        <f>IF($AR285=0,VLOOKUP(MID($A285,4,5),'Project splits'!$C$5:$AM$346,BR$22,FALSE),IF(ISNA(VLOOKUP($A285,'Success Asset Classes'!$B$15:$BD$377,BR$21,FALSE)),VLOOKUP(MID($A285,4,5),'Project splits'!$C$5:$AM$346,BR$22,FALSE),VLOOKUP($A285,'Success Asset Classes'!$B$15:$BD$377,BR$21,FALSE)))</f>
        <v>0.24891285698699314</v>
      </c>
      <c r="BS285" s="247">
        <f t="shared" si="81"/>
        <v>1</v>
      </c>
      <c r="BT285" s="249">
        <f>1+IF(ISNA(VLOOKUP($A285,'Project labour content'!$A$7:$D$255,'Project labour content'!$D$1,FALSE)),VLOOKUP($D285,'Project labour content'!$F$6:$G$15,'Project labour content'!$G$1,FALSE),VLOOKUP($A285,'Project labour content'!$A$7:$D$255,'Project labour content'!$D$1,FALSE))*LabEsc22*1</f>
        <v>1.0019235361040939</v>
      </c>
      <c r="BU285" s="249">
        <f>1+IF(ISNA(VLOOKUP($A285,'Project labour content'!$A$7:$D$255,'Project labour content'!$D$1,FALSE)),VLOOKUP($D285,'Project labour content'!$F$6:$G$15,'Project labour content'!$G$1,FALSE),VLOOKUP($A285,'Project labour content'!$A$7:$D$255,'Project labour content'!$D$1,FALSE))*LabEsc23*1</f>
        <v>1.0038563051814877</v>
      </c>
      <c r="BV285" s="249">
        <f>1+IF(ISNA(VLOOKUP($A285,'Project labour content'!$A$7:$D$255,'Project labour content'!$D$1,FALSE)),VLOOKUP($D285,'Project labour content'!$F$6:$G$15,'Project labour content'!$G$1,FALSE),VLOOKUP($A285,'Project labour content'!$A$7:$D$255,'Project labour content'!$D$1,FALSE))*LabEsc24*1</f>
        <v>1.0056769736523925</v>
      </c>
      <c r="BW285" s="249">
        <f>1+IF(ISNA(VLOOKUP($A285,'Project labour content'!$A$7:$D$255,'Project labour content'!$D$1,FALSE)),VLOOKUP($D285,'Project labour content'!$F$6:$G$15,'Project labour content'!$G$1,FALSE),VLOOKUP($A285,'Project labour content'!$A$7:$D$255,'Project labour content'!$D$1,FALSE))*LabEsc25*1</f>
        <v>1.0081154556244243</v>
      </c>
      <c r="BX285" s="249">
        <f>1+IF(ISNA(VLOOKUP($A285,'Project labour content'!$A$7:$D$255,'Project labour content'!$D$1,FALSE)),VLOOKUP($D285,'Project labour content'!$F$6:$G$15,'Project labour content'!$G$1,FALSE),VLOOKUP($A285,'Project labour content'!$A$7:$D$255,'Project labour content'!$D$1,FALSE))*LabEsc26*1</f>
        <v>1.010772994560277</v>
      </c>
      <c r="BY285" s="249">
        <f>1+IF(ISNA(VLOOKUP($A285,'Project labour content'!$A$7:$D$255,'Project labour content'!$D$1,FALSE)),VLOOKUP($D285,'Project labour content'!$F$6:$G$15,'Project labour content'!$G$1,FALSE),VLOOKUP($A285,'Project labour content'!$A$7:$D$255,'Project labour content'!$D$1,FALSE))*LabEsc27*1</f>
        <v>1.0124190332919298</v>
      </c>
      <c r="BZ285" s="249">
        <f>1+IF(ISNA(VLOOKUP($A285,'Project labour content'!$A$7:$D$255,'Project labour content'!$D$1,FALSE)),VLOOKUP($D285,'Project labour content'!$F$6:$G$15,'Project labour content'!$G$1,FALSE),VLOOKUP($A285,'Project labour content'!$A$7:$D$255,'Project labour content'!$D$1,FALSE))*LabEsc28*1</f>
        <v>1.0136585004568643</v>
      </c>
      <c r="CA285" s="249">
        <f>1+IF(ISNA(VLOOKUP($A285,'Project labour content'!$A$7:$D$255,'Project labour content'!$D$1,FALSE)),VLOOKUP($D285,'Project labour content'!$F$6:$G$15,'Project labour content'!$G$1,FALSE),VLOOKUP($A285,'Project labour content'!$A$7:$D$255,'Project labour content'!$D$1,FALSE))*LabEsc29*1</f>
        <v>1.0156475973631514</v>
      </c>
      <c r="CB285" s="250" t="str">
        <f>IF(ISNA(VLOOKUP($A285,'Project labour content'!$A$7:$D$255,'Project labour content'!$D$1,FALSE)),"Category","Project")</f>
        <v>Project</v>
      </c>
      <c r="CD285" s="247" t="str">
        <f t="shared" si="82"/>
        <v>15009</v>
      </c>
      <c r="CE285" s="3"/>
    </row>
    <row r="286" spans="1:83" x14ac:dyDescent="0.15">
      <c r="A286" s="11" t="s">
        <v>901</v>
      </c>
      <c r="B286" s="11" t="str">
        <f>VLOOKUP($A286,'Incurred Real 2022$'!$A$25:$AC$426,'Incurred Real 2022$'!B$1,FALSE)</f>
        <v>New Osborne 66 kV U-G Line Exit Cable Replacements</v>
      </c>
      <c r="C286" s="11" t="str">
        <f>VLOOKUP($A286,'Incurred Real 2022$'!$A$25:$AC$426,'Incurred Real 2022$'!C$1,FALSE)</f>
        <v>ExAnte</v>
      </c>
      <c r="D286" s="11" t="str">
        <f>VLOOKUP($A286,'Incurred Real 2022$'!$A$25:$AC$426,'Incurred Real 2022$'!D$1,FALSE)</f>
        <v>Replacement</v>
      </c>
      <c r="E286" s="11" t="str">
        <f>VLOOKUP($A286,'Incurred Real 2022$'!$A$25:$AC$426,'Incurred Real 2022$'!E$1,FALSE)</f>
        <v>Cancelled</v>
      </c>
      <c r="F286" s="105" t="str">
        <f>IF(VLOOKUP($A286,'Incurred Real 2022$'!$A$25:$AC$426,'Incurred Real 2022$'!F$1,FALSE)=0,"",VLOOKUP($A286,'Incurred Real 2022$'!$A$25:$AC$426,'Incurred Real 2022$'!F$1,FALSE))</f>
        <v/>
      </c>
      <c r="G286" s="105" t="str">
        <f>IF(VLOOKUP($A286,'Incurred Real 2022$'!$A$25:$AC$426,'Incurred Real 2022$'!G$1,FALSE)=0,"",VLOOKUP($A286,'Incurred Real 2022$'!$A$25:$AC$426,'Incurred Real 2022$'!G$1,FALSE))</f>
        <v/>
      </c>
      <c r="H286" s="105" t="str">
        <f>IF(VLOOKUP($A286,'Incurred Real 2022$'!$A$25:$AC$426,'Incurred Real 2022$'!H$1,FALSE)=0,"",VLOOKUP($A286,'Incurred Real 2022$'!$A$25:$AC$426,'Incurred Real 2022$'!H$1,FALSE))</f>
        <v/>
      </c>
      <c r="I286" s="105" t="str">
        <f>IF(VLOOKUP($A286,'Incurred Real 2022$'!$A$25:$AC$426,'Incurred Real 2022$'!I$1,FALSE)=0,"",VLOOKUP($A286,'Incurred Real 2022$'!$A$25:$AC$426,'Incurred Real 2022$'!I$1,FALSE))</f>
        <v/>
      </c>
      <c r="J286" s="105" t="str">
        <f>IF(VLOOKUP($A286,'Incurred Real 2022$'!$A$25:$AC$426,'Incurred Real 2022$'!J$1,FALSE)=0,"",VLOOKUP($A286,'Incurred Real 2022$'!$A$25:$AC$426,'Incurred Real 2022$'!J$1,FALSE))</f>
        <v/>
      </c>
      <c r="K286" s="105" t="str">
        <f>IF(VLOOKUP($A286,'Incurred Real 2022$'!$A$25:$AC$426,'Incurred Real 2022$'!K$1,FALSE)=0,"",VLOOKUP($A286,'Incurred Real 2022$'!$A$25:$AC$426,'Incurred Real 2022$'!K$1,FALSE))</f>
        <v/>
      </c>
      <c r="L286" s="105" t="str">
        <f>IF(VLOOKUP($A286,'Incurred Real 2022$'!$A$25:$AC$426,'Incurred Real 2022$'!L$1,FALSE)=0,"",VLOOKUP($A286,'Incurred Real 2022$'!$A$25:$AC$426,'Incurred Real 2022$'!L$1,FALSE))</f>
        <v/>
      </c>
      <c r="M286" s="105" t="str">
        <f>IF(VLOOKUP($A286,'Incurred Real 2022$'!$A$25:$AC$426,'Incurred Real 2022$'!M$1,FALSE)=0,"",VLOOKUP($A286,'Incurred Real 2022$'!$A$25:$AC$426,'Incurred Real 2022$'!M$1,FALSE))</f>
        <v/>
      </c>
      <c r="N286" s="105" t="str">
        <f>IF(VLOOKUP($A286,'Incurred Real 2022$'!$A$25:$AC$426,'Incurred Real 2022$'!N$1,FALSE)=0,"",VLOOKUP($A286,'Incurred Real 2022$'!$A$25:$AC$426,'Incurred Real 2022$'!N$1,FALSE))</f>
        <v/>
      </c>
      <c r="O286" s="105" t="str">
        <f>IF(VLOOKUP($A286,'Incurred Real 2022$'!$A$25:$AC$426,'Incurred Real 2022$'!O$1,FALSE)=0,"",VLOOKUP($A286,'Incurred Real 2022$'!$A$25:$AC$426,'Incurred Real 2022$'!O$1,FALSE))</f>
        <v/>
      </c>
      <c r="P286" s="105" t="str">
        <f>IF(VLOOKUP($A286,'Incurred Real 2022$'!$A$25:$AC$426,'Incurred Real 2022$'!P$1,FALSE)=0,"",VLOOKUP($A286,'Incurred Real 2022$'!$A$25:$AC$426,'Incurred Real 2022$'!P$1,FALSE))</f>
        <v/>
      </c>
      <c r="Q286" s="105" t="str">
        <f>IF(VLOOKUP($A286,'Incurred Real 2022$'!$A$25:$AC$426,'Incurred Real 2022$'!Q$1,FALSE)=0,"",VLOOKUP($A286,'Incurred Real 2022$'!$A$25:$AC$426,'Incurred Real 2022$'!Q$1,FALSE))</f>
        <v/>
      </c>
      <c r="R286" s="105" t="str">
        <f>IF(VLOOKUP($A286,'Incurred Real 2022$'!$A$25:$AC$426,'Incurred Real 2022$'!R$1,FALSE)=0,"",VLOOKUP($A286,'Incurred Real 2022$'!$A$25:$AC$426,'Incurred Real 2022$'!R$1,FALSE))</f>
        <v/>
      </c>
      <c r="S286" s="105" t="str">
        <f>IF(VLOOKUP($A286,'Incurred Real 2022$'!$A$25:$AC$426,'Incurred Real 2022$'!S$1,FALSE)=0,"",VLOOKUP($A286,'Incurred Real 2022$'!$A$25:$AC$426,'Incurred Real 2022$'!S$1,FALSE))</f>
        <v/>
      </c>
      <c r="T286" s="105">
        <f>IF(VLOOKUP($A286,'Incurred Real 2022$'!$A$25:$AC$426,'Incurred Real 2022$'!T$1,FALSE)=0,"",VLOOKUP($A286,'Incurred Real 2022$'!$A$25:$AC$426,'Incurred Real 2022$'!T$1,FALSE))</f>
        <v>19574.48</v>
      </c>
      <c r="U286" s="105" t="str">
        <f>IF(VLOOKUP($A286,'Incurred Real 2022$'!$A$25:$AC$426,'Incurred Real 2022$'!U$1,FALSE)=0,"",VLOOKUP($A286,'Incurred Real 2022$'!$A$25:$AC$426,'Incurred Real 2022$'!U$1,FALSE))</f>
        <v/>
      </c>
      <c r="V286" s="13" t="str">
        <f>IF(ISTEXT(VLOOKUP($A286,'Incurred Real 2022$'!$A$25:$AC$426,'Incurred Real 2022$'!V$1,FALSE)),"",(VLOOKUP($A286,'Incurred Real 2022$'!$A$25:$AC$426,'Incurred Real 2022$'!V$1,FALSE))*BT286*Incurred_Real!V$15)</f>
        <v/>
      </c>
      <c r="W286" s="13" t="str">
        <f>IF(ISTEXT(VLOOKUP($A286,'Incurred Real 2022$'!$A$25:$AC$426,'Incurred Real 2022$'!W$1,FALSE)),"",(VLOOKUP($A286,'Incurred Real 2022$'!$A$25:$AC$426,'Incurred Real 2022$'!W$1,FALSE))*BU286*Incurred_Real!W$15)</f>
        <v/>
      </c>
      <c r="X286" s="220" t="str">
        <f>IF(ISTEXT(VLOOKUP($A286,'Incurred Real 2022$'!$A$25:$AC$426,'Incurred Real 2022$'!X$1,FALSE)),"",(VLOOKUP($A286,'Incurred Real 2022$'!$A$25:$AC$426,'Incurred Real 2022$'!X$1,FALSE))*BV286*Incurred_Real!X$15)</f>
        <v/>
      </c>
      <c r="Y286" s="217" t="str">
        <f>IF(ISTEXT(VLOOKUP($A286,'Incurred Real 2022$'!$A$25:$AC$426,'Incurred Real 2022$'!Y$1,FALSE)),"",(VLOOKUP($A286,'Incurred Real 2022$'!$A$25:$AC$426,'Incurred Real 2022$'!Y$1,FALSE))*BW286*Incurred_Real!Y$15)</f>
        <v/>
      </c>
      <c r="Z286" s="13" t="str">
        <f>IF(ISTEXT(VLOOKUP($A286,'Incurred Real 2022$'!$A$25:$AC$426,'Incurred Real 2022$'!Z$1,FALSE)),"",(VLOOKUP($A286,'Incurred Real 2022$'!$A$25:$AC$426,'Incurred Real 2022$'!Z$1,FALSE))*BX286*Incurred_Real!Z$15)</f>
        <v/>
      </c>
      <c r="AA286" s="13" t="str">
        <f>IF(ISTEXT(VLOOKUP($A286,'Incurred Real 2022$'!$A$25:$AC$426,'Incurred Real 2022$'!AA$1,FALSE)),"",(VLOOKUP($A286,'Incurred Real 2022$'!$A$25:$AC$426,'Incurred Real 2022$'!AA$1,FALSE))*BY286*Incurred_Real!AA$15)</f>
        <v/>
      </c>
      <c r="AB286" s="13" t="str">
        <f>IF(ISTEXT(VLOOKUP($A286,'Incurred Real 2022$'!$A$25:$AC$426,'Incurred Real 2022$'!AB$1,FALSE)),"",(VLOOKUP($A286,'Incurred Real 2022$'!$A$25:$AC$426,'Incurred Real 2022$'!AB$1,FALSE))*BZ286*Incurred_Real!AB$15)</f>
        <v/>
      </c>
      <c r="AC286" s="13" t="str">
        <f>IF(ISTEXT(VLOOKUP($A286,'Incurred Real 2022$'!$A$25:$AC$426,'Incurred Real 2022$'!AC$1,FALSE)),"",(VLOOKUP($A286,'Incurred Real 2022$'!$A$25:$AC$426,'Incurred Real 2022$'!AC$1,FALSE))*CA286*Incurred_Real!AC$15)</f>
        <v/>
      </c>
      <c r="AD286" s="221">
        <f t="shared" si="77"/>
        <v>19574.48</v>
      </c>
      <c r="AE286" s="221">
        <f t="shared" si="78"/>
        <v>19574.48</v>
      </c>
      <c r="AF286" s="239">
        <f t="shared" si="83"/>
        <v>23609.424689037052</v>
      </c>
      <c r="AG286" s="222">
        <f t="shared" si="79"/>
        <v>19574.48</v>
      </c>
      <c r="AH286" s="223">
        <f t="shared" si="76"/>
        <v>1.2061329184242469</v>
      </c>
      <c r="AI286" s="224">
        <f t="shared" si="80"/>
        <v>2020</v>
      </c>
      <c r="AJ286" s="225">
        <f>VLOOKUP($A286,Project_Commissioning!$C$4:$H$355,Project_Commissioning!F$1,FALSE)</f>
        <v>44028</v>
      </c>
      <c r="AK286" s="226">
        <f>VLOOKUP($A286,Project_Commissioning!$C$4:$H$355,Project_Commissioning!G$1,FALSE)</f>
        <v>2021</v>
      </c>
      <c r="AL286" s="225" t="str">
        <f>IF(VLOOKUP($A286,Project_Commissioning!$C$4:$H$355,Project_Commissioning!H$1,FALSE)=0,"",VLOOKUP($A286,Project_Commissioning!$C$4:$H$355,Project_Commissioning!H$1,FALSE))</f>
        <v/>
      </c>
      <c r="AM286" s="237">
        <f t="shared" si="84"/>
        <v>20969.381510338044</v>
      </c>
      <c r="AN286" s="221" cm="1">
        <f t="array" ref="AN286">IF(ROUND(AE286,0)=0,0,LOOKUP(2,1/(F286:AC286&lt;&gt;""),F286:AC286))</f>
        <v>19574.48</v>
      </c>
      <c r="AO286" s="221">
        <f t="shared" si="85"/>
        <v>0</v>
      </c>
      <c r="AP286" s="79"/>
      <c r="AQ286" s="20"/>
      <c r="AR286" s="245">
        <f>IF(ISNA(VLOOKUP($A286,'Success Asset Classes'!$B$15:$AA$114,'Success Asset Classes'!$AA$1,FALSE)),0,VLOOKUP($A286,'Success Asset Classes'!$B$15:$AA$114,'Success Asset Classes'!$AA$1,FALSE))</f>
        <v>0</v>
      </c>
      <c r="AS286" s="230">
        <f>IF($AR286=0,VLOOKUP(MID($A286,4,5),'Project splits'!$C$5:$AM$346,AS$22,FALSE),IF(ISNA(VLOOKUP($A286,'Success Asset Classes'!$B$15:$BD$377,AS$21,FALSE)),VLOOKUP(MID($A286,4,5),'Project splits'!$C$5:$AM$346,AS$22,FALSE),VLOOKUP($A286,'Success Asset Classes'!$B$15:$BD$377,AS$21,FALSE)))</f>
        <v>0</v>
      </c>
      <c r="AT286" s="230">
        <f>IF($AR286=0,VLOOKUP(MID($A286,4,5),'Project splits'!$C$5:$AM$346,AT$22,FALSE),IF(ISNA(VLOOKUP($A286,'Success Asset Classes'!$B$15:$BD$377,AT$21,FALSE)),VLOOKUP(MID($A286,4,5),'Project splits'!$C$5:$AM$346,AT$22,FALSE),VLOOKUP($A286,'Success Asset Classes'!$B$15:$BD$377,AT$21,FALSE)))</f>
        <v>0</v>
      </c>
      <c r="AU286" s="230">
        <f>IF($AR286=0,VLOOKUP(MID($A286,4,5),'Project splits'!$C$5:$AM$346,AU$22,FALSE),IF(ISNA(VLOOKUP($A286,'Success Asset Classes'!$B$15:$BD$377,AU$21,FALSE)),VLOOKUP(MID($A286,4,5),'Project splits'!$C$5:$AM$346,AU$22,FALSE),VLOOKUP($A286,'Success Asset Classes'!$B$15:$BD$377,AU$21,FALSE)))</f>
        <v>0</v>
      </c>
      <c r="AV286" s="230">
        <f>IF($AR286=0,VLOOKUP(MID($A286,4,5),'Project splits'!$C$5:$AM$346,AV$22,FALSE),IF(ISNA(VLOOKUP($A286,'Success Asset Classes'!$B$15:$BD$377,AV$21,FALSE)),VLOOKUP(MID($A286,4,5),'Project splits'!$C$5:$AM$346,AV$22,FALSE),VLOOKUP($A286,'Success Asset Classes'!$B$15:$BD$377,AV$21,FALSE)))</f>
        <v>0</v>
      </c>
      <c r="AW286" s="230">
        <f>IF($AR286=0,VLOOKUP(MID($A286,4,5),'Project splits'!$C$5:$AM$346,AW$22,FALSE),IF(ISNA(VLOOKUP($A286,'Success Asset Classes'!$B$15:$BD$377,AW$21,FALSE)),VLOOKUP(MID($A286,4,5),'Project splits'!$C$5:$AM$346,AW$22,FALSE),VLOOKUP($A286,'Success Asset Classes'!$B$15:$BD$377,AW$21,FALSE)))</f>
        <v>0</v>
      </c>
      <c r="AX286" s="230">
        <f>IF($AR286=0,VLOOKUP(MID($A286,4,5),'Project splits'!$C$5:$AM$346,AX$22,FALSE),IF(ISNA(VLOOKUP($A286,'Success Asset Classes'!$B$15:$BD$377,AX$21,FALSE)),VLOOKUP(MID($A286,4,5),'Project splits'!$C$5:$AM$346,AX$22,FALSE),VLOOKUP($A286,'Success Asset Classes'!$B$15:$BD$377,AX$21,FALSE)))</f>
        <v>0</v>
      </c>
      <c r="AY286" s="230">
        <f>IF($AR286=0,VLOOKUP(MID($A286,4,5),'Project splits'!$C$5:$AM$346,AY$22,FALSE),IF(ISNA(VLOOKUP($A286,'Success Asset Classes'!$B$15:$BD$377,AY$21,FALSE)),VLOOKUP(MID($A286,4,5),'Project splits'!$C$5:$AM$346,AY$22,FALSE),VLOOKUP($A286,'Success Asset Classes'!$B$15:$BD$377,AY$21,FALSE)))</f>
        <v>0</v>
      </c>
      <c r="AZ286" s="230">
        <f>IF($AR286=0,VLOOKUP(MID($A286,4,5),'Project splits'!$C$5:$AM$346,AZ$22,FALSE),IF(ISNA(VLOOKUP($A286,'Success Asset Classes'!$B$15:$BD$377,AZ$21,FALSE)),VLOOKUP(MID($A286,4,5),'Project splits'!$C$5:$AM$346,AZ$22,FALSE),VLOOKUP($A286,'Success Asset Classes'!$B$15:$BD$377,AZ$21,FALSE)))</f>
        <v>0</v>
      </c>
      <c r="BA286" s="230">
        <f>IF($AR286=0,VLOOKUP(MID($A286,4,5),'Project splits'!$C$5:$AM$346,BA$22,FALSE),IF(ISNA(VLOOKUP($A286,'Success Asset Classes'!$B$15:$BD$377,BA$21,FALSE)),VLOOKUP(MID($A286,4,5),'Project splits'!$C$5:$AM$346,BA$22,FALSE),VLOOKUP($A286,'Success Asset Classes'!$B$15:$BD$377,BA$21,FALSE)))</f>
        <v>0</v>
      </c>
      <c r="BB286" s="230">
        <f>IF($AR286=0,VLOOKUP(MID($A286,4,5),'Project splits'!$C$5:$AM$346,BB$22,FALSE),IF(ISNA(VLOOKUP($A286,'Success Asset Classes'!$B$15:$BD$377,BB$21,FALSE)),VLOOKUP(MID($A286,4,5),'Project splits'!$C$5:$AM$346,BB$22,FALSE),VLOOKUP($A286,'Success Asset Classes'!$B$15:$BD$377,BB$21,FALSE)))</f>
        <v>0</v>
      </c>
      <c r="BC286" s="230">
        <f>IF($AR286=0,VLOOKUP(MID($A286,4,5),'Project splits'!$C$5:$AM$346,BC$22,FALSE),IF(ISNA(VLOOKUP($A286,'Success Asset Classes'!$B$15:$BD$377,BC$21,FALSE)),VLOOKUP(MID($A286,4,5),'Project splits'!$C$5:$AM$346,BC$22,FALSE),VLOOKUP($A286,'Success Asset Classes'!$B$15:$BD$377,BC$21,FALSE)))</f>
        <v>0</v>
      </c>
      <c r="BD286" s="230">
        <f>IF($AR286=0,VLOOKUP(MID($A286,4,5),'Project splits'!$C$5:$AM$346,BD$22,FALSE),IF(ISNA(VLOOKUP($A286,'Success Asset Classes'!$B$15:$BD$377,BD$21,FALSE)),VLOOKUP(MID($A286,4,5),'Project splits'!$C$5:$AM$346,BD$22,FALSE),VLOOKUP($A286,'Success Asset Classes'!$B$15:$BD$377,BD$21,FALSE)))</f>
        <v>0</v>
      </c>
      <c r="BE286" s="230">
        <f>IF($AR286=0,VLOOKUP(MID($A286,4,5),'Project splits'!$C$5:$AM$346,BE$22,FALSE),IF(ISNA(VLOOKUP($A286,'Success Asset Classes'!$B$15:$BD$377,BE$21,FALSE)),VLOOKUP(MID($A286,4,5),'Project splits'!$C$5:$AM$346,BE$22,FALSE),VLOOKUP($A286,'Success Asset Classes'!$B$15:$BD$377,BE$21,FALSE)))</f>
        <v>0</v>
      </c>
      <c r="BF286" s="230">
        <f>IF($AR286=0,VLOOKUP(MID($A286,4,5),'Project splits'!$C$5:$AM$346,BF$22,FALSE),IF(ISNA(VLOOKUP($A286,'Success Asset Classes'!$B$15:$BD$377,BF$21,FALSE)),VLOOKUP(MID($A286,4,5),'Project splits'!$C$5:$AM$346,BF$22,FALSE),VLOOKUP($A286,'Success Asset Classes'!$B$15:$BD$377,BF$21,FALSE)))</f>
        <v>0</v>
      </c>
      <c r="BG286" s="230">
        <f>IF($AR286=0,VLOOKUP(MID($A286,4,5),'Project splits'!$C$5:$AM$346,BG$22,FALSE),IF(ISNA(VLOOKUP($A286,'Success Asset Classes'!$B$15:$BD$377,BG$21,FALSE)),VLOOKUP(MID($A286,4,5),'Project splits'!$C$5:$AM$346,BG$22,FALSE),VLOOKUP($A286,'Success Asset Classes'!$B$15:$BD$377,BG$21,FALSE)))</f>
        <v>0.41858617482057603</v>
      </c>
      <c r="BH286" s="230">
        <f>IF($AR286=0,VLOOKUP(MID($A286,4,5),'Project splits'!$C$5:$AM$346,BH$22,FALSE),IF(ISNA(VLOOKUP($A286,'Success Asset Classes'!$B$15:$BD$377,BH$21,FALSE)),VLOOKUP(MID($A286,4,5),'Project splits'!$C$5:$AM$346,BH$22,FALSE),VLOOKUP($A286,'Success Asset Classes'!$B$15:$BD$377,BH$21,FALSE)))</f>
        <v>0</v>
      </c>
      <c r="BI286" s="230">
        <f>IF($AR286=0,VLOOKUP(MID($A286,4,5),'Project splits'!$C$5:$AM$346,BI$22,FALSE),IF(ISNA(VLOOKUP($A286,'Success Asset Classes'!$B$15:$BD$377,BI$21,FALSE)),VLOOKUP(MID($A286,4,5),'Project splits'!$C$5:$AM$346,BI$22,FALSE),VLOOKUP($A286,'Success Asset Classes'!$B$15:$BD$377,BI$21,FALSE)))</f>
        <v>0.33239655407202262</v>
      </c>
      <c r="BJ286" s="230">
        <f>IF($AR286=0,VLOOKUP(MID($A286,4,5),'Project splits'!$C$5:$AM$346,BJ$22,FALSE),IF(ISNA(VLOOKUP($A286,'Success Asset Classes'!$B$15:$BD$377,BJ$21,FALSE)),VLOOKUP(MID($A286,4,5),'Project splits'!$C$5:$AM$346,BJ$22,FALSE),VLOOKUP($A286,'Success Asset Classes'!$B$15:$BD$377,BJ$21,FALSE)))</f>
        <v>0</v>
      </c>
      <c r="BK286" s="230">
        <f>IF($AR286=0,VLOOKUP(MID($A286,4,5),'Project splits'!$C$5:$AM$346,BK$22,FALSE),IF(ISNA(VLOOKUP($A286,'Success Asset Classes'!$B$15:$BD$377,BK$21,FALSE)),VLOOKUP(MID($A286,4,5),'Project splits'!$C$5:$AM$346,BK$22,FALSE),VLOOKUP($A286,'Success Asset Classes'!$B$15:$BD$377,BK$21,FALSE)))</f>
        <v>0</v>
      </c>
      <c r="BL286" s="230">
        <f>IF($AR286=0,VLOOKUP(MID($A286,4,5),'Project splits'!$C$5:$AM$346,BL$22,FALSE),IF(ISNA(VLOOKUP($A286,'Success Asset Classes'!$B$15:$BD$377,BL$21,FALSE)),VLOOKUP(MID($A286,4,5),'Project splits'!$C$5:$AM$346,BL$22,FALSE),VLOOKUP($A286,'Success Asset Classes'!$B$15:$BD$377,BL$21,FALSE)))</f>
        <v>0</v>
      </c>
      <c r="BM286" s="230">
        <f>IF($AR286=0,VLOOKUP(MID($A286,4,5),'Project splits'!$C$5:$AM$346,BM$22,FALSE),IF(ISNA(VLOOKUP($A286,'Success Asset Classes'!$B$15:$BD$377,BM$21,FALSE)),VLOOKUP(MID($A286,4,5),'Project splits'!$C$5:$AM$346,BM$22,FALSE),VLOOKUP($A286,'Success Asset Classes'!$B$15:$BD$377,BM$21,FALSE)))</f>
        <v>0</v>
      </c>
      <c r="BN286" s="230">
        <f>IF($AR286=0,VLOOKUP(MID($A286,4,5),'Project splits'!$C$5:$AM$346,BN$22,FALSE),IF(ISNA(VLOOKUP($A286,'Success Asset Classes'!$B$15:$BD$377,BN$21,FALSE)),VLOOKUP(MID($A286,4,5),'Project splits'!$C$5:$AM$346,BN$22,FALSE),VLOOKUP($A286,'Success Asset Classes'!$B$15:$BD$377,BN$21,FALSE)))</f>
        <v>0</v>
      </c>
      <c r="BO286" s="230">
        <f>IF($AR286=0,VLOOKUP(MID($A286,4,5),'Project splits'!$C$5:$AM$346,BO$22,FALSE),IF(ISNA(VLOOKUP($A286,'Success Asset Classes'!$B$15:$BD$377,BO$21,FALSE)),VLOOKUP(MID($A286,4,5),'Project splits'!$C$5:$AM$346,BO$22,FALSE),VLOOKUP($A286,'Success Asset Classes'!$B$15:$BD$377,BO$21,FALSE)))</f>
        <v>0</v>
      </c>
      <c r="BP286" s="230">
        <f>IF($AR286=0,VLOOKUP(MID($A286,4,5),'Project splits'!$C$5:$AM$346,BP$22,FALSE),IF(ISNA(VLOOKUP($A286,'Success Asset Classes'!$B$15:$BD$377,BP$21,FALSE)),VLOOKUP(MID($A286,4,5),'Project splits'!$C$5:$AM$346,BP$22,FALSE),VLOOKUP($A286,'Success Asset Classes'!$B$15:$BD$377,BP$21,FALSE)))</f>
        <v>0</v>
      </c>
      <c r="BQ286" s="230">
        <f>IF($AR286=0,VLOOKUP(MID($A286,4,5),'Project splits'!$C$5:$AM$346,BQ$22,FALSE),IF(ISNA(VLOOKUP($A286,'Success Asset Classes'!$B$15:$BD$377,BQ$21,FALSE)),VLOOKUP(MID($A286,4,5),'Project splits'!$C$5:$AM$346,BQ$22,FALSE),VLOOKUP($A286,'Success Asset Classes'!$B$15:$BD$377,BQ$21,FALSE)))</f>
        <v>0</v>
      </c>
      <c r="BR286" s="230">
        <f>IF($AR286=0,VLOOKUP(MID($A286,4,5),'Project splits'!$C$5:$AM$346,BR$22,FALSE),IF(ISNA(VLOOKUP($A286,'Success Asset Classes'!$B$15:$BD$377,BR$21,FALSE)),VLOOKUP(MID($A286,4,5),'Project splits'!$C$5:$AM$346,BR$22,FALSE),VLOOKUP($A286,'Success Asset Classes'!$B$15:$BD$377,BR$21,FALSE)))</f>
        <v>0.24901727110740132</v>
      </c>
      <c r="BS286" s="247">
        <f t="shared" si="81"/>
        <v>1</v>
      </c>
      <c r="BT286" s="249">
        <f>1+IF(ISNA(VLOOKUP($A286,'Project labour content'!$A$7:$D$255,'Project labour content'!$D$1,FALSE)),VLOOKUP($D286,'Project labour content'!$F$6:$G$15,'Project labour content'!$G$1,FALSE),VLOOKUP($A286,'Project labour content'!$A$7:$D$255,'Project labour content'!$D$1,FALSE))*LabEsc22*1</f>
        <v>1.0008946620064583</v>
      </c>
      <c r="BU286" s="249">
        <f>1+IF(ISNA(VLOOKUP($A286,'Project labour content'!$A$7:$D$255,'Project labour content'!$D$1,FALSE)),VLOOKUP($D286,'Project labour content'!$F$6:$G$15,'Project labour content'!$G$1,FALSE),VLOOKUP($A286,'Project labour content'!$A$7:$D$255,'Project labour content'!$D$1,FALSE))*LabEsc23*1</f>
        <v>1.0017936183905476</v>
      </c>
      <c r="BV286" s="249">
        <f>1+IF(ISNA(VLOOKUP($A286,'Project labour content'!$A$7:$D$255,'Project labour content'!$D$1,FALSE)),VLOOKUP($D286,'Project labour content'!$F$6:$G$15,'Project labour content'!$G$1,FALSE),VLOOKUP($A286,'Project labour content'!$A$7:$D$255,'Project labour content'!$D$1,FALSE))*LabEsc24*1</f>
        <v>1.0026404353043599</v>
      </c>
      <c r="BW286" s="249">
        <f>1+IF(ISNA(VLOOKUP($A286,'Project labour content'!$A$7:$D$255,'Project labour content'!$D$1,FALSE)),VLOOKUP($D286,'Project labour content'!$F$6:$G$15,'Project labour content'!$G$1,FALSE),VLOOKUP($A286,'Project labour content'!$A$7:$D$255,'Project labour content'!$D$1,FALSE))*LabEsc25*1</f>
        <v>1.0037746054242589</v>
      </c>
      <c r="BX286" s="249">
        <f>1+IF(ISNA(VLOOKUP($A286,'Project labour content'!$A$7:$D$255,'Project labour content'!$D$1,FALSE)),VLOOKUP($D286,'Project labour content'!$F$6:$G$15,'Project labour content'!$G$1,FALSE),VLOOKUP($A286,'Project labour content'!$A$7:$D$255,'Project labour content'!$D$1,FALSE))*LabEsc26*1</f>
        <v>1.0050106618265955</v>
      </c>
      <c r="BY286" s="249">
        <f>1+IF(ISNA(VLOOKUP($A286,'Project labour content'!$A$7:$D$255,'Project labour content'!$D$1,FALSE)),VLOOKUP($D286,'Project labour content'!$F$6:$G$15,'Project labour content'!$G$1,FALSE),VLOOKUP($A286,'Project labour content'!$A$7:$D$255,'Project labour content'!$D$1,FALSE))*LabEsc27*1</f>
        <v>1.0057762561459505</v>
      </c>
      <c r="BZ286" s="249">
        <f>1+IF(ISNA(VLOOKUP($A286,'Project labour content'!$A$7:$D$255,'Project labour content'!$D$1,FALSE)),VLOOKUP($D286,'Project labour content'!$F$6:$G$15,'Project labour content'!$G$1,FALSE),VLOOKUP($A286,'Project labour content'!$A$7:$D$255,'Project labour content'!$D$1,FALSE))*LabEsc28*1</f>
        <v>1.0063527486684249</v>
      </c>
      <c r="CA286" s="249">
        <f>1+IF(ISNA(VLOOKUP($A286,'Project labour content'!$A$7:$D$255,'Project labour content'!$D$1,FALSE)),VLOOKUP($D286,'Project labour content'!$F$6:$G$15,'Project labour content'!$G$1,FALSE),VLOOKUP($A286,'Project labour content'!$A$7:$D$255,'Project labour content'!$D$1,FALSE))*LabEsc29*1</f>
        <v>1.0072779038684916</v>
      </c>
      <c r="CB286" s="250" t="str">
        <f>IF(ISNA(VLOOKUP($A286,'Project labour content'!$A$7:$D$255,'Project labour content'!$D$1,FALSE)),"Category","Project")</f>
        <v>Category</v>
      </c>
      <c r="CD286" s="247" t="str">
        <f t="shared" si="82"/>
        <v>15025</v>
      </c>
      <c r="CE286" s="3"/>
    </row>
    <row r="287" spans="1:83" x14ac:dyDescent="0.15">
      <c r="A287" s="11" t="s">
        <v>894</v>
      </c>
      <c r="B287" s="11" t="str">
        <f>VLOOKUP($A287,'Incurred Real 2022$'!$A$25:$AC$426,'Incurred Real 2022$'!B$1,FALSE)</f>
        <v>Implementation of Predict risk management software</v>
      </c>
      <c r="C287" s="11" t="str">
        <f>VLOOKUP($A287,'Incurred Real 2022$'!$A$25:$AC$426,'Incurred Real 2022$'!C$1,FALSE)</f>
        <v>ExAnte</v>
      </c>
      <c r="D287" s="11" t="str">
        <f>VLOOKUP($A287,'Incurred Real 2022$'!$A$25:$AC$426,'Incurred Real 2022$'!D$1,FALSE)</f>
        <v>Information Technology</v>
      </c>
      <c r="E287" s="11" t="str">
        <f>VLOOKUP($A287,'Incurred Real 2022$'!$A$25:$AC$426,'Incurred Real 2022$'!E$1,FALSE)</f>
        <v>Closed</v>
      </c>
      <c r="F287" s="105" t="str">
        <f>IF(VLOOKUP($A287,'Incurred Real 2022$'!$A$25:$AC$426,'Incurred Real 2022$'!F$1,FALSE)=0,"",VLOOKUP($A287,'Incurred Real 2022$'!$A$25:$AC$426,'Incurred Real 2022$'!F$1,FALSE))</f>
        <v/>
      </c>
      <c r="G287" s="105" t="str">
        <f>IF(VLOOKUP($A287,'Incurred Real 2022$'!$A$25:$AC$426,'Incurred Real 2022$'!G$1,FALSE)=0,"",VLOOKUP($A287,'Incurred Real 2022$'!$A$25:$AC$426,'Incurred Real 2022$'!G$1,FALSE))</f>
        <v/>
      </c>
      <c r="H287" s="105" t="str">
        <f>IF(VLOOKUP($A287,'Incurred Real 2022$'!$A$25:$AC$426,'Incurred Real 2022$'!H$1,FALSE)=0,"",VLOOKUP($A287,'Incurred Real 2022$'!$A$25:$AC$426,'Incurred Real 2022$'!H$1,FALSE))</f>
        <v/>
      </c>
      <c r="I287" s="105" t="str">
        <f>IF(VLOOKUP($A287,'Incurred Real 2022$'!$A$25:$AC$426,'Incurred Real 2022$'!I$1,FALSE)=0,"",VLOOKUP($A287,'Incurred Real 2022$'!$A$25:$AC$426,'Incurred Real 2022$'!I$1,FALSE))</f>
        <v/>
      </c>
      <c r="J287" s="105" t="str">
        <f>IF(VLOOKUP($A287,'Incurred Real 2022$'!$A$25:$AC$426,'Incurred Real 2022$'!J$1,FALSE)=0,"",VLOOKUP($A287,'Incurred Real 2022$'!$A$25:$AC$426,'Incurred Real 2022$'!J$1,FALSE))</f>
        <v/>
      </c>
      <c r="K287" s="105" t="str">
        <f>IF(VLOOKUP($A287,'Incurred Real 2022$'!$A$25:$AC$426,'Incurred Real 2022$'!K$1,FALSE)=0,"",VLOOKUP($A287,'Incurred Real 2022$'!$A$25:$AC$426,'Incurred Real 2022$'!K$1,FALSE))</f>
        <v/>
      </c>
      <c r="L287" s="105" t="str">
        <f>IF(VLOOKUP($A287,'Incurred Real 2022$'!$A$25:$AC$426,'Incurred Real 2022$'!L$1,FALSE)=0,"",VLOOKUP($A287,'Incurred Real 2022$'!$A$25:$AC$426,'Incurred Real 2022$'!L$1,FALSE))</f>
        <v/>
      </c>
      <c r="M287" s="105" t="str">
        <f>IF(VLOOKUP($A287,'Incurred Real 2022$'!$A$25:$AC$426,'Incurred Real 2022$'!M$1,FALSE)=0,"",VLOOKUP($A287,'Incurred Real 2022$'!$A$25:$AC$426,'Incurred Real 2022$'!M$1,FALSE))</f>
        <v/>
      </c>
      <c r="N287" s="105" t="str">
        <f>IF(VLOOKUP($A287,'Incurred Real 2022$'!$A$25:$AC$426,'Incurred Real 2022$'!N$1,FALSE)=0,"",VLOOKUP($A287,'Incurred Real 2022$'!$A$25:$AC$426,'Incurred Real 2022$'!N$1,FALSE))</f>
        <v/>
      </c>
      <c r="O287" s="105" t="str">
        <f>IF(VLOOKUP($A287,'Incurred Real 2022$'!$A$25:$AC$426,'Incurred Real 2022$'!O$1,FALSE)=0,"",VLOOKUP($A287,'Incurred Real 2022$'!$A$25:$AC$426,'Incurred Real 2022$'!O$1,FALSE))</f>
        <v/>
      </c>
      <c r="P287" s="105" t="str">
        <f>IF(VLOOKUP($A287,'Incurred Real 2022$'!$A$25:$AC$426,'Incurred Real 2022$'!P$1,FALSE)=0,"",VLOOKUP($A287,'Incurred Real 2022$'!$A$25:$AC$426,'Incurred Real 2022$'!P$1,FALSE))</f>
        <v/>
      </c>
      <c r="Q287" s="105" t="str">
        <f>IF(VLOOKUP($A287,'Incurred Real 2022$'!$A$25:$AC$426,'Incurred Real 2022$'!Q$1,FALSE)=0,"",VLOOKUP($A287,'Incurred Real 2022$'!$A$25:$AC$426,'Incurred Real 2022$'!Q$1,FALSE))</f>
        <v/>
      </c>
      <c r="R287" s="105" t="str">
        <f>IF(VLOOKUP($A287,'Incurred Real 2022$'!$A$25:$AC$426,'Incurred Real 2022$'!R$1,FALSE)=0,"",VLOOKUP($A287,'Incurred Real 2022$'!$A$25:$AC$426,'Incurred Real 2022$'!R$1,FALSE))</f>
        <v/>
      </c>
      <c r="S287" s="105" t="str">
        <f>IF(VLOOKUP($A287,'Incurred Real 2022$'!$A$25:$AC$426,'Incurred Real 2022$'!S$1,FALSE)=0,"",VLOOKUP($A287,'Incurred Real 2022$'!$A$25:$AC$426,'Incurred Real 2022$'!S$1,FALSE))</f>
        <v/>
      </c>
      <c r="T287" s="105">
        <f>IF(VLOOKUP($A287,'Incurred Real 2022$'!$A$25:$AC$426,'Incurred Real 2022$'!T$1,FALSE)=0,"",VLOOKUP($A287,'Incurred Real 2022$'!$A$25:$AC$426,'Incurred Real 2022$'!T$1,FALSE))</f>
        <v>204708.17</v>
      </c>
      <c r="U287" s="105">
        <f>IF(VLOOKUP($A287,'Incurred Real 2022$'!$A$25:$AC$426,'Incurred Real 2022$'!U$1,FALSE)=0,"",VLOOKUP($A287,'Incurred Real 2022$'!$A$25:$AC$426,'Incurred Real 2022$'!U$1,FALSE))</f>
        <v>251.95</v>
      </c>
      <c r="V287" s="13" t="str">
        <f>IF(ISTEXT(VLOOKUP($A287,'Incurred Real 2022$'!$A$25:$AC$426,'Incurred Real 2022$'!V$1,FALSE)),"",(VLOOKUP($A287,'Incurred Real 2022$'!$A$25:$AC$426,'Incurred Real 2022$'!V$1,FALSE))*BT287*Incurred_Real!V$15)</f>
        <v/>
      </c>
      <c r="W287" s="13" t="str">
        <f>IF(ISTEXT(VLOOKUP($A287,'Incurred Real 2022$'!$A$25:$AC$426,'Incurred Real 2022$'!W$1,FALSE)),"",(VLOOKUP($A287,'Incurred Real 2022$'!$A$25:$AC$426,'Incurred Real 2022$'!W$1,FALSE))*BU287*Incurred_Real!W$15)</f>
        <v/>
      </c>
      <c r="X287" s="220" t="str">
        <f>IF(ISTEXT(VLOOKUP($A287,'Incurred Real 2022$'!$A$25:$AC$426,'Incurred Real 2022$'!X$1,FALSE)),"",(VLOOKUP($A287,'Incurred Real 2022$'!$A$25:$AC$426,'Incurred Real 2022$'!X$1,FALSE))*BV287*Incurred_Real!X$15)</f>
        <v/>
      </c>
      <c r="Y287" s="217" t="str">
        <f>IF(ISTEXT(VLOOKUP($A287,'Incurred Real 2022$'!$A$25:$AC$426,'Incurred Real 2022$'!Y$1,FALSE)),"",(VLOOKUP($A287,'Incurred Real 2022$'!$A$25:$AC$426,'Incurred Real 2022$'!Y$1,FALSE))*BW287*Incurred_Real!Y$15)</f>
        <v/>
      </c>
      <c r="Z287" s="13" t="str">
        <f>IF(ISTEXT(VLOOKUP($A287,'Incurred Real 2022$'!$A$25:$AC$426,'Incurred Real 2022$'!Z$1,FALSE)),"",(VLOOKUP($A287,'Incurred Real 2022$'!$A$25:$AC$426,'Incurred Real 2022$'!Z$1,FALSE))*BX287*Incurred_Real!Z$15)</f>
        <v/>
      </c>
      <c r="AA287" s="13" t="str">
        <f>IF(ISTEXT(VLOOKUP($A287,'Incurred Real 2022$'!$A$25:$AC$426,'Incurred Real 2022$'!AA$1,FALSE)),"",(VLOOKUP($A287,'Incurred Real 2022$'!$A$25:$AC$426,'Incurred Real 2022$'!AA$1,FALSE))*BY287*Incurred_Real!AA$15)</f>
        <v/>
      </c>
      <c r="AB287" s="13" t="str">
        <f>IF(ISTEXT(VLOOKUP($A287,'Incurred Real 2022$'!$A$25:$AC$426,'Incurred Real 2022$'!AB$1,FALSE)),"",(VLOOKUP($A287,'Incurred Real 2022$'!$A$25:$AC$426,'Incurred Real 2022$'!AB$1,FALSE))*BZ287*Incurred_Real!AB$15)</f>
        <v/>
      </c>
      <c r="AC287" s="13" t="str">
        <f>IF(ISTEXT(VLOOKUP($A287,'Incurred Real 2022$'!$A$25:$AC$426,'Incurred Real 2022$'!AC$1,FALSE)),"",(VLOOKUP($A287,'Incurred Real 2022$'!$A$25:$AC$426,'Incurred Real 2022$'!AC$1,FALSE))*CA287*Incurred_Real!AC$15)</f>
        <v/>
      </c>
      <c r="AD287" s="221">
        <f t="shared" si="77"/>
        <v>204960.12000000002</v>
      </c>
      <c r="AE287" s="221">
        <f t="shared" si="78"/>
        <v>204960.12000000002</v>
      </c>
      <c r="AF287" s="239">
        <f t="shared" si="83"/>
        <v>247206.55481914635</v>
      </c>
      <c r="AG287" s="222">
        <f t="shared" si="79"/>
        <v>198608.15362153636</v>
      </c>
      <c r="AH287" s="223">
        <f t="shared" si="76"/>
        <v>1.244694894501754</v>
      </c>
      <c r="AI287" s="224">
        <f t="shared" si="80"/>
        <v>2021</v>
      </c>
      <c r="AJ287" s="225">
        <f>VLOOKUP($A287,Project_Commissioning!$C$4:$H$355,Project_Commissioning!F$1,FALSE)</f>
        <v>43994</v>
      </c>
      <c r="AK287" s="226">
        <f>VLOOKUP($A287,Project_Commissioning!$C$4:$H$355,Project_Commissioning!G$1,FALSE)</f>
        <v>2020</v>
      </c>
      <c r="AL287" s="225" t="str">
        <f>IF(VLOOKUP($A287,Project_Commissioning!$C$4:$H$355,Project_Commissioning!H$1,FALSE)=0,"",VLOOKUP($A287,Project_Commissioning!$C$4:$H$355,Project_Commissioning!H$1,FALSE))</f>
        <v/>
      </c>
      <c r="AM287" s="237">
        <f t="shared" si="84"/>
        <v>219563.52719878173</v>
      </c>
      <c r="AN287" s="221" cm="1">
        <f t="array" ref="AN287">IF(ROUND(AE287,0)=0,0,LOOKUP(2,1/(F287:AC287&lt;&gt;""),F287:AC287))</f>
        <v>251.95</v>
      </c>
      <c r="AO287" s="221">
        <f t="shared" si="85"/>
        <v>0</v>
      </c>
      <c r="AP287" s="79"/>
      <c r="AQ287" s="20"/>
      <c r="AR287" s="245">
        <f>IF(ISNA(VLOOKUP($A287,'Success Asset Classes'!$B$15:$AA$114,'Success Asset Classes'!$AA$1,FALSE)),0,VLOOKUP($A287,'Success Asset Classes'!$B$15:$AA$114,'Success Asset Classes'!$AA$1,FALSE))</f>
        <v>0</v>
      </c>
      <c r="AS287" s="230">
        <f>IF($AR287=0,VLOOKUP(MID($A287,4,5),'Project splits'!$C$5:$AM$346,AS$22,FALSE),IF(ISNA(VLOOKUP($A287,'Success Asset Classes'!$B$15:$BD$377,AS$21,FALSE)),VLOOKUP(MID($A287,4,5),'Project splits'!$C$5:$AM$346,AS$22,FALSE),VLOOKUP($A287,'Success Asset Classes'!$B$15:$BD$377,AS$21,FALSE)))</f>
        <v>0</v>
      </c>
      <c r="AT287" s="230">
        <f>IF($AR287=0,VLOOKUP(MID($A287,4,5),'Project splits'!$C$5:$AM$346,AT$22,FALSE),IF(ISNA(VLOOKUP($A287,'Success Asset Classes'!$B$15:$BD$377,AT$21,FALSE)),VLOOKUP(MID($A287,4,5),'Project splits'!$C$5:$AM$346,AT$22,FALSE),VLOOKUP($A287,'Success Asset Classes'!$B$15:$BD$377,AT$21,FALSE)))</f>
        <v>0</v>
      </c>
      <c r="AU287" s="230">
        <f>IF($AR287=0,VLOOKUP(MID($A287,4,5),'Project splits'!$C$5:$AM$346,AU$22,FALSE),IF(ISNA(VLOOKUP($A287,'Success Asset Classes'!$B$15:$BD$377,AU$21,FALSE)),VLOOKUP(MID($A287,4,5),'Project splits'!$C$5:$AM$346,AU$22,FALSE),VLOOKUP($A287,'Success Asset Classes'!$B$15:$BD$377,AU$21,FALSE)))</f>
        <v>0</v>
      </c>
      <c r="AV287" s="230">
        <f>IF($AR287=0,VLOOKUP(MID($A287,4,5),'Project splits'!$C$5:$AM$346,AV$22,FALSE),IF(ISNA(VLOOKUP($A287,'Success Asset Classes'!$B$15:$BD$377,AV$21,FALSE)),VLOOKUP(MID($A287,4,5),'Project splits'!$C$5:$AM$346,AV$22,FALSE),VLOOKUP($A287,'Success Asset Classes'!$B$15:$BD$377,AV$21,FALSE)))</f>
        <v>1</v>
      </c>
      <c r="AW287" s="230">
        <f>IF($AR287=0,VLOOKUP(MID($A287,4,5),'Project splits'!$C$5:$AM$346,AW$22,FALSE),IF(ISNA(VLOOKUP($A287,'Success Asset Classes'!$B$15:$BD$377,AW$21,FALSE)),VLOOKUP(MID($A287,4,5),'Project splits'!$C$5:$AM$346,AW$22,FALSE),VLOOKUP($A287,'Success Asset Classes'!$B$15:$BD$377,AW$21,FALSE)))</f>
        <v>0</v>
      </c>
      <c r="AX287" s="230">
        <f>IF($AR287=0,VLOOKUP(MID($A287,4,5),'Project splits'!$C$5:$AM$346,AX$22,FALSE),IF(ISNA(VLOOKUP($A287,'Success Asset Classes'!$B$15:$BD$377,AX$21,FALSE)),VLOOKUP(MID($A287,4,5),'Project splits'!$C$5:$AM$346,AX$22,FALSE),VLOOKUP($A287,'Success Asset Classes'!$B$15:$BD$377,AX$21,FALSE)))</f>
        <v>0</v>
      </c>
      <c r="AY287" s="230">
        <f>IF($AR287=0,VLOOKUP(MID($A287,4,5),'Project splits'!$C$5:$AM$346,AY$22,FALSE),IF(ISNA(VLOOKUP($A287,'Success Asset Classes'!$B$15:$BD$377,AY$21,FALSE)),VLOOKUP(MID($A287,4,5),'Project splits'!$C$5:$AM$346,AY$22,FALSE),VLOOKUP($A287,'Success Asset Classes'!$B$15:$BD$377,AY$21,FALSE)))</f>
        <v>0</v>
      </c>
      <c r="AZ287" s="230">
        <f>IF($AR287=0,VLOOKUP(MID($A287,4,5),'Project splits'!$C$5:$AM$346,AZ$22,FALSE),IF(ISNA(VLOOKUP($A287,'Success Asset Classes'!$B$15:$BD$377,AZ$21,FALSE)),VLOOKUP(MID($A287,4,5),'Project splits'!$C$5:$AM$346,AZ$22,FALSE),VLOOKUP($A287,'Success Asset Classes'!$B$15:$BD$377,AZ$21,FALSE)))</f>
        <v>0</v>
      </c>
      <c r="BA287" s="230">
        <f>IF($AR287=0,VLOOKUP(MID($A287,4,5),'Project splits'!$C$5:$AM$346,BA$22,FALSE),IF(ISNA(VLOOKUP($A287,'Success Asset Classes'!$B$15:$BD$377,BA$21,FALSE)),VLOOKUP(MID($A287,4,5),'Project splits'!$C$5:$AM$346,BA$22,FALSE),VLOOKUP($A287,'Success Asset Classes'!$B$15:$BD$377,BA$21,FALSE)))</f>
        <v>0</v>
      </c>
      <c r="BB287" s="230">
        <f>IF($AR287=0,VLOOKUP(MID($A287,4,5),'Project splits'!$C$5:$AM$346,BB$22,FALSE),IF(ISNA(VLOOKUP($A287,'Success Asset Classes'!$B$15:$BD$377,BB$21,FALSE)),VLOOKUP(MID($A287,4,5),'Project splits'!$C$5:$AM$346,BB$22,FALSE),VLOOKUP($A287,'Success Asset Classes'!$B$15:$BD$377,BB$21,FALSE)))</f>
        <v>0</v>
      </c>
      <c r="BC287" s="230">
        <f>IF($AR287=0,VLOOKUP(MID($A287,4,5),'Project splits'!$C$5:$AM$346,BC$22,FALSE),IF(ISNA(VLOOKUP($A287,'Success Asset Classes'!$B$15:$BD$377,BC$21,FALSE)),VLOOKUP(MID($A287,4,5),'Project splits'!$C$5:$AM$346,BC$22,FALSE),VLOOKUP($A287,'Success Asset Classes'!$B$15:$BD$377,BC$21,FALSE)))</f>
        <v>0</v>
      </c>
      <c r="BD287" s="230">
        <f>IF($AR287=0,VLOOKUP(MID($A287,4,5),'Project splits'!$C$5:$AM$346,BD$22,FALSE),IF(ISNA(VLOOKUP($A287,'Success Asset Classes'!$B$15:$BD$377,BD$21,FALSE)),VLOOKUP(MID($A287,4,5),'Project splits'!$C$5:$AM$346,BD$22,FALSE),VLOOKUP($A287,'Success Asset Classes'!$B$15:$BD$377,BD$21,FALSE)))</f>
        <v>0</v>
      </c>
      <c r="BE287" s="230">
        <f>IF($AR287=0,VLOOKUP(MID($A287,4,5),'Project splits'!$C$5:$AM$346,BE$22,FALSE),IF(ISNA(VLOOKUP($A287,'Success Asset Classes'!$B$15:$BD$377,BE$21,FALSE)),VLOOKUP(MID($A287,4,5),'Project splits'!$C$5:$AM$346,BE$22,FALSE),VLOOKUP($A287,'Success Asset Classes'!$B$15:$BD$377,BE$21,FALSE)))</f>
        <v>0</v>
      </c>
      <c r="BF287" s="230">
        <f>IF($AR287=0,VLOOKUP(MID($A287,4,5),'Project splits'!$C$5:$AM$346,BF$22,FALSE),IF(ISNA(VLOOKUP($A287,'Success Asset Classes'!$B$15:$BD$377,BF$21,FALSE)),VLOOKUP(MID($A287,4,5),'Project splits'!$C$5:$AM$346,BF$22,FALSE),VLOOKUP($A287,'Success Asset Classes'!$B$15:$BD$377,BF$21,FALSE)))</f>
        <v>0</v>
      </c>
      <c r="BG287" s="230">
        <f>IF($AR287=0,VLOOKUP(MID($A287,4,5),'Project splits'!$C$5:$AM$346,BG$22,FALSE),IF(ISNA(VLOOKUP($A287,'Success Asset Classes'!$B$15:$BD$377,BG$21,FALSE)),VLOOKUP(MID($A287,4,5),'Project splits'!$C$5:$AM$346,BG$22,FALSE),VLOOKUP($A287,'Success Asset Classes'!$B$15:$BD$377,BG$21,FALSE)))</f>
        <v>0</v>
      </c>
      <c r="BH287" s="230">
        <f>IF($AR287=0,VLOOKUP(MID($A287,4,5),'Project splits'!$C$5:$AM$346,BH$22,FALSE),IF(ISNA(VLOOKUP($A287,'Success Asset Classes'!$B$15:$BD$377,BH$21,FALSE)),VLOOKUP(MID($A287,4,5),'Project splits'!$C$5:$AM$346,BH$22,FALSE),VLOOKUP($A287,'Success Asset Classes'!$B$15:$BD$377,BH$21,FALSE)))</f>
        <v>0</v>
      </c>
      <c r="BI287" s="230">
        <f>IF($AR287=0,VLOOKUP(MID($A287,4,5),'Project splits'!$C$5:$AM$346,BI$22,FALSE),IF(ISNA(VLOOKUP($A287,'Success Asset Classes'!$B$15:$BD$377,BI$21,FALSE)),VLOOKUP(MID($A287,4,5),'Project splits'!$C$5:$AM$346,BI$22,FALSE),VLOOKUP($A287,'Success Asset Classes'!$B$15:$BD$377,BI$21,FALSE)))</f>
        <v>0</v>
      </c>
      <c r="BJ287" s="230">
        <f>IF($AR287=0,VLOOKUP(MID($A287,4,5),'Project splits'!$C$5:$AM$346,BJ$22,FALSE),IF(ISNA(VLOOKUP($A287,'Success Asset Classes'!$B$15:$BD$377,BJ$21,FALSE)),VLOOKUP(MID($A287,4,5),'Project splits'!$C$5:$AM$346,BJ$22,FALSE),VLOOKUP($A287,'Success Asset Classes'!$B$15:$BD$377,BJ$21,FALSE)))</f>
        <v>0</v>
      </c>
      <c r="BK287" s="230">
        <f>IF($AR287=0,VLOOKUP(MID($A287,4,5),'Project splits'!$C$5:$AM$346,BK$22,FALSE),IF(ISNA(VLOOKUP($A287,'Success Asset Classes'!$B$15:$BD$377,BK$21,FALSE)),VLOOKUP(MID($A287,4,5),'Project splits'!$C$5:$AM$346,BK$22,FALSE),VLOOKUP($A287,'Success Asset Classes'!$B$15:$BD$377,BK$21,FALSE)))</f>
        <v>0</v>
      </c>
      <c r="BL287" s="230">
        <f>IF($AR287=0,VLOOKUP(MID($A287,4,5),'Project splits'!$C$5:$AM$346,BL$22,FALSE),IF(ISNA(VLOOKUP($A287,'Success Asset Classes'!$B$15:$BD$377,BL$21,FALSE)),VLOOKUP(MID($A287,4,5),'Project splits'!$C$5:$AM$346,BL$22,FALSE),VLOOKUP($A287,'Success Asset Classes'!$B$15:$BD$377,BL$21,FALSE)))</f>
        <v>0</v>
      </c>
      <c r="BM287" s="230">
        <f>IF($AR287=0,VLOOKUP(MID($A287,4,5),'Project splits'!$C$5:$AM$346,BM$22,FALSE),IF(ISNA(VLOOKUP($A287,'Success Asset Classes'!$B$15:$BD$377,BM$21,FALSE)),VLOOKUP(MID($A287,4,5),'Project splits'!$C$5:$AM$346,BM$22,FALSE),VLOOKUP($A287,'Success Asset Classes'!$B$15:$BD$377,BM$21,FALSE)))</f>
        <v>0</v>
      </c>
      <c r="BN287" s="230">
        <f>IF($AR287=0,VLOOKUP(MID($A287,4,5),'Project splits'!$C$5:$AM$346,BN$22,FALSE),IF(ISNA(VLOOKUP($A287,'Success Asset Classes'!$B$15:$BD$377,BN$21,FALSE)),VLOOKUP(MID($A287,4,5),'Project splits'!$C$5:$AM$346,BN$22,FALSE),VLOOKUP($A287,'Success Asset Classes'!$B$15:$BD$377,BN$21,FALSE)))</f>
        <v>0</v>
      </c>
      <c r="BO287" s="230">
        <f>IF($AR287=0,VLOOKUP(MID($A287,4,5),'Project splits'!$C$5:$AM$346,BO$22,FALSE),IF(ISNA(VLOOKUP($A287,'Success Asset Classes'!$B$15:$BD$377,BO$21,FALSE)),VLOOKUP(MID($A287,4,5),'Project splits'!$C$5:$AM$346,BO$22,FALSE),VLOOKUP($A287,'Success Asset Classes'!$B$15:$BD$377,BO$21,FALSE)))</f>
        <v>0</v>
      </c>
      <c r="BP287" s="230">
        <f>IF($AR287=0,VLOOKUP(MID($A287,4,5),'Project splits'!$C$5:$AM$346,BP$22,FALSE),IF(ISNA(VLOOKUP($A287,'Success Asset Classes'!$B$15:$BD$377,BP$21,FALSE)),VLOOKUP(MID($A287,4,5),'Project splits'!$C$5:$AM$346,BP$22,FALSE),VLOOKUP($A287,'Success Asset Classes'!$B$15:$BD$377,BP$21,FALSE)))</f>
        <v>0</v>
      </c>
      <c r="BQ287" s="230">
        <f>IF($AR287=0,VLOOKUP(MID($A287,4,5),'Project splits'!$C$5:$AM$346,BQ$22,FALSE),IF(ISNA(VLOOKUP($A287,'Success Asset Classes'!$B$15:$BD$377,BQ$21,FALSE)),VLOOKUP(MID($A287,4,5),'Project splits'!$C$5:$AM$346,BQ$22,FALSE),VLOOKUP($A287,'Success Asset Classes'!$B$15:$BD$377,BQ$21,FALSE)))</f>
        <v>0</v>
      </c>
      <c r="BR287" s="230">
        <f>IF($AR287=0,VLOOKUP(MID($A287,4,5),'Project splits'!$C$5:$AM$346,BR$22,FALSE),IF(ISNA(VLOOKUP($A287,'Success Asset Classes'!$B$15:$BD$377,BR$21,FALSE)),VLOOKUP(MID($A287,4,5),'Project splits'!$C$5:$AM$346,BR$22,FALSE),VLOOKUP($A287,'Success Asset Classes'!$B$15:$BD$377,BR$21,FALSE)))</f>
        <v>0</v>
      </c>
      <c r="BS287" s="247">
        <f t="shared" si="81"/>
        <v>1</v>
      </c>
      <c r="BT287" s="249">
        <f>1+IF(ISNA(VLOOKUP($A287,'Project labour content'!$A$7:$D$255,'Project labour content'!$D$1,FALSE)),VLOOKUP($D287,'Project labour content'!$F$6:$G$15,'Project labour content'!$G$1,FALSE),VLOOKUP($A287,'Project labour content'!$A$7:$D$255,'Project labour content'!$D$1,FALSE))*LabEsc22*1</f>
        <v>1.0024480115846353</v>
      </c>
      <c r="BU287" s="249">
        <f>1+IF(ISNA(VLOOKUP($A287,'Project labour content'!$A$7:$D$255,'Project labour content'!$D$1,FALSE)),VLOOKUP($D287,'Project labour content'!$F$6:$G$15,'Project labour content'!$G$1,FALSE),VLOOKUP($A287,'Project labour content'!$A$7:$D$255,'Project labour content'!$D$1,FALSE))*LabEsc23*1</f>
        <v>1.0049077736248768</v>
      </c>
      <c r="BV287" s="249">
        <f>1+IF(ISNA(VLOOKUP($A287,'Project labour content'!$A$7:$D$255,'Project labour content'!$D$1,FALSE)),VLOOKUP($D287,'Project labour content'!$F$6:$G$15,'Project labour content'!$G$1,FALSE),VLOOKUP($A287,'Project labour content'!$A$7:$D$255,'Project labour content'!$D$1,FALSE))*LabEsc24*1</f>
        <v>1.0072248694667842</v>
      </c>
      <c r="BW287" s="249">
        <f>1+IF(ISNA(VLOOKUP($A287,'Project labour content'!$A$7:$D$255,'Project labour content'!$D$1,FALSE)),VLOOKUP($D287,'Project labour content'!$F$6:$G$15,'Project labour content'!$G$1,FALSE),VLOOKUP($A287,'Project labour content'!$A$7:$D$255,'Project labour content'!$D$1,FALSE))*LabEsc25*1</f>
        <v>1.0103282331643793</v>
      </c>
      <c r="BX287" s="249">
        <f>1+IF(ISNA(VLOOKUP($A287,'Project labour content'!$A$7:$D$255,'Project labour content'!$D$1,FALSE)),VLOOKUP($D287,'Project labour content'!$F$6:$G$15,'Project labour content'!$G$1,FALSE),VLOOKUP($A287,'Project labour content'!$A$7:$D$255,'Project labour content'!$D$1,FALSE))*LabEsc26*1</f>
        <v>1.0137103823674747</v>
      </c>
      <c r="BY287" s="249">
        <f>1+IF(ISNA(VLOOKUP($A287,'Project labour content'!$A$7:$D$255,'Project labour content'!$D$1,FALSE)),VLOOKUP($D287,'Project labour content'!$F$6:$G$15,'Project labour content'!$G$1,FALSE),VLOOKUP($A287,'Project labour content'!$A$7:$D$255,'Project labour content'!$D$1,FALSE))*LabEsc27*1</f>
        <v>1.0158052335508072</v>
      </c>
      <c r="BZ287" s="249">
        <f>1+IF(ISNA(VLOOKUP($A287,'Project labour content'!$A$7:$D$255,'Project labour content'!$D$1,FALSE)),VLOOKUP($D287,'Project labour content'!$F$6:$G$15,'Project labour content'!$G$1,FALSE),VLOOKUP($A287,'Project labour content'!$A$7:$D$255,'Project labour content'!$D$1,FALSE))*LabEsc28*1</f>
        <v>1.0173826564918567</v>
      </c>
      <c r="CA287" s="249">
        <f>1+IF(ISNA(VLOOKUP($A287,'Project labour content'!$A$7:$D$255,'Project labour content'!$D$1,FALSE)),VLOOKUP($D287,'Project labour content'!$F$6:$G$15,'Project labour content'!$G$1,FALSE),VLOOKUP($A287,'Project labour content'!$A$7:$D$255,'Project labour content'!$D$1,FALSE))*LabEsc29*1</f>
        <v>1.0199141048276528</v>
      </c>
      <c r="CB287" s="250" t="str">
        <f>IF(ISNA(VLOOKUP($A287,'Project labour content'!$A$7:$D$255,'Project labour content'!$D$1,FALSE)),"Category","Project")</f>
        <v>Category</v>
      </c>
      <c r="CD287" s="247" t="str">
        <f t="shared" si="82"/>
        <v>15030</v>
      </c>
      <c r="CE287" s="3"/>
    </row>
    <row r="288" spans="1:83" x14ac:dyDescent="0.15">
      <c r="A288" s="11" t="s">
        <v>902</v>
      </c>
      <c r="B288" s="11" t="str">
        <f>VLOOKUP($A288,'Incurred Real 2022$'!$A$25:$AC$426,'Incurred Real 2022$'!B$1,FALSE)</f>
        <v>Substation and Building Security System Replacement</v>
      </c>
      <c r="C288" s="11" t="str">
        <f>VLOOKUP($A288,'Incurred Real 2022$'!$A$25:$AC$426,'Incurred Real 2022$'!C$1,FALSE)</f>
        <v>ExAnte</v>
      </c>
      <c r="D288" s="11" t="str">
        <f>VLOOKUP($A288,'Incurred Real 2022$'!$A$25:$AC$426,'Incurred Real 2022$'!D$1,FALSE)</f>
        <v>Replacement</v>
      </c>
      <c r="E288" s="11" t="str">
        <f>VLOOKUP($A288,'Incurred Real 2022$'!$A$25:$AC$426,'Incurred Real 2022$'!E$1,FALSE)</f>
        <v>Active</v>
      </c>
      <c r="F288" s="105" t="str">
        <f>IF(VLOOKUP($A288,'Incurred Real 2022$'!$A$25:$AC$426,'Incurred Real 2022$'!F$1,FALSE)=0,"",VLOOKUP($A288,'Incurred Real 2022$'!$A$25:$AC$426,'Incurred Real 2022$'!F$1,FALSE))</f>
        <v/>
      </c>
      <c r="G288" s="105" t="str">
        <f>IF(VLOOKUP($A288,'Incurred Real 2022$'!$A$25:$AC$426,'Incurred Real 2022$'!G$1,FALSE)=0,"",VLOOKUP($A288,'Incurred Real 2022$'!$A$25:$AC$426,'Incurred Real 2022$'!G$1,FALSE))</f>
        <v/>
      </c>
      <c r="H288" s="105" t="str">
        <f>IF(VLOOKUP($A288,'Incurred Real 2022$'!$A$25:$AC$426,'Incurred Real 2022$'!H$1,FALSE)=0,"",VLOOKUP($A288,'Incurred Real 2022$'!$A$25:$AC$426,'Incurred Real 2022$'!H$1,FALSE))</f>
        <v/>
      </c>
      <c r="I288" s="105" t="str">
        <f>IF(VLOOKUP($A288,'Incurred Real 2022$'!$A$25:$AC$426,'Incurred Real 2022$'!I$1,FALSE)=0,"",VLOOKUP($A288,'Incurred Real 2022$'!$A$25:$AC$426,'Incurred Real 2022$'!I$1,FALSE))</f>
        <v/>
      </c>
      <c r="J288" s="105" t="str">
        <f>IF(VLOOKUP($A288,'Incurred Real 2022$'!$A$25:$AC$426,'Incurred Real 2022$'!J$1,FALSE)=0,"",VLOOKUP($A288,'Incurred Real 2022$'!$A$25:$AC$426,'Incurred Real 2022$'!J$1,FALSE))</f>
        <v/>
      </c>
      <c r="K288" s="105" t="str">
        <f>IF(VLOOKUP($A288,'Incurred Real 2022$'!$A$25:$AC$426,'Incurred Real 2022$'!K$1,FALSE)=0,"",VLOOKUP($A288,'Incurred Real 2022$'!$A$25:$AC$426,'Incurred Real 2022$'!K$1,FALSE))</f>
        <v/>
      </c>
      <c r="L288" s="105" t="str">
        <f>IF(VLOOKUP($A288,'Incurred Real 2022$'!$A$25:$AC$426,'Incurred Real 2022$'!L$1,FALSE)=0,"",VLOOKUP($A288,'Incurred Real 2022$'!$A$25:$AC$426,'Incurred Real 2022$'!L$1,FALSE))</f>
        <v/>
      </c>
      <c r="M288" s="105" t="str">
        <f>IF(VLOOKUP($A288,'Incurred Real 2022$'!$A$25:$AC$426,'Incurred Real 2022$'!M$1,FALSE)=0,"",VLOOKUP($A288,'Incurred Real 2022$'!$A$25:$AC$426,'Incurred Real 2022$'!M$1,FALSE))</f>
        <v/>
      </c>
      <c r="N288" s="105" t="str">
        <f>IF(VLOOKUP($A288,'Incurred Real 2022$'!$A$25:$AC$426,'Incurred Real 2022$'!N$1,FALSE)=0,"",VLOOKUP($A288,'Incurred Real 2022$'!$A$25:$AC$426,'Incurred Real 2022$'!N$1,FALSE))</f>
        <v/>
      </c>
      <c r="O288" s="105" t="str">
        <f>IF(VLOOKUP($A288,'Incurred Real 2022$'!$A$25:$AC$426,'Incurred Real 2022$'!O$1,FALSE)=0,"",VLOOKUP($A288,'Incurred Real 2022$'!$A$25:$AC$426,'Incurred Real 2022$'!O$1,FALSE))</f>
        <v/>
      </c>
      <c r="P288" s="105" t="str">
        <f>IF(VLOOKUP($A288,'Incurred Real 2022$'!$A$25:$AC$426,'Incurred Real 2022$'!P$1,FALSE)=0,"",VLOOKUP($A288,'Incurred Real 2022$'!$A$25:$AC$426,'Incurred Real 2022$'!P$1,FALSE))</f>
        <v/>
      </c>
      <c r="Q288" s="105" t="str">
        <f>IF(VLOOKUP($A288,'Incurred Real 2022$'!$A$25:$AC$426,'Incurred Real 2022$'!Q$1,FALSE)=0,"",VLOOKUP($A288,'Incurred Real 2022$'!$A$25:$AC$426,'Incurred Real 2022$'!Q$1,FALSE))</f>
        <v/>
      </c>
      <c r="R288" s="105" t="str">
        <f>IF(VLOOKUP($A288,'Incurred Real 2022$'!$A$25:$AC$426,'Incurred Real 2022$'!R$1,FALSE)=0,"",VLOOKUP($A288,'Incurred Real 2022$'!$A$25:$AC$426,'Incurred Real 2022$'!R$1,FALSE))</f>
        <v/>
      </c>
      <c r="S288" s="105" t="str">
        <f>IF(VLOOKUP($A288,'Incurred Real 2022$'!$A$25:$AC$426,'Incurred Real 2022$'!S$1,FALSE)=0,"",VLOOKUP($A288,'Incurred Real 2022$'!$A$25:$AC$426,'Incurred Real 2022$'!S$1,FALSE))</f>
        <v/>
      </c>
      <c r="T288" s="105">
        <f>IF(VLOOKUP($A288,'Incurred Real 2022$'!$A$25:$AC$426,'Incurred Real 2022$'!T$1,FALSE)=0,"",VLOOKUP($A288,'Incurred Real 2022$'!$A$25:$AC$426,'Incurred Real 2022$'!T$1,FALSE))</f>
        <v>171868.79</v>
      </c>
      <c r="U288" s="105">
        <f>IF(VLOOKUP($A288,'Incurred Real 2022$'!$A$25:$AC$426,'Incurred Real 2022$'!U$1,FALSE)=0,"",VLOOKUP($A288,'Incurred Real 2022$'!$A$25:$AC$426,'Incurred Real 2022$'!U$1,FALSE))</f>
        <v>206294.98</v>
      </c>
      <c r="V288" s="13">
        <f>IF(ISTEXT(VLOOKUP($A288,'Incurred Real 2022$'!$A$25:$AC$426,'Incurred Real 2022$'!V$1,FALSE)),"",(VLOOKUP($A288,'Incurred Real 2022$'!$A$25:$AC$426,'Incurred Real 2022$'!V$1,FALSE))*BT288*Incurred_Real!V$15)</f>
        <v>967550.54825336009</v>
      </c>
      <c r="W288" s="13">
        <f>IF(ISTEXT(VLOOKUP($A288,'Incurred Real 2022$'!$A$25:$AC$426,'Incurred Real 2022$'!W$1,FALSE)),"",(VLOOKUP($A288,'Incurred Real 2022$'!$A$25:$AC$426,'Incurred Real 2022$'!W$1,FALSE))*BU288*Incurred_Real!W$15)</f>
        <v>3760412.0861117933</v>
      </c>
      <c r="X288" s="220">
        <f>IF(ISTEXT(VLOOKUP($A288,'Incurred Real 2022$'!$A$25:$AC$426,'Incurred Real 2022$'!X$1,FALSE)),"",(VLOOKUP($A288,'Incurred Real 2022$'!$A$25:$AC$426,'Incurred Real 2022$'!X$1,FALSE))*BV288*Incurred_Real!X$15)</f>
        <v>1864123.7395036812</v>
      </c>
      <c r="Y288" s="217">
        <f>IF(ISTEXT(VLOOKUP($A288,'Incurred Real 2022$'!$A$25:$AC$426,'Incurred Real 2022$'!Y$1,FALSE)),"",(VLOOKUP($A288,'Incurred Real 2022$'!$A$25:$AC$426,'Incurred Real 2022$'!Y$1,FALSE))*BW288*Incurred_Real!Y$15)</f>
        <v>5706.0080244320798</v>
      </c>
      <c r="Z288" s="13" t="str">
        <f>IF(ISTEXT(VLOOKUP($A288,'Incurred Real 2022$'!$A$25:$AC$426,'Incurred Real 2022$'!Z$1,FALSE)),"",(VLOOKUP($A288,'Incurred Real 2022$'!$A$25:$AC$426,'Incurred Real 2022$'!Z$1,FALSE))*BX288*Incurred_Real!Z$15)</f>
        <v/>
      </c>
      <c r="AA288" s="13" t="str">
        <f>IF(ISTEXT(VLOOKUP($A288,'Incurred Real 2022$'!$A$25:$AC$426,'Incurred Real 2022$'!AA$1,FALSE)),"",(VLOOKUP($A288,'Incurred Real 2022$'!$A$25:$AC$426,'Incurred Real 2022$'!AA$1,FALSE))*BY288*Incurred_Real!AA$15)</f>
        <v/>
      </c>
      <c r="AB288" s="13" t="str">
        <f>IF(ISTEXT(VLOOKUP($A288,'Incurred Real 2022$'!$A$25:$AC$426,'Incurred Real 2022$'!AB$1,FALSE)),"",(VLOOKUP($A288,'Incurred Real 2022$'!$A$25:$AC$426,'Incurred Real 2022$'!AB$1,FALSE))*BZ288*Incurred_Real!AB$15)</f>
        <v/>
      </c>
      <c r="AC288" s="13" t="str">
        <f>IF(ISTEXT(VLOOKUP($A288,'Incurred Real 2022$'!$A$25:$AC$426,'Incurred Real 2022$'!AC$1,FALSE)),"",(VLOOKUP($A288,'Incurred Real 2022$'!$A$25:$AC$426,'Incurred Real 2022$'!AC$1,FALSE))*CA288*Incurred_Real!AC$15)</f>
        <v/>
      </c>
      <c r="AD288" s="221">
        <f t="shared" si="77"/>
        <v>6975956.1518932674</v>
      </c>
      <c r="AE288" s="221">
        <f t="shared" si="78"/>
        <v>6975956.1518932674</v>
      </c>
      <c r="AF288" s="239" t="str">
        <f t="shared" si="83"/>
        <v/>
      </c>
      <c r="AG288" s="222" t="str">
        <f t="shared" si="79"/>
        <v/>
      </c>
      <c r="AH288" s="223" t="str">
        <f t="shared" si="76"/>
        <v/>
      </c>
      <c r="AI288" s="224">
        <f t="shared" si="80"/>
        <v>2025</v>
      </c>
      <c r="AJ288" s="225">
        <f>VLOOKUP($A288,Project_Commissioning!$C$4:$H$355,Project_Commissioning!F$1,FALSE)</f>
        <v>45366</v>
      </c>
      <c r="AK288" s="226">
        <f>VLOOKUP($A288,Project_Commissioning!$C$4:$H$355,Project_Commissioning!G$1,FALSE)</f>
        <v>2024</v>
      </c>
      <c r="AL288" s="225" t="str">
        <f>IF(VLOOKUP($A288,Project_Commissioning!$C$4:$H$355,Project_Commissioning!H$1,FALSE)=0,"",VLOOKUP($A288,Project_Commissioning!$C$4:$H$355,Project_Commissioning!H$1,FALSE))</f>
        <v>Commissioned Extra</v>
      </c>
      <c r="AM288" s="237" t="str">
        <f t="shared" si="84"/>
        <v/>
      </c>
      <c r="AN288" s="221" cm="1">
        <f t="array" ref="AN288">IF(ROUND(AE288,0)=0,0,LOOKUP(2,1/(F288:AC288&lt;&gt;""),F288:AC288))</f>
        <v>5706.0080244320798</v>
      </c>
      <c r="AO288" s="221">
        <f t="shared" si="85"/>
        <v>6597792.381893266</v>
      </c>
      <c r="AP288" s="79"/>
      <c r="AQ288" s="20"/>
      <c r="AR288" s="245">
        <f>IF(ISNA(VLOOKUP($A288,'Success Asset Classes'!$B$15:$AA$114,'Success Asset Classes'!$AA$1,FALSE)),0,VLOOKUP($A288,'Success Asset Classes'!$B$15:$AA$114,'Success Asset Classes'!$AA$1,FALSE))</f>
        <v>0</v>
      </c>
      <c r="AS288" s="230">
        <f>IF($AR288=0,VLOOKUP(MID($A288,4,5),'Project splits'!$C$5:$AM$346,AS$22,FALSE),IF(ISNA(VLOOKUP($A288,'Success Asset Classes'!$B$15:$BD$377,AS$21,FALSE)),VLOOKUP(MID($A288,4,5),'Project splits'!$C$5:$AM$346,AS$22,FALSE),VLOOKUP($A288,'Success Asset Classes'!$B$15:$BD$377,AS$21,FALSE)))</f>
        <v>0</v>
      </c>
      <c r="AT288" s="230">
        <f>IF($AR288=0,VLOOKUP(MID($A288,4,5),'Project splits'!$C$5:$AM$346,AT$22,FALSE),IF(ISNA(VLOOKUP($A288,'Success Asset Classes'!$B$15:$BD$377,AT$21,FALSE)),VLOOKUP(MID($A288,4,5),'Project splits'!$C$5:$AM$346,AT$22,FALSE),VLOOKUP($A288,'Success Asset Classes'!$B$15:$BD$377,AT$21,FALSE)))</f>
        <v>0</v>
      </c>
      <c r="AU288" s="230">
        <f>IF($AR288=0,VLOOKUP(MID($A288,4,5),'Project splits'!$C$5:$AM$346,AU$22,FALSE),IF(ISNA(VLOOKUP($A288,'Success Asset Classes'!$B$15:$BD$377,AU$21,FALSE)),VLOOKUP(MID($A288,4,5),'Project splits'!$C$5:$AM$346,AU$22,FALSE),VLOOKUP($A288,'Success Asset Classes'!$B$15:$BD$377,AU$21,FALSE)))</f>
        <v>0</v>
      </c>
      <c r="AV288" s="230">
        <f>IF($AR288=0,VLOOKUP(MID($A288,4,5),'Project splits'!$C$5:$AM$346,AV$22,FALSE),IF(ISNA(VLOOKUP($A288,'Success Asset Classes'!$B$15:$BD$377,AV$21,FALSE)),VLOOKUP(MID($A288,4,5),'Project splits'!$C$5:$AM$346,AV$22,FALSE),VLOOKUP($A288,'Success Asset Classes'!$B$15:$BD$377,AV$21,FALSE)))</f>
        <v>0</v>
      </c>
      <c r="AW288" s="230">
        <f>IF($AR288=0,VLOOKUP(MID($A288,4,5),'Project splits'!$C$5:$AM$346,AW$22,FALSE),IF(ISNA(VLOOKUP($A288,'Success Asset Classes'!$B$15:$BD$377,AW$21,FALSE)),VLOOKUP(MID($A288,4,5),'Project splits'!$C$5:$AM$346,AW$22,FALSE),VLOOKUP($A288,'Success Asset Classes'!$B$15:$BD$377,AW$21,FALSE)))</f>
        <v>0</v>
      </c>
      <c r="AX288" s="230">
        <f>IF($AR288=0,VLOOKUP(MID($A288,4,5),'Project splits'!$C$5:$AM$346,AX$22,FALSE),IF(ISNA(VLOOKUP($A288,'Success Asset Classes'!$B$15:$BD$377,AX$21,FALSE)),VLOOKUP(MID($A288,4,5),'Project splits'!$C$5:$AM$346,AX$22,FALSE),VLOOKUP($A288,'Success Asset Classes'!$B$15:$BD$377,AX$21,FALSE)))</f>
        <v>0</v>
      </c>
      <c r="AY288" s="230">
        <f>IF($AR288=0,VLOOKUP(MID($A288,4,5),'Project splits'!$C$5:$AM$346,AY$22,FALSE),IF(ISNA(VLOOKUP($A288,'Success Asset Classes'!$B$15:$BD$377,AY$21,FALSE)),VLOOKUP(MID($A288,4,5),'Project splits'!$C$5:$AM$346,AY$22,FALSE),VLOOKUP($A288,'Success Asset Classes'!$B$15:$BD$377,AY$21,FALSE)))</f>
        <v>0</v>
      </c>
      <c r="AZ288" s="230">
        <f>IF($AR288=0,VLOOKUP(MID($A288,4,5),'Project splits'!$C$5:$AM$346,AZ$22,FALSE),IF(ISNA(VLOOKUP($A288,'Success Asset Classes'!$B$15:$BD$377,AZ$21,FALSE)),VLOOKUP(MID($A288,4,5),'Project splits'!$C$5:$AM$346,AZ$22,FALSE),VLOOKUP($A288,'Success Asset Classes'!$B$15:$BD$377,AZ$21,FALSE)))</f>
        <v>0</v>
      </c>
      <c r="BA288" s="230">
        <f>IF($AR288=0,VLOOKUP(MID($A288,4,5),'Project splits'!$C$5:$AM$346,BA$22,FALSE),IF(ISNA(VLOOKUP($A288,'Success Asset Classes'!$B$15:$BD$377,BA$21,FALSE)),VLOOKUP(MID($A288,4,5),'Project splits'!$C$5:$AM$346,BA$22,FALSE),VLOOKUP($A288,'Success Asset Classes'!$B$15:$BD$377,BA$21,FALSE)))</f>
        <v>0</v>
      </c>
      <c r="BB288" s="230">
        <f>IF($AR288=0,VLOOKUP(MID($A288,4,5),'Project splits'!$C$5:$AM$346,BB$22,FALSE),IF(ISNA(VLOOKUP($A288,'Success Asset Classes'!$B$15:$BD$377,BB$21,FALSE)),VLOOKUP(MID($A288,4,5),'Project splits'!$C$5:$AM$346,BB$22,FALSE),VLOOKUP($A288,'Success Asset Classes'!$B$15:$BD$377,BB$21,FALSE)))</f>
        <v>0</v>
      </c>
      <c r="BC288" s="230">
        <f>IF($AR288=0,VLOOKUP(MID($A288,4,5),'Project splits'!$C$5:$AM$346,BC$22,FALSE),IF(ISNA(VLOOKUP($A288,'Success Asset Classes'!$B$15:$BD$377,BC$21,FALSE)),VLOOKUP(MID($A288,4,5),'Project splits'!$C$5:$AM$346,BC$22,FALSE),VLOOKUP($A288,'Success Asset Classes'!$B$15:$BD$377,BC$21,FALSE)))</f>
        <v>0</v>
      </c>
      <c r="BD288" s="230">
        <f>IF($AR288=0,VLOOKUP(MID($A288,4,5),'Project splits'!$C$5:$AM$346,BD$22,FALSE),IF(ISNA(VLOOKUP($A288,'Success Asset Classes'!$B$15:$BD$377,BD$21,FALSE)),VLOOKUP(MID($A288,4,5),'Project splits'!$C$5:$AM$346,BD$22,FALSE),VLOOKUP($A288,'Success Asset Classes'!$B$15:$BD$377,BD$21,FALSE)))</f>
        <v>1</v>
      </c>
      <c r="BE288" s="230">
        <f>IF($AR288=0,VLOOKUP(MID($A288,4,5),'Project splits'!$C$5:$AM$346,BE$22,FALSE),IF(ISNA(VLOOKUP($A288,'Success Asset Classes'!$B$15:$BD$377,BE$21,FALSE)),VLOOKUP(MID($A288,4,5),'Project splits'!$C$5:$AM$346,BE$22,FALSE),VLOOKUP($A288,'Success Asset Classes'!$B$15:$BD$377,BE$21,FALSE)))</f>
        <v>0</v>
      </c>
      <c r="BF288" s="230">
        <f>IF($AR288=0,VLOOKUP(MID($A288,4,5),'Project splits'!$C$5:$AM$346,BF$22,FALSE),IF(ISNA(VLOOKUP($A288,'Success Asset Classes'!$B$15:$BD$377,BF$21,FALSE)),VLOOKUP(MID($A288,4,5),'Project splits'!$C$5:$AM$346,BF$22,FALSE),VLOOKUP($A288,'Success Asset Classes'!$B$15:$BD$377,BF$21,FALSE)))</f>
        <v>0</v>
      </c>
      <c r="BG288" s="230">
        <f>IF($AR288=0,VLOOKUP(MID($A288,4,5),'Project splits'!$C$5:$AM$346,BG$22,FALSE),IF(ISNA(VLOOKUP($A288,'Success Asset Classes'!$B$15:$BD$377,BG$21,FALSE)),VLOOKUP(MID($A288,4,5),'Project splits'!$C$5:$AM$346,BG$22,FALSE),VLOOKUP($A288,'Success Asset Classes'!$B$15:$BD$377,BG$21,FALSE)))</f>
        <v>0</v>
      </c>
      <c r="BH288" s="230">
        <f>IF($AR288=0,VLOOKUP(MID($A288,4,5),'Project splits'!$C$5:$AM$346,BH$22,FALSE),IF(ISNA(VLOOKUP($A288,'Success Asset Classes'!$B$15:$BD$377,BH$21,FALSE)),VLOOKUP(MID($A288,4,5),'Project splits'!$C$5:$AM$346,BH$22,FALSE),VLOOKUP($A288,'Success Asset Classes'!$B$15:$BD$377,BH$21,FALSE)))</f>
        <v>0</v>
      </c>
      <c r="BI288" s="230">
        <f>IF($AR288=0,VLOOKUP(MID($A288,4,5),'Project splits'!$C$5:$AM$346,BI$22,FALSE),IF(ISNA(VLOOKUP($A288,'Success Asset Classes'!$B$15:$BD$377,BI$21,FALSE)),VLOOKUP(MID($A288,4,5),'Project splits'!$C$5:$AM$346,BI$22,FALSE),VLOOKUP($A288,'Success Asset Classes'!$B$15:$BD$377,BI$21,FALSE)))</f>
        <v>0</v>
      </c>
      <c r="BJ288" s="230">
        <f>IF($AR288=0,VLOOKUP(MID($A288,4,5),'Project splits'!$C$5:$AM$346,BJ$22,FALSE),IF(ISNA(VLOOKUP($A288,'Success Asset Classes'!$B$15:$BD$377,BJ$21,FALSE)),VLOOKUP(MID($A288,4,5),'Project splits'!$C$5:$AM$346,BJ$22,FALSE),VLOOKUP($A288,'Success Asset Classes'!$B$15:$BD$377,BJ$21,FALSE)))</f>
        <v>0</v>
      </c>
      <c r="BK288" s="230">
        <f>IF($AR288=0,VLOOKUP(MID($A288,4,5),'Project splits'!$C$5:$AM$346,BK$22,FALSE),IF(ISNA(VLOOKUP($A288,'Success Asset Classes'!$B$15:$BD$377,BK$21,FALSE)),VLOOKUP(MID($A288,4,5),'Project splits'!$C$5:$AM$346,BK$22,FALSE),VLOOKUP($A288,'Success Asset Classes'!$B$15:$BD$377,BK$21,FALSE)))</f>
        <v>0</v>
      </c>
      <c r="BL288" s="230">
        <f>IF($AR288=0,VLOOKUP(MID($A288,4,5),'Project splits'!$C$5:$AM$346,BL$22,FALSE),IF(ISNA(VLOOKUP($A288,'Success Asset Classes'!$B$15:$BD$377,BL$21,FALSE)),VLOOKUP(MID($A288,4,5),'Project splits'!$C$5:$AM$346,BL$22,FALSE),VLOOKUP($A288,'Success Asset Classes'!$B$15:$BD$377,BL$21,FALSE)))</f>
        <v>0</v>
      </c>
      <c r="BM288" s="230">
        <f>IF($AR288=0,VLOOKUP(MID($A288,4,5),'Project splits'!$C$5:$AM$346,BM$22,FALSE),IF(ISNA(VLOOKUP($A288,'Success Asset Classes'!$B$15:$BD$377,BM$21,FALSE)),VLOOKUP(MID($A288,4,5),'Project splits'!$C$5:$AM$346,BM$22,FALSE),VLOOKUP($A288,'Success Asset Classes'!$B$15:$BD$377,BM$21,FALSE)))</f>
        <v>0</v>
      </c>
      <c r="BN288" s="230">
        <f>IF($AR288=0,VLOOKUP(MID($A288,4,5),'Project splits'!$C$5:$AM$346,BN$22,FALSE),IF(ISNA(VLOOKUP($A288,'Success Asset Classes'!$B$15:$BD$377,BN$21,FALSE)),VLOOKUP(MID($A288,4,5),'Project splits'!$C$5:$AM$346,BN$22,FALSE),VLOOKUP($A288,'Success Asset Classes'!$B$15:$BD$377,BN$21,FALSE)))</f>
        <v>0</v>
      </c>
      <c r="BO288" s="230">
        <f>IF($AR288=0,VLOOKUP(MID($A288,4,5),'Project splits'!$C$5:$AM$346,BO$22,FALSE),IF(ISNA(VLOOKUP($A288,'Success Asset Classes'!$B$15:$BD$377,BO$21,FALSE)),VLOOKUP(MID($A288,4,5),'Project splits'!$C$5:$AM$346,BO$22,FALSE),VLOOKUP($A288,'Success Asset Classes'!$B$15:$BD$377,BO$21,FALSE)))</f>
        <v>0</v>
      </c>
      <c r="BP288" s="230">
        <f>IF($AR288=0,VLOOKUP(MID($A288,4,5),'Project splits'!$C$5:$AM$346,BP$22,FALSE),IF(ISNA(VLOOKUP($A288,'Success Asset Classes'!$B$15:$BD$377,BP$21,FALSE)),VLOOKUP(MID($A288,4,5),'Project splits'!$C$5:$AM$346,BP$22,FALSE),VLOOKUP($A288,'Success Asset Classes'!$B$15:$BD$377,BP$21,FALSE)))</f>
        <v>0</v>
      </c>
      <c r="BQ288" s="230">
        <f>IF($AR288=0,VLOOKUP(MID($A288,4,5),'Project splits'!$C$5:$AM$346,BQ$22,FALSE),IF(ISNA(VLOOKUP($A288,'Success Asset Classes'!$B$15:$BD$377,BQ$21,FALSE)),VLOOKUP(MID($A288,4,5),'Project splits'!$C$5:$AM$346,BQ$22,FALSE),VLOOKUP($A288,'Success Asset Classes'!$B$15:$BD$377,BQ$21,FALSE)))</f>
        <v>0</v>
      </c>
      <c r="BR288" s="230">
        <f>IF($AR288=0,VLOOKUP(MID($A288,4,5),'Project splits'!$C$5:$AM$346,BR$22,FALSE),IF(ISNA(VLOOKUP($A288,'Success Asset Classes'!$B$15:$BD$377,BR$21,FALSE)),VLOOKUP(MID($A288,4,5),'Project splits'!$C$5:$AM$346,BR$22,FALSE),VLOOKUP($A288,'Success Asset Classes'!$B$15:$BD$377,BR$21,FALSE)))</f>
        <v>0</v>
      </c>
      <c r="BS288" s="247">
        <f t="shared" si="81"/>
        <v>1</v>
      </c>
      <c r="BT288" s="249">
        <f>1+IF(ISNA(VLOOKUP($A288,'Project labour content'!$A$7:$D$255,'Project labour content'!$D$1,FALSE)),VLOOKUP($D288,'Project labour content'!$F$6:$G$15,'Project labour content'!$G$1,FALSE),VLOOKUP($A288,'Project labour content'!$A$7:$D$255,'Project labour content'!$D$1,FALSE))*LabEsc22*1</f>
        <v>1.0010434776529047</v>
      </c>
      <c r="BU288" s="249">
        <f>1+IF(ISNA(VLOOKUP($A288,'Project labour content'!$A$7:$D$255,'Project labour content'!$D$1,FALSE)),VLOOKUP($D288,'Project labour content'!$F$6:$G$15,'Project labour content'!$G$1,FALSE),VLOOKUP($A288,'Project labour content'!$A$7:$D$255,'Project labour content'!$D$1,FALSE))*LabEsc23*1</f>
        <v>1.0020919639985433</v>
      </c>
      <c r="BV288" s="249">
        <f>1+IF(ISNA(VLOOKUP($A288,'Project labour content'!$A$7:$D$255,'Project labour content'!$D$1,FALSE)),VLOOKUP($D288,'Project labour content'!$F$6:$G$15,'Project labour content'!$G$1,FALSE),VLOOKUP($A288,'Project labour content'!$A$7:$D$255,'Project labour content'!$D$1,FALSE))*LabEsc24*1</f>
        <v>1.0030796381361347</v>
      </c>
      <c r="BW288" s="249">
        <f>1+IF(ISNA(VLOOKUP($A288,'Project labour content'!$A$7:$D$255,'Project labour content'!$D$1,FALSE)),VLOOKUP($D288,'Project labour content'!$F$6:$G$15,'Project labour content'!$G$1,FALSE),VLOOKUP($A288,'Project labour content'!$A$7:$D$255,'Project labour content'!$D$1,FALSE))*LabEsc25*1</f>
        <v>1.0044024630310824</v>
      </c>
      <c r="BX288" s="249">
        <f>1+IF(ISNA(VLOOKUP($A288,'Project labour content'!$A$7:$D$255,'Project labour content'!$D$1,FALSE)),VLOOKUP($D288,'Project labour content'!$F$6:$G$15,'Project labour content'!$G$1,FALSE),VLOOKUP($A288,'Project labour content'!$A$7:$D$255,'Project labour content'!$D$1,FALSE))*LabEsc26*1</f>
        <v>1.0058441216957594</v>
      </c>
      <c r="BY288" s="249">
        <f>1+IF(ISNA(VLOOKUP($A288,'Project labour content'!$A$7:$D$255,'Project labour content'!$D$1,FALSE)),VLOOKUP($D288,'Project labour content'!$F$6:$G$15,'Project labour content'!$G$1,FALSE),VLOOKUP($A288,'Project labour content'!$A$7:$D$255,'Project labour content'!$D$1,FALSE))*LabEsc27*1</f>
        <v>1.0067370628932963</v>
      </c>
      <c r="BZ288" s="249">
        <f>1+IF(ISNA(VLOOKUP($A288,'Project labour content'!$A$7:$D$255,'Project labour content'!$D$1,FALSE)),VLOOKUP($D288,'Project labour content'!$F$6:$G$15,'Project labour content'!$G$1,FALSE),VLOOKUP($A288,'Project labour content'!$A$7:$D$255,'Project labour content'!$D$1,FALSE))*LabEsc28*1</f>
        <v>1.0074094476150415</v>
      </c>
      <c r="CA288" s="249">
        <f>1+IF(ISNA(VLOOKUP($A288,'Project labour content'!$A$7:$D$255,'Project labour content'!$D$1,FALSE)),VLOOKUP($D288,'Project labour content'!$F$6:$G$15,'Project labour content'!$G$1,FALSE),VLOOKUP($A288,'Project labour content'!$A$7:$D$255,'Project labour content'!$D$1,FALSE))*LabEsc29*1</f>
        <v>1.0084884906164984</v>
      </c>
      <c r="CB288" s="250" t="str">
        <f>IF(ISNA(VLOOKUP($A288,'Project labour content'!$A$7:$D$255,'Project labour content'!$D$1,FALSE)),"Category","Project")</f>
        <v>Project</v>
      </c>
      <c r="CD288" s="247" t="str">
        <f t="shared" si="82"/>
        <v>15032</v>
      </c>
      <c r="CE288" s="3"/>
    </row>
    <row r="289" spans="1:83" x14ac:dyDescent="0.15">
      <c r="A289" s="11" t="s">
        <v>895</v>
      </c>
      <c r="B289" s="11" t="str">
        <f>VLOOKUP($A289,'Incurred Real 2022$'!$A$25:$AC$426,'Incurred Real 2022$'!B$1,FALSE)</f>
        <v>ERP Systems Refresh</v>
      </c>
      <c r="C289" s="11" t="str">
        <f>VLOOKUP($A289,'Incurred Real 2022$'!$A$25:$AC$426,'Incurred Real 2022$'!C$1,FALSE)</f>
        <v>ExAnte</v>
      </c>
      <c r="D289" s="11" t="str">
        <f>VLOOKUP($A289,'Incurred Real 2022$'!$A$25:$AC$426,'Incurred Real 2022$'!D$1,FALSE)</f>
        <v>Information Technology</v>
      </c>
      <c r="E289" s="11" t="str">
        <f>VLOOKUP($A289,'Incurred Real 2022$'!$A$25:$AC$426,'Incurred Real 2022$'!E$1,FALSE)</f>
        <v>Active</v>
      </c>
      <c r="F289" s="105" t="str">
        <f>IF(VLOOKUP($A289,'Incurred Real 2022$'!$A$25:$AC$426,'Incurred Real 2022$'!F$1,FALSE)=0,"",VLOOKUP($A289,'Incurred Real 2022$'!$A$25:$AC$426,'Incurred Real 2022$'!F$1,FALSE))</f>
        <v/>
      </c>
      <c r="G289" s="105" t="str">
        <f>IF(VLOOKUP($A289,'Incurred Real 2022$'!$A$25:$AC$426,'Incurred Real 2022$'!G$1,FALSE)=0,"",VLOOKUP($A289,'Incurred Real 2022$'!$A$25:$AC$426,'Incurred Real 2022$'!G$1,FALSE))</f>
        <v/>
      </c>
      <c r="H289" s="105" t="str">
        <f>IF(VLOOKUP($A289,'Incurred Real 2022$'!$A$25:$AC$426,'Incurred Real 2022$'!H$1,FALSE)=0,"",VLOOKUP($A289,'Incurred Real 2022$'!$A$25:$AC$426,'Incurred Real 2022$'!H$1,FALSE))</f>
        <v/>
      </c>
      <c r="I289" s="105" t="str">
        <f>IF(VLOOKUP($A289,'Incurred Real 2022$'!$A$25:$AC$426,'Incurred Real 2022$'!I$1,FALSE)=0,"",VLOOKUP($A289,'Incurred Real 2022$'!$A$25:$AC$426,'Incurred Real 2022$'!I$1,FALSE))</f>
        <v/>
      </c>
      <c r="J289" s="105" t="str">
        <f>IF(VLOOKUP($A289,'Incurred Real 2022$'!$A$25:$AC$426,'Incurred Real 2022$'!J$1,FALSE)=0,"",VLOOKUP($A289,'Incurred Real 2022$'!$A$25:$AC$426,'Incurred Real 2022$'!J$1,FALSE))</f>
        <v/>
      </c>
      <c r="K289" s="105" t="str">
        <f>IF(VLOOKUP($A289,'Incurred Real 2022$'!$A$25:$AC$426,'Incurred Real 2022$'!K$1,FALSE)=0,"",VLOOKUP($A289,'Incurred Real 2022$'!$A$25:$AC$426,'Incurred Real 2022$'!K$1,FALSE))</f>
        <v/>
      </c>
      <c r="L289" s="105" t="str">
        <f>IF(VLOOKUP($A289,'Incurred Real 2022$'!$A$25:$AC$426,'Incurred Real 2022$'!L$1,FALSE)=0,"",VLOOKUP($A289,'Incurred Real 2022$'!$A$25:$AC$426,'Incurred Real 2022$'!L$1,FALSE))</f>
        <v/>
      </c>
      <c r="M289" s="105" t="str">
        <f>IF(VLOOKUP($A289,'Incurred Real 2022$'!$A$25:$AC$426,'Incurred Real 2022$'!M$1,FALSE)=0,"",VLOOKUP($A289,'Incurred Real 2022$'!$A$25:$AC$426,'Incurred Real 2022$'!M$1,FALSE))</f>
        <v/>
      </c>
      <c r="N289" s="105" t="str">
        <f>IF(VLOOKUP($A289,'Incurred Real 2022$'!$A$25:$AC$426,'Incurred Real 2022$'!N$1,FALSE)=0,"",VLOOKUP($A289,'Incurred Real 2022$'!$A$25:$AC$426,'Incurred Real 2022$'!N$1,FALSE))</f>
        <v/>
      </c>
      <c r="O289" s="105" t="str">
        <f>IF(VLOOKUP($A289,'Incurred Real 2022$'!$A$25:$AC$426,'Incurred Real 2022$'!O$1,FALSE)=0,"",VLOOKUP($A289,'Incurred Real 2022$'!$A$25:$AC$426,'Incurred Real 2022$'!O$1,FALSE))</f>
        <v/>
      </c>
      <c r="P289" s="105" t="str">
        <f>IF(VLOOKUP($A289,'Incurred Real 2022$'!$A$25:$AC$426,'Incurred Real 2022$'!P$1,FALSE)=0,"",VLOOKUP($A289,'Incurred Real 2022$'!$A$25:$AC$426,'Incurred Real 2022$'!P$1,FALSE))</f>
        <v/>
      </c>
      <c r="Q289" s="105" t="str">
        <f>IF(VLOOKUP($A289,'Incurred Real 2022$'!$A$25:$AC$426,'Incurred Real 2022$'!Q$1,FALSE)=0,"",VLOOKUP($A289,'Incurred Real 2022$'!$A$25:$AC$426,'Incurred Real 2022$'!Q$1,FALSE))</f>
        <v/>
      </c>
      <c r="R289" s="105" t="str">
        <f>IF(VLOOKUP($A289,'Incurred Real 2022$'!$A$25:$AC$426,'Incurred Real 2022$'!R$1,FALSE)=0,"",VLOOKUP($A289,'Incurred Real 2022$'!$A$25:$AC$426,'Incurred Real 2022$'!R$1,FALSE))</f>
        <v/>
      </c>
      <c r="S289" s="105" t="str">
        <f>IF(VLOOKUP($A289,'Incurred Real 2022$'!$A$25:$AC$426,'Incurred Real 2022$'!S$1,FALSE)=0,"",VLOOKUP($A289,'Incurred Real 2022$'!$A$25:$AC$426,'Incurred Real 2022$'!S$1,FALSE))</f>
        <v/>
      </c>
      <c r="T289" s="105">
        <f>IF(VLOOKUP($A289,'Incurred Real 2022$'!$A$25:$AC$426,'Incurred Real 2022$'!T$1,FALSE)=0,"",VLOOKUP($A289,'Incurred Real 2022$'!$A$25:$AC$426,'Incurred Real 2022$'!T$1,FALSE))</f>
        <v>1672899.9</v>
      </c>
      <c r="U289" s="105">
        <f>IF(VLOOKUP($A289,'Incurred Real 2022$'!$A$25:$AC$426,'Incurred Real 2022$'!U$1,FALSE)=0,"",VLOOKUP($A289,'Incurred Real 2022$'!$A$25:$AC$426,'Incurred Real 2022$'!U$1,FALSE))</f>
        <v>4158930.84</v>
      </c>
      <c r="V289" s="13">
        <f>IF(ISTEXT(VLOOKUP($A289,'Incurred Real 2022$'!$A$25:$AC$426,'Incurred Real 2022$'!V$1,FALSE)),"",(VLOOKUP($A289,'Incurred Real 2022$'!$A$25:$AC$426,'Incurred Real 2022$'!V$1,FALSE))*BT289*Incurred_Real!V$15)</f>
        <v>3750943.0507726287</v>
      </c>
      <c r="W289" s="13" t="str">
        <f>IF(ISTEXT(VLOOKUP($A289,'Incurred Real 2022$'!$A$25:$AC$426,'Incurred Real 2022$'!W$1,FALSE)),"",(VLOOKUP($A289,'Incurred Real 2022$'!$A$25:$AC$426,'Incurred Real 2022$'!W$1,FALSE))*BU289*Incurred_Real!W$15)</f>
        <v/>
      </c>
      <c r="X289" s="220" t="str">
        <f>IF(ISTEXT(VLOOKUP($A289,'Incurred Real 2022$'!$A$25:$AC$426,'Incurred Real 2022$'!X$1,FALSE)),"",(VLOOKUP($A289,'Incurred Real 2022$'!$A$25:$AC$426,'Incurred Real 2022$'!X$1,FALSE))*BV289*Incurred_Real!X$15)</f>
        <v/>
      </c>
      <c r="Y289" s="217" t="str">
        <f>IF(ISTEXT(VLOOKUP($A289,'Incurred Real 2022$'!$A$25:$AC$426,'Incurred Real 2022$'!Y$1,FALSE)),"",(VLOOKUP($A289,'Incurred Real 2022$'!$A$25:$AC$426,'Incurred Real 2022$'!Y$1,FALSE))*BW289*Incurred_Real!Y$15)</f>
        <v/>
      </c>
      <c r="Z289" s="13" t="str">
        <f>IF(ISTEXT(VLOOKUP($A289,'Incurred Real 2022$'!$A$25:$AC$426,'Incurred Real 2022$'!Z$1,FALSE)),"",(VLOOKUP($A289,'Incurred Real 2022$'!$A$25:$AC$426,'Incurred Real 2022$'!Z$1,FALSE))*BX289*Incurred_Real!Z$15)</f>
        <v/>
      </c>
      <c r="AA289" s="13" t="str">
        <f>IF(ISTEXT(VLOOKUP($A289,'Incurred Real 2022$'!$A$25:$AC$426,'Incurred Real 2022$'!AA$1,FALSE)),"",(VLOOKUP($A289,'Incurred Real 2022$'!$A$25:$AC$426,'Incurred Real 2022$'!AA$1,FALSE))*BY289*Incurred_Real!AA$15)</f>
        <v/>
      </c>
      <c r="AB289" s="13" t="str">
        <f>IF(ISTEXT(VLOOKUP($A289,'Incurred Real 2022$'!$A$25:$AC$426,'Incurred Real 2022$'!AB$1,FALSE)),"",(VLOOKUP($A289,'Incurred Real 2022$'!$A$25:$AC$426,'Incurred Real 2022$'!AB$1,FALSE))*BZ289*Incurred_Real!AB$15)</f>
        <v/>
      </c>
      <c r="AC289" s="13" t="str">
        <f>IF(ISTEXT(VLOOKUP($A289,'Incurred Real 2022$'!$A$25:$AC$426,'Incurred Real 2022$'!AC$1,FALSE)),"",(VLOOKUP($A289,'Incurred Real 2022$'!$A$25:$AC$426,'Incurred Real 2022$'!AC$1,FALSE))*CA289*Incurred_Real!AC$15)</f>
        <v/>
      </c>
      <c r="AD289" s="221">
        <f t="shared" si="77"/>
        <v>9582773.790772628</v>
      </c>
      <c r="AE289" s="221">
        <f t="shared" si="78"/>
        <v>9582773.790772628</v>
      </c>
      <c r="AF289" s="239">
        <f t="shared" si="83"/>
        <v>11214348.920745591</v>
      </c>
      <c r="AG289" s="222">
        <f t="shared" si="79"/>
        <v>9607543.0744877066</v>
      </c>
      <c r="AH289" s="223">
        <f t="shared" si="76"/>
        <v>1.1672441990423823</v>
      </c>
      <c r="AI289" s="224">
        <f t="shared" si="80"/>
        <v>2022</v>
      </c>
      <c r="AJ289" s="225">
        <f>VLOOKUP($A289,Project_Commissioning!$C$4:$H$355,Project_Commissioning!F$1,FALSE)</f>
        <v>44411</v>
      </c>
      <c r="AK289" s="226">
        <f>VLOOKUP($A289,Project_Commissioning!$C$4:$H$355,Project_Commissioning!G$1,FALSE)</f>
        <v>2022</v>
      </c>
      <c r="AL289" s="225" t="str">
        <f>IF(VLOOKUP($A289,Project_Commissioning!$C$4:$H$355,Project_Commissioning!H$1,FALSE)=0,"",VLOOKUP($A289,Project_Commissioning!$C$4:$H$355,Project_Commissioning!H$1,FALSE))</f>
        <v/>
      </c>
      <c r="AM289" s="237">
        <f t="shared" si="84"/>
        <v>9960342.7023936212</v>
      </c>
      <c r="AN289" s="221" cm="1">
        <f t="array" ref="AN289">IF(ROUND(AE289,0)=0,0,LOOKUP(2,1/(F289:AC289&lt;&gt;""),F289:AC289))</f>
        <v>3750943.0507726287</v>
      </c>
      <c r="AO289" s="221">
        <f t="shared" si="85"/>
        <v>3750943.0507726287</v>
      </c>
      <c r="AP289" s="79"/>
      <c r="AQ289" s="20"/>
      <c r="AR289" s="245">
        <f>IF(ISNA(VLOOKUP($A289,'Success Asset Classes'!$B$15:$AA$114,'Success Asset Classes'!$AA$1,FALSE)),0,VLOOKUP($A289,'Success Asset Classes'!$B$15:$AA$114,'Success Asset Classes'!$AA$1,FALSE))</f>
        <v>0</v>
      </c>
      <c r="AS289" s="230">
        <f>IF($AR289=0,VLOOKUP(MID($A289,4,5),'Project splits'!$C$5:$AM$346,AS$22,FALSE),IF(ISNA(VLOOKUP($A289,'Success Asset Classes'!$B$15:$BD$377,AS$21,FALSE)),VLOOKUP(MID($A289,4,5),'Project splits'!$C$5:$AM$346,AS$22,FALSE),VLOOKUP($A289,'Success Asset Classes'!$B$15:$BD$377,AS$21,FALSE)))</f>
        <v>0</v>
      </c>
      <c r="AT289" s="230">
        <f>IF($AR289=0,VLOOKUP(MID($A289,4,5),'Project splits'!$C$5:$AM$346,AT$22,FALSE),IF(ISNA(VLOOKUP($A289,'Success Asset Classes'!$B$15:$BD$377,AT$21,FALSE)),VLOOKUP(MID($A289,4,5),'Project splits'!$C$5:$AM$346,AT$22,FALSE),VLOOKUP($A289,'Success Asset Classes'!$B$15:$BD$377,AT$21,FALSE)))</f>
        <v>0</v>
      </c>
      <c r="AU289" s="230">
        <f>IF($AR289=0,VLOOKUP(MID($A289,4,5),'Project splits'!$C$5:$AM$346,AU$22,FALSE),IF(ISNA(VLOOKUP($A289,'Success Asset Classes'!$B$15:$BD$377,AU$21,FALSE)),VLOOKUP(MID($A289,4,5),'Project splits'!$C$5:$AM$346,AU$22,FALSE),VLOOKUP($A289,'Success Asset Classes'!$B$15:$BD$377,AU$21,FALSE)))</f>
        <v>0</v>
      </c>
      <c r="AV289" s="230">
        <f>IF($AR289=0,VLOOKUP(MID($A289,4,5),'Project splits'!$C$5:$AM$346,AV$22,FALSE),IF(ISNA(VLOOKUP($A289,'Success Asset Classes'!$B$15:$BD$377,AV$21,FALSE)),VLOOKUP(MID($A289,4,5),'Project splits'!$C$5:$AM$346,AV$22,FALSE),VLOOKUP($A289,'Success Asset Classes'!$B$15:$BD$377,AV$21,FALSE)))</f>
        <v>1</v>
      </c>
      <c r="AW289" s="230">
        <f>IF($AR289=0,VLOOKUP(MID($A289,4,5),'Project splits'!$C$5:$AM$346,AW$22,FALSE),IF(ISNA(VLOOKUP($A289,'Success Asset Classes'!$B$15:$BD$377,AW$21,FALSE)),VLOOKUP(MID($A289,4,5),'Project splits'!$C$5:$AM$346,AW$22,FALSE),VLOOKUP($A289,'Success Asset Classes'!$B$15:$BD$377,AW$21,FALSE)))</f>
        <v>0</v>
      </c>
      <c r="AX289" s="230">
        <f>IF($AR289=0,VLOOKUP(MID($A289,4,5),'Project splits'!$C$5:$AM$346,AX$22,FALSE),IF(ISNA(VLOOKUP($A289,'Success Asset Classes'!$B$15:$BD$377,AX$21,FALSE)),VLOOKUP(MID($A289,4,5),'Project splits'!$C$5:$AM$346,AX$22,FALSE),VLOOKUP($A289,'Success Asset Classes'!$B$15:$BD$377,AX$21,FALSE)))</f>
        <v>0</v>
      </c>
      <c r="AY289" s="230">
        <f>IF($AR289=0,VLOOKUP(MID($A289,4,5),'Project splits'!$C$5:$AM$346,AY$22,FALSE),IF(ISNA(VLOOKUP($A289,'Success Asset Classes'!$B$15:$BD$377,AY$21,FALSE)),VLOOKUP(MID($A289,4,5),'Project splits'!$C$5:$AM$346,AY$22,FALSE),VLOOKUP($A289,'Success Asset Classes'!$B$15:$BD$377,AY$21,FALSE)))</f>
        <v>0</v>
      </c>
      <c r="AZ289" s="230">
        <f>IF($AR289=0,VLOOKUP(MID($A289,4,5),'Project splits'!$C$5:$AM$346,AZ$22,FALSE),IF(ISNA(VLOOKUP($A289,'Success Asset Classes'!$B$15:$BD$377,AZ$21,FALSE)),VLOOKUP(MID($A289,4,5),'Project splits'!$C$5:$AM$346,AZ$22,FALSE),VLOOKUP($A289,'Success Asset Classes'!$B$15:$BD$377,AZ$21,FALSE)))</f>
        <v>0</v>
      </c>
      <c r="BA289" s="230">
        <f>IF($AR289=0,VLOOKUP(MID($A289,4,5),'Project splits'!$C$5:$AM$346,BA$22,FALSE),IF(ISNA(VLOOKUP($A289,'Success Asset Classes'!$B$15:$BD$377,BA$21,FALSE)),VLOOKUP(MID($A289,4,5),'Project splits'!$C$5:$AM$346,BA$22,FALSE),VLOOKUP($A289,'Success Asset Classes'!$B$15:$BD$377,BA$21,FALSE)))</f>
        <v>0</v>
      </c>
      <c r="BB289" s="230">
        <f>IF($AR289=0,VLOOKUP(MID($A289,4,5),'Project splits'!$C$5:$AM$346,BB$22,FALSE),IF(ISNA(VLOOKUP($A289,'Success Asset Classes'!$B$15:$BD$377,BB$21,FALSE)),VLOOKUP(MID($A289,4,5),'Project splits'!$C$5:$AM$346,BB$22,FALSE),VLOOKUP($A289,'Success Asset Classes'!$B$15:$BD$377,BB$21,FALSE)))</f>
        <v>0</v>
      </c>
      <c r="BC289" s="230">
        <f>IF($AR289=0,VLOOKUP(MID($A289,4,5),'Project splits'!$C$5:$AM$346,BC$22,FALSE),IF(ISNA(VLOOKUP($A289,'Success Asset Classes'!$B$15:$BD$377,BC$21,FALSE)),VLOOKUP(MID($A289,4,5),'Project splits'!$C$5:$AM$346,BC$22,FALSE),VLOOKUP($A289,'Success Asset Classes'!$B$15:$BD$377,BC$21,FALSE)))</f>
        <v>0</v>
      </c>
      <c r="BD289" s="230">
        <f>IF($AR289=0,VLOOKUP(MID($A289,4,5),'Project splits'!$C$5:$AM$346,BD$22,FALSE),IF(ISNA(VLOOKUP($A289,'Success Asset Classes'!$B$15:$BD$377,BD$21,FALSE)),VLOOKUP(MID($A289,4,5),'Project splits'!$C$5:$AM$346,BD$22,FALSE),VLOOKUP($A289,'Success Asset Classes'!$B$15:$BD$377,BD$21,FALSE)))</f>
        <v>0</v>
      </c>
      <c r="BE289" s="230">
        <f>IF($AR289=0,VLOOKUP(MID($A289,4,5),'Project splits'!$C$5:$AM$346,BE$22,FALSE),IF(ISNA(VLOOKUP($A289,'Success Asset Classes'!$B$15:$BD$377,BE$21,FALSE)),VLOOKUP(MID($A289,4,5),'Project splits'!$C$5:$AM$346,BE$22,FALSE),VLOOKUP($A289,'Success Asset Classes'!$B$15:$BD$377,BE$21,FALSE)))</f>
        <v>0</v>
      </c>
      <c r="BF289" s="230">
        <f>IF($AR289=0,VLOOKUP(MID($A289,4,5),'Project splits'!$C$5:$AM$346,BF$22,FALSE),IF(ISNA(VLOOKUP($A289,'Success Asset Classes'!$B$15:$BD$377,BF$21,FALSE)),VLOOKUP(MID($A289,4,5),'Project splits'!$C$5:$AM$346,BF$22,FALSE),VLOOKUP($A289,'Success Asset Classes'!$B$15:$BD$377,BF$21,FALSE)))</f>
        <v>0</v>
      </c>
      <c r="BG289" s="230">
        <f>IF($AR289=0,VLOOKUP(MID($A289,4,5),'Project splits'!$C$5:$AM$346,BG$22,FALSE),IF(ISNA(VLOOKUP($A289,'Success Asset Classes'!$B$15:$BD$377,BG$21,FALSE)),VLOOKUP(MID($A289,4,5),'Project splits'!$C$5:$AM$346,BG$22,FALSE),VLOOKUP($A289,'Success Asset Classes'!$B$15:$BD$377,BG$21,FALSE)))</f>
        <v>0</v>
      </c>
      <c r="BH289" s="230">
        <f>IF($AR289=0,VLOOKUP(MID($A289,4,5),'Project splits'!$C$5:$AM$346,BH$22,FALSE),IF(ISNA(VLOOKUP($A289,'Success Asset Classes'!$B$15:$BD$377,BH$21,FALSE)),VLOOKUP(MID($A289,4,5),'Project splits'!$C$5:$AM$346,BH$22,FALSE),VLOOKUP($A289,'Success Asset Classes'!$B$15:$BD$377,BH$21,FALSE)))</f>
        <v>0</v>
      </c>
      <c r="BI289" s="230">
        <f>IF($AR289=0,VLOOKUP(MID($A289,4,5),'Project splits'!$C$5:$AM$346,BI$22,FALSE),IF(ISNA(VLOOKUP($A289,'Success Asset Classes'!$B$15:$BD$377,BI$21,FALSE)),VLOOKUP(MID($A289,4,5),'Project splits'!$C$5:$AM$346,BI$22,FALSE),VLOOKUP($A289,'Success Asset Classes'!$B$15:$BD$377,BI$21,FALSE)))</f>
        <v>0</v>
      </c>
      <c r="BJ289" s="230">
        <f>IF($AR289=0,VLOOKUP(MID($A289,4,5),'Project splits'!$C$5:$AM$346,BJ$22,FALSE),IF(ISNA(VLOOKUP($A289,'Success Asset Classes'!$B$15:$BD$377,BJ$21,FALSE)),VLOOKUP(MID($A289,4,5),'Project splits'!$C$5:$AM$346,BJ$22,FALSE),VLOOKUP($A289,'Success Asset Classes'!$B$15:$BD$377,BJ$21,FALSE)))</f>
        <v>0</v>
      </c>
      <c r="BK289" s="230">
        <f>IF($AR289=0,VLOOKUP(MID($A289,4,5),'Project splits'!$C$5:$AM$346,BK$22,FALSE),IF(ISNA(VLOOKUP($A289,'Success Asset Classes'!$B$15:$BD$377,BK$21,FALSE)),VLOOKUP(MID($A289,4,5),'Project splits'!$C$5:$AM$346,BK$22,FALSE),VLOOKUP($A289,'Success Asset Classes'!$B$15:$BD$377,BK$21,FALSE)))</f>
        <v>0</v>
      </c>
      <c r="BL289" s="230">
        <f>IF($AR289=0,VLOOKUP(MID($A289,4,5),'Project splits'!$C$5:$AM$346,BL$22,FALSE),IF(ISNA(VLOOKUP($A289,'Success Asset Classes'!$B$15:$BD$377,BL$21,FALSE)),VLOOKUP(MID($A289,4,5),'Project splits'!$C$5:$AM$346,BL$22,FALSE),VLOOKUP($A289,'Success Asset Classes'!$B$15:$BD$377,BL$21,FALSE)))</f>
        <v>0</v>
      </c>
      <c r="BM289" s="230">
        <f>IF($AR289=0,VLOOKUP(MID($A289,4,5),'Project splits'!$C$5:$AM$346,BM$22,FALSE),IF(ISNA(VLOOKUP($A289,'Success Asset Classes'!$B$15:$BD$377,BM$21,FALSE)),VLOOKUP(MID($A289,4,5),'Project splits'!$C$5:$AM$346,BM$22,FALSE),VLOOKUP($A289,'Success Asset Classes'!$B$15:$BD$377,BM$21,FALSE)))</f>
        <v>0</v>
      </c>
      <c r="BN289" s="230">
        <f>IF($AR289=0,VLOOKUP(MID($A289,4,5),'Project splits'!$C$5:$AM$346,BN$22,FALSE),IF(ISNA(VLOOKUP($A289,'Success Asset Classes'!$B$15:$BD$377,BN$21,FALSE)),VLOOKUP(MID($A289,4,5),'Project splits'!$C$5:$AM$346,BN$22,FALSE),VLOOKUP($A289,'Success Asset Classes'!$B$15:$BD$377,BN$21,FALSE)))</f>
        <v>0</v>
      </c>
      <c r="BO289" s="230">
        <f>IF($AR289=0,VLOOKUP(MID($A289,4,5),'Project splits'!$C$5:$AM$346,BO$22,FALSE),IF(ISNA(VLOOKUP($A289,'Success Asset Classes'!$B$15:$BD$377,BO$21,FALSE)),VLOOKUP(MID($A289,4,5),'Project splits'!$C$5:$AM$346,BO$22,FALSE),VLOOKUP($A289,'Success Asset Classes'!$B$15:$BD$377,BO$21,FALSE)))</f>
        <v>0</v>
      </c>
      <c r="BP289" s="230">
        <f>IF($AR289=0,VLOOKUP(MID($A289,4,5),'Project splits'!$C$5:$AM$346,BP$22,FALSE),IF(ISNA(VLOOKUP($A289,'Success Asset Classes'!$B$15:$BD$377,BP$21,FALSE)),VLOOKUP(MID($A289,4,5),'Project splits'!$C$5:$AM$346,BP$22,FALSE),VLOOKUP($A289,'Success Asset Classes'!$B$15:$BD$377,BP$21,FALSE)))</f>
        <v>0</v>
      </c>
      <c r="BQ289" s="230">
        <f>IF($AR289=0,VLOOKUP(MID($A289,4,5),'Project splits'!$C$5:$AM$346,BQ$22,FALSE),IF(ISNA(VLOOKUP($A289,'Success Asset Classes'!$B$15:$BD$377,BQ$21,FALSE)),VLOOKUP(MID($A289,4,5),'Project splits'!$C$5:$AM$346,BQ$22,FALSE),VLOOKUP($A289,'Success Asset Classes'!$B$15:$BD$377,BQ$21,FALSE)))</f>
        <v>0</v>
      </c>
      <c r="BR289" s="230">
        <f>IF($AR289=0,VLOOKUP(MID($A289,4,5),'Project splits'!$C$5:$AM$346,BR$22,FALSE),IF(ISNA(VLOOKUP($A289,'Success Asset Classes'!$B$15:$BD$377,BR$21,FALSE)),VLOOKUP(MID($A289,4,5),'Project splits'!$C$5:$AM$346,BR$22,FALSE),VLOOKUP($A289,'Success Asset Classes'!$B$15:$BD$377,BR$21,FALSE)))</f>
        <v>0</v>
      </c>
      <c r="BS289" s="247">
        <f t="shared" si="81"/>
        <v>1</v>
      </c>
      <c r="BT289" s="249">
        <f>1+IF(ISNA(VLOOKUP($A289,'Project labour content'!$A$7:$D$255,'Project labour content'!$D$1,FALSE)),VLOOKUP($D289,'Project labour content'!$F$6:$G$15,'Project labour content'!$G$1,FALSE),VLOOKUP($A289,'Project labour content'!$A$7:$D$255,'Project labour content'!$D$1,FALSE))*LabEsc22*1</f>
        <v>1.0012814102260315</v>
      </c>
      <c r="BU289" s="249">
        <f>1+IF(ISNA(VLOOKUP($A289,'Project labour content'!$A$7:$D$255,'Project labour content'!$D$1,FALSE)),VLOOKUP($D289,'Project labour content'!$F$6:$G$15,'Project labour content'!$G$1,FALSE),VLOOKUP($A289,'Project labour content'!$A$7:$D$255,'Project labour content'!$D$1,FALSE))*LabEsc23*1</f>
        <v>1.0025689712211476</v>
      </c>
      <c r="BV289" s="249">
        <f>1+IF(ISNA(VLOOKUP($A289,'Project labour content'!$A$7:$D$255,'Project labour content'!$D$1,FALSE)),VLOOKUP($D289,'Project labour content'!$F$6:$G$15,'Project labour content'!$G$1,FALSE),VLOOKUP($A289,'Project labour content'!$A$7:$D$255,'Project labour content'!$D$1,FALSE))*LabEsc24*1</f>
        <v>1.0037818536785472</v>
      </c>
      <c r="BW289" s="249">
        <f>1+IF(ISNA(VLOOKUP($A289,'Project labour content'!$A$7:$D$255,'Project labour content'!$D$1,FALSE)),VLOOKUP($D289,'Project labour content'!$F$6:$G$15,'Project labour content'!$G$1,FALSE),VLOOKUP($A289,'Project labour content'!$A$7:$D$255,'Project labour content'!$D$1,FALSE))*LabEsc25*1</f>
        <v>1.0054063075831579</v>
      </c>
      <c r="BX289" s="249">
        <f>1+IF(ISNA(VLOOKUP($A289,'Project labour content'!$A$7:$D$255,'Project labour content'!$D$1,FALSE)),VLOOKUP($D289,'Project labour content'!$F$6:$G$15,'Project labour content'!$G$1,FALSE),VLOOKUP($A289,'Project labour content'!$A$7:$D$255,'Project labour content'!$D$1,FALSE))*LabEsc26*1</f>
        <v>1.0071766915968658</v>
      </c>
      <c r="BY289" s="249">
        <f>1+IF(ISNA(VLOOKUP($A289,'Project labour content'!$A$7:$D$255,'Project labour content'!$D$1,FALSE)),VLOOKUP($D289,'Project labour content'!$F$6:$G$15,'Project labour content'!$G$1,FALSE),VLOOKUP($A289,'Project labour content'!$A$7:$D$255,'Project labour content'!$D$1,FALSE))*LabEsc27*1</f>
        <v>1.0082732402182795</v>
      </c>
      <c r="BZ289" s="249">
        <f>1+IF(ISNA(VLOOKUP($A289,'Project labour content'!$A$7:$D$255,'Project labour content'!$D$1,FALSE)),VLOOKUP($D289,'Project labour content'!$F$6:$G$15,'Project labour content'!$G$1,FALSE),VLOOKUP($A289,'Project labour content'!$A$7:$D$255,'Project labour content'!$D$1,FALSE))*LabEsc28*1</f>
        <v>1.0090989413302041</v>
      </c>
      <c r="CA289" s="249">
        <f>1+IF(ISNA(VLOOKUP($A289,'Project labour content'!$A$7:$D$255,'Project labour content'!$D$1,FALSE)),VLOOKUP($D289,'Project labour content'!$F$6:$G$15,'Project labour content'!$G$1,FALSE),VLOOKUP($A289,'Project labour content'!$A$7:$D$255,'Project labour content'!$D$1,FALSE))*LabEsc29*1</f>
        <v>1.0104240264746203</v>
      </c>
      <c r="CB289" s="250" t="str">
        <f>IF(ISNA(VLOOKUP($A289,'Project labour content'!$A$7:$D$255,'Project labour content'!$D$1,FALSE)),"Category","Project")</f>
        <v>Project</v>
      </c>
      <c r="CD289" s="247" t="str">
        <f t="shared" si="82"/>
        <v>15036</v>
      </c>
      <c r="CE289" s="3"/>
    </row>
    <row r="290" spans="1:83" x14ac:dyDescent="0.15">
      <c r="A290" s="11" t="s">
        <v>956</v>
      </c>
      <c r="B290" s="11" t="str">
        <f>VLOOKUP($A290,'Incurred Real 2022$'!$A$25:$AC$426,'Incurred Real 2022$'!B$1,FALSE)</f>
        <v>AC Board Replacement 2024-2028</v>
      </c>
      <c r="C290" s="11" t="str">
        <f>VLOOKUP($A290,'Incurred Real 2022$'!$A$25:$AC$426,'Incurred Real 2022$'!C$1,FALSE)</f>
        <v>ExAnte</v>
      </c>
      <c r="D290" s="11" t="str">
        <f>VLOOKUP($A290,'Incurred Real 2022$'!$A$25:$AC$426,'Incurred Real 2022$'!D$1,FALSE)</f>
        <v>Replacement</v>
      </c>
      <c r="E290" s="11" t="str">
        <f>VLOOKUP($A290,'Incurred Real 2022$'!$A$25:$AC$426,'Incurred Real 2022$'!E$1,FALSE)</f>
        <v>Potential</v>
      </c>
      <c r="F290" s="105" t="str">
        <f>IF(VLOOKUP($A290,'Incurred Real 2022$'!$A$25:$AC$426,'Incurred Real 2022$'!F$1,FALSE)=0,"",VLOOKUP($A290,'Incurred Real 2022$'!$A$25:$AC$426,'Incurred Real 2022$'!F$1,FALSE))</f>
        <v/>
      </c>
      <c r="G290" s="105" t="str">
        <f>IF(VLOOKUP($A290,'Incurred Real 2022$'!$A$25:$AC$426,'Incurred Real 2022$'!G$1,FALSE)=0,"",VLOOKUP($A290,'Incurred Real 2022$'!$A$25:$AC$426,'Incurred Real 2022$'!G$1,FALSE))</f>
        <v/>
      </c>
      <c r="H290" s="105" t="str">
        <f>IF(VLOOKUP($A290,'Incurred Real 2022$'!$A$25:$AC$426,'Incurred Real 2022$'!H$1,FALSE)=0,"",VLOOKUP($A290,'Incurred Real 2022$'!$A$25:$AC$426,'Incurred Real 2022$'!H$1,FALSE))</f>
        <v/>
      </c>
      <c r="I290" s="105" t="str">
        <f>IF(VLOOKUP($A290,'Incurred Real 2022$'!$A$25:$AC$426,'Incurred Real 2022$'!I$1,FALSE)=0,"",VLOOKUP($A290,'Incurred Real 2022$'!$A$25:$AC$426,'Incurred Real 2022$'!I$1,FALSE))</f>
        <v/>
      </c>
      <c r="J290" s="105" t="str">
        <f>IF(VLOOKUP($A290,'Incurred Real 2022$'!$A$25:$AC$426,'Incurred Real 2022$'!J$1,FALSE)=0,"",VLOOKUP($A290,'Incurred Real 2022$'!$A$25:$AC$426,'Incurred Real 2022$'!J$1,FALSE))</f>
        <v/>
      </c>
      <c r="K290" s="105" t="str">
        <f>IF(VLOOKUP($A290,'Incurred Real 2022$'!$A$25:$AC$426,'Incurred Real 2022$'!K$1,FALSE)=0,"",VLOOKUP($A290,'Incurred Real 2022$'!$A$25:$AC$426,'Incurred Real 2022$'!K$1,FALSE))</f>
        <v/>
      </c>
      <c r="L290" s="105" t="str">
        <f>IF(VLOOKUP($A290,'Incurred Real 2022$'!$A$25:$AC$426,'Incurred Real 2022$'!L$1,FALSE)=0,"",VLOOKUP($A290,'Incurred Real 2022$'!$A$25:$AC$426,'Incurred Real 2022$'!L$1,FALSE))</f>
        <v/>
      </c>
      <c r="M290" s="105" t="str">
        <f>IF(VLOOKUP($A290,'Incurred Real 2022$'!$A$25:$AC$426,'Incurred Real 2022$'!M$1,FALSE)=0,"",VLOOKUP($A290,'Incurred Real 2022$'!$A$25:$AC$426,'Incurred Real 2022$'!M$1,FALSE))</f>
        <v/>
      </c>
      <c r="N290" s="105" t="str">
        <f>IF(VLOOKUP($A290,'Incurred Real 2022$'!$A$25:$AC$426,'Incurred Real 2022$'!N$1,FALSE)=0,"",VLOOKUP($A290,'Incurred Real 2022$'!$A$25:$AC$426,'Incurred Real 2022$'!N$1,FALSE))</f>
        <v/>
      </c>
      <c r="O290" s="105" t="str">
        <f>IF(VLOOKUP($A290,'Incurred Real 2022$'!$A$25:$AC$426,'Incurred Real 2022$'!O$1,FALSE)=0,"",VLOOKUP($A290,'Incurred Real 2022$'!$A$25:$AC$426,'Incurred Real 2022$'!O$1,FALSE))</f>
        <v/>
      </c>
      <c r="P290" s="105" t="str">
        <f>IF(VLOOKUP($A290,'Incurred Real 2022$'!$A$25:$AC$426,'Incurred Real 2022$'!P$1,FALSE)=0,"",VLOOKUP($A290,'Incurred Real 2022$'!$A$25:$AC$426,'Incurred Real 2022$'!P$1,FALSE))</f>
        <v/>
      </c>
      <c r="Q290" s="105" t="str">
        <f>IF(VLOOKUP($A290,'Incurred Real 2022$'!$A$25:$AC$426,'Incurred Real 2022$'!Q$1,FALSE)=0,"",VLOOKUP($A290,'Incurred Real 2022$'!$A$25:$AC$426,'Incurred Real 2022$'!Q$1,FALSE))</f>
        <v/>
      </c>
      <c r="R290" s="105" t="str">
        <f>IF(VLOOKUP($A290,'Incurred Real 2022$'!$A$25:$AC$426,'Incurred Real 2022$'!R$1,FALSE)=0,"",VLOOKUP($A290,'Incurred Real 2022$'!$A$25:$AC$426,'Incurred Real 2022$'!R$1,FALSE))</f>
        <v/>
      </c>
      <c r="S290" s="105" t="str">
        <f>IF(VLOOKUP($A290,'Incurred Real 2022$'!$A$25:$AC$426,'Incurred Real 2022$'!S$1,FALSE)=0,"",VLOOKUP($A290,'Incurred Real 2022$'!$A$25:$AC$426,'Incurred Real 2022$'!S$1,FALSE))</f>
        <v/>
      </c>
      <c r="T290" s="105" t="str">
        <f>IF(VLOOKUP($A290,'Incurred Real 2022$'!$A$25:$AC$426,'Incurred Real 2022$'!T$1,FALSE)=0,"",VLOOKUP($A290,'Incurred Real 2022$'!$A$25:$AC$426,'Incurred Real 2022$'!T$1,FALSE))</f>
        <v/>
      </c>
      <c r="U290" s="105" t="str">
        <f>IF(VLOOKUP($A290,'Incurred Real 2022$'!$A$25:$AC$426,'Incurred Real 2022$'!U$1,FALSE)=0,"",VLOOKUP($A290,'Incurred Real 2022$'!$A$25:$AC$426,'Incurred Real 2022$'!U$1,FALSE))</f>
        <v/>
      </c>
      <c r="V290" s="13" t="str">
        <f>IF(ISTEXT(VLOOKUP($A290,'Incurred Real 2022$'!$A$25:$AC$426,'Incurred Real 2022$'!V$1,FALSE)),"",(VLOOKUP($A290,'Incurred Real 2022$'!$A$25:$AC$426,'Incurred Real 2022$'!V$1,FALSE))*BT290*Incurred_Real!V$15)</f>
        <v/>
      </c>
      <c r="W290" s="13" t="str">
        <f>IF(ISTEXT(VLOOKUP($A290,'Incurred Real 2022$'!$A$25:$AC$426,'Incurred Real 2022$'!W$1,FALSE)),"",(VLOOKUP($A290,'Incurred Real 2022$'!$A$25:$AC$426,'Incurred Real 2022$'!W$1,FALSE))*BU290*Incurred_Real!W$15)</f>
        <v/>
      </c>
      <c r="X290" s="220" t="str">
        <f>IF(ISTEXT(VLOOKUP($A290,'Incurred Real 2022$'!$A$25:$AC$426,'Incurred Real 2022$'!X$1,FALSE)),"",(VLOOKUP($A290,'Incurred Real 2022$'!$A$25:$AC$426,'Incurred Real 2022$'!X$1,FALSE))*BV290*Incurred_Real!X$15)</f>
        <v/>
      </c>
      <c r="Y290" s="217" t="str">
        <f>IF(ISTEXT(VLOOKUP($A290,'Incurred Real 2022$'!$A$25:$AC$426,'Incurred Real 2022$'!Y$1,FALSE)),"",(VLOOKUP($A290,'Incurred Real 2022$'!$A$25:$AC$426,'Incurred Real 2022$'!Y$1,FALSE))*BW290*Incurred_Real!Y$15)</f>
        <v/>
      </c>
      <c r="Z290" s="13">
        <f>IF(ISTEXT(VLOOKUP($A290,'Incurred Real 2022$'!$A$25:$AC$426,'Incurred Real 2022$'!Z$1,FALSE)),"",(VLOOKUP($A290,'Incurred Real 2022$'!$A$25:$AC$426,'Incurred Real 2022$'!Z$1,FALSE))*BX290*Incurred_Real!Z$15)</f>
        <v>958746.86138228164</v>
      </c>
      <c r="AA290" s="13">
        <f>IF(ISTEXT(VLOOKUP($A290,'Incurred Real 2022$'!$A$25:$AC$426,'Incurred Real 2022$'!AA$1,FALSE)),"",(VLOOKUP($A290,'Incurred Real 2022$'!$A$25:$AC$426,'Incurred Real 2022$'!AA$1,FALSE))*BY290*Incurred_Real!AA$15)</f>
        <v>3838743.2465297282</v>
      </c>
      <c r="AB290" s="13">
        <f>IF(ISTEXT(VLOOKUP($A290,'Incurred Real 2022$'!$A$25:$AC$426,'Incurred Real 2022$'!AB$1,FALSE)),"",(VLOOKUP($A290,'Incurred Real 2022$'!$A$25:$AC$426,'Incurred Real 2022$'!AB$1,FALSE))*BZ290*Incurred_Real!AB$15)</f>
        <v>4801964.2058539763</v>
      </c>
      <c r="AC290" s="13" t="str">
        <f>IF(ISTEXT(VLOOKUP($A290,'Incurred Real 2022$'!$A$25:$AC$426,'Incurred Real 2022$'!AC$1,FALSE)),"",(VLOOKUP($A290,'Incurred Real 2022$'!$A$25:$AC$426,'Incurred Real 2022$'!AC$1,FALSE))*CA290*Incurred_Real!AC$15)</f>
        <v/>
      </c>
      <c r="AD290" s="221">
        <f t="shared" si="77"/>
        <v>9599454.3137659859</v>
      </c>
      <c r="AE290" s="221">
        <f t="shared" si="78"/>
        <v>9599454.3137659859</v>
      </c>
      <c r="AF290" s="239">
        <f t="shared" si="83"/>
        <v>10808024.717609152</v>
      </c>
      <c r="AG290" s="222">
        <f t="shared" si="79"/>
        <v>10808024.717609152</v>
      </c>
      <c r="AH290" s="223">
        <f t="shared" si="76"/>
        <v>1</v>
      </c>
      <c r="AI290" s="224">
        <f t="shared" si="80"/>
        <v>2028</v>
      </c>
      <c r="AJ290" s="225" t="str">
        <f>VLOOKUP($A290,Project_Commissioning!$C$4:$H$355,Project_Commissioning!F$1,FALSE)</f>
        <v/>
      </c>
      <c r="AK290" s="226">
        <f>VLOOKUP($A290,Project_Commissioning!$C$4:$H$355,Project_Commissioning!G$1,FALSE)</f>
        <v>2028</v>
      </c>
      <c r="AL290" s="225" t="str">
        <f>IF(VLOOKUP($A290,Project_Commissioning!$C$4:$H$355,Project_Commissioning!H$1,FALSE)=0,"",VLOOKUP($A290,Project_Commissioning!$C$4:$H$355,Project_Commissioning!H$1,FALSE))</f>
        <v/>
      </c>
      <c r="AM290" s="237">
        <f t="shared" si="84"/>
        <v>9599454.3137659859</v>
      </c>
      <c r="AN290" s="221" cm="1">
        <f t="array" ref="AN290">IF(ROUND(AE290,0)=0,0,LOOKUP(2,1/(F290:AC290&lt;&gt;""),F290:AC290))</f>
        <v>4801964.2058539763</v>
      </c>
      <c r="AO290" s="221">
        <f t="shared" si="85"/>
        <v>9599454.3137659859</v>
      </c>
      <c r="AP290" s="79"/>
      <c r="AQ290" s="20"/>
      <c r="AR290" s="245">
        <f>IF(ISNA(VLOOKUP($A290,'Success Asset Classes'!$B$15:$AA$114,'Success Asset Classes'!$AA$1,FALSE)),0,VLOOKUP($A290,'Success Asset Classes'!$B$15:$AA$114,'Success Asset Classes'!$AA$1,FALSE))</f>
        <v>1.0000000000000002</v>
      </c>
      <c r="AS290" s="230">
        <f>IF($AR290=0,VLOOKUP(MID($A290,4,5),'Project splits'!$C$5:$AM$346,AS$22,FALSE),IF(ISNA(VLOOKUP($A290,'Success Asset Classes'!$B$15:$BD$377,AS$21,FALSE)),VLOOKUP(MID($A290,4,5),'Project splits'!$C$5:$AM$346,AS$22,FALSE),VLOOKUP($A290,'Success Asset Classes'!$B$15:$BD$377,AS$21,FALSE)))</f>
        <v>0</v>
      </c>
      <c r="AT290" s="230">
        <f>IF($AR290=0,VLOOKUP(MID($A290,4,5),'Project splits'!$C$5:$AM$346,AT$22,FALSE),IF(ISNA(VLOOKUP($A290,'Success Asset Classes'!$B$15:$BD$377,AT$21,FALSE)),VLOOKUP(MID($A290,4,5),'Project splits'!$C$5:$AM$346,AT$22,FALSE),VLOOKUP($A290,'Success Asset Classes'!$B$15:$BD$377,AT$21,FALSE)))</f>
        <v>0</v>
      </c>
      <c r="AU290" s="230">
        <f>IF($AR290=0,VLOOKUP(MID($A290,4,5),'Project splits'!$C$5:$AM$346,AU$22,FALSE),IF(ISNA(VLOOKUP($A290,'Success Asset Classes'!$B$15:$BD$377,AU$21,FALSE)),VLOOKUP(MID($A290,4,5),'Project splits'!$C$5:$AM$346,AU$22,FALSE),VLOOKUP($A290,'Success Asset Classes'!$B$15:$BD$377,AU$21,FALSE)))</f>
        <v>0</v>
      </c>
      <c r="AV290" s="230">
        <f>IF($AR290=0,VLOOKUP(MID($A290,4,5),'Project splits'!$C$5:$AM$346,AV$22,FALSE),IF(ISNA(VLOOKUP($A290,'Success Asset Classes'!$B$15:$BD$377,AV$21,FALSE)),VLOOKUP(MID($A290,4,5),'Project splits'!$C$5:$AM$346,AV$22,FALSE),VLOOKUP($A290,'Success Asset Classes'!$B$15:$BD$377,AV$21,FALSE)))</f>
        <v>0</v>
      </c>
      <c r="AW290" s="230">
        <f>IF($AR290=0,VLOOKUP(MID($A290,4,5),'Project splits'!$C$5:$AM$346,AW$22,FALSE),IF(ISNA(VLOOKUP($A290,'Success Asset Classes'!$B$15:$BD$377,AW$21,FALSE)),VLOOKUP(MID($A290,4,5),'Project splits'!$C$5:$AM$346,AW$22,FALSE),VLOOKUP($A290,'Success Asset Classes'!$B$15:$BD$377,AW$21,FALSE)))</f>
        <v>0</v>
      </c>
      <c r="AX290" s="230">
        <f>IF($AR290=0,VLOOKUP(MID($A290,4,5),'Project splits'!$C$5:$AM$346,AX$22,FALSE),IF(ISNA(VLOOKUP($A290,'Success Asset Classes'!$B$15:$BD$377,AX$21,FALSE)),VLOOKUP(MID($A290,4,5),'Project splits'!$C$5:$AM$346,AX$22,FALSE),VLOOKUP($A290,'Success Asset Classes'!$B$15:$BD$377,AX$21,FALSE)))</f>
        <v>0</v>
      </c>
      <c r="AY290" s="230">
        <f>IF($AR290=0,VLOOKUP(MID($A290,4,5),'Project splits'!$C$5:$AM$346,AY$22,FALSE),IF(ISNA(VLOOKUP($A290,'Success Asset Classes'!$B$15:$BD$377,AY$21,FALSE)),VLOOKUP(MID($A290,4,5),'Project splits'!$C$5:$AM$346,AY$22,FALSE),VLOOKUP($A290,'Success Asset Classes'!$B$15:$BD$377,AY$21,FALSE)))</f>
        <v>0</v>
      </c>
      <c r="AZ290" s="230">
        <f>IF($AR290=0,VLOOKUP(MID($A290,4,5),'Project splits'!$C$5:$AM$346,AZ$22,FALSE),IF(ISNA(VLOOKUP($A290,'Success Asset Classes'!$B$15:$BD$377,AZ$21,FALSE)),VLOOKUP(MID($A290,4,5),'Project splits'!$C$5:$AM$346,AZ$22,FALSE),VLOOKUP($A290,'Success Asset Classes'!$B$15:$BD$377,AZ$21,FALSE)))</f>
        <v>0</v>
      </c>
      <c r="BA290" s="230">
        <f>IF($AR290=0,VLOOKUP(MID($A290,4,5),'Project splits'!$C$5:$AM$346,BA$22,FALSE),IF(ISNA(VLOOKUP($A290,'Success Asset Classes'!$B$15:$BD$377,BA$21,FALSE)),VLOOKUP(MID($A290,4,5),'Project splits'!$C$5:$AM$346,BA$22,FALSE),VLOOKUP($A290,'Success Asset Classes'!$B$15:$BD$377,BA$21,FALSE)))</f>
        <v>0</v>
      </c>
      <c r="BB290" s="230">
        <f>IF($AR290=0,VLOOKUP(MID($A290,4,5),'Project splits'!$C$5:$AM$346,BB$22,FALSE),IF(ISNA(VLOOKUP($A290,'Success Asset Classes'!$B$15:$BD$377,BB$21,FALSE)),VLOOKUP(MID($A290,4,5),'Project splits'!$C$5:$AM$346,BB$22,FALSE),VLOOKUP($A290,'Success Asset Classes'!$B$15:$BD$377,BB$21,FALSE)))</f>
        <v>0.32121389007198475</v>
      </c>
      <c r="BC290" s="230">
        <f>IF($AR290=0,VLOOKUP(MID($A290,4,5),'Project splits'!$C$5:$AM$346,BC$22,FALSE),IF(ISNA(VLOOKUP($A290,'Success Asset Classes'!$B$15:$BD$377,BC$21,FALSE)),VLOOKUP(MID($A290,4,5),'Project splits'!$C$5:$AM$346,BC$22,FALSE),VLOOKUP($A290,'Success Asset Classes'!$B$15:$BD$377,BC$21,FALSE)))</f>
        <v>5.2173238920441754E-2</v>
      </c>
      <c r="BD290" s="230">
        <f>IF($AR290=0,VLOOKUP(MID($A290,4,5),'Project splits'!$C$5:$AM$346,BD$22,FALSE),IF(ISNA(VLOOKUP($A290,'Success Asset Classes'!$B$15:$BD$377,BD$21,FALSE)),VLOOKUP(MID($A290,4,5),'Project splits'!$C$5:$AM$346,BD$22,FALSE),VLOOKUP($A290,'Success Asset Classes'!$B$15:$BD$377,BD$21,FALSE)))</f>
        <v>0.59326506790853761</v>
      </c>
      <c r="BE290" s="230">
        <f>IF($AR290=0,VLOOKUP(MID($A290,4,5),'Project splits'!$C$5:$AM$346,BE$22,FALSE),IF(ISNA(VLOOKUP($A290,'Success Asset Classes'!$B$15:$BD$377,BE$21,FALSE)),VLOOKUP(MID($A290,4,5),'Project splits'!$C$5:$AM$346,BE$22,FALSE),VLOOKUP($A290,'Success Asset Classes'!$B$15:$BD$377,BE$21,FALSE)))</f>
        <v>0</v>
      </c>
      <c r="BF290" s="230">
        <f>IF($AR290=0,VLOOKUP(MID($A290,4,5),'Project splits'!$C$5:$AM$346,BF$22,FALSE),IF(ISNA(VLOOKUP($A290,'Success Asset Classes'!$B$15:$BD$377,BF$21,FALSE)),VLOOKUP(MID($A290,4,5),'Project splits'!$C$5:$AM$346,BF$22,FALSE),VLOOKUP($A290,'Success Asset Classes'!$B$15:$BD$377,BF$21,FALSE)))</f>
        <v>0</v>
      </c>
      <c r="BG290" s="230">
        <f>IF($AR290=0,VLOOKUP(MID($A290,4,5),'Project splits'!$C$5:$AM$346,BG$22,FALSE),IF(ISNA(VLOOKUP($A290,'Success Asset Classes'!$B$15:$BD$377,BG$21,FALSE)),VLOOKUP(MID($A290,4,5),'Project splits'!$C$5:$AM$346,BG$22,FALSE),VLOOKUP($A290,'Success Asset Classes'!$B$15:$BD$377,BG$21,FALSE)))</f>
        <v>3.3347803099035997E-2</v>
      </c>
      <c r="BH290" s="230">
        <f>IF($AR290=0,VLOOKUP(MID($A290,4,5),'Project splits'!$C$5:$AM$346,BH$22,FALSE),IF(ISNA(VLOOKUP($A290,'Success Asset Classes'!$B$15:$BD$377,BH$21,FALSE)),VLOOKUP(MID($A290,4,5),'Project splits'!$C$5:$AM$346,BH$22,FALSE),VLOOKUP($A290,'Success Asset Classes'!$B$15:$BD$377,BH$21,FALSE)))</f>
        <v>0</v>
      </c>
      <c r="BI290" s="230">
        <f>IF($AR290=0,VLOOKUP(MID($A290,4,5),'Project splits'!$C$5:$AM$346,BI$22,FALSE),IF(ISNA(VLOOKUP($A290,'Success Asset Classes'!$B$15:$BD$377,BI$21,FALSE)),VLOOKUP(MID($A290,4,5),'Project splits'!$C$5:$AM$346,BI$22,FALSE),VLOOKUP($A290,'Success Asset Classes'!$B$15:$BD$377,BI$21,FALSE)))</f>
        <v>0</v>
      </c>
      <c r="BJ290" s="230">
        <f>IF($AR290=0,VLOOKUP(MID($A290,4,5),'Project splits'!$C$5:$AM$346,BJ$22,FALSE),IF(ISNA(VLOOKUP($A290,'Success Asset Classes'!$B$15:$BD$377,BJ$21,FALSE)),VLOOKUP(MID($A290,4,5),'Project splits'!$C$5:$AM$346,BJ$22,FALSE),VLOOKUP($A290,'Success Asset Classes'!$B$15:$BD$377,BJ$21,FALSE)))</f>
        <v>0</v>
      </c>
      <c r="BK290" s="230">
        <f>IF($AR290=0,VLOOKUP(MID($A290,4,5),'Project splits'!$C$5:$AM$346,BK$22,FALSE),IF(ISNA(VLOOKUP($A290,'Success Asset Classes'!$B$15:$BD$377,BK$21,FALSE)),VLOOKUP(MID($A290,4,5),'Project splits'!$C$5:$AM$346,BK$22,FALSE),VLOOKUP($A290,'Success Asset Classes'!$B$15:$BD$377,BK$21,FALSE)))</f>
        <v>0</v>
      </c>
      <c r="BL290" s="230">
        <f>IF($AR290=0,VLOOKUP(MID($A290,4,5),'Project splits'!$C$5:$AM$346,BL$22,FALSE),IF(ISNA(VLOOKUP($A290,'Success Asset Classes'!$B$15:$BD$377,BL$21,FALSE)),VLOOKUP(MID($A290,4,5),'Project splits'!$C$5:$AM$346,BL$22,FALSE),VLOOKUP($A290,'Success Asset Classes'!$B$15:$BD$377,BL$21,FALSE)))</f>
        <v>0</v>
      </c>
      <c r="BM290" s="230">
        <f>IF($AR290=0,VLOOKUP(MID($A290,4,5),'Project splits'!$C$5:$AM$346,BM$22,FALSE),IF(ISNA(VLOOKUP($A290,'Success Asset Classes'!$B$15:$BD$377,BM$21,FALSE)),VLOOKUP(MID($A290,4,5),'Project splits'!$C$5:$AM$346,BM$22,FALSE),VLOOKUP($A290,'Success Asset Classes'!$B$15:$BD$377,BM$21,FALSE)))</f>
        <v>0</v>
      </c>
      <c r="BN290" s="230">
        <f>IF($AR290=0,VLOOKUP(MID($A290,4,5),'Project splits'!$C$5:$AM$346,BN$22,FALSE),IF(ISNA(VLOOKUP($A290,'Success Asset Classes'!$B$15:$BD$377,BN$21,FALSE)),VLOOKUP(MID($A290,4,5),'Project splits'!$C$5:$AM$346,BN$22,FALSE),VLOOKUP($A290,'Success Asset Classes'!$B$15:$BD$377,BN$21,FALSE)))</f>
        <v>0</v>
      </c>
      <c r="BO290" s="230">
        <f>IF($AR290=0,VLOOKUP(MID($A290,4,5),'Project splits'!$C$5:$AM$346,BO$22,FALSE),IF(ISNA(VLOOKUP($A290,'Success Asset Classes'!$B$15:$BD$377,BO$21,FALSE)),VLOOKUP(MID($A290,4,5),'Project splits'!$C$5:$AM$346,BO$22,FALSE),VLOOKUP($A290,'Success Asset Classes'!$B$15:$BD$377,BO$21,FALSE)))</f>
        <v>0</v>
      </c>
      <c r="BP290" s="230">
        <f>IF($AR290=0,VLOOKUP(MID($A290,4,5),'Project splits'!$C$5:$AM$346,BP$22,FALSE),IF(ISNA(VLOOKUP($A290,'Success Asset Classes'!$B$15:$BD$377,BP$21,FALSE)),VLOOKUP(MID($A290,4,5),'Project splits'!$C$5:$AM$346,BP$22,FALSE),VLOOKUP($A290,'Success Asset Classes'!$B$15:$BD$377,BP$21,FALSE)))</f>
        <v>0</v>
      </c>
      <c r="BQ290" s="230">
        <f>IF($AR290=0,VLOOKUP(MID($A290,4,5),'Project splits'!$C$5:$AM$346,BQ$22,FALSE),IF(ISNA(VLOOKUP($A290,'Success Asset Classes'!$B$15:$BD$377,BQ$21,FALSE)),VLOOKUP(MID($A290,4,5),'Project splits'!$C$5:$AM$346,BQ$22,FALSE),VLOOKUP($A290,'Success Asset Classes'!$B$15:$BD$377,BQ$21,FALSE)))</f>
        <v>0</v>
      </c>
      <c r="BR290" s="230">
        <f>IF($AR290=0,VLOOKUP(MID($A290,4,5),'Project splits'!$C$5:$AM$346,BR$22,FALSE),IF(ISNA(VLOOKUP($A290,'Success Asset Classes'!$B$15:$BD$377,BR$21,FALSE)),VLOOKUP(MID($A290,4,5),'Project splits'!$C$5:$AM$346,BR$22,FALSE),VLOOKUP($A290,'Success Asset Classes'!$B$15:$BD$377,BR$21,FALSE)))</f>
        <v>0</v>
      </c>
      <c r="BS290" s="247">
        <f t="shared" si="81"/>
        <v>1</v>
      </c>
      <c r="BT290" s="249">
        <f>1+IF(ISNA(VLOOKUP($A290,'Project labour content'!$A$7:$D$255,'Project labour content'!$D$1,FALSE)),VLOOKUP($D290,'Project labour content'!$F$6:$G$15,'Project labour content'!$G$1,FALSE),VLOOKUP($A290,'Project labour content'!$A$7:$D$255,'Project labour content'!$D$1,FALSE))*LabEsc22*1</f>
        <v>1.0011518384150986</v>
      </c>
      <c r="BU290" s="249">
        <f>1+IF(ISNA(VLOOKUP($A290,'Project labour content'!$A$7:$D$255,'Project labour content'!$D$1,FALSE)),VLOOKUP($D290,'Project labour content'!$F$6:$G$15,'Project labour content'!$G$1,FALSE),VLOOKUP($A290,'Project labour content'!$A$7:$D$255,'Project labour content'!$D$1,FALSE))*LabEsc23*1</f>
        <v>1.0023092056545897</v>
      </c>
      <c r="BV290" s="249">
        <f>1+IF(ISNA(VLOOKUP($A290,'Project labour content'!$A$7:$D$255,'Project labour content'!$D$1,FALSE)),VLOOKUP($D290,'Project labour content'!$F$6:$G$15,'Project labour content'!$G$1,FALSE),VLOOKUP($A290,'Project labour content'!$A$7:$D$255,'Project labour content'!$D$1,FALSE))*LabEsc24*1</f>
        <v>1.0033994455941901</v>
      </c>
      <c r="BW290" s="249">
        <f>1+IF(ISNA(VLOOKUP($A290,'Project labour content'!$A$7:$D$255,'Project labour content'!$D$1,FALSE)),VLOOKUP($D290,'Project labour content'!$F$6:$G$15,'Project labour content'!$G$1,FALSE),VLOOKUP($A290,'Project labour content'!$A$7:$D$255,'Project labour content'!$D$1,FALSE))*LabEsc25*1</f>
        <v>1.0048596402866286</v>
      </c>
      <c r="BX290" s="249">
        <f>1+IF(ISNA(VLOOKUP($A290,'Project labour content'!$A$7:$D$255,'Project labour content'!$D$1,FALSE)),VLOOKUP($D290,'Project labour content'!$F$6:$G$15,'Project labour content'!$G$1,FALSE),VLOOKUP($A290,'Project labour content'!$A$7:$D$255,'Project labour content'!$D$1,FALSE))*LabEsc26*1</f>
        <v>1.0064510091356045</v>
      </c>
      <c r="BY290" s="249">
        <f>1+IF(ISNA(VLOOKUP($A290,'Project labour content'!$A$7:$D$255,'Project labour content'!$D$1,FALSE)),VLOOKUP($D290,'Project labour content'!$F$6:$G$15,'Project labour content'!$G$1,FALSE),VLOOKUP($A290,'Project labour content'!$A$7:$D$255,'Project labour content'!$D$1,FALSE))*LabEsc27*1</f>
        <v>1.0074366785180622</v>
      </c>
      <c r="BZ290" s="249">
        <f>1+IF(ISNA(VLOOKUP($A290,'Project labour content'!$A$7:$D$255,'Project labour content'!$D$1,FALSE)),VLOOKUP($D290,'Project labour content'!$F$6:$G$15,'Project labour content'!$G$1,FALSE),VLOOKUP($A290,'Project labour content'!$A$7:$D$255,'Project labour content'!$D$1,FALSE))*LabEsc28*1</f>
        <v>1.0081788875630531</v>
      </c>
      <c r="CA290" s="249">
        <f>1+IF(ISNA(VLOOKUP($A290,'Project labour content'!$A$7:$D$255,'Project labour content'!$D$1,FALSE)),VLOOKUP($D290,'Project labour content'!$F$6:$G$15,'Project labour content'!$G$1,FALSE),VLOOKUP($A290,'Project labour content'!$A$7:$D$255,'Project labour content'!$D$1,FALSE))*LabEsc29*1</f>
        <v>1.0093699846384543</v>
      </c>
      <c r="CB290" s="250" t="str">
        <f>IF(ISNA(VLOOKUP($A290,'Project labour content'!$A$7:$D$255,'Project labour content'!$D$1,FALSE)),"Category","Project")</f>
        <v>Project</v>
      </c>
      <c r="CD290" s="247" t="str">
        <f t="shared" si="82"/>
        <v>15043</v>
      </c>
      <c r="CE290" s="3"/>
    </row>
    <row r="291" spans="1:83" x14ac:dyDescent="0.15">
      <c r="A291" s="11" t="s">
        <v>975</v>
      </c>
      <c r="B291" s="11" t="str">
        <f>VLOOKUP($A291,'Incurred Real 2022$'!$A$25:$AC$426,'Incurred Real 2022$'!B$1,FALSE)</f>
        <v>Control Room Systems Development</v>
      </c>
      <c r="C291" s="11" t="str">
        <f>VLOOKUP($A291,'Incurred Real 2022$'!$A$25:$AC$426,'Incurred Real 2022$'!C$1,FALSE)</f>
        <v>ExAnte</v>
      </c>
      <c r="D291" s="11" t="str">
        <f>VLOOKUP($A291,'Incurred Real 2022$'!$A$25:$AC$426,'Incurred Real 2022$'!D$1,FALSE)</f>
        <v>Security/Compliance</v>
      </c>
      <c r="E291" s="11" t="str">
        <f>VLOOKUP($A291,'Incurred Real 2022$'!$A$25:$AC$426,'Incurred Real 2022$'!E$1,FALSE)</f>
        <v>Potential</v>
      </c>
      <c r="F291" s="105" t="str">
        <f>IF(VLOOKUP($A291,'Incurred Real 2022$'!$A$25:$AC$426,'Incurred Real 2022$'!F$1,FALSE)=0,"",VLOOKUP($A291,'Incurred Real 2022$'!$A$25:$AC$426,'Incurred Real 2022$'!F$1,FALSE))</f>
        <v/>
      </c>
      <c r="G291" s="105" t="str">
        <f>IF(VLOOKUP($A291,'Incurred Real 2022$'!$A$25:$AC$426,'Incurred Real 2022$'!G$1,FALSE)=0,"",VLOOKUP($A291,'Incurred Real 2022$'!$A$25:$AC$426,'Incurred Real 2022$'!G$1,FALSE))</f>
        <v/>
      </c>
      <c r="H291" s="105" t="str">
        <f>IF(VLOOKUP($A291,'Incurred Real 2022$'!$A$25:$AC$426,'Incurred Real 2022$'!H$1,FALSE)=0,"",VLOOKUP($A291,'Incurred Real 2022$'!$A$25:$AC$426,'Incurred Real 2022$'!H$1,FALSE))</f>
        <v/>
      </c>
      <c r="I291" s="105" t="str">
        <f>IF(VLOOKUP($A291,'Incurred Real 2022$'!$A$25:$AC$426,'Incurred Real 2022$'!I$1,FALSE)=0,"",VLOOKUP($A291,'Incurred Real 2022$'!$A$25:$AC$426,'Incurred Real 2022$'!I$1,FALSE))</f>
        <v/>
      </c>
      <c r="J291" s="105" t="str">
        <f>IF(VLOOKUP($A291,'Incurred Real 2022$'!$A$25:$AC$426,'Incurred Real 2022$'!J$1,FALSE)=0,"",VLOOKUP($A291,'Incurred Real 2022$'!$A$25:$AC$426,'Incurred Real 2022$'!J$1,FALSE))</f>
        <v/>
      </c>
      <c r="K291" s="105" t="str">
        <f>IF(VLOOKUP($A291,'Incurred Real 2022$'!$A$25:$AC$426,'Incurred Real 2022$'!K$1,FALSE)=0,"",VLOOKUP($A291,'Incurred Real 2022$'!$A$25:$AC$426,'Incurred Real 2022$'!K$1,FALSE))</f>
        <v/>
      </c>
      <c r="L291" s="105" t="str">
        <f>IF(VLOOKUP($A291,'Incurred Real 2022$'!$A$25:$AC$426,'Incurred Real 2022$'!L$1,FALSE)=0,"",VLOOKUP($A291,'Incurred Real 2022$'!$A$25:$AC$426,'Incurred Real 2022$'!L$1,FALSE))</f>
        <v/>
      </c>
      <c r="M291" s="105" t="str">
        <f>IF(VLOOKUP($A291,'Incurred Real 2022$'!$A$25:$AC$426,'Incurred Real 2022$'!M$1,FALSE)=0,"",VLOOKUP($A291,'Incurred Real 2022$'!$A$25:$AC$426,'Incurred Real 2022$'!M$1,FALSE))</f>
        <v/>
      </c>
      <c r="N291" s="105" t="str">
        <f>IF(VLOOKUP($A291,'Incurred Real 2022$'!$A$25:$AC$426,'Incurred Real 2022$'!N$1,FALSE)=0,"",VLOOKUP($A291,'Incurred Real 2022$'!$A$25:$AC$426,'Incurred Real 2022$'!N$1,FALSE))</f>
        <v/>
      </c>
      <c r="O291" s="105" t="str">
        <f>IF(VLOOKUP($A291,'Incurred Real 2022$'!$A$25:$AC$426,'Incurred Real 2022$'!O$1,FALSE)=0,"",VLOOKUP($A291,'Incurred Real 2022$'!$A$25:$AC$426,'Incurred Real 2022$'!O$1,FALSE))</f>
        <v/>
      </c>
      <c r="P291" s="105" t="str">
        <f>IF(VLOOKUP($A291,'Incurred Real 2022$'!$A$25:$AC$426,'Incurred Real 2022$'!P$1,FALSE)=0,"",VLOOKUP($A291,'Incurred Real 2022$'!$A$25:$AC$426,'Incurred Real 2022$'!P$1,FALSE))</f>
        <v/>
      </c>
      <c r="Q291" s="105" t="str">
        <f>IF(VLOOKUP($A291,'Incurred Real 2022$'!$A$25:$AC$426,'Incurred Real 2022$'!Q$1,FALSE)=0,"",VLOOKUP($A291,'Incurred Real 2022$'!$A$25:$AC$426,'Incurred Real 2022$'!Q$1,FALSE))</f>
        <v/>
      </c>
      <c r="R291" s="105" t="str">
        <f>IF(VLOOKUP($A291,'Incurred Real 2022$'!$A$25:$AC$426,'Incurred Real 2022$'!R$1,FALSE)=0,"",VLOOKUP($A291,'Incurred Real 2022$'!$A$25:$AC$426,'Incurred Real 2022$'!R$1,FALSE))</f>
        <v/>
      </c>
      <c r="S291" s="105" t="str">
        <f>IF(VLOOKUP($A291,'Incurred Real 2022$'!$A$25:$AC$426,'Incurred Real 2022$'!S$1,FALSE)=0,"",VLOOKUP($A291,'Incurred Real 2022$'!$A$25:$AC$426,'Incurred Real 2022$'!S$1,FALSE))</f>
        <v/>
      </c>
      <c r="T291" s="105" t="str">
        <f>IF(VLOOKUP($A291,'Incurred Real 2022$'!$A$25:$AC$426,'Incurred Real 2022$'!T$1,FALSE)=0,"",VLOOKUP($A291,'Incurred Real 2022$'!$A$25:$AC$426,'Incurred Real 2022$'!T$1,FALSE))</f>
        <v/>
      </c>
      <c r="U291" s="105" t="str">
        <f>IF(VLOOKUP($A291,'Incurred Real 2022$'!$A$25:$AC$426,'Incurred Real 2022$'!U$1,FALSE)=0,"",VLOOKUP($A291,'Incurred Real 2022$'!$A$25:$AC$426,'Incurred Real 2022$'!U$1,FALSE))</f>
        <v/>
      </c>
      <c r="V291" s="13" t="str">
        <f>IF(ISTEXT(VLOOKUP($A291,'Incurred Real 2022$'!$A$25:$AC$426,'Incurred Real 2022$'!V$1,FALSE)),"",(VLOOKUP($A291,'Incurred Real 2022$'!$A$25:$AC$426,'Incurred Real 2022$'!V$1,FALSE))*BT291*Incurred_Real!V$15)</f>
        <v/>
      </c>
      <c r="W291" s="13" t="str">
        <f>IF(ISTEXT(VLOOKUP($A291,'Incurred Real 2022$'!$A$25:$AC$426,'Incurred Real 2022$'!W$1,FALSE)),"",(VLOOKUP($A291,'Incurred Real 2022$'!$A$25:$AC$426,'Incurred Real 2022$'!W$1,FALSE))*BU291*Incurred_Real!W$15)</f>
        <v/>
      </c>
      <c r="X291" s="220" t="str">
        <f>IF(ISTEXT(VLOOKUP($A291,'Incurred Real 2022$'!$A$25:$AC$426,'Incurred Real 2022$'!X$1,FALSE)),"",(VLOOKUP($A291,'Incurred Real 2022$'!$A$25:$AC$426,'Incurred Real 2022$'!X$1,FALSE))*BV291*Incurred_Real!X$15)</f>
        <v/>
      </c>
      <c r="Y291" s="217" t="str">
        <f>IF(ISTEXT(VLOOKUP($A291,'Incurred Real 2022$'!$A$25:$AC$426,'Incurred Real 2022$'!Y$1,FALSE)),"",(VLOOKUP($A291,'Incurred Real 2022$'!$A$25:$AC$426,'Incurred Real 2022$'!Y$1,FALSE))*BW291*Incurred_Real!Y$15)</f>
        <v/>
      </c>
      <c r="Z291" s="13" t="str">
        <f>IF(ISTEXT(VLOOKUP($A291,'Incurred Real 2022$'!$A$25:$AC$426,'Incurred Real 2022$'!Z$1,FALSE)),"",(VLOOKUP($A291,'Incurred Real 2022$'!$A$25:$AC$426,'Incurred Real 2022$'!Z$1,FALSE))*BX291*Incurred_Real!Z$15)</f>
        <v/>
      </c>
      <c r="AA291" s="13" t="str">
        <f>IF(ISTEXT(VLOOKUP($A291,'Incurred Real 2022$'!$A$25:$AC$426,'Incurred Real 2022$'!AA$1,FALSE)),"",(VLOOKUP($A291,'Incurred Real 2022$'!$A$25:$AC$426,'Incurred Real 2022$'!AA$1,FALSE))*BY291*Incurred_Real!AA$15)</f>
        <v/>
      </c>
      <c r="AB291" s="13">
        <f>IF(ISTEXT(VLOOKUP($A291,'Incurred Real 2022$'!$A$25:$AC$426,'Incurred Real 2022$'!AB$1,FALSE)),"",(VLOOKUP($A291,'Incurred Real 2022$'!$A$25:$AC$426,'Incurred Real 2022$'!AB$1,FALSE))*BZ291*Incurred_Real!AB$15)</f>
        <v>1581300.96368591</v>
      </c>
      <c r="AC291" s="13" t="str">
        <f>IF(ISTEXT(VLOOKUP($A291,'Incurred Real 2022$'!$A$25:$AC$426,'Incurred Real 2022$'!AC$1,FALSE)),"",(VLOOKUP($A291,'Incurred Real 2022$'!$A$25:$AC$426,'Incurred Real 2022$'!AC$1,FALSE))*CA291*Incurred_Real!AC$15)</f>
        <v/>
      </c>
      <c r="AD291" s="221">
        <f t="shared" si="77"/>
        <v>1581300.96368591</v>
      </c>
      <c r="AE291" s="221">
        <f t="shared" si="78"/>
        <v>1581300.96368591</v>
      </c>
      <c r="AF291" s="239">
        <f t="shared" si="83"/>
        <v>1780386.6077041181</v>
      </c>
      <c r="AG291" s="222">
        <f t="shared" si="79"/>
        <v>1780386.6077041181</v>
      </c>
      <c r="AH291" s="223">
        <f t="shared" si="76"/>
        <v>1</v>
      </c>
      <c r="AI291" s="224">
        <f t="shared" si="80"/>
        <v>2028</v>
      </c>
      <c r="AJ291" s="225" t="str">
        <f>VLOOKUP($A291,Project_Commissioning!$C$4:$H$355,Project_Commissioning!F$1,FALSE)</f>
        <v/>
      </c>
      <c r="AK291" s="226">
        <f>VLOOKUP($A291,Project_Commissioning!$C$4:$H$355,Project_Commissioning!G$1,FALSE)</f>
        <v>2028</v>
      </c>
      <c r="AL291" s="225" t="str">
        <f>IF(VLOOKUP($A291,Project_Commissioning!$C$4:$H$355,Project_Commissioning!H$1,FALSE)=0,"",VLOOKUP($A291,Project_Commissioning!$C$4:$H$355,Project_Commissioning!H$1,FALSE))</f>
        <v/>
      </c>
      <c r="AM291" s="237">
        <f t="shared" si="84"/>
        <v>1581300.96368591</v>
      </c>
      <c r="AN291" s="221" cm="1">
        <f t="array" ref="AN291">IF(ROUND(AE291,0)=0,0,LOOKUP(2,1/(F291:AC291&lt;&gt;""),F291:AC291))</f>
        <v>1581300.96368591</v>
      </c>
      <c r="AO291" s="221">
        <f t="shared" si="85"/>
        <v>1581300.96368591</v>
      </c>
      <c r="AP291" s="79"/>
      <c r="AQ291" s="20"/>
      <c r="AR291" s="245">
        <f>IF(ISNA(VLOOKUP($A291,'Success Asset Classes'!$B$15:$AA$114,'Success Asset Classes'!$AA$1,FALSE)),0,VLOOKUP($A291,'Success Asset Classes'!$B$15:$AA$114,'Success Asset Classes'!$AA$1,FALSE))</f>
        <v>1</v>
      </c>
      <c r="AS291" s="230">
        <f>IF($AR291=0,VLOOKUP(MID($A291,4,5),'Project splits'!$C$5:$AM$346,AS$22,FALSE),IF(ISNA(VLOOKUP($A291,'Success Asset Classes'!$B$15:$BD$377,AS$21,FALSE)),VLOOKUP(MID($A291,4,5),'Project splits'!$C$5:$AM$346,AS$22,FALSE),VLOOKUP($A291,'Success Asset Classes'!$B$15:$BD$377,AS$21,FALSE)))</f>
        <v>0</v>
      </c>
      <c r="AT291" s="230">
        <f>IF($AR291=0,VLOOKUP(MID($A291,4,5),'Project splits'!$C$5:$AM$346,AT$22,FALSE),IF(ISNA(VLOOKUP($A291,'Success Asset Classes'!$B$15:$BD$377,AT$21,FALSE)),VLOOKUP(MID($A291,4,5),'Project splits'!$C$5:$AM$346,AT$22,FALSE),VLOOKUP($A291,'Success Asset Classes'!$B$15:$BD$377,AT$21,FALSE)))</f>
        <v>0</v>
      </c>
      <c r="AU291" s="230">
        <f>IF($AR291=0,VLOOKUP(MID($A291,4,5),'Project splits'!$C$5:$AM$346,AU$22,FALSE),IF(ISNA(VLOOKUP($A291,'Success Asset Classes'!$B$15:$BD$377,AU$21,FALSE)),VLOOKUP(MID($A291,4,5),'Project splits'!$C$5:$AM$346,AU$22,FALSE),VLOOKUP($A291,'Success Asset Classes'!$B$15:$BD$377,AU$21,FALSE)))</f>
        <v>0</v>
      </c>
      <c r="AV291" s="230">
        <f>IF($AR291=0,VLOOKUP(MID($A291,4,5),'Project splits'!$C$5:$AM$346,AV$22,FALSE),IF(ISNA(VLOOKUP($A291,'Success Asset Classes'!$B$15:$BD$377,AV$21,FALSE)),VLOOKUP(MID($A291,4,5),'Project splits'!$C$5:$AM$346,AV$22,FALSE),VLOOKUP($A291,'Success Asset Classes'!$B$15:$BD$377,AV$21,FALSE)))</f>
        <v>1</v>
      </c>
      <c r="AW291" s="230">
        <f>IF($AR291=0,VLOOKUP(MID($A291,4,5),'Project splits'!$C$5:$AM$346,AW$22,FALSE),IF(ISNA(VLOOKUP($A291,'Success Asset Classes'!$B$15:$BD$377,AW$21,FALSE)),VLOOKUP(MID($A291,4,5),'Project splits'!$C$5:$AM$346,AW$22,FALSE),VLOOKUP($A291,'Success Asset Classes'!$B$15:$BD$377,AW$21,FALSE)))</f>
        <v>0</v>
      </c>
      <c r="AX291" s="230">
        <f>IF($AR291=0,VLOOKUP(MID($A291,4,5),'Project splits'!$C$5:$AM$346,AX$22,FALSE),IF(ISNA(VLOOKUP($A291,'Success Asset Classes'!$B$15:$BD$377,AX$21,FALSE)),VLOOKUP(MID($A291,4,5),'Project splits'!$C$5:$AM$346,AX$22,FALSE),VLOOKUP($A291,'Success Asset Classes'!$B$15:$BD$377,AX$21,FALSE)))</f>
        <v>0</v>
      </c>
      <c r="AY291" s="230">
        <f>IF($AR291=0,VLOOKUP(MID($A291,4,5),'Project splits'!$C$5:$AM$346,AY$22,FALSE),IF(ISNA(VLOOKUP($A291,'Success Asset Classes'!$B$15:$BD$377,AY$21,FALSE)),VLOOKUP(MID($A291,4,5),'Project splits'!$C$5:$AM$346,AY$22,FALSE),VLOOKUP($A291,'Success Asset Classes'!$B$15:$BD$377,AY$21,FALSE)))</f>
        <v>0</v>
      </c>
      <c r="AZ291" s="230">
        <f>IF($AR291=0,VLOOKUP(MID($A291,4,5),'Project splits'!$C$5:$AM$346,AZ$22,FALSE),IF(ISNA(VLOOKUP($A291,'Success Asset Classes'!$B$15:$BD$377,AZ$21,FALSE)),VLOOKUP(MID($A291,4,5),'Project splits'!$C$5:$AM$346,AZ$22,FALSE),VLOOKUP($A291,'Success Asset Classes'!$B$15:$BD$377,AZ$21,FALSE)))</f>
        <v>0</v>
      </c>
      <c r="BA291" s="230">
        <f>IF($AR291=0,VLOOKUP(MID($A291,4,5),'Project splits'!$C$5:$AM$346,BA$22,FALSE),IF(ISNA(VLOOKUP($A291,'Success Asset Classes'!$B$15:$BD$377,BA$21,FALSE)),VLOOKUP(MID($A291,4,5),'Project splits'!$C$5:$AM$346,BA$22,FALSE),VLOOKUP($A291,'Success Asset Classes'!$B$15:$BD$377,BA$21,FALSE)))</f>
        <v>0</v>
      </c>
      <c r="BB291" s="230">
        <f>IF($AR291=0,VLOOKUP(MID($A291,4,5),'Project splits'!$C$5:$AM$346,BB$22,FALSE),IF(ISNA(VLOOKUP($A291,'Success Asset Classes'!$B$15:$BD$377,BB$21,FALSE)),VLOOKUP(MID($A291,4,5),'Project splits'!$C$5:$AM$346,BB$22,FALSE),VLOOKUP($A291,'Success Asset Classes'!$B$15:$BD$377,BB$21,FALSE)))</f>
        <v>0</v>
      </c>
      <c r="BC291" s="230">
        <f>IF($AR291=0,VLOOKUP(MID($A291,4,5),'Project splits'!$C$5:$AM$346,BC$22,FALSE),IF(ISNA(VLOOKUP($A291,'Success Asset Classes'!$B$15:$BD$377,BC$21,FALSE)),VLOOKUP(MID($A291,4,5),'Project splits'!$C$5:$AM$346,BC$22,FALSE),VLOOKUP($A291,'Success Asset Classes'!$B$15:$BD$377,BC$21,FALSE)))</f>
        <v>0</v>
      </c>
      <c r="BD291" s="230">
        <f>IF($AR291=0,VLOOKUP(MID($A291,4,5),'Project splits'!$C$5:$AM$346,BD$22,FALSE),IF(ISNA(VLOOKUP($A291,'Success Asset Classes'!$B$15:$BD$377,BD$21,FALSE)),VLOOKUP(MID($A291,4,5),'Project splits'!$C$5:$AM$346,BD$22,FALSE),VLOOKUP($A291,'Success Asset Classes'!$B$15:$BD$377,BD$21,FALSE)))</f>
        <v>0</v>
      </c>
      <c r="BE291" s="230">
        <f>IF($AR291=0,VLOOKUP(MID($A291,4,5),'Project splits'!$C$5:$AM$346,BE$22,FALSE),IF(ISNA(VLOOKUP($A291,'Success Asset Classes'!$B$15:$BD$377,BE$21,FALSE)),VLOOKUP(MID($A291,4,5),'Project splits'!$C$5:$AM$346,BE$22,FALSE),VLOOKUP($A291,'Success Asset Classes'!$B$15:$BD$377,BE$21,FALSE)))</f>
        <v>0</v>
      </c>
      <c r="BF291" s="230">
        <f>IF($AR291=0,VLOOKUP(MID($A291,4,5),'Project splits'!$C$5:$AM$346,BF$22,FALSE),IF(ISNA(VLOOKUP($A291,'Success Asset Classes'!$B$15:$BD$377,BF$21,FALSE)),VLOOKUP(MID($A291,4,5),'Project splits'!$C$5:$AM$346,BF$22,FALSE),VLOOKUP($A291,'Success Asset Classes'!$B$15:$BD$377,BF$21,FALSE)))</f>
        <v>0</v>
      </c>
      <c r="BG291" s="230">
        <f>IF($AR291=0,VLOOKUP(MID($A291,4,5),'Project splits'!$C$5:$AM$346,BG$22,FALSE),IF(ISNA(VLOOKUP($A291,'Success Asset Classes'!$B$15:$BD$377,BG$21,FALSE)),VLOOKUP(MID($A291,4,5),'Project splits'!$C$5:$AM$346,BG$22,FALSE),VLOOKUP($A291,'Success Asset Classes'!$B$15:$BD$377,BG$21,FALSE)))</f>
        <v>0</v>
      </c>
      <c r="BH291" s="230">
        <f>IF($AR291=0,VLOOKUP(MID($A291,4,5),'Project splits'!$C$5:$AM$346,BH$22,FALSE),IF(ISNA(VLOOKUP($A291,'Success Asset Classes'!$B$15:$BD$377,BH$21,FALSE)),VLOOKUP(MID($A291,4,5),'Project splits'!$C$5:$AM$346,BH$22,FALSE),VLOOKUP($A291,'Success Asset Classes'!$B$15:$BD$377,BH$21,FALSE)))</f>
        <v>0</v>
      </c>
      <c r="BI291" s="230">
        <f>IF($AR291=0,VLOOKUP(MID($A291,4,5),'Project splits'!$C$5:$AM$346,BI$22,FALSE),IF(ISNA(VLOOKUP($A291,'Success Asset Classes'!$B$15:$BD$377,BI$21,FALSE)),VLOOKUP(MID($A291,4,5),'Project splits'!$C$5:$AM$346,BI$22,FALSE),VLOOKUP($A291,'Success Asset Classes'!$B$15:$BD$377,BI$21,FALSE)))</f>
        <v>0</v>
      </c>
      <c r="BJ291" s="230">
        <f>IF($AR291=0,VLOOKUP(MID($A291,4,5),'Project splits'!$C$5:$AM$346,BJ$22,FALSE),IF(ISNA(VLOOKUP($A291,'Success Asset Classes'!$B$15:$BD$377,BJ$21,FALSE)),VLOOKUP(MID($A291,4,5),'Project splits'!$C$5:$AM$346,BJ$22,FALSE),VLOOKUP($A291,'Success Asset Classes'!$B$15:$BD$377,BJ$21,FALSE)))</f>
        <v>0</v>
      </c>
      <c r="BK291" s="230">
        <f>IF($AR291=0,VLOOKUP(MID($A291,4,5),'Project splits'!$C$5:$AM$346,BK$22,FALSE),IF(ISNA(VLOOKUP($A291,'Success Asset Classes'!$B$15:$BD$377,BK$21,FALSE)),VLOOKUP(MID($A291,4,5),'Project splits'!$C$5:$AM$346,BK$22,FALSE),VLOOKUP($A291,'Success Asset Classes'!$B$15:$BD$377,BK$21,FALSE)))</f>
        <v>0</v>
      </c>
      <c r="BL291" s="230">
        <f>IF($AR291=0,VLOOKUP(MID($A291,4,5),'Project splits'!$C$5:$AM$346,BL$22,FALSE),IF(ISNA(VLOOKUP($A291,'Success Asset Classes'!$B$15:$BD$377,BL$21,FALSE)),VLOOKUP(MID($A291,4,5),'Project splits'!$C$5:$AM$346,BL$22,FALSE),VLOOKUP($A291,'Success Asset Classes'!$B$15:$BD$377,BL$21,FALSE)))</f>
        <v>0</v>
      </c>
      <c r="BM291" s="230">
        <f>IF($AR291=0,VLOOKUP(MID($A291,4,5),'Project splits'!$C$5:$AM$346,BM$22,FALSE),IF(ISNA(VLOOKUP($A291,'Success Asset Classes'!$B$15:$BD$377,BM$21,FALSE)),VLOOKUP(MID($A291,4,5),'Project splits'!$C$5:$AM$346,BM$22,FALSE),VLOOKUP($A291,'Success Asset Classes'!$B$15:$BD$377,BM$21,FALSE)))</f>
        <v>0</v>
      </c>
      <c r="BN291" s="230">
        <f>IF($AR291=0,VLOOKUP(MID($A291,4,5),'Project splits'!$C$5:$AM$346,BN$22,FALSE),IF(ISNA(VLOOKUP($A291,'Success Asset Classes'!$B$15:$BD$377,BN$21,FALSE)),VLOOKUP(MID($A291,4,5),'Project splits'!$C$5:$AM$346,BN$22,FALSE),VLOOKUP($A291,'Success Asset Classes'!$B$15:$BD$377,BN$21,FALSE)))</f>
        <v>0</v>
      </c>
      <c r="BO291" s="230">
        <f>IF($AR291=0,VLOOKUP(MID($A291,4,5),'Project splits'!$C$5:$AM$346,BO$22,FALSE),IF(ISNA(VLOOKUP($A291,'Success Asset Classes'!$B$15:$BD$377,BO$21,FALSE)),VLOOKUP(MID($A291,4,5),'Project splits'!$C$5:$AM$346,BO$22,FALSE),VLOOKUP($A291,'Success Asset Classes'!$B$15:$BD$377,BO$21,FALSE)))</f>
        <v>0</v>
      </c>
      <c r="BP291" s="230">
        <f>IF($AR291=0,VLOOKUP(MID($A291,4,5),'Project splits'!$C$5:$AM$346,BP$22,FALSE),IF(ISNA(VLOOKUP($A291,'Success Asset Classes'!$B$15:$BD$377,BP$21,FALSE)),VLOOKUP(MID($A291,4,5),'Project splits'!$C$5:$AM$346,BP$22,FALSE),VLOOKUP($A291,'Success Asset Classes'!$B$15:$BD$377,BP$21,FALSE)))</f>
        <v>0</v>
      </c>
      <c r="BQ291" s="230">
        <f>IF($AR291=0,VLOOKUP(MID($A291,4,5),'Project splits'!$C$5:$AM$346,BQ$22,FALSE),IF(ISNA(VLOOKUP($A291,'Success Asset Classes'!$B$15:$BD$377,BQ$21,FALSE)),VLOOKUP(MID($A291,4,5),'Project splits'!$C$5:$AM$346,BQ$22,FALSE),VLOOKUP($A291,'Success Asset Classes'!$B$15:$BD$377,BQ$21,FALSE)))</f>
        <v>0</v>
      </c>
      <c r="BR291" s="230">
        <f>IF($AR291=0,VLOOKUP(MID($A291,4,5),'Project splits'!$C$5:$AM$346,BR$22,FALSE),IF(ISNA(VLOOKUP($A291,'Success Asset Classes'!$B$15:$BD$377,BR$21,FALSE)),VLOOKUP(MID($A291,4,5),'Project splits'!$C$5:$AM$346,BR$22,FALSE),VLOOKUP($A291,'Success Asset Classes'!$B$15:$BD$377,BR$21,FALSE)))</f>
        <v>0</v>
      </c>
      <c r="BS291" s="247">
        <f t="shared" si="81"/>
        <v>1</v>
      </c>
      <c r="BT291" s="249">
        <f>1+IF(ISNA(VLOOKUP($A291,'Project labour content'!$A$7:$D$255,'Project labour content'!$D$1,FALSE)),VLOOKUP($D291,'Project labour content'!$F$6:$G$15,'Project labour content'!$G$1,FALSE),VLOOKUP($A291,'Project labour content'!$A$7:$D$255,'Project labour content'!$D$1,FALSE))*LabEsc22*1</f>
        <v>1.0025743377176517</v>
      </c>
      <c r="BU291" s="249">
        <f>1+IF(ISNA(VLOOKUP($A291,'Project labour content'!$A$7:$D$255,'Project labour content'!$D$1,FALSE)),VLOOKUP($D291,'Project labour content'!$F$6:$G$15,'Project labour content'!$G$1,FALSE),VLOOKUP($A291,'Project labour content'!$A$7:$D$255,'Project labour content'!$D$1,FALSE))*LabEsc23*1</f>
        <v>1.005161032256348</v>
      </c>
      <c r="BV291" s="249">
        <f>1+IF(ISNA(VLOOKUP($A291,'Project labour content'!$A$7:$D$255,'Project labour content'!$D$1,FALSE)),VLOOKUP($D291,'Project labour content'!$F$6:$G$15,'Project labour content'!$G$1,FALSE),VLOOKUP($A291,'Project labour content'!$A$7:$D$255,'Project labour content'!$D$1,FALSE))*LabEsc24*1</f>
        <v>1.0075976985118</v>
      </c>
      <c r="BW291" s="249">
        <f>1+IF(ISNA(VLOOKUP($A291,'Project labour content'!$A$7:$D$255,'Project labour content'!$D$1,FALSE)),VLOOKUP($D291,'Project labour content'!$F$6:$G$15,'Project labour content'!$G$1,FALSE),VLOOKUP($A291,'Project labour content'!$A$7:$D$255,'Project labour content'!$D$1,FALSE))*LabEsc25*1</f>
        <v>1.0108612068499356</v>
      </c>
      <c r="BX291" s="249">
        <f>1+IF(ISNA(VLOOKUP($A291,'Project labour content'!$A$7:$D$255,'Project labour content'!$D$1,FALSE)),VLOOKUP($D291,'Project labour content'!$F$6:$G$15,'Project labour content'!$G$1,FALSE),VLOOKUP($A291,'Project labour content'!$A$7:$D$255,'Project labour content'!$D$1,FALSE))*LabEsc26*1</f>
        <v>1.0144178870204468</v>
      </c>
      <c r="BY291" s="249">
        <f>1+IF(ISNA(VLOOKUP($A291,'Project labour content'!$A$7:$D$255,'Project labour content'!$D$1,FALSE)),VLOOKUP($D291,'Project labour content'!$F$6:$G$15,'Project labour content'!$G$1,FALSE),VLOOKUP($A291,'Project labour content'!$A$7:$D$255,'Project labour content'!$D$1,FALSE))*LabEsc27*1</f>
        <v>1.0166208399999048</v>
      </c>
      <c r="BZ291" s="249">
        <f>1+IF(ISNA(VLOOKUP($A291,'Project labour content'!$A$7:$D$255,'Project labour content'!$D$1,FALSE)),VLOOKUP($D291,'Project labour content'!$F$6:$G$15,'Project labour content'!$G$1,FALSE),VLOOKUP($A291,'Project labour content'!$A$7:$D$255,'Project labour content'!$D$1,FALSE))*LabEsc28*1</f>
        <v>1.0182796635934368</v>
      </c>
      <c r="CA291" s="249">
        <f>1+IF(ISNA(VLOOKUP($A291,'Project labour content'!$A$7:$D$255,'Project labour content'!$D$1,FALSE)),VLOOKUP($D291,'Project labour content'!$F$6:$G$15,'Project labour content'!$G$1,FALSE),VLOOKUP($A291,'Project labour content'!$A$7:$D$255,'Project labour content'!$D$1,FALSE))*LabEsc29*1</f>
        <v>1.0209417436963371</v>
      </c>
      <c r="CB291" s="250" t="str">
        <f>IF(ISNA(VLOOKUP($A291,'Project labour content'!$A$7:$D$255,'Project labour content'!$D$1,FALSE)),"Category","Project")</f>
        <v>Project</v>
      </c>
      <c r="CD291" s="247" t="str">
        <f t="shared" si="82"/>
        <v>15045</v>
      </c>
      <c r="CE291" s="3"/>
    </row>
    <row r="292" spans="1:83" x14ac:dyDescent="0.15">
      <c r="A292" s="11" t="s">
        <v>939</v>
      </c>
      <c r="B292" s="11" t="str">
        <f>VLOOKUP($A292,'Incurred Real 2022$'!$A$25:$AC$426,'Incurred Real 2022$'!B$1,FALSE)</f>
        <v>Asset Cost and Risk Analysis System Upgrade 2024-2028</v>
      </c>
      <c r="C292" s="11" t="str">
        <f>VLOOKUP($A292,'Incurred Real 2022$'!$A$25:$AC$426,'Incurred Real 2022$'!C$1,FALSE)</f>
        <v>ExAnte</v>
      </c>
      <c r="D292" s="11" t="str">
        <f>VLOOKUP($A292,'Incurred Real 2022$'!$A$25:$AC$426,'Incurred Real 2022$'!D$1,FALSE)</f>
        <v>Replacement</v>
      </c>
      <c r="E292" s="11" t="str">
        <f>VLOOKUP($A292,'Incurred Real 2022$'!$A$25:$AC$426,'Incurred Real 2022$'!E$1,FALSE)</f>
        <v>Potential</v>
      </c>
      <c r="F292" s="105" t="str">
        <f>IF(VLOOKUP($A292,'Incurred Real 2022$'!$A$25:$AC$426,'Incurred Real 2022$'!F$1,FALSE)=0,"",VLOOKUP($A292,'Incurred Real 2022$'!$A$25:$AC$426,'Incurred Real 2022$'!F$1,FALSE))</f>
        <v/>
      </c>
      <c r="G292" s="105" t="str">
        <f>IF(VLOOKUP($A292,'Incurred Real 2022$'!$A$25:$AC$426,'Incurred Real 2022$'!G$1,FALSE)=0,"",VLOOKUP($A292,'Incurred Real 2022$'!$A$25:$AC$426,'Incurred Real 2022$'!G$1,FALSE))</f>
        <v/>
      </c>
      <c r="H292" s="105" t="str">
        <f>IF(VLOOKUP($A292,'Incurred Real 2022$'!$A$25:$AC$426,'Incurred Real 2022$'!H$1,FALSE)=0,"",VLOOKUP($A292,'Incurred Real 2022$'!$A$25:$AC$426,'Incurred Real 2022$'!H$1,FALSE))</f>
        <v/>
      </c>
      <c r="I292" s="105" t="str">
        <f>IF(VLOOKUP($A292,'Incurred Real 2022$'!$A$25:$AC$426,'Incurred Real 2022$'!I$1,FALSE)=0,"",VLOOKUP($A292,'Incurred Real 2022$'!$A$25:$AC$426,'Incurred Real 2022$'!I$1,FALSE))</f>
        <v/>
      </c>
      <c r="J292" s="105" t="str">
        <f>IF(VLOOKUP($A292,'Incurred Real 2022$'!$A$25:$AC$426,'Incurred Real 2022$'!J$1,FALSE)=0,"",VLOOKUP($A292,'Incurred Real 2022$'!$A$25:$AC$426,'Incurred Real 2022$'!J$1,FALSE))</f>
        <v/>
      </c>
      <c r="K292" s="105" t="str">
        <f>IF(VLOOKUP($A292,'Incurred Real 2022$'!$A$25:$AC$426,'Incurred Real 2022$'!K$1,FALSE)=0,"",VLOOKUP($A292,'Incurred Real 2022$'!$A$25:$AC$426,'Incurred Real 2022$'!K$1,FALSE))</f>
        <v/>
      </c>
      <c r="L292" s="105" t="str">
        <f>IF(VLOOKUP($A292,'Incurred Real 2022$'!$A$25:$AC$426,'Incurred Real 2022$'!L$1,FALSE)=0,"",VLOOKUP($A292,'Incurred Real 2022$'!$A$25:$AC$426,'Incurred Real 2022$'!L$1,FALSE))</f>
        <v/>
      </c>
      <c r="M292" s="105" t="str">
        <f>IF(VLOOKUP($A292,'Incurred Real 2022$'!$A$25:$AC$426,'Incurred Real 2022$'!M$1,FALSE)=0,"",VLOOKUP($A292,'Incurred Real 2022$'!$A$25:$AC$426,'Incurred Real 2022$'!M$1,FALSE))</f>
        <v/>
      </c>
      <c r="N292" s="105" t="str">
        <f>IF(VLOOKUP($A292,'Incurred Real 2022$'!$A$25:$AC$426,'Incurred Real 2022$'!N$1,FALSE)=0,"",VLOOKUP($A292,'Incurred Real 2022$'!$A$25:$AC$426,'Incurred Real 2022$'!N$1,FALSE))</f>
        <v/>
      </c>
      <c r="O292" s="105" t="str">
        <f>IF(VLOOKUP($A292,'Incurred Real 2022$'!$A$25:$AC$426,'Incurred Real 2022$'!O$1,FALSE)=0,"",VLOOKUP($A292,'Incurred Real 2022$'!$A$25:$AC$426,'Incurred Real 2022$'!O$1,FALSE))</f>
        <v/>
      </c>
      <c r="P292" s="105" t="str">
        <f>IF(VLOOKUP($A292,'Incurred Real 2022$'!$A$25:$AC$426,'Incurred Real 2022$'!P$1,FALSE)=0,"",VLOOKUP($A292,'Incurred Real 2022$'!$A$25:$AC$426,'Incurred Real 2022$'!P$1,FALSE))</f>
        <v/>
      </c>
      <c r="Q292" s="105" t="str">
        <f>IF(VLOOKUP($A292,'Incurred Real 2022$'!$A$25:$AC$426,'Incurred Real 2022$'!Q$1,FALSE)=0,"",VLOOKUP($A292,'Incurred Real 2022$'!$A$25:$AC$426,'Incurred Real 2022$'!Q$1,FALSE))</f>
        <v/>
      </c>
      <c r="R292" s="105" t="str">
        <f>IF(VLOOKUP($A292,'Incurred Real 2022$'!$A$25:$AC$426,'Incurred Real 2022$'!R$1,FALSE)=0,"",VLOOKUP($A292,'Incurred Real 2022$'!$A$25:$AC$426,'Incurred Real 2022$'!R$1,FALSE))</f>
        <v/>
      </c>
      <c r="S292" s="105" t="str">
        <f>IF(VLOOKUP($A292,'Incurred Real 2022$'!$A$25:$AC$426,'Incurred Real 2022$'!S$1,FALSE)=0,"",VLOOKUP($A292,'Incurred Real 2022$'!$A$25:$AC$426,'Incurred Real 2022$'!S$1,FALSE))</f>
        <v/>
      </c>
      <c r="T292" s="105" t="str">
        <f>IF(VLOOKUP($A292,'Incurred Real 2022$'!$A$25:$AC$426,'Incurred Real 2022$'!T$1,FALSE)=0,"",VLOOKUP($A292,'Incurred Real 2022$'!$A$25:$AC$426,'Incurred Real 2022$'!T$1,FALSE))</f>
        <v/>
      </c>
      <c r="U292" s="105" t="str">
        <f>IF(VLOOKUP($A292,'Incurred Real 2022$'!$A$25:$AC$426,'Incurred Real 2022$'!U$1,FALSE)=0,"",VLOOKUP($A292,'Incurred Real 2022$'!$A$25:$AC$426,'Incurred Real 2022$'!U$1,FALSE))</f>
        <v/>
      </c>
      <c r="V292" s="13" t="str">
        <f>IF(ISTEXT(VLOOKUP($A292,'Incurred Real 2022$'!$A$25:$AC$426,'Incurred Real 2022$'!V$1,FALSE)),"",(VLOOKUP($A292,'Incurred Real 2022$'!$A$25:$AC$426,'Incurred Real 2022$'!V$1,FALSE))*BT292*Incurred_Real!V$15)</f>
        <v/>
      </c>
      <c r="W292" s="13" t="str">
        <f>IF(ISTEXT(VLOOKUP($A292,'Incurred Real 2022$'!$A$25:$AC$426,'Incurred Real 2022$'!W$1,FALSE)),"",(VLOOKUP($A292,'Incurred Real 2022$'!$A$25:$AC$426,'Incurred Real 2022$'!W$1,FALSE))*BU292*Incurred_Real!W$15)</f>
        <v/>
      </c>
      <c r="X292" s="220" t="str">
        <f>IF(ISTEXT(VLOOKUP($A292,'Incurred Real 2022$'!$A$25:$AC$426,'Incurred Real 2022$'!X$1,FALSE)),"",(VLOOKUP($A292,'Incurred Real 2022$'!$A$25:$AC$426,'Incurred Real 2022$'!X$1,FALSE))*BV292*Incurred_Real!X$15)</f>
        <v/>
      </c>
      <c r="Y292" s="217" t="str">
        <f>IF(ISTEXT(VLOOKUP($A292,'Incurred Real 2022$'!$A$25:$AC$426,'Incurred Real 2022$'!Y$1,FALSE)),"",(VLOOKUP($A292,'Incurred Real 2022$'!$A$25:$AC$426,'Incurred Real 2022$'!Y$1,FALSE))*BW292*Incurred_Real!Y$15)</f>
        <v/>
      </c>
      <c r="Z292" s="13">
        <f>IF(ISTEXT(VLOOKUP($A292,'Incurred Real 2022$'!$A$25:$AC$426,'Incurred Real 2022$'!Z$1,FALSE)),"",(VLOOKUP($A292,'Incurred Real 2022$'!$A$25:$AC$426,'Incurred Real 2022$'!Z$1,FALSE))*BX292*Incurred_Real!Z$15)</f>
        <v>405637.24891208566</v>
      </c>
      <c r="AA292" s="13" t="str">
        <f>IF(ISTEXT(VLOOKUP($A292,'Incurred Real 2022$'!$A$25:$AC$426,'Incurred Real 2022$'!AA$1,FALSE)),"",(VLOOKUP($A292,'Incurred Real 2022$'!$A$25:$AC$426,'Incurred Real 2022$'!AA$1,FALSE))*BY292*Incurred_Real!AA$15)</f>
        <v/>
      </c>
      <c r="AB292" s="13" t="str">
        <f>IF(ISTEXT(VLOOKUP($A292,'Incurred Real 2022$'!$A$25:$AC$426,'Incurred Real 2022$'!AB$1,FALSE)),"",(VLOOKUP($A292,'Incurred Real 2022$'!$A$25:$AC$426,'Incurred Real 2022$'!AB$1,FALSE))*BZ292*Incurred_Real!AB$15)</f>
        <v/>
      </c>
      <c r="AC292" s="13" t="str">
        <f>IF(ISTEXT(VLOOKUP($A292,'Incurred Real 2022$'!$A$25:$AC$426,'Incurred Real 2022$'!AC$1,FALSE)),"",(VLOOKUP($A292,'Incurred Real 2022$'!$A$25:$AC$426,'Incurred Real 2022$'!AC$1,FALSE))*CA292*Incurred_Real!AC$15)</f>
        <v/>
      </c>
      <c r="AD292" s="221">
        <f t="shared" si="77"/>
        <v>405637.24891208566</v>
      </c>
      <c r="AE292" s="221">
        <f t="shared" si="78"/>
        <v>405637.24891208566</v>
      </c>
      <c r="AF292" s="239">
        <f t="shared" si="83"/>
        <v>456706.94076201564</v>
      </c>
      <c r="AG292" s="222">
        <f t="shared" si="79"/>
        <v>435549.67952920491</v>
      </c>
      <c r="AH292" s="223">
        <f t="shared" si="76"/>
        <v>1.0485760000000002</v>
      </c>
      <c r="AI292" s="224">
        <f t="shared" si="80"/>
        <v>2026</v>
      </c>
      <c r="AJ292" s="225" t="str">
        <f>VLOOKUP($A292,Project_Commissioning!$C$4:$H$355,Project_Commissioning!F$1,FALSE)</f>
        <v/>
      </c>
      <c r="AK292" s="226">
        <f>VLOOKUP($A292,Project_Commissioning!$C$4:$H$355,Project_Commissioning!G$1,FALSE)</f>
        <v>2026</v>
      </c>
      <c r="AL292" s="225" t="str">
        <f>IF(VLOOKUP($A292,Project_Commissioning!$C$4:$H$355,Project_Commissioning!H$1,FALSE)=0,"",VLOOKUP($A292,Project_Commissioning!$C$4:$H$355,Project_Commissioning!H$1,FALSE))</f>
        <v/>
      </c>
      <c r="AM292" s="237">
        <f t="shared" si="84"/>
        <v>405637.24891208566</v>
      </c>
      <c r="AN292" s="221" cm="1">
        <f t="array" ref="AN292">IF(ROUND(AE292,0)=0,0,LOOKUP(2,1/(F292:AC292&lt;&gt;""),F292:AC292))</f>
        <v>405637.24891208566</v>
      </c>
      <c r="AO292" s="221">
        <f t="shared" si="85"/>
        <v>405637.24891208566</v>
      </c>
      <c r="AP292" s="79"/>
      <c r="AQ292" s="20"/>
      <c r="AR292" s="245">
        <f>IF(ISNA(VLOOKUP($A292,'Success Asset Classes'!$B$15:$AA$114,'Success Asset Classes'!$AA$1,FALSE)),0,VLOOKUP($A292,'Success Asset Classes'!$B$15:$AA$114,'Success Asset Classes'!$AA$1,FALSE))</f>
        <v>1</v>
      </c>
      <c r="AS292" s="230">
        <f>IF($AR292=0,VLOOKUP(MID($A292,4,5),'Project splits'!$C$5:$AM$346,AS$22,FALSE),IF(ISNA(VLOOKUP($A292,'Success Asset Classes'!$B$15:$BD$377,AS$21,FALSE)),VLOOKUP(MID($A292,4,5),'Project splits'!$C$5:$AM$346,AS$22,FALSE),VLOOKUP($A292,'Success Asset Classes'!$B$15:$BD$377,AS$21,FALSE)))</f>
        <v>0</v>
      </c>
      <c r="AT292" s="230">
        <f>IF($AR292=0,VLOOKUP(MID($A292,4,5),'Project splits'!$C$5:$AM$346,AT$22,FALSE),IF(ISNA(VLOOKUP($A292,'Success Asset Classes'!$B$15:$BD$377,AT$21,FALSE)),VLOOKUP(MID($A292,4,5),'Project splits'!$C$5:$AM$346,AT$22,FALSE),VLOOKUP($A292,'Success Asset Classes'!$B$15:$BD$377,AT$21,FALSE)))</f>
        <v>0</v>
      </c>
      <c r="AU292" s="230">
        <f>IF($AR292=0,VLOOKUP(MID($A292,4,5),'Project splits'!$C$5:$AM$346,AU$22,FALSE),IF(ISNA(VLOOKUP($A292,'Success Asset Classes'!$B$15:$BD$377,AU$21,FALSE)),VLOOKUP(MID($A292,4,5),'Project splits'!$C$5:$AM$346,AU$22,FALSE),VLOOKUP($A292,'Success Asset Classes'!$B$15:$BD$377,AU$21,FALSE)))</f>
        <v>0</v>
      </c>
      <c r="AV292" s="230">
        <f>IF($AR292=0,VLOOKUP(MID($A292,4,5),'Project splits'!$C$5:$AM$346,AV$22,FALSE),IF(ISNA(VLOOKUP($A292,'Success Asset Classes'!$B$15:$BD$377,AV$21,FALSE)),VLOOKUP(MID($A292,4,5),'Project splits'!$C$5:$AM$346,AV$22,FALSE),VLOOKUP($A292,'Success Asset Classes'!$B$15:$BD$377,AV$21,FALSE)))</f>
        <v>1</v>
      </c>
      <c r="AW292" s="230">
        <f>IF($AR292=0,VLOOKUP(MID($A292,4,5),'Project splits'!$C$5:$AM$346,AW$22,FALSE),IF(ISNA(VLOOKUP($A292,'Success Asset Classes'!$B$15:$BD$377,AW$21,FALSE)),VLOOKUP(MID($A292,4,5),'Project splits'!$C$5:$AM$346,AW$22,FALSE),VLOOKUP($A292,'Success Asset Classes'!$B$15:$BD$377,AW$21,FALSE)))</f>
        <v>0</v>
      </c>
      <c r="AX292" s="230">
        <f>IF($AR292=0,VLOOKUP(MID($A292,4,5),'Project splits'!$C$5:$AM$346,AX$22,FALSE),IF(ISNA(VLOOKUP($A292,'Success Asset Classes'!$B$15:$BD$377,AX$21,FALSE)),VLOOKUP(MID($A292,4,5),'Project splits'!$C$5:$AM$346,AX$22,FALSE),VLOOKUP($A292,'Success Asset Classes'!$B$15:$BD$377,AX$21,FALSE)))</f>
        <v>0</v>
      </c>
      <c r="AY292" s="230">
        <f>IF($AR292=0,VLOOKUP(MID($A292,4,5),'Project splits'!$C$5:$AM$346,AY$22,FALSE),IF(ISNA(VLOOKUP($A292,'Success Asset Classes'!$B$15:$BD$377,AY$21,FALSE)),VLOOKUP(MID($A292,4,5),'Project splits'!$C$5:$AM$346,AY$22,FALSE),VLOOKUP($A292,'Success Asset Classes'!$B$15:$BD$377,AY$21,FALSE)))</f>
        <v>0</v>
      </c>
      <c r="AZ292" s="230">
        <f>IF($AR292=0,VLOOKUP(MID($A292,4,5),'Project splits'!$C$5:$AM$346,AZ$22,FALSE),IF(ISNA(VLOOKUP($A292,'Success Asset Classes'!$B$15:$BD$377,AZ$21,FALSE)),VLOOKUP(MID($A292,4,5),'Project splits'!$C$5:$AM$346,AZ$22,FALSE),VLOOKUP($A292,'Success Asset Classes'!$B$15:$BD$377,AZ$21,FALSE)))</f>
        <v>0</v>
      </c>
      <c r="BA292" s="230">
        <f>IF($AR292=0,VLOOKUP(MID($A292,4,5),'Project splits'!$C$5:$AM$346,BA$22,FALSE),IF(ISNA(VLOOKUP($A292,'Success Asset Classes'!$B$15:$BD$377,BA$21,FALSE)),VLOOKUP(MID($A292,4,5),'Project splits'!$C$5:$AM$346,BA$22,FALSE),VLOOKUP($A292,'Success Asset Classes'!$B$15:$BD$377,BA$21,FALSE)))</f>
        <v>0</v>
      </c>
      <c r="BB292" s="230">
        <f>IF($AR292=0,VLOOKUP(MID($A292,4,5),'Project splits'!$C$5:$AM$346,BB$22,FALSE),IF(ISNA(VLOOKUP($A292,'Success Asset Classes'!$B$15:$BD$377,BB$21,FALSE)),VLOOKUP(MID($A292,4,5),'Project splits'!$C$5:$AM$346,BB$22,FALSE),VLOOKUP($A292,'Success Asset Classes'!$B$15:$BD$377,BB$21,FALSE)))</f>
        <v>0</v>
      </c>
      <c r="BC292" s="230">
        <f>IF($AR292=0,VLOOKUP(MID($A292,4,5),'Project splits'!$C$5:$AM$346,BC$22,FALSE),IF(ISNA(VLOOKUP($A292,'Success Asset Classes'!$B$15:$BD$377,BC$21,FALSE)),VLOOKUP(MID($A292,4,5),'Project splits'!$C$5:$AM$346,BC$22,FALSE),VLOOKUP($A292,'Success Asset Classes'!$B$15:$BD$377,BC$21,FALSE)))</f>
        <v>0</v>
      </c>
      <c r="BD292" s="230">
        <f>IF($AR292=0,VLOOKUP(MID($A292,4,5),'Project splits'!$C$5:$AM$346,BD$22,FALSE),IF(ISNA(VLOOKUP($A292,'Success Asset Classes'!$B$15:$BD$377,BD$21,FALSE)),VLOOKUP(MID($A292,4,5),'Project splits'!$C$5:$AM$346,BD$22,FALSE),VLOOKUP($A292,'Success Asset Classes'!$B$15:$BD$377,BD$21,FALSE)))</f>
        <v>0</v>
      </c>
      <c r="BE292" s="230">
        <f>IF($AR292=0,VLOOKUP(MID($A292,4,5),'Project splits'!$C$5:$AM$346,BE$22,FALSE),IF(ISNA(VLOOKUP($A292,'Success Asset Classes'!$B$15:$BD$377,BE$21,FALSE)),VLOOKUP(MID($A292,4,5),'Project splits'!$C$5:$AM$346,BE$22,FALSE),VLOOKUP($A292,'Success Asset Classes'!$B$15:$BD$377,BE$21,FALSE)))</f>
        <v>0</v>
      </c>
      <c r="BF292" s="230">
        <f>IF($AR292=0,VLOOKUP(MID($A292,4,5),'Project splits'!$C$5:$AM$346,BF$22,FALSE),IF(ISNA(VLOOKUP($A292,'Success Asset Classes'!$B$15:$BD$377,BF$21,FALSE)),VLOOKUP(MID($A292,4,5),'Project splits'!$C$5:$AM$346,BF$22,FALSE),VLOOKUP($A292,'Success Asset Classes'!$B$15:$BD$377,BF$21,FALSE)))</f>
        <v>0</v>
      </c>
      <c r="BG292" s="230">
        <f>IF($AR292=0,VLOOKUP(MID($A292,4,5),'Project splits'!$C$5:$AM$346,BG$22,FALSE),IF(ISNA(VLOOKUP($A292,'Success Asset Classes'!$B$15:$BD$377,BG$21,FALSE)),VLOOKUP(MID($A292,4,5),'Project splits'!$C$5:$AM$346,BG$22,FALSE),VLOOKUP($A292,'Success Asset Classes'!$B$15:$BD$377,BG$21,FALSE)))</f>
        <v>0</v>
      </c>
      <c r="BH292" s="230">
        <f>IF($AR292=0,VLOOKUP(MID($A292,4,5),'Project splits'!$C$5:$AM$346,BH$22,FALSE),IF(ISNA(VLOOKUP($A292,'Success Asset Classes'!$B$15:$BD$377,BH$21,FALSE)),VLOOKUP(MID($A292,4,5),'Project splits'!$C$5:$AM$346,BH$22,FALSE),VLOOKUP($A292,'Success Asset Classes'!$B$15:$BD$377,BH$21,FALSE)))</f>
        <v>0</v>
      </c>
      <c r="BI292" s="230">
        <f>IF($AR292=0,VLOOKUP(MID($A292,4,5),'Project splits'!$C$5:$AM$346,BI$22,FALSE),IF(ISNA(VLOOKUP($A292,'Success Asset Classes'!$B$15:$BD$377,BI$21,FALSE)),VLOOKUP(MID($A292,4,5),'Project splits'!$C$5:$AM$346,BI$22,FALSE),VLOOKUP($A292,'Success Asset Classes'!$B$15:$BD$377,BI$21,FALSE)))</f>
        <v>0</v>
      </c>
      <c r="BJ292" s="230">
        <f>IF($AR292=0,VLOOKUP(MID($A292,4,5),'Project splits'!$C$5:$AM$346,BJ$22,FALSE),IF(ISNA(VLOOKUP($A292,'Success Asset Classes'!$B$15:$BD$377,BJ$21,FALSE)),VLOOKUP(MID($A292,4,5),'Project splits'!$C$5:$AM$346,BJ$22,FALSE),VLOOKUP($A292,'Success Asset Classes'!$B$15:$BD$377,BJ$21,FALSE)))</f>
        <v>0</v>
      </c>
      <c r="BK292" s="230">
        <f>IF($AR292=0,VLOOKUP(MID($A292,4,5),'Project splits'!$C$5:$AM$346,BK$22,FALSE),IF(ISNA(VLOOKUP($A292,'Success Asset Classes'!$B$15:$BD$377,BK$21,FALSE)),VLOOKUP(MID($A292,4,5),'Project splits'!$C$5:$AM$346,BK$22,FALSE),VLOOKUP($A292,'Success Asset Classes'!$B$15:$BD$377,BK$21,FALSE)))</f>
        <v>0</v>
      </c>
      <c r="BL292" s="230">
        <f>IF($AR292=0,VLOOKUP(MID($A292,4,5),'Project splits'!$C$5:$AM$346,BL$22,FALSE),IF(ISNA(VLOOKUP($A292,'Success Asset Classes'!$B$15:$BD$377,BL$21,FALSE)),VLOOKUP(MID($A292,4,5),'Project splits'!$C$5:$AM$346,BL$22,FALSE),VLOOKUP($A292,'Success Asset Classes'!$B$15:$BD$377,BL$21,FALSE)))</f>
        <v>0</v>
      </c>
      <c r="BM292" s="230">
        <f>IF($AR292=0,VLOOKUP(MID($A292,4,5),'Project splits'!$C$5:$AM$346,BM$22,FALSE),IF(ISNA(VLOOKUP($A292,'Success Asset Classes'!$B$15:$BD$377,BM$21,FALSE)),VLOOKUP(MID($A292,4,5),'Project splits'!$C$5:$AM$346,BM$22,FALSE),VLOOKUP($A292,'Success Asset Classes'!$B$15:$BD$377,BM$21,FALSE)))</f>
        <v>0</v>
      </c>
      <c r="BN292" s="230">
        <f>IF($AR292=0,VLOOKUP(MID($A292,4,5),'Project splits'!$C$5:$AM$346,BN$22,FALSE),IF(ISNA(VLOOKUP($A292,'Success Asset Classes'!$B$15:$BD$377,BN$21,FALSE)),VLOOKUP(MID($A292,4,5),'Project splits'!$C$5:$AM$346,BN$22,FALSE),VLOOKUP($A292,'Success Asset Classes'!$B$15:$BD$377,BN$21,FALSE)))</f>
        <v>0</v>
      </c>
      <c r="BO292" s="230">
        <f>IF($AR292=0,VLOOKUP(MID($A292,4,5),'Project splits'!$C$5:$AM$346,BO$22,FALSE),IF(ISNA(VLOOKUP($A292,'Success Asset Classes'!$B$15:$BD$377,BO$21,FALSE)),VLOOKUP(MID($A292,4,5),'Project splits'!$C$5:$AM$346,BO$22,FALSE),VLOOKUP($A292,'Success Asset Classes'!$B$15:$BD$377,BO$21,FALSE)))</f>
        <v>0</v>
      </c>
      <c r="BP292" s="230">
        <f>IF($AR292=0,VLOOKUP(MID($A292,4,5),'Project splits'!$C$5:$AM$346,BP$22,FALSE),IF(ISNA(VLOOKUP($A292,'Success Asset Classes'!$B$15:$BD$377,BP$21,FALSE)),VLOOKUP(MID($A292,4,5),'Project splits'!$C$5:$AM$346,BP$22,FALSE),VLOOKUP($A292,'Success Asset Classes'!$B$15:$BD$377,BP$21,FALSE)))</f>
        <v>0</v>
      </c>
      <c r="BQ292" s="230">
        <f>IF($AR292=0,VLOOKUP(MID($A292,4,5),'Project splits'!$C$5:$AM$346,BQ$22,FALSE),IF(ISNA(VLOOKUP($A292,'Success Asset Classes'!$B$15:$BD$377,BQ$21,FALSE)),VLOOKUP(MID($A292,4,5),'Project splits'!$C$5:$AM$346,BQ$22,FALSE),VLOOKUP($A292,'Success Asset Classes'!$B$15:$BD$377,BQ$21,FALSE)))</f>
        <v>0</v>
      </c>
      <c r="BR292" s="230">
        <f>IF($AR292=0,VLOOKUP(MID($A292,4,5),'Project splits'!$C$5:$AM$346,BR$22,FALSE),IF(ISNA(VLOOKUP($A292,'Success Asset Classes'!$B$15:$BD$377,BR$21,FALSE)),VLOOKUP(MID($A292,4,5),'Project splits'!$C$5:$AM$346,BR$22,FALSE),VLOOKUP($A292,'Success Asset Classes'!$B$15:$BD$377,BR$21,FALSE)))</f>
        <v>0</v>
      </c>
      <c r="BS292" s="247">
        <f t="shared" si="81"/>
        <v>1</v>
      </c>
      <c r="BT292" s="249">
        <f>1+IF(ISNA(VLOOKUP($A292,'Project labour content'!$A$7:$D$255,'Project labour content'!$D$1,FALSE)),VLOOKUP($D292,'Project labour content'!$F$6:$G$15,'Project labour content'!$G$1,FALSE),VLOOKUP($A292,'Project labour content'!$A$7:$D$255,'Project labour content'!$D$1,FALSE))*LabEsc22*1</f>
        <v>1.0035139279235223</v>
      </c>
      <c r="BU292" s="249">
        <f>1+IF(ISNA(VLOOKUP($A292,'Project labour content'!$A$7:$D$255,'Project labour content'!$D$1,FALSE)),VLOOKUP($D292,'Project labour content'!$F$6:$G$15,'Project labour content'!$G$1,FALSE),VLOOKUP($A292,'Project labour content'!$A$7:$D$255,'Project labour content'!$D$1,FALSE))*LabEsc23*1</f>
        <v>1.0070447227010775</v>
      </c>
      <c r="BV292" s="249">
        <f>1+IF(ISNA(VLOOKUP($A292,'Project labour content'!$A$7:$D$255,'Project labour content'!$D$1,FALSE)),VLOOKUP($D292,'Project labour content'!$F$6:$G$15,'Project labour content'!$G$1,FALSE),VLOOKUP($A292,'Project labour content'!$A$7:$D$255,'Project labour content'!$D$1,FALSE))*LabEsc24*1</f>
        <v>1.0103707313815344</v>
      </c>
      <c r="BW292" s="249">
        <f>1+IF(ISNA(VLOOKUP($A292,'Project labour content'!$A$7:$D$255,'Project labour content'!$D$1,FALSE)),VLOOKUP($D292,'Project labour content'!$F$6:$G$15,'Project labour content'!$G$1,FALSE),VLOOKUP($A292,'Project labour content'!$A$7:$D$255,'Project labour content'!$D$1,FALSE))*LabEsc25*1</f>
        <v>1.0148253656742265</v>
      </c>
      <c r="BX292" s="249">
        <f>1+IF(ISNA(VLOOKUP($A292,'Project labour content'!$A$7:$D$255,'Project labour content'!$D$1,FALSE)),VLOOKUP($D292,'Project labour content'!$F$6:$G$15,'Project labour content'!$G$1,FALSE),VLOOKUP($A292,'Project labour content'!$A$7:$D$255,'Project labour content'!$D$1,FALSE))*LabEsc26*1</f>
        <v>1.0196801746142121</v>
      </c>
      <c r="BY292" s="249">
        <f>1+IF(ISNA(VLOOKUP($A292,'Project labour content'!$A$7:$D$255,'Project labour content'!$D$1,FALSE)),VLOOKUP($D292,'Project labour content'!$F$6:$G$15,'Project labour content'!$G$1,FALSE),VLOOKUP($A292,'Project labour content'!$A$7:$D$255,'Project labour content'!$D$1,FALSE))*LabEsc27*1</f>
        <v>1.0226871685822709</v>
      </c>
      <c r="BZ292" s="249">
        <f>1+IF(ISNA(VLOOKUP($A292,'Project labour content'!$A$7:$D$255,'Project labour content'!$D$1,FALSE)),VLOOKUP($D292,'Project labour content'!$F$6:$G$15,'Project labour content'!$G$1,FALSE),VLOOKUP($A292,'Project labour content'!$A$7:$D$255,'Project labour content'!$D$1,FALSE))*LabEsc28*1</f>
        <v>1.0249514350402191</v>
      </c>
      <c r="CA292" s="249">
        <f>1+IF(ISNA(VLOOKUP($A292,'Project labour content'!$A$7:$D$255,'Project labour content'!$D$1,FALSE)),VLOOKUP($D292,'Project labour content'!$F$6:$G$15,'Project labour content'!$G$1,FALSE),VLOOKUP($A292,'Project labour content'!$A$7:$D$255,'Project labour content'!$D$1,FALSE))*LabEsc29*1</f>
        <v>1.0285851298519344</v>
      </c>
      <c r="CB292" s="250" t="str">
        <f>IF(ISNA(VLOOKUP($A292,'Project labour content'!$A$7:$D$255,'Project labour content'!$D$1,FALSE)),"Category","Project")</f>
        <v>Project</v>
      </c>
      <c r="CD292" s="247" t="str">
        <f t="shared" si="82"/>
        <v>15051</v>
      </c>
      <c r="CE292" s="3"/>
    </row>
    <row r="293" spans="1:83" x14ac:dyDescent="0.15">
      <c r="A293" s="11" t="s">
        <v>940</v>
      </c>
      <c r="B293" s="11" t="str">
        <f>VLOOKUP($A293,'Incurred Real 2022$'!$A$25:$AC$426,'Incurred Real 2022$'!B$1,FALSE)</f>
        <v>Device Configuration Management System Replacement 2023-2028</v>
      </c>
      <c r="C293" s="11" t="str">
        <f>VLOOKUP($A293,'Incurred Real 2022$'!$A$25:$AC$426,'Incurred Real 2022$'!C$1,FALSE)</f>
        <v>ExAnte</v>
      </c>
      <c r="D293" s="11" t="str">
        <f>VLOOKUP($A293,'Incurred Real 2022$'!$A$25:$AC$426,'Incurred Real 2022$'!D$1,FALSE)</f>
        <v>Replacement</v>
      </c>
      <c r="E293" s="11" t="str">
        <f>VLOOKUP($A293,'Incurred Real 2022$'!$A$25:$AC$426,'Incurred Real 2022$'!E$1,FALSE)</f>
        <v>Potential</v>
      </c>
      <c r="F293" s="105" t="str">
        <f>IF(VLOOKUP($A293,'Incurred Real 2022$'!$A$25:$AC$426,'Incurred Real 2022$'!F$1,FALSE)=0,"",VLOOKUP($A293,'Incurred Real 2022$'!$A$25:$AC$426,'Incurred Real 2022$'!F$1,FALSE))</f>
        <v/>
      </c>
      <c r="G293" s="105" t="str">
        <f>IF(VLOOKUP($A293,'Incurred Real 2022$'!$A$25:$AC$426,'Incurred Real 2022$'!G$1,FALSE)=0,"",VLOOKUP($A293,'Incurred Real 2022$'!$A$25:$AC$426,'Incurred Real 2022$'!G$1,FALSE))</f>
        <v/>
      </c>
      <c r="H293" s="105" t="str">
        <f>IF(VLOOKUP($A293,'Incurred Real 2022$'!$A$25:$AC$426,'Incurred Real 2022$'!H$1,FALSE)=0,"",VLOOKUP($A293,'Incurred Real 2022$'!$A$25:$AC$426,'Incurred Real 2022$'!H$1,FALSE))</f>
        <v/>
      </c>
      <c r="I293" s="105" t="str">
        <f>IF(VLOOKUP($A293,'Incurred Real 2022$'!$A$25:$AC$426,'Incurred Real 2022$'!I$1,FALSE)=0,"",VLOOKUP($A293,'Incurred Real 2022$'!$A$25:$AC$426,'Incurred Real 2022$'!I$1,FALSE))</f>
        <v/>
      </c>
      <c r="J293" s="105" t="str">
        <f>IF(VLOOKUP($A293,'Incurred Real 2022$'!$A$25:$AC$426,'Incurred Real 2022$'!J$1,FALSE)=0,"",VLOOKUP($A293,'Incurred Real 2022$'!$A$25:$AC$426,'Incurred Real 2022$'!J$1,FALSE))</f>
        <v/>
      </c>
      <c r="K293" s="105" t="str">
        <f>IF(VLOOKUP($A293,'Incurred Real 2022$'!$A$25:$AC$426,'Incurred Real 2022$'!K$1,FALSE)=0,"",VLOOKUP($A293,'Incurred Real 2022$'!$A$25:$AC$426,'Incurred Real 2022$'!K$1,FALSE))</f>
        <v/>
      </c>
      <c r="L293" s="105" t="str">
        <f>IF(VLOOKUP($A293,'Incurred Real 2022$'!$A$25:$AC$426,'Incurred Real 2022$'!L$1,FALSE)=0,"",VLOOKUP($A293,'Incurred Real 2022$'!$A$25:$AC$426,'Incurred Real 2022$'!L$1,FALSE))</f>
        <v/>
      </c>
      <c r="M293" s="105" t="str">
        <f>IF(VLOOKUP($A293,'Incurred Real 2022$'!$A$25:$AC$426,'Incurred Real 2022$'!M$1,FALSE)=0,"",VLOOKUP($A293,'Incurred Real 2022$'!$A$25:$AC$426,'Incurred Real 2022$'!M$1,FALSE))</f>
        <v/>
      </c>
      <c r="N293" s="105" t="str">
        <f>IF(VLOOKUP($A293,'Incurred Real 2022$'!$A$25:$AC$426,'Incurred Real 2022$'!N$1,FALSE)=0,"",VLOOKUP($A293,'Incurred Real 2022$'!$A$25:$AC$426,'Incurred Real 2022$'!N$1,FALSE))</f>
        <v/>
      </c>
      <c r="O293" s="105" t="str">
        <f>IF(VLOOKUP($A293,'Incurred Real 2022$'!$A$25:$AC$426,'Incurred Real 2022$'!O$1,FALSE)=0,"",VLOOKUP($A293,'Incurred Real 2022$'!$A$25:$AC$426,'Incurred Real 2022$'!O$1,FALSE))</f>
        <v/>
      </c>
      <c r="P293" s="105" t="str">
        <f>IF(VLOOKUP($A293,'Incurred Real 2022$'!$A$25:$AC$426,'Incurred Real 2022$'!P$1,FALSE)=0,"",VLOOKUP($A293,'Incurred Real 2022$'!$A$25:$AC$426,'Incurred Real 2022$'!P$1,FALSE))</f>
        <v/>
      </c>
      <c r="Q293" s="105" t="str">
        <f>IF(VLOOKUP($A293,'Incurred Real 2022$'!$A$25:$AC$426,'Incurred Real 2022$'!Q$1,FALSE)=0,"",VLOOKUP($A293,'Incurred Real 2022$'!$A$25:$AC$426,'Incurred Real 2022$'!Q$1,FALSE))</f>
        <v/>
      </c>
      <c r="R293" s="105" t="str">
        <f>IF(VLOOKUP($A293,'Incurred Real 2022$'!$A$25:$AC$426,'Incurred Real 2022$'!R$1,FALSE)=0,"",VLOOKUP($A293,'Incurred Real 2022$'!$A$25:$AC$426,'Incurred Real 2022$'!R$1,FALSE))</f>
        <v/>
      </c>
      <c r="S293" s="105" t="str">
        <f>IF(VLOOKUP($A293,'Incurred Real 2022$'!$A$25:$AC$426,'Incurred Real 2022$'!S$1,FALSE)=0,"",VLOOKUP($A293,'Incurred Real 2022$'!$A$25:$AC$426,'Incurred Real 2022$'!S$1,FALSE))</f>
        <v/>
      </c>
      <c r="T293" s="105" t="str">
        <f>IF(VLOOKUP($A293,'Incurred Real 2022$'!$A$25:$AC$426,'Incurred Real 2022$'!T$1,FALSE)=0,"",VLOOKUP($A293,'Incurred Real 2022$'!$A$25:$AC$426,'Incurred Real 2022$'!T$1,FALSE))</f>
        <v/>
      </c>
      <c r="U293" s="105" t="str">
        <f>IF(VLOOKUP($A293,'Incurred Real 2022$'!$A$25:$AC$426,'Incurred Real 2022$'!U$1,FALSE)=0,"",VLOOKUP($A293,'Incurred Real 2022$'!$A$25:$AC$426,'Incurred Real 2022$'!U$1,FALSE))</f>
        <v/>
      </c>
      <c r="V293" s="13" t="str">
        <f>IF(ISTEXT(VLOOKUP($A293,'Incurred Real 2022$'!$A$25:$AC$426,'Incurred Real 2022$'!V$1,FALSE)),"",(VLOOKUP($A293,'Incurred Real 2022$'!$A$25:$AC$426,'Incurred Real 2022$'!V$1,FALSE))*BT293*Incurred_Real!V$15)</f>
        <v/>
      </c>
      <c r="W293" s="13" t="str">
        <f>IF(ISTEXT(VLOOKUP($A293,'Incurred Real 2022$'!$A$25:$AC$426,'Incurred Real 2022$'!W$1,FALSE)),"",(VLOOKUP($A293,'Incurred Real 2022$'!$A$25:$AC$426,'Incurred Real 2022$'!W$1,FALSE))*BU293*Incurred_Real!W$15)</f>
        <v/>
      </c>
      <c r="X293" s="220" t="str">
        <f>IF(ISTEXT(VLOOKUP($A293,'Incurred Real 2022$'!$A$25:$AC$426,'Incurred Real 2022$'!X$1,FALSE)),"",(VLOOKUP($A293,'Incurred Real 2022$'!$A$25:$AC$426,'Incurred Real 2022$'!X$1,FALSE))*BV293*Incurred_Real!X$15)</f>
        <v/>
      </c>
      <c r="Y293" s="217" t="str">
        <f>IF(ISTEXT(VLOOKUP($A293,'Incurred Real 2022$'!$A$25:$AC$426,'Incurred Real 2022$'!Y$1,FALSE)),"",(VLOOKUP($A293,'Incurred Real 2022$'!$A$25:$AC$426,'Incurred Real 2022$'!Y$1,FALSE))*BW293*Incurred_Real!Y$15)</f>
        <v/>
      </c>
      <c r="Z293" s="13">
        <f>IF(ISTEXT(VLOOKUP($A293,'Incurred Real 2022$'!$A$25:$AC$426,'Incurred Real 2022$'!Z$1,FALSE)),"",(VLOOKUP($A293,'Incurred Real 2022$'!$A$25:$AC$426,'Incurred Real 2022$'!Z$1,FALSE))*BX293*Incurred_Real!Z$15)</f>
        <v>1282526.7621472203</v>
      </c>
      <c r="AA293" s="13" t="str">
        <f>IF(ISTEXT(VLOOKUP($A293,'Incurred Real 2022$'!$A$25:$AC$426,'Incurred Real 2022$'!AA$1,FALSE)),"",(VLOOKUP($A293,'Incurred Real 2022$'!$A$25:$AC$426,'Incurred Real 2022$'!AA$1,FALSE))*BY293*Incurred_Real!AA$15)</f>
        <v/>
      </c>
      <c r="AB293" s="13" t="str">
        <f>IF(ISTEXT(VLOOKUP($A293,'Incurred Real 2022$'!$A$25:$AC$426,'Incurred Real 2022$'!AB$1,FALSE)),"",(VLOOKUP($A293,'Incurred Real 2022$'!$A$25:$AC$426,'Incurred Real 2022$'!AB$1,FALSE))*BZ293*Incurred_Real!AB$15)</f>
        <v/>
      </c>
      <c r="AC293" s="13" t="str">
        <f>IF(ISTEXT(VLOOKUP($A293,'Incurred Real 2022$'!$A$25:$AC$426,'Incurred Real 2022$'!AC$1,FALSE)),"",(VLOOKUP($A293,'Incurred Real 2022$'!$A$25:$AC$426,'Incurred Real 2022$'!AC$1,FALSE))*CA293*Incurred_Real!AC$15)</f>
        <v/>
      </c>
      <c r="AD293" s="221">
        <f t="shared" si="77"/>
        <v>1282526.7621472203</v>
      </c>
      <c r="AE293" s="221">
        <f t="shared" si="78"/>
        <v>1282526.7621472203</v>
      </c>
      <c r="AF293" s="239">
        <f t="shared" si="83"/>
        <v>1443996.7620247279</v>
      </c>
      <c r="AG293" s="222">
        <f t="shared" si="79"/>
        <v>1377102.6249167705</v>
      </c>
      <c r="AH293" s="223">
        <f t="shared" si="76"/>
        <v>1.0485760000000002</v>
      </c>
      <c r="AI293" s="224">
        <f t="shared" si="80"/>
        <v>2026</v>
      </c>
      <c r="AJ293" s="225" t="str">
        <f>VLOOKUP($A293,Project_Commissioning!$C$4:$H$355,Project_Commissioning!F$1,FALSE)</f>
        <v/>
      </c>
      <c r="AK293" s="226">
        <f>VLOOKUP($A293,Project_Commissioning!$C$4:$H$355,Project_Commissioning!G$1,FALSE)</f>
        <v>2026</v>
      </c>
      <c r="AL293" s="225" t="str">
        <f>IF(VLOOKUP($A293,Project_Commissioning!$C$4:$H$355,Project_Commissioning!H$1,FALSE)=0,"",VLOOKUP($A293,Project_Commissioning!$C$4:$H$355,Project_Commissioning!H$1,FALSE))</f>
        <v/>
      </c>
      <c r="AM293" s="237">
        <f t="shared" si="84"/>
        <v>1282526.7621472203</v>
      </c>
      <c r="AN293" s="221" cm="1">
        <f t="array" ref="AN293">IF(ROUND(AE293,0)=0,0,LOOKUP(2,1/(F293:AC293&lt;&gt;""),F293:AC293))</f>
        <v>1282526.7621472203</v>
      </c>
      <c r="AO293" s="221">
        <f t="shared" si="85"/>
        <v>1282526.7621472203</v>
      </c>
      <c r="AP293" s="79"/>
      <c r="AQ293" s="20"/>
      <c r="AR293" s="245">
        <f>IF(ISNA(VLOOKUP($A293,'Success Asset Classes'!$B$15:$AA$114,'Success Asset Classes'!$AA$1,FALSE)),0,VLOOKUP($A293,'Success Asset Classes'!$B$15:$AA$114,'Success Asset Classes'!$AA$1,FALSE))</f>
        <v>1</v>
      </c>
      <c r="AS293" s="230">
        <f>IF($AR293=0,VLOOKUP(MID($A293,4,5),'Project splits'!$C$5:$AM$346,AS$22,FALSE),IF(ISNA(VLOOKUP($A293,'Success Asset Classes'!$B$15:$BD$377,AS$21,FALSE)),VLOOKUP(MID($A293,4,5),'Project splits'!$C$5:$AM$346,AS$22,FALSE),VLOOKUP($A293,'Success Asset Classes'!$B$15:$BD$377,AS$21,FALSE)))</f>
        <v>0</v>
      </c>
      <c r="AT293" s="230">
        <f>IF($AR293=0,VLOOKUP(MID($A293,4,5),'Project splits'!$C$5:$AM$346,AT$22,FALSE),IF(ISNA(VLOOKUP($A293,'Success Asset Classes'!$B$15:$BD$377,AT$21,FALSE)),VLOOKUP(MID($A293,4,5),'Project splits'!$C$5:$AM$346,AT$22,FALSE),VLOOKUP($A293,'Success Asset Classes'!$B$15:$BD$377,AT$21,FALSE)))</f>
        <v>0</v>
      </c>
      <c r="AU293" s="230">
        <f>IF($AR293=0,VLOOKUP(MID($A293,4,5),'Project splits'!$C$5:$AM$346,AU$22,FALSE),IF(ISNA(VLOOKUP($A293,'Success Asset Classes'!$B$15:$BD$377,AU$21,FALSE)),VLOOKUP(MID($A293,4,5),'Project splits'!$C$5:$AM$346,AU$22,FALSE),VLOOKUP($A293,'Success Asset Classes'!$B$15:$BD$377,AU$21,FALSE)))</f>
        <v>0</v>
      </c>
      <c r="AV293" s="230">
        <f>IF($AR293=0,VLOOKUP(MID($A293,4,5),'Project splits'!$C$5:$AM$346,AV$22,FALSE),IF(ISNA(VLOOKUP($A293,'Success Asset Classes'!$B$15:$BD$377,AV$21,FALSE)),VLOOKUP(MID($A293,4,5),'Project splits'!$C$5:$AM$346,AV$22,FALSE),VLOOKUP($A293,'Success Asset Classes'!$B$15:$BD$377,AV$21,FALSE)))</f>
        <v>1</v>
      </c>
      <c r="AW293" s="230">
        <f>IF($AR293=0,VLOOKUP(MID($A293,4,5),'Project splits'!$C$5:$AM$346,AW$22,FALSE),IF(ISNA(VLOOKUP($A293,'Success Asset Classes'!$B$15:$BD$377,AW$21,FALSE)),VLOOKUP(MID($A293,4,5),'Project splits'!$C$5:$AM$346,AW$22,FALSE),VLOOKUP($A293,'Success Asset Classes'!$B$15:$BD$377,AW$21,FALSE)))</f>
        <v>0</v>
      </c>
      <c r="AX293" s="230">
        <f>IF($AR293=0,VLOOKUP(MID($A293,4,5),'Project splits'!$C$5:$AM$346,AX$22,FALSE),IF(ISNA(VLOOKUP($A293,'Success Asset Classes'!$B$15:$BD$377,AX$21,FALSE)),VLOOKUP(MID($A293,4,5),'Project splits'!$C$5:$AM$346,AX$22,FALSE),VLOOKUP($A293,'Success Asset Classes'!$B$15:$BD$377,AX$21,FALSE)))</f>
        <v>0</v>
      </c>
      <c r="AY293" s="230">
        <f>IF($AR293=0,VLOOKUP(MID($A293,4,5),'Project splits'!$C$5:$AM$346,AY$22,FALSE),IF(ISNA(VLOOKUP($A293,'Success Asset Classes'!$B$15:$BD$377,AY$21,FALSE)),VLOOKUP(MID($A293,4,5),'Project splits'!$C$5:$AM$346,AY$22,FALSE),VLOOKUP($A293,'Success Asset Classes'!$B$15:$BD$377,AY$21,FALSE)))</f>
        <v>0</v>
      </c>
      <c r="AZ293" s="230">
        <f>IF($AR293=0,VLOOKUP(MID($A293,4,5),'Project splits'!$C$5:$AM$346,AZ$22,FALSE),IF(ISNA(VLOOKUP($A293,'Success Asset Classes'!$B$15:$BD$377,AZ$21,FALSE)),VLOOKUP(MID($A293,4,5),'Project splits'!$C$5:$AM$346,AZ$22,FALSE),VLOOKUP($A293,'Success Asset Classes'!$B$15:$BD$377,AZ$21,FALSE)))</f>
        <v>0</v>
      </c>
      <c r="BA293" s="230">
        <f>IF($AR293=0,VLOOKUP(MID($A293,4,5),'Project splits'!$C$5:$AM$346,BA$22,FALSE),IF(ISNA(VLOOKUP($A293,'Success Asset Classes'!$B$15:$BD$377,BA$21,FALSE)),VLOOKUP(MID($A293,4,5),'Project splits'!$C$5:$AM$346,BA$22,FALSE),VLOOKUP($A293,'Success Asset Classes'!$B$15:$BD$377,BA$21,FALSE)))</f>
        <v>0</v>
      </c>
      <c r="BB293" s="230">
        <f>IF($AR293=0,VLOOKUP(MID($A293,4,5),'Project splits'!$C$5:$AM$346,BB$22,FALSE),IF(ISNA(VLOOKUP($A293,'Success Asset Classes'!$B$15:$BD$377,BB$21,FALSE)),VLOOKUP(MID($A293,4,5),'Project splits'!$C$5:$AM$346,BB$22,FALSE),VLOOKUP($A293,'Success Asset Classes'!$B$15:$BD$377,BB$21,FALSE)))</f>
        <v>0</v>
      </c>
      <c r="BC293" s="230">
        <f>IF($AR293=0,VLOOKUP(MID($A293,4,5),'Project splits'!$C$5:$AM$346,BC$22,FALSE),IF(ISNA(VLOOKUP($A293,'Success Asset Classes'!$B$15:$BD$377,BC$21,FALSE)),VLOOKUP(MID($A293,4,5),'Project splits'!$C$5:$AM$346,BC$22,FALSE),VLOOKUP($A293,'Success Asset Classes'!$B$15:$BD$377,BC$21,FALSE)))</f>
        <v>0</v>
      </c>
      <c r="BD293" s="230">
        <f>IF($AR293=0,VLOOKUP(MID($A293,4,5),'Project splits'!$C$5:$AM$346,BD$22,FALSE),IF(ISNA(VLOOKUP($A293,'Success Asset Classes'!$B$15:$BD$377,BD$21,FALSE)),VLOOKUP(MID($A293,4,5),'Project splits'!$C$5:$AM$346,BD$22,FALSE),VLOOKUP($A293,'Success Asset Classes'!$B$15:$BD$377,BD$21,FALSE)))</f>
        <v>0</v>
      </c>
      <c r="BE293" s="230">
        <f>IF($AR293=0,VLOOKUP(MID($A293,4,5),'Project splits'!$C$5:$AM$346,BE$22,FALSE),IF(ISNA(VLOOKUP($A293,'Success Asset Classes'!$B$15:$BD$377,BE$21,FALSE)),VLOOKUP(MID($A293,4,5),'Project splits'!$C$5:$AM$346,BE$22,FALSE),VLOOKUP($A293,'Success Asset Classes'!$B$15:$BD$377,BE$21,FALSE)))</f>
        <v>0</v>
      </c>
      <c r="BF293" s="230">
        <f>IF($AR293=0,VLOOKUP(MID($A293,4,5),'Project splits'!$C$5:$AM$346,BF$22,FALSE),IF(ISNA(VLOOKUP($A293,'Success Asset Classes'!$B$15:$BD$377,BF$21,FALSE)),VLOOKUP(MID($A293,4,5),'Project splits'!$C$5:$AM$346,BF$22,FALSE),VLOOKUP($A293,'Success Asset Classes'!$B$15:$BD$377,BF$21,FALSE)))</f>
        <v>0</v>
      </c>
      <c r="BG293" s="230">
        <f>IF($AR293=0,VLOOKUP(MID($A293,4,5),'Project splits'!$C$5:$AM$346,BG$22,FALSE),IF(ISNA(VLOOKUP($A293,'Success Asset Classes'!$B$15:$BD$377,BG$21,FALSE)),VLOOKUP(MID($A293,4,5),'Project splits'!$C$5:$AM$346,BG$22,FALSE),VLOOKUP($A293,'Success Asset Classes'!$B$15:$BD$377,BG$21,FALSE)))</f>
        <v>0</v>
      </c>
      <c r="BH293" s="230">
        <f>IF($AR293=0,VLOOKUP(MID($A293,4,5),'Project splits'!$C$5:$AM$346,BH$22,FALSE),IF(ISNA(VLOOKUP($A293,'Success Asset Classes'!$B$15:$BD$377,BH$21,FALSE)),VLOOKUP(MID($A293,4,5),'Project splits'!$C$5:$AM$346,BH$22,FALSE),VLOOKUP($A293,'Success Asset Classes'!$B$15:$BD$377,BH$21,FALSE)))</f>
        <v>0</v>
      </c>
      <c r="BI293" s="230">
        <f>IF($AR293=0,VLOOKUP(MID($A293,4,5),'Project splits'!$C$5:$AM$346,BI$22,FALSE),IF(ISNA(VLOOKUP($A293,'Success Asset Classes'!$B$15:$BD$377,BI$21,FALSE)),VLOOKUP(MID($A293,4,5),'Project splits'!$C$5:$AM$346,BI$22,FALSE),VLOOKUP($A293,'Success Asset Classes'!$B$15:$BD$377,BI$21,FALSE)))</f>
        <v>0</v>
      </c>
      <c r="BJ293" s="230">
        <f>IF($AR293=0,VLOOKUP(MID($A293,4,5),'Project splits'!$C$5:$AM$346,BJ$22,FALSE),IF(ISNA(VLOOKUP($A293,'Success Asset Classes'!$B$15:$BD$377,BJ$21,FALSE)),VLOOKUP(MID($A293,4,5),'Project splits'!$C$5:$AM$346,BJ$22,FALSE),VLOOKUP($A293,'Success Asset Classes'!$B$15:$BD$377,BJ$21,FALSE)))</f>
        <v>0</v>
      </c>
      <c r="BK293" s="230">
        <f>IF($AR293=0,VLOOKUP(MID($A293,4,5),'Project splits'!$C$5:$AM$346,BK$22,FALSE),IF(ISNA(VLOOKUP($A293,'Success Asset Classes'!$B$15:$BD$377,BK$21,FALSE)),VLOOKUP(MID($A293,4,5),'Project splits'!$C$5:$AM$346,BK$22,FALSE),VLOOKUP($A293,'Success Asset Classes'!$B$15:$BD$377,BK$21,FALSE)))</f>
        <v>0</v>
      </c>
      <c r="BL293" s="230">
        <f>IF($AR293=0,VLOOKUP(MID($A293,4,5),'Project splits'!$C$5:$AM$346,BL$22,FALSE),IF(ISNA(VLOOKUP($A293,'Success Asset Classes'!$B$15:$BD$377,BL$21,FALSE)),VLOOKUP(MID($A293,4,5),'Project splits'!$C$5:$AM$346,BL$22,FALSE),VLOOKUP($A293,'Success Asset Classes'!$B$15:$BD$377,BL$21,FALSE)))</f>
        <v>0</v>
      </c>
      <c r="BM293" s="230">
        <f>IF($AR293=0,VLOOKUP(MID($A293,4,5),'Project splits'!$C$5:$AM$346,BM$22,FALSE),IF(ISNA(VLOOKUP($A293,'Success Asset Classes'!$B$15:$BD$377,BM$21,FALSE)),VLOOKUP(MID($A293,4,5),'Project splits'!$C$5:$AM$346,BM$22,FALSE),VLOOKUP($A293,'Success Asset Classes'!$B$15:$BD$377,BM$21,FALSE)))</f>
        <v>0</v>
      </c>
      <c r="BN293" s="230">
        <f>IF($AR293=0,VLOOKUP(MID($A293,4,5),'Project splits'!$C$5:$AM$346,BN$22,FALSE),IF(ISNA(VLOOKUP($A293,'Success Asset Classes'!$B$15:$BD$377,BN$21,FALSE)),VLOOKUP(MID($A293,4,5),'Project splits'!$C$5:$AM$346,BN$22,FALSE),VLOOKUP($A293,'Success Asset Classes'!$B$15:$BD$377,BN$21,FALSE)))</f>
        <v>0</v>
      </c>
      <c r="BO293" s="230">
        <f>IF($AR293=0,VLOOKUP(MID($A293,4,5),'Project splits'!$C$5:$AM$346,BO$22,FALSE),IF(ISNA(VLOOKUP($A293,'Success Asset Classes'!$B$15:$BD$377,BO$21,FALSE)),VLOOKUP(MID($A293,4,5),'Project splits'!$C$5:$AM$346,BO$22,FALSE),VLOOKUP($A293,'Success Asset Classes'!$B$15:$BD$377,BO$21,FALSE)))</f>
        <v>0</v>
      </c>
      <c r="BP293" s="230">
        <f>IF($AR293=0,VLOOKUP(MID($A293,4,5),'Project splits'!$C$5:$AM$346,BP$22,FALSE),IF(ISNA(VLOOKUP($A293,'Success Asset Classes'!$B$15:$BD$377,BP$21,FALSE)),VLOOKUP(MID($A293,4,5),'Project splits'!$C$5:$AM$346,BP$22,FALSE),VLOOKUP($A293,'Success Asset Classes'!$B$15:$BD$377,BP$21,FALSE)))</f>
        <v>0</v>
      </c>
      <c r="BQ293" s="230">
        <f>IF($AR293=0,VLOOKUP(MID($A293,4,5),'Project splits'!$C$5:$AM$346,BQ$22,FALSE),IF(ISNA(VLOOKUP($A293,'Success Asset Classes'!$B$15:$BD$377,BQ$21,FALSE)),VLOOKUP(MID($A293,4,5),'Project splits'!$C$5:$AM$346,BQ$22,FALSE),VLOOKUP($A293,'Success Asset Classes'!$B$15:$BD$377,BQ$21,FALSE)))</f>
        <v>0</v>
      </c>
      <c r="BR293" s="230">
        <f>IF($AR293=0,VLOOKUP(MID($A293,4,5),'Project splits'!$C$5:$AM$346,BR$22,FALSE),IF(ISNA(VLOOKUP($A293,'Success Asset Classes'!$B$15:$BD$377,BR$21,FALSE)),VLOOKUP(MID($A293,4,5),'Project splits'!$C$5:$AM$346,BR$22,FALSE),VLOOKUP($A293,'Success Asset Classes'!$B$15:$BD$377,BR$21,FALSE)))</f>
        <v>0</v>
      </c>
      <c r="BS293" s="247">
        <f t="shared" si="81"/>
        <v>1</v>
      </c>
      <c r="BT293" s="249">
        <f>1+IF(ISNA(VLOOKUP($A293,'Project labour content'!$A$7:$D$255,'Project labour content'!$D$1,FALSE)),VLOOKUP($D293,'Project labour content'!$F$6:$G$15,'Project labour content'!$G$1,FALSE),VLOOKUP($A293,'Project labour content'!$A$7:$D$255,'Project labour content'!$D$1,FALSE))*LabEsc22*1</f>
        <v>1.0037813397904365</v>
      </c>
      <c r="BU293" s="249">
        <f>1+IF(ISNA(VLOOKUP($A293,'Project labour content'!$A$7:$D$255,'Project labour content'!$D$1,FALSE)),VLOOKUP($D293,'Project labour content'!$F$6:$G$15,'Project labour content'!$G$1,FALSE),VLOOKUP($A293,'Project labour content'!$A$7:$D$255,'Project labour content'!$D$1,FALSE))*LabEsc23*1</f>
        <v>1.0075808300118672</v>
      </c>
      <c r="BV293" s="249">
        <f>1+IF(ISNA(VLOOKUP($A293,'Project labour content'!$A$7:$D$255,'Project labour content'!$D$1,FALSE)),VLOOKUP($D293,'Project labour content'!$F$6:$G$15,'Project labour content'!$G$1,FALSE),VLOOKUP($A293,'Project labour content'!$A$7:$D$255,'Project labour content'!$D$1,FALSE))*LabEsc24*1</f>
        <v>1.0111599498004549</v>
      </c>
      <c r="BW293" s="249">
        <f>1+IF(ISNA(VLOOKUP($A293,'Project labour content'!$A$7:$D$255,'Project labour content'!$D$1,FALSE)),VLOOKUP($D293,'Project labour content'!$F$6:$G$15,'Project labour content'!$G$1,FALSE),VLOOKUP($A293,'Project labour content'!$A$7:$D$255,'Project labour content'!$D$1,FALSE))*LabEsc25*1</f>
        <v>1.0159535842373035</v>
      </c>
      <c r="BX293" s="249">
        <f>1+IF(ISNA(VLOOKUP($A293,'Project labour content'!$A$7:$D$255,'Project labour content'!$D$1,FALSE)),VLOOKUP($D293,'Project labour content'!$F$6:$G$15,'Project labour content'!$G$1,FALSE),VLOOKUP($A293,'Project labour content'!$A$7:$D$255,'Project labour content'!$D$1,FALSE))*LabEsc26*1</f>
        <v>1.0211778468343955</v>
      </c>
      <c r="BY293" s="249">
        <f>1+IF(ISNA(VLOOKUP($A293,'Project labour content'!$A$7:$D$255,'Project labour content'!$D$1,FALSE)),VLOOKUP($D293,'Project labour content'!$F$6:$G$15,'Project labour content'!$G$1,FALSE),VLOOKUP($A293,'Project labour content'!$A$7:$D$255,'Project labour content'!$D$1,FALSE))*LabEsc27*1</f>
        <v>1.0244136747137635</v>
      </c>
      <c r="BZ293" s="249">
        <f>1+IF(ISNA(VLOOKUP($A293,'Project labour content'!$A$7:$D$255,'Project labour content'!$D$1,FALSE)),VLOOKUP($D293,'Project labour content'!$F$6:$G$15,'Project labour content'!$G$1,FALSE),VLOOKUP($A293,'Project labour content'!$A$7:$D$255,'Project labour content'!$D$1,FALSE))*LabEsc28*1</f>
        <v>1.0268502531069277</v>
      </c>
      <c r="CA293" s="249">
        <f>1+IF(ISNA(VLOOKUP($A293,'Project labour content'!$A$7:$D$255,'Project labour content'!$D$1,FALSE)),VLOOKUP($D293,'Project labour content'!$F$6:$G$15,'Project labour content'!$G$1,FALSE),VLOOKUP($A293,'Project labour content'!$A$7:$D$255,'Project labour content'!$D$1,FALSE))*LabEsc29*1</f>
        <v>1.0307604741122773</v>
      </c>
      <c r="CB293" s="250" t="str">
        <f>IF(ISNA(VLOOKUP($A293,'Project labour content'!$A$7:$D$255,'Project labour content'!$D$1,FALSE)),"Category","Project")</f>
        <v>Project</v>
      </c>
      <c r="CD293" s="247" t="str">
        <f t="shared" si="82"/>
        <v>15056</v>
      </c>
      <c r="CE293" s="3"/>
    </row>
    <row r="294" spans="1:83" x14ac:dyDescent="0.15">
      <c r="A294" s="11" t="s">
        <v>941</v>
      </c>
      <c r="B294" s="11" t="str">
        <f>VLOOKUP($A294,'Incurred Real 2022$'!$A$25:$AC$426,'Incurred Real 2022$'!B$1,FALSE)</f>
        <v>Asset Dynamic Ratings System Refresh 2024-2028</v>
      </c>
      <c r="C294" s="11" t="str">
        <f>VLOOKUP($A294,'Incurred Real 2022$'!$A$25:$AC$426,'Incurred Real 2022$'!C$1,FALSE)</f>
        <v>ExAnte</v>
      </c>
      <c r="D294" s="11" t="str">
        <f>VLOOKUP($A294,'Incurred Real 2022$'!$A$25:$AC$426,'Incurred Real 2022$'!D$1,FALSE)</f>
        <v>Replacement</v>
      </c>
      <c r="E294" s="11" t="str">
        <f>VLOOKUP($A294,'Incurred Real 2022$'!$A$25:$AC$426,'Incurred Real 2022$'!E$1,FALSE)</f>
        <v>Potential</v>
      </c>
      <c r="F294" s="105" t="str">
        <f>IF(VLOOKUP($A294,'Incurred Real 2022$'!$A$25:$AC$426,'Incurred Real 2022$'!F$1,FALSE)=0,"",VLOOKUP($A294,'Incurred Real 2022$'!$A$25:$AC$426,'Incurred Real 2022$'!F$1,FALSE))</f>
        <v/>
      </c>
      <c r="G294" s="105" t="str">
        <f>IF(VLOOKUP($A294,'Incurred Real 2022$'!$A$25:$AC$426,'Incurred Real 2022$'!G$1,FALSE)=0,"",VLOOKUP($A294,'Incurred Real 2022$'!$A$25:$AC$426,'Incurred Real 2022$'!G$1,FALSE))</f>
        <v/>
      </c>
      <c r="H294" s="105" t="str">
        <f>IF(VLOOKUP($A294,'Incurred Real 2022$'!$A$25:$AC$426,'Incurred Real 2022$'!H$1,FALSE)=0,"",VLOOKUP($A294,'Incurred Real 2022$'!$A$25:$AC$426,'Incurred Real 2022$'!H$1,FALSE))</f>
        <v/>
      </c>
      <c r="I294" s="105" t="str">
        <f>IF(VLOOKUP($A294,'Incurred Real 2022$'!$A$25:$AC$426,'Incurred Real 2022$'!I$1,FALSE)=0,"",VLOOKUP($A294,'Incurred Real 2022$'!$A$25:$AC$426,'Incurred Real 2022$'!I$1,FALSE))</f>
        <v/>
      </c>
      <c r="J294" s="105" t="str">
        <f>IF(VLOOKUP($A294,'Incurred Real 2022$'!$A$25:$AC$426,'Incurred Real 2022$'!J$1,FALSE)=0,"",VLOOKUP($A294,'Incurred Real 2022$'!$A$25:$AC$426,'Incurred Real 2022$'!J$1,FALSE))</f>
        <v/>
      </c>
      <c r="K294" s="105" t="str">
        <f>IF(VLOOKUP($A294,'Incurred Real 2022$'!$A$25:$AC$426,'Incurred Real 2022$'!K$1,FALSE)=0,"",VLOOKUP($A294,'Incurred Real 2022$'!$A$25:$AC$426,'Incurred Real 2022$'!K$1,FALSE))</f>
        <v/>
      </c>
      <c r="L294" s="105" t="str">
        <f>IF(VLOOKUP($A294,'Incurred Real 2022$'!$A$25:$AC$426,'Incurred Real 2022$'!L$1,FALSE)=0,"",VLOOKUP($A294,'Incurred Real 2022$'!$A$25:$AC$426,'Incurred Real 2022$'!L$1,FALSE))</f>
        <v/>
      </c>
      <c r="M294" s="105" t="str">
        <f>IF(VLOOKUP($A294,'Incurred Real 2022$'!$A$25:$AC$426,'Incurred Real 2022$'!M$1,FALSE)=0,"",VLOOKUP($A294,'Incurred Real 2022$'!$A$25:$AC$426,'Incurred Real 2022$'!M$1,FALSE))</f>
        <v/>
      </c>
      <c r="N294" s="105" t="str">
        <f>IF(VLOOKUP($A294,'Incurred Real 2022$'!$A$25:$AC$426,'Incurred Real 2022$'!N$1,FALSE)=0,"",VLOOKUP($A294,'Incurred Real 2022$'!$A$25:$AC$426,'Incurred Real 2022$'!N$1,FALSE))</f>
        <v/>
      </c>
      <c r="O294" s="105" t="str">
        <f>IF(VLOOKUP($A294,'Incurred Real 2022$'!$A$25:$AC$426,'Incurred Real 2022$'!O$1,FALSE)=0,"",VLOOKUP($A294,'Incurred Real 2022$'!$A$25:$AC$426,'Incurred Real 2022$'!O$1,FALSE))</f>
        <v/>
      </c>
      <c r="P294" s="105" t="str">
        <f>IF(VLOOKUP($A294,'Incurred Real 2022$'!$A$25:$AC$426,'Incurred Real 2022$'!P$1,FALSE)=0,"",VLOOKUP($A294,'Incurred Real 2022$'!$A$25:$AC$426,'Incurred Real 2022$'!P$1,FALSE))</f>
        <v/>
      </c>
      <c r="Q294" s="105" t="str">
        <f>IF(VLOOKUP($A294,'Incurred Real 2022$'!$A$25:$AC$426,'Incurred Real 2022$'!Q$1,FALSE)=0,"",VLOOKUP($A294,'Incurred Real 2022$'!$A$25:$AC$426,'Incurred Real 2022$'!Q$1,FALSE))</f>
        <v/>
      </c>
      <c r="R294" s="105" t="str">
        <f>IF(VLOOKUP($A294,'Incurred Real 2022$'!$A$25:$AC$426,'Incurred Real 2022$'!R$1,FALSE)=0,"",VLOOKUP($A294,'Incurred Real 2022$'!$A$25:$AC$426,'Incurred Real 2022$'!R$1,FALSE))</f>
        <v/>
      </c>
      <c r="S294" s="105" t="str">
        <f>IF(VLOOKUP($A294,'Incurred Real 2022$'!$A$25:$AC$426,'Incurred Real 2022$'!S$1,FALSE)=0,"",VLOOKUP($A294,'Incurred Real 2022$'!$A$25:$AC$426,'Incurred Real 2022$'!S$1,FALSE))</f>
        <v/>
      </c>
      <c r="T294" s="105" t="str">
        <f>IF(VLOOKUP($A294,'Incurred Real 2022$'!$A$25:$AC$426,'Incurred Real 2022$'!T$1,FALSE)=0,"",VLOOKUP($A294,'Incurred Real 2022$'!$A$25:$AC$426,'Incurred Real 2022$'!T$1,FALSE))</f>
        <v/>
      </c>
      <c r="U294" s="105" t="str">
        <f>IF(VLOOKUP($A294,'Incurred Real 2022$'!$A$25:$AC$426,'Incurred Real 2022$'!U$1,FALSE)=0,"",VLOOKUP($A294,'Incurred Real 2022$'!$A$25:$AC$426,'Incurred Real 2022$'!U$1,FALSE))</f>
        <v/>
      </c>
      <c r="V294" s="13" t="str">
        <f>IF(ISTEXT(VLOOKUP($A294,'Incurred Real 2022$'!$A$25:$AC$426,'Incurred Real 2022$'!V$1,FALSE)),"",(VLOOKUP($A294,'Incurred Real 2022$'!$A$25:$AC$426,'Incurred Real 2022$'!V$1,FALSE))*BT294*Incurred_Real!V$15)</f>
        <v/>
      </c>
      <c r="W294" s="13" t="str">
        <f>IF(ISTEXT(VLOOKUP($A294,'Incurred Real 2022$'!$A$25:$AC$426,'Incurred Real 2022$'!W$1,FALSE)),"",(VLOOKUP($A294,'Incurred Real 2022$'!$A$25:$AC$426,'Incurred Real 2022$'!W$1,FALSE))*BU294*Incurred_Real!W$15)</f>
        <v/>
      </c>
      <c r="X294" s="220" t="str">
        <f>IF(ISTEXT(VLOOKUP($A294,'Incurred Real 2022$'!$A$25:$AC$426,'Incurred Real 2022$'!X$1,FALSE)),"",(VLOOKUP($A294,'Incurred Real 2022$'!$A$25:$AC$426,'Incurred Real 2022$'!X$1,FALSE))*BV294*Incurred_Real!X$15)</f>
        <v/>
      </c>
      <c r="Y294" s="217">
        <f>IF(ISTEXT(VLOOKUP($A294,'Incurred Real 2022$'!$A$25:$AC$426,'Incurred Real 2022$'!Y$1,FALSE)),"",(VLOOKUP($A294,'Incurred Real 2022$'!$A$25:$AC$426,'Incurred Real 2022$'!Y$1,FALSE))*BW294*Incurred_Real!Y$15)</f>
        <v>1386600.6678749069</v>
      </c>
      <c r="Z294" s="13" t="str">
        <f>IF(ISTEXT(VLOOKUP($A294,'Incurred Real 2022$'!$A$25:$AC$426,'Incurred Real 2022$'!Z$1,FALSE)),"",(VLOOKUP($A294,'Incurred Real 2022$'!$A$25:$AC$426,'Incurred Real 2022$'!Z$1,FALSE))*BX294*Incurred_Real!Z$15)</f>
        <v/>
      </c>
      <c r="AA294" s="13" t="str">
        <f>IF(ISTEXT(VLOOKUP($A294,'Incurred Real 2022$'!$A$25:$AC$426,'Incurred Real 2022$'!AA$1,FALSE)),"",(VLOOKUP($A294,'Incurred Real 2022$'!$A$25:$AC$426,'Incurred Real 2022$'!AA$1,FALSE))*BY294*Incurred_Real!AA$15)</f>
        <v/>
      </c>
      <c r="AB294" s="13" t="str">
        <f>IF(ISTEXT(VLOOKUP($A294,'Incurred Real 2022$'!$A$25:$AC$426,'Incurred Real 2022$'!AB$1,FALSE)),"",(VLOOKUP($A294,'Incurred Real 2022$'!$A$25:$AC$426,'Incurred Real 2022$'!AB$1,FALSE))*BZ294*Incurred_Real!AB$15)</f>
        <v/>
      </c>
      <c r="AC294" s="13" t="str">
        <f>IF(ISTEXT(VLOOKUP($A294,'Incurred Real 2022$'!$A$25:$AC$426,'Incurred Real 2022$'!AC$1,FALSE)),"",(VLOOKUP($A294,'Incurred Real 2022$'!$A$25:$AC$426,'Incurred Real 2022$'!AC$1,FALSE))*CA294*Incurred_Real!AC$15)</f>
        <v/>
      </c>
      <c r="AD294" s="221">
        <f t="shared" si="77"/>
        <v>1386600.6678749069</v>
      </c>
      <c r="AE294" s="221">
        <f t="shared" si="78"/>
        <v>1386600.6678749069</v>
      </c>
      <c r="AF294" s="239">
        <f t="shared" si="83"/>
        <v>1561173.5627882783</v>
      </c>
      <c r="AG294" s="222">
        <f t="shared" si="79"/>
        <v>1453956.1819175985</v>
      </c>
      <c r="AH294" s="223">
        <f t="shared" si="76"/>
        <v>1.0737418240000003</v>
      </c>
      <c r="AI294" s="224">
        <f t="shared" si="80"/>
        <v>2025</v>
      </c>
      <c r="AJ294" s="225" t="str">
        <f>VLOOKUP($A294,Project_Commissioning!$C$4:$H$355,Project_Commissioning!F$1,FALSE)</f>
        <v/>
      </c>
      <c r="AK294" s="226">
        <f>VLOOKUP($A294,Project_Commissioning!$C$4:$H$355,Project_Commissioning!G$1,FALSE)</f>
        <v>2025</v>
      </c>
      <c r="AL294" s="225" t="str">
        <f>IF(VLOOKUP($A294,Project_Commissioning!$C$4:$H$355,Project_Commissioning!H$1,FALSE)=0,"",VLOOKUP($A294,Project_Commissioning!$C$4:$H$355,Project_Commissioning!H$1,FALSE))</f>
        <v/>
      </c>
      <c r="AM294" s="237">
        <f t="shared" si="84"/>
        <v>1386600.6678749069</v>
      </c>
      <c r="AN294" s="221" cm="1">
        <f t="array" ref="AN294">IF(ROUND(AE294,0)=0,0,LOOKUP(2,1/(F294:AC294&lt;&gt;""),F294:AC294))</f>
        <v>1386600.6678749069</v>
      </c>
      <c r="AO294" s="221">
        <f t="shared" si="85"/>
        <v>1386600.6678749069</v>
      </c>
      <c r="AP294" s="79"/>
      <c r="AQ294" s="20"/>
      <c r="AR294" s="245">
        <f>IF(ISNA(VLOOKUP($A294,'Success Asset Classes'!$B$15:$AA$114,'Success Asset Classes'!$AA$1,FALSE)),0,VLOOKUP($A294,'Success Asset Classes'!$B$15:$AA$114,'Success Asset Classes'!$AA$1,FALSE))</f>
        <v>0</v>
      </c>
      <c r="AS294" s="230">
        <f>IF($AR294=0,VLOOKUP(MID($A294,4,5),'Project splits'!$C$5:$AM$346,AS$22,FALSE),IF(ISNA(VLOOKUP($A294,'Success Asset Classes'!$B$15:$BD$377,AS$21,FALSE)),VLOOKUP(MID($A294,4,5),'Project splits'!$C$5:$AM$346,AS$22,FALSE),VLOOKUP($A294,'Success Asset Classes'!$B$15:$BD$377,AS$21,FALSE)))</f>
        <v>0</v>
      </c>
      <c r="AT294" s="230">
        <f>IF($AR294=0,VLOOKUP(MID($A294,4,5),'Project splits'!$C$5:$AM$346,AT$22,FALSE),IF(ISNA(VLOOKUP($A294,'Success Asset Classes'!$B$15:$BD$377,AT$21,FALSE)),VLOOKUP(MID($A294,4,5),'Project splits'!$C$5:$AM$346,AT$22,FALSE),VLOOKUP($A294,'Success Asset Classes'!$B$15:$BD$377,AT$21,FALSE)))</f>
        <v>0</v>
      </c>
      <c r="AU294" s="230">
        <f>IF($AR294=0,VLOOKUP(MID($A294,4,5),'Project splits'!$C$5:$AM$346,AU$22,FALSE),IF(ISNA(VLOOKUP($A294,'Success Asset Classes'!$B$15:$BD$377,AU$21,FALSE)),VLOOKUP(MID($A294,4,5),'Project splits'!$C$5:$AM$346,AU$22,FALSE),VLOOKUP($A294,'Success Asset Classes'!$B$15:$BD$377,AU$21,FALSE)))</f>
        <v>0</v>
      </c>
      <c r="AV294" s="230">
        <f>IF($AR294=0,VLOOKUP(MID($A294,4,5),'Project splits'!$C$5:$AM$346,AV$22,FALSE),IF(ISNA(VLOOKUP($A294,'Success Asset Classes'!$B$15:$BD$377,AV$21,FALSE)),VLOOKUP(MID($A294,4,5),'Project splits'!$C$5:$AM$346,AV$22,FALSE),VLOOKUP($A294,'Success Asset Classes'!$B$15:$BD$377,AV$21,FALSE)))</f>
        <v>1</v>
      </c>
      <c r="AW294" s="230">
        <f>IF($AR294=0,VLOOKUP(MID($A294,4,5),'Project splits'!$C$5:$AM$346,AW$22,FALSE),IF(ISNA(VLOOKUP($A294,'Success Asset Classes'!$B$15:$BD$377,AW$21,FALSE)),VLOOKUP(MID($A294,4,5),'Project splits'!$C$5:$AM$346,AW$22,FALSE),VLOOKUP($A294,'Success Asset Classes'!$B$15:$BD$377,AW$21,FALSE)))</f>
        <v>0</v>
      </c>
      <c r="AX294" s="230">
        <f>IF($AR294=0,VLOOKUP(MID($A294,4,5),'Project splits'!$C$5:$AM$346,AX$22,FALSE),IF(ISNA(VLOOKUP($A294,'Success Asset Classes'!$B$15:$BD$377,AX$21,FALSE)),VLOOKUP(MID($A294,4,5),'Project splits'!$C$5:$AM$346,AX$22,FALSE),VLOOKUP($A294,'Success Asset Classes'!$B$15:$BD$377,AX$21,FALSE)))</f>
        <v>0</v>
      </c>
      <c r="AY294" s="230">
        <f>IF($AR294=0,VLOOKUP(MID($A294,4,5),'Project splits'!$C$5:$AM$346,AY$22,FALSE),IF(ISNA(VLOOKUP($A294,'Success Asset Classes'!$B$15:$BD$377,AY$21,FALSE)),VLOOKUP(MID($A294,4,5),'Project splits'!$C$5:$AM$346,AY$22,FALSE),VLOOKUP($A294,'Success Asset Classes'!$B$15:$BD$377,AY$21,FALSE)))</f>
        <v>0</v>
      </c>
      <c r="AZ294" s="230">
        <f>IF($AR294=0,VLOOKUP(MID($A294,4,5),'Project splits'!$C$5:$AM$346,AZ$22,FALSE),IF(ISNA(VLOOKUP($A294,'Success Asset Classes'!$B$15:$BD$377,AZ$21,FALSE)),VLOOKUP(MID($A294,4,5),'Project splits'!$C$5:$AM$346,AZ$22,FALSE),VLOOKUP($A294,'Success Asset Classes'!$B$15:$BD$377,AZ$21,FALSE)))</f>
        <v>0</v>
      </c>
      <c r="BA294" s="230">
        <f>IF($AR294=0,VLOOKUP(MID($A294,4,5),'Project splits'!$C$5:$AM$346,BA$22,FALSE),IF(ISNA(VLOOKUP($A294,'Success Asset Classes'!$B$15:$BD$377,BA$21,FALSE)),VLOOKUP(MID($A294,4,5),'Project splits'!$C$5:$AM$346,BA$22,FALSE),VLOOKUP($A294,'Success Asset Classes'!$B$15:$BD$377,BA$21,FALSE)))</f>
        <v>0</v>
      </c>
      <c r="BB294" s="230">
        <f>IF($AR294=0,VLOOKUP(MID($A294,4,5),'Project splits'!$C$5:$AM$346,BB$22,FALSE),IF(ISNA(VLOOKUP($A294,'Success Asset Classes'!$B$15:$BD$377,BB$21,FALSE)),VLOOKUP(MID($A294,4,5),'Project splits'!$C$5:$AM$346,BB$22,FALSE),VLOOKUP($A294,'Success Asset Classes'!$B$15:$BD$377,BB$21,FALSE)))</f>
        <v>0</v>
      </c>
      <c r="BC294" s="230">
        <f>IF($AR294=0,VLOOKUP(MID($A294,4,5),'Project splits'!$C$5:$AM$346,BC$22,FALSE),IF(ISNA(VLOOKUP($A294,'Success Asset Classes'!$B$15:$BD$377,BC$21,FALSE)),VLOOKUP(MID($A294,4,5),'Project splits'!$C$5:$AM$346,BC$22,FALSE),VLOOKUP($A294,'Success Asset Classes'!$B$15:$BD$377,BC$21,FALSE)))</f>
        <v>0</v>
      </c>
      <c r="BD294" s="230">
        <f>IF($AR294=0,VLOOKUP(MID($A294,4,5),'Project splits'!$C$5:$AM$346,BD$22,FALSE),IF(ISNA(VLOOKUP($A294,'Success Asset Classes'!$B$15:$BD$377,BD$21,FALSE)),VLOOKUP(MID($A294,4,5),'Project splits'!$C$5:$AM$346,BD$22,FALSE),VLOOKUP($A294,'Success Asset Classes'!$B$15:$BD$377,BD$21,FALSE)))</f>
        <v>0</v>
      </c>
      <c r="BE294" s="230">
        <f>IF($AR294=0,VLOOKUP(MID($A294,4,5),'Project splits'!$C$5:$AM$346,BE$22,FALSE),IF(ISNA(VLOOKUP($A294,'Success Asset Classes'!$B$15:$BD$377,BE$21,FALSE)),VLOOKUP(MID($A294,4,5),'Project splits'!$C$5:$AM$346,BE$22,FALSE),VLOOKUP($A294,'Success Asset Classes'!$B$15:$BD$377,BE$21,FALSE)))</f>
        <v>0</v>
      </c>
      <c r="BF294" s="230">
        <f>IF($AR294=0,VLOOKUP(MID($A294,4,5),'Project splits'!$C$5:$AM$346,BF$22,FALSE),IF(ISNA(VLOOKUP($A294,'Success Asset Classes'!$B$15:$BD$377,BF$21,FALSE)),VLOOKUP(MID($A294,4,5),'Project splits'!$C$5:$AM$346,BF$22,FALSE),VLOOKUP($A294,'Success Asset Classes'!$B$15:$BD$377,BF$21,FALSE)))</f>
        <v>0</v>
      </c>
      <c r="BG294" s="230">
        <f>IF($AR294=0,VLOOKUP(MID($A294,4,5),'Project splits'!$C$5:$AM$346,BG$22,FALSE),IF(ISNA(VLOOKUP($A294,'Success Asset Classes'!$B$15:$BD$377,BG$21,FALSE)),VLOOKUP(MID($A294,4,5),'Project splits'!$C$5:$AM$346,BG$22,FALSE),VLOOKUP($A294,'Success Asset Classes'!$B$15:$BD$377,BG$21,FALSE)))</f>
        <v>0</v>
      </c>
      <c r="BH294" s="230">
        <f>IF($AR294=0,VLOOKUP(MID($A294,4,5),'Project splits'!$C$5:$AM$346,BH$22,FALSE),IF(ISNA(VLOOKUP($A294,'Success Asset Classes'!$B$15:$BD$377,BH$21,FALSE)),VLOOKUP(MID($A294,4,5),'Project splits'!$C$5:$AM$346,BH$22,FALSE),VLOOKUP($A294,'Success Asset Classes'!$B$15:$BD$377,BH$21,FALSE)))</f>
        <v>0</v>
      </c>
      <c r="BI294" s="230">
        <f>IF($AR294=0,VLOOKUP(MID($A294,4,5),'Project splits'!$C$5:$AM$346,BI$22,FALSE),IF(ISNA(VLOOKUP($A294,'Success Asset Classes'!$B$15:$BD$377,BI$21,FALSE)),VLOOKUP(MID($A294,4,5),'Project splits'!$C$5:$AM$346,BI$22,FALSE),VLOOKUP($A294,'Success Asset Classes'!$B$15:$BD$377,BI$21,FALSE)))</f>
        <v>0</v>
      </c>
      <c r="BJ294" s="230">
        <f>IF($AR294=0,VLOOKUP(MID($A294,4,5),'Project splits'!$C$5:$AM$346,BJ$22,FALSE),IF(ISNA(VLOOKUP($A294,'Success Asset Classes'!$B$15:$BD$377,BJ$21,FALSE)),VLOOKUP(MID($A294,4,5),'Project splits'!$C$5:$AM$346,BJ$22,FALSE),VLOOKUP($A294,'Success Asset Classes'!$B$15:$BD$377,BJ$21,FALSE)))</f>
        <v>0</v>
      </c>
      <c r="BK294" s="230">
        <f>IF($AR294=0,VLOOKUP(MID($A294,4,5),'Project splits'!$C$5:$AM$346,BK$22,FALSE),IF(ISNA(VLOOKUP($A294,'Success Asset Classes'!$B$15:$BD$377,BK$21,FALSE)),VLOOKUP(MID($A294,4,5),'Project splits'!$C$5:$AM$346,BK$22,FALSE),VLOOKUP($A294,'Success Asset Classes'!$B$15:$BD$377,BK$21,FALSE)))</f>
        <v>0</v>
      </c>
      <c r="BL294" s="230">
        <f>IF($AR294=0,VLOOKUP(MID($A294,4,5),'Project splits'!$C$5:$AM$346,BL$22,FALSE),IF(ISNA(VLOOKUP($A294,'Success Asset Classes'!$B$15:$BD$377,BL$21,FALSE)),VLOOKUP(MID($A294,4,5),'Project splits'!$C$5:$AM$346,BL$22,FALSE),VLOOKUP($A294,'Success Asset Classes'!$B$15:$BD$377,BL$21,FALSE)))</f>
        <v>0</v>
      </c>
      <c r="BM294" s="230">
        <f>IF($AR294=0,VLOOKUP(MID($A294,4,5),'Project splits'!$C$5:$AM$346,BM$22,FALSE),IF(ISNA(VLOOKUP($A294,'Success Asset Classes'!$B$15:$BD$377,BM$21,FALSE)),VLOOKUP(MID($A294,4,5),'Project splits'!$C$5:$AM$346,BM$22,FALSE),VLOOKUP($A294,'Success Asset Classes'!$B$15:$BD$377,BM$21,FALSE)))</f>
        <v>0</v>
      </c>
      <c r="BN294" s="230">
        <f>IF($AR294=0,VLOOKUP(MID($A294,4,5),'Project splits'!$C$5:$AM$346,BN$22,FALSE),IF(ISNA(VLOOKUP($A294,'Success Asset Classes'!$B$15:$BD$377,BN$21,FALSE)),VLOOKUP(MID($A294,4,5),'Project splits'!$C$5:$AM$346,BN$22,FALSE),VLOOKUP($A294,'Success Asset Classes'!$B$15:$BD$377,BN$21,FALSE)))</f>
        <v>0</v>
      </c>
      <c r="BO294" s="230">
        <f>IF($AR294=0,VLOOKUP(MID($A294,4,5),'Project splits'!$C$5:$AM$346,BO$22,FALSE),IF(ISNA(VLOOKUP($A294,'Success Asset Classes'!$B$15:$BD$377,BO$21,FALSE)),VLOOKUP(MID($A294,4,5),'Project splits'!$C$5:$AM$346,BO$22,FALSE),VLOOKUP($A294,'Success Asset Classes'!$B$15:$BD$377,BO$21,FALSE)))</f>
        <v>0</v>
      </c>
      <c r="BP294" s="230">
        <f>IF($AR294=0,VLOOKUP(MID($A294,4,5),'Project splits'!$C$5:$AM$346,BP$22,FALSE),IF(ISNA(VLOOKUP($A294,'Success Asset Classes'!$B$15:$BD$377,BP$21,FALSE)),VLOOKUP(MID($A294,4,5),'Project splits'!$C$5:$AM$346,BP$22,FALSE),VLOOKUP($A294,'Success Asset Classes'!$B$15:$BD$377,BP$21,FALSE)))</f>
        <v>0</v>
      </c>
      <c r="BQ294" s="230">
        <f>IF($AR294=0,VLOOKUP(MID($A294,4,5),'Project splits'!$C$5:$AM$346,BQ$22,FALSE),IF(ISNA(VLOOKUP($A294,'Success Asset Classes'!$B$15:$BD$377,BQ$21,FALSE)),VLOOKUP(MID($A294,4,5),'Project splits'!$C$5:$AM$346,BQ$22,FALSE),VLOOKUP($A294,'Success Asset Classes'!$B$15:$BD$377,BQ$21,FALSE)))</f>
        <v>0</v>
      </c>
      <c r="BR294" s="230">
        <f>IF($AR294=0,VLOOKUP(MID($A294,4,5),'Project splits'!$C$5:$AM$346,BR$22,FALSE),IF(ISNA(VLOOKUP($A294,'Success Asset Classes'!$B$15:$BD$377,BR$21,FALSE)),VLOOKUP(MID($A294,4,5),'Project splits'!$C$5:$AM$346,BR$22,FALSE),VLOOKUP($A294,'Success Asset Classes'!$B$15:$BD$377,BR$21,FALSE)))</f>
        <v>0</v>
      </c>
      <c r="BS294" s="247">
        <f t="shared" si="81"/>
        <v>1</v>
      </c>
      <c r="BT294" s="249">
        <f>1+IF(ISNA(VLOOKUP($A294,'Project labour content'!$A$7:$D$255,'Project labour content'!$D$1,FALSE)),VLOOKUP($D294,'Project labour content'!$F$6:$G$15,'Project labour content'!$G$1,FALSE),VLOOKUP($A294,'Project labour content'!$A$7:$D$255,'Project labour content'!$D$1,FALSE))*LabEsc22*1</f>
        <v>1.0024480115846353</v>
      </c>
      <c r="BU294" s="249">
        <f>1+IF(ISNA(VLOOKUP($A294,'Project labour content'!$A$7:$D$255,'Project labour content'!$D$1,FALSE)),VLOOKUP($D294,'Project labour content'!$F$6:$G$15,'Project labour content'!$G$1,FALSE),VLOOKUP($A294,'Project labour content'!$A$7:$D$255,'Project labour content'!$D$1,FALSE))*LabEsc23*1</f>
        <v>1.0049077736248768</v>
      </c>
      <c r="BV294" s="249">
        <f>1+IF(ISNA(VLOOKUP($A294,'Project labour content'!$A$7:$D$255,'Project labour content'!$D$1,FALSE)),VLOOKUP($D294,'Project labour content'!$F$6:$G$15,'Project labour content'!$G$1,FALSE),VLOOKUP($A294,'Project labour content'!$A$7:$D$255,'Project labour content'!$D$1,FALSE))*LabEsc24*1</f>
        <v>1.0072248694667842</v>
      </c>
      <c r="BW294" s="249">
        <f>1+IF(ISNA(VLOOKUP($A294,'Project labour content'!$A$7:$D$255,'Project labour content'!$D$1,FALSE)),VLOOKUP($D294,'Project labour content'!$F$6:$G$15,'Project labour content'!$G$1,FALSE),VLOOKUP($A294,'Project labour content'!$A$7:$D$255,'Project labour content'!$D$1,FALSE))*LabEsc25*1</f>
        <v>1.0103282331643793</v>
      </c>
      <c r="BX294" s="249">
        <f>1+IF(ISNA(VLOOKUP($A294,'Project labour content'!$A$7:$D$255,'Project labour content'!$D$1,FALSE)),VLOOKUP($D294,'Project labour content'!$F$6:$G$15,'Project labour content'!$G$1,FALSE),VLOOKUP($A294,'Project labour content'!$A$7:$D$255,'Project labour content'!$D$1,FALSE))*LabEsc26*1</f>
        <v>1.0137103823674747</v>
      </c>
      <c r="BY294" s="249">
        <f>1+IF(ISNA(VLOOKUP($A294,'Project labour content'!$A$7:$D$255,'Project labour content'!$D$1,FALSE)),VLOOKUP($D294,'Project labour content'!$F$6:$G$15,'Project labour content'!$G$1,FALSE),VLOOKUP($A294,'Project labour content'!$A$7:$D$255,'Project labour content'!$D$1,FALSE))*LabEsc27*1</f>
        <v>1.0158052335508072</v>
      </c>
      <c r="BZ294" s="249">
        <f>1+IF(ISNA(VLOOKUP($A294,'Project labour content'!$A$7:$D$255,'Project labour content'!$D$1,FALSE)),VLOOKUP($D294,'Project labour content'!$F$6:$G$15,'Project labour content'!$G$1,FALSE),VLOOKUP($A294,'Project labour content'!$A$7:$D$255,'Project labour content'!$D$1,FALSE))*LabEsc28*1</f>
        <v>1.0173826564918567</v>
      </c>
      <c r="CA294" s="249">
        <f>1+IF(ISNA(VLOOKUP($A294,'Project labour content'!$A$7:$D$255,'Project labour content'!$D$1,FALSE)),VLOOKUP($D294,'Project labour content'!$F$6:$G$15,'Project labour content'!$G$1,FALSE),VLOOKUP($A294,'Project labour content'!$A$7:$D$255,'Project labour content'!$D$1,FALSE))*LabEsc29*1</f>
        <v>1.0199141048276528</v>
      </c>
      <c r="CB294" s="250" t="str">
        <f>IF(ISNA(VLOOKUP($A294,'Project labour content'!$A$7:$D$255,'Project labour content'!$D$1,FALSE)),"Category","Project")</f>
        <v>Project</v>
      </c>
      <c r="CD294" s="247" t="str">
        <f t="shared" si="82"/>
        <v>15057</v>
      </c>
      <c r="CE294" s="3"/>
    </row>
    <row r="295" spans="1:83" x14ac:dyDescent="0.15">
      <c r="A295" s="11" t="s">
        <v>957</v>
      </c>
      <c r="B295" s="11" t="str">
        <f>VLOOKUP($A295,'Incurred Real 2022$'!$A$25:$AC$426,'Incurred Real 2022$'!B$1,FALSE)</f>
        <v>BatteryUnit Asset Replacement 2024-2028</v>
      </c>
      <c r="C295" s="11" t="str">
        <f>VLOOKUP($A295,'Incurred Real 2022$'!$A$25:$AC$426,'Incurred Real 2022$'!C$1,FALSE)</f>
        <v>ExAnte</v>
      </c>
      <c r="D295" s="11" t="str">
        <f>VLOOKUP($A295,'Incurred Real 2022$'!$A$25:$AC$426,'Incurred Real 2022$'!D$1,FALSE)</f>
        <v>Replacement</v>
      </c>
      <c r="E295" s="11" t="str">
        <f>VLOOKUP($A295,'Incurred Real 2022$'!$A$25:$AC$426,'Incurred Real 2022$'!E$1,FALSE)</f>
        <v>Proposed</v>
      </c>
      <c r="F295" s="105" t="str">
        <f>IF(VLOOKUP($A295,'Incurred Real 2022$'!$A$25:$AC$426,'Incurred Real 2022$'!F$1,FALSE)=0,"",VLOOKUP($A295,'Incurred Real 2022$'!$A$25:$AC$426,'Incurred Real 2022$'!F$1,FALSE))</f>
        <v/>
      </c>
      <c r="G295" s="105" t="str">
        <f>IF(VLOOKUP($A295,'Incurred Real 2022$'!$A$25:$AC$426,'Incurred Real 2022$'!G$1,FALSE)=0,"",VLOOKUP($A295,'Incurred Real 2022$'!$A$25:$AC$426,'Incurred Real 2022$'!G$1,FALSE))</f>
        <v/>
      </c>
      <c r="H295" s="105" t="str">
        <f>IF(VLOOKUP($A295,'Incurred Real 2022$'!$A$25:$AC$426,'Incurred Real 2022$'!H$1,FALSE)=0,"",VLOOKUP($A295,'Incurred Real 2022$'!$A$25:$AC$426,'Incurred Real 2022$'!H$1,FALSE))</f>
        <v/>
      </c>
      <c r="I295" s="105" t="str">
        <f>IF(VLOOKUP($A295,'Incurred Real 2022$'!$A$25:$AC$426,'Incurred Real 2022$'!I$1,FALSE)=0,"",VLOOKUP($A295,'Incurred Real 2022$'!$A$25:$AC$426,'Incurred Real 2022$'!I$1,FALSE))</f>
        <v/>
      </c>
      <c r="J295" s="105" t="str">
        <f>IF(VLOOKUP($A295,'Incurred Real 2022$'!$A$25:$AC$426,'Incurred Real 2022$'!J$1,FALSE)=0,"",VLOOKUP($A295,'Incurred Real 2022$'!$A$25:$AC$426,'Incurred Real 2022$'!J$1,FALSE))</f>
        <v/>
      </c>
      <c r="K295" s="105" t="str">
        <f>IF(VLOOKUP($A295,'Incurred Real 2022$'!$A$25:$AC$426,'Incurred Real 2022$'!K$1,FALSE)=0,"",VLOOKUP($A295,'Incurred Real 2022$'!$A$25:$AC$426,'Incurred Real 2022$'!K$1,FALSE))</f>
        <v/>
      </c>
      <c r="L295" s="105" t="str">
        <f>IF(VLOOKUP($A295,'Incurred Real 2022$'!$A$25:$AC$426,'Incurred Real 2022$'!L$1,FALSE)=0,"",VLOOKUP($A295,'Incurred Real 2022$'!$A$25:$AC$426,'Incurred Real 2022$'!L$1,FALSE))</f>
        <v/>
      </c>
      <c r="M295" s="105" t="str">
        <f>IF(VLOOKUP($A295,'Incurred Real 2022$'!$A$25:$AC$426,'Incurred Real 2022$'!M$1,FALSE)=0,"",VLOOKUP($A295,'Incurred Real 2022$'!$A$25:$AC$426,'Incurred Real 2022$'!M$1,FALSE))</f>
        <v/>
      </c>
      <c r="N295" s="105" t="str">
        <f>IF(VLOOKUP($A295,'Incurred Real 2022$'!$A$25:$AC$426,'Incurred Real 2022$'!N$1,FALSE)=0,"",VLOOKUP($A295,'Incurred Real 2022$'!$A$25:$AC$426,'Incurred Real 2022$'!N$1,FALSE))</f>
        <v/>
      </c>
      <c r="O295" s="105" t="str">
        <f>IF(VLOOKUP($A295,'Incurred Real 2022$'!$A$25:$AC$426,'Incurred Real 2022$'!O$1,FALSE)=0,"",VLOOKUP($A295,'Incurred Real 2022$'!$A$25:$AC$426,'Incurred Real 2022$'!O$1,FALSE))</f>
        <v/>
      </c>
      <c r="P295" s="105" t="str">
        <f>IF(VLOOKUP($A295,'Incurred Real 2022$'!$A$25:$AC$426,'Incurred Real 2022$'!P$1,FALSE)=0,"",VLOOKUP($A295,'Incurred Real 2022$'!$A$25:$AC$426,'Incurred Real 2022$'!P$1,FALSE))</f>
        <v/>
      </c>
      <c r="Q295" s="105" t="str">
        <f>IF(VLOOKUP($A295,'Incurred Real 2022$'!$A$25:$AC$426,'Incurred Real 2022$'!Q$1,FALSE)=0,"",VLOOKUP($A295,'Incurred Real 2022$'!$A$25:$AC$426,'Incurred Real 2022$'!Q$1,FALSE))</f>
        <v/>
      </c>
      <c r="R295" s="105" t="str">
        <f>IF(VLOOKUP($A295,'Incurred Real 2022$'!$A$25:$AC$426,'Incurred Real 2022$'!R$1,FALSE)=0,"",VLOOKUP($A295,'Incurred Real 2022$'!$A$25:$AC$426,'Incurred Real 2022$'!R$1,FALSE))</f>
        <v/>
      </c>
      <c r="S295" s="105" t="str">
        <f>IF(VLOOKUP($A295,'Incurred Real 2022$'!$A$25:$AC$426,'Incurred Real 2022$'!S$1,FALSE)=0,"",VLOOKUP($A295,'Incurred Real 2022$'!$A$25:$AC$426,'Incurred Real 2022$'!S$1,FALSE))</f>
        <v/>
      </c>
      <c r="T295" s="105" t="str">
        <f>IF(VLOOKUP($A295,'Incurred Real 2022$'!$A$25:$AC$426,'Incurred Real 2022$'!T$1,FALSE)=0,"",VLOOKUP($A295,'Incurred Real 2022$'!$A$25:$AC$426,'Incurred Real 2022$'!T$1,FALSE))</f>
        <v/>
      </c>
      <c r="U295" s="105" t="str">
        <f>IF(VLOOKUP($A295,'Incurred Real 2022$'!$A$25:$AC$426,'Incurred Real 2022$'!U$1,FALSE)=0,"",VLOOKUP($A295,'Incurred Real 2022$'!$A$25:$AC$426,'Incurred Real 2022$'!U$1,FALSE))</f>
        <v/>
      </c>
      <c r="V295" s="13" t="str">
        <f>IF(ISTEXT(VLOOKUP($A295,'Incurred Real 2022$'!$A$25:$AC$426,'Incurred Real 2022$'!V$1,FALSE)),"",(VLOOKUP($A295,'Incurred Real 2022$'!$A$25:$AC$426,'Incurred Real 2022$'!V$1,FALSE))*BT295*Incurred_Real!V$15)</f>
        <v/>
      </c>
      <c r="W295" s="13" t="str">
        <f>IF(ISTEXT(VLOOKUP($A295,'Incurred Real 2022$'!$A$25:$AC$426,'Incurred Real 2022$'!W$1,FALSE)),"",(VLOOKUP($A295,'Incurred Real 2022$'!$A$25:$AC$426,'Incurred Real 2022$'!W$1,FALSE))*BU295*Incurred_Real!W$15)</f>
        <v/>
      </c>
      <c r="X295" s="220">
        <f>IF(ISTEXT(VLOOKUP($A295,'Incurred Real 2022$'!$A$25:$AC$426,'Incurred Real 2022$'!X$1,FALSE)),"",(VLOOKUP($A295,'Incurred Real 2022$'!$A$25:$AC$426,'Incurred Real 2022$'!X$1,FALSE))*BV295*Incurred_Real!X$15)</f>
        <v>915483.17655815417</v>
      </c>
      <c r="Y295" s="217">
        <f>IF(ISTEXT(VLOOKUP($A295,'Incurred Real 2022$'!$A$25:$AC$426,'Incurred Real 2022$'!Y$1,FALSE)),"",(VLOOKUP($A295,'Incurred Real 2022$'!$A$25:$AC$426,'Incurred Real 2022$'!Y$1,FALSE))*BW295*Incurred_Real!Y$15)</f>
        <v>920125.12209071114</v>
      </c>
      <c r="Z295" s="13">
        <f>IF(ISTEXT(VLOOKUP($A295,'Incurred Real 2022$'!$A$25:$AC$426,'Incurred Real 2022$'!Z$1,FALSE)),"",(VLOOKUP($A295,'Incurred Real 2022$'!$A$25:$AC$426,'Incurred Real 2022$'!Z$1,FALSE))*BX295*Incurred_Real!Z$15)</f>
        <v>921346.66874853638</v>
      </c>
      <c r="AA295" s="13">
        <f>IF(ISTEXT(VLOOKUP($A295,'Incurred Real 2022$'!$A$25:$AC$426,'Incurred Real 2022$'!AA$1,FALSE)),"",(VLOOKUP($A295,'Incurred Real 2022$'!$A$25:$AC$426,'Incurred Real 2022$'!AA$1,FALSE))*BY295*Incurred_Real!AA$15)</f>
        <v>922103.27595536795</v>
      </c>
      <c r="AB295" s="13">
        <f>IF(ISTEXT(VLOOKUP($A295,'Incurred Real 2022$'!$A$25:$AC$426,'Incurred Real 2022$'!AB$1,FALSE)),"",(VLOOKUP($A295,'Incurred Real 2022$'!$A$25:$AC$426,'Incurred Real 2022$'!AB$1,FALSE))*BZ295*Incurred_Real!AB$15)</f>
        <v>926208.14678051067</v>
      </c>
      <c r="AC295" s="13" t="str">
        <f>IF(ISTEXT(VLOOKUP($A295,'Incurred Real 2022$'!$A$25:$AC$426,'Incurred Real 2022$'!AC$1,FALSE)),"",(VLOOKUP($A295,'Incurred Real 2022$'!$A$25:$AC$426,'Incurred Real 2022$'!AC$1,FALSE))*CA295*Incurred_Real!AC$15)</f>
        <v/>
      </c>
      <c r="AD295" s="221">
        <f t="shared" si="77"/>
        <v>4605266.3901332803</v>
      </c>
      <c r="AE295" s="221">
        <f t="shared" si="78"/>
        <v>4605266.3901332803</v>
      </c>
      <c r="AF295" s="239">
        <f t="shared" si="83"/>
        <v>5185068.999636529</v>
      </c>
      <c r="AG295" s="222">
        <f t="shared" si="79"/>
        <v>5185068.999636529</v>
      </c>
      <c r="AH295" s="223">
        <f t="shared" si="76"/>
        <v>1</v>
      </c>
      <c r="AI295" s="224">
        <f t="shared" si="80"/>
        <v>2028</v>
      </c>
      <c r="AJ295" s="225" t="str">
        <f>VLOOKUP($A295,Project_Commissioning!$C$4:$H$355,Project_Commissioning!F$1,FALSE)</f>
        <v/>
      </c>
      <c r="AK295" s="226">
        <f>VLOOKUP($A295,Project_Commissioning!$C$4:$H$355,Project_Commissioning!G$1,FALSE)</f>
        <v>2028</v>
      </c>
      <c r="AL295" s="225" t="str">
        <f>IF(VLOOKUP($A295,Project_Commissioning!$C$4:$H$355,Project_Commissioning!H$1,FALSE)=0,"",VLOOKUP($A295,Project_Commissioning!$C$4:$H$355,Project_Commissioning!H$1,FALSE))</f>
        <v/>
      </c>
      <c r="AM295" s="237">
        <f t="shared" si="84"/>
        <v>4605266.3901332803</v>
      </c>
      <c r="AN295" s="221" cm="1">
        <f t="array" ref="AN295">IF(ROUND(AE295,0)=0,0,LOOKUP(2,1/(F295:AC295&lt;&gt;""),F295:AC295))</f>
        <v>926208.14678051067</v>
      </c>
      <c r="AO295" s="221">
        <f t="shared" si="85"/>
        <v>4605266.3901332803</v>
      </c>
      <c r="AP295" s="79"/>
      <c r="AQ295" s="20"/>
      <c r="AR295" s="245">
        <f>IF(ISNA(VLOOKUP($A295,'Success Asset Classes'!$B$15:$AA$114,'Success Asset Classes'!$AA$1,FALSE)),0,VLOOKUP($A295,'Success Asset Classes'!$B$15:$AA$114,'Success Asset Classes'!$AA$1,FALSE))</f>
        <v>1</v>
      </c>
      <c r="AS295" s="230">
        <f>IF($AR295=0,VLOOKUP(MID($A295,4,5),'Project splits'!$C$5:$AM$346,AS$22,FALSE),IF(ISNA(VLOOKUP($A295,'Success Asset Classes'!$B$15:$BD$377,AS$21,FALSE)),VLOOKUP(MID($A295,4,5),'Project splits'!$C$5:$AM$346,AS$22,FALSE),VLOOKUP($A295,'Success Asset Classes'!$B$15:$BD$377,AS$21,FALSE)))</f>
        <v>0</v>
      </c>
      <c r="AT295" s="230">
        <f>IF($AR295=0,VLOOKUP(MID($A295,4,5),'Project splits'!$C$5:$AM$346,AT$22,FALSE),IF(ISNA(VLOOKUP($A295,'Success Asset Classes'!$B$15:$BD$377,AT$21,FALSE)),VLOOKUP(MID($A295,4,5),'Project splits'!$C$5:$AM$346,AT$22,FALSE),VLOOKUP($A295,'Success Asset Classes'!$B$15:$BD$377,AT$21,FALSE)))</f>
        <v>0</v>
      </c>
      <c r="AU295" s="230">
        <f>IF($AR295=0,VLOOKUP(MID($A295,4,5),'Project splits'!$C$5:$AM$346,AU$22,FALSE),IF(ISNA(VLOOKUP($A295,'Success Asset Classes'!$B$15:$BD$377,AU$21,FALSE)),VLOOKUP(MID($A295,4,5),'Project splits'!$C$5:$AM$346,AU$22,FALSE),VLOOKUP($A295,'Success Asset Classes'!$B$15:$BD$377,AU$21,FALSE)))</f>
        <v>0</v>
      </c>
      <c r="AV295" s="230">
        <f>IF($AR295=0,VLOOKUP(MID($A295,4,5),'Project splits'!$C$5:$AM$346,AV$22,FALSE),IF(ISNA(VLOOKUP($A295,'Success Asset Classes'!$B$15:$BD$377,AV$21,FALSE)),VLOOKUP(MID($A295,4,5),'Project splits'!$C$5:$AM$346,AV$22,FALSE),VLOOKUP($A295,'Success Asset Classes'!$B$15:$BD$377,AV$21,FALSE)))</f>
        <v>0</v>
      </c>
      <c r="AW295" s="230">
        <f>IF($AR295=0,VLOOKUP(MID($A295,4,5),'Project splits'!$C$5:$AM$346,AW$22,FALSE),IF(ISNA(VLOOKUP($A295,'Success Asset Classes'!$B$15:$BD$377,AW$21,FALSE)),VLOOKUP(MID($A295,4,5),'Project splits'!$C$5:$AM$346,AW$22,FALSE),VLOOKUP($A295,'Success Asset Classes'!$B$15:$BD$377,AW$21,FALSE)))</f>
        <v>0</v>
      </c>
      <c r="AX295" s="230">
        <f>IF($AR295=0,VLOOKUP(MID($A295,4,5),'Project splits'!$C$5:$AM$346,AX$22,FALSE),IF(ISNA(VLOOKUP($A295,'Success Asset Classes'!$B$15:$BD$377,AX$21,FALSE)),VLOOKUP(MID($A295,4,5),'Project splits'!$C$5:$AM$346,AX$22,FALSE),VLOOKUP($A295,'Success Asset Classes'!$B$15:$BD$377,AX$21,FALSE)))</f>
        <v>0</v>
      </c>
      <c r="AY295" s="230">
        <f>IF($AR295=0,VLOOKUP(MID($A295,4,5),'Project splits'!$C$5:$AM$346,AY$22,FALSE),IF(ISNA(VLOOKUP($A295,'Success Asset Classes'!$B$15:$BD$377,AY$21,FALSE)),VLOOKUP(MID($A295,4,5),'Project splits'!$C$5:$AM$346,AY$22,FALSE),VLOOKUP($A295,'Success Asset Classes'!$B$15:$BD$377,AY$21,FALSE)))</f>
        <v>0</v>
      </c>
      <c r="AZ295" s="230">
        <f>IF($AR295=0,VLOOKUP(MID($A295,4,5),'Project splits'!$C$5:$AM$346,AZ$22,FALSE),IF(ISNA(VLOOKUP($A295,'Success Asset Classes'!$B$15:$BD$377,AZ$21,FALSE)),VLOOKUP(MID($A295,4,5),'Project splits'!$C$5:$AM$346,AZ$22,FALSE),VLOOKUP($A295,'Success Asset Classes'!$B$15:$BD$377,AZ$21,FALSE)))</f>
        <v>0</v>
      </c>
      <c r="BA295" s="230">
        <f>IF($AR295=0,VLOOKUP(MID($A295,4,5),'Project splits'!$C$5:$AM$346,BA$22,FALSE),IF(ISNA(VLOOKUP($A295,'Success Asset Classes'!$B$15:$BD$377,BA$21,FALSE)),VLOOKUP(MID($A295,4,5),'Project splits'!$C$5:$AM$346,BA$22,FALSE),VLOOKUP($A295,'Success Asset Classes'!$B$15:$BD$377,BA$21,FALSE)))</f>
        <v>0</v>
      </c>
      <c r="BB295" s="230">
        <f>IF($AR295=0,VLOOKUP(MID($A295,4,5),'Project splits'!$C$5:$AM$346,BB$22,FALSE),IF(ISNA(VLOOKUP($A295,'Success Asset Classes'!$B$15:$BD$377,BB$21,FALSE)),VLOOKUP(MID($A295,4,5),'Project splits'!$C$5:$AM$346,BB$22,FALSE),VLOOKUP($A295,'Success Asset Classes'!$B$15:$BD$377,BB$21,FALSE)))</f>
        <v>0</v>
      </c>
      <c r="BC295" s="230">
        <f>IF($AR295=0,VLOOKUP(MID($A295,4,5),'Project splits'!$C$5:$AM$346,BC$22,FALSE),IF(ISNA(VLOOKUP($A295,'Success Asset Classes'!$B$15:$BD$377,BC$21,FALSE)),VLOOKUP(MID($A295,4,5),'Project splits'!$C$5:$AM$346,BC$22,FALSE),VLOOKUP($A295,'Success Asset Classes'!$B$15:$BD$377,BC$21,FALSE)))</f>
        <v>0</v>
      </c>
      <c r="BD295" s="230">
        <f>IF($AR295=0,VLOOKUP(MID($A295,4,5),'Project splits'!$C$5:$AM$346,BD$22,FALSE),IF(ISNA(VLOOKUP($A295,'Success Asset Classes'!$B$15:$BD$377,BD$21,FALSE)),VLOOKUP(MID($A295,4,5),'Project splits'!$C$5:$AM$346,BD$22,FALSE),VLOOKUP($A295,'Success Asset Classes'!$B$15:$BD$377,BD$21,FALSE)))</f>
        <v>0</v>
      </c>
      <c r="BE295" s="230">
        <f>IF($AR295=0,VLOOKUP(MID($A295,4,5),'Project splits'!$C$5:$AM$346,BE$22,FALSE),IF(ISNA(VLOOKUP($A295,'Success Asset Classes'!$B$15:$BD$377,BE$21,FALSE)),VLOOKUP(MID($A295,4,5),'Project splits'!$C$5:$AM$346,BE$22,FALSE),VLOOKUP($A295,'Success Asset Classes'!$B$15:$BD$377,BE$21,FALSE)))</f>
        <v>0</v>
      </c>
      <c r="BF295" s="230">
        <f>IF($AR295=0,VLOOKUP(MID($A295,4,5),'Project splits'!$C$5:$AM$346,BF$22,FALSE),IF(ISNA(VLOOKUP($A295,'Success Asset Classes'!$B$15:$BD$377,BF$21,FALSE)),VLOOKUP(MID($A295,4,5),'Project splits'!$C$5:$AM$346,BF$22,FALSE),VLOOKUP($A295,'Success Asset Classes'!$B$15:$BD$377,BF$21,FALSE)))</f>
        <v>0</v>
      </c>
      <c r="BG295" s="230">
        <f>IF($AR295=0,VLOOKUP(MID($A295,4,5),'Project splits'!$C$5:$AM$346,BG$22,FALSE),IF(ISNA(VLOOKUP($A295,'Success Asset Classes'!$B$15:$BD$377,BG$21,FALSE)),VLOOKUP(MID($A295,4,5),'Project splits'!$C$5:$AM$346,BG$22,FALSE),VLOOKUP($A295,'Success Asset Classes'!$B$15:$BD$377,BG$21,FALSE)))</f>
        <v>0.9575237728219379</v>
      </c>
      <c r="BH295" s="230">
        <f>IF($AR295=0,VLOOKUP(MID($A295,4,5),'Project splits'!$C$5:$AM$346,BH$22,FALSE),IF(ISNA(VLOOKUP($A295,'Success Asset Classes'!$B$15:$BD$377,BH$21,FALSE)),VLOOKUP(MID($A295,4,5),'Project splits'!$C$5:$AM$346,BH$22,FALSE),VLOOKUP($A295,'Success Asset Classes'!$B$15:$BD$377,BH$21,FALSE)))</f>
        <v>4.2476227178062098E-2</v>
      </c>
      <c r="BI295" s="230">
        <f>IF($AR295=0,VLOOKUP(MID($A295,4,5),'Project splits'!$C$5:$AM$346,BI$22,FALSE),IF(ISNA(VLOOKUP($A295,'Success Asset Classes'!$B$15:$BD$377,BI$21,FALSE)),VLOOKUP(MID($A295,4,5),'Project splits'!$C$5:$AM$346,BI$22,FALSE),VLOOKUP($A295,'Success Asset Classes'!$B$15:$BD$377,BI$21,FALSE)))</f>
        <v>0</v>
      </c>
      <c r="BJ295" s="230">
        <f>IF($AR295=0,VLOOKUP(MID($A295,4,5),'Project splits'!$C$5:$AM$346,BJ$22,FALSE),IF(ISNA(VLOOKUP($A295,'Success Asset Classes'!$B$15:$BD$377,BJ$21,FALSE)),VLOOKUP(MID($A295,4,5),'Project splits'!$C$5:$AM$346,BJ$22,FALSE),VLOOKUP($A295,'Success Asset Classes'!$B$15:$BD$377,BJ$21,FALSE)))</f>
        <v>0</v>
      </c>
      <c r="BK295" s="230">
        <f>IF($AR295=0,VLOOKUP(MID($A295,4,5),'Project splits'!$C$5:$AM$346,BK$22,FALSE),IF(ISNA(VLOOKUP($A295,'Success Asset Classes'!$B$15:$BD$377,BK$21,FALSE)),VLOOKUP(MID($A295,4,5),'Project splits'!$C$5:$AM$346,BK$22,FALSE),VLOOKUP($A295,'Success Asset Classes'!$B$15:$BD$377,BK$21,FALSE)))</f>
        <v>0</v>
      </c>
      <c r="BL295" s="230">
        <f>IF($AR295=0,VLOOKUP(MID($A295,4,5),'Project splits'!$C$5:$AM$346,BL$22,FALSE),IF(ISNA(VLOOKUP($A295,'Success Asset Classes'!$B$15:$BD$377,BL$21,FALSE)),VLOOKUP(MID($A295,4,5),'Project splits'!$C$5:$AM$346,BL$22,FALSE),VLOOKUP($A295,'Success Asset Classes'!$B$15:$BD$377,BL$21,FALSE)))</f>
        <v>0</v>
      </c>
      <c r="BM295" s="230">
        <f>IF($AR295=0,VLOOKUP(MID($A295,4,5),'Project splits'!$C$5:$AM$346,BM$22,FALSE),IF(ISNA(VLOOKUP($A295,'Success Asset Classes'!$B$15:$BD$377,BM$21,FALSE)),VLOOKUP(MID($A295,4,5),'Project splits'!$C$5:$AM$346,BM$22,FALSE),VLOOKUP($A295,'Success Asset Classes'!$B$15:$BD$377,BM$21,FALSE)))</f>
        <v>0</v>
      </c>
      <c r="BN295" s="230">
        <f>IF($AR295=0,VLOOKUP(MID($A295,4,5),'Project splits'!$C$5:$AM$346,BN$22,FALSE),IF(ISNA(VLOOKUP($A295,'Success Asset Classes'!$B$15:$BD$377,BN$21,FALSE)),VLOOKUP(MID($A295,4,5),'Project splits'!$C$5:$AM$346,BN$22,FALSE),VLOOKUP($A295,'Success Asset Classes'!$B$15:$BD$377,BN$21,FALSE)))</f>
        <v>0</v>
      </c>
      <c r="BO295" s="230">
        <f>IF($AR295=0,VLOOKUP(MID($A295,4,5),'Project splits'!$C$5:$AM$346,BO$22,FALSE),IF(ISNA(VLOOKUP($A295,'Success Asset Classes'!$B$15:$BD$377,BO$21,FALSE)),VLOOKUP(MID($A295,4,5),'Project splits'!$C$5:$AM$346,BO$22,FALSE),VLOOKUP($A295,'Success Asset Classes'!$B$15:$BD$377,BO$21,FALSE)))</f>
        <v>0</v>
      </c>
      <c r="BP295" s="230">
        <f>IF($AR295=0,VLOOKUP(MID($A295,4,5),'Project splits'!$C$5:$AM$346,BP$22,FALSE),IF(ISNA(VLOOKUP($A295,'Success Asset Classes'!$B$15:$BD$377,BP$21,FALSE)),VLOOKUP(MID($A295,4,5),'Project splits'!$C$5:$AM$346,BP$22,FALSE),VLOOKUP($A295,'Success Asset Classes'!$B$15:$BD$377,BP$21,FALSE)))</f>
        <v>0</v>
      </c>
      <c r="BQ295" s="230">
        <f>IF($AR295=0,VLOOKUP(MID($A295,4,5),'Project splits'!$C$5:$AM$346,BQ$22,FALSE),IF(ISNA(VLOOKUP($A295,'Success Asset Classes'!$B$15:$BD$377,BQ$21,FALSE)),VLOOKUP(MID($A295,4,5),'Project splits'!$C$5:$AM$346,BQ$22,FALSE),VLOOKUP($A295,'Success Asset Classes'!$B$15:$BD$377,BQ$21,FALSE)))</f>
        <v>0</v>
      </c>
      <c r="BR295" s="230">
        <f>IF($AR295=0,VLOOKUP(MID($A295,4,5),'Project splits'!$C$5:$AM$346,BR$22,FALSE),IF(ISNA(VLOOKUP($A295,'Success Asset Classes'!$B$15:$BD$377,BR$21,FALSE)),VLOOKUP(MID($A295,4,5),'Project splits'!$C$5:$AM$346,BR$22,FALSE),VLOOKUP($A295,'Success Asset Classes'!$B$15:$BD$377,BR$21,FALSE)))</f>
        <v>0</v>
      </c>
      <c r="BS295" s="247">
        <f t="shared" si="81"/>
        <v>1</v>
      </c>
      <c r="BT295" s="249">
        <f>1+IF(ISNA(VLOOKUP($A295,'Project labour content'!$A$7:$D$255,'Project labour content'!$D$1,FALSE)),VLOOKUP($D295,'Project labour content'!$F$6:$G$15,'Project labour content'!$G$1,FALSE),VLOOKUP($A295,'Project labour content'!$A$7:$D$255,'Project labour content'!$D$1,FALSE))*LabEsc22*1</f>
        <v>1.0009648240878994</v>
      </c>
      <c r="BU295" s="249">
        <f>1+IF(ISNA(VLOOKUP($A295,'Project labour content'!$A$7:$D$255,'Project labour content'!$D$1,FALSE)),VLOOKUP($D295,'Project labour content'!$F$6:$G$15,'Project labour content'!$G$1,FALSE),VLOOKUP($A295,'Project labour content'!$A$7:$D$255,'Project labour content'!$D$1,FALSE))*LabEsc23*1</f>
        <v>1.0019342793314208</v>
      </c>
      <c r="BV295" s="249">
        <f>1+IF(ISNA(VLOOKUP($A295,'Project labour content'!$A$7:$D$255,'Project labour content'!$D$1,FALSE)),VLOOKUP($D295,'Project labour content'!$F$6:$G$15,'Project labour content'!$G$1,FALSE),VLOOKUP($A295,'Project labour content'!$A$7:$D$255,'Project labour content'!$D$1,FALSE))*LabEsc24*1</f>
        <v>1.002847506170818</v>
      </c>
      <c r="BW295" s="249">
        <f>1+IF(ISNA(VLOOKUP($A295,'Project labour content'!$A$7:$D$255,'Project labour content'!$D$1,FALSE)),VLOOKUP($D295,'Project labour content'!$F$6:$G$15,'Project labour content'!$G$1,FALSE),VLOOKUP($A295,'Project labour content'!$A$7:$D$255,'Project labour content'!$D$1,FALSE))*LabEsc25*1</f>
        <v>1.0040706213177173</v>
      </c>
      <c r="BX295" s="249">
        <f>1+IF(ISNA(VLOOKUP($A295,'Project labour content'!$A$7:$D$255,'Project labour content'!$D$1,FALSE)),VLOOKUP($D295,'Project labour content'!$F$6:$G$15,'Project labour content'!$G$1,FALSE),VLOOKUP($A295,'Project labour content'!$A$7:$D$255,'Project labour content'!$D$1,FALSE))*LabEsc26*1</f>
        <v>1.005403612975313</v>
      </c>
      <c r="BY295" s="249">
        <f>1+IF(ISNA(VLOOKUP($A295,'Project labour content'!$A$7:$D$255,'Project labour content'!$D$1,FALSE)),VLOOKUP($D295,'Project labour content'!$F$6:$G$15,'Project labour content'!$G$1,FALSE),VLOOKUP($A295,'Project labour content'!$A$7:$D$255,'Project labour content'!$D$1,FALSE))*LabEsc27*1</f>
        <v>1.0062292475004639</v>
      </c>
      <c r="BZ295" s="249">
        <f>1+IF(ISNA(VLOOKUP($A295,'Project labour content'!$A$7:$D$255,'Project labour content'!$D$1,FALSE)),VLOOKUP($D295,'Project labour content'!$F$6:$G$15,'Project labour content'!$G$1,FALSE),VLOOKUP($A295,'Project labour content'!$A$7:$D$255,'Project labour content'!$D$1,FALSE))*LabEsc28*1</f>
        <v>1.0068509502979024</v>
      </c>
      <c r="CA295" s="249">
        <f>1+IF(ISNA(VLOOKUP($A295,'Project labour content'!$A$7:$D$255,'Project labour content'!$D$1,FALSE)),VLOOKUP($D295,'Project labour content'!$F$6:$G$15,'Project labour content'!$G$1,FALSE),VLOOKUP($A295,'Project labour content'!$A$7:$D$255,'Project labour content'!$D$1,FALSE))*LabEsc29*1</f>
        <v>1.0078486589472317</v>
      </c>
      <c r="CB295" s="250" t="str">
        <f>IF(ISNA(VLOOKUP($A295,'Project labour content'!$A$7:$D$255,'Project labour content'!$D$1,FALSE)),"Category","Project")</f>
        <v>Project</v>
      </c>
      <c r="CD295" s="247" t="str">
        <f t="shared" si="82"/>
        <v>15059</v>
      </c>
      <c r="CE295" s="3"/>
    </row>
    <row r="296" spans="1:83" x14ac:dyDescent="0.15">
      <c r="A296" s="11" t="s">
        <v>958</v>
      </c>
      <c r="B296" s="11" t="str">
        <f>VLOOKUP($A296,'Incurred Real 2022$'!$A$25:$AC$426,'Incurred Real 2022$'!B$1,FALSE)</f>
        <v>Circuit Breakers Unit Asset Replacement 2024-2028</v>
      </c>
      <c r="C296" s="11" t="str">
        <f>VLOOKUP($A296,'Incurred Real 2022$'!$A$25:$AC$426,'Incurred Real 2022$'!C$1,FALSE)</f>
        <v>ExAnte</v>
      </c>
      <c r="D296" s="11" t="str">
        <f>VLOOKUP($A296,'Incurred Real 2022$'!$A$25:$AC$426,'Incurred Real 2022$'!D$1,FALSE)</f>
        <v>Replacement</v>
      </c>
      <c r="E296" s="11" t="str">
        <f>VLOOKUP($A296,'Incurred Real 2022$'!$A$25:$AC$426,'Incurred Real 2022$'!E$1,FALSE)</f>
        <v>Potential</v>
      </c>
      <c r="F296" s="105" t="str">
        <f>IF(VLOOKUP($A296,'Incurred Real 2022$'!$A$25:$AC$426,'Incurred Real 2022$'!F$1,FALSE)=0,"",VLOOKUP($A296,'Incurred Real 2022$'!$A$25:$AC$426,'Incurred Real 2022$'!F$1,FALSE))</f>
        <v/>
      </c>
      <c r="G296" s="105" t="str">
        <f>IF(VLOOKUP($A296,'Incurred Real 2022$'!$A$25:$AC$426,'Incurred Real 2022$'!G$1,FALSE)=0,"",VLOOKUP($A296,'Incurred Real 2022$'!$A$25:$AC$426,'Incurred Real 2022$'!G$1,FALSE))</f>
        <v/>
      </c>
      <c r="H296" s="105" t="str">
        <f>IF(VLOOKUP($A296,'Incurred Real 2022$'!$A$25:$AC$426,'Incurred Real 2022$'!H$1,FALSE)=0,"",VLOOKUP($A296,'Incurred Real 2022$'!$A$25:$AC$426,'Incurred Real 2022$'!H$1,FALSE))</f>
        <v/>
      </c>
      <c r="I296" s="105" t="str">
        <f>IF(VLOOKUP($A296,'Incurred Real 2022$'!$A$25:$AC$426,'Incurred Real 2022$'!I$1,FALSE)=0,"",VLOOKUP($A296,'Incurred Real 2022$'!$A$25:$AC$426,'Incurred Real 2022$'!I$1,FALSE))</f>
        <v/>
      </c>
      <c r="J296" s="105" t="str">
        <f>IF(VLOOKUP($A296,'Incurred Real 2022$'!$A$25:$AC$426,'Incurred Real 2022$'!J$1,FALSE)=0,"",VLOOKUP($A296,'Incurred Real 2022$'!$A$25:$AC$426,'Incurred Real 2022$'!J$1,FALSE))</f>
        <v/>
      </c>
      <c r="K296" s="105" t="str">
        <f>IF(VLOOKUP($A296,'Incurred Real 2022$'!$A$25:$AC$426,'Incurred Real 2022$'!K$1,FALSE)=0,"",VLOOKUP($A296,'Incurred Real 2022$'!$A$25:$AC$426,'Incurred Real 2022$'!K$1,FALSE))</f>
        <v/>
      </c>
      <c r="L296" s="105" t="str">
        <f>IF(VLOOKUP($A296,'Incurred Real 2022$'!$A$25:$AC$426,'Incurred Real 2022$'!L$1,FALSE)=0,"",VLOOKUP($A296,'Incurred Real 2022$'!$A$25:$AC$426,'Incurred Real 2022$'!L$1,FALSE))</f>
        <v/>
      </c>
      <c r="M296" s="105" t="str">
        <f>IF(VLOOKUP($A296,'Incurred Real 2022$'!$A$25:$AC$426,'Incurred Real 2022$'!M$1,FALSE)=0,"",VLOOKUP($A296,'Incurred Real 2022$'!$A$25:$AC$426,'Incurred Real 2022$'!M$1,FALSE))</f>
        <v/>
      </c>
      <c r="N296" s="105" t="str">
        <f>IF(VLOOKUP($A296,'Incurred Real 2022$'!$A$25:$AC$426,'Incurred Real 2022$'!N$1,FALSE)=0,"",VLOOKUP($A296,'Incurred Real 2022$'!$A$25:$AC$426,'Incurred Real 2022$'!N$1,FALSE))</f>
        <v/>
      </c>
      <c r="O296" s="105" t="str">
        <f>IF(VLOOKUP($A296,'Incurred Real 2022$'!$A$25:$AC$426,'Incurred Real 2022$'!O$1,FALSE)=0,"",VLOOKUP($A296,'Incurred Real 2022$'!$A$25:$AC$426,'Incurred Real 2022$'!O$1,FALSE))</f>
        <v/>
      </c>
      <c r="P296" s="105" t="str">
        <f>IF(VLOOKUP($A296,'Incurred Real 2022$'!$A$25:$AC$426,'Incurred Real 2022$'!P$1,FALSE)=0,"",VLOOKUP($A296,'Incurred Real 2022$'!$A$25:$AC$426,'Incurred Real 2022$'!P$1,FALSE))</f>
        <v/>
      </c>
      <c r="Q296" s="105" t="str">
        <f>IF(VLOOKUP($A296,'Incurred Real 2022$'!$A$25:$AC$426,'Incurred Real 2022$'!Q$1,FALSE)=0,"",VLOOKUP($A296,'Incurred Real 2022$'!$A$25:$AC$426,'Incurred Real 2022$'!Q$1,FALSE))</f>
        <v/>
      </c>
      <c r="R296" s="105" t="str">
        <f>IF(VLOOKUP($A296,'Incurred Real 2022$'!$A$25:$AC$426,'Incurred Real 2022$'!R$1,FALSE)=0,"",VLOOKUP($A296,'Incurred Real 2022$'!$A$25:$AC$426,'Incurred Real 2022$'!R$1,FALSE))</f>
        <v/>
      </c>
      <c r="S296" s="105" t="str">
        <f>IF(VLOOKUP($A296,'Incurred Real 2022$'!$A$25:$AC$426,'Incurred Real 2022$'!S$1,FALSE)=0,"",VLOOKUP($A296,'Incurred Real 2022$'!$A$25:$AC$426,'Incurred Real 2022$'!S$1,FALSE))</f>
        <v/>
      </c>
      <c r="T296" s="105" t="str">
        <f>IF(VLOOKUP($A296,'Incurred Real 2022$'!$A$25:$AC$426,'Incurred Real 2022$'!T$1,FALSE)=0,"",VLOOKUP($A296,'Incurred Real 2022$'!$A$25:$AC$426,'Incurred Real 2022$'!T$1,FALSE))</f>
        <v/>
      </c>
      <c r="U296" s="105" t="str">
        <f>IF(VLOOKUP($A296,'Incurred Real 2022$'!$A$25:$AC$426,'Incurred Real 2022$'!U$1,FALSE)=0,"",VLOOKUP($A296,'Incurred Real 2022$'!$A$25:$AC$426,'Incurred Real 2022$'!U$1,FALSE))</f>
        <v/>
      </c>
      <c r="V296" s="13" t="str">
        <f>IF(ISTEXT(VLOOKUP($A296,'Incurred Real 2022$'!$A$25:$AC$426,'Incurred Real 2022$'!V$1,FALSE)),"",(VLOOKUP($A296,'Incurred Real 2022$'!$A$25:$AC$426,'Incurred Real 2022$'!V$1,FALSE))*BT296*Incurred_Real!V$15)</f>
        <v/>
      </c>
      <c r="W296" s="13" t="str">
        <f>IF(ISTEXT(VLOOKUP($A296,'Incurred Real 2022$'!$A$25:$AC$426,'Incurred Real 2022$'!W$1,FALSE)),"",(VLOOKUP($A296,'Incurred Real 2022$'!$A$25:$AC$426,'Incurred Real 2022$'!W$1,FALSE))*BU296*Incurred_Real!W$15)</f>
        <v/>
      </c>
      <c r="X296" s="220">
        <f>IF(ISTEXT(VLOOKUP($A296,'Incurred Real 2022$'!$A$25:$AC$426,'Incurred Real 2022$'!X$1,FALSE)),"",(VLOOKUP($A296,'Incurred Real 2022$'!$A$25:$AC$426,'Incurred Real 2022$'!X$1,FALSE))*BV296*Incurred_Real!X$15)</f>
        <v>1503330.4586635851</v>
      </c>
      <c r="Y296" s="217">
        <f>IF(ISTEXT(VLOOKUP($A296,'Incurred Real 2022$'!$A$25:$AC$426,'Incurred Real 2022$'!Y$1,FALSE)),"",(VLOOKUP($A296,'Incurred Real 2022$'!$A$25:$AC$426,'Incurred Real 2022$'!Y$1,FALSE))*BW296*Incurred_Real!Y$15)</f>
        <v>3011442.9900991679</v>
      </c>
      <c r="Z296" s="13">
        <f>IF(ISTEXT(VLOOKUP($A296,'Incurred Real 2022$'!$A$25:$AC$426,'Incurred Real 2022$'!Z$1,FALSE)),"",(VLOOKUP($A296,'Incurred Real 2022$'!$A$25:$AC$426,'Incurred Real 2022$'!Z$1,FALSE))*BX296*Incurred_Real!Z$15)</f>
        <v>3016654.6524085174</v>
      </c>
      <c r="AA296" s="13">
        <f>IF(ISTEXT(VLOOKUP($A296,'Incurred Real 2022$'!$A$25:$AC$426,'Incurred Real 2022$'!AA$1,FALSE)),"",(VLOOKUP($A296,'Incurred Real 2022$'!$A$25:$AC$426,'Incurred Real 2022$'!AA$1,FALSE))*BY296*Incurred_Real!AA$15)</f>
        <v>3019882.6758635091</v>
      </c>
      <c r="AB296" s="13">
        <f>IF(ISTEXT(VLOOKUP($A296,'Incurred Real 2022$'!$A$25:$AC$426,'Incurred Real 2022$'!AB$1,FALSE)),"",(VLOOKUP($A296,'Incurred Real 2022$'!$A$25:$AC$426,'Incurred Real 2022$'!AB$1,FALSE))*BZ296*Incurred_Real!AB$15)</f>
        <v>4533470.066287674</v>
      </c>
      <c r="AC296" s="13" t="str">
        <f>IF(ISTEXT(VLOOKUP($A296,'Incurred Real 2022$'!$A$25:$AC$426,'Incurred Real 2022$'!AC$1,FALSE)),"",(VLOOKUP($A296,'Incurred Real 2022$'!$A$25:$AC$426,'Incurred Real 2022$'!AC$1,FALSE))*CA296*Incurred_Real!AC$15)</f>
        <v/>
      </c>
      <c r="AD296" s="221">
        <f t="shared" si="77"/>
        <v>15084780.843322452</v>
      </c>
      <c r="AE296" s="221">
        <f t="shared" si="78"/>
        <v>15084780.843322452</v>
      </c>
      <c r="AF296" s="239">
        <f t="shared" si="83"/>
        <v>16983953.346238151</v>
      </c>
      <c r="AG296" s="222">
        <f t="shared" si="79"/>
        <v>16983953.346238151</v>
      </c>
      <c r="AH296" s="223">
        <f t="shared" si="76"/>
        <v>1</v>
      </c>
      <c r="AI296" s="224">
        <f t="shared" si="80"/>
        <v>2028</v>
      </c>
      <c r="AJ296" s="225" t="str">
        <f>VLOOKUP($A296,Project_Commissioning!$C$4:$H$355,Project_Commissioning!F$1,FALSE)</f>
        <v/>
      </c>
      <c r="AK296" s="226">
        <f>VLOOKUP($A296,Project_Commissioning!$C$4:$H$355,Project_Commissioning!G$1,FALSE)</f>
        <v>2028</v>
      </c>
      <c r="AL296" s="225" t="str">
        <f>IF(VLOOKUP($A296,Project_Commissioning!$C$4:$H$355,Project_Commissioning!H$1,FALSE)=0,"",VLOOKUP($A296,Project_Commissioning!$C$4:$H$355,Project_Commissioning!H$1,FALSE))</f>
        <v/>
      </c>
      <c r="AM296" s="237">
        <f t="shared" si="84"/>
        <v>15084780.843322452</v>
      </c>
      <c r="AN296" s="221" cm="1">
        <f t="array" ref="AN296">IF(ROUND(AE296,0)=0,0,LOOKUP(2,1/(F296:AC296&lt;&gt;""),F296:AC296))</f>
        <v>4533470.066287674</v>
      </c>
      <c r="AO296" s="221">
        <f t="shared" si="85"/>
        <v>15084780.843322452</v>
      </c>
      <c r="AP296" s="79"/>
      <c r="AQ296" s="20"/>
      <c r="AR296" s="245">
        <f>IF(ISNA(VLOOKUP($A296,'Success Asset Classes'!$B$15:$AA$114,'Success Asset Classes'!$AA$1,FALSE)),0,VLOOKUP($A296,'Success Asset Classes'!$B$15:$AA$114,'Success Asset Classes'!$AA$1,FALSE))</f>
        <v>1</v>
      </c>
      <c r="AS296" s="230">
        <f>IF($AR296=0,VLOOKUP(MID($A296,4,5),'Project splits'!$C$5:$AM$346,AS$22,FALSE),IF(ISNA(VLOOKUP($A296,'Success Asset Classes'!$B$15:$BD$377,AS$21,FALSE)),VLOOKUP(MID($A296,4,5),'Project splits'!$C$5:$AM$346,AS$22,FALSE),VLOOKUP($A296,'Success Asset Classes'!$B$15:$BD$377,AS$21,FALSE)))</f>
        <v>0</v>
      </c>
      <c r="AT296" s="230">
        <f>IF($AR296=0,VLOOKUP(MID($A296,4,5),'Project splits'!$C$5:$AM$346,AT$22,FALSE),IF(ISNA(VLOOKUP($A296,'Success Asset Classes'!$B$15:$BD$377,AT$21,FALSE)),VLOOKUP(MID($A296,4,5),'Project splits'!$C$5:$AM$346,AT$22,FALSE),VLOOKUP($A296,'Success Asset Classes'!$B$15:$BD$377,AT$21,FALSE)))</f>
        <v>0</v>
      </c>
      <c r="AU296" s="230">
        <f>IF($AR296=0,VLOOKUP(MID($A296,4,5),'Project splits'!$C$5:$AM$346,AU$22,FALSE),IF(ISNA(VLOOKUP($A296,'Success Asset Classes'!$B$15:$BD$377,AU$21,FALSE)),VLOOKUP(MID($A296,4,5),'Project splits'!$C$5:$AM$346,AU$22,FALSE),VLOOKUP($A296,'Success Asset Classes'!$B$15:$BD$377,AU$21,FALSE)))</f>
        <v>0</v>
      </c>
      <c r="AV296" s="230">
        <f>IF($AR296=0,VLOOKUP(MID($A296,4,5),'Project splits'!$C$5:$AM$346,AV$22,FALSE),IF(ISNA(VLOOKUP($A296,'Success Asset Classes'!$B$15:$BD$377,AV$21,FALSE)),VLOOKUP(MID($A296,4,5),'Project splits'!$C$5:$AM$346,AV$22,FALSE),VLOOKUP($A296,'Success Asset Classes'!$B$15:$BD$377,AV$21,FALSE)))</f>
        <v>0</v>
      </c>
      <c r="AW296" s="230">
        <f>IF($AR296=0,VLOOKUP(MID($A296,4,5),'Project splits'!$C$5:$AM$346,AW$22,FALSE),IF(ISNA(VLOOKUP($A296,'Success Asset Classes'!$B$15:$BD$377,AW$21,FALSE)),VLOOKUP(MID($A296,4,5),'Project splits'!$C$5:$AM$346,AW$22,FALSE),VLOOKUP($A296,'Success Asset Classes'!$B$15:$BD$377,AW$21,FALSE)))</f>
        <v>0</v>
      </c>
      <c r="AX296" s="230">
        <f>IF($AR296=0,VLOOKUP(MID($A296,4,5),'Project splits'!$C$5:$AM$346,AX$22,FALSE),IF(ISNA(VLOOKUP($A296,'Success Asset Classes'!$B$15:$BD$377,AX$21,FALSE)),VLOOKUP(MID($A296,4,5),'Project splits'!$C$5:$AM$346,AX$22,FALSE),VLOOKUP($A296,'Success Asset Classes'!$B$15:$BD$377,AX$21,FALSE)))</f>
        <v>0</v>
      </c>
      <c r="AY296" s="230">
        <f>IF($AR296=0,VLOOKUP(MID($A296,4,5),'Project splits'!$C$5:$AM$346,AY$22,FALSE),IF(ISNA(VLOOKUP($A296,'Success Asset Classes'!$B$15:$BD$377,AY$21,FALSE)),VLOOKUP(MID($A296,4,5),'Project splits'!$C$5:$AM$346,AY$22,FALSE),VLOOKUP($A296,'Success Asset Classes'!$B$15:$BD$377,AY$21,FALSE)))</f>
        <v>0</v>
      </c>
      <c r="AZ296" s="230">
        <f>IF($AR296=0,VLOOKUP(MID($A296,4,5),'Project splits'!$C$5:$AM$346,AZ$22,FALSE),IF(ISNA(VLOOKUP($A296,'Success Asset Classes'!$B$15:$BD$377,AZ$21,FALSE)),VLOOKUP(MID($A296,4,5),'Project splits'!$C$5:$AM$346,AZ$22,FALSE),VLOOKUP($A296,'Success Asset Classes'!$B$15:$BD$377,AZ$21,FALSE)))</f>
        <v>0</v>
      </c>
      <c r="BA296" s="230">
        <f>IF($AR296=0,VLOOKUP(MID($A296,4,5),'Project splits'!$C$5:$AM$346,BA$22,FALSE),IF(ISNA(VLOOKUP($A296,'Success Asset Classes'!$B$15:$BD$377,BA$21,FALSE)),VLOOKUP(MID($A296,4,5),'Project splits'!$C$5:$AM$346,BA$22,FALSE),VLOOKUP($A296,'Success Asset Classes'!$B$15:$BD$377,BA$21,FALSE)))</f>
        <v>0</v>
      </c>
      <c r="BB296" s="230">
        <f>IF($AR296=0,VLOOKUP(MID($A296,4,5),'Project splits'!$C$5:$AM$346,BB$22,FALSE),IF(ISNA(VLOOKUP($A296,'Success Asset Classes'!$B$15:$BD$377,BB$21,FALSE)),VLOOKUP(MID($A296,4,5),'Project splits'!$C$5:$AM$346,BB$22,FALSE),VLOOKUP($A296,'Success Asset Classes'!$B$15:$BD$377,BB$21,FALSE)))</f>
        <v>0.95616869366513801</v>
      </c>
      <c r="BC296" s="230">
        <f>IF($AR296=0,VLOOKUP(MID($A296,4,5),'Project splits'!$C$5:$AM$346,BC$22,FALSE),IF(ISNA(VLOOKUP($A296,'Success Asset Classes'!$B$15:$BD$377,BC$21,FALSE)),VLOOKUP(MID($A296,4,5),'Project splits'!$C$5:$AM$346,BC$22,FALSE),VLOOKUP($A296,'Success Asset Classes'!$B$15:$BD$377,BC$21,FALSE)))</f>
        <v>0</v>
      </c>
      <c r="BD296" s="230">
        <f>IF($AR296=0,VLOOKUP(MID($A296,4,5),'Project splits'!$C$5:$AM$346,BD$22,FALSE),IF(ISNA(VLOOKUP($A296,'Success Asset Classes'!$B$15:$BD$377,BD$21,FALSE)),VLOOKUP(MID($A296,4,5),'Project splits'!$C$5:$AM$346,BD$22,FALSE),VLOOKUP($A296,'Success Asset Classes'!$B$15:$BD$377,BD$21,FALSE)))</f>
        <v>3.0246345170626049E-2</v>
      </c>
      <c r="BE296" s="230">
        <f>IF($AR296=0,VLOOKUP(MID($A296,4,5),'Project splits'!$C$5:$AM$346,BE$22,FALSE),IF(ISNA(VLOOKUP($A296,'Success Asset Classes'!$B$15:$BD$377,BE$21,FALSE)),VLOOKUP(MID($A296,4,5),'Project splits'!$C$5:$AM$346,BE$22,FALSE),VLOOKUP($A296,'Success Asset Classes'!$B$15:$BD$377,BE$21,FALSE)))</f>
        <v>0</v>
      </c>
      <c r="BF296" s="230">
        <f>IF($AR296=0,VLOOKUP(MID($A296,4,5),'Project splits'!$C$5:$AM$346,BF$22,FALSE),IF(ISNA(VLOOKUP($A296,'Success Asset Classes'!$B$15:$BD$377,BF$21,FALSE)),VLOOKUP(MID($A296,4,5),'Project splits'!$C$5:$AM$346,BF$22,FALSE),VLOOKUP($A296,'Success Asset Classes'!$B$15:$BD$377,BF$21,FALSE)))</f>
        <v>0</v>
      </c>
      <c r="BG296" s="230">
        <f>IF($AR296=0,VLOOKUP(MID($A296,4,5),'Project splits'!$C$5:$AM$346,BG$22,FALSE),IF(ISNA(VLOOKUP($A296,'Success Asset Classes'!$B$15:$BD$377,BG$21,FALSE)),VLOOKUP(MID($A296,4,5),'Project splits'!$C$5:$AM$346,BG$22,FALSE),VLOOKUP($A296,'Success Asset Classes'!$B$15:$BD$377,BG$21,FALSE)))</f>
        <v>1.3584961164235953E-2</v>
      </c>
      <c r="BH296" s="230">
        <f>IF($AR296=0,VLOOKUP(MID($A296,4,5),'Project splits'!$C$5:$AM$346,BH$22,FALSE),IF(ISNA(VLOOKUP($A296,'Success Asset Classes'!$B$15:$BD$377,BH$21,FALSE)),VLOOKUP(MID($A296,4,5),'Project splits'!$C$5:$AM$346,BH$22,FALSE),VLOOKUP($A296,'Success Asset Classes'!$B$15:$BD$377,BH$21,FALSE)))</f>
        <v>0</v>
      </c>
      <c r="BI296" s="230">
        <f>IF($AR296=0,VLOOKUP(MID($A296,4,5),'Project splits'!$C$5:$AM$346,BI$22,FALSE),IF(ISNA(VLOOKUP($A296,'Success Asset Classes'!$B$15:$BD$377,BI$21,FALSE)),VLOOKUP(MID($A296,4,5),'Project splits'!$C$5:$AM$346,BI$22,FALSE),VLOOKUP($A296,'Success Asset Classes'!$B$15:$BD$377,BI$21,FALSE)))</f>
        <v>0</v>
      </c>
      <c r="BJ296" s="230">
        <f>IF($AR296=0,VLOOKUP(MID($A296,4,5),'Project splits'!$C$5:$AM$346,BJ$22,FALSE),IF(ISNA(VLOOKUP($A296,'Success Asset Classes'!$B$15:$BD$377,BJ$21,FALSE)),VLOOKUP(MID($A296,4,5),'Project splits'!$C$5:$AM$346,BJ$22,FALSE),VLOOKUP($A296,'Success Asset Classes'!$B$15:$BD$377,BJ$21,FALSE)))</f>
        <v>0</v>
      </c>
      <c r="BK296" s="230">
        <f>IF($AR296=0,VLOOKUP(MID($A296,4,5),'Project splits'!$C$5:$AM$346,BK$22,FALSE),IF(ISNA(VLOOKUP($A296,'Success Asset Classes'!$B$15:$BD$377,BK$21,FALSE)),VLOOKUP(MID($A296,4,5),'Project splits'!$C$5:$AM$346,BK$22,FALSE),VLOOKUP($A296,'Success Asset Classes'!$B$15:$BD$377,BK$21,FALSE)))</f>
        <v>0</v>
      </c>
      <c r="BL296" s="230">
        <f>IF($AR296=0,VLOOKUP(MID($A296,4,5),'Project splits'!$C$5:$AM$346,BL$22,FALSE),IF(ISNA(VLOOKUP($A296,'Success Asset Classes'!$B$15:$BD$377,BL$21,FALSE)),VLOOKUP(MID($A296,4,5),'Project splits'!$C$5:$AM$346,BL$22,FALSE),VLOOKUP($A296,'Success Asset Classes'!$B$15:$BD$377,BL$21,FALSE)))</f>
        <v>0</v>
      </c>
      <c r="BM296" s="230">
        <f>IF($AR296=0,VLOOKUP(MID($A296,4,5),'Project splits'!$C$5:$AM$346,BM$22,FALSE),IF(ISNA(VLOOKUP($A296,'Success Asset Classes'!$B$15:$BD$377,BM$21,FALSE)),VLOOKUP(MID($A296,4,5),'Project splits'!$C$5:$AM$346,BM$22,FALSE),VLOOKUP($A296,'Success Asset Classes'!$B$15:$BD$377,BM$21,FALSE)))</f>
        <v>0</v>
      </c>
      <c r="BN296" s="230">
        <f>IF($AR296=0,VLOOKUP(MID($A296,4,5),'Project splits'!$C$5:$AM$346,BN$22,FALSE),IF(ISNA(VLOOKUP($A296,'Success Asset Classes'!$B$15:$BD$377,BN$21,FALSE)),VLOOKUP(MID($A296,4,5),'Project splits'!$C$5:$AM$346,BN$22,FALSE),VLOOKUP($A296,'Success Asset Classes'!$B$15:$BD$377,BN$21,FALSE)))</f>
        <v>0</v>
      </c>
      <c r="BO296" s="230">
        <f>IF($AR296=0,VLOOKUP(MID($A296,4,5),'Project splits'!$C$5:$AM$346,BO$22,FALSE),IF(ISNA(VLOOKUP($A296,'Success Asset Classes'!$B$15:$BD$377,BO$21,FALSE)),VLOOKUP(MID($A296,4,5),'Project splits'!$C$5:$AM$346,BO$22,FALSE),VLOOKUP($A296,'Success Asset Classes'!$B$15:$BD$377,BO$21,FALSE)))</f>
        <v>0</v>
      </c>
      <c r="BP296" s="230">
        <f>IF($AR296=0,VLOOKUP(MID($A296,4,5),'Project splits'!$C$5:$AM$346,BP$22,FALSE),IF(ISNA(VLOOKUP($A296,'Success Asset Classes'!$B$15:$BD$377,BP$21,FALSE)),VLOOKUP(MID($A296,4,5),'Project splits'!$C$5:$AM$346,BP$22,FALSE),VLOOKUP($A296,'Success Asset Classes'!$B$15:$BD$377,BP$21,FALSE)))</f>
        <v>0</v>
      </c>
      <c r="BQ296" s="230">
        <f>IF($AR296=0,VLOOKUP(MID($A296,4,5),'Project splits'!$C$5:$AM$346,BQ$22,FALSE),IF(ISNA(VLOOKUP($A296,'Success Asset Classes'!$B$15:$BD$377,BQ$21,FALSE)),VLOOKUP(MID($A296,4,5),'Project splits'!$C$5:$AM$346,BQ$22,FALSE),VLOOKUP($A296,'Success Asset Classes'!$B$15:$BD$377,BQ$21,FALSE)))</f>
        <v>0</v>
      </c>
      <c r="BR296" s="230">
        <f>IF($AR296=0,VLOOKUP(MID($A296,4,5),'Project splits'!$C$5:$AM$346,BR$22,FALSE),IF(ISNA(VLOOKUP($A296,'Success Asset Classes'!$B$15:$BD$377,BR$21,FALSE)),VLOOKUP(MID($A296,4,5),'Project splits'!$C$5:$AM$346,BR$22,FALSE),VLOOKUP($A296,'Success Asset Classes'!$B$15:$BD$377,BR$21,FALSE)))</f>
        <v>0</v>
      </c>
      <c r="BS296" s="247">
        <f t="shared" si="81"/>
        <v>1</v>
      </c>
      <c r="BT296" s="249">
        <f>1+IF(ISNA(VLOOKUP($A296,'Project labour content'!$A$7:$D$255,'Project labour content'!$D$1,FALSE)),VLOOKUP($D296,'Project labour content'!$F$6:$G$15,'Project labour content'!$G$1,FALSE),VLOOKUP($A296,'Project labour content'!$A$7:$D$255,'Project labour content'!$D$1,FALSE))*LabEsc22*1</f>
        <v>1.0012592837735472</v>
      </c>
      <c r="BU296" s="249">
        <f>1+IF(ISNA(VLOOKUP($A296,'Project labour content'!$A$7:$D$255,'Project labour content'!$D$1,FALSE)),VLOOKUP($D296,'Project labour content'!$F$6:$G$15,'Project labour content'!$G$1,FALSE),VLOOKUP($A296,'Project labour content'!$A$7:$D$255,'Project labour content'!$D$1,FALSE))*LabEsc23*1</f>
        <v>1.0025246121092073</v>
      </c>
      <c r="BV296" s="249">
        <f>1+IF(ISNA(VLOOKUP($A296,'Project labour content'!$A$7:$D$255,'Project labour content'!$D$1,FALSE)),VLOOKUP($D296,'Project labour content'!$F$6:$G$15,'Project labour content'!$G$1,FALSE),VLOOKUP($A296,'Project labour content'!$A$7:$D$255,'Project labour content'!$D$1,FALSE))*LabEsc24*1</f>
        <v>1.0037165514013993</v>
      </c>
      <c r="BW296" s="249">
        <f>1+IF(ISNA(VLOOKUP($A296,'Project labour content'!$A$7:$D$255,'Project labour content'!$D$1,FALSE)),VLOOKUP($D296,'Project labour content'!$F$6:$G$15,'Project labour content'!$G$1,FALSE),VLOOKUP($A296,'Project labour content'!$A$7:$D$255,'Project labour content'!$D$1,FALSE))*LabEsc25*1</f>
        <v>1.0053129554267415</v>
      </c>
      <c r="BX296" s="249">
        <f>1+IF(ISNA(VLOOKUP($A296,'Project labour content'!$A$7:$D$255,'Project labour content'!$D$1,FALSE)),VLOOKUP($D296,'Project labour content'!$F$6:$G$15,'Project labour content'!$G$1,FALSE),VLOOKUP($A296,'Project labour content'!$A$7:$D$255,'Project labour content'!$D$1,FALSE))*LabEsc26*1</f>
        <v>1.0070527697470271</v>
      </c>
      <c r="BY296" s="249">
        <f>1+IF(ISNA(VLOOKUP($A296,'Project labour content'!$A$7:$D$255,'Project labour content'!$D$1,FALSE)),VLOOKUP($D296,'Project labour content'!$F$6:$G$15,'Project labour content'!$G$1,FALSE),VLOOKUP($A296,'Project labour content'!$A$7:$D$255,'Project labour content'!$D$1,FALSE))*LabEsc27*1</f>
        <v>1.0081303839706379</v>
      </c>
      <c r="BZ296" s="249">
        <f>1+IF(ISNA(VLOOKUP($A296,'Project labour content'!$A$7:$D$255,'Project labour content'!$D$1,FALSE)),VLOOKUP($D296,'Project labour content'!$F$6:$G$15,'Project labour content'!$G$1,FALSE),VLOOKUP($A296,'Project labour content'!$A$7:$D$255,'Project labour content'!$D$1,FALSE))*LabEsc28*1</f>
        <v>1.0089418274810167</v>
      </c>
      <c r="CA296" s="249">
        <f>1+IF(ISNA(VLOOKUP($A296,'Project labour content'!$A$7:$D$255,'Project labour content'!$D$1,FALSE)),VLOOKUP($D296,'Project labour content'!$F$6:$G$15,'Project labour content'!$G$1,FALSE),VLOOKUP($A296,'Project labour content'!$A$7:$D$255,'Project labour content'!$D$1,FALSE))*LabEsc29*1</f>
        <v>1.0102440320264727</v>
      </c>
      <c r="CB296" s="250" t="str">
        <f>IF(ISNA(VLOOKUP($A296,'Project labour content'!$A$7:$D$255,'Project labour content'!$D$1,FALSE)),"Category","Project")</f>
        <v>Project</v>
      </c>
      <c r="CD296" s="247" t="str">
        <f t="shared" si="82"/>
        <v>15060</v>
      </c>
      <c r="CE296" s="3"/>
    </row>
    <row r="297" spans="1:83" x14ac:dyDescent="0.15">
      <c r="A297" s="11" t="s">
        <v>921</v>
      </c>
      <c r="B297" s="11" t="str">
        <f>VLOOKUP($A297,'Incurred Real 2022$'!$A$25:$AC$426,'Incurred Real 2022$'!B$1,FALSE)</f>
        <v>Data Warehouse Platform Upgrade 2024-2028</v>
      </c>
      <c r="C297" s="11" t="str">
        <f>VLOOKUP($A297,'Incurred Real 2022$'!$A$25:$AC$426,'Incurred Real 2022$'!C$1,FALSE)</f>
        <v>ExAnte</v>
      </c>
      <c r="D297" s="11" t="str">
        <f>VLOOKUP($A297,'Incurred Real 2022$'!$A$25:$AC$426,'Incurred Real 2022$'!D$1,FALSE)</f>
        <v>Information Technology</v>
      </c>
      <c r="E297" s="11" t="str">
        <f>VLOOKUP($A297,'Incurred Real 2022$'!$A$25:$AC$426,'Incurred Real 2022$'!E$1,FALSE)</f>
        <v>Potential</v>
      </c>
      <c r="F297" s="105" t="str">
        <f>IF(VLOOKUP($A297,'Incurred Real 2022$'!$A$25:$AC$426,'Incurred Real 2022$'!F$1,FALSE)=0,"",VLOOKUP($A297,'Incurred Real 2022$'!$A$25:$AC$426,'Incurred Real 2022$'!F$1,FALSE))</f>
        <v/>
      </c>
      <c r="G297" s="105" t="str">
        <f>IF(VLOOKUP($A297,'Incurred Real 2022$'!$A$25:$AC$426,'Incurred Real 2022$'!G$1,FALSE)=0,"",VLOOKUP($A297,'Incurred Real 2022$'!$A$25:$AC$426,'Incurred Real 2022$'!G$1,FALSE))</f>
        <v/>
      </c>
      <c r="H297" s="105" t="str">
        <f>IF(VLOOKUP($A297,'Incurred Real 2022$'!$A$25:$AC$426,'Incurred Real 2022$'!H$1,FALSE)=0,"",VLOOKUP($A297,'Incurred Real 2022$'!$A$25:$AC$426,'Incurred Real 2022$'!H$1,FALSE))</f>
        <v/>
      </c>
      <c r="I297" s="105" t="str">
        <f>IF(VLOOKUP($A297,'Incurred Real 2022$'!$A$25:$AC$426,'Incurred Real 2022$'!I$1,FALSE)=0,"",VLOOKUP($A297,'Incurred Real 2022$'!$A$25:$AC$426,'Incurred Real 2022$'!I$1,FALSE))</f>
        <v/>
      </c>
      <c r="J297" s="105" t="str">
        <f>IF(VLOOKUP($A297,'Incurred Real 2022$'!$A$25:$AC$426,'Incurred Real 2022$'!J$1,FALSE)=0,"",VLOOKUP($A297,'Incurred Real 2022$'!$A$25:$AC$426,'Incurred Real 2022$'!J$1,FALSE))</f>
        <v/>
      </c>
      <c r="K297" s="105" t="str">
        <f>IF(VLOOKUP($A297,'Incurred Real 2022$'!$A$25:$AC$426,'Incurred Real 2022$'!K$1,FALSE)=0,"",VLOOKUP($A297,'Incurred Real 2022$'!$A$25:$AC$426,'Incurred Real 2022$'!K$1,FALSE))</f>
        <v/>
      </c>
      <c r="L297" s="105" t="str">
        <f>IF(VLOOKUP($A297,'Incurred Real 2022$'!$A$25:$AC$426,'Incurred Real 2022$'!L$1,FALSE)=0,"",VLOOKUP($A297,'Incurred Real 2022$'!$A$25:$AC$426,'Incurred Real 2022$'!L$1,FALSE))</f>
        <v/>
      </c>
      <c r="M297" s="105" t="str">
        <f>IF(VLOOKUP($A297,'Incurred Real 2022$'!$A$25:$AC$426,'Incurred Real 2022$'!M$1,FALSE)=0,"",VLOOKUP($A297,'Incurred Real 2022$'!$A$25:$AC$426,'Incurred Real 2022$'!M$1,FALSE))</f>
        <v/>
      </c>
      <c r="N297" s="105" t="str">
        <f>IF(VLOOKUP($A297,'Incurred Real 2022$'!$A$25:$AC$426,'Incurred Real 2022$'!N$1,FALSE)=0,"",VLOOKUP($A297,'Incurred Real 2022$'!$A$25:$AC$426,'Incurred Real 2022$'!N$1,FALSE))</f>
        <v/>
      </c>
      <c r="O297" s="105" t="str">
        <f>IF(VLOOKUP($A297,'Incurred Real 2022$'!$A$25:$AC$426,'Incurred Real 2022$'!O$1,FALSE)=0,"",VLOOKUP($A297,'Incurred Real 2022$'!$A$25:$AC$426,'Incurred Real 2022$'!O$1,FALSE))</f>
        <v/>
      </c>
      <c r="P297" s="105" t="str">
        <f>IF(VLOOKUP($A297,'Incurred Real 2022$'!$A$25:$AC$426,'Incurred Real 2022$'!P$1,FALSE)=0,"",VLOOKUP($A297,'Incurred Real 2022$'!$A$25:$AC$426,'Incurred Real 2022$'!P$1,FALSE))</f>
        <v/>
      </c>
      <c r="Q297" s="105" t="str">
        <f>IF(VLOOKUP($A297,'Incurred Real 2022$'!$A$25:$AC$426,'Incurred Real 2022$'!Q$1,FALSE)=0,"",VLOOKUP($A297,'Incurred Real 2022$'!$A$25:$AC$426,'Incurred Real 2022$'!Q$1,FALSE))</f>
        <v/>
      </c>
      <c r="R297" s="105" t="str">
        <f>IF(VLOOKUP($A297,'Incurred Real 2022$'!$A$25:$AC$426,'Incurred Real 2022$'!R$1,FALSE)=0,"",VLOOKUP($A297,'Incurred Real 2022$'!$A$25:$AC$426,'Incurred Real 2022$'!R$1,FALSE))</f>
        <v/>
      </c>
      <c r="S297" s="105" t="str">
        <f>IF(VLOOKUP($A297,'Incurred Real 2022$'!$A$25:$AC$426,'Incurred Real 2022$'!S$1,FALSE)=0,"",VLOOKUP($A297,'Incurred Real 2022$'!$A$25:$AC$426,'Incurred Real 2022$'!S$1,FALSE))</f>
        <v/>
      </c>
      <c r="T297" s="105" t="str">
        <f>IF(VLOOKUP($A297,'Incurred Real 2022$'!$A$25:$AC$426,'Incurred Real 2022$'!T$1,FALSE)=0,"",VLOOKUP($A297,'Incurred Real 2022$'!$A$25:$AC$426,'Incurred Real 2022$'!T$1,FALSE))</f>
        <v/>
      </c>
      <c r="U297" s="105" t="str">
        <f>IF(VLOOKUP($A297,'Incurred Real 2022$'!$A$25:$AC$426,'Incurred Real 2022$'!U$1,FALSE)=0,"",VLOOKUP($A297,'Incurred Real 2022$'!$A$25:$AC$426,'Incurred Real 2022$'!U$1,FALSE))</f>
        <v/>
      </c>
      <c r="V297" s="13" t="str">
        <f>IF(ISTEXT(VLOOKUP($A297,'Incurred Real 2022$'!$A$25:$AC$426,'Incurred Real 2022$'!V$1,FALSE)),"",(VLOOKUP($A297,'Incurred Real 2022$'!$A$25:$AC$426,'Incurred Real 2022$'!V$1,FALSE))*BT297*Incurred_Real!V$15)</f>
        <v/>
      </c>
      <c r="W297" s="13" t="str">
        <f>IF(ISTEXT(VLOOKUP($A297,'Incurred Real 2022$'!$A$25:$AC$426,'Incurred Real 2022$'!W$1,FALSE)),"",(VLOOKUP($A297,'Incurred Real 2022$'!$A$25:$AC$426,'Incurred Real 2022$'!W$1,FALSE))*BU297*Incurred_Real!W$15)</f>
        <v/>
      </c>
      <c r="X297" s="220">
        <f>IF(ISTEXT(VLOOKUP($A297,'Incurred Real 2022$'!$A$25:$AC$426,'Incurred Real 2022$'!X$1,FALSE)),"",(VLOOKUP($A297,'Incurred Real 2022$'!$A$25:$AC$426,'Incurred Real 2022$'!X$1,FALSE))*BV297*Incurred_Real!X$15)</f>
        <v>2356497.7325475002</v>
      </c>
      <c r="Y297" s="217" t="str">
        <f>IF(ISTEXT(VLOOKUP($A297,'Incurred Real 2022$'!$A$25:$AC$426,'Incurred Real 2022$'!Y$1,FALSE)),"",(VLOOKUP($A297,'Incurred Real 2022$'!$A$25:$AC$426,'Incurred Real 2022$'!Y$1,FALSE))*BW297*Incurred_Real!Y$15)</f>
        <v/>
      </c>
      <c r="Z297" s="13" t="str">
        <f>IF(ISTEXT(VLOOKUP($A297,'Incurred Real 2022$'!$A$25:$AC$426,'Incurred Real 2022$'!Z$1,FALSE)),"",(VLOOKUP($A297,'Incurred Real 2022$'!$A$25:$AC$426,'Incurred Real 2022$'!Z$1,FALSE))*BX297*Incurred_Real!Z$15)</f>
        <v/>
      </c>
      <c r="AA297" s="13" t="str">
        <f>IF(ISTEXT(VLOOKUP($A297,'Incurred Real 2022$'!$A$25:$AC$426,'Incurred Real 2022$'!AA$1,FALSE)),"",(VLOOKUP($A297,'Incurred Real 2022$'!$A$25:$AC$426,'Incurred Real 2022$'!AA$1,FALSE))*BY297*Incurred_Real!AA$15)</f>
        <v/>
      </c>
      <c r="AB297" s="13">
        <f>IF(ISTEXT(VLOOKUP($A297,'Incurred Real 2022$'!$A$25:$AC$426,'Incurred Real 2022$'!AB$1,FALSE)),"",(VLOOKUP($A297,'Incurred Real 2022$'!$A$25:$AC$426,'Incurred Real 2022$'!AB$1,FALSE))*BZ297*Incurred_Real!AB$15)</f>
        <v>867547.06407074642</v>
      </c>
      <c r="AC297" s="13" t="str">
        <f>IF(ISTEXT(VLOOKUP($A297,'Incurred Real 2022$'!$A$25:$AC$426,'Incurred Real 2022$'!AC$1,FALSE)),"",(VLOOKUP($A297,'Incurred Real 2022$'!$A$25:$AC$426,'Incurred Real 2022$'!AC$1,FALSE))*CA297*Incurred_Real!AC$15)</f>
        <v/>
      </c>
      <c r="AD297" s="221">
        <f t="shared" si="77"/>
        <v>3224044.7966182465</v>
      </c>
      <c r="AE297" s="221">
        <f t="shared" si="78"/>
        <v>3224044.7966182465</v>
      </c>
      <c r="AF297" s="239">
        <f t="shared" si="83"/>
        <v>3629951.7361689312</v>
      </c>
      <c r="AG297" s="222">
        <f t="shared" si="79"/>
        <v>3629951.7361689312</v>
      </c>
      <c r="AH297" s="223">
        <f t="shared" ref="AH297:AH360" si="86">IF(AL297="Commissioned Extra","",IF(AK297="","",IF(AK297&lt;AI297,INDEX($F$18:$AC$18,1,MATCH(TEXT(AK297,"000"),$F$23:$AC$23)),INDEX($F$18:$AC$18,1,MATCH(AI297,$F$23:$AC$23)))))</f>
        <v>1</v>
      </c>
      <c r="AI297" s="224">
        <f t="shared" si="80"/>
        <v>2028</v>
      </c>
      <c r="AJ297" s="225" t="str">
        <f>VLOOKUP($A297,Project_Commissioning!$C$4:$H$355,Project_Commissioning!F$1,FALSE)</f>
        <v/>
      </c>
      <c r="AK297" s="226">
        <f>VLOOKUP($A297,Project_Commissioning!$C$4:$H$355,Project_Commissioning!G$1,FALSE)</f>
        <v>2028</v>
      </c>
      <c r="AL297" s="225" t="str">
        <f>IF(VLOOKUP($A297,Project_Commissioning!$C$4:$H$355,Project_Commissioning!H$1,FALSE)=0,"",VLOOKUP($A297,Project_Commissioning!$C$4:$H$355,Project_Commissioning!H$1,FALSE))</f>
        <v/>
      </c>
      <c r="AM297" s="237">
        <f t="shared" si="84"/>
        <v>3224044.7966182465</v>
      </c>
      <c r="AN297" s="221" cm="1">
        <f t="array" ref="AN297">IF(ROUND(AE297,0)=0,0,LOOKUP(2,1/(F297:AC297&lt;&gt;""),F297:AC297))</f>
        <v>867547.06407074642</v>
      </c>
      <c r="AO297" s="221">
        <f t="shared" si="85"/>
        <v>3224044.7966182465</v>
      </c>
      <c r="AP297" s="79"/>
      <c r="AQ297" s="20"/>
      <c r="AR297" s="245">
        <f>IF(ISNA(VLOOKUP($A297,'Success Asset Classes'!$B$15:$AA$114,'Success Asset Classes'!$AA$1,FALSE)),0,VLOOKUP($A297,'Success Asset Classes'!$B$15:$AA$114,'Success Asset Classes'!$AA$1,FALSE))</f>
        <v>1</v>
      </c>
      <c r="AS297" s="230">
        <f>IF($AR297=0,VLOOKUP(MID($A297,4,5),'Project splits'!$C$5:$AM$346,AS$22,FALSE),IF(ISNA(VLOOKUP($A297,'Success Asset Classes'!$B$15:$BD$377,AS$21,FALSE)),VLOOKUP(MID($A297,4,5),'Project splits'!$C$5:$AM$346,AS$22,FALSE),VLOOKUP($A297,'Success Asset Classes'!$B$15:$BD$377,AS$21,FALSE)))</f>
        <v>0</v>
      </c>
      <c r="AT297" s="230">
        <f>IF($AR297=0,VLOOKUP(MID($A297,4,5),'Project splits'!$C$5:$AM$346,AT$22,FALSE),IF(ISNA(VLOOKUP($A297,'Success Asset Classes'!$B$15:$BD$377,AT$21,FALSE)),VLOOKUP(MID($A297,4,5),'Project splits'!$C$5:$AM$346,AT$22,FALSE),VLOOKUP($A297,'Success Asset Classes'!$B$15:$BD$377,AT$21,FALSE)))</f>
        <v>0</v>
      </c>
      <c r="AU297" s="230">
        <f>IF($AR297=0,VLOOKUP(MID($A297,4,5),'Project splits'!$C$5:$AM$346,AU$22,FALSE),IF(ISNA(VLOOKUP($A297,'Success Asset Classes'!$B$15:$BD$377,AU$21,FALSE)),VLOOKUP(MID($A297,4,5),'Project splits'!$C$5:$AM$346,AU$22,FALSE),VLOOKUP($A297,'Success Asset Classes'!$B$15:$BD$377,AU$21,FALSE)))</f>
        <v>0</v>
      </c>
      <c r="AV297" s="230">
        <f>IF($AR297=0,VLOOKUP(MID($A297,4,5),'Project splits'!$C$5:$AM$346,AV$22,FALSE),IF(ISNA(VLOOKUP($A297,'Success Asset Classes'!$B$15:$BD$377,AV$21,FALSE)),VLOOKUP(MID($A297,4,5),'Project splits'!$C$5:$AM$346,AV$22,FALSE),VLOOKUP($A297,'Success Asset Classes'!$B$15:$BD$377,AV$21,FALSE)))</f>
        <v>1</v>
      </c>
      <c r="AW297" s="230">
        <f>IF($AR297=0,VLOOKUP(MID($A297,4,5),'Project splits'!$C$5:$AM$346,AW$22,FALSE),IF(ISNA(VLOOKUP($A297,'Success Asset Classes'!$B$15:$BD$377,AW$21,FALSE)),VLOOKUP(MID($A297,4,5),'Project splits'!$C$5:$AM$346,AW$22,FALSE),VLOOKUP($A297,'Success Asset Classes'!$B$15:$BD$377,AW$21,FALSE)))</f>
        <v>0</v>
      </c>
      <c r="AX297" s="230">
        <f>IF($AR297=0,VLOOKUP(MID($A297,4,5),'Project splits'!$C$5:$AM$346,AX$22,FALSE),IF(ISNA(VLOOKUP($A297,'Success Asset Classes'!$B$15:$BD$377,AX$21,FALSE)),VLOOKUP(MID($A297,4,5),'Project splits'!$C$5:$AM$346,AX$22,FALSE),VLOOKUP($A297,'Success Asset Classes'!$B$15:$BD$377,AX$21,FALSE)))</f>
        <v>0</v>
      </c>
      <c r="AY297" s="230">
        <f>IF($AR297=0,VLOOKUP(MID($A297,4,5),'Project splits'!$C$5:$AM$346,AY$22,FALSE),IF(ISNA(VLOOKUP($A297,'Success Asset Classes'!$B$15:$BD$377,AY$21,FALSE)),VLOOKUP(MID($A297,4,5),'Project splits'!$C$5:$AM$346,AY$22,FALSE),VLOOKUP($A297,'Success Asset Classes'!$B$15:$BD$377,AY$21,FALSE)))</f>
        <v>0</v>
      </c>
      <c r="AZ297" s="230">
        <f>IF($AR297=0,VLOOKUP(MID($A297,4,5),'Project splits'!$C$5:$AM$346,AZ$22,FALSE),IF(ISNA(VLOOKUP($A297,'Success Asset Classes'!$B$15:$BD$377,AZ$21,FALSE)),VLOOKUP(MID($A297,4,5),'Project splits'!$C$5:$AM$346,AZ$22,FALSE),VLOOKUP($A297,'Success Asset Classes'!$B$15:$BD$377,AZ$21,FALSE)))</f>
        <v>0</v>
      </c>
      <c r="BA297" s="230">
        <f>IF($AR297=0,VLOOKUP(MID($A297,4,5),'Project splits'!$C$5:$AM$346,BA$22,FALSE),IF(ISNA(VLOOKUP($A297,'Success Asset Classes'!$B$15:$BD$377,BA$21,FALSE)),VLOOKUP(MID($A297,4,5),'Project splits'!$C$5:$AM$346,BA$22,FALSE),VLOOKUP($A297,'Success Asset Classes'!$B$15:$BD$377,BA$21,FALSE)))</f>
        <v>0</v>
      </c>
      <c r="BB297" s="230">
        <f>IF($AR297=0,VLOOKUP(MID($A297,4,5),'Project splits'!$C$5:$AM$346,BB$22,FALSE),IF(ISNA(VLOOKUP($A297,'Success Asset Classes'!$B$15:$BD$377,BB$21,FALSE)),VLOOKUP(MID($A297,4,5),'Project splits'!$C$5:$AM$346,BB$22,FALSE),VLOOKUP($A297,'Success Asset Classes'!$B$15:$BD$377,BB$21,FALSE)))</f>
        <v>0</v>
      </c>
      <c r="BC297" s="230">
        <f>IF($AR297=0,VLOOKUP(MID($A297,4,5),'Project splits'!$C$5:$AM$346,BC$22,FALSE),IF(ISNA(VLOOKUP($A297,'Success Asset Classes'!$B$15:$BD$377,BC$21,FALSE)),VLOOKUP(MID($A297,4,5),'Project splits'!$C$5:$AM$346,BC$22,FALSE),VLOOKUP($A297,'Success Asset Classes'!$B$15:$BD$377,BC$21,FALSE)))</f>
        <v>0</v>
      </c>
      <c r="BD297" s="230">
        <f>IF($AR297=0,VLOOKUP(MID($A297,4,5),'Project splits'!$C$5:$AM$346,BD$22,FALSE),IF(ISNA(VLOOKUP($A297,'Success Asset Classes'!$B$15:$BD$377,BD$21,FALSE)),VLOOKUP(MID($A297,4,5),'Project splits'!$C$5:$AM$346,BD$22,FALSE),VLOOKUP($A297,'Success Asset Classes'!$B$15:$BD$377,BD$21,FALSE)))</f>
        <v>0</v>
      </c>
      <c r="BE297" s="230">
        <f>IF($AR297=0,VLOOKUP(MID($A297,4,5),'Project splits'!$C$5:$AM$346,BE$22,FALSE),IF(ISNA(VLOOKUP($A297,'Success Asset Classes'!$B$15:$BD$377,BE$21,FALSE)),VLOOKUP(MID($A297,4,5),'Project splits'!$C$5:$AM$346,BE$22,FALSE),VLOOKUP($A297,'Success Asset Classes'!$B$15:$BD$377,BE$21,FALSE)))</f>
        <v>0</v>
      </c>
      <c r="BF297" s="230">
        <f>IF($AR297=0,VLOOKUP(MID($A297,4,5),'Project splits'!$C$5:$AM$346,BF$22,FALSE),IF(ISNA(VLOOKUP($A297,'Success Asset Classes'!$B$15:$BD$377,BF$21,FALSE)),VLOOKUP(MID($A297,4,5),'Project splits'!$C$5:$AM$346,BF$22,FALSE),VLOOKUP($A297,'Success Asset Classes'!$B$15:$BD$377,BF$21,FALSE)))</f>
        <v>0</v>
      </c>
      <c r="BG297" s="230">
        <f>IF($AR297=0,VLOOKUP(MID($A297,4,5),'Project splits'!$C$5:$AM$346,BG$22,FALSE),IF(ISNA(VLOOKUP($A297,'Success Asset Classes'!$B$15:$BD$377,BG$21,FALSE)),VLOOKUP(MID($A297,4,5),'Project splits'!$C$5:$AM$346,BG$22,FALSE),VLOOKUP($A297,'Success Asset Classes'!$B$15:$BD$377,BG$21,FALSE)))</f>
        <v>0</v>
      </c>
      <c r="BH297" s="230">
        <f>IF($AR297=0,VLOOKUP(MID($A297,4,5),'Project splits'!$C$5:$AM$346,BH$22,FALSE),IF(ISNA(VLOOKUP($A297,'Success Asset Classes'!$B$15:$BD$377,BH$21,FALSE)),VLOOKUP(MID($A297,4,5),'Project splits'!$C$5:$AM$346,BH$22,FALSE),VLOOKUP($A297,'Success Asset Classes'!$B$15:$BD$377,BH$21,FALSE)))</f>
        <v>0</v>
      </c>
      <c r="BI297" s="230">
        <f>IF($AR297=0,VLOOKUP(MID($A297,4,5),'Project splits'!$C$5:$AM$346,BI$22,FALSE),IF(ISNA(VLOOKUP($A297,'Success Asset Classes'!$B$15:$BD$377,BI$21,FALSE)),VLOOKUP(MID($A297,4,5),'Project splits'!$C$5:$AM$346,BI$22,FALSE),VLOOKUP($A297,'Success Asset Classes'!$B$15:$BD$377,BI$21,FALSE)))</f>
        <v>0</v>
      </c>
      <c r="BJ297" s="230">
        <f>IF($AR297=0,VLOOKUP(MID($A297,4,5),'Project splits'!$C$5:$AM$346,BJ$22,FALSE),IF(ISNA(VLOOKUP($A297,'Success Asset Classes'!$B$15:$BD$377,BJ$21,FALSE)),VLOOKUP(MID($A297,4,5),'Project splits'!$C$5:$AM$346,BJ$22,FALSE),VLOOKUP($A297,'Success Asset Classes'!$B$15:$BD$377,BJ$21,FALSE)))</f>
        <v>0</v>
      </c>
      <c r="BK297" s="230">
        <f>IF($AR297=0,VLOOKUP(MID($A297,4,5),'Project splits'!$C$5:$AM$346,BK$22,FALSE),IF(ISNA(VLOOKUP($A297,'Success Asset Classes'!$B$15:$BD$377,BK$21,FALSE)),VLOOKUP(MID($A297,4,5),'Project splits'!$C$5:$AM$346,BK$22,FALSE),VLOOKUP($A297,'Success Asset Classes'!$B$15:$BD$377,BK$21,FALSE)))</f>
        <v>0</v>
      </c>
      <c r="BL297" s="230">
        <f>IF($AR297=0,VLOOKUP(MID($A297,4,5),'Project splits'!$C$5:$AM$346,BL$22,FALSE),IF(ISNA(VLOOKUP($A297,'Success Asset Classes'!$B$15:$BD$377,BL$21,FALSE)),VLOOKUP(MID($A297,4,5),'Project splits'!$C$5:$AM$346,BL$22,FALSE),VLOOKUP($A297,'Success Asset Classes'!$B$15:$BD$377,BL$21,FALSE)))</f>
        <v>0</v>
      </c>
      <c r="BM297" s="230">
        <f>IF($AR297=0,VLOOKUP(MID($A297,4,5),'Project splits'!$C$5:$AM$346,BM$22,FALSE),IF(ISNA(VLOOKUP($A297,'Success Asset Classes'!$B$15:$BD$377,BM$21,FALSE)),VLOOKUP(MID($A297,4,5),'Project splits'!$C$5:$AM$346,BM$22,FALSE),VLOOKUP($A297,'Success Asset Classes'!$B$15:$BD$377,BM$21,FALSE)))</f>
        <v>0</v>
      </c>
      <c r="BN297" s="230">
        <f>IF($AR297=0,VLOOKUP(MID($A297,4,5),'Project splits'!$C$5:$AM$346,BN$22,FALSE),IF(ISNA(VLOOKUP($A297,'Success Asset Classes'!$B$15:$BD$377,BN$21,FALSE)),VLOOKUP(MID($A297,4,5),'Project splits'!$C$5:$AM$346,BN$22,FALSE),VLOOKUP($A297,'Success Asset Classes'!$B$15:$BD$377,BN$21,FALSE)))</f>
        <v>0</v>
      </c>
      <c r="BO297" s="230">
        <f>IF($AR297=0,VLOOKUP(MID($A297,4,5),'Project splits'!$C$5:$AM$346,BO$22,FALSE),IF(ISNA(VLOOKUP($A297,'Success Asset Classes'!$B$15:$BD$377,BO$21,FALSE)),VLOOKUP(MID($A297,4,5),'Project splits'!$C$5:$AM$346,BO$22,FALSE),VLOOKUP($A297,'Success Asset Classes'!$B$15:$BD$377,BO$21,FALSE)))</f>
        <v>0</v>
      </c>
      <c r="BP297" s="230">
        <f>IF($AR297=0,VLOOKUP(MID($A297,4,5),'Project splits'!$C$5:$AM$346,BP$22,FALSE),IF(ISNA(VLOOKUP($A297,'Success Asset Classes'!$B$15:$BD$377,BP$21,FALSE)),VLOOKUP(MID($A297,4,5),'Project splits'!$C$5:$AM$346,BP$22,FALSE),VLOOKUP($A297,'Success Asset Classes'!$B$15:$BD$377,BP$21,FALSE)))</f>
        <v>0</v>
      </c>
      <c r="BQ297" s="230">
        <f>IF($AR297=0,VLOOKUP(MID($A297,4,5),'Project splits'!$C$5:$AM$346,BQ$22,FALSE),IF(ISNA(VLOOKUP($A297,'Success Asset Classes'!$B$15:$BD$377,BQ$21,FALSE)),VLOOKUP(MID($A297,4,5),'Project splits'!$C$5:$AM$346,BQ$22,FALSE),VLOOKUP($A297,'Success Asset Classes'!$B$15:$BD$377,BQ$21,FALSE)))</f>
        <v>0</v>
      </c>
      <c r="BR297" s="230">
        <f>IF($AR297=0,VLOOKUP(MID($A297,4,5),'Project splits'!$C$5:$AM$346,BR$22,FALSE),IF(ISNA(VLOOKUP($A297,'Success Asset Classes'!$B$15:$BD$377,BR$21,FALSE)),VLOOKUP(MID($A297,4,5),'Project splits'!$C$5:$AM$346,BR$22,FALSE),VLOOKUP($A297,'Success Asset Classes'!$B$15:$BD$377,BR$21,FALSE)))</f>
        <v>0</v>
      </c>
      <c r="BS297" s="247">
        <f t="shared" si="81"/>
        <v>1</v>
      </c>
      <c r="BT297" s="249">
        <f>1+IF(ISNA(VLOOKUP($A297,'Project labour content'!$A$7:$D$255,'Project labour content'!$D$1,FALSE)),VLOOKUP($D297,'Project labour content'!$F$6:$G$15,'Project labour content'!$G$1,FALSE),VLOOKUP($A297,'Project labour content'!$A$7:$D$255,'Project labour content'!$D$1,FALSE))*LabEsc22*1</f>
        <v>1.002169094109447</v>
      </c>
      <c r="BU297" s="249">
        <f>1+IF(ISNA(VLOOKUP($A297,'Project labour content'!$A$7:$D$255,'Project labour content'!$D$1,FALSE)),VLOOKUP($D297,'Project labour content'!$F$6:$G$15,'Project labour content'!$G$1,FALSE),VLOOKUP($A297,'Project labour content'!$A$7:$D$255,'Project labour content'!$D$1,FALSE))*LabEsc23*1</f>
        <v>1.0043485998706192</v>
      </c>
      <c r="BV297" s="249">
        <f>1+IF(ISNA(VLOOKUP($A297,'Project labour content'!$A$7:$D$255,'Project labour content'!$D$1,FALSE)),VLOOKUP($D297,'Project labour content'!$F$6:$G$15,'Project labour content'!$G$1,FALSE),VLOOKUP($A297,'Project labour content'!$A$7:$D$255,'Project labour content'!$D$1,FALSE))*LabEsc24*1</f>
        <v>1.0064016942976435</v>
      </c>
      <c r="BW297" s="249">
        <f>1+IF(ISNA(VLOOKUP($A297,'Project labour content'!$A$7:$D$255,'Project labour content'!$D$1,FALSE)),VLOOKUP($D297,'Project labour content'!$F$6:$G$15,'Project labour content'!$G$1,FALSE),VLOOKUP($A297,'Project labour content'!$A$7:$D$255,'Project labour content'!$D$1,FALSE))*LabEsc25*1</f>
        <v>1.0091514721002381</v>
      </c>
      <c r="BX297" s="249">
        <f>1+IF(ISNA(VLOOKUP($A297,'Project labour content'!$A$7:$D$255,'Project labour content'!$D$1,FALSE)),VLOOKUP($D297,'Project labour content'!$F$6:$G$15,'Project labour content'!$G$1,FALSE),VLOOKUP($A297,'Project labour content'!$A$7:$D$255,'Project labour content'!$D$1,FALSE))*LabEsc26*1</f>
        <v>1.0121482716087657</v>
      </c>
      <c r="BY297" s="249">
        <f>1+IF(ISNA(VLOOKUP($A297,'Project labour content'!$A$7:$D$255,'Project labour content'!$D$1,FALSE)),VLOOKUP($D297,'Project labour content'!$F$6:$G$15,'Project labour content'!$G$1,FALSE),VLOOKUP($A297,'Project labour content'!$A$7:$D$255,'Project labour content'!$D$1,FALSE))*LabEsc27*1</f>
        <v>1.0140044431197399</v>
      </c>
      <c r="BZ297" s="249">
        <f>1+IF(ISNA(VLOOKUP($A297,'Project labour content'!$A$7:$D$255,'Project labour content'!$D$1,FALSE)),VLOOKUP($D297,'Project labour content'!$F$6:$G$15,'Project labour content'!$G$1,FALSE),VLOOKUP($A297,'Project labour content'!$A$7:$D$255,'Project labour content'!$D$1,FALSE))*LabEsc28*1</f>
        <v>1.0154021402675035</v>
      </c>
      <c r="CA297" s="249">
        <f>1+IF(ISNA(VLOOKUP($A297,'Project labour content'!$A$7:$D$255,'Project labour content'!$D$1,FALSE)),VLOOKUP($D297,'Project labour content'!$F$6:$G$15,'Project labour content'!$G$1,FALSE),VLOOKUP($A297,'Project labour content'!$A$7:$D$255,'Project labour content'!$D$1,FALSE))*LabEsc29*1</f>
        <v>1.0176451646502345</v>
      </c>
      <c r="CB297" s="250" t="str">
        <f>IF(ISNA(VLOOKUP($A297,'Project labour content'!$A$7:$D$255,'Project labour content'!$D$1,FALSE)),"Category","Project")</f>
        <v>Project</v>
      </c>
      <c r="CD297" s="247" t="str">
        <f t="shared" si="82"/>
        <v>15073</v>
      </c>
      <c r="CE297" s="3"/>
    </row>
    <row r="298" spans="1:83" x14ac:dyDescent="0.15">
      <c r="A298" s="11" t="s">
        <v>929</v>
      </c>
      <c r="B298" s="11" t="str">
        <f>VLOOKUP($A298,'Incurred Real 2022$'!$A$25:$AC$426,'Incurred Real 2022$'!B$1,FALSE)</f>
        <v>Database Platform Refresh</v>
      </c>
      <c r="C298" s="11" t="str">
        <f>VLOOKUP($A298,'Incurred Real 2022$'!$A$25:$AC$426,'Incurred Real 2022$'!C$1,FALSE)</f>
        <v>ExAnte</v>
      </c>
      <c r="D298" s="11" t="str">
        <f>VLOOKUP($A298,'Incurred Real 2022$'!$A$25:$AC$426,'Incurred Real 2022$'!D$1,FALSE)</f>
        <v>Information Technology</v>
      </c>
      <c r="E298" s="11" t="str">
        <f>VLOOKUP($A298,'Incurred Real 2022$'!$A$25:$AC$426,'Incurred Real 2022$'!E$1,FALSE)</f>
        <v>Potential</v>
      </c>
      <c r="F298" s="105" t="str">
        <f>IF(VLOOKUP($A298,'Incurred Real 2022$'!$A$25:$AC$426,'Incurred Real 2022$'!F$1,FALSE)=0,"",VLOOKUP($A298,'Incurred Real 2022$'!$A$25:$AC$426,'Incurred Real 2022$'!F$1,FALSE))</f>
        <v/>
      </c>
      <c r="G298" s="105" t="str">
        <f>IF(VLOOKUP($A298,'Incurred Real 2022$'!$A$25:$AC$426,'Incurred Real 2022$'!G$1,FALSE)=0,"",VLOOKUP($A298,'Incurred Real 2022$'!$A$25:$AC$426,'Incurred Real 2022$'!G$1,FALSE))</f>
        <v/>
      </c>
      <c r="H298" s="105" t="str">
        <f>IF(VLOOKUP($A298,'Incurred Real 2022$'!$A$25:$AC$426,'Incurred Real 2022$'!H$1,FALSE)=0,"",VLOOKUP($A298,'Incurred Real 2022$'!$A$25:$AC$426,'Incurred Real 2022$'!H$1,FALSE))</f>
        <v/>
      </c>
      <c r="I298" s="105" t="str">
        <f>IF(VLOOKUP($A298,'Incurred Real 2022$'!$A$25:$AC$426,'Incurred Real 2022$'!I$1,FALSE)=0,"",VLOOKUP($A298,'Incurred Real 2022$'!$A$25:$AC$426,'Incurred Real 2022$'!I$1,FALSE))</f>
        <v/>
      </c>
      <c r="J298" s="105" t="str">
        <f>IF(VLOOKUP($A298,'Incurred Real 2022$'!$A$25:$AC$426,'Incurred Real 2022$'!J$1,FALSE)=0,"",VLOOKUP($A298,'Incurred Real 2022$'!$A$25:$AC$426,'Incurred Real 2022$'!J$1,FALSE))</f>
        <v/>
      </c>
      <c r="K298" s="105" t="str">
        <f>IF(VLOOKUP($A298,'Incurred Real 2022$'!$A$25:$AC$426,'Incurred Real 2022$'!K$1,FALSE)=0,"",VLOOKUP($A298,'Incurred Real 2022$'!$A$25:$AC$426,'Incurred Real 2022$'!K$1,FALSE))</f>
        <v/>
      </c>
      <c r="L298" s="105" t="str">
        <f>IF(VLOOKUP($A298,'Incurred Real 2022$'!$A$25:$AC$426,'Incurred Real 2022$'!L$1,FALSE)=0,"",VLOOKUP($A298,'Incurred Real 2022$'!$A$25:$AC$426,'Incurred Real 2022$'!L$1,FALSE))</f>
        <v/>
      </c>
      <c r="M298" s="105" t="str">
        <f>IF(VLOOKUP($A298,'Incurred Real 2022$'!$A$25:$AC$426,'Incurred Real 2022$'!M$1,FALSE)=0,"",VLOOKUP($A298,'Incurred Real 2022$'!$A$25:$AC$426,'Incurred Real 2022$'!M$1,FALSE))</f>
        <v/>
      </c>
      <c r="N298" s="105" t="str">
        <f>IF(VLOOKUP($A298,'Incurred Real 2022$'!$A$25:$AC$426,'Incurred Real 2022$'!N$1,FALSE)=0,"",VLOOKUP($A298,'Incurred Real 2022$'!$A$25:$AC$426,'Incurred Real 2022$'!N$1,FALSE))</f>
        <v/>
      </c>
      <c r="O298" s="105" t="str">
        <f>IF(VLOOKUP($A298,'Incurred Real 2022$'!$A$25:$AC$426,'Incurred Real 2022$'!O$1,FALSE)=0,"",VLOOKUP($A298,'Incurred Real 2022$'!$A$25:$AC$426,'Incurred Real 2022$'!O$1,FALSE))</f>
        <v/>
      </c>
      <c r="P298" s="105" t="str">
        <f>IF(VLOOKUP($A298,'Incurred Real 2022$'!$A$25:$AC$426,'Incurred Real 2022$'!P$1,FALSE)=0,"",VLOOKUP($A298,'Incurred Real 2022$'!$A$25:$AC$426,'Incurred Real 2022$'!P$1,FALSE))</f>
        <v/>
      </c>
      <c r="Q298" s="105" t="str">
        <f>IF(VLOOKUP($A298,'Incurred Real 2022$'!$A$25:$AC$426,'Incurred Real 2022$'!Q$1,FALSE)=0,"",VLOOKUP($A298,'Incurred Real 2022$'!$A$25:$AC$426,'Incurred Real 2022$'!Q$1,FALSE))</f>
        <v/>
      </c>
      <c r="R298" s="105" t="str">
        <f>IF(VLOOKUP($A298,'Incurred Real 2022$'!$A$25:$AC$426,'Incurred Real 2022$'!R$1,FALSE)=0,"",VLOOKUP($A298,'Incurred Real 2022$'!$A$25:$AC$426,'Incurred Real 2022$'!R$1,FALSE))</f>
        <v/>
      </c>
      <c r="S298" s="105" t="str">
        <f>IF(VLOOKUP($A298,'Incurred Real 2022$'!$A$25:$AC$426,'Incurred Real 2022$'!S$1,FALSE)=0,"",VLOOKUP($A298,'Incurred Real 2022$'!$A$25:$AC$426,'Incurred Real 2022$'!S$1,FALSE))</f>
        <v/>
      </c>
      <c r="T298" s="105" t="str">
        <f>IF(VLOOKUP($A298,'Incurred Real 2022$'!$A$25:$AC$426,'Incurred Real 2022$'!T$1,FALSE)=0,"",VLOOKUP($A298,'Incurred Real 2022$'!$A$25:$AC$426,'Incurred Real 2022$'!T$1,FALSE))</f>
        <v/>
      </c>
      <c r="U298" s="105" t="str">
        <f>IF(VLOOKUP($A298,'Incurred Real 2022$'!$A$25:$AC$426,'Incurred Real 2022$'!U$1,FALSE)=0,"",VLOOKUP($A298,'Incurred Real 2022$'!$A$25:$AC$426,'Incurred Real 2022$'!U$1,FALSE))</f>
        <v/>
      </c>
      <c r="V298" s="13" t="str">
        <f>IF(ISTEXT(VLOOKUP($A298,'Incurred Real 2022$'!$A$25:$AC$426,'Incurred Real 2022$'!V$1,FALSE)),"",(VLOOKUP($A298,'Incurred Real 2022$'!$A$25:$AC$426,'Incurred Real 2022$'!V$1,FALSE))*BT298*Incurred_Real!V$15)</f>
        <v/>
      </c>
      <c r="W298" s="13" t="str">
        <f>IF(ISTEXT(VLOOKUP($A298,'Incurred Real 2022$'!$A$25:$AC$426,'Incurred Real 2022$'!W$1,FALSE)),"",(VLOOKUP($A298,'Incurred Real 2022$'!$A$25:$AC$426,'Incurred Real 2022$'!W$1,FALSE))*BU298*Incurred_Real!W$15)</f>
        <v/>
      </c>
      <c r="X298" s="220">
        <f>IF(ISTEXT(VLOOKUP($A298,'Incurred Real 2022$'!$A$25:$AC$426,'Incurred Real 2022$'!X$1,FALSE)),"",(VLOOKUP($A298,'Incurred Real 2022$'!$A$25:$AC$426,'Incurred Real 2022$'!X$1,FALSE))*BV298*Incurred_Real!X$15)</f>
        <v>123892.07097606514</v>
      </c>
      <c r="Y298" s="217">
        <f>IF(ISTEXT(VLOOKUP($A298,'Incurred Real 2022$'!$A$25:$AC$426,'Incurred Real 2022$'!Y$1,FALSE)),"",(VLOOKUP($A298,'Incurred Real 2022$'!$A$25:$AC$426,'Incurred Real 2022$'!Y$1,FALSE))*BW298*Incurred_Real!Y$15)</f>
        <v>124339.65568047299</v>
      </c>
      <c r="Z298" s="13">
        <f>IF(ISTEXT(VLOOKUP($A298,'Incurred Real 2022$'!$A$25:$AC$426,'Incurred Real 2022$'!Z$1,FALSE)),"",(VLOOKUP($A298,'Incurred Real 2022$'!$A$25:$AC$426,'Incurred Real 2022$'!Z$1,FALSE))*BX298*Incurred_Real!Z$15)</f>
        <v>124826.74599297991</v>
      </c>
      <c r="AA298" s="13">
        <f>IF(ISTEXT(VLOOKUP($A298,'Incurred Real 2022$'!$A$25:$AC$426,'Incurred Real 2022$'!AA$1,FALSE)),"",(VLOOKUP($A298,'Incurred Real 2022$'!$A$25:$AC$426,'Incurred Real 2022$'!AA$1,FALSE))*BY298*Incurred_Real!AA$15)</f>
        <v>125128.44223884959</v>
      </c>
      <c r="AB298" s="13">
        <f>IF(ISTEXT(VLOOKUP($A298,'Incurred Real 2022$'!$A$25:$AC$426,'Incurred Real 2022$'!AB$1,FALSE)),"",(VLOOKUP($A298,'Incurred Real 2022$'!$A$25:$AC$426,'Incurred Real 2022$'!AB$1,FALSE))*BZ298*Incurred_Real!AB$15)</f>
        <v>125356.27164094818</v>
      </c>
      <c r="AC298" s="13" t="str">
        <f>IF(ISTEXT(VLOOKUP($A298,'Incurred Real 2022$'!$A$25:$AC$426,'Incurred Real 2022$'!AC$1,FALSE)),"",(VLOOKUP($A298,'Incurred Real 2022$'!$A$25:$AC$426,'Incurred Real 2022$'!AC$1,FALSE))*CA298*Incurred_Real!AC$15)</f>
        <v/>
      </c>
      <c r="AD298" s="221">
        <f t="shared" si="77"/>
        <v>623543.18652931578</v>
      </c>
      <c r="AE298" s="221">
        <f t="shared" si="78"/>
        <v>623543.18652931578</v>
      </c>
      <c r="AF298" s="239">
        <f t="shared" si="83"/>
        <v>702047.21562570974</v>
      </c>
      <c r="AG298" s="222">
        <f t="shared" si="79"/>
        <v>702047.21562570974</v>
      </c>
      <c r="AH298" s="223">
        <f t="shared" si="86"/>
        <v>1</v>
      </c>
      <c r="AI298" s="224">
        <f t="shared" si="80"/>
        <v>2028</v>
      </c>
      <c r="AJ298" s="225" t="str">
        <f>VLOOKUP($A298,Project_Commissioning!$C$4:$H$355,Project_Commissioning!F$1,FALSE)</f>
        <v/>
      </c>
      <c r="AK298" s="226">
        <f>VLOOKUP($A298,Project_Commissioning!$C$4:$H$355,Project_Commissioning!G$1,FALSE)</f>
        <v>2028</v>
      </c>
      <c r="AL298" s="225" t="str">
        <f>IF(VLOOKUP($A298,Project_Commissioning!$C$4:$H$355,Project_Commissioning!H$1,FALSE)=0,"",VLOOKUP($A298,Project_Commissioning!$C$4:$H$355,Project_Commissioning!H$1,FALSE))</f>
        <v/>
      </c>
      <c r="AM298" s="237">
        <f t="shared" si="84"/>
        <v>623543.18652931578</v>
      </c>
      <c r="AN298" s="221" cm="1">
        <f t="array" ref="AN298">IF(ROUND(AE298,0)=0,0,LOOKUP(2,1/(F298:AC298&lt;&gt;""),F298:AC298))</f>
        <v>125356.27164094818</v>
      </c>
      <c r="AO298" s="221">
        <f t="shared" si="85"/>
        <v>623543.18652931578</v>
      </c>
      <c r="AP298" s="79"/>
      <c r="AQ298" s="20"/>
      <c r="AR298" s="245">
        <f>IF(ISNA(VLOOKUP($A298,'Success Asset Classes'!$B$15:$AA$114,'Success Asset Classes'!$AA$1,FALSE)),0,VLOOKUP($A298,'Success Asset Classes'!$B$15:$AA$114,'Success Asset Classes'!$AA$1,FALSE))</f>
        <v>1</v>
      </c>
      <c r="AS298" s="230">
        <f>IF($AR298=0,VLOOKUP(MID($A298,4,5),'Project splits'!$C$5:$AM$346,AS$22,FALSE),IF(ISNA(VLOOKUP($A298,'Success Asset Classes'!$B$15:$BD$377,AS$21,FALSE)),VLOOKUP(MID($A298,4,5),'Project splits'!$C$5:$AM$346,AS$22,FALSE),VLOOKUP($A298,'Success Asset Classes'!$B$15:$BD$377,AS$21,FALSE)))</f>
        <v>0</v>
      </c>
      <c r="AT298" s="230">
        <f>IF($AR298=0,VLOOKUP(MID($A298,4,5),'Project splits'!$C$5:$AM$346,AT$22,FALSE),IF(ISNA(VLOOKUP($A298,'Success Asset Classes'!$B$15:$BD$377,AT$21,FALSE)),VLOOKUP(MID($A298,4,5),'Project splits'!$C$5:$AM$346,AT$22,FALSE),VLOOKUP($A298,'Success Asset Classes'!$B$15:$BD$377,AT$21,FALSE)))</f>
        <v>0</v>
      </c>
      <c r="AU298" s="230">
        <f>IF($AR298=0,VLOOKUP(MID($A298,4,5),'Project splits'!$C$5:$AM$346,AU$22,FALSE),IF(ISNA(VLOOKUP($A298,'Success Asset Classes'!$B$15:$BD$377,AU$21,FALSE)),VLOOKUP(MID($A298,4,5),'Project splits'!$C$5:$AM$346,AU$22,FALSE),VLOOKUP($A298,'Success Asset Classes'!$B$15:$BD$377,AU$21,FALSE)))</f>
        <v>0</v>
      </c>
      <c r="AV298" s="230">
        <f>IF($AR298=0,VLOOKUP(MID($A298,4,5),'Project splits'!$C$5:$AM$346,AV$22,FALSE),IF(ISNA(VLOOKUP($A298,'Success Asset Classes'!$B$15:$BD$377,AV$21,FALSE)),VLOOKUP(MID($A298,4,5),'Project splits'!$C$5:$AM$346,AV$22,FALSE),VLOOKUP($A298,'Success Asset Classes'!$B$15:$BD$377,AV$21,FALSE)))</f>
        <v>1</v>
      </c>
      <c r="AW298" s="230">
        <f>IF($AR298=0,VLOOKUP(MID($A298,4,5),'Project splits'!$C$5:$AM$346,AW$22,FALSE),IF(ISNA(VLOOKUP($A298,'Success Asset Classes'!$B$15:$BD$377,AW$21,FALSE)),VLOOKUP(MID($A298,4,5),'Project splits'!$C$5:$AM$346,AW$22,FALSE),VLOOKUP($A298,'Success Asset Classes'!$B$15:$BD$377,AW$21,FALSE)))</f>
        <v>0</v>
      </c>
      <c r="AX298" s="230">
        <f>IF($AR298=0,VLOOKUP(MID($A298,4,5),'Project splits'!$C$5:$AM$346,AX$22,FALSE),IF(ISNA(VLOOKUP($A298,'Success Asset Classes'!$B$15:$BD$377,AX$21,FALSE)),VLOOKUP(MID($A298,4,5),'Project splits'!$C$5:$AM$346,AX$22,FALSE),VLOOKUP($A298,'Success Asset Classes'!$B$15:$BD$377,AX$21,FALSE)))</f>
        <v>0</v>
      </c>
      <c r="AY298" s="230">
        <f>IF($AR298=0,VLOOKUP(MID($A298,4,5),'Project splits'!$C$5:$AM$346,AY$22,FALSE),IF(ISNA(VLOOKUP($A298,'Success Asset Classes'!$B$15:$BD$377,AY$21,FALSE)),VLOOKUP(MID($A298,4,5),'Project splits'!$C$5:$AM$346,AY$22,FALSE),VLOOKUP($A298,'Success Asset Classes'!$B$15:$BD$377,AY$21,FALSE)))</f>
        <v>0</v>
      </c>
      <c r="AZ298" s="230">
        <f>IF($AR298=0,VLOOKUP(MID($A298,4,5),'Project splits'!$C$5:$AM$346,AZ$22,FALSE),IF(ISNA(VLOOKUP($A298,'Success Asset Classes'!$B$15:$BD$377,AZ$21,FALSE)),VLOOKUP(MID($A298,4,5),'Project splits'!$C$5:$AM$346,AZ$22,FALSE),VLOOKUP($A298,'Success Asset Classes'!$B$15:$BD$377,AZ$21,FALSE)))</f>
        <v>0</v>
      </c>
      <c r="BA298" s="230">
        <f>IF($AR298=0,VLOOKUP(MID($A298,4,5),'Project splits'!$C$5:$AM$346,BA$22,FALSE),IF(ISNA(VLOOKUP($A298,'Success Asset Classes'!$B$15:$BD$377,BA$21,FALSE)),VLOOKUP(MID($A298,4,5),'Project splits'!$C$5:$AM$346,BA$22,FALSE),VLOOKUP($A298,'Success Asset Classes'!$B$15:$BD$377,BA$21,FALSE)))</f>
        <v>0</v>
      </c>
      <c r="BB298" s="230">
        <f>IF($AR298=0,VLOOKUP(MID($A298,4,5),'Project splits'!$C$5:$AM$346,BB$22,FALSE),IF(ISNA(VLOOKUP($A298,'Success Asset Classes'!$B$15:$BD$377,BB$21,FALSE)),VLOOKUP(MID($A298,4,5),'Project splits'!$C$5:$AM$346,BB$22,FALSE),VLOOKUP($A298,'Success Asset Classes'!$B$15:$BD$377,BB$21,FALSE)))</f>
        <v>0</v>
      </c>
      <c r="BC298" s="230">
        <f>IF($AR298=0,VLOOKUP(MID($A298,4,5),'Project splits'!$C$5:$AM$346,BC$22,FALSE),IF(ISNA(VLOOKUP($A298,'Success Asset Classes'!$B$15:$BD$377,BC$21,FALSE)),VLOOKUP(MID($A298,4,5),'Project splits'!$C$5:$AM$346,BC$22,FALSE),VLOOKUP($A298,'Success Asset Classes'!$B$15:$BD$377,BC$21,FALSE)))</f>
        <v>0</v>
      </c>
      <c r="BD298" s="230">
        <f>IF($AR298=0,VLOOKUP(MID($A298,4,5),'Project splits'!$C$5:$AM$346,BD$22,FALSE),IF(ISNA(VLOOKUP($A298,'Success Asset Classes'!$B$15:$BD$377,BD$21,FALSE)),VLOOKUP(MID($A298,4,5),'Project splits'!$C$5:$AM$346,BD$22,FALSE),VLOOKUP($A298,'Success Asset Classes'!$B$15:$BD$377,BD$21,FALSE)))</f>
        <v>0</v>
      </c>
      <c r="BE298" s="230">
        <f>IF($AR298=0,VLOOKUP(MID($A298,4,5),'Project splits'!$C$5:$AM$346,BE$22,FALSE),IF(ISNA(VLOOKUP($A298,'Success Asset Classes'!$B$15:$BD$377,BE$21,FALSE)),VLOOKUP(MID($A298,4,5),'Project splits'!$C$5:$AM$346,BE$22,FALSE),VLOOKUP($A298,'Success Asset Classes'!$B$15:$BD$377,BE$21,FALSE)))</f>
        <v>0</v>
      </c>
      <c r="BF298" s="230">
        <f>IF($AR298=0,VLOOKUP(MID($A298,4,5),'Project splits'!$C$5:$AM$346,BF$22,FALSE),IF(ISNA(VLOOKUP($A298,'Success Asset Classes'!$B$15:$BD$377,BF$21,FALSE)),VLOOKUP(MID($A298,4,5),'Project splits'!$C$5:$AM$346,BF$22,FALSE),VLOOKUP($A298,'Success Asset Classes'!$B$15:$BD$377,BF$21,FALSE)))</f>
        <v>0</v>
      </c>
      <c r="BG298" s="230">
        <f>IF($AR298=0,VLOOKUP(MID($A298,4,5),'Project splits'!$C$5:$AM$346,BG$22,FALSE),IF(ISNA(VLOOKUP($A298,'Success Asset Classes'!$B$15:$BD$377,BG$21,FALSE)),VLOOKUP(MID($A298,4,5),'Project splits'!$C$5:$AM$346,BG$22,FALSE),VLOOKUP($A298,'Success Asset Classes'!$B$15:$BD$377,BG$21,FALSE)))</f>
        <v>0</v>
      </c>
      <c r="BH298" s="230">
        <f>IF($AR298=0,VLOOKUP(MID($A298,4,5),'Project splits'!$C$5:$AM$346,BH$22,FALSE),IF(ISNA(VLOOKUP($A298,'Success Asset Classes'!$B$15:$BD$377,BH$21,FALSE)),VLOOKUP(MID($A298,4,5),'Project splits'!$C$5:$AM$346,BH$22,FALSE),VLOOKUP($A298,'Success Asset Classes'!$B$15:$BD$377,BH$21,FALSE)))</f>
        <v>0</v>
      </c>
      <c r="BI298" s="230">
        <f>IF($AR298=0,VLOOKUP(MID($A298,4,5),'Project splits'!$C$5:$AM$346,BI$22,FALSE),IF(ISNA(VLOOKUP($A298,'Success Asset Classes'!$B$15:$BD$377,BI$21,FALSE)),VLOOKUP(MID($A298,4,5),'Project splits'!$C$5:$AM$346,BI$22,FALSE),VLOOKUP($A298,'Success Asset Classes'!$B$15:$BD$377,BI$21,FALSE)))</f>
        <v>0</v>
      </c>
      <c r="BJ298" s="230">
        <f>IF($AR298=0,VLOOKUP(MID($A298,4,5),'Project splits'!$C$5:$AM$346,BJ$22,FALSE),IF(ISNA(VLOOKUP($A298,'Success Asset Classes'!$B$15:$BD$377,BJ$21,FALSE)),VLOOKUP(MID($A298,4,5),'Project splits'!$C$5:$AM$346,BJ$22,FALSE),VLOOKUP($A298,'Success Asset Classes'!$B$15:$BD$377,BJ$21,FALSE)))</f>
        <v>0</v>
      </c>
      <c r="BK298" s="230">
        <f>IF($AR298=0,VLOOKUP(MID($A298,4,5),'Project splits'!$C$5:$AM$346,BK$22,FALSE),IF(ISNA(VLOOKUP($A298,'Success Asset Classes'!$B$15:$BD$377,BK$21,FALSE)),VLOOKUP(MID($A298,4,5),'Project splits'!$C$5:$AM$346,BK$22,FALSE),VLOOKUP($A298,'Success Asset Classes'!$B$15:$BD$377,BK$21,FALSE)))</f>
        <v>0</v>
      </c>
      <c r="BL298" s="230">
        <f>IF($AR298=0,VLOOKUP(MID($A298,4,5),'Project splits'!$C$5:$AM$346,BL$22,FALSE),IF(ISNA(VLOOKUP($A298,'Success Asset Classes'!$B$15:$BD$377,BL$21,FALSE)),VLOOKUP(MID($A298,4,5),'Project splits'!$C$5:$AM$346,BL$22,FALSE),VLOOKUP($A298,'Success Asset Classes'!$B$15:$BD$377,BL$21,FALSE)))</f>
        <v>0</v>
      </c>
      <c r="BM298" s="230">
        <f>IF($AR298=0,VLOOKUP(MID($A298,4,5),'Project splits'!$C$5:$AM$346,BM$22,FALSE),IF(ISNA(VLOOKUP($A298,'Success Asset Classes'!$B$15:$BD$377,BM$21,FALSE)),VLOOKUP(MID($A298,4,5),'Project splits'!$C$5:$AM$346,BM$22,FALSE),VLOOKUP($A298,'Success Asset Classes'!$B$15:$BD$377,BM$21,FALSE)))</f>
        <v>0</v>
      </c>
      <c r="BN298" s="230">
        <f>IF($AR298=0,VLOOKUP(MID($A298,4,5),'Project splits'!$C$5:$AM$346,BN$22,FALSE),IF(ISNA(VLOOKUP($A298,'Success Asset Classes'!$B$15:$BD$377,BN$21,FALSE)),VLOOKUP(MID($A298,4,5),'Project splits'!$C$5:$AM$346,BN$22,FALSE),VLOOKUP($A298,'Success Asset Classes'!$B$15:$BD$377,BN$21,FALSE)))</f>
        <v>0</v>
      </c>
      <c r="BO298" s="230">
        <f>IF($AR298=0,VLOOKUP(MID($A298,4,5),'Project splits'!$C$5:$AM$346,BO$22,FALSE),IF(ISNA(VLOOKUP($A298,'Success Asset Classes'!$B$15:$BD$377,BO$21,FALSE)),VLOOKUP(MID($A298,4,5),'Project splits'!$C$5:$AM$346,BO$22,FALSE),VLOOKUP($A298,'Success Asset Classes'!$B$15:$BD$377,BO$21,FALSE)))</f>
        <v>0</v>
      </c>
      <c r="BP298" s="230">
        <f>IF($AR298=0,VLOOKUP(MID($A298,4,5),'Project splits'!$C$5:$AM$346,BP$22,FALSE),IF(ISNA(VLOOKUP($A298,'Success Asset Classes'!$B$15:$BD$377,BP$21,FALSE)),VLOOKUP(MID($A298,4,5),'Project splits'!$C$5:$AM$346,BP$22,FALSE),VLOOKUP($A298,'Success Asset Classes'!$B$15:$BD$377,BP$21,FALSE)))</f>
        <v>0</v>
      </c>
      <c r="BQ298" s="230">
        <f>IF($AR298=0,VLOOKUP(MID($A298,4,5),'Project splits'!$C$5:$AM$346,BQ$22,FALSE),IF(ISNA(VLOOKUP($A298,'Success Asset Classes'!$B$15:$BD$377,BQ$21,FALSE)),VLOOKUP(MID($A298,4,5),'Project splits'!$C$5:$AM$346,BQ$22,FALSE),VLOOKUP($A298,'Success Asset Classes'!$B$15:$BD$377,BQ$21,FALSE)))</f>
        <v>0</v>
      </c>
      <c r="BR298" s="230">
        <f>IF($AR298=0,VLOOKUP(MID($A298,4,5),'Project splits'!$C$5:$AM$346,BR$22,FALSE),IF(ISNA(VLOOKUP($A298,'Success Asset Classes'!$B$15:$BD$377,BR$21,FALSE)),VLOOKUP(MID($A298,4,5),'Project splits'!$C$5:$AM$346,BR$22,FALSE),VLOOKUP($A298,'Success Asset Classes'!$B$15:$BD$377,BR$21,FALSE)))</f>
        <v>0</v>
      </c>
      <c r="BS298" s="247">
        <f t="shared" si="81"/>
        <v>1</v>
      </c>
      <c r="BT298" s="249">
        <f>1+IF(ISNA(VLOOKUP($A298,'Project labour content'!$A$7:$D$255,'Project labour content'!$D$1,FALSE)),VLOOKUP($D298,'Project labour content'!$F$6:$G$15,'Project labour content'!$G$1,FALSE),VLOOKUP($A298,'Project labour content'!$A$7:$D$255,'Project labour content'!$D$1,FALSE))*LabEsc22*1</f>
        <v>1.0028697710149337</v>
      </c>
      <c r="BU298" s="249">
        <f>1+IF(ISNA(VLOOKUP($A298,'Project labour content'!$A$7:$D$255,'Project labour content'!$D$1,FALSE)),VLOOKUP($D298,'Project labour content'!$F$6:$G$15,'Project labour content'!$G$1,FALSE),VLOOKUP($A298,'Project labour content'!$A$7:$D$255,'Project labour content'!$D$1,FALSE))*LabEsc23*1</f>
        <v>1.0057533169307391</v>
      </c>
      <c r="BV298" s="249">
        <f>1+IF(ISNA(VLOOKUP($A298,'Project labour content'!$A$7:$D$255,'Project labour content'!$D$1,FALSE)),VLOOKUP($D298,'Project labour content'!$F$6:$G$15,'Project labour content'!$G$1,FALSE),VLOOKUP($A298,'Project labour content'!$A$7:$D$255,'Project labour content'!$D$1,FALSE))*LabEsc24*1</f>
        <v>1.0084696171834278</v>
      </c>
      <c r="BW298" s="249">
        <f>1+IF(ISNA(VLOOKUP($A298,'Project labour content'!$A$7:$D$255,'Project labour content'!$D$1,FALSE)),VLOOKUP($D298,'Project labour content'!$F$6:$G$15,'Project labour content'!$G$1,FALSE),VLOOKUP($A298,'Project labour content'!$A$7:$D$255,'Project labour content'!$D$1,FALSE))*LabEsc25*1</f>
        <v>1.0121076486551954</v>
      </c>
      <c r="BX298" s="249">
        <f>1+IF(ISNA(VLOOKUP($A298,'Project labour content'!$A$7:$D$255,'Project labour content'!$D$1,FALSE)),VLOOKUP($D298,'Project labour content'!$F$6:$G$15,'Project labour content'!$G$1,FALSE),VLOOKUP($A298,'Project labour content'!$A$7:$D$255,'Project labour content'!$D$1,FALSE))*LabEsc26*1</f>
        <v>1.0160724966208434</v>
      </c>
      <c r="BY298" s="249">
        <f>1+IF(ISNA(VLOOKUP($A298,'Project labour content'!$A$7:$D$255,'Project labour content'!$D$1,FALSE)),VLOOKUP($D298,'Project labour content'!$F$6:$G$15,'Project labour content'!$G$1,FALSE),VLOOKUP($A298,'Project labour content'!$A$7:$D$255,'Project labour content'!$D$1,FALSE))*LabEsc27*1</f>
        <v>1.0185282624531049</v>
      </c>
      <c r="BZ298" s="249">
        <f>1+IF(ISNA(VLOOKUP($A298,'Project labour content'!$A$7:$D$255,'Project labour content'!$D$1,FALSE)),VLOOKUP($D298,'Project labour content'!$F$6:$G$15,'Project labour content'!$G$1,FALSE),VLOOKUP($A298,'Project labour content'!$A$7:$D$255,'Project labour content'!$D$1,FALSE))*LabEsc28*1</f>
        <v>1.0203774541247979</v>
      </c>
      <c r="CA298" s="249">
        <f>1+IF(ISNA(VLOOKUP($A298,'Project labour content'!$A$7:$D$255,'Project labour content'!$D$1,FALSE)),VLOOKUP($D298,'Project labour content'!$F$6:$G$15,'Project labour content'!$G$1,FALSE),VLOOKUP($A298,'Project labour content'!$A$7:$D$255,'Project labour content'!$D$1,FALSE))*LabEsc29*1</f>
        <v>1.0233450369195305</v>
      </c>
      <c r="CB298" s="250" t="str">
        <f>IF(ISNA(VLOOKUP($A298,'Project labour content'!$A$7:$D$255,'Project labour content'!$D$1,FALSE)),"Category","Project")</f>
        <v>Project</v>
      </c>
      <c r="CD298" s="247" t="str">
        <f t="shared" si="82"/>
        <v>15079</v>
      </c>
      <c r="CE298" s="3"/>
    </row>
    <row r="299" spans="1:83" x14ac:dyDescent="0.15">
      <c r="A299" s="11" t="s">
        <v>922</v>
      </c>
      <c r="B299" s="11" t="str">
        <f>VLOOKUP($A299,'Incurred Real 2022$'!$A$25:$AC$426,'Incurred Real 2022$'!B$1,FALSE)</f>
        <v>Enterprise Resource Planning System Refresh</v>
      </c>
      <c r="C299" s="11" t="str">
        <f>VLOOKUP($A299,'Incurred Real 2022$'!$A$25:$AC$426,'Incurred Real 2022$'!C$1,FALSE)</f>
        <v>ExAnte</v>
      </c>
      <c r="D299" s="11" t="str">
        <f>VLOOKUP($A299,'Incurred Real 2022$'!$A$25:$AC$426,'Incurred Real 2022$'!D$1,FALSE)</f>
        <v>Information Technology</v>
      </c>
      <c r="E299" s="11" t="str">
        <f>VLOOKUP($A299,'Incurred Real 2022$'!$A$25:$AC$426,'Incurred Real 2022$'!E$1,FALSE)</f>
        <v>Potential</v>
      </c>
      <c r="F299" s="105" t="str">
        <f>IF(VLOOKUP($A299,'Incurred Real 2022$'!$A$25:$AC$426,'Incurred Real 2022$'!F$1,FALSE)=0,"",VLOOKUP($A299,'Incurred Real 2022$'!$A$25:$AC$426,'Incurred Real 2022$'!F$1,FALSE))</f>
        <v/>
      </c>
      <c r="G299" s="105" t="str">
        <f>IF(VLOOKUP($A299,'Incurred Real 2022$'!$A$25:$AC$426,'Incurred Real 2022$'!G$1,FALSE)=0,"",VLOOKUP($A299,'Incurred Real 2022$'!$A$25:$AC$426,'Incurred Real 2022$'!G$1,FALSE))</f>
        <v/>
      </c>
      <c r="H299" s="105" t="str">
        <f>IF(VLOOKUP($A299,'Incurred Real 2022$'!$A$25:$AC$426,'Incurred Real 2022$'!H$1,FALSE)=0,"",VLOOKUP($A299,'Incurred Real 2022$'!$A$25:$AC$426,'Incurred Real 2022$'!H$1,FALSE))</f>
        <v/>
      </c>
      <c r="I299" s="105" t="str">
        <f>IF(VLOOKUP($A299,'Incurred Real 2022$'!$A$25:$AC$426,'Incurred Real 2022$'!I$1,FALSE)=0,"",VLOOKUP($A299,'Incurred Real 2022$'!$A$25:$AC$426,'Incurred Real 2022$'!I$1,FALSE))</f>
        <v/>
      </c>
      <c r="J299" s="105" t="str">
        <f>IF(VLOOKUP($A299,'Incurred Real 2022$'!$A$25:$AC$426,'Incurred Real 2022$'!J$1,FALSE)=0,"",VLOOKUP($A299,'Incurred Real 2022$'!$A$25:$AC$426,'Incurred Real 2022$'!J$1,FALSE))</f>
        <v/>
      </c>
      <c r="K299" s="105" t="str">
        <f>IF(VLOOKUP($A299,'Incurred Real 2022$'!$A$25:$AC$426,'Incurred Real 2022$'!K$1,FALSE)=0,"",VLOOKUP($A299,'Incurred Real 2022$'!$A$25:$AC$426,'Incurred Real 2022$'!K$1,FALSE))</f>
        <v/>
      </c>
      <c r="L299" s="105" t="str">
        <f>IF(VLOOKUP($A299,'Incurred Real 2022$'!$A$25:$AC$426,'Incurred Real 2022$'!L$1,FALSE)=0,"",VLOOKUP($A299,'Incurred Real 2022$'!$A$25:$AC$426,'Incurred Real 2022$'!L$1,FALSE))</f>
        <v/>
      </c>
      <c r="M299" s="105" t="str">
        <f>IF(VLOOKUP($A299,'Incurred Real 2022$'!$A$25:$AC$426,'Incurred Real 2022$'!M$1,FALSE)=0,"",VLOOKUP($A299,'Incurred Real 2022$'!$A$25:$AC$426,'Incurred Real 2022$'!M$1,FALSE))</f>
        <v/>
      </c>
      <c r="N299" s="105" t="str">
        <f>IF(VLOOKUP($A299,'Incurred Real 2022$'!$A$25:$AC$426,'Incurred Real 2022$'!N$1,FALSE)=0,"",VLOOKUP($A299,'Incurred Real 2022$'!$A$25:$AC$426,'Incurred Real 2022$'!N$1,FALSE))</f>
        <v/>
      </c>
      <c r="O299" s="105" t="str">
        <f>IF(VLOOKUP($A299,'Incurred Real 2022$'!$A$25:$AC$426,'Incurred Real 2022$'!O$1,FALSE)=0,"",VLOOKUP($A299,'Incurred Real 2022$'!$A$25:$AC$426,'Incurred Real 2022$'!O$1,FALSE))</f>
        <v/>
      </c>
      <c r="P299" s="105" t="str">
        <f>IF(VLOOKUP($A299,'Incurred Real 2022$'!$A$25:$AC$426,'Incurred Real 2022$'!P$1,FALSE)=0,"",VLOOKUP($A299,'Incurred Real 2022$'!$A$25:$AC$426,'Incurred Real 2022$'!P$1,FALSE))</f>
        <v/>
      </c>
      <c r="Q299" s="105" t="str">
        <f>IF(VLOOKUP($A299,'Incurred Real 2022$'!$A$25:$AC$426,'Incurred Real 2022$'!Q$1,FALSE)=0,"",VLOOKUP($A299,'Incurred Real 2022$'!$A$25:$AC$426,'Incurred Real 2022$'!Q$1,FALSE))</f>
        <v/>
      </c>
      <c r="R299" s="105" t="str">
        <f>IF(VLOOKUP($A299,'Incurred Real 2022$'!$A$25:$AC$426,'Incurred Real 2022$'!R$1,FALSE)=0,"",VLOOKUP($A299,'Incurred Real 2022$'!$A$25:$AC$426,'Incurred Real 2022$'!R$1,FALSE))</f>
        <v/>
      </c>
      <c r="S299" s="105" t="str">
        <f>IF(VLOOKUP($A299,'Incurred Real 2022$'!$A$25:$AC$426,'Incurred Real 2022$'!S$1,FALSE)=0,"",VLOOKUP($A299,'Incurred Real 2022$'!$A$25:$AC$426,'Incurred Real 2022$'!S$1,FALSE))</f>
        <v/>
      </c>
      <c r="T299" s="105" t="str">
        <f>IF(VLOOKUP($A299,'Incurred Real 2022$'!$A$25:$AC$426,'Incurred Real 2022$'!T$1,FALSE)=0,"",VLOOKUP($A299,'Incurred Real 2022$'!$A$25:$AC$426,'Incurred Real 2022$'!T$1,FALSE))</f>
        <v/>
      </c>
      <c r="U299" s="105" t="str">
        <f>IF(VLOOKUP($A299,'Incurred Real 2022$'!$A$25:$AC$426,'Incurred Real 2022$'!U$1,FALSE)=0,"",VLOOKUP($A299,'Incurred Real 2022$'!$A$25:$AC$426,'Incurred Real 2022$'!U$1,FALSE))</f>
        <v/>
      </c>
      <c r="V299" s="13" t="str">
        <f>IF(ISTEXT(VLOOKUP($A299,'Incurred Real 2022$'!$A$25:$AC$426,'Incurred Real 2022$'!V$1,FALSE)),"",(VLOOKUP($A299,'Incurred Real 2022$'!$A$25:$AC$426,'Incurred Real 2022$'!V$1,FALSE))*BT299*Incurred_Real!V$15)</f>
        <v/>
      </c>
      <c r="W299" s="13" t="str">
        <f>IF(ISTEXT(VLOOKUP($A299,'Incurred Real 2022$'!$A$25:$AC$426,'Incurred Real 2022$'!W$1,FALSE)),"",(VLOOKUP($A299,'Incurred Real 2022$'!$A$25:$AC$426,'Incurred Real 2022$'!W$1,FALSE))*BU299*Incurred_Real!W$15)</f>
        <v/>
      </c>
      <c r="X299" s="220">
        <f>IF(ISTEXT(VLOOKUP($A299,'Incurred Real 2022$'!$A$25:$AC$426,'Incurred Real 2022$'!X$1,FALSE)),"",(VLOOKUP($A299,'Incurred Real 2022$'!$A$25:$AC$426,'Incurred Real 2022$'!X$1,FALSE))*BV299*Incurred_Real!X$15)</f>
        <v>775932.67673851131</v>
      </c>
      <c r="Y299" s="217">
        <f>IF(ISTEXT(VLOOKUP($A299,'Incurred Real 2022$'!$A$25:$AC$426,'Incurred Real 2022$'!Y$1,FALSE)),"",(VLOOKUP($A299,'Incurred Real 2022$'!$A$25:$AC$426,'Incurred Real 2022$'!Y$1,FALSE))*BW299*Incurred_Real!Y$15)</f>
        <v>114699.83284060711</v>
      </c>
      <c r="Z299" s="13">
        <f>IF(ISTEXT(VLOOKUP($A299,'Incurred Real 2022$'!$A$25:$AC$426,'Incurred Real 2022$'!Z$1,FALSE)),"",(VLOOKUP($A299,'Incurred Real 2022$'!$A$25:$AC$426,'Incurred Real 2022$'!Z$1,FALSE))*BX299*Incurred_Real!Z$15)</f>
        <v>2872204.6631351491</v>
      </c>
      <c r="AA299" s="13">
        <f>IF(ISTEXT(VLOOKUP($A299,'Incurred Real 2022$'!$A$25:$AC$426,'Incurred Real 2022$'!AA$1,FALSE)),"",(VLOOKUP($A299,'Incurred Real 2022$'!$A$25:$AC$426,'Incurred Real 2022$'!AA$1,FALSE))*BY299*Incurred_Real!AA$15)</f>
        <v>115390.02920896634</v>
      </c>
      <c r="AB299" s="13">
        <f>IF(ISTEXT(VLOOKUP($A299,'Incurred Real 2022$'!$A$25:$AC$426,'Incurred Real 2022$'!AB$1,FALSE)),"",(VLOOKUP($A299,'Incurred Real 2022$'!$A$25:$AC$426,'Incurred Real 2022$'!AB$1,FALSE))*BZ299*Incurred_Real!AB$15)</f>
        <v>784623.05444292421</v>
      </c>
      <c r="AC299" s="13" t="str">
        <f>IF(ISTEXT(VLOOKUP($A299,'Incurred Real 2022$'!$A$25:$AC$426,'Incurred Real 2022$'!AC$1,FALSE)),"",(VLOOKUP($A299,'Incurred Real 2022$'!$A$25:$AC$426,'Incurred Real 2022$'!AC$1,FALSE))*CA299*Incurred_Real!AC$15)</f>
        <v/>
      </c>
      <c r="AD299" s="221">
        <f t="shared" si="77"/>
        <v>4662850.2563661579</v>
      </c>
      <c r="AE299" s="221">
        <f t="shared" si="78"/>
        <v>4662850.2563661579</v>
      </c>
      <c r="AF299" s="239">
        <f t="shared" si="83"/>
        <v>5249902.6692637643</v>
      </c>
      <c r="AG299" s="222">
        <f t="shared" si="79"/>
        <v>5249902.6692637643</v>
      </c>
      <c r="AH299" s="223">
        <f t="shared" si="86"/>
        <v>1</v>
      </c>
      <c r="AI299" s="224">
        <f t="shared" si="80"/>
        <v>2028</v>
      </c>
      <c r="AJ299" s="225" t="str">
        <f>VLOOKUP($A299,Project_Commissioning!$C$4:$H$355,Project_Commissioning!F$1,FALSE)</f>
        <v/>
      </c>
      <c r="AK299" s="226">
        <f>VLOOKUP($A299,Project_Commissioning!$C$4:$H$355,Project_Commissioning!G$1,FALSE)</f>
        <v>2028</v>
      </c>
      <c r="AL299" s="225" t="str">
        <f>IF(VLOOKUP($A299,Project_Commissioning!$C$4:$H$355,Project_Commissioning!H$1,FALSE)=0,"",VLOOKUP($A299,Project_Commissioning!$C$4:$H$355,Project_Commissioning!H$1,FALSE))</f>
        <v/>
      </c>
      <c r="AM299" s="237">
        <f t="shared" si="84"/>
        <v>4662850.2563661579</v>
      </c>
      <c r="AN299" s="221" cm="1">
        <f t="array" ref="AN299">IF(ROUND(AE299,0)=0,0,LOOKUP(2,1/(F299:AC299&lt;&gt;""),F299:AC299))</f>
        <v>784623.05444292421</v>
      </c>
      <c r="AO299" s="221">
        <f t="shared" si="85"/>
        <v>4662850.2563661579</v>
      </c>
      <c r="AP299" s="79"/>
      <c r="AQ299" s="20"/>
      <c r="AR299" s="245">
        <f>IF(ISNA(VLOOKUP($A299,'Success Asset Classes'!$B$15:$AA$114,'Success Asset Classes'!$AA$1,FALSE)),0,VLOOKUP($A299,'Success Asset Classes'!$B$15:$AA$114,'Success Asset Classes'!$AA$1,FALSE))</f>
        <v>1</v>
      </c>
      <c r="AS299" s="230">
        <f>IF($AR299=0,VLOOKUP(MID($A299,4,5),'Project splits'!$C$5:$AM$346,AS$22,FALSE),IF(ISNA(VLOOKUP($A299,'Success Asset Classes'!$B$15:$BD$377,AS$21,FALSE)),VLOOKUP(MID($A299,4,5),'Project splits'!$C$5:$AM$346,AS$22,FALSE),VLOOKUP($A299,'Success Asset Classes'!$B$15:$BD$377,AS$21,FALSE)))</f>
        <v>0</v>
      </c>
      <c r="AT299" s="230">
        <f>IF($AR299=0,VLOOKUP(MID($A299,4,5),'Project splits'!$C$5:$AM$346,AT$22,FALSE),IF(ISNA(VLOOKUP($A299,'Success Asset Classes'!$B$15:$BD$377,AT$21,FALSE)),VLOOKUP(MID($A299,4,5),'Project splits'!$C$5:$AM$346,AT$22,FALSE),VLOOKUP($A299,'Success Asset Classes'!$B$15:$BD$377,AT$21,FALSE)))</f>
        <v>0</v>
      </c>
      <c r="AU299" s="230">
        <f>IF($AR299=0,VLOOKUP(MID($A299,4,5),'Project splits'!$C$5:$AM$346,AU$22,FALSE),IF(ISNA(VLOOKUP($A299,'Success Asset Classes'!$B$15:$BD$377,AU$21,FALSE)),VLOOKUP(MID($A299,4,5),'Project splits'!$C$5:$AM$346,AU$22,FALSE),VLOOKUP($A299,'Success Asset Classes'!$B$15:$BD$377,AU$21,FALSE)))</f>
        <v>0</v>
      </c>
      <c r="AV299" s="230">
        <f>IF($AR299=0,VLOOKUP(MID($A299,4,5),'Project splits'!$C$5:$AM$346,AV$22,FALSE),IF(ISNA(VLOOKUP($A299,'Success Asset Classes'!$B$15:$BD$377,AV$21,FALSE)),VLOOKUP(MID($A299,4,5),'Project splits'!$C$5:$AM$346,AV$22,FALSE),VLOOKUP($A299,'Success Asset Classes'!$B$15:$BD$377,AV$21,FALSE)))</f>
        <v>1</v>
      </c>
      <c r="AW299" s="230">
        <f>IF($AR299=0,VLOOKUP(MID($A299,4,5),'Project splits'!$C$5:$AM$346,AW$22,FALSE),IF(ISNA(VLOOKUP($A299,'Success Asset Classes'!$B$15:$BD$377,AW$21,FALSE)),VLOOKUP(MID($A299,4,5),'Project splits'!$C$5:$AM$346,AW$22,FALSE),VLOOKUP($A299,'Success Asset Classes'!$B$15:$BD$377,AW$21,FALSE)))</f>
        <v>0</v>
      </c>
      <c r="AX299" s="230">
        <f>IF($AR299=0,VLOOKUP(MID($A299,4,5),'Project splits'!$C$5:$AM$346,AX$22,FALSE),IF(ISNA(VLOOKUP($A299,'Success Asset Classes'!$B$15:$BD$377,AX$21,FALSE)),VLOOKUP(MID($A299,4,5),'Project splits'!$C$5:$AM$346,AX$22,FALSE),VLOOKUP($A299,'Success Asset Classes'!$B$15:$BD$377,AX$21,FALSE)))</f>
        <v>0</v>
      </c>
      <c r="AY299" s="230">
        <f>IF($AR299=0,VLOOKUP(MID($A299,4,5),'Project splits'!$C$5:$AM$346,AY$22,FALSE),IF(ISNA(VLOOKUP($A299,'Success Asset Classes'!$B$15:$BD$377,AY$21,FALSE)),VLOOKUP(MID($A299,4,5),'Project splits'!$C$5:$AM$346,AY$22,FALSE),VLOOKUP($A299,'Success Asset Classes'!$B$15:$BD$377,AY$21,FALSE)))</f>
        <v>0</v>
      </c>
      <c r="AZ299" s="230">
        <f>IF($AR299=0,VLOOKUP(MID($A299,4,5),'Project splits'!$C$5:$AM$346,AZ$22,FALSE),IF(ISNA(VLOOKUP($A299,'Success Asset Classes'!$B$15:$BD$377,AZ$21,FALSE)),VLOOKUP(MID($A299,4,5),'Project splits'!$C$5:$AM$346,AZ$22,FALSE),VLOOKUP($A299,'Success Asset Classes'!$B$15:$BD$377,AZ$21,FALSE)))</f>
        <v>0</v>
      </c>
      <c r="BA299" s="230">
        <f>IF($AR299=0,VLOOKUP(MID($A299,4,5),'Project splits'!$C$5:$AM$346,BA$22,FALSE),IF(ISNA(VLOOKUP($A299,'Success Asset Classes'!$B$15:$BD$377,BA$21,FALSE)),VLOOKUP(MID($A299,4,5),'Project splits'!$C$5:$AM$346,BA$22,FALSE),VLOOKUP($A299,'Success Asset Classes'!$B$15:$BD$377,BA$21,FALSE)))</f>
        <v>0</v>
      </c>
      <c r="BB299" s="230">
        <f>IF($AR299=0,VLOOKUP(MID($A299,4,5),'Project splits'!$C$5:$AM$346,BB$22,FALSE),IF(ISNA(VLOOKUP($A299,'Success Asset Classes'!$B$15:$BD$377,BB$21,FALSE)),VLOOKUP(MID($A299,4,5),'Project splits'!$C$5:$AM$346,BB$22,FALSE),VLOOKUP($A299,'Success Asset Classes'!$B$15:$BD$377,BB$21,FALSE)))</f>
        <v>0</v>
      </c>
      <c r="BC299" s="230">
        <f>IF($AR299=0,VLOOKUP(MID($A299,4,5),'Project splits'!$C$5:$AM$346,BC$22,FALSE),IF(ISNA(VLOOKUP($A299,'Success Asset Classes'!$B$15:$BD$377,BC$21,FALSE)),VLOOKUP(MID($A299,4,5),'Project splits'!$C$5:$AM$346,BC$22,FALSE),VLOOKUP($A299,'Success Asset Classes'!$B$15:$BD$377,BC$21,FALSE)))</f>
        <v>0</v>
      </c>
      <c r="BD299" s="230">
        <f>IF($AR299=0,VLOOKUP(MID($A299,4,5),'Project splits'!$C$5:$AM$346,BD$22,FALSE),IF(ISNA(VLOOKUP($A299,'Success Asset Classes'!$B$15:$BD$377,BD$21,FALSE)),VLOOKUP(MID($A299,4,5),'Project splits'!$C$5:$AM$346,BD$22,FALSE),VLOOKUP($A299,'Success Asset Classes'!$B$15:$BD$377,BD$21,FALSE)))</f>
        <v>0</v>
      </c>
      <c r="BE299" s="230">
        <f>IF($AR299=0,VLOOKUP(MID($A299,4,5),'Project splits'!$C$5:$AM$346,BE$22,FALSE),IF(ISNA(VLOOKUP($A299,'Success Asset Classes'!$B$15:$BD$377,BE$21,FALSE)),VLOOKUP(MID($A299,4,5),'Project splits'!$C$5:$AM$346,BE$22,FALSE),VLOOKUP($A299,'Success Asset Classes'!$B$15:$BD$377,BE$21,FALSE)))</f>
        <v>0</v>
      </c>
      <c r="BF299" s="230">
        <f>IF($AR299=0,VLOOKUP(MID($A299,4,5),'Project splits'!$C$5:$AM$346,BF$22,FALSE),IF(ISNA(VLOOKUP($A299,'Success Asset Classes'!$B$15:$BD$377,BF$21,FALSE)),VLOOKUP(MID($A299,4,5),'Project splits'!$C$5:$AM$346,BF$22,FALSE),VLOOKUP($A299,'Success Asset Classes'!$B$15:$BD$377,BF$21,FALSE)))</f>
        <v>0</v>
      </c>
      <c r="BG299" s="230">
        <f>IF($AR299=0,VLOOKUP(MID($A299,4,5),'Project splits'!$C$5:$AM$346,BG$22,FALSE),IF(ISNA(VLOOKUP($A299,'Success Asset Classes'!$B$15:$BD$377,BG$21,FALSE)),VLOOKUP(MID($A299,4,5),'Project splits'!$C$5:$AM$346,BG$22,FALSE),VLOOKUP($A299,'Success Asset Classes'!$B$15:$BD$377,BG$21,FALSE)))</f>
        <v>0</v>
      </c>
      <c r="BH299" s="230">
        <f>IF($AR299=0,VLOOKUP(MID($A299,4,5),'Project splits'!$C$5:$AM$346,BH$22,FALSE),IF(ISNA(VLOOKUP($A299,'Success Asset Classes'!$B$15:$BD$377,BH$21,FALSE)),VLOOKUP(MID($A299,4,5),'Project splits'!$C$5:$AM$346,BH$22,FALSE),VLOOKUP($A299,'Success Asset Classes'!$B$15:$BD$377,BH$21,FALSE)))</f>
        <v>0</v>
      </c>
      <c r="BI299" s="230">
        <f>IF($AR299=0,VLOOKUP(MID($A299,4,5),'Project splits'!$C$5:$AM$346,BI$22,FALSE),IF(ISNA(VLOOKUP($A299,'Success Asset Classes'!$B$15:$BD$377,BI$21,FALSE)),VLOOKUP(MID($A299,4,5),'Project splits'!$C$5:$AM$346,BI$22,FALSE),VLOOKUP($A299,'Success Asset Classes'!$B$15:$BD$377,BI$21,FALSE)))</f>
        <v>0</v>
      </c>
      <c r="BJ299" s="230">
        <f>IF($AR299=0,VLOOKUP(MID($A299,4,5),'Project splits'!$C$5:$AM$346,BJ$22,FALSE),IF(ISNA(VLOOKUP($A299,'Success Asset Classes'!$B$15:$BD$377,BJ$21,FALSE)),VLOOKUP(MID($A299,4,5),'Project splits'!$C$5:$AM$346,BJ$22,FALSE),VLOOKUP($A299,'Success Asset Classes'!$B$15:$BD$377,BJ$21,FALSE)))</f>
        <v>0</v>
      </c>
      <c r="BK299" s="230">
        <f>IF($AR299=0,VLOOKUP(MID($A299,4,5),'Project splits'!$C$5:$AM$346,BK$22,FALSE),IF(ISNA(VLOOKUP($A299,'Success Asset Classes'!$B$15:$BD$377,BK$21,FALSE)),VLOOKUP(MID($A299,4,5),'Project splits'!$C$5:$AM$346,BK$22,FALSE),VLOOKUP($A299,'Success Asset Classes'!$B$15:$BD$377,BK$21,FALSE)))</f>
        <v>0</v>
      </c>
      <c r="BL299" s="230">
        <f>IF($AR299=0,VLOOKUP(MID($A299,4,5),'Project splits'!$C$5:$AM$346,BL$22,FALSE),IF(ISNA(VLOOKUP($A299,'Success Asset Classes'!$B$15:$BD$377,BL$21,FALSE)),VLOOKUP(MID($A299,4,5),'Project splits'!$C$5:$AM$346,BL$22,FALSE),VLOOKUP($A299,'Success Asset Classes'!$B$15:$BD$377,BL$21,FALSE)))</f>
        <v>0</v>
      </c>
      <c r="BM299" s="230">
        <f>IF($AR299=0,VLOOKUP(MID($A299,4,5),'Project splits'!$C$5:$AM$346,BM$22,FALSE),IF(ISNA(VLOOKUP($A299,'Success Asset Classes'!$B$15:$BD$377,BM$21,FALSE)),VLOOKUP(MID($A299,4,5),'Project splits'!$C$5:$AM$346,BM$22,FALSE),VLOOKUP($A299,'Success Asset Classes'!$B$15:$BD$377,BM$21,FALSE)))</f>
        <v>0</v>
      </c>
      <c r="BN299" s="230">
        <f>IF($AR299=0,VLOOKUP(MID($A299,4,5),'Project splits'!$C$5:$AM$346,BN$22,FALSE),IF(ISNA(VLOOKUP($A299,'Success Asset Classes'!$B$15:$BD$377,BN$21,FALSE)),VLOOKUP(MID($A299,4,5),'Project splits'!$C$5:$AM$346,BN$22,FALSE),VLOOKUP($A299,'Success Asset Classes'!$B$15:$BD$377,BN$21,FALSE)))</f>
        <v>0</v>
      </c>
      <c r="BO299" s="230">
        <f>IF($AR299=0,VLOOKUP(MID($A299,4,5),'Project splits'!$C$5:$AM$346,BO$22,FALSE),IF(ISNA(VLOOKUP($A299,'Success Asset Classes'!$B$15:$BD$377,BO$21,FALSE)),VLOOKUP(MID($A299,4,5),'Project splits'!$C$5:$AM$346,BO$22,FALSE),VLOOKUP($A299,'Success Asset Classes'!$B$15:$BD$377,BO$21,FALSE)))</f>
        <v>0</v>
      </c>
      <c r="BP299" s="230">
        <f>IF($AR299=0,VLOOKUP(MID($A299,4,5),'Project splits'!$C$5:$AM$346,BP$22,FALSE),IF(ISNA(VLOOKUP($A299,'Success Asset Classes'!$B$15:$BD$377,BP$21,FALSE)),VLOOKUP(MID($A299,4,5),'Project splits'!$C$5:$AM$346,BP$22,FALSE),VLOOKUP($A299,'Success Asset Classes'!$B$15:$BD$377,BP$21,FALSE)))</f>
        <v>0</v>
      </c>
      <c r="BQ299" s="230">
        <f>IF($AR299=0,VLOOKUP(MID($A299,4,5),'Project splits'!$C$5:$AM$346,BQ$22,FALSE),IF(ISNA(VLOOKUP($A299,'Success Asset Classes'!$B$15:$BD$377,BQ$21,FALSE)),VLOOKUP(MID($A299,4,5),'Project splits'!$C$5:$AM$346,BQ$22,FALSE),VLOOKUP($A299,'Success Asset Classes'!$B$15:$BD$377,BQ$21,FALSE)))</f>
        <v>0</v>
      </c>
      <c r="BR299" s="230">
        <f>IF($AR299=0,VLOOKUP(MID($A299,4,5),'Project splits'!$C$5:$AM$346,BR$22,FALSE),IF(ISNA(VLOOKUP($A299,'Success Asset Classes'!$B$15:$BD$377,BR$21,FALSE)),VLOOKUP(MID($A299,4,5),'Project splits'!$C$5:$AM$346,BR$22,FALSE),VLOOKUP($A299,'Success Asset Classes'!$B$15:$BD$377,BR$21,FALSE)))</f>
        <v>0</v>
      </c>
      <c r="BS299" s="247">
        <f t="shared" si="81"/>
        <v>1</v>
      </c>
      <c r="BT299" s="249">
        <f>1+IF(ISNA(VLOOKUP($A299,'Project labour content'!$A$7:$D$255,'Project labour content'!$D$1,FALSE)),VLOOKUP($D299,'Project labour content'!$F$6:$G$15,'Project labour content'!$G$1,FALSE),VLOOKUP($A299,'Project labour content'!$A$7:$D$255,'Project labour content'!$D$1,FALSE))*LabEsc22*1</f>
        <v>1.0027204254694582</v>
      </c>
      <c r="BU299" s="249">
        <f>1+IF(ISNA(VLOOKUP($A299,'Project labour content'!$A$7:$D$255,'Project labour content'!$D$1,FALSE)),VLOOKUP($D299,'Project labour content'!$F$6:$G$15,'Project labour content'!$G$1,FALSE),VLOOKUP($A299,'Project labour content'!$A$7:$D$255,'Project labour content'!$D$1,FALSE))*LabEsc23*1</f>
        <v>1.00545390898117</v>
      </c>
      <c r="BV299" s="249">
        <f>1+IF(ISNA(VLOOKUP($A299,'Project labour content'!$A$7:$D$255,'Project labour content'!$D$1,FALSE)),VLOOKUP($D299,'Project labour content'!$F$6:$G$15,'Project labour content'!$G$1,FALSE),VLOOKUP($A299,'Project labour content'!$A$7:$D$255,'Project labour content'!$D$1,FALSE))*LabEsc24*1</f>
        <v>1.0080288504492025</v>
      </c>
      <c r="BW299" s="249">
        <f>1+IF(ISNA(VLOOKUP($A299,'Project labour content'!$A$7:$D$255,'Project labour content'!$D$1,FALSE)),VLOOKUP($D299,'Project labour content'!$F$6:$G$15,'Project labour content'!$G$1,FALSE),VLOOKUP($A299,'Project labour content'!$A$7:$D$255,'Project labour content'!$D$1,FALSE))*LabEsc25*1</f>
        <v>1.0114775553887205</v>
      </c>
      <c r="BX299" s="249">
        <f>1+IF(ISNA(VLOOKUP($A299,'Project labour content'!$A$7:$D$255,'Project labour content'!$D$1,FALSE)),VLOOKUP($D299,'Project labour content'!$F$6:$G$15,'Project labour content'!$G$1,FALSE),VLOOKUP($A299,'Project labour content'!$A$7:$D$255,'Project labour content'!$D$1,FALSE))*LabEsc26*1</f>
        <v>1.0152360689886386</v>
      </c>
      <c r="BY299" s="249">
        <f>1+IF(ISNA(VLOOKUP($A299,'Project labour content'!$A$7:$D$255,'Project labour content'!$D$1,FALSE)),VLOOKUP($D299,'Project labour content'!$F$6:$G$15,'Project labour content'!$G$1,FALSE),VLOOKUP($A299,'Project labour content'!$A$7:$D$255,'Project labour content'!$D$1,FALSE))*LabEsc27*1</f>
        <v>1.0175640344891419</v>
      </c>
      <c r="BZ299" s="249">
        <f>1+IF(ISNA(VLOOKUP($A299,'Project labour content'!$A$7:$D$255,'Project labour content'!$D$1,FALSE)),VLOOKUP($D299,'Project labour content'!$F$6:$G$15,'Project labour content'!$G$1,FALSE),VLOOKUP($A299,'Project labour content'!$A$7:$D$255,'Project labour content'!$D$1,FALSE))*LabEsc28*1</f>
        <v>1.0193169925110206</v>
      </c>
      <c r="CA299" s="249">
        <f>1+IF(ISNA(VLOOKUP($A299,'Project labour content'!$A$7:$D$255,'Project labour content'!$D$1,FALSE)),VLOOKUP($D299,'Project labour content'!$F$6:$G$15,'Project labour content'!$G$1,FALSE),VLOOKUP($A299,'Project labour content'!$A$7:$D$255,'Project labour content'!$D$1,FALSE))*LabEsc29*1</f>
        <v>1.0221301395445319</v>
      </c>
      <c r="CB299" s="250" t="str">
        <f>IF(ISNA(VLOOKUP($A299,'Project labour content'!$A$7:$D$255,'Project labour content'!$D$1,FALSE)),"Category","Project")</f>
        <v>Project</v>
      </c>
      <c r="CD299" s="247" t="str">
        <f t="shared" si="82"/>
        <v>15084</v>
      </c>
      <c r="CE299" s="3"/>
    </row>
    <row r="300" spans="1:83" x14ac:dyDescent="0.15">
      <c r="A300" s="11" t="s">
        <v>946</v>
      </c>
      <c r="B300" s="11" t="str">
        <f>VLOOKUP($A300,'Incurred Real 2022$'!$A$25:$AC$426,'Incurred Real 2022$'!B$1,FALSE)</f>
        <v>Energy Management System Technical Upgrade 2024-2028</v>
      </c>
      <c r="C300" s="11" t="str">
        <f>VLOOKUP($A300,'Incurred Real 2022$'!$A$25:$AC$426,'Incurred Real 2022$'!C$1,FALSE)</f>
        <v>ExAnte</v>
      </c>
      <c r="D300" s="11" t="str">
        <f>VLOOKUP($A300,'Incurred Real 2022$'!$A$25:$AC$426,'Incurred Real 2022$'!D$1,FALSE)</f>
        <v>Replacement</v>
      </c>
      <c r="E300" s="11" t="str">
        <f>VLOOKUP($A300,'Incurred Real 2022$'!$A$25:$AC$426,'Incurred Real 2022$'!E$1,FALSE)</f>
        <v>Potential</v>
      </c>
      <c r="F300" s="105" t="str">
        <f>IF(VLOOKUP($A300,'Incurred Real 2022$'!$A$25:$AC$426,'Incurred Real 2022$'!F$1,FALSE)=0,"",VLOOKUP($A300,'Incurred Real 2022$'!$A$25:$AC$426,'Incurred Real 2022$'!F$1,FALSE))</f>
        <v/>
      </c>
      <c r="G300" s="105" t="str">
        <f>IF(VLOOKUP($A300,'Incurred Real 2022$'!$A$25:$AC$426,'Incurred Real 2022$'!G$1,FALSE)=0,"",VLOOKUP($A300,'Incurred Real 2022$'!$A$25:$AC$426,'Incurred Real 2022$'!G$1,FALSE))</f>
        <v/>
      </c>
      <c r="H300" s="105" t="str">
        <f>IF(VLOOKUP($A300,'Incurred Real 2022$'!$A$25:$AC$426,'Incurred Real 2022$'!H$1,FALSE)=0,"",VLOOKUP($A300,'Incurred Real 2022$'!$A$25:$AC$426,'Incurred Real 2022$'!H$1,FALSE))</f>
        <v/>
      </c>
      <c r="I300" s="105" t="str">
        <f>IF(VLOOKUP($A300,'Incurred Real 2022$'!$A$25:$AC$426,'Incurred Real 2022$'!I$1,FALSE)=0,"",VLOOKUP($A300,'Incurred Real 2022$'!$A$25:$AC$426,'Incurred Real 2022$'!I$1,FALSE))</f>
        <v/>
      </c>
      <c r="J300" s="105" t="str">
        <f>IF(VLOOKUP($A300,'Incurred Real 2022$'!$A$25:$AC$426,'Incurred Real 2022$'!J$1,FALSE)=0,"",VLOOKUP($A300,'Incurred Real 2022$'!$A$25:$AC$426,'Incurred Real 2022$'!J$1,FALSE))</f>
        <v/>
      </c>
      <c r="K300" s="105" t="str">
        <f>IF(VLOOKUP($A300,'Incurred Real 2022$'!$A$25:$AC$426,'Incurred Real 2022$'!K$1,FALSE)=0,"",VLOOKUP($A300,'Incurred Real 2022$'!$A$25:$AC$426,'Incurred Real 2022$'!K$1,FALSE))</f>
        <v/>
      </c>
      <c r="L300" s="105" t="str">
        <f>IF(VLOOKUP($A300,'Incurred Real 2022$'!$A$25:$AC$426,'Incurred Real 2022$'!L$1,FALSE)=0,"",VLOOKUP($A300,'Incurred Real 2022$'!$A$25:$AC$426,'Incurred Real 2022$'!L$1,FALSE))</f>
        <v/>
      </c>
      <c r="M300" s="105" t="str">
        <f>IF(VLOOKUP($A300,'Incurred Real 2022$'!$A$25:$AC$426,'Incurred Real 2022$'!M$1,FALSE)=0,"",VLOOKUP($A300,'Incurred Real 2022$'!$A$25:$AC$426,'Incurred Real 2022$'!M$1,FALSE))</f>
        <v/>
      </c>
      <c r="N300" s="105" t="str">
        <f>IF(VLOOKUP($A300,'Incurred Real 2022$'!$A$25:$AC$426,'Incurred Real 2022$'!N$1,FALSE)=0,"",VLOOKUP($A300,'Incurred Real 2022$'!$A$25:$AC$426,'Incurred Real 2022$'!N$1,FALSE))</f>
        <v/>
      </c>
      <c r="O300" s="105" t="str">
        <f>IF(VLOOKUP($A300,'Incurred Real 2022$'!$A$25:$AC$426,'Incurred Real 2022$'!O$1,FALSE)=0,"",VLOOKUP($A300,'Incurred Real 2022$'!$A$25:$AC$426,'Incurred Real 2022$'!O$1,FALSE))</f>
        <v/>
      </c>
      <c r="P300" s="105" t="str">
        <f>IF(VLOOKUP($A300,'Incurred Real 2022$'!$A$25:$AC$426,'Incurred Real 2022$'!P$1,FALSE)=0,"",VLOOKUP($A300,'Incurred Real 2022$'!$A$25:$AC$426,'Incurred Real 2022$'!P$1,FALSE))</f>
        <v/>
      </c>
      <c r="Q300" s="105" t="str">
        <f>IF(VLOOKUP($A300,'Incurred Real 2022$'!$A$25:$AC$426,'Incurred Real 2022$'!Q$1,FALSE)=0,"",VLOOKUP($A300,'Incurred Real 2022$'!$A$25:$AC$426,'Incurred Real 2022$'!Q$1,FALSE))</f>
        <v/>
      </c>
      <c r="R300" s="105" t="str">
        <f>IF(VLOOKUP($A300,'Incurred Real 2022$'!$A$25:$AC$426,'Incurred Real 2022$'!R$1,FALSE)=0,"",VLOOKUP($A300,'Incurred Real 2022$'!$A$25:$AC$426,'Incurred Real 2022$'!R$1,FALSE))</f>
        <v/>
      </c>
      <c r="S300" s="105" t="str">
        <f>IF(VLOOKUP($A300,'Incurred Real 2022$'!$A$25:$AC$426,'Incurred Real 2022$'!S$1,FALSE)=0,"",VLOOKUP($A300,'Incurred Real 2022$'!$A$25:$AC$426,'Incurred Real 2022$'!S$1,FALSE))</f>
        <v/>
      </c>
      <c r="T300" s="105" t="str">
        <f>IF(VLOOKUP($A300,'Incurred Real 2022$'!$A$25:$AC$426,'Incurred Real 2022$'!T$1,FALSE)=0,"",VLOOKUP($A300,'Incurred Real 2022$'!$A$25:$AC$426,'Incurred Real 2022$'!T$1,FALSE))</f>
        <v/>
      </c>
      <c r="U300" s="105" t="str">
        <f>IF(VLOOKUP($A300,'Incurred Real 2022$'!$A$25:$AC$426,'Incurred Real 2022$'!U$1,FALSE)=0,"",VLOOKUP($A300,'Incurred Real 2022$'!$A$25:$AC$426,'Incurred Real 2022$'!U$1,FALSE))</f>
        <v/>
      </c>
      <c r="V300" s="13" t="str">
        <f>IF(ISTEXT(VLOOKUP($A300,'Incurred Real 2022$'!$A$25:$AC$426,'Incurred Real 2022$'!V$1,FALSE)),"",(VLOOKUP($A300,'Incurred Real 2022$'!$A$25:$AC$426,'Incurred Real 2022$'!V$1,FALSE))*BT300*Incurred_Real!V$15)</f>
        <v/>
      </c>
      <c r="W300" s="13" t="str">
        <f>IF(ISTEXT(VLOOKUP($A300,'Incurred Real 2022$'!$A$25:$AC$426,'Incurred Real 2022$'!W$1,FALSE)),"",(VLOOKUP($A300,'Incurred Real 2022$'!$A$25:$AC$426,'Incurred Real 2022$'!W$1,FALSE))*BU300*Incurred_Real!W$15)</f>
        <v/>
      </c>
      <c r="X300" s="220">
        <f>IF(ISTEXT(VLOOKUP($A300,'Incurred Real 2022$'!$A$25:$AC$426,'Incurred Real 2022$'!X$1,FALSE)),"",(VLOOKUP($A300,'Incurred Real 2022$'!$A$25:$AC$426,'Incurred Real 2022$'!X$1,FALSE))*BV300*Incurred_Real!X$15)</f>
        <v>1787923.7571954515</v>
      </c>
      <c r="Y300" s="217">
        <f>IF(ISTEXT(VLOOKUP($A300,'Incurred Real 2022$'!$A$25:$AC$426,'Incurred Real 2022$'!Y$1,FALSE)),"",(VLOOKUP($A300,'Incurred Real 2022$'!$A$25:$AC$426,'Incurred Real 2022$'!Y$1,FALSE))*BW300*Incurred_Real!Y$15)</f>
        <v>1796016.2601671079</v>
      </c>
      <c r="Z300" s="13">
        <f>IF(ISTEXT(VLOOKUP($A300,'Incurred Real 2022$'!$A$25:$AC$426,'Incurred Real 2022$'!Z$1,FALSE)),"",(VLOOKUP($A300,'Incurred Real 2022$'!$A$25:$AC$426,'Incurred Real 2022$'!Z$1,FALSE))*BX300*Incurred_Real!Z$15)</f>
        <v>902417.86982785887</v>
      </c>
      <c r="AA300" s="13">
        <f>IF(ISTEXT(VLOOKUP($A300,'Incurred Real 2022$'!$A$25:$AC$426,'Incurred Real 2022$'!AA$1,FALSE)),"",(VLOOKUP($A300,'Incurred Real 2022$'!$A$25:$AC$426,'Incurred Real 2022$'!AA$1,FALSE))*BY300*Incurred_Real!AA$15)</f>
        <v>1810298.3895666627</v>
      </c>
      <c r="AB300" s="13">
        <f>IF(ISTEXT(VLOOKUP($A300,'Incurred Real 2022$'!$A$25:$AC$426,'Incurred Real 2022$'!AB$1,FALSE)),"",(VLOOKUP($A300,'Incurred Real 2022$'!$A$25:$AC$426,'Incurred Real 2022$'!AB$1,FALSE))*BZ300*Incurred_Real!AB$15)</f>
        <v>2721617.6474244064</v>
      </c>
      <c r="AC300" s="13" t="str">
        <f>IF(ISTEXT(VLOOKUP($A300,'Incurred Real 2022$'!$A$25:$AC$426,'Incurred Real 2022$'!AC$1,FALSE)),"",(VLOOKUP($A300,'Incurred Real 2022$'!$A$25:$AC$426,'Incurred Real 2022$'!AC$1,FALSE))*CA300*Incurred_Real!AC$15)</f>
        <v/>
      </c>
      <c r="AD300" s="221">
        <f t="shared" si="77"/>
        <v>9018273.9241814874</v>
      </c>
      <c r="AE300" s="221">
        <f t="shared" si="78"/>
        <v>9018273.9241814874</v>
      </c>
      <c r="AF300" s="239">
        <f t="shared" si="83"/>
        <v>10153673.771117205</v>
      </c>
      <c r="AG300" s="222">
        <f t="shared" si="79"/>
        <v>10153673.771117205</v>
      </c>
      <c r="AH300" s="223">
        <f t="shared" si="86"/>
        <v>1</v>
      </c>
      <c r="AI300" s="224">
        <f t="shared" si="80"/>
        <v>2028</v>
      </c>
      <c r="AJ300" s="225" t="str">
        <f>VLOOKUP($A300,Project_Commissioning!$C$4:$H$355,Project_Commissioning!F$1,FALSE)</f>
        <v/>
      </c>
      <c r="AK300" s="226">
        <f>VLOOKUP($A300,Project_Commissioning!$C$4:$H$355,Project_Commissioning!G$1,FALSE)</f>
        <v>2028</v>
      </c>
      <c r="AL300" s="225" t="str">
        <f>IF(VLOOKUP($A300,Project_Commissioning!$C$4:$H$355,Project_Commissioning!H$1,FALSE)=0,"",VLOOKUP($A300,Project_Commissioning!$C$4:$H$355,Project_Commissioning!H$1,FALSE))</f>
        <v/>
      </c>
      <c r="AM300" s="237">
        <f t="shared" si="84"/>
        <v>9018273.9241814874</v>
      </c>
      <c r="AN300" s="221" cm="1">
        <f t="array" ref="AN300">IF(ROUND(AE300,0)=0,0,LOOKUP(2,1/(F300:AC300&lt;&gt;""),F300:AC300))</f>
        <v>2721617.6474244064</v>
      </c>
      <c r="AO300" s="221">
        <f t="shared" si="85"/>
        <v>9018273.9241814874</v>
      </c>
      <c r="AP300" s="79"/>
      <c r="AQ300" s="20"/>
      <c r="AR300" s="245">
        <f>IF(ISNA(VLOOKUP($A300,'Success Asset Classes'!$B$15:$AA$114,'Success Asset Classes'!$AA$1,FALSE)),0,VLOOKUP($A300,'Success Asset Classes'!$B$15:$AA$114,'Success Asset Classes'!$AA$1,FALSE))</f>
        <v>1</v>
      </c>
      <c r="AS300" s="230">
        <f>IF($AR300=0,VLOOKUP(MID($A300,4,5),'Project splits'!$C$5:$AM$346,AS$22,FALSE),IF(ISNA(VLOOKUP($A300,'Success Asset Classes'!$B$15:$BD$377,AS$21,FALSE)),VLOOKUP(MID($A300,4,5),'Project splits'!$C$5:$AM$346,AS$22,FALSE),VLOOKUP($A300,'Success Asset Classes'!$B$15:$BD$377,AS$21,FALSE)))</f>
        <v>0</v>
      </c>
      <c r="AT300" s="230">
        <f>IF($AR300=0,VLOOKUP(MID($A300,4,5),'Project splits'!$C$5:$AM$346,AT$22,FALSE),IF(ISNA(VLOOKUP($A300,'Success Asset Classes'!$B$15:$BD$377,AT$21,FALSE)),VLOOKUP(MID($A300,4,5),'Project splits'!$C$5:$AM$346,AT$22,FALSE),VLOOKUP($A300,'Success Asset Classes'!$B$15:$BD$377,AT$21,FALSE)))</f>
        <v>0</v>
      </c>
      <c r="AU300" s="230">
        <f>IF($AR300=0,VLOOKUP(MID($A300,4,5),'Project splits'!$C$5:$AM$346,AU$22,FALSE),IF(ISNA(VLOOKUP($A300,'Success Asset Classes'!$B$15:$BD$377,AU$21,FALSE)),VLOOKUP(MID($A300,4,5),'Project splits'!$C$5:$AM$346,AU$22,FALSE),VLOOKUP($A300,'Success Asset Classes'!$B$15:$BD$377,AU$21,FALSE)))</f>
        <v>0</v>
      </c>
      <c r="AV300" s="230">
        <f>IF($AR300=0,VLOOKUP(MID($A300,4,5),'Project splits'!$C$5:$AM$346,AV$22,FALSE),IF(ISNA(VLOOKUP($A300,'Success Asset Classes'!$B$15:$BD$377,AV$21,FALSE)),VLOOKUP(MID($A300,4,5),'Project splits'!$C$5:$AM$346,AV$22,FALSE),VLOOKUP($A300,'Success Asset Classes'!$B$15:$BD$377,AV$21,FALSE)))</f>
        <v>1</v>
      </c>
      <c r="AW300" s="230">
        <f>IF($AR300=0,VLOOKUP(MID($A300,4,5),'Project splits'!$C$5:$AM$346,AW$22,FALSE),IF(ISNA(VLOOKUP($A300,'Success Asset Classes'!$B$15:$BD$377,AW$21,FALSE)),VLOOKUP(MID($A300,4,5),'Project splits'!$C$5:$AM$346,AW$22,FALSE),VLOOKUP($A300,'Success Asset Classes'!$B$15:$BD$377,AW$21,FALSE)))</f>
        <v>0</v>
      </c>
      <c r="AX300" s="230">
        <f>IF($AR300=0,VLOOKUP(MID($A300,4,5),'Project splits'!$C$5:$AM$346,AX$22,FALSE),IF(ISNA(VLOOKUP($A300,'Success Asset Classes'!$B$15:$BD$377,AX$21,FALSE)),VLOOKUP(MID($A300,4,5),'Project splits'!$C$5:$AM$346,AX$22,FALSE),VLOOKUP($A300,'Success Asset Classes'!$B$15:$BD$377,AX$21,FALSE)))</f>
        <v>0</v>
      </c>
      <c r="AY300" s="230">
        <f>IF($AR300=0,VLOOKUP(MID($A300,4,5),'Project splits'!$C$5:$AM$346,AY$22,FALSE),IF(ISNA(VLOOKUP($A300,'Success Asset Classes'!$B$15:$BD$377,AY$21,FALSE)),VLOOKUP(MID($A300,4,5),'Project splits'!$C$5:$AM$346,AY$22,FALSE),VLOOKUP($A300,'Success Asset Classes'!$B$15:$BD$377,AY$21,FALSE)))</f>
        <v>0</v>
      </c>
      <c r="AZ300" s="230">
        <f>IF($AR300=0,VLOOKUP(MID($A300,4,5),'Project splits'!$C$5:$AM$346,AZ$22,FALSE),IF(ISNA(VLOOKUP($A300,'Success Asset Classes'!$B$15:$BD$377,AZ$21,FALSE)),VLOOKUP(MID($A300,4,5),'Project splits'!$C$5:$AM$346,AZ$22,FALSE),VLOOKUP($A300,'Success Asset Classes'!$B$15:$BD$377,AZ$21,FALSE)))</f>
        <v>0</v>
      </c>
      <c r="BA300" s="230">
        <f>IF($AR300=0,VLOOKUP(MID($A300,4,5),'Project splits'!$C$5:$AM$346,BA$22,FALSE),IF(ISNA(VLOOKUP($A300,'Success Asset Classes'!$B$15:$BD$377,BA$21,FALSE)),VLOOKUP(MID($A300,4,5),'Project splits'!$C$5:$AM$346,BA$22,FALSE),VLOOKUP($A300,'Success Asset Classes'!$B$15:$BD$377,BA$21,FALSE)))</f>
        <v>0</v>
      </c>
      <c r="BB300" s="230">
        <f>IF($AR300=0,VLOOKUP(MID($A300,4,5),'Project splits'!$C$5:$AM$346,BB$22,FALSE),IF(ISNA(VLOOKUP($A300,'Success Asset Classes'!$B$15:$BD$377,BB$21,FALSE)),VLOOKUP(MID($A300,4,5),'Project splits'!$C$5:$AM$346,BB$22,FALSE),VLOOKUP($A300,'Success Asset Classes'!$B$15:$BD$377,BB$21,FALSE)))</f>
        <v>0</v>
      </c>
      <c r="BC300" s="230">
        <f>IF($AR300=0,VLOOKUP(MID($A300,4,5),'Project splits'!$C$5:$AM$346,BC$22,FALSE),IF(ISNA(VLOOKUP($A300,'Success Asset Classes'!$B$15:$BD$377,BC$21,FALSE)),VLOOKUP(MID($A300,4,5),'Project splits'!$C$5:$AM$346,BC$22,FALSE),VLOOKUP($A300,'Success Asset Classes'!$B$15:$BD$377,BC$21,FALSE)))</f>
        <v>0</v>
      </c>
      <c r="BD300" s="230">
        <f>IF($AR300=0,VLOOKUP(MID($A300,4,5),'Project splits'!$C$5:$AM$346,BD$22,FALSE),IF(ISNA(VLOOKUP($A300,'Success Asset Classes'!$B$15:$BD$377,BD$21,FALSE)),VLOOKUP(MID($A300,4,5),'Project splits'!$C$5:$AM$346,BD$22,FALSE),VLOOKUP($A300,'Success Asset Classes'!$B$15:$BD$377,BD$21,FALSE)))</f>
        <v>0</v>
      </c>
      <c r="BE300" s="230">
        <f>IF($AR300=0,VLOOKUP(MID($A300,4,5),'Project splits'!$C$5:$AM$346,BE$22,FALSE),IF(ISNA(VLOOKUP($A300,'Success Asset Classes'!$B$15:$BD$377,BE$21,FALSE)),VLOOKUP(MID($A300,4,5),'Project splits'!$C$5:$AM$346,BE$22,FALSE),VLOOKUP($A300,'Success Asset Classes'!$B$15:$BD$377,BE$21,FALSE)))</f>
        <v>0</v>
      </c>
      <c r="BF300" s="230">
        <f>IF($AR300=0,VLOOKUP(MID($A300,4,5),'Project splits'!$C$5:$AM$346,BF$22,FALSE),IF(ISNA(VLOOKUP($A300,'Success Asset Classes'!$B$15:$BD$377,BF$21,FALSE)),VLOOKUP(MID($A300,4,5),'Project splits'!$C$5:$AM$346,BF$22,FALSE),VLOOKUP($A300,'Success Asset Classes'!$B$15:$BD$377,BF$21,FALSE)))</f>
        <v>0</v>
      </c>
      <c r="BG300" s="230">
        <f>IF($AR300=0,VLOOKUP(MID($A300,4,5),'Project splits'!$C$5:$AM$346,BG$22,FALSE),IF(ISNA(VLOOKUP($A300,'Success Asset Classes'!$B$15:$BD$377,BG$21,FALSE)),VLOOKUP(MID($A300,4,5),'Project splits'!$C$5:$AM$346,BG$22,FALSE),VLOOKUP($A300,'Success Asset Classes'!$B$15:$BD$377,BG$21,FALSE)))</f>
        <v>0</v>
      </c>
      <c r="BH300" s="230">
        <f>IF($AR300=0,VLOOKUP(MID($A300,4,5),'Project splits'!$C$5:$AM$346,BH$22,FALSE),IF(ISNA(VLOOKUP($A300,'Success Asset Classes'!$B$15:$BD$377,BH$21,FALSE)),VLOOKUP(MID($A300,4,5),'Project splits'!$C$5:$AM$346,BH$22,FALSE),VLOOKUP($A300,'Success Asset Classes'!$B$15:$BD$377,BH$21,FALSE)))</f>
        <v>0</v>
      </c>
      <c r="BI300" s="230">
        <f>IF($AR300=0,VLOOKUP(MID($A300,4,5),'Project splits'!$C$5:$AM$346,BI$22,FALSE),IF(ISNA(VLOOKUP($A300,'Success Asset Classes'!$B$15:$BD$377,BI$21,FALSE)),VLOOKUP(MID($A300,4,5),'Project splits'!$C$5:$AM$346,BI$22,FALSE),VLOOKUP($A300,'Success Asset Classes'!$B$15:$BD$377,BI$21,FALSE)))</f>
        <v>0</v>
      </c>
      <c r="BJ300" s="230">
        <f>IF($AR300=0,VLOOKUP(MID($A300,4,5),'Project splits'!$C$5:$AM$346,BJ$22,FALSE),IF(ISNA(VLOOKUP($A300,'Success Asset Classes'!$B$15:$BD$377,BJ$21,FALSE)),VLOOKUP(MID($A300,4,5),'Project splits'!$C$5:$AM$346,BJ$22,FALSE),VLOOKUP($A300,'Success Asset Classes'!$B$15:$BD$377,BJ$21,FALSE)))</f>
        <v>0</v>
      </c>
      <c r="BK300" s="230">
        <f>IF($AR300=0,VLOOKUP(MID($A300,4,5),'Project splits'!$C$5:$AM$346,BK$22,FALSE),IF(ISNA(VLOOKUP($A300,'Success Asset Classes'!$B$15:$BD$377,BK$21,FALSE)),VLOOKUP(MID($A300,4,5),'Project splits'!$C$5:$AM$346,BK$22,FALSE),VLOOKUP($A300,'Success Asset Classes'!$B$15:$BD$377,BK$21,FALSE)))</f>
        <v>0</v>
      </c>
      <c r="BL300" s="230">
        <f>IF($AR300=0,VLOOKUP(MID($A300,4,5),'Project splits'!$C$5:$AM$346,BL$22,FALSE),IF(ISNA(VLOOKUP($A300,'Success Asset Classes'!$B$15:$BD$377,BL$21,FALSE)),VLOOKUP(MID($A300,4,5),'Project splits'!$C$5:$AM$346,BL$22,FALSE),VLOOKUP($A300,'Success Asset Classes'!$B$15:$BD$377,BL$21,FALSE)))</f>
        <v>0</v>
      </c>
      <c r="BM300" s="230">
        <f>IF($AR300=0,VLOOKUP(MID($A300,4,5),'Project splits'!$C$5:$AM$346,BM$22,FALSE),IF(ISNA(VLOOKUP($A300,'Success Asset Classes'!$B$15:$BD$377,BM$21,FALSE)),VLOOKUP(MID($A300,4,5),'Project splits'!$C$5:$AM$346,BM$22,FALSE),VLOOKUP($A300,'Success Asset Classes'!$B$15:$BD$377,BM$21,FALSE)))</f>
        <v>0</v>
      </c>
      <c r="BN300" s="230">
        <f>IF($AR300=0,VLOOKUP(MID($A300,4,5),'Project splits'!$C$5:$AM$346,BN$22,FALSE),IF(ISNA(VLOOKUP($A300,'Success Asset Classes'!$B$15:$BD$377,BN$21,FALSE)),VLOOKUP(MID($A300,4,5),'Project splits'!$C$5:$AM$346,BN$22,FALSE),VLOOKUP($A300,'Success Asset Classes'!$B$15:$BD$377,BN$21,FALSE)))</f>
        <v>0</v>
      </c>
      <c r="BO300" s="230">
        <f>IF($AR300=0,VLOOKUP(MID($A300,4,5),'Project splits'!$C$5:$AM$346,BO$22,FALSE),IF(ISNA(VLOOKUP($A300,'Success Asset Classes'!$B$15:$BD$377,BO$21,FALSE)),VLOOKUP(MID($A300,4,5),'Project splits'!$C$5:$AM$346,BO$22,FALSE),VLOOKUP($A300,'Success Asset Classes'!$B$15:$BD$377,BO$21,FALSE)))</f>
        <v>0</v>
      </c>
      <c r="BP300" s="230">
        <f>IF($AR300=0,VLOOKUP(MID($A300,4,5),'Project splits'!$C$5:$AM$346,BP$22,FALSE),IF(ISNA(VLOOKUP($A300,'Success Asset Classes'!$B$15:$BD$377,BP$21,FALSE)),VLOOKUP(MID($A300,4,5),'Project splits'!$C$5:$AM$346,BP$22,FALSE),VLOOKUP($A300,'Success Asset Classes'!$B$15:$BD$377,BP$21,FALSE)))</f>
        <v>0</v>
      </c>
      <c r="BQ300" s="230">
        <f>IF($AR300=0,VLOOKUP(MID($A300,4,5),'Project splits'!$C$5:$AM$346,BQ$22,FALSE),IF(ISNA(VLOOKUP($A300,'Success Asset Classes'!$B$15:$BD$377,BQ$21,FALSE)),VLOOKUP(MID($A300,4,5),'Project splits'!$C$5:$AM$346,BQ$22,FALSE),VLOOKUP($A300,'Success Asset Classes'!$B$15:$BD$377,BQ$21,FALSE)))</f>
        <v>0</v>
      </c>
      <c r="BR300" s="230">
        <f>IF($AR300=0,VLOOKUP(MID($A300,4,5),'Project splits'!$C$5:$AM$346,BR$22,FALSE),IF(ISNA(VLOOKUP($A300,'Success Asset Classes'!$B$15:$BD$377,BR$21,FALSE)),VLOOKUP(MID($A300,4,5),'Project splits'!$C$5:$AM$346,BR$22,FALSE),VLOOKUP($A300,'Success Asset Classes'!$B$15:$BD$377,BR$21,FALSE)))</f>
        <v>0</v>
      </c>
      <c r="BS300" s="247">
        <f t="shared" si="81"/>
        <v>1</v>
      </c>
      <c r="BT300" s="249">
        <f>1+IF(ISNA(VLOOKUP($A300,'Project labour content'!$A$7:$D$255,'Project labour content'!$D$1,FALSE)),VLOOKUP($D300,'Project labour content'!$F$6:$G$15,'Project labour content'!$G$1,FALSE),VLOOKUP($A300,'Project labour content'!$A$7:$D$255,'Project labour content'!$D$1,FALSE))*LabEsc22*1</f>
        <v>1.0036084048522971</v>
      </c>
      <c r="BU300" s="249">
        <f>1+IF(ISNA(VLOOKUP($A300,'Project labour content'!$A$7:$D$255,'Project labour content'!$D$1,FALSE)),VLOOKUP($D300,'Project labour content'!$F$6:$G$15,'Project labour content'!$G$1,FALSE),VLOOKUP($A300,'Project labour content'!$A$7:$D$255,'Project labour content'!$D$1,FALSE))*LabEsc23*1</f>
        <v>1.0072341300478853</v>
      </c>
      <c r="BV300" s="249">
        <f>1+IF(ISNA(VLOOKUP($A300,'Project labour content'!$A$7:$D$255,'Project labour content'!$D$1,FALSE)),VLOOKUP($D300,'Project labour content'!$F$6:$G$15,'Project labour content'!$G$1,FALSE),VLOOKUP($A300,'Project labour content'!$A$7:$D$255,'Project labour content'!$D$1,FALSE))*LabEsc24*1</f>
        <v>1.0106495631821293</v>
      </c>
      <c r="BW300" s="249">
        <f>1+IF(ISNA(VLOOKUP($A300,'Project labour content'!$A$7:$D$255,'Project labour content'!$D$1,FALSE)),VLOOKUP($D300,'Project labour content'!$F$6:$G$15,'Project labour content'!$G$1,FALSE),VLOOKUP($A300,'Project labour content'!$A$7:$D$255,'Project labour content'!$D$1,FALSE))*LabEsc25*1</f>
        <v>1.0152239666265936</v>
      </c>
      <c r="BX300" s="249">
        <f>1+IF(ISNA(VLOOKUP($A300,'Project labour content'!$A$7:$D$255,'Project labour content'!$D$1,FALSE)),VLOOKUP($D300,'Project labour content'!$F$6:$G$15,'Project labour content'!$G$1,FALSE),VLOOKUP($A300,'Project labour content'!$A$7:$D$255,'Project labour content'!$D$1,FALSE))*LabEsc26*1</f>
        <v>1.0202093039804856</v>
      </c>
      <c r="BY300" s="249">
        <f>1+IF(ISNA(VLOOKUP($A300,'Project labour content'!$A$7:$D$255,'Project labour content'!$D$1,FALSE)),VLOOKUP($D300,'Project labour content'!$F$6:$G$15,'Project labour content'!$G$1,FALSE),VLOOKUP($A300,'Project labour content'!$A$7:$D$255,'Project labour content'!$D$1,FALSE))*LabEsc27*1</f>
        <v>1.0232971452399884</v>
      </c>
      <c r="BZ300" s="249">
        <f>1+IF(ISNA(VLOOKUP($A300,'Project labour content'!$A$7:$D$255,'Project labour content'!$D$1,FALSE)),VLOOKUP($D300,'Project labour content'!$F$6:$G$15,'Project labour content'!$G$1,FALSE),VLOOKUP($A300,'Project labour content'!$A$7:$D$255,'Project labour content'!$D$1,FALSE))*LabEsc28*1</f>
        <v>1.025622289708394</v>
      </c>
      <c r="CA300" s="249">
        <f>1+IF(ISNA(VLOOKUP($A300,'Project labour content'!$A$7:$D$255,'Project labour content'!$D$1,FALSE)),VLOOKUP($D300,'Project labour content'!$F$6:$G$15,'Project labour content'!$G$1,FALSE),VLOOKUP($A300,'Project labour content'!$A$7:$D$255,'Project labour content'!$D$1,FALSE))*LabEsc29*1</f>
        <v>1.0293536815512916</v>
      </c>
      <c r="CB300" s="250" t="str">
        <f>IF(ISNA(VLOOKUP($A300,'Project labour content'!$A$7:$D$255,'Project labour content'!$D$1,FALSE)),"Category","Project")</f>
        <v>Project</v>
      </c>
      <c r="CD300" s="247" t="str">
        <f t="shared" si="82"/>
        <v>15085</v>
      </c>
      <c r="CE300" s="3"/>
    </row>
    <row r="301" spans="1:83" x14ac:dyDescent="0.15">
      <c r="A301" s="11" t="s">
        <v>923</v>
      </c>
      <c r="B301" s="11" t="str">
        <f>VLOOKUP($A301,'Incurred Real 2022$'!$A$25:$AC$426,'Incurred Real 2022$'!B$1,FALSE)</f>
        <v>Enterprise Document Management System Implementation Phase 2</v>
      </c>
      <c r="C301" s="11" t="str">
        <f>VLOOKUP($A301,'Incurred Real 2022$'!$A$25:$AC$426,'Incurred Real 2022$'!C$1,FALSE)</f>
        <v>ExAnte</v>
      </c>
      <c r="D301" s="11" t="str">
        <f>VLOOKUP($A301,'Incurred Real 2022$'!$A$25:$AC$426,'Incurred Real 2022$'!D$1,FALSE)</f>
        <v>Information Technology</v>
      </c>
      <c r="E301" s="11" t="str">
        <f>VLOOKUP($A301,'Incurred Real 2022$'!$A$25:$AC$426,'Incurred Real 2022$'!E$1,FALSE)</f>
        <v>Potential</v>
      </c>
      <c r="F301" s="105" t="str">
        <f>IF(VLOOKUP($A301,'Incurred Real 2022$'!$A$25:$AC$426,'Incurred Real 2022$'!F$1,FALSE)=0,"",VLOOKUP($A301,'Incurred Real 2022$'!$A$25:$AC$426,'Incurred Real 2022$'!F$1,FALSE))</f>
        <v/>
      </c>
      <c r="G301" s="105" t="str">
        <f>IF(VLOOKUP($A301,'Incurred Real 2022$'!$A$25:$AC$426,'Incurred Real 2022$'!G$1,FALSE)=0,"",VLOOKUP($A301,'Incurred Real 2022$'!$A$25:$AC$426,'Incurred Real 2022$'!G$1,FALSE))</f>
        <v/>
      </c>
      <c r="H301" s="105" t="str">
        <f>IF(VLOOKUP($A301,'Incurred Real 2022$'!$A$25:$AC$426,'Incurred Real 2022$'!H$1,FALSE)=0,"",VLOOKUP($A301,'Incurred Real 2022$'!$A$25:$AC$426,'Incurred Real 2022$'!H$1,FALSE))</f>
        <v/>
      </c>
      <c r="I301" s="105" t="str">
        <f>IF(VLOOKUP($A301,'Incurred Real 2022$'!$A$25:$AC$426,'Incurred Real 2022$'!I$1,FALSE)=0,"",VLOOKUP($A301,'Incurred Real 2022$'!$A$25:$AC$426,'Incurred Real 2022$'!I$1,FALSE))</f>
        <v/>
      </c>
      <c r="J301" s="105" t="str">
        <f>IF(VLOOKUP($A301,'Incurred Real 2022$'!$A$25:$AC$426,'Incurred Real 2022$'!J$1,FALSE)=0,"",VLOOKUP($A301,'Incurred Real 2022$'!$A$25:$AC$426,'Incurred Real 2022$'!J$1,FALSE))</f>
        <v/>
      </c>
      <c r="K301" s="105" t="str">
        <f>IF(VLOOKUP($A301,'Incurred Real 2022$'!$A$25:$AC$426,'Incurred Real 2022$'!K$1,FALSE)=0,"",VLOOKUP($A301,'Incurred Real 2022$'!$A$25:$AC$426,'Incurred Real 2022$'!K$1,FALSE))</f>
        <v/>
      </c>
      <c r="L301" s="105" t="str">
        <f>IF(VLOOKUP($A301,'Incurred Real 2022$'!$A$25:$AC$426,'Incurred Real 2022$'!L$1,FALSE)=0,"",VLOOKUP($A301,'Incurred Real 2022$'!$A$25:$AC$426,'Incurred Real 2022$'!L$1,FALSE))</f>
        <v/>
      </c>
      <c r="M301" s="105" t="str">
        <f>IF(VLOOKUP($A301,'Incurred Real 2022$'!$A$25:$AC$426,'Incurred Real 2022$'!M$1,FALSE)=0,"",VLOOKUP($A301,'Incurred Real 2022$'!$A$25:$AC$426,'Incurred Real 2022$'!M$1,FALSE))</f>
        <v/>
      </c>
      <c r="N301" s="105" t="str">
        <f>IF(VLOOKUP($A301,'Incurred Real 2022$'!$A$25:$AC$426,'Incurred Real 2022$'!N$1,FALSE)=0,"",VLOOKUP($A301,'Incurred Real 2022$'!$A$25:$AC$426,'Incurred Real 2022$'!N$1,FALSE))</f>
        <v/>
      </c>
      <c r="O301" s="105" t="str">
        <f>IF(VLOOKUP($A301,'Incurred Real 2022$'!$A$25:$AC$426,'Incurred Real 2022$'!O$1,FALSE)=0,"",VLOOKUP($A301,'Incurred Real 2022$'!$A$25:$AC$426,'Incurred Real 2022$'!O$1,FALSE))</f>
        <v/>
      </c>
      <c r="P301" s="105" t="str">
        <f>IF(VLOOKUP($A301,'Incurred Real 2022$'!$A$25:$AC$426,'Incurred Real 2022$'!P$1,FALSE)=0,"",VLOOKUP($A301,'Incurred Real 2022$'!$A$25:$AC$426,'Incurred Real 2022$'!P$1,FALSE))</f>
        <v/>
      </c>
      <c r="Q301" s="105" t="str">
        <f>IF(VLOOKUP($A301,'Incurred Real 2022$'!$A$25:$AC$426,'Incurred Real 2022$'!Q$1,FALSE)=0,"",VLOOKUP($A301,'Incurred Real 2022$'!$A$25:$AC$426,'Incurred Real 2022$'!Q$1,FALSE))</f>
        <v/>
      </c>
      <c r="R301" s="105" t="str">
        <f>IF(VLOOKUP($A301,'Incurred Real 2022$'!$A$25:$AC$426,'Incurred Real 2022$'!R$1,FALSE)=0,"",VLOOKUP($A301,'Incurred Real 2022$'!$A$25:$AC$426,'Incurred Real 2022$'!R$1,FALSE))</f>
        <v/>
      </c>
      <c r="S301" s="105" t="str">
        <f>IF(VLOOKUP($A301,'Incurred Real 2022$'!$A$25:$AC$426,'Incurred Real 2022$'!S$1,FALSE)=0,"",VLOOKUP($A301,'Incurred Real 2022$'!$A$25:$AC$426,'Incurred Real 2022$'!S$1,FALSE))</f>
        <v/>
      </c>
      <c r="T301" s="105" t="str">
        <f>IF(VLOOKUP($A301,'Incurred Real 2022$'!$A$25:$AC$426,'Incurred Real 2022$'!T$1,FALSE)=0,"",VLOOKUP($A301,'Incurred Real 2022$'!$A$25:$AC$426,'Incurred Real 2022$'!T$1,FALSE))</f>
        <v/>
      </c>
      <c r="U301" s="105" t="str">
        <f>IF(VLOOKUP($A301,'Incurred Real 2022$'!$A$25:$AC$426,'Incurred Real 2022$'!U$1,FALSE)=0,"",VLOOKUP($A301,'Incurred Real 2022$'!$A$25:$AC$426,'Incurred Real 2022$'!U$1,FALSE))</f>
        <v/>
      </c>
      <c r="V301" s="13">
        <f>IF(ISTEXT(VLOOKUP($A301,'Incurred Real 2022$'!$A$25:$AC$426,'Incurred Real 2022$'!V$1,FALSE)),"",(VLOOKUP($A301,'Incurred Real 2022$'!$A$25:$AC$426,'Incurred Real 2022$'!V$1,FALSE))*BT301*Incurred_Real!V$15)</f>
        <v>534588.00400304527</v>
      </c>
      <c r="W301" s="13" t="str">
        <f>IF(ISTEXT(VLOOKUP($A301,'Incurred Real 2022$'!$A$25:$AC$426,'Incurred Real 2022$'!W$1,FALSE)),"",(VLOOKUP($A301,'Incurred Real 2022$'!$A$25:$AC$426,'Incurred Real 2022$'!W$1,FALSE))*BU301*Incurred_Real!W$15)</f>
        <v/>
      </c>
      <c r="X301" s="220" t="str">
        <f>IF(ISTEXT(VLOOKUP($A301,'Incurred Real 2022$'!$A$25:$AC$426,'Incurred Real 2022$'!X$1,FALSE)),"",(VLOOKUP($A301,'Incurred Real 2022$'!$A$25:$AC$426,'Incurred Real 2022$'!X$1,FALSE))*BV301*Incurred_Real!X$15)</f>
        <v/>
      </c>
      <c r="Y301" s="217" t="str">
        <f>IF(ISTEXT(VLOOKUP($A301,'Incurred Real 2022$'!$A$25:$AC$426,'Incurred Real 2022$'!Y$1,FALSE)),"",(VLOOKUP($A301,'Incurred Real 2022$'!$A$25:$AC$426,'Incurred Real 2022$'!Y$1,FALSE))*BW301*Incurred_Real!Y$15)</f>
        <v/>
      </c>
      <c r="Z301" s="13">
        <f>IF(ISTEXT(VLOOKUP($A301,'Incurred Real 2022$'!$A$25:$AC$426,'Incurred Real 2022$'!Z$1,FALSE)),"",(VLOOKUP($A301,'Incurred Real 2022$'!$A$25:$AC$426,'Incurred Real 2022$'!Z$1,FALSE))*BX301*Incurred_Real!Z$15)</f>
        <v>3334834.1041489216</v>
      </c>
      <c r="AA301" s="13" t="str">
        <f>IF(ISTEXT(VLOOKUP($A301,'Incurred Real 2022$'!$A$25:$AC$426,'Incurred Real 2022$'!AA$1,FALSE)),"",(VLOOKUP($A301,'Incurred Real 2022$'!$A$25:$AC$426,'Incurred Real 2022$'!AA$1,FALSE))*BY301*Incurred_Real!AA$15)</f>
        <v/>
      </c>
      <c r="AB301" s="13" t="str">
        <f>IF(ISTEXT(VLOOKUP($A301,'Incurred Real 2022$'!$A$25:$AC$426,'Incurred Real 2022$'!AB$1,FALSE)),"",(VLOOKUP($A301,'Incurred Real 2022$'!$A$25:$AC$426,'Incurred Real 2022$'!AB$1,FALSE))*BZ301*Incurred_Real!AB$15)</f>
        <v/>
      </c>
      <c r="AC301" s="13" t="str">
        <f>IF(ISTEXT(VLOOKUP($A301,'Incurred Real 2022$'!$A$25:$AC$426,'Incurred Real 2022$'!AC$1,FALSE)),"",(VLOOKUP($A301,'Incurred Real 2022$'!$A$25:$AC$426,'Incurred Real 2022$'!AC$1,FALSE))*CA301*Incurred_Real!AC$15)</f>
        <v/>
      </c>
      <c r="AD301" s="221">
        <f t="shared" si="77"/>
        <v>3869422.1081519667</v>
      </c>
      <c r="AE301" s="221">
        <f t="shared" si="78"/>
        <v>3869422.1081519667</v>
      </c>
      <c r="AF301" s="239">
        <f t="shared" si="83"/>
        <v>4356581.9911030903</v>
      </c>
      <c r="AG301" s="222">
        <f t="shared" si="79"/>
        <v>4154760.3522330187</v>
      </c>
      <c r="AH301" s="223">
        <f t="shared" si="86"/>
        <v>1.0485760000000002</v>
      </c>
      <c r="AI301" s="224">
        <f t="shared" si="80"/>
        <v>2026</v>
      </c>
      <c r="AJ301" s="225" t="str">
        <f>VLOOKUP($A301,Project_Commissioning!$C$4:$H$355,Project_Commissioning!F$1,FALSE)</f>
        <v/>
      </c>
      <c r="AK301" s="226">
        <f>VLOOKUP($A301,Project_Commissioning!$C$4:$H$355,Project_Commissioning!G$1,FALSE)</f>
        <v>2026</v>
      </c>
      <c r="AL301" s="225" t="str">
        <f>IF(VLOOKUP($A301,Project_Commissioning!$C$4:$H$355,Project_Commissioning!H$1,FALSE)=0,"",VLOOKUP($A301,Project_Commissioning!$C$4:$H$355,Project_Commissioning!H$1,FALSE))</f>
        <v/>
      </c>
      <c r="AM301" s="237">
        <f t="shared" si="84"/>
        <v>3869422.1081519667</v>
      </c>
      <c r="AN301" s="221" cm="1">
        <f t="array" ref="AN301">IF(ROUND(AE301,0)=0,0,LOOKUP(2,1/(F301:AC301&lt;&gt;""),F301:AC301))</f>
        <v>3334834.1041489216</v>
      </c>
      <c r="AO301" s="221">
        <f t="shared" si="85"/>
        <v>3869422.1081519667</v>
      </c>
      <c r="AP301" s="79"/>
      <c r="AQ301" s="20"/>
      <c r="AR301" s="245">
        <f>IF(ISNA(VLOOKUP($A301,'Success Asset Classes'!$B$15:$AA$114,'Success Asset Classes'!$AA$1,FALSE)),0,VLOOKUP($A301,'Success Asset Classes'!$B$15:$AA$114,'Success Asset Classes'!$AA$1,FALSE))</f>
        <v>1</v>
      </c>
      <c r="AS301" s="230">
        <f>IF($AR301=0,VLOOKUP(MID($A301,4,5),'Project splits'!$C$5:$AM$346,AS$22,FALSE),IF(ISNA(VLOOKUP($A301,'Success Asset Classes'!$B$15:$BD$377,AS$21,FALSE)),VLOOKUP(MID($A301,4,5),'Project splits'!$C$5:$AM$346,AS$22,FALSE),VLOOKUP($A301,'Success Asset Classes'!$B$15:$BD$377,AS$21,FALSE)))</f>
        <v>0</v>
      </c>
      <c r="AT301" s="230">
        <f>IF($AR301=0,VLOOKUP(MID($A301,4,5),'Project splits'!$C$5:$AM$346,AT$22,FALSE),IF(ISNA(VLOOKUP($A301,'Success Asset Classes'!$B$15:$BD$377,AT$21,FALSE)),VLOOKUP(MID($A301,4,5),'Project splits'!$C$5:$AM$346,AT$22,FALSE),VLOOKUP($A301,'Success Asset Classes'!$B$15:$BD$377,AT$21,FALSE)))</f>
        <v>0</v>
      </c>
      <c r="AU301" s="230">
        <f>IF($AR301=0,VLOOKUP(MID($A301,4,5),'Project splits'!$C$5:$AM$346,AU$22,FALSE),IF(ISNA(VLOOKUP($A301,'Success Asset Classes'!$B$15:$BD$377,AU$21,FALSE)),VLOOKUP(MID($A301,4,5),'Project splits'!$C$5:$AM$346,AU$22,FALSE),VLOOKUP($A301,'Success Asset Classes'!$B$15:$BD$377,AU$21,FALSE)))</f>
        <v>0</v>
      </c>
      <c r="AV301" s="230">
        <f>IF($AR301=0,VLOOKUP(MID($A301,4,5),'Project splits'!$C$5:$AM$346,AV$22,FALSE),IF(ISNA(VLOOKUP($A301,'Success Asset Classes'!$B$15:$BD$377,AV$21,FALSE)),VLOOKUP(MID($A301,4,5),'Project splits'!$C$5:$AM$346,AV$22,FALSE),VLOOKUP($A301,'Success Asset Classes'!$B$15:$BD$377,AV$21,FALSE)))</f>
        <v>1</v>
      </c>
      <c r="AW301" s="230">
        <f>IF($AR301=0,VLOOKUP(MID($A301,4,5),'Project splits'!$C$5:$AM$346,AW$22,FALSE),IF(ISNA(VLOOKUP($A301,'Success Asset Classes'!$B$15:$BD$377,AW$21,FALSE)),VLOOKUP(MID($A301,4,5),'Project splits'!$C$5:$AM$346,AW$22,FALSE),VLOOKUP($A301,'Success Asset Classes'!$B$15:$BD$377,AW$21,FALSE)))</f>
        <v>0</v>
      </c>
      <c r="AX301" s="230">
        <f>IF($AR301=0,VLOOKUP(MID($A301,4,5),'Project splits'!$C$5:$AM$346,AX$22,FALSE),IF(ISNA(VLOOKUP($A301,'Success Asset Classes'!$B$15:$BD$377,AX$21,FALSE)),VLOOKUP(MID($A301,4,5),'Project splits'!$C$5:$AM$346,AX$22,FALSE),VLOOKUP($A301,'Success Asset Classes'!$B$15:$BD$377,AX$21,FALSE)))</f>
        <v>0</v>
      </c>
      <c r="AY301" s="230">
        <f>IF($AR301=0,VLOOKUP(MID($A301,4,5),'Project splits'!$C$5:$AM$346,AY$22,FALSE),IF(ISNA(VLOOKUP($A301,'Success Asset Classes'!$B$15:$BD$377,AY$21,FALSE)),VLOOKUP(MID($A301,4,5),'Project splits'!$C$5:$AM$346,AY$22,FALSE),VLOOKUP($A301,'Success Asset Classes'!$B$15:$BD$377,AY$21,FALSE)))</f>
        <v>0</v>
      </c>
      <c r="AZ301" s="230">
        <f>IF($AR301=0,VLOOKUP(MID($A301,4,5),'Project splits'!$C$5:$AM$346,AZ$22,FALSE),IF(ISNA(VLOOKUP($A301,'Success Asset Classes'!$B$15:$BD$377,AZ$21,FALSE)),VLOOKUP(MID($A301,4,5),'Project splits'!$C$5:$AM$346,AZ$22,FALSE),VLOOKUP($A301,'Success Asset Classes'!$B$15:$BD$377,AZ$21,FALSE)))</f>
        <v>0</v>
      </c>
      <c r="BA301" s="230">
        <f>IF($AR301=0,VLOOKUP(MID($A301,4,5),'Project splits'!$C$5:$AM$346,BA$22,FALSE),IF(ISNA(VLOOKUP($A301,'Success Asset Classes'!$B$15:$BD$377,BA$21,FALSE)),VLOOKUP(MID($A301,4,5),'Project splits'!$C$5:$AM$346,BA$22,FALSE),VLOOKUP($A301,'Success Asset Classes'!$B$15:$BD$377,BA$21,FALSE)))</f>
        <v>0</v>
      </c>
      <c r="BB301" s="230">
        <f>IF($AR301=0,VLOOKUP(MID($A301,4,5),'Project splits'!$C$5:$AM$346,BB$22,FALSE),IF(ISNA(VLOOKUP($A301,'Success Asset Classes'!$B$15:$BD$377,BB$21,FALSE)),VLOOKUP(MID($A301,4,5),'Project splits'!$C$5:$AM$346,BB$22,FALSE),VLOOKUP($A301,'Success Asset Classes'!$B$15:$BD$377,BB$21,FALSE)))</f>
        <v>0</v>
      </c>
      <c r="BC301" s="230">
        <f>IF($AR301=0,VLOOKUP(MID($A301,4,5),'Project splits'!$C$5:$AM$346,BC$22,FALSE),IF(ISNA(VLOOKUP($A301,'Success Asset Classes'!$B$15:$BD$377,BC$21,FALSE)),VLOOKUP(MID($A301,4,5),'Project splits'!$C$5:$AM$346,BC$22,FALSE),VLOOKUP($A301,'Success Asset Classes'!$B$15:$BD$377,BC$21,FALSE)))</f>
        <v>0</v>
      </c>
      <c r="BD301" s="230">
        <f>IF($AR301=0,VLOOKUP(MID($A301,4,5),'Project splits'!$C$5:$AM$346,BD$22,FALSE),IF(ISNA(VLOOKUP($A301,'Success Asset Classes'!$B$15:$BD$377,BD$21,FALSE)),VLOOKUP(MID($A301,4,5),'Project splits'!$C$5:$AM$346,BD$22,FALSE),VLOOKUP($A301,'Success Asset Classes'!$B$15:$BD$377,BD$21,FALSE)))</f>
        <v>0</v>
      </c>
      <c r="BE301" s="230">
        <f>IF($AR301=0,VLOOKUP(MID($A301,4,5),'Project splits'!$C$5:$AM$346,BE$22,FALSE),IF(ISNA(VLOOKUP($A301,'Success Asset Classes'!$B$15:$BD$377,BE$21,FALSE)),VLOOKUP(MID($A301,4,5),'Project splits'!$C$5:$AM$346,BE$22,FALSE),VLOOKUP($A301,'Success Asset Classes'!$B$15:$BD$377,BE$21,FALSE)))</f>
        <v>0</v>
      </c>
      <c r="BF301" s="230">
        <f>IF($AR301=0,VLOOKUP(MID($A301,4,5),'Project splits'!$C$5:$AM$346,BF$22,FALSE),IF(ISNA(VLOOKUP($A301,'Success Asset Classes'!$B$15:$BD$377,BF$21,FALSE)),VLOOKUP(MID($A301,4,5),'Project splits'!$C$5:$AM$346,BF$22,FALSE),VLOOKUP($A301,'Success Asset Classes'!$B$15:$BD$377,BF$21,FALSE)))</f>
        <v>0</v>
      </c>
      <c r="BG301" s="230">
        <f>IF($AR301=0,VLOOKUP(MID($A301,4,5),'Project splits'!$C$5:$AM$346,BG$22,FALSE),IF(ISNA(VLOOKUP($A301,'Success Asset Classes'!$B$15:$BD$377,BG$21,FALSE)),VLOOKUP(MID($A301,4,5),'Project splits'!$C$5:$AM$346,BG$22,FALSE),VLOOKUP($A301,'Success Asset Classes'!$B$15:$BD$377,BG$21,FALSE)))</f>
        <v>0</v>
      </c>
      <c r="BH301" s="230">
        <f>IF($AR301=0,VLOOKUP(MID($A301,4,5),'Project splits'!$C$5:$AM$346,BH$22,FALSE),IF(ISNA(VLOOKUP($A301,'Success Asset Classes'!$B$15:$BD$377,BH$21,FALSE)),VLOOKUP(MID($A301,4,5),'Project splits'!$C$5:$AM$346,BH$22,FALSE),VLOOKUP($A301,'Success Asset Classes'!$B$15:$BD$377,BH$21,FALSE)))</f>
        <v>0</v>
      </c>
      <c r="BI301" s="230">
        <f>IF($AR301=0,VLOOKUP(MID($A301,4,5),'Project splits'!$C$5:$AM$346,BI$22,FALSE),IF(ISNA(VLOOKUP($A301,'Success Asset Classes'!$B$15:$BD$377,BI$21,FALSE)),VLOOKUP(MID($A301,4,5),'Project splits'!$C$5:$AM$346,BI$22,FALSE),VLOOKUP($A301,'Success Asset Classes'!$B$15:$BD$377,BI$21,FALSE)))</f>
        <v>0</v>
      </c>
      <c r="BJ301" s="230">
        <f>IF($AR301=0,VLOOKUP(MID($A301,4,5),'Project splits'!$C$5:$AM$346,BJ$22,FALSE),IF(ISNA(VLOOKUP($A301,'Success Asset Classes'!$B$15:$BD$377,BJ$21,FALSE)),VLOOKUP(MID($A301,4,5),'Project splits'!$C$5:$AM$346,BJ$22,FALSE),VLOOKUP($A301,'Success Asset Classes'!$B$15:$BD$377,BJ$21,FALSE)))</f>
        <v>0</v>
      </c>
      <c r="BK301" s="230">
        <f>IF($AR301=0,VLOOKUP(MID($A301,4,5),'Project splits'!$C$5:$AM$346,BK$22,FALSE),IF(ISNA(VLOOKUP($A301,'Success Asset Classes'!$B$15:$BD$377,BK$21,FALSE)),VLOOKUP(MID($A301,4,5),'Project splits'!$C$5:$AM$346,BK$22,FALSE),VLOOKUP($A301,'Success Asset Classes'!$B$15:$BD$377,BK$21,FALSE)))</f>
        <v>0</v>
      </c>
      <c r="BL301" s="230">
        <f>IF($AR301=0,VLOOKUP(MID($A301,4,5),'Project splits'!$C$5:$AM$346,BL$22,FALSE),IF(ISNA(VLOOKUP($A301,'Success Asset Classes'!$B$15:$BD$377,BL$21,FALSE)),VLOOKUP(MID($A301,4,5),'Project splits'!$C$5:$AM$346,BL$22,FALSE),VLOOKUP($A301,'Success Asset Classes'!$B$15:$BD$377,BL$21,FALSE)))</f>
        <v>0</v>
      </c>
      <c r="BM301" s="230">
        <f>IF($AR301=0,VLOOKUP(MID($A301,4,5),'Project splits'!$C$5:$AM$346,BM$22,FALSE),IF(ISNA(VLOOKUP($A301,'Success Asset Classes'!$B$15:$BD$377,BM$21,FALSE)),VLOOKUP(MID($A301,4,5),'Project splits'!$C$5:$AM$346,BM$22,FALSE),VLOOKUP($A301,'Success Asset Classes'!$B$15:$BD$377,BM$21,FALSE)))</f>
        <v>0</v>
      </c>
      <c r="BN301" s="230">
        <f>IF($AR301=0,VLOOKUP(MID($A301,4,5),'Project splits'!$C$5:$AM$346,BN$22,FALSE),IF(ISNA(VLOOKUP($A301,'Success Asset Classes'!$B$15:$BD$377,BN$21,FALSE)),VLOOKUP(MID($A301,4,5),'Project splits'!$C$5:$AM$346,BN$22,FALSE),VLOOKUP($A301,'Success Asset Classes'!$B$15:$BD$377,BN$21,FALSE)))</f>
        <v>0</v>
      </c>
      <c r="BO301" s="230">
        <f>IF($AR301=0,VLOOKUP(MID($A301,4,5),'Project splits'!$C$5:$AM$346,BO$22,FALSE),IF(ISNA(VLOOKUP($A301,'Success Asset Classes'!$B$15:$BD$377,BO$21,FALSE)),VLOOKUP(MID($A301,4,5),'Project splits'!$C$5:$AM$346,BO$22,FALSE),VLOOKUP($A301,'Success Asset Classes'!$B$15:$BD$377,BO$21,FALSE)))</f>
        <v>0</v>
      </c>
      <c r="BP301" s="230">
        <f>IF($AR301=0,VLOOKUP(MID($A301,4,5),'Project splits'!$C$5:$AM$346,BP$22,FALSE),IF(ISNA(VLOOKUP($A301,'Success Asset Classes'!$B$15:$BD$377,BP$21,FALSE)),VLOOKUP(MID($A301,4,5),'Project splits'!$C$5:$AM$346,BP$22,FALSE),VLOOKUP($A301,'Success Asset Classes'!$B$15:$BD$377,BP$21,FALSE)))</f>
        <v>0</v>
      </c>
      <c r="BQ301" s="230">
        <f>IF($AR301=0,VLOOKUP(MID($A301,4,5),'Project splits'!$C$5:$AM$346,BQ$22,FALSE),IF(ISNA(VLOOKUP($A301,'Success Asset Classes'!$B$15:$BD$377,BQ$21,FALSE)),VLOOKUP(MID($A301,4,5),'Project splits'!$C$5:$AM$346,BQ$22,FALSE),VLOOKUP($A301,'Success Asset Classes'!$B$15:$BD$377,BQ$21,FALSE)))</f>
        <v>0</v>
      </c>
      <c r="BR301" s="230">
        <f>IF($AR301=0,VLOOKUP(MID($A301,4,5),'Project splits'!$C$5:$AM$346,BR$22,FALSE),IF(ISNA(VLOOKUP($A301,'Success Asset Classes'!$B$15:$BD$377,BR$21,FALSE)),VLOOKUP(MID($A301,4,5),'Project splits'!$C$5:$AM$346,BR$22,FALSE),VLOOKUP($A301,'Success Asset Classes'!$B$15:$BD$377,BR$21,FALSE)))</f>
        <v>0</v>
      </c>
      <c r="BS301" s="247">
        <f t="shared" si="81"/>
        <v>1</v>
      </c>
      <c r="BT301" s="249">
        <f>1+IF(ISNA(VLOOKUP($A301,'Project labour content'!$A$7:$D$255,'Project labour content'!$D$1,FALSE)),VLOOKUP($D301,'Project labour content'!$F$6:$G$15,'Project labour content'!$G$1,FALSE),VLOOKUP($A301,'Project labour content'!$A$7:$D$255,'Project labour content'!$D$1,FALSE))*LabEsc22*1</f>
        <v>1.0033157976991611</v>
      </c>
      <c r="BU301" s="249">
        <f>1+IF(ISNA(VLOOKUP($A301,'Project labour content'!$A$7:$D$255,'Project labour content'!$D$1,FALSE)),VLOOKUP($D301,'Project labour content'!$F$6:$G$15,'Project labour content'!$G$1,FALSE),VLOOKUP($A301,'Project labour content'!$A$7:$D$255,'Project labour content'!$D$1,FALSE))*LabEsc23*1</f>
        <v>1.0066475112272781</v>
      </c>
      <c r="BV301" s="249">
        <f>1+IF(ISNA(VLOOKUP($A301,'Project labour content'!$A$7:$D$255,'Project labour content'!$D$1,FALSE)),VLOOKUP($D301,'Project labour content'!$F$6:$G$15,'Project labour content'!$G$1,FALSE),VLOOKUP($A301,'Project labour content'!$A$7:$D$255,'Project labour content'!$D$1,FALSE))*LabEsc24*1</f>
        <v>1.0097859853707645</v>
      </c>
      <c r="BW301" s="249">
        <f>1+IF(ISNA(VLOOKUP($A301,'Project labour content'!$A$7:$D$255,'Project labour content'!$D$1,FALSE)),VLOOKUP($D301,'Project labour content'!$F$6:$G$15,'Project labour content'!$G$1,FALSE),VLOOKUP($A301,'Project labour content'!$A$7:$D$255,'Project labour content'!$D$1,FALSE))*LabEsc25*1</f>
        <v>1.0139894484069405</v>
      </c>
      <c r="BX301" s="249">
        <f>1+IF(ISNA(VLOOKUP($A301,'Project labour content'!$A$7:$D$255,'Project labour content'!$D$1,FALSE)),VLOOKUP($D301,'Project labour content'!$F$6:$G$15,'Project labour content'!$G$1,FALSE),VLOOKUP($A301,'Project labour content'!$A$7:$D$255,'Project labour content'!$D$1,FALSE))*LabEsc26*1</f>
        <v>1.0185705225391997</v>
      </c>
      <c r="BY301" s="249">
        <f>1+IF(ISNA(VLOOKUP($A301,'Project labour content'!$A$7:$D$255,'Project labour content'!$D$1,FALSE)),VLOOKUP($D301,'Project labour content'!$F$6:$G$15,'Project labour content'!$G$1,FALSE),VLOOKUP($A301,'Project labour content'!$A$7:$D$255,'Project labour content'!$D$1,FALSE))*LabEsc27*1</f>
        <v>1.0214079693786573</v>
      </c>
      <c r="BZ301" s="249">
        <f>1+IF(ISNA(VLOOKUP($A301,'Project labour content'!$A$7:$D$255,'Project labour content'!$D$1,FALSE)),VLOOKUP($D301,'Project labour content'!$F$6:$G$15,'Project labour content'!$G$1,FALSE),VLOOKUP($A301,'Project labour content'!$A$7:$D$255,'Project labour content'!$D$1,FALSE))*LabEsc28*1</f>
        <v>1.0235445668487688</v>
      </c>
      <c r="CA301" s="249">
        <f>1+IF(ISNA(VLOOKUP($A301,'Project labour content'!$A$7:$D$255,'Project labour content'!$D$1,FALSE)),VLOOKUP($D301,'Project labour content'!$F$6:$G$15,'Project labour content'!$G$1,FALSE),VLOOKUP($A301,'Project labour content'!$A$7:$D$255,'Project labour content'!$D$1,FALSE))*LabEsc29*1</f>
        <v>1.0269733784688042</v>
      </c>
      <c r="CB301" s="250" t="str">
        <f>IF(ISNA(VLOOKUP($A301,'Project labour content'!$A$7:$D$255,'Project labour content'!$D$1,FALSE)),"Category","Project")</f>
        <v>Project</v>
      </c>
      <c r="CD301" s="247" t="str">
        <f t="shared" si="82"/>
        <v>15086</v>
      </c>
      <c r="CE301" s="3"/>
    </row>
    <row r="302" spans="1:83" x14ac:dyDescent="0.15">
      <c r="A302" s="11" t="s">
        <v>911</v>
      </c>
      <c r="B302" s="11" t="str">
        <f>VLOOKUP($A302,'Incurred Real 2022$'!$A$25:$AC$426,'Incurred Real 2022$'!B$1,FALSE)</f>
        <v>Furniture and General Building Upgrades</v>
      </c>
      <c r="C302" s="11" t="str">
        <f>VLOOKUP($A302,'Incurred Real 2022$'!$A$25:$AC$426,'Incurred Real 2022$'!C$1,FALSE)</f>
        <v>ExAnte</v>
      </c>
      <c r="D302" s="11" t="str">
        <f>VLOOKUP($A302,'Incurred Real 2022$'!$A$25:$AC$426,'Incurred Real 2022$'!D$1,FALSE)</f>
        <v>Facilities</v>
      </c>
      <c r="E302" s="11" t="str">
        <f>VLOOKUP($A302,'Incurred Real 2022$'!$A$25:$AC$426,'Incurred Real 2022$'!E$1,FALSE)</f>
        <v>Potential</v>
      </c>
      <c r="F302" s="105" t="str">
        <f>IF(VLOOKUP($A302,'Incurred Real 2022$'!$A$25:$AC$426,'Incurred Real 2022$'!F$1,FALSE)=0,"",VLOOKUP($A302,'Incurred Real 2022$'!$A$25:$AC$426,'Incurred Real 2022$'!F$1,FALSE))</f>
        <v/>
      </c>
      <c r="G302" s="105" t="str">
        <f>IF(VLOOKUP($A302,'Incurred Real 2022$'!$A$25:$AC$426,'Incurred Real 2022$'!G$1,FALSE)=0,"",VLOOKUP($A302,'Incurred Real 2022$'!$A$25:$AC$426,'Incurred Real 2022$'!G$1,FALSE))</f>
        <v/>
      </c>
      <c r="H302" s="105" t="str">
        <f>IF(VLOOKUP($A302,'Incurred Real 2022$'!$A$25:$AC$426,'Incurred Real 2022$'!H$1,FALSE)=0,"",VLOOKUP($A302,'Incurred Real 2022$'!$A$25:$AC$426,'Incurred Real 2022$'!H$1,FALSE))</f>
        <v/>
      </c>
      <c r="I302" s="105" t="str">
        <f>IF(VLOOKUP($A302,'Incurred Real 2022$'!$A$25:$AC$426,'Incurred Real 2022$'!I$1,FALSE)=0,"",VLOOKUP($A302,'Incurred Real 2022$'!$A$25:$AC$426,'Incurred Real 2022$'!I$1,FALSE))</f>
        <v/>
      </c>
      <c r="J302" s="105" t="str">
        <f>IF(VLOOKUP($A302,'Incurred Real 2022$'!$A$25:$AC$426,'Incurred Real 2022$'!J$1,FALSE)=0,"",VLOOKUP($A302,'Incurred Real 2022$'!$A$25:$AC$426,'Incurred Real 2022$'!J$1,FALSE))</f>
        <v/>
      </c>
      <c r="K302" s="105" t="str">
        <f>IF(VLOOKUP($A302,'Incurred Real 2022$'!$A$25:$AC$426,'Incurred Real 2022$'!K$1,FALSE)=0,"",VLOOKUP($A302,'Incurred Real 2022$'!$A$25:$AC$426,'Incurred Real 2022$'!K$1,FALSE))</f>
        <v/>
      </c>
      <c r="L302" s="105" t="str">
        <f>IF(VLOOKUP($A302,'Incurred Real 2022$'!$A$25:$AC$426,'Incurred Real 2022$'!L$1,FALSE)=0,"",VLOOKUP($A302,'Incurred Real 2022$'!$A$25:$AC$426,'Incurred Real 2022$'!L$1,FALSE))</f>
        <v/>
      </c>
      <c r="M302" s="105" t="str">
        <f>IF(VLOOKUP($A302,'Incurred Real 2022$'!$A$25:$AC$426,'Incurred Real 2022$'!M$1,FALSE)=0,"",VLOOKUP($A302,'Incurred Real 2022$'!$A$25:$AC$426,'Incurred Real 2022$'!M$1,FALSE))</f>
        <v/>
      </c>
      <c r="N302" s="105" t="str">
        <f>IF(VLOOKUP($A302,'Incurred Real 2022$'!$A$25:$AC$426,'Incurred Real 2022$'!N$1,FALSE)=0,"",VLOOKUP($A302,'Incurred Real 2022$'!$A$25:$AC$426,'Incurred Real 2022$'!N$1,FALSE))</f>
        <v/>
      </c>
      <c r="O302" s="105" t="str">
        <f>IF(VLOOKUP($A302,'Incurred Real 2022$'!$A$25:$AC$426,'Incurred Real 2022$'!O$1,FALSE)=0,"",VLOOKUP($A302,'Incurred Real 2022$'!$A$25:$AC$426,'Incurred Real 2022$'!O$1,FALSE))</f>
        <v/>
      </c>
      <c r="P302" s="105" t="str">
        <f>IF(VLOOKUP($A302,'Incurred Real 2022$'!$A$25:$AC$426,'Incurred Real 2022$'!P$1,FALSE)=0,"",VLOOKUP($A302,'Incurred Real 2022$'!$A$25:$AC$426,'Incurred Real 2022$'!P$1,FALSE))</f>
        <v/>
      </c>
      <c r="Q302" s="105" t="str">
        <f>IF(VLOOKUP($A302,'Incurred Real 2022$'!$A$25:$AC$426,'Incurred Real 2022$'!Q$1,FALSE)=0,"",VLOOKUP($A302,'Incurred Real 2022$'!$A$25:$AC$426,'Incurred Real 2022$'!Q$1,FALSE))</f>
        <v/>
      </c>
      <c r="R302" s="105" t="str">
        <f>IF(VLOOKUP($A302,'Incurred Real 2022$'!$A$25:$AC$426,'Incurred Real 2022$'!R$1,FALSE)=0,"",VLOOKUP($A302,'Incurred Real 2022$'!$A$25:$AC$426,'Incurred Real 2022$'!R$1,FALSE))</f>
        <v/>
      </c>
      <c r="S302" s="105" t="str">
        <f>IF(VLOOKUP($A302,'Incurred Real 2022$'!$A$25:$AC$426,'Incurred Real 2022$'!S$1,FALSE)=0,"",VLOOKUP($A302,'Incurred Real 2022$'!$A$25:$AC$426,'Incurred Real 2022$'!S$1,FALSE))</f>
        <v/>
      </c>
      <c r="T302" s="105" t="str">
        <f>IF(VLOOKUP($A302,'Incurred Real 2022$'!$A$25:$AC$426,'Incurred Real 2022$'!T$1,FALSE)=0,"",VLOOKUP($A302,'Incurred Real 2022$'!$A$25:$AC$426,'Incurred Real 2022$'!T$1,FALSE))</f>
        <v/>
      </c>
      <c r="U302" s="105" t="str">
        <f>IF(VLOOKUP($A302,'Incurred Real 2022$'!$A$25:$AC$426,'Incurred Real 2022$'!U$1,FALSE)=0,"",VLOOKUP($A302,'Incurred Real 2022$'!$A$25:$AC$426,'Incurred Real 2022$'!U$1,FALSE))</f>
        <v/>
      </c>
      <c r="V302" s="13" t="str">
        <f>IF(ISTEXT(VLOOKUP($A302,'Incurred Real 2022$'!$A$25:$AC$426,'Incurred Real 2022$'!V$1,FALSE)),"",(VLOOKUP($A302,'Incurred Real 2022$'!$A$25:$AC$426,'Incurred Real 2022$'!V$1,FALSE))*BT302*Incurred_Real!V$15)</f>
        <v/>
      </c>
      <c r="W302" s="13" t="str">
        <f>IF(ISTEXT(VLOOKUP($A302,'Incurred Real 2022$'!$A$25:$AC$426,'Incurred Real 2022$'!W$1,FALSE)),"",(VLOOKUP($A302,'Incurred Real 2022$'!$A$25:$AC$426,'Incurred Real 2022$'!W$1,FALSE))*BU302*Incurred_Real!W$15)</f>
        <v/>
      </c>
      <c r="X302" s="220">
        <f>IF(ISTEXT(VLOOKUP($A302,'Incurred Real 2022$'!$A$25:$AC$426,'Incurred Real 2022$'!X$1,FALSE)),"",(VLOOKUP($A302,'Incurred Real 2022$'!$A$25:$AC$426,'Incurred Real 2022$'!X$1,FALSE))*BV302*Incurred_Real!X$15)</f>
        <v>399432.57084616978</v>
      </c>
      <c r="Y302" s="217">
        <f>IF(ISTEXT(VLOOKUP($A302,'Incurred Real 2022$'!$A$25:$AC$426,'Incurred Real 2022$'!Y$1,FALSE)),"",(VLOOKUP($A302,'Incurred Real 2022$'!$A$25:$AC$426,'Incurred Real 2022$'!Y$1,FALSE))*BW302*Incurred_Real!Y$15)</f>
        <v>401145.49914415873</v>
      </c>
      <c r="Z302" s="13">
        <f>IF(ISTEXT(VLOOKUP($A302,'Incurred Real 2022$'!$A$25:$AC$426,'Incurred Real 2022$'!Z$1,FALSE)),"",(VLOOKUP($A302,'Incurred Real 2022$'!$A$25:$AC$426,'Incurred Real 2022$'!Z$1,FALSE))*BX302*Incurred_Real!Z$15)</f>
        <v>401338.01730812027</v>
      </c>
      <c r="AA302" s="13">
        <f>IF(ISTEXT(VLOOKUP($A302,'Incurred Real 2022$'!$A$25:$AC$426,'Incurred Real 2022$'!AA$1,FALSE)),"",(VLOOKUP($A302,'Incurred Real 2022$'!$A$25:$AC$426,'Incurred Real 2022$'!AA$1,FALSE))*BY302*Incurred_Real!AA$15)</f>
        <v>401457.26009706006</v>
      </c>
      <c r="AB302" s="13">
        <f>IF(ISTEXT(VLOOKUP($A302,'Incurred Real 2022$'!$A$25:$AC$426,'Incurred Real 2022$'!AB$1,FALSE)),"",(VLOOKUP($A302,'Incurred Real 2022$'!$A$25:$AC$426,'Incurred Real 2022$'!AB$1,FALSE))*BZ302*Incurred_Real!AB$15)</f>
        <v>403085.54436125868</v>
      </c>
      <c r="AC302" s="13" t="str">
        <f>IF(ISTEXT(VLOOKUP($A302,'Incurred Real 2022$'!$A$25:$AC$426,'Incurred Real 2022$'!AC$1,FALSE)),"",(VLOOKUP($A302,'Incurred Real 2022$'!$A$25:$AC$426,'Incurred Real 2022$'!AC$1,FALSE))*CA302*Incurred_Real!AC$15)</f>
        <v/>
      </c>
      <c r="AD302" s="221">
        <f t="shared" si="77"/>
        <v>2006458.8917567674</v>
      </c>
      <c r="AE302" s="221">
        <f t="shared" si="78"/>
        <v>2006458.8917567674</v>
      </c>
      <c r="AF302" s="239">
        <f t="shared" si="83"/>
        <v>2259071.8793124994</v>
      </c>
      <c r="AG302" s="222">
        <f t="shared" si="79"/>
        <v>2259071.8793124994</v>
      </c>
      <c r="AH302" s="223">
        <f t="shared" si="86"/>
        <v>1</v>
      </c>
      <c r="AI302" s="224">
        <f t="shared" si="80"/>
        <v>2028</v>
      </c>
      <c r="AJ302" s="225" t="str">
        <f>VLOOKUP($A302,Project_Commissioning!$C$4:$H$355,Project_Commissioning!F$1,FALSE)</f>
        <v/>
      </c>
      <c r="AK302" s="226">
        <f>VLOOKUP($A302,Project_Commissioning!$C$4:$H$355,Project_Commissioning!G$1,FALSE)</f>
        <v>2028</v>
      </c>
      <c r="AL302" s="225" t="str">
        <f>IF(VLOOKUP($A302,Project_Commissioning!$C$4:$H$355,Project_Commissioning!H$1,FALSE)=0,"",VLOOKUP($A302,Project_Commissioning!$C$4:$H$355,Project_Commissioning!H$1,FALSE))</f>
        <v/>
      </c>
      <c r="AM302" s="237">
        <f t="shared" si="84"/>
        <v>2006458.8917567674</v>
      </c>
      <c r="AN302" s="221" cm="1">
        <f t="array" ref="AN302">IF(ROUND(AE302,0)=0,0,LOOKUP(2,1/(F302:AC302&lt;&gt;""),F302:AC302))</f>
        <v>403085.54436125868</v>
      </c>
      <c r="AO302" s="221">
        <f t="shared" si="85"/>
        <v>2006458.8917567674</v>
      </c>
      <c r="AP302" s="79"/>
      <c r="AQ302" s="20"/>
      <c r="AR302" s="245">
        <f>IF(ISNA(VLOOKUP($A302,'Success Asset Classes'!$B$15:$AA$114,'Success Asset Classes'!$AA$1,FALSE)),0,VLOOKUP($A302,'Success Asset Classes'!$B$15:$AA$114,'Success Asset Classes'!$AA$1,FALSE))</f>
        <v>1</v>
      </c>
      <c r="AS302" s="230">
        <f>IF($AR302=0,VLOOKUP(MID($A302,4,5),'Project splits'!$C$5:$AM$346,AS$22,FALSE),IF(ISNA(VLOOKUP($A302,'Success Asset Classes'!$B$15:$BD$377,AS$21,FALSE)),VLOOKUP(MID($A302,4,5),'Project splits'!$C$5:$AM$346,AS$22,FALSE),VLOOKUP($A302,'Success Asset Classes'!$B$15:$BD$377,AS$21,FALSE)))</f>
        <v>1</v>
      </c>
      <c r="AT302" s="230">
        <f>IF($AR302=0,VLOOKUP(MID($A302,4,5),'Project splits'!$C$5:$AM$346,AT$22,FALSE),IF(ISNA(VLOOKUP($A302,'Success Asset Classes'!$B$15:$BD$377,AT$21,FALSE)),VLOOKUP(MID($A302,4,5),'Project splits'!$C$5:$AM$346,AT$22,FALSE),VLOOKUP($A302,'Success Asset Classes'!$B$15:$BD$377,AT$21,FALSE)))</f>
        <v>0</v>
      </c>
      <c r="AU302" s="230">
        <f>IF($AR302=0,VLOOKUP(MID($A302,4,5),'Project splits'!$C$5:$AM$346,AU$22,FALSE),IF(ISNA(VLOOKUP($A302,'Success Asset Classes'!$B$15:$BD$377,AU$21,FALSE)),VLOOKUP(MID($A302,4,5),'Project splits'!$C$5:$AM$346,AU$22,FALSE),VLOOKUP($A302,'Success Asset Classes'!$B$15:$BD$377,AU$21,FALSE)))</f>
        <v>0</v>
      </c>
      <c r="AV302" s="230">
        <f>IF($AR302=0,VLOOKUP(MID($A302,4,5),'Project splits'!$C$5:$AM$346,AV$22,FALSE),IF(ISNA(VLOOKUP($A302,'Success Asset Classes'!$B$15:$BD$377,AV$21,FALSE)),VLOOKUP(MID($A302,4,5),'Project splits'!$C$5:$AM$346,AV$22,FALSE),VLOOKUP($A302,'Success Asset Classes'!$B$15:$BD$377,AV$21,FALSE)))</f>
        <v>0</v>
      </c>
      <c r="AW302" s="230">
        <f>IF($AR302=0,VLOOKUP(MID($A302,4,5),'Project splits'!$C$5:$AM$346,AW$22,FALSE),IF(ISNA(VLOOKUP($A302,'Success Asset Classes'!$B$15:$BD$377,AW$21,FALSE)),VLOOKUP(MID($A302,4,5),'Project splits'!$C$5:$AM$346,AW$22,FALSE),VLOOKUP($A302,'Success Asset Classes'!$B$15:$BD$377,AW$21,FALSE)))</f>
        <v>0</v>
      </c>
      <c r="AX302" s="230">
        <f>IF($AR302=0,VLOOKUP(MID($A302,4,5),'Project splits'!$C$5:$AM$346,AX$22,FALSE),IF(ISNA(VLOOKUP($A302,'Success Asset Classes'!$B$15:$BD$377,AX$21,FALSE)),VLOOKUP(MID($A302,4,5),'Project splits'!$C$5:$AM$346,AX$22,FALSE),VLOOKUP($A302,'Success Asset Classes'!$B$15:$BD$377,AX$21,FALSE)))</f>
        <v>0</v>
      </c>
      <c r="AY302" s="230">
        <f>IF($AR302=0,VLOOKUP(MID($A302,4,5),'Project splits'!$C$5:$AM$346,AY$22,FALSE),IF(ISNA(VLOOKUP($A302,'Success Asset Classes'!$B$15:$BD$377,AY$21,FALSE)),VLOOKUP(MID($A302,4,5),'Project splits'!$C$5:$AM$346,AY$22,FALSE),VLOOKUP($A302,'Success Asset Classes'!$B$15:$BD$377,AY$21,FALSE)))</f>
        <v>0</v>
      </c>
      <c r="AZ302" s="230">
        <f>IF($AR302=0,VLOOKUP(MID($A302,4,5),'Project splits'!$C$5:$AM$346,AZ$22,FALSE),IF(ISNA(VLOOKUP($A302,'Success Asset Classes'!$B$15:$BD$377,AZ$21,FALSE)),VLOOKUP(MID($A302,4,5),'Project splits'!$C$5:$AM$346,AZ$22,FALSE),VLOOKUP($A302,'Success Asset Classes'!$B$15:$BD$377,AZ$21,FALSE)))</f>
        <v>0</v>
      </c>
      <c r="BA302" s="230">
        <f>IF($AR302=0,VLOOKUP(MID($A302,4,5),'Project splits'!$C$5:$AM$346,BA$22,FALSE),IF(ISNA(VLOOKUP($A302,'Success Asset Classes'!$B$15:$BD$377,BA$21,FALSE)),VLOOKUP(MID($A302,4,5),'Project splits'!$C$5:$AM$346,BA$22,FALSE),VLOOKUP($A302,'Success Asset Classes'!$B$15:$BD$377,BA$21,FALSE)))</f>
        <v>0</v>
      </c>
      <c r="BB302" s="230">
        <f>IF($AR302=0,VLOOKUP(MID($A302,4,5),'Project splits'!$C$5:$AM$346,BB$22,FALSE),IF(ISNA(VLOOKUP($A302,'Success Asset Classes'!$B$15:$BD$377,BB$21,FALSE)),VLOOKUP(MID($A302,4,5),'Project splits'!$C$5:$AM$346,BB$22,FALSE),VLOOKUP($A302,'Success Asset Classes'!$B$15:$BD$377,BB$21,FALSE)))</f>
        <v>0</v>
      </c>
      <c r="BC302" s="230">
        <f>IF($AR302=0,VLOOKUP(MID($A302,4,5),'Project splits'!$C$5:$AM$346,BC$22,FALSE),IF(ISNA(VLOOKUP($A302,'Success Asset Classes'!$B$15:$BD$377,BC$21,FALSE)),VLOOKUP(MID($A302,4,5),'Project splits'!$C$5:$AM$346,BC$22,FALSE),VLOOKUP($A302,'Success Asset Classes'!$B$15:$BD$377,BC$21,FALSE)))</f>
        <v>0</v>
      </c>
      <c r="BD302" s="230">
        <f>IF($AR302=0,VLOOKUP(MID($A302,4,5),'Project splits'!$C$5:$AM$346,BD$22,FALSE),IF(ISNA(VLOOKUP($A302,'Success Asset Classes'!$B$15:$BD$377,BD$21,FALSE)),VLOOKUP(MID($A302,4,5),'Project splits'!$C$5:$AM$346,BD$22,FALSE),VLOOKUP($A302,'Success Asset Classes'!$B$15:$BD$377,BD$21,FALSE)))</f>
        <v>0</v>
      </c>
      <c r="BE302" s="230">
        <f>IF($AR302=0,VLOOKUP(MID($A302,4,5),'Project splits'!$C$5:$AM$346,BE$22,FALSE),IF(ISNA(VLOOKUP($A302,'Success Asset Classes'!$B$15:$BD$377,BE$21,FALSE)),VLOOKUP(MID($A302,4,5),'Project splits'!$C$5:$AM$346,BE$22,FALSE),VLOOKUP($A302,'Success Asset Classes'!$B$15:$BD$377,BE$21,FALSE)))</f>
        <v>0</v>
      </c>
      <c r="BF302" s="230">
        <f>IF($AR302=0,VLOOKUP(MID($A302,4,5),'Project splits'!$C$5:$AM$346,BF$22,FALSE),IF(ISNA(VLOOKUP($A302,'Success Asset Classes'!$B$15:$BD$377,BF$21,FALSE)),VLOOKUP(MID($A302,4,5),'Project splits'!$C$5:$AM$346,BF$22,FALSE),VLOOKUP($A302,'Success Asset Classes'!$B$15:$BD$377,BF$21,FALSE)))</f>
        <v>0</v>
      </c>
      <c r="BG302" s="230">
        <f>IF($AR302=0,VLOOKUP(MID($A302,4,5),'Project splits'!$C$5:$AM$346,BG$22,FALSE),IF(ISNA(VLOOKUP($A302,'Success Asset Classes'!$B$15:$BD$377,BG$21,FALSE)),VLOOKUP(MID($A302,4,5),'Project splits'!$C$5:$AM$346,BG$22,FALSE),VLOOKUP($A302,'Success Asset Classes'!$B$15:$BD$377,BG$21,FALSE)))</f>
        <v>0</v>
      </c>
      <c r="BH302" s="230">
        <f>IF($AR302=0,VLOOKUP(MID($A302,4,5),'Project splits'!$C$5:$AM$346,BH$22,FALSE),IF(ISNA(VLOOKUP($A302,'Success Asset Classes'!$B$15:$BD$377,BH$21,FALSE)),VLOOKUP(MID($A302,4,5),'Project splits'!$C$5:$AM$346,BH$22,FALSE),VLOOKUP($A302,'Success Asset Classes'!$B$15:$BD$377,BH$21,FALSE)))</f>
        <v>0</v>
      </c>
      <c r="BI302" s="230">
        <f>IF($AR302=0,VLOOKUP(MID($A302,4,5),'Project splits'!$C$5:$AM$346,BI$22,FALSE),IF(ISNA(VLOOKUP($A302,'Success Asset Classes'!$B$15:$BD$377,BI$21,FALSE)),VLOOKUP(MID($A302,4,5),'Project splits'!$C$5:$AM$346,BI$22,FALSE),VLOOKUP($A302,'Success Asset Classes'!$B$15:$BD$377,BI$21,FALSE)))</f>
        <v>0</v>
      </c>
      <c r="BJ302" s="230">
        <f>IF($AR302=0,VLOOKUP(MID($A302,4,5),'Project splits'!$C$5:$AM$346,BJ$22,FALSE),IF(ISNA(VLOOKUP($A302,'Success Asset Classes'!$B$15:$BD$377,BJ$21,FALSE)),VLOOKUP(MID($A302,4,5),'Project splits'!$C$5:$AM$346,BJ$22,FALSE),VLOOKUP($A302,'Success Asset Classes'!$B$15:$BD$377,BJ$21,FALSE)))</f>
        <v>0</v>
      </c>
      <c r="BK302" s="230">
        <f>IF($AR302=0,VLOOKUP(MID($A302,4,5),'Project splits'!$C$5:$AM$346,BK$22,FALSE),IF(ISNA(VLOOKUP($A302,'Success Asset Classes'!$B$15:$BD$377,BK$21,FALSE)),VLOOKUP(MID($A302,4,5),'Project splits'!$C$5:$AM$346,BK$22,FALSE),VLOOKUP($A302,'Success Asset Classes'!$B$15:$BD$377,BK$21,FALSE)))</f>
        <v>0</v>
      </c>
      <c r="BL302" s="230">
        <f>IF($AR302=0,VLOOKUP(MID($A302,4,5),'Project splits'!$C$5:$AM$346,BL$22,FALSE),IF(ISNA(VLOOKUP($A302,'Success Asset Classes'!$B$15:$BD$377,BL$21,FALSE)),VLOOKUP(MID($A302,4,5),'Project splits'!$C$5:$AM$346,BL$22,FALSE),VLOOKUP($A302,'Success Asset Classes'!$B$15:$BD$377,BL$21,FALSE)))</f>
        <v>0</v>
      </c>
      <c r="BM302" s="230">
        <f>IF($AR302=0,VLOOKUP(MID($A302,4,5),'Project splits'!$C$5:$AM$346,BM$22,FALSE),IF(ISNA(VLOOKUP($A302,'Success Asset Classes'!$B$15:$BD$377,BM$21,FALSE)),VLOOKUP(MID($A302,4,5),'Project splits'!$C$5:$AM$346,BM$22,FALSE),VLOOKUP($A302,'Success Asset Classes'!$B$15:$BD$377,BM$21,FALSE)))</f>
        <v>0</v>
      </c>
      <c r="BN302" s="230">
        <f>IF($AR302=0,VLOOKUP(MID($A302,4,5),'Project splits'!$C$5:$AM$346,BN$22,FALSE),IF(ISNA(VLOOKUP($A302,'Success Asset Classes'!$B$15:$BD$377,BN$21,FALSE)),VLOOKUP(MID($A302,4,5),'Project splits'!$C$5:$AM$346,BN$22,FALSE),VLOOKUP($A302,'Success Asset Classes'!$B$15:$BD$377,BN$21,FALSE)))</f>
        <v>0</v>
      </c>
      <c r="BO302" s="230">
        <f>IF($AR302=0,VLOOKUP(MID($A302,4,5),'Project splits'!$C$5:$AM$346,BO$22,FALSE),IF(ISNA(VLOOKUP($A302,'Success Asset Classes'!$B$15:$BD$377,BO$21,FALSE)),VLOOKUP(MID($A302,4,5),'Project splits'!$C$5:$AM$346,BO$22,FALSE),VLOOKUP($A302,'Success Asset Classes'!$B$15:$BD$377,BO$21,FALSE)))</f>
        <v>0</v>
      </c>
      <c r="BP302" s="230">
        <f>IF($AR302=0,VLOOKUP(MID($A302,4,5),'Project splits'!$C$5:$AM$346,BP$22,FALSE),IF(ISNA(VLOOKUP($A302,'Success Asset Classes'!$B$15:$BD$377,BP$21,FALSE)),VLOOKUP(MID($A302,4,5),'Project splits'!$C$5:$AM$346,BP$22,FALSE),VLOOKUP($A302,'Success Asset Classes'!$B$15:$BD$377,BP$21,FALSE)))</f>
        <v>0</v>
      </c>
      <c r="BQ302" s="230">
        <f>IF($AR302=0,VLOOKUP(MID($A302,4,5),'Project splits'!$C$5:$AM$346,BQ$22,FALSE),IF(ISNA(VLOOKUP($A302,'Success Asset Classes'!$B$15:$BD$377,BQ$21,FALSE)),VLOOKUP(MID($A302,4,5),'Project splits'!$C$5:$AM$346,BQ$22,FALSE),VLOOKUP($A302,'Success Asset Classes'!$B$15:$BD$377,BQ$21,FALSE)))</f>
        <v>0</v>
      </c>
      <c r="BR302" s="230">
        <f>IF($AR302=0,VLOOKUP(MID($A302,4,5),'Project splits'!$C$5:$AM$346,BR$22,FALSE),IF(ISNA(VLOOKUP($A302,'Success Asset Classes'!$B$15:$BD$377,BR$21,FALSE)),VLOOKUP(MID($A302,4,5),'Project splits'!$C$5:$AM$346,BR$22,FALSE),VLOOKUP($A302,'Success Asset Classes'!$B$15:$BD$377,BR$21,FALSE)))</f>
        <v>0</v>
      </c>
      <c r="BS302" s="247">
        <f t="shared" si="81"/>
        <v>1</v>
      </c>
      <c r="BT302" s="249">
        <f>1+IF(ISNA(VLOOKUP($A302,'Project labour content'!$A$7:$D$255,'Project labour content'!$D$1,FALSE)),VLOOKUP($D302,'Project labour content'!$F$6:$G$15,'Project labour content'!$G$1,FALSE),VLOOKUP($A302,'Project labour content'!$A$7:$D$255,'Project labour content'!$D$1,FALSE))*LabEsc22*1</f>
        <v>1.0003478783841935</v>
      </c>
      <c r="BU302" s="249">
        <f>1+IF(ISNA(VLOOKUP($A302,'Project labour content'!$A$7:$D$255,'Project labour content'!$D$1,FALSE)),VLOOKUP($D302,'Project labour content'!$F$6:$G$15,'Project labour content'!$G$1,FALSE),VLOOKUP($A302,'Project labour content'!$A$7:$D$255,'Project labour content'!$D$1,FALSE))*LabEsc23*1</f>
        <v>1.0006974265846313</v>
      </c>
      <c r="BV302" s="249">
        <f>1+IF(ISNA(VLOOKUP($A302,'Project labour content'!$A$7:$D$255,'Project labour content'!$D$1,FALSE)),VLOOKUP($D302,'Project labour content'!$F$6:$G$15,'Project labour content'!$G$1,FALSE),VLOOKUP($A302,'Project labour content'!$A$7:$D$255,'Project labour content'!$D$1,FALSE))*LabEsc24*1</f>
        <v>1.0010267009894436</v>
      </c>
      <c r="BW302" s="249">
        <f>1+IF(ISNA(VLOOKUP($A302,'Project labour content'!$A$7:$D$255,'Project labour content'!$D$1,FALSE)),VLOOKUP($D302,'Project labour content'!$F$6:$G$15,'Project labour content'!$G$1,FALSE),VLOOKUP($A302,'Project labour content'!$A$7:$D$255,'Project labour content'!$D$1,FALSE))*LabEsc25*1</f>
        <v>1.0014677091756221</v>
      </c>
      <c r="BX302" s="249">
        <f>1+IF(ISNA(VLOOKUP($A302,'Project labour content'!$A$7:$D$255,'Project labour content'!$D$1,FALSE)),VLOOKUP($D302,'Project labour content'!$F$6:$G$15,'Project labour content'!$G$1,FALSE),VLOOKUP($A302,'Project labour content'!$A$7:$D$255,'Project labour content'!$D$1,FALSE))*LabEsc26*1</f>
        <v>1.0019483345971925</v>
      </c>
      <c r="BY302" s="249">
        <f>1+IF(ISNA(VLOOKUP($A302,'Project labour content'!$A$7:$D$255,'Project labour content'!$D$1,FALSE)),VLOOKUP($D302,'Project labour content'!$F$6:$G$15,'Project labour content'!$G$1,FALSE),VLOOKUP($A302,'Project labour content'!$A$7:$D$255,'Project labour content'!$D$1,FALSE))*LabEsc27*1</f>
        <v>1.0022460265890758</v>
      </c>
      <c r="BZ302" s="249">
        <f>1+IF(ISNA(VLOOKUP($A302,'Project labour content'!$A$7:$D$255,'Project labour content'!$D$1,FALSE)),VLOOKUP($D302,'Project labour content'!$F$6:$G$15,'Project labour content'!$G$1,FALSE),VLOOKUP($A302,'Project labour content'!$A$7:$D$255,'Project labour content'!$D$1,FALSE))*LabEsc28*1</f>
        <v>1.002470188658964</v>
      </c>
      <c r="CA302" s="249">
        <f>1+IF(ISNA(VLOOKUP($A302,'Project labour content'!$A$7:$D$255,'Project labour content'!$D$1,FALSE)),VLOOKUP($D302,'Project labour content'!$F$6:$G$15,'Project labour content'!$G$1,FALSE),VLOOKUP($A302,'Project labour content'!$A$7:$D$255,'Project labour content'!$D$1,FALSE))*LabEsc29*1</f>
        <v>1.0028299239487206</v>
      </c>
      <c r="CB302" s="250" t="str">
        <f>IF(ISNA(VLOOKUP($A302,'Project labour content'!$A$7:$D$255,'Project labour content'!$D$1,FALSE)),"Category","Project")</f>
        <v>Project</v>
      </c>
      <c r="CD302" s="247" t="str">
        <f t="shared" si="82"/>
        <v>15091</v>
      </c>
      <c r="CE302" s="3"/>
    </row>
    <row r="303" spans="1:83" x14ac:dyDescent="0.15">
      <c r="A303" s="11" t="s">
        <v>896</v>
      </c>
      <c r="B303" s="11" t="str">
        <f>VLOOKUP($A303,'Incurred Real 2022$'!$A$25:$AC$426,'Incurred Real 2022$'!B$1,FALSE)</f>
        <v>Energy Management System Refresh 1</v>
      </c>
      <c r="C303" s="11" t="str">
        <f>VLOOKUP($A303,'Incurred Real 2022$'!$A$25:$AC$426,'Incurred Real 2022$'!C$1,FALSE)</f>
        <v>ExAnte</v>
      </c>
      <c r="D303" s="11" t="str">
        <f>VLOOKUP($A303,'Incurred Real 2022$'!$A$25:$AC$426,'Incurred Real 2022$'!D$1,FALSE)</f>
        <v>Information Technology</v>
      </c>
      <c r="E303" s="11" t="str">
        <f>VLOOKUP($A303,'Incurred Real 2022$'!$A$25:$AC$426,'Incurred Real 2022$'!E$1,FALSE)</f>
        <v>Proposed</v>
      </c>
      <c r="F303" s="105" t="str">
        <f>IF(VLOOKUP($A303,'Incurred Real 2022$'!$A$25:$AC$426,'Incurred Real 2022$'!F$1,FALSE)=0,"",VLOOKUP($A303,'Incurred Real 2022$'!$A$25:$AC$426,'Incurred Real 2022$'!F$1,FALSE))</f>
        <v/>
      </c>
      <c r="G303" s="105" t="str">
        <f>IF(VLOOKUP($A303,'Incurred Real 2022$'!$A$25:$AC$426,'Incurred Real 2022$'!G$1,FALSE)=0,"",VLOOKUP($A303,'Incurred Real 2022$'!$A$25:$AC$426,'Incurred Real 2022$'!G$1,FALSE))</f>
        <v/>
      </c>
      <c r="H303" s="105" t="str">
        <f>IF(VLOOKUP($A303,'Incurred Real 2022$'!$A$25:$AC$426,'Incurred Real 2022$'!H$1,FALSE)=0,"",VLOOKUP($A303,'Incurred Real 2022$'!$A$25:$AC$426,'Incurred Real 2022$'!H$1,FALSE))</f>
        <v/>
      </c>
      <c r="I303" s="105" t="str">
        <f>IF(VLOOKUP($A303,'Incurred Real 2022$'!$A$25:$AC$426,'Incurred Real 2022$'!I$1,FALSE)=0,"",VLOOKUP($A303,'Incurred Real 2022$'!$A$25:$AC$426,'Incurred Real 2022$'!I$1,FALSE))</f>
        <v/>
      </c>
      <c r="J303" s="105" t="str">
        <f>IF(VLOOKUP($A303,'Incurred Real 2022$'!$A$25:$AC$426,'Incurred Real 2022$'!J$1,FALSE)=0,"",VLOOKUP($A303,'Incurred Real 2022$'!$A$25:$AC$426,'Incurred Real 2022$'!J$1,FALSE))</f>
        <v/>
      </c>
      <c r="K303" s="105" t="str">
        <f>IF(VLOOKUP($A303,'Incurred Real 2022$'!$A$25:$AC$426,'Incurred Real 2022$'!K$1,FALSE)=0,"",VLOOKUP($A303,'Incurred Real 2022$'!$A$25:$AC$426,'Incurred Real 2022$'!K$1,FALSE))</f>
        <v/>
      </c>
      <c r="L303" s="105" t="str">
        <f>IF(VLOOKUP($A303,'Incurred Real 2022$'!$A$25:$AC$426,'Incurred Real 2022$'!L$1,FALSE)=0,"",VLOOKUP($A303,'Incurred Real 2022$'!$A$25:$AC$426,'Incurred Real 2022$'!L$1,FALSE))</f>
        <v/>
      </c>
      <c r="M303" s="105" t="str">
        <f>IF(VLOOKUP($A303,'Incurred Real 2022$'!$A$25:$AC$426,'Incurred Real 2022$'!M$1,FALSE)=0,"",VLOOKUP($A303,'Incurred Real 2022$'!$A$25:$AC$426,'Incurred Real 2022$'!M$1,FALSE))</f>
        <v/>
      </c>
      <c r="N303" s="105" t="str">
        <f>IF(VLOOKUP($A303,'Incurred Real 2022$'!$A$25:$AC$426,'Incurred Real 2022$'!N$1,FALSE)=0,"",VLOOKUP($A303,'Incurred Real 2022$'!$A$25:$AC$426,'Incurred Real 2022$'!N$1,FALSE))</f>
        <v/>
      </c>
      <c r="O303" s="105" t="str">
        <f>IF(VLOOKUP($A303,'Incurred Real 2022$'!$A$25:$AC$426,'Incurred Real 2022$'!O$1,FALSE)=0,"",VLOOKUP($A303,'Incurred Real 2022$'!$A$25:$AC$426,'Incurred Real 2022$'!O$1,FALSE))</f>
        <v/>
      </c>
      <c r="P303" s="105" t="str">
        <f>IF(VLOOKUP($A303,'Incurred Real 2022$'!$A$25:$AC$426,'Incurred Real 2022$'!P$1,FALSE)=0,"",VLOOKUP($A303,'Incurred Real 2022$'!$A$25:$AC$426,'Incurred Real 2022$'!P$1,FALSE))</f>
        <v/>
      </c>
      <c r="Q303" s="105" t="str">
        <f>IF(VLOOKUP($A303,'Incurred Real 2022$'!$A$25:$AC$426,'Incurred Real 2022$'!Q$1,FALSE)=0,"",VLOOKUP($A303,'Incurred Real 2022$'!$A$25:$AC$426,'Incurred Real 2022$'!Q$1,FALSE))</f>
        <v/>
      </c>
      <c r="R303" s="105" t="str">
        <f>IF(VLOOKUP($A303,'Incurred Real 2022$'!$A$25:$AC$426,'Incurred Real 2022$'!R$1,FALSE)=0,"",VLOOKUP($A303,'Incurred Real 2022$'!$A$25:$AC$426,'Incurred Real 2022$'!R$1,FALSE))</f>
        <v/>
      </c>
      <c r="S303" s="105" t="str">
        <f>IF(VLOOKUP($A303,'Incurred Real 2022$'!$A$25:$AC$426,'Incurred Real 2022$'!S$1,FALSE)=0,"",VLOOKUP($A303,'Incurred Real 2022$'!$A$25:$AC$426,'Incurred Real 2022$'!S$1,FALSE))</f>
        <v/>
      </c>
      <c r="T303" s="105" t="str">
        <f>IF(VLOOKUP($A303,'Incurred Real 2022$'!$A$25:$AC$426,'Incurred Real 2022$'!T$1,FALSE)=0,"",VLOOKUP($A303,'Incurred Real 2022$'!$A$25:$AC$426,'Incurred Real 2022$'!T$1,FALSE))</f>
        <v/>
      </c>
      <c r="U303" s="105" t="str">
        <f>IF(VLOOKUP($A303,'Incurred Real 2022$'!$A$25:$AC$426,'Incurred Real 2022$'!U$1,FALSE)=0,"",VLOOKUP($A303,'Incurred Real 2022$'!$A$25:$AC$426,'Incurred Real 2022$'!U$1,FALSE))</f>
        <v/>
      </c>
      <c r="V303" s="13">
        <f>IF(ISTEXT(VLOOKUP($A303,'Incurred Real 2022$'!$A$25:$AC$426,'Incurred Real 2022$'!V$1,FALSE)),"",(VLOOKUP($A303,'Incurred Real 2022$'!$A$25:$AC$426,'Incurred Real 2022$'!V$1,FALSE))*BT303*Incurred_Real!V$15)</f>
        <v>552361.9477563001</v>
      </c>
      <c r="W303" s="13">
        <f>IF(ISTEXT(VLOOKUP($A303,'Incurred Real 2022$'!$A$25:$AC$426,'Incurred Real 2022$'!W$1,FALSE)),"",(VLOOKUP($A303,'Incurred Real 2022$'!$A$25:$AC$426,'Incurred Real 2022$'!W$1,FALSE))*BU303*Incurred_Real!W$15)</f>
        <v>2768586.5438420293</v>
      </c>
      <c r="X303" s="220">
        <f>IF(ISTEXT(VLOOKUP($A303,'Incurred Real 2022$'!$A$25:$AC$426,'Incurred Real 2022$'!X$1,FALSE)),"",(VLOOKUP($A303,'Incurred Real 2022$'!$A$25:$AC$426,'Incurred Real 2022$'!X$1,FALSE))*BV303*Incurred_Real!X$15)</f>
        <v>2219976.2353672381</v>
      </c>
      <c r="Y303" s="217" t="str">
        <f>IF(ISTEXT(VLOOKUP($A303,'Incurred Real 2022$'!$A$25:$AC$426,'Incurred Real 2022$'!Y$1,FALSE)),"",(VLOOKUP($A303,'Incurred Real 2022$'!$A$25:$AC$426,'Incurred Real 2022$'!Y$1,FALSE))*BW303*Incurred_Real!Y$15)</f>
        <v/>
      </c>
      <c r="Z303" s="13" t="str">
        <f>IF(ISTEXT(VLOOKUP($A303,'Incurred Real 2022$'!$A$25:$AC$426,'Incurred Real 2022$'!Z$1,FALSE)),"",(VLOOKUP($A303,'Incurred Real 2022$'!$A$25:$AC$426,'Incurred Real 2022$'!Z$1,FALSE))*BX303*Incurred_Real!Z$15)</f>
        <v/>
      </c>
      <c r="AA303" s="13" t="str">
        <f>IF(ISTEXT(VLOOKUP($A303,'Incurred Real 2022$'!$A$25:$AC$426,'Incurred Real 2022$'!AA$1,FALSE)),"",(VLOOKUP($A303,'Incurred Real 2022$'!$A$25:$AC$426,'Incurred Real 2022$'!AA$1,FALSE))*BY303*Incurred_Real!AA$15)</f>
        <v/>
      </c>
      <c r="AB303" s="13" t="str">
        <f>IF(ISTEXT(VLOOKUP($A303,'Incurred Real 2022$'!$A$25:$AC$426,'Incurred Real 2022$'!AB$1,FALSE)),"",(VLOOKUP($A303,'Incurred Real 2022$'!$A$25:$AC$426,'Incurred Real 2022$'!AB$1,FALSE))*BZ303*Incurred_Real!AB$15)</f>
        <v/>
      </c>
      <c r="AC303" s="13" t="str">
        <f>IF(ISTEXT(VLOOKUP($A303,'Incurred Real 2022$'!$A$25:$AC$426,'Incurred Real 2022$'!AC$1,FALSE)),"",(VLOOKUP($A303,'Incurred Real 2022$'!$A$25:$AC$426,'Incurred Real 2022$'!AC$1,FALSE))*CA303*Incurred_Real!AC$15)</f>
        <v/>
      </c>
      <c r="AD303" s="221">
        <f t="shared" si="77"/>
        <v>5540924.7269655671</v>
      </c>
      <c r="AE303" s="221">
        <f t="shared" si="78"/>
        <v>5540924.7269655671</v>
      </c>
      <c r="AF303" s="239">
        <f t="shared" si="83"/>
        <v>6238526.6339125251</v>
      </c>
      <c r="AG303" s="222">
        <f t="shared" si="79"/>
        <v>5673906.9204127407</v>
      </c>
      <c r="AH303" s="223">
        <f t="shared" si="86"/>
        <v>1.0995116277760002</v>
      </c>
      <c r="AI303" s="224">
        <f t="shared" si="80"/>
        <v>2024</v>
      </c>
      <c r="AJ303" s="225" t="str">
        <f>VLOOKUP($A303,Project_Commissioning!$C$4:$H$355,Project_Commissioning!F$1,FALSE)</f>
        <v/>
      </c>
      <c r="AK303" s="226">
        <f>VLOOKUP($A303,Project_Commissioning!$C$4:$H$355,Project_Commissioning!G$1,FALSE)</f>
        <v>2024</v>
      </c>
      <c r="AL303" s="225" t="str">
        <f>IF(VLOOKUP($A303,Project_Commissioning!$C$4:$H$355,Project_Commissioning!H$1,FALSE)=0,"",VLOOKUP($A303,Project_Commissioning!$C$4:$H$355,Project_Commissioning!H$1,FALSE))</f>
        <v/>
      </c>
      <c r="AM303" s="237">
        <f t="shared" si="84"/>
        <v>5540924.7269655671</v>
      </c>
      <c r="AN303" s="221" cm="1">
        <f t="array" ref="AN303">IF(ROUND(AE303,0)=0,0,LOOKUP(2,1/(F303:AC303&lt;&gt;""),F303:AC303))</f>
        <v>2219976.2353672381</v>
      </c>
      <c r="AO303" s="221">
        <f t="shared" si="85"/>
        <v>5540924.7269655671</v>
      </c>
      <c r="AP303" s="79"/>
      <c r="AQ303" s="20"/>
      <c r="AR303" s="245">
        <f>IF(ISNA(VLOOKUP($A303,'Success Asset Classes'!$B$15:$AA$114,'Success Asset Classes'!$AA$1,FALSE)),0,VLOOKUP($A303,'Success Asset Classes'!$B$15:$AA$114,'Success Asset Classes'!$AA$1,FALSE))</f>
        <v>0</v>
      </c>
      <c r="AS303" s="230">
        <f>IF($AR303=0,VLOOKUP(MID($A303,4,5),'Project splits'!$C$5:$AM$346,AS$22,FALSE),IF(ISNA(VLOOKUP($A303,'Success Asset Classes'!$B$15:$BD$377,AS$21,FALSE)),VLOOKUP(MID($A303,4,5),'Project splits'!$C$5:$AM$346,AS$22,FALSE),VLOOKUP($A303,'Success Asset Classes'!$B$15:$BD$377,AS$21,FALSE)))</f>
        <v>0</v>
      </c>
      <c r="AT303" s="230">
        <f>IF($AR303=0,VLOOKUP(MID($A303,4,5),'Project splits'!$C$5:$AM$346,AT$22,FALSE),IF(ISNA(VLOOKUP($A303,'Success Asset Classes'!$B$15:$BD$377,AT$21,FALSE)),VLOOKUP(MID($A303,4,5),'Project splits'!$C$5:$AM$346,AT$22,FALSE),VLOOKUP($A303,'Success Asset Classes'!$B$15:$BD$377,AT$21,FALSE)))</f>
        <v>0</v>
      </c>
      <c r="AU303" s="230">
        <f>IF($AR303=0,VLOOKUP(MID($A303,4,5),'Project splits'!$C$5:$AM$346,AU$22,FALSE),IF(ISNA(VLOOKUP($A303,'Success Asset Classes'!$B$15:$BD$377,AU$21,FALSE)),VLOOKUP(MID($A303,4,5),'Project splits'!$C$5:$AM$346,AU$22,FALSE),VLOOKUP($A303,'Success Asset Classes'!$B$15:$BD$377,AU$21,FALSE)))</f>
        <v>0</v>
      </c>
      <c r="AV303" s="230">
        <f>IF($AR303=0,VLOOKUP(MID($A303,4,5),'Project splits'!$C$5:$AM$346,AV$22,FALSE),IF(ISNA(VLOOKUP($A303,'Success Asset Classes'!$B$15:$BD$377,AV$21,FALSE)),VLOOKUP(MID($A303,4,5),'Project splits'!$C$5:$AM$346,AV$22,FALSE),VLOOKUP($A303,'Success Asset Classes'!$B$15:$BD$377,AV$21,FALSE)))</f>
        <v>1</v>
      </c>
      <c r="AW303" s="230">
        <f>IF($AR303=0,VLOOKUP(MID($A303,4,5),'Project splits'!$C$5:$AM$346,AW$22,FALSE),IF(ISNA(VLOOKUP($A303,'Success Asset Classes'!$B$15:$BD$377,AW$21,FALSE)),VLOOKUP(MID($A303,4,5),'Project splits'!$C$5:$AM$346,AW$22,FALSE),VLOOKUP($A303,'Success Asset Classes'!$B$15:$BD$377,AW$21,FALSE)))</f>
        <v>0</v>
      </c>
      <c r="AX303" s="230">
        <f>IF($AR303=0,VLOOKUP(MID($A303,4,5),'Project splits'!$C$5:$AM$346,AX$22,FALSE),IF(ISNA(VLOOKUP($A303,'Success Asset Classes'!$B$15:$BD$377,AX$21,FALSE)),VLOOKUP(MID($A303,4,5),'Project splits'!$C$5:$AM$346,AX$22,FALSE),VLOOKUP($A303,'Success Asset Classes'!$B$15:$BD$377,AX$21,FALSE)))</f>
        <v>0</v>
      </c>
      <c r="AY303" s="230">
        <f>IF($AR303=0,VLOOKUP(MID($A303,4,5),'Project splits'!$C$5:$AM$346,AY$22,FALSE),IF(ISNA(VLOOKUP($A303,'Success Asset Classes'!$B$15:$BD$377,AY$21,FALSE)),VLOOKUP(MID($A303,4,5),'Project splits'!$C$5:$AM$346,AY$22,FALSE),VLOOKUP($A303,'Success Asset Classes'!$B$15:$BD$377,AY$21,FALSE)))</f>
        <v>0</v>
      </c>
      <c r="AZ303" s="230">
        <f>IF($AR303=0,VLOOKUP(MID($A303,4,5),'Project splits'!$C$5:$AM$346,AZ$22,FALSE),IF(ISNA(VLOOKUP($A303,'Success Asset Classes'!$B$15:$BD$377,AZ$21,FALSE)),VLOOKUP(MID($A303,4,5),'Project splits'!$C$5:$AM$346,AZ$22,FALSE),VLOOKUP($A303,'Success Asset Classes'!$B$15:$BD$377,AZ$21,FALSE)))</f>
        <v>0</v>
      </c>
      <c r="BA303" s="230">
        <f>IF($AR303=0,VLOOKUP(MID($A303,4,5),'Project splits'!$C$5:$AM$346,BA$22,FALSE),IF(ISNA(VLOOKUP($A303,'Success Asset Classes'!$B$15:$BD$377,BA$21,FALSE)),VLOOKUP(MID($A303,4,5),'Project splits'!$C$5:$AM$346,BA$22,FALSE),VLOOKUP($A303,'Success Asset Classes'!$B$15:$BD$377,BA$21,FALSE)))</f>
        <v>0</v>
      </c>
      <c r="BB303" s="230">
        <f>IF($AR303=0,VLOOKUP(MID($A303,4,5),'Project splits'!$C$5:$AM$346,BB$22,FALSE),IF(ISNA(VLOOKUP($A303,'Success Asset Classes'!$B$15:$BD$377,BB$21,FALSE)),VLOOKUP(MID($A303,4,5),'Project splits'!$C$5:$AM$346,BB$22,FALSE),VLOOKUP($A303,'Success Asset Classes'!$B$15:$BD$377,BB$21,FALSE)))</f>
        <v>0</v>
      </c>
      <c r="BC303" s="230">
        <f>IF($AR303=0,VLOOKUP(MID($A303,4,5),'Project splits'!$C$5:$AM$346,BC$22,FALSE),IF(ISNA(VLOOKUP($A303,'Success Asset Classes'!$B$15:$BD$377,BC$21,FALSE)),VLOOKUP(MID($A303,4,5),'Project splits'!$C$5:$AM$346,BC$22,FALSE),VLOOKUP($A303,'Success Asset Classes'!$B$15:$BD$377,BC$21,FALSE)))</f>
        <v>0</v>
      </c>
      <c r="BD303" s="230">
        <f>IF($AR303=0,VLOOKUP(MID($A303,4,5),'Project splits'!$C$5:$AM$346,BD$22,FALSE),IF(ISNA(VLOOKUP($A303,'Success Asset Classes'!$B$15:$BD$377,BD$21,FALSE)),VLOOKUP(MID($A303,4,5),'Project splits'!$C$5:$AM$346,BD$22,FALSE),VLOOKUP($A303,'Success Asset Classes'!$B$15:$BD$377,BD$21,FALSE)))</f>
        <v>0</v>
      </c>
      <c r="BE303" s="230">
        <f>IF($AR303=0,VLOOKUP(MID($A303,4,5),'Project splits'!$C$5:$AM$346,BE$22,FALSE),IF(ISNA(VLOOKUP($A303,'Success Asset Classes'!$B$15:$BD$377,BE$21,FALSE)),VLOOKUP(MID($A303,4,5),'Project splits'!$C$5:$AM$346,BE$22,FALSE),VLOOKUP($A303,'Success Asset Classes'!$B$15:$BD$377,BE$21,FALSE)))</f>
        <v>0</v>
      </c>
      <c r="BF303" s="230">
        <f>IF($AR303=0,VLOOKUP(MID($A303,4,5),'Project splits'!$C$5:$AM$346,BF$22,FALSE),IF(ISNA(VLOOKUP($A303,'Success Asset Classes'!$B$15:$BD$377,BF$21,FALSE)),VLOOKUP(MID($A303,4,5),'Project splits'!$C$5:$AM$346,BF$22,FALSE),VLOOKUP($A303,'Success Asset Classes'!$B$15:$BD$377,BF$21,FALSE)))</f>
        <v>0</v>
      </c>
      <c r="BG303" s="230">
        <f>IF($AR303=0,VLOOKUP(MID($A303,4,5),'Project splits'!$C$5:$AM$346,BG$22,FALSE),IF(ISNA(VLOOKUP($A303,'Success Asset Classes'!$B$15:$BD$377,BG$21,FALSE)),VLOOKUP(MID($A303,4,5),'Project splits'!$C$5:$AM$346,BG$22,FALSE),VLOOKUP($A303,'Success Asset Classes'!$B$15:$BD$377,BG$21,FALSE)))</f>
        <v>0</v>
      </c>
      <c r="BH303" s="230">
        <f>IF($AR303=0,VLOOKUP(MID($A303,4,5),'Project splits'!$C$5:$AM$346,BH$22,FALSE),IF(ISNA(VLOOKUP($A303,'Success Asset Classes'!$B$15:$BD$377,BH$21,FALSE)),VLOOKUP(MID($A303,4,5),'Project splits'!$C$5:$AM$346,BH$22,FALSE),VLOOKUP($A303,'Success Asset Classes'!$B$15:$BD$377,BH$21,FALSE)))</f>
        <v>0</v>
      </c>
      <c r="BI303" s="230">
        <f>IF($AR303=0,VLOOKUP(MID($A303,4,5),'Project splits'!$C$5:$AM$346,BI$22,FALSE),IF(ISNA(VLOOKUP($A303,'Success Asset Classes'!$B$15:$BD$377,BI$21,FALSE)),VLOOKUP(MID($A303,4,5),'Project splits'!$C$5:$AM$346,BI$22,FALSE),VLOOKUP($A303,'Success Asset Classes'!$B$15:$BD$377,BI$21,FALSE)))</f>
        <v>0</v>
      </c>
      <c r="BJ303" s="230">
        <f>IF($AR303=0,VLOOKUP(MID($A303,4,5),'Project splits'!$C$5:$AM$346,BJ$22,FALSE),IF(ISNA(VLOOKUP($A303,'Success Asset Classes'!$B$15:$BD$377,BJ$21,FALSE)),VLOOKUP(MID($A303,4,5),'Project splits'!$C$5:$AM$346,BJ$22,FALSE),VLOOKUP($A303,'Success Asset Classes'!$B$15:$BD$377,BJ$21,FALSE)))</f>
        <v>0</v>
      </c>
      <c r="BK303" s="230">
        <f>IF($AR303=0,VLOOKUP(MID($A303,4,5),'Project splits'!$C$5:$AM$346,BK$22,FALSE),IF(ISNA(VLOOKUP($A303,'Success Asset Classes'!$B$15:$BD$377,BK$21,FALSE)),VLOOKUP(MID($A303,4,5),'Project splits'!$C$5:$AM$346,BK$22,FALSE),VLOOKUP($A303,'Success Asset Classes'!$B$15:$BD$377,BK$21,FALSE)))</f>
        <v>0</v>
      </c>
      <c r="BL303" s="230">
        <f>IF($AR303=0,VLOOKUP(MID($A303,4,5),'Project splits'!$C$5:$AM$346,BL$22,FALSE),IF(ISNA(VLOOKUP($A303,'Success Asset Classes'!$B$15:$BD$377,BL$21,FALSE)),VLOOKUP(MID($A303,4,5),'Project splits'!$C$5:$AM$346,BL$22,FALSE),VLOOKUP($A303,'Success Asset Classes'!$B$15:$BD$377,BL$21,FALSE)))</f>
        <v>0</v>
      </c>
      <c r="BM303" s="230">
        <f>IF($AR303=0,VLOOKUP(MID($A303,4,5),'Project splits'!$C$5:$AM$346,BM$22,FALSE),IF(ISNA(VLOOKUP($A303,'Success Asset Classes'!$B$15:$BD$377,BM$21,FALSE)),VLOOKUP(MID($A303,4,5),'Project splits'!$C$5:$AM$346,BM$22,FALSE),VLOOKUP($A303,'Success Asset Classes'!$B$15:$BD$377,BM$21,FALSE)))</f>
        <v>0</v>
      </c>
      <c r="BN303" s="230">
        <f>IF($AR303=0,VLOOKUP(MID($A303,4,5),'Project splits'!$C$5:$AM$346,BN$22,FALSE),IF(ISNA(VLOOKUP($A303,'Success Asset Classes'!$B$15:$BD$377,BN$21,FALSE)),VLOOKUP(MID($A303,4,5),'Project splits'!$C$5:$AM$346,BN$22,FALSE),VLOOKUP($A303,'Success Asset Classes'!$B$15:$BD$377,BN$21,FALSE)))</f>
        <v>0</v>
      </c>
      <c r="BO303" s="230">
        <f>IF($AR303=0,VLOOKUP(MID($A303,4,5),'Project splits'!$C$5:$AM$346,BO$22,FALSE),IF(ISNA(VLOOKUP($A303,'Success Asset Classes'!$B$15:$BD$377,BO$21,FALSE)),VLOOKUP(MID($A303,4,5),'Project splits'!$C$5:$AM$346,BO$22,FALSE),VLOOKUP($A303,'Success Asset Classes'!$B$15:$BD$377,BO$21,FALSE)))</f>
        <v>0</v>
      </c>
      <c r="BP303" s="230">
        <f>IF($AR303=0,VLOOKUP(MID($A303,4,5),'Project splits'!$C$5:$AM$346,BP$22,FALSE),IF(ISNA(VLOOKUP($A303,'Success Asset Classes'!$B$15:$BD$377,BP$21,FALSE)),VLOOKUP(MID($A303,4,5),'Project splits'!$C$5:$AM$346,BP$22,FALSE),VLOOKUP($A303,'Success Asset Classes'!$B$15:$BD$377,BP$21,FALSE)))</f>
        <v>0</v>
      </c>
      <c r="BQ303" s="230">
        <f>IF($AR303=0,VLOOKUP(MID($A303,4,5),'Project splits'!$C$5:$AM$346,BQ$22,FALSE),IF(ISNA(VLOOKUP($A303,'Success Asset Classes'!$B$15:$BD$377,BQ$21,FALSE)),VLOOKUP(MID($A303,4,5),'Project splits'!$C$5:$AM$346,BQ$22,FALSE),VLOOKUP($A303,'Success Asset Classes'!$B$15:$BD$377,BQ$21,FALSE)))</f>
        <v>0</v>
      </c>
      <c r="BR303" s="230">
        <f>IF($AR303=0,VLOOKUP(MID($A303,4,5),'Project splits'!$C$5:$AM$346,BR$22,FALSE),IF(ISNA(VLOOKUP($A303,'Success Asset Classes'!$B$15:$BD$377,BR$21,FALSE)),VLOOKUP(MID($A303,4,5),'Project splits'!$C$5:$AM$346,BR$22,FALSE),VLOOKUP($A303,'Success Asset Classes'!$B$15:$BD$377,BR$21,FALSE)))</f>
        <v>0</v>
      </c>
      <c r="BS303" s="247">
        <f t="shared" si="81"/>
        <v>1</v>
      </c>
      <c r="BT303" s="249">
        <f>1+IF(ISNA(VLOOKUP($A303,'Project labour content'!$A$7:$D$255,'Project labour content'!$D$1,FALSE)),VLOOKUP($D303,'Project labour content'!$F$6:$G$15,'Project labour content'!$G$1,FALSE),VLOOKUP($A303,'Project labour content'!$A$7:$D$255,'Project labour content'!$D$1,FALSE))*LabEsc22*1</f>
        <v>1.0024480115846353</v>
      </c>
      <c r="BU303" s="249">
        <f>1+IF(ISNA(VLOOKUP($A303,'Project labour content'!$A$7:$D$255,'Project labour content'!$D$1,FALSE)),VLOOKUP($D303,'Project labour content'!$F$6:$G$15,'Project labour content'!$G$1,FALSE),VLOOKUP($A303,'Project labour content'!$A$7:$D$255,'Project labour content'!$D$1,FALSE))*LabEsc23*1</f>
        <v>1.0049077736248768</v>
      </c>
      <c r="BV303" s="249">
        <f>1+IF(ISNA(VLOOKUP($A303,'Project labour content'!$A$7:$D$255,'Project labour content'!$D$1,FALSE)),VLOOKUP($D303,'Project labour content'!$F$6:$G$15,'Project labour content'!$G$1,FALSE),VLOOKUP($A303,'Project labour content'!$A$7:$D$255,'Project labour content'!$D$1,FALSE))*LabEsc24*1</f>
        <v>1.0072248694667842</v>
      </c>
      <c r="BW303" s="249">
        <f>1+IF(ISNA(VLOOKUP($A303,'Project labour content'!$A$7:$D$255,'Project labour content'!$D$1,FALSE)),VLOOKUP($D303,'Project labour content'!$F$6:$G$15,'Project labour content'!$G$1,FALSE),VLOOKUP($A303,'Project labour content'!$A$7:$D$255,'Project labour content'!$D$1,FALSE))*LabEsc25*1</f>
        <v>1.0103282331643793</v>
      </c>
      <c r="BX303" s="249">
        <f>1+IF(ISNA(VLOOKUP($A303,'Project labour content'!$A$7:$D$255,'Project labour content'!$D$1,FALSE)),VLOOKUP($D303,'Project labour content'!$F$6:$G$15,'Project labour content'!$G$1,FALSE),VLOOKUP($A303,'Project labour content'!$A$7:$D$255,'Project labour content'!$D$1,FALSE))*LabEsc26*1</f>
        <v>1.0137103823674747</v>
      </c>
      <c r="BY303" s="249">
        <f>1+IF(ISNA(VLOOKUP($A303,'Project labour content'!$A$7:$D$255,'Project labour content'!$D$1,FALSE)),VLOOKUP($D303,'Project labour content'!$F$6:$G$15,'Project labour content'!$G$1,FALSE),VLOOKUP($A303,'Project labour content'!$A$7:$D$255,'Project labour content'!$D$1,FALSE))*LabEsc27*1</f>
        <v>1.0158052335508072</v>
      </c>
      <c r="BZ303" s="249">
        <f>1+IF(ISNA(VLOOKUP($A303,'Project labour content'!$A$7:$D$255,'Project labour content'!$D$1,FALSE)),VLOOKUP($D303,'Project labour content'!$F$6:$G$15,'Project labour content'!$G$1,FALSE),VLOOKUP($A303,'Project labour content'!$A$7:$D$255,'Project labour content'!$D$1,FALSE))*LabEsc28*1</f>
        <v>1.0173826564918567</v>
      </c>
      <c r="CA303" s="249">
        <f>1+IF(ISNA(VLOOKUP($A303,'Project labour content'!$A$7:$D$255,'Project labour content'!$D$1,FALSE)),VLOOKUP($D303,'Project labour content'!$F$6:$G$15,'Project labour content'!$G$1,FALSE),VLOOKUP($A303,'Project labour content'!$A$7:$D$255,'Project labour content'!$D$1,FALSE))*LabEsc29*1</f>
        <v>1.0199141048276528</v>
      </c>
      <c r="CB303" s="250" t="str">
        <f>IF(ISNA(VLOOKUP($A303,'Project labour content'!$A$7:$D$255,'Project labour content'!$D$1,FALSE)),"Category","Project")</f>
        <v>Project</v>
      </c>
      <c r="CD303" s="247" t="str">
        <f t="shared" si="82"/>
        <v>15094</v>
      </c>
      <c r="CE303" s="3"/>
    </row>
    <row r="304" spans="1:83" x14ac:dyDescent="0.15">
      <c r="A304" s="11" t="s">
        <v>924</v>
      </c>
      <c r="B304" s="11" t="str">
        <f>VLOOKUP($A304,'Incurred Real 2022$'!$A$25:$AC$426,'Incurred Real 2022$'!B$1,FALSE)</f>
        <v>Enterprise Integration Platform Uplift</v>
      </c>
      <c r="C304" s="11" t="str">
        <f>VLOOKUP($A304,'Incurred Real 2022$'!$A$25:$AC$426,'Incurred Real 2022$'!C$1,FALSE)</f>
        <v>ExAnte</v>
      </c>
      <c r="D304" s="11" t="str">
        <f>VLOOKUP($A304,'Incurred Real 2022$'!$A$25:$AC$426,'Incurred Real 2022$'!D$1,FALSE)</f>
        <v>Information Technology</v>
      </c>
      <c r="E304" s="11" t="str">
        <f>VLOOKUP($A304,'Incurred Real 2022$'!$A$25:$AC$426,'Incurred Real 2022$'!E$1,FALSE)</f>
        <v>Potential</v>
      </c>
      <c r="F304" s="105" t="str">
        <f>IF(VLOOKUP($A304,'Incurred Real 2022$'!$A$25:$AC$426,'Incurred Real 2022$'!F$1,FALSE)=0,"",VLOOKUP($A304,'Incurred Real 2022$'!$A$25:$AC$426,'Incurred Real 2022$'!F$1,FALSE))</f>
        <v/>
      </c>
      <c r="G304" s="105" t="str">
        <f>IF(VLOOKUP($A304,'Incurred Real 2022$'!$A$25:$AC$426,'Incurred Real 2022$'!G$1,FALSE)=0,"",VLOOKUP($A304,'Incurred Real 2022$'!$A$25:$AC$426,'Incurred Real 2022$'!G$1,FALSE))</f>
        <v/>
      </c>
      <c r="H304" s="105" t="str">
        <f>IF(VLOOKUP($A304,'Incurred Real 2022$'!$A$25:$AC$426,'Incurred Real 2022$'!H$1,FALSE)=0,"",VLOOKUP($A304,'Incurred Real 2022$'!$A$25:$AC$426,'Incurred Real 2022$'!H$1,FALSE))</f>
        <v/>
      </c>
      <c r="I304" s="105" t="str">
        <f>IF(VLOOKUP($A304,'Incurred Real 2022$'!$A$25:$AC$426,'Incurred Real 2022$'!I$1,FALSE)=0,"",VLOOKUP($A304,'Incurred Real 2022$'!$A$25:$AC$426,'Incurred Real 2022$'!I$1,FALSE))</f>
        <v/>
      </c>
      <c r="J304" s="105" t="str">
        <f>IF(VLOOKUP($A304,'Incurred Real 2022$'!$A$25:$AC$426,'Incurred Real 2022$'!J$1,FALSE)=0,"",VLOOKUP($A304,'Incurred Real 2022$'!$A$25:$AC$426,'Incurred Real 2022$'!J$1,FALSE))</f>
        <v/>
      </c>
      <c r="K304" s="105" t="str">
        <f>IF(VLOOKUP($A304,'Incurred Real 2022$'!$A$25:$AC$426,'Incurred Real 2022$'!K$1,FALSE)=0,"",VLOOKUP($A304,'Incurred Real 2022$'!$A$25:$AC$426,'Incurred Real 2022$'!K$1,FALSE))</f>
        <v/>
      </c>
      <c r="L304" s="105" t="str">
        <f>IF(VLOOKUP($A304,'Incurred Real 2022$'!$A$25:$AC$426,'Incurred Real 2022$'!L$1,FALSE)=0,"",VLOOKUP($A304,'Incurred Real 2022$'!$A$25:$AC$426,'Incurred Real 2022$'!L$1,FALSE))</f>
        <v/>
      </c>
      <c r="M304" s="105" t="str">
        <f>IF(VLOOKUP($A304,'Incurred Real 2022$'!$A$25:$AC$426,'Incurred Real 2022$'!M$1,FALSE)=0,"",VLOOKUP($A304,'Incurred Real 2022$'!$A$25:$AC$426,'Incurred Real 2022$'!M$1,FALSE))</f>
        <v/>
      </c>
      <c r="N304" s="105" t="str">
        <f>IF(VLOOKUP($A304,'Incurred Real 2022$'!$A$25:$AC$426,'Incurred Real 2022$'!N$1,FALSE)=0,"",VLOOKUP($A304,'Incurred Real 2022$'!$A$25:$AC$426,'Incurred Real 2022$'!N$1,FALSE))</f>
        <v/>
      </c>
      <c r="O304" s="105" t="str">
        <f>IF(VLOOKUP($A304,'Incurred Real 2022$'!$A$25:$AC$426,'Incurred Real 2022$'!O$1,FALSE)=0,"",VLOOKUP($A304,'Incurred Real 2022$'!$A$25:$AC$426,'Incurred Real 2022$'!O$1,FALSE))</f>
        <v/>
      </c>
      <c r="P304" s="105" t="str">
        <f>IF(VLOOKUP($A304,'Incurred Real 2022$'!$A$25:$AC$426,'Incurred Real 2022$'!P$1,FALSE)=0,"",VLOOKUP($A304,'Incurred Real 2022$'!$A$25:$AC$426,'Incurred Real 2022$'!P$1,FALSE))</f>
        <v/>
      </c>
      <c r="Q304" s="105" t="str">
        <f>IF(VLOOKUP($A304,'Incurred Real 2022$'!$A$25:$AC$426,'Incurred Real 2022$'!Q$1,FALSE)=0,"",VLOOKUP($A304,'Incurred Real 2022$'!$A$25:$AC$426,'Incurred Real 2022$'!Q$1,FALSE))</f>
        <v/>
      </c>
      <c r="R304" s="105" t="str">
        <f>IF(VLOOKUP($A304,'Incurred Real 2022$'!$A$25:$AC$426,'Incurred Real 2022$'!R$1,FALSE)=0,"",VLOOKUP($A304,'Incurred Real 2022$'!$A$25:$AC$426,'Incurred Real 2022$'!R$1,FALSE))</f>
        <v/>
      </c>
      <c r="S304" s="105" t="str">
        <f>IF(VLOOKUP($A304,'Incurred Real 2022$'!$A$25:$AC$426,'Incurred Real 2022$'!S$1,FALSE)=0,"",VLOOKUP($A304,'Incurred Real 2022$'!$A$25:$AC$426,'Incurred Real 2022$'!S$1,FALSE))</f>
        <v/>
      </c>
      <c r="T304" s="105" t="str">
        <f>IF(VLOOKUP($A304,'Incurred Real 2022$'!$A$25:$AC$426,'Incurred Real 2022$'!T$1,FALSE)=0,"",VLOOKUP($A304,'Incurred Real 2022$'!$A$25:$AC$426,'Incurred Real 2022$'!T$1,FALSE))</f>
        <v/>
      </c>
      <c r="U304" s="105" t="str">
        <f>IF(VLOOKUP($A304,'Incurred Real 2022$'!$A$25:$AC$426,'Incurred Real 2022$'!U$1,FALSE)=0,"",VLOOKUP($A304,'Incurred Real 2022$'!$A$25:$AC$426,'Incurred Real 2022$'!U$1,FALSE))</f>
        <v/>
      </c>
      <c r="V304" s="13" t="str">
        <f>IF(ISTEXT(VLOOKUP($A304,'Incurred Real 2022$'!$A$25:$AC$426,'Incurred Real 2022$'!V$1,FALSE)),"",(VLOOKUP($A304,'Incurred Real 2022$'!$A$25:$AC$426,'Incurred Real 2022$'!V$1,FALSE))*BT304*Incurred_Real!V$15)</f>
        <v/>
      </c>
      <c r="W304" s="13" t="str">
        <f>IF(ISTEXT(VLOOKUP($A304,'Incurred Real 2022$'!$A$25:$AC$426,'Incurred Real 2022$'!W$1,FALSE)),"",(VLOOKUP($A304,'Incurred Real 2022$'!$A$25:$AC$426,'Incurred Real 2022$'!W$1,FALSE))*BU304*Incurred_Real!W$15)</f>
        <v/>
      </c>
      <c r="X304" s="220" t="str">
        <f>IF(ISTEXT(VLOOKUP($A304,'Incurred Real 2022$'!$A$25:$AC$426,'Incurred Real 2022$'!X$1,FALSE)),"",(VLOOKUP($A304,'Incurred Real 2022$'!$A$25:$AC$426,'Incurred Real 2022$'!X$1,FALSE))*BV304*Incurred_Real!X$15)</f>
        <v/>
      </c>
      <c r="Y304" s="217">
        <f>IF(ISTEXT(VLOOKUP($A304,'Incurred Real 2022$'!$A$25:$AC$426,'Incurred Real 2022$'!Y$1,FALSE)),"",(VLOOKUP($A304,'Incurred Real 2022$'!$A$25:$AC$426,'Incurred Real 2022$'!Y$1,FALSE))*BW304*Incurred_Real!Y$15)</f>
        <v>1036348.3123731947</v>
      </c>
      <c r="Z304" s="13">
        <f>IF(ISTEXT(VLOOKUP($A304,'Incurred Real 2022$'!$A$25:$AC$426,'Incurred Real 2022$'!Z$1,FALSE)),"",(VLOOKUP($A304,'Incurred Real 2022$'!$A$25:$AC$426,'Incurred Real 2022$'!Z$1,FALSE))*BX304*Incurred_Real!Z$15)</f>
        <v>1038394.0181143188</v>
      </c>
      <c r="AA304" s="13">
        <f>IF(ISTEXT(VLOOKUP($A304,'Incurred Real 2022$'!$A$25:$AC$426,'Incurred Real 2022$'!AA$1,FALSE)),"",(VLOOKUP($A304,'Incurred Real 2022$'!$A$25:$AC$426,'Incurred Real 2022$'!AA$1,FALSE))*BY304*Incurred_Real!AA$15)</f>
        <v>1039663.6545187692</v>
      </c>
      <c r="AB304" s="13" t="str">
        <f>IF(ISTEXT(VLOOKUP($A304,'Incurred Real 2022$'!$A$25:$AC$426,'Incurred Real 2022$'!AB$1,FALSE)),"",(VLOOKUP($A304,'Incurred Real 2022$'!$A$25:$AC$426,'Incurred Real 2022$'!AB$1,FALSE))*BZ304*Incurred_Real!AB$15)</f>
        <v/>
      </c>
      <c r="AC304" s="13" t="str">
        <f>IF(ISTEXT(VLOOKUP($A304,'Incurred Real 2022$'!$A$25:$AC$426,'Incurred Real 2022$'!AC$1,FALSE)),"",(VLOOKUP($A304,'Incurred Real 2022$'!$A$25:$AC$426,'Incurred Real 2022$'!AC$1,FALSE))*CA304*Incurred_Real!AC$15)</f>
        <v/>
      </c>
      <c r="AD304" s="221">
        <f t="shared" si="77"/>
        <v>3114405.9850062826</v>
      </c>
      <c r="AE304" s="221">
        <f t="shared" si="78"/>
        <v>3114405.9850062826</v>
      </c>
      <c r="AF304" s="239">
        <f t="shared" si="83"/>
        <v>3506509.408388685</v>
      </c>
      <c r="AG304" s="222">
        <f t="shared" si="79"/>
        <v>3424325.594129575</v>
      </c>
      <c r="AH304" s="223">
        <f t="shared" si="86"/>
        <v>1.024</v>
      </c>
      <c r="AI304" s="224">
        <f t="shared" si="80"/>
        <v>2027</v>
      </c>
      <c r="AJ304" s="225" t="str">
        <f>VLOOKUP($A304,Project_Commissioning!$C$4:$H$355,Project_Commissioning!F$1,FALSE)</f>
        <v/>
      </c>
      <c r="AK304" s="226">
        <f>VLOOKUP($A304,Project_Commissioning!$C$4:$H$355,Project_Commissioning!G$1,FALSE)</f>
        <v>2027</v>
      </c>
      <c r="AL304" s="225" t="str">
        <f>IF(VLOOKUP($A304,Project_Commissioning!$C$4:$H$355,Project_Commissioning!H$1,FALSE)=0,"",VLOOKUP($A304,Project_Commissioning!$C$4:$H$355,Project_Commissioning!H$1,FALSE))</f>
        <v/>
      </c>
      <c r="AM304" s="237">
        <f t="shared" si="84"/>
        <v>3114405.9850062826</v>
      </c>
      <c r="AN304" s="221" cm="1">
        <f t="array" ref="AN304">IF(ROUND(AE304,0)=0,0,LOOKUP(2,1/(F304:AC304&lt;&gt;""),F304:AC304))</f>
        <v>1039663.6545187692</v>
      </c>
      <c r="AO304" s="221">
        <f t="shared" si="85"/>
        <v>3114405.9850062826</v>
      </c>
      <c r="AP304" s="79"/>
      <c r="AQ304" s="20"/>
      <c r="AR304" s="245">
        <f>IF(ISNA(VLOOKUP($A304,'Success Asset Classes'!$B$15:$AA$114,'Success Asset Classes'!$AA$1,FALSE)),0,VLOOKUP($A304,'Success Asset Classes'!$B$15:$AA$114,'Success Asset Classes'!$AA$1,FALSE))</f>
        <v>1</v>
      </c>
      <c r="AS304" s="230">
        <f>IF($AR304=0,VLOOKUP(MID($A304,4,5),'Project splits'!$C$5:$AM$346,AS$22,FALSE),IF(ISNA(VLOOKUP($A304,'Success Asset Classes'!$B$15:$BD$377,AS$21,FALSE)),VLOOKUP(MID($A304,4,5),'Project splits'!$C$5:$AM$346,AS$22,FALSE),VLOOKUP($A304,'Success Asset Classes'!$B$15:$BD$377,AS$21,FALSE)))</f>
        <v>0</v>
      </c>
      <c r="AT304" s="230">
        <f>IF($AR304=0,VLOOKUP(MID($A304,4,5),'Project splits'!$C$5:$AM$346,AT$22,FALSE),IF(ISNA(VLOOKUP($A304,'Success Asset Classes'!$B$15:$BD$377,AT$21,FALSE)),VLOOKUP(MID($A304,4,5),'Project splits'!$C$5:$AM$346,AT$22,FALSE),VLOOKUP($A304,'Success Asset Classes'!$B$15:$BD$377,AT$21,FALSE)))</f>
        <v>0</v>
      </c>
      <c r="AU304" s="230">
        <f>IF($AR304=0,VLOOKUP(MID($A304,4,5),'Project splits'!$C$5:$AM$346,AU$22,FALSE),IF(ISNA(VLOOKUP($A304,'Success Asset Classes'!$B$15:$BD$377,AU$21,FALSE)),VLOOKUP(MID($A304,4,5),'Project splits'!$C$5:$AM$346,AU$22,FALSE),VLOOKUP($A304,'Success Asset Classes'!$B$15:$BD$377,AU$21,FALSE)))</f>
        <v>0</v>
      </c>
      <c r="AV304" s="230">
        <f>IF($AR304=0,VLOOKUP(MID($A304,4,5),'Project splits'!$C$5:$AM$346,AV$22,FALSE),IF(ISNA(VLOOKUP($A304,'Success Asset Classes'!$B$15:$BD$377,AV$21,FALSE)),VLOOKUP(MID($A304,4,5),'Project splits'!$C$5:$AM$346,AV$22,FALSE),VLOOKUP($A304,'Success Asset Classes'!$B$15:$BD$377,AV$21,FALSE)))</f>
        <v>1</v>
      </c>
      <c r="AW304" s="230">
        <f>IF($AR304=0,VLOOKUP(MID($A304,4,5),'Project splits'!$C$5:$AM$346,AW$22,FALSE),IF(ISNA(VLOOKUP($A304,'Success Asset Classes'!$B$15:$BD$377,AW$21,FALSE)),VLOOKUP(MID($A304,4,5),'Project splits'!$C$5:$AM$346,AW$22,FALSE),VLOOKUP($A304,'Success Asset Classes'!$B$15:$BD$377,AW$21,FALSE)))</f>
        <v>0</v>
      </c>
      <c r="AX304" s="230">
        <f>IF($AR304=0,VLOOKUP(MID($A304,4,5),'Project splits'!$C$5:$AM$346,AX$22,FALSE),IF(ISNA(VLOOKUP($A304,'Success Asset Classes'!$B$15:$BD$377,AX$21,FALSE)),VLOOKUP(MID($A304,4,5),'Project splits'!$C$5:$AM$346,AX$22,FALSE),VLOOKUP($A304,'Success Asset Classes'!$B$15:$BD$377,AX$21,FALSE)))</f>
        <v>0</v>
      </c>
      <c r="AY304" s="230">
        <f>IF($AR304=0,VLOOKUP(MID($A304,4,5),'Project splits'!$C$5:$AM$346,AY$22,FALSE),IF(ISNA(VLOOKUP($A304,'Success Asset Classes'!$B$15:$BD$377,AY$21,FALSE)),VLOOKUP(MID($A304,4,5),'Project splits'!$C$5:$AM$346,AY$22,FALSE),VLOOKUP($A304,'Success Asset Classes'!$B$15:$BD$377,AY$21,FALSE)))</f>
        <v>0</v>
      </c>
      <c r="AZ304" s="230">
        <f>IF($AR304=0,VLOOKUP(MID($A304,4,5),'Project splits'!$C$5:$AM$346,AZ$22,FALSE),IF(ISNA(VLOOKUP($A304,'Success Asset Classes'!$B$15:$BD$377,AZ$21,FALSE)),VLOOKUP(MID($A304,4,5),'Project splits'!$C$5:$AM$346,AZ$22,FALSE),VLOOKUP($A304,'Success Asset Classes'!$B$15:$BD$377,AZ$21,FALSE)))</f>
        <v>0</v>
      </c>
      <c r="BA304" s="230">
        <f>IF($AR304=0,VLOOKUP(MID($A304,4,5),'Project splits'!$C$5:$AM$346,BA$22,FALSE),IF(ISNA(VLOOKUP($A304,'Success Asset Classes'!$B$15:$BD$377,BA$21,FALSE)),VLOOKUP(MID($A304,4,5),'Project splits'!$C$5:$AM$346,BA$22,FALSE),VLOOKUP($A304,'Success Asset Classes'!$B$15:$BD$377,BA$21,FALSE)))</f>
        <v>0</v>
      </c>
      <c r="BB304" s="230">
        <f>IF($AR304=0,VLOOKUP(MID($A304,4,5),'Project splits'!$C$5:$AM$346,BB$22,FALSE),IF(ISNA(VLOOKUP($A304,'Success Asset Classes'!$B$15:$BD$377,BB$21,FALSE)),VLOOKUP(MID($A304,4,5),'Project splits'!$C$5:$AM$346,BB$22,FALSE),VLOOKUP($A304,'Success Asset Classes'!$B$15:$BD$377,BB$21,FALSE)))</f>
        <v>0</v>
      </c>
      <c r="BC304" s="230">
        <f>IF($AR304=0,VLOOKUP(MID($A304,4,5),'Project splits'!$C$5:$AM$346,BC$22,FALSE),IF(ISNA(VLOOKUP($A304,'Success Asset Classes'!$B$15:$BD$377,BC$21,FALSE)),VLOOKUP(MID($A304,4,5),'Project splits'!$C$5:$AM$346,BC$22,FALSE),VLOOKUP($A304,'Success Asset Classes'!$B$15:$BD$377,BC$21,FALSE)))</f>
        <v>0</v>
      </c>
      <c r="BD304" s="230">
        <f>IF($AR304=0,VLOOKUP(MID($A304,4,5),'Project splits'!$C$5:$AM$346,BD$22,FALSE),IF(ISNA(VLOOKUP($A304,'Success Asset Classes'!$B$15:$BD$377,BD$21,FALSE)),VLOOKUP(MID($A304,4,5),'Project splits'!$C$5:$AM$346,BD$22,FALSE),VLOOKUP($A304,'Success Asset Classes'!$B$15:$BD$377,BD$21,FALSE)))</f>
        <v>0</v>
      </c>
      <c r="BE304" s="230">
        <f>IF($AR304=0,VLOOKUP(MID($A304,4,5),'Project splits'!$C$5:$AM$346,BE$22,FALSE),IF(ISNA(VLOOKUP($A304,'Success Asset Classes'!$B$15:$BD$377,BE$21,FALSE)),VLOOKUP(MID($A304,4,5),'Project splits'!$C$5:$AM$346,BE$22,FALSE),VLOOKUP($A304,'Success Asset Classes'!$B$15:$BD$377,BE$21,FALSE)))</f>
        <v>0</v>
      </c>
      <c r="BF304" s="230">
        <f>IF($AR304=0,VLOOKUP(MID($A304,4,5),'Project splits'!$C$5:$AM$346,BF$22,FALSE),IF(ISNA(VLOOKUP($A304,'Success Asset Classes'!$B$15:$BD$377,BF$21,FALSE)),VLOOKUP(MID($A304,4,5),'Project splits'!$C$5:$AM$346,BF$22,FALSE),VLOOKUP($A304,'Success Asset Classes'!$B$15:$BD$377,BF$21,FALSE)))</f>
        <v>0</v>
      </c>
      <c r="BG304" s="230">
        <f>IF($AR304=0,VLOOKUP(MID($A304,4,5),'Project splits'!$C$5:$AM$346,BG$22,FALSE),IF(ISNA(VLOOKUP($A304,'Success Asset Classes'!$B$15:$BD$377,BG$21,FALSE)),VLOOKUP(MID($A304,4,5),'Project splits'!$C$5:$AM$346,BG$22,FALSE),VLOOKUP($A304,'Success Asset Classes'!$B$15:$BD$377,BG$21,FALSE)))</f>
        <v>0</v>
      </c>
      <c r="BH304" s="230">
        <f>IF($AR304=0,VLOOKUP(MID($A304,4,5),'Project splits'!$C$5:$AM$346,BH$22,FALSE),IF(ISNA(VLOOKUP($A304,'Success Asset Classes'!$B$15:$BD$377,BH$21,FALSE)),VLOOKUP(MID($A304,4,5),'Project splits'!$C$5:$AM$346,BH$22,FALSE),VLOOKUP($A304,'Success Asset Classes'!$B$15:$BD$377,BH$21,FALSE)))</f>
        <v>0</v>
      </c>
      <c r="BI304" s="230">
        <f>IF($AR304=0,VLOOKUP(MID($A304,4,5),'Project splits'!$C$5:$AM$346,BI$22,FALSE),IF(ISNA(VLOOKUP($A304,'Success Asset Classes'!$B$15:$BD$377,BI$21,FALSE)),VLOOKUP(MID($A304,4,5),'Project splits'!$C$5:$AM$346,BI$22,FALSE),VLOOKUP($A304,'Success Asset Classes'!$B$15:$BD$377,BI$21,FALSE)))</f>
        <v>0</v>
      </c>
      <c r="BJ304" s="230">
        <f>IF($AR304=0,VLOOKUP(MID($A304,4,5),'Project splits'!$C$5:$AM$346,BJ$22,FALSE),IF(ISNA(VLOOKUP($A304,'Success Asset Classes'!$B$15:$BD$377,BJ$21,FALSE)),VLOOKUP(MID($A304,4,5),'Project splits'!$C$5:$AM$346,BJ$22,FALSE),VLOOKUP($A304,'Success Asset Classes'!$B$15:$BD$377,BJ$21,FALSE)))</f>
        <v>0</v>
      </c>
      <c r="BK304" s="230">
        <f>IF($AR304=0,VLOOKUP(MID($A304,4,5),'Project splits'!$C$5:$AM$346,BK$22,FALSE),IF(ISNA(VLOOKUP($A304,'Success Asset Classes'!$B$15:$BD$377,BK$21,FALSE)),VLOOKUP(MID($A304,4,5),'Project splits'!$C$5:$AM$346,BK$22,FALSE),VLOOKUP($A304,'Success Asset Classes'!$B$15:$BD$377,BK$21,FALSE)))</f>
        <v>0</v>
      </c>
      <c r="BL304" s="230">
        <f>IF($AR304=0,VLOOKUP(MID($A304,4,5),'Project splits'!$C$5:$AM$346,BL$22,FALSE),IF(ISNA(VLOOKUP($A304,'Success Asset Classes'!$B$15:$BD$377,BL$21,FALSE)),VLOOKUP(MID($A304,4,5),'Project splits'!$C$5:$AM$346,BL$22,FALSE),VLOOKUP($A304,'Success Asset Classes'!$B$15:$BD$377,BL$21,FALSE)))</f>
        <v>0</v>
      </c>
      <c r="BM304" s="230">
        <f>IF($AR304=0,VLOOKUP(MID($A304,4,5),'Project splits'!$C$5:$AM$346,BM$22,FALSE),IF(ISNA(VLOOKUP($A304,'Success Asset Classes'!$B$15:$BD$377,BM$21,FALSE)),VLOOKUP(MID($A304,4,5),'Project splits'!$C$5:$AM$346,BM$22,FALSE),VLOOKUP($A304,'Success Asset Classes'!$B$15:$BD$377,BM$21,FALSE)))</f>
        <v>0</v>
      </c>
      <c r="BN304" s="230">
        <f>IF($AR304=0,VLOOKUP(MID($A304,4,5),'Project splits'!$C$5:$AM$346,BN$22,FALSE),IF(ISNA(VLOOKUP($A304,'Success Asset Classes'!$B$15:$BD$377,BN$21,FALSE)),VLOOKUP(MID($A304,4,5),'Project splits'!$C$5:$AM$346,BN$22,FALSE),VLOOKUP($A304,'Success Asset Classes'!$B$15:$BD$377,BN$21,FALSE)))</f>
        <v>0</v>
      </c>
      <c r="BO304" s="230">
        <f>IF($AR304=0,VLOOKUP(MID($A304,4,5),'Project splits'!$C$5:$AM$346,BO$22,FALSE),IF(ISNA(VLOOKUP($A304,'Success Asset Classes'!$B$15:$BD$377,BO$21,FALSE)),VLOOKUP(MID($A304,4,5),'Project splits'!$C$5:$AM$346,BO$22,FALSE),VLOOKUP($A304,'Success Asset Classes'!$B$15:$BD$377,BO$21,FALSE)))</f>
        <v>0</v>
      </c>
      <c r="BP304" s="230">
        <f>IF($AR304=0,VLOOKUP(MID($A304,4,5),'Project splits'!$C$5:$AM$346,BP$22,FALSE),IF(ISNA(VLOOKUP($A304,'Success Asset Classes'!$B$15:$BD$377,BP$21,FALSE)),VLOOKUP(MID($A304,4,5),'Project splits'!$C$5:$AM$346,BP$22,FALSE),VLOOKUP($A304,'Success Asset Classes'!$B$15:$BD$377,BP$21,FALSE)))</f>
        <v>0</v>
      </c>
      <c r="BQ304" s="230">
        <f>IF($AR304=0,VLOOKUP(MID($A304,4,5),'Project splits'!$C$5:$AM$346,BQ$22,FALSE),IF(ISNA(VLOOKUP($A304,'Success Asset Classes'!$B$15:$BD$377,BQ$21,FALSE)),VLOOKUP(MID($A304,4,5),'Project splits'!$C$5:$AM$346,BQ$22,FALSE),VLOOKUP($A304,'Success Asset Classes'!$B$15:$BD$377,BQ$21,FALSE)))</f>
        <v>0</v>
      </c>
      <c r="BR304" s="230">
        <f>IF($AR304=0,VLOOKUP(MID($A304,4,5),'Project splits'!$C$5:$AM$346,BR$22,FALSE),IF(ISNA(VLOOKUP($A304,'Success Asset Classes'!$B$15:$BD$377,BR$21,FALSE)),VLOOKUP(MID($A304,4,5),'Project splits'!$C$5:$AM$346,BR$22,FALSE),VLOOKUP($A304,'Success Asset Classes'!$B$15:$BD$377,BR$21,FALSE)))</f>
        <v>0</v>
      </c>
      <c r="BS304" s="247">
        <f t="shared" si="81"/>
        <v>1</v>
      </c>
      <c r="BT304" s="249">
        <f>1+IF(ISNA(VLOOKUP($A304,'Project labour content'!$A$7:$D$255,'Project labour content'!$D$1,FALSE)),VLOOKUP($D304,'Project labour content'!$F$6:$G$15,'Project labour content'!$G$1,FALSE),VLOOKUP($A304,'Project labour content'!$A$7:$D$255,'Project labour content'!$D$1,FALSE))*LabEsc22*1</f>
        <v>1.0014366629593219</v>
      </c>
      <c r="BU304" s="249">
        <f>1+IF(ISNA(VLOOKUP($A304,'Project labour content'!$A$7:$D$255,'Project labour content'!$D$1,FALSE)),VLOOKUP($D304,'Project labour content'!$F$6:$G$15,'Project labour content'!$G$1,FALSE),VLOOKUP($A304,'Project labour content'!$A$7:$D$255,'Project labour content'!$D$1,FALSE))*LabEsc23*1</f>
        <v>1.0028802219008484</v>
      </c>
      <c r="BV304" s="249">
        <f>1+IF(ISNA(VLOOKUP($A304,'Project labour content'!$A$7:$D$255,'Project labour content'!$D$1,FALSE)),VLOOKUP($D304,'Project labour content'!$F$6:$G$15,'Project labour content'!$G$1,FALSE),VLOOKUP($A304,'Project labour content'!$A$7:$D$255,'Project labour content'!$D$1,FALSE))*LabEsc24*1</f>
        <v>1.0042400544237664</v>
      </c>
      <c r="BW304" s="249">
        <f>1+IF(ISNA(VLOOKUP($A304,'Project labour content'!$A$7:$D$255,'Project labour content'!$D$1,FALSE)),VLOOKUP($D304,'Project labour content'!$F$6:$G$15,'Project labour content'!$G$1,FALSE),VLOOKUP($A304,'Project labour content'!$A$7:$D$255,'Project labour content'!$D$1,FALSE))*LabEsc25*1</f>
        <v>1.0060613234494613</v>
      </c>
      <c r="BX304" s="249">
        <f>1+IF(ISNA(VLOOKUP($A304,'Project labour content'!$A$7:$D$255,'Project labour content'!$D$1,FALSE)),VLOOKUP($D304,'Project labour content'!$F$6:$G$15,'Project labour content'!$G$1,FALSE),VLOOKUP($A304,'Project labour content'!$A$7:$D$255,'Project labour content'!$D$1,FALSE))*LabEsc26*1</f>
        <v>1.0080462031426312</v>
      </c>
      <c r="BY304" s="249">
        <f>1+IF(ISNA(VLOOKUP($A304,'Project labour content'!$A$7:$D$255,'Project labour content'!$D$1,FALSE)),VLOOKUP($D304,'Project labour content'!$F$6:$G$15,'Project labour content'!$G$1,FALSE),VLOOKUP($A304,'Project labour content'!$A$7:$D$255,'Project labour content'!$D$1,FALSE))*LabEsc27*1</f>
        <v>1.0092756070879698</v>
      </c>
      <c r="BZ304" s="249">
        <f>1+IF(ISNA(VLOOKUP($A304,'Project labour content'!$A$7:$D$255,'Project labour content'!$D$1,FALSE)),VLOOKUP($D304,'Project labour content'!$F$6:$G$15,'Project labour content'!$G$1,FALSE),VLOOKUP($A304,'Project labour content'!$A$7:$D$255,'Project labour content'!$D$1,FALSE))*LabEsc28*1</f>
        <v>1.0102013482588097</v>
      </c>
      <c r="CA304" s="249">
        <f>1+IF(ISNA(VLOOKUP($A304,'Project labour content'!$A$7:$D$255,'Project labour content'!$D$1,FALSE)),VLOOKUP($D304,'Project labour content'!$F$6:$G$15,'Project labour content'!$G$1,FALSE),VLOOKUP($A304,'Project labour content'!$A$7:$D$255,'Project labour content'!$D$1,FALSE))*LabEsc29*1</f>
        <v>1.0116869776897739</v>
      </c>
      <c r="CB304" s="250" t="str">
        <f>IF(ISNA(VLOOKUP($A304,'Project labour content'!$A$7:$D$255,'Project labour content'!$D$1,FALSE)),"Category","Project")</f>
        <v>Project</v>
      </c>
      <c r="CD304" s="247" t="str">
        <f t="shared" si="82"/>
        <v>15096</v>
      </c>
      <c r="CE304" s="3"/>
    </row>
    <row r="305" spans="1:83" x14ac:dyDescent="0.15">
      <c r="A305" s="11" t="s">
        <v>912</v>
      </c>
      <c r="B305" s="11" t="str">
        <f>VLOOKUP($A305,'Incurred Real 2022$'!$A$25:$AC$426,'Incurred Real 2022$'!B$1,FALSE)</f>
        <v>End of Journey Amenities Rymill</v>
      </c>
      <c r="C305" s="11" t="str">
        <f>VLOOKUP($A305,'Incurred Real 2022$'!$A$25:$AC$426,'Incurred Real 2022$'!C$1,FALSE)</f>
        <v>ExAnte</v>
      </c>
      <c r="D305" s="11" t="str">
        <f>VLOOKUP($A305,'Incurred Real 2022$'!$A$25:$AC$426,'Incurred Real 2022$'!D$1,FALSE)</f>
        <v>Facilities</v>
      </c>
      <c r="E305" s="11" t="str">
        <f>VLOOKUP($A305,'Incurred Real 2022$'!$A$25:$AC$426,'Incurred Real 2022$'!E$1,FALSE)</f>
        <v>Active</v>
      </c>
      <c r="F305" s="105" t="str">
        <f>IF(VLOOKUP($A305,'Incurred Real 2022$'!$A$25:$AC$426,'Incurred Real 2022$'!F$1,FALSE)=0,"",VLOOKUP($A305,'Incurred Real 2022$'!$A$25:$AC$426,'Incurred Real 2022$'!F$1,FALSE))</f>
        <v/>
      </c>
      <c r="G305" s="105" t="str">
        <f>IF(VLOOKUP($A305,'Incurred Real 2022$'!$A$25:$AC$426,'Incurred Real 2022$'!G$1,FALSE)=0,"",VLOOKUP($A305,'Incurred Real 2022$'!$A$25:$AC$426,'Incurred Real 2022$'!G$1,FALSE))</f>
        <v/>
      </c>
      <c r="H305" s="105" t="str">
        <f>IF(VLOOKUP($A305,'Incurred Real 2022$'!$A$25:$AC$426,'Incurred Real 2022$'!H$1,FALSE)=0,"",VLOOKUP($A305,'Incurred Real 2022$'!$A$25:$AC$426,'Incurred Real 2022$'!H$1,FALSE))</f>
        <v/>
      </c>
      <c r="I305" s="105" t="str">
        <f>IF(VLOOKUP($A305,'Incurred Real 2022$'!$A$25:$AC$426,'Incurred Real 2022$'!I$1,FALSE)=0,"",VLOOKUP($A305,'Incurred Real 2022$'!$A$25:$AC$426,'Incurred Real 2022$'!I$1,FALSE))</f>
        <v/>
      </c>
      <c r="J305" s="105" t="str">
        <f>IF(VLOOKUP($A305,'Incurred Real 2022$'!$A$25:$AC$426,'Incurred Real 2022$'!J$1,FALSE)=0,"",VLOOKUP($A305,'Incurred Real 2022$'!$A$25:$AC$426,'Incurred Real 2022$'!J$1,FALSE))</f>
        <v/>
      </c>
      <c r="K305" s="105" t="str">
        <f>IF(VLOOKUP($A305,'Incurred Real 2022$'!$A$25:$AC$426,'Incurred Real 2022$'!K$1,FALSE)=0,"",VLOOKUP($A305,'Incurred Real 2022$'!$A$25:$AC$426,'Incurred Real 2022$'!K$1,FALSE))</f>
        <v/>
      </c>
      <c r="L305" s="105" t="str">
        <f>IF(VLOOKUP($A305,'Incurred Real 2022$'!$A$25:$AC$426,'Incurred Real 2022$'!L$1,FALSE)=0,"",VLOOKUP($A305,'Incurred Real 2022$'!$A$25:$AC$426,'Incurred Real 2022$'!L$1,FALSE))</f>
        <v/>
      </c>
      <c r="M305" s="105" t="str">
        <f>IF(VLOOKUP($A305,'Incurred Real 2022$'!$A$25:$AC$426,'Incurred Real 2022$'!M$1,FALSE)=0,"",VLOOKUP($A305,'Incurred Real 2022$'!$A$25:$AC$426,'Incurred Real 2022$'!M$1,FALSE))</f>
        <v/>
      </c>
      <c r="N305" s="105" t="str">
        <f>IF(VLOOKUP($A305,'Incurred Real 2022$'!$A$25:$AC$426,'Incurred Real 2022$'!N$1,FALSE)=0,"",VLOOKUP($A305,'Incurred Real 2022$'!$A$25:$AC$426,'Incurred Real 2022$'!N$1,FALSE))</f>
        <v/>
      </c>
      <c r="O305" s="105" t="str">
        <f>IF(VLOOKUP($A305,'Incurred Real 2022$'!$A$25:$AC$426,'Incurred Real 2022$'!O$1,FALSE)=0,"",VLOOKUP($A305,'Incurred Real 2022$'!$A$25:$AC$426,'Incurred Real 2022$'!O$1,FALSE))</f>
        <v/>
      </c>
      <c r="P305" s="105" t="str">
        <f>IF(VLOOKUP($A305,'Incurred Real 2022$'!$A$25:$AC$426,'Incurred Real 2022$'!P$1,FALSE)=0,"",VLOOKUP($A305,'Incurred Real 2022$'!$A$25:$AC$426,'Incurred Real 2022$'!P$1,FALSE))</f>
        <v/>
      </c>
      <c r="Q305" s="105" t="str">
        <f>IF(VLOOKUP($A305,'Incurred Real 2022$'!$A$25:$AC$426,'Incurred Real 2022$'!Q$1,FALSE)=0,"",VLOOKUP($A305,'Incurred Real 2022$'!$A$25:$AC$426,'Incurred Real 2022$'!Q$1,FALSE))</f>
        <v/>
      </c>
      <c r="R305" s="105" t="str">
        <f>IF(VLOOKUP($A305,'Incurred Real 2022$'!$A$25:$AC$426,'Incurred Real 2022$'!R$1,FALSE)=0,"",VLOOKUP($A305,'Incurred Real 2022$'!$A$25:$AC$426,'Incurred Real 2022$'!R$1,FALSE))</f>
        <v/>
      </c>
      <c r="S305" s="105" t="str">
        <f>IF(VLOOKUP($A305,'Incurred Real 2022$'!$A$25:$AC$426,'Incurred Real 2022$'!S$1,FALSE)=0,"",VLOOKUP($A305,'Incurred Real 2022$'!$A$25:$AC$426,'Incurred Real 2022$'!S$1,FALSE))</f>
        <v/>
      </c>
      <c r="T305" s="105" t="str">
        <f>IF(VLOOKUP($A305,'Incurred Real 2022$'!$A$25:$AC$426,'Incurred Real 2022$'!T$1,FALSE)=0,"",VLOOKUP($A305,'Incurred Real 2022$'!$A$25:$AC$426,'Incurred Real 2022$'!T$1,FALSE))</f>
        <v/>
      </c>
      <c r="U305" s="105" t="str">
        <f>IF(VLOOKUP($A305,'Incurred Real 2022$'!$A$25:$AC$426,'Incurred Real 2022$'!U$1,FALSE)=0,"",VLOOKUP($A305,'Incurred Real 2022$'!$A$25:$AC$426,'Incurred Real 2022$'!U$1,FALSE))</f>
        <v/>
      </c>
      <c r="V305" s="13">
        <f>IF(ISTEXT(VLOOKUP($A305,'Incurred Real 2022$'!$A$25:$AC$426,'Incurred Real 2022$'!V$1,FALSE)),"",(VLOOKUP($A305,'Incurred Real 2022$'!$A$25:$AC$426,'Incurred Real 2022$'!V$1,FALSE))*BT305*Incurred_Real!V$15)</f>
        <v>310678.79672131827</v>
      </c>
      <c r="W305" s="13" t="str">
        <f>IF(ISTEXT(VLOOKUP($A305,'Incurred Real 2022$'!$A$25:$AC$426,'Incurred Real 2022$'!W$1,FALSE)),"",(VLOOKUP($A305,'Incurred Real 2022$'!$A$25:$AC$426,'Incurred Real 2022$'!W$1,FALSE))*BU305*Incurred_Real!W$15)</f>
        <v/>
      </c>
      <c r="X305" s="220" t="str">
        <f>IF(ISTEXT(VLOOKUP($A305,'Incurred Real 2022$'!$A$25:$AC$426,'Incurred Real 2022$'!X$1,FALSE)),"",(VLOOKUP($A305,'Incurred Real 2022$'!$A$25:$AC$426,'Incurred Real 2022$'!X$1,FALSE))*BV305*Incurred_Real!X$15)</f>
        <v/>
      </c>
      <c r="Y305" s="217" t="str">
        <f>IF(ISTEXT(VLOOKUP($A305,'Incurred Real 2022$'!$A$25:$AC$426,'Incurred Real 2022$'!Y$1,FALSE)),"",(VLOOKUP($A305,'Incurred Real 2022$'!$A$25:$AC$426,'Incurred Real 2022$'!Y$1,FALSE))*BW305*Incurred_Real!Y$15)</f>
        <v/>
      </c>
      <c r="Z305" s="13" t="str">
        <f>IF(ISTEXT(VLOOKUP($A305,'Incurred Real 2022$'!$A$25:$AC$426,'Incurred Real 2022$'!Z$1,FALSE)),"",(VLOOKUP($A305,'Incurred Real 2022$'!$A$25:$AC$426,'Incurred Real 2022$'!Z$1,FALSE))*BX305*Incurred_Real!Z$15)</f>
        <v/>
      </c>
      <c r="AA305" s="13" t="str">
        <f>IF(ISTEXT(VLOOKUP($A305,'Incurred Real 2022$'!$A$25:$AC$426,'Incurred Real 2022$'!AA$1,FALSE)),"",(VLOOKUP($A305,'Incurred Real 2022$'!$A$25:$AC$426,'Incurred Real 2022$'!AA$1,FALSE))*BY305*Incurred_Real!AA$15)</f>
        <v/>
      </c>
      <c r="AB305" s="13" t="str">
        <f>IF(ISTEXT(VLOOKUP($A305,'Incurred Real 2022$'!$A$25:$AC$426,'Incurred Real 2022$'!AB$1,FALSE)),"",(VLOOKUP($A305,'Incurred Real 2022$'!$A$25:$AC$426,'Incurred Real 2022$'!AB$1,FALSE))*BZ305*Incurred_Real!AB$15)</f>
        <v/>
      </c>
      <c r="AC305" s="13" t="str">
        <f>IF(ISTEXT(VLOOKUP($A305,'Incurred Real 2022$'!$A$25:$AC$426,'Incurred Real 2022$'!AC$1,FALSE)),"",(VLOOKUP($A305,'Incurred Real 2022$'!$A$25:$AC$426,'Incurred Real 2022$'!AC$1,FALSE))*CA305*Incurred_Real!AC$15)</f>
        <v/>
      </c>
      <c r="AD305" s="221">
        <f t="shared" si="77"/>
        <v>310678.79672131827</v>
      </c>
      <c r="AE305" s="221">
        <f t="shared" si="78"/>
        <v>310678.79672131827</v>
      </c>
      <c r="AF305" s="239">
        <f t="shared" si="83"/>
        <v>349793.22828651086</v>
      </c>
      <c r="AG305" s="222">
        <f t="shared" si="79"/>
        <v>299674.4199487</v>
      </c>
      <c r="AH305" s="223">
        <f t="shared" si="86"/>
        <v>1.1672441990423823</v>
      </c>
      <c r="AI305" s="224">
        <f t="shared" si="80"/>
        <v>2022</v>
      </c>
      <c r="AJ305" s="225">
        <f>VLOOKUP($A305,Project_Commissioning!$C$4:$H$355,Project_Commissioning!F$1,FALSE)</f>
        <v>44699</v>
      </c>
      <c r="AK305" s="226">
        <f>VLOOKUP($A305,Project_Commissioning!$C$4:$H$355,Project_Commissioning!G$1,FALSE)</f>
        <v>2022</v>
      </c>
      <c r="AL305" s="225" t="str">
        <f>IF(VLOOKUP($A305,Project_Commissioning!$C$4:$H$355,Project_Commissioning!H$1,FALSE)=0,"",VLOOKUP($A305,Project_Commissioning!$C$4:$H$355,Project_Commissioning!H$1,FALSE))</f>
        <v/>
      </c>
      <c r="AM305" s="237">
        <f t="shared" si="84"/>
        <v>310678.79672131827</v>
      </c>
      <c r="AN305" s="221" cm="1">
        <f t="array" ref="AN305">IF(ROUND(AE305,0)=0,0,LOOKUP(2,1/(F305:AC305&lt;&gt;""),F305:AC305))</f>
        <v>310678.79672131827</v>
      </c>
      <c r="AO305" s="221">
        <f t="shared" si="85"/>
        <v>310678.79672131827</v>
      </c>
      <c r="AP305" s="79"/>
      <c r="AQ305" s="20"/>
      <c r="AR305" s="245">
        <f>IF(ISNA(VLOOKUP($A305,'Success Asset Classes'!$B$15:$AA$114,'Success Asset Classes'!$AA$1,FALSE)),0,VLOOKUP($A305,'Success Asset Classes'!$B$15:$AA$114,'Success Asset Classes'!$AA$1,FALSE))</f>
        <v>1</v>
      </c>
      <c r="AS305" s="230">
        <f>IF($AR305=0,VLOOKUP(MID($A305,4,5),'Project splits'!$C$5:$AM$346,AS$22,FALSE),IF(ISNA(VLOOKUP($A305,'Success Asset Classes'!$B$15:$BD$377,AS$21,FALSE)),VLOOKUP(MID($A305,4,5),'Project splits'!$C$5:$AM$346,AS$22,FALSE),VLOOKUP($A305,'Success Asset Classes'!$B$15:$BD$377,AS$21,FALSE)))</f>
        <v>1</v>
      </c>
      <c r="AT305" s="230">
        <f>IF($AR305=0,VLOOKUP(MID($A305,4,5),'Project splits'!$C$5:$AM$346,AT$22,FALSE),IF(ISNA(VLOOKUP($A305,'Success Asset Classes'!$B$15:$BD$377,AT$21,FALSE)),VLOOKUP(MID($A305,4,5),'Project splits'!$C$5:$AM$346,AT$22,FALSE),VLOOKUP($A305,'Success Asset Classes'!$B$15:$BD$377,AT$21,FALSE)))</f>
        <v>0</v>
      </c>
      <c r="AU305" s="230">
        <f>IF($AR305=0,VLOOKUP(MID($A305,4,5),'Project splits'!$C$5:$AM$346,AU$22,FALSE),IF(ISNA(VLOOKUP($A305,'Success Asset Classes'!$B$15:$BD$377,AU$21,FALSE)),VLOOKUP(MID($A305,4,5),'Project splits'!$C$5:$AM$346,AU$22,FALSE),VLOOKUP($A305,'Success Asset Classes'!$B$15:$BD$377,AU$21,FALSE)))</f>
        <v>0</v>
      </c>
      <c r="AV305" s="230">
        <f>IF($AR305=0,VLOOKUP(MID($A305,4,5),'Project splits'!$C$5:$AM$346,AV$22,FALSE),IF(ISNA(VLOOKUP($A305,'Success Asset Classes'!$B$15:$BD$377,AV$21,FALSE)),VLOOKUP(MID($A305,4,5),'Project splits'!$C$5:$AM$346,AV$22,FALSE),VLOOKUP($A305,'Success Asset Classes'!$B$15:$BD$377,AV$21,FALSE)))</f>
        <v>0</v>
      </c>
      <c r="AW305" s="230">
        <f>IF($AR305=0,VLOOKUP(MID($A305,4,5),'Project splits'!$C$5:$AM$346,AW$22,FALSE),IF(ISNA(VLOOKUP($A305,'Success Asset Classes'!$B$15:$BD$377,AW$21,FALSE)),VLOOKUP(MID($A305,4,5),'Project splits'!$C$5:$AM$346,AW$22,FALSE),VLOOKUP($A305,'Success Asset Classes'!$B$15:$BD$377,AW$21,FALSE)))</f>
        <v>0</v>
      </c>
      <c r="AX305" s="230">
        <f>IF($AR305=0,VLOOKUP(MID($A305,4,5),'Project splits'!$C$5:$AM$346,AX$22,FALSE),IF(ISNA(VLOOKUP($A305,'Success Asset Classes'!$B$15:$BD$377,AX$21,FALSE)),VLOOKUP(MID($A305,4,5),'Project splits'!$C$5:$AM$346,AX$22,FALSE),VLOOKUP($A305,'Success Asset Classes'!$B$15:$BD$377,AX$21,FALSE)))</f>
        <v>0</v>
      </c>
      <c r="AY305" s="230">
        <f>IF($AR305=0,VLOOKUP(MID($A305,4,5),'Project splits'!$C$5:$AM$346,AY$22,FALSE),IF(ISNA(VLOOKUP($A305,'Success Asset Classes'!$B$15:$BD$377,AY$21,FALSE)),VLOOKUP(MID($A305,4,5),'Project splits'!$C$5:$AM$346,AY$22,FALSE),VLOOKUP($A305,'Success Asset Classes'!$B$15:$BD$377,AY$21,FALSE)))</f>
        <v>0</v>
      </c>
      <c r="AZ305" s="230">
        <f>IF($AR305=0,VLOOKUP(MID($A305,4,5),'Project splits'!$C$5:$AM$346,AZ$22,FALSE),IF(ISNA(VLOOKUP($A305,'Success Asset Classes'!$B$15:$BD$377,AZ$21,FALSE)),VLOOKUP(MID($A305,4,5),'Project splits'!$C$5:$AM$346,AZ$22,FALSE),VLOOKUP($A305,'Success Asset Classes'!$B$15:$BD$377,AZ$21,FALSE)))</f>
        <v>0</v>
      </c>
      <c r="BA305" s="230">
        <f>IF($AR305=0,VLOOKUP(MID($A305,4,5),'Project splits'!$C$5:$AM$346,BA$22,FALSE),IF(ISNA(VLOOKUP($A305,'Success Asset Classes'!$B$15:$BD$377,BA$21,FALSE)),VLOOKUP(MID($A305,4,5),'Project splits'!$C$5:$AM$346,BA$22,FALSE),VLOOKUP($A305,'Success Asset Classes'!$B$15:$BD$377,BA$21,FALSE)))</f>
        <v>0</v>
      </c>
      <c r="BB305" s="230">
        <f>IF($AR305=0,VLOOKUP(MID($A305,4,5),'Project splits'!$C$5:$AM$346,BB$22,FALSE),IF(ISNA(VLOOKUP($A305,'Success Asset Classes'!$B$15:$BD$377,BB$21,FALSE)),VLOOKUP(MID($A305,4,5),'Project splits'!$C$5:$AM$346,BB$22,FALSE),VLOOKUP($A305,'Success Asset Classes'!$B$15:$BD$377,BB$21,FALSE)))</f>
        <v>0</v>
      </c>
      <c r="BC305" s="230">
        <f>IF($AR305=0,VLOOKUP(MID($A305,4,5),'Project splits'!$C$5:$AM$346,BC$22,FALSE),IF(ISNA(VLOOKUP($A305,'Success Asset Classes'!$B$15:$BD$377,BC$21,FALSE)),VLOOKUP(MID($A305,4,5),'Project splits'!$C$5:$AM$346,BC$22,FALSE),VLOOKUP($A305,'Success Asset Classes'!$B$15:$BD$377,BC$21,FALSE)))</f>
        <v>0</v>
      </c>
      <c r="BD305" s="230">
        <f>IF($AR305=0,VLOOKUP(MID($A305,4,5),'Project splits'!$C$5:$AM$346,BD$22,FALSE),IF(ISNA(VLOOKUP($A305,'Success Asset Classes'!$B$15:$BD$377,BD$21,FALSE)),VLOOKUP(MID($A305,4,5),'Project splits'!$C$5:$AM$346,BD$22,FALSE),VLOOKUP($A305,'Success Asset Classes'!$B$15:$BD$377,BD$21,FALSE)))</f>
        <v>0</v>
      </c>
      <c r="BE305" s="230">
        <f>IF($AR305=0,VLOOKUP(MID($A305,4,5),'Project splits'!$C$5:$AM$346,BE$22,FALSE),IF(ISNA(VLOOKUP($A305,'Success Asset Classes'!$B$15:$BD$377,BE$21,FALSE)),VLOOKUP(MID($A305,4,5),'Project splits'!$C$5:$AM$346,BE$22,FALSE),VLOOKUP($A305,'Success Asset Classes'!$B$15:$BD$377,BE$21,FALSE)))</f>
        <v>0</v>
      </c>
      <c r="BF305" s="230">
        <f>IF($AR305=0,VLOOKUP(MID($A305,4,5),'Project splits'!$C$5:$AM$346,BF$22,FALSE),IF(ISNA(VLOOKUP($A305,'Success Asset Classes'!$B$15:$BD$377,BF$21,FALSE)),VLOOKUP(MID($A305,4,5),'Project splits'!$C$5:$AM$346,BF$22,FALSE),VLOOKUP($A305,'Success Asset Classes'!$B$15:$BD$377,BF$21,FALSE)))</f>
        <v>0</v>
      </c>
      <c r="BG305" s="230">
        <f>IF($AR305=0,VLOOKUP(MID($A305,4,5),'Project splits'!$C$5:$AM$346,BG$22,FALSE),IF(ISNA(VLOOKUP($A305,'Success Asset Classes'!$B$15:$BD$377,BG$21,FALSE)),VLOOKUP(MID($A305,4,5),'Project splits'!$C$5:$AM$346,BG$22,FALSE),VLOOKUP($A305,'Success Asset Classes'!$B$15:$BD$377,BG$21,FALSE)))</f>
        <v>0</v>
      </c>
      <c r="BH305" s="230">
        <f>IF($AR305=0,VLOOKUP(MID($A305,4,5),'Project splits'!$C$5:$AM$346,BH$22,FALSE),IF(ISNA(VLOOKUP($A305,'Success Asset Classes'!$B$15:$BD$377,BH$21,FALSE)),VLOOKUP(MID($A305,4,5),'Project splits'!$C$5:$AM$346,BH$22,FALSE),VLOOKUP($A305,'Success Asset Classes'!$B$15:$BD$377,BH$21,FALSE)))</f>
        <v>0</v>
      </c>
      <c r="BI305" s="230">
        <f>IF($AR305=0,VLOOKUP(MID($A305,4,5),'Project splits'!$C$5:$AM$346,BI$22,FALSE),IF(ISNA(VLOOKUP($A305,'Success Asset Classes'!$B$15:$BD$377,BI$21,FALSE)),VLOOKUP(MID($A305,4,5),'Project splits'!$C$5:$AM$346,BI$22,FALSE),VLOOKUP($A305,'Success Asset Classes'!$B$15:$BD$377,BI$21,FALSE)))</f>
        <v>0</v>
      </c>
      <c r="BJ305" s="230">
        <f>IF($AR305=0,VLOOKUP(MID($A305,4,5),'Project splits'!$C$5:$AM$346,BJ$22,FALSE),IF(ISNA(VLOOKUP($A305,'Success Asset Classes'!$B$15:$BD$377,BJ$21,FALSE)),VLOOKUP(MID($A305,4,5),'Project splits'!$C$5:$AM$346,BJ$22,FALSE),VLOOKUP($A305,'Success Asset Classes'!$B$15:$BD$377,BJ$21,FALSE)))</f>
        <v>0</v>
      </c>
      <c r="BK305" s="230">
        <f>IF($AR305=0,VLOOKUP(MID($A305,4,5),'Project splits'!$C$5:$AM$346,BK$22,FALSE),IF(ISNA(VLOOKUP($A305,'Success Asset Classes'!$B$15:$BD$377,BK$21,FALSE)),VLOOKUP(MID($A305,4,5),'Project splits'!$C$5:$AM$346,BK$22,FALSE),VLOOKUP($A305,'Success Asset Classes'!$B$15:$BD$377,BK$21,FALSE)))</f>
        <v>0</v>
      </c>
      <c r="BL305" s="230">
        <f>IF($AR305=0,VLOOKUP(MID($A305,4,5),'Project splits'!$C$5:$AM$346,BL$22,FALSE),IF(ISNA(VLOOKUP($A305,'Success Asset Classes'!$B$15:$BD$377,BL$21,FALSE)),VLOOKUP(MID($A305,4,5),'Project splits'!$C$5:$AM$346,BL$22,FALSE),VLOOKUP($A305,'Success Asset Classes'!$B$15:$BD$377,BL$21,FALSE)))</f>
        <v>0</v>
      </c>
      <c r="BM305" s="230">
        <f>IF($AR305=0,VLOOKUP(MID($A305,4,5),'Project splits'!$C$5:$AM$346,BM$22,FALSE),IF(ISNA(VLOOKUP($A305,'Success Asset Classes'!$B$15:$BD$377,BM$21,FALSE)),VLOOKUP(MID($A305,4,5),'Project splits'!$C$5:$AM$346,BM$22,FALSE),VLOOKUP($A305,'Success Asset Classes'!$B$15:$BD$377,BM$21,FALSE)))</f>
        <v>0</v>
      </c>
      <c r="BN305" s="230">
        <f>IF($AR305=0,VLOOKUP(MID($A305,4,5),'Project splits'!$C$5:$AM$346,BN$22,FALSE),IF(ISNA(VLOOKUP($A305,'Success Asset Classes'!$B$15:$BD$377,BN$21,FALSE)),VLOOKUP(MID($A305,4,5),'Project splits'!$C$5:$AM$346,BN$22,FALSE),VLOOKUP($A305,'Success Asset Classes'!$B$15:$BD$377,BN$21,FALSE)))</f>
        <v>0</v>
      </c>
      <c r="BO305" s="230">
        <f>IF($AR305=0,VLOOKUP(MID($A305,4,5),'Project splits'!$C$5:$AM$346,BO$22,FALSE),IF(ISNA(VLOOKUP($A305,'Success Asset Classes'!$B$15:$BD$377,BO$21,FALSE)),VLOOKUP(MID($A305,4,5),'Project splits'!$C$5:$AM$346,BO$22,FALSE),VLOOKUP($A305,'Success Asset Classes'!$B$15:$BD$377,BO$21,FALSE)))</f>
        <v>0</v>
      </c>
      <c r="BP305" s="230">
        <f>IF($AR305=0,VLOOKUP(MID($A305,4,5),'Project splits'!$C$5:$AM$346,BP$22,FALSE),IF(ISNA(VLOOKUP($A305,'Success Asset Classes'!$B$15:$BD$377,BP$21,FALSE)),VLOOKUP(MID($A305,4,5),'Project splits'!$C$5:$AM$346,BP$22,FALSE),VLOOKUP($A305,'Success Asset Classes'!$B$15:$BD$377,BP$21,FALSE)))</f>
        <v>0</v>
      </c>
      <c r="BQ305" s="230">
        <f>IF($AR305=0,VLOOKUP(MID($A305,4,5),'Project splits'!$C$5:$AM$346,BQ$22,FALSE),IF(ISNA(VLOOKUP($A305,'Success Asset Classes'!$B$15:$BD$377,BQ$21,FALSE)),VLOOKUP(MID($A305,4,5),'Project splits'!$C$5:$AM$346,BQ$22,FALSE),VLOOKUP($A305,'Success Asset Classes'!$B$15:$BD$377,BQ$21,FALSE)))</f>
        <v>0</v>
      </c>
      <c r="BR305" s="230">
        <f>IF($AR305=0,VLOOKUP(MID($A305,4,5),'Project splits'!$C$5:$AM$346,BR$22,FALSE),IF(ISNA(VLOOKUP($A305,'Success Asset Classes'!$B$15:$BD$377,BR$21,FALSE)),VLOOKUP(MID($A305,4,5),'Project splits'!$C$5:$AM$346,BR$22,FALSE),VLOOKUP($A305,'Success Asset Classes'!$B$15:$BD$377,BR$21,FALSE)))</f>
        <v>0</v>
      </c>
      <c r="BS305" s="247">
        <f t="shared" si="81"/>
        <v>1</v>
      </c>
      <c r="BT305" s="249">
        <f>1+IF(ISNA(VLOOKUP($A305,'Project labour content'!$A$7:$D$255,'Project labour content'!$D$1,FALSE)),VLOOKUP($D305,'Project labour content'!$F$6:$G$15,'Project labour content'!$G$1,FALSE),VLOOKUP($A305,'Project labour content'!$A$7:$D$255,'Project labour content'!$D$1,FALSE))*LabEsc22*1</f>
        <v>1.0018661130890889</v>
      </c>
      <c r="BU305" s="249">
        <f>1+IF(ISNA(VLOOKUP($A305,'Project labour content'!$A$7:$D$255,'Project labour content'!$D$1,FALSE)),VLOOKUP($D305,'Project labour content'!$F$6:$G$15,'Project labour content'!$G$1,FALSE),VLOOKUP($A305,'Project labour content'!$A$7:$D$255,'Project labour content'!$D$1,FALSE))*LabEsc23*1</f>
        <v>1.0037411835210055</v>
      </c>
      <c r="BV305" s="249">
        <f>1+IF(ISNA(VLOOKUP($A305,'Project labour content'!$A$7:$D$255,'Project labour content'!$D$1,FALSE)),VLOOKUP($D305,'Project labour content'!$F$6:$G$15,'Project labour content'!$G$1,FALSE),VLOOKUP($A305,'Project labour content'!$A$7:$D$255,'Project labour content'!$D$1,FALSE))*LabEsc24*1</f>
        <v>1.005507499867871</v>
      </c>
      <c r="BW305" s="249">
        <f>1+IF(ISNA(VLOOKUP($A305,'Project labour content'!$A$7:$D$255,'Project labour content'!$D$1,FALSE)),VLOOKUP($D305,'Project labour content'!$F$6:$G$15,'Project labour content'!$G$1,FALSE),VLOOKUP($A305,'Project labour content'!$A$7:$D$255,'Project labour content'!$D$1,FALSE))*LabEsc25*1</f>
        <v>1.0078731862284394</v>
      </c>
      <c r="BX305" s="249">
        <f>1+IF(ISNA(VLOOKUP($A305,'Project labour content'!$A$7:$D$255,'Project labour content'!$D$1,FALSE)),VLOOKUP($D305,'Project labour content'!$F$6:$G$15,'Project labour content'!$G$1,FALSE),VLOOKUP($A305,'Project labour content'!$A$7:$D$255,'Project labour content'!$D$1,FALSE))*LabEsc26*1</f>
        <v>1.0104513900803989</v>
      </c>
      <c r="BY305" s="249">
        <f>1+IF(ISNA(VLOOKUP($A305,'Project labour content'!$A$7:$D$255,'Project labour content'!$D$1,FALSE)),VLOOKUP($D305,'Project labour content'!$F$6:$G$15,'Project labour content'!$G$1,FALSE),VLOOKUP($A305,'Project labour content'!$A$7:$D$255,'Project labour content'!$D$1,FALSE))*LabEsc27*1</f>
        <v>1.0120482898816279</v>
      </c>
      <c r="BZ305" s="249">
        <f>1+IF(ISNA(VLOOKUP($A305,'Project labour content'!$A$7:$D$255,'Project labour content'!$D$1,FALSE)),VLOOKUP($D305,'Project labour content'!$F$6:$G$15,'Project labour content'!$G$1,FALSE),VLOOKUP($A305,'Project labour content'!$A$7:$D$255,'Project labour content'!$D$1,FALSE))*LabEsc28*1</f>
        <v>1.0132507554319534</v>
      </c>
      <c r="CA305" s="249">
        <f>1+IF(ISNA(VLOOKUP($A305,'Project labour content'!$A$7:$D$255,'Project labour content'!$D$1,FALSE)),VLOOKUP($D305,'Project labour content'!$F$6:$G$15,'Project labour content'!$G$1,FALSE),VLOOKUP($A305,'Project labour content'!$A$7:$D$255,'Project labour content'!$D$1,FALSE))*LabEsc29*1</f>
        <v>1.0151804721471156</v>
      </c>
      <c r="CB305" s="250" t="str">
        <f>IF(ISNA(VLOOKUP($A305,'Project labour content'!$A$7:$D$255,'Project labour content'!$D$1,FALSE)),"Category","Project")</f>
        <v>Project</v>
      </c>
      <c r="CD305" s="247" t="str">
        <f t="shared" si="82"/>
        <v>15100</v>
      </c>
      <c r="CE305" s="3"/>
    </row>
    <row r="306" spans="1:83" x14ac:dyDescent="0.15">
      <c r="A306" s="11" t="s">
        <v>935</v>
      </c>
      <c r="B306" s="11" t="str">
        <f>VLOOKUP($A306,'Incurred Real 2022$'!$A$25:$AC$426,'Incurred Real 2022$'!B$1,FALSE)</f>
        <v>Inventory Purchases 2024-2028</v>
      </c>
      <c r="C306" s="11" t="str">
        <f>VLOOKUP($A306,'Incurred Real 2022$'!$A$25:$AC$426,'Incurred Real 2022$'!C$1,FALSE)</f>
        <v>ExAnte</v>
      </c>
      <c r="D306" s="11" t="str">
        <f>VLOOKUP($A306,'Incurred Real 2022$'!$A$25:$AC$426,'Incurred Real 2022$'!D$1,FALSE)</f>
        <v>Inventory/Spares</v>
      </c>
      <c r="E306" s="11" t="str">
        <f>VLOOKUP($A306,'Incurred Real 2022$'!$A$25:$AC$426,'Incurred Real 2022$'!E$1,FALSE)</f>
        <v>Potential</v>
      </c>
      <c r="F306" s="105" t="str">
        <f>IF(VLOOKUP($A306,'Incurred Real 2022$'!$A$25:$AC$426,'Incurred Real 2022$'!F$1,FALSE)=0,"",VLOOKUP($A306,'Incurred Real 2022$'!$A$25:$AC$426,'Incurred Real 2022$'!F$1,FALSE))</f>
        <v/>
      </c>
      <c r="G306" s="105" t="str">
        <f>IF(VLOOKUP($A306,'Incurred Real 2022$'!$A$25:$AC$426,'Incurred Real 2022$'!G$1,FALSE)=0,"",VLOOKUP($A306,'Incurred Real 2022$'!$A$25:$AC$426,'Incurred Real 2022$'!G$1,FALSE))</f>
        <v/>
      </c>
      <c r="H306" s="105" t="str">
        <f>IF(VLOOKUP($A306,'Incurred Real 2022$'!$A$25:$AC$426,'Incurred Real 2022$'!H$1,FALSE)=0,"",VLOOKUP($A306,'Incurred Real 2022$'!$A$25:$AC$426,'Incurred Real 2022$'!H$1,FALSE))</f>
        <v/>
      </c>
      <c r="I306" s="105" t="str">
        <f>IF(VLOOKUP($A306,'Incurred Real 2022$'!$A$25:$AC$426,'Incurred Real 2022$'!I$1,FALSE)=0,"",VLOOKUP($A306,'Incurred Real 2022$'!$A$25:$AC$426,'Incurred Real 2022$'!I$1,FALSE))</f>
        <v/>
      </c>
      <c r="J306" s="105" t="str">
        <f>IF(VLOOKUP($A306,'Incurred Real 2022$'!$A$25:$AC$426,'Incurred Real 2022$'!J$1,FALSE)=0,"",VLOOKUP($A306,'Incurred Real 2022$'!$A$25:$AC$426,'Incurred Real 2022$'!J$1,FALSE))</f>
        <v/>
      </c>
      <c r="K306" s="105" t="str">
        <f>IF(VLOOKUP($A306,'Incurred Real 2022$'!$A$25:$AC$426,'Incurred Real 2022$'!K$1,FALSE)=0,"",VLOOKUP($A306,'Incurred Real 2022$'!$A$25:$AC$426,'Incurred Real 2022$'!K$1,FALSE))</f>
        <v/>
      </c>
      <c r="L306" s="105" t="str">
        <f>IF(VLOOKUP($A306,'Incurred Real 2022$'!$A$25:$AC$426,'Incurred Real 2022$'!L$1,FALSE)=0,"",VLOOKUP($A306,'Incurred Real 2022$'!$A$25:$AC$426,'Incurred Real 2022$'!L$1,FALSE))</f>
        <v/>
      </c>
      <c r="M306" s="105" t="str">
        <f>IF(VLOOKUP($A306,'Incurred Real 2022$'!$A$25:$AC$426,'Incurred Real 2022$'!M$1,FALSE)=0,"",VLOOKUP($A306,'Incurred Real 2022$'!$A$25:$AC$426,'Incurred Real 2022$'!M$1,FALSE))</f>
        <v/>
      </c>
      <c r="N306" s="105" t="str">
        <f>IF(VLOOKUP($A306,'Incurred Real 2022$'!$A$25:$AC$426,'Incurred Real 2022$'!N$1,FALSE)=0,"",VLOOKUP($A306,'Incurred Real 2022$'!$A$25:$AC$426,'Incurred Real 2022$'!N$1,FALSE))</f>
        <v/>
      </c>
      <c r="O306" s="105" t="str">
        <f>IF(VLOOKUP($A306,'Incurred Real 2022$'!$A$25:$AC$426,'Incurred Real 2022$'!O$1,FALSE)=0,"",VLOOKUP($A306,'Incurred Real 2022$'!$A$25:$AC$426,'Incurred Real 2022$'!O$1,FALSE))</f>
        <v/>
      </c>
      <c r="P306" s="105" t="str">
        <f>IF(VLOOKUP($A306,'Incurred Real 2022$'!$A$25:$AC$426,'Incurred Real 2022$'!P$1,FALSE)=0,"",VLOOKUP($A306,'Incurred Real 2022$'!$A$25:$AC$426,'Incurred Real 2022$'!P$1,FALSE))</f>
        <v/>
      </c>
      <c r="Q306" s="105" t="str">
        <f>IF(VLOOKUP($A306,'Incurred Real 2022$'!$A$25:$AC$426,'Incurred Real 2022$'!Q$1,FALSE)=0,"",VLOOKUP($A306,'Incurred Real 2022$'!$A$25:$AC$426,'Incurred Real 2022$'!Q$1,FALSE))</f>
        <v/>
      </c>
      <c r="R306" s="105" t="str">
        <f>IF(VLOOKUP($A306,'Incurred Real 2022$'!$A$25:$AC$426,'Incurred Real 2022$'!R$1,FALSE)=0,"",VLOOKUP($A306,'Incurred Real 2022$'!$A$25:$AC$426,'Incurred Real 2022$'!R$1,FALSE))</f>
        <v/>
      </c>
      <c r="S306" s="105" t="str">
        <f>IF(VLOOKUP($A306,'Incurred Real 2022$'!$A$25:$AC$426,'Incurred Real 2022$'!S$1,FALSE)=0,"",VLOOKUP($A306,'Incurred Real 2022$'!$A$25:$AC$426,'Incurred Real 2022$'!S$1,FALSE))</f>
        <v/>
      </c>
      <c r="T306" s="105" t="str">
        <f>IF(VLOOKUP($A306,'Incurred Real 2022$'!$A$25:$AC$426,'Incurred Real 2022$'!T$1,FALSE)=0,"",VLOOKUP($A306,'Incurred Real 2022$'!$A$25:$AC$426,'Incurred Real 2022$'!T$1,FALSE))</f>
        <v/>
      </c>
      <c r="U306" s="105" t="str">
        <f>IF(VLOOKUP($A306,'Incurred Real 2022$'!$A$25:$AC$426,'Incurred Real 2022$'!U$1,FALSE)=0,"",VLOOKUP($A306,'Incurred Real 2022$'!$A$25:$AC$426,'Incurred Real 2022$'!U$1,FALSE))</f>
        <v/>
      </c>
      <c r="V306" s="13" t="str">
        <f>IF(ISTEXT(VLOOKUP($A306,'Incurred Real 2022$'!$A$25:$AC$426,'Incurred Real 2022$'!V$1,FALSE)),"",(VLOOKUP($A306,'Incurred Real 2022$'!$A$25:$AC$426,'Incurred Real 2022$'!V$1,FALSE))*BT306*Incurred_Real!V$15)</f>
        <v/>
      </c>
      <c r="W306" s="13" t="str">
        <f>IF(ISTEXT(VLOOKUP($A306,'Incurred Real 2022$'!$A$25:$AC$426,'Incurred Real 2022$'!W$1,FALSE)),"",(VLOOKUP($A306,'Incurred Real 2022$'!$A$25:$AC$426,'Incurred Real 2022$'!W$1,FALSE))*BU306*Incurred_Real!W$15)</f>
        <v/>
      </c>
      <c r="X306" s="220">
        <f>IF(ISTEXT(VLOOKUP($A306,'Incurred Real 2022$'!$A$25:$AC$426,'Incurred Real 2022$'!X$1,FALSE)),"",(VLOOKUP($A306,'Incurred Real 2022$'!$A$25:$AC$426,'Incurred Real 2022$'!X$1,FALSE))*BV306*Incurred_Real!X$15)</f>
        <v>2305305.372696036</v>
      </c>
      <c r="Y306" s="217">
        <f>IF(ISTEXT(VLOOKUP($A306,'Incurred Real 2022$'!$A$25:$AC$426,'Incurred Real 2022$'!Y$1,FALSE)),"",(VLOOKUP($A306,'Incurred Real 2022$'!$A$25:$AC$426,'Incurred Real 2022$'!Y$1,FALSE))*BW306*Incurred_Real!Y$15)</f>
        <v>2315306.5784538328</v>
      </c>
      <c r="Z306" s="13">
        <f>IF(ISTEXT(VLOOKUP($A306,'Incurred Real 2022$'!$A$25:$AC$426,'Incurred Real 2022$'!Z$1,FALSE)),"",(VLOOKUP($A306,'Incurred Real 2022$'!$A$25:$AC$426,'Incurred Real 2022$'!Z$1,FALSE))*BX306*Incurred_Real!Z$15)</f>
        <v>2316543.1541749872</v>
      </c>
      <c r="AA306" s="13">
        <f>IF(ISTEXT(VLOOKUP($A306,'Incurred Real 2022$'!$A$25:$AC$426,'Incurred Real 2022$'!AA$1,FALSE)),"",(VLOOKUP($A306,'Incurred Real 2022$'!$A$25:$AC$426,'Incurred Real 2022$'!AA$1,FALSE))*BY306*Incurred_Real!AA$15)</f>
        <v>2317309.0701524289</v>
      </c>
      <c r="AB306" s="13">
        <f>IF(ISTEXT(VLOOKUP($A306,'Incurred Real 2022$'!$A$25:$AC$426,'Incurred Real 2022$'!AB$1,FALSE)),"",(VLOOKUP($A306,'Incurred Real 2022$'!$A$25:$AC$426,'Incurred Real 2022$'!AB$1,FALSE))*BZ306*Incurred_Real!AB$15)</f>
        <v>2326766.5934078996</v>
      </c>
      <c r="AC306" s="13" t="str">
        <f>IF(ISTEXT(VLOOKUP($A306,'Incurred Real 2022$'!$A$25:$AC$426,'Incurred Real 2022$'!AC$1,FALSE)),"",(VLOOKUP($A306,'Incurred Real 2022$'!$A$25:$AC$426,'Incurred Real 2022$'!AC$1,FALSE))*CA306*Incurred_Real!AC$15)</f>
        <v/>
      </c>
      <c r="AD306" s="221">
        <f t="shared" si="77"/>
        <v>11581230.768885184</v>
      </c>
      <c r="AE306" s="221">
        <f t="shared" si="78"/>
        <v>11581230.768885184</v>
      </c>
      <c r="AF306" s="239">
        <f t="shared" si="83"/>
        <v>13039306.643810764</v>
      </c>
      <c r="AG306" s="222">
        <f t="shared" si="79"/>
        <v>13039306.643810764</v>
      </c>
      <c r="AH306" s="223">
        <f t="shared" si="86"/>
        <v>1</v>
      </c>
      <c r="AI306" s="224">
        <f t="shared" si="80"/>
        <v>2028</v>
      </c>
      <c r="AJ306" s="225" t="str">
        <f>VLOOKUP($A306,Project_Commissioning!$C$4:$H$355,Project_Commissioning!F$1,FALSE)</f>
        <v/>
      </c>
      <c r="AK306" s="226">
        <f>VLOOKUP($A306,Project_Commissioning!$C$4:$H$355,Project_Commissioning!G$1,FALSE)</f>
        <v>2028</v>
      </c>
      <c r="AL306" s="225" t="str">
        <f>IF(VLOOKUP($A306,Project_Commissioning!$C$4:$H$355,Project_Commissioning!H$1,FALSE)=0,"",VLOOKUP($A306,Project_Commissioning!$C$4:$H$355,Project_Commissioning!H$1,FALSE))</f>
        <v/>
      </c>
      <c r="AM306" s="237">
        <f t="shared" si="84"/>
        <v>11581230.768885184</v>
      </c>
      <c r="AN306" s="221" cm="1">
        <f t="array" ref="AN306">IF(ROUND(AE306,0)=0,0,LOOKUP(2,1/(F306:AC306&lt;&gt;""),F306:AC306))</f>
        <v>2326766.5934078996</v>
      </c>
      <c r="AO306" s="221">
        <f t="shared" si="85"/>
        <v>11581230.768885184</v>
      </c>
      <c r="AP306" s="79"/>
      <c r="AQ306" s="20"/>
      <c r="AR306" s="245">
        <f>IF(ISNA(VLOOKUP($A306,'Success Asset Classes'!$B$15:$AA$114,'Success Asset Classes'!$AA$1,FALSE)),0,VLOOKUP($A306,'Success Asset Classes'!$B$15:$AA$114,'Success Asset Classes'!$AA$1,FALSE))</f>
        <v>1</v>
      </c>
      <c r="AS306" s="230">
        <f>IF($AR306=0,VLOOKUP(MID($A306,4,5),'Project splits'!$C$5:$AM$346,AS$22,FALSE),IF(ISNA(VLOOKUP($A306,'Success Asset Classes'!$B$15:$BD$377,AS$21,FALSE)),VLOOKUP(MID($A306,4,5),'Project splits'!$C$5:$AM$346,AS$22,FALSE),VLOOKUP($A306,'Success Asset Classes'!$B$15:$BD$377,AS$21,FALSE)))</f>
        <v>0</v>
      </c>
      <c r="AT306" s="230">
        <f>IF($AR306=0,VLOOKUP(MID($A306,4,5),'Project splits'!$C$5:$AM$346,AT$22,FALSE),IF(ISNA(VLOOKUP($A306,'Success Asset Classes'!$B$15:$BD$377,AT$21,FALSE)),VLOOKUP(MID($A306,4,5),'Project splits'!$C$5:$AM$346,AT$22,FALSE),VLOOKUP($A306,'Success Asset Classes'!$B$15:$BD$377,AT$21,FALSE)))</f>
        <v>0</v>
      </c>
      <c r="AU306" s="230">
        <f>IF($AR306=0,VLOOKUP(MID($A306,4,5),'Project splits'!$C$5:$AM$346,AU$22,FALSE),IF(ISNA(VLOOKUP($A306,'Success Asset Classes'!$B$15:$BD$377,AU$21,FALSE)),VLOOKUP(MID($A306,4,5),'Project splits'!$C$5:$AM$346,AU$22,FALSE),VLOOKUP($A306,'Success Asset Classes'!$B$15:$BD$377,AU$21,FALSE)))</f>
        <v>0</v>
      </c>
      <c r="AV306" s="230">
        <f>IF($AR306=0,VLOOKUP(MID($A306,4,5),'Project splits'!$C$5:$AM$346,AV$22,FALSE),IF(ISNA(VLOOKUP($A306,'Success Asset Classes'!$B$15:$BD$377,AV$21,FALSE)),VLOOKUP(MID($A306,4,5),'Project splits'!$C$5:$AM$346,AV$22,FALSE),VLOOKUP($A306,'Success Asset Classes'!$B$15:$BD$377,AV$21,FALSE)))</f>
        <v>0</v>
      </c>
      <c r="AW306" s="230">
        <f>IF($AR306=0,VLOOKUP(MID($A306,4,5),'Project splits'!$C$5:$AM$346,AW$22,FALSE),IF(ISNA(VLOOKUP($A306,'Success Asset Classes'!$B$15:$BD$377,AW$21,FALSE)),VLOOKUP(MID($A306,4,5),'Project splits'!$C$5:$AM$346,AW$22,FALSE),VLOOKUP($A306,'Success Asset Classes'!$B$15:$BD$377,AW$21,FALSE)))</f>
        <v>0</v>
      </c>
      <c r="AX306" s="230">
        <f>IF($AR306=0,VLOOKUP(MID($A306,4,5),'Project splits'!$C$5:$AM$346,AX$22,FALSE),IF(ISNA(VLOOKUP($A306,'Success Asset Classes'!$B$15:$BD$377,AX$21,FALSE)),VLOOKUP(MID($A306,4,5),'Project splits'!$C$5:$AM$346,AX$22,FALSE),VLOOKUP($A306,'Success Asset Classes'!$B$15:$BD$377,AX$21,FALSE)))</f>
        <v>0</v>
      </c>
      <c r="AY306" s="230">
        <f>IF($AR306=0,VLOOKUP(MID($A306,4,5),'Project splits'!$C$5:$AM$346,AY$22,FALSE),IF(ISNA(VLOOKUP($A306,'Success Asset Classes'!$B$15:$BD$377,AY$21,FALSE)),VLOOKUP(MID($A306,4,5),'Project splits'!$C$5:$AM$346,AY$22,FALSE),VLOOKUP($A306,'Success Asset Classes'!$B$15:$BD$377,AY$21,FALSE)))</f>
        <v>0</v>
      </c>
      <c r="AZ306" s="230">
        <f>IF($AR306=0,VLOOKUP(MID($A306,4,5),'Project splits'!$C$5:$AM$346,AZ$22,FALSE),IF(ISNA(VLOOKUP($A306,'Success Asset Classes'!$B$15:$BD$377,AZ$21,FALSE)),VLOOKUP(MID($A306,4,5),'Project splits'!$C$5:$AM$346,AZ$22,FALSE),VLOOKUP($A306,'Success Asset Classes'!$B$15:$BD$377,AZ$21,FALSE)))</f>
        <v>0</v>
      </c>
      <c r="BA306" s="230">
        <f>IF($AR306=0,VLOOKUP(MID($A306,4,5),'Project splits'!$C$5:$AM$346,BA$22,FALSE),IF(ISNA(VLOOKUP($A306,'Success Asset Classes'!$B$15:$BD$377,BA$21,FALSE)),VLOOKUP(MID($A306,4,5),'Project splits'!$C$5:$AM$346,BA$22,FALSE),VLOOKUP($A306,'Success Asset Classes'!$B$15:$BD$377,BA$21,FALSE)))</f>
        <v>0</v>
      </c>
      <c r="BB306" s="230">
        <f>IF($AR306=0,VLOOKUP(MID($A306,4,5),'Project splits'!$C$5:$AM$346,BB$22,FALSE),IF(ISNA(VLOOKUP($A306,'Success Asset Classes'!$B$15:$BD$377,BB$21,FALSE)),VLOOKUP(MID($A306,4,5),'Project splits'!$C$5:$AM$346,BB$22,FALSE),VLOOKUP($A306,'Success Asset Classes'!$B$15:$BD$377,BB$21,FALSE)))</f>
        <v>1</v>
      </c>
      <c r="BC306" s="230">
        <f>IF($AR306=0,VLOOKUP(MID($A306,4,5),'Project splits'!$C$5:$AM$346,BC$22,FALSE),IF(ISNA(VLOOKUP($A306,'Success Asset Classes'!$B$15:$BD$377,BC$21,FALSE)),VLOOKUP(MID($A306,4,5),'Project splits'!$C$5:$AM$346,BC$22,FALSE),VLOOKUP($A306,'Success Asset Classes'!$B$15:$BD$377,BC$21,FALSE)))</f>
        <v>0</v>
      </c>
      <c r="BD306" s="230">
        <f>IF($AR306=0,VLOOKUP(MID($A306,4,5),'Project splits'!$C$5:$AM$346,BD$22,FALSE),IF(ISNA(VLOOKUP($A306,'Success Asset Classes'!$B$15:$BD$377,BD$21,FALSE)),VLOOKUP(MID($A306,4,5),'Project splits'!$C$5:$AM$346,BD$22,FALSE),VLOOKUP($A306,'Success Asset Classes'!$B$15:$BD$377,BD$21,FALSE)))</f>
        <v>0</v>
      </c>
      <c r="BE306" s="230">
        <f>IF($AR306=0,VLOOKUP(MID($A306,4,5),'Project splits'!$C$5:$AM$346,BE$22,FALSE),IF(ISNA(VLOOKUP($A306,'Success Asset Classes'!$B$15:$BD$377,BE$21,FALSE)),VLOOKUP(MID($A306,4,5),'Project splits'!$C$5:$AM$346,BE$22,FALSE),VLOOKUP($A306,'Success Asset Classes'!$B$15:$BD$377,BE$21,FALSE)))</f>
        <v>0</v>
      </c>
      <c r="BF306" s="230">
        <f>IF($AR306=0,VLOOKUP(MID($A306,4,5),'Project splits'!$C$5:$AM$346,BF$22,FALSE),IF(ISNA(VLOOKUP($A306,'Success Asset Classes'!$B$15:$BD$377,BF$21,FALSE)),VLOOKUP(MID($A306,4,5),'Project splits'!$C$5:$AM$346,BF$22,FALSE),VLOOKUP($A306,'Success Asset Classes'!$B$15:$BD$377,BF$21,FALSE)))</f>
        <v>0</v>
      </c>
      <c r="BG306" s="230">
        <f>IF($AR306=0,VLOOKUP(MID($A306,4,5),'Project splits'!$C$5:$AM$346,BG$22,FALSE),IF(ISNA(VLOOKUP($A306,'Success Asset Classes'!$B$15:$BD$377,BG$21,FALSE)),VLOOKUP(MID($A306,4,5),'Project splits'!$C$5:$AM$346,BG$22,FALSE),VLOOKUP($A306,'Success Asset Classes'!$B$15:$BD$377,BG$21,FALSE)))</f>
        <v>0</v>
      </c>
      <c r="BH306" s="230">
        <f>IF($AR306=0,VLOOKUP(MID($A306,4,5),'Project splits'!$C$5:$AM$346,BH$22,FALSE),IF(ISNA(VLOOKUP($A306,'Success Asset Classes'!$B$15:$BD$377,BH$21,FALSE)),VLOOKUP(MID($A306,4,5),'Project splits'!$C$5:$AM$346,BH$22,FALSE),VLOOKUP($A306,'Success Asset Classes'!$B$15:$BD$377,BH$21,FALSE)))</f>
        <v>0</v>
      </c>
      <c r="BI306" s="230">
        <f>IF($AR306=0,VLOOKUP(MID($A306,4,5),'Project splits'!$C$5:$AM$346,BI$22,FALSE),IF(ISNA(VLOOKUP($A306,'Success Asset Classes'!$B$15:$BD$377,BI$21,FALSE)),VLOOKUP(MID($A306,4,5),'Project splits'!$C$5:$AM$346,BI$22,FALSE),VLOOKUP($A306,'Success Asset Classes'!$B$15:$BD$377,BI$21,FALSE)))</f>
        <v>0</v>
      </c>
      <c r="BJ306" s="230">
        <f>IF($AR306=0,VLOOKUP(MID($A306,4,5),'Project splits'!$C$5:$AM$346,BJ$22,FALSE),IF(ISNA(VLOOKUP($A306,'Success Asset Classes'!$B$15:$BD$377,BJ$21,FALSE)),VLOOKUP(MID($A306,4,5),'Project splits'!$C$5:$AM$346,BJ$22,FALSE),VLOOKUP($A306,'Success Asset Classes'!$B$15:$BD$377,BJ$21,FALSE)))</f>
        <v>0</v>
      </c>
      <c r="BK306" s="230">
        <f>IF($AR306=0,VLOOKUP(MID($A306,4,5),'Project splits'!$C$5:$AM$346,BK$22,FALSE),IF(ISNA(VLOOKUP($A306,'Success Asset Classes'!$B$15:$BD$377,BK$21,FALSE)),VLOOKUP(MID($A306,4,5),'Project splits'!$C$5:$AM$346,BK$22,FALSE),VLOOKUP($A306,'Success Asset Classes'!$B$15:$BD$377,BK$21,FALSE)))</f>
        <v>0</v>
      </c>
      <c r="BL306" s="230">
        <f>IF($AR306=0,VLOOKUP(MID($A306,4,5),'Project splits'!$C$5:$AM$346,BL$22,FALSE),IF(ISNA(VLOOKUP($A306,'Success Asset Classes'!$B$15:$BD$377,BL$21,FALSE)),VLOOKUP(MID($A306,4,5),'Project splits'!$C$5:$AM$346,BL$22,FALSE),VLOOKUP($A306,'Success Asset Classes'!$B$15:$BD$377,BL$21,FALSE)))</f>
        <v>0</v>
      </c>
      <c r="BM306" s="230">
        <f>IF($AR306=0,VLOOKUP(MID($A306,4,5),'Project splits'!$C$5:$AM$346,BM$22,FALSE),IF(ISNA(VLOOKUP($A306,'Success Asset Classes'!$B$15:$BD$377,BM$21,FALSE)),VLOOKUP(MID($A306,4,5),'Project splits'!$C$5:$AM$346,BM$22,FALSE),VLOOKUP($A306,'Success Asset Classes'!$B$15:$BD$377,BM$21,FALSE)))</f>
        <v>0</v>
      </c>
      <c r="BN306" s="230">
        <f>IF($AR306=0,VLOOKUP(MID($A306,4,5),'Project splits'!$C$5:$AM$346,BN$22,FALSE),IF(ISNA(VLOOKUP($A306,'Success Asset Classes'!$B$15:$BD$377,BN$21,FALSE)),VLOOKUP(MID($A306,4,5),'Project splits'!$C$5:$AM$346,BN$22,FALSE),VLOOKUP($A306,'Success Asset Classes'!$B$15:$BD$377,BN$21,FALSE)))</f>
        <v>0</v>
      </c>
      <c r="BO306" s="230">
        <f>IF($AR306=0,VLOOKUP(MID($A306,4,5),'Project splits'!$C$5:$AM$346,BO$22,FALSE),IF(ISNA(VLOOKUP($A306,'Success Asset Classes'!$B$15:$BD$377,BO$21,FALSE)),VLOOKUP(MID($A306,4,5),'Project splits'!$C$5:$AM$346,BO$22,FALSE),VLOOKUP($A306,'Success Asset Classes'!$B$15:$BD$377,BO$21,FALSE)))</f>
        <v>0</v>
      </c>
      <c r="BP306" s="230">
        <f>IF($AR306=0,VLOOKUP(MID($A306,4,5),'Project splits'!$C$5:$AM$346,BP$22,FALSE),IF(ISNA(VLOOKUP($A306,'Success Asset Classes'!$B$15:$BD$377,BP$21,FALSE)),VLOOKUP(MID($A306,4,5),'Project splits'!$C$5:$AM$346,BP$22,FALSE),VLOOKUP($A306,'Success Asset Classes'!$B$15:$BD$377,BP$21,FALSE)))</f>
        <v>0</v>
      </c>
      <c r="BQ306" s="230">
        <f>IF($AR306=0,VLOOKUP(MID($A306,4,5),'Project splits'!$C$5:$AM$346,BQ$22,FALSE),IF(ISNA(VLOOKUP($A306,'Success Asset Classes'!$B$15:$BD$377,BQ$21,FALSE)),VLOOKUP(MID($A306,4,5),'Project splits'!$C$5:$AM$346,BQ$22,FALSE),VLOOKUP($A306,'Success Asset Classes'!$B$15:$BD$377,BQ$21,FALSE)))</f>
        <v>0</v>
      </c>
      <c r="BR306" s="230">
        <f>IF($AR306=0,VLOOKUP(MID($A306,4,5),'Project splits'!$C$5:$AM$346,BR$22,FALSE),IF(ISNA(VLOOKUP($A306,'Success Asset Classes'!$B$15:$BD$377,BR$21,FALSE)),VLOOKUP(MID($A306,4,5),'Project splits'!$C$5:$AM$346,BR$22,FALSE),VLOOKUP($A306,'Success Asset Classes'!$B$15:$BD$377,BR$21,FALSE)))</f>
        <v>0</v>
      </c>
      <c r="BS306" s="247">
        <f t="shared" si="81"/>
        <v>1</v>
      </c>
      <c r="BT306" s="249">
        <f>1+IF(ISNA(VLOOKUP($A306,'Project labour content'!$A$7:$D$255,'Project labour content'!$D$1,FALSE)),VLOOKUP($D306,'Project labour content'!$F$6:$G$15,'Project labour content'!$G$1,FALSE),VLOOKUP($A306,'Project labour content'!$A$7:$D$255,'Project labour content'!$D$1,FALSE))*LabEsc22*1</f>
        <v>1.0003872057647314</v>
      </c>
      <c r="BU306" s="249">
        <f>1+IF(ISNA(VLOOKUP($A306,'Project labour content'!$A$7:$D$255,'Project labour content'!$D$1,FALSE)),VLOOKUP($D306,'Project labour content'!$F$6:$G$15,'Project labour content'!$G$1,FALSE),VLOOKUP($A306,'Project labour content'!$A$7:$D$255,'Project labour content'!$D$1,FALSE))*LabEsc23*1</f>
        <v>1.0007762701171334</v>
      </c>
      <c r="BV306" s="249">
        <f>1+IF(ISNA(VLOOKUP($A306,'Project labour content'!$A$7:$D$255,'Project labour content'!$D$1,FALSE)),VLOOKUP($D306,'Project labour content'!$F$6:$G$15,'Project labour content'!$G$1,FALSE),VLOOKUP($A306,'Project labour content'!$A$7:$D$255,'Project labour content'!$D$1,FALSE))*LabEsc24*1</f>
        <v>1.0011427687370962</v>
      </c>
      <c r="BW306" s="249">
        <f>1+IF(ISNA(VLOOKUP($A306,'Project labour content'!$A$7:$D$255,'Project labour content'!$D$1,FALSE)),VLOOKUP($D306,'Project labour content'!$F$6:$G$15,'Project labour content'!$G$1,FALSE),VLOOKUP($A306,'Project labour content'!$A$7:$D$255,'Project labour content'!$D$1,FALSE))*LabEsc25*1</f>
        <v>1.0016336325554329</v>
      </c>
      <c r="BX306" s="249">
        <f>1+IF(ISNA(VLOOKUP($A306,'Project labour content'!$A$7:$D$255,'Project labour content'!$D$1,FALSE)),VLOOKUP($D306,'Project labour content'!$F$6:$G$15,'Project labour content'!$G$1,FALSE),VLOOKUP($A306,'Project labour content'!$A$7:$D$255,'Project labour content'!$D$1,FALSE))*LabEsc26*1</f>
        <v>1.0021685923067836</v>
      </c>
      <c r="BY306" s="249">
        <f>1+IF(ISNA(VLOOKUP($A306,'Project labour content'!$A$7:$D$255,'Project labour content'!$D$1,FALSE)),VLOOKUP($D306,'Project labour content'!$F$6:$G$15,'Project labour content'!$G$1,FALSE),VLOOKUP($A306,'Project labour content'!$A$7:$D$255,'Project labour content'!$D$1,FALSE))*LabEsc27*1</f>
        <v>1.0024999381466202</v>
      </c>
      <c r="BZ306" s="249">
        <f>1+IF(ISNA(VLOOKUP($A306,'Project labour content'!$A$7:$D$255,'Project labour content'!$D$1,FALSE)),VLOOKUP($D306,'Project labour content'!$F$6:$G$15,'Project labour content'!$G$1,FALSE),VLOOKUP($A306,'Project labour content'!$A$7:$D$255,'Project labour content'!$D$1,FALSE))*LabEsc28*1</f>
        <v>1.0027494415640172</v>
      </c>
      <c r="CA306" s="249">
        <f>1+IF(ISNA(VLOOKUP($A306,'Project labour content'!$A$7:$D$255,'Project labour content'!$D$1,FALSE)),VLOOKUP($D306,'Project labour content'!$F$6:$G$15,'Project labour content'!$G$1,FALSE),VLOOKUP($A306,'Project labour content'!$A$7:$D$255,'Project labour content'!$D$1,FALSE))*LabEsc29*1</f>
        <v>1.0031498446482559</v>
      </c>
      <c r="CB306" s="250" t="str">
        <f>IF(ISNA(VLOOKUP($A306,'Project labour content'!$A$7:$D$255,'Project labour content'!$D$1,FALSE)),"Category","Project")</f>
        <v>Project</v>
      </c>
      <c r="CD306" s="247" t="str">
        <f t="shared" si="82"/>
        <v>15115</v>
      </c>
      <c r="CE306" s="3"/>
    </row>
    <row r="307" spans="1:83" x14ac:dyDescent="0.15">
      <c r="A307" s="11" t="s">
        <v>959</v>
      </c>
      <c r="B307" s="11" t="str">
        <f>VLOOKUP($A307,'Incurred Real 2022$'!$A$25:$AC$426,'Incurred Real 2022$'!B$1,FALSE)</f>
        <v>Instrument Transformer Unit Asset Replacement 2024-2028</v>
      </c>
      <c r="C307" s="11" t="str">
        <f>VLOOKUP($A307,'Incurred Real 2022$'!$A$25:$AC$426,'Incurred Real 2022$'!C$1,FALSE)</f>
        <v>ExAnte</v>
      </c>
      <c r="D307" s="11" t="str">
        <f>VLOOKUP($A307,'Incurred Real 2022$'!$A$25:$AC$426,'Incurred Real 2022$'!D$1,FALSE)</f>
        <v>Replacement</v>
      </c>
      <c r="E307" s="11" t="str">
        <f>VLOOKUP($A307,'Incurred Real 2022$'!$A$25:$AC$426,'Incurred Real 2022$'!E$1,FALSE)</f>
        <v>Potential</v>
      </c>
      <c r="F307" s="105" t="str">
        <f>IF(VLOOKUP($A307,'Incurred Real 2022$'!$A$25:$AC$426,'Incurred Real 2022$'!F$1,FALSE)=0,"",VLOOKUP($A307,'Incurred Real 2022$'!$A$25:$AC$426,'Incurred Real 2022$'!F$1,FALSE))</f>
        <v/>
      </c>
      <c r="G307" s="105" t="str">
        <f>IF(VLOOKUP($A307,'Incurred Real 2022$'!$A$25:$AC$426,'Incurred Real 2022$'!G$1,FALSE)=0,"",VLOOKUP($A307,'Incurred Real 2022$'!$A$25:$AC$426,'Incurred Real 2022$'!G$1,FALSE))</f>
        <v/>
      </c>
      <c r="H307" s="105" t="str">
        <f>IF(VLOOKUP($A307,'Incurred Real 2022$'!$A$25:$AC$426,'Incurred Real 2022$'!H$1,FALSE)=0,"",VLOOKUP($A307,'Incurred Real 2022$'!$A$25:$AC$426,'Incurred Real 2022$'!H$1,FALSE))</f>
        <v/>
      </c>
      <c r="I307" s="105" t="str">
        <f>IF(VLOOKUP($A307,'Incurred Real 2022$'!$A$25:$AC$426,'Incurred Real 2022$'!I$1,FALSE)=0,"",VLOOKUP($A307,'Incurred Real 2022$'!$A$25:$AC$426,'Incurred Real 2022$'!I$1,FALSE))</f>
        <v/>
      </c>
      <c r="J307" s="105" t="str">
        <f>IF(VLOOKUP($A307,'Incurred Real 2022$'!$A$25:$AC$426,'Incurred Real 2022$'!J$1,FALSE)=0,"",VLOOKUP($A307,'Incurred Real 2022$'!$A$25:$AC$426,'Incurred Real 2022$'!J$1,FALSE))</f>
        <v/>
      </c>
      <c r="K307" s="105" t="str">
        <f>IF(VLOOKUP($A307,'Incurred Real 2022$'!$A$25:$AC$426,'Incurred Real 2022$'!K$1,FALSE)=0,"",VLOOKUP($A307,'Incurred Real 2022$'!$A$25:$AC$426,'Incurred Real 2022$'!K$1,FALSE))</f>
        <v/>
      </c>
      <c r="L307" s="105" t="str">
        <f>IF(VLOOKUP($A307,'Incurred Real 2022$'!$A$25:$AC$426,'Incurred Real 2022$'!L$1,FALSE)=0,"",VLOOKUP($A307,'Incurred Real 2022$'!$A$25:$AC$426,'Incurred Real 2022$'!L$1,FALSE))</f>
        <v/>
      </c>
      <c r="M307" s="105" t="str">
        <f>IF(VLOOKUP($A307,'Incurred Real 2022$'!$A$25:$AC$426,'Incurred Real 2022$'!M$1,FALSE)=0,"",VLOOKUP($A307,'Incurred Real 2022$'!$A$25:$AC$426,'Incurred Real 2022$'!M$1,FALSE))</f>
        <v/>
      </c>
      <c r="N307" s="105" t="str">
        <f>IF(VLOOKUP($A307,'Incurred Real 2022$'!$A$25:$AC$426,'Incurred Real 2022$'!N$1,FALSE)=0,"",VLOOKUP($A307,'Incurred Real 2022$'!$A$25:$AC$426,'Incurred Real 2022$'!N$1,FALSE))</f>
        <v/>
      </c>
      <c r="O307" s="105" t="str">
        <f>IF(VLOOKUP($A307,'Incurred Real 2022$'!$A$25:$AC$426,'Incurred Real 2022$'!O$1,FALSE)=0,"",VLOOKUP($A307,'Incurred Real 2022$'!$A$25:$AC$426,'Incurred Real 2022$'!O$1,FALSE))</f>
        <v/>
      </c>
      <c r="P307" s="105" t="str">
        <f>IF(VLOOKUP($A307,'Incurred Real 2022$'!$A$25:$AC$426,'Incurred Real 2022$'!P$1,FALSE)=0,"",VLOOKUP($A307,'Incurred Real 2022$'!$A$25:$AC$426,'Incurred Real 2022$'!P$1,FALSE))</f>
        <v/>
      </c>
      <c r="Q307" s="105" t="str">
        <f>IF(VLOOKUP($A307,'Incurred Real 2022$'!$A$25:$AC$426,'Incurred Real 2022$'!Q$1,FALSE)=0,"",VLOOKUP($A307,'Incurred Real 2022$'!$A$25:$AC$426,'Incurred Real 2022$'!Q$1,FALSE))</f>
        <v/>
      </c>
      <c r="R307" s="105" t="str">
        <f>IF(VLOOKUP($A307,'Incurred Real 2022$'!$A$25:$AC$426,'Incurred Real 2022$'!R$1,FALSE)=0,"",VLOOKUP($A307,'Incurred Real 2022$'!$A$25:$AC$426,'Incurred Real 2022$'!R$1,FALSE))</f>
        <v/>
      </c>
      <c r="S307" s="105" t="str">
        <f>IF(VLOOKUP($A307,'Incurred Real 2022$'!$A$25:$AC$426,'Incurred Real 2022$'!S$1,FALSE)=0,"",VLOOKUP($A307,'Incurred Real 2022$'!$A$25:$AC$426,'Incurred Real 2022$'!S$1,FALSE))</f>
        <v/>
      </c>
      <c r="T307" s="105" t="str">
        <f>IF(VLOOKUP($A307,'Incurred Real 2022$'!$A$25:$AC$426,'Incurred Real 2022$'!T$1,FALSE)=0,"",VLOOKUP($A307,'Incurred Real 2022$'!$A$25:$AC$426,'Incurred Real 2022$'!T$1,FALSE))</f>
        <v/>
      </c>
      <c r="U307" s="105" t="str">
        <f>IF(VLOOKUP($A307,'Incurred Real 2022$'!$A$25:$AC$426,'Incurred Real 2022$'!U$1,FALSE)=0,"",VLOOKUP($A307,'Incurred Real 2022$'!$A$25:$AC$426,'Incurred Real 2022$'!U$1,FALSE))</f>
        <v/>
      </c>
      <c r="V307" s="13" t="str">
        <f>IF(ISTEXT(VLOOKUP($A307,'Incurred Real 2022$'!$A$25:$AC$426,'Incurred Real 2022$'!V$1,FALSE)),"",(VLOOKUP($A307,'Incurred Real 2022$'!$A$25:$AC$426,'Incurred Real 2022$'!V$1,FALSE))*BT307*Incurred_Real!V$15)</f>
        <v/>
      </c>
      <c r="W307" s="13" t="str">
        <f>IF(ISTEXT(VLOOKUP($A307,'Incurred Real 2022$'!$A$25:$AC$426,'Incurred Real 2022$'!W$1,FALSE)),"",(VLOOKUP($A307,'Incurred Real 2022$'!$A$25:$AC$426,'Incurred Real 2022$'!W$1,FALSE))*BU307*Incurred_Real!W$15)</f>
        <v/>
      </c>
      <c r="X307" s="220">
        <f>IF(ISTEXT(VLOOKUP($A307,'Incurred Real 2022$'!$A$25:$AC$426,'Incurred Real 2022$'!X$1,FALSE)),"",(VLOOKUP($A307,'Incurred Real 2022$'!$A$25:$AC$426,'Incurred Real 2022$'!X$1,FALSE))*BV307*Incurred_Real!X$15)</f>
        <v>1782577.1788974709</v>
      </c>
      <c r="Y307" s="217">
        <f>IF(ISTEXT(VLOOKUP($A307,'Incurred Real 2022$'!$A$25:$AC$426,'Incurred Real 2022$'!Y$1,FALSE)),"",(VLOOKUP($A307,'Incurred Real 2022$'!$A$25:$AC$426,'Incurred Real 2022$'!Y$1,FALSE))*BW307*Incurred_Real!Y$15)</f>
        <v>3570582.1528917695</v>
      </c>
      <c r="Z307" s="13">
        <f>IF(ISTEXT(VLOOKUP($A307,'Incurred Real 2022$'!$A$25:$AC$426,'Incurred Real 2022$'!Z$1,FALSE)),"",(VLOOKUP($A307,'Incurred Real 2022$'!$A$25:$AC$426,'Incurred Real 2022$'!Z$1,FALSE))*BX307*Incurred_Real!Z$15)</f>
        <v>3576497.5449147956</v>
      </c>
      <c r="AA307" s="13">
        <f>IF(ISTEXT(VLOOKUP($A307,'Incurred Real 2022$'!$A$25:$AC$426,'Incurred Real 2022$'!AA$1,FALSE)),"",(VLOOKUP($A307,'Incurred Real 2022$'!$A$25:$AC$426,'Incurred Real 2022$'!AA$1,FALSE))*BY307*Incurred_Real!AA$15)</f>
        <v>3580161.4477278264</v>
      </c>
      <c r="AB307" s="13">
        <f>IF(ISTEXT(VLOOKUP($A307,'Incurred Real 2022$'!$A$25:$AC$426,'Incurred Real 2022$'!AB$1,FALSE)),"",(VLOOKUP($A307,'Incurred Real 2022$'!$A$25:$AC$426,'Incurred Real 2022$'!AB$1,FALSE))*BZ307*Incurred_Real!AB$15)</f>
        <v>5374380.5498190587</v>
      </c>
      <c r="AC307" s="13" t="str">
        <f>IF(ISTEXT(VLOOKUP($A307,'Incurred Real 2022$'!$A$25:$AC$426,'Incurred Real 2022$'!AC$1,FALSE)),"",(VLOOKUP($A307,'Incurred Real 2022$'!$A$25:$AC$426,'Incurred Real 2022$'!AC$1,FALSE))*CA307*Incurred_Real!AC$15)</f>
        <v/>
      </c>
      <c r="AD307" s="221">
        <f t="shared" si="77"/>
        <v>17884198.874250922</v>
      </c>
      <c r="AE307" s="221">
        <f t="shared" si="78"/>
        <v>17884198.874250922</v>
      </c>
      <c r="AF307" s="239">
        <f t="shared" si="83"/>
        <v>20135817.846474081</v>
      </c>
      <c r="AG307" s="222">
        <f t="shared" si="79"/>
        <v>20135817.846474081</v>
      </c>
      <c r="AH307" s="223">
        <f t="shared" si="86"/>
        <v>1</v>
      </c>
      <c r="AI307" s="224">
        <f t="shared" si="80"/>
        <v>2028</v>
      </c>
      <c r="AJ307" s="225" t="str">
        <f>VLOOKUP($A307,Project_Commissioning!$C$4:$H$355,Project_Commissioning!F$1,FALSE)</f>
        <v/>
      </c>
      <c r="AK307" s="226">
        <f>VLOOKUP($A307,Project_Commissioning!$C$4:$H$355,Project_Commissioning!G$1,FALSE)</f>
        <v>2028</v>
      </c>
      <c r="AL307" s="225" t="str">
        <f>IF(VLOOKUP($A307,Project_Commissioning!$C$4:$H$355,Project_Commissioning!H$1,FALSE)=0,"",VLOOKUP($A307,Project_Commissioning!$C$4:$H$355,Project_Commissioning!H$1,FALSE))</f>
        <v/>
      </c>
      <c r="AM307" s="237">
        <f t="shared" si="84"/>
        <v>17884198.874250922</v>
      </c>
      <c r="AN307" s="221" cm="1">
        <f t="array" ref="AN307">IF(ROUND(AE307,0)=0,0,LOOKUP(2,1/(F307:AC307&lt;&gt;""),F307:AC307))</f>
        <v>5374380.5498190587</v>
      </c>
      <c r="AO307" s="221">
        <f t="shared" si="85"/>
        <v>17884198.874250922</v>
      </c>
      <c r="AP307" s="79"/>
      <c r="AQ307" s="20"/>
      <c r="AR307" s="245">
        <f>IF(ISNA(VLOOKUP($A307,'Success Asset Classes'!$B$15:$AA$114,'Success Asset Classes'!$AA$1,FALSE)),0,VLOOKUP($A307,'Success Asset Classes'!$B$15:$AA$114,'Success Asset Classes'!$AA$1,FALSE))</f>
        <v>1</v>
      </c>
      <c r="AS307" s="230">
        <f>IF($AR307=0,VLOOKUP(MID($A307,4,5),'Project splits'!$C$5:$AM$346,AS$22,FALSE),IF(ISNA(VLOOKUP($A307,'Success Asset Classes'!$B$15:$BD$377,AS$21,FALSE)),VLOOKUP(MID($A307,4,5),'Project splits'!$C$5:$AM$346,AS$22,FALSE),VLOOKUP($A307,'Success Asset Classes'!$B$15:$BD$377,AS$21,FALSE)))</f>
        <v>0</v>
      </c>
      <c r="AT307" s="230">
        <f>IF($AR307=0,VLOOKUP(MID($A307,4,5),'Project splits'!$C$5:$AM$346,AT$22,FALSE),IF(ISNA(VLOOKUP($A307,'Success Asset Classes'!$B$15:$BD$377,AT$21,FALSE)),VLOOKUP(MID($A307,4,5),'Project splits'!$C$5:$AM$346,AT$22,FALSE),VLOOKUP($A307,'Success Asset Classes'!$B$15:$BD$377,AT$21,FALSE)))</f>
        <v>0</v>
      </c>
      <c r="AU307" s="230">
        <f>IF($AR307=0,VLOOKUP(MID($A307,4,5),'Project splits'!$C$5:$AM$346,AU$22,FALSE),IF(ISNA(VLOOKUP($A307,'Success Asset Classes'!$B$15:$BD$377,AU$21,FALSE)),VLOOKUP(MID($A307,4,5),'Project splits'!$C$5:$AM$346,AU$22,FALSE),VLOOKUP($A307,'Success Asset Classes'!$B$15:$BD$377,AU$21,FALSE)))</f>
        <v>0</v>
      </c>
      <c r="AV307" s="230">
        <f>IF($AR307=0,VLOOKUP(MID($A307,4,5),'Project splits'!$C$5:$AM$346,AV$22,FALSE),IF(ISNA(VLOOKUP($A307,'Success Asset Classes'!$B$15:$BD$377,AV$21,FALSE)),VLOOKUP(MID($A307,4,5),'Project splits'!$C$5:$AM$346,AV$22,FALSE),VLOOKUP($A307,'Success Asset Classes'!$B$15:$BD$377,AV$21,FALSE)))</f>
        <v>0</v>
      </c>
      <c r="AW307" s="230">
        <f>IF($AR307=0,VLOOKUP(MID($A307,4,5),'Project splits'!$C$5:$AM$346,AW$22,FALSE),IF(ISNA(VLOOKUP($A307,'Success Asset Classes'!$B$15:$BD$377,AW$21,FALSE)),VLOOKUP(MID($A307,4,5),'Project splits'!$C$5:$AM$346,AW$22,FALSE),VLOOKUP($A307,'Success Asset Classes'!$B$15:$BD$377,AW$21,FALSE)))</f>
        <v>0</v>
      </c>
      <c r="AX307" s="230">
        <f>IF($AR307=0,VLOOKUP(MID($A307,4,5),'Project splits'!$C$5:$AM$346,AX$22,FALSE),IF(ISNA(VLOOKUP($A307,'Success Asset Classes'!$B$15:$BD$377,AX$21,FALSE)),VLOOKUP(MID($A307,4,5),'Project splits'!$C$5:$AM$346,AX$22,FALSE),VLOOKUP($A307,'Success Asset Classes'!$B$15:$BD$377,AX$21,FALSE)))</f>
        <v>0</v>
      </c>
      <c r="AY307" s="230">
        <f>IF($AR307=0,VLOOKUP(MID($A307,4,5),'Project splits'!$C$5:$AM$346,AY$22,FALSE),IF(ISNA(VLOOKUP($A307,'Success Asset Classes'!$B$15:$BD$377,AY$21,FALSE)),VLOOKUP(MID($A307,4,5),'Project splits'!$C$5:$AM$346,AY$22,FALSE),VLOOKUP($A307,'Success Asset Classes'!$B$15:$BD$377,AY$21,FALSE)))</f>
        <v>0</v>
      </c>
      <c r="AZ307" s="230">
        <f>IF($AR307=0,VLOOKUP(MID($A307,4,5),'Project splits'!$C$5:$AM$346,AZ$22,FALSE),IF(ISNA(VLOOKUP($A307,'Success Asset Classes'!$B$15:$BD$377,AZ$21,FALSE)),VLOOKUP(MID($A307,4,5),'Project splits'!$C$5:$AM$346,AZ$22,FALSE),VLOOKUP($A307,'Success Asset Classes'!$B$15:$BD$377,AZ$21,FALSE)))</f>
        <v>0</v>
      </c>
      <c r="BA307" s="230">
        <f>IF($AR307=0,VLOOKUP(MID($A307,4,5),'Project splits'!$C$5:$AM$346,BA$22,FALSE),IF(ISNA(VLOOKUP($A307,'Success Asset Classes'!$B$15:$BD$377,BA$21,FALSE)),VLOOKUP(MID($A307,4,5),'Project splits'!$C$5:$AM$346,BA$22,FALSE),VLOOKUP($A307,'Success Asset Classes'!$B$15:$BD$377,BA$21,FALSE)))</f>
        <v>0</v>
      </c>
      <c r="BB307" s="230">
        <f>IF($AR307=0,VLOOKUP(MID($A307,4,5),'Project splits'!$C$5:$AM$346,BB$22,FALSE),IF(ISNA(VLOOKUP($A307,'Success Asset Classes'!$B$15:$BD$377,BB$21,FALSE)),VLOOKUP(MID($A307,4,5),'Project splits'!$C$5:$AM$346,BB$22,FALSE),VLOOKUP($A307,'Success Asset Classes'!$B$15:$BD$377,BB$21,FALSE)))</f>
        <v>0.85638321736380874</v>
      </c>
      <c r="BC307" s="230">
        <f>IF($AR307=0,VLOOKUP(MID($A307,4,5),'Project splits'!$C$5:$AM$346,BC$22,FALSE),IF(ISNA(VLOOKUP($A307,'Success Asset Classes'!$B$15:$BD$377,BC$21,FALSE)),VLOOKUP(MID($A307,4,5),'Project splits'!$C$5:$AM$346,BC$22,FALSE),VLOOKUP($A307,'Success Asset Classes'!$B$15:$BD$377,BC$21,FALSE)))</f>
        <v>0</v>
      </c>
      <c r="BD307" s="230">
        <f>IF($AR307=0,VLOOKUP(MID($A307,4,5),'Project splits'!$C$5:$AM$346,BD$22,FALSE),IF(ISNA(VLOOKUP($A307,'Success Asset Classes'!$B$15:$BD$377,BD$21,FALSE)),VLOOKUP(MID($A307,4,5),'Project splits'!$C$5:$AM$346,BD$22,FALSE),VLOOKUP($A307,'Success Asset Classes'!$B$15:$BD$377,BD$21,FALSE)))</f>
        <v>3.2118093165915775E-2</v>
      </c>
      <c r="BE307" s="230">
        <f>IF($AR307=0,VLOOKUP(MID($A307,4,5),'Project splits'!$C$5:$AM$346,BE$22,FALSE),IF(ISNA(VLOOKUP($A307,'Success Asset Classes'!$B$15:$BD$377,BE$21,FALSE)),VLOOKUP(MID($A307,4,5),'Project splits'!$C$5:$AM$346,BE$22,FALSE),VLOOKUP($A307,'Success Asset Classes'!$B$15:$BD$377,BE$21,FALSE)))</f>
        <v>0</v>
      </c>
      <c r="BF307" s="230">
        <f>IF($AR307=0,VLOOKUP(MID($A307,4,5),'Project splits'!$C$5:$AM$346,BF$22,FALSE),IF(ISNA(VLOOKUP($A307,'Success Asset Classes'!$B$15:$BD$377,BF$21,FALSE)),VLOOKUP(MID($A307,4,5),'Project splits'!$C$5:$AM$346,BF$22,FALSE),VLOOKUP($A307,'Success Asset Classes'!$B$15:$BD$377,BF$21,FALSE)))</f>
        <v>0</v>
      </c>
      <c r="BG307" s="230">
        <f>IF($AR307=0,VLOOKUP(MID($A307,4,5),'Project splits'!$C$5:$AM$346,BG$22,FALSE),IF(ISNA(VLOOKUP($A307,'Success Asset Classes'!$B$15:$BD$377,BG$21,FALSE)),VLOOKUP(MID($A307,4,5),'Project splits'!$C$5:$AM$346,BG$22,FALSE),VLOOKUP($A307,'Success Asset Classes'!$B$15:$BD$377,BG$21,FALSE)))</f>
        <v>0.11149868947027558</v>
      </c>
      <c r="BH307" s="230">
        <f>IF($AR307=0,VLOOKUP(MID($A307,4,5),'Project splits'!$C$5:$AM$346,BH$22,FALSE),IF(ISNA(VLOOKUP($A307,'Success Asset Classes'!$B$15:$BD$377,BH$21,FALSE)),VLOOKUP(MID($A307,4,5),'Project splits'!$C$5:$AM$346,BH$22,FALSE),VLOOKUP($A307,'Success Asset Classes'!$B$15:$BD$377,BH$21,FALSE)))</f>
        <v>0</v>
      </c>
      <c r="BI307" s="230">
        <f>IF($AR307=0,VLOOKUP(MID($A307,4,5),'Project splits'!$C$5:$AM$346,BI$22,FALSE),IF(ISNA(VLOOKUP($A307,'Success Asset Classes'!$B$15:$BD$377,BI$21,FALSE)),VLOOKUP(MID($A307,4,5),'Project splits'!$C$5:$AM$346,BI$22,FALSE),VLOOKUP($A307,'Success Asset Classes'!$B$15:$BD$377,BI$21,FALSE)))</f>
        <v>0</v>
      </c>
      <c r="BJ307" s="230">
        <f>IF($AR307=0,VLOOKUP(MID($A307,4,5),'Project splits'!$C$5:$AM$346,BJ$22,FALSE),IF(ISNA(VLOOKUP($A307,'Success Asset Classes'!$B$15:$BD$377,BJ$21,FALSE)),VLOOKUP(MID($A307,4,5),'Project splits'!$C$5:$AM$346,BJ$22,FALSE),VLOOKUP($A307,'Success Asset Classes'!$B$15:$BD$377,BJ$21,FALSE)))</f>
        <v>0</v>
      </c>
      <c r="BK307" s="230">
        <f>IF($AR307=0,VLOOKUP(MID($A307,4,5),'Project splits'!$C$5:$AM$346,BK$22,FALSE),IF(ISNA(VLOOKUP($A307,'Success Asset Classes'!$B$15:$BD$377,BK$21,FALSE)),VLOOKUP(MID($A307,4,5),'Project splits'!$C$5:$AM$346,BK$22,FALSE),VLOOKUP($A307,'Success Asset Classes'!$B$15:$BD$377,BK$21,FALSE)))</f>
        <v>0</v>
      </c>
      <c r="BL307" s="230">
        <f>IF($AR307=0,VLOOKUP(MID($A307,4,5),'Project splits'!$C$5:$AM$346,BL$22,FALSE),IF(ISNA(VLOOKUP($A307,'Success Asset Classes'!$B$15:$BD$377,BL$21,FALSE)),VLOOKUP(MID($A307,4,5),'Project splits'!$C$5:$AM$346,BL$22,FALSE),VLOOKUP($A307,'Success Asset Classes'!$B$15:$BD$377,BL$21,FALSE)))</f>
        <v>0</v>
      </c>
      <c r="BM307" s="230">
        <f>IF($AR307=0,VLOOKUP(MID($A307,4,5),'Project splits'!$C$5:$AM$346,BM$22,FALSE),IF(ISNA(VLOOKUP($A307,'Success Asset Classes'!$B$15:$BD$377,BM$21,FALSE)),VLOOKUP(MID($A307,4,5),'Project splits'!$C$5:$AM$346,BM$22,FALSE),VLOOKUP($A307,'Success Asset Classes'!$B$15:$BD$377,BM$21,FALSE)))</f>
        <v>0</v>
      </c>
      <c r="BN307" s="230">
        <f>IF($AR307=0,VLOOKUP(MID($A307,4,5),'Project splits'!$C$5:$AM$346,BN$22,FALSE),IF(ISNA(VLOOKUP($A307,'Success Asset Classes'!$B$15:$BD$377,BN$21,FALSE)),VLOOKUP(MID($A307,4,5),'Project splits'!$C$5:$AM$346,BN$22,FALSE),VLOOKUP($A307,'Success Asset Classes'!$B$15:$BD$377,BN$21,FALSE)))</f>
        <v>0</v>
      </c>
      <c r="BO307" s="230">
        <f>IF($AR307=0,VLOOKUP(MID($A307,4,5),'Project splits'!$C$5:$AM$346,BO$22,FALSE),IF(ISNA(VLOOKUP($A307,'Success Asset Classes'!$B$15:$BD$377,BO$21,FALSE)),VLOOKUP(MID($A307,4,5),'Project splits'!$C$5:$AM$346,BO$22,FALSE),VLOOKUP($A307,'Success Asset Classes'!$B$15:$BD$377,BO$21,FALSE)))</f>
        <v>0</v>
      </c>
      <c r="BP307" s="230">
        <f>IF($AR307=0,VLOOKUP(MID($A307,4,5),'Project splits'!$C$5:$AM$346,BP$22,FALSE),IF(ISNA(VLOOKUP($A307,'Success Asset Classes'!$B$15:$BD$377,BP$21,FALSE)),VLOOKUP(MID($A307,4,5),'Project splits'!$C$5:$AM$346,BP$22,FALSE),VLOOKUP($A307,'Success Asset Classes'!$B$15:$BD$377,BP$21,FALSE)))</f>
        <v>0</v>
      </c>
      <c r="BQ307" s="230">
        <f>IF($AR307=0,VLOOKUP(MID($A307,4,5),'Project splits'!$C$5:$AM$346,BQ$22,FALSE),IF(ISNA(VLOOKUP($A307,'Success Asset Classes'!$B$15:$BD$377,BQ$21,FALSE)),VLOOKUP(MID($A307,4,5),'Project splits'!$C$5:$AM$346,BQ$22,FALSE),VLOOKUP($A307,'Success Asset Classes'!$B$15:$BD$377,BQ$21,FALSE)))</f>
        <v>0</v>
      </c>
      <c r="BR307" s="230">
        <f>IF($AR307=0,VLOOKUP(MID($A307,4,5),'Project splits'!$C$5:$AM$346,BR$22,FALSE),IF(ISNA(VLOOKUP($A307,'Success Asset Classes'!$B$15:$BD$377,BR$21,FALSE)),VLOOKUP(MID($A307,4,5),'Project splits'!$C$5:$AM$346,BR$22,FALSE),VLOOKUP($A307,'Success Asset Classes'!$B$15:$BD$377,BR$21,FALSE)))</f>
        <v>0</v>
      </c>
      <c r="BS307" s="247">
        <f t="shared" si="81"/>
        <v>1</v>
      </c>
      <c r="BT307" s="249">
        <f>1+IF(ISNA(VLOOKUP($A307,'Project labour content'!$A$7:$D$255,'Project labour content'!$D$1,FALSE)),VLOOKUP($D307,'Project labour content'!$F$6:$G$15,'Project labour content'!$G$1,FALSE),VLOOKUP($A307,'Project labour content'!$A$7:$D$255,'Project labour content'!$D$1,FALSE))*LabEsc22*1</f>
        <v>1.0012052244856571</v>
      </c>
      <c r="BU307" s="249">
        <f>1+IF(ISNA(VLOOKUP($A307,'Project labour content'!$A$7:$D$255,'Project labour content'!$D$1,FALSE)),VLOOKUP($D307,'Project labour content'!$F$6:$G$15,'Project labour content'!$G$1,FALSE),VLOOKUP($A307,'Project labour content'!$A$7:$D$255,'Project labour content'!$D$1,FALSE))*LabEsc23*1</f>
        <v>1.0024162340488452</v>
      </c>
      <c r="BV307" s="249">
        <f>1+IF(ISNA(VLOOKUP($A307,'Project labour content'!$A$7:$D$255,'Project labour content'!$D$1,FALSE)),VLOOKUP($D307,'Project labour content'!$F$6:$G$15,'Project labour content'!$G$1,FALSE),VLOOKUP($A307,'Project labour content'!$A$7:$D$255,'Project labour content'!$D$1,FALSE))*LabEsc24*1</f>
        <v>1.0035570050573686</v>
      </c>
      <c r="BW307" s="249">
        <f>1+IF(ISNA(VLOOKUP($A307,'Project labour content'!$A$7:$D$255,'Project labour content'!$D$1,FALSE)),VLOOKUP($D307,'Project labour content'!$F$6:$G$15,'Project labour content'!$G$1,FALSE),VLOOKUP($A307,'Project labour content'!$A$7:$D$255,'Project labour content'!$D$1,FALSE))*LabEsc25*1</f>
        <v>1.0050848776947841</v>
      </c>
      <c r="BX307" s="249">
        <f>1+IF(ISNA(VLOOKUP($A307,'Project labour content'!$A$7:$D$255,'Project labour content'!$D$1,FALSE)),VLOOKUP($D307,'Project labour content'!$F$6:$G$15,'Project labour content'!$G$1,FALSE),VLOOKUP($A307,'Project labour content'!$A$7:$D$255,'Project labour content'!$D$1,FALSE))*LabEsc26*1</f>
        <v>1.0067500042241273</v>
      </c>
      <c r="BY307" s="249">
        <f>1+IF(ISNA(VLOOKUP($A307,'Project labour content'!$A$7:$D$255,'Project labour content'!$D$1,FALSE)),VLOOKUP($D307,'Project labour content'!$F$6:$G$15,'Project labour content'!$G$1,FALSE),VLOOKUP($A307,'Project labour content'!$A$7:$D$255,'Project labour content'!$D$1,FALSE))*LabEsc27*1</f>
        <v>1.0077813579790713</v>
      </c>
      <c r="BZ307" s="249">
        <f>1+IF(ISNA(VLOOKUP($A307,'Project labour content'!$A$7:$D$255,'Project labour content'!$D$1,FALSE)),VLOOKUP($D307,'Project labour content'!$F$6:$G$15,'Project labour content'!$G$1,FALSE),VLOOKUP($A307,'Project labour content'!$A$7:$D$255,'Project labour content'!$D$1,FALSE))*LabEsc28*1</f>
        <v>1.0085579673565441</v>
      </c>
      <c r="CA307" s="249">
        <f>1+IF(ISNA(VLOOKUP($A307,'Project labour content'!$A$7:$D$255,'Project labour content'!$D$1,FALSE)),VLOOKUP($D307,'Project labour content'!$F$6:$G$15,'Project labour content'!$G$1,FALSE),VLOOKUP($A307,'Project labour content'!$A$7:$D$255,'Project labour content'!$D$1,FALSE))*LabEsc29*1</f>
        <v>1.0098042700855125</v>
      </c>
      <c r="CB307" s="250" t="str">
        <f>IF(ISNA(VLOOKUP($A307,'Project labour content'!$A$7:$D$255,'Project labour content'!$D$1,FALSE)),"Category","Project")</f>
        <v>Project</v>
      </c>
      <c r="CD307" s="247" t="str">
        <f t="shared" si="82"/>
        <v>15120</v>
      </c>
      <c r="CE307" s="3"/>
    </row>
    <row r="308" spans="1:83" x14ac:dyDescent="0.15">
      <c r="A308" s="11" t="s">
        <v>930</v>
      </c>
      <c r="B308" s="11" t="str">
        <f>VLOOKUP($A308,'Incurred Real 2022$'!$A$25:$AC$426,'Incurred Real 2022$'!B$1,FALSE)</f>
        <v>IT Backup and Archiving Systems Refresh</v>
      </c>
      <c r="C308" s="11" t="str">
        <f>VLOOKUP($A308,'Incurred Real 2022$'!$A$25:$AC$426,'Incurred Real 2022$'!C$1,FALSE)</f>
        <v>ExAnte</v>
      </c>
      <c r="D308" s="11" t="str">
        <f>VLOOKUP($A308,'Incurred Real 2022$'!$A$25:$AC$426,'Incurred Real 2022$'!D$1,FALSE)</f>
        <v>Information Technology</v>
      </c>
      <c r="E308" s="11" t="str">
        <f>VLOOKUP($A308,'Incurred Real 2022$'!$A$25:$AC$426,'Incurred Real 2022$'!E$1,FALSE)</f>
        <v>Potential</v>
      </c>
      <c r="F308" s="105" t="str">
        <f>IF(VLOOKUP($A308,'Incurred Real 2022$'!$A$25:$AC$426,'Incurred Real 2022$'!F$1,FALSE)=0,"",VLOOKUP($A308,'Incurred Real 2022$'!$A$25:$AC$426,'Incurred Real 2022$'!F$1,FALSE))</f>
        <v/>
      </c>
      <c r="G308" s="105" t="str">
        <f>IF(VLOOKUP($A308,'Incurred Real 2022$'!$A$25:$AC$426,'Incurred Real 2022$'!G$1,FALSE)=0,"",VLOOKUP($A308,'Incurred Real 2022$'!$A$25:$AC$426,'Incurred Real 2022$'!G$1,FALSE))</f>
        <v/>
      </c>
      <c r="H308" s="105" t="str">
        <f>IF(VLOOKUP($A308,'Incurred Real 2022$'!$A$25:$AC$426,'Incurred Real 2022$'!H$1,FALSE)=0,"",VLOOKUP($A308,'Incurred Real 2022$'!$A$25:$AC$426,'Incurred Real 2022$'!H$1,FALSE))</f>
        <v/>
      </c>
      <c r="I308" s="105" t="str">
        <f>IF(VLOOKUP($A308,'Incurred Real 2022$'!$A$25:$AC$426,'Incurred Real 2022$'!I$1,FALSE)=0,"",VLOOKUP($A308,'Incurred Real 2022$'!$A$25:$AC$426,'Incurred Real 2022$'!I$1,FALSE))</f>
        <v/>
      </c>
      <c r="J308" s="105" t="str">
        <f>IF(VLOOKUP($A308,'Incurred Real 2022$'!$A$25:$AC$426,'Incurred Real 2022$'!J$1,FALSE)=0,"",VLOOKUP($A308,'Incurred Real 2022$'!$A$25:$AC$426,'Incurred Real 2022$'!J$1,FALSE))</f>
        <v/>
      </c>
      <c r="K308" s="105" t="str">
        <f>IF(VLOOKUP($A308,'Incurred Real 2022$'!$A$25:$AC$426,'Incurred Real 2022$'!K$1,FALSE)=0,"",VLOOKUP($A308,'Incurred Real 2022$'!$A$25:$AC$426,'Incurred Real 2022$'!K$1,FALSE))</f>
        <v/>
      </c>
      <c r="L308" s="105" t="str">
        <f>IF(VLOOKUP($A308,'Incurred Real 2022$'!$A$25:$AC$426,'Incurred Real 2022$'!L$1,FALSE)=0,"",VLOOKUP($A308,'Incurred Real 2022$'!$A$25:$AC$426,'Incurred Real 2022$'!L$1,FALSE))</f>
        <v/>
      </c>
      <c r="M308" s="105" t="str">
        <f>IF(VLOOKUP($A308,'Incurred Real 2022$'!$A$25:$AC$426,'Incurred Real 2022$'!M$1,FALSE)=0,"",VLOOKUP($A308,'Incurred Real 2022$'!$A$25:$AC$426,'Incurred Real 2022$'!M$1,FALSE))</f>
        <v/>
      </c>
      <c r="N308" s="105" t="str">
        <f>IF(VLOOKUP($A308,'Incurred Real 2022$'!$A$25:$AC$426,'Incurred Real 2022$'!N$1,FALSE)=0,"",VLOOKUP($A308,'Incurred Real 2022$'!$A$25:$AC$426,'Incurred Real 2022$'!N$1,FALSE))</f>
        <v/>
      </c>
      <c r="O308" s="105" t="str">
        <f>IF(VLOOKUP($A308,'Incurred Real 2022$'!$A$25:$AC$426,'Incurred Real 2022$'!O$1,FALSE)=0,"",VLOOKUP($A308,'Incurred Real 2022$'!$A$25:$AC$426,'Incurred Real 2022$'!O$1,FALSE))</f>
        <v/>
      </c>
      <c r="P308" s="105" t="str">
        <f>IF(VLOOKUP($A308,'Incurred Real 2022$'!$A$25:$AC$426,'Incurred Real 2022$'!P$1,FALSE)=0,"",VLOOKUP($A308,'Incurred Real 2022$'!$A$25:$AC$426,'Incurred Real 2022$'!P$1,FALSE))</f>
        <v/>
      </c>
      <c r="Q308" s="105" t="str">
        <f>IF(VLOOKUP($A308,'Incurred Real 2022$'!$A$25:$AC$426,'Incurred Real 2022$'!Q$1,FALSE)=0,"",VLOOKUP($A308,'Incurred Real 2022$'!$A$25:$AC$426,'Incurred Real 2022$'!Q$1,FALSE))</f>
        <v/>
      </c>
      <c r="R308" s="105" t="str">
        <f>IF(VLOOKUP($A308,'Incurred Real 2022$'!$A$25:$AC$426,'Incurred Real 2022$'!R$1,FALSE)=0,"",VLOOKUP($A308,'Incurred Real 2022$'!$A$25:$AC$426,'Incurred Real 2022$'!R$1,FALSE))</f>
        <v/>
      </c>
      <c r="S308" s="105" t="str">
        <f>IF(VLOOKUP($A308,'Incurred Real 2022$'!$A$25:$AC$426,'Incurred Real 2022$'!S$1,FALSE)=0,"",VLOOKUP($A308,'Incurred Real 2022$'!$A$25:$AC$426,'Incurred Real 2022$'!S$1,FALSE))</f>
        <v/>
      </c>
      <c r="T308" s="105" t="str">
        <f>IF(VLOOKUP($A308,'Incurred Real 2022$'!$A$25:$AC$426,'Incurred Real 2022$'!T$1,FALSE)=0,"",VLOOKUP($A308,'Incurred Real 2022$'!$A$25:$AC$426,'Incurred Real 2022$'!T$1,FALSE))</f>
        <v/>
      </c>
      <c r="U308" s="105" t="str">
        <f>IF(VLOOKUP($A308,'Incurred Real 2022$'!$A$25:$AC$426,'Incurred Real 2022$'!U$1,FALSE)=0,"",VLOOKUP($A308,'Incurred Real 2022$'!$A$25:$AC$426,'Incurred Real 2022$'!U$1,FALSE))</f>
        <v/>
      </c>
      <c r="V308" s="13" t="str">
        <f>IF(ISTEXT(VLOOKUP($A308,'Incurred Real 2022$'!$A$25:$AC$426,'Incurred Real 2022$'!V$1,FALSE)),"",(VLOOKUP($A308,'Incurred Real 2022$'!$A$25:$AC$426,'Incurred Real 2022$'!V$1,FALSE))*BT308*Incurred_Real!V$15)</f>
        <v/>
      </c>
      <c r="W308" s="13" t="str">
        <f>IF(ISTEXT(VLOOKUP($A308,'Incurred Real 2022$'!$A$25:$AC$426,'Incurred Real 2022$'!W$1,FALSE)),"",(VLOOKUP($A308,'Incurred Real 2022$'!$A$25:$AC$426,'Incurred Real 2022$'!W$1,FALSE))*BU308*Incurred_Real!W$15)</f>
        <v/>
      </c>
      <c r="X308" s="220">
        <f>IF(ISTEXT(VLOOKUP($A308,'Incurred Real 2022$'!$A$25:$AC$426,'Incurred Real 2022$'!X$1,FALSE)),"",(VLOOKUP($A308,'Incurred Real 2022$'!$A$25:$AC$426,'Incurred Real 2022$'!X$1,FALSE))*BV308*Incurred_Real!X$15)</f>
        <v>265267.99054114573</v>
      </c>
      <c r="Y308" s="217" t="str">
        <f>IF(ISTEXT(VLOOKUP($A308,'Incurred Real 2022$'!$A$25:$AC$426,'Incurred Real 2022$'!Y$1,FALSE)),"",(VLOOKUP($A308,'Incurred Real 2022$'!$A$25:$AC$426,'Incurred Real 2022$'!Y$1,FALSE))*BW308*Incurred_Real!Y$15)</f>
        <v/>
      </c>
      <c r="Z308" s="13">
        <f>IF(ISTEXT(VLOOKUP($A308,'Incurred Real 2022$'!$A$25:$AC$426,'Incurred Real 2022$'!Z$1,FALSE)),"",(VLOOKUP($A308,'Incurred Real 2022$'!$A$25:$AC$426,'Incurred Real 2022$'!Z$1,FALSE))*BX308*Incurred_Real!Z$15)</f>
        <v>266558.06375841633</v>
      </c>
      <c r="AA308" s="13" t="str">
        <f>IF(ISTEXT(VLOOKUP($A308,'Incurred Real 2022$'!$A$25:$AC$426,'Incurred Real 2022$'!AA$1,FALSE)),"",(VLOOKUP($A308,'Incurred Real 2022$'!$A$25:$AC$426,'Incurred Real 2022$'!AA$1,FALSE))*BY308*Incurred_Real!AA$15)</f>
        <v/>
      </c>
      <c r="AB308" s="13" t="str">
        <f>IF(ISTEXT(VLOOKUP($A308,'Incurred Real 2022$'!$A$25:$AC$426,'Incurred Real 2022$'!AB$1,FALSE)),"",(VLOOKUP($A308,'Incurred Real 2022$'!$A$25:$AC$426,'Incurred Real 2022$'!AB$1,FALSE))*BZ308*Incurred_Real!AB$15)</f>
        <v/>
      </c>
      <c r="AC308" s="13" t="str">
        <f>IF(ISTEXT(VLOOKUP($A308,'Incurred Real 2022$'!$A$25:$AC$426,'Incurred Real 2022$'!AC$1,FALSE)),"",(VLOOKUP($A308,'Incurred Real 2022$'!$A$25:$AC$426,'Incurred Real 2022$'!AC$1,FALSE))*CA308*Incurred_Real!AC$15)</f>
        <v/>
      </c>
      <c r="AD308" s="221">
        <f t="shared" si="77"/>
        <v>531826.05429956201</v>
      </c>
      <c r="AE308" s="221">
        <f t="shared" si="78"/>
        <v>531826.05429956201</v>
      </c>
      <c r="AF308" s="239">
        <f t="shared" si="83"/>
        <v>598782.90499235736</v>
      </c>
      <c r="AG308" s="222">
        <f t="shared" si="79"/>
        <v>571043.87759433489</v>
      </c>
      <c r="AH308" s="223">
        <f t="shared" si="86"/>
        <v>1.0485760000000002</v>
      </c>
      <c r="AI308" s="224">
        <f t="shared" si="80"/>
        <v>2026</v>
      </c>
      <c r="AJ308" s="225" t="str">
        <f>VLOOKUP($A308,Project_Commissioning!$C$4:$H$355,Project_Commissioning!F$1,FALSE)</f>
        <v/>
      </c>
      <c r="AK308" s="226">
        <f>VLOOKUP($A308,Project_Commissioning!$C$4:$H$355,Project_Commissioning!G$1,FALSE)</f>
        <v>2026</v>
      </c>
      <c r="AL308" s="225" t="str">
        <f>IF(VLOOKUP($A308,Project_Commissioning!$C$4:$H$355,Project_Commissioning!H$1,FALSE)=0,"",VLOOKUP($A308,Project_Commissioning!$C$4:$H$355,Project_Commissioning!H$1,FALSE))</f>
        <v/>
      </c>
      <c r="AM308" s="237">
        <f t="shared" si="84"/>
        <v>531826.05429956201</v>
      </c>
      <c r="AN308" s="221" cm="1">
        <f t="array" ref="AN308">IF(ROUND(AE308,0)=0,0,LOOKUP(2,1/(F308:AC308&lt;&gt;""),F308:AC308))</f>
        <v>266558.06375841633</v>
      </c>
      <c r="AO308" s="221">
        <f t="shared" si="85"/>
        <v>531826.05429956201</v>
      </c>
      <c r="AP308" s="79"/>
      <c r="AQ308" s="20"/>
      <c r="AR308" s="245">
        <f>IF(ISNA(VLOOKUP($A308,'Success Asset Classes'!$B$15:$AA$114,'Success Asset Classes'!$AA$1,FALSE)),0,VLOOKUP($A308,'Success Asset Classes'!$B$15:$AA$114,'Success Asset Classes'!$AA$1,FALSE))</f>
        <v>1</v>
      </c>
      <c r="AS308" s="230">
        <f>IF($AR308=0,VLOOKUP(MID($A308,4,5),'Project splits'!$C$5:$AM$346,AS$22,FALSE),IF(ISNA(VLOOKUP($A308,'Success Asset Classes'!$B$15:$BD$377,AS$21,FALSE)),VLOOKUP(MID($A308,4,5),'Project splits'!$C$5:$AM$346,AS$22,FALSE),VLOOKUP($A308,'Success Asset Classes'!$B$15:$BD$377,AS$21,FALSE)))</f>
        <v>0</v>
      </c>
      <c r="AT308" s="230">
        <f>IF($AR308=0,VLOOKUP(MID($A308,4,5),'Project splits'!$C$5:$AM$346,AT$22,FALSE),IF(ISNA(VLOOKUP($A308,'Success Asset Classes'!$B$15:$BD$377,AT$21,FALSE)),VLOOKUP(MID($A308,4,5),'Project splits'!$C$5:$AM$346,AT$22,FALSE),VLOOKUP($A308,'Success Asset Classes'!$B$15:$BD$377,AT$21,FALSE)))</f>
        <v>0</v>
      </c>
      <c r="AU308" s="230">
        <f>IF($AR308=0,VLOOKUP(MID($A308,4,5),'Project splits'!$C$5:$AM$346,AU$22,FALSE),IF(ISNA(VLOOKUP($A308,'Success Asset Classes'!$B$15:$BD$377,AU$21,FALSE)),VLOOKUP(MID($A308,4,5),'Project splits'!$C$5:$AM$346,AU$22,FALSE),VLOOKUP($A308,'Success Asset Classes'!$B$15:$BD$377,AU$21,FALSE)))</f>
        <v>0</v>
      </c>
      <c r="AV308" s="230">
        <f>IF($AR308=0,VLOOKUP(MID($A308,4,5),'Project splits'!$C$5:$AM$346,AV$22,FALSE),IF(ISNA(VLOOKUP($A308,'Success Asset Classes'!$B$15:$BD$377,AV$21,FALSE)),VLOOKUP(MID($A308,4,5),'Project splits'!$C$5:$AM$346,AV$22,FALSE),VLOOKUP($A308,'Success Asset Classes'!$B$15:$BD$377,AV$21,FALSE)))</f>
        <v>1</v>
      </c>
      <c r="AW308" s="230">
        <f>IF($AR308=0,VLOOKUP(MID($A308,4,5),'Project splits'!$C$5:$AM$346,AW$22,FALSE),IF(ISNA(VLOOKUP($A308,'Success Asset Classes'!$B$15:$BD$377,AW$21,FALSE)),VLOOKUP(MID($A308,4,5),'Project splits'!$C$5:$AM$346,AW$22,FALSE),VLOOKUP($A308,'Success Asset Classes'!$B$15:$BD$377,AW$21,FALSE)))</f>
        <v>0</v>
      </c>
      <c r="AX308" s="230">
        <f>IF($AR308=0,VLOOKUP(MID($A308,4,5),'Project splits'!$C$5:$AM$346,AX$22,FALSE),IF(ISNA(VLOOKUP($A308,'Success Asset Classes'!$B$15:$BD$377,AX$21,FALSE)),VLOOKUP(MID($A308,4,5),'Project splits'!$C$5:$AM$346,AX$22,FALSE),VLOOKUP($A308,'Success Asset Classes'!$B$15:$BD$377,AX$21,FALSE)))</f>
        <v>0</v>
      </c>
      <c r="AY308" s="230">
        <f>IF($AR308=0,VLOOKUP(MID($A308,4,5),'Project splits'!$C$5:$AM$346,AY$22,FALSE),IF(ISNA(VLOOKUP($A308,'Success Asset Classes'!$B$15:$BD$377,AY$21,FALSE)),VLOOKUP(MID($A308,4,5),'Project splits'!$C$5:$AM$346,AY$22,FALSE),VLOOKUP($A308,'Success Asset Classes'!$B$15:$BD$377,AY$21,FALSE)))</f>
        <v>0</v>
      </c>
      <c r="AZ308" s="230">
        <f>IF($AR308=0,VLOOKUP(MID($A308,4,5),'Project splits'!$C$5:$AM$346,AZ$22,FALSE),IF(ISNA(VLOOKUP($A308,'Success Asset Classes'!$B$15:$BD$377,AZ$21,FALSE)),VLOOKUP(MID($A308,4,5),'Project splits'!$C$5:$AM$346,AZ$22,FALSE),VLOOKUP($A308,'Success Asset Classes'!$B$15:$BD$377,AZ$21,FALSE)))</f>
        <v>0</v>
      </c>
      <c r="BA308" s="230">
        <f>IF($AR308=0,VLOOKUP(MID($A308,4,5),'Project splits'!$C$5:$AM$346,BA$22,FALSE),IF(ISNA(VLOOKUP($A308,'Success Asset Classes'!$B$15:$BD$377,BA$21,FALSE)),VLOOKUP(MID($A308,4,5),'Project splits'!$C$5:$AM$346,BA$22,FALSE),VLOOKUP($A308,'Success Asset Classes'!$B$15:$BD$377,BA$21,FALSE)))</f>
        <v>0</v>
      </c>
      <c r="BB308" s="230">
        <f>IF($AR308=0,VLOOKUP(MID($A308,4,5),'Project splits'!$C$5:$AM$346,BB$22,FALSE),IF(ISNA(VLOOKUP($A308,'Success Asset Classes'!$B$15:$BD$377,BB$21,FALSE)),VLOOKUP(MID($A308,4,5),'Project splits'!$C$5:$AM$346,BB$22,FALSE),VLOOKUP($A308,'Success Asset Classes'!$B$15:$BD$377,BB$21,FALSE)))</f>
        <v>0</v>
      </c>
      <c r="BC308" s="230">
        <f>IF($AR308=0,VLOOKUP(MID($A308,4,5),'Project splits'!$C$5:$AM$346,BC$22,FALSE),IF(ISNA(VLOOKUP($A308,'Success Asset Classes'!$B$15:$BD$377,BC$21,FALSE)),VLOOKUP(MID($A308,4,5),'Project splits'!$C$5:$AM$346,BC$22,FALSE),VLOOKUP($A308,'Success Asset Classes'!$B$15:$BD$377,BC$21,FALSE)))</f>
        <v>0</v>
      </c>
      <c r="BD308" s="230">
        <f>IF($AR308=0,VLOOKUP(MID($A308,4,5),'Project splits'!$C$5:$AM$346,BD$22,FALSE),IF(ISNA(VLOOKUP($A308,'Success Asset Classes'!$B$15:$BD$377,BD$21,FALSE)),VLOOKUP(MID($A308,4,5),'Project splits'!$C$5:$AM$346,BD$22,FALSE),VLOOKUP($A308,'Success Asset Classes'!$B$15:$BD$377,BD$21,FALSE)))</f>
        <v>0</v>
      </c>
      <c r="BE308" s="230">
        <f>IF($AR308=0,VLOOKUP(MID($A308,4,5),'Project splits'!$C$5:$AM$346,BE$22,FALSE),IF(ISNA(VLOOKUP($A308,'Success Asset Classes'!$B$15:$BD$377,BE$21,FALSE)),VLOOKUP(MID($A308,4,5),'Project splits'!$C$5:$AM$346,BE$22,FALSE),VLOOKUP($A308,'Success Asset Classes'!$B$15:$BD$377,BE$21,FALSE)))</f>
        <v>0</v>
      </c>
      <c r="BF308" s="230">
        <f>IF($AR308=0,VLOOKUP(MID($A308,4,5),'Project splits'!$C$5:$AM$346,BF$22,FALSE),IF(ISNA(VLOOKUP($A308,'Success Asset Classes'!$B$15:$BD$377,BF$21,FALSE)),VLOOKUP(MID($A308,4,5),'Project splits'!$C$5:$AM$346,BF$22,FALSE),VLOOKUP($A308,'Success Asset Classes'!$B$15:$BD$377,BF$21,FALSE)))</f>
        <v>0</v>
      </c>
      <c r="BG308" s="230">
        <f>IF($AR308=0,VLOOKUP(MID($A308,4,5),'Project splits'!$C$5:$AM$346,BG$22,FALSE),IF(ISNA(VLOOKUP($A308,'Success Asset Classes'!$B$15:$BD$377,BG$21,FALSE)),VLOOKUP(MID($A308,4,5),'Project splits'!$C$5:$AM$346,BG$22,FALSE),VLOOKUP($A308,'Success Asset Classes'!$B$15:$BD$377,BG$21,FALSE)))</f>
        <v>0</v>
      </c>
      <c r="BH308" s="230">
        <f>IF($AR308=0,VLOOKUP(MID($A308,4,5),'Project splits'!$C$5:$AM$346,BH$22,FALSE),IF(ISNA(VLOOKUP($A308,'Success Asset Classes'!$B$15:$BD$377,BH$21,FALSE)),VLOOKUP(MID($A308,4,5),'Project splits'!$C$5:$AM$346,BH$22,FALSE),VLOOKUP($A308,'Success Asset Classes'!$B$15:$BD$377,BH$21,FALSE)))</f>
        <v>0</v>
      </c>
      <c r="BI308" s="230">
        <f>IF($AR308=0,VLOOKUP(MID($A308,4,5),'Project splits'!$C$5:$AM$346,BI$22,FALSE),IF(ISNA(VLOOKUP($A308,'Success Asset Classes'!$B$15:$BD$377,BI$21,FALSE)),VLOOKUP(MID($A308,4,5),'Project splits'!$C$5:$AM$346,BI$22,FALSE),VLOOKUP($A308,'Success Asset Classes'!$B$15:$BD$377,BI$21,FALSE)))</f>
        <v>0</v>
      </c>
      <c r="BJ308" s="230">
        <f>IF($AR308=0,VLOOKUP(MID($A308,4,5),'Project splits'!$C$5:$AM$346,BJ$22,FALSE),IF(ISNA(VLOOKUP($A308,'Success Asset Classes'!$B$15:$BD$377,BJ$21,FALSE)),VLOOKUP(MID($A308,4,5),'Project splits'!$C$5:$AM$346,BJ$22,FALSE),VLOOKUP($A308,'Success Asset Classes'!$B$15:$BD$377,BJ$21,FALSE)))</f>
        <v>0</v>
      </c>
      <c r="BK308" s="230">
        <f>IF($AR308=0,VLOOKUP(MID($A308,4,5),'Project splits'!$C$5:$AM$346,BK$22,FALSE),IF(ISNA(VLOOKUP($A308,'Success Asset Classes'!$B$15:$BD$377,BK$21,FALSE)),VLOOKUP(MID($A308,4,5),'Project splits'!$C$5:$AM$346,BK$22,FALSE),VLOOKUP($A308,'Success Asset Classes'!$B$15:$BD$377,BK$21,FALSE)))</f>
        <v>0</v>
      </c>
      <c r="BL308" s="230">
        <f>IF($AR308=0,VLOOKUP(MID($A308,4,5),'Project splits'!$C$5:$AM$346,BL$22,FALSE),IF(ISNA(VLOOKUP($A308,'Success Asset Classes'!$B$15:$BD$377,BL$21,FALSE)),VLOOKUP(MID($A308,4,5),'Project splits'!$C$5:$AM$346,BL$22,FALSE),VLOOKUP($A308,'Success Asset Classes'!$B$15:$BD$377,BL$21,FALSE)))</f>
        <v>0</v>
      </c>
      <c r="BM308" s="230">
        <f>IF($AR308=0,VLOOKUP(MID($A308,4,5),'Project splits'!$C$5:$AM$346,BM$22,FALSE),IF(ISNA(VLOOKUP($A308,'Success Asset Classes'!$B$15:$BD$377,BM$21,FALSE)),VLOOKUP(MID($A308,4,5),'Project splits'!$C$5:$AM$346,BM$22,FALSE),VLOOKUP($A308,'Success Asset Classes'!$B$15:$BD$377,BM$21,FALSE)))</f>
        <v>0</v>
      </c>
      <c r="BN308" s="230">
        <f>IF($AR308=0,VLOOKUP(MID($A308,4,5),'Project splits'!$C$5:$AM$346,BN$22,FALSE),IF(ISNA(VLOOKUP($A308,'Success Asset Classes'!$B$15:$BD$377,BN$21,FALSE)),VLOOKUP(MID($A308,4,5),'Project splits'!$C$5:$AM$346,BN$22,FALSE),VLOOKUP($A308,'Success Asset Classes'!$B$15:$BD$377,BN$21,FALSE)))</f>
        <v>0</v>
      </c>
      <c r="BO308" s="230">
        <f>IF($AR308=0,VLOOKUP(MID($A308,4,5),'Project splits'!$C$5:$AM$346,BO$22,FALSE),IF(ISNA(VLOOKUP($A308,'Success Asset Classes'!$B$15:$BD$377,BO$21,FALSE)),VLOOKUP(MID($A308,4,5),'Project splits'!$C$5:$AM$346,BO$22,FALSE),VLOOKUP($A308,'Success Asset Classes'!$B$15:$BD$377,BO$21,FALSE)))</f>
        <v>0</v>
      </c>
      <c r="BP308" s="230">
        <f>IF($AR308=0,VLOOKUP(MID($A308,4,5),'Project splits'!$C$5:$AM$346,BP$22,FALSE),IF(ISNA(VLOOKUP($A308,'Success Asset Classes'!$B$15:$BD$377,BP$21,FALSE)),VLOOKUP(MID($A308,4,5),'Project splits'!$C$5:$AM$346,BP$22,FALSE),VLOOKUP($A308,'Success Asset Classes'!$B$15:$BD$377,BP$21,FALSE)))</f>
        <v>0</v>
      </c>
      <c r="BQ308" s="230">
        <f>IF($AR308=0,VLOOKUP(MID($A308,4,5),'Project splits'!$C$5:$AM$346,BQ$22,FALSE),IF(ISNA(VLOOKUP($A308,'Success Asset Classes'!$B$15:$BD$377,BQ$21,FALSE)),VLOOKUP(MID($A308,4,5),'Project splits'!$C$5:$AM$346,BQ$22,FALSE),VLOOKUP($A308,'Success Asset Classes'!$B$15:$BD$377,BQ$21,FALSE)))</f>
        <v>0</v>
      </c>
      <c r="BR308" s="230">
        <f>IF($AR308=0,VLOOKUP(MID($A308,4,5),'Project splits'!$C$5:$AM$346,BR$22,FALSE),IF(ISNA(VLOOKUP($A308,'Success Asset Classes'!$B$15:$BD$377,BR$21,FALSE)),VLOOKUP(MID($A308,4,5),'Project splits'!$C$5:$AM$346,BR$22,FALSE),VLOOKUP($A308,'Success Asset Classes'!$B$15:$BD$377,BR$21,FALSE)))</f>
        <v>0</v>
      </c>
      <c r="BS308" s="247">
        <f t="shared" si="81"/>
        <v>1</v>
      </c>
      <c r="BT308" s="249">
        <f>1+IF(ISNA(VLOOKUP($A308,'Project labour content'!$A$7:$D$255,'Project labour content'!$D$1,FALSE)),VLOOKUP($D308,'Project labour content'!$F$6:$G$15,'Project labour content'!$G$1,FALSE),VLOOKUP($A308,'Project labour content'!$A$7:$D$255,'Project labour content'!$D$1,FALSE))*LabEsc22*1</f>
        <v>1.0018438306970752</v>
      </c>
      <c r="BU308" s="249">
        <f>1+IF(ISNA(VLOOKUP($A308,'Project labour content'!$A$7:$D$255,'Project labour content'!$D$1,FALSE)),VLOOKUP($D308,'Project labour content'!$F$6:$G$15,'Project labour content'!$G$1,FALSE),VLOOKUP($A308,'Project labour content'!$A$7:$D$255,'Project labour content'!$D$1,FALSE))*LabEsc23*1</f>
        <v>1.0036965117814964</v>
      </c>
      <c r="BV308" s="249">
        <f>1+IF(ISNA(VLOOKUP($A308,'Project labour content'!$A$7:$D$255,'Project labour content'!$D$1,FALSE)),VLOOKUP($D308,'Project labour content'!$F$6:$G$15,'Project labour content'!$G$1,FALSE),VLOOKUP($A308,'Project labour content'!$A$7:$D$255,'Project labour content'!$D$1,FALSE))*LabEsc24*1</f>
        <v>1.0054417373630211</v>
      </c>
      <c r="BW308" s="249">
        <f>1+IF(ISNA(VLOOKUP($A308,'Project labour content'!$A$7:$D$255,'Project labour content'!$D$1,FALSE)),VLOOKUP($D308,'Project labour content'!$F$6:$G$15,'Project labour content'!$G$1,FALSE),VLOOKUP($A308,'Project labour content'!$A$7:$D$255,'Project labour content'!$D$1,FALSE))*LabEsc25*1</f>
        <v>1.0077791761585433</v>
      </c>
      <c r="BX308" s="249">
        <f>1+IF(ISNA(VLOOKUP($A308,'Project labour content'!$A$7:$D$255,'Project labour content'!$D$1,FALSE)),VLOOKUP($D308,'Project labour content'!$F$6:$G$15,'Project labour content'!$G$1,FALSE),VLOOKUP($A308,'Project labour content'!$A$7:$D$255,'Project labour content'!$D$1,FALSE))*LabEsc26*1</f>
        <v>1.01032659487253</v>
      </c>
      <c r="BY308" s="249">
        <f>1+IF(ISNA(VLOOKUP($A308,'Project labour content'!$A$7:$D$255,'Project labour content'!$D$1,FALSE)),VLOOKUP($D308,'Project labour content'!$F$6:$G$15,'Project labour content'!$G$1,FALSE),VLOOKUP($A308,'Project labour content'!$A$7:$D$255,'Project labour content'!$D$1,FALSE))*LabEsc27*1</f>
        <v>1.011904426832916</v>
      </c>
      <c r="BZ308" s="249">
        <f>1+IF(ISNA(VLOOKUP($A308,'Project labour content'!$A$7:$D$255,'Project labour content'!$D$1,FALSE)),VLOOKUP($D308,'Project labour content'!$F$6:$G$15,'Project labour content'!$G$1,FALSE),VLOOKUP($A308,'Project labour content'!$A$7:$D$255,'Project labour content'!$D$1,FALSE))*LabEsc28*1</f>
        <v>1.0130925342990869</v>
      </c>
      <c r="CA308" s="249">
        <f>1+IF(ISNA(VLOOKUP($A308,'Project labour content'!$A$7:$D$255,'Project labour content'!$D$1,FALSE)),VLOOKUP($D308,'Project labour content'!$F$6:$G$15,'Project labour content'!$G$1,FALSE),VLOOKUP($A308,'Project labour content'!$A$7:$D$255,'Project labour content'!$D$1,FALSE))*LabEsc29*1</f>
        <v>1.0149992091607978</v>
      </c>
      <c r="CB308" s="250" t="str">
        <f>IF(ISNA(VLOOKUP($A308,'Project labour content'!$A$7:$D$255,'Project labour content'!$D$1,FALSE)),"Category","Project")</f>
        <v>Project</v>
      </c>
      <c r="CD308" s="247" t="str">
        <f t="shared" si="82"/>
        <v>15125</v>
      </c>
      <c r="CE308" s="3"/>
    </row>
    <row r="309" spans="1:83" x14ac:dyDescent="0.15">
      <c r="A309" s="11" t="s">
        <v>913</v>
      </c>
      <c r="B309" s="11" t="str">
        <f>VLOOKUP($A309,'Incurred Real 2022$'!$A$25:$AC$426,'Incurred Real 2022$'!B$1,FALSE)</f>
        <v>Keswick North Accommodation Upgrade</v>
      </c>
      <c r="C309" s="11" t="str">
        <f>VLOOKUP($A309,'Incurred Real 2022$'!$A$25:$AC$426,'Incurred Real 2022$'!C$1,FALSE)</f>
        <v>ExAnte</v>
      </c>
      <c r="D309" s="11" t="str">
        <f>VLOOKUP($A309,'Incurred Real 2022$'!$A$25:$AC$426,'Incurred Real 2022$'!D$1,FALSE)</f>
        <v>Facilities</v>
      </c>
      <c r="E309" s="11" t="str">
        <f>VLOOKUP($A309,'Incurred Real 2022$'!$A$25:$AC$426,'Incurred Real 2022$'!E$1,FALSE)</f>
        <v>Potential</v>
      </c>
      <c r="F309" s="105" t="str">
        <f>IF(VLOOKUP($A309,'Incurred Real 2022$'!$A$25:$AC$426,'Incurred Real 2022$'!F$1,FALSE)=0,"",VLOOKUP($A309,'Incurred Real 2022$'!$A$25:$AC$426,'Incurred Real 2022$'!F$1,FALSE))</f>
        <v/>
      </c>
      <c r="G309" s="105" t="str">
        <f>IF(VLOOKUP($A309,'Incurred Real 2022$'!$A$25:$AC$426,'Incurred Real 2022$'!G$1,FALSE)=0,"",VLOOKUP($A309,'Incurred Real 2022$'!$A$25:$AC$426,'Incurred Real 2022$'!G$1,FALSE))</f>
        <v/>
      </c>
      <c r="H309" s="105" t="str">
        <f>IF(VLOOKUP($A309,'Incurred Real 2022$'!$A$25:$AC$426,'Incurred Real 2022$'!H$1,FALSE)=0,"",VLOOKUP($A309,'Incurred Real 2022$'!$A$25:$AC$426,'Incurred Real 2022$'!H$1,FALSE))</f>
        <v/>
      </c>
      <c r="I309" s="105" t="str">
        <f>IF(VLOOKUP($A309,'Incurred Real 2022$'!$A$25:$AC$426,'Incurred Real 2022$'!I$1,FALSE)=0,"",VLOOKUP($A309,'Incurred Real 2022$'!$A$25:$AC$426,'Incurred Real 2022$'!I$1,FALSE))</f>
        <v/>
      </c>
      <c r="J309" s="105" t="str">
        <f>IF(VLOOKUP($A309,'Incurred Real 2022$'!$A$25:$AC$426,'Incurred Real 2022$'!J$1,FALSE)=0,"",VLOOKUP($A309,'Incurred Real 2022$'!$A$25:$AC$426,'Incurred Real 2022$'!J$1,FALSE))</f>
        <v/>
      </c>
      <c r="K309" s="105" t="str">
        <f>IF(VLOOKUP($A309,'Incurred Real 2022$'!$A$25:$AC$426,'Incurred Real 2022$'!K$1,FALSE)=0,"",VLOOKUP($A309,'Incurred Real 2022$'!$A$25:$AC$426,'Incurred Real 2022$'!K$1,FALSE))</f>
        <v/>
      </c>
      <c r="L309" s="105" t="str">
        <f>IF(VLOOKUP($A309,'Incurred Real 2022$'!$A$25:$AC$426,'Incurred Real 2022$'!L$1,FALSE)=0,"",VLOOKUP($A309,'Incurred Real 2022$'!$A$25:$AC$426,'Incurred Real 2022$'!L$1,FALSE))</f>
        <v/>
      </c>
      <c r="M309" s="105" t="str">
        <f>IF(VLOOKUP($A309,'Incurred Real 2022$'!$A$25:$AC$426,'Incurred Real 2022$'!M$1,FALSE)=0,"",VLOOKUP($A309,'Incurred Real 2022$'!$A$25:$AC$426,'Incurred Real 2022$'!M$1,FALSE))</f>
        <v/>
      </c>
      <c r="N309" s="105" t="str">
        <f>IF(VLOOKUP($A309,'Incurred Real 2022$'!$A$25:$AC$426,'Incurred Real 2022$'!N$1,FALSE)=0,"",VLOOKUP($A309,'Incurred Real 2022$'!$A$25:$AC$426,'Incurred Real 2022$'!N$1,FALSE))</f>
        <v/>
      </c>
      <c r="O309" s="105" t="str">
        <f>IF(VLOOKUP($A309,'Incurred Real 2022$'!$A$25:$AC$426,'Incurred Real 2022$'!O$1,FALSE)=0,"",VLOOKUP($A309,'Incurred Real 2022$'!$A$25:$AC$426,'Incurred Real 2022$'!O$1,FALSE))</f>
        <v/>
      </c>
      <c r="P309" s="105" t="str">
        <f>IF(VLOOKUP($A309,'Incurred Real 2022$'!$A$25:$AC$426,'Incurred Real 2022$'!P$1,FALSE)=0,"",VLOOKUP($A309,'Incurred Real 2022$'!$A$25:$AC$426,'Incurred Real 2022$'!P$1,FALSE))</f>
        <v/>
      </c>
      <c r="Q309" s="105" t="str">
        <f>IF(VLOOKUP($A309,'Incurred Real 2022$'!$A$25:$AC$426,'Incurred Real 2022$'!Q$1,FALSE)=0,"",VLOOKUP($A309,'Incurred Real 2022$'!$A$25:$AC$426,'Incurred Real 2022$'!Q$1,FALSE))</f>
        <v/>
      </c>
      <c r="R309" s="105" t="str">
        <f>IF(VLOOKUP($A309,'Incurred Real 2022$'!$A$25:$AC$426,'Incurred Real 2022$'!R$1,FALSE)=0,"",VLOOKUP($A309,'Incurred Real 2022$'!$A$25:$AC$426,'Incurred Real 2022$'!R$1,FALSE))</f>
        <v/>
      </c>
      <c r="S309" s="105" t="str">
        <f>IF(VLOOKUP($A309,'Incurred Real 2022$'!$A$25:$AC$426,'Incurred Real 2022$'!S$1,FALSE)=0,"",VLOOKUP($A309,'Incurred Real 2022$'!$A$25:$AC$426,'Incurred Real 2022$'!S$1,FALSE))</f>
        <v/>
      </c>
      <c r="T309" s="105" t="str">
        <f>IF(VLOOKUP($A309,'Incurred Real 2022$'!$A$25:$AC$426,'Incurred Real 2022$'!T$1,FALSE)=0,"",VLOOKUP($A309,'Incurred Real 2022$'!$A$25:$AC$426,'Incurred Real 2022$'!T$1,FALSE))</f>
        <v/>
      </c>
      <c r="U309" s="105" t="str">
        <f>IF(VLOOKUP($A309,'Incurred Real 2022$'!$A$25:$AC$426,'Incurred Real 2022$'!U$1,FALSE)=0,"",VLOOKUP($A309,'Incurred Real 2022$'!$A$25:$AC$426,'Incurred Real 2022$'!U$1,FALSE))</f>
        <v/>
      </c>
      <c r="V309" s="13" t="str">
        <f>IF(ISTEXT(VLOOKUP($A309,'Incurred Real 2022$'!$A$25:$AC$426,'Incurred Real 2022$'!V$1,FALSE)),"",(VLOOKUP($A309,'Incurred Real 2022$'!$A$25:$AC$426,'Incurred Real 2022$'!V$1,FALSE))*BT309*Incurred_Real!V$15)</f>
        <v/>
      </c>
      <c r="W309" s="13" t="str">
        <f>IF(ISTEXT(VLOOKUP($A309,'Incurred Real 2022$'!$A$25:$AC$426,'Incurred Real 2022$'!W$1,FALSE)),"",(VLOOKUP($A309,'Incurred Real 2022$'!$A$25:$AC$426,'Incurred Real 2022$'!W$1,FALSE))*BU309*Incurred_Real!W$15)</f>
        <v/>
      </c>
      <c r="X309" s="220" t="str">
        <f>IF(ISTEXT(VLOOKUP($A309,'Incurred Real 2022$'!$A$25:$AC$426,'Incurred Real 2022$'!X$1,FALSE)),"",(VLOOKUP($A309,'Incurred Real 2022$'!$A$25:$AC$426,'Incurred Real 2022$'!X$1,FALSE))*BV309*Incurred_Real!X$15)</f>
        <v/>
      </c>
      <c r="Y309" s="217" t="str">
        <f>IF(ISTEXT(VLOOKUP($A309,'Incurred Real 2022$'!$A$25:$AC$426,'Incurred Real 2022$'!Y$1,FALSE)),"",(VLOOKUP($A309,'Incurred Real 2022$'!$A$25:$AC$426,'Incurred Real 2022$'!Y$1,FALSE))*BW309*Incurred_Real!Y$15)</f>
        <v/>
      </c>
      <c r="Z309" s="13" t="str">
        <f>IF(ISTEXT(VLOOKUP($A309,'Incurred Real 2022$'!$A$25:$AC$426,'Incurred Real 2022$'!Z$1,FALSE)),"",(VLOOKUP($A309,'Incurred Real 2022$'!$A$25:$AC$426,'Incurred Real 2022$'!Z$1,FALSE))*BX309*Incurred_Real!Z$15)</f>
        <v/>
      </c>
      <c r="AA309" s="13">
        <f>IF(ISTEXT(VLOOKUP($A309,'Incurred Real 2022$'!$A$25:$AC$426,'Incurred Real 2022$'!AA$1,FALSE)),"",(VLOOKUP($A309,'Incurred Real 2022$'!$A$25:$AC$426,'Incurred Real 2022$'!AA$1,FALSE))*BY309*Incurred_Real!AA$15)</f>
        <v>959220.55814730003</v>
      </c>
      <c r="AB309" s="13" t="str">
        <f>IF(ISTEXT(VLOOKUP($A309,'Incurred Real 2022$'!$A$25:$AC$426,'Incurred Real 2022$'!AB$1,FALSE)),"",(VLOOKUP($A309,'Incurred Real 2022$'!$A$25:$AC$426,'Incurred Real 2022$'!AB$1,FALSE))*BZ309*Incurred_Real!AB$15)</f>
        <v/>
      </c>
      <c r="AC309" s="13" t="str">
        <f>IF(ISTEXT(VLOOKUP($A309,'Incurred Real 2022$'!$A$25:$AC$426,'Incurred Real 2022$'!AC$1,FALSE)),"",(VLOOKUP($A309,'Incurred Real 2022$'!$A$25:$AC$426,'Incurred Real 2022$'!AC$1,FALSE))*CA309*Incurred_Real!AC$15)</f>
        <v/>
      </c>
      <c r="AD309" s="221">
        <f t="shared" si="77"/>
        <v>959220.55814730003</v>
      </c>
      <c r="AE309" s="221">
        <f t="shared" si="78"/>
        <v>959220.55814730003</v>
      </c>
      <c r="AF309" s="239">
        <f t="shared" si="83"/>
        <v>1079986.3370595751</v>
      </c>
      <c r="AG309" s="222">
        <f t="shared" si="79"/>
        <v>1054674.1572847413</v>
      </c>
      <c r="AH309" s="223">
        <f t="shared" si="86"/>
        <v>1.024</v>
      </c>
      <c r="AI309" s="224">
        <f t="shared" si="80"/>
        <v>2027</v>
      </c>
      <c r="AJ309" s="225" t="str">
        <f>VLOOKUP($A309,Project_Commissioning!$C$4:$H$355,Project_Commissioning!F$1,FALSE)</f>
        <v/>
      </c>
      <c r="AK309" s="226">
        <f>VLOOKUP($A309,Project_Commissioning!$C$4:$H$355,Project_Commissioning!G$1,FALSE)</f>
        <v>2027</v>
      </c>
      <c r="AL309" s="225" t="str">
        <f>IF(VLOOKUP($A309,Project_Commissioning!$C$4:$H$355,Project_Commissioning!H$1,FALSE)=0,"",VLOOKUP($A309,Project_Commissioning!$C$4:$H$355,Project_Commissioning!H$1,FALSE))</f>
        <v/>
      </c>
      <c r="AM309" s="237">
        <f t="shared" si="84"/>
        <v>959220.55814730003</v>
      </c>
      <c r="AN309" s="221" cm="1">
        <f t="array" ref="AN309">IF(ROUND(AE309,0)=0,0,LOOKUP(2,1/(F309:AC309&lt;&gt;""),F309:AC309))</f>
        <v>959220.55814730003</v>
      </c>
      <c r="AO309" s="221">
        <f t="shared" si="85"/>
        <v>959220.55814730003</v>
      </c>
      <c r="AP309" s="79"/>
      <c r="AQ309" s="20"/>
      <c r="AR309" s="245">
        <f>IF(ISNA(VLOOKUP($A309,'Success Asset Classes'!$B$15:$AA$114,'Success Asset Classes'!$AA$1,FALSE)),0,VLOOKUP($A309,'Success Asset Classes'!$B$15:$AA$114,'Success Asset Classes'!$AA$1,FALSE))</f>
        <v>1</v>
      </c>
      <c r="AS309" s="230">
        <f>IF($AR309=0,VLOOKUP(MID($A309,4,5),'Project splits'!$C$5:$AM$346,AS$22,FALSE),IF(ISNA(VLOOKUP($A309,'Success Asset Classes'!$B$15:$BD$377,AS$21,FALSE)),VLOOKUP(MID($A309,4,5),'Project splits'!$C$5:$AM$346,AS$22,FALSE),VLOOKUP($A309,'Success Asset Classes'!$B$15:$BD$377,AS$21,FALSE)))</f>
        <v>1</v>
      </c>
      <c r="AT309" s="230">
        <f>IF($AR309=0,VLOOKUP(MID($A309,4,5),'Project splits'!$C$5:$AM$346,AT$22,FALSE),IF(ISNA(VLOOKUP($A309,'Success Asset Classes'!$B$15:$BD$377,AT$21,FALSE)),VLOOKUP(MID($A309,4,5),'Project splits'!$C$5:$AM$346,AT$22,FALSE),VLOOKUP($A309,'Success Asset Classes'!$B$15:$BD$377,AT$21,FALSE)))</f>
        <v>0</v>
      </c>
      <c r="AU309" s="230">
        <f>IF($AR309=0,VLOOKUP(MID($A309,4,5),'Project splits'!$C$5:$AM$346,AU$22,FALSE),IF(ISNA(VLOOKUP($A309,'Success Asset Classes'!$B$15:$BD$377,AU$21,FALSE)),VLOOKUP(MID($A309,4,5),'Project splits'!$C$5:$AM$346,AU$22,FALSE),VLOOKUP($A309,'Success Asset Classes'!$B$15:$BD$377,AU$21,FALSE)))</f>
        <v>0</v>
      </c>
      <c r="AV309" s="230">
        <f>IF($AR309=0,VLOOKUP(MID($A309,4,5),'Project splits'!$C$5:$AM$346,AV$22,FALSE),IF(ISNA(VLOOKUP($A309,'Success Asset Classes'!$B$15:$BD$377,AV$21,FALSE)),VLOOKUP(MID($A309,4,5),'Project splits'!$C$5:$AM$346,AV$22,FALSE),VLOOKUP($A309,'Success Asset Classes'!$B$15:$BD$377,AV$21,FALSE)))</f>
        <v>0</v>
      </c>
      <c r="AW309" s="230">
        <f>IF($AR309=0,VLOOKUP(MID($A309,4,5),'Project splits'!$C$5:$AM$346,AW$22,FALSE),IF(ISNA(VLOOKUP($A309,'Success Asset Classes'!$B$15:$BD$377,AW$21,FALSE)),VLOOKUP(MID($A309,4,5),'Project splits'!$C$5:$AM$346,AW$22,FALSE),VLOOKUP($A309,'Success Asset Classes'!$B$15:$BD$377,AW$21,FALSE)))</f>
        <v>0</v>
      </c>
      <c r="AX309" s="230">
        <f>IF($AR309=0,VLOOKUP(MID($A309,4,5),'Project splits'!$C$5:$AM$346,AX$22,FALSE),IF(ISNA(VLOOKUP($A309,'Success Asset Classes'!$B$15:$BD$377,AX$21,FALSE)),VLOOKUP(MID($A309,4,5),'Project splits'!$C$5:$AM$346,AX$22,FALSE),VLOOKUP($A309,'Success Asset Classes'!$B$15:$BD$377,AX$21,FALSE)))</f>
        <v>0</v>
      </c>
      <c r="AY309" s="230">
        <f>IF($AR309=0,VLOOKUP(MID($A309,4,5),'Project splits'!$C$5:$AM$346,AY$22,FALSE),IF(ISNA(VLOOKUP($A309,'Success Asset Classes'!$B$15:$BD$377,AY$21,FALSE)),VLOOKUP(MID($A309,4,5),'Project splits'!$C$5:$AM$346,AY$22,FALSE),VLOOKUP($A309,'Success Asset Classes'!$B$15:$BD$377,AY$21,FALSE)))</f>
        <v>0</v>
      </c>
      <c r="AZ309" s="230">
        <f>IF($AR309=0,VLOOKUP(MID($A309,4,5),'Project splits'!$C$5:$AM$346,AZ$22,FALSE),IF(ISNA(VLOOKUP($A309,'Success Asset Classes'!$B$15:$BD$377,AZ$21,FALSE)),VLOOKUP(MID($A309,4,5),'Project splits'!$C$5:$AM$346,AZ$22,FALSE),VLOOKUP($A309,'Success Asset Classes'!$B$15:$BD$377,AZ$21,FALSE)))</f>
        <v>0</v>
      </c>
      <c r="BA309" s="230">
        <f>IF($AR309=0,VLOOKUP(MID($A309,4,5),'Project splits'!$C$5:$AM$346,BA$22,FALSE),IF(ISNA(VLOOKUP($A309,'Success Asset Classes'!$B$15:$BD$377,BA$21,FALSE)),VLOOKUP(MID($A309,4,5),'Project splits'!$C$5:$AM$346,BA$22,FALSE),VLOOKUP($A309,'Success Asset Classes'!$B$15:$BD$377,BA$21,FALSE)))</f>
        <v>0</v>
      </c>
      <c r="BB309" s="230">
        <f>IF($AR309=0,VLOOKUP(MID($A309,4,5),'Project splits'!$C$5:$AM$346,BB$22,FALSE),IF(ISNA(VLOOKUP($A309,'Success Asset Classes'!$B$15:$BD$377,BB$21,FALSE)),VLOOKUP(MID($A309,4,5),'Project splits'!$C$5:$AM$346,BB$22,FALSE),VLOOKUP($A309,'Success Asset Classes'!$B$15:$BD$377,BB$21,FALSE)))</f>
        <v>0</v>
      </c>
      <c r="BC309" s="230">
        <f>IF($AR309=0,VLOOKUP(MID($A309,4,5),'Project splits'!$C$5:$AM$346,BC$22,FALSE),IF(ISNA(VLOOKUP($A309,'Success Asset Classes'!$B$15:$BD$377,BC$21,FALSE)),VLOOKUP(MID($A309,4,5),'Project splits'!$C$5:$AM$346,BC$22,FALSE),VLOOKUP($A309,'Success Asset Classes'!$B$15:$BD$377,BC$21,FALSE)))</f>
        <v>0</v>
      </c>
      <c r="BD309" s="230">
        <f>IF($AR309=0,VLOOKUP(MID($A309,4,5),'Project splits'!$C$5:$AM$346,BD$22,FALSE),IF(ISNA(VLOOKUP($A309,'Success Asset Classes'!$B$15:$BD$377,BD$21,FALSE)),VLOOKUP(MID($A309,4,5),'Project splits'!$C$5:$AM$346,BD$22,FALSE),VLOOKUP($A309,'Success Asset Classes'!$B$15:$BD$377,BD$21,FALSE)))</f>
        <v>0</v>
      </c>
      <c r="BE309" s="230">
        <f>IF($AR309=0,VLOOKUP(MID($A309,4,5),'Project splits'!$C$5:$AM$346,BE$22,FALSE),IF(ISNA(VLOOKUP($A309,'Success Asset Classes'!$B$15:$BD$377,BE$21,FALSE)),VLOOKUP(MID($A309,4,5),'Project splits'!$C$5:$AM$346,BE$22,FALSE),VLOOKUP($A309,'Success Asset Classes'!$B$15:$BD$377,BE$21,FALSE)))</f>
        <v>0</v>
      </c>
      <c r="BF309" s="230">
        <f>IF($AR309=0,VLOOKUP(MID($A309,4,5),'Project splits'!$C$5:$AM$346,BF$22,FALSE),IF(ISNA(VLOOKUP($A309,'Success Asset Classes'!$B$15:$BD$377,BF$21,FALSE)),VLOOKUP(MID($A309,4,5),'Project splits'!$C$5:$AM$346,BF$22,FALSE),VLOOKUP($A309,'Success Asset Classes'!$B$15:$BD$377,BF$21,FALSE)))</f>
        <v>0</v>
      </c>
      <c r="BG309" s="230">
        <f>IF($AR309=0,VLOOKUP(MID($A309,4,5),'Project splits'!$C$5:$AM$346,BG$22,FALSE),IF(ISNA(VLOOKUP($A309,'Success Asset Classes'!$B$15:$BD$377,BG$21,FALSE)),VLOOKUP(MID($A309,4,5),'Project splits'!$C$5:$AM$346,BG$22,FALSE),VLOOKUP($A309,'Success Asset Classes'!$B$15:$BD$377,BG$21,FALSE)))</f>
        <v>0</v>
      </c>
      <c r="BH309" s="230">
        <f>IF($AR309=0,VLOOKUP(MID($A309,4,5),'Project splits'!$C$5:$AM$346,BH$22,FALSE),IF(ISNA(VLOOKUP($A309,'Success Asset Classes'!$B$15:$BD$377,BH$21,FALSE)),VLOOKUP(MID($A309,4,5),'Project splits'!$C$5:$AM$346,BH$22,FALSE),VLOOKUP($A309,'Success Asset Classes'!$B$15:$BD$377,BH$21,FALSE)))</f>
        <v>0</v>
      </c>
      <c r="BI309" s="230">
        <f>IF($AR309=0,VLOOKUP(MID($A309,4,5),'Project splits'!$C$5:$AM$346,BI$22,FALSE),IF(ISNA(VLOOKUP($A309,'Success Asset Classes'!$B$15:$BD$377,BI$21,FALSE)),VLOOKUP(MID($A309,4,5),'Project splits'!$C$5:$AM$346,BI$22,FALSE),VLOOKUP($A309,'Success Asset Classes'!$B$15:$BD$377,BI$21,FALSE)))</f>
        <v>0</v>
      </c>
      <c r="BJ309" s="230">
        <f>IF($AR309=0,VLOOKUP(MID($A309,4,5),'Project splits'!$C$5:$AM$346,BJ$22,FALSE),IF(ISNA(VLOOKUP($A309,'Success Asset Classes'!$B$15:$BD$377,BJ$21,FALSE)),VLOOKUP(MID($A309,4,5),'Project splits'!$C$5:$AM$346,BJ$22,FALSE),VLOOKUP($A309,'Success Asset Classes'!$B$15:$BD$377,BJ$21,FALSE)))</f>
        <v>0</v>
      </c>
      <c r="BK309" s="230">
        <f>IF($AR309=0,VLOOKUP(MID($A309,4,5),'Project splits'!$C$5:$AM$346,BK$22,FALSE),IF(ISNA(VLOOKUP($A309,'Success Asset Classes'!$B$15:$BD$377,BK$21,FALSE)),VLOOKUP(MID($A309,4,5),'Project splits'!$C$5:$AM$346,BK$22,FALSE),VLOOKUP($A309,'Success Asset Classes'!$B$15:$BD$377,BK$21,FALSE)))</f>
        <v>0</v>
      </c>
      <c r="BL309" s="230">
        <f>IF($AR309=0,VLOOKUP(MID($A309,4,5),'Project splits'!$C$5:$AM$346,BL$22,FALSE),IF(ISNA(VLOOKUP($A309,'Success Asset Classes'!$B$15:$BD$377,BL$21,FALSE)),VLOOKUP(MID($A309,4,5),'Project splits'!$C$5:$AM$346,BL$22,FALSE),VLOOKUP($A309,'Success Asset Classes'!$B$15:$BD$377,BL$21,FALSE)))</f>
        <v>0</v>
      </c>
      <c r="BM309" s="230">
        <f>IF($AR309=0,VLOOKUP(MID($A309,4,5),'Project splits'!$C$5:$AM$346,BM$22,FALSE),IF(ISNA(VLOOKUP($A309,'Success Asset Classes'!$B$15:$BD$377,BM$21,FALSE)),VLOOKUP(MID($A309,4,5),'Project splits'!$C$5:$AM$346,BM$22,FALSE),VLOOKUP($A309,'Success Asset Classes'!$B$15:$BD$377,BM$21,FALSE)))</f>
        <v>0</v>
      </c>
      <c r="BN309" s="230">
        <f>IF($AR309=0,VLOOKUP(MID($A309,4,5),'Project splits'!$C$5:$AM$346,BN$22,FALSE),IF(ISNA(VLOOKUP($A309,'Success Asset Classes'!$B$15:$BD$377,BN$21,FALSE)),VLOOKUP(MID($A309,4,5),'Project splits'!$C$5:$AM$346,BN$22,FALSE),VLOOKUP($A309,'Success Asset Classes'!$B$15:$BD$377,BN$21,FALSE)))</f>
        <v>0</v>
      </c>
      <c r="BO309" s="230">
        <f>IF($AR309=0,VLOOKUP(MID($A309,4,5),'Project splits'!$C$5:$AM$346,BO$22,FALSE),IF(ISNA(VLOOKUP($A309,'Success Asset Classes'!$B$15:$BD$377,BO$21,FALSE)),VLOOKUP(MID($A309,4,5),'Project splits'!$C$5:$AM$346,BO$22,FALSE),VLOOKUP($A309,'Success Asset Classes'!$B$15:$BD$377,BO$21,FALSE)))</f>
        <v>0</v>
      </c>
      <c r="BP309" s="230">
        <f>IF($AR309=0,VLOOKUP(MID($A309,4,5),'Project splits'!$C$5:$AM$346,BP$22,FALSE),IF(ISNA(VLOOKUP($A309,'Success Asset Classes'!$B$15:$BD$377,BP$21,FALSE)),VLOOKUP(MID($A309,4,5),'Project splits'!$C$5:$AM$346,BP$22,FALSE),VLOOKUP($A309,'Success Asset Classes'!$B$15:$BD$377,BP$21,FALSE)))</f>
        <v>0</v>
      </c>
      <c r="BQ309" s="230">
        <f>IF($AR309=0,VLOOKUP(MID($A309,4,5),'Project splits'!$C$5:$AM$346,BQ$22,FALSE),IF(ISNA(VLOOKUP($A309,'Success Asset Classes'!$B$15:$BD$377,BQ$21,FALSE)),VLOOKUP(MID($A309,4,5),'Project splits'!$C$5:$AM$346,BQ$22,FALSE),VLOOKUP($A309,'Success Asset Classes'!$B$15:$BD$377,BQ$21,FALSE)))</f>
        <v>0</v>
      </c>
      <c r="BR309" s="230">
        <f>IF($AR309=0,VLOOKUP(MID($A309,4,5),'Project splits'!$C$5:$AM$346,BR$22,FALSE),IF(ISNA(VLOOKUP($A309,'Success Asset Classes'!$B$15:$BD$377,BR$21,FALSE)),VLOOKUP(MID($A309,4,5),'Project splits'!$C$5:$AM$346,BR$22,FALSE),VLOOKUP($A309,'Success Asset Classes'!$B$15:$BD$377,BR$21,FALSE)))</f>
        <v>0</v>
      </c>
      <c r="BS309" s="247">
        <f t="shared" si="81"/>
        <v>1</v>
      </c>
      <c r="BT309" s="249">
        <f>1+IF(ISNA(VLOOKUP($A309,'Project labour content'!$A$7:$D$255,'Project labour content'!$D$1,FALSE)),VLOOKUP($D309,'Project labour content'!$F$6:$G$15,'Project labour content'!$G$1,FALSE),VLOOKUP($A309,'Project labour content'!$A$7:$D$255,'Project labour content'!$D$1,FALSE))*LabEsc22*1</f>
        <v>1.0009172263036386</v>
      </c>
      <c r="BU309" s="249">
        <f>1+IF(ISNA(VLOOKUP($A309,'Project labour content'!$A$7:$D$255,'Project labour content'!$D$1,FALSE)),VLOOKUP($D309,'Project labour content'!$F$6:$G$15,'Project labour content'!$G$1,FALSE),VLOOKUP($A309,'Project labour content'!$A$7:$D$255,'Project labour content'!$D$1,FALSE))*LabEsc23*1</f>
        <v>1.0018388552935349</v>
      </c>
      <c r="BV309" s="249">
        <f>1+IF(ISNA(VLOOKUP($A309,'Project labour content'!$A$7:$D$255,'Project labour content'!$D$1,FALSE)),VLOOKUP($D309,'Project labour content'!$F$6:$G$15,'Project labour content'!$G$1,FALSE),VLOOKUP($A309,'Project labour content'!$A$7:$D$255,'Project labour content'!$D$1,FALSE))*LabEsc24*1</f>
        <v>1.0027070298020169</v>
      </c>
      <c r="BW309" s="249">
        <f>1+IF(ISNA(VLOOKUP($A309,'Project labour content'!$A$7:$D$255,'Project labour content'!$D$1,FALSE)),VLOOKUP($D309,'Project labour content'!$F$6:$G$15,'Project labour content'!$G$1,FALSE),VLOOKUP($A309,'Project labour content'!$A$7:$D$255,'Project labour content'!$D$1,FALSE))*LabEsc25*1</f>
        <v>1.0038698048603774</v>
      </c>
      <c r="BX309" s="249">
        <f>1+IF(ISNA(VLOOKUP($A309,'Project labour content'!$A$7:$D$255,'Project labour content'!$D$1,FALSE)),VLOOKUP($D309,'Project labour content'!$F$6:$G$15,'Project labour content'!$G$1,FALSE),VLOOKUP($A309,'Project labour content'!$A$7:$D$255,'Project labour content'!$D$1,FALSE))*LabEsc26*1</f>
        <v>1.0051370358781473</v>
      </c>
      <c r="BY309" s="249">
        <f>1+IF(ISNA(VLOOKUP($A309,'Project labour content'!$A$7:$D$255,'Project labour content'!$D$1,FALSE)),VLOOKUP($D309,'Project labour content'!$F$6:$G$15,'Project labour content'!$G$1,FALSE),VLOOKUP($A309,'Project labour content'!$A$7:$D$255,'Project labour content'!$D$1,FALSE))*LabEsc27*1</f>
        <v>1.0059219392746921</v>
      </c>
      <c r="BZ309" s="249">
        <f>1+IF(ISNA(VLOOKUP($A309,'Project labour content'!$A$7:$D$255,'Project labour content'!$D$1,FALSE)),VLOOKUP($D309,'Project labour content'!$F$6:$G$15,'Project labour content'!$G$1,FALSE),VLOOKUP($A309,'Project labour content'!$A$7:$D$255,'Project labour content'!$D$1,FALSE))*LabEsc28*1</f>
        <v>1.0065129715322902</v>
      </c>
      <c r="CA309" s="249">
        <f>1+IF(ISNA(VLOOKUP($A309,'Project labour content'!$A$7:$D$255,'Project labour content'!$D$1,FALSE)),VLOOKUP($D309,'Project labour content'!$F$6:$G$15,'Project labour content'!$G$1,FALSE),VLOOKUP($A309,'Project labour content'!$A$7:$D$255,'Project labour content'!$D$1,FALSE))*LabEsc29*1</f>
        <v>1.0074614600992839</v>
      </c>
      <c r="CB309" s="250" t="str">
        <f>IF(ISNA(VLOOKUP($A309,'Project labour content'!$A$7:$D$255,'Project labour content'!$D$1,FALSE)),"Category","Project")</f>
        <v>Project</v>
      </c>
      <c r="CD309" s="247" t="str">
        <f t="shared" si="82"/>
        <v>15134</v>
      </c>
      <c r="CE309" s="3"/>
    </row>
    <row r="310" spans="1:83" x14ac:dyDescent="0.15">
      <c r="A310" s="11" t="s">
        <v>914</v>
      </c>
      <c r="B310" s="11" t="str">
        <f>VLOOKUP($A310,'Incurred Real 2022$'!$A$25:$AC$426,'Incurred Real 2022$'!B$1,FALSE)</f>
        <v>Keswick South Accommodation Upgrade</v>
      </c>
      <c r="C310" s="11" t="str">
        <f>VLOOKUP($A310,'Incurred Real 2022$'!$A$25:$AC$426,'Incurred Real 2022$'!C$1,FALSE)</f>
        <v>ExAnte</v>
      </c>
      <c r="D310" s="11" t="str">
        <f>VLOOKUP($A310,'Incurred Real 2022$'!$A$25:$AC$426,'Incurred Real 2022$'!D$1,FALSE)</f>
        <v>Facilities</v>
      </c>
      <c r="E310" s="11" t="str">
        <f>VLOOKUP($A310,'Incurred Real 2022$'!$A$25:$AC$426,'Incurred Real 2022$'!E$1,FALSE)</f>
        <v>Potential</v>
      </c>
      <c r="F310" s="105" t="str">
        <f>IF(VLOOKUP($A310,'Incurred Real 2022$'!$A$25:$AC$426,'Incurred Real 2022$'!F$1,FALSE)=0,"",VLOOKUP($A310,'Incurred Real 2022$'!$A$25:$AC$426,'Incurred Real 2022$'!F$1,FALSE))</f>
        <v/>
      </c>
      <c r="G310" s="105" t="str">
        <f>IF(VLOOKUP($A310,'Incurred Real 2022$'!$A$25:$AC$426,'Incurred Real 2022$'!G$1,FALSE)=0,"",VLOOKUP($A310,'Incurred Real 2022$'!$A$25:$AC$426,'Incurred Real 2022$'!G$1,FALSE))</f>
        <v/>
      </c>
      <c r="H310" s="105" t="str">
        <f>IF(VLOOKUP($A310,'Incurred Real 2022$'!$A$25:$AC$426,'Incurred Real 2022$'!H$1,FALSE)=0,"",VLOOKUP($A310,'Incurred Real 2022$'!$A$25:$AC$426,'Incurred Real 2022$'!H$1,FALSE))</f>
        <v/>
      </c>
      <c r="I310" s="105" t="str">
        <f>IF(VLOOKUP($A310,'Incurred Real 2022$'!$A$25:$AC$426,'Incurred Real 2022$'!I$1,FALSE)=0,"",VLOOKUP($A310,'Incurred Real 2022$'!$A$25:$AC$426,'Incurred Real 2022$'!I$1,FALSE))</f>
        <v/>
      </c>
      <c r="J310" s="105" t="str">
        <f>IF(VLOOKUP($A310,'Incurred Real 2022$'!$A$25:$AC$426,'Incurred Real 2022$'!J$1,FALSE)=0,"",VLOOKUP($A310,'Incurred Real 2022$'!$A$25:$AC$426,'Incurred Real 2022$'!J$1,FALSE))</f>
        <v/>
      </c>
      <c r="K310" s="105" t="str">
        <f>IF(VLOOKUP($A310,'Incurred Real 2022$'!$A$25:$AC$426,'Incurred Real 2022$'!K$1,FALSE)=0,"",VLOOKUP($A310,'Incurred Real 2022$'!$A$25:$AC$426,'Incurred Real 2022$'!K$1,FALSE))</f>
        <v/>
      </c>
      <c r="L310" s="105" t="str">
        <f>IF(VLOOKUP($A310,'Incurred Real 2022$'!$A$25:$AC$426,'Incurred Real 2022$'!L$1,FALSE)=0,"",VLOOKUP($A310,'Incurred Real 2022$'!$A$25:$AC$426,'Incurred Real 2022$'!L$1,FALSE))</f>
        <v/>
      </c>
      <c r="M310" s="105" t="str">
        <f>IF(VLOOKUP($A310,'Incurred Real 2022$'!$A$25:$AC$426,'Incurred Real 2022$'!M$1,FALSE)=0,"",VLOOKUP($A310,'Incurred Real 2022$'!$A$25:$AC$426,'Incurred Real 2022$'!M$1,FALSE))</f>
        <v/>
      </c>
      <c r="N310" s="105" t="str">
        <f>IF(VLOOKUP($A310,'Incurred Real 2022$'!$A$25:$AC$426,'Incurred Real 2022$'!N$1,FALSE)=0,"",VLOOKUP($A310,'Incurred Real 2022$'!$A$25:$AC$426,'Incurred Real 2022$'!N$1,FALSE))</f>
        <v/>
      </c>
      <c r="O310" s="105" t="str">
        <f>IF(VLOOKUP($A310,'Incurred Real 2022$'!$A$25:$AC$426,'Incurred Real 2022$'!O$1,FALSE)=0,"",VLOOKUP($A310,'Incurred Real 2022$'!$A$25:$AC$426,'Incurred Real 2022$'!O$1,FALSE))</f>
        <v/>
      </c>
      <c r="P310" s="105" t="str">
        <f>IF(VLOOKUP($A310,'Incurred Real 2022$'!$A$25:$AC$426,'Incurred Real 2022$'!P$1,FALSE)=0,"",VLOOKUP($A310,'Incurred Real 2022$'!$A$25:$AC$426,'Incurred Real 2022$'!P$1,FALSE))</f>
        <v/>
      </c>
      <c r="Q310" s="105" t="str">
        <f>IF(VLOOKUP($A310,'Incurred Real 2022$'!$A$25:$AC$426,'Incurred Real 2022$'!Q$1,FALSE)=0,"",VLOOKUP($A310,'Incurred Real 2022$'!$A$25:$AC$426,'Incurred Real 2022$'!Q$1,FALSE))</f>
        <v/>
      </c>
      <c r="R310" s="105" t="str">
        <f>IF(VLOOKUP($A310,'Incurred Real 2022$'!$A$25:$AC$426,'Incurred Real 2022$'!R$1,FALSE)=0,"",VLOOKUP($A310,'Incurred Real 2022$'!$A$25:$AC$426,'Incurred Real 2022$'!R$1,FALSE))</f>
        <v/>
      </c>
      <c r="S310" s="105" t="str">
        <f>IF(VLOOKUP($A310,'Incurred Real 2022$'!$A$25:$AC$426,'Incurred Real 2022$'!S$1,FALSE)=0,"",VLOOKUP($A310,'Incurred Real 2022$'!$A$25:$AC$426,'Incurred Real 2022$'!S$1,FALSE))</f>
        <v/>
      </c>
      <c r="T310" s="105" t="str">
        <f>IF(VLOOKUP($A310,'Incurred Real 2022$'!$A$25:$AC$426,'Incurred Real 2022$'!T$1,FALSE)=0,"",VLOOKUP($A310,'Incurred Real 2022$'!$A$25:$AC$426,'Incurred Real 2022$'!T$1,FALSE))</f>
        <v/>
      </c>
      <c r="U310" s="105" t="str">
        <f>IF(VLOOKUP($A310,'Incurred Real 2022$'!$A$25:$AC$426,'Incurred Real 2022$'!U$1,FALSE)=0,"",VLOOKUP($A310,'Incurred Real 2022$'!$A$25:$AC$426,'Incurred Real 2022$'!U$1,FALSE))</f>
        <v/>
      </c>
      <c r="V310" s="13" t="str">
        <f>IF(ISTEXT(VLOOKUP($A310,'Incurred Real 2022$'!$A$25:$AC$426,'Incurred Real 2022$'!V$1,FALSE)),"",(VLOOKUP($A310,'Incurred Real 2022$'!$A$25:$AC$426,'Incurred Real 2022$'!V$1,FALSE))*BT310*Incurred_Real!V$15)</f>
        <v/>
      </c>
      <c r="W310" s="13" t="str">
        <f>IF(ISTEXT(VLOOKUP($A310,'Incurred Real 2022$'!$A$25:$AC$426,'Incurred Real 2022$'!W$1,FALSE)),"",(VLOOKUP($A310,'Incurred Real 2022$'!$A$25:$AC$426,'Incurred Real 2022$'!W$1,FALSE))*BU310*Incurred_Real!W$15)</f>
        <v/>
      </c>
      <c r="X310" s="220" t="str">
        <f>IF(ISTEXT(VLOOKUP($A310,'Incurred Real 2022$'!$A$25:$AC$426,'Incurred Real 2022$'!X$1,FALSE)),"",(VLOOKUP($A310,'Incurred Real 2022$'!$A$25:$AC$426,'Incurred Real 2022$'!X$1,FALSE))*BV310*Incurred_Real!X$15)</f>
        <v/>
      </c>
      <c r="Y310" s="217" t="str">
        <f>IF(ISTEXT(VLOOKUP($A310,'Incurred Real 2022$'!$A$25:$AC$426,'Incurred Real 2022$'!Y$1,FALSE)),"",(VLOOKUP($A310,'Incurred Real 2022$'!$A$25:$AC$426,'Incurred Real 2022$'!Y$1,FALSE))*BW310*Incurred_Real!Y$15)</f>
        <v/>
      </c>
      <c r="Z310" s="13">
        <f>IF(ISTEXT(VLOOKUP($A310,'Incurred Real 2022$'!$A$25:$AC$426,'Incurred Real 2022$'!Z$1,FALSE)),"",(VLOOKUP($A310,'Incurred Real 2022$'!$A$25:$AC$426,'Incurred Real 2022$'!Z$1,FALSE))*BX310*Incurred_Real!Z$15)</f>
        <v>1291356.1721649983</v>
      </c>
      <c r="AA310" s="13" t="str">
        <f>IF(ISTEXT(VLOOKUP($A310,'Incurred Real 2022$'!$A$25:$AC$426,'Incurred Real 2022$'!AA$1,FALSE)),"",(VLOOKUP($A310,'Incurred Real 2022$'!$A$25:$AC$426,'Incurred Real 2022$'!AA$1,FALSE))*BY310*Incurred_Real!AA$15)</f>
        <v/>
      </c>
      <c r="AB310" s="13" t="str">
        <f>IF(ISTEXT(VLOOKUP($A310,'Incurred Real 2022$'!$A$25:$AC$426,'Incurred Real 2022$'!AB$1,FALSE)),"",(VLOOKUP($A310,'Incurred Real 2022$'!$A$25:$AC$426,'Incurred Real 2022$'!AB$1,FALSE))*BZ310*Incurred_Real!AB$15)</f>
        <v/>
      </c>
      <c r="AC310" s="13" t="str">
        <f>IF(ISTEXT(VLOOKUP($A310,'Incurred Real 2022$'!$A$25:$AC$426,'Incurred Real 2022$'!AC$1,FALSE)),"",(VLOOKUP($A310,'Incurred Real 2022$'!$A$25:$AC$426,'Incurred Real 2022$'!AC$1,FALSE))*CA310*Incurred_Real!AC$15)</f>
        <v/>
      </c>
      <c r="AD310" s="221">
        <f t="shared" si="77"/>
        <v>1291356.1721649983</v>
      </c>
      <c r="AE310" s="221">
        <f t="shared" si="78"/>
        <v>1291356.1721649983</v>
      </c>
      <c r="AF310" s="239">
        <f t="shared" si="83"/>
        <v>1453937.7939412193</v>
      </c>
      <c r="AG310" s="222">
        <f t="shared" si="79"/>
        <v>1386583.1317341032</v>
      </c>
      <c r="AH310" s="223">
        <f t="shared" si="86"/>
        <v>1.0485760000000002</v>
      </c>
      <c r="AI310" s="224">
        <f t="shared" si="80"/>
        <v>2026</v>
      </c>
      <c r="AJ310" s="225" t="str">
        <f>VLOOKUP($A310,Project_Commissioning!$C$4:$H$355,Project_Commissioning!F$1,FALSE)</f>
        <v/>
      </c>
      <c r="AK310" s="226">
        <f>VLOOKUP($A310,Project_Commissioning!$C$4:$H$355,Project_Commissioning!G$1,FALSE)</f>
        <v>2026</v>
      </c>
      <c r="AL310" s="225" t="str">
        <f>IF(VLOOKUP($A310,Project_Commissioning!$C$4:$H$355,Project_Commissioning!H$1,FALSE)=0,"",VLOOKUP($A310,Project_Commissioning!$C$4:$H$355,Project_Commissioning!H$1,FALSE))</f>
        <v/>
      </c>
      <c r="AM310" s="237">
        <f t="shared" si="84"/>
        <v>1291356.1721649983</v>
      </c>
      <c r="AN310" s="221" cm="1">
        <f t="array" ref="AN310">IF(ROUND(AE310,0)=0,0,LOOKUP(2,1/(F310:AC310&lt;&gt;""),F310:AC310))</f>
        <v>1291356.1721649983</v>
      </c>
      <c r="AO310" s="221">
        <f t="shared" si="85"/>
        <v>1291356.1721649983</v>
      </c>
      <c r="AP310" s="79"/>
      <c r="AQ310" s="20"/>
      <c r="AR310" s="245">
        <f>IF(ISNA(VLOOKUP($A310,'Success Asset Classes'!$B$15:$AA$114,'Success Asset Classes'!$AA$1,FALSE)),0,VLOOKUP($A310,'Success Asset Classes'!$B$15:$AA$114,'Success Asset Classes'!$AA$1,FALSE))</f>
        <v>1</v>
      </c>
      <c r="AS310" s="230">
        <f>IF($AR310=0,VLOOKUP(MID($A310,4,5),'Project splits'!$C$5:$AM$346,AS$22,FALSE),IF(ISNA(VLOOKUP($A310,'Success Asset Classes'!$B$15:$BD$377,AS$21,FALSE)),VLOOKUP(MID($A310,4,5),'Project splits'!$C$5:$AM$346,AS$22,FALSE),VLOOKUP($A310,'Success Asset Classes'!$B$15:$BD$377,AS$21,FALSE)))</f>
        <v>1</v>
      </c>
      <c r="AT310" s="230">
        <f>IF($AR310=0,VLOOKUP(MID($A310,4,5),'Project splits'!$C$5:$AM$346,AT$22,FALSE),IF(ISNA(VLOOKUP($A310,'Success Asset Classes'!$B$15:$BD$377,AT$21,FALSE)),VLOOKUP(MID($A310,4,5),'Project splits'!$C$5:$AM$346,AT$22,FALSE),VLOOKUP($A310,'Success Asset Classes'!$B$15:$BD$377,AT$21,FALSE)))</f>
        <v>0</v>
      </c>
      <c r="AU310" s="230">
        <f>IF($AR310=0,VLOOKUP(MID($A310,4,5),'Project splits'!$C$5:$AM$346,AU$22,FALSE),IF(ISNA(VLOOKUP($A310,'Success Asset Classes'!$B$15:$BD$377,AU$21,FALSE)),VLOOKUP(MID($A310,4,5),'Project splits'!$C$5:$AM$346,AU$22,FALSE),VLOOKUP($A310,'Success Asset Classes'!$B$15:$BD$377,AU$21,FALSE)))</f>
        <v>0</v>
      </c>
      <c r="AV310" s="230">
        <f>IF($AR310=0,VLOOKUP(MID($A310,4,5),'Project splits'!$C$5:$AM$346,AV$22,FALSE),IF(ISNA(VLOOKUP($A310,'Success Asset Classes'!$B$15:$BD$377,AV$21,FALSE)),VLOOKUP(MID($A310,4,5),'Project splits'!$C$5:$AM$346,AV$22,FALSE),VLOOKUP($A310,'Success Asset Classes'!$B$15:$BD$377,AV$21,FALSE)))</f>
        <v>0</v>
      </c>
      <c r="AW310" s="230">
        <f>IF($AR310=0,VLOOKUP(MID($A310,4,5),'Project splits'!$C$5:$AM$346,AW$22,FALSE),IF(ISNA(VLOOKUP($A310,'Success Asset Classes'!$B$15:$BD$377,AW$21,FALSE)),VLOOKUP(MID($A310,4,5),'Project splits'!$C$5:$AM$346,AW$22,FALSE),VLOOKUP($A310,'Success Asset Classes'!$B$15:$BD$377,AW$21,FALSE)))</f>
        <v>0</v>
      </c>
      <c r="AX310" s="230">
        <f>IF($AR310=0,VLOOKUP(MID($A310,4,5),'Project splits'!$C$5:$AM$346,AX$22,FALSE),IF(ISNA(VLOOKUP($A310,'Success Asset Classes'!$B$15:$BD$377,AX$21,FALSE)),VLOOKUP(MID($A310,4,5),'Project splits'!$C$5:$AM$346,AX$22,FALSE),VLOOKUP($A310,'Success Asset Classes'!$B$15:$BD$377,AX$21,FALSE)))</f>
        <v>0</v>
      </c>
      <c r="AY310" s="230">
        <f>IF($AR310=0,VLOOKUP(MID($A310,4,5),'Project splits'!$C$5:$AM$346,AY$22,FALSE),IF(ISNA(VLOOKUP($A310,'Success Asset Classes'!$B$15:$BD$377,AY$21,FALSE)),VLOOKUP(MID($A310,4,5),'Project splits'!$C$5:$AM$346,AY$22,FALSE),VLOOKUP($A310,'Success Asset Classes'!$B$15:$BD$377,AY$21,FALSE)))</f>
        <v>0</v>
      </c>
      <c r="AZ310" s="230">
        <f>IF($AR310=0,VLOOKUP(MID($A310,4,5),'Project splits'!$C$5:$AM$346,AZ$22,FALSE),IF(ISNA(VLOOKUP($A310,'Success Asset Classes'!$B$15:$BD$377,AZ$21,FALSE)),VLOOKUP(MID($A310,4,5),'Project splits'!$C$5:$AM$346,AZ$22,FALSE),VLOOKUP($A310,'Success Asset Classes'!$B$15:$BD$377,AZ$21,FALSE)))</f>
        <v>0</v>
      </c>
      <c r="BA310" s="230">
        <f>IF($AR310=0,VLOOKUP(MID($A310,4,5),'Project splits'!$C$5:$AM$346,BA$22,FALSE),IF(ISNA(VLOOKUP($A310,'Success Asset Classes'!$B$15:$BD$377,BA$21,FALSE)),VLOOKUP(MID($A310,4,5),'Project splits'!$C$5:$AM$346,BA$22,FALSE),VLOOKUP($A310,'Success Asset Classes'!$B$15:$BD$377,BA$21,FALSE)))</f>
        <v>0</v>
      </c>
      <c r="BB310" s="230">
        <f>IF($AR310=0,VLOOKUP(MID($A310,4,5),'Project splits'!$C$5:$AM$346,BB$22,FALSE),IF(ISNA(VLOOKUP($A310,'Success Asset Classes'!$B$15:$BD$377,BB$21,FALSE)),VLOOKUP(MID($A310,4,5),'Project splits'!$C$5:$AM$346,BB$22,FALSE),VLOOKUP($A310,'Success Asset Classes'!$B$15:$BD$377,BB$21,FALSE)))</f>
        <v>0</v>
      </c>
      <c r="BC310" s="230">
        <f>IF($AR310=0,VLOOKUP(MID($A310,4,5),'Project splits'!$C$5:$AM$346,BC$22,FALSE),IF(ISNA(VLOOKUP($A310,'Success Asset Classes'!$B$15:$BD$377,BC$21,FALSE)),VLOOKUP(MID($A310,4,5),'Project splits'!$C$5:$AM$346,BC$22,FALSE),VLOOKUP($A310,'Success Asset Classes'!$B$15:$BD$377,BC$21,FALSE)))</f>
        <v>0</v>
      </c>
      <c r="BD310" s="230">
        <f>IF($AR310=0,VLOOKUP(MID($A310,4,5),'Project splits'!$C$5:$AM$346,BD$22,FALSE),IF(ISNA(VLOOKUP($A310,'Success Asset Classes'!$B$15:$BD$377,BD$21,FALSE)),VLOOKUP(MID($A310,4,5),'Project splits'!$C$5:$AM$346,BD$22,FALSE),VLOOKUP($A310,'Success Asset Classes'!$B$15:$BD$377,BD$21,FALSE)))</f>
        <v>0</v>
      </c>
      <c r="BE310" s="230">
        <f>IF($AR310=0,VLOOKUP(MID($A310,4,5),'Project splits'!$C$5:$AM$346,BE$22,FALSE),IF(ISNA(VLOOKUP($A310,'Success Asset Classes'!$B$15:$BD$377,BE$21,FALSE)),VLOOKUP(MID($A310,4,5),'Project splits'!$C$5:$AM$346,BE$22,FALSE),VLOOKUP($A310,'Success Asset Classes'!$B$15:$BD$377,BE$21,FALSE)))</f>
        <v>0</v>
      </c>
      <c r="BF310" s="230">
        <f>IF($AR310=0,VLOOKUP(MID($A310,4,5),'Project splits'!$C$5:$AM$346,BF$22,FALSE),IF(ISNA(VLOOKUP($A310,'Success Asset Classes'!$B$15:$BD$377,BF$21,FALSE)),VLOOKUP(MID($A310,4,5),'Project splits'!$C$5:$AM$346,BF$22,FALSE),VLOOKUP($A310,'Success Asset Classes'!$B$15:$BD$377,BF$21,FALSE)))</f>
        <v>0</v>
      </c>
      <c r="BG310" s="230">
        <f>IF($AR310=0,VLOOKUP(MID($A310,4,5),'Project splits'!$C$5:$AM$346,BG$22,FALSE),IF(ISNA(VLOOKUP($A310,'Success Asset Classes'!$B$15:$BD$377,BG$21,FALSE)),VLOOKUP(MID($A310,4,5),'Project splits'!$C$5:$AM$346,BG$22,FALSE),VLOOKUP($A310,'Success Asset Classes'!$B$15:$BD$377,BG$21,FALSE)))</f>
        <v>0</v>
      </c>
      <c r="BH310" s="230">
        <f>IF($AR310=0,VLOOKUP(MID($A310,4,5),'Project splits'!$C$5:$AM$346,BH$22,FALSE),IF(ISNA(VLOOKUP($A310,'Success Asset Classes'!$B$15:$BD$377,BH$21,FALSE)),VLOOKUP(MID($A310,4,5),'Project splits'!$C$5:$AM$346,BH$22,FALSE),VLOOKUP($A310,'Success Asset Classes'!$B$15:$BD$377,BH$21,FALSE)))</f>
        <v>0</v>
      </c>
      <c r="BI310" s="230">
        <f>IF($AR310=0,VLOOKUP(MID($A310,4,5),'Project splits'!$C$5:$AM$346,BI$22,FALSE),IF(ISNA(VLOOKUP($A310,'Success Asset Classes'!$B$15:$BD$377,BI$21,FALSE)),VLOOKUP(MID($A310,4,5),'Project splits'!$C$5:$AM$346,BI$22,FALSE),VLOOKUP($A310,'Success Asset Classes'!$B$15:$BD$377,BI$21,FALSE)))</f>
        <v>0</v>
      </c>
      <c r="BJ310" s="230">
        <f>IF($AR310=0,VLOOKUP(MID($A310,4,5),'Project splits'!$C$5:$AM$346,BJ$22,FALSE),IF(ISNA(VLOOKUP($A310,'Success Asset Classes'!$B$15:$BD$377,BJ$21,FALSE)),VLOOKUP(MID($A310,4,5),'Project splits'!$C$5:$AM$346,BJ$22,FALSE),VLOOKUP($A310,'Success Asset Classes'!$B$15:$BD$377,BJ$21,FALSE)))</f>
        <v>0</v>
      </c>
      <c r="BK310" s="230">
        <f>IF($AR310=0,VLOOKUP(MID($A310,4,5),'Project splits'!$C$5:$AM$346,BK$22,FALSE),IF(ISNA(VLOOKUP($A310,'Success Asset Classes'!$B$15:$BD$377,BK$21,FALSE)),VLOOKUP(MID($A310,4,5),'Project splits'!$C$5:$AM$346,BK$22,FALSE),VLOOKUP($A310,'Success Asset Classes'!$B$15:$BD$377,BK$21,FALSE)))</f>
        <v>0</v>
      </c>
      <c r="BL310" s="230">
        <f>IF($AR310=0,VLOOKUP(MID($A310,4,5),'Project splits'!$C$5:$AM$346,BL$22,FALSE),IF(ISNA(VLOOKUP($A310,'Success Asset Classes'!$B$15:$BD$377,BL$21,FALSE)),VLOOKUP(MID($A310,4,5),'Project splits'!$C$5:$AM$346,BL$22,FALSE),VLOOKUP($A310,'Success Asset Classes'!$B$15:$BD$377,BL$21,FALSE)))</f>
        <v>0</v>
      </c>
      <c r="BM310" s="230">
        <f>IF($AR310=0,VLOOKUP(MID($A310,4,5),'Project splits'!$C$5:$AM$346,BM$22,FALSE),IF(ISNA(VLOOKUP($A310,'Success Asset Classes'!$B$15:$BD$377,BM$21,FALSE)),VLOOKUP(MID($A310,4,5),'Project splits'!$C$5:$AM$346,BM$22,FALSE),VLOOKUP($A310,'Success Asset Classes'!$B$15:$BD$377,BM$21,FALSE)))</f>
        <v>0</v>
      </c>
      <c r="BN310" s="230">
        <f>IF($AR310=0,VLOOKUP(MID($A310,4,5),'Project splits'!$C$5:$AM$346,BN$22,FALSE),IF(ISNA(VLOOKUP($A310,'Success Asset Classes'!$B$15:$BD$377,BN$21,FALSE)),VLOOKUP(MID($A310,4,5),'Project splits'!$C$5:$AM$346,BN$22,FALSE),VLOOKUP($A310,'Success Asset Classes'!$B$15:$BD$377,BN$21,FALSE)))</f>
        <v>0</v>
      </c>
      <c r="BO310" s="230">
        <f>IF($AR310=0,VLOOKUP(MID($A310,4,5),'Project splits'!$C$5:$AM$346,BO$22,FALSE),IF(ISNA(VLOOKUP($A310,'Success Asset Classes'!$B$15:$BD$377,BO$21,FALSE)),VLOOKUP(MID($A310,4,5),'Project splits'!$C$5:$AM$346,BO$22,FALSE),VLOOKUP($A310,'Success Asset Classes'!$B$15:$BD$377,BO$21,FALSE)))</f>
        <v>0</v>
      </c>
      <c r="BP310" s="230">
        <f>IF($AR310=0,VLOOKUP(MID($A310,4,5),'Project splits'!$C$5:$AM$346,BP$22,FALSE),IF(ISNA(VLOOKUP($A310,'Success Asset Classes'!$B$15:$BD$377,BP$21,FALSE)),VLOOKUP(MID($A310,4,5),'Project splits'!$C$5:$AM$346,BP$22,FALSE),VLOOKUP($A310,'Success Asset Classes'!$B$15:$BD$377,BP$21,FALSE)))</f>
        <v>0</v>
      </c>
      <c r="BQ310" s="230">
        <f>IF($AR310=0,VLOOKUP(MID($A310,4,5),'Project splits'!$C$5:$AM$346,BQ$22,FALSE),IF(ISNA(VLOOKUP($A310,'Success Asset Classes'!$B$15:$BD$377,BQ$21,FALSE)),VLOOKUP(MID($A310,4,5),'Project splits'!$C$5:$AM$346,BQ$22,FALSE),VLOOKUP($A310,'Success Asset Classes'!$B$15:$BD$377,BQ$21,FALSE)))</f>
        <v>0</v>
      </c>
      <c r="BR310" s="230">
        <f>IF($AR310=0,VLOOKUP(MID($A310,4,5),'Project splits'!$C$5:$AM$346,BR$22,FALSE),IF(ISNA(VLOOKUP($A310,'Success Asset Classes'!$B$15:$BD$377,BR$21,FALSE)),VLOOKUP(MID($A310,4,5),'Project splits'!$C$5:$AM$346,BR$22,FALSE),VLOOKUP($A310,'Success Asset Classes'!$B$15:$BD$377,BR$21,FALSE)))</f>
        <v>0</v>
      </c>
      <c r="BS310" s="247">
        <f t="shared" si="81"/>
        <v>1</v>
      </c>
      <c r="BT310" s="249">
        <f>1+IF(ISNA(VLOOKUP($A310,'Project labour content'!$A$7:$D$255,'Project labour content'!$D$1,FALSE)),VLOOKUP($D310,'Project labour content'!$F$6:$G$15,'Project labour content'!$G$1,FALSE),VLOOKUP($A310,'Project labour content'!$A$7:$D$255,'Project labour content'!$D$1,FALSE))*LabEsc22*1</f>
        <v>1.0009172263036386</v>
      </c>
      <c r="BU310" s="249">
        <f>1+IF(ISNA(VLOOKUP($A310,'Project labour content'!$A$7:$D$255,'Project labour content'!$D$1,FALSE)),VLOOKUP($D310,'Project labour content'!$F$6:$G$15,'Project labour content'!$G$1,FALSE),VLOOKUP($A310,'Project labour content'!$A$7:$D$255,'Project labour content'!$D$1,FALSE))*LabEsc23*1</f>
        <v>1.0018388552935349</v>
      </c>
      <c r="BV310" s="249">
        <f>1+IF(ISNA(VLOOKUP($A310,'Project labour content'!$A$7:$D$255,'Project labour content'!$D$1,FALSE)),VLOOKUP($D310,'Project labour content'!$F$6:$G$15,'Project labour content'!$G$1,FALSE),VLOOKUP($A310,'Project labour content'!$A$7:$D$255,'Project labour content'!$D$1,FALSE))*LabEsc24*1</f>
        <v>1.0027070298020169</v>
      </c>
      <c r="BW310" s="249">
        <f>1+IF(ISNA(VLOOKUP($A310,'Project labour content'!$A$7:$D$255,'Project labour content'!$D$1,FALSE)),VLOOKUP($D310,'Project labour content'!$F$6:$G$15,'Project labour content'!$G$1,FALSE),VLOOKUP($A310,'Project labour content'!$A$7:$D$255,'Project labour content'!$D$1,FALSE))*LabEsc25*1</f>
        <v>1.0038698048603774</v>
      </c>
      <c r="BX310" s="249">
        <f>1+IF(ISNA(VLOOKUP($A310,'Project labour content'!$A$7:$D$255,'Project labour content'!$D$1,FALSE)),VLOOKUP($D310,'Project labour content'!$F$6:$G$15,'Project labour content'!$G$1,FALSE),VLOOKUP($A310,'Project labour content'!$A$7:$D$255,'Project labour content'!$D$1,FALSE))*LabEsc26*1</f>
        <v>1.0051370358781473</v>
      </c>
      <c r="BY310" s="249">
        <f>1+IF(ISNA(VLOOKUP($A310,'Project labour content'!$A$7:$D$255,'Project labour content'!$D$1,FALSE)),VLOOKUP($D310,'Project labour content'!$F$6:$G$15,'Project labour content'!$G$1,FALSE),VLOOKUP($A310,'Project labour content'!$A$7:$D$255,'Project labour content'!$D$1,FALSE))*LabEsc27*1</f>
        <v>1.0059219392746921</v>
      </c>
      <c r="BZ310" s="249">
        <f>1+IF(ISNA(VLOOKUP($A310,'Project labour content'!$A$7:$D$255,'Project labour content'!$D$1,FALSE)),VLOOKUP($D310,'Project labour content'!$F$6:$G$15,'Project labour content'!$G$1,FALSE),VLOOKUP($A310,'Project labour content'!$A$7:$D$255,'Project labour content'!$D$1,FALSE))*LabEsc28*1</f>
        <v>1.0065129715322902</v>
      </c>
      <c r="CA310" s="249">
        <f>1+IF(ISNA(VLOOKUP($A310,'Project labour content'!$A$7:$D$255,'Project labour content'!$D$1,FALSE)),VLOOKUP($D310,'Project labour content'!$F$6:$G$15,'Project labour content'!$G$1,FALSE),VLOOKUP($A310,'Project labour content'!$A$7:$D$255,'Project labour content'!$D$1,FALSE))*LabEsc29*1</f>
        <v>1.0074614600992839</v>
      </c>
      <c r="CB310" s="250" t="str">
        <f>IF(ISNA(VLOOKUP($A310,'Project labour content'!$A$7:$D$255,'Project labour content'!$D$1,FALSE)),"Category","Project")</f>
        <v>Project</v>
      </c>
      <c r="CD310" s="247" t="str">
        <f t="shared" si="82"/>
        <v>15135</v>
      </c>
      <c r="CE310" s="3"/>
    </row>
    <row r="311" spans="1:83" x14ac:dyDescent="0.15">
      <c r="A311" s="11" t="s">
        <v>950</v>
      </c>
      <c r="B311" s="11" t="str">
        <f>VLOOKUP($A311,'Incurred Real 2022$'!$A$25:$AC$426,'Incurred Real 2022$'!B$1,FALSE)</f>
        <v>F1914 Magill - East Terrace Underground HV Cable Instrumenta</v>
      </c>
      <c r="C311" s="11" t="str">
        <f>VLOOKUP($A311,'Incurred Real 2022$'!$A$25:$AC$426,'Incurred Real 2022$'!C$1,FALSE)</f>
        <v>ExAnte</v>
      </c>
      <c r="D311" s="11" t="str">
        <f>VLOOKUP($A311,'Incurred Real 2022$'!$A$25:$AC$426,'Incurred Real 2022$'!D$1,FALSE)</f>
        <v>Replacement</v>
      </c>
      <c r="E311" s="11" t="str">
        <f>VLOOKUP($A311,'Incurred Real 2022$'!$A$25:$AC$426,'Incurred Real 2022$'!E$1,FALSE)</f>
        <v>Proposed</v>
      </c>
      <c r="F311" s="105" t="str">
        <f>IF(VLOOKUP($A311,'Incurred Real 2022$'!$A$25:$AC$426,'Incurred Real 2022$'!F$1,FALSE)=0,"",VLOOKUP($A311,'Incurred Real 2022$'!$A$25:$AC$426,'Incurred Real 2022$'!F$1,FALSE))</f>
        <v/>
      </c>
      <c r="G311" s="105" t="str">
        <f>IF(VLOOKUP($A311,'Incurred Real 2022$'!$A$25:$AC$426,'Incurred Real 2022$'!G$1,FALSE)=0,"",VLOOKUP($A311,'Incurred Real 2022$'!$A$25:$AC$426,'Incurred Real 2022$'!G$1,FALSE))</f>
        <v/>
      </c>
      <c r="H311" s="105" t="str">
        <f>IF(VLOOKUP($A311,'Incurred Real 2022$'!$A$25:$AC$426,'Incurred Real 2022$'!H$1,FALSE)=0,"",VLOOKUP($A311,'Incurred Real 2022$'!$A$25:$AC$426,'Incurred Real 2022$'!H$1,FALSE))</f>
        <v/>
      </c>
      <c r="I311" s="105" t="str">
        <f>IF(VLOOKUP($A311,'Incurred Real 2022$'!$A$25:$AC$426,'Incurred Real 2022$'!I$1,FALSE)=0,"",VLOOKUP($A311,'Incurred Real 2022$'!$A$25:$AC$426,'Incurred Real 2022$'!I$1,FALSE))</f>
        <v/>
      </c>
      <c r="J311" s="105" t="str">
        <f>IF(VLOOKUP($A311,'Incurred Real 2022$'!$A$25:$AC$426,'Incurred Real 2022$'!J$1,FALSE)=0,"",VLOOKUP($A311,'Incurred Real 2022$'!$A$25:$AC$426,'Incurred Real 2022$'!J$1,FALSE))</f>
        <v/>
      </c>
      <c r="K311" s="105" t="str">
        <f>IF(VLOOKUP($A311,'Incurred Real 2022$'!$A$25:$AC$426,'Incurred Real 2022$'!K$1,FALSE)=0,"",VLOOKUP($A311,'Incurred Real 2022$'!$A$25:$AC$426,'Incurred Real 2022$'!K$1,FALSE))</f>
        <v/>
      </c>
      <c r="L311" s="105" t="str">
        <f>IF(VLOOKUP($A311,'Incurred Real 2022$'!$A$25:$AC$426,'Incurred Real 2022$'!L$1,FALSE)=0,"",VLOOKUP($A311,'Incurred Real 2022$'!$A$25:$AC$426,'Incurred Real 2022$'!L$1,FALSE))</f>
        <v/>
      </c>
      <c r="M311" s="105" t="str">
        <f>IF(VLOOKUP($A311,'Incurred Real 2022$'!$A$25:$AC$426,'Incurred Real 2022$'!M$1,FALSE)=0,"",VLOOKUP($A311,'Incurred Real 2022$'!$A$25:$AC$426,'Incurred Real 2022$'!M$1,FALSE))</f>
        <v/>
      </c>
      <c r="N311" s="105" t="str">
        <f>IF(VLOOKUP($A311,'Incurred Real 2022$'!$A$25:$AC$426,'Incurred Real 2022$'!N$1,FALSE)=0,"",VLOOKUP($A311,'Incurred Real 2022$'!$A$25:$AC$426,'Incurred Real 2022$'!N$1,FALSE))</f>
        <v/>
      </c>
      <c r="O311" s="105" t="str">
        <f>IF(VLOOKUP($A311,'Incurred Real 2022$'!$A$25:$AC$426,'Incurred Real 2022$'!O$1,FALSE)=0,"",VLOOKUP($A311,'Incurred Real 2022$'!$A$25:$AC$426,'Incurred Real 2022$'!O$1,FALSE))</f>
        <v/>
      </c>
      <c r="P311" s="105" t="str">
        <f>IF(VLOOKUP($A311,'Incurred Real 2022$'!$A$25:$AC$426,'Incurred Real 2022$'!P$1,FALSE)=0,"",VLOOKUP($A311,'Incurred Real 2022$'!$A$25:$AC$426,'Incurred Real 2022$'!P$1,FALSE))</f>
        <v/>
      </c>
      <c r="Q311" s="105" t="str">
        <f>IF(VLOOKUP($A311,'Incurred Real 2022$'!$A$25:$AC$426,'Incurred Real 2022$'!Q$1,FALSE)=0,"",VLOOKUP($A311,'Incurred Real 2022$'!$A$25:$AC$426,'Incurred Real 2022$'!Q$1,FALSE))</f>
        <v/>
      </c>
      <c r="R311" s="105" t="str">
        <f>IF(VLOOKUP($A311,'Incurred Real 2022$'!$A$25:$AC$426,'Incurred Real 2022$'!R$1,FALSE)=0,"",VLOOKUP($A311,'Incurred Real 2022$'!$A$25:$AC$426,'Incurred Real 2022$'!R$1,FALSE))</f>
        <v/>
      </c>
      <c r="S311" s="105" t="str">
        <f>IF(VLOOKUP($A311,'Incurred Real 2022$'!$A$25:$AC$426,'Incurred Real 2022$'!S$1,FALSE)=0,"",VLOOKUP($A311,'Incurred Real 2022$'!$A$25:$AC$426,'Incurred Real 2022$'!S$1,FALSE))</f>
        <v/>
      </c>
      <c r="T311" s="105" t="str">
        <f>IF(VLOOKUP($A311,'Incurred Real 2022$'!$A$25:$AC$426,'Incurred Real 2022$'!T$1,FALSE)=0,"",VLOOKUP($A311,'Incurred Real 2022$'!$A$25:$AC$426,'Incurred Real 2022$'!T$1,FALSE))</f>
        <v/>
      </c>
      <c r="U311" s="105" t="str">
        <f>IF(VLOOKUP($A311,'Incurred Real 2022$'!$A$25:$AC$426,'Incurred Real 2022$'!U$1,FALSE)=0,"",VLOOKUP($A311,'Incurred Real 2022$'!$A$25:$AC$426,'Incurred Real 2022$'!U$1,FALSE))</f>
        <v/>
      </c>
      <c r="V311" s="13" t="str">
        <f>IF(ISTEXT(VLOOKUP($A311,'Incurred Real 2022$'!$A$25:$AC$426,'Incurred Real 2022$'!V$1,FALSE)),"",(VLOOKUP($A311,'Incurred Real 2022$'!$A$25:$AC$426,'Incurred Real 2022$'!V$1,FALSE))*BT311*Incurred_Real!V$15)</f>
        <v/>
      </c>
      <c r="W311" s="13" t="str">
        <f>IF(ISTEXT(VLOOKUP($A311,'Incurred Real 2022$'!$A$25:$AC$426,'Incurred Real 2022$'!W$1,FALSE)),"",(VLOOKUP($A311,'Incurred Real 2022$'!$A$25:$AC$426,'Incurred Real 2022$'!W$1,FALSE))*BU311*Incurred_Real!W$15)</f>
        <v/>
      </c>
      <c r="X311" s="220">
        <f>IF(ISTEXT(VLOOKUP($A311,'Incurred Real 2022$'!$A$25:$AC$426,'Incurred Real 2022$'!X$1,FALSE)),"",(VLOOKUP($A311,'Incurred Real 2022$'!$A$25:$AC$426,'Incurred Real 2022$'!X$1,FALSE))*BV311*Incurred_Real!X$15)</f>
        <v>185849.5284420902</v>
      </c>
      <c r="Y311" s="217">
        <f>IF(ISTEXT(VLOOKUP($A311,'Incurred Real 2022$'!$A$25:$AC$426,'Incurred Real 2022$'!Y$1,FALSE)),"",(VLOOKUP($A311,'Incurred Real 2022$'!$A$25:$AC$426,'Incurred Real 2022$'!Y$1,FALSE))*BW311*Incurred_Real!Y$15)</f>
        <v>186143.09763597816</v>
      </c>
      <c r="Z311" s="13">
        <f>IF(ISTEXT(VLOOKUP($A311,'Incurred Real 2022$'!$A$25:$AC$426,'Incurred Real 2022$'!Z$1,FALSE)),"",(VLOOKUP($A311,'Incurred Real 2022$'!$A$25:$AC$426,'Incurred Real 2022$'!Z$1,FALSE))*BX311*Incurred_Real!Z$15)</f>
        <v>559389.117387351</v>
      </c>
      <c r="AA311" s="13">
        <f>IF(ISTEXT(VLOOKUP($A311,'Incurred Real 2022$'!$A$25:$AC$426,'Incurred Real 2022$'!AA$1,FALSE)),"",(VLOOKUP($A311,'Incurred Real 2022$'!$A$25:$AC$426,'Incurred Real 2022$'!AA$1,FALSE))*BY311*Incurred_Real!AA$15)</f>
        <v>933306.029838952</v>
      </c>
      <c r="AB311" s="13" t="str">
        <f>IF(ISTEXT(VLOOKUP($A311,'Incurred Real 2022$'!$A$25:$AC$426,'Incurred Real 2022$'!AB$1,FALSE)),"",(VLOOKUP($A311,'Incurred Real 2022$'!$A$25:$AC$426,'Incurred Real 2022$'!AB$1,FALSE))*BZ311*Incurred_Real!AB$15)</f>
        <v/>
      </c>
      <c r="AC311" s="13" t="str">
        <f>IF(ISTEXT(VLOOKUP($A311,'Incurred Real 2022$'!$A$25:$AC$426,'Incurred Real 2022$'!AC$1,FALSE)),"",(VLOOKUP($A311,'Incurred Real 2022$'!$A$25:$AC$426,'Incurred Real 2022$'!AC$1,FALSE))*CA311*Incurred_Real!AC$15)</f>
        <v/>
      </c>
      <c r="AD311" s="221">
        <f t="shared" si="77"/>
        <v>1864687.7733043714</v>
      </c>
      <c r="AE311" s="221">
        <f t="shared" si="78"/>
        <v>1864687.7733043714</v>
      </c>
      <c r="AF311" s="239">
        <f t="shared" si="83"/>
        <v>2099451.7902539722</v>
      </c>
      <c r="AG311" s="222">
        <f t="shared" si="79"/>
        <v>2050245.8889198946</v>
      </c>
      <c r="AH311" s="223">
        <f t="shared" si="86"/>
        <v>1.024</v>
      </c>
      <c r="AI311" s="224">
        <f t="shared" si="80"/>
        <v>2027</v>
      </c>
      <c r="AJ311" s="225" t="str">
        <f>VLOOKUP($A311,Project_Commissioning!$C$4:$H$355,Project_Commissioning!F$1,FALSE)</f>
        <v/>
      </c>
      <c r="AK311" s="226">
        <f>VLOOKUP($A311,Project_Commissioning!$C$4:$H$355,Project_Commissioning!G$1,FALSE)</f>
        <v>2027</v>
      </c>
      <c r="AL311" s="225" t="str">
        <f>IF(VLOOKUP($A311,Project_Commissioning!$C$4:$H$355,Project_Commissioning!H$1,FALSE)=0,"",VLOOKUP($A311,Project_Commissioning!$C$4:$H$355,Project_Commissioning!H$1,FALSE))</f>
        <v/>
      </c>
      <c r="AM311" s="237">
        <f t="shared" si="84"/>
        <v>1864687.7733043714</v>
      </c>
      <c r="AN311" s="221" cm="1">
        <f t="array" ref="AN311">IF(ROUND(AE311,0)=0,0,LOOKUP(2,1/(F311:AC311&lt;&gt;""),F311:AC311))</f>
        <v>933306.029838952</v>
      </c>
      <c r="AO311" s="221">
        <f t="shared" si="85"/>
        <v>1864687.7733043714</v>
      </c>
      <c r="AP311" s="79"/>
      <c r="AQ311" s="20"/>
      <c r="AR311" s="245">
        <f>IF(ISNA(VLOOKUP($A311,'Success Asset Classes'!$B$15:$AA$114,'Success Asset Classes'!$AA$1,FALSE)),0,VLOOKUP($A311,'Success Asset Classes'!$B$15:$AA$114,'Success Asset Classes'!$AA$1,FALSE))</f>
        <v>1</v>
      </c>
      <c r="AS311" s="230">
        <f>IF($AR311=0,VLOOKUP(MID($A311,4,5),'Project splits'!$C$5:$AM$346,AS$22,FALSE),IF(ISNA(VLOOKUP($A311,'Success Asset Classes'!$B$15:$BD$377,AS$21,FALSE)),VLOOKUP(MID($A311,4,5),'Project splits'!$C$5:$AM$346,AS$22,FALSE),VLOOKUP($A311,'Success Asset Classes'!$B$15:$BD$377,AS$21,FALSE)))</f>
        <v>0</v>
      </c>
      <c r="AT311" s="230">
        <f>IF($AR311=0,VLOOKUP(MID($A311,4,5),'Project splits'!$C$5:$AM$346,AT$22,FALSE),IF(ISNA(VLOOKUP($A311,'Success Asset Classes'!$B$15:$BD$377,AT$21,FALSE)),VLOOKUP(MID($A311,4,5),'Project splits'!$C$5:$AM$346,AT$22,FALSE),VLOOKUP($A311,'Success Asset Classes'!$B$15:$BD$377,AT$21,FALSE)))</f>
        <v>0</v>
      </c>
      <c r="AU311" s="230">
        <f>IF($AR311=0,VLOOKUP(MID($A311,4,5),'Project splits'!$C$5:$AM$346,AU$22,FALSE),IF(ISNA(VLOOKUP($A311,'Success Asset Classes'!$B$15:$BD$377,AU$21,FALSE)),VLOOKUP(MID($A311,4,5),'Project splits'!$C$5:$AM$346,AU$22,FALSE),VLOOKUP($A311,'Success Asset Classes'!$B$15:$BD$377,AU$21,FALSE)))</f>
        <v>0</v>
      </c>
      <c r="AV311" s="230">
        <f>IF($AR311=0,VLOOKUP(MID($A311,4,5),'Project splits'!$C$5:$AM$346,AV$22,FALSE),IF(ISNA(VLOOKUP($A311,'Success Asset Classes'!$B$15:$BD$377,AV$21,FALSE)),VLOOKUP(MID($A311,4,5),'Project splits'!$C$5:$AM$346,AV$22,FALSE),VLOOKUP($A311,'Success Asset Classes'!$B$15:$BD$377,AV$21,FALSE)))</f>
        <v>0</v>
      </c>
      <c r="AW311" s="230">
        <f>IF($AR311=0,VLOOKUP(MID($A311,4,5),'Project splits'!$C$5:$AM$346,AW$22,FALSE),IF(ISNA(VLOOKUP($A311,'Success Asset Classes'!$B$15:$BD$377,AW$21,FALSE)),VLOOKUP(MID($A311,4,5),'Project splits'!$C$5:$AM$346,AW$22,FALSE),VLOOKUP($A311,'Success Asset Classes'!$B$15:$BD$377,AW$21,FALSE)))</f>
        <v>0</v>
      </c>
      <c r="AX311" s="230">
        <f>IF($AR311=0,VLOOKUP(MID($A311,4,5),'Project splits'!$C$5:$AM$346,AX$22,FALSE),IF(ISNA(VLOOKUP($A311,'Success Asset Classes'!$B$15:$BD$377,AX$21,FALSE)),VLOOKUP(MID($A311,4,5),'Project splits'!$C$5:$AM$346,AX$22,FALSE),VLOOKUP($A311,'Success Asset Classes'!$B$15:$BD$377,AX$21,FALSE)))</f>
        <v>0</v>
      </c>
      <c r="AY311" s="230">
        <f>IF($AR311=0,VLOOKUP(MID($A311,4,5),'Project splits'!$C$5:$AM$346,AY$22,FALSE),IF(ISNA(VLOOKUP($A311,'Success Asset Classes'!$B$15:$BD$377,AY$21,FALSE)),VLOOKUP(MID($A311,4,5),'Project splits'!$C$5:$AM$346,AY$22,FALSE),VLOOKUP($A311,'Success Asset Classes'!$B$15:$BD$377,AY$21,FALSE)))</f>
        <v>0</v>
      </c>
      <c r="AZ311" s="230">
        <f>IF($AR311=0,VLOOKUP(MID($A311,4,5),'Project splits'!$C$5:$AM$346,AZ$22,FALSE),IF(ISNA(VLOOKUP($A311,'Success Asset Classes'!$B$15:$BD$377,AZ$21,FALSE)),VLOOKUP(MID($A311,4,5),'Project splits'!$C$5:$AM$346,AZ$22,FALSE),VLOOKUP($A311,'Success Asset Classes'!$B$15:$BD$377,AZ$21,FALSE)))</f>
        <v>0</v>
      </c>
      <c r="BA311" s="230">
        <f>IF($AR311=0,VLOOKUP(MID($A311,4,5),'Project splits'!$C$5:$AM$346,BA$22,FALSE),IF(ISNA(VLOOKUP($A311,'Success Asset Classes'!$B$15:$BD$377,BA$21,FALSE)),VLOOKUP(MID($A311,4,5),'Project splits'!$C$5:$AM$346,BA$22,FALSE),VLOOKUP($A311,'Success Asset Classes'!$B$15:$BD$377,BA$21,FALSE)))</f>
        <v>0</v>
      </c>
      <c r="BB311" s="230">
        <f>IF($AR311=0,VLOOKUP(MID($A311,4,5),'Project splits'!$C$5:$AM$346,BB$22,FALSE),IF(ISNA(VLOOKUP($A311,'Success Asset Classes'!$B$15:$BD$377,BB$21,FALSE)),VLOOKUP(MID($A311,4,5),'Project splits'!$C$5:$AM$346,BB$22,FALSE),VLOOKUP($A311,'Success Asset Classes'!$B$15:$BD$377,BB$21,FALSE)))</f>
        <v>0</v>
      </c>
      <c r="BC311" s="230">
        <f>IF($AR311=0,VLOOKUP(MID($A311,4,5),'Project splits'!$C$5:$AM$346,BC$22,FALSE),IF(ISNA(VLOOKUP($A311,'Success Asset Classes'!$B$15:$BD$377,BC$21,FALSE)),VLOOKUP(MID($A311,4,5),'Project splits'!$C$5:$AM$346,BC$22,FALSE),VLOOKUP($A311,'Success Asset Classes'!$B$15:$BD$377,BC$21,FALSE)))</f>
        <v>0</v>
      </c>
      <c r="BD311" s="230">
        <f>IF($AR311=0,VLOOKUP(MID($A311,4,5),'Project splits'!$C$5:$AM$346,BD$22,FALSE),IF(ISNA(VLOOKUP($A311,'Success Asset Classes'!$B$15:$BD$377,BD$21,FALSE)),VLOOKUP(MID($A311,4,5),'Project splits'!$C$5:$AM$346,BD$22,FALSE),VLOOKUP($A311,'Success Asset Classes'!$B$15:$BD$377,BD$21,FALSE)))</f>
        <v>0</v>
      </c>
      <c r="BE311" s="230">
        <f>IF($AR311=0,VLOOKUP(MID($A311,4,5),'Project splits'!$C$5:$AM$346,BE$22,FALSE),IF(ISNA(VLOOKUP($A311,'Success Asset Classes'!$B$15:$BD$377,BE$21,FALSE)),VLOOKUP(MID($A311,4,5),'Project splits'!$C$5:$AM$346,BE$22,FALSE),VLOOKUP($A311,'Success Asset Classes'!$B$15:$BD$377,BE$21,FALSE)))</f>
        <v>0</v>
      </c>
      <c r="BF311" s="230">
        <f>IF($AR311=0,VLOOKUP(MID($A311,4,5),'Project splits'!$C$5:$AM$346,BF$22,FALSE),IF(ISNA(VLOOKUP($A311,'Success Asset Classes'!$B$15:$BD$377,BF$21,FALSE)),VLOOKUP(MID($A311,4,5),'Project splits'!$C$5:$AM$346,BF$22,FALSE),VLOOKUP($A311,'Success Asset Classes'!$B$15:$BD$377,BF$21,FALSE)))</f>
        <v>0</v>
      </c>
      <c r="BG311" s="230">
        <f>IF($AR311=0,VLOOKUP(MID($A311,4,5),'Project splits'!$C$5:$AM$346,BG$22,FALSE),IF(ISNA(VLOOKUP($A311,'Success Asset Classes'!$B$15:$BD$377,BG$21,FALSE)),VLOOKUP(MID($A311,4,5),'Project splits'!$C$5:$AM$346,BG$22,FALSE),VLOOKUP($A311,'Success Asset Classes'!$B$15:$BD$377,BG$21,FALSE)))</f>
        <v>0.41858617482057603</v>
      </c>
      <c r="BH311" s="230">
        <f>IF($AR311=0,VLOOKUP(MID($A311,4,5),'Project splits'!$C$5:$AM$346,BH$22,FALSE),IF(ISNA(VLOOKUP($A311,'Success Asset Classes'!$B$15:$BD$377,BH$21,FALSE)),VLOOKUP(MID($A311,4,5),'Project splits'!$C$5:$AM$346,BH$22,FALSE),VLOOKUP($A311,'Success Asset Classes'!$B$15:$BD$377,BH$21,FALSE)))</f>
        <v>0</v>
      </c>
      <c r="BI311" s="230">
        <f>IF($AR311=0,VLOOKUP(MID($A311,4,5),'Project splits'!$C$5:$AM$346,BI$22,FALSE),IF(ISNA(VLOOKUP($A311,'Success Asset Classes'!$B$15:$BD$377,BI$21,FALSE)),VLOOKUP(MID($A311,4,5),'Project splits'!$C$5:$AM$346,BI$22,FALSE),VLOOKUP($A311,'Success Asset Classes'!$B$15:$BD$377,BI$21,FALSE)))</f>
        <v>0.33239655407202262</v>
      </c>
      <c r="BJ311" s="230">
        <f>IF($AR311=0,VLOOKUP(MID($A311,4,5),'Project splits'!$C$5:$AM$346,BJ$22,FALSE),IF(ISNA(VLOOKUP($A311,'Success Asset Classes'!$B$15:$BD$377,BJ$21,FALSE)),VLOOKUP(MID($A311,4,5),'Project splits'!$C$5:$AM$346,BJ$22,FALSE),VLOOKUP($A311,'Success Asset Classes'!$B$15:$BD$377,BJ$21,FALSE)))</f>
        <v>0</v>
      </c>
      <c r="BK311" s="230">
        <f>IF($AR311=0,VLOOKUP(MID($A311,4,5),'Project splits'!$C$5:$AM$346,BK$22,FALSE),IF(ISNA(VLOOKUP($A311,'Success Asset Classes'!$B$15:$BD$377,BK$21,FALSE)),VLOOKUP(MID($A311,4,5),'Project splits'!$C$5:$AM$346,BK$22,FALSE),VLOOKUP($A311,'Success Asset Classes'!$B$15:$BD$377,BK$21,FALSE)))</f>
        <v>0</v>
      </c>
      <c r="BL311" s="230">
        <f>IF($AR311=0,VLOOKUP(MID($A311,4,5),'Project splits'!$C$5:$AM$346,BL$22,FALSE),IF(ISNA(VLOOKUP($A311,'Success Asset Classes'!$B$15:$BD$377,BL$21,FALSE)),VLOOKUP(MID($A311,4,5),'Project splits'!$C$5:$AM$346,BL$22,FALSE),VLOOKUP($A311,'Success Asset Classes'!$B$15:$BD$377,BL$21,FALSE)))</f>
        <v>0</v>
      </c>
      <c r="BM311" s="230">
        <f>IF($AR311=0,VLOOKUP(MID($A311,4,5),'Project splits'!$C$5:$AM$346,BM$22,FALSE),IF(ISNA(VLOOKUP($A311,'Success Asset Classes'!$B$15:$BD$377,BM$21,FALSE)),VLOOKUP(MID($A311,4,5),'Project splits'!$C$5:$AM$346,BM$22,FALSE),VLOOKUP($A311,'Success Asset Classes'!$B$15:$BD$377,BM$21,FALSE)))</f>
        <v>0</v>
      </c>
      <c r="BN311" s="230">
        <f>IF($AR311=0,VLOOKUP(MID($A311,4,5),'Project splits'!$C$5:$AM$346,BN$22,FALSE),IF(ISNA(VLOOKUP($A311,'Success Asset Classes'!$B$15:$BD$377,BN$21,FALSE)),VLOOKUP(MID($A311,4,5),'Project splits'!$C$5:$AM$346,BN$22,FALSE),VLOOKUP($A311,'Success Asset Classes'!$B$15:$BD$377,BN$21,FALSE)))</f>
        <v>0</v>
      </c>
      <c r="BO311" s="230">
        <f>IF($AR311=0,VLOOKUP(MID($A311,4,5),'Project splits'!$C$5:$AM$346,BO$22,FALSE),IF(ISNA(VLOOKUP($A311,'Success Asset Classes'!$B$15:$BD$377,BO$21,FALSE)),VLOOKUP(MID($A311,4,5),'Project splits'!$C$5:$AM$346,BO$22,FALSE),VLOOKUP($A311,'Success Asset Classes'!$B$15:$BD$377,BO$21,FALSE)))</f>
        <v>0</v>
      </c>
      <c r="BP311" s="230">
        <f>IF($AR311=0,VLOOKUP(MID($A311,4,5),'Project splits'!$C$5:$AM$346,BP$22,FALSE),IF(ISNA(VLOOKUP($A311,'Success Asset Classes'!$B$15:$BD$377,BP$21,FALSE)),VLOOKUP(MID($A311,4,5),'Project splits'!$C$5:$AM$346,BP$22,FALSE),VLOOKUP($A311,'Success Asset Classes'!$B$15:$BD$377,BP$21,FALSE)))</f>
        <v>0</v>
      </c>
      <c r="BQ311" s="230">
        <f>IF($AR311=0,VLOOKUP(MID($A311,4,5),'Project splits'!$C$5:$AM$346,BQ$22,FALSE),IF(ISNA(VLOOKUP($A311,'Success Asset Classes'!$B$15:$BD$377,BQ$21,FALSE)),VLOOKUP(MID($A311,4,5),'Project splits'!$C$5:$AM$346,BQ$22,FALSE),VLOOKUP($A311,'Success Asset Classes'!$B$15:$BD$377,BQ$21,FALSE)))</f>
        <v>0</v>
      </c>
      <c r="BR311" s="230">
        <f>IF($AR311=0,VLOOKUP(MID($A311,4,5),'Project splits'!$C$5:$AM$346,BR$22,FALSE),IF(ISNA(VLOOKUP($A311,'Success Asset Classes'!$B$15:$BD$377,BR$21,FALSE)),VLOOKUP(MID($A311,4,5),'Project splits'!$C$5:$AM$346,BR$22,FALSE),VLOOKUP($A311,'Success Asset Classes'!$B$15:$BD$377,BR$21,FALSE)))</f>
        <v>0.24901727110740132</v>
      </c>
      <c r="BS311" s="247">
        <f t="shared" si="81"/>
        <v>1</v>
      </c>
      <c r="BT311" s="249">
        <f>1+IF(ISNA(VLOOKUP($A311,'Project labour content'!$A$7:$D$255,'Project labour content'!$D$1,FALSE)),VLOOKUP($D311,'Project labour content'!$F$6:$G$15,'Project labour content'!$G$1,FALSE),VLOOKUP($A311,'Project labour content'!$A$7:$D$255,'Project labour content'!$D$1,FALSE))*LabEsc22*1</f>
        <v>1.0012506328973816</v>
      </c>
      <c r="BU311" s="249">
        <f>1+IF(ISNA(VLOOKUP($A311,'Project labour content'!$A$7:$D$255,'Project labour content'!$D$1,FALSE)),VLOOKUP($D311,'Project labour content'!$F$6:$G$15,'Project labour content'!$G$1,FALSE),VLOOKUP($A311,'Project labour content'!$A$7:$D$255,'Project labour content'!$D$1,FALSE))*LabEsc23*1</f>
        <v>1.0025072688326706</v>
      </c>
      <c r="BV311" s="249">
        <f>1+IF(ISNA(VLOOKUP($A311,'Project labour content'!$A$7:$D$255,'Project labour content'!$D$1,FALSE)),VLOOKUP($D311,'Project labour content'!$F$6:$G$15,'Project labour content'!$G$1,FALSE),VLOOKUP($A311,'Project labour content'!$A$7:$D$255,'Project labour content'!$D$1,FALSE))*LabEsc24*1</f>
        <v>1.003691019883713</v>
      </c>
      <c r="BW311" s="249">
        <f>1+IF(ISNA(VLOOKUP($A311,'Project labour content'!$A$7:$D$255,'Project labour content'!$D$1,FALSE)),VLOOKUP($D311,'Project labour content'!$F$6:$G$15,'Project labour content'!$G$1,FALSE),VLOOKUP($A311,'Project labour content'!$A$7:$D$255,'Project labour content'!$D$1,FALSE))*LabEsc25*1</f>
        <v>1.0052764571247423</v>
      </c>
      <c r="BX311" s="249">
        <f>1+IF(ISNA(VLOOKUP($A311,'Project labour content'!$A$7:$D$255,'Project labour content'!$D$1,FALSE)),VLOOKUP($D311,'Project labour content'!$F$6:$G$15,'Project labour content'!$G$1,FALSE),VLOOKUP($A311,'Project labour content'!$A$7:$D$255,'Project labour content'!$D$1,FALSE))*LabEsc26*1</f>
        <v>1.0070043194779241</v>
      </c>
      <c r="BY311" s="249">
        <f>1+IF(ISNA(VLOOKUP($A311,'Project labour content'!$A$7:$D$255,'Project labour content'!$D$1,FALSE)),VLOOKUP($D311,'Project labour content'!$F$6:$G$15,'Project labour content'!$G$1,FALSE),VLOOKUP($A311,'Project labour content'!$A$7:$D$255,'Project labour content'!$D$1,FALSE))*LabEsc27*1</f>
        <v>1.0080745308369872</v>
      </c>
      <c r="BZ311" s="249">
        <f>1+IF(ISNA(VLOOKUP($A311,'Project labour content'!$A$7:$D$255,'Project labour content'!$D$1,FALSE)),VLOOKUP($D311,'Project labour content'!$F$6:$G$15,'Project labour content'!$G$1,FALSE),VLOOKUP($A311,'Project labour content'!$A$7:$D$255,'Project labour content'!$D$1,FALSE))*LabEsc28*1</f>
        <v>1.0088803999903615</v>
      </c>
      <c r="CA311" s="249">
        <f>1+IF(ISNA(VLOOKUP($A311,'Project labour content'!$A$7:$D$255,'Project labour content'!$D$1,FALSE)),VLOOKUP($D311,'Project labour content'!$F$6:$G$15,'Project labour content'!$G$1,FALSE),VLOOKUP($A311,'Project labour content'!$A$7:$D$255,'Project labour content'!$D$1,FALSE))*LabEsc29*1</f>
        <v>1.0101736588076971</v>
      </c>
      <c r="CB311" s="250" t="str">
        <f>IF(ISNA(VLOOKUP($A311,'Project labour content'!$A$7:$D$255,'Project labour content'!$D$1,FALSE)),"Category","Project")</f>
        <v>Project</v>
      </c>
      <c r="CD311" s="247" t="str">
        <f t="shared" si="82"/>
        <v>15142</v>
      </c>
      <c r="CE311" s="3"/>
    </row>
    <row r="312" spans="1:83" x14ac:dyDescent="0.15">
      <c r="A312" s="11" t="s">
        <v>931</v>
      </c>
      <c r="B312" s="11" t="str">
        <f>VLOOKUP($A312,'Incurred Real 2022$'!$A$25:$AC$426,'Incurred Real 2022$'!B$1,FALSE)</f>
        <v>Local Area Network Equipment Refresh 2024-2028</v>
      </c>
      <c r="C312" s="11" t="str">
        <f>VLOOKUP($A312,'Incurred Real 2022$'!$A$25:$AC$426,'Incurred Real 2022$'!C$1,FALSE)</f>
        <v>ExAnte</v>
      </c>
      <c r="D312" s="11" t="str">
        <f>VLOOKUP($A312,'Incurred Real 2022$'!$A$25:$AC$426,'Incurred Real 2022$'!D$1,FALSE)</f>
        <v>Information Technology</v>
      </c>
      <c r="E312" s="11" t="str">
        <f>VLOOKUP($A312,'Incurred Real 2022$'!$A$25:$AC$426,'Incurred Real 2022$'!E$1,FALSE)</f>
        <v>Potential</v>
      </c>
      <c r="F312" s="105" t="str">
        <f>IF(VLOOKUP($A312,'Incurred Real 2022$'!$A$25:$AC$426,'Incurred Real 2022$'!F$1,FALSE)=0,"",VLOOKUP($A312,'Incurred Real 2022$'!$A$25:$AC$426,'Incurred Real 2022$'!F$1,FALSE))</f>
        <v/>
      </c>
      <c r="G312" s="105" t="str">
        <f>IF(VLOOKUP($A312,'Incurred Real 2022$'!$A$25:$AC$426,'Incurred Real 2022$'!G$1,FALSE)=0,"",VLOOKUP($A312,'Incurred Real 2022$'!$A$25:$AC$426,'Incurred Real 2022$'!G$1,FALSE))</f>
        <v/>
      </c>
      <c r="H312" s="105" t="str">
        <f>IF(VLOOKUP($A312,'Incurred Real 2022$'!$A$25:$AC$426,'Incurred Real 2022$'!H$1,FALSE)=0,"",VLOOKUP($A312,'Incurred Real 2022$'!$A$25:$AC$426,'Incurred Real 2022$'!H$1,FALSE))</f>
        <v/>
      </c>
      <c r="I312" s="105" t="str">
        <f>IF(VLOOKUP($A312,'Incurred Real 2022$'!$A$25:$AC$426,'Incurred Real 2022$'!I$1,FALSE)=0,"",VLOOKUP($A312,'Incurred Real 2022$'!$A$25:$AC$426,'Incurred Real 2022$'!I$1,FALSE))</f>
        <v/>
      </c>
      <c r="J312" s="105" t="str">
        <f>IF(VLOOKUP($A312,'Incurred Real 2022$'!$A$25:$AC$426,'Incurred Real 2022$'!J$1,FALSE)=0,"",VLOOKUP($A312,'Incurred Real 2022$'!$A$25:$AC$426,'Incurred Real 2022$'!J$1,FALSE))</f>
        <v/>
      </c>
      <c r="K312" s="105" t="str">
        <f>IF(VLOOKUP($A312,'Incurred Real 2022$'!$A$25:$AC$426,'Incurred Real 2022$'!K$1,FALSE)=0,"",VLOOKUP($A312,'Incurred Real 2022$'!$A$25:$AC$426,'Incurred Real 2022$'!K$1,FALSE))</f>
        <v/>
      </c>
      <c r="L312" s="105" t="str">
        <f>IF(VLOOKUP($A312,'Incurred Real 2022$'!$A$25:$AC$426,'Incurred Real 2022$'!L$1,FALSE)=0,"",VLOOKUP($A312,'Incurred Real 2022$'!$A$25:$AC$426,'Incurred Real 2022$'!L$1,FALSE))</f>
        <v/>
      </c>
      <c r="M312" s="105" t="str">
        <f>IF(VLOOKUP($A312,'Incurred Real 2022$'!$A$25:$AC$426,'Incurred Real 2022$'!M$1,FALSE)=0,"",VLOOKUP($A312,'Incurred Real 2022$'!$A$25:$AC$426,'Incurred Real 2022$'!M$1,FALSE))</f>
        <v/>
      </c>
      <c r="N312" s="105" t="str">
        <f>IF(VLOOKUP($A312,'Incurred Real 2022$'!$A$25:$AC$426,'Incurred Real 2022$'!N$1,FALSE)=0,"",VLOOKUP($A312,'Incurred Real 2022$'!$A$25:$AC$426,'Incurred Real 2022$'!N$1,FALSE))</f>
        <v/>
      </c>
      <c r="O312" s="105" t="str">
        <f>IF(VLOOKUP($A312,'Incurred Real 2022$'!$A$25:$AC$426,'Incurred Real 2022$'!O$1,FALSE)=0,"",VLOOKUP($A312,'Incurred Real 2022$'!$A$25:$AC$426,'Incurred Real 2022$'!O$1,FALSE))</f>
        <v/>
      </c>
      <c r="P312" s="105" t="str">
        <f>IF(VLOOKUP($A312,'Incurred Real 2022$'!$A$25:$AC$426,'Incurred Real 2022$'!P$1,FALSE)=0,"",VLOOKUP($A312,'Incurred Real 2022$'!$A$25:$AC$426,'Incurred Real 2022$'!P$1,FALSE))</f>
        <v/>
      </c>
      <c r="Q312" s="105" t="str">
        <f>IF(VLOOKUP($A312,'Incurred Real 2022$'!$A$25:$AC$426,'Incurred Real 2022$'!Q$1,FALSE)=0,"",VLOOKUP($A312,'Incurred Real 2022$'!$A$25:$AC$426,'Incurred Real 2022$'!Q$1,FALSE))</f>
        <v/>
      </c>
      <c r="R312" s="105" t="str">
        <f>IF(VLOOKUP($A312,'Incurred Real 2022$'!$A$25:$AC$426,'Incurred Real 2022$'!R$1,FALSE)=0,"",VLOOKUP($A312,'Incurred Real 2022$'!$A$25:$AC$426,'Incurred Real 2022$'!R$1,FALSE))</f>
        <v/>
      </c>
      <c r="S312" s="105" t="str">
        <f>IF(VLOOKUP($A312,'Incurred Real 2022$'!$A$25:$AC$426,'Incurred Real 2022$'!S$1,FALSE)=0,"",VLOOKUP($A312,'Incurred Real 2022$'!$A$25:$AC$426,'Incurred Real 2022$'!S$1,FALSE))</f>
        <v/>
      </c>
      <c r="T312" s="105" t="str">
        <f>IF(VLOOKUP($A312,'Incurred Real 2022$'!$A$25:$AC$426,'Incurred Real 2022$'!T$1,FALSE)=0,"",VLOOKUP($A312,'Incurred Real 2022$'!$A$25:$AC$426,'Incurred Real 2022$'!T$1,FALSE))</f>
        <v/>
      </c>
      <c r="U312" s="105" t="str">
        <f>IF(VLOOKUP($A312,'Incurred Real 2022$'!$A$25:$AC$426,'Incurred Real 2022$'!U$1,FALSE)=0,"",VLOOKUP($A312,'Incurred Real 2022$'!$A$25:$AC$426,'Incurred Real 2022$'!U$1,FALSE))</f>
        <v/>
      </c>
      <c r="V312" s="13" t="str">
        <f>IF(ISTEXT(VLOOKUP($A312,'Incurred Real 2022$'!$A$25:$AC$426,'Incurred Real 2022$'!V$1,FALSE)),"",(VLOOKUP($A312,'Incurred Real 2022$'!$A$25:$AC$426,'Incurred Real 2022$'!V$1,FALSE))*BT312*Incurred_Real!V$15)</f>
        <v/>
      </c>
      <c r="W312" s="13" t="str">
        <f>IF(ISTEXT(VLOOKUP($A312,'Incurred Real 2022$'!$A$25:$AC$426,'Incurred Real 2022$'!W$1,FALSE)),"",(VLOOKUP($A312,'Incurred Real 2022$'!$A$25:$AC$426,'Incurred Real 2022$'!W$1,FALSE))*BU312*Incurred_Real!W$15)</f>
        <v/>
      </c>
      <c r="X312" s="220">
        <f>IF(ISTEXT(VLOOKUP($A312,'Incurred Real 2022$'!$A$25:$AC$426,'Incurred Real 2022$'!X$1,FALSE)),"",(VLOOKUP($A312,'Incurred Real 2022$'!$A$25:$AC$426,'Incurred Real 2022$'!X$1,FALSE))*BV312*Incurred_Real!X$15)</f>
        <v>464425.7309664365</v>
      </c>
      <c r="Y312" s="217">
        <f>IF(ISTEXT(VLOOKUP($A312,'Incurred Real 2022$'!$A$25:$AC$426,'Incurred Real 2022$'!Y$1,FALSE)),"",(VLOOKUP($A312,'Incurred Real 2022$'!$A$25:$AC$426,'Incurred Real 2022$'!Y$1,FALSE))*BW312*Incurred_Real!Y$15)</f>
        <v>465523.036254882</v>
      </c>
      <c r="Z312" s="13">
        <f>IF(ISTEXT(VLOOKUP($A312,'Incurred Real 2022$'!$A$25:$AC$426,'Incurred Real 2022$'!Z$1,FALSE)),"",(VLOOKUP($A312,'Incurred Real 2022$'!$A$25:$AC$426,'Incurred Real 2022$'!Z$1,FALSE))*BX312*Incurred_Real!Z$15)</f>
        <v>466718.86163053766</v>
      </c>
      <c r="AA312" s="13" t="str">
        <f>IF(ISTEXT(VLOOKUP($A312,'Incurred Real 2022$'!$A$25:$AC$426,'Incurred Real 2022$'!AA$1,FALSE)),"",(VLOOKUP($A312,'Incurred Real 2022$'!$A$25:$AC$426,'Incurred Real 2022$'!AA$1,FALSE))*BY312*Incurred_Real!AA$15)</f>
        <v/>
      </c>
      <c r="AB312" s="13" t="str">
        <f>IF(ISTEXT(VLOOKUP($A312,'Incurred Real 2022$'!$A$25:$AC$426,'Incurred Real 2022$'!AB$1,FALSE)),"",(VLOOKUP($A312,'Incurred Real 2022$'!$A$25:$AC$426,'Incurred Real 2022$'!AB$1,FALSE))*BZ312*Incurred_Real!AB$15)</f>
        <v/>
      </c>
      <c r="AC312" s="13" t="str">
        <f>IF(ISTEXT(VLOOKUP($A312,'Incurred Real 2022$'!$A$25:$AC$426,'Incurred Real 2022$'!AC$1,FALSE)),"",(VLOOKUP($A312,'Incurred Real 2022$'!$A$25:$AC$426,'Incurred Real 2022$'!AC$1,FALSE))*CA312*Incurred_Real!AC$15)</f>
        <v/>
      </c>
      <c r="AD312" s="221">
        <f t="shared" si="77"/>
        <v>1396667.6288518561</v>
      </c>
      <c r="AE312" s="221">
        <f t="shared" si="78"/>
        <v>1396667.6288518561</v>
      </c>
      <c r="AF312" s="239">
        <f t="shared" si="83"/>
        <v>1572507.9532144137</v>
      </c>
      <c r="AG312" s="222">
        <f t="shared" si="79"/>
        <v>1499660.4473251472</v>
      </c>
      <c r="AH312" s="223">
        <f t="shared" si="86"/>
        <v>1.0485760000000002</v>
      </c>
      <c r="AI312" s="224">
        <f t="shared" si="80"/>
        <v>2026</v>
      </c>
      <c r="AJ312" s="225" t="str">
        <f>VLOOKUP($A312,Project_Commissioning!$C$4:$H$355,Project_Commissioning!F$1,FALSE)</f>
        <v/>
      </c>
      <c r="AK312" s="226">
        <f>VLOOKUP($A312,Project_Commissioning!$C$4:$H$355,Project_Commissioning!G$1,FALSE)</f>
        <v>2026</v>
      </c>
      <c r="AL312" s="225" t="str">
        <f>IF(VLOOKUP($A312,Project_Commissioning!$C$4:$H$355,Project_Commissioning!H$1,FALSE)=0,"",VLOOKUP($A312,Project_Commissioning!$C$4:$H$355,Project_Commissioning!H$1,FALSE))</f>
        <v/>
      </c>
      <c r="AM312" s="237">
        <f t="shared" si="84"/>
        <v>1396667.6288518561</v>
      </c>
      <c r="AN312" s="221" cm="1">
        <f t="array" ref="AN312">IF(ROUND(AE312,0)=0,0,LOOKUP(2,1/(F312:AC312&lt;&gt;""),F312:AC312))</f>
        <v>466718.86163053766</v>
      </c>
      <c r="AO312" s="221">
        <f t="shared" si="85"/>
        <v>1396667.6288518561</v>
      </c>
      <c r="AP312" s="79"/>
      <c r="AQ312" s="20"/>
      <c r="AR312" s="245">
        <f>IF(ISNA(VLOOKUP($A312,'Success Asset Classes'!$B$15:$AA$114,'Success Asset Classes'!$AA$1,FALSE)),0,VLOOKUP($A312,'Success Asset Classes'!$B$15:$AA$114,'Success Asset Classes'!$AA$1,FALSE))</f>
        <v>1</v>
      </c>
      <c r="AS312" s="230">
        <f>IF($AR312=0,VLOOKUP(MID($A312,4,5),'Project splits'!$C$5:$AM$346,AS$22,FALSE),IF(ISNA(VLOOKUP($A312,'Success Asset Classes'!$B$15:$BD$377,AS$21,FALSE)),VLOOKUP(MID($A312,4,5),'Project splits'!$C$5:$AM$346,AS$22,FALSE),VLOOKUP($A312,'Success Asset Classes'!$B$15:$BD$377,AS$21,FALSE)))</f>
        <v>0</v>
      </c>
      <c r="AT312" s="230">
        <f>IF($AR312=0,VLOOKUP(MID($A312,4,5),'Project splits'!$C$5:$AM$346,AT$22,FALSE),IF(ISNA(VLOOKUP($A312,'Success Asset Classes'!$B$15:$BD$377,AT$21,FALSE)),VLOOKUP(MID($A312,4,5),'Project splits'!$C$5:$AM$346,AT$22,FALSE),VLOOKUP($A312,'Success Asset Classes'!$B$15:$BD$377,AT$21,FALSE)))</f>
        <v>0</v>
      </c>
      <c r="AU312" s="230">
        <f>IF($AR312=0,VLOOKUP(MID($A312,4,5),'Project splits'!$C$5:$AM$346,AU$22,FALSE),IF(ISNA(VLOOKUP($A312,'Success Asset Classes'!$B$15:$BD$377,AU$21,FALSE)),VLOOKUP(MID($A312,4,5),'Project splits'!$C$5:$AM$346,AU$22,FALSE),VLOOKUP($A312,'Success Asset Classes'!$B$15:$BD$377,AU$21,FALSE)))</f>
        <v>0</v>
      </c>
      <c r="AV312" s="230">
        <f>IF($AR312=0,VLOOKUP(MID($A312,4,5),'Project splits'!$C$5:$AM$346,AV$22,FALSE),IF(ISNA(VLOOKUP($A312,'Success Asset Classes'!$B$15:$BD$377,AV$21,FALSE)),VLOOKUP(MID($A312,4,5),'Project splits'!$C$5:$AM$346,AV$22,FALSE),VLOOKUP($A312,'Success Asset Classes'!$B$15:$BD$377,AV$21,FALSE)))</f>
        <v>1</v>
      </c>
      <c r="AW312" s="230">
        <f>IF($AR312=0,VLOOKUP(MID($A312,4,5),'Project splits'!$C$5:$AM$346,AW$22,FALSE),IF(ISNA(VLOOKUP($A312,'Success Asset Classes'!$B$15:$BD$377,AW$21,FALSE)),VLOOKUP(MID($A312,4,5),'Project splits'!$C$5:$AM$346,AW$22,FALSE),VLOOKUP($A312,'Success Asset Classes'!$B$15:$BD$377,AW$21,FALSE)))</f>
        <v>0</v>
      </c>
      <c r="AX312" s="230">
        <f>IF($AR312=0,VLOOKUP(MID($A312,4,5),'Project splits'!$C$5:$AM$346,AX$22,FALSE),IF(ISNA(VLOOKUP($A312,'Success Asset Classes'!$B$15:$BD$377,AX$21,FALSE)),VLOOKUP(MID($A312,4,5),'Project splits'!$C$5:$AM$346,AX$22,FALSE),VLOOKUP($A312,'Success Asset Classes'!$B$15:$BD$377,AX$21,FALSE)))</f>
        <v>0</v>
      </c>
      <c r="AY312" s="230">
        <f>IF($AR312=0,VLOOKUP(MID($A312,4,5),'Project splits'!$C$5:$AM$346,AY$22,FALSE),IF(ISNA(VLOOKUP($A312,'Success Asset Classes'!$B$15:$BD$377,AY$21,FALSE)),VLOOKUP(MID($A312,4,5),'Project splits'!$C$5:$AM$346,AY$22,FALSE),VLOOKUP($A312,'Success Asset Classes'!$B$15:$BD$377,AY$21,FALSE)))</f>
        <v>0</v>
      </c>
      <c r="AZ312" s="230">
        <f>IF($AR312=0,VLOOKUP(MID($A312,4,5),'Project splits'!$C$5:$AM$346,AZ$22,FALSE),IF(ISNA(VLOOKUP($A312,'Success Asset Classes'!$B$15:$BD$377,AZ$21,FALSE)),VLOOKUP(MID($A312,4,5),'Project splits'!$C$5:$AM$346,AZ$22,FALSE),VLOOKUP($A312,'Success Asset Classes'!$B$15:$BD$377,AZ$21,FALSE)))</f>
        <v>0</v>
      </c>
      <c r="BA312" s="230">
        <f>IF($AR312=0,VLOOKUP(MID($A312,4,5),'Project splits'!$C$5:$AM$346,BA$22,FALSE),IF(ISNA(VLOOKUP($A312,'Success Asset Classes'!$B$15:$BD$377,BA$21,FALSE)),VLOOKUP(MID($A312,4,5),'Project splits'!$C$5:$AM$346,BA$22,FALSE),VLOOKUP($A312,'Success Asset Classes'!$B$15:$BD$377,BA$21,FALSE)))</f>
        <v>0</v>
      </c>
      <c r="BB312" s="230">
        <f>IF($AR312=0,VLOOKUP(MID($A312,4,5),'Project splits'!$C$5:$AM$346,BB$22,FALSE),IF(ISNA(VLOOKUP($A312,'Success Asset Classes'!$B$15:$BD$377,BB$21,FALSE)),VLOOKUP(MID($A312,4,5),'Project splits'!$C$5:$AM$346,BB$22,FALSE),VLOOKUP($A312,'Success Asset Classes'!$B$15:$BD$377,BB$21,FALSE)))</f>
        <v>0</v>
      </c>
      <c r="BC312" s="230">
        <f>IF($AR312=0,VLOOKUP(MID($A312,4,5),'Project splits'!$C$5:$AM$346,BC$22,FALSE),IF(ISNA(VLOOKUP($A312,'Success Asset Classes'!$B$15:$BD$377,BC$21,FALSE)),VLOOKUP(MID($A312,4,5),'Project splits'!$C$5:$AM$346,BC$22,FALSE),VLOOKUP($A312,'Success Asset Classes'!$B$15:$BD$377,BC$21,FALSE)))</f>
        <v>0</v>
      </c>
      <c r="BD312" s="230">
        <f>IF($AR312=0,VLOOKUP(MID($A312,4,5),'Project splits'!$C$5:$AM$346,BD$22,FALSE),IF(ISNA(VLOOKUP($A312,'Success Asset Classes'!$B$15:$BD$377,BD$21,FALSE)),VLOOKUP(MID($A312,4,5),'Project splits'!$C$5:$AM$346,BD$22,FALSE),VLOOKUP($A312,'Success Asset Classes'!$B$15:$BD$377,BD$21,FALSE)))</f>
        <v>0</v>
      </c>
      <c r="BE312" s="230">
        <f>IF($AR312=0,VLOOKUP(MID($A312,4,5),'Project splits'!$C$5:$AM$346,BE$22,FALSE),IF(ISNA(VLOOKUP($A312,'Success Asset Classes'!$B$15:$BD$377,BE$21,FALSE)),VLOOKUP(MID($A312,4,5),'Project splits'!$C$5:$AM$346,BE$22,FALSE),VLOOKUP($A312,'Success Asset Classes'!$B$15:$BD$377,BE$21,FALSE)))</f>
        <v>0</v>
      </c>
      <c r="BF312" s="230">
        <f>IF($AR312=0,VLOOKUP(MID($A312,4,5),'Project splits'!$C$5:$AM$346,BF$22,FALSE),IF(ISNA(VLOOKUP($A312,'Success Asset Classes'!$B$15:$BD$377,BF$21,FALSE)),VLOOKUP(MID($A312,4,5),'Project splits'!$C$5:$AM$346,BF$22,FALSE),VLOOKUP($A312,'Success Asset Classes'!$B$15:$BD$377,BF$21,FALSE)))</f>
        <v>0</v>
      </c>
      <c r="BG312" s="230">
        <f>IF($AR312=0,VLOOKUP(MID($A312,4,5),'Project splits'!$C$5:$AM$346,BG$22,FALSE),IF(ISNA(VLOOKUP($A312,'Success Asset Classes'!$B$15:$BD$377,BG$21,FALSE)),VLOOKUP(MID($A312,4,5),'Project splits'!$C$5:$AM$346,BG$22,FALSE),VLOOKUP($A312,'Success Asset Classes'!$B$15:$BD$377,BG$21,FALSE)))</f>
        <v>0</v>
      </c>
      <c r="BH312" s="230">
        <f>IF($AR312=0,VLOOKUP(MID($A312,4,5),'Project splits'!$C$5:$AM$346,BH$22,FALSE),IF(ISNA(VLOOKUP($A312,'Success Asset Classes'!$B$15:$BD$377,BH$21,FALSE)),VLOOKUP(MID($A312,4,5),'Project splits'!$C$5:$AM$346,BH$22,FALSE),VLOOKUP($A312,'Success Asset Classes'!$B$15:$BD$377,BH$21,FALSE)))</f>
        <v>0</v>
      </c>
      <c r="BI312" s="230">
        <f>IF($AR312=0,VLOOKUP(MID($A312,4,5),'Project splits'!$C$5:$AM$346,BI$22,FALSE),IF(ISNA(VLOOKUP($A312,'Success Asset Classes'!$B$15:$BD$377,BI$21,FALSE)),VLOOKUP(MID($A312,4,5),'Project splits'!$C$5:$AM$346,BI$22,FALSE),VLOOKUP($A312,'Success Asset Classes'!$B$15:$BD$377,BI$21,FALSE)))</f>
        <v>0</v>
      </c>
      <c r="BJ312" s="230">
        <f>IF($AR312=0,VLOOKUP(MID($A312,4,5),'Project splits'!$C$5:$AM$346,BJ$22,FALSE),IF(ISNA(VLOOKUP($A312,'Success Asset Classes'!$B$15:$BD$377,BJ$21,FALSE)),VLOOKUP(MID($A312,4,5),'Project splits'!$C$5:$AM$346,BJ$22,FALSE),VLOOKUP($A312,'Success Asset Classes'!$B$15:$BD$377,BJ$21,FALSE)))</f>
        <v>0</v>
      </c>
      <c r="BK312" s="230">
        <f>IF($AR312=0,VLOOKUP(MID($A312,4,5),'Project splits'!$C$5:$AM$346,BK$22,FALSE),IF(ISNA(VLOOKUP($A312,'Success Asset Classes'!$B$15:$BD$377,BK$21,FALSE)),VLOOKUP(MID($A312,4,5),'Project splits'!$C$5:$AM$346,BK$22,FALSE),VLOOKUP($A312,'Success Asset Classes'!$B$15:$BD$377,BK$21,FALSE)))</f>
        <v>0</v>
      </c>
      <c r="BL312" s="230">
        <f>IF($AR312=0,VLOOKUP(MID($A312,4,5),'Project splits'!$C$5:$AM$346,BL$22,FALSE),IF(ISNA(VLOOKUP($A312,'Success Asset Classes'!$B$15:$BD$377,BL$21,FALSE)),VLOOKUP(MID($A312,4,5),'Project splits'!$C$5:$AM$346,BL$22,FALSE),VLOOKUP($A312,'Success Asset Classes'!$B$15:$BD$377,BL$21,FALSE)))</f>
        <v>0</v>
      </c>
      <c r="BM312" s="230">
        <f>IF($AR312=0,VLOOKUP(MID($A312,4,5),'Project splits'!$C$5:$AM$346,BM$22,FALSE),IF(ISNA(VLOOKUP($A312,'Success Asset Classes'!$B$15:$BD$377,BM$21,FALSE)),VLOOKUP(MID($A312,4,5),'Project splits'!$C$5:$AM$346,BM$22,FALSE),VLOOKUP($A312,'Success Asset Classes'!$B$15:$BD$377,BM$21,FALSE)))</f>
        <v>0</v>
      </c>
      <c r="BN312" s="230">
        <f>IF($AR312=0,VLOOKUP(MID($A312,4,5),'Project splits'!$C$5:$AM$346,BN$22,FALSE),IF(ISNA(VLOOKUP($A312,'Success Asset Classes'!$B$15:$BD$377,BN$21,FALSE)),VLOOKUP(MID($A312,4,5),'Project splits'!$C$5:$AM$346,BN$22,FALSE),VLOOKUP($A312,'Success Asset Classes'!$B$15:$BD$377,BN$21,FALSE)))</f>
        <v>0</v>
      </c>
      <c r="BO312" s="230">
        <f>IF($AR312=0,VLOOKUP(MID($A312,4,5),'Project splits'!$C$5:$AM$346,BO$22,FALSE),IF(ISNA(VLOOKUP($A312,'Success Asset Classes'!$B$15:$BD$377,BO$21,FALSE)),VLOOKUP(MID($A312,4,5),'Project splits'!$C$5:$AM$346,BO$22,FALSE),VLOOKUP($A312,'Success Asset Classes'!$B$15:$BD$377,BO$21,FALSE)))</f>
        <v>0</v>
      </c>
      <c r="BP312" s="230">
        <f>IF($AR312=0,VLOOKUP(MID($A312,4,5),'Project splits'!$C$5:$AM$346,BP$22,FALSE),IF(ISNA(VLOOKUP($A312,'Success Asset Classes'!$B$15:$BD$377,BP$21,FALSE)),VLOOKUP(MID($A312,4,5),'Project splits'!$C$5:$AM$346,BP$22,FALSE),VLOOKUP($A312,'Success Asset Classes'!$B$15:$BD$377,BP$21,FALSE)))</f>
        <v>0</v>
      </c>
      <c r="BQ312" s="230">
        <f>IF($AR312=0,VLOOKUP(MID($A312,4,5),'Project splits'!$C$5:$AM$346,BQ$22,FALSE),IF(ISNA(VLOOKUP($A312,'Success Asset Classes'!$B$15:$BD$377,BQ$21,FALSE)),VLOOKUP(MID($A312,4,5),'Project splits'!$C$5:$AM$346,BQ$22,FALSE),VLOOKUP($A312,'Success Asset Classes'!$B$15:$BD$377,BQ$21,FALSE)))</f>
        <v>0</v>
      </c>
      <c r="BR312" s="230">
        <f>IF($AR312=0,VLOOKUP(MID($A312,4,5),'Project splits'!$C$5:$AM$346,BR$22,FALSE),IF(ISNA(VLOOKUP($A312,'Success Asset Classes'!$B$15:$BD$377,BR$21,FALSE)),VLOOKUP(MID($A312,4,5),'Project splits'!$C$5:$AM$346,BR$22,FALSE),VLOOKUP($A312,'Success Asset Classes'!$B$15:$BD$377,BR$21,FALSE)))</f>
        <v>0</v>
      </c>
      <c r="BS312" s="247">
        <f t="shared" si="81"/>
        <v>1</v>
      </c>
      <c r="BT312" s="249">
        <f>1+IF(ISNA(VLOOKUP($A312,'Project labour content'!$A$7:$D$255,'Project labour content'!$D$1,FALSE)),VLOOKUP($D312,'Project labour content'!$F$6:$G$15,'Project labour content'!$G$1,FALSE),VLOOKUP($A312,'Project labour content'!$A$7:$D$255,'Project labour content'!$D$1,FALSE))*LabEsc22*1</f>
        <v>1.0018729719950881</v>
      </c>
      <c r="BU312" s="249">
        <f>1+IF(ISNA(VLOOKUP($A312,'Project labour content'!$A$7:$D$255,'Project labour content'!$D$1,FALSE)),VLOOKUP($D312,'Project labour content'!$F$6:$G$15,'Project labour content'!$G$1,FALSE),VLOOKUP($A312,'Project labour content'!$A$7:$D$255,'Project labour content'!$D$1,FALSE))*LabEsc23*1</f>
        <v>1.0037549342557526</v>
      </c>
      <c r="BV312" s="249">
        <f>1+IF(ISNA(VLOOKUP($A312,'Project labour content'!$A$7:$D$255,'Project labour content'!$D$1,FALSE)),VLOOKUP($D312,'Project labour content'!$F$6:$G$15,'Project labour content'!$G$1,FALSE),VLOOKUP($A312,'Project labour content'!$A$7:$D$255,'Project labour content'!$D$1,FALSE))*LabEsc24*1</f>
        <v>1.0055277427052984</v>
      </c>
      <c r="BW312" s="249">
        <f>1+IF(ISNA(VLOOKUP($A312,'Project labour content'!$A$7:$D$255,'Project labour content'!$D$1,FALSE)),VLOOKUP($D312,'Project labour content'!$F$6:$G$15,'Project labour content'!$G$1,FALSE),VLOOKUP($A312,'Project labour content'!$A$7:$D$255,'Project labour content'!$D$1,FALSE))*LabEsc25*1</f>
        <v>1.0079021241553905</v>
      </c>
      <c r="BX312" s="249">
        <f>1+IF(ISNA(VLOOKUP($A312,'Project labour content'!$A$7:$D$255,'Project labour content'!$D$1,FALSE)),VLOOKUP($D312,'Project labour content'!$F$6:$G$15,'Project labour content'!$G$1,FALSE),VLOOKUP($A312,'Project labour content'!$A$7:$D$255,'Project labour content'!$D$1,FALSE))*LabEsc26*1</f>
        <v>1.0104898042057489</v>
      </c>
      <c r="BY312" s="249">
        <f>1+IF(ISNA(VLOOKUP($A312,'Project labour content'!$A$7:$D$255,'Project labour content'!$D$1,FALSE)),VLOOKUP($D312,'Project labour content'!$F$6:$G$15,'Project labour content'!$G$1,FALSE),VLOOKUP($A312,'Project labour content'!$A$7:$D$255,'Project labour content'!$D$1,FALSE))*LabEsc27*1</f>
        <v>1.0120925734184787</v>
      </c>
      <c r="BZ312" s="249">
        <f>1+IF(ISNA(VLOOKUP($A312,'Project labour content'!$A$7:$D$255,'Project labour content'!$D$1,FALSE)),VLOOKUP($D312,'Project labour content'!$F$6:$G$15,'Project labour content'!$G$1,FALSE),VLOOKUP($A312,'Project labour content'!$A$7:$D$255,'Project labour content'!$D$1,FALSE))*LabEsc28*1</f>
        <v>1.0132994586356641</v>
      </c>
      <c r="CA312" s="249">
        <f>1+IF(ISNA(VLOOKUP($A312,'Project labour content'!$A$7:$D$255,'Project labour content'!$D$1,FALSE)),VLOOKUP($D312,'Project labour content'!$F$6:$G$15,'Project labour content'!$G$1,FALSE),VLOOKUP($A312,'Project labour content'!$A$7:$D$255,'Project labour content'!$D$1,FALSE))*LabEsc29*1</f>
        <v>1.0152362680322033</v>
      </c>
      <c r="CB312" s="250" t="str">
        <f>IF(ISNA(VLOOKUP($A312,'Project labour content'!$A$7:$D$255,'Project labour content'!$D$1,FALSE)),"Category","Project")</f>
        <v>Project</v>
      </c>
      <c r="CD312" s="247" t="str">
        <f t="shared" si="82"/>
        <v>15145</v>
      </c>
      <c r="CE312" s="3"/>
    </row>
    <row r="313" spans="1:83" x14ac:dyDescent="0.15">
      <c r="A313" s="11" t="s">
        <v>947</v>
      </c>
      <c r="B313" s="11" t="str">
        <f>VLOOKUP($A313,'Incurred Real 2022$'!$A$25:$AC$426,'Incurred Real 2022$'!B$1,FALSE)</f>
        <v>Minor Operational Systems Upgrade 2024-2028</v>
      </c>
      <c r="C313" s="11" t="str">
        <f>VLOOKUP($A313,'Incurred Real 2022$'!$A$25:$AC$426,'Incurred Real 2022$'!C$1,FALSE)</f>
        <v>ExAnte</v>
      </c>
      <c r="D313" s="11" t="str">
        <f>VLOOKUP($A313,'Incurred Real 2022$'!$A$25:$AC$426,'Incurred Real 2022$'!D$1,FALSE)</f>
        <v>Replacement</v>
      </c>
      <c r="E313" s="11" t="str">
        <f>VLOOKUP($A313,'Incurred Real 2022$'!$A$25:$AC$426,'Incurred Real 2022$'!E$1,FALSE)</f>
        <v>Potential</v>
      </c>
      <c r="F313" s="105" t="str">
        <f>IF(VLOOKUP($A313,'Incurred Real 2022$'!$A$25:$AC$426,'Incurred Real 2022$'!F$1,FALSE)=0,"",VLOOKUP($A313,'Incurred Real 2022$'!$A$25:$AC$426,'Incurred Real 2022$'!F$1,FALSE))</f>
        <v/>
      </c>
      <c r="G313" s="105" t="str">
        <f>IF(VLOOKUP($A313,'Incurred Real 2022$'!$A$25:$AC$426,'Incurred Real 2022$'!G$1,FALSE)=0,"",VLOOKUP($A313,'Incurred Real 2022$'!$A$25:$AC$426,'Incurred Real 2022$'!G$1,FALSE))</f>
        <v/>
      </c>
      <c r="H313" s="105" t="str">
        <f>IF(VLOOKUP($A313,'Incurred Real 2022$'!$A$25:$AC$426,'Incurred Real 2022$'!H$1,FALSE)=0,"",VLOOKUP($A313,'Incurred Real 2022$'!$A$25:$AC$426,'Incurred Real 2022$'!H$1,FALSE))</f>
        <v/>
      </c>
      <c r="I313" s="105" t="str">
        <f>IF(VLOOKUP($A313,'Incurred Real 2022$'!$A$25:$AC$426,'Incurred Real 2022$'!I$1,FALSE)=0,"",VLOOKUP($A313,'Incurred Real 2022$'!$A$25:$AC$426,'Incurred Real 2022$'!I$1,FALSE))</f>
        <v/>
      </c>
      <c r="J313" s="105" t="str">
        <f>IF(VLOOKUP($A313,'Incurred Real 2022$'!$A$25:$AC$426,'Incurred Real 2022$'!J$1,FALSE)=0,"",VLOOKUP($A313,'Incurred Real 2022$'!$A$25:$AC$426,'Incurred Real 2022$'!J$1,FALSE))</f>
        <v/>
      </c>
      <c r="K313" s="105" t="str">
        <f>IF(VLOOKUP($A313,'Incurred Real 2022$'!$A$25:$AC$426,'Incurred Real 2022$'!K$1,FALSE)=0,"",VLOOKUP($A313,'Incurred Real 2022$'!$A$25:$AC$426,'Incurred Real 2022$'!K$1,FALSE))</f>
        <v/>
      </c>
      <c r="L313" s="105" t="str">
        <f>IF(VLOOKUP($A313,'Incurred Real 2022$'!$A$25:$AC$426,'Incurred Real 2022$'!L$1,FALSE)=0,"",VLOOKUP($A313,'Incurred Real 2022$'!$A$25:$AC$426,'Incurred Real 2022$'!L$1,FALSE))</f>
        <v/>
      </c>
      <c r="M313" s="105" t="str">
        <f>IF(VLOOKUP($A313,'Incurred Real 2022$'!$A$25:$AC$426,'Incurred Real 2022$'!M$1,FALSE)=0,"",VLOOKUP($A313,'Incurred Real 2022$'!$A$25:$AC$426,'Incurred Real 2022$'!M$1,FALSE))</f>
        <v/>
      </c>
      <c r="N313" s="105" t="str">
        <f>IF(VLOOKUP($A313,'Incurred Real 2022$'!$A$25:$AC$426,'Incurred Real 2022$'!N$1,FALSE)=0,"",VLOOKUP($A313,'Incurred Real 2022$'!$A$25:$AC$426,'Incurred Real 2022$'!N$1,FALSE))</f>
        <v/>
      </c>
      <c r="O313" s="105" t="str">
        <f>IF(VLOOKUP($A313,'Incurred Real 2022$'!$A$25:$AC$426,'Incurred Real 2022$'!O$1,FALSE)=0,"",VLOOKUP($A313,'Incurred Real 2022$'!$A$25:$AC$426,'Incurred Real 2022$'!O$1,FALSE))</f>
        <v/>
      </c>
      <c r="P313" s="105" t="str">
        <f>IF(VLOOKUP($A313,'Incurred Real 2022$'!$A$25:$AC$426,'Incurred Real 2022$'!P$1,FALSE)=0,"",VLOOKUP($A313,'Incurred Real 2022$'!$A$25:$AC$426,'Incurred Real 2022$'!P$1,FALSE))</f>
        <v/>
      </c>
      <c r="Q313" s="105" t="str">
        <f>IF(VLOOKUP($A313,'Incurred Real 2022$'!$A$25:$AC$426,'Incurred Real 2022$'!Q$1,FALSE)=0,"",VLOOKUP($A313,'Incurred Real 2022$'!$A$25:$AC$426,'Incurred Real 2022$'!Q$1,FALSE))</f>
        <v/>
      </c>
      <c r="R313" s="105" t="str">
        <f>IF(VLOOKUP($A313,'Incurred Real 2022$'!$A$25:$AC$426,'Incurred Real 2022$'!R$1,FALSE)=0,"",VLOOKUP($A313,'Incurred Real 2022$'!$A$25:$AC$426,'Incurred Real 2022$'!R$1,FALSE))</f>
        <v/>
      </c>
      <c r="S313" s="105" t="str">
        <f>IF(VLOOKUP($A313,'Incurred Real 2022$'!$A$25:$AC$426,'Incurred Real 2022$'!S$1,FALSE)=0,"",VLOOKUP($A313,'Incurred Real 2022$'!$A$25:$AC$426,'Incurred Real 2022$'!S$1,FALSE))</f>
        <v/>
      </c>
      <c r="T313" s="105" t="str">
        <f>IF(VLOOKUP($A313,'Incurred Real 2022$'!$A$25:$AC$426,'Incurred Real 2022$'!T$1,FALSE)=0,"",VLOOKUP($A313,'Incurred Real 2022$'!$A$25:$AC$426,'Incurred Real 2022$'!T$1,FALSE))</f>
        <v/>
      </c>
      <c r="U313" s="105" t="str">
        <f>IF(VLOOKUP($A313,'Incurred Real 2022$'!$A$25:$AC$426,'Incurred Real 2022$'!U$1,FALSE)=0,"",VLOOKUP($A313,'Incurred Real 2022$'!$A$25:$AC$426,'Incurred Real 2022$'!U$1,FALSE))</f>
        <v/>
      </c>
      <c r="V313" s="13" t="str">
        <f>IF(ISTEXT(VLOOKUP($A313,'Incurred Real 2022$'!$A$25:$AC$426,'Incurred Real 2022$'!V$1,FALSE)),"",(VLOOKUP($A313,'Incurred Real 2022$'!$A$25:$AC$426,'Incurred Real 2022$'!V$1,FALSE))*BT313*Incurred_Real!V$15)</f>
        <v/>
      </c>
      <c r="W313" s="13" t="str">
        <f>IF(ISTEXT(VLOOKUP($A313,'Incurred Real 2022$'!$A$25:$AC$426,'Incurred Real 2022$'!W$1,FALSE)),"",(VLOOKUP($A313,'Incurred Real 2022$'!$A$25:$AC$426,'Incurred Real 2022$'!W$1,FALSE))*BU313*Incurred_Real!W$15)</f>
        <v/>
      </c>
      <c r="X313" s="220">
        <f>IF(ISTEXT(VLOOKUP($A313,'Incurred Real 2022$'!$A$25:$AC$426,'Incurred Real 2022$'!X$1,FALSE)),"",(VLOOKUP($A313,'Incurred Real 2022$'!$A$25:$AC$426,'Incurred Real 2022$'!X$1,FALSE))*BV313*Incurred_Real!X$15)</f>
        <v>948645.77274300624</v>
      </c>
      <c r="Y313" s="217">
        <f>IF(ISTEXT(VLOOKUP($A313,'Incurred Real 2022$'!$A$25:$AC$426,'Incurred Real 2022$'!Y$1,FALSE)),"",(VLOOKUP($A313,'Incurred Real 2022$'!$A$25:$AC$426,'Incurred Real 2022$'!Y$1,FALSE))*BW313*Incurred_Real!Y$15)</f>
        <v>953135.59461426921</v>
      </c>
      <c r="Z313" s="13">
        <f>IF(ISTEXT(VLOOKUP($A313,'Incurred Real 2022$'!$A$25:$AC$426,'Incurred Real 2022$'!Z$1,FALSE)),"",(VLOOKUP($A313,'Incurred Real 2022$'!$A$25:$AC$426,'Incurred Real 2022$'!Z$1,FALSE))*BX313*Incurred_Real!Z$15)</f>
        <v>958028.16472622543</v>
      </c>
      <c r="AA313" s="13">
        <f>IF(ISTEXT(VLOOKUP($A313,'Incurred Real 2022$'!$A$25:$AC$426,'Incurred Real 2022$'!AA$1,FALSE)),"",(VLOOKUP($A313,'Incurred Real 2022$'!$A$25:$AC$426,'Incurred Real 2022$'!AA$1,FALSE))*BY313*Incurred_Real!AA$15)</f>
        <v>961058.54738326173</v>
      </c>
      <c r="AB313" s="13">
        <f>IF(ISTEXT(VLOOKUP($A313,'Incurred Real 2022$'!$A$25:$AC$426,'Incurred Real 2022$'!AB$1,FALSE)),"",(VLOOKUP($A313,'Incurred Real 2022$'!$A$25:$AC$426,'Incurred Real 2022$'!AB$1,FALSE))*BZ313*Incurred_Real!AB$15)</f>
        <v>963340.97287652455</v>
      </c>
      <c r="AC313" s="13" t="str">
        <f>IF(ISTEXT(VLOOKUP($A313,'Incurred Real 2022$'!$A$25:$AC$426,'Incurred Real 2022$'!AC$1,FALSE)),"",(VLOOKUP($A313,'Incurred Real 2022$'!$A$25:$AC$426,'Incurred Real 2022$'!AC$1,FALSE))*CA313*Incurred_Real!AC$15)</f>
        <v/>
      </c>
      <c r="AD313" s="221">
        <f t="shared" si="77"/>
        <v>4784209.0523432875</v>
      </c>
      <c r="AE313" s="221">
        <f t="shared" si="78"/>
        <v>4784209.0523432875</v>
      </c>
      <c r="AF313" s="239">
        <f t="shared" si="83"/>
        <v>5386540.5263489475</v>
      </c>
      <c r="AG313" s="222">
        <f t="shared" si="79"/>
        <v>5386540.5263489475</v>
      </c>
      <c r="AH313" s="223">
        <f t="shared" si="86"/>
        <v>1</v>
      </c>
      <c r="AI313" s="224">
        <f t="shared" si="80"/>
        <v>2028</v>
      </c>
      <c r="AJ313" s="225" t="str">
        <f>VLOOKUP($A313,Project_Commissioning!$C$4:$H$355,Project_Commissioning!F$1,FALSE)</f>
        <v/>
      </c>
      <c r="AK313" s="226">
        <f>VLOOKUP($A313,Project_Commissioning!$C$4:$H$355,Project_Commissioning!G$1,FALSE)</f>
        <v>2028</v>
      </c>
      <c r="AL313" s="225" t="str">
        <f>IF(VLOOKUP($A313,Project_Commissioning!$C$4:$H$355,Project_Commissioning!H$1,FALSE)=0,"",VLOOKUP($A313,Project_Commissioning!$C$4:$H$355,Project_Commissioning!H$1,FALSE))</f>
        <v/>
      </c>
      <c r="AM313" s="237">
        <f t="shared" si="84"/>
        <v>4784209.0523432875</v>
      </c>
      <c r="AN313" s="221" cm="1">
        <f t="array" ref="AN313">IF(ROUND(AE313,0)=0,0,LOOKUP(2,1/(F313:AC313&lt;&gt;""),F313:AC313))</f>
        <v>963340.97287652455</v>
      </c>
      <c r="AO313" s="221">
        <f t="shared" si="85"/>
        <v>4784209.0523432875</v>
      </c>
      <c r="AP313" s="79"/>
      <c r="AQ313" s="20"/>
      <c r="AR313" s="245">
        <f>IF(ISNA(VLOOKUP($A313,'Success Asset Classes'!$B$15:$AA$114,'Success Asset Classes'!$AA$1,FALSE)),0,VLOOKUP($A313,'Success Asset Classes'!$B$15:$AA$114,'Success Asset Classes'!$AA$1,FALSE))</f>
        <v>1</v>
      </c>
      <c r="AS313" s="230">
        <f>IF($AR313=0,VLOOKUP(MID($A313,4,5),'Project splits'!$C$5:$AM$346,AS$22,FALSE),IF(ISNA(VLOOKUP($A313,'Success Asset Classes'!$B$15:$BD$377,AS$21,FALSE)),VLOOKUP(MID($A313,4,5),'Project splits'!$C$5:$AM$346,AS$22,FALSE),VLOOKUP($A313,'Success Asset Classes'!$B$15:$BD$377,AS$21,FALSE)))</f>
        <v>0</v>
      </c>
      <c r="AT313" s="230">
        <f>IF($AR313=0,VLOOKUP(MID($A313,4,5),'Project splits'!$C$5:$AM$346,AT$22,FALSE),IF(ISNA(VLOOKUP($A313,'Success Asset Classes'!$B$15:$BD$377,AT$21,FALSE)),VLOOKUP(MID($A313,4,5),'Project splits'!$C$5:$AM$346,AT$22,FALSE),VLOOKUP($A313,'Success Asset Classes'!$B$15:$BD$377,AT$21,FALSE)))</f>
        <v>0</v>
      </c>
      <c r="AU313" s="230">
        <f>IF($AR313=0,VLOOKUP(MID($A313,4,5),'Project splits'!$C$5:$AM$346,AU$22,FALSE),IF(ISNA(VLOOKUP($A313,'Success Asset Classes'!$B$15:$BD$377,AU$21,FALSE)),VLOOKUP(MID($A313,4,5),'Project splits'!$C$5:$AM$346,AU$22,FALSE),VLOOKUP($A313,'Success Asset Classes'!$B$15:$BD$377,AU$21,FALSE)))</f>
        <v>0</v>
      </c>
      <c r="AV313" s="230">
        <f>IF($AR313=0,VLOOKUP(MID($A313,4,5),'Project splits'!$C$5:$AM$346,AV$22,FALSE),IF(ISNA(VLOOKUP($A313,'Success Asset Classes'!$B$15:$BD$377,AV$21,FALSE)),VLOOKUP(MID($A313,4,5),'Project splits'!$C$5:$AM$346,AV$22,FALSE),VLOOKUP($A313,'Success Asset Classes'!$B$15:$BD$377,AV$21,FALSE)))</f>
        <v>1</v>
      </c>
      <c r="AW313" s="230">
        <f>IF($AR313=0,VLOOKUP(MID($A313,4,5),'Project splits'!$C$5:$AM$346,AW$22,FALSE),IF(ISNA(VLOOKUP($A313,'Success Asset Classes'!$B$15:$BD$377,AW$21,FALSE)),VLOOKUP(MID($A313,4,5),'Project splits'!$C$5:$AM$346,AW$22,FALSE),VLOOKUP($A313,'Success Asset Classes'!$B$15:$BD$377,AW$21,FALSE)))</f>
        <v>0</v>
      </c>
      <c r="AX313" s="230">
        <f>IF($AR313=0,VLOOKUP(MID($A313,4,5),'Project splits'!$C$5:$AM$346,AX$22,FALSE),IF(ISNA(VLOOKUP($A313,'Success Asset Classes'!$B$15:$BD$377,AX$21,FALSE)),VLOOKUP(MID($A313,4,5),'Project splits'!$C$5:$AM$346,AX$22,FALSE),VLOOKUP($A313,'Success Asset Classes'!$B$15:$BD$377,AX$21,FALSE)))</f>
        <v>0</v>
      </c>
      <c r="AY313" s="230">
        <f>IF($AR313=0,VLOOKUP(MID($A313,4,5),'Project splits'!$C$5:$AM$346,AY$22,FALSE),IF(ISNA(VLOOKUP($A313,'Success Asset Classes'!$B$15:$BD$377,AY$21,FALSE)),VLOOKUP(MID($A313,4,5),'Project splits'!$C$5:$AM$346,AY$22,FALSE),VLOOKUP($A313,'Success Asset Classes'!$B$15:$BD$377,AY$21,FALSE)))</f>
        <v>0</v>
      </c>
      <c r="AZ313" s="230">
        <f>IF($AR313=0,VLOOKUP(MID($A313,4,5),'Project splits'!$C$5:$AM$346,AZ$22,FALSE),IF(ISNA(VLOOKUP($A313,'Success Asset Classes'!$B$15:$BD$377,AZ$21,FALSE)),VLOOKUP(MID($A313,4,5),'Project splits'!$C$5:$AM$346,AZ$22,FALSE),VLOOKUP($A313,'Success Asset Classes'!$B$15:$BD$377,AZ$21,FALSE)))</f>
        <v>0</v>
      </c>
      <c r="BA313" s="230">
        <f>IF($AR313=0,VLOOKUP(MID($A313,4,5),'Project splits'!$C$5:$AM$346,BA$22,FALSE),IF(ISNA(VLOOKUP($A313,'Success Asset Classes'!$B$15:$BD$377,BA$21,FALSE)),VLOOKUP(MID($A313,4,5),'Project splits'!$C$5:$AM$346,BA$22,FALSE),VLOOKUP($A313,'Success Asset Classes'!$B$15:$BD$377,BA$21,FALSE)))</f>
        <v>0</v>
      </c>
      <c r="BB313" s="230">
        <f>IF($AR313=0,VLOOKUP(MID($A313,4,5),'Project splits'!$C$5:$AM$346,BB$22,FALSE),IF(ISNA(VLOOKUP($A313,'Success Asset Classes'!$B$15:$BD$377,BB$21,FALSE)),VLOOKUP(MID($A313,4,5),'Project splits'!$C$5:$AM$346,BB$22,FALSE),VLOOKUP($A313,'Success Asset Classes'!$B$15:$BD$377,BB$21,FALSE)))</f>
        <v>0</v>
      </c>
      <c r="BC313" s="230">
        <f>IF($AR313=0,VLOOKUP(MID($A313,4,5),'Project splits'!$C$5:$AM$346,BC$22,FALSE),IF(ISNA(VLOOKUP($A313,'Success Asset Classes'!$B$15:$BD$377,BC$21,FALSE)),VLOOKUP(MID($A313,4,5),'Project splits'!$C$5:$AM$346,BC$22,FALSE),VLOOKUP($A313,'Success Asset Classes'!$B$15:$BD$377,BC$21,FALSE)))</f>
        <v>0</v>
      </c>
      <c r="BD313" s="230">
        <f>IF($AR313=0,VLOOKUP(MID($A313,4,5),'Project splits'!$C$5:$AM$346,BD$22,FALSE),IF(ISNA(VLOOKUP($A313,'Success Asset Classes'!$B$15:$BD$377,BD$21,FALSE)),VLOOKUP(MID($A313,4,5),'Project splits'!$C$5:$AM$346,BD$22,FALSE),VLOOKUP($A313,'Success Asset Classes'!$B$15:$BD$377,BD$21,FALSE)))</f>
        <v>0</v>
      </c>
      <c r="BE313" s="230">
        <f>IF($AR313=0,VLOOKUP(MID($A313,4,5),'Project splits'!$C$5:$AM$346,BE$22,FALSE),IF(ISNA(VLOOKUP($A313,'Success Asset Classes'!$B$15:$BD$377,BE$21,FALSE)),VLOOKUP(MID($A313,4,5),'Project splits'!$C$5:$AM$346,BE$22,FALSE),VLOOKUP($A313,'Success Asset Classes'!$B$15:$BD$377,BE$21,FALSE)))</f>
        <v>0</v>
      </c>
      <c r="BF313" s="230">
        <f>IF($AR313=0,VLOOKUP(MID($A313,4,5),'Project splits'!$C$5:$AM$346,BF$22,FALSE),IF(ISNA(VLOOKUP($A313,'Success Asset Classes'!$B$15:$BD$377,BF$21,FALSE)),VLOOKUP(MID($A313,4,5),'Project splits'!$C$5:$AM$346,BF$22,FALSE),VLOOKUP($A313,'Success Asset Classes'!$B$15:$BD$377,BF$21,FALSE)))</f>
        <v>0</v>
      </c>
      <c r="BG313" s="230">
        <f>IF($AR313=0,VLOOKUP(MID($A313,4,5),'Project splits'!$C$5:$AM$346,BG$22,FALSE),IF(ISNA(VLOOKUP($A313,'Success Asset Classes'!$B$15:$BD$377,BG$21,FALSE)),VLOOKUP(MID($A313,4,5),'Project splits'!$C$5:$AM$346,BG$22,FALSE),VLOOKUP($A313,'Success Asset Classes'!$B$15:$BD$377,BG$21,FALSE)))</f>
        <v>0</v>
      </c>
      <c r="BH313" s="230">
        <f>IF($AR313=0,VLOOKUP(MID($A313,4,5),'Project splits'!$C$5:$AM$346,BH$22,FALSE),IF(ISNA(VLOOKUP($A313,'Success Asset Classes'!$B$15:$BD$377,BH$21,FALSE)),VLOOKUP(MID($A313,4,5),'Project splits'!$C$5:$AM$346,BH$22,FALSE),VLOOKUP($A313,'Success Asset Classes'!$B$15:$BD$377,BH$21,FALSE)))</f>
        <v>0</v>
      </c>
      <c r="BI313" s="230">
        <f>IF($AR313=0,VLOOKUP(MID($A313,4,5),'Project splits'!$C$5:$AM$346,BI$22,FALSE),IF(ISNA(VLOOKUP($A313,'Success Asset Classes'!$B$15:$BD$377,BI$21,FALSE)),VLOOKUP(MID($A313,4,5),'Project splits'!$C$5:$AM$346,BI$22,FALSE),VLOOKUP($A313,'Success Asset Classes'!$B$15:$BD$377,BI$21,FALSE)))</f>
        <v>0</v>
      </c>
      <c r="BJ313" s="230">
        <f>IF($AR313=0,VLOOKUP(MID($A313,4,5),'Project splits'!$C$5:$AM$346,BJ$22,FALSE),IF(ISNA(VLOOKUP($A313,'Success Asset Classes'!$B$15:$BD$377,BJ$21,FALSE)),VLOOKUP(MID($A313,4,5),'Project splits'!$C$5:$AM$346,BJ$22,FALSE),VLOOKUP($A313,'Success Asset Classes'!$B$15:$BD$377,BJ$21,FALSE)))</f>
        <v>0</v>
      </c>
      <c r="BK313" s="230">
        <f>IF($AR313=0,VLOOKUP(MID($A313,4,5),'Project splits'!$C$5:$AM$346,BK$22,FALSE),IF(ISNA(VLOOKUP($A313,'Success Asset Classes'!$B$15:$BD$377,BK$21,FALSE)),VLOOKUP(MID($A313,4,5),'Project splits'!$C$5:$AM$346,BK$22,FALSE),VLOOKUP($A313,'Success Asset Classes'!$B$15:$BD$377,BK$21,FALSE)))</f>
        <v>0</v>
      </c>
      <c r="BL313" s="230">
        <f>IF($AR313=0,VLOOKUP(MID($A313,4,5),'Project splits'!$C$5:$AM$346,BL$22,FALSE),IF(ISNA(VLOOKUP($A313,'Success Asset Classes'!$B$15:$BD$377,BL$21,FALSE)),VLOOKUP(MID($A313,4,5),'Project splits'!$C$5:$AM$346,BL$22,FALSE),VLOOKUP($A313,'Success Asset Classes'!$B$15:$BD$377,BL$21,FALSE)))</f>
        <v>0</v>
      </c>
      <c r="BM313" s="230">
        <f>IF($AR313=0,VLOOKUP(MID($A313,4,5),'Project splits'!$C$5:$AM$346,BM$22,FALSE),IF(ISNA(VLOOKUP($A313,'Success Asset Classes'!$B$15:$BD$377,BM$21,FALSE)),VLOOKUP(MID($A313,4,5),'Project splits'!$C$5:$AM$346,BM$22,FALSE),VLOOKUP($A313,'Success Asset Classes'!$B$15:$BD$377,BM$21,FALSE)))</f>
        <v>0</v>
      </c>
      <c r="BN313" s="230">
        <f>IF($AR313=0,VLOOKUP(MID($A313,4,5),'Project splits'!$C$5:$AM$346,BN$22,FALSE),IF(ISNA(VLOOKUP($A313,'Success Asset Classes'!$B$15:$BD$377,BN$21,FALSE)),VLOOKUP(MID($A313,4,5),'Project splits'!$C$5:$AM$346,BN$22,FALSE),VLOOKUP($A313,'Success Asset Classes'!$B$15:$BD$377,BN$21,FALSE)))</f>
        <v>0</v>
      </c>
      <c r="BO313" s="230">
        <f>IF($AR313=0,VLOOKUP(MID($A313,4,5),'Project splits'!$C$5:$AM$346,BO$22,FALSE),IF(ISNA(VLOOKUP($A313,'Success Asset Classes'!$B$15:$BD$377,BO$21,FALSE)),VLOOKUP(MID($A313,4,5),'Project splits'!$C$5:$AM$346,BO$22,FALSE),VLOOKUP($A313,'Success Asset Classes'!$B$15:$BD$377,BO$21,FALSE)))</f>
        <v>0</v>
      </c>
      <c r="BP313" s="230">
        <f>IF($AR313=0,VLOOKUP(MID($A313,4,5),'Project splits'!$C$5:$AM$346,BP$22,FALSE),IF(ISNA(VLOOKUP($A313,'Success Asset Classes'!$B$15:$BD$377,BP$21,FALSE)),VLOOKUP(MID($A313,4,5),'Project splits'!$C$5:$AM$346,BP$22,FALSE),VLOOKUP($A313,'Success Asset Classes'!$B$15:$BD$377,BP$21,FALSE)))</f>
        <v>0</v>
      </c>
      <c r="BQ313" s="230">
        <f>IF($AR313=0,VLOOKUP(MID($A313,4,5),'Project splits'!$C$5:$AM$346,BQ$22,FALSE),IF(ISNA(VLOOKUP($A313,'Success Asset Classes'!$B$15:$BD$377,BQ$21,FALSE)),VLOOKUP(MID($A313,4,5),'Project splits'!$C$5:$AM$346,BQ$22,FALSE),VLOOKUP($A313,'Success Asset Classes'!$B$15:$BD$377,BQ$21,FALSE)))</f>
        <v>0</v>
      </c>
      <c r="BR313" s="230">
        <f>IF($AR313=0,VLOOKUP(MID($A313,4,5),'Project splits'!$C$5:$AM$346,BR$22,FALSE),IF(ISNA(VLOOKUP($A313,'Success Asset Classes'!$B$15:$BD$377,BR$21,FALSE)),VLOOKUP(MID($A313,4,5),'Project splits'!$C$5:$AM$346,BR$22,FALSE),VLOOKUP($A313,'Success Asset Classes'!$B$15:$BD$377,BR$21,FALSE)))</f>
        <v>0</v>
      </c>
      <c r="BS313" s="247">
        <f t="shared" si="81"/>
        <v>1</v>
      </c>
      <c r="BT313" s="249">
        <f>1+IF(ISNA(VLOOKUP($A313,'Project labour content'!$A$7:$D$255,'Project labour content'!$D$1,FALSE)),VLOOKUP($D313,'Project labour content'!$F$6:$G$15,'Project labour content'!$G$1,FALSE),VLOOKUP($A313,'Project labour content'!$A$7:$D$255,'Project labour content'!$D$1,FALSE))*LabEsc22*1</f>
        <v>1.0037745457089746</v>
      </c>
      <c r="BU313" s="249">
        <f>1+IF(ISNA(VLOOKUP($A313,'Project labour content'!$A$7:$D$255,'Project labour content'!$D$1,FALSE)),VLOOKUP($D313,'Project labour content'!$F$6:$G$15,'Project labour content'!$G$1,FALSE),VLOOKUP($A313,'Project labour content'!$A$7:$D$255,'Project labour content'!$D$1,FALSE))*LabEsc23*1</f>
        <v>1.0075672092373522</v>
      </c>
      <c r="BV313" s="249">
        <f>1+IF(ISNA(VLOOKUP($A313,'Project labour content'!$A$7:$D$255,'Project labour content'!$D$1,FALSE)),VLOOKUP($D313,'Project labour content'!$F$6:$G$15,'Project labour content'!$G$1,FALSE),VLOOKUP($A313,'Project labour content'!$A$7:$D$255,'Project labour content'!$D$1,FALSE))*LabEsc24*1</f>
        <v>1.0111398982810842</v>
      </c>
      <c r="BW313" s="249">
        <f>1+IF(ISNA(VLOOKUP($A313,'Project labour content'!$A$7:$D$255,'Project labour content'!$D$1,FALSE)),VLOOKUP($D313,'Project labour content'!$F$6:$G$15,'Project labour content'!$G$1,FALSE),VLOOKUP($A313,'Project labour content'!$A$7:$D$255,'Project labour content'!$D$1,FALSE))*LabEsc25*1</f>
        <v>1.0159249198069891</v>
      </c>
      <c r="BX313" s="249">
        <f>1+IF(ISNA(VLOOKUP($A313,'Project labour content'!$A$7:$D$255,'Project labour content'!$D$1,FALSE)),VLOOKUP($D313,'Project labour content'!$F$6:$G$15,'Project labour content'!$G$1,FALSE),VLOOKUP($A313,'Project labour content'!$A$7:$D$255,'Project labour content'!$D$1,FALSE))*LabEsc26*1</f>
        <v>1.0211397957666375</v>
      </c>
      <c r="BY313" s="249">
        <f>1+IF(ISNA(VLOOKUP($A313,'Project labour content'!$A$7:$D$255,'Project labour content'!$D$1,FALSE)),VLOOKUP($D313,'Project labour content'!$F$6:$G$15,'Project labour content'!$G$1,FALSE),VLOOKUP($A313,'Project labour content'!$A$7:$D$255,'Project labour content'!$D$1,FALSE))*LabEsc27*1</f>
        <v>1.0243698097071829</v>
      </c>
      <c r="BZ313" s="249">
        <f>1+IF(ISNA(VLOOKUP($A313,'Project labour content'!$A$7:$D$255,'Project labour content'!$D$1,FALSE)),VLOOKUP($D313,'Project labour content'!$F$6:$G$15,'Project labour content'!$G$1,FALSE),VLOOKUP($A313,'Project labour content'!$A$7:$D$255,'Project labour content'!$D$1,FALSE))*LabEsc28*1</f>
        <v>1.0268020102044135</v>
      </c>
      <c r="CA313" s="249">
        <f>1+IF(ISNA(VLOOKUP($A313,'Project labour content'!$A$7:$D$255,'Project labour content'!$D$1,FALSE)),VLOOKUP($D313,'Project labour content'!$F$6:$G$15,'Project labour content'!$G$1,FALSE),VLOOKUP($A313,'Project labour content'!$A$7:$D$255,'Project labour content'!$D$1,FALSE))*LabEsc29*1</f>
        <v>1.0307052055623696</v>
      </c>
      <c r="CB313" s="250" t="str">
        <f>IF(ISNA(VLOOKUP($A313,'Project labour content'!$A$7:$D$255,'Project labour content'!$D$1,FALSE)),"Category","Project")</f>
        <v>Project</v>
      </c>
      <c r="CD313" s="247" t="str">
        <f t="shared" si="82"/>
        <v>15180</v>
      </c>
      <c r="CE313" s="3"/>
    </row>
    <row r="314" spans="1:83" x14ac:dyDescent="0.15">
      <c r="A314" s="11" t="s">
        <v>925</v>
      </c>
      <c r="B314" s="11" t="str">
        <f>VLOOKUP($A314,'Incurred Real 2022$'!$A$25:$AC$426,'Incurred Real 2022$'!B$1,FALSE)</f>
        <v>Minor Business Systems Upgrade 2024-2028</v>
      </c>
      <c r="C314" s="11" t="str">
        <f>VLOOKUP($A314,'Incurred Real 2022$'!$A$25:$AC$426,'Incurred Real 2022$'!C$1,FALSE)</f>
        <v>ExAnte</v>
      </c>
      <c r="D314" s="11" t="str">
        <f>VLOOKUP($A314,'Incurred Real 2022$'!$A$25:$AC$426,'Incurred Real 2022$'!D$1,FALSE)</f>
        <v>Information Technology</v>
      </c>
      <c r="E314" s="11" t="str">
        <f>VLOOKUP($A314,'Incurred Real 2022$'!$A$25:$AC$426,'Incurred Real 2022$'!E$1,FALSE)</f>
        <v>Potential</v>
      </c>
      <c r="F314" s="105" t="str">
        <f>IF(VLOOKUP($A314,'Incurred Real 2022$'!$A$25:$AC$426,'Incurred Real 2022$'!F$1,FALSE)=0,"",VLOOKUP($A314,'Incurred Real 2022$'!$A$25:$AC$426,'Incurred Real 2022$'!F$1,FALSE))</f>
        <v/>
      </c>
      <c r="G314" s="105" t="str">
        <f>IF(VLOOKUP($A314,'Incurred Real 2022$'!$A$25:$AC$426,'Incurred Real 2022$'!G$1,FALSE)=0,"",VLOOKUP($A314,'Incurred Real 2022$'!$A$25:$AC$426,'Incurred Real 2022$'!G$1,FALSE))</f>
        <v/>
      </c>
      <c r="H314" s="105" t="str">
        <f>IF(VLOOKUP($A314,'Incurred Real 2022$'!$A$25:$AC$426,'Incurred Real 2022$'!H$1,FALSE)=0,"",VLOOKUP($A314,'Incurred Real 2022$'!$A$25:$AC$426,'Incurred Real 2022$'!H$1,FALSE))</f>
        <v/>
      </c>
      <c r="I314" s="105" t="str">
        <f>IF(VLOOKUP($A314,'Incurred Real 2022$'!$A$25:$AC$426,'Incurred Real 2022$'!I$1,FALSE)=0,"",VLOOKUP($A314,'Incurred Real 2022$'!$A$25:$AC$426,'Incurred Real 2022$'!I$1,FALSE))</f>
        <v/>
      </c>
      <c r="J314" s="105" t="str">
        <f>IF(VLOOKUP($A314,'Incurred Real 2022$'!$A$25:$AC$426,'Incurred Real 2022$'!J$1,FALSE)=0,"",VLOOKUP($A314,'Incurred Real 2022$'!$A$25:$AC$426,'Incurred Real 2022$'!J$1,FALSE))</f>
        <v/>
      </c>
      <c r="K314" s="105" t="str">
        <f>IF(VLOOKUP($A314,'Incurred Real 2022$'!$A$25:$AC$426,'Incurred Real 2022$'!K$1,FALSE)=0,"",VLOOKUP($A314,'Incurred Real 2022$'!$A$25:$AC$426,'Incurred Real 2022$'!K$1,FALSE))</f>
        <v/>
      </c>
      <c r="L314" s="105" t="str">
        <f>IF(VLOOKUP($A314,'Incurred Real 2022$'!$A$25:$AC$426,'Incurred Real 2022$'!L$1,FALSE)=0,"",VLOOKUP($A314,'Incurred Real 2022$'!$A$25:$AC$426,'Incurred Real 2022$'!L$1,FALSE))</f>
        <v/>
      </c>
      <c r="M314" s="105" t="str">
        <f>IF(VLOOKUP($A314,'Incurred Real 2022$'!$A$25:$AC$426,'Incurred Real 2022$'!M$1,FALSE)=0,"",VLOOKUP($A314,'Incurred Real 2022$'!$A$25:$AC$426,'Incurred Real 2022$'!M$1,FALSE))</f>
        <v/>
      </c>
      <c r="N314" s="105" t="str">
        <f>IF(VLOOKUP($A314,'Incurred Real 2022$'!$A$25:$AC$426,'Incurred Real 2022$'!N$1,FALSE)=0,"",VLOOKUP($A314,'Incurred Real 2022$'!$A$25:$AC$426,'Incurred Real 2022$'!N$1,FALSE))</f>
        <v/>
      </c>
      <c r="O314" s="105" t="str">
        <f>IF(VLOOKUP($A314,'Incurred Real 2022$'!$A$25:$AC$426,'Incurred Real 2022$'!O$1,FALSE)=0,"",VLOOKUP($A314,'Incurred Real 2022$'!$A$25:$AC$426,'Incurred Real 2022$'!O$1,FALSE))</f>
        <v/>
      </c>
      <c r="P314" s="105" t="str">
        <f>IF(VLOOKUP($A314,'Incurred Real 2022$'!$A$25:$AC$426,'Incurred Real 2022$'!P$1,FALSE)=0,"",VLOOKUP($A314,'Incurred Real 2022$'!$A$25:$AC$426,'Incurred Real 2022$'!P$1,FALSE))</f>
        <v/>
      </c>
      <c r="Q314" s="105" t="str">
        <f>IF(VLOOKUP($A314,'Incurred Real 2022$'!$A$25:$AC$426,'Incurred Real 2022$'!Q$1,FALSE)=0,"",VLOOKUP($A314,'Incurred Real 2022$'!$A$25:$AC$426,'Incurred Real 2022$'!Q$1,FALSE))</f>
        <v/>
      </c>
      <c r="R314" s="105" t="str">
        <f>IF(VLOOKUP($A314,'Incurred Real 2022$'!$A$25:$AC$426,'Incurred Real 2022$'!R$1,FALSE)=0,"",VLOOKUP($A314,'Incurred Real 2022$'!$A$25:$AC$426,'Incurred Real 2022$'!R$1,FALSE))</f>
        <v/>
      </c>
      <c r="S314" s="105" t="str">
        <f>IF(VLOOKUP($A314,'Incurred Real 2022$'!$A$25:$AC$426,'Incurred Real 2022$'!S$1,FALSE)=0,"",VLOOKUP($A314,'Incurred Real 2022$'!$A$25:$AC$426,'Incurred Real 2022$'!S$1,FALSE))</f>
        <v/>
      </c>
      <c r="T314" s="105" t="str">
        <f>IF(VLOOKUP($A314,'Incurred Real 2022$'!$A$25:$AC$426,'Incurred Real 2022$'!T$1,FALSE)=0,"",VLOOKUP($A314,'Incurred Real 2022$'!$A$25:$AC$426,'Incurred Real 2022$'!T$1,FALSE))</f>
        <v/>
      </c>
      <c r="U314" s="105" t="str">
        <f>IF(VLOOKUP($A314,'Incurred Real 2022$'!$A$25:$AC$426,'Incurred Real 2022$'!U$1,FALSE)=0,"",VLOOKUP($A314,'Incurred Real 2022$'!$A$25:$AC$426,'Incurred Real 2022$'!U$1,FALSE))</f>
        <v/>
      </c>
      <c r="V314" s="13" t="str">
        <f>IF(ISTEXT(VLOOKUP($A314,'Incurred Real 2022$'!$A$25:$AC$426,'Incurred Real 2022$'!V$1,FALSE)),"",(VLOOKUP($A314,'Incurred Real 2022$'!$A$25:$AC$426,'Incurred Real 2022$'!V$1,FALSE))*BT314*Incurred_Real!V$15)</f>
        <v/>
      </c>
      <c r="W314" s="13" t="str">
        <f>IF(ISTEXT(VLOOKUP($A314,'Incurred Real 2022$'!$A$25:$AC$426,'Incurred Real 2022$'!W$1,FALSE)),"",(VLOOKUP($A314,'Incurred Real 2022$'!$A$25:$AC$426,'Incurred Real 2022$'!W$1,FALSE))*BU314*Incurred_Real!W$15)</f>
        <v/>
      </c>
      <c r="X314" s="220">
        <f>IF(ISTEXT(VLOOKUP($A314,'Incurred Real 2022$'!$A$25:$AC$426,'Incurred Real 2022$'!X$1,FALSE)),"",(VLOOKUP($A314,'Incurred Real 2022$'!$A$25:$AC$426,'Incurred Real 2022$'!X$1,FALSE))*BV314*Incurred_Real!X$15)</f>
        <v>582273.34617642383</v>
      </c>
      <c r="Y314" s="217">
        <f>IF(ISTEXT(VLOOKUP($A314,'Incurred Real 2022$'!$A$25:$AC$426,'Incurred Real 2022$'!Y$1,FALSE)),"",(VLOOKUP($A314,'Incurred Real 2022$'!$A$25:$AC$426,'Incurred Real 2022$'!Y$1,FALSE))*BW314*Incurred_Real!Y$15)</f>
        <v>585076.63009619247</v>
      </c>
      <c r="Z314" s="13">
        <f>IF(ISTEXT(VLOOKUP($A314,'Incurred Real 2022$'!$A$25:$AC$426,'Incurred Real 2022$'!Z$1,FALSE)),"",(VLOOKUP($A314,'Incurred Real 2022$'!$A$25:$AC$426,'Incurred Real 2022$'!Z$1,FALSE))*BX314*Incurred_Real!Z$15)</f>
        <v>588131.15477930033</v>
      </c>
      <c r="AA314" s="13">
        <f>IF(ISTEXT(VLOOKUP($A314,'Incurred Real 2022$'!$A$25:$AC$426,'Incurred Real 2022$'!AA$1,FALSE)),"",(VLOOKUP($A314,'Incurred Real 2022$'!$A$25:$AC$426,'Incurred Real 2022$'!AA$1,FALSE))*BY314*Incurred_Real!AA$15)</f>
        <v>590023.08037532982</v>
      </c>
      <c r="AB314" s="13">
        <f>IF(ISTEXT(VLOOKUP($A314,'Incurred Real 2022$'!$A$25:$AC$426,'Incurred Real 2022$'!AB$1,FALSE)),"",(VLOOKUP($A314,'Incurred Real 2022$'!$A$25:$AC$426,'Incurred Real 2022$'!AB$1,FALSE))*BZ314*Incurred_Real!AB$15)</f>
        <v>591448.2479858998</v>
      </c>
      <c r="AC314" s="13" t="str">
        <f>IF(ISTEXT(VLOOKUP($A314,'Incurred Real 2022$'!$A$25:$AC$426,'Incurred Real 2022$'!AC$1,FALSE)),"",(VLOOKUP($A314,'Incurred Real 2022$'!$A$25:$AC$426,'Incurred Real 2022$'!AC$1,FALSE))*CA314*Incurred_Real!AC$15)</f>
        <v/>
      </c>
      <c r="AD314" s="221">
        <f t="shared" si="77"/>
        <v>2936952.4594131461</v>
      </c>
      <c r="AE314" s="221">
        <f t="shared" si="78"/>
        <v>2936952.4594131461</v>
      </c>
      <c r="AF314" s="239">
        <f t="shared" si="83"/>
        <v>3306714.5004544775</v>
      </c>
      <c r="AG314" s="222">
        <f t="shared" si="79"/>
        <v>3306714.5004544775</v>
      </c>
      <c r="AH314" s="223">
        <f t="shared" si="86"/>
        <v>1</v>
      </c>
      <c r="AI314" s="224">
        <f t="shared" si="80"/>
        <v>2028</v>
      </c>
      <c r="AJ314" s="225" t="str">
        <f>VLOOKUP($A314,Project_Commissioning!$C$4:$H$355,Project_Commissioning!F$1,FALSE)</f>
        <v/>
      </c>
      <c r="AK314" s="226">
        <f>VLOOKUP($A314,Project_Commissioning!$C$4:$H$355,Project_Commissioning!G$1,FALSE)</f>
        <v>2028</v>
      </c>
      <c r="AL314" s="225" t="str">
        <f>IF(VLOOKUP($A314,Project_Commissioning!$C$4:$H$355,Project_Commissioning!H$1,FALSE)=0,"",VLOOKUP($A314,Project_Commissioning!$C$4:$H$355,Project_Commissioning!H$1,FALSE))</f>
        <v/>
      </c>
      <c r="AM314" s="237">
        <f t="shared" si="84"/>
        <v>2936952.4594131461</v>
      </c>
      <c r="AN314" s="221" cm="1">
        <f t="array" ref="AN314">IF(ROUND(AE314,0)=0,0,LOOKUP(2,1/(F314:AC314&lt;&gt;""),F314:AC314))</f>
        <v>591448.2479858998</v>
      </c>
      <c r="AO314" s="221">
        <f t="shared" si="85"/>
        <v>2936952.4594131461</v>
      </c>
      <c r="AP314" s="79"/>
      <c r="AQ314" s="20"/>
      <c r="AR314" s="245">
        <f>IF(ISNA(VLOOKUP($A314,'Success Asset Classes'!$B$15:$AA$114,'Success Asset Classes'!$AA$1,FALSE)),0,VLOOKUP($A314,'Success Asset Classes'!$B$15:$AA$114,'Success Asset Classes'!$AA$1,FALSE))</f>
        <v>1</v>
      </c>
      <c r="AS314" s="230">
        <f>IF($AR314=0,VLOOKUP(MID($A314,4,5),'Project splits'!$C$5:$AM$346,AS$22,FALSE),IF(ISNA(VLOOKUP($A314,'Success Asset Classes'!$B$15:$BD$377,AS$21,FALSE)),VLOOKUP(MID($A314,4,5),'Project splits'!$C$5:$AM$346,AS$22,FALSE),VLOOKUP($A314,'Success Asset Classes'!$B$15:$BD$377,AS$21,FALSE)))</f>
        <v>0</v>
      </c>
      <c r="AT314" s="230">
        <f>IF($AR314=0,VLOOKUP(MID($A314,4,5),'Project splits'!$C$5:$AM$346,AT$22,FALSE),IF(ISNA(VLOOKUP($A314,'Success Asset Classes'!$B$15:$BD$377,AT$21,FALSE)),VLOOKUP(MID($A314,4,5),'Project splits'!$C$5:$AM$346,AT$22,FALSE),VLOOKUP($A314,'Success Asset Classes'!$B$15:$BD$377,AT$21,FALSE)))</f>
        <v>0</v>
      </c>
      <c r="AU314" s="230">
        <f>IF($AR314=0,VLOOKUP(MID($A314,4,5),'Project splits'!$C$5:$AM$346,AU$22,FALSE),IF(ISNA(VLOOKUP($A314,'Success Asset Classes'!$B$15:$BD$377,AU$21,FALSE)),VLOOKUP(MID($A314,4,5),'Project splits'!$C$5:$AM$346,AU$22,FALSE),VLOOKUP($A314,'Success Asset Classes'!$B$15:$BD$377,AU$21,FALSE)))</f>
        <v>0</v>
      </c>
      <c r="AV314" s="230">
        <f>IF($AR314=0,VLOOKUP(MID($A314,4,5),'Project splits'!$C$5:$AM$346,AV$22,FALSE),IF(ISNA(VLOOKUP($A314,'Success Asset Classes'!$B$15:$BD$377,AV$21,FALSE)),VLOOKUP(MID($A314,4,5),'Project splits'!$C$5:$AM$346,AV$22,FALSE),VLOOKUP($A314,'Success Asset Classes'!$B$15:$BD$377,AV$21,FALSE)))</f>
        <v>1</v>
      </c>
      <c r="AW314" s="230">
        <f>IF($AR314=0,VLOOKUP(MID($A314,4,5),'Project splits'!$C$5:$AM$346,AW$22,FALSE),IF(ISNA(VLOOKUP($A314,'Success Asset Classes'!$B$15:$BD$377,AW$21,FALSE)),VLOOKUP(MID($A314,4,5),'Project splits'!$C$5:$AM$346,AW$22,FALSE),VLOOKUP($A314,'Success Asset Classes'!$B$15:$BD$377,AW$21,FALSE)))</f>
        <v>0</v>
      </c>
      <c r="AX314" s="230">
        <f>IF($AR314=0,VLOOKUP(MID($A314,4,5),'Project splits'!$C$5:$AM$346,AX$22,FALSE),IF(ISNA(VLOOKUP($A314,'Success Asset Classes'!$B$15:$BD$377,AX$21,FALSE)),VLOOKUP(MID($A314,4,5),'Project splits'!$C$5:$AM$346,AX$22,FALSE),VLOOKUP($A314,'Success Asset Classes'!$B$15:$BD$377,AX$21,FALSE)))</f>
        <v>0</v>
      </c>
      <c r="AY314" s="230">
        <f>IF($AR314=0,VLOOKUP(MID($A314,4,5),'Project splits'!$C$5:$AM$346,AY$22,FALSE),IF(ISNA(VLOOKUP($A314,'Success Asset Classes'!$B$15:$BD$377,AY$21,FALSE)),VLOOKUP(MID($A314,4,5),'Project splits'!$C$5:$AM$346,AY$22,FALSE),VLOOKUP($A314,'Success Asset Classes'!$B$15:$BD$377,AY$21,FALSE)))</f>
        <v>0</v>
      </c>
      <c r="AZ314" s="230">
        <f>IF($AR314=0,VLOOKUP(MID($A314,4,5),'Project splits'!$C$5:$AM$346,AZ$22,FALSE),IF(ISNA(VLOOKUP($A314,'Success Asset Classes'!$B$15:$BD$377,AZ$21,FALSE)),VLOOKUP(MID($A314,4,5),'Project splits'!$C$5:$AM$346,AZ$22,FALSE),VLOOKUP($A314,'Success Asset Classes'!$B$15:$BD$377,AZ$21,FALSE)))</f>
        <v>0</v>
      </c>
      <c r="BA314" s="230">
        <f>IF($AR314=0,VLOOKUP(MID($A314,4,5),'Project splits'!$C$5:$AM$346,BA$22,FALSE),IF(ISNA(VLOOKUP($A314,'Success Asset Classes'!$B$15:$BD$377,BA$21,FALSE)),VLOOKUP(MID($A314,4,5),'Project splits'!$C$5:$AM$346,BA$22,FALSE),VLOOKUP($A314,'Success Asset Classes'!$B$15:$BD$377,BA$21,FALSE)))</f>
        <v>0</v>
      </c>
      <c r="BB314" s="230">
        <f>IF($AR314=0,VLOOKUP(MID($A314,4,5),'Project splits'!$C$5:$AM$346,BB$22,FALSE),IF(ISNA(VLOOKUP($A314,'Success Asset Classes'!$B$15:$BD$377,BB$21,FALSE)),VLOOKUP(MID($A314,4,5),'Project splits'!$C$5:$AM$346,BB$22,FALSE),VLOOKUP($A314,'Success Asset Classes'!$B$15:$BD$377,BB$21,FALSE)))</f>
        <v>0</v>
      </c>
      <c r="BC314" s="230">
        <f>IF($AR314=0,VLOOKUP(MID($A314,4,5),'Project splits'!$C$5:$AM$346,BC$22,FALSE),IF(ISNA(VLOOKUP($A314,'Success Asset Classes'!$B$15:$BD$377,BC$21,FALSE)),VLOOKUP(MID($A314,4,5),'Project splits'!$C$5:$AM$346,BC$22,FALSE),VLOOKUP($A314,'Success Asset Classes'!$B$15:$BD$377,BC$21,FALSE)))</f>
        <v>0</v>
      </c>
      <c r="BD314" s="230">
        <f>IF($AR314=0,VLOOKUP(MID($A314,4,5),'Project splits'!$C$5:$AM$346,BD$22,FALSE),IF(ISNA(VLOOKUP($A314,'Success Asset Classes'!$B$15:$BD$377,BD$21,FALSE)),VLOOKUP(MID($A314,4,5),'Project splits'!$C$5:$AM$346,BD$22,FALSE),VLOOKUP($A314,'Success Asset Classes'!$B$15:$BD$377,BD$21,FALSE)))</f>
        <v>0</v>
      </c>
      <c r="BE314" s="230">
        <f>IF($AR314=0,VLOOKUP(MID($A314,4,5),'Project splits'!$C$5:$AM$346,BE$22,FALSE),IF(ISNA(VLOOKUP($A314,'Success Asset Classes'!$B$15:$BD$377,BE$21,FALSE)),VLOOKUP(MID($A314,4,5),'Project splits'!$C$5:$AM$346,BE$22,FALSE),VLOOKUP($A314,'Success Asset Classes'!$B$15:$BD$377,BE$21,FALSE)))</f>
        <v>0</v>
      </c>
      <c r="BF314" s="230">
        <f>IF($AR314=0,VLOOKUP(MID($A314,4,5),'Project splits'!$C$5:$AM$346,BF$22,FALSE),IF(ISNA(VLOOKUP($A314,'Success Asset Classes'!$B$15:$BD$377,BF$21,FALSE)),VLOOKUP(MID($A314,4,5),'Project splits'!$C$5:$AM$346,BF$22,FALSE),VLOOKUP($A314,'Success Asset Classes'!$B$15:$BD$377,BF$21,FALSE)))</f>
        <v>0</v>
      </c>
      <c r="BG314" s="230">
        <f>IF($AR314=0,VLOOKUP(MID($A314,4,5),'Project splits'!$C$5:$AM$346,BG$22,FALSE),IF(ISNA(VLOOKUP($A314,'Success Asset Classes'!$B$15:$BD$377,BG$21,FALSE)),VLOOKUP(MID($A314,4,5),'Project splits'!$C$5:$AM$346,BG$22,FALSE),VLOOKUP($A314,'Success Asset Classes'!$B$15:$BD$377,BG$21,FALSE)))</f>
        <v>0</v>
      </c>
      <c r="BH314" s="230">
        <f>IF($AR314=0,VLOOKUP(MID($A314,4,5),'Project splits'!$C$5:$AM$346,BH$22,FALSE),IF(ISNA(VLOOKUP($A314,'Success Asset Classes'!$B$15:$BD$377,BH$21,FALSE)),VLOOKUP(MID($A314,4,5),'Project splits'!$C$5:$AM$346,BH$22,FALSE),VLOOKUP($A314,'Success Asset Classes'!$B$15:$BD$377,BH$21,FALSE)))</f>
        <v>0</v>
      </c>
      <c r="BI314" s="230">
        <f>IF($AR314=0,VLOOKUP(MID($A314,4,5),'Project splits'!$C$5:$AM$346,BI$22,FALSE),IF(ISNA(VLOOKUP($A314,'Success Asset Classes'!$B$15:$BD$377,BI$21,FALSE)),VLOOKUP(MID($A314,4,5),'Project splits'!$C$5:$AM$346,BI$22,FALSE),VLOOKUP($A314,'Success Asset Classes'!$B$15:$BD$377,BI$21,FALSE)))</f>
        <v>0</v>
      </c>
      <c r="BJ314" s="230">
        <f>IF($AR314=0,VLOOKUP(MID($A314,4,5),'Project splits'!$C$5:$AM$346,BJ$22,FALSE),IF(ISNA(VLOOKUP($A314,'Success Asset Classes'!$B$15:$BD$377,BJ$21,FALSE)),VLOOKUP(MID($A314,4,5),'Project splits'!$C$5:$AM$346,BJ$22,FALSE),VLOOKUP($A314,'Success Asset Classes'!$B$15:$BD$377,BJ$21,FALSE)))</f>
        <v>0</v>
      </c>
      <c r="BK314" s="230">
        <f>IF($AR314=0,VLOOKUP(MID($A314,4,5),'Project splits'!$C$5:$AM$346,BK$22,FALSE),IF(ISNA(VLOOKUP($A314,'Success Asset Classes'!$B$15:$BD$377,BK$21,FALSE)),VLOOKUP(MID($A314,4,5),'Project splits'!$C$5:$AM$346,BK$22,FALSE),VLOOKUP($A314,'Success Asset Classes'!$B$15:$BD$377,BK$21,FALSE)))</f>
        <v>0</v>
      </c>
      <c r="BL314" s="230">
        <f>IF($AR314=0,VLOOKUP(MID($A314,4,5),'Project splits'!$C$5:$AM$346,BL$22,FALSE),IF(ISNA(VLOOKUP($A314,'Success Asset Classes'!$B$15:$BD$377,BL$21,FALSE)),VLOOKUP(MID($A314,4,5),'Project splits'!$C$5:$AM$346,BL$22,FALSE),VLOOKUP($A314,'Success Asset Classes'!$B$15:$BD$377,BL$21,FALSE)))</f>
        <v>0</v>
      </c>
      <c r="BM314" s="230">
        <f>IF($AR314=0,VLOOKUP(MID($A314,4,5),'Project splits'!$C$5:$AM$346,BM$22,FALSE),IF(ISNA(VLOOKUP($A314,'Success Asset Classes'!$B$15:$BD$377,BM$21,FALSE)),VLOOKUP(MID($A314,4,5),'Project splits'!$C$5:$AM$346,BM$22,FALSE),VLOOKUP($A314,'Success Asset Classes'!$B$15:$BD$377,BM$21,FALSE)))</f>
        <v>0</v>
      </c>
      <c r="BN314" s="230">
        <f>IF($AR314=0,VLOOKUP(MID($A314,4,5),'Project splits'!$C$5:$AM$346,BN$22,FALSE),IF(ISNA(VLOOKUP($A314,'Success Asset Classes'!$B$15:$BD$377,BN$21,FALSE)),VLOOKUP(MID($A314,4,5),'Project splits'!$C$5:$AM$346,BN$22,FALSE),VLOOKUP($A314,'Success Asset Classes'!$B$15:$BD$377,BN$21,FALSE)))</f>
        <v>0</v>
      </c>
      <c r="BO314" s="230">
        <f>IF($AR314=0,VLOOKUP(MID($A314,4,5),'Project splits'!$C$5:$AM$346,BO$22,FALSE),IF(ISNA(VLOOKUP($A314,'Success Asset Classes'!$B$15:$BD$377,BO$21,FALSE)),VLOOKUP(MID($A314,4,5),'Project splits'!$C$5:$AM$346,BO$22,FALSE),VLOOKUP($A314,'Success Asset Classes'!$B$15:$BD$377,BO$21,FALSE)))</f>
        <v>0</v>
      </c>
      <c r="BP314" s="230">
        <f>IF($AR314=0,VLOOKUP(MID($A314,4,5),'Project splits'!$C$5:$AM$346,BP$22,FALSE),IF(ISNA(VLOOKUP($A314,'Success Asset Classes'!$B$15:$BD$377,BP$21,FALSE)),VLOOKUP(MID($A314,4,5),'Project splits'!$C$5:$AM$346,BP$22,FALSE),VLOOKUP($A314,'Success Asset Classes'!$B$15:$BD$377,BP$21,FALSE)))</f>
        <v>0</v>
      </c>
      <c r="BQ314" s="230">
        <f>IF($AR314=0,VLOOKUP(MID($A314,4,5),'Project splits'!$C$5:$AM$346,BQ$22,FALSE),IF(ISNA(VLOOKUP($A314,'Success Asset Classes'!$B$15:$BD$377,BQ$21,FALSE)),VLOOKUP(MID($A314,4,5),'Project splits'!$C$5:$AM$346,BQ$22,FALSE),VLOOKUP($A314,'Success Asset Classes'!$B$15:$BD$377,BQ$21,FALSE)))</f>
        <v>0</v>
      </c>
      <c r="BR314" s="230">
        <f>IF($AR314=0,VLOOKUP(MID($A314,4,5),'Project splits'!$C$5:$AM$346,BR$22,FALSE),IF(ISNA(VLOOKUP($A314,'Success Asset Classes'!$B$15:$BD$377,BR$21,FALSE)),VLOOKUP(MID($A314,4,5),'Project splits'!$C$5:$AM$346,BR$22,FALSE),VLOOKUP($A314,'Success Asset Classes'!$B$15:$BD$377,BR$21,FALSE)))</f>
        <v>0</v>
      </c>
      <c r="BS314" s="247">
        <f t="shared" si="81"/>
        <v>1</v>
      </c>
      <c r="BT314" s="249">
        <f>1+IF(ISNA(VLOOKUP($A314,'Project labour content'!$A$7:$D$255,'Project labour content'!$D$1,FALSE)),VLOOKUP($D314,'Project labour content'!$F$6:$G$15,'Project labour content'!$G$1,FALSE),VLOOKUP($A314,'Project labour content'!$A$7:$D$255,'Project labour content'!$D$1,FALSE))*LabEsc22*1</f>
        <v>1.0038400001683554</v>
      </c>
      <c r="BU314" s="249">
        <f>1+IF(ISNA(VLOOKUP($A314,'Project labour content'!$A$7:$D$255,'Project labour content'!$D$1,FALSE)),VLOOKUP($D314,'Project labour content'!$F$6:$G$15,'Project labour content'!$G$1,FALSE),VLOOKUP($A314,'Project labour content'!$A$7:$D$255,'Project labour content'!$D$1,FALSE))*LabEsc23*1</f>
        <v>1.0076984323375191</v>
      </c>
      <c r="BV314" s="249">
        <f>1+IF(ISNA(VLOOKUP($A314,'Project labour content'!$A$7:$D$255,'Project labour content'!$D$1,FALSE)),VLOOKUP($D314,'Project labour content'!$F$6:$G$15,'Project labour content'!$G$1,FALSE),VLOOKUP($A314,'Project labour content'!$A$7:$D$255,'Project labour content'!$D$1,FALSE))*LabEsc24*1</f>
        <v>1.0113330754408711</v>
      </c>
      <c r="BW314" s="249">
        <f>1+IF(ISNA(VLOOKUP($A314,'Project labour content'!$A$7:$D$255,'Project labour content'!$D$1,FALSE)),VLOOKUP($D314,'Project labour content'!$F$6:$G$15,'Project labour content'!$G$1,FALSE),VLOOKUP($A314,'Project labour content'!$A$7:$D$255,'Project labour content'!$D$1,FALSE))*LabEsc25*1</f>
        <v>1.0162010741039609</v>
      </c>
      <c r="BX314" s="249">
        <f>1+IF(ISNA(VLOOKUP($A314,'Project labour content'!$A$7:$D$255,'Project labour content'!$D$1,FALSE)),VLOOKUP($D314,'Project labour content'!$F$6:$G$15,'Project labour content'!$G$1,FALSE),VLOOKUP($A314,'Project labour content'!$A$7:$D$255,'Project labour content'!$D$1,FALSE))*LabEsc26*1</f>
        <v>1.021506381313618</v>
      </c>
      <c r="BY314" s="249">
        <f>1+IF(ISNA(VLOOKUP($A314,'Project labour content'!$A$7:$D$255,'Project labour content'!$D$1,FALSE)),VLOOKUP($D314,'Project labour content'!$F$6:$G$15,'Project labour content'!$G$1,FALSE),VLOOKUP($A314,'Project labour content'!$A$7:$D$255,'Project labour content'!$D$1,FALSE))*LabEsc27*1</f>
        <v>1.0247924069791687</v>
      </c>
      <c r="BZ314" s="249">
        <f>1+IF(ISNA(VLOOKUP($A314,'Project labour content'!$A$7:$D$255,'Project labour content'!$D$1,FALSE)),VLOOKUP($D314,'Project labour content'!$F$6:$G$15,'Project labour content'!$G$1,FALSE),VLOOKUP($A314,'Project labour content'!$A$7:$D$255,'Project labour content'!$D$1,FALSE))*LabEsc28*1</f>
        <v>1.0272667843053285</v>
      </c>
      <c r="CA314" s="249">
        <f>1+IF(ISNA(VLOOKUP($A314,'Project labour content'!$A$7:$D$255,'Project labour content'!$D$1,FALSE)),VLOOKUP($D314,'Project labour content'!$F$6:$G$15,'Project labour content'!$G$1,FALSE),VLOOKUP($A314,'Project labour content'!$A$7:$D$255,'Project labour content'!$D$1,FALSE))*LabEsc29*1</f>
        <v>1.0312376650383495</v>
      </c>
      <c r="CB314" s="250" t="str">
        <f>IF(ISNA(VLOOKUP($A314,'Project labour content'!$A$7:$D$255,'Project labour content'!$D$1,FALSE)),"Category","Project")</f>
        <v>Project</v>
      </c>
      <c r="CD314" s="247" t="str">
        <f t="shared" si="82"/>
        <v>15184</v>
      </c>
      <c r="CE314" s="3"/>
    </row>
    <row r="315" spans="1:83" x14ac:dyDescent="0.15">
      <c r="A315" s="11" t="s">
        <v>952</v>
      </c>
      <c r="B315" s="11" t="str">
        <f>VLOOKUP($A315,'Incurred Real 2022$'!$A$25:$AC$426,'Incurred Real 2022$'!B$1,FALSE)</f>
        <v>Protection Relay Unit Asset Replacement 2024-2028</v>
      </c>
      <c r="C315" s="11" t="str">
        <f>VLOOKUP($A315,'Incurred Real 2022$'!$A$25:$AC$426,'Incurred Real 2022$'!C$1,FALSE)</f>
        <v>ExAnte</v>
      </c>
      <c r="D315" s="11" t="str">
        <f>VLOOKUP($A315,'Incurred Real 2022$'!$A$25:$AC$426,'Incurred Real 2022$'!D$1,FALSE)</f>
        <v>Replacement</v>
      </c>
      <c r="E315" s="11" t="str">
        <f>VLOOKUP($A315,'Incurred Real 2022$'!$A$25:$AC$426,'Incurred Real 2022$'!E$1,FALSE)</f>
        <v>Potential</v>
      </c>
      <c r="F315" s="105" t="str">
        <f>IF(VLOOKUP($A315,'Incurred Real 2022$'!$A$25:$AC$426,'Incurred Real 2022$'!F$1,FALSE)=0,"",VLOOKUP($A315,'Incurred Real 2022$'!$A$25:$AC$426,'Incurred Real 2022$'!F$1,FALSE))</f>
        <v/>
      </c>
      <c r="G315" s="105" t="str">
        <f>IF(VLOOKUP($A315,'Incurred Real 2022$'!$A$25:$AC$426,'Incurred Real 2022$'!G$1,FALSE)=0,"",VLOOKUP($A315,'Incurred Real 2022$'!$A$25:$AC$426,'Incurred Real 2022$'!G$1,FALSE))</f>
        <v/>
      </c>
      <c r="H315" s="105" t="str">
        <f>IF(VLOOKUP($A315,'Incurred Real 2022$'!$A$25:$AC$426,'Incurred Real 2022$'!H$1,FALSE)=0,"",VLOOKUP($A315,'Incurred Real 2022$'!$A$25:$AC$426,'Incurred Real 2022$'!H$1,FALSE))</f>
        <v/>
      </c>
      <c r="I315" s="105" t="str">
        <f>IF(VLOOKUP($A315,'Incurred Real 2022$'!$A$25:$AC$426,'Incurred Real 2022$'!I$1,FALSE)=0,"",VLOOKUP($A315,'Incurred Real 2022$'!$A$25:$AC$426,'Incurred Real 2022$'!I$1,FALSE))</f>
        <v/>
      </c>
      <c r="J315" s="105" t="str">
        <f>IF(VLOOKUP($A315,'Incurred Real 2022$'!$A$25:$AC$426,'Incurred Real 2022$'!J$1,FALSE)=0,"",VLOOKUP($A315,'Incurred Real 2022$'!$A$25:$AC$426,'Incurred Real 2022$'!J$1,FALSE))</f>
        <v/>
      </c>
      <c r="K315" s="105" t="str">
        <f>IF(VLOOKUP($A315,'Incurred Real 2022$'!$A$25:$AC$426,'Incurred Real 2022$'!K$1,FALSE)=0,"",VLOOKUP($A315,'Incurred Real 2022$'!$A$25:$AC$426,'Incurred Real 2022$'!K$1,FALSE))</f>
        <v/>
      </c>
      <c r="L315" s="105" t="str">
        <f>IF(VLOOKUP($A315,'Incurred Real 2022$'!$A$25:$AC$426,'Incurred Real 2022$'!L$1,FALSE)=0,"",VLOOKUP($A315,'Incurred Real 2022$'!$A$25:$AC$426,'Incurred Real 2022$'!L$1,FALSE))</f>
        <v/>
      </c>
      <c r="M315" s="105" t="str">
        <f>IF(VLOOKUP($A315,'Incurred Real 2022$'!$A$25:$AC$426,'Incurred Real 2022$'!M$1,FALSE)=0,"",VLOOKUP($A315,'Incurred Real 2022$'!$A$25:$AC$426,'Incurred Real 2022$'!M$1,FALSE))</f>
        <v/>
      </c>
      <c r="N315" s="105" t="str">
        <f>IF(VLOOKUP($A315,'Incurred Real 2022$'!$A$25:$AC$426,'Incurred Real 2022$'!N$1,FALSE)=0,"",VLOOKUP($A315,'Incurred Real 2022$'!$A$25:$AC$426,'Incurred Real 2022$'!N$1,FALSE))</f>
        <v/>
      </c>
      <c r="O315" s="105" t="str">
        <f>IF(VLOOKUP($A315,'Incurred Real 2022$'!$A$25:$AC$426,'Incurred Real 2022$'!O$1,FALSE)=0,"",VLOOKUP($A315,'Incurred Real 2022$'!$A$25:$AC$426,'Incurred Real 2022$'!O$1,FALSE))</f>
        <v/>
      </c>
      <c r="P315" s="105" t="str">
        <f>IF(VLOOKUP($A315,'Incurred Real 2022$'!$A$25:$AC$426,'Incurred Real 2022$'!P$1,FALSE)=0,"",VLOOKUP($A315,'Incurred Real 2022$'!$A$25:$AC$426,'Incurred Real 2022$'!P$1,FALSE))</f>
        <v/>
      </c>
      <c r="Q315" s="105" t="str">
        <f>IF(VLOOKUP($A315,'Incurred Real 2022$'!$A$25:$AC$426,'Incurred Real 2022$'!Q$1,FALSE)=0,"",VLOOKUP($A315,'Incurred Real 2022$'!$A$25:$AC$426,'Incurred Real 2022$'!Q$1,FALSE))</f>
        <v/>
      </c>
      <c r="R315" s="105" t="str">
        <f>IF(VLOOKUP($A315,'Incurred Real 2022$'!$A$25:$AC$426,'Incurred Real 2022$'!R$1,FALSE)=0,"",VLOOKUP($A315,'Incurred Real 2022$'!$A$25:$AC$426,'Incurred Real 2022$'!R$1,FALSE))</f>
        <v/>
      </c>
      <c r="S315" s="105" t="str">
        <f>IF(VLOOKUP($A315,'Incurred Real 2022$'!$A$25:$AC$426,'Incurred Real 2022$'!S$1,FALSE)=0,"",VLOOKUP($A315,'Incurred Real 2022$'!$A$25:$AC$426,'Incurred Real 2022$'!S$1,FALSE))</f>
        <v/>
      </c>
      <c r="T315" s="105" t="str">
        <f>IF(VLOOKUP($A315,'Incurred Real 2022$'!$A$25:$AC$426,'Incurred Real 2022$'!T$1,FALSE)=0,"",VLOOKUP($A315,'Incurred Real 2022$'!$A$25:$AC$426,'Incurred Real 2022$'!T$1,FALSE))</f>
        <v/>
      </c>
      <c r="U315" s="105" t="str">
        <f>IF(VLOOKUP($A315,'Incurred Real 2022$'!$A$25:$AC$426,'Incurred Real 2022$'!U$1,FALSE)=0,"",VLOOKUP($A315,'Incurred Real 2022$'!$A$25:$AC$426,'Incurred Real 2022$'!U$1,FALSE))</f>
        <v/>
      </c>
      <c r="V315" s="13" t="str">
        <f>IF(ISTEXT(VLOOKUP($A315,'Incurred Real 2022$'!$A$25:$AC$426,'Incurred Real 2022$'!V$1,FALSE)),"",(VLOOKUP($A315,'Incurred Real 2022$'!$A$25:$AC$426,'Incurred Real 2022$'!V$1,FALSE))*BT315*Incurred_Real!V$15)</f>
        <v/>
      </c>
      <c r="W315" s="13" t="str">
        <f>IF(ISTEXT(VLOOKUP($A315,'Incurred Real 2022$'!$A$25:$AC$426,'Incurred Real 2022$'!W$1,FALSE)),"",(VLOOKUP($A315,'Incurred Real 2022$'!$A$25:$AC$426,'Incurred Real 2022$'!W$1,FALSE))*BU315*Incurred_Real!W$15)</f>
        <v/>
      </c>
      <c r="X315" s="220">
        <f>IF(ISTEXT(VLOOKUP($A315,'Incurred Real 2022$'!$A$25:$AC$426,'Incurred Real 2022$'!X$1,FALSE)),"",(VLOOKUP($A315,'Incurred Real 2022$'!$A$25:$AC$426,'Incurred Real 2022$'!X$1,FALSE))*BV315*Incurred_Real!X$15)</f>
        <v>884202.21777073306</v>
      </c>
      <c r="Y315" s="217">
        <f>IF(ISTEXT(VLOOKUP($A315,'Incurred Real 2022$'!$A$25:$AC$426,'Incurred Real 2022$'!Y$1,FALSE)),"",(VLOOKUP($A315,'Incurred Real 2022$'!$A$25:$AC$426,'Incurred Real 2022$'!Y$1,FALSE))*BW315*Incurred_Real!Y$15)</f>
        <v>885521.31552026363</v>
      </c>
      <c r="Z315" s="13">
        <f>IF(ISTEXT(VLOOKUP($A315,'Incurred Real 2022$'!$A$25:$AC$426,'Incurred Real 2022$'!Z$1,FALSE)),"",(VLOOKUP($A315,'Incurred Real 2022$'!$A$25:$AC$426,'Incurred Real 2022$'!Z$1,FALSE))*BX315*Incurred_Real!Z$15)</f>
        <v>886958.9122176267</v>
      </c>
      <c r="AA315" s="13">
        <f>IF(ISTEXT(VLOOKUP($A315,'Incurred Real 2022$'!$A$25:$AC$426,'Incurred Real 2022$'!AA$1,FALSE)),"",(VLOOKUP($A315,'Incurred Real 2022$'!$A$25:$AC$426,'Incurred Real 2022$'!AA$1,FALSE))*BY315*Incurred_Real!AA$15)</f>
        <v>2663548.012485303</v>
      </c>
      <c r="AB315" s="13">
        <f>IF(ISTEXT(VLOOKUP($A315,'Incurred Real 2022$'!$A$25:$AC$426,'Incurred Real 2022$'!AB$1,FALSE)),"",(VLOOKUP($A315,'Incurred Real 2022$'!$A$25:$AC$426,'Incurred Real 2022$'!AB$1,FALSE))*BZ315*Incurred_Real!AB$15)</f>
        <v>3554079.3109161574</v>
      </c>
      <c r="AC315" s="13" t="str">
        <f>IF(ISTEXT(VLOOKUP($A315,'Incurred Real 2022$'!$A$25:$AC$426,'Incurred Real 2022$'!AC$1,FALSE)),"",(VLOOKUP($A315,'Incurred Real 2022$'!$A$25:$AC$426,'Incurred Real 2022$'!AC$1,FALSE))*CA315*Incurred_Real!AC$15)</f>
        <v/>
      </c>
      <c r="AD315" s="221">
        <f t="shared" si="77"/>
        <v>8874309.7689100839</v>
      </c>
      <c r="AE315" s="221">
        <f t="shared" si="78"/>
        <v>8874309.7689100839</v>
      </c>
      <c r="AF315" s="239">
        <f t="shared" si="83"/>
        <v>9991584.5421084538</v>
      </c>
      <c r="AG315" s="222">
        <f t="shared" si="79"/>
        <v>9991584.5421084538</v>
      </c>
      <c r="AH315" s="223">
        <f t="shared" si="86"/>
        <v>1</v>
      </c>
      <c r="AI315" s="224">
        <f t="shared" si="80"/>
        <v>2028</v>
      </c>
      <c r="AJ315" s="225" t="str">
        <f>VLOOKUP($A315,Project_Commissioning!$C$4:$H$355,Project_Commissioning!F$1,FALSE)</f>
        <v/>
      </c>
      <c r="AK315" s="226">
        <f>VLOOKUP($A315,Project_Commissioning!$C$4:$H$355,Project_Commissioning!G$1,FALSE)</f>
        <v>2028</v>
      </c>
      <c r="AL315" s="225" t="str">
        <f>IF(VLOOKUP($A315,Project_Commissioning!$C$4:$H$355,Project_Commissioning!H$1,FALSE)=0,"",VLOOKUP($A315,Project_Commissioning!$C$4:$H$355,Project_Commissioning!H$1,FALSE))</f>
        <v/>
      </c>
      <c r="AM315" s="237">
        <f t="shared" si="84"/>
        <v>8874309.7689100839</v>
      </c>
      <c r="AN315" s="221" cm="1">
        <f t="array" ref="AN315">IF(ROUND(AE315,0)=0,0,LOOKUP(2,1/(F315:AC315&lt;&gt;""),F315:AC315))</f>
        <v>3554079.3109161574</v>
      </c>
      <c r="AO315" s="221">
        <f t="shared" si="85"/>
        <v>8874309.7689100839</v>
      </c>
      <c r="AP315" s="79"/>
      <c r="AQ315" s="20"/>
      <c r="AR315" s="245">
        <f>IF(ISNA(VLOOKUP($A315,'Success Asset Classes'!$B$15:$AA$114,'Success Asset Classes'!$AA$1,FALSE)),0,VLOOKUP($A315,'Success Asset Classes'!$B$15:$AA$114,'Success Asset Classes'!$AA$1,FALSE))</f>
        <v>1</v>
      </c>
      <c r="AS315" s="230">
        <f>IF($AR315=0,VLOOKUP(MID($A315,4,5),'Project splits'!$C$5:$AM$346,AS$22,FALSE),IF(ISNA(VLOOKUP($A315,'Success Asset Classes'!$B$15:$BD$377,AS$21,FALSE)),VLOOKUP(MID($A315,4,5),'Project splits'!$C$5:$AM$346,AS$22,FALSE),VLOOKUP($A315,'Success Asset Classes'!$B$15:$BD$377,AS$21,FALSE)))</f>
        <v>0</v>
      </c>
      <c r="AT315" s="230">
        <f>IF($AR315=0,VLOOKUP(MID($A315,4,5),'Project splits'!$C$5:$AM$346,AT$22,FALSE),IF(ISNA(VLOOKUP($A315,'Success Asset Classes'!$B$15:$BD$377,AT$21,FALSE)),VLOOKUP(MID($A315,4,5),'Project splits'!$C$5:$AM$346,AT$22,FALSE),VLOOKUP($A315,'Success Asset Classes'!$B$15:$BD$377,AT$21,FALSE)))</f>
        <v>0</v>
      </c>
      <c r="AU315" s="230">
        <f>IF($AR315=0,VLOOKUP(MID($A315,4,5),'Project splits'!$C$5:$AM$346,AU$22,FALSE),IF(ISNA(VLOOKUP($A315,'Success Asset Classes'!$B$15:$BD$377,AU$21,FALSE)),VLOOKUP(MID($A315,4,5),'Project splits'!$C$5:$AM$346,AU$22,FALSE),VLOOKUP($A315,'Success Asset Classes'!$B$15:$BD$377,AU$21,FALSE)))</f>
        <v>0</v>
      </c>
      <c r="AV315" s="230">
        <f>IF($AR315=0,VLOOKUP(MID($A315,4,5),'Project splits'!$C$5:$AM$346,AV$22,FALSE),IF(ISNA(VLOOKUP($A315,'Success Asset Classes'!$B$15:$BD$377,AV$21,FALSE)),VLOOKUP(MID($A315,4,5),'Project splits'!$C$5:$AM$346,AV$22,FALSE),VLOOKUP($A315,'Success Asset Classes'!$B$15:$BD$377,AV$21,FALSE)))</f>
        <v>0</v>
      </c>
      <c r="AW315" s="230">
        <f>IF($AR315=0,VLOOKUP(MID($A315,4,5),'Project splits'!$C$5:$AM$346,AW$22,FALSE),IF(ISNA(VLOOKUP($A315,'Success Asset Classes'!$B$15:$BD$377,AW$21,FALSE)),VLOOKUP(MID($A315,4,5),'Project splits'!$C$5:$AM$346,AW$22,FALSE),VLOOKUP($A315,'Success Asset Classes'!$B$15:$BD$377,AW$21,FALSE)))</f>
        <v>0</v>
      </c>
      <c r="AX315" s="230">
        <f>IF($AR315=0,VLOOKUP(MID($A315,4,5),'Project splits'!$C$5:$AM$346,AX$22,FALSE),IF(ISNA(VLOOKUP($A315,'Success Asset Classes'!$B$15:$BD$377,AX$21,FALSE)),VLOOKUP(MID($A315,4,5),'Project splits'!$C$5:$AM$346,AX$22,FALSE),VLOOKUP($A315,'Success Asset Classes'!$B$15:$BD$377,AX$21,FALSE)))</f>
        <v>0</v>
      </c>
      <c r="AY315" s="230">
        <f>IF($AR315=0,VLOOKUP(MID($A315,4,5),'Project splits'!$C$5:$AM$346,AY$22,FALSE),IF(ISNA(VLOOKUP($A315,'Success Asset Classes'!$B$15:$BD$377,AY$21,FALSE)),VLOOKUP(MID($A315,4,5),'Project splits'!$C$5:$AM$346,AY$22,FALSE),VLOOKUP($A315,'Success Asset Classes'!$B$15:$BD$377,AY$21,FALSE)))</f>
        <v>0</v>
      </c>
      <c r="AZ315" s="230">
        <f>IF($AR315=0,VLOOKUP(MID($A315,4,5),'Project splits'!$C$5:$AM$346,AZ$22,FALSE),IF(ISNA(VLOOKUP($A315,'Success Asset Classes'!$B$15:$BD$377,AZ$21,FALSE)),VLOOKUP(MID($A315,4,5),'Project splits'!$C$5:$AM$346,AZ$22,FALSE),VLOOKUP($A315,'Success Asset Classes'!$B$15:$BD$377,AZ$21,FALSE)))</f>
        <v>0</v>
      </c>
      <c r="BA315" s="230">
        <f>IF($AR315=0,VLOOKUP(MID($A315,4,5),'Project splits'!$C$5:$AM$346,BA$22,FALSE),IF(ISNA(VLOOKUP($A315,'Success Asset Classes'!$B$15:$BD$377,BA$21,FALSE)),VLOOKUP(MID($A315,4,5),'Project splits'!$C$5:$AM$346,BA$22,FALSE),VLOOKUP($A315,'Success Asset Classes'!$B$15:$BD$377,BA$21,FALSE)))</f>
        <v>0</v>
      </c>
      <c r="BB315" s="230">
        <f>IF($AR315=0,VLOOKUP(MID($A315,4,5),'Project splits'!$C$5:$AM$346,BB$22,FALSE),IF(ISNA(VLOOKUP($A315,'Success Asset Classes'!$B$15:$BD$377,BB$21,FALSE)),VLOOKUP(MID($A315,4,5),'Project splits'!$C$5:$AM$346,BB$22,FALSE),VLOOKUP($A315,'Success Asset Classes'!$B$15:$BD$377,BB$21,FALSE)))</f>
        <v>8.2605310297669765E-2</v>
      </c>
      <c r="BC315" s="230">
        <f>IF($AR315=0,VLOOKUP(MID($A315,4,5),'Project splits'!$C$5:$AM$346,BC$22,FALSE),IF(ISNA(VLOOKUP($A315,'Success Asset Classes'!$B$15:$BD$377,BC$21,FALSE)),VLOOKUP(MID($A315,4,5),'Project splits'!$C$5:$AM$346,BC$22,FALSE),VLOOKUP($A315,'Success Asset Classes'!$B$15:$BD$377,BC$21,FALSE)))</f>
        <v>0</v>
      </c>
      <c r="BD315" s="230">
        <f>IF($AR315=0,VLOOKUP(MID($A315,4,5),'Project splits'!$C$5:$AM$346,BD$22,FALSE),IF(ISNA(VLOOKUP($A315,'Success Asset Classes'!$B$15:$BD$377,BD$21,FALSE)),VLOOKUP(MID($A315,4,5),'Project splits'!$C$5:$AM$346,BD$22,FALSE),VLOOKUP($A315,'Success Asset Classes'!$B$15:$BD$377,BD$21,FALSE)))</f>
        <v>7.6486398423768295E-2</v>
      </c>
      <c r="BE315" s="230">
        <f>IF($AR315=0,VLOOKUP(MID($A315,4,5),'Project splits'!$C$5:$AM$346,BE$22,FALSE),IF(ISNA(VLOOKUP($A315,'Success Asset Classes'!$B$15:$BD$377,BE$21,FALSE)),VLOOKUP(MID($A315,4,5),'Project splits'!$C$5:$AM$346,BE$22,FALSE),VLOOKUP($A315,'Success Asset Classes'!$B$15:$BD$377,BE$21,FALSE)))</f>
        <v>0</v>
      </c>
      <c r="BF315" s="230">
        <f>IF($AR315=0,VLOOKUP(MID($A315,4,5),'Project splits'!$C$5:$AM$346,BF$22,FALSE),IF(ISNA(VLOOKUP($A315,'Success Asset Classes'!$B$15:$BD$377,BF$21,FALSE)),VLOOKUP(MID($A315,4,5),'Project splits'!$C$5:$AM$346,BF$22,FALSE),VLOOKUP($A315,'Success Asset Classes'!$B$15:$BD$377,BF$21,FALSE)))</f>
        <v>0</v>
      </c>
      <c r="BG315" s="230">
        <f>IF($AR315=0,VLOOKUP(MID($A315,4,5),'Project splits'!$C$5:$AM$346,BG$22,FALSE),IF(ISNA(VLOOKUP($A315,'Success Asset Classes'!$B$15:$BD$377,BG$21,FALSE)),VLOOKUP(MID($A315,4,5),'Project splits'!$C$5:$AM$346,BG$22,FALSE),VLOOKUP($A315,'Success Asset Classes'!$B$15:$BD$377,BG$21,FALSE)))</f>
        <v>0.84090829127856193</v>
      </c>
      <c r="BH315" s="230">
        <f>IF($AR315=0,VLOOKUP(MID($A315,4,5),'Project splits'!$C$5:$AM$346,BH$22,FALSE),IF(ISNA(VLOOKUP($A315,'Success Asset Classes'!$B$15:$BD$377,BH$21,FALSE)),VLOOKUP(MID($A315,4,5),'Project splits'!$C$5:$AM$346,BH$22,FALSE),VLOOKUP($A315,'Success Asset Classes'!$B$15:$BD$377,BH$21,FALSE)))</f>
        <v>0</v>
      </c>
      <c r="BI315" s="230">
        <f>IF($AR315=0,VLOOKUP(MID($A315,4,5),'Project splits'!$C$5:$AM$346,BI$22,FALSE),IF(ISNA(VLOOKUP($A315,'Success Asset Classes'!$B$15:$BD$377,BI$21,FALSE)),VLOOKUP(MID($A315,4,5),'Project splits'!$C$5:$AM$346,BI$22,FALSE),VLOOKUP($A315,'Success Asset Classes'!$B$15:$BD$377,BI$21,FALSE)))</f>
        <v>0</v>
      </c>
      <c r="BJ315" s="230">
        <f>IF($AR315=0,VLOOKUP(MID($A315,4,5),'Project splits'!$C$5:$AM$346,BJ$22,FALSE),IF(ISNA(VLOOKUP($A315,'Success Asset Classes'!$B$15:$BD$377,BJ$21,FALSE)),VLOOKUP(MID($A315,4,5),'Project splits'!$C$5:$AM$346,BJ$22,FALSE),VLOOKUP($A315,'Success Asset Classes'!$B$15:$BD$377,BJ$21,FALSE)))</f>
        <v>0</v>
      </c>
      <c r="BK315" s="230">
        <f>IF($AR315=0,VLOOKUP(MID($A315,4,5),'Project splits'!$C$5:$AM$346,BK$22,FALSE),IF(ISNA(VLOOKUP($A315,'Success Asset Classes'!$B$15:$BD$377,BK$21,FALSE)),VLOOKUP(MID($A315,4,5),'Project splits'!$C$5:$AM$346,BK$22,FALSE),VLOOKUP($A315,'Success Asset Classes'!$B$15:$BD$377,BK$21,FALSE)))</f>
        <v>0</v>
      </c>
      <c r="BL315" s="230">
        <f>IF($AR315=0,VLOOKUP(MID($A315,4,5),'Project splits'!$C$5:$AM$346,BL$22,FALSE),IF(ISNA(VLOOKUP($A315,'Success Asset Classes'!$B$15:$BD$377,BL$21,FALSE)),VLOOKUP(MID($A315,4,5),'Project splits'!$C$5:$AM$346,BL$22,FALSE),VLOOKUP($A315,'Success Asset Classes'!$B$15:$BD$377,BL$21,FALSE)))</f>
        <v>0</v>
      </c>
      <c r="BM315" s="230">
        <f>IF($AR315=0,VLOOKUP(MID($A315,4,5),'Project splits'!$C$5:$AM$346,BM$22,FALSE),IF(ISNA(VLOOKUP($A315,'Success Asset Classes'!$B$15:$BD$377,BM$21,FALSE)),VLOOKUP(MID($A315,4,5),'Project splits'!$C$5:$AM$346,BM$22,FALSE),VLOOKUP($A315,'Success Asset Classes'!$B$15:$BD$377,BM$21,FALSE)))</f>
        <v>0</v>
      </c>
      <c r="BN315" s="230">
        <f>IF($AR315=0,VLOOKUP(MID($A315,4,5),'Project splits'!$C$5:$AM$346,BN$22,FALSE),IF(ISNA(VLOOKUP($A315,'Success Asset Classes'!$B$15:$BD$377,BN$21,FALSE)),VLOOKUP(MID($A315,4,5),'Project splits'!$C$5:$AM$346,BN$22,FALSE),VLOOKUP($A315,'Success Asset Classes'!$B$15:$BD$377,BN$21,FALSE)))</f>
        <v>0</v>
      </c>
      <c r="BO315" s="230">
        <f>IF($AR315=0,VLOOKUP(MID($A315,4,5),'Project splits'!$C$5:$AM$346,BO$22,FALSE),IF(ISNA(VLOOKUP($A315,'Success Asset Classes'!$B$15:$BD$377,BO$21,FALSE)),VLOOKUP(MID($A315,4,5),'Project splits'!$C$5:$AM$346,BO$22,FALSE),VLOOKUP($A315,'Success Asset Classes'!$B$15:$BD$377,BO$21,FALSE)))</f>
        <v>0</v>
      </c>
      <c r="BP315" s="230">
        <f>IF($AR315=0,VLOOKUP(MID($A315,4,5),'Project splits'!$C$5:$AM$346,BP$22,FALSE),IF(ISNA(VLOOKUP($A315,'Success Asset Classes'!$B$15:$BD$377,BP$21,FALSE)),VLOOKUP(MID($A315,4,5),'Project splits'!$C$5:$AM$346,BP$22,FALSE),VLOOKUP($A315,'Success Asset Classes'!$B$15:$BD$377,BP$21,FALSE)))</f>
        <v>0</v>
      </c>
      <c r="BQ315" s="230">
        <f>IF($AR315=0,VLOOKUP(MID($A315,4,5),'Project splits'!$C$5:$AM$346,BQ$22,FALSE),IF(ISNA(VLOOKUP($A315,'Success Asset Classes'!$B$15:$BD$377,BQ$21,FALSE)),VLOOKUP(MID($A315,4,5),'Project splits'!$C$5:$AM$346,BQ$22,FALSE),VLOOKUP($A315,'Success Asset Classes'!$B$15:$BD$377,BQ$21,FALSE)))</f>
        <v>0</v>
      </c>
      <c r="BR315" s="230">
        <f>IF($AR315=0,VLOOKUP(MID($A315,4,5),'Project splits'!$C$5:$AM$346,BR$22,FALSE),IF(ISNA(VLOOKUP($A315,'Success Asset Classes'!$B$15:$BD$377,BR$21,FALSE)),VLOOKUP(MID($A315,4,5),'Project splits'!$C$5:$AM$346,BR$22,FALSE),VLOOKUP($A315,'Success Asset Classes'!$B$15:$BD$377,BR$21,FALSE)))</f>
        <v>0</v>
      </c>
      <c r="BS315" s="247">
        <f t="shared" si="81"/>
        <v>1</v>
      </c>
      <c r="BT315" s="249">
        <f>1+IF(ISNA(VLOOKUP($A315,'Project labour content'!$A$7:$D$255,'Project labour content'!$D$1,FALSE)),VLOOKUP($D315,'Project labour content'!$F$6:$G$15,'Project labour content'!$G$1,FALSE),VLOOKUP($A315,'Project labour content'!$A$7:$D$255,'Project labour content'!$D$1,FALSE))*LabEsc22*1</f>
        <v>1.0011809109921255</v>
      </c>
      <c r="BU315" s="249">
        <f>1+IF(ISNA(VLOOKUP($A315,'Project labour content'!$A$7:$D$255,'Project labour content'!$D$1,FALSE)),VLOOKUP($D315,'Project labour content'!$F$6:$G$15,'Project labour content'!$G$1,FALSE),VLOOKUP($A315,'Project labour content'!$A$7:$D$255,'Project labour content'!$D$1,FALSE))*LabEsc23*1</f>
        <v>1.002367490357013</v>
      </c>
      <c r="BV315" s="249">
        <f>1+IF(ISNA(VLOOKUP($A315,'Project labour content'!$A$7:$D$255,'Project labour content'!$D$1,FALSE)),VLOOKUP($D315,'Project labour content'!$F$6:$G$15,'Project labour content'!$G$1,FALSE),VLOOKUP($A315,'Project labour content'!$A$7:$D$255,'Project labour content'!$D$1,FALSE))*LabEsc24*1</f>
        <v>1.0034852481187371</v>
      </c>
      <c r="BW315" s="249">
        <f>1+IF(ISNA(VLOOKUP($A315,'Project labour content'!$A$7:$D$255,'Project labour content'!$D$1,FALSE)),VLOOKUP($D315,'Project labour content'!$F$6:$G$15,'Project labour content'!$G$1,FALSE),VLOOKUP($A315,'Project labour content'!$A$7:$D$255,'Project labour content'!$D$1,FALSE))*LabEsc25*1</f>
        <v>1.0049822983476064</v>
      </c>
      <c r="BX315" s="249">
        <f>1+IF(ISNA(VLOOKUP($A315,'Project labour content'!$A$7:$D$255,'Project labour content'!$D$1,FALSE)),VLOOKUP($D315,'Project labour content'!$F$6:$G$15,'Project labour content'!$G$1,FALSE),VLOOKUP($A315,'Project labour content'!$A$7:$D$255,'Project labour content'!$D$1,FALSE))*LabEsc26*1</f>
        <v>1.0066138335887023</v>
      </c>
      <c r="BY315" s="249">
        <f>1+IF(ISNA(VLOOKUP($A315,'Project labour content'!$A$7:$D$255,'Project labour content'!$D$1,FALSE)),VLOOKUP($D315,'Project labour content'!$F$6:$G$15,'Project labour content'!$G$1,FALSE),VLOOKUP($A315,'Project labour content'!$A$7:$D$255,'Project labour content'!$D$1,FALSE))*LabEsc27*1</f>
        <v>1.0076243814164949</v>
      </c>
      <c r="BZ315" s="249">
        <f>1+IF(ISNA(VLOOKUP($A315,'Project labour content'!$A$7:$D$255,'Project labour content'!$D$1,FALSE)),VLOOKUP($D315,'Project labour content'!$F$6:$G$15,'Project labour content'!$G$1,FALSE),VLOOKUP($A315,'Project labour content'!$A$7:$D$255,'Project labour content'!$D$1,FALSE))*LabEsc28*1</f>
        <v>1.0083853239308227</v>
      </c>
      <c r="CA315" s="249">
        <f>1+IF(ISNA(VLOOKUP($A315,'Project labour content'!$A$7:$D$255,'Project labour content'!$D$1,FALSE)),VLOOKUP($D315,'Project labour content'!$F$6:$G$15,'Project labour content'!$G$1,FALSE),VLOOKUP($A315,'Project labour content'!$A$7:$D$255,'Project labour content'!$D$1,FALSE))*LabEsc29*1</f>
        <v>1.0096064844778161</v>
      </c>
      <c r="CB315" s="250" t="str">
        <f>IF(ISNA(VLOOKUP($A315,'Project labour content'!$A$7:$D$255,'Project labour content'!$D$1,FALSE)),"Category","Project")</f>
        <v>Project</v>
      </c>
      <c r="CD315" s="247" t="str">
        <f t="shared" si="82"/>
        <v>15189</v>
      </c>
      <c r="CE315" s="3"/>
    </row>
    <row r="316" spans="1:83" x14ac:dyDescent="0.15">
      <c r="A316" s="11" t="s">
        <v>915</v>
      </c>
      <c r="B316" s="11" t="str">
        <f>VLOOKUP($A316,'Incurred Real 2022$'!$A$25:$AC$426,'Incurred Real 2022$'!B$1,FALSE)</f>
        <v>Protective Security Reinforcement</v>
      </c>
      <c r="C316" s="11" t="str">
        <f>VLOOKUP($A316,'Incurred Real 2022$'!$A$25:$AC$426,'Incurred Real 2022$'!C$1,FALSE)</f>
        <v>ExAnte</v>
      </c>
      <c r="D316" s="11" t="str">
        <f>VLOOKUP($A316,'Incurred Real 2022$'!$A$25:$AC$426,'Incurred Real 2022$'!D$1,FALSE)</f>
        <v>Facilities</v>
      </c>
      <c r="E316" s="11" t="str">
        <f>VLOOKUP($A316,'Incurred Real 2022$'!$A$25:$AC$426,'Incurred Real 2022$'!E$1,FALSE)</f>
        <v>Potential</v>
      </c>
      <c r="F316" s="105" t="str">
        <f>IF(VLOOKUP($A316,'Incurred Real 2022$'!$A$25:$AC$426,'Incurred Real 2022$'!F$1,FALSE)=0,"",VLOOKUP($A316,'Incurred Real 2022$'!$A$25:$AC$426,'Incurred Real 2022$'!F$1,FALSE))</f>
        <v/>
      </c>
      <c r="G316" s="105" t="str">
        <f>IF(VLOOKUP($A316,'Incurred Real 2022$'!$A$25:$AC$426,'Incurred Real 2022$'!G$1,FALSE)=0,"",VLOOKUP($A316,'Incurred Real 2022$'!$A$25:$AC$426,'Incurred Real 2022$'!G$1,FALSE))</f>
        <v/>
      </c>
      <c r="H316" s="105" t="str">
        <f>IF(VLOOKUP($A316,'Incurred Real 2022$'!$A$25:$AC$426,'Incurred Real 2022$'!H$1,FALSE)=0,"",VLOOKUP($A316,'Incurred Real 2022$'!$A$25:$AC$426,'Incurred Real 2022$'!H$1,FALSE))</f>
        <v/>
      </c>
      <c r="I316" s="105" t="str">
        <f>IF(VLOOKUP($A316,'Incurred Real 2022$'!$A$25:$AC$426,'Incurred Real 2022$'!I$1,FALSE)=0,"",VLOOKUP($A316,'Incurred Real 2022$'!$A$25:$AC$426,'Incurred Real 2022$'!I$1,FALSE))</f>
        <v/>
      </c>
      <c r="J316" s="105" t="str">
        <f>IF(VLOOKUP($A316,'Incurred Real 2022$'!$A$25:$AC$426,'Incurred Real 2022$'!J$1,FALSE)=0,"",VLOOKUP($A316,'Incurred Real 2022$'!$A$25:$AC$426,'Incurred Real 2022$'!J$1,FALSE))</f>
        <v/>
      </c>
      <c r="K316" s="105" t="str">
        <f>IF(VLOOKUP($A316,'Incurred Real 2022$'!$A$25:$AC$426,'Incurred Real 2022$'!K$1,FALSE)=0,"",VLOOKUP($A316,'Incurred Real 2022$'!$A$25:$AC$426,'Incurred Real 2022$'!K$1,FALSE))</f>
        <v/>
      </c>
      <c r="L316" s="105" t="str">
        <f>IF(VLOOKUP($A316,'Incurred Real 2022$'!$A$25:$AC$426,'Incurred Real 2022$'!L$1,FALSE)=0,"",VLOOKUP($A316,'Incurred Real 2022$'!$A$25:$AC$426,'Incurred Real 2022$'!L$1,FALSE))</f>
        <v/>
      </c>
      <c r="M316" s="105" t="str">
        <f>IF(VLOOKUP($A316,'Incurred Real 2022$'!$A$25:$AC$426,'Incurred Real 2022$'!M$1,FALSE)=0,"",VLOOKUP($A316,'Incurred Real 2022$'!$A$25:$AC$426,'Incurred Real 2022$'!M$1,FALSE))</f>
        <v/>
      </c>
      <c r="N316" s="105" t="str">
        <f>IF(VLOOKUP($A316,'Incurred Real 2022$'!$A$25:$AC$426,'Incurred Real 2022$'!N$1,FALSE)=0,"",VLOOKUP($A316,'Incurred Real 2022$'!$A$25:$AC$426,'Incurred Real 2022$'!N$1,FALSE))</f>
        <v/>
      </c>
      <c r="O316" s="105" t="str">
        <f>IF(VLOOKUP($A316,'Incurred Real 2022$'!$A$25:$AC$426,'Incurred Real 2022$'!O$1,FALSE)=0,"",VLOOKUP($A316,'Incurred Real 2022$'!$A$25:$AC$426,'Incurred Real 2022$'!O$1,FALSE))</f>
        <v/>
      </c>
      <c r="P316" s="105" t="str">
        <f>IF(VLOOKUP($A316,'Incurred Real 2022$'!$A$25:$AC$426,'Incurred Real 2022$'!P$1,FALSE)=0,"",VLOOKUP($A316,'Incurred Real 2022$'!$A$25:$AC$426,'Incurred Real 2022$'!P$1,FALSE))</f>
        <v/>
      </c>
      <c r="Q316" s="105" t="str">
        <f>IF(VLOOKUP($A316,'Incurred Real 2022$'!$A$25:$AC$426,'Incurred Real 2022$'!Q$1,FALSE)=0,"",VLOOKUP($A316,'Incurred Real 2022$'!$A$25:$AC$426,'Incurred Real 2022$'!Q$1,FALSE))</f>
        <v/>
      </c>
      <c r="R316" s="105" t="str">
        <f>IF(VLOOKUP($A316,'Incurred Real 2022$'!$A$25:$AC$426,'Incurred Real 2022$'!R$1,FALSE)=0,"",VLOOKUP($A316,'Incurred Real 2022$'!$A$25:$AC$426,'Incurred Real 2022$'!R$1,FALSE))</f>
        <v/>
      </c>
      <c r="S316" s="105" t="str">
        <f>IF(VLOOKUP($A316,'Incurred Real 2022$'!$A$25:$AC$426,'Incurred Real 2022$'!S$1,FALSE)=0,"",VLOOKUP($A316,'Incurred Real 2022$'!$A$25:$AC$426,'Incurred Real 2022$'!S$1,FALSE))</f>
        <v/>
      </c>
      <c r="T316" s="105" t="str">
        <f>IF(VLOOKUP($A316,'Incurred Real 2022$'!$A$25:$AC$426,'Incurred Real 2022$'!T$1,FALSE)=0,"",VLOOKUP($A316,'Incurred Real 2022$'!$A$25:$AC$426,'Incurred Real 2022$'!T$1,FALSE))</f>
        <v/>
      </c>
      <c r="U316" s="105" t="str">
        <f>IF(VLOOKUP($A316,'Incurred Real 2022$'!$A$25:$AC$426,'Incurred Real 2022$'!U$1,FALSE)=0,"",VLOOKUP($A316,'Incurred Real 2022$'!$A$25:$AC$426,'Incurred Real 2022$'!U$1,FALSE))</f>
        <v/>
      </c>
      <c r="V316" s="13" t="str">
        <f>IF(ISTEXT(VLOOKUP($A316,'Incurred Real 2022$'!$A$25:$AC$426,'Incurred Real 2022$'!V$1,FALSE)),"",(VLOOKUP($A316,'Incurred Real 2022$'!$A$25:$AC$426,'Incurred Real 2022$'!V$1,FALSE))*BT316*Incurred_Real!V$15)</f>
        <v/>
      </c>
      <c r="W316" s="13" t="str">
        <f>IF(ISTEXT(VLOOKUP($A316,'Incurred Real 2022$'!$A$25:$AC$426,'Incurred Real 2022$'!W$1,FALSE)),"",(VLOOKUP($A316,'Incurred Real 2022$'!$A$25:$AC$426,'Incurred Real 2022$'!W$1,FALSE))*BU316*Incurred_Real!W$15)</f>
        <v/>
      </c>
      <c r="X316" s="220">
        <f>IF(ISTEXT(VLOOKUP($A316,'Incurred Real 2022$'!$A$25:$AC$426,'Incurred Real 2022$'!X$1,FALSE)),"",(VLOOKUP($A316,'Incurred Real 2022$'!$A$25:$AC$426,'Incurred Real 2022$'!X$1,FALSE))*BV316*Incurred_Real!X$15)</f>
        <v>1710566.6306011337</v>
      </c>
      <c r="Y316" s="217" t="str">
        <f>IF(ISTEXT(VLOOKUP($A316,'Incurred Real 2022$'!$A$25:$AC$426,'Incurred Real 2022$'!Y$1,FALSE)),"",(VLOOKUP($A316,'Incurred Real 2022$'!$A$25:$AC$426,'Incurred Real 2022$'!Y$1,FALSE))*BW316*Incurred_Real!Y$15)</f>
        <v/>
      </c>
      <c r="Z316" s="13" t="str">
        <f>IF(ISTEXT(VLOOKUP($A316,'Incurred Real 2022$'!$A$25:$AC$426,'Incurred Real 2022$'!Z$1,FALSE)),"",(VLOOKUP($A316,'Incurred Real 2022$'!$A$25:$AC$426,'Incurred Real 2022$'!Z$1,FALSE))*BX316*Incurred_Real!Z$15)</f>
        <v/>
      </c>
      <c r="AA316" s="13" t="str">
        <f>IF(ISTEXT(VLOOKUP($A316,'Incurred Real 2022$'!$A$25:$AC$426,'Incurred Real 2022$'!AA$1,FALSE)),"",(VLOOKUP($A316,'Incurred Real 2022$'!$A$25:$AC$426,'Incurred Real 2022$'!AA$1,FALSE))*BY316*Incurred_Real!AA$15)</f>
        <v/>
      </c>
      <c r="AB316" s="13" t="str">
        <f>IF(ISTEXT(VLOOKUP($A316,'Incurred Real 2022$'!$A$25:$AC$426,'Incurred Real 2022$'!AB$1,FALSE)),"",(VLOOKUP($A316,'Incurred Real 2022$'!$A$25:$AC$426,'Incurred Real 2022$'!AB$1,FALSE))*BZ316*Incurred_Real!AB$15)</f>
        <v/>
      </c>
      <c r="AC316" s="13" t="str">
        <f>IF(ISTEXT(VLOOKUP($A316,'Incurred Real 2022$'!$A$25:$AC$426,'Incurred Real 2022$'!AC$1,FALSE)),"",(VLOOKUP($A316,'Incurred Real 2022$'!$A$25:$AC$426,'Incurred Real 2022$'!AC$1,FALSE))*CA316*Incurred_Real!AC$15)</f>
        <v/>
      </c>
      <c r="AD316" s="221">
        <f t="shared" si="77"/>
        <v>1710566.6306011337</v>
      </c>
      <c r="AE316" s="221">
        <f t="shared" si="78"/>
        <v>1710566.6306011337</v>
      </c>
      <c r="AF316" s="239">
        <f t="shared" si="83"/>
        <v>1925926.8100419182</v>
      </c>
      <c r="AG316" s="222">
        <f t="shared" si="79"/>
        <v>1751620.2297355612</v>
      </c>
      <c r="AH316" s="223">
        <f t="shared" si="86"/>
        <v>1.0995116277760002</v>
      </c>
      <c r="AI316" s="224">
        <f t="shared" si="80"/>
        <v>2024</v>
      </c>
      <c r="AJ316" s="225" t="str">
        <f>VLOOKUP($A316,Project_Commissioning!$C$4:$H$355,Project_Commissioning!F$1,FALSE)</f>
        <v/>
      </c>
      <c r="AK316" s="226">
        <f>VLOOKUP($A316,Project_Commissioning!$C$4:$H$355,Project_Commissioning!G$1,FALSE)</f>
        <v>2024</v>
      </c>
      <c r="AL316" s="225" t="str">
        <f>IF(VLOOKUP($A316,Project_Commissioning!$C$4:$H$355,Project_Commissioning!H$1,FALSE)=0,"",VLOOKUP($A316,Project_Commissioning!$C$4:$H$355,Project_Commissioning!H$1,FALSE))</f>
        <v/>
      </c>
      <c r="AM316" s="237">
        <f t="shared" si="84"/>
        <v>1710566.6306011337</v>
      </c>
      <c r="AN316" s="221" cm="1">
        <f t="array" ref="AN316">IF(ROUND(AE316,0)=0,0,LOOKUP(2,1/(F316:AC316&lt;&gt;""),F316:AC316))</f>
        <v>1710566.6306011337</v>
      </c>
      <c r="AO316" s="221">
        <f t="shared" si="85"/>
        <v>1710566.6306011337</v>
      </c>
      <c r="AP316" s="79"/>
      <c r="AQ316" s="20"/>
      <c r="AR316" s="245">
        <f>IF(ISNA(VLOOKUP($A316,'Success Asset Classes'!$B$15:$AA$114,'Success Asset Classes'!$AA$1,FALSE)),0,VLOOKUP($A316,'Success Asset Classes'!$B$15:$AA$114,'Success Asset Classes'!$AA$1,FALSE))</f>
        <v>1</v>
      </c>
      <c r="AS316" s="230">
        <f>IF($AR316=0,VLOOKUP(MID($A316,4,5),'Project splits'!$C$5:$AM$346,AS$22,FALSE),IF(ISNA(VLOOKUP($A316,'Success Asset Classes'!$B$15:$BD$377,AS$21,FALSE)),VLOOKUP(MID($A316,4,5),'Project splits'!$C$5:$AM$346,AS$22,FALSE),VLOOKUP($A316,'Success Asset Classes'!$B$15:$BD$377,AS$21,FALSE)))</f>
        <v>1</v>
      </c>
      <c r="AT316" s="230">
        <f>IF($AR316=0,VLOOKUP(MID($A316,4,5),'Project splits'!$C$5:$AM$346,AT$22,FALSE),IF(ISNA(VLOOKUP($A316,'Success Asset Classes'!$B$15:$BD$377,AT$21,FALSE)),VLOOKUP(MID($A316,4,5),'Project splits'!$C$5:$AM$346,AT$22,FALSE),VLOOKUP($A316,'Success Asset Classes'!$B$15:$BD$377,AT$21,FALSE)))</f>
        <v>0</v>
      </c>
      <c r="AU316" s="230">
        <f>IF($AR316=0,VLOOKUP(MID($A316,4,5),'Project splits'!$C$5:$AM$346,AU$22,FALSE),IF(ISNA(VLOOKUP($A316,'Success Asset Classes'!$B$15:$BD$377,AU$21,FALSE)),VLOOKUP(MID($A316,4,5),'Project splits'!$C$5:$AM$346,AU$22,FALSE),VLOOKUP($A316,'Success Asset Classes'!$B$15:$BD$377,AU$21,FALSE)))</f>
        <v>0</v>
      </c>
      <c r="AV316" s="230">
        <f>IF($AR316=0,VLOOKUP(MID($A316,4,5),'Project splits'!$C$5:$AM$346,AV$22,FALSE),IF(ISNA(VLOOKUP($A316,'Success Asset Classes'!$B$15:$BD$377,AV$21,FALSE)),VLOOKUP(MID($A316,4,5),'Project splits'!$C$5:$AM$346,AV$22,FALSE),VLOOKUP($A316,'Success Asset Classes'!$B$15:$BD$377,AV$21,FALSE)))</f>
        <v>0</v>
      </c>
      <c r="AW316" s="230">
        <f>IF($AR316=0,VLOOKUP(MID($A316,4,5),'Project splits'!$C$5:$AM$346,AW$22,FALSE),IF(ISNA(VLOOKUP($A316,'Success Asset Classes'!$B$15:$BD$377,AW$21,FALSE)),VLOOKUP(MID($A316,4,5),'Project splits'!$C$5:$AM$346,AW$22,FALSE),VLOOKUP($A316,'Success Asset Classes'!$B$15:$BD$377,AW$21,FALSE)))</f>
        <v>0</v>
      </c>
      <c r="AX316" s="230">
        <f>IF($AR316=0,VLOOKUP(MID($A316,4,5),'Project splits'!$C$5:$AM$346,AX$22,FALSE),IF(ISNA(VLOOKUP($A316,'Success Asset Classes'!$B$15:$BD$377,AX$21,FALSE)),VLOOKUP(MID($A316,4,5),'Project splits'!$C$5:$AM$346,AX$22,FALSE),VLOOKUP($A316,'Success Asset Classes'!$B$15:$BD$377,AX$21,FALSE)))</f>
        <v>0</v>
      </c>
      <c r="AY316" s="230">
        <f>IF($AR316=0,VLOOKUP(MID($A316,4,5),'Project splits'!$C$5:$AM$346,AY$22,FALSE),IF(ISNA(VLOOKUP($A316,'Success Asset Classes'!$B$15:$BD$377,AY$21,FALSE)),VLOOKUP(MID($A316,4,5),'Project splits'!$C$5:$AM$346,AY$22,FALSE),VLOOKUP($A316,'Success Asset Classes'!$B$15:$BD$377,AY$21,FALSE)))</f>
        <v>0</v>
      </c>
      <c r="AZ316" s="230">
        <f>IF($AR316=0,VLOOKUP(MID($A316,4,5),'Project splits'!$C$5:$AM$346,AZ$22,FALSE),IF(ISNA(VLOOKUP($A316,'Success Asset Classes'!$B$15:$BD$377,AZ$21,FALSE)),VLOOKUP(MID($A316,4,5),'Project splits'!$C$5:$AM$346,AZ$22,FALSE),VLOOKUP($A316,'Success Asset Classes'!$B$15:$BD$377,AZ$21,FALSE)))</f>
        <v>0</v>
      </c>
      <c r="BA316" s="230">
        <f>IF($AR316=0,VLOOKUP(MID($A316,4,5),'Project splits'!$C$5:$AM$346,BA$22,FALSE),IF(ISNA(VLOOKUP($A316,'Success Asset Classes'!$B$15:$BD$377,BA$21,FALSE)),VLOOKUP(MID($A316,4,5),'Project splits'!$C$5:$AM$346,BA$22,FALSE),VLOOKUP($A316,'Success Asset Classes'!$B$15:$BD$377,BA$21,FALSE)))</f>
        <v>0</v>
      </c>
      <c r="BB316" s="230">
        <f>IF($AR316=0,VLOOKUP(MID($A316,4,5),'Project splits'!$C$5:$AM$346,BB$22,FALSE),IF(ISNA(VLOOKUP($A316,'Success Asset Classes'!$B$15:$BD$377,BB$21,FALSE)),VLOOKUP(MID($A316,4,5),'Project splits'!$C$5:$AM$346,BB$22,FALSE),VLOOKUP($A316,'Success Asset Classes'!$B$15:$BD$377,BB$21,FALSE)))</f>
        <v>0</v>
      </c>
      <c r="BC316" s="230">
        <f>IF($AR316=0,VLOOKUP(MID($A316,4,5),'Project splits'!$C$5:$AM$346,BC$22,FALSE),IF(ISNA(VLOOKUP($A316,'Success Asset Classes'!$B$15:$BD$377,BC$21,FALSE)),VLOOKUP(MID($A316,4,5),'Project splits'!$C$5:$AM$346,BC$22,FALSE),VLOOKUP($A316,'Success Asset Classes'!$B$15:$BD$377,BC$21,FALSE)))</f>
        <v>0</v>
      </c>
      <c r="BD316" s="230">
        <f>IF($AR316=0,VLOOKUP(MID($A316,4,5),'Project splits'!$C$5:$AM$346,BD$22,FALSE),IF(ISNA(VLOOKUP($A316,'Success Asset Classes'!$B$15:$BD$377,BD$21,FALSE)),VLOOKUP(MID($A316,4,5),'Project splits'!$C$5:$AM$346,BD$22,FALSE),VLOOKUP($A316,'Success Asset Classes'!$B$15:$BD$377,BD$21,FALSE)))</f>
        <v>0</v>
      </c>
      <c r="BE316" s="230">
        <f>IF($AR316=0,VLOOKUP(MID($A316,4,5),'Project splits'!$C$5:$AM$346,BE$22,FALSE),IF(ISNA(VLOOKUP($A316,'Success Asset Classes'!$B$15:$BD$377,BE$21,FALSE)),VLOOKUP(MID($A316,4,5),'Project splits'!$C$5:$AM$346,BE$22,FALSE),VLOOKUP($A316,'Success Asset Classes'!$B$15:$BD$377,BE$21,FALSE)))</f>
        <v>0</v>
      </c>
      <c r="BF316" s="230">
        <f>IF($AR316=0,VLOOKUP(MID($A316,4,5),'Project splits'!$C$5:$AM$346,BF$22,FALSE),IF(ISNA(VLOOKUP($A316,'Success Asset Classes'!$B$15:$BD$377,BF$21,FALSE)),VLOOKUP(MID($A316,4,5),'Project splits'!$C$5:$AM$346,BF$22,FALSE),VLOOKUP($A316,'Success Asset Classes'!$B$15:$BD$377,BF$21,FALSE)))</f>
        <v>0</v>
      </c>
      <c r="BG316" s="230">
        <f>IF($AR316=0,VLOOKUP(MID($A316,4,5),'Project splits'!$C$5:$AM$346,BG$22,FALSE),IF(ISNA(VLOOKUP($A316,'Success Asset Classes'!$B$15:$BD$377,BG$21,FALSE)),VLOOKUP(MID($A316,4,5),'Project splits'!$C$5:$AM$346,BG$22,FALSE),VLOOKUP($A316,'Success Asset Classes'!$B$15:$BD$377,BG$21,FALSE)))</f>
        <v>0</v>
      </c>
      <c r="BH316" s="230">
        <f>IF($AR316=0,VLOOKUP(MID($A316,4,5),'Project splits'!$C$5:$AM$346,BH$22,FALSE),IF(ISNA(VLOOKUP($A316,'Success Asset Classes'!$B$15:$BD$377,BH$21,FALSE)),VLOOKUP(MID($A316,4,5),'Project splits'!$C$5:$AM$346,BH$22,FALSE),VLOOKUP($A316,'Success Asset Classes'!$B$15:$BD$377,BH$21,FALSE)))</f>
        <v>0</v>
      </c>
      <c r="BI316" s="230">
        <f>IF($AR316=0,VLOOKUP(MID($A316,4,5),'Project splits'!$C$5:$AM$346,BI$22,FALSE),IF(ISNA(VLOOKUP($A316,'Success Asset Classes'!$B$15:$BD$377,BI$21,FALSE)),VLOOKUP(MID($A316,4,5),'Project splits'!$C$5:$AM$346,BI$22,FALSE),VLOOKUP($A316,'Success Asset Classes'!$B$15:$BD$377,BI$21,FALSE)))</f>
        <v>0</v>
      </c>
      <c r="BJ316" s="230">
        <f>IF($AR316=0,VLOOKUP(MID($A316,4,5),'Project splits'!$C$5:$AM$346,BJ$22,FALSE),IF(ISNA(VLOOKUP($A316,'Success Asset Classes'!$B$15:$BD$377,BJ$21,FALSE)),VLOOKUP(MID($A316,4,5),'Project splits'!$C$5:$AM$346,BJ$22,FALSE),VLOOKUP($A316,'Success Asset Classes'!$B$15:$BD$377,BJ$21,FALSE)))</f>
        <v>0</v>
      </c>
      <c r="BK316" s="230">
        <f>IF($AR316=0,VLOOKUP(MID($A316,4,5),'Project splits'!$C$5:$AM$346,BK$22,FALSE),IF(ISNA(VLOOKUP($A316,'Success Asset Classes'!$B$15:$BD$377,BK$21,FALSE)),VLOOKUP(MID($A316,4,5),'Project splits'!$C$5:$AM$346,BK$22,FALSE),VLOOKUP($A316,'Success Asset Classes'!$B$15:$BD$377,BK$21,FALSE)))</f>
        <v>0</v>
      </c>
      <c r="BL316" s="230">
        <f>IF($AR316=0,VLOOKUP(MID($A316,4,5),'Project splits'!$C$5:$AM$346,BL$22,FALSE),IF(ISNA(VLOOKUP($A316,'Success Asset Classes'!$B$15:$BD$377,BL$21,FALSE)),VLOOKUP(MID($A316,4,5),'Project splits'!$C$5:$AM$346,BL$22,FALSE),VLOOKUP($A316,'Success Asset Classes'!$B$15:$BD$377,BL$21,FALSE)))</f>
        <v>0</v>
      </c>
      <c r="BM316" s="230">
        <f>IF($AR316=0,VLOOKUP(MID($A316,4,5),'Project splits'!$C$5:$AM$346,BM$22,FALSE),IF(ISNA(VLOOKUP($A316,'Success Asset Classes'!$B$15:$BD$377,BM$21,FALSE)),VLOOKUP(MID($A316,4,5),'Project splits'!$C$5:$AM$346,BM$22,FALSE),VLOOKUP($A316,'Success Asset Classes'!$B$15:$BD$377,BM$21,FALSE)))</f>
        <v>0</v>
      </c>
      <c r="BN316" s="230">
        <f>IF($AR316=0,VLOOKUP(MID($A316,4,5),'Project splits'!$C$5:$AM$346,BN$22,FALSE),IF(ISNA(VLOOKUP($A316,'Success Asset Classes'!$B$15:$BD$377,BN$21,FALSE)),VLOOKUP(MID($A316,4,5),'Project splits'!$C$5:$AM$346,BN$22,FALSE),VLOOKUP($A316,'Success Asset Classes'!$B$15:$BD$377,BN$21,FALSE)))</f>
        <v>0</v>
      </c>
      <c r="BO316" s="230">
        <f>IF($AR316=0,VLOOKUP(MID($A316,4,5),'Project splits'!$C$5:$AM$346,BO$22,FALSE),IF(ISNA(VLOOKUP($A316,'Success Asset Classes'!$B$15:$BD$377,BO$21,FALSE)),VLOOKUP(MID($A316,4,5),'Project splits'!$C$5:$AM$346,BO$22,FALSE),VLOOKUP($A316,'Success Asset Classes'!$B$15:$BD$377,BO$21,FALSE)))</f>
        <v>0</v>
      </c>
      <c r="BP316" s="230">
        <f>IF($AR316=0,VLOOKUP(MID($A316,4,5),'Project splits'!$C$5:$AM$346,BP$22,FALSE),IF(ISNA(VLOOKUP($A316,'Success Asset Classes'!$B$15:$BD$377,BP$21,FALSE)),VLOOKUP(MID($A316,4,5),'Project splits'!$C$5:$AM$346,BP$22,FALSE),VLOOKUP($A316,'Success Asset Classes'!$B$15:$BD$377,BP$21,FALSE)))</f>
        <v>0</v>
      </c>
      <c r="BQ316" s="230">
        <f>IF($AR316=0,VLOOKUP(MID($A316,4,5),'Project splits'!$C$5:$AM$346,BQ$22,FALSE),IF(ISNA(VLOOKUP($A316,'Success Asset Classes'!$B$15:$BD$377,BQ$21,FALSE)),VLOOKUP(MID($A316,4,5),'Project splits'!$C$5:$AM$346,BQ$22,FALSE),VLOOKUP($A316,'Success Asset Classes'!$B$15:$BD$377,BQ$21,FALSE)))</f>
        <v>0</v>
      </c>
      <c r="BR316" s="230">
        <f>IF($AR316=0,VLOOKUP(MID($A316,4,5),'Project splits'!$C$5:$AM$346,BR$22,FALSE),IF(ISNA(VLOOKUP($A316,'Success Asset Classes'!$B$15:$BD$377,BR$21,FALSE)),VLOOKUP(MID($A316,4,5),'Project splits'!$C$5:$AM$346,BR$22,FALSE),VLOOKUP($A316,'Success Asset Classes'!$B$15:$BD$377,BR$21,FALSE)))</f>
        <v>0</v>
      </c>
      <c r="BS316" s="247">
        <f t="shared" si="81"/>
        <v>1</v>
      </c>
      <c r="BT316" s="249">
        <f>1+IF(ISNA(VLOOKUP($A316,'Project labour content'!$A$7:$D$255,'Project labour content'!$D$1,FALSE)),VLOOKUP($D316,'Project labour content'!$F$6:$G$15,'Project labour content'!$G$1,FALSE),VLOOKUP($A316,'Project labour content'!$A$7:$D$255,'Project labour content'!$D$1,FALSE))*LabEsc22*1</f>
        <v>1.0007974033850215</v>
      </c>
      <c r="BU316" s="249">
        <f>1+IF(ISNA(VLOOKUP($A316,'Project labour content'!$A$7:$D$255,'Project labour content'!$D$1,FALSE)),VLOOKUP($D316,'Project labour content'!$F$6:$G$15,'Project labour content'!$G$1,FALSE),VLOOKUP($A316,'Project labour content'!$A$7:$D$255,'Project labour content'!$D$1,FALSE))*LabEsc23*1</f>
        <v>1.0015986343062913</v>
      </c>
      <c r="BV316" s="249">
        <f>1+IF(ISNA(VLOOKUP($A316,'Project labour content'!$A$7:$D$255,'Project labour content'!$D$1,FALSE)),VLOOKUP($D316,'Project labour content'!$F$6:$G$15,'Project labour content'!$G$1,FALSE),VLOOKUP($A316,'Project labour content'!$A$7:$D$255,'Project labour content'!$D$1,FALSE))*LabEsc24*1</f>
        <v>1.0023533938341271</v>
      </c>
      <c r="BW316" s="249">
        <f>1+IF(ISNA(VLOOKUP($A316,'Project labour content'!$A$7:$D$255,'Project labour content'!$D$1,FALSE)),VLOOKUP($D316,'Project labour content'!$F$6:$G$15,'Project labour content'!$G$1,FALSE),VLOOKUP($A316,'Project labour content'!$A$7:$D$255,'Project labour content'!$D$1,FALSE))*LabEsc25*1</f>
        <v>1.0033642684284088</v>
      </c>
      <c r="BX316" s="249">
        <f>1+IF(ISNA(VLOOKUP($A316,'Project labour content'!$A$7:$D$255,'Project labour content'!$D$1,FALSE)),VLOOKUP($D316,'Project labour content'!$F$6:$G$15,'Project labour content'!$G$1,FALSE),VLOOKUP($A316,'Project labour content'!$A$7:$D$255,'Project labour content'!$D$1,FALSE))*LabEsc26*1</f>
        <v>1.0044659532570768</v>
      </c>
      <c r="BY316" s="249">
        <f>1+IF(ISNA(VLOOKUP($A316,'Project labour content'!$A$7:$D$255,'Project labour content'!$D$1,FALSE)),VLOOKUP($D316,'Project labour content'!$F$6:$G$15,'Project labour content'!$G$1,FALSE),VLOOKUP($A316,'Project labour content'!$A$7:$D$255,'Project labour content'!$D$1,FALSE))*LabEsc27*1</f>
        <v>1.0051483198909563</v>
      </c>
      <c r="BZ316" s="249">
        <f>1+IF(ISNA(VLOOKUP($A316,'Project labour content'!$A$7:$D$255,'Project labour content'!$D$1,FALSE)),VLOOKUP($D316,'Project labour content'!$F$6:$G$15,'Project labour content'!$G$1,FALSE),VLOOKUP($A316,'Project labour content'!$A$7:$D$255,'Project labour content'!$D$1,FALSE))*LabEsc28*1</f>
        <v>1.0056621419662677</v>
      </c>
      <c r="CA316" s="249">
        <f>1+IF(ISNA(VLOOKUP($A316,'Project labour content'!$A$7:$D$255,'Project labour content'!$D$1,FALSE)),VLOOKUP($D316,'Project labour content'!$F$6:$G$15,'Project labour content'!$G$1,FALSE),VLOOKUP($A316,'Project labour content'!$A$7:$D$255,'Project labour content'!$D$1,FALSE))*LabEsc29*1</f>
        <v>1.0064867236327273</v>
      </c>
      <c r="CB316" s="250" t="str">
        <f>IF(ISNA(VLOOKUP($A316,'Project labour content'!$A$7:$D$255,'Project labour content'!$D$1,FALSE)),"Category","Project")</f>
        <v>Project</v>
      </c>
      <c r="CD316" s="247" t="str">
        <f t="shared" si="82"/>
        <v>15190</v>
      </c>
      <c r="CE316" s="3"/>
    </row>
    <row r="317" spans="1:83" x14ac:dyDescent="0.15">
      <c r="A317" s="11" t="s">
        <v>969</v>
      </c>
      <c r="B317" s="11" t="str">
        <f>VLOOKUP($A317,'Incurred Real 2022$'!$A$25:$AC$426,'Incurred Real 2022$'!B$1,FALSE)</f>
        <v>IP Networking Equipment Replacement</v>
      </c>
      <c r="C317" s="11" t="str">
        <f>VLOOKUP($A317,'Incurred Real 2022$'!$A$25:$AC$426,'Incurred Real 2022$'!C$1,FALSE)</f>
        <v>ExAnte</v>
      </c>
      <c r="D317" s="11" t="str">
        <f>VLOOKUP($A317,'Incurred Real 2022$'!$A$25:$AC$426,'Incurred Real 2022$'!D$1,FALSE)</f>
        <v>Replacement</v>
      </c>
      <c r="E317" s="11" t="str">
        <f>VLOOKUP($A317,'Incurred Real 2022$'!$A$25:$AC$426,'Incurred Real 2022$'!E$1,FALSE)</f>
        <v>Potential</v>
      </c>
      <c r="F317" s="105" t="str">
        <f>IF(VLOOKUP($A317,'Incurred Real 2022$'!$A$25:$AC$426,'Incurred Real 2022$'!F$1,FALSE)=0,"",VLOOKUP($A317,'Incurred Real 2022$'!$A$25:$AC$426,'Incurred Real 2022$'!F$1,FALSE))</f>
        <v/>
      </c>
      <c r="G317" s="105" t="str">
        <f>IF(VLOOKUP($A317,'Incurred Real 2022$'!$A$25:$AC$426,'Incurred Real 2022$'!G$1,FALSE)=0,"",VLOOKUP($A317,'Incurred Real 2022$'!$A$25:$AC$426,'Incurred Real 2022$'!G$1,FALSE))</f>
        <v/>
      </c>
      <c r="H317" s="105" t="str">
        <f>IF(VLOOKUP($A317,'Incurred Real 2022$'!$A$25:$AC$426,'Incurred Real 2022$'!H$1,FALSE)=0,"",VLOOKUP($A317,'Incurred Real 2022$'!$A$25:$AC$426,'Incurred Real 2022$'!H$1,FALSE))</f>
        <v/>
      </c>
      <c r="I317" s="105" t="str">
        <f>IF(VLOOKUP($A317,'Incurred Real 2022$'!$A$25:$AC$426,'Incurred Real 2022$'!I$1,FALSE)=0,"",VLOOKUP($A317,'Incurred Real 2022$'!$A$25:$AC$426,'Incurred Real 2022$'!I$1,FALSE))</f>
        <v/>
      </c>
      <c r="J317" s="105" t="str">
        <f>IF(VLOOKUP($A317,'Incurred Real 2022$'!$A$25:$AC$426,'Incurred Real 2022$'!J$1,FALSE)=0,"",VLOOKUP($A317,'Incurred Real 2022$'!$A$25:$AC$426,'Incurred Real 2022$'!J$1,FALSE))</f>
        <v/>
      </c>
      <c r="K317" s="105" t="str">
        <f>IF(VLOOKUP($A317,'Incurred Real 2022$'!$A$25:$AC$426,'Incurred Real 2022$'!K$1,FALSE)=0,"",VLOOKUP($A317,'Incurred Real 2022$'!$A$25:$AC$426,'Incurred Real 2022$'!K$1,FALSE))</f>
        <v/>
      </c>
      <c r="L317" s="105" t="str">
        <f>IF(VLOOKUP($A317,'Incurred Real 2022$'!$A$25:$AC$426,'Incurred Real 2022$'!L$1,FALSE)=0,"",VLOOKUP($A317,'Incurred Real 2022$'!$A$25:$AC$426,'Incurred Real 2022$'!L$1,FALSE))</f>
        <v/>
      </c>
      <c r="M317" s="105" t="str">
        <f>IF(VLOOKUP($A317,'Incurred Real 2022$'!$A$25:$AC$426,'Incurred Real 2022$'!M$1,FALSE)=0,"",VLOOKUP($A317,'Incurred Real 2022$'!$A$25:$AC$426,'Incurred Real 2022$'!M$1,FALSE))</f>
        <v/>
      </c>
      <c r="N317" s="105" t="str">
        <f>IF(VLOOKUP($A317,'Incurred Real 2022$'!$A$25:$AC$426,'Incurred Real 2022$'!N$1,FALSE)=0,"",VLOOKUP($A317,'Incurred Real 2022$'!$A$25:$AC$426,'Incurred Real 2022$'!N$1,FALSE))</f>
        <v/>
      </c>
      <c r="O317" s="105" t="str">
        <f>IF(VLOOKUP($A317,'Incurred Real 2022$'!$A$25:$AC$426,'Incurred Real 2022$'!O$1,FALSE)=0,"",VLOOKUP($A317,'Incurred Real 2022$'!$A$25:$AC$426,'Incurred Real 2022$'!O$1,FALSE))</f>
        <v/>
      </c>
      <c r="P317" s="105" t="str">
        <f>IF(VLOOKUP($A317,'Incurred Real 2022$'!$A$25:$AC$426,'Incurred Real 2022$'!P$1,FALSE)=0,"",VLOOKUP($A317,'Incurred Real 2022$'!$A$25:$AC$426,'Incurred Real 2022$'!P$1,FALSE))</f>
        <v/>
      </c>
      <c r="Q317" s="105" t="str">
        <f>IF(VLOOKUP($A317,'Incurred Real 2022$'!$A$25:$AC$426,'Incurred Real 2022$'!Q$1,FALSE)=0,"",VLOOKUP($A317,'Incurred Real 2022$'!$A$25:$AC$426,'Incurred Real 2022$'!Q$1,FALSE))</f>
        <v/>
      </c>
      <c r="R317" s="105" t="str">
        <f>IF(VLOOKUP($A317,'Incurred Real 2022$'!$A$25:$AC$426,'Incurred Real 2022$'!R$1,FALSE)=0,"",VLOOKUP($A317,'Incurred Real 2022$'!$A$25:$AC$426,'Incurred Real 2022$'!R$1,FALSE))</f>
        <v/>
      </c>
      <c r="S317" s="105" t="str">
        <f>IF(VLOOKUP($A317,'Incurred Real 2022$'!$A$25:$AC$426,'Incurred Real 2022$'!S$1,FALSE)=0,"",VLOOKUP($A317,'Incurred Real 2022$'!$A$25:$AC$426,'Incurred Real 2022$'!S$1,FALSE))</f>
        <v/>
      </c>
      <c r="T317" s="105" t="str">
        <f>IF(VLOOKUP($A317,'Incurred Real 2022$'!$A$25:$AC$426,'Incurred Real 2022$'!T$1,FALSE)=0,"",VLOOKUP($A317,'Incurred Real 2022$'!$A$25:$AC$426,'Incurred Real 2022$'!T$1,FALSE))</f>
        <v/>
      </c>
      <c r="U317" s="105" t="str">
        <f>IF(VLOOKUP($A317,'Incurred Real 2022$'!$A$25:$AC$426,'Incurred Real 2022$'!U$1,FALSE)=0,"",VLOOKUP($A317,'Incurred Real 2022$'!$A$25:$AC$426,'Incurred Real 2022$'!U$1,FALSE))</f>
        <v/>
      </c>
      <c r="V317" s="13" t="str">
        <f>IF(ISTEXT(VLOOKUP($A317,'Incurred Real 2022$'!$A$25:$AC$426,'Incurred Real 2022$'!V$1,FALSE)),"",(VLOOKUP($A317,'Incurred Real 2022$'!$A$25:$AC$426,'Incurred Real 2022$'!V$1,FALSE))*BT317*Incurred_Real!V$15)</f>
        <v/>
      </c>
      <c r="W317" s="13" t="str">
        <f>IF(ISTEXT(VLOOKUP($A317,'Incurred Real 2022$'!$A$25:$AC$426,'Incurred Real 2022$'!W$1,FALSE)),"",(VLOOKUP($A317,'Incurred Real 2022$'!$A$25:$AC$426,'Incurred Real 2022$'!W$1,FALSE))*BU317*Incurred_Real!W$15)</f>
        <v/>
      </c>
      <c r="X317" s="220">
        <f>IF(ISTEXT(VLOOKUP($A317,'Incurred Real 2022$'!$A$25:$AC$426,'Incurred Real 2022$'!X$1,FALSE)),"",(VLOOKUP($A317,'Incurred Real 2022$'!$A$25:$AC$426,'Incurred Real 2022$'!X$1,FALSE))*BV317*Incurred_Real!X$15)</f>
        <v>650242.50188951567</v>
      </c>
      <c r="Y317" s="217">
        <f>IF(ISTEXT(VLOOKUP($A317,'Incurred Real 2022$'!$A$25:$AC$426,'Incurred Real 2022$'!Y$1,FALSE)),"",(VLOOKUP($A317,'Incurred Real 2022$'!$A$25:$AC$426,'Incurred Real 2022$'!Y$1,FALSE))*BW317*Incurred_Real!Y$15)</f>
        <v>1307474.2659295902</v>
      </c>
      <c r="Z317" s="13">
        <f>IF(ISTEXT(VLOOKUP($A317,'Incurred Real 2022$'!$A$25:$AC$426,'Incurred Real 2022$'!Z$1,FALSE)),"",(VLOOKUP($A317,'Incurred Real 2022$'!$A$25:$AC$426,'Incurred Real 2022$'!Z$1,FALSE))*BX317*Incurred_Real!Z$15)</f>
        <v>1309640.1971558335</v>
      </c>
      <c r="AA317" s="13">
        <f>IF(ISTEXT(VLOOKUP($A317,'Incurred Real 2022$'!$A$25:$AC$426,'Incurred Real 2022$'!AA$1,FALSE)),"",(VLOOKUP($A317,'Incurred Real 2022$'!$A$25:$AC$426,'Incurred Real 2022$'!AA$1,FALSE))*BY317*Incurred_Real!AA$15)</f>
        <v>658002.33009283862</v>
      </c>
      <c r="AB317" s="13" t="str">
        <f>IF(ISTEXT(VLOOKUP($A317,'Incurred Real 2022$'!$A$25:$AC$426,'Incurred Real 2022$'!AB$1,FALSE)),"",(VLOOKUP($A317,'Incurred Real 2022$'!$A$25:$AC$426,'Incurred Real 2022$'!AB$1,FALSE))*BZ317*Incurred_Real!AB$15)</f>
        <v/>
      </c>
      <c r="AC317" s="13" t="str">
        <f>IF(ISTEXT(VLOOKUP($A317,'Incurred Real 2022$'!$A$25:$AC$426,'Incurred Real 2022$'!AC$1,FALSE)),"",(VLOOKUP($A317,'Incurred Real 2022$'!$A$25:$AC$426,'Incurred Real 2022$'!AC$1,FALSE))*CA317*Incurred_Real!AC$15)</f>
        <v/>
      </c>
      <c r="AD317" s="221">
        <f t="shared" si="77"/>
        <v>3925359.2950677779</v>
      </c>
      <c r="AE317" s="221">
        <f t="shared" si="78"/>
        <v>3925359.2950677779</v>
      </c>
      <c r="AF317" s="239">
        <f t="shared" si="83"/>
        <v>4419561.6646406408</v>
      </c>
      <c r="AG317" s="222">
        <f t="shared" si="79"/>
        <v>4315978.1881256262</v>
      </c>
      <c r="AH317" s="223">
        <f t="shared" si="86"/>
        <v>1.024</v>
      </c>
      <c r="AI317" s="224">
        <f>IF(AN317=0,"",INDEX($F$23:$AC$23,1,MATCH(AN317,F317:AC317,0)))</f>
        <v>2027</v>
      </c>
      <c r="AJ317" s="225" t="str">
        <f>VLOOKUP($A317,Project_Commissioning!$C$4:$H$355,Project_Commissioning!F$1,FALSE)</f>
        <v/>
      </c>
      <c r="AK317" s="226">
        <f>VLOOKUP($A317,Project_Commissioning!$C$4:$H$355,Project_Commissioning!G$1,FALSE)</f>
        <v>2027</v>
      </c>
      <c r="AL317" s="225" t="str">
        <f>IF(VLOOKUP($A317,Project_Commissioning!$C$4:$H$355,Project_Commissioning!H$1,FALSE)=0,"",VLOOKUP($A317,Project_Commissioning!$C$4:$H$355,Project_Commissioning!H$1,FALSE))</f>
        <v/>
      </c>
      <c r="AM317" s="237">
        <f t="shared" si="84"/>
        <v>3925359.2950677779</v>
      </c>
      <c r="AN317" s="221" cm="1">
        <f t="array" ref="AN317">IF(ROUND(AE317,0)=0,0,LOOKUP(2,1/(F317:AC317&lt;&gt;""),F317:AC317))</f>
        <v>658002.33009283862</v>
      </c>
      <c r="AO317" s="221">
        <f t="shared" si="85"/>
        <v>3925359.2950677779</v>
      </c>
      <c r="AP317" s="79"/>
      <c r="AQ317" s="20"/>
      <c r="AR317" s="245">
        <f>IF(ISNA(VLOOKUP($A317,'Success Asset Classes'!$B$15:$AA$114,'Success Asset Classes'!$AA$1,FALSE)),0,VLOOKUP($A317,'Success Asset Classes'!$B$15:$AA$114,'Success Asset Classes'!$AA$1,FALSE))</f>
        <v>1</v>
      </c>
      <c r="AS317" s="230">
        <f>IF($AR317=0,VLOOKUP(MID($A317,4,5),'Project splits'!$C$5:$AM$346,AS$22,FALSE),IF(ISNA(VLOOKUP($A317,'Success Asset Classes'!$B$15:$BD$377,AS$21,FALSE)),VLOOKUP(MID($A317,4,5),'Project splits'!$C$5:$AM$346,AS$22,FALSE),VLOOKUP($A317,'Success Asset Classes'!$B$15:$BD$377,AS$21,FALSE)))</f>
        <v>0</v>
      </c>
      <c r="AT317" s="230">
        <f>IF($AR317=0,VLOOKUP(MID($A317,4,5),'Project splits'!$C$5:$AM$346,AT$22,FALSE),IF(ISNA(VLOOKUP($A317,'Success Asset Classes'!$B$15:$BD$377,AT$21,FALSE)),VLOOKUP(MID($A317,4,5),'Project splits'!$C$5:$AM$346,AT$22,FALSE),VLOOKUP($A317,'Success Asset Classes'!$B$15:$BD$377,AT$21,FALSE)))</f>
        <v>0</v>
      </c>
      <c r="AU317" s="230">
        <f>IF($AR317=0,VLOOKUP(MID($A317,4,5),'Project splits'!$C$5:$AM$346,AU$22,FALSE),IF(ISNA(VLOOKUP($A317,'Success Asset Classes'!$B$15:$BD$377,AU$21,FALSE)),VLOOKUP(MID($A317,4,5),'Project splits'!$C$5:$AM$346,AU$22,FALSE),VLOOKUP($A317,'Success Asset Classes'!$B$15:$BD$377,AU$21,FALSE)))</f>
        <v>0</v>
      </c>
      <c r="AV317" s="230">
        <f>IF($AR317=0,VLOOKUP(MID($A317,4,5),'Project splits'!$C$5:$AM$346,AV$22,FALSE),IF(ISNA(VLOOKUP($A317,'Success Asset Classes'!$B$15:$BD$377,AV$21,FALSE)),VLOOKUP(MID($A317,4,5),'Project splits'!$C$5:$AM$346,AV$22,FALSE),VLOOKUP($A317,'Success Asset Classes'!$B$15:$BD$377,AV$21,FALSE)))</f>
        <v>0</v>
      </c>
      <c r="AW317" s="230">
        <f>IF($AR317=0,VLOOKUP(MID($A317,4,5),'Project splits'!$C$5:$AM$346,AW$22,FALSE),IF(ISNA(VLOOKUP($A317,'Success Asset Classes'!$B$15:$BD$377,AW$21,FALSE)),VLOOKUP(MID($A317,4,5),'Project splits'!$C$5:$AM$346,AW$22,FALSE),VLOOKUP($A317,'Success Asset Classes'!$B$15:$BD$377,AW$21,FALSE)))</f>
        <v>0</v>
      </c>
      <c r="AX317" s="230">
        <f>IF($AR317=0,VLOOKUP(MID($A317,4,5),'Project splits'!$C$5:$AM$346,AX$22,FALSE),IF(ISNA(VLOOKUP($A317,'Success Asset Classes'!$B$15:$BD$377,AX$21,FALSE)),VLOOKUP(MID($A317,4,5),'Project splits'!$C$5:$AM$346,AX$22,FALSE),VLOOKUP($A317,'Success Asset Classes'!$B$15:$BD$377,AX$21,FALSE)))</f>
        <v>0</v>
      </c>
      <c r="AY317" s="230">
        <f>IF($AR317=0,VLOOKUP(MID($A317,4,5),'Project splits'!$C$5:$AM$346,AY$22,FALSE),IF(ISNA(VLOOKUP($A317,'Success Asset Classes'!$B$15:$BD$377,AY$21,FALSE)),VLOOKUP(MID($A317,4,5),'Project splits'!$C$5:$AM$346,AY$22,FALSE),VLOOKUP($A317,'Success Asset Classes'!$B$15:$BD$377,AY$21,FALSE)))</f>
        <v>0</v>
      </c>
      <c r="AZ317" s="230">
        <f>IF($AR317=0,VLOOKUP(MID($A317,4,5),'Project splits'!$C$5:$AM$346,AZ$22,FALSE),IF(ISNA(VLOOKUP($A317,'Success Asset Classes'!$B$15:$BD$377,AZ$21,FALSE)),VLOOKUP(MID($A317,4,5),'Project splits'!$C$5:$AM$346,AZ$22,FALSE),VLOOKUP($A317,'Success Asset Classes'!$B$15:$BD$377,AZ$21,FALSE)))</f>
        <v>0</v>
      </c>
      <c r="BA317" s="230">
        <f>IF($AR317=0,VLOOKUP(MID($A317,4,5),'Project splits'!$C$5:$AM$346,BA$22,FALSE),IF(ISNA(VLOOKUP($A317,'Success Asset Classes'!$B$15:$BD$377,BA$21,FALSE)),VLOOKUP(MID($A317,4,5),'Project splits'!$C$5:$AM$346,BA$22,FALSE),VLOOKUP($A317,'Success Asset Classes'!$B$15:$BD$377,BA$21,FALSE)))</f>
        <v>0</v>
      </c>
      <c r="BB317" s="230">
        <f>IF($AR317=0,VLOOKUP(MID($A317,4,5),'Project splits'!$C$5:$AM$346,BB$22,FALSE),IF(ISNA(VLOOKUP($A317,'Success Asset Classes'!$B$15:$BD$377,BB$21,FALSE)),VLOOKUP(MID($A317,4,5),'Project splits'!$C$5:$AM$346,BB$22,FALSE),VLOOKUP($A317,'Success Asset Classes'!$B$15:$BD$377,BB$21,FALSE)))</f>
        <v>0</v>
      </c>
      <c r="BC317" s="230">
        <f>IF($AR317=0,VLOOKUP(MID($A317,4,5),'Project splits'!$C$5:$AM$346,BC$22,FALSE),IF(ISNA(VLOOKUP($A317,'Success Asset Classes'!$B$15:$BD$377,BC$21,FALSE)),VLOOKUP(MID($A317,4,5),'Project splits'!$C$5:$AM$346,BC$22,FALSE),VLOOKUP($A317,'Success Asset Classes'!$B$15:$BD$377,BC$21,FALSE)))</f>
        <v>0</v>
      </c>
      <c r="BD317" s="230">
        <f>IF($AR317=0,VLOOKUP(MID($A317,4,5),'Project splits'!$C$5:$AM$346,BD$22,FALSE),IF(ISNA(VLOOKUP($A317,'Success Asset Classes'!$B$15:$BD$377,BD$21,FALSE)),VLOOKUP(MID($A317,4,5),'Project splits'!$C$5:$AM$346,BD$22,FALSE),VLOOKUP($A317,'Success Asset Classes'!$B$15:$BD$377,BD$21,FALSE)))</f>
        <v>0</v>
      </c>
      <c r="BE317" s="230">
        <f>IF($AR317=0,VLOOKUP(MID($A317,4,5),'Project splits'!$C$5:$AM$346,BE$22,FALSE),IF(ISNA(VLOOKUP($A317,'Success Asset Classes'!$B$15:$BD$377,BE$21,FALSE)),VLOOKUP(MID($A317,4,5),'Project splits'!$C$5:$AM$346,BE$22,FALSE),VLOOKUP($A317,'Success Asset Classes'!$B$15:$BD$377,BE$21,FALSE)))</f>
        <v>0</v>
      </c>
      <c r="BF317" s="230">
        <f>IF($AR317=0,VLOOKUP(MID($A317,4,5),'Project splits'!$C$5:$AM$346,BF$22,FALSE),IF(ISNA(VLOOKUP($A317,'Success Asset Classes'!$B$15:$BD$377,BF$21,FALSE)),VLOOKUP(MID($A317,4,5),'Project splits'!$C$5:$AM$346,BF$22,FALSE),VLOOKUP($A317,'Success Asset Classes'!$B$15:$BD$377,BF$21,FALSE)))</f>
        <v>0</v>
      </c>
      <c r="BG317" s="230">
        <f>IF($AR317=0,VLOOKUP(MID($A317,4,5),'Project splits'!$C$5:$AM$346,BG$22,FALSE),IF(ISNA(VLOOKUP($A317,'Success Asset Classes'!$B$15:$BD$377,BG$21,FALSE)),VLOOKUP(MID($A317,4,5),'Project splits'!$C$5:$AM$346,BG$22,FALSE),VLOOKUP($A317,'Success Asset Classes'!$B$15:$BD$377,BG$21,FALSE)))</f>
        <v>0</v>
      </c>
      <c r="BH317" s="230">
        <f>IF($AR317=0,VLOOKUP(MID($A317,4,5),'Project splits'!$C$5:$AM$346,BH$22,FALSE),IF(ISNA(VLOOKUP($A317,'Success Asset Classes'!$B$15:$BD$377,BH$21,FALSE)),VLOOKUP(MID($A317,4,5),'Project splits'!$C$5:$AM$346,BH$22,FALSE),VLOOKUP($A317,'Success Asset Classes'!$B$15:$BD$377,BH$21,FALSE)))</f>
        <v>0</v>
      </c>
      <c r="BI317" s="230">
        <f>IF($AR317=0,VLOOKUP(MID($A317,4,5),'Project splits'!$C$5:$AM$346,BI$22,FALSE),IF(ISNA(VLOOKUP($A317,'Success Asset Classes'!$B$15:$BD$377,BI$21,FALSE)),VLOOKUP(MID($A317,4,5),'Project splits'!$C$5:$AM$346,BI$22,FALSE),VLOOKUP($A317,'Success Asset Classes'!$B$15:$BD$377,BI$21,FALSE)))</f>
        <v>0</v>
      </c>
      <c r="BJ317" s="230">
        <f>IF($AR317=0,VLOOKUP(MID($A317,4,5),'Project splits'!$C$5:$AM$346,BJ$22,FALSE),IF(ISNA(VLOOKUP($A317,'Success Asset Classes'!$B$15:$BD$377,BJ$21,FALSE)),VLOOKUP(MID($A317,4,5),'Project splits'!$C$5:$AM$346,BJ$22,FALSE),VLOOKUP($A317,'Success Asset Classes'!$B$15:$BD$377,BJ$21,FALSE)))</f>
        <v>0</v>
      </c>
      <c r="BK317" s="230">
        <f>IF($AR317=0,VLOOKUP(MID($A317,4,5),'Project splits'!$C$5:$AM$346,BK$22,FALSE),IF(ISNA(VLOOKUP($A317,'Success Asset Classes'!$B$15:$BD$377,BK$21,FALSE)),VLOOKUP(MID($A317,4,5),'Project splits'!$C$5:$AM$346,BK$22,FALSE),VLOOKUP($A317,'Success Asset Classes'!$B$15:$BD$377,BK$21,FALSE)))</f>
        <v>0</v>
      </c>
      <c r="BL317" s="230">
        <f>IF($AR317=0,VLOOKUP(MID($A317,4,5),'Project splits'!$C$5:$AM$346,BL$22,FALSE),IF(ISNA(VLOOKUP($A317,'Success Asset Classes'!$B$15:$BD$377,BL$21,FALSE)),VLOOKUP(MID($A317,4,5),'Project splits'!$C$5:$AM$346,BL$22,FALSE),VLOOKUP($A317,'Success Asset Classes'!$B$15:$BD$377,BL$21,FALSE)))</f>
        <v>0</v>
      </c>
      <c r="BM317" s="230">
        <f>IF($AR317=0,VLOOKUP(MID($A317,4,5),'Project splits'!$C$5:$AM$346,BM$22,FALSE),IF(ISNA(VLOOKUP($A317,'Success Asset Classes'!$B$15:$BD$377,BM$21,FALSE)),VLOOKUP(MID($A317,4,5),'Project splits'!$C$5:$AM$346,BM$22,FALSE),VLOOKUP($A317,'Success Asset Classes'!$B$15:$BD$377,BM$21,FALSE)))</f>
        <v>0</v>
      </c>
      <c r="BN317" s="230">
        <f>IF($AR317=0,VLOOKUP(MID($A317,4,5),'Project splits'!$C$5:$AM$346,BN$22,FALSE),IF(ISNA(VLOOKUP($A317,'Success Asset Classes'!$B$15:$BD$377,BN$21,FALSE)),VLOOKUP(MID($A317,4,5),'Project splits'!$C$5:$AM$346,BN$22,FALSE),VLOOKUP($A317,'Success Asset Classes'!$B$15:$BD$377,BN$21,FALSE)))</f>
        <v>0</v>
      </c>
      <c r="BO317" s="230">
        <f>IF($AR317=0,VLOOKUP(MID($A317,4,5),'Project splits'!$C$5:$AM$346,BO$22,FALSE),IF(ISNA(VLOOKUP($A317,'Success Asset Classes'!$B$15:$BD$377,BO$21,FALSE)),VLOOKUP(MID($A317,4,5),'Project splits'!$C$5:$AM$346,BO$22,FALSE),VLOOKUP($A317,'Success Asset Classes'!$B$15:$BD$377,BO$21,FALSE)))</f>
        <v>0</v>
      </c>
      <c r="BP317" s="230">
        <f>IF($AR317=0,VLOOKUP(MID($A317,4,5),'Project splits'!$C$5:$AM$346,BP$22,FALSE),IF(ISNA(VLOOKUP($A317,'Success Asset Classes'!$B$15:$BD$377,BP$21,FALSE)),VLOOKUP(MID($A317,4,5),'Project splits'!$C$5:$AM$346,BP$22,FALSE),VLOOKUP($A317,'Success Asset Classes'!$B$15:$BD$377,BP$21,FALSE)))</f>
        <v>0</v>
      </c>
      <c r="BQ317" s="230">
        <f>IF($AR317=0,VLOOKUP(MID($A317,4,5),'Project splits'!$C$5:$AM$346,BQ$22,FALSE),IF(ISNA(VLOOKUP($A317,'Success Asset Classes'!$B$15:$BD$377,BQ$21,FALSE)),VLOOKUP(MID($A317,4,5),'Project splits'!$C$5:$AM$346,BQ$22,FALSE),VLOOKUP($A317,'Success Asset Classes'!$B$15:$BD$377,BQ$21,FALSE)))</f>
        <v>0</v>
      </c>
      <c r="BR317" s="230">
        <f>IF($AR317=0,VLOOKUP(MID($A317,4,5),'Project splits'!$C$5:$AM$346,BR$22,FALSE),IF(ISNA(VLOOKUP($A317,'Success Asset Classes'!$B$15:$BD$377,BR$21,FALSE)),VLOOKUP(MID($A317,4,5),'Project splits'!$C$5:$AM$346,BR$22,FALSE),VLOOKUP($A317,'Success Asset Classes'!$B$15:$BD$377,BR$21,FALSE)))</f>
        <v>1</v>
      </c>
      <c r="BS317" s="247">
        <f t="shared" si="81"/>
        <v>1</v>
      </c>
      <c r="BT317" s="249">
        <f>1+IF(ISNA(VLOOKUP($A317,'Project labour content'!$A$7:$D$255,'Project labour content'!$D$1,FALSE)),VLOOKUP($D317,'Project labour content'!$F$6:$G$15,'Project labour content'!$G$1,FALSE),VLOOKUP($A317,'Project labour content'!$A$7:$D$255,'Project labour content'!$D$1,FALSE))*LabEsc22*1</f>
        <v>1.0012051324759292</v>
      </c>
      <c r="BU317" s="249">
        <f>1+IF(ISNA(VLOOKUP($A317,'Project labour content'!$A$7:$D$255,'Project labour content'!$D$1,FALSE)),VLOOKUP($D317,'Project labour content'!$F$6:$G$15,'Project labour content'!$G$1,FALSE),VLOOKUP($A317,'Project labour content'!$A$7:$D$255,'Project labour content'!$D$1,FALSE))*LabEsc23*1</f>
        <v>1.002416049587743</v>
      </c>
      <c r="BV317" s="249">
        <f>1+IF(ISNA(VLOOKUP($A317,'Project labour content'!$A$7:$D$255,'Project labour content'!$D$1,FALSE)),VLOOKUP($D317,'Project labour content'!$F$6:$G$15,'Project labour content'!$G$1,FALSE),VLOOKUP($A317,'Project labour content'!$A$7:$D$255,'Project labour content'!$D$1,FALSE))*LabEsc24*1</f>
        <v>1.0035567335070716</v>
      </c>
      <c r="BW317" s="249">
        <f>1+IF(ISNA(VLOOKUP($A317,'Project labour content'!$A$7:$D$255,'Project labour content'!$D$1,FALSE)),VLOOKUP($D317,'Project labour content'!$F$6:$G$15,'Project labour content'!$G$1,FALSE),VLOOKUP($A317,'Project labour content'!$A$7:$D$255,'Project labour content'!$D$1,FALSE))*LabEsc25*1</f>
        <v>1.0050844895030258</v>
      </c>
      <c r="BX317" s="249">
        <f>1+IF(ISNA(VLOOKUP($A317,'Project labour content'!$A$7:$D$255,'Project labour content'!$D$1,FALSE)),VLOOKUP($D317,'Project labour content'!$F$6:$G$15,'Project labour content'!$G$1,FALSE),VLOOKUP($A317,'Project labour content'!$A$7:$D$255,'Project labour content'!$D$1,FALSE))*LabEsc26*1</f>
        <v>1.0067494889126163</v>
      </c>
      <c r="BY317" s="249">
        <f>1+IF(ISNA(VLOOKUP($A317,'Project labour content'!$A$7:$D$255,'Project labour content'!$D$1,FALSE)),VLOOKUP($D317,'Project labour content'!$F$6:$G$15,'Project labour content'!$G$1,FALSE),VLOOKUP($A317,'Project labour content'!$A$7:$D$255,'Project labour content'!$D$1,FALSE))*LabEsc27*1</f>
        <v>1.0077807639315413</v>
      </c>
      <c r="BZ317" s="249">
        <f>1+IF(ISNA(VLOOKUP($A317,'Project labour content'!$A$7:$D$255,'Project labour content'!$D$1,FALSE)),VLOOKUP($D317,'Project labour content'!$F$6:$G$15,'Project labour content'!$G$1,FALSE),VLOOKUP($A317,'Project labour content'!$A$7:$D$255,'Project labour content'!$D$1,FALSE))*LabEsc28*1</f>
        <v>1.0085573140207917</v>
      </c>
      <c r="CA317" s="249">
        <f>1+IF(ISNA(VLOOKUP($A317,'Project labour content'!$A$7:$D$255,'Project labour content'!$D$1,FALSE)),VLOOKUP($D317,'Project labour content'!$F$6:$G$15,'Project labour content'!$G$1,FALSE),VLOOKUP($A317,'Project labour content'!$A$7:$D$255,'Project labour content'!$D$1,FALSE))*LabEsc29*1</f>
        <v>1.0098035216040209</v>
      </c>
      <c r="CB317" s="250" t="str">
        <f>IF(ISNA(VLOOKUP($A317,'Project labour content'!$A$7:$D$255,'Project labour content'!$D$1,FALSE)),"Category","Project")</f>
        <v>Project</v>
      </c>
      <c r="CD317" s="247" t="str">
        <f t="shared" si="82"/>
        <v>15192</v>
      </c>
      <c r="CE317" s="3"/>
    </row>
    <row r="318" spans="1:83" x14ac:dyDescent="0.15">
      <c r="A318" s="11" t="s">
        <v>932</v>
      </c>
      <c r="B318" s="11" t="str">
        <f>VLOOKUP($A318,'Incurred Real 2022$'!$A$25:$AC$426,'Incurred Real 2022$'!B$1,FALSE)</f>
        <v>Office IT Hardware Replacement 2024-2028</v>
      </c>
      <c r="C318" s="11" t="str">
        <f>VLOOKUP($A318,'Incurred Real 2022$'!$A$25:$AC$426,'Incurred Real 2022$'!C$1,FALSE)</f>
        <v>ExAnte</v>
      </c>
      <c r="D318" s="11" t="str">
        <f>VLOOKUP($A318,'Incurred Real 2022$'!$A$25:$AC$426,'Incurred Real 2022$'!D$1,FALSE)</f>
        <v>Information Technology</v>
      </c>
      <c r="E318" s="11" t="str">
        <f>VLOOKUP($A318,'Incurred Real 2022$'!$A$25:$AC$426,'Incurred Real 2022$'!E$1,FALSE)</f>
        <v>Potential</v>
      </c>
      <c r="F318" s="105" t="str">
        <f>IF(VLOOKUP($A318,'Incurred Real 2022$'!$A$25:$AC$426,'Incurred Real 2022$'!F$1,FALSE)=0,"",VLOOKUP($A318,'Incurred Real 2022$'!$A$25:$AC$426,'Incurred Real 2022$'!F$1,FALSE))</f>
        <v/>
      </c>
      <c r="G318" s="105" t="str">
        <f>IF(VLOOKUP($A318,'Incurred Real 2022$'!$A$25:$AC$426,'Incurred Real 2022$'!G$1,FALSE)=0,"",VLOOKUP($A318,'Incurred Real 2022$'!$A$25:$AC$426,'Incurred Real 2022$'!G$1,FALSE))</f>
        <v/>
      </c>
      <c r="H318" s="105" t="str">
        <f>IF(VLOOKUP($A318,'Incurred Real 2022$'!$A$25:$AC$426,'Incurred Real 2022$'!H$1,FALSE)=0,"",VLOOKUP($A318,'Incurred Real 2022$'!$A$25:$AC$426,'Incurred Real 2022$'!H$1,FALSE))</f>
        <v/>
      </c>
      <c r="I318" s="105" t="str">
        <f>IF(VLOOKUP($A318,'Incurred Real 2022$'!$A$25:$AC$426,'Incurred Real 2022$'!I$1,FALSE)=0,"",VLOOKUP($A318,'Incurred Real 2022$'!$A$25:$AC$426,'Incurred Real 2022$'!I$1,FALSE))</f>
        <v/>
      </c>
      <c r="J318" s="105" t="str">
        <f>IF(VLOOKUP($A318,'Incurred Real 2022$'!$A$25:$AC$426,'Incurred Real 2022$'!J$1,FALSE)=0,"",VLOOKUP($A318,'Incurred Real 2022$'!$A$25:$AC$426,'Incurred Real 2022$'!J$1,FALSE))</f>
        <v/>
      </c>
      <c r="K318" s="105" t="str">
        <f>IF(VLOOKUP($A318,'Incurred Real 2022$'!$A$25:$AC$426,'Incurred Real 2022$'!K$1,FALSE)=0,"",VLOOKUP($A318,'Incurred Real 2022$'!$A$25:$AC$426,'Incurred Real 2022$'!K$1,FALSE))</f>
        <v/>
      </c>
      <c r="L318" s="105" t="str">
        <f>IF(VLOOKUP($A318,'Incurred Real 2022$'!$A$25:$AC$426,'Incurred Real 2022$'!L$1,FALSE)=0,"",VLOOKUP($A318,'Incurred Real 2022$'!$A$25:$AC$426,'Incurred Real 2022$'!L$1,FALSE))</f>
        <v/>
      </c>
      <c r="M318" s="105" t="str">
        <f>IF(VLOOKUP($A318,'Incurred Real 2022$'!$A$25:$AC$426,'Incurred Real 2022$'!M$1,FALSE)=0,"",VLOOKUP($A318,'Incurred Real 2022$'!$A$25:$AC$426,'Incurred Real 2022$'!M$1,FALSE))</f>
        <v/>
      </c>
      <c r="N318" s="105" t="str">
        <f>IF(VLOOKUP($A318,'Incurred Real 2022$'!$A$25:$AC$426,'Incurred Real 2022$'!N$1,FALSE)=0,"",VLOOKUP($A318,'Incurred Real 2022$'!$A$25:$AC$426,'Incurred Real 2022$'!N$1,FALSE))</f>
        <v/>
      </c>
      <c r="O318" s="105" t="str">
        <f>IF(VLOOKUP($A318,'Incurred Real 2022$'!$A$25:$AC$426,'Incurred Real 2022$'!O$1,FALSE)=0,"",VLOOKUP($A318,'Incurred Real 2022$'!$A$25:$AC$426,'Incurred Real 2022$'!O$1,FALSE))</f>
        <v/>
      </c>
      <c r="P318" s="105" t="str">
        <f>IF(VLOOKUP($A318,'Incurred Real 2022$'!$A$25:$AC$426,'Incurred Real 2022$'!P$1,FALSE)=0,"",VLOOKUP($A318,'Incurred Real 2022$'!$A$25:$AC$426,'Incurred Real 2022$'!P$1,FALSE))</f>
        <v/>
      </c>
      <c r="Q318" s="105" t="str">
        <f>IF(VLOOKUP($A318,'Incurred Real 2022$'!$A$25:$AC$426,'Incurred Real 2022$'!Q$1,FALSE)=0,"",VLOOKUP($A318,'Incurred Real 2022$'!$A$25:$AC$426,'Incurred Real 2022$'!Q$1,FALSE))</f>
        <v/>
      </c>
      <c r="R318" s="105" t="str">
        <f>IF(VLOOKUP($A318,'Incurred Real 2022$'!$A$25:$AC$426,'Incurred Real 2022$'!R$1,FALSE)=0,"",VLOOKUP($A318,'Incurred Real 2022$'!$A$25:$AC$426,'Incurred Real 2022$'!R$1,FALSE))</f>
        <v/>
      </c>
      <c r="S318" s="105" t="str">
        <f>IF(VLOOKUP($A318,'Incurred Real 2022$'!$A$25:$AC$426,'Incurred Real 2022$'!S$1,FALSE)=0,"",VLOOKUP($A318,'Incurred Real 2022$'!$A$25:$AC$426,'Incurred Real 2022$'!S$1,FALSE))</f>
        <v/>
      </c>
      <c r="T318" s="105" t="str">
        <f>IF(VLOOKUP($A318,'Incurred Real 2022$'!$A$25:$AC$426,'Incurred Real 2022$'!T$1,FALSE)=0,"",VLOOKUP($A318,'Incurred Real 2022$'!$A$25:$AC$426,'Incurred Real 2022$'!T$1,FALSE))</f>
        <v/>
      </c>
      <c r="U318" s="105" t="str">
        <f>IF(VLOOKUP($A318,'Incurred Real 2022$'!$A$25:$AC$426,'Incurred Real 2022$'!U$1,FALSE)=0,"",VLOOKUP($A318,'Incurred Real 2022$'!$A$25:$AC$426,'Incurred Real 2022$'!U$1,FALSE))</f>
        <v/>
      </c>
      <c r="V318" s="13" t="str">
        <f>IF(ISTEXT(VLOOKUP($A318,'Incurred Real 2022$'!$A$25:$AC$426,'Incurred Real 2022$'!V$1,FALSE)),"",(VLOOKUP($A318,'Incurred Real 2022$'!$A$25:$AC$426,'Incurred Real 2022$'!V$1,FALSE))*BT318*Incurred_Real!V$15)</f>
        <v/>
      </c>
      <c r="W318" s="13" t="str">
        <f>IF(ISTEXT(VLOOKUP($A318,'Incurred Real 2022$'!$A$25:$AC$426,'Incurred Real 2022$'!W$1,FALSE)),"",(VLOOKUP($A318,'Incurred Real 2022$'!$A$25:$AC$426,'Incurred Real 2022$'!W$1,FALSE))*BU318*Incurred_Real!W$15)</f>
        <v/>
      </c>
      <c r="X318" s="220">
        <f>IF(ISTEXT(VLOOKUP($A318,'Incurred Real 2022$'!$A$25:$AC$426,'Incurred Real 2022$'!X$1,FALSE)),"",(VLOOKUP($A318,'Incurred Real 2022$'!$A$25:$AC$426,'Incurred Real 2022$'!X$1,FALSE))*BV318*Incurred_Real!X$15)</f>
        <v>520439.60472183581</v>
      </c>
      <c r="Y318" s="217">
        <f>IF(ISTEXT(VLOOKUP($A318,'Incurred Real 2022$'!$A$25:$AC$426,'Incurred Real 2022$'!Y$1,FALSE)),"",(VLOOKUP($A318,'Incurred Real 2022$'!$A$25:$AC$426,'Incurred Real 2022$'!Y$1,FALSE))*BW318*Incurred_Real!Y$15)</f>
        <v>520440.66684564576</v>
      </c>
      <c r="Z318" s="13">
        <f>IF(ISTEXT(VLOOKUP($A318,'Incurred Real 2022$'!$A$25:$AC$426,'Incurred Real 2022$'!Z$1,FALSE)),"",(VLOOKUP($A318,'Incurred Real 2022$'!$A$25:$AC$426,'Incurred Real 2022$'!Z$1,FALSE))*BX318*Incurred_Real!Z$15)</f>
        <v>520440.66684564576</v>
      </c>
      <c r="AA318" s="13">
        <f>IF(ISTEXT(VLOOKUP($A318,'Incurred Real 2022$'!$A$25:$AC$426,'Incurred Real 2022$'!AA$1,FALSE)),"",(VLOOKUP($A318,'Incurred Real 2022$'!$A$25:$AC$426,'Incurred Real 2022$'!AA$1,FALSE))*BY318*Incurred_Real!AA$15)</f>
        <v>520440.66684564576</v>
      </c>
      <c r="AB318" s="13">
        <f>IF(ISTEXT(VLOOKUP($A318,'Incurred Real 2022$'!$A$25:$AC$426,'Incurred Real 2022$'!AB$1,FALSE)),"",(VLOOKUP($A318,'Incurred Real 2022$'!$A$25:$AC$426,'Incurred Real 2022$'!AB$1,FALSE))*BZ318*Incurred_Real!AB$15)</f>
        <v>520441.72896945558</v>
      </c>
      <c r="AC318" s="13" t="str">
        <f>IF(ISTEXT(VLOOKUP($A318,'Incurred Real 2022$'!$A$25:$AC$426,'Incurred Real 2022$'!AC$1,FALSE)),"",(VLOOKUP($A318,'Incurred Real 2022$'!$A$25:$AC$426,'Incurred Real 2022$'!AC$1,FALSE))*CA318*Incurred_Real!AC$15)</f>
        <v/>
      </c>
      <c r="AD318" s="221">
        <f t="shared" si="77"/>
        <v>2602203.3342282288</v>
      </c>
      <c r="AE318" s="221">
        <f t="shared" si="78"/>
        <v>2602203.3342282288</v>
      </c>
      <c r="AF318" s="239">
        <f t="shared" si="83"/>
        <v>2929820.491593129</v>
      </c>
      <c r="AG318" s="222">
        <f t="shared" si="79"/>
        <v>2929820.491593129</v>
      </c>
      <c r="AH318" s="223">
        <f t="shared" si="86"/>
        <v>1</v>
      </c>
      <c r="AI318" s="224">
        <f t="shared" si="80"/>
        <v>2028</v>
      </c>
      <c r="AJ318" s="225" t="str">
        <f>VLOOKUP($A318,Project_Commissioning!$C$4:$H$355,Project_Commissioning!F$1,FALSE)</f>
        <v/>
      </c>
      <c r="AK318" s="226">
        <f>VLOOKUP($A318,Project_Commissioning!$C$4:$H$355,Project_Commissioning!G$1,FALSE)</f>
        <v>2028</v>
      </c>
      <c r="AL318" s="225" t="str">
        <f>IF(VLOOKUP($A318,Project_Commissioning!$C$4:$H$355,Project_Commissioning!H$1,FALSE)=0,"",VLOOKUP($A318,Project_Commissioning!$C$4:$H$355,Project_Commissioning!H$1,FALSE))</f>
        <v/>
      </c>
      <c r="AM318" s="237">
        <f t="shared" si="84"/>
        <v>2602203.3342282288</v>
      </c>
      <c r="AN318" s="221" cm="1">
        <f t="array" ref="AN318">IF(ROUND(AE318,0)=0,0,LOOKUP(2,1/(F318:AC318&lt;&gt;""),F318:AC318))</f>
        <v>520441.72896945558</v>
      </c>
      <c r="AO318" s="221">
        <f t="shared" si="85"/>
        <v>2602203.3342282288</v>
      </c>
      <c r="AP318" s="79"/>
      <c r="AQ318" s="20"/>
      <c r="AR318" s="245">
        <f>IF(ISNA(VLOOKUP($A318,'Success Asset Classes'!$B$15:$AA$114,'Success Asset Classes'!$AA$1,FALSE)),0,VLOOKUP($A318,'Success Asset Classes'!$B$15:$AA$114,'Success Asset Classes'!$AA$1,FALSE))</f>
        <v>1</v>
      </c>
      <c r="AS318" s="230">
        <f>IF($AR318=0,VLOOKUP(MID($A318,4,5),'Project splits'!$C$5:$AM$346,AS$22,FALSE),IF(ISNA(VLOOKUP($A318,'Success Asset Classes'!$B$15:$BD$377,AS$21,FALSE)),VLOOKUP(MID($A318,4,5),'Project splits'!$C$5:$AM$346,AS$22,FALSE),VLOOKUP($A318,'Success Asset Classes'!$B$15:$BD$377,AS$21,FALSE)))</f>
        <v>0</v>
      </c>
      <c r="AT318" s="230">
        <f>IF($AR318=0,VLOOKUP(MID($A318,4,5),'Project splits'!$C$5:$AM$346,AT$22,FALSE),IF(ISNA(VLOOKUP($A318,'Success Asset Classes'!$B$15:$BD$377,AT$21,FALSE)),VLOOKUP(MID($A318,4,5),'Project splits'!$C$5:$AM$346,AT$22,FALSE),VLOOKUP($A318,'Success Asset Classes'!$B$15:$BD$377,AT$21,FALSE)))</f>
        <v>0</v>
      </c>
      <c r="AU318" s="230">
        <f>IF($AR318=0,VLOOKUP(MID($A318,4,5),'Project splits'!$C$5:$AM$346,AU$22,FALSE),IF(ISNA(VLOOKUP($A318,'Success Asset Classes'!$B$15:$BD$377,AU$21,FALSE)),VLOOKUP(MID($A318,4,5),'Project splits'!$C$5:$AM$346,AU$22,FALSE),VLOOKUP($A318,'Success Asset Classes'!$B$15:$BD$377,AU$21,FALSE)))</f>
        <v>0</v>
      </c>
      <c r="AV318" s="230">
        <f>IF($AR318=0,VLOOKUP(MID($A318,4,5),'Project splits'!$C$5:$AM$346,AV$22,FALSE),IF(ISNA(VLOOKUP($A318,'Success Asset Classes'!$B$15:$BD$377,AV$21,FALSE)),VLOOKUP(MID($A318,4,5),'Project splits'!$C$5:$AM$346,AV$22,FALSE),VLOOKUP($A318,'Success Asset Classes'!$B$15:$BD$377,AV$21,FALSE)))</f>
        <v>1</v>
      </c>
      <c r="AW318" s="230">
        <f>IF($AR318=0,VLOOKUP(MID($A318,4,5),'Project splits'!$C$5:$AM$346,AW$22,FALSE),IF(ISNA(VLOOKUP($A318,'Success Asset Classes'!$B$15:$BD$377,AW$21,FALSE)),VLOOKUP(MID($A318,4,5),'Project splits'!$C$5:$AM$346,AW$22,FALSE),VLOOKUP($A318,'Success Asset Classes'!$B$15:$BD$377,AW$21,FALSE)))</f>
        <v>0</v>
      </c>
      <c r="AX318" s="230">
        <f>IF($AR318=0,VLOOKUP(MID($A318,4,5),'Project splits'!$C$5:$AM$346,AX$22,FALSE),IF(ISNA(VLOOKUP($A318,'Success Asset Classes'!$B$15:$BD$377,AX$21,FALSE)),VLOOKUP(MID($A318,4,5),'Project splits'!$C$5:$AM$346,AX$22,FALSE),VLOOKUP($A318,'Success Asset Classes'!$B$15:$BD$377,AX$21,FALSE)))</f>
        <v>0</v>
      </c>
      <c r="AY318" s="230">
        <f>IF($AR318=0,VLOOKUP(MID($A318,4,5),'Project splits'!$C$5:$AM$346,AY$22,FALSE),IF(ISNA(VLOOKUP($A318,'Success Asset Classes'!$B$15:$BD$377,AY$21,FALSE)),VLOOKUP(MID($A318,4,5),'Project splits'!$C$5:$AM$346,AY$22,FALSE),VLOOKUP($A318,'Success Asset Classes'!$B$15:$BD$377,AY$21,FALSE)))</f>
        <v>0</v>
      </c>
      <c r="AZ318" s="230">
        <f>IF($AR318=0,VLOOKUP(MID($A318,4,5),'Project splits'!$C$5:$AM$346,AZ$22,FALSE),IF(ISNA(VLOOKUP($A318,'Success Asset Classes'!$B$15:$BD$377,AZ$21,FALSE)),VLOOKUP(MID($A318,4,5),'Project splits'!$C$5:$AM$346,AZ$22,FALSE),VLOOKUP($A318,'Success Asset Classes'!$B$15:$BD$377,AZ$21,FALSE)))</f>
        <v>0</v>
      </c>
      <c r="BA318" s="230">
        <f>IF($AR318=0,VLOOKUP(MID($A318,4,5),'Project splits'!$C$5:$AM$346,BA$22,FALSE),IF(ISNA(VLOOKUP($A318,'Success Asset Classes'!$B$15:$BD$377,BA$21,FALSE)),VLOOKUP(MID($A318,4,5),'Project splits'!$C$5:$AM$346,BA$22,FALSE),VLOOKUP($A318,'Success Asset Classes'!$B$15:$BD$377,BA$21,FALSE)))</f>
        <v>0</v>
      </c>
      <c r="BB318" s="230">
        <f>IF($AR318=0,VLOOKUP(MID($A318,4,5),'Project splits'!$C$5:$AM$346,BB$22,FALSE),IF(ISNA(VLOOKUP($A318,'Success Asset Classes'!$B$15:$BD$377,BB$21,FALSE)),VLOOKUP(MID($A318,4,5),'Project splits'!$C$5:$AM$346,BB$22,FALSE),VLOOKUP($A318,'Success Asset Classes'!$B$15:$BD$377,BB$21,FALSE)))</f>
        <v>0</v>
      </c>
      <c r="BC318" s="230">
        <f>IF($AR318=0,VLOOKUP(MID($A318,4,5),'Project splits'!$C$5:$AM$346,BC$22,FALSE),IF(ISNA(VLOOKUP($A318,'Success Asset Classes'!$B$15:$BD$377,BC$21,FALSE)),VLOOKUP(MID($A318,4,5),'Project splits'!$C$5:$AM$346,BC$22,FALSE),VLOOKUP($A318,'Success Asset Classes'!$B$15:$BD$377,BC$21,FALSE)))</f>
        <v>0</v>
      </c>
      <c r="BD318" s="230">
        <f>IF($AR318=0,VLOOKUP(MID($A318,4,5),'Project splits'!$C$5:$AM$346,BD$22,FALSE),IF(ISNA(VLOOKUP($A318,'Success Asset Classes'!$B$15:$BD$377,BD$21,FALSE)),VLOOKUP(MID($A318,4,5),'Project splits'!$C$5:$AM$346,BD$22,FALSE),VLOOKUP($A318,'Success Asset Classes'!$B$15:$BD$377,BD$21,FALSE)))</f>
        <v>0</v>
      </c>
      <c r="BE318" s="230">
        <f>IF($AR318=0,VLOOKUP(MID($A318,4,5),'Project splits'!$C$5:$AM$346,BE$22,FALSE),IF(ISNA(VLOOKUP($A318,'Success Asset Classes'!$B$15:$BD$377,BE$21,FALSE)),VLOOKUP(MID($A318,4,5),'Project splits'!$C$5:$AM$346,BE$22,FALSE),VLOOKUP($A318,'Success Asset Classes'!$B$15:$BD$377,BE$21,FALSE)))</f>
        <v>0</v>
      </c>
      <c r="BF318" s="230">
        <f>IF($AR318=0,VLOOKUP(MID($A318,4,5),'Project splits'!$C$5:$AM$346,BF$22,FALSE),IF(ISNA(VLOOKUP($A318,'Success Asset Classes'!$B$15:$BD$377,BF$21,FALSE)),VLOOKUP(MID($A318,4,5),'Project splits'!$C$5:$AM$346,BF$22,FALSE),VLOOKUP($A318,'Success Asset Classes'!$B$15:$BD$377,BF$21,FALSE)))</f>
        <v>0</v>
      </c>
      <c r="BG318" s="230">
        <f>IF($AR318=0,VLOOKUP(MID($A318,4,5),'Project splits'!$C$5:$AM$346,BG$22,FALSE),IF(ISNA(VLOOKUP($A318,'Success Asset Classes'!$B$15:$BD$377,BG$21,FALSE)),VLOOKUP(MID($A318,4,5),'Project splits'!$C$5:$AM$346,BG$22,FALSE),VLOOKUP($A318,'Success Asset Classes'!$B$15:$BD$377,BG$21,FALSE)))</f>
        <v>0</v>
      </c>
      <c r="BH318" s="230">
        <f>IF($AR318=0,VLOOKUP(MID($A318,4,5),'Project splits'!$C$5:$AM$346,BH$22,FALSE),IF(ISNA(VLOOKUP($A318,'Success Asset Classes'!$B$15:$BD$377,BH$21,FALSE)),VLOOKUP(MID($A318,4,5),'Project splits'!$C$5:$AM$346,BH$22,FALSE),VLOOKUP($A318,'Success Asset Classes'!$B$15:$BD$377,BH$21,FALSE)))</f>
        <v>0</v>
      </c>
      <c r="BI318" s="230">
        <f>IF($AR318=0,VLOOKUP(MID($A318,4,5),'Project splits'!$C$5:$AM$346,BI$22,FALSE),IF(ISNA(VLOOKUP($A318,'Success Asset Classes'!$B$15:$BD$377,BI$21,FALSE)),VLOOKUP(MID($A318,4,5),'Project splits'!$C$5:$AM$346,BI$22,FALSE),VLOOKUP($A318,'Success Asset Classes'!$B$15:$BD$377,BI$21,FALSE)))</f>
        <v>0</v>
      </c>
      <c r="BJ318" s="230">
        <f>IF($AR318=0,VLOOKUP(MID($A318,4,5),'Project splits'!$C$5:$AM$346,BJ$22,FALSE),IF(ISNA(VLOOKUP($A318,'Success Asset Classes'!$B$15:$BD$377,BJ$21,FALSE)),VLOOKUP(MID($A318,4,5),'Project splits'!$C$5:$AM$346,BJ$22,FALSE),VLOOKUP($A318,'Success Asset Classes'!$B$15:$BD$377,BJ$21,FALSE)))</f>
        <v>0</v>
      </c>
      <c r="BK318" s="230">
        <f>IF($AR318=0,VLOOKUP(MID($A318,4,5),'Project splits'!$C$5:$AM$346,BK$22,FALSE),IF(ISNA(VLOOKUP($A318,'Success Asset Classes'!$B$15:$BD$377,BK$21,FALSE)),VLOOKUP(MID($A318,4,5),'Project splits'!$C$5:$AM$346,BK$22,FALSE),VLOOKUP($A318,'Success Asset Classes'!$B$15:$BD$377,BK$21,FALSE)))</f>
        <v>0</v>
      </c>
      <c r="BL318" s="230">
        <f>IF($AR318=0,VLOOKUP(MID($A318,4,5),'Project splits'!$C$5:$AM$346,BL$22,FALSE),IF(ISNA(VLOOKUP($A318,'Success Asset Classes'!$B$15:$BD$377,BL$21,FALSE)),VLOOKUP(MID($A318,4,5),'Project splits'!$C$5:$AM$346,BL$22,FALSE),VLOOKUP($A318,'Success Asset Classes'!$B$15:$BD$377,BL$21,FALSE)))</f>
        <v>0</v>
      </c>
      <c r="BM318" s="230">
        <f>IF($AR318=0,VLOOKUP(MID($A318,4,5),'Project splits'!$C$5:$AM$346,BM$22,FALSE),IF(ISNA(VLOOKUP($A318,'Success Asset Classes'!$B$15:$BD$377,BM$21,FALSE)),VLOOKUP(MID($A318,4,5),'Project splits'!$C$5:$AM$346,BM$22,FALSE),VLOOKUP($A318,'Success Asset Classes'!$B$15:$BD$377,BM$21,FALSE)))</f>
        <v>0</v>
      </c>
      <c r="BN318" s="230">
        <f>IF($AR318=0,VLOOKUP(MID($A318,4,5),'Project splits'!$C$5:$AM$346,BN$22,FALSE),IF(ISNA(VLOOKUP($A318,'Success Asset Classes'!$B$15:$BD$377,BN$21,FALSE)),VLOOKUP(MID($A318,4,5),'Project splits'!$C$5:$AM$346,BN$22,FALSE),VLOOKUP($A318,'Success Asset Classes'!$B$15:$BD$377,BN$21,FALSE)))</f>
        <v>0</v>
      </c>
      <c r="BO318" s="230">
        <f>IF($AR318=0,VLOOKUP(MID($A318,4,5),'Project splits'!$C$5:$AM$346,BO$22,FALSE),IF(ISNA(VLOOKUP($A318,'Success Asset Classes'!$B$15:$BD$377,BO$21,FALSE)),VLOOKUP(MID($A318,4,5),'Project splits'!$C$5:$AM$346,BO$22,FALSE),VLOOKUP($A318,'Success Asset Classes'!$B$15:$BD$377,BO$21,FALSE)))</f>
        <v>0</v>
      </c>
      <c r="BP318" s="230">
        <f>IF($AR318=0,VLOOKUP(MID($A318,4,5),'Project splits'!$C$5:$AM$346,BP$22,FALSE),IF(ISNA(VLOOKUP($A318,'Success Asset Classes'!$B$15:$BD$377,BP$21,FALSE)),VLOOKUP(MID($A318,4,5),'Project splits'!$C$5:$AM$346,BP$22,FALSE),VLOOKUP($A318,'Success Asset Classes'!$B$15:$BD$377,BP$21,FALSE)))</f>
        <v>0</v>
      </c>
      <c r="BQ318" s="230">
        <f>IF($AR318=0,VLOOKUP(MID($A318,4,5),'Project splits'!$C$5:$AM$346,BQ$22,FALSE),IF(ISNA(VLOOKUP($A318,'Success Asset Classes'!$B$15:$BD$377,BQ$21,FALSE)),VLOOKUP(MID($A318,4,5),'Project splits'!$C$5:$AM$346,BQ$22,FALSE),VLOOKUP($A318,'Success Asset Classes'!$B$15:$BD$377,BQ$21,FALSE)))</f>
        <v>0</v>
      </c>
      <c r="BR318" s="230">
        <f>IF($AR318=0,VLOOKUP(MID($A318,4,5),'Project splits'!$C$5:$AM$346,BR$22,FALSE),IF(ISNA(VLOOKUP($A318,'Success Asset Classes'!$B$15:$BD$377,BR$21,FALSE)),VLOOKUP(MID($A318,4,5),'Project splits'!$C$5:$AM$346,BR$22,FALSE),VLOOKUP($A318,'Success Asset Classes'!$B$15:$BD$377,BR$21,FALSE)))</f>
        <v>0</v>
      </c>
      <c r="BS318" s="247">
        <f t="shared" si="81"/>
        <v>1</v>
      </c>
      <c r="BT318" s="249">
        <f>1+IF(ISNA(VLOOKUP($A318,'Project labour content'!$A$7:$D$255,'Project labour content'!$D$1,FALSE)),VLOOKUP($D318,'Project labour content'!$F$6:$G$15,'Project labour content'!$G$1,FALSE),VLOOKUP($A318,'Project labour content'!$A$7:$D$255,'Project labour content'!$D$1,FALSE))*LabEsc22*1</f>
        <v>1</v>
      </c>
      <c r="BU318" s="249">
        <f>1+IF(ISNA(VLOOKUP($A318,'Project labour content'!$A$7:$D$255,'Project labour content'!$D$1,FALSE)),VLOOKUP($D318,'Project labour content'!$F$6:$G$15,'Project labour content'!$G$1,FALSE),VLOOKUP($A318,'Project labour content'!$A$7:$D$255,'Project labour content'!$D$1,FALSE))*LabEsc23*1</f>
        <v>1</v>
      </c>
      <c r="BV318" s="249">
        <f>1+IF(ISNA(VLOOKUP($A318,'Project labour content'!$A$7:$D$255,'Project labour content'!$D$1,FALSE)),VLOOKUP($D318,'Project labour content'!$F$6:$G$15,'Project labour content'!$G$1,FALSE),VLOOKUP($A318,'Project labour content'!$A$7:$D$255,'Project labour content'!$D$1,FALSE))*LabEsc24*1</f>
        <v>1</v>
      </c>
      <c r="BW318" s="249">
        <f>1+IF(ISNA(VLOOKUP($A318,'Project labour content'!$A$7:$D$255,'Project labour content'!$D$1,FALSE)),VLOOKUP($D318,'Project labour content'!$F$6:$G$15,'Project labour content'!$G$1,FALSE),VLOOKUP($A318,'Project labour content'!$A$7:$D$255,'Project labour content'!$D$1,FALSE))*LabEsc25*1</f>
        <v>1</v>
      </c>
      <c r="BX318" s="249">
        <f>1+IF(ISNA(VLOOKUP($A318,'Project labour content'!$A$7:$D$255,'Project labour content'!$D$1,FALSE)),VLOOKUP($D318,'Project labour content'!$F$6:$G$15,'Project labour content'!$G$1,FALSE),VLOOKUP($A318,'Project labour content'!$A$7:$D$255,'Project labour content'!$D$1,FALSE))*LabEsc26*1</f>
        <v>1</v>
      </c>
      <c r="BY318" s="249">
        <f>1+IF(ISNA(VLOOKUP($A318,'Project labour content'!$A$7:$D$255,'Project labour content'!$D$1,FALSE)),VLOOKUP($D318,'Project labour content'!$F$6:$G$15,'Project labour content'!$G$1,FALSE),VLOOKUP($A318,'Project labour content'!$A$7:$D$255,'Project labour content'!$D$1,FALSE))*LabEsc27*1</f>
        <v>1</v>
      </c>
      <c r="BZ318" s="249">
        <f>1+IF(ISNA(VLOOKUP($A318,'Project labour content'!$A$7:$D$255,'Project labour content'!$D$1,FALSE)),VLOOKUP($D318,'Project labour content'!$F$6:$G$15,'Project labour content'!$G$1,FALSE),VLOOKUP($A318,'Project labour content'!$A$7:$D$255,'Project labour content'!$D$1,FALSE))*LabEsc28*1</f>
        <v>1</v>
      </c>
      <c r="CA318" s="249">
        <f>1+IF(ISNA(VLOOKUP($A318,'Project labour content'!$A$7:$D$255,'Project labour content'!$D$1,FALSE)),VLOOKUP($D318,'Project labour content'!$F$6:$G$15,'Project labour content'!$G$1,FALSE),VLOOKUP($A318,'Project labour content'!$A$7:$D$255,'Project labour content'!$D$1,FALSE))*LabEsc29*1</f>
        <v>1</v>
      </c>
      <c r="CB318" s="250" t="str">
        <f>IF(ISNA(VLOOKUP($A318,'Project labour content'!$A$7:$D$255,'Project labour content'!$D$1,FALSE)),"Category","Project")</f>
        <v>Project</v>
      </c>
      <c r="CD318" s="247" t="str">
        <f t="shared" si="82"/>
        <v>15196</v>
      </c>
      <c r="CE318" s="3"/>
    </row>
    <row r="319" spans="1:83" x14ac:dyDescent="0.15">
      <c r="A319" s="11" t="s">
        <v>916</v>
      </c>
      <c r="B319" s="11" t="str">
        <f>VLOOKUP($A319,'Incurred Real 2022$'!$A$25:$AC$426,'Incurred Real 2022$'!B$1,FALSE)</f>
        <v>Pirie Precinct Amenities</v>
      </c>
      <c r="C319" s="11" t="str">
        <f>VLOOKUP($A319,'Incurred Real 2022$'!$A$25:$AC$426,'Incurred Real 2022$'!C$1,FALSE)</f>
        <v>ExAnte</v>
      </c>
      <c r="D319" s="11" t="str">
        <f>VLOOKUP($A319,'Incurred Real 2022$'!$A$25:$AC$426,'Incurred Real 2022$'!D$1,FALSE)</f>
        <v>Facilities</v>
      </c>
      <c r="E319" s="11" t="str">
        <f>VLOOKUP($A319,'Incurred Real 2022$'!$A$25:$AC$426,'Incurred Real 2022$'!E$1,FALSE)</f>
        <v>Potential</v>
      </c>
      <c r="F319" s="105" t="str">
        <f>IF(VLOOKUP($A319,'Incurred Real 2022$'!$A$25:$AC$426,'Incurred Real 2022$'!F$1,FALSE)=0,"",VLOOKUP($A319,'Incurred Real 2022$'!$A$25:$AC$426,'Incurred Real 2022$'!F$1,FALSE))</f>
        <v/>
      </c>
      <c r="G319" s="105" t="str">
        <f>IF(VLOOKUP($A319,'Incurred Real 2022$'!$A$25:$AC$426,'Incurred Real 2022$'!G$1,FALSE)=0,"",VLOOKUP($A319,'Incurred Real 2022$'!$A$25:$AC$426,'Incurred Real 2022$'!G$1,FALSE))</f>
        <v/>
      </c>
      <c r="H319" s="105" t="str">
        <f>IF(VLOOKUP($A319,'Incurred Real 2022$'!$A$25:$AC$426,'Incurred Real 2022$'!H$1,FALSE)=0,"",VLOOKUP($A319,'Incurred Real 2022$'!$A$25:$AC$426,'Incurred Real 2022$'!H$1,FALSE))</f>
        <v/>
      </c>
      <c r="I319" s="105" t="str">
        <f>IF(VLOOKUP($A319,'Incurred Real 2022$'!$A$25:$AC$426,'Incurred Real 2022$'!I$1,FALSE)=0,"",VLOOKUP($A319,'Incurred Real 2022$'!$A$25:$AC$426,'Incurred Real 2022$'!I$1,FALSE))</f>
        <v/>
      </c>
      <c r="J319" s="105" t="str">
        <f>IF(VLOOKUP($A319,'Incurred Real 2022$'!$A$25:$AC$426,'Incurred Real 2022$'!J$1,FALSE)=0,"",VLOOKUP($A319,'Incurred Real 2022$'!$A$25:$AC$426,'Incurred Real 2022$'!J$1,FALSE))</f>
        <v/>
      </c>
      <c r="K319" s="105" t="str">
        <f>IF(VLOOKUP($A319,'Incurred Real 2022$'!$A$25:$AC$426,'Incurred Real 2022$'!K$1,FALSE)=0,"",VLOOKUP($A319,'Incurred Real 2022$'!$A$25:$AC$426,'Incurred Real 2022$'!K$1,FALSE))</f>
        <v/>
      </c>
      <c r="L319" s="105" t="str">
        <f>IF(VLOOKUP($A319,'Incurred Real 2022$'!$A$25:$AC$426,'Incurred Real 2022$'!L$1,FALSE)=0,"",VLOOKUP($A319,'Incurred Real 2022$'!$A$25:$AC$426,'Incurred Real 2022$'!L$1,FALSE))</f>
        <v/>
      </c>
      <c r="M319" s="105" t="str">
        <f>IF(VLOOKUP($A319,'Incurred Real 2022$'!$A$25:$AC$426,'Incurred Real 2022$'!M$1,FALSE)=0,"",VLOOKUP($A319,'Incurred Real 2022$'!$A$25:$AC$426,'Incurred Real 2022$'!M$1,FALSE))</f>
        <v/>
      </c>
      <c r="N319" s="105" t="str">
        <f>IF(VLOOKUP($A319,'Incurred Real 2022$'!$A$25:$AC$426,'Incurred Real 2022$'!N$1,FALSE)=0,"",VLOOKUP($A319,'Incurred Real 2022$'!$A$25:$AC$426,'Incurred Real 2022$'!N$1,FALSE))</f>
        <v/>
      </c>
      <c r="O319" s="105" t="str">
        <f>IF(VLOOKUP($A319,'Incurred Real 2022$'!$A$25:$AC$426,'Incurred Real 2022$'!O$1,FALSE)=0,"",VLOOKUP($A319,'Incurred Real 2022$'!$A$25:$AC$426,'Incurred Real 2022$'!O$1,FALSE))</f>
        <v/>
      </c>
      <c r="P319" s="105" t="str">
        <f>IF(VLOOKUP($A319,'Incurred Real 2022$'!$A$25:$AC$426,'Incurred Real 2022$'!P$1,FALSE)=0,"",VLOOKUP($A319,'Incurred Real 2022$'!$A$25:$AC$426,'Incurred Real 2022$'!P$1,FALSE))</f>
        <v/>
      </c>
      <c r="Q319" s="105" t="str">
        <f>IF(VLOOKUP($A319,'Incurred Real 2022$'!$A$25:$AC$426,'Incurred Real 2022$'!Q$1,FALSE)=0,"",VLOOKUP($A319,'Incurred Real 2022$'!$A$25:$AC$426,'Incurred Real 2022$'!Q$1,FALSE))</f>
        <v/>
      </c>
      <c r="R319" s="105" t="str">
        <f>IF(VLOOKUP($A319,'Incurred Real 2022$'!$A$25:$AC$426,'Incurred Real 2022$'!R$1,FALSE)=0,"",VLOOKUP($A319,'Incurred Real 2022$'!$A$25:$AC$426,'Incurred Real 2022$'!R$1,FALSE))</f>
        <v/>
      </c>
      <c r="S319" s="105" t="str">
        <f>IF(VLOOKUP($A319,'Incurred Real 2022$'!$A$25:$AC$426,'Incurred Real 2022$'!S$1,FALSE)=0,"",VLOOKUP($A319,'Incurred Real 2022$'!$A$25:$AC$426,'Incurred Real 2022$'!S$1,FALSE))</f>
        <v/>
      </c>
      <c r="T319" s="105" t="str">
        <f>IF(VLOOKUP($A319,'Incurred Real 2022$'!$A$25:$AC$426,'Incurred Real 2022$'!T$1,FALSE)=0,"",VLOOKUP($A319,'Incurred Real 2022$'!$A$25:$AC$426,'Incurred Real 2022$'!T$1,FALSE))</f>
        <v/>
      </c>
      <c r="U319" s="105" t="str">
        <f>IF(VLOOKUP($A319,'Incurred Real 2022$'!$A$25:$AC$426,'Incurred Real 2022$'!U$1,FALSE)=0,"",VLOOKUP($A319,'Incurred Real 2022$'!$A$25:$AC$426,'Incurred Real 2022$'!U$1,FALSE))</f>
        <v/>
      </c>
      <c r="V319" s="13" t="str">
        <f>IF(ISTEXT(VLOOKUP($A319,'Incurred Real 2022$'!$A$25:$AC$426,'Incurred Real 2022$'!V$1,FALSE)),"",(VLOOKUP($A319,'Incurred Real 2022$'!$A$25:$AC$426,'Incurred Real 2022$'!V$1,FALSE))*BT319*Incurred_Real!V$15)</f>
        <v/>
      </c>
      <c r="W319" s="13" t="str">
        <f>IF(ISTEXT(VLOOKUP($A319,'Incurred Real 2022$'!$A$25:$AC$426,'Incurred Real 2022$'!W$1,FALSE)),"",(VLOOKUP($A319,'Incurred Real 2022$'!$A$25:$AC$426,'Incurred Real 2022$'!W$1,FALSE))*BU319*Incurred_Real!W$15)</f>
        <v/>
      </c>
      <c r="X319" s="220" t="str">
        <f>IF(ISTEXT(VLOOKUP($A319,'Incurred Real 2022$'!$A$25:$AC$426,'Incurred Real 2022$'!X$1,FALSE)),"",(VLOOKUP($A319,'Incurred Real 2022$'!$A$25:$AC$426,'Incurred Real 2022$'!X$1,FALSE))*BV319*Incurred_Real!X$15)</f>
        <v/>
      </c>
      <c r="Y319" s="217" t="str">
        <f>IF(ISTEXT(VLOOKUP($A319,'Incurred Real 2022$'!$A$25:$AC$426,'Incurred Real 2022$'!Y$1,FALSE)),"",(VLOOKUP($A319,'Incurred Real 2022$'!$A$25:$AC$426,'Incurred Real 2022$'!Y$1,FALSE))*BW319*Incurred_Real!Y$15)</f>
        <v/>
      </c>
      <c r="Z319" s="13" t="str">
        <f>IF(ISTEXT(VLOOKUP($A319,'Incurred Real 2022$'!$A$25:$AC$426,'Incurred Real 2022$'!Z$1,FALSE)),"",(VLOOKUP($A319,'Incurred Real 2022$'!$A$25:$AC$426,'Incurred Real 2022$'!Z$1,FALSE))*BX319*Incurred_Real!Z$15)</f>
        <v/>
      </c>
      <c r="AA319" s="13" t="str">
        <f>IF(ISTEXT(VLOOKUP($A319,'Incurred Real 2022$'!$A$25:$AC$426,'Incurred Real 2022$'!AA$1,FALSE)),"",(VLOOKUP($A319,'Incurred Real 2022$'!$A$25:$AC$426,'Incurred Real 2022$'!AA$1,FALSE))*BY319*Incurred_Real!AA$15)</f>
        <v/>
      </c>
      <c r="AB319" s="13">
        <f>IF(ISTEXT(VLOOKUP($A319,'Incurred Real 2022$'!$A$25:$AC$426,'Incurred Real 2022$'!AB$1,FALSE)),"",(VLOOKUP($A319,'Incurred Real 2022$'!$A$25:$AC$426,'Incurred Real 2022$'!AB$1,FALSE))*BZ319*Incurred_Real!AB$15)</f>
        <v>834923.32586434856</v>
      </c>
      <c r="AC319" s="13" t="str">
        <f>IF(ISTEXT(VLOOKUP($A319,'Incurred Real 2022$'!$A$25:$AC$426,'Incurred Real 2022$'!AC$1,FALSE)),"",(VLOOKUP($A319,'Incurred Real 2022$'!$A$25:$AC$426,'Incurred Real 2022$'!AC$1,FALSE))*CA319*Incurred_Real!AC$15)</f>
        <v/>
      </c>
      <c r="AD319" s="221">
        <f t="shared" si="77"/>
        <v>834923.32586434856</v>
      </c>
      <c r="AE319" s="221">
        <f t="shared" si="78"/>
        <v>834923.32586434856</v>
      </c>
      <c r="AF319" s="239">
        <f t="shared" si="83"/>
        <v>940040.09481140412</v>
      </c>
      <c r="AG319" s="222">
        <f t="shared" si="79"/>
        <v>940040.09481140412</v>
      </c>
      <c r="AH319" s="223">
        <f t="shared" si="86"/>
        <v>1</v>
      </c>
      <c r="AI319" s="224">
        <f t="shared" si="80"/>
        <v>2028</v>
      </c>
      <c r="AJ319" s="225" t="str">
        <f>VLOOKUP($A319,Project_Commissioning!$C$4:$H$355,Project_Commissioning!F$1,FALSE)</f>
        <v/>
      </c>
      <c r="AK319" s="226">
        <f>VLOOKUP($A319,Project_Commissioning!$C$4:$H$355,Project_Commissioning!G$1,FALSE)</f>
        <v>2028</v>
      </c>
      <c r="AL319" s="225" t="str">
        <f>IF(VLOOKUP($A319,Project_Commissioning!$C$4:$H$355,Project_Commissioning!H$1,FALSE)=0,"",VLOOKUP($A319,Project_Commissioning!$C$4:$H$355,Project_Commissioning!H$1,FALSE))</f>
        <v/>
      </c>
      <c r="AM319" s="237">
        <f t="shared" si="84"/>
        <v>834923.32586434856</v>
      </c>
      <c r="AN319" s="221" cm="1">
        <f t="array" ref="AN319">IF(ROUND(AE319,0)=0,0,LOOKUP(2,1/(F319:AC319&lt;&gt;""),F319:AC319))</f>
        <v>834923.32586434856</v>
      </c>
      <c r="AO319" s="221">
        <f t="shared" si="85"/>
        <v>834923.32586434856</v>
      </c>
      <c r="AP319" s="79"/>
      <c r="AQ319" s="20"/>
      <c r="AR319" s="245">
        <f>IF(ISNA(VLOOKUP($A319,'Success Asset Classes'!$B$15:$AA$114,'Success Asset Classes'!$AA$1,FALSE)),0,VLOOKUP($A319,'Success Asset Classes'!$B$15:$AA$114,'Success Asset Classes'!$AA$1,FALSE))</f>
        <v>1</v>
      </c>
      <c r="AS319" s="230">
        <f>IF($AR319=0,VLOOKUP(MID($A319,4,5),'Project splits'!$C$5:$AM$346,AS$22,FALSE),IF(ISNA(VLOOKUP($A319,'Success Asset Classes'!$B$15:$BD$377,AS$21,FALSE)),VLOOKUP(MID($A319,4,5),'Project splits'!$C$5:$AM$346,AS$22,FALSE),VLOOKUP($A319,'Success Asset Classes'!$B$15:$BD$377,AS$21,FALSE)))</f>
        <v>1</v>
      </c>
      <c r="AT319" s="230">
        <f>IF($AR319=0,VLOOKUP(MID($A319,4,5),'Project splits'!$C$5:$AM$346,AT$22,FALSE),IF(ISNA(VLOOKUP($A319,'Success Asset Classes'!$B$15:$BD$377,AT$21,FALSE)),VLOOKUP(MID($A319,4,5),'Project splits'!$C$5:$AM$346,AT$22,FALSE),VLOOKUP($A319,'Success Asset Classes'!$B$15:$BD$377,AT$21,FALSE)))</f>
        <v>0</v>
      </c>
      <c r="AU319" s="230">
        <f>IF($AR319=0,VLOOKUP(MID($A319,4,5),'Project splits'!$C$5:$AM$346,AU$22,FALSE),IF(ISNA(VLOOKUP($A319,'Success Asset Classes'!$B$15:$BD$377,AU$21,FALSE)),VLOOKUP(MID($A319,4,5),'Project splits'!$C$5:$AM$346,AU$22,FALSE),VLOOKUP($A319,'Success Asset Classes'!$B$15:$BD$377,AU$21,FALSE)))</f>
        <v>0</v>
      </c>
      <c r="AV319" s="230">
        <f>IF($AR319=0,VLOOKUP(MID($A319,4,5),'Project splits'!$C$5:$AM$346,AV$22,FALSE),IF(ISNA(VLOOKUP($A319,'Success Asset Classes'!$B$15:$BD$377,AV$21,FALSE)),VLOOKUP(MID($A319,4,5),'Project splits'!$C$5:$AM$346,AV$22,FALSE),VLOOKUP($A319,'Success Asset Classes'!$B$15:$BD$377,AV$21,FALSE)))</f>
        <v>0</v>
      </c>
      <c r="AW319" s="230">
        <f>IF($AR319=0,VLOOKUP(MID($A319,4,5),'Project splits'!$C$5:$AM$346,AW$22,FALSE),IF(ISNA(VLOOKUP($A319,'Success Asset Classes'!$B$15:$BD$377,AW$21,FALSE)),VLOOKUP(MID($A319,4,5),'Project splits'!$C$5:$AM$346,AW$22,FALSE),VLOOKUP($A319,'Success Asset Classes'!$B$15:$BD$377,AW$21,FALSE)))</f>
        <v>0</v>
      </c>
      <c r="AX319" s="230">
        <f>IF($AR319=0,VLOOKUP(MID($A319,4,5),'Project splits'!$C$5:$AM$346,AX$22,FALSE),IF(ISNA(VLOOKUP($A319,'Success Asset Classes'!$B$15:$BD$377,AX$21,FALSE)),VLOOKUP(MID($A319,4,5),'Project splits'!$C$5:$AM$346,AX$22,FALSE),VLOOKUP($A319,'Success Asset Classes'!$B$15:$BD$377,AX$21,FALSE)))</f>
        <v>0</v>
      </c>
      <c r="AY319" s="230">
        <f>IF($AR319=0,VLOOKUP(MID($A319,4,5),'Project splits'!$C$5:$AM$346,AY$22,FALSE),IF(ISNA(VLOOKUP($A319,'Success Asset Classes'!$B$15:$BD$377,AY$21,FALSE)),VLOOKUP(MID($A319,4,5),'Project splits'!$C$5:$AM$346,AY$22,FALSE),VLOOKUP($A319,'Success Asset Classes'!$B$15:$BD$377,AY$21,FALSE)))</f>
        <v>0</v>
      </c>
      <c r="AZ319" s="230">
        <f>IF($AR319=0,VLOOKUP(MID($A319,4,5),'Project splits'!$C$5:$AM$346,AZ$22,FALSE),IF(ISNA(VLOOKUP($A319,'Success Asset Classes'!$B$15:$BD$377,AZ$21,FALSE)),VLOOKUP(MID($A319,4,5),'Project splits'!$C$5:$AM$346,AZ$22,FALSE),VLOOKUP($A319,'Success Asset Classes'!$B$15:$BD$377,AZ$21,FALSE)))</f>
        <v>0</v>
      </c>
      <c r="BA319" s="230">
        <f>IF($AR319=0,VLOOKUP(MID($A319,4,5),'Project splits'!$C$5:$AM$346,BA$22,FALSE),IF(ISNA(VLOOKUP($A319,'Success Asset Classes'!$B$15:$BD$377,BA$21,FALSE)),VLOOKUP(MID($A319,4,5),'Project splits'!$C$5:$AM$346,BA$22,FALSE),VLOOKUP($A319,'Success Asset Classes'!$B$15:$BD$377,BA$21,FALSE)))</f>
        <v>0</v>
      </c>
      <c r="BB319" s="230">
        <f>IF($AR319=0,VLOOKUP(MID($A319,4,5),'Project splits'!$C$5:$AM$346,BB$22,FALSE),IF(ISNA(VLOOKUP($A319,'Success Asset Classes'!$B$15:$BD$377,BB$21,FALSE)),VLOOKUP(MID($A319,4,5),'Project splits'!$C$5:$AM$346,BB$22,FALSE),VLOOKUP($A319,'Success Asset Classes'!$B$15:$BD$377,BB$21,FALSE)))</f>
        <v>0</v>
      </c>
      <c r="BC319" s="230">
        <f>IF($AR319=0,VLOOKUP(MID($A319,4,5),'Project splits'!$C$5:$AM$346,BC$22,FALSE),IF(ISNA(VLOOKUP($A319,'Success Asset Classes'!$B$15:$BD$377,BC$21,FALSE)),VLOOKUP(MID($A319,4,5),'Project splits'!$C$5:$AM$346,BC$22,FALSE),VLOOKUP($A319,'Success Asset Classes'!$B$15:$BD$377,BC$21,FALSE)))</f>
        <v>0</v>
      </c>
      <c r="BD319" s="230">
        <f>IF($AR319=0,VLOOKUP(MID($A319,4,5),'Project splits'!$C$5:$AM$346,BD$22,FALSE),IF(ISNA(VLOOKUP($A319,'Success Asset Classes'!$B$15:$BD$377,BD$21,FALSE)),VLOOKUP(MID($A319,4,5),'Project splits'!$C$5:$AM$346,BD$22,FALSE),VLOOKUP($A319,'Success Asset Classes'!$B$15:$BD$377,BD$21,FALSE)))</f>
        <v>0</v>
      </c>
      <c r="BE319" s="230">
        <f>IF($AR319=0,VLOOKUP(MID($A319,4,5),'Project splits'!$C$5:$AM$346,BE$22,FALSE),IF(ISNA(VLOOKUP($A319,'Success Asset Classes'!$B$15:$BD$377,BE$21,FALSE)),VLOOKUP(MID($A319,4,5),'Project splits'!$C$5:$AM$346,BE$22,FALSE),VLOOKUP($A319,'Success Asset Classes'!$B$15:$BD$377,BE$21,FALSE)))</f>
        <v>0</v>
      </c>
      <c r="BF319" s="230">
        <f>IF($AR319=0,VLOOKUP(MID($A319,4,5),'Project splits'!$C$5:$AM$346,BF$22,FALSE),IF(ISNA(VLOOKUP($A319,'Success Asset Classes'!$B$15:$BD$377,BF$21,FALSE)),VLOOKUP(MID($A319,4,5),'Project splits'!$C$5:$AM$346,BF$22,FALSE),VLOOKUP($A319,'Success Asset Classes'!$B$15:$BD$377,BF$21,FALSE)))</f>
        <v>0</v>
      </c>
      <c r="BG319" s="230">
        <f>IF($AR319=0,VLOOKUP(MID($A319,4,5),'Project splits'!$C$5:$AM$346,BG$22,FALSE),IF(ISNA(VLOOKUP($A319,'Success Asset Classes'!$B$15:$BD$377,BG$21,FALSE)),VLOOKUP(MID($A319,4,5),'Project splits'!$C$5:$AM$346,BG$22,FALSE),VLOOKUP($A319,'Success Asset Classes'!$B$15:$BD$377,BG$21,FALSE)))</f>
        <v>0</v>
      </c>
      <c r="BH319" s="230">
        <f>IF($AR319=0,VLOOKUP(MID($A319,4,5),'Project splits'!$C$5:$AM$346,BH$22,FALSE),IF(ISNA(VLOOKUP($A319,'Success Asset Classes'!$B$15:$BD$377,BH$21,FALSE)),VLOOKUP(MID($A319,4,5),'Project splits'!$C$5:$AM$346,BH$22,FALSE),VLOOKUP($A319,'Success Asset Classes'!$B$15:$BD$377,BH$21,FALSE)))</f>
        <v>0</v>
      </c>
      <c r="BI319" s="230">
        <f>IF($AR319=0,VLOOKUP(MID($A319,4,5),'Project splits'!$C$5:$AM$346,BI$22,FALSE),IF(ISNA(VLOOKUP($A319,'Success Asset Classes'!$B$15:$BD$377,BI$21,FALSE)),VLOOKUP(MID($A319,4,5),'Project splits'!$C$5:$AM$346,BI$22,FALSE),VLOOKUP($A319,'Success Asset Classes'!$B$15:$BD$377,BI$21,FALSE)))</f>
        <v>0</v>
      </c>
      <c r="BJ319" s="230">
        <f>IF($AR319=0,VLOOKUP(MID($A319,4,5),'Project splits'!$C$5:$AM$346,BJ$22,FALSE),IF(ISNA(VLOOKUP($A319,'Success Asset Classes'!$B$15:$BD$377,BJ$21,FALSE)),VLOOKUP(MID($A319,4,5),'Project splits'!$C$5:$AM$346,BJ$22,FALSE),VLOOKUP($A319,'Success Asset Classes'!$B$15:$BD$377,BJ$21,FALSE)))</f>
        <v>0</v>
      </c>
      <c r="BK319" s="230">
        <f>IF($AR319=0,VLOOKUP(MID($A319,4,5),'Project splits'!$C$5:$AM$346,BK$22,FALSE),IF(ISNA(VLOOKUP($A319,'Success Asset Classes'!$B$15:$BD$377,BK$21,FALSE)),VLOOKUP(MID($A319,4,5),'Project splits'!$C$5:$AM$346,BK$22,FALSE),VLOOKUP($A319,'Success Asset Classes'!$B$15:$BD$377,BK$21,FALSE)))</f>
        <v>0</v>
      </c>
      <c r="BL319" s="230">
        <f>IF($AR319=0,VLOOKUP(MID($A319,4,5),'Project splits'!$C$5:$AM$346,BL$22,FALSE),IF(ISNA(VLOOKUP($A319,'Success Asset Classes'!$B$15:$BD$377,BL$21,FALSE)),VLOOKUP(MID($A319,4,5),'Project splits'!$C$5:$AM$346,BL$22,FALSE),VLOOKUP($A319,'Success Asset Classes'!$B$15:$BD$377,BL$21,FALSE)))</f>
        <v>0</v>
      </c>
      <c r="BM319" s="230">
        <f>IF($AR319=0,VLOOKUP(MID($A319,4,5),'Project splits'!$C$5:$AM$346,BM$22,FALSE),IF(ISNA(VLOOKUP($A319,'Success Asset Classes'!$B$15:$BD$377,BM$21,FALSE)),VLOOKUP(MID($A319,4,5),'Project splits'!$C$5:$AM$346,BM$22,FALSE),VLOOKUP($A319,'Success Asset Classes'!$B$15:$BD$377,BM$21,FALSE)))</f>
        <v>0</v>
      </c>
      <c r="BN319" s="230">
        <f>IF($AR319=0,VLOOKUP(MID($A319,4,5),'Project splits'!$C$5:$AM$346,BN$22,FALSE),IF(ISNA(VLOOKUP($A319,'Success Asset Classes'!$B$15:$BD$377,BN$21,FALSE)),VLOOKUP(MID($A319,4,5),'Project splits'!$C$5:$AM$346,BN$22,FALSE),VLOOKUP($A319,'Success Asset Classes'!$B$15:$BD$377,BN$21,FALSE)))</f>
        <v>0</v>
      </c>
      <c r="BO319" s="230">
        <f>IF($AR319=0,VLOOKUP(MID($A319,4,5),'Project splits'!$C$5:$AM$346,BO$22,FALSE),IF(ISNA(VLOOKUP($A319,'Success Asset Classes'!$B$15:$BD$377,BO$21,FALSE)),VLOOKUP(MID($A319,4,5),'Project splits'!$C$5:$AM$346,BO$22,FALSE),VLOOKUP($A319,'Success Asset Classes'!$B$15:$BD$377,BO$21,FALSE)))</f>
        <v>0</v>
      </c>
      <c r="BP319" s="230">
        <f>IF($AR319=0,VLOOKUP(MID($A319,4,5),'Project splits'!$C$5:$AM$346,BP$22,FALSE),IF(ISNA(VLOOKUP($A319,'Success Asset Classes'!$B$15:$BD$377,BP$21,FALSE)),VLOOKUP(MID($A319,4,5),'Project splits'!$C$5:$AM$346,BP$22,FALSE),VLOOKUP($A319,'Success Asset Classes'!$B$15:$BD$377,BP$21,FALSE)))</f>
        <v>0</v>
      </c>
      <c r="BQ319" s="230">
        <f>IF($AR319=0,VLOOKUP(MID($A319,4,5),'Project splits'!$C$5:$AM$346,BQ$22,FALSE),IF(ISNA(VLOOKUP($A319,'Success Asset Classes'!$B$15:$BD$377,BQ$21,FALSE)),VLOOKUP(MID($A319,4,5),'Project splits'!$C$5:$AM$346,BQ$22,FALSE),VLOOKUP($A319,'Success Asset Classes'!$B$15:$BD$377,BQ$21,FALSE)))</f>
        <v>0</v>
      </c>
      <c r="BR319" s="230">
        <f>IF($AR319=0,VLOOKUP(MID($A319,4,5),'Project splits'!$C$5:$AM$346,BR$22,FALSE),IF(ISNA(VLOOKUP($A319,'Success Asset Classes'!$B$15:$BD$377,BR$21,FALSE)),VLOOKUP(MID($A319,4,5),'Project splits'!$C$5:$AM$346,BR$22,FALSE),VLOOKUP($A319,'Success Asset Classes'!$B$15:$BD$377,BR$21,FALSE)))</f>
        <v>0</v>
      </c>
      <c r="BS319" s="247">
        <f t="shared" si="81"/>
        <v>1</v>
      </c>
      <c r="BT319" s="249">
        <f>1+IF(ISNA(VLOOKUP($A319,'Project labour content'!$A$7:$D$255,'Project labour content'!$D$1,FALSE)),VLOOKUP($D319,'Project labour content'!$F$6:$G$15,'Project labour content'!$G$1,FALSE),VLOOKUP($A319,'Project labour content'!$A$7:$D$255,'Project labour content'!$D$1,FALSE))*LabEsc22*1</f>
        <v>1.0009172263036386</v>
      </c>
      <c r="BU319" s="249">
        <f>1+IF(ISNA(VLOOKUP($A319,'Project labour content'!$A$7:$D$255,'Project labour content'!$D$1,FALSE)),VLOOKUP($D319,'Project labour content'!$F$6:$G$15,'Project labour content'!$G$1,FALSE),VLOOKUP($A319,'Project labour content'!$A$7:$D$255,'Project labour content'!$D$1,FALSE))*LabEsc23*1</f>
        <v>1.0018388552935349</v>
      </c>
      <c r="BV319" s="249">
        <f>1+IF(ISNA(VLOOKUP($A319,'Project labour content'!$A$7:$D$255,'Project labour content'!$D$1,FALSE)),VLOOKUP($D319,'Project labour content'!$F$6:$G$15,'Project labour content'!$G$1,FALSE),VLOOKUP($A319,'Project labour content'!$A$7:$D$255,'Project labour content'!$D$1,FALSE))*LabEsc24*1</f>
        <v>1.0027070298020169</v>
      </c>
      <c r="BW319" s="249">
        <f>1+IF(ISNA(VLOOKUP($A319,'Project labour content'!$A$7:$D$255,'Project labour content'!$D$1,FALSE)),VLOOKUP($D319,'Project labour content'!$F$6:$G$15,'Project labour content'!$G$1,FALSE),VLOOKUP($A319,'Project labour content'!$A$7:$D$255,'Project labour content'!$D$1,FALSE))*LabEsc25*1</f>
        <v>1.0038698048603774</v>
      </c>
      <c r="BX319" s="249">
        <f>1+IF(ISNA(VLOOKUP($A319,'Project labour content'!$A$7:$D$255,'Project labour content'!$D$1,FALSE)),VLOOKUP($D319,'Project labour content'!$F$6:$G$15,'Project labour content'!$G$1,FALSE),VLOOKUP($A319,'Project labour content'!$A$7:$D$255,'Project labour content'!$D$1,FALSE))*LabEsc26*1</f>
        <v>1.0051370358781473</v>
      </c>
      <c r="BY319" s="249">
        <f>1+IF(ISNA(VLOOKUP($A319,'Project labour content'!$A$7:$D$255,'Project labour content'!$D$1,FALSE)),VLOOKUP($D319,'Project labour content'!$F$6:$G$15,'Project labour content'!$G$1,FALSE),VLOOKUP($A319,'Project labour content'!$A$7:$D$255,'Project labour content'!$D$1,FALSE))*LabEsc27*1</f>
        <v>1.0059219392746921</v>
      </c>
      <c r="BZ319" s="249">
        <f>1+IF(ISNA(VLOOKUP($A319,'Project labour content'!$A$7:$D$255,'Project labour content'!$D$1,FALSE)),VLOOKUP($D319,'Project labour content'!$F$6:$G$15,'Project labour content'!$G$1,FALSE),VLOOKUP($A319,'Project labour content'!$A$7:$D$255,'Project labour content'!$D$1,FALSE))*LabEsc28*1</f>
        <v>1.0065129715322902</v>
      </c>
      <c r="CA319" s="249">
        <f>1+IF(ISNA(VLOOKUP($A319,'Project labour content'!$A$7:$D$255,'Project labour content'!$D$1,FALSE)),VLOOKUP($D319,'Project labour content'!$F$6:$G$15,'Project labour content'!$G$1,FALSE),VLOOKUP($A319,'Project labour content'!$A$7:$D$255,'Project labour content'!$D$1,FALSE))*LabEsc29*1</f>
        <v>1.0074614600992839</v>
      </c>
      <c r="CB319" s="250" t="str">
        <f>IF(ISNA(VLOOKUP($A319,'Project labour content'!$A$7:$D$255,'Project labour content'!$D$1,FALSE)),"Category","Project")</f>
        <v>Project</v>
      </c>
      <c r="CD319" s="247" t="str">
        <f t="shared" si="82"/>
        <v>15200</v>
      </c>
      <c r="CE319" s="3"/>
    </row>
    <row r="320" spans="1:83" x14ac:dyDescent="0.15">
      <c r="A320" s="11" t="s">
        <v>976</v>
      </c>
      <c r="B320" s="11" t="str">
        <f>VLOOKUP($A320,'Incurred Real 2022$'!$A$25:$AC$426,'Incurred Real 2022$'!B$1,FALSE)</f>
        <v>Substation Security Fencing Replacement 2024-2028</v>
      </c>
      <c r="C320" s="11" t="str">
        <f>VLOOKUP($A320,'Incurred Real 2022$'!$A$25:$AC$426,'Incurred Real 2022$'!C$1,FALSE)</f>
        <v>ExAnte</v>
      </c>
      <c r="D320" s="11" t="str">
        <f>VLOOKUP($A320,'Incurred Real 2022$'!$A$25:$AC$426,'Incurred Real 2022$'!D$1,FALSE)</f>
        <v>Security/Compliance</v>
      </c>
      <c r="E320" s="11" t="str">
        <f>VLOOKUP($A320,'Incurred Real 2022$'!$A$25:$AC$426,'Incurred Real 2022$'!E$1,FALSE)</f>
        <v>Potential</v>
      </c>
      <c r="F320" s="105" t="str">
        <f>IF(VLOOKUP($A320,'Incurred Real 2022$'!$A$25:$AC$426,'Incurred Real 2022$'!F$1,FALSE)=0,"",VLOOKUP($A320,'Incurred Real 2022$'!$A$25:$AC$426,'Incurred Real 2022$'!F$1,FALSE))</f>
        <v/>
      </c>
      <c r="G320" s="105" t="str">
        <f>IF(VLOOKUP($A320,'Incurred Real 2022$'!$A$25:$AC$426,'Incurred Real 2022$'!G$1,FALSE)=0,"",VLOOKUP($A320,'Incurred Real 2022$'!$A$25:$AC$426,'Incurred Real 2022$'!G$1,FALSE))</f>
        <v/>
      </c>
      <c r="H320" s="105" t="str">
        <f>IF(VLOOKUP($A320,'Incurred Real 2022$'!$A$25:$AC$426,'Incurred Real 2022$'!H$1,FALSE)=0,"",VLOOKUP($A320,'Incurred Real 2022$'!$A$25:$AC$426,'Incurred Real 2022$'!H$1,FALSE))</f>
        <v/>
      </c>
      <c r="I320" s="105" t="str">
        <f>IF(VLOOKUP($A320,'Incurred Real 2022$'!$A$25:$AC$426,'Incurred Real 2022$'!I$1,FALSE)=0,"",VLOOKUP($A320,'Incurred Real 2022$'!$A$25:$AC$426,'Incurred Real 2022$'!I$1,FALSE))</f>
        <v/>
      </c>
      <c r="J320" s="105" t="str">
        <f>IF(VLOOKUP($A320,'Incurred Real 2022$'!$A$25:$AC$426,'Incurred Real 2022$'!J$1,FALSE)=0,"",VLOOKUP($A320,'Incurred Real 2022$'!$A$25:$AC$426,'Incurred Real 2022$'!J$1,FALSE))</f>
        <v/>
      </c>
      <c r="K320" s="105" t="str">
        <f>IF(VLOOKUP($A320,'Incurred Real 2022$'!$A$25:$AC$426,'Incurred Real 2022$'!K$1,FALSE)=0,"",VLOOKUP($A320,'Incurred Real 2022$'!$A$25:$AC$426,'Incurred Real 2022$'!K$1,FALSE))</f>
        <v/>
      </c>
      <c r="L320" s="105" t="str">
        <f>IF(VLOOKUP($A320,'Incurred Real 2022$'!$A$25:$AC$426,'Incurred Real 2022$'!L$1,FALSE)=0,"",VLOOKUP($A320,'Incurred Real 2022$'!$A$25:$AC$426,'Incurred Real 2022$'!L$1,FALSE))</f>
        <v/>
      </c>
      <c r="M320" s="105" t="str">
        <f>IF(VLOOKUP($A320,'Incurred Real 2022$'!$A$25:$AC$426,'Incurred Real 2022$'!M$1,FALSE)=0,"",VLOOKUP($A320,'Incurred Real 2022$'!$A$25:$AC$426,'Incurred Real 2022$'!M$1,FALSE))</f>
        <v/>
      </c>
      <c r="N320" s="105" t="str">
        <f>IF(VLOOKUP($A320,'Incurred Real 2022$'!$A$25:$AC$426,'Incurred Real 2022$'!N$1,FALSE)=0,"",VLOOKUP($A320,'Incurred Real 2022$'!$A$25:$AC$426,'Incurred Real 2022$'!N$1,FALSE))</f>
        <v/>
      </c>
      <c r="O320" s="105" t="str">
        <f>IF(VLOOKUP($A320,'Incurred Real 2022$'!$A$25:$AC$426,'Incurred Real 2022$'!O$1,FALSE)=0,"",VLOOKUP($A320,'Incurred Real 2022$'!$A$25:$AC$426,'Incurred Real 2022$'!O$1,FALSE))</f>
        <v/>
      </c>
      <c r="P320" s="105" t="str">
        <f>IF(VLOOKUP($A320,'Incurred Real 2022$'!$A$25:$AC$426,'Incurred Real 2022$'!P$1,FALSE)=0,"",VLOOKUP($A320,'Incurred Real 2022$'!$A$25:$AC$426,'Incurred Real 2022$'!P$1,FALSE))</f>
        <v/>
      </c>
      <c r="Q320" s="105" t="str">
        <f>IF(VLOOKUP($A320,'Incurred Real 2022$'!$A$25:$AC$426,'Incurred Real 2022$'!Q$1,FALSE)=0,"",VLOOKUP($A320,'Incurred Real 2022$'!$A$25:$AC$426,'Incurred Real 2022$'!Q$1,FALSE))</f>
        <v/>
      </c>
      <c r="R320" s="105" t="str">
        <f>IF(VLOOKUP($A320,'Incurred Real 2022$'!$A$25:$AC$426,'Incurred Real 2022$'!R$1,FALSE)=0,"",VLOOKUP($A320,'Incurred Real 2022$'!$A$25:$AC$426,'Incurred Real 2022$'!R$1,FALSE))</f>
        <v/>
      </c>
      <c r="S320" s="105" t="str">
        <f>IF(VLOOKUP($A320,'Incurred Real 2022$'!$A$25:$AC$426,'Incurred Real 2022$'!S$1,FALSE)=0,"",VLOOKUP($A320,'Incurred Real 2022$'!$A$25:$AC$426,'Incurred Real 2022$'!S$1,FALSE))</f>
        <v/>
      </c>
      <c r="T320" s="105" t="str">
        <f>IF(VLOOKUP($A320,'Incurred Real 2022$'!$A$25:$AC$426,'Incurred Real 2022$'!T$1,FALSE)=0,"",VLOOKUP($A320,'Incurred Real 2022$'!$A$25:$AC$426,'Incurred Real 2022$'!T$1,FALSE))</f>
        <v/>
      </c>
      <c r="U320" s="105" t="str">
        <f>IF(VLOOKUP($A320,'Incurred Real 2022$'!$A$25:$AC$426,'Incurred Real 2022$'!U$1,FALSE)=0,"",VLOOKUP($A320,'Incurred Real 2022$'!$A$25:$AC$426,'Incurred Real 2022$'!U$1,FALSE))</f>
        <v/>
      </c>
      <c r="V320" s="13" t="str">
        <f>IF(ISTEXT(VLOOKUP($A320,'Incurred Real 2022$'!$A$25:$AC$426,'Incurred Real 2022$'!V$1,FALSE)),"",(VLOOKUP($A320,'Incurred Real 2022$'!$A$25:$AC$426,'Incurred Real 2022$'!V$1,FALSE))*BT320*Incurred_Real!V$15)</f>
        <v/>
      </c>
      <c r="W320" s="13" t="str">
        <f>IF(ISTEXT(VLOOKUP($A320,'Incurred Real 2022$'!$A$25:$AC$426,'Incurred Real 2022$'!W$1,FALSE)),"",(VLOOKUP($A320,'Incurred Real 2022$'!$A$25:$AC$426,'Incurred Real 2022$'!W$1,FALSE))*BU320*Incurred_Real!W$15)</f>
        <v/>
      </c>
      <c r="X320" s="220" t="str">
        <f>IF(ISTEXT(VLOOKUP($A320,'Incurred Real 2022$'!$A$25:$AC$426,'Incurred Real 2022$'!X$1,FALSE)),"",(VLOOKUP($A320,'Incurred Real 2022$'!$A$25:$AC$426,'Incurred Real 2022$'!X$1,FALSE))*BV320*Incurred_Real!X$15)</f>
        <v/>
      </c>
      <c r="Y320" s="217">
        <f>IF(ISTEXT(VLOOKUP($A320,'Incurred Real 2022$'!$A$25:$AC$426,'Incurred Real 2022$'!Y$1,FALSE)),"",(VLOOKUP($A320,'Incurred Real 2022$'!$A$25:$AC$426,'Incurred Real 2022$'!Y$1,FALSE))*BW320*Incurred_Real!Y$15)</f>
        <v>828151.32542108337</v>
      </c>
      <c r="Z320" s="13">
        <f>IF(ISTEXT(VLOOKUP($A320,'Incurred Real 2022$'!$A$25:$AC$426,'Incurred Real 2022$'!Z$1,FALSE)),"",(VLOOKUP($A320,'Incurred Real 2022$'!$A$25:$AC$426,'Incurred Real 2022$'!Z$1,FALSE))*BX320*Incurred_Real!Z$15)</f>
        <v>1657968.7342980662</v>
      </c>
      <c r="AA320" s="13">
        <f>IF(ISTEXT(VLOOKUP($A320,'Incurred Real 2022$'!$A$25:$AC$426,'Incurred Real 2022$'!AA$1,FALSE)),"",(VLOOKUP($A320,'Incurred Real 2022$'!$A$25:$AC$426,'Incurred Real 2022$'!AA$1,FALSE))*BY320*Incurred_Real!AA$15)</f>
        <v>2488501.0211378965</v>
      </c>
      <c r="AB320" s="13">
        <f>IF(ISTEXT(VLOOKUP($A320,'Incurred Real 2022$'!$A$25:$AC$426,'Incurred Real 2022$'!AB$1,FALSE)),"",(VLOOKUP($A320,'Incurred Real 2022$'!$A$25:$AC$426,'Incurred Real 2022$'!AB$1,FALSE))*BZ320*Incurred_Real!AB$15)</f>
        <v>3319555.4728867551</v>
      </c>
      <c r="AC320" s="13" t="str">
        <f>IF(ISTEXT(VLOOKUP($A320,'Incurred Real 2022$'!$A$25:$AC$426,'Incurred Real 2022$'!AC$1,FALSE)),"",(VLOOKUP($A320,'Incurred Real 2022$'!$A$25:$AC$426,'Incurred Real 2022$'!AC$1,FALSE))*CA320*Incurred_Real!AC$15)</f>
        <v/>
      </c>
      <c r="AD320" s="221">
        <f t="shared" si="77"/>
        <v>8294176.5537438011</v>
      </c>
      <c r="AE320" s="221">
        <f t="shared" si="78"/>
        <v>8294176.5537438011</v>
      </c>
      <c r="AF320" s="239">
        <f t="shared" si="83"/>
        <v>9338412.6091964245</v>
      </c>
      <c r="AG320" s="222">
        <f t="shared" si="79"/>
        <v>9338412.6091964245</v>
      </c>
      <c r="AH320" s="223">
        <f t="shared" si="86"/>
        <v>1</v>
      </c>
      <c r="AI320" s="224">
        <f t="shared" si="80"/>
        <v>2028</v>
      </c>
      <c r="AJ320" s="225" t="str">
        <f>VLOOKUP($A320,Project_Commissioning!$C$4:$H$355,Project_Commissioning!F$1,FALSE)</f>
        <v/>
      </c>
      <c r="AK320" s="226">
        <f>VLOOKUP($A320,Project_Commissioning!$C$4:$H$355,Project_Commissioning!G$1,FALSE)</f>
        <v>2028</v>
      </c>
      <c r="AL320" s="225" t="str">
        <f>IF(VLOOKUP($A320,Project_Commissioning!$C$4:$H$355,Project_Commissioning!H$1,FALSE)=0,"",VLOOKUP($A320,Project_Commissioning!$C$4:$H$355,Project_Commissioning!H$1,FALSE))</f>
        <v/>
      </c>
      <c r="AM320" s="237">
        <f t="shared" si="84"/>
        <v>8294176.5537438011</v>
      </c>
      <c r="AN320" s="221" cm="1">
        <f t="array" ref="AN320">IF(ROUND(AE320,0)=0,0,LOOKUP(2,1/(F320:AC320&lt;&gt;""),F320:AC320))</f>
        <v>3319555.4728867551</v>
      </c>
      <c r="AO320" s="221">
        <f t="shared" si="85"/>
        <v>8294176.5537438011</v>
      </c>
      <c r="AP320" s="79"/>
      <c r="AQ320" s="20"/>
      <c r="AR320" s="245">
        <f>IF(ISNA(VLOOKUP($A320,'Success Asset Classes'!$B$15:$AA$114,'Success Asset Classes'!$AA$1,FALSE)),0,VLOOKUP($A320,'Success Asset Classes'!$B$15:$AA$114,'Success Asset Classes'!$AA$1,FALSE))</f>
        <v>0.99999999999999989</v>
      </c>
      <c r="AS320" s="230">
        <f>IF($AR320=0,VLOOKUP(MID($A320,4,5),'Project splits'!$C$5:$AM$346,AS$22,FALSE),IF(ISNA(VLOOKUP($A320,'Success Asset Classes'!$B$15:$BD$377,AS$21,FALSE)),VLOOKUP(MID($A320,4,5),'Project splits'!$C$5:$AM$346,AS$22,FALSE),VLOOKUP($A320,'Success Asset Classes'!$B$15:$BD$377,AS$21,FALSE)))</f>
        <v>0</v>
      </c>
      <c r="AT320" s="230">
        <f>IF($AR320=0,VLOOKUP(MID($A320,4,5),'Project splits'!$C$5:$AM$346,AT$22,FALSE),IF(ISNA(VLOOKUP($A320,'Success Asset Classes'!$B$15:$BD$377,AT$21,FALSE)),VLOOKUP(MID($A320,4,5),'Project splits'!$C$5:$AM$346,AT$22,FALSE),VLOOKUP($A320,'Success Asset Classes'!$B$15:$BD$377,AT$21,FALSE)))</f>
        <v>0</v>
      </c>
      <c r="AU320" s="230">
        <f>IF($AR320=0,VLOOKUP(MID($A320,4,5),'Project splits'!$C$5:$AM$346,AU$22,FALSE),IF(ISNA(VLOOKUP($A320,'Success Asset Classes'!$B$15:$BD$377,AU$21,FALSE)),VLOOKUP(MID($A320,4,5),'Project splits'!$C$5:$AM$346,AU$22,FALSE),VLOOKUP($A320,'Success Asset Classes'!$B$15:$BD$377,AU$21,FALSE)))</f>
        <v>0</v>
      </c>
      <c r="AV320" s="230">
        <f>IF($AR320=0,VLOOKUP(MID($A320,4,5),'Project splits'!$C$5:$AM$346,AV$22,FALSE),IF(ISNA(VLOOKUP($A320,'Success Asset Classes'!$B$15:$BD$377,AV$21,FALSE)),VLOOKUP(MID($A320,4,5),'Project splits'!$C$5:$AM$346,AV$22,FALSE),VLOOKUP($A320,'Success Asset Classes'!$B$15:$BD$377,AV$21,FALSE)))</f>
        <v>0</v>
      </c>
      <c r="AW320" s="230">
        <f>IF($AR320=0,VLOOKUP(MID($A320,4,5),'Project splits'!$C$5:$AM$346,AW$22,FALSE),IF(ISNA(VLOOKUP($A320,'Success Asset Classes'!$B$15:$BD$377,AW$21,FALSE)),VLOOKUP(MID($A320,4,5),'Project splits'!$C$5:$AM$346,AW$22,FALSE),VLOOKUP($A320,'Success Asset Classes'!$B$15:$BD$377,AW$21,FALSE)))</f>
        <v>0</v>
      </c>
      <c r="AX320" s="230">
        <f>IF($AR320=0,VLOOKUP(MID($A320,4,5),'Project splits'!$C$5:$AM$346,AX$22,FALSE),IF(ISNA(VLOOKUP($A320,'Success Asset Classes'!$B$15:$BD$377,AX$21,FALSE)),VLOOKUP(MID($A320,4,5),'Project splits'!$C$5:$AM$346,AX$22,FALSE),VLOOKUP($A320,'Success Asset Classes'!$B$15:$BD$377,AX$21,FALSE)))</f>
        <v>1.380360725700041E-2</v>
      </c>
      <c r="AY320" s="230">
        <f>IF($AR320=0,VLOOKUP(MID($A320,4,5),'Project splits'!$C$5:$AM$346,AY$22,FALSE),IF(ISNA(VLOOKUP($A320,'Success Asset Classes'!$B$15:$BD$377,AY$21,FALSE)),VLOOKUP(MID($A320,4,5),'Project splits'!$C$5:$AM$346,AY$22,FALSE),VLOOKUP($A320,'Success Asset Classes'!$B$15:$BD$377,AY$21,FALSE)))</f>
        <v>0</v>
      </c>
      <c r="AZ320" s="230">
        <f>IF($AR320=0,VLOOKUP(MID($A320,4,5),'Project splits'!$C$5:$AM$346,AZ$22,FALSE),IF(ISNA(VLOOKUP($A320,'Success Asset Classes'!$B$15:$BD$377,AZ$21,FALSE)),VLOOKUP(MID($A320,4,5),'Project splits'!$C$5:$AM$346,AZ$22,FALSE),VLOOKUP($A320,'Success Asset Classes'!$B$15:$BD$377,AZ$21,FALSE)))</f>
        <v>0</v>
      </c>
      <c r="BA320" s="230">
        <f>IF($AR320=0,VLOOKUP(MID($A320,4,5),'Project splits'!$C$5:$AM$346,BA$22,FALSE),IF(ISNA(VLOOKUP($A320,'Success Asset Classes'!$B$15:$BD$377,BA$21,FALSE)),VLOOKUP(MID($A320,4,5),'Project splits'!$C$5:$AM$346,BA$22,FALSE),VLOOKUP($A320,'Success Asset Classes'!$B$15:$BD$377,BA$21,FALSE)))</f>
        <v>0</v>
      </c>
      <c r="BB320" s="230">
        <f>IF($AR320=0,VLOOKUP(MID($A320,4,5),'Project splits'!$C$5:$AM$346,BB$22,FALSE),IF(ISNA(VLOOKUP($A320,'Success Asset Classes'!$B$15:$BD$377,BB$21,FALSE)),VLOOKUP(MID($A320,4,5),'Project splits'!$C$5:$AM$346,BB$22,FALSE),VLOOKUP($A320,'Success Asset Classes'!$B$15:$BD$377,BB$21,FALSE)))</f>
        <v>1.1690297991965741E-2</v>
      </c>
      <c r="BC320" s="230">
        <f>IF($AR320=0,VLOOKUP(MID($A320,4,5),'Project splits'!$C$5:$AM$346,BC$22,FALSE),IF(ISNA(VLOOKUP($A320,'Success Asset Classes'!$B$15:$BD$377,BC$21,FALSE)),VLOOKUP(MID($A320,4,5),'Project splits'!$C$5:$AM$346,BC$22,FALSE),VLOOKUP($A320,'Success Asset Classes'!$B$15:$BD$377,BC$21,FALSE)))</f>
        <v>0</v>
      </c>
      <c r="BD320" s="230">
        <f>IF($AR320=0,VLOOKUP(MID($A320,4,5),'Project splits'!$C$5:$AM$346,BD$22,FALSE),IF(ISNA(VLOOKUP($A320,'Success Asset Classes'!$B$15:$BD$377,BD$21,FALSE)),VLOOKUP(MID($A320,4,5),'Project splits'!$C$5:$AM$346,BD$22,FALSE),VLOOKUP($A320,'Success Asset Classes'!$B$15:$BD$377,BD$21,FALSE)))</f>
        <v>0.21609263198291842</v>
      </c>
      <c r="BE320" s="230">
        <f>IF($AR320=0,VLOOKUP(MID($A320,4,5),'Project splits'!$C$5:$AM$346,BE$22,FALSE),IF(ISNA(VLOOKUP($A320,'Success Asset Classes'!$B$15:$BD$377,BE$21,FALSE)),VLOOKUP(MID($A320,4,5),'Project splits'!$C$5:$AM$346,BE$22,FALSE),VLOOKUP($A320,'Success Asset Classes'!$B$15:$BD$377,BE$21,FALSE)))</f>
        <v>0.75312207998626524</v>
      </c>
      <c r="BF320" s="230">
        <f>IF($AR320=0,VLOOKUP(MID($A320,4,5),'Project splits'!$C$5:$AM$346,BF$22,FALSE),IF(ISNA(VLOOKUP($A320,'Success Asset Classes'!$B$15:$BD$377,BF$21,FALSE)),VLOOKUP(MID($A320,4,5),'Project splits'!$C$5:$AM$346,BF$22,FALSE),VLOOKUP($A320,'Success Asset Classes'!$B$15:$BD$377,BF$21,FALSE)))</f>
        <v>0</v>
      </c>
      <c r="BG320" s="230">
        <f>IF($AR320=0,VLOOKUP(MID($A320,4,5),'Project splits'!$C$5:$AM$346,BG$22,FALSE),IF(ISNA(VLOOKUP($A320,'Success Asset Classes'!$B$15:$BD$377,BG$21,FALSE)),VLOOKUP(MID($A320,4,5),'Project splits'!$C$5:$AM$346,BG$22,FALSE),VLOOKUP($A320,'Success Asset Classes'!$B$15:$BD$377,BG$21,FALSE)))</f>
        <v>5.2913827818501565E-3</v>
      </c>
      <c r="BH320" s="230">
        <f>IF($AR320=0,VLOOKUP(MID($A320,4,5),'Project splits'!$C$5:$AM$346,BH$22,FALSE),IF(ISNA(VLOOKUP($A320,'Success Asset Classes'!$B$15:$BD$377,BH$21,FALSE)),VLOOKUP(MID($A320,4,5),'Project splits'!$C$5:$AM$346,BH$22,FALSE),VLOOKUP($A320,'Success Asset Classes'!$B$15:$BD$377,BH$21,FALSE)))</f>
        <v>0</v>
      </c>
      <c r="BI320" s="230">
        <f>IF($AR320=0,VLOOKUP(MID($A320,4,5),'Project splits'!$C$5:$AM$346,BI$22,FALSE),IF(ISNA(VLOOKUP($A320,'Success Asset Classes'!$B$15:$BD$377,BI$21,FALSE)),VLOOKUP(MID($A320,4,5),'Project splits'!$C$5:$AM$346,BI$22,FALSE),VLOOKUP($A320,'Success Asset Classes'!$B$15:$BD$377,BI$21,FALSE)))</f>
        <v>0</v>
      </c>
      <c r="BJ320" s="230">
        <f>IF($AR320=0,VLOOKUP(MID($A320,4,5),'Project splits'!$C$5:$AM$346,BJ$22,FALSE),IF(ISNA(VLOOKUP($A320,'Success Asset Classes'!$B$15:$BD$377,BJ$21,FALSE)),VLOOKUP(MID($A320,4,5),'Project splits'!$C$5:$AM$346,BJ$22,FALSE),VLOOKUP($A320,'Success Asset Classes'!$B$15:$BD$377,BJ$21,FALSE)))</f>
        <v>0</v>
      </c>
      <c r="BK320" s="230">
        <f>IF($AR320=0,VLOOKUP(MID($A320,4,5),'Project splits'!$C$5:$AM$346,BK$22,FALSE),IF(ISNA(VLOOKUP($A320,'Success Asset Classes'!$B$15:$BD$377,BK$21,FALSE)),VLOOKUP(MID($A320,4,5),'Project splits'!$C$5:$AM$346,BK$22,FALSE),VLOOKUP($A320,'Success Asset Classes'!$B$15:$BD$377,BK$21,FALSE)))</f>
        <v>0</v>
      </c>
      <c r="BL320" s="230">
        <f>IF($AR320=0,VLOOKUP(MID($A320,4,5),'Project splits'!$C$5:$AM$346,BL$22,FALSE),IF(ISNA(VLOOKUP($A320,'Success Asset Classes'!$B$15:$BD$377,BL$21,FALSE)),VLOOKUP(MID($A320,4,5),'Project splits'!$C$5:$AM$346,BL$22,FALSE),VLOOKUP($A320,'Success Asset Classes'!$B$15:$BD$377,BL$21,FALSE)))</f>
        <v>0</v>
      </c>
      <c r="BM320" s="230">
        <f>IF($AR320=0,VLOOKUP(MID($A320,4,5),'Project splits'!$C$5:$AM$346,BM$22,FALSE),IF(ISNA(VLOOKUP($A320,'Success Asset Classes'!$B$15:$BD$377,BM$21,FALSE)),VLOOKUP(MID($A320,4,5),'Project splits'!$C$5:$AM$346,BM$22,FALSE),VLOOKUP($A320,'Success Asset Classes'!$B$15:$BD$377,BM$21,FALSE)))</f>
        <v>0</v>
      </c>
      <c r="BN320" s="230">
        <f>IF($AR320=0,VLOOKUP(MID($A320,4,5),'Project splits'!$C$5:$AM$346,BN$22,FALSE),IF(ISNA(VLOOKUP($A320,'Success Asset Classes'!$B$15:$BD$377,BN$21,FALSE)),VLOOKUP(MID($A320,4,5),'Project splits'!$C$5:$AM$346,BN$22,FALSE),VLOOKUP($A320,'Success Asset Classes'!$B$15:$BD$377,BN$21,FALSE)))</f>
        <v>0</v>
      </c>
      <c r="BO320" s="230">
        <f>IF($AR320=0,VLOOKUP(MID($A320,4,5),'Project splits'!$C$5:$AM$346,BO$22,FALSE),IF(ISNA(VLOOKUP($A320,'Success Asset Classes'!$B$15:$BD$377,BO$21,FALSE)),VLOOKUP(MID($A320,4,5),'Project splits'!$C$5:$AM$346,BO$22,FALSE),VLOOKUP($A320,'Success Asset Classes'!$B$15:$BD$377,BO$21,FALSE)))</f>
        <v>0</v>
      </c>
      <c r="BP320" s="230">
        <f>IF($AR320=0,VLOOKUP(MID($A320,4,5),'Project splits'!$C$5:$AM$346,BP$22,FALSE),IF(ISNA(VLOOKUP($A320,'Success Asset Classes'!$B$15:$BD$377,BP$21,FALSE)),VLOOKUP(MID($A320,4,5),'Project splits'!$C$5:$AM$346,BP$22,FALSE),VLOOKUP($A320,'Success Asset Classes'!$B$15:$BD$377,BP$21,FALSE)))</f>
        <v>0</v>
      </c>
      <c r="BQ320" s="230">
        <f>IF($AR320=0,VLOOKUP(MID($A320,4,5),'Project splits'!$C$5:$AM$346,BQ$22,FALSE),IF(ISNA(VLOOKUP($A320,'Success Asset Classes'!$B$15:$BD$377,BQ$21,FALSE)),VLOOKUP(MID($A320,4,5),'Project splits'!$C$5:$AM$346,BQ$22,FALSE),VLOOKUP($A320,'Success Asset Classes'!$B$15:$BD$377,BQ$21,FALSE)))</f>
        <v>0</v>
      </c>
      <c r="BR320" s="230">
        <f>IF($AR320=0,VLOOKUP(MID($A320,4,5),'Project splits'!$C$5:$AM$346,BR$22,FALSE),IF(ISNA(VLOOKUP($A320,'Success Asset Classes'!$B$15:$BD$377,BR$21,FALSE)),VLOOKUP(MID($A320,4,5),'Project splits'!$C$5:$AM$346,BR$22,FALSE),VLOOKUP($A320,'Success Asset Classes'!$B$15:$BD$377,BR$21,FALSE)))</f>
        <v>0</v>
      </c>
      <c r="BS320" s="247">
        <f t="shared" si="81"/>
        <v>1</v>
      </c>
      <c r="BT320" s="249">
        <f>1+IF(ISNA(VLOOKUP($A320,'Project labour content'!$A$7:$D$255,'Project labour content'!$D$1,FALSE)),VLOOKUP($D320,'Project labour content'!$F$6:$G$15,'Project labour content'!$G$1,FALSE),VLOOKUP($A320,'Project labour content'!$A$7:$D$255,'Project labour content'!$D$1,FALSE))*LabEsc22*1</f>
        <v>1.0007303211401042</v>
      </c>
      <c r="BU320" s="249">
        <f>1+IF(ISNA(VLOOKUP($A320,'Project labour content'!$A$7:$D$255,'Project labour content'!$D$1,FALSE)),VLOOKUP($D320,'Project labour content'!$F$6:$G$15,'Project labour content'!$G$1,FALSE),VLOOKUP($A320,'Project labour content'!$A$7:$D$255,'Project labour content'!$D$1,FALSE))*LabEsc23*1</f>
        <v>1.0014641478216808</v>
      </c>
      <c r="BV320" s="249">
        <f>1+IF(ISNA(VLOOKUP($A320,'Project labour content'!$A$7:$D$255,'Project labour content'!$D$1,FALSE)),VLOOKUP($D320,'Project labour content'!$F$6:$G$15,'Project labour content'!$G$1,FALSE),VLOOKUP($A320,'Project labour content'!$A$7:$D$255,'Project labour content'!$D$1,FALSE))*LabEsc24*1</f>
        <v>1.0021554125557262</v>
      </c>
      <c r="BW320" s="249">
        <f>1+IF(ISNA(VLOOKUP($A320,'Project labour content'!$A$7:$D$255,'Project labour content'!$D$1,FALSE)),VLOOKUP($D320,'Project labour content'!$F$6:$G$15,'Project labour content'!$G$1,FALSE),VLOOKUP($A320,'Project labour content'!$A$7:$D$255,'Project labour content'!$D$1,FALSE))*LabEsc25*1</f>
        <v>1.0030812464561907</v>
      </c>
      <c r="BX320" s="249">
        <f>1+IF(ISNA(VLOOKUP($A320,'Project labour content'!$A$7:$D$255,'Project labour content'!$D$1,FALSE)),VLOOKUP($D320,'Project labour content'!$F$6:$G$15,'Project labour content'!$G$1,FALSE),VLOOKUP($A320,'Project labour content'!$A$7:$D$255,'Project labour content'!$D$1,FALSE))*LabEsc26*1</f>
        <v>1.0040902511020469</v>
      </c>
      <c r="BY320" s="249">
        <f>1+IF(ISNA(VLOOKUP($A320,'Project labour content'!$A$7:$D$255,'Project labour content'!$D$1,FALSE)),VLOOKUP($D320,'Project labour content'!$F$6:$G$15,'Project labour content'!$G$1,FALSE),VLOOKUP($A320,'Project labour content'!$A$7:$D$255,'Project labour content'!$D$1,FALSE))*LabEsc27*1</f>
        <v>1.004715213056542</v>
      </c>
      <c r="BZ320" s="249">
        <f>1+IF(ISNA(VLOOKUP($A320,'Project labour content'!$A$7:$D$255,'Project labour content'!$D$1,FALSE)),VLOOKUP($D320,'Project labour content'!$F$6:$G$15,'Project labour content'!$G$1,FALSE),VLOOKUP($A320,'Project labour content'!$A$7:$D$255,'Project labour content'!$D$1,FALSE))*LabEsc28*1</f>
        <v>1.0051858094082766</v>
      </c>
      <c r="CA320" s="249">
        <f>1+IF(ISNA(VLOOKUP($A320,'Project labour content'!$A$7:$D$255,'Project labour content'!$D$1,FALSE)),VLOOKUP($D320,'Project labour content'!$F$6:$G$15,'Project labour content'!$G$1,FALSE),VLOOKUP($A320,'Project labour content'!$A$7:$D$255,'Project labour content'!$D$1,FALSE))*LabEsc29*1</f>
        <v>1.0059410224335406</v>
      </c>
      <c r="CB320" s="250" t="str">
        <f>IF(ISNA(VLOOKUP($A320,'Project labour content'!$A$7:$D$255,'Project labour content'!$D$1,FALSE)),"Category","Project")</f>
        <v>Project</v>
      </c>
      <c r="CD320" s="247" t="str">
        <f t="shared" si="82"/>
        <v>15220</v>
      </c>
      <c r="CE320" s="3"/>
    </row>
    <row r="321" spans="1:83" x14ac:dyDescent="0.15">
      <c r="A321" s="11" t="s">
        <v>970</v>
      </c>
      <c r="B321" s="11" t="str">
        <f>VLOOKUP($A321,'Incurred Real 2022$'!$A$25:$AC$426,'Incurred Real 2022$'!B$1,FALSE)</f>
        <v>Telecommunications Asset Optimisation 2024-2028</v>
      </c>
      <c r="C321" s="11" t="str">
        <f>VLOOKUP($A321,'Incurred Real 2022$'!$A$25:$AC$426,'Incurred Real 2022$'!C$1,FALSE)</f>
        <v>ExAnte</v>
      </c>
      <c r="D321" s="11" t="str">
        <f>VLOOKUP($A321,'Incurred Real 2022$'!$A$25:$AC$426,'Incurred Real 2022$'!D$1,FALSE)</f>
        <v>Replacement</v>
      </c>
      <c r="E321" s="11" t="str">
        <f>VLOOKUP($A321,'Incurred Real 2022$'!$A$25:$AC$426,'Incurred Real 2022$'!E$1,FALSE)</f>
        <v>Potential</v>
      </c>
      <c r="F321" s="105" t="str">
        <f>IF(VLOOKUP($A321,'Incurred Real 2022$'!$A$25:$AC$426,'Incurred Real 2022$'!F$1,FALSE)=0,"",VLOOKUP($A321,'Incurred Real 2022$'!$A$25:$AC$426,'Incurred Real 2022$'!F$1,FALSE))</f>
        <v/>
      </c>
      <c r="G321" s="105" t="str">
        <f>IF(VLOOKUP($A321,'Incurred Real 2022$'!$A$25:$AC$426,'Incurred Real 2022$'!G$1,FALSE)=0,"",VLOOKUP($A321,'Incurred Real 2022$'!$A$25:$AC$426,'Incurred Real 2022$'!G$1,FALSE))</f>
        <v/>
      </c>
      <c r="H321" s="105" t="str">
        <f>IF(VLOOKUP($A321,'Incurred Real 2022$'!$A$25:$AC$426,'Incurred Real 2022$'!H$1,FALSE)=0,"",VLOOKUP($A321,'Incurred Real 2022$'!$A$25:$AC$426,'Incurred Real 2022$'!H$1,FALSE))</f>
        <v/>
      </c>
      <c r="I321" s="105" t="str">
        <f>IF(VLOOKUP($A321,'Incurred Real 2022$'!$A$25:$AC$426,'Incurred Real 2022$'!I$1,FALSE)=0,"",VLOOKUP($A321,'Incurred Real 2022$'!$A$25:$AC$426,'Incurred Real 2022$'!I$1,FALSE))</f>
        <v/>
      </c>
      <c r="J321" s="105" t="str">
        <f>IF(VLOOKUP($A321,'Incurred Real 2022$'!$A$25:$AC$426,'Incurred Real 2022$'!J$1,FALSE)=0,"",VLOOKUP($A321,'Incurred Real 2022$'!$A$25:$AC$426,'Incurred Real 2022$'!J$1,FALSE))</f>
        <v/>
      </c>
      <c r="K321" s="105" t="str">
        <f>IF(VLOOKUP($A321,'Incurred Real 2022$'!$A$25:$AC$426,'Incurred Real 2022$'!K$1,FALSE)=0,"",VLOOKUP($A321,'Incurred Real 2022$'!$A$25:$AC$426,'Incurred Real 2022$'!K$1,FALSE))</f>
        <v/>
      </c>
      <c r="L321" s="105" t="str">
        <f>IF(VLOOKUP($A321,'Incurred Real 2022$'!$A$25:$AC$426,'Incurred Real 2022$'!L$1,FALSE)=0,"",VLOOKUP($A321,'Incurred Real 2022$'!$A$25:$AC$426,'Incurred Real 2022$'!L$1,FALSE))</f>
        <v/>
      </c>
      <c r="M321" s="105" t="str">
        <f>IF(VLOOKUP($A321,'Incurred Real 2022$'!$A$25:$AC$426,'Incurred Real 2022$'!M$1,FALSE)=0,"",VLOOKUP($A321,'Incurred Real 2022$'!$A$25:$AC$426,'Incurred Real 2022$'!M$1,FALSE))</f>
        <v/>
      </c>
      <c r="N321" s="105" t="str">
        <f>IF(VLOOKUP($A321,'Incurred Real 2022$'!$A$25:$AC$426,'Incurred Real 2022$'!N$1,FALSE)=0,"",VLOOKUP($A321,'Incurred Real 2022$'!$A$25:$AC$426,'Incurred Real 2022$'!N$1,FALSE))</f>
        <v/>
      </c>
      <c r="O321" s="105" t="str">
        <f>IF(VLOOKUP($A321,'Incurred Real 2022$'!$A$25:$AC$426,'Incurred Real 2022$'!O$1,FALSE)=0,"",VLOOKUP($A321,'Incurred Real 2022$'!$A$25:$AC$426,'Incurred Real 2022$'!O$1,FALSE))</f>
        <v/>
      </c>
      <c r="P321" s="105" t="str">
        <f>IF(VLOOKUP($A321,'Incurred Real 2022$'!$A$25:$AC$426,'Incurred Real 2022$'!P$1,FALSE)=0,"",VLOOKUP($A321,'Incurred Real 2022$'!$A$25:$AC$426,'Incurred Real 2022$'!P$1,FALSE))</f>
        <v/>
      </c>
      <c r="Q321" s="105" t="str">
        <f>IF(VLOOKUP($A321,'Incurred Real 2022$'!$A$25:$AC$426,'Incurred Real 2022$'!Q$1,FALSE)=0,"",VLOOKUP($A321,'Incurred Real 2022$'!$A$25:$AC$426,'Incurred Real 2022$'!Q$1,FALSE))</f>
        <v/>
      </c>
      <c r="R321" s="105" t="str">
        <f>IF(VLOOKUP($A321,'Incurred Real 2022$'!$A$25:$AC$426,'Incurred Real 2022$'!R$1,FALSE)=0,"",VLOOKUP($A321,'Incurred Real 2022$'!$A$25:$AC$426,'Incurred Real 2022$'!R$1,FALSE))</f>
        <v/>
      </c>
      <c r="S321" s="105" t="str">
        <f>IF(VLOOKUP($A321,'Incurred Real 2022$'!$A$25:$AC$426,'Incurred Real 2022$'!S$1,FALSE)=0,"",VLOOKUP($A321,'Incurred Real 2022$'!$A$25:$AC$426,'Incurred Real 2022$'!S$1,FALSE))</f>
        <v/>
      </c>
      <c r="T321" s="105" t="str">
        <f>IF(VLOOKUP($A321,'Incurred Real 2022$'!$A$25:$AC$426,'Incurred Real 2022$'!T$1,FALSE)=0,"",VLOOKUP($A321,'Incurred Real 2022$'!$A$25:$AC$426,'Incurred Real 2022$'!T$1,FALSE))</f>
        <v/>
      </c>
      <c r="U321" s="105" t="str">
        <f>IF(VLOOKUP($A321,'Incurred Real 2022$'!$A$25:$AC$426,'Incurred Real 2022$'!U$1,FALSE)=0,"",VLOOKUP($A321,'Incurred Real 2022$'!$A$25:$AC$426,'Incurred Real 2022$'!U$1,FALSE))</f>
        <v/>
      </c>
      <c r="V321" s="13" t="str">
        <f>IF(ISTEXT(VLOOKUP($A321,'Incurred Real 2022$'!$A$25:$AC$426,'Incurred Real 2022$'!V$1,FALSE)),"",(VLOOKUP($A321,'Incurred Real 2022$'!$A$25:$AC$426,'Incurred Real 2022$'!V$1,FALSE))*BT321*Incurred_Real!V$15)</f>
        <v/>
      </c>
      <c r="W321" s="13" t="str">
        <f>IF(ISTEXT(VLOOKUP($A321,'Incurred Real 2022$'!$A$25:$AC$426,'Incurred Real 2022$'!W$1,FALSE)),"",(VLOOKUP($A321,'Incurred Real 2022$'!$A$25:$AC$426,'Incurred Real 2022$'!W$1,FALSE))*BU321*Incurred_Real!W$15)</f>
        <v/>
      </c>
      <c r="X321" s="220" t="str">
        <f>IF(ISTEXT(VLOOKUP($A321,'Incurred Real 2022$'!$A$25:$AC$426,'Incurred Real 2022$'!X$1,FALSE)),"",(VLOOKUP($A321,'Incurred Real 2022$'!$A$25:$AC$426,'Incurred Real 2022$'!X$1,FALSE))*BV321*Incurred_Real!X$15)</f>
        <v/>
      </c>
      <c r="Y321" s="217">
        <f>IF(ISTEXT(VLOOKUP($A321,'Incurred Real 2022$'!$A$25:$AC$426,'Incurred Real 2022$'!Y$1,FALSE)),"",(VLOOKUP($A321,'Incurred Real 2022$'!$A$25:$AC$426,'Incurred Real 2022$'!Y$1,FALSE))*BW321*Incurred_Real!Y$15)</f>
        <v>489434.00985926052</v>
      </c>
      <c r="Z321" s="13">
        <f>IF(ISTEXT(VLOOKUP($A321,'Incurred Real 2022$'!$A$25:$AC$426,'Incurred Real 2022$'!Z$1,FALSE)),"",(VLOOKUP($A321,'Incurred Real 2022$'!$A$25:$AC$426,'Incurred Real 2022$'!Z$1,FALSE))*BX321*Incurred_Real!Z$15)</f>
        <v>490381.09531783889</v>
      </c>
      <c r="AA321" s="13">
        <f>IF(ISTEXT(VLOOKUP($A321,'Incurred Real 2022$'!$A$25:$AC$426,'Incurred Real 2022$'!AA$1,FALSE)),"",(VLOOKUP($A321,'Incurred Real 2022$'!$A$25:$AC$426,'Incurred Real 2022$'!AA$1,FALSE))*BY321*Incurred_Real!AA$15)</f>
        <v>505845.51473731676</v>
      </c>
      <c r="AB321" s="13" t="str">
        <f>IF(ISTEXT(VLOOKUP($A321,'Incurred Real 2022$'!$A$25:$AC$426,'Incurred Real 2022$'!AB$1,FALSE)),"",(VLOOKUP($A321,'Incurred Real 2022$'!$A$25:$AC$426,'Incurred Real 2022$'!AB$1,FALSE))*BZ321*Incurred_Real!AB$15)</f>
        <v/>
      </c>
      <c r="AC321" s="13" t="str">
        <f>IF(ISTEXT(VLOOKUP($A321,'Incurred Real 2022$'!$A$25:$AC$426,'Incurred Real 2022$'!AC$1,FALSE)),"",(VLOOKUP($A321,'Incurred Real 2022$'!$A$25:$AC$426,'Incurred Real 2022$'!AC$1,FALSE))*CA321*Incurred_Real!AC$15)</f>
        <v/>
      </c>
      <c r="AD321" s="221">
        <f t="shared" si="77"/>
        <v>1485660.6199144162</v>
      </c>
      <c r="AE321" s="221">
        <f t="shared" si="78"/>
        <v>1485660.6199144162</v>
      </c>
      <c r="AF321" s="239">
        <f t="shared" si="83"/>
        <v>1672705.1535613968</v>
      </c>
      <c r="AG321" s="222">
        <f t="shared" si="79"/>
        <v>1633501.1265248016</v>
      </c>
      <c r="AH321" s="223">
        <f t="shared" si="86"/>
        <v>1.024</v>
      </c>
      <c r="AI321" s="224">
        <f t="shared" si="80"/>
        <v>2027</v>
      </c>
      <c r="AJ321" s="225" t="str">
        <f>VLOOKUP($A321,Project_Commissioning!$C$4:$H$355,Project_Commissioning!F$1,FALSE)</f>
        <v/>
      </c>
      <c r="AK321" s="226">
        <f>VLOOKUP($A321,Project_Commissioning!$C$4:$H$355,Project_Commissioning!G$1,FALSE)</f>
        <v>2027</v>
      </c>
      <c r="AL321" s="225" t="str">
        <f>IF(VLOOKUP($A321,Project_Commissioning!$C$4:$H$355,Project_Commissioning!H$1,FALSE)=0,"",VLOOKUP($A321,Project_Commissioning!$C$4:$H$355,Project_Commissioning!H$1,FALSE))</f>
        <v/>
      </c>
      <c r="AM321" s="237">
        <f t="shared" si="84"/>
        <v>1485660.6199144162</v>
      </c>
      <c r="AN321" s="221" cm="1">
        <f t="array" ref="AN321">IF(ROUND(AE321,0)=0,0,LOOKUP(2,1/(F321:AC321&lt;&gt;""),F321:AC321))</f>
        <v>505845.51473731676</v>
      </c>
      <c r="AO321" s="221">
        <f t="shared" si="85"/>
        <v>1485660.6199144162</v>
      </c>
      <c r="AP321" s="79"/>
      <c r="AQ321" s="20"/>
      <c r="AR321" s="245">
        <f>IF(ISNA(VLOOKUP($A321,'Success Asset Classes'!$B$15:$AA$114,'Success Asset Classes'!$AA$1,FALSE)),0,VLOOKUP($A321,'Success Asset Classes'!$B$15:$AA$114,'Success Asset Classes'!$AA$1,FALSE))</f>
        <v>1</v>
      </c>
      <c r="AS321" s="230">
        <f>IF($AR321=0,VLOOKUP(MID($A321,4,5),'Project splits'!$C$5:$AM$346,AS$22,FALSE),IF(ISNA(VLOOKUP($A321,'Success Asset Classes'!$B$15:$BD$377,AS$21,FALSE)),VLOOKUP(MID($A321,4,5),'Project splits'!$C$5:$AM$346,AS$22,FALSE),VLOOKUP($A321,'Success Asset Classes'!$B$15:$BD$377,AS$21,FALSE)))</f>
        <v>0</v>
      </c>
      <c r="AT321" s="230">
        <f>IF($AR321=0,VLOOKUP(MID($A321,4,5),'Project splits'!$C$5:$AM$346,AT$22,FALSE),IF(ISNA(VLOOKUP($A321,'Success Asset Classes'!$B$15:$BD$377,AT$21,FALSE)),VLOOKUP(MID($A321,4,5),'Project splits'!$C$5:$AM$346,AT$22,FALSE),VLOOKUP($A321,'Success Asset Classes'!$B$15:$BD$377,AT$21,FALSE)))</f>
        <v>0.66597943737455811</v>
      </c>
      <c r="AU321" s="230">
        <f>IF($AR321=0,VLOOKUP(MID($A321,4,5),'Project splits'!$C$5:$AM$346,AU$22,FALSE),IF(ISNA(VLOOKUP($A321,'Success Asset Classes'!$B$15:$BD$377,AU$21,FALSE)),VLOOKUP(MID($A321,4,5),'Project splits'!$C$5:$AM$346,AU$22,FALSE),VLOOKUP($A321,'Success Asset Classes'!$B$15:$BD$377,AU$21,FALSE)))</f>
        <v>0</v>
      </c>
      <c r="AV321" s="230">
        <f>IF($AR321=0,VLOOKUP(MID($A321,4,5),'Project splits'!$C$5:$AM$346,AV$22,FALSE),IF(ISNA(VLOOKUP($A321,'Success Asset Classes'!$B$15:$BD$377,AV$21,FALSE)),VLOOKUP(MID($A321,4,5),'Project splits'!$C$5:$AM$346,AV$22,FALSE),VLOOKUP($A321,'Success Asset Classes'!$B$15:$BD$377,AV$21,FALSE)))</f>
        <v>0</v>
      </c>
      <c r="AW321" s="230">
        <f>IF($AR321=0,VLOOKUP(MID($A321,4,5),'Project splits'!$C$5:$AM$346,AW$22,FALSE),IF(ISNA(VLOOKUP($A321,'Success Asset Classes'!$B$15:$BD$377,AW$21,FALSE)),VLOOKUP(MID($A321,4,5),'Project splits'!$C$5:$AM$346,AW$22,FALSE),VLOOKUP($A321,'Success Asset Classes'!$B$15:$BD$377,AW$21,FALSE)))</f>
        <v>0</v>
      </c>
      <c r="AX321" s="230">
        <f>IF($AR321=0,VLOOKUP(MID($A321,4,5),'Project splits'!$C$5:$AM$346,AX$22,FALSE),IF(ISNA(VLOOKUP($A321,'Success Asset Classes'!$B$15:$BD$377,AX$21,FALSE)),VLOOKUP(MID($A321,4,5),'Project splits'!$C$5:$AM$346,AX$22,FALSE),VLOOKUP($A321,'Success Asset Classes'!$B$15:$BD$377,AX$21,FALSE)))</f>
        <v>0</v>
      </c>
      <c r="AY321" s="230">
        <f>IF($AR321=0,VLOOKUP(MID($A321,4,5),'Project splits'!$C$5:$AM$346,AY$22,FALSE),IF(ISNA(VLOOKUP($A321,'Success Asset Classes'!$B$15:$BD$377,AY$21,FALSE)),VLOOKUP(MID($A321,4,5),'Project splits'!$C$5:$AM$346,AY$22,FALSE),VLOOKUP($A321,'Success Asset Classes'!$B$15:$BD$377,AY$21,FALSE)))</f>
        <v>0</v>
      </c>
      <c r="AZ321" s="230">
        <f>IF($AR321=0,VLOOKUP(MID($A321,4,5),'Project splits'!$C$5:$AM$346,AZ$22,FALSE),IF(ISNA(VLOOKUP($A321,'Success Asset Classes'!$B$15:$BD$377,AZ$21,FALSE)),VLOOKUP(MID($A321,4,5),'Project splits'!$C$5:$AM$346,AZ$22,FALSE),VLOOKUP($A321,'Success Asset Classes'!$B$15:$BD$377,AZ$21,FALSE)))</f>
        <v>0</v>
      </c>
      <c r="BA321" s="230">
        <f>IF($AR321=0,VLOOKUP(MID($A321,4,5),'Project splits'!$C$5:$AM$346,BA$22,FALSE),IF(ISNA(VLOOKUP($A321,'Success Asset Classes'!$B$15:$BD$377,BA$21,FALSE)),VLOOKUP(MID($A321,4,5),'Project splits'!$C$5:$AM$346,BA$22,FALSE),VLOOKUP($A321,'Success Asset Classes'!$B$15:$BD$377,BA$21,FALSE)))</f>
        <v>0</v>
      </c>
      <c r="BB321" s="230">
        <f>IF($AR321=0,VLOOKUP(MID($A321,4,5),'Project splits'!$C$5:$AM$346,BB$22,FALSE),IF(ISNA(VLOOKUP($A321,'Success Asset Classes'!$B$15:$BD$377,BB$21,FALSE)),VLOOKUP(MID($A321,4,5),'Project splits'!$C$5:$AM$346,BB$22,FALSE),VLOOKUP($A321,'Success Asset Classes'!$B$15:$BD$377,BB$21,FALSE)))</f>
        <v>0</v>
      </c>
      <c r="BC321" s="230">
        <f>IF($AR321=0,VLOOKUP(MID($A321,4,5),'Project splits'!$C$5:$AM$346,BC$22,FALSE),IF(ISNA(VLOOKUP($A321,'Success Asset Classes'!$B$15:$BD$377,BC$21,FALSE)),VLOOKUP(MID($A321,4,5),'Project splits'!$C$5:$AM$346,BC$22,FALSE),VLOOKUP($A321,'Success Asset Classes'!$B$15:$BD$377,BC$21,FALSE)))</f>
        <v>0</v>
      </c>
      <c r="BD321" s="230">
        <f>IF($AR321=0,VLOOKUP(MID($A321,4,5),'Project splits'!$C$5:$AM$346,BD$22,FALSE),IF(ISNA(VLOOKUP($A321,'Success Asset Classes'!$B$15:$BD$377,BD$21,FALSE)),VLOOKUP(MID($A321,4,5),'Project splits'!$C$5:$AM$346,BD$22,FALSE),VLOOKUP($A321,'Success Asset Classes'!$B$15:$BD$377,BD$21,FALSE)))</f>
        <v>0</v>
      </c>
      <c r="BE321" s="230">
        <f>IF($AR321=0,VLOOKUP(MID($A321,4,5),'Project splits'!$C$5:$AM$346,BE$22,FALSE),IF(ISNA(VLOOKUP($A321,'Success Asset Classes'!$B$15:$BD$377,BE$21,FALSE)),VLOOKUP(MID($A321,4,5),'Project splits'!$C$5:$AM$346,BE$22,FALSE),VLOOKUP($A321,'Success Asset Classes'!$B$15:$BD$377,BE$21,FALSE)))</f>
        <v>0</v>
      </c>
      <c r="BF321" s="230">
        <f>IF($AR321=0,VLOOKUP(MID($A321,4,5),'Project splits'!$C$5:$AM$346,BF$22,FALSE),IF(ISNA(VLOOKUP($A321,'Success Asset Classes'!$B$15:$BD$377,BF$21,FALSE)),VLOOKUP(MID($A321,4,5),'Project splits'!$C$5:$AM$346,BF$22,FALSE),VLOOKUP($A321,'Success Asset Classes'!$B$15:$BD$377,BF$21,FALSE)))</f>
        <v>0</v>
      </c>
      <c r="BG321" s="230">
        <f>IF($AR321=0,VLOOKUP(MID($A321,4,5),'Project splits'!$C$5:$AM$346,BG$22,FALSE),IF(ISNA(VLOOKUP($A321,'Success Asset Classes'!$B$15:$BD$377,BG$21,FALSE)),VLOOKUP(MID($A321,4,5),'Project splits'!$C$5:$AM$346,BG$22,FALSE),VLOOKUP($A321,'Success Asset Classes'!$B$15:$BD$377,BG$21,FALSE)))</f>
        <v>0</v>
      </c>
      <c r="BH321" s="230">
        <f>IF($AR321=0,VLOOKUP(MID($A321,4,5),'Project splits'!$C$5:$AM$346,BH$22,FALSE),IF(ISNA(VLOOKUP($A321,'Success Asset Classes'!$B$15:$BD$377,BH$21,FALSE)),VLOOKUP(MID($A321,4,5),'Project splits'!$C$5:$AM$346,BH$22,FALSE),VLOOKUP($A321,'Success Asset Classes'!$B$15:$BD$377,BH$21,FALSE)))</f>
        <v>8.5107705638448772E-2</v>
      </c>
      <c r="BI321" s="230">
        <f>IF($AR321=0,VLOOKUP(MID($A321,4,5),'Project splits'!$C$5:$AM$346,BI$22,FALSE),IF(ISNA(VLOOKUP($A321,'Success Asset Classes'!$B$15:$BD$377,BI$21,FALSE)),VLOOKUP(MID($A321,4,5),'Project splits'!$C$5:$AM$346,BI$22,FALSE),VLOOKUP($A321,'Success Asset Classes'!$B$15:$BD$377,BI$21,FALSE)))</f>
        <v>0</v>
      </c>
      <c r="BJ321" s="230">
        <f>IF($AR321=0,VLOOKUP(MID($A321,4,5),'Project splits'!$C$5:$AM$346,BJ$22,FALSE),IF(ISNA(VLOOKUP($A321,'Success Asset Classes'!$B$15:$BD$377,BJ$21,FALSE)),VLOOKUP(MID($A321,4,5),'Project splits'!$C$5:$AM$346,BJ$22,FALSE),VLOOKUP($A321,'Success Asset Classes'!$B$15:$BD$377,BJ$21,FALSE)))</f>
        <v>0</v>
      </c>
      <c r="BK321" s="230">
        <f>IF($AR321=0,VLOOKUP(MID($A321,4,5),'Project splits'!$C$5:$AM$346,BK$22,FALSE),IF(ISNA(VLOOKUP($A321,'Success Asset Classes'!$B$15:$BD$377,BK$21,FALSE)),VLOOKUP(MID($A321,4,5),'Project splits'!$C$5:$AM$346,BK$22,FALSE),VLOOKUP($A321,'Success Asset Classes'!$B$15:$BD$377,BK$21,FALSE)))</f>
        <v>0</v>
      </c>
      <c r="BL321" s="230">
        <f>IF($AR321=0,VLOOKUP(MID($A321,4,5),'Project splits'!$C$5:$AM$346,BL$22,FALSE),IF(ISNA(VLOOKUP($A321,'Success Asset Classes'!$B$15:$BD$377,BL$21,FALSE)),VLOOKUP(MID($A321,4,5),'Project splits'!$C$5:$AM$346,BL$22,FALSE),VLOOKUP($A321,'Success Asset Classes'!$B$15:$BD$377,BL$21,FALSE)))</f>
        <v>0</v>
      </c>
      <c r="BM321" s="230">
        <f>IF($AR321=0,VLOOKUP(MID($A321,4,5),'Project splits'!$C$5:$AM$346,BM$22,FALSE),IF(ISNA(VLOOKUP($A321,'Success Asset Classes'!$B$15:$BD$377,BM$21,FALSE)),VLOOKUP(MID($A321,4,5),'Project splits'!$C$5:$AM$346,BM$22,FALSE),VLOOKUP($A321,'Success Asset Classes'!$B$15:$BD$377,BM$21,FALSE)))</f>
        <v>0</v>
      </c>
      <c r="BN321" s="230">
        <f>IF($AR321=0,VLOOKUP(MID($A321,4,5),'Project splits'!$C$5:$AM$346,BN$22,FALSE),IF(ISNA(VLOOKUP($A321,'Success Asset Classes'!$B$15:$BD$377,BN$21,FALSE)),VLOOKUP(MID($A321,4,5),'Project splits'!$C$5:$AM$346,BN$22,FALSE),VLOOKUP($A321,'Success Asset Classes'!$B$15:$BD$377,BN$21,FALSE)))</f>
        <v>0</v>
      </c>
      <c r="BO321" s="230">
        <f>IF($AR321=0,VLOOKUP(MID($A321,4,5),'Project splits'!$C$5:$AM$346,BO$22,FALSE),IF(ISNA(VLOOKUP($A321,'Success Asset Classes'!$B$15:$BD$377,BO$21,FALSE)),VLOOKUP(MID($A321,4,5),'Project splits'!$C$5:$AM$346,BO$22,FALSE),VLOOKUP($A321,'Success Asset Classes'!$B$15:$BD$377,BO$21,FALSE)))</f>
        <v>0</v>
      </c>
      <c r="BP321" s="230">
        <f>IF($AR321=0,VLOOKUP(MID($A321,4,5),'Project splits'!$C$5:$AM$346,BP$22,FALSE),IF(ISNA(VLOOKUP($A321,'Success Asset Classes'!$B$15:$BD$377,BP$21,FALSE)),VLOOKUP(MID($A321,4,5),'Project splits'!$C$5:$AM$346,BP$22,FALSE),VLOOKUP($A321,'Success Asset Classes'!$B$15:$BD$377,BP$21,FALSE)))</f>
        <v>0</v>
      </c>
      <c r="BQ321" s="230">
        <f>IF($AR321=0,VLOOKUP(MID($A321,4,5),'Project splits'!$C$5:$AM$346,BQ$22,FALSE),IF(ISNA(VLOOKUP($A321,'Success Asset Classes'!$B$15:$BD$377,BQ$21,FALSE)),VLOOKUP(MID($A321,4,5),'Project splits'!$C$5:$AM$346,BQ$22,FALSE),VLOOKUP($A321,'Success Asset Classes'!$B$15:$BD$377,BQ$21,FALSE)))</f>
        <v>0</v>
      </c>
      <c r="BR321" s="230">
        <f>IF($AR321=0,VLOOKUP(MID($A321,4,5),'Project splits'!$C$5:$AM$346,BR$22,FALSE),IF(ISNA(VLOOKUP($A321,'Success Asset Classes'!$B$15:$BD$377,BR$21,FALSE)),VLOOKUP(MID($A321,4,5),'Project splits'!$C$5:$AM$346,BR$22,FALSE),VLOOKUP($A321,'Success Asset Classes'!$B$15:$BD$377,BR$21,FALSE)))</f>
        <v>0.24891285698699314</v>
      </c>
      <c r="BS321" s="247">
        <f t="shared" si="81"/>
        <v>1</v>
      </c>
      <c r="BT321" s="249">
        <f>1+IF(ISNA(VLOOKUP($A321,'Project labour content'!$A$7:$D$255,'Project labour content'!$D$1,FALSE)),VLOOKUP($D321,'Project labour content'!$F$6:$G$15,'Project labour content'!$G$1,FALSE),VLOOKUP($A321,'Project labour content'!$A$7:$D$255,'Project labour content'!$D$1,FALSE))*LabEsc22*1</f>
        <v>1.0014089308333571</v>
      </c>
      <c r="BU321" s="249">
        <f>1+IF(ISNA(VLOOKUP($A321,'Project labour content'!$A$7:$D$255,'Project labour content'!$D$1,FALSE)),VLOOKUP($D321,'Project labour content'!$F$6:$G$15,'Project labour content'!$G$1,FALSE),VLOOKUP($A321,'Project labour content'!$A$7:$D$255,'Project labour content'!$D$1,FALSE))*LabEsc23*1</f>
        <v>1.0028246245347145</v>
      </c>
      <c r="BV321" s="249">
        <f>1+IF(ISNA(VLOOKUP($A321,'Project labour content'!$A$7:$D$255,'Project labour content'!$D$1,FALSE)),VLOOKUP($D321,'Project labour content'!$F$6:$G$15,'Project labour content'!$G$1,FALSE),VLOOKUP($A321,'Project labour content'!$A$7:$D$255,'Project labour content'!$D$1,FALSE))*LabEsc24*1</f>
        <v>1.0041582080013931</v>
      </c>
      <c r="BW321" s="249">
        <f>1+IF(ISNA(VLOOKUP($A321,'Project labour content'!$A$7:$D$255,'Project labour content'!$D$1,FALSE)),VLOOKUP($D321,'Project labour content'!$F$6:$G$15,'Project labour content'!$G$1,FALSE),VLOOKUP($A321,'Project labour content'!$A$7:$D$255,'Project labour content'!$D$1,FALSE))*LabEsc25*1</f>
        <v>1.0059443207910981</v>
      </c>
      <c r="BX321" s="249">
        <f>1+IF(ISNA(VLOOKUP($A321,'Project labour content'!$A$7:$D$255,'Project labour content'!$D$1,FALSE)),VLOOKUP($D321,'Project labour content'!$F$6:$G$15,'Project labour content'!$G$1,FALSE),VLOOKUP($A321,'Project labour content'!$A$7:$D$255,'Project labour content'!$D$1,FALSE))*LabEsc26*1</f>
        <v>1.0078908860464115</v>
      </c>
      <c r="BY321" s="249">
        <f>1+IF(ISNA(VLOOKUP($A321,'Project labour content'!$A$7:$D$255,'Project labour content'!$D$1,FALSE)),VLOOKUP($D321,'Project labour content'!$F$6:$G$15,'Project labour content'!$G$1,FALSE),VLOOKUP($A321,'Project labour content'!$A$7:$D$255,'Project labour content'!$D$1,FALSE))*LabEsc27*1</f>
        <v>1.0090965586183949</v>
      </c>
      <c r="BZ321" s="249">
        <f>1+IF(ISNA(VLOOKUP($A321,'Project labour content'!$A$7:$D$255,'Project labour content'!$D$1,FALSE)),VLOOKUP($D321,'Project labour content'!$F$6:$G$15,'Project labour content'!$G$1,FALSE),VLOOKUP($A321,'Project labour content'!$A$7:$D$255,'Project labour content'!$D$1,FALSE))*LabEsc28*1</f>
        <v>1.0100044300650983</v>
      </c>
      <c r="CA321" s="249">
        <f>1+IF(ISNA(VLOOKUP($A321,'Project labour content'!$A$7:$D$255,'Project labour content'!$D$1,FALSE)),VLOOKUP($D321,'Project labour content'!$F$6:$G$15,'Project labour content'!$G$1,FALSE),VLOOKUP($A321,'Project labour content'!$A$7:$D$255,'Project labour content'!$D$1,FALSE))*LabEsc29*1</f>
        <v>1.011461382162768</v>
      </c>
      <c r="CB321" s="250" t="str">
        <f>IF(ISNA(VLOOKUP($A321,'Project labour content'!$A$7:$D$255,'Project labour content'!$D$1,FALSE)),"Category","Project")</f>
        <v>Project</v>
      </c>
      <c r="CD321" s="247" t="str">
        <f t="shared" si="82"/>
        <v>15223</v>
      </c>
      <c r="CE321" s="3"/>
    </row>
    <row r="322" spans="1:83" x14ac:dyDescent="0.15">
      <c r="A322" s="11" t="s">
        <v>936</v>
      </c>
      <c r="B322" s="11" t="str">
        <f>VLOOKUP($A322,'Incurred Real 2022$'!$A$25:$AC$426,'Incurred Real 2022$'!B$1,FALSE)</f>
        <v>Transmission Line Insulation System Replacement 2024-2028</v>
      </c>
      <c r="C322" s="11" t="str">
        <f>VLOOKUP($A322,'Incurred Real 2022$'!$A$25:$AC$426,'Incurred Real 2022$'!C$1,FALSE)</f>
        <v>ExAnte</v>
      </c>
      <c r="D322" s="11" t="str">
        <f>VLOOKUP($A322,'Incurred Real 2022$'!$A$25:$AC$426,'Incurred Real 2022$'!D$1,FALSE)</f>
        <v>Refurbishment</v>
      </c>
      <c r="E322" s="11" t="str">
        <f>VLOOKUP($A322,'Incurred Real 2022$'!$A$25:$AC$426,'Incurred Real 2022$'!E$1,FALSE)</f>
        <v>Potential</v>
      </c>
      <c r="F322" s="105" t="str">
        <f>IF(VLOOKUP($A322,'Incurred Real 2022$'!$A$25:$AC$426,'Incurred Real 2022$'!F$1,FALSE)=0,"",VLOOKUP($A322,'Incurred Real 2022$'!$A$25:$AC$426,'Incurred Real 2022$'!F$1,FALSE))</f>
        <v/>
      </c>
      <c r="G322" s="105" t="str">
        <f>IF(VLOOKUP($A322,'Incurred Real 2022$'!$A$25:$AC$426,'Incurred Real 2022$'!G$1,FALSE)=0,"",VLOOKUP($A322,'Incurred Real 2022$'!$A$25:$AC$426,'Incurred Real 2022$'!G$1,FALSE))</f>
        <v/>
      </c>
      <c r="H322" s="105" t="str">
        <f>IF(VLOOKUP($A322,'Incurred Real 2022$'!$A$25:$AC$426,'Incurred Real 2022$'!H$1,FALSE)=0,"",VLOOKUP($A322,'Incurred Real 2022$'!$A$25:$AC$426,'Incurred Real 2022$'!H$1,FALSE))</f>
        <v/>
      </c>
      <c r="I322" s="105" t="str">
        <f>IF(VLOOKUP($A322,'Incurred Real 2022$'!$A$25:$AC$426,'Incurred Real 2022$'!I$1,FALSE)=0,"",VLOOKUP($A322,'Incurred Real 2022$'!$A$25:$AC$426,'Incurred Real 2022$'!I$1,FALSE))</f>
        <v/>
      </c>
      <c r="J322" s="105" t="str">
        <f>IF(VLOOKUP($A322,'Incurred Real 2022$'!$A$25:$AC$426,'Incurred Real 2022$'!J$1,FALSE)=0,"",VLOOKUP($A322,'Incurred Real 2022$'!$A$25:$AC$426,'Incurred Real 2022$'!J$1,FALSE))</f>
        <v/>
      </c>
      <c r="K322" s="105" t="str">
        <f>IF(VLOOKUP($A322,'Incurred Real 2022$'!$A$25:$AC$426,'Incurred Real 2022$'!K$1,FALSE)=0,"",VLOOKUP($A322,'Incurred Real 2022$'!$A$25:$AC$426,'Incurred Real 2022$'!K$1,FALSE))</f>
        <v/>
      </c>
      <c r="L322" s="105" t="str">
        <f>IF(VLOOKUP($A322,'Incurred Real 2022$'!$A$25:$AC$426,'Incurred Real 2022$'!L$1,FALSE)=0,"",VLOOKUP($A322,'Incurred Real 2022$'!$A$25:$AC$426,'Incurred Real 2022$'!L$1,FALSE))</f>
        <v/>
      </c>
      <c r="M322" s="105" t="str">
        <f>IF(VLOOKUP($A322,'Incurred Real 2022$'!$A$25:$AC$426,'Incurred Real 2022$'!M$1,FALSE)=0,"",VLOOKUP($A322,'Incurred Real 2022$'!$A$25:$AC$426,'Incurred Real 2022$'!M$1,FALSE))</f>
        <v/>
      </c>
      <c r="N322" s="105" t="str">
        <f>IF(VLOOKUP($A322,'Incurred Real 2022$'!$A$25:$AC$426,'Incurred Real 2022$'!N$1,FALSE)=0,"",VLOOKUP($A322,'Incurred Real 2022$'!$A$25:$AC$426,'Incurred Real 2022$'!N$1,FALSE))</f>
        <v/>
      </c>
      <c r="O322" s="105" t="str">
        <f>IF(VLOOKUP($A322,'Incurred Real 2022$'!$A$25:$AC$426,'Incurred Real 2022$'!O$1,FALSE)=0,"",VLOOKUP($A322,'Incurred Real 2022$'!$A$25:$AC$426,'Incurred Real 2022$'!O$1,FALSE))</f>
        <v/>
      </c>
      <c r="P322" s="105" t="str">
        <f>IF(VLOOKUP($A322,'Incurred Real 2022$'!$A$25:$AC$426,'Incurred Real 2022$'!P$1,FALSE)=0,"",VLOOKUP($A322,'Incurred Real 2022$'!$A$25:$AC$426,'Incurred Real 2022$'!P$1,FALSE))</f>
        <v/>
      </c>
      <c r="Q322" s="105" t="str">
        <f>IF(VLOOKUP($A322,'Incurred Real 2022$'!$A$25:$AC$426,'Incurred Real 2022$'!Q$1,FALSE)=0,"",VLOOKUP($A322,'Incurred Real 2022$'!$A$25:$AC$426,'Incurred Real 2022$'!Q$1,FALSE))</f>
        <v/>
      </c>
      <c r="R322" s="105" t="str">
        <f>IF(VLOOKUP($A322,'Incurred Real 2022$'!$A$25:$AC$426,'Incurred Real 2022$'!R$1,FALSE)=0,"",VLOOKUP($A322,'Incurred Real 2022$'!$A$25:$AC$426,'Incurred Real 2022$'!R$1,FALSE))</f>
        <v/>
      </c>
      <c r="S322" s="105" t="str">
        <f>IF(VLOOKUP($A322,'Incurred Real 2022$'!$A$25:$AC$426,'Incurred Real 2022$'!S$1,FALSE)=0,"",VLOOKUP($A322,'Incurred Real 2022$'!$A$25:$AC$426,'Incurred Real 2022$'!S$1,FALSE))</f>
        <v/>
      </c>
      <c r="T322" s="105" t="str">
        <f>IF(VLOOKUP($A322,'Incurred Real 2022$'!$A$25:$AC$426,'Incurred Real 2022$'!T$1,FALSE)=0,"",VLOOKUP($A322,'Incurred Real 2022$'!$A$25:$AC$426,'Incurred Real 2022$'!T$1,FALSE))</f>
        <v/>
      </c>
      <c r="U322" s="105" t="str">
        <f>IF(VLOOKUP($A322,'Incurred Real 2022$'!$A$25:$AC$426,'Incurred Real 2022$'!U$1,FALSE)=0,"",VLOOKUP($A322,'Incurred Real 2022$'!$A$25:$AC$426,'Incurred Real 2022$'!U$1,FALSE))</f>
        <v/>
      </c>
      <c r="V322" s="13" t="str">
        <f>IF(ISTEXT(VLOOKUP($A322,'Incurred Real 2022$'!$A$25:$AC$426,'Incurred Real 2022$'!V$1,FALSE)),"",(VLOOKUP($A322,'Incurred Real 2022$'!$A$25:$AC$426,'Incurred Real 2022$'!V$1,FALSE))*BT322*Incurred_Real!V$15)</f>
        <v/>
      </c>
      <c r="W322" s="13" t="str">
        <f>IF(ISTEXT(VLOOKUP($A322,'Incurred Real 2022$'!$A$25:$AC$426,'Incurred Real 2022$'!W$1,FALSE)),"",(VLOOKUP($A322,'Incurred Real 2022$'!$A$25:$AC$426,'Incurred Real 2022$'!W$1,FALSE))*BU322*Incurred_Real!W$15)</f>
        <v/>
      </c>
      <c r="X322" s="220">
        <f>IF(ISTEXT(VLOOKUP($A322,'Incurred Real 2022$'!$A$25:$AC$426,'Incurred Real 2022$'!X$1,FALSE)),"",(VLOOKUP($A322,'Incurred Real 2022$'!$A$25:$AC$426,'Incurred Real 2022$'!X$1,FALSE))*BV322*Incurred_Real!X$15)</f>
        <v>3349900.8594418974</v>
      </c>
      <c r="Y322" s="217">
        <f>IF(ISTEXT(VLOOKUP($A322,'Incurred Real 2022$'!$A$25:$AC$426,'Incurred Real 2022$'!Y$1,FALSE)),"",(VLOOKUP($A322,'Incurred Real 2022$'!$A$25:$AC$426,'Incurred Real 2022$'!Y$1,FALSE))*BW322*Incurred_Real!Y$15)</f>
        <v>3353332.8163242759</v>
      </c>
      <c r="Z322" s="13">
        <f>IF(ISTEXT(VLOOKUP($A322,'Incurred Real 2022$'!$A$25:$AC$426,'Incurred Real 2022$'!Z$1,FALSE)),"",(VLOOKUP($A322,'Incurred Real 2022$'!$A$25:$AC$426,'Incurred Real 2022$'!Z$1,FALSE))*BX322*Incurred_Real!Z$15)</f>
        <v>6714146.1546665104</v>
      </c>
      <c r="AA322" s="13">
        <f>IF(ISTEXT(VLOOKUP($A322,'Incurred Real 2022$'!$A$25:$AC$426,'Incurred Real 2022$'!AA$1,FALSE)),"",(VLOOKUP($A322,'Incurred Real 2022$'!$A$25:$AC$426,'Incurred Real 2022$'!AA$1,FALSE))*BY322*Incurred_Real!AA$15)</f>
        <v>9742230.2386332434</v>
      </c>
      <c r="AB322" s="13">
        <f>IF(ISTEXT(VLOOKUP($A322,'Incurred Real 2022$'!$A$25:$AC$426,'Incurred Real 2022$'!AB$1,FALSE)),"",(VLOOKUP($A322,'Incurred Real 2022$'!$A$25:$AC$426,'Incurred Real 2022$'!AB$1,FALSE))*BZ322*Incurred_Real!AB$15)</f>
        <v>10419515.965858446</v>
      </c>
      <c r="AC322" s="13" t="str">
        <f>IF(ISTEXT(VLOOKUP($A322,'Incurred Real 2022$'!$A$25:$AC$426,'Incurred Real 2022$'!AC$1,FALSE)),"",(VLOOKUP($A322,'Incurred Real 2022$'!$A$25:$AC$426,'Incurred Real 2022$'!AC$1,FALSE))*CA322*Incurred_Real!AC$15)</f>
        <v/>
      </c>
      <c r="AD322" s="221">
        <f t="shared" si="77"/>
        <v>33579126.034924373</v>
      </c>
      <c r="AE322" s="221">
        <f t="shared" si="78"/>
        <v>33579126.034924373</v>
      </c>
      <c r="AF322" s="239">
        <f t="shared" si="83"/>
        <v>37806734.874578089</v>
      </c>
      <c r="AG322" s="222">
        <f t="shared" si="79"/>
        <v>37806734.874578089</v>
      </c>
      <c r="AH322" s="223">
        <f t="shared" si="86"/>
        <v>1</v>
      </c>
      <c r="AI322" s="224">
        <f>IF(AN322=0,"",INDEX($F$23:$AC$23,1,MATCH(AN322,F322:AC322,0)))</f>
        <v>2028</v>
      </c>
      <c r="AJ322" s="225" t="str">
        <f>VLOOKUP($A322,Project_Commissioning!$C$4:$H$355,Project_Commissioning!F$1,FALSE)</f>
        <v/>
      </c>
      <c r="AK322" s="226">
        <f>VLOOKUP($A322,Project_Commissioning!$C$4:$H$355,Project_Commissioning!G$1,FALSE)</f>
        <v>2028</v>
      </c>
      <c r="AL322" s="225" t="str">
        <f>IF(VLOOKUP($A322,Project_Commissioning!$C$4:$H$355,Project_Commissioning!H$1,FALSE)=0,"",VLOOKUP($A322,Project_Commissioning!$C$4:$H$355,Project_Commissioning!H$1,FALSE))</f>
        <v/>
      </c>
      <c r="AM322" s="237">
        <f t="shared" si="84"/>
        <v>33579126.034924373</v>
      </c>
      <c r="AN322" s="221" cm="1">
        <f t="array" ref="AN322">IF(ROUND(AE322,0)=0,0,LOOKUP(2,1/(F322:AC322&lt;&gt;""),F322:AC322))</f>
        <v>10419515.965858446</v>
      </c>
      <c r="AO322" s="221">
        <f t="shared" si="85"/>
        <v>33579126.034924373</v>
      </c>
      <c r="AP322" s="79"/>
      <c r="AQ322" s="20"/>
      <c r="AR322" s="245">
        <f>IF(ISNA(VLOOKUP($A322,'Success Asset Classes'!$B$15:$AA$114,'Success Asset Classes'!$AA$1,FALSE)),0,VLOOKUP($A322,'Success Asset Classes'!$B$15:$AA$114,'Success Asset Classes'!$AA$1,FALSE))</f>
        <v>1</v>
      </c>
      <c r="AS322" s="230">
        <f>IF($AR322=0,VLOOKUP(MID($A322,4,5),'Project splits'!$C$5:$AM$346,AS$22,FALSE),IF(ISNA(VLOOKUP($A322,'Success Asset Classes'!$B$15:$BD$377,AS$21,FALSE)),VLOOKUP(MID($A322,4,5),'Project splits'!$C$5:$AM$346,AS$22,FALSE),VLOOKUP($A322,'Success Asset Classes'!$B$15:$BD$377,AS$21,FALSE)))</f>
        <v>0</v>
      </c>
      <c r="AT322" s="230">
        <f>IF($AR322=0,VLOOKUP(MID($A322,4,5),'Project splits'!$C$5:$AM$346,AT$22,FALSE),IF(ISNA(VLOOKUP($A322,'Success Asset Classes'!$B$15:$BD$377,AT$21,FALSE)),VLOOKUP(MID($A322,4,5),'Project splits'!$C$5:$AM$346,AT$22,FALSE),VLOOKUP($A322,'Success Asset Classes'!$B$15:$BD$377,AT$21,FALSE)))</f>
        <v>0</v>
      </c>
      <c r="AU322" s="230">
        <f>IF($AR322=0,VLOOKUP(MID($A322,4,5),'Project splits'!$C$5:$AM$346,AU$22,FALSE),IF(ISNA(VLOOKUP($A322,'Success Asset Classes'!$B$15:$BD$377,AU$21,FALSE)),VLOOKUP(MID($A322,4,5),'Project splits'!$C$5:$AM$346,AU$22,FALSE),VLOOKUP($A322,'Success Asset Classes'!$B$15:$BD$377,AU$21,FALSE)))</f>
        <v>0</v>
      </c>
      <c r="AV322" s="230">
        <f>IF($AR322=0,VLOOKUP(MID($A322,4,5),'Project splits'!$C$5:$AM$346,AV$22,FALSE),IF(ISNA(VLOOKUP($A322,'Success Asset Classes'!$B$15:$BD$377,AV$21,FALSE)),VLOOKUP(MID($A322,4,5),'Project splits'!$C$5:$AM$346,AV$22,FALSE),VLOOKUP($A322,'Success Asset Classes'!$B$15:$BD$377,AV$21,FALSE)))</f>
        <v>0</v>
      </c>
      <c r="AW322" s="230">
        <f>IF($AR322=0,VLOOKUP(MID($A322,4,5),'Project splits'!$C$5:$AM$346,AW$22,FALSE),IF(ISNA(VLOOKUP($A322,'Success Asset Classes'!$B$15:$BD$377,AW$21,FALSE)),VLOOKUP(MID($A322,4,5),'Project splits'!$C$5:$AM$346,AW$22,FALSE),VLOOKUP($A322,'Success Asset Classes'!$B$15:$BD$377,AW$21,FALSE)))</f>
        <v>0</v>
      </c>
      <c r="AX322" s="230">
        <f>IF($AR322=0,VLOOKUP(MID($A322,4,5),'Project splits'!$C$5:$AM$346,AX$22,FALSE),IF(ISNA(VLOOKUP($A322,'Success Asset Classes'!$B$15:$BD$377,AX$21,FALSE)),VLOOKUP(MID($A322,4,5),'Project splits'!$C$5:$AM$346,AX$22,FALSE),VLOOKUP($A322,'Success Asset Classes'!$B$15:$BD$377,AX$21,FALSE)))</f>
        <v>0</v>
      </c>
      <c r="AY322" s="230">
        <f>IF($AR322=0,VLOOKUP(MID($A322,4,5),'Project splits'!$C$5:$AM$346,AY$22,FALSE),IF(ISNA(VLOOKUP($A322,'Success Asset Classes'!$B$15:$BD$377,AY$21,FALSE)),VLOOKUP(MID($A322,4,5),'Project splits'!$C$5:$AM$346,AY$22,FALSE),VLOOKUP($A322,'Success Asset Classes'!$B$15:$BD$377,AY$21,FALSE)))</f>
        <v>0</v>
      </c>
      <c r="AZ322" s="230">
        <f>IF($AR322=0,VLOOKUP(MID($A322,4,5),'Project splits'!$C$5:$AM$346,AZ$22,FALSE),IF(ISNA(VLOOKUP($A322,'Success Asset Classes'!$B$15:$BD$377,AZ$21,FALSE)),VLOOKUP(MID($A322,4,5),'Project splits'!$C$5:$AM$346,AZ$22,FALSE),VLOOKUP($A322,'Success Asset Classes'!$B$15:$BD$377,AZ$21,FALSE)))</f>
        <v>0</v>
      </c>
      <c r="BA322" s="230">
        <f>IF($AR322=0,VLOOKUP(MID($A322,4,5),'Project splits'!$C$5:$AM$346,BA$22,FALSE),IF(ISNA(VLOOKUP($A322,'Success Asset Classes'!$B$15:$BD$377,BA$21,FALSE)),VLOOKUP(MID($A322,4,5),'Project splits'!$C$5:$AM$346,BA$22,FALSE),VLOOKUP($A322,'Success Asset Classes'!$B$15:$BD$377,BA$21,FALSE)))</f>
        <v>0</v>
      </c>
      <c r="BB322" s="230">
        <f>IF($AR322=0,VLOOKUP(MID($A322,4,5),'Project splits'!$C$5:$AM$346,BB$22,FALSE),IF(ISNA(VLOOKUP($A322,'Success Asset Classes'!$B$15:$BD$377,BB$21,FALSE)),VLOOKUP(MID($A322,4,5),'Project splits'!$C$5:$AM$346,BB$22,FALSE),VLOOKUP($A322,'Success Asset Classes'!$B$15:$BD$377,BB$21,FALSE)))</f>
        <v>0</v>
      </c>
      <c r="BC322" s="230">
        <f>IF($AR322=0,VLOOKUP(MID($A322,4,5),'Project splits'!$C$5:$AM$346,BC$22,FALSE),IF(ISNA(VLOOKUP($A322,'Success Asset Classes'!$B$15:$BD$377,BC$21,FALSE)),VLOOKUP(MID($A322,4,5),'Project splits'!$C$5:$AM$346,BC$22,FALSE),VLOOKUP($A322,'Success Asset Classes'!$B$15:$BD$377,BC$21,FALSE)))</f>
        <v>0</v>
      </c>
      <c r="BD322" s="230">
        <f>IF($AR322=0,VLOOKUP(MID($A322,4,5),'Project splits'!$C$5:$AM$346,BD$22,FALSE),IF(ISNA(VLOOKUP($A322,'Success Asset Classes'!$B$15:$BD$377,BD$21,FALSE)),VLOOKUP(MID($A322,4,5),'Project splits'!$C$5:$AM$346,BD$22,FALSE),VLOOKUP($A322,'Success Asset Classes'!$B$15:$BD$377,BD$21,FALSE)))</f>
        <v>0</v>
      </c>
      <c r="BE322" s="230">
        <f>IF($AR322=0,VLOOKUP(MID($A322,4,5),'Project splits'!$C$5:$AM$346,BE$22,FALSE),IF(ISNA(VLOOKUP($A322,'Success Asset Classes'!$B$15:$BD$377,BE$21,FALSE)),VLOOKUP(MID($A322,4,5),'Project splits'!$C$5:$AM$346,BE$22,FALSE),VLOOKUP($A322,'Success Asset Classes'!$B$15:$BD$377,BE$21,FALSE)))</f>
        <v>0</v>
      </c>
      <c r="BF322" s="230">
        <f>IF($AR322=0,VLOOKUP(MID($A322,4,5),'Project splits'!$C$5:$AM$346,BF$22,FALSE),IF(ISNA(VLOOKUP($A322,'Success Asset Classes'!$B$15:$BD$377,BF$21,FALSE)),VLOOKUP(MID($A322,4,5),'Project splits'!$C$5:$AM$346,BF$22,FALSE),VLOOKUP($A322,'Success Asset Classes'!$B$15:$BD$377,BF$21,FALSE)))</f>
        <v>0</v>
      </c>
      <c r="BG322" s="230">
        <f>IF($AR322=0,VLOOKUP(MID($A322,4,5),'Project splits'!$C$5:$AM$346,BG$22,FALSE),IF(ISNA(VLOOKUP($A322,'Success Asset Classes'!$B$15:$BD$377,BG$21,FALSE)),VLOOKUP(MID($A322,4,5),'Project splits'!$C$5:$AM$346,BG$22,FALSE),VLOOKUP($A322,'Success Asset Classes'!$B$15:$BD$377,BG$21,FALSE)))</f>
        <v>0</v>
      </c>
      <c r="BH322" s="230">
        <f>IF($AR322=0,VLOOKUP(MID($A322,4,5),'Project splits'!$C$5:$AM$346,BH$22,FALSE),IF(ISNA(VLOOKUP($A322,'Success Asset Classes'!$B$15:$BD$377,BH$21,FALSE)),VLOOKUP(MID($A322,4,5),'Project splits'!$C$5:$AM$346,BH$22,FALSE),VLOOKUP($A322,'Success Asset Classes'!$B$15:$BD$377,BH$21,FALSE)))</f>
        <v>0</v>
      </c>
      <c r="BI322" s="230">
        <f>IF($AR322=0,VLOOKUP(MID($A322,4,5),'Project splits'!$C$5:$AM$346,BI$22,FALSE),IF(ISNA(VLOOKUP($A322,'Success Asset Classes'!$B$15:$BD$377,BI$21,FALSE)),VLOOKUP(MID($A322,4,5),'Project splits'!$C$5:$AM$346,BI$22,FALSE),VLOOKUP($A322,'Success Asset Classes'!$B$15:$BD$377,BI$21,FALSE)))</f>
        <v>0</v>
      </c>
      <c r="BJ322" s="230">
        <f>IF($AR322=0,VLOOKUP(MID($A322,4,5),'Project splits'!$C$5:$AM$346,BJ$22,FALSE),IF(ISNA(VLOOKUP($A322,'Success Asset Classes'!$B$15:$BD$377,BJ$21,FALSE)),VLOOKUP(MID($A322,4,5),'Project splits'!$C$5:$AM$346,BJ$22,FALSE),VLOOKUP($A322,'Success Asset Classes'!$B$15:$BD$377,BJ$21,FALSE)))</f>
        <v>0</v>
      </c>
      <c r="BK322" s="230">
        <f>IF($AR322=0,VLOOKUP(MID($A322,4,5),'Project splits'!$C$5:$AM$346,BK$22,FALSE),IF(ISNA(VLOOKUP($A322,'Success Asset Classes'!$B$15:$BD$377,BK$21,FALSE)),VLOOKUP(MID($A322,4,5),'Project splits'!$C$5:$AM$346,BK$22,FALSE),VLOOKUP($A322,'Success Asset Classes'!$B$15:$BD$377,BK$21,FALSE)))</f>
        <v>0</v>
      </c>
      <c r="BL322" s="230">
        <f>IF($AR322=0,VLOOKUP(MID($A322,4,5),'Project splits'!$C$5:$AM$346,BL$22,FALSE),IF(ISNA(VLOOKUP($A322,'Success Asset Classes'!$B$15:$BD$377,BL$21,FALSE)),VLOOKUP(MID($A322,4,5),'Project splits'!$C$5:$AM$346,BL$22,FALSE),VLOOKUP($A322,'Success Asset Classes'!$B$15:$BD$377,BL$21,FALSE)))</f>
        <v>0</v>
      </c>
      <c r="BM322" s="230">
        <f>IF($AR322=0,VLOOKUP(MID($A322,4,5),'Project splits'!$C$5:$AM$346,BM$22,FALSE),IF(ISNA(VLOOKUP($A322,'Success Asset Classes'!$B$15:$BD$377,BM$21,FALSE)),VLOOKUP(MID($A322,4,5),'Project splits'!$C$5:$AM$346,BM$22,FALSE),VLOOKUP($A322,'Success Asset Classes'!$B$15:$BD$377,BM$21,FALSE)))</f>
        <v>1</v>
      </c>
      <c r="BN322" s="230">
        <f>IF($AR322=0,VLOOKUP(MID($A322,4,5),'Project splits'!$C$5:$AM$346,BN$22,FALSE),IF(ISNA(VLOOKUP($A322,'Success Asset Classes'!$B$15:$BD$377,BN$21,FALSE)),VLOOKUP(MID($A322,4,5),'Project splits'!$C$5:$AM$346,BN$22,FALSE),VLOOKUP($A322,'Success Asset Classes'!$B$15:$BD$377,BN$21,FALSE)))</f>
        <v>0</v>
      </c>
      <c r="BO322" s="230">
        <f>IF($AR322=0,VLOOKUP(MID($A322,4,5),'Project splits'!$C$5:$AM$346,BO$22,FALSE),IF(ISNA(VLOOKUP($A322,'Success Asset Classes'!$B$15:$BD$377,BO$21,FALSE)),VLOOKUP(MID($A322,4,5),'Project splits'!$C$5:$AM$346,BO$22,FALSE),VLOOKUP($A322,'Success Asset Classes'!$B$15:$BD$377,BO$21,FALSE)))</f>
        <v>0</v>
      </c>
      <c r="BP322" s="230">
        <f>IF($AR322=0,VLOOKUP(MID($A322,4,5),'Project splits'!$C$5:$AM$346,BP$22,FALSE),IF(ISNA(VLOOKUP($A322,'Success Asset Classes'!$B$15:$BD$377,BP$21,FALSE)),VLOOKUP(MID($A322,4,5),'Project splits'!$C$5:$AM$346,BP$22,FALSE),VLOOKUP($A322,'Success Asset Classes'!$B$15:$BD$377,BP$21,FALSE)))</f>
        <v>0</v>
      </c>
      <c r="BQ322" s="230">
        <f>IF($AR322=0,VLOOKUP(MID($A322,4,5),'Project splits'!$C$5:$AM$346,BQ$22,FALSE),IF(ISNA(VLOOKUP($A322,'Success Asset Classes'!$B$15:$BD$377,BQ$21,FALSE)),VLOOKUP(MID($A322,4,5),'Project splits'!$C$5:$AM$346,BQ$22,FALSE),VLOOKUP($A322,'Success Asset Classes'!$B$15:$BD$377,BQ$21,FALSE)))</f>
        <v>0</v>
      </c>
      <c r="BR322" s="230">
        <f>IF($AR322=0,VLOOKUP(MID($A322,4,5),'Project splits'!$C$5:$AM$346,BR$22,FALSE),IF(ISNA(VLOOKUP($A322,'Success Asset Classes'!$B$15:$BD$377,BR$21,FALSE)),VLOOKUP(MID($A322,4,5),'Project splits'!$C$5:$AM$346,BR$22,FALSE),VLOOKUP($A322,'Success Asset Classes'!$B$15:$BD$377,BR$21,FALSE)))</f>
        <v>0</v>
      </c>
      <c r="BS322" s="247">
        <f t="shared" si="81"/>
        <v>1</v>
      </c>
      <c r="BT322" s="249">
        <f>1+IF(ISNA(VLOOKUP($A322,'Project labour content'!$A$7:$D$255,'Project labour content'!$D$1,FALSE)),VLOOKUP($D322,'Project labour content'!$F$6:$G$15,'Project labour content'!$G$1,FALSE),VLOOKUP($A322,'Project labour content'!$A$7:$D$255,'Project labour content'!$D$1,FALSE))*LabEsc22*1</f>
        <v>1.0008100796758554</v>
      </c>
      <c r="BU322" s="249">
        <f>1+IF(ISNA(VLOOKUP($A322,'Project labour content'!$A$7:$D$255,'Project labour content'!$D$1,FALSE)),VLOOKUP($D322,'Project labour content'!$F$6:$G$15,'Project labour content'!$G$1,FALSE),VLOOKUP($A322,'Project labour content'!$A$7:$D$255,'Project labour content'!$D$1,FALSE))*LabEsc23*1</f>
        <v>1.0016240477341549</v>
      </c>
      <c r="BV322" s="249">
        <f>1+IF(ISNA(VLOOKUP($A322,'Project labour content'!$A$7:$D$255,'Project labour content'!$D$1,FALSE)),VLOOKUP($D322,'Project labour content'!$F$6:$G$15,'Project labour content'!$G$1,FALSE),VLOOKUP($A322,'Project labour content'!$A$7:$D$255,'Project labour content'!$D$1,FALSE))*LabEsc24*1</f>
        <v>1.0023908056450732</v>
      </c>
      <c r="BW322" s="249">
        <f>1+IF(ISNA(VLOOKUP($A322,'Project labour content'!$A$7:$D$255,'Project labour content'!$D$1,FALSE)),VLOOKUP($D322,'Project labour content'!$F$6:$G$15,'Project labour content'!$G$1,FALSE),VLOOKUP($A322,'Project labour content'!$A$7:$D$255,'Project labour content'!$D$1,FALSE))*LabEsc25*1</f>
        <v>1.0034177500737629</v>
      </c>
      <c r="BX322" s="249">
        <f>1+IF(ISNA(VLOOKUP($A322,'Project labour content'!$A$7:$D$255,'Project labour content'!$D$1,FALSE)),VLOOKUP($D322,'Project labour content'!$F$6:$G$15,'Project labour content'!$G$1,FALSE),VLOOKUP($A322,'Project labour content'!$A$7:$D$255,'Project labour content'!$D$1,FALSE))*LabEsc26*1</f>
        <v>1.0045369483436299</v>
      </c>
      <c r="BY322" s="249">
        <f>1+IF(ISNA(VLOOKUP($A322,'Project labour content'!$A$7:$D$255,'Project labour content'!$D$1,FALSE)),VLOOKUP($D322,'Project labour content'!$F$6:$G$15,'Project labour content'!$G$1,FALSE),VLOOKUP($A322,'Project labour content'!$A$7:$D$255,'Project labour content'!$D$1,FALSE))*LabEsc27*1</f>
        <v>1.0052301625335507</v>
      </c>
      <c r="BZ322" s="249">
        <f>1+IF(ISNA(VLOOKUP($A322,'Project labour content'!$A$7:$D$255,'Project labour content'!$D$1,FALSE)),VLOOKUP($D322,'Project labour content'!$F$6:$G$15,'Project labour content'!$G$1,FALSE),VLOOKUP($A322,'Project labour content'!$A$7:$D$255,'Project labour content'!$D$1,FALSE))*LabEsc28*1</f>
        <v>1.0057521528185611</v>
      </c>
      <c r="CA322" s="249">
        <f>1+IF(ISNA(VLOOKUP($A322,'Project labour content'!$A$7:$D$255,'Project labour content'!$D$1,FALSE)),VLOOKUP($D322,'Project labour content'!$F$6:$G$15,'Project labour content'!$G$1,FALSE),VLOOKUP($A322,'Project labour content'!$A$7:$D$255,'Project labour content'!$D$1,FALSE))*LabEsc29*1</f>
        <v>1.0065898428279456</v>
      </c>
      <c r="CB322" s="250" t="str">
        <f>IF(ISNA(VLOOKUP($A322,'Project labour content'!$A$7:$D$255,'Project labour content'!$D$1,FALSE)),"Category","Project")</f>
        <v>Project</v>
      </c>
      <c r="CD322" s="247" t="str">
        <f t="shared" si="82"/>
        <v>15233</v>
      </c>
      <c r="CE322" s="3"/>
    </row>
    <row r="323" spans="1:83" x14ac:dyDescent="0.15">
      <c r="A323" s="11" t="s">
        <v>977</v>
      </c>
      <c r="B323" s="11" t="str">
        <f>VLOOKUP($A323,'Incurred Real 2022$'!$A$25:$AC$426,'Incurred Real 2022$'!B$1,FALSE)</f>
        <v>Transmission Tower Anti-Climb Installation</v>
      </c>
      <c r="C323" s="11" t="str">
        <f>VLOOKUP($A323,'Incurred Real 2022$'!$A$25:$AC$426,'Incurred Real 2022$'!C$1,FALSE)</f>
        <v>ExAnte</v>
      </c>
      <c r="D323" s="11" t="str">
        <f>VLOOKUP($A323,'Incurred Real 2022$'!$A$25:$AC$426,'Incurred Real 2022$'!D$1,FALSE)</f>
        <v>Security/Compliance</v>
      </c>
      <c r="E323" s="11" t="str">
        <f>VLOOKUP($A323,'Incurred Real 2022$'!$A$25:$AC$426,'Incurred Real 2022$'!E$1,FALSE)</f>
        <v>Potential</v>
      </c>
      <c r="F323" s="105" t="str">
        <f>IF(VLOOKUP($A323,'Incurred Real 2022$'!$A$25:$AC$426,'Incurred Real 2022$'!F$1,FALSE)=0,"",VLOOKUP($A323,'Incurred Real 2022$'!$A$25:$AC$426,'Incurred Real 2022$'!F$1,FALSE))</f>
        <v/>
      </c>
      <c r="G323" s="105" t="str">
        <f>IF(VLOOKUP($A323,'Incurred Real 2022$'!$A$25:$AC$426,'Incurred Real 2022$'!G$1,FALSE)=0,"",VLOOKUP($A323,'Incurred Real 2022$'!$A$25:$AC$426,'Incurred Real 2022$'!G$1,FALSE))</f>
        <v/>
      </c>
      <c r="H323" s="105" t="str">
        <f>IF(VLOOKUP($A323,'Incurred Real 2022$'!$A$25:$AC$426,'Incurred Real 2022$'!H$1,FALSE)=0,"",VLOOKUP($A323,'Incurred Real 2022$'!$A$25:$AC$426,'Incurred Real 2022$'!H$1,FALSE))</f>
        <v/>
      </c>
      <c r="I323" s="105" t="str">
        <f>IF(VLOOKUP($A323,'Incurred Real 2022$'!$A$25:$AC$426,'Incurred Real 2022$'!I$1,FALSE)=0,"",VLOOKUP($A323,'Incurred Real 2022$'!$A$25:$AC$426,'Incurred Real 2022$'!I$1,FALSE))</f>
        <v/>
      </c>
      <c r="J323" s="105" t="str">
        <f>IF(VLOOKUP($A323,'Incurred Real 2022$'!$A$25:$AC$426,'Incurred Real 2022$'!J$1,FALSE)=0,"",VLOOKUP($A323,'Incurred Real 2022$'!$A$25:$AC$426,'Incurred Real 2022$'!J$1,FALSE))</f>
        <v/>
      </c>
      <c r="K323" s="105" t="str">
        <f>IF(VLOOKUP($A323,'Incurred Real 2022$'!$A$25:$AC$426,'Incurred Real 2022$'!K$1,FALSE)=0,"",VLOOKUP($A323,'Incurred Real 2022$'!$A$25:$AC$426,'Incurred Real 2022$'!K$1,FALSE))</f>
        <v/>
      </c>
      <c r="L323" s="105" t="str">
        <f>IF(VLOOKUP($A323,'Incurred Real 2022$'!$A$25:$AC$426,'Incurred Real 2022$'!L$1,FALSE)=0,"",VLOOKUP($A323,'Incurred Real 2022$'!$A$25:$AC$426,'Incurred Real 2022$'!L$1,FALSE))</f>
        <v/>
      </c>
      <c r="M323" s="105" t="str">
        <f>IF(VLOOKUP($A323,'Incurred Real 2022$'!$A$25:$AC$426,'Incurred Real 2022$'!M$1,FALSE)=0,"",VLOOKUP($A323,'Incurred Real 2022$'!$A$25:$AC$426,'Incurred Real 2022$'!M$1,FALSE))</f>
        <v/>
      </c>
      <c r="N323" s="105" t="str">
        <f>IF(VLOOKUP($A323,'Incurred Real 2022$'!$A$25:$AC$426,'Incurred Real 2022$'!N$1,FALSE)=0,"",VLOOKUP($A323,'Incurred Real 2022$'!$A$25:$AC$426,'Incurred Real 2022$'!N$1,FALSE))</f>
        <v/>
      </c>
      <c r="O323" s="105" t="str">
        <f>IF(VLOOKUP($A323,'Incurred Real 2022$'!$A$25:$AC$426,'Incurred Real 2022$'!O$1,FALSE)=0,"",VLOOKUP($A323,'Incurred Real 2022$'!$A$25:$AC$426,'Incurred Real 2022$'!O$1,FALSE))</f>
        <v/>
      </c>
      <c r="P323" s="105" t="str">
        <f>IF(VLOOKUP($A323,'Incurred Real 2022$'!$A$25:$AC$426,'Incurred Real 2022$'!P$1,FALSE)=0,"",VLOOKUP($A323,'Incurred Real 2022$'!$A$25:$AC$426,'Incurred Real 2022$'!P$1,FALSE))</f>
        <v/>
      </c>
      <c r="Q323" s="105" t="str">
        <f>IF(VLOOKUP($A323,'Incurred Real 2022$'!$A$25:$AC$426,'Incurred Real 2022$'!Q$1,FALSE)=0,"",VLOOKUP($A323,'Incurred Real 2022$'!$A$25:$AC$426,'Incurred Real 2022$'!Q$1,FALSE))</f>
        <v/>
      </c>
      <c r="R323" s="105" t="str">
        <f>IF(VLOOKUP($A323,'Incurred Real 2022$'!$A$25:$AC$426,'Incurred Real 2022$'!R$1,FALSE)=0,"",VLOOKUP($A323,'Incurred Real 2022$'!$A$25:$AC$426,'Incurred Real 2022$'!R$1,FALSE))</f>
        <v/>
      </c>
      <c r="S323" s="105" t="str">
        <f>IF(VLOOKUP($A323,'Incurred Real 2022$'!$A$25:$AC$426,'Incurred Real 2022$'!S$1,FALSE)=0,"",VLOOKUP($A323,'Incurred Real 2022$'!$A$25:$AC$426,'Incurred Real 2022$'!S$1,FALSE))</f>
        <v/>
      </c>
      <c r="T323" s="105" t="str">
        <f>IF(VLOOKUP($A323,'Incurred Real 2022$'!$A$25:$AC$426,'Incurred Real 2022$'!T$1,FALSE)=0,"",VLOOKUP($A323,'Incurred Real 2022$'!$A$25:$AC$426,'Incurred Real 2022$'!T$1,FALSE))</f>
        <v/>
      </c>
      <c r="U323" s="105" t="str">
        <f>IF(VLOOKUP($A323,'Incurred Real 2022$'!$A$25:$AC$426,'Incurred Real 2022$'!U$1,FALSE)=0,"",VLOOKUP($A323,'Incurred Real 2022$'!$A$25:$AC$426,'Incurred Real 2022$'!U$1,FALSE))</f>
        <v/>
      </c>
      <c r="V323" s="13" t="str">
        <f>IF(ISTEXT(VLOOKUP($A323,'Incurred Real 2022$'!$A$25:$AC$426,'Incurred Real 2022$'!V$1,FALSE)),"",(VLOOKUP($A323,'Incurred Real 2022$'!$A$25:$AC$426,'Incurred Real 2022$'!V$1,FALSE))*BT323*Incurred_Real!V$15)</f>
        <v/>
      </c>
      <c r="W323" s="13" t="str">
        <f>IF(ISTEXT(VLOOKUP($A323,'Incurred Real 2022$'!$A$25:$AC$426,'Incurred Real 2022$'!W$1,FALSE)),"",(VLOOKUP($A323,'Incurred Real 2022$'!$A$25:$AC$426,'Incurred Real 2022$'!W$1,FALSE))*BU323*Incurred_Real!W$15)</f>
        <v/>
      </c>
      <c r="X323" s="220">
        <f>IF(ISTEXT(VLOOKUP($A323,'Incurred Real 2022$'!$A$25:$AC$426,'Incurred Real 2022$'!X$1,FALSE)),"",(VLOOKUP($A323,'Incurred Real 2022$'!$A$25:$AC$426,'Incurred Real 2022$'!X$1,FALSE))*BV323*Incurred_Real!X$15)</f>
        <v>2168471.7139199907</v>
      </c>
      <c r="Y323" s="217">
        <f>IF(ISTEXT(VLOOKUP($A323,'Incurred Real 2022$'!$A$25:$AC$426,'Incurred Real 2022$'!Y$1,FALSE)),"",(VLOOKUP($A323,'Incurred Real 2022$'!$A$25:$AC$426,'Incurred Real 2022$'!Y$1,FALSE))*BW323*Incurred_Real!Y$15)</f>
        <v>4339180.9920985689</v>
      </c>
      <c r="Z323" s="13">
        <f>IF(ISTEXT(VLOOKUP($A323,'Incurred Real 2022$'!$A$25:$AC$426,'Incurred Real 2022$'!Z$1,FALSE)),"",(VLOOKUP($A323,'Incurred Real 2022$'!$A$25:$AC$426,'Incurred Real 2022$'!Z$1,FALSE))*BX323*Incurred_Real!Z$15)</f>
        <v>4341619.5642130524</v>
      </c>
      <c r="AA323" s="13">
        <f>IF(ISTEXT(VLOOKUP($A323,'Incurred Real 2022$'!$A$25:$AC$426,'Incurred Real 2022$'!AA$1,FALSE)),"",(VLOOKUP($A323,'Incurred Real 2022$'!$A$25:$AC$426,'Incurred Real 2022$'!AA$1,FALSE))*BY323*Incurred_Real!AA$15)</f>
        <v>4343129.9782642694</v>
      </c>
      <c r="AB323" s="13">
        <f>IF(ISTEXT(VLOOKUP($A323,'Incurred Real 2022$'!$A$25:$AC$426,'Incurred Real 2022$'!AB$1,FALSE)),"",(VLOOKUP($A323,'Incurred Real 2022$'!$A$25:$AC$426,'Incurred Real 2022$'!AB$1,FALSE))*BZ323*Incurred_Real!AB$15)</f>
        <v>6516400.980067255</v>
      </c>
      <c r="AC323" s="13" t="str">
        <f>IF(ISTEXT(VLOOKUP($A323,'Incurred Real 2022$'!$A$25:$AC$426,'Incurred Real 2022$'!AC$1,FALSE)),"",(VLOOKUP($A323,'Incurred Real 2022$'!$A$25:$AC$426,'Incurred Real 2022$'!AC$1,FALSE))*CA323*Incurred_Real!AC$15)</f>
        <v/>
      </c>
      <c r="AD323" s="221">
        <f t="shared" si="77"/>
        <v>21708803.228563137</v>
      </c>
      <c r="AE323" s="221">
        <f t="shared" si="78"/>
        <v>21708803.228563137</v>
      </c>
      <c r="AF323" s="239">
        <f t="shared" si="83"/>
        <v>24441939.5327041</v>
      </c>
      <c r="AG323" s="222">
        <f t="shared" si="79"/>
        <v>24441939.5327041</v>
      </c>
      <c r="AH323" s="223">
        <f t="shared" si="86"/>
        <v>1</v>
      </c>
      <c r="AI323" s="224">
        <f t="shared" si="80"/>
        <v>2028</v>
      </c>
      <c r="AJ323" s="225" t="str">
        <f>VLOOKUP($A323,Project_Commissioning!$C$4:$H$355,Project_Commissioning!F$1,FALSE)</f>
        <v/>
      </c>
      <c r="AK323" s="226">
        <f>VLOOKUP($A323,Project_Commissioning!$C$4:$H$355,Project_Commissioning!G$1,FALSE)</f>
        <v>2028</v>
      </c>
      <c r="AL323" s="225" t="str">
        <f>IF(VLOOKUP($A323,Project_Commissioning!$C$4:$H$355,Project_Commissioning!H$1,FALSE)=0,"",VLOOKUP($A323,Project_Commissioning!$C$4:$H$355,Project_Commissioning!H$1,FALSE))</f>
        <v/>
      </c>
      <c r="AM323" s="237">
        <f t="shared" si="84"/>
        <v>21708803.228563137</v>
      </c>
      <c r="AN323" s="221" cm="1">
        <f t="array" ref="AN323">IF(ROUND(AE323,0)=0,0,LOOKUP(2,1/(F323:AC323&lt;&gt;""),F323:AC323))</f>
        <v>6516400.980067255</v>
      </c>
      <c r="AO323" s="221">
        <f t="shared" si="85"/>
        <v>21708803.228563137</v>
      </c>
      <c r="AP323" s="79"/>
      <c r="AQ323" s="20"/>
      <c r="AR323" s="245">
        <f>IF(ISNA(VLOOKUP($A323,'Success Asset Classes'!$B$15:$AA$114,'Success Asset Classes'!$AA$1,FALSE)),0,VLOOKUP($A323,'Success Asset Classes'!$B$15:$AA$114,'Success Asset Classes'!$AA$1,FALSE))</f>
        <v>1</v>
      </c>
      <c r="AS323" s="230">
        <f>IF($AR323=0,VLOOKUP(MID($A323,4,5),'Project splits'!$C$5:$AM$346,AS$22,FALSE),IF(ISNA(VLOOKUP($A323,'Success Asset Classes'!$B$15:$BD$377,AS$21,FALSE)),VLOOKUP(MID($A323,4,5),'Project splits'!$C$5:$AM$346,AS$22,FALSE),VLOOKUP($A323,'Success Asset Classes'!$B$15:$BD$377,AS$21,FALSE)))</f>
        <v>0</v>
      </c>
      <c r="AT323" s="230">
        <f>IF($AR323=0,VLOOKUP(MID($A323,4,5),'Project splits'!$C$5:$AM$346,AT$22,FALSE),IF(ISNA(VLOOKUP($A323,'Success Asset Classes'!$B$15:$BD$377,AT$21,FALSE)),VLOOKUP(MID($A323,4,5),'Project splits'!$C$5:$AM$346,AT$22,FALSE),VLOOKUP($A323,'Success Asset Classes'!$B$15:$BD$377,AT$21,FALSE)))</f>
        <v>0</v>
      </c>
      <c r="AU323" s="230">
        <f>IF($AR323=0,VLOOKUP(MID($A323,4,5),'Project splits'!$C$5:$AM$346,AU$22,FALSE),IF(ISNA(VLOOKUP($A323,'Success Asset Classes'!$B$15:$BD$377,AU$21,FALSE)),VLOOKUP(MID($A323,4,5),'Project splits'!$C$5:$AM$346,AU$22,FALSE),VLOOKUP($A323,'Success Asset Classes'!$B$15:$BD$377,AU$21,FALSE)))</f>
        <v>0</v>
      </c>
      <c r="AV323" s="230">
        <f>IF($AR323=0,VLOOKUP(MID($A323,4,5),'Project splits'!$C$5:$AM$346,AV$22,FALSE),IF(ISNA(VLOOKUP($A323,'Success Asset Classes'!$B$15:$BD$377,AV$21,FALSE)),VLOOKUP(MID($A323,4,5),'Project splits'!$C$5:$AM$346,AV$22,FALSE),VLOOKUP($A323,'Success Asset Classes'!$B$15:$BD$377,AV$21,FALSE)))</f>
        <v>0</v>
      </c>
      <c r="AW323" s="230">
        <f>IF($AR323=0,VLOOKUP(MID($A323,4,5),'Project splits'!$C$5:$AM$346,AW$22,FALSE),IF(ISNA(VLOOKUP($A323,'Success Asset Classes'!$B$15:$BD$377,AW$21,FALSE)),VLOOKUP(MID($A323,4,5),'Project splits'!$C$5:$AM$346,AW$22,FALSE),VLOOKUP($A323,'Success Asset Classes'!$B$15:$BD$377,AW$21,FALSE)))</f>
        <v>0</v>
      </c>
      <c r="AX323" s="230">
        <f>IF($AR323=0,VLOOKUP(MID($A323,4,5),'Project splits'!$C$5:$AM$346,AX$22,FALSE),IF(ISNA(VLOOKUP($A323,'Success Asset Classes'!$B$15:$BD$377,AX$21,FALSE)),VLOOKUP(MID($A323,4,5),'Project splits'!$C$5:$AM$346,AX$22,FALSE),VLOOKUP($A323,'Success Asset Classes'!$B$15:$BD$377,AX$21,FALSE)))</f>
        <v>0</v>
      </c>
      <c r="AY323" s="230">
        <f>IF($AR323=0,VLOOKUP(MID($A323,4,5),'Project splits'!$C$5:$AM$346,AY$22,FALSE),IF(ISNA(VLOOKUP($A323,'Success Asset Classes'!$B$15:$BD$377,AY$21,FALSE)),VLOOKUP(MID($A323,4,5),'Project splits'!$C$5:$AM$346,AY$22,FALSE),VLOOKUP($A323,'Success Asset Classes'!$B$15:$BD$377,AY$21,FALSE)))</f>
        <v>0</v>
      </c>
      <c r="AZ323" s="230">
        <f>IF($AR323=0,VLOOKUP(MID($A323,4,5),'Project splits'!$C$5:$AM$346,AZ$22,FALSE),IF(ISNA(VLOOKUP($A323,'Success Asset Classes'!$B$15:$BD$377,AZ$21,FALSE)),VLOOKUP(MID($A323,4,5),'Project splits'!$C$5:$AM$346,AZ$22,FALSE),VLOOKUP($A323,'Success Asset Classes'!$B$15:$BD$377,AZ$21,FALSE)))</f>
        <v>0</v>
      </c>
      <c r="BA323" s="230">
        <f>IF($AR323=0,VLOOKUP(MID($A323,4,5),'Project splits'!$C$5:$AM$346,BA$22,FALSE),IF(ISNA(VLOOKUP($A323,'Success Asset Classes'!$B$15:$BD$377,BA$21,FALSE)),VLOOKUP(MID($A323,4,5),'Project splits'!$C$5:$AM$346,BA$22,FALSE),VLOOKUP($A323,'Success Asset Classes'!$B$15:$BD$377,BA$21,FALSE)))</f>
        <v>0</v>
      </c>
      <c r="BB323" s="230">
        <f>IF($AR323=0,VLOOKUP(MID($A323,4,5),'Project splits'!$C$5:$AM$346,BB$22,FALSE),IF(ISNA(VLOOKUP($A323,'Success Asset Classes'!$B$15:$BD$377,BB$21,FALSE)),VLOOKUP(MID($A323,4,5),'Project splits'!$C$5:$AM$346,BB$22,FALSE),VLOOKUP($A323,'Success Asset Classes'!$B$15:$BD$377,BB$21,FALSE)))</f>
        <v>0</v>
      </c>
      <c r="BC323" s="230">
        <f>IF($AR323=0,VLOOKUP(MID($A323,4,5),'Project splits'!$C$5:$AM$346,BC$22,FALSE),IF(ISNA(VLOOKUP($A323,'Success Asset Classes'!$B$15:$BD$377,BC$21,FALSE)),VLOOKUP(MID($A323,4,5),'Project splits'!$C$5:$AM$346,BC$22,FALSE),VLOOKUP($A323,'Success Asset Classes'!$B$15:$BD$377,BC$21,FALSE)))</f>
        <v>0</v>
      </c>
      <c r="BD323" s="230">
        <f>IF($AR323=0,VLOOKUP(MID($A323,4,5),'Project splits'!$C$5:$AM$346,BD$22,FALSE),IF(ISNA(VLOOKUP($A323,'Success Asset Classes'!$B$15:$BD$377,BD$21,FALSE)),VLOOKUP(MID($A323,4,5),'Project splits'!$C$5:$AM$346,BD$22,FALSE),VLOOKUP($A323,'Success Asset Classes'!$B$15:$BD$377,BD$21,FALSE)))</f>
        <v>0</v>
      </c>
      <c r="BE323" s="230">
        <f>IF($AR323=0,VLOOKUP(MID($A323,4,5),'Project splits'!$C$5:$AM$346,BE$22,FALSE),IF(ISNA(VLOOKUP($A323,'Success Asset Classes'!$B$15:$BD$377,BE$21,FALSE)),VLOOKUP(MID($A323,4,5),'Project splits'!$C$5:$AM$346,BE$22,FALSE),VLOOKUP($A323,'Success Asset Classes'!$B$15:$BD$377,BE$21,FALSE)))</f>
        <v>0</v>
      </c>
      <c r="BF323" s="230">
        <f>IF($AR323=0,VLOOKUP(MID($A323,4,5),'Project splits'!$C$5:$AM$346,BF$22,FALSE),IF(ISNA(VLOOKUP($A323,'Success Asset Classes'!$B$15:$BD$377,BF$21,FALSE)),VLOOKUP(MID($A323,4,5),'Project splits'!$C$5:$AM$346,BF$22,FALSE),VLOOKUP($A323,'Success Asset Classes'!$B$15:$BD$377,BF$21,FALSE)))</f>
        <v>0</v>
      </c>
      <c r="BG323" s="230">
        <f>IF($AR323=0,VLOOKUP(MID($A323,4,5),'Project splits'!$C$5:$AM$346,BG$22,FALSE),IF(ISNA(VLOOKUP($A323,'Success Asset Classes'!$B$15:$BD$377,BG$21,FALSE)),VLOOKUP(MID($A323,4,5),'Project splits'!$C$5:$AM$346,BG$22,FALSE),VLOOKUP($A323,'Success Asset Classes'!$B$15:$BD$377,BG$21,FALSE)))</f>
        <v>0</v>
      </c>
      <c r="BH323" s="230">
        <f>IF($AR323=0,VLOOKUP(MID($A323,4,5),'Project splits'!$C$5:$AM$346,BH$22,FALSE),IF(ISNA(VLOOKUP($A323,'Success Asset Classes'!$B$15:$BD$377,BH$21,FALSE)),VLOOKUP(MID($A323,4,5),'Project splits'!$C$5:$AM$346,BH$22,FALSE),VLOOKUP($A323,'Success Asset Classes'!$B$15:$BD$377,BH$21,FALSE)))</f>
        <v>1</v>
      </c>
      <c r="BI323" s="230">
        <f>IF($AR323=0,VLOOKUP(MID($A323,4,5),'Project splits'!$C$5:$AM$346,BI$22,FALSE),IF(ISNA(VLOOKUP($A323,'Success Asset Classes'!$B$15:$BD$377,BI$21,FALSE)),VLOOKUP(MID($A323,4,5),'Project splits'!$C$5:$AM$346,BI$22,FALSE),VLOOKUP($A323,'Success Asset Classes'!$B$15:$BD$377,BI$21,FALSE)))</f>
        <v>0</v>
      </c>
      <c r="BJ323" s="230">
        <f>IF($AR323=0,VLOOKUP(MID($A323,4,5),'Project splits'!$C$5:$AM$346,BJ$22,FALSE),IF(ISNA(VLOOKUP($A323,'Success Asset Classes'!$B$15:$BD$377,BJ$21,FALSE)),VLOOKUP(MID($A323,4,5),'Project splits'!$C$5:$AM$346,BJ$22,FALSE),VLOOKUP($A323,'Success Asset Classes'!$B$15:$BD$377,BJ$21,FALSE)))</f>
        <v>0</v>
      </c>
      <c r="BK323" s="230">
        <f>IF($AR323=0,VLOOKUP(MID($A323,4,5),'Project splits'!$C$5:$AM$346,BK$22,FALSE),IF(ISNA(VLOOKUP($A323,'Success Asset Classes'!$B$15:$BD$377,BK$21,FALSE)),VLOOKUP(MID($A323,4,5),'Project splits'!$C$5:$AM$346,BK$22,FALSE),VLOOKUP($A323,'Success Asset Classes'!$B$15:$BD$377,BK$21,FALSE)))</f>
        <v>0</v>
      </c>
      <c r="BL323" s="230">
        <f>IF($AR323=0,VLOOKUP(MID($A323,4,5),'Project splits'!$C$5:$AM$346,BL$22,FALSE),IF(ISNA(VLOOKUP($A323,'Success Asset Classes'!$B$15:$BD$377,BL$21,FALSE)),VLOOKUP(MID($A323,4,5),'Project splits'!$C$5:$AM$346,BL$22,FALSE),VLOOKUP($A323,'Success Asset Classes'!$B$15:$BD$377,BL$21,FALSE)))</f>
        <v>0</v>
      </c>
      <c r="BM323" s="230">
        <f>IF($AR323=0,VLOOKUP(MID($A323,4,5),'Project splits'!$C$5:$AM$346,BM$22,FALSE),IF(ISNA(VLOOKUP($A323,'Success Asset Classes'!$B$15:$BD$377,BM$21,FALSE)),VLOOKUP(MID($A323,4,5),'Project splits'!$C$5:$AM$346,BM$22,FALSE),VLOOKUP($A323,'Success Asset Classes'!$B$15:$BD$377,BM$21,FALSE)))</f>
        <v>0</v>
      </c>
      <c r="BN323" s="230">
        <f>IF($AR323=0,VLOOKUP(MID($A323,4,5),'Project splits'!$C$5:$AM$346,BN$22,FALSE),IF(ISNA(VLOOKUP($A323,'Success Asset Classes'!$B$15:$BD$377,BN$21,FALSE)),VLOOKUP(MID($A323,4,5),'Project splits'!$C$5:$AM$346,BN$22,FALSE),VLOOKUP($A323,'Success Asset Classes'!$B$15:$BD$377,BN$21,FALSE)))</f>
        <v>0</v>
      </c>
      <c r="BO323" s="230">
        <f>IF($AR323=0,VLOOKUP(MID($A323,4,5),'Project splits'!$C$5:$AM$346,BO$22,FALSE),IF(ISNA(VLOOKUP($A323,'Success Asset Classes'!$B$15:$BD$377,BO$21,FALSE)),VLOOKUP(MID($A323,4,5),'Project splits'!$C$5:$AM$346,BO$22,FALSE),VLOOKUP($A323,'Success Asset Classes'!$B$15:$BD$377,BO$21,FALSE)))</f>
        <v>0</v>
      </c>
      <c r="BP323" s="230">
        <f>IF($AR323=0,VLOOKUP(MID($A323,4,5),'Project splits'!$C$5:$AM$346,BP$22,FALSE),IF(ISNA(VLOOKUP($A323,'Success Asset Classes'!$B$15:$BD$377,BP$21,FALSE)),VLOOKUP(MID($A323,4,5),'Project splits'!$C$5:$AM$346,BP$22,FALSE),VLOOKUP($A323,'Success Asset Classes'!$B$15:$BD$377,BP$21,FALSE)))</f>
        <v>0</v>
      </c>
      <c r="BQ323" s="230">
        <f>IF($AR323=0,VLOOKUP(MID($A323,4,5),'Project splits'!$C$5:$AM$346,BQ$22,FALSE),IF(ISNA(VLOOKUP($A323,'Success Asset Classes'!$B$15:$BD$377,BQ$21,FALSE)),VLOOKUP(MID($A323,4,5),'Project splits'!$C$5:$AM$346,BQ$22,FALSE),VLOOKUP($A323,'Success Asset Classes'!$B$15:$BD$377,BQ$21,FALSE)))</f>
        <v>0</v>
      </c>
      <c r="BR323" s="230">
        <f>IF($AR323=0,VLOOKUP(MID($A323,4,5),'Project splits'!$C$5:$AM$346,BR$22,FALSE),IF(ISNA(VLOOKUP($A323,'Success Asset Classes'!$B$15:$BD$377,BR$21,FALSE)),VLOOKUP(MID($A323,4,5),'Project splits'!$C$5:$AM$346,BR$22,FALSE),VLOOKUP($A323,'Success Asset Classes'!$B$15:$BD$377,BR$21,FALSE)))</f>
        <v>0</v>
      </c>
      <c r="BS323" s="247">
        <f t="shared" si="81"/>
        <v>1</v>
      </c>
      <c r="BT323" s="249">
        <f>1+IF(ISNA(VLOOKUP($A323,'Project labour content'!$A$7:$D$255,'Project labour content'!$D$1,FALSE)),VLOOKUP($D323,'Project labour content'!$F$6:$G$15,'Project labour content'!$G$1,FALSE),VLOOKUP($A323,'Project labour content'!$A$7:$D$255,'Project labour content'!$D$1,FALSE))*LabEsc22*1</f>
        <v>1.0004074689393361</v>
      </c>
      <c r="BU323" s="249">
        <f>1+IF(ISNA(VLOOKUP($A323,'Project labour content'!$A$7:$D$255,'Project labour content'!$D$1,FALSE)),VLOOKUP($D323,'Project labour content'!$F$6:$G$15,'Project labour content'!$G$1,FALSE),VLOOKUP($A323,'Project labour content'!$A$7:$D$255,'Project labour content'!$D$1,FALSE))*LabEsc23*1</f>
        <v>1.0008168937295812</v>
      </c>
      <c r="BV323" s="249">
        <f>1+IF(ISNA(VLOOKUP($A323,'Project labour content'!$A$7:$D$255,'Project labour content'!$D$1,FALSE)),VLOOKUP($D323,'Project labour content'!$F$6:$G$15,'Project labour content'!$G$1,FALSE),VLOOKUP($A323,'Project labour content'!$A$7:$D$255,'Project labour content'!$D$1,FALSE))*LabEsc24*1</f>
        <v>1.0012025718819919</v>
      </c>
      <c r="BW323" s="249">
        <f>1+IF(ISNA(VLOOKUP($A323,'Project labour content'!$A$7:$D$255,'Project labour content'!$D$1,FALSE)),VLOOKUP($D323,'Project labour content'!$F$6:$G$15,'Project labour content'!$G$1,FALSE),VLOOKUP($A323,'Project labour content'!$A$7:$D$255,'Project labour content'!$D$1,FALSE))*LabEsc25*1</f>
        <v>1.0017191234874541</v>
      </c>
      <c r="BX323" s="249">
        <f>1+IF(ISNA(VLOOKUP($A323,'Project labour content'!$A$7:$D$255,'Project labour content'!$D$1,FALSE)),VLOOKUP($D323,'Project labour content'!$F$6:$G$15,'Project labour content'!$G$1,FALSE),VLOOKUP($A323,'Project labour content'!$A$7:$D$255,'Project labour content'!$D$1,FALSE))*LabEsc26*1</f>
        <v>1.0022820786454734</v>
      </c>
      <c r="BY323" s="249">
        <f>1+IF(ISNA(VLOOKUP($A323,'Project labour content'!$A$7:$D$255,'Project labour content'!$D$1,FALSE)),VLOOKUP($D323,'Project labour content'!$F$6:$G$15,'Project labour content'!$G$1,FALSE),VLOOKUP($A323,'Project labour content'!$A$7:$D$255,'Project labour content'!$D$1,FALSE))*LabEsc27*1</f>
        <v>1.0026307644095021</v>
      </c>
      <c r="BZ323" s="249">
        <f>1+IF(ISNA(VLOOKUP($A323,'Project labour content'!$A$7:$D$255,'Project labour content'!$D$1,FALSE)),VLOOKUP($D323,'Project labour content'!$F$6:$G$15,'Project labour content'!$G$1,FALSE),VLOOKUP($A323,'Project labour content'!$A$7:$D$255,'Project labour content'!$D$1,FALSE))*LabEsc28*1</f>
        <v>1.0028933247898157</v>
      </c>
      <c r="CA323" s="249">
        <f>1+IF(ISNA(VLOOKUP($A323,'Project labour content'!$A$7:$D$255,'Project labour content'!$D$1,FALSE)),VLOOKUP($D323,'Project labour content'!$F$6:$G$15,'Project labour content'!$G$1,FALSE),VLOOKUP($A323,'Project labour content'!$A$7:$D$255,'Project labour content'!$D$1,FALSE))*LabEsc29*1</f>
        <v>1.0033146816881429</v>
      </c>
      <c r="CB323" s="250" t="str">
        <f>IF(ISNA(VLOOKUP($A323,'Project labour content'!$A$7:$D$255,'Project labour content'!$D$1,FALSE)),"Category","Project")</f>
        <v>Project</v>
      </c>
      <c r="CD323" s="247" t="str">
        <f t="shared" si="82"/>
        <v>15235</v>
      </c>
      <c r="CE323" s="3"/>
    </row>
    <row r="324" spans="1:83" x14ac:dyDescent="0.15">
      <c r="A324" s="11" t="s">
        <v>951</v>
      </c>
      <c r="B324" s="11" t="str">
        <f>VLOOKUP($A324,'Incurred Real 2022$'!$A$25:$AC$426,'Incurred Real 2022$'!B$1,FALSE)</f>
        <v>Surge Arrester Unit Asset Replacement 2024-2028</v>
      </c>
      <c r="C324" s="11" t="str">
        <f>VLOOKUP($A324,'Incurred Real 2022$'!$A$25:$AC$426,'Incurred Real 2022$'!C$1,FALSE)</f>
        <v>ExAnte</v>
      </c>
      <c r="D324" s="11" t="str">
        <f>VLOOKUP($A324,'Incurred Real 2022$'!$A$25:$AC$426,'Incurred Real 2022$'!D$1,FALSE)</f>
        <v>Replacement</v>
      </c>
      <c r="E324" s="11" t="str">
        <f>VLOOKUP($A324,'Incurred Real 2022$'!$A$25:$AC$426,'Incurred Real 2022$'!E$1,FALSE)</f>
        <v>Proposed</v>
      </c>
      <c r="F324" s="105" t="str">
        <f>IF(VLOOKUP($A324,'Incurred Real 2022$'!$A$25:$AC$426,'Incurred Real 2022$'!F$1,FALSE)=0,"",VLOOKUP($A324,'Incurred Real 2022$'!$A$25:$AC$426,'Incurred Real 2022$'!F$1,FALSE))</f>
        <v/>
      </c>
      <c r="G324" s="105" t="str">
        <f>IF(VLOOKUP($A324,'Incurred Real 2022$'!$A$25:$AC$426,'Incurred Real 2022$'!G$1,FALSE)=0,"",VLOOKUP($A324,'Incurred Real 2022$'!$A$25:$AC$426,'Incurred Real 2022$'!G$1,FALSE))</f>
        <v/>
      </c>
      <c r="H324" s="105" t="str">
        <f>IF(VLOOKUP($A324,'Incurred Real 2022$'!$A$25:$AC$426,'Incurred Real 2022$'!H$1,FALSE)=0,"",VLOOKUP($A324,'Incurred Real 2022$'!$A$25:$AC$426,'Incurred Real 2022$'!H$1,FALSE))</f>
        <v/>
      </c>
      <c r="I324" s="105" t="str">
        <f>IF(VLOOKUP($A324,'Incurred Real 2022$'!$A$25:$AC$426,'Incurred Real 2022$'!I$1,FALSE)=0,"",VLOOKUP($A324,'Incurred Real 2022$'!$A$25:$AC$426,'Incurred Real 2022$'!I$1,FALSE))</f>
        <v/>
      </c>
      <c r="J324" s="105" t="str">
        <f>IF(VLOOKUP($A324,'Incurred Real 2022$'!$A$25:$AC$426,'Incurred Real 2022$'!J$1,FALSE)=0,"",VLOOKUP($A324,'Incurred Real 2022$'!$A$25:$AC$426,'Incurred Real 2022$'!J$1,FALSE))</f>
        <v/>
      </c>
      <c r="K324" s="105" t="str">
        <f>IF(VLOOKUP($A324,'Incurred Real 2022$'!$A$25:$AC$426,'Incurred Real 2022$'!K$1,FALSE)=0,"",VLOOKUP($A324,'Incurred Real 2022$'!$A$25:$AC$426,'Incurred Real 2022$'!K$1,FALSE))</f>
        <v/>
      </c>
      <c r="L324" s="105" t="str">
        <f>IF(VLOOKUP($A324,'Incurred Real 2022$'!$A$25:$AC$426,'Incurred Real 2022$'!L$1,FALSE)=0,"",VLOOKUP($A324,'Incurred Real 2022$'!$A$25:$AC$426,'Incurred Real 2022$'!L$1,FALSE))</f>
        <v/>
      </c>
      <c r="M324" s="105" t="str">
        <f>IF(VLOOKUP($A324,'Incurred Real 2022$'!$A$25:$AC$426,'Incurred Real 2022$'!M$1,FALSE)=0,"",VLOOKUP($A324,'Incurred Real 2022$'!$A$25:$AC$426,'Incurred Real 2022$'!M$1,FALSE))</f>
        <v/>
      </c>
      <c r="N324" s="105" t="str">
        <f>IF(VLOOKUP($A324,'Incurred Real 2022$'!$A$25:$AC$426,'Incurred Real 2022$'!N$1,FALSE)=0,"",VLOOKUP($A324,'Incurred Real 2022$'!$A$25:$AC$426,'Incurred Real 2022$'!N$1,FALSE))</f>
        <v/>
      </c>
      <c r="O324" s="105" t="str">
        <f>IF(VLOOKUP($A324,'Incurred Real 2022$'!$A$25:$AC$426,'Incurred Real 2022$'!O$1,FALSE)=0,"",VLOOKUP($A324,'Incurred Real 2022$'!$A$25:$AC$426,'Incurred Real 2022$'!O$1,FALSE))</f>
        <v/>
      </c>
      <c r="P324" s="105" t="str">
        <f>IF(VLOOKUP($A324,'Incurred Real 2022$'!$A$25:$AC$426,'Incurred Real 2022$'!P$1,FALSE)=0,"",VLOOKUP($A324,'Incurred Real 2022$'!$A$25:$AC$426,'Incurred Real 2022$'!P$1,FALSE))</f>
        <v/>
      </c>
      <c r="Q324" s="105" t="str">
        <f>IF(VLOOKUP($A324,'Incurred Real 2022$'!$A$25:$AC$426,'Incurred Real 2022$'!Q$1,FALSE)=0,"",VLOOKUP($A324,'Incurred Real 2022$'!$A$25:$AC$426,'Incurred Real 2022$'!Q$1,FALSE))</f>
        <v/>
      </c>
      <c r="R324" s="105" t="str">
        <f>IF(VLOOKUP($A324,'Incurred Real 2022$'!$A$25:$AC$426,'Incurred Real 2022$'!R$1,FALSE)=0,"",VLOOKUP($A324,'Incurred Real 2022$'!$A$25:$AC$426,'Incurred Real 2022$'!R$1,FALSE))</f>
        <v/>
      </c>
      <c r="S324" s="105" t="str">
        <f>IF(VLOOKUP($A324,'Incurred Real 2022$'!$A$25:$AC$426,'Incurred Real 2022$'!S$1,FALSE)=0,"",VLOOKUP($A324,'Incurred Real 2022$'!$A$25:$AC$426,'Incurred Real 2022$'!S$1,FALSE))</f>
        <v/>
      </c>
      <c r="T324" s="105" t="str">
        <f>IF(VLOOKUP($A324,'Incurred Real 2022$'!$A$25:$AC$426,'Incurred Real 2022$'!T$1,FALSE)=0,"",VLOOKUP($A324,'Incurred Real 2022$'!$A$25:$AC$426,'Incurred Real 2022$'!T$1,FALSE))</f>
        <v/>
      </c>
      <c r="U324" s="105" t="str">
        <f>IF(VLOOKUP($A324,'Incurred Real 2022$'!$A$25:$AC$426,'Incurred Real 2022$'!U$1,FALSE)=0,"",VLOOKUP($A324,'Incurred Real 2022$'!$A$25:$AC$426,'Incurred Real 2022$'!U$1,FALSE))</f>
        <v/>
      </c>
      <c r="V324" s="13" t="str">
        <f>IF(ISTEXT(VLOOKUP($A324,'Incurred Real 2022$'!$A$25:$AC$426,'Incurred Real 2022$'!V$1,FALSE)),"",(VLOOKUP($A324,'Incurred Real 2022$'!$A$25:$AC$426,'Incurred Real 2022$'!V$1,FALSE))*BT324*Incurred_Real!V$15)</f>
        <v/>
      </c>
      <c r="W324" s="13" t="str">
        <f>IF(ISTEXT(VLOOKUP($A324,'Incurred Real 2022$'!$A$25:$AC$426,'Incurred Real 2022$'!W$1,FALSE)),"",(VLOOKUP($A324,'Incurred Real 2022$'!$A$25:$AC$426,'Incurred Real 2022$'!W$1,FALSE))*BU324*Incurred_Real!W$15)</f>
        <v/>
      </c>
      <c r="X324" s="220">
        <f>IF(ISTEXT(VLOOKUP($A324,'Incurred Real 2022$'!$A$25:$AC$426,'Incurred Real 2022$'!X$1,FALSE)),"",(VLOOKUP($A324,'Incurred Real 2022$'!$A$25:$AC$426,'Incurred Real 2022$'!X$1,FALSE))*BV324*Incurred_Real!X$15)</f>
        <v>693205.52585947677</v>
      </c>
      <c r="Y324" s="217">
        <f>IF(ISTEXT(VLOOKUP($A324,'Incurred Real 2022$'!$A$25:$AC$426,'Incurred Real 2022$'!Y$1,FALSE)),"",(VLOOKUP($A324,'Incurred Real 2022$'!$A$25:$AC$426,'Incurred Real 2022$'!Y$1,FALSE))*BW324*Incurred_Real!Y$15)</f>
        <v>694207.66235928459</v>
      </c>
      <c r="Z324" s="13">
        <f>IF(ISTEXT(VLOOKUP($A324,'Incurred Real 2022$'!$A$25:$AC$426,'Incurred Real 2022$'!Z$1,FALSE)),"",(VLOOKUP($A324,'Incurred Real 2022$'!$A$25:$AC$426,'Incurred Real 2022$'!Z$1,FALSE))*BX324*Incurred_Real!Z$15)</f>
        <v>1390599.6482426506</v>
      </c>
      <c r="AA324" s="13">
        <f>IF(ISTEXT(VLOOKUP($A324,'Incurred Real 2022$'!$A$25:$AC$426,'Incurred Real 2022$'!AA$1,FALSE)),"",(VLOOKUP($A324,'Incurred Real 2022$'!$A$25:$AC$426,'Incurred Real 2022$'!AA$1,FALSE))*BY324*Incurred_Real!AA$15)</f>
        <v>2018331.2477113095</v>
      </c>
      <c r="AB324" s="13">
        <f>IF(ISTEXT(VLOOKUP($A324,'Incurred Real 2022$'!$A$25:$AC$426,'Incurred Real 2022$'!AB$1,FALSE)),"",(VLOOKUP($A324,'Incurred Real 2022$'!$A$25:$AC$426,'Incurred Real 2022$'!AB$1,FALSE))*BZ324*Incurred_Real!AB$15)</f>
        <v>2159105.5858768895</v>
      </c>
      <c r="AC324" s="13" t="str">
        <f>IF(ISTEXT(VLOOKUP($A324,'Incurred Real 2022$'!$A$25:$AC$426,'Incurred Real 2022$'!AC$1,FALSE)),"",(VLOOKUP($A324,'Incurred Real 2022$'!$A$25:$AC$426,'Incurred Real 2022$'!AC$1,FALSE))*CA324*Incurred_Real!AC$15)</f>
        <v/>
      </c>
      <c r="AD324" s="221">
        <f t="shared" si="77"/>
        <v>6955449.6700496105</v>
      </c>
      <c r="AE324" s="221">
        <f t="shared" si="78"/>
        <v>6955449.6700496105</v>
      </c>
      <c r="AF324" s="239">
        <f t="shared" si="83"/>
        <v>7831140.1355574187</v>
      </c>
      <c r="AG324" s="222">
        <f t="shared" si="79"/>
        <v>7831140.1355574187</v>
      </c>
      <c r="AH324" s="223">
        <f t="shared" si="86"/>
        <v>1</v>
      </c>
      <c r="AI324" s="224">
        <f t="shared" si="80"/>
        <v>2028</v>
      </c>
      <c r="AJ324" s="225" t="str">
        <f>VLOOKUP($A324,Project_Commissioning!$C$4:$H$355,Project_Commissioning!F$1,FALSE)</f>
        <v/>
      </c>
      <c r="AK324" s="226">
        <f>VLOOKUP($A324,Project_Commissioning!$C$4:$H$355,Project_Commissioning!G$1,FALSE)</f>
        <v>2028</v>
      </c>
      <c r="AL324" s="225" t="str">
        <f>IF(VLOOKUP($A324,Project_Commissioning!$C$4:$H$355,Project_Commissioning!H$1,FALSE)=0,"",VLOOKUP($A324,Project_Commissioning!$C$4:$H$355,Project_Commissioning!H$1,FALSE))</f>
        <v/>
      </c>
      <c r="AM324" s="237">
        <f t="shared" si="84"/>
        <v>6955449.6700496105</v>
      </c>
      <c r="AN324" s="221" cm="1">
        <f t="array" ref="AN324">IF(ROUND(AE324,0)=0,0,LOOKUP(2,1/(F324:AC324&lt;&gt;""),F324:AC324))</f>
        <v>2159105.5858768895</v>
      </c>
      <c r="AO324" s="221">
        <f t="shared" si="85"/>
        <v>6955449.6700496105</v>
      </c>
      <c r="AP324" s="79"/>
      <c r="AQ324" s="20"/>
      <c r="AR324" s="245">
        <f>IF(ISNA(VLOOKUP($A324,'Success Asset Classes'!$B$15:$AA$114,'Success Asset Classes'!$AA$1,FALSE)),0,VLOOKUP($A324,'Success Asset Classes'!$B$15:$AA$114,'Success Asset Classes'!$AA$1,FALSE))</f>
        <v>1</v>
      </c>
      <c r="AS324" s="230">
        <f>IF($AR324=0,VLOOKUP(MID($A324,4,5),'Project splits'!$C$5:$AM$346,AS$22,FALSE),IF(ISNA(VLOOKUP($A324,'Success Asset Classes'!$B$15:$BD$377,AS$21,FALSE)),VLOOKUP(MID($A324,4,5),'Project splits'!$C$5:$AM$346,AS$22,FALSE),VLOOKUP($A324,'Success Asset Classes'!$B$15:$BD$377,AS$21,FALSE)))</f>
        <v>0</v>
      </c>
      <c r="AT324" s="230">
        <f>IF($AR324=0,VLOOKUP(MID($A324,4,5),'Project splits'!$C$5:$AM$346,AT$22,FALSE),IF(ISNA(VLOOKUP($A324,'Success Asset Classes'!$B$15:$BD$377,AT$21,FALSE)),VLOOKUP(MID($A324,4,5),'Project splits'!$C$5:$AM$346,AT$22,FALSE),VLOOKUP($A324,'Success Asset Classes'!$B$15:$BD$377,AT$21,FALSE)))</f>
        <v>0</v>
      </c>
      <c r="AU324" s="230">
        <f>IF($AR324=0,VLOOKUP(MID($A324,4,5),'Project splits'!$C$5:$AM$346,AU$22,FALSE),IF(ISNA(VLOOKUP($A324,'Success Asset Classes'!$B$15:$BD$377,AU$21,FALSE)),VLOOKUP(MID($A324,4,5),'Project splits'!$C$5:$AM$346,AU$22,FALSE),VLOOKUP($A324,'Success Asset Classes'!$B$15:$BD$377,AU$21,FALSE)))</f>
        <v>0</v>
      </c>
      <c r="AV324" s="230">
        <f>IF($AR324=0,VLOOKUP(MID($A324,4,5),'Project splits'!$C$5:$AM$346,AV$22,FALSE),IF(ISNA(VLOOKUP($A324,'Success Asset Classes'!$B$15:$BD$377,AV$21,FALSE)),VLOOKUP(MID($A324,4,5),'Project splits'!$C$5:$AM$346,AV$22,FALSE),VLOOKUP($A324,'Success Asset Classes'!$B$15:$BD$377,AV$21,FALSE)))</f>
        <v>0</v>
      </c>
      <c r="AW324" s="230">
        <f>IF($AR324=0,VLOOKUP(MID($A324,4,5),'Project splits'!$C$5:$AM$346,AW$22,FALSE),IF(ISNA(VLOOKUP($A324,'Success Asset Classes'!$B$15:$BD$377,AW$21,FALSE)),VLOOKUP(MID($A324,4,5),'Project splits'!$C$5:$AM$346,AW$22,FALSE),VLOOKUP($A324,'Success Asset Classes'!$B$15:$BD$377,AW$21,FALSE)))</f>
        <v>0</v>
      </c>
      <c r="AX324" s="230">
        <f>IF($AR324=0,VLOOKUP(MID($A324,4,5),'Project splits'!$C$5:$AM$346,AX$22,FALSE),IF(ISNA(VLOOKUP($A324,'Success Asset Classes'!$B$15:$BD$377,AX$21,FALSE)),VLOOKUP(MID($A324,4,5),'Project splits'!$C$5:$AM$346,AX$22,FALSE),VLOOKUP($A324,'Success Asset Classes'!$B$15:$BD$377,AX$21,FALSE)))</f>
        <v>0</v>
      </c>
      <c r="AY324" s="230">
        <f>IF($AR324=0,VLOOKUP(MID($A324,4,5),'Project splits'!$C$5:$AM$346,AY$22,FALSE),IF(ISNA(VLOOKUP($A324,'Success Asset Classes'!$B$15:$BD$377,AY$21,FALSE)),VLOOKUP(MID($A324,4,5),'Project splits'!$C$5:$AM$346,AY$22,FALSE),VLOOKUP($A324,'Success Asset Classes'!$B$15:$BD$377,AY$21,FALSE)))</f>
        <v>0</v>
      </c>
      <c r="AZ324" s="230">
        <f>IF($AR324=0,VLOOKUP(MID($A324,4,5),'Project splits'!$C$5:$AM$346,AZ$22,FALSE),IF(ISNA(VLOOKUP($A324,'Success Asset Classes'!$B$15:$BD$377,AZ$21,FALSE)),VLOOKUP(MID($A324,4,5),'Project splits'!$C$5:$AM$346,AZ$22,FALSE),VLOOKUP($A324,'Success Asset Classes'!$B$15:$BD$377,AZ$21,FALSE)))</f>
        <v>0</v>
      </c>
      <c r="BA324" s="230">
        <f>IF($AR324=0,VLOOKUP(MID($A324,4,5),'Project splits'!$C$5:$AM$346,BA$22,FALSE),IF(ISNA(VLOOKUP($A324,'Success Asset Classes'!$B$15:$BD$377,BA$21,FALSE)),VLOOKUP(MID($A324,4,5),'Project splits'!$C$5:$AM$346,BA$22,FALSE),VLOOKUP($A324,'Success Asset Classes'!$B$15:$BD$377,BA$21,FALSE)))</f>
        <v>0</v>
      </c>
      <c r="BB324" s="230">
        <f>IF($AR324=0,VLOOKUP(MID($A324,4,5),'Project splits'!$C$5:$AM$346,BB$22,FALSE),IF(ISNA(VLOOKUP($A324,'Success Asset Classes'!$B$15:$BD$377,BB$21,FALSE)),VLOOKUP(MID($A324,4,5),'Project splits'!$C$5:$AM$346,BB$22,FALSE),VLOOKUP($A324,'Success Asset Classes'!$B$15:$BD$377,BB$21,FALSE)))</f>
        <v>0.84146711160334431</v>
      </c>
      <c r="BC324" s="230">
        <f>IF($AR324=0,VLOOKUP(MID($A324,4,5),'Project splits'!$C$5:$AM$346,BC$22,FALSE),IF(ISNA(VLOOKUP($A324,'Success Asset Classes'!$B$15:$BD$377,BC$21,FALSE)),VLOOKUP(MID($A324,4,5),'Project splits'!$C$5:$AM$346,BC$22,FALSE),VLOOKUP($A324,'Success Asset Classes'!$B$15:$BD$377,BC$21,FALSE)))</f>
        <v>0</v>
      </c>
      <c r="BD324" s="230">
        <f>IF($AR324=0,VLOOKUP(MID($A324,4,5),'Project splits'!$C$5:$AM$346,BD$22,FALSE),IF(ISNA(VLOOKUP($A324,'Success Asset Classes'!$B$15:$BD$377,BD$21,FALSE)),VLOOKUP(MID($A324,4,5),'Project splits'!$C$5:$AM$346,BD$22,FALSE),VLOOKUP($A324,'Success Asset Classes'!$B$15:$BD$377,BD$21,FALSE)))</f>
        <v>0.10559524574486723</v>
      </c>
      <c r="BE324" s="230">
        <f>IF($AR324=0,VLOOKUP(MID($A324,4,5),'Project splits'!$C$5:$AM$346,BE$22,FALSE),IF(ISNA(VLOOKUP($A324,'Success Asset Classes'!$B$15:$BD$377,BE$21,FALSE)),VLOOKUP(MID($A324,4,5),'Project splits'!$C$5:$AM$346,BE$22,FALSE),VLOOKUP($A324,'Success Asset Classes'!$B$15:$BD$377,BE$21,FALSE)))</f>
        <v>0</v>
      </c>
      <c r="BF324" s="230">
        <f>IF($AR324=0,VLOOKUP(MID($A324,4,5),'Project splits'!$C$5:$AM$346,BF$22,FALSE),IF(ISNA(VLOOKUP($A324,'Success Asset Classes'!$B$15:$BD$377,BF$21,FALSE)),VLOOKUP(MID($A324,4,5),'Project splits'!$C$5:$AM$346,BF$22,FALSE),VLOOKUP($A324,'Success Asset Classes'!$B$15:$BD$377,BF$21,FALSE)))</f>
        <v>0</v>
      </c>
      <c r="BG324" s="230">
        <f>IF($AR324=0,VLOOKUP(MID($A324,4,5),'Project splits'!$C$5:$AM$346,BG$22,FALSE),IF(ISNA(VLOOKUP($A324,'Success Asset Classes'!$B$15:$BD$377,BG$21,FALSE)),VLOOKUP(MID($A324,4,5),'Project splits'!$C$5:$AM$346,BG$22,FALSE),VLOOKUP($A324,'Success Asset Classes'!$B$15:$BD$377,BG$21,FALSE)))</f>
        <v>5.2937642651788429E-2</v>
      </c>
      <c r="BH324" s="230">
        <f>IF($AR324=0,VLOOKUP(MID($A324,4,5),'Project splits'!$C$5:$AM$346,BH$22,FALSE),IF(ISNA(VLOOKUP($A324,'Success Asset Classes'!$B$15:$BD$377,BH$21,FALSE)),VLOOKUP(MID($A324,4,5),'Project splits'!$C$5:$AM$346,BH$22,FALSE),VLOOKUP($A324,'Success Asset Classes'!$B$15:$BD$377,BH$21,FALSE)))</f>
        <v>0</v>
      </c>
      <c r="BI324" s="230">
        <f>IF($AR324=0,VLOOKUP(MID($A324,4,5),'Project splits'!$C$5:$AM$346,BI$22,FALSE),IF(ISNA(VLOOKUP($A324,'Success Asset Classes'!$B$15:$BD$377,BI$21,FALSE)),VLOOKUP(MID($A324,4,5),'Project splits'!$C$5:$AM$346,BI$22,FALSE),VLOOKUP($A324,'Success Asset Classes'!$B$15:$BD$377,BI$21,FALSE)))</f>
        <v>0</v>
      </c>
      <c r="BJ324" s="230">
        <f>IF($AR324=0,VLOOKUP(MID($A324,4,5),'Project splits'!$C$5:$AM$346,BJ$22,FALSE),IF(ISNA(VLOOKUP($A324,'Success Asset Classes'!$B$15:$BD$377,BJ$21,FALSE)),VLOOKUP(MID($A324,4,5),'Project splits'!$C$5:$AM$346,BJ$22,FALSE),VLOOKUP($A324,'Success Asset Classes'!$B$15:$BD$377,BJ$21,FALSE)))</f>
        <v>0</v>
      </c>
      <c r="BK324" s="230">
        <f>IF($AR324=0,VLOOKUP(MID($A324,4,5),'Project splits'!$C$5:$AM$346,BK$22,FALSE),IF(ISNA(VLOOKUP($A324,'Success Asset Classes'!$B$15:$BD$377,BK$21,FALSE)),VLOOKUP(MID($A324,4,5),'Project splits'!$C$5:$AM$346,BK$22,FALSE),VLOOKUP($A324,'Success Asset Classes'!$B$15:$BD$377,BK$21,FALSE)))</f>
        <v>0</v>
      </c>
      <c r="BL324" s="230">
        <f>IF($AR324=0,VLOOKUP(MID($A324,4,5),'Project splits'!$C$5:$AM$346,BL$22,FALSE),IF(ISNA(VLOOKUP($A324,'Success Asset Classes'!$B$15:$BD$377,BL$21,FALSE)),VLOOKUP(MID($A324,4,5),'Project splits'!$C$5:$AM$346,BL$22,FALSE),VLOOKUP($A324,'Success Asset Classes'!$B$15:$BD$377,BL$21,FALSE)))</f>
        <v>0</v>
      </c>
      <c r="BM324" s="230">
        <f>IF($AR324=0,VLOOKUP(MID($A324,4,5),'Project splits'!$C$5:$AM$346,BM$22,FALSE),IF(ISNA(VLOOKUP($A324,'Success Asset Classes'!$B$15:$BD$377,BM$21,FALSE)),VLOOKUP(MID($A324,4,5),'Project splits'!$C$5:$AM$346,BM$22,FALSE),VLOOKUP($A324,'Success Asset Classes'!$B$15:$BD$377,BM$21,FALSE)))</f>
        <v>0</v>
      </c>
      <c r="BN324" s="230">
        <f>IF($AR324=0,VLOOKUP(MID($A324,4,5),'Project splits'!$C$5:$AM$346,BN$22,FALSE),IF(ISNA(VLOOKUP($A324,'Success Asset Classes'!$B$15:$BD$377,BN$21,FALSE)),VLOOKUP(MID($A324,4,5),'Project splits'!$C$5:$AM$346,BN$22,FALSE),VLOOKUP($A324,'Success Asset Classes'!$B$15:$BD$377,BN$21,FALSE)))</f>
        <v>0</v>
      </c>
      <c r="BO324" s="230">
        <f>IF($AR324=0,VLOOKUP(MID($A324,4,5),'Project splits'!$C$5:$AM$346,BO$22,FALSE),IF(ISNA(VLOOKUP($A324,'Success Asset Classes'!$B$15:$BD$377,BO$21,FALSE)),VLOOKUP(MID($A324,4,5),'Project splits'!$C$5:$AM$346,BO$22,FALSE),VLOOKUP($A324,'Success Asset Classes'!$B$15:$BD$377,BO$21,FALSE)))</f>
        <v>0</v>
      </c>
      <c r="BP324" s="230">
        <f>IF($AR324=0,VLOOKUP(MID($A324,4,5),'Project splits'!$C$5:$AM$346,BP$22,FALSE),IF(ISNA(VLOOKUP($A324,'Success Asset Classes'!$B$15:$BD$377,BP$21,FALSE)),VLOOKUP(MID($A324,4,5),'Project splits'!$C$5:$AM$346,BP$22,FALSE),VLOOKUP($A324,'Success Asset Classes'!$B$15:$BD$377,BP$21,FALSE)))</f>
        <v>0</v>
      </c>
      <c r="BQ324" s="230">
        <f>IF($AR324=0,VLOOKUP(MID($A324,4,5),'Project splits'!$C$5:$AM$346,BQ$22,FALSE),IF(ISNA(VLOOKUP($A324,'Success Asset Classes'!$B$15:$BD$377,BQ$21,FALSE)),VLOOKUP(MID($A324,4,5),'Project splits'!$C$5:$AM$346,BQ$22,FALSE),VLOOKUP($A324,'Success Asset Classes'!$B$15:$BD$377,BQ$21,FALSE)))</f>
        <v>0</v>
      </c>
      <c r="BR324" s="230">
        <f>IF($AR324=0,VLOOKUP(MID($A324,4,5),'Project splits'!$C$5:$AM$346,BR$22,FALSE),IF(ISNA(VLOOKUP($A324,'Success Asset Classes'!$B$15:$BD$377,BR$21,FALSE)),VLOOKUP(MID($A324,4,5),'Project splits'!$C$5:$AM$346,BR$22,FALSE),VLOOKUP($A324,'Success Asset Classes'!$B$15:$BD$377,BR$21,FALSE)))</f>
        <v>0</v>
      </c>
      <c r="BS324" s="247">
        <f t="shared" si="81"/>
        <v>1</v>
      </c>
      <c r="BT324" s="249">
        <f>1+IF(ISNA(VLOOKUP($A324,'Project labour content'!$A$7:$D$255,'Project labour content'!$D$1,FALSE)),VLOOKUP($D324,'Project labour content'!$F$6:$G$15,'Project labour content'!$G$1,FALSE),VLOOKUP($A324,'Project labour content'!$A$7:$D$255,'Project labour content'!$D$1,FALSE))*LabEsc22*1</f>
        <v>1.0011442206546926</v>
      </c>
      <c r="BU324" s="249">
        <f>1+IF(ISNA(VLOOKUP($A324,'Project labour content'!$A$7:$D$255,'Project labour content'!$D$1,FALSE)),VLOOKUP($D324,'Project labour content'!$F$6:$G$15,'Project labour content'!$G$1,FALSE),VLOOKUP($A324,'Project labour content'!$A$7:$D$255,'Project labour content'!$D$1,FALSE))*LabEsc23*1</f>
        <v>1.0022939335685279</v>
      </c>
      <c r="BV324" s="249">
        <f>1+IF(ISNA(VLOOKUP($A324,'Project labour content'!$A$7:$D$255,'Project labour content'!$D$1,FALSE)),VLOOKUP($D324,'Project labour content'!$F$6:$G$15,'Project labour content'!$G$1,FALSE),VLOOKUP($A324,'Project labour content'!$A$7:$D$255,'Project labour content'!$D$1,FALSE))*LabEsc24*1</f>
        <v>1.0033769631333607</v>
      </c>
      <c r="BW324" s="249">
        <f>1+IF(ISNA(VLOOKUP($A324,'Project labour content'!$A$7:$D$255,'Project labour content'!$D$1,FALSE)),VLOOKUP($D324,'Project labour content'!$F$6:$G$15,'Project labour content'!$G$1,FALSE),VLOOKUP($A324,'Project labour content'!$A$7:$D$255,'Project labour content'!$D$1,FALSE))*LabEsc25*1</f>
        <v>1.0048275007305265</v>
      </c>
      <c r="BX324" s="249">
        <f>1+IF(ISNA(VLOOKUP($A324,'Project labour content'!$A$7:$D$255,'Project labour content'!$D$1,FALSE)),VLOOKUP($D324,'Project labour content'!$F$6:$G$15,'Project labour content'!$G$1,FALSE),VLOOKUP($A324,'Project labour content'!$A$7:$D$255,'Project labour content'!$D$1,FALSE))*LabEsc26*1</f>
        <v>1.0064083449551713</v>
      </c>
      <c r="BY324" s="249">
        <f>1+IF(ISNA(VLOOKUP($A324,'Project labour content'!$A$7:$D$255,'Project labour content'!$D$1,FALSE)),VLOOKUP($D324,'Project labour content'!$F$6:$G$15,'Project labour content'!$G$1,FALSE),VLOOKUP($A324,'Project labour content'!$A$7:$D$255,'Project labour content'!$D$1,FALSE))*LabEsc27*1</f>
        <v>1.0073874955472359</v>
      </c>
      <c r="BZ324" s="249">
        <f>1+IF(ISNA(VLOOKUP($A324,'Project labour content'!$A$7:$D$255,'Project labour content'!$D$1,FALSE)),VLOOKUP($D324,'Project labour content'!$F$6:$G$15,'Project labour content'!$G$1,FALSE),VLOOKUP($A324,'Project labour content'!$A$7:$D$255,'Project labour content'!$D$1,FALSE))*LabEsc28*1</f>
        <v>1.0081247959430606</v>
      </c>
      <c r="CA324" s="249">
        <f>1+IF(ISNA(VLOOKUP($A324,'Project labour content'!$A$7:$D$255,'Project labour content'!$D$1,FALSE)),VLOOKUP($D324,'Project labour content'!$F$6:$G$15,'Project labour content'!$G$1,FALSE),VLOOKUP($A324,'Project labour content'!$A$7:$D$255,'Project labour content'!$D$1,FALSE))*LabEsc29*1</f>
        <v>1.0093080156182799</v>
      </c>
      <c r="CB324" s="250" t="str">
        <f>IF(ISNA(VLOOKUP($A324,'Project labour content'!$A$7:$D$255,'Project labour content'!$D$1,FALSE)),"Category","Project")</f>
        <v>Project</v>
      </c>
      <c r="CD324" s="247" t="str">
        <f t="shared" si="82"/>
        <v>15237</v>
      </c>
      <c r="CE324" s="3"/>
    </row>
    <row r="325" spans="1:83" x14ac:dyDescent="0.15">
      <c r="A325" s="11" t="s">
        <v>937</v>
      </c>
      <c r="B325" s="11" t="str">
        <f>VLOOKUP($A325,'Incurred Real 2022$'!$A$25:$AC$426,'Incurred Real 2022$'!B$1,FALSE)</f>
        <v>F1803 Hummocks - Ardrossan West 132kV Line Renewal</v>
      </c>
      <c r="C325" s="11" t="str">
        <f>VLOOKUP($A325,'Incurred Real 2022$'!$A$25:$AC$426,'Incurred Real 2022$'!C$1,FALSE)</f>
        <v>ExAnte</v>
      </c>
      <c r="D325" s="11" t="str">
        <f>VLOOKUP($A325,'Incurred Real 2022$'!$A$25:$AC$426,'Incurred Real 2022$'!D$1,FALSE)</f>
        <v>Replacement</v>
      </c>
      <c r="E325" s="11" t="str">
        <f>VLOOKUP($A325,'Incurred Real 2022$'!$A$25:$AC$426,'Incurred Real 2022$'!E$1,FALSE)</f>
        <v>Proposed</v>
      </c>
      <c r="F325" s="105" t="str">
        <f>IF(VLOOKUP($A325,'Incurred Real 2022$'!$A$25:$AC$426,'Incurred Real 2022$'!F$1,FALSE)=0,"",VLOOKUP($A325,'Incurred Real 2022$'!$A$25:$AC$426,'Incurred Real 2022$'!F$1,FALSE))</f>
        <v/>
      </c>
      <c r="G325" s="105" t="str">
        <f>IF(VLOOKUP($A325,'Incurred Real 2022$'!$A$25:$AC$426,'Incurred Real 2022$'!G$1,FALSE)=0,"",VLOOKUP($A325,'Incurred Real 2022$'!$A$25:$AC$426,'Incurred Real 2022$'!G$1,FALSE))</f>
        <v/>
      </c>
      <c r="H325" s="105" t="str">
        <f>IF(VLOOKUP($A325,'Incurred Real 2022$'!$A$25:$AC$426,'Incurred Real 2022$'!H$1,FALSE)=0,"",VLOOKUP($A325,'Incurred Real 2022$'!$A$25:$AC$426,'Incurred Real 2022$'!H$1,FALSE))</f>
        <v/>
      </c>
      <c r="I325" s="105" t="str">
        <f>IF(VLOOKUP($A325,'Incurred Real 2022$'!$A$25:$AC$426,'Incurred Real 2022$'!I$1,FALSE)=0,"",VLOOKUP($A325,'Incurred Real 2022$'!$A$25:$AC$426,'Incurred Real 2022$'!I$1,FALSE))</f>
        <v/>
      </c>
      <c r="J325" s="105" t="str">
        <f>IF(VLOOKUP($A325,'Incurred Real 2022$'!$A$25:$AC$426,'Incurred Real 2022$'!J$1,FALSE)=0,"",VLOOKUP($A325,'Incurred Real 2022$'!$A$25:$AC$426,'Incurred Real 2022$'!J$1,FALSE))</f>
        <v/>
      </c>
      <c r="K325" s="105" t="str">
        <f>IF(VLOOKUP($A325,'Incurred Real 2022$'!$A$25:$AC$426,'Incurred Real 2022$'!K$1,FALSE)=0,"",VLOOKUP($A325,'Incurred Real 2022$'!$A$25:$AC$426,'Incurred Real 2022$'!K$1,FALSE))</f>
        <v/>
      </c>
      <c r="L325" s="105" t="str">
        <f>IF(VLOOKUP($A325,'Incurred Real 2022$'!$A$25:$AC$426,'Incurred Real 2022$'!L$1,FALSE)=0,"",VLOOKUP($A325,'Incurred Real 2022$'!$A$25:$AC$426,'Incurred Real 2022$'!L$1,FALSE))</f>
        <v/>
      </c>
      <c r="M325" s="105" t="str">
        <f>IF(VLOOKUP($A325,'Incurred Real 2022$'!$A$25:$AC$426,'Incurred Real 2022$'!M$1,FALSE)=0,"",VLOOKUP($A325,'Incurred Real 2022$'!$A$25:$AC$426,'Incurred Real 2022$'!M$1,FALSE))</f>
        <v/>
      </c>
      <c r="N325" s="105" t="str">
        <f>IF(VLOOKUP($A325,'Incurred Real 2022$'!$A$25:$AC$426,'Incurred Real 2022$'!N$1,FALSE)=0,"",VLOOKUP($A325,'Incurred Real 2022$'!$A$25:$AC$426,'Incurred Real 2022$'!N$1,FALSE))</f>
        <v/>
      </c>
      <c r="O325" s="105" t="str">
        <f>IF(VLOOKUP($A325,'Incurred Real 2022$'!$A$25:$AC$426,'Incurred Real 2022$'!O$1,FALSE)=0,"",VLOOKUP($A325,'Incurred Real 2022$'!$A$25:$AC$426,'Incurred Real 2022$'!O$1,FALSE))</f>
        <v/>
      </c>
      <c r="P325" s="105" t="str">
        <f>IF(VLOOKUP($A325,'Incurred Real 2022$'!$A$25:$AC$426,'Incurred Real 2022$'!P$1,FALSE)=0,"",VLOOKUP($A325,'Incurred Real 2022$'!$A$25:$AC$426,'Incurred Real 2022$'!P$1,FALSE))</f>
        <v/>
      </c>
      <c r="Q325" s="105" t="str">
        <f>IF(VLOOKUP($A325,'Incurred Real 2022$'!$A$25:$AC$426,'Incurred Real 2022$'!Q$1,FALSE)=0,"",VLOOKUP($A325,'Incurred Real 2022$'!$A$25:$AC$426,'Incurred Real 2022$'!Q$1,FALSE))</f>
        <v/>
      </c>
      <c r="R325" s="105" t="str">
        <f>IF(VLOOKUP($A325,'Incurred Real 2022$'!$A$25:$AC$426,'Incurred Real 2022$'!R$1,FALSE)=0,"",VLOOKUP($A325,'Incurred Real 2022$'!$A$25:$AC$426,'Incurred Real 2022$'!R$1,FALSE))</f>
        <v/>
      </c>
      <c r="S325" s="105" t="str">
        <f>IF(VLOOKUP($A325,'Incurred Real 2022$'!$A$25:$AC$426,'Incurred Real 2022$'!S$1,FALSE)=0,"",VLOOKUP($A325,'Incurred Real 2022$'!$A$25:$AC$426,'Incurred Real 2022$'!S$1,FALSE))</f>
        <v/>
      </c>
      <c r="T325" s="105" t="str">
        <f>IF(VLOOKUP($A325,'Incurred Real 2022$'!$A$25:$AC$426,'Incurred Real 2022$'!T$1,FALSE)=0,"",VLOOKUP($A325,'Incurred Real 2022$'!$A$25:$AC$426,'Incurred Real 2022$'!T$1,FALSE))</f>
        <v/>
      </c>
      <c r="U325" s="105" t="str">
        <f>IF(VLOOKUP($A325,'Incurred Real 2022$'!$A$25:$AC$426,'Incurred Real 2022$'!U$1,FALSE)=0,"",VLOOKUP($A325,'Incurred Real 2022$'!$A$25:$AC$426,'Incurred Real 2022$'!U$1,FALSE))</f>
        <v/>
      </c>
      <c r="V325" s="13" t="str">
        <f>IF(ISTEXT(VLOOKUP($A325,'Incurred Real 2022$'!$A$25:$AC$426,'Incurred Real 2022$'!V$1,FALSE)),"",(VLOOKUP($A325,'Incurred Real 2022$'!$A$25:$AC$426,'Incurred Real 2022$'!V$1,FALSE))*BT325*Incurred_Real!V$15)</f>
        <v/>
      </c>
      <c r="W325" s="13" t="str">
        <f>IF(ISTEXT(VLOOKUP($A325,'Incurred Real 2022$'!$A$25:$AC$426,'Incurred Real 2022$'!W$1,FALSE)),"",(VLOOKUP($A325,'Incurred Real 2022$'!$A$25:$AC$426,'Incurred Real 2022$'!W$1,FALSE))*BU325*Incurred_Real!W$15)</f>
        <v/>
      </c>
      <c r="X325" s="220">
        <f>IF(ISTEXT(VLOOKUP($A325,'Incurred Real 2022$'!$A$25:$AC$426,'Incurred Real 2022$'!X$1,FALSE)),"",(VLOOKUP($A325,'Incurred Real 2022$'!$A$25:$AC$426,'Incurred Real 2022$'!X$1,FALSE))*BV325*Incurred_Real!X$15)</f>
        <v>3227320.2037916873</v>
      </c>
      <c r="Y325" s="217">
        <f>IF(ISTEXT(VLOOKUP($A325,'Incurred Real 2022$'!$A$25:$AC$426,'Incurred Real 2022$'!Y$1,FALSE)),"",(VLOOKUP($A325,'Incurred Real 2022$'!$A$25:$AC$426,'Incurred Real 2022$'!Y$1,FALSE))*BW325*Incurred_Real!Y$15)</f>
        <v>3229690.0019174218</v>
      </c>
      <c r="Z325" s="13">
        <f>IF(ISTEXT(VLOOKUP($A325,'Incurred Real 2022$'!$A$25:$AC$426,'Incurred Real 2022$'!Z$1,FALSE)),"",(VLOOKUP($A325,'Incurred Real 2022$'!$A$25:$AC$426,'Incurred Real 2022$'!Z$1,FALSE))*BX325*Incurred_Real!Z$15)</f>
        <v>6464545.3738162369</v>
      </c>
      <c r="AA325" s="13">
        <f>IF(ISTEXT(VLOOKUP($A325,'Incurred Real 2022$'!$A$25:$AC$426,'Incurred Real 2022$'!AA$1,FALSE)),"",(VLOOKUP($A325,'Incurred Real 2022$'!$A$25:$AC$426,'Incurred Real 2022$'!AA$1,FALSE))*BY325*Incurred_Real!AA$15)</f>
        <v>9378229.8505474441</v>
      </c>
      <c r="AB325" s="13">
        <f>IF(ISTEXT(VLOOKUP($A325,'Incurred Real 2022$'!$A$25:$AC$426,'Incurred Real 2022$'!AB$1,FALSE)),"",(VLOOKUP($A325,'Incurred Real 2022$'!$A$25:$AC$426,'Incurred Real 2022$'!AB$1,FALSE))*BZ325*Incurred_Real!AB$15)</f>
        <v>10028738.445167616</v>
      </c>
      <c r="AC325" s="13" t="str">
        <f>IF(ISTEXT(VLOOKUP($A325,'Incurred Real 2022$'!$A$25:$AC$426,'Incurred Real 2022$'!AC$1,FALSE)),"",(VLOOKUP($A325,'Incurred Real 2022$'!$A$25:$AC$426,'Incurred Real 2022$'!AC$1,FALSE))*CA325*Incurred_Real!AC$15)</f>
        <v/>
      </c>
      <c r="AD325" s="221">
        <f t="shared" si="77"/>
        <v>32328523.875240408</v>
      </c>
      <c r="AE325" s="221">
        <f t="shared" si="78"/>
        <v>32328523.875240408</v>
      </c>
      <c r="AF325" s="239">
        <f t="shared" si="83"/>
        <v>36398682.01949273</v>
      </c>
      <c r="AG325" s="222">
        <f t="shared" si="79"/>
        <v>36398682.01949273</v>
      </c>
      <c r="AH325" s="223">
        <f t="shared" si="86"/>
        <v>1</v>
      </c>
      <c r="AI325" s="224">
        <f t="shared" si="80"/>
        <v>2028</v>
      </c>
      <c r="AJ325" s="225" t="str">
        <f>VLOOKUP($A325,Project_Commissioning!$C$4:$H$355,Project_Commissioning!F$1,FALSE)</f>
        <v/>
      </c>
      <c r="AK325" s="226">
        <f>VLOOKUP($A325,Project_Commissioning!$C$4:$H$355,Project_Commissioning!G$1,FALSE)</f>
        <v>2028</v>
      </c>
      <c r="AL325" s="225" t="str">
        <f>IF(VLOOKUP($A325,Project_Commissioning!$C$4:$H$355,Project_Commissioning!H$1,FALSE)=0,"",VLOOKUP($A325,Project_Commissioning!$C$4:$H$355,Project_Commissioning!H$1,FALSE))</f>
        <v/>
      </c>
      <c r="AM325" s="237">
        <f t="shared" si="84"/>
        <v>32328523.875240408</v>
      </c>
      <c r="AN325" s="221" cm="1">
        <f t="array" ref="AN325">IF(ROUND(AE325,0)=0,0,LOOKUP(2,1/(F325:AC325&lt;&gt;""),F325:AC325))</f>
        <v>10028738.445167616</v>
      </c>
      <c r="AO325" s="221">
        <f t="shared" si="85"/>
        <v>32328523.875240408</v>
      </c>
      <c r="AP325" s="79"/>
      <c r="AQ325" s="20"/>
      <c r="AR325" s="245">
        <f>IF(ISNA(VLOOKUP($A325,'Success Asset Classes'!$B$15:$AA$114,'Success Asset Classes'!$AA$1,FALSE)),0,VLOOKUP($A325,'Success Asset Classes'!$B$15:$AA$114,'Success Asset Classes'!$AA$1,FALSE))</f>
        <v>1</v>
      </c>
      <c r="AS325" s="230">
        <f>IF($AR325=0,VLOOKUP(MID($A325,4,5),'Project splits'!$C$5:$AM$346,AS$22,FALSE),IF(ISNA(VLOOKUP($A325,'Success Asset Classes'!$B$15:$BD$377,AS$21,FALSE)),VLOOKUP(MID($A325,4,5),'Project splits'!$C$5:$AM$346,AS$22,FALSE),VLOOKUP($A325,'Success Asset Classes'!$B$15:$BD$377,AS$21,FALSE)))</f>
        <v>0</v>
      </c>
      <c r="AT325" s="230">
        <f>IF($AR325=0,VLOOKUP(MID($A325,4,5),'Project splits'!$C$5:$AM$346,AT$22,FALSE),IF(ISNA(VLOOKUP($A325,'Success Asset Classes'!$B$15:$BD$377,AT$21,FALSE)),VLOOKUP(MID($A325,4,5),'Project splits'!$C$5:$AM$346,AT$22,FALSE),VLOOKUP($A325,'Success Asset Classes'!$B$15:$BD$377,AT$21,FALSE)))</f>
        <v>0</v>
      </c>
      <c r="AU325" s="230">
        <f>IF($AR325=0,VLOOKUP(MID($A325,4,5),'Project splits'!$C$5:$AM$346,AU$22,FALSE),IF(ISNA(VLOOKUP($A325,'Success Asset Classes'!$B$15:$BD$377,AU$21,FALSE)),VLOOKUP(MID($A325,4,5),'Project splits'!$C$5:$AM$346,AU$22,FALSE),VLOOKUP($A325,'Success Asset Classes'!$B$15:$BD$377,AU$21,FALSE)))</f>
        <v>0</v>
      </c>
      <c r="AV325" s="230">
        <f>IF($AR325=0,VLOOKUP(MID($A325,4,5),'Project splits'!$C$5:$AM$346,AV$22,FALSE),IF(ISNA(VLOOKUP($A325,'Success Asset Classes'!$B$15:$BD$377,AV$21,FALSE)),VLOOKUP(MID($A325,4,5),'Project splits'!$C$5:$AM$346,AV$22,FALSE),VLOOKUP($A325,'Success Asset Classes'!$B$15:$BD$377,AV$21,FALSE)))</f>
        <v>0</v>
      </c>
      <c r="AW325" s="230">
        <f>IF($AR325=0,VLOOKUP(MID($A325,4,5),'Project splits'!$C$5:$AM$346,AW$22,FALSE),IF(ISNA(VLOOKUP($A325,'Success Asset Classes'!$B$15:$BD$377,AW$21,FALSE)),VLOOKUP(MID($A325,4,5),'Project splits'!$C$5:$AM$346,AW$22,FALSE),VLOOKUP($A325,'Success Asset Classes'!$B$15:$BD$377,AW$21,FALSE)))</f>
        <v>0.12025347523860853</v>
      </c>
      <c r="AX325" s="230">
        <f>IF($AR325=0,VLOOKUP(MID($A325,4,5),'Project splits'!$C$5:$AM$346,AX$22,FALSE),IF(ISNA(VLOOKUP($A325,'Success Asset Classes'!$B$15:$BD$377,AX$21,FALSE)),VLOOKUP(MID($A325,4,5),'Project splits'!$C$5:$AM$346,AX$22,FALSE),VLOOKUP($A325,'Success Asset Classes'!$B$15:$BD$377,AX$21,FALSE)))</f>
        <v>0</v>
      </c>
      <c r="AY325" s="230">
        <f>IF($AR325=0,VLOOKUP(MID($A325,4,5),'Project splits'!$C$5:$AM$346,AY$22,FALSE),IF(ISNA(VLOOKUP($A325,'Success Asset Classes'!$B$15:$BD$377,AY$21,FALSE)),VLOOKUP(MID($A325,4,5),'Project splits'!$C$5:$AM$346,AY$22,FALSE),VLOOKUP($A325,'Success Asset Classes'!$B$15:$BD$377,AY$21,FALSE)))</f>
        <v>0</v>
      </c>
      <c r="AZ325" s="230">
        <f>IF($AR325=0,VLOOKUP(MID($A325,4,5),'Project splits'!$C$5:$AM$346,AZ$22,FALSE),IF(ISNA(VLOOKUP($A325,'Success Asset Classes'!$B$15:$BD$377,AZ$21,FALSE)),VLOOKUP(MID($A325,4,5),'Project splits'!$C$5:$AM$346,AZ$22,FALSE),VLOOKUP($A325,'Success Asset Classes'!$B$15:$BD$377,AZ$21,FALSE)))</f>
        <v>0</v>
      </c>
      <c r="BA325" s="230">
        <f>IF($AR325=0,VLOOKUP(MID($A325,4,5),'Project splits'!$C$5:$AM$346,BA$22,FALSE),IF(ISNA(VLOOKUP($A325,'Success Asset Classes'!$B$15:$BD$377,BA$21,FALSE)),VLOOKUP(MID($A325,4,5),'Project splits'!$C$5:$AM$346,BA$22,FALSE),VLOOKUP($A325,'Success Asset Classes'!$B$15:$BD$377,BA$21,FALSE)))</f>
        <v>0</v>
      </c>
      <c r="BB325" s="230">
        <f>IF($AR325=0,VLOOKUP(MID($A325,4,5),'Project splits'!$C$5:$AM$346,BB$22,FALSE),IF(ISNA(VLOOKUP($A325,'Success Asset Classes'!$B$15:$BD$377,BB$21,FALSE)),VLOOKUP(MID($A325,4,5),'Project splits'!$C$5:$AM$346,BB$22,FALSE),VLOOKUP($A325,'Success Asset Classes'!$B$15:$BD$377,BB$21,FALSE)))</f>
        <v>0</v>
      </c>
      <c r="BC325" s="230">
        <f>IF($AR325=0,VLOOKUP(MID($A325,4,5),'Project splits'!$C$5:$AM$346,BC$22,FALSE),IF(ISNA(VLOOKUP($A325,'Success Asset Classes'!$B$15:$BD$377,BC$21,FALSE)),VLOOKUP(MID($A325,4,5),'Project splits'!$C$5:$AM$346,BC$22,FALSE),VLOOKUP($A325,'Success Asset Classes'!$B$15:$BD$377,BC$21,FALSE)))</f>
        <v>0</v>
      </c>
      <c r="BD325" s="230">
        <f>IF($AR325=0,VLOOKUP(MID($A325,4,5),'Project splits'!$C$5:$AM$346,BD$22,FALSE),IF(ISNA(VLOOKUP($A325,'Success Asset Classes'!$B$15:$BD$377,BD$21,FALSE)),VLOOKUP(MID($A325,4,5),'Project splits'!$C$5:$AM$346,BD$22,FALSE),VLOOKUP($A325,'Success Asset Classes'!$B$15:$BD$377,BD$21,FALSE)))</f>
        <v>0</v>
      </c>
      <c r="BE325" s="230">
        <f>IF($AR325=0,VLOOKUP(MID($A325,4,5),'Project splits'!$C$5:$AM$346,BE$22,FALSE),IF(ISNA(VLOOKUP($A325,'Success Asset Classes'!$B$15:$BD$377,BE$21,FALSE)),VLOOKUP(MID($A325,4,5),'Project splits'!$C$5:$AM$346,BE$22,FALSE),VLOOKUP($A325,'Success Asset Classes'!$B$15:$BD$377,BE$21,FALSE)))</f>
        <v>0</v>
      </c>
      <c r="BF325" s="230">
        <f>IF($AR325=0,VLOOKUP(MID($A325,4,5),'Project splits'!$C$5:$AM$346,BF$22,FALSE),IF(ISNA(VLOOKUP($A325,'Success Asset Classes'!$B$15:$BD$377,BF$21,FALSE)),VLOOKUP(MID($A325,4,5),'Project splits'!$C$5:$AM$346,BF$22,FALSE),VLOOKUP($A325,'Success Asset Classes'!$B$15:$BD$377,BF$21,FALSE)))</f>
        <v>0</v>
      </c>
      <c r="BG325" s="230">
        <f>IF($AR325=0,VLOOKUP(MID($A325,4,5),'Project splits'!$C$5:$AM$346,BG$22,FALSE),IF(ISNA(VLOOKUP($A325,'Success Asset Classes'!$B$15:$BD$377,BG$21,FALSE)),VLOOKUP(MID($A325,4,5),'Project splits'!$C$5:$AM$346,BG$22,FALSE),VLOOKUP($A325,'Success Asset Classes'!$B$15:$BD$377,BG$21,FALSE)))</f>
        <v>0</v>
      </c>
      <c r="BH325" s="230">
        <f>IF($AR325=0,VLOOKUP(MID($A325,4,5),'Project splits'!$C$5:$AM$346,BH$22,FALSE),IF(ISNA(VLOOKUP($A325,'Success Asset Classes'!$B$15:$BD$377,BH$21,FALSE)),VLOOKUP(MID($A325,4,5),'Project splits'!$C$5:$AM$346,BH$22,FALSE),VLOOKUP($A325,'Success Asset Classes'!$B$15:$BD$377,BH$21,FALSE)))</f>
        <v>0.87974652476139148</v>
      </c>
      <c r="BI325" s="230">
        <f>IF($AR325=0,VLOOKUP(MID($A325,4,5),'Project splits'!$C$5:$AM$346,BI$22,FALSE),IF(ISNA(VLOOKUP($A325,'Success Asset Classes'!$B$15:$BD$377,BI$21,FALSE)),VLOOKUP(MID($A325,4,5),'Project splits'!$C$5:$AM$346,BI$22,FALSE),VLOOKUP($A325,'Success Asset Classes'!$B$15:$BD$377,BI$21,FALSE)))</f>
        <v>0</v>
      </c>
      <c r="BJ325" s="230">
        <f>IF($AR325=0,VLOOKUP(MID($A325,4,5),'Project splits'!$C$5:$AM$346,BJ$22,FALSE),IF(ISNA(VLOOKUP($A325,'Success Asset Classes'!$B$15:$BD$377,BJ$21,FALSE)),VLOOKUP(MID($A325,4,5),'Project splits'!$C$5:$AM$346,BJ$22,FALSE),VLOOKUP($A325,'Success Asset Classes'!$B$15:$BD$377,BJ$21,FALSE)))</f>
        <v>0</v>
      </c>
      <c r="BK325" s="230">
        <f>IF($AR325=0,VLOOKUP(MID($A325,4,5),'Project splits'!$C$5:$AM$346,BK$22,FALSE),IF(ISNA(VLOOKUP($A325,'Success Asset Classes'!$B$15:$BD$377,BK$21,FALSE)),VLOOKUP(MID($A325,4,5),'Project splits'!$C$5:$AM$346,BK$22,FALSE),VLOOKUP($A325,'Success Asset Classes'!$B$15:$BD$377,BK$21,FALSE)))</f>
        <v>0</v>
      </c>
      <c r="BL325" s="230">
        <f>IF($AR325=0,VLOOKUP(MID($A325,4,5),'Project splits'!$C$5:$AM$346,BL$22,FALSE),IF(ISNA(VLOOKUP($A325,'Success Asset Classes'!$B$15:$BD$377,BL$21,FALSE)),VLOOKUP(MID($A325,4,5),'Project splits'!$C$5:$AM$346,BL$22,FALSE),VLOOKUP($A325,'Success Asset Classes'!$B$15:$BD$377,BL$21,FALSE)))</f>
        <v>0</v>
      </c>
      <c r="BM325" s="230">
        <f>IF($AR325=0,VLOOKUP(MID($A325,4,5),'Project splits'!$C$5:$AM$346,BM$22,FALSE),IF(ISNA(VLOOKUP($A325,'Success Asset Classes'!$B$15:$BD$377,BM$21,FALSE)),VLOOKUP(MID($A325,4,5),'Project splits'!$C$5:$AM$346,BM$22,FALSE),VLOOKUP($A325,'Success Asset Classes'!$B$15:$BD$377,BM$21,FALSE)))</f>
        <v>0</v>
      </c>
      <c r="BN325" s="230">
        <f>IF($AR325=0,VLOOKUP(MID($A325,4,5),'Project splits'!$C$5:$AM$346,BN$22,FALSE),IF(ISNA(VLOOKUP($A325,'Success Asset Classes'!$B$15:$BD$377,BN$21,FALSE)),VLOOKUP(MID($A325,4,5),'Project splits'!$C$5:$AM$346,BN$22,FALSE),VLOOKUP($A325,'Success Asset Classes'!$B$15:$BD$377,BN$21,FALSE)))</f>
        <v>0</v>
      </c>
      <c r="BO325" s="230">
        <f>IF($AR325=0,VLOOKUP(MID($A325,4,5),'Project splits'!$C$5:$AM$346,BO$22,FALSE),IF(ISNA(VLOOKUP($A325,'Success Asset Classes'!$B$15:$BD$377,BO$21,FALSE)),VLOOKUP(MID($A325,4,5),'Project splits'!$C$5:$AM$346,BO$22,FALSE),VLOOKUP($A325,'Success Asset Classes'!$B$15:$BD$377,BO$21,FALSE)))</f>
        <v>0</v>
      </c>
      <c r="BP325" s="230">
        <f>IF($AR325=0,VLOOKUP(MID($A325,4,5),'Project splits'!$C$5:$AM$346,BP$22,FALSE),IF(ISNA(VLOOKUP($A325,'Success Asset Classes'!$B$15:$BD$377,BP$21,FALSE)),VLOOKUP(MID($A325,4,5),'Project splits'!$C$5:$AM$346,BP$22,FALSE),VLOOKUP($A325,'Success Asset Classes'!$B$15:$BD$377,BP$21,FALSE)))</f>
        <v>0</v>
      </c>
      <c r="BQ325" s="230">
        <f>IF($AR325=0,VLOOKUP(MID($A325,4,5),'Project splits'!$C$5:$AM$346,BQ$22,FALSE),IF(ISNA(VLOOKUP($A325,'Success Asset Classes'!$B$15:$BD$377,BQ$21,FALSE)),VLOOKUP(MID($A325,4,5),'Project splits'!$C$5:$AM$346,BQ$22,FALSE),VLOOKUP($A325,'Success Asset Classes'!$B$15:$BD$377,BQ$21,FALSE)))</f>
        <v>0</v>
      </c>
      <c r="BR325" s="230">
        <f>IF($AR325=0,VLOOKUP(MID($A325,4,5),'Project splits'!$C$5:$AM$346,BR$22,FALSE),IF(ISNA(VLOOKUP($A325,'Success Asset Classes'!$B$15:$BD$377,BR$21,FALSE)),VLOOKUP(MID($A325,4,5),'Project splits'!$C$5:$AM$346,BR$22,FALSE),VLOOKUP($A325,'Success Asset Classes'!$B$15:$BD$377,BR$21,FALSE)))</f>
        <v>0</v>
      </c>
      <c r="BS325" s="247">
        <f t="shared" si="81"/>
        <v>1</v>
      </c>
      <c r="BT325" s="249">
        <f>1+IF(ISNA(VLOOKUP($A325,'Project labour content'!$A$7:$D$255,'Project labour content'!$D$1,FALSE)),VLOOKUP($D325,'Project labour content'!$F$6:$G$15,'Project labour content'!$G$1,FALSE),VLOOKUP($A325,'Project labour content'!$A$7:$D$255,'Project labour content'!$D$1,FALSE))*LabEsc22*1</f>
        <v>1.0005802206022352</v>
      </c>
      <c r="BU325" s="249">
        <f>1+IF(ISNA(VLOOKUP($A325,'Project labour content'!$A$7:$D$255,'Project labour content'!$D$1,FALSE)),VLOOKUP($D325,'Project labour content'!$F$6:$G$15,'Project labour content'!$G$1,FALSE),VLOOKUP($A325,'Project labour content'!$A$7:$D$255,'Project labour content'!$D$1,FALSE))*LabEsc23*1</f>
        <v>1.001163226263361</v>
      </c>
      <c r="BV325" s="249">
        <f>1+IF(ISNA(VLOOKUP($A325,'Project labour content'!$A$7:$D$255,'Project labour content'!$D$1,FALSE)),VLOOKUP($D325,'Project labour content'!$F$6:$G$15,'Project labour content'!$G$1,FALSE),VLOOKUP($A325,'Project labour content'!$A$7:$D$255,'Project labour content'!$D$1,FALSE))*LabEsc24*1</f>
        <v>1.0017124175961416</v>
      </c>
      <c r="BW325" s="249">
        <f>1+IF(ISNA(VLOOKUP($A325,'Project labour content'!$A$7:$D$255,'Project labour content'!$D$1,FALSE)),VLOOKUP($D325,'Project labour content'!$F$6:$G$15,'Project labour content'!$G$1,FALSE),VLOOKUP($A325,'Project labour content'!$A$7:$D$255,'Project labour content'!$D$1,FALSE))*LabEsc25*1</f>
        <v>1.0024479678545124</v>
      </c>
      <c r="BX325" s="249">
        <f>1+IF(ISNA(VLOOKUP($A325,'Project labour content'!$A$7:$D$255,'Project labour content'!$D$1,FALSE)),VLOOKUP($D325,'Project labour content'!$F$6:$G$15,'Project labour content'!$G$1,FALSE),VLOOKUP($A325,'Project labour content'!$A$7:$D$255,'Project labour content'!$D$1,FALSE))*LabEsc26*1</f>
        <v>1.0032495950444269</v>
      </c>
      <c r="BY325" s="249">
        <f>1+IF(ISNA(VLOOKUP($A325,'Project labour content'!$A$7:$D$255,'Project labour content'!$D$1,FALSE)),VLOOKUP($D325,'Project labour content'!$F$6:$G$15,'Project labour content'!$G$1,FALSE),VLOOKUP($A325,'Project labour content'!$A$7:$D$255,'Project labour content'!$D$1,FALSE))*LabEsc27*1</f>
        <v>1.0037461105931338</v>
      </c>
      <c r="BZ325" s="249">
        <f>1+IF(ISNA(VLOOKUP($A325,'Project labour content'!$A$7:$D$255,'Project labour content'!$D$1,FALSE)),VLOOKUP($D325,'Project labour content'!$F$6:$G$15,'Project labour content'!$G$1,FALSE),VLOOKUP($A325,'Project labour content'!$A$7:$D$255,'Project labour content'!$D$1,FALSE))*LabEsc28*1</f>
        <v>1.0041199868013102</v>
      </c>
      <c r="CA325" s="249">
        <f>1+IF(ISNA(VLOOKUP($A325,'Project labour content'!$A$7:$D$255,'Project labour content'!$D$1,FALSE)),VLOOKUP($D325,'Project labour content'!$F$6:$G$15,'Project labour content'!$G$1,FALSE),VLOOKUP($A325,'Project labour content'!$A$7:$D$255,'Project labour content'!$D$1,FALSE))*LabEsc29*1</f>
        <v>1.0047199833401916</v>
      </c>
      <c r="CB325" s="250" t="str">
        <f>IF(ISNA(VLOOKUP($A325,'Project labour content'!$A$7:$D$255,'Project labour content'!$D$1,FALSE)),"Category","Project")</f>
        <v>Project</v>
      </c>
      <c r="CD325" s="247" t="str">
        <f t="shared" si="82"/>
        <v>15239</v>
      </c>
      <c r="CE325" s="3"/>
    </row>
    <row r="326" spans="1:83" x14ac:dyDescent="0.15">
      <c r="A326" s="11" t="s">
        <v>960</v>
      </c>
      <c r="B326" s="11" t="str">
        <f>VLOOKUP($A326,'Incurred Real 2022$'!$A$25:$AC$426,'Incurred Real 2022$'!B$1,FALSE)</f>
        <v>Transformer Bushing Unit Asset Replacement 2024-2028</v>
      </c>
      <c r="C326" s="11" t="str">
        <f>VLOOKUP($A326,'Incurred Real 2022$'!$A$25:$AC$426,'Incurred Real 2022$'!C$1,FALSE)</f>
        <v>ExAnte</v>
      </c>
      <c r="D326" s="11" t="str">
        <f>VLOOKUP($A326,'Incurred Real 2022$'!$A$25:$AC$426,'Incurred Real 2022$'!D$1,FALSE)</f>
        <v>Replacement</v>
      </c>
      <c r="E326" s="11" t="str">
        <f>VLOOKUP($A326,'Incurred Real 2022$'!$A$25:$AC$426,'Incurred Real 2022$'!E$1,FALSE)</f>
        <v>Potential</v>
      </c>
      <c r="F326" s="105" t="str">
        <f>IF(VLOOKUP($A326,'Incurred Real 2022$'!$A$25:$AC$426,'Incurred Real 2022$'!F$1,FALSE)=0,"",VLOOKUP($A326,'Incurred Real 2022$'!$A$25:$AC$426,'Incurred Real 2022$'!F$1,FALSE))</f>
        <v/>
      </c>
      <c r="G326" s="105" t="str">
        <f>IF(VLOOKUP($A326,'Incurred Real 2022$'!$A$25:$AC$426,'Incurred Real 2022$'!G$1,FALSE)=0,"",VLOOKUP($A326,'Incurred Real 2022$'!$A$25:$AC$426,'Incurred Real 2022$'!G$1,FALSE))</f>
        <v/>
      </c>
      <c r="H326" s="105" t="str">
        <f>IF(VLOOKUP($A326,'Incurred Real 2022$'!$A$25:$AC$426,'Incurred Real 2022$'!H$1,FALSE)=0,"",VLOOKUP($A326,'Incurred Real 2022$'!$A$25:$AC$426,'Incurred Real 2022$'!H$1,FALSE))</f>
        <v/>
      </c>
      <c r="I326" s="105" t="str">
        <f>IF(VLOOKUP($A326,'Incurred Real 2022$'!$A$25:$AC$426,'Incurred Real 2022$'!I$1,FALSE)=0,"",VLOOKUP($A326,'Incurred Real 2022$'!$A$25:$AC$426,'Incurred Real 2022$'!I$1,FALSE))</f>
        <v/>
      </c>
      <c r="J326" s="105" t="str">
        <f>IF(VLOOKUP($A326,'Incurred Real 2022$'!$A$25:$AC$426,'Incurred Real 2022$'!J$1,FALSE)=0,"",VLOOKUP($A326,'Incurred Real 2022$'!$A$25:$AC$426,'Incurred Real 2022$'!J$1,FALSE))</f>
        <v/>
      </c>
      <c r="K326" s="105" t="str">
        <f>IF(VLOOKUP($A326,'Incurred Real 2022$'!$A$25:$AC$426,'Incurred Real 2022$'!K$1,FALSE)=0,"",VLOOKUP($A326,'Incurred Real 2022$'!$A$25:$AC$426,'Incurred Real 2022$'!K$1,FALSE))</f>
        <v/>
      </c>
      <c r="L326" s="105" t="str">
        <f>IF(VLOOKUP($A326,'Incurred Real 2022$'!$A$25:$AC$426,'Incurred Real 2022$'!L$1,FALSE)=0,"",VLOOKUP($A326,'Incurred Real 2022$'!$A$25:$AC$426,'Incurred Real 2022$'!L$1,FALSE))</f>
        <v/>
      </c>
      <c r="M326" s="105" t="str">
        <f>IF(VLOOKUP($A326,'Incurred Real 2022$'!$A$25:$AC$426,'Incurred Real 2022$'!M$1,FALSE)=0,"",VLOOKUP($A326,'Incurred Real 2022$'!$A$25:$AC$426,'Incurred Real 2022$'!M$1,FALSE))</f>
        <v/>
      </c>
      <c r="N326" s="105" t="str">
        <f>IF(VLOOKUP($A326,'Incurred Real 2022$'!$A$25:$AC$426,'Incurred Real 2022$'!N$1,FALSE)=0,"",VLOOKUP($A326,'Incurred Real 2022$'!$A$25:$AC$426,'Incurred Real 2022$'!N$1,FALSE))</f>
        <v/>
      </c>
      <c r="O326" s="105" t="str">
        <f>IF(VLOOKUP($A326,'Incurred Real 2022$'!$A$25:$AC$426,'Incurred Real 2022$'!O$1,FALSE)=0,"",VLOOKUP($A326,'Incurred Real 2022$'!$A$25:$AC$426,'Incurred Real 2022$'!O$1,FALSE))</f>
        <v/>
      </c>
      <c r="P326" s="105" t="str">
        <f>IF(VLOOKUP($A326,'Incurred Real 2022$'!$A$25:$AC$426,'Incurred Real 2022$'!P$1,FALSE)=0,"",VLOOKUP($A326,'Incurred Real 2022$'!$A$25:$AC$426,'Incurred Real 2022$'!P$1,FALSE))</f>
        <v/>
      </c>
      <c r="Q326" s="105" t="str">
        <f>IF(VLOOKUP($A326,'Incurred Real 2022$'!$A$25:$AC$426,'Incurred Real 2022$'!Q$1,FALSE)=0,"",VLOOKUP($A326,'Incurred Real 2022$'!$A$25:$AC$426,'Incurred Real 2022$'!Q$1,FALSE))</f>
        <v/>
      </c>
      <c r="R326" s="105" t="str">
        <f>IF(VLOOKUP($A326,'Incurred Real 2022$'!$A$25:$AC$426,'Incurred Real 2022$'!R$1,FALSE)=0,"",VLOOKUP($A326,'Incurred Real 2022$'!$A$25:$AC$426,'Incurred Real 2022$'!R$1,FALSE))</f>
        <v/>
      </c>
      <c r="S326" s="105" t="str">
        <f>IF(VLOOKUP($A326,'Incurred Real 2022$'!$A$25:$AC$426,'Incurred Real 2022$'!S$1,FALSE)=0,"",VLOOKUP($A326,'Incurred Real 2022$'!$A$25:$AC$426,'Incurred Real 2022$'!S$1,FALSE))</f>
        <v/>
      </c>
      <c r="T326" s="105" t="str">
        <f>IF(VLOOKUP($A326,'Incurred Real 2022$'!$A$25:$AC$426,'Incurred Real 2022$'!T$1,FALSE)=0,"",VLOOKUP($A326,'Incurred Real 2022$'!$A$25:$AC$426,'Incurred Real 2022$'!T$1,FALSE))</f>
        <v/>
      </c>
      <c r="U326" s="105" t="str">
        <f>IF(VLOOKUP($A326,'Incurred Real 2022$'!$A$25:$AC$426,'Incurred Real 2022$'!U$1,FALSE)=0,"",VLOOKUP($A326,'Incurred Real 2022$'!$A$25:$AC$426,'Incurred Real 2022$'!U$1,FALSE))</f>
        <v/>
      </c>
      <c r="V326" s="13" t="str">
        <f>IF(ISTEXT(VLOOKUP($A326,'Incurred Real 2022$'!$A$25:$AC$426,'Incurred Real 2022$'!V$1,FALSE)),"",(VLOOKUP($A326,'Incurred Real 2022$'!$A$25:$AC$426,'Incurred Real 2022$'!V$1,FALSE))*BT326*Incurred_Real!V$15)</f>
        <v/>
      </c>
      <c r="W326" s="13" t="str">
        <f>IF(ISTEXT(VLOOKUP($A326,'Incurred Real 2022$'!$A$25:$AC$426,'Incurred Real 2022$'!W$1,FALSE)),"",(VLOOKUP($A326,'Incurred Real 2022$'!$A$25:$AC$426,'Incurred Real 2022$'!W$1,FALSE))*BU326*Incurred_Real!W$15)</f>
        <v/>
      </c>
      <c r="X326" s="220">
        <f>IF(ISTEXT(VLOOKUP($A326,'Incurred Real 2022$'!$A$25:$AC$426,'Incurred Real 2022$'!X$1,FALSE)),"",(VLOOKUP($A326,'Incurred Real 2022$'!$A$25:$AC$426,'Incurred Real 2022$'!X$1,FALSE))*BV326*Incurred_Real!X$15)</f>
        <v>917403.05208381219</v>
      </c>
      <c r="Y326" s="217">
        <f>IF(ISTEXT(VLOOKUP($A326,'Incurred Real 2022$'!$A$25:$AC$426,'Incurred Real 2022$'!Y$1,FALSE)),"",(VLOOKUP($A326,'Incurred Real 2022$'!$A$25:$AC$426,'Incurred Real 2022$'!Y$1,FALSE))*BW326*Incurred_Real!Y$15)</f>
        <v>918717.24653054262</v>
      </c>
      <c r="Z326" s="13">
        <f>IF(ISTEXT(VLOOKUP($A326,'Incurred Real 2022$'!$A$25:$AC$426,'Incurred Real 2022$'!Z$1,FALSE)),"",(VLOOKUP($A326,'Incurred Real 2022$'!$A$25:$AC$426,'Incurred Real 2022$'!Z$1,FALSE))*BX326*Incurred_Real!Z$15)</f>
        <v>2760448.4983352125</v>
      </c>
      <c r="AA326" s="13">
        <f>IF(ISTEXT(VLOOKUP($A326,'Incurred Real 2022$'!$A$25:$AC$426,'Incurred Real 2022$'!AA$1,FALSE)),"",(VLOOKUP($A326,'Incurred Real 2022$'!$A$25:$AC$426,'Incurred Real 2022$'!AA$1,FALSE))*BY326*Incurred_Real!AA$15)</f>
        <v>4605183.0743283471</v>
      </c>
      <c r="AB326" s="13" t="str">
        <f>IF(ISTEXT(VLOOKUP($A326,'Incurred Real 2022$'!$A$25:$AC$426,'Incurred Real 2022$'!AB$1,FALSE)),"",(VLOOKUP($A326,'Incurred Real 2022$'!$A$25:$AC$426,'Incurred Real 2022$'!AB$1,FALSE))*BZ326*Incurred_Real!AB$15)</f>
        <v/>
      </c>
      <c r="AC326" s="13" t="str">
        <f>IF(ISTEXT(VLOOKUP($A326,'Incurred Real 2022$'!$A$25:$AC$426,'Incurred Real 2022$'!AC$1,FALSE)),"",(VLOOKUP($A326,'Incurred Real 2022$'!$A$25:$AC$426,'Incurred Real 2022$'!AC$1,FALSE))*CA326*Incurred_Real!AC$15)</f>
        <v/>
      </c>
      <c r="AD326" s="221">
        <f t="shared" si="77"/>
        <v>9201751.8712779135</v>
      </c>
      <c r="AE326" s="221">
        <f t="shared" si="78"/>
        <v>9201751.8712779135</v>
      </c>
      <c r="AF326" s="239">
        <f t="shared" si="83"/>
        <v>10360251.574660746</v>
      </c>
      <c r="AG326" s="222">
        <f t="shared" si="79"/>
        <v>10117433.178379634</v>
      </c>
      <c r="AH326" s="223">
        <f t="shared" si="86"/>
        <v>1.024</v>
      </c>
      <c r="AI326" s="224">
        <f t="shared" si="80"/>
        <v>2027</v>
      </c>
      <c r="AJ326" s="225" t="str">
        <f>VLOOKUP($A326,Project_Commissioning!$C$4:$H$355,Project_Commissioning!F$1,FALSE)</f>
        <v/>
      </c>
      <c r="AK326" s="226">
        <f>VLOOKUP($A326,Project_Commissioning!$C$4:$H$355,Project_Commissioning!G$1,FALSE)</f>
        <v>2027</v>
      </c>
      <c r="AL326" s="225" t="str">
        <f>IF(VLOOKUP($A326,Project_Commissioning!$C$4:$H$355,Project_Commissioning!H$1,FALSE)=0,"",VLOOKUP($A326,Project_Commissioning!$C$4:$H$355,Project_Commissioning!H$1,FALSE))</f>
        <v/>
      </c>
      <c r="AM326" s="237">
        <f t="shared" si="84"/>
        <v>9201751.8712779135</v>
      </c>
      <c r="AN326" s="221" cm="1">
        <f t="array" ref="AN326">IF(ROUND(AE326,0)=0,0,LOOKUP(2,1/(F326:AC326&lt;&gt;""),F326:AC326))</f>
        <v>4605183.0743283471</v>
      </c>
      <c r="AO326" s="221">
        <f t="shared" si="85"/>
        <v>9201751.8712779135</v>
      </c>
      <c r="AP326" s="79"/>
      <c r="AQ326" s="20"/>
      <c r="AR326" s="245">
        <f>IF(ISNA(VLOOKUP($A326,'Success Asset Classes'!$B$15:$AA$114,'Success Asset Classes'!$AA$1,FALSE)),0,VLOOKUP($A326,'Success Asset Classes'!$B$15:$AA$114,'Success Asset Classes'!$AA$1,FALSE))</f>
        <v>1</v>
      </c>
      <c r="AS326" s="230">
        <f>IF($AR326=0,VLOOKUP(MID($A326,4,5),'Project splits'!$C$5:$AM$346,AS$22,FALSE),IF(ISNA(VLOOKUP($A326,'Success Asset Classes'!$B$15:$BD$377,AS$21,FALSE)),VLOOKUP(MID($A326,4,5),'Project splits'!$C$5:$AM$346,AS$22,FALSE),VLOOKUP($A326,'Success Asset Classes'!$B$15:$BD$377,AS$21,FALSE)))</f>
        <v>0</v>
      </c>
      <c r="AT326" s="230">
        <f>IF($AR326=0,VLOOKUP(MID($A326,4,5),'Project splits'!$C$5:$AM$346,AT$22,FALSE),IF(ISNA(VLOOKUP($A326,'Success Asset Classes'!$B$15:$BD$377,AT$21,FALSE)),VLOOKUP(MID($A326,4,5),'Project splits'!$C$5:$AM$346,AT$22,FALSE),VLOOKUP($A326,'Success Asset Classes'!$B$15:$BD$377,AT$21,FALSE)))</f>
        <v>0</v>
      </c>
      <c r="AU326" s="230">
        <f>IF($AR326=0,VLOOKUP(MID($A326,4,5),'Project splits'!$C$5:$AM$346,AU$22,FALSE),IF(ISNA(VLOOKUP($A326,'Success Asset Classes'!$B$15:$BD$377,AU$21,FALSE)),VLOOKUP(MID($A326,4,5),'Project splits'!$C$5:$AM$346,AU$22,FALSE),VLOOKUP($A326,'Success Asset Classes'!$B$15:$BD$377,AU$21,FALSE)))</f>
        <v>0</v>
      </c>
      <c r="AV326" s="230">
        <f>IF($AR326=0,VLOOKUP(MID($A326,4,5),'Project splits'!$C$5:$AM$346,AV$22,FALSE),IF(ISNA(VLOOKUP($A326,'Success Asset Classes'!$B$15:$BD$377,AV$21,FALSE)),VLOOKUP(MID($A326,4,5),'Project splits'!$C$5:$AM$346,AV$22,FALSE),VLOOKUP($A326,'Success Asset Classes'!$B$15:$BD$377,AV$21,FALSE)))</f>
        <v>0</v>
      </c>
      <c r="AW326" s="230">
        <f>IF($AR326=0,VLOOKUP(MID($A326,4,5),'Project splits'!$C$5:$AM$346,AW$22,FALSE),IF(ISNA(VLOOKUP($A326,'Success Asset Classes'!$B$15:$BD$377,AW$21,FALSE)),VLOOKUP(MID($A326,4,5),'Project splits'!$C$5:$AM$346,AW$22,FALSE),VLOOKUP($A326,'Success Asset Classes'!$B$15:$BD$377,AW$21,FALSE)))</f>
        <v>0</v>
      </c>
      <c r="AX326" s="230">
        <f>IF($AR326=0,VLOOKUP(MID($A326,4,5),'Project splits'!$C$5:$AM$346,AX$22,FALSE),IF(ISNA(VLOOKUP($A326,'Success Asset Classes'!$B$15:$BD$377,AX$21,FALSE)),VLOOKUP(MID($A326,4,5),'Project splits'!$C$5:$AM$346,AX$22,FALSE),VLOOKUP($A326,'Success Asset Classes'!$B$15:$BD$377,AX$21,FALSE)))</f>
        <v>0</v>
      </c>
      <c r="AY326" s="230">
        <f>IF($AR326=0,VLOOKUP(MID($A326,4,5),'Project splits'!$C$5:$AM$346,AY$22,FALSE),IF(ISNA(VLOOKUP($A326,'Success Asset Classes'!$B$15:$BD$377,AY$21,FALSE)),VLOOKUP(MID($A326,4,5),'Project splits'!$C$5:$AM$346,AY$22,FALSE),VLOOKUP($A326,'Success Asset Classes'!$B$15:$BD$377,AY$21,FALSE)))</f>
        <v>0</v>
      </c>
      <c r="AZ326" s="230">
        <f>IF($AR326=0,VLOOKUP(MID($A326,4,5),'Project splits'!$C$5:$AM$346,AZ$22,FALSE),IF(ISNA(VLOOKUP($A326,'Success Asset Classes'!$B$15:$BD$377,AZ$21,FALSE)),VLOOKUP(MID($A326,4,5),'Project splits'!$C$5:$AM$346,AZ$22,FALSE),VLOOKUP($A326,'Success Asset Classes'!$B$15:$BD$377,AZ$21,FALSE)))</f>
        <v>0</v>
      </c>
      <c r="BA326" s="230">
        <f>IF($AR326=0,VLOOKUP(MID($A326,4,5),'Project splits'!$C$5:$AM$346,BA$22,FALSE),IF(ISNA(VLOOKUP($A326,'Success Asset Classes'!$B$15:$BD$377,BA$21,FALSE)),VLOOKUP(MID($A326,4,5),'Project splits'!$C$5:$AM$346,BA$22,FALSE),VLOOKUP($A326,'Success Asset Classes'!$B$15:$BD$377,BA$21,FALSE)))</f>
        <v>0</v>
      </c>
      <c r="BB326" s="230">
        <f>IF($AR326=0,VLOOKUP(MID($A326,4,5),'Project splits'!$C$5:$AM$346,BB$22,FALSE),IF(ISNA(VLOOKUP($A326,'Success Asset Classes'!$B$15:$BD$377,BB$21,FALSE)),VLOOKUP(MID($A326,4,5),'Project splits'!$C$5:$AM$346,BB$22,FALSE),VLOOKUP($A326,'Success Asset Classes'!$B$15:$BD$377,BB$21,FALSE)))</f>
        <v>0.98189632278062622</v>
      </c>
      <c r="BC326" s="230">
        <f>IF($AR326=0,VLOOKUP(MID($A326,4,5),'Project splits'!$C$5:$AM$346,BC$22,FALSE),IF(ISNA(VLOOKUP($A326,'Success Asset Classes'!$B$15:$BD$377,BC$21,FALSE)),VLOOKUP(MID($A326,4,5),'Project splits'!$C$5:$AM$346,BC$22,FALSE),VLOOKUP($A326,'Success Asset Classes'!$B$15:$BD$377,BC$21,FALSE)))</f>
        <v>0</v>
      </c>
      <c r="BD326" s="230">
        <f>IF($AR326=0,VLOOKUP(MID($A326,4,5),'Project splits'!$C$5:$AM$346,BD$22,FALSE),IF(ISNA(VLOOKUP($A326,'Success Asset Classes'!$B$15:$BD$377,BD$21,FALSE)),VLOOKUP(MID($A326,4,5),'Project splits'!$C$5:$AM$346,BD$22,FALSE),VLOOKUP($A326,'Success Asset Classes'!$B$15:$BD$377,BD$21,FALSE)))</f>
        <v>1.8103677219373886E-2</v>
      </c>
      <c r="BE326" s="230">
        <f>IF($AR326=0,VLOOKUP(MID($A326,4,5),'Project splits'!$C$5:$AM$346,BE$22,FALSE),IF(ISNA(VLOOKUP($A326,'Success Asset Classes'!$B$15:$BD$377,BE$21,FALSE)),VLOOKUP(MID($A326,4,5),'Project splits'!$C$5:$AM$346,BE$22,FALSE),VLOOKUP($A326,'Success Asset Classes'!$B$15:$BD$377,BE$21,FALSE)))</f>
        <v>0</v>
      </c>
      <c r="BF326" s="230">
        <f>IF($AR326=0,VLOOKUP(MID($A326,4,5),'Project splits'!$C$5:$AM$346,BF$22,FALSE),IF(ISNA(VLOOKUP($A326,'Success Asset Classes'!$B$15:$BD$377,BF$21,FALSE)),VLOOKUP(MID($A326,4,5),'Project splits'!$C$5:$AM$346,BF$22,FALSE),VLOOKUP($A326,'Success Asset Classes'!$B$15:$BD$377,BF$21,FALSE)))</f>
        <v>0</v>
      </c>
      <c r="BG326" s="230">
        <f>IF($AR326=0,VLOOKUP(MID($A326,4,5),'Project splits'!$C$5:$AM$346,BG$22,FALSE),IF(ISNA(VLOOKUP($A326,'Success Asset Classes'!$B$15:$BD$377,BG$21,FALSE)),VLOOKUP(MID($A326,4,5),'Project splits'!$C$5:$AM$346,BG$22,FALSE),VLOOKUP($A326,'Success Asset Classes'!$B$15:$BD$377,BG$21,FALSE)))</f>
        <v>0</v>
      </c>
      <c r="BH326" s="230">
        <f>IF($AR326=0,VLOOKUP(MID($A326,4,5),'Project splits'!$C$5:$AM$346,BH$22,FALSE),IF(ISNA(VLOOKUP($A326,'Success Asset Classes'!$B$15:$BD$377,BH$21,FALSE)),VLOOKUP(MID($A326,4,5),'Project splits'!$C$5:$AM$346,BH$22,FALSE),VLOOKUP($A326,'Success Asset Classes'!$B$15:$BD$377,BH$21,FALSE)))</f>
        <v>0</v>
      </c>
      <c r="BI326" s="230">
        <f>IF($AR326=0,VLOOKUP(MID($A326,4,5),'Project splits'!$C$5:$AM$346,BI$22,FALSE),IF(ISNA(VLOOKUP($A326,'Success Asset Classes'!$B$15:$BD$377,BI$21,FALSE)),VLOOKUP(MID($A326,4,5),'Project splits'!$C$5:$AM$346,BI$22,FALSE),VLOOKUP($A326,'Success Asset Classes'!$B$15:$BD$377,BI$21,FALSE)))</f>
        <v>0</v>
      </c>
      <c r="BJ326" s="230">
        <f>IF($AR326=0,VLOOKUP(MID($A326,4,5),'Project splits'!$C$5:$AM$346,BJ$22,FALSE),IF(ISNA(VLOOKUP($A326,'Success Asset Classes'!$B$15:$BD$377,BJ$21,FALSE)),VLOOKUP(MID($A326,4,5),'Project splits'!$C$5:$AM$346,BJ$22,FALSE),VLOOKUP($A326,'Success Asset Classes'!$B$15:$BD$377,BJ$21,FALSE)))</f>
        <v>0</v>
      </c>
      <c r="BK326" s="230">
        <f>IF($AR326=0,VLOOKUP(MID($A326,4,5),'Project splits'!$C$5:$AM$346,BK$22,FALSE),IF(ISNA(VLOOKUP($A326,'Success Asset Classes'!$B$15:$BD$377,BK$21,FALSE)),VLOOKUP(MID($A326,4,5),'Project splits'!$C$5:$AM$346,BK$22,FALSE),VLOOKUP($A326,'Success Asset Classes'!$B$15:$BD$377,BK$21,FALSE)))</f>
        <v>0</v>
      </c>
      <c r="BL326" s="230">
        <f>IF($AR326=0,VLOOKUP(MID($A326,4,5),'Project splits'!$C$5:$AM$346,BL$22,FALSE),IF(ISNA(VLOOKUP($A326,'Success Asset Classes'!$B$15:$BD$377,BL$21,FALSE)),VLOOKUP(MID($A326,4,5),'Project splits'!$C$5:$AM$346,BL$22,FALSE),VLOOKUP($A326,'Success Asset Classes'!$B$15:$BD$377,BL$21,FALSE)))</f>
        <v>0</v>
      </c>
      <c r="BM326" s="230">
        <f>IF($AR326=0,VLOOKUP(MID($A326,4,5),'Project splits'!$C$5:$AM$346,BM$22,FALSE),IF(ISNA(VLOOKUP($A326,'Success Asset Classes'!$B$15:$BD$377,BM$21,FALSE)),VLOOKUP(MID($A326,4,5),'Project splits'!$C$5:$AM$346,BM$22,FALSE),VLOOKUP($A326,'Success Asset Classes'!$B$15:$BD$377,BM$21,FALSE)))</f>
        <v>0</v>
      </c>
      <c r="BN326" s="230">
        <f>IF($AR326=0,VLOOKUP(MID($A326,4,5),'Project splits'!$C$5:$AM$346,BN$22,FALSE),IF(ISNA(VLOOKUP($A326,'Success Asset Classes'!$B$15:$BD$377,BN$21,FALSE)),VLOOKUP(MID($A326,4,5),'Project splits'!$C$5:$AM$346,BN$22,FALSE),VLOOKUP($A326,'Success Asset Classes'!$B$15:$BD$377,BN$21,FALSE)))</f>
        <v>0</v>
      </c>
      <c r="BO326" s="230">
        <f>IF($AR326=0,VLOOKUP(MID($A326,4,5),'Project splits'!$C$5:$AM$346,BO$22,FALSE),IF(ISNA(VLOOKUP($A326,'Success Asset Classes'!$B$15:$BD$377,BO$21,FALSE)),VLOOKUP(MID($A326,4,5),'Project splits'!$C$5:$AM$346,BO$22,FALSE),VLOOKUP($A326,'Success Asset Classes'!$B$15:$BD$377,BO$21,FALSE)))</f>
        <v>0</v>
      </c>
      <c r="BP326" s="230">
        <f>IF($AR326=0,VLOOKUP(MID($A326,4,5),'Project splits'!$C$5:$AM$346,BP$22,FALSE),IF(ISNA(VLOOKUP($A326,'Success Asset Classes'!$B$15:$BD$377,BP$21,FALSE)),VLOOKUP(MID($A326,4,5),'Project splits'!$C$5:$AM$346,BP$22,FALSE),VLOOKUP($A326,'Success Asset Classes'!$B$15:$BD$377,BP$21,FALSE)))</f>
        <v>0</v>
      </c>
      <c r="BQ326" s="230">
        <f>IF($AR326=0,VLOOKUP(MID($A326,4,5),'Project splits'!$C$5:$AM$346,BQ$22,FALSE),IF(ISNA(VLOOKUP($A326,'Success Asset Classes'!$B$15:$BD$377,BQ$21,FALSE)),VLOOKUP(MID($A326,4,5),'Project splits'!$C$5:$AM$346,BQ$22,FALSE),VLOOKUP($A326,'Success Asset Classes'!$B$15:$BD$377,BQ$21,FALSE)))</f>
        <v>0</v>
      </c>
      <c r="BR326" s="230">
        <f>IF($AR326=0,VLOOKUP(MID($A326,4,5),'Project splits'!$C$5:$AM$346,BR$22,FALSE),IF(ISNA(VLOOKUP($A326,'Success Asset Classes'!$B$15:$BD$377,BR$21,FALSE)),VLOOKUP(MID($A326,4,5),'Project splits'!$C$5:$AM$346,BR$22,FALSE),VLOOKUP($A326,'Success Asset Classes'!$B$15:$BD$377,BR$21,FALSE)))</f>
        <v>0</v>
      </c>
      <c r="BS326" s="247">
        <f t="shared" si="81"/>
        <v>1</v>
      </c>
      <c r="BT326" s="249">
        <f>1+IF(ISNA(VLOOKUP($A326,'Project labour content'!$A$7:$D$255,'Project labour content'!$D$1,FALSE)),VLOOKUP($D326,'Project labour content'!$F$6:$G$15,'Project labour content'!$G$1,FALSE),VLOOKUP($A326,'Project labour content'!$A$7:$D$255,'Project labour content'!$D$1,FALSE))*LabEsc22*1</f>
        <v>1.0011337858588829</v>
      </c>
      <c r="BU326" s="249">
        <f>1+IF(ISNA(VLOOKUP($A326,'Project labour content'!$A$7:$D$255,'Project labour content'!$D$1,FALSE)),VLOOKUP($D326,'Project labour content'!$F$6:$G$15,'Project labour content'!$G$1,FALSE),VLOOKUP($A326,'Project labour content'!$A$7:$D$255,'Project labour content'!$D$1,FALSE))*LabEsc23*1</f>
        <v>1.0022730138898883</v>
      </c>
      <c r="BV326" s="249">
        <f>1+IF(ISNA(VLOOKUP($A326,'Project labour content'!$A$7:$D$255,'Project labour content'!$D$1,FALSE)),VLOOKUP($D326,'Project labour content'!$F$6:$G$15,'Project labour content'!$G$1,FALSE),VLOOKUP($A326,'Project labour content'!$A$7:$D$255,'Project labour content'!$D$1,FALSE))*LabEsc24*1</f>
        <v>1.0033461666950956</v>
      </c>
      <c r="BW326" s="249">
        <f>1+IF(ISNA(VLOOKUP($A326,'Project labour content'!$A$7:$D$255,'Project labour content'!$D$1,FALSE)),VLOOKUP($D326,'Project labour content'!$F$6:$G$15,'Project labour content'!$G$1,FALSE),VLOOKUP($A326,'Project labour content'!$A$7:$D$255,'Project labour content'!$D$1,FALSE))*LabEsc25*1</f>
        <v>1.0047834760188696</v>
      </c>
      <c r="BX326" s="249">
        <f>1+IF(ISNA(VLOOKUP($A326,'Project labour content'!$A$7:$D$255,'Project labour content'!$D$1,FALSE)),VLOOKUP($D326,'Project labour content'!$F$6:$G$15,'Project labour content'!$G$1,FALSE),VLOOKUP($A326,'Project labour content'!$A$7:$D$255,'Project labour content'!$D$1,FALSE))*LabEsc26*1</f>
        <v>1.0063499036302295</v>
      </c>
      <c r="BY326" s="249">
        <f>1+IF(ISNA(VLOOKUP($A326,'Project labour content'!$A$7:$D$255,'Project labour content'!$D$1,FALSE)),VLOOKUP($D326,'Project labour content'!$F$6:$G$15,'Project labour content'!$G$1,FALSE),VLOOKUP($A326,'Project labour content'!$A$7:$D$255,'Project labour content'!$D$1,FALSE))*LabEsc27*1</f>
        <v>1.0073201247938195</v>
      </c>
      <c r="BZ326" s="249">
        <f>1+IF(ISNA(VLOOKUP($A326,'Project labour content'!$A$7:$D$255,'Project labour content'!$D$1,FALSE)),VLOOKUP($D326,'Project labour content'!$F$6:$G$15,'Project labour content'!$G$1,FALSE),VLOOKUP($A326,'Project labour content'!$A$7:$D$255,'Project labour content'!$D$1,FALSE))*LabEsc28*1</f>
        <v>1.0080507013300026</v>
      </c>
      <c r="CA326" s="249">
        <f>1+IF(ISNA(VLOOKUP($A326,'Project labour content'!$A$7:$D$255,'Project labour content'!$D$1,FALSE)),VLOOKUP($D326,'Project labour content'!$F$6:$G$15,'Project labour content'!$G$1,FALSE),VLOOKUP($A326,'Project labour content'!$A$7:$D$255,'Project labour content'!$D$1,FALSE))*LabEsc29*1</f>
        <v>1.0092231305552695</v>
      </c>
      <c r="CB326" s="250" t="str">
        <f>IF(ISNA(VLOOKUP($A326,'Project labour content'!$A$7:$D$255,'Project labour content'!$D$1,FALSE)),"Category","Project")</f>
        <v>Project</v>
      </c>
      <c r="CD326" s="247" t="str">
        <f t="shared" si="82"/>
        <v>15242</v>
      </c>
      <c r="CE326" s="3"/>
    </row>
    <row r="327" spans="1:83" x14ac:dyDescent="0.15">
      <c r="A327" s="11" t="s">
        <v>933</v>
      </c>
      <c r="B327" s="11" t="str">
        <f>VLOOKUP($A327,'Incurred Real 2022$'!$A$25:$AC$426,'Incurred Real 2022$'!B$1,FALSE)</f>
        <v>Virtual Application Capability Refresh</v>
      </c>
      <c r="C327" s="11" t="str">
        <f>VLOOKUP($A327,'Incurred Real 2022$'!$A$25:$AC$426,'Incurred Real 2022$'!C$1,FALSE)</f>
        <v>ExAnte</v>
      </c>
      <c r="D327" s="11" t="str">
        <f>VLOOKUP($A327,'Incurred Real 2022$'!$A$25:$AC$426,'Incurred Real 2022$'!D$1,FALSE)</f>
        <v>Information Technology</v>
      </c>
      <c r="E327" s="11" t="str">
        <f>VLOOKUP($A327,'Incurred Real 2022$'!$A$25:$AC$426,'Incurred Real 2022$'!E$1,FALSE)</f>
        <v>Potential</v>
      </c>
      <c r="F327" s="105" t="str">
        <f>IF(VLOOKUP($A327,'Incurred Real 2022$'!$A$25:$AC$426,'Incurred Real 2022$'!F$1,FALSE)=0,"",VLOOKUP($A327,'Incurred Real 2022$'!$A$25:$AC$426,'Incurred Real 2022$'!F$1,FALSE))</f>
        <v/>
      </c>
      <c r="G327" s="105" t="str">
        <f>IF(VLOOKUP($A327,'Incurred Real 2022$'!$A$25:$AC$426,'Incurred Real 2022$'!G$1,FALSE)=0,"",VLOOKUP($A327,'Incurred Real 2022$'!$A$25:$AC$426,'Incurred Real 2022$'!G$1,FALSE))</f>
        <v/>
      </c>
      <c r="H327" s="105" t="str">
        <f>IF(VLOOKUP($A327,'Incurred Real 2022$'!$A$25:$AC$426,'Incurred Real 2022$'!H$1,FALSE)=0,"",VLOOKUP($A327,'Incurred Real 2022$'!$A$25:$AC$426,'Incurred Real 2022$'!H$1,FALSE))</f>
        <v/>
      </c>
      <c r="I327" s="105" t="str">
        <f>IF(VLOOKUP($A327,'Incurred Real 2022$'!$A$25:$AC$426,'Incurred Real 2022$'!I$1,FALSE)=0,"",VLOOKUP($A327,'Incurred Real 2022$'!$A$25:$AC$426,'Incurred Real 2022$'!I$1,FALSE))</f>
        <v/>
      </c>
      <c r="J327" s="105" t="str">
        <f>IF(VLOOKUP($A327,'Incurred Real 2022$'!$A$25:$AC$426,'Incurred Real 2022$'!J$1,FALSE)=0,"",VLOOKUP($A327,'Incurred Real 2022$'!$A$25:$AC$426,'Incurred Real 2022$'!J$1,FALSE))</f>
        <v/>
      </c>
      <c r="K327" s="105" t="str">
        <f>IF(VLOOKUP($A327,'Incurred Real 2022$'!$A$25:$AC$426,'Incurred Real 2022$'!K$1,FALSE)=0,"",VLOOKUP($A327,'Incurred Real 2022$'!$A$25:$AC$426,'Incurred Real 2022$'!K$1,FALSE))</f>
        <v/>
      </c>
      <c r="L327" s="105" t="str">
        <f>IF(VLOOKUP($A327,'Incurred Real 2022$'!$A$25:$AC$426,'Incurred Real 2022$'!L$1,FALSE)=0,"",VLOOKUP($A327,'Incurred Real 2022$'!$A$25:$AC$426,'Incurred Real 2022$'!L$1,FALSE))</f>
        <v/>
      </c>
      <c r="M327" s="105" t="str">
        <f>IF(VLOOKUP($A327,'Incurred Real 2022$'!$A$25:$AC$426,'Incurred Real 2022$'!M$1,FALSE)=0,"",VLOOKUP($A327,'Incurred Real 2022$'!$A$25:$AC$426,'Incurred Real 2022$'!M$1,FALSE))</f>
        <v/>
      </c>
      <c r="N327" s="105" t="str">
        <f>IF(VLOOKUP($A327,'Incurred Real 2022$'!$A$25:$AC$426,'Incurred Real 2022$'!N$1,FALSE)=0,"",VLOOKUP($A327,'Incurred Real 2022$'!$A$25:$AC$426,'Incurred Real 2022$'!N$1,FALSE))</f>
        <v/>
      </c>
      <c r="O327" s="105" t="str">
        <f>IF(VLOOKUP($A327,'Incurred Real 2022$'!$A$25:$AC$426,'Incurred Real 2022$'!O$1,FALSE)=0,"",VLOOKUP($A327,'Incurred Real 2022$'!$A$25:$AC$426,'Incurred Real 2022$'!O$1,FALSE))</f>
        <v/>
      </c>
      <c r="P327" s="105" t="str">
        <f>IF(VLOOKUP($A327,'Incurred Real 2022$'!$A$25:$AC$426,'Incurred Real 2022$'!P$1,FALSE)=0,"",VLOOKUP($A327,'Incurred Real 2022$'!$A$25:$AC$426,'Incurred Real 2022$'!P$1,FALSE))</f>
        <v/>
      </c>
      <c r="Q327" s="105" t="str">
        <f>IF(VLOOKUP($A327,'Incurred Real 2022$'!$A$25:$AC$426,'Incurred Real 2022$'!Q$1,FALSE)=0,"",VLOOKUP($A327,'Incurred Real 2022$'!$A$25:$AC$426,'Incurred Real 2022$'!Q$1,FALSE))</f>
        <v/>
      </c>
      <c r="R327" s="105" t="str">
        <f>IF(VLOOKUP($A327,'Incurred Real 2022$'!$A$25:$AC$426,'Incurred Real 2022$'!R$1,FALSE)=0,"",VLOOKUP($A327,'Incurred Real 2022$'!$A$25:$AC$426,'Incurred Real 2022$'!R$1,FALSE))</f>
        <v/>
      </c>
      <c r="S327" s="105" t="str">
        <f>IF(VLOOKUP($A327,'Incurred Real 2022$'!$A$25:$AC$426,'Incurred Real 2022$'!S$1,FALSE)=0,"",VLOOKUP($A327,'Incurred Real 2022$'!$A$25:$AC$426,'Incurred Real 2022$'!S$1,FALSE))</f>
        <v/>
      </c>
      <c r="T327" s="105" t="str">
        <f>IF(VLOOKUP($A327,'Incurred Real 2022$'!$A$25:$AC$426,'Incurred Real 2022$'!T$1,FALSE)=0,"",VLOOKUP($A327,'Incurred Real 2022$'!$A$25:$AC$426,'Incurred Real 2022$'!T$1,FALSE))</f>
        <v/>
      </c>
      <c r="U327" s="105" t="str">
        <f>IF(VLOOKUP($A327,'Incurred Real 2022$'!$A$25:$AC$426,'Incurred Real 2022$'!U$1,FALSE)=0,"",VLOOKUP($A327,'Incurred Real 2022$'!$A$25:$AC$426,'Incurred Real 2022$'!U$1,FALSE))</f>
        <v/>
      </c>
      <c r="V327" s="13" t="str">
        <f>IF(ISTEXT(VLOOKUP($A327,'Incurred Real 2022$'!$A$25:$AC$426,'Incurred Real 2022$'!V$1,FALSE)),"",(VLOOKUP($A327,'Incurred Real 2022$'!$A$25:$AC$426,'Incurred Real 2022$'!V$1,FALSE))*BT327*Incurred_Real!V$15)</f>
        <v/>
      </c>
      <c r="W327" s="13" t="str">
        <f>IF(ISTEXT(VLOOKUP($A327,'Incurred Real 2022$'!$A$25:$AC$426,'Incurred Real 2022$'!W$1,FALSE)),"",(VLOOKUP($A327,'Incurred Real 2022$'!$A$25:$AC$426,'Incurred Real 2022$'!W$1,FALSE))*BU327*Incurred_Real!W$15)</f>
        <v/>
      </c>
      <c r="X327" s="220" t="str">
        <f>IF(ISTEXT(VLOOKUP($A327,'Incurred Real 2022$'!$A$25:$AC$426,'Incurred Real 2022$'!X$1,FALSE)),"",(VLOOKUP($A327,'Incurred Real 2022$'!$A$25:$AC$426,'Incurred Real 2022$'!X$1,FALSE))*BV327*Incurred_Real!X$15)</f>
        <v/>
      </c>
      <c r="Y327" s="217">
        <f>IF(ISTEXT(VLOOKUP($A327,'Incurred Real 2022$'!$A$25:$AC$426,'Incurred Real 2022$'!Y$1,FALSE)),"",(VLOOKUP($A327,'Incurred Real 2022$'!$A$25:$AC$426,'Incurred Real 2022$'!Y$1,FALSE))*BW327*Incurred_Real!Y$15)</f>
        <v>861732.95979107486</v>
      </c>
      <c r="Z327" s="13" t="str">
        <f>IF(ISTEXT(VLOOKUP($A327,'Incurred Real 2022$'!$A$25:$AC$426,'Incurred Real 2022$'!Z$1,FALSE)),"",(VLOOKUP($A327,'Incurred Real 2022$'!$A$25:$AC$426,'Incurred Real 2022$'!Z$1,FALSE))*BX327*Incurred_Real!Z$15)</f>
        <v/>
      </c>
      <c r="AA327" s="13" t="str">
        <f>IF(ISTEXT(VLOOKUP($A327,'Incurred Real 2022$'!$A$25:$AC$426,'Incurred Real 2022$'!AA$1,FALSE)),"",(VLOOKUP($A327,'Incurred Real 2022$'!$A$25:$AC$426,'Incurred Real 2022$'!AA$1,FALSE))*BY327*Incurred_Real!AA$15)</f>
        <v/>
      </c>
      <c r="AB327" s="13" t="str">
        <f>IF(ISTEXT(VLOOKUP($A327,'Incurred Real 2022$'!$A$25:$AC$426,'Incurred Real 2022$'!AB$1,FALSE)),"",(VLOOKUP($A327,'Incurred Real 2022$'!$A$25:$AC$426,'Incurred Real 2022$'!AB$1,FALSE))*BZ327*Incurred_Real!AB$15)</f>
        <v/>
      </c>
      <c r="AC327" s="13" t="str">
        <f>IF(ISTEXT(VLOOKUP($A327,'Incurred Real 2022$'!$A$25:$AC$426,'Incurred Real 2022$'!AC$1,FALSE)),"",(VLOOKUP($A327,'Incurred Real 2022$'!$A$25:$AC$426,'Incurred Real 2022$'!AC$1,FALSE))*CA327*Incurred_Real!AC$15)</f>
        <v/>
      </c>
      <c r="AD327" s="221">
        <f t="shared" si="77"/>
        <v>861732.95979107486</v>
      </c>
      <c r="AE327" s="221">
        <f t="shared" si="78"/>
        <v>861732.95979107486</v>
      </c>
      <c r="AF327" s="239">
        <f t="shared" si="83"/>
        <v>970225.05915199011</v>
      </c>
      <c r="AG327" s="222">
        <f t="shared" si="79"/>
        <v>903592.50004588615</v>
      </c>
      <c r="AH327" s="223">
        <f t="shared" si="86"/>
        <v>1.0737418240000003</v>
      </c>
      <c r="AI327" s="224">
        <f t="shared" si="80"/>
        <v>2025</v>
      </c>
      <c r="AJ327" s="225" t="str">
        <f>VLOOKUP($A327,Project_Commissioning!$C$4:$H$355,Project_Commissioning!F$1,FALSE)</f>
        <v/>
      </c>
      <c r="AK327" s="226">
        <f>VLOOKUP($A327,Project_Commissioning!$C$4:$H$355,Project_Commissioning!G$1,FALSE)</f>
        <v>2025</v>
      </c>
      <c r="AL327" s="225" t="str">
        <f>IF(VLOOKUP($A327,Project_Commissioning!$C$4:$H$355,Project_Commissioning!H$1,FALSE)=0,"",VLOOKUP($A327,Project_Commissioning!$C$4:$H$355,Project_Commissioning!H$1,FALSE))</f>
        <v/>
      </c>
      <c r="AM327" s="237">
        <f t="shared" si="84"/>
        <v>861732.95979107486</v>
      </c>
      <c r="AN327" s="221" cm="1">
        <f t="array" ref="AN327">IF(ROUND(AE327,0)=0,0,LOOKUP(2,1/(F327:AC327&lt;&gt;""),F327:AC327))</f>
        <v>861732.95979107486</v>
      </c>
      <c r="AO327" s="221">
        <f t="shared" si="85"/>
        <v>861732.95979107486</v>
      </c>
      <c r="AP327" s="79"/>
      <c r="AQ327" s="20"/>
      <c r="AR327" s="245">
        <f>IF(ISNA(VLOOKUP($A327,'Success Asset Classes'!$B$15:$AA$114,'Success Asset Classes'!$AA$1,FALSE)),0,VLOOKUP($A327,'Success Asset Classes'!$B$15:$AA$114,'Success Asset Classes'!$AA$1,FALSE))</f>
        <v>1</v>
      </c>
      <c r="AS327" s="230">
        <f>IF($AR327=0,VLOOKUP(MID($A327,4,5),'Project splits'!$C$5:$AM$346,AS$22,FALSE),IF(ISNA(VLOOKUP($A327,'Success Asset Classes'!$B$15:$BD$377,AS$21,FALSE)),VLOOKUP(MID($A327,4,5),'Project splits'!$C$5:$AM$346,AS$22,FALSE),VLOOKUP($A327,'Success Asset Classes'!$B$15:$BD$377,AS$21,FALSE)))</f>
        <v>0</v>
      </c>
      <c r="AT327" s="230">
        <f>IF($AR327=0,VLOOKUP(MID($A327,4,5),'Project splits'!$C$5:$AM$346,AT$22,FALSE),IF(ISNA(VLOOKUP($A327,'Success Asset Classes'!$B$15:$BD$377,AT$21,FALSE)),VLOOKUP(MID($A327,4,5),'Project splits'!$C$5:$AM$346,AT$22,FALSE),VLOOKUP($A327,'Success Asset Classes'!$B$15:$BD$377,AT$21,FALSE)))</f>
        <v>0</v>
      </c>
      <c r="AU327" s="230">
        <f>IF($AR327=0,VLOOKUP(MID($A327,4,5),'Project splits'!$C$5:$AM$346,AU$22,FALSE),IF(ISNA(VLOOKUP($A327,'Success Asset Classes'!$B$15:$BD$377,AU$21,FALSE)),VLOOKUP(MID($A327,4,5),'Project splits'!$C$5:$AM$346,AU$22,FALSE),VLOOKUP($A327,'Success Asset Classes'!$B$15:$BD$377,AU$21,FALSE)))</f>
        <v>0</v>
      </c>
      <c r="AV327" s="230">
        <f>IF($AR327=0,VLOOKUP(MID($A327,4,5),'Project splits'!$C$5:$AM$346,AV$22,FALSE),IF(ISNA(VLOOKUP($A327,'Success Asset Classes'!$B$15:$BD$377,AV$21,FALSE)),VLOOKUP(MID($A327,4,5),'Project splits'!$C$5:$AM$346,AV$22,FALSE),VLOOKUP($A327,'Success Asset Classes'!$B$15:$BD$377,AV$21,FALSE)))</f>
        <v>1</v>
      </c>
      <c r="AW327" s="230">
        <f>IF($AR327=0,VLOOKUP(MID($A327,4,5),'Project splits'!$C$5:$AM$346,AW$22,FALSE),IF(ISNA(VLOOKUP($A327,'Success Asset Classes'!$B$15:$BD$377,AW$21,FALSE)),VLOOKUP(MID($A327,4,5),'Project splits'!$C$5:$AM$346,AW$22,FALSE),VLOOKUP($A327,'Success Asset Classes'!$B$15:$BD$377,AW$21,FALSE)))</f>
        <v>0</v>
      </c>
      <c r="AX327" s="230">
        <f>IF($AR327=0,VLOOKUP(MID($A327,4,5),'Project splits'!$C$5:$AM$346,AX$22,FALSE),IF(ISNA(VLOOKUP($A327,'Success Asset Classes'!$B$15:$BD$377,AX$21,FALSE)),VLOOKUP(MID($A327,4,5),'Project splits'!$C$5:$AM$346,AX$22,FALSE),VLOOKUP($A327,'Success Asset Classes'!$B$15:$BD$377,AX$21,FALSE)))</f>
        <v>0</v>
      </c>
      <c r="AY327" s="230">
        <f>IF($AR327=0,VLOOKUP(MID($A327,4,5),'Project splits'!$C$5:$AM$346,AY$22,FALSE),IF(ISNA(VLOOKUP($A327,'Success Asset Classes'!$B$15:$BD$377,AY$21,FALSE)),VLOOKUP(MID($A327,4,5),'Project splits'!$C$5:$AM$346,AY$22,FALSE),VLOOKUP($A327,'Success Asset Classes'!$B$15:$BD$377,AY$21,FALSE)))</f>
        <v>0</v>
      </c>
      <c r="AZ327" s="230">
        <f>IF($AR327=0,VLOOKUP(MID($A327,4,5),'Project splits'!$C$5:$AM$346,AZ$22,FALSE),IF(ISNA(VLOOKUP($A327,'Success Asset Classes'!$B$15:$BD$377,AZ$21,FALSE)),VLOOKUP(MID($A327,4,5),'Project splits'!$C$5:$AM$346,AZ$22,FALSE),VLOOKUP($A327,'Success Asset Classes'!$B$15:$BD$377,AZ$21,FALSE)))</f>
        <v>0</v>
      </c>
      <c r="BA327" s="230">
        <f>IF($AR327=0,VLOOKUP(MID($A327,4,5),'Project splits'!$C$5:$AM$346,BA$22,FALSE),IF(ISNA(VLOOKUP($A327,'Success Asset Classes'!$B$15:$BD$377,BA$21,FALSE)),VLOOKUP(MID($A327,4,5),'Project splits'!$C$5:$AM$346,BA$22,FALSE),VLOOKUP($A327,'Success Asset Classes'!$B$15:$BD$377,BA$21,FALSE)))</f>
        <v>0</v>
      </c>
      <c r="BB327" s="230">
        <f>IF($AR327=0,VLOOKUP(MID($A327,4,5),'Project splits'!$C$5:$AM$346,BB$22,FALSE),IF(ISNA(VLOOKUP($A327,'Success Asset Classes'!$B$15:$BD$377,BB$21,FALSE)),VLOOKUP(MID($A327,4,5),'Project splits'!$C$5:$AM$346,BB$22,FALSE),VLOOKUP($A327,'Success Asset Classes'!$B$15:$BD$377,BB$21,FALSE)))</f>
        <v>0</v>
      </c>
      <c r="BC327" s="230">
        <f>IF($AR327=0,VLOOKUP(MID($A327,4,5),'Project splits'!$C$5:$AM$346,BC$22,FALSE),IF(ISNA(VLOOKUP($A327,'Success Asset Classes'!$B$15:$BD$377,BC$21,FALSE)),VLOOKUP(MID($A327,4,5),'Project splits'!$C$5:$AM$346,BC$22,FALSE),VLOOKUP($A327,'Success Asset Classes'!$B$15:$BD$377,BC$21,FALSE)))</f>
        <v>0</v>
      </c>
      <c r="BD327" s="230">
        <f>IF($AR327=0,VLOOKUP(MID($A327,4,5),'Project splits'!$C$5:$AM$346,BD$22,FALSE),IF(ISNA(VLOOKUP($A327,'Success Asset Classes'!$B$15:$BD$377,BD$21,FALSE)),VLOOKUP(MID($A327,4,5),'Project splits'!$C$5:$AM$346,BD$22,FALSE),VLOOKUP($A327,'Success Asset Classes'!$B$15:$BD$377,BD$21,FALSE)))</f>
        <v>0</v>
      </c>
      <c r="BE327" s="230">
        <f>IF($AR327=0,VLOOKUP(MID($A327,4,5),'Project splits'!$C$5:$AM$346,BE$22,FALSE),IF(ISNA(VLOOKUP($A327,'Success Asset Classes'!$B$15:$BD$377,BE$21,FALSE)),VLOOKUP(MID($A327,4,5),'Project splits'!$C$5:$AM$346,BE$22,FALSE),VLOOKUP($A327,'Success Asset Classes'!$B$15:$BD$377,BE$21,FALSE)))</f>
        <v>0</v>
      </c>
      <c r="BF327" s="230">
        <f>IF($AR327=0,VLOOKUP(MID($A327,4,5),'Project splits'!$C$5:$AM$346,BF$22,FALSE),IF(ISNA(VLOOKUP($A327,'Success Asset Classes'!$B$15:$BD$377,BF$21,FALSE)),VLOOKUP(MID($A327,4,5),'Project splits'!$C$5:$AM$346,BF$22,FALSE),VLOOKUP($A327,'Success Asset Classes'!$B$15:$BD$377,BF$21,FALSE)))</f>
        <v>0</v>
      </c>
      <c r="BG327" s="230">
        <f>IF($AR327=0,VLOOKUP(MID($A327,4,5),'Project splits'!$C$5:$AM$346,BG$22,FALSE),IF(ISNA(VLOOKUP($A327,'Success Asset Classes'!$B$15:$BD$377,BG$21,FALSE)),VLOOKUP(MID($A327,4,5),'Project splits'!$C$5:$AM$346,BG$22,FALSE),VLOOKUP($A327,'Success Asset Classes'!$B$15:$BD$377,BG$21,FALSE)))</f>
        <v>0</v>
      </c>
      <c r="BH327" s="230">
        <f>IF($AR327=0,VLOOKUP(MID($A327,4,5),'Project splits'!$C$5:$AM$346,BH$22,FALSE),IF(ISNA(VLOOKUP($A327,'Success Asset Classes'!$B$15:$BD$377,BH$21,FALSE)),VLOOKUP(MID($A327,4,5),'Project splits'!$C$5:$AM$346,BH$22,FALSE),VLOOKUP($A327,'Success Asset Classes'!$B$15:$BD$377,BH$21,FALSE)))</f>
        <v>0</v>
      </c>
      <c r="BI327" s="230">
        <f>IF($AR327=0,VLOOKUP(MID($A327,4,5),'Project splits'!$C$5:$AM$346,BI$22,FALSE),IF(ISNA(VLOOKUP($A327,'Success Asset Classes'!$B$15:$BD$377,BI$21,FALSE)),VLOOKUP(MID($A327,4,5),'Project splits'!$C$5:$AM$346,BI$22,FALSE),VLOOKUP($A327,'Success Asset Classes'!$B$15:$BD$377,BI$21,FALSE)))</f>
        <v>0</v>
      </c>
      <c r="BJ327" s="230">
        <f>IF($AR327=0,VLOOKUP(MID($A327,4,5),'Project splits'!$C$5:$AM$346,BJ$22,FALSE),IF(ISNA(VLOOKUP($A327,'Success Asset Classes'!$B$15:$BD$377,BJ$21,FALSE)),VLOOKUP(MID($A327,4,5),'Project splits'!$C$5:$AM$346,BJ$22,FALSE),VLOOKUP($A327,'Success Asset Classes'!$B$15:$BD$377,BJ$21,FALSE)))</f>
        <v>0</v>
      </c>
      <c r="BK327" s="230">
        <f>IF($AR327=0,VLOOKUP(MID($A327,4,5),'Project splits'!$C$5:$AM$346,BK$22,FALSE),IF(ISNA(VLOOKUP($A327,'Success Asset Classes'!$B$15:$BD$377,BK$21,FALSE)),VLOOKUP(MID($A327,4,5),'Project splits'!$C$5:$AM$346,BK$22,FALSE),VLOOKUP($A327,'Success Asset Classes'!$B$15:$BD$377,BK$21,FALSE)))</f>
        <v>0</v>
      </c>
      <c r="BL327" s="230">
        <f>IF($AR327=0,VLOOKUP(MID($A327,4,5),'Project splits'!$C$5:$AM$346,BL$22,FALSE),IF(ISNA(VLOOKUP($A327,'Success Asset Classes'!$B$15:$BD$377,BL$21,FALSE)),VLOOKUP(MID($A327,4,5),'Project splits'!$C$5:$AM$346,BL$22,FALSE),VLOOKUP($A327,'Success Asset Classes'!$B$15:$BD$377,BL$21,FALSE)))</f>
        <v>0</v>
      </c>
      <c r="BM327" s="230">
        <f>IF($AR327=0,VLOOKUP(MID($A327,4,5),'Project splits'!$C$5:$AM$346,BM$22,FALSE),IF(ISNA(VLOOKUP($A327,'Success Asset Classes'!$B$15:$BD$377,BM$21,FALSE)),VLOOKUP(MID($A327,4,5),'Project splits'!$C$5:$AM$346,BM$22,FALSE),VLOOKUP($A327,'Success Asset Classes'!$B$15:$BD$377,BM$21,FALSE)))</f>
        <v>0</v>
      </c>
      <c r="BN327" s="230">
        <f>IF($AR327=0,VLOOKUP(MID($A327,4,5),'Project splits'!$C$5:$AM$346,BN$22,FALSE),IF(ISNA(VLOOKUP($A327,'Success Asset Classes'!$B$15:$BD$377,BN$21,FALSE)),VLOOKUP(MID($A327,4,5),'Project splits'!$C$5:$AM$346,BN$22,FALSE),VLOOKUP($A327,'Success Asset Classes'!$B$15:$BD$377,BN$21,FALSE)))</f>
        <v>0</v>
      </c>
      <c r="BO327" s="230">
        <f>IF($AR327=0,VLOOKUP(MID($A327,4,5),'Project splits'!$C$5:$AM$346,BO$22,FALSE),IF(ISNA(VLOOKUP($A327,'Success Asset Classes'!$B$15:$BD$377,BO$21,FALSE)),VLOOKUP(MID($A327,4,5),'Project splits'!$C$5:$AM$346,BO$22,FALSE),VLOOKUP($A327,'Success Asset Classes'!$B$15:$BD$377,BO$21,FALSE)))</f>
        <v>0</v>
      </c>
      <c r="BP327" s="230">
        <f>IF($AR327=0,VLOOKUP(MID($A327,4,5),'Project splits'!$C$5:$AM$346,BP$22,FALSE),IF(ISNA(VLOOKUP($A327,'Success Asset Classes'!$B$15:$BD$377,BP$21,FALSE)),VLOOKUP(MID($A327,4,5),'Project splits'!$C$5:$AM$346,BP$22,FALSE),VLOOKUP($A327,'Success Asset Classes'!$B$15:$BD$377,BP$21,FALSE)))</f>
        <v>0</v>
      </c>
      <c r="BQ327" s="230">
        <f>IF($AR327=0,VLOOKUP(MID($A327,4,5),'Project splits'!$C$5:$AM$346,BQ$22,FALSE),IF(ISNA(VLOOKUP($A327,'Success Asset Classes'!$B$15:$BD$377,BQ$21,FALSE)),VLOOKUP(MID($A327,4,5),'Project splits'!$C$5:$AM$346,BQ$22,FALSE),VLOOKUP($A327,'Success Asset Classes'!$B$15:$BD$377,BQ$21,FALSE)))</f>
        <v>0</v>
      </c>
      <c r="BR327" s="230">
        <f>IF($AR327=0,VLOOKUP(MID($A327,4,5),'Project splits'!$C$5:$AM$346,BR$22,FALSE),IF(ISNA(VLOOKUP($A327,'Success Asset Classes'!$B$15:$BD$377,BR$21,FALSE)),VLOOKUP(MID($A327,4,5),'Project splits'!$C$5:$AM$346,BR$22,FALSE),VLOOKUP($A327,'Success Asset Classes'!$B$15:$BD$377,BR$21,FALSE)))</f>
        <v>0</v>
      </c>
      <c r="BS327" s="247">
        <f t="shared" si="81"/>
        <v>1</v>
      </c>
      <c r="BT327" s="249">
        <f>1+IF(ISNA(VLOOKUP($A327,'Project labour content'!$A$7:$D$255,'Project labour content'!$D$1,FALSE)),VLOOKUP($D327,'Project labour content'!$F$6:$G$15,'Project labour content'!$G$1,FALSE),VLOOKUP($A327,'Project labour content'!$A$7:$D$255,'Project labour content'!$D$1,FALSE))*LabEsc22*1</f>
        <v>1.0016317138466955</v>
      </c>
      <c r="BU327" s="249">
        <f>1+IF(ISNA(VLOOKUP($A327,'Project labour content'!$A$7:$D$255,'Project labour content'!$D$1,FALSE)),VLOOKUP($D327,'Project labour content'!$F$6:$G$15,'Project labour content'!$G$1,FALSE),VLOOKUP($A327,'Project labour content'!$A$7:$D$255,'Project labour content'!$D$1,FALSE))*LabEsc23*1</f>
        <v>1.003271259919855</v>
      </c>
      <c r="BV327" s="249">
        <f>1+IF(ISNA(VLOOKUP($A327,'Project labour content'!$A$7:$D$255,'Project labour content'!$D$1,FALSE)),VLOOKUP($D327,'Project labour content'!$F$6:$G$15,'Project labour content'!$G$1,FALSE),VLOOKUP($A327,'Project labour content'!$A$7:$D$255,'Project labour content'!$D$1,FALSE))*LabEsc24*1</f>
        <v>1.0048157123207713</v>
      </c>
      <c r="BW327" s="249">
        <f>1+IF(ISNA(VLOOKUP($A327,'Project labour content'!$A$7:$D$255,'Project labour content'!$D$1,FALSE)),VLOOKUP($D327,'Project labour content'!$F$6:$G$15,'Project labour content'!$G$1,FALSE),VLOOKUP($A327,'Project labour content'!$A$7:$D$255,'Project labour content'!$D$1,FALSE))*LabEsc25*1</f>
        <v>1.0068842489030652</v>
      </c>
      <c r="BX327" s="249">
        <f>1+IF(ISNA(VLOOKUP($A327,'Project labour content'!$A$7:$D$255,'Project labour content'!$D$1,FALSE)),VLOOKUP($D327,'Project labour content'!$F$6:$G$15,'Project labour content'!$G$1,FALSE),VLOOKUP($A327,'Project labour content'!$A$7:$D$255,'Project labour content'!$D$1,FALSE))*LabEsc26*1</f>
        <v>1.0091386090216683</v>
      </c>
      <c r="BY327" s="249">
        <f>1+IF(ISNA(VLOOKUP($A327,'Project labour content'!$A$7:$D$255,'Project labour content'!$D$1,FALSE)),VLOOKUP($D327,'Project labour content'!$F$6:$G$15,'Project labour content'!$G$1,FALSE),VLOOKUP($A327,'Project labour content'!$A$7:$D$255,'Project labour content'!$D$1,FALSE))*LabEsc27*1</f>
        <v>1.010534924996668</v>
      </c>
      <c r="BZ327" s="249">
        <f>1+IF(ISNA(VLOOKUP($A327,'Project labour content'!$A$7:$D$255,'Project labour content'!$D$1,FALSE)),VLOOKUP($D327,'Project labour content'!$F$6:$G$15,'Project labour content'!$G$1,FALSE),VLOOKUP($A327,'Project labour content'!$A$7:$D$255,'Project labour content'!$D$1,FALSE))*LabEsc28*1</f>
        <v>1.0115863509258425</v>
      </c>
      <c r="CA327" s="249">
        <f>1+IF(ISNA(VLOOKUP($A327,'Project labour content'!$A$7:$D$255,'Project labour content'!$D$1,FALSE)),VLOOKUP($D327,'Project labour content'!$F$6:$G$15,'Project labour content'!$G$1,FALSE),VLOOKUP($A327,'Project labour content'!$A$7:$D$255,'Project labour content'!$D$1,FALSE))*LabEsc29*1</f>
        <v>1.0132736792569819</v>
      </c>
      <c r="CB327" s="250" t="str">
        <f>IF(ISNA(VLOOKUP($A327,'Project labour content'!$A$7:$D$255,'Project labour content'!$D$1,FALSE)),"Category","Project")</f>
        <v>Project</v>
      </c>
      <c r="CD327" s="247" t="str">
        <f t="shared" si="82"/>
        <v>15252</v>
      </c>
      <c r="CE327" s="3"/>
    </row>
    <row r="328" spans="1:83" x14ac:dyDescent="0.15">
      <c r="A328" s="11" t="s">
        <v>934</v>
      </c>
      <c r="B328" s="11" t="str">
        <f>VLOOKUP($A328,'Incurred Real 2022$'!$A$25:$AC$426,'Incurred Real 2022$'!B$1,FALSE)</f>
        <v>Windows Backoffice Management Systems Refresh</v>
      </c>
      <c r="C328" s="11" t="str">
        <f>VLOOKUP($A328,'Incurred Real 2022$'!$A$25:$AC$426,'Incurred Real 2022$'!C$1,FALSE)</f>
        <v>ExAnte</v>
      </c>
      <c r="D328" s="11" t="str">
        <f>VLOOKUP($A328,'Incurred Real 2022$'!$A$25:$AC$426,'Incurred Real 2022$'!D$1,FALSE)</f>
        <v>Information Technology</v>
      </c>
      <c r="E328" s="11" t="str">
        <f>VLOOKUP($A328,'Incurred Real 2022$'!$A$25:$AC$426,'Incurred Real 2022$'!E$1,FALSE)</f>
        <v>Potential</v>
      </c>
      <c r="F328" s="105" t="str">
        <f>IF(VLOOKUP($A328,'Incurred Real 2022$'!$A$25:$AC$426,'Incurred Real 2022$'!F$1,FALSE)=0,"",VLOOKUP($A328,'Incurred Real 2022$'!$A$25:$AC$426,'Incurred Real 2022$'!F$1,FALSE))</f>
        <v/>
      </c>
      <c r="G328" s="105" t="str">
        <f>IF(VLOOKUP($A328,'Incurred Real 2022$'!$A$25:$AC$426,'Incurred Real 2022$'!G$1,FALSE)=0,"",VLOOKUP($A328,'Incurred Real 2022$'!$A$25:$AC$426,'Incurred Real 2022$'!G$1,FALSE))</f>
        <v/>
      </c>
      <c r="H328" s="105" t="str">
        <f>IF(VLOOKUP($A328,'Incurred Real 2022$'!$A$25:$AC$426,'Incurred Real 2022$'!H$1,FALSE)=0,"",VLOOKUP($A328,'Incurred Real 2022$'!$A$25:$AC$426,'Incurred Real 2022$'!H$1,FALSE))</f>
        <v/>
      </c>
      <c r="I328" s="105" t="str">
        <f>IF(VLOOKUP($A328,'Incurred Real 2022$'!$A$25:$AC$426,'Incurred Real 2022$'!I$1,FALSE)=0,"",VLOOKUP($A328,'Incurred Real 2022$'!$A$25:$AC$426,'Incurred Real 2022$'!I$1,FALSE))</f>
        <v/>
      </c>
      <c r="J328" s="105" t="str">
        <f>IF(VLOOKUP($A328,'Incurred Real 2022$'!$A$25:$AC$426,'Incurred Real 2022$'!J$1,FALSE)=0,"",VLOOKUP($A328,'Incurred Real 2022$'!$A$25:$AC$426,'Incurred Real 2022$'!J$1,FALSE))</f>
        <v/>
      </c>
      <c r="K328" s="105" t="str">
        <f>IF(VLOOKUP($A328,'Incurred Real 2022$'!$A$25:$AC$426,'Incurred Real 2022$'!K$1,FALSE)=0,"",VLOOKUP($A328,'Incurred Real 2022$'!$A$25:$AC$426,'Incurred Real 2022$'!K$1,FALSE))</f>
        <v/>
      </c>
      <c r="L328" s="105" t="str">
        <f>IF(VLOOKUP($A328,'Incurred Real 2022$'!$A$25:$AC$426,'Incurred Real 2022$'!L$1,FALSE)=0,"",VLOOKUP($A328,'Incurred Real 2022$'!$A$25:$AC$426,'Incurred Real 2022$'!L$1,FALSE))</f>
        <v/>
      </c>
      <c r="M328" s="105" t="str">
        <f>IF(VLOOKUP($A328,'Incurred Real 2022$'!$A$25:$AC$426,'Incurred Real 2022$'!M$1,FALSE)=0,"",VLOOKUP($A328,'Incurred Real 2022$'!$A$25:$AC$426,'Incurred Real 2022$'!M$1,FALSE))</f>
        <v/>
      </c>
      <c r="N328" s="105" t="str">
        <f>IF(VLOOKUP($A328,'Incurred Real 2022$'!$A$25:$AC$426,'Incurred Real 2022$'!N$1,FALSE)=0,"",VLOOKUP($A328,'Incurred Real 2022$'!$A$25:$AC$426,'Incurred Real 2022$'!N$1,FALSE))</f>
        <v/>
      </c>
      <c r="O328" s="105" t="str">
        <f>IF(VLOOKUP($A328,'Incurred Real 2022$'!$A$25:$AC$426,'Incurred Real 2022$'!O$1,FALSE)=0,"",VLOOKUP($A328,'Incurred Real 2022$'!$A$25:$AC$426,'Incurred Real 2022$'!O$1,FALSE))</f>
        <v/>
      </c>
      <c r="P328" s="105" t="str">
        <f>IF(VLOOKUP($A328,'Incurred Real 2022$'!$A$25:$AC$426,'Incurred Real 2022$'!P$1,FALSE)=0,"",VLOOKUP($A328,'Incurred Real 2022$'!$A$25:$AC$426,'Incurred Real 2022$'!P$1,FALSE))</f>
        <v/>
      </c>
      <c r="Q328" s="105" t="str">
        <f>IF(VLOOKUP($A328,'Incurred Real 2022$'!$A$25:$AC$426,'Incurred Real 2022$'!Q$1,FALSE)=0,"",VLOOKUP($A328,'Incurred Real 2022$'!$A$25:$AC$426,'Incurred Real 2022$'!Q$1,FALSE))</f>
        <v/>
      </c>
      <c r="R328" s="105" t="str">
        <f>IF(VLOOKUP($A328,'Incurred Real 2022$'!$A$25:$AC$426,'Incurred Real 2022$'!R$1,FALSE)=0,"",VLOOKUP($A328,'Incurred Real 2022$'!$A$25:$AC$426,'Incurred Real 2022$'!R$1,FALSE))</f>
        <v/>
      </c>
      <c r="S328" s="105" t="str">
        <f>IF(VLOOKUP($A328,'Incurred Real 2022$'!$A$25:$AC$426,'Incurred Real 2022$'!S$1,FALSE)=0,"",VLOOKUP($A328,'Incurred Real 2022$'!$A$25:$AC$426,'Incurred Real 2022$'!S$1,FALSE))</f>
        <v/>
      </c>
      <c r="T328" s="105" t="str">
        <f>IF(VLOOKUP($A328,'Incurred Real 2022$'!$A$25:$AC$426,'Incurred Real 2022$'!T$1,FALSE)=0,"",VLOOKUP($A328,'Incurred Real 2022$'!$A$25:$AC$426,'Incurred Real 2022$'!T$1,FALSE))</f>
        <v/>
      </c>
      <c r="U328" s="105" t="str">
        <f>IF(VLOOKUP($A328,'Incurred Real 2022$'!$A$25:$AC$426,'Incurred Real 2022$'!U$1,FALSE)=0,"",VLOOKUP($A328,'Incurred Real 2022$'!$A$25:$AC$426,'Incurred Real 2022$'!U$1,FALSE))</f>
        <v/>
      </c>
      <c r="V328" s="13" t="str">
        <f>IF(ISTEXT(VLOOKUP($A328,'Incurred Real 2022$'!$A$25:$AC$426,'Incurred Real 2022$'!V$1,FALSE)),"",(VLOOKUP($A328,'Incurred Real 2022$'!$A$25:$AC$426,'Incurred Real 2022$'!V$1,FALSE))*BT328*Incurred_Real!V$15)</f>
        <v/>
      </c>
      <c r="W328" s="13" t="str">
        <f>IF(ISTEXT(VLOOKUP($A328,'Incurred Real 2022$'!$A$25:$AC$426,'Incurred Real 2022$'!W$1,FALSE)),"",(VLOOKUP($A328,'Incurred Real 2022$'!$A$25:$AC$426,'Incurred Real 2022$'!W$1,FALSE))*BU328*Incurred_Real!W$15)</f>
        <v/>
      </c>
      <c r="X328" s="220">
        <f>IF(ISTEXT(VLOOKUP($A328,'Incurred Real 2022$'!$A$25:$AC$426,'Incurred Real 2022$'!X$1,FALSE)),"",(VLOOKUP($A328,'Incurred Real 2022$'!$A$25:$AC$426,'Incurred Real 2022$'!X$1,FALSE))*BV328*Incurred_Real!X$15)</f>
        <v>424666.54361178895</v>
      </c>
      <c r="Y328" s="217" t="str">
        <f>IF(ISTEXT(VLOOKUP($A328,'Incurred Real 2022$'!$A$25:$AC$426,'Incurred Real 2022$'!Y$1,FALSE)),"",(VLOOKUP($A328,'Incurred Real 2022$'!$A$25:$AC$426,'Incurred Real 2022$'!Y$1,FALSE))*BW328*Incurred_Real!Y$15)</f>
        <v/>
      </c>
      <c r="Z328" s="13" t="str">
        <f>IF(ISTEXT(VLOOKUP($A328,'Incurred Real 2022$'!$A$25:$AC$426,'Incurred Real 2022$'!Z$1,FALSE)),"",(VLOOKUP($A328,'Incurred Real 2022$'!$A$25:$AC$426,'Incurred Real 2022$'!Z$1,FALSE))*BX328*Incurred_Real!Z$15)</f>
        <v/>
      </c>
      <c r="AA328" s="13" t="str">
        <f>IF(ISTEXT(VLOOKUP($A328,'Incurred Real 2022$'!$A$25:$AC$426,'Incurred Real 2022$'!AA$1,FALSE)),"",(VLOOKUP($A328,'Incurred Real 2022$'!$A$25:$AC$426,'Incurred Real 2022$'!AA$1,FALSE))*BY328*Incurred_Real!AA$15)</f>
        <v/>
      </c>
      <c r="AB328" s="13">
        <f>IF(ISTEXT(VLOOKUP($A328,'Incurred Real 2022$'!$A$25:$AC$426,'Incurred Real 2022$'!AB$1,FALSE)),"",(VLOOKUP($A328,'Incurred Real 2022$'!$A$25:$AC$426,'Incurred Real 2022$'!AB$1,FALSE))*BZ328*Incurred_Real!AB$15)</f>
        <v>431358.13753510843</v>
      </c>
      <c r="AC328" s="13" t="str">
        <f>IF(ISTEXT(VLOOKUP($A328,'Incurred Real 2022$'!$A$25:$AC$426,'Incurred Real 2022$'!AC$1,FALSE)),"",(VLOOKUP($A328,'Incurred Real 2022$'!$A$25:$AC$426,'Incurred Real 2022$'!AC$1,FALSE))*CA328*Incurred_Real!AC$15)</f>
        <v/>
      </c>
      <c r="AD328" s="221">
        <f t="shared" si="77"/>
        <v>856024.68114689738</v>
      </c>
      <c r="AE328" s="221">
        <f t="shared" si="78"/>
        <v>856024.68114689738</v>
      </c>
      <c r="AF328" s="239">
        <f t="shared" si="83"/>
        <v>963798.10875827889</v>
      </c>
      <c r="AG328" s="222">
        <f t="shared" si="79"/>
        <v>963798.10875827889</v>
      </c>
      <c r="AH328" s="223">
        <f t="shared" si="86"/>
        <v>1</v>
      </c>
      <c r="AI328" s="224">
        <f t="shared" si="80"/>
        <v>2028</v>
      </c>
      <c r="AJ328" s="225" t="str">
        <f>VLOOKUP($A328,Project_Commissioning!$C$4:$H$355,Project_Commissioning!F$1,FALSE)</f>
        <v/>
      </c>
      <c r="AK328" s="226">
        <f>VLOOKUP($A328,Project_Commissioning!$C$4:$H$355,Project_Commissioning!G$1,FALSE)</f>
        <v>2028</v>
      </c>
      <c r="AL328" s="225" t="str">
        <f>IF(VLOOKUP($A328,Project_Commissioning!$C$4:$H$355,Project_Commissioning!H$1,FALSE)=0,"",VLOOKUP($A328,Project_Commissioning!$C$4:$H$355,Project_Commissioning!H$1,FALSE))</f>
        <v/>
      </c>
      <c r="AM328" s="237">
        <f t="shared" si="84"/>
        <v>856024.68114689738</v>
      </c>
      <c r="AN328" s="221" cm="1">
        <f t="array" ref="AN328">IF(ROUND(AE328,0)=0,0,LOOKUP(2,1/(F328:AC328&lt;&gt;""),F328:AC328))</f>
        <v>431358.13753510843</v>
      </c>
      <c r="AO328" s="221">
        <f t="shared" si="85"/>
        <v>856024.68114689738</v>
      </c>
      <c r="AP328" s="79"/>
      <c r="AQ328" s="20"/>
      <c r="AR328" s="245">
        <f>IF(ISNA(VLOOKUP($A328,'Success Asset Classes'!$B$15:$AA$114,'Success Asset Classes'!$AA$1,FALSE)),0,VLOOKUP($A328,'Success Asset Classes'!$B$15:$AA$114,'Success Asset Classes'!$AA$1,FALSE))</f>
        <v>1</v>
      </c>
      <c r="AS328" s="230">
        <f>IF($AR328=0,VLOOKUP(MID($A328,4,5),'Project splits'!$C$5:$AM$346,AS$22,FALSE),IF(ISNA(VLOOKUP($A328,'Success Asset Classes'!$B$15:$BD$377,AS$21,FALSE)),VLOOKUP(MID($A328,4,5),'Project splits'!$C$5:$AM$346,AS$22,FALSE),VLOOKUP($A328,'Success Asset Classes'!$B$15:$BD$377,AS$21,FALSE)))</f>
        <v>0</v>
      </c>
      <c r="AT328" s="230">
        <f>IF($AR328=0,VLOOKUP(MID($A328,4,5),'Project splits'!$C$5:$AM$346,AT$22,FALSE),IF(ISNA(VLOOKUP($A328,'Success Asset Classes'!$B$15:$BD$377,AT$21,FALSE)),VLOOKUP(MID($A328,4,5),'Project splits'!$C$5:$AM$346,AT$22,FALSE),VLOOKUP($A328,'Success Asset Classes'!$B$15:$BD$377,AT$21,FALSE)))</f>
        <v>0</v>
      </c>
      <c r="AU328" s="230">
        <f>IF($AR328=0,VLOOKUP(MID($A328,4,5),'Project splits'!$C$5:$AM$346,AU$22,FALSE),IF(ISNA(VLOOKUP($A328,'Success Asset Classes'!$B$15:$BD$377,AU$21,FALSE)),VLOOKUP(MID($A328,4,5),'Project splits'!$C$5:$AM$346,AU$22,FALSE),VLOOKUP($A328,'Success Asset Classes'!$B$15:$BD$377,AU$21,FALSE)))</f>
        <v>0</v>
      </c>
      <c r="AV328" s="230">
        <f>IF($AR328=0,VLOOKUP(MID($A328,4,5),'Project splits'!$C$5:$AM$346,AV$22,FALSE),IF(ISNA(VLOOKUP($A328,'Success Asset Classes'!$B$15:$BD$377,AV$21,FALSE)),VLOOKUP(MID($A328,4,5),'Project splits'!$C$5:$AM$346,AV$22,FALSE),VLOOKUP($A328,'Success Asset Classes'!$B$15:$BD$377,AV$21,FALSE)))</f>
        <v>1</v>
      </c>
      <c r="AW328" s="230">
        <f>IF($AR328=0,VLOOKUP(MID($A328,4,5),'Project splits'!$C$5:$AM$346,AW$22,FALSE),IF(ISNA(VLOOKUP($A328,'Success Asset Classes'!$B$15:$BD$377,AW$21,FALSE)),VLOOKUP(MID($A328,4,5),'Project splits'!$C$5:$AM$346,AW$22,FALSE),VLOOKUP($A328,'Success Asset Classes'!$B$15:$BD$377,AW$21,FALSE)))</f>
        <v>0</v>
      </c>
      <c r="AX328" s="230">
        <f>IF($AR328=0,VLOOKUP(MID($A328,4,5),'Project splits'!$C$5:$AM$346,AX$22,FALSE),IF(ISNA(VLOOKUP($A328,'Success Asset Classes'!$B$15:$BD$377,AX$21,FALSE)),VLOOKUP(MID($A328,4,5),'Project splits'!$C$5:$AM$346,AX$22,FALSE),VLOOKUP($A328,'Success Asset Classes'!$B$15:$BD$377,AX$21,FALSE)))</f>
        <v>0</v>
      </c>
      <c r="AY328" s="230">
        <f>IF($AR328=0,VLOOKUP(MID($A328,4,5),'Project splits'!$C$5:$AM$346,AY$22,FALSE),IF(ISNA(VLOOKUP($A328,'Success Asset Classes'!$B$15:$BD$377,AY$21,FALSE)),VLOOKUP(MID($A328,4,5),'Project splits'!$C$5:$AM$346,AY$22,FALSE),VLOOKUP($A328,'Success Asset Classes'!$B$15:$BD$377,AY$21,FALSE)))</f>
        <v>0</v>
      </c>
      <c r="AZ328" s="230">
        <f>IF($AR328=0,VLOOKUP(MID($A328,4,5),'Project splits'!$C$5:$AM$346,AZ$22,FALSE),IF(ISNA(VLOOKUP($A328,'Success Asset Classes'!$B$15:$BD$377,AZ$21,FALSE)),VLOOKUP(MID($A328,4,5),'Project splits'!$C$5:$AM$346,AZ$22,FALSE),VLOOKUP($A328,'Success Asset Classes'!$B$15:$BD$377,AZ$21,FALSE)))</f>
        <v>0</v>
      </c>
      <c r="BA328" s="230">
        <f>IF($AR328=0,VLOOKUP(MID($A328,4,5),'Project splits'!$C$5:$AM$346,BA$22,FALSE),IF(ISNA(VLOOKUP($A328,'Success Asset Classes'!$B$15:$BD$377,BA$21,FALSE)),VLOOKUP(MID($A328,4,5),'Project splits'!$C$5:$AM$346,BA$22,FALSE),VLOOKUP($A328,'Success Asset Classes'!$B$15:$BD$377,BA$21,FALSE)))</f>
        <v>0</v>
      </c>
      <c r="BB328" s="230">
        <f>IF($AR328=0,VLOOKUP(MID($A328,4,5),'Project splits'!$C$5:$AM$346,BB$22,FALSE),IF(ISNA(VLOOKUP($A328,'Success Asset Classes'!$B$15:$BD$377,BB$21,FALSE)),VLOOKUP(MID($A328,4,5),'Project splits'!$C$5:$AM$346,BB$22,FALSE),VLOOKUP($A328,'Success Asset Classes'!$B$15:$BD$377,BB$21,FALSE)))</f>
        <v>0</v>
      </c>
      <c r="BC328" s="230">
        <f>IF($AR328=0,VLOOKUP(MID($A328,4,5),'Project splits'!$C$5:$AM$346,BC$22,FALSE),IF(ISNA(VLOOKUP($A328,'Success Asset Classes'!$B$15:$BD$377,BC$21,FALSE)),VLOOKUP(MID($A328,4,5),'Project splits'!$C$5:$AM$346,BC$22,FALSE),VLOOKUP($A328,'Success Asset Classes'!$B$15:$BD$377,BC$21,FALSE)))</f>
        <v>0</v>
      </c>
      <c r="BD328" s="230">
        <f>IF($AR328=0,VLOOKUP(MID($A328,4,5),'Project splits'!$C$5:$AM$346,BD$22,FALSE),IF(ISNA(VLOOKUP($A328,'Success Asset Classes'!$B$15:$BD$377,BD$21,FALSE)),VLOOKUP(MID($A328,4,5),'Project splits'!$C$5:$AM$346,BD$22,FALSE),VLOOKUP($A328,'Success Asset Classes'!$B$15:$BD$377,BD$21,FALSE)))</f>
        <v>0</v>
      </c>
      <c r="BE328" s="230">
        <f>IF($AR328=0,VLOOKUP(MID($A328,4,5),'Project splits'!$C$5:$AM$346,BE$22,FALSE),IF(ISNA(VLOOKUP($A328,'Success Asset Classes'!$B$15:$BD$377,BE$21,FALSE)),VLOOKUP(MID($A328,4,5),'Project splits'!$C$5:$AM$346,BE$22,FALSE),VLOOKUP($A328,'Success Asset Classes'!$B$15:$BD$377,BE$21,FALSE)))</f>
        <v>0</v>
      </c>
      <c r="BF328" s="230">
        <f>IF($AR328=0,VLOOKUP(MID($A328,4,5),'Project splits'!$C$5:$AM$346,BF$22,FALSE),IF(ISNA(VLOOKUP($A328,'Success Asset Classes'!$B$15:$BD$377,BF$21,FALSE)),VLOOKUP(MID($A328,4,5),'Project splits'!$C$5:$AM$346,BF$22,FALSE),VLOOKUP($A328,'Success Asset Classes'!$B$15:$BD$377,BF$21,FALSE)))</f>
        <v>0</v>
      </c>
      <c r="BG328" s="230">
        <f>IF($AR328=0,VLOOKUP(MID($A328,4,5),'Project splits'!$C$5:$AM$346,BG$22,FALSE),IF(ISNA(VLOOKUP($A328,'Success Asset Classes'!$B$15:$BD$377,BG$21,FALSE)),VLOOKUP(MID($A328,4,5),'Project splits'!$C$5:$AM$346,BG$22,FALSE),VLOOKUP($A328,'Success Asset Classes'!$B$15:$BD$377,BG$21,FALSE)))</f>
        <v>0</v>
      </c>
      <c r="BH328" s="230">
        <f>IF($AR328=0,VLOOKUP(MID($A328,4,5),'Project splits'!$C$5:$AM$346,BH$22,FALSE),IF(ISNA(VLOOKUP($A328,'Success Asset Classes'!$B$15:$BD$377,BH$21,FALSE)),VLOOKUP(MID($A328,4,5),'Project splits'!$C$5:$AM$346,BH$22,FALSE),VLOOKUP($A328,'Success Asset Classes'!$B$15:$BD$377,BH$21,FALSE)))</f>
        <v>0</v>
      </c>
      <c r="BI328" s="230">
        <f>IF($AR328=0,VLOOKUP(MID($A328,4,5),'Project splits'!$C$5:$AM$346,BI$22,FALSE),IF(ISNA(VLOOKUP($A328,'Success Asset Classes'!$B$15:$BD$377,BI$21,FALSE)),VLOOKUP(MID($A328,4,5),'Project splits'!$C$5:$AM$346,BI$22,FALSE),VLOOKUP($A328,'Success Asset Classes'!$B$15:$BD$377,BI$21,FALSE)))</f>
        <v>0</v>
      </c>
      <c r="BJ328" s="230">
        <f>IF($AR328=0,VLOOKUP(MID($A328,4,5),'Project splits'!$C$5:$AM$346,BJ$22,FALSE),IF(ISNA(VLOOKUP($A328,'Success Asset Classes'!$B$15:$BD$377,BJ$21,FALSE)),VLOOKUP(MID($A328,4,5),'Project splits'!$C$5:$AM$346,BJ$22,FALSE),VLOOKUP($A328,'Success Asset Classes'!$B$15:$BD$377,BJ$21,FALSE)))</f>
        <v>0</v>
      </c>
      <c r="BK328" s="230">
        <f>IF($AR328=0,VLOOKUP(MID($A328,4,5),'Project splits'!$C$5:$AM$346,BK$22,FALSE),IF(ISNA(VLOOKUP($A328,'Success Asset Classes'!$B$15:$BD$377,BK$21,FALSE)),VLOOKUP(MID($A328,4,5),'Project splits'!$C$5:$AM$346,BK$22,FALSE),VLOOKUP($A328,'Success Asset Classes'!$B$15:$BD$377,BK$21,FALSE)))</f>
        <v>0</v>
      </c>
      <c r="BL328" s="230">
        <f>IF($AR328=0,VLOOKUP(MID($A328,4,5),'Project splits'!$C$5:$AM$346,BL$22,FALSE),IF(ISNA(VLOOKUP($A328,'Success Asset Classes'!$B$15:$BD$377,BL$21,FALSE)),VLOOKUP(MID($A328,4,5),'Project splits'!$C$5:$AM$346,BL$22,FALSE),VLOOKUP($A328,'Success Asset Classes'!$B$15:$BD$377,BL$21,FALSE)))</f>
        <v>0</v>
      </c>
      <c r="BM328" s="230">
        <f>IF($AR328=0,VLOOKUP(MID($A328,4,5),'Project splits'!$C$5:$AM$346,BM$22,FALSE),IF(ISNA(VLOOKUP($A328,'Success Asset Classes'!$B$15:$BD$377,BM$21,FALSE)),VLOOKUP(MID($A328,4,5),'Project splits'!$C$5:$AM$346,BM$22,FALSE),VLOOKUP($A328,'Success Asset Classes'!$B$15:$BD$377,BM$21,FALSE)))</f>
        <v>0</v>
      </c>
      <c r="BN328" s="230">
        <f>IF($AR328=0,VLOOKUP(MID($A328,4,5),'Project splits'!$C$5:$AM$346,BN$22,FALSE),IF(ISNA(VLOOKUP($A328,'Success Asset Classes'!$B$15:$BD$377,BN$21,FALSE)),VLOOKUP(MID($A328,4,5),'Project splits'!$C$5:$AM$346,BN$22,FALSE),VLOOKUP($A328,'Success Asset Classes'!$B$15:$BD$377,BN$21,FALSE)))</f>
        <v>0</v>
      </c>
      <c r="BO328" s="230">
        <f>IF($AR328=0,VLOOKUP(MID($A328,4,5),'Project splits'!$C$5:$AM$346,BO$22,FALSE),IF(ISNA(VLOOKUP($A328,'Success Asset Classes'!$B$15:$BD$377,BO$21,FALSE)),VLOOKUP(MID($A328,4,5),'Project splits'!$C$5:$AM$346,BO$22,FALSE),VLOOKUP($A328,'Success Asset Classes'!$B$15:$BD$377,BO$21,FALSE)))</f>
        <v>0</v>
      </c>
      <c r="BP328" s="230">
        <f>IF($AR328=0,VLOOKUP(MID($A328,4,5),'Project splits'!$C$5:$AM$346,BP$22,FALSE),IF(ISNA(VLOOKUP($A328,'Success Asset Classes'!$B$15:$BD$377,BP$21,FALSE)),VLOOKUP(MID($A328,4,5),'Project splits'!$C$5:$AM$346,BP$22,FALSE),VLOOKUP($A328,'Success Asset Classes'!$B$15:$BD$377,BP$21,FALSE)))</f>
        <v>0</v>
      </c>
      <c r="BQ328" s="230">
        <f>IF($AR328=0,VLOOKUP(MID($A328,4,5),'Project splits'!$C$5:$AM$346,BQ$22,FALSE),IF(ISNA(VLOOKUP($A328,'Success Asset Classes'!$B$15:$BD$377,BQ$21,FALSE)),VLOOKUP(MID($A328,4,5),'Project splits'!$C$5:$AM$346,BQ$22,FALSE),VLOOKUP($A328,'Success Asset Classes'!$B$15:$BD$377,BQ$21,FALSE)))</f>
        <v>0</v>
      </c>
      <c r="BR328" s="230">
        <f>IF($AR328=0,VLOOKUP(MID($A328,4,5),'Project splits'!$C$5:$AM$346,BR$22,FALSE),IF(ISNA(VLOOKUP($A328,'Success Asset Classes'!$B$15:$BD$377,BR$21,FALSE)),VLOOKUP(MID($A328,4,5),'Project splits'!$C$5:$AM$346,BR$22,FALSE),VLOOKUP($A328,'Success Asset Classes'!$B$15:$BD$377,BR$21,FALSE)))</f>
        <v>0</v>
      </c>
      <c r="BS328" s="247">
        <f t="shared" si="81"/>
        <v>1</v>
      </c>
      <c r="BT328" s="249">
        <f>1+IF(ISNA(VLOOKUP($A328,'Project labour content'!$A$7:$D$255,'Project labour content'!$D$1,FALSE)),VLOOKUP($D328,'Project labour content'!$F$6:$G$15,'Project labour content'!$G$1,FALSE),VLOOKUP($A328,'Project labour content'!$A$7:$D$255,'Project labour content'!$D$1,FALSE))*LabEsc22*1</f>
        <v>1.0038402087050631</v>
      </c>
      <c r="BU328" s="249">
        <f>1+IF(ISNA(VLOOKUP($A328,'Project labour content'!$A$7:$D$255,'Project labour content'!$D$1,FALSE)),VLOOKUP($D328,'Project labour content'!$F$6:$G$15,'Project labour content'!$G$1,FALSE),VLOOKUP($A328,'Project labour content'!$A$7:$D$255,'Project labour content'!$D$1,FALSE))*LabEsc23*1</f>
        <v>1.0076988504119104</v>
      </c>
      <c r="BV328" s="249">
        <f>1+IF(ISNA(VLOOKUP($A328,'Project labour content'!$A$7:$D$255,'Project labour content'!$D$1,FALSE)),VLOOKUP($D328,'Project labour content'!$F$6:$G$15,'Project labour content'!$G$1,FALSE),VLOOKUP($A328,'Project labour content'!$A$7:$D$255,'Project labour content'!$D$1,FALSE))*LabEsc24*1</f>
        <v>1.0113336908997608</v>
      </c>
      <c r="BW328" s="249">
        <f>1+IF(ISNA(VLOOKUP($A328,'Project labour content'!$A$7:$D$255,'Project labour content'!$D$1,FALSE)),VLOOKUP($D328,'Project labour content'!$F$6:$G$15,'Project labour content'!$G$1,FALSE),VLOOKUP($A328,'Project labour content'!$A$7:$D$255,'Project labour content'!$D$1,FALSE))*LabEsc25*1</f>
        <v>1.0162019539264884</v>
      </c>
      <c r="BX328" s="249">
        <f>1+IF(ISNA(VLOOKUP($A328,'Project labour content'!$A$7:$D$255,'Project labour content'!$D$1,FALSE)),VLOOKUP($D328,'Project labour content'!$F$6:$G$15,'Project labour content'!$G$1,FALSE),VLOOKUP($A328,'Project labour content'!$A$7:$D$255,'Project labour content'!$D$1,FALSE))*LabEsc26*1</f>
        <v>1.0215075492484502</v>
      </c>
      <c r="BY328" s="249">
        <f>1+IF(ISNA(VLOOKUP($A328,'Project labour content'!$A$7:$D$255,'Project labour content'!$D$1,FALSE)),VLOOKUP($D328,'Project labour content'!$F$6:$G$15,'Project labour content'!$G$1,FALSE),VLOOKUP($A328,'Project labour content'!$A$7:$D$255,'Project labour content'!$D$1,FALSE))*LabEsc27*1</f>
        <v>1.0247937533663298</v>
      </c>
      <c r="BZ328" s="249">
        <f>1+IF(ISNA(VLOOKUP($A328,'Project labour content'!$A$7:$D$255,'Project labour content'!$D$1,FALSE)),VLOOKUP($D328,'Project labour content'!$F$6:$G$15,'Project labour content'!$G$1,FALSE),VLOOKUP($A328,'Project labour content'!$A$7:$D$255,'Project labour content'!$D$1,FALSE))*LabEsc28*1</f>
        <v>1.0272682650670932</v>
      </c>
      <c r="CA328" s="249">
        <f>1+IF(ISNA(VLOOKUP($A328,'Project labour content'!$A$7:$D$255,'Project labour content'!$D$1,FALSE)),VLOOKUP($D328,'Project labour content'!$F$6:$G$15,'Project labour content'!$G$1,FALSE),VLOOKUP($A328,'Project labour content'!$A$7:$D$255,'Project labour content'!$D$1,FALSE))*LabEsc29*1</f>
        <v>1.0312393614444784</v>
      </c>
      <c r="CB328" s="250" t="str">
        <f>IF(ISNA(VLOOKUP($A328,'Project labour content'!$A$7:$D$255,'Project labour content'!$D$1,FALSE)),"Category","Project")</f>
        <v>Project</v>
      </c>
      <c r="CD328" s="247" t="str">
        <f t="shared" si="82"/>
        <v>15266</v>
      </c>
      <c r="CE328" s="3"/>
    </row>
    <row r="329" spans="1:83" x14ac:dyDescent="0.15">
      <c r="A329" s="11" t="s">
        <v>971</v>
      </c>
      <c r="B329" s="11" t="str">
        <f>VLOOKUP($A329,'Incurred Real 2022$'!$A$25:$AC$426,'Incurred Real 2022$'!B$1,FALSE)</f>
        <v>Weather Station Replacement 2024-2028</v>
      </c>
      <c r="C329" s="11" t="str">
        <f>VLOOKUP($A329,'Incurred Real 2022$'!$A$25:$AC$426,'Incurred Real 2022$'!C$1,FALSE)</f>
        <v>ExAnte</v>
      </c>
      <c r="D329" s="11" t="str">
        <f>VLOOKUP($A329,'Incurred Real 2022$'!$A$25:$AC$426,'Incurred Real 2022$'!D$1,FALSE)</f>
        <v>Replacement</v>
      </c>
      <c r="E329" s="11" t="str">
        <f>VLOOKUP($A329,'Incurred Real 2022$'!$A$25:$AC$426,'Incurred Real 2022$'!E$1,FALSE)</f>
        <v>Proposed</v>
      </c>
      <c r="F329" s="105" t="str">
        <f>IF(VLOOKUP($A329,'Incurred Real 2022$'!$A$25:$AC$426,'Incurred Real 2022$'!F$1,FALSE)=0,"",VLOOKUP($A329,'Incurred Real 2022$'!$A$25:$AC$426,'Incurred Real 2022$'!F$1,FALSE))</f>
        <v/>
      </c>
      <c r="G329" s="105" t="str">
        <f>IF(VLOOKUP($A329,'Incurred Real 2022$'!$A$25:$AC$426,'Incurred Real 2022$'!G$1,FALSE)=0,"",VLOOKUP($A329,'Incurred Real 2022$'!$A$25:$AC$426,'Incurred Real 2022$'!G$1,FALSE))</f>
        <v/>
      </c>
      <c r="H329" s="105" t="str">
        <f>IF(VLOOKUP($A329,'Incurred Real 2022$'!$A$25:$AC$426,'Incurred Real 2022$'!H$1,FALSE)=0,"",VLOOKUP($A329,'Incurred Real 2022$'!$A$25:$AC$426,'Incurred Real 2022$'!H$1,FALSE))</f>
        <v/>
      </c>
      <c r="I329" s="105" t="str">
        <f>IF(VLOOKUP($A329,'Incurred Real 2022$'!$A$25:$AC$426,'Incurred Real 2022$'!I$1,FALSE)=0,"",VLOOKUP($A329,'Incurred Real 2022$'!$A$25:$AC$426,'Incurred Real 2022$'!I$1,FALSE))</f>
        <v/>
      </c>
      <c r="J329" s="105" t="str">
        <f>IF(VLOOKUP($A329,'Incurred Real 2022$'!$A$25:$AC$426,'Incurred Real 2022$'!J$1,FALSE)=0,"",VLOOKUP($A329,'Incurred Real 2022$'!$A$25:$AC$426,'Incurred Real 2022$'!J$1,FALSE))</f>
        <v/>
      </c>
      <c r="K329" s="105" t="str">
        <f>IF(VLOOKUP($A329,'Incurred Real 2022$'!$A$25:$AC$426,'Incurred Real 2022$'!K$1,FALSE)=0,"",VLOOKUP($A329,'Incurred Real 2022$'!$A$25:$AC$426,'Incurred Real 2022$'!K$1,FALSE))</f>
        <v/>
      </c>
      <c r="L329" s="105" t="str">
        <f>IF(VLOOKUP($A329,'Incurred Real 2022$'!$A$25:$AC$426,'Incurred Real 2022$'!L$1,FALSE)=0,"",VLOOKUP($A329,'Incurred Real 2022$'!$A$25:$AC$426,'Incurred Real 2022$'!L$1,FALSE))</f>
        <v/>
      </c>
      <c r="M329" s="105" t="str">
        <f>IF(VLOOKUP($A329,'Incurred Real 2022$'!$A$25:$AC$426,'Incurred Real 2022$'!M$1,FALSE)=0,"",VLOOKUP($A329,'Incurred Real 2022$'!$A$25:$AC$426,'Incurred Real 2022$'!M$1,FALSE))</f>
        <v/>
      </c>
      <c r="N329" s="105" t="str">
        <f>IF(VLOOKUP($A329,'Incurred Real 2022$'!$A$25:$AC$426,'Incurred Real 2022$'!N$1,FALSE)=0,"",VLOOKUP($A329,'Incurred Real 2022$'!$A$25:$AC$426,'Incurred Real 2022$'!N$1,FALSE))</f>
        <v/>
      </c>
      <c r="O329" s="105" t="str">
        <f>IF(VLOOKUP($A329,'Incurred Real 2022$'!$A$25:$AC$426,'Incurred Real 2022$'!O$1,FALSE)=0,"",VLOOKUP($A329,'Incurred Real 2022$'!$A$25:$AC$426,'Incurred Real 2022$'!O$1,FALSE))</f>
        <v/>
      </c>
      <c r="P329" s="105" t="str">
        <f>IF(VLOOKUP($A329,'Incurred Real 2022$'!$A$25:$AC$426,'Incurred Real 2022$'!P$1,FALSE)=0,"",VLOOKUP($A329,'Incurred Real 2022$'!$A$25:$AC$426,'Incurred Real 2022$'!P$1,FALSE))</f>
        <v/>
      </c>
      <c r="Q329" s="105" t="str">
        <f>IF(VLOOKUP($A329,'Incurred Real 2022$'!$A$25:$AC$426,'Incurred Real 2022$'!Q$1,FALSE)=0,"",VLOOKUP($A329,'Incurred Real 2022$'!$A$25:$AC$426,'Incurred Real 2022$'!Q$1,FALSE))</f>
        <v/>
      </c>
      <c r="R329" s="105" t="str">
        <f>IF(VLOOKUP($A329,'Incurred Real 2022$'!$A$25:$AC$426,'Incurred Real 2022$'!R$1,FALSE)=0,"",VLOOKUP($A329,'Incurred Real 2022$'!$A$25:$AC$426,'Incurred Real 2022$'!R$1,FALSE))</f>
        <v/>
      </c>
      <c r="S329" s="105" t="str">
        <f>IF(VLOOKUP($A329,'Incurred Real 2022$'!$A$25:$AC$426,'Incurred Real 2022$'!S$1,FALSE)=0,"",VLOOKUP($A329,'Incurred Real 2022$'!$A$25:$AC$426,'Incurred Real 2022$'!S$1,FALSE))</f>
        <v/>
      </c>
      <c r="T329" s="105" t="str">
        <f>IF(VLOOKUP($A329,'Incurred Real 2022$'!$A$25:$AC$426,'Incurred Real 2022$'!T$1,FALSE)=0,"",VLOOKUP($A329,'Incurred Real 2022$'!$A$25:$AC$426,'Incurred Real 2022$'!T$1,FALSE))</f>
        <v/>
      </c>
      <c r="U329" s="105" t="str">
        <f>IF(VLOOKUP($A329,'Incurred Real 2022$'!$A$25:$AC$426,'Incurred Real 2022$'!U$1,FALSE)=0,"",VLOOKUP($A329,'Incurred Real 2022$'!$A$25:$AC$426,'Incurred Real 2022$'!U$1,FALSE))</f>
        <v/>
      </c>
      <c r="V329" s="13" t="str">
        <f>IF(ISTEXT(VLOOKUP($A329,'Incurred Real 2022$'!$A$25:$AC$426,'Incurred Real 2022$'!V$1,FALSE)),"",(VLOOKUP($A329,'Incurred Real 2022$'!$A$25:$AC$426,'Incurred Real 2022$'!V$1,FALSE))*BT329*Incurred_Real!V$15)</f>
        <v/>
      </c>
      <c r="W329" s="13" t="str">
        <f>IF(ISTEXT(VLOOKUP($A329,'Incurred Real 2022$'!$A$25:$AC$426,'Incurred Real 2022$'!W$1,FALSE)),"",(VLOOKUP($A329,'Incurred Real 2022$'!$A$25:$AC$426,'Incurred Real 2022$'!W$1,FALSE))*BU329*Incurred_Real!W$15)</f>
        <v/>
      </c>
      <c r="X329" s="220" t="str">
        <f>IF(ISTEXT(VLOOKUP($A329,'Incurred Real 2022$'!$A$25:$AC$426,'Incurred Real 2022$'!X$1,FALSE)),"",(VLOOKUP($A329,'Incurred Real 2022$'!$A$25:$AC$426,'Incurred Real 2022$'!X$1,FALSE))*BV329*Incurred_Real!X$15)</f>
        <v/>
      </c>
      <c r="Y329" s="217" t="str">
        <f>IF(ISTEXT(VLOOKUP($A329,'Incurred Real 2022$'!$A$25:$AC$426,'Incurred Real 2022$'!Y$1,FALSE)),"",(VLOOKUP($A329,'Incurred Real 2022$'!$A$25:$AC$426,'Incurred Real 2022$'!Y$1,FALSE))*BW329*Incurred_Real!Y$15)</f>
        <v/>
      </c>
      <c r="Z329" s="13">
        <f>IF(ISTEXT(VLOOKUP($A329,'Incurred Real 2022$'!$A$25:$AC$426,'Incurred Real 2022$'!Z$1,FALSE)),"",(VLOOKUP($A329,'Incurred Real 2022$'!$A$25:$AC$426,'Incurred Real 2022$'!Z$1,FALSE))*BX329*Incurred_Real!Z$15)</f>
        <v>389443.18249669415</v>
      </c>
      <c r="AA329" s="13">
        <f>IF(ISTEXT(VLOOKUP($A329,'Incurred Real 2022$'!$A$25:$AC$426,'Incurred Real 2022$'!AA$1,FALSE)),"",(VLOOKUP($A329,'Incurred Real 2022$'!$A$25:$AC$426,'Incurred Real 2022$'!AA$1,FALSE))*BY329*Incurred_Real!AA$15)</f>
        <v>1560365.3202618018</v>
      </c>
      <c r="AB329" s="13" t="str">
        <f>IF(ISTEXT(VLOOKUP($A329,'Incurred Real 2022$'!$A$25:$AC$426,'Incurred Real 2022$'!AB$1,FALSE)),"",(VLOOKUP($A329,'Incurred Real 2022$'!$A$25:$AC$426,'Incurred Real 2022$'!AB$1,FALSE))*BZ329*Incurred_Real!AB$15)</f>
        <v/>
      </c>
      <c r="AC329" s="13" t="str">
        <f>IF(ISTEXT(VLOOKUP($A329,'Incurred Real 2022$'!$A$25:$AC$426,'Incurred Real 2022$'!AC$1,FALSE)),"",(VLOOKUP($A329,'Incurred Real 2022$'!$A$25:$AC$426,'Incurred Real 2022$'!AC$1,FALSE))*CA329*Incurred_Real!AC$15)</f>
        <v/>
      </c>
      <c r="AD329" s="221">
        <f t="shared" si="77"/>
        <v>1949808.502758496</v>
      </c>
      <c r="AE329" s="221">
        <f t="shared" si="78"/>
        <v>1949808.502758496</v>
      </c>
      <c r="AF329" s="239">
        <f t="shared" si="83"/>
        <v>2195289.2116167475</v>
      </c>
      <c r="AG329" s="222">
        <f t="shared" si="79"/>
        <v>2143837.1207194799</v>
      </c>
      <c r="AH329" s="223">
        <f t="shared" si="86"/>
        <v>1.024</v>
      </c>
      <c r="AI329" s="224">
        <f t="shared" si="80"/>
        <v>2027</v>
      </c>
      <c r="AJ329" s="225" t="str">
        <f>VLOOKUP($A329,Project_Commissioning!$C$4:$H$355,Project_Commissioning!F$1,FALSE)</f>
        <v/>
      </c>
      <c r="AK329" s="226">
        <f>VLOOKUP($A329,Project_Commissioning!$C$4:$H$355,Project_Commissioning!G$1,FALSE)</f>
        <v>2027</v>
      </c>
      <c r="AL329" s="225" t="str">
        <f>IF(VLOOKUP($A329,Project_Commissioning!$C$4:$H$355,Project_Commissioning!H$1,FALSE)=0,"",VLOOKUP($A329,Project_Commissioning!$C$4:$H$355,Project_Commissioning!H$1,FALSE))</f>
        <v/>
      </c>
      <c r="AM329" s="237">
        <f t="shared" si="84"/>
        <v>1949808.502758496</v>
      </c>
      <c r="AN329" s="221" cm="1">
        <f t="array" ref="AN329">IF(ROUND(AE329,0)=0,0,LOOKUP(2,1/(F329:AC329&lt;&gt;""),F329:AC329))</f>
        <v>1560365.3202618018</v>
      </c>
      <c r="AO329" s="221">
        <f t="shared" si="85"/>
        <v>1949808.502758496</v>
      </c>
      <c r="AP329" s="79"/>
      <c r="AQ329" s="20"/>
      <c r="AR329" s="245">
        <f>IF(ISNA(VLOOKUP($A329,'Success Asset Classes'!$B$15:$AA$114,'Success Asset Classes'!$AA$1,FALSE)),0,VLOOKUP($A329,'Success Asset Classes'!$B$15:$AA$114,'Success Asset Classes'!$AA$1,FALSE))</f>
        <v>1</v>
      </c>
      <c r="AS329" s="230">
        <f>IF($AR329=0,VLOOKUP(MID($A329,4,5),'Project splits'!$C$5:$AM$346,AS$22,FALSE),IF(ISNA(VLOOKUP($A329,'Success Asset Classes'!$B$15:$BD$377,AS$21,FALSE)),VLOOKUP(MID($A329,4,5),'Project splits'!$C$5:$AM$346,AS$22,FALSE),VLOOKUP($A329,'Success Asset Classes'!$B$15:$BD$377,AS$21,FALSE)))</f>
        <v>0</v>
      </c>
      <c r="AT329" s="230">
        <f>IF($AR329=0,VLOOKUP(MID($A329,4,5),'Project splits'!$C$5:$AM$346,AT$22,FALSE),IF(ISNA(VLOOKUP($A329,'Success Asset Classes'!$B$15:$BD$377,AT$21,FALSE)),VLOOKUP(MID($A329,4,5),'Project splits'!$C$5:$AM$346,AT$22,FALSE),VLOOKUP($A329,'Success Asset Classes'!$B$15:$BD$377,AT$21,FALSE)))</f>
        <v>0</v>
      </c>
      <c r="AU329" s="230">
        <f>IF($AR329=0,VLOOKUP(MID($A329,4,5),'Project splits'!$C$5:$AM$346,AU$22,FALSE),IF(ISNA(VLOOKUP($A329,'Success Asset Classes'!$B$15:$BD$377,AU$21,FALSE)),VLOOKUP(MID($A329,4,5),'Project splits'!$C$5:$AM$346,AU$22,FALSE),VLOOKUP($A329,'Success Asset Classes'!$B$15:$BD$377,AU$21,FALSE)))</f>
        <v>0</v>
      </c>
      <c r="AV329" s="230">
        <f>IF($AR329=0,VLOOKUP(MID($A329,4,5),'Project splits'!$C$5:$AM$346,AV$22,FALSE),IF(ISNA(VLOOKUP($A329,'Success Asset Classes'!$B$15:$BD$377,AV$21,FALSE)),VLOOKUP(MID($A329,4,5),'Project splits'!$C$5:$AM$346,AV$22,FALSE),VLOOKUP($A329,'Success Asset Classes'!$B$15:$BD$377,AV$21,FALSE)))</f>
        <v>0</v>
      </c>
      <c r="AW329" s="230">
        <f>IF($AR329=0,VLOOKUP(MID($A329,4,5),'Project splits'!$C$5:$AM$346,AW$22,FALSE),IF(ISNA(VLOOKUP($A329,'Success Asset Classes'!$B$15:$BD$377,AW$21,FALSE)),VLOOKUP(MID($A329,4,5),'Project splits'!$C$5:$AM$346,AW$22,FALSE),VLOOKUP($A329,'Success Asset Classes'!$B$15:$BD$377,AW$21,FALSE)))</f>
        <v>0</v>
      </c>
      <c r="AX329" s="230">
        <f>IF($AR329=0,VLOOKUP(MID($A329,4,5),'Project splits'!$C$5:$AM$346,AX$22,FALSE),IF(ISNA(VLOOKUP($A329,'Success Asset Classes'!$B$15:$BD$377,AX$21,FALSE)),VLOOKUP(MID($A329,4,5),'Project splits'!$C$5:$AM$346,AX$22,FALSE),VLOOKUP($A329,'Success Asset Classes'!$B$15:$BD$377,AX$21,FALSE)))</f>
        <v>0</v>
      </c>
      <c r="AY329" s="230">
        <f>IF($AR329=0,VLOOKUP(MID($A329,4,5),'Project splits'!$C$5:$AM$346,AY$22,FALSE),IF(ISNA(VLOOKUP($A329,'Success Asset Classes'!$B$15:$BD$377,AY$21,FALSE)),VLOOKUP(MID($A329,4,5),'Project splits'!$C$5:$AM$346,AY$22,FALSE),VLOOKUP($A329,'Success Asset Classes'!$B$15:$BD$377,AY$21,FALSE)))</f>
        <v>0</v>
      </c>
      <c r="AZ329" s="230">
        <f>IF($AR329=0,VLOOKUP(MID($A329,4,5),'Project splits'!$C$5:$AM$346,AZ$22,FALSE),IF(ISNA(VLOOKUP($A329,'Success Asset Classes'!$B$15:$BD$377,AZ$21,FALSE)),VLOOKUP(MID($A329,4,5),'Project splits'!$C$5:$AM$346,AZ$22,FALSE),VLOOKUP($A329,'Success Asset Classes'!$B$15:$BD$377,AZ$21,FALSE)))</f>
        <v>0</v>
      </c>
      <c r="BA329" s="230">
        <f>IF($AR329=0,VLOOKUP(MID($A329,4,5),'Project splits'!$C$5:$AM$346,BA$22,FALSE),IF(ISNA(VLOOKUP($A329,'Success Asset Classes'!$B$15:$BD$377,BA$21,FALSE)),VLOOKUP(MID($A329,4,5),'Project splits'!$C$5:$AM$346,BA$22,FALSE),VLOOKUP($A329,'Success Asset Classes'!$B$15:$BD$377,BA$21,FALSE)))</f>
        <v>0</v>
      </c>
      <c r="BB329" s="230">
        <f>IF($AR329=0,VLOOKUP(MID($A329,4,5),'Project splits'!$C$5:$AM$346,BB$22,FALSE),IF(ISNA(VLOOKUP($A329,'Success Asset Classes'!$B$15:$BD$377,BB$21,FALSE)),VLOOKUP(MID($A329,4,5),'Project splits'!$C$5:$AM$346,BB$22,FALSE),VLOOKUP($A329,'Success Asset Classes'!$B$15:$BD$377,BB$21,FALSE)))</f>
        <v>0</v>
      </c>
      <c r="BC329" s="230">
        <f>IF($AR329=0,VLOOKUP(MID($A329,4,5),'Project splits'!$C$5:$AM$346,BC$22,FALSE),IF(ISNA(VLOOKUP($A329,'Success Asset Classes'!$B$15:$BD$377,BC$21,FALSE)),VLOOKUP(MID($A329,4,5),'Project splits'!$C$5:$AM$346,BC$22,FALSE),VLOOKUP($A329,'Success Asset Classes'!$B$15:$BD$377,BC$21,FALSE)))</f>
        <v>0</v>
      </c>
      <c r="BD329" s="230">
        <f>IF($AR329=0,VLOOKUP(MID($A329,4,5),'Project splits'!$C$5:$AM$346,BD$22,FALSE),IF(ISNA(VLOOKUP($A329,'Success Asset Classes'!$B$15:$BD$377,BD$21,FALSE)),VLOOKUP(MID($A329,4,5),'Project splits'!$C$5:$AM$346,BD$22,FALSE),VLOOKUP($A329,'Success Asset Classes'!$B$15:$BD$377,BD$21,FALSE)))</f>
        <v>0</v>
      </c>
      <c r="BE329" s="230">
        <f>IF($AR329=0,VLOOKUP(MID($A329,4,5),'Project splits'!$C$5:$AM$346,BE$22,FALSE),IF(ISNA(VLOOKUP($A329,'Success Asset Classes'!$B$15:$BD$377,BE$21,FALSE)),VLOOKUP(MID($A329,4,5),'Project splits'!$C$5:$AM$346,BE$22,FALSE),VLOOKUP($A329,'Success Asset Classes'!$B$15:$BD$377,BE$21,FALSE)))</f>
        <v>0</v>
      </c>
      <c r="BF329" s="230">
        <f>IF($AR329=0,VLOOKUP(MID($A329,4,5),'Project splits'!$C$5:$AM$346,BF$22,FALSE),IF(ISNA(VLOOKUP($A329,'Success Asset Classes'!$B$15:$BD$377,BF$21,FALSE)),VLOOKUP(MID($A329,4,5),'Project splits'!$C$5:$AM$346,BF$22,FALSE),VLOOKUP($A329,'Success Asset Classes'!$B$15:$BD$377,BF$21,FALSE)))</f>
        <v>0</v>
      </c>
      <c r="BG329" s="230">
        <f>IF($AR329=0,VLOOKUP(MID($A329,4,5),'Project splits'!$C$5:$AM$346,BG$22,FALSE),IF(ISNA(VLOOKUP($A329,'Success Asset Classes'!$B$15:$BD$377,BG$21,FALSE)),VLOOKUP(MID($A329,4,5),'Project splits'!$C$5:$AM$346,BG$22,FALSE),VLOOKUP($A329,'Success Asset Classes'!$B$15:$BD$377,BG$21,FALSE)))</f>
        <v>0.86842278391073802</v>
      </c>
      <c r="BH329" s="230">
        <f>IF($AR329=0,VLOOKUP(MID($A329,4,5),'Project splits'!$C$5:$AM$346,BH$22,FALSE),IF(ISNA(VLOOKUP($A329,'Success Asset Classes'!$B$15:$BD$377,BH$21,FALSE)),VLOOKUP(MID($A329,4,5),'Project splits'!$C$5:$AM$346,BH$22,FALSE),VLOOKUP($A329,'Success Asset Classes'!$B$15:$BD$377,BH$21,FALSE)))</f>
        <v>0</v>
      </c>
      <c r="BI329" s="230">
        <f>IF($AR329=0,VLOOKUP(MID($A329,4,5),'Project splits'!$C$5:$AM$346,BI$22,FALSE),IF(ISNA(VLOOKUP($A329,'Success Asset Classes'!$B$15:$BD$377,BI$21,FALSE)),VLOOKUP(MID($A329,4,5),'Project splits'!$C$5:$AM$346,BI$22,FALSE),VLOOKUP($A329,'Success Asset Classes'!$B$15:$BD$377,BI$21,FALSE)))</f>
        <v>0</v>
      </c>
      <c r="BJ329" s="230">
        <f>IF($AR329=0,VLOOKUP(MID($A329,4,5),'Project splits'!$C$5:$AM$346,BJ$22,FALSE),IF(ISNA(VLOOKUP($A329,'Success Asset Classes'!$B$15:$BD$377,BJ$21,FALSE)),VLOOKUP(MID($A329,4,5),'Project splits'!$C$5:$AM$346,BJ$22,FALSE),VLOOKUP($A329,'Success Asset Classes'!$B$15:$BD$377,BJ$21,FALSE)))</f>
        <v>0</v>
      </c>
      <c r="BK329" s="230">
        <f>IF($AR329=0,VLOOKUP(MID($A329,4,5),'Project splits'!$C$5:$AM$346,BK$22,FALSE),IF(ISNA(VLOOKUP($A329,'Success Asset Classes'!$B$15:$BD$377,BK$21,FALSE)),VLOOKUP(MID($A329,4,5),'Project splits'!$C$5:$AM$346,BK$22,FALSE),VLOOKUP($A329,'Success Asset Classes'!$B$15:$BD$377,BK$21,FALSE)))</f>
        <v>0</v>
      </c>
      <c r="BL329" s="230">
        <f>IF($AR329=0,VLOOKUP(MID($A329,4,5),'Project splits'!$C$5:$AM$346,BL$22,FALSE),IF(ISNA(VLOOKUP($A329,'Success Asset Classes'!$B$15:$BD$377,BL$21,FALSE)),VLOOKUP(MID($A329,4,5),'Project splits'!$C$5:$AM$346,BL$22,FALSE),VLOOKUP($A329,'Success Asset Classes'!$B$15:$BD$377,BL$21,FALSE)))</f>
        <v>0</v>
      </c>
      <c r="BM329" s="230">
        <f>IF($AR329=0,VLOOKUP(MID($A329,4,5),'Project splits'!$C$5:$AM$346,BM$22,FALSE),IF(ISNA(VLOOKUP($A329,'Success Asset Classes'!$B$15:$BD$377,BM$21,FALSE)),VLOOKUP(MID($A329,4,5),'Project splits'!$C$5:$AM$346,BM$22,FALSE),VLOOKUP($A329,'Success Asset Classes'!$B$15:$BD$377,BM$21,FALSE)))</f>
        <v>0</v>
      </c>
      <c r="BN329" s="230">
        <f>IF($AR329=0,VLOOKUP(MID($A329,4,5),'Project splits'!$C$5:$AM$346,BN$22,FALSE),IF(ISNA(VLOOKUP($A329,'Success Asset Classes'!$B$15:$BD$377,BN$21,FALSE)),VLOOKUP(MID($A329,4,5),'Project splits'!$C$5:$AM$346,BN$22,FALSE),VLOOKUP($A329,'Success Asset Classes'!$B$15:$BD$377,BN$21,FALSE)))</f>
        <v>0</v>
      </c>
      <c r="BO329" s="230">
        <f>IF($AR329=0,VLOOKUP(MID($A329,4,5),'Project splits'!$C$5:$AM$346,BO$22,FALSE),IF(ISNA(VLOOKUP($A329,'Success Asset Classes'!$B$15:$BD$377,BO$21,FALSE)),VLOOKUP(MID($A329,4,5),'Project splits'!$C$5:$AM$346,BO$22,FALSE),VLOOKUP($A329,'Success Asset Classes'!$B$15:$BD$377,BO$21,FALSE)))</f>
        <v>0</v>
      </c>
      <c r="BP329" s="230">
        <f>IF($AR329=0,VLOOKUP(MID($A329,4,5),'Project splits'!$C$5:$AM$346,BP$22,FALSE),IF(ISNA(VLOOKUP($A329,'Success Asset Classes'!$B$15:$BD$377,BP$21,FALSE)),VLOOKUP(MID($A329,4,5),'Project splits'!$C$5:$AM$346,BP$22,FALSE),VLOOKUP($A329,'Success Asset Classes'!$B$15:$BD$377,BP$21,FALSE)))</f>
        <v>0</v>
      </c>
      <c r="BQ329" s="230">
        <f>IF($AR329=0,VLOOKUP(MID($A329,4,5),'Project splits'!$C$5:$AM$346,BQ$22,FALSE),IF(ISNA(VLOOKUP($A329,'Success Asset Classes'!$B$15:$BD$377,BQ$21,FALSE)),VLOOKUP(MID($A329,4,5),'Project splits'!$C$5:$AM$346,BQ$22,FALSE),VLOOKUP($A329,'Success Asset Classes'!$B$15:$BD$377,BQ$21,FALSE)))</f>
        <v>0</v>
      </c>
      <c r="BR329" s="230">
        <f>IF($AR329=0,VLOOKUP(MID($A329,4,5),'Project splits'!$C$5:$AM$346,BR$22,FALSE),IF(ISNA(VLOOKUP($A329,'Success Asset Classes'!$B$15:$BD$377,BR$21,FALSE)),VLOOKUP(MID($A329,4,5),'Project splits'!$C$5:$AM$346,BR$22,FALSE),VLOOKUP($A329,'Success Asset Classes'!$B$15:$BD$377,BR$21,FALSE)))</f>
        <v>0.13157721608926198</v>
      </c>
      <c r="BS329" s="247">
        <f t="shared" si="81"/>
        <v>1</v>
      </c>
      <c r="BT329" s="249">
        <f>1+IF(ISNA(VLOOKUP($A329,'Project labour content'!$A$7:$D$255,'Project labour content'!$D$1,FALSE)),VLOOKUP($D329,'Project labour content'!$F$6:$G$15,'Project labour content'!$G$1,FALSE),VLOOKUP($A329,'Project labour content'!$A$7:$D$255,'Project labour content'!$D$1,FALSE))*LabEsc22*1</f>
        <v>1.0019662854824154</v>
      </c>
      <c r="BU329" s="249">
        <f>1+IF(ISNA(VLOOKUP($A329,'Project labour content'!$A$7:$D$255,'Project labour content'!$D$1,FALSE)),VLOOKUP($D329,'Project labour content'!$F$6:$G$15,'Project labour content'!$G$1,FALSE),VLOOKUP($A329,'Project labour content'!$A$7:$D$255,'Project labour content'!$D$1,FALSE))*LabEsc23*1</f>
        <v>1.0039420091351465</v>
      </c>
      <c r="BV329" s="249">
        <f>1+IF(ISNA(VLOOKUP($A329,'Project labour content'!$A$7:$D$255,'Project labour content'!$D$1,FALSE)),VLOOKUP($D329,'Project labour content'!$F$6:$G$15,'Project labour content'!$G$1,FALSE),VLOOKUP($A329,'Project labour content'!$A$7:$D$255,'Project labour content'!$D$1,FALSE))*LabEsc24*1</f>
        <v>1.0058031408160193</v>
      </c>
      <c r="BW329" s="249">
        <f>1+IF(ISNA(VLOOKUP($A329,'Project labour content'!$A$7:$D$255,'Project labour content'!$D$1,FALSE)),VLOOKUP($D329,'Project labour content'!$F$6:$G$15,'Project labour content'!$G$1,FALSE),VLOOKUP($A329,'Project labour content'!$A$7:$D$255,'Project labour content'!$D$1,FALSE))*LabEsc25*1</f>
        <v>1.0082958165139349</v>
      </c>
      <c r="BX329" s="249">
        <f>1+IF(ISNA(VLOOKUP($A329,'Project labour content'!$A$7:$D$255,'Project labour content'!$D$1,FALSE)),VLOOKUP($D329,'Project labour content'!$F$6:$G$15,'Project labour content'!$G$1,FALSE),VLOOKUP($A329,'Project labour content'!$A$7:$D$255,'Project labour content'!$D$1,FALSE))*LabEsc26*1</f>
        <v>1.011012417578713</v>
      </c>
      <c r="BY329" s="249">
        <f>1+IF(ISNA(VLOOKUP($A329,'Project labour content'!$A$7:$D$255,'Project labour content'!$D$1,FALSE)),VLOOKUP($D329,'Project labour content'!$F$6:$G$15,'Project labour content'!$G$1,FALSE),VLOOKUP($A329,'Project labour content'!$A$7:$D$255,'Project labour content'!$D$1,FALSE))*LabEsc27*1</f>
        <v>1.012695038484374</v>
      </c>
      <c r="BZ329" s="249">
        <f>1+IF(ISNA(VLOOKUP($A329,'Project labour content'!$A$7:$D$255,'Project labour content'!$D$1,FALSE)),VLOOKUP($D329,'Project labour content'!$F$6:$G$15,'Project labour content'!$G$1,FALSE),VLOOKUP($A329,'Project labour content'!$A$7:$D$255,'Project labour content'!$D$1,FALSE))*LabEsc28*1</f>
        <v>1.0139620520263368</v>
      </c>
      <c r="CA329" s="249">
        <f>1+IF(ISNA(VLOOKUP($A329,'Project labour content'!$A$7:$D$255,'Project labour content'!$D$1,FALSE)),VLOOKUP($D329,'Project labour content'!$F$6:$G$15,'Project labour content'!$G$1,FALSE),VLOOKUP($A329,'Project labour content'!$A$7:$D$255,'Project labour content'!$D$1,FALSE))*LabEsc29*1</f>
        <v>1.0159953553584786</v>
      </c>
      <c r="CB329" s="250" t="str">
        <f>IF(ISNA(VLOOKUP($A329,'Project labour content'!$A$7:$D$255,'Project labour content'!$D$1,FALSE)),"Category","Project")</f>
        <v>Project</v>
      </c>
      <c r="CD329" s="247" t="str">
        <f t="shared" si="82"/>
        <v>15271</v>
      </c>
      <c r="CE329" s="3"/>
    </row>
    <row r="330" spans="1:83" x14ac:dyDescent="0.15">
      <c r="A330" s="11" t="s">
        <v>985</v>
      </c>
      <c r="B330" s="11" t="str">
        <f>VLOOKUP($A330,'Incurred Real 2022$'!$A$25:$AC$426,'Incurred Real 2022$'!B$1,FALSE)</f>
        <v>Wide Area Monitoring Scheme</v>
      </c>
      <c r="C330" s="11" t="str">
        <f>VLOOKUP($A330,'Incurred Real 2022$'!$A$25:$AC$426,'Incurred Real 2022$'!C$1,FALSE)</f>
        <v>ExAnte</v>
      </c>
      <c r="D330" s="11" t="str">
        <f>VLOOKUP($A330,'Incurred Real 2022$'!$A$25:$AC$426,'Incurred Real 2022$'!D$1,FALSE)</f>
        <v>Security/Compliance</v>
      </c>
      <c r="E330" s="11" t="str">
        <f>VLOOKUP($A330,'Incurred Real 2022$'!$A$25:$AC$426,'Incurred Real 2022$'!E$1,FALSE)</f>
        <v>Proposed</v>
      </c>
      <c r="F330" s="105" t="str">
        <f>IF(VLOOKUP($A330,'Incurred Real 2022$'!$A$25:$AC$426,'Incurred Real 2022$'!F$1,FALSE)=0,"",VLOOKUP($A330,'Incurred Real 2022$'!$A$25:$AC$426,'Incurred Real 2022$'!F$1,FALSE))</f>
        <v/>
      </c>
      <c r="G330" s="105" t="str">
        <f>IF(VLOOKUP($A330,'Incurred Real 2022$'!$A$25:$AC$426,'Incurred Real 2022$'!G$1,FALSE)=0,"",VLOOKUP($A330,'Incurred Real 2022$'!$A$25:$AC$426,'Incurred Real 2022$'!G$1,FALSE))</f>
        <v/>
      </c>
      <c r="H330" s="105" t="str">
        <f>IF(VLOOKUP($A330,'Incurred Real 2022$'!$A$25:$AC$426,'Incurred Real 2022$'!H$1,FALSE)=0,"",VLOOKUP($A330,'Incurred Real 2022$'!$A$25:$AC$426,'Incurred Real 2022$'!H$1,FALSE))</f>
        <v/>
      </c>
      <c r="I330" s="105" t="str">
        <f>IF(VLOOKUP($A330,'Incurred Real 2022$'!$A$25:$AC$426,'Incurred Real 2022$'!I$1,FALSE)=0,"",VLOOKUP($A330,'Incurred Real 2022$'!$A$25:$AC$426,'Incurred Real 2022$'!I$1,FALSE))</f>
        <v/>
      </c>
      <c r="J330" s="105" t="str">
        <f>IF(VLOOKUP($A330,'Incurred Real 2022$'!$A$25:$AC$426,'Incurred Real 2022$'!J$1,FALSE)=0,"",VLOOKUP($A330,'Incurred Real 2022$'!$A$25:$AC$426,'Incurred Real 2022$'!J$1,FALSE))</f>
        <v/>
      </c>
      <c r="K330" s="105" t="str">
        <f>IF(VLOOKUP($A330,'Incurred Real 2022$'!$A$25:$AC$426,'Incurred Real 2022$'!K$1,FALSE)=0,"",VLOOKUP($A330,'Incurred Real 2022$'!$A$25:$AC$426,'Incurred Real 2022$'!K$1,FALSE))</f>
        <v/>
      </c>
      <c r="L330" s="105" t="str">
        <f>IF(VLOOKUP($A330,'Incurred Real 2022$'!$A$25:$AC$426,'Incurred Real 2022$'!L$1,FALSE)=0,"",VLOOKUP($A330,'Incurred Real 2022$'!$A$25:$AC$426,'Incurred Real 2022$'!L$1,FALSE))</f>
        <v/>
      </c>
      <c r="M330" s="105" t="str">
        <f>IF(VLOOKUP($A330,'Incurred Real 2022$'!$A$25:$AC$426,'Incurred Real 2022$'!M$1,FALSE)=0,"",VLOOKUP($A330,'Incurred Real 2022$'!$A$25:$AC$426,'Incurred Real 2022$'!M$1,FALSE))</f>
        <v/>
      </c>
      <c r="N330" s="105" t="str">
        <f>IF(VLOOKUP($A330,'Incurred Real 2022$'!$A$25:$AC$426,'Incurred Real 2022$'!N$1,FALSE)=0,"",VLOOKUP($A330,'Incurred Real 2022$'!$A$25:$AC$426,'Incurred Real 2022$'!N$1,FALSE))</f>
        <v/>
      </c>
      <c r="O330" s="105" t="str">
        <f>IF(VLOOKUP($A330,'Incurred Real 2022$'!$A$25:$AC$426,'Incurred Real 2022$'!O$1,FALSE)=0,"",VLOOKUP($A330,'Incurred Real 2022$'!$A$25:$AC$426,'Incurred Real 2022$'!O$1,FALSE))</f>
        <v/>
      </c>
      <c r="P330" s="105" t="str">
        <f>IF(VLOOKUP($A330,'Incurred Real 2022$'!$A$25:$AC$426,'Incurred Real 2022$'!P$1,FALSE)=0,"",VLOOKUP($A330,'Incurred Real 2022$'!$A$25:$AC$426,'Incurred Real 2022$'!P$1,FALSE))</f>
        <v/>
      </c>
      <c r="Q330" s="105" t="str">
        <f>IF(VLOOKUP($A330,'Incurred Real 2022$'!$A$25:$AC$426,'Incurred Real 2022$'!Q$1,FALSE)=0,"",VLOOKUP($A330,'Incurred Real 2022$'!$A$25:$AC$426,'Incurred Real 2022$'!Q$1,FALSE))</f>
        <v/>
      </c>
      <c r="R330" s="105" t="str">
        <f>IF(VLOOKUP($A330,'Incurred Real 2022$'!$A$25:$AC$426,'Incurred Real 2022$'!R$1,FALSE)=0,"",VLOOKUP($A330,'Incurred Real 2022$'!$A$25:$AC$426,'Incurred Real 2022$'!R$1,FALSE))</f>
        <v/>
      </c>
      <c r="S330" s="105" t="str">
        <f>IF(VLOOKUP($A330,'Incurred Real 2022$'!$A$25:$AC$426,'Incurred Real 2022$'!S$1,FALSE)=0,"",VLOOKUP($A330,'Incurred Real 2022$'!$A$25:$AC$426,'Incurred Real 2022$'!S$1,FALSE))</f>
        <v/>
      </c>
      <c r="T330" s="105" t="str">
        <f>IF(VLOOKUP($A330,'Incurred Real 2022$'!$A$25:$AC$426,'Incurred Real 2022$'!T$1,FALSE)=0,"",VLOOKUP($A330,'Incurred Real 2022$'!$A$25:$AC$426,'Incurred Real 2022$'!T$1,FALSE))</f>
        <v/>
      </c>
      <c r="U330" s="105" t="str">
        <f>IF(VLOOKUP($A330,'Incurred Real 2022$'!$A$25:$AC$426,'Incurred Real 2022$'!U$1,FALSE)=0,"",VLOOKUP($A330,'Incurred Real 2022$'!$A$25:$AC$426,'Incurred Real 2022$'!U$1,FALSE))</f>
        <v/>
      </c>
      <c r="V330" s="13" t="str">
        <f>IF(ISTEXT(VLOOKUP($A330,'Incurred Real 2022$'!$A$25:$AC$426,'Incurred Real 2022$'!V$1,FALSE)),"",(VLOOKUP($A330,'Incurred Real 2022$'!$A$25:$AC$426,'Incurred Real 2022$'!V$1,FALSE))*BT330*Incurred_Real!V$15)</f>
        <v/>
      </c>
      <c r="W330" s="13" t="str">
        <f>IF(ISTEXT(VLOOKUP($A330,'Incurred Real 2022$'!$A$25:$AC$426,'Incurred Real 2022$'!W$1,FALSE)),"",(VLOOKUP($A330,'Incurred Real 2022$'!$A$25:$AC$426,'Incurred Real 2022$'!W$1,FALSE))*BU330*Incurred_Real!W$15)</f>
        <v/>
      </c>
      <c r="X330" s="220">
        <f>IF(ISTEXT(VLOOKUP($A330,'Incurred Real 2022$'!$A$25:$AC$426,'Incurred Real 2022$'!X$1,FALSE)),"",(VLOOKUP($A330,'Incurred Real 2022$'!$A$25:$AC$426,'Incurred Real 2022$'!X$1,FALSE))*BV330*Incurred_Real!X$15)</f>
        <v>1373033.6743700367</v>
      </c>
      <c r="Y330" s="217">
        <f>IF(ISTEXT(VLOOKUP($A330,'Incurred Real 2022$'!$A$25:$AC$426,'Incurred Real 2022$'!Y$1,FALSE)),"",(VLOOKUP($A330,'Incurred Real 2022$'!$A$25:$AC$426,'Incurred Real 2022$'!Y$1,FALSE))*BW330*Incurred_Real!Y$15)</f>
        <v>1374949.4576821649</v>
      </c>
      <c r="Z330" s="13">
        <f>IF(ISTEXT(VLOOKUP($A330,'Incurred Real 2022$'!$A$25:$AC$426,'Incurred Real 2022$'!Z$1,FALSE)),"",(VLOOKUP($A330,'Incurred Real 2022$'!$A$25:$AC$426,'Incurred Real 2022$'!Z$1,FALSE))*BX330*Incurred_Real!Z$15)</f>
        <v>4131112.0265854988</v>
      </c>
      <c r="AA330" s="13">
        <f>IF(ISTEXT(VLOOKUP($A330,'Incurred Real 2022$'!$A$25:$AC$426,'Incurred Real 2022$'!AA$1,FALSE)),"",(VLOOKUP($A330,'Incurred Real 2022$'!$A$25:$AC$426,'Incurred Real 2022$'!AA$1,FALSE))*BY330*Incurred_Real!AA$15)</f>
        <v>6891652.7287060954</v>
      </c>
      <c r="AB330" s="13" t="str">
        <f>IF(ISTEXT(VLOOKUP($A330,'Incurred Real 2022$'!$A$25:$AC$426,'Incurred Real 2022$'!AB$1,FALSE)),"",(VLOOKUP($A330,'Incurred Real 2022$'!$A$25:$AC$426,'Incurred Real 2022$'!AB$1,FALSE))*BZ330*Incurred_Real!AB$15)</f>
        <v/>
      </c>
      <c r="AC330" s="13" t="str">
        <f>IF(ISTEXT(VLOOKUP($A330,'Incurred Real 2022$'!$A$25:$AC$426,'Incurred Real 2022$'!AC$1,FALSE)),"",(VLOOKUP($A330,'Incurred Real 2022$'!$A$25:$AC$426,'Incurred Real 2022$'!AC$1,FALSE))*CA330*Incurred_Real!AC$15)</f>
        <v/>
      </c>
      <c r="AD330" s="221">
        <f t="shared" si="77"/>
        <v>13770747.887343796</v>
      </c>
      <c r="AE330" s="221">
        <f t="shared" si="78"/>
        <v>13770747.887343796</v>
      </c>
      <c r="AF330" s="239">
        <f t="shared" si="83"/>
        <v>15504483.763513645</v>
      </c>
      <c r="AG330" s="222">
        <f t="shared" si="79"/>
        <v>15141097.425306294</v>
      </c>
      <c r="AH330" s="223">
        <f t="shared" si="86"/>
        <v>1.024</v>
      </c>
      <c r="AI330" s="224">
        <f t="shared" si="80"/>
        <v>2027</v>
      </c>
      <c r="AJ330" s="225" t="str">
        <f>VLOOKUP($A330,Project_Commissioning!$C$4:$H$355,Project_Commissioning!F$1,FALSE)</f>
        <v/>
      </c>
      <c r="AK330" s="226">
        <f>VLOOKUP($A330,Project_Commissioning!$C$4:$H$355,Project_Commissioning!G$1,FALSE)</f>
        <v>2027</v>
      </c>
      <c r="AL330" s="225" t="str">
        <f>IF(VLOOKUP($A330,Project_Commissioning!$C$4:$H$355,Project_Commissioning!H$1,FALSE)=0,"",VLOOKUP($A330,Project_Commissioning!$C$4:$H$355,Project_Commissioning!H$1,FALSE))</f>
        <v/>
      </c>
      <c r="AM330" s="237">
        <f t="shared" si="84"/>
        <v>13770747.887343796</v>
      </c>
      <c r="AN330" s="221" cm="1">
        <f t="array" ref="AN330">IF(ROUND(AE330,0)=0,0,LOOKUP(2,1/(F330:AC330&lt;&gt;""),F330:AC330))</f>
        <v>6891652.7287060954</v>
      </c>
      <c r="AO330" s="221">
        <f t="shared" si="85"/>
        <v>13770747.887343796</v>
      </c>
      <c r="AP330" s="79"/>
      <c r="AQ330" s="20"/>
      <c r="AR330" s="245">
        <f>IF(ISNA(VLOOKUP($A330,'Success Asset Classes'!$B$15:$AA$114,'Success Asset Classes'!$AA$1,FALSE)),0,VLOOKUP($A330,'Success Asset Classes'!$B$15:$AA$114,'Success Asset Classes'!$AA$1,FALSE))</f>
        <v>1</v>
      </c>
      <c r="AS330" s="230">
        <f>IF($AR330=0,VLOOKUP(MID($A330,4,5),'Project splits'!$C$5:$AM$346,AS$22,FALSE),IF(ISNA(VLOOKUP($A330,'Success Asset Classes'!$B$15:$BD$377,AS$21,FALSE)),VLOOKUP(MID($A330,4,5),'Project splits'!$C$5:$AM$346,AS$22,FALSE),VLOOKUP($A330,'Success Asset Classes'!$B$15:$BD$377,AS$21,FALSE)))</f>
        <v>0</v>
      </c>
      <c r="AT330" s="230">
        <f>IF($AR330=0,VLOOKUP(MID($A330,4,5),'Project splits'!$C$5:$AM$346,AT$22,FALSE),IF(ISNA(VLOOKUP($A330,'Success Asset Classes'!$B$15:$BD$377,AT$21,FALSE)),VLOOKUP(MID($A330,4,5),'Project splits'!$C$5:$AM$346,AT$22,FALSE),VLOOKUP($A330,'Success Asset Classes'!$B$15:$BD$377,AT$21,FALSE)))</f>
        <v>0</v>
      </c>
      <c r="AU330" s="230">
        <f>IF($AR330=0,VLOOKUP(MID($A330,4,5),'Project splits'!$C$5:$AM$346,AU$22,FALSE),IF(ISNA(VLOOKUP($A330,'Success Asset Classes'!$B$15:$BD$377,AU$21,FALSE)),VLOOKUP(MID($A330,4,5),'Project splits'!$C$5:$AM$346,AU$22,FALSE),VLOOKUP($A330,'Success Asset Classes'!$B$15:$BD$377,AU$21,FALSE)))</f>
        <v>0</v>
      </c>
      <c r="AV330" s="230">
        <f>IF($AR330=0,VLOOKUP(MID($A330,4,5),'Project splits'!$C$5:$AM$346,AV$22,FALSE),IF(ISNA(VLOOKUP($A330,'Success Asset Classes'!$B$15:$BD$377,AV$21,FALSE)),VLOOKUP(MID($A330,4,5),'Project splits'!$C$5:$AM$346,AV$22,FALSE),VLOOKUP($A330,'Success Asset Classes'!$B$15:$BD$377,AV$21,FALSE)))</f>
        <v>0</v>
      </c>
      <c r="AW330" s="230">
        <f>IF($AR330=0,VLOOKUP(MID($A330,4,5),'Project splits'!$C$5:$AM$346,AW$22,FALSE),IF(ISNA(VLOOKUP($A330,'Success Asset Classes'!$B$15:$BD$377,AW$21,FALSE)),VLOOKUP(MID($A330,4,5),'Project splits'!$C$5:$AM$346,AW$22,FALSE),VLOOKUP($A330,'Success Asset Classes'!$B$15:$BD$377,AW$21,FALSE)))</f>
        <v>0</v>
      </c>
      <c r="AX330" s="230">
        <f>IF($AR330=0,VLOOKUP(MID($A330,4,5),'Project splits'!$C$5:$AM$346,AX$22,FALSE),IF(ISNA(VLOOKUP($A330,'Success Asset Classes'!$B$15:$BD$377,AX$21,FALSE)),VLOOKUP(MID($A330,4,5),'Project splits'!$C$5:$AM$346,AX$22,FALSE),VLOOKUP($A330,'Success Asset Classes'!$B$15:$BD$377,AX$21,FALSE)))</f>
        <v>0</v>
      </c>
      <c r="AY330" s="230">
        <f>IF($AR330=0,VLOOKUP(MID($A330,4,5),'Project splits'!$C$5:$AM$346,AY$22,FALSE),IF(ISNA(VLOOKUP($A330,'Success Asset Classes'!$B$15:$BD$377,AY$21,FALSE)),VLOOKUP(MID($A330,4,5),'Project splits'!$C$5:$AM$346,AY$22,FALSE),VLOOKUP($A330,'Success Asset Classes'!$B$15:$BD$377,AY$21,FALSE)))</f>
        <v>0</v>
      </c>
      <c r="AZ330" s="230">
        <f>IF($AR330=0,VLOOKUP(MID($A330,4,5),'Project splits'!$C$5:$AM$346,AZ$22,FALSE),IF(ISNA(VLOOKUP($A330,'Success Asset Classes'!$B$15:$BD$377,AZ$21,FALSE)),VLOOKUP(MID($A330,4,5),'Project splits'!$C$5:$AM$346,AZ$22,FALSE),VLOOKUP($A330,'Success Asset Classes'!$B$15:$BD$377,AZ$21,FALSE)))</f>
        <v>0</v>
      </c>
      <c r="BA330" s="230">
        <f>IF($AR330=0,VLOOKUP(MID($A330,4,5),'Project splits'!$C$5:$AM$346,BA$22,FALSE),IF(ISNA(VLOOKUP($A330,'Success Asset Classes'!$B$15:$BD$377,BA$21,FALSE)),VLOOKUP(MID($A330,4,5),'Project splits'!$C$5:$AM$346,BA$22,FALSE),VLOOKUP($A330,'Success Asset Classes'!$B$15:$BD$377,BA$21,FALSE)))</f>
        <v>0</v>
      </c>
      <c r="BB330" s="230">
        <f>IF($AR330=0,VLOOKUP(MID($A330,4,5),'Project splits'!$C$5:$AM$346,BB$22,FALSE),IF(ISNA(VLOOKUP($A330,'Success Asset Classes'!$B$15:$BD$377,BB$21,FALSE)),VLOOKUP(MID($A330,4,5),'Project splits'!$C$5:$AM$346,BB$22,FALSE),VLOOKUP($A330,'Success Asset Classes'!$B$15:$BD$377,BB$21,FALSE)))</f>
        <v>3.4278636206423158E-2</v>
      </c>
      <c r="BC330" s="230">
        <f>IF($AR330=0,VLOOKUP(MID($A330,4,5),'Project splits'!$C$5:$AM$346,BC$22,FALSE),IF(ISNA(VLOOKUP($A330,'Success Asset Classes'!$B$15:$BD$377,BC$21,FALSE)),VLOOKUP(MID($A330,4,5),'Project splits'!$C$5:$AM$346,BC$22,FALSE),VLOOKUP($A330,'Success Asset Classes'!$B$15:$BD$377,BC$21,FALSE)))</f>
        <v>0</v>
      </c>
      <c r="BD330" s="230">
        <f>IF($AR330=0,VLOOKUP(MID($A330,4,5),'Project splits'!$C$5:$AM$346,BD$22,FALSE),IF(ISNA(VLOOKUP($A330,'Success Asset Classes'!$B$15:$BD$377,BD$21,FALSE)),VLOOKUP(MID($A330,4,5),'Project splits'!$C$5:$AM$346,BD$22,FALSE),VLOOKUP($A330,'Success Asset Classes'!$B$15:$BD$377,BD$21,FALSE)))</f>
        <v>5.5037369447896604E-2</v>
      </c>
      <c r="BE330" s="230">
        <f>IF($AR330=0,VLOOKUP(MID($A330,4,5),'Project splits'!$C$5:$AM$346,BE$22,FALSE),IF(ISNA(VLOOKUP($A330,'Success Asset Classes'!$B$15:$BD$377,BE$21,FALSE)),VLOOKUP(MID($A330,4,5),'Project splits'!$C$5:$AM$346,BE$22,FALSE),VLOOKUP($A330,'Success Asset Classes'!$B$15:$BD$377,BE$21,FALSE)))</f>
        <v>0</v>
      </c>
      <c r="BF330" s="230">
        <f>IF($AR330=0,VLOOKUP(MID($A330,4,5),'Project splits'!$C$5:$AM$346,BF$22,FALSE),IF(ISNA(VLOOKUP($A330,'Success Asset Classes'!$B$15:$BD$377,BF$21,FALSE)),VLOOKUP(MID($A330,4,5),'Project splits'!$C$5:$AM$346,BF$22,FALSE),VLOOKUP($A330,'Success Asset Classes'!$B$15:$BD$377,BF$21,FALSE)))</f>
        <v>0</v>
      </c>
      <c r="BG330" s="230">
        <f>IF($AR330=0,VLOOKUP(MID($A330,4,5),'Project splits'!$C$5:$AM$346,BG$22,FALSE),IF(ISNA(VLOOKUP($A330,'Success Asset Classes'!$B$15:$BD$377,BG$21,FALSE)),VLOOKUP(MID($A330,4,5),'Project splits'!$C$5:$AM$346,BG$22,FALSE),VLOOKUP($A330,'Success Asset Classes'!$B$15:$BD$377,BG$21,FALSE)))</f>
        <v>0.91068399434568026</v>
      </c>
      <c r="BH330" s="230">
        <f>IF($AR330=0,VLOOKUP(MID($A330,4,5),'Project splits'!$C$5:$AM$346,BH$22,FALSE),IF(ISNA(VLOOKUP($A330,'Success Asset Classes'!$B$15:$BD$377,BH$21,FALSE)),VLOOKUP(MID($A330,4,5),'Project splits'!$C$5:$AM$346,BH$22,FALSE),VLOOKUP($A330,'Success Asset Classes'!$B$15:$BD$377,BH$21,FALSE)))</f>
        <v>0</v>
      </c>
      <c r="BI330" s="230">
        <f>IF($AR330=0,VLOOKUP(MID($A330,4,5),'Project splits'!$C$5:$AM$346,BI$22,FALSE),IF(ISNA(VLOOKUP($A330,'Success Asset Classes'!$B$15:$BD$377,BI$21,FALSE)),VLOOKUP(MID($A330,4,5),'Project splits'!$C$5:$AM$346,BI$22,FALSE),VLOOKUP($A330,'Success Asset Classes'!$B$15:$BD$377,BI$21,FALSE)))</f>
        <v>0</v>
      </c>
      <c r="BJ330" s="230">
        <f>IF($AR330=0,VLOOKUP(MID($A330,4,5),'Project splits'!$C$5:$AM$346,BJ$22,FALSE),IF(ISNA(VLOOKUP($A330,'Success Asset Classes'!$B$15:$BD$377,BJ$21,FALSE)),VLOOKUP(MID($A330,4,5),'Project splits'!$C$5:$AM$346,BJ$22,FALSE),VLOOKUP($A330,'Success Asset Classes'!$B$15:$BD$377,BJ$21,FALSE)))</f>
        <v>0</v>
      </c>
      <c r="BK330" s="230">
        <f>IF($AR330=0,VLOOKUP(MID($A330,4,5),'Project splits'!$C$5:$AM$346,BK$22,FALSE),IF(ISNA(VLOOKUP($A330,'Success Asset Classes'!$B$15:$BD$377,BK$21,FALSE)),VLOOKUP(MID($A330,4,5),'Project splits'!$C$5:$AM$346,BK$22,FALSE),VLOOKUP($A330,'Success Asset Classes'!$B$15:$BD$377,BK$21,FALSE)))</f>
        <v>0</v>
      </c>
      <c r="BL330" s="230">
        <f>IF($AR330=0,VLOOKUP(MID($A330,4,5),'Project splits'!$C$5:$AM$346,BL$22,FALSE),IF(ISNA(VLOOKUP($A330,'Success Asset Classes'!$B$15:$BD$377,BL$21,FALSE)),VLOOKUP(MID($A330,4,5),'Project splits'!$C$5:$AM$346,BL$22,FALSE),VLOOKUP($A330,'Success Asset Classes'!$B$15:$BD$377,BL$21,FALSE)))</f>
        <v>0</v>
      </c>
      <c r="BM330" s="230">
        <f>IF($AR330=0,VLOOKUP(MID($A330,4,5),'Project splits'!$C$5:$AM$346,BM$22,FALSE),IF(ISNA(VLOOKUP($A330,'Success Asset Classes'!$B$15:$BD$377,BM$21,FALSE)),VLOOKUP(MID($A330,4,5),'Project splits'!$C$5:$AM$346,BM$22,FALSE),VLOOKUP($A330,'Success Asset Classes'!$B$15:$BD$377,BM$21,FALSE)))</f>
        <v>0</v>
      </c>
      <c r="BN330" s="230">
        <f>IF($AR330=0,VLOOKUP(MID($A330,4,5),'Project splits'!$C$5:$AM$346,BN$22,FALSE),IF(ISNA(VLOOKUP($A330,'Success Asset Classes'!$B$15:$BD$377,BN$21,FALSE)),VLOOKUP(MID($A330,4,5),'Project splits'!$C$5:$AM$346,BN$22,FALSE),VLOOKUP($A330,'Success Asset Classes'!$B$15:$BD$377,BN$21,FALSE)))</f>
        <v>0</v>
      </c>
      <c r="BO330" s="230">
        <f>IF($AR330=0,VLOOKUP(MID($A330,4,5),'Project splits'!$C$5:$AM$346,BO$22,FALSE),IF(ISNA(VLOOKUP($A330,'Success Asset Classes'!$B$15:$BD$377,BO$21,FALSE)),VLOOKUP(MID($A330,4,5),'Project splits'!$C$5:$AM$346,BO$22,FALSE),VLOOKUP($A330,'Success Asset Classes'!$B$15:$BD$377,BO$21,FALSE)))</f>
        <v>0</v>
      </c>
      <c r="BP330" s="230">
        <f>IF($AR330=0,VLOOKUP(MID($A330,4,5),'Project splits'!$C$5:$AM$346,BP$22,FALSE),IF(ISNA(VLOOKUP($A330,'Success Asset Classes'!$B$15:$BD$377,BP$21,FALSE)),VLOOKUP(MID($A330,4,5),'Project splits'!$C$5:$AM$346,BP$22,FALSE),VLOOKUP($A330,'Success Asset Classes'!$B$15:$BD$377,BP$21,FALSE)))</f>
        <v>0</v>
      </c>
      <c r="BQ330" s="230">
        <f>IF($AR330=0,VLOOKUP(MID($A330,4,5),'Project splits'!$C$5:$AM$346,BQ$22,FALSE),IF(ISNA(VLOOKUP($A330,'Success Asset Classes'!$B$15:$BD$377,BQ$21,FALSE)),VLOOKUP(MID($A330,4,5),'Project splits'!$C$5:$AM$346,BQ$22,FALSE),VLOOKUP($A330,'Success Asset Classes'!$B$15:$BD$377,BQ$21,FALSE)))</f>
        <v>0</v>
      </c>
      <c r="BR330" s="230">
        <f>IF($AR330=0,VLOOKUP(MID($A330,4,5),'Project splits'!$C$5:$AM$346,BR$22,FALSE),IF(ISNA(VLOOKUP($A330,'Success Asset Classes'!$B$15:$BD$377,BR$21,FALSE)),VLOOKUP(MID($A330,4,5),'Project splits'!$C$5:$AM$346,BR$22,FALSE),VLOOKUP($A330,'Success Asset Classes'!$B$15:$BD$377,BR$21,FALSE)))</f>
        <v>0</v>
      </c>
      <c r="BS330" s="247">
        <f t="shared" si="81"/>
        <v>1</v>
      </c>
      <c r="BT330" s="249">
        <f>1+IF(ISNA(VLOOKUP($A330,'Project labour content'!$A$7:$D$255,'Project labour content'!$D$1,FALSE)),VLOOKUP($D330,'Project labour content'!$F$6:$G$15,'Project labour content'!$G$1,FALSE),VLOOKUP($A330,'Project labour content'!$A$7:$D$255,'Project labour content'!$D$1,FALSE))*LabEsc22*1</f>
        <v>1.0011042286884926</v>
      </c>
      <c r="BU330" s="249">
        <f>1+IF(ISNA(VLOOKUP($A330,'Project labour content'!$A$7:$D$255,'Project labour content'!$D$1,FALSE)),VLOOKUP($D330,'Project labour content'!$F$6:$G$15,'Project labour content'!$G$1,FALSE),VLOOKUP($A330,'Project labour content'!$A$7:$D$255,'Project labour content'!$D$1,FALSE))*LabEsc23*1</f>
        <v>1.0022137576746899</v>
      </c>
      <c r="BV330" s="249">
        <f>1+IF(ISNA(VLOOKUP($A330,'Project labour content'!$A$7:$D$255,'Project labour content'!$D$1,FALSE)),VLOOKUP($D330,'Project labour content'!$F$6:$G$15,'Project labour content'!$G$1,FALSE),VLOOKUP($A330,'Project labour content'!$A$7:$D$255,'Project labour content'!$D$1,FALSE))*LabEsc24*1</f>
        <v>1.0032589339796878</v>
      </c>
      <c r="BW330" s="249">
        <f>1+IF(ISNA(VLOOKUP($A330,'Project labour content'!$A$7:$D$255,'Project labour content'!$D$1,FALSE)),VLOOKUP($D330,'Project labour content'!$F$6:$G$15,'Project labour content'!$G$1,FALSE),VLOOKUP($A330,'Project labour content'!$A$7:$D$255,'Project labour content'!$D$1,FALSE))*LabEsc25*1</f>
        <v>1.0046587734441814</v>
      </c>
      <c r="BX330" s="249">
        <f>1+IF(ISNA(VLOOKUP($A330,'Project labour content'!$A$7:$D$255,'Project labour content'!$D$1,FALSE)),VLOOKUP($D330,'Project labour content'!$F$6:$G$15,'Project labour content'!$G$1,FALSE),VLOOKUP($A330,'Project labour content'!$A$7:$D$255,'Project labour content'!$D$1,FALSE))*LabEsc26*1</f>
        <v>1.0061843651539024</v>
      </c>
      <c r="BY330" s="249">
        <f>1+IF(ISNA(VLOOKUP($A330,'Project labour content'!$A$7:$D$255,'Project labour content'!$D$1,FALSE)),VLOOKUP($D330,'Project labour content'!$F$6:$G$15,'Project labour content'!$G$1,FALSE),VLOOKUP($A330,'Project labour content'!$A$7:$D$255,'Project labour content'!$D$1,FALSE))*LabEsc27*1</f>
        <v>1.0071292931882616</v>
      </c>
      <c r="BZ330" s="249">
        <f>1+IF(ISNA(VLOOKUP($A330,'Project labour content'!$A$7:$D$255,'Project labour content'!$D$1,FALSE)),VLOOKUP($D330,'Project labour content'!$F$6:$G$15,'Project labour content'!$G$1,FALSE),VLOOKUP($A330,'Project labour content'!$A$7:$D$255,'Project labour content'!$D$1,FALSE))*LabEsc28*1</f>
        <v>1.0078408239981342</v>
      </c>
      <c r="CA330" s="249">
        <f>1+IF(ISNA(VLOOKUP($A330,'Project labour content'!$A$7:$D$255,'Project labour content'!$D$1,FALSE)),VLOOKUP($D330,'Project labour content'!$F$6:$G$15,'Project labour content'!$G$1,FALSE),VLOOKUP($A330,'Project labour content'!$A$7:$D$255,'Project labour content'!$D$1,FALSE))*LabEsc29*1</f>
        <v>1.0089826886418178</v>
      </c>
      <c r="CB330" s="250" t="str">
        <f>IF(ISNA(VLOOKUP($A330,'Project labour content'!$A$7:$D$255,'Project labour content'!$D$1,FALSE)),"Category","Project")</f>
        <v>Project</v>
      </c>
      <c r="CD330" s="247" t="str">
        <f t="shared" si="82"/>
        <v>15272</v>
      </c>
      <c r="CE330" s="3"/>
    </row>
    <row r="331" spans="1:83" x14ac:dyDescent="0.15">
      <c r="A331" s="11" t="s">
        <v>942</v>
      </c>
      <c r="B331" s="11" t="str">
        <f>VLOOKUP($A331,'Incurred Real 2022$'!$A$25:$AC$426,'Incurred Real 2022$'!B$1,FALSE)</f>
        <v>Asset Technical Drawing Management System Upgrade 2024-2028</v>
      </c>
      <c r="C331" s="11" t="str">
        <f>VLOOKUP($A331,'Incurred Real 2022$'!$A$25:$AC$426,'Incurred Real 2022$'!C$1,FALSE)</f>
        <v>ExAnte</v>
      </c>
      <c r="D331" s="11" t="str">
        <f>VLOOKUP($A331,'Incurred Real 2022$'!$A$25:$AC$426,'Incurred Real 2022$'!D$1,FALSE)</f>
        <v>Replacement</v>
      </c>
      <c r="E331" s="11" t="str">
        <f>VLOOKUP($A331,'Incurred Real 2022$'!$A$25:$AC$426,'Incurred Real 2022$'!E$1,FALSE)</f>
        <v>Potential</v>
      </c>
      <c r="F331" s="105" t="str">
        <f>IF(VLOOKUP($A331,'Incurred Real 2022$'!$A$25:$AC$426,'Incurred Real 2022$'!F$1,FALSE)=0,"",VLOOKUP($A331,'Incurred Real 2022$'!$A$25:$AC$426,'Incurred Real 2022$'!F$1,FALSE))</f>
        <v/>
      </c>
      <c r="G331" s="105" t="str">
        <f>IF(VLOOKUP($A331,'Incurred Real 2022$'!$A$25:$AC$426,'Incurred Real 2022$'!G$1,FALSE)=0,"",VLOOKUP($A331,'Incurred Real 2022$'!$A$25:$AC$426,'Incurred Real 2022$'!G$1,FALSE))</f>
        <v/>
      </c>
      <c r="H331" s="105" t="str">
        <f>IF(VLOOKUP($A331,'Incurred Real 2022$'!$A$25:$AC$426,'Incurred Real 2022$'!H$1,FALSE)=0,"",VLOOKUP($A331,'Incurred Real 2022$'!$A$25:$AC$426,'Incurred Real 2022$'!H$1,FALSE))</f>
        <v/>
      </c>
      <c r="I331" s="105" t="str">
        <f>IF(VLOOKUP($A331,'Incurred Real 2022$'!$A$25:$AC$426,'Incurred Real 2022$'!I$1,FALSE)=0,"",VLOOKUP($A331,'Incurred Real 2022$'!$A$25:$AC$426,'Incurred Real 2022$'!I$1,FALSE))</f>
        <v/>
      </c>
      <c r="J331" s="105" t="str">
        <f>IF(VLOOKUP($A331,'Incurred Real 2022$'!$A$25:$AC$426,'Incurred Real 2022$'!J$1,FALSE)=0,"",VLOOKUP($A331,'Incurred Real 2022$'!$A$25:$AC$426,'Incurred Real 2022$'!J$1,FALSE))</f>
        <v/>
      </c>
      <c r="K331" s="105" t="str">
        <f>IF(VLOOKUP($A331,'Incurred Real 2022$'!$A$25:$AC$426,'Incurred Real 2022$'!K$1,FALSE)=0,"",VLOOKUP($A331,'Incurred Real 2022$'!$A$25:$AC$426,'Incurred Real 2022$'!K$1,FALSE))</f>
        <v/>
      </c>
      <c r="L331" s="105" t="str">
        <f>IF(VLOOKUP($A331,'Incurred Real 2022$'!$A$25:$AC$426,'Incurred Real 2022$'!L$1,FALSE)=0,"",VLOOKUP($A331,'Incurred Real 2022$'!$A$25:$AC$426,'Incurred Real 2022$'!L$1,FALSE))</f>
        <v/>
      </c>
      <c r="M331" s="105" t="str">
        <f>IF(VLOOKUP($A331,'Incurred Real 2022$'!$A$25:$AC$426,'Incurred Real 2022$'!M$1,FALSE)=0,"",VLOOKUP($A331,'Incurred Real 2022$'!$A$25:$AC$426,'Incurred Real 2022$'!M$1,FALSE))</f>
        <v/>
      </c>
      <c r="N331" s="105" t="str">
        <f>IF(VLOOKUP($A331,'Incurred Real 2022$'!$A$25:$AC$426,'Incurred Real 2022$'!N$1,FALSE)=0,"",VLOOKUP($A331,'Incurred Real 2022$'!$A$25:$AC$426,'Incurred Real 2022$'!N$1,FALSE))</f>
        <v/>
      </c>
      <c r="O331" s="105" t="str">
        <f>IF(VLOOKUP($A331,'Incurred Real 2022$'!$A$25:$AC$426,'Incurred Real 2022$'!O$1,FALSE)=0,"",VLOOKUP($A331,'Incurred Real 2022$'!$A$25:$AC$426,'Incurred Real 2022$'!O$1,FALSE))</f>
        <v/>
      </c>
      <c r="P331" s="105" t="str">
        <f>IF(VLOOKUP($A331,'Incurred Real 2022$'!$A$25:$AC$426,'Incurred Real 2022$'!P$1,FALSE)=0,"",VLOOKUP($A331,'Incurred Real 2022$'!$A$25:$AC$426,'Incurred Real 2022$'!P$1,FALSE))</f>
        <v/>
      </c>
      <c r="Q331" s="105" t="str">
        <f>IF(VLOOKUP($A331,'Incurred Real 2022$'!$A$25:$AC$426,'Incurred Real 2022$'!Q$1,FALSE)=0,"",VLOOKUP($A331,'Incurred Real 2022$'!$A$25:$AC$426,'Incurred Real 2022$'!Q$1,FALSE))</f>
        <v/>
      </c>
      <c r="R331" s="105" t="str">
        <f>IF(VLOOKUP($A331,'Incurred Real 2022$'!$A$25:$AC$426,'Incurred Real 2022$'!R$1,FALSE)=0,"",VLOOKUP($A331,'Incurred Real 2022$'!$A$25:$AC$426,'Incurred Real 2022$'!R$1,FALSE))</f>
        <v/>
      </c>
      <c r="S331" s="105" t="str">
        <f>IF(VLOOKUP($A331,'Incurred Real 2022$'!$A$25:$AC$426,'Incurred Real 2022$'!S$1,FALSE)=0,"",VLOOKUP($A331,'Incurred Real 2022$'!$A$25:$AC$426,'Incurred Real 2022$'!S$1,FALSE))</f>
        <v/>
      </c>
      <c r="T331" s="105" t="str">
        <f>IF(VLOOKUP($A331,'Incurred Real 2022$'!$A$25:$AC$426,'Incurred Real 2022$'!T$1,FALSE)=0,"",VLOOKUP($A331,'Incurred Real 2022$'!$A$25:$AC$426,'Incurred Real 2022$'!T$1,FALSE))</f>
        <v/>
      </c>
      <c r="U331" s="105" t="str">
        <f>IF(VLOOKUP($A331,'Incurred Real 2022$'!$A$25:$AC$426,'Incurred Real 2022$'!U$1,FALSE)=0,"",VLOOKUP($A331,'Incurred Real 2022$'!$A$25:$AC$426,'Incurred Real 2022$'!U$1,FALSE))</f>
        <v/>
      </c>
      <c r="V331" s="13" t="str">
        <f>IF(ISTEXT(VLOOKUP($A331,'Incurred Real 2022$'!$A$25:$AC$426,'Incurred Real 2022$'!V$1,FALSE)),"",(VLOOKUP($A331,'Incurred Real 2022$'!$A$25:$AC$426,'Incurred Real 2022$'!V$1,FALSE))*BT331*Incurred_Real!V$15)</f>
        <v/>
      </c>
      <c r="W331" s="13" t="str">
        <f>IF(ISTEXT(VLOOKUP($A331,'Incurred Real 2022$'!$A$25:$AC$426,'Incurred Real 2022$'!W$1,FALSE)),"",(VLOOKUP($A331,'Incurred Real 2022$'!$A$25:$AC$426,'Incurred Real 2022$'!W$1,FALSE))*BU331*Incurred_Real!W$15)</f>
        <v/>
      </c>
      <c r="X331" s="220" t="str">
        <f>IF(ISTEXT(VLOOKUP($A331,'Incurred Real 2022$'!$A$25:$AC$426,'Incurred Real 2022$'!X$1,FALSE)),"",(VLOOKUP($A331,'Incurred Real 2022$'!$A$25:$AC$426,'Incurred Real 2022$'!X$1,FALSE))*BV331*Incurred_Real!X$15)</f>
        <v/>
      </c>
      <c r="Y331" s="217" t="str">
        <f>IF(ISTEXT(VLOOKUP($A331,'Incurred Real 2022$'!$A$25:$AC$426,'Incurred Real 2022$'!Y$1,FALSE)),"",(VLOOKUP($A331,'Incurred Real 2022$'!$A$25:$AC$426,'Incurred Real 2022$'!Y$1,FALSE))*BW331*Incurred_Real!Y$15)</f>
        <v/>
      </c>
      <c r="Z331" s="13">
        <f>IF(ISTEXT(VLOOKUP($A331,'Incurred Real 2022$'!$A$25:$AC$426,'Incurred Real 2022$'!Z$1,FALSE)),"",(VLOOKUP($A331,'Incurred Real 2022$'!$A$25:$AC$426,'Incurred Real 2022$'!Z$1,FALSE))*BX331*Incurred_Real!Z$15)</f>
        <v>1602043.0888377069</v>
      </c>
      <c r="AA331" s="13" t="str">
        <f>IF(ISTEXT(VLOOKUP($A331,'Incurred Real 2022$'!$A$25:$AC$426,'Incurred Real 2022$'!AA$1,FALSE)),"",(VLOOKUP($A331,'Incurred Real 2022$'!$A$25:$AC$426,'Incurred Real 2022$'!AA$1,FALSE))*BY331*Incurred_Real!AA$15)</f>
        <v/>
      </c>
      <c r="AB331" s="13" t="str">
        <f>IF(ISTEXT(VLOOKUP($A331,'Incurred Real 2022$'!$A$25:$AC$426,'Incurred Real 2022$'!AB$1,FALSE)),"",(VLOOKUP($A331,'Incurred Real 2022$'!$A$25:$AC$426,'Incurred Real 2022$'!AB$1,FALSE))*BZ331*Incurred_Real!AB$15)</f>
        <v/>
      </c>
      <c r="AC331" s="13" t="str">
        <f>IF(ISTEXT(VLOOKUP($A331,'Incurred Real 2022$'!$A$25:$AC$426,'Incurred Real 2022$'!AC$1,FALSE)),"",(VLOOKUP($A331,'Incurred Real 2022$'!$A$25:$AC$426,'Incurred Real 2022$'!AC$1,FALSE))*CA331*Incurred_Real!AC$15)</f>
        <v/>
      </c>
      <c r="AD331" s="221">
        <f t="shared" si="77"/>
        <v>1602043.0888377069</v>
      </c>
      <c r="AE331" s="221">
        <f t="shared" si="78"/>
        <v>1602043.0888377069</v>
      </c>
      <c r="AF331" s="239">
        <f t="shared" si="83"/>
        <v>1803740.1644802443</v>
      </c>
      <c r="AG331" s="222">
        <f t="shared" si="79"/>
        <v>1720180.6683351935</v>
      </c>
      <c r="AH331" s="223">
        <f t="shared" si="86"/>
        <v>1.0485760000000002</v>
      </c>
      <c r="AI331" s="224">
        <f t="shared" si="80"/>
        <v>2026</v>
      </c>
      <c r="AJ331" s="225" t="str">
        <f>VLOOKUP($A331,Project_Commissioning!$C$4:$H$355,Project_Commissioning!F$1,FALSE)</f>
        <v/>
      </c>
      <c r="AK331" s="226">
        <f>VLOOKUP($A331,Project_Commissioning!$C$4:$H$355,Project_Commissioning!G$1,FALSE)</f>
        <v>2026</v>
      </c>
      <c r="AL331" s="225" t="str">
        <f>IF(VLOOKUP($A331,Project_Commissioning!$C$4:$H$355,Project_Commissioning!H$1,FALSE)=0,"",VLOOKUP($A331,Project_Commissioning!$C$4:$H$355,Project_Commissioning!H$1,FALSE))</f>
        <v/>
      </c>
      <c r="AM331" s="237">
        <f t="shared" si="84"/>
        <v>1602043.0888377069</v>
      </c>
      <c r="AN331" s="221" cm="1">
        <f t="array" ref="AN331">IF(ROUND(AE331,0)=0,0,LOOKUP(2,1/(F331:AC331&lt;&gt;""),F331:AC331))</f>
        <v>1602043.0888377069</v>
      </c>
      <c r="AO331" s="221">
        <f t="shared" si="85"/>
        <v>1602043.0888377069</v>
      </c>
      <c r="AP331" s="79"/>
      <c r="AQ331" s="20"/>
      <c r="AR331" s="245">
        <f>IF(ISNA(VLOOKUP($A331,'Success Asset Classes'!$B$15:$AA$114,'Success Asset Classes'!$AA$1,FALSE)),0,VLOOKUP($A331,'Success Asset Classes'!$B$15:$AA$114,'Success Asset Classes'!$AA$1,FALSE))</f>
        <v>1</v>
      </c>
      <c r="AS331" s="230">
        <f>IF($AR331=0,VLOOKUP(MID($A331,4,5),'Project splits'!$C$5:$AM$346,AS$22,FALSE),IF(ISNA(VLOOKUP($A331,'Success Asset Classes'!$B$15:$BD$377,AS$21,FALSE)),VLOOKUP(MID($A331,4,5),'Project splits'!$C$5:$AM$346,AS$22,FALSE),VLOOKUP($A331,'Success Asset Classes'!$B$15:$BD$377,AS$21,FALSE)))</f>
        <v>0</v>
      </c>
      <c r="AT331" s="230">
        <f>IF($AR331=0,VLOOKUP(MID($A331,4,5),'Project splits'!$C$5:$AM$346,AT$22,FALSE),IF(ISNA(VLOOKUP($A331,'Success Asset Classes'!$B$15:$BD$377,AT$21,FALSE)),VLOOKUP(MID($A331,4,5),'Project splits'!$C$5:$AM$346,AT$22,FALSE),VLOOKUP($A331,'Success Asset Classes'!$B$15:$BD$377,AT$21,FALSE)))</f>
        <v>0</v>
      </c>
      <c r="AU331" s="230">
        <f>IF($AR331=0,VLOOKUP(MID($A331,4,5),'Project splits'!$C$5:$AM$346,AU$22,FALSE),IF(ISNA(VLOOKUP($A331,'Success Asset Classes'!$B$15:$BD$377,AU$21,FALSE)),VLOOKUP(MID($A331,4,5),'Project splits'!$C$5:$AM$346,AU$22,FALSE),VLOOKUP($A331,'Success Asset Classes'!$B$15:$BD$377,AU$21,FALSE)))</f>
        <v>0</v>
      </c>
      <c r="AV331" s="230">
        <f>IF($AR331=0,VLOOKUP(MID($A331,4,5),'Project splits'!$C$5:$AM$346,AV$22,FALSE),IF(ISNA(VLOOKUP($A331,'Success Asset Classes'!$B$15:$BD$377,AV$21,FALSE)),VLOOKUP(MID($A331,4,5),'Project splits'!$C$5:$AM$346,AV$22,FALSE),VLOOKUP($A331,'Success Asset Classes'!$B$15:$BD$377,AV$21,FALSE)))</f>
        <v>1</v>
      </c>
      <c r="AW331" s="230">
        <f>IF($AR331=0,VLOOKUP(MID($A331,4,5),'Project splits'!$C$5:$AM$346,AW$22,FALSE),IF(ISNA(VLOOKUP($A331,'Success Asset Classes'!$B$15:$BD$377,AW$21,FALSE)),VLOOKUP(MID($A331,4,5),'Project splits'!$C$5:$AM$346,AW$22,FALSE),VLOOKUP($A331,'Success Asset Classes'!$B$15:$BD$377,AW$21,FALSE)))</f>
        <v>0</v>
      </c>
      <c r="AX331" s="230">
        <f>IF($AR331=0,VLOOKUP(MID($A331,4,5),'Project splits'!$C$5:$AM$346,AX$22,FALSE),IF(ISNA(VLOOKUP($A331,'Success Asset Classes'!$B$15:$BD$377,AX$21,FALSE)),VLOOKUP(MID($A331,4,5),'Project splits'!$C$5:$AM$346,AX$22,FALSE),VLOOKUP($A331,'Success Asset Classes'!$B$15:$BD$377,AX$21,FALSE)))</f>
        <v>0</v>
      </c>
      <c r="AY331" s="230">
        <f>IF($AR331=0,VLOOKUP(MID($A331,4,5),'Project splits'!$C$5:$AM$346,AY$22,FALSE),IF(ISNA(VLOOKUP($A331,'Success Asset Classes'!$B$15:$BD$377,AY$21,FALSE)),VLOOKUP(MID($A331,4,5),'Project splits'!$C$5:$AM$346,AY$22,FALSE),VLOOKUP($A331,'Success Asset Classes'!$B$15:$BD$377,AY$21,FALSE)))</f>
        <v>0</v>
      </c>
      <c r="AZ331" s="230">
        <f>IF($AR331=0,VLOOKUP(MID($A331,4,5),'Project splits'!$C$5:$AM$346,AZ$22,FALSE),IF(ISNA(VLOOKUP($A331,'Success Asset Classes'!$B$15:$BD$377,AZ$21,FALSE)),VLOOKUP(MID($A331,4,5),'Project splits'!$C$5:$AM$346,AZ$22,FALSE),VLOOKUP($A331,'Success Asset Classes'!$B$15:$BD$377,AZ$21,FALSE)))</f>
        <v>0</v>
      </c>
      <c r="BA331" s="230">
        <f>IF($AR331=0,VLOOKUP(MID($A331,4,5),'Project splits'!$C$5:$AM$346,BA$22,FALSE),IF(ISNA(VLOOKUP($A331,'Success Asset Classes'!$B$15:$BD$377,BA$21,FALSE)),VLOOKUP(MID($A331,4,5),'Project splits'!$C$5:$AM$346,BA$22,FALSE),VLOOKUP($A331,'Success Asset Classes'!$B$15:$BD$377,BA$21,FALSE)))</f>
        <v>0</v>
      </c>
      <c r="BB331" s="230">
        <f>IF($AR331=0,VLOOKUP(MID($A331,4,5),'Project splits'!$C$5:$AM$346,BB$22,FALSE),IF(ISNA(VLOOKUP($A331,'Success Asset Classes'!$B$15:$BD$377,BB$21,FALSE)),VLOOKUP(MID($A331,4,5),'Project splits'!$C$5:$AM$346,BB$22,FALSE),VLOOKUP($A331,'Success Asset Classes'!$B$15:$BD$377,BB$21,FALSE)))</f>
        <v>0</v>
      </c>
      <c r="BC331" s="230">
        <f>IF($AR331=0,VLOOKUP(MID($A331,4,5),'Project splits'!$C$5:$AM$346,BC$22,FALSE),IF(ISNA(VLOOKUP($A331,'Success Asset Classes'!$B$15:$BD$377,BC$21,FALSE)),VLOOKUP(MID($A331,4,5),'Project splits'!$C$5:$AM$346,BC$22,FALSE),VLOOKUP($A331,'Success Asset Classes'!$B$15:$BD$377,BC$21,FALSE)))</f>
        <v>0</v>
      </c>
      <c r="BD331" s="230">
        <f>IF($AR331=0,VLOOKUP(MID($A331,4,5),'Project splits'!$C$5:$AM$346,BD$22,FALSE),IF(ISNA(VLOOKUP($A331,'Success Asset Classes'!$B$15:$BD$377,BD$21,FALSE)),VLOOKUP(MID($A331,4,5),'Project splits'!$C$5:$AM$346,BD$22,FALSE),VLOOKUP($A331,'Success Asset Classes'!$B$15:$BD$377,BD$21,FALSE)))</f>
        <v>0</v>
      </c>
      <c r="BE331" s="230">
        <f>IF($AR331=0,VLOOKUP(MID($A331,4,5),'Project splits'!$C$5:$AM$346,BE$22,FALSE),IF(ISNA(VLOOKUP($A331,'Success Asset Classes'!$B$15:$BD$377,BE$21,FALSE)),VLOOKUP(MID($A331,4,5),'Project splits'!$C$5:$AM$346,BE$22,FALSE),VLOOKUP($A331,'Success Asset Classes'!$B$15:$BD$377,BE$21,FALSE)))</f>
        <v>0</v>
      </c>
      <c r="BF331" s="230">
        <f>IF($AR331=0,VLOOKUP(MID($A331,4,5),'Project splits'!$C$5:$AM$346,BF$22,FALSE),IF(ISNA(VLOOKUP($A331,'Success Asset Classes'!$B$15:$BD$377,BF$21,FALSE)),VLOOKUP(MID($A331,4,5),'Project splits'!$C$5:$AM$346,BF$22,FALSE),VLOOKUP($A331,'Success Asset Classes'!$B$15:$BD$377,BF$21,FALSE)))</f>
        <v>0</v>
      </c>
      <c r="BG331" s="230">
        <f>IF($AR331=0,VLOOKUP(MID($A331,4,5),'Project splits'!$C$5:$AM$346,BG$22,FALSE),IF(ISNA(VLOOKUP($A331,'Success Asset Classes'!$B$15:$BD$377,BG$21,FALSE)),VLOOKUP(MID($A331,4,5),'Project splits'!$C$5:$AM$346,BG$22,FALSE),VLOOKUP($A331,'Success Asset Classes'!$B$15:$BD$377,BG$21,FALSE)))</f>
        <v>0</v>
      </c>
      <c r="BH331" s="230">
        <f>IF($AR331=0,VLOOKUP(MID($A331,4,5),'Project splits'!$C$5:$AM$346,BH$22,FALSE),IF(ISNA(VLOOKUP($A331,'Success Asset Classes'!$B$15:$BD$377,BH$21,FALSE)),VLOOKUP(MID($A331,4,5),'Project splits'!$C$5:$AM$346,BH$22,FALSE),VLOOKUP($A331,'Success Asset Classes'!$B$15:$BD$377,BH$21,FALSE)))</f>
        <v>0</v>
      </c>
      <c r="BI331" s="230">
        <f>IF($AR331=0,VLOOKUP(MID($A331,4,5),'Project splits'!$C$5:$AM$346,BI$22,FALSE),IF(ISNA(VLOOKUP($A331,'Success Asset Classes'!$B$15:$BD$377,BI$21,FALSE)),VLOOKUP(MID($A331,4,5),'Project splits'!$C$5:$AM$346,BI$22,FALSE),VLOOKUP($A331,'Success Asset Classes'!$B$15:$BD$377,BI$21,FALSE)))</f>
        <v>0</v>
      </c>
      <c r="BJ331" s="230">
        <f>IF($AR331=0,VLOOKUP(MID($A331,4,5),'Project splits'!$C$5:$AM$346,BJ$22,FALSE),IF(ISNA(VLOOKUP($A331,'Success Asset Classes'!$B$15:$BD$377,BJ$21,FALSE)),VLOOKUP(MID($A331,4,5),'Project splits'!$C$5:$AM$346,BJ$22,FALSE),VLOOKUP($A331,'Success Asset Classes'!$B$15:$BD$377,BJ$21,FALSE)))</f>
        <v>0</v>
      </c>
      <c r="BK331" s="230">
        <f>IF($AR331=0,VLOOKUP(MID($A331,4,5),'Project splits'!$C$5:$AM$346,BK$22,FALSE),IF(ISNA(VLOOKUP($A331,'Success Asset Classes'!$B$15:$BD$377,BK$21,FALSE)),VLOOKUP(MID($A331,4,5),'Project splits'!$C$5:$AM$346,BK$22,FALSE),VLOOKUP($A331,'Success Asset Classes'!$B$15:$BD$377,BK$21,FALSE)))</f>
        <v>0</v>
      </c>
      <c r="BL331" s="230">
        <f>IF($AR331=0,VLOOKUP(MID($A331,4,5),'Project splits'!$C$5:$AM$346,BL$22,FALSE),IF(ISNA(VLOOKUP($A331,'Success Asset Classes'!$B$15:$BD$377,BL$21,FALSE)),VLOOKUP(MID($A331,4,5),'Project splits'!$C$5:$AM$346,BL$22,FALSE),VLOOKUP($A331,'Success Asset Classes'!$B$15:$BD$377,BL$21,FALSE)))</f>
        <v>0</v>
      </c>
      <c r="BM331" s="230">
        <f>IF($AR331=0,VLOOKUP(MID($A331,4,5),'Project splits'!$C$5:$AM$346,BM$22,FALSE),IF(ISNA(VLOOKUP($A331,'Success Asset Classes'!$B$15:$BD$377,BM$21,FALSE)),VLOOKUP(MID($A331,4,5),'Project splits'!$C$5:$AM$346,BM$22,FALSE),VLOOKUP($A331,'Success Asset Classes'!$B$15:$BD$377,BM$21,FALSE)))</f>
        <v>0</v>
      </c>
      <c r="BN331" s="230">
        <f>IF($AR331=0,VLOOKUP(MID($A331,4,5),'Project splits'!$C$5:$AM$346,BN$22,FALSE),IF(ISNA(VLOOKUP($A331,'Success Asset Classes'!$B$15:$BD$377,BN$21,FALSE)),VLOOKUP(MID($A331,4,5),'Project splits'!$C$5:$AM$346,BN$22,FALSE),VLOOKUP($A331,'Success Asset Classes'!$B$15:$BD$377,BN$21,FALSE)))</f>
        <v>0</v>
      </c>
      <c r="BO331" s="230">
        <f>IF($AR331=0,VLOOKUP(MID($A331,4,5),'Project splits'!$C$5:$AM$346,BO$22,FALSE),IF(ISNA(VLOOKUP($A331,'Success Asset Classes'!$B$15:$BD$377,BO$21,FALSE)),VLOOKUP(MID($A331,4,5),'Project splits'!$C$5:$AM$346,BO$22,FALSE),VLOOKUP($A331,'Success Asset Classes'!$B$15:$BD$377,BO$21,FALSE)))</f>
        <v>0</v>
      </c>
      <c r="BP331" s="230">
        <f>IF($AR331=0,VLOOKUP(MID($A331,4,5),'Project splits'!$C$5:$AM$346,BP$22,FALSE),IF(ISNA(VLOOKUP($A331,'Success Asset Classes'!$B$15:$BD$377,BP$21,FALSE)),VLOOKUP(MID($A331,4,5),'Project splits'!$C$5:$AM$346,BP$22,FALSE),VLOOKUP($A331,'Success Asset Classes'!$B$15:$BD$377,BP$21,FALSE)))</f>
        <v>0</v>
      </c>
      <c r="BQ331" s="230">
        <f>IF($AR331=0,VLOOKUP(MID($A331,4,5),'Project splits'!$C$5:$AM$346,BQ$22,FALSE),IF(ISNA(VLOOKUP($A331,'Success Asset Classes'!$B$15:$BD$377,BQ$21,FALSE)),VLOOKUP(MID($A331,4,5),'Project splits'!$C$5:$AM$346,BQ$22,FALSE),VLOOKUP($A331,'Success Asset Classes'!$B$15:$BD$377,BQ$21,FALSE)))</f>
        <v>0</v>
      </c>
      <c r="BR331" s="230">
        <f>IF($AR331=0,VLOOKUP(MID($A331,4,5),'Project splits'!$C$5:$AM$346,BR$22,FALSE),IF(ISNA(VLOOKUP($A331,'Success Asset Classes'!$B$15:$BD$377,BR$21,FALSE)),VLOOKUP(MID($A331,4,5),'Project splits'!$C$5:$AM$346,BR$22,FALSE),VLOOKUP($A331,'Success Asset Classes'!$B$15:$BD$377,BR$21,FALSE)))</f>
        <v>0</v>
      </c>
      <c r="BS331" s="247">
        <f t="shared" si="81"/>
        <v>1</v>
      </c>
      <c r="BT331" s="249">
        <f>1+IF(ISNA(VLOOKUP($A331,'Project labour content'!$A$7:$D$255,'Project labour content'!$D$1,FALSE)),VLOOKUP($D331,'Project labour content'!$F$6:$G$15,'Project labour content'!$G$1,FALSE),VLOOKUP($A331,'Project labour content'!$A$7:$D$255,'Project labour content'!$D$1,FALSE))*LabEsc22*1</f>
        <v>1.0031754093187104</v>
      </c>
      <c r="BU331" s="249">
        <f>1+IF(ISNA(VLOOKUP($A331,'Project labour content'!$A$7:$D$255,'Project labour content'!$D$1,FALSE)),VLOOKUP($D331,'Project labour content'!$F$6:$G$15,'Project labour content'!$G$1,FALSE),VLOOKUP($A331,'Project labour content'!$A$7:$D$255,'Project labour content'!$D$1,FALSE))*LabEsc23*1</f>
        <v>1.0063660606021509</v>
      </c>
      <c r="BV331" s="249">
        <f>1+IF(ISNA(VLOOKUP($A331,'Project labour content'!$A$7:$D$255,'Project labour content'!$D$1,FALSE)),VLOOKUP($D331,'Project labour content'!$F$6:$G$15,'Project labour content'!$G$1,FALSE),VLOOKUP($A331,'Project labour content'!$A$7:$D$255,'Project labour content'!$D$1,FALSE))*LabEsc24*1</f>
        <v>1.0093716541111517</v>
      </c>
      <c r="BW331" s="249">
        <f>1+IF(ISNA(VLOOKUP($A331,'Project labour content'!$A$7:$D$255,'Project labour content'!$D$1,FALSE)),VLOOKUP($D331,'Project labour content'!$F$6:$G$15,'Project labour content'!$G$1,FALSE),VLOOKUP($A331,'Project labour content'!$A$7:$D$255,'Project labour content'!$D$1,FALSE))*LabEsc25*1</f>
        <v>1.0133971456842068</v>
      </c>
      <c r="BX331" s="249">
        <f>1+IF(ISNA(VLOOKUP($A331,'Project labour content'!$A$7:$D$255,'Project labour content'!$D$1,FALSE)),VLOOKUP($D331,'Project labour content'!$F$6:$G$15,'Project labour content'!$G$1,FALSE),VLOOKUP($A331,'Project labour content'!$A$7:$D$255,'Project labour content'!$D$1,FALSE))*LabEsc26*1</f>
        <v>1.0177842605835747</v>
      </c>
      <c r="BY331" s="249">
        <f>1+IF(ISNA(VLOOKUP($A331,'Project labour content'!$A$7:$D$255,'Project labour content'!$D$1,FALSE)),VLOOKUP($D331,'Project labour content'!$F$6:$G$15,'Project labour content'!$G$1,FALSE),VLOOKUP($A331,'Project labour content'!$A$7:$D$255,'Project labour content'!$D$1,FALSE))*LabEsc27*1</f>
        <v>1.0205015720581678</v>
      </c>
      <c r="BZ331" s="249">
        <f>1+IF(ISNA(VLOOKUP($A331,'Project labour content'!$A$7:$D$255,'Project labour content'!$D$1,FALSE)),VLOOKUP($D331,'Project labour content'!$F$6:$G$15,'Project labour content'!$G$1,FALSE),VLOOKUP($A331,'Project labour content'!$A$7:$D$255,'Project labour content'!$D$1,FALSE))*LabEsc28*1</f>
        <v>1.0225477075985363</v>
      </c>
      <c r="CA331" s="249">
        <f>1+IF(ISNA(VLOOKUP($A331,'Project labour content'!$A$7:$D$255,'Project labour content'!$D$1,FALSE)),VLOOKUP($D331,'Project labour content'!$F$6:$G$15,'Project labour content'!$G$1,FALSE),VLOOKUP($A331,'Project labour content'!$A$7:$D$255,'Project labour content'!$D$1,FALSE))*LabEsc29*1</f>
        <v>1.02583134591372</v>
      </c>
      <c r="CB331" s="250" t="str">
        <f>IF(ISNA(VLOOKUP($A331,'Project labour content'!$A$7:$D$255,'Project labour content'!$D$1,FALSE)),"Category","Project")</f>
        <v>Project</v>
      </c>
      <c r="CD331" s="247" t="str">
        <f t="shared" si="82"/>
        <v>15274</v>
      </c>
      <c r="CE331" s="3"/>
    </row>
    <row r="332" spans="1:83" x14ac:dyDescent="0.15">
      <c r="A332" s="11" t="s">
        <v>948</v>
      </c>
      <c r="B332" s="11" t="str">
        <f>VLOOKUP($A332,'Incurred Real 2022$'!$A$25:$AC$426,'Incurred Real 2022$'!B$1,FALSE)</f>
        <v>Energy Management System Functional Enhancements</v>
      </c>
      <c r="C332" s="11" t="str">
        <f>VLOOKUP($A332,'Incurred Real 2022$'!$A$25:$AC$426,'Incurred Real 2022$'!C$1,FALSE)</f>
        <v>ExAnte</v>
      </c>
      <c r="D332" s="11" t="str">
        <f>VLOOKUP($A332,'Incurred Real 2022$'!$A$25:$AC$426,'Incurred Real 2022$'!D$1,FALSE)</f>
        <v>Replacement</v>
      </c>
      <c r="E332" s="11" t="str">
        <f>VLOOKUP($A332,'Incurred Real 2022$'!$A$25:$AC$426,'Incurred Real 2022$'!E$1,FALSE)</f>
        <v>Potential</v>
      </c>
      <c r="F332" s="105" t="str">
        <f>IF(VLOOKUP($A332,'Incurred Real 2022$'!$A$25:$AC$426,'Incurred Real 2022$'!F$1,FALSE)=0,"",VLOOKUP($A332,'Incurred Real 2022$'!$A$25:$AC$426,'Incurred Real 2022$'!F$1,FALSE))</f>
        <v/>
      </c>
      <c r="G332" s="105" t="str">
        <f>IF(VLOOKUP($A332,'Incurred Real 2022$'!$A$25:$AC$426,'Incurred Real 2022$'!G$1,FALSE)=0,"",VLOOKUP($A332,'Incurred Real 2022$'!$A$25:$AC$426,'Incurred Real 2022$'!G$1,FALSE))</f>
        <v/>
      </c>
      <c r="H332" s="105" t="str">
        <f>IF(VLOOKUP($A332,'Incurred Real 2022$'!$A$25:$AC$426,'Incurred Real 2022$'!H$1,FALSE)=0,"",VLOOKUP($A332,'Incurred Real 2022$'!$A$25:$AC$426,'Incurred Real 2022$'!H$1,FALSE))</f>
        <v/>
      </c>
      <c r="I332" s="105" t="str">
        <f>IF(VLOOKUP($A332,'Incurred Real 2022$'!$A$25:$AC$426,'Incurred Real 2022$'!I$1,FALSE)=0,"",VLOOKUP($A332,'Incurred Real 2022$'!$A$25:$AC$426,'Incurred Real 2022$'!I$1,FALSE))</f>
        <v/>
      </c>
      <c r="J332" s="105" t="str">
        <f>IF(VLOOKUP($A332,'Incurred Real 2022$'!$A$25:$AC$426,'Incurred Real 2022$'!J$1,FALSE)=0,"",VLOOKUP($A332,'Incurred Real 2022$'!$A$25:$AC$426,'Incurred Real 2022$'!J$1,FALSE))</f>
        <v/>
      </c>
      <c r="K332" s="105" t="str">
        <f>IF(VLOOKUP($A332,'Incurred Real 2022$'!$A$25:$AC$426,'Incurred Real 2022$'!K$1,FALSE)=0,"",VLOOKUP($A332,'Incurred Real 2022$'!$A$25:$AC$426,'Incurred Real 2022$'!K$1,FALSE))</f>
        <v/>
      </c>
      <c r="L332" s="105" t="str">
        <f>IF(VLOOKUP($A332,'Incurred Real 2022$'!$A$25:$AC$426,'Incurred Real 2022$'!L$1,FALSE)=0,"",VLOOKUP($A332,'Incurred Real 2022$'!$A$25:$AC$426,'Incurred Real 2022$'!L$1,FALSE))</f>
        <v/>
      </c>
      <c r="M332" s="105" t="str">
        <f>IF(VLOOKUP($A332,'Incurred Real 2022$'!$A$25:$AC$426,'Incurred Real 2022$'!M$1,FALSE)=0,"",VLOOKUP($A332,'Incurred Real 2022$'!$A$25:$AC$426,'Incurred Real 2022$'!M$1,FALSE))</f>
        <v/>
      </c>
      <c r="N332" s="105" t="str">
        <f>IF(VLOOKUP($A332,'Incurred Real 2022$'!$A$25:$AC$426,'Incurred Real 2022$'!N$1,FALSE)=0,"",VLOOKUP($A332,'Incurred Real 2022$'!$A$25:$AC$426,'Incurred Real 2022$'!N$1,FALSE))</f>
        <v/>
      </c>
      <c r="O332" s="105" t="str">
        <f>IF(VLOOKUP($A332,'Incurred Real 2022$'!$A$25:$AC$426,'Incurred Real 2022$'!O$1,FALSE)=0,"",VLOOKUP($A332,'Incurred Real 2022$'!$A$25:$AC$426,'Incurred Real 2022$'!O$1,FALSE))</f>
        <v/>
      </c>
      <c r="P332" s="105" t="str">
        <f>IF(VLOOKUP($A332,'Incurred Real 2022$'!$A$25:$AC$426,'Incurred Real 2022$'!P$1,FALSE)=0,"",VLOOKUP($A332,'Incurred Real 2022$'!$A$25:$AC$426,'Incurred Real 2022$'!P$1,FALSE))</f>
        <v/>
      </c>
      <c r="Q332" s="105" t="str">
        <f>IF(VLOOKUP($A332,'Incurred Real 2022$'!$A$25:$AC$426,'Incurred Real 2022$'!Q$1,FALSE)=0,"",VLOOKUP($A332,'Incurred Real 2022$'!$A$25:$AC$426,'Incurred Real 2022$'!Q$1,FALSE))</f>
        <v/>
      </c>
      <c r="R332" s="105" t="str">
        <f>IF(VLOOKUP($A332,'Incurred Real 2022$'!$A$25:$AC$426,'Incurred Real 2022$'!R$1,FALSE)=0,"",VLOOKUP($A332,'Incurred Real 2022$'!$A$25:$AC$426,'Incurred Real 2022$'!R$1,FALSE))</f>
        <v/>
      </c>
      <c r="S332" s="105" t="str">
        <f>IF(VLOOKUP($A332,'Incurred Real 2022$'!$A$25:$AC$426,'Incurred Real 2022$'!S$1,FALSE)=0,"",VLOOKUP($A332,'Incurred Real 2022$'!$A$25:$AC$426,'Incurred Real 2022$'!S$1,FALSE))</f>
        <v/>
      </c>
      <c r="T332" s="105" t="str">
        <f>IF(VLOOKUP($A332,'Incurred Real 2022$'!$A$25:$AC$426,'Incurred Real 2022$'!T$1,FALSE)=0,"",VLOOKUP($A332,'Incurred Real 2022$'!$A$25:$AC$426,'Incurred Real 2022$'!T$1,FALSE))</f>
        <v/>
      </c>
      <c r="U332" s="105" t="str">
        <f>IF(VLOOKUP($A332,'Incurred Real 2022$'!$A$25:$AC$426,'Incurred Real 2022$'!U$1,FALSE)=0,"",VLOOKUP($A332,'Incurred Real 2022$'!$A$25:$AC$426,'Incurred Real 2022$'!U$1,FALSE))</f>
        <v/>
      </c>
      <c r="V332" s="13" t="str">
        <f>IF(ISTEXT(VLOOKUP($A332,'Incurred Real 2022$'!$A$25:$AC$426,'Incurred Real 2022$'!V$1,FALSE)),"",(VLOOKUP($A332,'Incurred Real 2022$'!$A$25:$AC$426,'Incurred Real 2022$'!V$1,FALSE))*BT332*Incurred_Real!V$15)</f>
        <v/>
      </c>
      <c r="W332" s="13" t="str">
        <f>IF(ISTEXT(VLOOKUP($A332,'Incurred Real 2022$'!$A$25:$AC$426,'Incurred Real 2022$'!W$1,FALSE)),"",(VLOOKUP($A332,'Incurred Real 2022$'!$A$25:$AC$426,'Incurred Real 2022$'!W$1,FALSE))*BU332*Incurred_Real!W$15)</f>
        <v/>
      </c>
      <c r="X332" s="220" t="str">
        <f>IF(ISTEXT(VLOOKUP($A332,'Incurred Real 2022$'!$A$25:$AC$426,'Incurred Real 2022$'!X$1,FALSE)),"",(VLOOKUP($A332,'Incurred Real 2022$'!$A$25:$AC$426,'Incurred Real 2022$'!X$1,FALSE))*BV332*Incurred_Real!X$15)</f>
        <v/>
      </c>
      <c r="Y332" s="217" t="str">
        <f>IF(ISTEXT(VLOOKUP($A332,'Incurred Real 2022$'!$A$25:$AC$426,'Incurred Real 2022$'!Y$1,FALSE)),"",(VLOOKUP($A332,'Incurred Real 2022$'!$A$25:$AC$426,'Incurred Real 2022$'!Y$1,FALSE))*BW332*Incurred_Real!Y$15)</f>
        <v/>
      </c>
      <c r="Z332" s="13">
        <f>IF(ISTEXT(VLOOKUP($A332,'Incurred Real 2022$'!$A$25:$AC$426,'Incurred Real 2022$'!Z$1,FALSE)),"",(VLOOKUP($A332,'Incurred Real 2022$'!$A$25:$AC$426,'Incurred Real 2022$'!Z$1,FALSE))*BX332*Incurred_Real!Z$15)</f>
        <v>1722303.7683963901</v>
      </c>
      <c r="AA332" s="13">
        <f>IF(ISTEXT(VLOOKUP($A332,'Incurred Real 2022$'!$A$25:$AC$426,'Incurred Real 2022$'!AA$1,FALSE)),"",(VLOOKUP($A332,'Incurred Real 2022$'!$A$25:$AC$426,'Incurred Real 2022$'!AA$1,FALSE))*BY332*Incurred_Real!AA$15)</f>
        <v>6051682.4362287428</v>
      </c>
      <c r="AB332" s="13">
        <f>IF(ISTEXT(VLOOKUP($A332,'Incurred Real 2022$'!$A$25:$AC$426,'Incurred Real 2022$'!AB$1,FALSE)),"",(VLOOKUP($A332,'Incurred Real 2022$'!$A$25:$AC$426,'Incurred Real 2022$'!AB$1,FALSE))*BZ332*Incurred_Real!AB$15)</f>
        <v>867066.81844290055</v>
      </c>
      <c r="AC332" s="13" t="str">
        <f>IF(ISTEXT(VLOOKUP($A332,'Incurred Real 2022$'!$A$25:$AC$426,'Incurred Real 2022$'!AC$1,FALSE)),"",(VLOOKUP($A332,'Incurred Real 2022$'!$A$25:$AC$426,'Incurred Real 2022$'!AC$1,FALSE))*CA332*Incurred_Real!AC$15)</f>
        <v/>
      </c>
      <c r="AD332" s="221">
        <f t="shared" si="77"/>
        <v>8641053.0230680332</v>
      </c>
      <c r="AE332" s="221">
        <f t="shared" si="78"/>
        <v>8641053.0230680332</v>
      </c>
      <c r="AF332" s="239">
        <f t="shared" si="83"/>
        <v>9728960.7936944757</v>
      </c>
      <c r="AG332" s="222">
        <f t="shared" si="79"/>
        <v>9728960.7936944757</v>
      </c>
      <c r="AH332" s="223">
        <f t="shared" si="86"/>
        <v>1</v>
      </c>
      <c r="AI332" s="224">
        <f t="shared" si="80"/>
        <v>2028</v>
      </c>
      <c r="AJ332" s="225" t="str">
        <f>VLOOKUP($A332,Project_Commissioning!$C$4:$H$355,Project_Commissioning!F$1,FALSE)</f>
        <v/>
      </c>
      <c r="AK332" s="226">
        <f>VLOOKUP($A332,Project_Commissioning!$C$4:$H$355,Project_Commissioning!G$1,FALSE)</f>
        <v>2028</v>
      </c>
      <c r="AL332" s="225" t="str">
        <f>IF(VLOOKUP($A332,Project_Commissioning!$C$4:$H$355,Project_Commissioning!H$1,FALSE)=0,"",VLOOKUP($A332,Project_Commissioning!$C$4:$H$355,Project_Commissioning!H$1,FALSE))</f>
        <v/>
      </c>
      <c r="AM332" s="237">
        <f t="shared" si="84"/>
        <v>8641053.0230680332</v>
      </c>
      <c r="AN332" s="221" cm="1">
        <f t="array" ref="AN332">IF(ROUND(AE332,0)=0,0,LOOKUP(2,1/(F332:AC332&lt;&gt;""),F332:AC332))</f>
        <v>867066.81844290055</v>
      </c>
      <c r="AO332" s="221">
        <f t="shared" si="85"/>
        <v>8641053.0230680332</v>
      </c>
      <c r="AP332" s="79"/>
      <c r="AQ332" s="20"/>
      <c r="AR332" s="245">
        <f>IF(ISNA(VLOOKUP($A332,'Success Asset Classes'!$B$15:$AA$114,'Success Asset Classes'!$AA$1,FALSE)),0,VLOOKUP($A332,'Success Asset Classes'!$B$15:$AA$114,'Success Asset Classes'!$AA$1,FALSE))</f>
        <v>1</v>
      </c>
      <c r="AS332" s="230">
        <f>IF($AR332=0,VLOOKUP(MID($A332,4,5),'Project splits'!$C$5:$AM$346,AS$22,FALSE),IF(ISNA(VLOOKUP($A332,'Success Asset Classes'!$B$15:$BD$377,AS$21,FALSE)),VLOOKUP(MID($A332,4,5),'Project splits'!$C$5:$AM$346,AS$22,FALSE),VLOOKUP($A332,'Success Asset Classes'!$B$15:$BD$377,AS$21,FALSE)))</f>
        <v>0</v>
      </c>
      <c r="AT332" s="230">
        <f>IF($AR332=0,VLOOKUP(MID($A332,4,5),'Project splits'!$C$5:$AM$346,AT$22,FALSE),IF(ISNA(VLOOKUP($A332,'Success Asset Classes'!$B$15:$BD$377,AT$21,FALSE)),VLOOKUP(MID($A332,4,5),'Project splits'!$C$5:$AM$346,AT$22,FALSE),VLOOKUP($A332,'Success Asset Classes'!$B$15:$BD$377,AT$21,FALSE)))</f>
        <v>0</v>
      </c>
      <c r="AU332" s="230">
        <f>IF($AR332=0,VLOOKUP(MID($A332,4,5),'Project splits'!$C$5:$AM$346,AU$22,FALSE),IF(ISNA(VLOOKUP($A332,'Success Asset Classes'!$B$15:$BD$377,AU$21,FALSE)),VLOOKUP(MID($A332,4,5),'Project splits'!$C$5:$AM$346,AU$22,FALSE),VLOOKUP($A332,'Success Asset Classes'!$B$15:$BD$377,AU$21,FALSE)))</f>
        <v>0</v>
      </c>
      <c r="AV332" s="230">
        <f>IF($AR332=0,VLOOKUP(MID($A332,4,5),'Project splits'!$C$5:$AM$346,AV$22,FALSE),IF(ISNA(VLOOKUP($A332,'Success Asset Classes'!$B$15:$BD$377,AV$21,FALSE)),VLOOKUP(MID($A332,4,5),'Project splits'!$C$5:$AM$346,AV$22,FALSE),VLOOKUP($A332,'Success Asset Classes'!$B$15:$BD$377,AV$21,FALSE)))</f>
        <v>1</v>
      </c>
      <c r="AW332" s="230">
        <f>IF($AR332=0,VLOOKUP(MID($A332,4,5),'Project splits'!$C$5:$AM$346,AW$22,FALSE),IF(ISNA(VLOOKUP($A332,'Success Asset Classes'!$B$15:$BD$377,AW$21,FALSE)),VLOOKUP(MID($A332,4,5),'Project splits'!$C$5:$AM$346,AW$22,FALSE),VLOOKUP($A332,'Success Asset Classes'!$B$15:$BD$377,AW$21,FALSE)))</f>
        <v>0</v>
      </c>
      <c r="AX332" s="230">
        <f>IF($AR332=0,VLOOKUP(MID($A332,4,5),'Project splits'!$C$5:$AM$346,AX$22,FALSE),IF(ISNA(VLOOKUP($A332,'Success Asset Classes'!$B$15:$BD$377,AX$21,FALSE)),VLOOKUP(MID($A332,4,5),'Project splits'!$C$5:$AM$346,AX$22,FALSE),VLOOKUP($A332,'Success Asset Classes'!$B$15:$BD$377,AX$21,FALSE)))</f>
        <v>0</v>
      </c>
      <c r="AY332" s="230">
        <f>IF($AR332=0,VLOOKUP(MID($A332,4,5),'Project splits'!$C$5:$AM$346,AY$22,FALSE),IF(ISNA(VLOOKUP($A332,'Success Asset Classes'!$B$15:$BD$377,AY$21,FALSE)),VLOOKUP(MID($A332,4,5),'Project splits'!$C$5:$AM$346,AY$22,FALSE),VLOOKUP($A332,'Success Asset Classes'!$B$15:$BD$377,AY$21,FALSE)))</f>
        <v>0</v>
      </c>
      <c r="AZ332" s="230">
        <f>IF($AR332=0,VLOOKUP(MID($A332,4,5),'Project splits'!$C$5:$AM$346,AZ$22,FALSE),IF(ISNA(VLOOKUP($A332,'Success Asset Classes'!$B$15:$BD$377,AZ$21,FALSE)),VLOOKUP(MID($A332,4,5),'Project splits'!$C$5:$AM$346,AZ$22,FALSE),VLOOKUP($A332,'Success Asset Classes'!$B$15:$BD$377,AZ$21,FALSE)))</f>
        <v>0</v>
      </c>
      <c r="BA332" s="230">
        <f>IF($AR332=0,VLOOKUP(MID($A332,4,5),'Project splits'!$C$5:$AM$346,BA$22,FALSE),IF(ISNA(VLOOKUP($A332,'Success Asset Classes'!$B$15:$BD$377,BA$21,FALSE)),VLOOKUP(MID($A332,4,5),'Project splits'!$C$5:$AM$346,BA$22,FALSE),VLOOKUP($A332,'Success Asset Classes'!$B$15:$BD$377,BA$21,FALSE)))</f>
        <v>0</v>
      </c>
      <c r="BB332" s="230">
        <f>IF($AR332=0,VLOOKUP(MID($A332,4,5),'Project splits'!$C$5:$AM$346,BB$22,FALSE),IF(ISNA(VLOOKUP($A332,'Success Asset Classes'!$B$15:$BD$377,BB$21,FALSE)),VLOOKUP(MID($A332,4,5),'Project splits'!$C$5:$AM$346,BB$22,FALSE),VLOOKUP($A332,'Success Asset Classes'!$B$15:$BD$377,BB$21,FALSE)))</f>
        <v>0</v>
      </c>
      <c r="BC332" s="230">
        <f>IF($AR332=0,VLOOKUP(MID($A332,4,5),'Project splits'!$C$5:$AM$346,BC$22,FALSE),IF(ISNA(VLOOKUP($A332,'Success Asset Classes'!$B$15:$BD$377,BC$21,FALSE)),VLOOKUP(MID($A332,4,5),'Project splits'!$C$5:$AM$346,BC$22,FALSE),VLOOKUP($A332,'Success Asset Classes'!$B$15:$BD$377,BC$21,FALSE)))</f>
        <v>0</v>
      </c>
      <c r="BD332" s="230">
        <f>IF($AR332=0,VLOOKUP(MID($A332,4,5),'Project splits'!$C$5:$AM$346,BD$22,FALSE),IF(ISNA(VLOOKUP($A332,'Success Asset Classes'!$B$15:$BD$377,BD$21,FALSE)),VLOOKUP(MID($A332,4,5),'Project splits'!$C$5:$AM$346,BD$22,FALSE),VLOOKUP($A332,'Success Asset Classes'!$B$15:$BD$377,BD$21,FALSE)))</f>
        <v>0</v>
      </c>
      <c r="BE332" s="230">
        <f>IF($AR332=0,VLOOKUP(MID($A332,4,5),'Project splits'!$C$5:$AM$346,BE$22,FALSE),IF(ISNA(VLOOKUP($A332,'Success Asset Classes'!$B$15:$BD$377,BE$21,FALSE)),VLOOKUP(MID($A332,4,5),'Project splits'!$C$5:$AM$346,BE$22,FALSE),VLOOKUP($A332,'Success Asset Classes'!$B$15:$BD$377,BE$21,FALSE)))</f>
        <v>0</v>
      </c>
      <c r="BF332" s="230">
        <f>IF($AR332=0,VLOOKUP(MID($A332,4,5),'Project splits'!$C$5:$AM$346,BF$22,FALSE),IF(ISNA(VLOOKUP($A332,'Success Asset Classes'!$B$15:$BD$377,BF$21,FALSE)),VLOOKUP(MID($A332,4,5),'Project splits'!$C$5:$AM$346,BF$22,FALSE),VLOOKUP($A332,'Success Asset Classes'!$B$15:$BD$377,BF$21,FALSE)))</f>
        <v>0</v>
      </c>
      <c r="BG332" s="230">
        <f>IF($AR332=0,VLOOKUP(MID($A332,4,5),'Project splits'!$C$5:$AM$346,BG$22,FALSE),IF(ISNA(VLOOKUP($A332,'Success Asset Classes'!$B$15:$BD$377,BG$21,FALSE)),VLOOKUP(MID($A332,4,5),'Project splits'!$C$5:$AM$346,BG$22,FALSE),VLOOKUP($A332,'Success Asset Classes'!$B$15:$BD$377,BG$21,FALSE)))</f>
        <v>0</v>
      </c>
      <c r="BH332" s="230">
        <f>IF($AR332=0,VLOOKUP(MID($A332,4,5),'Project splits'!$C$5:$AM$346,BH$22,FALSE),IF(ISNA(VLOOKUP($A332,'Success Asset Classes'!$B$15:$BD$377,BH$21,FALSE)),VLOOKUP(MID($A332,4,5),'Project splits'!$C$5:$AM$346,BH$22,FALSE),VLOOKUP($A332,'Success Asset Classes'!$B$15:$BD$377,BH$21,FALSE)))</f>
        <v>0</v>
      </c>
      <c r="BI332" s="230">
        <f>IF($AR332=0,VLOOKUP(MID($A332,4,5),'Project splits'!$C$5:$AM$346,BI$22,FALSE),IF(ISNA(VLOOKUP($A332,'Success Asset Classes'!$B$15:$BD$377,BI$21,FALSE)),VLOOKUP(MID($A332,4,5),'Project splits'!$C$5:$AM$346,BI$22,FALSE),VLOOKUP($A332,'Success Asset Classes'!$B$15:$BD$377,BI$21,FALSE)))</f>
        <v>0</v>
      </c>
      <c r="BJ332" s="230">
        <f>IF($AR332=0,VLOOKUP(MID($A332,4,5),'Project splits'!$C$5:$AM$346,BJ$22,FALSE),IF(ISNA(VLOOKUP($A332,'Success Asset Classes'!$B$15:$BD$377,BJ$21,FALSE)),VLOOKUP(MID($A332,4,5),'Project splits'!$C$5:$AM$346,BJ$22,FALSE),VLOOKUP($A332,'Success Asset Classes'!$B$15:$BD$377,BJ$21,FALSE)))</f>
        <v>0</v>
      </c>
      <c r="BK332" s="230">
        <f>IF($AR332=0,VLOOKUP(MID($A332,4,5),'Project splits'!$C$5:$AM$346,BK$22,FALSE),IF(ISNA(VLOOKUP($A332,'Success Asset Classes'!$B$15:$BD$377,BK$21,FALSE)),VLOOKUP(MID($A332,4,5),'Project splits'!$C$5:$AM$346,BK$22,FALSE),VLOOKUP($A332,'Success Asset Classes'!$B$15:$BD$377,BK$21,FALSE)))</f>
        <v>0</v>
      </c>
      <c r="BL332" s="230">
        <f>IF($AR332=0,VLOOKUP(MID($A332,4,5),'Project splits'!$C$5:$AM$346,BL$22,FALSE),IF(ISNA(VLOOKUP($A332,'Success Asset Classes'!$B$15:$BD$377,BL$21,FALSE)),VLOOKUP(MID($A332,4,5),'Project splits'!$C$5:$AM$346,BL$22,FALSE),VLOOKUP($A332,'Success Asset Classes'!$B$15:$BD$377,BL$21,FALSE)))</f>
        <v>0</v>
      </c>
      <c r="BM332" s="230">
        <f>IF($AR332=0,VLOOKUP(MID($A332,4,5),'Project splits'!$C$5:$AM$346,BM$22,FALSE),IF(ISNA(VLOOKUP($A332,'Success Asset Classes'!$B$15:$BD$377,BM$21,FALSE)),VLOOKUP(MID($A332,4,5),'Project splits'!$C$5:$AM$346,BM$22,FALSE),VLOOKUP($A332,'Success Asset Classes'!$B$15:$BD$377,BM$21,FALSE)))</f>
        <v>0</v>
      </c>
      <c r="BN332" s="230">
        <f>IF($AR332=0,VLOOKUP(MID($A332,4,5),'Project splits'!$C$5:$AM$346,BN$22,FALSE),IF(ISNA(VLOOKUP($A332,'Success Asset Classes'!$B$15:$BD$377,BN$21,FALSE)),VLOOKUP(MID($A332,4,5),'Project splits'!$C$5:$AM$346,BN$22,FALSE),VLOOKUP($A332,'Success Asset Classes'!$B$15:$BD$377,BN$21,FALSE)))</f>
        <v>0</v>
      </c>
      <c r="BO332" s="230">
        <f>IF($AR332=0,VLOOKUP(MID($A332,4,5),'Project splits'!$C$5:$AM$346,BO$22,FALSE),IF(ISNA(VLOOKUP($A332,'Success Asset Classes'!$B$15:$BD$377,BO$21,FALSE)),VLOOKUP(MID($A332,4,5),'Project splits'!$C$5:$AM$346,BO$22,FALSE),VLOOKUP($A332,'Success Asset Classes'!$B$15:$BD$377,BO$21,FALSE)))</f>
        <v>0</v>
      </c>
      <c r="BP332" s="230">
        <f>IF($AR332=0,VLOOKUP(MID($A332,4,5),'Project splits'!$C$5:$AM$346,BP$22,FALSE),IF(ISNA(VLOOKUP($A332,'Success Asset Classes'!$B$15:$BD$377,BP$21,FALSE)),VLOOKUP(MID($A332,4,5),'Project splits'!$C$5:$AM$346,BP$22,FALSE),VLOOKUP($A332,'Success Asset Classes'!$B$15:$BD$377,BP$21,FALSE)))</f>
        <v>0</v>
      </c>
      <c r="BQ332" s="230">
        <f>IF($AR332=0,VLOOKUP(MID($A332,4,5),'Project splits'!$C$5:$AM$346,BQ$22,FALSE),IF(ISNA(VLOOKUP($A332,'Success Asset Classes'!$B$15:$BD$377,BQ$21,FALSE)),VLOOKUP(MID($A332,4,5),'Project splits'!$C$5:$AM$346,BQ$22,FALSE),VLOOKUP($A332,'Success Asset Classes'!$B$15:$BD$377,BQ$21,FALSE)))</f>
        <v>0</v>
      </c>
      <c r="BR332" s="230">
        <f>IF($AR332=0,VLOOKUP(MID($A332,4,5),'Project splits'!$C$5:$AM$346,BR$22,FALSE),IF(ISNA(VLOOKUP($A332,'Success Asset Classes'!$B$15:$BD$377,BR$21,FALSE)),VLOOKUP(MID($A332,4,5),'Project splits'!$C$5:$AM$346,BR$22,FALSE),VLOOKUP($A332,'Success Asset Classes'!$B$15:$BD$377,BR$21,FALSE)))</f>
        <v>0</v>
      </c>
      <c r="BS332" s="247">
        <f t="shared" si="81"/>
        <v>1</v>
      </c>
      <c r="BT332" s="249">
        <f>1+IF(ISNA(VLOOKUP($A332,'Project labour content'!$A$7:$D$255,'Project labour content'!$D$1,FALSE)),VLOOKUP($D332,'Project labour content'!$F$6:$G$15,'Project labour content'!$G$1,FALSE),VLOOKUP($A332,'Project labour content'!$A$7:$D$255,'Project labour content'!$D$1,FALSE))*LabEsc22*1</f>
        <v>1.0046992748582495</v>
      </c>
      <c r="BU332" s="249">
        <f>1+IF(ISNA(VLOOKUP($A332,'Project labour content'!$A$7:$D$255,'Project labour content'!$D$1,FALSE)),VLOOKUP($D332,'Project labour content'!$F$6:$G$15,'Project labour content'!$G$1,FALSE),VLOOKUP($A332,'Project labour content'!$A$7:$D$255,'Project labour content'!$D$1,FALSE))*LabEsc23*1</f>
        <v>1.0094211062358187</v>
      </c>
      <c r="BV332" s="249">
        <f>1+IF(ISNA(VLOOKUP($A332,'Project labour content'!$A$7:$D$255,'Project labour content'!$D$1,FALSE)),VLOOKUP($D332,'Project labour content'!$F$6:$G$15,'Project labour content'!$G$1,FALSE),VLOOKUP($A332,'Project labour content'!$A$7:$D$255,'Project labour content'!$D$1,FALSE))*LabEsc24*1</f>
        <v>1.0138690713934888</v>
      </c>
      <c r="BW332" s="249">
        <f>1+IF(ISNA(VLOOKUP($A332,'Project labour content'!$A$7:$D$255,'Project labour content'!$D$1,FALSE)),VLOOKUP($D332,'Project labour content'!$F$6:$G$15,'Project labour content'!$G$1,FALSE),VLOOKUP($A332,'Project labour content'!$A$7:$D$255,'Project labour content'!$D$1,FALSE))*LabEsc25*1</f>
        <v>1.0198263793946618</v>
      </c>
      <c r="BX332" s="249">
        <f>1+IF(ISNA(VLOOKUP($A332,'Project labour content'!$A$7:$D$255,'Project labour content'!$D$1,FALSE)),VLOOKUP($D332,'Project labour content'!$F$6:$G$15,'Project labour content'!$G$1,FALSE),VLOOKUP($A332,'Project labour content'!$A$7:$D$255,'Project labour content'!$D$1,FALSE))*LabEsc26*1</f>
        <v>1.0263188522312734</v>
      </c>
      <c r="BY332" s="249">
        <f>1+IF(ISNA(VLOOKUP($A332,'Project labour content'!$A$7:$D$255,'Project labour content'!$D$1,FALSE)),VLOOKUP($D332,'Project labour content'!$F$6:$G$15,'Project labour content'!$G$1,FALSE),VLOOKUP($A332,'Project labour content'!$A$7:$D$255,'Project labour content'!$D$1,FALSE))*LabEsc27*1</f>
        <v>1.030340190022073</v>
      </c>
      <c r="BZ332" s="249">
        <f>1+IF(ISNA(VLOOKUP($A332,'Project labour content'!$A$7:$D$255,'Project labour content'!$D$1,FALSE)),VLOOKUP($D332,'Project labour content'!$F$6:$G$15,'Project labour content'!$G$1,FALSE),VLOOKUP($A332,'Project labour content'!$A$7:$D$255,'Project labour content'!$D$1,FALSE))*LabEsc28*1</f>
        <v>1.0333682573785452</v>
      </c>
      <c r="CA332" s="249">
        <f>1+IF(ISNA(VLOOKUP($A332,'Project labour content'!$A$7:$D$255,'Project labour content'!$D$1,FALSE)),VLOOKUP($D332,'Project labour content'!$F$6:$G$15,'Project labour content'!$G$1,FALSE),VLOOKUP($A332,'Project labour content'!$A$7:$D$255,'Project labour content'!$D$1,FALSE))*LabEsc29*1</f>
        <v>1.0382276998722118</v>
      </c>
      <c r="CB332" s="250" t="str">
        <f>IF(ISNA(VLOOKUP($A332,'Project labour content'!$A$7:$D$255,'Project labour content'!$D$1,FALSE)),"Category","Project")</f>
        <v>Project</v>
      </c>
      <c r="CD332" s="247" t="str">
        <f t="shared" si="82"/>
        <v>15276</v>
      </c>
      <c r="CE332" s="3"/>
    </row>
    <row r="333" spans="1:83" x14ac:dyDescent="0.15">
      <c r="A333" s="11" t="s">
        <v>961</v>
      </c>
      <c r="B333" s="11" t="str">
        <f>VLOOKUP($A333,'Incurred Real 2022$'!$A$25:$AC$426,'Incurred Real 2022$'!B$1,FALSE)</f>
        <v>Emergency Unit Asset Replacement 2024-2028</v>
      </c>
      <c r="C333" s="11" t="str">
        <f>VLOOKUP($A333,'Incurred Real 2022$'!$A$25:$AC$426,'Incurred Real 2022$'!C$1,FALSE)</f>
        <v>ExAnte</v>
      </c>
      <c r="D333" s="11" t="str">
        <f>VLOOKUP($A333,'Incurred Real 2022$'!$A$25:$AC$426,'Incurred Real 2022$'!D$1,FALSE)</f>
        <v>Replacement</v>
      </c>
      <c r="E333" s="11" t="str">
        <f>VLOOKUP($A333,'Incurred Real 2022$'!$A$25:$AC$426,'Incurred Real 2022$'!E$1,FALSE)</f>
        <v>Potential</v>
      </c>
      <c r="F333" s="105" t="str">
        <f>IF(VLOOKUP($A333,'Incurred Real 2022$'!$A$25:$AC$426,'Incurred Real 2022$'!F$1,FALSE)=0,"",VLOOKUP($A333,'Incurred Real 2022$'!$A$25:$AC$426,'Incurred Real 2022$'!F$1,FALSE))</f>
        <v/>
      </c>
      <c r="G333" s="105" t="str">
        <f>IF(VLOOKUP($A333,'Incurred Real 2022$'!$A$25:$AC$426,'Incurred Real 2022$'!G$1,FALSE)=0,"",VLOOKUP($A333,'Incurred Real 2022$'!$A$25:$AC$426,'Incurred Real 2022$'!G$1,FALSE))</f>
        <v/>
      </c>
      <c r="H333" s="105" t="str">
        <f>IF(VLOOKUP($A333,'Incurred Real 2022$'!$A$25:$AC$426,'Incurred Real 2022$'!H$1,FALSE)=0,"",VLOOKUP($A333,'Incurred Real 2022$'!$A$25:$AC$426,'Incurred Real 2022$'!H$1,FALSE))</f>
        <v/>
      </c>
      <c r="I333" s="105" t="str">
        <f>IF(VLOOKUP($A333,'Incurred Real 2022$'!$A$25:$AC$426,'Incurred Real 2022$'!I$1,FALSE)=0,"",VLOOKUP($A333,'Incurred Real 2022$'!$A$25:$AC$426,'Incurred Real 2022$'!I$1,FALSE))</f>
        <v/>
      </c>
      <c r="J333" s="105" t="str">
        <f>IF(VLOOKUP($A333,'Incurred Real 2022$'!$A$25:$AC$426,'Incurred Real 2022$'!J$1,FALSE)=0,"",VLOOKUP($A333,'Incurred Real 2022$'!$A$25:$AC$426,'Incurred Real 2022$'!J$1,FALSE))</f>
        <v/>
      </c>
      <c r="K333" s="105" t="str">
        <f>IF(VLOOKUP($A333,'Incurred Real 2022$'!$A$25:$AC$426,'Incurred Real 2022$'!K$1,FALSE)=0,"",VLOOKUP($A333,'Incurred Real 2022$'!$A$25:$AC$426,'Incurred Real 2022$'!K$1,FALSE))</f>
        <v/>
      </c>
      <c r="L333" s="105" t="str">
        <f>IF(VLOOKUP($A333,'Incurred Real 2022$'!$A$25:$AC$426,'Incurred Real 2022$'!L$1,FALSE)=0,"",VLOOKUP($A333,'Incurred Real 2022$'!$A$25:$AC$426,'Incurred Real 2022$'!L$1,FALSE))</f>
        <v/>
      </c>
      <c r="M333" s="105" t="str">
        <f>IF(VLOOKUP($A333,'Incurred Real 2022$'!$A$25:$AC$426,'Incurred Real 2022$'!M$1,FALSE)=0,"",VLOOKUP($A333,'Incurred Real 2022$'!$A$25:$AC$426,'Incurred Real 2022$'!M$1,FALSE))</f>
        <v/>
      </c>
      <c r="N333" s="105" t="str">
        <f>IF(VLOOKUP($A333,'Incurred Real 2022$'!$A$25:$AC$426,'Incurred Real 2022$'!N$1,FALSE)=0,"",VLOOKUP($A333,'Incurred Real 2022$'!$A$25:$AC$426,'Incurred Real 2022$'!N$1,FALSE))</f>
        <v/>
      </c>
      <c r="O333" s="105" t="str">
        <f>IF(VLOOKUP($A333,'Incurred Real 2022$'!$A$25:$AC$426,'Incurred Real 2022$'!O$1,FALSE)=0,"",VLOOKUP($A333,'Incurred Real 2022$'!$A$25:$AC$426,'Incurred Real 2022$'!O$1,FALSE))</f>
        <v/>
      </c>
      <c r="P333" s="105" t="str">
        <f>IF(VLOOKUP($A333,'Incurred Real 2022$'!$A$25:$AC$426,'Incurred Real 2022$'!P$1,FALSE)=0,"",VLOOKUP($A333,'Incurred Real 2022$'!$A$25:$AC$426,'Incurred Real 2022$'!P$1,FALSE))</f>
        <v/>
      </c>
      <c r="Q333" s="105" t="str">
        <f>IF(VLOOKUP($A333,'Incurred Real 2022$'!$A$25:$AC$426,'Incurred Real 2022$'!Q$1,FALSE)=0,"",VLOOKUP($A333,'Incurred Real 2022$'!$A$25:$AC$426,'Incurred Real 2022$'!Q$1,FALSE))</f>
        <v/>
      </c>
      <c r="R333" s="105" t="str">
        <f>IF(VLOOKUP($A333,'Incurred Real 2022$'!$A$25:$AC$426,'Incurred Real 2022$'!R$1,FALSE)=0,"",VLOOKUP($A333,'Incurred Real 2022$'!$A$25:$AC$426,'Incurred Real 2022$'!R$1,FALSE))</f>
        <v/>
      </c>
      <c r="S333" s="105" t="str">
        <f>IF(VLOOKUP($A333,'Incurred Real 2022$'!$A$25:$AC$426,'Incurred Real 2022$'!S$1,FALSE)=0,"",VLOOKUP($A333,'Incurred Real 2022$'!$A$25:$AC$426,'Incurred Real 2022$'!S$1,FALSE))</f>
        <v/>
      </c>
      <c r="T333" s="105" t="str">
        <f>IF(VLOOKUP($A333,'Incurred Real 2022$'!$A$25:$AC$426,'Incurred Real 2022$'!T$1,FALSE)=0,"",VLOOKUP($A333,'Incurred Real 2022$'!$A$25:$AC$426,'Incurred Real 2022$'!T$1,FALSE))</f>
        <v/>
      </c>
      <c r="U333" s="105" t="str">
        <f>IF(VLOOKUP($A333,'Incurred Real 2022$'!$A$25:$AC$426,'Incurred Real 2022$'!U$1,FALSE)=0,"",VLOOKUP($A333,'Incurred Real 2022$'!$A$25:$AC$426,'Incurred Real 2022$'!U$1,FALSE))</f>
        <v/>
      </c>
      <c r="V333" s="13" t="str">
        <f>IF(ISTEXT(VLOOKUP($A333,'Incurred Real 2022$'!$A$25:$AC$426,'Incurred Real 2022$'!V$1,FALSE)),"",(VLOOKUP($A333,'Incurred Real 2022$'!$A$25:$AC$426,'Incurred Real 2022$'!V$1,FALSE))*BT333*Incurred_Real!V$15)</f>
        <v/>
      </c>
      <c r="W333" s="13" t="str">
        <f>IF(ISTEXT(VLOOKUP($A333,'Incurred Real 2022$'!$A$25:$AC$426,'Incurred Real 2022$'!W$1,FALSE)),"",(VLOOKUP($A333,'Incurred Real 2022$'!$A$25:$AC$426,'Incurred Real 2022$'!W$1,FALSE))*BU333*Incurred_Real!W$15)</f>
        <v/>
      </c>
      <c r="X333" s="220">
        <f>IF(ISTEXT(VLOOKUP($A333,'Incurred Real 2022$'!$A$25:$AC$426,'Incurred Real 2022$'!X$1,FALSE)),"",(VLOOKUP($A333,'Incurred Real 2022$'!$A$25:$AC$426,'Incurred Real 2022$'!X$1,FALSE))*BV333*Incurred_Real!X$15)</f>
        <v>1613811.1168411986</v>
      </c>
      <c r="Y333" s="217">
        <f>IF(ISTEXT(VLOOKUP($A333,'Incurred Real 2022$'!$A$25:$AC$426,'Incurred Real 2022$'!Y$1,FALSE)),"",(VLOOKUP($A333,'Incurred Real 2022$'!$A$25:$AC$426,'Incurred Real 2022$'!Y$1,FALSE))*BW333*Incurred_Real!Y$15)</f>
        <v>1620812.9175824192</v>
      </c>
      <c r="Z333" s="13">
        <f>IF(ISTEXT(VLOOKUP($A333,'Incurred Real 2022$'!$A$25:$AC$426,'Incurred Real 2022$'!Z$1,FALSE)),"",(VLOOKUP($A333,'Incurred Real 2022$'!$A$25:$AC$426,'Incurred Real 2022$'!Z$1,FALSE))*BX333*Incurred_Real!Z$15)</f>
        <v>1621679.1551588005</v>
      </c>
      <c r="AA333" s="13">
        <f>IF(ISTEXT(VLOOKUP($A333,'Incurred Real 2022$'!$A$25:$AC$426,'Incurred Real 2022$'!AA$1,FALSE)),"",(VLOOKUP($A333,'Incurred Real 2022$'!$A$25:$AC$426,'Incurred Real 2022$'!AA$1,FALSE))*BY333*Incurred_Real!AA$15)</f>
        <v>1622215.6893868791</v>
      </c>
      <c r="AB333" s="13">
        <f>IF(ISTEXT(VLOOKUP($A333,'Incurred Real 2022$'!$A$25:$AC$426,'Incurred Real 2022$'!AB$1,FALSE)),"",(VLOOKUP($A333,'Incurred Real 2022$'!$A$25:$AC$426,'Incurred Real 2022$'!AB$1,FALSE))*BZ333*Incurred_Real!AB$15)</f>
        <v>1628836.6333757974</v>
      </c>
      <c r="AC333" s="13" t="str">
        <f>IF(ISTEXT(VLOOKUP($A333,'Incurred Real 2022$'!$A$25:$AC$426,'Incurred Real 2022$'!AC$1,FALSE)),"",(VLOOKUP($A333,'Incurred Real 2022$'!$A$25:$AC$426,'Incurred Real 2022$'!AC$1,FALSE))*CA333*Incurred_Real!AC$15)</f>
        <v/>
      </c>
      <c r="AD333" s="221">
        <f t="shared" si="77"/>
        <v>8107355.5123450952</v>
      </c>
      <c r="AE333" s="221">
        <f t="shared" si="78"/>
        <v>8107355.5123450952</v>
      </c>
      <c r="AF333" s="239">
        <f t="shared" si="83"/>
        <v>9128070.8160893787</v>
      </c>
      <c r="AG333" s="222">
        <f t="shared" si="79"/>
        <v>9128070.8160893787</v>
      </c>
      <c r="AH333" s="223">
        <f t="shared" si="86"/>
        <v>1</v>
      </c>
      <c r="AI333" s="224">
        <f t="shared" si="80"/>
        <v>2028</v>
      </c>
      <c r="AJ333" s="225" t="str">
        <f>VLOOKUP($A333,Project_Commissioning!$C$4:$H$355,Project_Commissioning!F$1,FALSE)</f>
        <v/>
      </c>
      <c r="AK333" s="226">
        <f>VLOOKUP($A333,Project_Commissioning!$C$4:$H$355,Project_Commissioning!G$1,FALSE)</f>
        <v>2028</v>
      </c>
      <c r="AL333" s="225" t="str">
        <f>IF(VLOOKUP($A333,Project_Commissioning!$C$4:$H$355,Project_Commissioning!H$1,FALSE)=0,"",VLOOKUP($A333,Project_Commissioning!$C$4:$H$355,Project_Commissioning!H$1,FALSE))</f>
        <v/>
      </c>
      <c r="AM333" s="237">
        <f t="shared" si="84"/>
        <v>8107355.5123450952</v>
      </c>
      <c r="AN333" s="221" cm="1">
        <f t="array" ref="AN333">IF(ROUND(AE333,0)=0,0,LOOKUP(2,1/(F333:AC333&lt;&gt;""),F333:AC333))</f>
        <v>1628836.6333757974</v>
      </c>
      <c r="AO333" s="221">
        <f t="shared" si="85"/>
        <v>8107355.5123450952</v>
      </c>
      <c r="AP333" s="79"/>
      <c r="AQ333" s="20"/>
      <c r="AR333" s="245">
        <f>IF(ISNA(VLOOKUP($A333,'Success Asset Classes'!$B$15:$AA$114,'Success Asset Classes'!$AA$1,FALSE)),0,VLOOKUP($A333,'Success Asset Classes'!$B$15:$AA$114,'Success Asset Classes'!$AA$1,FALSE))</f>
        <v>1</v>
      </c>
      <c r="AS333" s="230">
        <f>IF($AR333=0,VLOOKUP(MID($A333,4,5),'Project splits'!$C$5:$AM$346,AS$22,FALSE),IF(ISNA(VLOOKUP($A333,'Success Asset Classes'!$B$15:$BD$377,AS$21,FALSE)),VLOOKUP(MID($A333,4,5),'Project splits'!$C$5:$AM$346,AS$22,FALSE),VLOOKUP($A333,'Success Asset Classes'!$B$15:$BD$377,AS$21,FALSE)))</f>
        <v>0</v>
      </c>
      <c r="AT333" s="230">
        <f>IF($AR333=0,VLOOKUP(MID($A333,4,5),'Project splits'!$C$5:$AM$346,AT$22,FALSE),IF(ISNA(VLOOKUP($A333,'Success Asset Classes'!$B$15:$BD$377,AT$21,FALSE)),VLOOKUP(MID($A333,4,5),'Project splits'!$C$5:$AM$346,AT$22,FALSE),VLOOKUP($A333,'Success Asset Classes'!$B$15:$BD$377,AT$21,FALSE)))</f>
        <v>0</v>
      </c>
      <c r="AU333" s="230">
        <f>IF($AR333=0,VLOOKUP(MID($A333,4,5),'Project splits'!$C$5:$AM$346,AU$22,FALSE),IF(ISNA(VLOOKUP($A333,'Success Asset Classes'!$B$15:$BD$377,AU$21,FALSE)),VLOOKUP(MID($A333,4,5),'Project splits'!$C$5:$AM$346,AU$22,FALSE),VLOOKUP($A333,'Success Asset Classes'!$B$15:$BD$377,AU$21,FALSE)))</f>
        <v>0</v>
      </c>
      <c r="AV333" s="230">
        <f>IF($AR333=0,VLOOKUP(MID($A333,4,5),'Project splits'!$C$5:$AM$346,AV$22,FALSE),IF(ISNA(VLOOKUP($A333,'Success Asset Classes'!$B$15:$BD$377,AV$21,FALSE)),VLOOKUP(MID($A333,4,5),'Project splits'!$C$5:$AM$346,AV$22,FALSE),VLOOKUP($A333,'Success Asset Classes'!$B$15:$BD$377,AV$21,FALSE)))</f>
        <v>0</v>
      </c>
      <c r="AW333" s="230">
        <f>IF($AR333=0,VLOOKUP(MID($A333,4,5),'Project splits'!$C$5:$AM$346,AW$22,FALSE),IF(ISNA(VLOOKUP($A333,'Success Asset Classes'!$B$15:$BD$377,AW$21,FALSE)),VLOOKUP(MID($A333,4,5),'Project splits'!$C$5:$AM$346,AW$22,FALSE),VLOOKUP($A333,'Success Asset Classes'!$B$15:$BD$377,AW$21,FALSE)))</f>
        <v>0</v>
      </c>
      <c r="AX333" s="230">
        <f>IF($AR333=0,VLOOKUP(MID($A333,4,5),'Project splits'!$C$5:$AM$346,AX$22,FALSE),IF(ISNA(VLOOKUP($A333,'Success Asset Classes'!$B$15:$BD$377,AX$21,FALSE)),VLOOKUP(MID($A333,4,5),'Project splits'!$C$5:$AM$346,AX$22,FALSE),VLOOKUP($A333,'Success Asset Classes'!$B$15:$BD$377,AX$21,FALSE)))</f>
        <v>0</v>
      </c>
      <c r="AY333" s="230">
        <f>IF($AR333=0,VLOOKUP(MID($A333,4,5),'Project splits'!$C$5:$AM$346,AY$22,FALSE),IF(ISNA(VLOOKUP($A333,'Success Asset Classes'!$B$15:$BD$377,AY$21,FALSE)),VLOOKUP(MID($A333,4,5),'Project splits'!$C$5:$AM$346,AY$22,FALSE),VLOOKUP($A333,'Success Asset Classes'!$B$15:$BD$377,AY$21,FALSE)))</f>
        <v>0</v>
      </c>
      <c r="AZ333" s="230">
        <f>IF($AR333=0,VLOOKUP(MID($A333,4,5),'Project splits'!$C$5:$AM$346,AZ$22,FALSE),IF(ISNA(VLOOKUP($A333,'Success Asset Classes'!$B$15:$BD$377,AZ$21,FALSE)),VLOOKUP(MID($A333,4,5),'Project splits'!$C$5:$AM$346,AZ$22,FALSE),VLOOKUP($A333,'Success Asset Classes'!$B$15:$BD$377,AZ$21,FALSE)))</f>
        <v>0</v>
      </c>
      <c r="BA333" s="230">
        <f>IF($AR333=0,VLOOKUP(MID($A333,4,5),'Project splits'!$C$5:$AM$346,BA$22,FALSE),IF(ISNA(VLOOKUP($A333,'Success Asset Classes'!$B$15:$BD$377,BA$21,FALSE)),VLOOKUP(MID($A333,4,5),'Project splits'!$C$5:$AM$346,BA$22,FALSE),VLOOKUP($A333,'Success Asset Classes'!$B$15:$BD$377,BA$21,FALSE)))</f>
        <v>0</v>
      </c>
      <c r="BB333" s="230">
        <f>IF($AR333=0,VLOOKUP(MID($A333,4,5),'Project splits'!$C$5:$AM$346,BB$22,FALSE),IF(ISNA(VLOOKUP($A333,'Success Asset Classes'!$B$15:$BD$377,BB$21,FALSE)),VLOOKUP(MID($A333,4,5),'Project splits'!$C$5:$AM$346,BB$22,FALSE),VLOOKUP($A333,'Success Asset Classes'!$B$15:$BD$377,BB$21,FALSE)))</f>
        <v>1</v>
      </c>
      <c r="BC333" s="230">
        <f>IF($AR333=0,VLOOKUP(MID($A333,4,5),'Project splits'!$C$5:$AM$346,BC$22,FALSE),IF(ISNA(VLOOKUP($A333,'Success Asset Classes'!$B$15:$BD$377,BC$21,FALSE)),VLOOKUP(MID($A333,4,5),'Project splits'!$C$5:$AM$346,BC$22,FALSE),VLOOKUP($A333,'Success Asset Classes'!$B$15:$BD$377,BC$21,FALSE)))</f>
        <v>0</v>
      </c>
      <c r="BD333" s="230">
        <f>IF($AR333=0,VLOOKUP(MID($A333,4,5),'Project splits'!$C$5:$AM$346,BD$22,FALSE),IF(ISNA(VLOOKUP($A333,'Success Asset Classes'!$B$15:$BD$377,BD$21,FALSE)),VLOOKUP(MID($A333,4,5),'Project splits'!$C$5:$AM$346,BD$22,FALSE),VLOOKUP($A333,'Success Asset Classes'!$B$15:$BD$377,BD$21,FALSE)))</f>
        <v>0</v>
      </c>
      <c r="BE333" s="230">
        <f>IF($AR333=0,VLOOKUP(MID($A333,4,5),'Project splits'!$C$5:$AM$346,BE$22,FALSE),IF(ISNA(VLOOKUP($A333,'Success Asset Classes'!$B$15:$BD$377,BE$21,FALSE)),VLOOKUP(MID($A333,4,5),'Project splits'!$C$5:$AM$346,BE$22,FALSE),VLOOKUP($A333,'Success Asset Classes'!$B$15:$BD$377,BE$21,FALSE)))</f>
        <v>0</v>
      </c>
      <c r="BF333" s="230">
        <f>IF($AR333=0,VLOOKUP(MID($A333,4,5),'Project splits'!$C$5:$AM$346,BF$22,FALSE),IF(ISNA(VLOOKUP($A333,'Success Asset Classes'!$B$15:$BD$377,BF$21,FALSE)),VLOOKUP(MID($A333,4,5),'Project splits'!$C$5:$AM$346,BF$22,FALSE),VLOOKUP($A333,'Success Asset Classes'!$B$15:$BD$377,BF$21,FALSE)))</f>
        <v>0</v>
      </c>
      <c r="BG333" s="230">
        <f>IF($AR333=0,VLOOKUP(MID($A333,4,5),'Project splits'!$C$5:$AM$346,BG$22,FALSE),IF(ISNA(VLOOKUP($A333,'Success Asset Classes'!$B$15:$BD$377,BG$21,FALSE)),VLOOKUP(MID($A333,4,5),'Project splits'!$C$5:$AM$346,BG$22,FALSE),VLOOKUP($A333,'Success Asset Classes'!$B$15:$BD$377,BG$21,FALSE)))</f>
        <v>0</v>
      </c>
      <c r="BH333" s="230">
        <f>IF($AR333=0,VLOOKUP(MID($A333,4,5),'Project splits'!$C$5:$AM$346,BH$22,FALSE),IF(ISNA(VLOOKUP($A333,'Success Asset Classes'!$B$15:$BD$377,BH$21,FALSE)),VLOOKUP(MID($A333,4,5),'Project splits'!$C$5:$AM$346,BH$22,FALSE),VLOOKUP($A333,'Success Asset Classes'!$B$15:$BD$377,BH$21,FALSE)))</f>
        <v>0</v>
      </c>
      <c r="BI333" s="230">
        <f>IF($AR333=0,VLOOKUP(MID($A333,4,5),'Project splits'!$C$5:$AM$346,BI$22,FALSE),IF(ISNA(VLOOKUP($A333,'Success Asset Classes'!$B$15:$BD$377,BI$21,FALSE)),VLOOKUP(MID($A333,4,5),'Project splits'!$C$5:$AM$346,BI$22,FALSE),VLOOKUP($A333,'Success Asset Classes'!$B$15:$BD$377,BI$21,FALSE)))</f>
        <v>0</v>
      </c>
      <c r="BJ333" s="230">
        <f>IF($AR333=0,VLOOKUP(MID($A333,4,5),'Project splits'!$C$5:$AM$346,BJ$22,FALSE),IF(ISNA(VLOOKUP($A333,'Success Asset Classes'!$B$15:$BD$377,BJ$21,FALSE)),VLOOKUP(MID($A333,4,5),'Project splits'!$C$5:$AM$346,BJ$22,FALSE),VLOOKUP($A333,'Success Asset Classes'!$B$15:$BD$377,BJ$21,FALSE)))</f>
        <v>0</v>
      </c>
      <c r="BK333" s="230">
        <f>IF($AR333=0,VLOOKUP(MID($A333,4,5),'Project splits'!$C$5:$AM$346,BK$22,FALSE),IF(ISNA(VLOOKUP($A333,'Success Asset Classes'!$B$15:$BD$377,BK$21,FALSE)),VLOOKUP(MID($A333,4,5),'Project splits'!$C$5:$AM$346,BK$22,FALSE),VLOOKUP($A333,'Success Asset Classes'!$B$15:$BD$377,BK$21,FALSE)))</f>
        <v>0</v>
      </c>
      <c r="BL333" s="230">
        <f>IF($AR333=0,VLOOKUP(MID($A333,4,5),'Project splits'!$C$5:$AM$346,BL$22,FALSE),IF(ISNA(VLOOKUP($A333,'Success Asset Classes'!$B$15:$BD$377,BL$21,FALSE)),VLOOKUP(MID($A333,4,5),'Project splits'!$C$5:$AM$346,BL$22,FALSE),VLOOKUP($A333,'Success Asset Classes'!$B$15:$BD$377,BL$21,FALSE)))</f>
        <v>0</v>
      </c>
      <c r="BM333" s="230">
        <f>IF($AR333=0,VLOOKUP(MID($A333,4,5),'Project splits'!$C$5:$AM$346,BM$22,FALSE),IF(ISNA(VLOOKUP($A333,'Success Asset Classes'!$B$15:$BD$377,BM$21,FALSE)),VLOOKUP(MID($A333,4,5),'Project splits'!$C$5:$AM$346,BM$22,FALSE),VLOOKUP($A333,'Success Asset Classes'!$B$15:$BD$377,BM$21,FALSE)))</f>
        <v>0</v>
      </c>
      <c r="BN333" s="230">
        <f>IF($AR333=0,VLOOKUP(MID($A333,4,5),'Project splits'!$C$5:$AM$346,BN$22,FALSE),IF(ISNA(VLOOKUP($A333,'Success Asset Classes'!$B$15:$BD$377,BN$21,FALSE)),VLOOKUP(MID($A333,4,5),'Project splits'!$C$5:$AM$346,BN$22,FALSE),VLOOKUP($A333,'Success Asset Classes'!$B$15:$BD$377,BN$21,FALSE)))</f>
        <v>0</v>
      </c>
      <c r="BO333" s="230">
        <f>IF($AR333=0,VLOOKUP(MID($A333,4,5),'Project splits'!$C$5:$AM$346,BO$22,FALSE),IF(ISNA(VLOOKUP($A333,'Success Asset Classes'!$B$15:$BD$377,BO$21,FALSE)),VLOOKUP(MID($A333,4,5),'Project splits'!$C$5:$AM$346,BO$22,FALSE),VLOOKUP($A333,'Success Asset Classes'!$B$15:$BD$377,BO$21,FALSE)))</f>
        <v>0</v>
      </c>
      <c r="BP333" s="230">
        <f>IF($AR333=0,VLOOKUP(MID($A333,4,5),'Project splits'!$C$5:$AM$346,BP$22,FALSE),IF(ISNA(VLOOKUP($A333,'Success Asset Classes'!$B$15:$BD$377,BP$21,FALSE)),VLOOKUP(MID($A333,4,5),'Project splits'!$C$5:$AM$346,BP$22,FALSE),VLOOKUP($A333,'Success Asset Classes'!$B$15:$BD$377,BP$21,FALSE)))</f>
        <v>0</v>
      </c>
      <c r="BQ333" s="230">
        <f>IF($AR333=0,VLOOKUP(MID($A333,4,5),'Project splits'!$C$5:$AM$346,BQ$22,FALSE),IF(ISNA(VLOOKUP($A333,'Success Asset Classes'!$B$15:$BD$377,BQ$21,FALSE)),VLOOKUP(MID($A333,4,5),'Project splits'!$C$5:$AM$346,BQ$22,FALSE),VLOOKUP($A333,'Success Asset Classes'!$B$15:$BD$377,BQ$21,FALSE)))</f>
        <v>0</v>
      </c>
      <c r="BR333" s="230">
        <f>IF($AR333=0,VLOOKUP(MID($A333,4,5),'Project splits'!$C$5:$AM$346,BR$22,FALSE),IF(ISNA(VLOOKUP($A333,'Success Asset Classes'!$B$15:$BD$377,BR$21,FALSE)),VLOOKUP(MID($A333,4,5),'Project splits'!$C$5:$AM$346,BR$22,FALSE),VLOOKUP($A333,'Success Asset Classes'!$B$15:$BD$377,BR$21,FALSE)))</f>
        <v>0</v>
      </c>
      <c r="BS333" s="247">
        <f t="shared" si="81"/>
        <v>1</v>
      </c>
      <c r="BT333" s="249">
        <f>1+IF(ISNA(VLOOKUP($A333,'Project labour content'!$A$7:$D$255,'Project labour content'!$D$1,FALSE)),VLOOKUP($D333,'Project labour content'!$F$6:$G$15,'Project labour content'!$G$1,FALSE),VLOOKUP($A333,'Project labour content'!$A$7:$D$255,'Project labour content'!$D$1,FALSE))*LabEsc22*1</f>
        <v>1.0003874665462769</v>
      </c>
      <c r="BU333" s="249">
        <f>1+IF(ISNA(VLOOKUP($A333,'Project labour content'!$A$7:$D$255,'Project labour content'!$D$1,FALSE)),VLOOKUP($D333,'Project labour content'!$F$6:$G$15,'Project labour content'!$G$1,FALSE),VLOOKUP($A333,'Project labour content'!$A$7:$D$255,'Project labour content'!$D$1,FALSE))*LabEsc23*1</f>
        <v>1.0007767929319757</v>
      </c>
      <c r="BV333" s="249">
        <f>1+IF(ISNA(VLOOKUP($A333,'Project labour content'!$A$7:$D$255,'Project labour content'!$D$1,FALSE)),VLOOKUP($D333,'Project labour content'!$F$6:$G$15,'Project labour content'!$G$1,FALSE),VLOOKUP($A333,'Project labour content'!$A$7:$D$255,'Project labour content'!$D$1,FALSE))*LabEsc24*1</f>
        <v>1.0011435383873042</v>
      </c>
      <c r="BW333" s="249">
        <f>1+IF(ISNA(VLOOKUP($A333,'Project labour content'!$A$7:$D$255,'Project labour content'!$D$1,FALSE)),VLOOKUP($D333,'Project labour content'!$F$6:$G$15,'Project labour content'!$G$1,FALSE),VLOOKUP($A333,'Project labour content'!$A$7:$D$255,'Project labour content'!$D$1,FALSE))*LabEsc25*1</f>
        <v>1.001634732800474</v>
      </c>
      <c r="BX333" s="249">
        <f>1+IF(ISNA(VLOOKUP($A333,'Project labour content'!$A$7:$D$255,'Project labour content'!$D$1,FALSE)),VLOOKUP($D333,'Project labour content'!$F$6:$G$15,'Project labour content'!$G$1,FALSE),VLOOKUP($A333,'Project labour content'!$A$7:$D$255,'Project labour content'!$D$1,FALSE))*LabEsc26*1</f>
        <v>1.0021700528450936</v>
      </c>
      <c r="BY333" s="249">
        <f>1+IF(ISNA(VLOOKUP($A333,'Project labour content'!$A$7:$D$255,'Project labour content'!$D$1,FALSE)),VLOOKUP($D333,'Project labour content'!$F$6:$G$15,'Project labour content'!$G$1,FALSE),VLOOKUP($A333,'Project labour content'!$A$7:$D$255,'Project labour content'!$D$1,FALSE))*LabEsc27*1</f>
        <v>1.002501621845038</v>
      </c>
      <c r="BZ333" s="249">
        <f>1+IF(ISNA(VLOOKUP($A333,'Project labour content'!$A$7:$D$255,'Project labour content'!$D$1,FALSE)),VLOOKUP($D333,'Project labour content'!$F$6:$G$15,'Project labour content'!$G$1,FALSE),VLOOKUP($A333,'Project labour content'!$A$7:$D$255,'Project labour content'!$D$1,FALSE))*LabEsc28*1</f>
        <v>1.0027512933019962</v>
      </c>
      <c r="CA333" s="249">
        <f>1+IF(ISNA(VLOOKUP($A333,'Project labour content'!$A$7:$D$255,'Project labour content'!$D$1,FALSE)),VLOOKUP($D333,'Project labour content'!$F$6:$G$15,'Project labour content'!$G$1,FALSE),VLOOKUP($A333,'Project labour content'!$A$7:$D$255,'Project labour content'!$D$1,FALSE))*LabEsc29*1</f>
        <v>1.0031519660561226</v>
      </c>
      <c r="CB333" s="250" t="str">
        <f>IF(ISNA(VLOOKUP($A333,'Project labour content'!$A$7:$D$255,'Project labour content'!$D$1,FALSE)),"Category","Project")</f>
        <v>Project</v>
      </c>
      <c r="CD333" s="247" t="str">
        <f t="shared" si="82"/>
        <v>15279</v>
      </c>
      <c r="CE333" s="3"/>
    </row>
    <row r="334" spans="1:83" x14ac:dyDescent="0.15">
      <c r="A334" s="11" t="s">
        <v>953</v>
      </c>
      <c r="B334" s="11" t="str">
        <f>VLOOKUP($A334,'Incurred Real 2022$'!$A$25:$AC$426,'Incurred Real 2022$'!B$1,FALSE)</f>
        <v>Travelling Wave Fault Locator Equipment Replacement 2024-202</v>
      </c>
      <c r="C334" s="11" t="str">
        <f>VLOOKUP($A334,'Incurred Real 2022$'!$A$25:$AC$426,'Incurred Real 2022$'!C$1,FALSE)</f>
        <v>ExAnte</v>
      </c>
      <c r="D334" s="11" t="str">
        <f>VLOOKUP($A334,'Incurred Real 2022$'!$A$25:$AC$426,'Incurred Real 2022$'!D$1,FALSE)</f>
        <v>Replacement</v>
      </c>
      <c r="E334" s="11" t="str">
        <f>VLOOKUP($A334,'Incurred Real 2022$'!$A$25:$AC$426,'Incurred Real 2022$'!E$1,FALSE)</f>
        <v>Potential</v>
      </c>
      <c r="F334" s="105" t="str">
        <f>IF(VLOOKUP($A334,'Incurred Real 2022$'!$A$25:$AC$426,'Incurred Real 2022$'!F$1,FALSE)=0,"",VLOOKUP($A334,'Incurred Real 2022$'!$A$25:$AC$426,'Incurred Real 2022$'!F$1,FALSE))</f>
        <v/>
      </c>
      <c r="G334" s="105" t="str">
        <f>IF(VLOOKUP($A334,'Incurred Real 2022$'!$A$25:$AC$426,'Incurred Real 2022$'!G$1,FALSE)=0,"",VLOOKUP($A334,'Incurred Real 2022$'!$A$25:$AC$426,'Incurred Real 2022$'!G$1,FALSE))</f>
        <v/>
      </c>
      <c r="H334" s="105" t="str">
        <f>IF(VLOOKUP($A334,'Incurred Real 2022$'!$A$25:$AC$426,'Incurred Real 2022$'!H$1,FALSE)=0,"",VLOOKUP($A334,'Incurred Real 2022$'!$A$25:$AC$426,'Incurred Real 2022$'!H$1,FALSE))</f>
        <v/>
      </c>
      <c r="I334" s="105" t="str">
        <f>IF(VLOOKUP($A334,'Incurred Real 2022$'!$A$25:$AC$426,'Incurred Real 2022$'!I$1,FALSE)=0,"",VLOOKUP($A334,'Incurred Real 2022$'!$A$25:$AC$426,'Incurred Real 2022$'!I$1,FALSE))</f>
        <v/>
      </c>
      <c r="J334" s="105" t="str">
        <f>IF(VLOOKUP($A334,'Incurred Real 2022$'!$A$25:$AC$426,'Incurred Real 2022$'!J$1,FALSE)=0,"",VLOOKUP($A334,'Incurred Real 2022$'!$A$25:$AC$426,'Incurred Real 2022$'!J$1,FALSE))</f>
        <v/>
      </c>
      <c r="K334" s="105" t="str">
        <f>IF(VLOOKUP($A334,'Incurred Real 2022$'!$A$25:$AC$426,'Incurred Real 2022$'!K$1,FALSE)=0,"",VLOOKUP($A334,'Incurred Real 2022$'!$A$25:$AC$426,'Incurred Real 2022$'!K$1,FALSE))</f>
        <v/>
      </c>
      <c r="L334" s="105" t="str">
        <f>IF(VLOOKUP($A334,'Incurred Real 2022$'!$A$25:$AC$426,'Incurred Real 2022$'!L$1,FALSE)=0,"",VLOOKUP($A334,'Incurred Real 2022$'!$A$25:$AC$426,'Incurred Real 2022$'!L$1,FALSE))</f>
        <v/>
      </c>
      <c r="M334" s="105" t="str">
        <f>IF(VLOOKUP($A334,'Incurred Real 2022$'!$A$25:$AC$426,'Incurred Real 2022$'!M$1,FALSE)=0,"",VLOOKUP($A334,'Incurred Real 2022$'!$A$25:$AC$426,'Incurred Real 2022$'!M$1,FALSE))</f>
        <v/>
      </c>
      <c r="N334" s="105" t="str">
        <f>IF(VLOOKUP($A334,'Incurred Real 2022$'!$A$25:$AC$426,'Incurred Real 2022$'!N$1,FALSE)=0,"",VLOOKUP($A334,'Incurred Real 2022$'!$A$25:$AC$426,'Incurred Real 2022$'!N$1,FALSE))</f>
        <v/>
      </c>
      <c r="O334" s="105" t="str">
        <f>IF(VLOOKUP($A334,'Incurred Real 2022$'!$A$25:$AC$426,'Incurred Real 2022$'!O$1,FALSE)=0,"",VLOOKUP($A334,'Incurred Real 2022$'!$A$25:$AC$426,'Incurred Real 2022$'!O$1,FALSE))</f>
        <v/>
      </c>
      <c r="P334" s="105" t="str">
        <f>IF(VLOOKUP($A334,'Incurred Real 2022$'!$A$25:$AC$426,'Incurred Real 2022$'!P$1,FALSE)=0,"",VLOOKUP($A334,'Incurred Real 2022$'!$A$25:$AC$426,'Incurred Real 2022$'!P$1,FALSE))</f>
        <v/>
      </c>
      <c r="Q334" s="105" t="str">
        <f>IF(VLOOKUP($A334,'Incurred Real 2022$'!$A$25:$AC$426,'Incurred Real 2022$'!Q$1,FALSE)=0,"",VLOOKUP($A334,'Incurred Real 2022$'!$A$25:$AC$426,'Incurred Real 2022$'!Q$1,FALSE))</f>
        <v/>
      </c>
      <c r="R334" s="105" t="str">
        <f>IF(VLOOKUP($A334,'Incurred Real 2022$'!$A$25:$AC$426,'Incurred Real 2022$'!R$1,FALSE)=0,"",VLOOKUP($A334,'Incurred Real 2022$'!$A$25:$AC$426,'Incurred Real 2022$'!R$1,FALSE))</f>
        <v/>
      </c>
      <c r="S334" s="105" t="str">
        <f>IF(VLOOKUP($A334,'Incurred Real 2022$'!$A$25:$AC$426,'Incurred Real 2022$'!S$1,FALSE)=0,"",VLOOKUP($A334,'Incurred Real 2022$'!$A$25:$AC$426,'Incurred Real 2022$'!S$1,FALSE))</f>
        <v/>
      </c>
      <c r="T334" s="105" t="str">
        <f>IF(VLOOKUP($A334,'Incurred Real 2022$'!$A$25:$AC$426,'Incurred Real 2022$'!T$1,FALSE)=0,"",VLOOKUP($A334,'Incurred Real 2022$'!$A$25:$AC$426,'Incurred Real 2022$'!T$1,FALSE))</f>
        <v/>
      </c>
      <c r="U334" s="105" t="str">
        <f>IF(VLOOKUP($A334,'Incurred Real 2022$'!$A$25:$AC$426,'Incurred Real 2022$'!U$1,FALSE)=0,"",VLOOKUP($A334,'Incurred Real 2022$'!$A$25:$AC$426,'Incurred Real 2022$'!U$1,FALSE))</f>
        <v/>
      </c>
      <c r="V334" s="13" t="str">
        <f>IF(ISTEXT(VLOOKUP($A334,'Incurred Real 2022$'!$A$25:$AC$426,'Incurred Real 2022$'!V$1,FALSE)),"",(VLOOKUP($A334,'Incurred Real 2022$'!$A$25:$AC$426,'Incurred Real 2022$'!V$1,FALSE))*BT334*Incurred_Real!V$15)</f>
        <v/>
      </c>
      <c r="W334" s="13" t="str">
        <f>IF(ISTEXT(VLOOKUP($A334,'Incurred Real 2022$'!$A$25:$AC$426,'Incurred Real 2022$'!W$1,FALSE)),"",(VLOOKUP($A334,'Incurred Real 2022$'!$A$25:$AC$426,'Incurred Real 2022$'!W$1,FALSE))*BU334*Incurred_Real!W$15)</f>
        <v/>
      </c>
      <c r="X334" s="220">
        <f>IF(ISTEXT(VLOOKUP($A334,'Incurred Real 2022$'!$A$25:$AC$426,'Incurred Real 2022$'!X$1,FALSE)),"",(VLOOKUP($A334,'Incurred Real 2022$'!$A$25:$AC$426,'Incurred Real 2022$'!X$1,FALSE))*BV334*Incurred_Real!X$15)</f>
        <v>777083.71051726316</v>
      </c>
      <c r="Y334" s="217">
        <f>IF(ISTEXT(VLOOKUP($A334,'Incurred Real 2022$'!$A$25:$AC$426,'Incurred Real 2022$'!Y$1,FALSE)),"",(VLOOKUP($A334,'Incurred Real 2022$'!$A$25:$AC$426,'Incurred Real 2022$'!Y$1,FALSE))*BW334*Incurred_Real!Y$15)</f>
        <v>1561851.574766577</v>
      </c>
      <c r="Z334" s="13">
        <f>IF(ISTEXT(VLOOKUP($A334,'Incurred Real 2022$'!$A$25:$AC$426,'Incurred Real 2022$'!Z$1,FALSE)),"",(VLOOKUP($A334,'Incurred Real 2022$'!$A$25:$AC$426,'Incurred Real 2022$'!Z$1,FALSE))*BX334*Incurred_Real!Z$15)</f>
        <v>1563711.4698690535</v>
      </c>
      <c r="AA334" s="13">
        <f>IF(ISTEXT(VLOOKUP($A334,'Incurred Real 2022$'!$A$25:$AC$426,'Incurred Real 2022$'!AA$1,FALSE)),"",(VLOOKUP($A334,'Incurred Real 2022$'!$A$25:$AC$426,'Incurred Real 2022$'!AA$1,FALSE))*BY334*Incurred_Real!AA$15)</f>
        <v>1564863.4602817567</v>
      </c>
      <c r="AB334" s="13">
        <f>IF(ISTEXT(VLOOKUP($A334,'Incurred Real 2022$'!$A$25:$AC$426,'Incurred Real 2022$'!AB$1,FALSE)),"",(VLOOKUP($A334,'Incurred Real 2022$'!$A$25:$AC$426,'Incurred Real 2022$'!AB$1,FALSE))*BZ334*Incurred_Real!AB$15)</f>
        <v>785864.93903138093</v>
      </c>
      <c r="AC334" s="13" t="str">
        <f>IF(ISTEXT(VLOOKUP($A334,'Incurred Real 2022$'!$A$25:$AC$426,'Incurred Real 2022$'!AC$1,FALSE)),"",(VLOOKUP($A334,'Incurred Real 2022$'!$A$25:$AC$426,'Incurred Real 2022$'!AC$1,FALSE))*CA334*Incurred_Real!AC$15)</f>
        <v/>
      </c>
      <c r="AD334" s="221">
        <f t="shared" si="77"/>
        <v>6253375.1544660311</v>
      </c>
      <c r="AE334" s="221">
        <f t="shared" si="78"/>
        <v>6253375.1544660311</v>
      </c>
      <c r="AF334" s="239">
        <f t="shared" si="83"/>
        <v>7040674.5038652858</v>
      </c>
      <c r="AG334" s="222">
        <f t="shared" si="79"/>
        <v>7040674.5038652858</v>
      </c>
      <c r="AH334" s="223">
        <f t="shared" si="86"/>
        <v>1</v>
      </c>
      <c r="AI334" s="224">
        <f t="shared" si="80"/>
        <v>2028</v>
      </c>
      <c r="AJ334" s="225" t="str">
        <f>VLOOKUP($A334,Project_Commissioning!$C$4:$H$355,Project_Commissioning!F$1,FALSE)</f>
        <v/>
      </c>
      <c r="AK334" s="226">
        <f>VLOOKUP($A334,Project_Commissioning!$C$4:$H$355,Project_Commissioning!G$1,FALSE)</f>
        <v>2028</v>
      </c>
      <c r="AL334" s="225" t="str">
        <f>IF(VLOOKUP($A334,Project_Commissioning!$C$4:$H$355,Project_Commissioning!H$1,FALSE)=0,"",VLOOKUP($A334,Project_Commissioning!$C$4:$H$355,Project_Commissioning!H$1,FALSE))</f>
        <v/>
      </c>
      <c r="AM334" s="237">
        <f t="shared" si="84"/>
        <v>6253375.1544660311</v>
      </c>
      <c r="AN334" s="221" cm="1">
        <f t="array" ref="AN334">IF(ROUND(AE334,0)=0,0,LOOKUP(2,1/(F334:AC334&lt;&gt;""),F334:AC334))</f>
        <v>785864.93903138093</v>
      </c>
      <c r="AO334" s="221">
        <f t="shared" si="85"/>
        <v>6253375.1544660311</v>
      </c>
      <c r="AP334" s="79"/>
      <c r="AQ334" s="20"/>
      <c r="AR334" s="245">
        <f>IF(ISNA(VLOOKUP($A334,'Success Asset Classes'!$B$15:$AA$114,'Success Asset Classes'!$AA$1,FALSE)),0,VLOOKUP($A334,'Success Asset Classes'!$B$15:$AA$114,'Success Asset Classes'!$AA$1,FALSE))</f>
        <v>1</v>
      </c>
      <c r="AS334" s="230">
        <f>IF($AR334=0,VLOOKUP(MID($A334,4,5),'Project splits'!$C$5:$AM$346,AS$22,FALSE),IF(ISNA(VLOOKUP($A334,'Success Asset Classes'!$B$15:$BD$377,AS$21,FALSE)),VLOOKUP(MID($A334,4,5),'Project splits'!$C$5:$AM$346,AS$22,FALSE),VLOOKUP($A334,'Success Asset Classes'!$B$15:$BD$377,AS$21,FALSE)))</f>
        <v>0</v>
      </c>
      <c r="AT334" s="230">
        <f>IF($AR334=0,VLOOKUP(MID($A334,4,5),'Project splits'!$C$5:$AM$346,AT$22,FALSE),IF(ISNA(VLOOKUP($A334,'Success Asset Classes'!$B$15:$BD$377,AT$21,FALSE)),VLOOKUP(MID($A334,4,5),'Project splits'!$C$5:$AM$346,AT$22,FALSE),VLOOKUP($A334,'Success Asset Classes'!$B$15:$BD$377,AT$21,FALSE)))</f>
        <v>0</v>
      </c>
      <c r="AU334" s="230">
        <f>IF($AR334=0,VLOOKUP(MID($A334,4,5),'Project splits'!$C$5:$AM$346,AU$22,FALSE),IF(ISNA(VLOOKUP($A334,'Success Asset Classes'!$B$15:$BD$377,AU$21,FALSE)),VLOOKUP(MID($A334,4,5),'Project splits'!$C$5:$AM$346,AU$22,FALSE),VLOOKUP($A334,'Success Asset Classes'!$B$15:$BD$377,AU$21,FALSE)))</f>
        <v>0</v>
      </c>
      <c r="AV334" s="230">
        <f>IF($AR334=0,VLOOKUP(MID($A334,4,5),'Project splits'!$C$5:$AM$346,AV$22,FALSE),IF(ISNA(VLOOKUP($A334,'Success Asset Classes'!$B$15:$BD$377,AV$21,FALSE)),VLOOKUP(MID($A334,4,5),'Project splits'!$C$5:$AM$346,AV$22,FALSE),VLOOKUP($A334,'Success Asset Classes'!$B$15:$BD$377,AV$21,FALSE)))</f>
        <v>0</v>
      </c>
      <c r="AW334" s="230">
        <f>IF($AR334=0,VLOOKUP(MID($A334,4,5),'Project splits'!$C$5:$AM$346,AW$22,FALSE),IF(ISNA(VLOOKUP($A334,'Success Asset Classes'!$B$15:$BD$377,AW$21,FALSE)),VLOOKUP(MID($A334,4,5),'Project splits'!$C$5:$AM$346,AW$22,FALSE),VLOOKUP($A334,'Success Asset Classes'!$B$15:$BD$377,AW$21,FALSE)))</f>
        <v>0</v>
      </c>
      <c r="AX334" s="230">
        <f>IF($AR334=0,VLOOKUP(MID($A334,4,5),'Project splits'!$C$5:$AM$346,AX$22,FALSE),IF(ISNA(VLOOKUP($A334,'Success Asset Classes'!$B$15:$BD$377,AX$21,FALSE)),VLOOKUP(MID($A334,4,5),'Project splits'!$C$5:$AM$346,AX$22,FALSE),VLOOKUP($A334,'Success Asset Classes'!$B$15:$BD$377,AX$21,FALSE)))</f>
        <v>0</v>
      </c>
      <c r="AY334" s="230">
        <f>IF($AR334=0,VLOOKUP(MID($A334,4,5),'Project splits'!$C$5:$AM$346,AY$22,FALSE),IF(ISNA(VLOOKUP($A334,'Success Asset Classes'!$B$15:$BD$377,AY$21,FALSE)),VLOOKUP(MID($A334,4,5),'Project splits'!$C$5:$AM$346,AY$22,FALSE),VLOOKUP($A334,'Success Asset Classes'!$B$15:$BD$377,AY$21,FALSE)))</f>
        <v>0</v>
      </c>
      <c r="AZ334" s="230">
        <f>IF($AR334=0,VLOOKUP(MID($A334,4,5),'Project splits'!$C$5:$AM$346,AZ$22,FALSE),IF(ISNA(VLOOKUP($A334,'Success Asset Classes'!$B$15:$BD$377,AZ$21,FALSE)),VLOOKUP(MID($A334,4,5),'Project splits'!$C$5:$AM$346,AZ$22,FALSE),VLOOKUP($A334,'Success Asset Classes'!$B$15:$BD$377,AZ$21,FALSE)))</f>
        <v>0</v>
      </c>
      <c r="BA334" s="230">
        <f>IF($AR334=0,VLOOKUP(MID($A334,4,5),'Project splits'!$C$5:$AM$346,BA$22,FALSE),IF(ISNA(VLOOKUP($A334,'Success Asset Classes'!$B$15:$BD$377,BA$21,FALSE)),VLOOKUP(MID($A334,4,5),'Project splits'!$C$5:$AM$346,BA$22,FALSE),VLOOKUP($A334,'Success Asset Classes'!$B$15:$BD$377,BA$21,FALSE)))</f>
        <v>0</v>
      </c>
      <c r="BB334" s="230">
        <f>IF($AR334=0,VLOOKUP(MID($A334,4,5),'Project splits'!$C$5:$AM$346,BB$22,FALSE),IF(ISNA(VLOOKUP($A334,'Success Asset Classes'!$B$15:$BD$377,BB$21,FALSE)),VLOOKUP(MID($A334,4,5),'Project splits'!$C$5:$AM$346,BB$22,FALSE),VLOOKUP($A334,'Success Asset Classes'!$B$15:$BD$377,BB$21,FALSE)))</f>
        <v>0</v>
      </c>
      <c r="BC334" s="230">
        <f>IF($AR334=0,VLOOKUP(MID($A334,4,5),'Project splits'!$C$5:$AM$346,BC$22,FALSE),IF(ISNA(VLOOKUP($A334,'Success Asset Classes'!$B$15:$BD$377,BC$21,FALSE)),VLOOKUP(MID($A334,4,5),'Project splits'!$C$5:$AM$346,BC$22,FALSE),VLOOKUP($A334,'Success Asset Classes'!$B$15:$BD$377,BC$21,FALSE)))</f>
        <v>0</v>
      </c>
      <c r="BD334" s="230">
        <f>IF($AR334=0,VLOOKUP(MID($A334,4,5),'Project splits'!$C$5:$AM$346,BD$22,FALSE),IF(ISNA(VLOOKUP($A334,'Success Asset Classes'!$B$15:$BD$377,BD$21,FALSE)),VLOOKUP(MID($A334,4,5),'Project splits'!$C$5:$AM$346,BD$22,FALSE),VLOOKUP($A334,'Success Asset Classes'!$B$15:$BD$377,BD$21,FALSE)))</f>
        <v>0</v>
      </c>
      <c r="BE334" s="230">
        <f>IF($AR334=0,VLOOKUP(MID($A334,4,5),'Project splits'!$C$5:$AM$346,BE$22,FALSE),IF(ISNA(VLOOKUP($A334,'Success Asset Classes'!$B$15:$BD$377,BE$21,FALSE)),VLOOKUP(MID($A334,4,5),'Project splits'!$C$5:$AM$346,BE$22,FALSE),VLOOKUP($A334,'Success Asset Classes'!$B$15:$BD$377,BE$21,FALSE)))</f>
        <v>0</v>
      </c>
      <c r="BF334" s="230">
        <f>IF($AR334=0,VLOOKUP(MID($A334,4,5),'Project splits'!$C$5:$AM$346,BF$22,FALSE),IF(ISNA(VLOOKUP($A334,'Success Asset Classes'!$B$15:$BD$377,BF$21,FALSE)),VLOOKUP(MID($A334,4,5),'Project splits'!$C$5:$AM$346,BF$22,FALSE),VLOOKUP($A334,'Success Asset Classes'!$B$15:$BD$377,BF$21,FALSE)))</f>
        <v>0</v>
      </c>
      <c r="BG334" s="230">
        <f>IF($AR334=0,VLOOKUP(MID($A334,4,5),'Project splits'!$C$5:$AM$346,BG$22,FALSE),IF(ISNA(VLOOKUP($A334,'Success Asset Classes'!$B$15:$BD$377,BG$21,FALSE)),VLOOKUP(MID($A334,4,5),'Project splits'!$C$5:$AM$346,BG$22,FALSE),VLOOKUP($A334,'Success Asset Classes'!$B$15:$BD$377,BG$21,FALSE)))</f>
        <v>1</v>
      </c>
      <c r="BH334" s="230">
        <f>IF($AR334=0,VLOOKUP(MID($A334,4,5),'Project splits'!$C$5:$AM$346,BH$22,FALSE),IF(ISNA(VLOOKUP($A334,'Success Asset Classes'!$B$15:$BD$377,BH$21,FALSE)),VLOOKUP(MID($A334,4,5),'Project splits'!$C$5:$AM$346,BH$22,FALSE),VLOOKUP($A334,'Success Asset Classes'!$B$15:$BD$377,BH$21,FALSE)))</f>
        <v>0</v>
      </c>
      <c r="BI334" s="230">
        <f>IF($AR334=0,VLOOKUP(MID($A334,4,5),'Project splits'!$C$5:$AM$346,BI$22,FALSE),IF(ISNA(VLOOKUP($A334,'Success Asset Classes'!$B$15:$BD$377,BI$21,FALSE)),VLOOKUP(MID($A334,4,5),'Project splits'!$C$5:$AM$346,BI$22,FALSE),VLOOKUP($A334,'Success Asset Classes'!$B$15:$BD$377,BI$21,FALSE)))</f>
        <v>0</v>
      </c>
      <c r="BJ334" s="230">
        <f>IF($AR334=0,VLOOKUP(MID($A334,4,5),'Project splits'!$C$5:$AM$346,BJ$22,FALSE),IF(ISNA(VLOOKUP($A334,'Success Asset Classes'!$B$15:$BD$377,BJ$21,FALSE)),VLOOKUP(MID($A334,4,5),'Project splits'!$C$5:$AM$346,BJ$22,FALSE),VLOOKUP($A334,'Success Asset Classes'!$B$15:$BD$377,BJ$21,FALSE)))</f>
        <v>0</v>
      </c>
      <c r="BK334" s="230">
        <f>IF($AR334=0,VLOOKUP(MID($A334,4,5),'Project splits'!$C$5:$AM$346,BK$22,FALSE),IF(ISNA(VLOOKUP($A334,'Success Asset Classes'!$B$15:$BD$377,BK$21,FALSE)),VLOOKUP(MID($A334,4,5),'Project splits'!$C$5:$AM$346,BK$22,FALSE),VLOOKUP($A334,'Success Asset Classes'!$B$15:$BD$377,BK$21,FALSE)))</f>
        <v>0</v>
      </c>
      <c r="BL334" s="230">
        <f>IF($AR334=0,VLOOKUP(MID($A334,4,5),'Project splits'!$C$5:$AM$346,BL$22,FALSE),IF(ISNA(VLOOKUP($A334,'Success Asset Classes'!$B$15:$BD$377,BL$21,FALSE)),VLOOKUP(MID($A334,4,5),'Project splits'!$C$5:$AM$346,BL$22,FALSE),VLOOKUP($A334,'Success Asset Classes'!$B$15:$BD$377,BL$21,FALSE)))</f>
        <v>0</v>
      </c>
      <c r="BM334" s="230">
        <f>IF($AR334=0,VLOOKUP(MID($A334,4,5),'Project splits'!$C$5:$AM$346,BM$22,FALSE),IF(ISNA(VLOOKUP($A334,'Success Asset Classes'!$B$15:$BD$377,BM$21,FALSE)),VLOOKUP(MID($A334,4,5),'Project splits'!$C$5:$AM$346,BM$22,FALSE),VLOOKUP($A334,'Success Asset Classes'!$B$15:$BD$377,BM$21,FALSE)))</f>
        <v>0</v>
      </c>
      <c r="BN334" s="230">
        <f>IF($AR334=0,VLOOKUP(MID($A334,4,5),'Project splits'!$C$5:$AM$346,BN$22,FALSE),IF(ISNA(VLOOKUP($A334,'Success Asset Classes'!$B$15:$BD$377,BN$21,FALSE)),VLOOKUP(MID($A334,4,5),'Project splits'!$C$5:$AM$346,BN$22,FALSE),VLOOKUP($A334,'Success Asset Classes'!$B$15:$BD$377,BN$21,FALSE)))</f>
        <v>0</v>
      </c>
      <c r="BO334" s="230">
        <f>IF($AR334=0,VLOOKUP(MID($A334,4,5),'Project splits'!$C$5:$AM$346,BO$22,FALSE),IF(ISNA(VLOOKUP($A334,'Success Asset Classes'!$B$15:$BD$377,BO$21,FALSE)),VLOOKUP(MID($A334,4,5),'Project splits'!$C$5:$AM$346,BO$22,FALSE),VLOOKUP($A334,'Success Asset Classes'!$B$15:$BD$377,BO$21,FALSE)))</f>
        <v>0</v>
      </c>
      <c r="BP334" s="230">
        <f>IF($AR334=0,VLOOKUP(MID($A334,4,5),'Project splits'!$C$5:$AM$346,BP$22,FALSE),IF(ISNA(VLOOKUP($A334,'Success Asset Classes'!$B$15:$BD$377,BP$21,FALSE)),VLOOKUP(MID($A334,4,5),'Project splits'!$C$5:$AM$346,BP$22,FALSE),VLOOKUP($A334,'Success Asset Classes'!$B$15:$BD$377,BP$21,FALSE)))</f>
        <v>0</v>
      </c>
      <c r="BQ334" s="230">
        <f>IF($AR334=0,VLOOKUP(MID($A334,4,5),'Project splits'!$C$5:$AM$346,BQ$22,FALSE),IF(ISNA(VLOOKUP($A334,'Success Asset Classes'!$B$15:$BD$377,BQ$21,FALSE)),VLOOKUP(MID($A334,4,5),'Project splits'!$C$5:$AM$346,BQ$22,FALSE),VLOOKUP($A334,'Success Asset Classes'!$B$15:$BD$377,BQ$21,FALSE)))</f>
        <v>0</v>
      </c>
      <c r="BR334" s="230">
        <f>IF($AR334=0,VLOOKUP(MID($A334,4,5),'Project splits'!$C$5:$AM$346,BR$22,FALSE),IF(ISNA(VLOOKUP($A334,'Success Asset Classes'!$B$15:$BD$377,BR$21,FALSE)),VLOOKUP(MID($A334,4,5),'Project splits'!$C$5:$AM$346,BR$22,FALSE),VLOOKUP($A334,'Success Asset Classes'!$B$15:$BD$377,BR$21,FALSE)))</f>
        <v>0</v>
      </c>
      <c r="BS334" s="247">
        <f t="shared" si="81"/>
        <v>1</v>
      </c>
      <c r="BT334" s="249">
        <f>1+IF(ISNA(VLOOKUP($A334,'Project labour content'!$A$7:$D$255,'Project labour content'!$D$1,FALSE)),VLOOKUP($D334,'Project labour content'!$F$6:$G$15,'Project labour content'!$G$1,FALSE),VLOOKUP($A334,'Project labour content'!$A$7:$D$255,'Project labour content'!$D$1,FALSE))*LabEsc22*1</f>
        <v>1.0008650706581304</v>
      </c>
      <c r="BU334" s="249">
        <f>1+IF(ISNA(VLOOKUP($A334,'Project labour content'!$A$7:$D$255,'Project labour content'!$D$1,FALSE)),VLOOKUP($D334,'Project labour content'!$F$6:$G$15,'Project labour content'!$G$1,FALSE),VLOOKUP($A334,'Project labour content'!$A$7:$D$255,'Project labour content'!$D$1,FALSE))*LabEsc23*1</f>
        <v>1.0017342936554197</v>
      </c>
      <c r="BV334" s="249">
        <f>1+IF(ISNA(VLOOKUP($A334,'Project labour content'!$A$7:$D$255,'Project labour content'!$D$1,FALSE)),VLOOKUP($D334,'Project labour content'!$F$6:$G$15,'Project labour content'!$G$1,FALSE),VLOOKUP($A334,'Project labour content'!$A$7:$D$255,'Project labour content'!$D$1,FALSE))*LabEsc24*1</f>
        <v>1.0025531017188662</v>
      </c>
      <c r="BW334" s="249">
        <f>1+IF(ISNA(VLOOKUP($A334,'Project labour content'!$A$7:$D$255,'Project labour content'!$D$1,FALSE)),VLOOKUP($D334,'Project labour content'!$F$6:$G$15,'Project labour content'!$G$1,FALSE),VLOOKUP($A334,'Project labour content'!$A$7:$D$255,'Project labour content'!$D$1,FALSE))*LabEsc25*1</f>
        <v>1.0036497586518425</v>
      </c>
      <c r="BX334" s="249">
        <f>1+IF(ISNA(VLOOKUP($A334,'Project labour content'!$A$7:$D$255,'Project labour content'!$D$1,FALSE)),VLOOKUP($D334,'Project labour content'!$F$6:$G$15,'Project labour content'!$G$1,FALSE),VLOOKUP($A334,'Project labour content'!$A$7:$D$255,'Project labour content'!$D$1,FALSE))*LabEsc26*1</f>
        <v>1.0048449319326309</v>
      </c>
      <c r="BY334" s="249">
        <f>1+IF(ISNA(VLOOKUP($A334,'Project labour content'!$A$7:$D$255,'Project labour content'!$D$1,FALSE)),VLOOKUP($D334,'Project labour content'!$F$6:$G$15,'Project labour content'!$G$1,FALSE),VLOOKUP($A334,'Project labour content'!$A$7:$D$255,'Project labour content'!$D$1,FALSE))*LabEsc27*1</f>
        <v>1.00558520387547</v>
      </c>
      <c r="BZ334" s="249">
        <f>1+IF(ISNA(VLOOKUP($A334,'Project labour content'!$A$7:$D$255,'Project labour content'!$D$1,FALSE)),VLOOKUP($D334,'Project labour content'!$F$6:$G$15,'Project labour content'!$G$1,FALSE),VLOOKUP($A334,'Project labour content'!$A$7:$D$255,'Project labour content'!$D$1,FALSE))*LabEsc28*1</f>
        <v>1.0061426286484279</v>
      </c>
      <c r="CA334" s="249">
        <f>1+IF(ISNA(VLOOKUP($A334,'Project labour content'!$A$7:$D$255,'Project labour content'!$D$1,FALSE)),VLOOKUP($D334,'Project labour content'!$F$6:$G$15,'Project labour content'!$G$1,FALSE),VLOOKUP($A334,'Project labour content'!$A$7:$D$255,'Project labour content'!$D$1,FALSE))*LabEsc29*1</f>
        <v>1.0070371839240706</v>
      </c>
      <c r="CB334" s="250" t="str">
        <f>IF(ISNA(VLOOKUP($A334,'Project labour content'!$A$7:$D$255,'Project labour content'!$D$1,FALSE)),"Category","Project")</f>
        <v>Project</v>
      </c>
      <c r="CD334" s="247" t="str">
        <f t="shared" si="82"/>
        <v>15283</v>
      </c>
      <c r="CE334" s="3"/>
    </row>
    <row r="335" spans="1:83" x14ac:dyDescent="0.15">
      <c r="A335" s="11" t="s">
        <v>972</v>
      </c>
      <c r="B335" s="11" t="str">
        <f>VLOOKUP($A335,'Incurred Real 2022$'!$A$25:$AC$426,'Incurred Real 2022$'!B$1,FALSE)</f>
        <v>Telecommunications Management System Software Replacement 20</v>
      </c>
      <c r="C335" s="11" t="str">
        <f>VLOOKUP($A335,'Incurred Real 2022$'!$A$25:$AC$426,'Incurred Real 2022$'!C$1,FALSE)</f>
        <v>ExAnte</v>
      </c>
      <c r="D335" s="11" t="str">
        <f>VLOOKUP($A335,'Incurred Real 2022$'!$A$25:$AC$426,'Incurred Real 2022$'!D$1,FALSE)</f>
        <v>Replacement</v>
      </c>
      <c r="E335" s="11" t="str">
        <f>VLOOKUP($A335,'Incurred Real 2022$'!$A$25:$AC$426,'Incurred Real 2022$'!E$1,FALSE)</f>
        <v>Potential</v>
      </c>
      <c r="F335" s="105" t="str">
        <f>IF(VLOOKUP($A335,'Incurred Real 2022$'!$A$25:$AC$426,'Incurred Real 2022$'!F$1,FALSE)=0,"",VLOOKUP($A335,'Incurred Real 2022$'!$A$25:$AC$426,'Incurred Real 2022$'!F$1,FALSE))</f>
        <v/>
      </c>
      <c r="G335" s="105" t="str">
        <f>IF(VLOOKUP($A335,'Incurred Real 2022$'!$A$25:$AC$426,'Incurred Real 2022$'!G$1,FALSE)=0,"",VLOOKUP($A335,'Incurred Real 2022$'!$A$25:$AC$426,'Incurred Real 2022$'!G$1,FALSE))</f>
        <v/>
      </c>
      <c r="H335" s="105" t="str">
        <f>IF(VLOOKUP($A335,'Incurred Real 2022$'!$A$25:$AC$426,'Incurred Real 2022$'!H$1,FALSE)=0,"",VLOOKUP($A335,'Incurred Real 2022$'!$A$25:$AC$426,'Incurred Real 2022$'!H$1,FALSE))</f>
        <v/>
      </c>
      <c r="I335" s="105" t="str">
        <f>IF(VLOOKUP($A335,'Incurred Real 2022$'!$A$25:$AC$426,'Incurred Real 2022$'!I$1,FALSE)=0,"",VLOOKUP($A335,'Incurred Real 2022$'!$A$25:$AC$426,'Incurred Real 2022$'!I$1,FALSE))</f>
        <v/>
      </c>
      <c r="J335" s="105" t="str">
        <f>IF(VLOOKUP($A335,'Incurred Real 2022$'!$A$25:$AC$426,'Incurred Real 2022$'!J$1,FALSE)=0,"",VLOOKUP($A335,'Incurred Real 2022$'!$A$25:$AC$426,'Incurred Real 2022$'!J$1,FALSE))</f>
        <v/>
      </c>
      <c r="K335" s="105" t="str">
        <f>IF(VLOOKUP($A335,'Incurred Real 2022$'!$A$25:$AC$426,'Incurred Real 2022$'!K$1,FALSE)=0,"",VLOOKUP($A335,'Incurred Real 2022$'!$A$25:$AC$426,'Incurred Real 2022$'!K$1,FALSE))</f>
        <v/>
      </c>
      <c r="L335" s="105" t="str">
        <f>IF(VLOOKUP($A335,'Incurred Real 2022$'!$A$25:$AC$426,'Incurred Real 2022$'!L$1,FALSE)=0,"",VLOOKUP($A335,'Incurred Real 2022$'!$A$25:$AC$426,'Incurred Real 2022$'!L$1,FALSE))</f>
        <v/>
      </c>
      <c r="M335" s="105" t="str">
        <f>IF(VLOOKUP($A335,'Incurred Real 2022$'!$A$25:$AC$426,'Incurred Real 2022$'!M$1,FALSE)=0,"",VLOOKUP($A335,'Incurred Real 2022$'!$A$25:$AC$426,'Incurred Real 2022$'!M$1,FALSE))</f>
        <v/>
      </c>
      <c r="N335" s="105" t="str">
        <f>IF(VLOOKUP($A335,'Incurred Real 2022$'!$A$25:$AC$426,'Incurred Real 2022$'!N$1,FALSE)=0,"",VLOOKUP($A335,'Incurred Real 2022$'!$A$25:$AC$426,'Incurred Real 2022$'!N$1,FALSE))</f>
        <v/>
      </c>
      <c r="O335" s="105" t="str">
        <f>IF(VLOOKUP($A335,'Incurred Real 2022$'!$A$25:$AC$426,'Incurred Real 2022$'!O$1,FALSE)=0,"",VLOOKUP($A335,'Incurred Real 2022$'!$A$25:$AC$426,'Incurred Real 2022$'!O$1,FALSE))</f>
        <v/>
      </c>
      <c r="P335" s="105" t="str">
        <f>IF(VLOOKUP($A335,'Incurred Real 2022$'!$A$25:$AC$426,'Incurred Real 2022$'!P$1,FALSE)=0,"",VLOOKUP($A335,'Incurred Real 2022$'!$A$25:$AC$426,'Incurred Real 2022$'!P$1,FALSE))</f>
        <v/>
      </c>
      <c r="Q335" s="105" t="str">
        <f>IF(VLOOKUP($A335,'Incurred Real 2022$'!$A$25:$AC$426,'Incurred Real 2022$'!Q$1,FALSE)=0,"",VLOOKUP($A335,'Incurred Real 2022$'!$A$25:$AC$426,'Incurred Real 2022$'!Q$1,FALSE))</f>
        <v/>
      </c>
      <c r="R335" s="105" t="str">
        <f>IF(VLOOKUP($A335,'Incurred Real 2022$'!$A$25:$AC$426,'Incurred Real 2022$'!R$1,FALSE)=0,"",VLOOKUP($A335,'Incurred Real 2022$'!$A$25:$AC$426,'Incurred Real 2022$'!R$1,FALSE))</f>
        <v/>
      </c>
      <c r="S335" s="105" t="str">
        <f>IF(VLOOKUP($A335,'Incurred Real 2022$'!$A$25:$AC$426,'Incurred Real 2022$'!S$1,FALSE)=0,"",VLOOKUP($A335,'Incurred Real 2022$'!$A$25:$AC$426,'Incurred Real 2022$'!S$1,FALSE))</f>
        <v/>
      </c>
      <c r="T335" s="105" t="str">
        <f>IF(VLOOKUP($A335,'Incurred Real 2022$'!$A$25:$AC$426,'Incurred Real 2022$'!T$1,FALSE)=0,"",VLOOKUP($A335,'Incurred Real 2022$'!$A$25:$AC$426,'Incurred Real 2022$'!T$1,FALSE))</f>
        <v/>
      </c>
      <c r="U335" s="105" t="str">
        <f>IF(VLOOKUP($A335,'Incurred Real 2022$'!$A$25:$AC$426,'Incurred Real 2022$'!U$1,FALSE)=0,"",VLOOKUP($A335,'Incurred Real 2022$'!$A$25:$AC$426,'Incurred Real 2022$'!U$1,FALSE))</f>
        <v/>
      </c>
      <c r="V335" s="13" t="str">
        <f>IF(ISTEXT(VLOOKUP($A335,'Incurred Real 2022$'!$A$25:$AC$426,'Incurred Real 2022$'!V$1,FALSE)),"",(VLOOKUP($A335,'Incurred Real 2022$'!$A$25:$AC$426,'Incurred Real 2022$'!V$1,FALSE))*BT335*Incurred_Real!V$15)</f>
        <v/>
      </c>
      <c r="W335" s="13" t="str">
        <f>IF(ISTEXT(VLOOKUP($A335,'Incurred Real 2022$'!$A$25:$AC$426,'Incurred Real 2022$'!W$1,FALSE)),"",(VLOOKUP($A335,'Incurred Real 2022$'!$A$25:$AC$426,'Incurred Real 2022$'!W$1,FALSE))*BU335*Incurred_Real!W$15)</f>
        <v/>
      </c>
      <c r="X335" s="220" t="str">
        <f>IF(ISTEXT(VLOOKUP($A335,'Incurred Real 2022$'!$A$25:$AC$426,'Incurred Real 2022$'!X$1,FALSE)),"",(VLOOKUP($A335,'Incurred Real 2022$'!$A$25:$AC$426,'Incurred Real 2022$'!X$1,FALSE))*BV335*Incurred_Real!X$15)</f>
        <v/>
      </c>
      <c r="Y335" s="217" t="str">
        <f>IF(ISTEXT(VLOOKUP($A335,'Incurred Real 2022$'!$A$25:$AC$426,'Incurred Real 2022$'!Y$1,FALSE)),"",(VLOOKUP($A335,'Incurred Real 2022$'!$A$25:$AC$426,'Incurred Real 2022$'!Y$1,FALSE))*BW335*Incurred_Real!Y$15)</f>
        <v/>
      </c>
      <c r="Z335" s="13" t="str">
        <f>IF(ISTEXT(VLOOKUP($A335,'Incurred Real 2022$'!$A$25:$AC$426,'Incurred Real 2022$'!Z$1,FALSE)),"",(VLOOKUP($A335,'Incurred Real 2022$'!$A$25:$AC$426,'Incurred Real 2022$'!Z$1,FALSE))*BX335*Incurred_Real!Z$15)</f>
        <v/>
      </c>
      <c r="AA335" s="13">
        <f>IF(ISTEXT(VLOOKUP($A335,'Incurred Real 2022$'!$A$25:$AC$426,'Incurred Real 2022$'!AA$1,FALSE)),"",(VLOOKUP($A335,'Incurred Real 2022$'!$A$25:$AC$426,'Incurred Real 2022$'!AA$1,FALSE))*BY335*Incurred_Real!AA$15)</f>
        <v>437054.1269102575</v>
      </c>
      <c r="AB335" s="13">
        <f>IF(ISTEXT(VLOOKUP($A335,'Incurred Real 2022$'!$A$25:$AC$426,'Incurred Real 2022$'!AB$1,FALSE)),"",(VLOOKUP($A335,'Incurred Real 2022$'!$A$25:$AC$426,'Incurred Real 2022$'!AB$1,FALSE))*BZ335*Incurred_Real!AB$15)</f>
        <v>1752437.6039911527</v>
      </c>
      <c r="AC335" s="13" t="str">
        <f>IF(ISTEXT(VLOOKUP($A335,'Incurred Real 2022$'!$A$25:$AC$426,'Incurred Real 2022$'!AC$1,FALSE)),"",(VLOOKUP($A335,'Incurred Real 2022$'!$A$25:$AC$426,'Incurred Real 2022$'!AC$1,FALSE))*CA335*Incurred_Real!AC$15)</f>
        <v/>
      </c>
      <c r="AD335" s="221">
        <f t="shared" si="77"/>
        <v>2189491.7309014103</v>
      </c>
      <c r="AE335" s="221">
        <f t="shared" si="78"/>
        <v>2189491.7309014103</v>
      </c>
      <c r="AF335" s="239">
        <f t="shared" si="83"/>
        <v>2465148.5358545943</v>
      </c>
      <c r="AG335" s="222">
        <f t="shared" si="79"/>
        <v>2465148.5358545943</v>
      </c>
      <c r="AH335" s="223">
        <f t="shared" si="86"/>
        <v>1</v>
      </c>
      <c r="AI335" s="224">
        <f t="shared" si="80"/>
        <v>2028</v>
      </c>
      <c r="AJ335" s="225" t="str">
        <f>VLOOKUP($A335,Project_Commissioning!$C$4:$H$355,Project_Commissioning!F$1,FALSE)</f>
        <v/>
      </c>
      <c r="AK335" s="226">
        <f>VLOOKUP($A335,Project_Commissioning!$C$4:$H$355,Project_Commissioning!G$1,FALSE)</f>
        <v>2028</v>
      </c>
      <c r="AL335" s="225" t="str">
        <f>IF(VLOOKUP($A335,Project_Commissioning!$C$4:$H$355,Project_Commissioning!H$1,FALSE)=0,"",VLOOKUP($A335,Project_Commissioning!$C$4:$H$355,Project_Commissioning!H$1,FALSE))</f>
        <v/>
      </c>
      <c r="AM335" s="237">
        <f t="shared" si="84"/>
        <v>2189491.7309014103</v>
      </c>
      <c r="AN335" s="221" cm="1">
        <f t="array" ref="AN335">IF(ROUND(AE335,0)=0,0,LOOKUP(2,1/(F335:AC335&lt;&gt;""),F335:AC335))</f>
        <v>1752437.6039911527</v>
      </c>
      <c r="AO335" s="221">
        <f t="shared" si="85"/>
        <v>2189491.7309014103</v>
      </c>
      <c r="AP335" s="79"/>
      <c r="AQ335" s="20"/>
      <c r="AR335" s="245">
        <f>IF(ISNA(VLOOKUP($A335,'Success Asset Classes'!$B$15:$AA$114,'Success Asset Classes'!$AA$1,FALSE)),0,VLOOKUP($A335,'Success Asset Classes'!$B$15:$AA$114,'Success Asset Classes'!$AA$1,FALSE))</f>
        <v>1</v>
      </c>
      <c r="AS335" s="230">
        <f>IF($AR335=0,VLOOKUP(MID($A335,4,5),'Project splits'!$C$5:$AM$346,AS$22,FALSE),IF(ISNA(VLOOKUP($A335,'Success Asset Classes'!$B$15:$BD$377,AS$21,FALSE)),VLOOKUP(MID($A335,4,5),'Project splits'!$C$5:$AM$346,AS$22,FALSE),VLOOKUP($A335,'Success Asset Classes'!$B$15:$BD$377,AS$21,FALSE)))</f>
        <v>0</v>
      </c>
      <c r="AT335" s="230">
        <f>IF($AR335=0,VLOOKUP(MID($A335,4,5),'Project splits'!$C$5:$AM$346,AT$22,FALSE),IF(ISNA(VLOOKUP($A335,'Success Asset Classes'!$B$15:$BD$377,AT$21,FALSE)),VLOOKUP(MID($A335,4,5),'Project splits'!$C$5:$AM$346,AT$22,FALSE),VLOOKUP($A335,'Success Asset Classes'!$B$15:$BD$377,AT$21,FALSE)))</f>
        <v>0</v>
      </c>
      <c r="AU335" s="230">
        <f>IF($AR335=0,VLOOKUP(MID($A335,4,5),'Project splits'!$C$5:$AM$346,AU$22,FALSE),IF(ISNA(VLOOKUP($A335,'Success Asset Classes'!$B$15:$BD$377,AU$21,FALSE)),VLOOKUP(MID($A335,4,5),'Project splits'!$C$5:$AM$346,AU$22,FALSE),VLOOKUP($A335,'Success Asset Classes'!$B$15:$BD$377,AU$21,FALSE)))</f>
        <v>0</v>
      </c>
      <c r="AV335" s="230">
        <f>IF($AR335=0,VLOOKUP(MID($A335,4,5),'Project splits'!$C$5:$AM$346,AV$22,FALSE),IF(ISNA(VLOOKUP($A335,'Success Asset Classes'!$B$15:$BD$377,AV$21,FALSE)),VLOOKUP(MID($A335,4,5),'Project splits'!$C$5:$AM$346,AV$22,FALSE),VLOOKUP($A335,'Success Asset Classes'!$B$15:$BD$377,AV$21,FALSE)))</f>
        <v>1</v>
      </c>
      <c r="AW335" s="230">
        <f>IF($AR335=0,VLOOKUP(MID($A335,4,5),'Project splits'!$C$5:$AM$346,AW$22,FALSE),IF(ISNA(VLOOKUP($A335,'Success Asset Classes'!$B$15:$BD$377,AW$21,FALSE)),VLOOKUP(MID($A335,4,5),'Project splits'!$C$5:$AM$346,AW$22,FALSE),VLOOKUP($A335,'Success Asset Classes'!$B$15:$BD$377,AW$21,FALSE)))</f>
        <v>0</v>
      </c>
      <c r="AX335" s="230">
        <f>IF($AR335=0,VLOOKUP(MID($A335,4,5),'Project splits'!$C$5:$AM$346,AX$22,FALSE),IF(ISNA(VLOOKUP($A335,'Success Asset Classes'!$B$15:$BD$377,AX$21,FALSE)),VLOOKUP(MID($A335,4,5),'Project splits'!$C$5:$AM$346,AX$22,FALSE),VLOOKUP($A335,'Success Asset Classes'!$B$15:$BD$377,AX$21,FALSE)))</f>
        <v>0</v>
      </c>
      <c r="AY335" s="230">
        <f>IF($AR335=0,VLOOKUP(MID($A335,4,5),'Project splits'!$C$5:$AM$346,AY$22,FALSE),IF(ISNA(VLOOKUP($A335,'Success Asset Classes'!$B$15:$BD$377,AY$21,FALSE)),VLOOKUP(MID($A335,4,5),'Project splits'!$C$5:$AM$346,AY$22,FALSE),VLOOKUP($A335,'Success Asset Classes'!$B$15:$BD$377,AY$21,FALSE)))</f>
        <v>0</v>
      </c>
      <c r="AZ335" s="230">
        <f>IF($AR335=0,VLOOKUP(MID($A335,4,5),'Project splits'!$C$5:$AM$346,AZ$22,FALSE),IF(ISNA(VLOOKUP($A335,'Success Asset Classes'!$B$15:$BD$377,AZ$21,FALSE)),VLOOKUP(MID($A335,4,5),'Project splits'!$C$5:$AM$346,AZ$22,FALSE),VLOOKUP($A335,'Success Asset Classes'!$B$15:$BD$377,AZ$21,FALSE)))</f>
        <v>0</v>
      </c>
      <c r="BA335" s="230">
        <f>IF($AR335=0,VLOOKUP(MID($A335,4,5),'Project splits'!$C$5:$AM$346,BA$22,FALSE),IF(ISNA(VLOOKUP($A335,'Success Asset Classes'!$B$15:$BD$377,BA$21,FALSE)),VLOOKUP(MID($A335,4,5),'Project splits'!$C$5:$AM$346,BA$22,FALSE),VLOOKUP($A335,'Success Asset Classes'!$B$15:$BD$377,BA$21,FALSE)))</f>
        <v>0</v>
      </c>
      <c r="BB335" s="230">
        <f>IF($AR335=0,VLOOKUP(MID($A335,4,5),'Project splits'!$C$5:$AM$346,BB$22,FALSE),IF(ISNA(VLOOKUP($A335,'Success Asset Classes'!$B$15:$BD$377,BB$21,FALSE)),VLOOKUP(MID($A335,4,5),'Project splits'!$C$5:$AM$346,BB$22,FALSE),VLOOKUP($A335,'Success Asset Classes'!$B$15:$BD$377,BB$21,FALSE)))</f>
        <v>0</v>
      </c>
      <c r="BC335" s="230">
        <f>IF($AR335=0,VLOOKUP(MID($A335,4,5),'Project splits'!$C$5:$AM$346,BC$22,FALSE),IF(ISNA(VLOOKUP($A335,'Success Asset Classes'!$B$15:$BD$377,BC$21,FALSE)),VLOOKUP(MID($A335,4,5),'Project splits'!$C$5:$AM$346,BC$22,FALSE),VLOOKUP($A335,'Success Asset Classes'!$B$15:$BD$377,BC$21,FALSE)))</f>
        <v>0</v>
      </c>
      <c r="BD335" s="230">
        <f>IF($AR335=0,VLOOKUP(MID($A335,4,5),'Project splits'!$C$5:$AM$346,BD$22,FALSE),IF(ISNA(VLOOKUP($A335,'Success Asset Classes'!$B$15:$BD$377,BD$21,FALSE)),VLOOKUP(MID($A335,4,5),'Project splits'!$C$5:$AM$346,BD$22,FALSE),VLOOKUP($A335,'Success Asset Classes'!$B$15:$BD$377,BD$21,FALSE)))</f>
        <v>0</v>
      </c>
      <c r="BE335" s="230">
        <f>IF($AR335=0,VLOOKUP(MID($A335,4,5),'Project splits'!$C$5:$AM$346,BE$22,FALSE),IF(ISNA(VLOOKUP($A335,'Success Asset Classes'!$B$15:$BD$377,BE$21,FALSE)),VLOOKUP(MID($A335,4,5),'Project splits'!$C$5:$AM$346,BE$22,FALSE),VLOOKUP($A335,'Success Asset Classes'!$B$15:$BD$377,BE$21,FALSE)))</f>
        <v>0</v>
      </c>
      <c r="BF335" s="230">
        <f>IF($AR335=0,VLOOKUP(MID($A335,4,5),'Project splits'!$C$5:$AM$346,BF$22,FALSE),IF(ISNA(VLOOKUP($A335,'Success Asset Classes'!$B$15:$BD$377,BF$21,FALSE)),VLOOKUP(MID($A335,4,5),'Project splits'!$C$5:$AM$346,BF$22,FALSE),VLOOKUP($A335,'Success Asset Classes'!$B$15:$BD$377,BF$21,FALSE)))</f>
        <v>0</v>
      </c>
      <c r="BG335" s="230">
        <f>IF($AR335=0,VLOOKUP(MID($A335,4,5),'Project splits'!$C$5:$AM$346,BG$22,FALSE),IF(ISNA(VLOOKUP($A335,'Success Asset Classes'!$B$15:$BD$377,BG$21,FALSE)),VLOOKUP(MID($A335,4,5),'Project splits'!$C$5:$AM$346,BG$22,FALSE),VLOOKUP($A335,'Success Asset Classes'!$B$15:$BD$377,BG$21,FALSE)))</f>
        <v>0</v>
      </c>
      <c r="BH335" s="230">
        <f>IF($AR335=0,VLOOKUP(MID($A335,4,5),'Project splits'!$C$5:$AM$346,BH$22,FALSE),IF(ISNA(VLOOKUP($A335,'Success Asset Classes'!$B$15:$BD$377,BH$21,FALSE)),VLOOKUP(MID($A335,4,5),'Project splits'!$C$5:$AM$346,BH$22,FALSE),VLOOKUP($A335,'Success Asset Classes'!$B$15:$BD$377,BH$21,FALSE)))</f>
        <v>0</v>
      </c>
      <c r="BI335" s="230">
        <f>IF($AR335=0,VLOOKUP(MID($A335,4,5),'Project splits'!$C$5:$AM$346,BI$22,FALSE),IF(ISNA(VLOOKUP($A335,'Success Asset Classes'!$B$15:$BD$377,BI$21,FALSE)),VLOOKUP(MID($A335,4,5),'Project splits'!$C$5:$AM$346,BI$22,FALSE),VLOOKUP($A335,'Success Asset Classes'!$B$15:$BD$377,BI$21,FALSE)))</f>
        <v>0</v>
      </c>
      <c r="BJ335" s="230">
        <f>IF($AR335=0,VLOOKUP(MID($A335,4,5),'Project splits'!$C$5:$AM$346,BJ$22,FALSE),IF(ISNA(VLOOKUP($A335,'Success Asset Classes'!$B$15:$BD$377,BJ$21,FALSE)),VLOOKUP(MID($A335,4,5),'Project splits'!$C$5:$AM$346,BJ$22,FALSE),VLOOKUP($A335,'Success Asset Classes'!$B$15:$BD$377,BJ$21,FALSE)))</f>
        <v>0</v>
      </c>
      <c r="BK335" s="230">
        <f>IF($AR335=0,VLOOKUP(MID($A335,4,5),'Project splits'!$C$5:$AM$346,BK$22,FALSE),IF(ISNA(VLOOKUP($A335,'Success Asset Classes'!$B$15:$BD$377,BK$21,FALSE)),VLOOKUP(MID($A335,4,5),'Project splits'!$C$5:$AM$346,BK$22,FALSE),VLOOKUP($A335,'Success Asset Classes'!$B$15:$BD$377,BK$21,FALSE)))</f>
        <v>0</v>
      </c>
      <c r="BL335" s="230">
        <f>IF($AR335=0,VLOOKUP(MID($A335,4,5),'Project splits'!$C$5:$AM$346,BL$22,FALSE),IF(ISNA(VLOOKUP($A335,'Success Asset Classes'!$B$15:$BD$377,BL$21,FALSE)),VLOOKUP(MID($A335,4,5),'Project splits'!$C$5:$AM$346,BL$22,FALSE),VLOOKUP($A335,'Success Asset Classes'!$B$15:$BD$377,BL$21,FALSE)))</f>
        <v>0</v>
      </c>
      <c r="BM335" s="230">
        <f>IF($AR335=0,VLOOKUP(MID($A335,4,5),'Project splits'!$C$5:$AM$346,BM$22,FALSE),IF(ISNA(VLOOKUP($A335,'Success Asset Classes'!$B$15:$BD$377,BM$21,FALSE)),VLOOKUP(MID($A335,4,5),'Project splits'!$C$5:$AM$346,BM$22,FALSE),VLOOKUP($A335,'Success Asset Classes'!$B$15:$BD$377,BM$21,FALSE)))</f>
        <v>0</v>
      </c>
      <c r="BN335" s="230">
        <f>IF($AR335=0,VLOOKUP(MID($A335,4,5),'Project splits'!$C$5:$AM$346,BN$22,FALSE),IF(ISNA(VLOOKUP($A335,'Success Asset Classes'!$B$15:$BD$377,BN$21,FALSE)),VLOOKUP(MID($A335,4,5),'Project splits'!$C$5:$AM$346,BN$22,FALSE),VLOOKUP($A335,'Success Asset Classes'!$B$15:$BD$377,BN$21,FALSE)))</f>
        <v>0</v>
      </c>
      <c r="BO335" s="230">
        <f>IF($AR335=0,VLOOKUP(MID($A335,4,5),'Project splits'!$C$5:$AM$346,BO$22,FALSE),IF(ISNA(VLOOKUP($A335,'Success Asset Classes'!$B$15:$BD$377,BO$21,FALSE)),VLOOKUP(MID($A335,4,5),'Project splits'!$C$5:$AM$346,BO$22,FALSE),VLOOKUP($A335,'Success Asset Classes'!$B$15:$BD$377,BO$21,FALSE)))</f>
        <v>0</v>
      </c>
      <c r="BP335" s="230">
        <f>IF($AR335=0,VLOOKUP(MID($A335,4,5),'Project splits'!$C$5:$AM$346,BP$22,FALSE),IF(ISNA(VLOOKUP($A335,'Success Asset Classes'!$B$15:$BD$377,BP$21,FALSE)),VLOOKUP(MID($A335,4,5),'Project splits'!$C$5:$AM$346,BP$22,FALSE),VLOOKUP($A335,'Success Asset Classes'!$B$15:$BD$377,BP$21,FALSE)))</f>
        <v>0</v>
      </c>
      <c r="BQ335" s="230">
        <f>IF($AR335=0,VLOOKUP(MID($A335,4,5),'Project splits'!$C$5:$AM$346,BQ$22,FALSE),IF(ISNA(VLOOKUP($A335,'Success Asset Classes'!$B$15:$BD$377,BQ$21,FALSE)),VLOOKUP(MID($A335,4,5),'Project splits'!$C$5:$AM$346,BQ$22,FALSE),VLOOKUP($A335,'Success Asset Classes'!$B$15:$BD$377,BQ$21,FALSE)))</f>
        <v>0</v>
      </c>
      <c r="BR335" s="230">
        <f>IF($AR335=0,VLOOKUP(MID($A335,4,5),'Project splits'!$C$5:$AM$346,BR$22,FALSE),IF(ISNA(VLOOKUP($A335,'Success Asset Classes'!$B$15:$BD$377,BR$21,FALSE)),VLOOKUP(MID($A335,4,5),'Project splits'!$C$5:$AM$346,BR$22,FALSE),VLOOKUP($A335,'Success Asset Classes'!$B$15:$BD$377,BR$21,FALSE)))</f>
        <v>0</v>
      </c>
      <c r="BS335" s="247">
        <f t="shared" si="81"/>
        <v>1</v>
      </c>
      <c r="BT335" s="249">
        <f>1+IF(ISNA(VLOOKUP($A335,'Project labour content'!$A$7:$D$255,'Project labour content'!$D$1,FALSE)),VLOOKUP($D335,'Project labour content'!$F$6:$G$15,'Project labour content'!$G$1,FALSE),VLOOKUP($A335,'Project labour content'!$A$7:$D$255,'Project labour content'!$D$1,FALSE))*LabEsc22*1</f>
        <v>1.0038400003512158</v>
      </c>
      <c r="BU335" s="249">
        <f>1+IF(ISNA(VLOOKUP($A335,'Project labour content'!$A$7:$D$255,'Project labour content'!$D$1,FALSE)),VLOOKUP($D335,'Project labour content'!$F$6:$G$15,'Project labour content'!$G$1,FALSE),VLOOKUP($A335,'Project labour content'!$A$7:$D$255,'Project labour content'!$D$1,FALSE))*LabEsc23*1</f>
        <v>1.0076984327041174</v>
      </c>
      <c r="BV335" s="249">
        <f>1+IF(ISNA(VLOOKUP($A335,'Project labour content'!$A$7:$D$255,'Project labour content'!$D$1,FALSE)),VLOOKUP($D335,'Project labour content'!$F$6:$G$15,'Project labour content'!$G$1,FALSE),VLOOKUP($A335,'Project labour content'!$A$7:$D$255,'Project labour content'!$D$1,FALSE))*LabEsc24*1</f>
        <v>1.011333075980551</v>
      </c>
      <c r="BW335" s="249">
        <f>1+IF(ISNA(VLOOKUP($A335,'Project labour content'!$A$7:$D$255,'Project labour content'!$D$1,FALSE)),VLOOKUP($D335,'Project labour content'!$F$6:$G$15,'Project labour content'!$G$1,FALSE),VLOOKUP($A335,'Project labour content'!$A$7:$D$255,'Project labour content'!$D$1,FALSE))*LabEsc25*1</f>
        <v>1.0162010748754542</v>
      </c>
      <c r="BX335" s="249">
        <f>1+IF(ISNA(VLOOKUP($A335,'Project labour content'!$A$7:$D$255,'Project labour content'!$D$1,FALSE)),VLOOKUP($D335,'Project labour content'!$F$6:$G$15,'Project labour content'!$G$1,FALSE),VLOOKUP($A335,'Project labour content'!$A$7:$D$255,'Project labour content'!$D$1,FALSE))*LabEsc26*1</f>
        <v>1.0215063823377493</v>
      </c>
      <c r="BY335" s="249">
        <f>1+IF(ISNA(VLOOKUP($A335,'Project labour content'!$A$7:$D$255,'Project labour content'!$D$1,FALSE)),VLOOKUP($D335,'Project labour content'!$F$6:$G$15,'Project labour content'!$G$1,FALSE),VLOOKUP($A335,'Project labour content'!$A$7:$D$255,'Project labour content'!$D$1,FALSE))*LabEsc27*1</f>
        <v>1.0247924081597801</v>
      </c>
      <c r="BZ335" s="249">
        <f>1+IF(ISNA(VLOOKUP($A335,'Project labour content'!$A$7:$D$255,'Project labour content'!$D$1,FALSE)),VLOOKUP($D335,'Project labour content'!$F$6:$G$15,'Project labour content'!$G$1,FALSE),VLOOKUP($A335,'Project labour content'!$A$7:$D$255,'Project labour content'!$D$1,FALSE))*LabEsc28*1</f>
        <v>1.0272667856037694</v>
      </c>
      <c r="CA335" s="249">
        <f>1+IF(ISNA(VLOOKUP($A335,'Project labour content'!$A$7:$D$255,'Project labour content'!$D$1,FALSE)),VLOOKUP($D335,'Project labour content'!$F$6:$G$15,'Project labour content'!$G$1,FALSE),VLOOKUP($A335,'Project labour content'!$A$7:$D$255,'Project labour content'!$D$1,FALSE))*LabEsc29*1</f>
        <v>1.0312376665258833</v>
      </c>
      <c r="CB335" s="250" t="str">
        <f>IF(ISNA(VLOOKUP($A335,'Project labour content'!$A$7:$D$255,'Project labour content'!$D$1,FALSE)),"Category","Project")</f>
        <v>Project</v>
      </c>
      <c r="CD335" s="247" t="str">
        <f t="shared" si="82"/>
        <v>15286</v>
      </c>
      <c r="CE335" s="3"/>
    </row>
    <row r="336" spans="1:83" x14ac:dyDescent="0.15">
      <c r="A336" s="11" t="s">
        <v>973</v>
      </c>
      <c r="B336" s="11" t="str">
        <f>VLOOKUP($A336,'Incurred Real 2022$'!$A$25:$AC$426,'Incurred Real 2022$'!B$1,FALSE)</f>
        <v>Telecommunications Asset Replacement 2024-2028</v>
      </c>
      <c r="C336" s="11" t="str">
        <f>VLOOKUP($A336,'Incurred Real 2022$'!$A$25:$AC$426,'Incurred Real 2022$'!C$1,FALSE)</f>
        <v>ExAnte</v>
      </c>
      <c r="D336" s="11" t="str">
        <f>VLOOKUP($A336,'Incurred Real 2022$'!$A$25:$AC$426,'Incurred Real 2022$'!D$1,FALSE)</f>
        <v>Replacement</v>
      </c>
      <c r="E336" s="11" t="str">
        <f>VLOOKUP($A336,'Incurred Real 2022$'!$A$25:$AC$426,'Incurred Real 2022$'!E$1,FALSE)</f>
        <v>Proposed</v>
      </c>
      <c r="F336" s="105" t="str">
        <f>IF(VLOOKUP($A336,'Incurred Real 2022$'!$A$25:$AC$426,'Incurred Real 2022$'!F$1,FALSE)=0,"",VLOOKUP($A336,'Incurred Real 2022$'!$A$25:$AC$426,'Incurred Real 2022$'!F$1,FALSE))</f>
        <v/>
      </c>
      <c r="G336" s="105" t="str">
        <f>IF(VLOOKUP($A336,'Incurred Real 2022$'!$A$25:$AC$426,'Incurred Real 2022$'!G$1,FALSE)=0,"",VLOOKUP($A336,'Incurred Real 2022$'!$A$25:$AC$426,'Incurred Real 2022$'!G$1,FALSE))</f>
        <v/>
      </c>
      <c r="H336" s="105" t="str">
        <f>IF(VLOOKUP($A336,'Incurred Real 2022$'!$A$25:$AC$426,'Incurred Real 2022$'!H$1,FALSE)=0,"",VLOOKUP($A336,'Incurred Real 2022$'!$A$25:$AC$426,'Incurred Real 2022$'!H$1,FALSE))</f>
        <v/>
      </c>
      <c r="I336" s="105" t="str">
        <f>IF(VLOOKUP($A336,'Incurred Real 2022$'!$A$25:$AC$426,'Incurred Real 2022$'!I$1,FALSE)=0,"",VLOOKUP($A336,'Incurred Real 2022$'!$A$25:$AC$426,'Incurred Real 2022$'!I$1,FALSE))</f>
        <v/>
      </c>
      <c r="J336" s="105" t="str">
        <f>IF(VLOOKUP($A336,'Incurred Real 2022$'!$A$25:$AC$426,'Incurred Real 2022$'!J$1,FALSE)=0,"",VLOOKUP($A336,'Incurred Real 2022$'!$A$25:$AC$426,'Incurred Real 2022$'!J$1,FALSE))</f>
        <v/>
      </c>
      <c r="K336" s="105" t="str">
        <f>IF(VLOOKUP($A336,'Incurred Real 2022$'!$A$25:$AC$426,'Incurred Real 2022$'!K$1,FALSE)=0,"",VLOOKUP($A336,'Incurred Real 2022$'!$A$25:$AC$426,'Incurred Real 2022$'!K$1,FALSE))</f>
        <v/>
      </c>
      <c r="L336" s="105" t="str">
        <f>IF(VLOOKUP($A336,'Incurred Real 2022$'!$A$25:$AC$426,'Incurred Real 2022$'!L$1,FALSE)=0,"",VLOOKUP($A336,'Incurred Real 2022$'!$A$25:$AC$426,'Incurred Real 2022$'!L$1,FALSE))</f>
        <v/>
      </c>
      <c r="M336" s="105" t="str">
        <f>IF(VLOOKUP($A336,'Incurred Real 2022$'!$A$25:$AC$426,'Incurred Real 2022$'!M$1,FALSE)=0,"",VLOOKUP($A336,'Incurred Real 2022$'!$A$25:$AC$426,'Incurred Real 2022$'!M$1,FALSE))</f>
        <v/>
      </c>
      <c r="N336" s="105" t="str">
        <f>IF(VLOOKUP($A336,'Incurred Real 2022$'!$A$25:$AC$426,'Incurred Real 2022$'!N$1,FALSE)=0,"",VLOOKUP($A336,'Incurred Real 2022$'!$A$25:$AC$426,'Incurred Real 2022$'!N$1,FALSE))</f>
        <v/>
      </c>
      <c r="O336" s="105" t="str">
        <f>IF(VLOOKUP($A336,'Incurred Real 2022$'!$A$25:$AC$426,'Incurred Real 2022$'!O$1,FALSE)=0,"",VLOOKUP($A336,'Incurred Real 2022$'!$A$25:$AC$426,'Incurred Real 2022$'!O$1,FALSE))</f>
        <v/>
      </c>
      <c r="P336" s="105" t="str">
        <f>IF(VLOOKUP($A336,'Incurred Real 2022$'!$A$25:$AC$426,'Incurred Real 2022$'!P$1,FALSE)=0,"",VLOOKUP($A336,'Incurred Real 2022$'!$A$25:$AC$426,'Incurred Real 2022$'!P$1,FALSE))</f>
        <v/>
      </c>
      <c r="Q336" s="105" t="str">
        <f>IF(VLOOKUP($A336,'Incurred Real 2022$'!$A$25:$AC$426,'Incurred Real 2022$'!Q$1,FALSE)=0,"",VLOOKUP($A336,'Incurred Real 2022$'!$A$25:$AC$426,'Incurred Real 2022$'!Q$1,FALSE))</f>
        <v/>
      </c>
      <c r="R336" s="105" t="str">
        <f>IF(VLOOKUP($A336,'Incurred Real 2022$'!$A$25:$AC$426,'Incurred Real 2022$'!R$1,FALSE)=0,"",VLOOKUP($A336,'Incurred Real 2022$'!$A$25:$AC$426,'Incurred Real 2022$'!R$1,FALSE))</f>
        <v/>
      </c>
      <c r="S336" s="105" t="str">
        <f>IF(VLOOKUP($A336,'Incurred Real 2022$'!$A$25:$AC$426,'Incurred Real 2022$'!S$1,FALSE)=0,"",VLOOKUP($A336,'Incurred Real 2022$'!$A$25:$AC$426,'Incurred Real 2022$'!S$1,FALSE))</f>
        <v/>
      </c>
      <c r="T336" s="105" t="str">
        <f>IF(VLOOKUP($A336,'Incurred Real 2022$'!$A$25:$AC$426,'Incurred Real 2022$'!T$1,FALSE)=0,"",VLOOKUP($A336,'Incurred Real 2022$'!$A$25:$AC$426,'Incurred Real 2022$'!T$1,FALSE))</f>
        <v/>
      </c>
      <c r="U336" s="105" t="str">
        <f>IF(VLOOKUP($A336,'Incurred Real 2022$'!$A$25:$AC$426,'Incurred Real 2022$'!U$1,FALSE)=0,"",VLOOKUP($A336,'Incurred Real 2022$'!$A$25:$AC$426,'Incurred Real 2022$'!U$1,FALSE))</f>
        <v/>
      </c>
      <c r="V336" s="13" t="str">
        <f>IF(ISTEXT(VLOOKUP($A336,'Incurred Real 2022$'!$A$25:$AC$426,'Incurred Real 2022$'!V$1,FALSE)),"",(VLOOKUP($A336,'Incurred Real 2022$'!$A$25:$AC$426,'Incurred Real 2022$'!V$1,FALSE))*BT336*Incurred_Real!V$15)</f>
        <v/>
      </c>
      <c r="W336" s="13" t="str">
        <f>IF(ISTEXT(VLOOKUP($A336,'Incurred Real 2022$'!$A$25:$AC$426,'Incurred Real 2022$'!W$1,FALSE)),"",(VLOOKUP($A336,'Incurred Real 2022$'!$A$25:$AC$426,'Incurred Real 2022$'!W$1,FALSE))*BU336*Incurred_Real!W$15)</f>
        <v/>
      </c>
      <c r="X336" s="220">
        <f>IF(ISTEXT(VLOOKUP($A336,'Incurred Real 2022$'!$A$25:$AC$426,'Incurred Real 2022$'!X$1,FALSE)),"",(VLOOKUP($A336,'Incurred Real 2022$'!$A$25:$AC$426,'Incurred Real 2022$'!X$1,FALSE))*BV336*Incurred_Real!X$15)</f>
        <v>1096505.691353925</v>
      </c>
      <c r="Y336" s="217">
        <f>IF(ISTEXT(VLOOKUP($A336,'Incurred Real 2022$'!$A$25:$AC$426,'Incurred Real 2022$'!Y$1,FALSE)),"",(VLOOKUP($A336,'Incurred Real 2022$'!$A$25:$AC$426,'Incurred Real 2022$'!Y$1,FALSE))*BW336*Incurred_Real!Y$15)</f>
        <v>1097870.8222365361</v>
      </c>
      <c r="Z336" s="13">
        <f>IF(ISTEXT(VLOOKUP($A336,'Incurred Real 2022$'!$A$25:$AC$426,'Incurred Real 2022$'!Z$1,FALSE)),"",(VLOOKUP($A336,'Incurred Real 2022$'!$A$25:$AC$426,'Incurred Real 2022$'!Z$1,FALSE))*BX336*Incurred_Real!Z$15)</f>
        <v>2088781.3160158591</v>
      </c>
      <c r="AA336" s="13">
        <f>IF(ISTEXT(VLOOKUP($A336,'Incurred Real 2022$'!$A$25:$AC$426,'Incurred Real 2022$'!AA$1,FALSE)),"",(VLOOKUP($A336,'Incurred Real 2022$'!$A$25:$AC$426,'Incurred Real 2022$'!AA$1,FALSE))*BY336*Incurred_Real!AA$15)</f>
        <v>4401120.3448637351</v>
      </c>
      <c r="AB336" s="13">
        <f>IF(ISTEXT(VLOOKUP($A336,'Incurred Real 2022$'!$A$25:$AC$426,'Incurred Real 2022$'!AB$1,FALSE)),"",(VLOOKUP($A336,'Incurred Real 2022$'!$A$25:$AC$426,'Incurred Real 2022$'!AB$1,FALSE))*BZ336*Incurred_Real!AB$15)</f>
        <v>2312045.3471678323</v>
      </c>
      <c r="AC336" s="13" t="str">
        <f>IF(ISTEXT(VLOOKUP($A336,'Incurred Real 2022$'!$A$25:$AC$426,'Incurred Real 2022$'!AC$1,FALSE)),"",(VLOOKUP($A336,'Incurred Real 2022$'!$A$25:$AC$426,'Incurred Real 2022$'!AC$1,FALSE))*CA336*Incurred_Real!AC$15)</f>
        <v/>
      </c>
      <c r="AD336" s="221">
        <f t="shared" si="77"/>
        <v>10996323.521637889</v>
      </c>
      <c r="AE336" s="221">
        <f t="shared" si="78"/>
        <v>10996323.521637889</v>
      </c>
      <c r="AF336" s="239">
        <f t="shared" si="83"/>
        <v>12380759.628623458</v>
      </c>
      <c r="AG336" s="222">
        <f t="shared" si="79"/>
        <v>12380759.628623458</v>
      </c>
      <c r="AH336" s="223">
        <f t="shared" si="86"/>
        <v>1</v>
      </c>
      <c r="AI336" s="224">
        <f t="shared" si="80"/>
        <v>2028</v>
      </c>
      <c r="AJ336" s="225" t="str">
        <f>VLOOKUP($A336,Project_Commissioning!$C$4:$H$355,Project_Commissioning!F$1,FALSE)</f>
        <v/>
      </c>
      <c r="AK336" s="226">
        <f>VLOOKUP($A336,Project_Commissioning!$C$4:$H$355,Project_Commissioning!G$1,FALSE)</f>
        <v>2028</v>
      </c>
      <c r="AL336" s="225" t="str">
        <f>IF(VLOOKUP($A336,Project_Commissioning!$C$4:$H$355,Project_Commissioning!H$1,FALSE)=0,"",VLOOKUP($A336,Project_Commissioning!$C$4:$H$355,Project_Commissioning!H$1,FALSE))</f>
        <v/>
      </c>
      <c r="AM336" s="237">
        <f t="shared" si="84"/>
        <v>10996323.521637889</v>
      </c>
      <c r="AN336" s="221" cm="1">
        <f t="array" ref="AN336">IF(ROUND(AE336,0)=0,0,LOOKUP(2,1/(F336:AC336&lt;&gt;""),F336:AC336))</f>
        <v>2312045.3471678323</v>
      </c>
      <c r="AO336" s="221">
        <f t="shared" si="85"/>
        <v>10996323.521637889</v>
      </c>
      <c r="AP336" s="79"/>
      <c r="AQ336" s="20"/>
      <c r="AR336" s="245">
        <f>IF(ISNA(VLOOKUP($A336,'Success Asset Classes'!$B$15:$AA$114,'Success Asset Classes'!$AA$1,FALSE)),0,VLOOKUP($A336,'Success Asset Classes'!$B$15:$AA$114,'Success Asset Classes'!$AA$1,FALSE))</f>
        <v>1</v>
      </c>
      <c r="AS336" s="230">
        <f>IF($AR336=0,VLOOKUP(MID($A336,4,5),'Project splits'!$C$5:$AM$346,AS$22,FALSE),IF(ISNA(VLOOKUP($A336,'Success Asset Classes'!$B$15:$BD$377,AS$21,FALSE)),VLOOKUP(MID($A336,4,5),'Project splits'!$C$5:$AM$346,AS$22,FALSE),VLOOKUP($A336,'Success Asset Classes'!$B$15:$BD$377,AS$21,FALSE)))</f>
        <v>0</v>
      </c>
      <c r="AT336" s="230">
        <f>IF($AR336=0,VLOOKUP(MID($A336,4,5),'Project splits'!$C$5:$AM$346,AT$22,FALSE),IF(ISNA(VLOOKUP($A336,'Success Asset Classes'!$B$15:$BD$377,AT$21,FALSE)),VLOOKUP(MID($A336,4,5),'Project splits'!$C$5:$AM$346,AT$22,FALSE),VLOOKUP($A336,'Success Asset Classes'!$B$15:$BD$377,AT$21,FALSE)))</f>
        <v>3.1847470014839646E-2</v>
      </c>
      <c r="AU336" s="230">
        <f>IF($AR336=0,VLOOKUP(MID($A336,4,5),'Project splits'!$C$5:$AM$346,AU$22,FALSE),IF(ISNA(VLOOKUP($A336,'Success Asset Classes'!$B$15:$BD$377,AU$21,FALSE)),VLOOKUP(MID($A336,4,5),'Project splits'!$C$5:$AM$346,AU$22,FALSE),VLOOKUP($A336,'Success Asset Classes'!$B$15:$BD$377,AU$21,FALSE)))</f>
        <v>0</v>
      </c>
      <c r="AV336" s="230">
        <f>IF($AR336=0,VLOOKUP(MID($A336,4,5),'Project splits'!$C$5:$AM$346,AV$22,FALSE),IF(ISNA(VLOOKUP($A336,'Success Asset Classes'!$B$15:$BD$377,AV$21,FALSE)),VLOOKUP(MID($A336,4,5),'Project splits'!$C$5:$AM$346,AV$22,FALSE),VLOOKUP($A336,'Success Asset Classes'!$B$15:$BD$377,AV$21,FALSE)))</f>
        <v>0</v>
      </c>
      <c r="AW336" s="230">
        <f>IF($AR336=0,VLOOKUP(MID($A336,4,5),'Project splits'!$C$5:$AM$346,AW$22,FALSE),IF(ISNA(VLOOKUP($A336,'Success Asset Classes'!$B$15:$BD$377,AW$21,FALSE)),VLOOKUP(MID($A336,4,5),'Project splits'!$C$5:$AM$346,AW$22,FALSE),VLOOKUP($A336,'Success Asset Classes'!$B$15:$BD$377,AW$21,FALSE)))</f>
        <v>0</v>
      </c>
      <c r="AX336" s="230">
        <f>IF($AR336=0,VLOOKUP(MID($A336,4,5),'Project splits'!$C$5:$AM$346,AX$22,FALSE),IF(ISNA(VLOOKUP($A336,'Success Asset Classes'!$B$15:$BD$377,AX$21,FALSE)),VLOOKUP(MID($A336,4,5),'Project splits'!$C$5:$AM$346,AX$22,FALSE),VLOOKUP($A336,'Success Asset Classes'!$B$15:$BD$377,AX$21,FALSE)))</f>
        <v>0</v>
      </c>
      <c r="AY336" s="230">
        <f>IF($AR336=0,VLOOKUP(MID($A336,4,5),'Project splits'!$C$5:$AM$346,AY$22,FALSE),IF(ISNA(VLOOKUP($A336,'Success Asset Classes'!$B$15:$BD$377,AY$21,FALSE)),VLOOKUP(MID($A336,4,5),'Project splits'!$C$5:$AM$346,AY$22,FALSE),VLOOKUP($A336,'Success Asset Classes'!$B$15:$BD$377,AY$21,FALSE)))</f>
        <v>0</v>
      </c>
      <c r="AZ336" s="230">
        <f>IF($AR336=0,VLOOKUP(MID($A336,4,5),'Project splits'!$C$5:$AM$346,AZ$22,FALSE),IF(ISNA(VLOOKUP($A336,'Success Asset Classes'!$B$15:$BD$377,AZ$21,FALSE)),VLOOKUP(MID($A336,4,5),'Project splits'!$C$5:$AM$346,AZ$22,FALSE),VLOOKUP($A336,'Success Asset Classes'!$B$15:$BD$377,AZ$21,FALSE)))</f>
        <v>0</v>
      </c>
      <c r="BA336" s="230">
        <f>IF($AR336=0,VLOOKUP(MID($A336,4,5),'Project splits'!$C$5:$AM$346,BA$22,FALSE),IF(ISNA(VLOOKUP($A336,'Success Asset Classes'!$B$15:$BD$377,BA$21,FALSE)),VLOOKUP(MID($A336,4,5),'Project splits'!$C$5:$AM$346,BA$22,FALSE),VLOOKUP($A336,'Success Asset Classes'!$B$15:$BD$377,BA$21,FALSE)))</f>
        <v>0</v>
      </c>
      <c r="BB336" s="230">
        <f>IF($AR336=0,VLOOKUP(MID($A336,4,5),'Project splits'!$C$5:$AM$346,BB$22,FALSE),IF(ISNA(VLOOKUP($A336,'Success Asset Classes'!$B$15:$BD$377,BB$21,FALSE)),VLOOKUP(MID($A336,4,5),'Project splits'!$C$5:$AM$346,BB$22,FALSE),VLOOKUP($A336,'Success Asset Classes'!$B$15:$BD$377,BB$21,FALSE)))</f>
        <v>0</v>
      </c>
      <c r="BC336" s="230">
        <f>IF($AR336=0,VLOOKUP(MID($A336,4,5),'Project splits'!$C$5:$AM$346,BC$22,FALSE),IF(ISNA(VLOOKUP($A336,'Success Asset Classes'!$B$15:$BD$377,BC$21,FALSE)),VLOOKUP(MID($A336,4,5),'Project splits'!$C$5:$AM$346,BC$22,FALSE),VLOOKUP($A336,'Success Asset Classes'!$B$15:$BD$377,BC$21,FALSE)))</f>
        <v>0</v>
      </c>
      <c r="BD336" s="230">
        <f>IF($AR336=0,VLOOKUP(MID($A336,4,5),'Project splits'!$C$5:$AM$346,BD$22,FALSE),IF(ISNA(VLOOKUP($A336,'Success Asset Classes'!$B$15:$BD$377,BD$21,FALSE)),VLOOKUP(MID($A336,4,5),'Project splits'!$C$5:$AM$346,BD$22,FALSE),VLOOKUP($A336,'Success Asset Classes'!$B$15:$BD$377,BD$21,FALSE)))</f>
        <v>0</v>
      </c>
      <c r="BE336" s="230">
        <f>IF($AR336=0,VLOOKUP(MID($A336,4,5),'Project splits'!$C$5:$AM$346,BE$22,FALSE),IF(ISNA(VLOOKUP($A336,'Success Asset Classes'!$B$15:$BD$377,BE$21,FALSE)),VLOOKUP(MID($A336,4,5),'Project splits'!$C$5:$AM$346,BE$22,FALSE),VLOOKUP($A336,'Success Asset Classes'!$B$15:$BD$377,BE$21,FALSE)))</f>
        <v>0</v>
      </c>
      <c r="BF336" s="230">
        <f>IF($AR336=0,VLOOKUP(MID($A336,4,5),'Project splits'!$C$5:$AM$346,BF$22,FALSE),IF(ISNA(VLOOKUP($A336,'Success Asset Classes'!$B$15:$BD$377,BF$21,FALSE)),VLOOKUP(MID($A336,4,5),'Project splits'!$C$5:$AM$346,BF$22,FALSE),VLOOKUP($A336,'Success Asset Classes'!$B$15:$BD$377,BF$21,FALSE)))</f>
        <v>0</v>
      </c>
      <c r="BG336" s="230">
        <f>IF($AR336=0,VLOOKUP(MID($A336,4,5),'Project splits'!$C$5:$AM$346,BG$22,FALSE),IF(ISNA(VLOOKUP($A336,'Success Asset Classes'!$B$15:$BD$377,BG$21,FALSE)),VLOOKUP(MID($A336,4,5),'Project splits'!$C$5:$AM$346,BG$22,FALSE),VLOOKUP($A336,'Success Asset Classes'!$B$15:$BD$377,BG$21,FALSE)))</f>
        <v>0</v>
      </c>
      <c r="BH336" s="230">
        <f>IF($AR336=0,VLOOKUP(MID($A336,4,5),'Project splits'!$C$5:$AM$346,BH$22,FALSE),IF(ISNA(VLOOKUP($A336,'Success Asset Classes'!$B$15:$BD$377,BH$21,FALSE)),VLOOKUP(MID($A336,4,5),'Project splits'!$C$5:$AM$346,BH$22,FALSE),VLOOKUP($A336,'Success Asset Classes'!$B$15:$BD$377,BH$21,FALSE)))</f>
        <v>0</v>
      </c>
      <c r="BI336" s="230">
        <f>IF($AR336=0,VLOOKUP(MID($A336,4,5),'Project splits'!$C$5:$AM$346,BI$22,FALSE),IF(ISNA(VLOOKUP($A336,'Success Asset Classes'!$B$15:$BD$377,BI$21,FALSE)),VLOOKUP(MID($A336,4,5),'Project splits'!$C$5:$AM$346,BI$22,FALSE),VLOOKUP($A336,'Success Asset Classes'!$B$15:$BD$377,BI$21,FALSE)))</f>
        <v>0</v>
      </c>
      <c r="BJ336" s="230">
        <f>IF($AR336=0,VLOOKUP(MID($A336,4,5),'Project splits'!$C$5:$AM$346,BJ$22,FALSE),IF(ISNA(VLOOKUP($A336,'Success Asset Classes'!$B$15:$BD$377,BJ$21,FALSE)),VLOOKUP(MID($A336,4,5),'Project splits'!$C$5:$AM$346,BJ$22,FALSE),VLOOKUP($A336,'Success Asset Classes'!$B$15:$BD$377,BJ$21,FALSE)))</f>
        <v>0</v>
      </c>
      <c r="BK336" s="230">
        <f>IF($AR336=0,VLOOKUP(MID($A336,4,5),'Project splits'!$C$5:$AM$346,BK$22,FALSE),IF(ISNA(VLOOKUP($A336,'Success Asset Classes'!$B$15:$BD$377,BK$21,FALSE)),VLOOKUP(MID($A336,4,5),'Project splits'!$C$5:$AM$346,BK$22,FALSE),VLOOKUP($A336,'Success Asset Classes'!$B$15:$BD$377,BK$21,FALSE)))</f>
        <v>0</v>
      </c>
      <c r="BL336" s="230">
        <f>IF($AR336=0,VLOOKUP(MID($A336,4,5),'Project splits'!$C$5:$AM$346,BL$22,FALSE),IF(ISNA(VLOOKUP($A336,'Success Asset Classes'!$B$15:$BD$377,BL$21,FALSE)),VLOOKUP(MID($A336,4,5),'Project splits'!$C$5:$AM$346,BL$22,FALSE),VLOOKUP($A336,'Success Asset Classes'!$B$15:$BD$377,BL$21,FALSE)))</f>
        <v>0</v>
      </c>
      <c r="BM336" s="230">
        <f>IF($AR336=0,VLOOKUP(MID($A336,4,5),'Project splits'!$C$5:$AM$346,BM$22,FALSE),IF(ISNA(VLOOKUP($A336,'Success Asset Classes'!$B$15:$BD$377,BM$21,FALSE)),VLOOKUP(MID($A336,4,5),'Project splits'!$C$5:$AM$346,BM$22,FALSE),VLOOKUP($A336,'Success Asset Classes'!$B$15:$BD$377,BM$21,FALSE)))</f>
        <v>0</v>
      </c>
      <c r="BN336" s="230">
        <f>IF($AR336=0,VLOOKUP(MID($A336,4,5),'Project splits'!$C$5:$AM$346,BN$22,FALSE),IF(ISNA(VLOOKUP($A336,'Success Asset Classes'!$B$15:$BD$377,BN$21,FALSE)),VLOOKUP(MID($A336,4,5),'Project splits'!$C$5:$AM$346,BN$22,FALSE),VLOOKUP($A336,'Success Asset Classes'!$B$15:$BD$377,BN$21,FALSE)))</f>
        <v>0</v>
      </c>
      <c r="BO336" s="230">
        <f>IF($AR336=0,VLOOKUP(MID($A336,4,5),'Project splits'!$C$5:$AM$346,BO$22,FALSE),IF(ISNA(VLOOKUP($A336,'Success Asset Classes'!$B$15:$BD$377,BO$21,FALSE)),VLOOKUP(MID($A336,4,5),'Project splits'!$C$5:$AM$346,BO$22,FALSE),VLOOKUP($A336,'Success Asset Classes'!$B$15:$BD$377,BO$21,FALSE)))</f>
        <v>0</v>
      </c>
      <c r="BP336" s="230">
        <f>IF($AR336=0,VLOOKUP(MID($A336,4,5),'Project splits'!$C$5:$AM$346,BP$22,FALSE),IF(ISNA(VLOOKUP($A336,'Success Asset Classes'!$B$15:$BD$377,BP$21,FALSE)),VLOOKUP(MID($A336,4,5),'Project splits'!$C$5:$AM$346,BP$22,FALSE),VLOOKUP($A336,'Success Asset Classes'!$B$15:$BD$377,BP$21,FALSE)))</f>
        <v>0</v>
      </c>
      <c r="BQ336" s="230">
        <f>IF($AR336=0,VLOOKUP(MID($A336,4,5),'Project splits'!$C$5:$AM$346,BQ$22,FALSE),IF(ISNA(VLOOKUP($A336,'Success Asset Classes'!$B$15:$BD$377,BQ$21,FALSE)),VLOOKUP(MID($A336,4,5),'Project splits'!$C$5:$AM$346,BQ$22,FALSE),VLOOKUP($A336,'Success Asset Classes'!$B$15:$BD$377,BQ$21,FALSE)))</f>
        <v>0</v>
      </c>
      <c r="BR336" s="230">
        <f>IF($AR336=0,VLOOKUP(MID($A336,4,5),'Project splits'!$C$5:$AM$346,BR$22,FALSE),IF(ISNA(VLOOKUP($A336,'Success Asset Classes'!$B$15:$BD$377,BR$21,FALSE)),VLOOKUP(MID($A336,4,5),'Project splits'!$C$5:$AM$346,BR$22,FALSE),VLOOKUP($A336,'Success Asset Classes'!$B$15:$BD$377,BR$21,FALSE)))</f>
        <v>0.96815252998516033</v>
      </c>
      <c r="BS336" s="247">
        <f t="shared" si="81"/>
        <v>1</v>
      </c>
      <c r="BT336" s="249">
        <f>1+IF(ISNA(VLOOKUP($A336,'Project labour content'!$A$7:$D$255,'Project labour content'!$D$1,FALSE)),VLOOKUP($D336,'Project labour content'!$F$6:$G$15,'Project labour content'!$G$1,FALSE),VLOOKUP($A336,'Project labour content'!$A$7:$D$255,'Project labour content'!$D$1,FALSE))*LabEsc22*1</f>
        <v>1.0009849286903401</v>
      </c>
      <c r="BU336" s="249">
        <f>1+IF(ISNA(VLOOKUP($A336,'Project labour content'!$A$7:$D$255,'Project labour content'!$D$1,FALSE)),VLOOKUP($D336,'Project labour content'!$F$6:$G$15,'Project labour content'!$G$1,FALSE),VLOOKUP($A336,'Project labour content'!$A$7:$D$255,'Project labour content'!$D$1,FALSE))*LabEsc23*1</f>
        <v>1.0019745850383937</v>
      </c>
      <c r="BV336" s="249">
        <f>1+IF(ISNA(VLOOKUP($A336,'Project labour content'!$A$7:$D$255,'Project labour content'!$D$1,FALSE)),VLOOKUP($D336,'Project labour content'!$F$6:$G$15,'Project labour content'!$G$1,FALSE),VLOOKUP($A336,'Project labour content'!$A$7:$D$255,'Project labour content'!$D$1,FALSE))*LabEsc24*1</f>
        <v>1.00290684131826</v>
      </c>
      <c r="BW336" s="249">
        <f>1+IF(ISNA(VLOOKUP($A336,'Project labour content'!$A$7:$D$255,'Project labour content'!$D$1,FALSE)),VLOOKUP($D336,'Project labour content'!$F$6:$G$15,'Project labour content'!$G$1,FALSE),VLOOKUP($A336,'Project labour content'!$A$7:$D$255,'Project labour content'!$D$1,FALSE))*LabEsc25*1</f>
        <v>1.0041554432290947</v>
      </c>
      <c r="BX336" s="249">
        <f>1+IF(ISNA(VLOOKUP($A336,'Project labour content'!$A$7:$D$255,'Project labour content'!$D$1,FALSE)),VLOOKUP($D336,'Project labour content'!$F$6:$G$15,'Project labour content'!$G$1,FALSE),VLOOKUP($A336,'Project labour content'!$A$7:$D$255,'Project labour content'!$D$1,FALSE))*LabEsc26*1</f>
        <v>1.0055162112115856</v>
      </c>
      <c r="BY336" s="249">
        <f>1+IF(ISNA(VLOOKUP($A336,'Project labour content'!$A$7:$D$255,'Project labour content'!$D$1,FALSE)),VLOOKUP($D336,'Project labour content'!$F$6:$G$15,'Project labour content'!$G$1,FALSE),VLOOKUP($A336,'Project labour content'!$A$7:$D$255,'Project labour content'!$D$1,FALSE))*LabEsc27*1</f>
        <v>1.0063590499650488</v>
      </c>
      <c r="BZ336" s="249">
        <f>1+IF(ISNA(VLOOKUP($A336,'Project labour content'!$A$7:$D$255,'Project labour content'!$D$1,FALSE)),VLOOKUP($D336,'Project labour content'!$F$6:$G$15,'Project labour content'!$G$1,FALSE),VLOOKUP($A336,'Project labour content'!$A$7:$D$255,'Project labour content'!$D$1,FALSE))*LabEsc28*1</f>
        <v>1.0069937075464064</v>
      </c>
      <c r="CA336" s="249">
        <f>1+IF(ISNA(VLOOKUP($A336,'Project labour content'!$A$7:$D$255,'Project labour content'!$D$1,FALSE)),VLOOKUP($D336,'Project labour content'!$F$6:$G$15,'Project labour content'!$G$1,FALSE),VLOOKUP($A336,'Project labour content'!$A$7:$D$255,'Project labour content'!$D$1,FALSE))*LabEsc29*1</f>
        <v>1.008012206032969</v>
      </c>
      <c r="CB336" s="250" t="str">
        <f>IF(ISNA(VLOOKUP($A336,'Project labour content'!$A$7:$D$255,'Project labour content'!$D$1,FALSE)),"Category","Project")</f>
        <v>Project</v>
      </c>
      <c r="CD336" s="247" t="str">
        <f t="shared" si="82"/>
        <v>15288</v>
      </c>
      <c r="CE336" s="3"/>
    </row>
    <row r="337" spans="1:83" x14ac:dyDescent="0.15">
      <c r="A337" s="11" t="s">
        <v>986</v>
      </c>
      <c r="B337" s="11" t="str">
        <f>VLOOKUP($A337,'Incurred Real 2022$'!$A$25:$AC$426,'Incurred Real 2022$'!B$1,FALSE)</f>
        <v>Power Quality Monitoring Installation</v>
      </c>
      <c r="C337" s="11" t="str">
        <f>VLOOKUP($A337,'Incurred Real 2022$'!$A$25:$AC$426,'Incurred Real 2022$'!C$1,FALSE)</f>
        <v>ExAnte</v>
      </c>
      <c r="D337" s="11" t="str">
        <f>VLOOKUP($A337,'Incurred Real 2022$'!$A$25:$AC$426,'Incurred Real 2022$'!D$1,FALSE)</f>
        <v>Security/Compliance</v>
      </c>
      <c r="E337" s="11" t="str">
        <f>VLOOKUP($A337,'Incurred Real 2022$'!$A$25:$AC$426,'Incurred Real 2022$'!E$1,FALSE)</f>
        <v>Proposed</v>
      </c>
      <c r="F337" s="105" t="str">
        <f>IF(VLOOKUP($A337,'Incurred Real 2022$'!$A$25:$AC$426,'Incurred Real 2022$'!F$1,FALSE)=0,"",VLOOKUP($A337,'Incurred Real 2022$'!$A$25:$AC$426,'Incurred Real 2022$'!F$1,FALSE))</f>
        <v/>
      </c>
      <c r="G337" s="105" t="str">
        <f>IF(VLOOKUP($A337,'Incurred Real 2022$'!$A$25:$AC$426,'Incurred Real 2022$'!G$1,FALSE)=0,"",VLOOKUP($A337,'Incurred Real 2022$'!$A$25:$AC$426,'Incurred Real 2022$'!G$1,FALSE))</f>
        <v/>
      </c>
      <c r="H337" s="105" t="str">
        <f>IF(VLOOKUP($A337,'Incurred Real 2022$'!$A$25:$AC$426,'Incurred Real 2022$'!H$1,FALSE)=0,"",VLOOKUP($A337,'Incurred Real 2022$'!$A$25:$AC$426,'Incurred Real 2022$'!H$1,FALSE))</f>
        <v/>
      </c>
      <c r="I337" s="105" t="str">
        <f>IF(VLOOKUP($A337,'Incurred Real 2022$'!$A$25:$AC$426,'Incurred Real 2022$'!I$1,FALSE)=0,"",VLOOKUP($A337,'Incurred Real 2022$'!$A$25:$AC$426,'Incurred Real 2022$'!I$1,FALSE))</f>
        <v/>
      </c>
      <c r="J337" s="105" t="str">
        <f>IF(VLOOKUP($A337,'Incurred Real 2022$'!$A$25:$AC$426,'Incurred Real 2022$'!J$1,FALSE)=0,"",VLOOKUP($A337,'Incurred Real 2022$'!$A$25:$AC$426,'Incurred Real 2022$'!J$1,FALSE))</f>
        <v/>
      </c>
      <c r="K337" s="105" t="str">
        <f>IF(VLOOKUP($A337,'Incurred Real 2022$'!$A$25:$AC$426,'Incurred Real 2022$'!K$1,FALSE)=0,"",VLOOKUP($A337,'Incurred Real 2022$'!$A$25:$AC$426,'Incurred Real 2022$'!K$1,FALSE))</f>
        <v/>
      </c>
      <c r="L337" s="105" t="str">
        <f>IF(VLOOKUP($A337,'Incurred Real 2022$'!$A$25:$AC$426,'Incurred Real 2022$'!L$1,FALSE)=0,"",VLOOKUP($A337,'Incurred Real 2022$'!$A$25:$AC$426,'Incurred Real 2022$'!L$1,FALSE))</f>
        <v/>
      </c>
      <c r="M337" s="105" t="str">
        <f>IF(VLOOKUP($A337,'Incurred Real 2022$'!$A$25:$AC$426,'Incurred Real 2022$'!M$1,FALSE)=0,"",VLOOKUP($A337,'Incurred Real 2022$'!$A$25:$AC$426,'Incurred Real 2022$'!M$1,FALSE))</f>
        <v/>
      </c>
      <c r="N337" s="105" t="str">
        <f>IF(VLOOKUP($A337,'Incurred Real 2022$'!$A$25:$AC$426,'Incurred Real 2022$'!N$1,FALSE)=0,"",VLOOKUP($A337,'Incurred Real 2022$'!$A$25:$AC$426,'Incurred Real 2022$'!N$1,FALSE))</f>
        <v/>
      </c>
      <c r="O337" s="105" t="str">
        <f>IF(VLOOKUP($A337,'Incurred Real 2022$'!$A$25:$AC$426,'Incurred Real 2022$'!O$1,FALSE)=0,"",VLOOKUP($A337,'Incurred Real 2022$'!$A$25:$AC$426,'Incurred Real 2022$'!O$1,FALSE))</f>
        <v/>
      </c>
      <c r="P337" s="105" t="str">
        <f>IF(VLOOKUP($A337,'Incurred Real 2022$'!$A$25:$AC$426,'Incurred Real 2022$'!P$1,FALSE)=0,"",VLOOKUP($A337,'Incurred Real 2022$'!$A$25:$AC$426,'Incurred Real 2022$'!P$1,FALSE))</f>
        <v/>
      </c>
      <c r="Q337" s="105" t="str">
        <f>IF(VLOOKUP($A337,'Incurred Real 2022$'!$A$25:$AC$426,'Incurred Real 2022$'!Q$1,FALSE)=0,"",VLOOKUP($A337,'Incurred Real 2022$'!$A$25:$AC$426,'Incurred Real 2022$'!Q$1,FALSE))</f>
        <v/>
      </c>
      <c r="R337" s="105" t="str">
        <f>IF(VLOOKUP($A337,'Incurred Real 2022$'!$A$25:$AC$426,'Incurred Real 2022$'!R$1,FALSE)=0,"",VLOOKUP($A337,'Incurred Real 2022$'!$A$25:$AC$426,'Incurred Real 2022$'!R$1,FALSE))</f>
        <v/>
      </c>
      <c r="S337" s="105" t="str">
        <f>IF(VLOOKUP($A337,'Incurred Real 2022$'!$A$25:$AC$426,'Incurred Real 2022$'!S$1,FALSE)=0,"",VLOOKUP($A337,'Incurred Real 2022$'!$A$25:$AC$426,'Incurred Real 2022$'!S$1,FALSE))</f>
        <v/>
      </c>
      <c r="T337" s="105" t="str">
        <f>IF(VLOOKUP($A337,'Incurred Real 2022$'!$A$25:$AC$426,'Incurred Real 2022$'!T$1,FALSE)=0,"",VLOOKUP($A337,'Incurred Real 2022$'!$A$25:$AC$426,'Incurred Real 2022$'!T$1,FALSE))</f>
        <v/>
      </c>
      <c r="U337" s="105" t="str">
        <f>IF(VLOOKUP($A337,'Incurred Real 2022$'!$A$25:$AC$426,'Incurred Real 2022$'!U$1,FALSE)=0,"",VLOOKUP($A337,'Incurred Real 2022$'!$A$25:$AC$426,'Incurred Real 2022$'!U$1,FALSE))</f>
        <v/>
      </c>
      <c r="V337" s="13" t="str">
        <f>IF(ISTEXT(VLOOKUP($A337,'Incurred Real 2022$'!$A$25:$AC$426,'Incurred Real 2022$'!V$1,FALSE)),"",(VLOOKUP($A337,'Incurred Real 2022$'!$A$25:$AC$426,'Incurred Real 2022$'!V$1,FALSE))*BT337*Incurred_Real!V$15)</f>
        <v/>
      </c>
      <c r="W337" s="13" t="str">
        <f>IF(ISTEXT(VLOOKUP($A337,'Incurred Real 2022$'!$A$25:$AC$426,'Incurred Real 2022$'!W$1,FALSE)),"",(VLOOKUP($A337,'Incurred Real 2022$'!$A$25:$AC$426,'Incurred Real 2022$'!W$1,FALSE))*BU337*Incurred_Real!W$15)</f>
        <v/>
      </c>
      <c r="X337" s="220" t="str">
        <f>IF(ISTEXT(VLOOKUP($A337,'Incurred Real 2022$'!$A$25:$AC$426,'Incurred Real 2022$'!X$1,FALSE)),"",(VLOOKUP($A337,'Incurred Real 2022$'!$A$25:$AC$426,'Incurred Real 2022$'!X$1,FALSE))*BV337*Incurred_Real!X$15)</f>
        <v/>
      </c>
      <c r="Y337" s="217" t="str">
        <f>IF(ISTEXT(VLOOKUP($A337,'Incurred Real 2022$'!$A$25:$AC$426,'Incurred Real 2022$'!Y$1,FALSE)),"",(VLOOKUP($A337,'Incurred Real 2022$'!$A$25:$AC$426,'Incurred Real 2022$'!Y$1,FALSE))*BW337*Incurred_Real!Y$15)</f>
        <v/>
      </c>
      <c r="Z337" s="13">
        <f>IF(ISTEXT(VLOOKUP($A337,'Incurred Real 2022$'!$A$25:$AC$426,'Incurred Real 2022$'!Z$1,FALSE)),"",(VLOOKUP($A337,'Incurred Real 2022$'!$A$25:$AC$426,'Incurred Real 2022$'!Z$1,FALSE))*BX337*Incurred_Real!Z$15)</f>
        <v>1761854.7407641562</v>
      </c>
      <c r="AA337" s="13">
        <f>IF(ISTEXT(VLOOKUP($A337,'Incurred Real 2022$'!$A$25:$AC$426,'Incurred Real 2022$'!AA$1,FALSE)),"",(VLOOKUP($A337,'Incurred Real 2022$'!$A$25:$AC$426,'Incurred Real 2022$'!AA$1,FALSE))*BY337*Incurred_Real!AA$15)</f>
        <v>1762862.8428627772</v>
      </c>
      <c r="AB337" s="13">
        <f>IF(ISTEXT(VLOOKUP($A337,'Incurred Real 2022$'!$A$25:$AC$426,'Incurred Real 2022$'!AB$1,FALSE)),"",(VLOOKUP($A337,'Incurred Real 2022$'!$A$25:$AC$426,'Incurred Real 2022$'!AB$1,FALSE))*BZ337*Incurred_Real!AB$15)</f>
        <v>1770379.1159412879</v>
      </c>
      <c r="AC337" s="13" t="str">
        <f>IF(ISTEXT(VLOOKUP($A337,'Incurred Real 2022$'!$A$25:$AC$426,'Incurred Real 2022$'!AC$1,FALSE)),"",(VLOOKUP($A337,'Incurred Real 2022$'!$A$25:$AC$426,'Incurred Real 2022$'!AC$1,FALSE))*CA337*Incurred_Real!AC$15)</f>
        <v/>
      </c>
      <c r="AD337" s="221">
        <f t="shared" si="77"/>
        <v>5295096.6995682213</v>
      </c>
      <c r="AE337" s="221">
        <f t="shared" si="78"/>
        <v>5295096.6995682213</v>
      </c>
      <c r="AF337" s="239">
        <f t="shared" si="83"/>
        <v>5961748.8807665482</v>
      </c>
      <c r="AG337" s="222">
        <f t="shared" si="79"/>
        <v>5961748.8807665482</v>
      </c>
      <c r="AH337" s="223">
        <f t="shared" si="86"/>
        <v>1</v>
      </c>
      <c r="AI337" s="224">
        <f t="shared" si="80"/>
        <v>2028</v>
      </c>
      <c r="AJ337" s="225" t="str">
        <f>VLOOKUP($A337,Project_Commissioning!$C$4:$H$355,Project_Commissioning!F$1,FALSE)</f>
        <v/>
      </c>
      <c r="AK337" s="226">
        <f>VLOOKUP($A337,Project_Commissioning!$C$4:$H$355,Project_Commissioning!G$1,FALSE)</f>
        <v>2028</v>
      </c>
      <c r="AL337" s="225" t="str">
        <f>IF(VLOOKUP($A337,Project_Commissioning!$C$4:$H$355,Project_Commissioning!H$1,FALSE)=0,"",VLOOKUP($A337,Project_Commissioning!$C$4:$H$355,Project_Commissioning!H$1,FALSE))</f>
        <v/>
      </c>
      <c r="AM337" s="237">
        <f t="shared" si="84"/>
        <v>5295096.6995682213</v>
      </c>
      <c r="AN337" s="221" cm="1">
        <f t="array" ref="AN337">IF(ROUND(AE337,0)=0,0,LOOKUP(2,1/(F337:AC337&lt;&gt;""),F337:AC337))</f>
        <v>1770379.1159412879</v>
      </c>
      <c r="AO337" s="221">
        <f t="shared" si="85"/>
        <v>5295096.6995682213</v>
      </c>
      <c r="AP337" s="79"/>
      <c r="AQ337" s="20"/>
      <c r="AR337" s="245">
        <f>IF(ISNA(VLOOKUP($A337,'Success Asset Classes'!$B$15:$AA$114,'Success Asset Classes'!$AA$1,FALSE)),0,VLOOKUP($A337,'Success Asset Classes'!$B$15:$AA$114,'Success Asset Classes'!$AA$1,FALSE))</f>
        <v>0.99999999999999989</v>
      </c>
      <c r="AS337" s="230">
        <f>IF($AR337=0,VLOOKUP(MID($A337,4,5),'Project splits'!$C$5:$AM$346,AS$22,FALSE),IF(ISNA(VLOOKUP($A337,'Success Asset Classes'!$B$15:$BD$377,AS$21,FALSE)),VLOOKUP(MID($A337,4,5),'Project splits'!$C$5:$AM$346,AS$22,FALSE),VLOOKUP($A337,'Success Asset Classes'!$B$15:$BD$377,AS$21,FALSE)))</f>
        <v>0</v>
      </c>
      <c r="AT337" s="230">
        <f>IF($AR337=0,VLOOKUP(MID($A337,4,5),'Project splits'!$C$5:$AM$346,AT$22,FALSE),IF(ISNA(VLOOKUP($A337,'Success Asset Classes'!$B$15:$BD$377,AT$21,FALSE)),VLOOKUP(MID($A337,4,5),'Project splits'!$C$5:$AM$346,AT$22,FALSE),VLOOKUP($A337,'Success Asset Classes'!$B$15:$BD$377,AT$21,FALSE)))</f>
        <v>0</v>
      </c>
      <c r="AU337" s="230">
        <f>IF($AR337=0,VLOOKUP(MID($A337,4,5),'Project splits'!$C$5:$AM$346,AU$22,FALSE),IF(ISNA(VLOOKUP($A337,'Success Asset Classes'!$B$15:$BD$377,AU$21,FALSE)),VLOOKUP(MID($A337,4,5),'Project splits'!$C$5:$AM$346,AU$22,FALSE),VLOOKUP($A337,'Success Asset Classes'!$B$15:$BD$377,AU$21,FALSE)))</f>
        <v>0</v>
      </c>
      <c r="AV337" s="230">
        <f>IF($AR337=0,VLOOKUP(MID($A337,4,5),'Project splits'!$C$5:$AM$346,AV$22,FALSE),IF(ISNA(VLOOKUP($A337,'Success Asset Classes'!$B$15:$BD$377,AV$21,FALSE)),VLOOKUP(MID($A337,4,5),'Project splits'!$C$5:$AM$346,AV$22,FALSE),VLOOKUP($A337,'Success Asset Classes'!$B$15:$BD$377,AV$21,FALSE)))</f>
        <v>0</v>
      </c>
      <c r="AW337" s="230">
        <f>IF($AR337=0,VLOOKUP(MID($A337,4,5),'Project splits'!$C$5:$AM$346,AW$22,FALSE),IF(ISNA(VLOOKUP($A337,'Success Asset Classes'!$B$15:$BD$377,AW$21,FALSE)),VLOOKUP(MID($A337,4,5),'Project splits'!$C$5:$AM$346,AW$22,FALSE),VLOOKUP($A337,'Success Asset Classes'!$B$15:$BD$377,AW$21,FALSE)))</f>
        <v>0</v>
      </c>
      <c r="AX337" s="230">
        <f>IF($AR337=0,VLOOKUP(MID($A337,4,5),'Project splits'!$C$5:$AM$346,AX$22,FALSE),IF(ISNA(VLOOKUP($A337,'Success Asset Classes'!$B$15:$BD$377,AX$21,FALSE)),VLOOKUP(MID($A337,4,5),'Project splits'!$C$5:$AM$346,AX$22,FALSE),VLOOKUP($A337,'Success Asset Classes'!$B$15:$BD$377,AX$21,FALSE)))</f>
        <v>0</v>
      </c>
      <c r="AY337" s="230">
        <f>IF($AR337=0,VLOOKUP(MID($A337,4,5),'Project splits'!$C$5:$AM$346,AY$22,FALSE),IF(ISNA(VLOOKUP($A337,'Success Asset Classes'!$B$15:$BD$377,AY$21,FALSE)),VLOOKUP(MID($A337,4,5),'Project splits'!$C$5:$AM$346,AY$22,FALSE),VLOOKUP($A337,'Success Asset Classes'!$B$15:$BD$377,AY$21,FALSE)))</f>
        <v>0</v>
      </c>
      <c r="AZ337" s="230">
        <f>IF($AR337=0,VLOOKUP(MID($A337,4,5),'Project splits'!$C$5:$AM$346,AZ$22,FALSE),IF(ISNA(VLOOKUP($A337,'Success Asset Classes'!$B$15:$BD$377,AZ$21,FALSE)),VLOOKUP(MID($A337,4,5),'Project splits'!$C$5:$AM$346,AZ$22,FALSE),VLOOKUP($A337,'Success Asset Classes'!$B$15:$BD$377,AZ$21,FALSE)))</f>
        <v>0</v>
      </c>
      <c r="BA337" s="230">
        <f>IF($AR337=0,VLOOKUP(MID($A337,4,5),'Project splits'!$C$5:$AM$346,BA$22,FALSE),IF(ISNA(VLOOKUP($A337,'Success Asset Classes'!$B$15:$BD$377,BA$21,FALSE)),VLOOKUP(MID($A337,4,5),'Project splits'!$C$5:$AM$346,BA$22,FALSE),VLOOKUP($A337,'Success Asset Classes'!$B$15:$BD$377,BA$21,FALSE)))</f>
        <v>0</v>
      </c>
      <c r="BB337" s="230">
        <f>IF($AR337=0,VLOOKUP(MID($A337,4,5),'Project splits'!$C$5:$AM$346,BB$22,FALSE),IF(ISNA(VLOOKUP($A337,'Success Asset Classes'!$B$15:$BD$377,BB$21,FALSE)),VLOOKUP(MID($A337,4,5),'Project splits'!$C$5:$AM$346,BB$22,FALSE),VLOOKUP($A337,'Success Asset Classes'!$B$15:$BD$377,BB$21,FALSE)))</f>
        <v>0.26690415392226563</v>
      </c>
      <c r="BC337" s="230">
        <f>IF($AR337=0,VLOOKUP(MID($A337,4,5),'Project splits'!$C$5:$AM$346,BC$22,FALSE),IF(ISNA(VLOOKUP($A337,'Success Asset Classes'!$B$15:$BD$377,BC$21,FALSE)),VLOOKUP(MID($A337,4,5),'Project splits'!$C$5:$AM$346,BC$22,FALSE),VLOOKUP($A337,'Success Asset Classes'!$B$15:$BD$377,BC$21,FALSE)))</f>
        <v>0</v>
      </c>
      <c r="BD337" s="230">
        <f>IF($AR337=0,VLOOKUP(MID($A337,4,5),'Project splits'!$C$5:$AM$346,BD$22,FALSE),IF(ISNA(VLOOKUP($A337,'Success Asset Classes'!$B$15:$BD$377,BD$21,FALSE)),VLOOKUP(MID($A337,4,5),'Project splits'!$C$5:$AM$346,BD$22,FALSE),VLOOKUP($A337,'Success Asset Classes'!$B$15:$BD$377,BD$21,FALSE)))</f>
        <v>4.5921448505004472E-2</v>
      </c>
      <c r="BE337" s="230">
        <f>IF($AR337=0,VLOOKUP(MID($A337,4,5),'Project splits'!$C$5:$AM$346,BE$22,FALSE),IF(ISNA(VLOOKUP($A337,'Success Asset Classes'!$B$15:$BD$377,BE$21,FALSE)),VLOOKUP(MID($A337,4,5),'Project splits'!$C$5:$AM$346,BE$22,FALSE),VLOOKUP($A337,'Success Asset Classes'!$B$15:$BD$377,BE$21,FALSE)))</f>
        <v>0</v>
      </c>
      <c r="BF337" s="230">
        <f>IF($AR337=0,VLOOKUP(MID($A337,4,5),'Project splits'!$C$5:$AM$346,BF$22,FALSE),IF(ISNA(VLOOKUP($A337,'Success Asset Classes'!$B$15:$BD$377,BF$21,FALSE)),VLOOKUP(MID($A337,4,5),'Project splits'!$C$5:$AM$346,BF$22,FALSE),VLOOKUP($A337,'Success Asset Classes'!$B$15:$BD$377,BF$21,FALSE)))</f>
        <v>0</v>
      </c>
      <c r="BG337" s="230">
        <f>IF($AR337=0,VLOOKUP(MID($A337,4,5),'Project splits'!$C$5:$AM$346,BG$22,FALSE),IF(ISNA(VLOOKUP($A337,'Success Asset Classes'!$B$15:$BD$377,BG$21,FALSE)),VLOOKUP(MID($A337,4,5),'Project splits'!$C$5:$AM$346,BG$22,FALSE),VLOOKUP($A337,'Success Asset Classes'!$B$15:$BD$377,BG$21,FALSE)))</f>
        <v>0.6871743975727298</v>
      </c>
      <c r="BH337" s="230">
        <f>IF($AR337=0,VLOOKUP(MID($A337,4,5),'Project splits'!$C$5:$AM$346,BH$22,FALSE),IF(ISNA(VLOOKUP($A337,'Success Asset Classes'!$B$15:$BD$377,BH$21,FALSE)),VLOOKUP(MID($A337,4,5),'Project splits'!$C$5:$AM$346,BH$22,FALSE),VLOOKUP($A337,'Success Asset Classes'!$B$15:$BD$377,BH$21,FALSE)))</f>
        <v>0</v>
      </c>
      <c r="BI337" s="230">
        <f>IF($AR337=0,VLOOKUP(MID($A337,4,5),'Project splits'!$C$5:$AM$346,BI$22,FALSE),IF(ISNA(VLOOKUP($A337,'Success Asset Classes'!$B$15:$BD$377,BI$21,FALSE)),VLOOKUP(MID($A337,4,5),'Project splits'!$C$5:$AM$346,BI$22,FALSE),VLOOKUP($A337,'Success Asset Classes'!$B$15:$BD$377,BI$21,FALSE)))</f>
        <v>0</v>
      </c>
      <c r="BJ337" s="230">
        <f>IF($AR337=0,VLOOKUP(MID($A337,4,5),'Project splits'!$C$5:$AM$346,BJ$22,FALSE),IF(ISNA(VLOOKUP($A337,'Success Asset Classes'!$B$15:$BD$377,BJ$21,FALSE)),VLOOKUP(MID($A337,4,5),'Project splits'!$C$5:$AM$346,BJ$22,FALSE),VLOOKUP($A337,'Success Asset Classes'!$B$15:$BD$377,BJ$21,FALSE)))</f>
        <v>0</v>
      </c>
      <c r="BK337" s="230">
        <f>IF($AR337=0,VLOOKUP(MID($A337,4,5),'Project splits'!$C$5:$AM$346,BK$22,FALSE),IF(ISNA(VLOOKUP($A337,'Success Asset Classes'!$B$15:$BD$377,BK$21,FALSE)),VLOOKUP(MID($A337,4,5),'Project splits'!$C$5:$AM$346,BK$22,FALSE),VLOOKUP($A337,'Success Asset Classes'!$B$15:$BD$377,BK$21,FALSE)))</f>
        <v>0</v>
      </c>
      <c r="BL337" s="230">
        <f>IF($AR337=0,VLOOKUP(MID($A337,4,5),'Project splits'!$C$5:$AM$346,BL$22,FALSE),IF(ISNA(VLOOKUP($A337,'Success Asset Classes'!$B$15:$BD$377,BL$21,FALSE)),VLOOKUP(MID($A337,4,5),'Project splits'!$C$5:$AM$346,BL$22,FALSE),VLOOKUP($A337,'Success Asset Classes'!$B$15:$BD$377,BL$21,FALSE)))</f>
        <v>0</v>
      </c>
      <c r="BM337" s="230">
        <f>IF($AR337=0,VLOOKUP(MID($A337,4,5),'Project splits'!$C$5:$AM$346,BM$22,FALSE),IF(ISNA(VLOOKUP($A337,'Success Asset Classes'!$B$15:$BD$377,BM$21,FALSE)),VLOOKUP(MID($A337,4,5),'Project splits'!$C$5:$AM$346,BM$22,FALSE),VLOOKUP($A337,'Success Asset Classes'!$B$15:$BD$377,BM$21,FALSE)))</f>
        <v>0</v>
      </c>
      <c r="BN337" s="230">
        <f>IF($AR337=0,VLOOKUP(MID($A337,4,5),'Project splits'!$C$5:$AM$346,BN$22,FALSE),IF(ISNA(VLOOKUP($A337,'Success Asset Classes'!$B$15:$BD$377,BN$21,FALSE)),VLOOKUP(MID($A337,4,5),'Project splits'!$C$5:$AM$346,BN$22,FALSE),VLOOKUP($A337,'Success Asset Classes'!$B$15:$BD$377,BN$21,FALSE)))</f>
        <v>0</v>
      </c>
      <c r="BO337" s="230">
        <f>IF($AR337=0,VLOOKUP(MID($A337,4,5),'Project splits'!$C$5:$AM$346,BO$22,FALSE),IF(ISNA(VLOOKUP($A337,'Success Asset Classes'!$B$15:$BD$377,BO$21,FALSE)),VLOOKUP(MID($A337,4,5),'Project splits'!$C$5:$AM$346,BO$22,FALSE),VLOOKUP($A337,'Success Asset Classes'!$B$15:$BD$377,BO$21,FALSE)))</f>
        <v>0</v>
      </c>
      <c r="BP337" s="230">
        <f>IF($AR337=0,VLOOKUP(MID($A337,4,5),'Project splits'!$C$5:$AM$346,BP$22,FALSE),IF(ISNA(VLOOKUP($A337,'Success Asset Classes'!$B$15:$BD$377,BP$21,FALSE)),VLOOKUP(MID($A337,4,5),'Project splits'!$C$5:$AM$346,BP$22,FALSE),VLOOKUP($A337,'Success Asset Classes'!$B$15:$BD$377,BP$21,FALSE)))</f>
        <v>0</v>
      </c>
      <c r="BQ337" s="230">
        <f>IF($AR337=0,VLOOKUP(MID($A337,4,5),'Project splits'!$C$5:$AM$346,BQ$22,FALSE),IF(ISNA(VLOOKUP($A337,'Success Asset Classes'!$B$15:$BD$377,BQ$21,FALSE)),VLOOKUP(MID($A337,4,5),'Project splits'!$C$5:$AM$346,BQ$22,FALSE),VLOOKUP($A337,'Success Asset Classes'!$B$15:$BD$377,BQ$21,FALSE)))</f>
        <v>0</v>
      </c>
      <c r="BR337" s="230">
        <f>IF($AR337=0,VLOOKUP(MID($A337,4,5),'Project splits'!$C$5:$AM$346,BR$22,FALSE),IF(ISNA(VLOOKUP($A337,'Success Asset Classes'!$B$15:$BD$377,BR$21,FALSE)),VLOOKUP(MID($A337,4,5),'Project splits'!$C$5:$AM$346,BR$22,FALSE),VLOOKUP($A337,'Success Asset Classes'!$B$15:$BD$377,BR$21,FALSE)))</f>
        <v>0</v>
      </c>
      <c r="BS337" s="247">
        <f t="shared" si="81"/>
        <v>0.99999999999999989</v>
      </c>
      <c r="BT337" s="249">
        <f>1+IF(ISNA(VLOOKUP($A337,'Project labour content'!$A$7:$D$255,'Project labour content'!$D$1,FALSE)),VLOOKUP($D337,'Project labour content'!$F$6:$G$15,'Project labour content'!$G$1,FALSE),VLOOKUP($A337,'Project labour content'!$A$7:$D$255,'Project labour content'!$D$1,FALSE))*LabEsc22*1</f>
        <v>1.0006711569915581</v>
      </c>
      <c r="BU337" s="249">
        <f>1+IF(ISNA(VLOOKUP($A337,'Project labour content'!$A$7:$D$255,'Project labour content'!$D$1,FALSE)),VLOOKUP($D337,'Project labour content'!$F$6:$G$15,'Project labour content'!$G$1,FALSE),VLOOKUP($A337,'Project labour content'!$A$7:$D$255,'Project labour content'!$D$1,FALSE))*LabEsc23*1</f>
        <v>1.0013455355366754</v>
      </c>
      <c r="BV337" s="249">
        <f>1+IF(ISNA(VLOOKUP($A337,'Project labour content'!$A$7:$D$255,'Project labour content'!$D$1,FALSE)),VLOOKUP($D337,'Project labour content'!$F$6:$G$15,'Project labour content'!$G$1,FALSE),VLOOKUP($A337,'Project labour content'!$A$7:$D$255,'Project labour content'!$D$1,FALSE))*LabEsc24*1</f>
        <v>1.0019808001261761</v>
      </c>
      <c r="BW337" s="249">
        <f>1+IF(ISNA(VLOOKUP($A337,'Project labour content'!$A$7:$D$255,'Project labour content'!$D$1,FALSE)),VLOOKUP($D337,'Project labour content'!$F$6:$G$15,'Project labour content'!$G$1,FALSE),VLOOKUP($A337,'Project labour content'!$A$7:$D$255,'Project labour content'!$D$1,FALSE))*LabEsc25*1</f>
        <v>1.0028316311663805</v>
      </c>
      <c r="BX337" s="249">
        <f>1+IF(ISNA(VLOOKUP($A337,'Project labour content'!$A$7:$D$255,'Project labour content'!$D$1,FALSE)),VLOOKUP($D337,'Project labour content'!$F$6:$G$15,'Project labour content'!$G$1,FALSE),VLOOKUP($A337,'Project labour content'!$A$7:$D$255,'Project labour content'!$D$1,FALSE))*LabEsc26*1</f>
        <v>1.00375889519503</v>
      </c>
      <c r="BY337" s="249">
        <f>1+IF(ISNA(VLOOKUP($A337,'Project labour content'!$A$7:$D$255,'Project labour content'!$D$1,FALSE)),VLOOKUP($D337,'Project labour content'!$F$6:$G$15,'Project labour content'!$G$1,FALSE),VLOOKUP($A337,'Project labour content'!$A$7:$D$255,'Project labour content'!$D$1,FALSE))*LabEsc27*1</f>
        <v>1.0043332282687751</v>
      </c>
      <c r="BZ337" s="249">
        <f>1+IF(ISNA(VLOOKUP($A337,'Project labour content'!$A$7:$D$255,'Project labour content'!$D$1,FALSE)),VLOOKUP($D337,'Project labour content'!$F$6:$G$15,'Project labour content'!$G$1,FALSE),VLOOKUP($A337,'Project labour content'!$A$7:$D$255,'Project labour content'!$D$1,FALSE))*LabEsc28*1</f>
        <v>1.0047657010733053</v>
      </c>
      <c r="CA337" s="249">
        <f>1+IF(ISNA(VLOOKUP($A337,'Project labour content'!$A$7:$D$255,'Project labour content'!$D$1,FALSE)),VLOOKUP($D337,'Project labour content'!$F$6:$G$15,'Project labour content'!$G$1,FALSE),VLOOKUP($A337,'Project labour content'!$A$7:$D$255,'Project labour content'!$D$1,FALSE))*LabEsc29*1</f>
        <v>1.005459733430015</v>
      </c>
      <c r="CB337" s="250" t="str">
        <f>IF(ISNA(VLOOKUP($A337,'Project labour content'!$A$7:$D$255,'Project labour content'!$D$1,FALSE)),"Category","Project")</f>
        <v>Project</v>
      </c>
      <c r="CD337" s="247" t="str">
        <f t="shared" si="82"/>
        <v>15297</v>
      </c>
      <c r="CE337" s="3"/>
    </row>
    <row r="338" spans="1:83" x14ac:dyDescent="0.15">
      <c r="A338" s="11" t="s">
        <v>903</v>
      </c>
      <c r="B338" s="11" t="str">
        <f>VLOOKUP($A338,'Incurred Real 2022$'!$A$25:$AC$426,'Incurred Real 2022$'!B$1,FALSE)</f>
        <v>Para Emergency SVC Transformer Replacement</v>
      </c>
      <c r="C338" s="11" t="str">
        <f>VLOOKUP($A338,'Incurred Real 2022$'!$A$25:$AC$426,'Incurred Real 2022$'!C$1,FALSE)</f>
        <v>ExAnte</v>
      </c>
      <c r="D338" s="11" t="str">
        <f>VLOOKUP($A338,'Incurred Real 2022$'!$A$25:$AC$426,'Incurred Real 2022$'!D$1,FALSE)</f>
        <v>Replacement</v>
      </c>
      <c r="E338" s="11" t="str">
        <f>VLOOKUP($A338,'Incurred Real 2022$'!$A$25:$AC$426,'Incurred Real 2022$'!E$1,FALSE)</f>
        <v>Active</v>
      </c>
      <c r="F338" s="105" t="str">
        <f>IF(VLOOKUP($A338,'Incurred Real 2022$'!$A$25:$AC$426,'Incurred Real 2022$'!F$1,FALSE)=0,"",VLOOKUP($A338,'Incurred Real 2022$'!$A$25:$AC$426,'Incurred Real 2022$'!F$1,FALSE))</f>
        <v/>
      </c>
      <c r="G338" s="105" t="str">
        <f>IF(VLOOKUP($A338,'Incurred Real 2022$'!$A$25:$AC$426,'Incurred Real 2022$'!G$1,FALSE)=0,"",VLOOKUP($A338,'Incurred Real 2022$'!$A$25:$AC$426,'Incurred Real 2022$'!G$1,FALSE))</f>
        <v/>
      </c>
      <c r="H338" s="105" t="str">
        <f>IF(VLOOKUP($A338,'Incurred Real 2022$'!$A$25:$AC$426,'Incurred Real 2022$'!H$1,FALSE)=0,"",VLOOKUP($A338,'Incurred Real 2022$'!$A$25:$AC$426,'Incurred Real 2022$'!H$1,FALSE))</f>
        <v/>
      </c>
      <c r="I338" s="105" t="str">
        <f>IF(VLOOKUP($A338,'Incurred Real 2022$'!$A$25:$AC$426,'Incurred Real 2022$'!I$1,FALSE)=0,"",VLOOKUP($A338,'Incurred Real 2022$'!$A$25:$AC$426,'Incurred Real 2022$'!I$1,FALSE))</f>
        <v/>
      </c>
      <c r="J338" s="105" t="str">
        <f>IF(VLOOKUP($A338,'Incurred Real 2022$'!$A$25:$AC$426,'Incurred Real 2022$'!J$1,FALSE)=0,"",VLOOKUP($A338,'Incurred Real 2022$'!$A$25:$AC$426,'Incurred Real 2022$'!J$1,FALSE))</f>
        <v/>
      </c>
      <c r="K338" s="105" t="str">
        <f>IF(VLOOKUP($A338,'Incurred Real 2022$'!$A$25:$AC$426,'Incurred Real 2022$'!K$1,FALSE)=0,"",VLOOKUP($A338,'Incurred Real 2022$'!$A$25:$AC$426,'Incurred Real 2022$'!K$1,FALSE))</f>
        <v/>
      </c>
      <c r="L338" s="105" t="str">
        <f>IF(VLOOKUP($A338,'Incurred Real 2022$'!$A$25:$AC$426,'Incurred Real 2022$'!L$1,FALSE)=0,"",VLOOKUP($A338,'Incurred Real 2022$'!$A$25:$AC$426,'Incurred Real 2022$'!L$1,FALSE))</f>
        <v/>
      </c>
      <c r="M338" s="105" t="str">
        <f>IF(VLOOKUP($A338,'Incurred Real 2022$'!$A$25:$AC$426,'Incurred Real 2022$'!M$1,FALSE)=0,"",VLOOKUP($A338,'Incurred Real 2022$'!$A$25:$AC$426,'Incurred Real 2022$'!M$1,FALSE))</f>
        <v/>
      </c>
      <c r="N338" s="105" t="str">
        <f>IF(VLOOKUP($A338,'Incurred Real 2022$'!$A$25:$AC$426,'Incurred Real 2022$'!N$1,FALSE)=0,"",VLOOKUP($A338,'Incurred Real 2022$'!$A$25:$AC$426,'Incurred Real 2022$'!N$1,FALSE))</f>
        <v/>
      </c>
      <c r="O338" s="105" t="str">
        <f>IF(VLOOKUP($A338,'Incurred Real 2022$'!$A$25:$AC$426,'Incurred Real 2022$'!O$1,FALSE)=0,"",VLOOKUP($A338,'Incurred Real 2022$'!$A$25:$AC$426,'Incurred Real 2022$'!O$1,FALSE))</f>
        <v/>
      </c>
      <c r="P338" s="105" t="str">
        <f>IF(VLOOKUP($A338,'Incurred Real 2022$'!$A$25:$AC$426,'Incurred Real 2022$'!P$1,FALSE)=0,"",VLOOKUP($A338,'Incurred Real 2022$'!$A$25:$AC$426,'Incurred Real 2022$'!P$1,FALSE))</f>
        <v/>
      </c>
      <c r="Q338" s="105" t="str">
        <f>IF(VLOOKUP($A338,'Incurred Real 2022$'!$A$25:$AC$426,'Incurred Real 2022$'!Q$1,FALSE)=0,"",VLOOKUP($A338,'Incurred Real 2022$'!$A$25:$AC$426,'Incurred Real 2022$'!Q$1,FALSE))</f>
        <v/>
      </c>
      <c r="R338" s="105" t="str">
        <f>IF(VLOOKUP($A338,'Incurred Real 2022$'!$A$25:$AC$426,'Incurred Real 2022$'!R$1,FALSE)=0,"",VLOOKUP($A338,'Incurred Real 2022$'!$A$25:$AC$426,'Incurred Real 2022$'!R$1,FALSE))</f>
        <v/>
      </c>
      <c r="S338" s="105" t="str">
        <f>IF(VLOOKUP($A338,'Incurred Real 2022$'!$A$25:$AC$426,'Incurred Real 2022$'!S$1,FALSE)=0,"",VLOOKUP($A338,'Incurred Real 2022$'!$A$25:$AC$426,'Incurred Real 2022$'!S$1,FALSE))</f>
        <v/>
      </c>
      <c r="T338" s="105" t="str">
        <f>IF(VLOOKUP($A338,'Incurred Real 2022$'!$A$25:$AC$426,'Incurred Real 2022$'!T$1,FALSE)=0,"",VLOOKUP($A338,'Incurred Real 2022$'!$A$25:$AC$426,'Incurred Real 2022$'!T$1,FALSE))</f>
        <v/>
      </c>
      <c r="U338" s="105">
        <f>IF(VLOOKUP($A338,'Incurred Real 2022$'!$A$25:$AC$426,'Incurred Real 2022$'!U$1,FALSE)=0,"",VLOOKUP($A338,'Incurred Real 2022$'!$A$25:$AC$426,'Incurred Real 2022$'!U$1,FALSE))</f>
        <v>2186780.9700000002</v>
      </c>
      <c r="V338" s="13">
        <f>IF(ISTEXT(VLOOKUP($A338,'Incurred Real 2022$'!$A$25:$AC$426,'Incurred Real 2022$'!V$1,FALSE)),"",(VLOOKUP($A338,'Incurred Real 2022$'!$A$25:$AC$426,'Incurred Real 2022$'!V$1,FALSE))*BT338*Incurred_Real!V$15)</f>
        <v>5548570.3388380315</v>
      </c>
      <c r="W338" s="13">
        <f>IF(ISTEXT(VLOOKUP($A338,'Incurred Real 2022$'!$A$25:$AC$426,'Incurred Real 2022$'!W$1,FALSE)),"",(VLOOKUP($A338,'Incurred Real 2022$'!$A$25:$AC$426,'Incurred Real 2022$'!W$1,FALSE))*BU338*Incurred_Real!W$15)</f>
        <v>65249.124215268806</v>
      </c>
      <c r="X338" s="220" t="str">
        <f>IF(ISTEXT(VLOOKUP($A338,'Incurred Real 2022$'!$A$25:$AC$426,'Incurred Real 2022$'!X$1,FALSE)),"",(VLOOKUP($A338,'Incurred Real 2022$'!$A$25:$AC$426,'Incurred Real 2022$'!X$1,FALSE))*BV338*Incurred_Real!X$15)</f>
        <v/>
      </c>
      <c r="Y338" s="217" t="str">
        <f>IF(ISTEXT(VLOOKUP($A338,'Incurred Real 2022$'!$A$25:$AC$426,'Incurred Real 2022$'!Y$1,FALSE)),"",(VLOOKUP($A338,'Incurred Real 2022$'!$A$25:$AC$426,'Incurred Real 2022$'!Y$1,FALSE))*BW338*Incurred_Real!Y$15)</f>
        <v/>
      </c>
      <c r="Z338" s="13" t="str">
        <f>IF(ISTEXT(VLOOKUP($A338,'Incurred Real 2022$'!$A$25:$AC$426,'Incurred Real 2022$'!Z$1,FALSE)),"",(VLOOKUP($A338,'Incurred Real 2022$'!$A$25:$AC$426,'Incurred Real 2022$'!Z$1,FALSE))*BX338*Incurred_Real!Z$15)</f>
        <v/>
      </c>
      <c r="AA338" s="13" t="str">
        <f>IF(ISTEXT(VLOOKUP($A338,'Incurred Real 2022$'!$A$25:$AC$426,'Incurred Real 2022$'!AA$1,FALSE)),"",(VLOOKUP($A338,'Incurred Real 2022$'!$A$25:$AC$426,'Incurred Real 2022$'!AA$1,FALSE))*BY338*Incurred_Real!AA$15)</f>
        <v/>
      </c>
      <c r="AB338" s="13" t="str">
        <f>IF(ISTEXT(VLOOKUP($A338,'Incurred Real 2022$'!$A$25:$AC$426,'Incurred Real 2022$'!AB$1,FALSE)),"",(VLOOKUP($A338,'Incurred Real 2022$'!$A$25:$AC$426,'Incurred Real 2022$'!AB$1,FALSE))*BZ338*Incurred_Real!AB$15)</f>
        <v/>
      </c>
      <c r="AC338" s="13" t="str">
        <f>IF(ISTEXT(VLOOKUP($A338,'Incurred Real 2022$'!$A$25:$AC$426,'Incurred Real 2022$'!AC$1,FALSE)),"",(VLOOKUP($A338,'Incurred Real 2022$'!$A$25:$AC$426,'Incurred Real 2022$'!AC$1,FALSE))*CA338*Incurred_Real!AC$15)</f>
        <v/>
      </c>
      <c r="AD338" s="221">
        <f t="shared" si="77"/>
        <v>7800600.4330533007</v>
      </c>
      <c r="AE338" s="221">
        <f t="shared" si="78"/>
        <v>7800600.4330533007</v>
      </c>
      <c r="AF338" s="239" t="str">
        <f t="shared" si="83"/>
        <v/>
      </c>
      <c r="AG338" s="222" t="str">
        <f t="shared" si="79"/>
        <v/>
      </c>
      <c r="AH338" s="223" t="str">
        <f t="shared" si="86"/>
        <v/>
      </c>
      <c r="AI338" s="224">
        <f t="shared" si="80"/>
        <v>2023</v>
      </c>
      <c r="AJ338" s="225">
        <f>VLOOKUP($A338,Project_Commissioning!$C$4:$H$355,Project_Commissioning!F$1,FALSE)</f>
        <v>44603</v>
      </c>
      <c r="AK338" s="226">
        <f>VLOOKUP($A338,Project_Commissioning!$C$4:$H$355,Project_Commissioning!G$1,FALSE)</f>
        <v>2022</v>
      </c>
      <c r="AL338" s="225" t="str">
        <f>IF(VLOOKUP($A338,Project_Commissioning!$C$4:$H$355,Project_Commissioning!H$1,FALSE)=0,"",VLOOKUP($A338,Project_Commissioning!$C$4:$H$355,Project_Commissioning!H$1,FALSE))</f>
        <v>Commissioned Extra</v>
      </c>
      <c r="AM338" s="237" t="str">
        <f t="shared" si="84"/>
        <v/>
      </c>
      <c r="AN338" s="221" cm="1">
        <f t="array" ref="AN338">IF(ROUND(AE338,0)=0,0,LOOKUP(2,1/(F338:AC338&lt;&gt;""),F338:AC338))</f>
        <v>65249.124215268806</v>
      </c>
      <c r="AO338" s="221">
        <f t="shared" si="85"/>
        <v>5613819.4630533</v>
      </c>
      <c r="AP338" s="79"/>
      <c r="AQ338" s="20"/>
      <c r="AR338" s="245">
        <f>IF(ISNA(VLOOKUP($A338,'Success Asset Classes'!$B$15:$AA$114,'Success Asset Classes'!$AA$1,FALSE)),0,VLOOKUP($A338,'Success Asset Classes'!$B$15:$AA$114,'Success Asset Classes'!$AA$1,FALSE))</f>
        <v>0.99999999999999978</v>
      </c>
      <c r="AS338" s="230">
        <f>IF($AR338=0,VLOOKUP(MID($A338,4,5),'Project splits'!$C$5:$AM$346,AS$22,FALSE),IF(ISNA(VLOOKUP($A338,'Success Asset Classes'!$B$15:$BD$377,AS$21,FALSE)),VLOOKUP(MID($A338,4,5),'Project splits'!$C$5:$AM$346,AS$22,FALSE),VLOOKUP($A338,'Success Asset Classes'!$B$15:$BD$377,AS$21,FALSE)))</f>
        <v>0</v>
      </c>
      <c r="AT338" s="230">
        <f>IF($AR338=0,VLOOKUP(MID($A338,4,5),'Project splits'!$C$5:$AM$346,AT$22,FALSE),IF(ISNA(VLOOKUP($A338,'Success Asset Classes'!$B$15:$BD$377,AT$21,FALSE)),VLOOKUP(MID($A338,4,5),'Project splits'!$C$5:$AM$346,AT$22,FALSE),VLOOKUP($A338,'Success Asset Classes'!$B$15:$BD$377,AT$21,FALSE)))</f>
        <v>0</v>
      </c>
      <c r="AU338" s="230">
        <f>IF($AR338=0,VLOOKUP(MID($A338,4,5),'Project splits'!$C$5:$AM$346,AU$22,FALSE),IF(ISNA(VLOOKUP($A338,'Success Asset Classes'!$B$15:$BD$377,AU$21,FALSE)),VLOOKUP(MID($A338,4,5),'Project splits'!$C$5:$AM$346,AU$22,FALSE),VLOOKUP($A338,'Success Asset Classes'!$B$15:$BD$377,AU$21,FALSE)))</f>
        <v>0</v>
      </c>
      <c r="AV338" s="230">
        <f>IF($AR338=0,VLOOKUP(MID($A338,4,5),'Project splits'!$C$5:$AM$346,AV$22,FALSE),IF(ISNA(VLOOKUP($A338,'Success Asset Classes'!$B$15:$BD$377,AV$21,FALSE)),VLOOKUP(MID($A338,4,5),'Project splits'!$C$5:$AM$346,AV$22,FALSE),VLOOKUP($A338,'Success Asset Classes'!$B$15:$BD$377,AV$21,FALSE)))</f>
        <v>0</v>
      </c>
      <c r="AW338" s="230">
        <f>IF($AR338=0,VLOOKUP(MID($A338,4,5),'Project splits'!$C$5:$AM$346,AW$22,FALSE),IF(ISNA(VLOOKUP($A338,'Success Asset Classes'!$B$15:$BD$377,AW$21,FALSE)),VLOOKUP(MID($A338,4,5),'Project splits'!$C$5:$AM$346,AW$22,FALSE),VLOOKUP($A338,'Success Asset Classes'!$B$15:$BD$377,AW$21,FALSE)))</f>
        <v>0</v>
      </c>
      <c r="AX338" s="230">
        <f>IF($AR338=0,VLOOKUP(MID($A338,4,5),'Project splits'!$C$5:$AM$346,AX$22,FALSE),IF(ISNA(VLOOKUP($A338,'Success Asset Classes'!$B$15:$BD$377,AX$21,FALSE)),VLOOKUP(MID($A338,4,5),'Project splits'!$C$5:$AM$346,AX$22,FALSE),VLOOKUP($A338,'Success Asset Classes'!$B$15:$BD$377,AX$21,FALSE)))</f>
        <v>7.4048830618934858E-2</v>
      </c>
      <c r="AY338" s="230">
        <f>IF($AR338=0,VLOOKUP(MID($A338,4,5),'Project splits'!$C$5:$AM$346,AY$22,FALSE),IF(ISNA(VLOOKUP($A338,'Success Asset Classes'!$B$15:$BD$377,AY$21,FALSE)),VLOOKUP(MID($A338,4,5),'Project splits'!$C$5:$AM$346,AY$22,FALSE),VLOOKUP($A338,'Success Asset Classes'!$B$15:$BD$377,AY$21,FALSE)))</f>
        <v>0</v>
      </c>
      <c r="AZ338" s="230">
        <f>IF($AR338=0,VLOOKUP(MID($A338,4,5),'Project splits'!$C$5:$AM$346,AZ$22,FALSE),IF(ISNA(VLOOKUP($A338,'Success Asset Classes'!$B$15:$BD$377,AZ$21,FALSE)),VLOOKUP(MID($A338,4,5),'Project splits'!$C$5:$AM$346,AZ$22,FALSE),VLOOKUP($A338,'Success Asset Classes'!$B$15:$BD$377,AZ$21,FALSE)))</f>
        <v>0</v>
      </c>
      <c r="BA338" s="230">
        <f>IF($AR338=0,VLOOKUP(MID($A338,4,5),'Project splits'!$C$5:$AM$346,BA$22,FALSE),IF(ISNA(VLOOKUP($A338,'Success Asset Classes'!$B$15:$BD$377,BA$21,FALSE)),VLOOKUP(MID($A338,4,5),'Project splits'!$C$5:$AM$346,BA$22,FALSE),VLOOKUP($A338,'Success Asset Classes'!$B$15:$BD$377,BA$21,FALSE)))</f>
        <v>0</v>
      </c>
      <c r="BB338" s="230">
        <f>IF($AR338=0,VLOOKUP(MID($A338,4,5),'Project splits'!$C$5:$AM$346,BB$22,FALSE),IF(ISNA(VLOOKUP($A338,'Success Asset Classes'!$B$15:$BD$377,BB$21,FALSE)),VLOOKUP(MID($A338,4,5),'Project splits'!$C$5:$AM$346,BB$22,FALSE),VLOOKUP($A338,'Success Asset Classes'!$B$15:$BD$377,BB$21,FALSE)))</f>
        <v>0.8652343787718606</v>
      </c>
      <c r="BC338" s="230">
        <f>IF($AR338=0,VLOOKUP(MID($A338,4,5),'Project splits'!$C$5:$AM$346,BC$22,FALSE),IF(ISNA(VLOOKUP($A338,'Success Asset Classes'!$B$15:$BD$377,BC$21,FALSE)),VLOOKUP(MID($A338,4,5),'Project splits'!$C$5:$AM$346,BC$22,FALSE),VLOOKUP($A338,'Success Asset Classes'!$B$15:$BD$377,BC$21,FALSE)))</f>
        <v>0</v>
      </c>
      <c r="BD338" s="230">
        <f>IF($AR338=0,VLOOKUP(MID($A338,4,5),'Project splits'!$C$5:$AM$346,BD$22,FALSE),IF(ISNA(VLOOKUP($A338,'Success Asset Classes'!$B$15:$BD$377,BD$21,FALSE)),VLOOKUP(MID($A338,4,5),'Project splits'!$C$5:$AM$346,BD$22,FALSE),VLOOKUP($A338,'Success Asset Classes'!$B$15:$BD$377,BD$21,FALSE)))</f>
        <v>1.8048882678060024E-2</v>
      </c>
      <c r="BE338" s="230">
        <f>IF($AR338=0,VLOOKUP(MID($A338,4,5),'Project splits'!$C$5:$AM$346,BE$22,FALSE),IF(ISNA(VLOOKUP($A338,'Success Asset Classes'!$B$15:$BD$377,BE$21,FALSE)),VLOOKUP(MID($A338,4,5),'Project splits'!$C$5:$AM$346,BE$22,FALSE),VLOOKUP($A338,'Success Asset Classes'!$B$15:$BD$377,BE$21,FALSE)))</f>
        <v>0</v>
      </c>
      <c r="BF338" s="230">
        <f>IF($AR338=0,VLOOKUP(MID($A338,4,5),'Project splits'!$C$5:$AM$346,BF$22,FALSE),IF(ISNA(VLOOKUP($A338,'Success Asset Classes'!$B$15:$BD$377,BF$21,FALSE)),VLOOKUP(MID($A338,4,5),'Project splits'!$C$5:$AM$346,BF$22,FALSE),VLOOKUP($A338,'Success Asset Classes'!$B$15:$BD$377,BF$21,FALSE)))</f>
        <v>0</v>
      </c>
      <c r="BG338" s="230">
        <f>IF($AR338=0,VLOOKUP(MID($A338,4,5),'Project splits'!$C$5:$AM$346,BG$22,FALSE),IF(ISNA(VLOOKUP($A338,'Success Asset Classes'!$B$15:$BD$377,BG$21,FALSE)),VLOOKUP(MID($A338,4,5),'Project splits'!$C$5:$AM$346,BG$22,FALSE),VLOOKUP($A338,'Success Asset Classes'!$B$15:$BD$377,BG$21,FALSE)))</f>
        <v>1.3276825419745864E-2</v>
      </c>
      <c r="BH338" s="230">
        <f>IF($AR338=0,VLOOKUP(MID($A338,4,5),'Project splits'!$C$5:$AM$346,BH$22,FALSE),IF(ISNA(VLOOKUP($A338,'Success Asset Classes'!$B$15:$BD$377,BH$21,FALSE)),VLOOKUP(MID($A338,4,5),'Project splits'!$C$5:$AM$346,BH$22,FALSE),VLOOKUP($A338,'Success Asset Classes'!$B$15:$BD$377,BH$21,FALSE)))</f>
        <v>0</v>
      </c>
      <c r="BI338" s="230">
        <f>IF($AR338=0,VLOOKUP(MID($A338,4,5),'Project splits'!$C$5:$AM$346,BI$22,FALSE),IF(ISNA(VLOOKUP($A338,'Success Asset Classes'!$B$15:$BD$377,BI$21,FALSE)),VLOOKUP(MID($A338,4,5),'Project splits'!$C$5:$AM$346,BI$22,FALSE),VLOOKUP($A338,'Success Asset Classes'!$B$15:$BD$377,BI$21,FALSE)))</f>
        <v>2.9391082511398488E-2</v>
      </c>
      <c r="BJ338" s="230">
        <f>IF($AR338=0,VLOOKUP(MID($A338,4,5),'Project splits'!$C$5:$AM$346,BJ$22,FALSE),IF(ISNA(VLOOKUP($A338,'Success Asset Classes'!$B$15:$BD$377,BJ$21,FALSE)),VLOOKUP(MID($A338,4,5),'Project splits'!$C$5:$AM$346,BJ$22,FALSE),VLOOKUP($A338,'Success Asset Classes'!$B$15:$BD$377,BJ$21,FALSE)))</f>
        <v>0</v>
      </c>
      <c r="BK338" s="230">
        <f>IF($AR338=0,VLOOKUP(MID($A338,4,5),'Project splits'!$C$5:$AM$346,BK$22,FALSE),IF(ISNA(VLOOKUP($A338,'Success Asset Classes'!$B$15:$BD$377,BK$21,FALSE)),VLOOKUP(MID($A338,4,5),'Project splits'!$C$5:$AM$346,BK$22,FALSE),VLOOKUP($A338,'Success Asset Classes'!$B$15:$BD$377,BK$21,FALSE)))</f>
        <v>0</v>
      </c>
      <c r="BL338" s="230">
        <f>IF($AR338=0,VLOOKUP(MID($A338,4,5),'Project splits'!$C$5:$AM$346,BL$22,FALSE),IF(ISNA(VLOOKUP($A338,'Success Asset Classes'!$B$15:$BD$377,BL$21,FALSE)),VLOOKUP(MID($A338,4,5),'Project splits'!$C$5:$AM$346,BL$22,FALSE),VLOOKUP($A338,'Success Asset Classes'!$B$15:$BD$377,BL$21,FALSE)))</f>
        <v>0</v>
      </c>
      <c r="BM338" s="230">
        <f>IF($AR338=0,VLOOKUP(MID($A338,4,5),'Project splits'!$C$5:$AM$346,BM$22,FALSE),IF(ISNA(VLOOKUP($A338,'Success Asset Classes'!$B$15:$BD$377,BM$21,FALSE)),VLOOKUP(MID($A338,4,5),'Project splits'!$C$5:$AM$346,BM$22,FALSE),VLOOKUP($A338,'Success Asset Classes'!$B$15:$BD$377,BM$21,FALSE)))</f>
        <v>0</v>
      </c>
      <c r="BN338" s="230">
        <f>IF($AR338=0,VLOOKUP(MID($A338,4,5),'Project splits'!$C$5:$AM$346,BN$22,FALSE),IF(ISNA(VLOOKUP($A338,'Success Asset Classes'!$B$15:$BD$377,BN$21,FALSE)),VLOOKUP(MID($A338,4,5),'Project splits'!$C$5:$AM$346,BN$22,FALSE),VLOOKUP($A338,'Success Asset Classes'!$B$15:$BD$377,BN$21,FALSE)))</f>
        <v>0</v>
      </c>
      <c r="BO338" s="230">
        <f>IF($AR338=0,VLOOKUP(MID($A338,4,5),'Project splits'!$C$5:$AM$346,BO$22,FALSE),IF(ISNA(VLOOKUP($A338,'Success Asset Classes'!$B$15:$BD$377,BO$21,FALSE)),VLOOKUP(MID($A338,4,5),'Project splits'!$C$5:$AM$346,BO$22,FALSE),VLOOKUP($A338,'Success Asset Classes'!$B$15:$BD$377,BO$21,FALSE)))</f>
        <v>0</v>
      </c>
      <c r="BP338" s="230">
        <f>IF($AR338=0,VLOOKUP(MID($A338,4,5),'Project splits'!$C$5:$AM$346,BP$22,FALSE),IF(ISNA(VLOOKUP($A338,'Success Asset Classes'!$B$15:$BD$377,BP$21,FALSE)),VLOOKUP(MID($A338,4,5),'Project splits'!$C$5:$AM$346,BP$22,FALSE),VLOOKUP($A338,'Success Asset Classes'!$B$15:$BD$377,BP$21,FALSE)))</f>
        <v>0</v>
      </c>
      <c r="BQ338" s="230">
        <f>IF($AR338=0,VLOOKUP(MID($A338,4,5),'Project splits'!$C$5:$AM$346,BQ$22,FALSE),IF(ISNA(VLOOKUP($A338,'Success Asset Classes'!$B$15:$BD$377,BQ$21,FALSE)),VLOOKUP(MID($A338,4,5),'Project splits'!$C$5:$AM$346,BQ$22,FALSE),VLOOKUP($A338,'Success Asset Classes'!$B$15:$BD$377,BQ$21,FALSE)))</f>
        <v>0</v>
      </c>
      <c r="BR338" s="230">
        <f>IF($AR338=0,VLOOKUP(MID($A338,4,5),'Project splits'!$C$5:$AM$346,BR$22,FALSE),IF(ISNA(VLOOKUP($A338,'Success Asset Classes'!$B$15:$BD$377,BR$21,FALSE)),VLOOKUP(MID($A338,4,5),'Project splits'!$C$5:$AM$346,BR$22,FALSE),VLOOKUP($A338,'Success Asset Classes'!$B$15:$BD$377,BR$21,FALSE)))</f>
        <v>0</v>
      </c>
      <c r="BS338" s="247">
        <f t="shared" si="81"/>
        <v>0.99999999999999978</v>
      </c>
      <c r="BT338" s="249">
        <f>1+IF(ISNA(VLOOKUP($A338,'Project labour content'!$A$7:$D$255,'Project labour content'!$D$1,FALSE)),VLOOKUP($D338,'Project labour content'!$F$6:$G$15,'Project labour content'!$G$1,FALSE),VLOOKUP($A338,'Project labour content'!$A$7:$D$255,'Project labour content'!$D$1,FALSE))*LabEsc22*1</f>
        <v>1.0005981368965424</v>
      </c>
      <c r="BU338" s="249">
        <f>1+IF(ISNA(VLOOKUP($A338,'Project labour content'!$A$7:$D$255,'Project labour content'!$D$1,FALSE)),VLOOKUP($D338,'Project labour content'!$F$6:$G$15,'Project labour content'!$G$1,FALSE),VLOOKUP($A338,'Project labour content'!$A$7:$D$255,'Project labour content'!$D$1,FALSE))*LabEsc23*1</f>
        <v>1.001199144850188</v>
      </c>
      <c r="BV338" s="249">
        <f>1+IF(ISNA(VLOOKUP($A338,'Project labour content'!$A$7:$D$255,'Project labour content'!$D$1,FALSE)),VLOOKUP($D338,'Project labour content'!$F$6:$G$15,'Project labour content'!$G$1,FALSE),VLOOKUP($A338,'Project labour content'!$A$7:$D$255,'Project labour content'!$D$1,FALSE))*LabEsc24*1</f>
        <v>1.0017652943425224</v>
      </c>
      <c r="BW338" s="249">
        <f>1+IF(ISNA(VLOOKUP($A338,'Project labour content'!$A$7:$D$255,'Project labour content'!$D$1,FALSE)),VLOOKUP($D338,'Project labour content'!$F$6:$G$15,'Project labour content'!$G$1,FALSE),VLOOKUP($A338,'Project labour content'!$A$7:$D$255,'Project labour content'!$D$1,FALSE))*LabEsc25*1</f>
        <v>1.0025235572292555</v>
      </c>
      <c r="BX338" s="249">
        <f>1+IF(ISNA(VLOOKUP($A338,'Project labour content'!$A$7:$D$255,'Project labour content'!$D$1,FALSE)),VLOOKUP($D338,'Project labour content'!$F$6:$G$15,'Project labour content'!$G$1,FALSE),VLOOKUP($A338,'Project labour content'!$A$7:$D$255,'Project labour content'!$D$1,FALSE))*LabEsc26*1</f>
        <v>1.0033499373986468</v>
      </c>
      <c r="BY338" s="249">
        <f>1+IF(ISNA(VLOOKUP($A338,'Project labour content'!$A$7:$D$255,'Project labour content'!$D$1,FALSE)),VLOOKUP($D338,'Project labour content'!$F$6:$G$15,'Project labour content'!$G$1,FALSE),VLOOKUP($A338,'Project labour content'!$A$7:$D$255,'Project labour content'!$D$1,FALSE))*LabEsc27*1</f>
        <v>1.0038617845620266</v>
      </c>
      <c r="BZ338" s="249">
        <f>1+IF(ISNA(VLOOKUP($A338,'Project labour content'!$A$7:$D$255,'Project labour content'!$D$1,FALSE)),VLOOKUP($D338,'Project labour content'!$F$6:$G$15,'Project labour content'!$G$1,FALSE),VLOOKUP($A338,'Project labour content'!$A$7:$D$255,'Project labour content'!$D$1,FALSE))*LabEsc28*1</f>
        <v>1.0042472054760516</v>
      </c>
      <c r="CA338" s="249">
        <f>1+IF(ISNA(VLOOKUP($A338,'Project labour content'!$A$7:$D$255,'Project labour content'!$D$1,FALSE)),VLOOKUP($D338,'Project labour content'!$F$6:$G$15,'Project labour content'!$G$1,FALSE),VLOOKUP($A338,'Project labour content'!$A$7:$D$255,'Project labour content'!$D$1,FALSE))*LabEsc29*1</f>
        <v>1.0048657289588792</v>
      </c>
      <c r="CB338" s="250" t="str">
        <f>IF(ISNA(VLOOKUP($A338,'Project labour content'!$A$7:$D$255,'Project labour content'!$D$1,FALSE)),"Category","Project")</f>
        <v>Project</v>
      </c>
      <c r="CD338" s="247" t="str">
        <f t="shared" si="82"/>
        <v>15307</v>
      </c>
      <c r="CE338" s="3"/>
    </row>
    <row r="339" spans="1:83" x14ac:dyDescent="0.15">
      <c r="A339" s="11" t="s">
        <v>904</v>
      </c>
      <c r="B339" s="11" t="str">
        <f>VLOOKUP($A339,'Incurred Real 2022$'!$A$25:$AC$426,'Incurred Real 2022$'!B$1,FALSE)</f>
        <v>Emergency Unit Asset Replacement 2021-2023</v>
      </c>
      <c r="C339" s="11" t="str">
        <f>VLOOKUP($A339,'Incurred Real 2022$'!$A$25:$AC$426,'Incurred Real 2022$'!C$1,FALSE)</f>
        <v>ExAnte</v>
      </c>
      <c r="D339" s="11" t="str">
        <f>VLOOKUP($A339,'Incurred Real 2022$'!$A$25:$AC$426,'Incurred Real 2022$'!D$1,FALSE)</f>
        <v>Replacement</v>
      </c>
      <c r="E339" s="11" t="str">
        <f>VLOOKUP($A339,'Incurred Real 2022$'!$A$25:$AC$426,'Incurred Real 2022$'!E$1,FALSE)</f>
        <v>Active</v>
      </c>
      <c r="F339" s="105" t="str">
        <f>IF(VLOOKUP($A339,'Incurred Real 2022$'!$A$25:$AC$426,'Incurred Real 2022$'!F$1,FALSE)=0,"",VLOOKUP($A339,'Incurred Real 2022$'!$A$25:$AC$426,'Incurred Real 2022$'!F$1,FALSE))</f>
        <v/>
      </c>
      <c r="G339" s="105" t="str">
        <f>IF(VLOOKUP($A339,'Incurred Real 2022$'!$A$25:$AC$426,'Incurred Real 2022$'!G$1,FALSE)=0,"",VLOOKUP($A339,'Incurred Real 2022$'!$A$25:$AC$426,'Incurred Real 2022$'!G$1,FALSE))</f>
        <v/>
      </c>
      <c r="H339" s="105" t="str">
        <f>IF(VLOOKUP($A339,'Incurred Real 2022$'!$A$25:$AC$426,'Incurred Real 2022$'!H$1,FALSE)=0,"",VLOOKUP($A339,'Incurred Real 2022$'!$A$25:$AC$426,'Incurred Real 2022$'!H$1,FALSE))</f>
        <v/>
      </c>
      <c r="I339" s="105" t="str">
        <f>IF(VLOOKUP($A339,'Incurred Real 2022$'!$A$25:$AC$426,'Incurred Real 2022$'!I$1,FALSE)=0,"",VLOOKUP($A339,'Incurred Real 2022$'!$A$25:$AC$426,'Incurred Real 2022$'!I$1,FALSE))</f>
        <v/>
      </c>
      <c r="J339" s="105" t="str">
        <f>IF(VLOOKUP($A339,'Incurred Real 2022$'!$A$25:$AC$426,'Incurred Real 2022$'!J$1,FALSE)=0,"",VLOOKUP($A339,'Incurred Real 2022$'!$A$25:$AC$426,'Incurred Real 2022$'!J$1,FALSE))</f>
        <v/>
      </c>
      <c r="K339" s="105" t="str">
        <f>IF(VLOOKUP($A339,'Incurred Real 2022$'!$A$25:$AC$426,'Incurred Real 2022$'!K$1,FALSE)=0,"",VLOOKUP($A339,'Incurred Real 2022$'!$A$25:$AC$426,'Incurred Real 2022$'!K$1,FALSE))</f>
        <v/>
      </c>
      <c r="L339" s="105" t="str">
        <f>IF(VLOOKUP($A339,'Incurred Real 2022$'!$A$25:$AC$426,'Incurred Real 2022$'!L$1,FALSE)=0,"",VLOOKUP($A339,'Incurred Real 2022$'!$A$25:$AC$426,'Incurred Real 2022$'!L$1,FALSE))</f>
        <v/>
      </c>
      <c r="M339" s="105" t="str">
        <f>IF(VLOOKUP($A339,'Incurred Real 2022$'!$A$25:$AC$426,'Incurred Real 2022$'!M$1,FALSE)=0,"",VLOOKUP($A339,'Incurred Real 2022$'!$A$25:$AC$426,'Incurred Real 2022$'!M$1,FALSE))</f>
        <v/>
      </c>
      <c r="N339" s="105" t="str">
        <f>IF(VLOOKUP($A339,'Incurred Real 2022$'!$A$25:$AC$426,'Incurred Real 2022$'!N$1,FALSE)=0,"",VLOOKUP($A339,'Incurred Real 2022$'!$A$25:$AC$426,'Incurred Real 2022$'!N$1,FALSE))</f>
        <v/>
      </c>
      <c r="O339" s="105" t="str">
        <f>IF(VLOOKUP($A339,'Incurred Real 2022$'!$A$25:$AC$426,'Incurred Real 2022$'!O$1,FALSE)=0,"",VLOOKUP($A339,'Incurred Real 2022$'!$A$25:$AC$426,'Incurred Real 2022$'!O$1,FALSE))</f>
        <v/>
      </c>
      <c r="P339" s="105" t="str">
        <f>IF(VLOOKUP($A339,'Incurred Real 2022$'!$A$25:$AC$426,'Incurred Real 2022$'!P$1,FALSE)=0,"",VLOOKUP($A339,'Incurred Real 2022$'!$A$25:$AC$426,'Incurred Real 2022$'!P$1,FALSE))</f>
        <v/>
      </c>
      <c r="Q339" s="105" t="str">
        <f>IF(VLOOKUP($A339,'Incurred Real 2022$'!$A$25:$AC$426,'Incurred Real 2022$'!Q$1,FALSE)=0,"",VLOOKUP($A339,'Incurred Real 2022$'!$A$25:$AC$426,'Incurred Real 2022$'!Q$1,FALSE))</f>
        <v/>
      </c>
      <c r="R339" s="105" t="str">
        <f>IF(VLOOKUP($A339,'Incurred Real 2022$'!$A$25:$AC$426,'Incurred Real 2022$'!R$1,FALSE)=0,"",VLOOKUP($A339,'Incurred Real 2022$'!$A$25:$AC$426,'Incurred Real 2022$'!R$1,FALSE))</f>
        <v/>
      </c>
      <c r="S339" s="105" t="str">
        <f>IF(VLOOKUP($A339,'Incurred Real 2022$'!$A$25:$AC$426,'Incurred Real 2022$'!S$1,FALSE)=0,"",VLOOKUP($A339,'Incurred Real 2022$'!$A$25:$AC$426,'Incurred Real 2022$'!S$1,FALSE))</f>
        <v/>
      </c>
      <c r="T339" s="105" t="str">
        <f>IF(VLOOKUP($A339,'Incurred Real 2022$'!$A$25:$AC$426,'Incurred Real 2022$'!T$1,FALSE)=0,"",VLOOKUP($A339,'Incurred Real 2022$'!$A$25:$AC$426,'Incurred Real 2022$'!T$1,FALSE))</f>
        <v/>
      </c>
      <c r="U339" s="105">
        <f>IF(VLOOKUP($A339,'Incurred Real 2022$'!$A$25:$AC$426,'Incurred Real 2022$'!U$1,FALSE)=0,"",VLOOKUP($A339,'Incurred Real 2022$'!$A$25:$AC$426,'Incurred Real 2022$'!U$1,FALSE))</f>
        <v>1208982.1399999999</v>
      </c>
      <c r="V339" s="13">
        <f>IF(ISTEXT(VLOOKUP($A339,'Incurred Real 2022$'!$A$25:$AC$426,'Incurred Real 2022$'!V$1,FALSE)),"",(VLOOKUP($A339,'Incurred Real 2022$'!$A$25:$AC$426,'Incurred Real 2022$'!V$1,FALSE))*BT339*Incurred_Real!V$15)</f>
        <v>1395630.9654578804</v>
      </c>
      <c r="W339" s="13">
        <f>IF(ISTEXT(VLOOKUP($A339,'Incurred Real 2022$'!$A$25:$AC$426,'Incurred Real 2022$'!W$1,FALSE)),"",(VLOOKUP($A339,'Incurred Real 2022$'!$A$25:$AC$426,'Incurred Real 2022$'!W$1,FALSE))*BU339*Incurred_Real!W$15)</f>
        <v>425991.57823360502</v>
      </c>
      <c r="X339" s="220" t="str">
        <f>IF(ISTEXT(VLOOKUP($A339,'Incurred Real 2022$'!$A$25:$AC$426,'Incurred Real 2022$'!X$1,FALSE)),"",(VLOOKUP($A339,'Incurred Real 2022$'!$A$25:$AC$426,'Incurred Real 2022$'!X$1,FALSE))*BV339*Incurred_Real!X$15)</f>
        <v/>
      </c>
      <c r="Y339" s="217" t="str">
        <f>IF(ISTEXT(VLOOKUP($A339,'Incurred Real 2022$'!$A$25:$AC$426,'Incurred Real 2022$'!Y$1,FALSE)),"",(VLOOKUP($A339,'Incurred Real 2022$'!$A$25:$AC$426,'Incurred Real 2022$'!Y$1,FALSE))*BW339*Incurred_Real!Y$15)</f>
        <v/>
      </c>
      <c r="Z339" s="13" t="str">
        <f>IF(ISTEXT(VLOOKUP($A339,'Incurred Real 2022$'!$A$25:$AC$426,'Incurred Real 2022$'!Z$1,FALSE)),"",(VLOOKUP($A339,'Incurred Real 2022$'!$A$25:$AC$426,'Incurred Real 2022$'!Z$1,FALSE))*BX339*Incurred_Real!Z$15)</f>
        <v/>
      </c>
      <c r="AA339" s="13" t="str">
        <f>IF(ISTEXT(VLOOKUP($A339,'Incurred Real 2022$'!$A$25:$AC$426,'Incurred Real 2022$'!AA$1,FALSE)),"",(VLOOKUP($A339,'Incurred Real 2022$'!$A$25:$AC$426,'Incurred Real 2022$'!AA$1,FALSE))*BY339*Incurred_Real!AA$15)</f>
        <v/>
      </c>
      <c r="AB339" s="13" t="str">
        <f>IF(ISTEXT(VLOOKUP($A339,'Incurred Real 2022$'!$A$25:$AC$426,'Incurred Real 2022$'!AB$1,FALSE)),"",(VLOOKUP($A339,'Incurred Real 2022$'!$A$25:$AC$426,'Incurred Real 2022$'!AB$1,FALSE))*BZ339*Incurred_Real!AB$15)</f>
        <v/>
      </c>
      <c r="AC339" s="13" t="str">
        <f>IF(ISTEXT(VLOOKUP($A339,'Incurred Real 2022$'!$A$25:$AC$426,'Incurred Real 2022$'!AC$1,FALSE)),"",(VLOOKUP($A339,'Incurred Real 2022$'!$A$25:$AC$426,'Incurred Real 2022$'!AC$1,FALSE))*CA339*Incurred_Real!AC$15)</f>
        <v/>
      </c>
      <c r="AD339" s="221">
        <f t="shared" si="77"/>
        <v>3030604.6836914858</v>
      </c>
      <c r="AE339" s="221">
        <f t="shared" si="78"/>
        <v>3030604.6836914858</v>
      </c>
      <c r="AF339" s="239">
        <f t="shared" si="83"/>
        <v>3496715.8879522039</v>
      </c>
      <c r="AG339" s="222">
        <f t="shared" si="79"/>
        <v>3105707.5915017077</v>
      </c>
      <c r="AH339" s="223">
        <f t="shared" si="86"/>
        <v>1.1258999068426243</v>
      </c>
      <c r="AI339" s="224">
        <f t="shared" si="80"/>
        <v>2023</v>
      </c>
      <c r="AJ339" s="225">
        <f>VLOOKUP($A339,Project_Commissioning!$C$4:$H$355,Project_Commissioning!F$1,FALSE)</f>
        <v>45107</v>
      </c>
      <c r="AK339" s="226">
        <f>VLOOKUP($A339,Project_Commissioning!$C$4:$H$355,Project_Commissioning!G$1,FALSE)</f>
        <v>2023</v>
      </c>
      <c r="AL339" s="225" t="str">
        <f>IF(VLOOKUP($A339,Project_Commissioning!$C$4:$H$355,Project_Commissioning!H$1,FALSE)=0,"",VLOOKUP($A339,Project_Commissioning!$C$4:$H$355,Project_Commissioning!H$1,FALSE))</f>
        <v/>
      </c>
      <c r="AM339" s="237">
        <f t="shared" si="84"/>
        <v>3105707.5915017072</v>
      </c>
      <c r="AN339" s="221" cm="1">
        <f t="array" ref="AN339">IF(ROUND(AE339,0)=0,0,LOOKUP(2,1/(F339:AC339&lt;&gt;""),F339:AC339))</f>
        <v>425991.57823360502</v>
      </c>
      <c r="AO339" s="221">
        <f t="shared" si="85"/>
        <v>1821622.5436914854</v>
      </c>
      <c r="AP339" s="79"/>
      <c r="AQ339" s="20"/>
      <c r="AR339" s="245">
        <f>IF(ISNA(VLOOKUP($A339,'Success Asset Classes'!$B$15:$AA$114,'Success Asset Classes'!$AA$1,FALSE)),0,VLOOKUP($A339,'Success Asset Classes'!$B$15:$AA$114,'Success Asset Classes'!$AA$1,FALSE))</f>
        <v>0</v>
      </c>
      <c r="AS339" s="230">
        <f>IF($AR339=0,VLOOKUP(MID($A339,4,5),'Project splits'!$C$5:$AM$346,AS$22,FALSE),IF(ISNA(VLOOKUP($A339,'Success Asset Classes'!$B$15:$BD$377,AS$21,FALSE)),VLOOKUP(MID($A339,4,5),'Project splits'!$C$5:$AM$346,AS$22,FALSE),VLOOKUP($A339,'Success Asset Classes'!$B$15:$BD$377,AS$21,FALSE)))</f>
        <v>0</v>
      </c>
      <c r="AT339" s="230">
        <f>IF($AR339=0,VLOOKUP(MID($A339,4,5),'Project splits'!$C$5:$AM$346,AT$22,FALSE),IF(ISNA(VLOOKUP($A339,'Success Asset Classes'!$B$15:$BD$377,AT$21,FALSE)),VLOOKUP(MID($A339,4,5),'Project splits'!$C$5:$AM$346,AT$22,FALSE),VLOOKUP($A339,'Success Asset Classes'!$B$15:$BD$377,AT$21,FALSE)))</f>
        <v>0</v>
      </c>
      <c r="AU339" s="230">
        <f>IF($AR339=0,VLOOKUP(MID($A339,4,5),'Project splits'!$C$5:$AM$346,AU$22,FALSE),IF(ISNA(VLOOKUP($A339,'Success Asset Classes'!$B$15:$BD$377,AU$21,FALSE)),VLOOKUP(MID($A339,4,5),'Project splits'!$C$5:$AM$346,AU$22,FALSE),VLOOKUP($A339,'Success Asset Classes'!$B$15:$BD$377,AU$21,FALSE)))</f>
        <v>0</v>
      </c>
      <c r="AV339" s="230">
        <f>IF($AR339=0,VLOOKUP(MID($A339,4,5),'Project splits'!$C$5:$AM$346,AV$22,FALSE),IF(ISNA(VLOOKUP($A339,'Success Asset Classes'!$B$15:$BD$377,AV$21,FALSE)),VLOOKUP(MID($A339,4,5),'Project splits'!$C$5:$AM$346,AV$22,FALSE),VLOOKUP($A339,'Success Asset Classes'!$B$15:$BD$377,AV$21,FALSE)))</f>
        <v>0</v>
      </c>
      <c r="AW339" s="230">
        <f>IF($AR339=0,VLOOKUP(MID($A339,4,5),'Project splits'!$C$5:$AM$346,AW$22,FALSE),IF(ISNA(VLOOKUP($A339,'Success Asset Classes'!$B$15:$BD$377,AW$21,FALSE)),VLOOKUP(MID($A339,4,5),'Project splits'!$C$5:$AM$346,AW$22,FALSE),VLOOKUP($A339,'Success Asset Classes'!$B$15:$BD$377,AW$21,FALSE)))</f>
        <v>0</v>
      </c>
      <c r="AX339" s="230">
        <f>IF($AR339=0,VLOOKUP(MID($A339,4,5),'Project splits'!$C$5:$AM$346,AX$22,FALSE),IF(ISNA(VLOOKUP($A339,'Success Asset Classes'!$B$15:$BD$377,AX$21,FALSE)),VLOOKUP(MID($A339,4,5),'Project splits'!$C$5:$AM$346,AX$22,FALSE),VLOOKUP($A339,'Success Asset Classes'!$B$15:$BD$377,AX$21,FALSE)))</f>
        <v>0</v>
      </c>
      <c r="AY339" s="230">
        <f>IF($AR339=0,VLOOKUP(MID($A339,4,5),'Project splits'!$C$5:$AM$346,AY$22,FALSE),IF(ISNA(VLOOKUP($A339,'Success Asset Classes'!$B$15:$BD$377,AY$21,FALSE)),VLOOKUP(MID($A339,4,5),'Project splits'!$C$5:$AM$346,AY$22,FALSE),VLOOKUP($A339,'Success Asset Classes'!$B$15:$BD$377,AY$21,FALSE)))</f>
        <v>0</v>
      </c>
      <c r="AZ339" s="230">
        <f>IF($AR339=0,VLOOKUP(MID($A339,4,5),'Project splits'!$C$5:$AM$346,AZ$22,FALSE),IF(ISNA(VLOOKUP($A339,'Success Asset Classes'!$B$15:$BD$377,AZ$21,FALSE)),VLOOKUP(MID($A339,4,5),'Project splits'!$C$5:$AM$346,AZ$22,FALSE),VLOOKUP($A339,'Success Asset Classes'!$B$15:$BD$377,AZ$21,FALSE)))</f>
        <v>0</v>
      </c>
      <c r="BA339" s="230">
        <f>IF($AR339=0,VLOOKUP(MID($A339,4,5),'Project splits'!$C$5:$AM$346,BA$22,FALSE),IF(ISNA(VLOOKUP($A339,'Success Asset Classes'!$B$15:$BD$377,BA$21,FALSE)),VLOOKUP(MID($A339,4,5),'Project splits'!$C$5:$AM$346,BA$22,FALSE),VLOOKUP($A339,'Success Asset Classes'!$B$15:$BD$377,BA$21,FALSE)))</f>
        <v>0</v>
      </c>
      <c r="BB339" s="230">
        <f>IF($AR339=0,VLOOKUP(MID($A339,4,5),'Project splits'!$C$5:$AM$346,BB$22,FALSE),IF(ISNA(VLOOKUP($A339,'Success Asset Classes'!$B$15:$BD$377,BB$21,FALSE)),VLOOKUP(MID($A339,4,5),'Project splits'!$C$5:$AM$346,BB$22,FALSE),VLOOKUP($A339,'Success Asset Classes'!$B$15:$BD$377,BB$21,FALSE)))</f>
        <v>1</v>
      </c>
      <c r="BC339" s="230">
        <f>IF($AR339=0,VLOOKUP(MID($A339,4,5),'Project splits'!$C$5:$AM$346,BC$22,FALSE),IF(ISNA(VLOOKUP($A339,'Success Asset Classes'!$B$15:$BD$377,BC$21,FALSE)),VLOOKUP(MID($A339,4,5),'Project splits'!$C$5:$AM$346,BC$22,FALSE),VLOOKUP($A339,'Success Asset Classes'!$B$15:$BD$377,BC$21,FALSE)))</f>
        <v>0</v>
      </c>
      <c r="BD339" s="230">
        <f>IF($AR339=0,VLOOKUP(MID($A339,4,5),'Project splits'!$C$5:$AM$346,BD$22,FALSE),IF(ISNA(VLOOKUP($A339,'Success Asset Classes'!$B$15:$BD$377,BD$21,FALSE)),VLOOKUP(MID($A339,4,5),'Project splits'!$C$5:$AM$346,BD$22,FALSE),VLOOKUP($A339,'Success Asset Classes'!$B$15:$BD$377,BD$21,FALSE)))</f>
        <v>0</v>
      </c>
      <c r="BE339" s="230">
        <f>IF($AR339=0,VLOOKUP(MID($A339,4,5),'Project splits'!$C$5:$AM$346,BE$22,FALSE),IF(ISNA(VLOOKUP($A339,'Success Asset Classes'!$B$15:$BD$377,BE$21,FALSE)),VLOOKUP(MID($A339,4,5),'Project splits'!$C$5:$AM$346,BE$22,FALSE),VLOOKUP($A339,'Success Asset Classes'!$B$15:$BD$377,BE$21,FALSE)))</f>
        <v>0</v>
      </c>
      <c r="BF339" s="230">
        <f>IF($AR339=0,VLOOKUP(MID($A339,4,5),'Project splits'!$C$5:$AM$346,BF$22,FALSE),IF(ISNA(VLOOKUP($A339,'Success Asset Classes'!$B$15:$BD$377,BF$21,FALSE)),VLOOKUP(MID($A339,4,5),'Project splits'!$C$5:$AM$346,BF$22,FALSE),VLOOKUP($A339,'Success Asset Classes'!$B$15:$BD$377,BF$21,FALSE)))</f>
        <v>0</v>
      </c>
      <c r="BG339" s="230">
        <f>IF($AR339=0,VLOOKUP(MID($A339,4,5),'Project splits'!$C$5:$AM$346,BG$22,FALSE),IF(ISNA(VLOOKUP($A339,'Success Asset Classes'!$B$15:$BD$377,BG$21,FALSE)),VLOOKUP(MID($A339,4,5),'Project splits'!$C$5:$AM$346,BG$22,FALSE),VLOOKUP($A339,'Success Asset Classes'!$B$15:$BD$377,BG$21,FALSE)))</f>
        <v>0</v>
      </c>
      <c r="BH339" s="230">
        <f>IF($AR339=0,VLOOKUP(MID($A339,4,5),'Project splits'!$C$5:$AM$346,BH$22,FALSE),IF(ISNA(VLOOKUP($A339,'Success Asset Classes'!$B$15:$BD$377,BH$21,FALSE)),VLOOKUP(MID($A339,4,5),'Project splits'!$C$5:$AM$346,BH$22,FALSE),VLOOKUP($A339,'Success Asset Classes'!$B$15:$BD$377,BH$21,FALSE)))</f>
        <v>0</v>
      </c>
      <c r="BI339" s="230">
        <f>IF($AR339=0,VLOOKUP(MID($A339,4,5),'Project splits'!$C$5:$AM$346,BI$22,FALSE),IF(ISNA(VLOOKUP($A339,'Success Asset Classes'!$B$15:$BD$377,BI$21,FALSE)),VLOOKUP(MID($A339,4,5),'Project splits'!$C$5:$AM$346,BI$22,FALSE),VLOOKUP($A339,'Success Asset Classes'!$B$15:$BD$377,BI$21,FALSE)))</f>
        <v>0</v>
      </c>
      <c r="BJ339" s="230">
        <f>IF($AR339=0,VLOOKUP(MID($A339,4,5),'Project splits'!$C$5:$AM$346,BJ$22,FALSE),IF(ISNA(VLOOKUP($A339,'Success Asset Classes'!$B$15:$BD$377,BJ$21,FALSE)),VLOOKUP(MID($A339,4,5),'Project splits'!$C$5:$AM$346,BJ$22,FALSE),VLOOKUP($A339,'Success Asset Classes'!$B$15:$BD$377,BJ$21,FALSE)))</f>
        <v>0</v>
      </c>
      <c r="BK339" s="230">
        <f>IF($AR339=0,VLOOKUP(MID($A339,4,5),'Project splits'!$C$5:$AM$346,BK$22,FALSE),IF(ISNA(VLOOKUP($A339,'Success Asset Classes'!$B$15:$BD$377,BK$21,FALSE)),VLOOKUP(MID($A339,4,5),'Project splits'!$C$5:$AM$346,BK$22,FALSE),VLOOKUP($A339,'Success Asset Classes'!$B$15:$BD$377,BK$21,FALSE)))</f>
        <v>0</v>
      </c>
      <c r="BL339" s="230">
        <f>IF($AR339=0,VLOOKUP(MID($A339,4,5),'Project splits'!$C$5:$AM$346,BL$22,FALSE),IF(ISNA(VLOOKUP($A339,'Success Asset Classes'!$B$15:$BD$377,BL$21,FALSE)),VLOOKUP(MID($A339,4,5),'Project splits'!$C$5:$AM$346,BL$22,FALSE),VLOOKUP($A339,'Success Asset Classes'!$B$15:$BD$377,BL$21,FALSE)))</f>
        <v>0</v>
      </c>
      <c r="BM339" s="230">
        <f>IF($AR339=0,VLOOKUP(MID($A339,4,5),'Project splits'!$C$5:$AM$346,BM$22,FALSE),IF(ISNA(VLOOKUP($A339,'Success Asset Classes'!$B$15:$BD$377,BM$21,FALSE)),VLOOKUP(MID($A339,4,5),'Project splits'!$C$5:$AM$346,BM$22,FALSE),VLOOKUP($A339,'Success Asset Classes'!$B$15:$BD$377,BM$21,FALSE)))</f>
        <v>0</v>
      </c>
      <c r="BN339" s="230">
        <f>IF($AR339=0,VLOOKUP(MID($A339,4,5),'Project splits'!$C$5:$AM$346,BN$22,FALSE),IF(ISNA(VLOOKUP($A339,'Success Asset Classes'!$B$15:$BD$377,BN$21,FALSE)),VLOOKUP(MID($A339,4,5),'Project splits'!$C$5:$AM$346,BN$22,FALSE),VLOOKUP($A339,'Success Asset Classes'!$B$15:$BD$377,BN$21,FALSE)))</f>
        <v>0</v>
      </c>
      <c r="BO339" s="230">
        <f>IF($AR339=0,VLOOKUP(MID($A339,4,5),'Project splits'!$C$5:$AM$346,BO$22,FALSE),IF(ISNA(VLOOKUP($A339,'Success Asset Classes'!$B$15:$BD$377,BO$21,FALSE)),VLOOKUP(MID($A339,4,5),'Project splits'!$C$5:$AM$346,BO$22,FALSE),VLOOKUP($A339,'Success Asset Classes'!$B$15:$BD$377,BO$21,FALSE)))</f>
        <v>0</v>
      </c>
      <c r="BP339" s="230">
        <f>IF($AR339=0,VLOOKUP(MID($A339,4,5),'Project splits'!$C$5:$AM$346,BP$22,FALSE),IF(ISNA(VLOOKUP($A339,'Success Asset Classes'!$B$15:$BD$377,BP$21,FALSE)),VLOOKUP(MID($A339,4,5),'Project splits'!$C$5:$AM$346,BP$22,FALSE),VLOOKUP($A339,'Success Asset Classes'!$B$15:$BD$377,BP$21,FALSE)))</f>
        <v>0</v>
      </c>
      <c r="BQ339" s="230">
        <f>IF($AR339=0,VLOOKUP(MID($A339,4,5),'Project splits'!$C$5:$AM$346,BQ$22,FALSE),IF(ISNA(VLOOKUP($A339,'Success Asset Classes'!$B$15:$BD$377,BQ$21,FALSE)),VLOOKUP(MID($A339,4,5),'Project splits'!$C$5:$AM$346,BQ$22,FALSE),VLOOKUP($A339,'Success Asset Classes'!$B$15:$BD$377,BQ$21,FALSE)))</f>
        <v>0</v>
      </c>
      <c r="BR339" s="230">
        <f>IF($AR339=0,VLOOKUP(MID($A339,4,5),'Project splits'!$C$5:$AM$346,BR$22,FALSE),IF(ISNA(VLOOKUP($A339,'Success Asset Classes'!$B$15:$BD$377,BR$21,FALSE)),VLOOKUP(MID($A339,4,5),'Project splits'!$C$5:$AM$346,BR$22,FALSE),VLOOKUP($A339,'Success Asset Classes'!$B$15:$BD$377,BR$21,FALSE)))</f>
        <v>0</v>
      </c>
      <c r="BS339" s="247">
        <f t="shared" si="81"/>
        <v>1</v>
      </c>
      <c r="BT339" s="249">
        <f>1+IF(ISNA(VLOOKUP($A339,'Project labour content'!$A$7:$D$255,'Project labour content'!$D$1,FALSE)),VLOOKUP($D339,'Project labour content'!$F$6:$G$15,'Project labour content'!$G$1,FALSE),VLOOKUP($A339,'Project labour content'!$A$7:$D$255,'Project labour content'!$D$1,FALSE))*LabEsc22*1</f>
        <v>1.0004985625142988</v>
      </c>
      <c r="BU339" s="249">
        <f>1+IF(ISNA(VLOOKUP($A339,'Project labour content'!$A$7:$D$255,'Project labour content'!$D$1,FALSE)),VLOOKUP($D339,'Project labour content'!$F$6:$G$15,'Project labour content'!$G$1,FALSE),VLOOKUP($A339,'Project labour content'!$A$7:$D$255,'Project labour content'!$D$1,FALSE))*LabEsc23*1</f>
        <v>1.0009995181286662</v>
      </c>
      <c r="BV339" s="249">
        <f>1+IF(ISNA(VLOOKUP($A339,'Project labour content'!$A$7:$D$255,'Project labour content'!$D$1,FALSE)),VLOOKUP($D339,'Project labour content'!$F$6:$G$15,'Project labour content'!$G$1,FALSE),VLOOKUP($A339,'Project labour content'!$A$7:$D$255,'Project labour content'!$D$1,FALSE))*LabEsc24*1</f>
        <v>1.0014714183174003</v>
      </c>
      <c r="BW339" s="249">
        <f>1+IF(ISNA(VLOOKUP($A339,'Project labour content'!$A$7:$D$255,'Project labour content'!$D$1,FALSE)),VLOOKUP($D339,'Project labour content'!$F$6:$G$15,'Project labour content'!$G$1,FALSE),VLOOKUP($A339,'Project labour content'!$A$7:$D$255,'Project labour content'!$D$1,FALSE))*LabEsc25*1</f>
        <v>1.002103449970178</v>
      </c>
      <c r="BX339" s="249">
        <f>1+IF(ISNA(VLOOKUP($A339,'Project labour content'!$A$7:$D$255,'Project labour content'!$D$1,FALSE)),VLOOKUP($D339,'Project labour content'!$F$6:$G$15,'Project labour content'!$G$1,FALSE),VLOOKUP($A339,'Project labour content'!$A$7:$D$255,'Project labour content'!$D$1,FALSE))*LabEsc26*1</f>
        <v>1.0027922591330971</v>
      </c>
      <c r="BY339" s="249">
        <f>1+IF(ISNA(VLOOKUP($A339,'Project labour content'!$A$7:$D$255,'Project labour content'!$D$1,FALSE)),VLOOKUP($D339,'Project labour content'!$F$6:$G$15,'Project labour content'!$G$1,FALSE),VLOOKUP($A339,'Project labour content'!$A$7:$D$255,'Project labour content'!$D$1,FALSE))*LabEsc27*1</f>
        <v>1.003218896931545</v>
      </c>
      <c r="BZ339" s="249">
        <f>1+IF(ISNA(VLOOKUP($A339,'Project labour content'!$A$7:$D$255,'Project labour content'!$D$1,FALSE)),VLOOKUP($D339,'Project labour content'!$F$6:$G$15,'Project labour content'!$G$1,FALSE),VLOOKUP($A339,'Project labour content'!$A$7:$D$255,'Project labour content'!$D$1,FALSE))*LabEsc28*1</f>
        <v>1.0035401551937764</v>
      </c>
      <c r="CA339" s="249">
        <f>1+IF(ISNA(VLOOKUP($A339,'Project labour content'!$A$7:$D$255,'Project labour content'!$D$1,FALSE)),VLOOKUP($D339,'Project labour content'!$F$6:$G$15,'Project labour content'!$G$1,FALSE),VLOOKUP($A339,'Project labour content'!$A$7:$D$255,'Project labour content'!$D$1,FALSE))*LabEsc29*1</f>
        <v>1.0040557104530052</v>
      </c>
      <c r="CB339" s="250" t="str">
        <f>IF(ISNA(VLOOKUP($A339,'Project labour content'!$A$7:$D$255,'Project labour content'!$D$1,FALSE)),"Category","Project")</f>
        <v>Project</v>
      </c>
      <c r="CD339" s="247" t="str">
        <f t="shared" si="82"/>
        <v>15308</v>
      </c>
      <c r="CE339" s="3"/>
    </row>
    <row r="340" spans="1:83" x14ac:dyDescent="0.15">
      <c r="A340" s="11" t="s">
        <v>1149</v>
      </c>
      <c r="B340" s="11" t="str">
        <f>VLOOKUP($A340,'Incurred Real 2022$'!$A$25:$AC$426,'Incurred Real 2022$'!B$1,FALSE)</f>
        <v>Corporate Modelling</v>
      </c>
      <c r="C340" s="11" t="str">
        <f>VLOOKUP($A340,'Incurred Real 2022$'!$A$25:$AC$426,'Incurred Real 2022$'!C$1,FALSE)</f>
        <v>ExAnte</v>
      </c>
      <c r="D340" s="11" t="str">
        <f>VLOOKUP($A340,'Incurred Real 2022$'!$A$25:$AC$426,'Incurred Real 2022$'!D$1,FALSE)</f>
        <v>Information Technology</v>
      </c>
      <c r="E340" s="11" t="str">
        <f>VLOOKUP($A340,'Incurred Real 2022$'!$A$25:$AC$426,'Incurred Real 2022$'!E$1,FALSE)</f>
        <v>Active</v>
      </c>
      <c r="F340" s="105" t="str">
        <f>IF(VLOOKUP($A340,'Incurred Real 2022$'!$A$25:$AC$426,'Incurred Real 2022$'!F$1,FALSE)=0,"",VLOOKUP($A340,'Incurred Real 2022$'!$A$25:$AC$426,'Incurred Real 2022$'!F$1,FALSE))</f>
        <v/>
      </c>
      <c r="G340" s="105" t="str">
        <f>IF(VLOOKUP($A340,'Incurred Real 2022$'!$A$25:$AC$426,'Incurred Real 2022$'!G$1,FALSE)=0,"",VLOOKUP($A340,'Incurred Real 2022$'!$A$25:$AC$426,'Incurred Real 2022$'!G$1,FALSE))</f>
        <v/>
      </c>
      <c r="H340" s="105" t="str">
        <f>IF(VLOOKUP($A340,'Incurred Real 2022$'!$A$25:$AC$426,'Incurred Real 2022$'!H$1,FALSE)=0,"",VLOOKUP($A340,'Incurred Real 2022$'!$A$25:$AC$426,'Incurred Real 2022$'!H$1,FALSE))</f>
        <v/>
      </c>
      <c r="I340" s="105" t="str">
        <f>IF(VLOOKUP($A340,'Incurred Real 2022$'!$A$25:$AC$426,'Incurred Real 2022$'!I$1,FALSE)=0,"",VLOOKUP($A340,'Incurred Real 2022$'!$A$25:$AC$426,'Incurred Real 2022$'!I$1,FALSE))</f>
        <v/>
      </c>
      <c r="J340" s="105" t="str">
        <f>IF(VLOOKUP($A340,'Incurred Real 2022$'!$A$25:$AC$426,'Incurred Real 2022$'!J$1,FALSE)=0,"",VLOOKUP($A340,'Incurred Real 2022$'!$A$25:$AC$426,'Incurred Real 2022$'!J$1,FALSE))</f>
        <v/>
      </c>
      <c r="K340" s="105" t="str">
        <f>IF(VLOOKUP($A340,'Incurred Real 2022$'!$A$25:$AC$426,'Incurred Real 2022$'!K$1,FALSE)=0,"",VLOOKUP($A340,'Incurred Real 2022$'!$A$25:$AC$426,'Incurred Real 2022$'!K$1,FALSE))</f>
        <v/>
      </c>
      <c r="L340" s="105" t="str">
        <f>IF(VLOOKUP($A340,'Incurred Real 2022$'!$A$25:$AC$426,'Incurred Real 2022$'!L$1,FALSE)=0,"",VLOOKUP($A340,'Incurred Real 2022$'!$A$25:$AC$426,'Incurred Real 2022$'!L$1,FALSE))</f>
        <v/>
      </c>
      <c r="M340" s="105" t="str">
        <f>IF(VLOOKUP($A340,'Incurred Real 2022$'!$A$25:$AC$426,'Incurred Real 2022$'!M$1,FALSE)=0,"",VLOOKUP($A340,'Incurred Real 2022$'!$A$25:$AC$426,'Incurred Real 2022$'!M$1,FALSE))</f>
        <v/>
      </c>
      <c r="N340" s="105" t="str">
        <f>IF(VLOOKUP($A340,'Incurred Real 2022$'!$A$25:$AC$426,'Incurred Real 2022$'!N$1,FALSE)=0,"",VLOOKUP($A340,'Incurred Real 2022$'!$A$25:$AC$426,'Incurred Real 2022$'!N$1,FALSE))</f>
        <v/>
      </c>
      <c r="O340" s="105" t="str">
        <f>IF(VLOOKUP($A340,'Incurred Real 2022$'!$A$25:$AC$426,'Incurred Real 2022$'!O$1,FALSE)=0,"",VLOOKUP($A340,'Incurred Real 2022$'!$A$25:$AC$426,'Incurred Real 2022$'!O$1,FALSE))</f>
        <v/>
      </c>
      <c r="P340" s="105" t="str">
        <f>IF(VLOOKUP($A340,'Incurred Real 2022$'!$A$25:$AC$426,'Incurred Real 2022$'!P$1,FALSE)=0,"",VLOOKUP($A340,'Incurred Real 2022$'!$A$25:$AC$426,'Incurred Real 2022$'!P$1,FALSE))</f>
        <v/>
      </c>
      <c r="Q340" s="105" t="str">
        <f>IF(VLOOKUP($A340,'Incurred Real 2022$'!$A$25:$AC$426,'Incurred Real 2022$'!Q$1,FALSE)=0,"",VLOOKUP($A340,'Incurred Real 2022$'!$A$25:$AC$426,'Incurred Real 2022$'!Q$1,FALSE))</f>
        <v/>
      </c>
      <c r="R340" s="105" t="str">
        <f>IF(VLOOKUP($A340,'Incurred Real 2022$'!$A$25:$AC$426,'Incurred Real 2022$'!R$1,FALSE)=0,"",VLOOKUP($A340,'Incurred Real 2022$'!$A$25:$AC$426,'Incurred Real 2022$'!R$1,FALSE))</f>
        <v/>
      </c>
      <c r="S340" s="105" t="str">
        <f>IF(VLOOKUP($A340,'Incurred Real 2022$'!$A$25:$AC$426,'Incurred Real 2022$'!S$1,FALSE)=0,"",VLOOKUP($A340,'Incurred Real 2022$'!$A$25:$AC$426,'Incurred Real 2022$'!S$1,FALSE))</f>
        <v/>
      </c>
      <c r="T340" s="105" t="str">
        <f>IF(VLOOKUP($A340,'Incurred Real 2022$'!$A$25:$AC$426,'Incurred Real 2022$'!T$1,FALSE)=0,"",VLOOKUP($A340,'Incurred Real 2022$'!$A$25:$AC$426,'Incurred Real 2022$'!T$1,FALSE))</f>
        <v/>
      </c>
      <c r="U340" s="105">
        <f>IF(VLOOKUP($A340,'Incurred Real 2022$'!$A$25:$AC$426,'Incurred Real 2022$'!U$1,FALSE)=0,"",VLOOKUP($A340,'Incurred Real 2022$'!$A$25:$AC$426,'Incurred Real 2022$'!U$1,FALSE))</f>
        <v>24696.65</v>
      </c>
      <c r="V340" s="13">
        <f>IF(ISTEXT(VLOOKUP($A340,'Incurred Real 2022$'!$A$25:$AC$426,'Incurred Real 2022$'!V$1,FALSE)),"",(VLOOKUP($A340,'Incurred Real 2022$'!$A$25:$AC$426,'Incurred Real 2022$'!V$1,FALSE))*BT340*Incurred_Real!V$15)</f>
        <v>438389.37010785501</v>
      </c>
      <c r="W340" s="13" t="str">
        <f>IF(ISTEXT(VLOOKUP($A340,'Incurred Real 2022$'!$A$25:$AC$426,'Incurred Real 2022$'!W$1,FALSE)),"",(VLOOKUP($A340,'Incurred Real 2022$'!$A$25:$AC$426,'Incurred Real 2022$'!W$1,FALSE))*BU340*Incurred_Real!W$15)</f>
        <v/>
      </c>
      <c r="X340" s="220" t="str">
        <f>IF(ISTEXT(VLOOKUP($A340,'Incurred Real 2022$'!$A$25:$AC$426,'Incurred Real 2022$'!X$1,FALSE)),"",(VLOOKUP($A340,'Incurred Real 2022$'!$A$25:$AC$426,'Incurred Real 2022$'!X$1,FALSE))*BV340*Incurred_Real!X$15)</f>
        <v/>
      </c>
      <c r="Y340" s="217" t="str">
        <f>IF(ISTEXT(VLOOKUP($A340,'Incurred Real 2022$'!$A$25:$AC$426,'Incurred Real 2022$'!Y$1,FALSE)),"",(VLOOKUP($A340,'Incurred Real 2022$'!$A$25:$AC$426,'Incurred Real 2022$'!Y$1,FALSE))*BW340*Incurred_Real!Y$15)</f>
        <v/>
      </c>
      <c r="Z340" s="13" t="str">
        <f>IF(ISTEXT(VLOOKUP($A340,'Incurred Real 2022$'!$A$25:$AC$426,'Incurred Real 2022$'!Z$1,FALSE)),"",(VLOOKUP($A340,'Incurred Real 2022$'!$A$25:$AC$426,'Incurred Real 2022$'!Z$1,FALSE))*BX340*Incurred_Real!Z$15)</f>
        <v/>
      </c>
      <c r="AA340" s="13" t="str">
        <f>IF(ISTEXT(VLOOKUP($A340,'Incurred Real 2022$'!$A$25:$AC$426,'Incurred Real 2022$'!AA$1,FALSE)),"",(VLOOKUP($A340,'Incurred Real 2022$'!$A$25:$AC$426,'Incurred Real 2022$'!AA$1,FALSE))*BY340*Incurred_Real!AA$15)</f>
        <v/>
      </c>
      <c r="AB340" s="13" t="str">
        <f>IF(ISTEXT(VLOOKUP($A340,'Incurred Real 2022$'!$A$25:$AC$426,'Incurred Real 2022$'!AB$1,FALSE)),"",(VLOOKUP($A340,'Incurred Real 2022$'!$A$25:$AC$426,'Incurred Real 2022$'!AB$1,FALSE))*BZ340*Incurred_Real!AB$15)</f>
        <v/>
      </c>
      <c r="AC340" s="13" t="str">
        <f>IF(ISTEXT(VLOOKUP($A340,'Incurred Real 2022$'!$A$25:$AC$426,'Incurred Real 2022$'!AC$1,FALSE)),"",(VLOOKUP($A340,'Incurred Real 2022$'!$A$25:$AC$426,'Incurred Real 2022$'!AC$1,FALSE))*CA340*Incurred_Real!AC$15)</f>
        <v/>
      </c>
      <c r="AD340" s="221">
        <f t="shared" si="77"/>
        <v>463086.02010785503</v>
      </c>
      <c r="AE340" s="221">
        <f t="shared" si="78"/>
        <v>463086.02010785503</v>
      </c>
      <c r="AF340" s="239">
        <f t="shared" si="83"/>
        <v>523115.8344389936</v>
      </c>
      <c r="AG340" s="222">
        <f t="shared" si="79"/>
        <v>448163.14775276894</v>
      </c>
      <c r="AH340" s="223">
        <f t="shared" si="86"/>
        <v>1.1672441990423823</v>
      </c>
      <c r="AI340" s="224">
        <f t="shared" si="80"/>
        <v>2022</v>
      </c>
      <c r="AJ340" s="225">
        <f>VLOOKUP($A340,Project_Commissioning!$C$4:$H$355,Project_Commissioning!F$1,FALSE)</f>
        <v>44609</v>
      </c>
      <c r="AK340" s="226">
        <f>VLOOKUP($A340,Project_Commissioning!$C$4:$H$355,Project_Commissioning!G$1,FALSE)</f>
        <v>2022</v>
      </c>
      <c r="AL340" s="225" t="str">
        <f>IF(VLOOKUP($A340,Project_Commissioning!$C$4:$H$355,Project_Commissioning!H$1,FALSE)=0,"",VLOOKUP($A340,Project_Commissioning!$C$4:$H$355,Project_Commissioning!H$1,FALSE))</f>
        <v/>
      </c>
      <c r="AM340" s="237">
        <f t="shared" si="84"/>
        <v>464620.19515213754</v>
      </c>
      <c r="AN340" s="221" cm="1">
        <f t="array" ref="AN340">IF(ROUND(AE340,0)=0,0,LOOKUP(2,1/(F340:AC340&lt;&gt;""),F340:AC340))</f>
        <v>438389.37010785501</v>
      </c>
      <c r="AO340" s="221">
        <f t="shared" si="85"/>
        <v>438389.37010785501</v>
      </c>
      <c r="AP340" s="79"/>
      <c r="AQ340" s="20"/>
      <c r="AR340" s="245">
        <f>IF(ISNA(VLOOKUP($A340,'Success Asset Classes'!$B$15:$AA$114,'Success Asset Classes'!$AA$1,FALSE)),0,VLOOKUP($A340,'Success Asset Classes'!$B$15:$AA$114,'Success Asset Classes'!$AA$1,FALSE))</f>
        <v>0</v>
      </c>
      <c r="AS340" s="230">
        <f>IF($AR340=0,VLOOKUP(MID($A340,4,5),'Project splits'!$C$5:$AM$346,AS$22,FALSE),IF(ISNA(VLOOKUP($A340,'Success Asset Classes'!$B$15:$BD$377,AS$21,FALSE)),VLOOKUP(MID($A340,4,5),'Project splits'!$C$5:$AM$346,AS$22,FALSE),VLOOKUP($A340,'Success Asset Classes'!$B$15:$BD$377,AS$21,FALSE)))</f>
        <v>0</v>
      </c>
      <c r="AT340" s="230">
        <f>IF($AR340=0,VLOOKUP(MID($A340,4,5),'Project splits'!$C$5:$AM$346,AT$22,FALSE),IF(ISNA(VLOOKUP($A340,'Success Asset Classes'!$B$15:$BD$377,AT$21,FALSE)),VLOOKUP(MID($A340,4,5),'Project splits'!$C$5:$AM$346,AT$22,FALSE),VLOOKUP($A340,'Success Asset Classes'!$B$15:$BD$377,AT$21,FALSE)))</f>
        <v>0</v>
      </c>
      <c r="AU340" s="230">
        <f>IF($AR340=0,VLOOKUP(MID($A340,4,5),'Project splits'!$C$5:$AM$346,AU$22,FALSE),IF(ISNA(VLOOKUP($A340,'Success Asset Classes'!$B$15:$BD$377,AU$21,FALSE)),VLOOKUP(MID($A340,4,5),'Project splits'!$C$5:$AM$346,AU$22,FALSE),VLOOKUP($A340,'Success Asset Classes'!$B$15:$BD$377,AU$21,FALSE)))</f>
        <v>0</v>
      </c>
      <c r="AV340" s="230">
        <f>IF($AR340=0,VLOOKUP(MID($A340,4,5),'Project splits'!$C$5:$AM$346,AV$22,FALSE),IF(ISNA(VLOOKUP($A340,'Success Asset Classes'!$B$15:$BD$377,AV$21,FALSE)),VLOOKUP(MID($A340,4,5),'Project splits'!$C$5:$AM$346,AV$22,FALSE),VLOOKUP($A340,'Success Asset Classes'!$B$15:$BD$377,AV$21,FALSE)))</f>
        <v>1</v>
      </c>
      <c r="AW340" s="230">
        <f>IF($AR340=0,VLOOKUP(MID($A340,4,5),'Project splits'!$C$5:$AM$346,AW$22,FALSE),IF(ISNA(VLOOKUP($A340,'Success Asset Classes'!$B$15:$BD$377,AW$21,FALSE)),VLOOKUP(MID($A340,4,5),'Project splits'!$C$5:$AM$346,AW$22,FALSE),VLOOKUP($A340,'Success Asset Classes'!$B$15:$BD$377,AW$21,FALSE)))</f>
        <v>0</v>
      </c>
      <c r="AX340" s="230">
        <f>IF($AR340=0,VLOOKUP(MID($A340,4,5),'Project splits'!$C$5:$AM$346,AX$22,FALSE),IF(ISNA(VLOOKUP($A340,'Success Asset Classes'!$B$15:$BD$377,AX$21,FALSE)),VLOOKUP(MID($A340,4,5),'Project splits'!$C$5:$AM$346,AX$22,FALSE),VLOOKUP($A340,'Success Asset Classes'!$B$15:$BD$377,AX$21,FALSE)))</f>
        <v>0</v>
      </c>
      <c r="AY340" s="230">
        <f>IF($AR340=0,VLOOKUP(MID($A340,4,5),'Project splits'!$C$5:$AM$346,AY$22,FALSE),IF(ISNA(VLOOKUP($A340,'Success Asset Classes'!$B$15:$BD$377,AY$21,FALSE)),VLOOKUP(MID($A340,4,5),'Project splits'!$C$5:$AM$346,AY$22,FALSE),VLOOKUP($A340,'Success Asset Classes'!$B$15:$BD$377,AY$21,FALSE)))</f>
        <v>0</v>
      </c>
      <c r="AZ340" s="230">
        <f>IF($AR340=0,VLOOKUP(MID($A340,4,5),'Project splits'!$C$5:$AM$346,AZ$22,FALSE),IF(ISNA(VLOOKUP($A340,'Success Asset Classes'!$B$15:$BD$377,AZ$21,FALSE)),VLOOKUP(MID($A340,4,5),'Project splits'!$C$5:$AM$346,AZ$22,FALSE),VLOOKUP($A340,'Success Asset Classes'!$B$15:$BD$377,AZ$21,FALSE)))</f>
        <v>0</v>
      </c>
      <c r="BA340" s="230">
        <f>IF($AR340=0,VLOOKUP(MID($A340,4,5),'Project splits'!$C$5:$AM$346,BA$22,FALSE),IF(ISNA(VLOOKUP($A340,'Success Asset Classes'!$B$15:$BD$377,BA$21,FALSE)),VLOOKUP(MID($A340,4,5),'Project splits'!$C$5:$AM$346,BA$22,FALSE),VLOOKUP($A340,'Success Asset Classes'!$B$15:$BD$377,BA$21,FALSE)))</f>
        <v>0</v>
      </c>
      <c r="BB340" s="230">
        <f>IF($AR340=0,VLOOKUP(MID($A340,4,5),'Project splits'!$C$5:$AM$346,BB$22,FALSE),IF(ISNA(VLOOKUP($A340,'Success Asset Classes'!$B$15:$BD$377,BB$21,FALSE)),VLOOKUP(MID($A340,4,5),'Project splits'!$C$5:$AM$346,BB$22,FALSE),VLOOKUP($A340,'Success Asset Classes'!$B$15:$BD$377,BB$21,FALSE)))</f>
        <v>0</v>
      </c>
      <c r="BC340" s="230">
        <f>IF($AR340=0,VLOOKUP(MID($A340,4,5),'Project splits'!$C$5:$AM$346,BC$22,FALSE),IF(ISNA(VLOOKUP($A340,'Success Asset Classes'!$B$15:$BD$377,BC$21,FALSE)),VLOOKUP(MID($A340,4,5),'Project splits'!$C$5:$AM$346,BC$22,FALSE),VLOOKUP($A340,'Success Asset Classes'!$B$15:$BD$377,BC$21,FALSE)))</f>
        <v>0</v>
      </c>
      <c r="BD340" s="230">
        <f>IF($AR340=0,VLOOKUP(MID($A340,4,5),'Project splits'!$C$5:$AM$346,BD$22,FALSE),IF(ISNA(VLOOKUP($A340,'Success Asset Classes'!$B$15:$BD$377,BD$21,FALSE)),VLOOKUP(MID($A340,4,5),'Project splits'!$C$5:$AM$346,BD$22,FALSE),VLOOKUP($A340,'Success Asset Classes'!$B$15:$BD$377,BD$21,FALSE)))</f>
        <v>0</v>
      </c>
      <c r="BE340" s="230">
        <f>IF($AR340=0,VLOOKUP(MID($A340,4,5),'Project splits'!$C$5:$AM$346,BE$22,FALSE),IF(ISNA(VLOOKUP($A340,'Success Asset Classes'!$B$15:$BD$377,BE$21,FALSE)),VLOOKUP(MID($A340,4,5),'Project splits'!$C$5:$AM$346,BE$22,FALSE),VLOOKUP($A340,'Success Asset Classes'!$B$15:$BD$377,BE$21,FALSE)))</f>
        <v>0</v>
      </c>
      <c r="BF340" s="230">
        <f>IF($AR340=0,VLOOKUP(MID($A340,4,5),'Project splits'!$C$5:$AM$346,BF$22,FALSE),IF(ISNA(VLOOKUP($A340,'Success Asset Classes'!$B$15:$BD$377,BF$21,FALSE)),VLOOKUP(MID($A340,4,5),'Project splits'!$C$5:$AM$346,BF$22,FALSE),VLOOKUP($A340,'Success Asset Classes'!$B$15:$BD$377,BF$21,FALSE)))</f>
        <v>0</v>
      </c>
      <c r="BG340" s="230">
        <f>IF($AR340=0,VLOOKUP(MID($A340,4,5),'Project splits'!$C$5:$AM$346,BG$22,FALSE),IF(ISNA(VLOOKUP($A340,'Success Asset Classes'!$B$15:$BD$377,BG$21,FALSE)),VLOOKUP(MID($A340,4,5),'Project splits'!$C$5:$AM$346,BG$22,FALSE),VLOOKUP($A340,'Success Asset Classes'!$B$15:$BD$377,BG$21,FALSE)))</f>
        <v>0</v>
      </c>
      <c r="BH340" s="230">
        <f>IF($AR340=0,VLOOKUP(MID($A340,4,5),'Project splits'!$C$5:$AM$346,BH$22,FALSE),IF(ISNA(VLOOKUP($A340,'Success Asset Classes'!$B$15:$BD$377,BH$21,FALSE)),VLOOKUP(MID($A340,4,5),'Project splits'!$C$5:$AM$346,BH$22,FALSE),VLOOKUP($A340,'Success Asset Classes'!$B$15:$BD$377,BH$21,FALSE)))</f>
        <v>0</v>
      </c>
      <c r="BI340" s="230">
        <f>IF($AR340=0,VLOOKUP(MID($A340,4,5),'Project splits'!$C$5:$AM$346,BI$22,FALSE),IF(ISNA(VLOOKUP($A340,'Success Asset Classes'!$B$15:$BD$377,BI$21,FALSE)),VLOOKUP(MID($A340,4,5),'Project splits'!$C$5:$AM$346,BI$22,FALSE),VLOOKUP($A340,'Success Asset Classes'!$B$15:$BD$377,BI$21,FALSE)))</f>
        <v>0</v>
      </c>
      <c r="BJ340" s="230">
        <f>IF($AR340=0,VLOOKUP(MID($A340,4,5),'Project splits'!$C$5:$AM$346,BJ$22,FALSE),IF(ISNA(VLOOKUP($A340,'Success Asset Classes'!$B$15:$BD$377,BJ$21,FALSE)),VLOOKUP(MID($A340,4,5),'Project splits'!$C$5:$AM$346,BJ$22,FALSE),VLOOKUP($A340,'Success Asset Classes'!$B$15:$BD$377,BJ$21,FALSE)))</f>
        <v>0</v>
      </c>
      <c r="BK340" s="230">
        <f>IF($AR340=0,VLOOKUP(MID($A340,4,5),'Project splits'!$C$5:$AM$346,BK$22,FALSE),IF(ISNA(VLOOKUP($A340,'Success Asset Classes'!$B$15:$BD$377,BK$21,FALSE)),VLOOKUP(MID($A340,4,5),'Project splits'!$C$5:$AM$346,BK$22,FALSE),VLOOKUP($A340,'Success Asset Classes'!$B$15:$BD$377,BK$21,FALSE)))</f>
        <v>0</v>
      </c>
      <c r="BL340" s="230">
        <f>IF($AR340=0,VLOOKUP(MID($A340,4,5),'Project splits'!$C$5:$AM$346,BL$22,FALSE),IF(ISNA(VLOOKUP($A340,'Success Asset Classes'!$B$15:$BD$377,BL$21,FALSE)),VLOOKUP(MID($A340,4,5),'Project splits'!$C$5:$AM$346,BL$22,FALSE),VLOOKUP($A340,'Success Asset Classes'!$B$15:$BD$377,BL$21,FALSE)))</f>
        <v>0</v>
      </c>
      <c r="BM340" s="230">
        <f>IF($AR340=0,VLOOKUP(MID($A340,4,5),'Project splits'!$C$5:$AM$346,BM$22,FALSE),IF(ISNA(VLOOKUP($A340,'Success Asset Classes'!$B$15:$BD$377,BM$21,FALSE)),VLOOKUP(MID($A340,4,5),'Project splits'!$C$5:$AM$346,BM$22,FALSE),VLOOKUP($A340,'Success Asset Classes'!$B$15:$BD$377,BM$21,FALSE)))</f>
        <v>0</v>
      </c>
      <c r="BN340" s="230">
        <f>IF($AR340=0,VLOOKUP(MID($A340,4,5),'Project splits'!$C$5:$AM$346,BN$22,FALSE),IF(ISNA(VLOOKUP($A340,'Success Asset Classes'!$B$15:$BD$377,BN$21,FALSE)),VLOOKUP(MID($A340,4,5),'Project splits'!$C$5:$AM$346,BN$22,FALSE),VLOOKUP($A340,'Success Asset Classes'!$B$15:$BD$377,BN$21,FALSE)))</f>
        <v>0</v>
      </c>
      <c r="BO340" s="230">
        <f>IF($AR340=0,VLOOKUP(MID($A340,4,5),'Project splits'!$C$5:$AM$346,BO$22,FALSE),IF(ISNA(VLOOKUP($A340,'Success Asset Classes'!$B$15:$BD$377,BO$21,FALSE)),VLOOKUP(MID($A340,4,5),'Project splits'!$C$5:$AM$346,BO$22,FALSE),VLOOKUP($A340,'Success Asset Classes'!$B$15:$BD$377,BO$21,FALSE)))</f>
        <v>0</v>
      </c>
      <c r="BP340" s="230">
        <f>IF($AR340=0,VLOOKUP(MID($A340,4,5),'Project splits'!$C$5:$AM$346,BP$22,FALSE),IF(ISNA(VLOOKUP($A340,'Success Asset Classes'!$B$15:$BD$377,BP$21,FALSE)),VLOOKUP(MID($A340,4,5),'Project splits'!$C$5:$AM$346,BP$22,FALSE),VLOOKUP($A340,'Success Asset Classes'!$B$15:$BD$377,BP$21,FALSE)))</f>
        <v>0</v>
      </c>
      <c r="BQ340" s="230">
        <f>IF($AR340=0,VLOOKUP(MID($A340,4,5),'Project splits'!$C$5:$AM$346,BQ$22,FALSE),IF(ISNA(VLOOKUP($A340,'Success Asset Classes'!$B$15:$BD$377,BQ$21,FALSE)),VLOOKUP(MID($A340,4,5),'Project splits'!$C$5:$AM$346,BQ$22,FALSE),VLOOKUP($A340,'Success Asset Classes'!$B$15:$BD$377,BQ$21,FALSE)))</f>
        <v>0</v>
      </c>
      <c r="BR340" s="230">
        <f>IF($AR340=0,VLOOKUP(MID($A340,4,5),'Project splits'!$C$5:$AM$346,BR$22,FALSE),IF(ISNA(VLOOKUP($A340,'Success Asset Classes'!$B$15:$BD$377,BR$21,FALSE)),VLOOKUP(MID($A340,4,5),'Project splits'!$C$5:$AM$346,BR$22,FALSE),VLOOKUP($A340,'Success Asset Classes'!$B$15:$BD$377,BR$21,FALSE)))</f>
        <v>0</v>
      </c>
      <c r="BS340" s="247">
        <f t="shared" si="81"/>
        <v>1</v>
      </c>
      <c r="BT340" s="249">
        <f>1+IF(ISNA(VLOOKUP($A340,'Project labour content'!$A$7:$D$255,'Project labour content'!$D$1,FALSE)),VLOOKUP($D340,'Project labour content'!$F$6:$G$15,'Project labour content'!$G$1,FALSE),VLOOKUP($A340,'Project labour content'!$A$7:$D$255,'Project labour content'!$D$1,FALSE))*LabEsc22*1</f>
        <v>1.0002240110445695</v>
      </c>
      <c r="BU340" s="249">
        <f>1+IF(ISNA(VLOOKUP($A340,'Project labour content'!$A$7:$D$255,'Project labour content'!$D$1,FALSE)),VLOOKUP($D340,'Project labour content'!$F$6:$G$15,'Project labour content'!$G$1,FALSE),VLOOKUP($A340,'Project labour content'!$A$7:$D$255,'Project labour content'!$D$1,FALSE))*LabEsc23*1</f>
        <v>1.0004490973421529</v>
      </c>
      <c r="BV340" s="249">
        <f>1+IF(ISNA(VLOOKUP($A340,'Project labour content'!$A$7:$D$255,'Project labour content'!$D$1,FALSE)),VLOOKUP($D340,'Project labour content'!$F$6:$G$15,'Project labour content'!$G$1,FALSE),VLOOKUP($A340,'Project labour content'!$A$7:$D$255,'Project labour content'!$D$1,FALSE))*LabEsc24*1</f>
        <v>1.0006611286344764</v>
      </c>
      <c r="BW340" s="249">
        <f>1+IF(ISNA(VLOOKUP($A340,'Project labour content'!$A$7:$D$255,'Project labour content'!$D$1,FALSE)),VLOOKUP($D340,'Project labour content'!$F$6:$G$15,'Project labour content'!$G$1,FALSE),VLOOKUP($A340,'Project labour content'!$A$7:$D$255,'Project labour content'!$D$1,FALSE))*LabEsc25*1</f>
        <v>1.0009451092119952</v>
      </c>
      <c r="BX340" s="249">
        <f>1+IF(ISNA(VLOOKUP($A340,'Project labour content'!$A$7:$D$255,'Project labour content'!$D$1,FALSE)),VLOOKUP($D340,'Project labour content'!$F$6:$G$15,'Project labour content'!$G$1,FALSE),VLOOKUP($A340,'Project labour content'!$A$7:$D$255,'Project labour content'!$D$1,FALSE))*LabEsc26*1</f>
        <v>1.0012546007113943</v>
      </c>
      <c r="BY340" s="249">
        <f>1+IF(ISNA(VLOOKUP($A340,'Project labour content'!$A$7:$D$255,'Project labour content'!$D$1,FALSE)),VLOOKUP($D340,'Project labour content'!$F$6:$G$15,'Project labour content'!$G$1,FALSE),VLOOKUP($A340,'Project labour content'!$A$7:$D$255,'Project labour content'!$D$1,FALSE))*LabEsc27*1</f>
        <v>1.0014462949847145</v>
      </c>
      <c r="BZ340" s="249">
        <f>1+IF(ISNA(VLOOKUP($A340,'Project labour content'!$A$7:$D$255,'Project labour content'!$D$1,FALSE)),VLOOKUP($D340,'Project labour content'!$F$6:$G$15,'Project labour content'!$G$1,FALSE),VLOOKUP($A340,'Project labour content'!$A$7:$D$255,'Project labour content'!$D$1,FALSE))*LabEsc28*1</f>
        <v>1.0015906407725246</v>
      </c>
      <c r="CA340" s="249">
        <f>1+IF(ISNA(VLOOKUP($A340,'Project labour content'!$A$7:$D$255,'Project labour content'!$D$1,FALSE)),VLOOKUP($D340,'Project labour content'!$F$6:$G$15,'Project labour content'!$G$1,FALSE),VLOOKUP($A340,'Project labour content'!$A$7:$D$255,'Project labour content'!$D$1,FALSE))*LabEsc29*1</f>
        <v>1.0018222868928022</v>
      </c>
      <c r="CB340" s="250" t="str">
        <f>IF(ISNA(VLOOKUP($A340,'Project labour content'!$A$7:$D$255,'Project labour content'!$D$1,FALSE)),"Category","Project")</f>
        <v>Project</v>
      </c>
      <c r="CD340" s="247" t="str">
        <f t="shared" si="82"/>
        <v>15312</v>
      </c>
      <c r="CE340" s="3"/>
    </row>
    <row r="341" spans="1:83" x14ac:dyDescent="0.15">
      <c r="A341" s="11" t="s">
        <v>1151</v>
      </c>
      <c r="B341" s="11" t="str">
        <f>VLOOKUP($A341,'Incurred Real 2022$'!$A$25:$AC$426,'Incurred Real 2022$'!B$1,FALSE)</f>
        <v>Bushfire Management System Enhancement</v>
      </c>
      <c r="C341" s="11" t="str">
        <f>VLOOKUP($A341,'Incurred Real 2022$'!$A$25:$AC$426,'Incurred Real 2022$'!C$1,FALSE)</f>
        <v>ExAnte</v>
      </c>
      <c r="D341" s="11" t="str">
        <f>VLOOKUP($A341,'Incurred Real 2022$'!$A$25:$AC$426,'Incurred Real 2022$'!D$1,FALSE)</f>
        <v>Information Technology</v>
      </c>
      <c r="E341" s="11" t="str">
        <f>VLOOKUP($A341,'Incurred Real 2022$'!$A$25:$AC$426,'Incurred Real 2022$'!E$1,FALSE)</f>
        <v>Active</v>
      </c>
      <c r="F341" s="105" t="str">
        <f>IF(VLOOKUP($A341,'Incurred Real 2022$'!$A$25:$AC$426,'Incurred Real 2022$'!F$1,FALSE)=0,"",VLOOKUP($A341,'Incurred Real 2022$'!$A$25:$AC$426,'Incurred Real 2022$'!F$1,FALSE))</f>
        <v/>
      </c>
      <c r="G341" s="105" t="str">
        <f>IF(VLOOKUP($A341,'Incurred Real 2022$'!$A$25:$AC$426,'Incurred Real 2022$'!G$1,FALSE)=0,"",VLOOKUP($A341,'Incurred Real 2022$'!$A$25:$AC$426,'Incurred Real 2022$'!G$1,FALSE))</f>
        <v/>
      </c>
      <c r="H341" s="105" t="str">
        <f>IF(VLOOKUP($A341,'Incurred Real 2022$'!$A$25:$AC$426,'Incurred Real 2022$'!H$1,FALSE)=0,"",VLOOKUP($A341,'Incurred Real 2022$'!$A$25:$AC$426,'Incurred Real 2022$'!H$1,FALSE))</f>
        <v/>
      </c>
      <c r="I341" s="105" t="str">
        <f>IF(VLOOKUP($A341,'Incurred Real 2022$'!$A$25:$AC$426,'Incurred Real 2022$'!I$1,FALSE)=0,"",VLOOKUP($A341,'Incurred Real 2022$'!$A$25:$AC$426,'Incurred Real 2022$'!I$1,FALSE))</f>
        <v/>
      </c>
      <c r="J341" s="105" t="str">
        <f>IF(VLOOKUP($A341,'Incurred Real 2022$'!$A$25:$AC$426,'Incurred Real 2022$'!J$1,FALSE)=0,"",VLOOKUP($A341,'Incurred Real 2022$'!$A$25:$AC$426,'Incurred Real 2022$'!J$1,FALSE))</f>
        <v/>
      </c>
      <c r="K341" s="105" t="str">
        <f>IF(VLOOKUP($A341,'Incurred Real 2022$'!$A$25:$AC$426,'Incurred Real 2022$'!K$1,FALSE)=0,"",VLOOKUP($A341,'Incurred Real 2022$'!$A$25:$AC$426,'Incurred Real 2022$'!K$1,FALSE))</f>
        <v/>
      </c>
      <c r="L341" s="105" t="str">
        <f>IF(VLOOKUP($A341,'Incurred Real 2022$'!$A$25:$AC$426,'Incurred Real 2022$'!L$1,FALSE)=0,"",VLOOKUP($A341,'Incurred Real 2022$'!$A$25:$AC$426,'Incurred Real 2022$'!L$1,FALSE))</f>
        <v/>
      </c>
      <c r="M341" s="105" t="str">
        <f>IF(VLOOKUP($A341,'Incurred Real 2022$'!$A$25:$AC$426,'Incurred Real 2022$'!M$1,FALSE)=0,"",VLOOKUP($A341,'Incurred Real 2022$'!$A$25:$AC$426,'Incurred Real 2022$'!M$1,FALSE))</f>
        <v/>
      </c>
      <c r="N341" s="105" t="str">
        <f>IF(VLOOKUP($A341,'Incurred Real 2022$'!$A$25:$AC$426,'Incurred Real 2022$'!N$1,FALSE)=0,"",VLOOKUP($A341,'Incurred Real 2022$'!$A$25:$AC$426,'Incurred Real 2022$'!N$1,FALSE))</f>
        <v/>
      </c>
      <c r="O341" s="105" t="str">
        <f>IF(VLOOKUP($A341,'Incurred Real 2022$'!$A$25:$AC$426,'Incurred Real 2022$'!O$1,FALSE)=0,"",VLOOKUP($A341,'Incurred Real 2022$'!$A$25:$AC$426,'Incurred Real 2022$'!O$1,FALSE))</f>
        <v/>
      </c>
      <c r="P341" s="105" t="str">
        <f>IF(VLOOKUP($A341,'Incurred Real 2022$'!$A$25:$AC$426,'Incurred Real 2022$'!P$1,FALSE)=0,"",VLOOKUP($A341,'Incurred Real 2022$'!$A$25:$AC$426,'Incurred Real 2022$'!P$1,FALSE))</f>
        <v/>
      </c>
      <c r="Q341" s="105" t="str">
        <f>IF(VLOOKUP($A341,'Incurred Real 2022$'!$A$25:$AC$426,'Incurred Real 2022$'!Q$1,FALSE)=0,"",VLOOKUP($A341,'Incurred Real 2022$'!$A$25:$AC$426,'Incurred Real 2022$'!Q$1,FALSE))</f>
        <v/>
      </c>
      <c r="R341" s="105" t="str">
        <f>IF(VLOOKUP($A341,'Incurred Real 2022$'!$A$25:$AC$426,'Incurred Real 2022$'!R$1,FALSE)=0,"",VLOOKUP($A341,'Incurred Real 2022$'!$A$25:$AC$426,'Incurred Real 2022$'!R$1,FALSE))</f>
        <v/>
      </c>
      <c r="S341" s="105" t="str">
        <f>IF(VLOOKUP($A341,'Incurred Real 2022$'!$A$25:$AC$426,'Incurred Real 2022$'!S$1,FALSE)=0,"",VLOOKUP($A341,'Incurred Real 2022$'!$A$25:$AC$426,'Incurred Real 2022$'!S$1,FALSE))</f>
        <v/>
      </c>
      <c r="T341" s="105" t="str">
        <f>IF(VLOOKUP($A341,'Incurred Real 2022$'!$A$25:$AC$426,'Incurred Real 2022$'!T$1,FALSE)=0,"",VLOOKUP($A341,'Incurred Real 2022$'!$A$25:$AC$426,'Incurred Real 2022$'!T$1,FALSE))</f>
        <v/>
      </c>
      <c r="U341" s="105" t="str">
        <f>IF(VLOOKUP($A341,'Incurred Real 2022$'!$A$25:$AC$426,'Incurred Real 2022$'!U$1,FALSE)=0,"",VLOOKUP($A341,'Incurred Real 2022$'!$A$25:$AC$426,'Incurred Real 2022$'!U$1,FALSE))</f>
        <v/>
      </c>
      <c r="V341" s="13">
        <f>IF(ISTEXT(VLOOKUP($A341,'Incurred Real 2022$'!$A$25:$AC$426,'Incurred Real 2022$'!V$1,FALSE)),"",(VLOOKUP($A341,'Incurred Real 2022$'!$A$25:$AC$426,'Incurred Real 2022$'!V$1,FALSE))*BT341*Incurred_Real!V$15)</f>
        <v>114872.48431172679</v>
      </c>
      <c r="W341" s="13" t="str">
        <f>IF(ISTEXT(VLOOKUP($A341,'Incurred Real 2022$'!$A$25:$AC$426,'Incurred Real 2022$'!W$1,FALSE)),"",(VLOOKUP($A341,'Incurred Real 2022$'!$A$25:$AC$426,'Incurred Real 2022$'!W$1,FALSE))*BU341*Incurred_Real!W$15)</f>
        <v/>
      </c>
      <c r="X341" s="220" t="str">
        <f>IF(ISTEXT(VLOOKUP($A341,'Incurred Real 2022$'!$A$25:$AC$426,'Incurred Real 2022$'!X$1,FALSE)),"",(VLOOKUP($A341,'Incurred Real 2022$'!$A$25:$AC$426,'Incurred Real 2022$'!X$1,FALSE))*BV341*Incurred_Real!X$15)</f>
        <v/>
      </c>
      <c r="Y341" s="217" t="str">
        <f>IF(ISTEXT(VLOOKUP($A341,'Incurred Real 2022$'!$A$25:$AC$426,'Incurred Real 2022$'!Y$1,FALSE)),"",(VLOOKUP($A341,'Incurred Real 2022$'!$A$25:$AC$426,'Incurred Real 2022$'!Y$1,FALSE))*BW341*Incurred_Real!Y$15)</f>
        <v/>
      </c>
      <c r="Z341" s="13" t="str">
        <f>IF(ISTEXT(VLOOKUP($A341,'Incurred Real 2022$'!$A$25:$AC$426,'Incurred Real 2022$'!Z$1,FALSE)),"",(VLOOKUP($A341,'Incurred Real 2022$'!$A$25:$AC$426,'Incurred Real 2022$'!Z$1,FALSE))*BX341*Incurred_Real!Z$15)</f>
        <v/>
      </c>
      <c r="AA341" s="13" t="str">
        <f>IF(ISTEXT(VLOOKUP($A341,'Incurred Real 2022$'!$A$25:$AC$426,'Incurred Real 2022$'!AA$1,FALSE)),"",(VLOOKUP($A341,'Incurred Real 2022$'!$A$25:$AC$426,'Incurred Real 2022$'!AA$1,FALSE))*BY341*Incurred_Real!AA$15)</f>
        <v/>
      </c>
      <c r="AB341" s="13" t="str">
        <f>IF(ISTEXT(VLOOKUP($A341,'Incurred Real 2022$'!$A$25:$AC$426,'Incurred Real 2022$'!AB$1,FALSE)),"",(VLOOKUP($A341,'Incurred Real 2022$'!$A$25:$AC$426,'Incurred Real 2022$'!AB$1,FALSE))*BZ341*Incurred_Real!AB$15)</f>
        <v/>
      </c>
      <c r="AC341" s="13" t="str">
        <f>IF(ISTEXT(VLOOKUP($A341,'Incurred Real 2022$'!$A$25:$AC$426,'Incurred Real 2022$'!AC$1,FALSE)),"",(VLOOKUP($A341,'Incurred Real 2022$'!$A$25:$AC$426,'Incurred Real 2022$'!AC$1,FALSE))*CA341*Incurred_Real!AC$15)</f>
        <v/>
      </c>
      <c r="AD341" s="221">
        <f t="shared" si="77"/>
        <v>114872.48431172679</v>
      </c>
      <c r="AE341" s="221">
        <f t="shared" si="78"/>
        <v>114872.48431172679</v>
      </c>
      <c r="AF341" s="239">
        <f t="shared" si="83"/>
        <v>129334.91938535402</v>
      </c>
      <c r="AG341" s="222">
        <f t="shared" si="79"/>
        <v>110803.65144796741</v>
      </c>
      <c r="AH341" s="223">
        <f t="shared" si="86"/>
        <v>1.1672441990423823</v>
      </c>
      <c r="AI341" s="224">
        <f t="shared" si="80"/>
        <v>2022</v>
      </c>
      <c r="AJ341" s="225">
        <f>VLOOKUP($A341,Project_Commissioning!$C$4:$H$355,Project_Commissioning!F$1,FALSE)</f>
        <v>44378</v>
      </c>
      <c r="AK341" s="226">
        <f>VLOOKUP($A341,Project_Commissioning!$C$4:$H$355,Project_Commissioning!G$1,FALSE)</f>
        <v>2022</v>
      </c>
      <c r="AL341" s="225" t="str">
        <f>IF(VLOOKUP($A341,Project_Commissioning!$C$4:$H$355,Project_Commissioning!H$1,FALSE)=0,"",VLOOKUP($A341,Project_Commissioning!$C$4:$H$355,Project_Commissioning!H$1,FALSE))</f>
        <v/>
      </c>
      <c r="AM341" s="237">
        <f t="shared" si="84"/>
        <v>114872.48431172679</v>
      </c>
      <c r="AN341" s="221" cm="1">
        <f t="array" ref="AN341">IF(ROUND(AE341,0)=0,0,LOOKUP(2,1/(F341:AC341&lt;&gt;""),F341:AC341))</f>
        <v>114872.48431172679</v>
      </c>
      <c r="AO341" s="221">
        <f t="shared" si="85"/>
        <v>114872.48431172679</v>
      </c>
      <c r="AP341" s="79"/>
      <c r="AQ341" s="20"/>
      <c r="AR341" s="245">
        <f>IF(ISNA(VLOOKUP($A341,'Success Asset Classes'!$B$15:$AA$114,'Success Asset Classes'!$AA$1,FALSE)),0,VLOOKUP($A341,'Success Asset Classes'!$B$15:$AA$114,'Success Asset Classes'!$AA$1,FALSE))</f>
        <v>0</v>
      </c>
      <c r="AS341" s="230">
        <f>IF($AR341=0,VLOOKUP(MID($A341,4,5),'Project splits'!$C$5:$AM$346,AS$22,FALSE),IF(ISNA(VLOOKUP($A341,'Success Asset Classes'!$B$15:$BD$377,AS$21,FALSE)),VLOOKUP(MID($A341,4,5),'Project splits'!$C$5:$AM$346,AS$22,FALSE),VLOOKUP($A341,'Success Asset Classes'!$B$15:$BD$377,AS$21,FALSE)))</f>
        <v>0</v>
      </c>
      <c r="AT341" s="230">
        <f>IF($AR341=0,VLOOKUP(MID($A341,4,5),'Project splits'!$C$5:$AM$346,AT$22,FALSE),IF(ISNA(VLOOKUP($A341,'Success Asset Classes'!$B$15:$BD$377,AT$21,FALSE)),VLOOKUP(MID($A341,4,5),'Project splits'!$C$5:$AM$346,AT$22,FALSE),VLOOKUP($A341,'Success Asset Classes'!$B$15:$BD$377,AT$21,FALSE)))</f>
        <v>0</v>
      </c>
      <c r="AU341" s="230">
        <f>IF($AR341=0,VLOOKUP(MID($A341,4,5),'Project splits'!$C$5:$AM$346,AU$22,FALSE),IF(ISNA(VLOOKUP($A341,'Success Asset Classes'!$B$15:$BD$377,AU$21,FALSE)),VLOOKUP(MID($A341,4,5),'Project splits'!$C$5:$AM$346,AU$22,FALSE),VLOOKUP($A341,'Success Asset Classes'!$B$15:$BD$377,AU$21,FALSE)))</f>
        <v>0</v>
      </c>
      <c r="AV341" s="230">
        <f>IF($AR341=0,VLOOKUP(MID($A341,4,5),'Project splits'!$C$5:$AM$346,AV$22,FALSE),IF(ISNA(VLOOKUP($A341,'Success Asset Classes'!$B$15:$BD$377,AV$21,FALSE)),VLOOKUP(MID($A341,4,5),'Project splits'!$C$5:$AM$346,AV$22,FALSE),VLOOKUP($A341,'Success Asset Classes'!$B$15:$BD$377,AV$21,FALSE)))</f>
        <v>1</v>
      </c>
      <c r="AW341" s="230">
        <f>IF($AR341=0,VLOOKUP(MID($A341,4,5),'Project splits'!$C$5:$AM$346,AW$22,FALSE),IF(ISNA(VLOOKUP($A341,'Success Asset Classes'!$B$15:$BD$377,AW$21,FALSE)),VLOOKUP(MID($A341,4,5),'Project splits'!$C$5:$AM$346,AW$22,FALSE),VLOOKUP($A341,'Success Asset Classes'!$B$15:$BD$377,AW$21,FALSE)))</f>
        <v>0</v>
      </c>
      <c r="AX341" s="230">
        <f>IF($AR341=0,VLOOKUP(MID($A341,4,5),'Project splits'!$C$5:$AM$346,AX$22,FALSE),IF(ISNA(VLOOKUP($A341,'Success Asset Classes'!$B$15:$BD$377,AX$21,FALSE)),VLOOKUP(MID($A341,4,5),'Project splits'!$C$5:$AM$346,AX$22,FALSE),VLOOKUP($A341,'Success Asset Classes'!$B$15:$BD$377,AX$21,FALSE)))</f>
        <v>0</v>
      </c>
      <c r="AY341" s="230">
        <f>IF($AR341=0,VLOOKUP(MID($A341,4,5),'Project splits'!$C$5:$AM$346,AY$22,FALSE),IF(ISNA(VLOOKUP($A341,'Success Asset Classes'!$B$15:$BD$377,AY$21,FALSE)),VLOOKUP(MID($A341,4,5),'Project splits'!$C$5:$AM$346,AY$22,FALSE),VLOOKUP($A341,'Success Asset Classes'!$B$15:$BD$377,AY$21,FALSE)))</f>
        <v>0</v>
      </c>
      <c r="AZ341" s="230">
        <f>IF($AR341=0,VLOOKUP(MID($A341,4,5),'Project splits'!$C$5:$AM$346,AZ$22,FALSE),IF(ISNA(VLOOKUP($A341,'Success Asset Classes'!$B$15:$BD$377,AZ$21,FALSE)),VLOOKUP(MID($A341,4,5),'Project splits'!$C$5:$AM$346,AZ$22,FALSE),VLOOKUP($A341,'Success Asset Classes'!$B$15:$BD$377,AZ$21,FALSE)))</f>
        <v>0</v>
      </c>
      <c r="BA341" s="230">
        <f>IF($AR341=0,VLOOKUP(MID($A341,4,5),'Project splits'!$C$5:$AM$346,BA$22,FALSE),IF(ISNA(VLOOKUP($A341,'Success Asset Classes'!$B$15:$BD$377,BA$21,FALSE)),VLOOKUP(MID($A341,4,5),'Project splits'!$C$5:$AM$346,BA$22,FALSE),VLOOKUP($A341,'Success Asset Classes'!$B$15:$BD$377,BA$21,FALSE)))</f>
        <v>0</v>
      </c>
      <c r="BB341" s="230">
        <f>IF($AR341=0,VLOOKUP(MID($A341,4,5),'Project splits'!$C$5:$AM$346,BB$22,FALSE),IF(ISNA(VLOOKUP($A341,'Success Asset Classes'!$B$15:$BD$377,BB$21,FALSE)),VLOOKUP(MID($A341,4,5),'Project splits'!$C$5:$AM$346,BB$22,FALSE),VLOOKUP($A341,'Success Asset Classes'!$B$15:$BD$377,BB$21,FALSE)))</f>
        <v>0</v>
      </c>
      <c r="BC341" s="230">
        <f>IF($AR341=0,VLOOKUP(MID($A341,4,5),'Project splits'!$C$5:$AM$346,BC$22,FALSE),IF(ISNA(VLOOKUP($A341,'Success Asset Classes'!$B$15:$BD$377,BC$21,FALSE)),VLOOKUP(MID($A341,4,5),'Project splits'!$C$5:$AM$346,BC$22,FALSE),VLOOKUP($A341,'Success Asset Classes'!$B$15:$BD$377,BC$21,FALSE)))</f>
        <v>0</v>
      </c>
      <c r="BD341" s="230">
        <f>IF($AR341=0,VLOOKUP(MID($A341,4,5),'Project splits'!$C$5:$AM$346,BD$22,FALSE),IF(ISNA(VLOOKUP($A341,'Success Asset Classes'!$B$15:$BD$377,BD$21,FALSE)),VLOOKUP(MID($A341,4,5),'Project splits'!$C$5:$AM$346,BD$22,FALSE),VLOOKUP($A341,'Success Asset Classes'!$B$15:$BD$377,BD$21,FALSE)))</f>
        <v>0</v>
      </c>
      <c r="BE341" s="230">
        <f>IF($AR341=0,VLOOKUP(MID($A341,4,5),'Project splits'!$C$5:$AM$346,BE$22,FALSE),IF(ISNA(VLOOKUP($A341,'Success Asset Classes'!$B$15:$BD$377,BE$21,FALSE)),VLOOKUP(MID($A341,4,5),'Project splits'!$C$5:$AM$346,BE$22,FALSE),VLOOKUP($A341,'Success Asset Classes'!$B$15:$BD$377,BE$21,FALSE)))</f>
        <v>0</v>
      </c>
      <c r="BF341" s="230">
        <f>IF($AR341=0,VLOOKUP(MID($A341,4,5),'Project splits'!$C$5:$AM$346,BF$22,FALSE),IF(ISNA(VLOOKUP($A341,'Success Asset Classes'!$B$15:$BD$377,BF$21,FALSE)),VLOOKUP(MID($A341,4,5),'Project splits'!$C$5:$AM$346,BF$22,FALSE),VLOOKUP($A341,'Success Asset Classes'!$B$15:$BD$377,BF$21,FALSE)))</f>
        <v>0</v>
      </c>
      <c r="BG341" s="230">
        <f>IF($AR341=0,VLOOKUP(MID($A341,4,5),'Project splits'!$C$5:$AM$346,BG$22,FALSE),IF(ISNA(VLOOKUP($A341,'Success Asset Classes'!$B$15:$BD$377,BG$21,FALSE)),VLOOKUP(MID($A341,4,5),'Project splits'!$C$5:$AM$346,BG$22,FALSE),VLOOKUP($A341,'Success Asset Classes'!$B$15:$BD$377,BG$21,FALSE)))</f>
        <v>0</v>
      </c>
      <c r="BH341" s="230">
        <f>IF($AR341=0,VLOOKUP(MID($A341,4,5),'Project splits'!$C$5:$AM$346,BH$22,FALSE),IF(ISNA(VLOOKUP($A341,'Success Asset Classes'!$B$15:$BD$377,BH$21,FALSE)),VLOOKUP(MID($A341,4,5),'Project splits'!$C$5:$AM$346,BH$22,FALSE),VLOOKUP($A341,'Success Asset Classes'!$B$15:$BD$377,BH$21,FALSE)))</f>
        <v>0</v>
      </c>
      <c r="BI341" s="230">
        <f>IF($AR341=0,VLOOKUP(MID($A341,4,5),'Project splits'!$C$5:$AM$346,BI$22,FALSE),IF(ISNA(VLOOKUP($A341,'Success Asset Classes'!$B$15:$BD$377,BI$21,FALSE)),VLOOKUP(MID($A341,4,5),'Project splits'!$C$5:$AM$346,BI$22,FALSE),VLOOKUP($A341,'Success Asset Classes'!$B$15:$BD$377,BI$21,FALSE)))</f>
        <v>0</v>
      </c>
      <c r="BJ341" s="230">
        <f>IF($AR341=0,VLOOKUP(MID($A341,4,5),'Project splits'!$C$5:$AM$346,BJ$22,FALSE),IF(ISNA(VLOOKUP($A341,'Success Asset Classes'!$B$15:$BD$377,BJ$21,FALSE)),VLOOKUP(MID($A341,4,5),'Project splits'!$C$5:$AM$346,BJ$22,FALSE),VLOOKUP($A341,'Success Asset Classes'!$B$15:$BD$377,BJ$21,FALSE)))</f>
        <v>0</v>
      </c>
      <c r="BK341" s="230">
        <f>IF($AR341=0,VLOOKUP(MID($A341,4,5),'Project splits'!$C$5:$AM$346,BK$22,FALSE),IF(ISNA(VLOOKUP($A341,'Success Asset Classes'!$B$15:$BD$377,BK$21,FALSE)),VLOOKUP(MID($A341,4,5),'Project splits'!$C$5:$AM$346,BK$22,FALSE),VLOOKUP($A341,'Success Asset Classes'!$B$15:$BD$377,BK$21,FALSE)))</f>
        <v>0</v>
      </c>
      <c r="BL341" s="230">
        <f>IF($AR341=0,VLOOKUP(MID($A341,4,5),'Project splits'!$C$5:$AM$346,BL$22,FALSE),IF(ISNA(VLOOKUP($A341,'Success Asset Classes'!$B$15:$BD$377,BL$21,FALSE)),VLOOKUP(MID($A341,4,5),'Project splits'!$C$5:$AM$346,BL$22,FALSE),VLOOKUP($A341,'Success Asset Classes'!$B$15:$BD$377,BL$21,FALSE)))</f>
        <v>0</v>
      </c>
      <c r="BM341" s="230">
        <f>IF($AR341=0,VLOOKUP(MID($A341,4,5),'Project splits'!$C$5:$AM$346,BM$22,FALSE),IF(ISNA(VLOOKUP($A341,'Success Asset Classes'!$B$15:$BD$377,BM$21,FALSE)),VLOOKUP(MID($A341,4,5),'Project splits'!$C$5:$AM$346,BM$22,FALSE),VLOOKUP($A341,'Success Asset Classes'!$B$15:$BD$377,BM$21,FALSE)))</f>
        <v>0</v>
      </c>
      <c r="BN341" s="230">
        <f>IF($AR341=0,VLOOKUP(MID($A341,4,5),'Project splits'!$C$5:$AM$346,BN$22,FALSE),IF(ISNA(VLOOKUP($A341,'Success Asset Classes'!$B$15:$BD$377,BN$21,FALSE)),VLOOKUP(MID($A341,4,5),'Project splits'!$C$5:$AM$346,BN$22,FALSE),VLOOKUP($A341,'Success Asset Classes'!$B$15:$BD$377,BN$21,FALSE)))</f>
        <v>0</v>
      </c>
      <c r="BO341" s="230">
        <f>IF($AR341=0,VLOOKUP(MID($A341,4,5),'Project splits'!$C$5:$AM$346,BO$22,FALSE),IF(ISNA(VLOOKUP($A341,'Success Asset Classes'!$B$15:$BD$377,BO$21,FALSE)),VLOOKUP(MID($A341,4,5),'Project splits'!$C$5:$AM$346,BO$22,FALSE),VLOOKUP($A341,'Success Asset Classes'!$B$15:$BD$377,BO$21,FALSE)))</f>
        <v>0</v>
      </c>
      <c r="BP341" s="230">
        <f>IF($AR341=0,VLOOKUP(MID($A341,4,5),'Project splits'!$C$5:$AM$346,BP$22,FALSE),IF(ISNA(VLOOKUP($A341,'Success Asset Classes'!$B$15:$BD$377,BP$21,FALSE)),VLOOKUP(MID($A341,4,5),'Project splits'!$C$5:$AM$346,BP$22,FALSE),VLOOKUP($A341,'Success Asset Classes'!$B$15:$BD$377,BP$21,FALSE)))</f>
        <v>0</v>
      </c>
      <c r="BQ341" s="230">
        <f>IF($AR341=0,VLOOKUP(MID($A341,4,5),'Project splits'!$C$5:$AM$346,BQ$22,FALSE),IF(ISNA(VLOOKUP($A341,'Success Asset Classes'!$B$15:$BD$377,BQ$21,FALSE)),VLOOKUP(MID($A341,4,5),'Project splits'!$C$5:$AM$346,BQ$22,FALSE),VLOOKUP($A341,'Success Asset Classes'!$B$15:$BD$377,BQ$21,FALSE)))</f>
        <v>0</v>
      </c>
      <c r="BR341" s="230">
        <f>IF($AR341=0,VLOOKUP(MID($A341,4,5),'Project splits'!$C$5:$AM$346,BR$22,FALSE),IF(ISNA(VLOOKUP($A341,'Success Asset Classes'!$B$15:$BD$377,BR$21,FALSE)),VLOOKUP(MID($A341,4,5),'Project splits'!$C$5:$AM$346,BR$22,FALSE),VLOOKUP($A341,'Success Asset Classes'!$B$15:$BD$377,BR$21,FALSE)))</f>
        <v>0</v>
      </c>
      <c r="BS341" s="247">
        <f t="shared" si="81"/>
        <v>1</v>
      </c>
      <c r="BT341" s="249">
        <f>1+IF(ISNA(VLOOKUP($A341,'Project labour content'!$A$7:$D$255,'Project labour content'!$D$1,FALSE)),VLOOKUP($D341,'Project labour content'!$F$6:$G$15,'Project labour content'!$G$1,FALSE),VLOOKUP($A341,'Project labour content'!$A$7:$D$255,'Project labour content'!$D$1,FALSE))*LabEsc22*1</f>
        <v>1.0036130152068132</v>
      </c>
      <c r="BU341" s="249">
        <f>1+IF(ISNA(VLOOKUP($A341,'Project labour content'!$A$7:$D$255,'Project labour content'!$D$1,FALSE)),VLOOKUP($D341,'Project labour content'!$F$6:$G$15,'Project labour content'!$G$1,FALSE),VLOOKUP($A341,'Project labour content'!$A$7:$D$255,'Project labour content'!$D$1,FALSE))*LabEsc23*1</f>
        <v>1.0072433728866192</v>
      </c>
      <c r="BV341" s="249">
        <f>1+IF(ISNA(VLOOKUP($A341,'Project labour content'!$A$7:$D$255,'Project labour content'!$D$1,FALSE)),VLOOKUP($D341,'Project labour content'!$F$6:$G$15,'Project labour content'!$G$1,FALSE),VLOOKUP($A341,'Project labour content'!$A$7:$D$255,'Project labour content'!$D$1,FALSE))*LabEsc24*1</f>
        <v>1.0106631698209967</v>
      </c>
      <c r="BW341" s="249">
        <f>1+IF(ISNA(VLOOKUP($A341,'Project labour content'!$A$7:$D$255,'Project labour content'!$D$1,FALSE)),VLOOKUP($D341,'Project labour content'!$F$6:$G$15,'Project labour content'!$G$1,FALSE),VLOOKUP($A341,'Project labour content'!$A$7:$D$255,'Project labour content'!$D$1,FALSE))*LabEsc25*1</f>
        <v>1.0152434178484393</v>
      </c>
      <c r="BX341" s="249">
        <f>1+IF(ISNA(VLOOKUP($A341,'Project labour content'!$A$7:$D$255,'Project labour content'!$D$1,FALSE)),VLOOKUP($D341,'Project labour content'!$F$6:$G$15,'Project labour content'!$G$1,FALSE),VLOOKUP($A341,'Project labour content'!$A$7:$D$255,'Project labour content'!$D$1,FALSE))*LabEsc26*1</f>
        <v>1.0202351248236805</v>
      </c>
      <c r="BY341" s="249">
        <f>1+IF(ISNA(VLOOKUP($A341,'Project labour content'!$A$7:$D$255,'Project labour content'!$D$1,FALSE)),VLOOKUP($D341,'Project labour content'!$F$6:$G$15,'Project labour content'!$G$1,FALSE),VLOOKUP($A341,'Project labour content'!$A$7:$D$255,'Project labour content'!$D$1,FALSE))*LabEsc27*1</f>
        <v>1.0233269113286529</v>
      </c>
      <c r="BZ341" s="249">
        <f>1+IF(ISNA(VLOOKUP($A341,'Project labour content'!$A$7:$D$255,'Project labour content'!$D$1,FALSE)),VLOOKUP($D341,'Project labour content'!$F$6:$G$15,'Project labour content'!$G$1,FALSE),VLOOKUP($A341,'Project labour content'!$A$7:$D$255,'Project labour content'!$D$1,FALSE))*LabEsc28*1</f>
        <v>1.0256550265668973</v>
      </c>
      <c r="CA341" s="249">
        <f>1+IF(ISNA(VLOOKUP($A341,'Project labour content'!$A$7:$D$255,'Project labour content'!$D$1,FALSE)),VLOOKUP($D341,'Project labour content'!$F$6:$G$15,'Project labour content'!$G$1,FALSE),VLOOKUP($A341,'Project labour content'!$A$7:$D$255,'Project labour content'!$D$1,FALSE))*LabEsc29*1</f>
        <v>1.0293911859012317</v>
      </c>
      <c r="CB341" s="250" t="str">
        <f>IF(ISNA(VLOOKUP($A341,'Project labour content'!$A$7:$D$255,'Project labour content'!$D$1,FALSE)),"Category","Project")</f>
        <v>Project</v>
      </c>
      <c r="CD341" s="247" t="str">
        <f t="shared" si="82"/>
        <v>15313</v>
      </c>
      <c r="CE341" s="3"/>
    </row>
    <row r="342" spans="1:83" x14ac:dyDescent="0.15">
      <c r="A342" s="11" t="s">
        <v>1180</v>
      </c>
      <c r="B342" s="11" t="str">
        <f>VLOOKUP($A342,'Incurred Real 2022$'!$A$25:$AC$426,'Incurred Real 2022$'!B$1,FALSE)</f>
        <v>Pelican Point – Parafield Gardens West Protection System Upg</v>
      </c>
      <c r="C342" s="11" t="str">
        <f>VLOOKUP($A342,'Incurred Real 2022$'!$A$25:$AC$426,'Incurred Real 2022$'!C$1,FALSE)</f>
        <v>ExAnte</v>
      </c>
      <c r="D342" s="11" t="str">
        <f>VLOOKUP($A342,'Incurred Real 2022$'!$A$25:$AC$426,'Incurred Real 2022$'!D$1,FALSE)</f>
        <v>Security/Compliance</v>
      </c>
      <c r="E342" s="11" t="str">
        <f>VLOOKUP($A342,'Incurred Real 2022$'!$A$25:$AC$426,'Incurred Real 2022$'!E$1,FALSE)</f>
        <v>Active</v>
      </c>
      <c r="F342" s="105" t="str">
        <f>IF(VLOOKUP($A342,'Incurred Real 2022$'!$A$25:$AC$426,'Incurred Real 2022$'!F$1,FALSE)=0,"",VLOOKUP($A342,'Incurred Real 2022$'!$A$25:$AC$426,'Incurred Real 2022$'!F$1,FALSE))</f>
        <v/>
      </c>
      <c r="G342" s="105" t="str">
        <f>IF(VLOOKUP($A342,'Incurred Real 2022$'!$A$25:$AC$426,'Incurred Real 2022$'!G$1,FALSE)=0,"",VLOOKUP($A342,'Incurred Real 2022$'!$A$25:$AC$426,'Incurred Real 2022$'!G$1,FALSE))</f>
        <v/>
      </c>
      <c r="H342" s="105" t="str">
        <f>IF(VLOOKUP($A342,'Incurred Real 2022$'!$A$25:$AC$426,'Incurred Real 2022$'!H$1,FALSE)=0,"",VLOOKUP($A342,'Incurred Real 2022$'!$A$25:$AC$426,'Incurred Real 2022$'!H$1,FALSE))</f>
        <v/>
      </c>
      <c r="I342" s="105" t="str">
        <f>IF(VLOOKUP($A342,'Incurred Real 2022$'!$A$25:$AC$426,'Incurred Real 2022$'!I$1,FALSE)=0,"",VLOOKUP($A342,'Incurred Real 2022$'!$A$25:$AC$426,'Incurred Real 2022$'!I$1,FALSE))</f>
        <v/>
      </c>
      <c r="J342" s="105" t="str">
        <f>IF(VLOOKUP($A342,'Incurred Real 2022$'!$A$25:$AC$426,'Incurred Real 2022$'!J$1,FALSE)=0,"",VLOOKUP($A342,'Incurred Real 2022$'!$A$25:$AC$426,'Incurred Real 2022$'!J$1,FALSE))</f>
        <v/>
      </c>
      <c r="K342" s="105" t="str">
        <f>IF(VLOOKUP($A342,'Incurred Real 2022$'!$A$25:$AC$426,'Incurred Real 2022$'!K$1,FALSE)=0,"",VLOOKUP($A342,'Incurred Real 2022$'!$A$25:$AC$426,'Incurred Real 2022$'!K$1,FALSE))</f>
        <v/>
      </c>
      <c r="L342" s="105" t="str">
        <f>IF(VLOOKUP($A342,'Incurred Real 2022$'!$A$25:$AC$426,'Incurred Real 2022$'!L$1,FALSE)=0,"",VLOOKUP($A342,'Incurred Real 2022$'!$A$25:$AC$426,'Incurred Real 2022$'!L$1,FALSE))</f>
        <v/>
      </c>
      <c r="M342" s="105" t="str">
        <f>IF(VLOOKUP($A342,'Incurred Real 2022$'!$A$25:$AC$426,'Incurred Real 2022$'!M$1,FALSE)=0,"",VLOOKUP($A342,'Incurred Real 2022$'!$A$25:$AC$426,'Incurred Real 2022$'!M$1,FALSE))</f>
        <v/>
      </c>
      <c r="N342" s="105" t="str">
        <f>IF(VLOOKUP($A342,'Incurred Real 2022$'!$A$25:$AC$426,'Incurred Real 2022$'!N$1,FALSE)=0,"",VLOOKUP($A342,'Incurred Real 2022$'!$A$25:$AC$426,'Incurred Real 2022$'!N$1,FALSE))</f>
        <v/>
      </c>
      <c r="O342" s="105" t="str">
        <f>IF(VLOOKUP($A342,'Incurred Real 2022$'!$A$25:$AC$426,'Incurred Real 2022$'!O$1,FALSE)=0,"",VLOOKUP($A342,'Incurred Real 2022$'!$A$25:$AC$426,'Incurred Real 2022$'!O$1,FALSE))</f>
        <v/>
      </c>
      <c r="P342" s="105" t="str">
        <f>IF(VLOOKUP($A342,'Incurred Real 2022$'!$A$25:$AC$426,'Incurred Real 2022$'!P$1,FALSE)=0,"",VLOOKUP($A342,'Incurred Real 2022$'!$A$25:$AC$426,'Incurred Real 2022$'!P$1,FALSE))</f>
        <v/>
      </c>
      <c r="Q342" s="105" t="str">
        <f>IF(VLOOKUP($A342,'Incurred Real 2022$'!$A$25:$AC$426,'Incurred Real 2022$'!Q$1,FALSE)=0,"",VLOOKUP($A342,'Incurred Real 2022$'!$A$25:$AC$426,'Incurred Real 2022$'!Q$1,FALSE))</f>
        <v/>
      </c>
      <c r="R342" s="105" t="str">
        <f>IF(VLOOKUP($A342,'Incurred Real 2022$'!$A$25:$AC$426,'Incurred Real 2022$'!R$1,FALSE)=0,"",VLOOKUP($A342,'Incurred Real 2022$'!$A$25:$AC$426,'Incurred Real 2022$'!R$1,FALSE))</f>
        <v/>
      </c>
      <c r="S342" s="105" t="str">
        <f>IF(VLOOKUP($A342,'Incurred Real 2022$'!$A$25:$AC$426,'Incurred Real 2022$'!S$1,FALSE)=0,"",VLOOKUP($A342,'Incurred Real 2022$'!$A$25:$AC$426,'Incurred Real 2022$'!S$1,FALSE))</f>
        <v/>
      </c>
      <c r="T342" s="105" t="str">
        <f>IF(VLOOKUP($A342,'Incurred Real 2022$'!$A$25:$AC$426,'Incurred Real 2022$'!T$1,FALSE)=0,"",VLOOKUP($A342,'Incurred Real 2022$'!$A$25:$AC$426,'Incurred Real 2022$'!T$1,FALSE))</f>
        <v/>
      </c>
      <c r="U342" s="105" t="str">
        <f>IF(VLOOKUP($A342,'Incurred Real 2022$'!$A$25:$AC$426,'Incurred Real 2022$'!U$1,FALSE)=0,"",VLOOKUP($A342,'Incurred Real 2022$'!$A$25:$AC$426,'Incurred Real 2022$'!U$1,FALSE))</f>
        <v/>
      </c>
      <c r="V342" s="13">
        <f>IF(ISTEXT(VLOOKUP($A342,'Incurred Real 2022$'!$A$25:$AC$426,'Incurred Real 2022$'!V$1,FALSE)),"",(VLOOKUP($A342,'Incurred Real 2022$'!$A$25:$AC$426,'Incurred Real 2022$'!V$1,FALSE))*BT342*Incurred_Real!V$15)</f>
        <v>1001150.2199888375</v>
      </c>
      <c r="W342" s="13">
        <f>IF(ISTEXT(VLOOKUP($A342,'Incurred Real 2022$'!$A$25:$AC$426,'Incurred Real 2022$'!W$1,FALSE)),"",(VLOOKUP($A342,'Incurred Real 2022$'!$A$25:$AC$426,'Incurred Real 2022$'!W$1,FALSE))*BU342*Incurred_Real!W$15)</f>
        <v>6376.6530923004548</v>
      </c>
      <c r="X342" s="220" t="str">
        <f>IF(ISTEXT(VLOOKUP($A342,'Incurred Real 2022$'!$A$25:$AC$426,'Incurred Real 2022$'!X$1,FALSE)),"",(VLOOKUP($A342,'Incurred Real 2022$'!$A$25:$AC$426,'Incurred Real 2022$'!X$1,FALSE))*BV342*Incurred_Real!X$15)</f>
        <v/>
      </c>
      <c r="Y342" s="217" t="str">
        <f>IF(ISTEXT(VLOOKUP($A342,'Incurred Real 2022$'!$A$25:$AC$426,'Incurred Real 2022$'!Y$1,FALSE)),"",(VLOOKUP($A342,'Incurred Real 2022$'!$A$25:$AC$426,'Incurred Real 2022$'!Y$1,FALSE))*BW342*Incurred_Real!Y$15)</f>
        <v/>
      </c>
      <c r="Z342" s="13" t="str">
        <f>IF(ISTEXT(VLOOKUP($A342,'Incurred Real 2022$'!$A$25:$AC$426,'Incurred Real 2022$'!Z$1,FALSE)),"",(VLOOKUP($A342,'Incurred Real 2022$'!$A$25:$AC$426,'Incurred Real 2022$'!Z$1,FALSE))*BX342*Incurred_Real!Z$15)</f>
        <v/>
      </c>
      <c r="AA342" s="13" t="str">
        <f>IF(ISTEXT(VLOOKUP($A342,'Incurred Real 2022$'!$A$25:$AC$426,'Incurred Real 2022$'!AA$1,FALSE)),"",(VLOOKUP($A342,'Incurred Real 2022$'!$A$25:$AC$426,'Incurred Real 2022$'!AA$1,FALSE))*BY342*Incurred_Real!AA$15)</f>
        <v/>
      </c>
      <c r="AB342" s="13" t="str">
        <f>IF(ISTEXT(VLOOKUP($A342,'Incurred Real 2022$'!$A$25:$AC$426,'Incurred Real 2022$'!AB$1,FALSE)),"",(VLOOKUP($A342,'Incurred Real 2022$'!$A$25:$AC$426,'Incurred Real 2022$'!AB$1,FALSE))*BZ342*Incurred_Real!AB$15)</f>
        <v/>
      </c>
      <c r="AC342" s="13" t="str">
        <f>IF(ISTEXT(VLOOKUP($A342,'Incurred Real 2022$'!$A$25:$AC$426,'Incurred Real 2022$'!AC$1,FALSE)),"",(VLOOKUP($A342,'Incurred Real 2022$'!$A$25:$AC$426,'Incurred Real 2022$'!AC$1,FALSE))*CA342*Incurred_Real!AC$15)</f>
        <v/>
      </c>
      <c r="AD342" s="221">
        <f t="shared" si="77"/>
        <v>1007526.8730811379</v>
      </c>
      <c r="AE342" s="221">
        <f t="shared" si="78"/>
        <v>1007526.8730811379</v>
      </c>
      <c r="AF342" s="239" t="str">
        <f t="shared" si="83"/>
        <v/>
      </c>
      <c r="AG342" s="222" t="str">
        <f t="shared" si="79"/>
        <v/>
      </c>
      <c r="AH342" s="223" t="str">
        <f t="shared" si="86"/>
        <v/>
      </c>
      <c r="AI342" s="224">
        <f t="shared" si="80"/>
        <v>2023</v>
      </c>
      <c r="AJ342" s="225">
        <f>VLOOKUP($A342,Project_Commissioning!$C$4:$H$355,Project_Commissioning!F$1,FALSE)</f>
        <v>44698</v>
      </c>
      <c r="AK342" s="226">
        <f>VLOOKUP($A342,Project_Commissioning!$C$4:$H$355,Project_Commissioning!G$1,FALSE)</f>
        <v>2022</v>
      </c>
      <c r="AL342" s="225" t="str">
        <f>IF(VLOOKUP($A342,Project_Commissioning!$C$4:$H$355,Project_Commissioning!H$1,FALSE)=0,"",VLOOKUP($A342,Project_Commissioning!$C$4:$H$355,Project_Commissioning!H$1,FALSE))</f>
        <v>Commissioned Extra</v>
      </c>
      <c r="AM342" s="237" t="str">
        <f t="shared" si="84"/>
        <v/>
      </c>
      <c r="AN342" s="221" cm="1">
        <f t="array" ref="AN342">IF(ROUND(AE342,0)=0,0,LOOKUP(2,1/(F342:AC342&lt;&gt;""),F342:AC342))</f>
        <v>6376.6530923004548</v>
      </c>
      <c r="AO342" s="221">
        <f t="shared" si="85"/>
        <v>1007526.8730811379</v>
      </c>
      <c r="AP342" s="79"/>
      <c r="AQ342" s="20"/>
      <c r="AR342" s="245">
        <f>IF(ISNA(VLOOKUP($A342,'Success Asset Classes'!$B$15:$AA$114,'Success Asset Classes'!$AA$1,FALSE)),0,VLOOKUP($A342,'Success Asset Classes'!$B$15:$AA$114,'Success Asset Classes'!$AA$1,FALSE))</f>
        <v>0</v>
      </c>
      <c r="AS342" s="230">
        <f>IF($AR342=0,VLOOKUP(MID($A342,4,5),'Project splits'!$C$5:$AM$346,AS$22,FALSE),IF(ISNA(VLOOKUP($A342,'Success Asset Classes'!$B$15:$BD$377,AS$21,FALSE)),VLOOKUP(MID($A342,4,5),'Project splits'!$C$5:$AM$346,AS$22,FALSE),VLOOKUP($A342,'Success Asset Classes'!$B$15:$BD$377,AS$21,FALSE)))</f>
        <v>0</v>
      </c>
      <c r="AT342" s="230">
        <f>IF($AR342=0,VLOOKUP(MID($A342,4,5),'Project splits'!$C$5:$AM$346,AT$22,FALSE),IF(ISNA(VLOOKUP($A342,'Success Asset Classes'!$B$15:$BD$377,AT$21,FALSE)),VLOOKUP(MID($A342,4,5),'Project splits'!$C$5:$AM$346,AT$22,FALSE),VLOOKUP($A342,'Success Asset Classes'!$B$15:$BD$377,AT$21,FALSE)))</f>
        <v>0</v>
      </c>
      <c r="AU342" s="230">
        <f>IF($AR342=0,VLOOKUP(MID($A342,4,5),'Project splits'!$C$5:$AM$346,AU$22,FALSE),IF(ISNA(VLOOKUP($A342,'Success Asset Classes'!$B$15:$BD$377,AU$21,FALSE)),VLOOKUP(MID($A342,4,5),'Project splits'!$C$5:$AM$346,AU$22,FALSE),VLOOKUP($A342,'Success Asset Classes'!$B$15:$BD$377,AU$21,FALSE)))</f>
        <v>0</v>
      </c>
      <c r="AV342" s="230">
        <f>IF($AR342=0,VLOOKUP(MID($A342,4,5),'Project splits'!$C$5:$AM$346,AV$22,FALSE),IF(ISNA(VLOOKUP($A342,'Success Asset Classes'!$B$15:$BD$377,AV$21,FALSE)),VLOOKUP(MID($A342,4,5),'Project splits'!$C$5:$AM$346,AV$22,FALSE),VLOOKUP($A342,'Success Asset Classes'!$B$15:$BD$377,AV$21,FALSE)))</f>
        <v>0</v>
      </c>
      <c r="AW342" s="230">
        <f>IF($AR342=0,VLOOKUP(MID($A342,4,5),'Project splits'!$C$5:$AM$346,AW$22,FALSE),IF(ISNA(VLOOKUP($A342,'Success Asset Classes'!$B$15:$BD$377,AW$21,FALSE)),VLOOKUP(MID($A342,4,5),'Project splits'!$C$5:$AM$346,AW$22,FALSE),VLOOKUP($A342,'Success Asset Classes'!$B$15:$BD$377,AW$21,FALSE)))</f>
        <v>0</v>
      </c>
      <c r="AX342" s="230">
        <f>IF($AR342=0,VLOOKUP(MID($A342,4,5),'Project splits'!$C$5:$AM$346,AX$22,FALSE),IF(ISNA(VLOOKUP($A342,'Success Asset Classes'!$B$15:$BD$377,AX$21,FALSE)),VLOOKUP(MID($A342,4,5),'Project splits'!$C$5:$AM$346,AX$22,FALSE),VLOOKUP($A342,'Success Asset Classes'!$B$15:$BD$377,AX$21,FALSE)))</f>
        <v>0</v>
      </c>
      <c r="AY342" s="230">
        <f>IF($AR342=0,VLOOKUP(MID($A342,4,5),'Project splits'!$C$5:$AM$346,AY$22,FALSE),IF(ISNA(VLOOKUP($A342,'Success Asset Classes'!$B$15:$BD$377,AY$21,FALSE)),VLOOKUP(MID($A342,4,5),'Project splits'!$C$5:$AM$346,AY$22,FALSE),VLOOKUP($A342,'Success Asset Classes'!$B$15:$BD$377,AY$21,FALSE)))</f>
        <v>0</v>
      </c>
      <c r="AZ342" s="230">
        <f>IF($AR342=0,VLOOKUP(MID($A342,4,5),'Project splits'!$C$5:$AM$346,AZ$22,FALSE),IF(ISNA(VLOOKUP($A342,'Success Asset Classes'!$B$15:$BD$377,AZ$21,FALSE)),VLOOKUP(MID($A342,4,5),'Project splits'!$C$5:$AM$346,AZ$22,FALSE),VLOOKUP($A342,'Success Asset Classes'!$B$15:$BD$377,AZ$21,FALSE)))</f>
        <v>0</v>
      </c>
      <c r="BA342" s="230">
        <f>IF($AR342=0,VLOOKUP(MID($A342,4,5),'Project splits'!$C$5:$AM$346,BA$22,FALSE),IF(ISNA(VLOOKUP($A342,'Success Asset Classes'!$B$15:$BD$377,BA$21,FALSE)),VLOOKUP(MID($A342,4,5),'Project splits'!$C$5:$AM$346,BA$22,FALSE),VLOOKUP($A342,'Success Asset Classes'!$B$15:$BD$377,BA$21,FALSE)))</f>
        <v>0</v>
      </c>
      <c r="BB342" s="230">
        <f>IF($AR342=0,VLOOKUP(MID($A342,4,5),'Project splits'!$C$5:$AM$346,BB$22,FALSE),IF(ISNA(VLOOKUP($A342,'Success Asset Classes'!$B$15:$BD$377,BB$21,FALSE)),VLOOKUP(MID($A342,4,5),'Project splits'!$C$5:$AM$346,BB$22,FALSE),VLOOKUP($A342,'Success Asset Classes'!$B$15:$BD$377,BB$21,FALSE)))</f>
        <v>8.2605310297669765E-2</v>
      </c>
      <c r="BC342" s="230">
        <f>IF($AR342=0,VLOOKUP(MID($A342,4,5),'Project splits'!$C$5:$AM$346,BC$22,FALSE),IF(ISNA(VLOOKUP($A342,'Success Asset Classes'!$B$15:$BD$377,BC$21,FALSE)),VLOOKUP(MID($A342,4,5),'Project splits'!$C$5:$AM$346,BC$22,FALSE),VLOOKUP($A342,'Success Asset Classes'!$B$15:$BD$377,BC$21,FALSE)))</f>
        <v>0</v>
      </c>
      <c r="BD342" s="230">
        <f>IF($AR342=0,VLOOKUP(MID($A342,4,5),'Project splits'!$C$5:$AM$346,BD$22,FALSE),IF(ISNA(VLOOKUP($A342,'Success Asset Classes'!$B$15:$BD$377,BD$21,FALSE)),VLOOKUP(MID($A342,4,5),'Project splits'!$C$5:$AM$346,BD$22,FALSE),VLOOKUP($A342,'Success Asset Classes'!$B$15:$BD$377,BD$21,FALSE)))</f>
        <v>7.6486398423768295E-2</v>
      </c>
      <c r="BE342" s="230">
        <f>IF($AR342=0,VLOOKUP(MID($A342,4,5),'Project splits'!$C$5:$AM$346,BE$22,FALSE),IF(ISNA(VLOOKUP($A342,'Success Asset Classes'!$B$15:$BD$377,BE$21,FALSE)),VLOOKUP(MID($A342,4,5),'Project splits'!$C$5:$AM$346,BE$22,FALSE),VLOOKUP($A342,'Success Asset Classes'!$B$15:$BD$377,BE$21,FALSE)))</f>
        <v>0</v>
      </c>
      <c r="BF342" s="230">
        <f>IF($AR342=0,VLOOKUP(MID($A342,4,5),'Project splits'!$C$5:$AM$346,BF$22,FALSE),IF(ISNA(VLOOKUP($A342,'Success Asset Classes'!$B$15:$BD$377,BF$21,FALSE)),VLOOKUP(MID($A342,4,5),'Project splits'!$C$5:$AM$346,BF$22,FALSE),VLOOKUP($A342,'Success Asset Classes'!$B$15:$BD$377,BF$21,FALSE)))</f>
        <v>0</v>
      </c>
      <c r="BG342" s="230">
        <f>IF($AR342=0,VLOOKUP(MID($A342,4,5),'Project splits'!$C$5:$AM$346,BG$22,FALSE),IF(ISNA(VLOOKUP($A342,'Success Asset Classes'!$B$15:$BD$377,BG$21,FALSE)),VLOOKUP(MID($A342,4,5),'Project splits'!$C$5:$AM$346,BG$22,FALSE),VLOOKUP($A342,'Success Asset Classes'!$B$15:$BD$377,BG$21,FALSE)))</f>
        <v>0.84090829127856193</v>
      </c>
      <c r="BH342" s="230">
        <f>IF($AR342=0,VLOOKUP(MID($A342,4,5),'Project splits'!$C$5:$AM$346,BH$22,FALSE),IF(ISNA(VLOOKUP($A342,'Success Asset Classes'!$B$15:$BD$377,BH$21,FALSE)),VLOOKUP(MID($A342,4,5),'Project splits'!$C$5:$AM$346,BH$22,FALSE),VLOOKUP($A342,'Success Asset Classes'!$B$15:$BD$377,BH$21,FALSE)))</f>
        <v>0</v>
      </c>
      <c r="BI342" s="230">
        <f>IF($AR342=0,VLOOKUP(MID($A342,4,5),'Project splits'!$C$5:$AM$346,BI$22,FALSE),IF(ISNA(VLOOKUP($A342,'Success Asset Classes'!$B$15:$BD$377,BI$21,FALSE)),VLOOKUP(MID($A342,4,5),'Project splits'!$C$5:$AM$346,BI$22,FALSE),VLOOKUP($A342,'Success Asset Classes'!$B$15:$BD$377,BI$21,FALSE)))</f>
        <v>0</v>
      </c>
      <c r="BJ342" s="230">
        <f>IF($AR342=0,VLOOKUP(MID($A342,4,5),'Project splits'!$C$5:$AM$346,BJ$22,FALSE),IF(ISNA(VLOOKUP($A342,'Success Asset Classes'!$B$15:$BD$377,BJ$21,FALSE)),VLOOKUP(MID($A342,4,5),'Project splits'!$C$5:$AM$346,BJ$22,FALSE),VLOOKUP($A342,'Success Asset Classes'!$B$15:$BD$377,BJ$21,FALSE)))</f>
        <v>0</v>
      </c>
      <c r="BK342" s="230">
        <f>IF($AR342=0,VLOOKUP(MID($A342,4,5),'Project splits'!$C$5:$AM$346,BK$22,FALSE),IF(ISNA(VLOOKUP($A342,'Success Asset Classes'!$B$15:$BD$377,BK$21,FALSE)),VLOOKUP(MID($A342,4,5),'Project splits'!$C$5:$AM$346,BK$22,FALSE),VLOOKUP($A342,'Success Asset Classes'!$B$15:$BD$377,BK$21,FALSE)))</f>
        <v>0</v>
      </c>
      <c r="BL342" s="230">
        <f>IF($AR342=0,VLOOKUP(MID($A342,4,5),'Project splits'!$C$5:$AM$346,BL$22,FALSE),IF(ISNA(VLOOKUP($A342,'Success Asset Classes'!$B$15:$BD$377,BL$21,FALSE)),VLOOKUP(MID($A342,4,5),'Project splits'!$C$5:$AM$346,BL$22,FALSE),VLOOKUP($A342,'Success Asset Classes'!$B$15:$BD$377,BL$21,FALSE)))</f>
        <v>0</v>
      </c>
      <c r="BM342" s="230">
        <f>IF($AR342=0,VLOOKUP(MID($A342,4,5),'Project splits'!$C$5:$AM$346,BM$22,FALSE),IF(ISNA(VLOOKUP($A342,'Success Asset Classes'!$B$15:$BD$377,BM$21,FALSE)),VLOOKUP(MID($A342,4,5),'Project splits'!$C$5:$AM$346,BM$22,FALSE),VLOOKUP($A342,'Success Asset Classes'!$B$15:$BD$377,BM$21,FALSE)))</f>
        <v>0</v>
      </c>
      <c r="BN342" s="230">
        <f>IF($AR342=0,VLOOKUP(MID($A342,4,5),'Project splits'!$C$5:$AM$346,BN$22,FALSE),IF(ISNA(VLOOKUP($A342,'Success Asset Classes'!$B$15:$BD$377,BN$21,FALSE)),VLOOKUP(MID($A342,4,5),'Project splits'!$C$5:$AM$346,BN$22,FALSE),VLOOKUP($A342,'Success Asset Classes'!$B$15:$BD$377,BN$21,FALSE)))</f>
        <v>0</v>
      </c>
      <c r="BO342" s="230">
        <f>IF($AR342=0,VLOOKUP(MID($A342,4,5),'Project splits'!$C$5:$AM$346,BO$22,FALSE),IF(ISNA(VLOOKUP($A342,'Success Asset Classes'!$B$15:$BD$377,BO$21,FALSE)),VLOOKUP(MID($A342,4,5),'Project splits'!$C$5:$AM$346,BO$22,FALSE),VLOOKUP($A342,'Success Asset Classes'!$B$15:$BD$377,BO$21,FALSE)))</f>
        <v>0</v>
      </c>
      <c r="BP342" s="230">
        <f>IF($AR342=0,VLOOKUP(MID($A342,4,5),'Project splits'!$C$5:$AM$346,BP$22,FALSE),IF(ISNA(VLOOKUP($A342,'Success Asset Classes'!$B$15:$BD$377,BP$21,FALSE)),VLOOKUP(MID($A342,4,5),'Project splits'!$C$5:$AM$346,BP$22,FALSE),VLOOKUP($A342,'Success Asset Classes'!$B$15:$BD$377,BP$21,FALSE)))</f>
        <v>0</v>
      </c>
      <c r="BQ342" s="230">
        <f>IF($AR342=0,VLOOKUP(MID($A342,4,5),'Project splits'!$C$5:$AM$346,BQ$22,FALSE),IF(ISNA(VLOOKUP($A342,'Success Asset Classes'!$B$15:$BD$377,BQ$21,FALSE)),VLOOKUP(MID($A342,4,5),'Project splits'!$C$5:$AM$346,BQ$22,FALSE),VLOOKUP($A342,'Success Asset Classes'!$B$15:$BD$377,BQ$21,FALSE)))</f>
        <v>0</v>
      </c>
      <c r="BR342" s="230">
        <f>IF($AR342=0,VLOOKUP(MID($A342,4,5),'Project splits'!$C$5:$AM$346,BR$22,FALSE),IF(ISNA(VLOOKUP($A342,'Success Asset Classes'!$B$15:$BD$377,BR$21,FALSE)),VLOOKUP(MID($A342,4,5),'Project splits'!$C$5:$AM$346,BR$22,FALSE),VLOOKUP($A342,'Success Asset Classes'!$B$15:$BD$377,BR$21,FALSE)))</f>
        <v>0</v>
      </c>
      <c r="BS342" s="247">
        <f t="shared" si="81"/>
        <v>1</v>
      </c>
      <c r="BT342" s="249">
        <f>1+IF(ISNA(VLOOKUP($A342,'Project labour content'!$A$7:$D$255,'Project labour content'!$D$1,FALSE)),VLOOKUP($D342,'Project labour content'!$F$6:$G$15,'Project labour content'!$G$1,FALSE),VLOOKUP($A342,'Project labour content'!$A$7:$D$255,'Project labour content'!$D$1,FALSE))*LabEsc22*1</f>
        <v>1.0015938153338484</v>
      </c>
      <c r="BU342" s="249">
        <f>1+IF(ISNA(VLOOKUP($A342,'Project labour content'!$A$7:$D$255,'Project labour content'!$D$1,FALSE)),VLOOKUP($D342,'Project labour content'!$F$6:$G$15,'Project labour content'!$G$1,FALSE),VLOOKUP($A342,'Project labour content'!$A$7:$D$255,'Project labour content'!$D$1,FALSE))*LabEsc23*1</f>
        <v>1.0031952809812994</v>
      </c>
      <c r="BV342" s="249">
        <f>1+IF(ISNA(VLOOKUP($A342,'Project labour content'!$A$7:$D$255,'Project labour content'!$D$1,FALSE)),VLOOKUP($D342,'Project labour content'!$F$6:$G$15,'Project labour content'!$G$1,FALSE),VLOOKUP($A342,'Project labour content'!$A$7:$D$255,'Project labour content'!$D$1,FALSE))*LabEsc24*1</f>
        <v>1.0047038616211981</v>
      </c>
      <c r="BW342" s="249">
        <f>1+IF(ISNA(VLOOKUP($A342,'Project labour content'!$A$7:$D$255,'Project labour content'!$D$1,FALSE)),VLOOKUP($D342,'Project labour content'!$F$6:$G$15,'Project labour content'!$G$1,FALSE),VLOOKUP($A342,'Project labour content'!$A$7:$D$255,'Project labour content'!$D$1,FALSE))*LabEsc25*1</f>
        <v>1.0067243539582358</v>
      </c>
      <c r="BX342" s="249">
        <f>1+IF(ISNA(VLOOKUP($A342,'Project labour content'!$A$7:$D$255,'Project labour content'!$D$1,FALSE)),VLOOKUP($D342,'Project labour content'!$F$6:$G$15,'Project labour content'!$G$1,FALSE),VLOOKUP($A342,'Project labour content'!$A$7:$D$255,'Project labour content'!$D$1,FALSE))*LabEsc26*1</f>
        <v>1.008926353856884</v>
      </c>
      <c r="BY342" s="249">
        <f>1+IF(ISNA(VLOOKUP($A342,'Project labour content'!$A$7:$D$255,'Project labour content'!$D$1,FALSE)),VLOOKUP($D342,'Project labour content'!$F$6:$G$15,'Project labour content'!$G$1,FALSE),VLOOKUP($A342,'Project labour content'!$A$7:$D$255,'Project labour content'!$D$1,FALSE))*LabEsc27*1</f>
        <v>1.0102902387171853</v>
      </c>
      <c r="BZ342" s="249">
        <f>1+IF(ISNA(VLOOKUP($A342,'Project labour content'!$A$7:$D$255,'Project labour content'!$D$1,FALSE)),VLOOKUP($D342,'Project labour content'!$F$6:$G$15,'Project labour content'!$G$1,FALSE),VLOOKUP($A342,'Project labour content'!$A$7:$D$255,'Project labour content'!$D$1,FALSE))*LabEsc28*1</f>
        <v>1.0113172440169922</v>
      </c>
      <c r="CA342" s="249">
        <f>1+IF(ISNA(VLOOKUP($A342,'Project labour content'!$A$7:$D$255,'Project labour content'!$D$1,FALSE)),VLOOKUP($D342,'Project labour content'!$F$6:$G$15,'Project labour content'!$G$1,FALSE),VLOOKUP($A342,'Project labour content'!$A$7:$D$255,'Project labour content'!$D$1,FALSE))*LabEsc29*1</f>
        <v>1.0129653821221221</v>
      </c>
      <c r="CB342" s="250" t="str">
        <f>IF(ISNA(VLOOKUP($A342,'Project labour content'!$A$7:$D$255,'Project labour content'!$D$1,FALSE)),"Category","Project")</f>
        <v>Project</v>
      </c>
      <c r="CD342" s="247" t="str">
        <f t="shared" si="82"/>
        <v>15314</v>
      </c>
      <c r="CE342" s="3"/>
    </row>
    <row r="343" spans="1:83" x14ac:dyDescent="0.15">
      <c r="A343" s="11" t="s">
        <v>907</v>
      </c>
      <c r="B343" s="11" t="str">
        <f>VLOOKUP($A343,'Incurred Real 2022$'!$A$25:$AC$426,'Incurred Real 2022$'!B$1,FALSE)</f>
        <v>Capital Project Scopes and Estimates 2024-28</v>
      </c>
      <c r="C343" s="11" t="str">
        <f>VLOOKUP($A343,'Incurred Real 2022$'!$A$25:$AC$426,'Incurred Real 2022$'!C$1,FALSE)</f>
        <v>ExAnte</v>
      </c>
      <c r="D343" s="11" t="str">
        <f>VLOOKUP($A343,'Incurred Real 2022$'!$A$25:$AC$426,'Incurred Real 2022$'!D$1,FALSE)</f>
        <v>Replacement</v>
      </c>
      <c r="E343" s="11" t="str">
        <f>VLOOKUP($A343,'Incurred Real 2022$'!$A$25:$AC$426,'Incurred Real 2022$'!E$1,FALSE)</f>
        <v>Active</v>
      </c>
      <c r="F343" s="105" t="str">
        <f>IF(VLOOKUP($A343,'Incurred Real 2022$'!$A$25:$AC$426,'Incurred Real 2022$'!F$1,FALSE)=0,"",VLOOKUP($A343,'Incurred Real 2022$'!$A$25:$AC$426,'Incurred Real 2022$'!F$1,FALSE))</f>
        <v/>
      </c>
      <c r="G343" s="105" t="str">
        <f>IF(VLOOKUP($A343,'Incurred Real 2022$'!$A$25:$AC$426,'Incurred Real 2022$'!G$1,FALSE)=0,"",VLOOKUP($A343,'Incurred Real 2022$'!$A$25:$AC$426,'Incurred Real 2022$'!G$1,FALSE))</f>
        <v/>
      </c>
      <c r="H343" s="105" t="str">
        <f>IF(VLOOKUP($A343,'Incurred Real 2022$'!$A$25:$AC$426,'Incurred Real 2022$'!H$1,FALSE)=0,"",VLOOKUP($A343,'Incurred Real 2022$'!$A$25:$AC$426,'Incurred Real 2022$'!H$1,FALSE))</f>
        <v/>
      </c>
      <c r="I343" s="105" t="str">
        <f>IF(VLOOKUP($A343,'Incurred Real 2022$'!$A$25:$AC$426,'Incurred Real 2022$'!I$1,FALSE)=0,"",VLOOKUP($A343,'Incurred Real 2022$'!$A$25:$AC$426,'Incurred Real 2022$'!I$1,FALSE))</f>
        <v/>
      </c>
      <c r="J343" s="105" t="str">
        <f>IF(VLOOKUP($A343,'Incurred Real 2022$'!$A$25:$AC$426,'Incurred Real 2022$'!J$1,FALSE)=0,"",VLOOKUP($A343,'Incurred Real 2022$'!$A$25:$AC$426,'Incurred Real 2022$'!J$1,FALSE))</f>
        <v/>
      </c>
      <c r="K343" s="105" t="str">
        <f>IF(VLOOKUP($A343,'Incurred Real 2022$'!$A$25:$AC$426,'Incurred Real 2022$'!K$1,FALSE)=0,"",VLOOKUP($A343,'Incurred Real 2022$'!$A$25:$AC$426,'Incurred Real 2022$'!K$1,FALSE))</f>
        <v/>
      </c>
      <c r="L343" s="105" t="str">
        <f>IF(VLOOKUP($A343,'Incurred Real 2022$'!$A$25:$AC$426,'Incurred Real 2022$'!L$1,FALSE)=0,"",VLOOKUP($A343,'Incurred Real 2022$'!$A$25:$AC$426,'Incurred Real 2022$'!L$1,FALSE))</f>
        <v/>
      </c>
      <c r="M343" s="105" t="str">
        <f>IF(VLOOKUP($A343,'Incurred Real 2022$'!$A$25:$AC$426,'Incurred Real 2022$'!M$1,FALSE)=0,"",VLOOKUP($A343,'Incurred Real 2022$'!$A$25:$AC$426,'Incurred Real 2022$'!M$1,FALSE))</f>
        <v/>
      </c>
      <c r="N343" s="105" t="str">
        <f>IF(VLOOKUP($A343,'Incurred Real 2022$'!$A$25:$AC$426,'Incurred Real 2022$'!N$1,FALSE)=0,"",VLOOKUP($A343,'Incurred Real 2022$'!$A$25:$AC$426,'Incurred Real 2022$'!N$1,FALSE))</f>
        <v/>
      </c>
      <c r="O343" s="105" t="str">
        <f>IF(VLOOKUP($A343,'Incurred Real 2022$'!$A$25:$AC$426,'Incurred Real 2022$'!O$1,FALSE)=0,"",VLOOKUP($A343,'Incurred Real 2022$'!$A$25:$AC$426,'Incurred Real 2022$'!O$1,FALSE))</f>
        <v/>
      </c>
      <c r="P343" s="105" t="str">
        <f>IF(VLOOKUP($A343,'Incurred Real 2022$'!$A$25:$AC$426,'Incurred Real 2022$'!P$1,FALSE)=0,"",VLOOKUP($A343,'Incurred Real 2022$'!$A$25:$AC$426,'Incurred Real 2022$'!P$1,FALSE))</f>
        <v/>
      </c>
      <c r="Q343" s="105" t="str">
        <f>IF(VLOOKUP($A343,'Incurred Real 2022$'!$A$25:$AC$426,'Incurred Real 2022$'!Q$1,FALSE)=0,"",VLOOKUP($A343,'Incurred Real 2022$'!$A$25:$AC$426,'Incurred Real 2022$'!Q$1,FALSE))</f>
        <v/>
      </c>
      <c r="R343" s="105" t="str">
        <f>IF(VLOOKUP($A343,'Incurred Real 2022$'!$A$25:$AC$426,'Incurred Real 2022$'!R$1,FALSE)=0,"",VLOOKUP($A343,'Incurred Real 2022$'!$A$25:$AC$426,'Incurred Real 2022$'!R$1,FALSE))</f>
        <v/>
      </c>
      <c r="S343" s="105" t="str">
        <f>IF(VLOOKUP($A343,'Incurred Real 2022$'!$A$25:$AC$426,'Incurred Real 2022$'!S$1,FALSE)=0,"",VLOOKUP($A343,'Incurred Real 2022$'!$A$25:$AC$426,'Incurred Real 2022$'!S$1,FALSE))</f>
        <v/>
      </c>
      <c r="T343" s="105" t="str">
        <f>IF(VLOOKUP($A343,'Incurred Real 2022$'!$A$25:$AC$426,'Incurred Real 2022$'!T$1,FALSE)=0,"",VLOOKUP($A343,'Incurred Real 2022$'!$A$25:$AC$426,'Incurred Real 2022$'!T$1,FALSE))</f>
        <v/>
      </c>
      <c r="U343" s="105">
        <f>IF(VLOOKUP($A343,'Incurred Real 2022$'!$A$25:$AC$426,'Incurred Real 2022$'!U$1,FALSE)=0,"",VLOOKUP($A343,'Incurred Real 2022$'!$A$25:$AC$426,'Incurred Real 2022$'!U$1,FALSE))</f>
        <v>2426164.17</v>
      </c>
      <c r="V343" s="13">
        <f>IF(ISTEXT(VLOOKUP($A343,'Incurred Real 2022$'!$A$25:$AC$426,'Incurred Real 2022$'!V$1,FALSE)),"",(VLOOKUP($A343,'Incurred Real 2022$'!$A$25:$AC$426,'Incurred Real 2022$'!V$1,FALSE))*BT343*Incurred_Real!V$15)</f>
        <v>1493557.7967592496</v>
      </c>
      <c r="W343" s="13">
        <f>IF(ISTEXT(VLOOKUP($A343,'Incurred Real 2022$'!$A$25:$AC$426,'Incurred Real 2022$'!W$1,FALSE)),"",(VLOOKUP($A343,'Incurred Real 2022$'!$A$25:$AC$426,'Incurred Real 2022$'!W$1,FALSE))*BU343*Incurred_Real!W$15)</f>
        <v>426653.04735943774</v>
      </c>
      <c r="X343" s="220" t="str">
        <f>IF(ISTEXT(VLOOKUP($A343,'Incurred Real 2022$'!$A$25:$AC$426,'Incurred Real 2022$'!X$1,FALSE)),"",(VLOOKUP($A343,'Incurred Real 2022$'!$A$25:$AC$426,'Incurred Real 2022$'!X$1,FALSE))*BV343*Incurred_Real!X$15)</f>
        <v/>
      </c>
      <c r="Y343" s="217" t="str">
        <f>IF(ISTEXT(VLOOKUP($A343,'Incurred Real 2022$'!$A$25:$AC$426,'Incurred Real 2022$'!Y$1,FALSE)),"",(VLOOKUP($A343,'Incurred Real 2022$'!$A$25:$AC$426,'Incurred Real 2022$'!Y$1,FALSE))*BW343*Incurred_Real!Y$15)</f>
        <v/>
      </c>
      <c r="Z343" s="13" t="str">
        <f>IF(ISTEXT(VLOOKUP($A343,'Incurred Real 2022$'!$A$25:$AC$426,'Incurred Real 2022$'!Z$1,FALSE)),"",(VLOOKUP($A343,'Incurred Real 2022$'!$A$25:$AC$426,'Incurred Real 2022$'!Z$1,FALSE))*BX343*Incurred_Real!Z$15)</f>
        <v/>
      </c>
      <c r="AA343" s="13" t="str">
        <f>IF(ISTEXT(VLOOKUP($A343,'Incurred Real 2022$'!$A$25:$AC$426,'Incurred Real 2022$'!AA$1,FALSE)),"",(VLOOKUP($A343,'Incurred Real 2022$'!$A$25:$AC$426,'Incurred Real 2022$'!AA$1,FALSE))*BY343*Incurred_Real!AA$15)</f>
        <v/>
      </c>
      <c r="AB343" s="13" t="str">
        <f>IF(ISTEXT(VLOOKUP($A343,'Incurred Real 2022$'!$A$25:$AC$426,'Incurred Real 2022$'!AB$1,FALSE)),"",(VLOOKUP($A343,'Incurred Real 2022$'!$A$25:$AC$426,'Incurred Real 2022$'!AB$1,FALSE))*BZ343*Incurred_Real!AB$15)</f>
        <v/>
      </c>
      <c r="AC343" s="13" t="str">
        <f>IF(ISTEXT(VLOOKUP($A343,'Incurred Real 2022$'!$A$25:$AC$426,'Incurred Real 2022$'!AC$1,FALSE)),"",(VLOOKUP($A343,'Incurred Real 2022$'!$A$25:$AC$426,'Incurred Real 2022$'!AC$1,FALSE))*CA343*Incurred_Real!AC$15)</f>
        <v/>
      </c>
      <c r="AD343" s="221">
        <f t="shared" si="77"/>
        <v>4346375.0141186872</v>
      </c>
      <c r="AE343" s="221">
        <f t="shared" si="78"/>
        <v>4346375.0141186872</v>
      </c>
      <c r="AF343" s="239">
        <f t="shared" si="83"/>
        <v>5063273.4521756489</v>
      </c>
      <c r="AG343" s="222">
        <f t="shared" si="79"/>
        <v>4497090.213262964</v>
      </c>
      <c r="AH343" s="223">
        <f t="shared" si="86"/>
        <v>1.1258999068426243</v>
      </c>
      <c r="AI343" s="224">
        <f t="shared" si="80"/>
        <v>2023</v>
      </c>
      <c r="AJ343" s="225">
        <f>VLOOKUP($A343,Project_Commissioning!$C$4:$H$355,Project_Commissioning!F$1,FALSE)</f>
        <v>45107</v>
      </c>
      <c r="AK343" s="226">
        <f>VLOOKUP($A343,Project_Commissioning!$C$4:$H$355,Project_Commissioning!G$1,FALSE)</f>
        <v>2023</v>
      </c>
      <c r="AL343" s="225" t="str">
        <f>IF(VLOOKUP($A343,Project_Commissioning!$C$4:$H$355,Project_Commissioning!H$1,FALSE)=0,"",VLOOKUP($A343,Project_Commissioning!$C$4:$H$355,Project_Commissioning!H$1,FALSE))</f>
        <v/>
      </c>
      <c r="AM343" s="237">
        <f t="shared" si="84"/>
        <v>4497090.213262964</v>
      </c>
      <c r="AN343" s="221" cm="1">
        <f t="array" ref="AN343">IF(ROUND(AE343,0)=0,0,LOOKUP(2,1/(F343:AC343&lt;&gt;""),F343:AC343))</f>
        <v>426653.04735943774</v>
      </c>
      <c r="AO343" s="221">
        <f t="shared" si="85"/>
        <v>1920210.8441186873</v>
      </c>
      <c r="AP343" s="79"/>
      <c r="AQ343" s="20"/>
      <c r="AR343" s="245">
        <f>IF(ISNA(VLOOKUP($A343,'Success Asset Classes'!$B$15:$AA$114,'Success Asset Classes'!$AA$1,FALSE)),0,VLOOKUP($A343,'Success Asset Classes'!$B$15:$AA$114,'Success Asset Classes'!$AA$1,FALSE))</f>
        <v>0</v>
      </c>
      <c r="AS343" s="230">
        <f>IF($AR343=0,VLOOKUP(MID($A343,4,5),'Project splits'!$C$5:$AM$346,AS$22,FALSE),IF(ISNA(VLOOKUP($A343,'Success Asset Classes'!$B$15:$BD$377,AS$21,FALSE)),VLOOKUP(MID($A343,4,5),'Project splits'!$C$5:$AM$346,AS$22,FALSE),VLOOKUP($A343,'Success Asset Classes'!$B$15:$BD$377,AS$21,FALSE)))</f>
        <v>0</v>
      </c>
      <c r="AT343" s="230">
        <f>IF($AR343=0,VLOOKUP(MID($A343,4,5),'Project splits'!$C$5:$AM$346,AT$22,FALSE),IF(ISNA(VLOOKUP($A343,'Success Asset Classes'!$B$15:$BD$377,AT$21,FALSE)),VLOOKUP(MID($A343,4,5),'Project splits'!$C$5:$AM$346,AT$22,FALSE),VLOOKUP($A343,'Success Asset Classes'!$B$15:$BD$377,AT$21,FALSE)))</f>
        <v>1.2598210977913676E-2</v>
      </c>
      <c r="AU343" s="230">
        <f>IF($AR343=0,VLOOKUP(MID($A343,4,5),'Project splits'!$C$5:$AM$346,AU$22,FALSE),IF(ISNA(VLOOKUP($A343,'Success Asset Classes'!$B$15:$BD$377,AU$21,FALSE)),VLOOKUP(MID($A343,4,5),'Project splits'!$C$5:$AM$346,AU$22,FALSE),VLOOKUP($A343,'Success Asset Classes'!$B$15:$BD$377,AU$21,FALSE)))</f>
        <v>4.0410234138469919E-2</v>
      </c>
      <c r="AV343" s="230">
        <f>IF($AR343=0,VLOOKUP(MID($A343,4,5),'Project splits'!$C$5:$AM$346,AV$22,FALSE),IF(ISNA(VLOOKUP($A343,'Success Asset Classes'!$B$15:$BD$377,AV$21,FALSE)),VLOOKUP(MID($A343,4,5),'Project splits'!$C$5:$AM$346,AV$22,FALSE),VLOOKUP($A343,'Success Asset Classes'!$B$15:$BD$377,AV$21,FALSE)))</f>
        <v>1.9519967422123616E-2</v>
      </c>
      <c r="AW343" s="230">
        <f>IF($AR343=0,VLOOKUP(MID($A343,4,5),'Project splits'!$C$5:$AM$346,AW$22,FALSE),IF(ISNA(VLOOKUP($A343,'Success Asset Classes'!$B$15:$BD$377,AW$21,FALSE)),VLOOKUP(MID($A343,4,5),'Project splits'!$C$5:$AM$346,AW$22,FALSE),VLOOKUP($A343,'Success Asset Classes'!$B$15:$BD$377,AW$21,FALSE)))</f>
        <v>0</v>
      </c>
      <c r="AX343" s="230">
        <f>IF($AR343=0,VLOOKUP(MID($A343,4,5),'Project splits'!$C$5:$AM$346,AX$22,FALSE),IF(ISNA(VLOOKUP($A343,'Success Asset Classes'!$B$15:$BD$377,AX$21,FALSE)),VLOOKUP(MID($A343,4,5),'Project splits'!$C$5:$AM$346,AX$22,FALSE),VLOOKUP($A343,'Success Asset Classes'!$B$15:$BD$377,AX$21,FALSE)))</f>
        <v>5.2750171450762124E-4</v>
      </c>
      <c r="AY343" s="230">
        <f>IF($AR343=0,VLOOKUP(MID($A343,4,5),'Project splits'!$C$5:$AM$346,AY$22,FALSE),IF(ISNA(VLOOKUP($A343,'Success Asset Classes'!$B$15:$BD$377,AY$21,FALSE)),VLOOKUP(MID($A343,4,5),'Project splits'!$C$5:$AM$346,AY$22,FALSE),VLOOKUP($A343,'Success Asset Classes'!$B$15:$BD$377,AY$21,FALSE)))</f>
        <v>0</v>
      </c>
      <c r="AZ343" s="230">
        <f>IF($AR343=0,VLOOKUP(MID($A343,4,5),'Project splits'!$C$5:$AM$346,AZ$22,FALSE),IF(ISNA(VLOOKUP($A343,'Success Asset Classes'!$B$15:$BD$377,AZ$21,FALSE)),VLOOKUP(MID($A343,4,5),'Project splits'!$C$5:$AM$346,AZ$22,FALSE),VLOOKUP($A343,'Success Asset Classes'!$B$15:$BD$377,AZ$21,FALSE)))</f>
        <v>0</v>
      </c>
      <c r="BA343" s="230">
        <f>IF($AR343=0,VLOOKUP(MID($A343,4,5),'Project splits'!$C$5:$AM$346,BA$22,FALSE),IF(ISNA(VLOOKUP($A343,'Success Asset Classes'!$B$15:$BD$377,BA$21,FALSE)),VLOOKUP(MID($A343,4,5),'Project splits'!$C$5:$AM$346,BA$22,FALSE),VLOOKUP($A343,'Success Asset Classes'!$B$15:$BD$377,BA$21,FALSE)))</f>
        <v>0</v>
      </c>
      <c r="BB343" s="230">
        <f>IF($AR343=0,VLOOKUP(MID($A343,4,5),'Project splits'!$C$5:$AM$346,BB$22,FALSE),IF(ISNA(VLOOKUP($A343,'Success Asset Classes'!$B$15:$BD$377,BB$21,FALSE)),VLOOKUP(MID($A343,4,5),'Project splits'!$C$5:$AM$346,BB$22,FALSE),VLOOKUP($A343,'Success Asset Classes'!$B$15:$BD$377,BB$21,FALSE)))</f>
        <v>0.20535383112557634</v>
      </c>
      <c r="BC343" s="230">
        <f>IF($AR343=0,VLOOKUP(MID($A343,4,5),'Project splits'!$C$5:$AM$346,BC$22,FALSE),IF(ISNA(VLOOKUP($A343,'Success Asset Classes'!$B$15:$BD$377,BC$21,FALSE)),VLOOKUP(MID($A343,4,5),'Project splits'!$C$5:$AM$346,BC$22,FALSE),VLOOKUP($A343,'Success Asset Classes'!$B$15:$BD$377,BC$21,FALSE)))</f>
        <v>6.9132359534140365E-4</v>
      </c>
      <c r="BD343" s="230">
        <f>IF($AR343=0,VLOOKUP(MID($A343,4,5),'Project splits'!$C$5:$AM$346,BD$22,FALSE),IF(ISNA(VLOOKUP($A343,'Success Asset Classes'!$B$15:$BD$377,BD$21,FALSE)),VLOOKUP(MID($A343,4,5),'Project splits'!$C$5:$AM$346,BD$22,FALSE),VLOOKUP($A343,'Success Asset Classes'!$B$15:$BD$377,BD$21,FALSE)))</f>
        <v>0.10775079637737764</v>
      </c>
      <c r="BE343" s="230">
        <f>IF($AR343=0,VLOOKUP(MID($A343,4,5),'Project splits'!$C$5:$AM$346,BE$22,FALSE),IF(ISNA(VLOOKUP($A343,'Success Asset Classes'!$B$15:$BD$377,BE$21,FALSE)),VLOOKUP(MID($A343,4,5),'Project splits'!$C$5:$AM$346,BE$22,FALSE),VLOOKUP($A343,'Success Asset Classes'!$B$15:$BD$377,BE$21,FALSE)))</f>
        <v>8.184812382001588E-3</v>
      </c>
      <c r="BF343" s="230">
        <f>IF($AR343=0,VLOOKUP(MID($A343,4,5),'Project splits'!$C$5:$AM$346,BF$22,FALSE),IF(ISNA(VLOOKUP($A343,'Success Asset Classes'!$B$15:$BD$377,BF$21,FALSE)),VLOOKUP(MID($A343,4,5),'Project splits'!$C$5:$AM$346,BF$22,FALSE),VLOOKUP($A343,'Success Asset Classes'!$B$15:$BD$377,BF$21,FALSE)))</f>
        <v>0</v>
      </c>
      <c r="BG343" s="230">
        <f>IF($AR343=0,VLOOKUP(MID($A343,4,5),'Project splits'!$C$5:$AM$346,BG$22,FALSE),IF(ISNA(VLOOKUP($A343,'Success Asset Classes'!$B$15:$BD$377,BG$21,FALSE)),VLOOKUP(MID($A343,4,5),'Project splits'!$C$5:$AM$346,BG$22,FALSE),VLOOKUP($A343,'Success Asset Classes'!$B$15:$BD$377,BG$21,FALSE)))</f>
        <v>0.13438161930988823</v>
      </c>
      <c r="BH343" s="230">
        <f>IF($AR343=0,VLOOKUP(MID($A343,4,5),'Project splits'!$C$5:$AM$346,BH$22,FALSE),IF(ISNA(VLOOKUP($A343,'Success Asset Classes'!$B$15:$BD$377,BH$21,FALSE)),VLOOKUP(MID($A343,4,5),'Project splits'!$C$5:$AM$346,BH$22,FALSE),VLOOKUP($A343,'Success Asset Classes'!$B$15:$BD$377,BH$21,FALSE)))</f>
        <v>0.29999201374783002</v>
      </c>
      <c r="BI343" s="230">
        <f>IF($AR343=0,VLOOKUP(MID($A343,4,5),'Project splits'!$C$5:$AM$346,BI$22,FALSE),IF(ISNA(VLOOKUP($A343,'Success Asset Classes'!$B$15:$BD$377,BI$21,FALSE)),VLOOKUP(MID($A343,4,5),'Project splits'!$C$5:$AM$346,BI$22,FALSE),VLOOKUP($A343,'Success Asset Classes'!$B$15:$BD$377,BI$21,FALSE)))</f>
        <v>1.6595559557543139E-4</v>
      </c>
      <c r="BJ343" s="230">
        <f>IF($AR343=0,VLOOKUP(MID($A343,4,5),'Project splits'!$C$5:$AM$346,BJ$22,FALSE),IF(ISNA(VLOOKUP($A343,'Success Asset Classes'!$B$15:$BD$377,BJ$21,FALSE)),VLOOKUP(MID($A343,4,5),'Project splits'!$C$5:$AM$346,BJ$22,FALSE),VLOOKUP($A343,'Success Asset Classes'!$B$15:$BD$377,BJ$21,FALSE)))</f>
        <v>0</v>
      </c>
      <c r="BK343" s="230">
        <f>IF($AR343=0,VLOOKUP(MID($A343,4,5),'Project splits'!$C$5:$AM$346,BK$22,FALSE),IF(ISNA(VLOOKUP($A343,'Success Asset Classes'!$B$15:$BD$377,BK$21,FALSE)),VLOOKUP(MID($A343,4,5),'Project splits'!$C$5:$AM$346,BK$22,FALSE),VLOOKUP($A343,'Success Asset Classes'!$B$15:$BD$377,BK$21,FALSE)))</f>
        <v>0.17042373361339447</v>
      </c>
      <c r="BL343" s="230">
        <f>IF($AR343=0,VLOOKUP(MID($A343,4,5),'Project splits'!$C$5:$AM$346,BL$22,FALSE),IF(ISNA(VLOOKUP($A343,'Success Asset Classes'!$B$15:$BD$377,BL$21,FALSE)),VLOOKUP(MID($A343,4,5),'Project splits'!$C$5:$AM$346,BL$22,FALSE),VLOOKUP($A343,'Success Asset Classes'!$B$15:$BD$377,BL$21,FALSE)))</f>
        <v>0</v>
      </c>
      <c r="BM343" s="230">
        <f>IF($AR343=0,VLOOKUP(MID($A343,4,5),'Project splits'!$C$5:$AM$346,BM$22,FALSE),IF(ISNA(VLOOKUP($A343,'Success Asset Classes'!$B$15:$BD$377,BM$21,FALSE)),VLOOKUP(MID($A343,4,5),'Project splits'!$C$5:$AM$346,BM$22,FALSE),VLOOKUP($A343,'Success Asset Classes'!$B$15:$BD$377,BM$21,FALSE)))</f>
        <v>0</v>
      </c>
      <c r="BN343" s="230">
        <f>IF($AR343=0,VLOOKUP(MID($A343,4,5),'Project splits'!$C$5:$AM$346,BN$22,FALSE),IF(ISNA(VLOOKUP($A343,'Success Asset Classes'!$B$15:$BD$377,BN$21,FALSE)),VLOOKUP(MID($A343,4,5),'Project splits'!$C$5:$AM$346,BN$22,FALSE),VLOOKUP($A343,'Success Asset Classes'!$B$15:$BD$377,BN$21,FALSE)))</f>
        <v>0</v>
      </c>
      <c r="BO343" s="230">
        <f>IF($AR343=0,VLOOKUP(MID($A343,4,5),'Project splits'!$C$5:$AM$346,BO$22,FALSE),IF(ISNA(VLOOKUP($A343,'Success Asset Classes'!$B$15:$BD$377,BO$21,FALSE)),VLOOKUP(MID($A343,4,5),'Project splits'!$C$5:$AM$346,BO$22,FALSE),VLOOKUP($A343,'Success Asset Classes'!$B$15:$BD$377,BO$21,FALSE)))</f>
        <v>0</v>
      </c>
      <c r="BP343" s="230">
        <f>IF($AR343=0,VLOOKUP(MID($A343,4,5),'Project splits'!$C$5:$AM$346,BP$22,FALSE),IF(ISNA(VLOOKUP($A343,'Success Asset Classes'!$B$15:$BD$377,BP$21,FALSE)),VLOOKUP(MID($A343,4,5),'Project splits'!$C$5:$AM$346,BP$22,FALSE),VLOOKUP($A343,'Success Asset Classes'!$B$15:$BD$377,BP$21,FALSE)))</f>
        <v>0</v>
      </c>
      <c r="BQ343" s="230">
        <f>IF($AR343=0,VLOOKUP(MID($A343,4,5),'Project splits'!$C$5:$AM$346,BQ$22,FALSE),IF(ISNA(VLOOKUP($A343,'Success Asset Classes'!$B$15:$BD$377,BQ$21,FALSE)),VLOOKUP(MID($A343,4,5),'Project splits'!$C$5:$AM$346,BQ$22,FALSE),VLOOKUP($A343,'Success Asset Classes'!$B$15:$BD$377,BQ$21,FALSE)))</f>
        <v>0</v>
      </c>
      <c r="BR343" s="230">
        <f>IF($AR343=0,VLOOKUP(MID($A343,4,5),'Project splits'!$C$5:$AM$346,BR$22,FALSE),IF(ISNA(VLOOKUP($A343,'Success Asset Classes'!$B$15:$BD$377,BR$21,FALSE)),VLOOKUP(MID($A343,4,5),'Project splits'!$C$5:$AM$346,BR$22,FALSE),VLOOKUP($A343,'Success Asset Classes'!$B$15:$BD$377,BR$21,FALSE)))</f>
        <v>0</v>
      </c>
      <c r="BS343" s="247">
        <f t="shared" si="81"/>
        <v>0.99999999999999989</v>
      </c>
      <c r="BT343" s="249">
        <f>1+IF(ISNA(VLOOKUP($A343,'Project labour content'!$A$7:$D$255,'Project labour content'!$D$1,FALSE)),VLOOKUP($D343,'Project labour content'!$F$6:$G$15,'Project labour content'!$G$1,FALSE),VLOOKUP($A343,'Project labour content'!$A$7:$D$255,'Project labour content'!$D$1,FALSE))*LabEsc22*1</f>
        <v>1.0033898750866015</v>
      </c>
      <c r="BU343" s="249">
        <f>1+IF(ISNA(VLOOKUP($A343,'Project labour content'!$A$7:$D$255,'Project labour content'!$D$1,FALSE)),VLOOKUP($D343,'Project labour content'!$F$6:$G$15,'Project labour content'!$G$1,FALSE),VLOOKUP($A343,'Project labour content'!$A$7:$D$255,'Project labour content'!$D$1,FALSE))*LabEsc23*1</f>
        <v>1.0067960215736189</v>
      </c>
      <c r="BV343" s="249">
        <f>1+IF(ISNA(VLOOKUP($A343,'Project labour content'!$A$7:$D$255,'Project labour content'!$D$1,FALSE)),VLOOKUP($D343,'Project labour content'!$F$6:$G$15,'Project labour content'!$G$1,FALSE),VLOOKUP($A343,'Project labour content'!$A$7:$D$255,'Project labour content'!$D$1,FALSE))*LabEsc24*1</f>
        <v>1.0100046115643893</v>
      </c>
      <c r="BW343" s="249">
        <f>1+IF(ISNA(VLOOKUP($A343,'Project labour content'!$A$7:$D$255,'Project labour content'!$D$1,FALSE)),VLOOKUP($D343,'Project labour content'!$F$6:$G$15,'Project labour content'!$G$1,FALSE),VLOOKUP($A343,'Project labour content'!$A$7:$D$255,'Project labour content'!$D$1,FALSE))*LabEsc25*1</f>
        <v>1.0143019830920277</v>
      </c>
      <c r="BX343" s="249">
        <f>1+IF(ISNA(VLOOKUP($A343,'Project labour content'!$A$7:$D$255,'Project labour content'!$D$1,FALSE)),VLOOKUP($D343,'Project labour content'!$F$6:$G$15,'Project labour content'!$G$1,FALSE),VLOOKUP($A343,'Project labour content'!$A$7:$D$255,'Project labour content'!$D$1,FALSE))*LabEsc26*1</f>
        <v>1.0189854018285656</v>
      </c>
      <c r="BY343" s="249">
        <f>1+IF(ISNA(VLOOKUP($A343,'Project labour content'!$A$7:$D$255,'Project labour content'!$D$1,FALSE)),VLOOKUP($D343,'Project labour content'!$F$6:$G$15,'Project labour content'!$G$1,FALSE),VLOOKUP($A343,'Project labour content'!$A$7:$D$255,'Project labour content'!$D$1,FALSE))*LabEsc27*1</f>
        <v>1.0218862393413812</v>
      </c>
      <c r="BZ343" s="249">
        <f>1+IF(ISNA(VLOOKUP($A343,'Project labour content'!$A$7:$D$255,'Project labour content'!$D$1,FALSE)),VLOOKUP($D343,'Project labour content'!$F$6:$G$15,'Project labour content'!$G$1,FALSE),VLOOKUP($A343,'Project labour content'!$A$7:$D$255,'Project labour content'!$D$1,FALSE))*LabEsc28*1</f>
        <v>1.0240705699885313</v>
      </c>
      <c r="CA343" s="249">
        <f>1+IF(ISNA(VLOOKUP($A343,'Project labour content'!$A$7:$D$255,'Project labour content'!$D$1,FALSE)),VLOOKUP($D343,'Project labour content'!$F$6:$G$15,'Project labour content'!$G$1,FALSE),VLOOKUP($A343,'Project labour content'!$A$7:$D$255,'Project labour content'!$D$1,FALSE))*LabEsc29*1</f>
        <v>1.0275759838110781</v>
      </c>
      <c r="CB343" s="250" t="str">
        <f>IF(ISNA(VLOOKUP($A343,'Project labour content'!$A$7:$D$255,'Project labour content'!$D$1,FALSE)),"Category","Project")</f>
        <v>Project</v>
      </c>
      <c r="CD343" s="247" t="str">
        <f t="shared" si="82"/>
        <v>15353</v>
      </c>
      <c r="CE343" s="3"/>
    </row>
    <row r="344" spans="1:83" x14ac:dyDescent="0.15">
      <c r="A344" s="11" t="s">
        <v>943</v>
      </c>
      <c r="B344" s="11" t="str">
        <f>VLOOKUP($A344,'Incurred Real 2022$'!$A$25:$AC$426,'Incurred Real 2022$'!B$1,FALSE)</f>
        <v>Asset Visualisation System Replacement 2024-2028</v>
      </c>
      <c r="C344" s="11" t="str">
        <f>VLOOKUP($A344,'Incurred Real 2022$'!$A$25:$AC$426,'Incurred Real 2022$'!C$1,FALSE)</f>
        <v>ExAnte</v>
      </c>
      <c r="D344" s="11" t="str">
        <f>VLOOKUP($A344,'Incurred Real 2022$'!$A$25:$AC$426,'Incurred Real 2022$'!D$1,FALSE)</f>
        <v>Replacement</v>
      </c>
      <c r="E344" s="11" t="str">
        <f>VLOOKUP($A344,'Incurred Real 2022$'!$A$25:$AC$426,'Incurred Real 2022$'!E$1,FALSE)</f>
        <v>Potential</v>
      </c>
      <c r="F344" s="105" t="str">
        <f>IF(VLOOKUP($A344,'Incurred Real 2022$'!$A$25:$AC$426,'Incurred Real 2022$'!F$1,FALSE)=0,"",VLOOKUP($A344,'Incurred Real 2022$'!$A$25:$AC$426,'Incurred Real 2022$'!F$1,FALSE))</f>
        <v/>
      </c>
      <c r="G344" s="105" t="str">
        <f>IF(VLOOKUP($A344,'Incurred Real 2022$'!$A$25:$AC$426,'Incurred Real 2022$'!G$1,FALSE)=0,"",VLOOKUP($A344,'Incurred Real 2022$'!$A$25:$AC$426,'Incurred Real 2022$'!G$1,FALSE))</f>
        <v/>
      </c>
      <c r="H344" s="105" t="str">
        <f>IF(VLOOKUP($A344,'Incurred Real 2022$'!$A$25:$AC$426,'Incurred Real 2022$'!H$1,FALSE)=0,"",VLOOKUP($A344,'Incurred Real 2022$'!$A$25:$AC$426,'Incurred Real 2022$'!H$1,FALSE))</f>
        <v/>
      </c>
      <c r="I344" s="105" t="str">
        <f>IF(VLOOKUP($A344,'Incurred Real 2022$'!$A$25:$AC$426,'Incurred Real 2022$'!I$1,FALSE)=0,"",VLOOKUP($A344,'Incurred Real 2022$'!$A$25:$AC$426,'Incurred Real 2022$'!I$1,FALSE))</f>
        <v/>
      </c>
      <c r="J344" s="105" t="str">
        <f>IF(VLOOKUP($A344,'Incurred Real 2022$'!$A$25:$AC$426,'Incurred Real 2022$'!J$1,FALSE)=0,"",VLOOKUP($A344,'Incurred Real 2022$'!$A$25:$AC$426,'Incurred Real 2022$'!J$1,FALSE))</f>
        <v/>
      </c>
      <c r="K344" s="105" t="str">
        <f>IF(VLOOKUP($A344,'Incurred Real 2022$'!$A$25:$AC$426,'Incurred Real 2022$'!K$1,FALSE)=0,"",VLOOKUP($A344,'Incurred Real 2022$'!$A$25:$AC$426,'Incurred Real 2022$'!K$1,FALSE))</f>
        <v/>
      </c>
      <c r="L344" s="105" t="str">
        <f>IF(VLOOKUP($A344,'Incurred Real 2022$'!$A$25:$AC$426,'Incurred Real 2022$'!L$1,FALSE)=0,"",VLOOKUP($A344,'Incurred Real 2022$'!$A$25:$AC$426,'Incurred Real 2022$'!L$1,FALSE))</f>
        <v/>
      </c>
      <c r="M344" s="105" t="str">
        <f>IF(VLOOKUP($A344,'Incurred Real 2022$'!$A$25:$AC$426,'Incurred Real 2022$'!M$1,FALSE)=0,"",VLOOKUP($A344,'Incurred Real 2022$'!$A$25:$AC$426,'Incurred Real 2022$'!M$1,FALSE))</f>
        <v/>
      </c>
      <c r="N344" s="105" t="str">
        <f>IF(VLOOKUP($A344,'Incurred Real 2022$'!$A$25:$AC$426,'Incurred Real 2022$'!N$1,FALSE)=0,"",VLOOKUP($A344,'Incurred Real 2022$'!$A$25:$AC$426,'Incurred Real 2022$'!N$1,FALSE))</f>
        <v/>
      </c>
      <c r="O344" s="105" t="str">
        <f>IF(VLOOKUP($A344,'Incurred Real 2022$'!$A$25:$AC$426,'Incurred Real 2022$'!O$1,FALSE)=0,"",VLOOKUP($A344,'Incurred Real 2022$'!$A$25:$AC$426,'Incurred Real 2022$'!O$1,FALSE))</f>
        <v/>
      </c>
      <c r="P344" s="105" t="str">
        <f>IF(VLOOKUP($A344,'Incurred Real 2022$'!$A$25:$AC$426,'Incurred Real 2022$'!P$1,FALSE)=0,"",VLOOKUP($A344,'Incurred Real 2022$'!$A$25:$AC$426,'Incurred Real 2022$'!P$1,FALSE))</f>
        <v/>
      </c>
      <c r="Q344" s="105" t="str">
        <f>IF(VLOOKUP($A344,'Incurred Real 2022$'!$A$25:$AC$426,'Incurred Real 2022$'!Q$1,FALSE)=0,"",VLOOKUP($A344,'Incurred Real 2022$'!$A$25:$AC$426,'Incurred Real 2022$'!Q$1,FALSE))</f>
        <v/>
      </c>
      <c r="R344" s="105" t="str">
        <f>IF(VLOOKUP($A344,'Incurred Real 2022$'!$A$25:$AC$426,'Incurred Real 2022$'!R$1,FALSE)=0,"",VLOOKUP($A344,'Incurred Real 2022$'!$A$25:$AC$426,'Incurred Real 2022$'!R$1,FALSE))</f>
        <v/>
      </c>
      <c r="S344" s="105" t="str">
        <f>IF(VLOOKUP($A344,'Incurred Real 2022$'!$A$25:$AC$426,'Incurred Real 2022$'!S$1,FALSE)=0,"",VLOOKUP($A344,'Incurred Real 2022$'!$A$25:$AC$426,'Incurred Real 2022$'!S$1,FALSE))</f>
        <v/>
      </c>
      <c r="T344" s="105" t="str">
        <f>IF(VLOOKUP($A344,'Incurred Real 2022$'!$A$25:$AC$426,'Incurred Real 2022$'!T$1,FALSE)=0,"",VLOOKUP($A344,'Incurred Real 2022$'!$A$25:$AC$426,'Incurred Real 2022$'!T$1,FALSE))</f>
        <v/>
      </c>
      <c r="U344" s="105" t="str">
        <f>IF(VLOOKUP($A344,'Incurred Real 2022$'!$A$25:$AC$426,'Incurred Real 2022$'!U$1,FALSE)=0,"",VLOOKUP($A344,'Incurred Real 2022$'!$A$25:$AC$426,'Incurred Real 2022$'!U$1,FALSE))</f>
        <v/>
      </c>
      <c r="V344" s="13" t="str">
        <f>IF(ISTEXT(VLOOKUP($A344,'Incurred Real 2022$'!$A$25:$AC$426,'Incurred Real 2022$'!V$1,FALSE)),"",(VLOOKUP($A344,'Incurred Real 2022$'!$A$25:$AC$426,'Incurred Real 2022$'!V$1,FALSE))*BT344*Incurred_Real!V$15)</f>
        <v/>
      </c>
      <c r="W344" s="13" t="str">
        <f>IF(ISTEXT(VLOOKUP($A344,'Incurred Real 2022$'!$A$25:$AC$426,'Incurred Real 2022$'!W$1,FALSE)),"",(VLOOKUP($A344,'Incurred Real 2022$'!$A$25:$AC$426,'Incurred Real 2022$'!W$1,FALSE))*BU344*Incurred_Real!W$15)</f>
        <v/>
      </c>
      <c r="X344" s="220">
        <f>IF(ISTEXT(VLOOKUP($A344,'Incurred Real 2022$'!$A$25:$AC$426,'Incurred Real 2022$'!X$1,FALSE)),"",(VLOOKUP($A344,'Incurred Real 2022$'!$A$25:$AC$426,'Incurred Real 2022$'!X$1,FALSE))*BV344*Incurred_Real!X$15)</f>
        <v>896061.52188582695</v>
      </c>
      <c r="Y344" s="217">
        <f>IF(ISTEXT(VLOOKUP($A344,'Incurred Real 2022$'!$A$25:$AC$426,'Incurred Real 2022$'!Y$1,FALSE)),"",(VLOOKUP($A344,'Incurred Real 2022$'!$A$25:$AC$426,'Incurred Real 2022$'!Y$1,FALSE))*BW344*Incurred_Real!Y$15)</f>
        <v>2103130.9823613763</v>
      </c>
      <c r="Z344" s="13" t="str">
        <f>IF(ISTEXT(VLOOKUP($A344,'Incurred Real 2022$'!$A$25:$AC$426,'Incurred Real 2022$'!Z$1,FALSE)),"",(VLOOKUP($A344,'Incurred Real 2022$'!$A$25:$AC$426,'Incurred Real 2022$'!Z$1,FALSE))*BX344*Incurred_Real!Z$15)</f>
        <v/>
      </c>
      <c r="AA344" s="13" t="str">
        <f>IF(ISTEXT(VLOOKUP($A344,'Incurred Real 2022$'!$A$25:$AC$426,'Incurred Real 2022$'!AA$1,FALSE)),"",(VLOOKUP($A344,'Incurred Real 2022$'!$A$25:$AC$426,'Incurred Real 2022$'!AA$1,FALSE))*BY344*Incurred_Real!AA$15)</f>
        <v/>
      </c>
      <c r="AB344" s="13" t="str">
        <f>IF(ISTEXT(VLOOKUP($A344,'Incurred Real 2022$'!$A$25:$AC$426,'Incurred Real 2022$'!AB$1,FALSE)),"",(VLOOKUP($A344,'Incurred Real 2022$'!$A$25:$AC$426,'Incurred Real 2022$'!AB$1,FALSE))*BZ344*Incurred_Real!AB$15)</f>
        <v/>
      </c>
      <c r="AC344" s="13" t="str">
        <f>IF(ISTEXT(VLOOKUP($A344,'Incurred Real 2022$'!$A$25:$AC$426,'Incurred Real 2022$'!AC$1,FALSE)),"",(VLOOKUP($A344,'Incurred Real 2022$'!$A$25:$AC$426,'Incurred Real 2022$'!AC$1,FALSE))*CA344*Incurred_Real!AC$15)</f>
        <v/>
      </c>
      <c r="AD344" s="221">
        <f t="shared" ref="AD344:AD376" si="87">SUM(F344:AC344)</f>
        <v>2999192.5042472035</v>
      </c>
      <c r="AE344" s="221">
        <f t="shared" ref="AE344:AE376" si="88">-SUMIFS(F344:AC344,F344:AC344,"&lt;0")+SUMIFS(F344:AC344,F344:AC344,"&gt;0")</f>
        <v>2999192.5042472035</v>
      </c>
      <c r="AF344" s="239">
        <f t="shared" si="83"/>
        <v>3376790.5611350234</v>
      </c>
      <c r="AG344" s="222">
        <f t="shared" ref="AG344:AG376" si="89">IF(AH344="","",AF344/AH344)</f>
        <v>3144881.2793335156</v>
      </c>
      <c r="AH344" s="223">
        <f t="shared" si="86"/>
        <v>1.0737418240000003</v>
      </c>
      <c r="AI344" s="224">
        <f t="shared" ref="AI344:AI376" si="90">IF(AN344=0,"",INDEX($F$23:$AC$23,1,MATCH(AN344,F344:AC344,0)))</f>
        <v>2025</v>
      </c>
      <c r="AJ344" s="225" t="str">
        <f>VLOOKUP($A344,Project_Commissioning!$C$4:$H$355,Project_Commissioning!F$1,FALSE)</f>
        <v/>
      </c>
      <c r="AK344" s="226">
        <f>VLOOKUP($A344,Project_Commissioning!$C$4:$H$355,Project_Commissioning!G$1,FALSE)</f>
        <v>2025</v>
      </c>
      <c r="AL344" s="225" t="str">
        <f>IF(VLOOKUP($A344,Project_Commissioning!$C$4:$H$355,Project_Commissioning!H$1,FALSE)=0,"",VLOOKUP($A344,Project_Commissioning!$C$4:$H$355,Project_Commissioning!H$1,FALSE))</f>
        <v/>
      </c>
      <c r="AM344" s="237">
        <f t="shared" si="84"/>
        <v>2999192.5042472035</v>
      </c>
      <c r="AN344" s="221" cm="1">
        <f t="array" ref="AN344">IF(ROUND(AE344,0)=0,0,LOOKUP(2,1/(F344:AC344&lt;&gt;""),F344:AC344))</f>
        <v>2103130.9823613763</v>
      </c>
      <c r="AO344" s="221">
        <f t="shared" si="85"/>
        <v>2999192.5042472035</v>
      </c>
      <c r="AP344" s="79"/>
      <c r="AQ344" s="20"/>
      <c r="AR344" s="245">
        <f>IF(ISNA(VLOOKUP($A344,'Success Asset Classes'!$B$15:$AA$114,'Success Asset Classes'!$AA$1,FALSE)),0,VLOOKUP($A344,'Success Asset Classes'!$B$15:$AA$114,'Success Asset Classes'!$AA$1,FALSE))</f>
        <v>1</v>
      </c>
      <c r="AS344" s="230">
        <f>IF($AR344=0,VLOOKUP(MID($A344,4,5),'Project splits'!$C$5:$AM$346,AS$22,FALSE),IF(ISNA(VLOOKUP($A344,'Success Asset Classes'!$B$15:$BD$377,AS$21,FALSE)),VLOOKUP(MID($A344,4,5),'Project splits'!$C$5:$AM$346,AS$22,FALSE),VLOOKUP($A344,'Success Asset Classes'!$B$15:$BD$377,AS$21,FALSE)))</f>
        <v>0</v>
      </c>
      <c r="AT344" s="230">
        <f>IF($AR344=0,VLOOKUP(MID($A344,4,5),'Project splits'!$C$5:$AM$346,AT$22,FALSE),IF(ISNA(VLOOKUP($A344,'Success Asset Classes'!$B$15:$BD$377,AT$21,FALSE)),VLOOKUP(MID($A344,4,5),'Project splits'!$C$5:$AM$346,AT$22,FALSE),VLOOKUP($A344,'Success Asset Classes'!$B$15:$BD$377,AT$21,FALSE)))</f>
        <v>0</v>
      </c>
      <c r="AU344" s="230">
        <f>IF($AR344=0,VLOOKUP(MID($A344,4,5),'Project splits'!$C$5:$AM$346,AU$22,FALSE),IF(ISNA(VLOOKUP($A344,'Success Asset Classes'!$B$15:$BD$377,AU$21,FALSE)),VLOOKUP(MID($A344,4,5),'Project splits'!$C$5:$AM$346,AU$22,FALSE),VLOOKUP($A344,'Success Asset Classes'!$B$15:$BD$377,AU$21,FALSE)))</f>
        <v>0</v>
      </c>
      <c r="AV344" s="230">
        <f>IF($AR344=0,VLOOKUP(MID($A344,4,5),'Project splits'!$C$5:$AM$346,AV$22,FALSE),IF(ISNA(VLOOKUP($A344,'Success Asset Classes'!$B$15:$BD$377,AV$21,FALSE)),VLOOKUP(MID($A344,4,5),'Project splits'!$C$5:$AM$346,AV$22,FALSE),VLOOKUP($A344,'Success Asset Classes'!$B$15:$BD$377,AV$21,FALSE)))</f>
        <v>1</v>
      </c>
      <c r="AW344" s="230">
        <f>IF($AR344=0,VLOOKUP(MID($A344,4,5),'Project splits'!$C$5:$AM$346,AW$22,FALSE),IF(ISNA(VLOOKUP($A344,'Success Asset Classes'!$B$15:$BD$377,AW$21,FALSE)),VLOOKUP(MID($A344,4,5),'Project splits'!$C$5:$AM$346,AW$22,FALSE),VLOOKUP($A344,'Success Asset Classes'!$B$15:$BD$377,AW$21,FALSE)))</f>
        <v>0</v>
      </c>
      <c r="AX344" s="230">
        <f>IF($AR344=0,VLOOKUP(MID($A344,4,5),'Project splits'!$C$5:$AM$346,AX$22,FALSE),IF(ISNA(VLOOKUP($A344,'Success Asset Classes'!$B$15:$BD$377,AX$21,FALSE)),VLOOKUP(MID($A344,4,5),'Project splits'!$C$5:$AM$346,AX$22,FALSE),VLOOKUP($A344,'Success Asset Classes'!$B$15:$BD$377,AX$21,FALSE)))</f>
        <v>0</v>
      </c>
      <c r="AY344" s="230">
        <f>IF($AR344=0,VLOOKUP(MID($A344,4,5),'Project splits'!$C$5:$AM$346,AY$22,FALSE),IF(ISNA(VLOOKUP($A344,'Success Asset Classes'!$B$15:$BD$377,AY$21,FALSE)),VLOOKUP(MID($A344,4,5),'Project splits'!$C$5:$AM$346,AY$22,FALSE),VLOOKUP($A344,'Success Asset Classes'!$B$15:$BD$377,AY$21,FALSE)))</f>
        <v>0</v>
      </c>
      <c r="AZ344" s="230">
        <f>IF($AR344=0,VLOOKUP(MID($A344,4,5),'Project splits'!$C$5:$AM$346,AZ$22,FALSE),IF(ISNA(VLOOKUP($A344,'Success Asset Classes'!$B$15:$BD$377,AZ$21,FALSE)),VLOOKUP(MID($A344,4,5),'Project splits'!$C$5:$AM$346,AZ$22,FALSE),VLOOKUP($A344,'Success Asset Classes'!$B$15:$BD$377,AZ$21,FALSE)))</f>
        <v>0</v>
      </c>
      <c r="BA344" s="230">
        <f>IF($AR344=0,VLOOKUP(MID($A344,4,5),'Project splits'!$C$5:$AM$346,BA$22,FALSE),IF(ISNA(VLOOKUP($A344,'Success Asset Classes'!$B$15:$BD$377,BA$21,FALSE)),VLOOKUP(MID($A344,4,5),'Project splits'!$C$5:$AM$346,BA$22,FALSE),VLOOKUP($A344,'Success Asset Classes'!$B$15:$BD$377,BA$21,FALSE)))</f>
        <v>0</v>
      </c>
      <c r="BB344" s="230">
        <f>IF($AR344=0,VLOOKUP(MID($A344,4,5),'Project splits'!$C$5:$AM$346,BB$22,FALSE),IF(ISNA(VLOOKUP($A344,'Success Asset Classes'!$B$15:$BD$377,BB$21,FALSE)),VLOOKUP(MID($A344,4,5),'Project splits'!$C$5:$AM$346,BB$22,FALSE),VLOOKUP($A344,'Success Asset Classes'!$B$15:$BD$377,BB$21,FALSE)))</f>
        <v>0</v>
      </c>
      <c r="BC344" s="230">
        <f>IF($AR344=0,VLOOKUP(MID($A344,4,5),'Project splits'!$C$5:$AM$346,BC$22,FALSE),IF(ISNA(VLOOKUP($A344,'Success Asset Classes'!$B$15:$BD$377,BC$21,FALSE)),VLOOKUP(MID($A344,4,5),'Project splits'!$C$5:$AM$346,BC$22,FALSE),VLOOKUP($A344,'Success Asset Classes'!$B$15:$BD$377,BC$21,FALSE)))</f>
        <v>0</v>
      </c>
      <c r="BD344" s="230">
        <f>IF($AR344=0,VLOOKUP(MID($A344,4,5),'Project splits'!$C$5:$AM$346,BD$22,FALSE),IF(ISNA(VLOOKUP($A344,'Success Asset Classes'!$B$15:$BD$377,BD$21,FALSE)),VLOOKUP(MID($A344,4,5),'Project splits'!$C$5:$AM$346,BD$22,FALSE),VLOOKUP($A344,'Success Asset Classes'!$B$15:$BD$377,BD$21,FALSE)))</f>
        <v>0</v>
      </c>
      <c r="BE344" s="230">
        <f>IF($AR344=0,VLOOKUP(MID($A344,4,5),'Project splits'!$C$5:$AM$346,BE$22,FALSE),IF(ISNA(VLOOKUP($A344,'Success Asset Classes'!$B$15:$BD$377,BE$21,FALSE)),VLOOKUP(MID($A344,4,5),'Project splits'!$C$5:$AM$346,BE$22,FALSE),VLOOKUP($A344,'Success Asset Classes'!$B$15:$BD$377,BE$21,FALSE)))</f>
        <v>0</v>
      </c>
      <c r="BF344" s="230">
        <f>IF($AR344=0,VLOOKUP(MID($A344,4,5),'Project splits'!$C$5:$AM$346,BF$22,FALSE),IF(ISNA(VLOOKUP($A344,'Success Asset Classes'!$B$15:$BD$377,BF$21,FALSE)),VLOOKUP(MID($A344,4,5),'Project splits'!$C$5:$AM$346,BF$22,FALSE),VLOOKUP($A344,'Success Asset Classes'!$B$15:$BD$377,BF$21,FALSE)))</f>
        <v>0</v>
      </c>
      <c r="BG344" s="230">
        <f>IF($AR344=0,VLOOKUP(MID($A344,4,5),'Project splits'!$C$5:$AM$346,BG$22,FALSE),IF(ISNA(VLOOKUP($A344,'Success Asset Classes'!$B$15:$BD$377,BG$21,FALSE)),VLOOKUP(MID($A344,4,5),'Project splits'!$C$5:$AM$346,BG$22,FALSE),VLOOKUP($A344,'Success Asset Classes'!$B$15:$BD$377,BG$21,FALSE)))</f>
        <v>0</v>
      </c>
      <c r="BH344" s="230">
        <f>IF($AR344=0,VLOOKUP(MID($A344,4,5),'Project splits'!$C$5:$AM$346,BH$22,FALSE),IF(ISNA(VLOOKUP($A344,'Success Asset Classes'!$B$15:$BD$377,BH$21,FALSE)),VLOOKUP(MID($A344,4,5),'Project splits'!$C$5:$AM$346,BH$22,FALSE),VLOOKUP($A344,'Success Asset Classes'!$B$15:$BD$377,BH$21,FALSE)))</f>
        <v>0</v>
      </c>
      <c r="BI344" s="230">
        <f>IF($AR344=0,VLOOKUP(MID($A344,4,5),'Project splits'!$C$5:$AM$346,BI$22,FALSE),IF(ISNA(VLOOKUP($A344,'Success Asset Classes'!$B$15:$BD$377,BI$21,FALSE)),VLOOKUP(MID($A344,4,5),'Project splits'!$C$5:$AM$346,BI$22,FALSE),VLOOKUP($A344,'Success Asset Classes'!$B$15:$BD$377,BI$21,FALSE)))</f>
        <v>0</v>
      </c>
      <c r="BJ344" s="230">
        <f>IF($AR344=0,VLOOKUP(MID($A344,4,5),'Project splits'!$C$5:$AM$346,BJ$22,FALSE),IF(ISNA(VLOOKUP($A344,'Success Asset Classes'!$B$15:$BD$377,BJ$21,FALSE)),VLOOKUP(MID($A344,4,5),'Project splits'!$C$5:$AM$346,BJ$22,FALSE),VLOOKUP($A344,'Success Asset Classes'!$B$15:$BD$377,BJ$21,FALSE)))</f>
        <v>0</v>
      </c>
      <c r="BK344" s="230">
        <f>IF($AR344=0,VLOOKUP(MID($A344,4,5),'Project splits'!$C$5:$AM$346,BK$22,FALSE),IF(ISNA(VLOOKUP($A344,'Success Asset Classes'!$B$15:$BD$377,BK$21,FALSE)),VLOOKUP(MID($A344,4,5),'Project splits'!$C$5:$AM$346,BK$22,FALSE),VLOOKUP($A344,'Success Asset Classes'!$B$15:$BD$377,BK$21,FALSE)))</f>
        <v>0</v>
      </c>
      <c r="BL344" s="230">
        <f>IF($AR344=0,VLOOKUP(MID($A344,4,5),'Project splits'!$C$5:$AM$346,BL$22,FALSE),IF(ISNA(VLOOKUP($A344,'Success Asset Classes'!$B$15:$BD$377,BL$21,FALSE)),VLOOKUP(MID($A344,4,5),'Project splits'!$C$5:$AM$346,BL$22,FALSE),VLOOKUP($A344,'Success Asset Classes'!$B$15:$BD$377,BL$21,FALSE)))</f>
        <v>0</v>
      </c>
      <c r="BM344" s="230">
        <f>IF($AR344=0,VLOOKUP(MID($A344,4,5),'Project splits'!$C$5:$AM$346,BM$22,FALSE),IF(ISNA(VLOOKUP($A344,'Success Asset Classes'!$B$15:$BD$377,BM$21,FALSE)),VLOOKUP(MID($A344,4,5),'Project splits'!$C$5:$AM$346,BM$22,FALSE),VLOOKUP($A344,'Success Asset Classes'!$B$15:$BD$377,BM$21,FALSE)))</f>
        <v>0</v>
      </c>
      <c r="BN344" s="230">
        <f>IF($AR344=0,VLOOKUP(MID($A344,4,5),'Project splits'!$C$5:$AM$346,BN$22,FALSE),IF(ISNA(VLOOKUP($A344,'Success Asset Classes'!$B$15:$BD$377,BN$21,FALSE)),VLOOKUP(MID($A344,4,5),'Project splits'!$C$5:$AM$346,BN$22,FALSE),VLOOKUP($A344,'Success Asset Classes'!$B$15:$BD$377,BN$21,FALSE)))</f>
        <v>0</v>
      </c>
      <c r="BO344" s="230">
        <f>IF($AR344=0,VLOOKUP(MID($A344,4,5),'Project splits'!$C$5:$AM$346,BO$22,FALSE),IF(ISNA(VLOOKUP($A344,'Success Asset Classes'!$B$15:$BD$377,BO$21,FALSE)),VLOOKUP(MID($A344,4,5),'Project splits'!$C$5:$AM$346,BO$22,FALSE),VLOOKUP($A344,'Success Asset Classes'!$B$15:$BD$377,BO$21,FALSE)))</f>
        <v>0</v>
      </c>
      <c r="BP344" s="230">
        <f>IF($AR344=0,VLOOKUP(MID($A344,4,5),'Project splits'!$C$5:$AM$346,BP$22,FALSE),IF(ISNA(VLOOKUP($A344,'Success Asset Classes'!$B$15:$BD$377,BP$21,FALSE)),VLOOKUP(MID($A344,4,5),'Project splits'!$C$5:$AM$346,BP$22,FALSE),VLOOKUP($A344,'Success Asset Classes'!$B$15:$BD$377,BP$21,FALSE)))</f>
        <v>0</v>
      </c>
      <c r="BQ344" s="230">
        <f>IF($AR344=0,VLOOKUP(MID($A344,4,5),'Project splits'!$C$5:$AM$346,BQ$22,FALSE),IF(ISNA(VLOOKUP($A344,'Success Asset Classes'!$B$15:$BD$377,BQ$21,FALSE)),VLOOKUP(MID($A344,4,5),'Project splits'!$C$5:$AM$346,BQ$22,FALSE),VLOOKUP($A344,'Success Asset Classes'!$B$15:$BD$377,BQ$21,FALSE)))</f>
        <v>0</v>
      </c>
      <c r="BR344" s="230">
        <f>IF($AR344=0,VLOOKUP(MID($A344,4,5),'Project splits'!$C$5:$AM$346,BR$22,FALSE),IF(ISNA(VLOOKUP($A344,'Success Asset Classes'!$B$15:$BD$377,BR$21,FALSE)),VLOOKUP(MID($A344,4,5),'Project splits'!$C$5:$AM$346,BR$22,FALSE),VLOOKUP($A344,'Success Asset Classes'!$B$15:$BD$377,BR$21,FALSE)))</f>
        <v>0</v>
      </c>
      <c r="BS344" s="247">
        <f t="shared" si="81"/>
        <v>1</v>
      </c>
      <c r="BT344" s="249">
        <f>1+IF(ISNA(VLOOKUP($A344,'Project labour content'!$A$7:$D$255,'Project labour content'!$D$1,FALSE)),VLOOKUP($D344,'Project labour content'!$F$6:$G$15,'Project labour content'!$G$1,FALSE),VLOOKUP($A344,'Project labour content'!$A$7:$D$255,'Project labour content'!$D$1,FALSE))*LabEsc22*1</f>
        <v>1.0047130619094824</v>
      </c>
      <c r="BU344" s="249">
        <f>1+IF(ISNA(VLOOKUP($A344,'Project labour content'!$A$7:$D$255,'Project labour content'!$D$1,FALSE)),VLOOKUP($D344,'Project labour content'!$F$6:$G$15,'Project labour content'!$G$1,FALSE),VLOOKUP($A344,'Project labour content'!$A$7:$D$255,'Project labour content'!$D$1,FALSE))*LabEsc23*1</f>
        <v>1.0094487465161306</v>
      </c>
      <c r="BV344" s="249">
        <f>1+IF(ISNA(VLOOKUP($A344,'Project labour content'!$A$7:$D$255,'Project labour content'!$D$1,FALSE)),VLOOKUP($D344,'Project labour content'!$F$6:$G$15,'Project labour content'!$G$1,FALSE),VLOOKUP($A344,'Project labour content'!$A$7:$D$255,'Project labour content'!$D$1,FALSE))*LabEsc24*1</f>
        <v>1.013909761415593</v>
      </c>
      <c r="BW344" s="249">
        <f>1+IF(ISNA(VLOOKUP($A344,'Project labour content'!$A$7:$D$255,'Project labour content'!$D$1,FALSE)),VLOOKUP($D344,'Project labour content'!$F$6:$G$15,'Project labour content'!$G$1,FALSE),VLOOKUP($A344,'Project labour content'!$A$7:$D$255,'Project labour content'!$D$1,FALSE))*LabEsc25*1</f>
        <v>1.0198845473709399</v>
      </c>
      <c r="BX344" s="249">
        <f>1+IF(ISNA(VLOOKUP($A344,'Project labour content'!$A$7:$D$255,'Project labour content'!$D$1,FALSE)),VLOOKUP($D344,'Project labour content'!$F$6:$G$15,'Project labour content'!$G$1,FALSE),VLOOKUP($A344,'Project labour content'!$A$7:$D$255,'Project labour content'!$D$1,FALSE))*LabEsc26*1</f>
        <v>1.0263960682646085</v>
      </c>
      <c r="BY344" s="249">
        <f>1+IF(ISNA(VLOOKUP($A344,'Project labour content'!$A$7:$D$255,'Project labour content'!$D$1,FALSE)),VLOOKUP($D344,'Project labour content'!$F$6:$G$15,'Project labour content'!$G$1,FALSE),VLOOKUP($A344,'Project labour content'!$A$7:$D$255,'Project labour content'!$D$1,FALSE))*LabEsc27*1</f>
        <v>1.0304292041289023</v>
      </c>
      <c r="BZ344" s="249">
        <f>1+IF(ISNA(VLOOKUP($A344,'Project labour content'!$A$7:$D$255,'Project labour content'!$D$1,FALSE)),VLOOKUP($D344,'Project labour content'!$F$6:$G$15,'Project labour content'!$G$1,FALSE),VLOOKUP($A344,'Project labour content'!$A$7:$D$255,'Project labour content'!$D$1,FALSE))*LabEsc28*1</f>
        <v>1.0334661554347155</v>
      </c>
      <c r="CA344" s="249">
        <f>1+IF(ISNA(VLOOKUP($A344,'Project labour content'!$A$7:$D$255,'Project labour content'!$D$1,FALSE)),VLOOKUP($D344,'Project labour content'!$F$6:$G$15,'Project labour content'!$G$1,FALSE),VLOOKUP($A344,'Project labour content'!$A$7:$D$255,'Project labour content'!$D$1,FALSE))*LabEsc29*1</f>
        <v>1.0383398548902849</v>
      </c>
      <c r="CB344" s="250" t="str">
        <f>IF(ISNA(VLOOKUP($A344,'Project labour content'!$A$7:$D$255,'Project labour content'!$D$1,FALSE)),"Category","Project")</f>
        <v>Project</v>
      </c>
      <c r="CD344" s="247" t="str">
        <f t="shared" si="82"/>
        <v>15380</v>
      </c>
      <c r="CE344" s="3"/>
    </row>
    <row r="345" spans="1:83" x14ac:dyDescent="0.15">
      <c r="A345" s="11" t="s">
        <v>944</v>
      </c>
      <c r="B345" s="11" t="str">
        <f>VLOOKUP($A345,'Incurred Real 2022$'!$A$25:$AC$426,'Incurred Real 2022$'!B$1,FALSE)</f>
        <v>Asset Work Scheduling Optimisation System 2024-2028</v>
      </c>
      <c r="C345" s="11" t="str">
        <f>VLOOKUP($A345,'Incurred Real 2022$'!$A$25:$AC$426,'Incurred Real 2022$'!C$1,FALSE)</f>
        <v>ExAnte</v>
      </c>
      <c r="D345" s="11" t="str">
        <f>VLOOKUP($A345,'Incurred Real 2022$'!$A$25:$AC$426,'Incurred Real 2022$'!D$1,FALSE)</f>
        <v>Replacement</v>
      </c>
      <c r="E345" s="11" t="str">
        <f>VLOOKUP($A345,'Incurred Real 2022$'!$A$25:$AC$426,'Incurred Real 2022$'!E$1,FALSE)</f>
        <v>Potential</v>
      </c>
      <c r="F345" s="105" t="str">
        <f>IF(VLOOKUP($A345,'Incurred Real 2022$'!$A$25:$AC$426,'Incurred Real 2022$'!F$1,FALSE)=0,"",VLOOKUP($A345,'Incurred Real 2022$'!$A$25:$AC$426,'Incurred Real 2022$'!F$1,FALSE))</f>
        <v/>
      </c>
      <c r="G345" s="105" t="str">
        <f>IF(VLOOKUP($A345,'Incurred Real 2022$'!$A$25:$AC$426,'Incurred Real 2022$'!G$1,FALSE)=0,"",VLOOKUP($A345,'Incurred Real 2022$'!$A$25:$AC$426,'Incurred Real 2022$'!G$1,FALSE))</f>
        <v/>
      </c>
      <c r="H345" s="105" t="str">
        <f>IF(VLOOKUP($A345,'Incurred Real 2022$'!$A$25:$AC$426,'Incurred Real 2022$'!H$1,FALSE)=0,"",VLOOKUP($A345,'Incurred Real 2022$'!$A$25:$AC$426,'Incurred Real 2022$'!H$1,FALSE))</f>
        <v/>
      </c>
      <c r="I345" s="105" t="str">
        <f>IF(VLOOKUP($A345,'Incurred Real 2022$'!$A$25:$AC$426,'Incurred Real 2022$'!I$1,FALSE)=0,"",VLOOKUP($A345,'Incurred Real 2022$'!$A$25:$AC$426,'Incurred Real 2022$'!I$1,FALSE))</f>
        <v/>
      </c>
      <c r="J345" s="105" t="str">
        <f>IF(VLOOKUP($A345,'Incurred Real 2022$'!$A$25:$AC$426,'Incurred Real 2022$'!J$1,FALSE)=0,"",VLOOKUP($A345,'Incurred Real 2022$'!$A$25:$AC$426,'Incurred Real 2022$'!J$1,FALSE))</f>
        <v/>
      </c>
      <c r="K345" s="105" t="str">
        <f>IF(VLOOKUP($A345,'Incurred Real 2022$'!$A$25:$AC$426,'Incurred Real 2022$'!K$1,FALSE)=0,"",VLOOKUP($A345,'Incurred Real 2022$'!$A$25:$AC$426,'Incurred Real 2022$'!K$1,FALSE))</f>
        <v/>
      </c>
      <c r="L345" s="105" t="str">
        <f>IF(VLOOKUP($A345,'Incurred Real 2022$'!$A$25:$AC$426,'Incurred Real 2022$'!L$1,FALSE)=0,"",VLOOKUP($A345,'Incurred Real 2022$'!$A$25:$AC$426,'Incurred Real 2022$'!L$1,FALSE))</f>
        <v/>
      </c>
      <c r="M345" s="105" t="str">
        <f>IF(VLOOKUP($A345,'Incurred Real 2022$'!$A$25:$AC$426,'Incurred Real 2022$'!M$1,FALSE)=0,"",VLOOKUP($A345,'Incurred Real 2022$'!$A$25:$AC$426,'Incurred Real 2022$'!M$1,FALSE))</f>
        <v/>
      </c>
      <c r="N345" s="105" t="str">
        <f>IF(VLOOKUP($A345,'Incurred Real 2022$'!$A$25:$AC$426,'Incurred Real 2022$'!N$1,FALSE)=0,"",VLOOKUP($A345,'Incurred Real 2022$'!$A$25:$AC$426,'Incurred Real 2022$'!N$1,FALSE))</f>
        <v/>
      </c>
      <c r="O345" s="105" t="str">
        <f>IF(VLOOKUP($A345,'Incurred Real 2022$'!$A$25:$AC$426,'Incurred Real 2022$'!O$1,FALSE)=0,"",VLOOKUP($A345,'Incurred Real 2022$'!$A$25:$AC$426,'Incurred Real 2022$'!O$1,FALSE))</f>
        <v/>
      </c>
      <c r="P345" s="105" t="str">
        <f>IF(VLOOKUP($A345,'Incurred Real 2022$'!$A$25:$AC$426,'Incurred Real 2022$'!P$1,FALSE)=0,"",VLOOKUP($A345,'Incurred Real 2022$'!$A$25:$AC$426,'Incurred Real 2022$'!P$1,FALSE))</f>
        <v/>
      </c>
      <c r="Q345" s="105" t="str">
        <f>IF(VLOOKUP($A345,'Incurred Real 2022$'!$A$25:$AC$426,'Incurred Real 2022$'!Q$1,FALSE)=0,"",VLOOKUP($A345,'Incurred Real 2022$'!$A$25:$AC$426,'Incurred Real 2022$'!Q$1,FALSE))</f>
        <v/>
      </c>
      <c r="R345" s="105" t="str">
        <f>IF(VLOOKUP($A345,'Incurred Real 2022$'!$A$25:$AC$426,'Incurred Real 2022$'!R$1,FALSE)=0,"",VLOOKUP($A345,'Incurred Real 2022$'!$A$25:$AC$426,'Incurred Real 2022$'!R$1,FALSE))</f>
        <v/>
      </c>
      <c r="S345" s="105" t="str">
        <f>IF(VLOOKUP($A345,'Incurred Real 2022$'!$A$25:$AC$426,'Incurred Real 2022$'!S$1,FALSE)=0,"",VLOOKUP($A345,'Incurred Real 2022$'!$A$25:$AC$426,'Incurred Real 2022$'!S$1,FALSE))</f>
        <v/>
      </c>
      <c r="T345" s="105" t="str">
        <f>IF(VLOOKUP($A345,'Incurred Real 2022$'!$A$25:$AC$426,'Incurred Real 2022$'!T$1,FALSE)=0,"",VLOOKUP($A345,'Incurred Real 2022$'!$A$25:$AC$426,'Incurred Real 2022$'!T$1,FALSE))</f>
        <v/>
      </c>
      <c r="U345" s="105" t="str">
        <f>IF(VLOOKUP($A345,'Incurred Real 2022$'!$A$25:$AC$426,'Incurred Real 2022$'!U$1,FALSE)=0,"",VLOOKUP($A345,'Incurred Real 2022$'!$A$25:$AC$426,'Incurred Real 2022$'!U$1,FALSE))</f>
        <v/>
      </c>
      <c r="V345" s="13" t="str">
        <f>IF(ISTEXT(VLOOKUP($A345,'Incurred Real 2022$'!$A$25:$AC$426,'Incurred Real 2022$'!V$1,FALSE)),"",(VLOOKUP($A345,'Incurred Real 2022$'!$A$25:$AC$426,'Incurred Real 2022$'!V$1,FALSE))*BT345*Incurred_Real!V$15)</f>
        <v/>
      </c>
      <c r="W345" s="13" t="str">
        <f>IF(ISTEXT(VLOOKUP($A345,'Incurred Real 2022$'!$A$25:$AC$426,'Incurred Real 2022$'!W$1,FALSE)),"",(VLOOKUP($A345,'Incurred Real 2022$'!$A$25:$AC$426,'Incurred Real 2022$'!W$1,FALSE))*BU345*Incurred_Real!W$15)</f>
        <v/>
      </c>
      <c r="X345" s="220" t="str">
        <f>IF(ISTEXT(VLOOKUP($A345,'Incurred Real 2022$'!$A$25:$AC$426,'Incurred Real 2022$'!X$1,FALSE)),"",(VLOOKUP($A345,'Incurred Real 2022$'!$A$25:$AC$426,'Incurred Real 2022$'!X$1,FALSE))*BV345*Incurred_Real!X$15)</f>
        <v/>
      </c>
      <c r="Y345" s="217">
        <f>IF(ISTEXT(VLOOKUP($A345,'Incurred Real 2022$'!$A$25:$AC$426,'Incurred Real 2022$'!Y$1,FALSE)),"",(VLOOKUP($A345,'Incurred Real 2022$'!$A$25:$AC$426,'Incurred Real 2022$'!Y$1,FALSE))*BW345*Incurred_Real!Y$15)</f>
        <v>869346.84767112997</v>
      </c>
      <c r="Z345" s="13" t="str">
        <f>IF(ISTEXT(VLOOKUP($A345,'Incurred Real 2022$'!$A$25:$AC$426,'Incurred Real 2022$'!Z$1,FALSE)),"",(VLOOKUP($A345,'Incurred Real 2022$'!$A$25:$AC$426,'Incurred Real 2022$'!Z$1,FALSE))*BX345*Incurred_Real!Z$15)</f>
        <v/>
      </c>
      <c r="AA345" s="13" t="str">
        <f>IF(ISTEXT(VLOOKUP($A345,'Incurred Real 2022$'!$A$25:$AC$426,'Incurred Real 2022$'!AA$1,FALSE)),"",(VLOOKUP($A345,'Incurred Real 2022$'!$A$25:$AC$426,'Incurred Real 2022$'!AA$1,FALSE))*BY345*Incurred_Real!AA$15)</f>
        <v/>
      </c>
      <c r="AB345" s="13" t="str">
        <f>IF(ISTEXT(VLOOKUP($A345,'Incurred Real 2022$'!$A$25:$AC$426,'Incurred Real 2022$'!AB$1,FALSE)),"",(VLOOKUP($A345,'Incurred Real 2022$'!$A$25:$AC$426,'Incurred Real 2022$'!AB$1,FALSE))*BZ345*Incurred_Real!AB$15)</f>
        <v/>
      </c>
      <c r="AC345" s="13" t="str">
        <f>IF(ISTEXT(VLOOKUP($A345,'Incurred Real 2022$'!$A$25:$AC$426,'Incurred Real 2022$'!AC$1,FALSE)),"",(VLOOKUP($A345,'Incurred Real 2022$'!$A$25:$AC$426,'Incurred Real 2022$'!AC$1,FALSE))*CA345*Incurred_Real!AC$15)</f>
        <v/>
      </c>
      <c r="AD345" s="221">
        <f t="shared" si="87"/>
        <v>869346.84767112997</v>
      </c>
      <c r="AE345" s="221">
        <f t="shared" si="88"/>
        <v>869346.84767112997</v>
      </c>
      <c r="AF345" s="239">
        <f t="shared" si="83"/>
        <v>978797.53480685432</v>
      </c>
      <c r="AG345" s="222">
        <f t="shared" si="89"/>
        <v>911576.24014360271</v>
      </c>
      <c r="AH345" s="223">
        <f t="shared" si="86"/>
        <v>1.0737418240000003</v>
      </c>
      <c r="AI345" s="224">
        <f t="shared" si="90"/>
        <v>2025</v>
      </c>
      <c r="AJ345" s="225" t="str">
        <f>VLOOKUP($A345,Project_Commissioning!$C$4:$H$355,Project_Commissioning!F$1,FALSE)</f>
        <v/>
      </c>
      <c r="AK345" s="226">
        <f>VLOOKUP($A345,Project_Commissioning!$C$4:$H$355,Project_Commissioning!G$1,FALSE)</f>
        <v>2025</v>
      </c>
      <c r="AL345" s="225" t="str">
        <f>IF(VLOOKUP($A345,Project_Commissioning!$C$4:$H$355,Project_Commissioning!H$1,FALSE)=0,"",VLOOKUP($A345,Project_Commissioning!$C$4:$H$355,Project_Commissioning!H$1,FALSE))</f>
        <v/>
      </c>
      <c r="AM345" s="237">
        <f t="shared" si="84"/>
        <v>869346.84767112997</v>
      </c>
      <c r="AN345" s="221" cm="1">
        <f t="array" ref="AN345">IF(ROUND(AE345,0)=0,0,LOOKUP(2,1/(F345:AC345&lt;&gt;""),F345:AC345))</f>
        <v>869346.84767112997</v>
      </c>
      <c r="AO345" s="221">
        <f t="shared" si="85"/>
        <v>869346.84767112997</v>
      </c>
      <c r="AP345" s="79"/>
      <c r="AQ345" s="20"/>
      <c r="AR345" s="245">
        <f>IF(ISNA(VLOOKUP($A345,'Success Asset Classes'!$B$15:$AA$114,'Success Asset Classes'!$AA$1,FALSE)),0,VLOOKUP($A345,'Success Asset Classes'!$B$15:$AA$114,'Success Asset Classes'!$AA$1,FALSE))</f>
        <v>1</v>
      </c>
      <c r="AS345" s="230">
        <f>IF($AR345=0,VLOOKUP(MID($A345,4,5),'Project splits'!$C$5:$AM$346,AS$22,FALSE),IF(ISNA(VLOOKUP($A345,'Success Asset Classes'!$B$15:$BD$377,AS$21,FALSE)),VLOOKUP(MID($A345,4,5),'Project splits'!$C$5:$AM$346,AS$22,FALSE),VLOOKUP($A345,'Success Asset Classes'!$B$15:$BD$377,AS$21,FALSE)))</f>
        <v>0</v>
      </c>
      <c r="AT345" s="230">
        <f>IF($AR345=0,VLOOKUP(MID($A345,4,5),'Project splits'!$C$5:$AM$346,AT$22,FALSE),IF(ISNA(VLOOKUP($A345,'Success Asset Classes'!$B$15:$BD$377,AT$21,FALSE)),VLOOKUP(MID($A345,4,5),'Project splits'!$C$5:$AM$346,AT$22,FALSE),VLOOKUP($A345,'Success Asset Classes'!$B$15:$BD$377,AT$21,FALSE)))</f>
        <v>0</v>
      </c>
      <c r="AU345" s="230">
        <f>IF($AR345=0,VLOOKUP(MID($A345,4,5),'Project splits'!$C$5:$AM$346,AU$22,FALSE),IF(ISNA(VLOOKUP($A345,'Success Asset Classes'!$B$15:$BD$377,AU$21,FALSE)),VLOOKUP(MID($A345,4,5),'Project splits'!$C$5:$AM$346,AU$22,FALSE),VLOOKUP($A345,'Success Asset Classes'!$B$15:$BD$377,AU$21,FALSE)))</f>
        <v>0</v>
      </c>
      <c r="AV345" s="230">
        <f>IF($AR345=0,VLOOKUP(MID($A345,4,5),'Project splits'!$C$5:$AM$346,AV$22,FALSE),IF(ISNA(VLOOKUP($A345,'Success Asset Classes'!$B$15:$BD$377,AV$21,FALSE)),VLOOKUP(MID($A345,4,5),'Project splits'!$C$5:$AM$346,AV$22,FALSE),VLOOKUP($A345,'Success Asset Classes'!$B$15:$BD$377,AV$21,FALSE)))</f>
        <v>1</v>
      </c>
      <c r="AW345" s="230">
        <f>IF($AR345=0,VLOOKUP(MID($A345,4,5),'Project splits'!$C$5:$AM$346,AW$22,FALSE),IF(ISNA(VLOOKUP($A345,'Success Asset Classes'!$B$15:$BD$377,AW$21,FALSE)),VLOOKUP(MID($A345,4,5),'Project splits'!$C$5:$AM$346,AW$22,FALSE),VLOOKUP($A345,'Success Asset Classes'!$B$15:$BD$377,AW$21,FALSE)))</f>
        <v>0</v>
      </c>
      <c r="AX345" s="230">
        <f>IF($AR345=0,VLOOKUP(MID($A345,4,5),'Project splits'!$C$5:$AM$346,AX$22,FALSE),IF(ISNA(VLOOKUP($A345,'Success Asset Classes'!$B$15:$BD$377,AX$21,FALSE)),VLOOKUP(MID($A345,4,5),'Project splits'!$C$5:$AM$346,AX$22,FALSE),VLOOKUP($A345,'Success Asset Classes'!$B$15:$BD$377,AX$21,FALSE)))</f>
        <v>0</v>
      </c>
      <c r="AY345" s="230">
        <f>IF($AR345=0,VLOOKUP(MID($A345,4,5),'Project splits'!$C$5:$AM$346,AY$22,FALSE),IF(ISNA(VLOOKUP($A345,'Success Asset Classes'!$B$15:$BD$377,AY$21,FALSE)),VLOOKUP(MID($A345,4,5),'Project splits'!$C$5:$AM$346,AY$22,FALSE),VLOOKUP($A345,'Success Asset Classes'!$B$15:$BD$377,AY$21,FALSE)))</f>
        <v>0</v>
      </c>
      <c r="AZ345" s="230">
        <f>IF($AR345=0,VLOOKUP(MID($A345,4,5),'Project splits'!$C$5:$AM$346,AZ$22,FALSE),IF(ISNA(VLOOKUP($A345,'Success Asset Classes'!$B$15:$BD$377,AZ$21,FALSE)),VLOOKUP(MID($A345,4,5),'Project splits'!$C$5:$AM$346,AZ$22,FALSE),VLOOKUP($A345,'Success Asset Classes'!$B$15:$BD$377,AZ$21,FALSE)))</f>
        <v>0</v>
      </c>
      <c r="BA345" s="230">
        <f>IF($AR345=0,VLOOKUP(MID($A345,4,5),'Project splits'!$C$5:$AM$346,BA$22,FALSE),IF(ISNA(VLOOKUP($A345,'Success Asset Classes'!$B$15:$BD$377,BA$21,FALSE)),VLOOKUP(MID($A345,4,5),'Project splits'!$C$5:$AM$346,BA$22,FALSE),VLOOKUP($A345,'Success Asset Classes'!$B$15:$BD$377,BA$21,FALSE)))</f>
        <v>0</v>
      </c>
      <c r="BB345" s="230">
        <f>IF($AR345=0,VLOOKUP(MID($A345,4,5),'Project splits'!$C$5:$AM$346,BB$22,FALSE),IF(ISNA(VLOOKUP($A345,'Success Asset Classes'!$B$15:$BD$377,BB$21,FALSE)),VLOOKUP(MID($A345,4,5),'Project splits'!$C$5:$AM$346,BB$22,FALSE),VLOOKUP($A345,'Success Asset Classes'!$B$15:$BD$377,BB$21,FALSE)))</f>
        <v>0</v>
      </c>
      <c r="BC345" s="230">
        <f>IF($AR345=0,VLOOKUP(MID($A345,4,5),'Project splits'!$C$5:$AM$346,BC$22,FALSE),IF(ISNA(VLOOKUP($A345,'Success Asset Classes'!$B$15:$BD$377,BC$21,FALSE)),VLOOKUP(MID($A345,4,5),'Project splits'!$C$5:$AM$346,BC$22,FALSE),VLOOKUP($A345,'Success Asset Classes'!$B$15:$BD$377,BC$21,FALSE)))</f>
        <v>0</v>
      </c>
      <c r="BD345" s="230">
        <f>IF($AR345=0,VLOOKUP(MID($A345,4,5),'Project splits'!$C$5:$AM$346,BD$22,FALSE),IF(ISNA(VLOOKUP($A345,'Success Asset Classes'!$B$15:$BD$377,BD$21,FALSE)),VLOOKUP(MID($A345,4,5),'Project splits'!$C$5:$AM$346,BD$22,FALSE),VLOOKUP($A345,'Success Asset Classes'!$B$15:$BD$377,BD$21,FALSE)))</f>
        <v>0</v>
      </c>
      <c r="BE345" s="230">
        <f>IF($AR345=0,VLOOKUP(MID($A345,4,5),'Project splits'!$C$5:$AM$346,BE$22,FALSE),IF(ISNA(VLOOKUP($A345,'Success Asset Classes'!$B$15:$BD$377,BE$21,FALSE)),VLOOKUP(MID($A345,4,5),'Project splits'!$C$5:$AM$346,BE$22,FALSE),VLOOKUP($A345,'Success Asset Classes'!$B$15:$BD$377,BE$21,FALSE)))</f>
        <v>0</v>
      </c>
      <c r="BF345" s="230">
        <f>IF($AR345=0,VLOOKUP(MID($A345,4,5),'Project splits'!$C$5:$AM$346,BF$22,FALSE),IF(ISNA(VLOOKUP($A345,'Success Asset Classes'!$B$15:$BD$377,BF$21,FALSE)),VLOOKUP(MID($A345,4,5),'Project splits'!$C$5:$AM$346,BF$22,FALSE),VLOOKUP($A345,'Success Asset Classes'!$B$15:$BD$377,BF$21,FALSE)))</f>
        <v>0</v>
      </c>
      <c r="BG345" s="230">
        <f>IF($AR345=0,VLOOKUP(MID($A345,4,5),'Project splits'!$C$5:$AM$346,BG$22,FALSE),IF(ISNA(VLOOKUP($A345,'Success Asset Classes'!$B$15:$BD$377,BG$21,FALSE)),VLOOKUP(MID($A345,4,5),'Project splits'!$C$5:$AM$346,BG$22,FALSE),VLOOKUP($A345,'Success Asset Classes'!$B$15:$BD$377,BG$21,FALSE)))</f>
        <v>0</v>
      </c>
      <c r="BH345" s="230">
        <f>IF($AR345=0,VLOOKUP(MID($A345,4,5),'Project splits'!$C$5:$AM$346,BH$22,FALSE),IF(ISNA(VLOOKUP($A345,'Success Asset Classes'!$B$15:$BD$377,BH$21,FALSE)),VLOOKUP(MID($A345,4,5),'Project splits'!$C$5:$AM$346,BH$22,FALSE),VLOOKUP($A345,'Success Asset Classes'!$B$15:$BD$377,BH$21,FALSE)))</f>
        <v>0</v>
      </c>
      <c r="BI345" s="230">
        <f>IF($AR345=0,VLOOKUP(MID($A345,4,5),'Project splits'!$C$5:$AM$346,BI$22,FALSE),IF(ISNA(VLOOKUP($A345,'Success Asset Classes'!$B$15:$BD$377,BI$21,FALSE)),VLOOKUP(MID($A345,4,5),'Project splits'!$C$5:$AM$346,BI$22,FALSE),VLOOKUP($A345,'Success Asset Classes'!$B$15:$BD$377,BI$21,FALSE)))</f>
        <v>0</v>
      </c>
      <c r="BJ345" s="230">
        <f>IF($AR345=0,VLOOKUP(MID($A345,4,5),'Project splits'!$C$5:$AM$346,BJ$22,FALSE),IF(ISNA(VLOOKUP($A345,'Success Asset Classes'!$B$15:$BD$377,BJ$21,FALSE)),VLOOKUP(MID($A345,4,5),'Project splits'!$C$5:$AM$346,BJ$22,FALSE),VLOOKUP($A345,'Success Asset Classes'!$B$15:$BD$377,BJ$21,FALSE)))</f>
        <v>0</v>
      </c>
      <c r="BK345" s="230">
        <f>IF($AR345=0,VLOOKUP(MID($A345,4,5),'Project splits'!$C$5:$AM$346,BK$22,FALSE),IF(ISNA(VLOOKUP($A345,'Success Asset Classes'!$B$15:$BD$377,BK$21,FALSE)),VLOOKUP(MID($A345,4,5),'Project splits'!$C$5:$AM$346,BK$22,FALSE),VLOOKUP($A345,'Success Asset Classes'!$B$15:$BD$377,BK$21,FALSE)))</f>
        <v>0</v>
      </c>
      <c r="BL345" s="230">
        <f>IF($AR345=0,VLOOKUP(MID($A345,4,5),'Project splits'!$C$5:$AM$346,BL$22,FALSE),IF(ISNA(VLOOKUP($A345,'Success Asset Classes'!$B$15:$BD$377,BL$21,FALSE)),VLOOKUP(MID($A345,4,5),'Project splits'!$C$5:$AM$346,BL$22,FALSE),VLOOKUP($A345,'Success Asset Classes'!$B$15:$BD$377,BL$21,FALSE)))</f>
        <v>0</v>
      </c>
      <c r="BM345" s="230">
        <f>IF($AR345=0,VLOOKUP(MID($A345,4,5),'Project splits'!$C$5:$AM$346,BM$22,FALSE),IF(ISNA(VLOOKUP($A345,'Success Asset Classes'!$B$15:$BD$377,BM$21,FALSE)),VLOOKUP(MID($A345,4,5),'Project splits'!$C$5:$AM$346,BM$22,FALSE),VLOOKUP($A345,'Success Asset Classes'!$B$15:$BD$377,BM$21,FALSE)))</f>
        <v>0</v>
      </c>
      <c r="BN345" s="230">
        <f>IF($AR345=0,VLOOKUP(MID($A345,4,5),'Project splits'!$C$5:$AM$346,BN$22,FALSE),IF(ISNA(VLOOKUP($A345,'Success Asset Classes'!$B$15:$BD$377,BN$21,FALSE)),VLOOKUP(MID($A345,4,5),'Project splits'!$C$5:$AM$346,BN$22,FALSE),VLOOKUP($A345,'Success Asset Classes'!$B$15:$BD$377,BN$21,FALSE)))</f>
        <v>0</v>
      </c>
      <c r="BO345" s="230">
        <f>IF($AR345=0,VLOOKUP(MID($A345,4,5),'Project splits'!$C$5:$AM$346,BO$22,FALSE),IF(ISNA(VLOOKUP($A345,'Success Asset Classes'!$B$15:$BD$377,BO$21,FALSE)),VLOOKUP(MID($A345,4,5),'Project splits'!$C$5:$AM$346,BO$22,FALSE),VLOOKUP($A345,'Success Asset Classes'!$B$15:$BD$377,BO$21,FALSE)))</f>
        <v>0</v>
      </c>
      <c r="BP345" s="230">
        <f>IF($AR345=0,VLOOKUP(MID($A345,4,5),'Project splits'!$C$5:$AM$346,BP$22,FALSE),IF(ISNA(VLOOKUP($A345,'Success Asset Classes'!$B$15:$BD$377,BP$21,FALSE)),VLOOKUP(MID($A345,4,5),'Project splits'!$C$5:$AM$346,BP$22,FALSE),VLOOKUP($A345,'Success Asset Classes'!$B$15:$BD$377,BP$21,FALSE)))</f>
        <v>0</v>
      </c>
      <c r="BQ345" s="230">
        <f>IF($AR345=0,VLOOKUP(MID($A345,4,5),'Project splits'!$C$5:$AM$346,BQ$22,FALSE),IF(ISNA(VLOOKUP($A345,'Success Asset Classes'!$B$15:$BD$377,BQ$21,FALSE)),VLOOKUP(MID($A345,4,5),'Project splits'!$C$5:$AM$346,BQ$22,FALSE),VLOOKUP($A345,'Success Asset Classes'!$B$15:$BD$377,BQ$21,FALSE)))</f>
        <v>0</v>
      </c>
      <c r="BR345" s="230">
        <f>IF($AR345=0,VLOOKUP(MID($A345,4,5),'Project splits'!$C$5:$AM$346,BR$22,FALSE),IF(ISNA(VLOOKUP($A345,'Success Asset Classes'!$B$15:$BD$377,BR$21,FALSE)),VLOOKUP(MID($A345,4,5),'Project splits'!$C$5:$AM$346,BR$22,FALSE),VLOOKUP($A345,'Success Asset Classes'!$B$15:$BD$377,BR$21,FALSE)))</f>
        <v>0</v>
      </c>
      <c r="BS345" s="247">
        <f t="shared" ref="BS345:BS373" si="91">SUM(AS345:BR345)</f>
        <v>1</v>
      </c>
      <c r="BT345" s="249">
        <f>1+IF(ISNA(VLOOKUP($A345,'Project labour content'!$A$7:$D$255,'Project labour content'!$D$1,FALSE)),VLOOKUP($D345,'Project labour content'!$F$6:$G$15,'Project labour content'!$G$1,FALSE),VLOOKUP($A345,'Project labour content'!$A$7:$D$255,'Project labour content'!$D$1,FALSE))*LabEsc22*1</f>
        <v>1.0036049955717157</v>
      </c>
      <c r="BU345" s="249">
        <f>1+IF(ISNA(VLOOKUP($A345,'Project labour content'!$A$7:$D$255,'Project labour content'!$D$1,FALSE)),VLOOKUP($D345,'Project labour content'!$F$6:$G$15,'Project labour content'!$G$1,FALSE),VLOOKUP($A345,'Project labour content'!$A$7:$D$255,'Project labour content'!$D$1,FALSE))*LabEsc23*1</f>
        <v>1.0072272951221755</v>
      </c>
      <c r="BV345" s="249">
        <f>1+IF(ISNA(VLOOKUP($A345,'Project labour content'!$A$7:$D$255,'Project labour content'!$D$1,FALSE)),VLOOKUP($D345,'Project labour content'!$F$6:$G$15,'Project labour content'!$G$1,FALSE),VLOOKUP($A345,'Project labour content'!$A$7:$D$255,'Project labour content'!$D$1,FALSE))*LabEsc24*1</f>
        <v>1.0106395012987086</v>
      </c>
      <c r="BW345" s="249">
        <f>1+IF(ISNA(VLOOKUP($A345,'Project labour content'!$A$7:$D$255,'Project labour content'!$D$1,FALSE)),VLOOKUP($D345,'Project labour content'!$F$6:$G$15,'Project labour content'!$G$1,FALSE),VLOOKUP($A345,'Project labour content'!$A$7:$D$255,'Project labour content'!$D$1,FALSE))*LabEsc25*1</f>
        <v>1.0152095827711456</v>
      </c>
      <c r="BX345" s="249">
        <f>1+IF(ISNA(VLOOKUP($A345,'Project labour content'!$A$7:$D$255,'Project labour content'!$D$1,FALSE)),VLOOKUP($D345,'Project labour content'!$F$6:$G$15,'Project labour content'!$G$1,FALSE),VLOOKUP($A345,'Project labour content'!$A$7:$D$255,'Project labour content'!$D$1,FALSE))*LabEsc26*1</f>
        <v>1.0201902098958562</v>
      </c>
      <c r="BY345" s="249">
        <f>1+IF(ISNA(VLOOKUP($A345,'Project labour content'!$A$7:$D$255,'Project labour content'!$D$1,FALSE)),VLOOKUP($D345,'Project labour content'!$F$6:$G$15,'Project labour content'!$G$1,FALSE),VLOOKUP($A345,'Project labour content'!$A$7:$D$255,'Project labour content'!$D$1,FALSE))*LabEsc27*1</f>
        <v>1.0232751337118693</v>
      </c>
      <c r="BZ345" s="249">
        <f>1+IF(ISNA(VLOOKUP($A345,'Project labour content'!$A$7:$D$255,'Project labour content'!$D$1,FALSE)),VLOOKUP($D345,'Project labour content'!$F$6:$G$15,'Project labour content'!$G$1,FALSE),VLOOKUP($A345,'Project labour content'!$A$7:$D$255,'Project labour content'!$D$1,FALSE))*LabEsc28*1</f>
        <v>1.0255980813453272</v>
      </c>
      <c r="CA345" s="249">
        <f>1+IF(ISNA(VLOOKUP($A345,'Project labour content'!$A$7:$D$255,'Project labour content'!$D$1,FALSE)),VLOOKUP($D345,'Project labour content'!$F$6:$G$15,'Project labour content'!$G$1,FALSE),VLOOKUP($A345,'Project labour content'!$A$7:$D$255,'Project labour content'!$D$1,FALSE))*LabEsc29*1</f>
        <v>1.0293259477075005</v>
      </c>
      <c r="CB345" s="250" t="str">
        <f>IF(ISNA(VLOOKUP($A345,'Project labour content'!$A$7:$D$255,'Project labour content'!$D$1,FALSE)),"Category","Project")</f>
        <v>Project</v>
      </c>
      <c r="CD345" s="247" t="str">
        <f t="shared" ref="CD345:CD373" si="92">RIGHT(A345,5)</f>
        <v>15381</v>
      </c>
      <c r="CE345" s="3"/>
    </row>
    <row r="346" spans="1:83" x14ac:dyDescent="0.15">
      <c r="A346" s="11" t="s">
        <v>945</v>
      </c>
      <c r="B346" s="11" t="str">
        <f>VLOOKUP($A346,'Incurred Real 2022$'!$A$25:$AC$426,'Incurred Real 2022$'!B$1,FALSE)</f>
        <v>Geographical and Land Management Systems Upgrade 2024-2028</v>
      </c>
      <c r="C346" s="11" t="str">
        <f>VLOOKUP($A346,'Incurred Real 2022$'!$A$25:$AC$426,'Incurred Real 2022$'!C$1,FALSE)</f>
        <v>ExAnte</v>
      </c>
      <c r="D346" s="11" t="str">
        <f>VLOOKUP($A346,'Incurred Real 2022$'!$A$25:$AC$426,'Incurred Real 2022$'!D$1,FALSE)</f>
        <v>Replacement</v>
      </c>
      <c r="E346" s="11" t="str">
        <f>VLOOKUP($A346,'Incurred Real 2022$'!$A$25:$AC$426,'Incurred Real 2022$'!E$1,FALSE)</f>
        <v>Potential</v>
      </c>
      <c r="F346" s="105" t="str">
        <f>IF(VLOOKUP($A346,'Incurred Real 2022$'!$A$25:$AC$426,'Incurred Real 2022$'!F$1,FALSE)=0,"",VLOOKUP($A346,'Incurred Real 2022$'!$A$25:$AC$426,'Incurred Real 2022$'!F$1,FALSE))</f>
        <v/>
      </c>
      <c r="G346" s="105" t="str">
        <f>IF(VLOOKUP($A346,'Incurred Real 2022$'!$A$25:$AC$426,'Incurred Real 2022$'!G$1,FALSE)=0,"",VLOOKUP($A346,'Incurred Real 2022$'!$A$25:$AC$426,'Incurred Real 2022$'!G$1,FALSE))</f>
        <v/>
      </c>
      <c r="H346" s="105" t="str">
        <f>IF(VLOOKUP($A346,'Incurred Real 2022$'!$A$25:$AC$426,'Incurred Real 2022$'!H$1,FALSE)=0,"",VLOOKUP($A346,'Incurred Real 2022$'!$A$25:$AC$426,'Incurred Real 2022$'!H$1,FALSE))</f>
        <v/>
      </c>
      <c r="I346" s="105" t="str">
        <f>IF(VLOOKUP($A346,'Incurred Real 2022$'!$A$25:$AC$426,'Incurred Real 2022$'!I$1,FALSE)=0,"",VLOOKUP($A346,'Incurred Real 2022$'!$A$25:$AC$426,'Incurred Real 2022$'!I$1,FALSE))</f>
        <v/>
      </c>
      <c r="J346" s="105" t="str">
        <f>IF(VLOOKUP($A346,'Incurred Real 2022$'!$A$25:$AC$426,'Incurred Real 2022$'!J$1,FALSE)=0,"",VLOOKUP($A346,'Incurred Real 2022$'!$A$25:$AC$426,'Incurred Real 2022$'!J$1,FALSE))</f>
        <v/>
      </c>
      <c r="K346" s="105" t="str">
        <f>IF(VLOOKUP($A346,'Incurred Real 2022$'!$A$25:$AC$426,'Incurred Real 2022$'!K$1,FALSE)=0,"",VLOOKUP($A346,'Incurred Real 2022$'!$A$25:$AC$426,'Incurred Real 2022$'!K$1,FALSE))</f>
        <v/>
      </c>
      <c r="L346" s="105" t="str">
        <f>IF(VLOOKUP($A346,'Incurred Real 2022$'!$A$25:$AC$426,'Incurred Real 2022$'!L$1,FALSE)=0,"",VLOOKUP($A346,'Incurred Real 2022$'!$A$25:$AC$426,'Incurred Real 2022$'!L$1,FALSE))</f>
        <v/>
      </c>
      <c r="M346" s="105" t="str">
        <f>IF(VLOOKUP($A346,'Incurred Real 2022$'!$A$25:$AC$426,'Incurred Real 2022$'!M$1,FALSE)=0,"",VLOOKUP($A346,'Incurred Real 2022$'!$A$25:$AC$426,'Incurred Real 2022$'!M$1,FALSE))</f>
        <v/>
      </c>
      <c r="N346" s="105" t="str">
        <f>IF(VLOOKUP($A346,'Incurred Real 2022$'!$A$25:$AC$426,'Incurred Real 2022$'!N$1,FALSE)=0,"",VLOOKUP($A346,'Incurred Real 2022$'!$A$25:$AC$426,'Incurred Real 2022$'!N$1,FALSE))</f>
        <v/>
      </c>
      <c r="O346" s="105" t="str">
        <f>IF(VLOOKUP($A346,'Incurred Real 2022$'!$A$25:$AC$426,'Incurred Real 2022$'!O$1,FALSE)=0,"",VLOOKUP($A346,'Incurred Real 2022$'!$A$25:$AC$426,'Incurred Real 2022$'!O$1,FALSE))</f>
        <v/>
      </c>
      <c r="P346" s="105" t="str">
        <f>IF(VLOOKUP($A346,'Incurred Real 2022$'!$A$25:$AC$426,'Incurred Real 2022$'!P$1,FALSE)=0,"",VLOOKUP($A346,'Incurred Real 2022$'!$A$25:$AC$426,'Incurred Real 2022$'!P$1,FALSE))</f>
        <v/>
      </c>
      <c r="Q346" s="105" t="str">
        <f>IF(VLOOKUP($A346,'Incurred Real 2022$'!$A$25:$AC$426,'Incurred Real 2022$'!Q$1,FALSE)=0,"",VLOOKUP($A346,'Incurred Real 2022$'!$A$25:$AC$426,'Incurred Real 2022$'!Q$1,FALSE))</f>
        <v/>
      </c>
      <c r="R346" s="105" t="str">
        <f>IF(VLOOKUP($A346,'Incurred Real 2022$'!$A$25:$AC$426,'Incurred Real 2022$'!R$1,FALSE)=0,"",VLOOKUP($A346,'Incurred Real 2022$'!$A$25:$AC$426,'Incurred Real 2022$'!R$1,FALSE))</f>
        <v/>
      </c>
      <c r="S346" s="105" t="str">
        <f>IF(VLOOKUP($A346,'Incurred Real 2022$'!$A$25:$AC$426,'Incurred Real 2022$'!S$1,FALSE)=0,"",VLOOKUP($A346,'Incurred Real 2022$'!$A$25:$AC$426,'Incurred Real 2022$'!S$1,FALSE))</f>
        <v/>
      </c>
      <c r="T346" s="105" t="str">
        <f>IF(VLOOKUP($A346,'Incurred Real 2022$'!$A$25:$AC$426,'Incurred Real 2022$'!T$1,FALSE)=0,"",VLOOKUP($A346,'Incurred Real 2022$'!$A$25:$AC$426,'Incurred Real 2022$'!T$1,FALSE))</f>
        <v/>
      </c>
      <c r="U346" s="105" t="str">
        <f>IF(VLOOKUP($A346,'Incurred Real 2022$'!$A$25:$AC$426,'Incurred Real 2022$'!U$1,FALSE)=0,"",VLOOKUP($A346,'Incurred Real 2022$'!$A$25:$AC$426,'Incurred Real 2022$'!U$1,FALSE))</f>
        <v/>
      </c>
      <c r="V346" s="13" t="str">
        <f>IF(ISTEXT(VLOOKUP($A346,'Incurred Real 2022$'!$A$25:$AC$426,'Incurred Real 2022$'!V$1,FALSE)),"",(VLOOKUP($A346,'Incurred Real 2022$'!$A$25:$AC$426,'Incurred Real 2022$'!V$1,FALSE))*BT346*Incurred_Real!V$15)</f>
        <v/>
      </c>
      <c r="W346" s="13" t="str">
        <f>IF(ISTEXT(VLOOKUP($A346,'Incurred Real 2022$'!$A$25:$AC$426,'Incurred Real 2022$'!W$1,FALSE)),"",(VLOOKUP($A346,'Incurred Real 2022$'!$A$25:$AC$426,'Incurred Real 2022$'!W$1,FALSE))*BU346*Incurred_Real!W$15)</f>
        <v/>
      </c>
      <c r="X346" s="220">
        <f>IF(ISTEXT(VLOOKUP($A346,'Incurred Real 2022$'!$A$25:$AC$426,'Incurred Real 2022$'!X$1,FALSE)),"",(VLOOKUP($A346,'Incurred Real 2022$'!$A$25:$AC$426,'Incurred Real 2022$'!X$1,FALSE))*BV346*Incurred_Real!X$15)</f>
        <v>853230.43697890732</v>
      </c>
      <c r="Y346" s="217">
        <f>IF(ISTEXT(VLOOKUP($A346,'Incurred Real 2022$'!$A$25:$AC$426,'Incurred Real 2022$'!Y$1,FALSE)),"",(VLOOKUP($A346,'Incurred Real 2022$'!$A$25:$AC$426,'Incurred Real 2022$'!Y$1,FALSE))*BW346*Incurred_Real!Y$15)</f>
        <v>857880.93297571526</v>
      </c>
      <c r="Z346" s="13">
        <f>IF(ISTEXT(VLOOKUP($A346,'Incurred Real 2022$'!$A$25:$AC$426,'Incurred Real 2022$'!Z$1,FALSE)),"",(VLOOKUP($A346,'Incurred Real 2022$'!$A$25:$AC$426,'Incurred Real 2022$'!Z$1,FALSE))*BX346*Incurred_Real!Z$15)</f>
        <v>862948.49202050467</v>
      </c>
      <c r="AA346" s="13">
        <f>IF(ISTEXT(VLOOKUP($A346,'Incurred Real 2022$'!$A$25:$AC$426,'Incurred Real 2022$'!AA$1,FALSE)),"",(VLOOKUP($A346,'Incurred Real 2022$'!$A$25:$AC$426,'Incurred Real 2022$'!AA$1,FALSE))*BY346*Incurred_Real!AA$15)</f>
        <v>866087.2601304003</v>
      </c>
      <c r="AB346" s="13">
        <f>IF(ISTEXT(VLOOKUP($A346,'Incurred Real 2022$'!$A$25:$AC$426,'Incurred Real 2022$'!AB$1,FALSE)),"",(VLOOKUP($A346,'Incurred Real 2022$'!$A$25:$AC$426,'Incurred Real 2022$'!AB$1,FALSE))*BZ346*Incurred_Real!AB$15)</f>
        <v>868451.41235341248</v>
      </c>
      <c r="AC346" s="13" t="str">
        <f>IF(ISTEXT(VLOOKUP($A346,'Incurred Real 2022$'!$A$25:$AC$426,'Incurred Real 2022$'!AC$1,FALSE)),"",(VLOOKUP($A346,'Incurred Real 2022$'!$A$25:$AC$426,'Incurred Real 2022$'!AC$1,FALSE))*CA346*Incurred_Real!AC$15)</f>
        <v/>
      </c>
      <c r="AD346" s="221">
        <f t="shared" si="87"/>
        <v>4308598.5344589399</v>
      </c>
      <c r="AE346" s="221">
        <f t="shared" si="88"/>
        <v>4308598.5344589399</v>
      </c>
      <c r="AF346" s="239">
        <f t="shared" ref="AF346:AF376" si="93">IF(AL346="Commissioned Extra","",IF(ROUND(AD346,0)=0,0,SUMPRODUCT($F$18:$U$18,F346:U346)+(SUM(V346:AC346)*$W$18)))</f>
        <v>4851050.6885695877</v>
      </c>
      <c r="AG346" s="222">
        <f t="shared" si="89"/>
        <v>4851050.6885695877</v>
      </c>
      <c r="AH346" s="223">
        <f t="shared" si="86"/>
        <v>1</v>
      </c>
      <c r="AI346" s="224">
        <f t="shared" si="90"/>
        <v>2028</v>
      </c>
      <c r="AJ346" s="225" t="str">
        <f>VLOOKUP($A346,Project_Commissioning!$C$4:$H$355,Project_Commissioning!F$1,FALSE)</f>
        <v/>
      </c>
      <c r="AK346" s="226">
        <f>VLOOKUP($A346,Project_Commissioning!$C$4:$H$355,Project_Commissioning!G$1,FALSE)</f>
        <v>2028</v>
      </c>
      <c r="AL346" s="225" t="str">
        <f>IF(VLOOKUP($A346,Project_Commissioning!$C$4:$H$355,Project_Commissioning!H$1,FALSE)=0,"",VLOOKUP($A346,Project_Commissioning!$C$4:$H$355,Project_Commissioning!H$1,FALSE))</f>
        <v/>
      </c>
      <c r="AM346" s="237">
        <f t="shared" ref="AM346:AM376" si="94">IF(AL346="Commissioned Extra","",(IF((AD346)=0,0,(SUMPRODUCT($F$17:$U$17,F346:U346)+SUM(V346:AC346)))))</f>
        <v>4308598.5344589399</v>
      </c>
      <c r="AN346" s="221" cm="1">
        <f t="array" ref="AN346">IF(ROUND(AE346,0)=0,0,LOOKUP(2,1/(F346:AC346&lt;&gt;""),F346:AC346))</f>
        <v>868451.41235341248</v>
      </c>
      <c r="AO346" s="221">
        <f t="shared" ref="AO346:AO376" si="95">SUM(V346:AC346)</f>
        <v>4308598.5344589399</v>
      </c>
      <c r="AP346" s="79"/>
      <c r="AQ346" s="20"/>
      <c r="AR346" s="245">
        <f>IF(ISNA(VLOOKUP($A346,'Success Asset Classes'!$B$15:$AA$114,'Success Asset Classes'!$AA$1,FALSE)),0,VLOOKUP($A346,'Success Asset Classes'!$B$15:$AA$114,'Success Asset Classes'!$AA$1,FALSE))</f>
        <v>1</v>
      </c>
      <c r="AS346" s="230">
        <f>IF($AR346=0,VLOOKUP(MID($A346,4,5),'Project splits'!$C$5:$AM$346,AS$22,FALSE),IF(ISNA(VLOOKUP($A346,'Success Asset Classes'!$B$15:$BD$377,AS$21,FALSE)),VLOOKUP(MID($A346,4,5),'Project splits'!$C$5:$AM$346,AS$22,FALSE),VLOOKUP($A346,'Success Asset Classes'!$B$15:$BD$377,AS$21,FALSE)))</f>
        <v>0</v>
      </c>
      <c r="AT346" s="230">
        <f>IF($AR346=0,VLOOKUP(MID($A346,4,5),'Project splits'!$C$5:$AM$346,AT$22,FALSE),IF(ISNA(VLOOKUP($A346,'Success Asset Classes'!$B$15:$BD$377,AT$21,FALSE)),VLOOKUP(MID($A346,4,5),'Project splits'!$C$5:$AM$346,AT$22,FALSE),VLOOKUP($A346,'Success Asset Classes'!$B$15:$BD$377,AT$21,FALSE)))</f>
        <v>0</v>
      </c>
      <c r="AU346" s="230">
        <f>IF($AR346=0,VLOOKUP(MID($A346,4,5),'Project splits'!$C$5:$AM$346,AU$22,FALSE),IF(ISNA(VLOOKUP($A346,'Success Asset Classes'!$B$15:$BD$377,AU$21,FALSE)),VLOOKUP(MID($A346,4,5),'Project splits'!$C$5:$AM$346,AU$22,FALSE),VLOOKUP($A346,'Success Asset Classes'!$B$15:$BD$377,AU$21,FALSE)))</f>
        <v>0</v>
      </c>
      <c r="AV346" s="230">
        <f>IF($AR346=0,VLOOKUP(MID($A346,4,5),'Project splits'!$C$5:$AM$346,AV$22,FALSE),IF(ISNA(VLOOKUP($A346,'Success Asset Classes'!$B$15:$BD$377,AV$21,FALSE)),VLOOKUP(MID($A346,4,5),'Project splits'!$C$5:$AM$346,AV$22,FALSE),VLOOKUP($A346,'Success Asset Classes'!$B$15:$BD$377,AV$21,FALSE)))</f>
        <v>1</v>
      </c>
      <c r="AW346" s="230">
        <f>IF($AR346=0,VLOOKUP(MID($A346,4,5),'Project splits'!$C$5:$AM$346,AW$22,FALSE),IF(ISNA(VLOOKUP($A346,'Success Asset Classes'!$B$15:$BD$377,AW$21,FALSE)),VLOOKUP(MID($A346,4,5),'Project splits'!$C$5:$AM$346,AW$22,FALSE),VLOOKUP($A346,'Success Asset Classes'!$B$15:$BD$377,AW$21,FALSE)))</f>
        <v>0</v>
      </c>
      <c r="AX346" s="230">
        <f>IF($AR346=0,VLOOKUP(MID($A346,4,5),'Project splits'!$C$5:$AM$346,AX$22,FALSE),IF(ISNA(VLOOKUP($A346,'Success Asset Classes'!$B$15:$BD$377,AX$21,FALSE)),VLOOKUP(MID($A346,4,5),'Project splits'!$C$5:$AM$346,AX$22,FALSE),VLOOKUP($A346,'Success Asset Classes'!$B$15:$BD$377,AX$21,FALSE)))</f>
        <v>0</v>
      </c>
      <c r="AY346" s="230">
        <f>IF($AR346=0,VLOOKUP(MID($A346,4,5),'Project splits'!$C$5:$AM$346,AY$22,FALSE),IF(ISNA(VLOOKUP($A346,'Success Asset Classes'!$B$15:$BD$377,AY$21,FALSE)),VLOOKUP(MID($A346,4,5),'Project splits'!$C$5:$AM$346,AY$22,FALSE),VLOOKUP($A346,'Success Asset Classes'!$B$15:$BD$377,AY$21,FALSE)))</f>
        <v>0</v>
      </c>
      <c r="AZ346" s="230">
        <f>IF($AR346=0,VLOOKUP(MID($A346,4,5),'Project splits'!$C$5:$AM$346,AZ$22,FALSE),IF(ISNA(VLOOKUP($A346,'Success Asset Classes'!$B$15:$BD$377,AZ$21,FALSE)),VLOOKUP(MID($A346,4,5),'Project splits'!$C$5:$AM$346,AZ$22,FALSE),VLOOKUP($A346,'Success Asset Classes'!$B$15:$BD$377,AZ$21,FALSE)))</f>
        <v>0</v>
      </c>
      <c r="BA346" s="230">
        <f>IF($AR346=0,VLOOKUP(MID($A346,4,5),'Project splits'!$C$5:$AM$346,BA$22,FALSE),IF(ISNA(VLOOKUP($A346,'Success Asset Classes'!$B$15:$BD$377,BA$21,FALSE)),VLOOKUP(MID($A346,4,5),'Project splits'!$C$5:$AM$346,BA$22,FALSE),VLOOKUP($A346,'Success Asset Classes'!$B$15:$BD$377,BA$21,FALSE)))</f>
        <v>0</v>
      </c>
      <c r="BB346" s="230">
        <f>IF($AR346=0,VLOOKUP(MID($A346,4,5),'Project splits'!$C$5:$AM$346,BB$22,FALSE),IF(ISNA(VLOOKUP($A346,'Success Asset Classes'!$B$15:$BD$377,BB$21,FALSE)),VLOOKUP(MID($A346,4,5),'Project splits'!$C$5:$AM$346,BB$22,FALSE),VLOOKUP($A346,'Success Asset Classes'!$B$15:$BD$377,BB$21,FALSE)))</f>
        <v>0</v>
      </c>
      <c r="BC346" s="230">
        <f>IF($AR346=0,VLOOKUP(MID($A346,4,5),'Project splits'!$C$5:$AM$346,BC$22,FALSE),IF(ISNA(VLOOKUP($A346,'Success Asset Classes'!$B$15:$BD$377,BC$21,FALSE)),VLOOKUP(MID($A346,4,5),'Project splits'!$C$5:$AM$346,BC$22,FALSE),VLOOKUP($A346,'Success Asset Classes'!$B$15:$BD$377,BC$21,FALSE)))</f>
        <v>0</v>
      </c>
      <c r="BD346" s="230">
        <f>IF($AR346=0,VLOOKUP(MID($A346,4,5),'Project splits'!$C$5:$AM$346,BD$22,FALSE),IF(ISNA(VLOOKUP($A346,'Success Asset Classes'!$B$15:$BD$377,BD$21,FALSE)),VLOOKUP(MID($A346,4,5),'Project splits'!$C$5:$AM$346,BD$22,FALSE),VLOOKUP($A346,'Success Asset Classes'!$B$15:$BD$377,BD$21,FALSE)))</f>
        <v>0</v>
      </c>
      <c r="BE346" s="230">
        <f>IF($AR346=0,VLOOKUP(MID($A346,4,5),'Project splits'!$C$5:$AM$346,BE$22,FALSE),IF(ISNA(VLOOKUP($A346,'Success Asset Classes'!$B$15:$BD$377,BE$21,FALSE)),VLOOKUP(MID($A346,4,5),'Project splits'!$C$5:$AM$346,BE$22,FALSE),VLOOKUP($A346,'Success Asset Classes'!$B$15:$BD$377,BE$21,FALSE)))</f>
        <v>0</v>
      </c>
      <c r="BF346" s="230">
        <f>IF($AR346=0,VLOOKUP(MID($A346,4,5),'Project splits'!$C$5:$AM$346,BF$22,FALSE),IF(ISNA(VLOOKUP($A346,'Success Asset Classes'!$B$15:$BD$377,BF$21,FALSE)),VLOOKUP(MID($A346,4,5),'Project splits'!$C$5:$AM$346,BF$22,FALSE),VLOOKUP($A346,'Success Asset Classes'!$B$15:$BD$377,BF$21,FALSE)))</f>
        <v>0</v>
      </c>
      <c r="BG346" s="230">
        <f>IF($AR346=0,VLOOKUP(MID($A346,4,5),'Project splits'!$C$5:$AM$346,BG$22,FALSE),IF(ISNA(VLOOKUP($A346,'Success Asset Classes'!$B$15:$BD$377,BG$21,FALSE)),VLOOKUP(MID($A346,4,5),'Project splits'!$C$5:$AM$346,BG$22,FALSE),VLOOKUP($A346,'Success Asset Classes'!$B$15:$BD$377,BG$21,FALSE)))</f>
        <v>0</v>
      </c>
      <c r="BH346" s="230">
        <f>IF($AR346=0,VLOOKUP(MID($A346,4,5),'Project splits'!$C$5:$AM$346,BH$22,FALSE),IF(ISNA(VLOOKUP($A346,'Success Asset Classes'!$B$15:$BD$377,BH$21,FALSE)),VLOOKUP(MID($A346,4,5),'Project splits'!$C$5:$AM$346,BH$22,FALSE),VLOOKUP($A346,'Success Asset Classes'!$B$15:$BD$377,BH$21,FALSE)))</f>
        <v>0</v>
      </c>
      <c r="BI346" s="230">
        <f>IF($AR346=0,VLOOKUP(MID($A346,4,5),'Project splits'!$C$5:$AM$346,BI$22,FALSE),IF(ISNA(VLOOKUP($A346,'Success Asset Classes'!$B$15:$BD$377,BI$21,FALSE)),VLOOKUP(MID($A346,4,5),'Project splits'!$C$5:$AM$346,BI$22,FALSE),VLOOKUP($A346,'Success Asset Classes'!$B$15:$BD$377,BI$21,FALSE)))</f>
        <v>0</v>
      </c>
      <c r="BJ346" s="230">
        <f>IF($AR346=0,VLOOKUP(MID($A346,4,5),'Project splits'!$C$5:$AM$346,BJ$22,FALSE),IF(ISNA(VLOOKUP($A346,'Success Asset Classes'!$B$15:$BD$377,BJ$21,FALSE)),VLOOKUP(MID($A346,4,5),'Project splits'!$C$5:$AM$346,BJ$22,FALSE),VLOOKUP($A346,'Success Asset Classes'!$B$15:$BD$377,BJ$21,FALSE)))</f>
        <v>0</v>
      </c>
      <c r="BK346" s="230">
        <f>IF($AR346=0,VLOOKUP(MID($A346,4,5),'Project splits'!$C$5:$AM$346,BK$22,FALSE),IF(ISNA(VLOOKUP($A346,'Success Asset Classes'!$B$15:$BD$377,BK$21,FALSE)),VLOOKUP(MID($A346,4,5),'Project splits'!$C$5:$AM$346,BK$22,FALSE),VLOOKUP($A346,'Success Asset Classes'!$B$15:$BD$377,BK$21,FALSE)))</f>
        <v>0</v>
      </c>
      <c r="BL346" s="230">
        <f>IF($AR346=0,VLOOKUP(MID($A346,4,5),'Project splits'!$C$5:$AM$346,BL$22,FALSE),IF(ISNA(VLOOKUP($A346,'Success Asset Classes'!$B$15:$BD$377,BL$21,FALSE)),VLOOKUP(MID($A346,4,5),'Project splits'!$C$5:$AM$346,BL$22,FALSE),VLOOKUP($A346,'Success Asset Classes'!$B$15:$BD$377,BL$21,FALSE)))</f>
        <v>0</v>
      </c>
      <c r="BM346" s="230">
        <f>IF($AR346=0,VLOOKUP(MID($A346,4,5),'Project splits'!$C$5:$AM$346,BM$22,FALSE),IF(ISNA(VLOOKUP($A346,'Success Asset Classes'!$B$15:$BD$377,BM$21,FALSE)),VLOOKUP(MID($A346,4,5),'Project splits'!$C$5:$AM$346,BM$22,FALSE),VLOOKUP($A346,'Success Asset Classes'!$B$15:$BD$377,BM$21,FALSE)))</f>
        <v>0</v>
      </c>
      <c r="BN346" s="230">
        <f>IF($AR346=0,VLOOKUP(MID($A346,4,5),'Project splits'!$C$5:$AM$346,BN$22,FALSE),IF(ISNA(VLOOKUP($A346,'Success Asset Classes'!$B$15:$BD$377,BN$21,FALSE)),VLOOKUP(MID($A346,4,5),'Project splits'!$C$5:$AM$346,BN$22,FALSE),VLOOKUP($A346,'Success Asset Classes'!$B$15:$BD$377,BN$21,FALSE)))</f>
        <v>0</v>
      </c>
      <c r="BO346" s="230">
        <f>IF($AR346=0,VLOOKUP(MID($A346,4,5),'Project splits'!$C$5:$AM$346,BO$22,FALSE),IF(ISNA(VLOOKUP($A346,'Success Asset Classes'!$B$15:$BD$377,BO$21,FALSE)),VLOOKUP(MID($A346,4,5),'Project splits'!$C$5:$AM$346,BO$22,FALSE),VLOOKUP($A346,'Success Asset Classes'!$B$15:$BD$377,BO$21,FALSE)))</f>
        <v>0</v>
      </c>
      <c r="BP346" s="230">
        <f>IF($AR346=0,VLOOKUP(MID($A346,4,5),'Project splits'!$C$5:$AM$346,BP$22,FALSE),IF(ISNA(VLOOKUP($A346,'Success Asset Classes'!$B$15:$BD$377,BP$21,FALSE)),VLOOKUP(MID($A346,4,5),'Project splits'!$C$5:$AM$346,BP$22,FALSE),VLOOKUP($A346,'Success Asset Classes'!$B$15:$BD$377,BP$21,FALSE)))</f>
        <v>0</v>
      </c>
      <c r="BQ346" s="230">
        <f>IF($AR346=0,VLOOKUP(MID($A346,4,5),'Project splits'!$C$5:$AM$346,BQ$22,FALSE),IF(ISNA(VLOOKUP($A346,'Success Asset Classes'!$B$15:$BD$377,BQ$21,FALSE)),VLOOKUP(MID($A346,4,5),'Project splits'!$C$5:$AM$346,BQ$22,FALSE),VLOOKUP($A346,'Success Asset Classes'!$B$15:$BD$377,BQ$21,FALSE)))</f>
        <v>0</v>
      </c>
      <c r="BR346" s="230">
        <f>IF($AR346=0,VLOOKUP(MID($A346,4,5),'Project splits'!$C$5:$AM$346,BR$22,FALSE),IF(ISNA(VLOOKUP($A346,'Success Asset Classes'!$B$15:$BD$377,BR$21,FALSE)),VLOOKUP(MID($A346,4,5),'Project splits'!$C$5:$AM$346,BR$22,FALSE),VLOOKUP($A346,'Success Asset Classes'!$B$15:$BD$377,BR$21,FALSE)))</f>
        <v>0</v>
      </c>
      <c r="BS346" s="247">
        <f t="shared" si="91"/>
        <v>1</v>
      </c>
      <c r="BT346" s="249">
        <f>1+IF(ISNA(VLOOKUP($A346,'Project labour content'!$A$7:$D$255,'Project labour content'!$D$1,FALSE)),VLOOKUP($D346,'Project labour content'!$F$6:$G$15,'Project labour content'!$G$1,FALSE),VLOOKUP($A346,'Project labour content'!$A$7:$D$255,'Project labour content'!$D$1,FALSE))*LabEsc22*1</f>
        <v>1.0043540973325826</v>
      </c>
      <c r="BU346" s="249">
        <f>1+IF(ISNA(VLOOKUP($A346,'Project labour content'!$A$7:$D$255,'Project labour content'!$D$1,FALSE)),VLOOKUP($D346,'Project labour content'!$F$6:$G$15,'Project labour content'!$G$1,FALSE),VLOOKUP($A346,'Project labour content'!$A$7:$D$255,'Project labour content'!$D$1,FALSE))*LabEsc23*1</f>
        <v>1.0087290943323617</v>
      </c>
      <c r="BV346" s="249">
        <f>1+IF(ISNA(VLOOKUP($A346,'Project labour content'!$A$7:$D$255,'Project labour content'!$D$1,FALSE)),VLOOKUP($D346,'Project labour content'!$F$6:$G$15,'Project labour content'!$G$1,FALSE),VLOOKUP($A346,'Project labour content'!$A$7:$D$255,'Project labour content'!$D$1,FALSE))*LabEsc24*1</f>
        <v>1.0128503415061536</v>
      </c>
      <c r="BW346" s="249">
        <f>1+IF(ISNA(VLOOKUP($A346,'Project labour content'!$A$7:$D$255,'Project labour content'!$D$1,FALSE)),VLOOKUP($D346,'Project labour content'!$F$6:$G$15,'Project labour content'!$G$1,FALSE),VLOOKUP($A346,'Project labour content'!$A$7:$D$255,'Project labour content'!$D$1,FALSE))*LabEsc25*1</f>
        <v>1.0183700652209189</v>
      </c>
      <c r="BX346" s="249">
        <f>1+IF(ISNA(VLOOKUP($A346,'Project labour content'!$A$7:$D$255,'Project labour content'!$D$1,FALSE)),VLOOKUP($D346,'Project labour content'!$F$6:$G$15,'Project labour content'!$G$1,FALSE),VLOOKUP($A346,'Project labour content'!$A$7:$D$255,'Project labour content'!$D$1,FALSE))*LabEsc26*1</f>
        <v>1.0243856441160604</v>
      </c>
      <c r="BY346" s="249">
        <f>1+IF(ISNA(VLOOKUP($A346,'Project labour content'!$A$7:$D$255,'Project labour content'!$D$1,FALSE)),VLOOKUP($D346,'Project labour content'!$F$6:$G$15,'Project labour content'!$G$1,FALSE),VLOOKUP($A346,'Project labour content'!$A$7:$D$255,'Project labour content'!$D$1,FALSE))*LabEsc27*1</f>
        <v>1.0281116011363434</v>
      </c>
      <c r="BZ346" s="249">
        <f>1+IF(ISNA(VLOOKUP($A346,'Project labour content'!$A$7:$D$255,'Project labour content'!$D$1,FALSE)),VLOOKUP($D346,'Project labour content'!$F$6:$G$15,'Project labour content'!$G$1,FALSE),VLOOKUP($A346,'Project labour content'!$A$7:$D$255,'Project labour content'!$D$1,FALSE))*LabEsc28*1</f>
        <v>1.0309172467726166</v>
      </c>
      <c r="CA346" s="249">
        <f>1+IF(ISNA(VLOOKUP($A346,'Project labour content'!$A$7:$D$255,'Project labour content'!$D$1,FALSE)),VLOOKUP($D346,'Project labour content'!$F$6:$G$15,'Project labour content'!$G$1,FALSE),VLOOKUP($A346,'Project labour content'!$A$7:$D$255,'Project labour content'!$D$1,FALSE))*LabEsc29*1</f>
        <v>1.0354197468897079</v>
      </c>
      <c r="CB346" s="250" t="str">
        <f>IF(ISNA(VLOOKUP($A346,'Project labour content'!$A$7:$D$255,'Project labour content'!$D$1,FALSE)),"Category","Project")</f>
        <v>Project</v>
      </c>
      <c r="CD346" s="247" t="str">
        <f t="shared" si="92"/>
        <v>15382</v>
      </c>
      <c r="CE346" s="3"/>
    </row>
    <row r="347" spans="1:83" x14ac:dyDescent="0.15">
      <c r="A347" s="11" t="s">
        <v>949</v>
      </c>
      <c r="B347" s="11" t="str">
        <f>VLOOKUP($A347,'Incurred Real 2022$'!$A$25:$AC$426,'Incurred Real 2022$'!B$1,FALSE)</f>
        <v>Alarm Configuration System Refresh 2024-2028</v>
      </c>
      <c r="C347" s="11" t="str">
        <f>VLOOKUP($A347,'Incurred Real 2022$'!$A$25:$AC$426,'Incurred Real 2022$'!C$1,FALSE)</f>
        <v>ExAnte</v>
      </c>
      <c r="D347" s="11" t="str">
        <f>VLOOKUP($A347,'Incurred Real 2022$'!$A$25:$AC$426,'Incurred Real 2022$'!D$1,FALSE)</f>
        <v>Replacement</v>
      </c>
      <c r="E347" s="11" t="str">
        <f>VLOOKUP($A347,'Incurred Real 2022$'!$A$25:$AC$426,'Incurred Real 2022$'!E$1,FALSE)</f>
        <v>Potential</v>
      </c>
      <c r="F347" s="105" t="str">
        <f>IF(VLOOKUP($A347,'Incurred Real 2022$'!$A$25:$AC$426,'Incurred Real 2022$'!F$1,FALSE)=0,"",VLOOKUP($A347,'Incurred Real 2022$'!$A$25:$AC$426,'Incurred Real 2022$'!F$1,FALSE))</f>
        <v/>
      </c>
      <c r="G347" s="105" t="str">
        <f>IF(VLOOKUP($A347,'Incurred Real 2022$'!$A$25:$AC$426,'Incurred Real 2022$'!G$1,FALSE)=0,"",VLOOKUP($A347,'Incurred Real 2022$'!$A$25:$AC$426,'Incurred Real 2022$'!G$1,FALSE))</f>
        <v/>
      </c>
      <c r="H347" s="105" t="str">
        <f>IF(VLOOKUP($A347,'Incurred Real 2022$'!$A$25:$AC$426,'Incurred Real 2022$'!H$1,FALSE)=0,"",VLOOKUP($A347,'Incurred Real 2022$'!$A$25:$AC$426,'Incurred Real 2022$'!H$1,FALSE))</f>
        <v/>
      </c>
      <c r="I347" s="105" t="str">
        <f>IF(VLOOKUP($A347,'Incurred Real 2022$'!$A$25:$AC$426,'Incurred Real 2022$'!I$1,FALSE)=0,"",VLOOKUP($A347,'Incurred Real 2022$'!$A$25:$AC$426,'Incurred Real 2022$'!I$1,FALSE))</f>
        <v/>
      </c>
      <c r="J347" s="105" t="str">
        <f>IF(VLOOKUP($A347,'Incurred Real 2022$'!$A$25:$AC$426,'Incurred Real 2022$'!J$1,FALSE)=0,"",VLOOKUP($A347,'Incurred Real 2022$'!$A$25:$AC$426,'Incurred Real 2022$'!J$1,FALSE))</f>
        <v/>
      </c>
      <c r="K347" s="105" t="str">
        <f>IF(VLOOKUP($A347,'Incurred Real 2022$'!$A$25:$AC$426,'Incurred Real 2022$'!K$1,FALSE)=0,"",VLOOKUP($A347,'Incurred Real 2022$'!$A$25:$AC$426,'Incurred Real 2022$'!K$1,FALSE))</f>
        <v/>
      </c>
      <c r="L347" s="105" t="str">
        <f>IF(VLOOKUP($A347,'Incurred Real 2022$'!$A$25:$AC$426,'Incurred Real 2022$'!L$1,FALSE)=0,"",VLOOKUP($A347,'Incurred Real 2022$'!$A$25:$AC$426,'Incurred Real 2022$'!L$1,FALSE))</f>
        <v/>
      </c>
      <c r="M347" s="105" t="str">
        <f>IF(VLOOKUP($A347,'Incurred Real 2022$'!$A$25:$AC$426,'Incurred Real 2022$'!M$1,FALSE)=0,"",VLOOKUP($A347,'Incurred Real 2022$'!$A$25:$AC$426,'Incurred Real 2022$'!M$1,FALSE))</f>
        <v/>
      </c>
      <c r="N347" s="105" t="str">
        <f>IF(VLOOKUP($A347,'Incurred Real 2022$'!$A$25:$AC$426,'Incurred Real 2022$'!N$1,FALSE)=0,"",VLOOKUP($A347,'Incurred Real 2022$'!$A$25:$AC$426,'Incurred Real 2022$'!N$1,FALSE))</f>
        <v/>
      </c>
      <c r="O347" s="105" t="str">
        <f>IF(VLOOKUP($A347,'Incurred Real 2022$'!$A$25:$AC$426,'Incurred Real 2022$'!O$1,FALSE)=0,"",VLOOKUP($A347,'Incurred Real 2022$'!$A$25:$AC$426,'Incurred Real 2022$'!O$1,FALSE))</f>
        <v/>
      </c>
      <c r="P347" s="105" t="str">
        <f>IF(VLOOKUP($A347,'Incurred Real 2022$'!$A$25:$AC$426,'Incurred Real 2022$'!P$1,FALSE)=0,"",VLOOKUP($A347,'Incurred Real 2022$'!$A$25:$AC$426,'Incurred Real 2022$'!P$1,FALSE))</f>
        <v/>
      </c>
      <c r="Q347" s="105" t="str">
        <f>IF(VLOOKUP($A347,'Incurred Real 2022$'!$A$25:$AC$426,'Incurred Real 2022$'!Q$1,FALSE)=0,"",VLOOKUP($A347,'Incurred Real 2022$'!$A$25:$AC$426,'Incurred Real 2022$'!Q$1,FALSE))</f>
        <v/>
      </c>
      <c r="R347" s="105" t="str">
        <f>IF(VLOOKUP($A347,'Incurred Real 2022$'!$A$25:$AC$426,'Incurred Real 2022$'!R$1,FALSE)=0,"",VLOOKUP($A347,'Incurred Real 2022$'!$A$25:$AC$426,'Incurred Real 2022$'!R$1,FALSE))</f>
        <v/>
      </c>
      <c r="S347" s="105" t="str">
        <f>IF(VLOOKUP($A347,'Incurred Real 2022$'!$A$25:$AC$426,'Incurred Real 2022$'!S$1,FALSE)=0,"",VLOOKUP($A347,'Incurred Real 2022$'!$A$25:$AC$426,'Incurred Real 2022$'!S$1,FALSE))</f>
        <v/>
      </c>
      <c r="T347" s="105" t="str">
        <f>IF(VLOOKUP($A347,'Incurred Real 2022$'!$A$25:$AC$426,'Incurred Real 2022$'!T$1,FALSE)=0,"",VLOOKUP($A347,'Incurred Real 2022$'!$A$25:$AC$426,'Incurred Real 2022$'!T$1,FALSE))</f>
        <v/>
      </c>
      <c r="U347" s="105" t="str">
        <f>IF(VLOOKUP($A347,'Incurred Real 2022$'!$A$25:$AC$426,'Incurred Real 2022$'!U$1,FALSE)=0,"",VLOOKUP($A347,'Incurred Real 2022$'!$A$25:$AC$426,'Incurred Real 2022$'!U$1,FALSE))</f>
        <v/>
      </c>
      <c r="V347" s="13" t="str">
        <f>IF(ISTEXT(VLOOKUP($A347,'Incurred Real 2022$'!$A$25:$AC$426,'Incurred Real 2022$'!V$1,FALSE)),"",(VLOOKUP($A347,'Incurred Real 2022$'!$A$25:$AC$426,'Incurred Real 2022$'!V$1,FALSE))*BT347*Incurred_Real!V$15)</f>
        <v/>
      </c>
      <c r="W347" s="13" t="str">
        <f>IF(ISTEXT(VLOOKUP($A347,'Incurred Real 2022$'!$A$25:$AC$426,'Incurred Real 2022$'!W$1,FALSE)),"",(VLOOKUP($A347,'Incurred Real 2022$'!$A$25:$AC$426,'Incurred Real 2022$'!W$1,FALSE))*BU347*Incurred_Real!W$15)</f>
        <v/>
      </c>
      <c r="X347" s="220" t="str">
        <f>IF(ISTEXT(VLOOKUP($A347,'Incurred Real 2022$'!$A$25:$AC$426,'Incurred Real 2022$'!X$1,FALSE)),"",(VLOOKUP($A347,'Incurred Real 2022$'!$A$25:$AC$426,'Incurred Real 2022$'!X$1,FALSE))*BV347*Incurred_Real!X$15)</f>
        <v/>
      </c>
      <c r="Y347" s="217" t="str">
        <f>IF(ISTEXT(VLOOKUP($A347,'Incurred Real 2022$'!$A$25:$AC$426,'Incurred Real 2022$'!Y$1,FALSE)),"",(VLOOKUP($A347,'Incurred Real 2022$'!$A$25:$AC$426,'Incurred Real 2022$'!Y$1,FALSE))*BW347*Incurred_Real!Y$15)</f>
        <v/>
      </c>
      <c r="Z347" s="13" t="str">
        <f>IF(ISTEXT(VLOOKUP($A347,'Incurred Real 2022$'!$A$25:$AC$426,'Incurred Real 2022$'!Z$1,FALSE)),"",(VLOOKUP($A347,'Incurred Real 2022$'!$A$25:$AC$426,'Incurred Real 2022$'!Z$1,FALSE))*BX347*Incurred_Real!Z$15)</f>
        <v/>
      </c>
      <c r="AA347" s="13" t="str">
        <f>IF(ISTEXT(VLOOKUP($A347,'Incurred Real 2022$'!$A$25:$AC$426,'Incurred Real 2022$'!AA$1,FALSE)),"",(VLOOKUP($A347,'Incurred Real 2022$'!$A$25:$AC$426,'Incurred Real 2022$'!AA$1,FALSE))*BY347*Incurred_Real!AA$15)</f>
        <v/>
      </c>
      <c r="AB347" s="13">
        <f>IF(ISTEXT(VLOOKUP($A347,'Incurred Real 2022$'!$A$25:$AC$426,'Incurred Real 2022$'!AB$1,FALSE)),"",(VLOOKUP($A347,'Incurred Real 2022$'!$A$25:$AC$426,'Incurred Real 2022$'!AB$1,FALSE))*BZ347*Incurred_Real!AB$15)</f>
        <v>601185.13672592351</v>
      </c>
      <c r="AC347" s="13">
        <f>IF(ISTEXT(VLOOKUP($A347,'Incurred Real 2022$'!$A$25:$AC$426,'Incurred Real 2022$'!AC$1,FALSE)),"",(VLOOKUP($A347,'Incurred Real 2022$'!$A$25:$AC$426,'Incurred Real 2022$'!AC$1,FALSE))*CA347*Incurred_Real!AC$15)</f>
        <v>1406255.6752954726</v>
      </c>
      <c r="AD347" s="221">
        <f t="shared" si="87"/>
        <v>2007440.8120213961</v>
      </c>
      <c r="AE347" s="221">
        <f t="shared" si="88"/>
        <v>2007440.8120213961</v>
      </c>
      <c r="AF347" s="239">
        <f t="shared" si="93"/>
        <v>2260177.4232469718</v>
      </c>
      <c r="AG347" s="222">
        <f t="shared" si="89"/>
        <v>2314421.6814048989</v>
      </c>
      <c r="AH347" s="223">
        <f t="shared" si="86"/>
        <v>0.97656250000000011</v>
      </c>
      <c r="AI347" s="224">
        <f t="shared" si="90"/>
        <v>2029</v>
      </c>
      <c r="AJ347" s="225" t="str">
        <f>VLOOKUP($A347,Project_Commissioning!$C$4:$H$355,Project_Commissioning!F$1,FALSE)</f>
        <v/>
      </c>
      <c r="AK347" s="226">
        <f>VLOOKUP($A347,Project_Commissioning!$C$4:$H$355,Project_Commissioning!G$1,FALSE)</f>
        <v>2029</v>
      </c>
      <c r="AL347" s="225" t="str">
        <f>IF(VLOOKUP($A347,Project_Commissioning!$C$4:$H$355,Project_Commissioning!H$1,FALSE)=0,"",VLOOKUP($A347,Project_Commissioning!$C$4:$H$355,Project_Commissioning!H$1,FALSE))</f>
        <v/>
      </c>
      <c r="AM347" s="237">
        <f t="shared" si="94"/>
        <v>2007440.8120213961</v>
      </c>
      <c r="AN347" s="221" cm="1">
        <f t="array" ref="AN347">IF(ROUND(AE347,0)=0,0,LOOKUP(2,1/(F347:AC347&lt;&gt;""),F347:AC347))</f>
        <v>1406255.6752954726</v>
      </c>
      <c r="AO347" s="221">
        <f t="shared" si="95"/>
        <v>2007440.8120213961</v>
      </c>
      <c r="AP347" s="79"/>
      <c r="AQ347" s="20"/>
      <c r="AR347" s="245">
        <f>IF(ISNA(VLOOKUP($A347,'Success Asset Classes'!$B$15:$AA$114,'Success Asset Classes'!$AA$1,FALSE)),0,VLOOKUP($A347,'Success Asset Classes'!$B$15:$AA$114,'Success Asset Classes'!$AA$1,FALSE))</f>
        <v>0</v>
      </c>
      <c r="AS347" s="230">
        <f>IF($AR347=0,VLOOKUP(MID($A347,4,5),'Project splits'!$C$5:$AM$346,AS$22,FALSE),IF(ISNA(VLOOKUP($A347,'Success Asset Classes'!$B$15:$BD$377,AS$21,FALSE)),VLOOKUP(MID($A347,4,5),'Project splits'!$C$5:$AM$346,AS$22,FALSE),VLOOKUP($A347,'Success Asset Classes'!$B$15:$BD$377,AS$21,FALSE)))</f>
        <v>0</v>
      </c>
      <c r="AT347" s="230">
        <f>IF($AR347=0,VLOOKUP(MID($A347,4,5),'Project splits'!$C$5:$AM$346,AT$22,FALSE),IF(ISNA(VLOOKUP($A347,'Success Asset Classes'!$B$15:$BD$377,AT$21,FALSE)),VLOOKUP(MID($A347,4,5),'Project splits'!$C$5:$AM$346,AT$22,FALSE),VLOOKUP($A347,'Success Asset Classes'!$B$15:$BD$377,AT$21,FALSE)))</f>
        <v>0</v>
      </c>
      <c r="AU347" s="230">
        <f>IF($AR347=0,VLOOKUP(MID($A347,4,5),'Project splits'!$C$5:$AM$346,AU$22,FALSE),IF(ISNA(VLOOKUP($A347,'Success Asset Classes'!$B$15:$BD$377,AU$21,FALSE)),VLOOKUP(MID($A347,4,5),'Project splits'!$C$5:$AM$346,AU$22,FALSE),VLOOKUP($A347,'Success Asset Classes'!$B$15:$BD$377,AU$21,FALSE)))</f>
        <v>0</v>
      </c>
      <c r="AV347" s="230">
        <f>IF($AR347=0,VLOOKUP(MID($A347,4,5),'Project splits'!$C$5:$AM$346,AV$22,FALSE),IF(ISNA(VLOOKUP($A347,'Success Asset Classes'!$B$15:$BD$377,AV$21,FALSE)),VLOOKUP(MID($A347,4,5),'Project splits'!$C$5:$AM$346,AV$22,FALSE),VLOOKUP($A347,'Success Asset Classes'!$B$15:$BD$377,AV$21,FALSE)))</f>
        <v>1</v>
      </c>
      <c r="AW347" s="230">
        <f>IF($AR347=0,VLOOKUP(MID($A347,4,5),'Project splits'!$C$5:$AM$346,AW$22,FALSE),IF(ISNA(VLOOKUP($A347,'Success Asset Classes'!$B$15:$BD$377,AW$21,FALSE)),VLOOKUP(MID($A347,4,5),'Project splits'!$C$5:$AM$346,AW$22,FALSE),VLOOKUP($A347,'Success Asset Classes'!$B$15:$BD$377,AW$21,FALSE)))</f>
        <v>0</v>
      </c>
      <c r="AX347" s="230">
        <f>IF($AR347=0,VLOOKUP(MID($A347,4,5),'Project splits'!$C$5:$AM$346,AX$22,FALSE),IF(ISNA(VLOOKUP($A347,'Success Asset Classes'!$B$15:$BD$377,AX$21,FALSE)),VLOOKUP(MID($A347,4,5),'Project splits'!$C$5:$AM$346,AX$22,FALSE),VLOOKUP($A347,'Success Asset Classes'!$B$15:$BD$377,AX$21,FALSE)))</f>
        <v>0</v>
      </c>
      <c r="AY347" s="230">
        <f>IF($AR347=0,VLOOKUP(MID($A347,4,5),'Project splits'!$C$5:$AM$346,AY$22,FALSE),IF(ISNA(VLOOKUP($A347,'Success Asset Classes'!$B$15:$BD$377,AY$21,FALSE)),VLOOKUP(MID($A347,4,5),'Project splits'!$C$5:$AM$346,AY$22,FALSE),VLOOKUP($A347,'Success Asset Classes'!$B$15:$BD$377,AY$21,FALSE)))</f>
        <v>0</v>
      </c>
      <c r="AZ347" s="230">
        <f>IF($AR347=0,VLOOKUP(MID($A347,4,5),'Project splits'!$C$5:$AM$346,AZ$22,FALSE),IF(ISNA(VLOOKUP($A347,'Success Asset Classes'!$B$15:$BD$377,AZ$21,FALSE)),VLOOKUP(MID($A347,4,5),'Project splits'!$C$5:$AM$346,AZ$22,FALSE),VLOOKUP($A347,'Success Asset Classes'!$B$15:$BD$377,AZ$21,FALSE)))</f>
        <v>0</v>
      </c>
      <c r="BA347" s="230">
        <f>IF($AR347=0,VLOOKUP(MID($A347,4,5),'Project splits'!$C$5:$AM$346,BA$22,FALSE),IF(ISNA(VLOOKUP($A347,'Success Asset Classes'!$B$15:$BD$377,BA$21,FALSE)),VLOOKUP(MID($A347,4,5),'Project splits'!$C$5:$AM$346,BA$22,FALSE),VLOOKUP($A347,'Success Asset Classes'!$B$15:$BD$377,BA$21,FALSE)))</f>
        <v>0</v>
      </c>
      <c r="BB347" s="230">
        <f>IF($AR347=0,VLOOKUP(MID($A347,4,5),'Project splits'!$C$5:$AM$346,BB$22,FALSE),IF(ISNA(VLOOKUP($A347,'Success Asset Classes'!$B$15:$BD$377,BB$21,FALSE)),VLOOKUP(MID($A347,4,5),'Project splits'!$C$5:$AM$346,BB$22,FALSE),VLOOKUP($A347,'Success Asset Classes'!$B$15:$BD$377,BB$21,FALSE)))</f>
        <v>0</v>
      </c>
      <c r="BC347" s="230">
        <f>IF($AR347=0,VLOOKUP(MID($A347,4,5),'Project splits'!$C$5:$AM$346,BC$22,FALSE),IF(ISNA(VLOOKUP($A347,'Success Asset Classes'!$B$15:$BD$377,BC$21,FALSE)),VLOOKUP(MID($A347,4,5),'Project splits'!$C$5:$AM$346,BC$22,FALSE),VLOOKUP($A347,'Success Asset Classes'!$B$15:$BD$377,BC$21,FALSE)))</f>
        <v>0</v>
      </c>
      <c r="BD347" s="230">
        <f>IF($AR347=0,VLOOKUP(MID($A347,4,5),'Project splits'!$C$5:$AM$346,BD$22,FALSE),IF(ISNA(VLOOKUP($A347,'Success Asset Classes'!$B$15:$BD$377,BD$21,FALSE)),VLOOKUP(MID($A347,4,5),'Project splits'!$C$5:$AM$346,BD$22,FALSE),VLOOKUP($A347,'Success Asset Classes'!$B$15:$BD$377,BD$21,FALSE)))</f>
        <v>0</v>
      </c>
      <c r="BE347" s="230">
        <f>IF($AR347=0,VLOOKUP(MID($A347,4,5),'Project splits'!$C$5:$AM$346,BE$22,FALSE),IF(ISNA(VLOOKUP($A347,'Success Asset Classes'!$B$15:$BD$377,BE$21,FALSE)),VLOOKUP(MID($A347,4,5),'Project splits'!$C$5:$AM$346,BE$22,FALSE),VLOOKUP($A347,'Success Asset Classes'!$B$15:$BD$377,BE$21,FALSE)))</f>
        <v>0</v>
      </c>
      <c r="BF347" s="230">
        <f>IF($AR347=0,VLOOKUP(MID($A347,4,5),'Project splits'!$C$5:$AM$346,BF$22,FALSE),IF(ISNA(VLOOKUP($A347,'Success Asset Classes'!$B$15:$BD$377,BF$21,FALSE)),VLOOKUP(MID($A347,4,5),'Project splits'!$C$5:$AM$346,BF$22,FALSE),VLOOKUP($A347,'Success Asset Classes'!$B$15:$BD$377,BF$21,FALSE)))</f>
        <v>0</v>
      </c>
      <c r="BG347" s="230">
        <f>IF($AR347=0,VLOOKUP(MID($A347,4,5),'Project splits'!$C$5:$AM$346,BG$22,FALSE),IF(ISNA(VLOOKUP($A347,'Success Asset Classes'!$B$15:$BD$377,BG$21,FALSE)),VLOOKUP(MID($A347,4,5),'Project splits'!$C$5:$AM$346,BG$22,FALSE),VLOOKUP($A347,'Success Asset Classes'!$B$15:$BD$377,BG$21,FALSE)))</f>
        <v>0</v>
      </c>
      <c r="BH347" s="230">
        <f>IF($AR347=0,VLOOKUP(MID($A347,4,5),'Project splits'!$C$5:$AM$346,BH$22,FALSE),IF(ISNA(VLOOKUP($A347,'Success Asset Classes'!$B$15:$BD$377,BH$21,FALSE)),VLOOKUP(MID($A347,4,5),'Project splits'!$C$5:$AM$346,BH$22,FALSE),VLOOKUP($A347,'Success Asset Classes'!$B$15:$BD$377,BH$21,FALSE)))</f>
        <v>0</v>
      </c>
      <c r="BI347" s="230">
        <f>IF($AR347=0,VLOOKUP(MID($A347,4,5),'Project splits'!$C$5:$AM$346,BI$22,FALSE),IF(ISNA(VLOOKUP($A347,'Success Asset Classes'!$B$15:$BD$377,BI$21,FALSE)),VLOOKUP(MID($A347,4,5),'Project splits'!$C$5:$AM$346,BI$22,FALSE),VLOOKUP($A347,'Success Asset Classes'!$B$15:$BD$377,BI$21,FALSE)))</f>
        <v>0</v>
      </c>
      <c r="BJ347" s="230">
        <f>IF($AR347=0,VLOOKUP(MID($A347,4,5),'Project splits'!$C$5:$AM$346,BJ$22,FALSE),IF(ISNA(VLOOKUP($A347,'Success Asset Classes'!$B$15:$BD$377,BJ$21,FALSE)),VLOOKUP(MID($A347,4,5),'Project splits'!$C$5:$AM$346,BJ$22,FALSE),VLOOKUP($A347,'Success Asset Classes'!$B$15:$BD$377,BJ$21,FALSE)))</f>
        <v>0</v>
      </c>
      <c r="BK347" s="230">
        <f>IF($AR347=0,VLOOKUP(MID($A347,4,5),'Project splits'!$C$5:$AM$346,BK$22,FALSE),IF(ISNA(VLOOKUP($A347,'Success Asset Classes'!$B$15:$BD$377,BK$21,FALSE)),VLOOKUP(MID($A347,4,5),'Project splits'!$C$5:$AM$346,BK$22,FALSE),VLOOKUP($A347,'Success Asset Classes'!$B$15:$BD$377,BK$21,FALSE)))</f>
        <v>0</v>
      </c>
      <c r="BL347" s="230">
        <f>IF($AR347=0,VLOOKUP(MID($A347,4,5),'Project splits'!$C$5:$AM$346,BL$22,FALSE),IF(ISNA(VLOOKUP($A347,'Success Asset Classes'!$B$15:$BD$377,BL$21,FALSE)),VLOOKUP(MID($A347,4,5),'Project splits'!$C$5:$AM$346,BL$22,FALSE),VLOOKUP($A347,'Success Asset Classes'!$B$15:$BD$377,BL$21,FALSE)))</f>
        <v>0</v>
      </c>
      <c r="BM347" s="230">
        <f>IF($AR347=0,VLOOKUP(MID($A347,4,5),'Project splits'!$C$5:$AM$346,BM$22,FALSE),IF(ISNA(VLOOKUP($A347,'Success Asset Classes'!$B$15:$BD$377,BM$21,FALSE)),VLOOKUP(MID($A347,4,5),'Project splits'!$C$5:$AM$346,BM$22,FALSE),VLOOKUP($A347,'Success Asset Classes'!$B$15:$BD$377,BM$21,FALSE)))</f>
        <v>0</v>
      </c>
      <c r="BN347" s="230">
        <f>IF($AR347=0,VLOOKUP(MID($A347,4,5),'Project splits'!$C$5:$AM$346,BN$22,FALSE),IF(ISNA(VLOOKUP($A347,'Success Asset Classes'!$B$15:$BD$377,BN$21,FALSE)),VLOOKUP(MID($A347,4,5),'Project splits'!$C$5:$AM$346,BN$22,FALSE),VLOOKUP($A347,'Success Asset Classes'!$B$15:$BD$377,BN$21,FALSE)))</f>
        <v>0</v>
      </c>
      <c r="BO347" s="230">
        <f>IF($AR347=0,VLOOKUP(MID($A347,4,5),'Project splits'!$C$5:$AM$346,BO$22,FALSE),IF(ISNA(VLOOKUP($A347,'Success Asset Classes'!$B$15:$BD$377,BO$21,FALSE)),VLOOKUP(MID($A347,4,5),'Project splits'!$C$5:$AM$346,BO$22,FALSE),VLOOKUP($A347,'Success Asset Classes'!$B$15:$BD$377,BO$21,FALSE)))</f>
        <v>0</v>
      </c>
      <c r="BP347" s="230">
        <f>IF($AR347=0,VLOOKUP(MID($A347,4,5),'Project splits'!$C$5:$AM$346,BP$22,FALSE),IF(ISNA(VLOOKUP($A347,'Success Asset Classes'!$B$15:$BD$377,BP$21,FALSE)),VLOOKUP(MID($A347,4,5),'Project splits'!$C$5:$AM$346,BP$22,FALSE),VLOOKUP($A347,'Success Asset Classes'!$B$15:$BD$377,BP$21,FALSE)))</f>
        <v>0</v>
      </c>
      <c r="BQ347" s="230">
        <f>IF($AR347=0,VLOOKUP(MID($A347,4,5),'Project splits'!$C$5:$AM$346,BQ$22,FALSE),IF(ISNA(VLOOKUP($A347,'Success Asset Classes'!$B$15:$BD$377,BQ$21,FALSE)),VLOOKUP(MID($A347,4,5),'Project splits'!$C$5:$AM$346,BQ$22,FALSE),VLOOKUP($A347,'Success Asset Classes'!$B$15:$BD$377,BQ$21,FALSE)))</f>
        <v>0</v>
      </c>
      <c r="BR347" s="230">
        <f>IF($AR347=0,VLOOKUP(MID($A347,4,5),'Project splits'!$C$5:$AM$346,BR$22,FALSE),IF(ISNA(VLOOKUP($A347,'Success Asset Classes'!$B$15:$BD$377,BR$21,FALSE)),VLOOKUP(MID($A347,4,5),'Project splits'!$C$5:$AM$346,BR$22,FALSE),VLOOKUP($A347,'Success Asset Classes'!$B$15:$BD$377,BR$21,FALSE)))</f>
        <v>0</v>
      </c>
      <c r="BS347" s="247">
        <f t="shared" si="91"/>
        <v>1</v>
      </c>
      <c r="BT347" s="249">
        <f>1+IF(ISNA(VLOOKUP($A347,'Project labour content'!$A$7:$D$255,'Project labour content'!$D$1,FALSE)),VLOOKUP($D347,'Project labour content'!$F$6:$G$15,'Project labour content'!$G$1,FALSE),VLOOKUP($A347,'Project labour content'!$A$7:$D$255,'Project labour content'!$D$1,FALSE))*LabEsc22*1</f>
        <v>1.0024480115846353</v>
      </c>
      <c r="BU347" s="249">
        <f>1+IF(ISNA(VLOOKUP($A347,'Project labour content'!$A$7:$D$255,'Project labour content'!$D$1,FALSE)),VLOOKUP($D347,'Project labour content'!$F$6:$G$15,'Project labour content'!$G$1,FALSE),VLOOKUP($A347,'Project labour content'!$A$7:$D$255,'Project labour content'!$D$1,FALSE))*LabEsc23*1</f>
        <v>1.0049077736248768</v>
      </c>
      <c r="BV347" s="249">
        <f>1+IF(ISNA(VLOOKUP($A347,'Project labour content'!$A$7:$D$255,'Project labour content'!$D$1,FALSE)),VLOOKUP($D347,'Project labour content'!$F$6:$G$15,'Project labour content'!$G$1,FALSE),VLOOKUP($A347,'Project labour content'!$A$7:$D$255,'Project labour content'!$D$1,FALSE))*LabEsc24*1</f>
        <v>1.0072248694667842</v>
      </c>
      <c r="BW347" s="249">
        <f>1+IF(ISNA(VLOOKUP($A347,'Project labour content'!$A$7:$D$255,'Project labour content'!$D$1,FALSE)),VLOOKUP($D347,'Project labour content'!$F$6:$G$15,'Project labour content'!$G$1,FALSE),VLOOKUP($A347,'Project labour content'!$A$7:$D$255,'Project labour content'!$D$1,FALSE))*LabEsc25*1</f>
        <v>1.0103282331643793</v>
      </c>
      <c r="BX347" s="249">
        <f>1+IF(ISNA(VLOOKUP($A347,'Project labour content'!$A$7:$D$255,'Project labour content'!$D$1,FALSE)),VLOOKUP($D347,'Project labour content'!$F$6:$G$15,'Project labour content'!$G$1,FALSE),VLOOKUP($A347,'Project labour content'!$A$7:$D$255,'Project labour content'!$D$1,FALSE))*LabEsc26*1</f>
        <v>1.0137103823674747</v>
      </c>
      <c r="BY347" s="249">
        <f>1+IF(ISNA(VLOOKUP($A347,'Project labour content'!$A$7:$D$255,'Project labour content'!$D$1,FALSE)),VLOOKUP($D347,'Project labour content'!$F$6:$G$15,'Project labour content'!$G$1,FALSE),VLOOKUP($A347,'Project labour content'!$A$7:$D$255,'Project labour content'!$D$1,FALSE))*LabEsc27*1</f>
        <v>1.0158052335508072</v>
      </c>
      <c r="BZ347" s="249">
        <f>1+IF(ISNA(VLOOKUP($A347,'Project labour content'!$A$7:$D$255,'Project labour content'!$D$1,FALSE)),VLOOKUP($D347,'Project labour content'!$F$6:$G$15,'Project labour content'!$G$1,FALSE),VLOOKUP($A347,'Project labour content'!$A$7:$D$255,'Project labour content'!$D$1,FALSE))*LabEsc28*1</f>
        <v>1.0173826564918567</v>
      </c>
      <c r="CA347" s="249">
        <f>1+IF(ISNA(VLOOKUP($A347,'Project labour content'!$A$7:$D$255,'Project labour content'!$D$1,FALSE)),VLOOKUP($D347,'Project labour content'!$F$6:$G$15,'Project labour content'!$G$1,FALSE),VLOOKUP($A347,'Project labour content'!$A$7:$D$255,'Project labour content'!$D$1,FALSE))*LabEsc29*1</f>
        <v>1.0199141048276528</v>
      </c>
      <c r="CB347" s="250" t="str">
        <f>IF(ISNA(VLOOKUP($A347,'Project labour content'!$A$7:$D$255,'Project labour content'!$D$1,FALSE)),"Category","Project")</f>
        <v>Project</v>
      </c>
      <c r="CD347" s="247" t="str">
        <f t="shared" si="92"/>
        <v>15383</v>
      </c>
      <c r="CE347" s="3"/>
    </row>
    <row r="348" spans="1:83" x14ac:dyDescent="0.15">
      <c r="A348" s="11" t="s">
        <v>917</v>
      </c>
      <c r="B348" s="11" t="str">
        <f>VLOOKUP($A348,'Incurred Real 2022$'!$A$25:$AC$426,'Incurred Real 2022$'!B$1,FALSE)</f>
        <v>Distribution Centre Fire System Upgrade</v>
      </c>
      <c r="C348" s="11" t="str">
        <f>VLOOKUP($A348,'Incurred Real 2022$'!$A$25:$AC$426,'Incurred Real 2022$'!C$1,FALSE)</f>
        <v>ExAnte</v>
      </c>
      <c r="D348" s="11" t="str">
        <f>VLOOKUP($A348,'Incurred Real 2022$'!$A$25:$AC$426,'Incurred Real 2022$'!D$1,FALSE)</f>
        <v>Facilities</v>
      </c>
      <c r="E348" s="11" t="str">
        <f>VLOOKUP($A348,'Incurred Real 2022$'!$A$25:$AC$426,'Incurred Real 2022$'!E$1,FALSE)</f>
        <v>Active</v>
      </c>
      <c r="F348" s="105" t="str">
        <f>IF(VLOOKUP($A348,'Incurred Real 2022$'!$A$25:$AC$426,'Incurred Real 2022$'!F$1,FALSE)=0,"",VLOOKUP($A348,'Incurred Real 2022$'!$A$25:$AC$426,'Incurred Real 2022$'!F$1,FALSE))</f>
        <v/>
      </c>
      <c r="G348" s="105" t="str">
        <f>IF(VLOOKUP($A348,'Incurred Real 2022$'!$A$25:$AC$426,'Incurred Real 2022$'!G$1,FALSE)=0,"",VLOOKUP($A348,'Incurred Real 2022$'!$A$25:$AC$426,'Incurred Real 2022$'!G$1,FALSE))</f>
        <v/>
      </c>
      <c r="H348" s="105" t="str">
        <f>IF(VLOOKUP($A348,'Incurred Real 2022$'!$A$25:$AC$426,'Incurred Real 2022$'!H$1,FALSE)=0,"",VLOOKUP($A348,'Incurred Real 2022$'!$A$25:$AC$426,'Incurred Real 2022$'!H$1,FALSE))</f>
        <v/>
      </c>
      <c r="I348" s="105" t="str">
        <f>IF(VLOOKUP($A348,'Incurred Real 2022$'!$A$25:$AC$426,'Incurred Real 2022$'!I$1,FALSE)=0,"",VLOOKUP($A348,'Incurred Real 2022$'!$A$25:$AC$426,'Incurred Real 2022$'!I$1,FALSE))</f>
        <v/>
      </c>
      <c r="J348" s="105" t="str">
        <f>IF(VLOOKUP($A348,'Incurred Real 2022$'!$A$25:$AC$426,'Incurred Real 2022$'!J$1,FALSE)=0,"",VLOOKUP($A348,'Incurred Real 2022$'!$A$25:$AC$426,'Incurred Real 2022$'!J$1,FALSE))</f>
        <v/>
      </c>
      <c r="K348" s="105" t="str">
        <f>IF(VLOOKUP($A348,'Incurred Real 2022$'!$A$25:$AC$426,'Incurred Real 2022$'!K$1,FALSE)=0,"",VLOOKUP($A348,'Incurred Real 2022$'!$A$25:$AC$426,'Incurred Real 2022$'!K$1,FALSE))</f>
        <v/>
      </c>
      <c r="L348" s="105" t="str">
        <f>IF(VLOOKUP($A348,'Incurred Real 2022$'!$A$25:$AC$426,'Incurred Real 2022$'!L$1,FALSE)=0,"",VLOOKUP($A348,'Incurred Real 2022$'!$A$25:$AC$426,'Incurred Real 2022$'!L$1,FALSE))</f>
        <v/>
      </c>
      <c r="M348" s="105" t="str">
        <f>IF(VLOOKUP($A348,'Incurred Real 2022$'!$A$25:$AC$426,'Incurred Real 2022$'!M$1,FALSE)=0,"",VLOOKUP($A348,'Incurred Real 2022$'!$A$25:$AC$426,'Incurred Real 2022$'!M$1,FALSE))</f>
        <v/>
      </c>
      <c r="N348" s="105" t="str">
        <f>IF(VLOOKUP($A348,'Incurred Real 2022$'!$A$25:$AC$426,'Incurred Real 2022$'!N$1,FALSE)=0,"",VLOOKUP($A348,'Incurred Real 2022$'!$A$25:$AC$426,'Incurred Real 2022$'!N$1,FALSE))</f>
        <v/>
      </c>
      <c r="O348" s="105" t="str">
        <f>IF(VLOOKUP($A348,'Incurred Real 2022$'!$A$25:$AC$426,'Incurred Real 2022$'!O$1,FALSE)=0,"",VLOOKUP($A348,'Incurred Real 2022$'!$A$25:$AC$426,'Incurred Real 2022$'!O$1,FALSE))</f>
        <v/>
      </c>
      <c r="P348" s="105" t="str">
        <f>IF(VLOOKUP($A348,'Incurred Real 2022$'!$A$25:$AC$426,'Incurred Real 2022$'!P$1,FALSE)=0,"",VLOOKUP($A348,'Incurred Real 2022$'!$A$25:$AC$426,'Incurred Real 2022$'!P$1,FALSE))</f>
        <v/>
      </c>
      <c r="Q348" s="105" t="str">
        <f>IF(VLOOKUP($A348,'Incurred Real 2022$'!$A$25:$AC$426,'Incurred Real 2022$'!Q$1,FALSE)=0,"",VLOOKUP($A348,'Incurred Real 2022$'!$A$25:$AC$426,'Incurred Real 2022$'!Q$1,FALSE))</f>
        <v/>
      </c>
      <c r="R348" s="105" t="str">
        <f>IF(VLOOKUP($A348,'Incurred Real 2022$'!$A$25:$AC$426,'Incurred Real 2022$'!R$1,FALSE)=0,"",VLOOKUP($A348,'Incurred Real 2022$'!$A$25:$AC$426,'Incurred Real 2022$'!R$1,FALSE))</f>
        <v/>
      </c>
      <c r="S348" s="105" t="str">
        <f>IF(VLOOKUP($A348,'Incurred Real 2022$'!$A$25:$AC$426,'Incurred Real 2022$'!S$1,FALSE)=0,"",VLOOKUP($A348,'Incurred Real 2022$'!$A$25:$AC$426,'Incurred Real 2022$'!S$1,FALSE))</f>
        <v/>
      </c>
      <c r="T348" s="105" t="str">
        <f>IF(VLOOKUP($A348,'Incurred Real 2022$'!$A$25:$AC$426,'Incurred Real 2022$'!T$1,FALSE)=0,"",VLOOKUP($A348,'Incurred Real 2022$'!$A$25:$AC$426,'Incurred Real 2022$'!T$1,FALSE))</f>
        <v/>
      </c>
      <c r="U348" s="105" t="str">
        <f>IF(VLOOKUP($A348,'Incurred Real 2022$'!$A$25:$AC$426,'Incurred Real 2022$'!U$1,FALSE)=0,"",VLOOKUP($A348,'Incurred Real 2022$'!$A$25:$AC$426,'Incurred Real 2022$'!U$1,FALSE))</f>
        <v/>
      </c>
      <c r="V348" s="13">
        <f>IF(ISTEXT(VLOOKUP($A348,'Incurred Real 2022$'!$A$25:$AC$426,'Incurred Real 2022$'!V$1,FALSE)),"",(VLOOKUP($A348,'Incurred Real 2022$'!$A$25:$AC$426,'Incurred Real 2022$'!V$1,FALSE))*BT348*Incurred_Real!V$15)</f>
        <v>511760.8892980137</v>
      </c>
      <c r="W348" s="13">
        <f>IF(ISTEXT(VLOOKUP($A348,'Incurred Real 2022$'!$A$25:$AC$426,'Incurred Real 2022$'!W$1,FALSE)),"",(VLOOKUP($A348,'Incurred Real 2022$'!$A$25:$AC$426,'Incurred Real 2022$'!W$1,FALSE))*BU348*Incurred_Real!W$15)</f>
        <v>1034109.762330585</v>
      </c>
      <c r="X348" s="220" t="str">
        <f>IF(ISTEXT(VLOOKUP($A348,'Incurred Real 2022$'!$A$25:$AC$426,'Incurred Real 2022$'!X$1,FALSE)),"",(VLOOKUP($A348,'Incurred Real 2022$'!$A$25:$AC$426,'Incurred Real 2022$'!X$1,FALSE))*BV348*Incurred_Real!X$15)</f>
        <v/>
      </c>
      <c r="Y348" s="217" t="str">
        <f>IF(ISTEXT(VLOOKUP($A348,'Incurred Real 2022$'!$A$25:$AC$426,'Incurred Real 2022$'!Y$1,FALSE)),"",(VLOOKUP($A348,'Incurred Real 2022$'!$A$25:$AC$426,'Incurred Real 2022$'!Y$1,FALSE))*BW348*Incurred_Real!Y$15)</f>
        <v/>
      </c>
      <c r="Z348" s="13" t="str">
        <f>IF(ISTEXT(VLOOKUP($A348,'Incurred Real 2022$'!$A$25:$AC$426,'Incurred Real 2022$'!Z$1,FALSE)),"",(VLOOKUP($A348,'Incurred Real 2022$'!$A$25:$AC$426,'Incurred Real 2022$'!Z$1,FALSE))*BX348*Incurred_Real!Z$15)</f>
        <v/>
      </c>
      <c r="AA348" s="13" t="str">
        <f>IF(ISTEXT(VLOOKUP($A348,'Incurred Real 2022$'!$A$25:$AC$426,'Incurred Real 2022$'!AA$1,FALSE)),"",(VLOOKUP($A348,'Incurred Real 2022$'!$A$25:$AC$426,'Incurred Real 2022$'!AA$1,FALSE))*BY348*Incurred_Real!AA$15)</f>
        <v/>
      </c>
      <c r="AB348" s="13" t="str">
        <f>IF(ISTEXT(VLOOKUP($A348,'Incurred Real 2022$'!$A$25:$AC$426,'Incurred Real 2022$'!AB$1,FALSE)),"",(VLOOKUP($A348,'Incurred Real 2022$'!$A$25:$AC$426,'Incurred Real 2022$'!AB$1,FALSE))*BZ348*Incurred_Real!AB$15)</f>
        <v/>
      </c>
      <c r="AC348" s="13" t="str">
        <f>IF(ISTEXT(VLOOKUP($A348,'Incurred Real 2022$'!$A$25:$AC$426,'Incurred Real 2022$'!AC$1,FALSE)),"",(VLOOKUP($A348,'Incurred Real 2022$'!$A$25:$AC$426,'Incurred Real 2022$'!AC$1,FALSE))*CA348*Incurred_Real!AC$15)</f>
        <v/>
      </c>
      <c r="AD348" s="221">
        <f t="shared" si="87"/>
        <v>1545870.6516285988</v>
      </c>
      <c r="AE348" s="221">
        <f t="shared" si="88"/>
        <v>1545870.6516285988</v>
      </c>
      <c r="AF348" s="239">
        <f t="shared" si="93"/>
        <v>1740495.6226593864</v>
      </c>
      <c r="AG348" s="222">
        <f t="shared" si="89"/>
        <v>1545870.6516285988</v>
      </c>
      <c r="AH348" s="223">
        <f t="shared" si="86"/>
        <v>1.1258999068426243</v>
      </c>
      <c r="AI348" s="224">
        <f t="shared" si="90"/>
        <v>2023</v>
      </c>
      <c r="AJ348" s="225">
        <f>VLOOKUP($A348,Project_Commissioning!$C$4:$H$355,Project_Commissioning!F$1,FALSE)</f>
        <v>45058</v>
      </c>
      <c r="AK348" s="226">
        <f>VLOOKUP($A348,Project_Commissioning!$C$4:$H$355,Project_Commissioning!G$1,FALSE)</f>
        <v>2023</v>
      </c>
      <c r="AL348" s="225" t="str">
        <f>IF(VLOOKUP($A348,Project_Commissioning!$C$4:$H$355,Project_Commissioning!H$1,FALSE)=0,"",VLOOKUP($A348,Project_Commissioning!$C$4:$H$355,Project_Commissioning!H$1,FALSE))</f>
        <v/>
      </c>
      <c r="AM348" s="237">
        <f t="shared" si="94"/>
        <v>1545870.6516285988</v>
      </c>
      <c r="AN348" s="221" cm="1">
        <f t="array" ref="AN348">IF(ROUND(AE348,0)=0,0,LOOKUP(2,1/(F348:AC348&lt;&gt;""),F348:AC348))</f>
        <v>1034109.762330585</v>
      </c>
      <c r="AO348" s="221">
        <f t="shared" si="95"/>
        <v>1545870.6516285988</v>
      </c>
      <c r="AP348" s="79"/>
      <c r="AQ348" s="20"/>
      <c r="AR348" s="245">
        <f>IF(ISNA(VLOOKUP($A348,'Success Asset Classes'!$B$15:$AA$114,'Success Asset Classes'!$AA$1,FALSE)),0,VLOOKUP($A348,'Success Asset Classes'!$B$15:$AA$114,'Success Asset Classes'!$AA$1,FALSE))</f>
        <v>1</v>
      </c>
      <c r="AS348" s="230">
        <f>IF($AR348=0,VLOOKUP(MID($A348,4,5),'Project splits'!$C$5:$AM$346,AS$22,FALSE),IF(ISNA(VLOOKUP($A348,'Success Asset Classes'!$B$15:$BD$377,AS$21,FALSE)),VLOOKUP(MID($A348,4,5),'Project splits'!$C$5:$AM$346,AS$22,FALSE),VLOOKUP($A348,'Success Asset Classes'!$B$15:$BD$377,AS$21,FALSE)))</f>
        <v>1</v>
      </c>
      <c r="AT348" s="230">
        <f>IF($AR348=0,VLOOKUP(MID($A348,4,5),'Project splits'!$C$5:$AM$346,AT$22,FALSE),IF(ISNA(VLOOKUP($A348,'Success Asset Classes'!$B$15:$BD$377,AT$21,FALSE)),VLOOKUP(MID($A348,4,5),'Project splits'!$C$5:$AM$346,AT$22,FALSE),VLOOKUP($A348,'Success Asset Classes'!$B$15:$BD$377,AT$21,FALSE)))</f>
        <v>0</v>
      </c>
      <c r="AU348" s="230">
        <f>IF($AR348=0,VLOOKUP(MID($A348,4,5),'Project splits'!$C$5:$AM$346,AU$22,FALSE),IF(ISNA(VLOOKUP($A348,'Success Asset Classes'!$B$15:$BD$377,AU$21,FALSE)),VLOOKUP(MID($A348,4,5),'Project splits'!$C$5:$AM$346,AU$22,FALSE),VLOOKUP($A348,'Success Asset Classes'!$B$15:$BD$377,AU$21,FALSE)))</f>
        <v>0</v>
      </c>
      <c r="AV348" s="230">
        <f>IF($AR348=0,VLOOKUP(MID($A348,4,5),'Project splits'!$C$5:$AM$346,AV$22,FALSE),IF(ISNA(VLOOKUP($A348,'Success Asset Classes'!$B$15:$BD$377,AV$21,FALSE)),VLOOKUP(MID($A348,4,5),'Project splits'!$C$5:$AM$346,AV$22,FALSE),VLOOKUP($A348,'Success Asset Classes'!$B$15:$BD$377,AV$21,FALSE)))</f>
        <v>0</v>
      </c>
      <c r="AW348" s="230">
        <f>IF($AR348=0,VLOOKUP(MID($A348,4,5),'Project splits'!$C$5:$AM$346,AW$22,FALSE),IF(ISNA(VLOOKUP($A348,'Success Asset Classes'!$B$15:$BD$377,AW$21,FALSE)),VLOOKUP(MID($A348,4,5),'Project splits'!$C$5:$AM$346,AW$22,FALSE),VLOOKUP($A348,'Success Asset Classes'!$B$15:$BD$377,AW$21,FALSE)))</f>
        <v>0</v>
      </c>
      <c r="AX348" s="230">
        <f>IF($AR348=0,VLOOKUP(MID($A348,4,5),'Project splits'!$C$5:$AM$346,AX$22,FALSE),IF(ISNA(VLOOKUP($A348,'Success Asset Classes'!$B$15:$BD$377,AX$21,FALSE)),VLOOKUP(MID($A348,4,5),'Project splits'!$C$5:$AM$346,AX$22,FALSE),VLOOKUP($A348,'Success Asset Classes'!$B$15:$BD$377,AX$21,FALSE)))</f>
        <v>0</v>
      </c>
      <c r="AY348" s="230">
        <f>IF($AR348=0,VLOOKUP(MID($A348,4,5),'Project splits'!$C$5:$AM$346,AY$22,FALSE),IF(ISNA(VLOOKUP($A348,'Success Asset Classes'!$B$15:$BD$377,AY$21,FALSE)),VLOOKUP(MID($A348,4,5),'Project splits'!$C$5:$AM$346,AY$22,FALSE),VLOOKUP($A348,'Success Asset Classes'!$B$15:$BD$377,AY$21,FALSE)))</f>
        <v>0</v>
      </c>
      <c r="AZ348" s="230">
        <f>IF($AR348=0,VLOOKUP(MID($A348,4,5),'Project splits'!$C$5:$AM$346,AZ$22,FALSE),IF(ISNA(VLOOKUP($A348,'Success Asset Classes'!$B$15:$BD$377,AZ$21,FALSE)),VLOOKUP(MID($A348,4,5),'Project splits'!$C$5:$AM$346,AZ$22,FALSE),VLOOKUP($A348,'Success Asset Classes'!$B$15:$BD$377,AZ$21,FALSE)))</f>
        <v>0</v>
      </c>
      <c r="BA348" s="230">
        <f>IF($AR348=0,VLOOKUP(MID($A348,4,5),'Project splits'!$C$5:$AM$346,BA$22,FALSE),IF(ISNA(VLOOKUP($A348,'Success Asset Classes'!$B$15:$BD$377,BA$21,FALSE)),VLOOKUP(MID($A348,4,5),'Project splits'!$C$5:$AM$346,BA$22,FALSE),VLOOKUP($A348,'Success Asset Classes'!$B$15:$BD$377,BA$21,FALSE)))</f>
        <v>0</v>
      </c>
      <c r="BB348" s="230">
        <f>IF($AR348=0,VLOOKUP(MID($A348,4,5),'Project splits'!$C$5:$AM$346,BB$22,FALSE),IF(ISNA(VLOOKUP($A348,'Success Asset Classes'!$B$15:$BD$377,BB$21,FALSE)),VLOOKUP(MID($A348,4,5),'Project splits'!$C$5:$AM$346,BB$22,FALSE),VLOOKUP($A348,'Success Asset Classes'!$B$15:$BD$377,BB$21,FALSE)))</f>
        <v>0</v>
      </c>
      <c r="BC348" s="230">
        <f>IF($AR348=0,VLOOKUP(MID($A348,4,5),'Project splits'!$C$5:$AM$346,BC$22,FALSE),IF(ISNA(VLOOKUP($A348,'Success Asset Classes'!$B$15:$BD$377,BC$21,FALSE)),VLOOKUP(MID($A348,4,5),'Project splits'!$C$5:$AM$346,BC$22,FALSE),VLOOKUP($A348,'Success Asset Classes'!$B$15:$BD$377,BC$21,FALSE)))</f>
        <v>0</v>
      </c>
      <c r="BD348" s="230">
        <f>IF($AR348=0,VLOOKUP(MID($A348,4,5),'Project splits'!$C$5:$AM$346,BD$22,FALSE),IF(ISNA(VLOOKUP($A348,'Success Asset Classes'!$B$15:$BD$377,BD$21,FALSE)),VLOOKUP(MID($A348,4,5),'Project splits'!$C$5:$AM$346,BD$22,FALSE),VLOOKUP($A348,'Success Asset Classes'!$B$15:$BD$377,BD$21,FALSE)))</f>
        <v>0</v>
      </c>
      <c r="BE348" s="230">
        <f>IF($AR348=0,VLOOKUP(MID($A348,4,5),'Project splits'!$C$5:$AM$346,BE$22,FALSE),IF(ISNA(VLOOKUP($A348,'Success Asset Classes'!$B$15:$BD$377,BE$21,FALSE)),VLOOKUP(MID($A348,4,5),'Project splits'!$C$5:$AM$346,BE$22,FALSE),VLOOKUP($A348,'Success Asset Classes'!$B$15:$BD$377,BE$21,FALSE)))</f>
        <v>0</v>
      </c>
      <c r="BF348" s="230">
        <f>IF($AR348=0,VLOOKUP(MID($A348,4,5),'Project splits'!$C$5:$AM$346,BF$22,FALSE),IF(ISNA(VLOOKUP($A348,'Success Asset Classes'!$B$15:$BD$377,BF$21,FALSE)),VLOOKUP(MID($A348,4,5),'Project splits'!$C$5:$AM$346,BF$22,FALSE),VLOOKUP($A348,'Success Asset Classes'!$B$15:$BD$377,BF$21,FALSE)))</f>
        <v>0</v>
      </c>
      <c r="BG348" s="230">
        <f>IF($AR348=0,VLOOKUP(MID($A348,4,5),'Project splits'!$C$5:$AM$346,BG$22,FALSE),IF(ISNA(VLOOKUP($A348,'Success Asset Classes'!$B$15:$BD$377,BG$21,FALSE)),VLOOKUP(MID($A348,4,5),'Project splits'!$C$5:$AM$346,BG$22,FALSE),VLOOKUP($A348,'Success Asset Classes'!$B$15:$BD$377,BG$21,FALSE)))</f>
        <v>0</v>
      </c>
      <c r="BH348" s="230">
        <f>IF($AR348=0,VLOOKUP(MID($A348,4,5),'Project splits'!$C$5:$AM$346,BH$22,FALSE),IF(ISNA(VLOOKUP($A348,'Success Asset Classes'!$B$15:$BD$377,BH$21,FALSE)),VLOOKUP(MID($A348,4,5),'Project splits'!$C$5:$AM$346,BH$22,FALSE),VLOOKUP($A348,'Success Asset Classes'!$B$15:$BD$377,BH$21,FALSE)))</f>
        <v>0</v>
      </c>
      <c r="BI348" s="230">
        <f>IF($AR348=0,VLOOKUP(MID($A348,4,5),'Project splits'!$C$5:$AM$346,BI$22,FALSE),IF(ISNA(VLOOKUP($A348,'Success Asset Classes'!$B$15:$BD$377,BI$21,FALSE)),VLOOKUP(MID($A348,4,5),'Project splits'!$C$5:$AM$346,BI$22,FALSE),VLOOKUP($A348,'Success Asset Classes'!$B$15:$BD$377,BI$21,FALSE)))</f>
        <v>0</v>
      </c>
      <c r="BJ348" s="230">
        <f>IF($AR348=0,VLOOKUP(MID($A348,4,5),'Project splits'!$C$5:$AM$346,BJ$22,FALSE),IF(ISNA(VLOOKUP($A348,'Success Asset Classes'!$B$15:$BD$377,BJ$21,FALSE)),VLOOKUP(MID($A348,4,5),'Project splits'!$C$5:$AM$346,BJ$22,FALSE),VLOOKUP($A348,'Success Asset Classes'!$B$15:$BD$377,BJ$21,FALSE)))</f>
        <v>0</v>
      </c>
      <c r="BK348" s="230">
        <f>IF($AR348=0,VLOOKUP(MID($A348,4,5),'Project splits'!$C$5:$AM$346,BK$22,FALSE),IF(ISNA(VLOOKUP($A348,'Success Asset Classes'!$B$15:$BD$377,BK$21,FALSE)),VLOOKUP(MID($A348,4,5),'Project splits'!$C$5:$AM$346,BK$22,FALSE),VLOOKUP($A348,'Success Asset Classes'!$B$15:$BD$377,BK$21,FALSE)))</f>
        <v>0</v>
      </c>
      <c r="BL348" s="230">
        <f>IF($AR348=0,VLOOKUP(MID($A348,4,5),'Project splits'!$C$5:$AM$346,BL$22,FALSE),IF(ISNA(VLOOKUP($A348,'Success Asset Classes'!$B$15:$BD$377,BL$21,FALSE)),VLOOKUP(MID($A348,4,5),'Project splits'!$C$5:$AM$346,BL$22,FALSE),VLOOKUP($A348,'Success Asset Classes'!$B$15:$BD$377,BL$21,FALSE)))</f>
        <v>0</v>
      </c>
      <c r="BM348" s="230">
        <f>IF($AR348=0,VLOOKUP(MID($A348,4,5),'Project splits'!$C$5:$AM$346,BM$22,FALSE),IF(ISNA(VLOOKUP($A348,'Success Asset Classes'!$B$15:$BD$377,BM$21,FALSE)),VLOOKUP(MID($A348,4,5),'Project splits'!$C$5:$AM$346,BM$22,FALSE),VLOOKUP($A348,'Success Asset Classes'!$B$15:$BD$377,BM$21,FALSE)))</f>
        <v>0</v>
      </c>
      <c r="BN348" s="230">
        <f>IF($AR348=0,VLOOKUP(MID($A348,4,5),'Project splits'!$C$5:$AM$346,BN$22,FALSE),IF(ISNA(VLOOKUP($A348,'Success Asset Classes'!$B$15:$BD$377,BN$21,FALSE)),VLOOKUP(MID($A348,4,5),'Project splits'!$C$5:$AM$346,BN$22,FALSE),VLOOKUP($A348,'Success Asset Classes'!$B$15:$BD$377,BN$21,FALSE)))</f>
        <v>0</v>
      </c>
      <c r="BO348" s="230">
        <f>IF($AR348=0,VLOOKUP(MID($A348,4,5),'Project splits'!$C$5:$AM$346,BO$22,FALSE),IF(ISNA(VLOOKUP($A348,'Success Asset Classes'!$B$15:$BD$377,BO$21,FALSE)),VLOOKUP(MID($A348,4,5),'Project splits'!$C$5:$AM$346,BO$22,FALSE),VLOOKUP($A348,'Success Asset Classes'!$B$15:$BD$377,BO$21,FALSE)))</f>
        <v>0</v>
      </c>
      <c r="BP348" s="230">
        <f>IF($AR348=0,VLOOKUP(MID($A348,4,5),'Project splits'!$C$5:$AM$346,BP$22,FALSE),IF(ISNA(VLOOKUP($A348,'Success Asset Classes'!$B$15:$BD$377,BP$21,FALSE)),VLOOKUP(MID($A348,4,5),'Project splits'!$C$5:$AM$346,BP$22,FALSE),VLOOKUP($A348,'Success Asset Classes'!$B$15:$BD$377,BP$21,FALSE)))</f>
        <v>0</v>
      </c>
      <c r="BQ348" s="230">
        <f>IF($AR348=0,VLOOKUP(MID($A348,4,5),'Project splits'!$C$5:$AM$346,BQ$22,FALSE),IF(ISNA(VLOOKUP($A348,'Success Asset Classes'!$B$15:$BD$377,BQ$21,FALSE)),VLOOKUP(MID($A348,4,5),'Project splits'!$C$5:$AM$346,BQ$22,FALSE),VLOOKUP($A348,'Success Asset Classes'!$B$15:$BD$377,BQ$21,FALSE)))</f>
        <v>0</v>
      </c>
      <c r="BR348" s="230">
        <f>IF($AR348=0,VLOOKUP(MID($A348,4,5),'Project splits'!$C$5:$AM$346,BR$22,FALSE),IF(ISNA(VLOOKUP($A348,'Success Asset Classes'!$B$15:$BD$377,BR$21,FALSE)),VLOOKUP(MID($A348,4,5),'Project splits'!$C$5:$AM$346,BR$22,FALSE),VLOOKUP($A348,'Success Asset Classes'!$B$15:$BD$377,BR$21,FALSE)))</f>
        <v>0</v>
      </c>
      <c r="BS348" s="247">
        <f t="shared" si="91"/>
        <v>1</v>
      </c>
      <c r="BT348" s="249">
        <f>1+IF(ISNA(VLOOKUP($A348,'Project labour content'!$A$7:$D$255,'Project labour content'!$D$1,FALSE)),VLOOKUP($D348,'Project labour content'!$F$6:$G$15,'Project labour content'!$G$1,FALSE),VLOOKUP($A348,'Project labour content'!$A$7:$D$255,'Project labour content'!$D$1,FALSE))*LabEsc22*1</f>
        <v>1.001740428268739</v>
      </c>
      <c r="BU348" s="249">
        <f>1+IF(ISNA(VLOOKUP($A348,'Project labour content'!$A$7:$D$255,'Project labour content'!$D$1,FALSE)),VLOOKUP($D348,'Project labour content'!$F$6:$G$15,'Project labour content'!$G$1,FALSE),VLOOKUP($A348,'Project labour content'!$A$7:$D$255,'Project labour content'!$D$1,FALSE))*LabEsc23*1</f>
        <v>1.0034892105931681</v>
      </c>
      <c r="BV348" s="249">
        <f>1+IF(ISNA(VLOOKUP($A348,'Project labour content'!$A$7:$D$255,'Project labour content'!$D$1,FALSE)),VLOOKUP($D348,'Project labour content'!$F$6:$G$15,'Project labour content'!$G$1,FALSE),VLOOKUP($A348,'Project labour content'!$A$7:$D$255,'Project labour content'!$D$1,FALSE))*LabEsc24*1</f>
        <v>1.0051365635427802</v>
      </c>
      <c r="BW348" s="249">
        <f>1+IF(ISNA(VLOOKUP($A348,'Project labour content'!$A$7:$D$255,'Project labour content'!$D$1,FALSE)),VLOOKUP($D348,'Project labour content'!$F$6:$G$15,'Project labour content'!$G$1,FALSE),VLOOKUP($A348,'Project labour content'!$A$7:$D$255,'Project labour content'!$D$1,FALSE))*LabEsc25*1</f>
        <v>1.0073429182599607</v>
      </c>
      <c r="BX348" s="249">
        <f>1+IF(ISNA(VLOOKUP($A348,'Project labour content'!$A$7:$D$255,'Project labour content'!$D$1,FALSE)),VLOOKUP($D348,'Project labour content'!$F$6:$G$15,'Project labour content'!$G$1,FALSE),VLOOKUP($A348,'Project labour content'!$A$7:$D$255,'Project labour content'!$D$1,FALSE))*LabEsc26*1</f>
        <v>1.0097474771759012</v>
      </c>
      <c r="BY348" s="249">
        <f>1+IF(ISNA(VLOOKUP($A348,'Project labour content'!$A$7:$D$255,'Project labour content'!$D$1,FALSE)),VLOOKUP($D348,'Project labour content'!$F$6:$G$15,'Project labour content'!$G$1,FALSE),VLOOKUP($A348,'Project labour content'!$A$7:$D$255,'Project labour content'!$D$1,FALSE))*LabEsc27*1</f>
        <v>1.0112368239752207</v>
      </c>
      <c r="BZ348" s="249">
        <f>1+IF(ISNA(VLOOKUP($A348,'Project labour content'!$A$7:$D$255,'Project labour content'!$D$1,FALSE)),VLOOKUP($D348,'Project labour content'!$F$6:$G$15,'Project labour content'!$G$1,FALSE),VLOOKUP($A348,'Project labour content'!$A$7:$D$255,'Project labour content'!$D$1,FALSE))*LabEsc28*1</f>
        <v>1.0123583021151084</v>
      </c>
      <c r="CA348" s="249">
        <f>1+IF(ISNA(VLOOKUP($A348,'Project labour content'!$A$7:$D$255,'Project labour content'!$D$1,FALSE)),VLOOKUP($D348,'Project labour content'!$F$6:$G$15,'Project labour content'!$G$1,FALSE),VLOOKUP($A348,'Project labour content'!$A$7:$D$255,'Project labour content'!$D$1,FALSE))*LabEsc29*1</f>
        <v>1.014158050234</v>
      </c>
      <c r="CB348" s="250" t="str">
        <f>IF(ISNA(VLOOKUP($A348,'Project labour content'!$A$7:$D$255,'Project labour content'!$D$1,FALSE)),"Category","Project")</f>
        <v>Project</v>
      </c>
      <c r="CD348" s="247" t="str">
        <f t="shared" si="92"/>
        <v>15391</v>
      </c>
      <c r="CE348" s="3"/>
    </row>
    <row r="349" spans="1:83" x14ac:dyDescent="0.15">
      <c r="A349" s="11" t="s">
        <v>954</v>
      </c>
      <c r="B349" s="11" t="str">
        <f>VLOOKUP($A349,'Incurred Real 2022$'!$A$25:$AC$426,'Incurred Real 2022$'!B$1,FALSE)</f>
        <v>Siemens SICAM PAS Gateway Replacement</v>
      </c>
      <c r="C349" s="11" t="str">
        <f>VLOOKUP($A349,'Incurred Real 2022$'!$A$25:$AC$426,'Incurred Real 2022$'!C$1,FALSE)</f>
        <v>ExAnte</v>
      </c>
      <c r="D349" s="11" t="str">
        <f>VLOOKUP($A349,'Incurred Real 2022$'!$A$25:$AC$426,'Incurred Real 2022$'!D$1,FALSE)</f>
        <v>Replacement</v>
      </c>
      <c r="E349" s="11" t="str">
        <f>VLOOKUP($A349,'Incurred Real 2022$'!$A$25:$AC$426,'Incurred Real 2022$'!E$1,FALSE)</f>
        <v>Potential</v>
      </c>
      <c r="F349" s="105" t="str">
        <f>IF(VLOOKUP($A349,'Incurred Real 2022$'!$A$25:$AC$426,'Incurred Real 2022$'!F$1,FALSE)=0,"",VLOOKUP($A349,'Incurred Real 2022$'!$A$25:$AC$426,'Incurred Real 2022$'!F$1,FALSE))</f>
        <v/>
      </c>
      <c r="G349" s="105" t="str">
        <f>IF(VLOOKUP($A349,'Incurred Real 2022$'!$A$25:$AC$426,'Incurred Real 2022$'!G$1,FALSE)=0,"",VLOOKUP($A349,'Incurred Real 2022$'!$A$25:$AC$426,'Incurred Real 2022$'!G$1,FALSE))</f>
        <v/>
      </c>
      <c r="H349" s="105" t="str">
        <f>IF(VLOOKUP($A349,'Incurred Real 2022$'!$A$25:$AC$426,'Incurred Real 2022$'!H$1,FALSE)=0,"",VLOOKUP($A349,'Incurred Real 2022$'!$A$25:$AC$426,'Incurred Real 2022$'!H$1,FALSE))</f>
        <v/>
      </c>
      <c r="I349" s="105" t="str">
        <f>IF(VLOOKUP($A349,'Incurred Real 2022$'!$A$25:$AC$426,'Incurred Real 2022$'!I$1,FALSE)=0,"",VLOOKUP($A349,'Incurred Real 2022$'!$A$25:$AC$426,'Incurred Real 2022$'!I$1,FALSE))</f>
        <v/>
      </c>
      <c r="J349" s="105" t="str">
        <f>IF(VLOOKUP($A349,'Incurred Real 2022$'!$A$25:$AC$426,'Incurred Real 2022$'!J$1,FALSE)=0,"",VLOOKUP($A349,'Incurred Real 2022$'!$A$25:$AC$426,'Incurred Real 2022$'!J$1,FALSE))</f>
        <v/>
      </c>
      <c r="K349" s="105" t="str">
        <f>IF(VLOOKUP($A349,'Incurred Real 2022$'!$A$25:$AC$426,'Incurred Real 2022$'!K$1,FALSE)=0,"",VLOOKUP($A349,'Incurred Real 2022$'!$A$25:$AC$426,'Incurred Real 2022$'!K$1,FALSE))</f>
        <v/>
      </c>
      <c r="L349" s="105" t="str">
        <f>IF(VLOOKUP($A349,'Incurred Real 2022$'!$A$25:$AC$426,'Incurred Real 2022$'!L$1,FALSE)=0,"",VLOOKUP($A349,'Incurred Real 2022$'!$A$25:$AC$426,'Incurred Real 2022$'!L$1,FALSE))</f>
        <v/>
      </c>
      <c r="M349" s="105" t="str">
        <f>IF(VLOOKUP($A349,'Incurred Real 2022$'!$A$25:$AC$426,'Incurred Real 2022$'!M$1,FALSE)=0,"",VLOOKUP($A349,'Incurred Real 2022$'!$A$25:$AC$426,'Incurred Real 2022$'!M$1,FALSE))</f>
        <v/>
      </c>
      <c r="N349" s="105" t="str">
        <f>IF(VLOOKUP($A349,'Incurred Real 2022$'!$A$25:$AC$426,'Incurred Real 2022$'!N$1,FALSE)=0,"",VLOOKUP($A349,'Incurred Real 2022$'!$A$25:$AC$426,'Incurred Real 2022$'!N$1,FALSE))</f>
        <v/>
      </c>
      <c r="O349" s="105" t="str">
        <f>IF(VLOOKUP($A349,'Incurred Real 2022$'!$A$25:$AC$426,'Incurred Real 2022$'!O$1,FALSE)=0,"",VLOOKUP($A349,'Incurred Real 2022$'!$A$25:$AC$426,'Incurred Real 2022$'!O$1,FALSE))</f>
        <v/>
      </c>
      <c r="P349" s="105" t="str">
        <f>IF(VLOOKUP($A349,'Incurred Real 2022$'!$A$25:$AC$426,'Incurred Real 2022$'!P$1,FALSE)=0,"",VLOOKUP($A349,'Incurred Real 2022$'!$A$25:$AC$426,'Incurred Real 2022$'!P$1,FALSE))</f>
        <v/>
      </c>
      <c r="Q349" s="105" t="str">
        <f>IF(VLOOKUP($A349,'Incurred Real 2022$'!$A$25:$AC$426,'Incurred Real 2022$'!Q$1,FALSE)=0,"",VLOOKUP($A349,'Incurred Real 2022$'!$A$25:$AC$426,'Incurred Real 2022$'!Q$1,FALSE))</f>
        <v/>
      </c>
      <c r="R349" s="105" t="str">
        <f>IF(VLOOKUP($A349,'Incurred Real 2022$'!$A$25:$AC$426,'Incurred Real 2022$'!R$1,FALSE)=0,"",VLOOKUP($A349,'Incurred Real 2022$'!$A$25:$AC$426,'Incurred Real 2022$'!R$1,FALSE))</f>
        <v/>
      </c>
      <c r="S349" s="105" t="str">
        <f>IF(VLOOKUP($A349,'Incurred Real 2022$'!$A$25:$AC$426,'Incurred Real 2022$'!S$1,FALSE)=0,"",VLOOKUP($A349,'Incurred Real 2022$'!$A$25:$AC$426,'Incurred Real 2022$'!S$1,FALSE))</f>
        <v/>
      </c>
      <c r="T349" s="105" t="str">
        <f>IF(VLOOKUP($A349,'Incurred Real 2022$'!$A$25:$AC$426,'Incurred Real 2022$'!T$1,FALSE)=0,"",VLOOKUP($A349,'Incurred Real 2022$'!$A$25:$AC$426,'Incurred Real 2022$'!T$1,FALSE))</f>
        <v/>
      </c>
      <c r="U349" s="105" t="str">
        <f>IF(VLOOKUP($A349,'Incurred Real 2022$'!$A$25:$AC$426,'Incurred Real 2022$'!U$1,FALSE)=0,"",VLOOKUP($A349,'Incurred Real 2022$'!$A$25:$AC$426,'Incurred Real 2022$'!U$1,FALSE))</f>
        <v/>
      </c>
      <c r="V349" s="13" t="str">
        <f>IF(ISTEXT(VLOOKUP($A349,'Incurred Real 2022$'!$A$25:$AC$426,'Incurred Real 2022$'!V$1,FALSE)),"",(VLOOKUP($A349,'Incurred Real 2022$'!$A$25:$AC$426,'Incurred Real 2022$'!V$1,FALSE))*BT349*Incurred_Real!V$15)</f>
        <v/>
      </c>
      <c r="W349" s="13" t="str">
        <f>IF(ISTEXT(VLOOKUP($A349,'Incurred Real 2022$'!$A$25:$AC$426,'Incurred Real 2022$'!W$1,FALSE)),"",(VLOOKUP($A349,'Incurred Real 2022$'!$A$25:$AC$426,'Incurred Real 2022$'!W$1,FALSE))*BU349*Incurred_Real!W$15)</f>
        <v/>
      </c>
      <c r="X349" s="220" t="str">
        <f>IF(ISTEXT(VLOOKUP($A349,'Incurred Real 2022$'!$A$25:$AC$426,'Incurred Real 2022$'!X$1,FALSE)),"",(VLOOKUP($A349,'Incurred Real 2022$'!$A$25:$AC$426,'Incurred Real 2022$'!X$1,FALSE))*BV349*Incurred_Real!X$15)</f>
        <v/>
      </c>
      <c r="Y349" s="217" t="str">
        <f>IF(ISTEXT(VLOOKUP($A349,'Incurred Real 2022$'!$A$25:$AC$426,'Incurred Real 2022$'!Y$1,FALSE)),"",(VLOOKUP($A349,'Incurred Real 2022$'!$A$25:$AC$426,'Incurred Real 2022$'!Y$1,FALSE))*BW349*Incurred_Real!Y$15)</f>
        <v/>
      </c>
      <c r="Z349" s="13">
        <f>IF(ISTEXT(VLOOKUP($A349,'Incurred Real 2022$'!$A$25:$AC$426,'Incurred Real 2022$'!Z$1,FALSE)),"",(VLOOKUP($A349,'Incurred Real 2022$'!$A$25:$AC$426,'Incurred Real 2022$'!Z$1,FALSE))*BX349*Incurred_Real!Z$15)</f>
        <v>1762748.8957828016</v>
      </c>
      <c r="AA349" s="13">
        <f>IF(ISTEXT(VLOOKUP($A349,'Incurred Real 2022$'!$A$25:$AC$426,'Incurred Real 2022$'!AA$1,FALSE)),"",(VLOOKUP($A349,'Incurred Real 2022$'!$A$25:$AC$426,'Incurred Real 2022$'!AA$1,FALSE))*BY349*Incurred_Real!AA$15)</f>
        <v>4117221.4841765477</v>
      </c>
      <c r="AB349" s="13" t="str">
        <f>IF(ISTEXT(VLOOKUP($A349,'Incurred Real 2022$'!$A$25:$AC$426,'Incurred Real 2022$'!AB$1,FALSE)),"",(VLOOKUP($A349,'Incurred Real 2022$'!$A$25:$AC$426,'Incurred Real 2022$'!AB$1,FALSE))*BZ349*Incurred_Real!AB$15)</f>
        <v/>
      </c>
      <c r="AC349" s="13" t="str">
        <f>IF(ISTEXT(VLOOKUP($A349,'Incurred Real 2022$'!$A$25:$AC$426,'Incurred Real 2022$'!AC$1,FALSE)),"",(VLOOKUP($A349,'Incurred Real 2022$'!$A$25:$AC$426,'Incurred Real 2022$'!AC$1,FALSE))*CA349*Incurred_Real!AC$15)</f>
        <v/>
      </c>
      <c r="AD349" s="221">
        <f t="shared" si="87"/>
        <v>5879970.3799593495</v>
      </c>
      <c r="AE349" s="221">
        <f t="shared" si="88"/>
        <v>5879970.3799593495</v>
      </c>
      <c r="AF349" s="239">
        <f t="shared" si="93"/>
        <v>6620258.1030336218</v>
      </c>
      <c r="AG349" s="222">
        <f t="shared" si="89"/>
        <v>6465095.8037437713</v>
      </c>
      <c r="AH349" s="223">
        <f t="shared" si="86"/>
        <v>1.024</v>
      </c>
      <c r="AI349" s="224">
        <f t="shared" si="90"/>
        <v>2027</v>
      </c>
      <c r="AJ349" s="225" t="str">
        <f>VLOOKUP($A349,Project_Commissioning!$C$4:$H$355,Project_Commissioning!F$1,FALSE)</f>
        <v/>
      </c>
      <c r="AK349" s="226">
        <f>VLOOKUP($A349,Project_Commissioning!$C$4:$H$355,Project_Commissioning!G$1,FALSE)</f>
        <v>2027</v>
      </c>
      <c r="AL349" s="225" t="str">
        <f>IF(VLOOKUP($A349,Project_Commissioning!$C$4:$H$355,Project_Commissioning!H$1,FALSE)=0,"",VLOOKUP($A349,Project_Commissioning!$C$4:$H$355,Project_Commissioning!H$1,FALSE))</f>
        <v/>
      </c>
      <c r="AM349" s="237">
        <f t="shared" si="94"/>
        <v>5879970.3799593495</v>
      </c>
      <c r="AN349" s="221" cm="1">
        <f t="array" ref="AN349">IF(ROUND(AE349,0)=0,0,LOOKUP(2,1/(F349:AC349&lt;&gt;""),F349:AC349))</f>
        <v>4117221.4841765477</v>
      </c>
      <c r="AO349" s="221">
        <f t="shared" si="95"/>
        <v>5879970.3799593495</v>
      </c>
      <c r="AP349" s="79"/>
      <c r="AQ349" s="20"/>
      <c r="AR349" s="245">
        <f>IF(ISNA(VLOOKUP($A349,'Success Asset Classes'!$B$15:$AA$114,'Success Asset Classes'!$AA$1,FALSE)),0,VLOOKUP($A349,'Success Asset Classes'!$B$15:$AA$114,'Success Asset Classes'!$AA$1,FALSE))</f>
        <v>1</v>
      </c>
      <c r="AS349" s="230">
        <f>IF($AR349=0,VLOOKUP(MID($A349,4,5),'Project splits'!$C$5:$AM$346,AS$22,FALSE),IF(ISNA(VLOOKUP($A349,'Success Asset Classes'!$B$15:$BD$377,AS$21,FALSE)),VLOOKUP(MID($A349,4,5),'Project splits'!$C$5:$AM$346,AS$22,FALSE),VLOOKUP($A349,'Success Asset Classes'!$B$15:$BD$377,AS$21,FALSE)))</f>
        <v>0</v>
      </c>
      <c r="AT349" s="230">
        <f>IF($AR349=0,VLOOKUP(MID($A349,4,5),'Project splits'!$C$5:$AM$346,AT$22,FALSE),IF(ISNA(VLOOKUP($A349,'Success Asset Classes'!$B$15:$BD$377,AT$21,FALSE)),VLOOKUP(MID($A349,4,5),'Project splits'!$C$5:$AM$346,AT$22,FALSE),VLOOKUP($A349,'Success Asset Classes'!$B$15:$BD$377,AT$21,FALSE)))</f>
        <v>0</v>
      </c>
      <c r="AU349" s="230">
        <f>IF($AR349=0,VLOOKUP(MID($A349,4,5),'Project splits'!$C$5:$AM$346,AU$22,FALSE),IF(ISNA(VLOOKUP($A349,'Success Asset Classes'!$B$15:$BD$377,AU$21,FALSE)),VLOOKUP(MID($A349,4,5),'Project splits'!$C$5:$AM$346,AU$22,FALSE),VLOOKUP($A349,'Success Asset Classes'!$B$15:$BD$377,AU$21,FALSE)))</f>
        <v>0</v>
      </c>
      <c r="AV349" s="230">
        <f>IF($AR349=0,VLOOKUP(MID($A349,4,5),'Project splits'!$C$5:$AM$346,AV$22,FALSE),IF(ISNA(VLOOKUP($A349,'Success Asset Classes'!$B$15:$BD$377,AV$21,FALSE)),VLOOKUP(MID($A349,4,5),'Project splits'!$C$5:$AM$346,AV$22,FALSE),VLOOKUP($A349,'Success Asset Classes'!$B$15:$BD$377,AV$21,FALSE)))</f>
        <v>0</v>
      </c>
      <c r="AW349" s="230">
        <f>IF($AR349=0,VLOOKUP(MID($A349,4,5),'Project splits'!$C$5:$AM$346,AW$22,FALSE),IF(ISNA(VLOOKUP($A349,'Success Asset Classes'!$B$15:$BD$377,AW$21,FALSE)),VLOOKUP(MID($A349,4,5),'Project splits'!$C$5:$AM$346,AW$22,FALSE),VLOOKUP($A349,'Success Asset Classes'!$B$15:$BD$377,AW$21,FALSE)))</f>
        <v>0</v>
      </c>
      <c r="AX349" s="230">
        <f>IF($AR349=0,VLOOKUP(MID($A349,4,5),'Project splits'!$C$5:$AM$346,AX$22,FALSE),IF(ISNA(VLOOKUP($A349,'Success Asset Classes'!$B$15:$BD$377,AX$21,FALSE)),VLOOKUP(MID($A349,4,5),'Project splits'!$C$5:$AM$346,AX$22,FALSE),VLOOKUP($A349,'Success Asset Classes'!$B$15:$BD$377,AX$21,FALSE)))</f>
        <v>0</v>
      </c>
      <c r="AY349" s="230">
        <f>IF($AR349=0,VLOOKUP(MID($A349,4,5),'Project splits'!$C$5:$AM$346,AY$22,FALSE),IF(ISNA(VLOOKUP($A349,'Success Asset Classes'!$B$15:$BD$377,AY$21,FALSE)),VLOOKUP(MID($A349,4,5),'Project splits'!$C$5:$AM$346,AY$22,FALSE),VLOOKUP($A349,'Success Asset Classes'!$B$15:$BD$377,AY$21,FALSE)))</f>
        <v>0</v>
      </c>
      <c r="AZ349" s="230">
        <f>IF($AR349=0,VLOOKUP(MID($A349,4,5),'Project splits'!$C$5:$AM$346,AZ$22,FALSE),IF(ISNA(VLOOKUP($A349,'Success Asset Classes'!$B$15:$BD$377,AZ$21,FALSE)),VLOOKUP(MID($A349,4,5),'Project splits'!$C$5:$AM$346,AZ$22,FALSE),VLOOKUP($A349,'Success Asset Classes'!$B$15:$BD$377,AZ$21,FALSE)))</f>
        <v>0</v>
      </c>
      <c r="BA349" s="230">
        <f>IF($AR349=0,VLOOKUP(MID($A349,4,5),'Project splits'!$C$5:$AM$346,BA$22,FALSE),IF(ISNA(VLOOKUP($A349,'Success Asset Classes'!$B$15:$BD$377,BA$21,FALSE)),VLOOKUP(MID($A349,4,5),'Project splits'!$C$5:$AM$346,BA$22,FALSE),VLOOKUP($A349,'Success Asset Classes'!$B$15:$BD$377,BA$21,FALSE)))</f>
        <v>0</v>
      </c>
      <c r="BB349" s="230">
        <f>IF($AR349=0,VLOOKUP(MID($A349,4,5),'Project splits'!$C$5:$AM$346,BB$22,FALSE),IF(ISNA(VLOOKUP($A349,'Success Asset Classes'!$B$15:$BD$377,BB$21,FALSE)),VLOOKUP(MID($A349,4,5),'Project splits'!$C$5:$AM$346,BB$22,FALSE),VLOOKUP($A349,'Success Asset Classes'!$B$15:$BD$377,BB$21,FALSE)))</f>
        <v>0</v>
      </c>
      <c r="BC349" s="230">
        <f>IF($AR349=0,VLOOKUP(MID($A349,4,5),'Project splits'!$C$5:$AM$346,BC$22,FALSE),IF(ISNA(VLOOKUP($A349,'Success Asset Classes'!$B$15:$BD$377,BC$21,FALSE)),VLOOKUP(MID($A349,4,5),'Project splits'!$C$5:$AM$346,BC$22,FALSE),VLOOKUP($A349,'Success Asset Classes'!$B$15:$BD$377,BC$21,FALSE)))</f>
        <v>0</v>
      </c>
      <c r="BD349" s="230">
        <f>IF($AR349=0,VLOOKUP(MID($A349,4,5),'Project splits'!$C$5:$AM$346,BD$22,FALSE),IF(ISNA(VLOOKUP($A349,'Success Asset Classes'!$B$15:$BD$377,BD$21,FALSE)),VLOOKUP(MID($A349,4,5),'Project splits'!$C$5:$AM$346,BD$22,FALSE),VLOOKUP($A349,'Success Asset Classes'!$B$15:$BD$377,BD$21,FALSE)))</f>
        <v>0</v>
      </c>
      <c r="BE349" s="230">
        <f>IF($AR349=0,VLOOKUP(MID($A349,4,5),'Project splits'!$C$5:$AM$346,BE$22,FALSE),IF(ISNA(VLOOKUP($A349,'Success Asset Classes'!$B$15:$BD$377,BE$21,FALSE)),VLOOKUP(MID($A349,4,5),'Project splits'!$C$5:$AM$346,BE$22,FALSE),VLOOKUP($A349,'Success Asset Classes'!$B$15:$BD$377,BE$21,FALSE)))</f>
        <v>0</v>
      </c>
      <c r="BF349" s="230">
        <f>IF($AR349=0,VLOOKUP(MID($A349,4,5),'Project splits'!$C$5:$AM$346,BF$22,FALSE),IF(ISNA(VLOOKUP($A349,'Success Asset Classes'!$B$15:$BD$377,BF$21,FALSE)),VLOOKUP(MID($A349,4,5),'Project splits'!$C$5:$AM$346,BF$22,FALSE),VLOOKUP($A349,'Success Asset Classes'!$B$15:$BD$377,BF$21,FALSE)))</f>
        <v>0</v>
      </c>
      <c r="BG349" s="230">
        <f>IF($AR349=0,VLOOKUP(MID($A349,4,5),'Project splits'!$C$5:$AM$346,BG$22,FALSE),IF(ISNA(VLOOKUP($A349,'Success Asset Classes'!$B$15:$BD$377,BG$21,FALSE)),VLOOKUP(MID($A349,4,5),'Project splits'!$C$5:$AM$346,BG$22,FALSE),VLOOKUP($A349,'Success Asset Classes'!$B$15:$BD$377,BG$21,FALSE)))</f>
        <v>1</v>
      </c>
      <c r="BH349" s="230">
        <f>IF($AR349=0,VLOOKUP(MID($A349,4,5),'Project splits'!$C$5:$AM$346,BH$22,FALSE),IF(ISNA(VLOOKUP($A349,'Success Asset Classes'!$B$15:$BD$377,BH$21,FALSE)),VLOOKUP(MID($A349,4,5),'Project splits'!$C$5:$AM$346,BH$22,FALSE),VLOOKUP($A349,'Success Asset Classes'!$B$15:$BD$377,BH$21,FALSE)))</f>
        <v>0</v>
      </c>
      <c r="BI349" s="230">
        <f>IF($AR349=0,VLOOKUP(MID($A349,4,5),'Project splits'!$C$5:$AM$346,BI$22,FALSE),IF(ISNA(VLOOKUP($A349,'Success Asset Classes'!$B$15:$BD$377,BI$21,FALSE)),VLOOKUP(MID($A349,4,5),'Project splits'!$C$5:$AM$346,BI$22,FALSE),VLOOKUP($A349,'Success Asset Classes'!$B$15:$BD$377,BI$21,FALSE)))</f>
        <v>0</v>
      </c>
      <c r="BJ349" s="230">
        <f>IF($AR349=0,VLOOKUP(MID($A349,4,5),'Project splits'!$C$5:$AM$346,BJ$22,FALSE),IF(ISNA(VLOOKUP($A349,'Success Asset Classes'!$B$15:$BD$377,BJ$21,FALSE)),VLOOKUP(MID($A349,4,5),'Project splits'!$C$5:$AM$346,BJ$22,FALSE),VLOOKUP($A349,'Success Asset Classes'!$B$15:$BD$377,BJ$21,FALSE)))</f>
        <v>0</v>
      </c>
      <c r="BK349" s="230">
        <f>IF($AR349=0,VLOOKUP(MID($A349,4,5),'Project splits'!$C$5:$AM$346,BK$22,FALSE),IF(ISNA(VLOOKUP($A349,'Success Asset Classes'!$B$15:$BD$377,BK$21,FALSE)),VLOOKUP(MID($A349,4,5),'Project splits'!$C$5:$AM$346,BK$22,FALSE),VLOOKUP($A349,'Success Asset Classes'!$B$15:$BD$377,BK$21,FALSE)))</f>
        <v>0</v>
      </c>
      <c r="BL349" s="230">
        <f>IF($AR349=0,VLOOKUP(MID($A349,4,5),'Project splits'!$C$5:$AM$346,BL$22,FALSE),IF(ISNA(VLOOKUP($A349,'Success Asset Classes'!$B$15:$BD$377,BL$21,FALSE)),VLOOKUP(MID($A349,4,5),'Project splits'!$C$5:$AM$346,BL$22,FALSE),VLOOKUP($A349,'Success Asset Classes'!$B$15:$BD$377,BL$21,FALSE)))</f>
        <v>0</v>
      </c>
      <c r="BM349" s="230">
        <f>IF($AR349=0,VLOOKUP(MID($A349,4,5),'Project splits'!$C$5:$AM$346,BM$22,FALSE),IF(ISNA(VLOOKUP($A349,'Success Asset Classes'!$B$15:$BD$377,BM$21,FALSE)),VLOOKUP(MID($A349,4,5),'Project splits'!$C$5:$AM$346,BM$22,FALSE),VLOOKUP($A349,'Success Asset Classes'!$B$15:$BD$377,BM$21,FALSE)))</f>
        <v>0</v>
      </c>
      <c r="BN349" s="230">
        <f>IF($AR349=0,VLOOKUP(MID($A349,4,5),'Project splits'!$C$5:$AM$346,BN$22,FALSE),IF(ISNA(VLOOKUP($A349,'Success Asset Classes'!$B$15:$BD$377,BN$21,FALSE)),VLOOKUP(MID($A349,4,5),'Project splits'!$C$5:$AM$346,BN$22,FALSE),VLOOKUP($A349,'Success Asset Classes'!$B$15:$BD$377,BN$21,FALSE)))</f>
        <v>0</v>
      </c>
      <c r="BO349" s="230">
        <f>IF($AR349=0,VLOOKUP(MID($A349,4,5),'Project splits'!$C$5:$AM$346,BO$22,FALSE),IF(ISNA(VLOOKUP($A349,'Success Asset Classes'!$B$15:$BD$377,BO$21,FALSE)),VLOOKUP(MID($A349,4,5),'Project splits'!$C$5:$AM$346,BO$22,FALSE),VLOOKUP($A349,'Success Asset Classes'!$B$15:$BD$377,BO$21,FALSE)))</f>
        <v>0</v>
      </c>
      <c r="BP349" s="230">
        <f>IF($AR349=0,VLOOKUP(MID($A349,4,5),'Project splits'!$C$5:$AM$346,BP$22,FALSE),IF(ISNA(VLOOKUP($A349,'Success Asset Classes'!$B$15:$BD$377,BP$21,FALSE)),VLOOKUP(MID($A349,4,5),'Project splits'!$C$5:$AM$346,BP$22,FALSE),VLOOKUP($A349,'Success Asset Classes'!$B$15:$BD$377,BP$21,FALSE)))</f>
        <v>0</v>
      </c>
      <c r="BQ349" s="230">
        <f>IF($AR349=0,VLOOKUP(MID($A349,4,5),'Project splits'!$C$5:$AM$346,BQ$22,FALSE),IF(ISNA(VLOOKUP($A349,'Success Asset Classes'!$B$15:$BD$377,BQ$21,FALSE)),VLOOKUP(MID($A349,4,5),'Project splits'!$C$5:$AM$346,BQ$22,FALSE),VLOOKUP($A349,'Success Asset Classes'!$B$15:$BD$377,BQ$21,FALSE)))</f>
        <v>0</v>
      </c>
      <c r="BR349" s="230">
        <f>IF($AR349=0,VLOOKUP(MID($A349,4,5),'Project splits'!$C$5:$AM$346,BR$22,FALSE),IF(ISNA(VLOOKUP($A349,'Success Asset Classes'!$B$15:$BD$377,BR$21,FALSE)),VLOOKUP(MID($A349,4,5),'Project splits'!$C$5:$AM$346,BR$22,FALSE),VLOOKUP($A349,'Success Asset Classes'!$B$15:$BD$377,BR$21,FALSE)))</f>
        <v>0</v>
      </c>
      <c r="BS349" s="247">
        <f t="shared" si="91"/>
        <v>1</v>
      </c>
      <c r="BT349" s="249">
        <f>1+IF(ISNA(VLOOKUP($A349,'Project labour content'!$A$7:$D$255,'Project labour content'!$D$1,FALSE)),VLOOKUP($D349,'Project labour content'!$F$6:$G$15,'Project labour content'!$G$1,FALSE),VLOOKUP($A349,'Project labour content'!$A$7:$D$255,'Project labour content'!$D$1,FALSE))*LabEsc22*1</f>
        <v>1.0011842424782154</v>
      </c>
      <c r="BU349" s="249">
        <f>1+IF(ISNA(VLOOKUP($A349,'Project labour content'!$A$7:$D$255,'Project labour content'!$D$1,FALSE)),VLOOKUP($D349,'Project labour content'!$F$6:$G$15,'Project labour content'!$G$1,FALSE),VLOOKUP($A349,'Project labour content'!$A$7:$D$255,'Project labour content'!$D$1,FALSE))*LabEsc23*1</f>
        <v>1.0023741693203261</v>
      </c>
      <c r="BV349" s="249">
        <f>1+IF(ISNA(VLOOKUP($A349,'Project labour content'!$A$7:$D$255,'Project labour content'!$D$1,FALSE)),VLOOKUP($D349,'Project labour content'!$F$6:$G$15,'Project labour content'!$G$1,FALSE),VLOOKUP($A349,'Project labour content'!$A$7:$D$255,'Project labour content'!$D$1,FALSE))*LabEsc24*1</f>
        <v>1.0034950804055944</v>
      </c>
      <c r="BW349" s="249">
        <f>1+IF(ISNA(VLOOKUP($A349,'Project labour content'!$A$7:$D$255,'Project labour content'!$D$1,FALSE)),VLOOKUP($D349,'Project labour content'!$F$6:$G$15,'Project labour content'!$G$1,FALSE),VLOOKUP($A349,'Project labour content'!$A$7:$D$255,'Project labour content'!$D$1,FALSE))*LabEsc25*1</f>
        <v>1.0049963539857973</v>
      </c>
      <c r="BX349" s="249">
        <f>1+IF(ISNA(VLOOKUP($A349,'Project labour content'!$A$7:$D$255,'Project labour content'!$D$1,FALSE)),VLOOKUP($D349,'Project labour content'!$F$6:$G$15,'Project labour content'!$G$1,FALSE),VLOOKUP($A349,'Project labour content'!$A$7:$D$255,'Project labour content'!$D$1,FALSE))*LabEsc26*1</f>
        <v>1.0066324919759548</v>
      </c>
      <c r="BY349" s="249">
        <f>1+IF(ISNA(VLOOKUP($A349,'Project labour content'!$A$7:$D$255,'Project labour content'!$D$1,FALSE)),VLOOKUP($D349,'Project labour content'!$F$6:$G$15,'Project labour content'!$G$1,FALSE),VLOOKUP($A349,'Project labour content'!$A$7:$D$255,'Project labour content'!$D$1,FALSE))*LabEsc27*1</f>
        <v>1.0076458906757049</v>
      </c>
      <c r="BZ349" s="249">
        <f>1+IF(ISNA(VLOOKUP($A349,'Project labour content'!$A$7:$D$255,'Project labour content'!$D$1,FALSE)),VLOOKUP($D349,'Project labour content'!$F$6:$G$15,'Project labour content'!$G$1,FALSE),VLOOKUP($A349,'Project labour content'!$A$7:$D$255,'Project labour content'!$D$1,FALSE))*LabEsc28*1</f>
        <v>1.0084089798966165</v>
      </c>
      <c r="CA349" s="249">
        <f>1+IF(ISNA(VLOOKUP($A349,'Project labour content'!$A$7:$D$255,'Project labour content'!$D$1,FALSE)),VLOOKUP($D349,'Project labour content'!$F$6:$G$15,'Project labour content'!$G$1,FALSE),VLOOKUP($A349,'Project labour content'!$A$7:$D$255,'Project labour content'!$D$1,FALSE))*LabEsc29*1</f>
        <v>1.0096335854783356</v>
      </c>
      <c r="CB349" s="250" t="str">
        <f>IF(ISNA(VLOOKUP($A349,'Project labour content'!$A$7:$D$255,'Project labour content'!$D$1,FALSE)),"Category","Project")</f>
        <v>Project</v>
      </c>
      <c r="CD349" s="247" t="str">
        <f t="shared" si="92"/>
        <v>15393</v>
      </c>
      <c r="CE349" s="3"/>
    </row>
    <row r="350" spans="1:83" x14ac:dyDescent="0.15">
      <c r="A350" s="11" t="s">
        <v>955</v>
      </c>
      <c r="B350" s="11" t="str">
        <f>VLOOKUP($A350,'Incurred Real 2022$'!$A$25:$AC$426,'Incurred Real 2022$'!B$1,FALSE)</f>
        <v>Invensys C50 RTU Upgrades</v>
      </c>
      <c r="C350" s="11" t="str">
        <f>VLOOKUP($A350,'Incurred Real 2022$'!$A$25:$AC$426,'Incurred Real 2022$'!C$1,FALSE)</f>
        <v>ExAnte</v>
      </c>
      <c r="D350" s="11" t="str">
        <f>VLOOKUP($A350,'Incurred Real 2022$'!$A$25:$AC$426,'Incurred Real 2022$'!D$1,FALSE)</f>
        <v>Replacement</v>
      </c>
      <c r="E350" s="11" t="str">
        <f>VLOOKUP($A350,'Incurred Real 2022$'!$A$25:$AC$426,'Incurred Real 2022$'!E$1,FALSE)</f>
        <v>Potential</v>
      </c>
      <c r="F350" s="105" t="str">
        <f>IF(VLOOKUP($A350,'Incurred Real 2022$'!$A$25:$AC$426,'Incurred Real 2022$'!F$1,FALSE)=0,"",VLOOKUP($A350,'Incurred Real 2022$'!$A$25:$AC$426,'Incurred Real 2022$'!F$1,FALSE))</f>
        <v/>
      </c>
      <c r="G350" s="105" t="str">
        <f>IF(VLOOKUP($A350,'Incurred Real 2022$'!$A$25:$AC$426,'Incurred Real 2022$'!G$1,FALSE)=0,"",VLOOKUP($A350,'Incurred Real 2022$'!$A$25:$AC$426,'Incurred Real 2022$'!G$1,FALSE))</f>
        <v/>
      </c>
      <c r="H350" s="105" t="str">
        <f>IF(VLOOKUP($A350,'Incurred Real 2022$'!$A$25:$AC$426,'Incurred Real 2022$'!H$1,FALSE)=0,"",VLOOKUP($A350,'Incurred Real 2022$'!$A$25:$AC$426,'Incurred Real 2022$'!H$1,FALSE))</f>
        <v/>
      </c>
      <c r="I350" s="105" t="str">
        <f>IF(VLOOKUP($A350,'Incurred Real 2022$'!$A$25:$AC$426,'Incurred Real 2022$'!I$1,FALSE)=0,"",VLOOKUP($A350,'Incurred Real 2022$'!$A$25:$AC$426,'Incurred Real 2022$'!I$1,FALSE))</f>
        <v/>
      </c>
      <c r="J350" s="105" t="str">
        <f>IF(VLOOKUP($A350,'Incurred Real 2022$'!$A$25:$AC$426,'Incurred Real 2022$'!J$1,FALSE)=0,"",VLOOKUP($A350,'Incurred Real 2022$'!$A$25:$AC$426,'Incurred Real 2022$'!J$1,FALSE))</f>
        <v/>
      </c>
      <c r="K350" s="105" t="str">
        <f>IF(VLOOKUP($A350,'Incurred Real 2022$'!$A$25:$AC$426,'Incurred Real 2022$'!K$1,FALSE)=0,"",VLOOKUP($A350,'Incurred Real 2022$'!$A$25:$AC$426,'Incurred Real 2022$'!K$1,FALSE))</f>
        <v/>
      </c>
      <c r="L350" s="105" t="str">
        <f>IF(VLOOKUP($A350,'Incurred Real 2022$'!$A$25:$AC$426,'Incurred Real 2022$'!L$1,FALSE)=0,"",VLOOKUP($A350,'Incurred Real 2022$'!$A$25:$AC$426,'Incurred Real 2022$'!L$1,FALSE))</f>
        <v/>
      </c>
      <c r="M350" s="105" t="str">
        <f>IF(VLOOKUP($A350,'Incurred Real 2022$'!$A$25:$AC$426,'Incurred Real 2022$'!M$1,FALSE)=0,"",VLOOKUP($A350,'Incurred Real 2022$'!$A$25:$AC$426,'Incurred Real 2022$'!M$1,FALSE))</f>
        <v/>
      </c>
      <c r="N350" s="105" t="str">
        <f>IF(VLOOKUP($A350,'Incurred Real 2022$'!$A$25:$AC$426,'Incurred Real 2022$'!N$1,FALSE)=0,"",VLOOKUP($A350,'Incurred Real 2022$'!$A$25:$AC$426,'Incurred Real 2022$'!N$1,FALSE))</f>
        <v/>
      </c>
      <c r="O350" s="105" t="str">
        <f>IF(VLOOKUP($A350,'Incurred Real 2022$'!$A$25:$AC$426,'Incurred Real 2022$'!O$1,FALSE)=0,"",VLOOKUP($A350,'Incurred Real 2022$'!$A$25:$AC$426,'Incurred Real 2022$'!O$1,FALSE))</f>
        <v/>
      </c>
      <c r="P350" s="105" t="str">
        <f>IF(VLOOKUP($A350,'Incurred Real 2022$'!$A$25:$AC$426,'Incurred Real 2022$'!P$1,FALSE)=0,"",VLOOKUP($A350,'Incurred Real 2022$'!$A$25:$AC$426,'Incurred Real 2022$'!P$1,FALSE))</f>
        <v/>
      </c>
      <c r="Q350" s="105" t="str">
        <f>IF(VLOOKUP($A350,'Incurred Real 2022$'!$A$25:$AC$426,'Incurred Real 2022$'!Q$1,FALSE)=0,"",VLOOKUP($A350,'Incurred Real 2022$'!$A$25:$AC$426,'Incurred Real 2022$'!Q$1,FALSE))</f>
        <v/>
      </c>
      <c r="R350" s="105" t="str">
        <f>IF(VLOOKUP($A350,'Incurred Real 2022$'!$A$25:$AC$426,'Incurred Real 2022$'!R$1,FALSE)=0,"",VLOOKUP($A350,'Incurred Real 2022$'!$A$25:$AC$426,'Incurred Real 2022$'!R$1,FALSE))</f>
        <v/>
      </c>
      <c r="S350" s="105" t="str">
        <f>IF(VLOOKUP($A350,'Incurred Real 2022$'!$A$25:$AC$426,'Incurred Real 2022$'!S$1,FALSE)=0,"",VLOOKUP($A350,'Incurred Real 2022$'!$A$25:$AC$426,'Incurred Real 2022$'!S$1,FALSE))</f>
        <v/>
      </c>
      <c r="T350" s="105" t="str">
        <f>IF(VLOOKUP($A350,'Incurred Real 2022$'!$A$25:$AC$426,'Incurred Real 2022$'!T$1,FALSE)=0,"",VLOOKUP($A350,'Incurred Real 2022$'!$A$25:$AC$426,'Incurred Real 2022$'!T$1,FALSE))</f>
        <v/>
      </c>
      <c r="U350" s="105" t="str">
        <f>IF(VLOOKUP($A350,'Incurred Real 2022$'!$A$25:$AC$426,'Incurred Real 2022$'!U$1,FALSE)=0,"",VLOOKUP($A350,'Incurred Real 2022$'!$A$25:$AC$426,'Incurred Real 2022$'!U$1,FALSE))</f>
        <v/>
      </c>
      <c r="V350" s="13" t="str">
        <f>IF(ISTEXT(VLOOKUP($A350,'Incurred Real 2022$'!$A$25:$AC$426,'Incurred Real 2022$'!V$1,FALSE)),"",(VLOOKUP($A350,'Incurred Real 2022$'!$A$25:$AC$426,'Incurred Real 2022$'!V$1,FALSE))*BT350*Incurred_Real!V$15)</f>
        <v/>
      </c>
      <c r="W350" s="13" t="str">
        <f>IF(ISTEXT(VLOOKUP($A350,'Incurred Real 2022$'!$A$25:$AC$426,'Incurred Real 2022$'!W$1,FALSE)),"",(VLOOKUP($A350,'Incurred Real 2022$'!$A$25:$AC$426,'Incurred Real 2022$'!W$1,FALSE))*BU350*Incurred_Real!W$15)</f>
        <v/>
      </c>
      <c r="X350" s="220" t="str">
        <f>IF(ISTEXT(VLOOKUP($A350,'Incurred Real 2022$'!$A$25:$AC$426,'Incurred Real 2022$'!X$1,FALSE)),"",(VLOOKUP($A350,'Incurred Real 2022$'!$A$25:$AC$426,'Incurred Real 2022$'!X$1,FALSE))*BV350*Incurred_Real!X$15)</f>
        <v/>
      </c>
      <c r="Y350" s="217">
        <f>IF(ISTEXT(VLOOKUP($A350,'Incurred Real 2022$'!$A$25:$AC$426,'Incurred Real 2022$'!Y$1,FALSE)),"",(VLOOKUP($A350,'Incurred Real 2022$'!$A$25:$AC$426,'Incurred Real 2022$'!Y$1,FALSE))*BW350*Incurred_Real!Y$15)</f>
        <v>689827.37160219485</v>
      </c>
      <c r="Z350" s="13">
        <f>IF(ISTEXT(VLOOKUP($A350,'Incurred Real 2022$'!$A$25:$AC$426,'Incurred Real 2022$'!Z$1,FALSE)),"",(VLOOKUP($A350,'Incurred Real 2022$'!$A$25:$AC$426,'Incurred Real 2022$'!Z$1,FALSE))*BX350*Incurred_Real!Z$15)</f>
        <v>2003985.8196982164</v>
      </c>
      <c r="AA350" s="13">
        <f>IF(ISTEXT(VLOOKUP($A350,'Incurred Real 2022$'!$A$25:$AC$426,'Incurred Real 2022$'!AA$1,FALSE)),"",(VLOOKUP($A350,'Incurred Real 2022$'!$A$25:$AC$426,'Incurred Real 2022$'!AA$1,FALSE))*BY350*Incurred_Real!AA$15)</f>
        <v>2075322.6913112723</v>
      </c>
      <c r="AB350" s="13">
        <f>IF(ISTEXT(VLOOKUP($A350,'Incurred Real 2022$'!$A$25:$AC$426,'Incurred Real 2022$'!AB$1,FALSE)),"",(VLOOKUP($A350,'Incurred Real 2022$'!$A$25:$AC$426,'Incurred Real 2022$'!AB$1,FALSE))*BZ350*Incurred_Real!AB$15)</f>
        <v>2146238.3215258182</v>
      </c>
      <c r="AC350" s="13" t="str">
        <f>IF(ISTEXT(VLOOKUP($A350,'Incurred Real 2022$'!$A$25:$AC$426,'Incurred Real 2022$'!AC$1,FALSE)),"",(VLOOKUP($A350,'Incurred Real 2022$'!$A$25:$AC$426,'Incurred Real 2022$'!AC$1,FALSE))*CA350*Incurred_Real!AC$15)</f>
        <v/>
      </c>
      <c r="AD350" s="221">
        <f t="shared" si="87"/>
        <v>6915374.2041375022</v>
      </c>
      <c r="AE350" s="221">
        <f t="shared" si="88"/>
        <v>6915374.2041375022</v>
      </c>
      <c r="AF350" s="239">
        <f t="shared" si="93"/>
        <v>7786019.1722203009</v>
      </c>
      <c r="AG350" s="222">
        <f t="shared" si="89"/>
        <v>7786019.1722203009</v>
      </c>
      <c r="AH350" s="223">
        <f t="shared" si="86"/>
        <v>1</v>
      </c>
      <c r="AI350" s="224">
        <f t="shared" si="90"/>
        <v>2028</v>
      </c>
      <c r="AJ350" s="225" t="str">
        <f>VLOOKUP($A350,Project_Commissioning!$C$4:$H$355,Project_Commissioning!F$1,FALSE)</f>
        <v/>
      </c>
      <c r="AK350" s="226">
        <f>VLOOKUP($A350,Project_Commissioning!$C$4:$H$355,Project_Commissioning!G$1,FALSE)</f>
        <v>2028</v>
      </c>
      <c r="AL350" s="225" t="str">
        <f>IF(VLOOKUP($A350,Project_Commissioning!$C$4:$H$355,Project_Commissioning!H$1,FALSE)=0,"",VLOOKUP($A350,Project_Commissioning!$C$4:$H$355,Project_Commissioning!H$1,FALSE))</f>
        <v/>
      </c>
      <c r="AM350" s="237">
        <f t="shared" si="94"/>
        <v>6915374.2041375022</v>
      </c>
      <c r="AN350" s="221" cm="1">
        <f t="array" ref="AN350">IF(ROUND(AE350,0)=0,0,LOOKUP(2,1/(F350:AC350&lt;&gt;""),F350:AC350))</f>
        <v>2146238.3215258182</v>
      </c>
      <c r="AO350" s="221">
        <f t="shared" si="95"/>
        <v>6915374.2041375022</v>
      </c>
      <c r="AP350" s="79"/>
      <c r="AQ350" s="20"/>
      <c r="AR350" s="245">
        <f>IF(ISNA(VLOOKUP($A350,'Success Asset Classes'!$B$15:$AA$114,'Success Asset Classes'!$AA$1,FALSE)),0,VLOOKUP($A350,'Success Asset Classes'!$B$15:$AA$114,'Success Asset Classes'!$AA$1,FALSE))</f>
        <v>1</v>
      </c>
      <c r="AS350" s="230">
        <f>IF($AR350=0,VLOOKUP(MID($A350,4,5),'Project splits'!$C$5:$AM$346,AS$22,FALSE),IF(ISNA(VLOOKUP($A350,'Success Asset Classes'!$B$15:$BD$377,AS$21,FALSE)),VLOOKUP(MID($A350,4,5),'Project splits'!$C$5:$AM$346,AS$22,FALSE),VLOOKUP($A350,'Success Asset Classes'!$B$15:$BD$377,AS$21,FALSE)))</f>
        <v>0</v>
      </c>
      <c r="AT350" s="230">
        <f>IF($AR350=0,VLOOKUP(MID($A350,4,5),'Project splits'!$C$5:$AM$346,AT$22,FALSE),IF(ISNA(VLOOKUP($A350,'Success Asset Classes'!$B$15:$BD$377,AT$21,FALSE)),VLOOKUP(MID($A350,4,5),'Project splits'!$C$5:$AM$346,AT$22,FALSE),VLOOKUP($A350,'Success Asset Classes'!$B$15:$BD$377,AT$21,FALSE)))</f>
        <v>0</v>
      </c>
      <c r="AU350" s="230">
        <f>IF($AR350=0,VLOOKUP(MID($A350,4,5),'Project splits'!$C$5:$AM$346,AU$22,FALSE),IF(ISNA(VLOOKUP($A350,'Success Asset Classes'!$B$15:$BD$377,AU$21,FALSE)),VLOOKUP(MID($A350,4,5),'Project splits'!$C$5:$AM$346,AU$22,FALSE),VLOOKUP($A350,'Success Asset Classes'!$B$15:$BD$377,AU$21,FALSE)))</f>
        <v>0</v>
      </c>
      <c r="AV350" s="230">
        <f>IF($AR350=0,VLOOKUP(MID($A350,4,5),'Project splits'!$C$5:$AM$346,AV$22,FALSE),IF(ISNA(VLOOKUP($A350,'Success Asset Classes'!$B$15:$BD$377,AV$21,FALSE)),VLOOKUP(MID($A350,4,5),'Project splits'!$C$5:$AM$346,AV$22,FALSE),VLOOKUP($A350,'Success Asset Classes'!$B$15:$BD$377,AV$21,FALSE)))</f>
        <v>0</v>
      </c>
      <c r="AW350" s="230">
        <f>IF($AR350=0,VLOOKUP(MID($A350,4,5),'Project splits'!$C$5:$AM$346,AW$22,FALSE),IF(ISNA(VLOOKUP($A350,'Success Asset Classes'!$B$15:$BD$377,AW$21,FALSE)),VLOOKUP(MID($A350,4,5),'Project splits'!$C$5:$AM$346,AW$22,FALSE),VLOOKUP($A350,'Success Asset Classes'!$B$15:$BD$377,AW$21,FALSE)))</f>
        <v>0</v>
      </c>
      <c r="AX350" s="230">
        <f>IF($AR350=0,VLOOKUP(MID($A350,4,5),'Project splits'!$C$5:$AM$346,AX$22,FALSE),IF(ISNA(VLOOKUP($A350,'Success Asset Classes'!$B$15:$BD$377,AX$21,FALSE)),VLOOKUP(MID($A350,4,5),'Project splits'!$C$5:$AM$346,AX$22,FALSE),VLOOKUP($A350,'Success Asset Classes'!$B$15:$BD$377,AX$21,FALSE)))</f>
        <v>0</v>
      </c>
      <c r="AY350" s="230">
        <f>IF($AR350=0,VLOOKUP(MID($A350,4,5),'Project splits'!$C$5:$AM$346,AY$22,FALSE),IF(ISNA(VLOOKUP($A350,'Success Asset Classes'!$B$15:$BD$377,AY$21,FALSE)),VLOOKUP(MID($A350,4,5),'Project splits'!$C$5:$AM$346,AY$22,FALSE),VLOOKUP($A350,'Success Asset Classes'!$B$15:$BD$377,AY$21,FALSE)))</f>
        <v>0</v>
      </c>
      <c r="AZ350" s="230">
        <f>IF($AR350=0,VLOOKUP(MID($A350,4,5),'Project splits'!$C$5:$AM$346,AZ$22,FALSE),IF(ISNA(VLOOKUP($A350,'Success Asset Classes'!$B$15:$BD$377,AZ$21,FALSE)),VLOOKUP(MID($A350,4,5),'Project splits'!$C$5:$AM$346,AZ$22,FALSE),VLOOKUP($A350,'Success Asset Classes'!$B$15:$BD$377,AZ$21,FALSE)))</f>
        <v>0</v>
      </c>
      <c r="BA350" s="230">
        <f>IF($AR350=0,VLOOKUP(MID($A350,4,5),'Project splits'!$C$5:$AM$346,BA$22,FALSE),IF(ISNA(VLOOKUP($A350,'Success Asset Classes'!$B$15:$BD$377,BA$21,FALSE)),VLOOKUP(MID($A350,4,5),'Project splits'!$C$5:$AM$346,BA$22,FALSE),VLOOKUP($A350,'Success Asset Classes'!$B$15:$BD$377,BA$21,FALSE)))</f>
        <v>0</v>
      </c>
      <c r="BB350" s="230">
        <f>IF($AR350=0,VLOOKUP(MID($A350,4,5),'Project splits'!$C$5:$AM$346,BB$22,FALSE),IF(ISNA(VLOOKUP($A350,'Success Asset Classes'!$B$15:$BD$377,BB$21,FALSE)),VLOOKUP(MID($A350,4,5),'Project splits'!$C$5:$AM$346,BB$22,FALSE),VLOOKUP($A350,'Success Asset Classes'!$B$15:$BD$377,BB$21,FALSE)))</f>
        <v>0</v>
      </c>
      <c r="BC350" s="230">
        <f>IF($AR350=0,VLOOKUP(MID($A350,4,5),'Project splits'!$C$5:$AM$346,BC$22,FALSE),IF(ISNA(VLOOKUP($A350,'Success Asset Classes'!$B$15:$BD$377,BC$21,FALSE)),VLOOKUP(MID($A350,4,5),'Project splits'!$C$5:$AM$346,BC$22,FALSE),VLOOKUP($A350,'Success Asset Classes'!$B$15:$BD$377,BC$21,FALSE)))</f>
        <v>0</v>
      </c>
      <c r="BD350" s="230">
        <f>IF($AR350=0,VLOOKUP(MID($A350,4,5),'Project splits'!$C$5:$AM$346,BD$22,FALSE),IF(ISNA(VLOOKUP($A350,'Success Asset Classes'!$B$15:$BD$377,BD$21,FALSE)),VLOOKUP(MID($A350,4,5),'Project splits'!$C$5:$AM$346,BD$22,FALSE),VLOOKUP($A350,'Success Asset Classes'!$B$15:$BD$377,BD$21,FALSE)))</f>
        <v>0</v>
      </c>
      <c r="BE350" s="230">
        <f>IF($AR350=0,VLOOKUP(MID($A350,4,5),'Project splits'!$C$5:$AM$346,BE$22,FALSE),IF(ISNA(VLOOKUP($A350,'Success Asset Classes'!$B$15:$BD$377,BE$21,FALSE)),VLOOKUP(MID($A350,4,5),'Project splits'!$C$5:$AM$346,BE$22,FALSE),VLOOKUP($A350,'Success Asset Classes'!$B$15:$BD$377,BE$21,FALSE)))</f>
        <v>0</v>
      </c>
      <c r="BF350" s="230">
        <f>IF($AR350=0,VLOOKUP(MID($A350,4,5),'Project splits'!$C$5:$AM$346,BF$22,FALSE),IF(ISNA(VLOOKUP($A350,'Success Asset Classes'!$B$15:$BD$377,BF$21,FALSE)),VLOOKUP(MID($A350,4,5),'Project splits'!$C$5:$AM$346,BF$22,FALSE),VLOOKUP($A350,'Success Asset Classes'!$B$15:$BD$377,BF$21,FALSE)))</f>
        <v>0</v>
      </c>
      <c r="BG350" s="230">
        <f>IF($AR350=0,VLOOKUP(MID($A350,4,5),'Project splits'!$C$5:$AM$346,BG$22,FALSE),IF(ISNA(VLOOKUP($A350,'Success Asset Classes'!$B$15:$BD$377,BG$21,FALSE)),VLOOKUP(MID($A350,4,5),'Project splits'!$C$5:$AM$346,BG$22,FALSE),VLOOKUP($A350,'Success Asset Classes'!$B$15:$BD$377,BG$21,FALSE)))</f>
        <v>1</v>
      </c>
      <c r="BH350" s="230">
        <f>IF($AR350=0,VLOOKUP(MID($A350,4,5),'Project splits'!$C$5:$AM$346,BH$22,FALSE),IF(ISNA(VLOOKUP($A350,'Success Asset Classes'!$B$15:$BD$377,BH$21,FALSE)),VLOOKUP(MID($A350,4,5),'Project splits'!$C$5:$AM$346,BH$22,FALSE),VLOOKUP($A350,'Success Asset Classes'!$B$15:$BD$377,BH$21,FALSE)))</f>
        <v>0</v>
      </c>
      <c r="BI350" s="230">
        <f>IF($AR350=0,VLOOKUP(MID($A350,4,5),'Project splits'!$C$5:$AM$346,BI$22,FALSE),IF(ISNA(VLOOKUP($A350,'Success Asset Classes'!$B$15:$BD$377,BI$21,FALSE)),VLOOKUP(MID($A350,4,5),'Project splits'!$C$5:$AM$346,BI$22,FALSE),VLOOKUP($A350,'Success Asset Classes'!$B$15:$BD$377,BI$21,FALSE)))</f>
        <v>0</v>
      </c>
      <c r="BJ350" s="230">
        <f>IF($AR350=0,VLOOKUP(MID($A350,4,5),'Project splits'!$C$5:$AM$346,BJ$22,FALSE),IF(ISNA(VLOOKUP($A350,'Success Asset Classes'!$B$15:$BD$377,BJ$21,FALSE)),VLOOKUP(MID($A350,4,5),'Project splits'!$C$5:$AM$346,BJ$22,FALSE),VLOOKUP($A350,'Success Asset Classes'!$B$15:$BD$377,BJ$21,FALSE)))</f>
        <v>0</v>
      </c>
      <c r="BK350" s="230">
        <f>IF($AR350=0,VLOOKUP(MID($A350,4,5),'Project splits'!$C$5:$AM$346,BK$22,FALSE),IF(ISNA(VLOOKUP($A350,'Success Asset Classes'!$B$15:$BD$377,BK$21,FALSE)),VLOOKUP(MID($A350,4,5),'Project splits'!$C$5:$AM$346,BK$22,FALSE),VLOOKUP($A350,'Success Asset Classes'!$B$15:$BD$377,BK$21,FALSE)))</f>
        <v>0</v>
      </c>
      <c r="BL350" s="230">
        <f>IF($AR350=0,VLOOKUP(MID($A350,4,5),'Project splits'!$C$5:$AM$346,BL$22,FALSE),IF(ISNA(VLOOKUP($A350,'Success Asset Classes'!$B$15:$BD$377,BL$21,FALSE)),VLOOKUP(MID($A350,4,5),'Project splits'!$C$5:$AM$346,BL$22,FALSE),VLOOKUP($A350,'Success Asset Classes'!$B$15:$BD$377,BL$21,FALSE)))</f>
        <v>0</v>
      </c>
      <c r="BM350" s="230">
        <f>IF($AR350=0,VLOOKUP(MID($A350,4,5),'Project splits'!$C$5:$AM$346,BM$22,FALSE),IF(ISNA(VLOOKUP($A350,'Success Asset Classes'!$B$15:$BD$377,BM$21,FALSE)),VLOOKUP(MID($A350,4,5),'Project splits'!$C$5:$AM$346,BM$22,FALSE),VLOOKUP($A350,'Success Asset Classes'!$B$15:$BD$377,BM$21,FALSE)))</f>
        <v>0</v>
      </c>
      <c r="BN350" s="230">
        <f>IF($AR350=0,VLOOKUP(MID($A350,4,5),'Project splits'!$C$5:$AM$346,BN$22,FALSE),IF(ISNA(VLOOKUP($A350,'Success Asset Classes'!$B$15:$BD$377,BN$21,FALSE)),VLOOKUP(MID($A350,4,5),'Project splits'!$C$5:$AM$346,BN$22,FALSE),VLOOKUP($A350,'Success Asset Classes'!$B$15:$BD$377,BN$21,FALSE)))</f>
        <v>0</v>
      </c>
      <c r="BO350" s="230">
        <f>IF($AR350=0,VLOOKUP(MID($A350,4,5),'Project splits'!$C$5:$AM$346,BO$22,FALSE),IF(ISNA(VLOOKUP($A350,'Success Asset Classes'!$B$15:$BD$377,BO$21,FALSE)),VLOOKUP(MID($A350,4,5),'Project splits'!$C$5:$AM$346,BO$22,FALSE),VLOOKUP($A350,'Success Asset Classes'!$B$15:$BD$377,BO$21,FALSE)))</f>
        <v>0</v>
      </c>
      <c r="BP350" s="230">
        <f>IF($AR350=0,VLOOKUP(MID($A350,4,5),'Project splits'!$C$5:$AM$346,BP$22,FALSE),IF(ISNA(VLOOKUP($A350,'Success Asset Classes'!$B$15:$BD$377,BP$21,FALSE)),VLOOKUP(MID($A350,4,5),'Project splits'!$C$5:$AM$346,BP$22,FALSE),VLOOKUP($A350,'Success Asset Classes'!$B$15:$BD$377,BP$21,FALSE)))</f>
        <v>0</v>
      </c>
      <c r="BQ350" s="230">
        <f>IF($AR350=0,VLOOKUP(MID($A350,4,5),'Project splits'!$C$5:$AM$346,BQ$22,FALSE),IF(ISNA(VLOOKUP($A350,'Success Asset Classes'!$B$15:$BD$377,BQ$21,FALSE)),VLOOKUP(MID($A350,4,5),'Project splits'!$C$5:$AM$346,BQ$22,FALSE),VLOOKUP($A350,'Success Asset Classes'!$B$15:$BD$377,BQ$21,FALSE)))</f>
        <v>0</v>
      </c>
      <c r="BR350" s="230">
        <f>IF($AR350=0,VLOOKUP(MID($A350,4,5),'Project splits'!$C$5:$AM$346,BR$22,FALSE),IF(ISNA(VLOOKUP($A350,'Success Asset Classes'!$B$15:$BD$377,BR$21,FALSE)),VLOOKUP(MID($A350,4,5),'Project splits'!$C$5:$AM$346,BR$22,FALSE),VLOOKUP($A350,'Success Asset Classes'!$B$15:$BD$377,BR$21,FALSE)))</f>
        <v>0</v>
      </c>
      <c r="BS350" s="247">
        <f t="shared" si="91"/>
        <v>1</v>
      </c>
      <c r="BT350" s="249">
        <f>1+IF(ISNA(VLOOKUP($A350,'Project labour content'!$A$7:$D$255,'Project labour content'!$D$1,FALSE)),VLOOKUP($D350,'Project labour content'!$F$6:$G$15,'Project labour content'!$G$1,FALSE),VLOOKUP($A350,'Project labour content'!$A$7:$D$255,'Project labour content'!$D$1,FALSE))*LabEsc22*1</f>
        <v>1.0012681839055833</v>
      </c>
      <c r="BU350" s="249">
        <f>1+IF(ISNA(VLOOKUP($A350,'Project labour content'!$A$7:$D$255,'Project labour content'!$D$1,FALSE)),VLOOKUP($D350,'Project labour content'!$F$6:$G$15,'Project labour content'!$G$1,FALSE),VLOOKUP($A350,'Project labour content'!$A$7:$D$255,'Project labour content'!$D$1,FALSE))*LabEsc23*1</f>
        <v>1.0025424550939135</v>
      </c>
      <c r="BV350" s="249">
        <f>1+IF(ISNA(VLOOKUP($A350,'Project labour content'!$A$7:$D$255,'Project labour content'!$D$1,FALSE)),VLOOKUP($D350,'Project labour content'!$F$6:$G$15,'Project labour content'!$G$1,FALSE),VLOOKUP($A350,'Project labour content'!$A$7:$D$255,'Project labour content'!$D$1,FALSE))*LabEsc24*1</f>
        <v>1.0037428185533206</v>
      </c>
      <c r="BW350" s="249">
        <f>1+IF(ISNA(VLOOKUP($A350,'Project labour content'!$A$7:$D$255,'Project labour content'!$D$1,FALSE)),VLOOKUP($D350,'Project labour content'!$F$6:$G$15,'Project labour content'!$G$1,FALSE),VLOOKUP($A350,'Project labour content'!$A$7:$D$255,'Project labour content'!$D$1,FALSE))*LabEsc25*1</f>
        <v>1.0053505053466196</v>
      </c>
      <c r="BX350" s="249">
        <f>1+IF(ISNA(VLOOKUP($A350,'Project labour content'!$A$7:$D$255,'Project labour content'!$D$1,FALSE)),VLOOKUP($D350,'Project labour content'!$F$6:$G$15,'Project labour content'!$G$1,FALSE),VLOOKUP($A350,'Project labour content'!$A$7:$D$255,'Project labour content'!$D$1,FALSE))*LabEsc26*1</f>
        <v>1.0071026160035168</v>
      </c>
      <c r="BY350" s="249">
        <f>1+IF(ISNA(VLOOKUP($A350,'Project labour content'!$A$7:$D$255,'Project labour content'!$D$1,FALSE)),VLOOKUP($D350,'Project labour content'!$F$6:$G$15,'Project labour content'!$G$1,FALSE),VLOOKUP($A350,'Project labour content'!$A$7:$D$255,'Project labour content'!$D$1,FALSE))*LabEsc27*1</f>
        <v>1.0081878463888503</v>
      </c>
      <c r="BZ350" s="249">
        <f>1+IF(ISNA(VLOOKUP($A350,'Project labour content'!$A$7:$D$255,'Project labour content'!$D$1,FALSE)),VLOOKUP($D350,'Project labour content'!$F$6:$G$15,'Project labour content'!$G$1,FALSE),VLOOKUP($A350,'Project labour content'!$A$7:$D$255,'Project labour content'!$D$1,FALSE))*LabEsc28*1</f>
        <v>1.0090050248690066</v>
      </c>
      <c r="CA350" s="249">
        <f>1+IF(ISNA(VLOOKUP($A350,'Project labour content'!$A$7:$D$255,'Project labour content'!$D$1,FALSE)),VLOOKUP($D350,'Project labour content'!$F$6:$G$15,'Project labour content'!$G$1,FALSE),VLOOKUP($A350,'Project labour content'!$A$7:$D$255,'Project labour content'!$D$1,FALSE))*LabEsc29*1</f>
        <v>1.0103164328939611</v>
      </c>
      <c r="CB350" s="250" t="str">
        <f>IF(ISNA(VLOOKUP($A350,'Project labour content'!$A$7:$D$255,'Project labour content'!$D$1,FALSE)),"Category","Project")</f>
        <v>Project</v>
      </c>
      <c r="CD350" s="247" t="str">
        <f t="shared" si="92"/>
        <v>15394</v>
      </c>
      <c r="CE350" s="3"/>
    </row>
    <row r="351" spans="1:83" x14ac:dyDescent="0.15">
      <c r="A351" s="11" t="s">
        <v>962</v>
      </c>
      <c r="B351" s="11" t="str">
        <f>VLOOKUP($A351,'Incurred Real 2022$'!$A$25:$AC$426,'Incurred Real 2022$'!B$1,FALSE)</f>
        <v>Battery Charger Unit Asset Replacement 2024-2028</v>
      </c>
      <c r="C351" s="11" t="str">
        <f>VLOOKUP($A351,'Incurred Real 2022$'!$A$25:$AC$426,'Incurred Real 2022$'!C$1,FALSE)</f>
        <v>ExAnte</v>
      </c>
      <c r="D351" s="11" t="str">
        <f>VLOOKUP($A351,'Incurred Real 2022$'!$A$25:$AC$426,'Incurred Real 2022$'!D$1,FALSE)</f>
        <v>Replacement</v>
      </c>
      <c r="E351" s="11" t="str">
        <f>VLOOKUP($A351,'Incurred Real 2022$'!$A$25:$AC$426,'Incurred Real 2022$'!E$1,FALSE)</f>
        <v>Potential</v>
      </c>
      <c r="F351" s="105" t="str">
        <f>IF(VLOOKUP($A351,'Incurred Real 2022$'!$A$25:$AC$426,'Incurred Real 2022$'!F$1,FALSE)=0,"",VLOOKUP($A351,'Incurred Real 2022$'!$A$25:$AC$426,'Incurred Real 2022$'!F$1,FALSE))</f>
        <v/>
      </c>
      <c r="G351" s="105" t="str">
        <f>IF(VLOOKUP($A351,'Incurred Real 2022$'!$A$25:$AC$426,'Incurred Real 2022$'!G$1,FALSE)=0,"",VLOOKUP($A351,'Incurred Real 2022$'!$A$25:$AC$426,'Incurred Real 2022$'!G$1,FALSE))</f>
        <v/>
      </c>
      <c r="H351" s="105" t="str">
        <f>IF(VLOOKUP($A351,'Incurred Real 2022$'!$A$25:$AC$426,'Incurred Real 2022$'!H$1,FALSE)=0,"",VLOOKUP($A351,'Incurred Real 2022$'!$A$25:$AC$426,'Incurred Real 2022$'!H$1,FALSE))</f>
        <v/>
      </c>
      <c r="I351" s="105" t="str">
        <f>IF(VLOOKUP($A351,'Incurred Real 2022$'!$A$25:$AC$426,'Incurred Real 2022$'!I$1,FALSE)=0,"",VLOOKUP($A351,'Incurred Real 2022$'!$A$25:$AC$426,'Incurred Real 2022$'!I$1,FALSE))</f>
        <v/>
      </c>
      <c r="J351" s="105" t="str">
        <f>IF(VLOOKUP($A351,'Incurred Real 2022$'!$A$25:$AC$426,'Incurred Real 2022$'!J$1,FALSE)=0,"",VLOOKUP($A351,'Incurred Real 2022$'!$A$25:$AC$426,'Incurred Real 2022$'!J$1,FALSE))</f>
        <v/>
      </c>
      <c r="K351" s="105" t="str">
        <f>IF(VLOOKUP($A351,'Incurred Real 2022$'!$A$25:$AC$426,'Incurred Real 2022$'!K$1,FALSE)=0,"",VLOOKUP($A351,'Incurred Real 2022$'!$A$25:$AC$426,'Incurred Real 2022$'!K$1,FALSE))</f>
        <v/>
      </c>
      <c r="L351" s="105" t="str">
        <f>IF(VLOOKUP($A351,'Incurred Real 2022$'!$A$25:$AC$426,'Incurred Real 2022$'!L$1,FALSE)=0,"",VLOOKUP($A351,'Incurred Real 2022$'!$A$25:$AC$426,'Incurred Real 2022$'!L$1,FALSE))</f>
        <v/>
      </c>
      <c r="M351" s="105" t="str">
        <f>IF(VLOOKUP($A351,'Incurred Real 2022$'!$A$25:$AC$426,'Incurred Real 2022$'!M$1,FALSE)=0,"",VLOOKUP($A351,'Incurred Real 2022$'!$A$25:$AC$426,'Incurred Real 2022$'!M$1,FALSE))</f>
        <v/>
      </c>
      <c r="N351" s="105" t="str">
        <f>IF(VLOOKUP($A351,'Incurred Real 2022$'!$A$25:$AC$426,'Incurred Real 2022$'!N$1,FALSE)=0,"",VLOOKUP($A351,'Incurred Real 2022$'!$A$25:$AC$426,'Incurred Real 2022$'!N$1,FALSE))</f>
        <v/>
      </c>
      <c r="O351" s="105" t="str">
        <f>IF(VLOOKUP($A351,'Incurred Real 2022$'!$A$25:$AC$426,'Incurred Real 2022$'!O$1,FALSE)=0,"",VLOOKUP($A351,'Incurred Real 2022$'!$A$25:$AC$426,'Incurred Real 2022$'!O$1,FALSE))</f>
        <v/>
      </c>
      <c r="P351" s="105" t="str">
        <f>IF(VLOOKUP($A351,'Incurred Real 2022$'!$A$25:$AC$426,'Incurred Real 2022$'!P$1,FALSE)=0,"",VLOOKUP($A351,'Incurred Real 2022$'!$A$25:$AC$426,'Incurred Real 2022$'!P$1,FALSE))</f>
        <v/>
      </c>
      <c r="Q351" s="105" t="str">
        <f>IF(VLOOKUP($A351,'Incurred Real 2022$'!$A$25:$AC$426,'Incurred Real 2022$'!Q$1,FALSE)=0,"",VLOOKUP($A351,'Incurred Real 2022$'!$A$25:$AC$426,'Incurred Real 2022$'!Q$1,FALSE))</f>
        <v/>
      </c>
      <c r="R351" s="105" t="str">
        <f>IF(VLOOKUP($A351,'Incurred Real 2022$'!$A$25:$AC$426,'Incurred Real 2022$'!R$1,FALSE)=0,"",VLOOKUP($A351,'Incurred Real 2022$'!$A$25:$AC$426,'Incurred Real 2022$'!R$1,FALSE))</f>
        <v/>
      </c>
      <c r="S351" s="105" t="str">
        <f>IF(VLOOKUP($A351,'Incurred Real 2022$'!$A$25:$AC$426,'Incurred Real 2022$'!S$1,FALSE)=0,"",VLOOKUP($A351,'Incurred Real 2022$'!$A$25:$AC$426,'Incurred Real 2022$'!S$1,FALSE))</f>
        <v/>
      </c>
      <c r="T351" s="105" t="str">
        <f>IF(VLOOKUP($A351,'Incurred Real 2022$'!$A$25:$AC$426,'Incurred Real 2022$'!T$1,FALSE)=0,"",VLOOKUP($A351,'Incurred Real 2022$'!$A$25:$AC$426,'Incurred Real 2022$'!T$1,FALSE))</f>
        <v/>
      </c>
      <c r="U351" s="105" t="str">
        <f>IF(VLOOKUP($A351,'Incurred Real 2022$'!$A$25:$AC$426,'Incurred Real 2022$'!U$1,FALSE)=0,"",VLOOKUP($A351,'Incurred Real 2022$'!$A$25:$AC$426,'Incurred Real 2022$'!U$1,FALSE))</f>
        <v/>
      </c>
      <c r="V351" s="13" t="str">
        <f>IF(ISTEXT(VLOOKUP($A351,'Incurred Real 2022$'!$A$25:$AC$426,'Incurred Real 2022$'!V$1,FALSE)),"",(VLOOKUP($A351,'Incurred Real 2022$'!$A$25:$AC$426,'Incurred Real 2022$'!V$1,FALSE))*BT351*Incurred_Real!V$15)</f>
        <v/>
      </c>
      <c r="W351" s="13" t="str">
        <f>IF(ISTEXT(VLOOKUP($A351,'Incurred Real 2022$'!$A$25:$AC$426,'Incurred Real 2022$'!W$1,FALSE)),"",(VLOOKUP($A351,'Incurred Real 2022$'!$A$25:$AC$426,'Incurred Real 2022$'!W$1,FALSE))*BU351*Incurred_Real!W$15)</f>
        <v/>
      </c>
      <c r="X351" s="220">
        <f>IF(ISTEXT(VLOOKUP($A351,'Incurred Real 2022$'!$A$25:$AC$426,'Incurred Real 2022$'!X$1,FALSE)),"",(VLOOKUP($A351,'Incurred Real 2022$'!$A$25:$AC$426,'Incurred Real 2022$'!X$1,FALSE))*BV351*Incurred_Real!X$15)</f>
        <v>152928.67604220961</v>
      </c>
      <c r="Y351" s="217">
        <f>IF(ISTEXT(VLOOKUP($A351,'Incurred Real 2022$'!$A$25:$AC$426,'Incurred Real 2022$'!Y$1,FALSE)),"",(VLOOKUP($A351,'Incurred Real 2022$'!$A$25:$AC$426,'Incurred Real 2022$'!Y$1,FALSE))*BW351*Incurred_Real!Y$15)</f>
        <v>153784.27301147082</v>
      </c>
      <c r="Z351" s="13">
        <f>IF(ISTEXT(VLOOKUP($A351,'Incurred Real 2022$'!$A$25:$AC$426,'Incurred Real 2022$'!Z$1,FALSE)),"",(VLOOKUP($A351,'Incurred Real 2022$'!$A$25:$AC$426,'Incurred Real 2022$'!Z$1,FALSE))*BX351*Incurred_Real!Z$15)</f>
        <v>154075.70507472701</v>
      </c>
      <c r="AA351" s="13">
        <f>IF(ISTEXT(VLOOKUP($A351,'Incurred Real 2022$'!$A$25:$AC$426,'Incurred Real 2022$'!AA$1,FALSE)),"",(VLOOKUP($A351,'Incurred Real 2022$'!$A$25:$AC$426,'Incurred Real 2022$'!AA$1,FALSE))*BY351*Incurred_Real!AA$15)</f>
        <v>154256.21361113773</v>
      </c>
      <c r="AB351" s="13">
        <f>IF(ISTEXT(VLOOKUP($A351,'Incurred Real 2022$'!$A$25:$AC$426,'Incurred Real 2022$'!AB$1,FALSE)),"",(VLOOKUP($A351,'Incurred Real 2022$'!$A$25:$AC$426,'Incurred Real 2022$'!AB$1,FALSE))*BZ351*Incurred_Real!AB$15)</f>
        <v>154983.67729207818</v>
      </c>
      <c r="AC351" s="13" t="str">
        <f>IF(ISTEXT(VLOOKUP($A351,'Incurred Real 2022$'!$A$25:$AC$426,'Incurred Real 2022$'!AC$1,FALSE)),"",(VLOOKUP($A351,'Incurred Real 2022$'!$A$25:$AC$426,'Incurred Real 2022$'!AC$1,FALSE))*CA351*Incurred_Real!AC$15)</f>
        <v/>
      </c>
      <c r="AD351" s="221">
        <f t="shared" si="87"/>
        <v>770028.54503162333</v>
      </c>
      <c r="AE351" s="221">
        <f t="shared" si="88"/>
        <v>770028.54503162333</v>
      </c>
      <c r="AF351" s="239">
        <f t="shared" si="93"/>
        <v>866975.06711726624</v>
      </c>
      <c r="AG351" s="222">
        <f t="shared" si="89"/>
        <v>866975.06711726624</v>
      </c>
      <c r="AH351" s="223">
        <f t="shared" si="86"/>
        <v>1</v>
      </c>
      <c r="AI351" s="224">
        <f t="shared" si="90"/>
        <v>2028</v>
      </c>
      <c r="AJ351" s="225" t="str">
        <f>VLOOKUP($A351,Project_Commissioning!$C$4:$H$355,Project_Commissioning!F$1,FALSE)</f>
        <v/>
      </c>
      <c r="AK351" s="226">
        <f>VLOOKUP($A351,Project_Commissioning!$C$4:$H$355,Project_Commissioning!G$1,FALSE)</f>
        <v>2028</v>
      </c>
      <c r="AL351" s="225" t="str">
        <f>IF(VLOOKUP($A351,Project_Commissioning!$C$4:$H$355,Project_Commissioning!H$1,FALSE)=0,"",VLOOKUP($A351,Project_Commissioning!$C$4:$H$355,Project_Commissioning!H$1,FALSE))</f>
        <v/>
      </c>
      <c r="AM351" s="237">
        <f t="shared" si="94"/>
        <v>770028.54503162333</v>
      </c>
      <c r="AN351" s="221" cm="1">
        <f t="array" ref="AN351">IF(ROUND(AE351,0)=0,0,LOOKUP(2,1/(F351:AC351&lt;&gt;""),F351:AC351))</f>
        <v>154983.67729207818</v>
      </c>
      <c r="AO351" s="221">
        <f t="shared" si="95"/>
        <v>770028.54503162333</v>
      </c>
      <c r="AP351" s="79"/>
      <c r="AQ351" s="20"/>
      <c r="AR351" s="245">
        <f>IF(ISNA(VLOOKUP($A351,'Success Asset Classes'!$B$15:$AA$114,'Success Asset Classes'!$AA$1,FALSE)),0,VLOOKUP($A351,'Success Asset Classes'!$B$15:$AA$114,'Success Asset Classes'!$AA$1,FALSE))</f>
        <v>1</v>
      </c>
      <c r="AS351" s="230">
        <f>IF($AR351=0,VLOOKUP(MID($A351,4,5),'Project splits'!$C$5:$AM$346,AS$22,FALSE),IF(ISNA(VLOOKUP($A351,'Success Asset Classes'!$B$15:$BD$377,AS$21,FALSE)),VLOOKUP(MID($A351,4,5),'Project splits'!$C$5:$AM$346,AS$22,FALSE),VLOOKUP($A351,'Success Asset Classes'!$B$15:$BD$377,AS$21,FALSE)))</f>
        <v>0</v>
      </c>
      <c r="AT351" s="230">
        <f>IF($AR351=0,VLOOKUP(MID($A351,4,5),'Project splits'!$C$5:$AM$346,AT$22,FALSE),IF(ISNA(VLOOKUP($A351,'Success Asset Classes'!$B$15:$BD$377,AT$21,FALSE)),VLOOKUP(MID($A351,4,5),'Project splits'!$C$5:$AM$346,AT$22,FALSE),VLOOKUP($A351,'Success Asset Classes'!$B$15:$BD$377,AT$21,FALSE)))</f>
        <v>0</v>
      </c>
      <c r="AU351" s="230">
        <f>IF($AR351=0,VLOOKUP(MID($A351,4,5),'Project splits'!$C$5:$AM$346,AU$22,FALSE),IF(ISNA(VLOOKUP($A351,'Success Asset Classes'!$B$15:$BD$377,AU$21,FALSE)),VLOOKUP(MID($A351,4,5),'Project splits'!$C$5:$AM$346,AU$22,FALSE),VLOOKUP($A351,'Success Asset Classes'!$B$15:$BD$377,AU$21,FALSE)))</f>
        <v>0</v>
      </c>
      <c r="AV351" s="230">
        <f>IF($AR351=0,VLOOKUP(MID($A351,4,5),'Project splits'!$C$5:$AM$346,AV$22,FALSE),IF(ISNA(VLOOKUP($A351,'Success Asset Classes'!$B$15:$BD$377,AV$21,FALSE)),VLOOKUP(MID($A351,4,5),'Project splits'!$C$5:$AM$346,AV$22,FALSE),VLOOKUP($A351,'Success Asset Classes'!$B$15:$BD$377,AV$21,FALSE)))</f>
        <v>0</v>
      </c>
      <c r="AW351" s="230">
        <f>IF($AR351=0,VLOOKUP(MID($A351,4,5),'Project splits'!$C$5:$AM$346,AW$22,FALSE),IF(ISNA(VLOOKUP($A351,'Success Asset Classes'!$B$15:$BD$377,AW$21,FALSE)),VLOOKUP(MID($A351,4,5),'Project splits'!$C$5:$AM$346,AW$22,FALSE),VLOOKUP($A351,'Success Asset Classes'!$B$15:$BD$377,AW$21,FALSE)))</f>
        <v>0</v>
      </c>
      <c r="AX351" s="230">
        <f>IF($AR351=0,VLOOKUP(MID($A351,4,5),'Project splits'!$C$5:$AM$346,AX$22,FALSE),IF(ISNA(VLOOKUP($A351,'Success Asset Classes'!$B$15:$BD$377,AX$21,FALSE)),VLOOKUP(MID($A351,4,5),'Project splits'!$C$5:$AM$346,AX$22,FALSE),VLOOKUP($A351,'Success Asset Classes'!$B$15:$BD$377,AX$21,FALSE)))</f>
        <v>0</v>
      </c>
      <c r="AY351" s="230">
        <f>IF($AR351=0,VLOOKUP(MID($A351,4,5),'Project splits'!$C$5:$AM$346,AY$22,FALSE),IF(ISNA(VLOOKUP($A351,'Success Asset Classes'!$B$15:$BD$377,AY$21,FALSE)),VLOOKUP(MID($A351,4,5),'Project splits'!$C$5:$AM$346,AY$22,FALSE),VLOOKUP($A351,'Success Asset Classes'!$B$15:$BD$377,AY$21,FALSE)))</f>
        <v>0</v>
      </c>
      <c r="AZ351" s="230">
        <f>IF($AR351=0,VLOOKUP(MID($A351,4,5),'Project splits'!$C$5:$AM$346,AZ$22,FALSE),IF(ISNA(VLOOKUP($A351,'Success Asset Classes'!$B$15:$BD$377,AZ$21,FALSE)),VLOOKUP(MID($A351,4,5),'Project splits'!$C$5:$AM$346,AZ$22,FALSE),VLOOKUP($A351,'Success Asset Classes'!$B$15:$BD$377,AZ$21,FALSE)))</f>
        <v>0</v>
      </c>
      <c r="BA351" s="230">
        <f>IF($AR351=0,VLOOKUP(MID($A351,4,5),'Project splits'!$C$5:$AM$346,BA$22,FALSE),IF(ISNA(VLOOKUP($A351,'Success Asset Classes'!$B$15:$BD$377,BA$21,FALSE)),VLOOKUP(MID($A351,4,5),'Project splits'!$C$5:$AM$346,BA$22,FALSE),VLOOKUP($A351,'Success Asset Classes'!$B$15:$BD$377,BA$21,FALSE)))</f>
        <v>0</v>
      </c>
      <c r="BB351" s="230">
        <f>IF($AR351=0,VLOOKUP(MID($A351,4,5),'Project splits'!$C$5:$AM$346,BB$22,FALSE),IF(ISNA(VLOOKUP($A351,'Success Asset Classes'!$B$15:$BD$377,BB$21,FALSE)),VLOOKUP(MID($A351,4,5),'Project splits'!$C$5:$AM$346,BB$22,FALSE),VLOOKUP($A351,'Success Asset Classes'!$B$15:$BD$377,BB$21,FALSE)))</f>
        <v>0</v>
      </c>
      <c r="BC351" s="230">
        <f>IF($AR351=0,VLOOKUP(MID($A351,4,5),'Project splits'!$C$5:$AM$346,BC$22,FALSE),IF(ISNA(VLOOKUP($A351,'Success Asset Classes'!$B$15:$BD$377,BC$21,FALSE)),VLOOKUP(MID($A351,4,5),'Project splits'!$C$5:$AM$346,BC$22,FALSE),VLOOKUP($A351,'Success Asset Classes'!$B$15:$BD$377,BC$21,FALSE)))</f>
        <v>0</v>
      </c>
      <c r="BD351" s="230">
        <f>IF($AR351=0,VLOOKUP(MID($A351,4,5),'Project splits'!$C$5:$AM$346,BD$22,FALSE),IF(ISNA(VLOOKUP($A351,'Success Asset Classes'!$B$15:$BD$377,BD$21,FALSE)),VLOOKUP(MID($A351,4,5),'Project splits'!$C$5:$AM$346,BD$22,FALSE),VLOOKUP($A351,'Success Asset Classes'!$B$15:$BD$377,BD$21,FALSE)))</f>
        <v>0</v>
      </c>
      <c r="BE351" s="230">
        <f>IF($AR351=0,VLOOKUP(MID($A351,4,5),'Project splits'!$C$5:$AM$346,BE$22,FALSE),IF(ISNA(VLOOKUP($A351,'Success Asset Classes'!$B$15:$BD$377,BE$21,FALSE)),VLOOKUP(MID($A351,4,5),'Project splits'!$C$5:$AM$346,BE$22,FALSE),VLOOKUP($A351,'Success Asset Classes'!$B$15:$BD$377,BE$21,FALSE)))</f>
        <v>0</v>
      </c>
      <c r="BF351" s="230">
        <f>IF($AR351=0,VLOOKUP(MID($A351,4,5),'Project splits'!$C$5:$AM$346,BF$22,FALSE),IF(ISNA(VLOOKUP($A351,'Success Asset Classes'!$B$15:$BD$377,BF$21,FALSE)),VLOOKUP(MID($A351,4,5),'Project splits'!$C$5:$AM$346,BF$22,FALSE),VLOOKUP($A351,'Success Asset Classes'!$B$15:$BD$377,BF$21,FALSE)))</f>
        <v>0</v>
      </c>
      <c r="BG351" s="230">
        <f>IF($AR351=0,VLOOKUP(MID($A351,4,5),'Project splits'!$C$5:$AM$346,BG$22,FALSE),IF(ISNA(VLOOKUP($A351,'Success Asset Classes'!$B$15:$BD$377,BG$21,FALSE)),VLOOKUP(MID($A351,4,5),'Project splits'!$C$5:$AM$346,BG$22,FALSE),VLOOKUP($A351,'Success Asset Classes'!$B$15:$BD$377,BG$21,FALSE)))</f>
        <v>1</v>
      </c>
      <c r="BH351" s="230">
        <f>IF($AR351=0,VLOOKUP(MID($A351,4,5),'Project splits'!$C$5:$AM$346,BH$22,FALSE),IF(ISNA(VLOOKUP($A351,'Success Asset Classes'!$B$15:$BD$377,BH$21,FALSE)),VLOOKUP(MID($A351,4,5),'Project splits'!$C$5:$AM$346,BH$22,FALSE),VLOOKUP($A351,'Success Asset Classes'!$B$15:$BD$377,BH$21,FALSE)))</f>
        <v>0</v>
      </c>
      <c r="BI351" s="230">
        <f>IF($AR351=0,VLOOKUP(MID($A351,4,5),'Project splits'!$C$5:$AM$346,BI$22,FALSE),IF(ISNA(VLOOKUP($A351,'Success Asset Classes'!$B$15:$BD$377,BI$21,FALSE)),VLOOKUP(MID($A351,4,5),'Project splits'!$C$5:$AM$346,BI$22,FALSE),VLOOKUP($A351,'Success Asset Classes'!$B$15:$BD$377,BI$21,FALSE)))</f>
        <v>0</v>
      </c>
      <c r="BJ351" s="230">
        <f>IF($AR351=0,VLOOKUP(MID($A351,4,5),'Project splits'!$C$5:$AM$346,BJ$22,FALSE),IF(ISNA(VLOOKUP($A351,'Success Asset Classes'!$B$15:$BD$377,BJ$21,FALSE)),VLOOKUP(MID($A351,4,5),'Project splits'!$C$5:$AM$346,BJ$22,FALSE),VLOOKUP($A351,'Success Asset Classes'!$B$15:$BD$377,BJ$21,FALSE)))</f>
        <v>0</v>
      </c>
      <c r="BK351" s="230">
        <f>IF($AR351=0,VLOOKUP(MID($A351,4,5),'Project splits'!$C$5:$AM$346,BK$22,FALSE),IF(ISNA(VLOOKUP($A351,'Success Asset Classes'!$B$15:$BD$377,BK$21,FALSE)),VLOOKUP(MID($A351,4,5),'Project splits'!$C$5:$AM$346,BK$22,FALSE),VLOOKUP($A351,'Success Asset Classes'!$B$15:$BD$377,BK$21,FALSE)))</f>
        <v>0</v>
      </c>
      <c r="BL351" s="230">
        <f>IF($AR351=0,VLOOKUP(MID($A351,4,5),'Project splits'!$C$5:$AM$346,BL$22,FALSE),IF(ISNA(VLOOKUP($A351,'Success Asset Classes'!$B$15:$BD$377,BL$21,FALSE)),VLOOKUP(MID($A351,4,5),'Project splits'!$C$5:$AM$346,BL$22,FALSE),VLOOKUP($A351,'Success Asset Classes'!$B$15:$BD$377,BL$21,FALSE)))</f>
        <v>0</v>
      </c>
      <c r="BM351" s="230">
        <f>IF($AR351=0,VLOOKUP(MID($A351,4,5),'Project splits'!$C$5:$AM$346,BM$22,FALSE),IF(ISNA(VLOOKUP($A351,'Success Asset Classes'!$B$15:$BD$377,BM$21,FALSE)),VLOOKUP(MID($A351,4,5),'Project splits'!$C$5:$AM$346,BM$22,FALSE),VLOOKUP($A351,'Success Asset Classes'!$B$15:$BD$377,BM$21,FALSE)))</f>
        <v>0</v>
      </c>
      <c r="BN351" s="230">
        <f>IF($AR351=0,VLOOKUP(MID($A351,4,5),'Project splits'!$C$5:$AM$346,BN$22,FALSE),IF(ISNA(VLOOKUP($A351,'Success Asset Classes'!$B$15:$BD$377,BN$21,FALSE)),VLOOKUP(MID($A351,4,5),'Project splits'!$C$5:$AM$346,BN$22,FALSE),VLOOKUP($A351,'Success Asset Classes'!$B$15:$BD$377,BN$21,FALSE)))</f>
        <v>0</v>
      </c>
      <c r="BO351" s="230">
        <f>IF($AR351=0,VLOOKUP(MID($A351,4,5),'Project splits'!$C$5:$AM$346,BO$22,FALSE),IF(ISNA(VLOOKUP($A351,'Success Asset Classes'!$B$15:$BD$377,BO$21,FALSE)),VLOOKUP(MID($A351,4,5),'Project splits'!$C$5:$AM$346,BO$22,FALSE),VLOOKUP($A351,'Success Asset Classes'!$B$15:$BD$377,BO$21,FALSE)))</f>
        <v>0</v>
      </c>
      <c r="BP351" s="230">
        <f>IF($AR351=0,VLOOKUP(MID($A351,4,5),'Project splits'!$C$5:$AM$346,BP$22,FALSE),IF(ISNA(VLOOKUP($A351,'Success Asset Classes'!$B$15:$BD$377,BP$21,FALSE)),VLOOKUP(MID($A351,4,5),'Project splits'!$C$5:$AM$346,BP$22,FALSE),VLOOKUP($A351,'Success Asset Classes'!$B$15:$BD$377,BP$21,FALSE)))</f>
        <v>0</v>
      </c>
      <c r="BQ351" s="230">
        <f>IF($AR351=0,VLOOKUP(MID($A351,4,5),'Project splits'!$C$5:$AM$346,BQ$22,FALSE),IF(ISNA(VLOOKUP($A351,'Success Asset Classes'!$B$15:$BD$377,BQ$21,FALSE)),VLOOKUP(MID($A351,4,5),'Project splits'!$C$5:$AM$346,BQ$22,FALSE),VLOOKUP($A351,'Success Asset Classes'!$B$15:$BD$377,BQ$21,FALSE)))</f>
        <v>0</v>
      </c>
      <c r="BR351" s="230">
        <f>IF($AR351=0,VLOOKUP(MID($A351,4,5),'Project splits'!$C$5:$AM$346,BR$22,FALSE),IF(ISNA(VLOOKUP($A351,'Success Asset Classes'!$B$15:$BD$377,BR$21,FALSE)),VLOOKUP(MID($A351,4,5),'Project splits'!$C$5:$AM$346,BR$22,FALSE),VLOOKUP($A351,'Success Asset Classes'!$B$15:$BD$377,BR$21,FALSE)))</f>
        <v>0</v>
      </c>
      <c r="BS351" s="247">
        <f t="shared" si="91"/>
        <v>1</v>
      </c>
      <c r="BT351" s="249">
        <f>1+IF(ISNA(VLOOKUP($A351,'Project labour content'!$A$7:$D$255,'Project labour content'!$D$1,FALSE)),VLOOKUP($D351,'Project labour content'!$F$6:$G$15,'Project labour content'!$G$1,FALSE),VLOOKUP($A351,'Project labour content'!$A$7:$D$255,'Project labour content'!$D$1,FALSE))*LabEsc22*1</f>
        <v>1.0013796429496256</v>
      </c>
      <c r="BU351" s="249">
        <f>1+IF(ISNA(VLOOKUP($A351,'Project labour content'!$A$7:$D$255,'Project labour content'!$D$1,FALSE)),VLOOKUP($D351,'Project labour content'!$F$6:$G$15,'Project labour content'!$G$1,FALSE),VLOOKUP($A351,'Project labour content'!$A$7:$D$255,'Project labour content'!$D$1,FALSE))*LabEsc23*1</f>
        <v>1.0027659081854092</v>
      </c>
      <c r="BV351" s="249">
        <f>1+IF(ISNA(VLOOKUP($A351,'Project labour content'!$A$7:$D$255,'Project labour content'!$D$1,FALSE)),VLOOKUP($D351,'Project labour content'!$F$6:$G$15,'Project labour content'!$G$1,FALSE),VLOOKUP($A351,'Project labour content'!$A$7:$D$255,'Project labour content'!$D$1,FALSE))*LabEsc24*1</f>
        <v>1.0040717700375175</v>
      </c>
      <c r="BW351" s="249">
        <f>1+IF(ISNA(VLOOKUP($A351,'Project labour content'!$A$7:$D$255,'Project labour content'!$D$1,FALSE)),VLOOKUP($D351,'Project labour content'!$F$6:$G$15,'Project labour content'!$G$1,FALSE),VLOOKUP($A351,'Project labour content'!$A$7:$D$255,'Project labour content'!$D$1,FALSE))*LabEsc25*1</f>
        <v>1.0058207543447746</v>
      </c>
      <c r="BX351" s="249">
        <f>1+IF(ISNA(VLOOKUP($A351,'Project labour content'!$A$7:$D$255,'Project labour content'!$D$1,FALSE)),VLOOKUP($D351,'Project labour content'!$F$6:$G$15,'Project labour content'!$G$1,FALSE),VLOOKUP($A351,'Project labour content'!$A$7:$D$255,'Project labour content'!$D$1,FALSE))*LabEsc26*1</f>
        <v>1.0077268557423</v>
      </c>
      <c r="BY351" s="249">
        <f>1+IF(ISNA(VLOOKUP($A351,'Project labour content'!$A$7:$D$255,'Project labour content'!$D$1,FALSE)),VLOOKUP($D351,'Project labour content'!$F$6:$G$15,'Project labour content'!$G$1,FALSE),VLOOKUP($A351,'Project labour content'!$A$7:$D$255,'Project labour content'!$D$1,FALSE))*LabEsc27*1</f>
        <v>1.0089074656232906</v>
      </c>
      <c r="BZ351" s="249">
        <f>1+IF(ISNA(VLOOKUP($A351,'Project labour content'!$A$7:$D$255,'Project labour content'!$D$1,FALSE)),VLOOKUP($D351,'Project labour content'!$F$6:$G$15,'Project labour content'!$G$1,FALSE),VLOOKUP($A351,'Project labour content'!$A$7:$D$255,'Project labour content'!$D$1,FALSE))*LabEsc28*1</f>
        <v>1.0097964648636764</v>
      </c>
      <c r="CA351" s="249">
        <f>1+IF(ISNA(VLOOKUP($A351,'Project labour content'!$A$7:$D$255,'Project labour content'!$D$1,FALSE)),VLOOKUP($D351,'Project labour content'!$F$6:$G$15,'Project labour content'!$G$1,FALSE),VLOOKUP($A351,'Project labour content'!$A$7:$D$255,'Project labour content'!$D$1,FALSE))*LabEsc29*1</f>
        <v>1.0112231308446475</v>
      </c>
      <c r="CB351" s="250" t="str">
        <f>IF(ISNA(VLOOKUP($A351,'Project labour content'!$A$7:$D$255,'Project labour content'!$D$1,FALSE)),"Category","Project")</f>
        <v>Project</v>
      </c>
      <c r="CD351" s="247" t="str">
        <f t="shared" si="92"/>
        <v>15396</v>
      </c>
      <c r="CE351" s="3"/>
    </row>
    <row r="352" spans="1:83" x14ac:dyDescent="0.15">
      <c r="A352" s="11" t="s">
        <v>963</v>
      </c>
      <c r="B352" s="11" t="str">
        <f>VLOOKUP($A352,'Incurred Real 2022$'!$A$25:$AC$426,'Incurred Real 2022$'!B$1,FALSE)</f>
        <v>Isolator Unit Asset Replacement 2024-2028</v>
      </c>
      <c r="C352" s="11" t="str">
        <f>VLOOKUP($A352,'Incurred Real 2022$'!$A$25:$AC$426,'Incurred Real 2022$'!C$1,FALSE)</f>
        <v>ExAnte</v>
      </c>
      <c r="D352" s="11" t="str">
        <f>VLOOKUP($A352,'Incurred Real 2022$'!$A$25:$AC$426,'Incurred Real 2022$'!D$1,FALSE)</f>
        <v>Replacement</v>
      </c>
      <c r="E352" s="11" t="str">
        <f>VLOOKUP($A352,'Incurred Real 2022$'!$A$25:$AC$426,'Incurred Real 2022$'!E$1,FALSE)</f>
        <v>Proposed</v>
      </c>
      <c r="F352" s="105" t="str">
        <f>IF(VLOOKUP($A352,'Incurred Real 2022$'!$A$25:$AC$426,'Incurred Real 2022$'!F$1,FALSE)=0,"",VLOOKUP($A352,'Incurred Real 2022$'!$A$25:$AC$426,'Incurred Real 2022$'!F$1,FALSE))</f>
        <v/>
      </c>
      <c r="G352" s="105" t="str">
        <f>IF(VLOOKUP($A352,'Incurred Real 2022$'!$A$25:$AC$426,'Incurred Real 2022$'!G$1,FALSE)=0,"",VLOOKUP($A352,'Incurred Real 2022$'!$A$25:$AC$426,'Incurred Real 2022$'!G$1,FALSE))</f>
        <v/>
      </c>
      <c r="H352" s="105" t="str">
        <f>IF(VLOOKUP($A352,'Incurred Real 2022$'!$A$25:$AC$426,'Incurred Real 2022$'!H$1,FALSE)=0,"",VLOOKUP($A352,'Incurred Real 2022$'!$A$25:$AC$426,'Incurred Real 2022$'!H$1,FALSE))</f>
        <v/>
      </c>
      <c r="I352" s="105" t="str">
        <f>IF(VLOOKUP($A352,'Incurred Real 2022$'!$A$25:$AC$426,'Incurred Real 2022$'!I$1,FALSE)=0,"",VLOOKUP($A352,'Incurred Real 2022$'!$A$25:$AC$426,'Incurred Real 2022$'!I$1,FALSE))</f>
        <v/>
      </c>
      <c r="J352" s="105" t="str">
        <f>IF(VLOOKUP($A352,'Incurred Real 2022$'!$A$25:$AC$426,'Incurred Real 2022$'!J$1,FALSE)=0,"",VLOOKUP($A352,'Incurred Real 2022$'!$A$25:$AC$426,'Incurred Real 2022$'!J$1,FALSE))</f>
        <v/>
      </c>
      <c r="K352" s="105" t="str">
        <f>IF(VLOOKUP($A352,'Incurred Real 2022$'!$A$25:$AC$426,'Incurred Real 2022$'!K$1,FALSE)=0,"",VLOOKUP($A352,'Incurred Real 2022$'!$A$25:$AC$426,'Incurred Real 2022$'!K$1,FALSE))</f>
        <v/>
      </c>
      <c r="L352" s="105" t="str">
        <f>IF(VLOOKUP($A352,'Incurred Real 2022$'!$A$25:$AC$426,'Incurred Real 2022$'!L$1,FALSE)=0,"",VLOOKUP($A352,'Incurred Real 2022$'!$A$25:$AC$426,'Incurred Real 2022$'!L$1,FALSE))</f>
        <v/>
      </c>
      <c r="M352" s="105" t="str">
        <f>IF(VLOOKUP($A352,'Incurred Real 2022$'!$A$25:$AC$426,'Incurred Real 2022$'!M$1,FALSE)=0,"",VLOOKUP($A352,'Incurred Real 2022$'!$A$25:$AC$426,'Incurred Real 2022$'!M$1,FALSE))</f>
        <v/>
      </c>
      <c r="N352" s="105" t="str">
        <f>IF(VLOOKUP($A352,'Incurred Real 2022$'!$A$25:$AC$426,'Incurred Real 2022$'!N$1,FALSE)=0,"",VLOOKUP($A352,'Incurred Real 2022$'!$A$25:$AC$426,'Incurred Real 2022$'!N$1,FALSE))</f>
        <v/>
      </c>
      <c r="O352" s="105" t="str">
        <f>IF(VLOOKUP($A352,'Incurred Real 2022$'!$A$25:$AC$426,'Incurred Real 2022$'!O$1,FALSE)=0,"",VLOOKUP($A352,'Incurred Real 2022$'!$A$25:$AC$426,'Incurred Real 2022$'!O$1,FALSE))</f>
        <v/>
      </c>
      <c r="P352" s="105" t="str">
        <f>IF(VLOOKUP($A352,'Incurred Real 2022$'!$A$25:$AC$426,'Incurred Real 2022$'!P$1,FALSE)=0,"",VLOOKUP($A352,'Incurred Real 2022$'!$A$25:$AC$426,'Incurred Real 2022$'!P$1,FALSE))</f>
        <v/>
      </c>
      <c r="Q352" s="105" t="str">
        <f>IF(VLOOKUP($A352,'Incurred Real 2022$'!$A$25:$AC$426,'Incurred Real 2022$'!Q$1,FALSE)=0,"",VLOOKUP($A352,'Incurred Real 2022$'!$A$25:$AC$426,'Incurred Real 2022$'!Q$1,FALSE))</f>
        <v/>
      </c>
      <c r="R352" s="105" t="str">
        <f>IF(VLOOKUP($A352,'Incurred Real 2022$'!$A$25:$AC$426,'Incurred Real 2022$'!R$1,FALSE)=0,"",VLOOKUP($A352,'Incurred Real 2022$'!$A$25:$AC$426,'Incurred Real 2022$'!R$1,FALSE))</f>
        <v/>
      </c>
      <c r="S352" s="105" t="str">
        <f>IF(VLOOKUP($A352,'Incurred Real 2022$'!$A$25:$AC$426,'Incurred Real 2022$'!S$1,FALSE)=0,"",VLOOKUP($A352,'Incurred Real 2022$'!$A$25:$AC$426,'Incurred Real 2022$'!S$1,FALSE))</f>
        <v/>
      </c>
      <c r="T352" s="105" t="str">
        <f>IF(VLOOKUP($A352,'Incurred Real 2022$'!$A$25:$AC$426,'Incurred Real 2022$'!T$1,FALSE)=0,"",VLOOKUP($A352,'Incurred Real 2022$'!$A$25:$AC$426,'Incurred Real 2022$'!T$1,FALSE))</f>
        <v/>
      </c>
      <c r="U352" s="105" t="str">
        <f>IF(VLOOKUP($A352,'Incurred Real 2022$'!$A$25:$AC$426,'Incurred Real 2022$'!U$1,FALSE)=0,"",VLOOKUP($A352,'Incurred Real 2022$'!$A$25:$AC$426,'Incurred Real 2022$'!U$1,FALSE))</f>
        <v/>
      </c>
      <c r="V352" s="13" t="str">
        <f>IF(ISTEXT(VLOOKUP($A352,'Incurred Real 2022$'!$A$25:$AC$426,'Incurred Real 2022$'!V$1,FALSE)),"",(VLOOKUP($A352,'Incurred Real 2022$'!$A$25:$AC$426,'Incurred Real 2022$'!V$1,FALSE))*BT352*Incurred_Real!V$15)</f>
        <v/>
      </c>
      <c r="W352" s="13" t="str">
        <f>IF(ISTEXT(VLOOKUP($A352,'Incurred Real 2022$'!$A$25:$AC$426,'Incurred Real 2022$'!W$1,FALSE)),"",(VLOOKUP($A352,'Incurred Real 2022$'!$A$25:$AC$426,'Incurred Real 2022$'!W$1,FALSE))*BU352*Incurred_Real!W$15)</f>
        <v/>
      </c>
      <c r="X352" s="220">
        <f>IF(ISTEXT(VLOOKUP($A352,'Incurred Real 2022$'!$A$25:$AC$426,'Incurred Real 2022$'!X$1,FALSE)),"",(VLOOKUP($A352,'Incurred Real 2022$'!$A$25:$AC$426,'Incurred Real 2022$'!X$1,FALSE))*BV352*Incurred_Real!X$15)</f>
        <v>4325532.7698428007</v>
      </c>
      <c r="Y352" s="217">
        <f>IF(ISTEXT(VLOOKUP($A352,'Incurred Real 2022$'!$A$25:$AC$426,'Incurred Real 2022$'!Y$1,FALSE)),"",(VLOOKUP($A352,'Incurred Real 2022$'!$A$25:$AC$426,'Incurred Real 2022$'!Y$1,FALSE))*BW352*Incurred_Real!Y$15)</f>
        <v>6494881.3689661073</v>
      </c>
      <c r="Z352" s="13">
        <f>IF(ISTEXT(VLOOKUP($A352,'Incurred Real 2022$'!$A$25:$AC$426,'Incurred Real 2022$'!Z$1,FALSE)),"",(VLOOKUP($A352,'Incurred Real 2022$'!$A$25:$AC$426,'Incurred Real 2022$'!Z$1,FALSE))*BX352*Incurred_Real!Z$15)</f>
        <v>8669406.5138806477</v>
      </c>
      <c r="AA352" s="13">
        <f>IF(ISTEXT(VLOOKUP($A352,'Incurred Real 2022$'!$A$25:$AC$426,'Incurred Real 2022$'!AA$1,FALSE)),"",(VLOOKUP($A352,'Incurred Real 2022$'!$A$25:$AC$426,'Incurred Real 2022$'!AA$1,FALSE))*BY352*Incurred_Real!AA$15)</f>
        <v>8675330.7348457873</v>
      </c>
      <c r="AB352" s="13">
        <f>IF(ISTEXT(VLOOKUP($A352,'Incurred Real 2022$'!$A$25:$AC$426,'Incurred Real 2022$'!AB$1,FALSE)),"",(VLOOKUP($A352,'Incurred Real 2022$'!$A$25:$AC$426,'Incurred Real 2022$'!AB$1,FALSE))*BZ352*Incurred_Real!AB$15)</f>
        <v>15189635.428156938</v>
      </c>
      <c r="AC352" s="13" t="str">
        <f>IF(ISTEXT(VLOOKUP($A352,'Incurred Real 2022$'!$A$25:$AC$426,'Incurred Real 2022$'!AC$1,FALSE)),"",(VLOOKUP($A352,'Incurred Real 2022$'!$A$25:$AC$426,'Incurred Real 2022$'!AC$1,FALSE))*CA352*Incurred_Real!AC$15)</f>
        <v/>
      </c>
      <c r="AD352" s="221">
        <f t="shared" si="87"/>
        <v>43354786.815692276</v>
      </c>
      <c r="AE352" s="221">
        <f t="shared" si="88"/>
        <v>43354786.815692276</v>
      </c>
      <c r="AF352" s="239">
        <f t="shared" si="93"/>
        <v>48813150.436969772</v>
      </c>
      <c r="AG352" s="222">
        <f t="shared" si="89"/>
        <v>48813150.436969772</v>
      </c>
      <c r="AH352" s="223">
        <f t="shared" si="86"/>
        <v>1</v>
      </c>
      <c r="AI352" s="224">
        <f t="shared" si="90"/>
        <v>2028</v>
      </c>
      <c r="AJ352" s="225" t="str">
        <f>VLOOKUP($A352,Project_Commissioning!$C$4:$H$355,Project_Commissioning!F$1,FALSE)</f>
        <v/>
      </c>
      <c r="AK352" s="226">
        <f>VLOOKUP($A352,Project_Commissioning!$C$4:$H$355,Project_Commissioning!G$1,FALSE)</f>
        <v>2028</v>
      </c>
      <c r="AL352" s="225" t="str">
        <f>IF(VLOOKUP($A352,Project_Commissioning!$C$4:$H$355,Project_Commissioning!H$1,FALSE)=0,"",VLOOKUP($A352,Project_Commissioning!$C$4:$H$355,Project_Commissioning!H$1,FALSE))</f>
        <v/>
      </c>
      <c r="AM352" s="237">
        <f t="shared" si="94"/>
        <v>43354786.815692276</v>
      </c>
      <c r="AN352" s="221" cm="1">
        <f t="array" ref="AN352">IF(ROUND(AE352,0)=0,0,LOOKUP(2,1/(F352:AC352&lt;&gt;""),F352:AC352))</f>
        <v>15189635.428156938</v>
      </c>
      <c r="AO352" s="221">
        <f t="shared" si="95"/>
        <v>43354786.815692276</v>
      </c>
      <c r="AP352" s="79"/>
      <c r="AQ352" s="20"/>
      <c r="AR352" s="245">
        <f>IF(ISNA(VLOOKUP($A352,'Success Asset Classes'!$B$15:$AA$114,'Success Asset Classes'!$AA$1,FALSE)),0,VLOOKUP($A352,'Success Asset Classes'!$B$15:$AA$114,'Success Asset Classes'!$AA$1,FALSE))</f>
        <v>1</v>
      </c>
      <c r="AS352" s="230">
        <f>IF($AR352=0,VLOOKUP(MID($A352,4,5),'Project splits'!$C$5:$AM$346,AS$22,FALSE),IF(ISNA(VLOOKUP($A352,'Success Asset Classes'!$B$15:$BD$377,AS$21,FALSE)),VLOOKUP(MID($A352,4,5),'Project splits'!$C$5:$AM$346,AS$22,FALSE),VLOOKUP($A352,'Success Asset Classes'!$B$15:$BD$377,AS$21,FALSE)))</f>
        <v>0</v>
      </c>
      <c r="AT352" s="230">
        <f>IF($AR352=0,VLOOKUP(MID($A352,4,5),'Project splits'!$C$5:$AM$346,AT$22,FALSE),IF(ISNA(VLOOKUP($A352,'Success Asset Classes'!$B$15:$BD$377,AT$21,FALSE)),VLOOKUP(MID($A352,4,5),'Project splits'!$C$5:$AM$346,AT$22,FALSE),VLOOKUP($A352,'Success Asset Classes'!$B$15:$BD$377,AT$21,FALSE)))</f>
        <v>0</v>
      </c>
      <c r="AU352" s="230">
        <f>IF($AR352=0,VLOOKUP(MID($A352,4,5),'Project splits'!$C$5:$AM$346,AU$22,FALSE),IF(ISNA(VLOOKUP($A352,'Success Asset Classes'!$B$15:$BD$377,AU$21,FALSE)),VLOOKUP(MID($A352,4,5),'Project splits'!$C$5:$AM$346,AU$22,FALSE),VLOOKUP($A352,'Success Asset Classes'!$B$15:$BD$377,AU$21,FALSE)))</f>
        <v>0</v>
      </c>
      <c r="AV352" s="230">
        <f>IF($AR352=0,VLOOKUP(MID($A352,4,5),'Project splits'!$C$5:$AM$346,AV$22,FALSE),IF(ISNA(VLOOKUP($A352,'Success Asset Classes'!$B$15:$BD$377,AV$21,FALSE)),VLOOKUP(MID($A352,4,5),'Project splits'!$C$5:$AM$346,AV$22,FALSE),VLOOKUP($A352,'Success Asset Classes'!$B$15:$BD$377,AV$21,FALSE)))</f>
        <v>0</v>
      </c>
      <c r="AW352" s="230">
        <f>IF($AR352=0,VLOOKUP(MID($A352,4,5),'Project splits'!$C$5:$AM$346,AW$22,FALSE),IF(ISNA(VLOOKUP($A352,'Success Asset Classes'!$B$15:$BD$377,AW$21,FALSE)),VLOOKUP(MID($A352,4,5),'Project splits'!$C$5:$AM$346,AW$22,FALSE),VLOOKUP($A352,'Success Asset Classes'!$B$15:$BD$377,AW$21,FALSE)))</f>
        <v>0</v>
      </c>
      <c r="AX352" s="230">
        <f>IF($AR352=0,VLOOKUP(MID($A352,4,5),'Project splits'!$C$5:$AM$346,AX$22,FALSE),IF(ISNA(VLOOKUP($A352,'Success Asset Classes'!$B$15:$BD$377,AX$21,FALSE)),VLOOKUP(MID($A352,4,5),'Project splits'!$C$5:$AM$346,AX$22,FALSE),VLOOKUP($A352,'Success Asset Classes'!$B$15:$BD$377,AX$21,FALSE)))</f>
        <v>0</v>
      </c>
      <c r="AY352" s="230">
        <f>IF($AR352=0,VLOOKUP(MID($A352,4,5),'Project splits'!$C$5:$AM$346,AY$22,FALSE),IF(ISNA(VLOOKUP($A352,'Success Asset Classes'!$B$15:$BD$377,AY$21,FALSE)),VLOOKUP(MID($A352,4,5),'Project splits'!$C$5:$AM$346,AY$22,FALSE),VLOOKUP($A352,'Success Asset Classes'!$B$15:$BD$377,AY$21,FALSE)))</f>
        <v>0</v>
      </c>
      <c r="AZ352" s="230">
        <f>IF($AR352=0,VLOOKUP(MID($A352,4,5),'Project splits'!$C$5:$AM$346,AZ$22,FALSE),IF(ISNA(VLOOKUP($A352,'Success Asset Classes'!$B$15:$BD$377,AZ$21,FALSE)),VLOOKUP(MID($A352,4,5),'Project splits'!$C$5:$AM$346,AZ$22,FALSE),VLOOKUP($A352,'Success Asset Classes'!$B$15:$BD$377,AZ$21,FALSE)))</f>
        <v>0</v>
      </c>
      <c r="BA352" s="230">
        <f>IF($AR352=0,VLOOKUP(MID($A352,4,5),'Project splits'!$C$5:$AM$346,BA$22,FALSE),IF(ISNA(VLOOKUP($A352,'Success Asset Classes'!$B$15:$BD$377,BA$21,FALSE)),VLOOKUP(MID($A352,4,5),'Project splits'!$C$5:$AM$346,BA$22,FALSE),VLOOKUP($A352,'Success Asset Classes'!$B$15:$BD$377,BA$21,FALSE)))</f>
        <v>0</v>
      </c>
      <c r="BB352" s="230">
        <f>IF($AR352=0,VLOOKUP(MID($A352,4,5),'Project splits'!$C$5:$AM$346,BB$22,FALSE),IF(ISNA(VLOOKUP($A352,'Success Asset Classes'!$B$15:$BD$377,BB$21,FALSE)),VLOOKUP(MID($A352,4,5),'Project splits'!$C$5:$AM$346,BB$22,FALSE),VLOOKUP($A352,'Success Asset Classes'!$B$15:$BD$377,BB$21,FALSE)))</f>
        <v>0.8312112841851298</v>
      </c>
      <c r="BC352" s="230">
        <f>IF($AR352=0,VLOOKUP(MID($A352,4,5),'Project splits'!$C$5:$AM$346,BC$22,FALSE),IF(ISNA(VLOOKUP($A352,'Success Asset Classes'!$B$15:$BD$377,BC$21,FALSE)),VLOOKUP(MID($A352,4,5),'Project splits'!$C$5:$AM$346,BC$22,FALSE),VLOOKUP($A352,'Success Asset Classes'!$B$15:$BD$377,BC$21,FALSE)))</f>
        <v>1.6305888347437282E-3</v>
      </c>
      <c r="BD352" s="230">
        <f>IF($AR352=0,VLOOKUP(MID($A352,4,5),'Project splits'!$C$5:$AM$346,BD$22,FALSE),IF(ISNA(VLOOKUP($A352,'Success Asset Classes'!$B$15:$BD$377,BD$21,FALSE)),VLOOKUP(MID($A352,4,5),'Project splits'!$C$5:$AM$346,BD$22,FALSE),VLOOKUP($A352,'Success Asset Classes'!$B$15:$BD$377,BD$21,FALSE)))</f>
        <v>6.2558280553550866E-2</v>
      </c>
      <c r="BE352" s="230">
        <f>IF($AR352=0,VLOOKUP(MID($A352,4,5),'Project splits'!$C$5:$AM$346,BE$22,FALSE),IF(ISNA(VLOOKUP($A352,'Success Asset Classes'!$B$15:$BD$377,BE$21,FALSE)),VLOOKUP(MID($A352,4,5),'Project splits'!$C$5:$AM$346,BE$22,FALSE),VLOOKUP($A352,'Success Asset Classes'!$B$15:$BD$377,BE$21,FALSE)))</f>
        <v>0</v>
      </c>
      <c r="BF352" s="230">
        <f>IF($AR352=0,VLOOKUP(MID($A352,4,5),'Project splits'!$C$5:$AM$346,BF$22,FALSE),IF(ISNA(VLOOKUP($A352,'Success Asset Classes'!$B$15:$BD$377,BF$21,FALSE)),VLOOKUP(MID($A352,4,5),'Project splits'!$C$5:$AM$346,BF$22,FALSE),VLOOKUP($A352,'Success Asset Classes'!$B$15:$BD$377,BF$21,FALSE)))</f>
        <v>0</v>
      </c>
      <c r="BG352" s="230">
        <f>IF($AR352=0,VLOOKUP(MID($A352,4,5),'Project splits'!$C$5:$AM$346,BG$22,FALSE),IF(ISNA(VLOOKUP($A352,'Success Asset Classes'!$B$15:$BD$377,BG$21,FALSE)),VLOOKUP(MID($A352,4,5),'Project splits'!$C$5:$AM$346,BG$22,FALSE),VLOOKUP($A352,'Success Asset Classes'!$B$15:$BD$377,BG$21,FALSE)))</f>
        <v>0.10459984642657563</v>
      </c>
      <c r="BH352" s="230">
        <f>IF($AR352=0,VLOOKUP(MID($A352,4,5),'Project splits'!$C$5:$AM$346,BH$22,FALSE),IF(ISNA(VLOOKUP($A352,'Success Asset Classes'!$B$15:$BD$377,BH$21,FALSE)),VLOOKUP(MID($A352,4,5),'Project splits'!$C$5:$AM$346,BH$22,FALSE),VLOOKUP($A352,'Success Asset Classes'!$B$15:$BD$377,BH$21,FALSE)))</f>
        <v>0</v>
      </c>
      <c r="BI352" s="230">
        <f>IF($AR352=0,VLOOKUP(MID($A352,4,5),'Project splits'!$C$5:$AM$346,BI$22,FALSE),IF(ISNA(VLOOKUP($A352,'Success Asset Classes'!$B$15:$BD$377,BI$21,FALSE)),VLOOKUP(MID($A352,4,5),'Project splits'!$C$5:$AM$346,BI$22,FALSE),VLOOKUP($A352,'Success Asset Classes'!$B$15:$BD$377,BI$21,FALSE)))</f>
        <v>0</v>
      </c>
      <c r="BJ352" s="230">
        <f>IF($AR352=0,VLOOKUP(MID($A352,4,5),'Project splits'!$C$5:$AM$346,BJ$22,FALSE),IF(ISNA(VLOOKUP($A352,'Success Asset Classes'!$B$15:$BD$377,BJ$21,FALSE)),VLOOKUP(MID($A352,4,5),'Project splits'!$C$5:$AM$346,BJ$22,FALSE),VLOOKUP($A352,'Success Asset Classes'!$B$15:$BD$377,BJ$21,FALSE)))</f>
        <v>0</v>
      </c>
      <c r="BK352" s="230">
        <f>IF($AR352=0,VLOOKUP(MID($A352,4,5),'Project splits'!$C$5:$AM$346,BK$22,FALSE),IF(ISNA(VLOOKUP($A352,'Success Asset Classes'!$B$15:$BD$377,BK$21,FALSE)),VLOOKUP(MID($A352,4,5),'Project splits'!$C$5:$AM$346,BK$22,FALSE),VLOOKUP($A352,'Success Asset Classes'!$B$15:$BD$377,BK$21,FALSE)))</f>
        <v>0</v>
      </c>
      <c r="BL352" s="230">
        <f>IF($AR352=0,VLOOKUP(MID($A352,4,5),'Project splits'!$C$5:$AM$346,BL$22,FALSE),IF(ISNA(VLOOKUP($A352,'Success Asset Classes'!$B$15:$BD$377,BL$21,FALSE)),VLOOKUP(MID($A352,4,5),'Project splits'!$C$5:$AM$346,BL$22,FALSE),VLOOKUP($A352,'Success Asset Classes'!$B$15:$BD$377,BL$21,FALSE)))</f>
        <v>0</v>
      </c>
      <c r="BM352" s="230">
        <f>IF($AR352=0,VLOOKUP(MID($A352,4,5),'Project splits'!$C$5:$AM$346,BM$22,FALSE),IF(ISNA(VLOOKUP($A352,'Success Asset Classes'!$B$15:$BD$377,BM$21,FALSE)),VLOOKUP(MID($A352,4,5),'Project splits'!$C$5:$AM$346,BM$22,FALSE),VLOOKUP($A352,'Success Asset Classes'!$B$15:$BD$377,BM$21,FALSE)))</f>
        <v>0</v>
      </c>
      <c r="BN352" s="230">
        <f>IF($AR352=0,VLOOKUP(MID($A352,4,5),'Project splits'!$C$5:$AM$346,BN$22,FALSE),IF(ISNA(VLOOKUP($A352,'Success Asset Classes'!$B$15:$BD$377,BN$21,FALSE)),VLOOKUP(MID($A352,4,5),'Project splits'!$C$5:$AM$346,BN$22,FALSE),VLOOKUP($A352,'Success Asset Classes'!$B$15:$BD$377,BN$21,FALSE)))</f>
        <v>0</v>
      </c>
      <c r="BO352" s="230">
        <f>IF($AR352=0,VLOOKUP(MID($A352,4,5),'Project splits'!$C$5:$AM$346,BO$22,FALSE),IF(ISNA(VLOOKUP($A352,'Success Asset Classes'!$B$15:$BD$377,BO$21,FALSE)),VLOOKUP(MID($A352,4,5),'Project splits'!$C$5:$AM$346,BO$22,FALSE),VLOOKUP($A352,'Success Asset Classes'!$B$15:$BD$377,BO$21,FALSE)))</f>
        <v>0</v>
      </c>
      <c r="BP352" s="230">
        <f>IF($AR352=0,VLOOKUP(MID($A352,4,5),'Project splits'!$C$5:$AM$346,BP$22,FALSE),IF(ISNA(VLOOKUP($A352,'Success Asset Classes'!$B$15:$BD$377,BP$21,FALSE)),VLOOKUP(MID($A352,4,5),'Project splits'!$C$5:$AM$346,BP$22,FALSE),VLOOKUP($A352,'Success Asset Classes'!$B$15:$BD$377,BP$21,FALSE)))</f>
        <v>0</v>
      </c>
      <c r="BQ352" s="230">
        <f>IF($AR352=0,VLOOKUP(MID($A352,4,5),'Project splits'!$C$5:$AM$346,BQ$22,FALSE),IF(ISNA(VLOOKUP($A352,'Success Asset Classes'!$B$15:$BD$377,BQ$21,FALSE)),VLOOKUP(MID($A352,4,5),'Project splits'!$C$5:$AM$346,BQ$22,FALSE),VLOOKUP($A352,'Success Asset Classes'!$B$15:$BD$377,BQ$21,FALSE)))</f>
        <v>0</v>
      </c>
      <c r="BR352" s="230">
        <f>IF($AR352=0,VLOOKUP(MID($A352,4,5),'Project splits'!$C$5:$AM$346,BR$22,FALSE),IF(ISNA(VLOOKUP($A352,'Success Asset Classes'!$B$15:$BD$377,BR$21,FALSE)),VLOOKUP(MID($A352,4,5),'Project splits'!$C$5:$AM$346,BR$22,FALSE),VLOOKUP($A352,'Success Asset Classes'!$B$15:$BD$377,BR$21,FALSE)))</f>
        <v>0</v>
      </c>
      <c r="BS352" s="247">
        <f t="shared" si="91"/>
        <v>1</v>
      </c>
      <c r="BT352" s="249">
        <f>1+IF(ISNA(VLOOKUP($A352,'Project labour content'!$A$7:$D$255,'Project labour content'!$D$1,FALSE)),VLOOKUP($D352,'Project labour content'!$F$6:$G$15,'Project labour content'!$G$1,FALSE),VLOOKUP($A352,'Project labour content'!$A$7:$D$255,'Project labour content'!$D$1,FALSE))*LabEsc22*1</f>
        <v>1.0008021375693139</v>
      </c>
      <c r="BU352" s="249">
        <f>1+IF(ISNA(VLOOKUP($A352,'Project labour content'!$A$7:$D$255,'Project labour content'!$D$1,FALSE)),VLOOKUP($D352,'Project labour content'!$F$6:$G$15,'Project labour content'!$G$1,FALSE),VLOOKUP($A352,'Project labour content'!$A$7:$D$255,'Project labour content'!$D$1,FALSE))*LabEsc23*1</f>
        <v>1.0016081253989606</v>
      </c>
      <c r="BV352" s="249">
        <f>1+IF(ISNA(VLOOKUP($A352,'Project labour content'!$A$7:$D$255,'Project labour content'!$D$1,FALSE)),VLOOKUP($D352,'Project labour content'!$F$6:$G$15,'Project labour content'!$G$1,FALSE),VLOOKUP($A352,'Project labour content'!$A$7:$D$255,'Project labour content'!$D$1,FALSE))*LabEsc24*1</f>
        <v>1.0023673659344878</v>
      </c>
      <c r="BW352" s="249">
        <f>1+IF(ISNA(VLOOKUP($A352,'Project labour content'!$A$7:$D$255,'Project labour content'!$D$1,FALSE)),VLOOKUP($D352,'Project labour content'!$F$6:$G$15,'Project labour content'!$G$1,FALSE),VLOOKUP($A352,'Project labour content'!$A$7:$D$255,'Project labour content'!$D$1,FALSE))*LabEsc25*1</f>
        <v>1.0033842420917372</v>
      </c>
      <c r="BX352" s="249">
        <f>1+IF(ISNA(VLOOKUP($A352,'Project labour content'!$A$7:$D$255,'Project labour content'!$D$1,FALSE)),VLOOKUP($D352,'Project labour content'!$F$6:$G$15,'Project labour content'!$G$1,FALSE),VLOOKUP($A352,'Project labour content'!$A$7:$D$255,'Project labour content'!$D$1,FALSE))*LabEsc26*1</f>
        <v>1.0044924676237796</v>
      </c>
      <c r="BY352" s="249">
        <f>1+IF(ISNA(VLOOKUP($A352,'Project labour content'!$A$7:$D$255,'Project labour content'!$D$1,FALSE)),VLOOKUP($D352,'Project labour content'!$F$6:$G$15,'Project labour content'!$G$1,FALSE),VLOOKUP($A352,'Project labour content'!$A$7:$D$255,'Project labour content'!$D$1,FALSE))*LabEsc27*1</f>
        <v>1.0051788854687029</v>
      </c>
      <c r="BZ352" s="249">
        <f>1+IF(ISNA(VLOOKUP($A352,'Project labour content'!$A$7:$D$255,'Project labour content'!$D$1,FALSE)),VLOOKUP($D352,'Project labour content'!$F$6:$G$15,'Project labour content'!$G$1,FALSE),VLOOKUP($A352,'Project labour content'!$A$7:$D$255,'Project labour content'!$D$1,FALSE))*LabEsc28*1</f>
        <v>1.0056957581059303</v>
      </c>
      <c r="CA352" s="249">
        <f>1+IF(ISNA(VLOOKUP($A352,'Project labour content'!$A$7:$D$255,'Project labour content'!$D$1,FALSE)),VLOOKUP($D352,'Project labour content'!$F$6:$G$15,'Project labour content'!$G$1,FALSE),VLOOKUP($A352,'Project labour content'!$A$7:$D$255,'Project labour content'!$D$1,FALSE))*LabEsc29*1</f>
        <v>1.0065252353141527</v>
      </c>
      <c r="CB352" s="250" t="str">
        <f>IF(ISNA(VLOOKUP($A352,'Project labour content'!$A$7:$D$255,'Project labour content'!$D$1,FALSE)),"Category","Project")</f>
        <v>Project</v>
      </c>
      <c r="CD352" s="247" t="str">
        <f t="shared" si="92"/>
        <v>15397</v>
      </c>
      <c r="CE352" s="3"/>
    </row>
    <row r="353" spans="1:83" x14ac:dyDescent="0.15">
      <c r="A353" s="11" t="s">
        <v>974</v>
      </c>
      <c r="B353" s="11" t="str">
        <f>VLOOKUP($A353,'Incurred Real 2022$'!$A$25:$AC$426,'Incurred Real 2022$'!B$1,FALSE)</f>
        <v>Yorke Peninsula Teleprotection Service Migration</v>
      </c>
      <c r="C353" s="11" t="str">
        <f>VLOOKUP($A353,'Incurred Real 2022$'!$A$25:$AC$426,'Incurred Real 2022$'!C$1,FALSE)</f>
        <v>ExAnte</v>
      </c>
      <c r="D353" s="11" t="str">
        <f>VLOOKUP($A353,'Incurred Real 2022$'!$A$25:$AC$426,'Incurred Real 2022$'!D$1,FALSE)</f>
        <v>Replacement</v>
      </c>
      <c r="E353" s="11" t="str">
        <f>VLOOKUP($A353,'Incurred Real 2022$'!$A$25:$AC$426,'Incurred Real 2022$'!E$1,FALSE)</f>
        <v>Proposed</v>
      </c>
      <c r="F353" s="105" t="str">
        <f>IF(VLOOKUP($A353,'Incurred Real 2022$'!$A$25:$AC$426,'Incurred Real 2022$'!F$1,FALSE)=0,"",VLOOKUP($A353,'Incurred Real 2022$'!$A$25:$AC$426,'Incurred Real 2022$'!F$1,FALSE))</f>
        <v/>
      </c>
      <c r="G353" s="105" t="str">
        <f>IF(VLOOKUP($A353,'Incurred Real 2022$'!$A$25:$AC$426,'Incurred Real 2022$'!G$1,FALSE)=0,"",VLOOKUP($A353,'Incurred Real 2022$'!$A$25:$AC$426,'Incurred Real 2022$'!G$1,FALSE))</f>
        <v/>
      </c>
      <c r="H353" s="105" t="str">
        <f>IF(VLOOKUP($A353,'Incurred Real 2022$'!$A$25:$AC$426,'Incurred Real 2022$'!H$1,FALSE)=0,"",VLOOKUP($A353,'Incurred Real 2022$'!$A$25:$AC$426,'Incurred Real 2022$'!H$1,FALSE))</f>
        <v/>
      </c>
      <c r="I353" s="105" t="str">
        <f>IF(VLOOKUP($A353,'Incurred Real 2022$'!$A$25:$AC$426,'Incurred Real 2022$'!I$1,FALSE)=0,"",VLOOKUP($A353,'Incurred Real 2022$'!$A$25:$AC$426,'Incurred Real 2022$'!I$1,FALSE))</f>
        <v/>
      </c>
      <c r="J353" s="105" t="str">
        <f>IF(VLOOKUP($A353,'Incurred Real 2022$'!$A$25:$AC$426,'Incurred Real 2022$'!J$1,FALSE)=0,"",VLOOKUP($A353,'Incurred Real 2022$'!$A$25:$AC$426,'Incurred Real 2022$'!J$1,FALSE))</f>
        <v/>
      </c>
      <c r="K353" s="105" t="str">
        <f>IF(VLOOKUP($A353,'Incurred Real 2022$'!$A$25:$AC$426,'Incurred Real 2022$'!K$1,FALSE)=0,"",VLOOKUP($A353,'Incurred Real 2022$'!$A$25:$AC$426,'Incurred Real 2022$'!K$1,FALSE))</f>
        <v/>
      </c>
      <c r="L353" s="105" t="str">
        <f>IF(VLOOKUP($A353,'Incurred Real 2022$'!$A$25:$AC$426,'Incurred Real 2022$'!L$1,FALSE)=0,"",VLOOKUP($A353,'Incurred Real 2022$'!$A$25:$AC$426,'Incurred Real 2022$'!L$1,FALSE))</f>
        <v/>
      </c>
      <c r="M353" s="105" t="str">
        <f>IF(VLOOKUP($A353,'Incurred Real 2022$'!$A$25:$AC$426,'Incurred Real 2022$'!M$1,FALSE)=0,"",VLOOKUP($A353,'Incurred Real 2022$'!$A$25:$AC$426,'Incurred Real 2022$'!M$1,FALSE))</f>
        <v/>
      </c>
      <c r="N353" s="105" t="str">
        <f>IF(VLOOKUP($A353,'Incurred Real 2022$'!$A$25:$AC$426,'Incurred Real 2022$'!N$1,FALSE)=0,"",VLOOKUP($A353,'Incurred Real 2022$'!$A$25:$AC$426,'Incurred Real 2022$'!N$1,FALSE))</f>
        <v/>
      </c>
      <c r="O353" s="105" t="str">
        <f>IF(VLOOKUP($A353,'Incurred Real 2022$'!$A$25:$AC$426,'Incurred Real 2022$'!O$1,FALSE)=0,"",VLOOKUP($A353,'Incurred Real 2022$'!$A$25:$AC$426,'Incurred Real 2022$'!O$1,FALSE))</f>
        <v/>
      </c>
      <c r="P353" s="105" t="str">
        <f>IF(VLOOKUP($A353,'Incurred Real 2022$'!$A$25:$AC$426,'Incurred Real 2022$'!P$1,FALSE)=0,"",VLOOKUP($A353,'Incurred Real 2022$'!$A$25:$AC$426,'Incurred Real 2022$'!P$1,FALSE))</f>
        <v/>
      </c>
      <c r="Q353" s="105" t="str">
        <f>IF(VLOOKUP($A353,'Incurred Real 2022$'!$A$25:$AC$426,'Incurred Real 2022$'!Q$1,FALSE)=0,"",VLOOKUP($A353,'Incurred Real 2022$'!$A$25:$AC$426,'Incurred Real 2022$'!Q$1,FALSE))</f>
        <v/>
      </c>
      <c r="R353" s="105" t="str">
        <f>IF(VLOOKUP($A353,'Incurred Real 2022$'!$A$25:$AC$426,'Incurred Real 2022$'!R$1,FALSE)=0,"",VLOOKUP($A353,'Incurred Real 2022$'!$A$25:$AC$426,'Incurred Real 2022$'!R$1,FALSE))</f>
        <v/>
      </c>
      <c r="S353" s="105" t="str">
        <f>IF(VLOOKUP($A353,'Incurred Real 2022$'!$A$25:$AC$426,'Incurred Real 2022$'!S$1,FALSE)=0,"",VLOOKUP($A353,'Incurred Real 2022$'!$A$25:$AC$426,'Incurred Real 2022$'!S$1,FALSE))</f>
        <v/>
      </c>
      <c r="T353" s="105" t="str">
        <f>IF(VLOOKUP($A353,'Incurred Real 2022$'!$A$25:$AC$426,'Incurred Real 2022$'!T$1,FALSE)=0,"",VLOOKUP($A353,'Incurred Real 2022$'!$A$25:$AC$426,'Incurred Real 2022$'!T$1,FALSE))</f>
        <v/>
      </c>
      <c r="U353" s="105" t="str">
        <f>IF(VLOOKUP($A353,'Incurred Real 2022$'!$A$25:$AC$426,'Incurred Real 2022$'!U$1,FALSE)=0,"",VLOOKUP($A353,'Incurred Real 2022$'!$A$25:$AC$426,'Incurred Real 2022$'!U$1,FALSE))</f>
        <v/>
      </c>
      <c r="V353" s="13" t="str">
        <f>IF(ISTEXT(VLOOKUP($A353,'Incurred Real 2022$'!$A$25:$AC$426,'Incurred Real 2022$'!V$1,FALSE)),"",(VLOOKUP($A353,'Incurred Real 2022$'!$A$25:$AC$426,'Incurred Real 2022$'!V$1,FALSE))*BT353*Incurred_Real!V$15)</f>
        <v/>
      </c>
      <c r="W353" s="13" t="str">
        <f>IF(ISTEXT(VLOOKUP($A353,'Incurred Real 2022$'!$A$25:$AC$426,'Incurred Real 2022$'!W$1,FALSE)),"",(VLOOKUP($A353,'Incurred Real 2022$'!$A$25:$AC$426,'Incurred Real 2022$'!W$1,FALSE))*BU353*Incurred_Real!W$15)</f>
        <v/>
      </c>
      <c r="X353" s="220" t="str">
        <f>IF(ISTEXT(VLOOKUP($A353,'Incurred Real 2022$'!$A$25:$AC$426,'Incurred Real 2022$'!X$1,FALSE)),"",(VLOOKUP($A353,'Incurred Real 2022$'!$A$25:$AC$426,'Incurred Real 2022$'!X$1,FALSE))*BV353*Incurred_Real!X$15)</f>
        <v/>
      </c>
      <c r="Y353" s="217">
        <f>IF(ISTEXT(VLOOKUP($A353,'Incurred Real 2022$'!$A$25:$AC$426,'Incurred Real 2022$'!Y$1,FALSE)),"",(VLOOKUP($A353,'Incurred Real 2022$'!$A$25:$AC$426,'Incurred Real 2022$'!Y$1,FALSE))*BW353*Incurred_Real!Y$15)</f>
        <v>221149.82467205089</v>
      </c>
      <c r="Z353" s="13">
        <f>IF(ISTEXT(VLOOKUP($A353,'Incurred Real 2022$'!$A$25:$AC$426,'Incurred Real 2022$'!Z$1,FALSE)),"",(VLOOKUP($A353,'Incurred Real 2022$'!$A$25:$AC$426,'Incurred Real 2022$'!Z$1,FALSE))*BX353*Incurred_Real!Z$15)</f>
        <v>221764.54584813418</v>
      </c>
      <c r="AA353" s="13">
        <f>IF(ISTEXT(VLOOKUP($A353,'Incurred Real 2022$'!$A$25:$AC$426,'Incurred Real 2022$'!AA$1,FALSE)),"",(VLOOKUP($A353,'Incurred Real 2022$'!$A$25:$AC$426,'Incurred Real 2022$'!AA$1,FALSE))*BY353*Incurred_Real!AA$15)</f>
        <v>228876.97028393773</v>
      </c>
      <c r="AB353" s="13" t="str">
        <f>IF(ISTEXT(VLOOKUP($A353,'Incurred Real 2022$'!$A$25:$AC$426,'Incurred Real 2022$'!AB$1,FALSE)),"",(VLOOKUP($A353,'Incurred Real 2022$'!$A$25:$AC$426,'Incurred Real 2022$'!AB$1,FALSE))*BZ353*Incurred_Real!AB$15)</f>
        <v/>
      </c>
      <c r="AC353" s="13" t="str">
        <f>IF(ISTEXT(VLOOKUP($A353,'Incurred Real 2022$'!$A$25:$AC$426,'Incurred Real 2022$'!AC$1,FALSE)),"",(VLOOKUP($A353,'Incurred Real 2022$'!$A$25:$AC$426,'Incurred Real 2022$'!AC$1,FALSE))*CA353*Incurred_Real!AC$15)</f>
        <v/>
      </c>
      <c r="AD353" s="221">
        <f t="shared" si="87"/>
        <v>671791.34080412285</v>
      </c>
      <c r="AE353" s="221">
        <f t="shared" si="88"/>
        <v>671791.34080412285</v>
      </c>
      <c r="AF353" s="239">
        <f t="shared" si="93"/>
        <v>756369.8080290436</v>
      </c>
      <c r="AG353" s="222">
        <f t="shared" si="89"/>
        <v>738642.39065336285</v>
      </c>
      <c r="AH353" s="223">
        <f t="shared" si="86"/>
        <v>1.024</v>
      </c>
      <c r="AI353" s="224">
        <f t="shared" si="90"/>
        <v>2027</v>
      </c>
      <c r="AJ353" s="225" t="str">
        <f>VLOOKUP($A353,Project_Commissioning!$C$4:$H$355,Project_Commissioning!F$1,FALSE)</f>
        <v/>
      </c>
      <c r="AK353" s="226">
        <f>VLOOKUP($A353,Project_Commissioning!$C$4:$H$355,Project_Commissioning!G$1,FALSE)</f>
        <v>2027</v>
      </c>
      <c r="AL353" s="225" t="str">
        <f>IF(VLOOKUP($A353,Project_Commissioning!$C$4:$H$355,Project_Commissioning!H$1,FALSE)=0,"",VLOOKUP($A353,Project_Commissioning!$C$4:$H$355,Project_Commissioning!H$1,FALSE))</f>
        <v/>
      </c>
      <c r="AM353" s="237">
        <f t="shared" si="94"/>
        <v>671791.34080412285</v>
      </c>
      <c r="AN353" s="221" cm="1">
        <f t="array" ref="AN353">IF(ROUND(AE353,0)=0,0,LOOKUP(2,1/(F353:AC353&lt;&gt;""),F353:AC353))</f>
        <v>228876.97028393773</v>
      </c>
      <c r="AO353" s="221">
        <f t="shared" si="95"/>
        <v>671791.34080412285</v>
      </c>
      <c r="AP353" s="79"/>
      <c r="AQ353" s="20"/>
      <c r="AR353" s="245">
        <f>IF(ISNA(VLOOKUP($A353,'Success Asset Classes'!$B$15:$AA$114,'Success Asset Classes'!$AA$1,FALSE)),0,VLOOKUP($A353,'Success Asset Classes'!$B$15:$AA$114,'Success Asset Classes'!$AA$1,FALSE))</f>
        <v>0.99999999999999989</v>
      </c>
      <c r="AS353" s="230">
        <f>IF($AR353=0,VLOOKUP(MID($A353,4,5),'Project splits'!$C$5:$AM$346,AS$22,FALSE),IF(ISNA(VLOOKUP($A353,'Success Asset Classes'!$B$15:$BD$377,AS$21,FALSE)),VLOOKUP(MID($A353,4,5),'Project splits'!$C$5:$AM$346,AS$22,FALSE),VLOOKUP($A353,'Success Asset Classes'!$B$15:$BD$377,AS$21,FALSE)))</f>
        <v>0</v>
      </c>
      <c r="AT353" s="230">
        <f>IF($AR353=0,VLOOKUP(MID($A353,4,5),'Project splits'!$C$5:$AM$346,AT$22,FALSE),IF(ISNA(VLOOKUP($A353,'Success Asset Classes'!$B$15:$BD$377,AT$21,FALSE)),VLOOKUP(MID($A353,4,5),'Project splits'!$C$5:$AM$346,AT$22,FALSE),VLOOKUP($A353,'Success Asset Classes'!$B$15:$BD$377,AT$21,FALSE)))</f>
        <v>0</v>
      </c>
      <c r="AU353" s="230">
        <f>IF($AR353=0,VLOOKUP(MID($A353,4,5),'Project splits'!$C$5:$AM$346,AU$22,FALSE),IF(ISNA(VLOOKUP($A353,'Success Asset Classes'!$B$15:$BD$377,AU$21,FALSE)),VLOOKUP(MID($A353,4,5),'Project splits'!$C$5:$AM$346,AU$22,FALSE),VLOOKUP($A353,'Success Asset Classes'!$B$15:$BD$377,AU$21,FALSE)))</f>
        <v>0</v>
      </c>
      <c r="AV353" s="230">
        <f>IF($AR353=0,VLOOKUP(MID($A353,4,5),'Project splits'!$C$5:$AM$346,AV$22,FALSE),IF(ISNA(VLOOKUP($A353,'Success Asset Classes'!$B$15:$BD$377,AV$21,FALSE)),VLOOKUP(MID($A353,4,5),'Project splits'!$C$5:$AM$346,AV$22,FALSE),VLOOKUP($A353,'Success Asset Classes'!$B$15:$BD$377,AV$21,FALSE)))</f>
        <v>0</v>
      </c>
      <c r="AW353" s="230">
        <f>IF($AR353=0,VLOOKUP(MID($A353,4,5),'Project splits'!$C$5:$AM$346,AW$22,FALSE),IF(ISNA(VLOOKUP($A353,'Success Asset Classes'!$B$15:$BD$377,AW$21,FALSE)),VLOOKUP(MID($A353,4,5),'Project splits'!$C$5:$AM$346,AW$22,FALSE),VLOOKUP($A353,'Success Asset Classes'!$B$15:$BD$377,AW$21,FALSE)))</f>
        <v>0</v>
      </c>
      <c r="AX353" s="230">
        <f>IF($AR353=0,VLOOKUP(MID($A353,4,5),'Project splits'!$C$5:$AM$346,AX$22,FALSE),IF(ISNA(VLOOKUP($A353,'Success Asset Classes'!$B$15:$BD$377,AX$21,FALSE)),VLOOKUP(MID($A353,4,5),'Project splits'!$C$5:$AM$346,AX$22,FALSE),VLOOKUP($A353,'Success Asset Classes'!$B$15:$BD$377,AX$21,FALSE)))</f>
        <v>0</v>
      </c>
      <c r="AY353" s="230">
        <f>IF($AR353=0,VLOOKUP(MID($A353,4,5),'Project splits'!$C$5:$AM$346,AY$22,FALSE),IF(ISNA(VLOOKUP($A353,'Success Asset Classes'!$B$15:$BD$377,AY$21,FALSE)),VLOOKUP(MID($A353,4,5),'Project splits'!$C$5:$AM$346,AY$22,FALSE),VLOOKUP($A353,'Success Asset Classes'!$B$15:$BD$377,AY$21,FALSE)))</f>
        <v>0</v>
      </c>
      <c r="AZ353" s="230">
        <f>IF($AR353=0,VLOOKUP(MID($A353,4,5),'Project splits'!$C$5:$AM$346,AZ$22,FALSE),IF(ISNA(VLOOKUP($A353,'Success Asset Classes'!$B$15:$BD$377,AZ$21,FALSE)),VLOOKUP(MID($A353,4,5),'Project splits'!$C$5:$AM$346,AZ$22,FALSE),VLOOKUP($A353,'Success Asset Classes'!$B$15:$BD$377,AZ$21,FALSE)))</f>
        <v>0</v>
      </c>
      <c r="BA353" s="230">
        <f>IF($AR353=0,VLOOKUP(MID($A353,4,5),'Project splits'!$C$5:$AM$346,BA$22,FALSE),IF(ISNA(VLOOKUP($A353,'Success Asset Classes'!$B$15:$BD$377,BA$21,FALSE)),VLOOKUP(MID($A353,4,5),'Project splits'!$C$5:$AM$346,BA$22,FALSE),VLOOKUP($A353,'Success Asset Classes'!$B$15:$BD$377,BA$21,FALSE)))</f>
        <v>0</v>
      </c>
      <c r="BB353" s="230">
        <f>IF($AR353=0,VLOOKUP(MID($A353,4,5),'Project splits'!$C$5:$AM$346,BB$22,FALSE),IF(ISNA(VLOOKUP($A353,'Success Asset Classes'!$B$15:$BD$377,BB$21,FALSE)),VLOOKUP(MID($A353,4,5),'Project splits'!$C$5:$AM$346,BB$22,FALSE),VLOOKUP($A353,'Success Asset Classes'!$B$15:$BD$377,BB$21,FALSE)))</f>
        <v>0</v>
      </c>
      <c r="BC353" s="230">
        <f>IF($AR353=0,VLOOKUP(MID($A353,4,5),'Project splits'!$C$5:$AM$346,BC$22,FALSE),IF(ISNA(VLOOKUP($A353,'Success Asset Classes'!$B$15:$BD$377,BC$21,FALSE)),VLOOKUP(MID($A353,4,5),'Project splits'!$C$5:$AM$346,BC$22,FALSE),VLOOKUP($A353,'Success Asset Classes'!$B$15:$BD$377,BC$21,FALSE)))</f>
        <v>0</v>
      </c>
      <c r="BD353" s="230">
        <f>IF($AR353=0,VLOOKUP(MID($A353,4,5),'Project splits'!$C$5:$AM$346,BD$22,FALSE),IF(ISNA(VLOOKUP($A353,'Success Asset Classes'!$B$15:$BD$377,BD$21,FALSE)),VLOOKUP(MID($A353,4,5),'Project splits'!$C$5:$AM$346,BD$22,FALSE),VLOOKUP($A353,'Success Asset Classes'!$B$15:$BD$377,BD$21,FALSE)))</f>
        <v>0</v>
      </c>
      <c r="BE353" s="230">
        <f>IF($AR353=0,VLOOKUP(MID($A353,4,5),'Project splits'!$C$5:$AM$346,BE$22,FALSE),IF(ISNA(VLOOKUP($A353,'Success Asset Classes'!$B$15:$BD$377,BE$21,FALSE)),VLOOKUP(MID($A353,4,5),'Project splits'!$C$5:$AM$346,BE$22,FALSE),VLOOKUP($A353,'Success Asset Classes'!$B$15:$BD$377,BE$21,FALSE)))</f>
        <v>0</v>
      </c>
      <c r="BF353" s="230">
        <f>IF($AR353=0,VLOOKUP(MID($A353,4,5),'Project splits'!$C$5:$AM$346,BF$22,FALSE),IF(ISNA(VLOOKUP($A353,'Success Asset Classes'!$B$15:$BD$377,BF$21,FALSE)),VLOOKUP(MID($A353,4,5),'Project splits'!$C$5:$AM$346,BF$22,FALSE),VLOOKUP($A353,'Success Asset Classes'!$B$15:$BD$377,BF$21,FALSE)))</f>
        <v>0</v>
      </c>
      <c r="BG353" s="230">
        <f>IF($AR353=0,VLOOKUP(MID($A353,4,5),'Project splits'!$C$5:$AM$346,BG$22,FALSE),IF(ISNA(VLOOKUP($A353,'Success Asset Classes'!$B$15:$BD$377,BG$21,FALSE)),VLOOKUP(MID($A353,4,5),'Project splits'!$C$5:$AM$346,BG$22,FALSE),VLOOKUP($A353,'Success Asset Classes'!$B$15:$BD$377,BG$21,FALSE)))</f>
        <v>0</v>
      </c>
      <c r="BH353" s="230">
        <f>IF($AR353=0,VLOOKUP(MID($A353,4,5),'Project splits'!$C$5:$AM$346,BH$22,FALSE),IF(ISNA(VLOOKUP($A353,'Success Asset Classes'!$B$15:$BD$377,BH$21,FALSE)),VLOOKUP(MID($A353,4,5),'Project splits'!$C$5:$AM$346,BH$22,FALSE),VLOOKUP($A353,'Success Asset Classes'!$B$15:$BD$377,BH$21,FALSE)))</f>
        <v>8.619677381770996E-2</v>
      </c>
      <c r="BI353" s="230">
        <f>IF($AR353=0,VLOOKUP(MID($A353,4,5),'Project splits'!$C$5:$AM$346,BI$22,FALSE),IF(ISNA(VLOOKUP($A353,'Success Asset Classes'!$B$15:$BD$377,BI$21,FALSE)),VLOOKUP(MID($A353,4,5),'Project splits'!$C$5:$AM$346,BI$22,FALSE),VLOOKUP($A353,'Success Asset Classes'!$B$15:$BD$377,BI$21,FALSE)))</f>
        <v>0</v>
      </c>
      <c r="BJ353" s="230">
        <f>IF($AR353=0,VLOOKUP(MID($A353,4,5),'Project splits'!$C$5:$AM$346,BJ$22,FALSE),IF(ISNA(VLOOKUP($A353,'Success Asset Classes'!$B$15:$BD$377,BJ$21,FALSE)),VLOOKUP(MID($A353,4,5),'Project splits'!$C$5:$AM$346,BJ$22,FALSE),VLOOKUP($A353,'Success Asset Classes'!$B$15:$BD$377,BJ$21,FALSE)))</f>
        <v>0</v>
      </c>
      <c r="BK353" s="230">
        <f>IF($AR353=0,VLOOKUP(MID($A353,4,5),'Project splits'!$C$5:$AM$346,BK$22,FALSE),IF(ISNA(VLOOKUP($A353,'Success Asset Classes'!$B$15:$BD$377,BK$21,FALSE)),VLOOKUP(MID($A353,4,5),'Project splits'!$C$5:$AM$346,BK$22,FALSE),VLOOKUP($A353,'Success Asset Classes'!$B$15:$BD$377,BK$21,FALSE)))</f>
        <v>0</v>
      </c>
      <c r="BL353" s="230">
        <f>IF($AR353=0,VLOOKUP(MID($A353,4,5),'Project splits'!$C$5:$AM$346,BL$22,FALSE),IF(ISNA(VLOOKUP($A353,'Success Asset Classes'!$B$15:$BD$377,BL$21,FALSE)),VLOOKUP(MID($A353,4,5),'Project splits'!$C$5:$AM$346,BL$22,FALSE),VLOOKUP($A353,'Success Asset Classes'!$B$15:$BD$377,BL$21,FALSE)))</f>
        <v>0</v>
      </c>
      <c r="BM353" s="230">
        <f>IF($AR353=0,VLOOKUP(MID($A353,4,5),'Project splits'!$C$5:$AM$346,BM$22,FALSE),IF(ISNA(VLOOKUP($A353,'Success Asset Classes'!$B$15:$BD$377,BM$21,FALSE)),VLOOKUP(MID($A353,4,5),'Project splits'!$C$5:$AM$346,BM$22,FALSE),VLOOKUP($A353,'Success Asset Classes'!$B$15:$BD$377,BM$21,FALSE)))</f>
        <v>0</v>
      </c>
      <c r="BN353" s="230">
        <f>IF($AR353=0,VLOOKUP(MID($A353,4,5),'Project splits'!$C$5:$AM$346,BN$22,FALSE),IF(ISNA(VLOOKUP($A353,'Success Asset Classes'!$B$15:$BD$377,BN$21,FALSE)),VLOOKUP(MID($A353,4,5),'Project splits'!$C$5:$AM$346,BN$22,FALSE),VLOOKUP($A353,'Success Asset Classes'!$B$15:$BD$377,BN$21,FALSE)))</f>
        <v>0</v>
      </c>
      <c r="BO353" s="230">
        <f>IF($AR353=0,VLOOKUP(MID($A353,4,5),'Project splits'!$C$5:$AM$346,BO$22,FALSE),IF(ISNA(VLOOKUP($A353,'Success Asset Classes'!$B$15:$BD$377,BO$21,FALSE)),VLOOKUP(MID($A353,4,5),'Project splits'!$C$5:$AM$346,BO$22,FALSE),VLOOKUP($A353,'Success Asset Classes'!$B$15:$BD$377,BO$21,FALSE)))</f>
        <v>0</v>
      </c>
      <c r="BP353" s="230">
        <f>IF($AR353=0,VLOOKUP(MID($A353,4,5),'Project splits'!$C$5:$AM$346,BP$22,FALSE),IF(ISNA(VLOOKUP($A353,'Success Asset Classes'!$B$15:$BD$377,BP$21,FALSE)),VLOOKUP(MID($A353,4,5),'Project splits'!$C$5:$AM$346,BP$22,FALSE),VLOOKUP($A353,'Success Asset Classes'!$B$15:$BD$377,BP$21,FALSE)))</f>
        <v>0</v>
      </c>
      <c r="BQ353" s="230">
        <f>IF($AR353=0,VLOOKUP(MID($A353,4,5),'Project splits'!$C$5:$AM$346,BQ$22,FALSE),IF(ISNA(VLOOKUP($A353,'Success Asset Classes'!$B$15:$BD$377,BQ$21,FALSE)),VLOOKUP(MID($A353,4,5),'Project splits'!$C$5:$AM$346,BQ$22,FALSE),VLOOKUP($A353,'Success Asset Classes'!$B$15:$BD$377,BQ$21,FALSE)))</f>
        <v>0</v>
      </c>
      <c r="BR353" s="230">
        <f>IF($AR353=0,VLOOKUP(MID($A353,4,5),'Project splits'!$C$5:$AM$346,BR$22,FALSE),IF(ISNA(VLOOKUP($A353,'Success Asset Classes'!$B$15:$BD$377,BR$21,FALSE)),VLOOKUP(MID($A353,4,5),'Project splits'!$C$5:$AM$346,BR$22,FALSE),VLOOKUP($A353,'Success Asset Classes'!$B$15:$BD$377,BR$21,FALSE)))</f>
        <v>0.91380322618228993</v>
      </c>
      <c r="BS353" s="247">
        <f t="shared" si="91"/>
        <v>0.99999999999999989</v>
      </c>
      <c r="BT353" s="249">
        <f>1+IF(ISNA(VLOOKUP($A353,'Project labour content'!$A$7:$D$255,'Project labour content'!$D$1,FALSE)),VLOOKUP($D353,'Project labour content'!$F$6:$G$15,'Project labour content'!$G$1,FALSE),VLOOKUP($A353,'Project labour content'!$A$7:$D$255,'Project labour content'!$D$1,FALSE))*LabEsc22*1</f>
        <v>1.0020291514971584</v>
      </c>
      <c r="BU353" s="249">
        <f>1+IF(ISNA(VLOOKUP($A353,'Project labour content'!$A$7:$D$255,'Project labour content'!$D$1,FALSE)),VLOOKUP($D353,'Project labour content'!$F$6:$G$15,'Project labour content'!$G$1,FALSE),VLOOKUP($A353,'Project labour content'!$A$7:$D$255,'Project labour content'!$D$1,FALSE))*LabEsc23*1</f>
        <v>1.0040680429215034</v>
      </c>
      <c r="BV353" s="249">
        <f>1+IF(ISNA(VLOOKUP($A353,'Project labour content'!$A$7:$D$255,'Project labour content'!$D$1,FALSE)),VLOOKUP($D353,'Project labour content'!$F$6:$G$15,'Project labour content'!$G$1,FALSE),VLOOKUP($A353,'Project labour content'!$A$7:$D$255,'Project labour content'!$D$1,FALSE))*LabEsc24*1</f>
        <v>1.0059886786432364</v>
      </c>
      <c r="BW353" s="249">
        <f>1+IF(ISNA(VLOOKUP($A353,'Project labour content'!$A$7:$D$255,'Project labour content'!$D$1,FALSE)),VLOOKUP($D353,'Project labour content'!$F$6:$G$15,'Project labour content'!$G$1,FALSE),VLOOKUP($A353,'Project labour content'!$A$7:$D$255,'Project labour content'!$D$1,FALSE))*LabEsc25*1</f>
        <v>1.0085610500865441</v>
      </c>
      <c r="BX353" s="249">
        <f>1+IF(ISNA(VLOOKUP($A353,'Project labour content'!$A$7:$D$255,'Project labour content'!$D$1,FALSE)),VLOOKUP($D353,'Project labour content'!$F$6:$G$15,'Project labour content'!$G$1,FALSE),VLOOKUP($A353,'Project labour content'!$A$7:$D$255,'Project labour content'!$D$1,FALSE))*LabEsc26*1</f>
        <v>1.0113645062311754</v>
      </c>
      <c r="BY353" s="249">
        <f>1+IF(ISNA(VLOOKUP($A353,'Project labour content'!$A$7:$D$255,'Project labour content'!$D$1,FALSE)),VLOOKUP($D353,'Project labour content'!$F$6:$G$15,'Project labour content'!$G$1,FALSE),VLOOKUP($A353,'Project labour content'!$A$7:$D$255,'Project labour content'!$D$1,FALSE))*LabEsc27*1</f>
        <v>1.0131009238370656</v>
      </c>
      <c r="BZ353" s="249">
        <f>1+IF(ISNA(VLOOKUP($A353,'Project labour content'!$A$7:$D$255,'Project labour content'!$D$1,FALSE)),VLOOKUP($D353,'Project labour content'!$F$6:$G$15,'Project labour content'!$G$1,FALSE),VLOOKUP($A353,'Project labour content'!$A$7:$D$255,'Project labour content'!$D$1,FALSE))*LabEsc28*1</f>
        <v>1.0144084462943008</v>
      </c>
      <c r="CA353" s="249">
        <f>1+IF(ISNA(VLOOKUP($A353,'Project labour content'!$A$7:$D$255,'Project labour content'!$D$1,FALSE)),VLOOKUP($D353,'Project labour content'!$F$6:$G$15,'Project labour content'!$G$1,FALSE),VLOOKUP($A353,'Project labour content'!$A$7:$D$255,'Project labour content'!$D$1,FALSE))*LabEsc29*1</f>
        <v>1.016506758333672</v>
      </c>
      <c r="CB353" s="250" t="str">
        <f>IF(ISNA(VLOOKUP($A353,'Project labour content'!$A$7:$D$255,'Project labour content'!$D$1,FALSE)),"Category","Project")</f>
        <v>Project</v>
      </c>
      <c r="CD353" s="247" t="str">
        <f t="shared" si="92"/>
        <v>15398</v>
      </c>
      <c r="CE353" s="3"/>
    </row>
    <row r="354" spans="1:83" x14ac:dyDescent="0.15">
      <c r="A354" s="11" t="s">
        <v>984</v>
      </c>
      <c r="B354" s="11" t="str">
        <f>VLOOKUP($A354,'Incurred Real 2022$'!$A$25:$AC$426,'Incurred Real 2022$'!B$1,FALSE)</f>
        <v>Substation Technology System Cybersecurity Uplift 2024-2028</v>
      </c>
      <c r="C354" s="11" t="str">
        <f>VLOOKUP($A354,'Incurred Real 2022$'!$A$25:$AC$426,'Incurred Real 2022$'!C$1,FALSE)</f>
        <v>ExAnte</v>
      </c>
      <c r="D354" s="11" t="str">
        <f>VLOOKUP($A354,'Incurred Real 2022$'!$A$25:$AC$426,'Incurred Real 2022$'!D$1,FALSE)</f>
        <v>Security/Compliance</v>
      </c>
      <c r="E354" s="11" t="str">
        <f>VLOOKUP($A354,'Incurred Real 2022$'!$A$25:$AC$426,'Incurred Real 2022$'!E$1,FALSE)</f>
        <v>Potential</v>
      </c>
      <c r="F354" s="105" t="str">
        <f>IF(VLOOKUP($A354,'Incurred Real 2022$'!$A$25:$AC$426,'Incurred Real 2022$'!F$1,FALSE)=0,"",VLOOKUP($A354,'Incurred Real 2022$'!$A$25:$AC$426,'Incurred Real 2022$'!F$1,FALSE))</f>
        <v/>
      </c>
      <c r="G354" s="105" t="str">
        <f>IF(VLOOKUP($A354,'Incurred Real 2022$'!$A$25:$AC$426,'Incurred Real 2022$'!G$1,FALSE)=0,"",VLOOKUP($A354,'Incurred Real 2022$'!$A$25:$AC$426,'Incurred Real 2022$'!G$1,FALSE))</f>
        <v/>
      </c>
      <c r="H354" s="105" t="str">
        <f>IF(VLOOKUP($A354,'Incurred Real 2022$'!$A$25:$AC$426,'Incurred Real 2022$'!H$1,FALSE)=0,"",VLOOKUP($A354,'Incurred Real 2022$'!$A$25:$AC$426,'Incurred Real 2022$'!H$1,FALSE))</f>
        <v/>
      </c>
      <c r="I354" s="105" t="str">
        <f>IF(VLOOKUP($A354,'Incurred Real 2022$'!$A$25:$AC$426,'Incurred Real 2022$'!I$1,FALSE)=0,"",VLOOKUP($A354,'Incurred Real 2022$'!$A$25:$AC$426,'Incurred Real 2022$'!I$1,FALSE))</f>
        <v/>
      </c>
      <c r="J354" s="105" t="str">
        <f>IF(VLOOKUP($A354,'Incurred Real 2022$'!$A$25:$AC$426,'Incurred Real 2022$'!J$1,FALSE)=0,"",VLOOKUP($A354,'Incurred Real 2022$'!$A$25:$AC$426,'Incurred Real 2022$'!J$1,FALSE))</f>
        <v/>
      </c>
      <c r="K354" s="105" t="str">
        <f>IF(VLOOKUP($A354,'Incurred Real 2022$'!$A$25:$AC$426,'Incurred Real 2022$'!K$1,FALSE)=0,"",VLOOKUP($A354,'Incurred Real 2022$'!$A$25:$AC$426,'Incurred Real 2022$'!K$1,FALSE))</f>
        <v/>
      </c>
      <c r="L354" s="105" t="str">
        <f>IF(VLOOKUP($A354,'Incurred Real 2022$'!$A$25:$AC$426,'Incurred Real 2022$'!L$1,FALSE)=0,"",VLOOKUP($A354,'Incurred Real 2022$'!$A$25:$AC$426,'Incurred Real 2022$'!L$1,FALSE))</f>
        <v/>
      </c>
      <c r="M354" s="105" t="str">
        <f>IF(VLOOKUP($A354,'Incurred Real 2022$'!$A$25:$AC$426,'Incurred Real 2022$'!M$1,FALSE)=0,"",VLOOKUP($A354,'Incurred Real 2022$'!$A$25:$AC$426,'Incurred Real 2022$'!M$1,FALSE))</f>
        <v/>
      </c>
      <c r="N354" s="105" t="str">
        <f>IF(VLOOKUP($A354,'Incurred Real 2022$'!$A$25:$AC$426,'Incurred Real 2022$'!N$1,FALSE)=0,"",VLOOKUP($A354,'Incurred Real 2022$'!$A$25:$AC$426,'Incurred Real 2022$'!N$1,FALSE))</f>
        <v/>
      </c>
      <c r="O354" s="105" t="str">
        <f>IF(VLOOKUP($A354,'Incurred Real 2022$'!$A$25:$AC$426,'Incurred Real 2022$'!O$1,FALSE)=0,"",VLOOKUP($A354,'Incurred Real 2022$'!$A$25:$AC$426,'Incurred Real 2022$'!O$1,FALSE))</f>
        <v/>
      </c>
      <c r="P354" s="105" t="str">
        <f>IF(VLOOKUP($A354,'Incurred Real 2022$'!$A$25:$AC$426,'Incurred Real 2022$'!P$1,FALSE)=0,"",VLOOKUP($A354,'Incurred Real 2022$'!$A$25:$AC$426,'Incurred Real 2022$'!P$1,FALSE))</f>
        <v/>
      </c>
      <c r="Q354" s="105" t="str">
        <f>IF(VLOOKUP($A354,'Incurred Real 2022$'!$A$25:$AC$426,'Incurred Real 2022$'!Q$1,FALSE)=0,"",VLOOKUP($A354,'Incurred Real 2022$'!$A$25:$AC$426,'Incurred Real 2022$'!Q$1,FALSE))</f>
        <v/>
      </c>
      <c r="R354" s="105" t="str">
        <f>IF(VLOOKUP($A354,'Incurred Real 2022$'!$A$25:$AC$426,'Incurred Real 2022$'!R$1,FALSE)=0,"",VLOOKUP($A354,'Incurred Real 2022$'!$A$25:$AC$426,'Incurred Real 2022$'!R$1,FALSE))</f>
        <v/>
      </c>
      <c r="S354" s="105" t="str">
        <f>IF(VLOOKUP($A354,'Incurred Real 2022$'!$A$25:$AC$426,'Incurred Real 2022$'!S$1,FALSE)=0,"",VLOOKUP($A354,'Incurred Real 2022$'!$A$25:$AC$426,'Incurred Real 2022$'!S$1,FALSE))</f>
        <v/>
      </c>
      <c r="T354" s="105" t="str">
        <f>IF(VLOOKUP($A354,'Incurred Real 2022$'!$A$25:$AC$426,'Incurred Real 2022$'!T$1,FALSE)=0,"",VLOOKUP($A354,'Incurred Real 2022$'!$A$25:$AC$426,'Incurred Real 2022$'!T$1,FALSE))</f>
        <v/>
      </c>
      <c r="U354" s="105" t="str">
        <f>IF(VLOOKUP($A354,'Incurred Real 2022$'!$A$25:$AC$426,'Incurred Real 2022$'!U$1,FALSE)=0,"",VLOOKUP($A354,'Incurred Real 2022$'!$A$25:$AC$426,'Incurred Real 2022$'!U$1,FALSE))</f>
        <v/>
      </c>
      <c r="V354" s="13" t="str">
        <f>IF(ISTEXT(VLOOKUP($A354,'Incurred Real 2022$'!$A$25:$AC$426,'Incurred Real 2022$'!V$1,FALSE)),"",(VLOOKUP($A354,'Incurred Real 2022$'!$A$25:$AC$426,'Incurred Real 2022$'!V$1,FALSE))*BT354*Incurred_Real!V$15)</f>
        <v/>
      </c>
      <c r="W354" s="13" t="str">
        <f>IF(ISTEXT(VLOOKUP($A354,'Incurred Real 2022$'!$A$25:$AC$426,'Incurred Real 2022$'!W$1,FALSE)),"",(VLOOKUP($A354,'Incurred Real 2022$'!$A$25:$AC$426,'Incurred Real 2022$'!W$1,FALSE))*BU354*Incurred_Real!W$15)</f>
        <v/>
      </c>
      <c r="X354" s="220">
        <f>IF(ISTEXT(VLOOKUP($A354,'Incurred Real 2022$'!$A$25:$AC$426,'Incurred Real 2022$'!X$1,FALSE)),"",(VLOOKUP($A354,'Incurred Real 2022$'!$A$25:$AC$426,'Incurred Real 2022$'!X$1,FALSE))*BV354*Incurred_Real!X$15)</f>
        <v>1584357.0033581988</v>
      </c>
      <c r="Y354" s="217">
        <f>IF(ISTEXT(VLOOKUP($A354,'Incurred Real 2022$'!$A$25:$AC$426,'Incurred Real 2022$'!Y$1,FALSE)),"",(VLOOKUP($A354,'Incurred Real 2022$'!$A$25:$AC$426,'Incurred Real 2022$'!Y$1,FALSE))*BW354*Incurred_Real!Y$15)</f>
        <v>6349775.3998039924</v>
      </c>
      <c r="Z354" s="13">
        <f>IF(ISTEXT(VLOOKUP($A354,'Incurred Real 2022$'!$A$25:$AC$426,'Incurred Real 2022$'!Z$1,FALSE)),"",(VLOOKUP($A354,'Incurred Real 2022$'!$A$25:$AC$426,'Incurred Real 2022$'!Z$1,FALSE))*BX354*Incurred_Real!Z$15)</f>
        <v>7954039.9913135869</v>
      </c>
      <c r="AA354" s="13" t="str">
        <f>IF(ISTEXT(VLOOKUP($A354,'Incurred Real 2022$'!$A$25:$AC$426,'Incurred Real 2022$'!AA$1,FALSE)),"",(VLOOKUP($A354,'Incurred Real 2022$'!$A$25:$AC$426,'Incurred Real 2022$'!AA$1,FALSE))*BY354*Incurred_Real!AA$15)</f>
        <v/>
      </c>
      <c r="AB354" s="13" t="str">
        <f>IF(ISTEXT(VLOOKUP($A354,'Incurred Real 2022$'!$A$25:$AC$426,'Incurred Real 2022$'!AB$1,FALSE)),"",(VLOOKUP($A354,'Incurred Real 2022$'!$A$25:$AC$426,'Incurred Real 2022$'!AB$1,FALSE))*BZ354*Incurred_Real!AB$15)</f>
        <v/>
      </c>
      <c r="AC354" s="13" t="str">
        <f>IF(ISTEXT(VLOOKUP($A354,'Incurred Real 2022$'!$A$25:$AC$426,'Incurred Real 2022$'!AC$1,FALSE)),"",(VLOOKUP($A354,'Incurred Real 2022$'!$A$25:$AC$426,'Incurred Real 2022$'!AC$1,FALSE))*CA354*Incurred_Real!AC$15)</f>
        <v/>
      </c>
      <c r="AD354" s="221">
        <f t="shared" si="87"/>
        <v>15888172.394475777</v>
      </c>
      <c r="AE354" s="221">
        <f t="shared" si="88"/>
        <v>15888172.394475777</v>
      </c>
      <c r="AF354" s="239">
        <f t="shared" si="93"/>
        <v>17888491.818839833</v>
      </c>
      <c r="AG354" s="222">
        <f t="shared" si="89"/>
        <v>17059795.206870873</v>
      </c>
      <c r="AH354" s="223">
        <f t="shared" si="86"/>
        <v>1.0485760000000002</v>
      </c>
      <c r="AI354" s="224">
        <f t="shared" si="90"/>
        <v>2026</v>
      </c>
      <c r="AJ354" s="225" t="str">
        <f>VLOOKUP($A354,Project_Commissioning!$C$4:$H$355,Project_Commissioning!F$1,FALSE)</f>
        <v/>
      </c>
      <c r="AK354" s="226">
        <f>VLOOKUP($A354,Project_Commissioning!$C$4:$H$355,Project_Commissioning!G$1,FALSE)</f>
        <v>2026</v>
      </c>
      <c r="AL354" s="225" t="str">
        <f>IF(VLOOKUP($A354,Project_Commissioning!$C$4:$H$355,Project_Commissioning!H$1,FALSE)=0,"",VLOOKUP($A354,Project_Commissioning!$C$4:$H$355,Project_Commissioning!H$1,FALSE))</f>
        <v/>
      </c>
      <c r="AM354" s="237">
        <f t="shared" si="94"/>
        <v>15888172.394475777</v>
      </c>
      <c r="AN354" s="221" cm="1">
        <f t="array" ref="AN354">IF(ROUND(AE354,0)=0,0,LOOKUP(2,1/(F354:AC354&lt;&gt;""),F354:AC354))</f>
        <v>7954039.9913135869</v>
      </c>
      <c r="AO354" s="221">
        <f t="shared" si="95"/>
        <v>15888172.394475777</v>
      </c>
      <c r="AP354" s="79"/>
      <c r="AQ354" s="20"/>
      <c r="AR354" s="245">
        <f>IF(ISNA(VLOOKUP($A354,'Success Asset Classes'!$B$15:$AA$114,'Success Asset Classes'!$AA$1,FALSE)),0,VLOOKUP($A354,'Success Asset Classes'!$B$15:$AA$114,'Success Asset Classes'!$AA$1,FALSE))</f>
        <v>1</v>
      </c>
      <c r="AS354" s="230">
        <f>IF($AR354=0,VLOOKUP(MID($A354,4,5),'Project splits'!$C$5:$AM$346,AS$22,FALSE),IF(ISNA(VLOOKUP($A354,'Success Asset Classes'!$B$15:$BD$377,AS$21,FALSE)),VLOOKUP(MID($A354,4,5),'Project splits'!$C$5:$AM$346,AS$22,FALSE),VLOOKUP($A354,'Success Asset Classes'!$B$15:$BD$377,AS$21,FALSE)))</f>
        <v>0</v>
      </c>
      <c r="AT354" s="230">
        <f>IF($AR354=0,VLOOKUP(MID($A354,4,5),'Project splits'!$C$5:$AM$346,AT$22,FALSE),IF(ISNA(VLOOKUP($A354,'Success Asset Classes'!$B$15:$BD$377,AT$21,FALSE)),VLOOKUP(MID($A354,4,5),'Project splits'!$C$5:$AM$346,AT$22,FALSE),VLOOKUP($A354,'Success Asset Classes'!$B$15:$BD$377,AT$21,FALSE)))</f>
        <v>1.6977645728167109E-2</v>
      </c>
      <c r="AU354" s="230">
        <f>IF($AR354=0,VLOOKUP(MID($A354,4,5),'Project splits'!$C$5:$AM$346,AU$22,FALSE),IF(ISNA(VLOOKUP($A354,'Success Asset Classes'!$B$15:$BD$377,AU$21,FALSE)),VLOOKUP(MID($A354,4,5),'Project splits'!$C$5:$AM$346,AU$22,FALSE),VLOOKUP($A354,'Success Asset Classes'!$B$15:$BD$377,AU$21,FALSE)))</f>
        <v>0</v>
      </c>
      <c r="AV354" s="230">
        <f>IF($AR354=0,VLOOKUP(MID($A354,4,5),'Project splits'!$C$5:$AM$346,AV$22,FALSE),IF(ISNA(VLOOKUP($A354,'Success Asset Classes'!$B$15:$BD$377,AV$21,FALSE)),VLOOKUP(MID($A354,4,5),'Project splits'!$C$5:$AM$346,AV$22,FALSE),VLOOKUP($A354,'Success Asset Classes'!$B$15:$BD$377,AV$21,FALSE)))</f>
        <v>0.4615667971634132</v>
      </c>
      <c r="AW354" s="230">
        <f>IF($AR354=0,VLOOKUP(MID($A354,4,5),'Project splits'!$C$5:$AM$346,AW$22,FALSE),IF(ISNA(VLOOKUP($A354,'Success Asset Classes'!$B$15:$BD$377,AW$21,FALSE)),VLOOKUP(MID($A354,4,5),'Project splits'!$C$5:$AM$346,AW$22,FALSE),VLOOKUP($A354,'Success Asset Classes'!$B$15:$BD$377,AW$21,FALSE)))</f>
        <v>0</v>
      </c>
      <c r="AX354" s="230">
        <f>IF($AR354=0,VLOOKUP(MID($A354,4,5),'Project splits'!$C$5:$AM$346,AX$22,FALSE),IF(ISNA(VLOOKUP($A354,'Success Asset Classes'!$B$15:$BD$377,AX$21,FALSE)),VLOOKUP(MID($A354,4,5),'Project splits'!$C$5:$AM$346,AX$22,FALSE),VLOOKUP($A354,'Success Asset Classes'!$B$15:$BD$377,AX$21,FALSE)))</f>
        <v>0</v>
      </c>
      <c r="AY354" s="230">
        <f>IF($AR354=0,VLOOKUP(MID($A354,4,5),'Project splits'!$C$5:$AM$346,AY$22,FALSE),IF(ISNA(VLOOKUP($A354,'Success Asset Classes'!$B$15:$BD$377,AY$21,FALSE)),VLOOKUP(MID($A354,4,5),'Project splits'!$C$5:$AM$346,AY$22,FALSE),VLOOKUP($A354,'Success Asset Classes'!$B$15:$BD$377,AY$21,FALSE)))</f>
        <v>0</v>
      </c>
      <c r="AZ354" s="230">
        <f>IF($AR354=0,VLOOKUP(MID($A354,4,5),'Project splits'!$C$5:$AM$346,AZ$22,FALSE),IF(ISNA(VLOOKUP($A354,'Success Asset Classes'!$B$15:$BD$377,AZ$21,FALSE)),VLOOKUP(MID($A354,4,5),'Project splits'!$C$5:$AM$346,AZ$22,FALSE),VLOOKUP($A354,'Success Asset Classes'!$B$15:$BD$377,AZ$21,FALSE)))</f>
        <v>0</v>
      </c>
      <c r="BA354" s="230">
        <f>IF($AR354=0,VLOOKUP(MID($A354,4,5),'Project splits'!$C$5:$AM$346,BA$22,FALSE),IF(ISNA(VLOOKUP($A354,'Success Asset Classes'!$B$15:$BD$377,BA$21,FALSE)),VLOOKUP(MID($A354,4,5),'Project splits'!$C$5:$AM$346,BA$22,FALSE),VLOOKUP($A354,'Success Asset Classes'!$B$15:$BD$377,BA$21,FALSE)))</f>
        <v>0</v>
      </c>
      <c r="BB354" s="230">
        <f>IF($AR354=0,VLOOKUP(MID($A354,4,5),'Project splits'!$C$5:$AM$346,BB$22,FALSE),IF(ISNA(VLOOKUP($A354,'Success Asset Classes'!$B$15:$BD$377,BB$21,FALSE)),VLOOKUP(MID($A354,4,5),'Project splits'!$C$5:$AM$346,BB$22,FALSE),VLOOKUP($A354,'Success Asset Classes'!$B$15:$BD$377,BB$21,FALSE)))</f>
        <v>0</v>
      </c>
      <c r="BC354" s="230">
        <f>IF($AR354=0,VLOOKUP(MID($A354,4,5),'Project splits'!$C$5:$AM$346,BC$22,FALSE),IF(ISNA(VLOOKUP($A354,'Success Asset Classes'!$B$15:$BD$377,BC$21,FALSE)),VLOOKUP(MID($A354,4,5),'Project splits'!$C$5:$AM$346,BC$22,FALSE),VLOOKUP($A354,'Success Asset Classes'!$B$15:$BD$377,BC$21,FALSE)))</f>
        <v>0</v>
      </c>
      <c r="BD354" s="230">
        <f>IF($AR354=0,VLOOKUP(MID($A354,4,5),'Project splits'!$C$5:$AM$346,BD$22,FALSE),IF(ISNA(VLOOKUP($A354,'Success Asset Classes'!$B$15:$BD$377,BD$21,FALSE)),VLOOKUP(MID($A354,4,5),'Project splits'!$C$5:$AM$346,BD$22,FALSE),VLOOKUP($A354,'Success Asset Classes'!$B$15:$BD$377,BD$21,FALSE)))</f>
        <v>0</v>
      </c>
      <c r="BE354" s="230">
        <f>IF($AR354=0,VLOOKUP(MID($A354,4,5),'Project splits'!$C$5:$AM$346,BE$22,FALSE),IF(ISNA(VLOOKUP($A354,'Success Asset Classes'!$B$15:$BD$377,BE$21,FALSE)),VLOOKUP(MID($A354,4,5),'Project splits'!$C$5:$AM$346,BE$22,FALSE),VLOOKUP($A354,'Success Asset Classes'!$B$15:$BD$377,BE$21,FALSE)))</f>
        <v>0</v>
      </c>
      <c r="BF354" s="230">
        <f>IF($AR354=0,VLOOKUP(MID($A354,4,5),'Project splits'!$C$5:$AM$346,BF$22,FALSE),IF(ISNA(VLOOKUP($A354,'Success Asset Classes'!$B$15:$BD$377,BF$21,FALSE)),VLOOKUP(MID($A354,4,5),'Project splits'!$C$5:$AM$346,BF$22,FALSE),VLOOKUP($A354,'Success Asset Classes'!$B$15:$BD$377,BF$21,FALSE)))</f>
        <v>0</v>
      </c>
      <c r="BG354" s="230">
        <f>IF($AR354=0,VLOOKUP(MID($A354,4,5),'Project splits'!$C$5:$AM$346,BG$22,FALSE),IF(ISNA(VLOOKUP($A354,'Success Asset Classes'!$B$15:$BD$377,BG$21,FALSE)),VLOOKUP(MID($A354,4,5),'Project splits'!$C$5:$AM$346,BG$22,FALSE),VLOOKUP($A354,'Success Asset Classes'!$B$15:$BD$377,BG$21,FALSE)))</f>
        <v>0</v>
      </c>
      <c r="BH354" s="230">
        <f>IF($AR354=0,VLOOKUP(MID($A354,4,5),'Project splits'!$C$5:$AM$346,BH$22,FALSE),IF(ISNA(VLOOKUP($A354,'Success Asset Classes'!$B$15:$BD$377,BH$21,FALSE)),VLOOKUP(MID($A354,4,5),'Project splits'!$C$5:$AM$346,BH$22,FALSE),VLOOKUP($A354,'Success Asset Classes'!$B$15:$BD$377,BH$21,FALSE)))</f>
        <v>0</v>
      </c>
      <c r="BI354" s="230">
        <f>IF($AR354=0,VLOOKUP(MID($A354,4,5),'Project splits'!$C$5:$AM$346,BI$22,FALSE),IF(ISNA(VLOOKUP($A354,'Success Asset Classes'!$B$15:$BD$377,BI$21,FALSE)),VLOOKUP(MID($A354,4,5),'Project splits'!$C$5:$AM$346,BI$22,FALSE),VLOOKUP($A354,'Success Asset Classes'!$B$15:$BD$377,BI$21,FALSE)))</f>
        <v>0</v>
      </c>
      <c r="BJ354" s="230">
        <f>IF($AR354=0,VLOOKUP(MID($A354,4,5),'Project splits'!$C$5:$AM$346,BJ$22,FALSE),IF(ISNA(VLOOKUP($A354,'Success Asset Classes'!$B$15:$BD$377,BJ$21,FALSE)),VLOOKUP(MID($A354,4,5),'Project splits'!$C$5:$AM$346,BJ$22,FALSE),VLOOKUP($A354,'Success Asset Classes'!$B$15:$BD$377,BJ$21,FALSE)))</f>
        <v>0</v>
      </c>
      <c r="BK354" s="230">
        <f>IF($AR354=0,VLOOKUP(MID($A354,4,5),'Project splits'!$C$5:$AM$346,BK$22,FALSE),IF(ISNA(VLOOKUP($A354,'Success Asset Classes'!$B$15:$BD$377,BK$21,FALSE)),VLOOKUP(MID($A354,4,5),'Project splits'!$C$5:$AM$346,BK$22,FALSE),VLOOKUP($A354,'Success Asset Classes'!$B$15:$BD$377,BK$21,FALSE)))</f>
        <v>0</v>
      </c>
      <c r="BL354" s="230">
        <f>IF($AR354=0,VLOOKUP(MID($A354,4,5),'Project splits'!$C$5:$AM$346,BL$22,FALSE),IF(ISNA(VLOOKUP($A354,'Success Asset Classes'!$B$15:$BD$377,BL$21,FALSE)),VLOOKUP(MID($A354,4,5),'Project splits'!$C$5:$AM$346,BL$22,FALSE),VLOOKUP($A354,'Success Asset Classes'!$B$15:$BD$377,BL$21,FALSE)))</f>
        <v>0</v>
      </c>
      <c r="BM354" s="230">
        <f>IF($AR354=0,VLOOKUP(MID($A354,4,5),'Project splits'!$C$5:$AM$346,BM$22,FALSE),IF(ISNA(VLOOKUP($A354,'Success Asset Classes'!$B$15:$BD$377,BM$21,FALSE)),VLOOKUP(MID($A354,4,5),'Project splits'!$C$5:$AM$346,BM$22,FALSE),VLOOKUP($A354,'Success Asset Classes'!$B$15:$BD$377,BM$21,FALSE)))</f>
        <v>0</v>
      </c>
      <c r="BN354" s="230">
        <f>IF($AR354=0,VLOOKUP(MID($A354,4,5),'Project splits'!$C$5:$AM$346,BN$22,FALSE),IF(ISNA(VLOOKUP($A354,'Success Asset Classes'!$B$15:$BD$377,BN$21,FALSE)),VLOOKUP(MID($A354,4,5),'Project splits'!$C$5:$AM$346,BN$22,FALSE),VLOOKUP($A354,'Success Asset Classes'!$B$15:$BD$377,BN$21,FALSE)))</f>
        <v>0</v>
      </c>
      <c r="BO354" s="230">
        <f>IF($AR354=0,VLOOKUP(MID($A354,4,5),'Project splits'!$C$5:$AM$346,BO$22,FALSE),IF(ISNA(VLOOKUP($A354,'Success Asset Classes'!$B$15:$BD$377,BO$21,FALSE)),VLOOKUP(MID($A354,4,5),'Project splits'!$C$5:$AM$346,BO$22,FALSE),VLOOKUP($A354,'Success Asset Classes'!$B$15:$BD$377,BO$21,FALSE)))</f>
        <v>0</v>
      </c>
      <c r="BP354" s="230">
        <f>IF($AR354=0,VLOOKUP(MID($A354,4,5),'Project splits'!$C$5:$AM$346,BP$22,FALSE),IF(ISNA(VLOOKUP($A354,'Success Asset Classes'!$B$15:$BD$377,BP$21,FALSE)),VLOOKUP(MID($A354,4,5),'Project splits'!$C$5:$AM$346,BP$22,FALSE),VLOOKUP($A354,'Success Asset Classes'!$B$15:$BD$377,BP$21,FALSE)))</f>
        <v>0</v>
      </c>
      <c r="BQ354" s="230">
        <f>IF($AR354=0,VLOOKUP(MID($A354,4,5),'Project splits'!$C$5:$AM$346,BQ$22,FALSE),IF(ISNA(VLOOKUP($A354,'Success Asset Classes'!$B$15:$BD$377,BQ$21,FALSE)),VLOOKUP(MID($A354,4,5),'Project splits'!$C$5:$AM$346,BQ$22,FALSE),VLOOKUP($A354,'Success Asset Classes'!$B$15:$BD$377,BQ$21,FALSE)))</f>
        <v>0</v>
      </c>
      <c r="BR354" s="230">
        <f>IF($AR354=0,VLOOKUP(MID($A354,4,5),'Project splits'!$C$5:$AM$346,BR$22,FALSE),IF(ISNA(VLOOKUP($A354,'Success Asset Classes'!$B$15:$BD$377,BR$21,FALSE)),VLOOKUP(MID($A354,4,5),'Project splits'!$C$5:$AM$346,BR$22,FALSE),VLOOKUP($A354,'Success Asset Classes'!$B$15:$BD$377,BR$21,FALSE)))</f>
        <v>0.52145555710841973</v>
      </c>
      <c r="BS354" s="247">
        <f t="shared" si="91"/>
        <v>1</v>
      </c>
      <c r="BT354" s="249">
        <f>1+IF(ISNA(VLOOKUP($A354,'Project labour content'!$A$7:$D$255,'Project labour content'!$D$1,FALSE)),VLOOKUP($D354,'Project labour content'!$F$6:$G$15,'Project labour content'!$G$1,FALSE),VLOOKUP($A354,'Project labour content'!$A$7:$D$255,'Project labour content'!$D$1,FALSE))*LabEsc22*1</f>
        <v>1.0015438929027292</v>
      </c>
      <c r="BU354" s="249">
        <f>1+IF(ISNA(VLOOKUP($A354,'Project labour content'!$A$7:$D$255,'Project labour content'!$D$1,FALSE)),VLOOKUP($D354,'Project labour content'!$F$6:$G$15,'Project labour content'!$G$1,FALSE),VLOOKUP($A354,'Project labour content'!$A$7:$D$255,'Project labour content'!$D$1,FALSE))*LabEsc23*1</f>
        <v>1.0030951964913912</v>
      </c>
      <c r="BV354" s="249">
        <f>1+IF(ISNA(VLOOKUP($A354,'Project labour content'!$A$7:$D$255,'Project labour content'!$D$1,FALSE)),VLOOKUP($D354,'Project labour content'!$F$6:$G$15,'Project labour content'!$G$1,FALSE),VLOOKUP($A354,'Project labour content'!$A$7:$D$255,'Project labour content'!$D$1,FALSE))*LabEsc24*1</f>
        <v>1.004556524471911</v>
      </c>
      <c r="BW354" s="249">
        <f>1+IF(ISNA(VLOOKUP($A354,'Project labour content'!$A$7:$D$255,'Project labour content'!$D$1,FALSE)),VLOOKUP($D354,'Project labour content'!$F$6:$G$15,'Project labour content'!$G$1,FALSE),VLOOKUP($A354,'Project labour content'!$A$7:$D$255,'Project labour content'!$D$1,FALSE))*LabEsc25*1</f>
        <v>1.0065137297471538</v>
      </c>
      <c r="BX354" s="249">
        <f>1+IF(ISNA(VLOOKUP($A354,'Project labour content'!$A$7:$D$255,'Project labour content'!$D$1,FALSE)),VLOOKUP($D354,'Project labour content'!$F$6:$G$15,'Project labour content'!$G$1,FALSE),VLOOKUP($A354,'Project labour content'!$A$7:$D$255,'Project labour content'!$D$1,FALSE))*LabEsc26*1</f>
        <v>1.0086467572962894</v>
      </c>
      <c r="BY354" s="249">
        <f>1+IF(ISNA(VLOOKUP($A354,'Project labour content'!$A$7:$D$255,'Project labour content'!$D$1,FALSE)),VLOOKUP($D354,'Project labour content'!$F$6:$G$15,'Project labour content'!$G$1,FALSE),VLOOKUP($A354,'Project labour content'!$A$7:$D$255,'Project labour content'!$D$1,FALSE))*LabEsc27*1</f>
        <v>1.0099679217444153</v>
      </c>
      <c r="BZ354" s="249">
        <f>1+IF(ISNA(VLOOKUP($A354,'Project labour content'!$A$7:$D$255,'Project labour content'!$D$1,FALSE)),VLOOKUP($D354,'Project labour content'!$F$6:$G$15,'Project labour content'!$G$1,FALSE),VLOOKUP($A354,'Project labour content'!$A$7:$D$255,'Project labour content'!$D$1,FALSE))*LabEsc28*1</f>
        <v>1.0109627585738543</v>
      </c>
      <c r="CA354" s="249">
        <f>1+IF(ISNA(VLOOKUP($A354,'Project labour content'!$A$7:$D$255,'Project labour content'!$D$1,FALSE)),VLOOKUP($D354,'Project labour content'!$F$6:$G$15,'Project labour content'!$G$1,FALSE),VLOOKUP($A354,'Project labour content'!$A$7:$D$255,'Project labour content'!$D$1,FALSE))*LabEsc29*1</f>
        <v>1.0125592727177377</v>
      </c>
      <c r="CB354" s="250" t="str">
        <f>IF(ISNA(VLOOKUP($A354,'Project labour content'!$A$7:$D$255,'Project labour content'!$D$1,FALSE)),"Category","Project")</f>
        <v>Project</v>
      </c>
      <c r="CD354" s="247" t="str">
        <f t="shared" si="92"/>
        <v>15399</v>
      </c>
      <c r="CE354" s="3"/>
    </row>
    <row r="355" spans="1:83" x14ac:dyDescent="0.15">
      <c r="A355" s="11" t="s">
        <v>980</v>
      </c>
      <c r="B355" s="11" t="str">
        <f>VLOOKUP($A355,'Incurred Real 2022$'!$A$25:$AC$426,'Incurred Real 2022$'!B$1,FALSE)</f>
        <v>Happy Valley Site Drainage Replacement</v>
      </c>
      <c r="C355" s="11" t="str">
        <f>VLOOKUP($A355,'Incurred Real 2022$'!$A$25:$AC$426,'Incurred Real 2022$'!C$1,FALSE)</f>
        <v>ExAnte</v>
      </c>
      <c r="D355" s="11" t="str">
        <f>VLOOKUP($A355,'Incurred Real 2022$'!$A$25:$AC$426,'Incurred Real 2022$'!D$1,FALSE)</f>
        <v>Security/Compliance</v>
      </c>
      <c r="E355" s="11" t="str">
        <f>VLOOKUP($A355,'Incurred Real 2022$'!$A$25:$AC$426,'Incurred Real 2022$'!E$1,FALSE)</f>
        <v>Potential</v>
      </c>
      <c r="F355" s="105" t="str">
        <f>IF(VLOOKUP($A355,'Incurred Real 2022$'!$A$25:$AC$426,'Incurred Real 2022$'!F$1,FALSE)=0,"",VLOOKUP($A355,'Incurred Real 2022$'!$A$25:$AC$426,'Incurred Real 2022$'!F$1,FALSE))</f>
        <v/>
      </c>
      <c r="G355" s="105" t="str">
        <f>IF(VLOOKUP($A355,'Incurred Real 2022$'!$A$25:$AC$426,'Incurred Real 2022$'!G$1,FALSE)=0,"",VLOOKUP($A355,'Incurred Real 2022$'!$A$25:$AC$426,'Incurred Real 2022$'!G$1,FALSE))</f>
        <v/>
      </c>
      <c r="H355" s="105" t="str">
        <f>IF(VLOOKUP($A355,'Incurred Real 2022$'!$A$25:$AC$426,'Incurred Real 2022$'!H$1,FALSE)=0,"",VLOOKUP($A355,'Incurred Real 2022$'!$A$25:$AC$426,'Incurred Real 2022$'!H$1,FALSE))</f>
        <v/>
      </c>
      <c r="I355" s="105" t="str">
        <f>IF(VLOOKUP($A355,'Incurred Real 2022$'!$A$25:$AC$426,'Incurred Real 2022$'!I$1,FALSE)=0,"",VLOOKUP($A355,'Incurred Real 2022$'!$A$25:$AC$426,'Incurred Real 2022$'!I$1,FALSE))</f>
        <v/>
      </c>
      <c r="J355" s="105" t="str">
        <f>IF(VLOOKUP($A355,'Incurred Real 2022$'!$A$25:$AC$426,'Incurred Real 2022$'!J$1,FALSE)=0,"",VLOOKUP($A355,'Incurred Real 2022$'!$A$25:$AC$426,'Incurred Real 2022$'!J$1,FALSE))</f>
        <v/>
      </c>
      <c r="K355" s="105" t="str">
        <f>IF(VLOOKUP($A355,'Incurred Real 2022$'!$A$25:$AC$426,'Incurred Real 2022$'!K$1,FALSE)=0,"",VLOOKUP($A355,'Incurred Real 2022$'!$A$25:$AC$426,'Incurred Real 2022$'!K$1,FALSE))</f>
        <v/>
      </c>
      <c r="L355" s="105" t="str">
        <f>IF(VLOOKUP($A355,'Incurred Real 2022$'!$A$25:$AC$426,'Incurred Real 2022$'!L$1,FALSE)=0,"",VLOOKUP($A355,'Incurred Real 2022$'!$A$25:$AC$426,'Incurred Real 2022$'!L$1,FALSE))</f>
        <v/>
      </c>
      <c r="M355" s="105" t="str">
        <f>IF(VLOOKUP($A355,'Incurred Real 2022$'!$A$25:$AC$426,'Incurred Real 2022$'!M$1,FALSE)=0,"",VLOOKUP($A355,'Incurred Real 2022$'!$A$25:$AC$426,'Incurred Real 2022$'!M$1,FALSE))</f>
        <v/>
      </c>
      <c r="N355" s="105" t="str">
        <f>IF(VLOOKUP($A355,'Incurred Real 2022$'!$A$25:$AC$426,'Incurred Real 2022$'!N$1,FALSE)=0,"",VLOOKUP($A355,'Incurred Real 2022$'!$A$25:$AC$426,'Incurred Real 2022$'!N$1,FALSE))</f>
        <v/>
      </c>
      <c r="O355" s="105" t="str">
        <f>IF(VLOOKUP($A355,'Incurred Real 2022$'!$A$25:$AC$426,'Incurred Real 2022$'!O$1,FALSE)=0,"",VLOOKUP($A355,'Incurred Real 2022$'!$A$25:$AC$426,'Incurred Real 2022$'!O$1,FALSE))</f>
        <v/>
      </c>
      <c r="P355" s="105" t="str">
        <f>IF(VLOOKUP($A355,'Incurred Real 2022$'!$A$25:$AC$426,'Incurred Real 2022$'!P$1,FALSE)=0,"",VLOOKUP($A355,'Incurred Real 2022$'!$A$25:$AC$426,'Incurred Real 2022$'!P$1,FALSE))</f>
        <v/>
      </c>
      <c r="Q355" s="105" t="str">
        <f>IF(VLOOKUP($A355,'Incurred Real 2022$'!$A$25:$AC$426,'Incurred Real 2022$'!Q$1,FALSE)=0,"",VLOOKUP($A355,'Incurred Real 2022$'!$A$25:$AC$426,'Incurred Real 2022$'!Q$1,FALSE))</f>
        <v/>
      </c>
      <c r="R355" s="105" t="str">
        <f>IF(VLOOKUP($A355,'Incurred Real 2022$'!$A$25:$AC$426,'Incurred Real 2022$'!R$1,FALSE)=0,"",VLOOKUP($A355,'Incurred Real 2022$'!$A$25:$AC$426,'Incurred Real 2022$'!R$1,FALSE))</f>
        <v/>
      </c>
      <c r="S355" s="105" t="str">
        <f>IF(VLOOKUP($A355,'Incurred Real 2022$'!$A$25:$AC$426,'Incurred Real 2022$'!S$1,FALSE)=0,"",VLOOKUP($A355,'Incurred Real 2022$'!$A$25:$AC$426,'Incurred Real 2022$'!S$1,FALSE))</f>
        <v/>
      </c>
      <c r="T355" s="105" t="str">
        <f>IF(VLOOKUP($A355,'Incurred Real 2022$'!$A$25:$AC$426,'Incurred Real 2022$'!T$1,FALSE)=0,"",VLOOKUP($A355,'Incurred Real 2022$'!$A$25:$AC$426,'Incurred Real 2022$'!T$1,FALSE))</f>
        <v/>
      </c>
      <c r="U355" s="105" t="str">
        <f>IF(VLOOKUP($A355,'Incurred Real 2022$'!$A$25:$AC$426,'Incurred Real 2022$'!U$1,FALSE)=0,"",VLOOKUP($A355,'Incurred Real 2022$'!$A$25:$AC$426,'Incurred Real 2022$'!U$1,FALSE))</f>
        <v/>
      </c>
      <c r="V355" s="13" t="str">
        <f>IF(ISTEXT(VLOOKUP($A355,'Incurred Real 2022$'!$A$25:$AC$426,'Incurred Real 2022$'!V$1,FALSE)),"",(VLOOKUP($A355,'Incurred Real 2022$'!$A$25:$AC$426,'Incurred Real 2022$'!V$1,FALSE))*BT355*Incurred_Real!V$15)</f>
        <v/>
      </c>
      <c r="W355" s="13" t="str">
        <f>IF(ISTEXT(VLOOKUP($A355,'Incurred Real 2022$'!$A$25:$AC$426,'Incurred Real 2022$'!W$1,FALSE)),"",(VLOOKUP($A355,'Incurred Real 2022$'!$A$25:$AC$426,'Incurred Real 2022$'!W$1,FALSE))*BU355*Incurred_Real!W$15)</f>
        <v/>
      </c>
      <c r="X355" s="220">
        <f>IF(ISTEXT(VLOOKUP($A355,'Incurred Real 2022$'!$A$25:$AC$426,'Incurred Real 2022$'!X$1,FALSE)),"",(VLOOKUP($A355,'Incurred Real 2022$'!$A$25:$AC$426,'Incurred Real 2022$'!X$1,FALSE))*BV355*Incurred_Real!X$15)</f>
        <v>795793.50244060438</v>
      </c>
      <c r="Y355" s="217">
        <f>IF(ISTEXT(VLOOKUP($A355,'Incurred Real 2022$'!$A$25:$AC$426,'Incurred Real 2022$'!Y$1,FALSE)),"",(VLOOKUP($A355,'Incurred Real 2022$'!$A$25:$AC$426,'Incurred Real 2022$'!Y$1,FALSE))*BW355*Incurred_Real!Y$15)</f>
        <v>2389890.4401428024</v>
      </c>
      <c r="Z355" s="13">
        <f>IF(ISTEXT(VLOOKUP($A355,'Incurred Real 2022$'!$A$25:$AC$426,'Incurred Real 2022$'!Z$1,FALSE)),"",(VLOOKUP($A355,'Incurred Real 2022$'!$A$25:$AC$426,'Incurred Real 2022$'!Z$1,FALSE))*BX355*Incurred_Real!Z$15)</f>
        <v>4785251.6971910885</v>
      </c>
      <c r="AA355" s="13" t="str">
        <f>IF(ISTEXT(VLOOKUP($A355,'Incurred Real 2022$'!$A$25:$AC$426,'Incurred Real 2022$'!AA$1,FALSE)),"",(VLOOKUP($A355,'Incurred Real 2022$'!$A$25:$AC$426,'Incurred Real 2022$'!AA$1,FALSE))*BY355*Incurred_Real!AA$15)</f>
        <v/>
      </c>
      <c r="AB355" s="13" t="str">
        <f>IF(ISTEXT(VLOOKUP($A355,'Incurred Real 2022$'!$A$25:$AC$426,'Incurred Real 2022$'!AB$1,FALSE)),"",(VLOOKUP($A355,'Incurred Real 2022$'!$A$25:$AC$426,'Incurred Real 2022$'!AB$1,FALSE))*BZ355*Incurred_Real!AB$15)</f>
        <v/>
      </c>
      <c r="AC355" s="13" t="str">
        <f>IF(ISTEXT(VLOOKUP($A355,'Incurred Real 2022$'!$A$25:$AC$426,'Incurred Real 2022$'!AC$1,FALSE)),"",(VLOOKUP($A355,'Incurred Real 2022$'!$A$25:$AC$426,'Incurred Real 2022$'!AC$1,FALSE))*CA355*Incurred_Real!AC$15)</f>
        <v/>
      </c>
      <c r="AD355" s="221">
        <f t="shared" si="87"/>
        <v>7970935.6397744957</v>
      </c>
      <c r="AE355" s="221">
        <f t="shared" si="88"/>
        <v>7970935.6397744957</v>
      </c>
      <c r="AF355" s="239">
        <f t="shared" si="93"/>
        <v>8974475.6942706592</v>
      </c>
      <c r="AG355" s="222">
        <f t="shared" si="89"/>
        <v>8558726.9728380758</v>
      </c>
      <c r="AH355" s="223">
        <f t="shared" si="86"/>
        <v>1.0485760000000002</v>
      </c>
      <c r="AI355" s="224">
        <f t="shared" si="90"/>
        <v>2026</v>
      </c>
      <c r="AJ355" s="225" t="str">
        <f>VLOOKUP($A355,Project_Commissioning!$C$4:$H$355,Project_Commissioning!F$1,FALSE)</f>
        <v/>
      </c>
      <c r="AK355" s="226">
        <f>VLOOKUP($A355,Project_Commissioning!$C$4:$H$355,Project_Commissioning!G$1,FALSE)</f>
        <v>2026</v>
      </c>
      <c r="AL355" s="225" t="str">
        <f>IF(VLOOKUP($A355,Project_Commissioning!$C$4:$H$355,Project_Commissioning!H$1,FALSE)=0,"",VLOOKUP($A355,Project_Commissioning!$C$4:$H$355,Project_Commissioning!H$1,FALSE))</f>
        <v/>
      </c>
      <c r="AM355" s="237">
        <f t="shared" si="94"/>
        <v>7970935.6397744957</v>
      </c>
      <c r="AN355" s="221" cm="1">
        <f t="array" ref="AN355">IF(ROUND(AE355,0)=0,0,LOOKUP(2,1/(F355:AC355&lt;&gt;""),F355:AC355))</f>
        <v>4785251.6971910885</v>
      </c>
      <c r="AO355" s="221">
        <f t="shared" si="95"/>
        <v>7970935.6397744957</v>
      </c>
      <c r="AP355" s="79"/>
      <c r="AQ355" s="20"/>
      <c r="AR355" s="245">
        <f>IF(ISNA(VLOOKUP($A355,'Success Asset Classes'!$B$15:$AA$114,'Success Asset Classes'!$AA$1,FALSE)),0,VLOOKUP($A355,'Success Asset Classes'!$B$15:$AA$114,'Success Asset Classes'!$AA$1,FALSE))</f>
        <v>1</v>
      </c>
      <c r="AS355" s="230">
        <f>IF($AR355=0,VLOOKUP(MID($A355,4,5),'Project splits'!$C$5:$AM$346,AS$22,FALSE),IF(ISNA(VLOOKUP($A355,'Success Asset Classes'!$B$15:$BD$377,AS$21,FALSE)),VLOOKUP(MID($A355,4,5),'Project splits'!$C$5:$AM$346,AS$22,FALSE),VLOOKUP($A355,'Success Asset Classes'!$B$15:$BD$377,AS$21,FALSE)))</f>
        <v>0</v>
      </c>
      <c r="AT355" s="230">
        <f>IF($AR355=0,VLOOKUP(MID($A355,4,5),'Project splits'!$C$5:$AM$346,AT$22,FALSE),IF(ISNA(VLOOKUP($A355,'Success Asset Classes'!$B$15:$BD$377,AT$21,FALSE)),VLOOKUP(MID($A355,4,5),'Project splits'!$C$5:$AM$346,AT$22,FALSE),VLOOKUP($A355,'Success Asset Classes'!$B$15:$BD$377,AT$21,FALSE)))</f>
        <v>0</v>
      </c>
      <c r="AU355" s="230">
        <f>IF($AR355=0,VLOOKUP(MID($A355,4,5),'Project splits'!$C$5:$AM$346,AU$22,FALSE),IF(ISNA(VLOOKUP($A355,'Success Asset Classes'!$B$15:$BD$377,AU$21,FALSE)),VLOOKUP(MID($A355,4,5),'Project splits'!$C$5:$AM$346,AU$22,FALSE),VLOOKUP($A355,'Success Asset Classes'!$B$15:$BD$377,AU$21,FALSE)))</f>
        <v>0</v>
      </c>
      <c r="AV355" s="230">
        <f>IF($AR355=0,VLOOKUP(MID($A355,4,5),'Project splits'!$C$5:$AM$346,AV$22,FALSE),IF(ISNA(VLOOKUP($A355,'Success Asset Classes'!$B$15:$BD$377,AV$21,FALSE)),VLOOKUP(MID($A355,4,5),'Project splits'!$C$5:$AM$346,AV$22,FALSE),VLOOKUP($A355,'Success Asset Classes'!$B$15:$BD$377,AV$21,FALSE)))</f>
        <v>0</v>
      </c>
      <c r="AW355" s="230">
        <f>IF($AR355=0,VLOOKUP(MID($A355,4,5),'Project splits'!$C$5:$AM$346,AW$22,FALSE),IF(ISNA(VLOOKUP($A355,'Success Asset Classes'!$B$15:$BD$377,AW$21,FALSE)),VLOOKUP(MID($A355,4,5),'Project splits'!$C$5:$AM$346,AW$22,FALSE),VLOOKUP($A355,'Success Asset Classes'!$B$15:$BD$377,AW$21,FALSE)))</f>
        <v>0</v>
      </c>
      <c r="AX355" s="230">
        <f>IF($AR355=0,VLOOKUP(MID($A355,4,5),'Project splits'!$C$5:$AM$346,AX$22,FALSE),IF(ISNA(VLOOKUP($A355,'Success Asset Classes'!$B$15:$BD$377,AX$21,FALSE)),VLOOKUP(MID($A355,4,5),'Project splits'!$C$5:$AM$346,AX$22,FALSE),VLOOKUP($A355,'Success Asset Classes'!$B$15:$BD$377,AX$21,FALSE)))</f>
        <v>0</v>
      </c>
      <c r="AY355" s="230">
        <f>IF($AR355=0,VLOOKUP(MID($A355,4,5),'Project splits'!$C$5:$AM$346,AY$22,FALSE),IF(ISNA(VLOOKUP($A355,'Success Asset Classes'!$B$15:$BD$377,AY$21,FALSE)),VLOOKUP(MID($A355,4,5),'Project splits'!$C$5:$AM$346,AY$22,FALSE),VLOOKUP($A355,'Success Asset Classes'!$B$15:$BD$377,AY$21,FALSE)))</f>
        <v>0</v>
      </c>
      <c r="AZ355" s="230">
        <f>IF($AR355=0,VLOOKUP(MID($A355,4,5),'Project splits'!$C$5:$AM$346,AZ$22,FALSE),IF(ISNA(VLOOKUP($A355,'Success Asset Classes'!$B$15:$BD$377,AZ$21,FALSE)),VLOOKUP(MID($A355,4,5),'Project splits'!$C$5:$AM$346,AZ$22,FALSE),VLOOKUP($A355,'Success Asset Classes'!$B$15:$BD$377,AZ$21,FALSE)))</f>
        <v>0</v>
      </c>
      <c r="BA355" s="230">
        <f>IF($AR355=0,VLOOKUP(MID($A355,4,5),'Project splits'!$C$5:$AM$346,BA$22,FALSE),IF(ISNA(VLOOKUP($A355,'Success Asset Classes'!$B$15:$BD$377,BA$21,FALSE)),VLOOKUP(MID($A355,4,5),'Project splits'!$C$5:$AM$346,BA$22,FALSE),VLOOKUP($A355,'Success Asset Classes'!$B$15:$BD$377,BA$21,FALSE)))</f>
        <v>0</v>
      </c>
      <c r="BB355" s="230">
        <f>IF($AR355=0,VLOOKUP(MID($A355,4,5),'Project splits'!$C$5:$AM$346,BB$22,FALSE),IF(ISNA(VLOOKUP($A355,'Success Asset Classes'!$B$15:$BD$377,BB$21,FALSE)),VLOOKUP(MID($A355,4,5),'Project splits'!$C$5:$AM$346,BB$22,FALSE),VLOOKUP($A355,'Success Asset Classes'!$B$15:$BD$377,BB$21,FALSE)))</f>
        <v>0.29929138824629858</v>
      </c>
      <c r="BC355" s="230">
        <f>IF($AR355=0,VLOOKUP(MID($A355,4,5),'Project splits'!$C$5:$AM$346,BC$22,FALSE),IF(ISNA(VLOOKUP($A355,'Success Asset Classes'!$B$15:$BD$377,BC$21,FALSE)),VLOOKUP(MID($A355,4,5),'Project splits'!$C$5:$AM$346,BC$22,FALSE),VLOOKUP($A355,'Success Asset Classes'!$B$15:$BD$377,BC$21,FALSE)))</f>
        <v>0</v>
      </c>
      <c r="BD355" s="230">
        <f>IF($AR355=0,VLOOKUP(MID($A355,4,5),'Project splits'!$C$5:$AM$346,BD$22,FALSE),IF(ISNA(VLOOKUP($A355,'Success Asset Classes'!$B$15:$BD$377,BD$21,FALSE)),VLOOKUP(MID($A355,4,5),'Project splits'!$C$5:$AM$346,BD$22,FALSE),VLOOKUP($A355,'Success Asset Classes'!$B$15:$BD$377,BD$21,FALSE)))</f>
        <v>0.70070861175370136</v>
      </c>
      <c r="BE355" s="230">
        <f>IF($AR355=0,VLOOKUP(MID($A355,4,5),'Project splits'!$C$5:$AM$346,BE$22,FALSE),IF(ISNA(VLOOKUP($A355,'Success Asset Classes'!$B$15:$BD$377,BE$21,FALSE)),VLOOKUP(MID($A355,4,5),'Project splits'!$C$5:$AM$346,BE$22,FALSE),VLOOKUP($A355,'Success Asset Classes'!$B$15:$BD$377,BE$21,FALSE)))</f>
        <v>0</v>
      </c>
      <c r="BF355" s="230">
        <f>IF($AR355=0,VLOOKUP(MID($A355,4,5),'Project splits'!$C$5:$AM$346,BF$22,FALSE),IF(ISNA(VLOOKUP($A355,'Success Asset Classes'!$B$15:$BD$377,BF$21,FALSE)),VLOOKUP(MID($A355,4,5),'Project splits'!$C$5:$AM$346,BF$22,FALSE),VLOOKUP($A355,'Success Asset Classes'!$B$15:$BD$377,BF$21,FALSE)))</f>
        <v>0</v>
      </c>
      <c r="BG355" s="230">
        <f>IF($AR355=0,VLOOKUP(MID($A355,4,5),'Project splits'!$C$5:$AM$346,BG$22,FALSE),IF(ISNA(VLOOKUP($A355,'Success Asset Classes'!$B$15:$BD$377,BG$21,FALSE)),VLOOKUP(MID($A355,4,5),'Project splits'!$C$5:$AM$346,BG$22,FALSE),VLOOKUP($A355,'Success Asset Classes'!$B$15:$BD$377,BG$21,FALSE)))</f>
        <v>0</v>
      </c>
      <c r="BH355" s="230">
        <f>IF($AR355=0,VLOOKUP(MID($A355,4,5),'Project splits'!$C$5:$AM$346,BH$22,FALSE),IF(ISNA(VLOOKUP($A355,'Success Asset Classes'!$B$15:$BD$377,BH$21,FALSE)),VLOOKUP(MID($A355,4,5),'Project splits'!$C$5:$AM$346,BH$22,FALSE),VLOOKUP($A355,'Success Asset Classes'!$B$15:$BD$377,BH$21,FALSE)))</f>
        <v>0</v>
      </c>
      <c r="BI355" s="230">
        <f>IF($AR355=0,VLOOKUP(MID($A355,4,5),'Project splits'!$C$5:$AM$346,BI$22,FALSE),IF(ISNA(VLOOKUP($A355,'Success Asset Classes'!$B$15:$BD$377,BI$21,FALSE)),VLOOKUP(MID($A355,4,5),'Project splits'!$C$5:$AM$346,BI$22,FALSE),VLOOKUP($A355,'Success Asset Classes'!$B$15:$BD$377,BI$21,FALSE)))</f>
        <v>0</v>
      </c>
      <c r="BJ355" s="230">
        <f>IF($AR355=0,VLOOKUP(MID($A355,4,5),'Project splits'!$C$5:$AM$346,BJ$22,FALSE),IF(ISNA(VLOOKUP($A355,'Success Asset Classes'!$B$15:$BD$377,BJ$21,FALSE)),VLOOKUP(MID($A355,4,5),'Project splits'!$C$5:$AM$346,BJ$22,FALSE),VLOOKUP($A355,'Success Asset Classes'!$B$15:$BD$377,BJ$21,FALSE)))</f>
        <v>0</v>
      </c>
      <c r="BK355" s="230">
        <f>IF($AR355=0,VLOOKUP(MID($A355,4,5),'Project splits'!$C$5:$AM$346,BK$22,FALSE),IF(ISNA(VLOOKUP($A355,'Success Asset Classes'!$B$15:$BD$377,BK$21,FALSE)),VLOOKUP(MID($A355,4,5),'Project splits'!$C$5:$AM$346,BK$22,FALSE),VLOOKUP($A355,'Success Asset Classes'!$B$15:$BD$377,BK$21,FALSE)))</f>
        <v>0</v>
      </c>
      <c r="BL355" s="230">
        <f>IF($AR355=0,VLOOKUP(MID($A355,4,5),'Project splits'!$C$5:$AM$346,BL$22,FALSE),IF(ISNA(VLOOKUP($A355,'Success Asset Classes'!$B$15:$BD$377,BL$21,FALSE)),VLOOKUP(MID($A355,4,5),'Project splits'!$C$5:$AM$346,BL$22,FALSE),VLOOKUP($A355,'Success Asset Classes'!$B$15:$BD$377,BL$21,FALSE)))</f>
        <v>0</v>
      </c>
      <c r="BM355" s="230">
        <f>IF($AR355=0,VLOOKUP(MID($A355,4,5),'Project splits'!$C$5:$AM$346,BM$22,FALSE),IF(ISNA(VLOOKUP($A355,'Success Asset Classes'!$B$15:$BD$377,BM$21,FALSE)),VLOOKUP(MID($A355,4,5),'Project splits'!$C$5:$AM$346,BM$22,FALSE),VLOOKUP($A355,'Success Asset Classes'!$B$15:$BD$377,BM$21,FALSE)))</f>
        <v>0</v>
      </c>
      <c r="BN355" s="230">
        <f>IF($AR355=0,VLOOKUP(MID($A355,4,5),'Project splits'!$C$5:$AM$346,BN$22,FALSE),IF(ISNA(VLOOKUP($A355,'Success Asset Classes'!$B$15:$BD$377,BN$21,FALSE)),VLOOKUP(MID($A355,4,5),'Project splits'!$C$5:$AM$346,BN$22,FALSE),VLOOKUP($A355,'Success Asset Classes'!$B$15:$BD$377,BN$21,FALSE)))</f>
        <v>0</v>
      </c>
      <c r="BO355" s="230">
        <f>IF($AR355=0,VLOOKUP(MID($A355,4,5),'Project splits'!$C$5:$AM$346,BO$22,FALSE),IF(ISNA(VLOOKUP($A355,'Success Asset Classes'!$B$15:$BD$377,BO$21,FALSE)),VLOOKUP(MID($A355,4,5),'Project splits'!$C$5:$AM$346,BO$22,FALSE),VLOOKUP($A355,'Success Asset Classes'!$B$15:$BD$377,BO$21,FALSE)))</f>
        <v>0</v>
      </c>
      <c r="BP355" s="230">
        <f>IF($AR355=0,VLOOKUP(MID($A355,4,5),'Project splits'!$C$5:$AM$346,BP$22,FALSE),IF(ISNA(VLOOKUP($A355,'Success Asset Classes'!$B$15:$BD$377,BP$21,FALSE)),VLOOKUP(MID($A355,4,5),'Project splits'!$C$5:$AM$346,BP$22,FALSE),VLOOKUP($A355,'Success Asset Classes'!$B$15:$BD$377,BP$21,FALSE)))</f>
        <v>0</v>
      </c>
      <c r="BQ355" s="230">
        <f>IF($AR355=0,VLOOKUP(MID($A355,4,5),'Project splits'!$C$5:$AM$346,BQ$22,FALSE),IF(ISNA(VLOOKUP($A355,'Success Asset Classes'!$B$15:$BD$377,BQ$21,FALSE)),VLOOKUP(MID($A355,4,5),'Project splits'!$C$5:$AM$346,BQ$22,FALSE),VLOOKUP($A355,'Success Asset Classes'!$B$15:$BD$377,BQ$21,FALSE)))</f>
        <v>0</v>
      </c>
      <c r="BR355" s="230">
        <f>IF($AR355=0,VLOOKUP(MID($A355,4,5),'Project splits'!$C$5:$AM$346,BR$22,FALSE),IF(ISNA(VLOOKUP($A355,'Success Asset Classes'!$B$15:$BD$377,BR$21,FALSE)),VLOOKUP(MID($A355,4,5),'Project splits'!$C$5:$AM$346,BR$22,FALSE),VLOOKUP($A355,'Success Asset Classes'!$B$15:$BD$377,BR$21,FALSE)))</f>
        <v>0</v>
      </c>
      <c r="BS355" s="258">
        <f t="shared" si="91"/>
        <v>1</v>
      </c>
      <c r="BT355" s="249">
        <f>1+IF(ISNA(VLOOKUP($A355,'Project labour content'!$A$7:$D$255,'Project labour content'!$D$1,FALSE)),VLOOKUP($D355,'Project labour content'!$F$6:$G$15,'Project labour content'!$G$1,FALSE),VLOOKUP($A355,'Project labour content'!$A$7:$D$255,'Project labour content'!$D$1,FALSE))*LabEsc22*1</f>
        <v>1.0008313531043409</v>
      </c>
      <c r="BU355" s="249">
        <f>1+IF(ISNA(VLOOKUP($A355,'Project labour content'!$A$7:$D$255,'Project labour content'!$D$1,FALSE)),VLOOKUP($D355,'Project labour content'!$F$6:$G$15,'Project labour content'!$G$1,FALSE),VLOOKUP($A355,'Project labour content'!$A$7:$D$255,'Project labour content'!$D$1,FALSE))*LabEsc23*1</f>
        <v>1.0016666967035828</v>
      </c>
      <c r="BV355" s="249">
        <f>1+IF(ISNA(VLOOKUP($A355,'Project labour content'!$A$7:$D$255,'Project labour content'!$D$1,FALSE)),VLOOKUP($D355,'Project labour content'!$F$6:$G$15,'Project labour content'!$G$1,FALSE),VLOOKUP($A355,'Project labour content'!$A$7:$D$255,'Project labour content'!$D$1,FALSE))*LabEsc24*1</f>
        <v>1.0024535903740686</v>
      </c>
      <c r="BW355" s="249">
        <f>1+IF(ISNA(VLOOKUP($A355,'Project labour content'!$A$7:$D$255,'Project labour content'!$D$1,FALSE)),VLOOKUP($D355,'Project labour content'!$F$6:$G$15,'Project labour content'!$G$1,FALSE),VLOOKUP($A355,'Project labour content'!$A$7:$D$255,'Project labour content'!$D$1,FALSE))*LabEsc25*1</f>
        <v>1.0035075032967393</v>
      </c>
      <c r="BX355" s="249">
        <f>1+IF(ISNA(VLOOKUP($A355,'Project labour content'!$A$7:$D$255,'Project labour content'!$D$1,FALSE)),VLOOKUP($D355,'Project labour content'!$F$6:$G$15,'Project labour content'!$G$1,FALSE),VLOOKUP($A355,'Project labour content'!$A$7:$D$255,'Project labour content'!$D$1,FALSE))*LabEsc26*1</f>
        <v>1.0046560927302965</v>
      </c>
      <c r="BY355" s="249">
        <f>1+IF(ISNA(VLOOKUP($A355,'Project labour content'!$A$7:$D$255,'Project labour content'!$D$1,FALSE)),VLOOKUP($D355,'Project labour content'!$F$6:$G$15,'Project labour content'!$G$1,FALSE),VLOOKUP($A355,'Project labour content'!$A$7:$D$255,'Project labour content'!$D$1,FALSE))*LabEsc27*1</f>
        <v>1.0053675113548353</v>
      </c>
      <c r="BZ355" s="249">
        <f>1+IF(ISNA(VLOOKUP($A355,'Project labour content'!$A$7:$D$255,'Project labour content'!$D$1,FALSE)),VLOOKUP($D355,'Project labour content'!$F$6:$G$15,'Project labour content'!$G$1,FALSE),VLOOKUP($A355,'Project labour content'!$A$7:$D$255,'Project labour content'!$D$1,FALSE))*LabEsc28*1</f>
        <v>1.0059032095791129</v>
      </c>
      <c r="CA355" s="249">
        <f>1+IF(ISNA(VLOOKUP($A355,'Project labour content'!$A$7:$D$255,'Project labour content'!$D$1,FALSE)),VLOOKUP($D355,'Project labour content'!$F$6:$G$15,'Project labour content'!$G$1,FALSE),VLOOKUP($A355,'Project labour content'!$A$7:$D$255,'Project labour content'!$D$1,FALSE))*LabEsc29*1</f>
        <v>1.0067628980894336</v>
      </c>
      <c r="CB355" s="250" t="str">
        <f>IF(ISNA(VLOOKUP($A355,'Project labour content'!$A$7:$D$255,'Project labour content'!$D$1,FALSE)),"Category","Project")</f>
        <v>Project</v>
      </c>
      <c r="CD355" s="247" t="str">
        <f t="shared" si="92"/>
        <v>15401</v>
      </c>
      <c r="CE355" s="3"/>
    </row>
    <row r="356" spans="1:83" x14ac:dyDescent="0.15">
      <c r="A356" s="11" t="s">
        <v>964</v>
      </c>
      <c r="B356" s="11" t="str">
        <f>VLOOKUP($A356,'Incurred Real 2022$'!$A$25:$AC$426,'Incurred Real 2022$'!B$1,FALSE)</f>
        <v>Substation Air Conditioner System Unit Asset Replacement 202</v>
      </c>
      <c r="C356" s="11" t="str">
        <f>VLOOKUP($A356,'Incurred Real 2022$'!$A$25:$AC$426,'Incurred Real 2022$'!C$1,FALSE)</f>
        <v>ExAnte</v>
      </c>
      <c r="D356" s="11" t="str">
        <f>VLOOKUP($A356,'Incurred Real 2022$'!$A$25:$AC$426,'Incurred Real 2022$'!D$1,FALSE)</f>
        <v>Replacement</v>
      </c>
      <c r="E356" s="11" t="str">
        <f>VLOOKUP($A356,'Incurred Real 2022$'!$A$25:$AC$426,'Incurred Real 2022$'!E$1,FALSE)</f>
        <v>Proposed</v>
      </c>
      <c r="F356" s="105" t="str">
        <f>IF(VLOOKUP($A356,'Incurred Real 2022$'!$A$25:$AC$426,'Incurred Real 2022$'!F$1,FALSE)=0,"",VLOOKUP($A356,'Incurred Real 2022$'!$A$25:$AC$426,'Incurred Real 2022$'!F$1,FALSE))</f>
        <v/>
      </c>
      <c r="G356" s="105" t="str">
        <f>IF(VLOOKUP($A356,'Incurred Real 2022$'!$A$25:$AC$426,'Incurred Real 2022$'!G$1,FALSE)=0,"",VLOOKUP($A356,'Incurred Real 2022$'!$A$25:$AC$426,'Incurred Real 2022$'!G$1,FALSE))</f>
        <v/>
      </c>
      <c r="H356" s="105" t="str">
        <f>IF(VLOOKUP($A356,'Incurred Real 2022$'!$A$25:$AC$426,'Incurred Real 2022$'!H$1,FALSE)=0,"",VLOOKUP($A356,'Incurred Real 2022$'!$A$25:$AC$426,'Incurred Real 2022$'!H$1,FALSE))</f>
        <v/>
      </c>
      <c r="I356" s="105" t="str">
        <f>IF(VLOOKUP($A356,'Incurred Real 2022$'!$A$25:$AC$426,'Incurred Real 2022$'!I$1,FALSE)=0,"",VLOOKUP($A356,'Incurred Real 2022$'!$A$25:$AC$426,'Incurred Real 2022$'!I$1,FALSE))</f>
        <v/>
      </c>
      <c r="J356" s="105" t="str">
        <f>IF(VLOOKUP($A356,'Incurred Real 2022$'!$A$25:$AC$426,'Incurred Real 2022$'!J$1,FALSE)=0,"",VLOOKUP($A356,'Incurred Real 2022$'!$A$25:$AC$426,'Incurred Real 2022$'!J$1,FALSE))</f>
        <v/>
      </c>
      <c r="K356" s="105" t="str">
        <f>IF(VLOOKUP($A356,'Incurred Real 2022$'!$A$25:$AC$426,'Incurred Real 2022$'!K$1,FALSE)=0,"",VLOOKUP($A356,'Incurred Real 2022$'!$A$25:$AC$426,'Incurred Real 2022$'!K$1,FALSE))</f>
        <v/>
      </c>
      <c r="L356" s="105" t="str">
        <f>IF(VLOOKUP($A356,'Incurred Real 2022$'!$A$25:$AC$426,'Incurred Real 2022$'!L$1,FALSE)=0,"",VLOOKUP($A356,'Incurred Real 2022$'!$A$25:$AC$426,'Incurred Real 2022$'!L$1,FALSE))</f>
        <v/>
      </c>
      <c r="M356" s="105" t="str">
        <f>IF(VLOOKUP($A356,'Incurred Real 2022$'!$A$25:$AC$426,'Incurred Real 2022$'!M$1,FALSE)=0,"",VLOOKUP($A356,'Incurred Real 2022$'!$A$25:$AC$426,'Incurred Real 2022$'!M$1,FALSE))</f>
        <v/>
      </c>
      <c r="N356" s="105" t="str">
        <f>IF(VLOOKUP($A356,'Incurred Real 2022$'!$A$25:$AC$426,'Incurred Real 2022$'!N$1,FALSE)=0,"",VLOOKUP($A356,'Incurred Real 2022$'!$A$25:$AC$426,'Incurred Real 2022$'!N$1,FALSE))</f>
        <v/>
      </c>
      <c r="O356" s="105" t="str">
        <f>IF(VLOOKUP($A356,'Incurred Real 2022$'!$A$25:$AC$426,'Incurred Real 2022$'!O$1,FALSE)=0,"",VLOOKUP($A356,'Incurred Real 2022$'!$A$25:$AC$426,'Incurred Real 2022$'!O$1,FALSE))</f>
        <v/>
      </c>
      <c r="P356" s="105" t="str">
        <f>IF(VLOOKUP($A356,'Incurred Real 2022$'!$A$25:$AC$426,'Incurred Real 2022$'!P$1,FALSE)=0,"",VLOOKUP($A356,'Incurred Real 2022$'!$A$25:$AC$426,'Incurred Real 2022$'!P$1,FALSE))</f>
        <v/>
      </c>
      <c r="Q356" s="105" t="str">
        <f>IF(VLOOKUP($A356,'Incurred Real 2022$'!$A$25:$AC$426,'Incurred Real 2022$'!Q$1,FALSE)=0,"",VLOOKUP($A356,'Incurred Real 2022$'!$A$25:$AC$426,'Incurred Real 2022$'!Q$1,FALSE))</f>
        <v/>
      </c>
      <c r="R356" s="105" t="str">
        <f>IF(VLOOKUP($A356,'Incurred Real 2022$'!$A$25:$AC$426,'Incurred Real 2022$'!R$1,FALSE)=0,"",VLOOKUP($A356,'Incurred Real 2022$'!$A$25:$AC$426,'Incurred Real 2022$'!R$1,FALSE))</f>
        <v/>
      </c>
      <c r="S356" s="105" t="str">
        <f>IF(VLOOKUP($A356,'Incurred Real 2022$'!$A$25:$AC$426,'Incurred Real 2022$'!S$1,FALSE)=0,"",VLOOKUP($A356,'Incurred Real 2022$'!$A$25:$AC$426,'Incurred Real 2022$'!S$1,FALSE))</f>
        <v/>
      </c>
      <c r="T356" s="105" t="str">
        <f>IF(VLOOKUP($A356,'Incurred Real 2022$'!$A$25:$AC$426,'Incurred Real 2022$'!T$1,FALSE)=0,"",VLOOKUP($A356,'Incurred Real 2022$'!$A$25:$AC$426,'Incurred Real 2022$'!T$1,FALSE))</f>
        <v/>
      </c>
      <c r="U356" s="105" t="str">
        <f>IF(VLOOKUP($A356,'Incurred Real 2022$'!$A$25:$AC$426,'Incurred Real 2022$'!U$1,FALSE)=0,"",VLOOKUP($A356,'Incurred Real 2022$'!$A$25:$AC$426,'Incurred Real 2022$'!U$1,FALSE))</f>
        <v/>
      </c>
      <c r="V356" s="13" t="str">
        <f>IF(ISTEXT(VLOOKUP($A356,'Incurred Real 2022$'!$A$25:$AC$426,'Incurred Real 2022$'!V$1,FALSE)),"",(VLOOKUP($A356,'Incurred Real 2022$'!$A$25:$AC$426,'Incurred Real 2022$'!V$1,FALSE))*BT356*Incurred_Real!V$15)</f>
        <v/>
      </c>
      <c r="W356" s="13" t="str">
        <f>IF(ISTEXT(VLOOKUP($A356,'Incurred Real 2022$'!$A$25:$AC$426,'Incurred Real 2022$'!W$1,FALSE)),"",(VLOOKUP($A356,'Incurred Real 2022$'!$A$25:$AC$426,'Incurred Real 2022$'!W$1,FALSE))*BU356*Incurred_Real!W$15)</f>
        <v/>
      </c>
      <c r="X356" s="220">
        <f>IF(ISTEXT(VLOOKUP($A356,'Incurred Real 2022$'!$A$25:$AC$426,'Incurred Real 2022$'!X$1,FALSE)),"",(VLOOKUP($A356,'Incurred Real 2022$'!$A$25:$AC$426,'Incurred Real 2022$'!X$1,FALSE))*BV356*Incurred_Real!X$15)</f>
        <v>592082.23026732937</v>
      </c>
      <c r="Y356" s="217">
        <f>IF(ISTEXT(VLOOKUP($A356,'Incurred Real 2022$'!$A$25:$AC$426,'Incurred Real 2022$'!Y$1,FALSE)),"",(VLOOKUP($A356,'Incurred Real 2022$'!$A$25:$AC$426,'Incurred Real 2022$'!Y$1,FALSE))*BW356*Incurred_Real!Y$15)</f>
        <v>594821.0749139773</v>
      </c>
      <c r="Z356" s="13">
        <f>IF(ISTEXT(VLOOKUP($A356,'Incurred Real 2022$'!$A$25:$AC$426,'Incurred Real 2022$'!Z$1,FALSE)),"",(VLOOKUP($A356,'Incurred Real 2022$'!$A$25:$AC$426,'Incurred Real 2022$'!Z$1,FALSE))*BX356*Incurred_Real!Z$15)</f>
        <v>595324.14775617863</v>
      </c>
      <c r="AA356" s="13">
        <f>IF(ISTEXT(VLOOKUP($A356,'Incurred Real 2022$'!$A$25:$AC$426,'Incurred Real 2022$'!AA$1,FALSE)),"",(VLOOKUP($A356,'Incurred Real 2022$'!$A$25:$AC$426,'Incurred Real 2022$'!AA$1,FALSE))*BY356*Incurred_Real!AA$15)</f>
        <v>595635.74333505589</v>
      </c>
      <c r="AB356" s="13">
        <f>IF(ISTEXT(VLOOKUP($A356,'Incurred Real 2022$'!$A$25:$AC$426,'Incurred Real 2022$'!AB$1,FALSE)),"",(VLOOKUP($A356,'Incurred Real 2022$'!$A$25:$AC$426,'Incurred Real 2022$'!AB$1,FALSE))*BZ356*Incurred_Real!AB$15)</f>
        <v>598153.40306191181</v>
      </c>
      <c r="AC356" s="13" t="str">
        <f>IF(ISTEXT(VLOOKUP($A356,'Incurred Real 2022$'!$A$25:$AC$426,'Incurred Real 2022$'!AC$1,FALSE)),"",(VLOOKUP($A356,'Incurred Real 2022$'!$A$25:$AC$426,'Incurred Real 2022$'!AC$1,FALSE))*CA356*Incurred_Real!AC$15)</f>
        <v/>
      </c>
      <c r="AD356" s="221">
        <f t="shared" si="87"/>
        <v>2976016.5993344532</v>
      </c>
      <c r="AE356" s="221">
        <f t="shared" si="88"/>
        <v>2976016.5993344532</v>
      </c>
      <c r="AF356" s="239">
        <f t="shared" si="93"/>
        <v>3350696.8119527646</v>
      </c>
      <c r="AG356" s="222">
        <f t="shared" si="89"/>
        <v>3350696.8119527646</v>
      </c>
      <c r="AH356" s="223">
        <f t="shared" si="86"/>
        <v>1</v>
      </c>
      <c r="AI356" s="224">
        <f t="shared" si="90"/>
        <v>2028</v>
      </c>
      <c r="AJ356" s="225" t="str">
        <f>VLOOKUP($A356,Project_Commissioning!$C$4:$H$355,Project_Commissioning!F$1,FALSE)</f>
        <v/>
      </c>
      <c r="AK356" s="226">
        <f>VLOOKUP($A356,Project_Commissioning!$C$4:$H$355,Project_Commissioning!G$1,FALSE)</f>
        <v>2028</v>
      </c>
      <c r="AL356" s="225" t="str">
        <f>IF(VLOOKUP($A356,Project_Commissioning!$C$4:$H$355,Project_Commissioning!H$1,FALSE)=0,"",VLOOKUP($A356,Project_Commissioning!$C$4:$H$355,Project_Commissioning!H$1,FALSE))</f>
        <v/>
      </c>
      <c r="AM356" s="237">
        <f t="shared" si="94"/>
        <v>2976016.5993344532</v>
      </c>
      <c r="AN356" s="221" cm="1">
        <f t="array" ref="AN356">IF(ROUND(AE356,0)=0,0,LOOKUP(2,1/(F356:AC356&lt;&gt;""),F356:AC356))</f>
        <v>598153.40306191181</v>
      </c>
      <c r="AO356" s="221">
        <f t="shared" si="95"/>
        <v>2976016.5993344532</v>
      </c>
      <c r="AP356" s="79"/>
      <c r="AQ356" s="20"/>
      <c r="AR356" s="245">
        <f>IF(ISNA(VLOOKUP($A356,'Success Asset Classes'!$B$15:$AA$114,'Success Asset Classes'!$AA$1,FALSE)),0,VLOOKUP($A356,'Success Asset Classes'!$B$15:$AA$114,'Success Asset Classes'!$AA$1,FALSE))</f>
        <v>1</v>
      </c>
      <c r="AS356" s="230">
        <f>IF($AR356=0,VLOOKUP(MID($A356,4,5),'Project splits'!$C$5:$AM$346,AS$22,FALSE),IF(ISNA(VLOOKUP($A356,'Success Asset Classes'!$B$15:$BD$377,AS$21,FALSE)),VLOOKUP(MID($A356,4,5),'Project splits'!$C$5:$AM$346,AS$22,FALSE),VLOOKUP($A356,'Success Asset Classes'!$B$15:$BD$377,AS$21,FALSE)))</f>
        <v>0</v>
      </c>
      <c r="AT356" s="230">
        <f>IF($AR356=0,VLOOKUP(MID($A356,4,5),'Project splits'!$C$5:$AM$346,AT$22,FALSE),IF(ISNA(VLOOKUP($A356,'Success Asset Classes'!$B$15:$BD$377,AT$21,FALSE)),VLOOKUP(MID($A356,4,5),'Project splits'!$C$5:$AM$346,AT$22,FALSE),VLOOKUP($A356,'Success Asset Classes'!$B$15:$BD$377,AT$21,FALSE)))</f>
        <v>0</v>
      </c>
      <c r="AU356" s="230">
        <f>IF($AR356=0,VLOOKUP(MID($A356,4,5),'Project splits'!$C$5:$AM$346,AU$22,FALSE),IF(ISNA(VLOOKUP($A356,'Success Asset Classes'!$B$15:$BD$377,AU$21,FALSE)),VLOOKUP(MID($A356,4,5),'Project splits'!$C$5:$AM$346,AU$22,FALSE),VLOOKUP($A356,'Success Asset Classes'!$B$15:$BD$377,AU$21,FALSE)))</f>
        <v>0</v>
      </c>
      <c r="AV356" s="230">
        <f>IF($AR356=0,VLOOKUP(MID($A356,4,5),'Project splits'!$C$5:$AM$346,AV$22,FALSE),IF(ISNA(VLOOKUP($A356,'Success Asset Classes'!$B$15:$BD$377,AV$21,FALSE)),VLOOKUP(MID($A356,4,5),'Project splits'!$C$5:$AM$346,AV$22,FALSE),VLOOKUP($A356,'Success Asset Classes'!$B$15:$BD$377,AV$21,FALSE)))</f>
        <v>0</v>
      </c>
      <c r="AW356" s="230">
        <f>IF($AR356=0,VLOOKUP(MID($A356,4,5),'Project splits'!$C$5:$AM$346,AW$22,FALSE),IF(ISNA(VLOOKUP($A356,'Success Asset Classes'!$B$15:$BD$377,AW$21,FALSE)),VLOOKUP(MID($A356,4,5),'Project splits'!$C$5:$AM$346,AW$22,FALSE),VLOOKUP($A356,'Success Asset Classes'!$B$15:$BD$377,AW$21,FALSE)))</f>
        <v>0</v>
      </c>
      <c r="AX356" s="230">
        <f>IF($AR356=0,VLOOKUP(MID($A356,4,5),'Project splits'!$C$5:$AM$346,AX$22,FALSE),IF(ISNA(VLOOKUP($A356,'Success Asset Classes'!$B$15:$BD$377,AX$21,FALSE)),VLOOKUP(MID($A356,4,5),'Project splits'!$C$5:$AM$346,AX$22,FALSE),VLOOKUP($A356,'Success Asset Classes'!$B$15:$BD$377,AX$21,FALSE)))</f>
        <v>0</v>
      </c>
      <c r="AY356" s="230">
        <f>IF($AR356=0,VLOOKUP(MID($A356,4,5),'Project splits'!$C$5:$AM$346,AY$22,FALSE),IF(ISNA(VLOOKUP($A356,'Success Asset Classes'!$B$15:$BD$377,AY$21,FALSE)),VLOOKUP(MID($A356,4,5),'Project splits'!$C$5:$AM$346,AY$22,FALSE),VLOOKUP($A356,'Success Asset Classes'!$B$15:$BD$377,AY$21,FALSE)))</f>
        <v>0</v>
      </c>
      <c r="AZ356" s="230">
        <f>IF($AR356=0,VLOOKUP(MID($A356,4,5),'Project splits'!$C$5:$AM$346,AZ$22,FALSE),IF(ISNA(VLOOKUP($A356,'Success Asset Classes'!$B$15:$BD$377,AZ$21,FALSE)),VLOOKUP(MID($A356,4,5),'Project splits'!$C$5:$AM$346,AZ$22,FALSE),VLOOKUP($A356,'Success Asset Classes'!$B$15:$BD$377,AZ$21,FALSE)))</f>
        <v>0</v>
      </c>
      <c r="BA356" s="230">
        <f>IF($AR356=0,VLOOKUP(MID($A356,4,5),'Project splits'!$C$5:$AM$346,BA$22,FALSE),IF(ISNA(VLOOKUP($A356,'Success Asset Classes'!$B$15:$BD$377,BA$21,FALSE)),VLOOKUP(MID($A356,4,5),'Project splits'!$C$5:$AM$346,BA$22,FALSE),VLOOKUP($A356,'Success Asset Classes'!$B$15:$BD$377,BA$21,FALSE)))</f>
        <v>0</v>
      </c>
      <c r="BB356" s="230">
        <f>IF($AR356=0,VLOOKUP(MID($A356,4,5),'Project splits'!$C$5:$AM$346,BB$22,FALSE),IF(ISNA(VLOOKUP($A356,'Success Asset Classes'!$B$15:$BD$377,BB$21,FALSE)),VLOOKUP(MID($A356,4,5),'Project splits'!$C$5:$AM$346,BB$22,FALSE),VLOOKUP($A356,'Success Asset Classes'!$B$15:$BD$377,BB$21,FALSE)))</f>
        <v>0</v>
      </c>
      <c r="BC356" s="230">
        <f>IF($AR356=0,VLOOKUP(MID($A356,4,5),'Project splits'!$C$5:$AM$346,BC$22,FALSE),IF(ISNA(VLOOKUP($A356,'Success Asset Classes'!$B$15:$BD$377,BC$21,FALSE)),VLOOKUP(MID($A356,4,5),'Project splits'!$C$5:$AM$346,BC$22,FALSE),VLOOKUP($A356,'Success Asset Classes'!$B$15:$BD$377,BC$21,FALSE)))</f>
        <v>0.58580801971385277</v>
      </c>
      <c r="BD356" s="230">
        <f>IF($AR356=0,VLOOKUP(MID($A356,4,5),'Project splits'!$C$5:$AM$346,BD$22,FALSE),IF(ISNA(VLOOKUP($A356,'Success Asset Classes'!$B$15:$BD$377,BD$21,FALSE)),VLOOKUP(MID($A356,4,5),'Project splits'!$C$5:$AM$346,BD$22,FALSE),VLOOKUP($A356,'Success Asset Classes'!$B$15:$BD$377,BD$21,FALSE)))</f>
        <v>7.3664481520903644E-2</v>
      </c>
      <c r="BE356" s="230">
        <f>IF($AR356=0,VLOOKUP(MID($A356,4,5),'Project splits'!$C$5:$AM$346,BE$22,FALSE),IF(ISNA(VLOOKUP($A356,'Success Asset Classes'!$B$15:$BD$377,BE$21,FALSE)),VLOOKUP(MID($A356,4,5),'Project splits'!$C$5:$AM$346,BE$22,FALSE),VLOOKUP($A356,'Success Asset Classes'!$B$15:$BD$377,BE$21,FALSE)))</f>
        <v>0</v>
      </c>
      <c r="BF356" s="230">
        <f>IF($AR356=0,VLOOKUP(MID($A356,4,5),'Project splits'!$C$5:$AM$346,BF$22,FALSE),IF(ISNA(VLOOKUP($A356,'Success Asset Classes'!$B$15:$BD$377,BF$21,FALSE)),VLOOKUP(MID($A356,4,5),'Project splits'!$C$5:$AM$346,BF$22,FALSE),VLOOKUP($A356,'Success Asset Classes'!$B$15:$BD$377,BF$21,FALSE)))</f>
        <v>0</v>
      </c>
      <c r="BG356" s="230">
        <f>IF($AR356=0,VLOOKUP(MID($A356,4,5),'Project splits'!$C$5:$AM$346,BG$22,FALSE),IF(ISNA(VLOOKUP($A356,'Success Asset Classes'!$B$15:$BD$377,BG$21,FALSE)),VLOOKUP(MID($A356,4,5),'Project splits'!$C$5:$AM$346,BG$22,FALSE),VLOOKUP($A356,'Success Asset Classes'!$B$15:$BD$377,BG$21,FALSE)))</f>
        <v>0.34052749876524369</v>
      </c>
      <c r="BH356" s="230">
        <f>IF($AR356=0,VLOOKUP(MID($A356,4,5),'Project splits'!$C$5:$AM$346,BH$22,FALSE),IF(ISNA(VLOOKUP($A356,'Success Asset Classes'!$B$15:$BD$377,BH$21,FALSE)),VLOOKUP(MID($A356,4,5),'Project splits'!$C$5:$AM$346,BH$22,FALSE),VLOOKUP($A356,'Success Asset Classes'!$B$15:$BD$377,BH$21,FALSE)))</f>
        <v>0</v>
      </c>
      <c r="BI356" s="230">
        <f>IF($AR356=0,VLOOKUP(MID($A356,4,5),'Project splits'!$C$5:$AM$346,BI$22,FALSE),IF(ISNA(VLOOKUP($A356,'Success Asset Classes'!$B$15:$BD$377,BI$21,FALSE)),VLOOKUP(MID($A356,4,5),'Project splits'!$C$5:$AM$346,BI$22,FALSE),VLOOKUP($A356,'Success Asset Classes'!$B$15:$BD$377,BI$21,FALSE)))</f>
        <v>0</v>
      </c>
      <c r="BJ356" s="230">
        <f>IF($AR356=0,VLOOKUP(MID($A356,4,5),'Project splits'!$C$5:$AM$346,BJ$22,FALSE),IF(ISNA(VLOOKUP($A356,'Success Asset Classes'!$B$15:$BD$377,BJ$21,FALSE)),VLOOKUP(MID($A356,4,5),'Project splits'!$C$5:$AM$346,BJ$22,FALSE),VLOOKUP($A356,'Success Asset Classes'!$B$15:$BD$377,BJ$21,FALSE)))</f>
        <v>0</v>
      </c>
      <c r="BK356" s="230">
        <f>IF($AR356=0,VLOOKUP(MID($A356,4,5),'Project splits'!$C$5:$AM$346,BK$22,FALSE),IF(ISNA(VLOOKUP($A356,'Success Asset Classes'!$B$15:$BD$377,BK$21,FALSE)),VLOOKUP(MID($A356,4,5),'Project splits'!$C$5:$AM$346,BK$22,FALSE),VLOOKUP($A356,'Success Asset Classes'!$B$15:$BD$377,BK$21,FALSE)))</f>
        <v>0</v>
      </c>
      <c r="BL356" s="230">
        <f>IF($AR356=0,VLOOKUP(MID($A356,4,5),'Project splits'!$C$5:$AM$346,BL$22,FALSE),IF(ISNA(VLOOKUP($A356,'Success Asset Classes'!$B$15:$BD$377,BL$21,FALSE)),VLOOKUP(MID($A356,4,5),'Project splits'!$C$5:$AM$346,BL$22,FALSE),VLOOKUP($A356,'Success Asset Classes'!$B$15:$BD$377,BL$21,FALSE)))</f>
        <v>0</v>
      </c>
      <c r="BM356" s="230">
        <f>IF($AR356=0,VLOOKUP(MID($A356,4,5),'Project splits'!$C$5:$AM$346,BM$22,FALSE),IF(ISNA(VLOOKUP($A356,'Success Asset Classes'!$B$15:$BD$377,BM$21,FALSE)),VLOOKUP(MID($A356,4,5),'Project splits'!$C$5:$AM$346,BM$22,FALSE),VLOOKUP($A356,'Success Asset Classes'!$B$15:$BD$377,BM$21,FALSE)))</f>
        <v>0</v>
      </c>
      <c r="BN356" s="230">
        <f>IF($AR356=0,VLOOKUP(MID($A356,4,5),'Project splits'!$C$5:$AM$346,BN$22,FALSE),IF(ISNA(VLOOKUP($A356,'Success Asset Classes'!$B$15:$BD$377,BN$21,FALSE)),VLOOKUP(MID($A356,4,5),'Project splits'!$C$5:$AM$346,BN$22,FALSE),VLOOKUP($A356,'Success Asset Classes'!$B$15:$BD$377,BN$21,FALSE)))</f>
        <v>0</v>
      </c>
      <c r="BO356" s="230">
        <f>IF($AR356=0,VLOOKUP(MID($A356,4,5),'Project splits'!$C$5:$AM$346,BO$22,FALSE),IF(ISNA(VLOOKUP($A356,'Success Asset Classes'!$B$15:$BD$377,BO$21,FALSE)),VLOOKUP(MID($A356,4,5),'Project splits'!$C$5:$AM$346,BO$22,FALSE),VLOOKUP($A356,'Success Asset Classes'!$B$15:$BD$377,BO$21,FALSE)))</f>
        <v>0</v>
      </c>
      <c r="BP356" s="230">
        <f>IF($AR356=0,VLOOKUP(MID($A356,4,5),'Project splits'!$C$5:$AM$346,BP$22,FALSE),IF(ISNA(VLOOKUP($A356,'Success Asset Classes'!$B$15:$BD$377,BP$21,FALSE)),VLOOKUP(MID($A356,4,5),'Project splits'!$C$5:$AM$346,BP$22,FALSE),VLOOKUP($A356,'Success Asset Classes'!$B$15:$BD$377,BP$21,FALSE)))</f>
        <v>0</v>
      </c>
      <c r="BQ356" s="230">
        <f>IF($AR356=0,VLOOKUP(MID($A356,4,5),'Project splits'!$C$5:$AM$346,BQ$22,FALSE),IF(ISNA(VLOOKUP($A356,'Success Asset Classes'!$B$15:$BD$377,BQ$21,FALSE)),VLOOKUP(MID($A356,4,5),'Project splits'!$C$5:$AM$346,BQ$22,FALSE),VLOOKUP($A356,'Success Asset Classes'!$B$15:$BD$377,BQ$21,FALSE)))</f>
        <v>0</v>
      </c>
      <c r="BR356" s="230">
        <f>IF($AR356=0,VLOOKUP(MID($A356,4,5),'Project splits'!$C$5:$AM$346,BR$22,FALSE),IF(ISNA(VLOOKUP($A356,'Success Asset Classes'!$B$15:$BD$377,BR$21,FALSE)),VLOOKUP(MID($A356,4,5),'Project splits'!$C$5:$AM$346,BR$22,FALSE),VLOOKUP($A356,'Success Asset Classes'!$B$15:$BD$377,BR$21,FALSE)))</f>
        <v>0</v>
      </c>
      <c r="BS356" s="247">
        <f t="shared" si="91"/>
        <v>1</v>
      </c>
      <c r="BT356" s="249">
        <f>1+IF(ISNA(VLOOKUP($A356,'Project labour content'!$A$7:$D$255,'Project labour content'!$D$1,FALSE)),VLOOKUP($D356,'Project labour content'!$F$6:$G$15,'Project labour content'!$G$1,FALSE),VLOOKUP($A356,'Project labour content'!$A$7:$D$255,'Project labour content'!$D$1,FALSE))*LabEsc22*1</f>
        <v>1.0006137455340576</v>
      </c>
      <c r="BU356" s="249">
        <f>1+IF(ISNA(VLOOKUP($A356,'Project labour content'!$A$7:$D$255,'Project labour content'!$D$1,FALSE)),VLOOKUP($D356,'Project labour content'!$F$6:$G$15,'Project labour content'!$G$1,FALSE),VLOOKUP($A356,'Project labour content'!$A$7:$D$255,'Project labour content'!$D$1,FALSE))*LabEsc23*1</f>
        <v>1.0012304370466785</v>
      </c>
      <c r="BV356" s="249">
        <f>1+IF(ISNA(VLOOKUP($A356,'Project labour content'!$A$7:$D$255,'Project labour content'!$D$1,FALSE)),VLOOKUP($D356,'Project labour content'!$F$6:$G$15,'Project labour content'!$G$1,FALSE),VLOOKUP($A356,'Project labour content'!$A$7:$D$255,'Project labour content'!$D$1,FALSE))*LabEsc24*1</f>
        <v>1.0018113604515675</v>
      </c>
      <c r="BW356" s="249">
        <f>1+IF(ISNA(VLOOKUP($A356,'Project labour content'!$A$7:$D$255,'Project labour content'!$D$1,FALSE)),VLOOKUP($D356,'Project labour content'!$F$6:$G$15,'Project labour content'!$G$1,FALSE),VLOOKUP($A356,'Project labour content'!$A$7:$D$255,'Project labour content'!$D$1,FALSE))*LabEsc25*1</f>
        <v>1.0025894105318489</v>
      </c>
      <c r="BX356" s="249">
        <f>1+IF(ISNA(VLOOKUP($A356,'Project labour content'!$A$7:$D$255,'Project labour content'!$D$1,FALSE)),VLOOKUP($D356,'Project labour content'!$F$6:$G$15,'Project labour content'!$G$1,FALSE),VLOOKUP($A356,'Project labour content'!$A$7:$D$255,'Project labour content'!$D$1,FALSE))*LabEsc26*1</f>
        <v>1.0034373554443423</v>
      </c>
      <c r="BY356" s="249">
        <f>1+IF(ISNA(VLOOKUP($A356,'Project labour content'!$A$7:$D$255,'Project labour content'!$D$1,FALSE)),VLOOKUP($D356,'Project labour content'!$F$6:$G$15,'Project labour content'!$G$1,FALSE),VLOOKUP($A356,'Project labour content'!$A$7:$D$255,'Project labour content'!$D$1,FALSE))*LabEsc27*1</f>
        <v>1.0039625594778343</v>
      </c>
      <c r="BZ356" s="249">
        <f>1+IF(ISNA(VLOOKUP($A356,'Project labour content'!$A$7:$D$255,'Project labour content'!$D$1,FALSE)),VLOOKUP($D356,'Project labour content'!$F$6:$G$15,'Project labour content'!$G$1,FALSE),VLOOKUP($A356,'Project labour content'!$A$7:$D$255,'Project labour content'!$D$1,FALSE))*LabEsc28*1</f>
        <v>1.0043580381150536</v>
      </c>
      <c r="CA356" s="249">
        <f>1+IF(ISNA(VLOOKUP($A356,'Project labour content'!$A$7:$D$255,'Project labour content'!$D$1,FALSE)),VLOOKUP($D356,'Project labour content'!$F$6:$G$15,'Project labour content'!$G$1,FALSE),VLOOKUP($A356,'Project labour content'!$A$7:$D$255,'Project labour content'!$D$1,FALSE))*LabEsc29*1</f>
        <v>1.0049927022320635</v>
      </c>
      <c r="CB356" s="250" t="str">
        <f>IF(ISNA(VLOOKUP($A356,'Project labour content'!$A$7:$D$255,'Project labour content'!$D$1,FALSE)),"Category","Project")</f>
        <v>Project</v>
      </c>
      <c r="CD356" s="247" t="str">
        <f t="shared" si="92"/>
        <v>15402</v>
      </c>
      <c r="CE356" s="3"/>
    </row>
    <row r="357" spans="1:83" x14ac:dyDescent="0.15">
      <c r="A357" s="11" t="s">
        <v>918</v>
      </c>
      <c r="B357" s="11" t="str">
        <f>VLOOKUP($A357,'Incurred Real 2022$'!$A$25:$AC$426,'Incurred Real 2022$'!B$1,FALSE)</f>
        <v>Electrical Rymill Switch Boards Upgrade</v>
      </c>
      <c r="C357" s="11" t="str">
        <f>VLOOKUP($A357,'Incurred Real 2022$'!$A$25:$AC$426,'Incurred Real 2022$'!C$1,FALSE)</f>
        <v>ExAnte</v>
      </c>
      <c r="D357" s="11" t="str">
        <f>VLOOKUP($A357,'Incurred Real 2022$'!$A$25:$AC$426,'Incurred Real 2022$'!D$1,FALSE)</f>
        <v>Facilities</v>
      </c>
      <c r="E357" s="11" t="str">
        <f>VLOOKUP($A357,'Incurred Real 2022$'!$A$25:$AC$426,'Incurred Real 2022$'!E$1,FALSE)</f>
        <v>Potential</v>
      </c>
      <c r="F357" s="105" t="str">
        <f>IF(VLOOKUP($A357,'Incurred Real 2022$'!$A$25:$AC$426,'Incurred Real 2022$'!F$1,FALSE)=0,"",VLOOKUP($A357,'Incurred Real 2022$'!$A$25:$AC$426,'Incurred Real 2022$'!F$1,FALSE))</f>
        <v/>
      </c>
      <c r="G357" s="105" t="str">
        <f>IF(VLOOKUP($A357,'Incurred Real 2022$'!$A$25:$AC$426,'Incurred Real 2022$'!G$1,FALSE)=0,"",VLOOKUP($A357,'Incurred Real 2022$'!$A$25:$AC$426,'Incurred Real 2022$'!G$1,FALSE))</f>
        <v/>
      </c>
      <c r="H357" s="105" t="str">
        <f>IF(VLOOKUP($A357,'Incurred Real 2022$'!$A$25:$AC$426,'Incurred Real 2022$'!H$1,FALSE)=0,"",VLOOKUP($A357,'Incurred Real 2022$'!$A$25:$AC$426,'Incurred Real 2022$'!H$1,FALSE))</f>
        <v/>
      </c>
      <c r="I357" s="105" t="str">
        <f>IF(VLOOKUP($A357,'Incurred Real 2022$'!$A$25:$AC$426,'Incurred Real 2022$'!I$1,FALSE)=0,"",VLOOKUP($A357,'Incurred Real 2022$'!$A$25:$AC$426,'Incurred Real 2022$'!I$1,FALSE))</f>
        <v/>
      </c>
      <c r="J357" s="105" t="str">
        <f>IF(VLOOKUP($A357,'Incurred Real 2022$'!$A$25:$AC$426,'Incurred Real 2022$'!J$1,FALSE)=0,"",VLOOKUP($A357,'Incurred Real 2022$'!$A$25:$AC$426,'Incurred Real 2022$'!J$1,FALSE))</f>
        <v/>
      </c>
      <c r="K357" s="105" t="str">
        <f>IF(VLOOKUP($A357,'Incurred Real 2022$'!$A$25:$AC$426,'Incurred Real 2022$'!K$1,FALSE)=0,"",VLOOKUP($A357,'Incurred Real 2022$'!$A$25:$AC$426,'Incurred Real 2022$'!K$1,FALSE))</f>
        <v/>
      </c>
      <c r="L357" s="105" t="str">
        <f>IF(VLOOKUP($A357,'Incurred Real 2022$'!$A$25:$AC$426,'Incurred Real 2022$'!L$1,FALSE)=0,"",VLOOKUP($A357,'Incurred Real 2022$'!$A$25:$AC$426,'Incurred Real 2022$'!L$1,FALSE))</f>
        <v/>
      </c>
      <c r="M357" s="105" t="str">
        <f>IF(VLOOKUP($A357,'Incurred Real 2022$'!$A$25:$AC$426,'Incurred Real 2022$'!M$1,FALSE)=0,"",VLOOKUP($A357,'Incurred Real 2022$'!$A$25:$AC$426,'Incurred Real 2022$'!M$1,FALSE))</f>
        <v/>
      </c>
      <c r="N357" s="105" t="str">
        <f>IF(VLOOKUP($A357,'Incurred Real 2022$'!$A$25:$AC$426,'Incurred Real 2022$'!N$1,FALSE)=0,"",VLOOKUP($A357,'Incurred Real 2022$'!$A$25:$AC$426,'Incurred Real 2022$'!N$1,FALSE))</f>
        <v/>
      </c>
      <c r="O357" s="105" t="str">
        <f>IF(VLOOKUP($A357,'Incurred Real 2022$'!$A$25:$AC$426,'Incurred Real 2022$'!O$1,FALSE)=0,"",VLOOKUP($A357,'Incurred Real 2022$'!$A$25:$AC$426,'Incurred Real 2022$'!O$1,FALSE))</f>
        <v/>
      </c>
      <c r="P357" s="105" t="str">
        <f>IF(VLOOKUP($A357,'Incurred Real 2022$'!$A$25:$AC$426,'Incurred Real 2022$'!P$1,FALSE)=0,"",VLOOKUP($A357,'Incurred Real 2022$'!$A$25:$AC$426,'Incurred Real 2022$'!P$1,FALSE))</f>
        <v/>
      </c>
      <c r="Q357" s="105" t="str">
        <f>IF(VLOOKUP($A357,'Incurred Real 2022$'!$A$25:$AC$426,'Incurred Real 2022$'!Q$1,FALSE)=0,"",VLOOKUP($A357,'Incurred Real 2022$'!$A$25:$AC$426,'Incurred Real 2022$'!Q$1,FALSE))</f>
        <v/>
      </c>
      <c r="R357" s="105" t="str">
        <f>IF(VLOOKUP($A357,'Incurred Real 2022$'!$A$25:$AC$426,'Incurred Real 2022$'!R$1,FALSE)=0,"",VLOOKUP($A357,'Incurred Real 2022$'!$A$25:$AC$426,'Incurred Real 2022$'!R$1,FALSE))</f>
        <v/>
      </c>
      <c r="S357" s="105" t="str">
        <f>IF(VLOOKUP($A357,'Incurred Real 2022$'!$A$25:$AC$426,'Incurred Real 2022$'!S$1,FALSE)=0,"",VLOOKUP($A357,'Incurred Real 2022$'!$A$25:$AC$426,'Incurred Real 2022$'!S$1,FALSE))</f>
        <v/>
      </c>
      <c r="T357" s="105" t="str">
        <f>IF(VLOOKUP($A357,'Incurred Real 2022$'!$A$25:$AC$426,'Incurred Real 2022$'!T$1,FALSE)=0,"",VLOOKUP($A357,'Incurred Real 2022$'!$A$25:$AC$426,'Incurred Real 2022$'!T$1,FALSE))</f>
        <v/>
      </c>
      <c r="U357" s="105" t="str">
        <f>IF(VLOOKUP($A357,'Incurred Real 2022$'!$A$25:$AC$426,'Incurred Real 2022$'!U$1,FALSE)=0,"",VLOOKUP($A357,'Incurred Real 2022$'!$A$25:$AC$426,'Incurred Real 2022$'!U$1,FALSE))</f>
        <v/>
      </c>
      <c r="V357" s="13" t="str">
        <f>IF(ISTEXT(VLOOKUP($A357,'Incurred Real 2022$'!$A$25:$AC$426,'Incurred Real 2022$'!V$1,FALSE)),"",(VLOOKUP($A357,'Incurred Real 2022$'!$A$25:$AC$426,'Incurred Real 2022$'!V$1,FALSE))*BT357*Incurred_Real!V$15)</f>
        <v/>
      </c>
      <c r="W357" s="13" t="str">
        <f>IF(ISTEXT(VLOOKUP($A357,'Incurred Real 2022$'!$A$25:$AC$426,'Incurred Real 2022$'!W$1,FALSE)),"",(VLOOKUP($A357,'Incurred Real 2022$'!$A$25:$AC$426,'Incurred Real 2022$'!W$1,FALSE))*BU357*Incurred_Real!W$15)</f>
        <v/>
      </c>
      <c r="X357" s="220" t="str">
        <f>IF(ISTEXT(VLOOKUP($A357,'Incurred Real 2022$'!$A$25:$AC$426,'Incurred Real 2022$'!X$1,FALSE)),"",(VLOOKUP($A357,'Incurred Real 2022$'!$A$25:$AC$426,'Incurred Real 2022$'!X$1,FALSE))*BV357*Incurred_Real!X$15)</f>
        <v/>
      </c>
      <c r="Y357" s="217">
        <f>IF(ISTEXT(VLOOKUP($A357,'Incurred Real 2022$'!$A$25:$AC$426,'Incurred Real 2022$'!Y$1,FALSE)),"",(VLOOKUP($A357,'Incurred Real 2022$'!$A$25:$AC$426,'Incurred Real 2022$'!Y$1,FALSE))*BW357*Incurred_Real!Y$15)</f>
        <v>189402.67370278976</v>
      </c>
      <c r="Z357" s="13" t="str">
        <f>IF(ISTEXT(VLOOKUP($A357,'Incurred Real 2022$'!$A$25:$AC$426,'Incurred Real 2022$'!Z$1,FALSE)),"",(VLOOKUP($A357,'Incurred Real 2022$'!$A$25:$AC$426,'Incurred Real 2022$'!Z$1,FALSE))*BX357*Incurred_Real!Z$15)</f>
        <v/>
      </c>
      <c r="AA357" s="13" t="str">
        <f>IF(ISTEXT(VLOOKUP($A357,'Incurred Real 2022$'!$A$25:$AC$426,'Incurred Real 2022$'!AA$1,FALSE)),"",(VLOOKUP($A357,'Incurred Real 2022$'!$A$25:$AC$426,'Incurred Real 2022$'!AA$1,FALSE))*BY357*Incurred_Real!AA$15)</f>
        <v/>
      </c>
      <c r="AB357" s="13" t="str">
        <f>IF(ISTEXT(VLOOKUP($A357,'Incurred Real 2022$'!$A$25:$AC$426,'Incurred Real 2022$'!AB$1,FALSE)),"",(VLOOKUP($A357,'Incurred Real 2022$'!$A$25:$AC$426,'Incurred Real 2022$'!AB$1,FALSE))*BZ357*Incurred_Real!AB$15)</f>
        <v/>
      </c>
      <c r="AC357" s="13" t="str">
        <f>IF(ISTEXT(VLOOKUP($A357,'Incurred Real 2022$'!$A$25:$AC$426,'Incurred Real 2022$'!AC$1,FALSE)),"",(VLOOKUP($A357,'Incurred Real 2022$'!$A$25:$AC$426,'Incurred Real 2022$'!AC$1,FALSE))*CA357*Incurred_Real!AC$15)</f>
        <v/>
      </c>
      <c r="AD357" s="221">
        <f t="shared" si="87"/>
        <v>189402.67370278976</v>
      </c>
      <c r="AE357" s="221">
        <f t="shared" si="88"/>
        <v>189402.67370278976</v>
      </c>
      <c r="AF357" s="239">
        <f t="shared" si="93"/>
        <v>213248.45267771496</v>
      </c>
      <c r="AG357" s="222">
        <f t="shared" si="89"/>
        <v>198603.09798057648</v>
      </c>
      <c r="AH357" s="223">
        <f t="shared" si="86"/>
        <v>1.0737418240000003</v>
      </c>
      <c r="AI357" s="224">
        <f t="shared" si="90"/>
        <v>2025</v>
      </c>
      <c r="AJ357" s="225" t="str">
        <f>VLOOKUP($A357,Project_Commissioning!$C$4:$H$355,Project_Commissioning!F$1,FALSE)</f>
        <v/>
      </c>
      <c r="AK357" s="226">
        <f>VLOOKUP($A357,Project_Commissioning!$C$4:$H$355,Project_Commissioning!G$1,FALSE)</f>
        <v>2025</v>
      </c>
      <c r="AL357" s="225" t="str">
        <f>IF(VLOOKUP($A357,Project_Commissioning!$C$4:$H$355,Project_Commissioning!H$1,FALSE)=0,"",VLOOKUP($A357,Project_Commissioning!$C$4:$H$355,Project_Commissioning!H$1,FALSE))</f>
        <v/>
      </c>
      <c r="AM357" s="237">
        <f t="shared" si="94"/>
        <v>189402.67370278976</v>
      </c>
      <c r="AN357" s="221" cm="1">
        <f t="array" ref="AN357">IF(ROUND(AE357,0)=0,0,LOOKUP(2,1/(F357:AC357&lt;&gt;""),F357:AC357))</f>
        <v>189402.67370278976</v>
      </c>
      <c r="AO357" s="221">
        <f t="shared" si="95"/>
        <v>189402.67370278976</v>
      </c>
      <c r="AP357" s="79"/>
      <c r="AQ357" s="20"/>
      <c r="AR357" s="245">
        <f>IF(ISNA(VLOOKUP($A357,'Success Asset Classes'!$B$15:$AA$114,'Success Asset Classes'!$AA$1,FALSE)),0,VLOOKUP($A357,'Success Asset Classes'!$B$15:$AA$114,'Success Asset Classes'!$AA$1,FALSE))</f>
        <v>1</v>
      </c>
      <c r="AS357" s="230">
        <f>IF($AR357=0,VLOOKUP(MID($A357,4,5),'Project splits'!$C$5:$AM$346,AS$22,FALSE),IF(ISNA(VLOOKUP($A357,'Success Asset Classes'!$B$15:$BD$377,AS$21,FALSE)),VLOOKUP(MID($A357,4,5),'Project splits'!$C$5:$AM$346,AS$22,FALSE),VLOOKUP($A357,'Success Asset Classes'!$B$15:$BD$377,AS$21,FALSE)))</f>
        <v>1</v>
      </c>
      <c r="AT357" s="230">
        <f>IF($AR357=0,VLOOKUP(MID($A357,4,5),'Project splits'!$C$5:$AM$346,AT$22,FALSE),IF(ISNA(VLOOKUP($A357,'Success Asset Classes'!$B$15:$BD$377,AT$21,FALSE)),VLOOKUP(MID($A357,4,5),'Project splits'!$C$5:$AM$346,AT$22,FALSE),VLOOKUP($A357,'Success Asset Classes'!$B$15:$BD$377,AT$21,FALSE)))</f>
        <v>0</v>
      </c>
      <c r="AU357" s="230">
        <f>IF($AR357=0,VLOOKUP(MID($A357,4,5),'Project splits'!$C$5:$AM$346,AU$22,FALSE),IF(ISNA(VLOOKUP($A357,'Success Asset Classes'!$B$15:$BD$377,AU$21,FALSE)),VLOOKUP(MID($A357,4,5),'Project splits'!$C$5:$AM$346,AU$22,FALSE),VLOOKUP($A357,'Success Asset Classes'!$B$15:$BD$377,AU$21,FALSE)))</f>
        <v>0</v>
      </c>
      <c r="AV357" s="230">
        <f>IF($AR357=0,VLOOKUP(MID($A357,4,5),'Project splits'!$C$5:$AM$346,AV$22,FALSE),IF(ISNA(VLOOKUP($A357,'Success Asset Classes'!$B$15:$BD$377,AV$21,FALSE)),VLOOKUP(MID($A357,4,5),'Project splits'!$C$5:$AM$346,AV$22,FALSE),VLOOKUP($A357,'Success Asset Classes'!$B$15:$BD$377,AV$21,FALSE)))</f>
        <v>0</v>
      </c>
      <c r="AW357" s="230">
        <f>IF($AR357=0,VLOOKUP(MID($A357,4,5),'Project splits'!$C$5:$AM$346,AW$22,FALSE),IF(ISNA(VLOOKUP($A357,'Success Asset Classes'!$B$15:$BD$377,AW$21,FALSE)),VLOOKUP(MID($A357,4,5),'Project splits'!$C$5:$AM$346,AW$22,FALSE),VLOOKUP($A357,'Success Asset Classes'!$B$15:$BD$377,AW$21,FALSE)))</f>
        <v>0</v>
      </c>
      <c r="AX357" s="230">
        <f>IF($AR357=0,VLOOKUP(MID($A357,4,5),'Project splits'!$C$5:$AM$346,AX$22,FALSE),IF(ISNA(VLOOKUP($A357,'Success Asset Classes'!$B$15:$BD$377,AX$21,FALSE)),VLOOKUP(MID($A357,4,5),'Project splits'!$C$5:$AM$346,AX$22,FALSE),VLOOKUP($A357,'Success Asset Classes'!$B$15:$BD$377,AX$21,FALSE)))</f>
        <v>0</v>
      </c>
      <c r="AY357" s="230">
        <f>IF($AR357=0,VLOOKUP(MID($A357,4,5),'Project splits'!$C$5:$AM$346,AY$22,FALSE),IF(ISNA(VLOOKUP($A357,'Success Asset Classes'!$B$15:$BD$377,AY$21,FALSE)),VLOOKUP(MID($A357,4,5),'Project splits'!$C$5:$AM$346,AY$22,FALSE),VLOOKUP($A357,'Success Asset Classes'!$B$15:$BD$377,AY$21,FALSE)))</f>
        <v>0</v>
      </c>
      <c r="AZ357" s="230">
        <f>IF($AR357=0,VLOOKUP(MID($A357,4,5),'Project splits'!$C$5:$AM$346,AZ$22,FALSE),IF(ISNA(VLOOKUP($A357,'Success Asset Classes'!$B$15:$BD$377,AZ$21,FALSE)),VLOOKUP(MID($A357,4,5),'Project splits'!$C$5:$AM$346,AZ$22,FALSE),VLOOKUP($A357,'Success Asset Classes'!$B$15:$BD$377,AZ$21,FALSE)))</f>
        <v>0</v>
      </c>
      <c r="BA357" s="230">
        <f>IF($AR357=0,VLOOKUP(MID($A357,4,5),'Project splits'!$C$5:$AM$346,BA$22,FALSE),IF(ISNA(VLOOKUP($A357,'Success Asset Classes'!$B$15:$BD$377,BA$21,FALSE)),VLOOKUP(MID($A357,4,5),'Project splits'!$C$5:$AM$346,BA$22,FALSE),VLOOKUP($A357,'Success Asset Classes'!$B$15:$BD$377,BA$21,FALSE)))</f>
        <v>0</v>
      </c>
      <c r="BB357" s="230">
        <f>IF($AR357=0,VLOOKUP(MID($A357,4,5),'Project splits'!$C$5:$AM$346,BB$22,FALSE),IF(ISNA(VLOOKUP($A357,'Success Asset Classes'!$B$15:$BD$377,BB$21,FALSE)),VLOOKUP(MID($A357,4,5),'Project splits'!$C$5:$AM$346,BB$22,FALSE),VLOOKUP($A357,'Success Asset Classes'!$B$15:$BD$377,BB$21,FALSE)))</f>
        <v>0</v>
      </c>
      <c r="BC357" s="230">
        <f>IF($AR357=0,VLOOKUP(MID($A357,4,5),'Project splits'!$C$5:$AM$346,BC$22,FALSE),IF(ISNA(VLOOKUP($A357,'Success Asset Classes'!$B$15:$BD$377,BC$21,FALSE)),VLOOKUP(MID($A357,4,5),'Project splits'!$C$5:$AM$346,BC$22,FALSE),VLOOKUP($A357,'Success Asset Classes'!$B$15:$BD$377,BC$21,FALSE)))</f>
        <v>0</v>
      </c>
      <c r="BD357" s="230">
        <f>IF($AR357=0,VLOOKUP(MID($A357,4,5),'Project splits'!$C$5:$AM$346,BD$22,FALSE),IF(ISNA(VLOOKUP($A357,'Success Asset Classes'!$B$15:$BD$377,BD$21,FALSE)),VLOOKUP(MID($A357,4,5),'Project splits'!$C$5:$AM$346,BD$22,FALSE),VLOOKUP($A357,'Success Asset Classes'!$B$15:$BD$377,BD$21,FALSE)))</f>
        <v>0</v>
      </c>
      <c r="BE357" s="230">
        <f>IF($AR357=0,VLOOKUP(MID($A357,4,5),'Project splits'!$C$5:$AM$346,BE$22,FALSE),IF(ISNA(VLOOKUP($A357,'Success Asset Classes'!$B$15:$BD$377,BE$21,FALSE)),VLOOKUP(MID($A357,4,5),'Project splits'!$C$5:$AM$346,BE$22,FALSE),VLOOKUP($A357,'Success Asset Classes'!$B$15:$BD$377,BE$21,FALSE)))</f>
        <v>0</v>
      </c>
      <c r="BF357" s="230">
        <f>IF($AR357=0,VLOOKUP(MID($A357,4,5),'Project splits'!$C$5:$AM$346,BF$22,FALSE),IF(ISNA(VLOOKUP($A357,'Success Asset Classes'!$B$15:$BD$377,BF$21,FALSE)),VLOOKUP(MID($A357,4,5),'Project splits'!$C$5:$AM$346,BF$22,FALSE),VLOOKUP($A357,'Success Asset Classes'!$B$15:$BD$377,BF$21,FALSE)))</f>
        <v>0</v>
      </c>
      <c r="BG357" s="230">
        <f>IF($AR357=0,VLOOKUP(MID($A357,4,5),'Project splits'!$C$5:$AM$346,BG$22,FALSE),IF(ISNA(VLOOKUP($A357,'Success Asset Classes'!$B$15:$BD$377,BG$21,FALSE)),VLOOKUP(MID($A357,4,5),'Project splits'!$C$5:$AM$346,BG$22,FALSE),VLOOKUP($A357,'Success Asset Classes'!$B$15:$BD$377,BG$21,FALSE)))</f>
        <v>0</v>
      </c>
      <c r="BH357" s="230">
        <f>IF($AR357=0,VLOOKUP(MID($A357,4,5),'Project splits'!$C$5:$AM$346,BH$22,FALSE),IF(ISNA(VLOOKUP($A357,'Success Asset Classes'!$B$15:$BD$377,BH$21,FALSE)),VLOOKUP(MID($A357,4,5),'Project splits'!$C$5:$AM$346,BH$22,FALSE),VLOOKUP($A357,'Success Asset Classes'!$B$15:$BD$377,BH$21,FALSE)))</f>
        <v>0</v>
      </c>
      <c r="BI357" s="230">
        <f>IF($AR357=0,VLOOKUP(MID($A357,4,5),'Project splits'!$C$5:$AM$346,BI$22,FALSE),IF(ISNA(VLOOKUP($A357,'Success Asset Classes'!$B$15:$BD$377,BI$21,FALSE)),VLOOKUP(MID($A357,4,5),'Project splits'!$C$5:$AM$346,BI$22,FALSE),VLOOKUP($A357,'Success Asset Classes'!$B$15:$BD$377,BI$21,FALSE)))</f>
        <v>0</v>
      </c>
      <c r="BJ357" s="230">
        <f>IF($AR357=0,VLOOKUP(MID($A357,4,5),'Project splits'!$C$5:$AM$346,BJ$22,FALSE),IF(ISNA(VLOOKUP($A357,'Success Asset Classes'!$B$15:$BD$377,BJ$21,FALSE)),VLOOKUP(MID($A357,4,5),'Project splits'!$C$5:$AM$346,BJ$22,FALSE),VLOOKUP($A357,'Success Asset Classes'!$B$15:$BD$377,BJ$21,FALSE)))</f>
        <v>0</v>
      </c>
      <c r="BK357" s="230">
        <f>IF($AR357=0,VLOOKUP(MID($A357,4,5),'Project splits'!$C$5:$AM$346,BK$22,FALSE),IF(ISNA(VLOOKUP($A357,'Success Asset Classes'!$B$15:$BD$377,BK$21,FALSE)),VLOOKUP(MID($A357,4,5),'Project splits'!$C$5:$AM$346,BK$22,FALSE),VLOOKUP($A357,'Success Asset Classes'!$B$15:$BD$377,BK$21,FALSE)))</f>
        <v>0</v>
      </c>
      <c r="BL357" s="230">
        <f>IF($AR357=0,VLOOKUP(MID($A357,4,5),'Project splits'!$C$5:$AM$346,BL$22,FALSE),IF(ISNA(VLOOKUP($A357,'Success Asset Classes'!$B$15:$BD$377,BL$21,FALSE)),VLOOKUP(MID($A357,4,5),'Project splits'!$C$5:$AM$346,BL$22,FALSE),VLOOKUP($A357,'Success Asset Classes'!$B$15:$BD$377,BL$21,FALSE)))</f>
        <v>0</v>
      </c>
      <c r="BM357" s="230">
        <f>IF($AR357=0,VLOOKUP(MID($A357,4,5),'Project splits'!$C$5:$AM$346,BM$22,FALSE),IF(ISNA(VLOOKUP($A357,'Success Asset Classes'!$B$15:$BD$377,BM$21,FALSE)),VLOOKUP(MID($A357,4,5),'Project splits'!$C$5:$AM$346,BM$22,FALSE),VLOOKUP($A357,'Success Asset Classes'!$B$15:$BD$377,BM$21,FALSE)))</f>
        <v>0</v>
      </c>
      <c r="BN357" s="230">
        <f>IF($AR357=0,VLOOKUP(MID($A357,4,5),'Project splits'!$C$5:$AM$346,BN$22,FALSE),IF(ISNA(VLOOKUP($A357,'Success Asset Classes'!$B$15:$BD$377,BN$21,FALSE)),VLOOKUP(MID($A357,4,5),'Project splits'!$C$5:$AM$346,BN$22,FALSE),VLOOKUP($A357,'Success Asset Classes'!$B$15:$BD$377,BN$21,FALSE)))</f>
        <v>0</v>
      </c>
      <c r="BO357" s="230">
        <f>IF($AR357=0,VLOOKUP(MID($A357,4,5),'Project splits'!$C$5:$AM$346,BO$22,FALSE),IF(ISNA(VLOOKUP($A357,'Success Asset Classes'!$B$15:$BD$377,BO$21,FALSE)),VLOOKUP(MID($A357,4,5),'Project splits'!$C$5:$AM$346,BO$22,FALSE),VLOOKUP($A357,'Success Asset Classes'!$B$15:$BD$377,BO$21,FALSE)))</f>
        <v>0</v>
      </c>
      <c r="BP357" s="230">
        <f>IF($AR357=0,VLOOKUP(MID($A357,4,5),'Project splits'!$C$5:$AM$346,BP$22,FALSE),IF(ISNA(VLOOKUP($A357,'Success Asset Classes'!$B$15:$BD$377,BP$21,FALSE)),VLOOKUP(MID($A357,4,5),'Project splits'!$C$5:$AM$346,BP$22,FALSE),VLOOKUP($A357,'Success Asset Classes'!$B$15:$BD$377,BP$21,FALSE)))</f>
        <v>0</v>
      </c>
      <c r="BQ357" s="230">
        <f>IF($AR357=0,VLOOKUP(MID($A357,4,5),'Project splits'!$C$5:$AM$346,BQ$22,FALSE),IF(ISNA(VLOOKUP($A357,'Success Asset Classes'!$B$15:$BD$377,BQ$21,FALSE)),VLOOKUP(MID($A357,4,5),'Project splits'!$C$5:$AM$346,BQ$22,FALSE),VLOOKUP($A357,'Success Asset Classes'!$B$15:$BD$377,BQ$21,FALSE)))</f>
        <v>0</v>
      </c>
      <c r="BR357" s="230">
        <f>IF($AR357=0,VLOOKUP(MID($A357,4,5),'Project splits'!$C$5:$AM$346,BR$22,FALSE),IF(ISNA(VLOOKUP($A357,'Success Asset Classes'!$B$15:$BD$377,BR$21,FALSE)),VLOOKUP(MID($A357,4,5),'Project splits'!$C$5:$AM$346,BR$22,FALSE),VLOOKUP($A357,'Success Asset Classes'!$B$15:$BD$377,BR$21,FALSE)))</f>
        <v>0</v>
      </c>
      <c r="BS357" s="247">
        <f t="shared" si="91"/>
        <v>1</v>
      </c>
      <c r="BT357" s="249">
        <f>1+IF(ISNA(VLOOKUP($A357,'Project labour content'!$A$7:$D$255,'Project labour content'!$D$1,FALSE)),VLOOKUP($D357,'Project labour content'!$F$6:$G$15,'Project labour content'!$G$1,FALSE),VLOOKUP($A357,'Project labour content'!$A$7:$D$255,'Project labour content'!$D$1,FALSE))*LabEsc22*1</f>
        <v>1.0009172263036386</v>
      </c>
      <c r="BU357" s="249">
        <f>1+IF(ISNA(VLOOKUP($A357,'Project labour content'!$A$7:$D$255,'Project labour content'!$D$1,FALSE)),VLOOKUP($D357,'Project labour content'!$F$6:$G$15,'Project labour content'!$G$1,FALSE),VLOOKUP($A357,'Project labour content'!$A$7:$D$255,'Project labour content'!$D$1,FALSE))*LabEsc23*1</f>
        <v>1.0018388552935349</v>
      </c>
      <c r="BV357" s="249">
        <f>1+IF(ISNA(VLOOKUP($A357,'Project labour content'!$A$7:$D$255,'Project labour content'!$D$1,FALSE)),VLOOKUP($D357,'Project labour content'!$F$6:$G$15,'Project labour content'!$G$1,FALSE),VLOOKUP($A357,'Project labour content'!$A$7:$D$255,'Project labour content'!$D$1,FALSE))*LabEsc24*1</f>
        <v>1.0027070298020169</v>
      </c>
      <c r="BW357" s="249">
        <f>1+IF(ISNA(VLOOKUP($A357,'Project labour content'!$A$7:$D$255,'Project labour content'!$D$1,FALSE)),VLOOKUP($D357,'Project labour content'!$F$6:$G$15,'Project labour content'!$G$1,FALSE),VLOOKUP($A357,'Project labour content'!$A$7:$D$255,'Project labour content'!$D$1,FALSE))*LabEsc25*1</f>
        <v>1.0038698048603774</v>
      </c>
      <c r="BX357" s="249">
        <f>1+IF(ISNA(VLOOKUP($A357,'Project labour content'!$A$7:$D$255,'Project labour content'!$D$1,FALSE)),VLOOKUP($D357,'Project labour content'!$F$6:$G$15,'Project labour content'!$G$1,FALSE),VLOOKUP($A357,'Project labour content'!$A$7:$D$255,'Project labour content'!$D$1,FALSE))*LabEsc26*1</f>
        <v>1.0051370358781473</v>
      </c>
      <c r="BY357" s="249">
        <f>1+IF(ISNA(VLOOKUP($A357,'Project labour content'!$A$7:$D$255,'Project labour content'!$D$1,FALSE)),VLOOKUP($D357,'Project labour content'!$F$6:$G$15,'Project labour content'!$G$1,FALSE),VLOOKUP($A357,'Project labour content'!$A$7:$D$255,'Project labour content'!$D$1,FALSE))*LabEsc27*1</f>
        <v>1.0059219392746921</v>
      </c>
      <c r="BZ357" s="249">
        <f>1+IF(ISNA(VLOOKUP($A357,'Project labour content'!$A$7:$D$255,'Project labour content'!$D$1,FALSE)),VLOOKUP($D357,'Project labour content'!$F$6:$G$15,'Project labour content'!$G$1,FALSE),VLOOKUP($A357,'Project labour content'!$A$7:$D$255,'Project labour content'!$D$1,FALSE))*LabEsc28*1</f>
        <v>1.0065129715322902</v>
      </c>
      <c r="CA357" s="249">
        <f>1+IF(ISNA(VLOOKUP($A357,'Project labour content'!$A$7:$D$255,'Project labour content'!$D$1,FALSE)),VLOOKUP($D357,'Project labour content'!$F$6:$G$15,'Project labour content'!$G$1,FALSE),VLOOKUP($A357,'Project labour content'!$A$7:$D$255,'Project labour content'!$D$1,FALSE))*LabEsc29*1</f>
        <v>1.0074614600992839</v>
      </c>
      <c r="CB357" s="250" t="str">
        <f>IF(ISNA(VLOOKUP($A357,'Project labour content'!$A$7:$D$255,'Project labour content'!$D$1,FALSE)),"Category","Project")</f>
        <v>Project</v>
      </c>
      <c r="CD357" s="247" t="str">
        <f t="shared" si="92"/>
        <v>15404</v>
      </c>
      <c r="CE357" s="3"/>
    </row>
    <row r="358" spans="1:83" x14ac:dyDescent="0.15">
      <c r="A358" s="11" t="s">
        <v>919</v>
      </c>
      <c r="B358" s="11" t="str">
        <f>VLOOKUP($A358,'Incurred Real 2022$'!$A$25:$AC$426,'Incurred Real 2022$'!B$1,FALSE)</f>
        <v>Pirie Server Room Critical Air Conditioning</v>
      </c>
      <c r="C358" s="11" t="str">
        <f>VLOOKUP($A358,'Incurred Real 2022$'!$A$25:$AC$426,'Incurred Real 2022$'!C$1,FALSE)</f>
        <v>ExAnte</v>
      </c>
      <c r="D358" s="11" t="str">
        <f>VLOOKUP($A358,'Incurred Real 2022$'!$A$25:$AC$426,'Incurred Real 2022$'!D$1,FALSE)</f>
        <v>Facilities</v>
      </c>
      <c r="E358" s="11" t="str">
        <f>VLOOKUP($A358,'Incurred Real 2022$'!$A$25:$AC$426,'Incurred Real 2022$'!E$1,FALSE)</f>
        <v>Potential</v>
      </c>
      <c r="F358" s="105" t="str">
        <f>IF(VLOOKUP($A358,'Incurred Real 2022$'!$A$25:$AC$426,'Incurred Real 2022$'!F$1,FALSE)=0,"",VLOOKUP($A358,'Incurred Real 2022$'!$A$25:$AC$426,'Incurred Real 2022$'!F$1,FALSE))</f>
        <v/>
      </c>
      <c r="G358" s="105" t="str">
        <f>IF(VLOOKUP($A358,'Incurred Real 2022$'!$A$25:$AC$426,'Incurred Real 2022$'!G$1,FALSE)=0,"",VLOOKUP($A358,'Incurred Real 2022$'!$A$25:$AC$426,'Incurred Real 2022$'!G$1,FALSE))</f>
        <v/>
      </c>
      <c r="H358" s="105" t="str">
        <f>IF(VLOOKUP($A358,'Incurred Real 2022$'!$A$25:$AC$426,'Incurred Real 2022$'!H$1,FALSE)=0,"",VLOOKUP($A358,'Incurred Real 2022$'!$A$25:$AC$426,'Incurred Real 2022$'!H$1,FALSE))</f>
        <v/>
      </c>
      <c r="I358" s="105" t="str">
        <f>IF(VLOOKUP($A358,'Incurred Real 2022$'!$A$25:$AC$426,'Incurred Real 2022$'!I$1,FALSE)=0,"",VLOOKUP($A358,'Incurred Real 2022$'!$A$25:$AC$426,'Incurred Real 2022$'!I$1,FALSE))</f>
        <v/>
      </c>
      <c r="J358" s="105" t="str">
        <f>IF(VLOOKUP($A358,'Incurred Real 2022$'!$A$25:$AC$426,'Incurred Real 2022$'!J$1,FALSE)=0,"",VLOOKUP($A358,'Incurred Real 2022$'!$A$25:$AC$426,'Incurred Real 2022$'!J$1,FALSE))</f>
        <v/>
      </c>
      <c r="K358" s="105" t="str">
        <f>IF(VLOOKUP($A358,'Incurred Real 2022$'!$A$25:$AC$426,'Incurred Real 2022$'!K$1,FALSE)=0,"",VLOOKUP($A358,'Incurred Real 2022$'!$A$25:$AC$426,'Incurred Real 2022$'!K$1,FALSE))</f>
        <v/>
      </c>
      <c r="L358" s="105" t="str">
        <f>IF(VLOOKUP($A358,'Incurred Real 2022$'!$A$25:$AC$426,'Incurred Real 2022$'!L$1,FALSE)=0,"",VLOOKUP($A358,'Incurred Real 2022$'!$A$25:$AC$426,'Incurred Real 2022$'!L$1,FALSE))</f>
        <v/>
      </c>
      <c r="M358" s="105" t="str">
        <f>IF(VLOOKUP($A358,'Incurred Real 2022$'!$A$25:$AC$426,'Incurred Real 2022$'!M$1,FALSE)=0,"",VLOOKUP($A358,'Incurred Real 2022$'!$A$25:$AC$426,'Incurred Real 2022$'!M$1,FALSE))</f>
        <v/>
      </c>
      <c r="N358" s="105" t="str">
        <f>IF(VLOOKUP($A358,'Incurred Real 2022$'!$A$25:$AC$426,'Incurred Real 2022$'!N$1,FALSE)=0,"",VLOOKUP($A358,'Incurred Real 2022$'!$A$25:$AC$426,'Incurred Real 2022$'!N$1,FALSE))</f>
        <v/>
      </c>
      <c r="O358" s="105" t="str">
        <f>IF(VLOOKUP($A358,'Incurred Real 2022$'!$A$25:$AC$426,'Incurred Real 2022$'!O$1,FALSE)=0,"",VLOOKUP($A358,'Incurred Real 2022$'!$A$25:$AC$426,'Incurred Real 2022$'!O$1,FALSE))</f>
        <v/>
      </c>
      <c r="P358" s="105" t="str">
        <f>IF(VLOOKUP($A358,'Incurred Real 2022$'!$A$25:$AC$426,'Incurred Real 2022$'!P$1,FALSE)=0,"",VLOOKUP($A358,'Incurred Real 2022$'!$A$25:$AC$426,'Incurred Real 2022$'!P$1,FALSE))</f>
        <v/>
      </c>
      <c r="Q358" s="105" t="str">
        <f>IF(VLOOKUP($A358,'Incurred Real 2022$'!$A$25:$AC$426,'Incurred Real 2022$'!Q$1,FALSE)=0,"",VLOOKUP($A358,'Incurred Real 2022$'!$A$25:$AC$426,'Incurred Real 2022$'!Q$1,FALSE))</f>
        <v/>
      </c>
      <c r="R358" s="105" t="str">
        <f>IF(VLOOKUP($A358,'Incurred Real 2022$'!$A$25:$AC$426,'Incurred Real 2022$'!R$1,FALSE)=0,"",VLOOKUP($A358,'Incurred Real 2022$'!$A$25:$AC$426,'Incurred Real 2022$'!R$1,FALSE))</f>
        <v/>
      </c>
      <c r="S358" s="105" t="str">
        <f>IF(VLOOKUP($A358,'Incurred Real 2022$'!$A$25:$AC$426,'Incurred Real 2022$'!S$1,FALSE)=0,"",VLOOKUP($A358,'Incurred Real 2022$'!$A$25:$AC$426,'Incurred Real 2022$'!S$1,FALSE))</f>
        <v/>
      </c>
      <c r="T358" s="105" t="str">
        <f>IF(VLOOKUP($A358,'Incurred Real 2022$'!$A$25:$AC$426,'Incurred Real 2022$'!T$1,FALSE)=0,"",VLOOKUP($A358,'Incurred Real 2022$'!$A$25:$AC$426,'Incurred Real 2022$'!T$1,FALSE))</f>
        <v/>
      </c>
      <c r="U358" s="105" t="str">
        <f>IF(VLOOKUP($A358,'Incurred Real 2022$'!$A$25:$AC$426,'Incurred Real 2022$'!U$1,FALSE)=0,"",VLOOKUP($A358,'Incurred Real 2022$'!$A$25:$AC$426,'Incurred Real 2022$'!U$1,FALSE))</f>
        <v/>
      </c>
      <c r="V358" s="13" t="str">
        <f>IF(ISTEXT(VLOOKUP($A358,'Incurred Real 2022$'!$A$25:$AC$426,'Incurred Real 2022$'!V$1,FALSE)),"",(VLOOKUP($A358,'Incurred Real 2022$'!$A$25:$AC$426,'Incurred Real 2022$'!V$1,FALSE))*BT358*Incurred_Real!V$15)</f>
        <v/>
      </c>
      <c r="W358" s="13" t="str">
        <f>IF(ISTEXT(VLOOKUP($A358,'Incurred Real 2022$'!$A$25:$AC$426,'Incurred Real 2022$'!W$1,FALSE)),"",(VLOOKUP($A358,'Incurred Real 2022$'!$A$25:$AC$426,'Incurred Real 2022$'!W$1,FALSE))*BU358*Incurred_Real!W$15)</f>
        <v/>
      </c>
      <c r="X358" s="220" t="str">
        <f>IF(ISTEXT(VLOOKUP($A358,'Incurred Real 2022$'!$A$25:$AC$426,'Incurred Real 2022$'!X$1,FALSE)),"",(VLOOKUP($A358,'Incurred Real 2022$'!$A$25:$AC$426,'Incurred Real 2022$'!X$1,FALSE))*BV358*Incurred_Real!X$15)</f>
        <v/>
      </c>
      <c r="Y358" s="217" t="str">
        <f>IF(ISTEXT(VLOOKUP($A358,'Incurred Real 2022$'!$A$25:$AC$426,'Incurred Real 2022$'!Y$1,FALSE)),"",(VLOOKUP($A358,'Incurred Real 2022$'!$A$25:$AC$426,'Incurred Real 2022$'!Y$1,FALSE))*BW358*Incurred_Real!Y$15)</f>
        <v/>
      </c>
      <c r="Z358" s="13" t="str">
        <f>IF(ISTEXT(VLOOKUP($A358,'Incurred Real 2022$'!$A$25:$AC$426,'Incurred Real 2022$'!Z$1,FALSE)),"",(VLOOKUP($A358,'Incurred Real 2022$'!$A$25:$AC$426,'Incurred Real 2022$'!Z$1,FALSE))*BX358*Incurred_Real!Z$15)</f>
        <v/>
      </c>
      <c r="AA358" s="13">
        <f>IF(ISTEXT(VLOOKUP($A358,'Incurred Real 2022$'!$A$25:$AC$426,'Incurred Real 2022$'!AA$1,FALSE)),"",(VLOOKUP($A358,'Incurred Real 2022$'!$A$25:$AC$426,'Incurred Real 2022$'!AA$1,FALSE))*BY358*Incurred_Real!AA$15)</f>
        <v>267019.85147622984</v>
      </c>
      <c r="AB358" s="13" t="str">
        <f>IF(ISTEXT(VLOOKUP($A358,'Incurred Real 2022$'!$A$25:$AC$426,'Incurred Real 2022$'!AB$1,FALSE)),"",(VLOOKUP($A358,'Incurred Real 2022$'!$A$25:$AC$426,'Incurred Real 2022$'!AB$1,FALSE))*BZ358*Incurred_Real!AB$15)</f>
        <v/>
      </c>
      <c r="AC358" s="13" t="str">
        <f>IF(ISTEXT(VLOOKUP($A358,'Incurred Real 2022$'!$A$25:$AC$426,'Incurred Real 2022$'!AC$1,FALSE)),"",(VLOOKUP($A358,'Incurred Real 2022$'!$A$25:$AC$426,'Incurred Real 2022$'!AC$1,FALSE))*CA358*Incurred_Real!AC$15)</f>
        <v/>
      </c>
      <c r="AD358" s="221">
        <f t="shared" si="87"/>
        <v>267019.85147622984</v>
      </c>
      <c r="AE358" s="221">
        <f t="shared" si="88"/>
        <v>267019.85147622984</v>
      </c>
      <c r="AF358" s="239">
        <f t="shared" si="93"/>
        <v>300637.62590221857</v>
      </c>
      <c r="AG358" s="222">
        <f t="shared" si="89"/>
        <v>293591.43154513533</v>
      </c>
      <c r="AH358" s="223">
        <f t="shared" si="86"/>
        <v>1.024</v>
      </c>
      <c r="AI358" s="224">
        <f t="shared" si="90"/>
        <v>2027</v>
      </c>
      <c r="AJ358" s="225" t="str">
        <f>VLOOKUP($A358,Project_Commissioning!$C$4:$H$355,Project_Commissioning!F$1,FALSE)</f>
        <v/>
      </c>
      <c r="AK358" s="226">
        <f>VLOOKUP($A358,Project_Commissioning!$C$4:$H$355,Project_Commissioning!G$1,FALSE)</f>
        <v>2027</v>
      </c>
      <c r="AL358" s="225" t="str">
        <f>IF(VLOOKUP($A358,Project_Commissioning!$C$4:$H$355,Project_Commissioning!H$1,FALSE)=0,"",VLOOKUP($A358,Project_Commissioning!$C$4:$H$355,Project_Commissioning!H$1,FALSE))</f>
        <v/>
      </c>
      <c r="AM358" s="237">
        <f t="shared" si="94"/>
        <v>267019.85147622984</v>
      </c>
      <c r="AN358" s="221" cm="1">
        <f t="array" ref="AN358">IF(ROUND(AE358,0)=0,0,LOOKUP(2,1/(F358:AC358&lt;&gt;""),F358:AC358))</f>
        <v>267019.85147622984</v>
      </c>
      <c r="AO358" s="221">
        <f t="shared" si="95"/>
        <v>267019.85147622984</v>
      </c>
      <c r="AP358" s="79"/>
      <c r="AQ358" s="20"/>
      <c r="AR358" s="245">
        <f>IF(ISNA(VLOOKUP($A358,'Success Asset Classes'!$B$15:$AA$114,'Success Asset Classes'!$AA$1,FALSE)),0,VLOOKUP($A358,'Success Asset Classes'!$B$15:$AA$114,'Success Asset Classes'!$AA$1,FALSE))</f>
        <v>1</v>
      </c>
      <c r="AS358" s="230">
        <f>IF($AR358=0,VLOOKUP(MID($A358,4,5),'Project splits'!$C$5:$AM$346,AS$22,FALSE),IF(ISNA(VLOOKUP($A358,'Success Asset Classes'!$B$15:$BD$377,AS$21,FALSE)),VLOOKUP(MID($A358,4,5),'Project splits'!$C$5:$AM$346,AS$22,FALSE),VLOOKUP($A358,'Success Asset Classes'!$B$15:$BD$377,AS$21,FALSE)))</f>
        <v>1</v>
      </c>
      <c r="AT358" s="230">
        <f>IF($AR358=0,VLOOKUP(MID($A358,4,5),'Project splits'!$C$5:$AM$346,AT$22,FALSE),IF(ISNA(VLOOKUP($A358,'Success Asset Classes'!$B$15:$BD$377,AT$21,FALSE)),VLOOKUP(MID($A358,4,5),'Project splits'!$C$5:$AM$346,AT$22,FALSE),VLOOKUP($A358,'Success Asset Classes'!$B$15:$BD$377,AT$21,FALSE)))</f>
        <v>0</v>
      </c>
      <c r="AU358" s="230">
        <f>IF($AR358=0,VLOOKUP(MID($A358,4,5),'Project splits'!$C$5:$AM$346,AU$22,FALSE),IF(ISNA(VLOOKUP($A358,'Success Asset Classes'!$B$15:$BD$377,AU$21,FALSE)),VLOOKUP(MID($A358,4,5),'Project splits'!$C$5:$AM$346,AU$22,FALSE),VLOOKUP($A358,'Success Asset Classes'!$B$15:$BD$377,AU$21,FALSE)))</f>
        <v>0</v>
      </c>
      <c r="AV358" s="230">
        <f>IF($AR358=0,VLOOKUP(MID($A358,4,5),'Project splits'!$C$5:$AM$346,AV$22,FALSE),IF(ISNA(VLOOKUP($A358,'Success Asset Classes'!$B$15:$BD$377,AV$21,FALSE)),VLOOKUP(MID($A358,4,5),'Project splits'!$C$5:$AM$346,AV$22,FALSE),VLOOKUP($A358,'Success Asset Classes'!$B$15:$BD$377,AV$21,FALSE)))</f>
        <v>0</v>
      </c>
      <c r="AW358" s="230">
        <f>IF($AR358=0,VLOOKUP(MID($A358,4,5),'Project splits'!$C$5:$AM$346,AW$22,FALSE),IF(ISNA(VLOOKUP($A358,'Success Asset Classes'!$B$15:$BD$377,AW$21,FALSE)),VLOOKUP(MID($A358,4,5),'Project splits'!$C$5:$AM$346,AW$22,FALSE),VLOOKUP($A358,'Success Asset Classes'!$B$15:$BD$377,AW$21,FALSE)))</f>
        <v>0</v>
      </c>
      <c r="AX358" s="230">
        <f>IF($AR358=0,VLOOKUP(MID($A358,4,5),'Project splits'!$C$5:$AM$346,AX$22,FALSE),IF(ISNA(VLOOKUP($A358,'Success Asset Classes'!$B$15:$BD$377,AX$21,FALSE)),VLOOKUP(MID($A358,4,5),'Project splits'!$C$5:$AM$346,AX$22,FALSE),VLOOKUP($A358,'Success Asset Classes'!$B$15:$BD$377,AX$21,FALSE)))</f>
        <v>0</v>
      </c>
      <c r="AY358" s="230">
        <f>IF($AR358=0,VLOOKUP(MID($A358,4,5),'Project splits'!$C$5:$AM$346,AY$22,FALSE),IF(ISNA(VLOOKUP($A358,'Success Asset Classes'!$B$15:$BD$377,AY$21,FALSE)),VLOOKUP(MID($A358,4,5),'Project splits'!$C$5:$AM$346,AY$22,FALSE),VLOOKUP($A358,'Success Asset Classes'!$B$15:$BD$377,AY$21,FALSE)))</f>
        <v>0</v>
      </c>
      <c r="AZ358" s="230">
        <f>IF($AR358=0,VLOOKUP(MID($A358,4,5),'Project splits'!$C$5:$AM$346,AZ$22,FALSE),IF(ISNA(VLOOKUP($A358,'Success Asset Classes'!$B$15:$BD$377,AZ$21,FALSE)),VLOOKUP(MID($A358,4,5),'Project splits'!$C$5:$AM$346,AZ$22,FALSE),VLOOKUP($A358,'Success Asset Classes'!$B$15:$BD$377,AZ$21,FALSE)))</f>
        <v>0</v>
      </c>
      <c r="BA358" s="230">
        <f>IF($AR358=0,VLOOKUP(MID($A358,4,5),'Project splits'!$C$5:$AM$346,BA$22,FALSE),IF(ISNA(VLOOKUP($A358,'Success Asset Classes'!$B$15:$BD$377,BA$21,FALSE)),VLOOKUP(MID($A358,4,5),'Project splits'!$C$5:$AM$346,BA$22,FALSE),VLOOKUP($A358,'Success Asset Classes'!$B$15:$BD$377,BA$21,FALSE)))</f>
        <v>0</v>
      </c>
      <c r="BB358" s="230">
        <f>IF($AR358=0,VLOOKUP(MID($A358,4,5),'Project splits'!$C$5:$AM$346,BB$22,FALSE),IF(ISNA(VLOOKUP($A358,'Success Asset Classes'!$B$15:$BD$377,BB$21,FALSE)),VLOOKUP(MID($A358,4,5),'Project splits'!$C$5:$AM$346,BB$22,FALSE),VLOOKUP($A358,'Success Asset Classes'!$B$15:$BD$377,BB$21,FALSE)))</f>
        <v>0</v>
      </c>
      <c r="BC358" s="230">
        <f>IF($AR358=0,VLOOKUP(MID($A358,4,5),'Project splits'!$C$5:$AM$346,BC$22,FALSE),IF(ISNA(VLOOKUP($A358,'Success Asset Classes'!$B$15:$BD$377,BC$21,FALSE)),VLOOKUP(MID($A358,4,5),'Project splits'!$C$5:$AM$346,BC$22,FALSE),VLOOKUP($A358,'Success Asset Classes'!$B$15:$BD$377,BC$21,FALSE)))</f>
        <v>0</v>
      </c>
      <c r="BD358" s="230">
        <f>IF($AR358=0,VLOOKUP(MID($A358,4,5),'Project splits'!$C$5:$AM$346,BD$22,FALSE),IF(ISNA(VLOOKUP($A358,'Success Asset Classes'!$B$15:$BD$377,BD$21,FALSE)),VLOOKUP(MID($A358,4,5),'Project splits'!$C$5:$AM$346,BD$22,FALSE),VLOOKUP($A358,'Success Asset Classes'!$B$15:$BD$377,BD$21,FALSE)))</f>
        <v>0</v>
      </c>
      <c r="BE358" s="230">
        <f>IF($AR358=0,VLOOKUP(MID($A358,4,5),'Project splits'!$C$5:$AM$346,BE$22,FALSE),IF(ISNA(VLOOKUP($A358,'Success Asset Classes'!$B$15:$BD$377,BE$21,FALSE)),VLOOKUP(MID($A358,4,5),'Project splits'!$C$5:$AM$346,BE$22,FALSE),VLOOKUP($A358,'Success Asset Classes'!$B$15:$BD$377,BE$21,FALSE)))</f>
        <v>0</v>
      </c>
      <c r="BF358" s="230">
        <f>IF($AR358=0,VLOOKUP(MID($A358,4,5),'Project splits'!$C$5:$AM$346,BF$22,FALSE),IF(ISNA(VLOOKUP($A358,'Success Asset Classes'!$B$15:$BD$377,BF$21,FALSE)),VLOOKUP(MID($A358,4,5),'Project splits'!$C$5:$AM$346,BF$22,FALSE),VLOOKUP($A358,'Success Asset Classes'!$B$15:$BD$377,BF$21,FALSE)))</f>
        <v>0</v>
      </c>
      <c r="BG358" s="230">
        <f>IF($AR358=0,VLOOKUP(MID($A358,4,5),'Project splits'!$C$5:$AM$346,BG$22,FALSE),IF(ISNA(VLOOKUP($A358,'Success Asset Classes'!$B$15:$BD$377,BG$21,FALSE)),VLOOKUP(MID($A358,4,5),'Project splits'!$C$5:$AM$346,BG$22,FALSE),VLOOKUP($A358,'Success Asset Classes'!$B$15:$BD$377,BG$21,FALSE)))</f>
        <v>0</v>
      </c>
      <c r="BH358" s="230">
        <f>IF($AR358=0,VLOOKUP(MID($A358,4,5),'Project splits'!$C$5:$AM$346,BH$22,FALSE),IF(ISNA(VLOOKUP($A358,'Success Asset Classes'!$B$15:$BD$377,BH$21,FALSE)),VLOOKUP(MID($A358,4,5),'Project splits'!$C$5:$AM$346,BH$22,FALSE),VLOOKUP($A358,'Success Asset Classes'!$B$15:$BD$377,BH$21,FALSE)))</f>
        <v>0</v>
      </c>
      <c r="BI358" s="230">
        <f>IF($AR358=0,VLOOKUP(MID($A358,4,5),'Project splits'!$C$5:$AM$346,BI$22,FALSE),IF(ISNA(VLOOKUP($A358,'Success Asset Classes'!$B$15:$BD$377,BI$21,FALSE)),VLOOKUP(MID($A358,4,5),'Project splits'!$C$5:$AM$346,BI$22,FALSE),VLOOKUP($A358,'Success Asset Classes'!$B$15:$BD$377,BI$21,FALSE)))</f>
        <v>0</v>
      </c>
      <c r="BJ358" s="230">
        <f>IF($AR358=0,VLOOKUP(MID($A358,4,5),'Project splits'!$C$5:$AM$346,BJ$22,FALSE),IF(ISNA(VLOOKUP($A358,'Success Asset Classes'!$B$15:$BD$377,BJ$21,FALSE)),VLOOKUP(MID($A358,4,5),'Project splits'!$C$5:$AM$346,BJ$22,FALSE),VLOOKUP($A358,'Success Asset Classes'!$B$15:$BD$377,BJ$21,FALSE)))</f>
        <v>0</v>
      </c>
      <c r="BK358" s="230">
        <f>IF($AR358=0,VLOOKUP(MID($A358,4,5),'Project splits'!$C$5:$AM$346,BK$22,FALSE),IF(ISNA(VLOOKUP($A358,'Success Asset Classes'!$B$15:$BD$377,BK$21,FALSE)),VLOOKUP(MID($A358,4,5),'Project splits'!$C$5:$AM$346,BK$22,FALSE),VLOOKUP($A358,'Success Asset Classes'!$B$15:$BD$377,BK$21,FALSE)))</f>
        <v>0</v>
      </c>
      <c r="BL358" s="230">
        <f>IF($AR358=0,VLOOKUP(MID($A358,4,5),'Project splits'!$C$5:$AM$346,BL$22,FALSE),IF(ISNA(VLOOKUP($A358,'Success Asset Classes'!$B$15:$BD$377,BL$21,FALSE)),VLOOKUP(MID($A358,4,5),'Project splits'!$C$5:$AM$346,BL$22,FALSE),VLOOKUP($A358,'Success Asset Classes'!$B$15:$BD$377,BL$21,FALSE)))</f>
        <v>0</v>
      </c>
      <c r="BM358" s="230">
        <f>IF($AR358=0,VLOOKUP(MID($A358,4,5),'Project splits'!$C$5:$AM$346,BM$22,FALSE),IF(ISNA(VLOOKUP($A358,'Success Asset Classes'!$B$15:$BD$377,BM$21,FALSE)),VLOOKUP(MID($A358,4,5),'Project splits'!$C$5:$AM$346,BM$22,FALSE),VLOOKUP($A358,'Success Asset Classes'!$B$15:$BD$377,BM$21,FALSE)))</f>
        <v>0</v>
      </c>
      <c r="BN358" s="230">
        <f>IF($AR358=0,VLOOKUP(MID($A358,4,5),'Project splits'!$C$5:$AM$346,BN$22,FALSE),IF(ISNA(VLOOKUP($A358,'Success Asset Classes'!$B$15:$BD$377,BN$21,FALSE)),VLOOKUP(MID($A358,4,5),'Project splits'!$C$5:$AM$346,BN$22,FALSE),VLOOKUP($A358,'Success Asset Classes'!$B$15:$BD$377,BN$21,FALSE)))</f>
        <v>0</v>
      </c>
      <c r="BO358" s="230">
        <f>IF($AR358=0,VLOOKUP(MID($A358,4,5),'Project splits'!$C$5:$AM$346,BO$22,FALSE),IF(ISNA(VLOOKUP($A358,'Success Asset Classes'!$B$15:$BD$377,BO$21,FALSE)),VLOOKUP(MID($A358,4,5),'Project splits'!$C$5:$AM$346,BO$22,FALSE),VLOOKUP($A358,'Success Asset Classes'!$B$15:$BD$377,BO$21,FALSE)))</f>
        <v>0</v>
      </c>
      <c r="BP358" s="230">
        <f>IF($AR358=0,VLOOKUP(MID($A358,4,5),'Project splits'!$C$5:$AM$346,BP$22,FALSE),IF(ISNA(VLOOKUP($A358,'Success Asset Classes'!$B$15:$BD$377,BP$21,FALSE)),VLOOKUP(MID($A358,4,5),'Project splits'!$C$5:$AM$346,BP$22,FALSE),VLOOKUP($A358,'Success Asset Classes'!$B$15:$BD$377,BP$21,FALSE)))</f>
        <v>0</v>
      </c>
      <c r="BQ358" s="230">
        <f>IF($AR358=0,VLOOKUP(MID($A358,4,5),'Project splits'!$C$5:$AM$346,BQ$22,FALSE),IF(ISNA(VLOOKUP($A358,'Success Asset Classes'!$B$15:$BD$377,BQ$21,FALSE)),VLOOKUP(MID($A358,4,5),'Project splits'!$C$5:$AM$346,BQ$22,FALSE),VLOOKUP($A358,'Success Asset Classes'!$B$15:$BD$377,BQ$21,FALSE)))</f>
        <v>0</v>
      </c>
      <c r="BR358" s="230">
        <f>IF($AR358=0,VLOOKUP(MID($A358,4,5),'Project splits'!$C$5:$AM$346,BR$22,FALSE),IF(ISNA(VLOOKUP($A358,'Success Asset Classes'!$B$15:$BD$377,BR$21,FALSE)),VLOOKUP(MID($A358,4,5),'Project splits'!$C$5:$AM$346,BR$22,FALSE),VLOOKUP($A358,'Success Asset Classes'!$B$15:$BD$377,BR$21,FALSE)))</f>
        <v>0</v>
      </c>
      <c r="BS358" s="247">
        <f t="shared" si="91"/>
        <v>1</v>
      </c>
      <c r="BT358" s="249">
        <f>1+IF(ISNA(VLOOKUP($A358,'Project labour content'!$A$7:$D$255,'Project labour content'!$D$1,FALSE)),VLOOKUP($D358,'Project labour content'!$F$6:$G$15,'Project labour content'!$G$1,FALSE),VLOOKUP($A358,'Project labour content'!$A$7:$D$255,'Project labour content'!$D$1,FALSE))*LabEsc22*1</f>
        <v>1.0009172263036386</v>
      </c>
      <c r="BU358" s="249">
        <f>1+IF(ISNA(VLOOKUP($A358,'Project labour content'!$A$7:$D$255,'Project labour content'!$D$1,FALSE)),VLOOKUP($D358,'Project labour content'!$F$6:$G$15,'Project labour content'!$G$1,FALSE),VLOOKUP($A358,'Project labour content'!$A$7:$D$255,'Project labour content'!$D$1,FALSE))*LabEsc23*1</f>
        <v>1.0018388552935349</v>
      </c>
      <c r="BV358" s="249">
        <f>1+IF(ISNA(VLOOKUP($A358,'Project labour content'!$A$7:$D$255,'Project labour content'!$D$1,FALSE)),VLOOKUP($D358,'Project labour content'!$F$6:$G$15,'Project labour content'!$G$1,FALSE),VLOOKUP($A358,'Project labour content'!$A$7:$D$255,'Project labour content'!$D$1,FALSE))*LabEsc24*1</f>
        <v>1.0027070298020169</v>
      </c>
      <c r="BW358" s="249">
        <f>1+IF(ISNA(VLOOKUP($A358,'Project labour content'!$A$7:$D$255,'Project labour content'!$D$1,FALSE)),VLOOKUP($D358,'Project labour content'!$F$6:$G$15,'Project labour content'!$G$1,FALSE),VLOOKUP($A358,'Project labour content'!$A$7:$D$255,'Project labour content'!$D$1,FALSE))*LabEsc25*1</f>
        <v>1.0038698048603774</v>
      </c>
      <c r="BX358" s="249">
        <f>1+IF(ISNA(VLOOKUP($A358,'Project labour content'!$A$7:$D$255,'Project labour content'!$D$1,FALSE)),VLOOKUP($D358,'Project labour content'!$F$6:$G$15,'Project labour content'!$G$1,FALSE),VLOOKUP($A358,'Project labour content'!$A$7:$D$255,'Project labour content'!$D$1,FALSE))*LabEsc26*1</f>
        <v>1.0051370358781473</v>
      </c>
      <c r="BY358" s="249">
        <f>1+IF(ISNA(VLOOKUP($A358,'Project labour content'!$A$7:$D$255,'Project labour content'!$D$1,FALSE)),VLOOKUP($D358,'Project labour content'!$F$6:$G$15,'Project labour content'!$G$1,FALSE),VLOOKUP($A358,'Project labour content'!$A$7:$D$255,'Project labour content'!$D$1,FALSE))*LabEsc27*1</f>
        <v>1.0059219392746921</v>
      </c>
      <c r="BZ358" s="249">
        <f>1+IF(ISNA(VLOOKUP($A358,'Project labour content'!$A$7:$D$255,'Project labour content'!$D$1,FALSE)),VLOOKUP($D358,'Project labour content'!$F$6:$G$15,'Project labour content'!$G$1,FALSE),VLOOKUP($A358,'Project labour content'!$A$7:$D$255,'Project labour content'!$D$1,FALSE))*LabEsc28*1</f>
        <v>1.0065129715322902</v>
      </c>
      <c r="CA358" s="249">
        <f>1+IF(ISNA(VLOOKUP($A358,'Project labour content'!$A$7:$D$255,'Project labour content'!$D$1,FALSE)),VLOOKUP($D358,'Project labour content'!$F$6:$G$15,'Project labour content'!$G$1,FALSE),VLOOKUP($A358,'Project labour content'!$A$7:$D$255,'Project labour content'!$D$1,FALSE))*LabEsc29*1</f>
        <v>1.0074614600992839</v>
      </c>
      <c r="CB358" s="250" t="str">
        <f>IF(ISNA(VLOOKUP($A358,'Project labour content'!$A$7:$D$255,'Project labour content'!$D$1,FALSE)),"Category","Project")</f>
        <v>Project</v>
      </c>
      <c r="CD358" s="247" t="str">
        <f t="shared" si="92"/>
        <v>15405</v>
      </c>
      <c r="CE358" s="3"/>
    </row>
    <row r="359" spans="1:83" x14ac:dyDescent="0.15">
      <c r="A359" s="11" t="s">
        <v>981</v>
      </c>
      <c r="B359" s="11" t="str">
        <f>VLOOKUP($A359,'Incurred Real 2022$'!$A$25:$AC$426,'Incurred Real 2022$'!B$1,FALSE)</f>
        <v>Substation Building Hardening 2024-2028</v>
      </c>
      <c r="C359" s="11" t="str">
        <f>VLOOKUP($A359,'Incurred Real 2022$'!$A$25:$AC$426,'Incurred Real 2022$'!C$1,FALSE)</f>
        <v>ExAnte</v>
      </c>
      <c r="D359" s="11" t="str">
        <f>VLOOKUP($A359,'Incurred Real 2022$'!$A$25:$AC$426,'Incurred Real 2022$'!D$1,FALSE)</f>
        <v>Security/Compliance</v>
      </c>
      <c r="E359" s="11" t="str">
        <f>VLOOKUP($A359,'Incurred Real 2022$'!$A$25:$AC$426,'Incurred Real 2022$'!E$1,FALSE)</f>
        <v>Proposed</v>
      </c>
      <c r="F359" s="105" t="str">
        <f>IF(VLOOKUP($A359,'Incurred Real 2022$'!$A$25:$AC$426,'Incurred Real 2022$'!F$1,FALSE)=0,"",VLOOKUP($A359,'Incurred Real 2022$'!$A$25:$AC$426,'Incurred Real 2022$'!F$1,FALSE))</f>
        <v/>
      </c>
      <c r="G359" s="105" t="str">
        <f>IF(VLOOKUP($A359,'Incurred Real 2022$'!$A$25:$AC$426,'Incurred Real 2022$'!G$1,FALSE)=0,"",VLOOKUP($A359,'Incurred Real 2022$'!$A$25:$AC$426,'Incurred Real 2022$'!G$1,FALSE))</f>
        <v/>
      </c>
      <c r="H359" s="105" t="str">
        <f>IF(VLOOKUP($A359,'Incurred Real 2022$'!$A$25:$AC$426,'Incurred Real 2022$'!H$1,FALSE)=0,"",VLOOKUP($A359,'Incurred Real 2022$'!$A$25:$AC$426,'Incurred Real 2022$'!H$1,FALSE))</f>
        <v/>
      </c>
      <c r="I359" s="105" t="str">
        <f>IF(VLOOKUP($A359,'Incurred Real 2022$'!$A$25:$AC$426,'Incurred Real 2022$'!I$1,FALSE)=0,"",VLOOKUP($A359,'Incurred Real 2022$'!$A$25:$AC$426,'Incurred Real 2022$'!I$1,FALSE))</f>
        <v/>
      </c>
      <c r="J359" s="105" t="str">
        <f>IF(VLOOKUP($A359,'Incurred Real 2022$'!$A$25:$AC$426,'Incurred Real 2022$'!J$1,FALSE)=0,"",VLOOKUP($A359,'Incurred Real 2022$'!$A$25:$AC$426,'Incurred Real 2022$'!J$1,FALSE))</f>
        <v/>
      </c>
      <c r="K359" s="105" t="str">
        <f>IF(VLOOKUP($A359,'Incurred Real 2022$'!$A$25:$AC$426,'Incurred Real 2022$'!K$1,FALSE)=0,"",VLOOKUP($A359,'Incurred Real 2022$'!$A$25:$AC$426,'Incurred Real 2022$'!K$1,FALSE))</f>
        <v/>
      </c>
      <c r="L359" s="105" t="str">
        <f>IF(VLOOKUP($A359,'Incurred Real 2022$'!$A$25:$AC$426,'Incurred Real 2022$'!L$1,FALSE)=0,"",VLOOKUP($A359,'Incurred Real 2022$'!$A$25:$AC$426,'Incurred Real 2022$'!L$1,FALSE))</f>
        <v/>
      </c>
      <c r="M359" s="105" t="str">
        <f>IF(VLOOKUP($A359,'Incurred Real 2022$'!$A$25:$AC$426,'Incurred Real 2022$'!M$1,FALSE)=0,"",VLOOKUP($A359,'Incurred Real 2022$'!$A$25:$AC$426,'Incurred Real 2022$'!M$1,FALSE))</f>
        <v/>
      </c>
      <c r="N359" s="105" t="str">
        <f>IF(VLOOKUP($A359,'Incurred Real 2022$'!$A$25:$AC$426,'Incurred Real 2022$'!N$1,FALSE)=0,"",VLOOKUP($A359,'Incurred Real 2022$'!$A$25:$AC$426,'Incurred Real 2022$'!N$1,FALSE))</f>
        <v/>
      </c>
      <c r="O359" s="105" t="str">
        <f>IF(VLOOKUP($A359,'Incurred Real 2022$'!$A$25:$AC$426,'Incurred Real 2022$'!O$1,FALSE)=0,"",VLOOKUP($A359,'Incurred Real 2022$'!$A$25:$AC$426,'Incurred Real 2022$'!O$1,FALSE))</f>
        <v/>
      </c>
      <c r="P359" s="105" t="str">
        <f>IF(VLOOKUP($A359,'Incurred Real 2022$'!$A$25:$AC$426,'Incurred Real 2022$'!P$1,FALSE)=0,"",VLOOKUP($A359,'Incurred Real 2022$'!$A$25:$AC$426,'Incurred Real 2022$'!P$1,FALSE))</f>
        <v/>
      </c>
      <c r="Q359" s="105" t="str">
        <f>IF(VLOOKUP($A359,'Incurred Real 2022$'!$A$25:$AC$426,'Incurred Real 2022$'!Q$1,FALSE)=0,"",VLOOKUP($A359,'Incurred Real 2022$'!$A$25:$AC$426,'Incurred Real 2022$'!Q$1,FALSE))</f>
        <v/>
      </c>
      <c r="R359" s="105" t="str">
        <f>IF(VLOOKUP($A359,'Incurred Real 2022$'!$A$25:$AC$426,'Incurred Real 2022$'!R$1,FALSE)=0,"",VLOOKUP($A359,'Incurred Real 2022$'!$A$25:$AC$426,'Incurred Real 2022$'!R$1,FALSE))</f>
        <v/>
      </c>
      <c r="S359" s="105" t="str">
        <f>IF(VLOOKUP($A359,'Incurred Real 2022$'!$A$25:$AC$426,'Incurred Real 2022$'!S$1,FALSE)=0,"",VLOOKUP($A359,'Incurred Real 2022$'!$A$25:$AC$426,'Incurred Real 2022$'!S$1,FALSE))</f>
        <v/>
      </c>
      <c r="T359" s="105" t="str">
        <f>IF(VLOOKUP($A359,'Incurred Real 2022$'!$A$25:$AC$426,'Incurred Real 2022$'!T$1,FALSE)=0,"",VLOOKUP($A359,'Incurred Real 2022$'!$A$25:$AC$426,'Incurred Real 2022$'!T$1,FALSE))</f>
        <v/>
      </c>
      <c r="U359" s="105" t="str">
        <f>IF(VLOOKUP($A359,'Incurred Real 2022$'!$A$25:$AC$426,'Incurred Real 2022$'!U$1,FALSE)=0,"",VLOOKUP($A359,'Incurred Real 2022$'!$A$25:$AC$426,'Incurred Real 2022$'!U$1,FALSE))</f>
        <v/>
      </c>
      <c r="V359" s="13" t="str">
        <f>IF(ISTEXT(VLOOKUP($A359,'Incurred Real 2022$'!$A$25:$AC$426,'Incurred Real 2022$'!V$1,FALSE)),"",(VLOOKUP($A359,'Incurred Real 2022$'!$A$25:$AC$426,'Incurred Real 2022$'!V$1,FALSE))*BT359*Incurred_Real!V$15)</f>
        <v/>
      </c>
      <c r="W359" s="13" t="str">
        <f>IF(ISTEXT(VLOOKUP($A359,'Incurred Real 2022$'!$A$25:$AC$426,'Incurred Real 2022$'!W$1,FALSE)),"",(VLOOKUP($A359,'Incurred Real 2022$'!$A$25:$AC$426,'Incurred Real 2022$'!W$1,FALSE))*BU359*Incurred_Real!W$15)</f>
        <v/>
      </c>
      <c r="X359" s="220" t="str">
        <f>IF(ISTEXT(VLOOKUP($A359,'Incurred Real 2022$'!$A$25:$AC$426,'Incurred Real 2022$'!X$1,FALSE)),"",(VLOOKUP($A359,'Incurred Real 2022$'!$A$25:$AC$426,'Incurred Real 2022$'!X$1,FALSE))*BV359*Incurred_Real!X$15)</f>
        <v/>
      </c>
      <c r="Y359" s="217">
        <f>IF(ISTEXT(VLOOKUP($A359,'Incurred Real 2022$'!$A$25:$AC$426,'Incurred Real 2022$'!Y$1,FALSE)),"",(VLOOKUP($A359,'Incurred Real 2022$'!$A$25:$AC$426,'Incurred Real 2022$'!Y$1,FALSE))*BW359*Incurred_Real!Y$15)</f>
        <v>190666.26207515728</v>
      </c>
      <c r="Z359" s="13">
        <f>IF(ISTEXT(VLOOKUP($A359,'Incurred Real 2022$'!$A$25:$AC$426,'Incurred Real 2022$'!Z$1,FALSE)),"",(VLOOKUP($A359,'Incurred Real 2022$'!$A$25:$AC$426,'Incurred Real 2022$'!Z$1,FALSE))*BX359*Incurred_Real!Z$15)</f>
        <v>553866.59921911627</v>
      </c>
      <c r="AA359" s="13">
        <f>IF(ISTEXT(VLOOKUP($A359,'Incurred Real 2022$'!$A$25:$AC$426,'Incurred Real 2022$'!AA$1,FALSE)),"",(VLOOKUP($A359,'Incurred Real 2022$'!$A$25:$AC$426,'Incurred Real 2022$'!AA$1,FALSE))*BY359*Incurred_Real!AA$15)</f>
        <v>573564.18256999331</v>
      </c>
      <c r="AB359" s="13">
        <f>IF(ISTEXT(VLOOKUP($A359,'Incurred Real 2022$'!$A$25:$AC$426,'Incurred Real 2022$'!AB$1,FALSE)),"",(VLOOKUP($A359,'Incurred Real 2022$'!$A$25:$AC$426,'Incurred Real 2022$'!AB$1,FALSE))*BZ359*Incurred_Real!AB$15)</f>
        <v>593148.86443848116</v>
      </c>
      <c r="AC359" s="13" t="str">
        <f>IF(ISTEXT(VLOOKUP($A359,'Incurred Real 2022$'!$A$25:$AC$426,'Incurred Real 2022$'!AC$1,FALSE)),"",(VLOOKUP($A359,'Incurred Real 2022$'!$A$25:$AC$426,'Incurred Real 2022$'!AC$1,FALSE))*CA359*Incurred_Real!AC$15)</f>
        <v/>
      </c>
      <c r="AD359" s="221">
        <f t="shared" si="87"/>
        <v>1911245.9083027481</v>
      </c>
      <c r="AE359" s="221">
        <f t="shared" si="88"/>
        <v>1911245.9083027481</v>
      </c>
      <c r="AF359" s="239">
        <f t="shared" si="93"/>
        <v>2151871.5901114112</v>
      </c>
      <c r="AG359" s="222">
        <f t="shared" si="89"/>
        <v>2151871.5901114112</v>
      </c>
      <c r="AH359" s="223">
        <f t="shared" si="86"/>
        <v>1</v>
      </c>
      <c r="AI359" s="224">
        <f t="shared" si="90"/>
        <v>2028</v>
      </c>
      <c r="AJ359" s="225" t="str">
        <f>VLOOKUP($A359,Project_Commissioning!$C$4:$H$355,Project_Commissioning!F$1,FALSE)</f>
        <v/>
      </c>
      <c r="AK359" s="226">
        <f>VLOOKUP($A359,Project_Commissioning!$C$4:$H$355,Project_Commissioning!G$1,FALSE)</f>
        <v>2028</v>
      </c>
      <c r="AL359" s="225" t="str">
        <f>IF(VLOOKUP($A359,Project_Commissioning!$C$4:$H$355,Project_Commissioning!H$1,FALSE)=0,"",VLOOKUP($A359,Project_Commissioning!$C$4:$H$355,Project_Commissioning!H$1,FALSE))</f>
        <v/>
      </c>
      <c r="AM359" s="237">
        <f t="shared" si="94"/>
        <v>1911245.9083027481</v>
      </c>
      <c r="AN359" s="221" cm="1">
        <f t="array" ref="AN359">IF(ROUND(AE359,0)=0,0,LOOKUP(2,1/(F359:AC359&lt;&gt;""),F359:AC359))</f>
        <v>593148.86443848116</v>
      </c>
      <c r="AO359" s="221">
        <f t="shared" si="95"/>
        <v>1911245.9083027481</v>
      </c>
      <c r="AP359" s="79"/>
      <c r="AQ359" s="20"/>
      <c r="AR359" s="245">
        <f>IF(ISNA(VLOOKUP($A359,'Success Asset Classes'!$B$15:$AA$114,'Success Asset Classes'!$AA$1,FALSE)),0,VLOOKUP($A359,'Success Asset Classes'!$B$15:$AA$114,'Success Asset Classes'!$AA$1,FALSE))</f>
        <v>1</v>
      </c>
      <c r="AS359" s="230">
        <f>IF($AR359=0,VLOOKUP(MID($A359,4,5),'Project splits'!$C$5:$AM$346,AS$22,FALSE),IF(ISNA(VLOOKUP($A359,'Success Asset Classes'!$B$15:$BD$377,AS$21,FALSE)),VLOOKUP(MID($A359,4,5),'Project splits'!$C$5:$AM$346,AS$22,FALSE),VLOOKUP($A359,'Success Asset Classes'!$B$15:$BD$377,AS$21,FALSE)))</f>
        <v>0</v>
      </c>
      <c r="AT359" s="230">
        <f>IF($AR359=0,VLOOKUP(MID($A359,4,5),'Project splits'!$C$5:$AM$346,AT$22,FALSE),IF(ISNA(VLOOKUP($A359,'Success Asset Classes'!$B$15:$BD$377,AT$21,FALSE)),VLOOKUP(MID($A359,4,5),'Project splits'!$C$5:$AM$346,AT$22,FALSE),VLOOKUP($A359,'Success Asset Classes'!$B$15:$BD$377,AT$21,FALSE)))</f>
        <v>0</v>
      </c>
      <c r="AU359" s="230">
        <f>IF($AR359=0,VLOOKUP(MID($A359,4,5),'Project splits'!$C$5:$AM$346,AU$22,FALSE),IF(ISNA(VLOOKUP($A359,'Success Asset Classes'!$B$15:$BD$377,AU$21,FALSE)),VLOOKUP(MID($A359,4,5),'Project splits'!$C$5:$AM$346,AU$22,FALSE),VLOOKUP($A359,'Success Asset Classes'!$B$15:$BD$377,AU$21,FALSE)))</f>
        <v>0</v>
      </c>
      <c r="AV359" s="230">
        <f>IF($AR359=0,VLOOKUP(MID($A359,4,5),'Project splits'!$C$5:$AM$346,AV$22,FALSE),IF(ISNA(VLOOKUP($A359,'Success Asset Classes'!$B$15:$BD$377,AV$21,FALSE)),VLOOKUP(MID($A359,4,5),'Project splits'!$C$5:$AM$346,AV$22,FALSE),VLOOKUP($A359,'Success Asset Classes'!$B$15:$BD$377,AV$21,FALSE)))</f>
        <v>0</v>
      </c>
      <c r="AW359" s="230">
        <f>IF($AR359=0,VLOOKUP(MID($A359,4,5),'Project splits'!$C$5:$AM$346,AW$22,FALSE),IF(ISNA(VLOOKUP($A359,'Success Asset Classes'!$B$15:$BD$377,AW$21,FALSE)),VLOOKUP(MID($A359,4,5),'Project splits'!$C$5:$AM$346,AW$22,FALSE),VLOOKUP($A359,'Success Asset Classes'!$B$15:$BD$377,AW$21,FALSE)))</f>
        <v>0</v>
      </c>
      <c r="AX359" s="230">
        <f>IF($AR359=0,VLOOKUP(MID($A359,4,5),'Project splits'!$C$5:$AM$346,AX$22,FALSE),IF(ISNA(VLOOKUP($A359,'Success Asset Classes'!$B$15:$BD$377,AX$21,FALSE)),VLOOKUP(MID($A359,4,5),'Project splits'!$C$5:$AM$346,AX$22,FALSE),VLOOKUP($A359,'Success Asset Classes'!$B$15:$BD$377,AX$21,FALSE)))</f>
        <v>0</v>
      </c>
      <c r="AY359" s="230">
        <f>IF($AR359=0,VLOOKUP(MID($A359,4,5),'Project splits'!$C$5:$AM$346,AY$22,FALSE),IF(ISNA(VLOOKUP($A359,'Success Asset Classes'!$B$15:$BD$377,AY$21,FALSE)),VLOOKUP(MID($A359,4,5),'Project splits'!$C$5:$AM$346,AY$22,FALSE),VLOOKUP($A359,'Success Asset Classes'!$B$15:$BD$377,AY$21,FALSE)))</f>
        <v>0</v>
      </c>
      <c r="AZ359" s="230">
        <f>IF($AR359=0,VLOOKUP(MID($A359,4,5),'Project splits'!$C$5:$AM$346,AZ$22,FALSE),IF(ISNA(VLOOKUP($A359,'Success Asset Classes'!$B$15:$BD$377,AZ$21,FALSE)),VLOOKUP(MID($A359,4,5),'Project splits'!$C$5:$AM$346,AZ$22,FALSE),VLOOKUP($A359,'Success Asset Classes'!$B$15:$BD$377,AZ$21,FALSE)))</f>
        <v>0</v>
      </c>
      <c r="BA359" s="230">
        <f>IF($AR359=0,VLOOKUP(MID($A359,4,5),'Project splits'!$C$5:$AM$346,BA$22,FALSE),IF(ISNA(VLOOKUP($A359,'Success Asset Classes'!$B$15:$BD$377,BA$21,FALSE)),VLOOKUP(MID($A359,4,5),'Project splits'!$C$5:$AM$346,BA$22,FALSE),VLOOKUP($A359,'Success Asset Classes'!$B$15:$BD$377,BA$21,FALSE)))</f>
        <v>0</v>
      </c>
      <c r="BB359" s="230">
        <f>IF($AR359=0,VLOOKUP(MID($A359,4,5),'Project splits'!$C$5:$AM$346,BB$22,FALSE),IF(ISNA(VLOOKUP($A359,'Success Asset Classes'!$B$15:$BD$377,BB$21,FALSE)),VLOOKUP(MID($A359,4,5),'Project splits'!$C$5:$AM$346,BB$22,FALSE),VLOOKUP($A359,'Success Asset Classes'!$B$15:$BD$377,BB$21,FALSE)))</f>
        <v>0</v>
      </c>
      <c r="BC359" s="230">
        <f>IF($AR359=0,VLOOKUP(MID($A359,4,5),'Project splits'!$C$5:$AM$346,BC$22,FALSE),IF(ISNA(VLOOKUP($A359,'Success Asset Classes'!$B$15:$BD$377,BC$21,FALSE)),VLOOKUP(MID($A359,4,5),'Project splits'!$C$5:$AM$346,BC$22,FALSE),VLOOKUP($A359,'Success Asset Classes'!$B$15:$BD$377,BC$21,FALSE)))</f>
        <v>0.59748874560118836</v>
      </c>
      <c r="BD359" s="230">
        <f>IF($AR359=0,VLOOKUP(MID($A359,4,5),'Project splits'!$C$5:$AM$346,BD$22,FALSE),IF(ISNA(VLOOKUP($A359,'Success Asset Classes'!$B$15:$BD$377,BD$21,FALSE)),VLOOKUP(MID($A359,4,5),'Project splits'!$C$5:$AM$346,BD$22,FALSE),VLOOKUP($A359,'Success Asset Classes'!$B$15:$BD$377,BD$21,FALSE)))</f>
        <v>0.26244848508207708</v>
      </c>
      <c r="BE359" s="230">
        <f>IF($AR359=0,VLOOKUP(MID($A359,4,5),'Project splits'!$C$5:$AM$346,BE$22,FALSE),IF(ISNA(VLOOKUP($A359,'Success Asset Classes'!$B$15:$BD$377,BE$21,FALSE)),VLOOKUP(MID($A359,4,5),'Project splits'!$C$5:$AM$346,BE$22,FALSE),VLOOKUP($A359,'Success Asset Classes'!$B$15:$BD$377,BE$21,FALSE)))</f>
        <v>0.1400627693167345</v>
      </c>
      <c r="BF359" s="230">
        <f>IF($AR359=0,VLOOKUP(MID($A359,4,5),'Project splits'!$C$5:$AM$346,BF$22,FALSE),IF(ISNA(VLOOKUP($A359,'Success Asset Classes'!$B$15:$BD$377,BF$21,FALSE)),VLOOKUP(MID($A359,4,5),'Project splits'!$C$5:$AM$346,BF$22,FALSE),VLOOKUP($A359,'Success Asset Classes'!$B$15:$BD$377,BF$21,FALSE)))</f>
        <v>0</v>
      </c>
      <c r="BG359" s="230">
        <f>IF($AR359=0,VLOOKUP(MID($A359,4,5),'Project splits'!$C$5:$AM$346,BG$22,FALSE),IF(ISNA(VLOOKUP($A359,'Success Asset Classes'!$B$15:$BD$377,BG$21,FALSE)),VLOOKUP(MID($A359,4,5),'Project splits'!$C$5:$AM$346,BG$22,FALSE),VLOOKUP($A359,'Success Asset Classes'!$B$15:$BD$377,BG$21,FALSE)))</f>
        <v>0</v>
      </c>
      <c r="BH359" s="230">
        <f>IF($AR359=0,VLOOKUP(MID($A359,4,5),'Project splits'!$C$5:$AM$346,BH$22,FALSE),IF(ISNA(VLOOKUP($A359,'Success Asset Classes'!$B$15:$BD$377,BH$21,FALSE)),VLOOKUP(MID($A359,4,5),'Project splits'!$C$5:$AM$346,BH$22,FALSE),VLOOKUP($A359,'Success Asset Classes'!$B$15:$BD$377,BH$21,FALSE)))</f>
        <v>0</v>
      </c>
      <c r="BI359" s="230">
        <f>IF($AR359=0,VLOOKUP(MID($A359,4,5),'Project splits'!$C$5:$AM$346,BI$22,FALSE),IF(ISNA(VLOOKUP($A359,'Success Asset Classes'!$B$15:$BD$377,BI$21,FALSE)),VLOOKUP(MID($A359,4,5),'Project splits'!$C$5:$AM$346,BI$22,FALSE),VLOOKUP($A359,'Success Asset Classes'!$B$15:$BD$377,BI$21,FALSE)))</f>
        <v>0</v>
      </c>
      <c r="BJ359" s="230">
        <f>IF($AR359=0,VLOOKUP(MID($A359,4,5),'Project splits'!$C$5:$AM$346,BJ$22,FALSE),IF(ISNA(VLOOKUP($A359,'Success Asset Classes'!$B$15:$BD$377,BJ$21,FALSE)),VLOOKUP(MID($A359,4,5),'Project splits'!$C$5:$AM$346,BJ$22,FALSE),VLOOKUP($A359,'Success Asset Classes'!$B$15:$BD$377,BJ$21,FALSE)))</f>
        <v>0</v>
      </c>
      <c r="BK359" s="230">
        <f>IF($AR359=0,VLOOKUP(MID($A359,4,5),'Project splits'!$C$5:$AM$346,BK$22,FALSE),IF(ISNA(VLOOKUP($A359,'Success Asset Classes'!$B$15:$BD$377,BK$21,FALSE)),VLOOKUP(MID($A359,4,5),'Project splits'!$C$5:$AM$346,BK$22,FALSE),VLOOKUP($A359,'Success Asset Classes'!$B$15:$BD$377,BK$21,FALSE)))</f>
        <v>0</v>
      </c>
      <c r="BL359" s="230">
        <f>IF($AR359=0,VLOOKUP(MID($A359,4,5),'Project splits'!$C$5:$AM$346,BL$22,FALSE),IF(ISNA(VLOOKUP($A359,'Success Asset Classes'!$B$15:$BD$377,BL$21,FALSE)),VLOOKUP(MID($A359,4,5),'Project splits'!$C$5:$AM$346,BL$22,FALSE),VLOOKUP($A359,'Success Asset Classes'!$B$15:$BD$377,BL$21,FALSE)))</f>
        <v>0</v>
      </c>
      <c r="BM359" s="230">
        <f>IF($AR359=0,VLOOKUP(MID($A359,4,5),'Project splits'!$C$5:$AM$346,BM$22,FALSE),IF(ISNA(VLOOKUP($A359,'Success Asset Classes'!$B$15:$BD$377,BM$21,FALSE)),VLOOKUP(MID($A359,4,5),'Project splits'!$C$5:$AM$346,BM$22,FALSE),VLOOKUP($A359,'Success Asset Classes'!$B$15:$BD$377,BM$21,FALSE)))</f>
        <v>0</v>
      </c>
      <c r="BN359" s="230">
        <f>IF($AR359=0,VLOOKUP(MID($A359,4,5),'Project splits'!$C$5:$AM$346,BN$22,FALSE),IF(ISNA(VLOOKUP($A359,'Success Asset Classes'!$B$15:$BD$377,BN$21,FALSE)),VLOOKUP(MID($A359,4,5),'Project splits'!$C$5:$AM$346,BN$22,FALSE),VLOOKUP($A359,'Success Asset Classes'!$B$15:$BD$377,BN$21,FALSE)))</f>
        <v>0</v>
      </c>
      <c r="BO359" s="230">
        <f>IF($AR359=0,VLOOKUP(MID($A359,4,5),'Project splits'!$C$5:$AM$346,BO$22,FALSE),IF(ISNA(VLOOKUP($A359,'Success Asset Classes'!$B$15:$BD$377,BO$21,FALSE)),VLOOKUP(MID($A359,4,5),'Project splits'!$C$5:$AM$346,BO$22,FALSE),VLOOKUP($A359,'Success Asset Classes'!$B$15:$BD$377,BO$21,FALSE)))</f>
        <v>0</v>
      </c>
      <c r="BP359" s="230">
        <f>IF($AR359=0,VLOOKUP(MID($A359,4,5),'Project splits'!$C$5:$AM$346,BP$22,FALSE),IF(ISNA(VLOOKUP($A359,'Success Asset Classes'!$B$15:$BD$377,BP$21,FALSE)),VLOOKUP(MID($A359,4,5),'Project splits'!$C$5:$AM$346,BP$22,FALSE),VLOOKUP($A359,'Success Asset Classes'!$B$15:$BD$377,BP$21,FALSE)))</f>
        <v>0</v>
      </c>
      <c r="BQ359" s="230">
        <f>IF($AR359=0,VLOOKUP(MID($A359,4,5),'Project splits'!$C$5:$AM$346,BQ$22,FALSE),IF(ISNA(VLOOKUP($A359,'Success Asset Classes'!$B$15:$BD$377,BQ$21,FALSE)),VLOOKUP(MID($A359,4,5),'Project splits'!$C$5:$AM$346,BQ$22,FALSE),VLOOKUP($A359,'Success Asset Classes'!$B$15:$BD$377,BQ$21,FALSE)))</f>
        <v>0</v>
      </c>
      <c r="BR359" s="230">
        <f>IF($AR359=0,VLOOKUP(MID($A359,4,5),'Project splits'!$C$5:$AM$346,BR$22,FALSE),IF(ISNA(VLOOKUP($A359,'Success Asset Classes'!$B$15:$BD$377,BR$21,FALSE)),VLOOKUP(MID($A359,4,5),'Project splits'!$C$5:$AM$346,BR$22,FALSE),VLOOKUP($A359,'Success Asset Classes'!$B$15:$BD$377,BR$21,FALSE)))</f>
        <v>0</v>
      </c>
      <c r="BS359" s="247">
        <f t="shared" si="91"/>
        <v>1</v>
      </c>
      <c r="BT359" s="249">
        <f>1+IF(ISNA(VLOOKUP($A359,'Project labour content'!$A$7:$D$255,'Project labour content'!$D$1,FALSE)),VLOOKUP($D359,'Project labour content'!$F$6:$G$15,'Project labour content'!$G$1,FALSE),VLOOKUP($A359,'Project labour content'!$A$7:$D$255,'Project labour content'!$D$1,FALSE))*LabEsc22*1</f>
        <v>1.001229552258756</v>
      </c>
      <c r="BU359" s="249">
        <f>1+IF(ISNA(VLOOKUP($A359,'Project labour content'!$A$7:$D$255,'Project labour content'!$D$1,FALSE)),VLOOKUP($D359,'Project labour content'!$F$6:$G$15,'Project labour content'!$G$1,FALSE),VLOOKUP($A359,'Project labour content'!$A$7:$D$255,'Project labour content'!$D$1,FALSE))*LabEsc23*1</f>
        <v>1.0024650063683542</v>
      </c>
      <c r="BV359" s="249">
        <f>1+IF(ISNA(VLOOKUP($A359,'Project labour content'!$A$7:$D$255,'Project labour content'!$D$1,FALSE)),VLOOKUP($D359,'Project labour content'!$F$6:$G$15,'Project labour content'!$G$1,FALSE),VLOOKUP($A359,'Project labour content'!$A$7:$D$255,'Project labour content'!$D$1,FALSE))*LabEsc24*1</f>
        <v>1.0036288041395955</v>
      </c>
      <c r="BW359" s="249">
        <f>1+IF(ISNA(VLOOKUP($A359,'Project labour content'!$A$7:$D$255,'Project labour content'!$D$1,FALSE)),VLOOKUP($D359,'Project labour content'!$F$6:$G$15,'Project labour content'!$G$1,FALSE),VLOOKUP($A359,'Project labour content'!$A$7:$D$255,'Project labour content'!$D$1,FALSE))*LabEsc25*1</f>
        <v>1.0051875172878784</v>
      </c>
      <c r="BX359" s="249">
        <f>1+IF(ISNA(VLOOKUP($A359,'Project labour content'!$A$7:$D$255,'Project labour content'!$D$1,FALSE)),VLOOKUP($D359,'Project labour content'!$F$6:$G$15,'Project labour content'!$G$1,FALSE),VLOOKUP($A359,'Project labour content'!$A$7:$D$255,'Project labour content'!$D$1,FALSE))*LabEsc26*1</f>
        <v>1.0068862548339819</v>
      </c>
      <c r="BY359" s="249">
        <f>1+IF(ISNA(VLOOKUP($A359,'Project labour content'!$A$7:$D$255,'Project labour content'!$D$1,FALSE)),VLOOKUP($D359,'Project labour content'!$F$6:$G$15,'Project labour content'!$G$1,FALSE),VLOOKUP($A359,'Project labour content'!$A$7:$D$255,'Project labour content'!$D$1,FALSE))*LabEsc27*1</f>
        <v>1.0079384267356144</v>
      </c>
      <c r="BZ359" s="249">
        <f>1+IF(ISNA(VLOOKUP($A359,'Project labour content'!$A$7:$D$255,'Project labour content'!$D$1,FALSE)),VLOOKUP($D359,'Project labour content'!$F$6:$G$15,'Project labour content'!$G$1,FALSE),VLOOKUP($A359,'Project labour content'!$A$7:$D$255,'Project labour content'!$D$1,FALSE))*LabEsc28*1</f>
        <v>1.0087307121775437</v>
      </c>
      <c r="CA359" s="249">
        <f>1+IF(ISNA(VLOOKUP($A359,'Project labour content'!$A$7:$D$255,'Project labour content'!$D$1,FALSE)),VLOOKUP($D359,'Project labour content'!$F$6:$G$15,'Project labour content'!$G$1,FALSE),VLOOKUP($A359,'Project labour content'!$A$7:$D$255,'Project labour content'!$D$1,FALSE))*LabEsc29*1</f>
        <v>1.0100021718547521</v>
      </c>
      <c r="CB359" s="250" t="str">
        <f>IF(ISNA(VLOOKUP($A359,'Project labour content'!$A$7:$D$255,'Project labour content'!$D$1,FALSE)),"Category","Project")</f>
        <v>Project</v>
      </c>
      <c r="CD359" s="247" t="str">
        <f t="shared" si="92"/>
        <v>15415</v>
      </c>
      <c r="CE359" s="3"/>
    </row>
    <row r="360" spans="1:83" x14ac:dyDescent="0.15">
      <c r="A360" s="11" t="s">
        <v>982</v>
      </c>
      <c r="B360" s="11" t="str">
        <f>VLOOKUP($A360,'Incurred Real 2022$'!$A$25:$AC$426,'Incurred Real 2022$'!B$1,FALSE)</f>
        <v>Oil Containment Systems Improvement</v>
      </c>
      <c r="C360" s="11" t="str">
        <f>VLOOKUP($A360,'Incurred Real 2022$'!$A$25:$AC$426,'Incurred Real 2022$'!C$1,FALSE)</f>
        <v>ExAnte</v>
      </c>
      <c r="D360" s="11" t="str">
        <f>VLOOKUP($A360,'Incurred Real 2022$'!$A$25:$AC$426,'Incurred Real 2022$'!D$1,FALSE)</f>
        <v>Security/Compliance</v>
      </c>
      <c r="E360" s="11" t="str">
        <f>VLOOKUP($A360,'Incurred Real 2022$'!$A$25:$AC$426,'Incurred Real 2022$'!E$1,FALSE)</f>
        <v>Proposed</v>
      </c>
      <c r="F360" s="105" t="str">
        <f>IF(VLOOKUP($A360,'Incurred Real 2022$'!$A$25:$AC$426,'Incurred Real 2022$'!F$1,FALSE)=0,"",VLOOKUP($A360,'Incurred Real 2022$'!$A$25:$AC$426,'Incurred Real 2022$'!F$1,FALSE))</f>
        <v/>
      </c>
      <c r="G360" s="105" t="str">
        <f>IF(VLOOKUP($A360,'Incurred Real 2022$'!$A$25:$AC$426,'Incurred Real 2022$'!G$1,FALSE)=0,"",VLOOKUP($A360,'Incurred Real 2022$'!$A$25:$AC$426,'Incurred Real 2022$'!G$1,FALSE))</f>
        <v/>
      </c>
      <c r="H360" s="105" t="str">
        <f>IF(VLOOKUP($A360,'Incurred Real 2022$'!$A$25:$AC$426,'Incurred Real 2022$'!H$1,FALSE)=0,"",VLOOKUP($A360,'Incurred Real 2022$'!$A$25:$AC$426,'Incurred Real 2022$'!H$1,FALSE))</f>
        <v/>
      </c>
      <c r="I360" s="105" t="str">
        <f>IF(VLOOKUP($A360,'Incurred Real 2022$'!$A$25:$AC$426,'Incurred Real 2022$'!I$1,FALSE)=0,"",VLOOKUP($A360,'Incurred Real 2022$'!$A$25:$AC$426,'Incurred Real 2022$'!I$1,FALSE))</f>
        <v/>
      </c>
      <c r="J360" s="105" t="str">
        <f>IF(VLOOKUP($A360,'Incurred Real 2022$'!$A$25:$AC$426,'Incurred Real 2022$'!J$1,FALSE)=0,"",VLOOKUP($A360,'Incurred Real 2022$'!$A$25:$AC$426,'Incurred Real 2022$'!J$1,FALSE))</f>
        <v/>
      </c>
      <c r="K360" s="105" t="str">
        <f>IF(VLOOKUP($A360,'Incurred Real 2022$'!$A$25:$AC$426,'Incurred Real 2022$'!K$1,FALSE)=0,"",VLOOKUP($A360,'Incurred Real 2022$'!$A$25:$AC$426,'Incurred Real 2022$'!K$1,FALSE))</f>
        <v/>
      </c>
      <c r="L360" s="105" t="str">
        <f>IF(VLOOKUP($A360,'Incurred Real 2022$'!$A$25:$AC$426,'Incurred Real 2022$'!L$1,FALSE)=0,"",VLOOKUP($A360,'Incurred Real 2022$'!$A$25:$AC$426,'Incurred Real 2022$'!L$1,FALSE))</f>
        <v/>
      </c>
      <c r="M360" s="105" t="str">
        <f>IF(VLOOKUP($A360,'Incurred Real 2022$'!$A$25:$AC$426,'Incurred Real 2022$'!M$1,FALSE)=0,"",VLOOKUP($A360,'Incurred Real 2022$'!$A$25:$AC$426,'Incurred Real 2022$'!M$1,FALSE))</f>
        <v/>
      </c>
      <c r="N360" s="105" t="str">
        <f>IF(VLOOKUP($A360,'Incurred Real 2022$'!$A$25:$AC$426,'Incurred Real 2022$'!N$1,FALSE)=0,"",VLOOKUP($A360,'Incurred Real 2022$'!$A$25:$AC$426,'Incurred Real 2022$'!N$1,FALSE))</f>
        <v/>
      </c>
      <c r="O360" s="105" t="str">
        <f>IF(VLOOKUP($A360,'Incurred Real 2022$'!$A$25:$AC$426,'Incurred Real 2022$'!O$1,FALSE)=0,"",VLOOKUP($A360,'Incurred Real 2022$'!$A$25:$AC$426,'Incurred Real 2022$'!O$1,FALSE))</f>
        <v/>
      </c>
      <c r="P360" s="105" t="str">
        <f>IF(VLOOKUP($A360,'Incurred Real 2022$'!$A$25:$AC$426,'Incurred Real 2022$'!P$1,FALSE)=0,"",VLOOKUP($A360,'Incurred Real 2022$'!$A$25:$AC$426,'Incurred Real 2022$'!P$1,FALSE))</f>
        <v/>
      </c>
      <c r="Q360" s="105" t="str">
        <f>IF(VLOOKUP($A360,'Incurred Real 2022$'!$A$25:$AC$426,'Incurred Real 2022$'!Q$1,FALSE)=0,"",VLOOKUP($A360,'Incurred Real 2022$'!$A$25:$AC$426,'Incurred Real 2022$'!Q$1,FALSE))</f>
        <v/>
      </c>
      <c r="R360" s="105" t="str">
        <f>IF(VLOOKUP($A360,'Incurred Real 2022$'!$A$25:$AC$426,'Incurred Real 2022$'!R$1,FALSE)=0,"",VLOOKUP($A360,'Incurred Real 2022$'!$A$25:$AC$426,'Incurred Real 2022$'!R$1,FALSE))</f>
        <v/>
      </c>
      <c r="S360" s="105" t="str">
        <f>IF(VLOOKUP($A360,'Incurred Real 2022$'!$A$25:$AC$426,'Incurred Real 2022$'!S$1,FALSE)=0,"",VLOOKUP($A360,'Incurred Real 2022$'!$A$25:$AC$426,'Incurred Real 2022$'!S$1,FALSE))</f>
        <v/>
      </c>
      <c r="T360" s="105" t="str">
        <f>IF(VLOOKUP($A360,'Incurred Real 2022$'!$A$25:$AC$426,'Incurred Real 2022$'!T$1,FALSE)=0,"",VLOOKUP($A360,'Incurred Real 2022$'!$A$25:$AC$426,'Incurred Real 2022$'!T$1,FALSE))</f>
        <v/>
      </c>
      <c r="U360" s="105" t="str">
        <f>IF(VLOOKUP($A360,'Incurred Real 2022$'!$A$25:$AC$426,'Incurred Real 2022$'!U$1,FALSE)=0,"",VLOOKUP($A360,'Incurred Real 2022$'!$A$25:$AC$426,'Incurred Real 2022$'!U$1,FALSE))</f>
        <v/>
      </c>
      <c r="V360" s="13" t="str">
        <f>IF(ISTEXT(VLOOKUP($A360,'Incurred Real 2022$'!$A$25:$AC$426,'Incurred Real 2022$'!V$1,FALSE)),"",(VLOOKUP($A360,'Incurred Real 2022$'!$A$25:$AC$426,'Incurred Real 2022$'!V$1,FALSE))*BT360*Incurred_Real!V$15)</f>
        <v/>
      </c>
      <c r="W360" s="13" t="str">
        <f>IF(ISTEXT(VLOOKUP($A360,'Incurred Real 2022$'!$A$25:$AC$426,'Incurred Real 2022$'!W$1,FALSE)),"",(VLOOKUP($A360,'Incurred Real 2022$'!$A$25:$AC$426,'Incurred Real 2022$'!W$1,FALSE))*BU360*Incurred_Real!W$15)</f>
        <v/>
      </c>
      <c r="X360" s="220">
        <f>IF(ISTEXT(VLOOKUP($A360,'Incurred Real 2022$'!$A$25:$AC$426,'Incurred Real 2022$'!X$1,FALSE)),"",(VLOOKUP($A360,'Incurred Real 2022$'!$A$25:$AC$426,'Incurred Real 2022$'!X$1,FALSE))*BV360*Incurred_Real!X$15)</f>
        <v>1113193.4409450297</v>
      </c>
      <c r="Y360" s="217">
        <f>IF(ISTEXT(VLOOKUP($A360,'Incurred Real 2022$'!$A$25:$AC$426,'Incurred Real 2022$'!Y$1,FALSE)),"",(VLOOKUP($A360,'Incurred Real 2022$'!$A$25:$AC$426,'Incurred Real 2022$'!Y$1,FALSE))*BW360*Incurred_Real!Y$15)</f>
        <v>1114686.8664300661</v>
      </c>
      <c r="Z360" s="13">
        <f>IF(ISTEXT(VLOOKUP($A360,'Incurred Real 2022$'!$A$25:$AC$426,'Incurred Real 2022$'!Z$1,FALSE)),"",(VLOOKUP($A360,'Incurred Real 2022$'!$A$25:$AC$426,'Incurred Real 2022$'!Z$1,FALSE))*BX360*Incurred_Real!Z$15)</f>
        <v>2232628.9026090158</v>
      </c>
      <c r="AA360" s="13">
        <f>IF(ISTEXT(VLOOKUP($A360,'Incurred Real 2022$'!$A$25:$AC$426,'Incurred Real 2022$'!AA$1,FALSE)),"",(VLOOKUP($A360,'Incurred Real 2022$'!$A$25:$AC$426,'Incurred Real 2022$'!AA$1,FALSE))*BY360*Incurred_Real!AA$15)</f>
        <v>614527.40378478321</v>
      </c>
      <c r="AB360" s="13">
        <f>IF(ISTEXT(VLOOKUP($A360,'Incurred Real 2022$'!$A$25:$AC$426,'Incurred Real 2022$'!AB$1,FALSE)),"",(VLOOKUP($A360,'Incurred Real 2022$'!$A$25:$AC$426,'Incurred Real 2022$'!AB$1,FALSE))*BZ360*Incurred_Real!AB$15)</f>
        <v>503136.74358569726</v>
      </c>
      <c r="AC360" s="13" t="str">
        <f>IF(ISTEXT(VLOOKUP($A360,'Incurred Real 2022$'!$A$25:$AC$426,'Incurred Real 2022$'!AC$1,FALSE)),"",(VLOOKUP($A360,'Incurred Real 2022$'!$A$25:$AC$426,'Incurred Real 2022$'!AC$1,FALSE))*CA360*Incurred_Real!AC$15)</f>
        <v/>
      </c>
      <c r="AD360" s="221">
        <f t="shared" si="87"/>
        <v>5578173.3573545925</v>
      </c>
      <c r="AE360" s="221">
        <f t="shared" si="88"/>
        <v>5578173.3573545925</v>
      </c>
      <c r="AF360" s="239">
        <f t="shared" si="93"/>
        <v>6280464.8633975442</v>
      </c>
      <c r="AG360" s="222">
        <f t="shared" si="89"/>
        <v>6280464.8633975442</v>
      </c>
      <c r="AH360" s="223">
        <f t="shared" si="86"/>
        <v>1</v>
      </c>
      <c r="AI360" s="224">
        <f t="shared" si="90"/>
        <v>2028</v>
      </c>
      <c r="AJ360" s="225" t="str">
        <f>VLOOKUP($A360,Project_Commissioning!$C$4:$H$355,Project_Commissioning!F$1,FALSE)</f>
        <v/>
      </c>
      <c r="AK360" s="226">
        <f>VLOOKUP($A360,Project_Commissioning!$C$4:$H$355,Project_Commissioning!G$1,FALSE)</f>
        <v>2028</v>
      </c>
      <c r="AL360" s="225" t="str">
        <f>IF(VLOOKUP($A360,Project_Commissioning!$C$4:$H$355,Project_Commissioning!H$1,FALSE)=0,"",VLOOKUP($A360,Project_Commissioning!$C$4:$H$355,Project_Commissioning!H$1,FALSE))</f>
        <v/>
      </c>
      <c r="AM360" s="237">
        <f t="shared" si="94"/>
        <v>5578173.3573545925</v>
      </c>
      <c r="AN360" s="221" cm="1">
        <f t="array" ref="AN360">IF(ROUND(AE360,0)=0,0,LOOKUP(2,1/(F360:AC360&lt;&gt;""),F360:AC360))</f>
        <v>503136.74358569726</v>
      </c>
      <c r="AO360" s="221">
        <f t="shared" si="95"/>
        <v>5578173.3573545925</v>
      </c>
      <c r="AP360" s="79"/>
      <c r="AQ360" s="20"/>
      <c r="AR360" s="245">
        <f>IF(ISNA(VLOOKUP($A360,'Success Asset Classes'!$B$15:$AA$114,'Success Asset Classes'!$AA$1,FALSE)),0,VLOOKUP($A360,'Success Asset Classes'!$B$15:$AA$114,'Success Asset Classes'!$AA$1,FALSE))</f>
        <v>1</v>
      </c>
      <c r="AS360" s="230">
        <f>IF($AR360=0,VLOOKUP(MID($A360,4,5),'Project splits'!$C$5:$AM$346,AS$22,FALSE),IF(ISNA(VLOOKUP($A360,'Success Asset Classes'!$B$15:$BD$377,AS$21,FALSE)),VLOOKUP(MID($A360,4,5),'Project splits'!$C$5:$AM$346,AS$22,FALSE),VLOOKUP($A360,'Success Asset Classes'!$B$15:$BD$377,AS$21,FALSE)))</f>
        <v>0</v>
      </c>
      <c r="AT360" s="230">
        <f>IF($AR360=0,VLOOKUP(MID($A360,4,5),'Project splits'!$C$5:$AM$346,AT$22,FALSE),IF(ISNA(VLOOKUP($A360,'Success Asset Classes'!$B$15:$BD$377,AT$21,FALSE)),VLOOKUP(MID($A360,4,5),'Project splits'!$C$5:$AM$346,AT$22,FALSE),VLOOKUP($A360,'Success Asset Classes'!$B$15:$BD$377,AT$21,FALSE)))</f>
        <v>1.1279343631094419E-2</v>
      </c>
      <c r="AU360" s="230">
        <f>IF($AR360=0,VLOOKUP(MID($A360,4,5),'Project splits'!$C$5:$AM$346,AU$22,FALSE),IF(ISNA(VLOOKUP($A360,'Success Asset Classes'!$B$15:$BD$377,AU$21,FALSE)),VLOOKUP(MID($A360,4,5),'Project splits'!$C$5:$AM$346,AU$22,FALSE),VLOOKUP($A360,'Success Asset Classes'!$B$15:$BD$377,AU$21,FALSE)))</f>
        <v>0</v>
      </c>
      <c r="AV360" s="230">
        <f>IF($AR360=0,VLOOKUP(MID($A360,4,5),'Project splits'!$C$5:$AM$346,AV$22,FALSE),IF(ISNA(VLOOKUP($A360,'Success Asset Classes'!$B$15:$BD$377,AV$21,FALSE)),VLOOKUP(MID($A360,4,5),'Project splits'!$C$5:$AM$346,AV$22,FALSE),VLOOKUP($A360,'Success Asset Classes'!$B$15:$BD$377,AV$21,FALSE)))</f>
        <v>0</v>
      </c>
      <c r="AW360" s="230">
        <f>IF($AR360=0,VLOOKUP(MID($A360,4,5),'Project splits'!$C$5:$AM$346,AW$22,FALSE),IF(ISNA(VLOOKUP($A360,'Success Asset Classes'!$B$15:$BD$377,AW$21,FALSE)),VLOOKUP(MID($A360,4,5),'Project splits'!$C$5:$AM$346,AW$22,FALSE),VLOOKUP($A360,'Success Asset Classes'!$B$15:$BD$377,AW$21,FALSE)))</f>
        <v>0</v>
      </c>
      <c r="AX360" s="230">
        <f>IF($AR360=0,VLOOKUP(MID($A360,4,5),'Project splits'!$C$5:$AM$346,AX$22,FALSE),IF(ISNA(VLOOKUP($A360,'Success Asset Classes'!$B$15:$BD$377,AX$21,FALSE)),VLOOKUP(MID($A360,4,5),'Project splits'!$C$5:$AM$346,AX$22,FALSE),VLOOKUP($A360,'Success Asset Classes'!$B$15:$BD$377,AX$21,FALSE)))</f>
        <v>0</v>
      </c>
      <c r="AY360" s="230">
        <f>IF($AR360=0,VLOOKUP(MID($A360,4,5),'Project splits'!$C$5:$AM$346,AY$22,FALSE),IF(ISNA(VLOOKUP($A360,'Success Asset Classes'!$B$15:$BD$377,AY$21,FALSE)),VLOOKUP(MID($A360,4,5),'Project splits'!$C$5:$AM$346,AY$22,FALSE),VLOOKUP($A360,'Success Asset Classes'!$B$15:$BD$377,AY$21,FALSE)))</f>
        <v>0</v>
      </c>
      <c r="AZ360" s="230">
        <f>IF($AR360=0,VLOOKUP(MID($A360,4,5),'Project splits'!$C$5:$AM$346,AZ$22,FALSE),IF(ISNA(VLOOKUP($A360,'Success Asset Classes'!$B$15:$BD$377,AZ$21,FALSE)),VLOOKUP(MID($A360,4,5),'Project splits'!$C$5:$AM$346,AZ$22,FALSE),VLOOKUP($A360,'Success Asset Classes'!$B$15:$BD$377,AZ$21,FALSE)))</f>
        <v>0</v>
      </c>
      <c r="BA360" s="230">
        <f>IF($AR360=0,VLOOKUP(MID($A360,4,5),'Project splits'!$C$5:$AM$346,BA$22,FALSE),IF(ISNA(VLOOKUP($A360,'Success Asset Classes'!$B$15:$BD$377,BA$21,FALSE)),VLOOKUP(MID($A360,4,5),'Project splits'!$C$5:$AM$346,BA$22,FALSE),VLOOKUP($A360,'Success Asset Classes'!$B$15:$BD$377,BA$21,FALSE)))</f>
        <v>0</v>
      </c>
      <c r="BB360" s="230">
        <f>IF($AR360=0,VLOOKUP(MID($A360,4,5),'Project splits'!$C$5:$AM$346,BB$22,FALSE),IF(ISNA(VLOOKUP($A360,'Success Asset Classes'!$B$15:$BD$377,BB$21,FALSE)),VLOOKUP(MID($A360,4,5),'Project splits'!$C$5:$AM$346,BB$22,FALSE),VLOOKUP($A360,'Success Asset Classes'!$B$15:$BD$377,BB$21,FALSE)))</f>
        <v>0.16251287703133865</v>
      </c>
      <c r="BC360" s="230">
        <f>IF($AR360=0,VLOOKUP(MID($A360,4,5),'Project splits'!$C$5:$AM$346,BC$22,FALSE),IF(ISNA(VLOOKUP($A360,'Success Asset Classes'!$B$15:$BD$377,BC$21,FALSE)),VLOOKUP(MID($A360,4,5),'Project splits'!$C$5:$AM$346,BC$22,FALSE),VLOOKUP($A360,'Success Asset Classes'!$B$15:$BD$377,BC$21,FALSE)))</f>
        <v>0</v>
      </c>
      <c r="BD360" s="230">
        <f>IF($AR360=0,VLOOKUP(MID($A360,4,5),'Project splits'!$C$5:$AM$346,BD$22,FALSE),IF(ISNA(VLOOKUP($A360,'Success Asset Classes'!$B$15:$BD$377,BD$21,FALSE)),VLOOKUP(MID($A360,4,5),'Project splits'!$C$5:$AM$346,BD$22,FALSE),VLOOKUP($A360,'Success Asset Classes'!$B$15:$BD$377,BD$21,FALSE)))</f>
        <v>0.82620777933756695</v>
      </c>
      <c r="BE360" s="230">
        <f>IF($AR360=0,VLOOKUP(MID($A360,4,5),'Project splits'!$C$5:$AM$346,BE$22,FALSE),IF(ISNA(VLOOKUP($A360,'Success Asset Classes'!$B$15:$BD$377,BE$21,FALSE)),VLOOKUP(MID($A360,4,5),'Project splits'!$C$5:$AM$346,BE$22,FALSE),VLOOKUP($A360,'Success Asset Classes'!$B$15:$BD$377,BE$21,FALSE)))</f>
        <v>0</v>
      </c>
      <c r="BF360" s="230">
        <f>IF($AR360=0,VLOOKUP(MID($A360,4,5),'Project splits'!$C$5:$AM$346,BF$22,FALSE),IF(ISNA(VLOOKUP($A360,'Success Asset Classes'!$B$15:$BD$377,BF$21,FALSE)),VLOOKUP(MID($A360,4,5),'Project splits'!$C$5:$AM$346,BF$22,FALSE),VLOOKUP($A360,'Success Asset Classes'!$B$15:$BD$377,BF$21,FALSE)))</f>
        <v>0</v>
      </c>
      <c r="BG360" s="230">
        <f>IF($AR360=0,VLOOKUP(MID($A360,4,5),'Project splits'!$C$5:$AM$346,BG$22,FALSE),IF(ISNA(VLOOKUP($A360,'Success Asset Classes'!$B$15:$BD$377,BG$21,FALSE)),VLOOKUP(MID($A360,4,5),'Project splits'!$C$5:$AM$346,BG$22,FALSE),VLOOKUP($A360,'Success Asset Classes'!$B$15:$BD$377,BG$21,FALSE)))</f>
        <v>0</v>
      </c>
      <c r="BH360" s="230">
        <f>IF($AR360=0,VLOOKUP(MID($A360,4,5),'Project splits'!$C$5:$AM$346,BH$22,FALSE),IF(ISNA(VLOOKUP($A360,'Success Asset Classes'!$B$15:$BD$377,BH$21,FALSE)),VLOOKUP(MID($A360,4,5),'Project splits'!$C$5:$AM$346,BH$22,FALSE),VLOOKUP($A360,'Success Asset Classes'!$B$15:$BD$377,BH$21,FALSE)))</f>
        <v>0</v>
      </c>
      <c r="BI360" s="230">
        <f>IF($AR360=0,VLOOKUP(MID($A360,4,5),'Project splits'!$C$5:$AM$346,BI$22,FALSE),IF(ISNA(VLOOKUP($A360,'Success Asset Classes'!$B$15:$BD$377,BI$21,FALSE)),VLOOKUP(MID($A360,4,5),'Project splits'!$C$5:$AM$346,BI$22,FALSE),VLOOKUP($A360,'Success Asset Classes'!$B$15:$BD$377,BI$21,FALSE)))</f>
        <v>0</v>
      </c>
      <c r="BJ360" s="230">
        <f>IF($AR360=0,VLOOKUP(MID($A360,4,5),'Project splits'!$C$5:$AM$346,BJ$22,FALSE),IF(ISNA(VLOOKUP($A360,'Success Asset Classes'!$B$15:$BD$377,BJ$21,FALSE)),VLOOKUP(MID($A360,4,5),'Project splits'!$C$5:$AM$346,BJ$22,FALSE),VLOOKUP($A360,'Success Asset Classes'!$B$15:$BD$377,BJ$21,FALSE)))</f>
        <v>0</v>
      </c>
      <c r="BK360" s="230">
        <f>IF($AR360=0,VLOOKUP(MID($A360,4,5),'Project splits'!$C$5:$AM$346,BK$22,FALSE),IF(ISNA(VLOOKUP($A360,'Success Asset Classes'!$B$15:$BD$377,BK$21,FALSE)),VLOOKUP(MID($A360,4,5),'Project splits'!$C$5:$AM$346,BK$22,FALSE),VLOOKUP($A360,'Success Asset Classes'!$B$15:$BD$377,BK$21,FALSE)))</f>
        <v>0</v>
      </c>
      <c r="BL360" s="230">
        <f>IF($AR360=0,VLOOKUP(MID($A360,4,5),'Project splits'!$C$5:$AM$346,BL$22,FALSE),IF(ISNA(VLOOKUP($A360,'Success Asset Classes'!$B$15:$BD$377,BL$21,FALSE)),VLOOKUP(MID($A360,4,5),'Project splits'!$C$5:$AM$346,BL$22,FALSE),VLOOKUP($A360,'Success Asset Classes'!$B$15:$BD$377,BL$21,FALSE)))</f>
        <v>0</v>
      </c>
      <c r="BM360" s="230">
        <f>IF($AR360=0,VLOOKUP(MID($A360,4,5),'Project splits'!$C$5:$AM$346,BM$22,FALSE),IF(ISNA(VLOOKUP($A360,'Success Asset Classes'!$B$15:$BD$377,BM$21,FALSE)),VLOOKUP(MID($A360,4,5),'Project splits'!$C$5:$AM$346,BM$22,FALSE),VLOOKUP($A360,'Success Asset Classes'!$B$15:$BD$377,BM$21,FALSE)))</f>
        <v>0</v>
      </c>
      <c r="BN360" s="230">
        <f>IF($AR360=0,VLOOKUP(MID($A360,4,5),'Project splits'!$C$5:$AM$346,BN$22,FALSE),IF(ISNA(VLOOKUP($A360,'Success Asset Classes'!$B$15:$BD$377,BN$21,FALSE)),VLOOKUP(MID($A360,4,5),'Project splits'!$C$5:$AM$346,BN$22,FALSE),VLOOKUP($A360,'Success Asset Classes'!$B$15:$BD$377,BN$21,FALSE)))</f>
        <v>0</v>
      </c>
      <c r="BO360" s="230">
        <f>IF($AR360=0,VLOOKUP(MID($A360,4,5),'Project splits'!$C$5:$AM$346,BO$22,FALSE),IF(ISNA(VLOOKUP($A360,'Success Asset Classes'!$B$15:$BD$377,BO$21,FALSE)),VLOOKUP(MID($A360,4,5),'Project splits'!$C$5:$AM$346,BO$22,FALSE),VLOOKUP($A360,'Success Asset Classes'!$B$15:$BD$377,BO$21,FALSE)))</f>
        <v>0</v>
      </c>
      <c r="BP360" s="230">
        <f>IF($AR360=0,VLOOKUP(MID($A360,4,5),'Project splits'!$C$5:$AM$346,BP$22,FALSE),IF(ISNA(VLOOKUP($A360,'Success Asset Classes'!$B$15:$BD$377,BP$21,FALSE)),VLOOKUP(MID($A360,4,5),'Project splits'!$C$5:$AM$346,BP$22,FALSE),VLOOKUP($A360,'Success Asset Classes'!$B$15:$BD$377,BP$21,FALSE)))</f>
        <v>0</v>
      </c>
      <c r="BQ360" s="230">
        <f>IF($AR360=0,VLOOKUP(MID($A360,4,5),'Project splits'!$C$5:$AM$346,BQ$22,FALSE),IF(ISNA(VLOOKUP($A360,'Success Asset Classes'!$B$15:$BD$377,BQ$21,FALSE)),VLOOKUP(MID($A360,4,5),'Project splits'!$C$5:$AM$346,BQ$22,FALSE),VLOOKUP($A360,'Success Asset Classes'!$B$15:$BD$377,BQ$21,FALSE)))</f>
        <v>0</v>
      </c>
      <c r="BR360" s="230">
        <f>IF($AR360=0,VLOOKUP(MID($A360,4,5),'Project splits'!$C$5:$AM$346,BR$22,FALSE),IF(ISNA(VLOOKUP($A360,'Success Asset Classes'!$B$15:$BD$377,BR$21,FALSE)),VLOOKUP(MID($A360,4,5),'Project splits'!$C$5:$AM$346,BR$22,FALSE),VLOOKUP($A360,'Success Asset Classes'!$B$15:$BD$377,BR$21,FALSE)))</f>
        <v>0</v>
      </c>
      <c r="BS360" s="247">
        <f t="shared" si="91"/>
        <v>1</v>
      </c>
      <c r="BT360" s="249">
        <f>1+IF(ISNA(VLOOKUP($A360,'Project labour content'!$A$7:$D$255,'Project labour content'!$D$1,FALSE)),VLOOKUP($D360,'Project labour content'!$F$6:$G$15,'Project labour content'!$G$1,FALSE),VLOOKUP($A360,'Project labour content'!$A$7:$D$255,'Project labour content'!$D$1,FALSE))*LabEsc22*1</f>
        <v>1.0010615788475057</v>
      </c>
      <c r="BU360" s="249">
        <f>1+IF(ISNA(VLOOKUP($A360,'Project labour content'!$A$7:$D$255,'Project labour content'!$D$1,FALSE)),VLOOKUP($D360,'Project labour content'!$F$6:$G$15,'Project labour content'!$G$1,FALSE),VLOOKUP($A360,'Project labour content'!$A$7:$D$255,'Project labour content'!$D$1,FALSE))*LabEsc23*1</f>
        <v>1.0021282532734794</v>
      </c>
      <c r="BV360" s="249">
        <f>1+IF(ISNA(VLOOKUP($A360,'Project labour content'!$A$7:$D$255,'Project labour content'!$D$1,FALSE)),VLOOKUP($D360,'Project labour content'!$F$6:$G$15,'Project labour content'!$G$1,FALSE),VLOOKUP($A360,'Project labour content'!$A$7:$D$255,'Project labour content'!$D$1,FALSE))*LabEsc24*1</f>
        <v>1.0031330605827469</v>
      </c>
      <c r="BW360" s="249">
        <f>1+IF(ISNA(VLOOKUP($A360,'Project labour content'!$A$7:$D$255,'Project labour content'!$D$1,FALSE)),VLOOKUP($D360,'Project labour content'!$F$6:$G$15,'Project labour content'!$G$1,FALSE),VLOOKUP($A360,'Project labour content'!$A$7:$D$255,'Project labour content'!$D$1,FALSE))*LabEsc25*1</f>
        <v>1.0044788325056255</v>
      </c>
      <c r="BX360" s="249">
        <f>1+IF(ISNA(VLOOKUP($A360,'Project labour content'!$A$7:$D$255,'Project labour content'!$D$1,FALSE)),VLOOKUP($D360,'Project labour content'!$F$6:$G$15,'Project labour content'!$G$1,FALSE),VLOOKUP($A360,'Project labour content'!$A$7:$D$255,'Project labour content'!$D$1,FALSE))*LabEsc26*1</f>
        <v>1.0059454996062429</v>
      </c>
      <c r="BY360" s="249">
        <f>1+IF(ISNA(VLOOKUP($A360,'Project labour content'!$A$7:$D$255,'Project labour content'!$D$1,FALSE)),VLOOKUP($D360,'Project labour content'!$F$6:$G$15,'Project labour content'!$G$1,FALSE),VLOOKUP($A360,'Project labour content'!$A$7:$D$255,'Project labour content'!$D$1,FALSE))*LabEsc27*1</f>
        <v>1.0068539306442559</v>
      </c>
      <c r="BZ360" s="249">
        <f>1+IF(ISNA(VLOOKUP($A360,'Project labour content'!$A$7:$D$255,'Project labour content'!$D$1,FALSE)),VLOOKUP($D360,'Project labour content'!$F$6:$G$15,'Project labour content'!$G$1,FALSE),VLOOKUP($A360,'Project labour content'!$A$7:$D$255,'Project labour content'!$D$1,FALSE))*LabEsc28*1</f>
        <v>1.0075379792158798</v>
      </c>
      <c r="CA360" s="249">
        <f>1+IF(ISNA(VLOOKUP($A360,'Project labour content'!$A$7:$D$255,'Project labour content'!$D$1,FALSE)),VLOOKUP($D360,'Project labour content'!$F$6:$G$15,'Project labour content'!$G$1,FALSE),VLOOKUP($A360,'Project labour content'!$A$7:$D$255,'Project labour content'!$D$1,FALSE))*LabEsc29*1</f>
        <v>1.0086357403636217</v>
      </c>
      <c r="CB360" s="250" t="str">
        <f>IF(ISNA(VLOOKUP($A360,'Project labour content'!$A$7:$D$255,'Project labour content'!$D$1,FALSE)),"Category","Project")</f>
        <v>Project</v>
      </c>
      <c r="CD360" s="247" t="str">
        <f t="shared" si="92"/>
        <v>15419</v>
      </c>
      <c r="CE360" s="3"/>
    </row>
    <row r="361" spans="1:83" x14ac:dyDescent="0.15">
      <c r="A361" s="11" t="s">
        <v>910</v>
      </c>
      <c r="B361" s="11" t="str">
        <f>VLOOKUP($A361,'Incurred Real 2022$'!$A$25:$AC$426,'Incurred Real 2022$'!B$1,FALSE)</f>
        <v>Robertstown to Metro Corridor</v>
      </c>
      <c r="C361" s="11" t="str">
        <f>VLOOKUP($A361,'Incurred Real 2022$'!$A$25:$AC$426,'Incurred Real 2022$'!C$1,FALSE)</f>
        <v>ExAnte</v>
      </c>
      <c r="D361" s="11" t="str">
        <f>VLOOKUP($A361,'Incurred Real 2022$'!$A$25:$AC$426,'Incurred Real 2022$'!D$1,FALSE)</f>
        <v>Easements/Land</v>
      </c>
      <c r="E361" s="11" t="str">
        <f>VLOOKUP($A361,'Incurred Real 2022$'!$A$25:$AC$426,'Incurred Real 2022$'!E$1,FALSE)</f>
        <v>Proposed</v>
      </c>
      <c r="F361" s="105" t="str">
        <f>IF(VLOOKUP($A361,'Incurred Real 2022$'!$A$25:$AC$426,'Incurred Real 2022$'!F$1,FALSE)=0,"",VLOOKUP($A361,'Incurred Real 2022$'!$A$25:$AC$426,'Incurred Real 2022$'!F$1,FALSE))</f>
        <v/>
      </c>
      <c r="G361" s="105" t="str">
        <f>IF(VLOOKUP($A361,'Incurred Real 2022$'!$A$25:$AC$426,'Incurred Real 2022$'!G$1,FALSE)=0,"",VLOOKUP($A361,'Incurred Real 2022$'!$A$25:$AC$426,'Incurred Real 2022$'!G$1,FALSE))</f>
        <v/>
      </c>
      <c r="H361" s="105" t="str">
        <f>IF(VLOOKUP($A361,'Incurred Real 2022$'!$A$25:$AC$426,'Incurred Real 2022$'!H$1,FALSE)=0,"",VLOOKUP($A361,'Incurred Real 2022$'!$A$25:$AC$426,'Incurred Real 2022$'!H$1,FALSE))</f>
        <v/>
      </c>
      <c r="I361" s="105" t="str">
        <f>IF(VLOOKUP($A361,'Incurred Real 2022$'!$A$25:$AC$426,'Incurred Real 2022$'!I$1,FALSE)=0,"",VLOOKUP($A361,'Incurred Real 2022$'!$A$25:$AC$426,'Incurred Real 2022$'!I$1,FALSE))</f>
        <v/>
      </c>
      <c r="J361" s="105" t="str">
        <f>IF(VLOOKUP($A361,'Incurred Real 2022$'!$A$25:$AC$426,'Incurred Real 2022$'!J$1,FALSE)=0,"",VLOOKUP($A361,'Incurred Real 2022$'!$A$25:$AC$426,'Incurred Real 2022$'!J$1,FALSE))</f>
        <v/>
      </c>
      <c r="K361" s="105" t="str">
        <f>IF(VLOOKUP($A361,'Incurred Real 2022$'!$A$25:$AC$426,'Incurred Real 2022$'!K$1,FALSE)=0,"",VLOOKUP($A361,'Incurred Real 2022$'!$A$25:$AC$426,'Incurred Real 2022$'!K$1,FALSE))</f>
        <v/>
      </c>
      <c r="L361" s="105" t="str">
        <f>IF(VLOOKUP($A361,'Incurred Real 2022$'!$A$25:$AC$426,'Incurred Real 2022$'!L$1,FALSE)=0,"",VLOOKUP($A361,'Incurred Real 2022$'!$A$25:$AC$426,'Incurred Real 2022$'!L$1,FALSE))</f>
        <v/>
      </c>
      <c r="M361" s="105" t="str">
        <f>IF(VLOOKUP($A361,'Incurred Real 2022$'!$A$25:$AC$426,'Incurred Real 2022$'!M$1,FALSE)=0,"",VLOOKUP($A361,'Incurred Real 2022$'!$A$25:$AC$426,'Incurred Real 2022$'!M$1,FALSE))</f>
        <v/>
      </c>
      <c r="N361" s="105" t="str">
        <f>IF(VLOOKUP($A361,'Incurred Real 2022$'!$A$25:$AC$426,'Incurred Real 2022$'!N$1,FALSE)=0,"",VLOOKUP($A361,'Incurred Real 2022$'!$A$25:$AC$426,'Incurred Real 2022$'!N$1,FALSE))</f>
        <v/>
      </c>
      <c r="O361" s="105" t="str">
        <f>IF(VLOOKUP($A361,'Incurred Real 2022$'!$A$25:$AC$426,'Incurred Real 2022$'!O$1,FALSE)=0,"",VLOOKUP($A361,'Incurred Real 2022$'!$A$25:$AC$426,'Incurred Real 2022$'!O$1,FALSE))</f>
        <v/>
      </c>
      <c r="P361" s="105" t="str">
        <f>IF(VLOOKUP($A361,'Incurred Real 2022$'!$A$25:$AC$426,'Incurred Real 2022$'!P$1,FALSE)=0,"",VLOOKUP($A361,'Incurred Real 2022$'!$A$25:$AC$426,'Incurred Real 2022$'!P$1,FALSE))</f>
        <v/>
      </c>
      <c r="Q361" s="105" t="str">
        <f>IF(VLOOKUP($A361,'Incurred Real 2022$'!$A$25:$AC$426,'Incurred Real 2022$'!Q$1,FALSE)=0,"",VLOOKUP($A361,'Incurred Real 2022$'!$A$25:$AC$426,'Incurred Real 2022$'!Q$1,FALSE))</f>
        <v/>
      </c>
      <c r="R361" s="105" t="str">
        <f>IF(VLOOKUP($A361,'Incurred Real 2022$'!$A$25:$AC$426,'Incurred Real 2022$'!R$1,FALSE)=0,"",VLOOKUP($A361,'Incurred Real 2022$'!$A$25:$AC$426,'Incurred Real 2022$'!R$1,FALSE))</f>
        <v/>
      </c>
      <c r="S361" s="105" t="str">
        <f>IF(VLOOKUP($A361,'Incurred Real 2022$'!$A$25:$AC$426,'Incurred Real 2022$'!S$1,FALSE)=0,"",VLOOKUP($A361,'Incurred Real 2022$'!$A$25:$AC$426,'Incurred Real 2022$'!S$1,FALSE))</f>
        <v/>
      </c>
      <c r="T361" s="105" t="str">
        <f>IF(VLOOKUP($A361,'Incurred Real 2022$'!$A$25:$AC$426,'Incurred Real 2022$'!T$1,FALSE)=0,"",VLOOKUP($A361,'Incurred Real 2022$'!$A$25:$AC$426,'Incurred Real 2022$'!T$1,FALSE))</f>
        <v/>
      </c>
      <c r="U361" s="105" t="str">
        <f>IF(VLOOKUP($A361,'Incurred Real 2022$'!$A$25:$AC$426,'Incurred Real 2022$'!U$1,FALSE)=0,"",VLOOKUP($A361,'Incurred Real 2022$'!$A$25:$AC$426,'Incurred Real 2022$'!U$1,FALSE))</f>
        <v/>
      </c>
      <c r="V361" s="13" t="str">
        <f>IF(ISTEXT(VLOOKUP($A361,'Incurred Real 2022$'!$A$25:$AC$426,'Incurred Real 2022$'!V$1,FALSE)),"",(VLOOKUP($A361,'Incurred Real 2022$'!$A$25:$AC$426,'Incurred Real 2022$'!V$1,FALSE))*BT361*Incurred_Real!V$15)</f>
        <v/>
      </c>
      <c r="W361" s="13" t="str">
        <f>IF(ISTEXT(VLOOKUP($A361,'Incurred Real 2022$'!$A$25:$AC$426,'Incurred Real 2022$'!W$1,FALSE)),"",(VLOOKUP($A361,'Incurred Real 2022$'!$A$25:$AC$426,'Incurred Real 2022$'!W$1,FALSE))*BU361*Incurred_Real!W$15)</f>
        <v/>
      </c>
      <c r="X361" s="220" t="str">
        <f>IF(ISTEXT(VLOOKUP($A361,'Incurred Real 2022$'!$A$25:$AC$426,'Incurred Real 2022$'!X$1,FALSE)),"",(VLOOKUP($A361,'Incurred Real 2022$'!$A$25:$AC$426,'Incurred Real 2022$'!X$1,FALSE))*BV361*Incurred_Real!X$15)</f>
        <v/>
      </c>
      <c r="Y361" s="217" t="str">
        <f>IF(ISTEXT(VLOOKUP($A361,'Incurred Real 2022$'!$A$25:$AC$426,'Incurred Real 2022$'!Y$1,FALSE)),"",(VLOOKUP($A361,'Incurred Real 2022$'!$A$25:$AC$426,'Incurred Real 2022$'!Y$1,FALSE))*BW361*Incurred_Real!Y$15)</f>
        <v/>
      </c>
      <c r="Z361" s="13">
        <f>IF(ISTEXT(VLOOKUP($A361,'Incurred Real 2022$'!$A$25:$AC$426,'Incurred Real 2022$'!Z$1,FALSE)),"",(VLOOKUP($A361,'Incurred Real 2022$'!$A$25:$AC$426,'Incurred Real 2022$'!Z$1,FALSE))*BX361*Incurred_Real!Z$15)</f>
        <v>1931853.2884865534</v>
      </c>
      <c r="AA361" s="13">
        <f>IF(ISTEXT(VLOOKUP($A361,'Incurred Real 2022$'!$A$25:$AC$426,'Incurred Real 2022$'!AA$1,FALSE)),"",(VLOOKUP($A361,'Incurred Real 2022$'!$A$25:$AC$426,'Incurred Real 2022$'!AA$1,FALSE))*BY361*Incurred_Real!AA$15)</f>
        <v>1933188.1855526567</v>
      </c>
      <c r="AB361" s="13">
        <f>IF(ISTEXT(VLOOKUP($A361,'Incurred Real 2022$'!$A$25:$AC$426,'Incurred Real 2022$'!AB$1,FALSE)),"",(VLOOKUP($A361,'Incurred Real 2022$'!$A$25:$AC$426,'Incurred Real 2022$'!AB$1,FALSE))*BZ361*Incurred_Real!AB$15)</f>
        <v>2578924.4840579103</v>
      </c>
      <c r="AC361" s="13" t="str">
        <f>IF(ISTEXT(VLOOKUP($A361,'Incurred Real 2022$'!$A$25:$AC$426,'Incurred Real 2022$'!AC$1,FALSE)),"",(VLOOKUP($A361,'Incurred Real 2022$'!$A$25:$AC$426,'Incurred Real 2022$'!AC$1,FALSE))*CA361*Incurred_Real!AC$15)</f>
        <v/>
      </c>
      <c r="AD361" s="221">
        <f t="shared" si="87"/>
        <v>6443965.9580971207</v>
      </c>
      <c r="AE361" s="221">
        <f t="shared" si="88"/>
        <v>6443965.9580971207</v>
      </c>
      <c r="AF361" s="239">
        <f t="shared" si="93"/>
        <v>7255260.6719185906</v>
      </c>
      <c r="AG361" s="222">
        <f t="shared" si="89"/>
        <v>7255260.6719185906</v>
      </c>
      <c r="AH361" s="223">
        <f t="shared" ref="AH361:AH376" si="96">IF(AL361="Commissioned Extra","",IF(AK361="","",IF(AK361&lt;AI361,INDEX($F$18:$AC$18,1,MATCH(TEXT(AK361,"000"),$F$23:$AC$23)),INDEX($F$18:$AC$18,1,MATCH(AI361,$F$23:$AC$23)))))</f>
        <v>1</v>
      </c>
      <c r="AI361" s="224">
        <f t="shared" si="90"/>
        <v>2028</v>
      </c>
      <c r="AJ361" s="225" t="str">
        <f>VLOOKUP($A361,Project_Commissioning!$C$4:$H$355,Project_Commissioning!F$1,FALSE)</f>
        <v/>
      </c>
      <c r="AK361" s="226">
        <f>VLOOKUP($A361,Project_Commissioning!$C$4:$H$355,Project_Commissioning!G$1,FALSE)</f>
        <v>2028</v>
      </c>
      <c r="AL361" s="225" t="str">
        <f>IF(VLOOKUP($A361,Project_Commissioning!$C$4:$H$355,Project_Commissioning!H$1,FALSE)=0,"",VLOOKUP($A361,Project_Commissioning!$C$4:$H$355,Project_Commissioning!H$1,FALSE))</f>
        <v/>
      </c>
      <c r="AM361" s="237">
        <f t="shared" si="94"/>
        <v>6443965.9580971207</v>
      </c>
      <c r="AN361" s="221" cm="1">
        <f t="array" ref="AN361">IF(ROUND(AE361,0)=0,0,LOOKUP(2,1/(F361:AC361&lt;&gt;""),F361:AC361))</f>
        <v>2578924.4840579103</v>
      </c>
      <c r="AO361" s="221">
        <f t="shared" si="95"/>
        <v>6443965.9580971207</v>
      </c>
      <c r="AP361" s="79"/>
      <c r="AQ361" s="20"/>
      <c r="AR361" s="245">
        <f>IF(ISNA(VLOOKUP($A361,'Success Asset Classes'!$B$15:$AA$114,'Success Asset Classes'!$AA$1,FALSE)),0,VLOOKUP($A361,'Success Asset Classes'!$B$15:$AA$114,'Success Asset Classes'!$AA$1,FALSE))</f>
        <v>1</v>
      </c>
      <c r="AS361" s="230">
        <f>IF($AR361=0,VLOOKUP(MID($A361,4,5),'Project splits'!$C$5:$AM$346,AS$22,FALSE),IF(ISNA(VLOOKUP($A361,'Success Asset Classes'!$B$15:$BD$377,AS$21,FALSE)),VLOOKUP(MID($A361,4,5),'Project splits'!$C$5:$AM$346,AS$22,FALSE),VLOOKUP($A361,'Success Asset Classes'!$B$15:$BD$377,AS$21,FALSE)))</f>
        <v>0</v>
      </c>
      <c r="AT361" s="230">
        <f>IF($AR361=0,VLOOKUP(MID($A361,4,5),'Project splits'!$C$5:$AM$346,AT$22,FALSE),IF(ISNA(VLOOKUP($A361,'Success Asset Classes'!$B$15:$BD$377,AT$21,FALSE)),VLOOKUP(MID($A361,4,5),'Project splits'!$C$5:$AM$346,AT$22,FALSE),VLOOKUP($A361,'Success Asset Classes'!$B$15:$BD$377,AT$21,FALSE)))</f>
        <v>0</v>
      </c>
      <c r="AU361" s="230">
        <f>IF($AR361=0,VLOOKUP(MID($A361,4,5),'Project splits'!$C$5:$AM$346,AU$22,FALSE),IF(ISNA(VLOOKUP($A361,'Success Asset Classes'!$B$15:$BD$377,AU$21,FALSE)),VLOOKUP(MID($A361,4,5),'Project splits'!$C$5:$AM$346,AU$22,FALSE),VLOOKUP($A361,'Success Asset Classes'!$B$15:$BD$377,AU$21,FALSE)))</f>
        <v>0</v>
      </c>
      <c r="AV361" s="230">
        <f>IF($AR361=0,VLOOKUP(MID($A361,4,5),'Project splits'!$C$5:$AM$346,AV$22,FALSE),IF(ISNA(VLOOKUP($A361,'Success Asset Classes'!$B$15:$BD$377,AV$21,FALSE)),VLOOKUP(MID($A361,4,5),'Project splits'!$C$5:$AM$346,AV$22,FALSE),VLOOKUP($A361,'Success Asset Classes'!$B$15:$BD$377,AV$21,FALSE)))</f>
        <v>0</v>
      </c>
      <c r="AW361" s="230">
        <f>IF($AR361=0,VLOOKUP(MID($A361,4,5),'Project splits'!$C$5:$AM$346,AW$22,FALSE),IF(ISNA(VLOOKUP($A361,'Success Asset Classes'!$B$15:$BD$377,AW$21,FALSE)),VLOOKUP(MID($A361,4,5),'Project splits'!$C$5:$AM$346,AW$22,FALSE),VLOOKUP($A361,'Success Asset Classes'!$B$15:$BD$377,AW$21,FALSE)))</f>
        <v>1</v>
      </c>
      <c r="AX361" s="230">
        <f>IF($AR361=0,VLOOKUP(MID($A361,4,5),'Project splits'!$C$5:$AM$346,AX$22,FALSE),IF(ISNA(VLOOKUP($A361,'Success Asset Classes'!$B$15:$BD$377,AX$21,FALSE)),VLOOKUP(MID($A361,4,5),'Project splits'!$C$5:$AM$346,AX$22,FALSE),VLOOKUP($A361,'Success Asset Classes'!$B$15:$BD$377,AX$21,FALSE)))</f>
        <v>0</v>
      </c>
      <c r="AY361" s="230">
        <f>IF($AR361=0,VLOOKUP(MID($A361,4,5),'Project splits'!$C$5:$AM$346,AY$22,FALSE),IF(ISNA(VLOOKUP($A361,'Success Asset Classes'!$B$15:$BD$377,AY$21,FALSE)),VLOOKUP(MID($A361,4,5),'Project splits'!$C$5:$AM$346,AY$22,FALSE),VLOOKUP($A361,'Success Asset Classes'!$B$15:$BD$377,AY$21,FALSE)))</f>
        <v>0</v>
      </c>
      <c r="AZ361" s="230">
        <f>IF($AR361=0,VLOOKUP(MID($A361,4,5),'Project splits'!$C$5:$AM$346,AZ$22,FALSE),IF(ISNA(VLOOKUP($A361,'Success Asset Classes'!$B$15:$BD$377,AZ$21,FALSE)),VLOOKUP(MID($A361,4,5),'Project splits'!$C$5:$AM$346,AZ$22,FALSE),VLOOKUP($A361,'Success Asset Classes'!$B$15:$BD$377,AZ$21,FALSE)))</f>
        <v>0</v>
      </c>
      <c r="BA361" s="230">
        <f>IF($AR361=0,VLOOKUP(MID($A361,4,5),'Project splits'!$C$5:$AM$346,BA$22,FALSE),IF(ISNA(VLOOKUP($A361,'Success Asset Classes'!$B$15:$BD$377,BA$21,FALSE)),VLOOKUP(MID($A361,4,5),'Project splits'!$C$5:$AM$346,BA$22,FALSE),VLOOKUP($A361,'Success Asset Classes'!$B$15:$BD$377,BA$21,FALSE)))</f>
        <v>0</v>
      </c>
      <c r="BB361" s="230">
        <f>IF($AR361=0,VLOOKUP(MID($A361,4,5),'Project splits'!$C$5:$AM$346,BB$22,FALSE),IF(ISNA(VLOOKUP($A361,'Success Asset Classes'!$B$15:$BD$377,BB$21,FALSE)),VLOOKUP(MID($A361,4,5),'Project splits'!$C$5:$AM$346,BB$22,FALSE),VLOOKUP($A361,'Success Asset Classes'!$B$15:$BD$377,BB$21,FALSE)))</f>
        <v>0</v>
      </c>
      <c r="BC361" s="230">
        <f>IF($AR361=0,VLOOKUP(MID($A361,4,5),'Project splits'!$C$5:$AM$346,BC$22,FALSE),IF(ISNA(VLOOKUP($A361,'Success Asset Classes'!$B$15:$BD$377,BC$21,FALSE)),VLOOKUP(MID($A361,4,5),'Project splits'!$C$5:$AM$346,BC$22,FALSE),VLOOKUP($A361,'Success Asset Classes'!$B$15:$BD$377,BC$21,FALSE)))</f>
        <v>0</v>
      </c>
      <c r="BD361" s="230">
        <f>IF($AR361=0,VLOOKUP(MID($A361,4,5),'Project splits'!$C$5:$AM$346,BD$22,FALSE),IF(ISNA(VLOOKUP($A361,'Success Asset Classes'!$B$15:$BD$377,BD$21,FALSE)),VLOOKUP(MID($A361,4,5),'Project splits'!$C$5:$AM$346,BD$22,FALSE),VLOOKUP($A361,'Success Asset Classes'!$B$15:$BD$377,BD$21,FALSE)))</f>
        <v>0</v>
      </c>
      <c r="BE361" s="230">
        <f>IF($AR361=0,VLOOKUP(MID($A361,4,5),'Project splits'!$C$5:$AM$346,BE$22,FALSE),IF(ISNA(VLOOKUP($A361,'Success Asset Classes'!$B$15:$BD$377,BE$21,FALSE)),VLOOKUP(MID($A361,4,5),'Project splits'!$C$5:$AM$346,BE$22,FALSE),VLOOKUP($A361,'Success Asset Classes'!$B$15:$BD$377,BE$21,FALSE)))</f>
        <v>0</v>
      </c>
      <c r="BF361" s="230">
        <f>IF($AR361=0,VLOOKUP(MID($A361,4,5),'Project splits'!$C$5:$AM$346,BF$22,FALSE),IF(ISNA(VLOOKUP($A361,'Success Asset Classes'!$B$15:$BD$377,BF$21,FALSE)),VLOOKUP(MID($A361,4,5),'Project splits'!$C$5:$AM$346,BF$22,FALSE),VLOOKUP($A361,'Success Asset Classes'!$B$15:$BD$377,BF$21,FALSE)))</f>
        <v>0</v>
      </c>
      <c r="BG361" s="230">
        <f>IF($AR361=0,VLOOKUP(MID($A361,4,5),'Project splits'!$C$5:$AM$346,BG$22,FALSE),IF(ISNA(VLOOKUP($A361,'Success Asset Classes'!$B$15:$BD$377,BG$21,FALSE)),VLOOKUP(MID($A361,4,5),'Project splits'!$C$5:$AM$346,BG$22,FALSE),VLOOKUP($A361,'Success Asset Classes'!$B$15:$BD$377,BG$21,FALSE)))</f>
        <v>0</v>
      </c>
      <c r="BH361" s="230">
        <f>IF($AR361=0,VLOOKUP(MID($A361,4,5),'Project splits'!$C$5:$AM$346,BH$22,FALSE),IF(ISNA(VLOOKUP($A361,'Success Asset Classes'!$B$15:$BD$377,BH$21,FALSE)),VLOOKUP(MID($A361,4,5),'Project splits'!$C$5:$AM$346,BH$22,FALSE),VLOOKUP($A361,'Success Asset Classes'!$B$15:$BD$377,BH$21,FALSE)))</f>
        <v>0</v>
      </c>
      <c r="BI361" s="230">
        <f>IF($AR361=0,VLOOKUP(MID($A361,4,5),'Project splits'!$C$5:$AM$346,BI$22,FALSE),IF(ISNA(VLOOKUP($A361,'Success Asset Classes'!$B$15:$BD$377,BI$21,FALSE)),VLOOKUP(MID($A361,4,5),'Project splits'!$C$5:$AM$346,BI$22,FALSE),VLOOKUP($A361,'Success Asset Classes'!$B$15:$BD$377,BI$21,FALSE)))</f>
        <v>0</v>
      </c>
      <c r="BJ361" s="230">
        <f>IF($AR361=0,VLOOKUP(MID($A361,4,5),'Project splits'!$C$5:$AM$346,BJ$22,FALSE),IF(ISNA(VLOOKUP($A361,'Success Asset Classes'!$B$15:$BD$377,BJ$21,FALSE)),VLOOKUP(MID($A361,4,5),'Project splits'!$C$5:$AM$346,BJ$22,FALSE),VLOOKUP($A361,'Success Asset Classes'!$B$15:$BD$377,BJ$21,FALSE)))</f>
        <v>0</v>
      </c>
      <c r="BK361" s="230">
        <f>IF($AR361=0,VLOOKUP(MID($A361,4,5),'Project splits'!$C$5:$AM$346,BK$22,FALSE),IF(ISNA(VLOOKUP($A361,'Success Asset Classes'!$B$15:$BD$377,BK$21,FALSE)),VLOOKUP(MID($A361,4,5),'Project splits'!$C$5:$AM$346,BK$22,FALSE),VLOOKUP($A361,'Success Asset Classes'!$B$15:$BD$377,BK$21,FALSE)))</f>
        <v>0</v>
      </c>
      <c r="BL361" s="230">
        <f>IF($AR361=0,VLOOKUP(MID($A361,4,5),'Project splits'!$C$5:$AM$346,BL$22,FALSE),IF(ISNA(VLOOKUP($A361,'Success Asset Classes'!$B$15:$BD$377,BL$21,FALSE)),VLOOKUP(MID($A361,4,5),'Project splits'!$C$5:$AM$346,BL$22,FALSE),VLOOKUP($A361,'Success Asset Classes'!$B$15:$BD$377,BL$21,FALSE)))</f>
        <v>0</v>
      </c>
      <c r="BM361" s="230">
        <f>IF($AR361=0,VLOOKUP(MID($A361,4,5),'Project splits'!$C$5:$AM$346,BM$22,FALSE),IF(ISNA(VLOOKUP($A361,'Success Asset Classes'!$B$15:$BD$377,BM$21,FALSE)),VLOOKUP(MID($A361,4,5),'Project splits'!$C$5:$AM$346,BM$22,FALSE),VLOOKUP($A361,'Success Asset Classes'!$B$15:$BD$377,BM$21,FALSE)))</f>
        <v>0</v>
      </c>
      <c r="BN361" s="230">
        <f>IF($AR361=0,VLOOKUP(MID($A361,4,5),'Project splits'!$C$5:$AM$346,BN$22,FALSE),IF(ISNA(VLOOKUP($A361,'Success Asset Classes'!$B$15:$BD$377,BN$21,FALSE)),VLOOKUP(MID($A361,4,5),'Project splits'!$C$5:$AM$346,BN$22,FALSE),VLOOKUP($A361,'Success Asset Classes'!$B$15:$BD$377,BN$21,FALSE)))</f>
        <v>0</v>
      </c>
      <c r="BO361" s="230">
        <f>IF($AR361=0,VLOOKUP(MID($A361,4,5),'Project splits'!$C$5:$AM$346,BO$22,FALSE),IF(ISNA(VLOOKUP($A361,'Success Asset Classes'!$B$15:$BD$377,BO$21,FALSE)),VLOOKUP(MID($A361,4,5),'Project splits'!$C$5:$AM$346,BO$22,FALSE),VLOOKUP($A361,'Success Asset Classes'!$B$15:$BD$377,BO$21,FALSE)))</f>
        <v>0</v>
      </c>
      <c r="BP361" s="230">
        <f>IF($AR361=0,VLOOKUP(MID($A361,4,5),'Project splits'!$C$5:$AM$346,BP$22,FALSE),IF(ISNA(VLOOKUP($A361,'Success Asset Classes'!$B$15:$BD$377,BP$21,FALSE)),VLOOKUP(MID($A361,4,5),'Project splits'!$C$5:$AM$346,BP$22,FALSE),VLOOKUP($A361,'Success Asset Classes'!$B$15:$BD$377,BP$21,FALSE)))</f>
        <v>0</v>
      </c>
      <c r="BQ361" s="230">
        <f>IF($AR361=0,VLOOKUP(MID($A361,4,5),'Project splits'!$C$5:$AM$346,BQ$22,FALSE),IF(ISNA(VLOOKUP($A361,'Success Asset Classes'!$B$15:$BD$377,BQ$21,FALSE)),VLOOKUP(MID($A361,4,5),'Project splits'!$C$5:$AM$346,BQ$22,FALSE),VLOOKUP($A361,'Success Asset Classes'!$B$15:$BD$377,BQ$21,FALSE)))</f>
        <v>0</v>
      </c>
      <c r="BR361" s="230">
        <f>IF($AR361=0,VLOOKUP(MID($A361,4,5),'Project splits'!$C$5:$AM$346,BR$22,FALSE),IF(ISNA(VLOOKUP($A361,'Success Asset Classes'!$B$15:$BD$377,BR$21,FALSE)),VLOOKUP(MID($A361,4,5),'Project splits'!$C$5:$AM$346,BR$22,FALSE),VLOOKUP($A361,'Success Asset Classes'!$B$15:$BD$377,BR$21,FALSE)))</f>
        <v>0</v>
      </c>
      <c r="BS361" s="247">
        <f t="shared" si="91"/>
        <v>1</v>
      </c>
      <c r="BT361" s="249">
        <f>1+IF(ISNA(VLOOKUP($A361,'Project labour content'!$A$7:$D$255,'Project labour content'!$D$1,FALSE)),VLOOKUP($D361,'Project labour content'!$F$6:$G$15,'Project labour content'!$G$1,FALSE),VLOOKUP($A361,'Project labour content'!$A$7:$D$255,'Project labour content'!$D$1,FALSE))*LabEsc22*1</f>
        <v>1.0008111523709931</v>
      </c>
      <c r="BU361" s="249">
        <f>1+IF(ISNA(VLOOKUP($A361,'Project labour content'!$A$7:$D$255,'Project labour content'!$D$1,FALSE)),VLOOKUP($D361,'Project labour content'!$F$6:$G$15,'Project labour content'!$G$1,FALSE),VLOOKUP($A361,'Project labour content'!$A$7:$D$255,'Project labour content'!$D$1,FALSE))*LabEsc23*1</f>
        <v>1.001626198273367</v>
      </c>
      <c r="BV361" s="249">
        <f>1+IF(ISNA(VLOOKUP($A361,'Project labour content'!$A$7:$D$255,'Project labour content'!$D$1,FALSE)),VLOOKUP($D361,'Project labour content'!$F$6:$G$15,'Project labour content'!$G$1,FALSE),VLOOKUP($A361,'Project labour content'!$A$7:$D$255,'Project labour content'!$D$1,FALSE))*LabEsc24*1</f>
        <v>1.0023939715134034</v>
      </c>
      <c r="BW361" s="249">
        <f>1+IF(ISNA(VLOOKUP($A361,'Project labour content'!$A$7:$D$255,'Project labour content'!$D$1,FALSE)),VLOOKUP($D361,'Project labour content'!$F$6:$G$15,'Project labour content'!$G$1,FALSE),VLOOKUP($A361,'Project labour content'!$A$7:$D$255,'Project labour content'!$D$1,FALSE))*LabEsc25*1</f>
        <v>1.0034222758062252</v>
      </c>
      <c r="BX361" s="249">
        <f>1+IF(ISNA(VLOOKUP($A361,'Project labour content'!$A$7:$D$255,'Project labour content'!$D$1,FALSE)),VLOOKUP($D361,'Project labour content'!$F$6:$G$15,'Project labour content'!$G$1,FALSE),VLOOKUP($A361,'Project labour content'!$A$7:$D$255,'Project labour content'!$D$1,FALSE))*LabEsc26*1</f>
        <v>1.0045429561013521</v>
      </c>
      <c r="BY361" s="249">
        <f>1+IF(ISNA(VLOOKUP($A361,'Project labour content'!$A$7:$D$255,'Project labour content'!$D$1,FALSE)),VLOOKUP($D361,'Project labour content'!$F$6:$G$15,'Project labour content'!$G$1,FALSE),VLOOKUP($A361,'Project labour content'!$A$7:$D$255,'Project labour content'!$D$1,FALSE))*LabEsc27*1</f>
        <v>1.0052370882349186</v>
      </c>
      <c r="BZ361" s="249">
        <f>1+IF(ISNA(VLOOKUP($A361,'Project labour content'!$A$7:$D$255,'Project labour content'!$D$1,FALSE)),VLOOKUP($D361,'Project labour content'!$F$6:$G$15,'Project labour content'!$G$1,FALSE),VLOOKUP($A361,'Project labour content'!$A$7:$D$255,'Project labour content'!$D$1,FALSE))*LabEsc28*1</f>
        <v>1.0057597697314942</v>
      </c>
      <c r="CA361" s="249">
        <f>1+IF(ISNA(VLOOKUP($A361,'Project labour content'!$A$7:$D$255,'Project labour content'!$D$1,FALSE)),VLOOKUP($D361,'Project labour content'!$F$6:$G$15,'Project labour content'!$G$1,FALSE),VLOOKUP($A361,'Project labour content'!$A$7:$D$255,'Project labour content'!$D$1,FALSE))*LabEsc29*1</f>
        <v>1.0065985689971984</v>
      </c>
      <c r="CB361" s="250" t="str">
        <f>IF(ISNA(VLOOKUP($A361,'Project labour content'!$A$7:$D$255,'Project labour content'!$D$1,FALSE)),"Category","Project")</f>
        <v>Project</v>
      </c>
      <c r="CD361" s="247" t="str">
        <f t="shared" si="92"/>
        <v>15424</v>
      </c>
      <c r="CE361" s="3"/>
    </row>
    <row r="362" spans="1:83" x14ac:dyDescent="0.15">
      <c r="A362" s="11" t="s">
        <v>938</v>
      </c>
      <c r="B362" s="11" t="str">
        <f>VLOOKUP($A362,'Incurred Real 2022$'!$A$25:$AC$426,'Incurred Real 2022$'!B$1,FALSE)</f>
        <v>High Crossing Tower Climbing System Replacement</v>
      </c>
      <c r="C362" s="11" t="str">
        <f>VLOOKUP($A362,'Incurred Real 2022$'!$A$25:$AC$426,'Incurred Real 2022$'!C$1,FALSE)</f>
        <v>ExAnte</v>
      </c>
      <c r="D362" s="11" t="str">
        <f>VLOOKUP($A362,'Incurred Real 2022$'!$A$25:$AC$426,'Incurred Real 2022$'!D$1,FALSE)</f>
        <v>Refurbishment</v>
      </c>
      <c r="E362" s="11" t="str">
        <f>VLOOKUP($A362,'Incurred Real 2022$'!$A$25:$AC$426,'Incurred Real 2022$'!E$1,FALSE)</f>
        <v>Potential</v>
      </c>
      <c r="F362" s="105" t="str">
        <f>IF(VLOOKUP($A362,'Incurred Real 2022$'!$A$25:$AC$426,'Incurred Real 2022$'!F$1,FALSE)=0,"",VLOOKUP($A362,'Incurred Real 2022$'!$A$25:$AC$426,'Incurred Real 2022$'!F$1,FALSE))</f>
        <v/>
      </c>
      <c r="G362" s="105" t="str">
        <f>IF(VLOOKUP($A362,'Incurred Real 2022$'!$A$25:$AC$426,'Incurred Real 2022$'!G$1,FALSE)=0,"",VLOOKUP($A362,'Incurred Real 2022$'!$A$25:$AC$426,'Incurred Real 2022$'!G$1,FALSE))</f>
        <v/>
      </c>
      <c r="H362" s="105" t="str">
        <f>IF(VLOOKUP($A362,'Incurred Real 2022$'!$A$25:$AC$426,'Incurred Real 2022$'!H$1,FALSE)=0,"",VLOOKUP($A362,'Incurred Real 2022$'!$A$25:$AC$426,'Incurred Real 2022$'!H$1,FALSE))</f>
        <v/>
      </c>
      <c r="I362" s="105" t="str">
        <f>IF(VLOOKUP($A362,'Incurred Real 2022$'!$A$25:$AC$426,'Incurred Real 2022$'!I$1,FALSE)=0,"",VLOOKUP($A362,'Incurred Real 2022$'!$A$25:$AC$426,'Incurred Real 2022$'!I$1,FALSE))</f>
        <v/>
      </c>
      <c r="J362" s="105" t="str">
        <f>IF(VLOOKUP($A362,'Incurred Real 2022$'!$A$25:$AC$426,'Incurred Real 2022$'!J$1,FALSE)=0,"",VLOOKUP($A362,'Incurred Real 2022$'!$A$25:$AC$426,'Incurred Real 2022$'!J$1,FALSE))</f>
        <v/>
      </c>
      <c r="K362" s="105" t="str">
        <f>IF(VLOOKUP($A362,'Incurred Real 2022$'!$A$25:$AC$426,'Incurred Real 2022$'!K$1,FALSE)=0,"",VLOOKUP($A362,'Incurred Real 2022$'!$A$25:$AC$426,'Incurred Real 2022$'!K$1,FALSE))</f>
        <v/>
      </c>
      <c r="L362" s="105" t="str">
        <f>IF(VLOOKUP($A362,'Incurred Real 2022$'!$A$25:$AC$426,'Incurred Real 2022$'!L$1,FALSE)=0,"",VLOOKUP($A362,'Incurred Real 2022$'!$A$25:$AC$426,'Incurred Real 2022$'!L$1,FALSE))</f>
        <v/>
      </c>
      <c r="M362" s="105" t="str">
        <f>IF(VLOOKUP($A362,'Incurred Real 2022$'!$A$25:$AC$426,'Incurred Real 2022$'!M$1,FALSE)=0,"",VLOOKUP($A362,'Incurred Real 2022$'!$A$25:$AC$426,'Incurred Real 2022$'!M$1,FALSE))</f>
        <v/>
      </c>
      <c r="N362" s="105" t="str">
        <f>IF(VLOOKUP($A362,'Incurred Real 2022$'!$A$25:$AC$426,'Incurred Real 2022$'!N$1,FALSE)=0,"",VLOOKUP($A362,'Incurred Real 2022$'!$A$25:$AC$426,'Incurred Real 2022$'!N$1,FALSE))</f>
        <v/>
      </c>
      <c r="O362" s="105" t="str">
        <f>IF(VLOOKUP($A362,'Incurred Real 2022$'!$A$25:$AC$426,'Incurred Real 2022$'!O$1,FALSE)=0,"",VLOOKUP($A362,'Incurred Real 2022$'!$A$25:$AC$426,'Incurred Real 2022$'!O$1,FALSE))</f>
        <v/>
      </c>
      <c r="P362" s="105" t="str">
        <f>IF(VLOOKUP($A362,'Incurred Real 2022$'!$A$25:$AC$426,'Incurred Real 2022$'!P$1,FALSE)=0,"",VLOOKUP($A362,'Incurred Real 2022$'!$A$25:$AC$426,'Incurred Real 2022$'!P$1,FALSE))</f>
        <v/>
      </c>
      <c r="Q362" s="105" t="str">
        <f>IF(VLOOKUP($A362,'Incurred Real 2022$'!$A$25:$AC$426,'Incurred Real 2022$'!Q$1,FALSE)=0,"",VLOOKUP($A362,'Incurred Real 2022$'!$A$25:$AC$426,'Incurred Real 2022$'!Q$1,FALSE))</f>
        <v/>
      </c>
      <c r="R362" s="105" t="str">
        <f>IF(VLOOKUP($A362,'Incurred Real 2022$'!$A$25:$AC$426,'Incurred Real 2022$'!R$1,FALSE)=0,"",VLOOKUP($A362,'Incurred Real 2022$'!$A$25:$AC$426,'Incurred Real 2022$'!R$1,FALSE))</f>
        <v/>
      </c>
      <c r="S362" s="105" t="str">
        <f>IF(VLOOKUP($A362,'Incurred Real 2022$'!$A$25:$AC$426,'Incurred Real 2022$'!S$1,FALSE)=0,"",VLOOKUP($A362,'Incurred Real 2022$'!$A$25:$AC$426,'Incurred Real 2022$'!S$1,FALSE))</f>
        <v/>
      </c>
      <c r="T362" s="105" t="str">
        <f>IF(VLOOKUP($A362,'Incurred Real 2022$'!$A$25:$AC$426,'Incurred Real 2022$'!T$1,FALSE)=0,"",VLOOKUP($A362,'Incurred Real 2022$'!$A$25:$AC$426,'Incurred Real 2022$'!T$1,FALSE))</f>
        <v/>
      </c>
      <c r="U362" s="105" t="str">
        <f>IF(VLOOKUP($A362,'Incurred Real 2022$'!$A$25:$AC$426,'Incurred Real 2022$'!U$1,FALSE)=0,"",VLOOKUP($A362,'Incurred Real 2022$'!$A$25:$AC$426,'Incurred Real 2022$'!U$1,FALSE))</f>
        <v/>
      </c>
      <c r="V362" s="13" t="str">
        <f>IF(ISTEXT(VLOOKUP($A362,'Incurred Real 2022$'!$A$25:$AC$426,'Incurred Real 2022$'!V$1,FALSE)),"",(VLOOKUP($A362,'Incurred Real 2022$'!$A$25:$AC$426,'Incurred Real 2022$'!V$1,FALSE))*BT362*Incurred_Real!V$15)</f>
        <v/>
      </c>
      <c r="W362" s="13" t="str">
        <f>IF(ISTEXT(VLOOKUP($A362,'Incurred Real 2022$'!$A$25:$AC$426,'Incurred Real 2022$'!W$1,FALSE)),"",(VLOOKUP($A362,'Incurred Real 2022$'!$A$25:$AC$426,'Incurred Real 2022$'!W$1,FALSE))*BU362*Incurred_Real!W$15)</f>
        <v/>
      </c>
      <c r="X362" s="220" t="str">
        <f>IF(ISTEXT(VLOOKUP($A362,'Incurred Real 2022$'!$A$25:$AC$426,'Incurred Real 2022$'!X$1,FALSE)),"",(VLOOKUP($A362,'Incurred Real 2022$'!$A$25:$AC$426,'Incurred Real 2022$'!X$1,FALSE))*BV362*Incurred_Real!X$15)</f>
        <v/>
      </c>
      <c r="Y362" s="217" t="str">
        <f>IF(ISTEXT(VLOOKUP($A362,'Incurred Real 2022$'!$A$25:$AC$426,'Incurred Real 2022$'!Y$1,FALSE)),"",(VLOOKUP($A362,'Incurred Real 2022$'!$A$25:$AC$426,'Incurred Real 2022$'!Y$1,FALSE))*BW362*Incurred_Real!Y$15)</f>
        <v/>
      </c>
      <c r="Z362" s="13">
        <f>IF(ISTEXT(VLOOKUP($A362,'Incurred Real 2022$'!$A$25:$AC$426,'Incurred Real 2022$'!Z$1,FALSE)),"",(VLOOKUP($A362,'Incurred Real 2022$'!$A$25:$AC$426,'Incurred Real 2022$'!Z$1,FALSE))*BX362*Incurred_Real!Z$15)</f>
        <v>673834.48888708453</v>
      </c>
      <c r="AA362" s="13">
        <f>IF(ISTEXT(VLOOKUP($A362,'Incurred Real 2022$'!$A$25:$AC$426,'Incurred Real 2022$'!AA$1,FALSE)),"",(VLOOKUP($A362,'Incurred Real 2022$'!$A$25:$AC$426,'Incurred Real 2022$'!AA$1,FALSE))*BY362*Incurred_Real!AA$15)</f>
        <v>3371643.7208909146</v>
      </c>
      <c r="AB362" s="13">
        <f>IF(ISTEXT(VLOOKUP($A362,'Incurred Real 2022$'!$A$25:$AC$426,'Incurred Real 2022$'!AB$1,FALSE)),"",(VLOOKUP($A362,'Incurred Real 2022$'!$A$25:$AC$426,'Incurred Real 2022$'!AB$1,FALSE))*BZ362*Incurred_Real!AB$15)</f>
        <v>2698803.6736495215</v>
      </c>
      <c r="AC362" s="13" t="str">
        <f>IF(ISTEXT(VLOOKUP($A362,'Incurred Real 2022$'!$A$25:$AC$426,'Incurred Real 2022$'!AC$1,FALSE)),"",(VLOOKUP($A362,'Incurred Real 2022$'!$A$25:$AC$426,'Incurred Real 2022$'!AC$1,FALSE))*CA362*Incurred_Real!AC$15)</f>
        <v/>
      </c>
      <c r="AD362" s="221">
        <f t="shared" si="87"/>
        <v>6744281.8834275212</v>
      </c>
      <c r="AE362" s="221">
        <f t="shared" si="88"/>
        <v>6744281.8834275212</v>
      </c>
      <c r="AF362" s="239">
        <f t="shared" si="93"/>
        <v>7593386.3442714447</v>
      </c>
      <c r="AG362" s="222">
        <f t="shared" si="89"/>
        <v>7593386.3442714447</v>
      </c>
      <c r="AH362" s="223">
        <f t="shared" si="96"/>
        <v>1</v>
      </c>
      <c r="AI362" s="224">
        <f t="shared" si="90"/>
        <v>2028</v>
      </c>
      <c r="AJ362" s="225" t="str">
        <f>VLOOKUP($A362,Project_Commissioning!$C$4:$H$355,Project_Commissioning!F$1,FALSE)</f>
        <v/>
      </c>
      <c r="AK362" s="226">
        <f>VLOOKUP($A362,Project_Commissioning!$C$4:$H$355,Project_Commissioning!G$1,FALSE)</f>
        <v>2028</v>
      </c>
      <c r="AL362" s="225" t="str">
        <f>IF(VLOOKUP($A362,Project_Commissioning!$C$4:$H$355,Project_Commissioning!H$1,FALSE)=0,"",VLOOKUP($A362,Project_Commissioning!$C$4:$H$355,Project_Commissioning!H$1,FALSE))</f>
        <v/>
      </c>
      <c r="AM362" s="237">
        <f t="shared" si="94"/>
        <v>6744281.8834275212</v>
      </c>
      <c r="AN362" s="221" cm="1">
        <f t="array" ref="AN362">IF(ROUND(AE362,0)=0,0,LOOKUP(2,1/(F362:AC362&lt;&gt;""),F362:AC362))</f>
        <v>2698803.6736495215</v>
      </c>
      <c r="AO362" s="221">
        <f t="shared" si="95"/>
        <v>6744281.8834275212</v>
      </c>
      <c r="AP362" s="79"/>
      <c r="AQ362" s="20"/>
      <c r="AR362" s="245">
        <f>IF(ISNA(VLOOKUP($A362,'Success Asset Classes'!$B$15:$AA$114,'Success Asset Classes'!$AA$1,FALSE)),0,VLOOKUP($A362,'Success Asset Classes'!$B$15:$AA$114,'Success Asset Classes'!$AA$1,FALSE))</f>
        <v>1</v>
      </c>
      <c r="AS362" s="230">
        <f>IF($AR362=0,VLOOKUP(MID($A362,4,5),'Project splits'!$C$5:$AM$346,AS$22,FALSE),IF(ISNA(VLOOKUP($A362,'Success Asset Classes'!$B$15:$BD$377,AS$21,FALSE)),VLOOKUP(MID($A362,4,5),'Project splits'!$C$5:$AM$346,AS$22,FALSE),VLOOKUP($A362,'Success Asset Classes'!$B$15:$BD$377,AS$21,FALSE)))</f>
        <v>0</v>
      </c>
      <c r="AT362" s="230">
        <f>IF($AR362=0,VLOOKUP(MID($A362,4,5),'Project splits'!$C$5:$AM$346,AT$22,FALSE),IF(ISNA(VLOOKUP($A362,'Success Asset Classes'!$B$15:$BD$377,AT$21,FALSE)),VLOOKUP(MID($A362,4,5),'Project splits'!$C$5:$AM$346,AT$22,FALSE),VLOOKUP($A362,'Success Asset Classes'!$B$15:$BD$377,AT$21,FALSE)))</f>
        <v>0</v>
      </c>
      <c r="AU362" s="230">
        <f>IF($AR362=0,VLOOKUP(MID($A362,4,5),'Project splits'!$C$5:$AM$346,AU$22,FALSE),IF(ISNA(VLOOKUP($A362,'Success Asset Classes'!$B$15:$BD$377,AU$21,FALSE)),VLOOKUP(MID($A362,4,5),'Project splits'!$C$5:$AM$346,AU$22,FALSE),VLOOKUP($A362,'Success Asset Classes'!$B$15:$BD$377,AU$21,FALSE)))</f>
        <v>0</v>
      </c>
      <c r="AV362" s="230">
        <f>IF($AR362=0,VLOOKUP(MID($A362,4,5),'Project splits'!$C$5:$AM$346,AV$22,FALSE),IF(ISNA(VLOOKUP($A362,'Success Asset Classes'!$B$15:$BD$377,AV$21,FALSE)),VLOOKUP(MID($A362,4,5),'Project splits'!$C$5:$AM$346,AV$22,FALSE),VLOOKUP($A362,'Success Asset Classes'!$B$15:$BD$377,AV$21,FALSE)))</f>
        <v>0</v>
      </c>
      <c r="AW362" s="230">
        <f>IF($AR362=0,VLOOKUP(MID($A362,4,5),'Project splits'!$C$5:$AM$346,AW$22,FALSE),IF(ISNA(VLOOKUP($A362,'Success Asset Classes'!$B$15:$BD$377,AW$21,FALSE)),VLOOKUP(MID($A362,4,5),'Project splits'!$C$5:$AM$346,AW$22,FALSE),VLOOKUP($A362,'Success Asset Classes'!$B$15:$BD$377,AW$21,FALSE)))</f>
        <v>0</v>
      </c>
      <c r="AX362" s="230">
        <f>IF($AR362=0,VLOOKUP(MID($A362,4,5),'Project splits'!$C$5:$AM$346,AX$22,FALSE),IF(ISNA(VLOOKUP($A362,'Success Asset Classes'!$B$15:$BD$377,AX$21,FALSE)),VLOOKUP(MID($A362,4,5),'Project splits'!$C$5:$AM$346,AX$22,FALSE),VLOOKUP($A362,'Success Asset Classes'!$B$15:$BD$377,AX$21,FALSE)))</f>
        <v>0</v>
      </c>
      <c r="AY362" s="230">
        <f>IF($AR362=0,VLOOKUP(MID($A362,4,5),'Project splits'!$C$5:$AM$346,AY$22,FALSE),IF(ISNA(VLOOKUP($A362,'Success Asset Classes'!$B$15:$BD$377,AY$21,FALSE)),VLOOKUP(MID($A362,4,5),'Project splits'!$C$5:$AM$346,AY$22,FALSE),VLOOKUP($A362,'Success Asset Classes'!$B$15:$BD$377,AY$21,FALSE)))</f>
        <v>0</v>
      </c>
      <c r="AZ362" s="230">
        <f>IF($AR362=0,VLOOKUP(MID($A362,4,5),'Project splits'!$C$5:$AM$346,AZ$22,FALSE),IF(ISNA(VLOOKUP($A362,'Success Asset Classes'!$B$15:$BD$377,AZ$21,FALSE)),VLOOKUP(MID($A362,4,5),'Project splits'!$C$5:$AM$346,AZ$22,FALSE),VLOOKUP($A362,'Success Asset Classes'!$B$15:$BD$377,AZ$21,FALSE)))</f>
        <v>0</v>
      </c>
      <c r="BA362" s="230">
        <f>IF($AR362=0,VLOOKUP(MID($A362,4,5),'Project splits'!$C$5:$AM$346,BA$22,FALSE),IF(ISNA(VLOOKUP($A362,'Success Asset Classes'!$B$15:$BD$377,BA$21,FALSE)),VLOOKUP(MID($A362,4,5),'Project splits'!$C$5:$AM$346,BA$22,FALSE),VLOOKUP($A362,'Success Asset Classes'!$B$15:$BD$377,BA$21,FALSE)))</f>
        <v>0</v>
      </c>
      <c r="BB362" s="230">
        <f>IF($AR362=0,VLOOKUP(MID($A362,4,5),'Project splits'!$C$5:$AM$346,BB$22,FALSE),IF(ISNA(VLOOKUP($A362,'Success Asset Classes'!$B$15:$BD$377,BB$21,FALSE)),VLOOKUP(MID($A362,4,5),'Project splits'!$C$5:$AM$346,BB$22,FALSE),VLOOKUP($A362,'Success Asset Classes'!$B$15:$BD$377,BB$21,FALSE)))</f>
        <v>0</v>
      </c>
      <c r="BC362" s="230">
        <f>IF($AR362=0,VLOOKUP(MID($A362,4,5),'Project splits'!$C$5:$AM$346,BC$22,FALSE),IF(ISNA(VLOOKUP($A362,'Success Asset Classes'!$B$15:$BD$377,BC$21,FALSE)),VLOOKUP(MID($A362,4,5),'Project splits'!$C$5:$AM$346,BC$22,FALSE),VLOOKUP($A362,'Success Asset Classes'!$B$15:$BD$377,BC$21,FALSE)))</f>
        <v>0</v>
      </c>
      <c r="BD362" s="230">
        <f>IF($AR362=0,VLOOKUP(MID($A362,4,5),'Project splits'!$C$5:$AM$346,BD$22,FALSE),IF(ISNA(VLOOKUP($A362,'Success Asset Classes'!$B$15:$BD$377,BD$21,FALSE)),VLOOKUP(MID($A362,4,5),'Project splits'!$C$5:$AM$346,BD$22,FALSE),VLOOKUP($A362,'Success Asset Classes'!$B$15:$BD$377,BD$21,FALSE)))</f>
        <v>0</v>
      </c>
      <c r="BE362" s="230">
        <f>IF($AR362=0,VLOOKUP(MID($A362,4,5),'Project splits'!$C$5:$AM$346,BE$22,FALSE),IF(ISNA(VLOOKUP($A362,'Success Asset Classes'!$B$15:$BD$377,BE$21,FALSE)),VLOOKUP(MID($A362,4,5),'Project splits'!$C$5:$AM$346,BE$22,FALSE),VLOOKUP($A362,'Success Asset Classes'!$B$15:$BD$377,BE$21,FALSE)))</f>
        <v>0</v>
      </c>
      <c r="BF362" s="230">
        <f>IF($AR362=0,VLOOKUP(MID($A362,4,5),'Project splits'!$C$5:$AM$346,BF$22,FALSE),IF(ISNA(VLOOKUP($A362,'Success Asset Classes'!$B$15:$BD$377,BF$21,FALSE)),VLOOKUP(MID($A362,4,5),'Project splits'!$C$5:$AM$346,BF$22,FALSE),VLOOKUP($A362,'Success Asset Classes'!$B$15:$BD$377,BF$21,FALSE)))</f>
        <v>0</v>
      </c>
      <c r="BG362" s="230">
        <f>IF($AR362=0,VLOOKUP(MID($A362,4,5),'Project splits'!$C$5:$AM$346,BG$22,FALSE),IF(ISNA(VLOOKUP($A362,'Success Asset Classes'!$B$15:$BD$377,BG$21,FALSE)),VLOOKUP(MID($A362,4,5),'Project splits'!$C$5:$AM$346,BG$22,FALSE),VLOOKUP($A362,'Success Asset Classes'!$B$15:$BD$377,BG$21,FALSE)))</f>
        <v>0</v>
      </c>
      <c r="BH362" s="230">
        <f>IF($AR362=0,VLOOKUP(MID($A362,4,5),'Project splits'!$C$5:$AM$346,BH$22,FALSE),IF(ISNA(VLOOKUP($A362,'Success Asset Classes'!$B$15:$BD$377,BH$21,FALSE)),VLOOKUP(MID($A362,4,5),'Project splits'!$C$5:$AM$346,BH$22,FALSE),VLOOKUP($A362,'Success Asset Classes'!$B$15:$BD$377,BH$21,FALSE)))</f>
        <v>1</v>
      </c>
      <c r="BI362" s="230">
        <f>IF($AR362=0,VLOOKUP(MID($A362,4,5),'Project splits'!$C$5:$AM$346,BI$22,FALSE),IF(ISNA(VLOOKUP($A362,'Success Asset Classes'!$B$15:$BD$377,BI$21,FALSE)),VLOOKUP(MID($A362,4,5),'Project splits'!$C$5:$AM$346,BI$22,FALSE),VLOOKUP($A362,'Success Asset Classes'!$B$15:$BD$377,BI$21,FALSE)))</f>
        <v>0</v>
      </c>
      <c r="BJ362" s="230">
        <f>IF($AR362=0,VLOOKUP(MID($A362,4,5),'Project splits'!$C$5:$AM$346,BJ$22,FALSE),IF(ISNA(VLOOKUP($A362,'Success Asset Classes'!$B$15:$BD$377,BJ$21,FALSE)),VLOOKUP(MID($A362,4,5),'Project splits'!$C$5:$AM$346,BJ$22,FALSE),VLOOKUP($A362,'Success Asset Classes'!$B$15:$BD$377,BJ$21,FALSE)))</f>
        <v>0</v>
      </c>
      <c r="BK362" s="230">
        <f>IF($AR362=0,VLOOKUP(MID($A362,4,5),'Project splits'!$C$5:$AM$346,BK$22,FALSE),IF(ISNA(VLOOKUP($A362,'Success Asset Classes'!$B$15:$BD$377,BK$21,FALSE)),VLOOKUP(MID($A362,4,5),'Project splits'!$C$5:$AM$346,BK$22,FALSE),VLOOKUP($A362,'Success Asset Classes'!$B$15:$BD$377,BK$21,FALSE)))</f>
        <v>0</v>
      </c>
      <c r="BL362" s="230">
        <f>IF($AR362=0,VLOOKUP(MID($A362,4,5),'Project splits'!$C$5:$AM$346,BL$22,FALSE),IF(ISNA(VLOOKUP($A362,'Success Asset Classes'!$B$15:$BD$377,BL$21,FALSE)),VLOOKUP(MID($A362,4,5),'Project splits'!$C$5:$AM$346,BL$22,FALSE),VLOOKUP($A362,'Success Asset Classes'!$B$15:$BD$377,BL$21,FALSE)))</f>
        <v>0</v>
      </c>
      <c r="BM362" s="230">
        <f>IF($AR362=0,VLOOKUP(MID($A362,4,5),'Project splits'!$C$5:$AM$346,BM$22,FALSE),IF(ISNA(VLOOKUP($A362,'Success Asset Classes'!$B$15:$BD$377,BM$21,FALSE)),VLOOKUP(MID($A362,4,5),'Project splits'!$C$5:$AM$346,BM$22,FALSE),VLOOKUP($A362,'Success Asset Classes'!$B$15:$BD$377,BM$21,FALSE)))</f>
        <v>0</v>
      </c>
      <c r="BN362" s="230">
        <f>IF($AR362=0,VLOOKUP(MID($A362,4,5),'Project splits'!$C$5:$AM$346,BN$22,FALSE),IF(ISNA(VLOOKUP($A362,'Success Asset Classes'!$B$15:$BD$377,BN$21,FALSE)),VLOOKUP(MID($A362,4,5),'Project splits'!$C$5:$AM$346,BN$22,FALSE),VLOOKUP($A362,'Success Asset Classes'!$B$15:$BD$377,BN$21,FALSE)))</f>
        <v>0</v>
      </c>
      <c r="BO362" s="230">
        <f>IF($AR362=0,VLOOKUP(MID($A362,4,5),'Project splits'!$C$5:$AM$346,BO$22,FALSE),IF(ISNA(VLOOKUP($A362,'Success Asset Classes'!$B$15:$BD$377,BO$21,FALSE)),VLOOKUP(MID($A362,4,5),'Project splits'!$C$5:$AM$346,BO$22,FALSE),VLOOKUP($A362,'Success Asset Classes'!$B$15:$BD$377,BO$21,FALSE)))</f>
        <v>0</v>
      </c>
      <c r="BP362" s="230">
        <f>IF($AR362=0,VLOOKUP(MID($A362,4,5),'Project splits'!$C$5:$AM$346,BP$22,FALSE),IF(ISNA(VLOOKUP($A362,'Success Asset Classes'!$B$15:$BD$377,BP$21,FALSE)),VLOOKUP(MID($A362,4,5),'Project splits'!$C$5:$AM$346,BP$22,FALSE),VLOOKUP($A362,'Success Asset Classes'!$B$15:$BD$377,BP$21,FALSE)))</f>
        <v>0</v>
      </c>
      <c r="BQ362" s="230">
        <f>IF($AR362=0,VLOOKUP(MID($A362,4,5),'Project splits'!$C$5:$AM$346,BQ$22,FALSE),IF(ISNA(VLOOKUP($A362,'Success Asset Classes'!$B$15:$BD$377,BQ$21,FALSE)),VLOOKUP(MID($A362,4,5),'Project splits'!$C$5:$AM$346,BQ$22,FALSE),VLOOKUP($A362,'Success Asset Classes'!$B$15:$BD$377,BQ$21,FALSE)))</f>
        <v>0</v>
      </c>
      <c r="BR362" s="230">
        <f>IF($AR362=0,VLOOKUP(MID($A362,4,5),'Project splits'!$C$5:$AM$346,BR$22,FALSE),IF(ISNA(VLOOKUP($A362,'Success Asset Classes'!$B$15:$BD$377,BR$21,FALSE)),VLOOKUP(MID($A362,4,5),'Project splits'!$C$5:$AM$346,BR$22,FALSE),VLOOKUP($A362,'Success Asset Classes'!$B$15:$BD$377,BR$21,FALSE)))</f>
        <v>0</v>
      </c>
      <c r="BS362" s="247">
        <f t="shared" si="91"/>
        <v>1</v>
      </c>
      <c r="BT362" s="249">
        <f>1+IF(ISNA(VLOOKUP($A362,'Project labour content'!$A$7:$D$255,'Project labour content'!$D$1,FALSE)),VLOOKUP($D362,'Project labour content'!$F$6:$G$15,'Project labour content'!$G$1,FALSE),VLOOKUP($A362,'Project labour content'!$A$7:$D$255,'Project labour content'!$D$1,FALSE))*LabEsc22*1</f>
        <v>1.0008612877556891</v>
      </c>
      <c r="BU362" s="249">
        <f>1+IF(ISNA(VLOOKUP($A362,'Project labour content'!$A$7:$D$255,'Project labour content'!$D$1,FALSE)),VLOOKUP($D362,'Project labour content'!$F$6:$G$15,'Project labour content'!$G$1,FALSE),VLOOKUP($A362,'Project labour content'!$A$7:$D$255,'Project labour content'!$D$1,FALSE))*LabEsc23*1</f>
        <v>1.0017267096926055</v>
      </c>
      <c r="BV362" s="249">
        <f>1+IF(ISNA(VLOOKUP($A362,'Project labour content'!$A$7:$D$255,'Project labour content'!$D$1,FALSE)),VLOOKUP($D362,'Project labour content'!$F$6:$G$15,'Project labour content'!$G$1,FALSE),VLOOKUP($A362,'Project labour content'!$A$7:$D$255,'Project labour content'!$D$1,FALSE))*LabEsc24*1</f>
        <v>1.0025419371571807</v>
      </c>
      <c r="BW362" s="249">
        <f>1+IF(ISNA(VLOOKUP($A362,'Project labour content'!$A$7:$D$255,'Project labour content'!$D$1,FALSE)),VLOOKUP($D362,'Project labour content'!$F$6:$G$15,'Project labour content'!$G$1,FALSE),VLOOKUP($A362,'Project labour content'!$A$7:$D$255,'Project labour content'!$D$1,FALSE))*LabEsc25*1</f>
        <v>1.0036337984747352</v>
      </c>
      <c r="BX362" s="249">
        <f>1+IF(ISNA(VLOOKUP($A362,'Project labour content'!$A$7:$D$255,'Project labour content'!$D$1,FALSE)),VLOOKUP($D362,'Project labour content'!$F$6:$G$15,'Project labour content'!$G$1,FALSE),VLOOKUP($A362,'Project labour content'!$A$7:$D$255,'Project labour content'!$D$1,FALSE))*LabEsc26*1</f>
        <v>1.0048237453339832</v>
      </c>
      <c r="BY362" s="249">
        <f>1+IF(ISNA(VLOOKUP($A362,'Project labour content'!$A$7:$D$255,'Project labour content'!$D$1,FALSE)),VLOOKUP($D362,'Project labour content'!$F$6:$G$15,'Project labour content'!$G$1,FALSE),VLOOKUP($A362,'Project labour content'!$A$7:$D$255,'Project labour content'!$D$1,FALSE))*LabEsc27*1</f>
        <v>1.0055607801117268</v>
      </c>
      <c r="BZ362" s="249">
        <f>1+IF(ISNA(VLOOKUP($A362,'Project labour content'!$A$7:$D$255,'Project labour content'!$D$1,FALSE)),VLOOKUP($D362,'Project labour content'!$F$6:$G$15,'Project labour content'!$G$1,FALSE),VLOOKUP($A362,'Project labour content'!$A$7:$D$255,'Project labour content'!$D$1,FALSE))*LabEsc28*1</f>
        <v>1.0061157672993677</v>
      </c>
      <c r="CA362" s="249">
        <f>1+IF(ISNA(VLOOKUP($A362,'Project labour content'!$A$7:$D$255,'Project labour content'!$D$1,FALSE)),VLOOKUP($D362,'Project labour content'!$F$6:$G$15,'Project labour content'!$G$1,FALSE),VLOOKUP($A362,'Project labour content'!$A$7:$D$255,'Project labour content'!$D$1,FALSE))*LabEsc29*1</f>
        <v>1.0070064107380938</v>
      </c>
      <c r="CB362" s="250" t="str">
        <f>IF(ISNA(VLOOKUP($A362,'Project labour content'!$A$7:$D$255,'Project labour content'!$D$1,FALSE)),"Category","Project")</f>
        <v>Project</v>
      </c>
      <c r="CD362" s="247" t="str">
        <f t="shared" si="92"/>
        <v>15427</v>
      </c>
      <c r="CE362" s="3"/>
    </row>
    <row r="363" spans="1:83" x14ac:dyDescent="0.15">
      <c r="A363" s="11" t="s">
        <v>965</v>
      </c>
      <c r="B363" s="11" t="str">
        <f>VLOOKUP($A363,'Incurred Real 2022$'!$A$25:$AC$426,'Incurred Real 2022$'!B$1,FALSE)</f>
        <v>Revenue Meter Unit Asset Replacement 2024-2028</v>
      </c>
      <c r="C363" s="11" t="str">
        <f>VLOOKUP($A363,'Incurred Real 2022$'!$A$25:$AC$426,'Incurred Real 2022$'!C$1,FALSE)</f>
        <v>ExAnte</v>
      </c>
      <c r="D363" s="11" t="str">
        <f>VLOOKUP($A363,'Incurred Real 2022$'!$A$25:$AC$426,'Incurred Real 2022$'!D$1,FALSE)</f>
        <v>Replacement</v>
      </c>
      <c r="E363" s="11" t="str">
        <f>VLOOKUP($A363,'Incurred Real 2022$'!$A$25:$AC$426,'Incurred Real 2022$'!E$1,FALSE)</f>
        <v>Potential</v>
      </c>
      <c r="F363" s="105" t="str">
        <f>IF(VLOOKUP($A363,'Incurred Real 2022$'!$A$25:$AC$426,'Incurred Real 2022$'!F$1,FALSE)=0,"",VLOOKUP($A363,'Incurred Real 2022$'!$A$25:$AC$426,'Incurred Real 2022$'!F$1,FALSE))</f>
        <v/>
      </c>
      <c r="G363" s="105" t="str">
        <f>IF(VLOOKUP($A363,'Incurred Real 2022$'!$A$25:$AC$426,'Incurred Real 2022$'!G$1,FALSE)=0,"",VLOOKUP($A363,'Incurred Real 2022$'!$A$25:$AC$426,'Incurred Real 2022$'!G$1,FALSE))</f>
        <v/>
      </c>
      <c r="H363" s="105" t="str">
        <f>IF(VLOOKUP($A363,'Incurred Real 2022$'!$A$25:$AC$426,'Incurred Real 2022$'!H$1,FALSE)=0,"",VLOOKUP($A363,'Incurred Real 2022$'!$A$25:$AC$426,'Incurred Real 2022$'!H$1,FALSE))</f>
        <v/>
      </c>
      <c r="I363" s="105" t="str">
        <f>IF(VLOOKUP($A363,'Incurred Real 2022$'!$A$25:$AC$426,'Incurred Real 2022$'!I$1,FALSE)=0,"",VLOOKUP($A363,'Incurred Real 2022$'!$A$25:$AC$426,'Incurred Real 2022$'!I$1,FALSE))</f>
        <v/>
      </c>
      <c r="J363" s="105" t="str">
        <f>IF(VLOOKUP($A363,'Incurred Real 2022$'!$A$25:$AC$426,'Incurred Real 2022$'!J$1,FALSE)=0,"",VLOOKUP($A363,'Incurred Real 2022$'!$A$25:$AC$426,'Incurred Real 2022$'!J$1,FALSE))</f>
        <v/>
      </c>
      <c r="K363" s="105" t="str">
        <f>IF(VLOOKUP($A363,'Incurred Real 2022$'!$A$25:$AC$426,'Incurred Real 2022$'!K$1,FALSE)=0,"",VLOOKUP($A363,'Incurred Real 2022$'!$A$25:$AC$426,'Incurred Real 2022$'!K$1,FALSE))</f>
        <v/>
      </c>
      <c r="L363" s="105" t="str">
        <f>IF(VLOOKUP($A363,'Incurred Real 2022$'!$A$25:$AC$426,'Incurred Real 2022$'!L$1,FALSE)=0,"",VLOOKUP($A363,'Incurred Real 2022$'!$A$25:$AC$426,'Incurred Real 2022$'!L$1,FALSE))</f>
        <v/>
      </c>
      <c r="M363" s="105" t="str">
        <f>IF(VLOOKUP($A363,'Incurred Real 2022$'!$A$25:$AC$426,'Incurred Real 2022$'!M$1,FALSE)=0,"",VLOOKUP($A363,'Incurred Real 2022$'!$A$25:$AC$426,'Incurred Real 2022$'!M$1,FALSE))</f>
        <v/>
      </c>
      <c r="N363" s="105" t="str">
        <f>IF(VLOOKUP($A363,'Incurred Real 2022$'!$A$25:$AC$426,'Incurred Real 2022$'!N$1,FALSE)=0,"",VLOOKUP($A363,'Incurred Real 2022$'!$A$25:$AC$426,'Incurred Real 2022$'!N$1,FALSE))</f>
        <v/>
      </c>
      <c r="O363" s="105" t="str">
        <f>IF(VLOOKUP($A363,'Incurred Real 2022$'!$A$25:$AC$426,'Incurred Real 2022$'!O$1,FALSE)=0,"",VLOOKUP($A363,'Incurred Real 2022$'!$A$25:$AC$426,'Incurred Real 2022$'!O$1,FALSE))</f>
        <v/>
      </c>
      <c r="P363" s="105" t="str">
        <f>IF(VLOOKUP($A363,'Incurred Real 2022$'!$A$25:$AC$426,'Incurred Real 2022$'!P$1,FALSE)=0,"",VLOOKUP($A363,'Incurred Real 2022$'!$A$25:$AC$426,'Incurred Real 2022$'!P$1,FALSE))</f>
        <v/>
      </c>
      <c r="Q363" s="105" t="str">
        <f>IF(VLOOKUP($A363,'Incurred Real 2022$'!$A$25:$AC$426,'Incurred Real 2022$'!Q$1,FALSE)=0,"",VLOOKUP($A363,'Incurred Real 2022$'!$A$25:$AC$426,'Incurred Real 2022$'!Q$1,FALSE))</f>
        <v/>
      </c>
      <c r="R363" s="105" t="str">
        <f>IF(VLOOKUP($A363,'Incurred Real 2022$'!$A$25:$AC$426,'Incurred Real 2022$'!R$1,FALSE)=0,"",VLOOKUP($A363,'Incurred Real 2022$'!$A$25:$AC$426,'Incurred Real 2022$'!R$1,FALSE))</f>
        <v/>
      </c>
      <c r="S363" s="105" t="str">
        <f>IF(VLOOKUP($A363,'Incurred Real 2022$'!$A$25:$AC$426,'Incurred Real 2022$'!S$1,FALSE)=0,"",VLOOKUP($A363,'Incurred Real 2022$'!$A$25:$AC$426,'Incurred Real 2022$'!S$1,FALSE))</f>
        <v/>
      </c>
      <c r="T363" s="105" t="str">
        <f>IF(VLOOKUP($A363,'Incurred Real 2022$'!$A$25:$AC$426,'Incurred Real 2022$'!T$1,FALSE)=0,"",VLOOKUP($A363,'Incurred Real 2022$'!$A$25:$AC$426,'Incurred Real 2022$'!T$1,FALSE))</f>
        <v/>
      </c>
      <c r="U363" s="105" t="str">
        <f>IF(VLOOKUP($A363,'Incurred Real 2022$'!$A$25:$AC$426,'Incurred Real 2022$'!U$1,FALSE)=0,"",VLOOKUP($A363,'Incurred Real 2022$'!$A$25:$AC$426,'Incurred Real 2022$'!U$1,FALSE))</f>
        <v/>
      </c>
      <c r="V363" s="13" t="str">
        <f>IF(ISTEXT(VLOOKUP($A363,'Incurred Real 2022$'!$A$25:$AC$426,'Incurred Real 2022$'!V$1,FALSE)),"",(VLOOKUP($A363,'Incurred Real 2022$'!$A$25:$AC$426,'Incurred Real 2022$'!V$1,FALSE))*BT363*Incurred_Real!V$15)</f>
        <v/>
      </c>
      <c r="W363" s="13" t="str">
        <f>IF(ISTEXT(VLOOKUP($A363,'Incurred Real 2022$'!$A$25:$AC$426,'Incurred Real 2022$'!W$1,FALSE)),"",(VLOOKUP($A363,'Incurred Real 2022$'!$A$25:$AC$426,'Incurred Real 2022$'!W$1,FALSE))*BU363*Incurred_Real!W$15)</f>
        <v/>
      </c>
      <c r="X363" s="220">
        <f>IF(ISTEXT(VLOOKUP($A363,'Incurred Real 2022$'!$A$25:$AC$426,'Incurred Real 2022$'!X$1,FALSE)),"",(VLOOKUP($A363,'Incurred Real 2022$'!$A$25:$AC$426,'Incurred Real 2022$'!X$1,FALSE))*BV363*Incurred_Real!X$15)</f>
        <v>295300.28776940849</v>
      </c>
      <c r="Y363" s="217">
        <f>IF(ISTEXT(VLOOKUP($A363,'Incurred Real 2022$'!$A$25:$AC$426,'Incurred Real 2022$'!Y$1,FALSE)),"",(VLOOKUP($A363,'Incurred Real 2022$'!$A$25:$AC$426,'Incurred Real 2022$'!Y$1,FALSE))*BW363*Incurred_Real!Y$15)</f>
        <v>887615.25752576906</v>
      </c>
      <c r="Z363" s="13">
        <f>IF(ISTEXT(VLOOKUP($A363,'Incurred Real 2022$'!$A$25:$AC$426,'Incurred Real 2022$'!Z$1,FALSE)),"",(VLOOKUP($A363,'Incurred Real 2022$'!$A$25:$AC$426,'Incurred Real 2022$'!Z$1,FALSE))*BX363*Incurred_Real!Z$15)</f>
        <v>1778967.322981044</v>
      </c>
      <c r="AA363" s="13" t="str">
        <f>IF(ISTEXT(VLOOKUP($A363,'Incurred Real 2022$'!$A$25:$AC$426,'Incurred Real 2022$'!AA$1,FALSE)),"",(VLOOKUP($A363,'Incurred Real 2022$'!$A$25:$AC$426,'Incurred Real 2022$'!AA$1,FALSE))*BY363*Incurred_Real!AA$15)</f>
        <v/>
      </c>
      <c r="AB363" s="13" t="str">
        <f>IF(ISTEXT(VLOOKUP($A363,'Incurred Real 2022$'!$A$25:$AC$426,'Incurred Real 2022$'!AB$1,FALSE)),"",(VLOOKUP($A363,'Incurred Real 2022$'!$A$25:$AC$426,'Incurred Real 2022$'!AB$1,FALSE))*BZ363*Incurred_Real!AB$15)</f>
        <v/>
      </c>
      <c r="AC363" s="13" t="str">
        <f>IF(ISTEXT(VLOOKUP($A363,'Incurred Real 2022$'!$A$25:$AC$426,'Incurred Real 2022$'!AC$1,FALSE)),"",(VLOOKUP($A363,'Incurred Real 2022$'!$A$25:$AC$426,'Incurred Real 2022$'!AC$1,FALSE))*CA363*Incurred_Real!AC$15)</f>
        <v/>
      </c>
      <c r="AD363" s="221">
        <f t="shared" si="87"/>
        <v>2961882.8682762217</v>
      </c>
      <c r="AE363" s="221">
        <f t="shared" si="88"/>
        <v>2961882.8682762217</v>
      </c>
      <c r="AF363" s="239">
        <f t="shared" si="93"/>
        <v>3334783.6454709629</v>
      </c>
      <c r="AG363" s="222">
        <f t="shared" si="89"/>
        <v>3180297.5134572624</v>
      </c>
      <c r="AH363" s="223">
        <f t="shared" si="96"/>
        <v>1.0485760000000002</v>
      </c>
      <c r="AI363" s="224">
        <f t="shared" si="90"/>
        <v>2026</v>
      </c>
      <c r="AJ363" s="225" t="str">
        <f>VLOOKUP($A363,Project_Commissioning!$C$4:$H$355,Project_Commissioning!F$1,FALSE)</f>
        <v/>
      </c>
      <c r="AK363" s="226">
        <f>VLOOKUP($A363,Project_Commissioning!$C$4:$H$355,Project_Commissioning!G$1,FALSE)</f>
        <v>2026</v>
      </c>
      <c r="AL363" s="225" t="str">
        <f>IF(VLOOKUP($A363,Project_Commissioning!$C$4:$H$355,Project_Commissioning!H$1,FALSE)=0,"",VLOOKUP($A363,Project_Commissioning!$C$4:$H$355,Project_Commissioning!H$1,FALSE))</f>
        <v/>
      </c>
      <c r="AM363" s="237">
        <f t="shared" si="94"/>
        <v>2961882.8682762217</v>
      </c>
      <c r="AN363" s="221" cm="1">
        <f t="array" ref="AN363">IF(ROUND(AE363,0)=0,0,LOOKUP(2,1/(F363:AC363&lt;&gt;""),F363:AC363))</f>
        <v>1778967.322981044</v>
      </c>
      <c r="AO363" s="221">
        <f t="shared" si="95"/>
        <v>2961882.8682762217</v>
      </c>
      <c r="AP363" s="79"/>
      <c r="AQ363" s="20"/>
      <c r="AR363" s="245">
        <f>IF(ISNA(VLOOKUP($A363,'Success Asset Classes'!$B$15:$AA$114,'Success Asset Classes'!$AA$1,FALSE)),0,VLOOKUP($A363,'Success Asset Classes'!$B$15:$AA$114,'Success Asset Classes'!$AA$1,FALSE))</f>
        <v>1</v>
      </c>
      <c r="AS363" s="230">
        <f>IF($AR363=0,VLOOKUP(MID($A363,4,5),'Project splits'!$C$5:$AM$346,AS$22,FALSE),IF(ISNA(VLOOKUP($A363,'Success Asset Classes'!$B$15:$BD$377,AS$21,FALSE)),VLOOKUP(MID($A363,4,5),'Project splits'!$C$5:$AM$346,AS$22,FALSE),VLOOKUP($A363,'Success Asset Classes'!$B$15:$BD$377,AS$21,FALSE)))</f>
        <v>0</v>
      </c>
      <c r="AT363" s="230">
        <f>IF($AR363=0,VLOOKUP(MID($A363,4,5),'Project splits'!$C$5:$AM$346,AT$22,FALSE),IF(ISNA(VLOOKUP($A363,'Success Asset Classes'!$B$15:$BD$377,AT$21,FALSE)),VLOOKUP(MID($A363,4,5),'Project splits'!$C$5:$AM$346,AT$22,FALSE),VLOOKUP($A363,'Success Asset Classes'!$B$15:$BD$377,AT$21,FALSE)))</f>
        <v>0</v>
      </c>
      <c r="AU363" s="230">
        <f>IF($AR363=0,VLOOKUP(MID($A363,4,5),'Project splits'!$C$5:$AM$346,AU$22,FALSE),IF(ISNA(VLOOKUP($A363,'Success Asset Classes'!$B$15:$BD$377,AU$21,FALSE)),VLOOKUP(MID($A363,4,5),'Project splits'!$C$5:$AM$346,AU$22,FALSE),VLOOKUP($A363,'Success Asset Classes'!$B$15:$BD$377,AU$21,FALSE)))</f>
        <v>0</v>
      </c>
      <c r="AV363" s="230">
        <f>IF($AR363=0,VLOOKUP(MID($A363,4,5),'Project splits'!$C$5:$AM$346,AV$22,FALSE),IF(ISNA(VLOOKUP($A363,'Success Asset Classes'!$B$15:$BD$377,AV$21,FALSE)),VLOOKUP(MID($A363,4,5),'Project splits'!$C$5:$AM$346,AV$22,FALSE),VLOOKUP($A363,'Success Asset Classes'!$B$15:$BD$377,AV$21,FALSE)))</f>
        <v>0</v>
      </c>
      <c r="AW363" s="230">
        <f>IF($AR363=0,VLOOKUP(MID($A363,4,5),'Project splits'!$C$5:$AM$346,AW$22,FALSE),IF(ISNA(VLOOKUP($A363,'Success Asset Classes'!$B$15:$BD$377,AW$21,FALSE)),VLOOKUP(MID($A363,4,5),'Project splits'!$C$5:$AM$346,AW$22,FALSE),VLOOKUP($A363,'Success Asset Classes'!$B$15:$BD$377,AW$21,FALSE)))</f>
        <v>0</v>
      </c>
      <c r="AX363" s="230">
        <f>IF($AR363=0,VLOOKUP(MID($A363,4,5),'Project splits'!$C$5:$AM$346,AX$22,FALSE),IF(ISNA(VLOOKUP($A363,'Success Asset Classes'!$B$15:$BD$377,AX$21,FALSE)),VLOOKUP(MID($A363,4,5),'Project splits'!$C$5:$AM$346,AX$22,FALSE),VLOOKUP($A363,'Success Asset Classes'!$B$15:$BD$377,AX$21,FALSE)))</f>
        <v>0</v>
      </c>
      <c r="AY363" s="230">
        <f>IF($AR363=0,VLOOKUP(MID($A363,4,5),'Project splits'!$C$5:$AM$346,AY$22,FALSE),IF(ISNA(VLOOKUP($A363,'Success Asset Classes'!$B$15:$BD$377,AY$21,FALSE)),VLOOKUP(MID($A363,4,5),'Project splits'!$C$5:$AM$346,AY$22,FALSE),VLOOKUP($A363,'Success Asset Classes'!$B$15:$BD$377,AY$21,FALSE)))</f>
        <v>0</v>
      </c>
      <c r="AZ363" s="230">
        <f>IF($AR363=0,VLOOKUP(MID($A363,4,5),'Project splits'!$C$5:$AM$346,AZ$22,FALSE),IF(ISNA(VLOOKUP($A363,'Success Asset Classes'!$B$15:$BD$377,AZ$21,FALSE)),VLOOKUP(MID($A363,4,5),'Project splits'!$C$5:$AM$346,AZ$22,FALSE),VLOOKUP($A363,'Success Asset Classes'!$B$15:$BD$377,AZ$21,FALSE)))</f>
        <v>0</v>
      </c>
      <c r="BA363" s="230">
        <f>IF($AR363=0,VLOOKUP(MID($A363,4,5),'Project splits'!$C$5:$AM$346,BA$22,FALSE),IF(ISNA(VLOOKUP($A363,'Success Asset Classes'!$B$15:$BD$377,BA$21,FALSE)),VLOOKUP(MID($A363,4,5),'Project splits'!$C$5:$AM$346,BA$22,FALSE),VLOOKUP($A363,'Success Asset Classes'!$B$15:$BD$377,BA$21,FALSE)))</f>
        <v>0</v>
      </c>
      <c r="BB363" s="230">
        <f>IF($AR363=0,VLOOKUP(MID($A363,4,5),'Project splits'!$C$5:$AM$346,BB$22,FALSE),IF(ISNA(VLOOKUP($A363,'Success Asset Classes'!$B$15:$BD$377,BB$21,FALSE)),VLOOKUP(MID($A363,4,5),'Project splits'!$C$5:$AM$346,BB$22,FALSE),VLOOKUP($A363,'Success Asset Classes'!$B$15:$BD$377,BB$21,FALSE)))</f>
        <v>0</v>
      </c>
      <c r="BC363" s="230">
        <f>IF($AR363=0,VLOOKUP(MID($A363,4,5),'Project splits'!$C$5:$AM$346,BC$22,FALSE),IF(ISNA(VLOOKUP($A363,'Success Asset Classes'!$B$15:$BD$377,BC$21,FALSE)),VLOOKUP(MID($A363,4,5),'Project splits'!$C$5:$AM$346,BC$22,FALSE),VLOOKUP($A363,'Success Asset Classes'!$B$15:$BD$377,BC$21,FALSE)))</f>
        <v>0</v>
      </c>
      <c r="BD363" s="230">
        <f>IF($AR363=0,VLOOKUP(MID($A363,4,5),'Project splits'!$C$5:$AM$346,BD$22,FALSE),IF(ISNA(VLOOKUP($A363,'Success Asset Classes'!$B$15:$BD$377,BD$21,FALSE)),VLOOKUP(MID($A363,4,5),'Project splits'!$C$5:$AM$346,BD$22,FALSE),VLOOKUP($A363,'Success Asset Classes'!$B$15:$BD$377,BD$21,FALSE)))</f>
        <v>0</v>
      </c>
      <c r="BE363" s="230">
        <f>IF($AR363=0,VLOOKUP(MID($A363,4,5),'Project splits'!$C$5:$AM$346,BE$22,FALSE),IF(ISNA(VLOOKUP($A363,'Success Asset Classes'!$B$15:$BD$377,BE$21,FALSE)),VLOOKUP(MID($A363,4,5),'Project splits'!$C$5:$AM$346,BE$22,FALSE),VLOOKUP($A363,'Success Asset Classes'!$B$15:$BD$377,BE$21,FALSE)))</f>
        <v>0</v>
      </c>
      <c r="BF363" s="230">
        <f>IF($AR363=0,VLOOKUP(MID($A363,4,5),'Project splits'!$C$5:$AM$346,BF$22,FALSE),IF(ISNA(VLOOKUP($A363,'Success Asset Classes'!$B$15:$BD$377,BF$21,FALSE)),VLOOKUP(MID($A363,4,5),'Project splits'!$C$5:$AM$346,BF$22,FALSE),VLOOKUP($A363,'Success Asset Classes'!$B$15:$BD$377,BF$21,FALSE)))</f>
        <v>0</v>
      </c>
      <c r="BG363" s="230">
        <f>IF($AR363=0,VLOOKUP(MID($A363,4,5),'Project splits'!$C$5:$AM$346,BG$22,FALSE),IF(ISNA(VLOOKUP($A363,'Success Asset Classes'!$B$15:$BD$377,BG$21,FALSE)),VLOOKUP(MID($A363,4,5),'Project splits'!$C$5:$AM$346,BG$22,FALSE),VLOOKUP($A363,'Success Asset Classes'!$B$15:$BD$377,BG$21,FALSE)))</f>
        <v>0.8338133364913265</v>
      </c>
      <c r="BH363" s="230">
        <f>IF($AR363=0,VLOOKUP(MID($A363,4,5),'Project splits'!$C$5:$AM$346,BH$22,FALSE),IF(ISNA(VLOOKUP($A363,'Success Asset Classes'!$B$15:$BD$377,BH$21,FALSE)),VLOOKUP(MID($A363,4,5),'Project splits'!$C$5:$AM$346,BH$22,FALSE),VLOOKUP($A363,'Success Asset Classes'!$B$15:$BD$377,BH$21,FALSE)))</f>
        <v>0</v>
      </c>
      <c r="BI363" s="230">
        <f>IF($AR363=0,VLOOKUP(MID($A363,4,5),'Project splits'!$C$5:$AM$346,BI$22,FALSE),IF(ISNA(VLOOKUP($A363,'Success Asset Classes'!$B$15:$BD$377,BI$21,FALSE)),VLOOKUP(MID($A363,4,5),'Project splits'!$C$5:$AM$346,BI$22,FALSE),VLOOKUP($A363,'Success Asset Classes'!$B$15:$BD$377,BI$21,FALSE)))</f>
        <v>0</v>
      </c>
      <c r="BJ363" s="230">
        <f>IF($AR363=0,VLOOKUP(MID($A363,4,5),'Project splits'!$C$5:$AM$346,BJ$22,FALSE),IF(ISNA(VLOOKUP($A363,'Success Asset Classes'!$B$15:$BD$377,BJ$21,FALSE)),VLOOKUP(MID($A363,4,5),'Project splits'!$C$5:$AM$346,BJ$22,FALSE),VLOOKUP($A363,'Success Asset Classes'!$B$15:$BD$377,BJ$21,FALSE)))</f>
        <v>0</v>
      </c>
      <c r="BK363" s="230">
        <f>IF($AR363=0,VLOOKUP(MID($A363,4,5),'Project splits'!$C$5:$AM$346,BK$22,FALSE),IF(ISNA(VLOOKUP($A363,'Success Asset Classes'!$B$15:$BD$377,BK$21,FALSE)),VLOOKUP(MID($A363,4,5),'Project splits'!$C$5:$AM$346,BK$22,FALSE),VLOOKUP($A363,'Success Asset Classes'!$B$15:$BD$377,BK$21,FALSE)))</f>
        <v>0</v>
      </c>
      <c r="BL363" s="230">
        <f>IF($AR363=0,VLOOKUP(MID($A363,4,5),'Project splits'!$C$5:$AM$346,BL$22,FALSE),IF(ISNA(VLOOKUP($A363,'Success Asset Classes'!$B$15:$BD$377,BL$21,FALSE)),VLOOKUP(MID($A363,4,5),'Project splits'!$C$5:$AM$346,BL$22,FALSE),VLOOKUP($A363,'Success Asset Classes'!$B$15:$BD$377,BL$21,FALSE)))</f>
        <v>0</v>
      </c>
      <c r="BM363" s="230">
        <f>IF($AR363=0,VLOOKUP(MID($A363,4,5),'Project splits'!$C$5:$AM$346,BM$22,FALSE),IF(ISNA(VLOOKUP($A363,'Success Asset Classes'!$B$15:$BD$377,BM$21,FALSE)),VLOOKUP(MID($A363,4,5),'Project splits'!$C$5:$AM$346,BM$22,FALSE),VLOOKUP($A363,'Success Asset Classes'!$B$15:$BD$377,BM$21,FALSE)))</f>
        <v>0</v>
      </c>
      <c r="BN363" s="230">
        <f>IF($AR363=0,VLOOKUP(MID($A363,4,5),'Project splits'!$C$5:$AM$346,BN$22,FALSE),IF(ISNA(VLOOKUP($A363,'Success Asset Classes'!$B$15:$BD$377,BN$21,FALSE)),VLOOKUP(MID($A363,4,5),'Project splits'!$C$5:$AM$346,BN$22,FALSE),VLOOKUP($A363,'Success Asset Classes'!$B$15:$BD$377,BN$21,FALSE)))</f>
        <v>0</v>
      </c>
      <c r="BO363" s="230">
        <f>IF($AR363=0,VLOOKUP(MID($A363,4,5),'Project splits'!$C$5:$AM$346,BO$22,FALSE),IF(ISNA(VLOOKUP($A363,'Success Asset Classes'!$B$15:$BD$377,BO$21,FALSE)),VLOOKUP(MID($A363,4,5),'Project splits'!$C$5:$AM$346,BO$22,FALSE),VLOOKUP($A363,'Success Asset Classes'!$B$15:$BD$377,BO$21,FALSE)))</f>
        <v>0</v>
      </c>
      <c r="BP363" s="230">
        <f>IF($AR363=0,VLOOKUP(MID($A363,4,5),'Project splits'!$C$5:$AM$346,BP$22,FALSE),IF(ISNA(VLOOKUP($A363,'Success Asset Classes'!$B$15:$BD$377,BP$21,FALSE)),VLOOKUP(MID($A363,4,5),'Project splits'!$C$5:$AM$346,BP$22,FALSE),VLOOKUP($A363,'Success Asset Classes'!$B$15:$BD$377,BP$21,FALSE)))</f>
        <v>0</v>
      </c>
      <c r="BQ363" s="230">
        <f>IF($AR363=0,VLOOKUP(MID($A363,4,5),'Project splits'!$C$5:$AM$346,BQ$22,FALSE),IF(ISNA(VLOOKUP($A363,'Success Asset Classes'!$B$15:$BD$377,BQ$21,FALSE)),VLOOKUP(MID($A363,4,5),'Project splits'!$C$5:$AM$346,BQ$22,FALSE),VLOOKUP($A363,'Success Asset Classes'!$B$15:$BD$377,BQ$21,FALSE)))</f>
        <v>0</v>
      </c>
      <c r="BR363" s="230">
        <f>IF($AR363=0,VLOOKUP(MID($A363,4,5),'Project splits'!$C$5:$AM$346,BR$22,FALSE),IF(ISNA(VLOOKUP($A363,'Success Asset Classes'!$B$15:$BD$377,BR$21,FALSE)),VLOOKUP(MID($A363,4,5),'Project splits'!$C$5:$AM$346,BR$22,FALSE),VLOOKUP($A363,'Success Asset Classes'!$B$15:$BD$377,BR$21,FALSE)))</f>
        <v>0.16618666350867348</v>
      </c>
      <c r="BS363" s="247">
        <f t="shared" si="91"/>
        <v>1</v>
      </c>
      <c r="BT363" s="249">
        <f>1+IF(ISNA(VLOOKUP($A363,'Project labour content'!$A$7:$D$255,'Project labour content'!$D$1,FALSE)),VLOOKUP($D363,'Project labour content'!$F$6:$G$15,'Project labour content'!$G$1,FALSE),VLOOKUP($A363,'Project labour content'!$A$7:$D$255,'Project labour content'!$D$1,FALSE))*LabEsc22*1</f>
        <v>1.0015334421815028</v>
      </c>
      <c r="BU363" s="249">
        <f>1+IF(ISNA(VLOOKUP($A363,'Project labour content'!$A$7:$D$255,'Project labour content'!$D$1,FALSE)),VLOOKUP($D363,'Project labour content'!$F$6:$G$15,'Project labour content'!$G$1,FALSE),VLOOKUP($A363,'Project labour content'!$A$7:$D$255,'Project labour content'!$D$1,FALSE))*LabEsc23*1</f>
        <v>1.0030742448854766</v>
      </c>
      <c r="BV363" s="249">
        <f>1+IF(ISNA(VLOOKUP($A363,'Project labour content'!$A$7:$D$255,'Project labour content'!$D$1,FALSE)),VLOOKUP($D363,'Project labour content'!$F$6:$G$15,'Project labour content'!$G$1,FALSE),VLOOKUP($A363,'Project labour content'!$A$7:$D$255,'Project labour content'!$D$1,FALSE))*LabEsc24*1</f>
        <v>1.0045256810326202</v>
      </c>
      <c r="BW363" s="249">
        <f>1+IF(ISNA(VLOOKUP($A363,'Project labour content'!$A$7:$D$255,'Project labour content'!$D$1,FALSE)),VLOOKUP($D363,'Project labour content'!$F$6:$G$15,'Project labour content'!$G$1,FALSE),VLOOKUP($A363,'Project labour content'!$A$7:$D$255,'Project labour content'!$D$1,FALSE))*LabEsc25*1</f>
        <v>1.0064696378456943</v>
      </c>
      <c r="BX363" s="249">
        <f>1+IF(ISNA(VLOOKUP($A363,'Project labour content'!$A$7:$D$255,'Project labour content'!$D$1,FALSE)),VLOOKUP($D363,'Project labour content'!$F$6:$G$15,'Project labour content'!$G$1,FALSE),VLOOKUP($A363,'Project labour content'!$A$7:$D$255,'Project labour content'!$D$1,FALSE))*LabEsc26*1</f>
        <v>1.0085882267791431</v>
      </c>
      <c r="BY363" s="249">
        <f>1+IF(ISNA(VLOOKUP($A363,'Project labour content'!$A$7:$D$255,'Project labour content'!$D$1,FALSE)),VLOOKUP($D363,'Project labour content'!$F$6:$G$15,'Project labour content'!$G$1,FALSE),VLOOKUP($A363,'Project labour content'!$A$7:$D$255,'Project labour content'!$D$1,FALSE))*LabEsc27*1</f>
        <v>1.0099004481708451</v>
      </c>
      <c r="BZ363" s="249">
        <f>1+IF(ISNA(VLOOKUP($A363,'Project labour content'!$A$7:$D$255,'Project labour content'!$D$1,FALSE)),VLOOKUP($D363,'Project labour content'!$F$6:$G$15,'Project labour content'!$G$1,FALSE),VLOOKUP($A363,'Project labour content'!$A$7:$D$255,'Project labour content'!$D$1,FALSE))*LabEsc28*1</f>
        <v>1.0108885508787968</v>
      </c>
      <c r="CA363" s="249">
        <f>1+IF(ISNA(VLOOKUP($A363,'Project labour content'!$A$7:$D$255,'Project labour content'!$D$1,FALSE)),VLOOKUP($D363,'Project labour content'!$F$6:$G$15,'Project labour content'!$G$1,FALSE),VLOOKUP($A363,'Project labour content'!$A$7:$D$255,'Project labour content'!$D$1,FALSE))*LabEsc29*1</f>
        <v>1.0124742581045179</v>
      </c>
      <c r="CB363" s="250" t="str">
        <f>IF(ISNA(VLOOKUP($A363,'Project labour content'!$A$7:$D$255,'Project labour content'!$D$1,FALSE)),"Category","Project")</f>
        <v>Project</v>
      </c>
      <c r="CD363" s="247" t="str">
        <f t="shared" si="92"/>
        <v>15436</v>
      </c>
      <c r="CE363" s="3"/>
    </row>
    <row r="364" spans="1:83" x14ac:dyDescent="0.15">
      <c r="A364" s="11" t="s">
        <v>978</v>
      </c>
      <c r="B364" s="11" t="str">
        <f>VLOOKUP($A364,'Incurred Real 2022$'!$A$25:$AC$426,'Incurred Real 2022$'!B$1,FALSE)</f>
        <v>Transmission Line Avian Fire-Start Risk Mitigation</v>
      </c>
      <c r="C364" s="11" t="str">
        <f>VLOOKUP($A364,'Incurred Real 2022$'!$A$25:$AC$426,'Incurred Real 2022$'!C$1,FALSE)</f>
        <v>ExAnte</v>
      </c>
      <c r="D364" s="11" t="str">
        <f>VLOOKUP($A364,'Incurred Real 2022$'!$A$25:$AC$426,'Incurred Real 2022$'!D$1,FALSE)</f>
        <v>Security/Compliance</v>
      </c>
      <c r="E364" s="11" t="str">
        <f>VLOOKUP($A364,'Incurred Real 2022$'!$A$25:$AC$426,'Incurred Real 2022$'!E$1,FALSE)</f>
        <v>Potential</v>
      </c>
      <c r="F364" s="105" t="str">
        <f>IF(VLOOKUP($A364,'Incurred Real 2022$'!$A$25:$AC$426,'Incurred Real 2022$'!F$1,FALSE)=0,"",VLOOKUP($A364,'Incurred Real 2022$'!$A$25:$AC$426,'Incurred Real 2022$'!F$1,FALSE))</f>
        <v/>
      </c>
      <c r="G364" s="105" t="str">
        <f>IF(VLOOKUP($A364,'Incurred Real 2022$'!$A$25:$AC$426,'Incurred Real 2022$'!G$1,FALSE)=0,"",VLOOKUP($A364,'Incurred Real 2022$'!$A$25:$AC$426,'Incurred Real 2022$'!G$1,FALSE))</f>
        <v/>
      </c>
      <c r="H364" s="105" t="str">
        <f>IF(VLOOKUP($A364,'Incurred Real 2022$'!$A$25:$AC$426,'Incurred Real 2022$'!H$1,FALSE)=0,"",VLOOKUP($A364,'Incurred Real 2022$'!$A$25:$AC$426,'Incurred Real 2022$'!H$1,FALSE))</f>
        <v/>
      </c>
      <c r="I364" s="105" t="str">
        <f>IF(VLOOKUP($A364,'Incurred Real 2022$'!$A$25:$AC$426,'Incurred Real 2022$'!I$1,FALSE)=0,"",VLOOKUP($A364,'Incurred Real 2022$'!$A$25:$AC$426,'Incurred Real 2022$'!I$1,FALSE))</f>
        <v/>
      </c>
      <c r="J364" s="105" t="str">
        <f>IF(VLOOKUP($A364,'Incurred Real 2022$'!$A$25:$AC$426,'Incurred Real 2022$'!J$1,FALSE)=0,"",VLOOKUP($A364,'Incurred Real 2022$'!$A$25:$AC$426,'Incurred Real 2022$'!J$1,FALSE))</f>
        <v/>
      </c>
      <c r="K364" s="105" t="str">
        <f>IF(VLOOKUP($A364,'Incurred Real 2022$'!$A$25:$AC$426,'Incurred Real 2022$'!K$1,FALSE)=0,"",VLOOKUP($A364,'Incurred Real 2022$'!$A$25:$AC$426,'Incurred Real 2022$'!K$1,FALSE))</f>
        <v/>
      </c>
      <c r="L364" s="105" t="str">
        <f>IF(VLOOKUP($A364,'Incurred Real 2022$'!$A$25:$AC$426,'Incurred Real 2022$'!L$1,FALSE)=0,"",VLOOKUP($A364,'Incurred Real 2022$'!$A$25:$AC$426,'Incurred Real 2022$'!L$1,FALSE))</f>
        <v/>
      </c>
      <c r="M364" s="105" t="str">
        <f>IF(VLOOKUP($A364,'Incurred Real 2022$'!$A$25:$AC$426,'Incurred Real 2022$'!M$1,FALSE)=0,"",VLOOKUP($A364,'Incurred Real 2022$'!$A$25:$AC$426,'Incurred Real 2022$'!M$1,FALSE))</f>
        <v/>
      </c>
      <c r="N364" s="105" t="str">
        <f>IF(VLOOKUP($A364,'Incurred Real 2022$'!$A$25:$AC$426,'Incurred Real 2022$'!N$1,FALSE)=0,"",VLOOKUP($A364,'Incurred Real 2022$'!$A$25:$AC$426,'Incurred Real 2022$'!N$1,FALSE))</f>
        <v/>
      </c>
      <c r="O364" s="105" t="str">
        <f>IF(VLOOKUP($A364,'Incurred Real 2022$'!$A$25:$AC$426,'Incurred Real 2022$'!O$1,FALSE)=0,"",VLOOKUP($A364,'Incurred Real 2022$'!$A$25:$AC$426,'Incurred Real 2022$'!O$1,FALSE))</f>
        <v/>
      </c>
      <c r="P364" s="105" t="str">
        <f>IF(VLOOKUP($A364,'Incurred Real 2022$'!$A$25:$AC$426,'Incurred Real 2022$'!P$1,FALSE)=0,"",VLOOKUP($A364,'Incurred Real 2022$'!$A$25:$AC$426,'Incurred Real 2022$'!P$1,FALSE))</f>
        <v/>
      </c>
      <c r="Q364" s="105" t="str">
        <f>IF(VLOOKUP($A364,'Incurred Real 2022$'!$A$25:$AC$426,'Incurred Real 2022$'!Q$1,FALSE)=0,"",VLOOKUP($A364,'Incurred Real 2022$'!$A$25:$AC$426,'Incurred Real 2022$'!Q$1,FALSE))</f>
        <v/>
      </c>
      <c r="R364" s="105" t="str">
        <f>IF(VLOOKUP($A364,'Incurred Real 2022$'!$A$25:$AC$426,'Incurred Real 2022$'!R$1,FALSE)=0,"",VLOOKUP($A364,'Incurred Real 2022$'!$A$25:$AC$426,'Incurred Real 2022$'!R$1,FALSE))</f>
        <v/>
      </c>
      <c r="S364" s="105" t="str">
        <f>IF(VLOOKUP($A364,'Incurred Real 2022$'!$A$25:$AC$426,'Incurred Real 2022$'!S$1,FALSE)=0,"",VLOOKUP($A364,'Incurred Real 2022$'!$A$25:$AC$426,'Incurred Real 2022$'!S$1,FALSE))</f>
        <v/>
      </c>
      <c r="T364" s="105" t="str">
        <f>IF(VLOOKUP($A364,'Incurred Real 2022$'!$A$25:$AC$426,'Incurred Real 2022$'!T$1,FALSE)=0,"",VLOOKUP($A364,'Incurred Real 2022$'!$A$25:$AC$426,'Incurred Real 2022$'!T$1,FALSE))</f>
        <v/>
      </c>
      <c r="U364" s="105" t="str">
        <f>IF(VLOOKUP($A364,'Incurred Real 2022$'!$A$25:$AC$426,'Incurred Real 2022$'!U$1,FALSE)=0,"",VLOOKUP($A364,'Incurred Real 2022$'!$A$25:$AC$426,'Incurred Real 2022$'!U$1,FALSE))</f>
        <v/>
      </c>
      <c r="V364" s="13" t="str">
        <f>IF(ISTEXT(VLOOKUP($A364,'Incurred Real 2022$'!$A$25:$AC$426,'Incurred Real 2022$'!V$1,FALSE)),"",(VLOOKUP($A364,'Incurred Real 2022$'!$A$25:$AC$426,'Incurred Real 2022$'!V$1,FALSE))*BT364*Incurred_Real!V$15)</f>
        <v/>
      </c>
      <c r="W364" s="13" t="str">
        <f>IF(ISTEXT(VLOOKUP($A364,'Incurred Real 2022$'!$A$25:$AC$426,'Incurred Real 2022$'!W$1,FALSE)),"",(VLOOKUP($A364,'Incurred Real 2022$'!$A$25:$AC$426,'Incurred Real 2022$'!W$1,FALSE))*BU364*Incurred_Real!W$15)</f>
        <v/>
      </c>
      <c r="X364" s="220" t="str">
        <f>IF(ISTEXT(VLOOKUP($A364,'Incurred Real 2022$'!$A$25:$AC$426,'Incurred Real 2022$'!X$1,FALSE)),"",(VLOOKUP($A364,'Incurred Real 2022$'!$A$25:$AC$426,'Incurred Real 2022$'!X$1,FALSE))*BV364*Incurred_Real!X$15)</f>
        <v/>
      </c>
      <c r="Y364" s="217">
        <f>IF(ISTEXT(VLOOKUP($A364,'Incurred Real 2022$'!$A$25:$AC$426,'Incurred Real 2022$'!Y$1,FALSE)),"",(VLOOKUP($A364,'Incurred Real 2022$'!$A$25:$AC$426,'Incurred Real 2022$'!Y$1,FALSE))*BW364*Incurred_Real!Y$15)</f>
        <v>460672.3279356925</v>
      </c>
      <c r="Z364" s="13">
        <f>IF(ISTEXT(VLOOKUP($A364,'Incurred Real 2022$'!$A$25:$AC$426,'Incurred Real 2022$'!Z$1,FALSE)),"",(VLOOKUP($A364,'Incurred Real 2022$'!$A$25:$AC$426,'Incurred Real 2022$'!Z$1,FALSE))*BX364*Incurred_Real!Z$15)</f>
        <v>1844129.2763624245</v>
      </c>
      <c r="AA364" s="13">
        <f>IF(ISTEXT(VLOOKUP($A364,'Incurred Real 2022$'!$A$25:$AC$426,'Incurred Real 2022$'!AA$1,FALSE)),"",(VLOOKUP($A364,'Incurred Real 2022$'!$A$25:$AC$426,'Incurred Real 2022$'!AA$1,FALSE))*BY364*Incurred_Real!AA$15)</f>
        <v>2306276.4603681709</v>
      </c>
      <c r="AB364" s="13" t="str">
        <f>IF(ISTEXT(VLOOKUP($A364,'Incurred Real 2022$'!$A$25:$AC$426,'Incurred Real 2022$'!AB$1,FALSE)),"",(VLOOKUP($A364,'Incurred Real 2022$'!$A$25:$AC$426,'Incurred Real 2022$'!AB$1,FALSE))*BZ364*Incurred_Real!AB$15)</f>
        <v/>
      </c>
      <c r="AC364" s="13" t="str">
        <f>IF(ISTEXT(VLOOKUP($A364,'Incurred Real 2022$'!$A$25:$AC$426,'Incurred Real 2022$'!AC$1,FALSE)),"",(VLOOKUP($A364,'Incurred Real 2022$'!$A$25:$AC$426,'Incurred Real 2022$'!AC$1,FALSE))*CA364*Incurred_Real!AC$15)</f>
        <v/>
      </c>
      <c r="AD364" s="221">
        <f t="shared" si="87"/>
        <v>4611078.064666288</v>
      </c>
      <c r="AE364" s="221">
        <f t="shared" si="88"/>
        <v>4611078.064666288</v>
      </c>
      <c r="AF364" s="239">
        <f t="shared" si="93"/>
        <v>5191612.3634518422</v>
      </c>
      <c r="AG364" s="222">
        <f t="shared" si="89"/>
        <v>5069933.9486834398</v>
      </c>
      <c r="AH364" s="223">
        <f t="shared" si="96"/>
        <v>1.024</v>
      </c>
      <c r="AI364" s="224">
        <f t="shared" si="90"/>
        <v>2027</v>
      </c>
      <c r="AJ364" s="225" t="str">
        <f>VLOOKUP($A364,Project_Commissioning!$C$4:$H$355,Project_Commissioning!F$1,FALSE)</f>
        <v/>
      </c>
      <c r="AK364" s="226">
        <f>VLOOKUP($A364,Project_Commissioning!$C$4:$H$355,Project_Commissioning!G$1,FALSE)</f>
        <v>2027</v>
      </c>
      <c r="AL364" s="225" t="str">
        <f>IF(VLOOKUP($A364,Project_Commissioning!$C$4:$H$355,Project_Commissioning!H$1,FALSE)=0,"",VLOOKUP($A364,Project_Commissioning!$C$4:$H$355,Project_Commissioning!H$1,FALSE))</f>
        <v/>
      </c>
      <c r="AM364" s="237">
        <f t="shared" si="94"/>
        <v>4611078.064666288</v>
      </c>
      <c r="AN364" s="221" cm="1">
        <f t="array" ref="AN364">IF(ROUND(AE364,0)=0,0,LOOKUP(2,1/(F364:AC364&lt;&gt;""),F364:AC364))</f>
        <v>2306276.4603681709</v>
      </c>
      <c r="AO364" s="221">
        <f t="shared" si="95"/>
        <v>4611078.064666288</v>
      </c>
      <c r="AP364" s="79"/>
      <c r="AQ364" s="20"/>
      <c r="AR364" s="245">
        <f>IF(ISNA(VLOOKUP($A364,'Success Asset Classes'!$B$15:$AA$114,'Success Asset Classes'!$AA$1,FALSE)),0,VLOOKUP($A364,'Success Asset Classes'!$B$15:$AA$114,'Success Asset Classes'!$AA$1,FALSE))</f>
        <v>1</v>
      </c>
      <c r="AS364" s="230">
        <f>IF($AR364=0,VLOOKUP(MID($A364,4,5),'Project splits'!$C$5:$AM$346,AS$22,FALSE),IF(ISNA(VLOOKUP($A364,'Success Asset Classes'!$B$15:$BD$377,AS$21,FALSE)),VLOOKUP(MID($A364,4,5),'Project splits'!$C$5:$AM$346,AS$22,FALSE),VLOOKUP($A364,'Success Asset Classes'!$B$15:$BD$377,AS$21,FALSE)))</f>
        <v>0</v>
      </c>
      <c r="AT364" s="230">
        <f>IF($AR364=0,VLOOKUP(MID($A364,4,5),'Project splits'!$C$5:$AM$346,AT$22,FALSE),IF(ISNA(VLOOKUP($A364,'Success Asset Classes'!$B$15:$BD$377,AT$21,FALSE)),VLOOKUP(MID($A364,4,5),'Project splits'!$C$5:$AM$346,AT$22,FALSE),VLOOKUP($A364,'Success Asset Classes'!$B$15:$BD$377,AT$21,FALSE)))</f>
        <v>0</v>
      </c>
      <c r="AU364" s="230">
        <f>IF($AR364=0,VLOOKUP(MID($A364,4,5),'Project splits'!$C$5:$AM$346,AU$22,FALSE),IF(ISNA(VLOOKUP($A364,'Success Asset Classes'!$B$15:$BD$377,AU$21,FALSE)),VLOOKUP(MID($A364,4,5),'Project splits'!$C$5:$AM$346,AU$22,FALSE),VLOOKUP($A364,'Success Asset Classes'!$B$15:$BD$377,AU$21,FALSE)))</f>
        <v>0</v>
      </c>
      <c r="AV364" s="230">
        <f>IF($AR364=0,VLOOKUP(MID($A364,4,5),'Project splits'!$C$5:$AM$346,AV$22,FALSE),IF(ISNA(VLOOKUP($A364,'Success Asset Classes'!$B$15:$BD$377,AV$21,FALSE)),VLOOKUP(MID($A364,4,5),'Project splits'!$C$5:$AM$346,AV$22,FALSE),VLOOKUP($A364,'Success Asset Classes'!$B$15:$BD$377,AV$21,FALSE)))</f>
        <v>0</v>
      </c>
      <c r="AW364" s="230">
        <f>IF($AR364=0,VLOOKUP(MID($A364,4,5),'Project splits'!$C$5:$AM$346,AW$22,FALSE),IF(ISNA(VLOOKUP($A364,'Success Asset Classes'!$B$15:$BD$377,AW$21,FALSE)),VLOOKUP(MID($A364,4,5),'Project splits'!$C$5:$AM$346,AW$22,FALSE),VLOOKUP($A364,'Success Asset Classes'!$B$15:$BD$377,AW$21,FALSE)))</f>
        <v>0</v>
      </c>
      <c r="AX364" s="230">
        <f>IF($AR364=0,VLOOKUP(MID($A364,4,5),'Project splits'!$C$5:$AM$346,AX$22,FALSE),IF(ISNA(VLOOKUP($A364,'Success Asset Classes'!$B$15:$BD$377,AX$21,FALSE)),VLOOKUP(MID($A364,4,5),'Project splits'!$C$5:$AM$346,AX$22,FALSE),VLOOKUP($A364,'Success Asset Classes'!$B$15:$BD$377,AX$21,FALSE)))</f>
        <v>0</v>
      </c>
      <c r="AY364" s="230">
        <f>IF($AR364=0,VLOOKUP(MID($A364,4,5),'Project splits'!$C$5:$AM$346,AY$22,FALSE),IF(ISNA(VLOOKUP($A364,'Success Asset Classes'!$B$15:$BD$377,AY$21,FALSE)),VLOOKUP(MID($A364,4,5),'Project splits'!$C$5:$AM$346,AY$22,FALSE),VLOOKUP($A364,'Success Asset Classes'!$B$15:$BD$377,AY$21,FALSE)))</f>
        <v>0</v>
      </c>
      <c r="AZ364" s="230">
        <f>IF($AR364=0,VLOOKUP(MID($A364,4,5),'Project splits'!$C$5:$AM$346,AZ$22,FALSE),IF(ISNA(VLOOKUP($A364,'Success Asset Classes'!$B$15:$BD$377,AZ$21,FALSE)),VLOOKUP(MID($A364,4,5),'Project splits'!$C$5:$AM$346,AZ$22,FALSE),VLOOKUP($A364,'Success Asset Classes'!$B$15:$BD$377,AZ$21,FALSE)))</f>
        <v>0</v>
      </c>
      <c r="BA364" s="230">
        <f>IF($AR364=0,VLOOKUP(MID($A364,4,5),'Project splits'!$C$5:$AM$346,BA$22,FALSE),IF(ISNA(VLOOKUP($A364,'Success Asset Classes'!$B$15:$BD$377,BA$21,FALSE)),VLOOKUP(MID($A364,4,5),'Project splits'!$C$5:$AM$346,BA$22,FALSE),VLOOKUP($A364,'Success Asset Classes'!$B$15:$BD$377,BA$21,FALSE)))</f>
        <v>0</v>
      </c>
      <c r="BB364" s="230">
        <f>IF($AR364=0,VLOOKUP(MID($A364,4,5),'Project splits'!$C$5:$AM$346,BB$22,FALSE),IF(ISNA(VLOOKUP($A364,'Success Asset Classes'!$B$15:$BD$377,BB$21,FALSE)),VLOOKUP(MID($A364,4,5),'Project splits'!$C$5:$AM$346,BB$22,FALSE),VLOOKUP($A364,'Success Asset Classes'!$B$15:$BD$377,BB$21,FALSE)))</f>
        <v>0</v>
      </c>
      <c r="BC364" s="230">
        <f>IF($AR364=0,VLOOKUP(MID($A364,4,5),'Project splits'!$C$5:$AM$346,BC$22,FALSE),IF(ISNA(VLOOKUP($A364,'Success Asset Classes'!$B$15:$BD$377,BC$21,FALSE)),VLOOKUP(MID($A364,4,5),'Project splits'!$C$5:$AM$346,BC$22,FALSE),VLOOKUP($A364,'Success Asset Classes'!$B$15:$BD$377,BC$21,FALSE)))</f>
        <v>0</v>
      </c>
      <c r="BD364" s="230">
        <f>IF($AR364=0,VLOOKUP(MID($A364,4,5),'Project splits'!$C$5:$AM$346,BD$22,FALSE),IF(ISNA(VLOOKUP($A364,'Success Asset Classes'!$B$15:$BD$377,BD$21,FALSE)),VLOOKUP(MID($A364,4,5),'Project splits'!$C$5:$AM$346,BD$22,FALSE),VLOOKUP($A364,'Success Asset Classes'!$B$15:$BD$377,BD$21,FALSE)))</f>
        <v>0</v>
      </c>
      <c r="BE364" s="230">
        <f>IF($AR364=0,VLOOKUP(MID($A364,4,5),'Project splits'!$C$5:$AM$346,BE$22,FALSE),IF(ISNA(VLOOKUP($A364,'Success Asset Classes'!$B$15:$BD$377,BE$21,FALSE)),VLOOKUP(MID($A364,4,5),'Project splits'!$C$5:$AM$346,BE$22,FALSE),VLOOKUP($A364,'Success Asset Classes'!$B$15:$BD$377,BE$21,FALSE)))</f>
        <v>0</v>
      </c>
      <c r="BF364" s="230">
        <f>IF($AR364=0,VLOOKUP(MID($A364,4,5),'Project splits'!$C$5:$AM$346,BF$22,FALSE),IF(ISNA(VLOOKUP($A364,'Success Asset Classes'!$B$15:$BD$377,BF$21,FALSE)),VLOOKUP(MID($A364,4,5),'Project splits'!$C$5:$AM$346,BF$22,FALSE),VLOOKUP($A364,'Success Asset Classes'!$B$15:$BD$377,BF$21,FALSE)))</f>
        <v>0</v>
      </c>
      <c r="BG364" s="230">
        <f>IF($AR364=0,VLOOKUP(MID($A364,4,5),'Project splits'!$C$5:$AM$346,BG$22,FALSE),IF(ISNA(VLOOKUP($A364,'Success Asset Classes'!$B$15:$BD$377,BG$21,FALSE)),VLOOKUP(MID($A364,4,5),'Project splits'!$C$5:$AM$346,BG$22,FALSE),VLOOKUP($A364,'Success Asset Classes'!$B$15:$BD$377,BG$21,FALSE)))</f>
        <v>0</v>
      </c>
      <c r="BH364" s="230">
        <f>IF($AR364=0,VLOOKUP(MID($A364,4,5),'Project splits'!$C$5:$AM$346,BH$22,FALSE),IF(ISNA(VLOOKUP($A364,'Success Asset Classes'!$B$15:$BD$377,BH$21,FALSE)),VLOOKUP(MID($A364,4,5),'Project splits'!$C$5:$AM$346,BH$22,FALSE),VLOOKUP($A364,'Success Asset Classes'!$B$15:$BD$377,BH$21,FALSE)))</f>
        <v>1</v>
      </c>
      <c r="BI364" s="230">
        <f>IF($AR364=0,VLOOKUP(MID($A364,4,5),'Project splits'!$C$5:$AM$346,BI$22,FALSE),IF(ISNA(VLOOKUP($A364,'Success Asset Classes'!$B$15:$BD$377,BI$21,FALSE)),VLOOKUP(MID($A364,4,5),'Project splits'!$C$5:$AM$346,BI$22,FALSE),VLOOKUP($A364,'Success Asset Classes'!$B$15:$BD$377,BI$21,FALSE)))</f>
        <v>0</v>
      </c>
      <c r="BJ364" s="230">
        <f>IF($AR364=0,VLOOKUP(MID($A364,4,5),'Project splits'!$C$5:$AM$346,BJ$22,FALSE),IF(ISNA(VLOOKUP($A364,'Success Asset Classes'!$B$15:$BD$377,BJ$21,FALSE)),VLOOKUP(MID($A364,4,5),'Project splits'!$C$5:$AM$346,BJ$22,FALSE),VLOOKUP($A364,'Success Asset Classes'!$B$15:$BD$377,BJ$21,FALSE)))</f>
        <v>0</v>
      </c>
      <c r="BK364" s="230">
        <f>IF($AR364=0,VLOOKUP(MID($A364,4,5),'Project splits'!$C$5:$AM$346,BK$22,FALSE),IF(ISNA(VLOOKUP($A364,'Success Asset Classes'!$B$15:$BD$377,BK$21,FALSE)),VLOOKUP(MID($A364,4,5),'Project splits'!$C$5:$AM$346,BK$22,FALSE),VLOOKUP($A364,'Success Asset Classes'!$B$15:$BD$377,BK$21,FALSE)))</f>
        <v>0</v>
      </c>
      <c r="BL364" s="230">
        <f>IF($AR364=0,VLOOKUP(MID($A364,4,5),'Project splits'!$C$5:$AM$346,BL$22,FALSE),IF(ISNA(VLOOKUP($A364,'Success Asset Classes'!$B$15:$BD$377,BL$21,FALSE)),VLOOKUP(MID($A364,4,5),'Project splits'!$C$5:$AM$346,BL$22,FALSE),VLOOKUP($A364,'Success Asset Classes'!$B$15:$BD$377,BL$21,FALSE)))</f>
        <v>0</v>
      </c>
      <c r="BM364" s="230">
        <f>IF($AR364=0,VLOOKUP(MID($A364,4,5),'Project splits'!$C$5:$AM$346,BM$22,FALSE),IF(ISNA(VLOOKUP($A364,'Success Asset Classes'!$B$15:$BD$377,BM$21,FALSE)),VLOOKUP(MID($A364,4,5),'Project splits'!$C$5:$AM$346,BM$22,FALSE),VLOOKUP($A364,'Success Asset Classes'!$B$15:$BD$377,BM$21,FALSE)))</f>
        <v>0</v>
      </c>
      <c r="BN364" s="230">
        <f>IF($AR364=0,VLOOKUP(MID($A364,4,5),'Project splits'!$C$5:$AM$346,BN$22,FALSE),IF(ISNA(VLOOKUP($A364,'Success Asset Classes'!$B$15:$BD$377,BN$21,FALSE)),VLOOKUP(MID($A364,4,5),'Project splits'!$C$5:$AM$346,BN$22,FALSE),VLOOKUP($A364,'Success Asset Classes'!$B$15:$BD$377,BN$21,FALSE)))</f>
        <v>0</v>
      </c>
      <c r="BO364" s="230">
        <f>IF($AR364=0,VLOOKUP(MID($A364,4,5),'Project splits'!$C$5:$AM$346,BO$22,FALSE),IF(ISNA(VLOOKUP($A364,'Success Asset Classes'!$B$15:$BD$377,BO$21,FALSE)),VLOOKUP(MID($A364,4,5),'Project splits'!$C$5:$AM$346,BO$22,FALSE),VLOOKUP($A364,'Success Asset Classes'!$B$15:$BD$377,BO$21,FALSE)))</f>
        <v>0</v>
      </c>
      <c r="BP364" s="230">
        <f>IF($AR364=0,VLOOKUP(MID($A364,4,5),'Project splits'!$C$5:$AM$346,BP$22,FALSE),IF(ISNA(VLOOKUP($A364,'Success Asset Classes'!$B$15:$BD$377,BP$21,FALSE)),VLOOKUP(MID($A364,4,5),'Project splits'!$C$5:$AM$346,BP$22,FALSE),VLOOKUP($A364,'Success Asset Classes'!$B$15:$BD$377,BP$21,FALSE)))</f>
        <v>0</v>
      </c>
      <c r="BQ364" s="230">
        <f>IF($AR364=0,VLOOKUP(MID($A364,4,5),'Project splits'!$C$5:$AM$346,BQ$22,FALSE),IF(ISNA(VLOOKUP($A364,'Success Asset Classes'!$B$15:$BD$377,BQ$21,FALSE)),VLOOKUP(MID($A364,4,5),'Project splits'!$C$5:$AM$346,BQ$22,FALSE),VLOOKUP($A364,'Success Asset Classes'!$B$15:$BD$377,BQ$21,FALSE)))</f>
        <v>0</v>
      </c>
      <c r="BR364" s="230">
        <f>IF($AR364=0,VLOOKUP(MID($A364,4,5),'Project splits'!$C$5:$AM$346,BR$22,FALSE),IF(ISNA(VLOOKUP($A364,'Success Asset Classes'!$B$15:$BD$377,BR$21,FALSE)),VLOOKUP(MID($A364,4,5),'Project splits'!$C$5:$AM$346,BR$22,FALSE),VLOOKUP($A364,'Success Asset Classes'!$B$15:$BD$377,BR$21,FALSE)))</f>
        <v>0</v>
      </c>
      <c r="BS364" s="247">
        <f t="shared" si="91"/>
        <v>1</v>
      </c>
      <c r="BT364" s="249">
        <f>1+IF(ISNA(VLOOKUP($A364,'Project labour content'!$A$7:$D$255,'Project labour content'!$D$1,FALSE)),VLOOKUP($D364,'Project labour content'!$F$6:$G$15,'Project labour content'!$G$1,FALSE),VLOOKUP($A364,'Project labour content'!$A$7:$D$255,'Project labour content'!$D$1,FALSE))*LabEsc22*1</f>
        <v>1.0005669673178661</v>
      </c>
      <c r="BU364" s="249">
        <f>1+IF(ISNA(VLOOKUP($A364,'Project labour content'!$A$7:$D$255,'Project labour content'!$D$1,FALSE)),VLOOKUP($D364,'Project labour content'!$F$6:$G$15,'Project labour content'!$G$1,FALSE),VLOOKUP($A364,'Project labour content'!$A$7:$D$255,'Project labour content'!$D$1,FALSE))*LabEsc23*1</f>
        <v>1.0011366560788582</v>
      </c>
      <c r="BV364" s="249">
        <f>1+IF(ISNA(VLOOKUP($A364,'Project labour content'!$A$7:$D$255,'Project labour content'!$D$1,FALSE)),VLOOKUP($D364,'Project labour content'!$F$6:$G$15,'Project labour content'!$G$1,FALSE),VLOOKUP($A364,'Project labour content'!$A$7:$D$255,'Project labour content'!$D$1,FALSE))*LabEsc24*1</f>
        <v>1.0016733028917124</v>
      </c>
      <c r="BW364" s="249">
        <f>1+IF(ISNA(VLOOKUP($A364,'Project labour content'!$A$7:$D$255,'Project labour content'!$D$1,FALSE)),VLOOKUP($D364,'Project labour content'!$F$6:$G$15,'Project labour content'!$G$1,FALSE),VLOOKUP($A364,'Project labour content'!$A$7:$D$255,'Project labour content'!$D$1,FALSE))*LabEsc25*1</f>
        <v>1.0023920518563953</v>
      </c>
      <c r="BX364" s="249">
        <f>1+IF(ISNA(VLOOKUP($A364,'Project labour content'!$A$7:$D$255,'Project labour content'!$D$1,FALSE)),VLOOKUP($D364,'Project labour content'!$F$6:$G$15,'Project labour content'!$G$1,FALSE),VLOOKUP($A364,'Project labour content'!$A$7:$D$255,'Project labour content'!$D$1,FALSE))*LabEsc26*1</f>
        <v>1.0031753684364058</v>
      </c>
      <c r="BY364" s="249">
        <f>1+IF(ISNA(VLOOKUP($A364,'Project labour content'!$A$7:$D$255,'Project labour content'!$D$1,FALSE)),VLOOKUP($D364,'Project labour content'!$F$6:$G$15,'Project labour content'!$G$1,FALSE),VLOOKUP($A364,'Project labour content'!$A$7:$D$255,'Project labour content'!$D$1,FALSE))*LabEsc27*1</f>
        <v>1.0036605426750398</v>
      </c>
      <c r="BZ364" s="249">
        <f>1+IF(ISNA(VLOOKUP($A364,'Project labour content'!$A$7:$D$255,'Project labour content'!$D$1,FALSE)),VLOOKUP($D364,'Project labour content'!$F$6:$G$15,'Project labour content'!$G$1,FALSE),VLOOKUP($A364,'Project labour content'!$A$7:$D$255,'Project labour content'!$D$1,FALSE))*LabEsc28*1</f>
        <v>1.0040258788767313</v>
      </c>
      <c r="CA364" s="249">
        <f>1+IF(ISNA(VLOOKUP($A364,'Project labour content'!$A$7:$D$255,'Project labour content'!$D$1,FALSE)),VLOOKUP($D364,'Project labour content'!$F$6:$G$15,'Project labour content'!$G$1,FALSE),VLOOKUP($A364,'Project labour content'!$A$7:$D$255,'Project labour content'!$D$1,FALSE))*LabEsc29*1</f>
        <v>1.0046121704132056</v>
      </c>
      <c r="CB364" s="250" t="str">
        <f>IF(ISNA(VLOOKUP($A364,'Project labour content'!$A$7:$D$255,'Project labour content'!$D$1,FALSE)),"Category","Project")</f>
        <v>Project</v>
      </c>
      <c r="CD364" s="247" t="str">
        <f t="shared" si="92"/>
        <v>15440</v>
      </c>
      <c r="CE364" s="3"/>
    </row>
    <row r="365" spans="1:83" x14ac:dyDescent="0.15">
      <c r="A365" s="11" t="s">
        <v>926</v>
      </c>
      <c r="B365" s="11" t="str">
        <f>VLOOKUP($A365,'Incurred Real 2022$'!$A$25:$AC$426,'Incurred Real 2022$'!B$1,FALSE)</f>
        <v>Asset Capitalisation System Improvement</v>
      </c>
      <c r="C365" s="11" t="str">
        <f>VLOOKUP($A365,'Incurred Real 2022$'!$A$25:$AC$426,'Incurred Real 2022$'!C$1,FALSE)</f>
        <v>ExAnte</v>
      </c>
      <c r="D365" s="11" t="str">
        <f>VLOOKUP($A365,'Incurred Real 2022$'!$A$25:$AC$426,'Incurred Real 2022$'!D$1,FALSE)</f>
        <v>Information Technology</v>
      </c>
      <c r="E365" s="11" t="str">
        <f>VLOOKUP($A365,'Incurred Real 2022$'!$A$25:$AC$426,'Incurred Real 2022$'!E$1,FALSE)</f>
        <v>Potential</v>
      </c>
      <c r="F365" s="105" t="str">
        <f>IF(VLOOKUP($A365,'Incurred Real 2022$'!$A$25:$AC$426,'Incurred Real 2022$'!F$1,FALSE)=0,"",VLOOKUP($A365,'Incurred Real 2022$'!$A$25:$AC$426,'Incurred Real 2022$'!F$1,FALSE))</f>
        <v/>
      </c>
      <c r="G365" s="105" t="str">
        <f>IF(VLOOKUP($A365,'Incurred Real 2022$'!$A$25:$AC$426,'Incurred Real 2022$'!G$1,FALSE)=0,"",VLOOKUP($A365,'Incurred Real 2022$'!$A$25:$AC$426,'Incurred Real 2022$'!G$1,FALSE))</f>
        <v/>
      </c>
      <c r="H365" s="105" t="str">
        <f>IF(VLOOKUP($A365,'Incurred Real 2022$'!$A$25:$AC$426,'Incurred Real 2022$'!H$1,FALSE)=0,"",VLOOKUP($A365,'Incurred Real 2022$'!$A$25:$AC$426,'Incurred Real 2022$'!H$1,FALSE))</f>
        <v/>
      </c>
      <c r="I365" s="105" t="str">
        <f>IF(VLOOKUP($A365,'Incurred Real 2022$'!$A$25:$AC$426,'Incurred Real 2022$'!I$1,FALSE)=0,"",VLOOKUP($A365,'Incurred Real 2022$'!$A$25:$AC$426,'Incurred Real 2022$'!I$1,FALSE))</f>
        <v/>
      </c>
      <c r="J365" s="105" t="str">
        <f>IF(VLOOKUP($A365,'Incurred Real 2022$'!$A$25:$AC$426,'Incurred Real 2022$'!J$1,FALSE)=0,"",VLOOKUP($A365,'Incurred Real 2022$'!$A$25:$AC$426,'Incurred Real 2022$'!J$1,FALSE))</f>
        <v/>
      </c>
      <c r="K365" s="105" t="str">
        <f>IF(VLOOKUP($A365,'Incurred Real 2022$'!$A$25:$AC$426,'Incurred Real 2022$'!K$1,FALSE)=0,"",VLOOKUP($A365,'Incurred Real 2022$'!$A$25:$AC$426,'Incurred Real 2022$'!K$1,FALSE))</f>
        <v/>
      </c>
      <c r="L365" s="105" t="str">
        <f>IF(VLOOKUP($A365,'Incurred Real 2022$'!$A$25:$AC$426,'Incurred Real 2022$'!L$1,FALSE)=0,"",VLOOKUP($A365,'Incurred Real 2022$'!$A$25:$AC$426,'Incurred Real 2022$'!L$1,FALSE))</f>
        <v/>
      </c>
      <c r="M365" s="105" t="str">
        <f>IF(VLOOKUP($A365,'Incurred Real 2022$'!$A$25:$AC$426,'Incurred Real 2022$'!M$1,FALSE)=0,"",VLOOKUP($A365,'Incurred Real 2022$'!$A$25:$AC$426,'Incurred Real 2022$'!M$1,FALSE))</f>
        <v/>
      </c>
      <c r="N365" s="105" t="str">
        <f>IF(VLOOKUP($A365,'Incurred Real 2022$'!$A$25:$AC$426,'Incurred Real 2022$'!N$1,FALSE)=0,"",VLOOKUP($A365,'Incurred Real 2022$'!$A$25:$AC$426,'Incurred Real 2022$'!N$1,FALSE))</f>
        <v/>
      </c>
      <c r="O365" s="105" t="str">
        <f>IF(VLOOKUP($A365,'Incurred Real 2022$'!$A$25:$AC$426,'Incurred Real 2022$'!O$1,FALSE)=0,"",VLOOKUP($A365,'Incurred Real 2022$'!$A$25:$AC$426,'Incurred Real 2022$'!O$1,FALSE))</f>
        <v/>
      </c>
      <c r="P365" s="105" t="str">
        <f>IF(VLOOKUP($A365,'Incurred Real 2022$'!$A$25:$AC$426,'Incurred Real 2022$'!P$1,FALSE)=0,"",VLOOKUP($A365,'Incurred Real 2022$'!$A$25:$AC$426,'Incurred Real 2022$'!P$1,FALSE))</f>
        <v/>
      </c>
      <c r="Q365" s="105" t="str">
        <f>IF(VLOOKUP($A365,'Incurred Real 2022$'!$A$25:$AC$426,'Incurred Real 2022$'!Q$1,FALSE)=0,"",VLOOKUP($A365,'Incurred Real 2022$'!$A$25:$AC$426,'Incurred Real 2022$'!Q$1,FALSE))</f>
        <v/>
      </c>
      <c r="R365" s="105" t="str">
        <f>IF(VLOOKUP($A365,'Incurred Real 2022$'!$A$25:$AC$426,'Incurred Real 2022$'!R$1,FALSE)=0,"",VLOOKUP($A365,'Incurred Real 2022$'!$A$25:$AC$426,'Incurred Real 2022$'!R$1,FALSE))</f>
        <v/>
      </c>
      <c r="S365" s="105" t="str">
        <f>IF(VLOOKUP($A365,'Incurred Real 2022$'!$A$25:$AC$426,'Incurred Real 2022$'!S$1,FALSE)=0,"",VLOOKUP($A365,'Incurred Real 2022$'!$A$25:$AC$426,'Incurred Real 2022$'!S$1,FALSE))</f>
        <v/>
      </c>
      <c r="T365" s="105" t="str">
        <f>IF(VLOOKUP($A365,'Incurred Real 2022$'!$A$25:$AC$426,'Incurred Real 2022$'!T$1,FALSE)=0,"",VLOOKUP($A365,'Incurred Real 2022$'!$A$25:$AC$426,'Incurred Real 2022$'!T$1,FALSE))</f>
        <v/>
      </c>
      <c r="U365" s="105" t="str">
        <f>IF(VLOOKUP($A365,'Incurred Real 2022$'!$A$25:$AC$426,'Incurred Real 2022$'!U$1,FALSE)=0,"",VLOOKUP($A365,'Incurred Real 2022$'!$A$25:$AC$426,'Incurred Real 2022$'!U$1,FALSE))</f>
        <v/>
      </c>
      <c r="V365" s="13" t="str">
        <f>IF(ISTEXT(VLOOKUP($A365,'Incurred Real 2022$'!$A$25:$AC$426,'Incurred Real 2022$'!V$1,FALSE)),"",(VLOOKUP($A365,'Incurred Real 2022$'!$A$25:$AC$426,'Incurred Real 2022$'!V$1,FALSE))*BT365*Incurred_Real!V$15)</f>
        <v/>
      </c>
      <c r="W365" s="13" t="str">
        <f>IF(ISTEXT(VLOOKUP($A365,'Incurred Real 2022$'!$A$25:$AC$426,'Incurred Real 2022$'!W$1,FALSE)),"",(VLOOKUP($A365,'Incurred Real 2022$'!$A$25:$AC$426,'Incurred Real 2022$'!W$1,FALSE))*BU365*Incurred_Real!W$15)</f>
        <v/>
      </c>
      <c r="X365" s="220" t="str">
        <f>IF(ISTEXT(VLOOKUP($A365,'Incurred Real 2022$'!$A$25:$AC$426,'Incurred Real 2022$'!X$1,FALSE)),"",(VLOOKUP($A365,'Incurred Real 2022$'!$A$25:$AC$426,'Incurred Real 2022$'!X$1,FALSE))*BV365*Incurred_Real!X$15)</f>
        <v/>
      </c>
      <c r="Y365" s="217" t="str">
        <f>IF(ISTEXT(VLOOKUP($A365,'Incurred Real 2022$'!$A$25:$AC$426,'Incurred Real 2022$'!Y$1,FALSE)),"",(VLOOKUP($A365,'Incurred Real 2022$'!$A$25:$AC$426,'Incurred Real 2022$'!Y$1,FALSE))*BW365*Incurred_Real!Y$15)</f>
        <v/>
      </c>
      <c r="Z365" s="13">
        <f>IF(ISTEXT(VLOOKUP($A365,'Incurred Real 2022$'!$A$25:$AC$426,'Incurred Real 2022$'!Z$1,FALSE)),"",(VLOOKUP($A365,'Incurred Real 2022$'!$A$25:$AC$426,'Incurred Real 2022$'!Z$1,FALSE))*BX365*Incurred_Real!Z$15)</f>
        <v>953895.62053757999</v>
      </c>
      <c r="AA365" s="13" t="str">
        <f>IF(ISTEXT(VLOOKUP($A365,'Incurred Real 2022$'!$A$25:$AC$426,'Incurred Real 2022$'!AA$1,FALSE)),"",(VLOOKUP($A365,'Incurred Real 2022$'!$A$25:$AC$426,'Incurred Real 2022$'!AA$1,FALSE))*BY365*Incurred_Real!AA$15)</f>
        <v/>
      </c>
      <c r="AB365" s="13" t="str">
        <f>IF(ISTEXT(VLOOKUP($A365,'Incurred Real 2022$'!$A$25:$AC$426,'Incurred Real 2022$'!AB$1,FALSE)),"",(VLOOKUP($A365,'Incurred Real 2022$'!$A$25:$AC$426,'Incurred Real 2022$'!AB$1,FALSE))*BZ365*Incurred_Real!AB$15)</f>
        <v/>
      </c>
      <c r="AC365" s="13" t="str">
        <f>IF(ISTEXT(VLOOKUP($A365,'Incurred Real 2022$'!$A$25:$AC$426,'Incurred Real 2022$'!AC$1,FALSE)),"",(VLOOKUP($A365,'Incurred Real 2022$'!$A$25:$AC$426,'Incurred Real 2022$'!AC$1,FALSE))*CA365*Incurred_Real!AC$15)</f>
        <v/>
      </c>
      <c r="AD365" s="221">
        <f t="shared" si="87"/>
        <v>953895.62053757999</v>
      </c>
      <c r="AE365" s="221">
        <f t="shared" si="88"/>
        <v>953895.62053757999</v>
      </c>
      <c r="AF365" s="239">
        <f t="shared" si="93"/>
        <v>1073990.9903008486</v>
      </c>
      <c r="AG365" s="222">
        <f t="shared" si="89"/>
        <v>1024237.6235016331</v>
      </c>
      <c r="AH365" s="223">
        <f t="shared" si="96"/>
        <v>1.0485760000000002</v>
      </c>
      <c r="AI365" s="224">
        <f t="shared" si="90"/>
        <v>2026</v>
      </c>
      <c r="AJ365" s="225" t="str">
        <f>VLOOKUP($A365,Project_Commissioning!$C$4:$H$355,Project_Commissioning!F$1,FALSE)</f>
        <v/>
      </c>
      <c r="AK365" s="226">
        <f>VLOOKUP($A365,Project_Commissioning!$C$4:$H$355,Project_Commissioning!G$1,FALSE)</f>
        <v>2026</v>
      </c>
      <c r="AL365" s="225" t="str">
        <f>IF(VLOOKUP($A365,Project_Commissioning!$C$4:$H$355,Project_Commissioning!H$1,FALSE)=0,"",VLOOKUP($A365,Project_Commissioning!$C$4:$H$355,Project_Commissioning!H$1,FALSE))</f>
        <v/>
      </c>
      <c r="AM365" s="237">
        <f t="shared" si="94"/>
        <v>953895.62053757999</v>
      </c>
      <c r="AN365" s="221" cm="1">
        <f t="array" ref="AN365">IF(ROUND(AE365,0)=0,0,LOOKUP(2,1/(F365:AC365&lt;&gt;""),F365:AC365))</f>
        <v>953895.62053757999</v>
      </c>
      <c r="AO365" s="221">
        <f t="shared" si="95"/>
        <v>953895.62053757999</v>
      </c>
      <c r="AP365" s="79"/>
      <c r="AQ365" s="20"/>
      <c r="AR365" s="245">
        <f>IF(ISNA(VLOOKUP($A365,'Success Asset Classes'!$B$15:$AA$114,'Success Asset Classes'!$AA$1,FALSE)),0,VLOOKUP($A365,'Success Asset Classes'!$B$15:$AA$114,'Success Asset Classes'!$AA$1,FALSE))</f>
        <v>1</v>
      </c>
      <c r="AS365" s="230">
        <f>IF($AR365=0,VLOOKUP(MID($A365,4,5),'Project splits'!$C$5:$AM$346,AS$22,FALSE),IF(ISNA(VLOOKUP($A365,'Success Asset Classes'!$B$15:$BD$377,AS$21,FALSE)),VLOOKUP(MID($A365,4,5),'Project splits'!$C$5:$AM$346,AS$22,FALSE),VLOOKUP($A365,'Success Asset Classes'!$B$15:$BD$377,AS$21,FALSE)))</f>
        <v>0</v>
      </c>
      <c r="AT365" s="230">
        <f>IF($AR365=0,VLOOKUP(MID($A365,4,5),'Project splits'!$C$5:$AM$346,AT$22,FALSE),IF(ISNA(VLOOKUP($A365,'Success Asset Classes'!$B$15:$BD$377,AT$21,FALSE)),VLOOKUP(MID($A365,4,5),'Project splits'!$C$5:$AM$346,AT$22,FALSE),VLOOKUP($A365,'Success Asset Classes'!$B$15:$BD$377,AT$21,FALSE)))</f>
        <v>0</v>
      </c>
      <c r="AU365" s="230">
        <f>IF($AR365=0,VLOOKUP(MID($A365,4,5),'Project splits'!$C$5:$AM$346,AU$22,FALSE),IF(ISNA(VLOOKUP($A365,'Success Asset Classes'!$B$15:$BD$377,AU$21,FALSE)),VLOOKUP(MID($A365,4,5),'Project splits'!$C$5:$AM$346,AU$22,FALSE),VLOOKUP($A365,'Success Asset Classes'!$B$15:$BD$377,AU$21,FALSE)))</f>
        <v>0</v>
      </c>
      <c r="AV365" s="230">
        <f>IF($AR365=0,VLOOKUP(MID($A365,4,5),'Project splits'!$C$5:$AM$346,AV$22,FALSE),IF(ISNA(VLOOKUP($A365,'Success Asset Classes'!$B$15:$BD$377,AV$21,FALSE)),VLOOKUP(MID($A365,4,5),'Project splits'!$C$5:$AM$346,AV$22,FALSE),VLOOKUP($A365,'Success Asset Classes'!$B$15:$BD$377,AV$21,FALSE)))</f>
        <v>1</v>
      </c>
      <c r="AW365" s="230">
        <f>IF($AR365=0,VLOOKUP(MID($A365,4,5),'Project splits'!$C$5:$AM$346,AW$22,FALSE),IF(ISNA(VLOOKUP($A365,'Success Asset Classes'!$B$15:$BD$377,AW$21,FALSE)),VLOOKUP(MID($A365,4,5),'Project splits'!$C$5:$AM$346,AW$22,FALSE),VLOOKUP($A365,'Success Asset Classes'!$B$15:$BD$377,AW$21,FALSE)))</f>
        <v>0</v>
      </c>
      <c r="AX365" s="230">
        <f>IF($AR365=0,VLOOKUP(MID($A365,4,5),'Project splits'!$C$5:$AM$346,AX$22,FALSE),IF(ISNA(VLOOKUP($A365,'Success Asset Classes'!$B$15:$BD$377,AX$21,FALSE)),VLOOKUP(MID($A365,4,5),'Project splits'!$C$5:$AM$346,AX$22,FALSE),VLOOKUP($A365,'Success Asset Classes'!$B$15:$BD$377,AX$21,FALSE)))</f>
        <v>0</v>
      </c>
      <c r="AY365" s="230">
        <f>IF($AR365=0,VLOOKUP(MID($A365,4,5),'Project splits'!$C$5:$AM$346,AY$22,FALSE),IF(ISNA(VLOOKUP($A365,'Success Asset Classes'!$B$15:$BD$377,AY$21,FALSE)),VLOOKUP(MID($A365,4,5),'Project splits'!$C$5:$AM$346,AY$22,FALSE),VLOOKUP($A365,'Success Asset Classes'!$B$15:$BD$377,AY$21,FALSE)))</f>
        <v>0</v>
      </c>
      <c r="AZ365" s="230">
        <f>IF($AR365=0,VLOOKUP(MID($A365,4,5),'Project splits'!$C$5:$AM$346,AZ$22,FALSE),IF(ISNA(VLOOKUP($A365,'Success Asset Classes'!$B$15:$BD$377,AZ$21,FALSE)),VLOOKUP(MID($A365,4,5),'Project splits'!$C$5:$AM$346,AZ$22,FALSE),VLOOKUP($A365,'Success Asset Classes'!$B$15:$BD$377,AZ$21,FALSE)))</f>
        <v>0</v>
      </c>
      <c r="BA365" s="230">
        <f>IF($AR365=0,VLOOKUP(MID($A365,4,5),'Project splits'!$C$5:$AM$346,BA$22,FALSE),IF(ISNA(VLOOKUP($A365,'Success Asset Classes'!$B$15:$BD$377,BA$21,FALSE)),VLOOKUP(MID($A365,4,5),'Project splits'!$C$5:$AM$346,BA$22,FALSE),VLOOKUP($A365,'Success Asset Classes'!$B$15:$BD$377,BA$21,FALSE)))</f>
        <v>0</v>
      </c>
      <c r="BB365" s="230">
        <f>IF($AR365=0,VLOOKUP(MID($A365,4,5),'Project splits'!$C$5:$AM$346,BB$22,FALSE),IF(ISNA(VLOOKUP($A365,'Success Asset Classes'!$B$15:$BD$377,BB$21,FALSE)),VLOOKUP(MID($A365,4,5),'Project splits'!$C$5:$AM$346,BB$22,FALSE),VLOOKUP($A365,'Success Asset Classes'!$B$15:$BD$377,BB$21,FALSE)))</f>
        <v>0</v>
      </c>
      <c r="BC365" s="230">
        <f>IF($AR365=0,VLOOKUP(MID($A365,4,5),'Project splits'!$C$5:$AM$346,BC$22,FALSE),IF(ISNA(VLOOKUP($A365,'Success Asset Classes'!$B$15:$BD$377,BC$21,FALSE)),VLOOKUP(MID($A365,4,5),'Project splits'!$C$5:$AM$346,BC$22,FALSE),VLOOKUP($A365,'Success Asset Classes'!$B$15:$BD$377,BC$21,FALSE)))</f>
        <v>0</v>
      </c>
      <c r="BD365" s="230">
        <f>IF($AR365=0,VLOOKUP(MID($A365,4,5),'Project splits'!$C$5:$AM$346,BD$22,FALSE),IF(ISNA(VLOOKUP($A365,'Success Asset Classes'!$B$15:$BD$377,BD$21,FALSE)),VLOOKUP(MID($A365,4,5),'Project splits'!$C$5:$AM$346,BD$22,FALSE),VLOOKUP($A365,'Success Asset Classes'!$B$15:$BD$377,BD$21,FALSE)))</f>
        <v>0</v>
      </c>
      <c r="BE365" s="230">
        <f>IF($AR365=0,VLOOKUP(MID($A365,4,5),'Project splits'!$C$5:$AM$346,BE$22,FALSE),IF(ISNA(VLOOKUP($A365,'Success Asset Classes'!$B$15:$BD$377,BE$21,FALSE)),VLOOKUP(MID($A365,4,5),'Project splits'!$C$5:$AM$346,BE$22,FALSE),VLOOKUP($A365,'Success Asset Classes'!$B$15:$BD$377,BE$21,FALSE)))</f>
        <v>0</v>
      </c>
      <c r="BF365" s="230">
        <f>IF($AR365=0,VLOOKUP(MID($A365,4,5),'Project splits'!$C$5:$AM$346,BF$22,FALSE),IF(ISNA(VLOOKUP($A365,'Success Asset Classes'!$B$15:$BD$377,BF$21,FALSE)),VLOOKUP(MID($A365,4,5),'Project splits'!$C$5:$AM$346,BF$22,FALSE),VLOOKUP($A365,'Success Asset Classes'!$B$15:$BD$377,BF$21,FALSE)))</f>
        <v>0</v>
      </c>
      <c r="BG365" s="230">
        <f>IF($AR365=0,VLOOKUP(MID($A365,4,5),'Project splits'!$C$5:$AM$346,BG$22,FALSE),IF(ISNA(VLOOKUP($A365,'Success Asset Classes'!$B$15:$BD$377,BG$21,FALSE)),VLOOKUP(MID($A365,4,5),'Project splits'!$C$5:$AM$346,BG$22,FALSE),VLOOKUP($A365,'Success Asset Classes'!$B$15:$BD$377,BG$21,FALSE)))</f>
        <v>0</v>
      </c>
      <c r="BH365" s="230">
        <f>IF($AR365=0,VLOOKUP(MID($A365,4,5),'Project splits'!$C$5:$AM$346,BH$22,FALSE),IF(ISNA(VLOOKUP($A365,'Success Asset Classes'!$B$15:$BD$377,BH$21,FALSE)),VLOOKUP(MID($A365,4,5),'Project splits'!$C$5:$AM$346,BH$22,FALSE),VLOOKUP($A365,'Success Asset Classes'!$B$15:$BD$377,BH$21,FALSE)))</f>
        <v>0</v>
      </c>
      <c r="BI365" s="230">
        <f>IF($AR365=0,VLOOKUP(MID($A365,4,5),'Project splits'!$C$5:$AM$346,BI$22,FALSE),IF(ISNA(VLOOKUP($A365,'Success Asset Classes'!$B$15:$BD$377,BI$21,FALSE)),VLOOKUP(MID($A365,4,5),'Project splits'!$C$5:$AM$346,BI$22,FALSE),VLOOKUP($A365,'Success Asset Classes'!$B$15:$BD$377,BI$21,FALSE)))</f>
        <v>0</v>
      </c>
      <c r="BJ365" s="230">
        <f>IF($AR365=0,VLOOKUP(MID($A365,4,5),'Project splits'!$C$5:$AM$346,BJ$22,FALSE),IF(ISNA(VLOOKUP($A365,'Success Asset Classes'!$B$15:$BD$377,BJ$21,FALSE)),VLOOKUP(MID($A365,4,5),'Project splits'!$C$5:$AM$346,BJ$22,FALSE),VLOOKUP($A365,'Success Asset Classes'!$B$15:$BD$377,BJ$21,FALSE)))</f>
        <v>0</v>
      </c>
      <c r="BK365" s="230">
        <f>IF($AR365=0,VLOOKUP(MID($A365,4,5),'Project splits'!$C$5:$AM$346,BK$22,FALSE),IF(ISNA(VLOOKUP($A365,'Success Asset Classes'!$B$15:$BD$377,BK$21,FALSE)),VLOOKUP(MID($A365,4,5),'Project splits'!$C$5:$AM$346,BK$22,FALSE),VLOOKUP($A365,'Success Asset Classes'!$B$15:$BD$377,BK$21,FALSE)))</f>
        <v>0</v>
      </c>
      <c r="BL365" s="230">
        <f>IF($AR365=0,VLOOKUP(MID($A365,4,5),'Project splits'!$C$5:$AM$346,BL$22,FALSE),IF(ISNA(VLOOKUP($A365,'Success Asset Classes'!$B$15:$BD$377,BL$21,FALSE)),VLOOKUP(MID($A365,4,5),'Project splits'!$C$5:$AM$346,BL$22,FALSE),VLOOKUP($A365,'Success Asset Classes'!$B$15:$BD$377,BL$21,FALSE)))</f>
        <v>0</v>
      </c>
      <c r="BM365" s="230">
        <f>IF($AR365=0,VLOOKUP(MID($A365,4,5),'Project splits'!$C$5:$AM$346,BM$22,FALSE),IF(ISNA(VLOOKUP($A365,'Success Asset Classes'!$B$15:$BD$377,BM$21,FALSE)),VLOOKUP(MID($A365,4,5),'Project splits'!$C$5:$AM$346,BM$22,FALSE),VLOOKUP($A365,'Success Asset Classes'!$B$15:$BD$377,BM$21,FALSE)))</f>
        <v>0</v>
      </c>
      <c r="BN365" s="230">
        <f>IF($AR365=0,VLOOKUP(MID($A365,4,5),'Project splits'!$C$5:$AM$346,BN$22,FALSE),IF(ISNA(VLOOKUP($A365,'Success Asset Classes'!$B$15:$BD$377,BN$21,FALSE)),VLOOKUP(MID($A365,4,5),'Project splits'!$C$5:$AM$346,BN$22,FALSE),VLOOKUP($A365,'Success Asset Classes'!$B$15:$BD$377,BN$21,FALSE)))</f>
        <v>0</v>
      </c>
      <c r="BO365" s="230">
        <f>IF($AR365=0,VLOOKUP(MID($A365,4,5),'Project splits'!$C$5:$AM$346,BO$22,FALSE),IF(ISNA(VLOOKUP($A365,'Success Asset Classes'!$B$15:$BD$377,BO$21,FALSE)),VLOOKUP(MID($A365,4,5),'Project splits'!$C$5:$AM$346,BO$22,FALSE),VLOOKUP($A365,'Success Asset Classes'!$B$15:$BD$377,BO$21,FALSE)))</f>
        <v>0</v>
      </c>
      <c r="BP365" s="230">
        <f>IF($AR365=0,VLOOKUP(MID($A365,4,5),'Project splits'!$C$5:$AM$346,BP$22,FALSE),IF(ISNA(VLOOKUP($A365,'Success Asset Classes'!$B$15:$BD$377,BP$21,FALSE)),VLOOKUP(MID($A365,4,5),'Project splits'!$C$5:$AM$346,BP$22,FALSE),VLOOKUP($A365,'Success Asset Classes'!$B$15:$BD$377,BP$21,FALSE)))</f>
        <v>0</v>
      </c>
      <c r="BQ365" s="230">
        <f>IF($AR365=0,VLOOKUP(MID($A365,4,5),'Project splits'!$C$5:$AM$346,BQ$22,FALSE),IF(ISNA(VLOOKUP($A365,'Success Asset Classes'!$B$15:$BD$377,BQ$21,FALSE)),VLOOKUP(MID($A365,4,5),'Project splits'!$C$5:$AM$346,BQ$22,FALSE),VLOOKUP($A365,'Success Asset Classes'!$B$15:$BD$377,BQ$21,FALSE)))</f>
        <v>0</v>
      </c>
      <c r="BR365" s="230">
        <f>IF($AR365=0,VLOOKUP(MID($A365,4,5),'Project splits'!$C$5:$AM$346,BR$22,FALSE),IF(ISNA(VLOOKUP($A365,'Success Asset Classes'!$B$15:$BD$377,BR$21,FALSE)),VLOOKUP(MID($A365,4,5),'Project splits'!$C$5:$AM$346,BR$22,FALSE),VLOOKUP($A365,'Success Asset Classes'!$B$15:$BD$377,BR$21,FALSE)))</f>
        <v>0</v>
      </c>
      <c r="BS365" s="247">
        <f t="shared" si="91"/>
        <v>1</v>
      </c>
      <c r="BT365" s="249">
        <f>1+IF(ISNA(VLOOKUP($A365,'Project labour content'!$A$7:$D$255,'Project labour content'!$D$1,FALSE)),VLOOKUP($D365,'Project labour content'!$F$6:$G$15,'Project labour content'!$G$1,FALSE),VLOOKUP($A365,'Project labour content'!$A$7:$D$255,'Project labour content'!$D$1,FALSE))*LabEsc22*1</f>
        <v>1.0034334825193567</v>
      </c>
      <c r="BU365" s="249">
        <f>1+IF(ISNA(VLOOKUP($A365,'Project labour content'!$A$7:$D$255,'Project labour content'!$D$1,FALSE)),VLOOKUP($D365,'Project labour content'!$F$6:$G$15,'Project labour content'!$G$1,FALSE),VLOOKUP($A365,'Project labour content'!$A$7:$D$255,'Project labour content'!$D$1,FALSE))*LabEsc23*1</f>
        <v>1.0068834457548062</v>
      </c>
      <c r="BV365" s="249">
        <f>1+IF(ISNA(VLOOKUP($A365,'Project labour content'!$A$7:$D$255,'Project labour content'!$D$1,FALSE)),VLOOKUP($D365,'Project labour content'!$F$6:$G$15,'Project labour content'!$G$1,FALSE),VLOOKUP($A365,'Project labour content'!$A$7:$D$255,'Project labour content'!$D$1,FALSE))*LabEsc24*1</f>
        <v>1.0101333111225999</v>
      </c>
      <c r="BW365" s="249">
        <f>1+IF(ISNA(VLOOKUP($A365,'Project labour content'!$A$7:$D$255,'Project labour content'!$D$1,FALSE)),VLOOKUP($D365,'Project labour content'!$F$6:$G$15,'Project labour content'!$G$1,FALSE),VLOOKUP($A365,'Project labour content'!$A$7:$D$255,'Project labour content'!$D$1,FALSE))*LabEsc25*1</f>
        <v>1.0144859641385313</v>
      </c>
      <c r="BX365" s="249">
        <f>1+IF(ISNA(VLOOKUP($A365,'Project labour content'!$A$7:$D$255,'Project labour content'!$D$1,FALSE)),VLOOKUP($D365,'Project labour content'!$F$6:$G$15,'Project labour content'!$G$1,FALSE),VLOOKUP($A365,'Project labour content'!$A$7:$D$255,'Project labour content'!$D$1,FALSE))*LabEsc26*1</f>
        <v>1.0192296304837274</v>
      </c>
      <c r="BY365" s="249">
        <f>1+IF(ISNA(VLOOKUP($A365,'Project labour content'!$A$7:$D$255,'Project labour content'!$D$1,FALSE)),VLOOKUP($D365,'Project labour content'!$F$6:$G$15,'Project labour content'!$G$1,FALSE),VLOOKUP($A365,'Project labour content'!$A$7:$D$255,'Project labour content'!$D$1,FALSE))*LabEsc27*1</f>
        <v>1.0221677844384593</v>
      </c>
      <c r="BZ365" s="249">
        <f>1+IF(ISNA(VLOOKUP($A365,'Project labour content'!$A$7:$D$255,'Project labour content'!$D$1,FALSE)),VLOOKUP($D365,'Project labour content'!$F$6:$G$15,'Project labour content'!$G$1,FALSE),VLOOKUP($A365,'Project labour content'!$A$7:$D$255,'Project labour content'!$D$1,FALSE))*LabEsc28*1</f>
        <v>1.0243802143663727</v>
      </c>
      <c r="CA365" s="249">
        <f>1+IF(ISNA(VLOOKUP($A365,'Project labour content'!$A$7:$D$255,'Project labour content'!$D$1,FALSE)),VLOOKUP($D365,'Project labour content'!$F$6:$G$15,'Project labour content'!$G$1,FALSE),VLOOKUP($A365,'Project labour content'!$A$7:$D$255,'Project labour content'!$D$1,FALSE))*LabEsc29*1</f>
        <v>1.027930721914688</v>
      </c>
      <c r="CB365" s="250" t="str">
        <f>IF(ISNA(VLOOKUP($A365,'Project labour content'!$A$7:$D$255,'Project labour content'!$D$1,FALSE)),"Category","Project")</f>
        <v>Project</v>
      </c>
      <c r="CD365" s="247" t="str">
        <f t="shared" si="92"/>
        <v>15454</v>
      </c>
      <c r="CE365" s="3"/>
    </row>
    <row r="366" spans="1:83" x14ac:dyDescent="0.15">
      <c r="A366" s="11" t="s">
        <v>927</v>
      </c>
      <c r="B366" s="11" t="str">
        <f>VLOOKUP($A366,'Incurred Real 2022$'!$A$25:$AC$426,'Incurred Real 2022$'!B$1,FALSE)</f>
        <v>People and Vehicles Safety Systems Upgrade</v>
      </c>
      <c r="C366" s="11" t="str">
        <f>VLOOKUP($A366,'Incurred Real 2022$'!$A$25:$AC$426,'Incurred Real 2022$'!C$1,FALSE)</f>
        <v>ExAnte</v>
      </c>
      <c r="D366" s="11" t="str">
        <f>VLOOKUP($A366,'Incurred Real 2022$'!$A$25:$AC$426,'Incurred Real 2022$'!D$1,FALSE)</f>
        <v>Information Technology</v>
      </c>
      <c r="E366" s="11" t="str">
        <f>VLOOKUP($A366,'Incurred Real 2022$'!$A$25:$AC$426,'Incurred Real 2022$'!E$1,FALSE)</f>
        <v>Potential</v>
      </c>
      <c r="F366" s="105" t="str">
        <f>IF(VLOOKUP($A366,'Incurred Real 2022$'!$A$25:$AC$426,'Incurred Real 2022$'!F$1,FALSE)=0,"",VLOOKUP($A366,'Incurred Real 2022$'!$A$25:$AC$426,'Incurred Real 2022$'!F$1,FALSE))</f>
        <v/>
      </c>
      <c r="G366" s="105" t="str">
        <f>IF(VLOOKUP($A366,'Incurred Real 2022$'!$A$25:$AC$426,'Incurred Real 2022$'!G$1,FALSE)=0,"",VLOOKUP($A366,'Incurred Real 2022$'!$A$25:$AC$426,'Incurred Real 2022$'!G$1,FALSE))</f>
        <v/>
      </c>
      <c r="H366" s="105" t="str">
        <f>IF(VLOOKUP($A366,'Incurred Real 2022$'!$A$25:$AC$426,'Incurred Real 2022$'!H$1,FALSE)=0,"",VLOOKUP($A366,'Incurred Real 2022$'!$A$25:$AC$426,'Incurred Real 2022$'!H$1,FALSE))</f>
        <v/>
      </c>
      <c r="I366" s="105" t="str">
        <f>IF(VLOOKUP($A366,'Incurred Real 2022$'!$A$25:$AC$426,'Incurred Real 2022$'!I$1,FALSE)=0,"",VLOOKUP($A366,'Incurred Real 2022$'!$A$25:$AC$426,'Incurred Real 2022$'!I$1,FALSE))</f>
        <v/>
      </c>
      <c r="J366" s="105" t="str">
        <f>IF(VLOOKUP($A366,'Incurred Real 2022$'!$A$25:$AC$426,'Incurred Real 2022$'!J$1,FALSE)=0,"",VLOOKUP($A366,'Incurred Real 2022$'!$A$25:$AC$426,'Incurred Real 2022$'!J$1,FALSE))</f>
        <v/>
      </c>
      <c r="K366" s="105" t="str">
        <f>IF(VLOOKUP($A366,'Incurred Real 2022$'!$A$25:$AC$426,'Incurred Real 2022$'!K$1,FALSE)=0,"",VLOOKUP($A366,'Incurred Real 2022$'!$A$25:$AC$426,'Incurred Real 2022$'!K$1,FALSE))</f>
        <v/>
      </c>
      <c r="L366" s="105" t="str">
        <f>IF(VLOOKUP($A366,'Incurred Real 2022$'!$A$25:$AC$426,'Incurred Real 2022$'!L$1,FALSE)=0,"",VLOOKUP($A366,'Incurred Real 2022$'!$A$25:$AC$426,'Incurred Real 2022$'!L$1,FALSE))</f>
        <v/>
      </c>
      <c r="M366" s="105" t="str">
        <f>IF(VLOOKUP($A366,'Incurred Real 2022$'!$A$25:$AC$426,'Incurred Real 2022$'!M$1,FALSE)=0,"",VLOOKUP($A366,'Incurred Real 2022$'!$A$25:$AC$426,'Incurred Real 2022$'!M$1,FALSE))</f>
        <v/>
      </c>
      <c r="N366" s="105" t="str">
        <f>IF(VLOOKUP($A366,'Incurred Real 2022$'!$A$25:$AC$426,'Incurred Real 2022$'!N$1,FALSE)=0,"",VLOOKUP($A366,'Incurred Real 2022$'!$A$25:$AC$426,'Incurred Real 2022$'!N$1,FALSE))</f>
        <v/>
      </c>
      <c r="O366" s="105" t="str">
        <f>IF(VLOOKUP($A366,'Incurred Real 2022$'!$A$25:$AC$426,'Incurred Real 2022$'!O$1,FALSE)=0,"",VLOOKUP($A366,'Incurred Real 2022$'!$A$25:$AC$426,'Incurred Real 2022$'!O$1,FALSE))</f>
        <v/>
      </c>
      <c r="P366" s="105" t="str">
        <f>IF(VLOOKUP($A366,'Incurred Real 2022$'!$A$25:$AC$426,'Incurred Real 2022$'!P$1,FALSE)=0,"",VLOOKUP($A366,'Incurred Real 2022$'!$A$25:$AC$426,'Incurred Real 2022$'!P$1,FALSE))</f>
        <v/>
      </c>
      <c r="Q366" s="105" t="str">
        <f>IF(VLOOKUP($A366,'Incurred Real 2022$'!$A$25:$AC$426,'Incurred Real 2022$'!Q$1,FALSE)=0,"",VLOOKUP($A366,'Incurred Real 2022$'!$A$25:$AC$426,'Incurred Real 2022$'!Q$1,FALSE))</f>
        <v/>
      </c>
      <c r="R366" s="105" t="str">
        <f>IF(VLOOKUP($A366,'Incurred Real 2022$'!$A$25:$AC$426,'Incurred Real 2022$'!R$1,FALSE)=0,"",VLOOKUP($A366,'Incurred Real 2022$'!$A$25:$AC$426,'Incurred Real 2022$'!R$1,FALSE))</f>
        <v/>
      </c>
      <c r="S366" s="105" t="str">
        <f>IF(VLOOKUP($A366,'Incurred Real 2022$'!$A$25:$AC$426,'Incurred Real 2022$'!S$1,FALSE)=0,"",VLOOKUP($A366,'Incurred Real 2022$'!$A$25:$AC$426,'Incurred Real 2022$'!S$1,FALSE))</f>
        <v/>
      </c>
      <c r="T366" s="105" t="str">
        <f>IF(VLOOKUP($A366,'Incurred Real 2022$'!$A$25:$AC$426,'Incurred Real 2022$'!T$1,FALSE)=0,"",VLOOKUP($A366,'Incurred Real 2022$'!$A$25:$AC$426,'Incurred Real 2022$'!T$1,FALSE))</f>
        <v/>
      </c>
      <c r="U366" s="105" t="str">
        <f>IF(VLOOKUP($A366,'Incurred Real 2022$'!$A$25:$AC$426,'Incurred Real 2022$'!U$1,FALSE)=0,"",VLOOKUP($A366,'Incurred Real 2022$'!$A$25:$AC$426,'Incurred Real 2022$'!U$1,FALSE))</f>
        <v/>
      </c>
      <c r="V366" s="13" t="str">
        <f>IF(ISTEXT(VLOOKUP($A366,'Incurred Real 2022$'!$A$25:$AC$426,'Incurred Real 2022$'!V$1,FALSE)),"",(VLOOKUP($A366,'Incurred Real 2022$'!$A$25:$AC$426,'Incurred Real 2022$'!V$1,FALSE))*BT366*Incurred_Real!V$15)</f>
        <v/>
      </c>
      <c r="W366" s="13" t="str">
        <f>IF(ISTEXT(VLOOKUP($A366,'Incurred Real 2022$'!$A$25:$AC$426,'Incurred Real 2022$'!W$1,FALSE)),"",(VLOOKUP($A366,'Incurred Real 2022$'!$A$25:$AC$426,'Incurred Real 2022$'!W$1,FALSE))*BU366*Incurred_Real!W$15)</f>
        <v/>
      </c>
      <c r="X366" s="220" t="str">
        <f>IF(ISTEXT(VLOOKUP($A366,'Incurred Real 2022$'!$A$25:$AC$426,'Incurred Real 2022$'!X$1,FALSE)),"",(VLOOKUP($A366,'Incurred Real 2022$'!$A$25:$AC$426,'Incurred Real 2022$'!X$1,FALSE))*BV366*Incurred_Real!X$15)</f>
        <v/>
      </c>
      <c r="Y366" s="217" t="str">
        <f>IF(ISTEXT(VLOOKUP($A366,'Incurred Real 2022$'!$A$25:$AC$426,'Incurred Real 2022$'!Y$1,FALSE)),"",(VLOOKUP($A366,'Incurred Real 2022$'!$A$25:$AC$426,'Incurred Real 2022$'!Y$1,FALSE))*BW366*Incurred_Real!Y$15)</f>
        <v/>
      </c>
      <c r="Z366" s="13" t="str">
        <f>IF(ISTEXT(VLOOKUP($A366,'Incurred Real 2022$'!$A$25:$AC$426,'Incurred Real 2022$'!Z$1,FALSE)),"",(VLOOKUP($A366,'Incurred Real 2022$'!$A$25:$AC$426,'Incurred Real 2022$'!Z$1,FALSE))*BX366*Incurred_Real!Z$15)</f>
        <v/>
      </c>
      <c r="AA366" s="13" t="str">
        <f>IF(ISTEXT(VLOOKUP($A366,'Incurred Real 2022$'!$A$25:$AC$426,'Incurred Real 2022$'!AA$1,FALSE)),"",(VLOOKUP($A366,'Incurred Real 2022$'!$A$25:$AC$426,'Incurred Real 2022$'!AA$1,FALSE))*BY366*Incurred_Real!AA$15)</f>
        <v/>
      </c>
      <c r="AB366" s="13">
        <f>IF(ISTEXT(VLOOKUP($A366,'Incurred Real 2022$'!$A$25:$AC$426,'Incurred Real 2022$'!AB$1,FALSE)),"",(VLOOKUP($A366,'Incurred Real 2022$'!$A$25:$AC$426,'Incurred Real 2022$'!AB$1,FALSE))*BZ366*Incurred_Real!AB$15)</f>
        <v>1814845.3216900288</v>
      </c>
      <c r="AC366" s="13" t="str">
        <f>IF(ISTEXT(VLOOKUP($A366,'Incurred Real 2022$'!$A$25:$AC$426,'Incurred Real 2022$'!AC$1,FALSE)),"",(VLOOKUP($A366,'Incurred Real 2022$'!$A$25:$AC$426,'Incurred Real 2022$'!AC$1,FALSE))*CA366*Incurred_Real!AC$15)</f>
        <v/>
      </c>
      <c r="AD366" s="221">
        <f t="shared" si="87"/>
        <v>1814845.3216900288</v>
      </c>
      <c r="AE366" s="221">
        <f t="shared" si="88"/>
        <v>1814845.3216900288</v>
      </c>
      <c r="AF366" s="239">
        <f t="shared" si="93"/>
        <v>2043334.178624576</v>
      </c>
      <c r="AG366" s="222">
        <f t="shared" si="89"/>
        <v>2043334.178624576</v>
      </c>
      <c r="AH366" s="223">
        <f t="shared" si="96"/>
        <v>1</v>
      </c>
      <c r="AI366" s="224">
        <f t="shared" si="90"/>
        <v>2028</v>
      </c>
      <c r="AJ366" s="225" t="str">
        <f>VLOOKUP($A366,Project_Commissioning!$C$4:$H$355,Project_Commissioning!F$1,FALSE)</f>
        <v/>
      </c>
      <c r="AK366" s="226">
        <f>VLOOKUP($A366,Project_Commissioning!$C$4:$H$355,Project_Commissioning!G$1,FALSE)</f>
        <v>2028</v>
      </c>
      <c r="AL366" s="225" t="str">
        <f>IF(VLOOKUP($A366,Project_Commissioning!$C$4:$H$355,Project_Commissioning!H$1,FALSE)=0,"",VLOOKUP($A366,Project_Commissioning!$C$4:$H$355,Project_Commissioning!H$1,FALSE))</f>
        <v/>
      </c>
      <c r="AM366" s="237">
        <f t="shared" si="94"/>
        <v>1814845.3216900288</v>
      </c>
      <c r="AN366" s="221" cm="1">
        <f t="array" ref="AN366">IF(ROUND(AE366,0)=0,0,LOOKUP(2,1/(F366:AC366&lt;&gt;""),F366:AC366))</f>
        <v>1814845.3216900288</v>
      </c>
      <c r="AO366" s="221">
        <f t="shared" si="95"/>
        <v>1814845.3216900288</v>
      </c>
      <c r="AP366" s="79"/>
      <c r="AQ366" s="20"/>
      <c r="AR366" s="245">
        <f>IF(ISNA(VLOOKUP($A366,'Success Asset Classes'!$B$15:$AA$114,'Success Asset Classes'!$AA$1,FALSE)),0,VLOOKUP($A366,'Success Asset Classes'!$B$15:$AA$114,'Success Asset Classes'!$AA$1,FALSE))</f>
        <v>1</v>
      </c>
      <c r="AS366" s="230">
        <f>IF($AR366=0,VLOOKUP(MID($A366,4,5),'Project splits'!$C$5:$AM$346,AS$22,FALSE),IF(ISNA(VLOOKUP($A366,'Success Asset Classes'!$B$15:$BD$377,AS$21,FALSE)),VLOOKUP(MID($A366,4,5),'Project splits'!$C$5:$AM$346,AS$22,FALSE),VLOOKUP($A366,'Success Asset Classes'!$B$15:$BD$377,AS$21,FALSE)))</f>
        <v>0</v>
      </c>
      <c r="AT366" s="230">
        <f>IF($AR366=0,VLOOKUP(MID($A366,4,5),'Project splits'!$C$5:$AM$346,AT$22,FALSE),IF(ISNA(VLOOKUP($A366,'Success Asset Classes'!$B$15:$BD$377,AT$21,FALSE)),VLOOKUP(MID($A366,4,5),'Project splits'!$C$5:$AM$346,AT$22,FALSE),VLOOKUP($A366,'Success Asset Classes'!$B$15:$BD$377,AT$21,FALSE)))</f>
        <v>0</v>
      </c>
      <c r="AU366" s="230">
        <f>IF($AR366=0,VLOOKUP(MID($A366,4,5),'Project splits'!$C$5:$AM$346,AU$22,FALSE),IF(ISNA(VLOOKUP($A366,'Success Asset Classes'!$B$15:$BD$377,AU$21,FALSE)),VLOOKUP(MID($A366,4,5),'Project splits'!$C$5:$AM$346,AU$22,FALSE),VLOOKUP($A366,'Success Asset Classes'!$B$15:$BD$377,AU$21,FALSE)))</f>
        <v>0</v>
      </c>
      <c r="AV366" s="230">
        <f>IF($AR366=0,VLOOKUP(MID($A366,4,5),'Project splits'!$C$5:$AM$346,AV$22,FALSE),IF(ISNA(VLOOKUP($A366,'Success Asset Classes'!$B$15:$BD$377,AV$21,FALSE)),VLOOKUP(MID($A366,4,5),'Project splits'!$C$5:$AM$346,AV$22,FALSE),VLOOKUP($A366,'Success Asset Classes'!$B$15:$BD$377,AV$21,FALSE)))</f>
        <v>1</v>
      </c>
      <c r="AW366" s="230">
        <f>IF($AR366=0,VLOOKUP(MID($A366,4,5),'Project splits'!$C$5:$AM$346,AW$22,FALSE),IF(ISNA(VLOOKUP($A366,'Success Asset Classes'!$B$15:$BD$377,AW$21,FALSE)),VLOOKUP(MID($A366,4,5),'Project splits'!$C$5:$AM$346,AW$22,FALSE),VLOOKUP($A366,'Success Asset Classes'!$B$15:$BD$377,AW$21,FALSE)))</f>
        <v>0</v>
      </c>
      <c r="AX366" s="230">
        <f>IF($AR366=0,VLOOKUP(MID($A366,4,5),'Project splits'!$C$5:$AM$346,AX$22,FALSE),IF(ISNA(VLOOKUP($A366,'Success Asset Classes'!$B$15:$BD$377,AX$21,FALSE)),VLOOKUP(MID($A366,4,5),'Project splits'!$C$5:$AM$346,AX$22,FALSE),VLOOKUP($A366,'Success Asset Classes'!$B$15:$BD$377,AX$21,FALSE)))</f>
        <v>0</v>
      </c>
      <c r="AY366" s="230">
        <f>IF($AR366=0,VLOOKUP(MID($A366,4,5),'Project splits'!$C$5:$AM$346,AY$22,FALSE),IF(ISNA(VLOOKUP($A366,'Success Asset Classes'!$B$15:$BD$377,AY$21,FALSE)),VLOOKUP(MID($A366,4,5),'Project splits'!$C$5:$AM$346,AY$22,FALSE),VLOOKUP($A366,'Success Asset Classes'!$B$15:$BD$377,AY$21,FALSE)))</f>
        <v>0</v>
      </c>
      <c r="AZ366" s="230">
        <f>IF($AR366=0,VLOOKUP(MID($A366,4,5),'Project splits'!$C$5:$AM$346,AZ$22,FALSE),IF(ISNA(VLOOKUP($A366,'Success Asset Classes'!$B$15:$BD$377,AZ$21,FALSE)),VLOOKUP(MID($A366,4,5),'Project splits'!$C$5:$AM$346,AZ$22,FALSE),VLOOKUP($A366,'Success Asset Classes'!$B$15:$BD$377,AZ$21,FALSE)))</f>
        <v>0</v>
      </c>
      <c r="BA366" s="230">
        <f>IF($AR366=0,VLOOKUP(MID($A366,4,5),'Project splits'!$C$5:$AM$346,BA$22,FALSE),IF(ISNA(VLOOKUP($A366,'Success Asset Classes'!$B$15:$BD$377,BA$21,FALSE)),VLOOKUP(MID($A366,4,5),'Project splits'!$C$5:$AM$346,BA$22,FALSE),VLOOKUP($A366,'Success Asset Classes'!$B$15:$BD$377,BA$21,FALSE)))</f>
        <v>0</v>
      </c>
      <c r="BB366" s="230">
        <f>IF($AR366=0,VLOOKUP(MID($A366,4,5),'Project splits'!$C$5:$AM$346,BB$22,FALSE),IF(ISNA(VLOOKUP($A366,'Success Asset Classes'!$B$15:$BD$377,BB$21,FALSE)),VLOOKUP(MID($A366,4,5),'Project splits'!$C$5:$AM$346,BB$22,FALSE),VLOOKUP($A366,'Success Asset Classes'!$B$15:$BD$377,BB$21,FALSE)))</f>
        <v>0</v>
      </c>
      <c r="BC366" s="230">
        <f>IF($AR366=0,VLOOKUP(MID($A366,4,5),'Project splits'!$C$5:$AM$346,BC$22,FALSE),IF(ISNA(VLOOKUP($A366,'Success Asset Classes'!$B$15:$BD$377,BC$21,FALSE)),VLOOKUP(MID($A366,4,5),'Project splits'!$C$5:$AM$346,BC$22,FALSE),VLOOKUP($A366,'Success Asset Classes'!$B$15:$BD$377,BC$21,FALSE)))</f>
        <v>0</v>
      </c>
      <c r="BD366" s="230">
        <f>IF($AR366=0,VLOOKUP(MID($A366,4,5),'Project splits'!$C$5:$AM$346,BD$22,FALSE),IF(ISNA(VLOOKUP($A366,'Success Asset Classes'!$B$15:$BD$377,BD$21,FALSE)),VLOOKUP(MID($A366,4,5),'Project splits'!$C$5:$AM$346,BD$22,FALSE),VLOOKUP($A366,'Success Asset Classes'!$B$15:$BD$377,BD$21,FALSE)))</f>
        <v>0</v>
      </c>
      <c r="BE366" s="230">
        <f>IF($AR366=0,VLOOKUP(MID($A366,4,5),'Project splits'!$C$5:$AM$346,BE$22,FALSE),IF(ISNA(VLOOKUP($A366,'Success Asset Classes'!$B$15:$BD$377,BE$21,FALSE)),VLOOKUP(MID($A366,4,5),'Project splits'!$C$5:$AM$346,BE$22,FALSE),VLOOKUP($A366,'Success Asset Classes'!$B$15:$BD$377,BE$21,FALSE)))</f>
        <v>0</v>
      </c>
      <c r="BF366" s="230">
        <f>IF($AR366=0,VLOOKUP(MID($A366,4,5),'Project splits'!$C$5:$AM$346,BF$22,FALSE),IF(ISNA(VLOOKUP($A366,'Success Asset Classes'!$B$15:$BD$377,BF$21,FALSE)),VLOOKUP(MID($A366,4,5),'Project splits'!$C$5:$AM$346,BF$22,FALSE),VLOOKUP($A366,'Success Asset Classes'!$B$15:$BD$377,BF$21,FALSE)))</f>
        <v>0</v>
      </c>
      <c r="BG366" s="230">
        <f>IF($AR366=0,VLOOKUP(MID($A366,4,5),'Project splits'!$C$5:$AM$346,BG$22,FALSE),IF(ISNA(VLOOKUP($A366,'Success Asset Classes'!$B$15:$BD$377,BG$21,FALSE)),VLOOKUP(MID($A366,4,5),'Project splits'!$C$5:$AM$346,BG$22,FALSE),VLOOKUP($A366,'Success Asset Classes'!$B$15:$BD$377,BG$21,FALSE)))</f>
        <v>0</v>
      </c>
      <c r="BH366" s="230">
        <f>IF($AR366=0,VLOOKUP(MID($A366,4,5),'Project splits'!$C$5:$AM$346,BH$22,FALSE),IF(ISNA(VLOOKUP($A366,'Success Asset Classes'!$B$15:$BD$377,BH$21,FALSE)),VLOOKUP(MID($A366,4,5),'Project splits'!$C$5:$AM$346,BH$22,FALSE),VLOOKUP($A366,'Success Asset Classes'!$B$15:$BD$377,BH$21,FALSE)))</f>
        <v>0</v>
      </c>
      <c r="BI366" s="230">
        <f>IF($AR366=0,VLOOKUP(MID($A366,4,5),'Project splits'!$C$5:$AM$346,BI$22,FALSE),IF(ISNA(VLOOKUP($A366,'Success Asset Classes'!$B$15:$BD$377,BI$21,FALSE)),VLOOKUP(MID($A366,4,5),'Project splits'!$C$5:$AM$346,BI$22,FALSE),VLOOKUP($A366,'Success Asset Classes'!$B$15:$BD$377,BI$21,FALSE)))</f>
        <v>0</v>
      </c>
      <c r="BJ366" s="230">
        <f>IF($AR366=0,VLOOKUP(MID($A366,4,5),'Project splits'!$C$5:$AM$346,BJ$22,FALSE),IF(ISNA(VLOOKUP($A366,'Success Asset Classes'!$B$15:$BD$377,BJ$21,FALSE)),VLOOKUP(MID($A366,4,5),'Project splits'!$C$5:$AM$346,BJ$22,FALSE),VLOOKUP($A366,'Success Asset Classes'!$B$15:$BD$377,BJ$21,FALSE)))</f>
        <v>0</v>
      </c>
      <c r="BK366" s="230">
        <f>IF($AR366=0,VLOOKUP(MID($A366,4,5),'Project splits'!$C$5:$AM$346,BK$22,FALSE),IF(ISNA(VLOOKUP($A366,'Success Asset Classes'!$B$15:$BD$377,BK$21,FALSE)),VLOOKUP(MID($A366,4,5),'Project splits'!$C$5:$AM$346,BK$22,FALSE),VLOOKUP($A366,'Success Asset Classes'!$B$15:$BD$377,BK$21,FALSE)))</f>
        <v>0</v>
      </c>
      <c r="BL366" s="230">
        <f>IF($AR366=0,VLOOKUP(MID($A366,4,5),'Project splits'!$C$5:$AM$346,BL$22,FALSE),IF(ISNA(VLOOKUP($A366,'Success Asset Classes'!$B$15:$BD$377,BL$21,FALSE)),VLOOKUP(MID($A366,4,5),'Project splits'!$C$5:$AM$346,BL$22,FALSE),VLOOKUP($A366,'Success Asset Classes'!$B$15:$BD$377,BL$21,FALSE)))</f>
        <v>0</v>
      </c>
      <c r="BM366" s="230">
        <f>IF($AR366=0,VLOOKUP(MID($A366,4,5),'Project splits'!$C$5:$AM$346,BM$22,FALSE),IF(ISNA(VLOOKUP($A366,'Success Asset Classes'!$B$15:$BD$377,BM$21,FALSE)),VLOOKUP(MID($A366,4,5),'Project splits'!$C$5:$AM$346,BM$22,FALSE),VLOOKUP($A366,'Success Asset Classes'!$B$15:$BD$377,BM$21,FALSE)))</f>
        <v>0</v>
      </c>
      <c r="BN366" s="230">
        <f>IF($AR366=0,VLOOKUP(MID($A366,4,5),'Project splits'!$C$5:$AM$346,BN$22,FALSE),IF(ISNA(VLOOKUP($A366,'Success Asset Classes'!$B$15:$BD$377,BN$21,FALSE)),VLOOKUP(MID($A366,4,5),'Project splits'!$C$5:$AM$346,BN$22,FALSE),VLOOKUP($A366,'Success Asset Classes'!$B$15:$BD$377,BN$21,FALSE)))</f>
        <v>0</v>
      </c>
      <c r="BO366" s="230">
        <f>IF($AR366=0,VLOOKUP(MID($A366,4,5),'Project splits'!$C$5:$AM$346,BO$22,FALSE),IF(ISNA(VLOOKUP($A366,'Success Asset Classes'!$B$15:$BD$377,BO$21,FALSE)),VLOOKUP(MID($A366,4,5),'Project splits'!$C$5:$AM$346,BO$22,FALSE),VLOOKUP($A366,'Success Asset Classes'!$B$15:$BD$377,BO$21,FALSE)))</f>
        <v>0</v>
      </c>
      <c r="BP366" s="230">
        <f>IF($AR366=0,VLOOKUP(MID($A366,4,5),'Project splits'!$C$5:$AM$346,BP$22,FALSE),IF(ISNA(VLOOKUP($A366,'Success Asset Classes'!$B$15:$BD$377,BP$21,FALSE)),VLOOKUP(MID($A366,4,5),'Project splits'!$C$5:$AM$346,BP$22,FALSE),VLOOKUP($A366,'Success Asset Classes'!$B$15:$BD$377,BP$21,FALSE)))</f>
        <v>0</v>
      </c>
      <c r="BQ366" s="230">
        <f>IF($AR366=0,VLOOKUP(MID($A366,4,5),'Project splits'!$C$5:$AM$346,BQ$22,FALSE),IF(ISNA(VLOOKUP($A366,'Success Asset Classes'!$B$15:$BD$377,BQ$21,FALSE)),VLOOKUP(MID($A366,4,5),'Project splits'!$C$5:$AM$346,BQ$22,FALSE),VLOOKUP($A366,'Success Asset Classes'!$B$15:$BD$377,BQ$21,FALSE)))</f>
        <v>0</v>
      </c>
      <c r="BR366" s="230">
        <f>IF($AR366=0,VLOOKUP(MID($A366,4,5),'Project splits'!$C$5:$AM$346,BR$22,FALSE),IF(ISNA(VLOOKUP($A366,'Success Asset Classes'!$B$15:$BD$377,BR$21,FALSE)),VLOOKUP(MID($A366,4,5),'Project splits'!$C$5:$AM$346,BR$22,FALSE),VLOOKUP($A366,'Success Asset Classes'!$B$15:$BD$377,BR$21,FALSE)))</f>
        <v>0</v>
      </c>
      <c r="BS366" s="247">
        <f t="shared" si="91"/>
        <v>1</v>
      </c>
      <c r="BT366" s="249">
        <f>1+IF(ISNA(VLOOKUP($A366,'Project labour content'!$A$7:$D$255,'Project labour content'!$D$1,FALSE)),VLOOKUP($D366,'Project labour content'!$F$6:$G$15,'Project labour content'!$G$1,FALSE),VLOOKUP($A366,'Project labour content'!$A$7:$D$255,'Project labour content'!$D$1,FALSE))*LabEsc22*1</f>
        <v>1.0026901720056414</v>
      </c>
      <c r="BU366" s="249">
        <f>1+IF(ISNA(VLOOKUP($A366,'Project labour content'!$A$7:$D$255,'Project labour content'!$D$1,FALSE)),VLOOKUP($D366,'Project labour content'!$F$6:$G$15,'Project labour content'!$G$1,FALSE),VLOOKUP($A366,'Project labour content'!$A$7:$D$255,'Project labour content'!$D$1,FALSE))*LabEsc23*1</f>
        <v>1.0053932568369102</v>
      </c>
      <c r="BV366" s="249">
        <f>1+IF(ISNA(VLOOKUP($A366,'Project labour content'!$A$7:$D$255,'Project labour content'!$D$1,FALSE)),VLOOKUP($D366,'Project labour content'!$F$6:$G$15,'Project labour content'!$G$1,FALSE),VLOOKUP($A366,'Project labour content'!$A$7:$D$255,'Project labour content'!$D$1,FALSE))*LabEsc24*1</f>
        <v>1.007939562747965</v>
      </c>
      <c r="BW366" s="249">
        <f>1+IF(ISNA(VLOOKUP($A366,'Project labour content'!$A$7:$D$255,'Project labour content'!$D$1,FALSE)),VLOOKUP($D366,'Project labour content'!$F$6:$G$15,'Project labour content'!$G$1,FALSE),VLOOKUP($A366,'Project labour content'!$A$7:$D$255,'Project labour content'!$D$1,FALSE))*LabEsc25*1</f>
        <v>1.0113499151315049</v>
      </c>
      <c r="BX366" s="249">
        <f>1+IF(ISNA(VLOOKUP($A366,'Project labour content'!$A$7:$D$255,'Project labour content'!$D$1,FALSE)),VLOOKUP($D366,'Project labour content'!$F$6:$G$15,'Project labour content'!$G$1,FALSE),VLOOKUP($A366,'Project labour content'!$A$7:$D$255,'Project labour content'!$D$1,FALSE))*LabEsc26*1</f>
        <v>1.0150666308374992</v>
      </c>
      <c r="BY366" s="249">
        <f>1+IF(ISNA(VLOOKUP($A366,'Project labour content'!$A$7:$D$255,'Project labour content'!$D$1,FALSE)),VLOOKUP($D366,'Project labour content'!$F$6:$G$15,'Project labour content'!$G$1,FALSE),VLOOKUP($A366,'Project labour content'!$A$7:$D$255,'Project labour content'!$D$1,FALSE))*LabEsc27*1</f>
        <v>1.0173687073655504</v>
      </c>
      <c r="BZ366" s="249">
        <f>1+IF(ISNA(VLOOKUP($A366,'Project labour content'!$A$7:$D$255,'Project labour content'!$D$1,FALSE)),VLOOKUP($D366,'Project labour content'!$F$6:$G$15,'Project labour content'!$G$1,FALSE),VLOOKUP($A366,'Project labour content'!$A$7:$D$255,'Project labour content'!$D$1,FALSE))*LabEsc28*1</f>
        <v>1.019102170991173</v>
      </c>
      <c r="CA366" s="249">
        <f>1+IF(ISNA(VLOOKUP($A366,'Project labour content'!$A$7:$D$255,'Project labour content'!$D$1,FALSE)),VLOOKUP($D366,'Project labour content'!$F$6:$G$15,'Project labour content'!$G$1,FALSE),VLOOKUP($A366,'Project labour content'!$A$7:$D$255,'Project labour content'!$D$1,FALSE))*LabEsc29*1</f>
        <v>1.0218840334175721</v>
      </c>
      <c r="CB366" s="250" t="str">
        <f>IF(ISNA(VLOOKUP($A366,'Project labour content'!$A$7:$D$255,'Project labour content'!$D$1,FALSE)),"Category","Project")</f>
        <v>Project</v>
      </c>
      <c r="CD366" s="247" t="str">
        <f t="shared" si="92"/>
        <v>15457</v>
      </c>
      <c r="CE366" s="3"/>
    </row>
    <row r="367" spans="1:83" x14ac:dyDescent="0.15">
      <c r="A367" s="11" t="s">
        <v>928</v>
      </c>
      <c r="B367" s="11" t="str">
        <f>VLOOKUP($A367,'Incurred Real 2022$'!$A$25:$AC$426,'Incurred Real 2022$'!B$1,FALSE)</f>
        <v>Treasury Management System Refresh</v>
      </c>
      <c r="C367" s="11" t="str">
        <f>VLOOKUP($A367,'Incurred Real 2022$'!$A$25:$AC$426,'Incurred Real 2022$'!C$1,FALSE)</f>
        <v>ExAnte</v>
      </c>
      <c r="D367" s="11" t="str">
        <f>VLOOKUP($A367,'Incurred Real 2022$'!$A$25:$AC$426,'Incurred Real 2022$'!D$1,FALSE)</f>
        <v>Information Technology</v>
      </c>
      <c r="E367" s="11" t="str">
        <f>VLOOKUP($A367,'Incurred Real 2022$'!$A$25:$AC$426,'Incurred Real 2022$'!E$1,FALSE)</f>
        <v>Potential</v>
      </c>
      <c r="F367" s="105" t="str">
        <f>IF(VLOOKUP($A367,'Incurred Real 2022$'!$A$25:$AC$426,'Incurred Real 2022$'!F$1,FALSE)=0,"",VLOOKUP($A367,'Incurred Real 2022$'!$A$25:$AC$426,'Incurred Real 2022$'!F$1,FALSE))</f>
        <v/>
      </c>
      <c r="G367" s="105" t="str">
        <f>IF(VLOOKUP($A367,'Incurred Real 2022$'!$A$25:$AC$426,'Incurred Real 2022$'!G$1,FALSE)=0,"",VLOOKUP($A367,'Incurred Real 2022$'!$A$25:$AC$426,'Incurred Real 2022$'!G$1,FALSE))</f>
        <v/>
      </c>
      <c r="H367" s="105" t="str">
        <f>IF(VLOOKUP($A367,'Incurred Real 2022$'!$A$25:$AC$426,'Incurred Real 2022$'!H$1,FALSE)=0,"",VLOOKUP($A367,'Incurred Real 2022$'!$A$25:$AC$426,'Incurred Real 2022$'!H$1,FALSE))</f>
        <v/>
      </c>
      <c r="I367" s="105" t="str">
        <f>IF(VLOOKUP($A367,'Incurred Real 2022$'!$A$25:$AC$426,'Incurred Real 2022$'!I$1,FALSE)=0,"",VLOOKUP($A367,'Incurred Real 2022$'!$A$25:$AC$426,'Incurred Real 2022$'!I$1,FALSE))</f>
        <v/>
      </c>
      <c r="J367" s="105" t="str">
        <f>IF(VLOOKUP($A367,'Incurred Real 2022$'!$A$25:$AC$426,'Incurred Real 2022$'!J$1,FALSE)=0,"",VLOOKUP($A367,'Incurred Real 2022$'!$A$25:$AC$426,'Incurred Real 2022$'!J$1,FALSE))</f>
        <v/>
      </c>
      <c r="K367" s="105" t="str">
        <f>IF(VLOOKUP($A367,'Incurred Real 2022$'!$A$25:$AC$426,'Incurred Real 2022$'!K$1,FALSE)=0,"",VLOOKUP($A367,'Incurred Real 2022$'!$A$25:$AC$426,'Incurred Real 2022$'!K$1,FALSE))</f>
        <v/>
      </c>
      <c r="L367" s="105" t="str">
        <f>IF(VLOOKUP($A367,'Incurred Real 2022$'!$A$25:$AC$426,'Incurred Real 2022$'!L$1,FALSE)=0,"",VLOOKUP($A367,'Incurred Real 2022$'!$A$25:$AC$426,'Incurred Real 2022$'!L$1,FALSE))</f>
        <v/>
      </c>
      <c r="M367" s="105" t="str">
        <f>IF(VLOOKUP($A367,'Incurred Real 2022$'!$A$25:$AC$426,'Incurred Real 2022$'!M$1,FALSE)=0,"",VLOOKUP($A367,'Incurred Real 2022$'!$A$25:$AC$426,'Incurred Real 2022$'!M$1,FALSE))</f>
        <v/>
      </c>
      <c r="N367" s="105" t="str">
        <f>IF(VLOOKUP($A367,'Incurred Real 2022$'!$A$25:$AC$426,'Incurred Real 2022$'!N$1,FALSE)=0,"",VLOOKUP($A367,'Incurred Real 2022$'!$A$25:$AC$426,'Incurred Real 2022$'!N$1,FALSE))</f>
        <v/>
      </c>
      <c r="O367" s="105" t="str">
        <f>IF(VLOOKUP($A367,'Incurred Real 2022$'!$A$25:$AC$426,'Incurred Real 2022$'!O$1,FALSE)=0,"",VLOOKUP($A367,'Incurred Real 2022$'!$A$25:$AC$426,'Incurred Real 2022$'!O$1,FALSE))</f>
        <v/>
      </c>
      <c r="P367" s="105" t="str">
        <f>IF(VLOOKUP($A367,'Incurred Real 2022$'!$A$25:$AC$426,'Incurred Real 2022$'!P$1,FALSE)=0,"",VLOOKUP($A367,'Incurred Real 2022$'!$A$25:$AC$426,'Incurred Real 2022$'!P$1,FALSE))</f>
        <v/>
      </c>
      <c r="Q367" s="105" t="str">
        <f>IF(VLOOKUP($A367,'Incurred Real 2022$'!$A$25:$AC$426,'Incurred Real 2022$'!Q$1,FALSE)=0,"",VLOOKUP($A367,'Incurred Real 2022$'!$A$25:$AC$426,'Incurred Real 2022$'!Q$1,FALSE))</f>
        <v/>
      </c>
      <c r="R367" s="105" t="str">
        <f>IF(VLOOKUP($A367,'Incurred Real 2022$'!$A$25:$AC$426,'Incurred Real 2022$'!R$1,FALSE)=0,"",VLOOKUP($A367,'Incurred Real 2022$'!$A$25:$AC$426,'Incurred Real 2022$'!R$1,FALSE))</f>
        <v/>
      </c>
      <c r="S367" s="105" t="str">
        <f>IF(VLOOKUP($A367,'Incurred Real 2022$'!$A$25:$AC$426,'Incurred Real 2022$'!S$1,FALSE)=0,"",VLOOKUP($A367,'Incurred Real 2022$'!$A$25:$AC$426,'Incurred Real 2022$'!S$1,FALSE))</f>
        <v/>
      </c>
      <c r="T367" s="105" t="str">
        <f>IF(VLOOKUP($A367,'Incurred Real 2022$'!$A$25:$AC$426,'Incurred Real 2022$'!T$1,FALSE)=0,"",VLOOKUP($A367,'Incurred Real 2022$'!$A$25:$AC$426,'Incurred Real 2022$'!T$1,FALSE))</f>
        <v/>
      </c>
      <c r="U367" s="105" t="str">
        <f>IF(VLOOKUP($A367,'Incurred Real 2022$'!$A$25:$AC$426,'Incurred Real 2022$'!U$1,FALSE)=0,"",VLOOKUP($A367,'Incurred Real 2022$'!$A$25:$AC$426,'Incurred Real 2022$'!U$1,FALSE))</f>
        <v/>
      </c>
      <c r="V367" s="13" t="str">
        <f>IF(ISTEXT(VLOOKUP($A367,'Incurred Real 2022$'!$A$25:$AC$426,'Incurred Real 2022$'!V$1,FALSE)),"",(VLOOKUP($A367,'Incurred Real 2022$'!$A$25:$AC$426,'Incurred Real 2022$'!V$1,FALSE))*BT367*Incurred_Real!V$15)</f>
        <v/>
      </c>
      <c r="W367" s="13" t="str">
        <f>IF(ISTEXT(VLOOKUP($A367,'Incurred Real 2022$'!$A$25:$AC$426,'Incurred Real 2022$'!W$1,FALSE)),"",(VLOOKUP($A367,'Incurred Real 2022$'!$A$25:$AC$426,'Incurred Real 2022$'!W$1,FALSE))*BU367*Incurred_Real!W$15)</f>
        <v/>
      </c>
      <c r="X367" s="220" t="str">
        <f>IF(ISTEXT(VLOOKUP($A367,'Incurred Real 2022$'!$A$25:$AC$426,'Incurred Real 2022$'!X$1,FALSE)),"",(VLOOKUP($A367,'Incurred Real 2022$'!$A$25:$AC$426,'Incurred Real 2022$'!X$1,FALSE))*BV367*Incurred_Real!X$15)</f>
        <v/>
      </c>
      <c r="Y367" s="217">
        <f>IF(ISTEXT(VLOOKUP($A367,'Incurred Real 2022$'!$A$25:$AC$426,'Incurred Real 2022$'!Y$1,FALSE)),"",(VLOOKUP($A367,'Incurred Real 2022$'!$A$25:$AC$426,'Incurred Real 2022$'!Y$1,FALSE))*BW367*Incurred_Real!Y$15)</f>
        <v>1513986.9731084127</v>
      </c>
      <c r="Z367" s="13" t="str">
        <f>IF(ISTEXT(VLOOKUP($A367,'Incurred Real 2022$'!$A$25:$AC$426,'Incurred Real 2022$'!Z$1,FALSE)),"",(VLOOKUP($A367,'Incurred Real 2022$'!$A$25:$AC$426,'Incurred Real 2022$'!Z$1,FALSE))*BX367*Incurred_Real!Z$15)</f>
        <v/>
      </c>
      <c r="AA367" s="13" t="str">
        <f>IF(ISTEXT(VLOOKUP($A367,'Incurred Real 2022$'!$A$25:$AC$426,'Incurred Real 2022$'!AA$1,FALSE)),"",(VLOOKUP($A367,'Incurred Real 2022$'!$A$25:$AC$426,'Incurred Real 2022$'!AA$1,FALSE))*BY367*Incurred_Real!AA$15)</f>
        <v/>
      </c>
      <c r="AB367" s="13" t="str">
        <f>IF(ISTEXT(VLOOKUP($A367,'Incurred Real 2022$'!$A$25:$AC$426,'Incurred Real 2022$'!AB$1,FALSE)),"",(VLOOKUP($A367,'Incurred Real 2022$'!$A$25:$AC$426,'Incurred Real 2022$'!AB$1,FALSE))*BZ367*Incurred_Real!AB$15)</f>
        <v/>
      </c>
      <c r="AC367" s="13" t="str">
        <f>IF(ISTEXT(VLOOKUP($A367,'Incurred Real 2022$'!$A$25:$AC$426,'Incurred Real 2022$'!AC$1,FALSE)),"",(VLOOKUP($A367,'Incurred Real 2022$'!$A$25:$AC$426,'Incurred Real 2022$'!AC$1,FALSE))*CA367*Incurred_Real!AC$15)</f>
        <v/>
      </c>
      <c r="AD367" s="221">
        <f t="shared" si="87"/>
        <v>1513986.9731084127</v>
      </c>
      <c r="AE367" s="221">
        <f t="shared" si="88"/>
        <v>1513986.9731084127</v>
      </c>
      <c r="AF367" s="239">
        <f t="shared" si="93"/>
        <v>1704597.7919837085</v>
      </c>
      <c r="AG367" s="222">
        <f t="shared" si="89"/>
        <v>1587530.4043141268</v>
      </c>
      <c r="AH367" s="223">
        <f t="shared" si="96"/>
        <v>1.0737418240000003</v>
      </c>
      <c r="AI367" s="224">
        <f t="shared" si="90"/>
        <v>2025</v>
      </c>
      <c r="AJ367" s="225" t="str">
        <f>VLOOKUP($A367,Project_Commissioning!$C$4:$H$355,Project_Commissioning!F$1,FALSE)</f>
        <v/>
      </c>
      <c r="AK367" s="226">
        <f>VLOOKUP($A367,Project_Commissioning!$C$4:$H$355,Project_Commissioning!G$1,FALSE)</f>
        <v>2025</v>
      </c>
      <c r="AL367" s="225" t="str">
        <f>IF(VLOOKUP($A367,Project_Commissioning!$C$4:$H$355,Project_Commissioning!H$1,FALSE)=0,"",VLOOKUP($A367,Project_Commissioning!$C$4:$H$355,Project_Commissioning!H$1,FALSE))</f>
        <v/>
      </c>
      <c r="AM367" s="237">
        <f t="shared" si="94"/>
        <v>1513986.9731084127</v>
      </c>
      <c r="AN367" s="221" cm="1">
        <f t="array" ref="AN367">IF(ROUND(AE367,0)=0,0,LOOKUP(2,1/(F367:AC367&lt;&gt;""),F367:AC367))</f>
        <v>1513986.9731084127</v>
      </c>
      <c r="AO367" s="221">
        <f t="shared" si="95"/>
        <v>1513986.9731084127</v>
      </c>
      <c r="AP367" s="79"/>
      <c r="AQ367" s="20"/>
      <c r="AR367" s="245">
        <f>IF(ISNA(VLOOKUP($A367,'Success Asset Classes'!$B$15:$AA$114,'Success Asset Classes'!$AA$1,FALSE)),0,VLOOKUP($A367,'Success Asset Classes'!$B$15:$AA$114,'Success Asset Classes'!$AA$1,FALSE))</f>
        <v>1</v>
      </c>
      <c r="AS367" s="230">
        <f>IF($AR367=0,VLOOKUP(MID($A367,4,5),'Project splits'!$C$5:$AM$346,AS$22,FALSE),IF(ISNA(VLOOKUP($A367,'Success Asset Classes'!$B$15:$BD$377,AS$21,FALSE)),VLOOKUP(MID($A367,4,5),'Project splits'!$C$5:$AM$346,AS$22,FALSE),VLOOKUP($A367,'Success Asset Classes'!$B$15:$BD$377,AS$21,FALSE)))</f>
        <v>0</v>
      </c>
      <c r="AT367" s="230">
        <f>IF($AR367=0,VLOOKUP(MID($A367,4,5),'Project splits'!$C$5:$AM$346,AT$22,FALSE),IF(ISNA(VLOOKUP($A367,'Success Asset Classes'!$B$15:$BD$377,AT$21,FALSE)),VLOOKUP(MID($A367,4,5),'Project splits'!$C$5:$AM$346,AT$22,FALSE),VLOOKUP($A367,'Success Asset Classes'!$B$15:$BD$377,AT$21,FALSE)))</f>
        <v>0</v>
      </c>
      <c r="AU367" s="230">
        <f>IF($AR367=0,VLOOKUP(MID($A367,4,5),'Project splits'!$C$5:$AM$346,AU$22,FALSE),IF(ISNA(VLOOKUP($A367,'Success Asset Classes'!$B$15:$BD$377,AU$21,FALSE)),VLOOKUP(MID($A367,4,5),'Project splits'!$C$5:$AM$346,AU$22,FALSE),VLOOKUP($A367,'Success Asset Classes'!$B$15:$BD$377,AU$21,FALSE)))</f>
        <v>0</v>
      </c>
      <c r="AV367" s="230">
        <f>IF($AR367=0,VLOOKUP(MID($A367,4,5),'Project splits'!$C$5:$AM$346,AV$22,FALSE),IF(ISNA(VLOOKUP($A367,'Success Asset Classes'!$B$15:$BD$377,AV$21,FALSE)),VLOOKUP(MID($A367,4,5),'Project splits'!$C$5:$AM$346,AV$22,FALSE),VLOOKUP($A367,'Success Asset Classes'!$B$15:$BD$377,AV$21,FALSE)))</f>
        <v>1</v>
      </c>
      <c r="AW367" s="230">
        <f>IF($AR367=0,VLOOKUP(MID($A367,4,5),'Project splits'!$C$5:$AM$346,AW$22,FALSE),IF(ISNA(VLOOKUP($A367,'Success Asset Classes'!$B$15:$BD$377,AW$21,FALSE)),VLOOKUP(MID($A367,4,5),'Project splits'!$C$5:$AM$346,AW$22,FALSE),VLOOKUP($A367,'Success Asset Classes'!$B$15:$BD$377,AW$21,FALSE)))</f>
        <v>0</v>
      </c>
      <c r="AX367" s="230">
        <f>IF($AR367=0,VLOOKUP(MID($A367,4,5),'Project splits'!$C$5:$AM$346,AX$22,FALSE),IF(ISNA(VLOOKUP($A367,'Success Asset Classes'!$B$15:$BD$377,AX$21,FALSE)),VLOOKUP(MID($A367,4,5),'Project splits'!$C$5:$AM$346,AX$22,FALSE),VLOOKUP($A367,'Success Asset Classes'!$B$15:$BD$377,AX$21,FALSE)))</f>
        <v>0</v>
      </c>
      <c r="AY367" s="230">
        <f>IF($AR367=0,VLOOKUP(MID($A367,4,5),'Project splits'!$C$5:$AM$346,AY$22,FALSE),IF(ISNA(VLOOKUP($A367,'Success Asset Classes'!$B$15:$BD$377,AY$21,FALSE)),VLOOKUP(MID($A367,4,5),'Project splits'!$C$5:$AM$346,AY$22,FALSE),VLOOKUP($A367,'Success Asset Classes'!$B$15:$BD$377,AY$21,FALSE)))</f>
        <v>0</v>
      </c>
      <c r="AZ367" s="230">
        <f>IF($AR367=0,VLOOKUP(MID($A367,4,5),'Project splits'!$C$5:$AM$346,AZ$22,FALSE),IF(ISNA(VLOOKUP($A367,'Success Asset Classes'!$B$15:$BD$377,AZ$21,FALSE)),VLOOKUP(MID($A367,4,5),'Project splits'!$C$5:$AM$346,AZ$22,FALSE),VLOOKUP($A367,'Success Asset Classes'!$B$15:$BD$377,AZ$21,FALSE)))</f>
        <v>0</v>
      </c>
      <c r="BA367" s="230">
        <f>IF($AR367=0,VLOOKUP(MID($A367,4,5),'Project splits'!$C$5:$AM$346,BA$22,FALSE),IF(ISNA(VLOOKUP($A367,'Success Asset Classes'!$B$15:$BD$377,BA$21,FALSE)),VLOOKUP(MID($A367,4,5),'Project splits'!$C$5:$AM$346,BA$22,FALSE),VLOOKUP($A367,'Success Asset Classes'!$B$15:$BD$377,BA$21,FALSE)))</f>
        <v>0</v>
      </c>
      <c r="BB367" s="230">
        <f>IF($AR367=0,VLOOKUP(MID($A367,4,5),'Project splits'!$C$5:$AM$346,BB$22,FALSE),IF(ISNA(VLOOKUP($A367,'Success Asset Classes'!$B$15:$BD$377,BB$21,FALSE)),VLOOKUP(MID($A367,4,5),'Project splits'!$C$5:$AM$346,BB$22,FALSE),VLOOKUP($A367,'Success Asset Classes'!$B$15:$BD$377,BB$21,FALSE)))</f>
        <v>0</v>
      </c>
      <c r="BC367" s="230">
        <f>IF($AR367=0,VLOOKUP(MID($A367,4,5),'Project splits'!$C$5:$AM$346,BC$22,FALSE),IF(ISNA(VLOOKUP($A367,'Success Asset Classes'!$B$15:$BD$377,BC$21,FALSE)),VLOOKUP(MID($A367,4,5),'Project splits'!$C$5:$AM$346,BC$22,FALSE),VLOOKUP($A367,'Success Asset Classes'!$B$15:$BD$377,BC$21,FALSE)))</f>
        <v>0</v>
      </c>
      <c r="BD367" s="230">
        <f>IF($AR367=0,VLOOKUP(MID($A367,4,5),'Project splits'!$C$5:$AM$346,BD$22,FALSE),IF(ISNA(VLOOKUP($A367,'Success Asset Classes'!$B$15:$BD$377,BD$21,FALSE)),VLOOKUP(MID($A367,4,5),'Project splits'!$C$5:$AM$346,BD$22,FALSE),VLOOKUP($A367,'Success Asset Classes'!$B$15:$BD$377,BD$21,FALSE)))</f>
        <v>0</v>
      </c>
      <c r="BE367" s="230">
        <f>IF($AR367=0,VLOOKUP(MID($A367,4,5),'Project splits'!$C$5:$AM$346,BE$22,FALSE),IF(ISNA(VLOOKUP($A367,'Success Asset Classes'!$B$15:$BD$377,BE$21,FALSE)),VLOOKUP(MID($A367,4,5),'Project splits'!$C$5:$AM$346,BE$22,FALSE),VLOOKUP($A367,'Success Asset Classes'!$B$15:$BD$377,BE$21,FALSE)))</f>
        <v>0</v>
      </c>
      <c r="BF367" s="230">
        <f>IF($AR367=0,VLOOKUP(MID($A367,4,5),'Project splits'!$C$5:$AM$346,BF$22,FALSE),IF(ISNA(VLOOKUP($A367,'Success Asset Classes'!$B$15:$BD$377,BF$21,FALSE)),VLOOKUP(MID($A367,4,5),'Project splits'!$C$5:$AM$346,BF$22,FALSE),VLOOKUP($A367,'Success Asset Classes'!$B$15:$BD$377,BF$21,FALSE)))</f>
        <v>0</v>
      </c>
      <c r="BG367" s="230">
        <f>IF($AR367=0,VLOOKUP(MID($A367,4,5),'Project splits'!$C$5:$AM$346,BG$22,FALSE),IF(ISNA(VLOOKUP($A367,'Success Asset Classes'!$B$15:$BD$377,BG$21,FALSE)),VLOOKUP(MID($A367,4,5),'Project splits'!$C$5:$AM$346,BG$22,FALSE),VLOOKUP($A367,'Success Asset Classes'!$B$15:$BD$377,BG$21,FALSE)))</f>
        <v>0</v>
      </c>
      <c r="BH367" s="230">
        <f>IF($AR367=0,VLOOKUP(MID($A367,4,5),'Project splits'!$C$5:$AM$346,BH$22,FALSE),IF(ISNA(VLOOKUP($A367,'Success Asset Classes'!$B$15:$BD$377,BH$21,FALSE)),VLOOKUP(MID($A367,4,5),'Project splits'!$C$5:$AM$346,BH$22,FALSE),VLOOKUP($A367,'Success Asset Classes'!$B$15:$BD$377,BH$21,FALSE)))</f>
        <v>0</v>
      </c>
      <c r="BI367" s="230">
        <f>IF($AR367=0,VLOOKUP(MID($A367,4,5),'Project splits'!$C$5:$AM$346,BI$22,FALSE),IF(ISNA(VLOOKUP($A367,'Success Asset Classes'!$B$15:$BD$377,BI$21,FALSE)),VLOOKUP(MID($A367,4,5),'Project splits'!$C$5:$AM$346,BI$22,FALSE),VLOOKUP($A367,'Success Asset Classes'!$B$15:$BD$377,BI$21,FALSE)))</f>
        <v>0</v>
      </c>
      <c r="BJ367" s="230">
        <f>IF($AR367=0,VLOOKUP(MID($A367,4,5),'Project splits'!$C$5:$AM$346,BJ$22,FALSE),IF(ISNA(VLOOKUP($A367,'Success Asset Classes'!$B$15:$BD$377,BJ$21,FALSE)),VLOOKUP(MID($A367,4,5),'Project splits'!$C$5:$AM$346,BJ$22,FALSE),VLOOKUP($A367,'Success Asset Classes'!$B$15:$BD$377,BJ$21,FALSE)))</f>
        <v>0</v>
      </c>
      <c r="BK367" s="230">
        <f>IF($AR367=0,VLOOKUP(MID($A367,4,5),'Project splits'!$C$5:$AM$346,BK$22,FALSE),IF(ISNA(VLOOKUP($A367,'Success Asset Classes'!$B$15:$BD$377,BK$21,FALSE)),VLOOKUP(MID($A367,4,5),'Project splits'!$C$5:$AM$346,BK$22,FALSE),VLOOKUP($A367,'Success Asset Classes'!$B$15:$BD$377,BK$21,FALSE)))</f>
        <v>0</v>
      </c>
      <c r="BL367" s="230">
        <f>IF($AR367=0,VLOOKUP(MID($A367,4,5),'Project splits'!$C$5:$AM$346,BL$22,FALSE),IF(ISNA(VLOOKUP($A367,'Success Asset Classes'!$B$15:$BD$377,BL$21,FALSE)),VLOOKUP(MID($A367,4,5),'Project splits'!$C$5:$AM$346,BL$22,FALSE),VLOOKUP($A367,'Success Asset Classes'!$B$15:$BD$377,BL$21,FALSE)))</f>
        <v>0</v>
      </c>
      <c r="BM367" s="230">
        <f>IF($AR367=0,VLOOKUP(MID($A367,4,5),'Project splits'!$C$5:$AM$346,BM$22,FALSE),IF(ISNA(VLOOKUP($A367,'Success Asset Classes'!$B$15:$BD$377,BM$21,FALSE)),VLOOKUP(MID($A367,4,5),'Project splits'!$C$5:$AM$346,BM$22,FALSE),VLOOKUP($A367,'Success Asset Classes'!$B$15:$BD$377,BM$21,FALSE)))</f>
        <v>0</v>
      </c>
      <c r="BN367" s="230">
        <f>IF($AR367=0,VLOOKUP(MID($A367,4,5),'Project splits'!$C$5:$AM$346,BN$22,FALSE),IF(ISNA(VLOOKUP($A367,'Success Asset Classes'!$B$15:$BD$377,BN$21,FALSE)),VLOOKUP(MID($A367,4,5),'Project splits'!$C$5:$AM$346,BN$22,FALSE),VLOOKUP($A367,'Success Asset Classes'!$B$15:$BD$377,BN$21,FALSE)))</f>
        <v>0</v>
      </c>
      <c r="BO367" s="230">
        <f>IF($AR367=0,VLOOKUP(MID($A367,4,5),'Project splits'!$C$5:$AM$346,BO$22,FALSE),IF(ISNA(VLOOKUP($A367,'Success Asset Classes'!$B$15:$BD$377,BO$21,FALSE)),VLOOKUP(MID($A367,4,5),'Project splits'!$C$5:$AM$346,BO$22,FALSE),VLOOKUP($A367,'Success Asset Classes'!$B$15:$BD$377,BO$21,FALSE)))</f>
        <v>0</v>
      </c>
      <c r="BP367" s="230">
        <f>IF($AR367=0,VLOOKUP(MID($A367,4,5),'Project splits'!$C$5:$AM$346,BP$22,FALSE),IF(ISNA(VLOOKUP($A367,'Success Asset Classes'!$B$15:$BD$377,BP$21,FALSE)),VLOOKUP(MID($A367,4,5),'Project splits'!$C$5:$AM$346,BP$22,FALSE),VLOOKUP($A367,'Success Asset Classes'!$B$15:$BD$377,BP$21,FALSE)))</f>
        <v>0</v>
      </c>
      <c r="BQ367" s="230">
        <f>IF($AR367=0,VLOOKUP(MID($A367,4,5),'Project splits'!$C$5:$AM$346,BQ$22,FALSE),IF(ISNA(VLOOKUP($A367,'Success Asset Classes'!$B$15:$BD$377,BQ$21,FALSE)),VLOOKUP(MID($A367,4,5),'Project splits'!$C$5:$AM$346,BQ$22,FALSE),VLOOKUP($A367,'Success Asset Classes'!$B$15:$BD$377,BQ$21,FALSE)))</f>
        <v>0</v>
      </c>
      <c r="BR367" s="230">
        <f>IF($AR367=0,VLOOKUP(MID($A367,4,5),'Project splits'!$C$5:$AM$346,BR$22,FALSE),IF(ISNA(VLOOKUP($A367,'Success Asset Classes'!$B$15:$BD$377,BR$21,FALSE)),VLOOKUP(MID($A367,4,5),'Project splits'!$C$5:$AM$346,BR$22,FALSE),VLOOKUP($A367,'Success Asset Classes'!$B$15:$BD$377,BR$21,FALSE)))</f>
        <v>0</v>
      </c>
      <c r="BS367" s="247">
        <f t="shared" si="91"/>
        <v>1</v>
      </c>
      <c r="BT367" s="249">
        <f>1+IF(ISNA(VLOOKUP($A367,'Project labour content'!$A$7:$D$255,'Project labour content'!$D$1,FALSE)),VLOOKUP($D367,'Project labour content'!$F$6:$G$15,'Project labour content'!$G$1,FALSE),VLOOKUP($A367,'Project labour content'!$A$7:$D$255,'Project labour content'!$D$1,FALSE))*LabEsc22*1</f>
        <v>1.0021171296744009</v>
      </c>
      <c r="BU367" s="249">
        <f>1+IF(ISNA(VLOOKUP($A367,'Project labour content'!$A$7:$D$255,'Project labour content'!$D$1,FALSE)),VLOOKUP($D367,'Project labour content'!$F$6:$G$15,'Project labour content'!$G$1,FALSE),VLOOKUP($A367,'Project labour content'!$A$7:$D$255,'Project labour content'!$D$1,FALSE))*LabEsc23*1</f>
        <v>1.0042444215712389</v>
      </c>
      <c r="BV367" s="249">
        <f>1+IF(ISNA(VLOOKUP($A367,'Project labour content'!$A$7:$D$255,'Project labour content'!$D$1,FALSE)),VLOOKUP($D367,'Project labour content'!$F$6:$G$15,'Project labour content'!$G$1,FALSE),VLOOKUP($A367,'Project labour content'!$A$7:$D$255,'Project labour content'!$D$1,FALSE))*LabEsc24*1</f>
        <v>1.0062483305380605</v>
      </c>
      <c r="BW367" s="249">
        <f>1+IF(ISNA(VLOOKUP($A367,'Project labour content'!$A$7:$D$255,'Project labour content'!$D$1,FALSE)),VLOOKUP($D367,'Project labour content'!$F$6:$G$15,'Project labour content'!$G$1,FALSE),VLOOKUP($A367,'Project labour content'!$A$7:$D$255,'Project labour content'!$D$1,FALSE))*LabEsc25*1</f>
        <v>1.0089322326142902</v>
      </c>
      <c r="BX367" s="249">
        <f>1+IF(ISNA(VLOOKUP($A367,'Project labour content'!$A$7:$D$255,'Project labour content'!$D$1,FALSE)),VLOOKUP($D367,'Project labour content'!$F$6:$G$15,'Project labour content'!$G$1,FALSE),VLOOKUP($A367,'Project labour content'!$A$7:$D$255,'Project labour content'!$D$1,FALSE))*LabEsc26*1</f>
        <v>1.0118572385603677</v>
      </c>
      <c r="BY367" s="249">
        <f>1+IF(ISNA(VLOOKUP($A367,'Project labour content'!$A$7:$D$255,'Project labour content'!$D$1,FALSE)),VLOOKUP($D367,'Project labour content'!$F$6:$G$15,'Project labour content'!$G$1,FALSE),VLOOKUP($A367,'Project labour content'!$A$7:$D$255,'Project labour content'!$D$1,FALSE))*LabEsc27*1</f>
        <v>1.0136689422432765</v>
      </c>
      <c r="BZ367" s="249">
        <f>1+IF(ISNA(VLOOKUP($A367,'Project labour content'!$A$7:$D$255,'Project labour content'!$D$1,FALSE)),VLOOKUP($D367,'Project labour content'!$F$6:$G$15,'Project labour content'!$G$1,FALSE),VLOOKUP($A367,'Project labour content'!$A$7:$D$255,'Project labour content'!$D$1,FALSE))*LabEsc28*1</f>
        <v>1.015033155116507</v>
      </c>
      <c r="CA367" s="249">
        <f>1+IF(ISNA(VLOOKUP($A367,'Project labour content'!$A$7:$D$255,'Project labour content'!$D$1,FALSE)),VLOOKUP($D367,'Project labour content'!$F$6:$G$15,'Project labour content'!$G$1,FALSE),VLOOKUP($A367,'Project labour content'!$A$7:$D$255,'Project labour content'!$D$1,FALSE))*LabEsc29*1</f>
        <v>1.0172224439354673</v>
      </c>
      <c r="CB367" s="250" t="str">
        <f>IF(ISNA(VLOOKUP($A367,'Project labour content'!$A$7:$D$255,'Project labour content'!$D$1,FALSE)),"Category","Project")</f>
        <v>Project</v>
      </c>
      <c r="CD367" s="247" t="str">
        <f t="shared" si="92"/>
        <v>15461</v>
      </c>
      <c r="CE367" s="3"/>
    </row>
    <row r="368" spans="1:83" x14ac:dyDescent="0.15">
      <c r="A368" s="11" t="s">
        <v>966</v>
      </c>
      <c r="B368" s="11" t="str">
        <f>VLOOKUP($A368,'Incurred Real 2022$'!$A$25:$AC$426,'Incurred Real 2022$'!B$1,FALSE)</f>
        <v>Substation Boundary Fence Replacement 2024-2028</v>
      </c>
      <c r="C368" s="11" t="str">
        <f>VLOOKUP($A368,'Incurred Real 2022$'!$A$25:$AC$426,'Incurred Real 2022$'!C$1,FALSE)</f>
        <v>ExAnte</v>
      </c>
      <c r="D368" s="11" t="str">
        <f>VLOOKUP($A368,'Incurred Real 2022$'!$A$25:$AC$426,'Incurred Real 2022$'!D$1,FALSE)</f>
        <v>Replacement</v>
      </c>
      <c r="E368" s="11" t="str">
        <f>VLOOKUP($A368,'Incurred Real 2022$'!$A$25:$AC$426,'Incurred Real 2022$'!E$1,FALSE)</f>
        <v>Proposed</v>
      </c>
      <c r="F368" s="105" t="str">
        <f>IF(VLOOKUP($A368,'Incurred Real 2022$'!$A$25:$AC$426,'Incurred Real 2022$'!F$1,FALSE)=0,"",VLOOKUP($A368,'Incurred Real 2022$'!$A$25:$AC$426,'Incurred Real 2022$'!F$1,FALSE))</f>
        <v/>
      </c>
      <c r="G368" s="105" t="str">
        <f>IF(VLOOKUP($A368,'Incurred Real 2022$'!$A$25:$AC$426,'Incurred Real 2022$'!G$1,FALSE)=0,"",VLOOKUP($A368,'Incurred Real 2022$'!$A$25:$AC$426,'Incurred Real 2022$'!G$1,FALSE))</f>
        <v/>
      </c>
      <c r="H368" s="105" t="str">
        <f>IF(VLOOKUP($A368,'Incurred Real 2022$'!$A$25:$AC$426,'Incurred Real 2022$'!H$1,FALSE)=0,"",VLOOKUP($A368,'Incurred Real 2022$'!$A$25:$AC$426,'Incurred Real 2022$'!H$1,FALSE))</f>
        <v/>
      </c>
      <c r="I368" s="105" t="str">
        <f>IF(VLOOKUP($A368,'Incurred Real 2022$'!$A$25:$AC$426,'Incurred Real 2022$'!I$1,FALSE)=0,"",VLOOKUP($A368,'Incurred Real 2022$'!$A$25:$AC$426,'Incurred Real 2022$'!I$1,FALSE))</f>
        <v/>
      </c>
      <c r="J368" s="105" t="str">
        <f>IF(VLOOKUP($A368,'Incurred Real 2022$'!$A$25:$AC$426,'Incurred Real 2022$'!J$1,FALSE)=0,"",VLOOKUP($A368,'Incurred Real 2022$'!$A$25:$AC$426,'Incurred Real 2022$'!J$1,FALSE))</f>
        <v/>
      </c>
      <c r="K368" s="105" t="str">
        <f>IF(VLOOKUP($A368,'Incurred Real 2022$'!$A$25:$AC$426,'Incurred Real 2022$'!K$1,FALSE)=0,"",VLOOKUP($A368,'Incurred Real 2022$'!$A$25:$AC$426,'Incurred Real 2022$'!K$1,FALSE))</f>
        <v/>
      </c>
      <c r="L368" s="105" t="str">
        <f>IF(VLOOKUP($A368,'Incurred Real 2022$'!$A$25:$AC$426,'Incurred Real 2022$'!L$1,FALSE)=0,"",VLOOKUP($A368,'Incurred Real 2022$'!$A$25:$AC$426,'Incurred Real 2022$'!L$1,FALSE))</f>
        <v/>
      </c>
      <c r="M368" s="105" t="str">
        <f>IF(VLOOKUP($A368,'Incurred Real 2022$'!$A$25:$AC$426,'Incurred Real 2022$'!M$1,FALSE)=0,"",VLOOKUP($A368,'Incurred Real 2022$'!$A$25:$AC$426,'Incurred Real 2022$'!M$1,FALSE))</f>
        <v/>
      </c>
      <c r="N368" s="105" t="str">
        <f>IF(VLOOKUP($A368,'Incurred Real 2022$'!$A$25:$AC$426,'Incurred Real 2022$'!N$1,FALSE)=0,"",VLOOKUP($A368,'Incurred Real 2022$'!$A$25:$AC$426,'Incurred Real 2022$'!N$1,FALSE))</f>
        <v/>
      </c>
      <c r="O368" s="105" t="str">
        <f>IF(VLOOKUP($A368,'Incurred Real 2022$'!$A$25:$AC$426,'Incurred Real 2022$'!O$1,FALSE)=0,"",VLOOKUP($A368,'Incurred Real 2022$'!$A$25:$AC$426,'Incurred Real 2022$'!O$1,FALSE))</f>
        <v/>
      </c>
      <c r="P368" s="105" t="str">
        <f>IF(VLOOKUP($A368,'Incurred Real 2022$'!$A$25:$AC$426,'Incurred Real 2022$'!P$1,FALSE)=0,"",VLOOKUP($A368,'Incurred Real 2022$'!$A$25:$AC$426,'Incurred Real 2022$'!P$1,FALSE))</f>
        <v/>
      </c>
      <c r="Q368" s="105" t="str">
        <f>IF(VLOOKUP($A368,'Incurred Real 2022$'!$A$25:$AC$426,'Incurred Real 2022$'!Q$1,FALSE)=0,"",VLOOKUP($A368,'Incurred Real 2022$'!$A$25:$AC$426,'Incurred Real 2022$'!Q$1,FALSE))</f>
        <v/>
      </c>
      <c r="R368" s="105" t="str">
        <f>IF(VLOOKUP($A368,'Incurred Real 2022$'!$A$25:$AC$426,'Incurred Real 2022$'!R$1,FALSE)=0,"",VLOOKUP($A368,'Incurred Real 2022$'!$A$25:$AC$426,'Incurred Real 2022$'!R$1,FALSE))</f>
        <v/>
      </c>
      <c r="S368" s="105" t="str">
        <f>IF(VLOOKUP($A368,'Incurred Real 2022$'!$A$25:$AC$426,'Incurred Real 2022$'!S$1,FALSE)=0,"",VLOOKUP($A368,'Incurred Real 2022$'!$A$25:$AC$426,'Incurred Real 2022$'!S$1,FALSE))</f>
        <v/>
      </c>
      <c r="T368" s="105" t="str">
        <f>IF(VLOOKUP($A368,'Incurred Real 2022$'!$A$25:$AC$426,'Incurred Real 2022$'!T$1,FALSE)=0,"",VLOOKUP($A368,'Incurred Real 2022$'!$A$25:$AC$426,'Incurred Real 2022$'!T$1,FALSE))</f>
        <v/>
      </c>
      <c r="U368" s="105" t="str">
        <f>IF(VLOOKUP($A368,'Incurred Real 2022$'!$A$25:$AC$426,'Incurred Real 2022$'!U$1,FALSE)=0,"",VLOOKUP($A368,'Incurred Real 2022$'!$A$25:$AC$426,'Incurred Real 2022$'!U$1,FALSE))</f>
        <v/>
      </c>
      <c r="V368" s="13" t="str">
        <f>IF(ISTEXT(VLOOKUP($A368,'Incurred Real 2022$'!$A$25:$AC$426,'Incurred Real 2022$'!V$1,FALSE)),"",(VLOOKUP($A368,'Incurred Real 2022$'!$A$25:$AC$426,'Incurred Real 2022$'!V$1,FALSE))*BT368*Incurred_Real!V$15)</f>
        <v/>
      </c>
      <c r="W368" s="13" t="str">
        <f>IF(ISTEXT(VLOOKUP($A368,'Incurred Real 2022$'!$A$25:$AC$426,'Incurred Real 2022$'!W$1,FALSE)),"",(VLOOKUP($A368,'Incurred Real 2022$'!$A$25:$AC$426,'Incurred Real 2022$'!W$1,FALSE))*BU368*Incurred_Real!W$15)</f>
        <v/>
      </c>
      <c r="X368" s="220">
        <f>IF(ISTEXT(VLOOKUP($A368,'Incurred Real 2022$'!$A$25:$AC$426,'Incurred Real 2022$'!X$1,FALSE)),"",(VLOOKUP($A368,'Incurred Real 2022$'!$A$25:$AC$426,'Incurred Real 2022$'!X$1,FALSE))*BV368*Incurred_Real!X$15)</f>
        <v>256090.6526396944</v>
      </c>
      <c r="Y368" s="217">
        <f>IF(ISTEXT(VLOOKUP($A368,'Incurred Real 2022$'!$A$25:$AC$426,'Incurred Real 2022$'!Y$1,FALSE)),"",(VLOOKUP($A368,'Incurred Real 2022$'!$A$25:$AC$426,'Incurred Real 2022$'!Y$1,FALSE))*BW368*Incurred_Real!Y$15)</f>
        <v>256439.19981315057</v>
      </c>
      <c r="Z368" s="13">
        <f>IF(ISTEXT(VLOOKUP($A368,'Incurred Real 2022$'!$A$25:$AC$426,'Incurred Real 2022$'!Z$1,FALSE)),"",(VLOOKUP($A368,'Incurred Real 2022$'!$A$25:$AC$426,'Incurred Real 2022$'!Z$1,FALSE))*BX368*Incurred_Real!Z$15)</f>
        <v>744775.2686089644</v>
      </c>
      <c r="AA368" s="13">
        <f>IF(ISTEXT(VLOOKUP($A368,'Incurred Real 2022$'!$A$25:$AC$426,'Incurred Real 2022$'!AA$1,FALSE)),"",(VLOOKUP($A368,'Incurred Real 2022$'!$A$25:$AC$426,'Incurred Real 2022$'!AA$1,FALSE))*BY368*Incurred_Real!AA$15)</f>
        <v>514108.67309066327</v>
      </c>
      <c r="AB368" s="13">
        <f>IF(ISTEXT(VLOOKUP($A368,'Incurred Real 2022$'!$A$25:$AC$426,'Incurred Real 2022$'!AB$1,FALSE)),"",(VLOOKUP($A368,'Incurred Real 2022$'!$A$25:$AC$426,'Incurred Real 2022$'!AB$1,FALSE))*BZ368*Incurred_Real!AB$15)</f>
        <v>797417.65366970724</v>
      </c>
      <c r="AC368" s="13" t="str">
        <f>IF(ISTEXT(VLOOKUP($A368,'Incurred Real 2022$'!$A$25:$AC$426,'Incurred Real 2022$'!AC$1,FALSE)),"",(VLOOKUP($A368,'Incurred Real 2022$'!$A$25:$AC$426,'Incurred Real 2022$'!AC$1,FALSE))*CA368*Incurred_Real!AC$15)</f>
        <v/>
      </c>
      <c r="AD368" s="221">
        <f t="shared" si="87"/>
        <v>2568831.4478221796</v>
      </c>
      <c r="AE368" s="221">
        <f t="shared" si="88"/>
        <v>2568831.4478221796</v>
      </c>
      <c r="AF368" s="239">
        <f t="shared" si="93"/>
        <v>2892247.0877973959</v>
      </c>
      <c r="AG368" s="222">
        <f t="shared" si="89"/>
        <v>2892247.0877973959</v>
      </c>
      <c r="AH368" s="223">
        <f t="shared" si="96"/>
        <v>1</v>
      </c>
      <c r="AI368" s="224">
        <f t="shared" si="90"/>
        <v>2028</v>
      </c>
      <c r="AJ368" s="225" t="str">
        <f>VLOOKUP($A368,Project_Commissioning!$C$4:$H$355,Project_Commissioning!F$1,FALSE)</f>
        <v/>
      </c>
      <c r="AK368" s="226">
        <f>VLOOKUP($A368,Project_Commissioning!$C$4:$H$355,Project_Commissioning!G$1,FALSE)</f>
        <v>2028</v>
      </c>
      <c r="AL368" s="225" t="str">
        <f>IF(VLOOKUP($A368,Project_Commissioning!$C$4:$H$355,Project_Commissioning!H$1,FALSE)=0,"",VLOOKUP($A368,Project_Commissioning!$C$4:$H$355,Project_Commissioning!H$1,FALSE))</f>
        <v/>
      </c>
      <c r="AM368" s="237">
        <f t="shared" si="94"/>
        <v>2568831.4478221796</v>
      </c>
      <c r="AN368" s="221" cm="1">
        <f t="array" ref="AN368">IF(ROUND(AE368,0)=0,0,LOOKUP(2,1/(F368:AC368&lt;&gt;""),F368:AC368))</f>
        <v>797417.65366970724</v>
      </c>
      <c r="AO368" s="221">
        <f t="shared" si="95"/>
        <v>2568831.4478221796</v>
      </c>
      <c r="AP368" s="79"/>
      <c r="AQ368" s="20"/>
      <c r="AR368" s="245">
        <f>IF(ISNA(VLOOKUP($A368,'Success Asset Classes'!$B$15:$AA$114,'Success Asset Classes'!$AA$1,FALSE)),0,VLOOKUP($A368,'Success Asset Classes'!$B$15:$AA$114,'Success Asset Classes'!$AA$1,FALSE))</f>
        <v>1</v>
      </c>
      <c r="AS368" s="230">
        <f>IF($AR368=0,VLOOKUP(MID($A368,4,5),'Project splits'!$C$5:$AM$346,AS$22,FALSE),IF(ISNA(VLOOKUP($A368,'Success Asset Classes'!$B$15:$BD$377,AS$21,FALSE)),VLOOKUP(MID($A368,4,5),'Project splits'!$C$5:$AM$346,AS$22,FALSE),VLOOKUP($A368,'Success Asset Classes'!$B$15:$BD$377,AS$21,FALSE)))</f>
        <v>0</v>
      </c>
      <c r="AT368" s="230">
        <f>IF($AR368=0,VLOOKUP(MID($A368,4,5),'Project splits'!$C$5:$AM$346,AT$22,FALSE),IF(ISNA(VLOOKUP($A368,'Success Asset Classes'!$B$15:$BD$377,AT$21,FALSE)),VLOOKUP(MID($A368,4,5),'Project splits'!$C$5:$AM$346,AT$22,FALSE),VLOOKUP($A368,'Success Asset Classes'!$B$15:$BD$377,AT$21,FALSE)))</f>
        <v>0</v>
      </c>
      <c r="AU368" s="230">
        <f>IF($AR368=0,VLOOKUP(MID($A368,4,5),'Project splits'!$C$5:$AM$346,AU$22,FALSE),IF(ISNA(VLOOKUP($A368,'Success Asset Classes'!$B$15:$BD$377,AU$21,FALSE)),VLOOKUP(MID($A368,4,5),'Project splits'!$C$5:$AM$346,AU$22,FALSE),VLOOKUP($A368,'Success Asset Classes'!$B$15:$BD$377,AU$21,FALSE)))</f>
        <v>0</v>
      </c>
      <c r="AV368" s="230">
        <f>IF($AR368=0,VLOOKUP(MID($A368,4,5),'Project splits'!$C$5:$AM$346,AV$22,FALSE),IF(ISNA(VLOOKUP($A368,'Success Asset Classes'!$B$15:$BD$377,AV$21,FALSE)),VLOOKUP(MID($A368,4,5),'Project splits'!$C$5:$AM$346,AV$22,FALSE),VLOOKUP($A368,'Success Asset Classes'!$B$15:$BD$377,AV$21,FALSE)))</f>
        <v>0</v>
      </c>
      <c r="AW368" s="230">
        <f>IF($AR368=0,VLOOKUP(MID($A368,4,5),'Project splits'!$C$5:$AM$346,AW$22,FALSE),IF(ISNA(VLOOKUP($A368,'Success Asset Classes'!$B$15:$BD$377,AW$21,FALSE)),VLOOKUP(MID($A368,4,5),'Project splits'!$C$5:$AM$346,AW$22,FALSE),VLOOKUP($A368,'Success Asset Classes'!$B$15:$BD$377,AW$21,FALSE)))</f>
        <v>0</v>
      </c>
      <c r="AX368" s="230">
        <f>IF($AR368=0,VLOOKUP(MID($A368,4,5),'Project splits'!$C$5:$AM$346,AX$22,FALSE),IF(ISNA(VLOOKUP($A368,'Success Asset Classes'!$B$15:$BD$377,AX$21,FALSE)),VLOOKUP(MID($A368,4,5),'Project splits'!$C$5:$AM$346,AX$22,FALSE),VLOOKUP($A368,'Success Asset Classes'!$B$15:$BD$377,AX$21,FALSE)))</f>
        <v>0</v>
      </c>
      <c r="AY368" s="230">
        <f>IF($AR368=0,VLOOKUP(MID($A368,4,5),'Project splits'!$C$5:$AM$346,AY$22,FALSE),IF(ISNA(VLOOKUP($A368,'Success Asset Classes'!$B$15:$BD$377,AY$21,FALSE)),VLOOKUP(MID($A368,4,5),'Project splits'!$C$5:$AM$346,AY$22,FALSE),VLOOKUP($A368,'Success Asset Classes'!$B$15:$BD$377,AY$21,FALSE)))</f>
        <v>0</v>
      </c>
      <c r="AZ368" s="230">
        <f>IF($AR368=0,VLOOKUP(MID($A368,4,5),'Project splits'!$C$5:$AM$346,AZ$22,FALSE),IF(ISNA(VLOOKUP($A368,'Success Asset Classes'!$B$15:$BD$377,AZ$21,FALSE)),VLOOKUP(MID($A368,4,5),'Project splits'!$C$5:$AM$346,AZ$22,FALSE),VLOOKUP($A368,'Success Asset Classes'!$B$15:$BD$377,AZ$21,FALSE)))</f>
        <v>0</v>
      </c>
      <c r="BA368" s="230">
        <f>IF($AR368=0,VLOOKUP(MID($A368,4,5),'Project splits'!$C$5:$AM$346,BA$22,FALSE),IF(ISNA(VLOOKUP($A368,'Success Asset Classes'!$B$15:$BD$377,BA$21,FALSE)),VLOOKUP(MID($A368,4,5),'Project splits'!$C$5:$AM$346,BA$22,FALSE),VLOOKUP($A368,'Success Asset Classes'!$B$15:$BD$377,BA$21,FALSE)))</f>
        <v>0</v>
      </c>
      <c r="BB368" s="230">
        <f>IF($AR368=0,VLOOKUP(MID($A368,4,5),'Project splits'!$C$5:$AM$346,BB$22,FALSE),IF(ISNA(VLOOKUP($A368,'Success Asset Classes'!$B$15:$BD$377,BB$21,FALSE)),VLOOKUP(MID($A368,4,5),'Project splits'!$C$5:$AM$346,BB$22,FALSE),VLOOKUP($A368,'Success Asset Classes'!$B$15:$BD$377,BB$21,FALSE)))</f>
        <v>0</v>
      </c>
      <c r="BC368" s="230">
        <f>IF($AR368=0,VLOOKUP(MID($A368,4,5),'Project splits'!$C$5:$AM$346,BC$22,FALSE),IF(ISNA(VLOOKUP($A368,'Success Asset Classes'!$B$15:$BD$377,BC$21,FALSE)),VLOOKUP(MID($A368,4,5),'Project splits'!$C$5:$AM$346,BC$22,FALSE),VLOOKUP($A368,'Success Asset Classes'!$B$15:$BD$377,BC$21,FALSE)))</f>
        <v>0</v>
      </c>
      <c r="BD368" s="230">
        <f>IF($AR368=0,VLOOKUP(MID($A368,4,5),'Project splits'!$C$5:$AM$346,BD$22,FALSE),IF(ISNA(VLOOKUP($A368,'Success Asset Classes'!$B$15:$BD$377,BD$21,FALSE)),VLOOKUP(MID($A368,4,5),'Project splits'!$C$5:$AM$346,BD$22,FALSE),VLOOKUP($A368,'Success Asset Classes'!$B$15:$BD$377,BD$21,FALSE)))</f>
        <v>8.027453724540258E-2</v>
      </c>
      <c r="BE368" s="230">
        <f>IF($AR368=0,VLOOKUP(MID($A368,4,5),'Project splits'!$C$5:$AM$346,BE$22,FALSE),IF(ISNA(VLOOKUP($A368,'Success Asset Classes'!$B$15:$BD$377,BE$21,FALSE)),VLOOKUP(MID($A368,4,5),'Project splits'!$C$5:$AM$346,BE$22,FALSE),VLOOKUP($A368,'Success Asset Classes'!$B$15:$BD$377,BE$21,FALSE)))</f>
        <v>0.91972546275459743</v>
      </c>
      <c r="BF368" s="230">
        <f>IF($AR368=0,VLOOKUP(MID($A368,4,5),'Project splits'!$C$5:$AM$346,BF$22,FALSE),IF(ISNA(VLOOKUP($A368,'Success Asset Classes'!$B$15:$BD$377,BF$21,FALSE)),VLOOKUP(MID($A368,4,5),'Project splits'!$C$5:$AM$346,BF$22,FALSE),VLOOKUP($A368,'Success Asset Classes'!$B$15:$BD$377,BF$21,FALSE)))</f>
        <v>0</v>
      </c>
      <c r="BG368" s="230">
        <f>IF($AR368=0,VLOOKUP(MID($A368,4,5),'Project splits'!$C$5:$AM$346,BG$22,FALSE),IF(ISNA(VLOOKUP($A368,'Success Asset Classes'!$B$15:$BD$377,BG$21,FALSE)),VLOOKUP(MID($A368,4,5),'Project splits'!$C$5:$AM$346,BG$22,FALSE),VLOOKUP($A368,'Success Asset Classes'!$B$15:$BD$377,BG$21,FALSE)))</f>
        <v>0</v>
      </c>
      <c r="BH368" s="230">
        <f>IF($AR368=0,VLOOKUP(MID($A368,4,5),'Project splits'!$C$5:$AM$346,BH$22,FALSE),IF(ISNA(VLOOKUP($A368,'Success Asset Classes'!$B$15:$BD$377,BH$21,FALSE)),VLOOKUP(MID($A368,4,5),'Project splits'!$C$5:$AM$346,BH$22,FALSE),VLOOKUP($A368,'Success Asset Classes'!$B$15:$BD$377,BH$21,FALSE)))</f>
        <v>0</v>
      </c>
      <c r="BI368" s="230">
        <f>IF($AR368=0,VLOOKUP(MID($A368,4,5),'Project splits'!$C$5:$AM$346,BI$22,FALSE),IF(ISNA(VLOOKUP($A368,'Success Asset Classes'!$B$15:$BD$377,BI$21,FALSE)),VLOOKUP(MID($A368,4,5),'Project splits'!$C$5:$AM$346,BI$22,FALSE),VLOOKUP($A368,'Success Asset Classes'!$B$15:$BD$377,BI$21,FALSE)))</f>
        <v>0</v>
      </c>
      <c r="BJ368" s="230">
        <f>IF($AR368=0,VLOOKUP(MID($A368,4,5),'Project splits'!$C$5:$AM$346,BJ$22,FALSE),IF(ISNA(VLOOKUP($A368,'Success Asset Classes'!$B$15:$BD$377,BJ$21,FALSE)),VLOOKUP(MID($A368,4,5),'Project splits'!$C$5:$AM$346,BJ$22,FALSE),VLOOKUP($A368,'Success Asset Classes'!$B$15:$BD$377,BJ$21,FALSE)))</f>
        <v>0</v>
      </c>
      <c r="BK368" s="230">
        <f>IF($AR368=0,VLOOKUP(MID($A368,4,5),'Project splits'!$C$5:$AM$346,BK$22,FALSE),IF(ISNA(VLOOKUP($A368,'Success Asset Classes'!$B$15:$BD$377,BK$21,FALSE)),VLOOKUP(MID($A368,4,5),'Project splits'!$C$5:$AM$346,BK$22,FALSE),VLOOKUP($A368,'Success Asset Classes'!$B$15:$BD$377,BK$21,FALSE)))</f>
        <v>0</v>
      </c>
      <c r="BL368" s="230">
        <f>IF($AR368=0,VLOOKUP(MID($A368,4,5),'Project splits'!$C$5:$AM$346,BL$22,FALSE),IF(ISNA(VLOOKUP($A368,'Success Asset Classes'!$B$15:$BD$377,BL$21,FALSE)),VLOOKUP(MID($A368,4,5),'Project splits'!$C$5:$AM$346,BL$22,FALSE),VLOOKUP($A368,'Success Asset Classes'!$B$15:$BD$377,BL$21,FALSE)))</f>
        <v>0</v>
      </c>
      <c r="BM368" s="230">
        <f>IF($AR368=0,VLOOKUP(MID($A368,4,5),'Project splits'!$C$5:$AM$346,BM$22,FALSE),IF(ISNA(VLOOKUP($A368,'Success Asset Classes'!$B$15:$BD$377,BM$21,FALSE)),VLOOKUP(MID($A368,4,5),'Project splits'!$C$5:$AM$346,BM$22,FALSE),VLOOKUP($A368,'Success Asset Classes'!$B$15:$BD$377,BM$21,FALSE)))</f>
        <v>0</v>
      </c>
      <c r="BN368" s="230">
        <f>IF($AR368=0,VLOOKUP(MID($A368,4,5),'Project splits'!$C$5:$AM$346,BN$22,FALSE),IF(ISNA(VLOOKUP($A368,'Success Asset Classes'!$B$15:$BD$377,BN$21,FALSE)),VLOOKUP(MID($A368,4,5),'Project splits'!$C$5:$AM$346,BN$22,FALSE),VLOOKUP($A368,'Success Asset Classes'!$B$15:$BD$377,BN$21,FALSE)))</f>
        <v>0</v>
      </c>
      <c r="BO368" s="230">
        <f>IF($AR368=0,VLOOKUP(MID($A368,4,5),'Project splits'!$C$5:$AM$346,BO$22,FALSE),IF(ISNA(VLOOKUP($A368,'Success Asset Classes'!$B$15:$BD$377,BO$21,FALSE)),VLOOKUP(MID($A368,4,5),'Project splits'!$C$5:$AM$346,BO$22,FALSE),VLOOKUP($A368,'Success Asset Classes'!$B$15:$BD$377,BO$21,FALSE)))</f>
        <v>0</v>
      </c>
      <c r="BP368" s="230">
        <f>IF($AR368=0,VLOOKUP(MID($A368,4,5),'Project splits'!$C$5:$AM$346,BP$22,FALSE),IF(ISNA(VLOOKUP($A368,'Success Asset Classes'!$B$15:$BD$377,BP$21,FALSE)),VLOOKUP(MID($A368,4,5),'Project splits'!$C$5:$AM$346,BP$22,FALSE),VLOOKUP($A368,'Success Asset Classes'!$B$15:$BD$377,BP$21,FALSE)))</f>
        <v>0</v>
      </c>
      <c r="BQ368" s="230">
        <f>IF($AR368=0,VLOOKUP(MID($A368,4,5),'Project splits'!$C$5:$AM$346,BQ$22,FALSE),IF(ISNA(VLOOKUP($A368,'Success Asset Classes'!$B$15:$BD$377,BQ$21,FALSE)),VLOOKUP(MID($A368,4,5),'Project splits'!$C$5:$AM$346,BQ$22,FALSE),VLOOKUP($A368,'Success Asset Classes'!$B$15:$BD$377,BQ$21,FALSE)))</f>
        <v>0</v>
      </c>
      <c r="BR368" s="230">
        <f>IF($AR368=0,VLOOKUP(MID($A368,4,5),'Project splits'!$C$5:$AM$346,BR$22,FALSE),IF(ISNA(VLOOKUP($A368,'Success Asset Classes'!$B$15:$BD$377,BR$21,FALSE)),VLOOKUP(MID($A368,4,5),'Project splits'!$C$5:$AM$346,BR$22,FALSE),VLOOKUP($A368,'Success Asset Classes'!$B$15:$BD$377,BR$21,FALSE)))</f>
        <v>0</v>
      </c>
      <c r="BS368" s="247">
        <f t="shared" si="91"/>
        <v>1</v>
      </c>
      <c r="BT368" s="249">
        <f>1+IF(ISNA(VLOOKUP($A368,'Project labour content'!$A$7:$D$255,'Project labour content'!$D$1,FALSE)),VLOOKUP($D368,'Project labour content'!$F$6:$G$15,'Project labour content'!$G$1,FALSE),VLOOKUP($A368,'Project labour content'!$A$7:$D$255,'Project labour content'!$D$1,FALSE))*LabEsc22*1</f>
        <v>1.0010770278028356</v>
      </c>
      <c r="BU368" s="249">
        <f>1+IF(ISNA(VLOOKUP($A368,'Project labour content'!$A$7:$D$255,'Project labour content'!$D$1,FALSE)),VLOOKUP($D368,'Project labour content'!$F$6:$G$15,'Project labour content'!$G$1,FALSE),VLOOKUP($A368,'Project labour content'!$A$7:$D$255,'Project labour content'!$D$1,FALSE))*LabEsc23*1</f>
        <v>1.0021592253391247</v>
      </c>
      <c r="BV368" s="249">
        <f>1+IF(ISNA(VLOOKUP($A368,'Project labour content'!$A$7:$D$255,'Project labour content'!$D$1,FALSE)),VLOOKUP($D368,'Project labour content'!$F$6:$G$15,'Project labour content'!$G$1,FALSE),VLOOKUP($A368,'Project labour content'!$A$7:$D$255,'Project labour content'!$D$1,FALSE))*LabEsc24*1</f>
        <v>1.0031786554183091</v>
      </c>
      <c r="BW368" s="249">
        <f>1+IF(ISNA(VLOOKUP($A368,'Project labour content'!$A$7:$D$255,'Project labour content'!$D$1,FALSE)),VLOOKUP($D368,'Project labour content'!$F$6:$G$15,'Project labour content'!$G$1,FALSE),VLOOKUP($A368,'Project labour content'!$A$7:$D$255,'Project labour content'!$D$1,FALSE))*LabEsc25*1</f>
        <v>1.0045440121043634</v>
      </c>
      <c r="BX368" s="249">
        <f>1+IF(ISNA(VLOOKUP($A368,'Project labour content'!$A$7:$D$255,'Project labour content'!$D$1,FALSE)),VLOOKUP($D368,'Project labour content'!$F$6:$G$15,'Project labour content'!$G$1,FALSE),VLOOKUP($A368,'Project labour content'!$A$7:$D$255,'Project labour content'!$D$1,FALSE))*LabEsc26*1</f>
        <v>1.0060320233327149</v>
      </c>
      <c r="BY368" s="249">
        <f>1+IF(ISNA(VLOOKUP($A368,'Project labour content'!$A$7:$D$255,'Project labour content'!$D$1,FALSE)),VLOOKUP($D368,'Project labour content'!$F$6:$G$15,'Project labour content'!$G$1,FALSE),VLOOKUP($A368,'Project labour content'!$A$7:$D$255,'Project labour content'!$D$1,FALSE))*LabEsc27*1</f>
        <v>1.0069536745950753</v>
      </c>
      <c r="BZ368" s="249">
        <f>1+IF(ISNA(VLOOKUP($A368,'Project labour content'!$A$7:$D$255,'Project labour content'!$D$1,FALSE)),VLOOKUP($D368,'Project labour content'!$F$6:$G$15,'Project labour content'!$G$1,FALSE),VLOOKUP($A368,'Project labour content'!$A$7:$D$255,'Project labour content'!$D$1,FALSE))*LabEsc28*1</f>
        <v>1.0076476779956327</v>
      </c>
      <c r="CA368" s="249">
        <f>1+IF(ISNA(VLOOKUP($A368,'Project labour content'!$A$7:$D$255,'Project labour content'!$D$1,FALSE)),VLOOKUP($D368,'Project labour content'!$F$6:$G$15,'Project labour content'!$G$1,FALSE),VLOOKUP($A368,'Project labour content'!$A$7:$D$255,'Project labour content'!$D$1,FALSE))*LabEsc29*1</f>
        <v>1.0087614146528474</v>
      </c>
      <c r="CB368" s="250" t="str">
        <f>IF(ISNA(VLOOKUP($A368,'Project labour content'!$A$7:$D$255,'Project labour content'!$D$1,FALSE)),"Category","Project")</f>
        <v>Project</v>
      </c>
      <c r="CD368" s="247" t="str">
        <f t="shared" si="92"/>
        <v>15491</v>
      </c>
      <c r="CE368" s="3"/>
    </row>
    <row r="369" spans="1:83" x14ac:dyDescent="0.15">
      <c r="A369" s="11" t="s">
        <v>983</v>
      </c>
      <c r="B369" s="11" t="str">
        <f>VLOOKUP($A369,'Incurred Real 2022$'!$A$25:$AC$426,'Incurred Real 2022$'!B$1,FALSE)</f>
        <v>Environmental Washdown Bays Establishment</v>
      </c>
      <c r="C369" s="11" t="str">
        <f>VLOOKUP($A369,'Incurred Real 2022$'!$A$25:$AC$426,'Incurred Real 2022$'!C$1,FALSE)</f>
        <v>ExAnte</v>
      </c>
      <c r="D369" s="11" t="str">
        <f>VLOOKUP($A369,'Incurred Real 2022$'!$A$25:$AC$426,'Incurred Real 2022$'!D$1,FALSE)</f>
        <v>Security/Compliance</v>
      </c>
      <c r="E369" s="11" t="str">
        <f>VLOOKUP($A369,'Incurred Real 2022$'!$A$25:$AC$426,'Incurred Real 2022$'!E$1,FALSE)</f>
        <v>Proposed</v>
      </c>
      <c r="F369" s="105" t="str">
        <f>IF(VLOOKUP($A369,'Incurred Real 2022$'!$A$25:$AC$426,'Incurred Real 2022$'!F$1,FALSE)=0,"",VLOOKUP($A369,'Incurred Real 2022$'!$A$25:$AC$426,'Incurred Real 2022$'!F$1,FALSE))</f>
        <v/>
      </c>
      <c r="G369" s="105" t="str">
        <f>IF(VLOOKUP($A369,'Incurred Real 2022$'!$A$25:$AC$426,'Incurred Real 2022$'!G$1,FALSE)=0,"",VLOOKUP($A369,'Incurred Real 2022$'!$A$25:$AC$426,'Incurred Real 2022$'!G$1,FALSE))</f>
        <v/>
      </c>
      <c r="H369" s="105" t="str">
        <f>IF(VLOOKUP($A369,'Incurred Real 2022$'!$A$25:$AC$426,'Incurred Real 2022$'!H$1,FALSE)=0,"",VLOOKUP($A369,'Incurred Real 2022$'!$A$25:$AC$426,'Incurred Real 2022$'!H$1,FALSE))</f>
        <v/>
      </c>
      <c r="I369" s="105" t="str">
        <f>IF(VLOOKUP($A369,'Incurred Real 2022$'!$A$25:$AC$426,'Incurred Real 2022$'!I$1,FALSE)=0,"",VLOOKUP($A369,'Incurred Real 2022$'!$A$25:$AC$426,'Incurred Real 2022$'!I$1,FALSE))</f>
        <v/>
      </c>
      <c r="J369" s="105" t="str">
        <f>IF(VLOOKUP($A369,'Incurred Real 2022$'!$A$25:$AC$426,'Incurred Real 2022$'!J$1,FALSE)=0,"",VLOOKUP($A369,'Incurred Real 2022$'!$A$25:$AC$426,'Incurred Real 2022$'!J$1,FALSE))</f>
        <v/>
      </c>
      <c r="K369" s="105" t="str">
        <f>IF(VLOOKUP($A369,'Incurred Real 2022$'!$A$25:$AC$426,'Incurred Real 2022$'!K$1,FALSE)=0,"",VLOOKUP($A369,'Incurred Real 2022$'!$A$25:$AC$426,'Incurred Real 2022$'!K$1,FALSE))</f>
        <v/>
      </c>
      <c r="L369" s="105" t="str">
        <f>IF(VLOOKUP($A369,'Incurred Real 2022$'!$A$25:$AC$426,'Incurred Real 2022$'!L$1,FALSE)=0,"",VLOOKUP($A369,'Incurred Real 2022$'!$A$25:$AC$426,'Incurred Real 2022$'!L$1,FALSE))</f>
        <v/>
      </c>
      <c r="M369" s="105" t="str">
        <f>IF(VLOOKUP($A369,'Incurred Real 2022$'!$A$25:$AC$426,'Incurred Real 2022$'!M$1,FALSE)=0,"",VLOOKUP($A369,'Incurred Real 2022$'!$A$25:$AC$426,'Incurred Real 2022$'!M$1,FALSE))</f>
        <v/>
      </c>
      <c r="N369" s="105" t="str">
        <f>IF(VLOOKUP($A369,'Incurred Real 2022$'!$A$25:$AC$426,'Incurred Real 2022$'!N$1,FALSE)=0,"",VLOOKUP($A369,'Incurred Real 2022$'!$A$25:$AC$426,'Incurred Real 2022$'!N$1,FALSE))</f>
        <v/>
      </c>
      <c r="O369" s="105" t="str">
        <f>IF(VLOOKUP($A369,'Incurred Real 2022$'!$A$25:$AC$426,'Incurred Real 2022$'!O$1,FALSE)=0,"",VLOOKUP($A369,'Incurred Real 2022$'!$A$25:$AC$426,'Incurred Real 2022$'!O$1,FALSE))</f>
        <v/>
      </c>
      <c r="P369" s="105" t="str">
        <f>IF(VLOOKUP($A369,'Incurred Real 2022$'!$A$25:$AC$426,'Incurred Real 2022$'!P$1,FALSE)=0,"",VLOOKUP($A369,'Incurred Real 2022$'!$A$25:$AC$426,'Incurred Real 2022$'!P$1,FALSE))</f>
        <v/>
      </c>
      <c r="Q369" s="105" t="str">
        <f>IF(VLOOKUP($A369,'Incurred Real 2022$'!$A$25:$AC$426,'Incurred Real 2022$'!Q$1,FALSE)=0,"",VLOOKUP($A369,'Incurred Real 2022$'!$A$25:$AC$426,'Incurred Real 2022$'!Q$1,FALSE))</f>
        <v/>
      </c>
      <c r="R369" s="105" t="str">
        <f>IF(VLOOKUP($A369,'Incurred Real 2022$'!$A$25:$AC$426,'Incurred Real 2022$'!R$1,FALSE)=0,"",VLOOKUP($A369,'Incurred Real 2022$'!$A$25:$AC$426,'Incurred Real 2022$'!R$1,FALSE))</f>
        <v/>
      </c>
      <c r="S369" s="105" t="str">
        <f>IF(VLOOKUP($A369,'Incurred Real 2022$'!$A$25:$AC$426,'Incurred Real 2022$'!S$1,FALSE)=0,"",VLOOKUP($A369,'Incurred Real 2022$'!$A$25:$AC$426,'Incurred Real 2022$'!S$1,FALSE))</f>
        <v/>
      </c>
      <c r="T369" s="105" t="str">
        <f>IF(VLOOKUP($A369,'Incurred Real 2022$'!$A$25:$AC$426,'Incurred Real 2022$'!T$1,FALSE)=0,"",VLOOKUP($A369,'Incurred Real 2022$'!$A$25:$AC$426,'Incurred Real 2022$'!T$1,FALSE))</f>
        <v/>
      </c>
      <c r="U369" s="105" t="str">
        <f>IF(VLOOKUP($A369,'Incurred Real 2022$'!$A$25:$AC$426,'Incurred Real 2022$'!U$1,FALSE)=0,"",VLOOKUP($A369,'Incurred Real 2022$'!$A$25:$AC$426,'Incurred Real 2022$'!U$1,FALSE))</f>
        <v/>
      </c>
      <c r="V369" s="13" t="str">
        <f>IF(ISTEXT(VLOOKUP($A369,'Incurred Real 2022$'!$A$25:$AC$426,'Incurred Real 2022$'!V$1,FALSE)),"",(VLOOKUP($A369,'Incurred Real 2022$'!$A$25:$AC$426,'Incurred Real 2022$'!V$1,FALSE))*BT369*Incurred_Real!V$15)</f>
        <v/>
      </c>
      <c r="W369" s="13" t="str">
        <f>IF(ISTEXT(VLOOKUP($A369,'Incurred Real 2022$'!$A$25:$AC$426,'Incurred Real 2022$'!W$1,FALSE)),"",(VLOOKUP($A369,'Incurred Real 2022$'!$A$25:$AC$426,'Incurred Real 2022$'!W$1,FALSE))*BU369*Incurred_Real!W$15)</f>
        <v/>
      </c>
      <c r="X369" s="220">
        <f>IF(ISTEXT(VLOOKUP($A369,'Incurred Real 2022$'!$A$25:$AC$426,'Incurred Real 2022$'!X$1,FALSE)),"",(VLOOKUP($A369,'Incurred Real 2022$'!$A$25:$AC$426,'Incurred Real 2022$'!X$1,FALSE))*BV369*Incurred_Real!X$15)</f>
        <v>153739.61640285476</v>
      </c>
      <c r="Y369" s="217">
        <f>IF(ISTEXT(VLOOKUP($A369,'Incurred Real 2022$'!$A$25:$AC$426,'Incurred Real 2022$'!Y$1,FALSE)),"",(VLOOKUP($A369,'Incurred Real 2022$'!$A$25:$AC$426,'Incurred Real 2022$'!Y$1,FALSE))*BW369*Incurred_Real!Y$15)</f>
        <v>309431.05229491566</v>
      </c>
      <c r="Z369" s="13">
        <f>IF(ISTEXT(VLOOKUP($A369,'Incurred Real 2022$'!$A$25:$AC$426,'Incurred Real 2022$'!Z$1,FALSE)),"",(VLOOKUP($A369,'Incurred Real 2022$'!$A$25:$AC$426,'Incurred Real 2022$'!Z$1,FALSE))*BX369*Incurred_Real!Z$15)</f>
        <v>310269.35978405818</v>
      </c>
      <c r="AA369" s="13">
        <f>IF(ISTEXT(VLOOKUP($A369,'Incurred Real 2022$'!$A$25:$AC$426,'Incurred Real 2022$'!AA$1,FALSE)),"",(VLOOKUP($A369,'Incurred Real 2022$'!$A$25:$AC$426,'Incurred Real 2022$'!AA$1,FALSE))*BY369*Incurred_Real!AA$15)</f>
        <v>310788.59454579471</v>
      </c>
      <c r="AB369" s="13">
        <f>IF(ISTEXT(VLOOKUP($A369,'Incurred Real 2022$'!$A$25:$AC$426,'Incurred Real 2022$'!AB$1,FALSE)),"",(VLOOKUP($A369,'Incurred Real 2022$'!$A$25:$AC$426,'Incurred Real 2022$'!AB$1,FALSE))*BZ369*Incurred_Real!AB$15)</f>
        <v>156185.91862107697</v>
      </c>
      <c r="AC369" s="13" t="str">
        <f>IF(ISTEXT(VLOOKUP($A369,'Incurred Real 2022$'!$A$25:$AC$426,'Incurred Real 2022$'!AC$1,FALSE)),"",(VLOOKUP($A369,'Incurred Real 2022$'!$A$25:$AC$426,'Incurred Real 2022$'!AC$1,FALSE))*CA369*Incurred_Real!AC$15)</f>
        <v/>
      </c>
      <c r="AD369" s="221">
        <f t="shared" si="87"/>
        <v>1240414.5416487004</v>
      </c>
      <c r="AE369" s="221">
        <f t="shared" si="88"/>
        <v>1240414.5416487004</v>
      </c>
      <c r="AF369" s="239">
        <f t="shared" si="93"/>
        <v>1396582.6168885082</v>
      </c>
      <c r="AG369" s="222">
        <f t="shared" si="89"/>
        <v>1396582.6168885082</v>
      </c>
      <c r="AH369" s="223">
        <f t="shared" si="96"/>
        <v>1</v>
      </c>
      <c r="AI369" s="224">
        <f t="shared" si="90"/>
        <v>2028</v>
      </c>
      <c r="AJ369" s="225" t="str">
        <f>VLOOKUP($A369,Project_Commissioning!$C$4:$H$355,Project_Commissioning!F$1,FALSE)</f>
        <v/>
      </c>
      <c r="AK369" s="226">
        <f>VLOOKUP($A369,Project_Commissioning!$C$4:$H$355,Project_Commissioning!G$1,FALSE)</f>
        <v>2028</v>
      </c>
      <c r="AL369" s="225" t="str">
        <f>IF(VLOOKUP($A369,Project_Commissioning!$C$4:$H$355,Project_Commissioning!H$1,FALSE)=0,"",VLOOKUP($A369,Project_Commissioning!$C$4:$H$355,Project_Commissioning!H$1,FALSE))</f>
        <v/>
      </c>
      <c r="AM369" s="237">
        <f t="shared" si="94"/>
        <v>1240414.5416487004</v>
      </c>
      <c r="AN369" s="221" cm="1">
        <f t="array" ref="AN369">IF(ROUND(AE369,0)=0,0,LOOKUP(2,1/(F369:AC369&lt;&gt;""),F369:AC369))</f>
        <v>156185.91862107697</v>
      </c>
      <c r="AO369" s="221">
        <f t="shared" si="95"/>
        <v>1240414.5416487004</v>
      </c>
      <c r="AP369" s="79"/>
      <c r="AQ369" s="20"/>
      <c r="AR369" s="245">
        <f>IF(ISNA(VLOOKUP($A369,'Success Asset Classes'!$B$15:$AA$114,'Success Asset Classes'!$AA$1,FALSE)),0,VLOOKUP($A369,'Success Asset Classes'!$B$15:$AA$114,'Success Asset Classes'!$AA$1,FALSE))</f>
        <v>1</v>
      </c>
      <c r="AS369" s="230">
        <f>IF($AR369=0,VLOOKUP(MID($A369,4,5),'Project splits'!$C$5:$AM$346,AS$22,FALSE),IF(ISNA(VLOOKUP($A369,'Success Asset Classes'!$B$15:$BD$377,AS$21,FALSE)),VLOOKUP(MID($A369,4,5),'Project splits'!$C$5:$AM$346,AS$22,FALSE),VLOOKUP($A369,'Success Asset Classes'!$B$15:$BD$377,AS$21,FALSE)))</f>
        <v>0</v>
      </c>
      <c r="AT369" s="230">
        <f>IF($AR369=0,VLOOKUP(MID($A369,4,5),'Project splits'!$C$5:$AM$346,AT$22,FALSE),IF(ISNA(VLOOKUP($A369,'Success Asset Classes'!$B$15:$BD$377,AT$21,FALSE)),VLOOKUP(MID($A369,4,5),'Project splits'!$C$5:$AM$346,AT$22,FALSE),VLOOKUP($A369,'Success Asset Classes'!$B$15:$BD$377,AT$21,FALSE)))</f>
        <v>0</v>
      </c>
      <c r="AU369" s="230">
        <f>IF($AR369=0,VLOOKUP(MID($A369,4,5),'Project splits'!$C$5:$AM$346,AU$22,FALSE),IF(ISNA(VLOOKUP($A369,'Success Asset Classes'!$B$15:$BD$377,AU$21,FALSE)),VLOOKUP(MID($A369,4,5),'Project splits'!$C$5:$AM$346,AU$22,FALSE),VLOOKUP($A369,'Success Asset Classes'!$B$15:$BD$377,AU$21,FALSE)))</f>
        <v>0</v>
      </c>
      <c r="AV369" s="230">
        <f>IF($AR369=0,VLOOKUP(MID($A369,4,5),'Project splits'!$C$5:$AM$346,AV$22,FALSE),IF(ISNA(VLOOKUP($A369,'Success Asset Classes'!$B$15:$BD$377,AV$21,FALSE)),VLOOKUP(MID($A369,4,5),'Project splits'!$C$5:$AM$346,AV$22,FALSE),VLOOKUP($A369,'Success Asset Classes'!$B$15:$BD$377,AV$21,FALSE)))</f>
        <v>0</v>
      </c>
      <c r="AW369" s="230">
        <f>IF($AR369=0,VLOOKUP(MID($A369,4,5),'Project splits'!$C$5:$AM$346,AW$22,FALSE),IF(ISNA(VLOOKUP($A369,'Success Asset Classes'!$B$15:$BD$377,AW$21,FALSE)),VLOOKUP(MID($A369,4,5),'Project splits'!$C$5:$AM$346,AW$22,FALSE),VLOOKUP($A369,'Success Asset Classes'!$B$15:$BD$377,AW$21,FALSE)))</f>
        <v>0</v>
      </c>
      <c r="AX369" s="230">
        <f>IF($AR369=0,VLOOKUP(MID($A369,4,5),'Project splits'!$C$5:$AM$346,AX$22,FALSE),IF(ISNA(VLOOKUP($A369,'Success Asset Classes'!$B$15:$BD$377,AX$21,FALSE)),VLOOKUP(MID($A369,4,5),'Project splits'!$C$5:$AM$346,AX$22,FALSE),VLOOKUP($A369,'Success Asset Classes'!$B$15:$BD$377,AX$21,FALSE)))</f>
        <v>0</v>
      </c>
      <c r="AY369" s="230">
        <f>IF($AR369=0,VLOOKUP(MID($A369,4,5),'Project splits'!$C$5:$AM$346,AY$22,FALSE),IF(ISNA(VLOOKUP($A369,'Success Asset Classes'!$B$15:$BD$377,AY$21,FALSE)),VLOOKUP(MID($A369,4,5),'Project splits'!$C$5:$AM$346,AY$22,FALSE),VLOOKUP($A369,'Success Asset Classes'!$B$15:$BD$377,AY$21,FALSE)))</f>
        <v>0</v>
      </c>
      <c r="AZ369" s="230">
        <f>IF($AR369=0,VLOOKUP(MID($A369,4,5),'Project splits'!$C$5:$AM$346,AZ$22,FALSE),IF(ISNA(VLOOKUP($A369,'Success Asset Classes'!$B$15:$BD$377,AZ$21,FALSE)),VLOOKUP(MID($A369,4,5),'Project splits'!$C$5:$AM$346,AZ$22,FALSE),VLOOKUP($A369,'Success Asset Classes'!$B$15:$BD$377,AZ$21,FALSE)))</f>
        <v>0</v>
      </c>
      <c r="BA369" s="230">
        <f>IF($AR369=0,VLOOKUP(MID($A369,4,5),'Project splits'!$C$5:$AM$346,BA$22,FALSE),IF(ISNA(VLOOKUP($A369,'Success Asset Classes'!$B$15:$BD$377,BA$21,FALSE)),VLOOKUP(MID($A369,4,5),'Project splits'!$C$5:$AM$346,BA$22,FALSE),VLOOKUP($A369,'Success Asset Classes'!$B$15:$BD$377,BA$21,FALSE)))</f>
        <v>0</v>
      </c>
      <c r="BB369" s="230">
        <f>IF($AR369=0,VLOOKUP(MID($A369,4,5),'Project splits'!$C$5:$AM$346,BB$22,FALSE),IF(ISNA(VLOOKUP($A369,'Success Asset Classes'!$B$15:$BD$377,BB$21,FALSE)),VLOOKUP(MID($A369,4,5),'Project splits'!$C$5:$AM$346,BB$22,FALSE),VLOOKUP($A369,'Success Asset Classes'!$B$15:$BD$377,BB$21,FALSE)))</f>
        <v>0</v>
      </c>
      <c r="BC369" s="230">
        <f>IF($AR369=0,VLOOKUP(MID($A369,4,5),'Project splits'!$C$5:$AM$346,BC$22,FALSE),IF(ISNA(VLOOKUP($A369,'Success Asset Classes'!$B$15:$BD$377,BC$21,FALSE)),VLOOKUP(MID($A369,4,5),'Project splits'!$C$5:$AM$346,BC$22,FALSE),VLOOKUP($A369,'Success Asset Classes'!$B$15:$BD$377,BC$21,FALSE)))</f>
        <v>0</v>
      </c>
      <c r="BD369" s="230">
        <f>IF($AR369=0,VLOOKUP(MID($A369,4,5),'Project splits'!$C$5:$AM$346,BD$22,FALSE),IF(ISNA(VLOOKUP($A369,'Success Asset Classes'!$B$15:$BD$377,BD$21,FALSE)),VLOOKUP(MID($A369,4,5),'Project splits'!$C$5:$AM$346,BD$22,FALSE),VLOOKUP($A369,'Success Asset Classes'!$B$15:$BD$377,BD$21,FALSE)))</f>
        <v>0.99617370723467658</v>
      </c>
      <c r="BE369" s="230">
        <f>IF($AR369=0,VLOOKUP(MID($A369,4,5),'Project splits'!$C$5:$AM$346,BE$22,FALSE),IF(ISNA(VLOOKUP($A369,'Success Asset Classes'!$B$15:$BD$377,BE$21,FALSE)),VLOOKUP(MID($A369,4,5),'Project splits'!$C$5:$AM$346,BE$22,FALSE),VLOOKUP($A369,'Success Asset Classes'!$B$15:$BD$377,BE$21,FALSE)))</f>
        <v>3.8262927653233709E-3</v>
      </c>
      <c r="BF369" s="230">
        <f>IF($AR369=0,VLOOKUP(MID($A369,4,5),'Project splits'!$C$5:$AM$346,BF$22,FALSE),IF(ISNA(VLOOKUP($A369,'Success Asset Classes'!$B$15:$BD$377,BF$21,FALSE)),VLOOKUP(MID($A369,4,5),'Project splits'!$C$5:$AM$346,BF$22,FALSE),VLOOKUP($A369,'Success Asset Classes'!$B$15:$BD$377,BF$21,FALSE)))</f>
        <v>0</v>
      </c>
      <c r="BG369" s="230">
        <f>IF($AR369=0,VLOOKUP(MID($A369,4,5),'Project splits'!$C$5:$AM$346,BG$22,FALSE),IF(ISNA(VLOOKUP($A369,'Success Asset Classes'!$B$15:$BD$377,BG$21,FALSE)),VLOOKUP(MID($A369,4,5),'Project splits'!$C$5:$AM$346,BG$22,FALSE),VLOOKUP($A369,'Success Asset Classes'!$B$15:$BD$377,BG$21,FALSE)))</f>
        <v>0</v>
      </c>
      <c r="BH369" s="230">
        <f>IF($AR369=0,VLOOKUP(MID($A369,4,5),'Project splits'!$C$5:$AM$346,BH$22,FALSE),IF(ISNA(VLOOKUP($A369,'Success Asset Classes'!$B$15:$BD$377,BH$21,FALSE)),VLOOKUP(MID($A369,4,5),'Project splits'!$C$5:$AM$346,BH$22,FALSE),VLOOKUP($A369,'Success Asset Classes'!$B$15:$BD$377,BH$21,FALSE)))</f>
        <v>0</v>
      </c>
      <c r="BI369" s="230">
        <f>IF($AR369=0,VLOOKUP(MID($A369,4,5),'Project splits'!$C$5:$AM$346,BI$22,FALSE),IF(ISNA(VLOOKUP($A369,'Success Asset Classes'!$B$15:$BD$377,BI$21,FALSE)),VLOOKUP(MID($A369,4,5),'Project splits'!$C$5:$AM$346,BI$22,FALSE),VLOOKUP($A369,'Success Asset Classes'!$B$15:$BD$377,BI$21,FALSE)))</f>
        <v>0</v>
      </c>
      <c r="BJ369" s="230">
        <f>IF($AR369=0,VLOOKUP(MID($A369,4,5),'Project splits'!$C$5:$AM$346,BJ$22,FALSE),IF(ISNA(VLOOKUP($A369,'Success Asset Classes'!$B$15:$BD$377,BJ$21,FALSE)),VLOOKUP(MID($A369,4,5),'Project splits'!$C$5:$AM$346,BJ$22,FALSE),VLOOKUP($A369,'Success Asset Classes'!$B$15:$BD$377,BJ$21,FALSE)))</f>
        <v>0</v>
      </c>
      <c r="BK369" s="230">
        <f>IF($AR369=0,VLOOKUP(MID($A369,4,5),'Project splits'!$C$5:$AM$346,BK$22,FALSE),IF(ISNA(VLOOKUP($A369,'Success Asset Classes'!$B$15:$BD$377,BK$21,FALSE)),VLOOKUP(MID($A369,4,5),'Project splits'!$C$5:$AM$346,BK$22,FALSE),VLOOKUP($A369,'Success Asset Classes'!$B$15:$BD$377,BK$21,FALSE)))</f>
        <v>0</v>
      </c>
      <c r="BL369" s="230">
        <f>IF($AR369=0,VLOOKUP(MID($A369,4,5),'Project splits'!$C$5:$AM$346,BL$22,FALSE),IF(ISNA(VLOOKUP($A369,'Success Asset Classes'!$B$15:$BD$377,BL$21,FALSE)),VLOOKUP(MID($A369,4,5),'Project splits'!$C$5:$AM$346,BL$22,FALSE),VLOOKUP($A369,'Success Asset Classes'!$B$15:$BD$377,BL$21,FALSE)))</f>
        <v>0</v>
      </c>
      <c r="BM369" s="230">
        <f>IF($AR369=0,VLOOKUP(MID($A369,4,5),'Project splits'!$C$5:$AM$346,BM$22,FALSE),IF(ISNA(VLOOKUP($A369,'Success Asset Classes'!$B$15:$BD$377,BM$21,FALSE)),VLOOKUP(MID($A369,4,5),'Project splits'!$C$5:$AM$346,BM$22,FALSE),VLOOKUP($A369,'Success Asset Classes'!$B$15:$BD$377,BM$21,FALSE)))</f>
        <v>0</v>
      </c>
      <c r="BN369" s="230">
        <f>IF($AR369=0,VLOOKUP(MID($A369,4,5),'Project splits'!$C$5:$AM$346,BN$22,FALSE),IF(ISNA(VLOOKUP($A369,'Success Asset Classes'!$B$15:$BD$377,BN$21,FALSE)),VLOOKUP(MID($A369,4,5),'Project splits'!$C$5:$AM$346,BN$22,FALSE),VLOOKUP($A369,'Success Asset Classes'!$B$15:$BD$377,BN$21,FALSE)))</f>
        <v>0</v>
      </c>
      <c r="BO369" s="230">
        <f>IF($AR369=0,VLOOKUP(MID($A369,4,5),'Project splits'!$C$5:$AM$346,BO$22,FALSE),IF(ISNA(VLOOKUP($A369,'Success Asset Classes'!$B$15:$BD$377,BO$21,FALSE)),VLOOKUP(MID($A369,4,5),'Project splits'!$C$5:$AM$346,BO$22,FALSE),VLOOKUP($A369,'Success Asset Classes'!$B$15:$BD$377,BO$21,FALSE)))</f>
        <v>0</v>
      </c>
      <c r="BP369" s="230">
        <f>IF($AR369=0,VLOOKUP(MID($A369,4,5),'Project splits'!$C$5:$AM$346,BP$22,FALSE),IF(ISNA(VLOOKUP($A369,'Success Asset Classes'!$B$15:$BD$377,BP$21,FALSE)),VLOOKUP(MID($A369,4,5),'Project splits'!$C$5:$AM$346,BP$22,FALSE),VLOOKUP($A369,'Success Asset Classes'!$B$15:$BD$377,BP$21,FALSE)))</f>
        <v>0</v>
      </c>
      <c r="BQ369" s="230">
        <f>IF($AR369=0,VLOOKUP(MID($A369,4,5),'Project splits'!$C$5:$AM$346,BQ$22,FALSE),IF(ISNA(VLOOKUP($A369,'Success Asset Classes'!$B$15:$BD$377,BQ$21,FALSE)),VLOOKUP(MID($A369,4,5),'Project splits'!$C$5:$AM$346,BQ$22,FALSE),VLOOKUP($A369,'Success Asset Classes'!$B$15:$BD$377,BQ$21,FALSE)))</f>
        <v>0</v>
      </c>
      <c r="BR369" s="230">
        <f>IF($AR369=0,VLOOKUP(MID($A369,4,5),'Project splits'!$C$5:$AM$346,BR$22,FALSE),IF(ISNA(VLOOKUP($A369,'Success Asset Classes'!$B$15:$BD$377,BR$21,FALSE)),VLOOKUP(MID($A369,4,5),'Project splits'!$C$5:$AM$346,BR$22,FALSE),VLOOKUP($A369,'Success Asset Classes'!$B$15:$BD$377,BR$21,FALSE)))</f>
        <v>0</v>
      </c>
      <c r="BS369" s="247">
        <f t="shared" si="91"/>
        <v>1</v>
      </c>
      <c r="BT369" s="249">
        <f>1+IF(ISNA(VLOOKUP($A369,'Project labour content'!$A$7:$D$255,'Project labour content'!$D$1,FALSE)),VLOOKUP($D369,'Project labour content'!$F$6:$G$15,'Project labour content'!$G$1,FALSE),VLOOKUP($A369,'Project labour content'!$A$7:$D$255,'Project labour content'!$D$1,FALSE))*LabEsc22*1</f>
        <v>1.0019772796727038</v>
      </c>
      <c r="BU369" s="249">
        <f>1+IF(ISNA(VLOOKUP($A369,'Project labour content'!$A$7:$D$255,'Project labour content'!$D$1,FALSE)),VLOOKUP($D369,'Project labour content'!$F$6:$G$15,'Project labour content'!$G$1,FALSE),VLOOKUP($A369,'Project labour content'!$A$7:$D$255,'Project labour content'!$D$1,FALSE))*LabEsc23*1</f>
        <v>1.0039640502878366</v>
      </c>
      <c r="BV369" s="249">
        <f>1+IF(ISNA(VLOOKUP($A369,'Project labour content'!$A$7:$D$255,'Project labour content'!$D$1,FALSE)),VLOOKUP($D369,'Project labour content'!$F$6:$G$15,'Project labour content'!$G$1,FALSE),VLOOKUP($A369,'Project labour content'!$A$7:$D$255,'Project labour content'!$D$1,FALSE))*LabEsc24*1</f>
        <v>1.0058355882072918</v>
      </c>
      <c r="BW369" s="249">
        <f>1+IF(ISNA(VLOOKUP($A369,'Project labour content'!$A$7:$D$255,'Project labour content'!$D$1,FALSE)),VLOOKUP($D369,'Project labour content'!$F$6:$G$15,'Project labour content'!$G$1,FALSE),VLOOKUP($A369,'Project labour content'!$A$7:$D$255,'Project labour content'!$D$1,FALSE))*LabEsc25*1</f>
        <v>1.0083422013274155</v>
      </c>
      <c r="BX369" s="249">
        <f>1+IF(ISNA(VLOOKUP($A369,'Project labour content'!$A$7:$D$255,'Project labour content'!$D$1,FALSE)),VLOOKUP($D369,'Project labour content'!$F$6:$G$15,'Project labour content'!$G$1,FALSE),VLOOKUP($A369,'Project labour content'!$A$7:$D$255,'Project labour content'!$D$1,FALSE))*LabEsc26*1</f>
        <v>1.0110739918594969</v>
      </c>
      <c r="BY369" s="249">
        <f>1+IF(ISNA(VLOOKUP($A369,'Project labour content'!$A$7:$D$255,'Project labour content'!$D$1,FALSE)),VLOOKUP($D369,'Project labour content'!$F$6:$G$15,'Project labour content'!$G$1,FALSE),VLOOKUP($A369,'Project labour content'!$A$7:$D$255,'Project labour content'!$D$1,FALSE))*LabEsc27*1</f>
        <v>1.0127660208875213</v>
      </c>
      <c r="BZ369" s="249">
        <f>1+IF(ISNA(VLOOKUP($A369,'Project labour content'!$A$7:$D$255,'Project labour content'!$D$1,FALSE)),VLOOKUP($D369,'Project labour content'!$F$6:$G$15,'Project labour content'!$G$1,FALSE),VLOOKUP($A369,'Project labour content'!$A$7:$D$255,'Project labour content'!$D$1,FALSE))*LabEsc28*1</f>
        <v>1.0140401187456238</v>
      </c>
      <c r="CA369" s="249">
        <f>1+IF(ISNA(VLOOKUP($A369,'Project labour content'!$A$7:$D$255,'Project labour content'!$D$1,FALSE)),VLOOKUP($D369,'Project labour content'!$F$6:$G$15,'Project labour content'!$G$1,FALSE),VLOOKUP($A369,'Project labour content'!$A$7:$D$255,'Project labour content'!$D$1,FALSE))*LabEsc29*1</f>
        <v>1.0160847909883066</v>
      </c>
      <c r="CB369" s="250" t="str">
        <f>IF(ISNA(VLOOKUP($A369,'Project labour content'!$A$7:$D$255,'Project labour content'!$D$1,FALSE)),"Category","Project")</f>
        <v>Project</v>
      </c>
      <c r="CD369" s="247" t="str">
        <f t="shared" si="92"/>
        <v>15492</v>
      </c>
      <c r="CE369" s="3"/>
    </row>
    <row r="370" spans="1:83" x14ac:dyDescent="0.15">
      <c r="A370" s="11" t="s">
        <v>967</v>
      </c>
      <c r="B370" s="11" t="str">
        <f>VLOOKUP($A370,'Incurred Real 2022$'!$A$25:$AC$426,'Incurred Real 2022$'!B$1,FALSE)</f>
        <v>Substation Fire Access Track Upgrade</v>
      </c>
      <c r="C370" s="11" t="str">
        <f>VLOOKUP($A370,'Incurred Real 2022$'!$A$25:$AC$426,'Incurred Real 2022$'!C$1,FALSE)</f>
        <v>ExAnte</v>
      </c>
      <c r="D370" s="11" t="str">
        <f>VLOOKUP($A370,'Incurred Real 2022$'!$A$25:$AC$426,'Incurred Real 2022$'!D$1,FALSE)</f>
        <v>Replacement</v>
      </c>
      <c r="E370" s="11" t="str">
        <f>VLOOKUP($A370,'Incurred Real 2022$'!$A$25:$AC$426,'Incurred Real 2022$'!E$1,FALSE)</f>
        <v>Proposed</v>
      </c>
      <c r="F370" s="105" t="str">
        <f>IF(VLOOKUP($A370,'Incurred Real 2022$'!$A$25:$AC$426,'Incurred Real 2022$'!F$1,FALSE)=0,"",VLOOKUP($A370,'Incurred Real 2022$'!$A$25:$AC$426,'Incurred Real 2022$'!F$1,FALSE))</f>
        <v/>
      </c>
      <c r="G370" s="105" t="str">
        <f>IF(VLOOKUP($A370,'Incurred Real 2022$'!$A$25:$AC$426,'Incurred Real 2022$'!G$1,FALSE)=0,"",VLOOKUP($A370,'Incurred Real 2022$'!$A$25:$AC$426,'Incurred Real 2022$'!G$1,FALSE))</f>
        <v/>
      </c>
      <c r="H370" s="105" t="str">
        <f>IF(VLOOKUP($A370,'Incurred Real 2022$'!$A$25:$AC$426,'Incurred Real 2022$'!H$1,FALSE)=0,"",VLOOKUP($A370,'Incurred Real 2022$'!$A$25:$AC$426,'Incurred Real 2022$'!H$1,FALSE))</f>
        <v/>
      </c>
      <c r="I370" s="105" t="str">
        <f>IF(VLOOKUP($A370,'Incurred Real 2022$'!$A$25:$AC$426,'Incurred Real 2022$'!I$1,FALSE)=0,"",VLOOKUP($A370,'Incurred Real 2022$'!$A$25:$AC$426,'Incurred Real 2022$'!I$1,FALSE))</f>
        <v/>
      </c>
      <c r="J370" s="105" t="str">
        <f>IF(VLOOKUP($A370,'Incurred Real 2022$'!$A$25:$AC$426,'Incurred Real 2022$'!J$1,FALSE)=0,"",VLOOKUP($A370,'Incurred Real 2022$'!$A$25:$AC$426,'Incurred Real 2022$'!J$1,FALSE))</f>
        <v/>
      </c>
      <c r="K370" s="105" t="str">
        <f>IF(VLOOKUP($A370,'Incurred Real 2022$'!$A$25:$AC$426,'Incurred Real 2022$'!K$1,FALSE)=0,"",VLOOKUP($A370,'Incurred Real 2022$'!$A$25:$AC$426,'Incurred Real 2022$'!K$1,FALSE))</f>
        <v/>
      </c>
      <c r="L370" s="105" t="str">
        <f>IF(VLOOKUP($A370,'Incurred Real 2022$'!$A$25:$AC$426,'Incurred Real 2022$'!L$1,FALSE)=0,"",VLOOKUP($A370,'Incurred Real 2022$'!$A$25:$AC$426,'Incurred Real 2022$'!L$1,FALSE))</f>
        <v/>
      </c>
      <c r="M370" s="105" t="str">
        <f>IF(VLOOKUP($A370,'Incurred Real 2022$'!$A$25:$AC$426,'Incurred Real 2022$'!M$1,FALSE)=0,"",VLOOKUP($A370,'Incurred Real 2022$'!$A$25:$AC$426,'Incurred Real 2022$'!M$1,FALSE))</f>
        <v/>
      </c>
      <c r="N370" s="105" t="str">
        <f>IF(VLOOKUP($A370,'Incurred Real 2022$'!$A$25:$AC$426,'Incurred Real 2022$'!N$1,FALSE)=0,"",VLOOKUP($A370,'Incurred Real 2022$'!$A$25:$AC$426,'Incurred Real 2022$'!N$1,FALSE))</f>
        <v/>
      </c>
      <c r="O370" s="105" t="str">
        <f>IF(VLOOKUP($A370,'Incurred Real 2022$'!$A$25:$AC$426,'Incurred Real 2022$'!O$1,FALSE)=0,"",VLOOKUP($A370,'Incurred Real 2022$'!$A$25:$AC$426,'Incurred Real 2022$'!O$1,FALSE))</f>
        <v/>
      </c>
      <c r="P370" s="105" t="str">
        <f>IF(VLOOKUP($A370,'Incurred Real 2022$'!$A$25:$AC$426,'Incurred Real 2022$'!P$1,FALSE)=0,"",VLOOKUP($A370,'Incurred Real 2022$'!$A$25:$AC$426,'Incurred Real 2022$'!P$1,FALSE))</f>
        <v/>
      </c>
      <c r="Q370" s="105" t="str">
        <f>IF(VLOOKUP($A370,'Incurred Real 2022$'!$A$25:$AC$426,'Incurred Real 2022$'!Q$1,FALSE)=0,"",VLOOKUP($A370,'Incurred Real 2022$'!$A$25:$AC$426,'Incurred Real 2022$'!Q$1,FALSE))</f>
        <v/>
      </c>
      <c r="R370" s="105" t="str">
        <f>IF(VLOOKUP($A370,'Incurred Real 2022$'!$A$25:$AC$426,'Incurred Real 2022$'!R$1,FALSE)=0,"",VLOOKUP($A370,'Incurred Real 2022$'!$A$25:$AC$426,'Incurred Real 2022$'!R$1,FALSE))</f>
        <v/>
      </c>
      <c r="S370" s="105" t="str">
        <f>IF(VLOOKUP($A370,'Incurred Real 2022$'!$A$25:$AC$426,'Incurred Real 2022$'!S$1,FALSE)=0,"",VLOOKUP($A370,'Incurred Real 2022$'!$A$25:$AC$426,'Incurred Real 2022$'!S$1,FALSE))</f>
        <v/>
      </c>
      <c r="T370" s="105" t="str">
        <f>IF(VLOOKUP($A370,'Incurred Real 2022$'!$A$25:$AC$426,'Incurred Real 2022$'!T$1,FALSE)=0,"",VLOOKUP($A370,'Incurred Real 2022$'!$A$25:$AC$426,'Incurred Real 2022$'!T$1,FALSE))</f>
        <v/>
      </c>
      <c r="U370" s="105" t="str">
        <f>IF(VLOOKUP($A370,'Incurred Real 2022$'!$A$25:$AC$426,'Incurred Real 2022$'!U$1,FALSE)=0,"",VLOOKUP($A370,'Incurred Real 2022$'!$A$25:$AC$426,'Incurred Real 2022$'!U$1,FALSE))</f>
        <v/>
      </c>
      <c r="V370" s="13" t="str">
        <f>IF(ISTEXT(VLOOKUP($A370,'Incurred Real 2022$'!$A$25:$AC$426,'Incurred Real 2022$'!V$1,FALSE)),"",(VLOOKUP($A370,'Incurred Real 2022$'!$A$25:$AC$426,'Incurred Real 2022$'!V$1,FALSE))*BT370*Incurred_Real!V$15)</f>
        <v/>
      </c>
      <c r="W370" s="13" t="str">
        <f>IF(ISTEXT(VLOOKUP($A370,'Incurred Real 2022$'!$A$25:$AC$426,'Incurred Real 2022$'!W$1,FALSE)),"",(VLOOKUP($A370,'Incurred Real 2022$'!$A$25:$AC$426,'Incurred Real 2022$'!W$1,FALSE))*BU370*Incurred_Real!W$15)</f>
        <v/>
      </c>
      <c r="X370" s="220">
        <f>IF(ISTEXT(VLOOKUP($A370,'Incurred Real 2022$'!$A$25:$AC$426,'Incurred Real 2022$'!X$1,FALSE)),"",(VLOOKUP($A370,'Incurred Real 2022$'!$A$25:$AC$426,'Incurred Real 2022$'!X$1,FALSE))*BV370*Incurred_Real!X$15)</f>
        <v>241296.03579304848</v>
      </c>
      <c r="Y370" s="217">
        <f>IF(ISTEXT(VLOOKUP($A370,'Incurred Real 2022$'!$A$25:$AC$426,'Incurred Real 2022$'!Y$1,FALSE)),"",(VLOOKUP($A370,'Incurred Real 2022$'!$A$25:$AC$426,'Incurred Real 2022$'!Y$1,FALSE))*BW370*Incurred_Real!Y$15)</f>
        <v>700711.14851289557</v>
      </c>
      <c r="Z370" s="13">
        <f>IF(ISTEXT(VLOOKUP($A370,'Incurred Real 2022$'!$A$25:$AC$426,'Incurred Real 2022$'!Z$1,FALSE)),"",(VLOOKUP($A370,'Incurred Real 2022$'!$A$25:$AC$426,'Incurred Real 2022$'!Z$1,FALSE))*BX370*Incurred_Real!Z$15)</f>
        <v>725947.62669931736</v>
      </c>
      <c r="AA370" s="13">
        <f>IF(ISTEXT(VLOOKUP($A370,'Incurred Real 2022$'!$A$25:$AC$426,'Incurred Real 2022$'!AA$1,FALSE)),"",(VLOOKUP($A370,'Incurred Real 2022$'!$A$25:$AC$426,'Incurred Real 2022$'!AA$1,FALSE))*BY370*Incurred_Real!AA$15)</f>
        <v>750833.28983477689</v>
      </c>
      <c r="AB370" s="13" t="str">
        <f>IF(ISTEXT(VLOOKUP($A370,'Incurred Real 2022$'!$A$25:$AC$426,'Incurred Real 2022$'!AB$1,FALSE)),"",(VLOOKUP($A370,'Incurred Real 2022$'!$A$25:$AC$426,'Incurred Real 2022$'!AB$1,FALSE))*BZ370*Incurred_Real!AB$15)</f>
        <v/>
      </c>
      <c r="AC370" s="13" t="str">
        <f>IF(ISTEXT(VLOOKUP($A370,'Incurred Real 2022$'!$A$25:$AC$426,'Incurred Real 2022$'!AC$1,FALSE)),"",(VLOOKUP($A370,'Incurred Real 2022$'!$A$25:$AC$426,'Incurred Real 2022$'!AC$1,FALSE))*CA370*Incurred_Real!AC$15)</f>
        <v/>
      </c>
      <c r="AD370" s="221">
        <f t="shared" si="87"/>
        <v>2418788.1008400382</v>
      </c>
      <c r="AE370" s="221">
        <f t="shared" si="88"/>
        <v>2418788.1008400382</v>
      </c>
      <c r="AF370" s="239">
        <f t="shared" si="93"/>
        <v>2723313.2974078474</v>
      </c>
      <c r="AG370" s="222">
        <f t="shared" si="89"/>
        <v>2659485.641999851</v>
      </c>
      <c r="AH370" s="223">
        <f t="shared" si="96"/>
        <v>1.024</v>
      </c>
      <c r="AI370" s="224">
        <f t="shared" si="90"/>
        <v>2027</v>
      </c>
      <c r="AJ370" s="225" t="str">
        <f>VLOOKUP($A370,Project_Commissioning!$C$4:$H$355,Project_Commissioning!F$1,FALSE)</f>
        <v/>
      </c>
      <c r="AK370" s="226">
        <f>VLOOKUP($A370,Project_Commissioning!$C$4:$H$355,Project_Commissioning!G$1,FALSE)</f>
        <v>2027</v>
      </c>
      <c r="AL370" s="225" t="str">
        <f>IF(VLOOKUP($A370,Project_Commissioning!$C$4:$H$355,Project_Commissioning!H$1,FALSE)=0,"",VLOOKUP($A370,Project_Commissioning!$C$4:$H$355,Project_Commissioning!H$1,FALSE))</f>
        <v/>
      </c>
      <c r="AM370" s="237">
        <f t="shared" si="94"/>
        <v>2418788.1008400382</v>
      </c>
      <c r="AN370" s="221" cm="1">
        <f t="array" ref="AN370">IF(ROUND(AE370,0)=0,0,LOOKUP(2,1/(F370:AC370&lt;&gt;""),F370:AC370))</f>
        <v>750833.28983477689</v>
      </c>
      <c r="AO370" s="221">
        <f t="shared" si="95"/>
        <v>2418788.1008400382</v>
      </c>
      <c r="AP370" s="79"/>
      <c r="AQ370" s="20"/>
      <c r="AR370" s="245">
        <f>IF(ISNA(VLOOKUP($A370,'Success Asset Classes'!$B$15:$AA$114,'Success Asset Classes'!$AA$1,FALSE)),0,VLOOKUP($A370,'Success Asset Classes'!$B$15:$AA$114,'Success Asset Classes'!$AA$1,FALSE))</f>
        <v>0.99999999999999989</v>
      </c>
      <c r="AS370" s="230">
        <f>IF($AR370=0,VLOOKUP(MID($A370,4,5),'Project splits'!$C$5:$AM$346,AS$22,FALSE),IF(ISNA(VLOOKUP($A370,'Success Asset Classes'!$B$15:$BD$377,AS$21,FALSE)),VLOOKUP(MID($A370,4,5),'Project splits'!$C$5:$AM$346,AS$22,FALSE),VLOOKUP($A370,'Success Asset Classes'!$B$15:$BD$377,AS$21,FALSE)))</f>
        <v>0</v>
      </c>
      <c r="AT370" s="230">
        <f>IF($AR370=0,VLOOKUP(MID($A370,4,5),'Project splits'!$C$5:$AM$346,AT$22,FALSE),IF(ISNA(VLOOKUP($A370,'Success Asset Classes'!$B$15:$BD$377,AT$21,FALSE)),VLOOKUP(MID($A370,4,5),'Project splits'!$C$5:$AM$346,AT$22,FALSE),VLOOKUP($A370,'Success Asset Classes'!$B$15:$BD$377,AT$21,FALSE)))</f>
        <v>0</v>
      </c>
      <c r="AU370" s="230">
        <f>IF($AR370=0,VLOOKUP(MID($A370,4,5),'Project splits'!$C$5:$AM$346,AU$22,FALSE),IF(ISNA(VLOOKUP($A370,'Success Asset Classes'!$B$15:$BD$377,AU$21,FALSE)),VLOOKUP(MID($A370,4,5),'Project splits'!$C$5:$AM$346,AU$22,FALSE),VLOOKUP($A370,'Success Asset Classes'!$B$15:$BD$377,AU$21,FALSE)))</f>
        <v>0</v>
      </c>
      <c r="AV370" s="230">
        <f>IF($AR370=0,VLOOKUP(MID($A370,4,5),'Project splits'!$C$5:$AM$346,AV$22,FALSE),IF(ISNA(VLOOKUP($A370,'Success Asset Classes'!$B$15:$BD$377,AV$21,FALSE)),VLOOKUP(MID($A370,4,5),'Project splits'!$C$5:$AM$346,AV$22,FALSE),VLOOKUP($A370,'Success Asset Classes'!$B$15:$BD$377,AV$21,FALSE)))</f>
        <v>0</v>
      </c>
      <c r="AW370" s="230">
        <f>IF($AR370=0,VLOOKUP(MID($A370,4,5),'Project splits'!$C$5:$AM$346,AW$22,FALSE),IF(ISNA(VLOOKUP($A370,'Success Asset Classes'!$B$15:$BD$377,AW$21,FALSE)),VLOOKUP(MID($A370,4,5),'Project splits'!$C$5:$AM$346,AW$22,FALSE),VLOOKUP($A370,'Success Asset Classes'!$B$15:$BD$377,AW$21,FALSE)))</f>
        <v>0</v>
      </c>
      <c r="AX370" s="230">
        <f>IF($AR370=0,VLOOKUP(MID($A370,4,5),'Project splits'!$C$5:$AM$346,AX$22,FALSE),IF(ISNA(VLOOKUP($A370,'Success Asset Classes'!$B$15:$BD$377,AX$21,FALSE)),VLOOKUP(MID($A370,4,5),'Project splits'!$C$5:$AM$346,AX$22,FALSE),VLOOKUP($A370,'Success Asset Classes'!$B$15:$BD$377,AX$21,FALSE)))</f>
        <v>0</v>
      </c>
      <c r="AY370" s="230">
        <f>IF($AR370=0,VLOOKUP(MID($A370,4,5),'Project splits'!$C$5:$AM$346,AY$22,FALSE),IF(ISNA(VLOOKUP($A370,'Success Asset Classes'!$B$15:$BD$377,AY$21,FALSE)),VLOOKUP(MID($A370,4,5),'Project splits'!$C$5:$AM$346,AY$22,FALSE),VLOOKUP($A370,'Success Asset Classes'!$B$15:$BD$377,AY$21,FALSE)))</f>
        <v>0</v>
      </c>
      <c r="AZ370" s="230">
        <f>IF($AR370=0,VLOOKUP(MID($A370,4,5),'Project splits'!$C$5:$AM$346,AZ$22,FALSE),IF(ISNA(VLOOKUP($A370,'Success Asset Classes'!$B$15:$BD$377,AZ$21,FALSE)),VLOOKUP(MID($A370,4,5),'Project splits'!$C$5:$AM$346,AZ$22,FALSE),VLOOKUP($A370,'Success Asset Classes'!$B$15:$BD$377,AZ$21,FALSE)))</f>
        <v>0</v>
      </c>
      <c r="BA370" s="230">
        <f>IF($AR370=0,VLOOKUP(MID($A370,4,5),'Project splits'!$C$5:$AM$346,BA$22,FALSE),IF(ISNA(VLOOKUP($A370,'Success Asset Classes'!$B$15:$BD$377,BA$21,FALSE)),VLOOKUP(MID($A370,4,5),'Project splits'!$C$5:$AM$346,BA$22,FALSE),VLOOKUP($A370,'Success Asset Classes'!$B$15:$BD$377,BA$21,FALSE)))</f>
        <v>0</v>
      </c>
      <c r="BB370" s="230">
        <f>IF($AR370=0,VLOOKUP(MID($A370,4,5),'Project splits'!$C$5:$AM$346,BB$22,FALSE),IF(ISNA(VLOOKUP($A370,'Success Asset Classes'!$B$15:$BD$377,BB$21,FALSE)),VLOOKUP(MID($A370,4,5),'Project splits'!$C$5:$AM$346,BB$22,FALSE),VLOOKUP($A370,'Success Asset Classes'!$B$15:$BD$377,BB$21,FALSE)))</f>
        <v>5.6960884220918398E-2</v>
      </c>
      <c r="BC370" s="230">
        <f>IF($AR370=0,VLOOKUP(MID($A370,4,5),'Project splits'!$C$5:$AM$346,BC$22,FALSE),IF(ISNA(VLOOKUP($A370,'Success Asset Classes'!$B$15:$BD$377,BC$21,FALSE)),VLOOKUP(MID($A370,4,5),'Project splits'!$C$5:$AM$346,BC$22,FALSE),VLOOKUP($A370,'Success Asset Classes'!$B$15:$BD$377,BC$21,FALSE)))</f>
        <v>0</v>
      </c>
      <c r="BD370" s="230">
        <f>IF($AR370=0,VLOOKUP(MID($A370,4,5),'Project splits'!$C$5:$AM$346,BD$22,FALSE),IF(ISNA(VLOOKUP($A370,'Success Asset Classes'!$B$15:$BD$377,BD$21,FALSE)),VLOOKUP(MID($A370,4,5),'Project splits'!$C$5:$AM$346,BD$22,FALSE),VLOOKUP($A370,'Success Asset Classes'!$B$15:$BD$377,BD$21,FALSE)))</f>
        <v>0.94122613220702145</v>
      </c>
      <c r="BE370" s="230">
        <f>IF($AR370=0,VLOOKUP(MID($A370,4,5),'Project splits'!$C$5:$AM$346,BE$22,FALSE),IF(ISNA(VLOOKUP($A370,'Success Asset Classes'!$B$15:$BD$377,BE$21,FALSE)),VLOOKUP(MID($A370,4,5),'Project splits'!$C$5:$AM$346,BE$22,FALSE),VLOOKUP($A370,'Success Asset Classes'!$B$15:$BD$377,BE$21,FALSE)))</f>
        <v>1.8129835720600911E-3</v>
      </c>
      <c r="BF370" s="230">
        <f>IF($AR370=0,VLOOKUP(MID($A370,4,5),'Project splits'!$C$5:$AM$346,BF$22,FALSE),IF(ISNA(VLOOKUP($A370,'Success Asset Classes'!$B$15:$BD$377,BF$21,FALSE)),VLOOKUP(MID($A370,4,5),'Project splits'!$C$5:$AM$346,BF$22,FALSE),VLOOKUP($A370,'Success Asset Classes'!$B$15:$BD$377,BF$21,FALSE)))</f>
        <v>0</v>
      </c>
      <c r="BG370" s="230">
        <f>IF($AR370=0,VLOOKUP(MID($A370,4,5),'Project splits'!$C$5:$AM$346,BG$22,FALSE),IF(ISNA(VLOOKUP($A370,'Success Asset Classes'!$B$15:$BD$377,BG$21,FALSE)),VLOOKUP(MID($A370,4,5),'Project splits'!$C$5:$AM$346,BG$22,FALSE),VLOOKUP($A370,'Success Asset Classes'!$B$15:$BD$377,BG$21,FALSE)))</f>
        <v>0</v>
      </c>
      <c r="BH370" s="230">
        <f>IF($AR370=0,VLOOKUP(MID($A370,4,5),'Project splits'!$C$5:$AM$346,BH$22,FALSE),IF(ISNA(VLOOKUP($A370,'Success Asset Classes'!$B$15:$BD$377,BH$21,FALSE)),VLOOKUP(MID($A370,4,5),'Project splits'!$C$5:$AM$346,BH$22,FALSE),VLOOKUP($A370,'Success Asset Classes'!$B$15:$BD$377,BH$21,FALSE)))</f>
        <v>0</v>
      </c>
      <c r="BI370" s="230">
        <f>IF($AR370=0,VLOOKUP(MID($A370,4,5),'Project splits'!$C$5:$AM$346,BI$22,FALSE),IF(ISNA(VLOOKUP($A370,'Success Asset Classes'!$B$15:$BD$377,BI$21,FALSE)),VLOOKUP(MID($A370,4,5),'Project splits'!$C$5:$AM$346,BI$22,FALSE),VLOOKUP($A370,'Success Asset Classes'!$B$15:$BD$377,BI$21,FALSE)))</f>
        <v>0</v>
      </c>
      <c r="BJ370" s="230">
        <f>IF($AR370=0,VLOOKUP(MID($A370,4,5),'Project splits'!$C$5:$AM$346,BJ$22,FALSE),IF(ISNA(VLOOKUP($A370,'Success Asset Classes'!$B$15:$BD$377,BJ$21,FALSE)),VLOOKUP(MID($A370,4,5),'Project splits'!$C$5:$AM$346,BJ$22,FALSE),VLOOKUP($A370,'Success Asset Classes'!$B$15:$BD$377,BJ$21,FALSE)))</f>
        <v>0</v>
      </c>
      <c r="BK370" s="230">
        <f>IF($AR370=0,VLOOKUP(MID($A370,4,5),'Project splits'!$C$5:$AM$346,BK$22,FALSE),IF(ISNA(VLOOKUP($A370,'Success Asset Classes'!$B$15:$BD$377,BK$21,FALSE)),VLOOKUP(MID($A370,4,5),'Project splits'!$C$5:$AM$346,BK$22,FALSE),VLOOKUP($A370,'Success Asset Classes'!$B$15:$BD$377,BK$21,FALSE)))</f>
        <v>0</v>
      </c>
      <c r="BL370" s="230">
        <f>IF($AR370=0,VLOOKUP(MID($A370,4,5),'Project splits'!$C$5:$AM$346,BL$22,FALSE),IF(ISNA(VLOOKUP($A370,'Success Asset Classes'!$B$15:$BD$377,BL$21,FALSE)),VLOOKUP(MID($A370,4,5),'Project splits'!$C$5:$AM$346,BL$22,FALSE),VLOOKUP($A370,'Success Asset Classes'!$B$15:$BD$377,BL$21,FALSE)))</f>
        <v>0</v>
      </c>
      <c r="BM370" s="230">
        <f>IF($AR370=0,VLOOKUP(MID($A370,4,5),'Project splits'!$C$5:$AM$346,BM$22,FALSE),IF(ISNA(VLOOKUP($A370,'Success Asset Classes'!$B$15:$BD$377,BM$21,FALSE)),VLOOKUP(MID($A370,4,5),'Project splits'!$C$5:$AM$346,BM$22,FALSE),VLOOKUP($A370,'Success Asset Classes'!$B$15:$BD$377,BM$21,FALSE)))</f>
        <v>0</v>
      </c>
      <c r="BN370" s="230">
        <f>IF($AR370=0,VLOOKUP(MID($A370,4,5),'Project splits'!$C$5:$AM$346,BN$22,FALSE),IF(ISNA(VLOOKUP($A370,'Success Asset Classes'!$B$15:$BD$377,BN$21,FALSE)),VLOOKUP(MID($A370,4,5),'Project splits'!$C$5:$AM$346,BN$22,FALSE),VLOOKUP($A370,'Success Asset Classes'!$B$15:$BD$377,BN$21,FALSE)))</f>
        <v>0</v>
      </c>
      <c r="BO370" s="230">
        <f>IF($AR370=0,VLOOKUP(MID($A370,4,5),'Project splits'!$C$5:$AM$346,BO$22,FALSE),IF(ISNA(VLOOKUP($A370,'Success Asset Classes'!$B$15:$BD$377,BO$21,FALSE)),VLOOKUP(MID($A370,4,5),'Project splits'!$C$5:$AM$346,BO$22,FALSE),VLOOKUP($A370,'Success Asset Classes'!$B$15:$BD$377,BO$21,FALSE)))</f>
        <v>0</v>
      </c>
      <c r="BP370" s="230">
        <f>IF($AR370=0,VLOOKUP(MID($A370,4,5),'Project splits'!$C$5:$AM$346,BP$22,FALSE),IF(ISNA(VLOOKUP($A370,'Success Asset Classes'!$B$15:$BD$377,BP$21,FALSE)),VLOOKUP(MID($A370,4,5),'Project splits'!$C$5:$AM$346,BP$22,FALSE),VLOOKUP($A370,'Success Asset Classes'!$B$15:$BD$377,BP$21,FALSE)))</f>
        <v>0</v>
      </c>
      <c r="BQ370" s="230">
        <f>IF($AR370=0,VLOOKUP(MID($A370,4,5),'Project splits'!$C$5:$AM$346,BQ$22,FALSE),IF(ISNA(VLOOKUP($A370,'Success Asset Classes'!$B$15:$BD$377,BQ$21,FALSE)),VLOOKUP(MID($A370,4,5),'Project splits'!$C$5:$AM$346,BQ$22,FALSE),VLOOKUP($A370,'Success Asset Classes'!$B$15:$BD$377,BQ$21,FALSE)))</f>
        <v>0</v>
      </c>
      <c r="BR370" s="230">
        <f>IF($AR370=0,VLOOKUP(MID($A370,4,5),'Project splits'!$C$5:$AM$346,BR$22,FALSE),IF(ISNA(VLOOKUP($A370,'Success Asset Classes'!$B$15:$BD$377,BR$21,FALSE)),VLOOKUP(MID($A370,4,5),'Project splits'!$C$5:$AM$346,BR$22,FALSE),VLOOKUP($A370,'Success Asset Classes'!$B$15:$BD$377,BR$21,FALSE)))</f>
        <v>0</v>
      </c>
      <c r="BS370" s="247">
        <f t="shared" si="91"/>
        <v>0.99999999999999989</v>
      </c>
      <c r="BT370" s="249">
        <f>1+IF(ISNA(VLOOKUP($A370,'Project labour content'!$A$7:$D$255,'Project labour content'!$D$1,FALSE)),VLOOKUP($D370,'Project labour content'!$F$6:$G$15,'Project labour content'!$G$1,FALSE),VLOOKUP($A370,'Project labour content'!$A$7:$D$255,'Project labour content'!$D$1,FALSE))*LabEsc22*1</f>
        <v>1.0010773137882296</v>
      </c>
      <c r="BU370" s="249">
        <f>1+IF(ISNA(VLOOKUP($A370,'Project labour content'!$A$7:$D$255,'Project labour content'!$D$1,FALSE)),VLOOKUP($D370,'Project labour content'!$F$6:$G$15,'Project labour content'!$G$1,FALSE),VLOOKUP($A370,'Project labour content'!$A$7:$D$255,'Project labour content'!$D$1,FALSE))*LabEsc23*1</f>
        <v>1.0021597986826429</v>
      </c>
      <c r="BV370" s="249">
        <f>1+IF(ISNA(VLOOKUP($A370,'Project labour content'!$A$7:$D$255,'Project labour content'!$D$1,FALSE)),VLOOKUP($D370,'Project labour content'!$F$6:$G$15,'Project labour content'!$G$1,FALSE),VLOOKUP($A370,'Project labour content'!$A$7:$D$255,'Project labour content'!$D$1,FALSE))*LabEsc24*1</f>
        <v>1.00317949945318</v>
      </c>
      <c r="BW370" s="249">
        <f>1+IF(ISNA(VLOOKUP($A370,'Project labour content'!$A$7:$D$255,'Project labour content'!$D$1,FALSE)),VLOOKUP($D370,'Project labour content'!$F$6:$G$15,'Project labour content'!$G$1,FALSE),VLOOKUP($A370,'Project labour content'!$A$7:$D$255,'Project labour content'!$D$1,FALSE))*LabEsc25*1</f>
        <v>1.0045452186851862</v>
      </c>
      <c r="BX370" s="249">
        <f>1+IF(ISNA(VLOOKUP($A370,'Project labour content'!$A$7:$D$255,'Project labour content'!$D$1,FALSE)),VLOOKUP($D370,'Project labour content'!$F$6:$G$15,'Project labour content'!$G$1,FALSE),VLOOKUP($A370,'Project labour content'!$A$7:$D$255,'Project labour content'!$D$1,FALSE))*LabEsc26*1</f>
        <v>1.0060336250282009</v>
      </c>
      <c r="BY370" s="249">
        <f>1+IF(ISNA(VLOOKUP($A370,'Project labour content'!$A$7:$D$255,'Project labour content'!$D$1,FALSE)),VLOOKUP($D370,'Project labour content'!$F$6:$G$15,'Project labour content'!$G$1,FALSE),VLOOKUP($A370,'Project labour content'!$A$7:$D$255,'Project labour content'!$D$1,FALSE))*LabEsc27*1</f>
        <v>1.0069555210185053</v>
      </c>
      <c r="BZ370" s="249">
        <f>1+IF(ISNA(VLOOKUP($A370,'Project labour content'!$A$7:$D$255,'Project labour content'!$D$1,FALSE)),VLOOKUP($D370,'Project labour content'!$F$6:$G$15,'Project labour content'!$G$1,FALSE),VLOOKUP($A370,'Project labour content'!$A$7:$D$255,'Project labour content'!$D$1,FALSE))*LabEsc28*1</f>
        <v>1.0076497086992042</v>
      </c>
      <c r="CA370" s="249">
        <f>1+IF(ISNA(VLOOKUP($A370,'Project labour content'!$A$7:$D$255,'Project labour content'!$D$1,FALSE)),VLOOKUP($D370,'Project labour content'!$F$6:$G$15,'Project labour content'!$G$1,FALSE),VLOOKUP($A370,'Project labour content'!$A$7:$D$255,'Project labour content'!$D$1,FALSE))*LabEsc29*1</f>
        <v>1.0087637410891901</v>
      </c>
      <c r="CB370" s="250" t="str">
        <f>IF(ISNA(VLOOKUP($A370,'Project labour content'!$A$7:$D$255,'Project labour content'!$D$1,FALSE)),"Category","Project")</f>
        <v>Project</v>
      </c>
      <c r="CD370" s="247" t="str">
        <f t="shared" si="92"/>
        <v>15493</v>
      </c>
      <c r="CE370" s="3"/>
    </row>
    <row r="371" spans="1:83" x14ac:dyDescent="0.15">
      <c r="A371" s="11" t="s">
        <v>1193</v>
      </c>
      <c r="B371" s="11" t="str">
        <f>VLOOKUP($A371,'Incurred Real 2022$'!$A$25:$AC$426,'Incurred Real 2022$'!B$1,FALSE)</f>
        <v>Mount Gambier Line Clearance Remediation</v>
      </c>
      <c r="C371" s="11" t="str">
        <f>VLOOKUP($A371,'Incurred Real 2022$'!$A$25:$AC$426,'Incurred Real 2022$'!C$1,FALSE)</f>
        <v>ExAnte</v>
      </c>
      <c r="D371" s="11" t="str">
        <f>VLOOKUP($A371,'Incurred Real 2022$'!$A$25:$AC$426,'Incurred Real 2022$'!D$1,FALSE)</f>
        <v>Security/Compliance</v>
      </c>
      <c r="E371" s="11" t="str">
        <f>VLOOKUP($A371,'Incurred Real 2022$'!$A$25:$AC$426,'Incurred Real 2022$'!E$1,FALSE)</f>
        <v>Active</v>
      </c>
      <c r="F371" s="105" t="str">
        <f>IF(VLOOKUP($A371,'Incurred Real 2022$'!$A$25:$AC$426,'Incurred Real 2022$'!F$1,FALSE)=0,"",VLOOKUP($A371,'Incurred Real 2022$'!$A$25:$AC$426,'Incurred Real 2022$'!F$1,FALSE))</f>
        <v/>
      </c>
      <c r="G371" s="105" t="str">
        <f>IF(VLOOKUP($A371,'Incurred Real 2022$'!$A$25:$AC$426,'Incurred Real 2022$'!G$1,FALSE)=0,"",VLOOKUP($A371,'Incurred Real 2022$'!$A$25:$AC$426,'Incurred Real 2022$'!G$1,FALSE))</f>
        <v/>
      </c>
      <c r="H371" s="105" t="str">
        <f>IF(VLOOKUP($A371,'Incurred Real 2022$'!$A$25:$AC$426,'Incurred Real 2022$'!H$1,FALSE)=0,"",VLOOKUP($A371,'Incurred Real 2022$'!$A$25:$AC$426,'Incurred Real 2022$'!H$1,FALSE))</f>
        <v/>
      </c>
      <c r="I371" s="105" t="str">
        <f>IF(VLOOKUP($A371,'Incurred Real 2022$'!$A$25:$AC$426,'Incurred Real 2022$'!I$1,FALSE)=0,"",VLOOKUP($A371,'Incurred Real 2022$'!$A$25:$AC$426,'Incurred Real 2022$'!I$1,FALSE))</f>
        <v/>
      </c>
      <c r="J371" s="105" t="str">
        <f>IF(VLOOKUP($A371,'Incurred Real 2022$'!$A$25:$AC$426,'Incurred Real 2022$'!J$1,FALSE)=0,"",VLOOKUP($A371,'Incurred Real 2022$'!$A$25:$AC$426,'Incurred Real 2022$'!J$1,FALSE))</f>
        <v/>
      </c>
      <c r="K371" s="105" t="str">
        <f>IF(VLOOKUP($A371,'Incurred Real 2022$'!$A$25:$AC$426,'Incurred Real 2022$'!K$1,FALSE)=0,"",VLOOKUP($A371,'Incurred Real 2022$'!$A$25:$AC$426,'Incurred Real 2022$'!K$1,FALSE))</f>
        <v/>
      </c>
      <c r="L371" s="105" t="str">
        <f>IF(VLOOKUP($A371,'Incurred Real 2022$'!$A$25:$AC$426,'Incurred Real 2022$'!L$1,FALSE)=0,"",VLOOKUP($A371,'Incurred Real 2022$'!$A$25:$AC$426,'Incurred Real 2022$'!L$1,FALSE))</f>
        <v/>
      </c>
      <c r="M371" s="105" t="str">
        <f>IF(VLOOKUP($A371,'Incurred Real 2022$'!$A$25:$AC$426,'Incurred Real 2022$'!M$1,FALSE)=0,"",VLOOKUP($A371,'Incurred Real 2022$'!$A$25:$AC$426,'Incurred Real 2022$'!M$1,FALSE))</f>
        <v/>
      </c>
      <c r="N371" s="105" t="str">
        <f>IF(VLOOKUP($A371,'Incurred Real 2022$'!$A$25:$AC$426,'Incurred Real 2022$'!N$1,FALSE)=0,"",VLOOKUP($A371,'Incurred Real 2022$'!$A$25:$AC$426,'Incurred Real 2022$'!N$1,FALSE))</f>
        <v/>
      </c>
      <c r="O371" s="105" t="str">
        <f>IF(VLOOKUP($A371,'Incurred Real 2022$'!$A$25:$AC$426,'Incurred Real 2022$'!O$1,FALSE)=0,"",VLOOKUP($A371,'Incurred Real 2022$'!$A$25:$AC$426,'Incurred Real 2022$'!O$1,FALSE))</f>
        <v/>
      </c>
      <c r="P371" s="105" t="str">
        <f>IF(VLOOKUP($A371,'Incurred Real 2022$'!$A$25:$AC$426,'Incurred Real 2022$'!P$1,FALSE)=0,"",VLOOKUP($A371,'Incurred Real 2022$'!$A$25:$AC$426,'Incurred Real 2022$'!P$1,FALSE))</f>
        <v/>
      </c>
      <c r="Q371" s="105" t="str">
        <f>IF(VLOOKUP($A371,'Incurred Real 2022$'!$A$25:$AC$426,'Incurred Real 2022$'!Q$1,FALSE)=0,"",VLOOKUP($A371,'Incurred Real 2022$'!$A$25:$AC$426,'Incurred Real 2022$'!Q$1,FALSE))</f>
        <v/>
      </c>
      <c r="R371" s="105" t="str">
        <f>IF(VLOOKUP($A371,'Incurred Real 2022$'!$A$25:$AC$426,'Incurred Real 2022$'!R$1,FALSE)=0,"",VLOOKUP($A371,'Incurred Real 2022$'!$A$25:$AC$426,'Incurred Real 2022$'!R$1,FALSE))</f>
        <v/>
      </c>
      <c r="S371" s="105" t="str">
        <f>IF(VLOOKUP($A371,'Incurred Real 2022$'!$A$25:$AC$426,'Incurred Real 2022$'!S$1,FALSE)=0,"",VLOOKUP($A371,'Incurred Real 2022$'!$A$25:$AC$426,'Incurred Real 2022$'!S$1,FALSE))</f>
        <v/>
      </c>
      <c r="T371" s="105" t="str">
        <f>IF(VLOOKUP($A371,'Incurred Real 2022$'!$A$25:$AC$426,'Incurred Real 2022$'!T$1,FALSE)=0,"",VLOOKUP($A371,'Incurred Real 2022$'!$A$25:$AC$426,'Incurred Real 2022$'!T$1,FALSE))</f>
        <v/>
      </c>
      <c r="U371" s="105" t="str">
        <f>IF(VLOOKUP($A371,'Incurred Real 2022$'!$A$25:$AC$426,'Incurred Real 2022$'!U$1,FALSE)=0,"",VLOOKUP($A371,'Incurred Real 2022$'!$A$25:$AC$426,'Incurred Real 2022$'!U$1,FALSE))</f>
        <v/>
      </c>
      <c r="V371" s="13">
        <f>IF(ISTEXT(VLOOKUP($A371,'Incurred Real 2022$'!$A$25:$AC$426,'Incurred Real 2022$'!V$1,FALSE)),"",(VLOOKUP($A371,'Incurred Real 2022$'!$A$25:$AC$426,'Incurred Real 2022$'!V$1,FALSE))*BT371*Incurred_Real!V$15)</f>
        <v>1612598.9717868059</v>
      </c>
      <c r="W371" s="13">
        <f>IF(ISTEXT(VLOOKUP($A371,'Incurred Real 2022$'!$A$25:$AC$426,'Incurred Real 2022$'!W$1,FALSE)),"",(VLOOKUP($A371,'Incurred Real 2022$'!$A$25:$AC$426,'Incurred Real 2022$'!W$1,FALSE))*BU371*Incurred_Real!W$15)</f>
        <v>68486.113086276935</v>
      </c>
      <c r="X371" s="220" t="str">
        <f>IF(ISTEXT(VLOOKUP($A371,'Incurred Real 2022$'!$A$25:$AC$426,'Incurred Real 2022$'!X$1,FALSE)),"",(VLOOKUP($A371,'Incurred Real 2022$'!$A$25:$AC$426,'Incurred Real 2022$'!X$1,FALSE))*BV371*Incurred_Real!X$15)</f>
        <v/>
      </c>
      <c r="Y371" s="217" t="str">
        <f>IF(ISTEXT(VLOOKUP($A371,'Incurred Real 2022$'!$A$25:$AC$426,'Incurred Real 2022$'!Y$1,FALSE)),"",(VLOOKUP($A371,'Incurred Real 2022$'!$A$25:$AC$426,'Incurred Real 2022$'!Y$1,FALSE))*BW371*Incurred_Real!Y$15)</f>
        <v/>
      </c>
      <c r="Z371" s="13" t="str">
        <f>IF(ISTEXT(VLOOKUP($A371,'Incurred Real 2022$'!$A$25:$AC$426,'Incurred Real 2022$'!Z$1,FALSE)),"",(VLOOKUP($A371,'Incurred Real 2022$'!$A$25:$AC$426,'Incurred Real 2022$'!Z$1,FALSE))*BX371*Incurred_Real!Z$15)</f>
        <v/>
      </c>
      <c r="AA371" s="13" t="str">
        <f>IF(ISTEXT(VLOOKUP($A371,'Incurred Real 2022$'!$A$25:$AC$426,'Incurred Real 2022$'!AA$1,FALSE)),"",(VLOOKUP($A371,'Incurred Real 2022$'!$A$25:$AC$426,'Incurred Real 2022$'!AA$1,FALSE))*BY371*Incurred_Real!AA$15)</f>
        <v/>
      </c>
      <c r="AB371" s="13" t="str">
        <f>IF(ISTEXT(VLOOKUP($A371,'Incurred Real 2022$'!$A$25:$AC$426,'Incurred Real 2022$'!AB$1,FALSE)),"",(VLOOKUP($A371,'Incurred Real 2022$'!$A$25:$AC$426,'Incurred Real 2022$'!AB$1,FALSE))*BZ371*Incurred_Real!AB$15)</f>
        <v/>
      </c>
      <c r="AC371" s="13" t="str">
        <f>IF(ISTEXT(VLOOKUP($A371,'Incurred Real 2022$'!$A$25:$AC$426,'Incurred Real 2022$'!AC$1,FALSE)),"",(VLOOKUP($A371,'Incurred Real 2022$'!$A$25:$AC$426,'Incurred Real 2022$'!AC$1,FALSE))*CA371*Incurred_Real!AC$15)</f>
        <v/>
      </c>
      <c r="AD371" s="221">
        <f t="shared" si="87"/>
        <v>1681085.0848730828</v>
      </c>
      <c r="AE371" s="221">
        <f t="shared" si="88"/>
        <v>1681085.0848730828</v>
      </c>
      <c r="AF371" s="239" t="str">
        <f t="shared" si="93"/>
        <v/>
      </c>
      <c r="AG371" s="222" t="str">
        <f t="shared" si="89"/>
        <v/>
      </c>
      <c r="AH371" s="223" t="str">
        <f t="shared" si="96"/>
        <v/>
      </c>
      <c r="AI371" s="224">
        <f t="shared" si="90"/>
        <v>2023</v>
      </c>
      <c r="AJ371" s="225">
        <f>VLOOKUP($A371,Project_Commissioning!$C$4:$H$355,Project_Commissioning!F$1,FALSE)</f>
        <v>44740</v>
      </c>
      <c r="AK371" s="226">
        <f>VLOOKUP($A371,Project_Commissioning!$C$4:$H$355,Project_Commissioning!G$1,FALSE)</f>
        <v>2022</v>
      </c>
      <c r="AL371" s="225" t="str">
        <f>IF(VLOOKUP($A371,Project_Commissioning!$C$4:$H$355,Project_Commissioning!H$1,FALSE)=0,"",VLOOKUP($A371,Project_Commissioning!$C$4:$H$355,Project_Commissioning!H$1,FALSE))</f>
        <v>Commissioned Extra</v>
      </c>
      <c r="AM371" s="237" t="str">
        <f t="shared" si="94"/>
        <v/>
      </c>
      <c r="AN371" s="221" cm="1">
        <f t="array" ref="AN371">IF(ROUND(AE371,0)=0,0,LOOKUP(2,1/(F371:AC371&lt;&gt;""),F371:AC371))</f>
        <v>68486.113086276935</v>
      </c>
      <c r="AO371" s="221">
        <f t="shared" si="95"/>
        <v>1681085.0848730828</v>
      </c>
      <c r="AP371" s="79"/>
      <c r="AQ371" s="20"/>
      <c r="AR371" s="245">
        <f>IF(ISNA(VLOOKUP($A371,'Success Asset Classes'!$B$15:$AA$114,'Success Asset Classes'!$AA$1,FALSE)),0,VLOOKUP($A371,'Success Asset Classes'!$B$15:$AA$114,'Success Asset Classes'!$AA$1,FALSE))</f>
        <v>1</v>
      </c>
      <c r="AS371" s="230">
        <f>IF($AR371=0,VLOOKUP(MID($A371,4,5),'Project splits'!$C$5:$AM$346,AS$22,FALSE),IF(ISNA(VLOOKUP($A371,'Success Asset Classes'!$B$15:$BD$377,AS$21,FALSE)),VLOOKUP(MID($A371,4,5),'Project splits'!$C$5:$AM$346,AS$22,FALSE),VLOOKUP($A371,'Success Asset Classes'!$B$15:$BD$377,AS$21,FALSE)))</f>
        <v>0</v>
      </c>
      <c r="AT371" s="230">
        <f>IF($AR371=0,VLOOKUP(MID($A371,4,5),'Project splits'!$C$5:$AM$346,AT$22,FALSE),IF(ISNA(VLOOKUP($A371,'Success Asset Classes'!$B$15:$BD$377,AT$21,FALSE)),VLOOKUP(MID($A371,4,5),'Project splits'!$C$5:$AM$346,AT$22,FALSE),VLOOKUP($A371,'Success Asset Classes'!$B$15:$BD$377,AT$21,FALSE)))</f>
        <v>0</v>
      </c>
      <c r="AU371" s="230">
        <f>IF($AR371=0,VLOOKUP(MID($A371,4,5),'Project splits'!$C$5:$AM$346,AU$22,FALSE),IF(ISNA(VLOOKUP($A371,'Success Asset Classes'!$B$15:$BD$377,AU$21,FALSE)),VLOOKUP(MID($A371,4,5),'Project splits'!$C$5:$AM$346,AU$22,FALSE),VLOOKUP($A371,'Success Asset Classes'!$B$15:$BD$377,AU$21,FALSE)))</f>
        <v>0</v>
      </c>
      <c r="AV371" s="230">
        <f>IF($AR371=0,VLOOKUP(MID($A371,4,5),'Project splits'!$C$5:$AM$346,AV$22,FALSE),IF(ISNA(VLOOKUP($A371,'Success Asset Classes'!$B$15:$BD$377,AV$21,FALSE)),VLOOKUP(MID($A371,4,5),'Project splits'!$C$5:$AM$346,AV$22,FALSE),VLOOKUP($A371,'Success Asset Classes'!$B$15:$BD$377,AV$21,FALSE)))</f>
        <v>0</v>
      </c>
      <c r="AW371" s="230">
        <f>IF($AR371=0,VLOOKUP(MID($A371,4,5),'Project splits'!$C$5:$AM$346,AW$22,FALSE),IF(ISNA(VLOOKUP($A371,'Success Asset Classes'!$B$15:$BD$377,AW$21,FALSE)),VLOOKUP(MID($A371,4,5),'Project splits'!$C$5:$AM$346,AW$22,FALSE),VLOOKUP($A371,'Success Asset Classes'!$B$15:$BD$377,AW$21,FALSE)))</f>
        <v>0</v>
      </c>
      <c r="AX371" s="230">
        <f>IF($AR371=0,VLOOKUP(MID($A371,4,5),'Project splits'!$C$5:$AM$346,AX$22,FALSE),IF(ISNA(VLOOKUP($A371,'Success Asset Classes'!$B$15:$BD$377,AX$21,FALSE)),VLOOKUP(MID($A371,4,5),'Project splits'!$C$5:$AM$346,AX$22,FALSE),VLOOKUP($A371,'Success Asset Classes'!$B$15:$BD$377,AX$21,FALSE)))</f>
        <v>0</v>
      </c>
      <c r="AY371" s="230">
        <f>IF($AR371=0,VLOOKUP(MID($A371,4,5),'Project splits'!$C$5:$AM$346,AY$22,FALSE),IF(ISNA(VLOOKUP($A371,'Success Asset Classes'!$B$15:$BD$377,AY$21,FALSE)),VLOOKUP(MID($A371,4,5),'Project splits'!$C$5:$AM$346,AY$22,FALSE),VLOOKUP($A371,'Success Asset Classes'!$B$15:$BD$377,AY$21,FALSE)))</f>
        <v>0</v>
      </c>
      <c r="AZ371" s="230">
        <f>IF($AR371=0,VLOOKUP(MID($A371,4,5),'Project splits'!$C$5:$AM$346,AZ$22,FALSE),IF(ISNA(VLOOKUP($A371,'Success Asset Classes'!$B$15:$BD$377,AZ$21,FALSE)),VLOOKUP(MID($A371,4,5),'Project splits'!$C$5:$AM$346,AZ$22,FALSE),VLOOKUP($A371,'Success Asset Classes'!$B$15:$BD$377,AZ$21,FALSE)))</f>
        <v>0</v>
      </c>
      <c r="BA371" s="230">
        <f>IF($AR371=0,VLOOKUP(MID($A371,4,5),'Project splits'!$C$5:$AM$346,BA$22,FALSE),IF(ISNA(VLOOKUP($A371,'Success Asset Classes'!$B$15:$BD$377,BA$21,FALSE)),VLOOKUP(MID($A371,4,5),'Project splits'!$C$5:$AM$346,BA$22,FALSE),VLOOKUP($A371,'Success Asset Classes'!$B$15:$BD$377,BA$21,FALSE)))</f>
        <v>0</v>
      </c>
      <c r="BB371" s="230">
        <f>IF($AR371=0,VLOOKUP(MID($A371,4,5),'Project splits'!$C$5:$AM$346,BB$22,FALSE),IF(ISNA(VLOOKUP($A371,'Success Asset Classes'!$B$15:$BD$377,BB$21,FALSE)),VLOOKUP(MID($A371,4,5),'Project splits'!$C$5:$AM$346,BB$22,FALSE),VLOOKUP($A371,'Success Asset Classes'!$B$15:$BD$377,BB$21,FALSE)))</f>
        <v>0.49552176434086148</v>
      </c>
      <c r="BC371" s="230">
        <f>IF($AR371=0,VLOOKUP(MID($A371,4,5),'Project splits'!$C$5:$AM$346,BC$22,FALSE),IF(ISNA(VLOOKUP($A371,'Success Asset Classes'!$B$15:$BD$377,BC$21,FALSE)),VLOOKUP(MID($A371,4,5),'Project splits'!$C$5:$AM$346,BC$22,FALSE),VLOOKUP($A371,'Success Asset Classes'!$B$15:$BD$377,BC$21,FALSE)))</f>
        <v>0</v>
      </c>
      <c r="BD371" s="230">
        <f>IF($AR371=0,VLOOKUP(MID($A371,4,5),'Project splits'!$C$5:$AM$346,BD$22,FALSE),IF(ISNA(VLOOKUP($A371,'Success Asset Classes'!$B$15:$BD$377,BD$21,FALSE)),VLOOKUP(MID($A371,4,5),'Project splits'!$C$5:$AM$346,BD$22,FALSE),VLOOKUP($A371,'Success Asset Classes'!$B$15:$BD$377,BD$21,FALSE)))</f>
        <v>5.2117394171709037E-3</v>
      </c>
      <c r="BE371" s="230">
        <f>IF($AR371=0,VLOOKUP(MID($A371,4,5),'Project splits'!$C$5:$AM$346,BE$22,FALSE),IF(ISNA(VLOOKUP($A371,'Success Asset Classes'!$B$15:$BD$377,BE$21,FALSE)),VLOOKUP(MID($A371,4,5),'Project splits'!$C$5:$AM$346,BE$22,FALSE),VLOOKUP($A371,'Success Asset Classes'!$B$15:$BD$377,BE$21,FALSE)))</f>
        <v>0</v>
      </c>
      <c r="BF371" s="230">
        <f>IF($AR371=0,VLOOKUP(MID($A371,4,5),'Project splits'!$C$5:$AM$346,BF$22,FALSE),IF(ISNA(VLOOKUP($A371,'Success Asset Classes'!$B$15:$BD$377,BF$21,FALSE)),VLOOKUP(MID($A371,4,5),'Project splits'!$C$5:$AM$346,BF$22,FALSE),VLOOKUP($A371,'Success Asset Classes'!$B$15:$BD$377,BF$21,FALSE)))</f>
        <v>0</v>
      </c>
      <c r="BG371" s="230">
        <f>IF($AR371=0,VLOOKUP(MID($A371,4,5),'Project splits'!$C$5:$AM$346,BG$22,FALSE),IF(ISNA(VLOOKUP($A371,'Success Asset Classes'!$B$15:$BD$377,BG$21,FALSE)),VLOOKUP(MID($A371,4,5),'Project splits'!$C$5:$AM$346,BG$22,FALSE),VLOOKUP($A371,'Success Asset Classes'!$B$15:$BD$377,BG$21,FALSE)))</f>
        <v>6.9768934634148643E-3</v>
      </c>
      <c r="BH371" s="230">
        <f>IF($AR371=0,VLOOKUP(MID($A371,4,5),'Project splits'!$C$5:$AM$346,BH$22,FALSE),IF(ISNA(VLOOKUP($A371,'Success Asset Classes'!$B$15:$BD$377,BH$21,FALSE)),VLOOKUP(MID($A371,4,5),'Project splits'!$C$5:$AM$346,BH$22,FALSE),VLOOKUP($A371,'Success Asset Classes'!$B$15:$BD$377,BH$21,FALSE)))</f>
        <v>0.49228960277855283</v>
      </c>
      <c r="BI371" s="230">
        <f>IF($AR371=0,VLOOKUP(MID($A371,4,5),'Project splits'!$C$5:$AM$346,BI$22,FALSE),IF(ISNA(VLOOKUP($A371,'Success Asset Classes'!$B$15:$BD$377,BI$21,FALSE)),VLOOKUP(MID($A371,4,5),'Project splits'!$C$5:$AM$346,BI$22,FALSE),VLOOKUP($A371,'Success Asset Classes'!$B$15:$BD$377,BI$21,FALSE)))</f>
        <v>0</v>
      </c>
      <c r="BJ371" s="230">
        <f>IF($AR371=0,VLOOKUP(MID($A371,4,5),'Project splits'!$C$5:$AM$346,BJ$22,FALSE),IF(ISNA(VLOOKUP($A371,'Success Asset Classes'!$B$15:$BD$377,BJ$21,FALSE)),VLOOKUP(MID($A371,4,5),'Project splits'!$C$5:$AM$346,BJ$22,FALSE),VLOOKUP($A371,'Success Asset Classes'!$B$15:$BD$377,BJ$21,FALSE)))</f>
        <v>0</v>
      </c>
      <c r="BK371" s="230">
        <f>IF($AR371=0,VLOOKUP(MID($A371,4,5),'Project splits'!$C$5:$AM$346,BK$22,FALSE),IF(ISNA(VLOOKUP($A371,'Success Asset Classes'!$B$15:$BD$377,BK$21,FALSE)),VLOOKUP(MID($A371,4,5),'Project splits'!$C$5:$AM$346,BK$22,FALSE),VLOOKUP($A371,'Success Asset Classes'!$B$15:$BD$377,BK$21,FALSE)))</f>
        <v>0</v>
      </c>
      <c r="BL371" s="230">
        <f>IF($AR371=0,VLOOKUP(MID($A371,4,5),'Project splits'!$C$5:$AM$346,BL$22,FALSE),IF(ISNA(VLOOKUP($A371,'Success Asset Classes'!$B$15:$BD$377,BL$21,FALSE)),VLOOKUP(MID($A371,4,5),'Project splits'!$C$5:$AM$346,BL$22,FALSE),VLOOKUP($A371,'Success Asset Classes'!$B$15:$BD$377,BL$21,FALSE)))</f>
        <v>0</v>
      </c>
      <c r="BM371" s="230">
        <f>IF($AR371=0,VLOOKUP(MID($A371,4,5),'Project splits'!$C$5:$AM$346,BM$22,FALSE),IF(ISNA(VLOOKUP($A371,'Success Asset Classes'!$B$15:$BD$377,BM$21,FALSE)),VLOOKUP(MID($A371,4,5),'Project splits'!$C$5:$AM$346,BM$22,FALSE),VLOOKUP($A371,'Success Asset Classes'!$B$15:$BD$377,BM$21,FALSE)))</f>
        <v>0</v>
      </c>
      <c r="BN371" s="230">
        <f>IF($AR371=0,VLOOKUP(MID($A371,4,5),'Project splits'!$C$5:$AM$346,BN$22,FALSE),IF(ISNA(VLOOKUP($A371,'Success Asset Classes'!$B$15:$BD$377,BN$21,FALSE)),VLOOKUP(MID($A371,4,5),'Project splits'!$C$5:$AM$346,BN$22,FALSE),VLOOKUP($A371,'Success Asset Classes'!$B$15:$BD$377,BN$21,FALSE)))</f>
        <v>0</v>
      </c>
      <c r="BO371" s="230">
        <f>IF($AR371=0,VLOOKUP(MID($A371,4,5),'Project splits'!$C$5:$AM$346,BO$22,FALSE),IF(ISNA(VLOOKUP($A371,'Success Asset Classes'!$B$15:$BD$377,BO$21,FALSE)),VLOOKUP(MID($A371,4,5),'Project splits'!$C$5:$AM$346,BO$22,FALSE),VLOOKUP($A371,'Success Asset Classes'!$B$15:$BD$377,BO$21,FALSE)))</f>
        <v>0</v>
      </c>
      <c r="BP371" s="230">
        <f>IF($AR371=0,VLOOKUP(MID($A371,4,5),'Project splits'!$C$5:$AM$346,BP$22,FALSE),IF(ISNA(VLOOKUP($A371,'Success Asset Classes'!$B$15:$BD$377,BP$21,FALSE)),VLOOKUP(MID($A371,4,5),'Project splits'!$C$5:$AM$346,BP$22,FALSE),VLOOKUP($A371,'Success Asset Classes'!$B$15:$BD$377,BP$21,FALSE)))</f>
        <v>0</v>
      </c>
      <c r="BQ371" s="230">
        <f>IF($AR371=0,VLOOKUP(MID($A371,4,5),'Project splits'!$C$5:$AM$346,BQ$22,FALSE),IF(ISNA(VLOOKUP($A371,'Success Asset Classes'!$B$15:$BD$377,BQ$21,FALSE)),VLOOKUP(MID($A371,4,5),'Project splits'!$C$5:$AM$346,BQ$22,FALSE),VLOOKUP($A371,'Success Asset Classes'!$B$15:$BD$377,BQ$21,FALSE)))</f>
        <v>0</v>
      </c>
      <c r="BR371" s="230">
        <f>IF($AR371=0,VLOOKUP(MID($A371,4,5),'Project splits'!$C$5:$AM$346,BR$22,FALSE),IF(ISNA(VLOOKUP($A371,'Success Asset Classes'!$B$15:$BD$377,BR$21,FALSE)),VLOOKUP(MID($A371,4,5),'Project splits'!$C$5:$AM$346,BR$22,FALSE),VLOOKUP($A371,'Success Asset Classes'!$B$15:$BD$377,BR$21,FALSE)))</f>
        <v>0</v>
      </c>
      <c r="BS371" s="247">
        <f t="shared" si="91"/>
        <v>1</v>
      </c>
      <c r="BT371" s="249">
        <f>1+IF(ISNA(VLOOKUP($A371,'Project labour content'!$A$7:$D$255,'Project labour content'!$D$1,FALSE)),VLOOKUP($D371,'Project labour content'!$F$6:$G$15,'Project labour content'!$G$1,FALSE),VLOOKUP($A371,'Project labour content'!$A$7:$D$255,'Project labour content'!$D$1,FALSE))*LabEsc22*1</f>
        <v>1.0006608050970438</v>
      </c>
      <c r="BU371" s="249">
        <f>1+IF(ISNA(VLOOKUP($A371,'Project labour content'!$A$7:$D$255,'Project labour content'!$D$1,FALSE)),VLOOKUP($D371,'Project labour content'!$F$6:$G$15,'Project labour content'!$G$1,FALSE),VLOOKUP($A371,'Project labour content'!$A$7:$D$255,'Project labour content'!$D$1,FALSE))*LabEsc23*1</f>
        <v>1.0013247820585536</v>
      </c>
      <c r="BV371" s="249">
        <f>1+IF(ISNA(VLOOKUP($A371,'Project labour content'!$A$7:$D$255,'Project labour content'!$D$1,FALSE)),VLOOKUP($D371,'Project labour content'!$F$6:$G$15,'Project labour content'!$G$1,FALSE),VLOOKUP($A371,'Project labour content'!$A$7:$D$255,'Project labour content'!$D$1,FALSE))*LabEsc24*1</f>
        <v>1.0019502483562959</v>
      </c>
      <c r="BW371" s="249">
        <f>1+IF(ISNA(VLOOKUP($A371,'Project labour content'!$A$7:$D$255,'Project labour content'!$D$1,FALSE)),VLOOKUP($D371,'Project labour content'!$F$6:$G$15,'Project labour content'!$G$1,FALSE),VLOOKUP($A371,'Project labour content'!$A$7:$D$255,'Project labour content'!$D$1,FALSE))*LabEsc25*1</f>
        <v>1.0027879562177384</v>
      </c>
      <c r="BX371" s="249">
        <f>1+IF(ISNA(VLOOKUP($A371,'Project labour content'!$A$7:$D$255,'Project labour content'!$D$1,FALSE)),VLOOKUP($D371,'Project labour content'!$F$6:$G$15,'Project labour content'!$G$1,FALSE),VLOOKUP($A371,'Project labour content'!$A$7:$D$255,'Project labour content'!$D$1,FALSE))*LabEsc26*1</f>
        <v>1.003700918168734</v>
      </c>
      <c r="BY371" s="249">
        <f>1+IF(ISNA(VLOOKUP($A371,'Project labour content'!$A$7:$D$255,'Project labour content'!$D$1,FALSE)),VLOOKUP($D371,'Project labour content'!$F$6:$G$15,'Project labour content'!$G$1,FALSE),VLOOKUP($A371,'Project labour content'!$A$7:$D$255,'Project labour content'!$D$1,FALSE))*LabEsc27*1</f>
        <v>1.0042663927556124</v>
      </c>
      <c r="BZ371" s="249">
        <f>1+IF(ISNA(VLOOKUP($A371,'Project labour content'!$A$7:$D$255,'Project labour content'!$D$1,FALSE)),VLOOKUP($D371,'Project labour content'!$F$6:$G$15,'Project labour content'!$G$1,FALSE),VLOOKUP($A371,'Project labour content'!$A$7:$D$255,'Project labour content'!$D$1,FALSE))*LabEsc28*1</f>
        <v>1.0046921951195316</v>
      </c>
      <c r="CA371" s="249">
        <f>1+IF(ISNA(VLOOKUP($A371,'Project labour content'!$A$7:$D$255,'Project labour content'!$D$1,FALSE)),VLOOKUP($D371,'Project labour content'!$F$6:$G$15,'Project labour content'!$G$1,FALSE),VLOOKUP($A371,'Project labour content'!$A$7:$D$255,'Project labour content'!$D$1,FALSE))*LabEsc29*1</f>
        <v>1.0053755227531491</v>
      </c>
      <c r="CB371" s="250" t="str">
        <f>IF(ISNA(VLOOKUP($A371,'Project labour content'!$A$7:$D$255,'Project labour content'!$D$1,FALSE)),"Category","Project")</f>
        <v>Project</v>
      </c>
      <c r="CD371" s="247" t="str">
        <f t="shared" si="92"/>
        <v>15520</v>
      </c>
      <c r="CE371" s="3"/>
    </row>
    <row r="372" spans="1:83" x14ac:dyDescent="0.15">
      <c r="A372" s="11" t="s">
        <v>1263</v>
      </c>
      <c r="B372" s="11" t="str">
        <f>VLOOKUP($A372,'Incurred Real 2022$'!$A$25:$AC$426,'Incurred Real 2022$'!B$1,FALSE)</f>
        <v>Network Testing, Monitoring and Servicing Equipment Replacem</v>
      </c>
      <c r="C372" s="11" t="str">
        <f>VLOOKUP($A372,'Incurred Real 2022$'!$A$25:$AC$426,'Incurred Real 2022$'!C$1,FALSE)</f>
        <v>ExAnte</v>
      </c>
      <c r="D372" s="11" t="str">
        <f>VLOOKUP($A372,'Incurred Real 2022$'!$A$25:$AC$426,'Incurred Real 2022$'!D$1,FALSE)</f>
        <v>Replacement</v>
      </c>
      <c r="E372" s="11" t="str">
        <f>VLOOKUP($A372,'Incurred Real 2022$'!$A$25:$AC$426,'Incurred Real 2022$'!E$1,FALSE)</f>
        <v>Proposed</v>
      </c>
      <c r="F372" s="105" t="str">
        <f>IF(VLOOKUP($A372,'Incurred Real 2022$'!$A$25:$AC$426,'Incurred Real 2022$'!F$1,FALSE)=0,"",VLOOKUP($A372,'Incurred Real 2022$'!$A$25:$AC$426,'Incurred Real 2022$'!F$1,FALSE))</f>
        <v/>
      </c>
      <c r="G372" s="105" t="str">
        <f>IF(VLOOKUP($A372,'Incurred Real 2022$'!$A$25:$AC$426,'Incurred Real 2022$'!G$1,FALSE)=0,"",VLOOKUP($A372,'Incurred Real 2022$'!$A$25:$AC$426,'Incurred Real 2022$'!G$1,FALSE))</f>
        <v/>
      </c>
      <c r="H372" s="105" t="str">
        <f>IF(VLOOKUP($A372,'Incurred Real 2022$'!$A$25:$AC$426,'Incurred Real 2022$'!H$1,FALSE)=0,"",VLOOKUP($A372,'Incurred Real 2022$'!$A$25:$AC$426,'Incurred Real 2022$'!H$1,FALSE))</f>
        <v/>
      </c>
      <c r="I372" s="105" t="str">
        <f>IF(VLOOKUP($A372,'Incurred Real 2022$'!$A$25:$AC$426,'Incurred Real 2022$'!I$1,FALSE)=0,"",VLOOKUP($A372,'Incurred Real 2022$'!$A$25:$AC$426,'Incurred Real 2022$'!I$1,FALSE))</f>
        <v/>
      </c>
      <c r="J372" s="105" t="str">
        <f>IF(VLOOKUP($A372,'Incurred Real 2022$'!$A$25:$AC$426,'Incurred Real 2022$'!J$1,FALSE)=0,"",VLOOKUP($A372,'Incurred Real 2022$'!$A$25:$AC$426,'Incurred Real 2022$'!J$1,FALSE))</f>
        <v/>
      </c>
      <c r="K372" s="105" t="str">
        <f>IF(VLOOKUP($A372,'Incurred Real 2022$'!$A$25:$AC$426,'Incurred Real 2022$'!K$1,FALSE)=0,"",VLOOKUP($A372,'Incurred Real 2022$'!$A$25:$AC$426,'Incurred Real 2022$'!K$1,FALSE))</f>
        <v/>
      </c>
      <c r="L372" s="105" t="str">
        <f>IF(VLOOKUP($A372,'Incurred Real 2022$'!$A$25:$AC$426,'Incurred Real 2022$'!L$1,FALSE)=0,"",VLOOKUP($A372,'Incurred Real 2022$'!$A$25:$AC$426,'Incurred Real 2022$'!L$1,FALSE))</f>
        <v/>
      </c>
      <c r="M372" s="105" t="str">
        <f>IF(VLOOKUP($A372,'Incurred Real 2022$'!$A$25:$AC$426,'Incurred Real 2022$'!M$1,FALSE)=0,"",VLOOKUP($A372,'Incurred Real 2022$'!$A$25:$AC$426,'Incurred Real 2022$'!M$1,FALSE))</f>
        <v/>
      </c>
      <c r="N372" s="105" t="str">
        <f>IF(VLOOKUP($A372,'Incurred Real 2022$'!$A$25:$AC$426,'Incurred Real 2022$'!N$1,FALSE)=0,"",VLOOKUP($A372,'Incurred Real 2022$'!$A$25:$AC$426,'Incurred Real 2022$'!N$1,FALSE))</f>
        <v/>
      </c>
      <c r="O372" s="105" t="str">
        <f>IF(VLOOKUP($A372,'Incurred Real 2022$'!$A$25:$AC$426,'Incurred Real 2022$'!O$1,FALSE)=0,"",VLOOKUP($A372,'Incurred Real 2022$'!$A$25:$AC$426,'Incurred Real 2022$'!O$1,FALSE))</f>
        <v/>
      </c>
      <c r="P372" s="105" t="str">
        <f>IF(VLOOKUP($A372,'Incurred Real 2022$'!$A$25:$AC$426,'Incurred Real 2022$'!P$1,FALSE)=0,"",VLOOKUP($A372,'Incurred Real 2022$'!$A$25:$AC$426,'Incurred Real 2022$'!P$1,FALSE))</f>
        <v/>
      </c>
      <c r="Q372" s="105" t="str">
        <f>IF(VLOOKUP($A372,'Incurred Real 2022$'!$A$25:$AC$426,'Incurred Real 2022$'!Q$1,FALSE)=0,"",VLOOKUP($A372,'Incurred Real 2022$'!$A$25:$AC$426,'Incurred Real 2022$'!Q$1,FALSE))</f>
        <v/>
      </c>
      <c r="R372" s="105" t="str">
        <f>IF(VLOOKUP($A372,'Incurred Real 2022$'!$A$25:$AC$426,'Incurred Real 2022$'!R$1,FALSE)=0,"",VLOOKUP($A372,'Incurred Real 2022$'!$A$25:$AC$426,'Incurred Real 2022$'!R$1,FALSE))</f>
        <v/>
      </c>
      <c r="S372" s="105" t="str">
        <f>IF(VLOOKUP($A372,'Incurred Real 2022$'!$A$25:$AC$426,'Incurred Real 2022$'!S$1,FALSE)=0,"",VLOOKUP($A372,'Incurred Real 2022$'!$A$25:$AC$426,'Incurred Real 2022$'!S$1,FALSE))</f>
        <v/>
      </c>
      <c r="T372" s="105" t="str">
        <f>IF(VLOOKUP($A372,'Incurred Real 2022$'!$A$25:$AC$426,'Incurred Real 2022$'!T$1,FALSE)=0,"",VLOOKUP($A372,'Incurred Real 2022$'!$A$25:$AC$426,'Incurred Real 2022$'!T$1,FALSE))</f>
        <v/>
      </c>
      <c r="U372" s="105" t="str">
        <f>IF(VLOOKUP($A372,'Incurred Real 2022$'!$A$25:$AC$426,'Incurred Real 2022$'!U$1,FALSE)=0,"",VLOOKUP($A372,'Incurred Real 2022$'!$A$25:$AC$426,'Incurred Real 2022$'!U$1,FALSE))</f>
        <v/>
      </c>
      <c r="V372" s="13" t="str">
        <f>IF(ISTEXT(VLOOKUP($A372,'Incurred Real 2022$'!$A$25:$AC$426,'Incurred Real 2022$'!V$1,FALSE)),"",(VLOOKUP($A372,'Incurred Real 2022$'!$A$25:$AC$426,'Incurred Real 2022$'!V$1,FALSE))*BT372*Incurred_Real!V$15)</f>
        <v/>
      </c>
      <c r="W372" s="13" t="str">
        <f>IF(ISTEXT(VLOOKUP($A372,'Incurred Real 2022$'!$A$25:$AC$426,'Incurred Real 2022$'!W$1,FALSE)),"",(VLOOKUP($A372,'Incurred Real 2022$'!$A$25:$AC$426,'Incurred Real 2022$'!W$1,FALSE))*BU372*Incurred_Real!W$15)</f>
        <v/>
      </c>
      <c r="X372" s="220">
        <f>IF(ISTEXT(VLOOKUP($A372,'Incurred Real 2022$'!$A$25:$AC$426,'Incurred Real 2022$'!X$1,FALSE)),"",(VLOOKUP($A372,'Incurred Real 2022$'!$A$25:$AC$426,'Incurred Real 2022$'!X$1,FALSE))*BV372*Incurred_Real!X$15)</f>
        <v>128449.74802894301</v>
      </c>
      <c r="Y372" s="217">
        <f>IF(ISTEXT(VLOOKUP($A372,'Incurred Real 2022$'!$A$25:$AC$426,'Incurred Real 2022$'!Y$1,FALSE)),"",(VLOOKUP($A372,'Incurred Real 2022$'!$A$25:$AC$426,'Incurred Real 2022$'!Y$1,FALSE))*BW372*Incurred_Real!Y$15)</f>
        <v>129023.17146332616</v>
      </c>
      <c r="Z372" s="13">
        <f>IF(ISTEXT(VLOOKUP($A372,'Incurred Real 2022$'!$A$25:$AC$426,'Incurred Real 2022$'!Z$1,FALSE)),"",(VLOOKUP($A372,'Incurred Real 2022$'!$A$25:$AC$426,'Incurred Real 2022$'!Z$1,FALSE))*BX372*Incurred_Real!Z$15)</f>
        <v>129109.68890907672</v>
      </c>
      <c r="AA372" s="13">
        <f>IF(ISTEXT(VLOOKUP($A372,'Incurred Real 2022$'!$A$25:$AC$426,'Incurred Real 2022$'!AA$1,FALSE)),"",(VLOOKUP($A372,'Incurred Real 2022$'!$A$25:$AC$426,'Incurred Real 2022$'!AA$1,FALSE))*BY372*Incurred_Real!AA$15)</f>
        <v>129163.27648393699</v>
      </c>
      <c r="AB372" s="13">
        <f>IF(ISTEXT(VLOOKUP($A372,'Incurred Real 2022$'!$A$25:$AC$426,'Incurred Real 2022$'!AB$1,FALSE)),"",(VLOOKUP($A372,'Incurred Real 2022$'!$A$25:$AC$426,'Incurred Real 2022$'!AB$1,FALSE))*BZ372*Incurred_Real!AB$15)</f>
        <v>129698.66098500145</v>
      </c>
      <c r="AC372" s="13" t="str">
        <f>IF(ISTEXT(VLOOKUP($A372,'Incurred Real 2022$'!$A$25:$AC$426,'Incurred Real 2022$'!AC$1,FALSE)),"",(VLOOKUP($A372,'Incurred Real 2022$'!$A$25:$AC$426,'Incurred Real 2022$'!AC$1,FALSE))*CA372*Incurred_Real!AC$15)</f>
        <v/>
      </c>
      <c r="AD372" s="221">
        <f t="shared" si="87"/>
        <v>645444.54587028432</v>
      </c>
      <c r="AE372" s="221">
        <f t="shared" si="88"/>
        <v>645444.54587028432</v>
      </c>
      <c r="AF372" s="239">
        <f t="shared" si="93"/>
        <v>726705.95406743302</v>
      </c>
      <c r="AG372" s="222">
        <f t="shared" si="89"/>
        <v>726705.95406743302</v>
      </c>
      <c r="AH372" s="223">
        <f t="shared" si="96"/>
        <v>1</v>
      </c>
      <c r="AI372" s="224">
        <f t="shared" si="90"/>
        <v>2028</v>
      </c>
      <c r="AJ372" s="225" t="str">
        <f>VLOOKUP($A372,Project_Commissioning!$C$4:$H$355,Project_Commissioning!F$1,FALSE)</f>
        <v/>
      </c>
      <c r="AK372" s="226">
        <f>VLOOKUP($A372,Project_Commissioning!$C$4:$H$355,Project_Commissioning!G$1,FALSE)</f>
        <v>2028</v>
      </c>
      <c r="AL372" s="225" t="str">
        <f>IF(VLOOKUP($A372,Project_Commissioning!$C$4:$H$355,Project_Commissioning!H$1,FALSE)=0,"",VLOOKUP($A372,Project_Commissioning!$C$4:$H$355,Project_Commissioning!H$1,FALSE))</f>
        <v/>
      </c>
      <c r="AM372" s="237">
        <f t="shared" si="94"/>
        <v>645444.54587028432</v>
      </c>
      <c r="AN372" s="221" cm="1">
        <f t="array" ref="AN372">IF(ROUND(AE372,0)=0,0,LOOKUP(2,1/(F372:AC372&lt;&gt;""),F372:AC372))</f>
        <v>129698.66098500145</v>
      </c>
      <c r="AO372" s="221">
        <f t="shared" si="95"/>
        <v>645444.54587028432</v>
      </c>
      <c r="AP372" s="79"/>
      <c r="AQ372" s="20"/>
      <c r="AR372" s="245">
        <f>IF(ISNA(VLOOKUP($A372,'Success Asset Classes'!$B$15:$AA$114,'Success Asset Classes'!$AA$1,FALSE)),0,VLOOKUP($A372,'Success Asset Classes'!$B$15:$AA$114,'Success Asset Classes'!$AA$1,FALSE))</f>
        <v>1</v>
      </c>
      <c r="AS372" s="230">
        <f>IF($AR372=0,VLOOKUP(MID($A372,4,5),'Project splits'!$C$5:$AM$346,AS$22,FALSE),IF(ISNA(VLOOKUP($A372,'Success Asset Classes'!$B$15:$BD$377,AS$21,FALSE)),VLOOKUP(MID($A372,4,5),'Project splits'!$C$5:$AM$346,AS$22,FALSE),VLOOKUP($A372,'Success Asset Classes'!$B$15:$BD$377,AS$21,FALSE)))</f>
        <v>0</v>
      </c>
      <c r="AT372" s="230">
        <f>IF($AR372=0,VLOOKUP(MID($A372,4,5),'Project splits'!$C$5:$AM$346,AT$22,FALSE),IF(ISNA(VLOOKUP($A372,'Success Asset Classes'!$B$15:$BD$377,AT$21,FALSE)),VLOOKUP(MID($A372,4,5),'Project splits'!$C$5:$AM$346,AT$22,FALSE),VLOOKUP($A372,'Success Asset Classes'!$B$15:$BD$377,AT$21,FALSE)))</f>
        <v>0</v>
      </c>
      <c r="AU372" s="230">
        <f>IF($AR372=0,VLOOKUP(MID($A372,4,5),'Project splits'!$C$5:$AM$346,AU$22,FALSE),IF(ISNA(VLOOKUP($A372,'Success Asset Classes'!$B$15:$BD$377,AU$21,FALSE)),VLOOKUP(MID($A372,4,5),'Project splits'!$C$5:$AM$346,AU$22,FALSE),VLOOKUP($A372,'Success Asset Classes'!$B$15:$BD$377,AU$21,FALSE)))</f>
        <v>0</v>
      </c>
      <c r="AV372" s="230">
        <f>IF($AR372=0,VLOOKUP(MID($A372,4,5),'Project splits'!$C$5:$AM$346,AV$22,FALSE),IF(ISNA(VLOOKUP($A372,'Success Asset Classes'!$B$15:$BD$377,AV$21,FALSE)),VLOOKUP(MID($A372,4,5),'Project splits'!$C$5:$AM$346,AV$22,FALSE),VLOOKUP($A372,'Success Asset Classes'!$B$15:$BD$377,AV$21,FALSE)))</f>
        <v>0</v>
      </c>
      <c r="AW372" s="230">
        <f>IF($AR372=0,VLOOKUP(MID($A372,4,5),'Project splits'!$C$5:$AM$346,AW$22,FALSE),IF(ISNA(VLOOKUP($A372,'Success Asset Classes'!$B$15:$BD$377,AW$21,FALSE)),VLOOKUP(MID($A372,4,5),'Project splits'!$C$5:$AM$346,AW$22,FALSE),VLOOKUP($A372,'Success Asset Classes'!$B$15:$BD$377,AW$21,FALSE)))</f>
        <v>0</v>
      </c>
      <c r="AX372" s="230">
        <f>IF($AR372=0,VLOOKUP(MID($A372,4,5),'Project splits'!$C$5:$AM$346,AX$22,FALSE),IF(ISNA(VLOOKUP($A372,'Success Asset Classes'!$B$15:$BD$377,AX$21,FALSE)),VLOOKUP(MID($A372,4,5),'Project splits'!$C$5:$AM$346,AX$22,FALSE),VLOOKUP($A372,'Success Asset Classes'!$B$15:$BD$377,AX$21,FALSE)))</f>
        <v>0</v>
      </c>
      <c r="AY372" s="230">
        <f>IF($AR372=0,VLOOKUP(MID($A372,4,5),'Project splits'!$C$5:$AM$346,AY$22,FALSE),IF(ISNA(VLOOKUP($A372,'Success Asset Classes'!$B$15:$BD$377,AY$21,FALSE)),VLOOKUP(MID($A372,4,5),'Project splits'!$C$5:$AM$346,AY$22,FALSE),VLOOKUP($A372,'Success Asset Classes'!$B$15:$BD$377,AY$21,FALSE)))</f>
        <v>0</v>
      </c>
      <c r="AZ372" s="230">
        <f>IF($AR372=0,VLOOKUP(MID($A372,4,5),'Project splits'!$C$5:$AM$346,AZ$22,FALSE),IF(ISNA(VLOOKUP($A372,'Success Asset Classes'!$B$15:$BD$377,AZ$21,FALSE)),VLOOKUP(MID($A372,4,5),'Project splits'!$C$5:$AM$346,AZ$22,FALSE),VLOOKUP($A372,'Success Asset Classes'!$B$15:$BD$377,AZ$21,FALSE)))</f>
        <v>0</v>
      </c>
      <c r="BA372" s="230">
        <f>IF($AR372=0,VLOOKUP(MID($A372,4,5),'Project splits'!$C$5:$AM$346,BA$22,FALSE),IF(ISNA(VLOOKUP($A372,'Success Asset Classes'!$B$15:$BD$377,BA$21,FALSE)),VLOOKUP(MID($A372,4,5),'Project splits'!$C$5:$AM$346,BA$22,FALSE),VLOOKUP($A372,'Success Asset Classes'!$B$15:$BD$377,BA$21,FALSE)))</f>
        <v>0</v>
      </c>
      <c r="BB372" s="230">
        <f>IF($AR372=0,VLOOKUP(MID($A372,4,5),'Project splits'!$C$5:$AM$346,BB$22,FALSE),IF(ISNA(VLOOKUP($A372,'Success Asset Classes'!$B$15:$BD$377,BB$21,FALSE)),VLOOKUP(MID($A372,4,5),'Project splits'!$C$5:$AM$346,BB$22,FALSE),VLOOKUP($A372,'Success Asset Classes'!$B$15:$BD$377,BB$21,FALSE)))</f>
        <v>1</v>
      </c>
      <c r="BC372" s="230">
        <f>IF($AR372=0,VLOOKUP(MID($A372,4,5),'Project splits'!$C$5:$AM$346,BC$22,FALSE),IF(ISNA(VLOOKUP($A372,'Success Asset Classes'!$B$15:$BD$377,BC$21,FALSE)),VLOOKUP(MID($A372,4,5),'Project splits'!$C$5:$AM$346,BC$22,FALSE),VLOOKUP($A372,'Success Asset Classes'!$B$15:$BD$377,BC$21,FALSE)))</f>
        <v>0</v>
      </c>
      <c r="BD372" s="230">
        <f>IF($AR372=0,VLOOKUP(MID($A372,4,5),'Project splits'!$C$5:$AM$346,BD$22,FALSE),IF(ISNA(VLOOKUP($A372,'Success Asset Classes'!$B$15:$BD$377,BD$21,FALSE)),VLOOKUP(MID($A372,4,5),'Project splits'!$C$5:$AM$346,BD$22,FALSE),VLOOKUP($A372,'Success Asset Classes'!$B$15:$BD$377,BD$21,FALSE)))</f>
        <v>0</v>
      </c>
      <c r="BE372" s="230">
        <f>IF($AR372=0,VLOOKUP(MID($A372,4,5),'Project splits'!$C$5:$AM$346,BE$22,FALSE),IF(ISNA(VLOOKUP($A372,'Success Asset Classes'!$B$15:$BD$377,BE$21,FALSE)),VLOOKUP(MID($A372,4,5),'Project splits'!$C$5:$AM$346,BE$22,FALSE),VLOOKUP($A372,'Success Asset Classes'!$B$15:$BD$377,BE$21,FALSE)))</f>
        <v>0</v>
      </c>
      <c r="BF372" s="230">
        <f>IF($AR372=0,VLOOKUP(MID($A372,4,5),'Project splits'!$C$5:$AM$346,BF$22,FALSE),IF(ISNA(VLOOKUP($A372,'Success Asset Classes'!$B$15:$BD$377,BF$21,FALSE)),VLOOKUP(MID($A372,4,5),'Project splits'!$C$5:$AM$346,BF$22,FALSE),VLOOKUP($A372,'Success Asset Classes'!$B$15:$BD$377,BF$21,FALSE)))</f>
        <v>0</v>
      </c>
      <c r="BG372" s="230">
        <f>IF($AR372=0,VLOOKUP(MID($A372,4,5),'Project splits'!$C$5:$AM$346,BG$22,FALSE),IF(ISNA(VLOOKUP($A372,'Success Asset Classes'!$B$15:$BD$377,BG$21,FALSE)),VLOOKUP(MID($A372,4,5),'Project splits'!$C$5:$AM$346,BG$22,FALSE),VLOOKUP($A372,'Success Asset Classes'!$B$15:$BD$377,BG$21,FALSE)))</f>
        <v>0</v>
      </c>
      <c r="BH372" s="230">
        <f>IF($AR372=0,VLOOKUP(MID($A372,4,5),'Project splits'!$C$5:$AM$346,BH$22,FALSE),IF(ISNA(VLOOKUP($A372,'Success Asset Classes'!$B$15:$BD$377,BH$21,FALSE)),VLOOKUP(MID($A372,4,5),'Project splits'!$C$5:$AM$346,BH$22,FALSE),VLOOKUP($A372,'Success Asset Classes'!$B$15:$BD$377,BH$21,FALSE)))</f>
        <v>0</v>
      </c>
      <c r="BI372" s="230">
        <f>IF($AR372=0,VLOOKUP(MID($A372,4,5),'Project splits'!$C$5:$AM$346,BI$22,FALSE),IF(ISNA(VLOOKUP($A372,'Success Asset Classes'!$B$15:$BD$377,BI$21,FALSE)),VLOOKUP(MID($A372,4,5),'Project splits'!$C$5:$AM$346,BI$22,FALSE),VLOOKUP($A372,'Success Asset Classes'!$B$15:$BD$377,BI$21,FALSE)))</f>
        <v>0</v>
      </c>
      <c r="BJ372" s="230">
        <f>IF($AR372=0,VLOOKUP(MID($A372,4,5),'Project splits'!$C$5:$AM$346,BJ$22,FALSE),IF(ISNA(VLOOKUP($A372,'Success Asset Classes'!$B$15:$BD$377,BJ$21,FALSE)),VLOOKUP(MID($A372,4,5),'Project splits'!$C$5:$AM$346,BJ$22,FALSE),VLOOKUP($A372,'Success Asset Classes'!$B$15:$BD$377,BJ$21,FALSE)))</f>
        <v>0</v>
      </c>
      <c r="BK372" s="230">
        <f>IF($AR372=0,VLOOKUP(MID($A372,4,5),'Project splits'!$C$5:$AM$346,BK$22,FALSE),IF(ISNA(VLOOKUP($A372,'Success Asset Classes'!$B$15:$BD$377,BK$21,FALSE)),VLOOKUP(MID($A372,4,5),'Project splits'!$C$5:$AM$346,BK$22,FALSE),VLOOKUP($A372,'Success Asset Classes'!$B$15:$BD$377,BK$21,FALSE)))</f>
        <v>0</v>
      </c>
      <c r="BL372" s="230">
        <f>IF($AR372=0,VLOOKUP(MID($A372,4,5),'Project splits'!$C$5:$AM$346,BL$22,FALSE),IF(ISNA(VLOOKUP($A372,'Success Asset Classes'!$B$15:$BD$377,BL$21,FALSE)),VLOOKUP(MID($A372,4,5),'Project splits'!$C$5:$AM$346,BL$22,FALSE),VLOOKUP($A372,'Success Asset Classes'!$B$15:$BD$377,BL$21,FALSE)))</f>
        <v>0</v>
      </c>
      <c r="BM372" s="230">
        <f>IF($AR372=0,VLOOKUP(MID($A372,4,5),'Project splits'!$C$5:$AM$346,BM$22,FALSE),IF(ISNA(VLOOKUP($A372,'Success Asset Classes'!$B$15:$BD$377,BM$21,FALSE)),VLOOKUP(MID($A372,4,5),'Project splits'!$C$5:$AM$346,BM$22,FALSE),VLOOKUP($A372,'Success Asset Classes'!$B$15:$BD$377,BM$21,FALSE)))</f>
        <v>0</v>
      </c>
      <c r="BN372" s="230">
        <f>IF($AR372=0,VLOOKUP(MID($A372,4,5),'Project splits'!$C$5:$AM$346,BN$22,FALSE),IF(ISNA(VLOOKUP($A372,'Success Asset Classes'!$B$15:$BD$377,BN$21,FALSE)),VLOOKUP(MID($A372,4,5),'Project splits'!$C$5:$AM$346,BN$22,FALSE),VLOOKUP($A372,'Success Asset Classes'!$B$15:$BD$377,BN$21,FALSE)))</f>
        <v>0</v>
      </c>
      <c r="BO372" s="230">
        <f>IF($AR372=0,VLOOKUP(MID($A372,4,5),'Project splits'!$C$5:$AM$346,BO$22,FALSE),IF(ISNA(VLOOKUP($A372,'Success Asset Classes'!$B$15:$BD$377,BO$21,FALSE)),VLOOKUP(MID($A372,4,5),'Project splits'!$C$5:$AM$346,BO$22,FALSE),VLOOKUP($A372,'Success Asset Classes'!$B$15:$BD$377,BO$21,FALSE)))</f>
        <v>0</v>
      </c>
      <c r="BP372" s="230">
        <f>IF($AR372=0,VLOOKUP(MID($A372,4,5),'Project splits'!$C$5:$AM$346,BP$22,FALSE),IF(ISNA(VLOOKUP($A372,'Success Asset Classes'!$B$15:$BD$377,BP$21,FALSE)),VLOOKUP(MID($A372,4,5),'Project splits'!$C$5:$AM$346,BP$22,FALSE),VLOOKUP($A372,'Success Asset Classes'!$B$15:$BD$377,BP$21,FALSE)))</f>
        <v>0</v>
      </c>
      <c r="BQ372" s="230">
        <f>IF($AR372=0,VLOOKUP(MID($A372,4,5),'Project splits'!$C$5:$AM$346,BQ$22,FALSE),IF(ISNA(VLOOKUP($A372,'Success Asset Classes'!$B$15:$BD$377,BQ$21,FALSE)),VLOOKUP(MID($A372,4,5),'Project splits'!$C$5:$AM$346,BQ$22,FALSE),VLOOKUP($A372,'Success Asset Classes'!$B$15:$BD$377,BQ$21,FALSE)))</f>
        <v>0</v>
      </c>
      <c r="BR372" s="230">
        <f>IF($AR372=0,VLOOKUP(MID($A372,4,5),'Project splits'!$C$5:$AM$346,BR$22,FALSE),IF(ISNA(VLOOKUP($A372,'Success Asset Classes'!$B$15:$BD$377,BR$21,FALSE)),VLOOKUP(MID($A372,4,5),'Project splits'!$C$5:$AM$346,BR$22,FALSE),VLOOKUP($A372,'Success Asset Classes'!$B$15:$BD$377,BR$21,FALSE)))</f>
        <v>0</v>
      </c>
      <c r="BS372" s="247">
        <f t="shared" si="91"/>
        <v>1</v>
      </c>
      <c r="BT372" s="249">
        <f>1+IF(ISNA(VLOOKUP($A372,'Project labour content'!$A$7:$D$255,'Project labour content'!$D$1,FALSE)),VLOOKUP($D372,'Project labour content'!$F$6:$G$15,'Project labour content'!$G$1,FALSE),VLOOKUP($A372,'Project labour content'!$A$7:$D$255,'Project labour content'!$D$1,FALSE))*LabEsc22*1</f>
        <v>1.0004863477433676</v>
      </c>
      <c r="BU372" s="249">
        <f>1+IF(ISNA(VLOOKUP($A372,'Project labour content'!$A$7:$D$255,'Project labour content'!$D$1,FALSE)),VLOOKUP($D372,'Project labour content'!$F$6:$G$15,'Project labour content'!$G$1,FALSE),VLOOKUP($A372,'Project labour content'!$A$7:$D$255,'Project labour content'!$D$1,FALSE))*LabEsc23*1</f>
        <v>1.0009750299559035</v>
      </c>
      <c r="BV372" s="249">
        <f>1+IF(ISNA(VLOOKUP($A372,'Project labour content'!$A$7:$D$255,'Project labour content'!$D$1,FALSE)),VLOOKUP($D372,'Project labour content'!$F$6:$G$15,'Project labour content'!$G$1,FALSE),VLOOKUP($A372,'Project labour content'!$A$7:$D$255,'Project labour content'!$D$1,FALSE))*LabEsc24*1</f>
        <v>1.0014353686001123</v>
      </c>
      <c r="BW372" s="249">
        <f>1+IF(ISNA(VLOOKUP($A372,'Project labour content'!$A$7:$D$255,'Project labour content'!$D$1,FALSE)),VLOOKUP($D372,'Project labour content'!$F$6:$G$15,'Project labour content'!$G$1,FALSE),VLOOKUP($A372,'Project labour content'!$A$7:$D$255,'Project labour content'!$D$1,FALSE))*LabEsc25*1</f>
        <v>1.0020519154909227</v>
      </c>
      <c r="BX372" s="249">
        <f>1+IF(ISNA(VLOOKUP($A372,'Project labour content'!$A$7:$D$255,'Project labour content'!$D$1,FALSE)),VLOOKUP($D372,'Project labour content'!$F$6:$G$15,'Project labour content'!$G$1,FALSE),VLOOKUP($A372,'Project labour content'!$A$7:$D$255,'Project labour content'!$D$1,FALSE))*LabEsc26*1</f>
        <v>1.0027238488440908</v>
      </c>
      <c r="BY372" s="249">
        <f>1+IF(ISNA(VLOOKUP($A372,'Project labour content'!$A$7:$D$255,'Project labour content'!$D$1,FALSE)),VLOOKUP($D372,'Project labour content'!$F$6:$G$15,'Project labour content'!$G$1,FALSE),VLOOKUP($A372,'Project labour content'!$A$7:$D$255,'Project labour content'!$D$1,FALSE))*LabEsc27*1</f>
        <v>1.0031400340256069</v>
      </c>
      <c r="BZ372" s="249">
        <f>1+IF(ISNA(VLOOKUP($A372,'Project labour content'!$A$7:$D$255,'Project labour content'!$D$1,FALSE)),VLOOKUP($D372,'Project labour content'!$F$6:$G$15,'Project labour content'!$G$1,FALSE),VLOOKUP($A372,'Project labour content'!$A$7:$D$255,'Project labour content'!$D$1,FALSE))*LabEsc28*1</f>
        <v>1.0034534214672886</v>
      </c>
      <c r="CA372" s="249">
        <f>1+IF(ISNA(VLOOKUP($A372,'Project labour content'!$A$7:$D$255,'Project labour content'!$D$1,FALSE)),VLOOKUP($D372,'Project labour content'!$F$6:$G$15,'Project labour content'!$G$1,FALSE),VLOOKUP($A372,'Project labour content'!$A$7:$D$255,'Project labour content'!$D$1,FALSE))*LabEsc29*1</f>
        <v>1.0039563456336993</v>
      </c>
      <c r="CB372" s="250" t="str">
        <f>IF(ISNA(VLOOKUP($A372,'Project labour content'!$A$7:$D$255,'Project labour content'!$D$1,FALSE)),"Category","Project")</f>
        <v>Project</v>
      </c>
      <c r="CD372" s="247" t="str">
        <f t="shared" si="92"/>
        <v>15556</v>
      </c>
      <c r="CE372" s="3"/>
    </row>
    <row r="373" spans="1:83" ht="9.6" customHeight="1" x14ac:dyDescent="0.15">
      <c r="A373" s="11" t="s">
        <v>1324</v>
      </c>
      <c r="B373" s="11" t="str">
        <f>VLOOKUP($A373,'Incurred Real 2022$'!$A$25:$AC$426,'Incurred Real 2022$'!B$1,FALSE)</f>
        <v>Northfield Transformer 7 &amp; 8 Interface Connection Requiremen</v>
      </c>
      <c r="C373" s="11" t="str">
        <f>VLOOKUP($A373,'Incurred Real 2022$'!$A$25:$AC$426,'Incurred Real 2022$'!C$1,FALSE)</f>
        <v>ExAnte</v>
      </c>
      <c r="D373" s="11" t="str">
        <f>VLOOKUP($A373,'Incurred Real 2022$'!$A$25:$AC$426,'Incurred Real 2022$'!D$1,FALSE)</f>
        <v>Replacement</v>
      </c>
      <c r="E373" s="11" t="str">
        <f>VLOOKUP($A373,'Incurred Real 2022$'!$A$25:$AC$426,'Incurred Real 2022$'!E$1,FALSE)</f>
        <v>Proposed</v>
      </c>
      <c r="F373" s="105" t="str">
        <f>IF(VLOOKUP($A373,'Incurred Real 2022$'!$A$25:$AC$426,'Incurred Real 2022$'!F$1,FALSE)=0,"",VLOOKUP($A373,'Incurred Real 2022$'!$A$25:$AC$426,'Incurred Real 2022$'!F$1,FALSE))</f>
        <v/>
      </c>
      <c r="G373" s="105" t="str">
        <f>IF(VLOOKUP($A373,'Incurred Real 2022$'!$A$25:$AC$426,'Incurred Real 2022$'!G$1,FALSE)=0,"",VLOOKUP($A373,'Incurred Real 2022$'!$A$25:$AC$426,'Incurred Real 2022$'!G$1,FALSE))</f>
        <v/>
      </c>
      <c r="H373" s="105" t="str">
        <f>IF(VLOOKUP($A373,'Incurred Real 2022$'!$A$25:$AC$426,'Incurred Real 2022$'!H$1,FALSE)=0,"",VLOOKUP($A373,'Incurred Real 2022$'!$A$25:$AC$426,'Incurred Real 2022$'!H$1,FALSE))</f>
        <v/>
      </c>
      <c r="I373" s="105" t="str">
        <f>IF(VLOOKUP($A373,'Incurred Real 2022$'!$A$25:$AC$426,'Incurred Real 2022$'!I$1,FALSE)=0,"",VLOOKUP($A373,'Incurred Real 2022$'!$A$25:$AC$426,'Incurred Real 2022$'!I$1,FALSE))</f>
        <v/>
      </c>
      <c r="J373" s="105" t="str">
        <f>IF(VLOOKUP($A373,'Incurred Real 2022$'!$A$25:$AC$426,'Incurred Real 2022$'!J$1,FALSE)=0,"",VLOOKUP($A373,'Incurred Real 2022$'!$A$25:$AC$426,'Incurred Real 2022$'!J$1,FALSE))</f>
        <v/>
      </c>
      <c r="K373" s="105" t="str">
        <f>IF(VLOOKUP($A373,'Incurred Real 2022$'!$A$25:$AC$426,'Incurred Real 2022$'!K$1,FALSE)=0,"",VLOOKUP($A373,'Incurred Real 2022$'!$A$25:$AC$426,'Incurred Real 2022$'!K$1,FALSE))</f>
        <v/>
      </c>
      <c r="L373" s="105" t="str">
        <f>IF(VLOOKUP($A373,'Incurred Real 2022$'!$A$25:$AC$426,'Incurred Real 2022$'!L$1,FALSE)=0,"",VLOOKUP($A373,'Incurred Real 2022$'!$A$25:$AC$426,'Incurred Real 2022$'!L$1,FALSE))</f>
        <v/>
      </c>
      <c r="M373" s="105" t="str">
        <f>IF(VLOOKUP($A373,'Incurred Real 2022$'!$A$25:$AC$426,'Incurred Real 2022$'!M$1,FALSE)=0,"",VLOOKUP($A373,'Incurred Real 2022$'!$A$25:$AC$426,'Incurred Real 2022$'!M$1,FALSE))</f>
        <v/>
      </c>
      <c r="N373" s="105" t="str">
        <f>IF(VLOOKUP($A373,'Incurred Real 2022$'!$A$25:$AC$426,'Incurred Real 2022$'!N$1,FALSE)=0,"",VLOOKUP($A373,'Incurred Real 2022$'!$A$25:$AC$426,'Incurred Real 2022$'!N$1,FALSE))</f>
        <v/>
      </c>
      <c r="O373" s="105" t="str">
        <f>IF(VLOOKUP($A373,'Incurred Real 2022$'!$A$25:$AC$426,'Incurred Real 2022$'!O$1,FALSE)=0,"",VLOOKUP($A373,'Incurred Real 2022$'!$A$25:$AC$426,'Incurred Real 2022$'!O$1,FALSE))</f>
        <v/>
      </c>
      <c r="P373" s="105" t="str">
        <f>IF(VLOOKUP($A373,'Incurred Real 2022$'!$A$25:$AC$426,'Incurred Real 2022$'!P$1,FALSE)=0,"",VLOOKUP($A373,'Incurred Real 2022$'!$A$25:$AC$426,'Incurred Real 2022$'!P$1,FALSE))</f>
        <v/>
      </c>
      <c r="Q373" s="105" t="str">
        <f>IF(VLOOKUP($A373,'Incurred Real 2022$'!$A$25:$AC$426,'Incurred Real 2022$'!Q$1,FALSE)=0,"",VLOOKUP($A373,'Incurred Real 2022$'!$A$25:$AC$426,'Incurred Real 2022$'!Q$1,FALSE))</f>
        <v/>
      </c>
      <c r="R373" s="105" t="str">
        <f>IF(VLOOKUP($A373,'Incurred Real 2022$'!$A$25:$AC$426,'Incurred Real 2022$'!R$1,FALSE)=0,"",VLOOKUP($A373,'Incurred Real 2022$'!$A$25:$AC$426,'Incurred Real 2022$'!R$1,FALSE))</f>
        <v/>
      </c>
      <c r="S373" s="105" t="str">
        <f>IF(VLOOKUP($A373,'Incurred Real 2022$'!$A$25:$AC$426,'Incurred Real 2022$'!S$1,FALSE)=0,"",VLOOKUP($A373,'Incurred Real 2022$'!$A$25:$AC$426,'Incurred Real 2022$'!S$1,FALSE))</f>
        <v/>
      </c>
      <c r="T373" s="105" t="str">
        <f>IF(VLOOKUP($A373,'Incurred Real 2022$'!$A$25:$AC$426,'Incurred Real 2022$'!T$1,FALSE)=0,"",VLOOKUP($A373,'Incurred Real 2022$'!$A$25:$AC$426,'Incurred Real 2022$'!T$1,FALSE))</f>
        <v/>
      </c>
      <c r="U373" s="105" t="str">
        <f>IF(VLOOKUP($A373,'Incurred Real 2022$'!$A$25:$AC$426,'Incurred Real 2022$'!U$1,FALSE)=0,"",VLOOKUP($A373,'Incurred Real 2022$'!$A$25:$AC$426,'Incurred Real 2022$'!U$1,FALSE))</f>
        <v/>
      </c>
      <c r="V373" s="13" t="str">
        <f>IF(ISTEXT(VLOOKUP($A373,'Incurred Real 2022$'!$A$25:$AC$426,'Incurred Real 2022$'!V$1,FALSE)),"",(VLOOKUP($A373,'Incurred Real 2022$'!$A$25:$AC$426,'Incurred Real 2022$'!V$1,FALSE))*BT373*Incurred_Real!V$15)</f>
        <v/>
      </c>
      <c r="W373" s="13" t="str">
        <f>IF(ISTEXT(VLOOKUP($A373,'Incurred Real 2022$'!$A$25:$AC$426,'Incurred Real 2022$'!W$1,FALSE)),"",(VLOOKUP($A373,'Incurred Real 2022$'!$A$25:$AC$426,'Incurred Real 2022$'!W$1,FALSE))*BU373*Incurred_Real!W$15)</f>
        <v/>
      </c>
      <c r="X373" s="220">
        <f>IF(ISTEXT(VLOOKUP($A373,'Incurred Real 2022$'!$A$25:$AC$426,'Incurred Real 2022$'!X$1,FALSE)),"",(VLOOKUP($A373,'Incurred Real 2022$'!$A$25:$AC$426,'Incurred Real 2022$'!X$1,FALSE))*BV373*Incurred_Real!X$15)</f>
        <v>426352.01456586563</v>
      </c>
      <c r="Y373" s="217">
        <f>IF(ISTEXT(VLOOKUP($A373,'Incurred Real 2022$'!$A$25:$AC$426,'Incurred Real 2022$'!Y$1,FALSE)),"",(VLOOKUP($A373,'Incurred Real 2022$'!$A$25:$AC$426,'Incurred Real 2022$'!Y$1,FALSE))*BW373*Incurred_Real!Y$15)</f>
        <v>426834.2968461854</v>
      </c>
      <c r="Z373" s="13">
        <f>IF(ISTEXT(VLOOKUP($A373,'Incurred Real 2022$'!$A$25:$AC$426,'Incurred Real 2022$'!Z$1,FALSE)),"",(VLOOKUP($A373,'Incurred Real 2022$'!$A$25:$AC$426,'Incurred Real 2022$'!Z$1,FALSE))*BX373*Incurred_Real!Z$15)</f>
        <v>854719.80830270762</v>
      </c>
      <c r="AA373" s="13">
        <f>IF(ISTEXT(VLOOKUP($A373,'Incurred Real 2022$'!$A$25:$AC$426,'Incurred Real 2022$'!AA$1,FALSE)),"",(VLOOKUP($A373,'Incurred Real 2022$'!$A$25:$AC$426,'Incurred Real 2022$'!AA$1,FALSE))*BY373*Incurred_Real!AA$15)</f>
        <v>855370.91445981781</v>
      </c>
      <c r="AB373" s="13">
        <f>IF(ISTEXT(VLOOKUP($A373,'Incurred Real 2022$'!$A$25:$AC$426,'Incurred Real 2022$'!AB$1,FALSE)),"",(VLOOKUP($A373,'Incurred Real 2022$'!$A$25:$AC$426,'Incurred Real 2022$'!AB$1,FALSE))*BZ373*Incurred_Real!AB$15)</f>
        <v>1711722.3947922441</v>
      </c>
      <c r="AC373" s="13" t="str">
        <f>IF(ISTEXT(VLOOKUP($A373,'Incurred Real 2022$'!$A$25:$AC$426,'Incurred Real 2022$'!AC$1,FALSE)),"",(VLOOKUP($A373,'Incurred Real 2022$'!$A$25:$AC$426,'Incurred Real 2022$'!AC$1,FALSE))*CA373*Incurred_Real!AC$15)</f>
        <v/>
      </c>
      <c r="AD373" s="221">
        <f t="shared" si="87"/>
        <v>4274999.4289668202</v>
      </c>
      <c r="AE373" s="221">
        <f t="shared" si="88"/>
        <v>4274999.4289668202</v>
      </c>
      <c r="AF373" s="239">
        <f t="shared" si="93"/>
        <v>4813221.4588260148</v>
      </c>
      <c r="AG373" s="222">
        <f t="shared" si="89"/>
        <v>4813221.4588260148</v>
      </c>
      <c r="AH373" s="223">
        <f t="shared" si="96"/>
        <v>1</v>
      </c>
      <c r="AI373" s="224">
        <f t="shared" si="90"/>
        <v>2028</v>
      </c>
      <c r="AJ373" s="225" t="str">
        <f>VLOOKUP($A373,Project_Commissioning!$C$4:$H$355,Project_Commissioning!F$1,FALSE)</f>
        <v/>
      </c>
      <c r="AK373" s="226">
        <f>VLOOKUP($A373,Project_Commissioning!$C$4:$H$355,Project_Commissioning!G$1,FALSE)</f>
        <v>2028</v>
      </c>
      <c r="AL373" s="225" t="str">
        <f>IF(VLOOKUP($A373,Project_Commissioning!$C$4:$H$355,Project_Commissioning!H$1,FALSE)=0,"",VLOOKUP($A373,Project_Commissioning!$C$4:$H$355,Project_Commissioning!H$1,FALSE))</f>
        <v/>
      </c>
      <c r="AM373" s="237">
        <f t="shared" si="94"/>
        <v>4274999.4289668202</v>
      </c>
      <c r="AN373" s="221" cm="1">
        <f t="array" ref="AN373">IF(ROUND(AE373,0)=0,0,LOOKUP(2,1/(F373:AC373&lt;&gt;""),F373:AC373))</f>
        <v>1711722.3947922441</v>
      </c>
      <c r="AO373" s="221">
        <f t="shared" si="95"/>
        <v>4274999.4289668202</v>
      </c>
      <c r="AP373" s="79"/>
      <c r="AQ373" s="20"/>
      <c r="AR373" s="245">
        <f>IF(ISNA(VLOOKUP($A373,'Success Asset Classes'!$B$15:$AA$114,'Success Asset Classes'!$AA$1,FALSE)),0,VLOOKUP($A373,'Success Asset Classes'!$B$15:$AA$114,'Success Asset Classes'!$AA$1,FALSE))</f>
        <v>0</v>
      </c>
      <c r="AS373" s="230">
        <f>IF($AR373=0,VLOOKUP(MID($A373,4,5),'Project splits'!$C$5:$AM$346,AS$22,FALSE),IF(ISNA(VLOOKUP($A373,'Success Asset Classes'!$B$15:$BD$377,AS$21,FALSE)),VLOOKUP(MID($A373,4,5),'Project splits'!$C$5:$AM$346,AS$22,FALSE),VLOOKUP($A373,'Success Asset Classes'!$B$15:$BD$377,AS$21,FALSE)))</f>
        <v>0</v>
      </c>
      <c r="AT373" s="230">
        <f>IF($AR373=0,VLOOKUP(MID($A373,4,5),'Project splits'!$C$5:$AM$346,AT$22,FALSE),IF(ISNA(VLOOKUP($A373,'Success Asset Classes'!$B$15:$BD$377,AT$21,FALSE)),VLOOKUP(MID($A373,4,5),'Project splits'!$C$5:$AM$346,AT$22,FALSE),VLOOKUP($A373,'Success Asset Classes'!$B$15:$BD$377,AT$21,FALSE)))</f>
        <v>0</v>
      </c>
      <c r="AU373" s="230">
        <f>IF($AR373=0,VLOOKUP(MID($A373,4,5),'Project splits'!$C$5:$AM$346,AU$22,FALSE),IF(ISNA(VLOOKUP($A373,'Success Asset Classes'!$B$15:$BD$377,AU$21,FALSE)),VLOOKUP(MID($A373,4,5),'Project splits'!$C$5:$AM$346,AU$22,FALSE),VLOOKUP($A373,'Success Asset Classes'!$B$15:$BD$377,AU$21,FALSE)))</f>
        <v>0</v>
      </c>
      <c r="AV373" s="230">
        <f>IF($AR373=0,VLOOKUP(MID($A373,4,5),'Project splits'!$C$5:$AM$346,AV$22,FALSE),IF(ISNA(VLOOKUP($A373,'Success Asset Classes'!$B$15:$BD$377,AV$21,FALSE)),VLOOKUP(MID($A373,4,5),'Project splits'!$C$5:$AM$346,AV$22,FALSE),VLOOKUP($A373,'Success Asset Classes'!$B$15:$BD$377,AV$21,FALSE)))</f>
        <v>0</v>
      </c>
      <c r="AW373" s="230">
        <f>IF($AR373=0,VLOOKUP(MID($A373,4,5),'Project splits'!$C$5:$AM$346,AW$22,FALSE),IF(ISNA(VLOOKUP($A373,'Success Asset Classes'!$B$15:$BD$377,AW$21,FALSE)),VLOOKUP(MID($A373,4,5),'Project splits'!$C$5:$AM$346,AW$22,FALSE),VLOOKUP($A373,'Success Asset Classes'!$B$15:$BD$377,AW$21,FALSE)))</f>
        <v>0</v>
      </c>
      <c r="AX373" s="230">
        <f>IF($AR373=0,VLOOKUP(MID($A373,4,5),'Project splits'!$C$5:$AM$346,AX$22,FALSE),IF(ISNA(VLOOKUP($A373,'Success Asset Classes'!$B$15:$BD$377,AX$21,FALSE)),VLOOKUP(MID($A373,4,5),'Project splits'!$C$5:$AM$346,AX$22,FALSE),VLOOKUP($A373,'Success Asset Classes'!$B$15:$BD$377,AX$21,FALSE)))</f>
        <v>0</v>
      </c>
      <c r="AY373" s="230">
        <f>IF($AR373=0,VLOOKUP(MID($A373,4,5),'Project splits'!$C$5:$AM$346,AY$22,FALSE),IF(ISNA(VLOOKUP($A373,'Success Asset Classes'!$B$15:$BD$377,AY$21,FALSE)),VLOOKUP(MID($A373,4,5),'Project splits'!$C$5:$AM$346,AY$22,FALSE),VLOOKUP($A373,'Success Asset Classes'!$B$15:$BD$377,AY$21,FALSE)))</f>
        <v>0</v>
      </c>
      <c r="AZ373" s="230">
        <f>IF($AR373=0,VLOOKUP(MID($A373,4,5),'Project splits'!$C$5:$AM$346,AZ$22,FALSE),IF(ISNA(VLOOKUP($A373,'Success Asset Classes'!$B$15:$BD$377,AZ$21,FALSE)),VLOOKUP(MID($A373,4,5),'Project splits'!$C$5:$AM$346,AZ$22,FALSE),VLOOKUP($A373,'Success Asset Classes'!$B$15:$BD$377,AZ$21,FALSE)))</f>
        <v>0</v>
      </c>
      <c r="BA373" s="230">
        <f>IF($AR373=0,VLOOKUP(MID($A373,4,5),'Project splits'!$C$5:$AM$346,BA$22,FALSE),IF(ISNA(VLOOKUP($A373,'Success Asset Classes'!$B$15:$BD$377,BA$21,FALSE)),VLOOKUP(MID($A373,4,5),'Project splits'!$C$5:$AM$346,BA$22,FALSE),VLOOKUP($A373,'Success Asset Classes'!$B$15:$BD$377,BA$21,FALSE)))</f>
        <v>0</v>
      </c>
      <c r="BB373" s="230">
        <f>IF($AR373=0,VLOOKUP(MID($A373,4,5),'Project splits'!$C$5:$AM$346,BB$22,FALSE),IF(ISNA(VLOOKUP($A373,'Success Asset Classes'!$B$15:$BD$377,BB$21,FALSE)),VLOOKUP(MID($A373,4,5),'Project splits'!$C$5:$AM$346,BB$22,FALSE),VLOOKUP($A373,'Success Asset Classes'!$B$15:$BD$377,BB$21,FALSE)))</f>
        <v>0.98189632278062622</v>
      </c>
      <c r="BC373" s="230">
        <f>IF($AR373=0,VLOOKUP(MID($A373,4,5),'Project splits'!$C$5:$AM$346,BC$22,FALSE),IF(ISNA(VLOOKUP($A373,'Success Asset Classes'!$B$15:$BD$377,BC$21,FALSE)),VLOOKUP(MID($A373,4,5),'Project splits'!$C$5:$AM$346,BC$22,FALSE),VLOOKUP($A373,'Success Asset Classes'!$B$15:$BD$377,BC$21,FALSE)))</f>
        <v>0</v>
      </c>
      <c r="BD373" s="230">
        <f>IF($AR373=0,VLOOKUP(MID($A373,4,5),'Project splits'!$C$5:$AM$346,BD$22,FALSE),IF(ISNA(VLOOKUP($A373,'Success Asset Classes'!$B$15:$BD$377,BD$21,FALSE)),VLOOKUP(MID($A373,4,5),'Project splits'!$C$5:$AM$346,BD$22,FALSE),VLOOKUP($A373,'Success Asset Classes'!$B$15:$BD$377,BD$21,FALSE)))</f>
        <v>1.8103677219373886E-2</v>
      </c>
      <c r="BE373" s="230">
        <f>IF($AR373=0,VLOOKUP(MID($A373,4,5),'Project splits'!$C$5:$AM$346,BE$22,FALSE),IF(ISNA(VLOOKUP($A373,'Success Asset Classes'!$B$15:$BD$377,BE$21,FALSE)),VLOOKUP(MID($A373,4,5),'Project splits'!$C$5:$AM$346,BE$22,FALSE),VLOOKUP($A373,'Success Asset Classes'!$B$15:$BD$377,BE$21,FALSE)))</f>
        <v>0</v>
      </c>
      <c r="BF373" s="230">
        <f>IF($AR373=0,VLOOKUP(MID($A373,4,5),'Project splits'!$C$5:$AM$346,BF$22,FALSE),IF(ISNA(VLOOKUP($A373,'Success Asset Classes'!$B$15:$BD$377,BF$21,FALSE)),VLOOKUP(MID($A373,4,5),'Project splits'!$C$5:$AM$346,BF$22,FALSE),VLOOKUP($A373,'Success Asset Classes'!$B$15:$BD$377,BF$21,FALSE)))</f>
        <v>0</v>
      </c>
      <c r="BG373" s="230">
        <f>IF($AR373=0,VLOOKUP(MID($A373,4,5),'Project splits'!$C$5:$AM$346,BG$22,FALSE),IF(ISNA(VLOOKUP($A373,'Success Asset Classes'!$B$15:$BD$377,BG$21,FALSE)),VLOOKUP(MID($A373,4,5),'Project splits'!$C$5:$AM$346,BG$22,FALSE),VLOOKUP($A373,'Success Asset Classes'!$B$15:$BD$377,BG$21,FALSE)))</f>
        <v>0</v>
      </c>
      <c r="BH373" s="230">
        <f>IF($AR373=0,VLOOKUP(MID($A373,4,5),'Project splits'!$C$5:$AM$346,BH$22,FALSE),IF(ISNA(VLOOKUP($A373,'Success Asset Classes'!$B$15:$BD$377,BH$21,FALSE)),VLOOKUP(MID($A373,4,5),'Project splits'!$C$5:$AM$346,BH$22,FALSE),VLOOKUP($A373,'Success Asset Classes'!$B$15:$BD$377,BH$21,FALSE)))</f>
        <v>0</v>
      </c>
      <c r="BI373" s="230">
        <f>IF($AR373=0,VLOOKUP(MID($A373,4,5),'Project splits'!$C$5:$AM$346,BI$22,FALSE),IF(ISNA(VLOOKUP($A373,'Success Asset Classes'!$B$15:$BD$377,BI$21,FALSE)),VLOOKUP(MID($A373,4,5),'Project splits'!$C$5:$AM$346,BI$22,FALSE),VLOOKUP($A373,'Success Asset Classes'!$B$15:$BD$377,BI$21,FALSE)))</f>
        <v>0</v>
      </c>
      <c r="BJ373" s="230">
        <f>IF($AR373=0,VLOOKUP(MID($A373,4,5),'Project splits'!$C$5:$AM$346,BJ$22,FALSE),IF(ISNA(VLOOKUP($A373,'Success Asset Classes'!$B$15:$BD$377,BJ$21,FALSE)),VLOOKUP(MID($A373,4,5),'Project splits'!$C$5:$AM$346,BJ$22,FALSE),VLOOKUP($A373,'Success Asset Classes'!$B$15:$BD$377,BJ$21,FALSE)))</f>
        <v>0</v>
      </c>
      <c r="BK373" s="230">
        <f>IF($AR373=0,VLOOKUP(MID($A373,4,5),'Project splits'!$C$5:$AM$346,BK$22,FALSE),IF(ISNA(VLOOKUP($A373,'Success Asset Classes'!$B$15:$BD$377,BK$21,FALSE)),VLOOKUP(MID($A373,4,5),'Project splits'!$C$5:$AM$346,BK$22,FALSE),VLOOKUP($A373,'Success Asset Classes'!$B$15:$BD$377,BK$21,FALSE)))</f>
        <v>0</v>
      </c>
      <c r="BL373" s="230">
        <f>IF($AR373=0,VLOOKUP(MID($A373,4,5),'Project splits'!$C$5:$AM$346,BL$22,FALSE),IF(ISNA(VLOOKUP($A373,'Success Asset Classes'!$B$15:$BD$377,BL$21,FALSE)),VLOOKUP(MID($A373,4,5),'Project splits'!$C$5:$AM$346,BL$22,FALSE),VLOOKUP($A373,'Success Asset Classes'!$B$15:$BD$377,BL$21,FALSE)))</f>
        <v>0</v>
      </c>
      <c r="BM373" s="230">
        <f>IF($AR373=0,VLOOKUP(MID($A373,4,5),'Project splits'!$C$5:$AM$346,BM$22,FALSE),IF(ISNA(VLOOKUP($A373,'Success Asset Classes'!$B$15:$BD$377,BM$21,FALSE)),VLOOKUP(MID($A373,4,5),'Project splits'!$C$5:$AM$346,BM$22,FALSE),VLOOKUP($A373,'Success Asset Classes'!$B$15:$BD$377,BM$21,FALSE)))</f>
        <v>0</v>
      </c>
      <c r="BN373" s="230">
        <f>IF($AR373=0,VLOOKUP(MID($A373,4,5),'Project splits'!$C$5:$AM$346,BN$22,FALSE),IF(ISNA(VLOOKUP($A373,'Success Asset Classes'!$B$15:$BD$377,BN$21,FALSE)),VLOOKUP(MID($A373,4,5),'Project splits'!$C$5:$AM$346,BN$22,FALSE),VLOOKUP($A373,'Success Asset Classes'!$B$15:$BD$377,BN$21,FALSE)))</f>
        <v>0</v>
      </c>
      <c r="BO373" s="230">
        <f>IF($AR373=0,VLOOKUP(MID($A373,4,5),'Project splits'!$C$5:$AM$346,BO$22,FALSE),IF(ISNA(VLOOKUP($A373,'Success Asset Classes'!$B$15:$BD$377,BO$21,FALSE)),VLOOKUP(MID($A373,4,5),'Project splits'!$C$5:$AM$346,BO$22,FALSE),VLOOKUP($A373,'Success Asset Classes'!$B$15:$BD$377,BO$21,FALSE)))</f>
        <v>0</v>
      </c>
      <c r="BP373" s="230">
        <f>IF($AR373=0,VLOOKUP(MID($A373,4,5),'Project splits'!$C$5:$AM$346,BP$22,FALSE),IF(ISNA(VLOOKUP($A373,'Success Asset Classes'!$B$15:$BD$377,BP$21,FALSE)),VLOOKUP(MID($A373,4,5),'Project splits'!$C$5:$AM$346,BP$22,FALSE),VLOOKUP($A373,'Success Asset Classes'!$B$15:$BD$377,BP$21,FALSE)))</f>
        <v>0</v>
      </c>
      <c r="BQ373" s="230">
        <f>IF($AR373=0,VLOOKUP(MID($A373,4,5),'Project splits'!$C$5:$AM$346,BQ$22,FALSE),IF(ISNA(VLOOKUP($A373,'Success Asset Classes'!$B$15:$BD$377,BQ$21,FALSE)),VLOOKUP(MID($A373,4,5),'Project splits'!$C$5:$AM$346,BQ$22,FALSE),VLOOKUP($A373,'Success Asset Classes'!$B$15:$BD$377,BQ$21,FALSE)))</f>
        <v>0</v>
      </c>
      <c r="BR373" s="230">
        <f>IF($AR373=0,VLOOKUP(MID($A373,4,5),'Project splits'!$C$5:$AM$346,BR$22,FALSE),IF(ISNA(VLOOKUP($A373,'Success Asset Classes'!$B$15:$BD$377,BR$21,FALSE)),VLOOKUP(MID($A373,4,5),'Project splits'!$C$5:$AM$346,BR$22,FALSE),VLOOKUP($A373,'Success Asset Classes'!$B$15:$BD$377,BR$21,FALSE)))</f>
        <v>0</v>
      </c>
      <c r="BS373" s="247">
        <f t="shared" si="91"/>
        <v>1</v>
      </c>
      <c r="BT373" s="249">
        <f>1+IF(ISNA(VLOOKUP($A373,'Project labour content'!$A$7:$D$255,'Project labour content'!$D$1,FALSE)),VLOOKUP($D373,'Project labour content'!$F$6:$G$15,'Project labour content'!$G$1,FALSE),VLOOKUP($A373,'Project labour content'!$A$7:$D$255,'Project labour content'!$D$1,FALSE))*LabEsc22*1</f>
        <v>1.0008946620064583</v>
      </c>
      <c r="BU373" s="249">
        <f>1+IF(ISNA(VLOOKUP($A373,'Project labour content'!$A$7:$D$255,'Project labour content'!$D$1,FALSE)),VLOOKUP($D373,'Project labour content'!$F$6:$G$15,'Project labour content'!$G$1,FALSE),VLOOKUP($A373,'Project labour content'!$A$7:$D$255,'Project labour content'!$D$1,FALSE))*LabEsc23*1</f>
        <v>1.0017936183905476</v>
      </c>
      <c r="BV373" s="249">
        <f>1+IF(ISNA(VLOOKUP($A373,'Project labour content'!$A$7:$D$255,'Project labour content'!$D$1,FALSE)),VLOOKUP($D373,'Project labour content'!$F$6:$G$15,'Project labour content'!$G$1,FALSE),VLOOKUP($A373,'Project labour content'!$A$7:$D$255,'Project labour content'!$D$1,FALSE))*LabEsc24*1</f>
        <v>1.0026404353043599</v>
      </c>
      <c r="BW373" s="249">
        <f>1+IF(ISNA(VLOOKUP($A373,'Project labour content'!$A$7:$D$255,'Project labour content'!$D$1,FALSE)),VLOOKUP($D373,'Project labour content'!$F$6:$G$15,'Project labour content'!$G$1,FALSE),VLOOKUP($A373,'Project labour content'!$A$7:$D$255,'Project labour content'!$D$1,FALSE))*LabEsc25*1</f>
        <v>1.0037746054242589</v>
      </c>
      <c r="BX373" s="249">
        <f>1+IF(ISNA(VLOOKUP($A373,'Project labour content'!$A$7:$D$255,'Project labour content'!$D$1,FALSE)),VLOOKUP($D373,'Project labour content'!$F$6:$G$15,'Project labour content'!$G$1,FALSE),VLOOKUP($A373,'Project labour content'!$A$7:$D$255,'Project labour content'!$D$1,FALSE))*LabEsc26*1</f>
        <v>1.0050106618265955</v>
      </c>
      <c r="BY373" s="249">
        <f>1+IF(ISNA(VLOOKUP($A373,'Project labour content'!$A$7:$D$255,'Project labour content'!$D$1,FALSE)),VLOOKUP($D373,'Project labour content'!$F$6:$G$15,'Project labour content'!$G$1,FALSE),VLOOKUP($A373,'Project labour content'!$A$7:$D$255,'Project labour content'!$D$1,FALSE))*LabEsc27*1</f>
        <v>1.0057762561459505</v>
      </c>
      <c r="BZ373" s="249">
        <f>1+IF(ISNA(VLOOKUP($A373,'Project labour content'!$A$7:$D$255,'Project labour content'!$D$1,FALSE)),VLOOKUP($D373,'Project labour content'!$F$6:$G$15,'Project labour content'!$G$1,FALSE),VLOOKUP($A373,'Project labour content'!$A$7:$D$255,'Project labour content'!$D$1,FALSE))*LabEsc28*1</f>
        <v>1.0063527486684249</v>
      </c>
      <c r="CA373" s="249">
        <f>1+IF(ISNA(VLOOKUP($A373,'Project labour content'!$A$7:$D$255,'Project labour content'!$D$1,FALSE)),VLOOKUP($D373,'Project labour content'!$F$6:$G$15,'Project labour content'!$G$1,FALSE),VLOOKUP($A373,'Project labour content'!$A$7:$D$255,'Project labour content'!$D$1,FALSE))*LabEsc29*1</f>
        <v>1.0072779038684916</v>
      </c>
      <c r="CB373" s="250" t="str">
        <f>IF(ISNA(VLOOKUP($A373,'Project labour content'!$A$7:$D$255,'Project labour content'!$D$1,FALSE)),"Category","Project")</f>
        <v>Project</v>
      </c>
      <c r="CD373" s="247" t="str">
        <f t="shared" si="92"/>
        <v>15568</v>
      </c>
      <c r="CE373" s="3"/>
    </row>
    <row r="374" spans="1:83" x14ac:dyDescent="0.15">
      <c r="A374" s="11" t="s">
        <v>1584</v>
      </c>
      <c r="B374" s="11" t="str">
        <f>VLOOKUP($A374,'Incurred Real 2022$'!$A$25:$AC$426,'Incurred Real 2022$'!B$1,FALSE)</f>
        <v>Building and Equipment Lease 2024-2028 (Right of Use Office Assets)</v>
      </c>
      <c r="C374" s="11" t="str">
        <f>VLOOKUP($A374,'Incurred Real 2022$'!$A$25:$AC$426,'Incurred Real 2022$'!C$1,FALSE)</f>
        <v>ExAnte</v>
      </c>
      <c r="D374" s="11" t="str">
        <f>VLOOKUP($A374,'Incurred Real 2022$'!$A$25:$AC$426,'Incurred Real 2022$'!D$1,FALSE)</f>
        <v>Facilities</v>
      </c>
      <c r="E374" s="11" t="str">
        <f>VLOOKUP($A374,'Incurred Real 2022$'!$A$25:$AC$426,'Incurred Real 2022$'!E$1,FALSE)</f>
        <v>Potential</v>
      </c>
      <c r="F374" s="105" t="str">
        <f>IF(VLOOKUP($A374,'Incurred Real 2022$'!$A$25:$AC$426,'Incurred Real 2022$'!F$1,FALSE)=0,"",VLOOKUP($A374,'Incurred Real 2022$'!$A$25:$AC$426,'Incurred Real 2022$'!F$1,FALSE))</f>
        <v/>
      </c>
      <c r="G374" s="105" t="str">
        <f>IF(VLOOKUP($A374,'Incurred Real 2022$'!$A$25:$AC$426,'Incurred Real 2022$'!G$1,FALSE)=0,"",VLOOKUP($A374,'Incurred Real 2022$'!$A$25:$AC$426,'Incurred Real 2022$'!G$1,FALSE))</f>
        <v/>
      </c>
      <c r="H374" s="105" t="str">
        <f>IF(VLOOKUP($A374,'Incurred Real 2022$'!$A$25:$AC$426,'Incurred Real 2022$'!H$1,FALSE)=0,"",VLOOKUP($A374,'Incurred Real 2022$'!$A$25:$AC$426,'Incurred Real 2022$'!H$1,FALSE))</f>
        <v/>
      </c>
      <c r="I374" s="105" t="str">
        <f>IF(VLOOKUP($A374,'Incurred Real 2022$'!$A$25:$AC$426,'Incurred Real 2022$'!I$1,FALSE)=0,"",VLOOKUP($A374,'Incurred Real 2022$'!$A$25:$AC$426,'Incurred Real 2022$'!I$1,FALSE))</f>
        <v/>
      </c>
      <c r="J374" s="105" t="str">
        <f>IF(VLOOKUP($A374,'Incurred Real 2022$'!$A$25:$AC$426,'Incurred Real 2022$'!J$1,FALSE)=0,"",VLOOKUP($A374,'Incurred Real 2022$'!$A$25:$AC$426,'Incurred Real 2022$'!J$1,FALSE))</f>
        <v/>
      </c>
      <c r="K374" s="105" t="str">
        <f>IF(VLOOKUP($A374,'Incurred Real 2022$'!$A$25:$AC$426,'Incurred Real 2022$'!K$1,FALSE)=0,"",VLOOKUP($A374,'Incurred Real 2022$'!$A$25:$AC$426,'Incurred Real 2022$'!K$1,FALSE))</f>
        <v/>
      </c>
      <c r="L374" s="105" t="str">
        <f>IF(VLOOKUP($A374,'Incurred Real 2022$'!$A$25:$AC$426,'Incurred Real 2022$'!L$1,FALSE)=0,"",VLOOKUP($A374,'Incurred Real 2022$'!$A$25:$AC$426,'Incurred Real 2022$'!L$1,FALSE))</f>
        <v/>
      </c>
      <c r="M374" s="105" t="str">
        <f>IF(VLOOKUP($A374,'Incurred Real 2022$'!$A$25:$AC$426,'Incurred Real 2022$'!M$1,FALSE)=0,"",VLOOKUP($A374,'Incurred Real 2022$'!$A$25:$AC$426,'Incurred Real 2022$'!M$1,FALSE))</f>
        <v/>
      </c>
      <c r="N374" s="105" t="str">
        <f>IF(VLOOKUP($A374,'Incurred Real 2022$'!$A$25:$AC$426,'Incurred Real 2022$'!N$1,FALSE)=0,"",VLOOKUP($A374,'Incurred Real 2022$'!$A$25:$AC$426,'Incurred Real 2022$'!N$1,FALSE))</f>
        <v/>
      </c>
      <c r="O374" s="105" t="str">
        <f>IF(VLOOKUP($A374,'Incurred Real 2022$'!$A$25:$AC$426,'Incurred Real 2022$'!O$1,FALSE)=0,"",VLOOKUP($A374,'Incurred Real 2022$'!$A$25:$AC$426,'Incurred Real 2022$'!O$1,FALSE))</f>
        <v/>
      </c>
      <c r="P374" s="105" t="str">
        <f>IF(VLOOKUP($A374,'Incurred Real 2022$'!$A$25:$AC$426,'Incurred Real 2022$'!P$1,FALSE)=0,"",VLOOKUP($A374,'Incurred Real 2022$'!$A$25:$AC$426,'Incurred Real 2022$'!P$1,FALSE))</f>
        <v/>
      </c>
      <c r="Q374" s="105" t="str">
        <f>IF(VLOOKUP($A374,'Incurred Real 2022$'!$A$25:$AC$426,'Incurred Real 2022$'!Q$1,FALSE)=0,"",VLOOKUP($A374,'Incurred Real 2022$'!$A$25:$AC$426,'Incurred Real 2022$'!Q$1,FALSE))</f>
        <v/>
      </c>
      <c r="R374" s="105" t="str">
        <f>IF(VLOOKUP($A374,'Incurred Real 2022$'!$A$25:$AC$426,'Incurred Real 2022$'!R$1,FALSE)=0,"",VLOOKUP($A374,'Incurred Real 2022$'!$A$25:$AC$426,'Incurred Real 2022$'!R$1,FALSE))</f>
        <v/>
      </c>
      <c r="S374" s="105" t="str">
        <f>IF(VLOOKUP($A374,'Incurred Real 2022$'!$A$25:$AC$426,'Incurred Real 2022$'!S$1,FALSE)=0,"",VLOOKUP($A374,'Incurred Real 2022$'!$A$25:$AC$426,'Incurred Real 2022$'!S$1,FALSE))</f>
        <v/>
      </c>
      <c r="T374" s="105" t="str">
        <f>IF(VLOOKUP($A374,'Incurred Real 2022$'!$A$25:$AC$426,'Incurred Real 2022$'!T$1,FALSE)=0,"",VLOOKUP($A374,'Incurred Real 2022$'!$A$25:$AC$426,'Incurred Real 2022$'!T$1,FALSE))</f>
        <v/>
      </c>
      <c r="U374" s="105" t="str">
        <f>IF(VLOOKUP($A374,'Incurred Real 2022$'!$A$25:$AC$426,'Incurred Real 2022$'!U$1,FALSE)=0,"",VLOOKUP($A374,'Incurred Real 2022$'!$A$25:$AC$426,'Incurred Real 2022$'!U$1,FALSE))</f>
        <v/>
      </c>
      <c r="V374" s="13" t="str">
        <f>IF(ISTEXT(VLOOKUP($A374,'Incurred Real 2022$'!$A$25:$AC$426,'Incurred Real 2022$'!V$1,FALSE)),"",(VLOOKUP($A374,'Incurred Real 2022$'!$A$25:$AC$426,'Incurred Real 2022$'!V$1,FALSE))*BT374*Incurred_Real!V$15)</f>
        <v/>
      </c>
      <c r="W374" s="13" t="str">
        <f>IF(ISTEXT(VLOOKUP($A374,'Incurred Real 2022$'!$A$25:$AC$426,'Incurred Real 2022$'!W$1,FALSE)),"",(VLOOKUP($A374,'Incurred Real 2022$'!$A$25:$AC$426,'Incurred Real 2022$'!W$1,FALSE))*BU374*Incurred_Real!W$15)</f>
        <v/>
      </c>
      <c r="X374" s="220">
        <f>IF(ISTEXT(VLOOKUP($A374,'Incurred Real 2022$'!$A$25:$AC$426,'Incurred Real 2022$'!X$1,FALSE)),"",(VLOOKUP($A374,'Incurred Real 2022$'!$A$25:$AC$426,'Incurred Real 2022$'!X$1,FALSE))*BV374*Incurred_Real!X$15)</f>
        <v>2429107.0873468323</v>
      </c>
      <c r="Y374" s="217" t="str">
        <f>IF(ISTEXT(VLOOKUP($A374,'Incurred Real 2022$'!$A$25:$AC$426,'Incurred Real 2022$'!Y$1,FALSE)),"",(VLOOKUP($A374,'Incurred Real 2022$'!$A$25:$AC$426,'Incurred Real 2022$'!Y$1,FALSE))*BW374*Incurred_Real!Y$15)</f>
        <v/>
      </c>
      <c r="Z374" s="13" t="str">
        <f>IF(ISTEXT(VLOOKUP($A374,'Incurred Real 2022$'!$A$25:$AC$426,'Incurred Real 2022$'!Z$1,FALSE)),"",(VLOOKUP($A374,'Incurred Real 2022$'!$A$25:$AC$426,'Incurred Real 2022$'!Z$1,FALSE))*BX374*Incurred_Real!Z$15)</f>
        <v/>
      </c>
      <c r="AA374" s="13" t="str">
        <f>IF(ISTEXT(VLOOKUP($A374,'Incurred Real 2022$'!$A$25:$AC$426,'Incurred Real 2022$'!AA$1,FALSE)),"",(VLOOKUP($A374,'Incurred Real 2022$'!$A$25:$AC$426,'Incurred Real 2022$'!AA$1,FALSE))*BY374*Incurred_Real!AA$15)</f>
        <v/>
      </c>
      <c r="AB374" s="13" t="str">
        <f>IF(ISTEXT(VLOOKUP($A374,'Incurred Real 2022$'!$A$25:$AC$426,'Incurred Real 2022$'!AB$1,FALSE)),"",(VLOOKUP($A374,'Incurred Real 2022$'!$A$25:$AC$426,'Incurred Real 2022$'!AB$1,FALSE))*BZ374*Incurred_Real!AB$15)</f>
        <v/>
      </c>
      <c r="AC374" s="13" t="str">
        <f>IF(ISTEXT(VLOOKUP($A374,'Incurred Real 2022$'!$A$25:$AC$426,'Incurred Real 2022$'!AC$1,FALSE)),"",(VLOOKUP($A374,'Incurred Real 2022$'!$A$25:$AC$426,'Incurred Real 2022$'!AC$1,FALSE))*CA374*Incurred_Real!AC$15)</f>
        <v/>
      </c>
      <c r="AD374" s="221">
        <f t="shared" si="87"/>
        <v>2429107.0873468323</v>
      </c>
      <c r="AE374" s="221">
        <f t="shared" si="88"/>
        <v>2429107.0873468323</v>
      </c>
      <c r="AF374" s="239" t="str">
        <f t="shared" si="93"/>
        <v/>
      </c>
      <c r="AG374" s="222" t="str">
        <f t="shared" si="89"/>
        <v/>
      </c>
      <c r="AH374" s="223" t="str">
        <f t="shared" si="96"/>
        <v/>
      </c>
      <c r="AI374" s="224">
        <f t="shared" si="90"/>
        <v>2024</v>
      </c>
      <c r="AJ374" s="225" t="str">
        <f>VLOOKUP($A374,Project_Commissioning!$C$4:$H$355,Project_Commissioning!F$1,FALSE)</f>
        <v/>
      </c>
      <c r="AK374" s="226">
        <f>VLOOKUP($A374,Project_Commissioning!$C$4:$H$355,Project_Commissioning!G$1,FALSE)</f>
        <v>2024</v>
      </c>
      <c r="AL374" s="225" t="str">
        <f>IF(VLOOKUP($A374,Project_Commissioning!$C$4:$H$355,Project_Commissioning!H$1,FALSE)=0,"",VLOOKUP($A374,Project_Commissioning!$C$4:$H$355,Project_Commissioning!H$1,FALSE))</f>
        <v>Commissioned Extra</v>
      </c>
      <c r="AM374" s="237" t="str">
        <f t="shared" si="94"/>
        <v/>
      </c>
      <c r="AN374" s="221" cm="1">
        <f t="array" ref="AN374">IF(ROUND(AE374,0)=0,0,LOOKUP(2,1/(F374:AC374&lt;&gt;""),F374:AC374))</f>
        <v>2429107.0873468323</v>
      </c>
      <c r="AO374" s="221">
        <f t="shared" si="95"/>
        <v>2429107.0873468323</v>
      </c>
      <c r="AP374" s="79"/>
      <c r="AQ374" s="20"/>
      <c r="AR374" s="245">
        <f>IF(ISNA(VLOOKUP($A374,'Success Asset Classes'!$B$15:$AA$114,'Success Asset Classes'!$AA$1,FALSE)),0,VLOOKUP($A374,'Success Asset Classes'!$B$15:$AA$114,'Success Asset Classes'!$AA$1,FALSE))</f>
        <v>0</v>
      </c>
      <c r="AS374" s="230">
        <f>IF($AR374=0,VLOOKUP(MID($A374,4,7),'Project splits'!$C$5:$AM$346,AS$22,FALSE),IF(ISNA(VLOOKUP($A374,'Success Asset Classes'!$B$15:$BD$377,AS$21,FALSE)),VLOOKUP(MID($A374,4,7),'Project splits'!$C$5:$AM$346,AS$22,FALSE),VLOOKUP($A374,'Success Asset Classes'!$B$15:$BD$377,AS$21,FALSE)))</f>
        <v>0</v>
      </c>
      <c r="AT374" s="230">
        <f>IF($AR374=0,VLOOKUP(MID($A374,4,7),'Project splits'!$C$5:$AM$346,AT$22,FALSE),IF(ISNA(VLOOKUP($A374,'Success Asset Classes'!$B$15:$BD$377,AT$21,FALSE)),VLOOKUP(MID($A374,4,7),'Project splits'!$C$5:$AM$346,AT$22,FALSE),VLOOKUP($A374,'Success Asset Classes'!$B$15:$BD$377,AT$21,FALSE)))</f>
        <v>0</v>
      </c>
      <c r="AU374" s="230">
        <f>IF($AR374=0,VLOOKUP(MID($A374,4,7),'Project splits'!$C$5:$AM$346,AU$22,FALSE),IF(ISNA(VLOOKUP($A374,'Success Asset Classes'!$B$15:$BD$377,AU$21,FALSE)),VLOOKUP(MID($A374,4,7),'Project splits'!$C$5:$AM$346,AU$22,FALSE),VLOOKUP($A374,'Success Asset Classes'!$B$15:$BD$377,AU$21,FALSE)))</f>
        <v>0</v>
      </c>
      <c r="AV374" s="230">
        <f>IF($AR374=0,VLOOKUP(MID($A374,4,7),'Project splits'!$C$5:$AM$346,AV$22,FALSE),IF(ISNA(VLOOKUP($A374,'Success Asset Classes'!$B$15:$BD$377,AV$21,FALSE)),VLOOKUP(MID($A374,4,7),'Project splits'!$C$5:$AM$346,AV$22,FALSE),VLOOKUP($A374,'Success Asset Classes'!$B$15:$BD$377,AV$21,FALSE)))</f>
        <v>0</v>
      </c>
      <c r="AW374" s="230">
        <f>IF($AR374=0,VLOOKUP(MID($A374,4,7),'Project splits'!$C$5:$AM$346,AW$22,FALSE),IF(ISNA(VLOOKUP($A374,'Success Asset Classes'!$B$15:$BD$377,AW$21,FALSE)),VLOOKUP(MID($A374,4,7),'Project splits'!$C$5:$AM$346,AW$22,FALSE),VLOOKUP($A374,'Success Asset Classes'!$B$15:$BD$377,AW$21,FALSE)))</f>
        <v>0</v>
      </c>
      <c r="AX374" s="230">
        <f>IF($AR374=0,VLOOKUP(MID($A374,4,7),'Project splits'!$C$5:$AM$346,AX$22,FALSE),IF(ISNA(VLOOKUP($A374,'Success Asset Classes'!$B$15:$BD$377,AX$21,FALSE)),VLOOKUP(MID($A374,4,7),'Project splits'!$C$5:$AM$346,AX$22,FALSE),VLOOKUP($A374,'Success Asset Classes'!$B$15:$BD$377,AX$21,FALSE)))</f>
        <v>0</v>
      </c>
      <c r="AY374" s="230">
        <f>IF($AR374=0,VLOOKUP(MID($A374,4,7),'Project splits'!$C$5:$AM$346,AY$22,FALSE),IF(ISNA(VLOOKUP($A374,'Success Asset Classes'!$B$15:$BD$377,AY$21,FALSE)),VLOOKUP(MID($A374,4,7),'Project splits'!$C$5:$AM$346,AY$22,FALSE),VLOOKUP($A374,'Success Asset Classes'!$B$15:$BD$377,AY$21,FALSE)))</f>
        <v>0</v>
      </c>
      <c r="AZ374" s="230">
        <f>IF($AR374=0,VLOOKUP(MID($A374,4,7),'Project splits'!$C$5:$AM$346,AZ$22,FALSE),IF(ISNA(VLOOKUP($A374,'Success Asset Classes'!$B$15:$BD$377,AZ$21,FALSE)),VLOOKUP(MID($A374,4,7),'Project splits'!$C$5:$AM$346,AZ$22,FALSE),VLOOKUP($A374,'Success Asset Classes'!$B$15:$BD$377,AZ$21,FALSE)))</f>
        <v>0</v>
      </c>
      <c r="BA374" s="230">
        <f>IF($AR374=0,VLOOKUP(MID($A374,4,7),'Project splits'!$C$5:$AM$346,BA$22,FALSE),IF(ISNA(VLOOKUP($A374,'Success Asset Classes'!$B$15:$BD$377,BA$21,FALSE)),VLOOKUP(MID($A374,4,7),'Project splits'!$C$5:$AM$346,BA$22,FALSE),VLOOKUP($A374,'Success Asset Classes'!$B$15:$BD$377,BA$21,FALSE)))</f>
        <v>0</v>
      </c>
      <c r="BB374" s="230">
        <f>IF($AR374=0,VLOOKUP(MID($A374,4,7),'Project splits'!$C$5:$AM$346,BB$22,FALSE),IF(ISNA(VLOOKUP($A374,'Success Asset Classes'!$B$15:$BD$377,BB$21,FALSE)),VLOOKUP(MID($A374,4,7),'Project splits'!$C$5:$AM$346,BB$22,FALSE),VLOOKUP($A374,'Success Asset Classes'!$B$15:$BD$377,BB$21,FALSE)))</f>
        <v>0</v>
      </c>
      <c r="BC374" s="230">
        <f>IF($AR374=0,VLOOKUP(MID($A374,4,7),'Project splits'!$C$5:$AM$346,BC$22,FALSE),IF(ISNA(VLOOKUP($A374,'Success Asset Classes'!$B$15:$BD$377,BC$21,FALSE)),VLOOKUP(MID($A374,4,7),'Project splits'!$C$5:$AM$346,BC$22,FALSE),VLOOKUP($A374,'Success Asset Classes'!$B$15:$BD$377,BC$21,FALSE)))</f>
        <v>0</v>
      </c>
      <c r="BD374" s="230">
        <f>IF($AR374=0,VLOOKUP(MID($A374,4,7),'Project splits'!$C$5:$AM$346,BD$22,FALSE),IF(ISNA(VLOOKUP($A374,'Success Asset Classes'!$B$15:$BD$377,BD$21,FALSE)),VLOOKUP(MID($A374,4,7),'Project splits'!$C$5:$AM$346,BD$22,FALSE),VLOOKUP($A374,'Success Asset Classes'!$B$15:$BD$377,BD$21,FALSE)))</f>
        <v>0</v>
      </c>
      <c r="BE374" s="230">
        <f>IF($AR374=0,VLOOKUP(MID($A374,4,7),'Project splits'!$C$5:$AM$346,BE$22,FALSE),IF(ISNA(VLOOKUP($A374,'Success Asset Classes'!$B$15:$BD$377,BE$21,FALSE)),VLOOKUP(MID($A374,4,7),'Project splits'!$C$5:$AM$346,BE$22,FALSE),VLOOKUP($A374,'Success Asset Classes'!$B$15:$BD$377,BE$21,FALSE)))</f>
        <v>0</v>
      </c>
      <c r="BF374" s="230">
        <f>IF($AR374=0,VLOOKUP(MID($A374,4,7),'Project splits'!$C$5:$AM$346,BF$22,FALSE),IF(ISNA(VLOOKUP($A374,'Success Asset Classes'!$B$15:$BD$377,BF$21,FALSE)),VLOOKUP(MID($A374,4,7),'Project splits'!$C$5:$AM$346,BF$22,FALSE),VLOOKUP($A374,'Success Asset Classes'!$B$15:$BD$377,BF$21,FALSE)))</f>
        <v>0</v>
      </c>
      <c r="BG374" s="230">
        <f>IF($AR374=0,VLOOKUP(MID($A374,4,7),'Project splits'!$C$5:$AM$346,BG$22,FALSE),IF(ISNA(VLOOKUP($A374,'Success Asset Classes'!$B$15:$BD$377,BG$21,FALSE)),VLOOKUP(MID($A374,4,7),'Project splits'!$C$5:$AM$346,BG$22,FALSE),VLOOKUP($A374,'Success Asset Classes'!$B$15:$BD$377,BG$21,FALSE)))</f>
        <v>0</v>
      </c>
      <c r="BH374" s="230">
        <f>IF($AR374=0,VLOOKUP(MID($A374,4,7),'Project splits'!$C$5:$AM$346,BH$22,FALSE),IF(ISNA(VLOOKUP($A374,'Success Asset Classes'!$B$15:$BD$377,BH$21,FALSE)),VLOOKUP(MID($A374,4,7),'Project splits'!$C$5:$AM$346,BH$22,FALSE),VLOOKUP($A374,'Success Asset Classes'!$B$15:$BD$377,BH$21,FALSE)))</f>
        <v>0</v>
      </c>
      <c r="BI374" s="230">
        <f>IF($AR374=0,VLOOKUP(MID($A374,4,7),'Project splits'!$C$5:$AM$346,BI$22,FALSE),IF(ISNA(VLOOKUP($A374,'Success Asset Classes'!$B$15:$BD$377,BI$21,FALSE)),VLOOKUP(MID($A374,4,7),'Project splits'!$C$5:$AM$346,BI$22,FALSE),VLOOKUP($A374,'Success Asset Classes'!$B$15:$BD$377,BI$21,FALSE)))</f>
        <v>0</v>
      </c>
      <c r="BJ374" s="230">
        <f>IF($AR374=0,VLOOKUP(MID($A374,4,7),'Project splits'!$C$5:$AM$346,BJ$22,FALSE),IF(ISNA(VLOOKUP($A374,'Success Asset Classes'!$B$15:$BD$377,BJ$21,FALSE)),VLOOKUP(MID($A374,4,7),'Project splits'!$C$5:$AM$346,BJ$22,FALSE),VLOOKUP($A374,'Success Asset Classes'!$B$15:$BD$377,BJ$21,FALSE)))</f>
        <v>0</v>
      </c>
      <c r="BK374" s="230">
        <f>IF($AR374=0,VLOOKUP(MID($A374,4,7),'Project splits'!$C$5:$AM$346,BK$22,FALSE),IF(ISNA(VLOOKUP($A374,'Success Asset Classes'!$B$15:$BD$377,BK$21,FALSE)),VLOOKUP(MID($A374,4,7),'Project splits'!$C$5:$AM$346,BK$22,FALSE),VLOOKUP($A374,'Success Asset Classes'!$B$15:$BD$377,BK$21,FALSE)))</f>
        <v>0</v>
      </c>
      <c r="BL374" s="230">
        <f>IF($AR374=0,VLOOKUP(MID($A374,4,7),'Project splits'!$C$5:$AM$346,BL$22,FALSE),IF(ISNA(VLOOKUP($A374,'Success Asset Classes'!$B$15:$BD$377,BL$21,FALSE)),VLOOKUP(MID($A374,4,7),'Project splits'!$C$5:$AM$346,BL$22,FALSE),VLOOKUP($A374,'Success Asset Classes'!$B$15:$BD$377,BL$21,FALSE)))</f>
        <v>0</v>
      </c>
      <c r="BM374" s="230">
        <f>IF($AR374=0,VLOOKUP(MID($A374,4,7),'Project splits'!$C$5:$AM$346,BM$22,FALSE),IF(ISNA(VLOOKUP($A374,'Success Asset Classes'!$B$15:$BD$377,BM$21,FALSE)),VLOOKUP(MID($A374,4,7),'Project splits'!$C$5:$AM$346,BM$22,FALSE),VLOOKUP($A374,'Success Asset Classes'!$B$15:$BD$377,BM$21,FALSE)))</f>
        <v>0</v>
      </c>
      <c r="BN374" s="230">
        <f>IF($AR374=0,VLOOKUP(MID($A374,4,7),'Project splits'!$C$5:$AM$346,BN$22,FALSE),IF(ISNA(VLOOKUP($A374,'Success Asset Classes'!$B$15:$BD$377,BN$21,FALSE)),VLOOKUP(MID($A374,4,7),'Project splits'!$C$5:$AM$346,BN$22,FALSE),VLOOKUP($A374,'Success Asset Classes'!$B$15:$BD$377,BN$21,FALSE)))</f>
        <v>1</v>
      </c>
      <c r="BO374" s="230">
        <f>IF($AR374=0,VLOOKUP(MID($A374,4,7),'Project splits'!$C$5:$AM$346,BO$22,FALSE),IF(ISNA(VLOOKUP($A374,'Success Asset Classes'!$B$15:$BD$377,BO$21,FALSE)),VLOOKUP(MID($A374,4,7),'Project splits'!$C$5:$AM$346,BO$22,FALSE),VLOOKUP($A374,'Success Asset Classes'!$B$15:$BD$377,BO$21,FALSE)))</f>
        <v>0</v>
      </c>
      <c r="BP374" s="230">
        <f>IF($AR374=0,VLOOKUP(MID($A374,4,7),'Project splits'!$C$5:$AM$346,BP$22,FALSE),IF(ISNA(VLOOKUP($A374,'Success Asset Classes'!$B$15:$BD$377,BP$21,FALSE)),VLOOKUP(MID($A374,4,7),'Project splits'!$C$5:$AM$346,BP$22,FALSE),VLOOKUP($A374,'Success Asset Classes'!$B$15:$BD$377,BP$21,FALSE)))</f>
        <v>0</v>
      </c>
      <c r="BQ374" s="230">
        <f>IF($AR374=0,VLOOKUP(MID($A374,4,7),'Project splits'!$C$5:$AM$346,BQ$22,FALSE),IF(ISNA(VLOOKUP($A374,'Success Asset Classes'!$B$15:$BD$377,BQ$21,FALSE)),VLOOKUP(MID($A374,4,7),'Project splits'!$C$5:$AM$346,BQ$22,FALSE),VLOOKUP($A374,'Success Asset Classes'!$B$15:$BD$377,BQ$21,FALSE)))</f>
        <v>0</v>
      </c>
      <c r="BR374" s="230">
        <f>IF($AR374=0,VLOOKUP(MID($A374,4,7),'Project splits'!$C$5:$AM$346,BR$22,FALSE),IF(ISNA(VLOOKUP($A374,'Success Asset Classes'!$B$15:$BD$377,BR$21,FALSE)),VLOOKUP(MID($A374,4,7),'Project splits'!$C$5:$AM$346,BR$22,FALSE),VLOOKUP($A374,'Success Asset Classes'!$B$15:$BD$377,BR$21,FALSE)))</f>
        <v>0</v>
      </c>
      <c r="BS374" s="247">
        <f t="shared" ref="BS374:BS375" si="97">SUM(AS374:BR374)</f>
        <v>1</v>
      </c>
      <c r="BT374" s="249">
        <f>1+IF(ISNA(VLOOKUP($A374,'Project labour content'!$A$7:$D$255,'Project labour content'!$D$1,FALSE)),VLOOKUP($D374,'Project labour content'!$F$6:$G$15,'Project labour content'!$G$1,FALSE),VLOOKUP($A374,'Project labour content'!$A$7:$D$255,'Project labour content'!$D$1,FALSE))*LabEsc22*1</f>
        <v>1.0018661130890889</v>
      </c>
      <c r="BU374" s="249">
        <f>1+IF(ISNA(VLOOKUP($A374,'Project labour content'!$A$7:$D$255,'Project labour content'!$D$1,FALSE)),VLOOKUP($D374,'Project labour content'!$F$6:$G$15,'Project labour content'!$G$1,FALSE),VLOOKUP($A374,'Project labour content'!$A$7:$D$255,'Project labour content'!$D$1,FALSE))*LabEsc23*1</f>
        <v>1.0037411835210055</v>
      </c>
      <c r="BV374" s="249">
        <f>1+IF(ISNA(VLOOKUP($A374,'Project labour content'!$A$7:$D$255,'Project labour content'!$D$1,FALSE)),VLOOKUP($D374,'Project labour content'!$F$6:$G$15,'Project labour content'!$G$1,FALSE),VLOOKUP($A374,'Project labour content'!$A$7:$D$255,'Project labour content'!$D$1,FALSE))*LabEsc24*1</f>
        <v>1.005507499867871</v>
      </c>
      <c r="BW374" s="249">
        <f>1+IF(ISNA(VLOOKUP($A374,'Project labour content'!$A$7:$D$255,'Project labour content'!$D$1,FALSE)),VLOOKUP($D374,'Project labour content'!$F$6:$G$15,'Project labour content'!$G$1,FALSE),VLOOKUP($A374,'Project labour content'!$A$7:$D$255,'Project labour content'!$D$1,FALSE))*LabEsc25*1</f>
        <v>1.0078731862284394</v>
      </c>
      <c r="BX374" s="249">
        <f>1+IF(ISNA(VLOOKUP($A374,'Project labour content'!$A$7:$D$255,'Project labour content'!$D$1,FALSE)),VLOOKUP($D374,'Project labour content'!$F$6:$G$15,'Project labour content'!$G$1,FALSE),VLOOKUP($A374,'Project labour content'!$A$7:$D$255,'Project labour content'!$D$1,FALSE))*LabEsc26*1</f>
        <v>1.0104513900803989</v>
      </c>
      <c r="BY374" s="249">
        <f>1+IF(ISNA(VLOOKUP($A374,'Project labour content'!$A$7:$D$255,'Project labour content'!$D$1,FALSE)),VLOOKUP($D374,'Project labour content'!$F$6:$G$15,'Project labour content'!$G$1,FALSE),VLOOKUP($A374,'Project labour content'!$A$7:$D$255,'Project labour content'!$D$1,FALSE))*LabEsc27*1</f>
        <v>1.0120482898816279</v>
      </c>
      <c r="BZ374" s="249">
        <f>1+IF(ISNA(VLOOKUP($A374,'Project labour content'!$A$7:$D$255,'Project labour content'!$D$1,FALSE)),VLOOKUP($D374,'Project labour content'!$F$6:$G$15,'Project labour content'!$G$1,FALSE),VLOOKUP($A374,'Project labour content'!$A$7:$D$255,'Project labour content'!$D$1,FALSE))*LabEsc28*1</f>
        <v>1.0132507554319534</v>
      </c>
      <c r="CA374" s="249">
        <f>1+IF(ISNA(VLOOKUP($A374,'Project labour content'!$A$7:$D$255,'Project labour content'!$D$1,FALSE)),VLOOKUP($D374,'Project labour content'!$F$6:$G$15,'Project labour content'!$G$1,FALSE),VLOOKUP($A374,'Project labour content'!$A$7:$D$255,'Project labour content'!$D$1,FALSE))*LabEsc29*1</f>
        <v>1.0151804721471156</v>
      </c>
      <c r="CB374" s="250" t="str">
        <f>IF(ISNA(VLOOKUP($A374,'Project labour content'!$A$7:$D$255,'Project labour content'!$D$1,FALSE)),"Category","Project")</f>
        <v>Project</v>
      </c>
      <c r="CD374" s="247" t="str">
        <f>RIGHT(A374,6)</f>
        <v>15569O</v>
      </c>
      <c r="CE374" s="3"/>
    </row>
    <row r="375" spans="1:83" x14ac:dyDescent="0.15">
      <c r="A375" s="11" t="s">
        <v>1585</v>
      </c>
      <c r="B375" s="11" t="str">
        <f>VLOOKUP($A375,'Incurred Real 2022$'!$A$25:$AC$426,'Incurred Real 2022$'!B$1,FALSE)</f>
        <v>Building and Equipment Lease 2024-2028 (Right of Use Motor Vehicle Assets)</v>
      </c>
      <c r="C375" s="11" t="str">
        <f>VLOOKUP($A375,'Incurred Real 2022$'!$A$25:$AC$426,'Incurred Real 2022$'!C$1,FALSE)</f>
        <v>ExAnte</v>
      </c>
      <c r="D375" s="11" t="str">
        <f>VLOOKUP($A375,'Incurred Real 2022$'!$A$25:$AC$426,'Incurred Real 2022$'!D$1,FALSE)</f>
        <v>Facilities</v>
      </c>
      <c r="E375" s="11" t="str">
        <f>VLOOKUP($A375,'Incurred Real 2022$'!$A$25:$AC$426,'Incurred Real 2022$'!E$1,FALSE)</f>
        <v>Potential</v>
      </c>
      <c r="F375" s="105" t="str">
        <f>IF(VLOOKUP($A375,'Incurred Real 2022$'!$A$25:$AC$426,'Incurred Real 2022$'!F$1,FALSE)=0,"",VLOOKUP($A375,'Incurred Real 2022$'!$A$25:$AC$426,'Incurred Real 2022$'!F$1,FALSE))</f>
        <v/>
      </c>
      <c r="G375" s="105" t="str">
        <f>IF(VLOOKUP($A375,'Incurred Real 2022$'!$A$25:$AC$426,'Incurred Real 2022$'!G$1,FALSE)=0,"",VLOOKUP($A375,'Incurred Real 2022$'!$A$25:$AC$426,'Incurred Real 2022$'!G$1,FALSE))</f>
        <v/>
      </c>
      <c r="H375" s="105" t="str">
        <f>IF(VLOOKUP($A375,'Incurred Real 2022$'!$A$25:$AC$426,'Incurred Real 2022$'!H$1,FALSE)=0,"",VLOOKUP($A375,'Incurred Real 2022$'!$A$25:$AC$426,'Incurred Real 2022$'!H$1,FALSE))</f>
        <v/>
      </c>
      <c r="I375" s="105" t="str">
        <f>IF(VLOOKUP($A375,'Incurred Real 2022$'!$A$25:$AC$426,'Incurred Real 2022$'!I$1,FALSE)=0,"",VLOOKUP($A375,'Incurred Real 2022$'!$A$25:$AC$426,'Incurred Real 2022$'!I$1,FALSE))</f>
        <v/>
      </c>
      <c r="J375" s="105" t="str">
        <f>IF(VLOOKUP($A375,'Incurred Real 2022$'!$A$25:$AC$426,'Incurred Real 2022$'!J$1,FALSE)=0,"",VLOOKUP($A375,'Incurred Real 2022$'!$A$25:$AC$426,'Incurred Real 2022$'!J$1,FALSE))</f>
        <v/>
      </c>
      <c r="K375" s="105" t="str">
        <f>IF(VLOOKUP($A375,'Incurred Real 2022$'!$A$25:$AC$426,'Incurred Real 2022$'!K$1,FALSE)=0,"",VLOOKUP($A375,'Incurred Real 2022$'!$A$25:$AC$426,'Incurred Real 2022$'!K$1,FALSE))</f>
        <v/>
      </c>
      <c r="L375" s="105" t="str">
        <f>IF(VLOOKUP($A375,'Incurred Real 2022$'!$A$25:$AC$426,'Incurred Real 2022$'!L$1,FALSE)=0,"",VLOOKUP($A375,'Incurred Real 2022$'!$A$25:$AC$426,'Incurred Real 2022$'!L$1,FALSE))</f>
        <v/>
      </c>
      <c r="M375" s="105" t="str">
        <f>IF(VLOOKUP($A375,'Incurred Real 2022$'!$A$25:$AC$426,'Incurred Real 2022$'!M$1,FALSE)=0,"",VLOOKUP($A375,'Incurred Real 2022$'!$A$25:$AC$426,'Incurred Real 2022$'!M$1,FALSE))</f>
        <v/>
      </c>
      <c r="N375" s="105" t="str">
        <f>IF(VLOOKUP($A375,'Incurred Real 2022$'!$A$25:$AC$426,'Incurred Real 2022$'!N$1,FALSE)=0,"",VLOOKUP($A375,'Incurred Real 2022$'!$A$25:$AC$426,'Incurred Real 2022$'!N$1,FALSE))</f>
        <v/>
      </c>
      <c r="O375" s="105" t="str">
        <f>IF(VLOOKUP($A375,'Incurred Real 2022$'!$A$25:$AC$426,'Incurred Real 2022$'!O$1,FALSE)=0,"",VLOOKUP($A375,'Incurred Real 2022$'!$A$25:$AC$426,'Incurred Real 2022$'!O$1,FALSE))</f>
        <v/>
      </c>
      <c r="P375" s="105" t="str">
        <f>IF(VLOOKUP($A375,'Incurred Real 2022$'!$A$25:$AC$426,'Incurred Real 2022$'!P$1,FALSE)=0,"",VLOOKUP($A375,'Incurred Real 2022$'!$A$25:$AC$426,'Incurred Real 2022$'!P$1,FALSE))</f>
        <v/>
      </c>
      <c r="Q375" s="105" t="str">
        <f>IF(VLOOKUP($A375,'Incurred Real 2022$'!$A$25:$AC$426,'Incurred Real 2022$'!Q$1,FALSE)=0,"",VLOOKUP($A375,'Incurred Real 2022$'!$A$25:$AC$426,'Incurred Real 2022$'!Q$1,FALSE))</f>
        <v/>
      </c>
      <c r="R375" s="105" t="str">
        <f>IF(VLOOKUP($A375,'Incurred Real 2022$'!$A$25:$AC$426,'Incurred Real 2022$'!R$1,FALSE)=0,"",VLOOKUP($A375,'Incurred Real 2022$'!$A$25:$AC$426,'Incurred Real 2022$'!R$1,FALSE))</f>
        <v/>
      </c>
      <c r="S375" s="105" t="str">
        <f>IF(VLOOKUP($A375,'Incurred Real 2022$'!$A$25:$AC$426,'Incurred Real 2022$'!S$1,FALSE)=0,"",VLOOKUP($A375,'Incurred Real 2022$'!$A$25:$AC$426,'Incurred Real 2022$'!S$1,FALSE))</f>
        <v/>
      </c>
      <c r="T375" s="105" t="str">
        <f>IF(VLOOKUP($A375,'Incurred Real 2022$'!$A$25:$AC$426,'Incurred Real 2022$'!T$1,FALSE)=0,"",VLOOKUP($A375,'Incurred Real 2022$'!$A$25:$AC$426,'Incurred Real 2022$'!T$1,FALSE))</f>
        <v/>
      </c>
      <c r="U375" s="105" t="str">
        <f>IF(VLOOKUP($A375,'Incurred Real 2022$'!$A$25:$AC$426,'Incurred Real 2022$'!U$1,FALSE)=0,"",VLOOKUP($A375,'Incurred Real 2022$'!$A$25:$AC$426,'Incurred Real 2022$'!U$1,FALSE))</f>
        <v/>
      </c>
      <c r="V375" s="13" t="str">
        <f>IF(ISTEXT(VLOOKUP($A375,'Incurred Real 2022$'!$A$25:$AC$426,'Incurred Real 2022$'!V$1,FALSE)),"",(VLOOKUP($A375,'Incurred Real 2022$'!$A$25:$AC$426,'Incurred Real 2022$'!V$1,FALSE))*BT375*Incurred_Real!V$15)</f>
        <v/>
      </c>
      <c r="W375" s="13" t="str">
        <f>IF(ISTEXT(VLOOKUP($A375,'Incurred Real 2022$'!$A$25:$AC$426,'Incurred Real 2022$'!W$1,FALSE)),"",(VLOOKUP($A375,'Incurred Real 2022$'!$A$25:$AC$426,'Incurred Real 2022$'!W$1,FALSE))*BU375*Incurred_Real!W$15)</f>
        <v/>
      </c>
      <c r="X375" s="220" t="str">
        <f>IF(ISTEXT(VLOOKUP($A375,'Incurred Real 2022$'!$A$25:$AC$426,'Incurred Real 2022$'!X$1,FALSE)),"",(VLOOKUP($A375,'Incurred Real 2022$'!$A$25:$AC$426,'Incurred Real 2022$'!X$1,FALSE))*BV375*Incurred_Real!X$15)</f>
        <v/>
      </c>
      <c r="Y375" s="217" t="str">
        <f>IF(ISTEXT(VLOOKUP($A375,'Incurred Real 2022$'!$A$25:$AC$426,'Incurred Real 2022$'!Y$1,FALSE)),"",(VLOOKUP($A375,'Incurred Real 2022$'!$A$25:$AC$426,'Incurred Real 2022$'!Y$1,FALSE))*BW375*Incurred_Real!Y$15)</f>
        <v/>
      </c>
      <c r="Z375" s="13" t="str">
        <f>IF(ISTEXT(VLOOKUP($A375,'Incurred Real 2022$'!$A$25:$AC$426,'Incurred Real 2022$'!Z$1,FALSE)),"",(VLOOKUP($A375,'Incurred Real 2022$'!$A$25:$AC$426,'Incurred Real 2022$'!Z$1,FALSE))*BX375*Incurred_Real!Z$15)</f>
        <v/>
      </c>
      <c r="AA375" s="13">
        <f>IF(ISTEXT(VLOOKUP($A375,'Incurred Real 2022$'!$A$25:$AC$426,'Incurred Real 2022$'!AA$1,FALSE)),"",(VLOOKUP($A375,'Incurred Real 2022$'!$A$25:$AC$426,'Incurred Real 2022$'!AA$1,FALSE))*BY375*Incurred_Real!AA$15)</f>
        <v>462723.1170775044</v>
      </c>
      <c r="AB375" s="13" t="str">
        <f>IF(ISTEXT(VLOOKUP($A375,'Incurred Real 2022$'!$A$25:$AC$426,'Incurred Real 2022$'!AB$1,FALSE)),"",(VLOOKUP($A375,'Incurred Real 2022$'!$A$25:$AC$426,'Incurred Real 2022$'!AB$1,FALSE))*BZ375*Incurred_Real!AB$15)</f>
        <v/>
      </c>
      <c r="AC375" s="13" t="str">
        <f>IF(ISTEXT(VLOOKUP($A375,'Incurred Real 2022$'!$A$25:$AC$426,'Incurred Real 2022$'!AC$1,FALSE)),"",(VLOOKUP($A375,'Incurred Real 2022$'!$A$25:$AC$426,'Incurred Real 2022$'!AC$1,FALSE))*CA375*Incurred_Real!AC$15)</f>
        <v/>
      </c>
      <c r="AD375" s="221">
        <f t="shared" ref="AD375" si="98">SUM(F375:AC375)</f>
        <v>462723.1170775044</v>
      </c>
      <c r="AE375" s="221">
        <f t="shared" ref="AE375" si="99">-SUMIFS(F375:AC375,F375:AC375,"&lt;0")+SUMIFS(F375:AC375,F375:AC375,"&gt;0")</f>
        <v>462723.1170775044</v>
      </c>
      <c r="AF375" s="239" t="str">
        <f t="shared" ref="AF375" si="100">IF(AL375="Commissioned Extra","",IF(ROUND(AD375,0)=0,0,SUMPRODUCT($F$18:$U$18,F375:U375)+(SUM(V375:AC375)*$W$18)))</f>
        <v/>
      </c>
      <c r="AG375" s="222" t="str">
        <f t="shared" ref="AG375" si="101">IF(AH375="","",AF375/AH375)</f>
        <v/>
      </c>
      <c r="AH375" s="223" t="str">
        <f t="shared" ref="AH375" si="102">IF(AL375="Commissioned Extra","",IF(AK375="","",IF(AK375&lt;AI375,INDEX($F$18:$AC$18,1,MATCH(TEXT(AK375,"000"),$F$23:$AC$23)),INDEX($F$18:$AC$18,1,MATCH(AI375,$F$23:$AC$23)))))</f>
        <v/>
      </c>
      <c r="AI375" s="224">
        <f t="shared" ref="AI375" si="103">IF(AN375=0,"",INDEX($F$23:$AC$23,1,MATCH(AN375,F375:AC375,0)))</f>
        <v>2027</v>
      </c>
      <c r="AJ375" s="225">
        <f>VLOOKUP($A375,Project_Commissioning!$C$4:$H$355,Project_Commissioning!F$1,FALSE)</f>
        <v>0</v>
      </c>
      <c r="AK375" s="226">
        <f>VLOOKUP($A375,Project_Commissioning!$C$4:$H$355,Project_Commissioning!G$1,FALSE)</f>
        <v>2027</v>
      </c>
      <c r="AL375" s="225" t="str">
        <f>IF(VLOOKUP($A375,Project_Commissioning!$C$4:$H$355,Project_Commissioning!H$1,FALSE)=0,"",VLOOKUP($A375,Project_Commissioning!$C$4:$H$355,Project_Commissioning!H$1,FALSE))</f>
        <v>Commissioned Extra</v>
      </c>
      <c r="AM375" s="237" t="str">
        <f t="shared" ref="AM375" si="104">IF(AL375="Commissioned Extra","",(IF((AD375)=0,0,(SUMPRODUCT($F$17:$U$17,F375:U375)+SUM(V375:AC375)))))</f>
        <v/>
      </c>
      <c r="AN375" s="221" cm="1">
        <f t="array" ref="AN375">IF(ROUND(AE375,0)=0,0,LOOKUP(2,1/(F375:AC375&lt;&gt;""),F375:AC375))</f>
        <v>462723.1170775044</v>
      </c>
      <c r="AO375" s="221">
        <f t="shared" ref="AO375" si="105">SUM(V375:AC375)</f>
        <v>462723.1170775044</v>
      </c>
      <c r="AP375" s="79"/>
      <c r="AQ375" s="20"/>
      <c r="AR375" s="245">
        <f>IF(ISNA(VLOOKUP($A375,'Success Asset Classes'!$B$15:$AA$114,'Success Asset Classes'!$AA$1,FALSE)),0,VLOOKUP($A375,'Success Asset Classes'!$B$15:$AA$114,'Success Asset Classes'!$AA$1,FALSE))</f>
        <v>0</v>
      </c>
      <c r="AS375" s="230">
        <f>IF($AR375=0,VLOOKUP(MID($A375,4,7),'Project splits'!$C$5:$AM$346,AS$22,FALSE),IF(ISNA(VLOOKUP($A375,'Success Asset Classes'!$B$15:$BD$377,AS$21,FALSE)),VLOOKUP(MID($A375,4,7),'Project splits'!$C$5:$AM$346,AS$22,FALSE),VLOOKUP($A375,'Success Asset Classes'!$B$15:$BD$377,AS$21,FALSE)))</f>
        <v>0</v>
      </c>
      <c r="AT375" s="230">
        <f>IF($AR375=0,VLOOKUP(MID($A375,4,7),'Project splits'!$C$5:$AM$346,AT$22,FALSE),IF(ISNA(VLOOKUP($A375,'Success Asset Classes'!$B$15:$BD$377,AT$21,FALSE)),VLOOKUP(MID($A375,4,7),'Project splits'!$C$5:$AM$346,AT$22,FALSE),VLOOKUP($A375,'Success Asset Classes'!$B$15:$BD$377,AT$21,FALSE)))</f>
        <v>0</v>
      </c>
      <c r="AU375" s="230">
        <f>IF($AR375=0,VLOOKUP(MID($A375,4,7),'Project splits'!$C$5:$AM$346,AU$22,FALSE),IF(ISNA(VLOOKUP($A375,'Success Asset Classes'!$B$15:$BD$377,AU$21,FALSE)),VLOOKUP(MID($A375,4,7),'Project splits'!$C$5:$AM$346,AU$22,FALSE),VLOOKUP($A375,'Success Asset Classes'!$B$15:$BD$377,AU$21,FALSE)))</f>
        <v>0</v>
      </c>
      <c r="AV375" s="230">
        <f>IF($AR375=0,VLOOKUP(MID($A375,4,7),'Project splits'!$C$5:$AM$346,AV$22,FALSE),IF(ISNA(VLOOKUP($A375,'Success Asset Classes'!$B$15:$BD$377,AV$21,FALSE)),VLOOKUP(MID($A375,4,7),'Project splits'!$C$5:$AM$346,AV$22,FALSE),VLOOKUP($A375,'Success Asset Classes'!$B$15:$BD$377,AV$21,FALSE)))</f>
        <v>0</v>
      </c>
      <c r="AW375" s="230">
        <f>IF($AR375=0,VLOOKUP(MID($A375,4,7),'Project splits'!$C$5:$AM$346,AW$22,FALSE),IF(ISNA(VLOOKUP($A375,'Success Asset Classes'!$B$15:$BD$377,AW$21,FALSE)),VLOOKUP(MID($A375,4,7),'Project splits'!$C$5:$AM$346,AW$22,FALSE),VLOOKUP($A375,'Success Asset Classes'!$B$15:$BD$377,AW$21,FALSE)))</f>
        <v>0</v>
      </c>
      <c r="AX375" s="230">
        <f>IF($AR375=0,VLOOKUP(MID($A375,4,7),'Project splits'!$C$5:$AM$346,AX$22,FALSE),IF(ISNA(VLOOKUP($A375,'Success Asset Classes'!$B$15:$BD$377,AX$21,FALSE)),VLOOKUP(MID($A375,4,7),'Project splits'!$C$5:$AM$346,AX$22,FALSE),VLOOKUP($A375,'Success Asset Classes'!$B$15:$BD$377,AX$21,FALSE)))</f>
        <v>0</v>
      </c>
      <c r="AY375" s="230">
        <f>IF($AR375=0,VLOOKUP(MID($A375,4,7),'Project splits'!$C$5:$AM$346,AY$22,FALSE),IF(ISNA(VLOOKUP($A375,'Success Asset Classes'!$B$15:$BD$377,AY$21,FALSE)),VLOOKUP(MID($A375,4,7),'Project splits'!$C$5:$AM$346,AY$22,FALSE),VLOOKUP($A375,'Success Asset Classes'!$B$15:$BD$377,AY$21,FALSE)))</f>
        <v>0</v>
      </c>
      <c r="AZ375" s="230">
        <f>IF($AR375=0,VLOOKUP(MID($A375,4,7),'Project splits'!$C$5:$AM$346,AZ$22,FALSE),IF(ISNA(VLOOKUP($A375,'Success Asset Classes'!$B$15:$BD$377,AZ$21,FALSE)),VLOOKUP(MID($A375,4,7),'Project splits'!$C$5:$AM$346,AZ$22,FALSE),VLOOKUP($A375,'Success Asset Classes'!$B$15:$BD$377,AZ$21,FALSE)))</f>
        <v>0</v>
      </c>
      <c r="BA375" s="230">
        <f>IF($AR375=0,VLOOKUP(MID($A375,4,7),'Project splits'!$C$5:$AM$346,BA$22,FALSE),IF(ISNA(VLOOKUP($A375,'Success Asset Classes'!$B$15:$BD$377,BA$21,FALSE)),VLOOKUP(MID($A375,4,7),'Project splits'!$C$5:$AM$346,BA$22,FALSE),VLOOKUP($A375,'Success Asset Classes'!$B$15:$BD$377,BA$21,FALSE)))</f>
        <v>0</v>
      </c>
      <c r="BB375" s="230">
        <f>IF($AR375=0,VLOOKUP(MID($A375,4,7),'Project splits'!$C$5:$AM$346,BB$22,FALSE),IF(ISNA(VLOOKUP($A375,'Success Asset Classes'!$B$15:$BD$377,BB$21,FALSE)),VLOOKUP(MID($A375,4,7),'Project splits'!$C$5:$AM$346,BB$22,FALSE),VLOOKUP($A375,'Success Asset Classes'!$B$15:$BD$377,BB$21,FALSE)))</f>
        <v>0</v>
      </c>
      <c r="BC375" s="230">
        <f>IF($AR375=0,VLOOKUP(MID($A375,4,7),'Project splits'!$C$5:$AM$346,BC$22,FALSE),IF(ISNA(VLOOKUP($A375,'Success Asset Classes'!$B$15:$BD$377,BC$21,FALSE)),VLOOKUP(MID($A375,4,7),'Project splits'!$C$5:$AM$346,BC$22,FALSE),VLOOKUP($A375,'Success Asset Classes'!$B$15:$BD$377,BC$21,FALSE)))</f>
        <v>0</v>
      </c>
      <c r="BD375" s="230">
        <f>IF($AR375=0,VLOOKUP(MID($A375,4,7),'Project splits'!$C$5:$AM$346,BD$22,FALSE),IF(ISNA(VLOOKUP($A375,'Success Asset Classes'!$B$15:$BD$377,BD$21,FALSE)),VLOOKUP(MID($A375,4,7),'Project splits'!$C$5:$AM$346,BD$22,FALSE),VLOOKUP($A375,'Success Asset Classes'!$B$15:$BD$377,BD$21,FALSE)))</f>
        <v>0</v>
      </c>
      <c r="BE375" s="230">
        <f>IF($AR375=0,VLOOKUP(MID($A375,4,7),'Project splits'!$C$5:$AM$346,BE$22,FALSE),IF(ISNA(VLOOKUP($A375,'Success Asset Classes'!$B$15:$BD$377,BE$21,FALSE)),VLOOKUP(MID($A375,4,7),'Project splits'!$C$5:$AM$346,BE$22,FALSE),VLOOKUP($A375,'Success Asset Classes'!$B$15:$BD$377,BE$21,FALSE)))</f>
        <v>0</v>
      </c>
      <c r="BF375" s="230">
        <f>IF($AR375=0,VLOOKUP(MID($A375,4,7),'Project splits'!$C$5:$AM$346,BF$22,FALSE),IF(ISNA(VLOOKUP($A375,'Success Asset Classes'!$B$15:$BD$377,BF$21,FALSE)),VLOOKUP(MID($A375,4,7),'Project splits'!$C$5:$AM$346,BF$22,FALSE),VLOOKUP($A375,'Success Asset Classes'!$B$15:$BD$377,BF$21,FALSE)))</f>
        <v>0</v>
      </c>
      <c r="BG375" s="230">
        <f>IF($AR375=0,VLOOKUP(MID($A375,4,7),'Project splits'!$C$5:$AM$346,BG$22,FALSE),IF(ISNA(VLOOKUP($A375,'Success Asset Classes'!$B$15:$BD$377,BG$21,FALSE)),VLOOKUP(MID($A375,4,7),'Project splits'!$C$5:$AM$346,BG$22,FALSE),VLOOKUP($A375,'Success Asset Classes'!$B$15:$BD$377,BG$21,FALSE)))</f>
        <v>0</v>
      </c>
      <c r="BH375" s="230">
        <f>IF($AR375=0,VLOOKUP(MID($A375,4,7),'Project splits'!$C$5:$AM$346,BH$22,FALSE),IF(ISNA(VLOOKUP($A375,'Success Asset Classes'!$B$15:$BD$377,BH$21,FALSE)),VLOOKUP(MID($A375,4,7),'Project splits'!$C$5:$AM$346,BH$22,FALSE),VLOOKUP($A375,'Success Asset Classes'!$B$15:$BD$377,BH$21,FALSE)))</f>
        <v>0</v>
      </c>
      <c r="BI375" s="230">
        <f>IF($AR375=0,VLOOKUP(MID($A375,4,7),'Project splits'!$C$5:$AM$346,BI$22,FALSE),IF(ISNA(VLOOKUP($A375,'Success Asset Classes'!$B$15:$BD$377,BI$21,FALSE)),VLOOKUP(MID($A375,4,7),'Project splits'!$C$5:$AM$346,BI$22,FALSE),VLOOKUP($A375,'Success Asset Classes'!$B$15:$BD$377,BI$21,FALSE)))</f>
        <v>0</v>
      </c>
      <c r="BJ375" s="230">
        <f>IF($AR375=0,VLOOKUP(MID($A375,4,7),'Project splits'!$C$5:$AM$346,BJ$22,FALSE),IF(ISNA(VLOOKUP($A375,'Success Asset Classes'!$B$15:$BD$377,BJ$21,FALSE)),VLOOKUP(MID($A375,4,7),'Project splits'!$C$5:$AM$346,BJ$22,FALSE),VLOOKUP($A375,'Success Asset Classes'!$B$15:$BD$377,BJ$21,FALSE)))</f>
        <v>0</v>
      </c>
      <c r="BK375" s="230">
        <f>IF($AR375=0,VLOOKUP(MID($A375,4,7),'Project splits'!$C$5:$AM$346,BK$22,FALSE),IF(ISNA(VLOOKUP($A375,'Success Asset Classes'!$B$15:$BD$377,BK$21,FALSE)),VLOOKUP(MID($A375,4,7),'Project splits'!$C$5:$AM$346,BK$22,FALSE),VLOOKUP($A375,'Success Asset Classes'!$B$15:$BD$377,BK$21,FALSE)))</f>
        <v>0</v>
      </c>
      <c r="BL375" s="230">
        <f>IF($AR375=0,VLOOKUP(MID($A375,4,7),'Project splits'!$C$5:$AM$346,BL$22,FALSE),IF(ISNA(VLOOKUP($A375,'Success Asset Classes'!$B$15:$BD$377,BL$21,FALSE)),VLOOKUP(MID($A375,4,7),'Project splits'!$C$5:$AM$346,BL$22,FALSE),VLOOKUP($A375,'Success Asset Classes'!$B$15:$BD$377,BL$21,FALSE)))</f>
        <v>0</v>
      </c>
      <c r="BM375" s="230">
        <f>IF($AR375=0,VLOOKUP(MID($A375,4,7),'Project splits'!$C$5:$AM$346,BM$22,FALSE),IF(ISNA(VLOOKUP($A375,'Success Asset Classes'!$B$15:$BD$377,BM$21,FALSE)),VLOOKUP(MID($A375,4,7),'Project splits'!$C$5:$AM$346,BM$22,FALSE),VLOOKUP($A375,'Success Asset Classes'!$B$15:$BD$377,BM$21,FALSE)))</f>
        <v>0</v>
      </c>
      <c r="BN375" s="230">
        <f>IF($AR375=0,VLOOKUP(MID($A375,4,7),'Project splits'!$C$5:$AM$346,BN$22,FALSE),IF(ISNA(VLOOKUP($A375,'Success Asset Classes'!$B$15:$BD$377,BN$21,FALSE)),VLOOKUP(MID($A375,4,7),'Project splits'!$C$5:$AM$346,BN$22,FALSE),VLOOKUP($A375,'Success Asset Classes'!$B$15:$BD$377,BN$21,FALSE)))</f>
        <v>0</v>
      </c>
      <c r="BO375" s="230">
        <f>IF($AR375=0,VLOOKUP(MID($A375,4,7),'Project splits'!$C$5:$AM$346,BO$22,FALSE),IF(ISNA(VLOOKUP($A375,'Success Asset Classes'!$B$15:$BD$377,BO$21,FALSE)),VLOOKUP(MID($A375,4,7),'Project splits'!$C$5:$AM$346,BO$22,FALSE),VLOOKUP($A375,'Success Asset Classes'!$B$15:$BD$377,BO$21,FALSE)))</f>
        <v>0</v>
      </c>
      <c r="BP375" s="230">
        <f>IF($AR375=0,VLOOKUP(MID($A375,4,7),'Project splits'!$C$5:$AM$346,BP$22,FALSE),IF(ISNA(VLOOKUP($A375,'Success Asset Classes'!$B$15:$BD$377,BP$21,FALSE)),VLOOKUP(MID($A375,4,7),'Project splits'!$C$5:$AM$346,BP$22,FALSE),VLOOKUP($A375,'Success Asset Classes'!$B$15:$BD$377,BP$21,FALSE)))</f>
        <v>1</v>
      </c>
      <c r="BQ375" s="230">
        <f>IF($AR375=0,VLOOKUP(MID($A375,4,7),'Project splits'!$C$5:$AM$346,BQ$22,FALSE),IF(ISNA(VLOOKUP($A375,'Success Asset Classes'!$B$15:$BD$377,BQ$21,FALSE)),VLOOKUP(MID($A375,4,7),'Project splits'!$C$5:$AM$346,BQ$22,FALSE),VLOOKUP($A375,'Success Asset Classes'!$B$15:$BD$377,BQ$21,FALSE)))</f>
        <v>0</v>
      </c>
      <c r="BR375" s="230">
        <f>IF($AR375=0,VLOOKUP(MID($A375,4,7),'Project splits'!$C$5:$AM$346,BR$22,FALSE),IF(ISNA(VLOOKUP($A375,'Success Asset Classes'!$B$15:$BD$377,BR$21,FALSE)),VLOOKUP(MID($A375,4,7),'Project splits'!$C$5:$AM$346,BR$22,FALSE),VLOOKUP($A375,'Success Asset Classes'!$B$15:$BD$377,BR$21,FALSE)))</f>
        <v>0</v>
      </c>
      <c r="BS375" s="247">
        <f t="shared" si="97"/>
        <v>1</v>
      </c>
      <c r="BT375" s="249">
        <f>1+IF(ISNA(VLOOKUP($A375,'Project labour content'!$A$7:$D$255,'Project labour content'!$D$1,FALSE)),VLOOKUP($D375,'Project labour content'!$F$6:$G$15,'Project labour content'!$G$1,FALSE),VLOOKUP($A375,'Project labour content'!$A$7:$D$255,'Project labour content'!$D$1,FALSE))*LabEsc22*1</f>
        <v>1.0018661130890889</v>
      </c>
      <c r="BU375" s="249">
        <f>1+IF(ISNA(VLOOKUP($A375,'Project labour content'!$A$7:$D$255,'Project labour content'!$D$1,FALSE)),VLOOKUP($D375,'Project labour content'!$F$6:$G$15,'Project labour content'!$G$1,FALSE),VLOOKUP($A375,'Project labour content'!$A$7:$D$255,'Project labour content'!$D$1,FALSE))*LabEsc23*1</f>
        <v>1.0037411835210055</v>
      </c>
      <c r="BV375" s="249">
        <f>1+IF(ISNA(VLOOKUP($A375,'Project labour content'!$A$7:$D$255,'Project labour content'!$D$1,FALSE)),VLOOKUP($D375,'Project labour content'!$F$6:$G$15,'Project labour content'!$G$1,FALSE),VLOOKUP($A375,'Project labour content'!$A$7:$D$255,'Project labour content'!$D$1,FALSE))*LabEsc24*1</f>
        <v>1.005507499867871</v>
      </c>
      <c r="BW375" s="249">
        <f>1+IF(ISNA(VLOOKUP($A375,'Project labour content'!$A$7:$D$255,'Project labour content'!$D$1,FALSE)),VLOOKUP($D375,'Project labour content'!$F$6:$G$15,'Project labour content'!$G$1,FALSE),VLOOKUP($A375,'Project labour content'!$A$7:$D$255,'Project labour content'!$D$1,FALSE))*LabEsc25*1</f>
        <v>1.0078731862284394</v>
      </c>
      <c r="BX375" s="249">
        <f>1+IF(ISNA(VLOOKUP($A375,'Project labour content'!$A$7:$D$255,'Project labour content'!$D$1,FALSE)),VLOOKUP($D375,'Project labour content'!$F$6:$G$15,'Project labour content'!$G$1,FALSE),VLOOKUP($A375,'Project labour content'!$A$7:$D$255,'Project labour content'!$D$1,FALSE))*LabEsc26*1</f>
        <v>1.0104513900803989</v>
      </c>
      <c r="BY375" s="249">
        <f>1+IF(ISNA(VLOOKUP($A375,'Project labour content'!$A$7:$D$255,'Project labour content'!$D$1,FALSE)),VLOOKUP($D375,'Project labour content'!$F$6:$G$15,'Project labour content'!$G$1,FALSE),VLOOKUP($A375,'Project labour content'!$A$7:$D$255,'Project labour content'!$D$1,FALSE))*LabEsc27*1</f>
        <v>1.0120482898816279</v>
      </c>
      <c r="BZ375" s="249">
        <f>1+IF(ISNA(VLOOKUP($A375,'Project labour content'!$A$7:$D$255,'Project labour content'!$D$1,FALSE)),VLOOKUP($D375,'Project labour content'!$F$6:$G$15,'Project labour content'!$G$1,FALSE),VLOOKUP($A375,'Project labour content'!$A$7:$D$255,'Project labour content'!$D$1,FALSE))*LabEsc28*1</f>
        <v>1.0132507554319534</v>
      </c>
      <c r="CA375" s="249">
        <f>1+IF(ISNA(VLOOKUP($A375,'Project labour content'!$A$7:$D$255,'Project labour content'!$D$1,FALSE)),VLOOKUP($D375,'Project labour content'!$F$6:$G$15,'Project labour content'!$G$1,FALSE),VLOOKUP($A375,'Project labour content'!$A$7:$D$255,'Project labour content'!$D$1,FALSE))*LabEsc29*1</f>
        <v>1.0151804721471156</v>
      </c>
      <c r="CB375" s="250" t="str">
        <f>IF(ISNA(VLOOKUP($A375,'Project labour content'!$A$7:$D$255,'Project labour content'!$D$1,FALSE)),"Category","Project")</f>
        <v>Project</v>
      </c>
      <c r="CD375" s="247" t="str">
        <f>RIGHT(A375,7)</f>
        <v>15569MV</v>
      </c>
      <c r="CE375" s="3"/>
    </row>
    <row r="376" spans="1:83" x14ac:dyDescent="0.15">
      <c r="A376" s="11" t="s">
        <v>1326</v>
      </c>
      <c r="B376" s="11" t="str">
        <f>VLOOKUP($A376,'Incurred Real 2022$'!$A$25:$AC$426,'Incurred Real 2022$'!B$1,FALSE)</f>
        <v>AESCSF Compliance (Capex works)</v>
      </c>
      <c r="C376" s="11" t="str">
        <f>VLOOKUP($A376,'Incurred Real 2022$'!$A$25:$AC$426,'Incurred Real 2022$'!C$1,FALSE)</f>
        <v>ExAnte</v>
      </c>
      <c r="D376" s="11" t="str">
        <f>VLOOKUP($A376,'Incurred Real 2022$'!$A$25:$AC$426,'Incurred Real 2022$'!D$1,FALSE)</f>
        <v>Security/Compliance</v>
      </c>
      <c r="E376" s="11" t="str">
        <f>VLOOKUP($A376,'Incurred Real 2022$'!$A$25:$AC$426,'Incurred Real 2022$'!E$1,FALSE)</f>
        <v>Proposed</v>
      </c>
      <c r="F376" s="105" t="str">
        <f>IF(VLOOKUP($A376,'Incurred Real 2022$'!$A$25:$AC$426,'Incurred Real 2022$'!F$1,FALSE)=0,"",VLOOKUP($A376,'Incurred Real 2022$'!$A$25:$AC$426,'Incurred Real 2022$'!F$1,FALSE))</f>
        <v/>
      </c>
      <c r="G376" s="105" t="str">
        <f>IF(VLOOKUP($A376,'Incurred Real 2022$'!$A$25:$AC$426,'Incurred Real 2022$'!G$1,FALSE)=0,"",VLOOKUP($A376,'Incurred Real 2022$'!$A$25:$AC$426,'Incurred Real 2022$'!G$1,FALSE))</f>
        <v/>
      </c>
      <c r="H376" s="105" t="str">
        <f>IF(VLOOKUP($A376,'Incurred Real 2022$'!$A$25:$AC$426,'Incurred Real 2022$'!H$1,FALSE)=0,"",VLOOKUP($A376,'Incurred Real 2022$'!$A$25:$AC$426,'Incurred Real 2022$'!H$1,FALSE))</f>
        <v/>
      </c>
      <c r="I376" s="105" t="str">
        <f>IF(VLOOKUP($A376,'Incurred Real 2022$'!$A$25:$AC$426,'Incurred Real 2022$'!I$1,FALSE)=0,"",VLOOKUP($A376,'Incurred Real 2022$'!$A$25:$AC$426,'Incurred Real 2022$'!I$1,FALSE))</f>
        <v/>
      </c>
      <c r="J376" s="105" t="str">
        <f>IF(VLOOKUP($A376,'Incurred Real 2022$'!$A$25:$AC$426,'Incurred Real 2022$'!J$1,FALSE)=0,"",VLOOKUP($A376,'Incurred Real 2022$'!$A$25:$AC$426,'Incurred Real 2022$'!J$1,FALSE))</f>
        <v/>
      </c>
      <c r="K376" s="105" t="str">
        <f>IF(VLOOKUP($A376,'Incurred Real 2022$'!$A$25:$AC$426,'Incurred Real 2022$'!K$1,FALSE)=0,"",VLOOKUP($A376,'Incurred Real 2022$'!$A$25:$AC$426,'Incurred Real 2022$'!K$1,FALSE))</f>
        <v/>
      </c>
      <c r="L376" s="105" t="str">
        <f>IF(VLOOKUP($A376,'Incurred Real 2022$'!$A$25:$AC$426,'Incurred Real 2022$'!L$1,FALSE)=0,"",VLOOKUP($A376,'Incurred Real 2022$'!$A$25:$AC$426,'Incurred Real 2022$'!L$1,FALSE))</f>
        <v/>
      </c>
      <c r="M376" s="105" t="str">
        <f>IF(VLOOKUP($A376,'Incurred Real 2022$'!$A$25:$AC$426,'Incurred Real 2022$'!M$1,FALSE)=0,"",VLOOKUP($A376,'Incurred Real 2022$'!$A$25:$AC$426,'Incurred Real 2022$'!M$1,FALSE))</f>
        <v/>
      </c>
      <c r="N376" s="105" t="str">
        <f>IF(VLOOKUP($A376,'Incurred Real 2022$'!$A$25:$AC$426,'Incurred Real 2022$'!N$1,FALSE)=0,"",VLOOKUP($A376,'Incurred Real 2022$'!$A$25:$AC$426,'Incurred Real 2022$'!N$1,FALSE))</f>
        <v/>
      </c>
      <c r="O376" s="105" t="str">
        <f>IF(VLOOKUP($A376,'Incurred Real 2022$'!$A$25:$AC$426,'Incurred Real 2022$'!O$1,FALSE)=0,"",VLOOKUP($A376,'Incurred Real 2022$'!$A$25:$AC$426,'Incurred Real 2022$'!O$1,FALSE))</f>
        <v/>
      </c>
      <c r="P376" s="105" t="str">
        <f>IF(VLOOKUP($A376,'Incurred Real 2022$'!$A$25:$AC$426,'Incurred Real 2022$'!P$1,FALSE)=0,"",VLOOKUP($A376,'Incurred Real 2022$'!$A$25:$AC$426,'Incurred Real 2022$'!P$1,FALSE))</f>
        <v/>
      </c>
      <c r="Q376" s="105" t="str">
        <f>IF(VLOOKUP($A376,'Incurred Real 2022$'!$A$25:$AC$426,'Incurred Real 2022$'!Q$1,FALSE)=0,"",VLOOKUP($A376,'Incurred Real 2022$'!$A$25:$AC$426,'Incurred Real 2022$'!Q$1,FALSE))</f>
        <v/>
      </c>
      <c r="R376" s="105" t="str">
        <f>IF(VLOOKUP($A376,'Incurred Real 2022$'!$A$25:$AC$426,'Incurred Real 2022$'!R$1,FALSE)=0,"",VLOOKUP($A376,'Incurred Real 2022$'!$A$25:$AC$426,'Incurred Real 2022$'!R$1,FALSE))</f>
        <v/>
      </c>
      <c r="S376" s="105" t="str">
        <f>IF(VLOOKUP($A376,'Incurred Real 2022$'!$A$25:$AC$426,'Incurred Real 2022$'!S$1,FALSE)=0,"",VLOOKUP($A376,'Incurred Real 2022$'!$A$25:$AC$426,'Incurred Real 2022$'!S$1,FALSE))</f>
        <v/>
      </c>
      <c r="T376" s="105" t="str">
        <f>IF(VLOOKUP($A376,'Incurred Real 2022$'!$A$25:$AC$426,'Incurred Real 2022$'!T$1,FALSE)=0,"",VLOOKUP($A376,'Incurred Real 2022$'!$A$25:$AC$426,'Incurred Real 2022$'!T$1,FALSE))</f>
        <v/>
      </c>
      <c r="U376" s="105" t="str">
        <f>IF(VLOOKUP($A376,'Incurred Real 2022$'!$A$25:$AC$426,'Incurred Real 2022$'!U$1,FALSE)=0,"",VLOOKUP($A376,'Incurred Real 2022$'!$A$25:$AC$426,'Incurred Real 2022$'!U$1,FALSE))</f>
        <v/>
      </c>
      <c r="V376" s="13" t="str">
        <f>IF(ISTEXT(VLOOKUP($A376,'Incurred Real 2022$'!$A$25:$AC$426,'Incurred Real 2022$'!V$1,FALSE)),"",(VLOOKUP($A376,'Incurred Real 2022$'!$A$25:$AC$426,'Incurred Real 2022$'!V$1,FALSE))*BT376*Incurred_Real!V$15)</f>
        <v/>
      </c>
      <c r="W376" s="13" t="str">
        <f>IF(ISTEXT(VLOOKUP($A376,'Incurred Real 2022$'!$A$25:$AC$426,'Incurred Real 2022$'!W$1,FALSE)),"",(VLOOKUP($A376,'Incurred Real 2022$'!$A$25:$AC$426,'Incurred Real 2022$'!W$1,FALSE))*BU376*Incurred_Real!W$15)</f>
        <v/>
      </c>
      <c r="X376" s="220">
        <f>IF(ISTEXT(VLOOKUP($A376,'Incurred Real 2022$'!$A$25:$AC$426,'Incurred Real 2022$'!X$1,FALSE)),"",(VLOOKUP($A376,'Incurred Real 2022$'!$A$25:$AC$426,'Incurred Real 2022$'!X$1,FALSE))*BV376*Incurred_Real!X$15)</f>
        <v>355854.71408428199</v>
      </c>
      <c r="Y376" s="217">
        <f>IF(ISTEXT(VLOOKUP($A376,'Incurred Real 2022$'!$A$25:$AC$426,'Incurred Real 2022$'!Y$1,FALSE)),"",(VLOOKUP($A376,'Incurred Real 2022$'!$A$25:$AC$426,'Incurred Real 2022$'!Y$1,FALSE))*BW376*Incurred_Real!Y$15)</f>
        <v>355886.69208905468</v>
      </c>
      <c r="Z376" s="13">
        <f>IF(ISTEXT(VLOOKUP($A376,'Incurred Real 2022$'!$A$25:$AC$426,'Incurred Real 2022$'!Z$1,FALSE)),"",(VLOOKUP($A376,'Incurred Real 2022$'!$A$25:$AC$426,'Incurred Real 2022$'!Z$1,FALSE))*BX376*Incurred_Real!Z$15)</f>
        <v>711843.08556917892</v>
      </c>
      <c r="AA376" s="13">
        <f>IF(ISTEXT(VLOOKUP($A376,'Incurred Real 2022$'!$A$25:$AC$426,'Incurred Real 2022$'!AA$1,FALSE)),"",(VLOOKUP($A376,'Incurred Real 2022$'!$A$25:$AC$426,'Incurred Real 2022$'!AA$1,FALSE))*BY376*Incurred_Real!AA$15)</f>
        <v>711886.25753847824</v>
      </c>
      <c r="AB376" s="13">
        <f>IF(ISTEXT(VLOOKUP($A376,'Incurred Real 2022$'!$A$25:$AC$426,'Incurred Real 2022$'!AB$1,FALSE)),"",(VLOOKUP($A376,'Incurred Real 2022$'!$A$25:$AC$426,'Incurred Real 2022$'!AB$1,FALSE))*BZ376*Incurred_Real!AB$15)</f>
        <v>1423837.5320627212</v>
      </c>
      <c r="AC376" s="13" t="str">
        <f>IF(ISTEXT(VLOOKUP($A376,'Incurred Real 2022$'!$A$25:$AC$426,'Incurred Real 2022$'!AC$1,FALSE)),"",(VLOOKUP($A376,'Incurred Real 2022$'!$A$25:$AC$426,'Incurred Real 2022$'!AC$1,FALSE))*CA376*Incurred_Real!AC$15)</f>
        <v/>
      </c>
      <c r="AD376" s="221">
        <f t="shared" si="87"/>
        <v>3559308.2813437153</v>
      </c>
      <c r="AE376" s="221">
        <f t="shared" si="88"/>
        <v>3559308.2813437153</v>
      </c>
      <c r="AF376" s="239">
        <f t="shared" si="93"/>
        <v>4007424.8623890704</v>
      </c>
      <c r="AG376" s="222">
        <f t="shared" si="89"/>
        <v>4007424.8623890704</v>
      </c>
      <c r="AH376" s="223">
        <f t="shared" si="96"/>
        <v>1</v>
      </c>
      <c r="AI376" s="224">
        <f t="shared" si="90"/>
        <v>2028</v>
      </c>
      <c r="AJ376" s="225" t="str">
        <f>VLOOKUP($A376,Project_Commissioning!$C$4:$H$355,Project_Commissioning!F$1,FALSE)</f>
        <v/>
      </c>
      <c r="AK376" s="226">
        <f>VLOOKUP($A376,Project_Commissioning!$C$4:$H$355,Project_Commissioning!G$1,FALSE)</f>
        <v>2028</v>
      </c>
      <c r="AL376" s="225" t="str">
        <f>IF(VLOOKUP($A376,Project_Commissioning!$C$4:$H$355,Project_Commissioning!H$1,FALSE)=0,"",VLOOKUP($A376,Project_Commissioning!$C$4:$H$355,Project_Commissioning!H$1,FALSE))</f>
        <v/>
      </c>
      <c r="AM376" s="237">
        <f t="shared" si="94"/>
        <v>3559308.2813437153</v>
      </c>
      <c r="AN376" s="221" cm="1">
        <f t="array" ref="AN376">IF(ROUND(AE376,0)=0,0,LOOKUP(2,1/(F376:AC376&lt;&gt;""),F376:AC376))</f>
        <v>1423837.5320627212</v>
      </c>
      <c r="AO376" s="221">
        <f t="shared" si="95"/>
        <v>3559308.2813437153</v>
      </c>
      <c r="AP376" s="79"/>
      <c r="AQ376" s="20"/>
      <c r="AR376" s="245">
        <f>IF(ISNA(VLOOKUP($A376,'Success Asset Classes'!$B$15:$AA$114,'Success Asset Classes'!$AA$1,FALSE)),0,VLOOKUP($A376,'Success Asset Classes'!$B$15:$AA$114,'Success Asset Classes'!$AA$1,FALSE))</f>
        <v>1</v>
      </c>
      <c r="AS376" s="230">
        <f>IF($AR376=0,VLOOKUP(MID($A376,4,5),'Project splits'!$C$5:$AM$346,AS$22,FALSE),IF(ISNA(VLOOKUP($A376,'Success Asset Classes'!$B$15:$BD$377,AS$21,FALSE)),VLOOKUP(MID($A376,4,5),'Project splits'!$C$5:$AM$346,AS$22,FALSE),VLOOKUP($A376,'Success Asset Classes'!$B$15:$BD$377,AS$21,FALSE)))</f>
        <v>0</v>
      </c>
      <c r="AT376" s="230">
        <f>IF($AR376=0,VLOOKUP(MID($A376,4,5),'Project splits'!$C$5:$AM$346,AT$22,FALSE),IF(ISNA(VLOOKUP($A376,'Success Asset Classes'!$B$15:$BD$377,AT$21,FALSE)),VLOOKUP(MID($A376,4,5),'Project splits'!$C$5:$AM$346,AT$22,FALSE),VLOOKUP($A376,'Success Asset Classes'!$B$15:$BD$377,AT$21,FALSE)))</f>
        <v>0</v>
      </c>
      <c r="AU376" s="230">
        <f>IF($AR376=0,VLOOKUP(MID($A376,4,5),'Project splits'!$C$5:$AM$346,AU$22,FALSE),IF(ISNA(VLOOKUP($A376,'Success Asset Classes'!$B$15:$BD$377,AU$21,FALSE)),VLOOKUP(MID($A376,4,5),'Project splits'!$C$5:$AM$346,AU$22,FALSE),VLOOKUP($A376,'Success Asset Classes'!$B$15:$BD$377,AU$21,FALSE)))</f>
        <v>0</v>
      </c>
      <c r="AV376" s="230">
        <f>IF($AR376=0,VLOOKUP(MID($A376,4,5),'Project splits'!$C$5:$AM$346,AV$22,FALSE),IF(ISNA(VLOOKUP($A376,'Success Asset Classes'!$B$15:$BD$377,AV$21,FALSE)),VLOOKUP(MID($A376,4,5),'Project splits'!$C$5:$AM$346,AV$22,FALSE),VLOOKUP($A376,'Success Asset Classes'!$B$15:$BD$377,AV$21,FALSE)))</f>
        <v>1</v>
      </c>
      <c r="AW376" s="230">
        <f>IF($AR376=0,VLOOKUP(MID($A376,4,5),'Project splits'!$C$5:$AM$346,AW$22,FALSE),IF(ISNA(VLOOKUP($A376,'Success Asset Classes'!$B$15:$BD$377,AW$21,FALSE)),VLOOKUP(MID($A376,4,5),'Project splits'!$C$5:$AM$346,AW$22,FALSE),VLOOKUP($A376,'Success Asset Classes'!$B$15:$BD$377,AW$21,FALSE)))</f>
        <v>0</v>
      </c>
      <c r="AX376" s="230">
        <f>IF($AR376=0,VLOOKUP(MID($A376,4,5),'Project splits'!$C$5:$AM$346,AX$22,FALSE),IF(ISNA(VLOOKUP($A376,'Success Asset Classes'!$B$15:$BD$377,AX$21,FALSE)),VLOOKUP(MID($A376,4,5),'Project splits'!$C$5:$AM$346,AX$22,FALSE),VLOOKUP($A376,'Success Asset Classes'!$B$15:$BD$377,AX$21,FALSE)))</f>
        <v>0</v>
      </c>
      <c r="AY376" s="230">
        <f>IF($AR376=0,VLOOKUP(MID($A376,4,5),'Project splits'!$C$5:$AM$346,AY$22,FALSE),IF(ISNA(VLOOKUP($A376,'Success Asset Classes'!$B$15:$BD$377,AY$21,FALSE)),VLOOKUP(MID($A376,4,5),'Project splits'!$C$5:$AM$346,AY$22,FALSE),VLOOKUP($A376,'Success Asset Classes'!$B$15:$BD$377,AY$21,FALSE)))</f>
        <v>0</v>
      </c>
      <c r="AZ376" s="230">
        <f>IF($AR376=0,VLOOKUP(MID($A376,4,5),'Project splits'!$C$5:$AM$346,AZ$22,FALSE),IF(ISNA(VLOOKUP($A376,'Success Asset Classes'!$B$15:$BD$377,AZ$21,FALSE)),VLOOKUP(MID($A376,4,5),'Project splits'!$C$5:$AM$346,AZ$22,FALSE),VLOOKUP($A376,'Success Asset Classes'!$B$15:$BD$377,AZ$21,FALSE)))</f>
        <v>0</v>
      </c>
      <c r="BA376" s="230">
        <f>IF($AR376=0,VLOOKUP(MID($A376,4,5),'Project splits'!$C$5:$AM$346,BA$22,FALSE),IF(ISNA(VLOOKUP($A376,'Success Asset Classes'!$B$15:$BD$377,BA$21,FALSE)),VLOOKUP(MID($A376,4,5),'Project splits'!$C$5:$AM$346,BA$22,FALSE),VLOOKUP($A376,'Success Asset Classes'!$B$15:$BD$377,BA$21,FALSE)))</f>
        <v>0</v>
      </c>
      <c r="BB376" s="230">
        <f>IF($AR376=0,VLOOKUP(MID($A376,4,5),'Project splits'!$C$5:$AM$346,BB$22,FALSE),IF(ISNA(VLOOKUP($A376,'Success Asset Classes'!$B$15:$BD$377,BB$21,FALSE)),VLOOKUP(MID($A376,4,5),'Project splits'!$C$5:$AM$346,BB$22,FALSE),VLOOKUP($A376,'Success Asset Classes'!$B$15:$BD$377,BB$21,FALSE)))</f>
        <v>0</v>
      </c>
      <c r="BC376" s="230">
        <f>IF($AR376=0,VLOOKUP(MID($A376,4,5),'Project splits'!$C$5:$AM$346,BC$22,FALSE),IF(ISNA(VLOOKUP($A376,'Success Asset Classes'!$B$15:$BD$377,BC$21,FALSE)),VLOOKUP(MID($A376,4,5),'Project splits'!$C$5:$AM$346,BC$22,FALSE),VLOOKUP($A376,'Success Asset Classes'!$B$15:$BD$377,BC$21,FALSE)))</f>
        <v>0</v>
      </c>
      <c r="BD376" s="230">
        <f>IF($AR376=0,VLOOKUP(MID($A376,4,5),'Project splits'!$C$5:$AM$346,BD$22,FALSE),IF(ISNA(VLOOKUP($A376,'Success Asset Classes'!$B$15:$BD$377,BD$21,FALSE)),VLOOKUP(MID($A376,4,5),'Project splits'!$C$5:$AM$346,BD$22,FALSE),VLOOKUP($A376,'Success Asset Classes'!$B$15:$BD$377,BD$21,FALSE)))</f>
        <v>0</v>
      </c>
      <c r="BE376" s="230">
        <f>IF($AR376=0,VLOOKUP(MID($A376,4,5),'Project splits'!$C$5:$AM$346,BE$22,FALSE),IF(ISNA(VLOOKUP($A376,'Success Asset Classes'!$B$15:$BD$377,BE$21,FALSE)),VLOOKUP(MID($A376,4,5),'Project splits'!$C$5:$AM$346,BE$22,FALSE),VLOOKUP($A376,'Success Asset Classes'!$B$15:$BD$377,BE$21,FALSE)))</f>
        <v>0</v>
      </c>
      <c r="BF376" s="230">
        <f>IF($AR376=0,VLOOKUP(MID($A376,4,5),'Project splits'!$C$5:$AM$346,BF$22,FALSE),IF(ISNA(VLOOKUP($A376,'Success Asset Classes'!$B$15:$BD$377,BF$21,FALSE)),VLOOKUP(MID($A376,4,5),'Project splits'!$C$5:$AM$346,BF$22,FALSE),VLOOKUP($A376,'Success Asset Classes'!$B$15:$BD$377,BF$21,FALSE)))</f>
        <v>0</v>
      </c>
      <c r="BG376" s="230">
        <f>IF($AR376=0,VLOOKUP(MID($A376,4,5),'Project splits'!$C$5:$AM$346,BG$22,FALSE),IF(ISNA(VLOOKUP($A376,'Success Asset Classes'!$B$15:$BD$377,BG$21,FALSE)),VLOOKUP(MID($A376,4,5),'Project splits'!$C$5:$AM$346,BG$22,FALSE),VLOOKUP($A376,'Success Asset Classes'!$B$15:$BD$377,BG$21,FALSE)))</f>
        <v>0</v>
      </c>
      <c r="BH376" s="230">
        <f>IF($AR376=0,VLOOKUP(MID($A376,4,5),'Project splits'!$C$5:$AM$346,BH$22,FALSE),IF(ISNA(VLOOKUP($A376,'Success Asset Classes'!$B$15:$BD$377,BH$21,FALSE)),VLOOKUP(MID($A376,4,5),'Project splits'!$C$5:$AM$346,BH$22,FALSE),VLOOKUP($A376,'Success Asset Classes'!$B$15:$BD$377,BH$21,FALSE)))</f>
        <v>0</v>
      </c>
      <c r="BI376" s="230">
        <f>IF($AR376=0,VLOOKUP(MID($A376,4,5),'Project splits'!$C$5:$AM$346,BI$22,FALSE),IF(ISNA(VLOOKUP($A376,'Success Asset Classes'!$B$15:$BD$377,BI$21,FALSE)),VLOOKUP(MID($A376,4,5),'Project splits'!$C$5:$AM$346,BI$22,FALSE),VLOOKUP($A376,'Success Asset Classes'!$B$15:$BD$377,BI$21,FALSE)))</f>
        <v>0</v>
      </c>
      <c r="BJ376" s="230">
        <f>IF($AR376=0,VLOOKUP(MID($A376,4,5),'Project splits'!$C$5:$AM$346,BJ$22,FALSE),IF(ISNA(VLOOKUP($A376,'Success Asset Classes'!$B$15:$BD$377,BJ$21,FALSE)),VLOOKUP(MID($A376,4,5),'Project splits'!$C$5:$AM$346,BJ$22,FALSE),VLOOKUP($A376,'Success Asset Classes'!$B$15:$BD$377,BJ$21,FALSE)))</f>
        <v>0</v>
      </c>
      <c r="BK376" s="230">
        <f>IF($AR376=0,VLOOKUP(MID($A376,4,5),'Project splits'!$C$5:$AM$346,BK$22,FALSE),IF(ISNA(VLOOKUP($A376,'Success Asset Classes'!$B$15:$BD$377,BK$21,FALSE)),VLOOKUP(MID($A376,4,5),'Project splits'!$C$5:$AM$346,BK$22,FALSE),VLOOKUP($A376,'Success Asset Classes'!$B$15:$BD$377,BK$21,FALSE)))</f>
        <v>0</v>
      </c>
      <c r="BL376" s="230">
        <f>IF($AR376=0,VLOOKUP(MID($A376,4,5),'Project splits'!$C$5:$AM$346,BL$22,FALSE),IF(ISNA(VLOOKUP($A376,'Success Asset Classes'!$B$15:$BD$377,BL$21,FALSE)),VLOOKUP(MID($A376,4,5),'Project splits'!$C$5:$AM$346,BL$22,FALSE),VLOOKUP($A376,'Success Asset Classes'!$B$15:$BD$377,BL$21,FALSE)))</f>
        <v>0</v>
      </c>
      <c r="BM376" s="230">
        <f>IF($AR376=0,VLOOKUP(MID($A376,4,5),'Project splits'!$C$5:$AM$346,BM$22,FALSE),IF(ISNA(VLOOKUP($A376,'Success Asset Classes'!$B$15:$BD$377,BM$21,FALSE)),VLOOKUP(MID($A376,4,5),'Project splits'!$C$5:$AM$346,BM$22,FALSE),VLOOKUP($A376,'Success Asset Classes'!$B$15:$BD$377,BM$21,FALSE)))</f>
        <v>0</v>
      </c>
      <c r="BN376" s="230">
        <f>IF($AR376=0,VLOOKUP(MID($A376,4,5),'Project splits'!$C$5:$AM$346,BN$22,FALSE),IF(ISNA(VLOOKUP($A376,'Success Asset Classes'!$B$15:$BD$377,BN$21,FALSE)),VLOOKUP(MID($A376,4,5),'Project splits'!$C$5:$AM$346,BN$22,FALSE),VLOOKUP($A376,'Success Asset Classes'!$B$15:$BD$377,BN$21,FALSE)))</f>
        <v>0</v>
      </c>
      <c r="BO376" s="230">
        <f>IF($AR376=0,VLOOKUP(MID($A376,4,5),'Project splits'!$C$5:$AM$346,BO$22,FALSE),IF(ISNA(VLOOKUP($A376,'Success Asset Classes'!$B$15:$BD$377,BO$21,FALSE)),VLOOKUP(MID($A376,4,5),'Project splits'!$C$5:$AM$346,BO$22,FALSE),VLOOKUP($A376,'Success Asset Classes'!$B$15:$BD$377,BO$21,FALSE)))</f>
        <v>0</v>
      </c>
      <c r="BP376" s="230">
        <f>IF($AR376=0,VLOOKUP(MID($A376,4,5),'Project splits'!$C$5:$AM$346,BP$22,FALSE),IF(ISNA(VLOOKUP($A376,'Success Asset Classes'!$B$15:$BD$377,BP$21,FALSE)),VLOOKUP(MID($A376,4,5),'Project splits'!$C$5:$AM$346,BP$22,FALSE),VLOOKUP($A376,'Success Asset Classes'!$B$15:$BD$377,BP$21,FALSE)))</f>
        <v>0</v>
      </c>
      <c r="BQ376" s="230">
        <f>IF($AR376=0,VLOOKUP(MID($A376,4,5),'Project splits'!$C$5:$AM$346,BQ$22,FALSE),IF(ISNA(VLOOKUP($A376,'Success Asset Classes'!$B$15:$BD$377,BQ$21,FALSE)),VLOOKUP(MID($A376,4,5),'Project splits'!$C$5:$AM$346,BQ$22,FALSE),VLOOKUP($A376,'Success Asset Classes'!$B$15:$BD$377,BQ$21,FALSE)))</f>
        <v>0</v>
      </c>
      <c r="BR376" s="230">
        <f>IF($AR376=0,VLOOKUP(MID($A376,4,5),'Project splits'!$C$5:$AM$346,BR$22,FALSE),IF(ISNA(VLOOKUP($A376,'Success Asset Classes'!$B$15:$BD$377,BR$21,FALSE)),VLOOKUP(MID($A376,4,5),'Project splits'!$C$5:$AM$346,BR$22,FALSE),VLOOKUP($A376,'Success Asset Classes'!$B$15:$BD$377,BR$21,FALSE)))</f>
        <v>0</v>
      </c>
      <c r="BS376" s="247">
        <f>SUM(AS376:BR376)</f>
        <v>1</v>
      </c>
      <c r="BT376" s="249">
        <f>1+IF(ISNA(VLOOKUP($A376,'Project labour content'!$A$7:$D$255,'Project labour content'!$D$1,FALSE)),VLOOKUP($D376,'Project labour content'!$F$6:$G$15,'Project labour content'!$G$1,FALSE),VLOOKUP($A376,'Project labour content'!$A$7:$D$255,'Project labour content'!$D$1,FALSE))*LabEsc22*1</f>
        <v>1.0000709006635369</v>
      </c>
      <c r="BU376" s="249">
        <f>1+IF(ISNA(VLOOKUP($A376,'Project labour content'!$A$7:$D$255,'Project labour content'!$D$1,FALSE)),VLOOKUP($D376,'Project labour content'!$F$6:$G$15,'Project labour content'!$G$1,FALSE),VLOOKUP($A376,'Project labour content'!$A$7:$D$255,'Project labour content'!$D$1,FALSE))*LabEsc23*1</f>
        <v>1.0001421416502587</v>
      </c>
      <c r="BV376" s="249">
        <f>1+IF(ISNA(VLOOKUP($A376,'Project labour content'!$A$7:$D$255,'Project labour content'!$D$1,FALSE)),VLOOKUP($D376,'Project labour content'!$F$6:$G$15,'Project labour content'!$G$1,FALSE),VLOOKUP($A376,'Project labour content'!$A$7:$D$255,'Project labour content'!$D$1,FALSE))*LabEsc24*1</f>
        <v>1.0002092506597506</v>
      </c>
      <c r="BW376" s="249">
        <f>1+IF(ISNA(VLOOKUP($A376,'Project labour content'!$A$7:$D$255,'Project labour content'!$D$1,FALSE)),VLOOKUP($D376,'Project labour content'!$F$6:$G$15,'Project labour content'!$G$1,FALSE),VLOOKUP($A376,'Project labour content'!$A$7:$D$255,'Project labour content'!$D$1,FALSE))*LabEsc25*1</f>
        <v>1.00029913199313</v>
      </c>
      <c r="BX376" s="249">
        <f>1+IF(ISNA(VLOOKUP($A376,'Project labour content'!$A$7:$D$255,'Project labour content'!$D$1,FALSE)),VLOOKUP($D376,'Project labour content'!$F$6:$G$15,'Project labour content'!$G$1,FALSE),VLOOKUP($A376,'Project labour content'!$A$7:$D$255,'Project labour content'!$D$1,FALSE))*LabEsc26*1</f>
        <v>1.0003970876662915</v>
      </c>
      <c r="BY376" s="249">
        <f>1+IF(ISNA(VLOOKUP($A376,'Project labour content'!$A$7:$D$255,'Project labour content'!$D$1,FALSE)),VLOOKUP($D376,'Project labour content'!$F$6:$G$15,'Project labour content'!$G$1,FALSE),VLOOKUP($A376,'Project labour content'!$A$7:$D$255,'Project labour content'!$D$1,FALSE))*LabEsc27*1</f>
        <v>1.0004577599032374</v>
      </c>
      <c r="BZ376" s="249">
        <f>1+IF(ISNA(VLOOKUP($A376,'Project labour content'!$A$7:$D$255,'Project labour content'!$D$1,FALSE)),VLOOKUP($D376,'Project labour content'!$F$6:$G$15,'Project labour content'!$G$1,FALSE),VLOOKUP($A376,'Project labour content'!$A$7:$D$255,'Project labour content'!$D$1,FALSE))*LabEsc28*1</f>
        <v>1.0005034460976576</v>
      </c>
      <c r="CA376" s="249">
        <f>1+IF(ISNA(VLOOKUP($A376,'Project labour content'!$A$7:$D$255,'Project labour content'!$D$1,FALSE)),VLOOKUP($D376,'Project labour content'!$F$6:$G$15,'Project labour content'!$G$1,FALSE),VLOOKUP($A376,'Project labour content'!$A$7:$D$255,'Project labour content'!$D$1,FALSE))*LabEsc29*1</f>
        <v>1.0005767633024631</v>
      </c>
      <c r="CB376" s="250" t="str">
        <f>IF(ISNA(VLOOKUP($A376,'Project labour content'!$A$7:$D$255,'Project labour content'!$D$1,FALSE)),"Category","Project")</f>
        <v>Project</v>
      </c>
      <c r="CD376" s="247" t="str">
        <f>RIGHT(A376,5)</f>
        <v>15570</v>
      </c>
      <c r="CE376" s="3"/>
    </row>
    <row r="377" spans="1:83" s="23" customFormat="1" ht="12.75" x14ac:dyDescent="0.2">
      <c r="F377" s="24"/>
      <c r="G377" s="24"/>
      <c r="H377" s="24"/>
      <c r="I377" s="24"/>
      <c r="J377" s="24"/>
      <c r="K377" s="24"/>
      <c r="L377" s="1"/>
      <c r="M377" s="1"/>
      <c r="N377" s="38"/>
      <c r="O377" s="1"/>
      <c r="P377" s="1"/>
      <c r="Q377" s="1"/>
      <c r="R377" s="1"/>
      <c r="S377" s="1"/>
      <c r="T377" s="1"/>
      <c r="U377" s="1"/>
      <c r="V377" s="1"/>
      <c r="W377" s="1"/>
      <c r="X377" s="218"/>
      <c r="AD377" s="1"/>
      <c r="AE377" s="331"/>
      <c r="AF377" s="332"/>
      <c r="AG377" s="333"/>
      <c r="AH377" s="334"/>
      <c r="AI377" s="1"/>
      <c r="AJ377" s="335"/>
      <c r="AK377" s="336"/>
      <c r="AL377" s="335"/>
      <c r="AM377" s="336"/>
      <c r="AN377" s="331"/>
      <c r="AO377" s="331"/>
      <c r="AP377" s="337"/>
      <c r="AQ377" s="337"/>
      <c r="AS377" s="25"/>
      <c r="AT377" s="25"/>
      <c r="AU377" s="25"/>
      <c r="AV377" s="25"/>
      <c r="AW377" s="25"/>
      <c r="AX377" s="25"/>
      <c r="AY377" s="25"/>
      <c r="AZ377" s="25"/>
      <c r="BA377" s="25"/>
      <c r="BB377" s="25"/>
      <c r="BC377" s="25"/>
      <c r="BD377" s="25"/>
      <c r="BE377" s="25"/>
      <c r="BF377" s="25"/>
      <c r="BG377" s="25"/>
      <c r="BH377" s="25"/>
      <c r="BI377" s="25"/>
      <c r="BJ377" s="25"/>
      <c r="BK377" s="25"/>
      <c r="BL377" s="25"/>
      <c r="BM377" s="25"/>
      <c r="BN377" s="25"/>
      <c r="BO377" s="25"/>
      <c r="BP377" s="25"/>
      <c r="BQ377" s="25"/>
      <c r="BR377" s="25"/>
      <c r="CB377" s="1"/>
      <c r="CC377" s="1"/>
      <c r="CD377" s="1"/>
      <c r="CE377" s="1"/>
    </row>
    <row r="378" spans="1:83" ht="12.75" x14ac:dyDescent="0.2">
      <c r="M378" s="1"/>
      <c r="O378" s="1"/>
      <c r="P378" s="1"/>
      <c r="Q378" s="1"/>
      <c r="R378" s="1"/>
      <c r="S378" s="1"/>
      <c r="T378" s="1"/>
      <c r="U378" s="1"/>
      <c r="V378" s="1"/>
      <c r="W378" s="1"/>
      <c r="Y378" s="1"/>
      <c r="Z378" s="1"/>
      <c r="AA378" s="1"/>
      <c r="AB378" s="1"/>
      <c r="AC378" s="1"/>
      <c r="AG378" s="333"/>
      <c r="AH378" s="334"/>
      <c r="AJ378" s="335"/>
      <c r="AK378" s="338"/>
      <c r="AL378" s="335"/>
      <c r="AM378" s="338"/>
    </row>
    <row r="379" spans="1:83" s="23" customFormat="1" x14ac:dyDescent="0.15">
      <c r="X379" s="218"/>
    </row>
    <row r="380" spans="1:83" ht="12.75" x14ac:dyDescent="0.2">
      <c r="M380" s="1"/>
      <c r="O380" s="1"/>
      <c r="P380" s="1"/>
      <c r="Q380" s="1"/>
      <c r="R380" s="1"/>
      <c r="S380" s="1"/>
      <c r="T380" s="1"/>
      <c r="U380" s="1"/>
      <c r="V380" s="1"/>
      <c r="W380" s="1"/>
      <c r="Y380" s="1"/>
      <c r="Z380" s="1"/>
      <c r="AA380" s="1"/>
      <c r="AB380" s="1"/>
      <c r="AC380" s="1"/>
      <c r="AG380" s="333"/>
      <c r="AH380" s="334"/>
      <c r="AJ380" s="335"/>
      <c r="AK380" s="338"/>
      <c r="AL380" s="335"/>
      <c r="AM380" s="338"/>
    </row>
    <row r="381" spans="1:83" s="23" customFormat="1" ht="12.75" x14ac:dyDescent="0.2">
      <c r="F381" s="24"/>
      <c r="G381" s="24"/>
      <c r="H381" s="24"/>
      <c r="I381" s="24"/>
      <c r="J381" s="24"/>
      <c r="K381" s="24"/>
      <c r="L381" s="1"/>
      <c r="M381" s="1"/>
      <c r="N381" s="38"/>
      <c r="O381" s="1"/>
      <c r="P381" s="1"/>
      <c r="Q381" s="1"/>
      <c r="R381" s="1"/>
      <c r="S381" s="1"/>
      <c r="T381" s="1"/>
      <c r="U381" s="1"/>
      <c r="V381" s="1"/>
      <c r="W381" s="1"/>
      <c r="X381" s="218"/>
      <c r="AD381" s="1"/>
      <c r="AE381" s="331"/>
      <c r="AF381" s="332"/>
      <c r="AG381" s="333"/>
      <c r="AH381" s="334"/>
      <c r="AI381" s="1"/>
      <c r="AJ381" s="335"/>
      <c r="AK381" s="336"/>
      <c r="AL381" s="335"/>
      <c r="AM381" s="336"/>
      <c r="AN381" s="331"/>
      <c r="AO381" s="331"/>
      <c r="AP381" s="337"/>
      <c r="AQ381" s="337"/>
      <c r="AS381" s="25"/>
      <c r="AT381" s="25"/>
      <c r="AU381" s="25"/>
      <c r="AV381" s="25"/>
      <c r="AW381" s="25"/>
      <c r="AX381" s="25"/>
      <c r="AY381" s="25"/>
      <c r="AZ381" s="25"/>
      <c r="BA381" s="25"/>
      <c r="BB381" s="25"/>
      <c r="BC381" s="25"/>
      <c r="BD381" s="25"/>
      <c r="BE381" s="25"/>
      <c r="BF381" s="25"/>
      <c r="BG381" s="25"/>
      <c r="BH381" s="25"/>
      <c r="BI381" s="25"/>
      <c r="BJ381" s="25"/>
      <c r="BK381" s="25"/>
      <c r="BL381" s="25"/>
      <c r="BM381" s="25"/>
      <c r="BN381" s="25"/>
      <c r="BO381" s="25"/>
      <c r="BP381" s="25"/>
      <c r="BQ381" s="25"/>
      <c r="BR381" s="25"/>
      <c r="CB381" s="1"/>
      <c r="CC381" s="1"/>
      <c r="CD381" s="1"/>
      <c r="CE381" s="1"/>
    </row>
    <row r="382" spans="1:83" x14ac:dyDescent="0.15">
      <c r="M382" s="1"/>
      <c r="O382" s="1"/>
      <c r="P382" s="1"/>
      <c r="Q382" s="1"/>
      <c r="R382" s="1"/>
      <c r="S382" s="1"/>
      <c r="T382" s="1"/>
      <c r="U382" s="1"/>
      <c r="V382" s="1"/>
      <c r="W382" s="1"/>
    </row>
    <row r="383" spans="1:83" x14ac:dyDescent="0.15">
      <c r="M383" s="1"/>
      <c r="O383" s="1"/>
      <c r="P383" s="1"/>
      <c r="Q383" s="1"/>
      <c r="R383" s="1"/>
      <c r="S383" s="1"/>
      <c r="T383" s="1"/>
      <c r="U383" s="1"/>
      <c r="V383" s="1"/>
      <c r="W383" s="1"/>
    </row>
    <row r="384" spans="1:83" x14ac:dyDescent="0.15">
      <c r="B384" s="174"/>
      <c r="C384" s="43"/>
      <c r="D384" s="43"/>
      <c r="E384" s="43"/>
      <c r="F384" s="43"/>
      <c r="G384" s="43"/>
      <c r="H384" s="43"/>
      <c r="I384" s="43"/>
      <c r="J384" s="43"/>
      <c r="K384" s="43"/>
      <c r="L384" s="43"/>
      <c r="M384" s="43"/>
      <c r="N384" s="174"/>
      <c r="O384" s="174"/>
      <c r="P384" s="175"/>
      <c r="Q384" s="175"/>
      <c r="R384" s="175"/>
      <c r="S384" s="175"/>
      <c r="T384" s="175"/>
      <c r="U384" s="175"/>
      <c r="V384" s="175"/>
      <c r="W384" s="175"/>
    </row>
    <row r="385" spans="2:23" x14ac:dyDescent="0.15">
      <c r="B385" s="43"/>
      <c r="C385" s="43"/>
      <c r="D385" s="43"/>
      <c r="E385" s="43"/>
      <c r="F385" s="43"/>
      <c r="G385" s="43"/>
      <c r="H385" s="43"/>
      <c r="I385" s="43"/>
      <c r="J385" s="43"/>
      <c r="K385" s="43"/>
      <c r="L385" s="43"/>
      <c r="M385" s="43"/>
      <c r="N385" s="43"/>
      <c r="O385" s="43"/>
      <c r="P385" s="42"/>
      <c r="Q385" s="42"/>
      <c r="R385" s="42"/>
      <c r="S385" s="42"/>
      <c r="T385" s="42"/>
      <c r="U385" s="42"/>
      <c r="V385" s="42"/>
      <c r="W385" s="42"/>
    </row>
    <row r="386" spans="2:23" x14ac:dyDescent="0.15">
      <c r="B386" s="43"/>
      <c r="C386" s="43"/>
      <c r="D386" s="43"/>
      <c r="E386" s="43"/>
      <c r="F386" s="43"/>
      <c r="G386" s="43"/>
      <c r="H386" s="43"/>
      <c r="I386" s="43"/>
      <c r="J386" s="43"/>
      <c r="K386" s="43"/>
      <c r="L386" s="43"/>
      <c r="M386" s="43"/>
      <c r="N386" s="43"/>
      <c r="O386" s="43"/>
      <c r="P386" s="42"/>
      <c r="Q386" s="42"/>
      <c r="R386" s="42"/>
      <c r="S386" s="42"/>
      <c r="T386" s="42"/>
      <c r="U386" s="42"/>
      <c r="V386" s="42"/>
      <c r="W386" s="42"/>
    </row>
    <row r="387" spans="2:23" x14ac:dyDescent="0.15">
      <c r="B387" s="43"/>
      <c r="C387" s="43"/>
      <c r="D387" s="43"/>
      <c r="E387" s="43"/>
      <c r="F387" s="43"/>
      <c r="G387" s="43"/>
      <c r="H387" s="43"/>
      <c r="I387" s="43"/>
      <c r="J387" s="43"/>
      <c r="K387" s="43"/>
      <c r="L387" s="43"/>
      <c r="M387" s="43"/>
      <c r="N387" s="43"/>
      <c r="O387" s="43"/>
      <c r="P387" s="42"/>
      <c r="Q387" s="42"/>
      <c r="R387" s="42"/>
      <c r="S387" s="42"/>
      <c r="T387" s="42"/>
      <c r="U387" s="42"/>
      <c r="V387" s="42"/>
      <c r="W387" s="42"/>
    </row>
    <row r="388" spans="2:23" x14ac:dyDescent="0.15">
      <c r="B388" s="43"/>
      <c r="C388" s="43"/>
      <c r="D388" s="43"/>
      <c r="E388" s="43"/>
      <c r="F388" s="43"/>
      <c r="G388" s="43"/>
      <c r="H388" s="43"/>
      <c r="I388" s="43"/>
      <c r="J388" s="43"/>
      <c r="K388" s="43"/>
      <c r="L388" s="43"/>
      <c r="M388" s="43"/>
      <c r="N388" s="43"/>
      <c r="O388" s="43"/>
      <c r="P388" s="42"/>
      <c r="Q388" s="42"/>
      <c r="R388" s="42"/>
      <c r="S388" s="42"/>
      <c r="T388" s="42"/>
      <c r="U388" s="42"/>
      <c r="V388" s="42"/>
      <c r="W388" s="42"/>
    </row>
    <row r="389" spans="2:23" x14ac:dyDescent="0.15">
      <c r="B389" s="43"/>
      <c r="C389" s="43"/>
      <c r="D389" s="43"/>
      <c r="E389" s="43"/>
      <c r="F389" s="43"/>
      <c r="G389" s="43"/>
      <c r="H389" s="43"/>
      <c r="I389" s="43"/>
      <c r="J389" s="43"/>
      <c r="K389" s="43"/>
      <c r="L389" s="43"/>
      <c r="M389" s="43"/>
      <c r="N389" s="43"/>
      <c r="O389" s="43"/>
      <c r="P389" s="42"/>
      <c r="Q389" s="42"/>
      <c r="R389" s="42"/>
      <c r="S389" s="42"/>
      <c r="T389" s="42"/>
      <c r="U389" s="42"/>
      <c r="V389" s="42"/>
      <c r="W389" s="42"/>
    </row>
    <row r="390" spans="2:23" x14ac:dyDescent="0.15">
      <c r="B390" s="43"/>
      <c r="C390" s="43"/>
      <c r="D390" s="43"/>
      <c r="E390" s="43"/>
      <c r="F390" s="43"/>
      <c r="G390" s="43"/>
      <c r="H390" s="43"/>
      <c r="I390" s="43"/>
      <c r="J390" s="43"/>
      <c r="K390" s="43"/>
      <c r="L390" s="43"/>
      <c r="M390" s="43"/>
      <c r="N390" s="43"/>
      <c r="O390" s="43"/>
      <c r="P390" s="42"/>
      <c r="Q390" s="42"/>
      <c r="R390" s="42"/>
      <c r="S390" s="42"/>
      <c r="T390" s="42"/>
      <c r="U390" s="42"/>
      <c r="V390" s="42"/>
      <c r="W390" s="42"/>
    </row>
    <row r="391" spans="2:23" x14ac:dyDescent="0.15">
      <c r="B391" s="43"/>
      <c r="C391" s="43"/>
      <c r="D391" s="43"/>
      <c r="E391" s="43"/>
      <c r="F391" s="43"/>
      <c r="G391" s="43"/>
      <c r="H391" s="43"/>
      <c r="I391" s="43"/>
      <c r="J391" s="43"/>
      <c r="K391" s="43"/>
      <c r="L391" s="43"/>
      <c r="M391" s="43"/>
      <c r="N391" s="43"/>
      <c r="O391" s="43"/>
      <c r="P391" s="42"/>
      <c r="Q391" s="42"/>
      <c r="R391" s="42"/>
      <c r="S391" s="42"/>
      <c r="T391" s="42"/>
      <c r="U391" s="42"/>
      <c r="V391" s="42"/>
      <c r="W391" s="42"/>
    </row>
    <row r="392" spans="2:23" x14ac:dyDescent="0.15">
      <c r="B392" s="43"/>
      <c r="C392" s="43"/>
      <c r="D392" s="43"/>
      <c r="E392" s="43"/>
      <c r="F392" s="43"/>
      <c r="G392" s="43"/>
      <c r="H392" s="43"/>
      <c r="I392" s="43"/>
      <c r="J392" s="43"/>
      <c r="K392" s="43"/>
      <c r="L392" s="43"/>
      <c r="M392" s="43"/>
      <c r="N392" s="43"/>
      <c r="O392" s="43"/>
      <c r="P392" s="42"/>
      <c r="Q392" s="42"/>
      <c r="R392" s="42"/>
      <c r="S392" s="42"/>
      <c r="T392" s="42"/>
      <c r="U392" s="42"/>
      <c r="V392" s="42"/>
      <c r="W392" s="42"/>
    </row>
    <row r="393" spans="2:23" x14ac:dyDescent="0.15">
      <c r="B393" s="43"/>
      <c r="C393" s="43"/>
      <c r="D393" s="43"/>
      <c r="E393" s="43"/>
      <c r="F393" s="43"/>
      <c r="G393" s="43"/>
      <c r="H393" s="43"/>
      <c r="I393" s="43"/>
      <c r="J393" s="43"/>
      <c r="K393" s="43"/>
      <c r="L393" s="43"/>
      <c r="M393" s="43"/>
      <c r="N393" s="43"/>
      <c r="O393" s="43"/>
      <c r="P393" s="42"/>
      <c r="Q393" s="42"/>
      <c r="R393" s="42"/>
      <c r="S393" s="42"/>
      <c r="T393" s="42"/>
      <c r="U393" s="42"/>
      <c r="V393" s="42"/>
      <c r="W393" s="42"/>
    </row>
    <row r="394" spans="2:23" x14ac:dyDescent="0.15">
      <c r="B394" s="43"/>
      <c r="C394" s="43"/>
      <c r="D394" s="43"/>
      <c r="E394" s="43"/>
      <c r="F394" s="43"/>
      <c r="G394" s="43"/>
      <c r="H394" s="43"/>
      <c r="I394" s="43"/>
      <c r="J394" s="43"/>
      <c r="K394" s="43"/>
      <c r="L394" s="43"/>
      <c r="M394" s="43"/>
      <c r="N394" s="43"/>
      <c r="O394" s="43"/>
      <c r="P394" s="42"/>
      <c r="Q394" s="42"/>
      <c r="R394" s="42"/>
      <c r="S394" s="42"/>
      <c r="T394" s="42"/>
      <c r="U394" s="42"/>
      <c r="V394" s="42"/>
      <c r="W394" s="42"/>
    </row>
    <row r="395" spans="2:23" x14ac:dyDescent="0.15">
      <c r="B395" s="173"/>
      <c r="C395" s="43"/>
      <c r="D395" s="43"/>
      <c r="E395" s="43"/>
      <c r="F395" s="43"/>
      <c r="G395" s="43"/>
      <c r="H395" s="43"/>
      <c r="I395" s="43"/>
      <c r="J395" s="43"/>
      <c r="K395" s="43"/>
      <c r="L395" s="43"/>
      <c r="M395" s="43"/>
      <c r="N395" s="173"/>
      <c r="O395" s="43"/>
      <c r="P395" s="42"/>
      <c r="Q395" s="42"/>
      <c r="R395" s="42"/>
      <c r="S395" s="42"/>
      <c r="T395" s="42"/>
      <c r="U395" s="42"/>
      <c r="V395" s="42"/>
      <c r="W395" s="42"/>
    </row>
  </sheetData>
  <autoFilter ref="A24:CG376" xr:uid="{A30B398A-C791-485E-8FCA-23059409DB8C}"/>
  <mergeCells count="2">
    <mergeCell ref="AF23:AH23"/>
    <mergeCell ref="B9:C10"/>
  </mergeCells>
  <phoneticPr fontId="52" type="noConversion"/>
  <conditionalFormatting sqref="BS25:BS376">
    <cfRule type="cellIs" dxfId="5" priority="3" operator="greaterThan">
      <formula>1</formula>
    </cfRule>
    <cfRule type="cellIs" dxfId="4" priority="4" operator="lessThan">
      <formula>1</formula>
    </cfRule>
  </conditionalFormatting>
  <pageMargins left="0.7" right="0.7" top="0.75" bottom="0.75" header="0.3" footer="0.3"/>
  <pageSetup paperSize="9" scale="84" fitToHeight="0" orientation="landscape" r:id="rId1"/>
  <customProperties>
    <customPr name="_pios_id" r:id="rId2"/>
  </customProperties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5B199D-DF36-4354-B95F-E4D75A593A41}">
  <sheetPr>
    <tabColor rgb="FFFF0000"/>
    <pageSetUpPr fitToPage="1"/>
  </sheetPr>
  <dimension ref="A1:CE395"/>
  <sheetViews>
    <sheetView topLeftCell="E7" workbookViewId="0">
      <selection activeCell="BN25" sqref="BN25:BP375"/>
    </sheetView>
    <sheetView topLeftCell="S1" workbookViewId="1">
      <selection activeCell="X20" sqref="X20"/>
    </sheetView>
  </sheetViews>
  <sheetFormatPr defaultColWidth="9.140625" defaultRowHeight="10.5" outlineLevelRow="1" outlineLevelCol="1" x14ac:dyDescent="0.15"/>
  <cols>
    <col min="1" max="1" width="12.5703125" style="1" customWidth="1"/>
    <col min="2" max="2" width="54.28515625" style="1" customWidth="1"/>
    <col min="3" max="4" width="28.5703125" style="1" customWidth="1"/>
    <col min="5" max="5" width="13.28515625" style="1" customWidth="1"/>
    <col min="6" max="12" width="13.28515625" style="1" hidden="1" customWidth="1" outlineLevel="1"/>
    <col min="13" max="18" width="13.28515625" style="38" hidden="1" customWidth="1" outlineLevel="1"/>
    <col min="19" max="19" width="13.28515625" style="38" customWidth="1" collapsed="1"/>
    <col min="20" max="29" width="13.28515625" style="38" customWidth="1"/>
    <col min="30" max="33" width="16.28515625" style="1" customWidth="1"/>
    <col min="34" max="34" width="16.28515625" style="14" customWidth="1"/>
    <col min="35" max="41" width="16.28515625" style="1" customWidth="1"/>
    <col min="42" max="42" width="19" style="1" customWidth="1"/>
    <col min="43" max="43" width="13.28515625" style="1" customWidth="1"/>
    <col min="44" max="82" width="14.42578125" style="1" customWidth="1"/>
    <col min="83" max="16384" width="9.140625" style="1"/>
  </cols>
  <sheetData>
    <row r="1" spans="1:82" ht="15" customHeight="1" outlineLevel="1" x14ac:dyDescent="0.15">
      <c r="A1" s="1">
        <v>1</v>
      </c>
      <c r="B1" s="1">
        <f>COLUMN()</f>
        <v>2</v>
      </c>
      <c r="C1" s="1">
        <f>COLUMN()</f>
        <v>3</v>
      </c>
      <c r="D1" s="1">
        <f>COLUMN()</f>
        <v>4</v>
      </c>
      <c r="E1" s="1">
        <f>COLUMN()</f>
        <v>5</v>
      </c>
      <c r="F1" s="1">
        <f>COLUMN()</f>
        <v>6</v>
      </c>
      <c r="G1" s="1">
        <f>COLUMN()</f>
        <v>7</v>
      </c>
      <c r="H1" s="1">
        <f>COLUMN()</f>
        <v>8</v>
      </c>
      <c r="I1" s="1">
        <f>COLUMN()</f>
        <v>9</v>
      </c>
      <c r="J1" s="1">
        <f>COLUMN()</f>
        <v>10</v>
      </c>
      <c r="K1" s="1">
        <f>COLUMN()</f>
        <v>11</v>
      </c>
      <c r="L1" s="1">
        <f>COLUMN()</f>
        <v>12</v>
      </c>
      <c r="M1" s="1">
        <f>COLUMN()</f>
        <v>13</v>
      </c>
      <c r="N1" s="1">
        <f>COLUMN()</f>
        <v>14</v>
      </c>
      <c r="O1" s="1">
        <f>COLUMN()</f>
        <v>15</v>
      </c>
      <c r="P1" s="1">
        <f>COLUMN()</f>
        <v>16</v>
      </c>
      <c r="Q1" s="1">
        <f>COLUMN()</f>
        <v>17</v>
      </c>
      <c r="R1" s="1">
        <f>COLUMN()</f>
        <v>18</v>
      </c>
      <c r="S1" s="1">
        <f>COLUMN()</f>
        <v>19</v>
      </c>
      <c r="T1" s="1">
        <f>COLUMN()</f>
        <v>20</v>
      </c>
      <c r="U1" s="1">
        <f>COLUMN()</f>
        <v>21</v>
      </c>
      <c r="V1" s="1">
        <f>COLUMN()</f>
        <v>22</v>
      </c>
      <c r="W1" s="1">
        <f>COLUMN()</f>
        <v>23</v>
      </c>
      <c r="X1" s="1">
        <f>COLUMN()</f>
        <v>24</v>
      </c>
      <c r="Y1" s="1">
        <f>COLUMN()</f>
        <v>25</v>
      </c>
      <c r="Z1" s="1">
        <f>COLUMN()</f>
        <v>26</v>
      </c>
      <c r="AA1" s="1">
        <f>COLUMN()</f>
        <v>27</v>
      </c>
      <c r="AB1" s="1">
        <f>COLUMN()</f>
        <v>28</v>
      </c>
      <c r="AC1" s="1">
        <f>COLUMN()</f>
        <v>29</v>
      </c>
      <c r="AD1" s="1">
        <f>COLUMN()</f>
        <v>30</v>
      </c>
      <c r="AE1" s="1">
        <f>COLUMN()</f>
        <v>31</v>
      </c>
      <c r="AF1" s="1">
        <f>COLUMN()</f>
        <v>32</v>
      </c>
      <c r="AG1" s="1">
        <f>COLUMN()</f>
        <v>33</v>
      </c>
      <c r="AH1" s="1">
        <f>COLUMN()</f>
        <v>34</v>
      </c>
      <c r="AI1" s="1">
        <f>COLUMN()</f>
        <v>35</v>
      </c>
      <c r="AJ1" s="1">
        <f>COLUMN()</f>
        <v>36</v>
      </c>
      <c r="AK1" s="1">
        <f>COLUMN()</f>
        <v>37</v>
      </c>
      <c r="AL1" s="1">
        <f>COLUMN()</f>
        <v>38</v>
      </c>
      <c r="AM1" s="1">
        <f>COLUMN()</f>
        <v>39</v>
      </c>
      <c r="AN1" s="1">
        <f>COLUMN()</f>
        <v>40</v>
      </c>
      <c r="AO1" s="1">
        <f>COLUMN()</f>
        <v>41</v>
      </c>
      <c r="AP1" s="1">
        <f>COLUMN()</f>
        <v>42</v>
      </c>
      <c r="AQ1" s="1">
        <f>COLUMN()</f>
        <v>43</v>
      </c>
      <c r="AR1" s="1">
        <f>COLUMN()</f>
        <v>44</v>
      </c>
      <c r="AS1" s="1">
        <f>COLUMN()</f>
        <v>45</v>
      </c>
      <c r="AT1" s="1">
        <f>COLUMN()</f>
        <v>46</v>
      </c>
      <c r="AU1" s="1">
        <f>COLUMN()</f>
        <v>47</v>
      </c>
      <c r="AV1" s="1">
        <f>COLUMN()</f>
        <v>48</v>
      </c>
      <c r="AW1" s="1">
        <f>COLUMN()</f>
        <v>49</v>
      </c>
      <c r="AX1" s="1">
        <f>COLUMN()</f>
        <v>50</v>
      </c>
      <c r="AY1" s="1">
        <f>COLUMN()</f>
        <v>51</v>
      </c>
      <c r="AZ1" s="1">
        <f>COLUMN()</f>
        <v>52</v>
      </c>
      <c r="BA1" s="1">
        <f>COLUMN()</f>
        <v>53</v>
      </c>
      <c r="BB1" s="1">
        <f>COLUMN()</f>
        <v>54</v>
      </c>
      <c r="BC1" s="1">
        <f>COLUMN()</f>
        <v>55</v>
      </c>
      <c r="BD1" s="1">
        <f>COLUMN()</f>
        <v>56</v>
      </c>
      <c r="BE1" s="1">
        <f>COLUMN()</f>
        <v>57</v>
      </c>
      <c r="BF1" s="1">
        <f>COLUMN()</f>
        <v>58</v>
      </c>
      <c r="BG1" s="1">
        <f>COLUMN()</f>
        <v>59</v>
      </c>
      <c r="BH1" s="1">
        <f>COLUMN()</f>
        <v>60</v>
      </c>
      <c r="BI1" s="1">
        <f>COLUMN()</f>
        <v>61</v>
      </c>
      <c r="BJ1" s="1">
        <f>COLUMN()</f>
        <v>62</v>
      </c>
      <c r="BK1" s="1">
        <f>COLUMN()</f>
        <v>63</v>
      </c>
      <c r="BL1" s="1">
        <f>COLUMN()</f>
        <v>64</v>
      </c>
      <c r="BM1" s="1">
        <f>COLUMN()</f>
        <v>65</v>
      </c>
      <c r="BN1" s="1">
        <f>COLUMN()</f>
        <v>66</v>
      </c>
      <c r="BO1" s="1">
        <f>COLUMN()</f>
        <v>67</v>
      </c>
      <c r="BP1" s="1">
        <f>COLUMN()</f>
        <v>68</v>
      </c>
      <c r="BQ1" s="1">
        <f>COLUMN()</f>
        <v>69</v>
      </c>
      <c r="BR1" s="1">
        <f>COLUMN()</f>
        <v>70</v>
      </c>
      <c r="BS1" s="1">
        <f>COLUMN()</f>
        <v>71</v>
      </c>
      <c r="BT1" s="1">
        <f>COLUMN()</f>
        <v>72</v>
      </c>
      <c r="BU1" s="1">
        <f>COLUMN()</f>
        <v>73</v>
      </c>
      <c r="BV1" s="1">
        <f>COLUMN()</f>
        <v>74</v>
      </c>
      <c r="BW1" s="1">
        <f>COLUMN()</f>
        <v>75</v>
      </c>
      <c r="BX1" s="1">
        <f>COLUMN()</f>
        <v>76</v>
      </c>
      <c r="BY1" s="1">
        <f>COLUMN()</f>
        <v>77</v>
      </c>
      <c r="BZ1" s="1">
        <f>COLUMN()</f>
        <v>78</v>
      </c>
      <c r="CA1" s="1">
        <f>COLUMN()</f>
        <v>79</v>
      </c>
      <c r="CB1" s="1">
        <f>COLUMN()</f>
        <v>80</v>
      </c>
      <c r="CD1" s="1" t="s">
        <v>1419</v>
      </c>
    </row>
    <row r="2" spans="1:82" ht="15" customHeight="1" x14ac:dyDescent="0.2">
      <c r="B2" s="209" t="s">
        <v>1423</v>
      </c>
      <c r="C2" s="209"/>
      <c r="D2" s="209"/>
      <c r="M2" s="1"/>
      <c r="N2" s="1"/>
      <c r="O2" s="1"/>
      <c r="P2" s="1"/>
      <c r="Q2" s="1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H2" s="156"/>
      <c r="AS2" s="68" t="s">
        <v>855</v>
      </c>
    </row>
    <row r="3" spans="1:82" ht="15" customHeight="1" x14ac:dyDescent="0.2">
      <c r="B3" s="177"/>
      <c r="C3" s="177"/>
      <c r="D3" s="177"/>
      <c r="O3" s="1"/>
      <c r="P3" s="1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G3" s="38"/>
      <c r="AH3" s="156"/>
      <c r="AS3" s="68"/>
    </row>
    <row r="4" spans="1:82" ht="52.5" x14ac:dyDescent="0.15">
      <c r="A4" s="21"/>
      <c r="B4" s="210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39"/>
      <c r="X4" s="39"/>
      <c r="Y4" s="39"/>
      <c r="Z4" s="39"/>
      <c r="AA4" s="39"/>
      <c r="AB4" s="39"/>
      <c r="AC4" s="39"/>
      <c r="AG4" s="165"/>
      <c r="AH4" s="22"/>
      <c r="AR4" s="14"/>
      <c r="AS4" s="157" t="s">
        <v>372</v>
      </c>
      <c r="AT4" s="157" t="s">
        <v>373</v>
      </c>
      <c r="AU4" s="157" t="s">
        <v>374</v>
      </c>
      <c r="AV4" s="157" t="s">
        <v>375</v>
      </c>
      <c r="AW4" s="157" t="s">
        <v>376</v>
      </c>
      <c r="AX4" s="157" t="s">
        <v>356</v>
      </c>
      <c r="AY4" s="157" t="s">
        <v>377</v>
      </c>
      <c r="AZ4" s="157" t="s">
        <v>378</v>
      </c>
      <c r="BA4" s="157" t="s">
        <v>39</v>
      </c>
      <c r="BB4" s="157" t="s">
        <v>379</v>
      </c>
      <c r="BC4" s="157" t="s">
        <v>380</v>
      </c>
      <c r="BD4" s="157" t="s">
        <v>381</v>
      </c>
      <c r="BE4" s="157" t="s">
        <v>382</v>
      </c>
      <c r="BF4" s="157" t="s">
        <v>383</v>
      </c>
      <c r="BG4" s="157" t="s">
        <v>384</v>
      </c>
      <c r="BH4" s="157" t="s">
        <v>385</v>
      </c>
      <c r="BI4" s="157" t="s">
        <v>386</v>
      </c>
      <c r="BJ4" s="157" t="s">
        <v>387</v>
      </c>
      <c r="BK4" s="157" t="s">
        <v>388</v>
      </c>
      <c r="BL4" s="157" t="s">
        <v>1214</v>
      </c>
      <c r="BM4" s="157" t="s">
        <v>1213</v>
      </c>
      <c r="BN4" s="158" t="s">
        <v>1579</v>
      </c>
      <c r="BO4" s="158" t="s">
        <v>1580</v>
      </c>
      <c r="BP4" s="158" t="s">
        <v>1581</v>
      </c>
      <c r="BQ4" s="157" t="s">
        <v>1218</v>
      </c>
      <c r="BR4" s="157" t="s">
        <v>1212</v>
      </c>
      <c r="BS4" s="157" t="s">
        <v>353</v>
      </c>
    </row>
    <row r="5" spans="1:82" ht="21" x14ac:dyDescent="0.15">
      <c r="B5" s="279"/>
      <c r="C5" s="280"/>
      <c r="D5" s="279"/>
      <c r="E5" s="281"/>
      <c r="F5" s="282"/>
      <c r="G5" s="281"/>
      <c r="H5" s="281"/>
      <c r="I5" s="281"/>
      <c r="J5" s="281"/>
      <c r="K5" s="281"/>
      <c r="L5" s="282"/>
      <c r="M5" s="282"/>
      <c r="N5" s="283"/>
      <c r="O5" s="283"/>
      <c r="P5" s="283"/>
      <c r="Q5" s="284"/>
      <c r="R5" s="283"/>
      <c r="S5" s="283"/>
      <c r="T5" s="284"/>
      <c r="U5" s="285"/>
      <c r="V5" s="284"/>
      <c r="W5" s="283"/>
      <c r="X5" s="283"/>
      <c r="Y5" s="284"/>
      <c r="Z5" s="284"/>
      <c r="AA5" s="284"/>
      <c r="AB5" s="283"/>
      <c r="AC5" s="306"/>
      <c r="AD5" s="302" t="s">
        <v>1413</v>
      </c>
      <c r="AE5" s="3"/>
      <c r="AF5" s="3"/>
      <c r="AG5" s="40"/>
      <c r="AH5" s="166"/>
      <c r="AR5" s="14">
        <v>2021</v>
      </c>
      <c r="AS5" s="252">
        <f t="shared" ref="AS5:BR5" si="0">SUMPRODUCT(AS$25:AS$381,$U$25:$U$381)</f>
        <v>336408.79316854052</v>
      </c>
      <c r="AT5" s="252">
        <f t="shared" si="0"/>
        <v>577256.55107468867</v>
      </c>
      <c r="AU5" s="252">
        <f t="shared" si="0"/>
        <v>1581993.2808720942</v>
      </c>
      <c r="AV5" s="252">
        <f t="shared" si="0"/>
        <v>15852879.848734036</v>
      </c>
      <c r="AW5" s="252">
        <f t="shared" si="0"/>
        <v>366.71250086975482</v>
      </c>
      <c r="AX5" s="252">
        <f t="shared" si="0"/>
        <v>3088652.898834486</v>
      </c>
      <c r="AY5" s="252">
        <f t="shared" si="0"/>
        <v>77.389865452601256</v>
      </c>
      <c r="AZ5" s="252">
        <f t="shared" si="0"/>
        <v>204182.36683145948</v>
      </c>
      <c r="BA5" s="252">
        <f t="shared" si="0"/>
        <v>0</v>
      </c>
      <c r="BB5" s="252">
        <f t="shared" si="0"/>
        <v>34671911.153659664</v>
      </c>
      <c r="BC5" s="252">
        <f t="shared" si="0"/>
        <v>959930.60551963001</v>
      </c>
      <c r="BD5" s="252">
        <f t="shared" si="0"/>
        <v>11790567.285131672</v>
      </c>
      <c r="BE5" s="252">
        <f t="shared" si="0"/>
        <v>2467705.2456499627</v>
      </c>
      <c r="BF5" s="252">
        <f t="shared" si="0"/>
        <v>0</v>
      </c>
      <c r="BG5" s="252">
        <f t="shared" si="0"/>
        <v>10804691.903234713</v>
      </c>
      <c r="BH5" s="252">
        <f t="shared" si="0"/>
        <v>88086068.396165848</v>
      </c>
      <c r="BI5" s="252">
        <f t="shared" si="0"/>
        <v>1236808.4572886331</v>
      </c>
      <c r="BJ5" s="252">
        <f t="shared" si="0"/>
        <v>0</v>
      </c>
      <c r="BK5" s="252">
        <f t="shared" si="0"/>
        <v>760261.7612538836</v>
      </c>
      <c r="BL5" s="252">
        <f t="shared" si="0"/>
        <v>7980068.8300000001</v>
      </c>
      <c r="BM5" s="252">
        <f t="shared" si="0"/>
        <v>0</v>
      </c>
      <c r="BN5" s="252">
        <f t="shared" si="0"/>
        <v>0</v>
      </c>
      <c r="BO5" s="252">
        <f t="shared" si="0"/>
        <v>0</v>
      </c>
      <c r="BP5" s="252">
        <f t="shared" si="0"/>
        <v>0</v>
      </c>
      <c r="BQ5" s="252">
        <f t="shared" si="0"/>
        <v>35892567.543392912</v>
      </c>
      <c r="BR5" s="252">
        <f t="shared" si="0"/>
        <v>971716.42682145676</v>
      </c>
      <c r="BS5" s="252">
        <f t="shared" ref="BS5:BS12" si="1">SUM(AS5:BR5)</f>
        <v>217264115.45000005</v>
      </c>
      <c r="BT5" s="3"/>
    </row>
    <row r="6" spans="1:82" x14ac:dyDescent="0.15">
      <c r="B6" s="287"/>
      <c r="C6" s="288"/>
      <c r="D6" s="287">
        <v>2022</v>
      </c>
      <c r="E6" s="289"/>
      <c r="F6" s="29"/>
      <c r="G6" s="289"/>
      <c r="H6" s="289"/>
      <c r="I6" s="289"/>
      <c r="J6" s="289"/>
      <c r="K6" s="289"/>
      <c r="L6" s="29"/>
      <c r="M6" s="29"/>
      <c r="N6" s="29"/>
      <c r="O6" s="29"/>
      <c r="P6" s="289"/>
      <c r="Q6" s="29"/>
      <c r="R6" s="29"/>
      <c r="S6" s="29"/>
      <c r="T6" s="29"/>
      <c r="U6" s="287"/>
      <c r="V6" s="29">
        <f>SUM(AS6:BR6)</f>
        <v>424398480.78872538</v>
      </c>
      <c r="W6" s="29"/>
      <c r="X6" s="29"/>
      <c r="Y6" s="29"/>
      <c r="Z6" s="29"/>
      <c r="AA6" s="29"/>
      <c r="AB6" s="29"/>
      <c r="AC6" s="286"/>
      <c r="AD6" s="300">
        <f t="shared" ref="AD6:AD12" si="2">SUM(U6:AC6)</f>
        <v>424398480.78872538</v>
      </c>
      <c r="AE6" s="3"/>
      <c r="AF6" s="3"/>
      <c r="AG6" s="40"/>
      <c r="AH6" s="166"/>
      <c r="AR6" s="14">
        <v>2022</v>
      </c>
      <c r="AS6" s="252">
        <f t="shared" ref="AS6:BR6" si="3">SUMPRODUCT(AS$25:AS$381,$V$25:$V$381)</f>
        <v>3451063.1937805051</v>
      </c>
      <c r="AT6" s="252">
        <f t="shared" si="3"/>
        <v>880963.56270339561</v>
      </c>
      <c r="AU6" s="252">
        <f t="shared" si="3"/>
        <v>1557602.6383761368</v>
      </c>
      <c r="AV6" s="252">
        <f t="shared" si="3"/>
        <v>18436247.912109882</v>
      </c>
      <c r="AW6" s="252">
        <f t="shared" si="3"/>
        <v>0</v>
      </c>
      <c r="AX6" s="252">
        <f t="shared" si="3"/>
        <v>4136646.1014298568</v>
      </c>
      <c r="AY6" s="252">
        <f t="shared" si="3"/>
        <v>86.27771895200199</v>
      </c>
      <c r="AZ6" s="252">
        <f t="shared" si="3"/>
        <v>964126.72082966077</v>
      </c>
      <c r="BA6" s="252">
        <f t="shared" si="3"/>
        <v>0</v>
      </c>
      <c r="BB6" s="252">
        <f t="shared" si="3"/>
        <v>73127245.426103294</v>
      </c>
      <c r="BC6" s="252">
        <f t="shared" si="3"/>
        <v>545966.09664188419</v>
      </c>
      <c r="BD6" s="252">
        <f t="shared" si="3"/>
        <v>19601148.133529142</v>
      </c>
      <c r="BE6" s="252">
        <f t="shared" si="3"/>
        <v>2014612.9038972687</v>
      </c>
      <c r="BF6" s="252">
        <f t="shared" si="3"/>
        <v>0</v>
      </c>
      <c r="BG6" s="252">
        <f t="shared" si="3"/>
        <v>28139119.75998177</v>
      </c>
      <c r="BH6" s="252">
        <f t="shared" si="3"/>
        <v>239177020.74612939</v>
      </c>
      <c r="BI6" s="252">
        <f t="shared" si="3"/>
        <v>698810.02276052197</v>
      </c>
      <c r="BJ6" s="252">
        <f t="shared" si="3"/>
        <v>0</v>
      </c>
      <c r="BK6" s="252">
        <f t="shared" si="3"/>
        <v>612352.24418247584</v>
      </c>
      <c r="BL6" s="252">
        <f t="shared" si="3"/>
        <v>14913153.119294576</v>
      </c>
      <c r="BM6" s="252">
        <f t="shared" si="3"/>
        <v>0</v>
      </c>
      <c r="BN6" s="252">
        <f t="shared" si="3"/>
        <v>0</v>
      </c>
      <c r="BO6" s="252">
        <f t="shared" si="3"/>
        <v>0</v>
      </c>
      <c r="BP6" s="252">
        <f t="shared" si="3"/>
        <v>0</v>
      </c>
      <c r="BQ6" s="252">
        <f t="shared" si="3"/>
        <v>13538992.359672207</v>
      </c>
      <c r="BR6" s="252">
        <f t="shared" si="3"/>
        <v>2603323.5695845126</v>
      </c>
      <c r="BS6" s="252">
        <f t="shared" si="1"/>
        <v>424398480.78872538</v>
      </c>
      <c r="BT6" s="3"/>
    </row>
    <row r="7" spans="1:82" x14ac:dyDescent="0.15">
      <c r="B7" s="290" t="s">
        <v>1202</v>
      </c>
      <c r="C7" s="288"/>
      <c r="D7" s="287">
        <v>2023</v>
      </c>
      <c r="E7" s="289"/>
      <c r="F7" s="29"/>
      <c r="G7" s="289"/>
      <c r="H7" s="289"/>
      <c r="I7" s="289"/>
      <c r="J7" s="289"/>
      <c r="K7" s="289"/>
      <c r="L7" s="29"/>
      <c r="M7" s="29"/>
      <c r="N7" s="29"/>
      <c r="O7" s="29"/>
      <c r="P7" s="289"/>
      <c r="Q7" s="29"/>
      <c r="R7" s="29"/>
      <c r="S7" s="29"/>
      <c r="T7" s="29"/>
      <c r="U7" s="287"/>
      <c r="V7" s="29"/>
      <c r="W7" s="29">
        <f>SUM(AS7:BR7)</f>
        <v>396540888.06041664</v>
      </c>
      <c r="X7" s="29"/>
      <c r="Y7" s="29"/>
      <c r="Z7" s="29"/>
      <c r="AA7" s="29"/>
      <c r="AB7" s="29"/>
      <c r="AC7" s="286"/>
      <c r="AD7" s="300">
        <f t="shared" si="2"/>
        <v>396540888.06041664</v>
      </c>
      <c r="AE7" s="3"/>
      <c r="AF7" s="3"/>
      <c r="AG7" s="40"/>
      <c r="AH7" s="166"/>
      <c r="AR7" s="14">
        <v>2023</v>
      </c>
      <c r="AS7" s="252">
        <f t="shared" ref="AS7:BR7" si="4">SUMPRODUCT(AS$25:AS$381,$W$25:$W$381)</f>
        <v>2366585.4856686546</v>
      </c>
      <c r="AT7" s="252">
        <f t="shared" si="4"/>
        <v>474408.19306307565</v>
      </c>
      <c r="AU7" s="252">
        <f t="shared" si="4"/>
        <v>3285627.5799010182</v>
      </c>
      <c r="AV7" s="252">
        <f t="shared" si="4"/>
        <v>12535028.328942327</v>
      </c>
      <c r="AW7" s="252">
        <f t="shared" si="4"/>
        <v>0</v>
      </c>
      <c r="AX7" s="252">
        <f t="shared" si="4"/>
        <v>7445387.9267405495</v>
      </c>
      <c r="AY7" s="252">
        <f t="shared" si="4"/>
        <v>0</v>
      </c>
      <c r="AZ7" s="252">
        <f t="shared" si="4"/>
        <v>416000.89060104429</v>
      </c>
      <c r="BA7" s="252">
        <f t="shared" si="4"/>
        <v>0</v>
      </c>
      <c r="BB7" s="252">
        <f t="shared" si="4"/>
        <v>71019289.921108738</v>
      </c>
      <c r="BC7" s="252">
        <f t="shared" si="4"/>
        <v>131158.63345322775</v>
      </c>
      <c r="BD7" s="252">
        <f t="shared" si="4"/>
        <v>20260911.574558698</v>
      </c>
      <c r="BE7" s="252">
        <f t="shared" si="4"/>
        <v>677110.02514823491</v>
      </c>
      <c r="BF7" s="252">
        <f t="shared" si="4"/>
        <v>0</v>
      </c>
      <c r="BG7" s="252">
        <f t="shared" si="4"/>
        <v>31414474.82166981</v>
      </c>
      <c r="BH7" s="252">
        <f t="shared" si="4"/>
        <v>230144423.61605686</v>
      </c>
      <c r="BI7" s="252">
        <f t="shared" si="4"/>
        <v>99910.870521052289</v>
      </c>
      <c r="BJ7" s="252">
        <f t="shared" si="4"/>
        <v>0</v>
      </c>
      <c r="BK7" s="252">
        <f t="shared" si="4"/>
        <v>76415.740731143</v>
      </c>
      <c r="BL7" s="252">
        <f t="shared" si="4"/>
        <v>12311490.970922081</v>
      </c>
      <c r="BM7" s="252">
        <f t="shared" si="4"/>
        <v>0</v>
      </c>
      <c r="BN7" s="252">
        <f t="shared" si="4"/>
        <v>0</v>
      </c>
      <c r="BO7" s="252">
        <f t="shared" si="4"/>
        <v>0</v>
      </c>
      <c r="BP7" s="252">
        <f t="shared" si="4"/>
        <v>0</v>
      </c>
      <c r="BQ7" s="252">
        <f t="shared" si="4"/>
        <v>0</v>
      </c>
      <c r="BR7" s="252">
        <f t="shared" si="4"/>
        <v>3882663.4813301493</v>
      </c>
      <c r="BS7" s="252">
        <f t="shared" si="1"/>
        <v>396540888.06041664</v>
      </c>
      <c r="BT7" s="3"/>
    </row>
    <row r="8" spans="1:82" x14ac:dyDescent="0.15">
      <c r="B8" s="287"/>
      <c r="C8" s="288"/>
      <c r="D8" s="287">
        <v>2024</v>
      </c>
      <c r="E8" s="289"/>
      <c r="F8" s="29"/>
      <c r="G8" s="289"/>
      <c r="H8" s="289"/>
      <c r="I8" s="289"/>
      <c r="J8" s="289"/>
      <c r="K8" s="289"/>
      <c r="L8" s="29"/>
      <c r="M8" s="29"/>
      <c r="N8" s="29"/>
      <c r="O8" s="29"/>
      <c r="P8" s="289"/>
      <c r="Q8" s="29"/>
      <c r="R8" s="29"/>
      <c r="S8" s="29"/>
      <c r="T8" s="29"/>
      <c r="U8" s="287"/>
      <c r="V8" s="29"/>
      <c r="W8" s="29"/>
      <c r="X8" s="29">
        <f>SUM(AS8:BR8)</f>
        <v>156164942.77920139</v>
      </c>
      <c r="Y8" s="29"/>
      <c r="Z8" s="29"/>
      <c r="AA8" s="29"/>
      <c r="AB8" s="29"/>
      <c r="AC8" s="286"/>
      <c r="AD8" s="300">
        <f t="shared" si="2"/>
        <v>156164942.77920139</v>
      </c>
      <c r="AE8" s="3"/>
      <c r="AF8" s="3"/>
      <c r="AG8" s="40"/>
      <c r="AH8" s="166"/>
      <c r="AI8" s="3"/>
      <c r="AR8" s="14">
        <v>2024</v>
      </c>
      <c r="AS8" s="252">
        <f t="shared" ref="AS8:BR8" si="5">SUMPRODUCT(AS$25:AS$381,$X$25:$X$381)</f>
        <v>2216455.9646339668</v>
      </c>
      <c r="AT8" s="252">
        <f t="shared" si="5"/>
        <v>926538.40761158976</v>
      </c>
      <c r="AU8" s="252">
        <f t="shared" si="5"/>
        <v>2726410.8835181659</v>
      </c>
      <c r="AV8" s="252">
        <f t="shared" si="5"/>
        <v>21458212.988044396</v>
      </c>
      <c r="AW8" s="252">
        <f t="shared" si="5"/>
        <v>392726.0152790607</v>
      </c>
      <c r="AX8" s="252">
        <f t="shared" si="5"/>
        <v>1170214.0541021661</v>
      </c>
      <c r="AY8" s="252">
        <f t="shared" si="5"/>
        <v>0</v>
      </c>
      <c r="AZ8" s="252">
        <f t="shared" si="5"/>
        <v>2041279.0460310725</v>
      </c>
      <c r="BA8" s="252">
        <f t="shared" si="5"/>
        <v>0</v>
      </c>
      <c r="BB8" s="252">
        <f t="shared" si="5"/>
        <v>27917623.662640028</v>
      </c>
      <c r="BC8" s="252">
        <f t="shared" si="5"/>
        <v>412396.51862426987</v>
      </c>
      <c r="BD8" s="252">
        <f t="shared" si="5"/>
        <v>10190825.342889201</v>
      </c>
      <c r="BE8" s="252">
        <f t="shared" si="5"/>
        <v>324056.47818592488</v>
      </c>
      <c r="BF8" s="252">
        <f t="shared" si="5"/>
        <v>0</v>
      </c>
      <c r="BG8" s="252">
        <f t="shared" si="5"/>
        <v>29600147.351095293</v>
      </c>
      <c r="BH8" s="252">
        <f t="shared" si="5"/>
        <v>38603114.046301544</v>
      </c>
      <c r="BI8" s="252">
        <f t="shared" si="5"/>
        <v>171114.68393789796</v>
      </c>
      <c r="BJ8" s="252">
        <f t="shared" si="5"/>
        <v>0</v>
      </c>
      <c r="BK8" s="252">
        <f t="shared" si="5"/>
        <v>146407.4355020868</v>
      </c>
      <c r="BL8" s="252">
        <f t="shared" si="5"/>
        <v>8289630.2319877101</v>
      </c>
      <c r="BM8" s="252">
        <f t="shared" si="5"/>
        <v>3389861.3285094299</v>
      </c>
      <c r="BN8" s="252">
        <f t="shared" si="5"/>
        <v>2458083.5444715424</v>
      </c>
      <c r="BO8" s="252">
        <f t="shared" si="5"/>
        <v>0</v>
      </c>
      <c r="BP8" s="252">
        <f t="shared" si="5"/>
        <v>0</v>
      </c>
      <c r="BQ8" s="252">
        <f t="shared" si="5"/>
        <v>0</v>
      </c>
      <c r="BR8" s="252">
        <f t="shared" si="5"/>
        <v>3729844.795836058</v>
      </c>
      <c r="BS8" s="252">
        <f t="shared" si="1"/>
        <v>156164942.77920139</v>
      </c>
      <c r="BT8" s="3"/>
    </row>
    <row r="9" spans="1:82" x14ac:dyDescent="0.15">
      <c r="B9" s="531" t="s">
        <v>1203</v>
      </c>
      <c r="C9" s="532"/>
      <c r="D9" s="287">
        <v>2025</v>
      </c>
      <c r="E9" s="289"/>
      <c r="F9" s="29"/>
      <c r="G9" s="289"/>
      <c r="H9" s="289"/>
      <c r="I9" s="289"/>
      <c r="J9" s="289"/>
      <c r="K9" s="289"/>
      <c r="L9" s="29"/>
      <c r="M9" s="29"/>
      <c r="N9" s="29"/>
      <c r="O9" s="29"/>
      <c r="P9" s="289"/>
      <c r="Q9" s="29"/>
      <c r="R9" s="29"/>
      <c r="S9" s="29"/>
      <c r="T9" s="29"/>
      <c r="U9" s="287"/>
      <c r="V9" s="29"/>
      <c r="W9" s="29"/>
      <c r="X9" s="29"/>
      <c r="Y9" s="29">
        <f>SUM(AS9:BR9)</f>
        <v>160976496.12130991</v>
      </c>
      <c r="Z9" s="29"/>
      <c r="AA9" s="29"/>
      <c r="AB9" s="29"/>
      <c r="AC9" s="286"/>
      <c r="AD9" s="300">
        <f t="shared" si="2"/>
        <v>160976496.12130991</v>
      </c>
      <c r="AE9" s="3"/>
      <c r="AF9" s="3"/>
      <c r="AG9" s="40"/>
      <c r="AH9" s="166"/>
      <c r="AI9" s="3"/>
      <c r="AR9" s="14">
        <v>2025</v>
      </c>
      <c r="AS9" s="252">
        <f t="shared" ref="AS9:BR9" si="6">SUMPRODUCT(AS$25:AS$381,$Y$25:$Y$381)</f>
        <v>611934.95977890957</v>
      </c>
      <c r="AT9" s="252">
        <f t="shared" si="6"/>
        <v>1364987.0883517268</v>
      </c>
      <c r="AU9" s="252">
        <f t="shared" si="6"/>
        <v>842622.58707636734</v>
      </c>
      <c r="AV9" s="252">
        <f t="shared" si="6"/>
        <v>26933852.142521679</v>
      </c>
      <c r="AW9" s="252">
        <f t="shared" si="6"/>
        <v>402446.7365694457</v>
      </c>
      <c r="AX9" s="252">
        <f t="shared" si="6"/>
        <v>586099.60178522673</v>
      </c>
      <c r="AY9" s="252">
        <f t="shared" si="6"/>
        <v>0</v>
      </c>
      <c r="AZ9" s="252">
        <f t="shared" si="6"/>
        <v>0</v>
      </c>
      <c r="BA9" s="252">
        <f t="shared" si="6"/>
        <v>0</v>
      </c>
      <c r="BB9" s="252">
        <f t="shared" si="6"/>
        <v>33243307.280710183</v>
      </c>
      <c r="BC9" s="252">
        <f t="shared" si="6"/>
        <v>542822.12097105198</v>
      </c>
      <c r="BD9" s="252">
        <f t="shared" si="6"/>
        <v>10726351.995745281</v>
      </c>
      <c r="BE9" s="252">
        <f t="shared" si="6"/>
        <v>962259.29786552233</v>
      </c>
      <c r="BF9" s="252">
        <f t="shared" si="6"/>
        <v>0</v>
      </c>
      <c r="BG9" s="252">
        <f t="shared" si="6"/>
        <v>30025810.429947834</v>
      </c>
      <c r="BH9" s="252">
        <f t="shared" si="6"/>
        <v>28777410.800415419</v>
      </c>
      <c r="BI9" s="252">
        <f t="shared" si="6"/>
        <v>206906.27021962428</v>
      </c>
      <c r="BJ9" s="252">
        <f t="shared" si="6"/>
        <v>0</v>
      </c>
      <c r="BK9" s="252">
        <f t="shared" si="6"/>
        <v>135796.44020171612</v>
      </c>
      <c r="BL9" s="252">
        <f t="shared" si="6"/>
        <v>15035406.893157776</v>
      </c>
      <c r="BM9" s="252">
        <f t="shared" si="6"/>
        <v>3474774.2460876475</v>
      </c>
      <c r="BN9" s="252">
        <f t="shared" si="6"/>
        <v>0</v>
      </c>
      <c r="BO9" s="252">
        <f t="shared" si="6"/>
        <v>0</v>
      </c>
      <c r="BP9" s="252">
        <f t="shared" si="6"/>
        <v>0</v>
      </c>
      <c r="BQ9" s="252">
        <f t="shared" si="6"/>
        <v>0</v>
      </c>
      <c r="BR9" s="252">
        <f t="shared" si="6"/>
        <v>7103707.2299044868</v>
      </c>
      <c r="BS9" s="252">
        <f t="shared" si="1"/>
        <v>160976496.12130991</v>
      </c>
      <c r="BT9" s="3"/>
    </row>
    <row r="10" spans="1:82" x14ac:dyDescent="0.15">
      <c r="B10" s="531"/>
      <c r="C10" s="532"/>
      <c r="D10" s="287">
        <v>2026</v>
      </c>
      <c r="E10" s="289"/>
      <c r="F10" s="29"/>
      <c r="G10" s="289"/>
      <c r="H10" s="289"/>
      <c r="I10" s="289"/>
      <c r="J10" s="289"/>
      <c r="K10" s="289"/>
      <c r="L10" s="29"/>
      <c r="M10" s="29"/>
      <c r="N10" s="29"/>
      <c r="O10" s="29"/>
      <c r="P10" s="289"/>
      <c r="Q10" s="29"/>
      <c r="R10" s="29"/>
      <c r="S10" s="29"/>
      <c r="T10" s="29"/>
      <c r="U10" s="287"/>
      <c r="V10" s="29"/>
      <c r="W10" s="29"/>
      <c r="X10" s="29"/>
      <c r="Y10" s="29"/>
      <c r="Z10" s="29">
        <f>SUM(AS10:BR10)</f>
        <v>148550158.6412431</v>
      </c>
      <c r="AA10" s="29"/>
      <c r="AB10" s="29"/>
      <c r="AC10" s="286"/>
      <c r="AD10" s="300">
        <f t="shared" si="2"/>
        <v>148550158.6412431</v>
      </c>
      <c r="AE10" s="3"/>
      <c r="AF10" s="3"/>
      <c r="AG10" s="40"/>
      <c r="AH10" s="166"/>
      <c r="AI10" s="3"/>
      <c r="AR10" s="14">
        <v>2026</v>
      </c>
      <c r="AS10" s="252">
        <f t="shared" ref="AS10:BR10" si="7">SUMPRODUCT(AS$25:AS$381,$Z$25:$Z$381)</f>
        <v>1796091.2412241069</v>
      </c>
      <c r="AT10" s="252">
        <f t="shared" si="7"/>
        <v>910979.53658720583</v>
      </c>
      <c r="AU10" s="252">
        <f t="shared" si="7"/>
        <v>0</v>
      </c>
      <c r="AV10" s="252">
        <f t="shared" si="7"/>
        <v>30255407.832985185</v>
      </c>
      <c r="AW10" s="252">
        <f t="shared" si="7"/>
        <v>2874729.2210234115</v>
      </c>
      <c r="AX10" s="252">
        <f t="shared" si="7"/>
        <v>24283.921605800922</v>
      </c>
      <c r="AY10" s="252">
        <f t="shared" si="7"/>
        <v>0</v>
      </c>
      <c r="AZ10" s="252">
        <f t="shared" si="7"/>
        <v>0</v>
      </c>
      <c r="BA10" s="252">
        <f t="shared" si="7"/>
        <v>0</v>
      </c>
      <c r="BB10" s="252">
        <f t="shared" si="7"/>
        <v>29838385.335824877</v>
      </c>
      <c r="BC10" s="252">
        <f t="shared" si="7"/>
        <v>848070.01245030586</v>
      </c>
      <c r="BD10" s="252">
        <f t="shared" si="7"/>
        <v>12808882.527049117</v>
      </c>
      <c r="BE10" s="252">
        <f t="shared" si="7"/>
        <v>2136727.7971846652</v>
      </c>
      <c r="BF10" s="252">
        <f t="shared" si="7"/>
        <v>0</v>
      </c>
      <c r="BG10" s="252">
        <f t="shared" si="7"/>
        <v>32778850.718988083</v>
      </c>
      <c r="BH10" s="252">
        <f t="shared" si="7"/>
        <v>13532798.566664826</v>
      </c>
      <c r="BI10" s="252">
        <f t="shared" si="7"/>
        <v>235480.65986908498</v>
      </c>
      <c r="BJ10" s="252">
        <f t="shared" si="7"/>
        <v>0</v>
      </c>
      <c r="BK10" s="252">
        <f t="shared" si="7"/>
        <v>0</v>
      </c>
      <c r="BL10" s="252">
        <f t="shared" si="7"/>
        <v>4311356.0723190894</v>
      </c>
      <c r="BM10" s="252">
        <f t="shared" si="7"/>
        <v>7124275.120509916</v>
      </c>
      <c r="BN10" s="252">
        <f t="shared" si="7"/>
        <v>0</v>
      </c>
      <c r="BO10" s="252">
        <f t="shared" si="7"/>
        <v>0</v>
      </c>
      <c r="BP10" s="252">
        <f t="shared" si="7"/>
        <v>0</v>
      </c>
      <c r="BQ10" s="252">
        <f t="shared" si="7"/>
        <v>0</v>
      </c>
      <c r="BR10" s="252">
        <f t="shared" si="7"/>
        <v>9073840.0769574046</v>
      </c>
      <c r="BS10" s="252">
        <f t="shared" si="1"/>
        <v>148550158.6412431</v>
      </c>
      <c r="BT10" s="3"/>
    </row>
    <row r="11" spans="1:82" x14ac:dyDescent="0.15">
      <c r="B11" s="287"/>
      <c r="C11" s="288"/>
      <c r="D11" s="287">
        <v>2027</v>
      </c>
      <c r="E11" s="289"/>
      <c r="F11" s="29"/>
      <c r="G11" s="289"/>
      <c r="H11" s="289"/>
      <c r="I11" s="289"/>
      <c r="J11" s="289"/>
      <c r="K11" s="289"/>
      <c r="L11" s="29"/>
      <c r="M11" s="29"/>
      <c r="N11" s="29"/>
      <c r="O11" s="29"/>
      <c r="P11" s="289"/>
      <c r="Q11" s="29"/>
      <c r="R11" s="29"/>
      <c r="S11" s="29"/>
      <c r="T11" s="29"/>
      <c r="U11" s="287"/>
      <c r="V11" s="29"/>
      <c r="W11" s="29"/>
      <c r="X11" s="29"/>
      <c r="Y11" s="29"/>
      <c r="Z11" s="29"/>
      <c r="AA11" s="29">
        <f>SUM(AS11:BR11)</f>
        <v>144378775.02550706</v>
      </c>
      <c r="AB11" s="29"/>
      <c r="AC11" s="286"/>
      <c r="AD11" s="300">
        <f t="shared" si="2"/>
        <v>144378775.02550706</v>
      </c>
      <c r="AE11" s="3"/>
      <c r="AF11" s="3"/>
      <c r="AG11" s="40"/>
      <c r="AH11" s="166"/>
      <c r="AI11" s="3"/>
      <c r="AR11" s="14">
        <v>2027</v>
      </c>
      <c r="AS11" s="252">
        <f t="shared" ref="AS11:BR11" si="8">SUMPRODUCT(AS$25:AS$381,$AA$25:$AA$381)</f>
        <v>1768575.440994794</v>
      </c>
      <c r="AT11" s="252">
        <f t="shared" si="8"/>
        <v>548776.24827793194</v>
      </c>
      <c r="AU11" s="252">
        <f t="shared" si="8"/>
        <v>0</v>
      </c>
      <c r="AV11" s="252">
        <f t="shared" si="8"/>
        <v>21366477.382777561</v>
      </c>
      <c r="AW11" s="252">
        <f t="shared" si="8"/>
        <v>3325879.4032608699</v>
      </c>
      <c r="AX11" s="252">
        <f t="shared" si="8"/>
        <v>37323.319772121729</v>
      </c>
      <c r="AY11" s="252">
        <f t="shared" si="8"/>
        <v>0</v>
      </c>
      <c r="AZ11" s="252">
        <f t="shared" si="8"/>
        <v>0</v>
      </c>
      <c r="BA11" s="252">
        <f t="shared" si="8"/>
        <v>0</v>
      </c>
      <c r="BB11" s="252">
        <f t="shared" si="8"/>
        <v>30391339.018359315</v>
      </c>
      <c r="BC11" s="252">
        <f t="shared" si="8"/>
        <v>1102856.2691513333</v>
      </c>
      <c r="BD11" s="252">
        <f t="shared" si="8"/>
        <v>14723121.163285093</v>
      </c>
      <c r="BE11" s="252">
        <f t="shared" si="8"/>
        <v>2640175.2982906844</v>
      </c>
      <c r="BF11" s="252">
        <f t="shared" si="8"/>
        <v>0</v>
      </c>
      <c r="BG11" s="252">
        <f t="shared" si="8"/>
        <v>30881337.075064708</v>
      </c>
      <c r="BH11" s="252">
        <f t="shared" si="8"/>
        <v>19963691.811405875</v>
      </c>
      <c r="BI11" s="252">
        <f t="shared" si="8"/>
        <v>337078.01889031683</v>
      </c>
      <c r="BJ11" s="252">
        <f t="shared" si="8"/>
        <v>0</v>
      </c>
      <c r="BK11" s="252">
        <f t="shared" si="8"/>
        <v>0</v>
      </c>
      <c r="BL11" s="252">
        <f t="shared" si="8"/>
        <v>0</v>
      </c>
      <c r="BM11" s="252">
        <f t="shared" si="8"/>
        <v>10585423.4856288</v>
      </c>
      <c r="BN11" s="252">
        <f t="shared" si="8"/>
        <v>0</v>
      </c>
      <c r="BO11" s="252">
        <f t="shared" si="8"/>
        <v>0</v>
      </c>
      <c r="BP11" s="252">
        <f t="shared" si="8"/>
        <v>502771.95579220343</v>
      </c>
      <c r="BQ11" s="252">
        <f t="shared" si="8"/>
        <v>0</v>
      </c>
      <c r="BR11" s="252">
        <f t="shared" si="8"/>
        <v>6203949.134555473</v>
      </c>
      <c r="BS11" s="252">
        <f t="shared" si="1"/>
        <v>144378775.02550706</v>
      </c>
      <c r="BT11" s="3"/>
    </row>
    <row r="12" spans="1:82" ht="11.25" x14ac:dyDescent="0.15">
      <c r="B12" s="291" t="s">
        <v>1204</v>
      </c>
      <c r="C12" s="288"/>
      <c r="D12" s="287">
        <v>2028</v>
      </c>
      <c r="E12" s="289"/>
      <c r="F12" s="29"/>
      <c r="G12" s="289"/>
      <c r="H12" s="289"/>
      <c r="I12" s="289"/>
      <c r="J12" s="289"/>
      <c r="K12" s="289"/>
      <c r="L12" s="29"/>
      <c r="M12" s="29"/>
      <c r="N12" s="29"/>
      <c r="O12" s="29"/>
      <c r="P12" s="289"/>
      <c r="Q12" s="29"/>
      <c r="R12" s="29"/>
      <c r="S12" s="29"/>
      <c r="T12" s="29"/>
      <c r="U12" s="287"/>
      <c r="V12" s="29"/>
      <c r="W12" s="29"/>
      <c r="X12" s="29"/>
      <c r="Y12" s="29"/>
      <c r="Z12" s="29"/>
      <c r="AA12" s="29"/>
      <c r="AB12" s="29">
        <f>SUM(AS12:BR12)</f>
        <v>127728962.37402414</v>
      </c>
      <c r="AC12" s="286"/>
      <c r="AD12" s="300">
        <f t="shared" si="2"/>
        <v>127728962.37402414</v>
      </c>
      <c r="AE12" s="3"/>
      <c r="AF12" s="3"/>
      <c r="AG12" s="40"/>
      <c r="AH12" s="166"/>
      <c r="AI12" s="3"/>
      <c r="AK12" s="185"/>
      <c r="AR12" s="14">
        <v>2028</v>
      </c>
      <c r="AS12" s="252">
        <f t="shared" ref="AS12:BR12" si="9">SUMPRODUCT(AS$25:AS$381,$AB$25:$AB$381)</f>
        <v>1377442.7618406215</v>
      </c>
      <c r="AT12" s="252">
        <f t="shared" si="9"/>
        <v>88240.094687724151</v>
      </c>
      <c r="AU12" s="252">
        <f t="shared" si="9"/>
        <v>0</v>
      </c>
      <c r="AV12" s="252">
        <f t="shared" si="9"/>
        <v>21126545.373704441</v>
      </c>
      <c r="AW12" s="252">
        <f t="shared" si="9"/>
        <v>4211200.8091178611</v>
      </c>
      <c r="AX12" s="252">
        <f t="shared" si="9"/>
        <v>50982.64106309932</v>
      </c>
      <c r="AY12" s="252">
        <f t="shared" si="9"/>
        <v>0</v>
      </c>
      <c r="AZ12" s="252">
        <f t="shared" si="9"/>
        <v>0</v>
      </c>
      <c r="BA12" s="252">
        <f t="shared" si="9"/>
        <v>0</v>
      </c>
      <c r="BB12" s="252">
        <f t="shared" si="9"/>
        <v>35674470.798022561</v>
      </c>
      <c r="BC12" s="252">
        <f t="shared" si="9"/>
        <v>1135112.4879781182</v>
      </c>
      <c r="BD12" s="252">
        <f t="shared" si="9"/>
        <v>13953137.659657201</v>
      </c>
      <c r="BE12" s="252">
        <f t="shared" si="9"/>
        <v>3690709.6346949763</v>
      </c>
      <c r="BF12" s="252">
        <f t="shared" si="9"/>
        <v>0</v>
      </c>
      <c r="BG12" s="252">
        <f t="shared" si="9"/>
        <v>12224264.832241571</v>
      </c>
      <c r="BH12" s="252">
        <f t="shared" si="9"/>
        <v>20113295.432161819</v>
      </c>
      <c r="BI12" s="252">
        <f t="shared" si="9"/>
        <v>0</v>
      </c>
      <c r="BJ12" s="252">
        <f t="shared" si="9"/>
        <v>0</v>
      </c>
      <c r="BK12" s="252">
        <f t="shared" si="9"/>
        <v>0</v>
      </c>
      <c r="BL12" s="252">
        <f t="shared" si="9"/>
        <v>0</v>
      </c>
      <c r="BM12" s="252">
        <f t="shared" si="9"/>
        <v>11593040.400784072</v>
      </c>
      <c r="BN12" s="252">
        <f t="shared" si="9"/>
        <v>0</v>
      </c>
      <c r="BO12" s="252">
        <f t="shared" si="9"/>
        <v>0</v>
      </c>
      <c r="BP12" s="252">
        <f t="shared" si="9"/>
        <v>0</v>
      </c>
      <c r="BQ12" s="252">
        <f t="shared" si="9"/>
        <v>0</v>
      </c>
      <c r="BR12" s="252">
        <f t="shared" si="9"/>
        <v>2490519.44807008</v>
      </c>
      <c r="BS12" s="252">
        <f t="shared" si="1"/>
        <v>127728962.37402414</v>
      </c>
      <c r="BT12" s="3"/>
    </row>
    <row r="13" spans="1:82" ht="11.25" x14ac:dyDescent="0.15">
      <c r="B13" s="291" t="str">
        <f>IF(A20=0,"$Nominal",IF(A20=1,"$Real 2022/23"))</f>
        <v>$Nominal</v>
      </c>
      <c r="C13" s="288"/>
      <c r="D13" s="292" t="s">
        <v>353</v>
      </c>
      <c r="E13" s="28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303" t="s">
        <v>353</v>
      </c>
      <c r="V13" s="304">
        <f t="shared" ref="V13:AB13" si="10">SUBTOTAL(9,V5:V12)</f>
        <v>424398480.78872538</v>
      </c>
      <c r="W13" s="304">
        <f t="shared" si="10"/>
        <v>396540888.06041664</v>
      </c>
      <c r="X13" s="304">
        <f t="shared" si="10"/>
        <v>156164942.77920139</v>
      </c>
      <c r="Y13" s="304">
        <f t="shared" si="10"/>
        <v>160976496.12130991</v>
      </c>
      <c r="Z13" s="304">
        <f t="shared" si="10"/>
        <v>148550158.6412431</v>
      </c>
      <c r="AA13" s="304">
        <f t="shared" si="10"/>
        <v>144378775.02550706</v>
      </c>
      <c r="AB13" s="304">
        <f t="shared" si="10"/>
        <v>127728962.37402414</v>
      </c>
      <c r="AC13" s="307"/>
      <c r="AD13" s="305">
        <f>SUM(AD5:AD12)</f>
        <v>1558738703.7904274</v>
      </c>
      <c r="AE13" s="3"/>
      <c r="AF13" s="3"/>
      <c r="AG13" s="40"/>
      <c r="AH13" s="167"/>
      <c r="AI13" s="3"/>
      <c r="AJ13" s="3"/>
      <c r="AK13" s="3"/>
      <c r="AL13" s="3"/>
      <c r="AM13" s="3"/>
      <c r="AN13" s="3"/>
      <c r="AO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>
        <f>SUM(BS5:BS12)</f>
        <v>1776002819.2404277</v>
      </c>
      <c r="BT13" s="3"/>
    </row>
    <row r="14" spans="1:82" x14ac:dyDescent="0.15">
      <c r="B14" s="287"/>
      <c r="C14" s="288"/>
      <c r="D14" s="292" t="s">
        <v>649</v>
      </c>
      <c r="E14" s="289"/>
      <c r="F14" s="29"/>
      <c r="G14" s="29"/>
      <c r="H14" s="29"/>
      <c r="I14" s="29"/>
      <c r="J14" s="29"/>
      <c r="K14" s="29"/>
      <c r="L14" s="29"/>
      <c r="M14" s="29"/>
      <c r="N14" s="297"/>
      <c r="O14" s="29"/>
      <c r="P14" s="29"/>
      <c r="Q14" s="29"/>
      <c r="R14" s="29"/>
      <c r="S14" s="297"/>
      <c r="T14" s="286"/>
      <c r="U14" s="293" t="s">
        <v>774</v>
      </c>
      <c r="V14" s="29">
        <f t="shared" ref="V14:AB14" si="11">V13-V22</f>
        <v>0</v>
      </c>
      <c r="W14" s="29">
        <f t="shared" si="11"/>
        <v>0</v>
      </c>
      <c r="X14" s="297">
        <f t="shared" si="11"/>
        <v>0</v>
      </c>
      <c r="Y14" s="29">
        <f t="shared" si="11"/>
        <v>0</v>
      </c>
      <c r="Z14" s="29">
        <f t="shared" si="11"/>
        <v>0</v>
      </c>
      <c r="AA14" s="29">
        <f t="shared" si="11"/>
        <v>0</v>
      </c>
      <c r="AB14" s="29">
        <f t="shared" si="11"/>
        <v>0</v>
      </c>
      <c r="AC14" s="298"/>
      <c r="AD14" s="301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</row>
    <row r="15" spans="1:82" x14ac:dyDescent="0.15">
      <c r="A15" s="266">
        <f>Incurred_Real!A15</f>
        <v>2.4E-2</v>
      </c>
      <c r="B15" s="272" t="s">
        <v>1414</v>
      </c>
      <c r="C15" s="273"/>
      <c r="D15" s="267" t="str">
        <f>IF(A20=1,"CPI Percentage Change to Convert FY22-FY28 Spend to Real 2022/23 $","CPI Percentage Change to Convert FY22-FY28 Spend to Nominal $")</f>
        <v>CPI Percentage Change to Convert FY22-FY28 Spend to Nominal $</v>
      </c>
      <c r="E15" s="309"/>
      <c r="F15" s="310"/>
      <c r="G15" s="310"/>
      <c r="H15" s="310"/>
      <c r="I15" s="310"/>
      <c r="J15" s="310"/>
      <c r="K15" s="310"/>
      <c r="L15" s="310"/>
      <c r="M15" s="310"/>
      <c r="N15" s="310"/>
      <c r="O15" s="310"/>
      <c r="P15" s="310"/>
      <c r="Q15" s="311"/>
      <c r="R15" s="311"/>
      <c r="S15" s="311"/>
      <c r="T15" s="311"/>
      <c r="U15" s="311"/>
      <c r="V15" s="311">
        <f>IF(A20=0,1,(W20))</f>
        <v>1</v>
      </c>
      <c r="W15" s="311">
        <f>W20</f>
        <v>1.0245</v>
      </c>
      <c r="X15" s="311">
        <f t="shared" ref="X15:AC15" si="12">(1+$A$15)*W15*(1-$A$20)+$W$15*$A$20</f>
        <v>1.049088</v>
      </c>
      <c r="Y15" s="311">
        <f t="shared" si="12"/>
        <v>1.0742661120000001</v>
      </c>
      <c r="Z15" s="311">
        <f t="shared" si="12"/>
        <v>1.1000484986880001</v>
      </c>
      <c r="AA15" s="311">
        <f t="shared" si="12"/>
        <v>1.1264496626565121</v>
      </c>
      <c r="AB15" s="311">
        <f t="shared" si="12"/>
        <v>1.1534844545602685</v>
      </c>
      <c r="AC15" s="312">
        <f t="shared" si="12"/>
        <v>1.181168081469715</v>
      </c>
      <c r="AD15" s="32"/>
      <c r="BB15" s="3"/>
    </row>
    <row r="16" spans="1:82" x14ac:dyDescent="0.15">
      <c r="A16" s="259"/>
      <c r="B16" s="259"/>
      <c r="C16" s="269"/>
      <c r="D16" s="263" t="s">
        <v>1480</v>
      </c>
      <c r="E16" s="271"/>
      <c r="F16" s="310"/>
      <c r="G16" s="311"/>
      <c r="H16" s="311"/>
      <c r="I16" s="339"/>
      <c r="J16" s="310"/>
      <c r="K16" s="310"/>
      <c r="L16" s="310"/>
      <c r="M16" s="310"/>
      <c r="N16" s="310"/>
      <c r="O16" s="310"/>
      <c r="P16" s="340"/>
      <c r="Q16" s="341"/>
      <c r="R16" s="341"/>
      <c r="S16" s="311"/>
      <c r="T16" s="311"/>
      <c r="U16" s="311"/>
      <c r="V16" s="311">
        <f>IF($A$17=1,(1+'Project labour content'!K14/100)-1,'Project labour content'!$S$14/100)</f>
        <v>4.7999999999999154E-3</v>
      </c>
      <c r="W16" s="311">
        <f>IF($A$17=1,(1+'Project labour content'!L14/100)*(LabEsc22+1)-1,'Project labour content'!$S$14/100)</f>
        <v>9.6230399999999161E-3</v>
      </c>
      <c r="X16" s="311">
        <f>IF($A$17=1,(1+'Project labour content'!M14/100)*(LabEsc23+1)-1,'Project labour content'!$S$14/100)</f>
        <v>1.4166343679999915E-2</v>
      </c>
      <c r="Y16" s="311">
        <f>IF($A$17=1,(1+'Project labour content'!N14/100)*(LabEsc24+1)-1,'Project labour content'!$S$14/100)</f>
        <v>2.0251341742079987E-2</v>
      </c>
      <c r="Z16" s="311">
        <f>IF($A$17=1,(1+'Project labour content'!O14/100)*(LabEsc25+1)-1,'Project labour content'!$S$14/100)</f>
        <v>2.6882975463403458E-2</v>
      </c>
      <c r="AA16" s="311">
        <f>IF($A$17=1,(1+'Project labour content'!P14/100)*(LabEsc26+1)-1,'Project labour content'!$S$14/100)</f>
        <v>3.0990507365256992E-2</v>
      </c>
      <c r="AB16" s="311">
        <f>IF($A$17=1,(1+'Project labour content'!Q14/100)*(LabEsc27+1)-1,'Project labour content'!$S$14/100)</f>
        <v>3.4083478887352747E-2</v>
      </c>
      <c r="AC16" s="312">
        <f>IF($A$17=1,(1+'Project labour content'!R14/100)*(LabEsc28+1)-1,'Project labour content'!$S$14/100)</f>
        <v>3.9047079586012057E-2</v>
      </c>
      <c r="AD16" s="42"/>
      <c r="BB16" s="3"/>
    </row>
    <row r="17" spans="1:82" x14ac:dyDescent="0.15">
      <c r="A17" s="93">
        <v>1</v>
      </c>
      <c r="B17" s="272" t="s">
        <v>1415</v>
      </c>
      <c r="C17" s="268"/>
      <c r="D17" s="263" t="s">
        <v>1481</v>
      </c>
      <c r="E17" s="271"/>
      <c r="F17" s="311">
        <f t="shared" ref="F17:AC17" si="13">$W$19/F19</f>
        <v>1.4557769147928994</v>
      </c>
      <c r="G17" s="311">
        <f t="shared" si="13"/>
        <v>1.4204751651270209</v>
      </c>
      <c r="H17" s="311">
        <f t="shared" si="13"/>
        <v>1.3622718637873754</v>
      </c>
      <c r="I17" s="311">
        <f t="shared" si="13"/>
        <v>1.3298718843243242</v>
      </c>
      <c r="J17" s="311">
        <f t="shared" si="13"/>
        <v>1.2921549296218486</v>
      </c>
      <c r="K17" s="311">
        <f t="shared" si="13"/>
        <v>1.2514053845371311</v>
      </c>
      <c r="L17" s="311">
        <f t="shared" si="13"/>
        <v>1.2313628558558558</v>
      </c>
      <c r="M17" s="311">
        <f t="shared" si="13"/>
        <v>1.2013002861328124</v>
      </c>
      <c r="N17" s="311">
        <f t="shared" si="13"/>
        <v>1.1671076783681213</v>
      </c>
      <c r="O17" s="311">
        <f t="shared" si="13"/>
        <v>1.1518085140449439</v>
      </c>
      <c r="P17" s="311">
        <f t="shared" si="13"/>
        <v>1.1369052615526802</v>
      </c>
      <c r="Q17" s="311">
        <f t="shared" si="13"/>
        <v>1.1132411701357465</v>
      </c>
      <c r="R17" s="311">
        <f t="shared" si="13"/>
        <v>1.092479123445826</v>
      </c>
      <c r="S17" s="311">
        <f t="shared" si="13"/>
        <v>1.0781169964943031</v>
      </c>
      <c r="T17" s="311">
        <f t="shared" si="13"/>
        <v>1.0586329543889845</v>
      </c>
      <c r="U17" s="311">
        <f t="shared" si="13"/>
        <v>1.0496002499999999</v>
      </c>
      <c r="V17" s="311">
        <f t="shared" si="13"/>
        <v>1.0245</v>
      </c>
      <c r="W17" s="311">
        <f t="shared" si="13"/>
        <v>1</v>
      </c>
      <c r="X17" s="311">
        <f t="shared" si="13"/>
        <v>0.9765625</v>
      </c>
      <c r="Y17" s="311">
        <f t="shared" si="13"/>
        <v>0.95367431640624989</v>
      </c>
      <c r="Z17" s="311">
        <f t="shared" si="13"/>
        <v>0.9313225746154784</v>
      </c>
      <c r="AA17" s="311">
        <f t="shared" si="13"/>
        <v>0.90949470177292802</v>
      </c>
      <c r="AB17" s="311">
        <f t="shared" si="13"/>
        <v>0.88817841970012501</v>
      </c>
      <c r="AC17" s="312">
        <f t="shared" si="13"/>
        <v>0.86736173798840344</v>
      </c>
      <c r="AD17" s="3"/>
      <c r="AI17" s="33"/>
      <c r="BB17" s="3"/>
    </row>
    <row r="18" spans="1:82" x14ac:dyDescent="0.15">
      <c r="A18" s="59"/>
      <c r="B18" s="59"/>
      <c r="C18" s="275"/>
      <c r="D18" s="260" t="s">
        <v>1483</v>
      </c>
      <c r="E18" s="318"/>
      <c r="F18" s="311">
        <f t="shared" ref="F18:AA18" si="14">G18*G20</f>
        <v>1.6390590927489677</v>
      </c>
      <c r="G18" s="311">
        <f t="shared" si="14"/>
        <v>1.5993128560887735</v>
      </c>
      <c r="H18" s="311">
        <f t="shared" si="14"/>
        <v>1.5337817645325336</v>
      </c>
      <c r="I18" s="311">
        <f t="shared" si="14"/>
        <v>1.4973026306733814</v>
      </c>
      <c r="J18" s="311">
        <f t="shared" si="14"/>
        <v>1.4548371148874768</v>
      </c>
      <c r="K18" s="311">
        <f t="shared" si="14"/>
        <v>1.4089572058727142</v>
      </c>
      <c r="L18" s="311">
        <f t="shared" si="14"/>
        <v>1.3863913246975754</v>
      </c>
      <c r="M18" s="311">
        <f t="shared" si="14"/>
        <v>1.3525438802469509</v>
      </c>
      <c r="N18" s="311">
        <f t="shared" si="14"/>
        <v>1.3140464263499789</v>
      </c>
      <c r="O18" s="311">
        <f t="shared" si="14"/>
        <v>1.2968210986637434</v>
      </c>
      <c r="P18" s="265">
        <f t="shared" si="14"/>
        <v>1.2800415280710515</v>
      </c>
      <c r="Q18" s="265">
        <f t="shared" si="14"/>
        <v>1.2533981297492107</v>
      </c>
      <c r="R18" s="265">
        <f t="shared" si="14"/>
        <v>1.230022143315167</v>
      </c>
      <c r="S18" s="265">
        <f t="shared" si="14"/>
        <v>1.2138518259183857</v>
      </c>
      <c r="T18" s="265">
        <f t="shared" si="14"/>
        <v>1.1919147447270895</v>
      </c>
      <c r="U18" s="265">
        <f t="shared" si="14"/>
        <v>1.181744823696995</v>
      </c>
      <c r="V18" s="265">
        <f t="shared" si="14"/>
        <v>1.1534844545602685</v>
      </c>
      <c r="W18" s="265">
        <f t="shared" si="14"/>
        <v>1.1258999068426243</v>
      </c>
      <c r="X18" s="265">
        <f t="shared" si="14"/>
        <v>1.0995116277760002</v>
      </c>
      <c r="Y18" s="265">
        <f t="shared" si="14"/>
        <v>1.0737418240000001</v>
      </c>
      <c r="Z18" s="265">
        <f t="shared" si="14"/>
        <v>1.048576</v>
      </c>
      <c r="AA18" s="265">
        <f t="shared" si="14"/>
        <v>1.024</v>
      </c>
      <c r="AB18" s="265">
        <v>1</v>
      </c>
      <c r="AC18" s="319">
        <f>AC19/AC19</f>
        <v>1</v>
      </c>
      <c r="AD18" s="3"/>
      <c r="AI18" s="33"/>
      <c r="BB18" s="3"/>
      <c r="BU18" s="395"/>
    </row>
    <row r="19" spans="1:82" x14ac:dyDescent="0.15">
      <c r="A19" s="59"/>
      <c r="B19" s="59"/>
      <c r="C19" s="275"/>
      <c r="D19" s="260" t="s">
        <v>1205</v>
      </c>
      <c r="E19" s="271">
        <v>82.1</v>
      </c>
      <c r="F19" s="261">
        <v>84.5</v>
      </c>
      <c r="G19" s="261">
        <v>86.6</v>
      </c>
      <c r="H19" s="261">
        <v>90.3</v>
      </c>
      <c r="I19" s="261">
        <v>92.5</v>
      </c>
      <c r="J19" s="261">
        <v>95.2</v>
      </c>
      <c r="K19" s="261">
        <v>98.3</v>
      </c>
      <c r="L19" s="261">
        <v>99.9</v>
      </c>
      <c r="M19" s="261">
        <v>102.4</v>
      </c>
      <c r="N19" s="261">
        <v>105.4</v>
      </c>
      <c r="O19" s="261">
        <v>106.8</v>
      </c>
      <c r="P19" s="261">
        <v>108.2</v>
      </c>
      <c r="Q19" s="261">
        <v>110.5</v>
      </c>
      <c r="R19" s="261">
        <v>112.6</v>
      </c>
      <c r="S19" s="261">
        <v>114.1</v>
      </c>
      <c r="T19" s="261">
        <v>116.2</v>
      </c>
      <c r="U19" s="261">
        <v>117.2</v>
      </c>
      <c r="V19" s="261">
        <f t="shared" ref="V19:AC19" si="15">U19*V20</f>
        <v>120.0714</v>
      </c>
      <c r="W19" s="261">
        <f t="shared" si="15"/>
        <v>123.01314929999999</v>
      </c>
      <c r="X19" s="261">
        <f t="shared" si="15"/>
        <v>125.9654648832</v>
      </c>
      <c r="Y19" s="261">
        <f t="shared" si="15"/>
        <v>128.98863604039681</v>
      </c>
      <c r="Z19" s="261">
        <f t="shared" si="15"/>
        <v>132.08436330536634</v>
      </c>
      <c r="AA19" s="261">
        <f t="shared" si="15"/>
        <v>135.25438802469515</v>
      </c>
      <c r="AB19" s="261">
        <f t="shared" si="15"/>
        <v>138.50049333728782</v>
      </c>
      <c r="AC19" s="270">
        <f t="shared" si="15"/>
        <v>141.82450517738272</v>
      </c>
      <c r="AG19" s="14"/>
      <c r="AH19" s="33"/>
      <c r="BB19" s="3"/>
    </row>
    <row r="20" spans="1:82" ht="15" x14ac:dyDescent="0.2">
      <c r="A20" s="93">
        <v>0</v>
      </c>
      <c r="B20" s="272" t="s">
        <v>1416</v>
      </c>
      <c r="C20" s="277"/>
      <c r="D20" s="264" t="s">
        <v>1206</v>
      </c>
      <c r="E20" s="309"/>
      <c r="F20" s="311">
        <f t="shared" ref="F20:U20" si="16">F19/E19</f>
        <v>1.0292326431181487</v>
      </c>
      <c r="G20" s="311">
        <f t="shared" si="16"/>
        <v>1.024852071005917</v>
      </c>
      <c r="H20" s="311">
        <f t="shared" si="16"/>
        <v>1.0427251732101617</v>
      </c>
      <c r="I20" s="311">
        <f t="shared" si="16"/>
        <v>1.0243632336655593</v>
      </c>
      <c r="J20" s="311">
        <f t="shared" si="16"/>
        <v>1.0291891891891891</v>
      </c>
      <c r="K20" s="311">
        <f t="shared" si="16"/>
        <v>1.0325630252100839</v>
      </c>
      <c r="L20" s="311">
        <f t="shared" si="16"/>
        <v>1.0162767039674467</v>
      </c>
      <c r="M20" s="311">
        <f t="shared" si="16"/>
        <v>1.025025025025025</v>
      </c>
      <c r="N20" s="311">
        <f t="shared" si="16"/>
        <v>1.029296875</v>
      </c>
      <c r="O20" s="311">
        <f t="shared" si="16"/>
        <v>1.0132827324478177</v>
      </c>
      <c r="P20" s="311">
        <f t="shared" si="16"/>
        <v>1.0131086142322099</v>
      </c>
      <c r="Q20" s="311">
        <f t="shared" si="16"/>
        <v>1.021256931608133</v>
      </c>
      <c r="R20" s="311">
        <f t="shared" si="16"/>
        <v>1.0190045248868778</v>
      </c>
      <c r="S20" s="311">
        <f t="shared" si="16"/>
        <v>1.0133214920071048</v>
      </c>
      <c r="T20" s="311">
        <f t="shared" si="16"/>
        <v>1.0184049079754602</v>
      </c>
      <c r="U20" s="311">
        <f t="shared" si="16"/>
        <v>1.0086058519793459</v>
      </c>
      <c r="V20" s="311">
        <f>Incurred_Real!V20</f>
        <v>1.0245</v>
      </c>
      <c r="W20" s="311">
        <f>V20</f>
        <v>1.0245</v>
      </c>
      <c r="X20" s="311">
        <f>(1+$A$15)</f>
        <v>1.024</v>
      </c>
      <c r="Y20" s="311">
        <f t="shared" ref="Y20:AC20" si="17">(1+$A$15)</f>
        <v>1.024</v>
      </c>
      <c r="Z20" s="311">
        <f t="shared" si="17"/>
        <v>1.024</v>
      </c>
      <c r="AA20" s="311">
        <f t="shared" si="17"/>
        <v>1.024</v>
      </c>
      <c r="AB20" s="311">
        <f t="shared" si="17"/>
        <v>1.024</v>
      </c>
      <c r="AC20" s="312">
        <f t="shared" si="17"/>
        <v>1.024</v>
      </c>
      <c r="AD20" s="3"/>
      <c r="AI20" s="33"/>
      <c r="AM20" s="3"/>
      <c r="AP20" s="15" t="s">
        <v>1417</v>
      </c>
      <c r="AQ20" s="15"/>
      <c r="AS20" s="17"/>
      <c r="BT20" s="69" t="s">
        <v>856</v>
      </c>
    </row>
    <row r="21" spans="1:82" x14ac:dyDescent="0.15">
      <c r="B21" s="92"/>
      <c r="F21" s="2"/>
      <c r="G21" s="2"/>
      <c r="H21" s="2"/>
      <c r="I21" s="2"/>
      <c r="J21" s="2"/>
      <c r="K21" s="2"/>
      <c r="L21" s="2"/>
      <c r="M21" s="2"/>
      <c r="N21" s="321"/>
      <c r="O21" s="2"/>
      <c r="P21" s="2"/>
      <c r="Q21" s="3"/>
      <c r="R21" s="3"/>
      <c r="S21" s="320"/>
      <c r="T21" s="3"/>
      <c r="U21" s="3"/>
      <c r="V21" s="3"/>
      <c r="W21" s="40"/>
      <c r="X21" s="320"/>
      <c r="Y21" s="40"/>
      <c r="Z21" s="40"/>
      <c r="AA21" s="40"/>
      <c r="AB21" s="40"/>
      <c r="AC21" s="40"/>
      <c r="AI21" s="33"/>
      <c r="AM21" s="3"/>
      <c r="AR21" s="55" t="s">
        <v>852</v>
      </c>
      <c r="AS21" s="56">
        <f>'Success Asset Classes'!AE1</f>
        <v>30</v>
      </c>
      <c r="AT21" s="56">
        <f>AS21+1</f>
        <v>31</v>
      </c>
      <c r="AU21" s="56">
        <f t="shared" ref="AU21:BN22" si="18">AT21+1</f>
        <v>32</v>
      </c>
      <c r="AV21" s="56">
        <f t="shared" si="18"/>
        <v>33</v>
      </c>
      <c r="AW21" s="56">
        <f t="shared" si="18"/>
        <v>34</v>
      </c>
      <c r="AX21" s="56">
        <f t="shared" si="18"/>
        <v>35</v>
      </c>
      <c r="AY21" s="56">
        <f t="shared" si="18"/>
        <v>36</v>
      </c>
      <c r="AZ21" s="56">
        <f t="shared" si="18"/>
        <v>37</v>
      </c>
      <c r="BA21" s="56">
        <f t="shared" si="18"/>
        <v>38</v>
      </c>
      <c r="BB21" s="56">
        <f t="shared" si="18"/>
        <v>39</v>
      </c>
      <c r="BC21" s="56">
        <f t="shared" si="18"/>
        <v>40</v>
      </c>
      <c r="BD21" s="56">
        <f t="shared" si="18"/>
        <v>41</v>
      </c>
      <c r="BE21" s="56">
        <f t="shared" si="18"/>
        <v>42</v>
      </c>
      <c r="BF21" s="56">
        <f t="shared" si="18"/>
        <v>43</v>
      </c>
      <c r="BG21" s="56">
        <f t="shared" si="18"/>
        <v>44</v>
      </c>
      <c r="BH21" s="56">
        <f t="shared" si="18"/>
        <v>45</v>
      </c>
      <c r="BI21" s="56">
        <f t="shared" si="18"/>
        <v>46</v>
      </c>
      <c r="BJ21" s="56">
        <f t="shared" si="18"/>
        <v>47</v>
      </c>
      <c r="BK21" s="56">
        <f t="shared" si="18"/>
        <v>48</v>
      </c>
      <c r="BL21" s="56">
        <f t="shared" si="18"/>
        <v>49</v>
      </c>
      <c r="BM21" s="56">
        <f t="shared" si="18"/>
        <v>50</v>
      </c>
      <c r="BN21" s="56">
        <f t="shared" si="18"/>
        <v>51</v>
      </c>
      <c r="BO21" s="56">
        <f t="shared" ref="BO21:BO22" si="19">BN21+1</f>
        <v>52</v>
      </c>
      <c r="BP21" s="56">
        <f t="shared" ref="BP21:BP22" si="20">BO21+1</f>
        <v>53</v>
      </c>
      <c r="BQ21" s="56">
        <f t="shared" ref="BQ21:BQ22" si="21">BP21+1</f>
        <v>54</v>
      </c>
      <c r="BR21" s="56">
        <f t="shared" ref="BR21:BR22" si="22">BQ21+1</f>
        <v>55</v>
      </c>
      <c r="BT21" s="23" t="s">
        <v>1424</v>
      </c>
    </row>
    <row r="22" spans="1:82" x14ac:dyDescent="0.15">
      <c r="A22" s="14" t="b">
        <f>COUNTA(A25:A380)='Incurred Real 2022$'!A21</f>
        <v>1</v>
      </c>
      <c r="B22" s="1" t="s">
        <v>1057</v>
      </c>
      <c r="E22" s="1" t="s">
        <v>1422</v>
      </c>
      <c r="F22" s="3">
        <f t="shared" ref="F22:AC22" si="23">SUBTOTAL(9,F25:F376)</f>
        <v>79618.559999999998</v>
      </c>
      <c r="G22" s="3">
        <f t="shared" si="23"/>
        <v>6473623.959999999</v>
      </c>
      <c r="H22" s="3">
        <f t="shared" si="23"/>
        <v>8091630.6699999999</v>
      </c>
      <c r="I22" s="3">
        <f t="shared" si="23"/>
        <v>9291357.6700000018</v>
      </c>
      <c r="J22" s="3">
        <f t="shared" si="23"/>
        <v>36424057.030000001</v>
      </c>
      <c r="K22" s="3">
        <f t="shared" si="23"/>
        <v>116502962.71000001</v>
      </c>
      <c r="L22" s="3">
        <f t="shared" si="23"/>
        <v>84779753.019999996</v>
      </c>
      <c r="M22" s="3">
        <f t="shared" si="23"/>
        <v>113528189.60000001</v>
      </c>
      <c r="N22" s="3">
        <f t="shared" si="23"/>
        <v>72316884.270000011</v>
      </c>
      <c r="O22" s="3">
        <f t="shared" si="23"/>
        <v>87315485.189999983</v>
      </c>
      <c r="P22" s="3">
        <f t="shared" si="23"/>
        <v>152309652.29000002</v>
      </c>
      <c r="Q22" s="3">
        <f t="shared" si="23"/>
        <v>150643072.03</v>
      </c>
      <c r="R22" s="3">
        <f t="shared" si="23"/>
        <v>192569442.71999994</v>
      </c>
      <c r="S22" s="3">
        <f t="shared" si="23"/>
        <v>153633587.21999994</v>
      </c>
      <c r="T22" s="3">
        <f t="shared" si="23"/>
        <v>183469293.97999999</v>
      </c>
      <c r="U22" s="3">
        <f t="shared" si="23"/>
        <v>217264115.4499999</v>
      </c>
      <c r="V22" s="3">
        <f t="shared" si="23"/>
        <v>424398480.78872532</v>
      </c>
      <c r="W22" s="3">
        <f t="shared" si="23"/>
        <v>396540888.0604167</v>
      </c>
      <c r="X22" s="3">
        <f t="shared" si="23"/>
        <v>156164942.77920142</v>
      </c>
      <c r="Y22" s="3">
        <f t="shared" si="23"/>
        <v>160976496.12130988</v>
      </c>
      <c r="Z22" s="3">
        <f t="shared" si="23"/>
        <v>148550158.64124313</v>
      </c>
      <c r="AA22" s="3">
        <f t="shared" si="23"/>
        <v>144378775.02550706</v>
      </c>
      <c r="AB22" s="3">
        <f t="shared" si="23"/>
        <v>127728962.37402421</v>
      </c>
      <c r="AC22" s="3">
        <f t="shared" si="23"/>
        <v>4302839.633943418</v>
      </c>
      <c r="AD22" s="3"/>
      <c r="AE22" s="3"/>
      <c r="AI22" s="33"/>
      <c r="AR22" s="57" t="s">
        <v>851</v>
      </c>
      <c r="AS22" s="58">
        <v>3</v>
      </c>
      <c r="AT22" s="58">
        <f>AS22+1</f>
        <v>4</v>
      </c>
      <c r="AU22" s="58">
        <f t="shared" si="18"/>
        <v>5</v>
      </c>
      <c r="AV22" s="58">
        <f t="shared" si="18"/>
        <v>6</v>
      </c>
      <c r="AW22" s="58">
        <f t="shared" si="18"/>
        <v>7</v>
      </c>
      <c r="AX22" s="58">
        <f t="shared" si="18"/>
        <v>8</v>
      </c>
      <c r="AY22" s="58">
        <f t="shared" si="18"/>
        <v>9</v>
      </c>
      <c r="AZ22" s="58">
        <f t="shared" si="18"/>
        <v>10</v>
      </c>
      <c r="BA22" s="58">
        <f t="shared" si="18"/>
        <v>11</v>
      </c>
      <c r="BB22" s="58">
        <f t="shared" si="18"/>
        <v>12</v>
      </c>
      <c r="BC22" s="58">
        <f t="shared" si="18"/>
        <v>13</v>
      </c>
      <c r="BD22" s="58">
        <f t="shared" si="18"/>
        <v>14</v>
      </c>
      <c r="BE22" s="58">
        <f t="shared" si="18"/>
        <v>15</v>
      </c>
      <c r="BF22" s="58">
        <f t="shared" si="18"/>
        <v>16</v>
      </c>
      <c r="BG22" s="58">
        <f t="shared" si="18"/>
        <v>17</v>
      </c>
      <c r="BH22" s="58">
        <f t="shared" si="18"/>
        <v>18</v>
      </c>
      <c r="BI22" s="58">
        <f t="shared" si="18"/>
        <v>19</v>
      </c>
      <c r="BJ22" s="58">
        <f t="shared" si="18"/>
        <v>20</v>
      </c>
      <c r="BK22" s="58">
        <f t="shared" si="18"/>
        <v>21</v>
      </c>
      <c r="BL22" s="58">
        <f t="shared" si="18"/>
        <v>22</v>
      </c>
      <c r="BM22" s="58">
        <f t="shared" si="18"/>
        <v>23</v>
      </c>
      <c r="BN22" s="58">
        <f t="shared" si="18"/>
        <v>24</v>
      </c>
      <c r="BO22" s="58">
        <f t="shared" si="19"/>
        <v>25</v>
      </c>
      <c r="BP22" s="58">
        <f t="shared" si="20"/>
        <v>26</v>
      </c>
      <c r="BQ22" s="58">
        <f t="shared" si="21"/>
        <v>27</v>
      </c>
      <c r="BR22" s="58">
        <f t="shared" si="22"/>
        <v>28</v>
      </c>
      <c r="BT22" s="23" t="s">
        <v>847</v>
      </c>
    </row>
    <row r="23" spans="1:82" ht="14.25" x14ac:dyDescent="0.2">
      <c r="A23" s="4" t="s">
        <v>0</v>
      </c>
      <c r="B23" s="5"/>
      <c r="C23" s="5"/>
      <c r="D23" s="5"/>
      <c r="E23" s="4" t="s">
        <v>1</v>
      </c>
      <c r="F23" s="6" t="s">
        <v>2</v>
      </c>
      <c r="G23" s="6" t="s">
        <v>3</v>
      </c>
      <c r="H23" s="6" t="s">
        <v>4</v>
      </c>
      <c r="I23" s="6" t="s">
        <v>5</v>
      </c>
      <c r="J23" s="6" t="s">
        <v>6</v>
      </c>
      <c r="K23" s="6" t="s">
        <v>7</v>
      </c>
      <c r="L23" s="6" t="s">
        <v>8</v>
      </c>
      <c r="M23" s="6" t="s">
        <v>9</v>
      </c>
      <c r="N23" s="6" t="s">
        <v>10</v>
      </c>
      <c r="O23" s="6" t="s">
        <v>11</v>
      </c>
      <c r="P23" s="6" t="s">
        <v>12</v>
      </c>
      <c r="Q23" s="6" t="s">
        <v>13</v>
      </c>
      <c r="R23" s="6" t="s">
        <v>14</v>
      </c>
      <c r="S23" s="6">
        <v>2019</v>
      </c>
      <c r="T23" s="6">
        <v>2020</v>
      </c>
      <c r="U23" s="6">
        <v>2021</v>
      </c>
      <c r="V23" s="41">
        <v>2022</v>
      </c>
      <c r="W23" s="7">
        <v>2023</v>
      </c>
      <c r="X23" s="325">
        <v>2024</v>
      </c>
      <c r="Y23" s="94">
        <v>2025</v>
      </c>
      <c r="Z23" s="94">
        <v>2026</v>
      </c>
      <c r="AA23" s="94">
        <v>2027</v>
      </c>
      <c r="AB23" s="94">
        <v>2028</v>
      </c>
      <c r="AC23" s="94">
        <v>2029</v>
      </c>
      <c r="AD23" s="3"/>
      <c r="AE23" s="30"/>
      <c r="AF23" s="530" t="s">
        <v>396</v>
      </c>
      <c r="AG23" s="530"/>
      <c r="AH23" s="530"/>
      <c r="AK23" s="338" t="str">
        <f>IF(AJ23="","",IF(MONTH(AJ23)&lt;7,YEAR(AJ23),YEAR(AJ23)+1+#REF!))</f>
        <v/>
      </c>
      <c r="AM23" s="16"/>
      <c r="AN23" s="330"/>
      <c r="AO23" s="330"/>
      <c r="AP23" s="330"/>
      <c r="AQ23" s="330"/>
      <c r="AR23" s="330"/>
      <c r="AS23" s="1">
        <f>COLUMN()</f>
        <v>45</v>
      </c>
      <c r="AT23" s="1">
        <f>COLUMN()</f>
        <v>46</v>
      </c>
      <c r="AU23" s="1">
        <f>COLUMN()</f>
        <v>47</v>
      </c>
      <c r="AV23" s="1">
        <f>COLUMN()</f>
        <v>48</v>
      </c>
      <c r="AW23" s="1">
        <f>COLUMN()</f>
        <v>49</v>
      </c>
      <c r="AX23" s="1">
        <f>COLUMN()</f>
        <v>50</v>
      </c>
      <c r="AY23" s="1">
        <f>COLUMN()</f>
        <v>51</v>
      </c>
      <c r="AZ23" s="1">
        <f>COLUMN()</f>
        <v>52</v>
      </c>
      <c r="BA23" s="1">
        <f>COLUMN()</f>
        <v>53</v>
      </c>
      <c r="BB23" s="1">
        <f>COLUMN()</f>
        <v>54</v>
      </c>
      <c r="BC23" s="1">
        <f>COLUMN()</f>
        <v>55</v>
      </c>
      <c r="BD23" s="1">
        <f>COLUMN()</f>
        <v>56</v>
      </c>
      <c r="BE23" s="1">
        <f>COLUMN()</f>
        <v>57</v>
      </c>
      <c r="BF23" s="1">
        <f>COLUMN()</f>
        <v>58</v>
      </c>
      <c r="BG23" s="1">
        <f>COLUMN()</f>
        <v>59</v>
      </c>
      <c r="BH23" s="1">
        <f>COLUMN()</f>
        <v>60</v>
      </c>
      <c r="BI23" s="1">
        <f>COLUMN()</f>
        <v>61</v>
      </c>
      <c r="BJ23" s="1">
        <f>COLUMN()</f>
        <v>62</v>
      </c>
      <c r="BK23" s="1">
        <f>COLUMN()</f>
        <v>63</v>
      </c>
      <c r="BL23" s="1">
        <f>COLUMN()</f>
        <v>64</v>
      </c>
      <c r="BM23" s="1">
        <f>COLUMN()</f>
        <v>65</v>
      </c>
      <c r="BN23" s="1">
        <f>COLUMN()</f>
        <v>66</v>
      </c>
      <c r="BO23" s="1">
        <f>COLUMN()</f>
        <v>67</v>
      </c>
      <c r="BP23" s="1">
        <f>COLUMN()</f>
        <v>68</v>
      </c>
      <c r="BQ23" s="1">
        <f>COLUMN()</f>
        <v>69</v>
      </c>
      <c r="BR23" s="1">
        <f>COLUMN()</f>
        <v>70</v>
      </c>
      <c r="BU23" s="34"/>
      <c r="BV23" s="34"/>
      <c r="BW23" s="34"/>
      <c r="BX23" s="34"/>
      <c r="BY23" s="34"/>
      <c r="BZ23" s="34"/>
      <c r="CA23" s="34"/>
    </row>
    <row r="24" spans="1:82" ht="52.5" x14ac:dyDescent="0.15">
      <c r="A24" s="8" t="s">
        <v>20</v>
      </c>
      <c r="B24" s="9" t="s">
        <v>21</v>
      </c>
      <c r="C24" s="10" t="s">
        <v>22</v>
      </c>
      <c r="D24" s="10" t="s">
        <v>23</v>
      </c>
      <c r="E24" s="10" t="s">
        <v>24</v>
      </c>
      <c r="F24" s="18" t="s">
        <v>1038</v>
      </c>
      <c r="G24" s="18" t="s">
        <v>1039</v>
      </c>
      <c r="H24" s="18" t="s">
        <v>1040</v>
      </c>
      <c r="I24" s="18" t="s">
        <v>1041</v>
      </c>
      <c r="J24" s="18" t="s">
        <v>1042</v>
      </c>
      <c r="K24" s="18" t="s">
        <v>1043</v>
      </c>
      <c r="L24" s="18" t="s">
        <v>1044</v>
      </c>
      <c r="M24" s="98" t="s">
        <v>1045</v>
      </c>
      <c r="N24" s="323" t="s">
        <v>1046</v>
      </c>
      <c r="O24" s="215" t="s">
        <v>1047</v>
      </c>
      <c r="P24" s="18" t="s">
        <v>685</v>
      </c>
      <c r="Q24" s="18" t="s">
        <v>1048</v>
      </c>
      <c r="R24" s="98" t="s">
        <v>1049</v>
      </c>
      <c r="S24" s="342" t="s">
        <v>1050</v>
      </c>
      <c r="T24" s="343" t="s">
        <v>1051</v>
      </c>
      <c r="U24" s="345" t="s">
        <v>1199</v>
      </c>
      <c r="V24" s="344" t="str">
        <f t="shared" ref="V24:AC24" si="24">"Plan "&amp;V23</f>
        <v>Plan 2022</v>
      </c>
      <c r="W24" s="19" t="str">
        <f t="shared" si="24"/>
        <v>Plan 2023</v>
      </c>
      <c r="X24" s="326" t="str">
        <f t="shared" si="24"/>
        <v>Plan 2024</v>
      </c>
      <c r="Y24" s="100" t="str">
        <f t="shared" si="24"/>
        <v>Plan 2025</v>
      </c>
      <c r="Z24" s="100" t="str">
        <f t="shared" si="24"/>
        <v>Plan 2026</v>
      </c>
      <c r="AA24" s="100" t="str">
        <f t="shared" si="24"/>
        <v>Plan 2027</v>
      </c>
      <c r="AB24" s="100" t="str">
        <f t="shared" si="24"/>
        <v>Plan 2028</v>
      </c>
      <c r="AC24" s="100" t="str">
        <f t="shared" si="24"/>
        <v>Plan 2029</v>
      </c>
      <c r="AD24" s="233" t="s">
        <v>353</v>
      </c>
      <c r="AE24" s="233" t="s">
        <v>403</v>
      </c>
      <c r="AF24" s="241" t="s">
        <v>1201</v>
      </c>
      <c r="AG24" s="242" t="s">
        <v>402</v>
      </c>
      <c r="AH24" s="243" t="s">
        <v>397</v>
      </c>
      <c r="AI24" s="233" t="s">
        <v>398</v>
      </c>
      <c r="AJ24" s="233" t="s">
        <v>400</v>
      </c>
      <c r="AK24" s="238" t="s">
        <v>399</v>
      </c>
      <c r="AL24" s="233" t="s">
        <v>1330</v>
      </c>
      <c r="AM24" s="233" t="s">
        <v>1208</v>
      </c>
      <c r="AN24" s="233" t="s">
        <v>850</v>
      </c>
      <c r="AO24" s="233" t="s">
        <v>1407</v>
      </c>
      <c r="AP24" s="213"/>
      <c r="AQ24" s="213"/>
      <c r="AR24" s="233" t="s">
        <v>1578</v>
      </c>
      <c r="AS24" s="157" t="s">
        <v>372</v>
      </c>
      <c r="AT24" s="157" t="s">
        <v>373</v>
      </c>
      <c r="AU24" s="157" t="s">
        <v>374</v>
      </c>
      <c r="AV24" s="157" t="s">
        <v>375</v>
      </c>
      <c r="AW24" s="157" t="s">
        <v>376</v>
      </c>
      <c r="AX24" s="157" t="s">
        <v>356</v>
      </c>
      <c r="AY24" s="157" t="s">
        <v>377</v>
      </c>
      <c r="AZ24" s="157" t="s">
        <v>378</v>
      </c>
      <c r="BA24" s="157" t="s">
        <v>39</v>
      </c>
      <c r="BB24" s="157" t="s">
        <v>379</v>
      </c>
      <c r="BC24" s="157" t="s">
        <v>380</v>
      </c>
      <c r="BD24" s="157" t="s">
        <v>381</v>
      </c>
      <c r="BE24" s="157" t="s">
        <v>382</v>
      </c>
      <c r="BF24" s="157" t="s">
        <v>383</v>
      </c>
      <c r="BG24" s="157" t="s">
        <v>384</v>
      </c>
      <c r="BH24" s="157" t="s">
        <v>385</v>
      </c>
      <c r="BI24" s="157" t="s">
        <v>386</v>
      </c>
      <c r="BJ24" s="157" t="s">
        <v>387</v>
      </c>
      <c r="BK24" s="158" t="s">
        <v>388</v>
      </c>
      <c r="BL24" s="158" t="s">
        <v>1214</v>
      </c>
      <c r="BM24" s="158" t="s">
        <v>1213</v>
      </c>
      <c r="BN24" s="158" t="s">
        <v>1579</v>
      </c>
      <c r="BO24" s="158" t="s">
        <v>1580</v>
      </c>
      <c r="BP24" s="158" t="s">
        <v>1581</v>
      </c>
      <c r="BQ24" s="158" t="s">
        <v>1218</v>
      </c>
      <c r="BR24" s="158" t="s">
        <v>1212</v>
      </c>
      <c r="BS24" s="238" t="s">
        <v>353</v>
      </c>
      <c r="BT24" s="251" t="s">
        <v>1319</v>
      </c>
      <c r="BU24" s="251" t="s">
        <v>776</v>
      </c>
      <c r="BV24" s="251" t="s">
        <v>777</v>
      </c>
      <c r="BW24" s="251" t="s">
        <v>1052</v>
      </c>
      <c r="BX24" s="251" t="s">
        <v>1053</v>
      </c>
      <c r="BY24" s="251" t="s">
        <v>1054</v>
      </c>
      <c r="BZ24" s="251" t="s">
        <v>1055</v>
      </c>
      <c r="CA24" s="251" t="s">
        <v>1056</v>
      </c>
      <c r="CB24" s="251" t="s">
        <v>768</v>
      </c>
      <c r="CD24" s="158" t="s">
        <v>1420</v>
      </c>
    </row>
    <row r="25" spans="1:82" x14ac:dyDescent="0.15">
      <c r="A25" s="11" t="s">
        <v>25</v>
      </c>
      <c r="B25" s="11" t="str">
        <f>VLOOKUP($A25,'Incurred Real 2022$'!$A$25:$AC$426,'Incurred Real 2022$'!B$1,FALSE)</f>
        <v>Adelaide Central Reinforcement</v>
      </c>
      <c r="C25" s="11" t="str">
        <f>VLOOKUP($A25,'Incurred Real 2022$'!$A$25:$AC$426,'Incurred Real 2022$'!C$1,FALSE)</f>
        <v>ExAnte</v>
      </c>
      <c r="D25" s="11" t="str">
        <f>VLOOKUP($A25,'Incurred Real 2022$'!$A$25:$AC$426,'Incurred Real 2022$'!D$1,FALSE)</f>
        <v>Augmentation</v>
      </c>
      <c r="E25" s="11" t="str">
        <f>VLOOKUP($A25,'Incurred Real 2022$'!$A$25:$AC$426,'Incurred Real 2022$'!E$1,FALSE)</f>
        <v>Active</v>
      </c>
      <c r="F25" s="105">
        <f>IF(VLOOKUP($A25,'Incurred Real 2022$'!$A$25:$AC$426,'Incurred Real 2022$'!F$1,FALSE)=0,"",VLOOKUP($A25,'Incurred Real 2022$'!$A$25:$AC$426,'Incurred Real 2022$'!F$1,FALSE))</f>
        <v>14438.5</v>
      </c>
      <c r="G25" s="105">
        <f>IF(VLOOKUP($A25,'Incurred Real 2022$'!$A$25:$AC$426,'Incurred Real 2022$'!G$1,FALSE)=0,"",VLOOKUP($A25,'Incurred Real 2022$'!$A$25:$AC$426,'Incurred Real 2022$'!G$1,FALSE))</f>
        <v>5643382.1699999999</v>
      </c>
      <c r="H25" s="105">
        <f>IF(VLOOKUP($A25,'Incurred Real 2022$'!$A$25:$AC$426,'Incurred Real 2022$'!H$1,FALSE)=0,"",VLOOKUP($A25,'Incurred Real 2022$'!$A$25:$AC$426,'Incurred Real 2022$'!H$1,FALSE))</f>
        <v>6634694.54</v>
      </c>
      <c r="I25" s="105">
        <f>IF(VLOOKUP($A25,'Incurred Real 2022$'!$A$25:$AC$426,'Incurred Real 2022$'!I$1,FALSE)=0,"",VLOOKUP($A25,'Incurred Real 2022$'!$A$25:$AC$426,'Incurred Real 2022$'!I$1,FALSE))</f>
        <v>7459380.96</v>
      </c>
      <c r="J25" s="105">
        <f>IF(VLOOKUP($A25,'Incurred Real 2022$'!$A$25:$AC$426,'Incurred Real 2022$'!J$1,FALSE)=0,"",VLOOKUP($A25,'Incurred Real 2022$'!$A$25:$AC$426,'Incurred Real 2022$'!J$1,FALSE))</f>
        <v>20848276.829999998</v>
      </c>
      <c r="K25" s="105">
        <f>IF(VLOOKUP($A25,'Incurred Real 2022$'!$A$25:$AC$426,'Incurred Real 2022$'!K$1,FALSE)=0,"",VLOOKUP($A25,'Incurred Real 2022$'!$A$25:$AC$426,'Incurred Real 2022$'!K$1,FALSE))</f>
        <v>100800022.72</v>
      </c>
      <c r="L25" s="105">
        <f>IF(VLOOKUP($A25,'Incurred Real 2022$'!$A$25:$AC$426,'Incurred Real 2022$'!L$1,FALSE)=0,"",VLOOKUP($A25,'Incurred Real 2022$'!$A$25:$AC$426,'Incurred Real 2022$'!L$1,FALSE))</f>
        <v>32862274.5</v>
      </c>
      <c r="M25" s="105">
        <f>IF(VLOOKUP($A25,'Incurred Real 2022$'!$A$25:$AC$426,'Incurred Real 2022$'!M$1,FALSE)=0,"",VLOOKUP($A25,'Incurred Real 2022$'!$A$25:$AC$426,'Incurred Real 2022$'!M$1,FALSE))</f>
        <v>2236198.14</v>
      </c>
      <c r="N25" s="322">
        <f>IF(VLOOKUP($A25,'Incurred Real 2022$'!$A$25:$AC$426,'Incurred Real 2022$'!N$1,FALSE)=0,"",VLOOKUP($A25,'Incurred Real 2022$'!$A$25:$AC$426,'Incurred Real 2022$'!N$1,FALSE))</f>
        <v>394226.32</v>
      </c>
      <c r="O25" s="105">
        <f>IF(VLOOKUP($A25,'Incurred Real 2022$'!$A$25:$AC$426,'Incurred Real 2022$'!O$1,FALSE)=0,"",VLOOKUP($A25,'Incurred Real 2022$'!$A$25:$AC$426,'Incurred Real 2022$'!O$1,FALSE))</f>
        <v>137031.29999999999</v>
      </c>
      <c r="P25" s="105">
        <f>IF(VLOOKUP($A25,'Incurred Real 2022$'!$A$25:$AC$426,'Incurred Real 2022$'!P$1,FALSE)=0,"",VLOOKUP($A25,'Incurred Real 2022$'!$A$25:$AC$426,'Incurred Real 2022$'!P$1,FALSE))</f>
        <v>283719.84000000003</v>
      </c>
      <c r="Q25" s="105">
        <f>IF(VLOOKUP($A25,'Incurred Real 2022$'!$A$25:$AC$426,'Incurred Real 2022$'!Q$1,FALSE)=0,"",VLOOKUP($A25,'Incurred Real 2022$'!$A$25:$AC$426,'Incurred Real 2022$'!Q$1,FALSE))</f>
        <v>128207.2</v>
      </c>
      <c r="R25" s="105">
        <f>IF(VLOOKUP($A25,'Incurred Real 2022$'!$A$25:$AC$426,'Incurred Real 2022$'!R$1,FALSE)=0,"",VLOOKUP($A25,'Incurred Real 2022$'!$A$25:$AC$426,'Incurred Real 2022$'!R$1,FALSE))</f>
        <v>375096.4</v>
      </c>
      <c r="S25" s="322">
        <f>IF(VLOOKUP($A25,'Incurred Real 2022$'!$A$25:$AC$426,'Incurred Real 2022$'!S$1,FALSE)=0,"",VLOOKUP($A25,'Incurred Real 2022$'!$A$25:$AC$426,'Incurred Real 2022$'!S$1,FALSE))</f>
        <v>1020078.38</v>
      </c>
      <c r="T25" s="105">
        <f>IF(VLOOKUP($A25,'Incurred Real 2022$'!$A$25:$AC$426,'Incurred Real 2022$'!T$1,FALSE)=0,"",VLOOKUP($A25,'Incurred Real 2022$'!$A$25:$AC$426,'Incurred Real 2022$'!T$1,FALSE))</f>
        <v>-336453.18</v>
      </c>
      <c r="U25" s="322">
        <f>IF(VLOOKUP($A25,'Incurred Real 2022$'!$A$25:$AC$426,'Incurred Real 2022$'!U$1,FALSE)=0,"",VLOOKUP($A25,'Incurred Real 2022$'!$A$25:$AC$426,'Incurred Real 2022$'!U$1,FALSE))</f>
        <v>100676.86</v>
      </c>
      <c r="V25" s="13">
        <f>IF(ISTEXT(VLOOKUP($A25,'Incurred Real 2022$'!$A$25:$AC$426,'Incurred Real 2022$'!V$1,FALSE)),"",(VLOOKUP($A25,'Incurred Real 2022$'!$A$25:$AC$426,'Incurred Real 2022$'!V$1,FALSE))*BT25*Incurred_Nominal!V$15)</f>
        <v>112239.11272167858</v>
      </c>
      <c r="W25" s="13" t="str">
        <f>IF(ISTEXT(VLOOKUP($A25,'Incurred Real 2022$'!$A$25:$AC$426,'Incurred Real 2022$'!W$1,FALSE)),"",(VLOOKUP($A25,'Incurred Real 2022$'!$A$25:$AC$426,'Incurred Real 2022$'!W$1,FALSE))*BU25*Incurred_Nominal!W$15)</f>
        <v/>
      </c>
      <c r="X25" s="324" t="str">
        <f>IF(ISTEXT(VLOOKUP($A25,'Incurred Real 2022$'!$A$25:$AC$426,'Incurred Real 2022$'!X$1,FALSE)),"",(VLOOKUP($A25,'Incurred Real 2022$'!$A$25:$AC$426,'Incurred Real 2022$'!X$1,FALSE))*BV25*Incurred_Nominal!X$15)</f>
        <v/>
      </c>
      <c r="Y25" s="13" t="str">
        <f>IF(ISTEXT(VLOOKUP($A25,'Incurred Real 2022$'!$A$25:$AC$426,'Incurred Real 2022$'!Y$1,FALSE)),"",(VLOOKUP($A25,'Incurred Real 2022$'!$A$25:$AC$426,'Incurred Real 2022$'!Y$1,FALSE))*BW25*Incurred_Nominal!Y$15)</f>
        <v/>
      </c>
      <c r="Z25" s="13" t="str">
        <f>IF(ISTEXT(VLOOKUP($A25,'Incurred Real 2022$'!$A$25:$AC$426,'Incurred Real 2022$'!Z$1,FALSE)),"",(VLOOKUP($A25,'Incurred Real 2022$'!$A$25:$AC$426,'Incurred Real 2022$'!Z$1,FALSE))*BX25*Incurred_Nominal!Z$15)</f>
        <v/>
      </c>
      <c r="AA25" s="13" t="str">
        <f>IF(ISTEXT(VLOOKUP($A25,'Incurred Real 2022$'!$A$25:$AC$426,'Incurred Real 2022$'!AA$1,FALSE)),"",(VLOOKUP($A25,'Incurred Real 2022$'!$A$25:$AC$426,'Incurred Real 2022$'!AA$1,FALSE))*BY25*Incurred_Nominal!AA$15)</f>
        <v/>
      </c>
      <c r="AB25" s="13" t="str">
        <f>IF(ISTEXT(VLOOKUP($A25,'Incurred Real 2022$'!$A$25:$AC$426,'Incurred Real 2022$'!AB$1,FALSE)),"",(VLOOKUP($A25,'Incurred Real 2022$'!$A$25:$AC$426,'Incurred Real 2022$'!AB$1,FALSE))*BZ25*Incurred_Nominal!AB$15)</f>
        <v/>
      </c>
      <c r="AC25" s="13" t="str">
        <f>IF(ISTEXT(VLOOKUP($A25,'Incurred Real 2022$'!$A$25:$AC$426,'Incurred Real 2022$'!AC$1,FALSE)),"",(VLOOKUP($A25,'Incurred Real 2022$'!$A$25:$AC$426,'Incurred Real 2022$'!AC$1,FALSE))*CA25*Incurred_Nominal!AC$15)</f>
        <v/>
      </c>
      <c r="AD25" s="232">
        <f t="shared" ref="AD25:AD88" si="25">SUM(F25:AC25)</f>
        <v>178713490.59272167</v>
      </c>
      <c r="AE25" s="232">
        <f t="shared" ref="AE25:AE88" si="26">-SUMIFS(F25:AC25,F25:AC25,"&lt;0")+SUMIFS(F25:AC25,F25:AC25,"&gt;0")</f>
        <v>179386396.95272169</v>
      </c>
      <c r="AF25" s="239" t="str">
        <f t="shared" ref="AF25:AF88" si="27">IF(AL25="Commissioned Extra","",IF(ROUND(AD25,0)=0,0,SUMPRODUCT($F$18:$AC$18,F25:AC25)))</f>
        <v/>
      </c>
      <c r="AG25" s="237" t="str">
        <f>IF(AH25="","",AF25/AH25)</f>
        <v/>
      </c>
      <c r="AH25" s="240" t="str">
        <f>IF(AL25="Commissioned Extra","",IF(AK25="","",IF(AK25&lt;AI25,INDEX($F$18:$AC$18,1,MATCH(TEXT(AK25,"000"),$F$23:$AC$23)),INDEX($F$18:$AC$18,1,MATCH(AI25,$F$23:$AC$23)))))</f>
        <v/>
      </c>
      <c r="AI25" s="234">
        <f>VLOOKUP($A25,Incurred_Real!$A$25:$AP$479,Incurred_Real!AI$1,FALSE)</f>
        <v>2022</v>
      </c>
      <c r="AJ25" s="235">
        <f>VLOOKUP($A25,Incurred_Real!$A$25:$AP$479,Incurred_Real!AJ$1,FALSE)</f>
        <v>40876</v>
      </c>
      <c r="AK25" s="236">
        <f>VLOOKUP($A25,Incurred_Real!$A$25:$AP$479,Incurred_Real!AK$1,FALSE)</f>
        <v>2012</v>
      </c>
      <c r="AL25" s="235" t="str">
        <f>VLOOKUP($A25,Incurred_Real!$A$25:$AP$479,Incurred_Real!AL$1,FALSE)</f>
        <v>Commissioned Extra</v>
      </c>
      <c r="AM25" s="237" t="str">
        <f>IF(AL25="Commissioned Extra","",(IF((AD25)=0,0,SUMPRODUCT($F$17:$U$17,F25:U25))+VLOOKUP($A25,Incurred_Real!$A$25:$BS$376,Incurred_Real!$AO$1,FALSE)))</f>
        <v/>
      </c>
      <c r="AN25" s="232" cm="1">
        <f t="array" ref="AN25">IF(ROUND(AE25,0)=0,0,LOOKUP(2,1/(F25:AC25&lt;&gt;""),F25:AC25))</f>
        <v>112239.11272167858</v>
      </c>
      <c r="AO25" s="232">
        <f t="shared" ref="AO25:AO88" si="28">SUM(V25:AC25)</f>
        <v>112239.11272167858</v>
      </c>
      <c r="AP25" s="78"/>
      <c r="AQ25" s="20"/>
      <c r="AR25" s="245">
        <f>VLOOKUP($A25,Incurred_Real!$A$25:$CD$376,Incurred_Real!AR$1,FALSE)</f>
        <v>0</v>
      </c>
      <c r="AS25" s="246">
        <f>VLOOKUP($A25,Incurred_Real!$A$25:$CD$376,Incurred_Real!AS$1,FALSE)</f>
        <v>0</v>
      </c>
      <c r="AT25" s="246">
        <f>VLOOKUP($A25,Incurred_Real!$A$25:$CD$376,Incurred_Real!AT$1,FALSE)</f>
        <v>0</v>
      </c>
      <c r="AU25" s="246">
        <f>VLOOKUP($A25,Incurred_Real!$A$25:$CD$376,Incurred_Real!AU$1,FALSE)</f>
        <v>4.4874302157497943E-2</v>
      </c>
      <c r="AV25" s="246">
        <f>VLOOKUP($A25,Incurred_Real!$A$25:$CD$376,Incurred_Real!AV$1,FALSE)</f>
        <v>0</v>
      </c>
      <c r="AW25" s="246">
        <f>VLOOKUP($A25,Incurred_Real!$A$25:$CD$376,Incurred_Real!AW$1,FALSE)</f>
        <v>0</v>
      </c>
      <c r="AX25" s="246">
        <f>VLOOKUP($A25,Incurred_Real!$A$25:$CD$376,Incurred_Real!AX$1,FALSE)</f>
        <v>0</v>
      </c>
      <c r="AY25" s="246">
        <f>VLOOKUP($A25,Incurred_Real!$A$25:$CD$376,Incurred_Real!AY$1,FALSE)</f>
        <v>7.6869566107446395E-4</v>
      </c>
      <c r="AZ25" s="246">
        <f>VLOOKUP($A25,Incurred_Real!$A$25:$CD$376,Incurred_Real!AZ$1,FALSE)</f>
        <v>0</v>
      </c>
      <c r="BA25" s="246">
        <f>VLOOKUP($A25,Incurred_Real!$A$25:$CD$376,Incurred_Real!BA$1,FALSE)</f>
        <v>0</v>
      </c>
      <c r="BB25" s="246">
        <f>VLOOKUP($A25,Incurred_Real!$A$25:$CD$376,Incurred_Real!BB$1,FALSE)</f>
        <v>0.25202997004207189</v>
      </c>
      <c r="BC25" s="246">
        <f>VLOOKUP($A25,Incurred_Real!$A$25:$CD$376,Incurred_Real!BC$1,FALSE)</f>
        <v>0</v>
      </c>
      <c r="BD25" s="246">
        <f>VLOOKUP($A25,Incurred_Real!$A$25:$CD$376,Incurred_Real!BD$1,FALSE)</f>
        <v>0.13029368434774419</v>
      </c>
      <c r="BE25" s="246">
        <f>VLOOKUP($A25,Incurred_Real!$A$25:$CD$376,Incurred_Real!BE$1,FALSE)</f>
        <v>0</v>
      </c>
      <c r="BF25" s="246">
        <f>VLOOKUP($A25,Incurred_Real!$A$25:$CD$376,Incurred_Real!BF$1,FALSE)</f>
        <v>0</v>
      </c>
      <c r="BG25" s="246">
        <f>VLOOKUP($A25,Incurred_Real!$A$25:$CD$376,Incurred_Real!BG$1,FALSE)</f>
        <v>4.5298550890942951E-2</v>
      </c>
      <c r="BH25" s="246">
        <f>VLOOKUP($A25,Incurred_Real!$A$25:$CD$376,Incurred_Real!BH$1,FALSE)</f>
        <v>0</v>
      </c>
      <c r="BI25" s="246">
        <f>VLOOKUP($A25,Incurred_Real!$A$25:$CD$376,Incurred_Real!BI$1,FALSE)</f>
        <v>0.5267347969006686</v>
      </c>
      <c r="BJ25" s="246">
        <f>VLOOKUP($A25,Incurred_Real!$A$25:$CD$376,Incurred_Real!BJ$1,FALSE)</f>
        <v>0</v>
      </c>
      <c r="BK25" s="246">
        <f>VLOOKUP($A25,Incurred_Real!$A$25:$CD$376,Incurred_Real!BK$1,FALSE)</f>
        <v>0</v>
      </c>
      <c r="BL25" s="246">
        <f>VLOOKUP($A25,Incurred_Real!$A$25:$CD$376,Incurred_Real!BL$1,FALSE)</f>
        <v>0</v>
      </c>
      <c r="BM25" s="246">
        <f>VLOOKUP($A25,Incurred_Real!$A$25:$CD$376,Incurred_Real!BM$1,FALSE)</f>
        <v>0</v>
      </c>
      <c r="BN25" s="246">
        <f>VLOOKUP($A25,Incurred_Real!$A$25:$CD$376,Incurred_Real!BN$1,FALSE)</f>
        <v>0</v>
      </c>
      <c r="BO25" s="246">
        <f>VLOOKUP($A25,Incurred_Real!$A$25:$CD$376,Incurred_Real!BO$1,FALSE)</f>
        <v>0</v>
      </c>
      <c r="BP25" s="246">
        <f>VLOOKUP($A25,Incurred_Real!$A$25:$CD$376,Incurred_Real!BP$1,FALSE)</f>
        <v>0</v>
      </c>
      <c r="BQ25" s="246">
        <f>VLOOKUP($A25,Incurred_Real!$A$25:$CD$376,Incurred_Real!BQ$1,FALSE)</f>
        <v>0</v>
      </c>
      <c r="BR25" s="246">
        <f>VLOOKUP($A25,Incurred_Real!$A$25:$CD$376,Incurred_Real!BR$1,FALSE)</f>
        <v>0</v>
      </c>
      <c r="BS25" s="254">
        <f t="shared" ref="BS25:BS88" si="29">SUM(AS25:BR25)</f>
        <v>1</v>
      </c>
      <c r="BT25" s="249">
        <f>1+IF(ISNA(VLOOKUP($A25,'Project labour content'!$A$7:$D$255,'Project labour content'!$D$1,FALSE)),VLOOKUP($D25,'Project labour content'!$F$6:$G$15,'Project labour content'!$G$1,FALSE),VLOOKUP($A25,'Project labour content'!$A$7:$D$255,'Project labour content'!$D$1,FALSE))*LabEsc22*1</f>
        <v>1.0005066996921936</v>
      </c>
      <c r="BU25" s="249">
        <f>1+IF(ISNA(VLOOKUP($A25,'Project labour content'!$A$7:$D$255,'Project labour content'!$D$1,FALSE)),VLOOKUP($D25,'Project labour content'!$F$6:$G$15,'Project labour content'!$G$1,FALSE),VLOOKUP($A25,'Project labour content'!$A$7:$D$255,'Project labour content'!$D$1,FALSE))*LabEsc23*1</f>
        <v>1.0010158315429099</v>
      </c>
      <c r="BV25" s="249">
        <f>1+IF(ISNA(VLOOKUP($A25,'Project labour content'!$A$7:$D$255,'Project labour content'!$D$1,FALSE)),VLOOKUP($D25,'Project labour content'!$F$6:$G$15,'Project labour content'!$G$1,FALSE),VLOOKUP($A25,'Project labour content'!$A$7:$D$255,'Project labour content'!$D$1,FALSE))*LabEsc24*1</f>
        <v>1.0014954337462845</v>
      </c>
      <c r="BW25" s="249">
        <f>1+IF(ISNA(VLOOKUP($A25,'Project labour content'!$A$7:$D$255,'Project labour content'!$D$1,FALSE)),VLOOKUP($D25,'Project labour content'!$F$6:$G$15,'Project labour content'!$G$1,FALSE),VLOOKUP($A25,'Project labour content'!$A$7:$D$255,'Project labour content'!$D$1,FALSE))*LabEsc25*1</f>
        <v>1.0021377809640044</v>
      </c>
      <c r="BX25" s="249">
        <f>1+IF(ISNA(VLOOKUP($A25,'Project labour content'!$A$7:$D$255,'Project labour content'!$D$1,FALSE)),VLOOKUP($D25,'Project labour content'!$F$6:$G$15,'Project labour content'!$G$1,FALSE),VLOOKUP($A25,'Project labour content'!$A$7:$D$255,'Project labour content'!$D$1,FALSE))*LabEsc26*1</f>
        <v>1.0028378323734493</v>
      </c>
      <c r="BY25" s="249">
        <f>1+IF(ISNA(VLOOKUP($A25,'Project labour content'!$A$7:$D$255,'Project labour content'!$D$1,FALSE)),VLOOKUP($D25,'Project labour content'!$F$6:$G$15,'Project labour content'!$G$1,FALSE),VLOOKUP($A25,'Project labour content'!$A$7:$D$255,'Project labour content'!$D$1,FALSE))*LabEsc27*1</f>
        <v>1.0032714334464379</v>
      </c>
      <c r="BZ25" s="249">
        <f>1+IF(ISNA(VLOOKUP($A25,'Project labour content'!$A$7:$D$255,'Project labour content'!$D$1,FALSE)),VLOOKUP($D25,'Project labour content'!$F$6:$G$15,'Project labour content'!$G$1,FALSE),VLOOKUP($A25,'Project labour content'!$A$7:$D$255,'Project labour content'!$D$1,FALSE))*LabEsc28*1</f>
        <v>1.0035979350543982</v>
      </c>
      <c r="CA25" s="249">
        <f>1+IF(ISNA(VLOOKUP($A25,'Project labour content'!$A$7:$D$255,'Project labour content'!$D$1,FALSE)),VLOOKUP($D25,'Project labour content'!$F$6:$G$15,'Project labour content'!$G$1,FALSE),VLOOKUP($A25,'Project labour content'!$A$7:$D$255,'Project labour content'!$D$1,FALSE))*LabEsc29*1</f>
        <v>1.0041219048348531</v>
      </c>
      <c r="CB25" s="250" t="str">
        <f>IF(ISNA(VLOOKUP($A25,'Project labour content'!$A$7:$D$255,'Project labour content'!$D$1,FALSE)),"Category","Project")</f>
        <v>Project</v>
      </c>
      <c r="CD25" s="247" t="str">
        <f t="shared" ref="CD25:CD88" si="30">RIGHT(A25,5)</f>
        <v>10161</v>
      </c>
    </row>
    <row r="26" spans="1:82" x14ac:dyDescent="0.15">
      <c r="A26" s="11" t="s">
        <v>33</v>
      </c>
      <c r="B26" s="11" t="str">
        <f>VLOOKUP($A26,'Incurred Real 2022$'!$A$25:$AC$426,'Incurred Real 2022$'!B$1,FALSE)</f>
        <v>Heywood Interconnector Upgrade</v>
      </c>
      <c r="C26" s="11" t="str">
        <f>VLOOKUP($A26,'Incurred Real 2022$'!$A$25:$AC$426,'Incurred Real 2022$'!C$1,FALSE)</f>
        <v>ExAnte</v>
      </c>
      <c r="D26" s="11" t="str">
        <f>VLOOKUP($A26,'Incurred Real 2022$'!$A$25:$AC$426,'Incurred Real 2022$'!D$1,FALSE)</f>
        <v>Augmentation</v>
      </c>
      <c r="E26" s="11" t="str">
        <f>VLOOKUP($A26,'Incurred Real 2022$'!$A$25:$AC$426,'Incurred Real 2022$'!E$1,FALSE)</f>
        <v>Active</v>
      </c>
      <c r="F26" s="105" t="str">
        <f>IF(VLOOKUP($A26,'Incurred Real 2022$'!$A$25:$AC$426,'Incurred Real 2022$'!F$1,FALSE)=0,"",VLOOKUP($A26,'Incurred Real 2022$'!$A$25:$AC$426,'Incurred Real 2022$'!F$1,FALSE))</f>
        <v/>
      </c>
      <c r="G26" s="105" t="str">
        <f>IF(VLOOKUP($A26,'Incurred Real 2022$'!$A$25:$AC$426,'Incurred Real 2022$'!G$1,FALSE)=0,"",VLOOKUP($A26,'Incurred Real 2022$'!$A$25:$AC$426,'Incurred Real 2022$'!G$1,FALSE))</f>
        <v/>
      </c>
      <c r="H26" s="105" t="str">
        <f>IF(VLOOKUP($A26,'Incurred Real 2022$'!$A$25:$AC$426,'Incurred Real 2022$'!H$1,FALSE)=0,"",VLOOKUP($A26,'Incurred Real 2022$'!$A$25:$AC$426,'Incurred Real 2022$'!H$1,FALSE))</f>
        <v/>
      </c>
      <c r="I26" s="105" t="str">
        <f>IF(VLOOKUP($A26,'Incurred Real 2022$'!$A$25:$AC$426,'Incurred Real 2022$'!I$1,FALSE)=0,"",VLOOKUP($A26,'Incurred Real 2022$'!$A$25:$AC$426,'Incurred Real 2022$'!I$1,FALSE))</f>
        <v/>
      </c>
      <c r="J26" s="105" t="str">
        <f>IF(VLOOKUP($A26,'Incurred Real 2022$'!$A$25:$AC$426,'Incurred Real 2022$'!J$1,FALSE)=0,"",VLOOKUP($A26,'Incurred Real 2022$'!$A$25:$AC$426,'Incurred Real 2022$'!J$1,FALSE))</f>
        <v/>
      </c>
      <c r="K26" s="105" t="str">
        <f>IF(VLOOKUP($A26,'Incurred Real 2022$'!$A$25:$AC$426,'Incurred Real 2022$'!K$1,FALSE)=0,"",VLOOKUP($A26,'Incurred Real 2022$'!$A$25:$AC$426,'Incurred Real 2022$'!K$1,FALSE))</f>
        <v/>
      </c>
      <c r="L26" s="105">
        <f>IF(VLOOKUP($A26,'Incurred Real 2022$'!$A$25:$AC$426,'Incurred Real 2022$'!L$1,FALSE)=0,"",VLOOKUP($A26,'Incurred Real 2022$'!$A$25:$AC$426,'Incurred Real 2022$'!L$1,FALSE))</f>
        <v>798544.67</v>
      </c>
      <c r="M26" s="105">
        <f>IF(VLOOKUP($A26,'Incurred Real 2022$'!$A$25:$AC$426,'Incurred Real 2022$'!M$1,FALSE)=0,"",VLOOKUP($A26,'Incurred Real 2022$'!$A$25:$AC$426,'Incurred Real 2022$'!M$1,FALSE))</f>
        <v>913779.99</v>
      </c>
      <c r="N26" s="105">
        <f>IF(VLOOKUP($A26,'Incurred Real 2022$'!$A$25:$AC$426,'Incurred Real 2022$'!N$1,FALSE)=0,"",VLOOKUP($A26,'Incurred Real 2022$'!$A$25:$AC$426,'Incurred Real 2022$'!N$1,FALSE))</f>
        <v>1978728.67</v>
      </c>
      <c r="O26" s="105">
        <f>IF(VLOOKUP($A26,'Incurred Real 2022$'!$A$25:$AC$426,'Incurred Real 2022$'!O$1,FALSE)=0,"",VLOOKUP($A26,'Incurred Real 2022$'!$A$25:$AC$426,'Incurred Real 2022$'!O$1,FALSE))</f>
        <v>5687410.8899999997</v>
      </c>
      <c r="P26" s="105">
        <f>IF(VLOOKUP($A26,'Incurred Real 2022$'!$A$25:$AC$426,'Incurred Real 2022$'!P$1,FALSE)=0,"",VLOOKUP($A26,'Incurred Real 2022$'!$A$25:$AC$426,'Incurred Real 2022$'!P$1,FALSE))</f>
        <v>23030612.23</v>
      </c>
      <c r="Q26" s="105">
        <f>IF(VLOOKUP($A26,'Incurred Real 2022$'!$A$25:$AC$426,'Incurred Real 2022$'!Q$1,FALSE)=0,"",VLOOKUP($A26,'Incurred Real 2022$'!$A$25:$AC$426,'Incurred Real 2022$'!Q$1,FALSE))</f>
        <v>3368344.82</v>
      </c>
      <c r="R26" s="105">
        <f>IF(VLOOKUP($A26,'Incurred Real 2022$'!$A$25:$AC$426,'Incurred Real 2022$'!R$1,FALSE)=0,"",VLOOKUP($A26,'Incurred Real 2022$'!$A$25:$AC$426,'Incurred Real 2022$'!R$1,FALSE))</f>
        <v>1179761.29</v>
      </c>
      <c r="S26" s="105">
        <f>IF(VLOOKUP($A26,'Incurred Real 2022$'!$A$25:$AC$426,'Incurred Real 2022$'!S$1,FALSE)=0,"",VLOOKUP($A26,'Incurred Real 2022$'!$A$25:$AC$426,'Incurred Real 2022$'!S$1,FALSE))</f>
        <v>1535514.33</v>
      </c>
      <c r="T26" s="105">
        <f>IF(VLOOKUP($A26,'Incurred Real 2022$'!$A$25:$AC$426,'Incurred Real 2022$'!T$1,FALSE)=0,"",VLOOKUP($A26,'Incurred Real 2022$'!$A$25:$AC$426,'Incurred Real 2022$'!T$1,FALSE))</f>
        <v>438579.38</v>
      </c>
      <c r="U26" s="105">
        <f>IF(VLOOKUP($A26,'Incurred Real 2022$'!$A$25:$AC$426,'Incurred Real 2022$'!U$1,FALSE)=0,"",VLOOKUP($A26,'Incurred Real 2022$'!$A$25:$AC$426,'Incurred Real 2022$'!U$1,FALSE))</f>
        <v>598730.49</v>
      </c>
      <c r="V26" s="13">
        <f>IF(ISTEXT(VLOOKUP($A26,'Incurred Real 2022$'!$A$25:$AC$426,'Incurred Real 2022$'!V$1,FALSE)),"",(VLOOKUP($A26,'Incurred Real 2022$'!$A$25:$AC$426,'Incurred Real 2022$'!V$1,FALSE))*BT26*Incurred_Nominal!V$15)</f>
        <v>13462.331446447075</v>
      </c>
      <c r="W26" s="13" t="str">
        <f>IF(ISTEXT(VLOOKUP($A26,'Incurred Real 2022$'!$A$25:$AC$426,'Incurred Real 2022$'!W$1,FALSE)),"",(VLOOKUP($A26,'Incurred Real 2022$'!$A$25:$AC$426,'Incurred Real 2022$'!W$1,FALSE))*BU26*Incurred_Nominal!W$15)</f>
        <v/>
      </c>
      <c r="X26" s="13" t="str">
        <f>IF(ISTEXT(VLOOKUP($A26,'Incurred Real 2022$'!$A$25:$AC$426,'Incurred Real 2022$'!X$1,FALSE)),"",(VLOOKUP($A26,'Incurred Real 2022$'!$A$25:$AC$426,'Incurred Real 2022$'!X$1,FALSE))*BV26*Incurred_Nominal!X$15)</f>
        <v/>
      </c>
      <c r="Y26" s="13" t="str">
        <f>IF(ISTEXT(VLOOKUP($A26,'Incurred Real 2022$'!$A$25:$AC$426,'Incurred Real 2022$'!Y$1,FALSE)),"",(VLOOKUP($A26,'Incurred Real 2022$'!$A$25:$AC$426,'Incurred Real 2022$'!Y$1,FALSE))*BW26*Incurred_Nominal!Y$15)</f>
        <v/>
      </c>
      <c r="Z26" s="13" t="str">
        <f>IF(ISTEXT(VLOOKUP($A26,'Incurred Real 2022$'!$A$25:$AC$426,'Incurred Real 2022$'!Z$1,FALSE)),"",(VLOOKUP($A26,'Incurred Real 2022$'!$A$25:$AC$426,'Incurred Real 2022$'!Z$1,FALSE))*BX26*Incurred_Nominal!Z$15)</f>
        <v/>
      </c>
      <c r="AA26" s="13" t="str">
        <f>IF(ISTEXT(VLOOKUP($A26,'Incurred Real 2022$'!$A$25:$AC$426,'Incurred Real 2022$'!AA$1,FALSE)),"",(VLOOKUP($A26,'Incurred Real 2022$'!$A$25:$AC$426,'Incurred Real 2022$'!AA$1,FALSE))*BY26*Incurred_Nominal!AA$15)</f>
        <v/>
      </c>
      <c r="AB26" s="13" t="str">
        <f>IF(ISTEXT(VLOOKUP($A26,'Incurred Real 2022$'!$A$25:$AC$426,'Incurred Real 2022$'!AB$1,FALSE)),"",(VLOOKUP($A26,'Incurred Real 2022$'!$A$25:$AC$426,'Incurred Real 2022$'!AB$1,FALSE))*BZ26*Incurred_Nominal!AB$15)</f>
        <v/>
      </c>
      <c r="AC26" s="13" t="str">
        <f>IF(ISTEXT(VLOOKUP($A26,'Incurred Real 2022$'!$A$25:$AC$426,'Incurred Real 2022$'!AC$1,FALSE)),"",(VLOOKUP($A26,'Incurred Real 2022$'!$A$25:$AC$426,'Incurred Real 2022$'!AC$1,FALSE))*CA26*Incurred_Nominal!AC$15)</f>
        <v/>
      </c>
      <c r="AD26" s="232">
        <f t="shared" si="25"/>
        <v>39543469.091446444</v>
      </c>
      <c r="AE26" s="232">
        <f t="shared" si="26"/>
        <v>39543469.091446444</v>
      </c>
      <c r="AF26" s="239" t="str">
        <f t="shared" si="27"/>
        <v/>
      </c>
      <c r="AG26" s="237" t="str">
        <f>IF(AH26="","",AF26/AH26)</f>
        <v/>
      </c>
      <c r="AH26" s="240" t="str">
        <f t="shared" ref="AH26:AH89" si="31">IF(AL26="Commissioned Extra","",IF(AK26="","",IF(AK26&lt;AI26,INDEX($F$18:$AC$18,1,MATCH(TEXT(AK26,"000"),$F$23:$AC$23)),INDEX($F$18:$AC$18,1,MATCH(AI26,$F$23:$AC$23)))))</f>
        <v/>
      </c>
      <c r="AI26" s="234">
        <f>VLOOKUP($A26,Incurred_Real!$A$25:$AP$479,Incurred_Real!AI$1,FALSE)</f>
        <v>2022</v>
      </c>
      <c r="AJ26" s="235">
        <f>VLOOKUP($A26,Incurred_Real!$A$25:$AP$479,Incurred_Real!AJ$1,FALSE)</f>
        <v>42576</v>
      </c>
      <c r="AK26" s="236">
        <f>VLOOKUP($A26,Incurred_Real!$A$25:$AP$479,Incurred_Real!AK$1,FALSE)</f>
        <v>2017</v>
      </c>
      <c r="AL26" s="235" t="str">
        <f>VLOOKUP($A26,Incurred_Real!$A$25:$AP$479,Incurred_Real!AL$1,FALSE)</f>
        <v>Commissioned Extra</v>
      </c>
      <c r="AM26" s="237" t="str">
        <f>IF(AL26="Commissioned Extra","",(IF((AD26)=0,0,SUMPRODUCT($F$17:$U$17,F26:U26))+VLOOKUP($A26,Incurred_Real!$A$25:$BS$376,Incurred_Real!$AO$1,FALSE)))</f>
        <v/>
      </c>
      <c r="AN26" s="232" cm="1">
        <f t="array" ref="AN26">IF(ROUND(AE26,0)=0,0,LOOKUP(2,1/(F26:AC26&lt;&gt;""),F26:AC26))</f>
        <v>13462.331446447075</v>
      </c>
      <c r="AO26" s="232">
        <f t="shared" si="28"/>
        <v>13462.331446447075</v>
      </c>
      <c r="AP26" s="78"/>
      <c r="AQ26" s="20"/>
      <c r="AR26" s="245">
        <f>VLOOKUP($A26,Incurred_Real!$A$25:$CD$376,Incurred_Real!AR$1,FALSE)</f>
        <v>0</v>
      </c>
      <c r="AS26" s="246">
        <f>VLOOKUP($A26,Incurred_Real!$A$25:$CD$376,Incurred_Real!AS$1,FALSE)</f>
        <v>0</v>
      </c>
      <c r="AT26" s="246">
        <f>VLOOKUP($A26,Incurred_Real!$A$25:$CD$376,Incurred_Real!AT$1,FALSE)</f>
        <v>4.5909214660884122E-2</v>
      </c>
      <c r="AU26" s="246">
        <f>VLOOKUP($A26,Incurred_Real!$A$25:$CD$376,Incurred_Real!AU$1,FALSE)</f>
        <v>3.1340458710143203E-2</v>
      </c>
      <c r="AV26" s="246">
        <f>VLOOKUP($A26,Incurred_Real!$A$25:$CD$376,Incurred_Real!AV$1,FALSE)</f>
        <v>0</v>
      </c>
      <c r="AW26" s="246">
        <f>VLOOKUP($A26,Incurred_Real!$A$25:$CD$376,Incurred_Real!AW$1,FALSE)</f>
        <v>0</v>
      </c>
      <c r="AX26" s="246">
        <f>VLOOKUP($A26,Incurred_Real!$A$25:$CD$376,Incurred_Real!AX$1,FALSE)</f>
        <v>6.0728303173178009E-3</v>
      </c>
      <c r="AY26" s="246">
        <f>VLOOKUP($A26,Incurred_Real!$A$25:$CD$376,Incurred_Real!AY$1,FALSE)</f>
        <v>0</v>
      </c>
      <c r="AZ26" s="246">
        <f>VLOOKUP($A26,Incurred_Real!$A$25:$CD$376,Incurred_Real!AZ$1,FALSE)</f>
        <v>0</v>
      </c>
      <c r="BA26" s="246">
        <f>VLOOKUP($A26,Incurred_Real!$A$25:$CD$376,Incurred_Real!BA$1,FALSE)</f>
        <v>0</v>
      </c>
      <c r="BB26" s="246">
        <f>VLOOKUP($A26,Incurred_Real!$A$25:$CD$376,Incurred_Real!BB$1,FALSE)</f>
        <v>0.55817574703242634</v>
      </c>
      <c r="BC26" s="246">
        <f>VLOOKUP($A26,Incurred_Real!$A$25:$CD$376,Incurred_Real!BC$1,FALSE)</f>
        <v>2.7160788041347264E-2</v>
      </c>
      <c r="BD26" s="246">
        <f>VLOOKUP($A26,Incurred_Real!$A$25:$CD$376,Incurred_Real!BD$1,FALSE)</f>
        <v>0.18527269204316513</v>
      </c>
      <c r="BE26" s="246">
        <f>VLOOKUP($A26,Incurred_Real!$A$25:$CD$376,Incurred_Real!BE$1,FALSE)</f>
        <v>2.2649759321720371E-2</v>
      </c>
      <c r="BF26" s="246">
        <f>VLOOKUP($A26,Incurred_Real!$A$25:$CD$376,Incurred_Real!BF$1,FALSE)</f>
        <v>0</v>
      </c>
      <c r="BG26" s="246">
        <f>VLOOKUP($A26,Incurred_Real!$A$25:$CD$376,Incurred_Real!BG$1,FALSE)</f>
        <v>8.5019624438218755E-2</v>
      </c>
      <c r="BH26" s="246">
        <f>VLOOKUP($A26,Incurred_Real!$A$25:$CD$376,Incurred_Real!BH$1,FALSE)</f>
        <v>3.8398885434777243E-2</v>
      </c>
      <c r="BI26" s="246">
        <f>VLOOKUP($A26,Incurred_Real!$A$25:$CD$376,Incurred_Real!BI$1,FALSE)</f>
        <v>0</v>
      </c>
      <c r="BJ26" s="246">
        <f>VLOOKUP($A26,Incurred_Real!$A$25:$CD$376,Incurred_Real!BJ$1,FALSE)</f>
        <v>0</v>
      </c>
      <c r="BK26" s="246">
        <f>VLOOKUP($A26,Incurred_Real!$A$25:$CD$376,Incurred_Real!BK$1,FALSE)</f>
        <v>0</v>
      </c>
      <c r="BL26" s="246">
        <f>VLOOKUP($A26,Incurred_Real!$A$25:$CD$376,Incurred_Real!BL$1,FALSE)</f>
        <v>0</v>
      </c>
      <c r="BM26" s="246">
        <f>VLOOKUP($A26,Incurred_Real!$A$25:$CD$376,Incurred_Real!BM$1,FALSE)</f>
        <v>0</v>
      </c>
      <c r="BN26" s="246">
        <f>VLOOKUP($A26,Incurred_Real!$A$25:$CD$376,Incurred_Real!BN$1,FALSE)</f>
        <v>0</v>
      </c>
      <c r="BO26" s="246">
        <f>VLOOKUP($A26,Incurred_Real!$A$25:$CD$376,Incurred_Real!BO$1,FALSE)</f>
        <v>0</v>
      </c>
      <c r="BP26" s="246">
        <f>VLOOKUP($A26,Incurred_Real!$A$25:$CD$376,Incurred_Real!BP$1,FALSE)</f>
        <v>0</v>
      </c>
      <c r="BQ26" s="246">
        <f>VLOOKUP($A26,Incurred_Real!$A$25:$CD$376,Incurred_Real!BQ$1,FALSE)</f>
        <v>0</v>
      </c>
      <c r="BR26" s="246">
        <f>VLOOKUP($A26,Incurred_Real!$A$25:$CD$376,Incurred_Real!BR$1,FALSE)</f>
        <v>0</v>
      </c>
      <c r="BS26" s="254">
        <f t="shared" si="29"/>
        <v>1.0000000000000002</v>
      </c>
      <c r="BT26" s="249">
        <f>1+IF(ISNA(VLOOKUP($A26,'Project labour content'!$A$7:$D$255,'Project labour content'!$D$1,FALSE)),VLOOKUP($D26,'Project labour content'!$F$6:$G$15,'Project labour content'!$G$1,FALSE),VLOOKUP($A26,'Project labour content'!$A$7:$D$255,'Project labour content'!$D$1,FALSE))*LabEsc22*1</f>
        <v>1.0009800753120184</v>
      </c>
      <c r="BU26" s="249">
        <f>1+IF(ISNA(VLOOKUP($A26,'Project labour content'!$A$7:$D$255,'Project labour content'!$D$1,FALSE)),VLOOKUP($D26,'Project labour content'!$F$6:$G$15,'Project labour content'!$G$1,FALSE),VLOOKUP($A26,'Project labour content'!$A$7:$D$255,'Project labour content'!$D$1,FALSE))*LabEsc23*1</f>
        <v>1.0019648549855344</v>
      </c>
      <c r="BV26" s="249">
        <f>1+IF(ISNA(VLOOKUP($A26,'Project labour content'!$A$7:$D$255,'Project labour content'!$D$1,FALSE)),VLOOKUP($D26,'Project labour content'!$F$6:$G$15,'Project labour content'!$G$1,FALSE),VLOOKUP($A26,'Project labour content'!$A$7:$D$255,'Project labour content'!$D$1,FALSE))*LabEsc24*1</f>
        <v>1.0028925174379866</v>
      </c>
      <c r="BW26" s="249">
        <f>1+IF(ISNA(VLOOKUP($A26,'Project labour content'!$A$7:$D$255,'Project labour content'!$D$1,FALSE)),VLOOKUP($D26,'Project labour content'!$F$6:$G$15,'Project labour content'!$G$1,FALSE),VLOOKUP($A26,'Project labour content'!$A$7:$D$255,'Project labour content'!$D$1,FALSE))*LabEsc25*1</f>
        <v>1.0041349666826376</v>
      </c>
      <c r="BX26" s="249">
        <f>1+IF(ISNA(VLOOKUP($A26,'Project labour content'!$A$7:$D$255,'Project labour content'!$D$1,FALSE)),VLOOKUP($D26,'Project labour content'!$F$6:$G$15,'Project labour content'!$G$1,FALSE),VLOOKUP($A26,'Project labour content'!$A$7:$D$255,'Project labour content'!$D$1,FALSE))*LabEsc26*1</f>
        <v>1.005489029284433</v>
      </c>
      <c r="BY26" s="249">
        <f>1+IF(ISNA(VLOOKUP($A26,'Project labour content'!$A$7:$D$255,'Project labour content'!$D$1,FALSE)),VLOOKUP($D26,'Project labour content'!$F$6:$G$15,'Project labour content'!$G$1,FALSE),VLOOKUP($A26,'Project labour content'!$A$7:$D$255,'Project labour content'!$D$1,FALSE))*LabEsc27*1</f>
        <v>1.0063277148282526</v>
      </c>
      <c r="BZ26" s="249">
        <f>1+IF(ISNA(VLOOKUP($A26,'Project labour content'!$A$7:$D$255,'Project labour content'!$D$1,FALSE)),VLOOKUP($D26,'Project labour content'!$F$6:$G$15,'Project labour content'!$G$1,FALSE),VLOOKUP($A26,'Project labour content'!$A$7:$D$255,'Project labour content'!$D$1,FALSE))*LabEsc28*1</f>
        <v>1.0069592450427489</v>
      </c>
      <c r="CA26" s="249">
        <f>1+IF(ISNA(VLOOKUP($A26,'Project labour content'!$A$7:$D$255,'Project labour content'!$D$1,FALSE)),VLOOKUP($D26,'Project labour content'!$F$6:$G$15,'Project labour content'!$G$1,FALSE),VLOOKUP($A26,'Project labour content'!$A$7:$D$255,'Project labour content'!$D$1,FALSE))*LabEsc29*1</f>
        <v>1.0079727247309724</v>
      </c>
      <c r="CB26" s="250" t="str">
        <f>IF(ISNA(VLOOKUP($A26,'Project labour content'!$A$7:$D$255,'Project labour content'!$D$1,FALSE)),"Category","Project")</f>
        <v>Project</v>
      </c>
      <c r="CD26" s="247" t="str">
        <f t="shared" si="30"/>
        <v>10344</v>
      </c>
    </row>
    <row r="27" spans="1:82" x14ac:dyDescent="0.15">
      <c r="A27" s="11" t="s">
        <v>36</v>
      </c>
      <c r="B27" s="11" t="str">
        <f>VLOOKUP($A27,'Incurred Real 2022$'!$A$25:$AC$426,'Incurred Real 2022$'!B$1,FALSE)</f>
        <v>Clare North New 132_33 kV Substation</v>
      </c>
      <c r="C27" s="11" t="str">
        <f>VLOOKUP($A27,'Incurred Real 2022$'!$A$25:$AC$426,'Incurred Real 2022$'!C$1,FALSE)</f>
        <v>ExAnte</v>
      </c>
      <c r="D27" s="11" t="str">
        <f>VLOOKUP($A27,'Incurred Real 2022$'!$A$25:$AC$426,'Incurred Real 2022$'!D$1,FALSE)</f>
        <v>Connection</v>
      </c>
      <c r="E27" s="11" t="str">
        <f>VLOOKUP($A27,'Incurred Real 2022$'!$A$25:$AC$426,'Incurred Real 2022$'!E$1,FALSE)</f>
        <v>Closed</v>
      </c>
      <c r="F27" s="105">
        <f>IF(VLOOKUP($A27,'Incurred Real 2022$'!$A$25:$AC$426,'Incurred Real 2022$'!F$1,FALSE)=0,"",VLOOKUP($A27,'Incurred Real 2022$'!$A$25:$AC$426,'Incurred Real 2022$'!F$1,FALSE))</f>
        <v>14316.59</v>
      </c>
      <c r="G27" s="105">
        <f>IF(VLOOKUP($A27,'Incurred Real 2022$'!$A$25:$AC$426,'Incurred Real 2022$'!G$1,FALSE)=0,"",VLOOKUP($A27,'Incurred Real 2022$'!$A$25:$AC$426,'Incurred Real 2022$'!G$1,FALSE))</f>
        <v>182203.75</v>
      </c>
      <c r="H27" s="105">
        <f>IF(VLOOKUP($A27,'Incurred Real 2022$'!$A$25:$AC$426,'Incurred Real 2022$'!H$1,FALSE)=0,"",VLOOKUP($A27,'Incurred Real 2022$'!$A$25:$AC$426,'Incurred Real 2022$'!H$1,FALSE))</f>
        <v>485896.08</v>
      </c>
      <c r="I27" s="105">
        <f>IF(VLOOKUP($A27,'Incurred Real 2022$'!$A$25:$AC$426,'Incurred Real 2022$'!I$1,FALSE)=0,"",VLOOKUP($A27,'Incurred Real 2022$'!$A$25:$AC$426,'Incurred Real 2022$'!I$1,FALSE))</f>
        <v>1703092.27</v>
      </c>
      <c r="J27" s="105">
        <f>IF(VLOOKUP($A27,'Incurred Real 2022$'!$A$25:$AC$426,'Incurred Real 2022$'!J$1,FALSE)=0,"",VLOOKUP($A27,'Incurred Real 2022$'!$A$25:$AC$426,'Incurred Real 2022$'!J$1,FALSE))</f>
        <v>14056261.109999999</v>
      </c>
      <c r="K27" s="105">
        <f>IF(VLOOKUP($A27,'Incurred Real 2022$'!$A$25:$AC$426,'Incurred Real 2022$'!K$1,FALSE)=0,"",VLOOKUP($A27,'Incurred Real 2022$'!$A$25:$AC$426,'Incurred Real 2022$'!K$1,FALSE))</f>
        <v>5216315.03</v>
      </c>
      <c r="L27" s="105">
        <f>IF(VLOOKUP($A27,'Incurred Real 2022$'!$A$25:$AC$426,'Incurred Real 2022$'!L$1,FALSE)=0,"",VLOOKUP($A27,'Incurred Real 2022$'!$A$25:$AC$426,'Incurred Real 2022$'!L$1,FALSE))</f>
        <v>228703</v>
      </c>
      <c r="M27" s="105">
        <f>IF(VLOOKUP($A27,'Incurred Real 2022$'!$A$25:$AC$426,'Incurred Real 2022$'!M$1,FALSE)=0,"",VLOOKUP($A27,'Incurred Real 2022$'!$A$25:$AC$426,'Incurred Real 2022$'!M$1,FALSE))</f>
        <v>282437.38</v>
      </c>
      <c r="N27" s="105">
        <f>IF(VLOOKUP($A27,'Incurred Real 2022$'!$A$25:$AC$426,'Incurred Real 2022$'!N$1,FALSE)=0,"",VLOOKUP($A27,'Incurred Real 2022$'!$A$25:$AC$426,'Incurred Real 2022$'!N$1,FALSE))</f>
        <v>-151764.68</v>
      </c>
      <c r="O27" s="105">
        <f>IF(VLOOKUP($A27,'Incurred Real 2022$'!$A$25:$AC$426,'Incurred Real 2022$'!O$1,FALSE)=0,"",VLOOKUP($A27,'Incurred Real 2022$'!$A$25:$AC$426,'Incurred Real 2022$'!O$1,FALSE))</f>
        <v>247663.51</v>
      </c>
      <c r="P27" s="105">
        <f>IF(VLOOKUP($A27,'Incurred Real 2022$'!$A$25:$AC$426,'Incurred Real 2022$'!P$1,FALSE)=0,"",VLOOKUP($A27,'Incurred Real 2022$'!$A$25:$AC$426,'Incurred Real 2022$'!P$1,FALSE))</f>
        <v>88534.74</v>
      </c>
      <c r="Q27" s="105">
        <f>IF(VLOOKUP($A27,'Incurred Real 2022$'!$A$25:$AC$426,'Incurred Real 2022$'!Q$1,FALSE)=0,"",VLOOKUP($A27,'Incurred Real 2022$'!$A$25:$AC$426,'Incurred Real 2022$'!Q$1,FALSE))</f>
        <v>492156.87</v>
      </c>
      <c r="R27" s="105">
        <f>IF(VLOOKUP($A27,'Incurred Real 2022$'!$A$25:$AC$426,'Incurred Real 2022$'!R$1,FALSE)=0,"",VLOOKUP($A27,'Incurred Real 2022$'!$A$25:$AC$426,'Incurred Real 2022$'!R$1,FALSE))</f>
        <v>90015.9</v>
      </c>
      <c r="S27" s="105">
        <f>IF(VLOOKUP($A27,'Incurred Real 2022$'!$A$25:$AC$426,'Incurred Real 2022$'!S$1,FALSE)=0,"",VLOOKUP($A27,'Incurred Real 2022$'!$A$25:$AC$426,'Incurred Real 2022$'!S$1,FALSE))</f>
        <v>-14854.9</v>
      </c>
      <c r="T27" s="105" t="str">
        <f>IF(VLOOKUP($A27,'Incurred Real 2022$'!$A$25:$AC$426,'Incurred Real 2022$'!T$1,FALSE)=0,"",VLOOKUP($A27,'Incurred Real 2022$'!$A$25:$AC$426,'Incurred Real 2022$'!T$1,FALSE))</f>
        <v/>
      </c>
      <c r="U27" s="105" t="str">
        <f>IF(VLOOKUP($A27,'Incurred Real 2022$'!$A$25:$AC$426,'Incurred Real 2022$'!U$1,FALSE)=0,"",VLOOKUP($A27,'Incurred Real 2022$'!$A$25:$AC$426,'Incurred Real 2022$'!U$1,FALSE))</f>
        <v/>
      </c>
      <c r="V27" s="13" t="str">
        <f>IF(ISTEXT(VLOOKUP($A27,'Incurred Real 2022$'!$A$25:$AC$426,'Incurred Real 2022$'!V$1,FALSE)),"",(VLOOKUP($A27,'Incurred Real 2022$'!$A$25:$AC$426,'Incurred Real 2022$'!V$1,FALSE))*BT27*Incurred_Nominal!V$15)</f>
        <v/>
      </c>
      <c r="W27" s="13" t="str">
        <f>IF(ISTEXT(VLOOKUP($A27,'Incurred Real 2022$'!$A$25:$AC$426,'Incurred Real 2022$'!W$1,FALSE)),"",(VLOOKUP($A27,'Incurred Real 2022$'!$A$25:$AC$426,'Incurred Real 2022$'!W$1,FALSE))*BU27*Incurred_Nominal!W$15)</f>
        <v/>
      </c>
      <c r="X27" s="13" t="str">
        <f>IF(ISTEXT(VLOOKUP($A27,'Incurred Real 2022$'!$A$25:$AC$426,'Incurred Real 2022$'!X$1,FALSE)),"",(VLOOKUP($A27,'Incurred Real 2022$'!$A$25:$AC$426,'Incurred Real 2022$'!X$1,FALSE))*BV27*Incurred_Nominal!X$15)</f>
        <v/>
      </c>
      <c r="Y27" s="13" t="str">
        <f>IF(ISTEXT(VLOOKUP($A27,'Incurred Real 2022$'!$A$25:$AC$426,'Incurred Real 2022$'!Y$1,FALSE)),"",(VLOOKUP($A27,'Incurred Real 2022$'!$A$25:$AC$426,'Incurred Real 2022$'!Y$1,FALSE))*BW27*Incurred_Nominal!Y$15)</f>
        <v/>
      </c>
      <c r="Z27" s="13" t="str">
        <f>IF(ISTEXT(VLOOKUP($A27,'Incurred Real 2022$'!$A$25:$AC$426,'Incurred Real 2022$'!Z$1,FALSE)),"",(VLOOKUP($A27,'Incurred Real 2022$'!$A$25:$AC$426,'Incurred Real 2022$'!Z$1,FALSE))*BX27*Incurred_Nominal!Z$15)</f>
        <v/>
      </c>
      <c r="AA27" s="13" t="str">
        <f>IF(ISTEXT(VLOOKUP($A27,'Incurred Real 2022$'!$A$25:$AC$426,'Incurred Real 2022$'!AA$1,FALSE)),"",(VLOOKUP($A27,'Incurred Real 2022$'!$A$25:$AC$426,'Incurred Real 2022$'!AA$1,FALSE))*BY27*Incurred_Nominal!AA$15)</f>
        <v/>
      </c>
      <c r="AB27" s="13" t="str">
        <f>IF(ISTEXT(VLOOKUP($A27,'Incurred Real 2022$'!$A$25:$AC$426,'Incurred Real 2022$'!AB$1,FALSE)),"",(VLOOKUP($A27,'Incurred Real 2022$'!$A$25:$AC$426,'Incurred Real 2022$'!AB$1,FALSE))*BZ27*Incurred_Nominal!AB$15)</f>
        <v/>
      </c>
      <c r="AC27" s="13" t="str">
        <f>IF(ISTEXT(VLOOKUP($A27,'Incurred Real 2022$'!$A$25:$AC$426,'Incurred Real 2022$'!AC$1,FALSE)),"",(VLOOKUP($A27,'Incurred Real 2022$'!$A$25:$AC$426,'Incurred Real 2022$'!AC$1,FALSE))*CA27*Incurred_Nominal!AC$15)</f>
        <v/>
      </c>
      <c r="AD27" s="232">
        <f t="shared" si="25"/>
        <v>22920976.649999999</v>
      </c>
      <c r="AE27" s="232">
        <f t="shared" si="26"/>
        <v>23254215.809999995</v>
      </c>
      <c r="AF27" s="239">
        <f t="shared" si="27"/>
        <v>33053021.410710737</v>
      </c>
      <c r="AG27" s="237">
        <f t="shared" ref="AG27:AG88" si="32">IF(AH27="","",AF27/AH27)</f>
        <v>23459208.890760846</v>
      </c>
      <c r="AH27" s="240">
        <f t="shared" si="31"/>
        <v>1.4089572058727142</v>
      </c>
      <c r="AI27" s="234">
        <f>VLOOKUP($A27,Incurred_Real!$A$25:$AP$479,Incurred_Real!AI$1,FALSE)</f>
        <v>2019</v>
      </c>
      <c r="AJ27" s="235">
        <f>VLOOKUP($A27,Incurred_Real!$A$25:$AP$479,Incurred_Real!AJ$1,FALSE)</f>
        <v>40525</v>
      </c>
      <c r="AK27" s="236">
        <f>VLOOKUP($A27,Incurred_Real!$A$25:$AP$479,Incurred_Real!AK$1,FALSE)</f>
        <v>2011</v>
      </c>
      <c r="AL27" s="235" t="str">
        <f>VLOOKUP($A27,Incurred_Real!$A$25:$AP$479,Incurred_Real!AL$1,FALSE)</f>
        <v/>
      </c>
      <c r="AM27" s="237">
        <f>IF(AL27="Commissioned Extra","",(IF((AD27)=0,0,SUMPRODUCT($F$17:$U$17,F27:U27))+VLOOKUP($A27,Incurred_Real!$A$25:$BS$376,Incurred_Real!$AO$1,FALSE)))</f>
        <v>29356980.322879475</v>
      </c>
      <c r="AN27" s="232" cm="1">
        <f t="array" ref="AN27">IF(ROUND(AE27,0)=0,0,LOOKUP(2,1/(F27:AC27&lt;&gt;""),F27:AC27))</f>
        <v>-14854.9</v>
      </c>
      <c r="AO27" s="232">
        <f t="shared" si="28"/>
        <v>0</v>
      </c>
      <c r="AP27" s="78"/>
      <c r="AQ27" s="20"/>
      <c r="AR27" s="245">
        <f>VLOOKUP($A27,Incurred_Real!$A$25:$CD$376,Incurred_Real!AR$1,FALSE)</f>
        <v>0</v>
      </c>
      <c r="AS27" s="246">
        <f>VLOOKUP($A27,Incurred_Real!$A$25:$CD$376,Incurred_Real!AS$1,FALSE)</f>
        <v>0</v>
      </c>
      <c r="AT27" s="246">
        <f>VLOOKUP($A27,Incurred_Real!$A$25:$CD$376,Incurred_Real!AT$1,FALSE)</f>
        <v>0</v>
      </c>
      <c r="AU27" s="246">
        <f>VLOOKUP($A27,Incurred_Real!$A$25:$CD$376,Incurred_Real!AU$1,FALSE)</f>
        <v>9.5604049437070203E-3</v>
      </c>
      <c r="AV27" s="246">
        <f>VLOOKUP($A27,Incurred_Real!$A$25:$CD$376,Incurred_Real!AV$1,FALSE)</f>
        <v>0</v>
      </c>
      <c r="AW27" s="246">
        <f>VLOOKUP($A27,Incurred_Real!$A$25:$CD$376,Incurred_Real!AW$1,FALSE)</f>
        <v>0</v>
      </c>
      <c r="AX27" s="246">
        <f>VLOOKUP($A27,Incurred_Real!$A$25:$CD$376,Incurred_Real!AX$1,FALSE)</f>
        <v>0</v>
      </c>
      <c r="AY27" s="246">
        <f>VLOOKUP($A27,Incurred_Real!$A$25:$CD$376,Incurred_Real!AY$1,FALSE)</f>
        <v>0</v>
      </c>
      <c r="AZ27" s="246">
        <f>VLOOKUP($A27,Incurred_Real!$A$25:$CD$376,Incurred_Real!AZ$1,FALSE)</f>
        <v>0</v>
      </c>
      <c r="BA27" s="246">
        <f>VLOOKUP($A27,Incurred_Real!$A$25:$CD$376,Incurred_Real!BA$1,FALSE)</f>
        <v>0</v>
      </c>
      <c r="BB27" s="246">
        <f>VLOOKUP($A27,Incurred_Real!$A$25:$CD$376,Incurred_Real!BB$1,FALSE)</f>
        <v>0.56218143898982686</v>
      </c>
      <c r="BC27" s="246">
        <f>VLOOKUP($A27,Incurred_Real!$A$25:$CD$376,Incurred_Real!BC$1,FALSE)</f>
        <v>0</v>
      </c>
      <c r="BD27" s="246">
        <f>VLOOKUP($A27,Incurred_Real!$A$25:$CD$376,Incurred_Real!BD$1,FALSE)</f>
        <v>0.26308070577347437</v>
      </c>
      <c r="BE27" s="246">
        <f>VLOOKUP($A27,Incurred_Real!$A$25:$CD$376,Incurred_Real!BE$1,FALSE)</f>
        <v>0</v>
      </c>
      <c r="BF27" s="246">
        <f>VLOOKUP($A27,Incurred_Real!$A$25:$CD$376,Incurred_Real!BF$1,FALSE)</f>
        <v>0</v>
      </c>
      <c r="BG27" s="246">
        <f>VLOOKUP($A27,Incurred_Real!$A$25:$CD$376,Incurred_Real!BG$1,FALSE)</f>
        <v>0.13730816501851864</v>
      </c>
      <c r="BH27" s="246">
        <f>VLOOKUP($A27,Incurred_Real!$A$25:$CD$376,Incurred_Real!BH$1,FALSE)</f>
        <v>2.7869285274473111E-2</v>
      </c>
      <c r="BI27" s="246">
        <f>VLOOKUP($A27,Incurred_Real!$A$25:$CD$376,Incurred_Real!BI$1,FALSE)</f>
        <v>0</v>
      </c>
      <c r="BJ27" s="246">
        <f>VLOOKUP($A27,Incurred_Real!$A$25:$CD$376,Incurred_Real!BJ$1,FALSE)</f>
        <v>0</v>
      </c>
      <c r="BK27" s="246">
        <f>VLOOKUP($A27,Incurred_Real!$A$25:$CD$376,Incurred_Real!BK$1,FALSE)</f>
        <v>0</v>
      </c>
      <c r="BL27" s="246">
        <f>VLOOKUP($A27,Incurred_Real!$A$25:$CD$376,Incurred_Real!BL$1,FALSE)</f>
        <v>0</v>
      </c>
      <c r="BM27" s="246">
        <f>VLOOKUP($A27,Incurred_Real!$A$25:$CD$376,Incurred_Real!BM$1,FALSE)</f>
        <v>0</v>
      </c>
      <c r="BN27" s="246">
        <f>VLOOKUP($A27,Incurred_Real!$A$25:$CD$376,Incurred_Real!BN$1,FALSE)</f>
        <v>0</v>
      </c>
      <c r="BO27" s="246">
        <f>VLOOKUP($A27,Incurred_Real!$A$25:$CD$376,Incurred_Real!BO$1,FALSE)</f>
        <v>0</v>
      </c>
      <c r="BP27" s="246">
        <f>VLOOKUP($A27,Incurred_Real!$A$25:$CD$376,Incurred_Real!BP$1,FALSE)</f>
        <v>0</v>
      </c>
      <c r="BQ27" s="246">
        <f>VLOOKUP($A27,Incurred_Real!$A$25:$CD$376,Incurred_Real!BQ$1,FALSE)</f>
        <v>0</v>
      </c>
      <c r="BR27" s="246">
        <f>VLOOKUP($A27,Incurred_Real!$A$25:$CD$376,Incurred_Real!BR$1,FALSE)</f>
        <v>0</v>
      </c>
      <c r="BS27" s="254">
        <f t="shared" si="29"/>
        <v>1</v>
      </c>
      <c r="BT27" s="249">
        <f>1+IF(ISNA(VLOOKUP($A27,'Project labour content'!$A$7:$D$255,'Project labour content'!$D$1,FALSE)),VLOOKUP($D27,'Project labour content'!$F$6:$G$15,'Project labour content'!$G$1,FALSE),VLOOKUP($A27,'Project labour content'!$A$7:$D$255,'Project labour content'!$D$1,FALSE))*LabEsc22*1</f>
        <v>1.0007222854200126</v>
      </c>
      <c r="BU27" s="249">
        <f>1+IF(ISNA(VLOOKUP($A27,'Project labour content'!$A$7:$D$255,'Project labour content'!$D$1,FALSE)),VLOOKUP($D27,'Project labour content'!$F$6:$G$15,'Project labour content'!$G$1,FALSE),VLOOKUP($A27,'Project labour content'!$A$7:$D$255,'Project labour content'!$D$1,FALSE))*LabEsc23*1</f>
        <v>1.0014480378100414</v>
      </c>
      <c r="BV27" s="249">
        <f>1+IF(ISNA(VLOOKUP($A27,'Project labour content'!$A$7:$D$255,'Project labour content'!$D$1,FALSE)),VLOOKUP($D27,'Project labour content'!$F$6:$G$15,'Project labour content'!$G$1,FALSE),VLOOKUP($A27,'Project labour content'!$A$7:$D$255,'Project labour content'!$D$1,FALSE))*LabEsc24*1</f>
        <v>1.0021316965614484</v>
      </c>
      <c r="BW27" s="249">
        <f>1+IF(ISNA(VLOOKUP($A27,'Project labour content'!$A$7:$D$255,'Project labour content'!$D$1,FALSE)),VLOOKUP($D27,'Project labour content'!$F$6:$G$15,'Project labour content'!$G$1,FALSE),VLOOKUP($A27,'Project labour content'!$A$7:$D$255,'Project labour content'!$D$1,FALSE))*LabEsc25*1</f>
        <v>1.0030473435158329</v>
      </c>
      <c r="BX27" s="249">
        <f>1+IF(ISNA(VLOOKUP($A27,'Project labour content'!$A$7:$D$255,'Project labour content'!$D$1,FALSE)),VLOOKUP($D27,'Project labour content'!$F$6:$G$15,'Project labour content'!$G$1,FALSE),VLOOKUP($A27,'Project labour content'!$A$7:$D$255,'Project labour content'!$D$1,FALSE))*LabEsc26*1</f>
        <v>1.0040452460882865</v>
      </c>
      <c r="BY27" s="249">
        <f>1+IF(ISNA(VLOOKUP($A27,'Project labour content'!$A$7:$D$255,'Project labour content'!$D$1,FALSE)),VLOOKUP($D27,'Project labour content'!$F$6:$G$15,'Project labour content'!$G$1,FALSE),VLOOKUP($A27,'Project labour content'!$A$7:$D$255,'Project labour content'!$D$1,FALSE))*LabEsc27*1</f>
        <v>1.0046633315893168</v>
      </c>
      <c r="BZ27" s="249">
        <f>1+IF(ISNA(VLOOKUP($A27,'Project labour content'!$A$7:$D$255,'Project labour content'!$D$1,FALSE)),VLOOKUP($D27,'Project labour content'!$F$6:$G$15,'Project labour content'!$G$1,FALSE),VLOOKUP($A27,'Project labour content'!$A$7:$D$255,'Project labour content'!$D$1,FALSE))*LabEsc28*1</f>
        <v>1.0051287499715926</v>
      </c>
      <c r="CA27" s="249">
        <f>1+IF(ISNA(VLOOKUP($A27,'Project labour content'!$A$7:$D$255,'Project labour content'!$D$1,FALSE)),VLOOKUP($D27,'Project labour content'!$F$6:$G$15,'Project labour content'!$G$1,FALSE),VLOOKUP($A27,'Project labour content'!$A$7:$D$255,'Project labour content'!$D$1,FALSE))*LabEsc29*1</f>
        <v>1.005875653391469</v>
      </c>
      <c r="CB27" s="250" t="str">
        <f>IF(ISNA(VLOOKUP($A27,'Project labour content'!$A$7:$D$255,'Project labour content'!$D$1,FALSE)),"Category","Project")</f>
        <v>Category</v>
      </c>
      <c r="CD27" s="247" t="str">
        <f t="shared" si="30"/>
        <v>10370</v>
      </c>
    </row>
    <row r="28" spans="1:82" x14ac:dyDescent="0.15">
      <c r="A28" s="11" t="s">
        <v>40</v>
      </c>
      <c r="B28" s="11" t="str">
        <f>VLOOKUP($A28,'Incurred Real 2022$'!$A$25:$AC$426,'Incurred Real 2022$'!B$1,FALSE)</f>
        <v>Riverland Reinforcement Land and Easement Acquisition</v>
      </c>
      <c r="C28" s="11" t="str">
        <f>VLOOKUP($A28,'Incurred Real 2022$'!$A$25:$AC$426,'Incurred Real 2022$'!C$1,FALSE)</f>
        <v>ExAnte</v>
      </c>
      <c r="D28" s="11" t="str">
        <f>VLOOKUP($A28,'Incurred Real 2022$'!$A$25:$AC$426,'Incurred Real 2022$'!D$1,FALSE)</f>
        <v>Easements/Land</v>
      </c>
      <c r="E28" s="11" t="str">
        <f>VLOOKUP($A28,'Incurred Real 2022$'!$A$25:$AC$426,'Incurred Real 2022$'!E$1,FALSE)</f>
        <v>Cancelled</v>
      </c>
      <c r="F28" s="105">
        <f>IF(VLOOKUP($A28,'Incurred Real 2022$'!$A$25:$AC$426,'Incurred Real 2022$'!F$1,FALSE)=0,"",VLOOKUP($A28,'Incurred Real 2022$'!$A$25:$AC$426,'Incurred Real 2022$'!F$1,FALSE))</f>
        <v>24174.52</v>
      </c>
      <c r="G28" s="105">
        <f>IF(VLOOKUP($A28,'Incurred Real 2022$'!$A$25:$AC$426,'Incurred Real 2022$'!G$1,FALSE)=0,"",VLOOKUP($A28,'Incurred Real 2022$'!$A$25:$AC$426,'Incurred Real 2022$'!G$1,FALSE))</f>
        <v>1563.51</v>
      </c>
      <c r="H28" s="105" t="str">
        <f>IF(VLOOKUP($A28,'Incurred Real 2022$'!$A$25:$AC$426,'Incurred Real 2022$'!H$1,FALSE)=0,"",VLOOKUP($A28,'Incurred Real 2022$'!$A$25:$AC$426,'Incurred Real 2022$'!H$1,FALSE))</f>
        <v/>
      </c>
      <c r="I28" s="105">
        <f>IF(VLOOKUP($A28,'Incurred Real 2022$'!$A$25:$AC$426,'Incurred Real 2022$'!I$1,FALSE)=0,"",VLOOKUP($A28,'Incurred Real 2022$'!$A$25:$AC$426,'Incurred Real 2022$'!I$1,FALSE))</f>
        <v>383.71</v>
      </c>
      <c r="J28" s="105" t="str">
        <f>IF(VLOOKUP($A28,'Incurred Real 2022$'!$A$25:$AC$426,'Incurred Real 2022$'!J$1,FALSE)=0,"",VLOOKUP($A28,'Incurred Real 2022$'!$A$25:$AC$426,'Incurred Real 2022$'!J$1,FALSE))</f>
        <v/>
      </c>
      <c r="K28" s="105" t="str">
        <f>IF(VLOOKUP($A28,'Incurred Real 2022$'!$A$25:$AC$426,'Incurred Real 2022$'!K$1,FALSE)=0,"",VLOOKUP($A28,'Incurred Real 2022$'!$A$25:$AC$426,'Incurred Real 2022$'!K$1,FALSE))</f>
        <v/>
      </c>
      <c r="L28" s="105" t="str">
        <f>IF(VLOOKUP($A28,'Incurred Real 2022$'!$A$25:$AC$426,'Incurred Real 2022$'!L$1,FALSE)=0,"",VLOOKUP($A28,'Incurred Real 2022$'!$A$25:$AC$426,'Incurred Real 2022$'!L$1,FALSE))</f>
        <v/>
      </c>
      <c r="M28" s="105" t="str">
        <f>IF(VLOOKUP($A28,'Incurred Real 2022$'!$A$25:$AC$426,'Incurred Real 2022$'!M$1,FALSE)=0,"",VLOOKUP($A28,'Incurred Real 2022$'!$A$25:$AC$426,'Incurred Real 2022$'!M$1,FALSE))</f>
        <v/>
      </c>
      <c r="N28" s="105" t="str">
        <f>IF(VLOOKUP($A28,'Incurred Real 2022$'!$A$25:$AC$426,'Incurred Real 2022$'!N$1,FALSE)=0,"",VLOOKUP($A28,'Incurred Real 2022$'!$A$25:$AC$426,'Incurred Real 2022$'!N$1,FALSE))</f>
        <v/>
      </c>
      <c r="O28" s="105" t="str">
        <f>IF(VLOOKUP($A28,'Incurred Real 2022$'!$A$25:$AC$426,'Incurred Real 2022$'!O$1,FALSE)=0,"",VLOOKUP($A28,'Incurred Real 2022$'!$A$25:$AC$426,'Incurred Real 2022$'!O$1,FALSE))</f>
        <v/>
      </c>
      <c r="P28" s="105" t="str">
        <f>IF(VLOOKUP($A28,'Incurred Real 2022$'!$A$25:$AC$426,'Incurred Real 2022$'!P$1,FALSE)=0,"",VLOOKUP($A28,'Incurred Real 2022$'!$A$25:$AC$426,'Incurred Real 2022$'!P$1,FALSE))</f>
        <v/>
      </c>
      <c r="Q28" s="105" t="str">
        <f>IF(VLOOKUP($A28,'Incurred Real 2022$'!$A$25:$AC$426,'Incurred Real 2022$'!Q$1,FALSE)=0,"",VLOOKUP($A28,'Incurred Real 2022$'!$A$25:$AC$426,'Incurred Real 2022$'!Q$1,FALSE))</f>
        <v/>
      </c>
      <c r="R28" s="105">
        <f>IF(VLOOKUP($A28,'Incurred Real 2022$'!$A$25:$AC$426,'Incurred Real 2022$'!R$1,FALSE)=0,"",VLOOKUP($A28,'Incurred Real 2022$'!$A$25:$AC$426,'Incurred Real 2022$'!R$1,FALSE))</f>
        <v>-500000</v>
      </c>
      <c r="S28" s="105" t="str">
        <f>IF(VLOOKUP($A28,'Incurred Real 2022$'!$A$25:$AC$426,'Incurred Real 2022$'!S$1,FALSE)=0,"",VLOOKUP($A28,'Incurred Real 2022$'!$A$25:$AC$426,'Incurred Real 2022$'!S$1,FALSE))</f>
        <v/>
      </c>
      <c r="T28" s="105" t="str">
        <f>IF(VLOOKUP($A28,'Incurred Real 2022$'!$A$25:$AC$426,'Incurred Real 2022$'!T$1,FALSE)=0,"",VLOOKUP($A28,'Incurred Real 2022$'!$A$25:$AC$426,'Incurred Real 2022$'!T$1,FALSE))</f>
        <v/>
      </c>
      <c r="U28" s="105" t="str">
        <f>IF(VLOOKUP($A28,'Incurred Real 2022$'!$A$25:$AC$426,'Incurred Real 2022$'!U$1,FALSE)=0,"",VLOOKUP($A28,'Incurred Real 2022$'!$A$25:$AC$426,'Incurred Real 2022$'!U$1,FALSE))</f>
        <v/>
      </c>
      <c r="V28" s="13" t="str">
        <f>IF(ISTEXT(VLOOKUP($A28,'Incurred Real 2022$'!$A$25:$AC$426,'Incurred Real 2022$'!V$1,FALSE)),"",(VLOOKUP($A28,'Incurred Real 2022$'!$A$25:$AC$426,'Incurred Real 2022$'!V$1,FALSE))*BT28*Incurred_Nominal!V$15)</f>
        <v/>
      </c>
      <c r="W28" s="13" t="str">
        <f>IF(ISTEXT(VLOOKUP($A28,'Incurred Real 2022$'!$A$25:$AC$426,'Incurred Real 2022$'!W$1,FALSE)),"",(VLOOKUP($A28,'Incurred Real 2022$'!$A$25:$AC$426,'Incurred Real 2022$'!W$1,FALSE))*BU28*Incurred_Nominal!W$15)</f>
        <v/>
      </c>
      <c r="X28" s="13" t="str">
        <f>IF(ISTEXT(VLOOKUP($A28,'Incurred Real 2022$'!$A$25:$AC$426,'Incurred Real 2022$'!X$1,FALSE)),"",(VLOOKUP($A28,'Incurred Real 2022$'!$A$25:$AC$426,'Incurred Real 2022$'!X$1,FALSE))*BV28*Incurred_Nominal!X$15)</f>
        <v/>
      </c>
      <c r="Y28" s="13" t="str">
        <f>IF(ISTEXT(VLOOKUP($A28,'Incurred Real 2022$'!$A$25:$AC$426,'Incurred Real 2022$'!Y$1,FALSE)),"",(VLOOKUP($A28,'Incurred Real 2022$'!$A$25:$AC$426,'Incurred Real 2022$'!Y$1,FALSE))*BW28*Incurred_Nominal!Y$15)</f>
        <v/>
      </c>
      <c r="Z28" s="13" t="str">
        <f>IF(ISTEXT(VLOOKUP($A28,'Incurred Real 2022$'!$A$25:$AC$426,'Incurred Real 2022$'!Z$1,FALSE)),"",(VLOOKUP($A28,'Incurred Real 2022$'!$A$25:$AC$426,'Incurred Real 2022$'!Z$1,FALSE))*BX28*Incurred_Nominal!Z$15)</f>
        <v/>
      </c>
      <c r="AA28" s="13" t="str">
        <f>IF(ISTEXT(VLOOKUP($A28,'Incurred Real 2022$'!$A$25:$AC$426,'Incurred Real 2022$'!AA$1,FALSE)),"",(VLOOKUP($A28,'Incurred Real 2022$'!$A$25:$AC$426,'Incurred Real 2022$'!AA$1,FALSE))*BY28*Incurred_Nominal!AA$15)</f>
        <v/>
      </c>
      <c r="AB28" s="13" t="str">
        <f>IF(ISTEXT(VLOOKUP($A28,'Incurred Real 2022$'!$A$25:$AC$426,'Incurred Real 2022$'!AB$1,FALSE)),"",(VLOOKUP($A28,'Incurred Real 2022$'!$A$25:$AC$426,'Incurred Real 2022$'!AB$1,FALSE))*BZ28*Incurred_Nominal!AB$15)</f>
        <v/>
      </c>
      <c r="AC28" s="13" t="str">
        <f>IF(ISTEXT(VLOOKUP($A28,'Incurred Real 2022$'!$A$25:$AC$426,'Incurred Real 2022$'!AC$1,FALSE)),"",(VLOOKUP($A28,'Incurred Real 2022$'!$A$25:$AC$426,'Incurred Real 2022$'!AC$1,FALSE))*CA28*Incurred_Nominal!AC$15)</f>
        <v/>
      </c>
      <c r="AD28" s="232">
        <f t="shared" si="25"/>
        <v>-473878.26</v>
      </c>
      <c r="AE28" s="232">
        <f t="shared" si="26"/>
        <v>526121.74</v>
      </c>
      <c r="AF28" s="239">
        <f t="shared" si="27"/>
        <v>-572312.53320270265</v>
      </c>
      <c r="AG28" s="237">
        <f t="shared" si="32"/>
        <v>-465286.36603256641</v>
      </c>
      <c r="AH28" s="240">
        <f t="shared" si="31"/>
        <v>1.230022143315167</v>
      </c>
      <c r="AI28" s="234" t="str">
        <f>VLOOKUP($A28,Incurred_Real!$A$25:$AP$479,Incurred_Real!AI$1,FALSE)</f>
        <v>2018</v>
      </c>
      <c r="AJ28" s="235" t="str">
        <f>VLOOKUP($A28,Incurred_Real!$A$25:$AP$479,Incurred_Real!AJ$1,FALSE)</f>
        <v/>
      </c>
      <c r="AK28" s="236" t="str">
        <f>VLOOKUP($A28,Incurred_Real!$A$25:$AP$479,Incurred_Real!AK$1,FALSE)</f>
        <v>2018</v>
      </c>
      <c r="AL28" s="235" t="str">
        <f>VLOOKUP($A28,Incurred_Real!$A$25:$AP$479,Incurred_Real!AL$1,FALSE)</f>
        <v/>
      </c>
      <c r="AM28" s="237">
        <f>IF(AL28="Commissioned Extra","",(IF((AD28)=0,0,SUMPRODUCT($F$17:$U$17,F28:U28))+VLOOKUP($A28,Incurred_Real!$A$25:$BS$376,Incurred_Real!$AO$1,FALSE)))</f>
        <v>-508315.64131455187</v>
      </c>
      <c r="AN28" s="232" cm="1">
        <f t="array" ref="AN28">IF(ROUND(AE28,0)=0,0,LOOKUP(2,1/(F28:AC28&lt;&gt;""),F28:AC28))</f>
        <v>-500000</v>
      </c>
      <c r="AO28" s="232">
        <f t="shared" si="28"/>
        <v>0</v>
      </c>
      <c r="AP28" s="78"/>
      <c r="AQ28" s="20"/>
      <c r="AR28" s="245">
        <f>VLOOKUP($A28,Incurred_Real!$A$25:$CD$376,Incurred_Real!AR$1,FALSE)</f>
        <v>0</v>
      </c>
      <c r="AS28" s="246">
        <f>VLOOKUP($A28,Incurred_Real!$A$25:$CD$376,Incurred_Real!AS$1,FALSE)</f>
        <v>0</v>
      </c>
      <c r="AT28" s="246">
        <f>VLOOKUP($A28,Incurred_Real!$A$25:$CD$376,Incurred_Real!AT$1,FALSE)</f>
        <v>0</v>
      </c>
      <c r="AU28" s="246">
        <f>VLOOKUP($A28,Incurred_Real!$A$25:$CD$376,Incurred_Real!AU$1,FALSE)</f>
        <v>0</v>
      </c>
      <c r="AV28" s="246">
        <f>VLOOKUP($A28,Incurred_Real!$A$25:$CD$376,Incurred_Real!AV$1,FALSE)</f>
        <v>0</v>
      </c>
      <c r="AW28" s="246">
        <f>VLOOKUP($A28,Incurred_Real!$A$25:$CD$376,Incurred_Real!AW$1,FALSE)</f>
        <v>0</v>
      </c>
      <c r="AX28" s="246">
        <f>VLOOKUP($A28,Incurred_Real!$A$25:$CD$376,Incurred_Real!AX$1,FALSE)</f>
        <v>1</v>
      </c>
      <c r="AY28" s="246">
        <f>VLOOKUP($A28,Incurred_Real!$A$25:$CD$376,Incurred_Real!AY$1,FALSE)</f>
        <v>0</v>
      </c>
      <c r="AZ28" s="246">
        <f>VLOOKUP($A28,Incurred_Real!$A$25:$CD$376,Incurred_Real!AZ$1,FALSE)</f>
        <v>0</v>
      </c>
      <c r="BA28" s="246">
        <f>VLOOKUP($A28,Incurred_Real!$A$25:$CD$376,Incurred_Real!BA$1,FALSE)</f>
        <v>0</v>
      </c>
      <c r="BB28" s="246">
        <f>VLOOKUP($A28,Incurred_Real!$A$25:$CD$376,Incurred_Real!BB$1,FALSE)</f>
        <v>0</v>
      </c>
      <c r="BC28" s="246">
        <f>VLOOKUP($A28,Incurred_Real!$A$25:$CD$376,Incurred_Real!BC$1,FALSE)</f>
        <v>0</v>
      </c>
      <c r="BD28" s="246">
        <f>VLOOKUP($A28,Incurred_Real!$A$25:$CD$376,Incurred_Real!BD$1,FALSE)</f>
        <v>0</v>
      </c>
      <c r="BE28" s="246">
        <f>VLOOKUP($A28,Incurred_Real!$A$25:$CD$376,Incurred_Real!BE$1,FALSE)</f>
        <v>0</v>
      </c>
      <c r="BF28" s="246">
        <f>VLOOKUP($A28,Incurred_Real!$A$25:$CD$376,Incurred_Real!BF$1,FALSE)</f>
        <v>0</v>
      </c>
      <c r="BG28" s="246">
        <f>VLOOKUP($A28,Incurred_Real!$A$25:$CD$376,Incurred_Real!BG$1,FALSE)</f>
        <v>0</v>
      </c>
      <c r="BH28" s="246">
        <f>VLOOKUP($A28,Incurred_Real!$A$25:$CD$376,Incurred_Real!BH$1,FALSE)</f>
        <v>0</v>
      </c>
      <c r="BI28" s="246">
        <f>VLOOKUP($A28,Incurred_Real!$A$25:$CD$376,Incurred_Real!BI$1,FALSE)</f>
        <v>0</v>
      </c>
      <c r="BJ28" s="246">
        <f>VLOOKUP($A28,Incurred_Real!$A$25:$CD$376,Incurred_Real!BJ$1,FALSE)</f>
        <v>0</v>
      </c>
      <c r="BK28" s="246">
        <f>VLOOKUP($A28,Incurred_Real!$A$25:$CD$376,Incurred_Real!BK$1,FALSE)</f>
        <v>0</v>
      </c>
      <c r="BL28" s="246">
        <f>VLOOKUP($A28,Incurred_Real!$A$25:$CD$376,Incurred_Real!BL$1,FALSE)</f>
        <v>0</v>
      </c>
      <c r="BM28" s="246">
        <f>VLOOKUP($A28,Incurred_Real!$A$25:$CD$376,Incurred_Real!BM$1,FALSE)</f>
        <v>0</v>
      </c>
      <c r="BN28" s="246">
        <f>VLOOKUP($A28,Incurred_Real!$A$25:$CD$376,Incurred_Real!BN$1,FALSE)</f>
        <v>0</v>
      </c>
      <c r="BO28" s="246">
        <f>VLOOKUP($A28,Incurred_Real!$A$25:$CD$376,Incurred_Real!BO$1,FALSE)</f>
        <v>0</v>
      </c>
      <c r="BP28" s="246">
        <f>VLOOKUP($A28,Incurred_Real!$A$25:$CD$376,Incurred_Real!BP$1,FALSE)</f>
        <v>0</v>
      </c>
      <c r="BQ28" s="246">
        <f>VLOOKUP($A28,Incurred_Real!$A$25:$CD$376,Incurred_Real!BQ$1,FALSE)</f>
        <v>0</v>
      </c>
      <c r="BR28" s="246">
        <f>VLOOKUP($A28,Incurred_Real!$A$25:$CD$376,Incurred_Real!BR$1,FALSE)</f>
        <v>0</v>
      </c>
      <c r="BS28" s="254">
        <f t="shared" si="29"/>
        <v>1</v>
      </c>
      <c r="BT28" s="249">
        <f>1+IF(ISNA(VLOOKUP($A28,'Project labour content'!$A$7:$D$255,'Project labour content'!$D$1,FALSE)),VLOOKUP($D28,'Project labour content'!$F$6:$G$15,'Project labour content'!$G$1,FALSE),VLOOKUP($A28,'Project labour content'!$A$7:$D$255,'Project labour content'!$D$1,FALSE))*LabEsc22*1</f>
        <v>1.0010837894284197</v>
      </c>
      <c r="BU28" s="249">
        <f>1+IF(ISNA(VLOOKUP($A28,'Project labour content'!$A$7:$D$255,'Project labour content'!$D$1,FALSE)),VLOOKUP($D28,'Project labour content'!$F$6:$G$15,'Project labour content'!$G$1,FALSE),VLOOKUP($A28,'Project labour content'!$A$7:$D$255,'Project labour content'!$D$1,FALSE))*LabEsc23*1</f>
        <v>1.0021727810460956</v>
      </c>
      <c r="BV28" s="249">
        <f>1+IF(ISNA(VLOOKUP($A28,'Project labour content'!$A$7:$D$255,'Project labour content'!$D$1,FALSE)),VLOOKUP($D28,'Project labour content'!$F$6:$G$15,'Project labour content'!$G$1,FALSE),VLOOKUP($A28,'Project labour content'!$A$7:$D$255,'Project labour content'!$D$1,FALSE))*LabEsc24*1</f>
        <v>1.0031986111499465</v>
      </c>
      <c r="BW28" s="249">
        <f>1+IF(ISNA(VLOOKUP($A28,'Project labour content'!$A$7:$D$255,'Project labour content'!$D$1,FALSE)),VLOOKUP($D28,'Project labour content'!$F$6:$G$15,'Project labour content'!$G$1,FALSE),VLOOKUP($A28,'Project labour content'!$A$7:$D$255,'Project labour content'!$D$1,FALSE))*LabEsc25*1</f>
        <v>1.0045725396023706</v>
      </c>
      <c r="BX28" s="249">
        <f>1+IF(ISNA(VLOOKUP($A28,'Project labour content'!$A$7:$D$255,'Project labour content'!$D$1,FALSE)),VLOOKUP($D28,'Project labour content'!$F$6:$G$15,'Project labour content'!$G$1,FALSE),VLOOKUP($A28,'Project labour content'!$A$7:$D$255,'Project labour content'!$D$1,FALSE))*LabEsc26*1</f>
        <v>1.0060698926274376</v>
      </c>
      <c r="BY28" s="249">
        <f>1+IF(ISNA(VLOOKUP($A28,'Project labour content'!$A$7:$D$255,'Project labour content'!$D$1,FALSE)),VLOOKUP($D28,'Project labour content'!$F$6:$G$15,'Project labour content'!$G$1,FALSE),VLOOKUP($A28,'Project labour content'!$A$7:$D$255,'Project labour content'!$D$1,FALSE))*LabEsc27*1</f>
        <v>1.0069973300549637</v>
      </c>
      <c r="BZ28" s="249">
        <f>1+IF(ISNA(VLOOKUP($A28,'Project labour content'!$A$7:$D$255,'Project labour content'!$D$1,FALSE)),VLOOKUP($D28,'Project labour content'!$F$6:$G$15,'Project labour content'!$G$1,FALSE),VLOOKUP($A28,'Project labour content'!$A$7:$D$255,'Project labour content'!$D$1,FALSE))*LabEsc28*1</f>
        <v>1.0076956904378909</v>
      </c>
      <c r="CA28" s="249">
        <f>1+IF(ISNA(VLOOKUP($A28,'Project labour content'!$A$7:$D$255,'Project labour content'!$D$1,FALSE)),VLOOKUP($D28,'Project labour content'!$F$6:$G$15,'Project labour content'!$G$1,FALSE),VLOOKUP($A28,'Project labour content'!$A$7:$D$255,'Project labour content'!$D$1,FALSE))*LabEsc29*1</f>
        <v>1.0088164191804123</v>
      </c>
      <c r="CB28" s="250" t="str">
        <f>IF(ISNA(VLOOKUP($A28,'Project labour content'!$A$7:$D$255,'Project labour content'!$D$1,FALSE)),"Category","Project")</f>
        <v>Category</v>
      </c>
      <c r="CD28" s="247" t="str">
        <f t="shared" si="30"/>
        <v>10424</v>
      </c>
    </row>
    <row r="29" spans="1:82" x14ac:dyDescent="0.15">
      <c r="A29" s="11" t="s">
        <v>43</v>
      </c>
      <c r="B29" s="11" t="str">
        <f>VLOOKUP($A29,'Incurred Real 2022$'!$A$25:$AC$426,'Incurred Real 2022$'!B$1,FALSE)</f>
        <v>Whyalla Terminal Substation Replacement</v>
      </c>
      <c r="C29" s="11" t="str">
        <f>VLOOKUP($A29,'Incurred Real 2022$'!$A$25:$AC$426,'Incurred Real 2022$'!C$1,FALSE)</f>
        <v>ExAnte</v>
      </c>
      <c r="D29" s="11" t="str">
        <f>VLOOKUP($A29,'Incurred Real 2022$'!$A$25:$AC$426,'Incurred Real 2022$'!D$1,FALSE)</f>
        <v>Replacement</v>
      </c>
      <c r="E29" s="11" t="str">
        <f>VLOOKUP($A29,'Incurred Real 2022$'!$A$25:$AC$426,'Incurred Real 2022$'!E$1,FALSE)</f>
        <v>Closed</v>
      </c>
      <c r="F29" s="105">
        <f>IF(VLOOKUP($A29,'Incurred Real 2022$'!$A$25:$AC$426,'Incurred Real 2022$'!F$1,FALSE)=0,"",VLOOKUP($A29,'Incurred Real 2022$'!$A$25:$AC$426,'Incurred Real 2022$'!F$1,FALSE))</f>
        <v>11910.28</v>
      </c>
      <c r="G29" s="105">
        <f>IF(VLOOKUP($A29,'Incurred Real 2022$'!$A$25:$AC$426,'Incurred Real 2022$'!G$1,FALSE)=0,"",VLOOKUP($A29,'Incurred Real 2022$'!$A$25:$AC$426,'Incurred Real 2022$'!G$1,FALSE))</f>
        <v>753.68</v>
      </c>
      <c r="H29" s="105">
        <f>IF(VLOOKUP($A29,'Incurred Real 2022$'!$A$25:$AC$426,'Incurred Real 2022$'!H$1,FALSE)=0,"",VLOOKUP($A29,'Incurred Real 2022$'!$A$25:$AC$426,'Incurred Real 2022$'!H$1,FALSE))</f>
        <v>110585</v>
      </c>
      <c r="I29" s="105" t="str">
        <f>IF(VLOOKUP($A29,'Incurred Real 2022$'!$A$25:$AC$426,'Incurred Real 2022$'!I$1,FALSE)=0,"",VLOOKUP($A29,'Incurred Real 2022$'!$A$25:$AC$426,'Incurred Real 2022$'!I$1,FALSE))</f>
        <v/>
      </c>
      <c r="J29" s="105">
        <f>IF(VLOOKUP($A29,'Incurred Real 2022$'!$A$25:$AC$426,'Incurred Real 2022$'!J$1,FALSE)=0,"",VLOOKUP($A29,'Incurred Real 2022$'!$A$25:$AC$426,'Incurred Real 2022$'!J$1,FALSE))</f>
        <v>491172.67</v>
      </c>
      <c r="K29" s="105">
        <f>IF(VLOOKUP($A29,'Incurred Real 2022$'!$A$25:$AC$426,'Incurred Real 2022$'!K$1,FALSE)=0,"",VLOOKUP($A29,'Incurred Real 2022$'!$A$25:$AC$426,'Incurred Real 2022$'!K$1,FALSE))</f>
        <v>2109341.7999999998</v>
      </c>
      <c r="L29" s="105">
        <f>IF(VLOOKUP($A29,'Incurred Real 2022$'!$A$25:$AC$426,'Incurred Real 2022$'!L$1,FALSE)=0,"",VLOOKUP($A29,'Incurred Real 2022$'!$A$25:$AC$426,'Incurred Real 2022$'!L$1,FALSE))</f>
        <v>13925378.630000001</v>
      </c>
      <c r="M29" s="105">
        <f>IF(VLOOKUP($A29,'Incurred Real 2022$'!$A$25:$AC$426,'Incurred Real 2022$'!M$1,FALSE)=0,"",VLOOKUP($A29,'Incurred Real 2022$'!$A$25:$AC$426,'Incurred Real 2022$'!M$1,FALSE))</f>
        <v>20268858.550000001</v>
      </c>
      <c r="N29" s="105">
        <f>IF(VLOOKUP($A29,'Incurred Real 2022$'!$A$25:$AC$426,'Incurred Real 2022$'!N$1,FALSE)=0,"",VLOOKUP($A29,'Incurred Real 2022$'!$A$25:$AC$426,'Incurred Real 2022$'!N$1,FALSE))</f>
        <v>4400650.9400000004</v>
      </c>
      <c r="O29" s="105">
        <f>IF(VLOOKUP($A29,'Incurred Real 2022$'!$A$25:$AC$426,'Incurred Real 2022$'!O$1,FALSE)=0,"",VLOOKUP($A29,'Incurred Real 2022$'!$A$25:$AC$426,'Incurred Real 2022$'!O$1,FALSE))</f>
        <v>1224600.4099999999</v>
      </c>
      <c r="P29" s="105">
        <f>IF(VLOOKUP($A29,'Incurred Real 2022$'!$A$25:$AC$426,'Incurred Real 2022$'!P$1,FALSE)=0,"",VLOOKUP($A29,'Incurred Real 2022$'!$A$25:$AC$426,'Incurred Real 2022$'!P$1,FALSE))</f>
        <v>922861.43</v>
      </c>
      <c r="Q29" s="105">
        <f>IF(VLOOKUP($A29,'Incurred Real 2022$'!$A$25:$AC$426,'Incurred Real 2022$'!Q$1,FALSE)=0,"",VLOOKUP($A29,'Incurred Real 2022$'!$A$25:$AC$426,'Incurred Real 2022$'!Q$1,FALSE))</f>
        <v>279428.7</v>
      </c>
      <c r="R29" s="105">
        <f>IF(VLOOKUP($A29,'Incurred Real 2022$'!$A$25:$AC$426,'Incurred Real 2022$'!R$1,FALSE)=0,"",VLOOKUP($A29,'Incurred Real 2022$'!$A$25:$AC$426,'Incurred Real 2022$'!R$1,FALSE))</f>
        <v>-2262.85</v>
      </c>
      <c r="S29" s="105" t="str">
        <f>IF(VLOOKUP($A29,'Incurred Real 2022$'!$A$25:$AC$426,'Incurred Real 2022$'!S$1,FALSE)=0,"",VLOOKUP($A29,'Incurred Real 2022$'!$A$25:$AC$426,'Incurred Real 2022$'!S$1,FALSE))</f>
        <v/>
      </c>
      <c r="T29" s="105" t="str">
        <f>IF(VLOOKUP($A29,'Incurred Real 2022$'!$A$25:$AC$426,'Incurred Real 2022$'!T$1,FALSE)=0,"",VLOOKUP($A29,'Incurred Real 2022$'!$A$25:$AC$426,'Incurred Real 2022$'!T$1,FALSE))</f>
        <v/>
      </c>
      <c r="U29" s="105" t="str">
        <f>IF(VLOOKUP($A29,'Incurred Real 2022$'!$A$25:$AC$426,'Incurred Real 2022$'!U$1,FALSE)=0,"",VLOOKUP($A29,'Incurred Real 2022$'!$A$25:$AC$426,'Incurred Real 2022$'!U$1,FALSE))</f>
        <v/>
      </c>
      <c r="V29" s="13" t="str">
        <f>IF(ISTEXT(VLOOKUP($A29,'Incurred Real 2022$'!$A$25:$AC$426,'Incurred Real 2022$'!V$1,FALSE)),"",(VLOOKUP($A29,'Incurred Real 2022$'!$A$25:$AC$426,'Incurred Real 2022$'!V$1,FALSE))*BT29*Incurred_Nominal!V$15)</f>
        <v/>
      </c>
      <c r="W29" s="13" t="str">
        <f>IF(ISTEXT(VLOOKUP($A29,'Incurred Real 2022$'!$A$25:$AC$426,'Incurred Real 2022$'!W$1,FALSE)),"",(VLOOKUP($A29,'Incurred Real 2022$'!$A$25:$AC$426,'Incurred Real 2022$'!W$1,FALSE))*BU29*Incurred_Nominal!W$15)</f>
        <v/>
      </c>
      <c r="X29" s="13" t="str">
        <f>IF(ISTEXT(VLOOKUP($A29,'Incurred Real 2022$'!$A$25:$AC$426,'Incurred Real 2022$'!X$1,FALSE)),"",(VLOOKUP($A29,'Incurred Real 2022$'!$A$25:$AC$426,'Incurred Real 2022$'!X$1,FALSE))*BV29*Incurred_Nominal!X$15)</f>
        <v/>
      </c>
      <c r="Y29" s="13" t="str">
        <f>IF(ISTEXT(VLOOKUP($A29,'Incurred Real 2022$'!$A$25:$AC$426,'Incurred Real 2022$'!Y$1,FALSE)),"",(VLOOKUP($A29,'Incurred Real 2022$'!$A$25:$AC$426,'Incurred Real 2022$'!Y$1,FALSE))*BW29*Incurred_Nominal!Y$15)</f>
        <v/>
      </c>
      <c r="Z29" s="13" t="str">
        <f>IF(ISTEXT(VLOOKUP($A29,'Incurred Real 2022$'!$A$25:$AC$426,'Incurred Real 2022$'!Z$1,FALSE)),"",(VLOOKUP($A29,'Incurred Real 2022$'!$A$25:$AC$426,'Incurred Real 2022$'!Z$1,FALSE))*BX29*Incurred_Nominal!Z$15)</f>
        <v/>
      </c>
      <c r="AA29" s="13" t="str">
        <f>IF(ISTEXT(VLOOKUP($A29,'Incurred Real 2022$'!$A$25:$AC$426,'Incurred Real 2022$'!AA$1,FALSE)),"",(VLOOKUP($A29,'Incurred Real 2022$'!$A$25:$AC$426,'Incurred Real 2022$'!AA$1,FALSE))*BY29*Incurred_Nominal!AA$15)</f>
        <v/>
      </c>
      <c r="AB29" s="13" t="str">
        <f>IF(ISTEXT(VLOOKUP($A29,'Incurred Real 2022$'!$A$25:$AC$426,'Incurred Real 2022$'!AB$1,FALSE)),"",(VLOOKUP($A29,'Incurred Real 2022$'!$A$25:$AC$426,'Incurred Real 2022$'!AB$1,FALSE))*BZ29*Incurred_Nominal!AB$15)</f>
        <v/>
      </c>
      <c r="AC29" s="13" t="str">
        <f>IF(ISTEXT(VLOOKUP($A29,'Incurred Real 2022$'!$A$25:$AC$426,'Incurred Real 2022$'!AC$1,FALSE)),"",(VLOOKUP($A29,'Incurred Real 2022$'!$A$25:$AC$426,'Incurred Real 2022$'!AC$1,FALSE))*CA29*Incurred_Nominal!AC$15)</f>
        <v/>
      </c>
      <c r="AD29" s="232">
        <f t="shared" si="25"/>
        <v>43743279.239999995</v>
      </c>
      <c r="AE29" s="232">
        <f t="shared" si="26"/>
        <v>43747804.939999998</v>
      </c>
      <c r="AF29" s="239">
        <f t="shared" si="27"/>
        <v>59496933.855190128</v>
      </c>
      <c r="AG29" s="237">
        <f t="shared" si="32"/>
        <v>46480471.570987672</v>
      </c>
      <c r="AH29" s="240">
        <f t="shared" si="31"/>
        <v>1.2800415280710515</v>
      </c>
      <c r="AI29" s="234" t="str">
        <f>VLOOKUP($A29,Incurred_Real!$A$25:$AP$479,Incurred_Real!AI$1,FALSE)</f>
        <v>2018</v>
      </c>
      <c r="AJ29" s="235">
        <f>VLOOKUP($A29,Incurred_Real!$A$25:$AP$479,Incurred_Real!AJ$1,FALSE)</f>
        <v>42345</v>
      </c>
      <c r="AK29" s="236">
        <f>VLOOKUP($A29,Incurred_Real!$A$25:$AP$479,Incurred_Real!AK$1,FALSE)</f>
        <v>2016</v>
      </c>
      <c r="AL29" s="235" t="str">
        <f>VLOOKUP($A29,Incurred_Real!$A$25:$AP$479,Incurred_Real!AL$1,FALSE)</f>
        <v/>
      </c>
      <c r="AM29" s="237">
        <f>IF(AL29="Commissioned Extra","",(IF((AD29)=0,0,SUMPRODUCT($F$17:$U$17,F29:U29))+VLOOKUP($A29,Incurred_Real!$A$25:$BS$376,Incurred_Real!$AO$1,FALSE)))</f>
        <v>52843892.688505642</v>
      </c>
      <c r="AN29" s="232" cm="1">
        <f t="array" ref="AN29">IF(ROUND(AE29,0)=0,0,LOOKUP(2,1/(F29:AC29&lt;&gt;""),F29:AC29))</f>
        <v>-2262.85</v>
      </c>
      <c r="AO29" s="232">
        <f t="shared" si="28"/>
        <v>0</v>
      </c>
      <c r="AP29" s="78"/>
      <c r="AQ29" s="20"/>
      <c r="AR29" s="245">
        <f>VLOOKUP($A29,Incurred_Real!$A$25:$CD$376,Incurred_Real!AR$1,FALSE)</f>
        <v>0</v>
      </c>
      <c r="AS29" s="246">
        <f>VLOOKUP($A29,Incurred_Real!$A$25:$CD$376,Incurred_Real!AS$1,FALSE)</f>
        <v>0</v>
      </c>
      <c r="AT29" s="246">
        <f>VLOOKUP($A29,Incurred_Real!$A$25:$CD$376,Incurred_Real!AT$1,FALSE)</f>
        <v>0</v>
      </c>
      <c r="AU29" s="246">
        <f>VLOOKUP($A29,Incurred_Real!$A$25:$CD$376,Incurred_Real!AU$1,FALSE)</f>
        <v>3.0009116129340204E-2</v>
      </c>
      <c r="AV29" s="246">
        <f>VLOOKUP($A29,Incurred_Real!$A$25:$CD$376,Incurred_Real!AV$1,FALSE)</f>
        <v>0</v>
      </c>
      <c r="AW29" s="246">
        <f>VLOOKUP($A29,Incurred_Real!$A$25:$CD$376,Incurred_Real!AW$1,FALSE)</f>
        <v>0</v>
      </c>
      <c r="AX29" s="246">
        <f>VLOOKUP($A29,Incurred_Real!$A$25:$CD$376,Incurred_Real!AX$1,FALSE)</f>
        <v>0</v>
      </c>
      <c r="AY29" s="246">
        <f>VLOOKUP($A29,Incurred_Real!$A$25:$CD$376,Incurred_Real!AY$1,FALSE)</f>
        <v>0</v>
      </c>
      <c r="AZ29" s="246">
        <f>VLOOKUP($A29,Incurred_Real!$A$25:$CD$376,Incurred_Real!AZ$1,FALSE)</f>
        <v>0</v>
      </c>
      <c r="BA29" s="246">
        <f>VLOOKUP($A29,Incurred_Real!$A$25:$CD$376,Incurred_Real!BA$1,FALSE)</f>
        <v>0</v>
      </c>
      <c r="BB29" s="246">
        <f>VLOOKUP($A29,Incurred_Real!$A$25:$CD$376,Incurred_Real!BB$1,FALSE)</f>
        <v>0.57599624274460848</v>
      </c>
      <c r="BC29" s="246">
        <f>VLOOKUP($A29,Incurred_Real!$A$25:$CD$376,Incurred_Real!BC$1,FALSE)</f>
        <v>0</v>
      </c>
      <c r="BD29" s="246">
        <f>VLOOKUP($A29,Incurred_Real!$A$25:$CD$376,Incurred_Real!BD$1,FALSE)</f>
        <v>0.12189611413581034</v>
      </c>
      <c r="BE29" s="246">
        <f>VLOOKUP($A29,Incurred_Real!$A$25:$CD$376,Incurred_Real!BE$1,FALSE)</f>
        <v>2.798564541537066E-3</v>
      </c>
      <c r="BF29" s="246">
        <f>VLOOKUP($A29,Incurred_Real!$A$25:$CD$376,Incurred_Real!BF$1,FALSE)</f>
        <v>0</v>
      </c>
      <c r="BG29" s="246">
        <f>VLOOKUP($A29,Incurred_Real!$A$25:$CD$376,Incurred_Real!BG$1,FALSE)</f>
        <v>0.26929996244870408</v>
      </c>
      <c r="BH29" s="246">
        <f>VLOOKUP($A29,Incurred_Real!$A$25:$CD$376,Incurred_Real!BH$1,FALSE)</f>
        <v>0</v>
      </c>
      <c r="BI29" s="246">
        <f>VLOOKUP($A29,Incurred_Real!$A$25:$CD$376,Incurred_Real!BI$1,FALSE)</f>
        <v>0</v>
      </c>
      <c r="BJ29" s="246">
        <f>VLOOKUP($A29,Incurred_Real!$A$25:$CD$376,Incurred_Real!BJ$1,FALSE)</f>
        <v>0</v>
      </c>
      <c r="BK29" s="246">
        <f>VLOOKUP($A29,Incurred_Real!$A$25:$CD$376,Incurred_Real!BK$1,FALSE)</f>
        <v>0</v>
      </c>
      <c r="BL29" s="246">
        <f>VLOOKUP($A29,Incurred_Real!$A$25:$CD$376,Incurred_Real!BL$1,FALSE)</f>
        <v>0</v>
      </c>
      <c r="BM29" s="246">
        <f>VLOOKUP($A29,Incurred_Real!$A$25:$CD$376,Incurred_Real!BM$1,FALSE)</f>
        <v>0</v>
      </c>
      <c r="BN29" s="246">
        <f>VLOOKUP($A29,Incurred_Real!$A$25:$CD$376,Incurred_Real!BN$1,FALSE)</f>
        <v>0</v>
      </c>
      <c r="BO29" s="246">
        <f>VLOOKUP($A29,Incurred_Real!$A$25:$CD$376,Incurred_Real!BO$1,FALSE)</f>
        <v>0</v>
      </c>
      <c r="BP29" s="246">
        <f>VLOOKUP($A29,Incurred_Real!$A$25:$CD$376,Incurred_Real!BP$1,FALSE)</f>
        <v>0</v>
      </c>
      <c r="BQ29" s="246">
        <f>VLOOKUP($A29,Incurred_Real!$A$25:$CD$376,Incurred_Real!BQ$1,FALSE)</f>
        <v>0</v>
      </c>
      <c r="BR29" s="246">
        <f>VLOOKUP($A29,Incurred_Real!$A$25:$CD$376,Incurred_Real!BR$1,FALSE)</f>
        <v>0</v>
      </c>
      <c r="BS29" s="254">
        <f t="shared" si="29"/>
        <v>1.0000000000000002</v>
      </c>
      <c r="BT29" s="249">
        <f>1+IF(ISNA(VLOOKUP($A29,'Project labour content'!$A$7:$D$255,'Project labour content'!$D$1,FALSE)),VLOOKUP($D29,'Project labour content'!$F$6:$G$15,'Project labour content'!$G$1,FALSE),VLOOKUP($A29,'Project labour content'!$A$7:$D$255,'Project labour content'!$D$1,FALSE))*LabEsc22*1</f>
        <v>1.0008946620064583</v>
      </c>
      <c r="BU29" s="249">
        <f>1+IF(ISNA(VLOOKUP($A29,'Project labour content'!$A$7:$D$255,'Project labour content'!$D$1,FALSE)),VLOOKUP($D29,'Project labour content'!$F$6:$G$15,'Project labour content'!$G$1,FALSE),VLOOKUP($A29,'Project labour content'!$A$7:$D$255,'Project labour content'!$D$1,FALSE))*LabEsc23*1</f>
        <v>1.0017936183905476</v>
      </c>
      <c r="BV29" s="249">
        <f>1+IF(ISNA(VLOOKUP($A29,'Project labour content'!$A$7:$D$255,'Project labour content'!$D$1,FALSE)),VLOOKUP($D29,'Project labour content'!$F$6:$G$15,'Project labour content'!$G$1,FALSE),VLOOKUP($A29,'Project labour content'!$A$7:$D$255,'Project labour content'!$D$1,FALSE))*LabEsc24*1</f>
        <v>1.0026404353043599</v>
      </c>
      <c r="BW29" s="249">
        <f>1+IF(ISNA(VLOOKUP($A29,'Project labour content'!$A$7:$D$255,'Project labour content'!$D$1,FALSE)),VLOOKUP($D29,'Project labour content'!$F$6:$G$15,'Project labour content'!$G$1,FALSE),VLOOKUP($A29,'Project labour content'!$A$7:$D$255,'Project labour content'!$D$1,FALSE))*LabEsc25*1</f>
        <v>1.0037746054242589</v>
      </c>
      <c r="BX29" s="249">
        <f>1+IF(ISNA(VLOOKUP($A29,'Project labour content'!$A$7:$D$255,'Project labour content'!$D$1,FALSE)),VLOOKUP($D29,'Project labour content'!$F$6:$G$15,'Project labour content'!$G$1,FALSE),VLOOKUP($A29,'Project labour content'!$A$7:$D$255,'Project labour content'!$D$1,FALSE))*LabEsc26*1</f>
        <v>1.0050106618265955</v>
      </c>
      <c r="BY29" s="249">
        <f>1+IF(ISNA(VLOOKUP($A29,'Project labour content'!$A$7:$D$255,'Project labour content'!$D$1,FALSE)),VLOOKUP($D29,'Project labour content'!$F$6:$G$15,'Project labour content'!$G$1,FALSE),VLOOKUP($A29,'Project labour content'!$A$7:$D$255,'Project labour content'!$D$1,FALSE))*LabEsc27*1</f>
        <v>1.0057762561459505</v>
      </c>
      <c r="BZ29" s="249">
        <f>1+IF(ISNA(VLOOKUP($A29,'Project labour content'!$A$7:$D$255,'Project labour content'!$D$1,FALSE)),VLOOKUP($D29,'Project labour content'!$F$6:$G$15,'Project labour content'!$G$1,FALSE),VLOOKUP($A29,'Project labour content'!$A$7:$D$255,'Project labour content'!$D$1,FALSE))*LabEsc28*1</f>
        <v>1.0063527486684249</v>
      </c>
      <c r="CA29" s="249">
        <f>1+IF(ISNA(VLOOKUP($A29,'Project labour content'!$A$7:$D$255,'Project labour content'!$D$1,FALSE)),VLOOKUP($D29,'Project labour content'!$F$6:$G$15,'Project labour content'!$G$1,FALSE),VLOOKUP($A29,'Project labour content'!$A$7:$D$255,'Project labour content'!$D$1,FALSE))*LabEsc29*1</f>
        <v>1.0072779038684916</v>
      </c>
      <c r="CB29" s="250" t="str">
        <f>IF(ISNA(VLOOKUP($A29,'Project labour content'!$A$7:$D$255,'Project labour content'!$D$1,FALSE)),"Category","Project")</f>
        <v>Category</v>
      </c>
      <c r="CD29" s="247" t="str">
        <f t="shared" si="30"/>
        <v>10509</v>
      </c>
    </row>
    <row r="30" spans="1:82" x14ac:dyDescent="0.15">
      <c r="A30" s="11" t="s">
        <v>44</v>
      </c>
      <c r="B30" s="11" t="str">
        <f>VLOOKUP($A30,'Incurred Real 2022$'!$A$25:$AC$426,'Incurred Real 2022$'!B$1,FALSE)</f>
        <v>South East CB Upgrade</v>
      </c>
      <c r="C30" s="11" t="str">
        <f>VLOOKUP($A30,'Incurred Real 2022$'!$A$25:$AC$426,'Incurred Real 2022$'!C$1,FALSE)</f>
        <v>ExAnte</v>
      </c>
      <c r="D30" s="11" t="str">
        <f>VLOOKUP($A30,'Incurred Real 2022$'!$A$25:$AC$426,'Incurred Real 2022$'!D$1,FALSE)</f>
        <v>Security/Compliance</v>
      </c>
      <c r="E30" s="11" t="str">
        <f>VLOOKUP($A30,'Incurred Real 2022$'!$A$25:$AC$426,'Incurred Real 2022$'!E$1,FALSE)</f>
        <v>Closed</v>
      </c>
      <c r="F30" s="105" t="str">
        <f>IF(VLOOKUP($A30,'Incurred Real 2022$'!$A$25:$AC$426,'Incurred Real 2022$'!F$1,FALSE)=0,"",VLOOKUP($A30,'Incurred Real 2022$'!$A$25:$AC$426,'Incurred Real 2022$'!F$1,FALSE))</f>
        <v/>
      </c>
      <c r="G30" s="105" t="str">
        <f>IF(VLOOKUP($A30,'Incurred Real 2022$'!$A$25:$AC$426,'Incurred Real 2022$'!G$1,FALSE)=0,"",VLOOKUP($A30,'Incurred Real 2022$'!$A$25:$AC$426,'Incurred Real 2022$'!G$1,FALSE))</f>
        <v/>
      </c>
      <c r="H30" s="105" t="str">
        <f>IF(VLOOKUP($A30,'Incurred Real 2022$'!$A$25:$AC$426,'Incurred Real 2022$'!H$1,FALSE)=0,"",VLOOKUP($A30,'Incurred Real 2022$'!$A$25:$AC$426,'Incurred Real 2022$'!H$1,FALSE))</f>
        <v/>
      </c>
      <c r="I30" s="105" t="str">
        <f>IF(VLOOKUP($A30,'Incurred Real 2022$'!$A$25:$AC$426,'Incurred Real 2022$'!I$1,FALSE)=0,"",VLOOKUP($A30,'Incurred Real 2022$'!$A$25:$AC$426,'Incurred Real 2022$'!I$1,FALSE))</f>
        <v/>
      </c>
      <c r="J30" s="105" t="str">
        <f>IF(VLOOKUP($A30,'Incurred Real 2022$'!$A$25:$AC$426,'Incurred Real 2022$'!J$1,FALSE)=0,"",VLOOKUP($A30,'Incurred Real 2022$'!$A$25:$AC$426,'Incurred Real 2022$'!J$1,FALSE))</f>
        <v/>
      </c>
      <c r="K30" s="105" t="str">
        <f>IF(VLOOKUP($A30,'Incurred Real 2022$'!$A$25:$AC$426,'Incurred Real 2022$'!K$1,FALSE)=0,"",VLOOKUP($A30,'Incurred Real 2022$'!$A$25:$AC$426,'Incurred Real 2022$'!K$1,FALSE))</f>
        <v/>
      </c>
      <c r="L30" s="105" t="str">
        <f>IF(VLOOKUP($A30,'Incurred Real 2022$'!$A$25:$AC$426,'Incurred Real 2022$'!L$1,FALSE)=0,"",VLOOKUP($A30,'Incurred Real 2022$'!$A$25:$AC$426,'Incurred Real 2022$'!L$1,FALSE))</f>
        <v/>
      </c>
      <c r="M30" s="105" t="str">
        <f>IF(VLOOKUP($A30,'Incurred Real 2022$'!$A$25:$AC$426,'Incurred Real 2022$'!M$1,FALSE)=0,"",VLOOKUP($A30,'Incurred Real 2022$'!$A$25:$AC$426,'Incurred Real 2022$'!M$1,FALSE))</f>
        <v/>
      </c>
      <c r="N30" s="105">
        <f>IF(VLOOKUP($A30,'Incurred Real 2022$'!$A$25:$AC$426,'Incurred Real 2022$'!N$1,FALSE)=0,"",VLOOKUP($A30,'Incurred Real 2022$'!$A$25:$AC$426,'Incurred Real 2022$'!N$1,FALSE))</f>
        <v>131231.91</v>
      </c>
      <c r="O30" s="105">
        <f>IF(VLOOKUP($A30,'Incurred Real 2022$'!$A$25:$AC$426,'Incurred Real 2022$'!O$1,FALSE)=0,"",VLOOKUP($A30,'Incurred Real 2022$'!$A$25:$AC$426,'Incurred Real 2022$'!O$1,FALSE))</f>
        <v>1187948.25</v>
      </c>
      <c r="P30" s="105">
        <f>IF(VLOOKUP($A30,'Incurred Real 2022$'!$A$25:$AC$426,'Incurred Real 2022$'!P$1,FALSE)=0,"",VLOOKUP($A30,'Incurred Real 2022$'!$A$25:$AC$426,'Incurred Real 2022$'!P$1,FALSE))</f>
        <v>3564305.29</v>
      </c>
      <c r="Q30" s="105">
        <f>IF(VLOOKUP($A30,'Incurred Real 2022$'!$A$25:$AC$426,'Incurred Real 2022$'!Q$1,FALSE)=0,"",VLOOKUP($A30,'Incurred Real 2022$'!$A$25:$AC$426,'Incurred Real 2022$'!Q$1,FALSE))</f>
        <v>373136.57</v>
      </c>
      <c r="R30" s="105">
        <f>IF(VLOOKUP($A30,'Incurred Real 2022$'!$A$25:$AC$426,'Incurred Real 2022$'!R$1,FALSE)=0,"",VLOOKUP($A30,'Incurred Real 2022$'!$A$25:$AC$426,'Incurred Real 2022$'!R$1,FALSE))</f>
        <v>40527.61</v>
      </c>
      <c r="S30" s="105">
        <f>IF(VLOOKUP($A30,'Incurred Real 2022$'!$A$25:$AC$426,'Incurred Real 2022$'!S$1,FALSE)=0,"",VLOOKUP($A30,'Incurred Real 2022$'!$A$25:$AC$426,'Incurred Real 2022$'!S$1,FALSE))</f>
        <v>35309.019999999997</v>
      </c>
      <c r="T30" s="105">
        <f>IF(VLOOKUP($A30,'Incurred Real 2022$'!$A$25:$AC$426,'Incurred Real 2022$'!T$1,FALSE)=0,"",VLOOKUP($A30,'Incurred Real 2022$'!$A$25:$AC$426,'Incurred Real 2022$'!T$1,FALSE))</f>
        <v>91842.33</v>
      </c>
      <c r="U30" s="105" t="str">
        <f>IF(VLOOKUP($A30,'Incurred Real 2022$'!$A$25:$AC$426,'Incurred Real 2022$'!U$1,FALSE)=0,"",VLOOKUP($A30,'Incurred Real 2022$'!$A$25:$AC$426,'Incurred Real 2022$'!U$1,FALSE))</f>
        <v/>
      </c>
      <c r="V30" s="13" t="str">
        <f>IF(ISTEXT(VLOOKUP($A30,'Incurred Real 2022$'!$A$25:$AC$426,'Incurred Real 2022$'!V$1,FALSE)),"",(VLOOKUP($A30,'Incurred Real 2022$'!$A$25:$AC$426,'Incurred Real 2022$'!V$1,FALSE))*BT30*Incurred_Nominal!V$15)</f>
        <v/>
      </c>
      <c r="W30" s="13" t="str">
        <f>IF(ISTEXT(VLOOKUP($A30,'Incurred Real 2022$'!$A$25:$AC$426,'Incurred Real 2022$'!W$1,FALSE)),"",(VLOOKUP($A30,'Incurred Real 2022$'!$A$25:$AC$426,'Incurred Real 2022$'!W$1,FALSE))*BU30*Incurred_Nominal!W$15)</f>
        <v/>
      </c>
      <c r="X30" s="13" t="str">
        <f>IF(ISTEXT(VLOOKUP($A30,'Incurred Real 2022$'!$A$25:$AC$426,'Incurred Real 2022$'!X$1,FALSE)),"",(VLOOKUP($A30,'Incurred Real 2022$'!$A$25:$AC$426,'Incurred Real 2022$'!X$1,FALSE))*BV30*Incurred_Nominal!X$15)</f>
        <v/>
      </c>
      <c r="Y30" s="13" t="str">
        <f>IF(ISTEXT(VLOOKUP($A30,'Incurred Real 2022$'!$A$25:$AC$426,'Incurred Real 2022$'!Y$1,FALSE)),"",(VLOOKUP($A30,'Incurred Real 2022$'!$A$25:$AC$426,'Incurred Real 2022$'!Y$1,FALSE))*BW30*Incurred_Nominal!Y$15)</f>
        <v/>
      </c>
      <c r="Z30" s="13" t="str">
        <f>IF(ISTEXT(VLOOKUP($A30,'Incurred Real 2022$'!$A$25:$AC$426,'Incurred Real 2022$'!Z$1,FALSE)),"",(VLOOKUP($A30,'Incurred Real 2022$'!$A$25:$AC$426,'Incurred Real 2022$'!Z$1,FALSE))*BX30*Incurred_Nominal!Z$15)</f>
        <v/>
      </c>
      <c r="AA30" s="13" t="str">
        <f>IF(ISTEXT(VLOOKUP($A30,'Incurred Real 2022$'!$A$25:$AC$426,'Incurred Real 2022$'!AA$1,FALSE)),"",(VLOOKUP($A30,'Incurred Real 2022$'!$A$25:$AC$426,'Incurred Real 2022$'!AA$1,FALSE))*BY30*Incurred_Nominal!AA$15)</f>
        <v/>
      </c>
      <c r="AB30" s="13" t="str">
        <f>IF(ISTEXT(VLOOKUP($A30,'Incurred Real 2022$'!$A$25:$AC$426,'Incurred Real 2022$'!AB$1,FALSE)),"",(VLOOKUP($A30,'Incurred Real 2022$'!$A$25:$AC$426,'Incurred Real 2022$'!AB$1,FALSE))*BZ30*Incurred_Nominal!AB$15)</f>
        <v/>
      </c>
      <c r="AC30" s="13" t="str">
        <f>IF(ISTEXT(VLOOKUP($A30,'Incurred Real 2022$'!$A$25:$AC$426,'Incurred Real 2022$'!AC$1,FALSE)),"",(VLOOKUP($A30,'Incurred Real 2022$'!$A$25:$AC$426,'Incurred Real 2022$'!AC$1,FALSE))*CA30*Incurred_Nominal!AC$15)</f>
        <v/>
      </c>
      <c r="AD30" s="232">
        <f t="shared" si="25"/>
        <v>5424300.9800000004</v>
      </c>
      <c r="AE30" s="232">
        <f t="shared" si="26"/>
        <v>5424300.9800000004</v>
      </c>
      <c r="AF30" s="239">
        <f t="shared" si="27"/>
        <v>6945326.6494127419</v>
      </c>
      <c r="AG30" s="237">
        <f t="shared" si="32"/>
        <v>5425860.4092938667</v>
      </c>
      <c r="AH30" s="240">
        <f t="shared" si="31"/>
        <v>1.2800415280710515</v>
      </c>
      <c r="AI30" s="234">
        <f>VLOOKUP($A30,Incurred_Real!$A$25:$AP$479,Incurred_Real!AI$1,FALSE)</f>
        <v>2020</v>
      </c>
      <c r="AJ30" s="235">
        <f>VLOOKUP($A30,Incurred_Real!$A$25:$AP$479,Incurred_Real!AJ$1,FALSE)</f>
        <v>42361</v>
      </c>
      <c r="AK30" s="236">
        <f>VLOOKUP($A30,Incurred_Real!$A$25:$AP$479,Incurred_Real!AK$1,FALSE)</f>
        <v>2016</v>
      </c>
      <c r="AL30" s="235" t="str">
        <f>VLOOKUP($A30,Incurred_Real!$A$25:$AP$479,Incurred_Real!AL$1,FALSE)</f>
        <v/>
      </c>
      <c r="AM30" s="237">
        <f>IF(AL30="Commissioned Extra","",(IF((AD30)=0,0,SUMPRODUCT($F$17:$U$17,F30:U30))+VLOOKUP($A30,Incurred_Real!$A$25:$BS$376,Incurred_Real!$AO$1,FALSE)))</f>
        <v>6168689.2477765763</v>
      </c>
      <c r="AN30" s="232" cm="1">
        <f t="array" ref="AN30">IF(ROUND(AE30,0)=0,0,LOOKUP(2,1/(F30:AC30&lt;&gt;""),F30:AC30))</f>
        <v>91842.33</v>
      </c>
      <c r="AO30" s="232">
        <f t="shared" si="28"/>
        <v>0</v>
      </c>
      <c r="AP30" s="78"/>
      <c r="AQ30" s="20"/>
      <c r="AR30" s="245">
        <f>VLOOKUP($A30,Incurred_Real!$A$25:$CD$376,Incurred_Real!AR$1,FALSE)</f>
        <v>0</v>
      </c>
      <c r="AS30" s="246">
        <f>VLOOKUP($A30,Incurred_Real!$A$25:$CD$376,Incurred_Real!AS$1,FALSE)</f>
        <v>0</v>
      </c>
      <c r="AT30" s="246">
        <f>VLOOKUP($A30,Incurred_Real!$A$25:$CD$376,Incurred_Real!AT$1,FALSE)</f>
        <v>0</v>
      </c>
      <c r="AU30" s="246">
        <f>VLOOKUP($A30,Incurred_Real!$A$25:$CD$376,Incurred_Real!AU$1,FALSE)</f>
        <v>0</v>
      </c>
      <c r="AV30" s="246">
        <f>VLOOKUP($A30,Incurred_Real!$A$25:$CD$376,Incurred_Real!AV$1,FALSE)</f>
        <v>0</v>
      </c>
      <c r="AW30" s="246">
        <f>VLOOKUP($A30,Incurred_Real!$A$25:$CD$376,Incurred_Real!AW$1,FALSE)</f>
        <v>0</v>
      </c>
      <c r="AX30" s="246">
        <f>VLOOKUP($A30,Incurred_Real!$A$25:$CD$376,Incurred_Real!AX$1,FALSE)</f>
        <v>0</v>
      </c>
      <c r="AY30" s="246">
        <f>VLOOKUP($A30,Incurred_Real!$A$25:$CD$376,Incurred_Real!AY$1,FALSE)</f>
        <v>0</v>
      </c>
      <c r="AZ30" s="246">
        <f>VLOOKUP($A30,Incurred_Real!$A$25:$CD$376,Incurred_Real!AZ$1,FALSE)</f>
        <v>0</v>
      </c>
      <c r="BA30" s="246">
        <f>VLOOKUP($A30,Incurred_Real!$A$25:$CD$376,Incurred_Real!BA$1,FALSE)</f>
        <v>0</v>
      </c>
      <c r="BB30" s="246">
        <f>VLOOKUP($A30,Incurred_Real!$A$25:$CD$376,Incurred_Real!BB$1,FALSE)</f>
        <v>0.61189999824805741</v>
      </c>
      <c r="BC30" s="246">
        <f>VLOOKUP($A30,Incurred_Real!$A$25:$CD$376,Incurred_Real!BC$1,FALSE)</f>
        <v>0</v>
      </c>
      <c r="BD30" s="246">
        <f>VLOOKUP($A30,Incurred_Real!$A$25:$CD$376,Incurred_Real!BD$1,FALSE)</f>
        <v>0.13739999915955844</v>
      </c>
      <c r="BE30" s="246">
        <f>VLOOKUP($A30,Incurred_Real!$A$25:$CD$376,Incurred_Real!BE$1,FALSE)</f>
        <v>0</v>
      </c>
      <c r="BF30" s="246">
        <f>VLOOKUP($A30,Incurred_Real!$A$25:$CD$376,Incurred_Real!BF$1,FALSE)</f>
        <v>0</v>
      </c>
      <c r="BG30" s="246">
        <f>VLOOKUP($A30,Incurred_Real!$A$25:$CD$376,Incurred_Real!BG$1,FALSE)</f>
        <v>0.25070000259238406</v>
      </c>
      <c r="BH30" s="246">
        <f>VLOOKUP($A30,Incurred_Real!$A$25:$CD$376,Incurred_Real!BH$1,FALSE)</f>
        <v>0</v>
      </c>
      <c r="BI30" s="246">
        <f>VLOOKUP($A30,Incurred_Real!$A$25:$CD$376,Incurred_Real!BI$1,FALSE)</f>
        <v>0</v>
      </c>
      <c r="BJ30" s="246">
        <f>VLOOKUP($A30,Incurred_Real!$A$25:$CD$376,Incurred_Real!BJ$1,FALSE)</f>
        <v>0</v>
      </c>
      <c r="BK30" s="246">
        <f>VLOOKUP($A30,Incurred_Real!$A$25:$CD$376,Incurred_Real!BK$1,FALSE)</f>
        <v>0</v>
      </c>
      <c r="BL30" s="246">
        <f>VLOOKUP($A30,Incurred_Real!$A$25:$CD$376,Incurred_Real!BL$1,FALSE)</f>
        <v>0</v>
      </c>
      <c r="BM30" s="246">
        <f>VLOOKUP($A30,Incurred_Real!$A$25:$CD$376,Incurred_Real!BM$1,FALSE)</f>
        <v>0</v>
      </c>
      <c r="BN30" s="246">
        <f>VLOOKUP($A30,Incurred_Real!$A$25:$CD$376,Incurred_Real!BN$1,FALSE)</f>
        <v>0</v>
      </c>
      <c r="BO30" s="246">
        <f>VLOOKUP($A30,Incurred_Real!$A$25:$CD$376,Incurred_Real!BO$1,FALSE)</f>
        <v>0</v>
      </c>
      <c r="BP30" s="246">
        <f>VLOOKUP($A30,Incurred_Real!$A$25:$CD$376,Incurred_Real!BP$1,FALSE)</f>
        <v>0</v>
      </c>
      <c r="BQ30" s="246">
        <f>VLOOKUP($A30,Incurred_Real!$A$25:$CD$376,Incurred_Real!BQ$1,FALSE)</f>
        <v>0</v>
      </c>
      <c r="BR30" s="246">
        <f>VLOOKUP($A30,Incurred_Real!$A$25:$CD$376,Incurred_Real!BR$1,FALSE)</f>
        <v>0</v>
      </c>
      <c r="BS30" s="254">
        <f t="shared" si="29"/>
        <v>1</v>
      </c>
      <c r="BT30" s="249">
        <f>1+IF(ISNA(VLOOKUP($A30,'Project labour content'!$A$7:$D$255,'Project labour content'!$D$1,FALSE)),VLOOKUP($D30,'Project labour content'!$F$6:$G$15,'Project labour content'!$G$1,FALSE),VLOOKUP($A30,'Project labour content'!$A$7:$D$255,'Project labour content'!$D$1,FALSE))*LabEsc22*1</f>
        <v>1.0005859102087626</v>
      </c>
      <c r="BU30" s="249">
        <f>1+IF(ISNA(VLOOKUP($A30,'Project labour content'!$A$7:$D$255,'Project labour content'!$D$1,FALSE)),VLOOKUP($D30,'Project labour content'!$F$6:$G$15,'Project labour content'!$G$1,FALSE),VLOOKUP($A30,'Project labour content'!$A$7:$D$255,'Project labour content'!$D$1,FALSE))*LabEsc23*1</f>
        <v>1.0011746327865272</v>
      </c>
      <c r="BV30" s="249">
        <f>1+IF(ISNA(VLOOKUP($A30,'Project labour content'!$A$7:$D$255,'Project labour content'!$D$1,FALSE)),VLOOKUP($D30,'Project labour content'!$F$6:$G$15,'Project labour content'!$G$1,FALSE),VLOOKUP($A30,'Project labour content'!$A$7:$D$255,'Project labour content'!$D$1,FALSE))*LabEsc24*1</f>
        <v>1.0017292094547814</v>
      </c>
      <c r="BW30" s="249">
        <f>1+IF(ISNA(VLOOKUP($A30,'Project labour content'!$A$7:$D$255,'Project labour content'!$D$1,FALSE)),VLOOKUP($D30,'Project labour content'!$F$6:$G$15,'Project labour content'!$G$1,FALSE),VLOOKUP($A30,'Project labour content'!$A$7:$D$255,'Project labour content'!$D$1,FALSE))*LabEsc25*1</f>
        <v>1.0024719724724633</v>
      </c>
      <c r="BX30" s="249">
        <f>1+IF(ISNA(VLOOKUP($A30,'Project labour content'!$A$7:$D$255,'Project labour content'!$D$1,FALSE)),VLOOKUP($D30,'Project labour content'!$F$6:$G$15,'Project labour content'!$G$1,FALSE),VLOOKUP($A30,'Project labour content'!$A$7:$D$255,'Project labour content'!$D$1,FALSE))*LabEsc26*1</f>
        <v>1.0032814603679003</v>
      </c>
      <c r="BY30" s="249">
        <f>1+IF(ISNA(VLOOKUP($A30,'Project labour content'!$A$7:$D$255,'Project labour content'!$D$1,FALSE)),VLOOKUP($D30,'Project labour content'!$F$6:$G$15,'Project labour content'!$G$1,FALSE),VLOOKUP($A30,'Project labour content'!$A$7:$D$255,'Project labour content'!$D$1,FALSE))*LabEsc27*1</f>
        <v>1.0037828447166741</v>
      </c>
      <c r="BZ30" s="249">
        <f>1+IF(ISNA(VLOOKUP($A30,'Project labour content'!$A$7:$D$255,'Project labour content'!$D$1,FALSE)),VLOOKUP($D30,'Project labour content'!$F$6:$G$15,'Project labour content'!$G$1,FALSE),VLOOKUP($A30,'Project labour content'!$A$7:$D$255,'Project labour content'!$D$1,FALSE))*LabEsc28*1</f>
        <v>1.0041603871313007</v>
      </c>
      <c r="CA30" s="249">
        <f>1+IF(ISNA(VLOOKUP($A30,'Project labour content'!$A$7:$D$255,'Project labour content'!$D$1,FALSE)),VLOOKUP($D30,'Project labour content'!$F$6:$G$15,'Project labour content'!$G$1,FALSE),VLOOKUP($A30,'Project labour content'!$A$7:$D$255,'Project labour content'!$D$1,FALSE))*LabEsc29*1</f>
        <v>1.0047662671982935</v>
      </c>
      <c r="CB30" s="250" t="str">
        <f>IF(ISNA(VLOOKUP($A30,'Project labour content'!$A$7:$D$255,'Project labour content'!$D$1,FALSE)),"Category","Project")</f>
        <v>Category</v>
      </c>
      <c r="CD30" s="247" t="str">
        <f t="shared" si="30"/>
        <v>10517</v>
      </c>
    </row>
    <row r="31" spans="1:82" x14ac:dyDescent="0.15">
      <c r="A31" s="11" t="s">
        <v>872</v>
      </c>
      <c r="B31" s="11" t="str">
        <f>VLOOKUP($A31,'Incurred Real 2022$'!$A$25:$AC$426,'Incurred Real 2022$'!B$1,FALSE)</f>
        <v>Line Ratings Tools</v>
      </c>
      <c r="C31" s="11" t="str">
        <f>VLOOKUP($A31,'Incurred Real 2022$'!$A$25:$AC$426,'Incurred Real 2022$'!C$1,FALSE)</f>
        <v>ExAnte</v>
      </c>
      <c r="D31" s="11" t="str">
        <f>VLOOKUP($A31,'Incurred Real 2022$'!$A$25:$AC$426,'Incurred Real 2022$'!D$1,FALSE)</f>
        <v>Augmentation</v>
      </c>
      <c r="E31" s="11" t="str">
        <f>VLOOKUP($A31,'Incurred Real 2022$'!$A$25:$AC$426,'Incurred Real 2022$'!E$1,FALSE)</f>
        <v>Closed</v>
      </c>
      <c r="F31" s="105">
        <f>IF(VLOOKUP($A31,'Incurred Real 2022$'!$A$25:$AC$426,'Incurred Real 2022$'!F$1,FALSE)=0,"",VLOOKUP($A31,'Incurred Real 2022$'!$A$25:$AC$426,'Incurred Real 2022$'!F$1,FALSE))</f>
        <v>14778.67</v>
      </c>
      <c r="G31" s="105">
        <f>IF(VLOOKUP($A31,'Incurred Real 2022$'!$A$25:$AC$426,'Incurred Real 2022$'!G$1,FALSE)=0,"",VLOOKUP($A31,'Incurred Real 2022$'!$A$25:$AC$426,'Incurred Real 2022$'!G$1,FALSE))</f>
        <v>135148.31</v>
      </c>
      <c r="H31" s="105" t="str">
        <f>IF(VLOOKUP($A31,'Incurred Real 2022$'!$A$25:$AC$426,'Incurred Real 2022$'!H$1,FALSE)=0,"",VLOOKUP($A31,'Incurred Real 2022$'!$A$25:$AC$426,'Incurred Real 2022$'!H$1,FALSE))</f>
        <v/>
      </c>
      <c r="I31" s="105">
        <f>IF(VLOOKUP($A31,'Incurred Real 2022$'!$A$25:$AC$426,'Incurred Real 2022$'!I$1,FALSE)=0,"",VLOOKUP($A31,'Incurred Real 2022$'!$A$25:$AC$426,'Incurred Real 2022$'!I$1,FALSE))</f>
        <v>1255.25</v>
      </c>
      <c r="J31" s="105" t="str">
        <f>IF(VLOOKUP($A31,'Incurred Real 2022$'!$A$25:$AC$426,'Incurred Real 2022$'!J$1,FALSE)=0,"",VLOOKUP($A31,'Incurred Real 2022$'!$A$25:$AC$426,'Incurred Real 2022$'!J$1,FALSE))</f>
        <v/>
      </c>
      <c r="K31" s="105" t="str">
        <f>IF(VLOOKUP($A31,'Incurred Real 2022$'!$A$25:$AC$426,'Incurred Real 2022$'!K$1,FALSE)=0,"",VLOOKUP($A31,'Incurred Real 2022$'!$A$25:$AC$426,'Incurred Real 2022$'!K$1,FALSE))</f>
        <v/>
      </c>
      <c r="L31" s="105" t="str">
        <f>IF(VLOOKUP($A31,'Incurred Real 2022$'!$A$25:$AC$426,'Incurred Real 2022$'!L$1,FALSE)=0,"",VLOOKUP($A31,'Incurred Real 2022$'!$A$25:$AC$426,'Incurred Real 2022$'!L$1,FALSE))</f>
        <v/>
      </c>
      <c r="M31" s="105" t="str">
        <f>IF(VLOOKUP($A31,'Incurred Real 2022$'!$A$25:$AC$426,'Incurred Real 2022$'!M$1,FALSE)=0,"",VLOOKUP($A31,'Incurred Real 2022$'!$A$25:$AC$426,'Incurred Real 2022$'!M$1,FALSE))</f>
        <v/>
      </c>
      <c r="N31" s="105" t="str">
        <f>IF(VLOOKUP($A31,'Incurred Real 2022$'!$A$25:$AC$426,'Incurred Real 2022$'!N$1,FALSE)=0,"",VLOOKUP($A31,'Incurred Real 2022$'!$A$25:$AC$426,'Incurred Real 2022$'!N$1,FALSE))</f>
        <v/>
      </c>
      <c r="O31" s="105" t="str">
        <f>IF(VLOOKUP($A31,'Incurred Real 2022$'!$A$25:$AC$426,'Incurred Real 2022$'!O$1,FALSE)=0,"",VLOOKUP($A31,'Incurred Real 2022$'!$A$25:$AC$426,'Incurred Real 2022$'!O$1,FALSE))</f>
        <v/>
      </c>
      <c r="P31" s="105" t="str">
        <f>IF(VLOOKUP($A31,'Incurred Real 2022$'!$A$25:$AC$426,'Incurred Real 2022$'!P$1,FALSE)=0,"",VLOOKUP($A31,'Incurred Real 2022$'!$A$25:$AC$426,'Incurred Real 2022$'!P$1,FALSE))</f>
        <v/>
      </c>
      <c r="Q31" s="105">
        <f>IF(VLOOKUP($A31,'Incurred Real 2022$'!$A$25:$AC$426,'Incurred Real 2022$'!Q$1,FALSE)=0,"",VLOOKUP($A31,'Incurred Real 2022$'!$A$25:$AC$426,'Incurred Real 2022$'!Q$1,FALSE))</f>
        <v>267107.65000000002</v>
      </c>
      <c r="R31" s="105">
        <f>IF(VLOOKUP($A31,'Incurred Real 2022$'!$A$25:$AC$426,'Incurred Real 2022$'!R$1,FALSE)=0,"",VLOOKUP($A31,'Incurred Real 2022$'!$A$25:$AC$426,'Incurred Real 2022$'!R$1,FALSE))</f>
        <v>360813.04</v>
      </c>
      <c r="S31" s="105" t="str">
        <f>IF(VLOOKUP($A31,'Incurred Real 2022$'!$A$25:$AC$426,'Incurred Real 2022$'!S$1,FALSE)=0,"",VLOOKUP($A31,'Incurred Real 2022$'!$A$25:$AC$426,'Incurred Real 2022$'!S$1,FALSE))</f>
        <v/>
      </c>
      <c r="T31" s="105" t="str">
        <f>IF(VLOOKUP($A31,'Incurred Real 2022$'!$A$25:$AC$426,'Incurred Real 2022$'!T$1,FALSE)=0,"",VLOOKUP($A31,'Incurred Real 2022$'!$A$25:$AC$426,'Incurred Real 2022$'!T$1,FALSE))</f>
        <v/>
      </c>
      <c r="U31" s="105" t="str">
        <f>IF(VLOOKUP($A31,'Incurred Real 2022$'!$A$25:$AC$426,'Incurred Real 2022$'!U$1,FALSE)=0,"",VLOOKUP($A31,'Incurred Real 2022$'!$A$25:$AC$426,'Incurred Real 2022$'!U$1,FALSE))</f>
        <v/>
      </c>
      <c r="V31" s="13" t="str">
        <f>IF(ISTEXT(VLOOKUP($A31,'Incurred Real 2022$'!$A$25:$AC$426,'Incurred Real 2022$'!V$1,FALSE)),"",(VLOOKUP($A31,'Incurred Real 2022$'!$A$25:$AC$426,'Incurred Real 2022$'!V$1,FALSE))*BT31*Incurred_Nominal!V$15)</f>
        <v/>
      </c>
      <c r="W31" s="13" t="str">
        <f>IF(ISTEXT(VLOOKUP($A31,'Incurred Real 2022$'!$A$25:$AC$426,'Incurred Real 2022$'!W$1,FALSE)),"",(VLOOKUP($A31,'Incurred Real 2022$'!$A$25:$AC$426,'Incurred Real 2022$'!W$1,FALSE))*BU31*Incurred_Nominal!W$15)</f>
        <v/>
      </c>
      <c r="X31" s="13" t="str">
        <f>IF(ISTEXT(VLOOKUP($A31,'Incurred Real 2022$'!$A$25:$AC$426,'Incurred Real 2022$'!X$1,FALSE)),"",(VLOOKUP($A31,'Incurred Real 2022$'!$A$25:$AC$426,'Incurred Real 2022$'!X$1,FALSE))*BV31*Incurred_Nominal!X$15)</f>
        <v/>
      </c>
      <c r="Y31" s="13" t="str">
        <f>IF(ISTEXT(VLOOKUP($A31,'Incurred Real 2022$'!$A$25:$AC$426,'Incurred Real 2022$'!Y$1,FALSE)),"",(VLOOKUP($A31,'Incurred Real 2022$'!$A$25:$AC$426,'Incurred Real 2022$'!Y$1,FALSE))*BW31*Incurred_Nominal!Y$15)</f>
        <v/>
      </c>
      <c r="Z31" s="13" t="str">
        <f>IF(ISTEXT(VLOOKUP($A31,'Incurred Real 2022$'!$A$25:$AC$426,'Incurred Real 2022$'!Z$1,FALSE)),"",(VLOOKUP($A31,'Incurred Real 2022$'!$A$25:$AC$426,'Incurred Real 2022$'!Z$1,FALSE))*BX31*Incurred_Nominal!Z$15)</f>
        <v/>
      </c>
      <c r="AA31" s="13" t="str">
        <f>IF(ISTEXT(VLOOKUP($A31,'Incurred Real 2022$'!$A$25:$AC$426,'Incurred Real 2022$'!AA$1,FALSE)),"",(VLOOKUP($A31,'Incurred Real 2022$'!$A$25:$AC$426,'Incurred Real 2022$'!AA$1,FALSE))*BY31*Incurred_Nominal!AA$15)</f>
        <v/>
      </c>
      <c r="AB31" s="13" t="str">
        <f>IF(ISTEXT(VLOOKUP($A31,'Incurred Real 2022$'!$A$25:$AC$426,'Incurred Real 2022$'!AB$1,FALSE)),"",(VLOOKUP($A31,'Incurred Real 2022$'!$A$25:$AC$426,'Incurred Real 2022$'!AB$1,FALSE))*BZ31*Incurred_Nominal!AB$15)</f>
        <v/>
      </c>
      <c r="AC31" s="13" t="str">
        <f>IF(ISTEXT(VLOOKUP($A31,'Incurred Real 2022$'!$A$25:$AC$426,'Incurred Real 2022$'!AC$1,FALSE)),"",(VLOOKUP($A31,'Incurred Real 2022$'!$A$25:$AC$426,'Incurred Real 2022$'!AC$1,FALSE))*CA31*Incurred_Nominal!AC$15)</f>
        <v/>
      </c>
      <c r="AD31" s="232">
        <f t="shared" si="25"/>
        <v>779102.91999999993</v>
      </c>
      <c r="AE31" s="232">
        <f t="shared" si="26"/>
        <v>779102.91999999993</v>
      </c>
      <c r="AF31" s="239">
        <f t="shared" si="27"/>
        <v>1020847.2899796279</v>
      </c>
      <c r="AG31" s="237">
        <f t="shared" si="32"/>
        <v>829942.20512830035</v>
      </c>
      <c r="AH31" s="240">
        <f t="shared" si="31"/>
        <v>1.230022143315167</v>
      </c>
      <c r="AI31" s="234" t="str">
        <f>VLOOKUP($A31,Incurred_Real!$A$25:$AP$479,Incurred_Real!AI$1,FALSE)</f>
        <v>2018</v>
      </c>
      <c r="AJ31" s="235" t="str">
        <f>VLOOKUP($A31,Incurred_Real!$A$25:$AP$479,Incurred_Real!AJ$1,FALSE)</f>
        <v/>
      </c>
      <c r="AK31" s="236" t="str">
        <f>VLOOKUP($A31,Incurred_Real!$A$25:$AP$479,Incurred_Real!AK$1,FALSE)</f>
        <v>2018</v>
      </c>
      <c r="AL31" s="235" t="str">
        <f>VLOOKUP($A31,Incurred_Real!$A$25:$AP$479,Incurred_Real!AL$1,FALSE)</f>
        <v/>
      </c>
      <c r="AM31" s="237">
        <f>IF(AL31="Commissioned Extra","",(IF((AD31)=0,0,SUMPRODUCT($F$17:$U$17,F31:U31))+VLOOKUP($A31,Incurred_Real!$A$25:$BS$376,Incurred_Real!$AO$1,FALSE)))</f>
        <v>906694.53276926151</v>
      </c>
      <c r="AN31" s="232" cm="1">
        <f t="array" ref="AN31">IF(ROUND(AE31,0)=0,0,LOOKUP(2,1/(F31:AC31&lt;&gt;""),F31:AC31))</f>
        <v>360813.04</v>
      </c>
      <c r="AO31" s="232">
        <f t="shared" si="28"/>
        <v>0</v>
      </c>
      <c r="AP31" s="78"/>
      <c r="AQ31" s="20"/>
      <c r="AR31" s="245">
        <f>VLOOKUP($A31,Incurred_Real!$A$25:$CD$376,Incurred_Real!AR$1,FALSE)</f>
        <v>0</v>
      </c>
      <c r="AS31" s="246">
        <f>VLOOKUP($A31,Incurred_Real!$A$25:$CD$376,Incurred_Real!AS$1,FALSE)</f>
        <v>0</v>
      </c>
      <c r="AT31" s="246">
        <f>VLOOKUP($A31,Incurred_Real!$A$25:$CD$376,Incurred_Real!AT$1,FALSE)</f>
        <v>0</v>
      </c>
      <c r="AU31" s="246">
        <f>VLOOKUP($A31,Incurred_Real!$A$25:$CD$376,Incurred_Real!AU$1,FALSE)</f>
        <v>0</v>
      </c>
      <c r="AV31" s="246">
        <f>VLOOKUP($A31,Incurred_Real!$A$25:$CD$376,Incurred_Real!AV$1,FALSE)</f>
        <v>1</v>
      </c>
      <c r="AW31" s="246">
        <f>VLOOKUP($A31,Incurred_Real!$A$25:$CD$376,Incurred_Real!AW$1,FALSE)</f>
        <v>0</v>
      </c>
      <c r="AX31" s="246">
        <f>VLOOKUP($A31,Incurred_Real!$A$25:$CD$376,Incurred_Real!AX$1,FALSE)</f>
        <v>0</v>
      </c>
      <c r="AY31" s="246">
        <f>VLOOKUP($A31,Incurred_Real!$A$25:$CD$376,Incurred_Real!AY$1,FALSE)</f>
        <v>0</v>
      </c>
      <c r="AZ31" s="246">
        <f>VLOOKUP($A31,Incurred_Real!$A$25:$CD$376,Incurred_Real!AZ$1,FALSE)</f>
        <v>0</v>
      </c>
      <c r="BA31" s="246">
        <f>VLOOKUP($A31,Incurred_Real!$A$25:$CD$376,Incurred_Real!BA$1,FALSE)</f>
        <v>0</v>
      </c>
      <c r="BB31" s="246">
        <f>VLOOKUP($A31,Incurred_Real!$A$25:$CD$376,Incurred_Real!BB$1,FALSE)</f>
        <v>0</v>
      </c>
      <c r="BC31" s="246">
        <f>VLOOKUP($A31,Incurred_Real!$A$25:$CD$376,Incurred_Real!BC$1,FALSE)</f>
        <v>0</v>
      </c>
      <c r="BD31" s="246">
        <f>VLOOKUP($A31,Incurred_Real!$A$25:$CD$376,Incurred_Real!BD$1,FALSE)</f>
        <v>0</v>
      </c>
      <c r="BE31" s="246">
        <f>VLOOKUP($A31,Incurred_Real!$A$25:$CD$376,Incurred_Real!BE$1,FALSE)</f>
        <v>0</v>
      </c>
      <c r="BF31" s="246">
        <f>VLOOKUP($A31,Incurred_Real!$A$25:$CD$376,Incurred_Real!BF$1,FALSE)</f>
        <v>0</v>
      </c>
      <c r="BG31" s="246">
        <f>VLOOKUP($A31,Incurred_Real!$A$25:$CD$376,Incurred_Real!BG$1,FALSE)</f>
        <v>0</v>
      </c>
      <c r="BH31" s="246">
        <f>VLOOKUP($A31,Incurred_Real!$A$25:$CD$376,Incurred_Real!BH$1,FALSE)</f>
        <v>0</v>
      </c>
      <c r="BI31" s="246">
        <f>VLOOKUP($A31,Incurred_Real!$A$25:$CD$376,Incurred_Real!BI$1,FALSE)</f>
        <v>0</v>
      </c>
      <c r="BJ31" s="246">
        <f>VLOOKUP($A31,Incurred_Real!$A$25:$CD$376,Incurred_Real!BJ$1,FALSE)</f>
        <v>0</v>
      </c>
      <c r="BK31" s="246">
        <f>VLOOKUP($A31,Incurred_Real!$A$25:$CD$376,Incurred_Real!BK$1,FALSE)</f>
        <v>0</v>
      </c>
      <c r="BL31" s="246">
        <f>VLOOKUP($A31,Incurred_Real!$A$25:$CD$376,Incurred_Real!BL$1,FALSE)</f>
        <v>0</v>
      </c>
      <c r="BM31" s="246">
        <f>VLOOKUP($A31,Incurred_Real!$A$25:$CD$376,Incurred_Real!BM$1,FALSE)</f>
        <v>0</v>
      </c>
      <c r="BN31" s="246">
        <f>VLOOKUP($A31,Incurred_Real!$A$25:$CD$376,Incurred_Real!BN$1,FALSE)</f>
        <v>0</v>
      </c>
      <c r="BO31" s="246">
        <f>VLOOKUP($A31,Incurred_Real!$A$25:$CD$376,Incurred_Real!BO$1,FALSE)</f>
        <v>0</v>
      </c>
      <c r="BP31" s="246">
        <f>VLOOKUP($A31,Incurred_Real!$A$25:$CD$376,Incurred_Real!BP$1,FALSE)</f>
        <v>0</v>
      </c>
      <c r="BQ31" s="246">
        <f>VLOOKUP($A31,Incurred_Real!$A$25:$CD$376,Incurred_Real!BQ$1,FALSE)</f>
        <v>0</v>
      </c>
      <c r="BR31" s="246">
        <f>VLOOKUP($A31,Incurred_Real!$A$25:$CD$376,Incurred_Real!BR$1,FALSE)</f>
        <v>0</v>
      </c>
      <c r="BS31" s="254">
        <f t="shared" si="29"/>
        <v>1</v>
      </c>
      <c r="BT31" s="249">
        <f>1+IF(ISNA(VLOOKUP($A31,'Project labour content'!$A$7:$D$255,'Project labour content'!$D$1,FALSE)),VLOOKUP($D31,'Project labour content'!$F$6:$G$15,'Project labour content'!$G$1,FALSE),VLOOKUP($A31,'Project labour content'!$A$7:$D$255,'Project labour content'!$D$1,FALSE))*LabEsc22*1</f>
        <v>1.0003471041831231</v>
      </c>
      <c r="BU31" s="249">
        <f>1+IF(ISNA(VLOOKUP($A31,'Project labour content'!$A$7:$D$255,'Project labour content'!$D$1,FALSE)),VLOOKUP($D31,'Project labour content'!$F$6:$G$15,'Project labour content'!$G$1,FALSE),VLOOKUP($A31,'Project labour content'!$A$7:$D$255,'Project labour content'!$D$1,FALSE))*LabEsc23*1</f>
        <v>1.0006958744663252</v>
      </c>
      <c r="BV31" s="249">
        <f>1+IF(ISNA(VLOOKUP($A31,'Project labour content'!$A$7:$D$255,'Project labour content'!$D$1,FALSE)),VLOOKUP($D31,'Project labour content'!$F$6:$G$15,'Project labour content'!$G$1,FALSE),VLOOKUP($A31,'Project labour content'!$A$7:$D$255,'Project labour content'!$D$1,FALSE))*LabEsc24*1</f>
        <v>1.0010244160731017</v>
      </c>
      <c r="BW31" s="249">
        <f>1+IF(ISNA(VLOOKUP($A31,'Project labour content'!$A$7:$D$255,'Project labour content'!$D$1,FALSE)),VLOOKUP($D31,'Project labour content'!$F$6:$G$15,'Project labour content'!$G$1,FALSE),VLOOKUP($A31,'Project labour content'!$A$7:$D$255,'Project labour content'!$D$1,FALSE))*LabEsc25*1</f>
        <v>1.0014644427984443</v>
      </c>
      <c r="BX31" s="249">
        <f>1+IF(ISNA(VLOOKUP($A31,'Project labour content'!$A$7:$D$255,'Project labour content'!$D$1,FALSE)),VLOOKUP($D31,'Project labour content'!$F$6:$G$15,'Project labour content'!$G$1,FALSE),VLOOKUP($A31,'Project labour content'!$A$7:$D$255,'Project labour content'!$D$1,FALSE))*LabEsc26*1</f>
        <v>1.0019439985912801</v>
      </c>
      <c r="BY31" s="249">
        <f>1+IF(ISNA(VLOOKUP($A31,'Project labour content'!$A$7:$D$255,'Project labour content'!$D$1,FALSE)),VLOOKUP($D31,'Project labour content'!$F$6:$G$15,'Project labour content'!$G$1,FALSE),VLOOKUP($A31,'Project labour content'!$A$7:$D$255,'Project labour content'!$D$1,FALSE))*LabEsc27*1</f>
        <v>1.0022410280715812</v>
      </c>
      <c r="BZ31" s="249">
        <f>1+IF(ISNA(VLOOKUP($A31,'Project labour content'!$A$7:$D$255,'Project labour content'!$D$1,FALSE)),VLOOKUP($D31,'Project labour content'!$F$6:$G$15,'Project labour content'!$G$1,FALSE),VLOOKUP($A31,'Project labour content'!$A$7:$D$255,'Project labour content'!$D$1,FALSE))*LabEsc28*1</f>
        <v>1.002464691270248</v>
      </c>
      <c r="CA31" s="249">
        <f>1+IF(ISNA(VLOOKUP($A31,'Project labour content'!$A$7:$D$255,'Project labour content'!$D$1,FALSE)),VLOOKUP($D31,'Project labour content'!$F$6:$G$15,'Project labour content'!$G$1,FALSE),VLOOKUP($A31,'Project labour content'!$A$7:$D$255,'Project labour content'!$D$1,FALSE))*LabEsc29*1</f>
        <v>1.0028236259714685</v>
      </c>
      <c r="CB31" s="250" t="str">
        <f>IF(ISNA(VLOOKUP($A31,'Project labour content'!$A$7:$D$255,'Project labour content'!$D$1,FALSE)),"Category","Project")</f>
        <v>Category</v>
      </c>
      <c r="CD31" s="247" t="str">
        <f t="shared" si="30"/>
        <v>10643</v>
      </c>
    </row>
    <row r="32" spans="1:82" x14ac:dyDescent="0.15">
      <c r="A32" s="11" t="s">
        <v>50</v>
      </c>
      <c r="B32" s="11" t="str">
        <f>VLOOKUP($A32,'Incurred Real 2022$'!$A$25:$AC$426,'Incurred Real 2022$'!B$1,FALSE)</f>
        <v>SVC Secondary Systems Replacement Stage 2 (Para)</v>
      </c>
      <c r="C32" s="11" t="str">
        <f>VLOOKUP($A32,'Incurred Real 2022$'!$A$25:$AC$426,'Incurred Real 2022$'!C$1,FALSE)</f>
        <v>ExAnte</v>
      </c>
      <c r="D32" s="11" t="str">
        <f>VLOOKUP($A32,'Incurred Real 2022$'!$A$25:$AC$426,'Incurred Real 2022$'!D$1,FALSE)</f>
        <v>Replacement</v>
      </c>
      <c r="E32" s="11" t="str">
        <f>VLOOKUP($A32,'Incurred Real 2022$'!$A$25:$AC$426,'Incurred Real 2022$'!E$1,FALSE)</f>
        <v>Closed</v>
      </c>
      <c r="F32" s="105" t="str">
        <f>IF(VLOOKUP($A32,'Incurred Real 2022$'!$A$25:$AC$426,'Incurred Real 2022$'!F$1,FALSE)=0,"",VLOOKUP($A32,'Incurred Real 2022$'!$A$25:$AC$426,'Incurred Real 2022$'!F$1,FALSE))</f>
        <v/>
      </c>
      <c r="G32" s="105" t="str">
        <f>IF(VLOOKUP($A32,'Incurred Real 2022$'!$A$25:$AC$426,'Incurred Real 2022$'!G$1,FALSE)=0,"",VLOOKUP($A32,'Incurred Real 2022$'!$A$25:$AC$426,'Incurred Real 2022$'!G$1,FALSE))</f>
        <v/>
      </c>
      <c r="H32" s="105" t="str">
        <f>IF(VLOOKUP($A32,'Incurred Real 2022$'!$A$25:$AC$426,'Incurred Real 2022$'!H$1,FALSE)=0,"",VLOOKUP($A32,'Incurred Real 2022$'!$A$25:$AC$426,'Incurred Real 2022$'!H$1,FALSE))</f>
        <v/>
      </c>
      <c r="I32" s="105" t="str">
        <f>IF(VLOOKUP($A32,'Incurred Real 2022$'!$A$25:$AC$426,'Incurred Real 2022$'!I$1,FALSE)=0,"",VLOOKUP($A32,'Incurred Real 2022$'!$A$25:$AC$426,'Incurred Real 2022$'!I$1,FALSE))</f>
        <v/>
      </c>
      <c r="J32" s="105" t="str">
        <f>IF(VLOOKUP($A32,'Incurred Real 2022$'!$A$25:$AC$426,'Incurred Real 2022$'!J$1,FALSE)=0,"",VLOOKUP($A32,'Incurred Real 2022$'!$A$25:$AC$426,'Incurred Real 2022$'!J$1,FALSE))</f>
        <v/>
      </c>
      <c r="K32" s="105" t="str">
        <f>IF(VLOOKUP($A32,'Incurred Real 2022$'!$A$25:$AC$426,'Incurred Real 2022$'!K$1,FALSE)=0,"",VLOOKUP($A32,'Incurred Real 2022$'!$A$25:$AC$426,'Incurred Real 2022$'!K$1,FALSE))</f>
        <v/>
      </c>
      <c r="L32" s="105" t="str">
        <f>IF(VLOOKUP($A32,'Incurred Real 2022$'!$A$25:$AC$426,'Incurred Real 2022$'!L$1,FALSE)=0,"",VLOOKUP($A32,'Incurred Real 2022$'!$A$25:$AC$426,'Incurred Real 2022$'!L$1,FALSE))</f>
        <v/>
      </c>
      <c r="M32" s="105" t="str">
        <f>IF(VLOOKUP($A32,'Incurred Real 2022$'!$A$25:$AC$426,'Incurred Real 2022$'!M$1,FALSE)=0,"",VLOOKUP($A32,'Incurred Real 2022$'!$A$25:$AC$426,'Incurred Real 2022$'!M$1,FALSE))</f>
        <v/>
      </c>
      <c r="N32" s="105" t="str">
        <f>IF(VLOOKUP($A32,'Incurred Real 2022$'!$A$25:$AC$426,'Incurred Real 2022$'!N$1,FALSE)=0,"",VLOOKUP($A32,'Incurred Real 2022$'!$A$25:$AC$426,'Incurred Real 2022$'!N$1,FALSE))</f>
        <v/>
      </c>
      <c r="O32" s="105">
        <f>IF(VLOOKUP($A32,'Incurred Real 2022$'!$A$25:$AC$426,'Incurred Real 2022$'!O$1,FALSE)=0,"",VLOOKUP($A32,'Incurred Real 2022$'!$A$25:$AC$426,'Incurred Real 2022$'!O$1,FALSE))</f>
        <v>301176.65000000002</v>
      </c>
      <c r="P32" s="105">
        <f>IF(VLOOKUP($A32,'Incurred Real 2022$'!$A$25:$AC$426,'Incurred Real 2022$'!P$1,FALSE)=0,"",VLOOKUP($A32,'Incurred Real 2022$'!$A$25:$AC$426,'Incurred Real 2022$'!P$1,FALSE))</f>
        <v>12290961.529999999</v>
      </c>
      <c r="Q32" s="105">
        <f>IF(VLOOKUP($A32,'Incurred Real 2022$'!$A$25:$AC$426,'Incurred Real 2022$'!Q$1,FALSE)=0,"",VLOOKUP($A32,'Incurred Real 2022$'!$A$25:$AC$426,'Incurred Real 2022$'!Q$1,FALSE))</f>
        <v>8690257.0600000005</v>
      </c>
      <c r="R32" s="105">
        <f>IF(VLOOKUP($A32,'Incurred Real 2022$'!$A$25:$AC$426,'Incurred Real 2022$'!R$1,FALSE)=0,"",VLOOKUP($A32,'Incurred Real 2022$'!$A$25:$AC$426,'Incurred Real 2022$'!R$1,FALSE))</f>
        <v>899802.59</v>
      </c>
      <c r="S32" s="105">
        <f>IF(VLOOKUP($A32,'Incurred Real 2022$'!$A$25:$AC$426,'Incurred Real 2022$'!S$1,FALSE)=0,"",VLOOKUP($A32,'Incurred Real 2022$'!$A$25:$AC$426,'Incurred Real 2022$'!S$1,FALSE))</f>
        <v>196434.41</v>
      </c>
      <c r="T32" s="105">
        <f>IF(VLOOKUP($A32,'Incurred Real 2022$'!$A$25:$AC$426,'Incurred Real 2022$'!T$1,FALSE)=0,"",VLOOKUP($A32,'Incurred Real 2022$'!$A$25:$AC$426,'Incurred Real 2022$'!T$1,FALSE))</f>
        <v>59278.09</v>
      </c>
      <c r="U32" s="105" t="str">
        <f>IF(VLOOKUP($A32,'Incurred Real 2022$'!$A$25:$AC$426,'Incurred Real 2022$'!U$1,FALSE)=0,"",VLOOKUP($A32,'Incurred Real 2022$'!$A$25:$AC$426,'Incurred Real 2022$'!U$1,FALSE))</f>
        <v/>
      </c>
      <c r="V32" s="13">
        <f>IF(ISTEXT(VLOOKUP($A32,'Incurred Real 2022$'!$A$25:$AC$426,'Incurred Real 2022$'!V$1,FALSE)),"",(VLOOKUP($A32,'Incurred Real 2022$'!$A$25:$AC$426,'Incurred Real 2022$'!V$1,FALSE))*BT32*Incurred_Nominal!V$15)</f>
        <v>271.16688994190258</v>
      </c>
      <c r="W32" s="13" t="str">
        <f>IF(ISTEXT(VLOOKUP($A32,'Incurred Real 2022$'!$A$25:$AC$426,'Incurred Real 2022$'!W$1,FALSE)),"",(VLOOKUP($A32,'Incurred Real 2022$'!$A$25:$AC$426,'Incurred Real 2022$'!W$1,FALSE))*BU32*Incurred_Nominal!W$15)</f>
        <v/>
      </c>
      <c r="X32" s="13" t="str">
        <f>IF(ISTEXT(VLOOKUP($A32,'Incurred Real 2022$'!$A$25:$AC$426,'Incurred Real 2022$'!X$1,FALSE)),"",(VLOOKUP($A32,'Incurred Real 2022$'!$A$25:$AC$426,'Incurred Real 2022$'!X$1,FALSE))*BV32*Incurred_Nominal!X$15)</f>
        <v/>
      </c>
      <c r="Y32" s="13" t="str">
        <f>IF(ISTEXT(VLOOKUP($A32,'Incurred Real 2022$'!$A$25:$AC$426,'Incurred Real 2022$'!Y$1,FALSE)),"",(VLOOKUP($A32,'Incurred Real 2022$'!$A$25:$AC$426,'Incurred Real 2022$'!Y$1,FALSE))*BW32*Incurred_Nominal!Y$15)</f>
        <v/>
      </c>
      <c r="Z32" s="13" t="str">
        <f>IF(ISTEXT(VLOOKUP($A32,'Incurred Real 2022$'!$A$25:$AC$426,'Incurred Real 2022$'!Z$1,FALSE)),"",(VLOOKUP($A32,'Incurred Real 2022$'!$A$25:$AC$426,'Incurred Real 2022$'!Z$1,FALSE))*BX32*Incurred_Nominal!Z$15)</f>
        <v/>
      </c>
      <c r="AA32" s="13" t="str">
        <f>IF(ISTEXT(VLOOKUP($A32,'Incurred Real 2022$'!$A$25:$AC$426,'Incurred Real 2022$'!AA$1,FALSE)),"",(VLOOKUP($A32,'Incurred Real 2022$'!$A$25:$AC$426,'Incurred Real 2022$'!AA$1,FALSE))*BY32*Incurred_Nominal!AA$15)</f>
        <v/>
      </c>
      <c r="AB32" s="13" t="str">
        <f>IF(ISTEXT(VLOOKUP($A32,'Incurred Real 2022$'!$A$25:$AC$426,'Incurred Real 2022$'!AB$1,FALSE)),"",(VLOOKUP($A32,'Incurred Real 2022$'!$A$25:$AC$426,'Incurred Real 2022$'!AB$1,FALSE))*BZ32*Incurred_Nominal!AB$15)</f>
        <v/>
      </c>
      <c r="AC32" s="13" t="str">
        <f>IF(ISTEXT(VLOOKUP($A32,'Incurred Real 2022$'!$A$25:$AC$426,'Incurred Real 2022$'!AC$1,FALSE)),"",(VLOOKUP($A32,'Incurred Real 2022$'!$A$25:$AC$426,'Incurred Real 2022$'!AC$1,FALSE))*CA32*Incurred_Nominal!AC$15)</f>
        <v/>
      </c>
      <c r="AD32" s="232">
        <f t="shared" si="25"/>
        <v>22438181.496889945</v>
      </c>
      <c r="AE32" s="232">
        <f t="shared" si="26"/>
        <v>22438181.496889945</v>
      </c>
      <c r="AF32" s="239" t="str">
        <f t="shared" si="27"/>
        <v/>
      </c>
      <c r="AG32" s="237" t="str">
        <f t="shared" si="32"/>
        <v/>
      </c>
      <c r="AH32" s="240" t="str">
        <f t="shared" si="31"/>
        <v/>
      </c>
      <c r="AI32" s="234">
        <f>VLOOKUP($A32,Incurred_Real!$A$25:$AP$479,Incurred_Real!AI$1,FALSE)</f>
        <v>2022</v>
      </c>
      <c r="AJ32" s="235">
        <f>VLOOKUP($A32,Incurred_Real!$A$25:$AP$479,Incurred_Real!AJ$1,FALSE)</f>
        <v>42704</v>
      </c>
      <c r="AK32" s="236">
        <f>VLOOKUP($A32,Incurred_Real!$A$25:$AP$479,Incurred_Real!AK$1,FALSE)</f>
        <v>2017</v>
      </c>
      <c r="AL32" s="235" t="str">
        <f>VLOOKUP($A32,Incurred_Real!$A$25:$AP$479,Incurred_Real!AL$1,FALSE)</f>
        <v>Commissioned Extra</v>
      </c>
      <c r="AM32" s="237" t="str">
        <f>IF(AL32="Commissioned Extra","",(IF((AD32)=0,0,SUMPRODUCT($F$17:$U$17,F32:U32))+VLOOKUP($A32,Incurred_Real!$A$25:$BS$376,Incurred_Real!$AO$1,FALSE)))</f>
        <v/>
      </c>
      <c r="AN32" s="232" cm="1">
        <f t="array" ref="AN32">IF(ROUND(AE32,0)=0,0,LOOKUP(2,1/(F32:AC32&lt;&gt;""),F32:AC32))</f>
        <v>271.16688994190258</v>
      </c>
      <c r="AO32" s="232">
        <f t="shared" si="28"/>
        <v>271.16688994190258</v>
      </c>
      <c r="AP32" s="78"/>
      <c r="AQ32" s="20"/>
      <c r="AR32" s="245">
        <f>VLOOKUP($A32,Incurred_Real!$A$25:$CD$376,Incurred_Real!AR$1,FALSE)</f>
        <v>0</v>
      </c>
      <c r="AS32" s="246">
        <f>VLOOKUP($A32,Incurred_Real!$A$25:$CD$376,Incurred_Real!AS$1,FALSE)</f>
        <v>0</v>
      </c>
      <c r="AT32" s="246">
        <f>VLOOKUP($A32,Incurred_Real!$A$25:$CD$376,Incurred_Real!AT$1,FALSE)</f>
        <v>0</v>
      </c>
      <c r="AU32" s="246">
        <f>VLOOKUP($A32,Incurred_Real!$A$25:$CD$376,Incurred_Real!AU$1,FALSE)</f>
        <v>0</v>
      </c>
      <c r="AV32" s="246">
        <f>VLOOKUP($A32,Incurred_Real!$A$25:$CD$376,Incurred_Real!AV$1,FALSE)</f>
        <v>0</v>
      </c>
      <c r="AW32" s="246">
        <f>VLOOKUP($A32,Incurred_Real!$A$25:$CD$376,Incurred_Real!AW$1,FALSE)</f>
        <v>0</v>
      </c>
      <c r="AX32" s="246">
        <f>VLOOKUP($A32,Incurred_Real!$A$25:$CD$376,Incurred_Real!AX$1,FALSE)</f>
        <v>0</v>
      </c>
      <c r="AY32" s="246">
        <f>VLOOKUP($A32,Incurred_Real!$A$25:$CD$376,Incurred_Real!AY$1,FALSE)</f>
        <v>0</v>
      </c>
      <c r="AZ32" s="246">
        <f>VLOOKUP($A32,Incurred_Real!$A$25:$CD$376,Incurred_Real!AZ$1,FALSE)</f>
        <v>0</v>
      </c>
      <c r="BA32" s="246">
        <f>VLOOKUP($A32,Incurred_Real!$A$25:$CD$376,Incurred_Real!BA$1,FALSE)</f>
        <v>0</v>
      </c>
      <c r="BB32" s="246">
        <f>VLOOKUP($A32,Incurred_Real!$A$25:$CD$376,Incurred_Real!BB$1,FALSE)</f>
        <v>0</v>
      </c>
      <c r="BC32" s="246">
        <f>VLOOKUP($A32,Incurred_Real!$A$25:$CD$376,Incurred_Real!BC$1,FALSE)</f>
        <v>0</v>
      </c>
      <c r="BD32" s="246">
        <f>VLOOKUP($A32,Incurred_Real!$A$25:$CD$376,Incurred_Real!BD$1,FALSE)</f>
        <v>2.3735232542450389E-2</v>
      </c>
      <c r="BE32" s="246">
        <f>VLOOKUP($A32,Incurred_Real!$A$25:$CD$376,Incurred_Real!BE$1,FALSE)</f>
        <v>0</v>
      </c>
      <c r="BF32" s="246">
        <f>VLOOKUP($A32,Incurred_Real!$A$25:$CD$376,Incurred_Real!BF$1,FALSE)</f>
        <v>0</v>
      </c>
      <c r="BG32" s="246">
        <f>VLOOKUP($A32,Incurred_Real!$A$25:$CD$376,Incurred_Real!BG$1,FALSE)</f>
        <v>0.97626476745754964</v>
      </c>
      <c r="BH32" s="246">
        <f>VLOOKUP($A32,Incurred_Real!$A$25:$CD$376,Incurred_Real!BH$1,FALSE)</f>
        <v>0</v>
      </c>
      <c r="BI32" s="246">
        <f>VLOOKUP($A32,Incurred_Real!$A$25:$CD$376,Incurred_Real!BI$1,FALSE)</f>
        <v>0</v>
      </c>
      <c r="BJ32" s="246">
        <f>VLOOKUP($A32,Incurred_Real!$A$25:$CD$376,Incurred_Real!BJ$1,FALSE)</f>
        <v>0</v>
      </c>
      <c r="BK32" s="246">
        <f>VLOOKUP($A32,Incurred_Real!$A$25:$CD$376,Incurred_Real!BK$1,FALSE)</f>
        <v>0</v>
      </c>
      <c r="BL32" s="246">
        <f>VLOOKUP($A32,Incurred_Real!$A$25:$CD$376,Incurred_Real!BL$1,FALSE)</f>
        <v>0</v>
      </c>
      <c r="BM32" s="246">
        <f>VLOOKUP($A32,Incurred_Real!$A$25:$CD$376,Incurred_Real!BM$1,FALSE)</f>
        <v>0</v>
      </c>
      <c r="BN32" s="246">
        <f>VLOOKUP($A32,Incurred_Real!$A$25:$CD$376,Incurred_Real!BN$1,FALSE)</f>
        <v>0</v>
      </c>
      <c r="BO32" s="246">
        <f>VLOOKUP($A32,Incurred_Real!$A$25:$CD$376,Incurred_Real!BO$1,FALSE)</f>
        <v>0</v>
      </c>
      <c r="BP32" s="246">
        <f>VLOOKUP($A32,Incurred_Real!$A$25:$CD$376,Incurred_Real!BP$1,FALSE)</f>
        <v>0</v>
      </c>
      <c r="BQ32" s="246">
        <f>VLOOKUP($A32,Incurred_Real!$A$25:$CD$376,Incurred_Real!BQ$1,FALSE)</f>
        <v>0</v>
      </c>
      <c r="BR32" s="246">
        <f>VLOOKUP($A32,Incurred_Real!$A$25:$CD$376,Incurred_Real!BR$1,FALSE)</f>
        <v>0</v>
      </c>
      <c r="BS32" s="254">
        <f t="shared" si="29"/>
        <v>1</v>
      </c>
      <c r="BT32" s="249">
        <f>1+IF(ISNA(VLOOKUP($A32,'Project labour content'!$A$7:$D$255,'Project labour content'!$D$1,FALSE)),VLOOKUP($D32,'Project labour content'!$F$6:$G$15,'Project labour content'!$G$1,FALSE),VLOOKUP($A32,'Project labour content'!$A$7:$D$255,'Project labour content'!$D$1,FALSE))*LabEsc22*1</f>
        <v>1.0005713184052483</v>
      </c>
      <c r="BU32" s="249">
        <f>1+IF(ISNA(VLOOKUP($A32,'Project labour content'!$A$7:$D$255,'Project labour content'!$D$1,FALSE)),VLOOKUP($D32,'Project labour content'!$F$6:$G$15,'Project labour content'!$G$1,FALSE),VLOOKUP($A32,'Project labour content'!$A$7:$D$255,'Project labour content'!$D$1,FALSE))*LabEsc23*1</f>
        <v>1.0011453791388418</v>
      </c>
      <c r="BV32" s="249">
        <f>1+IF(ISNA(VLOOKUP($A32,'Project labour content'!$A$7:$D$255,'Project labour content'!$D$1,FALSE)),VLOOKUP($D32,'Project labour content'!$F$6:$G$15,'Project labour content'!$G$1,FALSE),VLOOKUP($A32,'Project labour content'!$A$7:$D$255,'Project labour content'!$D$1,FALSE))*LabEsc24*1</f>
        <v>1.0016861443498868</v>
      </c>
      <c r="BW32" s="249">
        <f>1+IF(ISNA(VLOOKUP($A32,'Project labour content'!$A$7:$D$255,'Project labour content'!$D$1,FALSE)),VLOOKUP($D32,'Project labour content'!$F$6:$G$15,'Project labour content'!$G$1,FALSE),VLOOKUP($A32,'Project labour content'!$A$7:$D$255,'Project labour content'!$D$1,FALSE))*LabEsc25*1</f>
        <v>1.0024104092225465</v>
      </c>
      <c r="BX32" s="249">
        <f>1+IF(ISNA(VLOOKUP($A32,'Project labour content'!$A$7:$D$255,'Project labour content'!$D$1,FALSE)),VLOOKUP($D32,'Project labour content'!$F$6:$G$15,'Project labour content'!$G$1,FALSE),VLOOKUP($A32,'Project labour content'!$A$7:$D$255,'Project labour content'!$D$1,FALSE))*LabEsc26*1</f>
        <v>1.0031997372229335</v>
      </c>
      <c r="BY32" s="249">
        <f>1+IF(ISNA(VLOOKUP($A32,'Project labour content'!$A$7:$D$255,'Project labour content'!$D$1,FALSE)),VLOOKUP($D32,'Project labour content'!$F$6:$G$15,'Project labour content'!$G$1,FALSE),VLOOKUP($A32,'Project labour content'!$A$7:$D$255,'Project labour content'!$D$1,FALSE))*LabEsc27*1</f>
        <v>1.0036886348428655</v>
      </c>
      <c r="BZ32" s="249">
        <f>1+IF(ISNA(VLOOKUP($A32,'Project labour content'!$A$7:$D$255,'Project labour content'!$D$1,FALSE)),VLOOKUP($D32,'Project labour content'!$F$6:$G$15,'Project labour content'!$G$1,FALSE),VLOOKUP($A32,'Project labour content'!$A$7:$D$255,'Project labour content'!$D$1,FALSE))*LabEsc28*1</f>
        <v>1.0040567747506743</v>
      </c>
      <c r="CA32" s="249">
        <f>1+IF(ISNA(VLOOKUP($A32,'Project labour content'!$A$7:$D$255,'Project labour content'!$D$1,FALSE)),VLOOKUP($D32,'Project labour content'!$F$6:$G$15,'Project labour content'!$G$1,FALSE),VLOOKUP($A32,'Project labour content'!$A$7:$D$255,'Project labour content'!$D$1,FALSE))*LabEsc29*1</f>
        <v>1.0046475656747258</v>
      </c>
      <c r="CB32" s="250" t="str">
        <f>IF(ISNA(VLOOKUP($A32,'Project labour content'!$A$7:$D$255,'Project labour content'!$D$1,FALSE)),"Category","Project")</f>
        <v>Project</v>
      </c>
      <c r="CD32" s="247" t="str">
        <f t="shared" si="30"/>
        <v>10703</v>
      </c>
    </row>
    <row r="33" spans="1:82" x14ac:dyDescent="0.15">
      <c r="A33" s="11" t="s">
        <v>868</v>
      </c>
      <c r="B33" s="11" t="str">
        <f>VLOOKUP($A33,'Incurred Real 2022$'!$A$25:$AC$426,'Incurred Real 2022$'!B$1,FALSE)</f>
        <v>Strategic Land Acquisition</v>
      </c>
      <c r="C33" s="11" t="str">
        <f>VLOOKUP($A33,'Incurred Real 2022$'!$A$25:$AC$426,'Incurred Real 2022$'!C$1,FALSE)</f>
        <v>ExAnte</v>
      </c>
      <c r="D33" s="11" t="str">
        <f>VLOOKUP($A33,'Incurred Real 2022$'!$A$25:$AC$426,'Incurred Real 2022$'!D$1,FALSE)</f>
        <v>Easements/Land</v>
      </c>
      <c r="E33" s="11" t="str">
        <f>VLOOKUP($A33,'Incurred Real 2022$'!$A$25:$AC$426,'Incurred Real 2022$'!E$1,FALSE)</f>
        <v>Closed</v>
      </c>
      <c r="F33" s="105" t="str">
        <f>IF(VLOOKUP($A33,'Incurred Real 2022$'!$A$25:$AC$426,'Incurred Real 2022$'!F$1,FALSE)=0,"",VLOOKUP($A33,'Incurred Real 2022$'!$A$25:$AC$426,'Incurred Real 2022$'!F$1,FALSE))</f>
        <v/>
      </c>
      <c r="G33" s="105" t="str">
        <f>IF(VLOOKUP($A33,'Incurred Real 2022$'!$A$25:$AC$426,'Incurred Real 2022$'!G$1,FALSE)=0,"",VLOOKUP($A33,'Incurred Real 2022$'!$A$25:$AC$426,'Incurred Real 2022$'!G$1,FALSE))</f>
        <v/>
      </c>
      <c r="H33" s="105" t="str">
        <f>IF(VLOOKUP($A33,'Incurred Real 2022$'!$A$25:$AC$426,'Incurred Real 2022$'!H$1,FALSE)=0,"",VLOOKUP($A33,'Incurred Real 2022$'!$A$25:$AC$426,'Incurred Real 2022$'!H$1,FALSE))</f>
        <v/>
      </c>
      <c r="I33" s="105">
        <f>IF(VLOOKUP($A33,'Incurred Real 2022$'!$A$25:$AC$426,'Incurred Real 2022$'!I$1,FALSE)=0,"",VLOOKUP($A33,'Incurred Real 2022$'!$A$25:$AC$426,'Incurred Real 2022$'!I$1,FALSE))</f>
        <v>8672.75</v>
      </c>
      <c r="J33" s="105">
        <f>IF(VLOOKUP($A33,'Incurred Real 2022$'!$A$25:$AC$426,'Incurred Real 2022$'!J$1,FALSE)=0,"",VLOOKUP($A33,'Incurred Real 2022$'!$A$25:$AC$426,'Incurred Real 2022$'!J$1,FALSE))</f>
        <v>146883.14000000001</v>
      </c>
      <c r="K33" s="105">
        <f>IF(VLOOKUP($A33,'Incurred Real 2022$'!$A$25:$AC$426,'Incurred Real 2022$'!K$1,FALSE)=0,"",VLOOKUP($A33,'Incurred Real 2022$'!$A$25:$AC$426,'Incurred Real 2022$'!K$1,FALSE))</f>
        <v>593773.07999999996</v>
      </c>
      <c r="L33" s="105">
        <f>IF(VLOOKUP($A33,'Incurred Real 2022$'!$A$25:$AC$426,'Incurred Real 2022$'!L$1,FALSE)=0,"",VLOOKUP($A33,'Incurred Real 2022$'!$A$25:$AC$426,'Incurred Real 2022$'!L$1,FALSE))</f>
        <v>9507342.8699999992</v>
      </c>
      <c r="M33" s="105">
        <f>IF(VLOOKUP($A33,'Incurred Real 2022$'!$A$25:$AC$426,'Incurred Real 2022$'!M$1,FALSE)=0,"",VLOOKUP($A33,'Incurred Real 2022$'!$A$25:$AC$426,'Incurred Real 2022$'!M$1,FALSE))</f>
        <v>7231795.2599999998</v>
      </c>
      <c r="N33" s="105">
        <f>IF(VLOOKUP($A33,'Incurred Real 2022$'!$A$25:$AC$426,'Incurred Real 2022$'!N$1,FALSE)=0,"",VLOOKUP($A33,'Incurred Real 2022$'!$A$25:$AC$426,'Incurred Real 2022$'!N$1,FALSE))</f>
        <v>3350654.03</v>
      </c>
      <c r="O33" s="105">
        <f>IF(VLOOKUP($A33,'Incurred Real 2022$'!$A$25:$AC$426,'Incurred Real 2022$'!O$1,FALSE)=0,"",VLOOKUP($A33,'Incurred Real 2022$'!$A$25:$AC$426,'Incurred Real 2022$'!O$1,FALSE))</f>
        <v>145001.09</v>
      </c>
      <c r="P33" s="105" t="str">
        <f>IF(VLOOKUP($A33,'Incurred Real 2022$'!$A$25:$AC$426,'Incurred Real 2022$'!P$1,FALSE)=0,"",VLOOKUP($A33,'Incurred Real 2022$'!$A$25:$AC$426,'Incurred Real 2022$'!P$1,FALSE))</f>
        <v/>
      </c>
      <c r="Q33" s="105" t="str">
        <f>IF(VLOOKUP($A33,'Incurred Real 2022$'!$A$25:$AC$426,'Incurred Real 2022$'!Q$1,FALSE)=0,"",VLOOKUP($A33,'Incurred Real 2022$'!$A$25:$AC$426,'Incurred Real 2022$'!Q$1,FALSE))</f>
        <v/>
      </c>
      <c r="R33" s="105">
        <f>IF(VLOOKUP($A33,'Incurred Real 2022$'!$A$25:$AC$426,'Incurred Real 2022$'!R$1,FALSE)=0,"",VLOOKUP($A33,'Incurred Real 2022$'!$A$25:$AC$426,'Incurred Real 2022$'!R$1,FALSE))</f>
        <v>1292.3</v>
      </c>
      <c r="S33" s="105" t="str">
        <f>IF(VLOOKUP($A33,'Incurred Real 2022$'!$A$25:$AC$426,'Incurred Real 2022$'!S$1,FALSE)=0,"",VLOOKUP($A33,'Incurred Real 2022$'!$A$25:$AC$426,'Incurred Real 2022$'!S$1,FALSE))</f>
        <v/>
      </c>
      <c r="T33" s="105" t="str">
        <f>IF(VLOOKUP($A33,'Incurred Real 2022$'!$A$25:$AC$426,'Incurred Real 2022$'!T$1,FALSE)=0,"",VLOOKUP($A33,'Incurred Real 2022$'!$A$25:$AC$426,'Incurred Real 2022$'!T$1,FALSE))</f>
        <v/>
      </c>
      <c r="U33" s="105" t="str">
        <f>IF(VLOOKUP($A33,'Incurred Real 2022$'!$A$25:$AC$426,'Incurred Real 2022$'!U$1,FALSE)=0,"",VLOOKUP($A33,'Incurred Real 2022$'!$A$25:$AC$426,'Incurred Real 2022$'!U$1,FALSE))</f>
        <v/>
      </c>
      <c r="V33" s="13" t="str">
        <f>IF(ISTEXT(VLOOKUP($A33,'Incurred Real 2022$'!$A$25:$AC$426,'Incurred Real 2022$'!V$1,FALSE)),"",(VLOOKUP($A33,'Incurred Real 2022$'!$A$25:$AC$426,'Incurred Real 2022$'!V$1,FALSE))*BT33*Incurred_Nominal!V$15)</f>
        <v/>
      </c>
      <c r="W33" s="13" t="str">
        <f>IF(ISTEXT(VLOOKUP($A33,'Incurred Real 2022$'!$A$25:$AC$426,'Incurred Real 2022$'!W$1,FALSE)),"",(VLOOKUP($A33,'Incurred Real 2022$'!$A$25:$AC$426,'Incurred Real 2022$'!W$1,FALSE))*BU33*Incurred_Nominal!W$15)</f>
        <v/>
      </c>
      <c r="X33" s="13" t="str">
        <f>IF(ISTEXT(VLOOKUP($A33,'Incurred Real 2022$'!$A$25:$AC$426,'Incurred Real 2022$'!X$1,FALSE)),"",(VLOOKUP($A33,'Incurred Real 2022$'!$A$25:$AC$426,'Incurred Real 2022$'!X$1,FALSE))*BV33*Incurred_Nominal!X$15)</f>
        <v/>
      </c>
      <c r="Y33" s="13" t="str">
        <f>IF(ISTEXT(VLOOKUP($A33,'Incurred Real 2022$'!$A$25:$AC$426,'Incurred Real 2022$'!Y$1,FALSE)),"",(VLOOKUP($A33,'Incurred Real 2022$'!$A$25:$AC$426,'Incurred Real 2022$'!Y$1,FALSE))*BW33*Incurred_Nominal!Y$15)</f>
        <v/>
      </c>
      <c r="Z33" s="13" t="str">
        <f>IF(ISTEXT(VLOOKUP($A33,'Incurred Real 2022$'!$A$25:$AC$426,'Incurred Real 2022$'!Z$1,FALSE)),"",(VLOOKUP($A33,'Incurred Real 2022$'!$A$25:$AC$426,'Incurred Real 2022$'!Z$1,FALSE))*BX33*Incurred_Nominal!Z$15)</f>
        <v/>
      </c>
      <c r="AA33" s="13" t="str">
        <f>IF(ISTEXT(VLOOKUP($A33,'Incurred Real 2022$'!$A$25:$AC$426,'Incurred Real 2022$'!AA$1,FALSE)),"",(VLOOKUP($A33,'Incurred Real 2022$'!$A$25:$AC$426,'Incurred Real 2022$'!AA$1,FALSE))*BY33*Incurred_Nominal!AA$15)</f>
        <v/>
      </c>
      <c r="AB33" s="13" t="str">
        <f>IF(ISTEXT(VLOOKUP($A33,'Incurred Real 2022$'!$A$25:$AC$426,'Incurred Real 2022$'!AB$1,FALSE)),"",(VLOOKUP($A33,'Incurred Real 2022$'!$A$25:$AC$426,'Incurred Real 2022$'!AB$1,FALSE))*BZ33*Incurred_Nominal!AB$15)</f>
        <v/>
      </c>
      <c r="AC33" s="13" t="str">
        <f>IF(ISTEXT(VLOOKUP($A33,'Incurred Real 2022$'!$A$25:$AC$426,'Incurred Real 2022$'!AC$1,FALSE)),"",(VLOOKUP($A33,'Incurred Real 2022$'!$A$25:$AC$426,'Incurred Real 2022$'!AC$1,FALSE))*CA33*Incurred_Nominal!AC$15)</f>
        <v/>
      </c>
      <c r="AD33" s="232">
        <f t="shared" si="25"/>
        <v>20985414.520000003</v>
      </c>
      <c r="AE33" s="232">
        <f t="shared" si="26"/>
        <v>20985414.520000003</v>
      </c>
      <c r="AF33" s="239">
        <f t="shared" si="27"/>
        <v>28618040.717251576</v>
      </c>
      <c r="AG33" s="237">
        <f t="shared" si="32"/>
        <v>21158678.202755552</v>
      </c>
      <c r="AH33" s="240">
        <f t="shared" si="31"/>
        <v>1.3525438802469509</v>
      </c>
      <c r="AI33" s="234" t="str">
        <f>VLOOKUP($A33,Incurred_Real!$A$25:$AP$479,Incurred_Real!AI$1,FALSE)</f>
        <v>2018</v>
      </c>
      <c r="AJ33" s="235">
        <f>VLOOKUP($A33,Incurred_Real!$A$25:$AP$479,Incurred_Real!AJ$1,FALSE)</f>
        <v>41306</v>
      </c>
      <c r="AK33" s="236">
        <f>VLOOKUP($A33,Incurred_Real!$A$25:$AP$479,Incurred_Real!AK$1,FALSE)</f>
        <v>2013</v>
      </c>
      <c r="AL33" s="235" t="str">
        <f>VLOOKUP($A33,Incurred_Real!$A$25:$AP$479,Incurred_Real!AL$1,FALSE)</f>
        <v/>
      </c>
      <c r="AM33" s="237">
        <f>IF(AL33="Commissioned Extra","",(IF((AD33)=0,0,SUMPRODUCT($F$17:$U$17,F33:U33))+VLOOKUP($A33,Incurred_Real!$A$25:$BS$376,Incurred_Real!$AO$1,FALSE)))</f>
        <v>25417926.179162346</v>
      </c>
      <c r="AN33" s="232" cm="1">
        <f t="array" ref="AN33">IF(ROUND(AE33,0)=0,0,LOOKUP(2,1/(F33:AC33&lt;&gt;""),F33:AC33))</f>
        <v>1292.3</v>
      </c>
      <c r="AO33" s="232">
        <f t="shared" si="28"/>
        <v>0</v>
      </c>
      <c r="AP33" s="78"/>
      <c r="AQ33" s="20"/>
      <c r="AR33" s="245">
        <f>VLOOKUP($A33,Incurred_Real!$A$25:$CD$376,Incurred_Real!AR$1,FALSE)</f>
        <v>0</v>
      </c>
      <c r="AS33" s="246">
        <f>VLOOKUP($A33,Incurred_Real!$A$25:$CD$376,Incurred_Real!AS$1,FALSE)</f>
        <v>0</v>
      </c>
      <c r="AT33" s="246">
        <f>VLOOKUP($A33,Incurred_Real!$A$25:$CD$376,Incurred_Real!AT$1,FALSE)</f>
        <v>0</v>
      </c>
      <c r="AU33" s="246">
        <f>VLOOKUP($A33,Incurred_Real!$A$25:$CD$376,Incurred_Real!AU$1,FALSE)</f>
        <v>0</v>
      </c>
      <c r="AV33" s="246">
        <f>VLOOKUP($A33,Incurred_Real!$A$25:$CD$376,Incurred_Real!AV$1,FALSE)</f>
        <v>0</v>
      </c>
      <c r="AW33" s="246">
        <f>VLOOKUP($A33,Incurred_Real!$A$25:$CD$376,Incurred_Real!AW$1,FALSE)</f>
        <v>0</v>
      </c>
      <c r="AX33" s="246">
        <f>VLOOKUP($A33,Incurred_Real!$A$25:$CD$376,Incurred_Real!AX$1,FALSE)</f>
        <v>1</v>
      </c>
      <c r="AY33" s="246">
        <f>VLOOKUP($A33,Incurred_Real!$A$25:$CD$376,Incurred_Real!AY$1,FALSE)</f>
        <v>0</v>
      </c>
      <c r="AZ33" s="246">
        <f>VLOOKUP($A33,Incurred_Real!$A$25:$CD$376,Incurred_Real!AZ$1,FALSE)</f>
        <v>0</v>
      </c>
      <c r="BA33" s="246">
        <f>VLOOKUP($A33,Incurred_Real!$A$25:$CD$376,Incurred_Real!BA$1,FALSE)</f>
        <v>0</v>
      </c>
      <c r="BB33" s="246">
        <f>VLOOKUP($A33,Incurred_Real!$A$25:$CD$376,Incurred_Real!BB$1,FALSE)</f>
        <v>0</v>
      </c>
      <c r="BC33" s="246">
        <f>VLOOKUP($A33,Incurred_Real!$A$25:$CD$376,Incurred_Real!BC$1,FALSE)</f>
        <v>0</v>
      </c>
      <c r="BD33" s="246">
        <f>VLOOKUP($A33,Incurred_Real!$A$25:$CD$376,Incurred_Real!BD$1,FALSE)</f>
        <v>0</v>
      </c>
      <c r="BE33" s="246">
        <f>VLOOKUP($A33,Incurred_Real!$A$25:$CD$376,Incurred_Real!BE$1,FALSE)</f>
        <v>0</v>
      </c>
      <c r="BF33" s="246">
        <f>VLOOKUP($A33,Incurred_Real!$A$25:$CD$376,Incurred_Real!BF$1,FALSE)</f>
        <v>0</v>
      </c>
      <c r="BG33" s="246">
        <f>VLOOKUP($A33,Incurred_Real!$A$25:$CD$376,Incurred_Real!BG$1,FALSE)</f>
        <v>0</v>
      </c>
      <c r="BH33" s="246">
        <f>VLOOKUP($A33,Incurred_Real!$A$25:$CD$376,Incurred_Real!BH$1,FALSE)</f>
        <v>0</v>
      </c>
      <c r="BI33" s="246">
        <f>VLOOKUP($A33,Incurred_Real!$A$25:$CD$376,Incurred_Real!BI$1,FALSE)</f>
        <v>0</v>
      </c>
      <c r="BJ33" s="246">
        <f>VLOOKUP($A33,Incurred_Real!$A$25:$CD$376,Incurred_Real!BJ$1,FALSE)</f>
        <v>0</v>
      </c>
      <c r="BK33" s="246">
        <f>VLOOKUP($A33,Incurred_Real!$A$25:$CD$376,Incurred_Real!BK$1,FALSE)</f>
        <v>0</v>
      </c>
      <c r="BL33" s="246">
        <f>VLOOKUP($A33,Incurred_Real!$A$25:$CD$376,Incurred_Real!BL$1,FALSE)</f>
        <v>0</v>
      </c>
      <c r="BM33" s="246">
        <f>VLOOKUP($A33,Incurred_Real!$A$25:$CD$376,Incurred_Real!BM$1,FALSE)</f>
        <v>0</v>
      </c>
      <c r="BN33" s="246">
        <f>VLOOKUP($A33,Incurred_Real!$A$25:$CD$376,Incurred_Real!BN$1,FALSE)</f>
        <v>0</v>
      </c>
      <c r="BO33" s="246">
        <f>VLOOKUP($A33,Incurred_Real!$A$25:$CD$376,Incurred_Real!BO$1,FALSE)</f>
        <v>0</v>
      </c>
      <c r="BP33" s="246">
        <f>VLOOKUP($A33,Incurred_Real!$A$25:$CD$376,Incurred_Real!BP$1,FALSE)</f>
        <v>0</v>
      </c>
      <c r="BQ33" s="246">
        <f>VLOOKUP($A33,Incurred_Real!$A$25:$CD$376,Incurred_Real!BQ$1,FALSE)</f>
        <v>0</v>
      </c>
      <c r="BR33" s="246">
        <f>VLOOKUP($A33,Incurred_Real!$A$25:$CD$376,Incurred_Real!BR$1,FALSE)</f>
        <v>0</v>
      </c>
      <c r="BS33" s="254">
        <f t="shared" si="29"/>
        <v>1</v>
      </c>
      <c r="BT33" s="249">
        <f>1+IF(ISNA(VLOOKUP($A33,'Project labour content'!$A$7:$D$255,'Project labour content'!$D$1,FALSE)),VLOOKUP($D33,'Project labour content'!$F$6:$G$15,'Project labour content'!$G$1,FALSE),VLOOKUP($A33,'Project labour content'!$A$7:$D$255,'Project labour content'!$D$1,FALSE))*LabEsc22*1</f>
        <v>1.0010837894284197</v>
      </c>
      <c r="BU33" s="249">
        <f>1+IF(ISNA(VLOOKUP($A33,'Project labour content'!$A$7:$D$255,'Project labour content'!$D$1,FALSE)),VLOOKUP($D33,'Project labour content'!$F$6:$G$15,'Project labour content'!$G$1,FALSE),VLOOKUP($A33,'Project labour content'!$A$7:$D$255,'Project labour content'!$D$1,FALSE))*LabEsc23*1</f>
        <v>1.0021727810460956</v>
      </c>
      <c r="BV33" s="249">
        <f>1+IF(ISNA(VLOOKUP($A33,'Project labour content'!$A$7:$D$255,'Project labour content'!$D$1,FALSE)),VLOOKUP($D33,'Project labour content'!$F$6:$G$15,'Project labour content'!$G$1,FALSE),VLOOKUP($A33,'Project labour content'!$A$7:$D$255,'Project labour content'!$D$1,FALSE))*LabEsc24*1</f>
        <v>1.0031986111499465</v>
      </c>
      <c r="BW33" s="249">
        <f>1+IF(ISNA(VLOOKUP($A33,'Project labour content'!$A$7:$D$255,'Project labour content'!$D$1,FALSE)),VLOOKUP($D33,'Project labour content'!$F$6:$G$15,'Project labour content'!$G$1,FALSE),VLOOKUP($A33,'Project labour content'!$A$7:$D$255,'Project labour content'!$D$1,FALSE))*LabEsc25*1</f>
        <v>1.0045725396023706</v>
      </c>
      <c r="BX33" s="249">
        <f>1+IF(ISNA(VLOOKUP($A33,'Project labour content'!$A$7:$D$255,'Project labour content'!$D$1,FALSE)),VLOOKUP($D33,'Project labour content'!$F$6:$G$15,'Project labour content'!$G$1,FALSE),VLOOKUP($A33,'Project labour content'!$A$7:$D$255,'Project labour content'!$D$1,FALSE))*LabEsc26*1</f>
        <v>1.0060698926274376</v>
      </c>
      <c r="BY33" s="249">
        <f>1+IF(ISNA(VLOOKUP($A33,'Project labour content'!$A$7:$D$255,'Project labour content'!$D$1,FALSE)),VLOOKUP($D33,'Project labour content'!$F$6:$G$15,'Project labour content'!$G$1,FALSE),VLOOKUP($A33,'Project labour content'!$A$7:$D$255,'Project labour content'!$D$1,FALSE))*LabEsc27*1</f>
        <v>1.0069973300549637</v>
      </c>
      <c r="BZ33" s="249">
        <f>1+IF(ISNA(VLOOKUP($A33,'Project labour content'!$A$7:$D$255,'Project labour content'!$D$1,FALSE)),VLOOKUP($D33,'Project labour content'!$F$6:$G$15,'Project labour content'!$G$1,FALSE),VLOOKUP($A33,'Project labour content'!$A$7:$D$255,'Project labour content'!$D$1,FALSE))*LabEsc28*1</f>
        <v>1.0076956904378909</v>
      </c>
      <c r="CA33" s="249">
        <f>1+IF(ISNA(VLOOKUP($A33,'Project labour content'!$A$7:$D$255,'Project labour content'!$D$1,FALSE)),VLOOKUP($D33,'Project labour content'!$F$6:$G$15,'Project labour content'!$G$1,FALSE),VLOOKUP($A33,'Project labour content'!$A$7:$D$255,'Project labour content'!$D$1,FALSE))*LabEsc29*1</f>
        <v>1.0088164191804123</v>
      </c>
      <c r="CB33" s="250" t="str">
        <f>IF(ISNA(VLOOKUP($A33,'Project labour content'!$A$7:$D$255,'Project labour content'!$D$1,FALSE)),"Category","Project")</f>
        <v>Category</v>
      </c>
      <c r="CD33" s="247" t="str">
        <f t="shared" si="30"/>
        <v>10716</v>
      </c>
    </row>
    <row r="34" spans="1:82" x14ac:dyDescent="0.15">
      <c r="A34" s="11" t="s">
        <v>865</v>
      </c>
      <c r="B34" s="11" t="str">
        <f>VLOOKUP($A34,'Incurred Real 2022$'!$A$25:$AC$426,'Incurred Real 2022$'!B$1,FALSE)</f>
        <v>IT Hardware 2006_2008</v>
      </c>
      <c r="C34" s="11" t="str">
        <f>VLOOKUP($A34,'Incurred Real 2022$'!$A$25:$AC$426,'Incurred Real 2022$'!C$1,FALSE)</f>
        <v>ExAnte</v>
      </c>
      <c r="D34" s="11" t="str">
        <f>VLOOKUP($A34,'Incurred Real 2022$'!$A$25:$AC$426,'Incurred Real 2022$'!D$1,FALSE)</f>
        <v>Information Technology</v>
      </c>
      <c r="E34" s="11" t="str">
        <f>VLOOKUP($A34,'Incurred Real 2022$'!$A$25:$AC$426,'Incurred Real 2022$'!E$1,FALSE)</f>
        <v>Closed</v>
      </c>
      <c r="F34" s="105" t="str">
        <f>IF(VLOOKUP($A34,'Incurred Real 2022$'!$A$25:$AC$426,'Incurred Real 2022$'!F$1,FALSE)=0,"",VLOOKUP($A34,'Incurred Real 2022$'!$A$25:$AC$426,'Incurred Real 2022$'!F$1,FALSE))</f>
        <v/>
      </c>
      <c r="G34" s="105">
        <f>IF(VLOOKUP($A34,'Incurred Real 2022$'!$A$25:$AC$426,'Incurred Real 2022$'!G$1,FALSE)=0,"",VLOOKUP($A34,'Incurred Real 2022$'!$A$25:$AC$426,'Incurred Real 2022$'!G$1,FALSE))</f>
        <v>510572.54</v>
      </c>
      <c r="H34" s="105">
        <f>IF(VLOOKUP($A34,'Incurred Real 2022$'!$A$25:$AC$426,'Incurred Real 2022$'!H$1,FALSE)=0,"",VLOOKUP($A34,'Incurred Real 2022$'!$A$25:$AC$426,'Incurred Real 2022$'!H$1,FALSE))</f>
        <v>655377.84</v>
      </c>
      <c r="I34" s="105">
        <f>IF(VLOOKUP($A34,'Incurred Real 2022$'!$A$25:$AC$426,'Incurred Real 2022$'!I$1,FALSE)=0,"",VLOOKUP($A34,'Incurred Real 2022$'!$A$25:$AC$426,'Incurred Real 2022$'!I$1,FALSE))</f>
        <v>-12284.86</v>
      </c>
      <c r="J34" s="105" t="str">
        <f>IF(VLOOKUP($A34,'Incurred Real 2022$'!$A$25:$AC$426,'Incurred Real 2022$'!J$1,FALSE)=0,"",VLOOKUP($A34,'Incurred Real 2022$'!$A$25:$AC$426,'Incurred Real 2022$'!J$1,FALSE))</f>
        <v/>
      </c>
      <c r="K34" s="105" t="str">
        <f>IF(VLOOKUP($A34,'Incurred Real 2022$'!$A$25:$AC$426,'Incurred Real 2022$'!K$1,FALSE)=0,"",VLOOKUP($A34,'Incurred Real 2022$'!$A$25:$AC$426,'Incurred Real 2022$'!K$1,FALSE))</f>
        <v/>
      </c>
      <c r="L34" s="105" t="str">
        <f>IF(VLOOKUP($A34,'Incurred Real 2022$'!$A$25:$AC$426,'Incurred Real 2022$'!L$1,FALSE)=0,"",VLOOKUP($A34,'Incurred Real 2022$'!$A$25:$AC$426,'Incurred Real 2022$'!L$1,FALSE))</f>
        <v/>
      </c>
      <c r="M34" s="105" t="str">
        <f>IF(VLOOKUP($A34,'Incurred Real 2022$'!$A$25:$AC$426,'Incurred Real 2022$'!M$1,FALSE)=0,"",VLOOKUP($A34,'Incurred Real 2022$'!$A$25:$AC$426,'Incurred Real 2022$'!M$1,FALSE))</f>
        <v/>
      </c>
      <c r="N34" s="105" t="str">
        <f>IF(VLOOKUP($A34,'Incurred Real 2022$'!$A$25:$AC$426,'Incurred Real 2022$'!N$1,FALSE)=0,"",VLOOKUP($A34,'Incurred Real 2022$'!$A$25:$AC$426,'Incurred Real 2022$'!N$1,FALSE))</f>
        <v/>
      </c>
      <c r="O34" s="105" t="str">
        <f>IF(VLOOKUP($A34,'Incurred Real 2022$'!$A$25:$AC$426,'Incurred Real 2022$'!O$1,FALSE)=0,"",VLOOKUP($A34,'Incurred Real 2022$'!$A$25:$AC$426,'Incurred Real 2022$'!O$1,FALSE))</f>
        <v/>
      </c>
      <c r="P34" s="105" t="str">
        <f>IF(VLOOKUP($A34,'Incurred Real 2022$'!$A$25:$AC$426,'Incurred Real 2022$'!P$1,FALSE)=0,"",VLOOKUP($A34,'Incurred Real 2022$'!$A$25:$AC$426,'Incurred Real 2022$'!P$1,FALSE))</f>
        <v/>
      </c>
      <c r="Q34" s="105" t="str">
        <f>IF(VLOOKUP($A34,'Incurred Real 2022$'!$A$25:$AC$426,'Incurred Real 2022$'!Q$1,FALSE)=0,"",VLOOKUP($A34,'Incurred Real 2022$'!$A$25:$AC$426,'Incurred Real 2022$'!Q$1,FALSE))</f>
        <v/>
      </c>
      <c r="R34" s="105" t="str">
        <f>IF(VLOOKUP($A34,'Incurred Real 2022$'!$A$25:$AC$426,'Incurred Real 2022$'!R$1,FALSE)=0,"",VLOOKUP($A34,'Incurred Real 2022$'!$A$25:$AC$426,'Incurred Real 2022$'!R$1,FALSE))</f>
        <v/>
      </c>
      <c r="S34" s="105">
        <f>IF(VLOOKUP($A34,'Incurred Real 2022$'!$A$25:$AC$426,'Incurred Real 2022$'!S$1,FALSE)=0,"",VLOOKUP($A34,'Incurred Real 2022$'!$A$25:$AC$426,'Incurred Real 2022$'!S$1,FALSE))</f>
        <v>-0.81</v>
      </c>
      <c r="T34" s="105" t="str">
        <f>IF(VLOOKUP($A34,'Incurred Real 2022$'!$A$25:$AC$426,'Incurred Real 2022$'!T$1,FALSE)=0,"",VLOOKUP($A34,'Incurred Real 2022$'!$A$25:$AC$426,'Incurred Real 2022$'!T$1,FALSE))</f>
        <v/>
      </c>
      <c r="U34" s="105" t="str">
        <f>IF(VLOOKUP($A34,'Incurred Real 2022$'!$A$25:$AC$426,'Incurred Real 2022$'!U$1,FALSE)=0,"",VLOOKUP($A34,'Incurred Real 2022$'!$A$25:$AC$426,'Incurred Real 2022$'!U$1,FALSE))</f>
        <v/>
      </c>
      <c r="V34" s="13" t="str">
        <f>IF(ISTEXT(VLOOKUP($A34,'Incurred Real 2022$'!$A$25:$AC$426,'Incurred Real 2022$'!V$1,FALSE)),"",(VLOOKUP($A34,'Incurred Real 2022$'!$A$25:$AC$426,'Incurred Real 2022$'!V$1,FALSE))*BT34*Incurred_Nominal!V$15)</f>
        <v/>
      </c>
      <c r="W34" s="13" t="str">
        <f>IF(ISTEXT(VLOOKUP($A34,'Incurred Real 2022$'!$A$25:$AC$426,'Incurred Real 2022$'!W$1,FALSE)),"",(VLOOKUP($A34,'Incurred Real 2022$'!$A$25:$AC$426,'Incurred Real 2022$'!W$1,FALSE))*BU34*Incurred_Nominal!W$15)</f>
        <v/>
      </c>
      <c r="X34" s="13" t="str">
        <f>IF(ISTEXT(VLOOKUP($A34,'Incurred Real 2022$'!$A$25:$AC$426,'Incurred Real 2022$'!X$1,FALSE)),"",(VLOOKUP($A34,'Incurred Real 2022$'!$A$25:$AC$426,'Incurred Real 2022$'!X$1,FALSE))*BV34*Incurred_Nominal!X$15)</f>
        <v/>
      </c>
      <c r="Y34" s="13" t="str">
        <f>IF(ISTEXT(VLOOKUP($A34,'Incurred Real 2022$'!$A$25:$AC$426,'Incurred Real 2022$'!Y$1,FALSE)),"",(VLOOKUP($A34,'Incurred Real 2022$'!$A$25:$AC$426,'Incurred Real 2022$'!Y$1,FALSE))*BW34*Incurred_Nominal!Y$15)</f>
        <v/>
      </c>
      <c r="Z34" s="13" t="str">
        <f>IF(ISTEXT(VLOOKUP($A34,'Incurred Real 2022$'!$A$25:$AC$426,'Incurred Real 2022$'!Z$1,FALSE)),"",(VLOOKUP($A34,'Incurred Real 2022$'!$A$25:$AC$426,'Incurred Real 2022$'!Z$1,FALSE))*BX34*Incurred_Nominal!Z$15)</f>
        <v/>
      </c>
      <c r="AA34" s="13" t="str">
        <f>IF(ISTEXT(VLOOKUP($A34,'Incurred Real 2022$'!$A$25:$AC$426,'Incurred Real 2022$'!AA$1,FALSE)),"",(VLOOKUP($A34,'Incurred Real 2022$'!$A$25:$AC$426,'Incurred Real 2022$'!AA$1,FALSE))*BY34*Incurred_Nominal!AA$15)</f>
        <v/>
      </c>
      <c r="AB34" s="13" t="str">
        <f>IF(ISTEXT(VLOOKUP($A34,'Incurred Real 2022$'!$A$25:$AC$426,'Incurred Real 2022$'!AB$1,FALSE)),"",(VLOOKUP($A34,'Incurred Real 2022$'!$A$25:$AC$426,'Incurred Real 2022$'!AB$1,FALSE))*BZ34*Incurred_Nominal!AB$15)</f>
        <v/>
      </c>
      <c r="AC34" s="13" t="str">
        <f>IF(ISTEXT(VLOOKUP($A34,'Incurred Real 2022$'!$A$25:$AC$426,'Incurred Real 2022$'!AC$1,FALSE)),"",(VLOOKUP($A34,'Incurred Real 2022$'!$A$25:$AC$426,'Incurred Real 2022$'!AC$1,FALSE))*CA34*Incurred_Nominal!AC$15)</f>
        <v/>
      </c>
      <c r="AD34" s="232">
        <f t="shared" si="25"/>
        <v>1153664.7099999997</v>
      </c>
      <c r="AE34" s="232">
        <f t="shared" si="26"/>
        <v>1178236.0499999998</v>
      </c>
      <c r="AF34" s="239">
        <f t="shared" si="27"/>
        <v>1803376.6706431864</v>
      </c>
      <c r="AG34" s="237">
        <f t="shared" si="32"/>
        <v>1485664.5861851987</v>
      </c>
      <c r="AH34" s="240">
        <f t="shared" si="31"/>
        <v>1.2138518259183857</v>
      </c>
      <c r="AI34" s="234">
        <f>VLOOKUP($A34,Incurred_Real!$A$25:$AP$479,Incurred_Real!AI$1,FALSE)</f>
        <v>2019</v>
      </c>
      <c r="AJ34" s="235" t="str">
        <f>VLOOKUP($A34,Incurred_Real!$A$25:$AP$479,Incurred_Real!AJ$1,FALSE)</f>
        <v/>
      </c>
      <c r="AK34" s="236">
        <f>VLOOKUP($A34,Incurred_Real!$A$25:$AP$479,Incurred_Real!AK$1,FALSE)</f>
        <v>2019</v>
      </c>
      <c r="AL34" s="235" t="str">
        <f>VLOOKUP($A34,Incurred_Real!$A$25:$AP$479,Incurred_Real!AL$1,FALSE)</f>
        <v/>
      </c>
      <c r="AM34" s="237">
        <f>IF(AL34="Commissioned Extra","",(IF((AD34)=0,0,SUMPRODUCT($F$17:$U$17,F34:U34))+VLOOKUP($A34,Incurred_Real!$A$25:$BS$376,Incurred_Real!$AO$1,FALSE)))</f>
        <v>1601720.2414559394</v>
      </c>
      <c r="AN34" s="232" cm="1">
        <f t="array" ref="AN34">IF(ROUND(AE34,0)=0,0,LOOKUP(2,1/(F34:AC34&lt;&gt;""),F34:AC34))</f>
        <v>-0.81</v>
      </c>
      <c r="AO34" s="232">
        <f t="shared" si="28"/>
        <v>0</v>
      </c>
      <c r="AP34" s="78"/>
      <c r="AQ34" s="20"/>
      <c r="AR34" s="245">
        <f>VLOOKUP($A34,Incurred_Real!$A$25:$CD$376,Incurred_Real!AR$1,FALSE)</f>
        <v>0</v>
      </c>
      <c r="AS34" s="246">
        <f>VLOOKUP($A34,Incurred_Real!$A$25:$CD$376,Incurred_Real!AS$1,FALSE)</f>
        <v>0</v>
      </c>
      <c r="AT34" s="246">
        <f>VLOOKUP($A34,Incurred_Real!$A$25:$CD$376,Incurred_Real!AT$1,FALSE)</f>
        <v>0</v>
      </c>
      <c r="AU34" s="246">
        <f>VLOOKUP($A34,Incurred_Real!$A$25:$CD$376,Incurred_Real!AU$1,FALSE)</f>
        <v>0</v>
      </c>
      <c r="AV34" s="246">
        <f>VLOOKUP($A34,Incurred_Real!$A$25:$CD$376,Incurred_Real!AV$1,FALSE)</f>
        <v>1</v>
      </c>
      <c r="AW34" s="246">
        <f>VLOOKUP($A34,Incurred_Real!$A$25:$CD$376,Incurred_Real!AW$1,FALSE)</f>
        <v>0</v>
      </c>
      <c r="AX34" s="246">
        <f>VLOOKUP($A34,Incurred_Real!$A$25:$CD$376,Incurred_Real!AX$1,FALSE)</f>
        <v>0</v>
      </c>
      <c r="AY34" s="246">
        <f>VLOOKUP($A34,Incurred_Real!$A$25:$CD$376,Incurred_Real!AY$1,FALSE)</f>
        <v>0</v>
      </c>
      <c r="AZ34" s="246">
        <f>VLOOKUP($A34,Incurred_Real!$A$25:$CD$376,Incurred_Real!AZ$1,FALSE)</f>
        <v>0</v>
      </c>
      <c r="BA34" s="246">
        <f>VLOOKUP($A34,Incurred_Real!$A$25:$CD$376,Incurred_Real!BA$1,FALSE)</f>
        <v>0</v>
      </c>
      <c r="BB34" s="246">
        <f>VLOOKUP($A34,Incurred_Real!$A$25:$CD$376,Incurred_Real!BB$1,FALSE)</f>
        <v>0</v>
      </c>
      <c r="BC34" s="246">
        <f>VLOOKUP($A34,Incurred_Real!$A$25:$CD$376,Incurred_Real!BC$1,FALSE)</f>
        <v>0</v>
      </c>
      <c r="BD34" s="246">
        <f>VLOOKUP($A34,Incurred_Real!$A$25:$CD$376,Incurred_Real!BD$1,FALSE)</f>
        <v>0</v>
      </c>
      <c r="BE34" s="246">
        <f>VLOOKUP($A34,Incurred_Real!$A$25:$CD$376,Incurred_Real!BE$1,FALSE)</f>
        <v>0</v>
      </c>
      <c r="BF34" s="246">
        <f>VLOOKUP($A34,Incurred_Real!$A$25:$CD$376,Incurred_Real!BF$1,FALSE)</f>
        <v>0</v>
      </c>
      <c r="BG34" s="246">
        <f>VLOOKUP($A34,Incurred_Real!$A$25:$CD$376,Incurred_Real!BG$1,FALSE)</f>
        <v>0</v>
      </c>
      <c r="BH34" s="246">
        <f>VLOOKUP($A34,Incurred_Real!$A$25:$CD$376,Incurred_Real!BH$1,FALSE)</f>
        <v>0</v>
      </c>
      <c r="BI34" s="246">
        <f>VLOOKUP($A34,Incurred_Real!$A$25:$CD$376,Incurred_Real!BI$1,FALSE)</f>
        <v>0</v>
      </c>
      <c r="BJ34" s="246">
        <f>VLOOKUP($A34,Incurred_Real!$A$25:$CD$376,Incurred_Real!BJ$1,FALSE)</f>
        <v>0</v>
      </c>
      <c r="BK34" s="246">
        <f>VLOOKUP($A34,Incurred_Real!$A$25:$CD$376,Incurred_Real!BK$1,FALSE)</f>
        <v>0</v>
      </c>
      <c r="BL34" s="246">
        <f>VLOOKUP($A34,Incurred_Real!$A$25:$CD$376,Incurred_Real!BL$1,FALSE)</f>
        <v>0</v>
      </c>
      <c r="BM34" s="246">
        <f>VLOOKUP($A34,Incurred_Real!$A$25:$CD$376,Incurred_Real!BM$1,FALSE)</f>
        <v>0</v>
      </c>
      <c r="BN34" s="246">
        <f>VLOOKUP($A34,Incurred_Real!$A$25:$CD$376,Incurred_Real!BN$1,FALSE)</f>
        <v>0</v>
      </c>
      <c r="BO34" s="246">
        <f>VLOOKUP($A34,Incurred_Real!$A$25:$CD$376,Incurred_Real!BO$1,FALSE)</f>
        <v>0</v>
      </c>
      <c r="BP34" s="246">
        <f>VLOOKUP($A34,Incurred_Real!$A$25:$CD$376,Incurred_Real!BP$1,FALSE)</f>
        <v>0</v>
      </c>
      <c r="BQ34" s="246">
        <f>VLOOKUP($A34,Incurred_Real!$A$25:$CD$376,Incurred_Real!BQ$1,FALSE)</f>
        <v>0</v>
      </c>
      <c r="BR34" s="246">
        <f>VLOOKUP($A34,Incurred_Real!$A$25:$CD$376,Incurred_Real!BR$1,FALSE)</f>
        <v>0</v>
      </c>
      <c r="BS34" s="254">
        <f t="shared" si="29"/>
        <v>1</v>
      </c>
      <c r="BT34" s="249">
        <f>1+IF(ISNA(VLOOKUP($A34,'Project labour content'!$A$7:$D$255,'Project labour content'!$D$1,FALSE)),VLOOKUP($D34,'Project labour content'!$F$6:$G$15,'Project labour content'!$G$1,FALSE),VLOOKUP($A34,'Project labour content'!$A$7:$D$255,'Project labour content'!$D$1,FALSE))*LabEsc22*1</f>
        <v>1.0024480115846353</v>
      </c>
      <c r="BU34" s="249">
        <f>1+IF(ISNA(VLOOKUP($A34,'Project labour content'!$A$7:$D$255,'Project labour content'!$D$1,FALSE)),VLOOKUP($D34,'Project labour content'!$F$6:$G$15,'Project labour content'!$G$1,FALSE),VLOOKUP($A34,'Project labour content'!$A$7:$D$255,'Project labour content'!$D$1,FALSE))*LabEsc23*1</f>
        <v>1.0049077736248768</v>
      </c>
      <c r="BV34" s="249">
        <f>1+IF(ISNA(VLOOKUP($A34,'Project labour content'!$A$7:$D$255,'Project labour content'!$D$1,FALSE)),VLOOKUP($D34,'Project labour content'!$F$6:$G$15,'Project labour content'!$G$1,FALSE),VLOOKUP($A34,'Project labour content'!$A$7:$D$255,'Project labour content'!$D$1,FALSE))*LabEsc24*1</f>
        <v>1.0072248694667842</v>
      </c>
      <c r="BW34" s="249">
        <f>1+IF(ISNA(VLOOKUP($A34,'Project labour content'!$A$7:$D$255,'Project labour content'!$D$1,FALSE)),VLOOKUP($D34,'Project labour content'!$F$6:$G$15,'Project labour content'!$G$1,FALSE),VLOOKUP($A34,'Project labour content'!$A$7:$D$255,'Project labour content'!$D$1,FALSE))*LabEsc25*1</f>
        <v>1.0103282331643793</v>
      </c>
      <c r="BX34" s="249">
        <f>1+IF(ISNA(VLOOKUP($A34,'Project labour content'!$A$7:$D$255,'Project labour content'!$D$1,FALSE)),VLOOKUP($D34,'Project labour content'!$F$6:$G$15,'Project labour content'!$G$1,FALSE),VLOOKUP($A34,'Project labour content'!$A$7:$D$255,'Project labour content'!$D$1,FALSE))*LabEsc26*1</f>
        <v>1.0137103823674747</v>
      </c>
      <c r="BY34" s="249">
        <f>1+IF(ISNA(VLOOKUP($A34,'Project labour content'!$A$7:$D$255,'Project labour content'!$D$1,FALSE)),VLOOKUP($D34,'Project labour content'!$F$6:$G$15,'Project labour content'!$G$1,FALSE),VLOOKUP($A34,'Project labour content'!$A$7:$D$255,'Project labour content'!$D$1,FALSE))*LabEsc27*1</f>
        <v>1.0158052335508072</v>
      </c>
      <c r="BZ34" s="249">
        <f>1+IF(ISNA(VLOOKUP($A34,'Project labour content'!$A$7:$D$255,'Project labour content'!$D$1,FALSE)),VLOOKUP($D34,'Project labour content'!$F$6:$G$15,'Project labour content'!$G$1,FALSE),VLOOKUP($A34,'Project labour content'!$A$7:$D$255,'Project labour content'!$D$1,FALSE))*LabEsc28*1</f>
        <v>1.0173826564918567</v>
      </c>
      <c r="CA34" s="249">
        <f>1+IF(ISNA(VLOOKUP($A34,'Project labour content'!$A$7:$D$255,'Project labour content'!$D$1,FALSE)),VLOOKUP($D34,'Project labour content'!$F$6:$G$15,'Project labour content'!$G$1,FALSE),VLOOKUP($A34,'Project labour content'!$A$7:$D$255,'Project labour content'!$D$1,FALSE))*LabEsc29*1</f>
        <v>1.0199141048276528</v>
      </c>
      <c r="CB34" s="250" t="str">
        <f>IF(ISNA(VLOOKUP($A34,'Project labour content'!$A$7:$D$255,'Project labour content'!$D$1,FALSE)),"Category","Project")</f>
        <v>Category</v>
      </c>
      <c r="CD34" s="247" t="str">
        <f t="shared" si="30"/>
        <v>10770</v>
      </c>
    </row>
    <row r="35" spans="1:82" x14ac:dyDescent="0.15">
      <c r="A35" s="11" t="s">
        <v>401</v>
      </c>
      <c r="B35" s="11" t="str">
        <f>VLOOKUP($A35,'Incurred Real 2022$'!$A$25:$AC$426,'Incurred Real 2022$'!B$1,FALSE)</f>
        <v>Tungkillo Stage 2 (Tailem Bend to Cherry Gardens)</v>
      </c>
      <c r="C35" s="11" t="str">
        <f>VLOOKUP($A35,'Incurred Real 2022$'!$A$25:$AC$426,'Incurred Real 2022$'!C$1,FALSE)</f>
        <v>NCIPAP</v>
      </c>
      <c r="D35" s="11" t="str">
        <f>VLOOKUP($A35,'Incurred Real 2022$'!$A$25:$AC$426,'Incurred Real 2022$'!D$1,FALSE)</f>
        <v>Augmentation</v>
      </c>
      <c r="E35" s="11" t="str">
        <f>VLOOKUP($A35,'Incurred Real 2022$'!$A$25:$AC$426,'Incurred Real 2022$'!E$1,FALSE)</f>
        <v>Active</v>
      </c>
      <c r="F35" s="105" t="str">
        <f>IF(VLOOKUP($A35,'Incurred Real 2022$'!$A$25:$AC$426,'Incurred Real 2022$'!F$1,FALSE)=0,"",VLOOKUP($A35,'Incurred Real 2022$'!$A$25:$AC$426,'Incurred Real 2022$'!F$1,FALSE))</f>
        <v/>
      </c>
      <c r="G35" s="105" t="str">
        <f>IF(VLOOKUP($A35,'Incurred Real 2022$'!$A$25:$AC$426,'Incurred Real 2022$'!G$1,FALSE)=0,"",VLOOKUP($A35,'Incurred Real 2022$'!$A$25:$AC$426,'Incurred Real 2022$'!G$1,FALSE))</f>
        <v/>
      </c>
      <c r="H35" s="105" t="str">
        <f>IF(VLOOKUP($A35,'Incurred Real 2022$'!$A$25:$AC$426,'Incurred Real 2022$'!H$1,FALSE)=0,"",VLOOKUP($A35,'Incurred Real 2022$'!$A$25:$AC$426,'Incurred Real 2022$'!H$1,FALSE))</f>
        <v/>
      </c>
      <c r="I35" s="105" t="str">
        <f>IF(VLOOKUP($A35,'Incurred Real 2022$'!$A$25:$AC$426,'Incurred Real 2022$'!I$1,FALSE)=0,"",VLOOKUP($A35,'Incurred Real 2022$'!$A$25:$AC$426,'Incurred Real 2022$'!I$1,FALSE))</f>
        <v/>
      </c>
      <c r="J35" s="105" t="str">
        <f>IF(VLOOKUP($A35,'Incurred Real 2022$'!$A$25:$AC$426,'Incurred Real 2022$'!J$1,FALSE)=0,"",VLOOKUP($A35,'Incurred Real 2022$'!$A$25:$AC$426,'Incurred Real 2022$'!J$1,FALSE))</f>
        <v/>
      </c>
      <c r="K35" s="105" t="str">
        <f>IF(VLOOKUP($A35,'Incurred Real 2022$'!$A$25:$AC$426,'Incurred Real 2022$'!K$1,FALSE)=0,"",VLOOKUP($A35,'Incurred Real 2022$'!$A$25:$AC$426,'Incurred Real 2022$'!K$1,FALSE))</f>
        <v/>
      </c>
      <c r="L35" s="105" t="str">
        <f>IF(VLOOKUP($A35,'Incurred Real 2022$'!$A$25:$AC$426,'Incurred Real 2022$'!L$1,FALSE)=0,"",VLOOKUP($A35,'Incurred Real 2022$'!$A$25:$AC$426,'Incurred Real 2022$'!L$1,FALSE))</f>
        <v/>
      </c>
      <c r="M35" s="105" t="str">
        <f>IF(VLOOKUP($A35,'Incurred Real 2022$'!$A$25:$AC$426,'Incurred Real 2022$'!M$1,FALSE)=0,"",VLOOKUP($A35,'Incurred Real 2022$'!$A$25:$AC$426,'Incurred Real 2022$'!M$1,FALSE))</f>
        <v/>
      </c>
      <c r="N35" s="105" t="str">
        <f>IF(VLOOKUP($A35,'Incurred Real 2022$'!$A$25:$AC$426,'Incurred Real 2022$'!N$1,FALSE)=0,"",VLOOKUP($A35,'Incurred Real 2022$'!$A$25:$AC$426,'Incurred Real 2022$'!N$1,FALSE))</f>
        <v/>
      </c>
      <c r="O35" s="105" t="str">
        <f>IF(VLOOKUP($A35,'Incurred Real 2022$'!$A$25:$AC$426,'Incurred Real 2022$'!O$1,FALSE)=0,"",VLOOKUP($A35,'Incurred Real 2022$'!$A$25:$AC$426,'Incurred Real 2022$'!O$1,FALSE))</f>
        <v/>
      </c>
      <c r="P35" s="105" t="str">
        <f>IF(VLOOKUP($A35,'Incurred Real 2022$'!$A$25:$AC$426,'Incurred Real 2022$'!P$1,FALSE)=0,"",VLOOKUP($A35,'Incurred Real 2022$'!$A$25:$AC$426,'Incurred Real 2022$'!P$1,FALSE))</f>
        <v/>
      </c>
      <c r="Q35" s="105" t="str">
        <f>IF(VLOOKUP($A35,'Incurred Real 2022$'!$A$25:$AC$426,'Incurred Real 2022$'!Q$1,FALSE)=0,"",VLOOKUP($A35,'Incurred Real 2022$'!$A$25:$AC$426,'Incurred Real 2022$'!Q$1,FALSE))</f>
        <v/>
      </c>
      <c r="R35" s="105" t="str">
        <f>IF(VLOOKUP($A35,'Incurred Real 2022$'!$A$25:$AC$426,'Incurred Real 2022$'!R$1,FALSE)=0,"",VLOOKUP($A35,'Incurred Real 2022$'!$A$25:$AC$426,'Incurred Real 2022$'!R$1,FALSE))</f>
        <v/>
      </c>
      <c r="S35" s="105">
        <f>IF(VLOOKUP($A35,'Incurred Real 2022$'!$A$25:$AC$426,'Incurred Real 2022$'!S$1,FALSE)=0,"",VLOOKUP($A35,'Incurred Real 2022$'!$A$25:$AC$426,'Incurred Real 2022$'!S$1,FALSE))</f>
        <v>1044199.9</v>
      </c>
      <c r="T35" s="105">
        <f>IF(VLOOKUP($A35,'Incurred Real 2022$'!$A$25:$AC$426,'Incurred Real 2022$'!T$1,FALSE)=0,"",VLOOKUP($A35,'Incurred Real 2022$'!$A$25:$AC$426,'Incurred Real 2022$'!T$1,FALSE))</f>
        <v>496768.43</v>
      </c>
      <c r="U35" s="105">
        <f>IF(VLOOKUP($A35,'Incurred Real 2022$'!$A$25:$AC$426,'Incurred Real 2022$'!U$1,FALSE)=0,"",VLOOKUP($A35,'Incurred Real 2022$'!$A$25:$AC$426,'Incurred Real 2022$'!U$1,FALSE))</f>
        <v>-1195177.24</v>
      </c>
      <c r="V35" s="13">
        <f>IF(ISTEXT(VLOOKUP($A35,'Incurred Real 2022$'!$A$25:$AC$426,'Incurred Real 2022$'!V$1,FALSE)),"",(VLOOKUP($A35,'Incurred Real 2022$'!$A$25:$AC$426,'Incurred Real 2022$'!V$1,FALSE))*BT35*Incurred_Nominal!V$15)</f>
        <v>3159736.1672728285</v>
      </c>
      <c r="W35" s="13">
        <f>IF(ISTEXT(VLOOKUP($A35,'Incurred Real 2022$'!$A$25:$AC$426,'Incurred Real 2022$'!W$1,FALSE)),"",(VLOOKUP($A35,'Incurred Real 2022$'!$A$25:$AC$426,'Incurred Real 2022$'!W$1,FALSE))*BU35*Incurred_Nominal!W$15)</f>
        <v>2486365.302890454</v>
      </c>
      <c r="X35" s="13" t="str">
        <f>IF(ISTEXT(VLOOKUP($A35,'Incurred Real 2022$'!$A$25:$AC$426,'Incurred Real 2022$'!X$1,FALSE)),"",(VLOOKUP($A35,'Incurred Real 2022$'!$A$25:$AC$426,'Incurred Real 2022$'!X$1,FALSE))*BV35*Incurred_Nominal!X$15)</f>
        <v/>
      </c>
      <c r="Y35" s="13" t="str">
        <f>IF(ISTEXT(VLOOKUP($A35,'Incurred Real 2022$'!$A$25:$AC$426,'Incurred Real 2022$'!Y$1,FALSE)),"",(VLOOKUP($A35,'Incurred Real 2022$'!$A$25:$AC$426,'Incurred Real 2022$'!Y$1,FALSE))*BW35*Incurred_Nominal!Y$15)</f>
        <v/>
      </c>
      <c r="Z35" s="13" t="str">
        <f>IF(ISTEXT(VLOOKUP($A35,'Incurred Real 2022$'!$A$25:$AC$426,'Incurred Real 2022$'!Z$1,FALSE)),"",(VLOOKUP($A35,'Incurred Real 2022$'!$A$25:$AC$426,'Incurred Real 2022$'!Z$1,FALSE))*BX35*Incurred_Nominal!Z$15)</f>
        <v/>
      </c>
      <c r="AA35" s="13" t="str">
        <f>IF(ISTEXT(VLOOKUP($A35,'Incurred Real 2022$'!$A$25:$AC$426,'Incurred Real 2022$'!AA$1,FALSE)),"",(VLOOKUP($A35,'Incurred Real 2022$'!$A$25:$AC$426,'Incurred Real 2022$'!AA$1,FALSE))*BY35*Incurred_Nominal!AA$15)</f>
        <v/>
      </c>
      <c r="AB35" s="13" t="str">
        <f>IF(ISTEXT(VLOOKUP($A35,'Incurred Real 2022$'!$A$25:$AC$426,'Incurred Real 2022$'!AB$1,FALSE)),"",(VLOOKUP($A35,'Incurred Real 2022$'!$A$25:$AC$426,'Incurred Real 2022$'!AB$1,FALSE))*BZ35*Incurred_Nominal!AB$15)</f>
        <v/>
      </c>
      <c r="AC35" s="13" t="str">
        <f>IF(ISTEXT(VLOOKUP($A35,'Incurred Real 2022$'!$A$25:$AC$426,'Incurred Real 2022$'!AC$1,FALSE)),"",(VLOOKUP($A35,'Incurred Real 2022$'!$A$25:$AC$426,'Incurred Real 2022$'!AC$1,FALSE))*CA35*Incurred_Nominal!AC$15)</f>
        <v/>
      </c>
      <c r="AD35" s="232">
        <f t="shared" si="25"/>
        <v>5991892.5601632819</v>
      </c>
      <c r="AE35" s="232">
        <f t="shared" si="26"/>
        <v>8382247.0401632823</v>
      </c>
      <c r="AF35" s="239">
        <f t="shared" si="27"/>
        <v>6891320.0672624093</v>
      </c>
      <c r="AG35" s="237">
        <f>IF(AH35="","",AF35/AH35)</f>
        <v>6120721.7669888856</v>
      </c>
      <c r="AH35" s="240">
        <f t="shared" si="31"/>
        <v>1.1258999068426243</v>
      </c>
      <c r="AI35" s="234">
        <f>VLOOKUP($A35,Incurred_Real!$A$25:$AP$479,Incurred_Real!AI$1,FALSE)</f>
        <v>2023</v>
      </c>
      <c r="AJ35" s="235">
        <f>VLOOKUP($A35,Incurred_Real!$A$25:$AP$479,Incurred_Real!AJ$1,FALSE)</f>
        <v>44917</v>
      </c>
      <c r="AK35" s="236">
        <f>VLOOKUP($A35,Incurred_Real!$A$25:$AP$479,Incurred_Real!AK$1,FALSE)</f>
        <v>2023</v>
      </c>
      <c r="AL35" s="235" t="str">
        <f>VLOOKUP($A35,Incurred_Real!$A$25:$AP$479,Incurred_Real!AL$1,FALSE)</f>
        <v/>
      </c>
      <c r="AM35" s="237">
        <f>IF(AL35="Commissioned Extra","",(IF((AD35)=0,0,SUMPRODUCT($F$17:$U$17,F35:U35))+VLOOKUP($A35,Incurred_Real!$A$25:$BS$376,Incurred_Real!$AO$1,FALSE)))</f>
        <v>6188996.7261479357</v>
      </c>
      <c r="AN35" s="232" cm="1">
        <f t="array" ref="AN35">IF(ROUND(AE35,0)=0,0,LOOKUP(2,1/(F35:AC35&lt;&gt;""),F35:AC35))</f>
        <v>2486365.302890454</v>
      </c>
      <c r="AO35" s="232">
        <f t="shared" si="28"/>
        <v>5646101.470163282</v>
      </c>
      <c r="AP35" s="78"/>
      <c r="AQ35" s="20"/>
      <c r="AR35" s="245">
        <f>VLOOKUP($A35,Incurred_Real!$A$25:$CD$376,Incurred_Real!AR$1,FALSE)</f>
        <v>0</v>
      </c>
      <c r="AS35" s="246">
        <f>VLOOKUP($A35,Incurred_Real!$A$25:$CD$376,Incurred_Real!AS$1,FALSE)</f>
        <v>0</v>
      </c>
      <c r="AT35" s="246">
        <f>VLOOKUP($A35,Incurred_Real!$A$25:$CD$376,Incurred_Real!AT$1,FALSE)</f>
        <v>1.0729279585162762E-2</v>
      </c>
      <c r="AU35" s="246">
        <f>VLOOKUP($A35,Incurred_Real!$A$25:$CD$376,Incurred_Real!AU$1,FALSE)</f>
        <v>4.2917440839127213E-2</v>
      </c>
      <c r="AV35" s="246">
        <f>VLOOKUP($A35,Incurred_Real!$A$25:$CD$376,Incurred_Real!AV$1,FALSE)</f>
        <v>0</v>
      </c>
      <c r="AW35" s="246">
        <f>VLOOKUP($A35,Incurred_Real!$A$25:$CD$376,Incurred_Real!AW$1,FALSE)</f>
        <v>0</v>
      </c>
      <c r="AX35" s="246">
        <f>VLOOKUP($A35,Incurred_Real!$A$25:$CD$376,Incurred_Real!AX$1,FALSE)</f>
        <v>8.9410711640491806E-3</v>
      </c>
      <c r="AY35" s="246">
        <f>VLOOKUP($A35,Incurred_Real!$A$25:$CD$376,Incurred_Real!AY$1,FALSE)</f>
        <v>0</v>
      </c>
      <c r="AZ35" s="246">
        <f>VLOOKUP($A35,Incurred_Real!$A$25:$CD$376,Incurred_Real!AZ$1,FALSE)</f>
        <v>0</v>
      </c>
      <c r="BA35" s="246">
        <f>VLOOKUP($A35,Incurred_Real!$A$25:$CD$376,Incurred_Real!BA$1,FALSE)</f>
        <v>0</v>
      </c>
      <c r="BB35" s="246">
        <f>VLOOKUP($A35,Incurred_Real!$A$25:$CD$376,Incurred_Real!BB$1,FALSE)</f>
        <v>0.71829933536434554</v>
      </c>
      <c r="BC35" s="246">
        <f>VLOOKUP($A35,Incurred_Real!$A$25:$CD$376,Incurred_Real!BC$1,FALSE)</f>
        <v>0</v>
      </c>
      <c r="BD35" s="246">
        <f>VLOOKUP($A35,Incurred_Real!$A$25:$CD$376,Incurred_Real!BD$1,FALSE)</f>
        <v>4.8219195062463041E-2</v>
      </c>
      <c r="BE35" s="246">
        <f>VLOOKUP($A35,Incurred_Real!$A$25:$CD$376,Incurred_Real!BE$1,FALSE)</f>
        <v>0</v>
      </c>
      <c r="BF35" s="246">
        <f>VLOOKUP($A35,Incurred_Real!$A$25:$CD$376,Incurred_Real!BF$1,FALSE)</f>
        <v>0</v>
      </c>
      <c r="BG35" s="246">
        <f>VLOOKUP($A35,Incurred_Real!$A$25:$CD$376,Incurred_Real!BG$1,FALSE)</f>
        <v>0.17089367798485228</v>
      </c>
      <c r="BH35" s="246">
        <f>VLOOKUP($A35,Incurred_Real!$A$25:$CD$376,Incurred_Real!BH$1,FALSE)</f>
        <v>0</v>
      </c>
      <c r="BI35" s="246">
        <f>VLOOKUP($A35,Incurred_Real!$A$25:$CD$376,Incurred_Real!BI$1,FALSE)</f>
        <v>0</v>
      </c>
      <c r="BJ35" s="246">
        <f>VLOOKUP($A35,Incurred_Real!$A$25:$CD$376,Incurred_Real!BJ$1,FALSE)</f>
        <v>0</v>
      </c>
      <c r="BK35" s="246">
        <f>VLOOKUP($A35,Incurred_Real!$A$25:$CD$376,Incurred_Real!BK$1,FALSE)</f>
        <v>0</v>
      </c>
      <c r="BL35" s="246">
        <f>VLOOKUP($A35,Incurred_Real!$A$25:$CD$376,Incurred_Real!BL$1,FALSE)</f>
        <v>0</v>
      </c>
      <c r="BM35" s="246">
        <f>VLOOKUP($A35,Incurred_Real!$A$25:$CD$376,Incurred_Real!BM$1,FALSE)</f>
        <v>0</v>
      </c>
      <c r="BN35" s="246">
        <f>VLOOKUP($A35,Incurred_Real!$A$25:$CD$376,Incurred_Real!BN$1,FALSE)</f>
        <v>0</v>
      </c>
      <c r="BO35" s="246">
        <f>VLOOKUP($A35,Incurred_Real!$A$25:$CD$376,Incurred_Real!BO$1,FALSE)</f>
        <v>0</v>
      </c>
      <c r="BP35" s="246">
        <f>VLOOKUP($A35,Incurred_Real!$A$25:$CD$376,Incurred_Real!BP$1,FALSE)</f>
        <v>0</v>
      </c>
      <c r="BQ35" s="246">
        <f>VLOOKUP($A35,Incurred_Real!$A$25:$CD$376,Incurred_Real!BQ$1,FALSE)</f>
        <v>0</v>
      </c>
      <c r="BR35" s="246">
        <f>VLOOKUP($A35,Incurred_Real!$A$25:$CD$376,Incurred_Real!BR$1,FALSE)</f>
        <v>0</v>
      </c>
      <c r="BS35" s="254">
        <f t="shared" si="29"/>
        <v>1</v>
      </c>
      <c r="BT35" s="249">
        <f>1+IF(ISNA(VLOOKUP($A35,'Project labour content'!$A$7:$D$255,'Project labour content'!$D$1,FALSE)),VLOOKUP($D35,'Project labour content'!$F$6:$G$15,'Project labour content'!$G$1,FALSE),VLOOKUP($A35,'Project labour content'!$A$7:$D$255,'Project labour content'!$D$1,FALSE))*LabEsc22*1</f>
        <v>1.0009809375232517</v>
      </c>
      <c r="BU35" s="249">
        <f>1+IF(ISNA(VLOOKUP($A35,'Project labour content'!$A$7:$D$255,'Project labour content'!$D$1,FALSE)),VLOOKUP($D35,'Project labour content'!$F$6:$G$15,'Project labour content'!$G$1,FALSE),VLOOKUP($A35,'Project labour content'!$A$7:$D$255,'Project labour content'!$D$1,FALSE))*LabEsc23*1</f>
        <v>1.0019665835466152</v>
      </c>
      <c r="BV35" s="249">
        <f>1+IF(ISNA(VLOOKUP($A35,'Project labour content'!$A$7:$D$255,'Project labour content'!$D$1,FALSE)),VLOOKUP($D35,'Project labour content'!$F$6:$G$15,'Project labour content'!$G$1,FALSE),VLOOKUP($A35,'Project labour content'!$A$7:$D$255,'Project labour content'!$D$1,FALSE))*LabEsc24*1</f>
        <v>1.0028950621006234</v>
      </c>
      <c r="BW35" s="249">
        <f>1+IF(ISNA(VLOOKUP($A35,'Project labour content'!$A$7:$D$255,'Project labour content'!$D$1,FALSE)),VLOOKUP($D35,'Project labour content'!$F$6:$G$15,'Project labour content'!$G$1,FALSE),VLOOKUP($A35,'Project labour content'!$A$7:$D$255,'Project labour content'!$D$1,FALSE))*LabEsc25*1</f>
        <v>1.004138604377292</v>
      </c>
      <c r="BX35" s="249">
        <f>1+IF(ISNA(VLOOKUP($A35,'Project labour content'!$A$7:$D$255,'Project labour content'!$D$1,FALSE)),VLOOKUP($D35,'Project labour content'!$F$6:$G$15,'Project labour content'!$G$1,FALSE),VLOOKUP($A35,'Project labour content'!$A$7:$D$255,'Project labour content'!$D$1,FALSE))*LabEsc26*1</f>
        <v>1.0054938582018145</v>
      </c>
      <c r="BY35" s="249">
        <f>1+IF(ISNA(VLOOKUP($A35,'Project labour content'!$A$7:$D$255,'Project labour content'!$D$1,FALSE)),VLOOKUP($D35,'Project labour content'!$F$6:$G$15,'Project labour content'!$G$1,FALSE),VLOOKUP($A35,'Project labour content'!$A$7:$D$255,'Project labour content'!$D$1,FALSE))*LabEsc27*1</f>
        <v>1.0063332815706649</v>
      </c>
      <c r="BZ35" s="249">
        <f>1+IF(ISNA(VLOOKUP($A35,'Project labour content'!$A$7:$D$255,'Project labour content'!$D$1,FALSE)),VLOOKUP($D35,'Project labour content'!$F$6:$G$15,'Project labour content'!$G$1,FALSE),VLOOKUP($A35,'Project labour content'!$A$7:$D$255,'Project labour content'!$D$1,FALSE))*LabEsc28*1</f>
        <v>1.0069653673674093</v>
      </c>
      <c r="CA35" s="249">
        <f>1+IF(ISNA(VLOOKUP($A35,'Project labour content'!$A$7:$D$255,'Project labour content'!$D$1,FALSE)),VLOOKUP($D35,'Project labour content'!$F$6:$G$15,'Project labour content'!$G$1,FALSE),VLOOKUP($A35,'Project labour content'!$A$7:$D$255,'Project labour content'!$D$1,FALSE))*LabEsc29*1</f>
        <v>1.0079797386540246</v>
      </c>
      <c r="CB35" s="250" t="str">
        <f>IF(ISNA(VLOOKUP($A35,'Project labour content'!$A$7:$D$255,'Project labour content'!$D$1,FALSE)),"Category","Project")</f>
        <v>Project</v>
      </c>
      <c r="CD35" s="247" t="str">
        <f t="shared" si="30"/>
        <v>11002</v>
      </c>
    </row>
    <row r="36" spans="1:82" x14ac:dyDescent="0.15">
      <c r="A36" s="11" t="s">
        <v>869</v>
      </c>
      <c r="B36" s="11" t="str">
        <f>VLOOKUP($A36,'Incurred Real 2022$'!$A$25:$AC$426,'Incurred Real 2022$'!B$1,FALSE)</f>
        <v>PABX IP Convergence and Telephone Systems Upgrade</v>
      </c>
      <c r="C36" s="11" t="str">
        <f>VLOOKUP($A36,'Incurred Real 2022$'!$A$25:$AC$426,'Incurred Real 2022$'!C$1,FALSE)</f>
        <v>ExAnte</v>
      </c>
      <c r="D36" s="11" t="str">
        <f>VLOOKUP($A36,'Incurred Real 2022$'!$A$25:$AC$426,'Incurred Real 2022$'!D$1,FALSE)</f>
        <v>Replacement</v>
      </c>
      <c r="E36" s="11" t="str">
        <f>VLOOKUP($A36,'Incurred Real 2022$'!$A$25:$AC$426,'Incurred Real 2022$'!E$1,FALSE)</f>
        <v>Closed</v>
      </c>
      <c r="F36" s="105" t="str">
        <f>IF(VLOOKUP($A36,'Incurred Real 2022$'!$A$25:$AC$426,'Incurred Real 2022$'!F$1,FALSE)=0,"",VLOOKUP($A36,'Incurred Real 2022$'!$A$25:$AC$426,'Incurred Real 2022$'!F$1,FALSE))</f>
        <v/>
      </c>
      <c r="G36" s="105" t="str">
        <f>IF(VLOOKUP($A36,'Incurred Real 2022$'!$A$25:$AC$426,'Incurred Real 2022$'!G$1,FALSE)=0,"",VLOOKUP($A36,'Incurred Real 2022$'!$A$25:$AC$426,'Incurred Real 2022$'!G$1,FALSE))</f>
        <v/>
      </c>
      <c r="H36" s="105">
        <f>IF(VLOOKUP($A36,'Incurred Real 2022$'!$A$25:$AC$426,'Incurred Real 2022$'!H$1,FALSE)=0,"",VLOOKUP($A36,'Incurred Real 2022$'!$A$25:$AC$426,'Incurred Real 2022$'!H$1,FALSE))</f>
        <v>68539.210000000006</v>
      </c>
      <c r="I36" s="105">
        <f>IF(VLOOKUP($A36,'Incurred Real 2022$'!$A$25:$AC$426,'Incurred Real 2022$'!I$1,FALSE)=0,"",VLOOKUP($A36,'Incurred Real 2022$'!$A$25:$AC$426,'Incurred Real 2022$'!I$1,FALSE))</f>
        <v>90810.03</v>
      </c>
      <c r="J36" s="105">
        <f>IF(VLOOKUP($A36,'Incurred Real 2022$'!$A$25:$AC$426,'Incurred Real 2022$'!J$1,FALSE)=0,"",VLOOKUP($A36,'Incurred Real 2022$'!$A$25:$AC$426,'Incurred Real 2022$'!J$1,FALSE))</f>
        <v>88361.3</v>
      </c>
      <c r="K36" s="105">
        <f>IF(VLOOKUP($A36,'Incurred Real 2022$'!$A$25:$AC$426,'Incurred Real 2022$'!K$1,FALSE)=0,"",VLOOKUP($A36,'Incurred Real 2022$'!$A$25:$AC$426,'Incurred Real 2022$'!K$1,FALSE))</f>
        <v>1172645.68</v>
      </c>
      <c r="L36" s="105">
        <f>IF(VLOOKUP($A36,'Incurred Real 2022$'!$A$25:$AC$426,'Incurred Real 2022$'!L$1,FALSE)=0,"",VLOOKUP($A36,'Incurred Real 2022$'!$A$25:$AC$426,'Incurred Real 2022$'!L$1,FALSE))</f>
        <v>589915.6</v>
      </c>
      <c r="M36" s="105">
        <f>IF(VLOOKUP($A36,'Incurred Real 2022$'!$A$25:$AC$426,'Incurred Real 2022$'!M$1,FALSE)=0,"",VLOOKUP($A36,'Incurred Real 2022$'!$A$25:$AC$426,'Incurred Real 2022$'!M$1,FALSE))</f>
        <v>479743.16</v>
      </c>
      <c r="N36" s="105">
        <f>IF(VLOOKUP($A36,'Incurred Real 2022$'!$A$25:$AC$426,'Incurred Real 2022$'!N$1,FALSE)=0,"",VLOOKUP($A36,'Incurred Real 2022$'!$A$25:$AC$426,'Incurred Real 2022$'!N$1,FALSE))</f>
        <v>807.58</v>
      </c>
      <c r="O36" s="105" t="str">
        <f>IF(VLOOKUP($A36,'Incurred Real 2022$'!$A$25:$AC$426,'Incurred Real 2022$'!O$1,FALSE)=0,"",VLOOKUP($A36,'Incurred Real 2022$'!$A$25:$AC$426,'Incurred Real 2022$'!O$1,FALSE))</f>
        <v/>
      </c>
      <c r="P36" s="105" t="str">
        <f>IF(VLOOKUP($A36,'Incurred Real 2022$'!$A$25:$AC$426,'Incurred Real 2022$'!P$1,FALSE)=0,"",VLOOKUP($A36,'Incurred Real 2022$'!$A$25:$AC$426,'Incurred Real 2022$'!P$1,FALSE))</f>
        <v/>
      </c>
      <c r="Q36" s="105" t="str">
        <f>IF(VLOOKUP($A36,'Incurred Real 2022$'!$A$25:$AC$426,'Incurred Real 2022$'!Q$1,FALSE)=0,"",VLOOKUP($A36,'Incurred Real 2022$'!$A$25:$AC$426,'Incurred Real 2022$'!Q$1,FALSE))</f>
        <v/>
      </c>
      <c r="R36" s="105">
        <f>IF(VLOOKUP($A36,'Incurred Real 2022$'!$A$25:$AC$426,'Incurred Real 2022$'!R$1,FALSE)=0,"",VLOOKUP($A36,'Incurred Real 2022$'!$A$25:$AC$426,'Incurred Real 2022$'!R$1,FALSE))</f>
        <v>371.33</v>
      </c>
      <c r="S36" s="105" t="str">
        <f>IF(VLOOKUP($A36,'Incurred Real 2022$'!$A$25:$AC$426,'Incurred Real 2022$'!S$1,FALSE)=0,"",VLOOKUP($A36,'Incurred Real 2022$'!$A$25:$AC$426,'Incurred Real 2022$'!S$1,FALSE))</f>
        <v/>
      </c>
      <c r="T36" s="105" t="str">
        <f>IF(VLOOKUP($A36,'Incurred Real 2022$'!$A$25:$AC$426,'Incurred Real 2022$'!T$1,FALSE)=0,"",VLOOKUP($A36,'Incurred Real 2022$'!$A$25:$AC$426,'Incurred Real 2022$'!T$1,FALSE))</f>
        <v/>
      </c>
      <c r="U36" s="105" t="str">
        <f>IF(VLOOKUP($A36,'Incurred Real 2022$'!$A$25:$AC$426,'Incurred Real 2022$'!U$1,FALSE)=0,"",VLOOKUP($A36,'Incurred Real 2022$'!$A$25:$AC$426,'Incurred Real 2022$'!U$1,FALSE))</f>
        <v/>
      </c>
      <c r="V36" s="13" t="str">
        <f>IF(ISTEXT(VLOOKUP($A36,'Incurred Real 2022$'!$A$25:$AC$426,'Incurred Real 2022$'!V$1,FALSE)),"",(VLOOKUP($A36,'Incurred Real 2022$'!$A$25:$AC$426,'Incurred Real 2022$'!V$1,FALSE))*BT36*Incurred_Nominal!V$15)</f>
        <v/>
      </c>
      <c r="W36" s="13" t="str">
        <f>IF(ISTEXT(VLOOKUP($A36,'Incurred Real 2022$'!$A$25:$AC$426,'Incurred Real 2022$'!W$1,FALSE)),"",(VLOOKUP($A36,'Incurred Real 2022$'!$A$25:$AC$426,'Incurred Real 2022$'!W$1,FALSE))*BU36*Incurred_Nominal!W$15)</f>
        <v/>
      </c>
      <c r="X36" s="13" t="str">
        <f>IF(ISTEXT(VLOOKUP($A36,'Incurred Real 2022$'!$A$25:$AC$426,'Incurred Real 2022$'!X$1,FALSE)),"",(VLOOKUP($A36,'Incurred Real 2022$'!$A$25:$AC$426,'Incurred Real 2022$'!X$1,FALSE))*BV36*Incurred_Nominal!X$15)</f>
        <v/>
      </c>
      <c r="Y36" s="13" t="str">
        <f>IF(ISTEXT(VLOOKUP($A36,'Incurred Real 2022$'!$A$25:$AC$426,'Incurred Real 2022$'!Y$1,FALSE)),"",(VLOOKUP($A36,'Incurred Real 2022$'!$A$25:$AC$426,'Incurred Real 2022$'!Y$1,FALSE))*BW36*Incurred_Nominal!Y$15)</f>
        <v/>
      </c>
      <c r="Z36" s="13" t="str">
        <f>IF(ISTEXT(VLOOKUP($A36,'Incurred Real 2022$'!$A$25:$AC$426,'Incurred Real 2022$'!Z$1,FALSE)),"",(VLOOKUP($A36,'Incurred Real 2022$'!$A$25:$AC$426,'Incurred Real 2022$'!Z$1,FALSE))*BX36*Incurred_Nominal!Z$15)</f>
        <v/>
      </c>
      <c r="AA36" s="13" t="str">
        <f>IF(ISTEXT(VLOOKUP($A36,'Incurred Real 2022$'!$A$25:$AC$426,'Incurred Real 2022$'!AA$1,FALSE)),"",(VLOOKUP($A36,'Incurred Real 2022$'!$A$25:$AC$426,'Incurred Real 2022$'!AA$1,FALSE))*BY36*Incurred_Nominal!AA$15)</f>
        <v/>
      </c>
      <c r="AB36" s="13" t="str">
        <f>IF(ISTEXT(VLOOKUP($A36,'Incurred Real 2022$'!$A$25:$AC$426,'Incurred Real 2022$'!AB$1,FALSE)),"",(VLOOKUP($A36,'Incurred Real 2022$'!$A$25:$AC$426,'Incurred Real 2022$'!AB$1,FALSE))*BZ36*Incurred_Nominal!AB$15)</f>
        <v/>
      </c>
      <c r="AC36" s="13" t="str">
        <f>IF(ISTEXT(VLOOKUP($A36,'Incurred Real 2022$'!$A$25:$AC$426,'Incurred Real 2022$'!AC$1,FALSE)),"",(VLOOKUP($A36,'Incurred Real 2022$'!$A$25:$AC$426,'Incurred Real 2022$'!AC$1,FALSE))*CA36*Incurred_Nominal!AC$15)</f>
        <v/>
      </c>
      <c r="AD36" s="232">
        <f t="shared" si="25"/>
        <v>2491193.89</v>
      </c>
      <c r="AE36" s="232">
        <f t="shared" si="26"/>
        <v>2491193.89</v>
      </c>
      <c r="AF36" s="239">
        <f t="shared" si="27"/>
        <v>3490098.6538227778</v>
      </c>
      <c r="AG36" s="237">
        <f t="shared" si="32"/>
        <v>2517397.932062292</v>
      </c>
      <c r="AH36" s="240">
        <f t="shared" si="31"/>
        <v>1.3863913246975754</v>
      </c>
      <c r="AI36" s="234" t="str">
        <f>VLOOKUP($A36,Incurred_Real!$A$25:$AP$479,Incurred_Real!AI$1,FALSE)</f>
        <v>2018</v>
      </c>
      <c r="AJ36" s="235">
        <f>VLOOKUP($A36,Incurred_Real!$A$25:$AP$479,Incurred_Real!AJ$1,FALSE)</f>
        <v>40961</v>
      </c>
      <c r="AK36" s="236">
        <f>VLOOKUP($A36,Incurred_Real!$A$25:$AP$479,Incurred_Real!AK$1,FALSE)</f>
        <v>2012</v>
      </c>
      <c r="AL36" s="235" t="str">
        <f>VLOOKUP($A36,Incurred_Real!$A$25:$AP$479,Incurred_Real!AL$1,FALSE)</f>
        <v/>
      </c>
      <c r="AM36" s="237">
        <f>IF(AL36="Commissioned Extra","",(IF((AD36)=0,0,SUMPRODUCT($F$17:$U$17,F36:U36))+VLOOKUP($A36,Incurred_Real!$A$25:$BS$376,Incurred_Real!$AO$1,FALSE)))</f>
        <v>3099830.3069498492</v>
      </c>
      <c r="AN36" s="232" cm="1">
        <f t="array" ref="AN36">IF(ROUND(AE36,0)=0,0,LOOKUP(2,1/(F36:AC36&lt;&gt;""),F36:AC36))</f>
        <v>371.33</v>
      </c>
      <c r="AO36" s="232">
        <f t="shared" si="28"/>
        <v>0</v>
      </c>
      <c r="AP36" s="78"/>
      <c r="AQ36" s="20"/>
      <c r="AR36" s="245">
        <f>VLOOKUP($A36,Incurred_Real!$A$25:$CD$376,Incurred_Real!AR$1,FALSE)</f>
        <v>0</v>
      </c>
      <c r="AS36" s="246">
        <f>VLOOKUP($A36,Incurred_Real!$A$25:$CD$376,Incurred_Real!AS$1,FALSE)</f>
        <v>0</v>
      </c>
      <c r="AT36" s="246">
        <f>VLOOKUP($A36,Incurred_Real!$A$25:$CD$376,Incurred_Real!AT$1,FALSE)</f>
        <v>0</v>
      </c>
      <c r="AU36" s="246">
        <f>VLOOKUP($A36,Incurred_Real!$A$25:$CD$376,Incurred_Real!AU$1,FALSE)</f>
        <v>0</v>
      </c>
      <c r="AV36" s="246">
        <f>VLOOKUP($A36,Incurred_Real!$A$25:$CD$376,Incurred_Real!AV$1,FALSE)</f>
        <v>1</v>
      </c>
      <c r="AW36" s="246">
        <f>VLOOKUP($A36,Incurred_Real!$A$25:$CD$376,Incurred_Real!AW$1,FALSE)</f>
        <v>0</v>
      </c>
      <c r="AX36" s="246">
        <f>VLOOKUP($A36,Incurred_Real!$A$25:$CD$376,Incurred_Real!AX$1,FALSE)</f>
        <v>0</v>
      </c>
      <c r="AY36" s="246">
        <f>VLOOKUP($A36,Incurred_Real!$A$25:$CD$376,Incurred_Real!AY$1,FALSE)</f>
        <v>0</v>
      </c>
      <c r="AZ36" s="246">
        <f>VLOOKUP($A36,Incurred_Real!$A$25:$CD$376,Incurred_Real!AZ$1,FALSE)</f>
        <v>0</v>
      </c>
      <c r="BA36" s="246">
        <f>VLOOKUP($A36,Incurred_Real!$A$25:$CD$376,Incurred_Real!BA$1,FALSE)</f>
        <v>0</v>
      </c>
      <c r="BB36" s="246">
        <f>VLOOKUP($A36,Incurred_Real!$A$25:$CD$376,Incurred_Real!BB$1,FALSE)</f>
        <v>0</v>
      </c>
      <c r="BC36" s="246">
        <f>VLOOKUP($A36,Incurred_Real!$A$25:$CD$376,Incurred_Real!BC$1,FALSE)</f>
        <v>0</v>
      </c>
      <c r="BD36" s="246">
        <f>VLOOKUP($A36,Incurred_Real!$A$25:$CD$376,Incurred_Real!BD$1,FALSE)</f>
        <v>0</v>
      </c>
      <c r="BE36" s="246">
        <f>VLOOKUP($A36,Incurred_Real!$A$25:$CD$376,Incurred_Real!BE$1,FALSE)</f>
        <v>0</v>
      </c>
      <c r="BF36" s="246">
        <f>VLOOKUP($A36,Incurred_Real!$A$25:$CD$376,Incurred_Real!BF$1,FALSE)</f>
        <v>0</v>
      </c>
      <c r="BG36" s="246">
        <f>VLOOKUP($A36,Incurred_Real!$A$25:$CD$376,Incurred_Real!BG$1,FALSE)</f>
        <v>0</v>
      </c>
      <c r="BH36" s="246">
        <f>VLOOKUP($A36,Incurred_Real!$A$25:$CD$376,Incurred_Real!BH$1,FALSE)</f>
        <v>0</v>
      </c>
      <c r="BI36" s="246">
        <f>VLOOKUP($A36,Incurred_Real!$A$25:$CD$376,Incurred_Real!BI$1,FALSE)</f>
        <v>0</v>
      </c>
      <c r="BJ36" s="246">
        <f>VLOOKUP($A36,Incurred_Real!$A$25:$CD$376,Incurred_Real!BJ$1,FALSE)</f>
        <v>0</v>
      </c>
      <c r="BK36" s="246">
        <f>VLOOKUP($A36,Incurred_Real!$A$25:$CD$376,Incurred_Real!BK$1,FALSE)</f>
        <v>0</v>
      </c>
      <c r="BL36" s="246">
        <f>VLOOKUP($A36,Incurred_Real!$A$25:$CD$376,Incurred_Real!BL$1,FALSE)</f>
        <v>0</v>
      </c>
      <c r="BM36" s="246">
        <f>VLOOKUP($A36,Incurred_Real!$A$25:$CD$376,Incurred_Real!BM$1,FALSE)</f>
        <v>0</v>
      </c>
      <c r="BN36" s="246">
        <f>VLOOKUP($A36,Incurred_Real!$A$25:$CD$376,Incurred_Real!BN$1,FALSE)</f>
        <v>0</v>
      </c>
      <c r="BO36" s="246">
        <f>VLOOKUP($A36,Incurred_Real!$A$25:$CD$376,Incurred_Real!BO$1,FALSE)</f>
        <v>0</v>
      </c>
      <c r="BP36" s="246">
        <f>VLOOKUP($A36,Incurred_Real!$A$25:$CD$376,Incurred_Real!BP$1,FALSE)</f>
        <v>0</v>
      </c>
      <c r="BQ36" s="246">
        <f>VLOOKUP($A36,Incurred_Real!$A$25:$CD$376,Incurred_Real!BQ$1,FALSE)</f>
        <v>0</v>
      </c>
      <c r="BR36" s="246">
        <f>VLOOKUP($A36,Incurred_Real!$A$25:$CD$376,Incurred_Real!BR$1,FALSE)</f>
        <v>0</v>
      </c>
      <c r="BS36" s="254">
        <f t="shared" si="29"/>
        <v>1</v>
      </c>
      <c r="BT36" s="249">
        <f>1+IF(ISNA(VLOOKUP($A36,'Project labour content'!$A$7:$D$255,'Project labour content'!$D$1,FALSE)),VLOOKUP($D36,'Project labour content'!$F$6:$G$15,'Project labour content'!$G$1,FALSE),VLOOKUP($A36,'Project labour content'!$A$7:$D$255,'Project labour content'!$D$1,FALSE))*LabEsc22*1</f>
        <v>1.0008946620064583</v>
      </c>
      <c r="BU36" s="249">
        <f>1+IF(ISNA(VLOOKUP($A36,'Project labour content'!$A$7:$D$255,'Project labour content'!$D$1,FALSE)),VLOOKUP($D36,'Project labour content'!$F$6:$G$15,'Project labour content'!$G$1,FALSE),VLOOKUP($A36,'Project labour content'!$A$7:$D$255,'Project labour content'!$D$1,FALSE))*LabEsc23*1</f>
        <v>1.0017936183905476</v>
      </c>
      <c r="BV36" s="249">
        <f>1+IF(ISNA(VLOOKUP($A36,'Project labour content'!$A$7:$D$255,'Project labour content'!$D$1,FALSE)),VLOOKUP($D36,'Project labour content'!$F$6:$G$15,'Project labour content'!$G$1,FALSE),VLOOKUP($A36,'Project labour content'!$A$7:$D$255,'Project labour content'!$D$1,FALSE))*LabEsc24*1</f>
        <v>1.0026404353043599</v>
      </c>
      <c r="BW36" s="249">
        <f>1+IF(ISNA(VLOOKUP($A36,'Project labour content'!$A$7:$D$255,'Project labour content'!$D$1,FALSE)),VLOOKUP($D36,'Project labour content'!$F$6:$G$15,'Project labour content'!$G$1,FALSE),VLOOKUP($A36,'Project labour content'!$A$7:$D$255,'Project labour content'!$D$1,FALSE))*LabEsc25*1</f>
        <v>1.0037746054242589</v>
      </c>
      <c r="BX36" s="249">
        <f>1+IF(ISNA(VLOOKUP($A36,'Project labour content'!$A$7:$D$255,'Project labour content'!$D$1,FALSE)),VLOOKUP($D36,'Project labour content'!$F$6:$G$15,'Project labour content'!$G$1,FALSE),VLOOKUP($A36,'Project labour content'!$A$7:$D$255,'Project labour content'!$D$1,FALSE))*LabEsc26*1</f>
        <v>1.0050106618265955</v>
      </c>
      <c r="BY36" s="249">
        <f>1+IF(ISNA(VLOOKUP($A36,'Project labour content'!$A$7:$D$255,'Project labour content'!$D$1,FALSE)),VLOOKUP($D36,'Project labour content'!$F$6:$G$15,'Project labour content'!$G$1,FALSE),VLOOKUP($A36,'Project labour content'!$A$7:$D$255,'Project labour content'!$D$1,FALSE))*LabEsc27*1</f>
        <v>1.0057762561459505</v>
      </c>
      <c r="BZ36" s="249">
        <f>1+IF(ISNA(VLOOKUP($A36,'Project labour content'!$A$7:$D$255,'Project labour content'!$D$1,FALSE)),VLOOKUP($D36,'Project labour content'!$F$6:$G$15,'Project labour content'!$G$1,FALSE),VLOOKUP($A36,'Project labour content'!$A$7:$D$255,'Project labour content'!$D$1,FALSE))*LabEsc28*1</f>
        <v>1.0063527486684249</v>
      </c>
      <c r="CA36" s="249">
        <f>1+IF(ISNA(VLOOKUP($A36,'Project labour content'!$A$7:$D$255,'Project labour content'!$D$1,FALSE)),VLOOKUP($D36,'Project labour content'!$F$6:$G$15,'Project labour content'!$G$1,FALSE),VLOOKUP($A36,'Project labour content'!$A$7:$D$255,'Project labour content'!$D$1,FALSE))*LabEsc29*1</f>
        <v>1.0072779038684916</v>
      </c>
      <c r="CB36" s="250" t="str">
        <f>IF(ISNA(VLOOKUP($A36,'Project labour content'!$A$7:$D$255,'Project labour content'!$D$1,FALSE)),"Category","Project")</f>
        <v>Category</v>
      </c>
      <c r="CD36" s="247" t="str">
        <f t="shared" si="30"/>
        <v>11013</v>
      </c>
    </row>
    <row r="37" spans="1:82" x14ac:dyDescent="0.15">
      <c r="A37" s="11" t="s">
        <v>52</v>
      </c>
      <c r="B37" s="11" t="str">
        <f>VLOOKUP($A37,'Incurred Real 2022$'!$A$25:$AC$426,'Incurred Real 2022$'!B$1,FALSE)</f>
        <v>Cultana 275_132 kV Augmentation</v>
      </c>
      <c r="C37" s="11" t="str">
        <f>VLOOKUP($A37,'Incurred Real 2022$'!$A$25:$AC$426,'Incurred Real 2022$'!C$1,FALSE)</f>
        <v>ExAnte</v>
      </c>
      <c r="D37" s="11" t="str">
        <f>VLOOKUP($A37,'Incurred Real 2022$'!$A$25:$AC$426,'Incurred Real 2022$'!D$1,FALSE)</f>
        <v>Augmentation</v>
      </c>
      <c r="E37" s="11" t="str">
        <f>VLOOKUP($A37,'Incurred Real 2022$'!$A$25:$AC$426,'Incurred Real 2022$'!E$1,FALSE)</f>
        <v>Closed</v>
      </c>
      <c r="F37" s="105" t="str">
        <f>IF(VLOOKUP($A37,'Incurred Real 2022$'!$A$25:$AC$426,'Incurred Real 2022$'!F$1,FALSE)=0,"",VLOOKUP($A37,'Incurred Real 2022$'!$A$25:$AC$426,'Incurred Real 2022$'!F$1,FALSE))</f>
        <v/>
      </c>
      <c r="G37" s="105" t="str">
        <f>IF(VLOOKUP($A37,'Incurred Real 2022$'!$A$25:$AC$426,'Incurred Real 2022$'!G$1,FALSE)=0,"",VLOOKUP($A37,'Incurred Real 2022$'!$A$25:$AC$426,'Incurred Real 2022$'!G$1,FALSE))</f>
        <v/>
      </c>
      <c r="H37" s="105">
        <f>IF(VLOOKUP($A37,'Incurred Real 2022$'!$A$25:$AC$426,'Incurred Real 2022$'!H$1,FALSE)=0,"",VLOOKUP($A37,'Incurred Real 2022$'!$A$25:$AC$426,'Incurred Real 2022$'!H$1,FALSE))</f>
        <v>77228</v>
      </c>
      <c r="I37" s="105" t="str">
        <f>IF(VLOOKUP($A37,'Incurred Real 2022$'!$A$25:$AC$426,'Incurred Real 2022$'!I$1,FALSE)=0,"",VLOOKUP($A37,'Incurred Real 2022$'!$A$25:$AC$426,'Incurred Real 2022$'!I$1,FALSE))</f>
        <v/>
      </c>
      <c r="J37" s="105">
        <f>IF(VLOOKUP($A37,'Incurred Real 2022$'!$A$25:$AC$426,'Incurred Real 2022$'!J$1,FALSE)=0,"",VLOOKUP($A37,'Incurred Real 2022$'!$A$25:$AC$426,'Incurred Real 2022$'!J$1,FALSE))</f>
        <v>453453.13</v>
      </c>
      <c r="K37" s="105">
        <f>IF(VLOOKUP($A37,'Incurred Real 2022$'!$A$25:$AC$426,'Incurred Real 2022$'!K$1,FALSE)=0,"",VLOOKUP($A37,'Incurred Real 2022$'!$A$25:$AC$426,'Incurred Real 2022$'!K$1,FALSE))</f>
        <v>1359903.97</v>
      </c>
      <c r="L37" s="105">
        <f>IF(VLOOKUP($A37,'Incurred Real 2022$'!$A$25:$AC$426,'Incurred Real 2022$'!L$1,FALSE)=0,"",VLOOKUP($A37,'Incurred Real 2022$'!$A$25:$AC$426,'Incurred Real 2022$'!L$1,FALSE))</f>
        <v>14877728.73</v>
      </c>
      <c r="M37" s="105">
        <f>IF(VLOOKUP($A37,'Incurred Real 2022$'!$A$25:$AC$426,'Incurred Real 2022$'!M$1,FALSE)=0,"",VLOOKUP($A37,'Incurred Real 2022$'!$A$25:$AC$426,'Incurred Real 2022$'!M$1,FALSE))</f>
        <v>37695811.990000002</v>
      </c>
      <c r="N37" s="105">
        <f>IF(VLOOKUP($A37,'Incurred Real 2022$'!$A$25:$AC$426,'Incurred Real 2022$'!N$1,FALSE)=0,"",VLOOKUP($A37,'Incurred Real 2022$'!$A$25:$AC$426,'Incurred Real 2022$'!N$1,FALSE))</f>
        <v>11090338.27</v>
      </c>
      <c r="O37" s="105">
        <f>IF(VLOOKUP($A37,'Incurred Real 2022$'!$A$25:$AC$426,'Incurred Real 2022$'!O$1,FALSE)=0,"",VLOOKUP($A37,'Incurred Real 2022$'!$A$25:$AC$426,'Incurred Real 2022$'!O$1,FALSE))</f>
        <v>1206213.96</v>
      </c>
      <c r="P37" s="105">
        <f>IF(VLOOKUP($A37,'Incurred Real 2022$'!$A$25:$AC$426,'Incurred Real 2022$'!P$1,FALSE)=0,"",VLOOKUP($A37,'Incurred Real 2022$'!$A$25:$AC$426,'Incurred Real 2022$'!P$1,FALSE))</f>
        <v>1147486.3</v>
      </c>
      <c r="Q37" s="105">
        <f>IF(VLOOKUP($A37,'Incurred Real 2022$'!$A$25:$AC$426,'Incurred Real 2022$'!Q$1,FALSE)=0,"",VLOOKUP($A37,'Incurred Real 2022$'!$A$25:$AC$426,'Incurred Real 2022$'!Q$1,FALSE))</f>
        <v>989831.67</v>
      </c>
      <c r="R37" s="105">
        <f>IF(VLOOKUP($A37,'Incurred Real 2022$'!$A$25:$AC$426,'Incurred Real 2022$'!R$1,FALSE)=0,"",VLOOKUP($A37,'Incurred Real 2022$'!$A$25:$AC$426,'Incurred Real 2022$'!R$1,FALSE))</f>
        <v>60777.83</v>
      </c>
      <c r="S37" s="105" t="str">
        <f>IF(VLOOKUP($A37,'Incurred Real 2022$'!$A$25:$AC$426,'Incurred Real 2022$'!S$1,FALSE)=0,"",VLOOKUP($A37,'Incurred Real 2022$'!$A$25:$AC$426,'Incurred Real 2022$'!S$1,FALSE))</f>
        <v/>
      </c>
      <c r="T37" s="105" t="str">
        <f>IF(VLOOKUP($A37,'Incurred Real 2022$'!$A$25:$AC$426,'Incurred Real 2022$'!T$1,FALSE)=0,"",VLOOKUP($A37,'Incurred Real 2022$'!$A$25:$AC$426,'Incurred Real 2022$'!T$1,FALSE))</f>
        <v/>
      </c>
      <c r="U37" s="105" t="str">
        <f>IF(VLOOKUP($A37,'Incurred Real 2022$'!$A$25:$AC$426,'Incurred Real 2022$'!U$1,FALSE)=0,"",VLOOKUP($A37,'Incurred Real 2022$'!$A$25:$AC$426,'Incurred Real 2022$'!U$1,FALSE))</f>
        <v/>
      </c>
      <c r="V37" s="13" t="str">
        <f>IF(ISTEXT(VLOOKUP($A37,'Incurred Real 2022$'!$A$25:$AC$426,'Incurred Real 2022$'!V$1,FALSE)),"",(VLOOKUP($A37,'Incurred Real 2022$'!$A$25:$AC$426,'Incurred Real 2022$'!V$1,FALSE))*BT37*Incurred_Nominal!V$15)</f>
        <v/>
      </c>
      <c r="W37" s="13" t="str">
        <f>IF(ISTEXT(VLOOKUP($A37,'Incurred Real 2022$'!$A$25:$AC$426,'Incurred Real 2022$'!W$1,FALSE)),"",(VLOOKUP($A37,'Incurred Real 2022$'!$A$25:$AC$426,'Incurred Real 2022$'!W$1,FALSE))*BU37*Incurred_Nominal!W$15)</f>
        <v/>
      </c>
      <c r="X37" s="13" t="str">
        <f>IF(ISTEXT(VLOOKUP($A37,'Incurred Real 2022$'!$A$25:$AC$426,'Incurred Real 2022$'!X$1,FALSE)),"",(VLOOKUP($A37,'Incurred Real 2022$'!$A$25:$AC$426,'Incurred Real 2022$'!X$1,FALSE))*BV37*Incurred_Nominal!X$15)</f>
        <v/>
      </c>
      <c r="Y37" s="13" t="str">
        <f>IF(ISTEXT(VLOOKUP($A37,'Incurred Real 2022$'!$A$25:$AC$426,'Incurred Real 2022$'!Y$1,FALSE)),"",(VLOOKUP($A37,'Incurred Real 2022$'!$A$25:$AC$426,'Incurred Real 2022$'!Y$1,FALSE))*BW37*Incurred_Nominal!Y$15)</f>
        <v/>
      </c>
      <c r="Z37" s="13" t="str">
        <f>IF(ISTEXT(VLOOKUP($A37,'Incurred Real 2022$'!$A$25:$AC$426,'Incurred Real 2022$'!Z$1,FALSE)),"",(VLOOKUP($A37,'Incurred Real 2022$'!$A$25:$AC$426,'Incurred Real 2022$'!Z$1,FALSE))*BX37*Incurred_Nominal!Z$15)</f>
        <v/>
      </c>
      <c r="AA37" s="13" t="str">
        <f>IF(ISTEXT(VLOOKUP($A37,'Incurred Real 2022$'!$A$25:$AC$426,'Incurred Real 2022$'!AA$1,FALSE)),"",(VLOOKUP($A37,'Incurred Real 2022$'!$A$25:$AC$426,'Incurred Real 2022$'!AA$1,FALSE))*BY37*Incurred_Nominal!AA$15)</f>
        <v/>
      </c>
      <c r="AB37" s="13" t="str">
        <f>IF(ISTEXT(VLOOKUP($A37,'Incurred Real 2022$'!$A$25:$AC$426,'Incurred Real 2022$'!AB$1,FALSE)),"",(VLOOKUP($A37,'Incurred Real 2022$'!$A$25:$AC$426,'Incurred Real 2022$'!AB$1,FALSE))*BZ37*Incurred_Nominal!AB$15)</f>
        <v/>
      </c>
      <c r="AC37" s="13" t="str">
        <f>IF(ISTEXT(VLOOKUP($A37,'Incurred Real 2022$'!$A$25:$AC$426,'Incurred Real 2022$'!AC$1,FALSE)),"",(VLOOKUP($A37,'Incurred Real 2022$'!$A$25:$AC$426,'Incurred Real 2022$'!AC$1,FALSE))*CA37*Incurred_Nominal!AC$15)</f>
        <v/>
      </c>
      <c r="AD37" s="232">
        <f t="shared" si="25"/>
        <v>68958773.850000009</v>
      </c>
      <c r="AE37" s="232">
        <f t="shared" si="26"/>
        <v>68958773.850000009</v>
      </c>
      <c r="AF37" s="239">
        <f t="shared" si="27"/>
        <v>93227496.140910074</v>
      </c>
      <c r="AG37" s="237">
        <f t="shared" si="32"/>
        <v>70946881.534366861</v>
      </c>
      <c r="AH37" s="240">
        <f t="shared" si="31"/>
        <v>1.3140464263499789</v>
      </c>
      <c r="AI37" s="234" t="str">
        <f>VLOOKUP($A37,Incurred_Real!$A$25:$AP$479,Incurred_Real!AI$1,FALSE)</f>
        <v>2018</v>
      </c>
      <c r="AJ37" s="235">
        <f>VLOOKUP($A37,Incurred_Real!$A$25:$AP$479,Incurred_Real!AJ$1,FALSE)</f>
        <v>41718</v>
      </c>
      <c r="AK37" s="236">
        <f>VLOOKUP($A37,Incurred_Real!$A$25:$AP$479,Incurred_Real!AK$1,FALSE)</f>
        <v>2014</v>
      </c>
      <c r="AL37" s="235" t="str">
        <f>VLOOKUP($A37,Incurred_Real!$A$25:$AP$479,Incurred_Real!AL$1,FALSE)</f>
        <v/>
      </c>
      <c r="AM37" s="237">
        <f>IF(AL37="Commissioned Extra","",(IF((AD37)=0,0,SUMPRODUCT($F$17:$U$17,F37:U37))+VLOOKUP($A37,Incurred_Real!$A$25:$BS$376,Incurred_Real!$AO$1,FALSE)))</f>
        <v>82802650.195033059</v>
      </c>
      <c r="AN37" s="232" cm="1">
        <f t="array" ref="AN37">IF(ROUND(AE37,0)=0,0,LOOKUP(2,1/(F37:AC37&lt;&gt;""),F37:AC37))</f>
        <v>60777.83</v>
      </c>
      <c r="AO37" s="232">
        <f t="shared" si="28"/>
        <v>0</v>
      </c>
      <c r="AP37" s="78"/>
      <c r="AQ37" s="20"/>
      <c r="AR37" s="245">
        <f>VLOOKUP($A37,Incurred_Real!$A$25:$CD$376,Incurred_Real!AR$1,FALSE)</f>
        <v>0</v>
      </c>
      <c r="AS37" s="246">
        <f>VLOOKUP($A37,Incurred_Real!$A$25:$CD$376,Incurred_Real!AS$1,FALSE)</f>
        <v>0</v>
      </c>
      <c r="AT37" s="246">
        <f>VLOOKUP($A37,Incurred_Real!$A$25:$CD$376,Incurred_Real!AT$1,FALSE)</f>
        <v>1.7017376710523916E-3</v>
      </c>
      <c r="AU37" s="246">
        <f>VLOOKUP($A37,Incurred_Real!$A$25:$CD$376,Incurred_Real!AU$1,FALSE)</f>
        <v>7.2796248786436257E-2</v>
      </c>
      <c r="AV37" s="246">
        <f>VLOOKUP($A37,Incurred_Real!$A$25:$CD$376,Incurred_Real!AV$1,FALSE)</f>
        <v>0</v>
      </c>
      <c r="AW37" s="246">
        <f>VLOOKUP($A37,Incurred_Real!$A$25:$CD$376,Incurred_Real!AW$1,FALSE)</f>
        <v>0</v>
      </c>
      <c r="AX37" s="246">
        <f>VLOOKUP($A37,Incurred_Real!$A$25:$CD$376,Incurred_Real!AX$1,FALSE)</f>
        <v>0</v>
      </c>
      <c r="AY37" s="246">
        <f>VLOOKUP($A37,Incurred_Real!$A$25:$CD$376,Incurred_Real!AY$1,FALSE)</f>
        <v>0</v>
      </c>
      <c r="AZ37" s="246">
        <f>VLOOKUP($A37,Incurred_Real!$A$25:$CD$376,Incurred_Real!AZ$1,FALSE)</f>
        <v>0</v>
      </c>
      <c r="BA37" s="246">
        <f>VLOOKUP($A37,Incurred_Real!$A$25:$CD$376,Incurred_Real!BA$1,FALSE)</f>
        <v>0</v>
      </c>
      <c r="BB37" s="246">
        <f>VLOOKUP($A37,Incurred_Real!$A$25:$CD$376,Incurred_Real!BB$1,FALSE)</f>
        <v>0.40929924573090215</v>
      </c>
      <c r="BC37" s="246">
        <f>VLOOKUP($A37,Incurred_Real!$A$25:$CD$376,Incurred_Real!BC$1,FALSE)</f>
        <v>0</v>
      </c>
      <c r="BD37" s="246">
        <f>VLOOKUP($A37,Incurred_Real!$A$25:$CD$376,Incurred_Real!BD$1,FALSE)</f>
        <v>0.15460765779756919</v>
      </c>
      <c r="BE37" s="246">
        <f>VLOOKUP($A37,Incurred_Real!$A$25:$CD$376,Incurred_Real!BE$1,FALSE)</f>
        <v>0</v>
      </c>
      <c r="BF37" s="246">
        <f>VLOOKUP($A37,Incurred_Real!$A$25:$CD$376,Incurred_Real!BF$1,FALSE)</f>
        <v>0</v>
      </c>
      <c r="BG37" s="246">
        <f>VLOOKUP($A37,Incurred_Real!$A$25:$CD$376,Incurred_Real!BG$1,FALSE)</f>
        <v>0.11708801793106921</v>
      </c>
      <c r="BH37" s="246">
        <f>VLOOKUP($A37,Incurred_Real!$A$25:$CD$376,Incurred_Real!BH$1,FALSE)</f>
        <v>0.24450709208297083</v>
      </c>
      <c r="BI37" s="246">
        <f>VLOOKUP($A37,Incurred_Real!$A$25:$CD$376,Incurred_Real!BI$1,FALSE)</f>
        <v>0</v>
      </c>
      <c r="BJ37" s="246">
        <f>VLOOKUP($A37,Incurred_Real!$A$25:$CD$376,Incurred_Real!BJ$1,FALSE)</f>
        <v>0</v>
      </c>
      <c r="BK37" s="246">
        <f>VLOOKUP($A37,Incurred_Real!$A$25:$CD$376,Incurred_Real!BK$1,FALSE)</f>
        <v>0</v>
      </c>
      <c r="BL37" s="246">
        <f>VLOOKUP($A37,Incurred_Real!$A$25:$CD$376,Incurred_Real!BL$1,FALSE)</f>
        <v>0</v>
      </c>
      <c r="BM37" s="246">
        <f>VLOOKUP($A37,Incurred_Real!$A$25:$CD$376,Incurred_Real!BM$1,FALSE)</f>
        <v>0</v>
      </c>
      <c r="BN37" s="246">
        <f>VLOOKUP($A37,Incurred_Real!$A$25:$CD$376,Incurred_Real!BN$1,FALSE)</f>
        <v>0</v>
      </c>
      <c r="BO37" s="246">
        <f>VLOOKUP($A37,Incurred_Real!$A$25:$CD$376,Incurred_Real!BO$1,FALSE)</f>
        <v>0</v>
      </c>
      <c r="BP37" s="246">
        <f>VLOOKUP($A37,Incurred_Real!$A$25:$CD$376,Incurred_Real!BP$1,FALSE)</f>
        <v>0</v>
      </c>
      <c r="BQ37" s="246">
        <f>VLOOKUP($A37,Incurred_Real!$A$25:$CD$376,Incurred_Real!BQ$1,FALSE)</f>
        <v>0</v>
      </c>
      <c r="BR37" s="246">
        <f>VLOOKUP($A37,Incurred_Real!$A$25:$CD$376,Incurred_Real!BR$1,FALSE)</f>
        <v>0</v>
      </c>
      <c r="BS37" s="254">
        <f t="shared" si="29"/>
        <v>1</v>
      </c>
      <c r="BT37" s="249">
        <f>1+IF(ISNA(VLOOKUP($A37,'Project labour content'!$A$7:$D$255,'Project labour content'!$D$1,FALSE)),VLOOKUP($D37,'Project labour content'!$F$6:$G$15,'Project labour content'!$G$1,FALSE),VLOOKUP($A37,'Project labour content'!$A$7:$D$255,'Project labour content'!$D$1,FALSE))*LabEsc22*1</f>
        <v>1.0003471041831231</v>
      </c>
      <c r="BU37" s="249">
        <f>1+IF(ISNA(VLOOKUP($A37,'Project labour content'!$A$7:$D$255,'Project labour content'!$D$1,FALSE)),VLOOKUP($D37,'Project labour content'!$F$6:$G$15,'Project labour content'!$G$1,FALSE),VLOOKUP($A37,'Project labour content'!$A$7:$D$255,'Project labour content'!$D$1,FALSE))*LabEsc23*1</f>
        <v>1.0006958744663252</v>
      </c>
      <c r="BV37" s="249">
        <f>1+IF(ISNA(VLOOKUP($A37,'Project labour content'!$A$7:$D$255,'Project labour content'!$D$1,FALSE)),VLOOKUP($D37,'Project labour content'!$F$6:$G$15,'Project labour content'!$G$1,FALSE),VLOOKUP($A37,'Project labour content'!$A$7:$D$255,'Project labour content'!$D$1,FALSE))*LabEsc24*1</f>
        <v>1.0010244160731017</v>
      </c>
      <c r="BW37" s="249">
        <f>1+IF(ISNA(VLOOKUP($A37,'Project labour content'!$A$7:$D$255,'Project labour content'!$D$1,FALSE)),VLOOKUP($D37,'Project labour content'!$F$6:$G$15,'Project labour content'!$G$1,FALSE),VLOOKUP($A37,'Project labour content'!$A$7:$D$255,'Project labour content'!$D$1,FALSE))*LabEsc25*1</f>
        <v>1.0014644427984443</v>
      </c>
      <c r="BX37" s="249">
        <f>1+IF(ISNA(VLOOKUP($A37,'Project labour content'!$A$7:$D$255,'Project labour content'!$D$1,FALSE)),VLOOKUP($D37,'Project labour content'!$F$6:$G$15,'Project labour content'!$G$1,FALSE),VLOOKUP($A37,'Project labour content'!$A$7:$D$255,'Project labour content'!$D$1,FALSE))*LabEsc26*1</f>
        <v>1.0019439985912801</v>
      </c>
      <c r="BY37" s="249">
        <f>1+IF(ISNA(VLOOKUP($A37,'Project labour content'!$A$7:$D$255,'Project labour content'!$D$1,FALSE)),VLOOKUP($D37,'Project labour content'!$F$6:$G$15,'Project labour content'!$G$1,FALSE),VLOOKUP($A37,'Project labour content'!$A$7:$D$255,'Project labour content'!$D$1,FALSE))*LabEsc27*1</f>
        <v>1.0022410280715812</v>
      </c>
      <c r="BZ37" s="249">
        <f>1+IF(ISNA(VLOOKUP($A37,'Project labour content'!$A$7:$D$255,'Project labour content'!$D$1,FALSE)),VLOOKUP($D37,'Project labour content'!$F$6:$G$15,'Project labour content'!$G$1,FALSE),VLOOKUP($A37,'Project labour content'!$A$7:$D$255,'Project labour content'!$D$1,FALSE))*LabEsc28*1</f>
        <v>1.002464691270248</v>
      </c>
      <c r="CA37" s="249">
        <f>1+IF(ISNA(VLOOKUP($A37,'Project labour content'!$A$7:$D$255,'Project labour content'!$D$1,FALSE)),VLOOKUP($D37,'Project labour content'!$F$6:$G$15,'Project labour content'!$G$1,FALSE),VLOOKUP($A37,'Project labour content'!$A$7:$D$255,'Project labour content'!$D$1,FALSE))*LabEsc29*1</f>
        <v>1.0028236259714685</v>
      </c>
      <c r="CB37" s="250" t="str">
        <f>IF(ISNA(VLOOKUP($A37,'Project labour content'!$A$7:$D$255,'Project labour content'!$D$1,FALSE)),"Category","Project")</f>
        <v>Category</v>
      </c>
      <c r="CD37" s="247" t="str">
        <f t="shared" si="30"/>
        <v>11101</v>
      </c>
    </row>
    <row r="38" spans="1:82" x14ac:dyDescent="0.15">
      <c r="A38" s="11" t="s">
        <v>54</v>
      </c>
      <c r="B38" s="11" t="str">
        <f>VLOOKUP($A38,'Incurred Real 2022$'!$A$25:$AC$426,'Incurred Real 2022$'!B$1,FALSE)</f>
        <v>Northern SA Region Voltage Support</v>
      </c>
      <c r="C38" s="11" t="str">
        <f>VLOOKUP($A38,'Incurred Real 2022$'!$A$25:$AC$426,'Incurred Real 2022$'!C$1,FALSE)</f>
        <v>Contingent - Actual</v>
      </c>
      <c r="D38" s="11" t="str">
        <f>VLOOKUP($A38,'Incurred Real 2022$'!$A$25:$AC$426,'Incurred Real 2022$'!D$1,FALSE)</f>
        <v>Augmentation</v>
      </c>
      <c r="E38" s="11" t="str">
        <f>VLOOKUP($A38,'Incurred Real 2022$'!$A$25:$AC$426,'Incurred Real 2022$'!E$1,FALSE)</f>
        <v>Cancelled</v>
      </c>
      <c r="F38" s="105" t="str">
        <f>IF(VLOOKUP($A38,'Incurred Real 2022$'!$A$25:$AC$426,'Incurred Real 2022$'!F$1,FALSE)=0,"",VLOOKUP($A38,'Incurred Real 2022$'!$A$25:$AC$426,'Incurred Real 2022$'!F$1,FALSE))</f>
        <v/>
      </c>
      <c r="G38" s="105" t="str">
        <f>IF(VLOOKUP($A38,'Incurred Real 2022$'!$A$25:$AC$426,'Incurred Real 2022$'!G$1,FALSE)=0,"",VLOOKUP($A38,'Incurred Real 2022$'!$A$25:$AC$426,'Incurred Real 2022$'!G$1,FALSE))</f>
        <v/>
      </c>
      <c r="H38" s="105" t="str">
        <f>IF(VLOOKUP($A38,'Incurred Real 2022$'!$A$25:$AC$426,'Incurred Real 2022$'!H$1,FALSE)=0,"",VLOOKUP($A38,'Incurred Real 2022$'!$A$25:$AC$426,'Incurred Real 2022$'!H$1,FALSE))</f>
        <v/>
      </c>
      <c r="I38" s="105" t="str">
        <f>IF(VLOOKUP($A38,'Incurred Real 2022$'!$A$25:$AC$426,'Incurred Real 2022$'!I$1,FALSE)=0,"",VLOOKUP($A38,'Incurred Real 2022$'!$A$25:$AC$426,'Incurred Real 2022$'!I$1,FALSE))</f>
        <v/>
      </c>
      <c r="J38" s="105" t="str">
        <f>IF(VLOOKUP($A38,'Incurred Real 2022$'!$A$25:$AC$426,'Incurred Real 2022$'!J$1,FALSE)=0,"",VLOOKUP($A38,'Incurred Real 2022$'!$A$25:$AC$426,'Incurred Real 2022$'!J$1,FALSE))</f>
        <v/>
      </c>
      <c r="K38" s="105" t="str">
        <f>IF(VLOOKUP($A38,'Incurred Real 2022$'!$A$25:$AC$426,'Incurred Real 2022$'!K$1,FALSE)=0,"",VLOOKUP($A38,'Incurred Real 2022$'!$A$25:$AC$426,'Incurred Real 2022$'!K$1,FALSE))</f>
        <v/>
      </c>
      <c r="L38" s="105" t="str">
        <f>IF(VLOOKUP($A38,'Incurred Real 2022$'!$A$25:$AC$426,'Incurred Real 2022$'!L$1,FALSE)=0,"",VLOOKUP($A38,'Incurred Real 2022$'!$A$25:$AC$426,'Incurred Real 2022$'!L$1,FALSE))</f>
        <v/>
      </c>
      <c r="M38" s="105" t="str">
        <f>IF(VLOOKUP($A38,'Incurred Real 2022$'!$A$25:$AC$426,'Incurred Real 2022$'!M$1,FALSE)=0,"",VLOOKUP($A38,'Incurred Real 2022$'!$A$25:$AC$426,'Incurred Real 2022$'!M$1,FALSE))</f>
        <v/>
      </c>
      <c r="N38" s="105" t="str">
        <f>IF(VLOOKUP($A38,'Incurred Real 2022$'!$A$25:$AC$426,'Incurred Real 2022$'!N$1,FALSE)=0,"",VLOOKUP($A38,'Incurred Real 2022$'!$A$25:$AC$426,'Incurred Real 2022$'!N$1,FALSE))</f>
        <v/>
      </c>
      <c r="O38" s="105" t="str">
        <f>IF(VLOOKUP($A38,'Incurred Real 2022$'!$A$25:$AC$426,'Incurred Real 2022$'!O$1,FALSE)=0,"",VLOOKUP($A38,'Incurred Real 2022$'!$A$25:$AC$426,'Incurred Real 2022$'!O$1,FALSE))</f>
        <v/>
      </c>
      <c r="P38" s="105">
        <f>IF(VLOOKUP($A38,'Incurred Real 2022$'!$A$25:$AC$426,'Incurred Real 2022$'!P$1,FALSE)=0,"",VLOOKUP($A38,'Incurred Real 2022$'!$A$25:$AC$426,'Incurred Real 2022$'!P$1,FALSE))</f>
        <v>40538.910000000003</v>
      </c>
      <c r="Q38" s="105">
        <f>IF(VLOOKUP($A38,'Incurred Real 2022$'!$A$25:$AC$426,'Incurred Real 2022$'!Q$1,FALSE)=0,"",VLOOKUP($A38,'Incurred Real 2022$'!$A$25:$AC$426,'Incurred Real 2022$'!Q$1,FALSE))</f>
        <v>73568.75</v>
      </c>
      <c r="R38" s="105">
        <f>IF(VLOOKUP($A38,'Incurred Real 2022$'!$A$25:$AC$426,'Incurred Real 2022$'!R$1,FALSE)=0,"",VLOOKUP($A38,'Incurred Real 2022$'!$A$25:$AC$426,'Incurred Real 2022$'!R$1,FALSE))</f>
        <v>-114107.66</v>
      </c>
      <c r="S38" s="105" t="str">
        <f>IF(VLOOKUP($A38,'Incurred Real 2022$'!$A$25:$AC$426,'Incurred Real 2022$'!S$1,FALSE)=0,"",VLOOKUP($A38,'Incurred Real 2022$'!$A$25:$AC$426,'Incurred Real 2022$'!S$1,FALSE))</f>
        <v/>
      </c>
      <c r="T38" s="105" t="str">
        <f>IF(VLOOKUP($A38,'Incurred Real 2022$'!$A$25:$AC$426,'Incurred Real 2022$'!T$1,FALSE)=0,"",VLOOKUP($A38,'Incurred Real 2022$'!$A$25:$AC$426,'Incurred Real 2022$'!T$1,FALSE))</f>
        <v/>
      </c>
      <c r="U38" s="105" t="str">
        <f>IF(VLOOKUP($A38,'Incurred Real 2022$'!$A$25:$AC$426,'Incurred Real 2022$'!U$1,FALSE)=0,"",VLOOKUP($A38,'Incurred Real 2022$'!$A$25:$AC$426,'Incurred Real 2022$'!U$1,FALSE))</f>
        <v/>
      </c>
      <c r="V38" s="13" t="str">
        <f>IF(ISTEXT(VLOOKUP($A38,'Incurred Real 2022$'!$A$25:$AC$426,'Incurred Real 2022$'!V$1,FALSE)),"",(VLOOKUP($A38,'Incurred Real 2022$'!$A$25:$AC$426,'Incurred Real 2022$'!V$1,FALSE))*BT38*Incurred_Nominal!V$15)</f>
        <v/>
      </c>
      <c r="W38" s="13" t="str">
        <f>IF(ISTEXT(VLOOKUP($A38,'Incurred Real 2022$'!$A$25:$AC$426,'Incurred Real 2022$'!W$1,FALSE)),"",(VLOOKUP($A38,'Incurred Real 2022$'!$A$25:$AC$426,'Incurred Real 2022$'!W$1,FALSE))*BU38*Incurred_Nominal!W$15)</f>
        <v/>
      </c>
      <c r="X38" s="13" t="str">
        <f>IF(ISTEXT(VLOOKUP($A38,'Incurred Real 2022$'!$A$25:$AC$426,'Incurred Real 2022$'!X$1,FALSE)),"",(VLOOKUP($A38,'Incurred Real 2022$'!$A$25:$AC$426,'Incurred Real 2022$'!X$1,FALSE))*BV38*Incurred_Nominal!X$15)</f>
        <v/>
      </c>
      <c r="Y38" s="13" t="str">
        <f>IF(ISTEXT(VLOOKUP($A38,'Incurred Real 2022$'!$A$25:$AC$426,'Incurred Real 2022$'!Y$1,FALSE)),"",(VLOOKUP($A38,'Incurred Real 2022$'!$A$25:$AC$426,'Incurred Real 2022$'!Y$1,FALSE))*BW38*Incurred_Nominal!Y$15)</f>
        <v/>
      </c>
      <c r="Z38" s="13" t="str">
        <f>IF(ISTEXT(VLOOKUP($A38,'Incurred Real 2022$'!$A$25:$AC$426,'Incurred Real 2022$'!Z$1,FALSE)),"",(VLOOKUP($A38,'Incurred Real 2022$'!$A$25:$AC$426,'Incurred Real 2022$'!Z$1,FALSE))*BX38*Incurred_Nominal!Z$15)</f>
        <v/>
      </c>
      <c r="AA38" s="13" t="str">
        <f>IF(ISTEXT(VLOOKUP($A38,'Incurred Real 2022$'!$A$25:$AC$426,'Incurred Real 2022$'!AA$1,FALSE)),"",(VLOOKUP($A38,'Incurred Real 2022$'!$A$25:$AC$426,'Incurred Real 2022$'!AA$1,FALSE))*BY38*Incurred_Nominal!AA$15)</f>
        <v/>
      </c>
      <c r="AB38" s="13" t="str">
        <f>IF(ISTEXT(VLOOKUP($A38,'Incurred Real 2022$'!$A$25:$AC$426,'Incurred Real 2022$'!AB$1,FALSE)),"",(VLOOKUP($A38,'Incurred Real 2022$'!$A$25:$AC$426,'Incurred Real 2022$'!AB$1,FALSE))*BZ38*Incurred_Nominal!AB$15)</f>
        <v/>
      </c>
      <c r="AC38" s="13" t="str">
        <f>IF(ISTEXT(VLOOKUP($A38,'Incurred Real 2022$'!$A$25:$AC$426,'Incurred Real 2022$'!AC$1,FALSE)),"",(VLOOKUP($A38,'Incurred Real 2022$'!$A$25:$AC$426,'Incurred Real 2022$'!AC$1,FALSE))*CA38*Incurred_Nominal!AC$15)</f>
        <v/>
      </c>
      <c r="AD38" s="232">
        <f t="shared" si="25"/>
        <v>0</v>
      </c>
      <c r="AE38" s="232">
        <f t="shared" si="26"/>
        <v>228215.32</v>
      </c>
      <c r="AF38" s="239">
        <f t="shared" si="27"/>
        <v>0</v>
      </c>
      <c r="AG38" s="237">
        <f t="shared" si="32"/>
        <v>0</v>
      </c>
      <c r="AH38" s="240">
        <f t="shared" si="31"/>
        <v>1.230022143315167</v>
      </c>
      <c r="AI38" s="234" t="str">
        <f>VLOOKUP($A38,Incurred_Real!$A$25:$AP$479,Incurred_Real!AI$1,FALSE)</f>
        <v>2018</v>
      </c>
      <c r="AJ38" s="235">
        <f>VLOOKUP($A38,Incurred_Real!$A$25:$AP$479,Incurred_Real!AJ$1,FALSE)</f>
        <v>43692</v>
      </c>
      <c r="AK38" s="236">
        <f>VLOOKUP($A38,Incurred_Real!$A$25:$AP$479,Incurred_Real!AK$1,FALSE)</f>
        <v>2020</v>
      </c>
      <c r="AL38" s="235" t="str">
        <f>VLOOKUP($A38,Incurred_Real!$A$25:$AP$479,Incurred_Real!AL$1,FALSE)</f>
        <v/>
      </c>
      <c r="AM38" s="237">
        <f>IF(AL38="Commissioned Extra","",(IF((AD38)=0,0,SUMPRODUCT($F$17:$U$17,F38:U38))+VLOOKUP($A38,Incurred_Real!$A$25:$BS$376,Incurred_Real!$AO$1,FALSE)))</f>
        <v>0</v>
      </c>
      <c r="AN38" s="232" cm="1">
        <f t="array" ref="AN38">IF(ROUND(AE38,0)=0,0,LOOKUP(2,1/(F38:AC38&lt;&gt;""),F38:AC38))</f>
        <v>-114107.66</v>
      </c>
      <c r="AO38" s="232">
        <f t="shared" si="28"/>
        <v>0</v>
      </c>
      <c r="AP38" s="78"/>
      <c r="AQ38" s="20"/>
      <c r="AR38" s="245">
        <f>VLOOKUP($A38,Incurred_Real!$A$25:$CD$376,Incurred_Real!AR$1,FALSE)</f>
        <v>0</v>
      </c>
      <c r="AS38" s="246">
        <f>VLOOKUP($A38,Incurred_Real!$A$25:$CD$376,Incurred_Real!AS$1,FALSE)</f>
        <v>0</v>
      </c>
      <c r="AT38" s="246">
        <f>VLOOKUP($A38,Incurred_Real!$A$25:$CD$376,Incurred_Real!AT$1,FALSE)</f>
        <v>0</v>
      </c>
      <c r="AU38" s="246">
        <f>VLOOKUP($A38,Incurred_Real!$A$25:$CD$376,Incurred_Real!AU$1,FALSE)</f>
        <v>0</v>
      </c>
      <c r="AV38" s="246">
        <f>VLOOKUP($A38,Incurred_Real!$A$25:$CD$376,Incurred_Real!AV$1,FALSE)</f>
        <v>0</v>
      </c>
      <c r="AW38" s="246">
        <f>VLOOKUP($A38,Incurred_Real!$A$25:$CD$376,Incurred_Real!AW$1,FALSE)</f>
        <v>0</v>
      </c>
      <c r="AX38" s="246">
        <f>VLOOKUP($A38,Incurred_Real!$A$25:$CD$376,Incurred_Real!AX$1,FALSE)</f>
        <v>0</v>
      </c>
      <c r="AY38" s="246">
        <f>VLOOKUP($A38,Incurred_Real!$A$25:$CD$376,Incurred_Real!AY$1,FALSE)</f>
        <v>0</v>
      </c>
      <c r="AZ38" s="246">
        <f>VLOOKUP($A38,Incurred_Real!$A$25:$CD$376,Incurred_Real!AZ$1,FALSE)</f>
        <v>0</v>
      </c>
      <c r="BA38" s="246">
        <f>VLOOKUP($A38,Incurred_Real!$A$25:$CD$376,Incurred_Real!BA$1,FALSE)</f>
        <v>0</v>
      </c>
      <c r="BB38" s="246">
        <f>VLOOKUP($A38,Incurred_Real!$A$25:$CD$376,Incurred_Real!BB$1,FALSE)</f>
        <v>0.76608834589304087</v>
      </c>
      <c r="BC38" s="246">
        <f>VLOOKUP($A38,Incurred_Real!$A$25:$CD$376,Incurred_Real!BC$1,FALSE)</f>
        <v>0</v>
      </c>
      <c r="BD38" s="246">
        <f>VLOOKUP($A38,Incurred_Real!$A$25:$CD$376,Incurred_Real!BD$1,FALSE)</f>
        <v>0.1319034972694752</v>
      </c>
      <c r="BE38" s="246">
        <f>VLOOKUP($A38,Incurred_Real!$A$25:$CD$376,Incurred_Real!BE$1,FALSE)</f>
        <v>1.9257458221303685E-2</v>
      </c>
      <c r="BF38" s="246">
        <f>VLOOKUP($A38,Incurred_Real!$A$25:$CD$376,Incurred_Real!BF$1,FALSE)</f>
        <v>0</v>
      </c>
      <c r="BG38" s="246">
        <f>VLOOKUP($A38,Incurred_Real!$A$25:$CD$376,Incurred_Real!BG$1,FALSE)</f>
        <v>8.275069861618034E-2</v>
      </c>
      <c r="BH38" s="246">
        <f>VLOOKUP($A38,Incurred_Real!$A$25:$CD$376,Incurred_Real!BH$1,FALSE)</f>
        <v>0</v>
      </c>
      <c r="BI38" s="246">
        <f>VLOOKUP($A38,Incurred_Real!$A$25:$CD$376,Incurred_Real!BI$1,FALSE)</f>
        <v>0</v>
      </c>
      <c r="BJ38" s="246">
        <f>VLOOKUP($A38,Incurred_Real!$A$25:$CD$376,Incurred_Real!BJ$1,FALSE)</f>
        <v>0</v>
      </c>
      <c r="BK38" s="246">
        <f>VLOOKUP($A38,Incurred_Real!$A$25:$CD$376,Incurred_Real!BK$1,FALSE)</f>
        <v>0</v>
      </c>
      <c r="BL38" s="246">
        <f>VLOOKUP($A38,Incurred_Real!$A$25:$CD$376,Incurred_Real!BL$1,FALSE)</f>
        <v>0</v>
      </c>
      <c r="BM38" s="246">
        <f>VLOOKUP($A38,Incurred_Real!$A$25:$CD$376,Incurred_Real!BM$1,FALSE)</f>
        <v>0</v>
      </c>
      <c r="BN38" s="246">
        <f>VLOOKUP($A38,Incurred_Real!$A$25:$CD$376,Incurred_Real!BN$1,FALSE)</f>
        <v>0</v>
      </c>
      <c r="BO38" s="246">
        <f>VLOOKUP($A38,Incurred_Real!$A$25:$CD$376,Incurred_Real!BO$1,FALSE)</f>
        <v>0</v>
      </c>
      <c r="BP38" s="246">
        <f>VLOOKUP($A38,Incurred_Real!$A$25:$CD$376,Incurred_Real!BP$1,FALSE)</f>
        <v>0</v>
      </c>
      <c r="BQ38" s="246">
        <f>VLOOKUP($A38,Incurred_Real!$A$25:$CD$376,Incurred_Real!BQ$1,FALSE)</f>
        <v>0</v>
      </c>
      <c r="BR38" s="246">
        <f>VLOOKUP($A38,Incurred_Real!$A$25:$CD$376,Incurred_Real!BR$1,FALSE)</f>
        <v>0</v>
      </c>
      <c r="BS38" s="254">
        <f t="shared" si="29"/>
        <v>1</v>
      </c>
      <c r="BT38" s="249">
        <f>1+IF(ISNA(VLOOKUP($A38,'Project labour content'!$A$7:$D$255,'Project labour content'!$D$1,FALSE)),VLOOKUP($D38,'Project labour content'!$F$6:$G$15,'Project labour content'!$G$1,FALSE),VLOOKUP($A38,'Project labour content'!$A$7:$D$255,'Project labour content'!$D$1,FALSE))*LabEsc22*1</f>
        <v>1.0003471041831231</v>
      </c>
      <c r="BU38" s="249">
        <f>1+IF(ISNA(VLOOKUP($A38,'Project labour content'!$A$7:$D$255,'Project labour content'!$D$1,FALSE)),VLOOKUP($D38,'Project labour content'!$F$6:$G$15,'Project labour content'!$G$1,FALSE),VLOOKUP($A38,'Project labour content'!$A$7:$D$255,'Project labour content'!$D$1,FALSE))*LabEsc23*1</f>
        <v>1.0006958744663252</v>
      </c>
      <c r="BV38" s="249">
        <f>1+IF(ISNA(VLOOKUP($A38,'Project labour content'!$A$7:$D$255,'Project labour content'!$D$1,FALSE)),VLOOKUP($D38,'Project labour content'!$F$6:$G$15,'Project labour content'!$G$1,FALSE),VLOOKUP($A38,'Project labour content'!$A$7:$D$255,'Project labour content'!$D$1,FALSE))*LabEsc24*1</f>
        <v>1.0010244160731017</v>
      </c>
      <c r="BW38" s="249">
        <f>1+IF(ISNA(VLOOKUP($A38,'Project labour content'!$A$7:$D$255,'Project labour content'!$D$1,FALSE)),VLOOKUP($D38,'Project labour content'!$F$6:$G$15,'Project labour content'!$G$1,FALSE),VLOOKUP($A38,'Project labour content'!$A$7:$D$255,'Project labour content'!$D$1,FALSE))*LabEsc25*1</f>
        <v>1.0014644427984443</v>
      </c>
      <c r="BX38" s="249">
        <f>1+IF(ISNA(VLOOKUP($A38,'Project labour content'!$A$7:$D$255,'Project labour content'!$D$1,FALSE)),VLOOKUP($D38,'Project labour content'!$F$6:$G$15,'Project labour content'!$G$1,FALSE),VLOOKUP($A38,'Project labour content'!$A$7:$D$255,'Project labour content'!$D$1,FALSE))*LabEsc26*1</f>
        <v>1.0019439985912801</v>
      </c>
      <c r="BY38" s="249">
        <f>1+IF(ISNA(VLOOKUP($A38,'Project labour content'!$A$7:$D$255,'Project labour content'!$D$1,FALSE)),VLOOKUP($D38,'Project labour content'!$F$6:$G$15,'Project labour content'!$G$1,FALSE),VLOOKUP($A38,'Project labour content'!$A$7:$D$255,'Project labour content'!$D$1,FALSE))*LabEsc27*1</f>
        <v>1.0022410280715812</v>
      </c>
      <c r="BZ38" s="249">
        <f>1+IF(ISNA(VLOOKUP($A38,'Project labour content'!$A$7:$D$255,'Project labour content'!$D$1,FALSE)),VLOOKUP($D38,'Project labour content'!$F$6:$G$15,'Project labour content'!$G$1,FALSE),VLOOKUP($A38,'Project labour content'!$A$7:$D$255,'Project labour content'!$D$1,FALSE))*LabEsc28*1</f>
        <v>1.002464691270248</v>
      </c>
      <c r="CA38" s="249">
        <f>1+IF(ISNA(VLOOKUP($A38,'Project labour content'!$A$7:$D$255,'Project labour content'!$D$1,FALSE)),VLOOKUP($D38,'Project labour content'!$F$6:$G$15,'Project labour content'!$G$1,FALSE),VLOOKUP($A38,'Project labour content'!$A$7:$D$255,'Project labour content'!$D$1,FALSE))*LabEsc29*1</f>
        <v>1.0028236259714685</v>
      </c>
      <c r="CB38" s="250" t="str">
        <f>IF(ISNA(VLOOKUP($A38,'Project labour content'!$A$7:$D$255,'Project labour content'!$D$1,FALSE)),"Category","Project")</f>
        <v>Category</v>
      </c>
      <c r="CD38" s="247" t="str">
        <f t="shared" si="30"/>
        <v>11104</v>
      </c>
    </row>
    <row r="39" spans="1:82" x14ac:dyDescent="0.15">
      <c r="A39" s="11" t="s">
        <v>56</v>
      </c>
      <c r="B39" s="11" t="str">
        <f>VLOOKUP($A39,'Incurred Real 2022$'!$A$25:$AC$426,'Incurred Real 2022$'!B$1,FALSE)</f>
        <v>Eyre Peninsula Land and Easement Acquisition</v>
      </c>
      <c r="C39" s="11" t="str">
        <f>VLOOKUP($A39,'Incurred Real 2022$'!$A$25:$AC$426,'Incurred Real 2022$'!C$1,FALSE)</f>
        <v>ExAnte</v>
      </c>
      <c r="D39" s="11" t="str">
        <f>VLOOKUP($A39,'Incurred Real 2022$'!$A$25:$AC$426,'Incurred Real 2022$'!D$1,FALSE)</f>
        <v>Easements/Land</v>
      </c>
      <c r="E39" s="11" t="str">
        <f>VLOOKUP($A39,'Incurred Real 2022$'!$A$25:$AC$426,'Incurred Real 2022$'!E$1,FALSE)</f>
        <v>Closed</v>
      </c>
      <c r="F39" s="105" t="str">
        <f>IF(VLOOKUP($A39,'Incurred Real 2022$'!$A$25:$AC$426,'Incurred Real 2022$'!F$1,FALSE)=0,"",VLOOKUP($A39,'Incurred Real 2022$'!$A$25:$AC$426,'Incurred Real 2022$'!F$1,FALSE))</f>
        <v/>
      </c>
      <c r="G39" s="105" t="str">
        <f>IF(VLOOKUP($A39,'Incurred Real 2022$'!$A$25:$AC$426,'Incurred Real 2022$'!G$1,FALSE)=0,"",VLOOKUP($A39,'Incurred Real 2022$'!$A$25:$AC$426,'Incurred Real 2022$'!G$1,FALSE))</f>
        <v/>
      </c>
      <c r="H39" s="105" t="str">
        <f>IF(VLOOKUP($A39,'Incurred Real 2022$'!$A$25:$AC$426,'Incurred Real 2022$'!H$1,FALSE)=0,"",VLOOKUP($A39,'Incurred Real 2022$'!$A$25:$AC$426,'Incurred Real 2022$'!H$1,FALSE))</f>
        <v/>
      </c>
      <c r="I39" s="105" t="str">
        <f>IF(VLOOKUP($A39,'Incurred Real 2022$'!$A$25:$AC$426,'Incurred Real 2022$'!I$1,FALSE)=0,"",VLOOKUP($A39,'Incurred Real 2022$'!$A$25:$AC$426,'Incurred Real 2022$'!I$1,FALSE))</f>
        <v/>
      </c>
      <c r="J39" s="105">
        <f>IF(VLOOKUP($A39,'Incurred Real 2022$'!$A$25:$AC$426,'Incurred Real 2022$'!J$1,FALSE)=0,"",VLOOKUP($A39,'Incurred Real 2022$'!$A$25:$AC$426,'Incurred Real 2022$'!J$1,FALSE))</f>
        <v>4826.04</v>
      </c>
      <c r="K39" s="105">
        <f>IF(VLOOKUP($A39,'Incurred Real 2022$'!$A$25:$AC$426,'Incurred Real 2022$'!K$1,FALSE)=0,"",VLOOKUP($A39,'Incurred Real 2022$'!$A$25:$AC$426,'Incurred Real 2022$'!K$1,FALSE))</f>
        <v>101717.9</v>
      </c>
      <c r="L39" s="105">
        <f>IF(VLOOKUP($A39,'Incurred Real 2022$'!$A$25:$AC$426,'Incurred Real 2022$'!L$1,FALSE)=0,"",VLOOKUP($A39,'Incurred Real 2022$'!$A$25:$AC$426,'Incurred Real 2022$'!L$1,FALSE))</f>
        <v>9808.48</v>
      </c>
      <c r="M39" s="105" t="str">
        <f>IF(VLOOKUP($A39,'Incurred Real 2022$'!$A$25:$AC$426,'Incurred Real 2022$'!M$1,FALSE)=0,"",VLOOKUP($A39,'Incurred Real 2022$'!$A$25:$AC$426,'Incurred Real 2022$'!M$1,FALSE))</f>
        <v/>
      </c>
      <c r="N39" s="105" t="str">
        <f>IF(VLOOKUP($A39,'Incurred Real 2022$'!$A$25:$AC$426,'Incurred Real 2022$'!N$1,FALSE)=0,"",VLOOKUP($A39,'Incurred Real 2022$'!$A$25:$AC$426,'Incurred Real 2022$'!N$1,FALSE))</f>
        <v/>
      </c>
      <c r="O39" s="105" t="str">
        <f>IF(VLOOKUP($A39,'Incurred Real 2022$'!$A$25:$AC$426,'Incurred Real 2022$'!O$1,FALSE)=0,"",VLOOKUP($A39,'Incurred Real 2022$'!$A$25:$AC$426,'Incurred Real 2022$'!O$1,FALSE))</f>
        <v/>
      </c>
      <c r="P39" s="105" t="str">
        <f>IF(VLOOKUP($A39,'Incurred Real 2022$'!$A$25:$AC$426,'Incurred Real 2022$'!P$1,FALSE)=0,"",VLOOKUP($A39,'Incurred Real 2022$'!$A$25:$AC$426,'Incurred Real 2022$'!P$1,FALSE))</f>
        <v/>
      </c>
      <c r="Q39" s="105">
        <f>IF(VLOOKUP($A39,'Incurred Real 2022$'!$A$25:$AC$426,'Incurred Real 2022$'!Q$1,FALSE)=0,"",VLOOKUP($A39,'Incurred Real 2022$'!$A$25:$AC$426,'Incurred Real 2022$'!Q$1,FALSE))</f>
        <v>-116945.18</v>
      </c>
      <c r="R39" s="105">
        <f>IF(VLOOKUP($A39,'Incurred Real 2022$'!$A$25:$AC$426,'Incurred Real 2022$'!R$1,FALSE)=0,"",VLOOKUP($A39,'Incurred Real 2022$'!$A$25:$AC$426,'Incurred Real 2022$'!R$1,FALSE))</f>
        <v>592.76</v>
      </c>
      <c r="S39" s="105" t="str">
        <f>IF(VLOOKUP($A39,'Incurred Real 2022$'!$A$25:$AC$426,'Incurred Real 2022$'!S$1,FALSE)=0,"",VLOOKUP($A39,'Incurred Real 2022$'!$A$25:$AC$426,'Incurred Real 2022$'!S$1,FALSE))</f>
        <v/>
      </c>
      <c r="T39" s="105" t="str">
        <f>IF(VLOOKUP($A39,'Incurred Real 2022$'!$A$25:$AC$426,'Incurred Real 2022$'!T$1,FALSE)=0,"",VLOOKUP($A39,'Incurred Real 2022$'!$A$25:$AC$426,'Incurred Real 2022$'!T$1,FALSE))</f>
        <v/>
      </c>
      <c r="U39" s="105" t="str">
        <f>IF(VLOOKUP($A39,'Incurred Real 2022$'!$A$25:$AC$426,'Incurred Real 2022$'!U$1,FALSE)=0,"",VLOOKUP($A39,'Incurred Real 2022$'!$A$25:$AC$426,'Incurred Real 2022$'!U$1,FALSE))</f>
        <v/>
      </c>
      <c r="V39" s="13" t="str">
        <f>IF(ISTEXT(VLOOKUP($A39,'Incurred Real 2022$'!$A$25:$AC$426,'Incurred Real 2022$'!V$1,FALSE)),"",(VLOOKUP($A39,'Incurred Real 2022$'!$A$25:$AC$426,'Incurred Real 2022$'!V$1,FALSE))*BT39*Incurred_Nominal!V$15)</f>
        <v/>
      </c>
      <c r="W39" s="13" t="str">
        <f>IF(ISTEXT(VLOOKUP($A39,'Incurred Real 2022$'!$A$25:$AC$426,'Incurred Real 2022$'!W$1,FALSE)),"",(VLOOKUP($A39,'Incurred Real 2022$'!$A$25:$AC$426,'Incurred Real 2022$'!W$1,FALSE))*BU39*Incurred_Nominal!W$15)</f>
        <v/>
      </c>
      <c r="X39" s="13" t="str">
        <f>IF(ISTEXT(VLOOKUP($A39,'Incurred Real 2022$'!$A$25:$AC$426,'Incurred Real 2022$'!X$1,FALSE)),"",(VLOOKUP($A39,'Incurred Real 2022$'!$A$25:$AC$426,'Incurred Real 2022$'!X$1,FALSE))*BV39*Incurred_Nominal!X$15)</f>
        <v/>
      </c>
      <c r="Y39" s="13" t="str">
        <f>IF(ISTEXT(VLOOKUP($A39,'Incurred Real 2022$'!$A$25:$AC$426,'Incurred Real 2022$'!Y$1,FALSE)),"",(VLOOKUP($A39,'Incurred Real 2022$'!$A$25:$AC$426,'Incurred Real 2022$'!Y$1,FALSE))*BW39*Incurred_Nominal!Y$15)</f>
        <v/>
      </c>
      <c r="Z39" s="13" t="str">
        <f>IF(ISTEXT(VLOOKUP($A39,'Incurred Real 2022$'!$A$25:$AC$426,'Incurred Real 2022$'!Z$1,FALSE)),"",(VLOOKUP($A39,'Incurred Real 2022$'!$A$25:$AC$426,'Incurred Real 2022$'!Z$1,FALSE))*BX39*Incurred_Nominal!Z$15)</f>
        <v/>
      </c>
      <c r="AA39" s="13" t="str">
        <f>IF(ISTEXT(VLOOKUP($A39,'Incurred Real 2022$'!$A$25:$AC$426,'Incurred Real 2022$'!AA$1,FALSE)),"",(VLOOKUP($A39,'Incurred Real 2022$'!$A$25:$AC$426,'Incurred Real 2022$'!AA$1,FALSE))*BY39*Incurred_Nominal!AA$15)</f>
        <v/>
      </c>
      <c r="AB39" s="13" t="str">
        <f>IF(ISTEXT(VLOOKUP($A39,'Incurred Real 2022$'!$A$25:$AC$426,'Incurred Real 2022$'!AB$1,FALSE)),"",(VLOOKUP($A39,'Incurred Real 2022$'!$A$25:$AC$426,'Incurred Real 2022$'!AB$1,FALSE))*BZ39*Incurred_Nominal!AB$15)</f>
        <v/>
      </c>
      <c r="AC39" s="13" t="str">
        <f>IF(ISTEXT(VLOOKUP($A39,'Incurred Real 2022$'!$A$25:$AC$426,'Incurred Real 2022$'!AC$1,FALSE)),"",(VLOOKUP($A39,'Incurred Real 2022$'!$A$25:$AC$426,'Incurred Real 2022$'!AC$1,FALSE))*CA39*Incurred_Nominal!AC$15)</f>
        <v/>
      </c>
      <c r="AD39" s="232">
        <f t="shared" si="25"/>
        <v>-9.3223206931725144E-12</v>
      </c>
      <c r="AE39" s="232">
        <f t="shared" si="26"/>
        <v>233890.36</v>
      </c>
      <c r="AF39" s="239">
        <f t="shared" si="27"/>
        <v>0</v>
      </c>
      <c r="AG39" s="237">
        <f t="shared" si="32"/>
        <v>0</v>
      </c>
      <c r="AH39" s="240">
        <f t="shared" si="31"/>
        <v>1.230022143315167</v>
      </c>
      <c r="AI39" s="234" t="str">
        <f>VLOOKUP($A39,Incurred_Real!$A$25:$AP$479,Incurred_Real!AI$1,FALSE)</f>
        <v>2018</v>
      </c>
      <c r="AJ39" s="235" t="str">
        <f>VLOOKUP($A39,Incurred_Real!$A$25:$AP$479,Incurred_Real!AJ$1,FALSE)</f>
        <v/>
      </c>
      <c r="AK39" s="236" t="str">
        <f>VLOOKUP($A39,Incurred_Real!$A$25:$AP$479,Incurred_Real!AK$1,FALSE)</f>
        <v>2018</v>
      </c>
      <c r="AL39" s="235" t="str">
        <f>VLOOKUP($A39,Incurred_Real!$A$25:$AP$479,Incurred_Real!AL$1,FALSE)</f>
        <v/>
      </c>
      <c r="AM39" s="237">
        <f>IF(AL39="Commissioned Extra","",(IF((AD39)=0,0,SUMPRODUCT($F$17:$U$17,F39:U39))+VLOOKUP($A39,Incurred_Real!$A$25:$BS$376,Incurred_Real!$AO$1,FALSE)))</f>
        <v>16063.505985044994</v>
      </c>
      <c r="AN39" s="232" cm="1">
        <f t="array" ref="AN39">IF(ROUND(AE39,0)=0,0,LOOKUP(2,1/(F39:AC39&lt;&gt;""),F39:AC39))</f>
        <v>592.76</v>
      </c>
      <c r="AO39" s="232">
        <f t="shared" si="28"/>
        <v>0</v>
      </c>
      <c r="AP39" s="78"/>
      <c r="AQ39" s="20"/>
      <c r="AR39" s="245">
        <f>VLOOKUP($A39,Incurred_Real!$A$25:$CD$376,Incurred_Real!AR$1,FALSE)</f>
        <v>0</v>
      </c>
      <c r="AS39" s="246">
        <f>VLOOKUP($A39,Incurred_Real!$A$25:$CD$376,Incurred_Real!AS$1,FALSE)</f>
        <v>0</v>
      </c>
      <c r="AT39" s="246">
        <f>VLOOKUP($A39,Incurred_Real!$A$25:$CD$376,Incurred_Real!AT$1,FALSE)</f>
        <v>0</v>
      </c>
      <c r="AU39" s="246">
        <f>VLOOKUP($A39,Incurred_Real!$A$25:$CD$376,Incurred_Real!AU$1,FALSE)</f>
        <v>0</v>
      </c>
      <c r="AV39" s="246">
        <f>VLOOKUP($A39,Incurred_Real!$A$25:$CD$376,Incurred_Real!AV$1,FALSE)</f>
        <v>0</v>
      </c>
      <c r="AW39" s="246">
        <f>VLOOKUP($A39,Incurred_Real!$A$25:$CD$376,Incurred_Real!AW$1,FALSE)</f>
        <v>1</v>
      </c>
      <c r="AX39" s="246">
        <f>VLOOKUP($A39,Incurred_Real!$A$25:$CD$376,Incurred_Real!AX$1,FALSE)</f>
        <v>0</v>
      </c>
      <c r="AY39" s="246">
        <f>VLOOKUP($A39,Incurred_Real!$A$25:$CD$376,Incurred_Real!AY$1,FALSE)</f>
        <v>0</v>
      </c>
      <c r="AZ39" s="246">
        <f>VLOOKUP($A39,Incurred_Real!$A$25:$CD$376,Incurred_Real!AZ$1,FALSE)</f>
        <v>0</v>
      </c>
      <c r="BA39" s="246">
        <f>VLOOKUP($A39,Incurred_Real!$A$25:$CD$376,Incurred_Real!BA$1,FALSE)</f>
        <v>0</v>
      </c>
      <c r="BB39" s="246">
        <f>VLOOKUP($A39,Incurred_Real!$A$25:$CD$376,Incurred_Real!BB$1,FALSE)</f>
        <v>0</v>
      </c>
      <c r="BC39" s="246">
        <f>VLOOKUP($A39,Incurred_Real!$A$25:$CD$376,Incurred_Real!BC$1,FALSE)</f>
        <v>0</v>
      </c>
      <c r="BD39" s="246">
        <f>VLOOKUP($A39,Incurred_Real!$A$25:$CD$376,Incurred_Real!BD$1,FALSE)</f>
        <v>0</v>
      </c>
      <c r="BE39" s="246">
        <f>VLOOKUP($A39,Incurred_Real!$A$25:$CD$376,Incurred_Real!BE$1,FALSE)</f>
        <v>0</v>
      </c>
      <c r="BF39" s="246">
        <f>VLOOKUP($A39,Incurred_Real!$A$25:$CD$376,Incurred_Real!BF$1,FALSE)</f>
        <v>0</v>
      </c>
      <c r="BG39" s="246">
        <f>VLOOKUP($A39,Incurred_Real!$A$25:$CD$376,Incurred_Real!BG$1,FALSE)</f>
        <v>0</v>
      </c>
      <c r="BH39" s="246">
        <f>VLOOKUP($A39,Incurred_Real!$A$25:$CD$376,Incurred_Real!BH$1,FALSE)</f>
        <v>0</v>
      </c>
      <c r="BI39" s="246">
        <f>VLOOKUP($A39,Incurred_Real!$A$25:$CD$376,Incurred_Real!BI$1,FALSE)</f>
        <v>0</v>
      </c>
      <c r="BJ39" s="246">
        <f>VLOOKUP($A39,Incurred_Real!$A$25:$CD$376,Incurred_Real!BJ$1,FALSE)</f>
        <v>0</v>
      </c>
      <c r="BK39" s="246">
        <f>VLOOKUP($A39,Incurred_Real!$A$25:$CD$376,Incurred_Real!BK$1,FALSE)</f>
        <v>0</v>
      </c>
      <c r="BL39" s="246">
        <f>VLOOKUP($A39,Incurred_Real!$A$25:$CD$376,Incurred_Real!BL$1,FALSE)</f>
        <v>0</v>
      </c>
      <c r="BM39" s="246">
        <f>VLOOKUP($A39,Incurred_Real!$A$25:$CD$376,Incurred_Real!BM$1,FALSE)</f>
        <v>0</v>
      </c>
      <c r="BN39" s="246">
        <f>VLOOKUP($A39,Incurred_Real!$A$25:$CD$376,Incurred_Real!BN$1,FALSE)</f>
        <v>0</v>
      </c>
      <c r="BO39" s="246">
        <f>VLOOKUP($A39,Incurred_Real!$A$25:$CD$376,Incurred_Real!BO$1,FALSE)</f>
        <v>0</v>
      </c>
      <c r="BP39" s="246">
        <f>VLOOKUP($A39,Incurred_Real!$A$25:$CD$376,Incurred_Real!BP$1,FALSE)</f>
        <v>0</v>
      </c>
      <c r="BQ39" s="246">
        <f>VLOOKUP($A39,Incurred_Real!$A$25:$CD$376,Incurred_Real!BQ$1,FALSE)</f>
        <v>0</v>
      </c>
      <c r="BR39" s="246">
        <f>VLOOKUP($A39,Incurred_Real!$A$25:$CD$376,Incurred_Real!BR$1,FALSE)</f>
        <v>0</v>
      </c>
      <c r="BS39" s="254">
        <f t="shared" si="29"/>
        <v>1</v>
      </c>
      <c r="BT39" s="249">
        <f>1+IF(ISNA(VLOOKUP($A39,'Project labour content'!$A$7:$D$255,'Project labour content'!$D$1,FALSE)),VLOOKUP($D39,'Project labour content'!$F$6:$G$15,'Project labour content'!$G$1,FALSE),VLOOKUP($A39,'Project labour content'!$A$7:$D$255,'Project labour content'!$D$1,FALSE))*LabEsc22*1</f>
        <v>1.0010837894284197</v>
      </c>
      <c r="BU39" s="249">
        <f>1+IF(ISNA(VLOOKUP($A39,'Project labour content'!$A$7:$D$255,'Project labour content'!$D$1,FALSE)),VLOOKUP($D39,'Project labour content'!$F$6:$G$15,'Project labour content'!$G$1,FALSE),VLOOKUP($A39,'Project labour content'!$A$7:$D$255,'Project labour content'!$D$1,FALSE))*LabEsc23*1</f>
        <v>1.0021727810460956</v>
      </c>
      <c r="BV39" s="249">
        <f>1+IF(ISNA(VLOOKUP($A39,'Project labour content'!$A$7:$D$255,'Project labour content'!$D$1,FALSE)),VLOOKUP($D39,'Project labour content'!$F$6:$G$15,'Project labour content'!$G$1,FALSE),VLOOKUP($A39,'Project labour content'!$A$7:$D$255,'Project labour content'!$D$1,FALSE))*LabEsc24*1</f>
        <v>1.0031986111499465</v>
      </c>
      <c r="BW39" s="249">
        <f>1+IF(ISNA(VLOOKUP($A39,'Project labour content'!$A$7:$D$255,'Project labour content'!$D$1,FALSE)),VLOOKUP($D39,'Project labour content'!$F$6:$G$15,'Project labour content'!$G$1,FALSE),VLOOKUP($A39,'Project labour content'!$A$7:$D$255,'Project labour content'!$D$1,FALSE))*LabEsc25*1</f>
        <v>1.0045725396023706</v>
      </c>
      <c r="BX39" s="249">
        <f>1+IF(ISNA(VLOOKUP($A39,'Project labour content'!$A$7:$D$255,'Project labour content'!$D$1,FALSE)),VLOOKUP($D39,'Project labour content'!$F$6:$G$15,'Project labour content'!$G$1,FALSE),VLOOKUP($A39,'Project labour content'!$A$7:$D$255,'Project labour content'!$D$1,FALSE))*LabEsc26*1</f>
        <v>1.0060698926274376</v>
      </c>
      <c r="BY39" s="249">
        <f>1+IF(ISNA(VLOOKUP($A39,'Project labour content'!$A$7:$D$255,'Project labour content'!$D$1,FALSE)),VLOOKUP($D39,'Project labour content'!$F$6:$G$15,'Project labour content'!$G$1,FALSE),VLOOKUP($A39,'Project labour content'!$A$7:$D$255,'Project labour content'!$D$1,FALSE))*LabEsc27*1</f>
        <v>1.0069973300549637</v>
      </c>
      <c r="BZ39" s="249">
        <f>1+IF(ISNA(VLOOKUP($A39,'Project labour content'!$A$7:$D$255,'Project labour content'!$D$1,FALSE)),VLOOKUP($D39,'Project labour content'!$F$6:$G$15,'Project labour content'!$G$1,FALSE),VLOOKUP($A39,'Project labour content'!$A$7:$D$255,'Project labour content'!$D$1,FALSE))*LabEsc28*1</f>
        <v>1.0076956904378909</v>
      </c>
      <c r="CA39" s="249">
        <f>1+IF(ISNA(VLOOKUP($A39,'Project labour content'!$A$7:$D$255,'Project labour content'!$D$1,FALSE)),VLOOKUP($D39,'Project labour content'!$F$6:$G$15,'Project labour content'!$G$1,FALSE),VLOOKUP($A39,'Project labour content'!$A$7:$D$255,'Project labour content'!$D$1,FALSE))*LabEsc29*1</f>
        <v>1.0088164191804123</v>
      </c>
      <c r="CB39" s="250" t="str">
        <f>IF(ISNA(VLOOKUP($A39,'Project labour content'!$A$7:$D$255,'Project labour content'!$D$1,FALSE)),"Category","Project")</f>
        <v>Category</v>
      </c>
      <c r="CD39" s="247" t="str">
        <f t="shared" si="30"/>
        <v>11110</v>
      </c>
    </row>
    <row r="40" spans="1:82" x14ac:dyDescent="0.15">
      <c r="A40" s="11" t="s">
        <v>57</v>
      </c>
      <c r="B40" s="11" t="str">
        <f>VLOOKUP($A40,'Incurred Real 2022$'!$A$25:$AC$426,'Incurred Real 2022$'!B$1,FALSE)</f>
        <v>Business Opex Planning</v>
      </c>
      <c r="C40" s="11" t="str">
        <f>VLOOKUP($A40,'Incurred Real 2022$'!$A$25:$AC$426,'Incurred Real 2022$'!C$1,FALSE)</f>
        <v>ExAnte</v>
      </c>
      <c r="D40" s="11" t="str">
        <f>VLOOKUP($A40,'Incurred Real 2022$'!$A$25:$AC$426,'Incurred Real 2022$'!D$1,FALSE)</f>
        <v>Information Technology</v>
      </c>
      <c r="E40" s="11" t="str">
        <f>VLOOKUP($A40,'Incurred Real 2022$'!$A$25:$AC$426,'Incurred Real 2022$'!E$1,FALSE)</f>
        <v>Closed</v>
      </c>
      <c r="F40" s="105" t="str">
        <f>IF(VLOOKUP($A40,'Incurred Real 2022$'!$A$25:$AC$426,'Incurred Real 2022$'!F$1,FALSE)=0,"",VLOOKUP($A40,'Incurred Real 2022$'!$A$25:$AC$426,'Incurred Real 2022$'!F$1,FALSE))</f>
        <v/>
      </c>
      <c r="G40" s="105" t="str">
        <f>IF(VLOOKUP($A40,'Incurred Real 2022$'!$A$25:$AC$426,'Incurred Real 2022$'!G$1,FALSE)=0,"",VLOOKUP($A40,'Incurred Real 2022$'!$A$25:$AC$426,'Incurred Real 2022$'!G$1,FALSE))</f>
        <v/>
      </c>
      <c r="H40" s="105" t="str">
        <f>IF(VLOOKUP($A40,'Incurred Real 2022$'!$A$25:$AC$426,'Incurred Real 2022$'!H$1,FALSE)=0,"",VLOOKUP($A40,'Incurred Real 2022$'!$A$25:$AC$426,'Incurred Real 2022$'!H$1,FALSE))</f>
        <v/>
      </c>
      <c r="I40" s="105" t="str">
        <f>IF(VLOOKUP($A40,'Incurred Real 2022$'!$A$25:$AC$426,'Incurred Real 2022$'!I$1,FALSE)=0,"",VLOOKUP($A40,'Incurred Real 2022$'!$A$25:$AC$426,'Incurred Real 2022$'!I$1,FALSE))</f>
        <v/>
      </c>
      <c r="J40" s="105" t="str">
        <f>IF(VLOOKUP($A40,'Incurred Real 2022$'!$A$25:$AC$426,'Incurred Real 2022$'!J$1,FALSE)=0,"",VLOOKUP($A40,'Incurred Real 2022$'!$A$25:$AC$426,'Incurred Real 2022$'!J$1,FALSE))</f>
        <v/>
      </c>
      <c r="K40" s="105">
        <f>IF(VLOOKUP($A40,'Incurred Real 2022$'!$A$25:$AC$426,'Incurred Real 2022$'!K$1,FALSE)=0,"",VLOOKUP($A40,'Incurred Real 2022$'!$A$25:$AC$426,'Incurred Real 2022$'!K$1,FALSE))</f>
        <v>164575.43</v>
      </c>
      <c r="L40" s="105">
        <f>IF(VLOOKUP($A40,'Incurred Real 2022$'!$A$25:$AC$426,'Incurred Real 2022$'!L$1,FALSE)=0,"",VLOOKUP($A40,'Incurred Real 2022$'!$A$25:$AC$426,'Incurred Real 2022$'!L$1,FALSE))</f>
        <v>240508.19</v>
      </c>
      <c r="M40" s="105">
        <f>IF(VLOOKUP($A40,'Incurred Real 2022$'!$A$25:$AC$426,'Incurred Real 2022$'!M$1,FALSE)=0,"",VLOOKUP($A40,'Incurred Real 2022$'!$A$25:$AC$426,'Incurred Real 2022$'!M$1,FALSE))</f>
        <v>117943.46</v>
      </c>
      <c r="N40" s="105" t="str">
        <f>IF(VLOOKUP($A40,'Incurred Real 2022$'!$A$25:$AC$426,'Incurred Real 2022$'!N$1,FALSE)=0,"",VLOOKUP($A40,'Incurred Real 2022$'!$A$25:$AC$426,'Incurred Real 2022$'!N$1,FALSE))</f>
        <v/>
      </c>
      <c r="O40" s="105">
        <f>IF(VLOOKUP($A40,'Incurred Real 2022$'!$A$25:$AC$426,'Incurred Real 2022$'!O$1,FALSE)=0,"",VLOOKUP($A40,'Incurred Real 2022$'!$A$25:$AC$426,'Incurred Real 2022$'!O$1,FALSE))</f>
        <v>39373.82</v>
      </c>
      <c r="P40" s="105" t="str">
        <f>IF(VLOOKUP($A40,'Incurred Real 2022$'!$A$25:$AC$426,'Incurred Real 2022$'!P$1,FALSE)=0,"",VLOOKUP($A40,'Incurred Real 2022$'!$A$25:$AC$426,'Incurred Real 2022$'!P$1,FALSE))</f>
        <v/>
      </c>
      <c r="Q40" s="105" t="str">
        <f>IF(VLOOKUP($A40,'Incurred Real 2022$'!$A$25:$AC$426,'Incurred Real 2022$'!Q$1,FALSE)=0,"",VLOOKUP($A40,'Incurred Real 2022$'!$A$25:$AC$426,'Incurred Real 2022$'!Q$1,FALSE))</f>
        <v/>
      </c>
      <c r="R40" s="105">
        <f>IF(VLOOKUP($A40,'Incurred Real 2022$'!$A$25:$AC$426,'Incurred Real 2022$'!R$1,FALSE)=0,"",VLOOKUP($A40,'Incurred Real 2022$'!$A$25:$AC$426,'Incurred Real 2022$'!R$1,FALSE))</f>
        <v>409008.66</v>
      </c>
      <c r="S40" s="105">
        <f>IF(VLOOKUP($A40,'Incurred Real 2022$'!$A$25:$AC$426,'Incurred Real 2022$'!S$1,FALSE)=0,"",VLOOKUP($A40,'Incurred Real 2022$'!$A$25:$AC$426,'Incurred Real 2022$'!S$1,FALSE))</f>
        <v>450151.42</v>
      </c>
      <c r="T40" s="105">
        <f>IF(VLOOKUP($A40,'Incurred Real 2022$'!$A$25:$AC$426,'Incurred Real 2022$'!T$1,FALSE)=0,"",VLOOKUP($A40,'Incurred Real 2022$'!$A$25:$AC$426,'Incurred Real 2022$'!T$1,FALSE))</f>
        <v>-1859.98</v>
      </c>
      <c r="U40" s="105" t="str">
        <f>IF(VLOOKUP($A40,'Incurred Real 2022$'!$A$25:$AC$426,'Incurred Real 2022$'!U$1,FALSE)=0,"",VLOOKUP($A40,'Incurred Real 2022$'!$A$25:$AC$426,'Incurred Real 2022$'!U$1,FALSE))</f>
        <v/>
      </c>
      <c r="V40" s="13" t="str">
        <f>IF(ISTEXT(VLOOKUP($A40,'Incurred Real 2022$'!$A$25:$AC$426,'Incurred Real 2022$'!V$1,FALSE)),"",(VLOOKUP($A40,'Incurred Real 2022$'!$A$25:$AC$426,'Incurred Real 2022$'!V$1,FALSE))*BT40*Incurred_Nominal!V$15)</f>
        <v/>
      </c>
      <c r="W40" s="13" t="str">
        <f>IF(ISTEXT(VLOOKUP($A40,'Incurred Real 2022$'!$A$25:$AC$426,'Incurred Real 2022$'!W$1,FALSE)),"",(VLOOKUP($A40,'Incurred Real 2022$'!$A$25:$AC$426,'Incurred Real 2022$'!W$1,FALSE))*BU40*Incurred_Nominal!W$15)</f>
        <v/>
      </c>
      <c r="X40" s="13" t="str">
        <f>IF(ISTEXT(VLOOKUP($A40,'Incurred Real 2022$'!$A$25:$AC$426,'Incurred Real 2022$'!X$1,FALSE)),"",(VLOOKUP($A40,'Incurred Real 2022$'!$A$25:$AC$426,'Incurred Real 2022$'!X$1,FALSE))*BV40*Incurred_Nominal!X$15)</f>
        <v/>
      </c>
      <c r="Y40" s="13" t="str">
        <f>IF(ISTEXT(VLOOKUP($A40,'Incurred Real 2022$'!$A$25:$AC$426,'Incurred Real 2022$'!Y$1,FALSE)),"",(VLOOKUP($A40,'Incurred Real 2022$'!$A$25:$AC$426,'Incurred Real 2022$'!Y$1,FALSE))*BW40*Incurred_Nominal!Y$15)</f>
        <v/>
      </c>
      <c r="Z40" s="13" t="str">
        <f>IF(ISTEXT(VLOOKUP($A40,'Incurred Real 2022$'!$A$25:$AC$426,'Incurred Real 2022$'!Z$1,FALSE)),"",(VLOOKUP($A40,'Incurred Real 2022$'!$A$25:$AC$426,'Incurred Real 2022$'!Z$1,FALSE))*BX40*Incurred_Nominal!Z$15)</f>
        <v/>
      </c>
      <c r="AA40" s="13" t="str">
        <f>IF(ISTEXT(VLOOKUP($A40,'Incurred Real 2022$'!$A$25:$AC$426,'Incurred Real 2022$'!AA$1,FALSE)),"",(VLOOKUP($A40,'Incurred Real 2022$'!$A$25:$AC$426,'Incurred Real 2022$'!AA$1,FALSE))*BY40*Incurred_Nominal!AA$15)</f>
        <v/>
      </c>
      <c r="AB40" s="13" t="str">
        <f>IF(ISTEXT(VLOOKUP($A40,'Incurred Real 2022$'!$A$25:$AC$426,'Incurred Real 2022$'!AB$1,FALSE)),"",(VLOOKUP($A40,'Incurred Real 2022$'!$A$25:$AC$426,'Incurred Real 2022$'!AB$1,FALSE))*BZ40*Incurred_Nominal!AB$15)</f>
        <v/>
      </c>
      <c r="AC40" s="13" t="str">
        <f>IF(ISTEXT(VLOOKUP($A40,'Incurred Real 2022$'!$A$25:$AC$426,'Incurred Real 2022$'!AC$1,FALSE)),"",(VLOOKUP($A40,'Incurred Real 2022$'!$A$25:$AC$426,'Incurred Real 2022$'!AC$1,FALSE))*CA40*Incurred_Nominal!AC$15)</f>
        <v/>
      </c>
      <c r="AD40" s="232">
        <f t="shared" si="25"/>
        <v>1419701</v>
      </c>
      <c r="AE40" s="232">
        <f t="shared" si="26"/>
        <v>1423420.96</v>
      </c>
      <c r="AF40" s="239">
        <f t="shared" si="27"/>
        <v>1823192.6058194772</v>
      </c>
      <c r="AG40" s="237">
        <f t="shared" si="32"/>
        <v>1482243.7268532352</v>
      </c>
      <c r="AH40" s="240">
        <f t="shared" si="31"/>
        <v>1.230022143315167</v>
      </c>
      <c r="AI40" s="234">
        <f>VLOOKUP($A40,Incurred_Real!$A$25:$AP$479,Incurred_Real!AI$1,FALSE)</f>
        <v>2020</v>
      </c>
      <c r="AJ40" s="235">
        <f>VLOOKUP($A40,Incurred_Real!$A$25:$AP$479,Incurred_Real!AJ$1,FALSE)</f>
        <v>43416</v>
      </c>
      <c r="AK40" s="236">
        <f>VLOOKUP($A40,Incurred_Real!$A$25:$AP$479,Incurred_Real!AK$1,FALSE)</f>
        <v>2019</v>
      </c>
      <c r="AL40" s="235" t="str">
        <f>VLOOKUP($A40,Incurred_Real!$A$25:$AP$479,Incurred_Real!AL$1,FALSE)</f>
        <v/>
      </c>
      <c r="AM40" s="237">
        <f>IF(AL40="Commissioned Extra","",(IF((AD40)=0,0,SUMPRODUCT($F$17:$U$17,F40:U40))+VLOOKUP($A40,Incurred_Real!$A$25:$BS$376,Incurred_Real!$AO$1,FALSE)))</f>
        <v>1619320.3274456963</v>
      </c>
      <c r="AN40" s="232" cm="1">
        <f t="array" ref="AN40">IF(ROUND(AE40,0)=0,0,LOOKUP(2,1/(F40:AC40&lt;&gt;""),F40:AC40))</f>
        <v>-1859.98</v>
      </c>
      <c r="AO40" s="232">
        <f t="shared" si="28"/>
        <v>0</v>
      </c>
      <c r="AP40" s="78"/>
      <c r="AQ40" s="20"/>
      <c r="AR40" s="245">
        <f>VLOOKUP($A40,Incurred_Real!$A$25:$CD$376,Incurred_Real!AR$1,FALSE)</f>
        <v>0</v>
      </c>
      <c r="AS40" s="246">
        <f>VLOOKUP($A40,Incurred_Real!$A$25:$CD$376,Incurred_Real!AS$1,FALSE)</f>
        <v>0</v>
      </c>
      <c r="AT40" s="246">
        <f>VLOOKUP($A40,Incurred_Real!$A$25:$CD$376,Incurred_Real!AT$1,FALSE)</f>
        <v>0</v>
      </c>
      <c r="AU40" s="246">
        <f>VLOOKUP($A40,Incurred_Real!$A$25:$CD$376,Incurred_Real!AU$1,FALSE)</f>
        <v>0</v>
      </c>
      <c r="AV40" s="246">
        <f>VLOOKUP($A40,Incurred_Real!$A$25:$CD$376,Incurred_Real!AV$1,FALSE)</f>
        <v>1</v>
      </c>
      <c r="AW40" s="246">
        <f>VLOOKUP($A40,Incurred_Real!$A$25:$CD$376,Incurred_Real!AW$1,FALSE)</f>
        <v>0</v>
      </c>
      <c r="AX40" s="246">
        <f>VLOOKUP($A40,Incurred_Real!$A$25:$CD$376,Incurred_Real!AX$1,FALSE)</f>
        <v>0</v>
      </c>
      <c r="AY40" s="246">
        <f>VLOOKUP($A40,Incurred_Real!$A$25:$CD$376,Incurred_Real!AY$1,FALSE)</f>
        <v>0</v>
      </c>
      <c r="AZ40" s="246">
        <f>VLOOKUP($A40,Incurred_Real!$A$25:$CD$376,Incurred_Real!AZ$1,FALSE)</f>
        <v>0</v>
      </c>
      <c r="BA40" s="246">
        <f>VLOOKUP($A40,Incurred_Real!$A$25:$CD$376,Incurred_Real!BA$1,FALSE)</f>
        <v>0</v>
      </c>
      <c r="BB40" s="246">
        <f>VLOOKUP($A40,Incurred_Real!$A$25:$CD$376,Incurred_Real!BB$1,FALSE)</f>
        <v>0</v>
      </c>
      <c r="BC40" s="246">
        <f>VLOOKUP($A40,Incurred_Real!$A$25:$CD$376,Incurred_Real!BC$1,FALSE)</f>
        <v>0</v>
      </c>
      <c r="BD40" s="246">
        <f>VLOOKUP($A40,Incurred_Real!$A$25:$CD$376,Incurred_Real!BD$1,FALSE)</f>
        <v>0</v>
      </c>
      <c r="BE40" s="246">
        <f>VLOOKUP($A40,Incurred_Real!$A$25:$CD$376,Incurred_Real!BE$1,FALSE)</f>
        <v>0</v>
      </c>
      <c r="BF40" s="246">
        <f>VLOOKUP($A40,Incurred_Real!$A$25:$CD$376,Incurred_Real!BF$1,FALSE)</f>
        <v>0</v>
      </c>
      <c r="BG40" s="246">
        <f>VLOOKUP($A40,Incurred_Real!$A$25:$CD$376,Incurred_Real!BG$1,FALSE)</f>
        <v>0</v>
      </c>
      <c r="BH40" s="246">
        <f>VLOOKUP($A40,Incurred_Real!$A$25:$CD$376,Incurred_Real!BH$1,FALSE)</f>
        <v>0</v>
      </c>
      <c r="BI40" s="246">
        <f>VLOOKUP($A40,Incurred_Real!$A$25:$CD$376,Incurred_Real!BI$1,FALSE)</f>
        <v>0</v>
      </c>
      <c r="BJ40" s="246">
        <f>VLOOKUP($A40,Incurred_Real!$A$25:$CD$376,Incurred_Real!BJ$1,FALSE)</f>
        <v>0</v>
      </c>
      <c r="BK40" s="246">
        <f>VLOOKUP($A40,Incurred_Real!$A$25:$CD$376,Incurred_Real!BK$1,FALSE)</f>
        <v>0</v>
      </c>
      <c r="BL40" s="246">
        <f>VLOOKUP($A40,Incurred_Real!$A$25:$CD$376,Incurred_Real!BL$1,FALSE)</f>
        <v>0</v>
      </c>
      <c r="BM40" s="246">
        <f>VLOOKUP($A40,Incurred_Real!$A$25:$CD$376,Incurred_Real!BM$1,FALSE)</f>
        <v>0</v>
      </c>
      <c r="BN40" s="246">
        <f>VLOOKUP($A40,Incurred_Real!$A$25:$CD$376,Incurred_Real!BN$1,FALSE)</f>
        <v>0</v>
      </c>
      <c r="BO40" s="246">
        <f>VLOOKUP($A40,Incurred_Real!$A$25:$CD$376,Incurred_Real!BO$1,FALSE)</f>
        <v>0</v>
      </c>
      <c r="BP40" s="246">
        <f>VLOOKUP($A40,Incurred_Real!$A$25:$CD$376,Incurred_Real!BP$1,FALSE)</f>
        <v>0</v>
      </c>
      <c r="BQ40" s="246">
        <f>VLOOKUP($A40,Incurred_Real!$A$25:$CD$376,Incurred_Real!BQ$1,FALSE)</f>
        <v>0</v>
      </c>
      <c r="BR40" s="246">
        <f>VLOOKUP($A40,Incurred_Real!$A$25:$CD$376,Incurred_Real!BR$1,FALSE)</f>
        <v>0</v>
      </c>
      <c r="BS40" s="254">
        <f t="shared" si="29"/>
        <v>1</v>
      </c>
      <c r="BT40" s="249">
        <f>1+IF(ISNA(VLOOKUP($A40,'Project labour content'!$A$7:$D$255,'Project labour content'!$D$1,FALSE)),VLOOKUP($D40,'Project labour content'!$F$6:$G$15,'Project labour content'!$G$1,FALSE),VLOOKUP($A40,'Project labour content'!$A$7:$D$255,'Project labour content'!$D$1,FALSE))*LabEsc22*1</f>
        <v>1.0024480115846353</v>
      </c>
      <c r="BU40" s="249">
        <f>1+IF(ISNA(VLOOKUP($A40,'Project labour content'!$A$7:$D$255,'Project labour content'!$D$1,FALSE)),VLOOKUP($D40,'Project labour content'!$F$6:$G$15,'Project labour content'!$G$1,FALSE),VLOOKUP($A40,'Project labour content'!$A$7:$D$255,'Project labour content'!$D$1,FALSE))*LabEsc23*1</f>
        <v>1.0049077736248768</v>
      </c>
      <c r="BV40" s="249">
        <f>1+IF(ISNA(VLOOKUP($A40,'Project labour content'!$A$7:$D$255,'Project labour content'!$D$1,FALSE)),VLOOKUP($D40,'Project labour content'!$F$6:$G$15,'Project labour content'!$G$1,FALSE),VLOOKUP($A40,'Project labour content'!$A$7:$D$255,'Project labour content'!$D$1,FALSE))*LabEsc24*1</f>
        <v>1.0072248694667842</v>
      </c>
      <c r="BW40" s="249">
        <f>1+IF(ISNA(VLOOKUP($A40,'Project labour content'!$A$7:$D$255,'Project labour content'!$D$1,FALSE)),VLOOKUP($D40,'Project labour content'!$F$6:$G$15,'Project labour content'!$G$1,FALSE),VLOOKUP($A40,'Project labour content'!$A$7:$D$255,'Project labour content'!$D$1,FALSE))*LabEsc25*1</f>
        <v>1.0103282331643793</v>
      </c>
      <c r="BX40" s="249">
        <f>1+IF(ISNA(VLOOKUP($A40,'Project labour content'!$A$7:$D$255,'Project labour content'!$D$1,FALSE)),VLOOKUP($D40,'Project labour content'!$F$6:$G$15,'Project labour content'!$G$1,FALSE),VLOOKUP($A40,'Project labour content'!$A$7:$D$255,'Project labour content'!$D$1,FALSE))*LabEsc26*1</f>
        <v>1.0137103823674747</v>
      </c>
      <c r="BY40" s="249">
        <f>1+IF(ISNA(VLOOKUP($A40,'Project labour content'!$A$7:$D$255,'Project labour content'!$D$1,FALSE)),VLOOKUP($D40,'Project labour content'!$F$6:$G$15,'Project labour content'!$G$1,FALSE),VLOOKUP($A40,'Project labour content'!$A$7:$D$255,'Project labour content'!$D$1,FALSE))*LabEsc27*1</f>
        <v>1.0158052335508072</v>
      </c>
      <c r="BZ40" s="249">
        <f>1+IF(ISNA(VLOOKUP($A40,'Project labour content'!$A$7:$D$255,'Project labour content'!$D$1,FALSE)),VLOOKUP($D40,'Project labour content'!$F$6:$G$15,'Project labour content'!$G$1,FALSE),VLOOKUP($A40,'Project labour content'!$A$7:$D$255,'Project labour content'!$D$1,FALSE))*LabEsc28*1</f>
        <v>1.0173826564918567</v>
      </c>
      <c r="CA40" s="249">
        <f>1+IF(ISNA(VLOOKUP($A40,'Project labour content'!$A$7:$D$255,'Project labour content'!$D$1,FALSE)),VLOOKUP($D40,'Project labour content'!$F$6:$G$15,'Project labour content'!$G$1,FALSE),VLOOKUP($A40,'Project labour content'!$A$7:$D$255,'Project labour content'!$D$1,FALSE))*LabEsc29*1</f>
        <v>1.0199141048276528</v>
      </c>
      <c r="CB40" s="250" t="str">
        <f>IF(ISNA(VLOOKUP($A40,'Project labour content'!$A$7:$D$255,'Project labour content'!$D$1,FALSE)),"Category","Project")</f>
        <v>Category</v>
      </c>
      <c r="CD40" s="247" t="str">
        <f t="shared" si="30"/>
        <v>11134</v>
      </c>
    </row>
    <row r="41" spans="1:82" x14ac:dyDescent="0.15">
      <c r="A41" s="11" t="s">
        <v>58</v>
      </c>
      <c r="B41" s="11" t="str">
        <f>VLOOKUP($A41,'Incurred Real 2022$'!$A$25:$AC$426,'Incurred Real 2022$'!B$1,FALSE)</f>
        <v>Eyre Peninsula Reinforcement</v>
      </c>
      <c r="C41" s="11" t="str">
        <f>VLOOKUP($A41,'Incurred Real 2022$'!$A$25:$AC$426,'Incurred Real 2022$'!C$1,FALSE)</f>
        <v>Contingent - Other</v>
      </c>
      <c r="D41" s="11" t="str">
        <f>VLOOKUP($A41,'Incurred Real 2022$'!$A$25:$AC$426,'Incurred Real 2022$'!D$1,FALSE)</f>
        <v>Augmentation</v>
      </c>
      <c r="E41" s="11" t="str">
        <f>VLOOKUP($A41,'Incurred Real 2022$'!$A$25:$AC$426,'Incurred Real 2022$'!E$1,FALSE)</f>
        <v>Cancelled</v>
      </c>
      <c r="F41" s="105" t="str">
        <f>IF(VLOOKUP($A41,'Incurred Real 2022$'!$A$25:$AC$426,'Incurred Real 2022$'!F$1,FALSE)=0,"",VLOOKUP($A41,'Incurred Real 2022$'!$A$25:$AC$426,'Incurred Real 2022$'!F$1,FALSE))</f>
        <v/>
      </c>
      <c r="G41" s="105" t="str">
        <f>IF(VLOOKUP($A41,'Incurred Real 2022$'!$A$25:$AC$426,'Incurred Real 2022$'!G$1,FALSE)=0,"",VLOOKUP($A41,'Incurred Real 2022$'!$A$25:$AC$426,'Incurred Real 2022$'!G$1,FALSE))</f>
        <v/>
      </c>
      <c r="H41" s="105" t="str">
        <f>IF(VLOOKUP($A41,'Incurred Real 2022$'!$A$25:$AC$426,'Incurred Real 2022$'!H$1,FALSE)=0,"",VLOOKUP($A41,'Incurred Real 2022$'!$A$25:$AC$426,'Incurred Real 2022$'!H$1,FALSE))</f>
        <v/>
      </c>
      <c r="I41" s="105" t="str">
        <f>IF(VLOOKUP($A41,'Incurred Real 2022$'!$A$25:$AC$426,'Incurred Real 2022$'!I$1,FALSE)=0,"",VLOOKUP($A41,'Incurred Real 2022$'!$A$25:$AC$426,'Incurred Real 2022$'!I$1,FALSE))</f>
        <v/>
      </c>
      <c r="J41" s="105" t="str">
        <f>IF(VLOOKUP($A41,'Incurred Real 2022$'!$A$25:$AC$426,'Incurred Real 2022$'!J$1,FALSE)=0,"",VLOOKUP($A41,'Incurred Real 2022$'!$A$25:$AC$426,'Incurred Real 2022$'!J$1,FALSE))</f>
        <v/>
      </c>
      <c r="K41" s="105" t="str">
        <f>IF(VLOOKUP($A41,'Incurred Real 2022$'!$A$25:$AC$426,'Incurred Real 2022$'!K$1,FALSE)=0,"",VLOOKUP($A41,'Incurred Real 2022$'!$A$25:$AC$426,'Incurred Real 2022$'!K$1,FALSE))</f>
        <v/>
      </c>
      <c r="L41" s="105">
        <f>IF(VLOOKUP($A41,'Incurred Real 2022$'!$A$25:$AC$426,'Incurred Real 2022$'!L$1,FALSE)=0,"",VLOOKUP($A41,'Incurred Real 2022$'!$A$25:$AC$426,'Incurred Real 2022$'!L$1,FALSE))</f>
        <v>1413756.58</v>
      </c>
      <c r="M41" s="105">
        <f>IF(VLOOKUP($A41,'Incurred Real 2022$'!$A$25:$AC$426,'Incurred Real 2022$'!M$1,FALSE)=0,"",VLOOKUP($A41,'Incurred Real 2022$'!$A$25:$AC$426,'Incurred Real 2022$'!M$1,FALSE))</f>
        <v>871332.2</v>
      </c>
      <c r="N41" s="105">
        <f>IF(VLOOKUP($A41,'Incurred Real 2022$'!$A$25:$AC$426,'Incurred Real 2022$'!N$1,FALSE)=0,"",VLOOKUP($A41,'Incurred Real 2022$'!$A$25:$AC$426,'Incurred Real 2022$'!N$1,FALSE))</f>
        <v>45.45</v>
      </c>
      <c r="O41" s="105" t="str">
        <f>IF(VLOOKUP($A41,'Incurred Real 2022$'!$A$25:$AC$426,'Incurred Real 2022$'!O$1,FALSE)=0,"",VLOOKUP($A41,'Incurred Real 2022$'!$A$25:$AC$426,'Incurred Real 2022$'!O$1,FALSE))</f>
        <v/>
      </c>
      <c r="P41" s="105" t="str">
        <f>IF(VLOOKUP($A41,'Incurred Real 2022$'!$A$25:$AC$426,'Incurred Real 2022$'!P$1,FALSE)=0,"",VLOOKUP($A41,'Incurred Real 2022$'!$A$25:$AC$426,'Incurred Real 2022$'!P$1,FALSE))</f>
        <v/>
      </c>
      <c r="Q41" s="105" t="str">
        <f>IF(VLOOKUP($A41,'Incurred Real 2022$'!$A$25:$AC$426,'Incurred Real 2022$'!Q$1,FALSE)=0,"",VLOOKUP($A41,'Incurred Real 2022$'!$A$25:$AC$426,'Incurred Real 2022$'!Q$1,FALSE))</f>
        <v/>
      </c>
      <c r="R41" s="105">
        <f>IF(VLOOKUP($A41,'Incurred Real 2022$'!$A$25:$AC$426,'Incurred Real 2022$'!R$1,FALSE)=0,"",VLOOKUP($A41,'Incurred Real 2022$'!$A$25:$AC$426,'Incurred Real 2022$'!R$1,FALSE))</f>
        <v>-600000</v>
      </c>
      <c r="S41" s="105" t="str">
        <f>IF(VLOOKUP($A41,'Incurred Real 2022$'!$A$25:$AC$426,'Incurred Real 2022$'!S$1,FALSE)=0,"",VLOOKUP($A41,'Incurred Real 2022$'!$A$25:$AC$426,'Incurred Real 2022$'!S$1,FALSE))</f>
        <v/>
      </c>
      <c r="T41" s="105" t="str">
        <f>IF(VLOOKUP($A41,'Incurred Real 2022$'!$A$25:$AC$426,'Incurred Real 2022$'!T$1,FALSE)=0,"",VLOOKUP($A41,'Incurred Real 2022$'!$A$25:$AC$426,'Incurred Real 2022$'!T$1,FALSE))</f>
        <v/>
      </c>
      <c r="U41" s="105">
        <f>IF(VLOOKUP($A41,'Incurred Real 2022$'!$A$25:$AC$426,'Incurred Real 2022$'!U$1,FALSE)=0,"",VLOOKUP($A41,'Incurred Real 2022$'!$A$25:$AC$426,'Incurred Real 2022$'!U$1,FALSE))</f>
        <v>-1685134.23</v>
      </c>
      <c r="V41" s="13" t="str">
        <f>IF(ISTEXT(VLOOKUP($A41,'Incurred Real 2022$'!$A$25:$AC$426,'Incurred Real 2022$'!V$1,FALSE)),"",(VLOOKUP($A41,'Incurred Real 2022$'!$A$25:$AC$426,'Incurred Real 2022$'!V$1,FALSE))*BT41*Incurred_Nominal!V$15)</f>
        <v/>
      </c>
      <c r="W41" s="13" t="str">
        <f>IF(ISTEXT(VLOOKUP($A41,'Incurred Real 2022$'!$A$25:$AC$426,'Incurred Real 2022$'!W$1,FALSE)),"",(VLOOKUP($A41,'Incurred Real 2022$'!$A$25:$AC$426,'Incurred Real 2022$'!W$1,FALSE))*BU41*Incurred_Nominal!W$15)</f>
        <v/>
      </c>
      <c r="X41" s="13" t="str">
        <f>IF(ISTEXT(VLOOKUP($A41,'Incurred Real 2022$'!$A$25:$AC$426,'Incurred Real 2022$'!X$1,FALSE)),"",(VLOOKUP($A41,'Incurred Real 2022$'!$A$25:$AC$426,'Incurred Real 2022$'!X$1,FALSE))*BV41*Incurred_Nominal!X$15)</f>
        <v/>
      </c>
      <c r="Y41" s="13" t="str">
        <f>IF(ISTEXT(VLOOKUP($A41,'Incurred Real 2022$'!$A$25:$AC$426,'Incurred Real 2022$'!Y$1,FALSE)),"",(VLOOKUP($A41,'Incurred Real 2022$'!$A$25:$AC$426,'Incurred Real 2022$'!Y$1,FALSE))*BW41*Incurred_Nominal!Y$15)</f>
        <v/>
      </c>
      <c r="Z41" s="13" t="str">
        <f>IF(ISTEXT(VLOOKUP($A41,'Incurred Real 2022$'!$A$25:$AC$426,'Incurred Real 2022$'!Z$1,FALSE)),"",(VLOOKUP($A41,'Incurred Real 2022$'!$A$25:$AC$426,'Incurred Real 2022$'!Z$1,FALSE))*BX41*Incurred_Nominal!Z$15)</f>
        <v/>
      </c>
      <c r="AA41" s="13" t="str">
        <f>IF(ISTEXT(VLOOKUP($A41,'Incurred Real 2022$'!$A$25:$AC$426,'Incurred Real 2022$'!AA$1,FALSE)),"",(VLOOKUP($A41,'Incurred Real 2022$'!$A$25:$AC$426,'Incurred Real 2022$'!AA$1,FALSE))*BY41*Incurred_Nominal!AA$15)</f>
        <v/>
      </c>
      <c r="AB41" s="13" t="str">
        <f>IF(ISTEXT(VLOOKUP($A41,'Incurred Real 2022$'!$A$25:$AC$426,'Incurred Real 2022$'!AB$1,FALSE)),"",(VLOOKUP($A41,'Incurred Real 2022$'!$A$25:$AC$426,'Incurred Real 2022$'!AB$1,FALSE))*BZ41*Incurred_Nominal!AB$15)</f>
        <v/>
      </c>
      <c r="AC41" s="13" t="str">
        <f>IF(ISTEXT(VLOOKUP($A41,'Incurred Real 2022$'!$A$25:$AC$426,'Incurred Real 2022$'!AC$1,FALSE)),"",(VLOOKUP($A41,'Incurred Real 2022$'!$A$25:$AC$426,'Incurred Real 2022$'!AC$1,FALSE))*CA41*Incurred_Nominal!AC$15)</f>
        <v/>
      </c>
      <c r="AD41" s="232">
        <f t="shared" si="25"/>
        <v>0</v>
      </c>
      <c r="AE41" s="232">
        <f t="shared" si="26"/>
        <v>4570268.4600000009</v>
      </c>
      <c r="AF41" s="239">
        <f t="shared" si="27"/>
        <v>0</v>
      </c>
      <c r="AG41" s="237">
        <f t="shared" si="32"/>
        <v>0</v>
      </c>
      <c r="AH41" s="240">
        <f t="shared" si="31"/>
        <v>1.181744823696995</v>
      </c>
      <c r="AI41" s="234">
        <f>VLOOKUP($A41,Incurred_Real!$A$25:$AP$479,Incurred_Real!AI$1,FALSE)</f>
        <v>2021</v>
      </c>
      <c r="AJ41" s="235">
        <f>VLOOKUP($A41,Incurred_Real!$A$25:$AP$479,Incurred_Real!AJ$1,FALSE)</f>
        <v>44109</v>
      </c>
      <c r="AK41" s="236">
        <f>VLOOKUP($A41,Incurred_Real!$A$25:$AP$479,Incurred_Real!AK$1,FALSE)</f>
        <v>2021</v>
      </c>
      <c r="AL41" s="235" t="str">
        <f>VLOOKUP($A41,Incurred_Real!$A$25:$AP$479,Incurred_Real!AL$1,FALSE)</f>
        <v/>
      </c>
      <c r="AM41" s="237">
        <f>IF(AL41="Commissioned Extra","",(IF((AD41)=0,0,SUMPRODUCT($F$17:$U$17,F41:U41))+VLOOKUP($A41,Incurred_Real!$A$25:$BS$376,Incurred_Real!$AO$1,FALSE)))</f>
        <v>0</v>
      </c>
      <c r="AN41" s="232" cm="1">
        <f t="array" ref="AN41">IF(ROUND(AE41,0)=0,0,LOOKUP(2,1/(F41:AC41&lt;&gt;""),F41:AC41))</f>
        <v>-1685134.23</v>
      </c>
      <c r="AO41" s="232">
        <f t="shared" si="28"/>
        <v>0</v>
      </c>
      <c r="AP41" s="78"/>
      <c r="AQ41" s="20"/>
      <c r="AR41" s="245">
        <f>VLOOKUP($A41,Incurred_Real!$A$25:$CD$376,Incurred_Real!AR$1,FALSE)</f>
        <v>0</v>
      </c>
      <c r="AS41" s="246">
        <f>VLOOKUP($A41,Incurred_Real!$A$25:$CD$376,Incurred_Real!AS$1,FALSE)</f>
        <v>0</v>
      </c>
      <c r="AT41" s="246">
        <f>VLOOKUP($A41,Incurred_Real!$A$25:$CD$376,Incurred_Real!AT$1,FALSE)</f>
        <v>8.4897030931944104E-4</v>
      </c>
      <c r="AU41" s="246">
        <f>VLOOKUP($A41,Incurred_Real!$A$25:$CD$376,Incurred_Real!AU$1,FALSE)</f>
        <v>3.425283513470974E-3</v>
      </c>
      <c r="AV41" s="246">
        <f>VLOOKUP($A41,Incurred_Real!$A$25:$CD$376,Incurred_Real!AV$1,FALSE)</f>
        <v>0</v>
      </c>
      <c r="AW41" s="246">
        <f>VLOOKUP($A41,Incurred_Real!$A$25:$CD$376,Incurred_Real!AW$1,FALSE)</f>
        <v>0</v>
      </c>
      <c r="AX41" s="246">
        <f>VLOOKUP($A41,Incurred_Real!$A$25:$CD$376,Incurred_Real!AX$1,FALSE)</f>
        <v>9.8933283246155444E-4</v>
      </c>
      <c r="AY41" s="246">
        <f>VLOOKUP($A41,Incurred_Real!$A$25:$CD$376,Incurred_Real!AY$1,FALSE)</f>
        <v>0</v>
      </c>
      <c r="AZ41" s="246">
        <f>VLOOKUP($A41,Incurred_Real!$A$25:$CD$376,Incurred_Real!AZ$1,FALSE)</f>
        <v>0</v>
      </c>
      <c r="BA41" s="246">
        <f>VLOOKUP($A41,Incurred_Real!$A$25:$CD$376,Incurred_Real!BA$1,FALSE)</f>
        <v>0</v>
      </c>
      <c r="BB41" s="246">
        <f>VLOOKUP($A41,Incurred_Real!$A$25:$CD$376,Incurred_Real!BB$1,FALSE)</f>
        <v>0.11145871112366139</v>
      </c>
      <c r="BC41" s="246">
        <f>VLOOKUP($A41,Incurred_Real!$A$25:$CD$376,Incurred_Real!BC$1,FALSE)</f>
        <v>3.2212957180222388E-3</v>
      </c>
      <c r="BD41" s="246">
        <f>VLOOKUP($A41,Incurred_Real!$A$25:$CD$376,Incurred_Real!BD$1,FALSE)</f>
        <v>3.3295346485484864E-2</v>
      </c>
      <c r="BE41" s="246">
        <f>VLOOKUP($A41,Incurred_Real!$A$25:$CD$376,Incurred_Real!BE$1,FALSE)</f>
        <v>1.6907698106837219E-3</v>
      </c>
      <c r="BF41" s="246">
        <f>VLOOKUP($A41,Incurred_Real!$A$25:$CD$376,Incurred_Real!BF$1,FALSE)</f>
        <v>0</v>
      </c>
      <c r="BG41" s="246">
        <f>VLOOKUP($A41,Incurred_Real!$A$25:$CD$376,Incurred_Real!BG$1,FALSE)</f>
        <v>1.976345725093211E-2</v>
      </c>
      <c r="BH41" s="246">
        <f>VLOOKUP($A41,Incurred_Real!$A$25:$CD$376,Incurred_Real!BH$1,FALSE)</f>
        <v>0.82530683295596374</v>
      </c>
      <c r="BI41" s="246">
        <f>VLOOKUP($A41,Incurred_Real!$A$25:$CD$376,Incurred_Real!BI$1,FALSE)</f>
        <v>0</v>
      </c>
      <c r="BJ41" s="246">
        <f>VLOOKUP($A41,Incurred_Real!$A$25:$CD$376,Incurred_Real!BJ$1,FALSE)</f>
        <v>0</v>
      </c>
      <c r="BK41" s="246">
        <f>VLOOKUP($A41,Incurred_Real!$A$25:$CD$376,Incurred_Real!BK$1,FALSE)</f>
        <v>0</v>
      </c>
      <c r="BL41" s="246">
        <f>VLOOKUP($A41,Incurred_Real!$A$25:$CD$376,Incurred_Real!BL$1,FALSE)</f>
        <v>0</v>
      </c>
      <c r="BM41" s="246">
        <f>VLOOKUP($A41,Incurred_Real!$A$25:$CD$376,Incurred_Real!BM$1,FALSE)</f>
        <v>0</v>
      </c>
      <c r="BN41" s="246">
        <f>VLOOKUP($A41,Incurred_Real!$A$25:$CD$376,Incurred_Real!BN$1,FALSE)</f>
        <v>0</v>
      </c>
      <c r="BO41" s="246">
        <f>VLOOKUP($A41,Incurred_Real!$A$25:$CD$376,Incurred_Real!BO$1,FALSE)</f>
        <v>0</v>
      </c>
      <c r="BP41" s="246">
        <f>VLOOKUP($A41,Incurred_Real!$A$25:$CD$376,Incurred_Real!BP$1,FALSE)</f>
        <v>0</v>
      </c>
      <c r="BQ41" s="246">
        <f>VLOOKUP($A41,Incurred_Real!$A$25:$CD$376,Incurred_Real!BQ$1,FALSE)</f>
        <v>0</v>
      </c>
      <c r="BR41" s="246">
        <f>VLOOKUP($A41,Incurred_Real!$A$25:$CD$376,Incurred_Real!BR$1,FALSE)</f>
        <v>0</v>
      </c>
      <c r="BS41" s="254">
        <f t="shared" si="29"/>
        <v>1</v>
      </c>
      <c r="BT41" s="249">
        <f>1+IF(ISNA(VLOOKUP($A41,'Project labour content'!$A$7:$D$255,'Project labour content'!$D$1,FALSE)),VLOOKUP($D41,'Project labour content'!$F$6:$G$15,'Project labour content'!$G$1,FALSE),VLOOKUP($A41,'Project labour content'!$A$7:$D$255,'Project labour content'!$D$1,FALSE))*LabEsc22*1</f>
        <v>1.0003471041831231</v>
      </c>
      <c r="BU41" s="249">
        <f>1+IF(ISNA(VLOOKUP($A41,'Project labour content'!$A$7:$D$255,'Project labour content'!$D$1,FALSE)),VLOOKUP($D41,'Project labour content'!$F$6:$G$15,'Project labour content'!$G$1,FALSE),VLOOKUP($A41,'Project labour content'!$A$7:$D$255,'Project labour content'!$D$1,FALSE))*LabEsc23*1</f>
        <v>1.0006958744663252</v>
      </c>
      <c r="BV41" s="249">
        <f>1+IF(ISNA(VLOOKUP($A41,'Project labour content'!$A$7:$D$255,'Project labour content'!$D$1,FALSE)),VLOOKUP($D41,'Project labour content'!$F$6:$G$15,'Project labour content'!$G$1,FALSE),VLOOKUP($A41,'Project labour content'!$A$7:$D$255,'Project labour content'!$D$1,FALSE))*LabEsc24*1</f>
        <v>1.0010244160731017</v>
      </c>
      <c r="BW41" s="249">
        <f>1+IF(ISNA(VLOOKUP($A41,'Project labour content'!$A$7:$D$255,'Project labour content'!$D$1,FALSE)),VLOOKUP($D41,'Project labour content'!$F$6:$G$15,'Project labour content'!$G$1,FALSE),VLOOKUP($A41,'Project labour content'!$A$7:$D$255,'Project labour content'!$D$1,FALSE))*LabEsc25*1</f>
        <v>1.0014644427984443</v>
      </c>
      <c r="BX41" s="249">
        <f>1+IF(ISNA(VLOOKUP($A41,'Project labour content'!$A$7:$D$255,'Project labour content'!$D$1,FALSE)),VLOOKUP($D41,'Project labour content'!$F$6:$G$15,'Project labour content'!$G$1,FALSE),VLOOKUP($A41,'Project labour content'!$A$7:$D$255,'Project labour content'!$D$1,FALSE))*LabEsc26*1</f>
        <v>1.0019439985912801</v>
      </c>
      <c r="BY41" s="249">
        <f>1+IF(ISNA(VLOOKUP($A41,'Project labour content'!$A$7:$D$255,'Project labour content'!$D$1,FALSE)),VLOOKUP($D41,'Project labour content'!$F$6:$G$15,'Project labour content'!$G$1,FALSE),VLOOKUP($A41,'Project labour content'!$A$7:$D$255,'Project labour content'!$D$1,FALSE))*LabEsc27*1</f>
        <v>1.0022410280715812</v>
      </c>
      <c r="BZ41" s="249">
        <f>1+IF(ISNA(VLOOKUP($A41,'Project labour content'!$A$7:$D$255,'Project labour content'!$D$1,FALSE)),VLOOKUP($D41,'Project labour content'!$F$6:$G$15,'Project labour content'!$G$1,FALSE),VLOOKUP($A41,'Project labour content'!$A$7:$D$255,'Project labour content'!$D$1,FALSE))*LabEsc28*1</f>
        <v>1.002464691270248</v>
      </c>
      <c r="CA41" s="249">
        <f>1+IF(ISNA(VLOOKUP($A41,'Project labour content'!$A$7:$D$255,'Project labour content'!$D$1,FALSE)),VLOOKUP($D41,'Project labour content'!$F$6:$G$15,'Project labour content'!$G$1,FALSE),VLOOKUP($A41,'Project labour content'!$A$7:$D$255,'Project labour content'!$D$1,FALSE))*LabEsc29*1</f>
        <v>1.0028236259714685</v>
      </c>
      <c r="CB41" s="250" t="str">
        <f>IF(ISNA(VLOOKUP($A41,'Project labour content'!$A$7:$D$255,'Project labour content'!$D$1,FALSE)),"Category","Project")</f>
        <v>Category</v>
      </c>
      <c r="CD41" s="247" t="str">
        <f t="shared" si="30"/>
        <v>11201</v>
      </c>
    </row>
    <row r="42" spans="1:82" x14ac:dyDescent="0.15">
      <c r="A42" s="11" t="s">
        <v>60</v>
      </c>
      <c r="B42" s="11" t="str">
        <f>VLOOKUP($A42,'Incurred Real 2022$'!$A$25:$AC$426,'Incurred Real 2022$'!B$1,FALSE)</f>
        <v>Munno Para New 275_66 kV Connection Point</v>
      </c>
      <c r="C42" s="11" t="str">
        <f>VLOOKUP($A42,'Incurred Real 2022$'!$A$25:$AC$426,'Incurred Real 2022$'!C$1,FALSE)</f>
        <v>ExAnte</v>
      </c>
      <c r="D42" s="11" t="str">
        <f>VLOOKUP($A42,'Incurred Real 2022$'!$A$25:$AC$426,'Incurred Real 2022$'!D$1,FALSE)</f>
        <v>Connection</v>
      </c>
      <c r="E42" s="11" t="str">
        <f>VLOOKUP($A42,'Incurred Real 2022$'!$A$25:$AC$426,'Incurred Real 2022$'!E$1,FALSE)</f>
        <v>Closed</v>
      </c>
      <c r="F42" s="105" t="str">
        <f>IF(VLOOKUP($A42,'Incurred Real 2022$'!$A$25:$AC$426,'Incurred Real 2022$'!F$1,FALSE)=0,"",VLOOKUP($A42,'Incurred Real 2022$'!$A$25:$AC$426,'Incurred Real 2022$'!F$1,FALSE))</f>
        <v/>
      </c>
      <c r="G42" s="105" t="str">
        <f>IF(VLOOKUP($A42,'Incurred Real 2022$'!$A$25:$AC$426,'Incurred Real 2022$'!G$1,FALSE)=0,"",VLOOKUP($A42,'Incurred Real 2022$'!$A$25:$AC$426,'Incurred Real 2022$'!G$1,FALSE))</f>
        <v/>
      </c>
      <c r="H42" s="105" t="str">
        <f>IF(VLOOKUP($A42,'Incurred Real 2022$'!$A$25:$AC$426,'Incurred Real 2022$'!H$1,FALSE)=0,"",VLOOKUP($A42,'Incurred Real 2022$'!$A$25:$AC$426,'Incurred Real 2022$'!H$1,FALSE))</f>
        <v/>
      </c>
      <c r="I42" s="105" t="str">
        <f>IF(VLOOKUP($A42,'Incurred Real 2022$'!$A$25:$AC$426,'Incurred Real 2022$'!I$1,FALSE)=0,"",VLOOKUP($A42,'Incurred Real 2022$'!$A$25:$AC$426,'Incurred Real 2022$'!I$1,FALSE))</f>
        <v/>
      </c>
      <c r="J42" s="105" t="str">
        <f>IF(VLOOKUP($A42,'Incurred Real 2022$'!$A$25:$AC$426,'Incurred Real 2022$'!J$1,FALSE)=0,"",VLOOKUP($A42,'Incurred Real 2022$'!$A$25:$AC$426,'Incurred Real 2022$'!J$1,FALSE))</f>
        <v/>
      </c>
      <c r="K42" s="105">
        <f>IF(VLOOKUP($A42,'Incurred Real 2022$'!$A$25:$AC$426,'Incurred Real 2022$'!K$1,FALSE)=0,"",VLOOKUP($A42,'Incurred Real 2022$'!$A$25:$AC$426,'Incurred Real 2022$'!K$1,FALSE))</f>
        <v>459297.58</v>
      </c>
      <c r="L42" s="105">
        <f>IF(VLOOKUP($A42,'Incurred Real 2022$'!$A$25:$AC$426,'Incurred Real 2022$'!L$1,FALSE)=0,"",VLOOKUP($A42,'Incurred Real 2022$'!$A$25:$AC$426,'Incurred Real 2022$'!L$1,FALSE))</f>
        <v>1236085.3700000001</v>
      </c>
      <c r="M42" s="105">
        <f>IF(VLOOKUP($A42,'Incurred Real 2022$'!$A$25:$AC$426,'Incurred Real 2022$'!M$1,FALSE)=0,"",VLOOKUP($A42,'Incurred Real 2022$'!$A$25:$AC$426,'Incurred Real 2022$'!M$1,FALSE))</f>
        <v>4746280.5199999996</v>
      </c>
      <c r="N42" s="105">
        <f>IF(VLOOKUP($A42,'Incurred Real 2022$'!$A$25:$AC$426,'Incurred Real 2022$'!N$1,FALSE)=0,"",VLOOKUP($A42,'Incurred Real 2022$'!$A$25:$AC$426,'Incurred Real 2022$'!N$1,FALSE))</f>
        <v>7405961.0599999996</v>
      </c>
      <c r="O42" s="105">
        <f>IF(VLOOKUP($A42,'Incurred Real 2022$'!$A$25:$AC$426,'Incurred Real 2022$'!O$1,FALSE)=0,"",VLOOKUP($A42,'Incurred Real 2022$'!$A$25:$AC$426,'Incurred Real 2022$'!O$1,FALSE))</f>
        <v>18429504.32</v>
      </c>
      <c r="P42" s="105">
        <f>IF(VLOOKUP($A42,'Incurred Real 2022$'!$A$25:$AC$426,'Incurred Real 2022$'!P$1,FALSE)=0,"",VLOOKUP($A42,'Incurred Real 2022$'!$A$25:$AC$426,'Incurred Real 2022$'!P$1,FALSE))</f>
        <v>37006.379999999997</v>
      </c>
      <c r="Q42" s="105">
        <f>IF(VLOOKUP($A42,'Incurred Real 2022$'!$A$25:$AC$426,'Incurred Real 2022$'!Q$1,FALSE)=0,"",VLOOKUP($A42,'Incurred Real 2022$'!$A$25:$AC$426,'Incurred Real 2022$'!Q$1,FALSE))</f>
        <v>193768.15</v>
      </c>
      <c r="R42" s="105" t="str">
        <f>IF(VLOOKUP($A42,'Incurred Real 2022$'!$A$25:$AC$426,'Incurred Real 2022$'!R$1,FALSE)=0,"",VLOOKUP($A42,'Incurred Real 2022$'!$A$25:$AC$426,'Incurred Real 2022$'!R$1,FALSE))</f>
        <v/>
      </c>
      <c r="S42" s="105">
        <f>IF(VLOOKUP($A42,'Incurred Real 2022$'!$A$25:$AC$426,'Incurred Real 2022$'!S$1,FALSE)=0,"",VLOOKUP($A42,'Incurred Real 2022$'!$A$25:$AC$426,'Incurred Real 2022$'!S$1,FALSE))</f>
        <v>133.31</v>
      </c>
      <c r="T42" s="105" t="str">
        <f>IF(VLOOKUP($A42,'Incurred Real 2022$'!$A$25:$AC$426,'Incurred Real 2022$'!T$1,FALSE)=0,"",VLOOKUP($A42,'Incurred Real 2022$'!$A$25:$AC$426,'Incurred Real 2022$'!T$1,FALSE))</f>
        <v/>
      </c>
      <c r="U42" s="105" t="str">
        <f>IF(VLOOKUP($A42,'Incurred Real 2022$'!$A$25:$AC$426,'Incurred Real 2022$'!U$1,FALSE)=0,"",VLOOKUP($A42,'Incurred Real 2022$'!$A$25:$AC$426,'Incurred Real 2022$'!U$1,FALSE))</f>
        <v/>
      </c>
      <c r="V42" s="13" t="str">
        <f>IF(ISTEXT(VLOOKUP($A42,'Incurred Real 2022$'!$A$25:$AC$426,'Incurred Real 2022$'!V$1,FALSE)),"",(VLOOKUP($A42,'Incurred Real 2022$'!$A$25:$AC$426,'Incurred Real 2022$'!V$1,FALSE))*BT42*Incurred_Nominal!V$15)</f>
        <v/>
      </c>
      <c r="W42" s="13" t="str">
        <f>IF(ISTEXT(VLOOKUP($A42,'Incurred Real 2022$'!$A$25:$AC$426,'Incurred Real 2022$'!W$1,FALSE)),"",(VLOOKUP($A42,'Incurred Real 2022$'!$A$25:$AC$426,'Incurred Real 2022$'!W$1,FALSE))*BU42*Incurred_Nominal!W$15)</f>
        <v/>
      </c>
      <c r="X42" s="13" t="str">
        <f>IF(ISTEXT(VLOOKUP($A42,'Incurred Real 2022$'!$A$25:$AC$426,'Incurred Real 2022$'!X$1,FALSE)),"",(VLOOKUP($A42,'Incurred Real 2022$'!$A$25:$AC$426,'Incurred Real 2022$'!X$1,FALSE))*BV42*Incurred_Nominal!X$15)</f>
        <v/>
      </c>
      <c r="Y42" s="13" t="str">
        <f>IF(ISTEXT(VLOOKUP($A42,'Incurred Real 2022$'!$A$25:$AC$426,'Incurred Real 2022$'!Y$1,FALSE)),"",(VLOOKUP($A42,'Incurred Real 2022$'!$A$25:$AC$426,'Incurred Real 2022$'!Y$1,FALSE))*BW42*Incurred_Nominal!Y$15)</f>
        <v/>
      </c>
      <c r="Z42" s="13" t="str">
        <f>IF(ISTEXT(VLOOKUP($A42,'Incurred Real 2022$'!$A$25:$AC$426,'Incurred Real 2022$'!Z$1,FALSE)),"",(VLOOKUP($A42,'Incurred Real 2022$'!$A$25:$AC$426,'Incurred Real 2022$'!Z$1,FALSE))*BX42*Incurred_Nominal!Z$15)</f>
        <v/>
      </c>
      <c r="AA42" s="13" t="str">
        <f>IF(ISTEXT(VLOOKUP($A42,'Incurred Real 2022$'!$A$25:$AC$426,'Incurred Real 2022$'!AA$1,FALSE)),"",(VLOOKUP($A42,'Incurred Real 2022$'!$A$25:$AC$426,'Incurred Real 2022$'!AA$1,FALSE))*BY42*Incurred_Nominal!AA$15)</f>
        <v/>
      </c>
      <c r="AB42" s="13" t="str">
        <f>IF(ISTEXT(VLOOKUP($A42,'Incurred Real 2022$'!$A$25:$AC$426,'Incurred Real 2022$'!AB$1,FALSE)),"",(VLOOKUP($A42,'Incurred Real 2022$'!$A$25:$AC$426,'Incurred Real 2022$'!AB$1,FALSE))*BZ42*Incurred_Nominal!AB$15)</f>
        <v/>
      </c>
      <c r="AC42" s="13" t="str">
        <f>IF(ISTEXT(VLOOKUP($A42,'Incurred Real 2022$'!$A$25:$AC$426,'Incurred Real 2022$'!AC$1,FALSE)),"",(VLOOKUP($A42,'Incurred Real 2022$'!$A$25:$AC$426,'Incurred Real 2022$'!AC$1,FALSE))*CA42*Incurred_Nominal!AC$15)</f>
        <v/>
      </c>
      <c r="AD42" s="232">
        <f t="shared" si="25"/>
        <v>32508036.689999998</v>
      </c>
      <c r="AE42" s="232">
        <f t="shared" si="26"/>
        <v>32508036.689999998</v>
      </c>
      <c r="AF42" s="239">
        <f t="shared" si="27"/>
        <v>42702328.203071974</v>
      </c>
      <c r="AG42" s="237">
        <f t="shared" si="32"/>
        <v>33360111.579678129</v>
      </c>
      <c r="AH42" s="240">
        <f t="shared" si="31"/>
        <v>1.2800415280710515</v>
      </c>
      <c r="AI42" s="234">
        <f>VLOOKUP($A42,Incurred_Real!$A$25:$AP$479,Incurred_Real!AI$1,FALSE)</f>
        <v>2019</v>
      </c>
      <c r="AJ42" s="235">
        <f>VLOOKUP($A42,Incurred_Real!$A$25:$AP$479,Incurred_Real!AJ$1,FALSE)</f>
        <v>42219</v>
      </c>
      <c r="AK42" s="236">
        <f>VLOOKUP($A42,Incurred_Real!$A$25:$AP$479,Incurred_Real!AK$1,FALSE)</f>
        <v>2016</v>
      </c>
      <c r="AL42" s="235" t="str">
        <f>VLOOKUP($A42,Incurred_Real!$A$25:$AP$479,Incurred_Real!AL$1,FALSE)</f>
        <v/>
      </c>
      <c r="AM42" s="237">
        <f>IF(AL42="Commissioned Extra","",(IF((AD42)=0,0,SUMPRODUCT($F$17:$U$17,F42:U42))+VLOOKUP($A42,Incurred_Real!$A$25:$BS$376,Incurred_Real!$AO$1,FALSE)))</f>
        <v>37927286.380920552</v>
      </c>
      <c r="AN42" s="232" cm="1">
        <f t="array" ref="AN42">IF(ROUND(AE42,0)=0,0,LOOKUP(2,1/(F42:AC42&lt;&gt;""),F42:AC42))</f>
        <v>133.31</v>
      </c>
      <c r="AO42" s="232">
        <f t="shared" si="28"/>
        <v>0</v>
      </c>
      <c r="AP42" s="78"/>
      <c r="AQ42" s="20"/>
      <c r="AR42" s="245">
        <f>VLOOKUP($A42,Incurred_Real!$A$25:$CD$376,Incurred_Real!AR$1,FALSE)</f>
        <v>0</v>
      </c>
      <c r="AS42" s="246">
        <f>VLOOKUP($A42,Incurred_Real!$A$25:$CD$376,Incurred_Real!AS$1,FALSE)</f>
        <v>0</v>
      </c>
      <c r="AT42" s="246">
        <f>VLOOKUP($A42,Incurred_Real!$A$25:$CD$376,Incurred_Real!AT$1,FALSE)</f>
        <v>1.2122457498357256E-2</v>
      </c>
      <c r="AU42" s="246">
        <f>VLOOKUP($A42,Incurred_Real!$A$25:$CD$376,Incurred_Real!AU$1,FALSE)</f>
        <v>7.4994865341509523E-2</v>
      </c>
      <c r="AV42" s="246">
        <f>VLOOKUP($A42,Incurred_Real!$A$25:$CD$376,Incurred_Real!AV$1,FALSE)</f>
        <v>0</v>
      </c>
      <c r="AW42" s="246">
        <f>VLOOKUP($A42,Incurred_Real!$A$25:$CD$376,Incurred_Real!AW$1,FALSE)</f>
        <v>0</v>
      </c>
      <c r="AX42" s="246">
        <f>VLOOKUP($A42,Incurred_Real!$A$25:$CD$376,Incurred_Real!AX$1,FALSE)</f>
        <v>0</v>
      </c>
      <c r="AY42" s="246">
        <f>VLOOKUP($A42,Incurred_Real!$A$25:$CD$376,Incurred_Real!AY$1,FALSE)</f>
        <v>0</v>
      </c>
      <c r="AZ42" s="246">
        <f>VLOOKUP($A42,Incurred_Real!$A$25:$CD$376,Incurred_Real!AZ$1,FALSE)</f>
        <v>0</v>
      </c>
      <c r="BA42" s="246">
        <f>VLOOKUP($A42,Incurred_Real!$A$25:$CD$376,Incurred_Real!BA$1,FALSE)</f>
        <v>0</v>
      </c>
      <c r="BB42" s="246">
        <f>VLOOKUP($A42,Incurred_Real!$A$25:$CD$376,Incurred_Real!BB$1,FALSE)</f>
        <v>0.27203615903425238</v>
      </c>
      <c r="BC42" s="246">
        <f>VLOOKUP($A42,Incurred_Real!$A$25:$CD$376,Incurred_Real!BC$1,FALSE)</f>
        <v>0</v>
      </c>
      <c r="BD42" s="246">
        <f>VLOOKUP($A42,Incurred_Real!$A$25:$CD$376,Incurred_Real!BD$1,FALSE)</f>
        <v>8.9582906088047989E-2</v>
      </c>
      <c r="BE42" s="246">
        <f>VLOOKUP($A42,Incurred_Real!$A$25:$CD$376,Incurred_Real!BE$1,FALSE)</f>
        <v>0</v>
      </c>
      <c r="BF42" s="246">
        <f>VLOOKUP($A42,Incurred_Real!$A$25:$CD$376,Incurred_Real!BF$1,FALSE)</f>
        <v>0</v>
      </c>
      <c r="BG42" s="246">
        <f>VLOOKUP($A42,Incurred_Real!$A$25:$CD$376,Incurred_Real!BG$1,FALSE)</f>
        <v>0.17731662117916025</v>
      </c>
      <c r="BH42" s="246">
        <f>VLOOKUP($A42,Incurred_Real!$A$25:$CD$376,Incurred_Real!BH$1,FALSE)</f>
        <v>0.37394699085867261</v>
      </c>
      <c r="BI42" s="246">
        <f>VLOOKUP($A42,Incurred_Real!$A$25:$CD$376,Incurred_Real!BI$1,FALSE)</f>
        <v>0</v>
      </c>
      <c r="BJ42" s="246">
        <f>VLOOKUP($A42,Incurred_Real!$A$25:$CD$376,Incurred_Real!BJ$1,FALSE)</f>
        <v>0</v>
      </c>
      <c r="BK42" s="246">
        <f>VLOOKUP($A42,Incurred_Real!$A$25:$CD$376,Incurred_Real!BK$1,FALSE)</f>
        <v>0</v>
      </c>
      <c r="BL42" s="246">
        <f>VLOOKUP($A42,Incurred_Real!$A$25:$CD$376,Incurred_Real!BL$1,FALSE)</f>
        <v>0</v>
      </c>
      <c r="BM42" s="246">
        <f>VLOOKUP($A42,Incurred_Real!$A$25:$CD$376,Incurred_Real!BM$1,FALSE)</f>
        <v>0</v>
      </c>
      <c r="BN42" s="246">
        <f>VLOOKUP($A42,Incurred_Real!$A$25:$CD$376,Incurred_Real!BN$1,FALSE)</f>
        <v>0</v>
      </c>
      <c r="BO42" s="246">
        <f>VLOOKUP($A42,Incurred_Real!$A$25:$CD$376,Incurred_Real!BO$1,FALSE)</f>
        <v>0</v>
      </c>
      <c r="BP42" s="246">
        <f>VLOOKUP($A42,Incurred_Real!$A$25:$CD$376,Incurred_Real!BP$1,FALSE)</f>
        <v>0</v>
      </c>
      <c r="BQ42" s="246">
        <f>VLOOKUP($A42,Incurred_Real!$A$25:$CD$376,Incurred_Real!BQ$1,FALSE)</f>
        <v>0</v>
      </c>
      <c r="BR42" s="246">
        <f>VLOOKUP($A42,Incurred_Real!$A$25:$CD$376,Incurred_Real!BR$1,FALSE)</f>
        <v>0</v>
      </c>
      <c r="BS42" s="254">
        <f t="shared" si="29"/>
        <v>1</v>
      </c>
      <c r="BT42" s="249">
        <f>1+IF(ISNA(VLOOKUP($A42,'Project labour content'!$A$7:$D$255,'Project labour content'!$D$1,FALSE)),VLOOKUP($D42,'Project labour content'!$F$6:$G$15,'Project labour content'!$G$1,FALSE),VLOOKUP($A42,'Project labour content'!$A$7:$D$255,'Project labour content'!$D$1,FALSE))*LabEsc22*1</f>
        <v>1.0007222854200126</v>
      </c>
      <c r="BU42" s="249">
        <f>1+IF(ISNA(VLOOKUP($A42,'Project labour content'!$A$7:$D$255,'Project labour content'!$D$1,FALSE)),VLOOKUP($D42,'Project labour content'!$F$6:$G$15,'Project labour content'!$G$1,FALSE),VLOOKUP($A42,'Project labour content'!$A$7:$D$255,'Project labour content'!$D$1,FALSE))*LabEsc23*1</f>
        <v>1.0014480378100414</v>
      </c>
      <c r="BV42" s="249">
        <f>1+IF(ISNA(VLOOKUP($A42,'Project labour content'!$A$7:$D$255,'Project labour content'!$D$1,FALSE)),VLOOKUP($D42,'Project labour content'!$F$6:$G$15,'Project labour content'!$G$1,FALSE),VLOOKUP($A42,'Project labour content'!$A$7:$D$255,'Project labour content'!$D$1,FALSE))*LabEsc24*1</f>
        <v>1.0021316965614484</v>
      </c>
      <c r="BW42" s="249">
        <f>1+IF(ISNA(VLOOKUP($A42,'Project labour content'!$A$7:$D$255,'Project labour content'!$D$1,FALSE)),VLOOKUP($D42,'Project labour content'!$F$6:$G$15,'Project labour content'!$G$1,FALSE),VLOOKUP($A42,'Project labour content'!$A$7:$D$255,'Project labour content'!$D$1,FALSE))*LabEsc25*1</f>
        <v>1.0030473435158329</v>
      </c>
      <c r="BX42" s="249">
        <f>1+IF(ISNA(VLOOKUP($A42,'Project labour content'!$A$7:$D$255,'Project labour content'!$D$1,FALSE)),VLOOKUP($D42,'Project labour content'!$F$6:$G$15,'Project labour content'!$G$1,FALSE),VLOOKUP($A42,'Project labour content'!$A$7:$D$255,'Project labour content'!$D$1,FALSE))*LabEsc26*1</f>
        <v>1.0040452460882865</v>
      </c>
      <c r="BY42" s="249">
        <f>1+IF(ISNA(VLOOKUP($A42,'Project labour content'!$A$7:$D$255,'Project labour content'!$D$1,FALSE)),VLOOKUP($D42,'Project labour content'!$F$6:$G$15,'Project labour content'!$G$1,FALSE),VLOOKUP($A42,'Project labour content'!$A$7:$D$255,'Project labour content'!$D$1,FALSE))*LabEsc27*1</f>
        <v>1.0046633315893168</v>
      </c>
      <c r="BZ42" s="249">
        <f>1+IF(ISNA(VLOOKUP($A42,'Project labour content'!$A$7:$D$255,'Project labour content'!$D$1,FALSE)),VLOOKUP($D42,'Project labour content'!$F$6:$G$15,'Project labour content'!$G$1,FALSE),VLOOKUP($A42,'Project labour content'!$A$7:$D$255,'Project labour content'!$D$1,FALSE))*LabEsc28*1</f>
        <v>1.0051287499715926</v>
      </c>
      <c r="CA42" s="249">
        <f>1+IF(ISNA(VLOOKUP($A42,'Project labour content'!$A$7:$D$255,'Project labour content'!$D$1,FALSE)),VLOOKUP($D42,'Project labour content'!$F$6:$G$15,'Project labour content'!$G$1,FALSE),VLOOKUP($A42,'Project labour content'!$A$7:$D$255,'Project labour content'!$D$1,FALSE))*LabEsc29*1</f>
        <v>1.005875653391469</v>
      </c>
      <c r="CB42" s="250" t="str">
        <f>IF(ISNA(VLOOKUP($A42,'Project labour content'!$A$7:$D$255,'Project labour content'!$D$1,FALSE)),"Category","Project")</f>
        <v>Category</v>
      </c>
      <c r="CD42" s="247" t="str">
        <f t="shared" si="30"/>
        <v>11209</v>
      </c>
    </row>
    <row r="43" spans="1:82" x14ac:dyDescent="0.15">
      <c r="A43" s="11" t="s">
        <v>61</v>
      </c>
      <c r="B43" s="11" t="str">
        <f>VLOOKUP($A43,'Incurred Real 2022$'!$A$25:$AC$426,'Incurred Real 2022$'!B$1,FALSE)</f>
        <v>Asset Data Capture</v>
      </c>
      <c r="C43" s="11" t="str">
        <f>VLOOKUP($A43,'Incurred Real 2022$'!$A$25:$AC$426,'Incurred Real 2022$'!C$1,FALSE)</f>
        <v>ExAnte</v>
      </c>
      <c r="D43" s="11" t="str">
        <f>VLOOKUP($A43,'Incurred Real 2022$'!$A$25:$AC$426,'Incurred Real 2022$'!D$1,FALSE)</f>
        <v>Information Technology</v>
      </c>
      <c r="E43" s="11" t="str">
        <f>VLOOKUP($A43,'Incurred Real 2022$'!$A$25:$AC$426,'Incurred Real 2022$'!E$1,FALSE)</f>
        <v>Closed</v>
      </c>
      <c r="F43" s="105" t="str">
        <f>IF(VLOOKUP($A43,'Incurred Real 2022$'!$A$25:$AC$426,'Incurred Real 2022$'!F$1,FALSE)=0,"",VLOOKUP($A43,'Incurred Real 2022$'!$A$25:$AC$426,'Incurred Real 2022$'!F$1,FALSE))</f>
        <v/>
      </c>
      <c r="G43" s="105" t="str">
        <f>IF(VLOOKUP($A43,'Incurred Real 2022$'!$A$25:$AC$426,'Incurred Real 2022$'!G$1,FALSE)=0,"",VLOOKUP($A43,'Incurred Real 2022$'!$A$25:$AC$426,'Incurred Real 2022$'!G$1,FALSE))</f>
        <v/>
      </c>
      <c r="H43" s="105" t="str">
        <f>IF(VLOOKUP($A43,'Incurred Real 2022$'!$A$25:$AC$426,'Incurred Real 2022$'!H$1,FALSE)=0,"",VLOOKUP($A43,'Incurred Real 2022$'!$A$25:$AC$426,'Incurred Real 2022$'!H$1,FALSE))</f>
        <v/>
      </c>
      <c r="I43" s="105" t="str">
        <f>IF(VLOOKUP($A43,'Incurred Real 2022$'!$A$25:$AC$426,'Incurred Real 2022$'!I$1,FALSE)=0,"",VLOOKUP($A43,'Incurred Real 2022$'!$A$25:$AC$426,'Incurred Real 2022$'!I$1,FALSE))</f>
        <v/>
      </c>
      <c r="J43" s="105">
        <f>IF(VLOOKUP($A43,'Incurred Real 2022$'!$A$25:$AC$426,'Incurred Real 2022$'!J$1,FALSE)=0,"",VLOOKUP($A43,'Incurred Real 2022$'!$A$25:$AC$426,'Incurred Real 2022$'!J$1,FALSE))</f>
        <v>238513.45</v>
      </c>
      <c r="K43" s="105">
        <f>IF(VLOOKUP($A43,'Incurred Real 2022$'!$A$25:$AC$426,'Incurred Real 2022$'!K$1,FALSE)=0,"",VLOOKUP($A43,'Incurred Real 2022$'!$A$25:$AC$426,'Incurred Real 2022$'!K$1,FALSE))</f>
        <v>135131.38</v>
      </c>
      <c r="L43" s="105">
        <f>IF(VLOOKUP($A43,'Incurred Real 2022$'!$A$25:$AC$426,'Incurred Real 2022$'!L$1,FALSE)=0,"",VLOOKUP($A43,'Incurred Real 2022$'!$A$25:$AC$426,'Incurred Real 2022$'!L$1,FALSE))</f>
        <v>94858.79</v>
      </c>
      <c r="M43" s="105">
        <f>IF(VLOOKUP($A43,'Incurred Real 2022$'!$A$25:$AC$426,'Incurred Real 2022$'!M$1,FALSE)=0,"",VLOOKUP($A43,'Incurred Real 2022$'!$A$25:$AC$426,'Incurred Real 2022$'!M$1,FALSE))</f>
        <v>95193.71</v>
      </c>
      <c r="N43" s="105">
        <f>IF(VLOOKUP($A43,'Incurred Real 2022$'!$A$25:$AC$426,'Incurred Real 2022$'!N$1,FALSE)=0,"",VLOOKUP($A43,'Incurred Real 2022$'!$A$25:$AC$426,'Incurred Real 2022$'!N$1,FALSE))</f>
        <v>182971.82</v>
      </c>
      <c r="O43" s="105">
        <f>IF(VLOOKUP($A43,'Incurred Real 2022$'!$A$25:$AC$426,'Incurred Real 2022$'!O$1,FALSE)=0,"",VLOOKUP($A43,'Incurred Real 2022$'!$A$25:$AC$426,'Incurred Real 2022$'!O$1,FALSE))</f>
        <v>320398.09000000003</v>
      </c>
      <c r="P43" s="105">
        <f>IF(VLOOKUP($A43,'Incurred Real 2022$'!$A$25:$AC$426,'Incurred Real 2022$'!P$1,FALSE)=0,"",VLOOKUP($A43,'Incurred Real 2022$'!$A$25:$AC$426,'Incurred Real 2022$'!P$1,FALSE))</f>
        <v>344966.82</v>
      </c>
      <c r="Q43" s="105">
        <f>IF(VLOOKUP($A43,'Incurred Real 2022$'!$A$25:$AC$426,'Incurred Real 2022$'!Q$1,FALSE)=0,"",VLOOKUP($A43,'Incurred Real 2022$'!$A$25:$AC$426,'Incurred Real 2022$'!Q$1,FALSE))</f>
        <v>384962.43</v>
      </c>
      <c r="R43" s="105">
        <f>IF(VLOOKUP($A43,'Incurred Real 2022$'!$A$25:$AC$426,'Incurred Real 2022$'!R$1,FALSE)=0,"",VLOOKUP($A43,'Incurred Real 2022$'!$A$25:$AC$426,'Incurred Real 2022$'!R$1,FALSE))</f>
        <v>2851.24</v>
      </c>
      <c r="S43" s="105" t="str">
        <f>IF(VLOOKUP($A43,'Incurred Real 2022$'!$A$25:$AC$426,'Incurred Real 2022$'!S$1,FALSE)=0,"",VLOOKUP($A43,'Incurred Real 2022$'!$A$25:$AC$426,'Incurred Real 2022$'!S$1,FALSE))</f>
        <v/>
      </c>
      <c r="T43" s="105" t="str">
        <f>IF(VLOOKUP($A43,'Incurred Real 2022$'!$A$25:$AC$426,'Incurred Real 2022$'!T$1,FALSE)=0,"",VLOOKUP($A43,'Incurred Real 2022$'!$A$25:$AC$426,'Incurred Real 2022$'!T$1,FALSE))</f>
        <v/>
      </c>
      <c r="U43" s="105" t="str">
        <f>IF(VLOOKUP($A43,'Incurred Real 2022$'!$A$25:$AC$426,'Incurred Real 2022$'!U$1,FALSE)=0,"",VLOOKUP($A43,'Incurred Real 2022$'!$A$25:$AC$426,'Incurred Real 2022$'!U$1,FALSE))</f>
        <v/>
      </c>
      <c r="V43" s="13" t="str">
        <f>IF(ISTEXT(VLOOKUP($A43,'Incurred Real 2022$'!$A$25:$AC$426,'Incurred Real 2022$'!V$1,FALSE)),"",(VLOOKUP($A43,'Incurred Real 2022$'!$A$25:$AC$426,'Incurred Real 2022$'!V$1,FALSE))*BT43*Incurred_Nominal!V$15)</f>
        <v/>
      </c>
      <c r="W43" s="13" t="str">
        <f>IF(ISTEXT(VLOOKUP($A43,'Incurred Real 2022$'!$A$25:$AC$426,'Incurred Real 2022$'!W$1,FALSE)),"",(VLOOKUP($A43,'Incurred Real 2022$'!$A$25:$AC$426,'Incurred Real 2022$'!W$1,FALSE))*BU43*Incurred_Nominal!W$15)</f>
        <v/>
      </c>
      <c r="X43" s="13" t="str">
        <f>IF(ISTEXT(VLOOKUP($A43,'Incurred Real 2022$'!$A$25:$AC$426,'Incurred Real 2022$'!X$1,FALSE)),"",(VLOOKUP($A43,'Incurred Real 2022$'!$A$25:$AC$426,'Incurred Real 2022$'!X$1,FALSE))*BV43*Incurred_Nominal!X$15)</f>
        <v/>
      </c>
      <c r="Y43" s="13" t="str">
        <f>IF(ISTEXT(VLOOKUP($A43,'Incurred Real 2022$'!$A$25:$AC$426,'Incurred Real 2022$'!Y$1,FALSE)),"",(VLOOKUP($A43,'Incurred Real 2022$'!$A$25:$AC$426,'Incurred Real 2022$'!Y$1,FALSE))*BW43*Incurred_Nominal!Y$15)</f>
        <v/>
      </c>
      <c r="Z43" s="13" t="str">
        <f>IF(ISTEXT(VLOOKUP($A43,'Incurred Real 2022$'!$A$25:$AC$426,'Incurred Real 2022$'!Z$1,FALSE)),"",(VLOOKUP($A43,'Incurred Real 2022$'!$A$25:$AC$426,'Incurred Real 2022$'!Z$1,FALSE))*BX43*Incurred_Nominal!Z$15)</f>
        <v/>
      </c>
      <c r="AA43" s="13" t="str">
        <f>IF(ISTEXT(VLOOKUP($A43,'Incurred Real 2022$'!$A$25:$AC$426,'Incurred Real 2022$'!AA$1,FALSE)),"",(VLOOKUP($A43,'Incurred Real 2022$'!$A$25:$AC$426,'Incurred Real 2022$'!AA$1,FALSE))*BY43*Incurred_Nominal!AA$15)</f>
        <v/>
      </c>
      <c r="AB43" s="13" t="str">
        <f>IF(ISTEXT(VLOOKUP($A43,'Incurred Real 2022$'!$A$25:$AC$426,'Incurred Real 2022$'!AB$1,FALSE)),"",(VLOOKUP($A43,'Incurred Real 2022$'!$A$25:$AC$426,'Incurred Real 2022$'!AB$1,FALSE))*BZ43*Incurred_Nominal!AB$15)</f>
        <v/>
      </c>
      <c r="AC43" s="13" t="str">
        <f>IF(ISTEXT(VLOOKUP($A43,'Incurred Real 2022$'!$A$25:$AC$426,'Incurred Real 2022$'!AC$1,FALSE)),"",(VLOOKUP($A43,'Incurred Real 2022$'!$A$25:$AC$426,'Incurred Real 2022$'!AC$1,FALSE))*CA43*Incurred_Nominal!AC$15)</f>
        <v/>
      </c>
      <c r="AD43" s="232">
        <f t="shared" si="25"/>
        <v>1799847.73</v>
      </c>
      <c r="AE43" s="232">
        <f t="shared" si="26"/>
        <v>1799847.73</v>
      </c>
      <c r="AF43" s="239">
        <f t="shared" si="27"/>
        <v>2381180.2272817399</v>
      </c>
      <c r="AG43" s="237">
        <f t="shared" si="32"/>
        <v>1899779.6237003994</v>
      </c>
      <c r="AH43" s="240">
        <f t="shared" si="31"/>
        <v>1.2533981297492107</v>
      </c>
      <c r="AI43" s="234" t="str">
        <f>VLOOKUP($A43,Incurred_Real!$A$25:$AP$479,Incurred_Real!AI$1,FALSE)</f>
        <v>2018</v>
      </c>
      <c r="AJ43" s="235">
        <f>VLOOKUP($A43,Incurred_Real!$A$25:$AP$479,Incurred_Real!AJ$1,FALSE)</f>
        <v>42685</v>
      </c>
      <c r="AK43" s="236">
        <f>VLOOKUP($A43,Incurred_Real!$A$25:$AP$479,Incurred_Real!AK$1,FALSE)</f>
        <v>2017</v>
      </c>
      <c r="AL43" s="235" t="str">
        <f>VLOOKUP($A43,Incurred_Real!$A$25:$AP$479,Incurred_Real!AL$1,FALSE)</f>
        <v/>
      </c>
      <c r="AM43" s="237">
        <f>IF(AL43="Commissioned Extra","",(IF((AD43)=0,0,SUMPRODUCT($F$17:$U$17,F43:U43))+VLOOKUP($A43,Incurred_Real!$A$25:$BS$376,Incurred_Real!$AO$1,FALSE)))</f>
        <v>2114912.891288281</v>
      </c>
      <c r="AN43" s="232" cm="1">
        <f t="array" ref="AN43">IF(ROUND(AE43,0)=0,0,LOOKUP(2,1/(F43:AC43&lt;&gt;""),F43:AC43))</f>
        <v>2851.24</v>
      </c>
      <c r="AO43" s="232">
        <f t="shared" si="28"/>
        <v>0</v>
      </c>
      <c r="AP43" s="78"/>
      <c r="AQ43" s="20"/>
      <c r="AR43" s="245">
        <f>VLOOKUP($A43,Incurred_Real!$A$25:$CD$376,Incurred_Real!AR$1,FALSE)</f>
        <v>0</v>
      </c>
      <c r="AS43" s="246">
        <f>VLOOKUP($A43,Incurred_Real!$A$25:$CD$376,Incurred_Real!AS$1,FALSE)</f>
        <v>0</v>
      </c>
      <c r="AT43" s="246">
        <f>VLOOKUP($A43,Incurred_Real!$A$25:$CD$376,Incurred_Real!AT$1,FALSE)</f>
        <v>0</v>
      </c>
      <c r="AU43" s="246">
        <f>VLOOKUP($A43,Incurred_Real!$A$25:$CD$376,Incurred_Real!AU$1,FALSE)</f>
        <v>0</v>
      </c>
      <c r="AV43" s="246">
        <f>VLOOKUP($A43,Incurred_Real!$A$25:$CD$376,Incurred_Real!AV$1,FALSE)</f>
        <v>1</v>
      </c>
      <c r="AW43" s="246">
        <f>VLOOKUP($A43,Incurred_Real!$A$25:$CD$376,Incurred_Real!AW$1,FALSE)</f>
        <v>0</v>
      </c>
      <c r="AX43" s="246">
        <f>VLOOKUP($A43,Incurred_Real!$A$25:$CD$376,Incurred_Real!AX$1,FALSE)</f>
        <v>0</v>
      </c>
      <c r="AY43" s="246">
        <f>VLOOKUP($A43,Incurred_Real!$A$25:$CD$376,Incurred_Real!AY$1,FALSE)</f>
        <v>0</v>
      </c>
      <c r="AZ43" s="246">
        <f>VLOOKUP($A43,Incurred_Real!$A$25:$CD$376,Incurred_Real!AZ$1,FALSE)</f>
        <v>0</v>
      </c>
      <c r="BA43" s="246">
        <f>VLOOKUP($A43,Incurred_Real!$A$25:$CD$376,Incurred_Real!BA$1,FALSE)</f>
        <v>0</v>
      </c>
      <c r="BB43" s="246">
        <f>VLOOKUP($A43,Incurred_Real!$A$25:$CD$376,Incurred_Real!BB$1,FALSE)</f>
        <v>0</v>
      </c>
      <c r="BC43" s="246">
        <f>VLOOKUP($A43,Incurred_Real!$A$25:$CD$376,Incurred_Real!BC$1,FALSE)</f>
        <v>0</v>
      </c>
      <c r="BD43" s="246">
        <f>VLOOKUP($A43,Incurred_Real!$A$25:$CD$376,Incurred_Real!BD$1,FALSE)</f>
        <v>0</v>
      </c>
      <c r="BE43" s="246">
        <f>VLOOKUP($A43,Incurred_Real!$A$25:$CD$376,Incurred_Real!BE$1,FALSE)</f>
        <v>0</v>
      </c>
      <c r="BF43" s="246">
        <f>VLOOKUP($A43,Incurred_Real!$A$25:$CD$376,Incurred_Real!BF$1,FALSE)</f>
        <v>0</v>
      </c>
      <c r="BG43" s="246">
        <f>VLOOKUP($A43,Incurred_Real!$A$25:$CD$376,Incurred_Real!BG$1,FALSE)</f>
        <v>0</v>
      </c>
      <c r="BH43" s="246">
        <f>VLOOKUP($A43,Incurred_Real!$A$25:$CD$376,Incurred_Real!BH$1,FALSE)</f>
        <v>0</v>
      </c>
      <c r="BI43" s="246">
        <f>VLOOKUP($A43,Incurred_Real!$A$25:$CD$376,Incurred_Real!BI$1,FALSE)</f>
        <v>0</v>
      </c>
      <c r="BJ43" s="246">
        <f>VLOOKUP($A43,Incurred_Real!$A$25:$CD$376,Incurred_Real!BJ$1,FALSE)</f>
        <v>0</v>
      </c>
      <c r="BK43" s="246">
        <f>VLOOKUP($A43,Incurred_Real!$A$25:$CD$376,Incurred_Real!BK$1,FALSE)</f>
        <v>0</v>
      </c>
      <c r="BL43" s="246">
        <f>VLOOKUP($A43,Incurred_Real!$A$25:$CD$376,Incurred_Real!BL$1,FALSE)</f>
        <v>0</v>
      </c>
      <c r="BM43" s="246">
        <f>VLOOKUP($A43,Incurred_Real!$A$25:$CD$376,Incurred_Real!BM$1,FALSE)</f>
        <v>0</v>
      </c>
      <c r="BN43" s="246">
        <f>VLOOKUP($A43,Incurred_Real!$A$25:$CD$376,Incurred_Real!BN$1,FALSE)</f>
        <v>0</v>
      </c>
      <c r="BO43" s="246">
        <f>VLOOKUP($A43,Incurred_Real!$A$25:$CD$376,Incurred_Real!BO$1,FALSE)</f>
        <v>0</v>
      </c>
      <c r="BP43" s="246">
        <f>VLOOKUP($A43,Incurred_Real!$A$25:$CD$376,Incurred_Real!BP$1,FALSE)</f>
        <v>0</v>
      </c>
      <c r="BQ43" s="246">
        <f>VLOOKUP($A43,Incurred_Real!$A$25:$CD$376,Incurred_Real!BQ$1,FALSE)</f>
        <v>0</v>
      </c>
      <c r="BR43" s="246">
        <f>VLOOKUP($A43,Incurred_Real!$A$25:$CD$376,Incurred_Real!BR$1,FALSE)</f>
        <v>0</v>
      </c>
      <c r="BS43" s="254">
        <f t="shared" si="29"/>
        <v>1</v>
      </c>
      <c r="BT43" s="249">
        <f>1+IF(ISNA(VLOOKUP($A43,'Project labour content'!$A$7:$D$255,'Project labour content'!$D$1,FALSE)),VLOOKUP($D43,'Project labour content'!$F$6:$G$15,'Project labour content'!$G$1,FALSE),VLOOKUP($A43,'Project labour content'!$A$7:$D$255,'Project labour content'!$D$1,FALSE))*LabEsc22*1</f>
        <v>1.0024480115846353</v>
      </c>
      <c r="BU43" s="249">
        <f>1+IF(ISNA(VLOOKUP($A43,'Project labour content'!$A$7:$D$255,'Project labour content'!$D$1,FALSE)),VLOOKUP($D43,'Project labour content'!$F$6:$G$15,'Project labour content'!$G$1,FALSE),VLOOKUP($A43,'Project labour content'!$A$7:$D$255,'Project labour content'!$D$1,FALSE))*LabEsc23*1</f>
        <v>1.0049077736248768</v>
      </c>
      <c r="BV43" s="249">
        <f>1+IF(ISNA(VLOOKUP($A43,'Project labour content'!$A$7:$D$255,'Project labour content'!$D$1,FALSE)),VLOOKUP($D43,'Project labour content'!$F$6:$G$15,'Project labour content'!$G$1,FALSE),VLOOKUP($A43,'Project labour content'!$A$7:$D$255,'Project labour content'!$D$1,FALSE))*LabEsc24*1</f>
        <v>1.0072248694667842</v>
      </c>
      <c r="BW43" s="249">
        <f>1+IF(ISNA(VLOOKUP($A43,'Project labour content'!$A$7:$D$255,'Project labour content'!$D$1,FALSE)),VLOOKUP($D43,'Project labour content'!$F$6:$G$15,'Project labour content'!$G$1,FALSE),VLOOKUP($A43,'Project labour content'!$A$7:$D$255,'Project labour content'!$D$1,FALSE))*LabEsc25*1</f>
        <v>1.0103282331643793</v>
      </c>
      <c r="BX43" s="249">
        <f>1+IF(ISNA(VLOOKUP($A43,'Project labour content'!$A$7:$D$255,'Project labour content'!$D$1,FALSE)),VLOOKUP($D43,'Project labour content'!$F$6:$G$15,'Project labour content'!$G$1,FALSE),VLOOKUP($A43,'Project labour content'!$A$7:$D$255,'Project labour content'!$D$1,FALSE))*LabEsc26*1</f>
        <v>1.0137103823674747</v>
      </c>
      <c r="BY43" s="249">
        <f>1+IF(ISNA(VLOOKUP($A43,'Project labour content'!$A$7:$D$255,'Project labour content'!$D$1,FALSE)),VLOOKUP($D43,'Project labour content'!$F$6:$G$15,'Project labour content'!$G$1,FALSE),VLOOKUP($A43,'Project labour content'!$A$7:$D$255,'Project labour content'!$D$1,FALSE))*LabEsc27*1</f>
        <v>1.0158052335508072</v>
      </c>
      <c r="BZ43" s="249">
        <f>1+IF(ISNA(VLOOKUP($A43,'Project labour content'!$A$7:$D$255,'Project labour content'!$D$1,FALSE)),VLOOKUP($D43,'Project labour content'!$F$6:$G$15,'Project labour content'!$G$1,FALSE),VLOOKUP($A43,'Project labour content'!$A$7:$D$255,'Project labour content'!$D$1,FALSE))*LabEsc28*1</f>
        <v>1.0173826564918567</v>
      </c>
      <c r="CA43" s="249">
        <f>1+IF(ISNA(VLOOKUP($A43,'Project labour content'!$A$7:$D$255,'Project labour content'!$D$1,FALSE)),VLOOKUP($D43,'Project labour content'!$F$6:$G$15,'Project labour content'!$G$1,FALSE),VLOOKUP($A43,'Project labour content'!$A$7:$D$255,'Project labour content'!$D$1,FALSE))*LabEsc29*1</f>
        <v>1.0199141048276528</v>
      </c>
      <c r="CB43" s="250" t="str">
        <f>IF(ISNA(VLOOKUP($A43,'Project labour content'!$A$7:$D$255,'Project labour content'!$D$1,FALSE)),"Category","Project")</f>
        <v>Category</v>
      </c>
      <c r="CD43" s="247" t="str">
        <f t="shared" si="30"/>
        <v>11217</v>
      </c>
    </row>
    <row r="44" spans="1:82" x14ac:dyDescent="0.15">
      <c r="A44" s="11" t="s">
        <v>63</v>
      </c>
      <c r="B44" s="11" t="str">
        <f>VLOOKUP($A44,'Incurred Real 2022$'!$A$25:$AC$426,'Incurred Real 2022$'!B$1,FALSE)</f>
        <v>Network Configuration Management System</v>
      </c>
      <c r="C44" s="11" t="str">
        <f>VLOOKUP($A44,'Incurred Real 2022$'!$A$25:$AC$426,'Incurred Real 2022$'!C$1,FALSE)</f>
        <v>ExAnte</v>
      </c>
      <c r="D44" s="11" t="str">
        <f>VLOOKUP($A44,'Incurred Real 2022$'!$A$25:$AC$426,'Incurred Real 2022$'!D$1,FALSE)</f>
        <v>Replacement</v>
      </c>
      <c r="E44" s="11" t="str">
        <f>VLOOKUP($A44,'Incurred Real 2022$'!$A$25:$AC$426,'Incurred Real 2022$'!E$1,FALSE)</f>
        <v>Closed</v>
      </c>
      <c r="F44" s="105" t="str">
        <f>IF(VLOOKUP($A44,'Incurred Real 2022$'!$A$25:$AC$426,'Incurred Real 2022$'!F$1,FALSE)=0,"",VLOOKUP($A44,'Incurred Real 2022$'!$A$25:$AC$426,'Incurred Real 2022$'!F$1,FALSE))</f>
        <v/>
      </c>
      <c r="G44" s="105" t="str">
        <f>IF(VLOOKUP($A44,'Incurred Real 2022$'!$A$25:$AC$426,'Incurred Real 2022$'!G$1,FALSE)=0,"",VLOOKUP($A44,'Incurred Real 2022$'!$A$25:$AC$426,'Incurred Real 2022$'!G$1,FALSE))</f>
        <v/>
      </c>
      <c r="H44" s="105" t="str">
        <f>IF(VLOOKUP($A44,'Incurred Real 2022$'!$A$25:$AC$426,'Incurred Real 2022$'!H$1,FALSE)=0,"",VLOOKUP($A44,'Incurred Real 2022$'!$A$25:$AC$426,'Incurred Real 2022$'!H$1,FALSE))</f>
        <v/>
      </c>
      <c r="I44" s="105" t="str">
        <f>IF(VLOOKUP($A44,'Incurred Real 2022$'!$A$25:$AC$426,'Incurred Real 2022$'!I$1,FALSE)=0,"",VLOOKUP($A44,'Incurred Real 2022$'!$A$25:$AC$426,'Incurred Real 2022$'!I$1,FALSE))</f>
        <v/>
      </c>
      <c r="J44" s="105" t="str">
        <f>IF(VLOOKUP($A44,'Incurred Real 2022$'!$A$25:$AC$426,'Incurred Real 2022$'!J$1,FALSE)=0,"",VLOOKUP($A44,'Incurred Real 2022$'!$A$25:$AC$426,'Incurred Real 2022$'!J$1,FALSE))</f>
        <v/>
      </c>
      <c r="K44" s="105">
        <f>IF(VLOOKUP($A44,'Incurred Real 2022$'!$A$25:$AC$426,'Incurred Real 2022$'!K$1,FALSE)=0,"",VLOOKUP($A44,'Incurred Real 2022$'!$A$25:$AC$426,'Incurred Real 2022$'!K$1,FALSE))</f>
        <v>2703.28</v>
      </c>
      <c r="L44" s="105">
        <f>IF(VLOOKUP($A44,'Incurred Real 2022$'!$A$25:$AC$426,'Incurred Real 2022$'!L$1,FALSE)=0,"",VLOOKUP($A44,'Incurred Real 2022$'!$A$25:$AC$426,'Incurred Real 2022$'!L$1,FALSE))</f>
        <v>236981.66</v>
      </c>
      <c r="M44" s="105">
        <f>IF(VLOOKUP($A44,'Incurred Real 2022$'!$A$25:$AC$426,'Incurred Real 2022$'!M$1,FALSE)=0,"",VLOOKUP($A44,'Incurred Real 2022$'!$A$25:$AC$426,'Incurred Real 2022$'!M$1,FALSE))</f>
        <v>1081055.72</v>
      </c>
      <c r="N44" s="105">
        <f>IF(VLOOKUP($A44,'Incurred Real 2022$'!$A$25:$AC$426,'Incurred Real 2022$'!N$1,FALSE)=0,"",VLOOKUP($A44,'Incurred Real 2022$'!$A$25:$AC$426,'Incurred Real 2022$'!N$1,FALSE))</f>
        <v>635020.11</v>
      </c>
      <c r="O44" s="105">
        <f>IF(VLOOKUP($A44,'Incurred Real 2022$'!$A$25:$AC$426,'Incurred Real 2022$'!O$1,FALSE)=0,"",VLOOKUP($A44,'Incurred Real 2022$'!$A$25:$AC$426,'Incurred Real 2022$'!O$1,FALSE))</f>
        <v>650420.4</v>
      </c>
      <c r="P44" s="105">
        <f>IF(VLOOKUP($A44,'Incurred Real 2022$'!$A$25:$AC$426,'Incurred Real 2022$'!P$1,FALSE)=0,"",VLOOKUP($A44,'Incurred Real 2022$'!$A$25:$AC$426,'Incurred Real 2022$'!P$1,FALSE))</f>
        <v>373843.75</v>
      </c>
      <c r="Q44" s="105">
        <f>IF(VLOOKUP($A44,'Incurred Real 2022$'!$A$25:$AC$426,'Incurred Real 2022$'!Q$1,FALSE)=0,"",VLOOKUP($A44,'Incurred Real 2022$'!$A$25:$AC$426,'Incurred Real 2022$'!Q$1,FALSE))</f>
        <v>716673.3</v>
      </c>
      <c r="R44" s="105">
        <f>IF(VLOOKUP($A44,'Incurred Real 2022$'!$A$25:$AC$426,'Incurred Real 2022$'!R$1,FALSE)=0,"",VLOOKUP($A44,'Incurred Real 2022$'!$A$25:$AC$426,'Incurred Real 2022$'!R$1,FALSE))</f>
        <v>409.43</v>
      </c>
      <c r="S44" s="105" t="str">
        <f>IF(VLOOKUP($A44,'Incurred Real 2022$'!$A$25:$AC$426,'Incurred Real 2022$'!S$1,FALSE)=0,"",VLOOKUP($A44,'Incurred Real 2022$'!$A$25:$AC$426,'Incurred Real 2022$'!S$1,FALSE))</f>
        <v/>
      </c>
      <c r="T44" s="105" t="str">
        <f>IF(VLOOKUP($A44,'Incurred Real 2022$'!$A$25:$AC$426,'Incurred Real 2022$'!T$1,FALSE)=0,"",VLOOKUP($A44,'Incurred Real 2022$'!$A$25:$AC$426,'Incurred Real 2022$'!T$1,FALSE))</f>
        <v/>
      </c>
      <c r="U44" s="105" t="str">
        <f>IF(VLOOKUP($A44,'Incurred Real 2022$'!$A$25:$AC$426,'Incurred Real 2022$'!U$1,FALSE)=0,"",VLOOKUP($A44,'Incurred Real 2022$'!$A$25:$AC$426,'Incurred Real 2022$'!U$1,FALSE))</f>
        <v/>
      </c>
      <c r="V44" s="13" t="str">
        <f>IF(ISTEXT(VLOOKUP($A44,'Incurred Real 2022$'!$A$25:$AC$426,'Incurred Real 2022$'!V$1,FALSE)),"",(VLOOKUP($A44,'Incurred Real 2022$'!$A$25:$AC$426,'Incurred Real 2022$'!V$1,FALSE))*BT44*Incurred_Nominal!V$15)</f>
        <v/>
      </c>
      <c r="W44" s="13" t="str">
        <f>IF(ISTEXT(VLOOKUP($A44,'Incurred Real 2022$'!$A$25:$AC$426,'Incurred Real 2022$'!W$1,FALSE)),"",(VLOOKUP($A44,'Incurred Real 2022$'!$A$25:$AC$426,'Incurred Real 2022$'!W$1,FALSE))*BU44*Incurred_Nominal!W$15)</f>
        <v/>
      </c>
      <c r="X44" s="13" t="str">
        <f>IF(ISTEXT(VLOOKUP($A44,'Incurred Real 2022$'!$A$25:$AC$426,'Incurred Real 2022$'!X$1,FALSE)),"",(VLOOKUP($A44,'Incurred Real 2022$'!$A$25:$AC$426,'Incurred Real 2022$'!X$1,FALSE))*BV44*Incurred_Nominal!X$15)</f>
        <v/>
      </c>
      <c r="Y44" s="13" t="str">
        <f>IF(ISTEXT(VLOOKUP($A44,'Incurred Real 2022$'!$A$25:$AC$426,'Incurred Real 2022$'!Y$1,FALSE)),"",(VLOOKUP($A44,'Incurred Real 2022$'!$A$25:$AC$426,'Incurred Real 2022$'!Y$1,FALSE))*BW44*Incurred_Nominal!Y$15)</f>
        <v/>
      </c>
      <c r="Z44" s="13" t="str">
        <f>IF(ISTEXT(VLOOKUP($A44,'Incurred Real 2022$'!$A$25:$AC$426,'Incurred Real 2022$'!Z$1,FALSE)),"",(VLOOKUP($A44,'Incurred Real 2022$'!$A$25:$AC$426,'Incurred Real 2022$'!Z$1,FALSE))*BX44*Incurred_Nominal!Z$15)</f>
        <v/>
      </c>
      <c r="AA44" s="13" t="str">
        <f>IF(ISTEXT(VLOOKUP($A44,'Incurred Real 2022$'!$A$25:$AC$426,'Incurred Real 2022$'!AA$1,FALSE)),"",(VLOOKUP($A44,'Incurred Real 2022$'!$A$25:$AC$426,'Incurred Real 2022$'!AA$1,FALSE))*BY44*Incurred_Nominal!AA$15)</f>
        <v/>
      </c>
      <c r="AB44" s="13" t="str">
        <f>IF(ISTEXT(VLOOKUP($A44,'Incurred Real 2022$'!$A$25:$AC$426,'Incurred Real 2022$'!AB$1,FALSE)),"",(VLOOKUP($A44,'Incurred Real 2022$'!$A$25:$AC$426,'Incurred Real 2022$'!AB$1,FALSE))*BZ44*Incurred_Nominal!AB$15)</f>
        <v/>
      </c>
      <c r="AC44" s="13" t="str">
        <f>IF(ISTEXT(VLOOKUP($A44,'Incurred Real 2022$'!$A$25:$AC$426,'Incurred Real 2022$'!AC$1,FALSE)),"",(VLOOKUP($A44,'Incurred Real 2022$'!$A$25:$AC$426,'Incurred Real 2022$'!AC$1,FALSE))*CA44*Incurred_Nominal!AC$15)</f>
        <v/>
      </c>
      <c r="AD44" s="232">
        <f t="shared" si="25"/>
        <v>3697107.65</v>
      </c>
      <c r="AE44" s="232">
        <f t="shared" si="26"/>
        <v>3697107.65</v>
      </c>
      <c r="AF44" s="239">
        <f t="shared" si="27"/>
        <v>4849774.3324282095</v>
      </c>
      <c r="AG44" s="237">
        <f t="shared" si="32"/>
        <v>3942834.9796671569</v>
      </c>
      <c r="AH44" s="240">
        <f t="shared" si="31"/>
        <v>1.230022143315167</v>
      </c>
      <c r="AI44" s="234" t="str">
        <f>VLOOKUP($A44,Incurred_Real!$A$25:$AP$479,Incurred_Real!AI$1,FALSE)</f>
        <v>2018</v>
      </c>
      <c r="AJ44" s="235" t="str">
        <f>VLOOKUP($A44,Incurred_Real!$A$25:$AP$479,Incurred_Real!AJ$1,FALSE)</f>
        <v/>
      </c>
      <c r="AK44" s="236" t="str">
        <f>VLOOKUP($A44,Incurred_Real!$A$25:$AP$479,Incurred_Real!AK$1,FALSE)</f>
        <v>2018</v>
      </c>
      <c r="AL44" s="235" t="str">
        <f>VLOOKUP($A44,Incurred_Real!$A$25:$AP$479,Incurred_Real!AL$1,FALSE)</f>
        <v/>
      </c>
      <c r="AM44" s="237">
        <f>IF(AL44="Commissioned Extra","",(IF((AD44)=0,0,SUMPRODUCT($F$17:$U$17,F44:U44))+VLOOKUP($A44,Incurred_Real!$A$25:$BS$376,Incurred_Real!$AO$1,FALSE)))</f>
        <v>4307464.9024783177</v>
      </c>
      <c r="AN44" s="232" cm="1">
        <f t="array" ref="AN44">IF(ROUND(AE44,0)=0,0,LOOKUP(2,1/(F44:AC44&lt;&gt;""),F44:AC44))</f>
        <v>409.43</v>
      </c>
      <c r="AO44" s="232">
        <f t="shared" si="28"/>
        <v>0</v>
      </c>
      <c r="AP44" s="78"/>
      <c r="AQ44" s="20"/>
      <c r="AR44" s="245">
        <f>VLOOKUP($A44,Incurred_Real!$A$25:$CD$376,Incurred_Real!AR$1,FALSE)</f>
        <v>0</v>
      </c>
      <c r="AS44" s="246">
        <f>VLOOKUP($A44,Incurred_Real!$A$25:$CD$376,Incurred_Real!AS$1,FALSE)</f>
        <v>0</v>
      </c>
      <c r="AT44" s="246">
        <f>VLOOKUP($A44,Incurred_Real!$A$25:$CD$376,Incurred_Real!AT$1,FALSE)</f>
        <v>0</v>
      </c>
      <c r="AU44" s="246">
        <f>VLOOKUP($A44,Incurred_Real!$A$25:$CD$376,Incurred_Real!AU$1,FALSE)</f>
        <v>0</v>
      </c>
      <c r="AV44" s="246">
        <f>VLOOKUP($A44,Incurred_Real!$A$25:$CD$376,Incurred_Real!AV$1,FALSE)</f>
        <v>0</v>
      </c>
      <c r="AW44" s="246">
        <f>VLOOKUP($A44,Incurred_Real!$A$25:$CD$376,Incurred_Real!AW$1,FALSE)</f>
        <v>0</v>
      </c>
      <c r="AX44" s="246">
        <f>VLOOKUP($A44,Incurred_Real!$A$25:$CD$376,Incurred_Real!AX$1,FALSE)</f>
        <v>0</v>
      </c>
      <c r="AY44" s="246">
        <f>VLOOKUP($A44,Incurred_Real!$A$25:$CD$376,Incurred_Real!AY$1,FALSE)</f>
        <v>0</v>
      </c>
      <c r="AZ44" s="246">
        <f>VLOOKUP($A44,Incurred_Real!$A$25:$CD$376,Incurred_Real!AZ$1,FALSE)</f>
        <v>0</v>
      </c>
      <c r="BA44" s="246">
        <f>VLOOKUP($A44,Incurred_Real!$A$25:$CD$376,Incurred_Real!BA$1,FALSE)</f>
        <v>0</v>
      </c>
      <c r="BB44" s="246">
        <f>VLOOKUP($A44,Incurred_Real!$A$25:$CD$376,Incurred_Real!BB$1,FALSE)</f>
        <v>0</v>
      </c>
      <c r="BC44" s="246">
        <f>VLOOKUP($A44,Incurred_Real!$A$25:$CD$376,Incurred_Real!BC$1,FALSE)</f>
        <v>0</v>
      </c>
      <c r="BD44" s="246">
        <f>VLOOKUP($A44,Incurred_Real!$A$25:$CD$376,Incurred_Real!BD$1,FALSE)</f>
        <v>0</v>
      </c>
      <c r="BE44" s="246">
        <f>VLOOKUP($A44,Incurred_Real!$A$25:$CD$376,Incurred_Real!BE$1,FALSE)</f>
        <v>0</v>
      </c>
      <c r="BF44" s="246">
        <f>VLOOKUP($A44,Incurred_Real!$A$25:$CD$376,Incurred_Real!BF$1,FALSE)</f>
        <v>0</v>
      </c>
      <c r="BG44" s="246">
        <f>VLOOKUP($A44,Incurred_Real!$A$25:$CD$376,Incurred_Real!BG$1,FALSE)</f>
        <v>1</v>
      </c>
      <c r="BH44" s="246">
        <f>VLOOKUP($A44,Incurred_Real!$A$25:$CD$376,Incurred_Real!BH$1,FALSE)</f>
        <v>0</v>
      </c>
      <c r="BI44" s="246">
        <f>VLOOKUP($A44,Incurred_Real!$A$25:$CD$376,Incurred_Real!BI$1,FALSE)</f>
        <v>0</v>
      </c>
      <c r="BJ44" s="246">
        <f>VLOOKUP($A44,Incurred_Real!$A$25:$CD$376,Incurred_Real!BJ$1,FALSE)</f>
        <v>0</v>
      </c>
      <c r="BK44" s="246">
        <f>VLOOKUP($A44,Incurred_Real!$A$25:$CD$376,Incurred_Real!BK$1,FALSE)</f>
        <v>0</v>
      </c>
      <c r="BL44" s="246">
        <f>VLOOKUP($A44,Incurred_Real!$A$25:$CD$376,Incurred_Real!BL$1,FALSE)</f>
        <v>0</v>
      </c>
      <c r="BM44" s="246">
        <f>VLOOKUP($A44,Incurred_Real!$A$25:$CD$376,Incurred_Real!BM$1,FALSE)</f>
        <v>0</v>
      </c>
      <c r="BN44" s="246">
        <f>VLOOKUP($A44,Incurred_Real!$A$25:$CD$376,Incurred_Real!BN$1,FALSE)</f>
        <v>0</v>
      </c>
      <c r="BO44" s="246">
        <f>VLOOKUP($A44,Incurred_Real!$A$25:$CD$376,Incurred_Real!BO$1,FALSE)</f>
        <v>0</v>
      </c>
      <c r="BP44" s="246">
        <f>VLOOKUP($A44,Incurred_Real!$A$25:$CD$376,Incurred_Real!BP$1,FALSE)</f>
        <v>0</v>
      </c>
      <c r="BQ44" s="246">
        <f>VLOOKUP($A44,Incurred_Real!$A$25:$CD$376,Incurred_Real!BQ$1,FALSE)</f>
        <v>0</v>
      </c>
      <c r="BR44" s="246">
        <f>VLOOKUP($A44,Incurred_Real!$A$25:$CD$376,Incurred_Real!BR$1,FALSE)</f>
        <v>0</v>
      </c>
      <c r="BS44" s="254">
        <f t="shared" si="29"/>
        <v>1</v>
      </c>
      <c r="BT44" s="249">
        <f>1+IF(ISNA(VLOOKUP($A44,'Project labour content'!$A$7:$D$255,'Project labour content'!$D$1,FALSE)),VLOOKUP($D44,'Project labour content'!$F$6:$G$15,'Project labour content'!$G$1,FALSE),VLOOKUP($A44,'Project labour content'!$A$7:$D$255,'Project labour content'!$D$1,FALSE))*LabEsc22*1</f>
        <v>1.0008946620064583</v>
      </c>
      <c r="BU44" s="249">
        <f>1+IF(ISNA(VLOOKUP($A44,'Project labour content'!$A$7:$D$255,'Project labour content'!$D$1,FALSE)),VLOOKUP($D44,'Project labour content'!$F$6:$G$15,'Project labour content'!$G$1,FALSE),VLOOKUP($A44,'Project labour content'!$A$7:$D$255,'Project labour content'!$D$1,FALSE))*LabEsc23*1</f>
        <v>1.0017936183905476</v>
      </c>
      <c r="BV44" s="249">
        <f>1+IF(ISNA(VLOOKUP($A44,'Project labour content'!$A$7:$D$255,'Project labour content'!$D$1,FALSE)),VLOOKUP($D44,'Project labour content'!$F$6:$G$15,'Project labour content'!$G$1,FALSE),VLOOKUP($A44,'Project labour content'!$A$7:$D$255,'Project labour content'!$D$1,FALSE))*LabEsc24*1</f>
        <v>1.0026404353043599</v>
      </c>
      <c r="BW44" s="249">
        <f>1+IF(ISNA(VLOOKUP($A44,'Project labour content'!$A$7:$D$255,'Project labour content'!$D$1,FALSE)),VLOOKUP($D44,'Project labour content'!$F$6:$G$15,'Project labour content'!$G$1,FALSE),VLOOKUP($A44,'Project labour content'!$A$7:$D$255,'Project labour content'!$D$1,FALSE))*LabEsc25*1</f>
        <v>1.0037746054242589</v>
      </c>
      <c r="BX44" s="249">
        <f>1+IF(ISNA(VLOOKUP($A44,'Project labour content'!$A$7:$D$255,'Project labour content'!$D$1,FALSE)),VLOOKUP($D44,'Project labour content'!$F$6:$G$15,'Project labour content'!$G$1,FALSE),VLOOKUP($A44,'Project labour content'!$A$7:$D$255,'Project labour content'!$D$1,FALSE))*LabEsc26*1</f>
        <v>1.0050106618265955</v>
      </c>
      <c r="BY44" s="249">
        <f>1+IF(ISNA(VLOOKUP($A44,'Project labour content'!$A$7:$D$255,'Project labour content'!$D$1,FALSE)),VLOOKUP($D44,'Project labour content'!$F$6:$G$15,'Project labour content'!$G$1,FALSE),VLOOKUP($A44,'Project labour content'!$A$7:$D$255,'Project labour content'!$D$1,FALSE))*LabEsc27*1</f>
        <v>1.0057762561459505</v>
      </c>
      <c r="BZ44" s="249">
        <f>1+IF(ISNA(VLOOKUP($A44,'Project labour content'!$A$7:$D$255,'Project labour content'!$D$1,FALSE)),VLOOKUP($D44,'Project labour content'!$F$6:$G$15,'Project labour content'!$G$1,FALSE),VLOOKUP($A44,'Project labour content'!$A$7:$D$255,'Project labour content'!$D$1,FALSE))*LabEsc28*1</f>
        <v>1.0063527486684249</v>
      </c>
      <c r="CA44" s="249">
        <f>1+IF(ISNA(VLOOKUP($A44,'Project labour content'!$A$7:$D$255,'Project labour content'!$D$1,FALSE)),VLOOKUP($D44,'Project labour content'!$F$6:$G$15,'Project labour content'!$G$1,FALSE),VLOOKUP($A44,'Project labour content'!$A$7:$D$255,'Project labour content'!$D$1,FALSE))*LabEsc29*1</f>
        <v>1.0072779038684916</v>
      </c>
      <c r="CB44" s="250" t="str">
        <f>IF(ISNA(VLOOKUP($A44,'Project labour content'!$A$7:$D$255,'Project labour content'!$D$1,FALSE)),"Category","Project")</f>
        <v>Category</v>
      </c>
      <c r="CD44" s="247" t="str">
        <f t="shared" si="30"/>
        <v>11218</v>
      </c>
    </row>
    <row r="45" spans="1:82" x14ac:dyDescent="0.15">
      <c r="A45" s="11" t="s">
        <v>65</v>
      </c>
      <c r="B45" s="11" t="str">
        <f>VLOOKUP($A45,'Incurred Real 2022$'!$A$25:$AC$426,'Incurred Real 2022$'!B$1,FALSE)</f>
        <v>SAEs for 2013 2018 Capital Projects</v>
      </c>
      <c r="C45" s="11" t="str">
        <f>VLOOKUP($A45,'Incurred Real 2022$'!$A$25:$AC$426,'Incurred Real 2022$'!C$1,FALSE)</f>
        <v>ExAnte</v>
      </c>
      <c r="D45" s="11" t="str">
        <f>VLOOKUP($A45,'Incurred Real 2022$'!$A$25:$AC$426,'Incurred Real 2022$'!D$1,FALSE)</f>
        <v>Augmentation</v>
      </c>
      <c r="E45" s="11" t="str">
        <f>VLOOKUP($A45,'Incurred Real 2022$'!$A$25:$AC$426,'Incurred Real 2022$'!E$1,FALSE)</f>
        <v>Closed</v>
      </c>
      <c r="F45" s="105" t="str">
        <f>IF(VLOOKUP($A45,'Incurred Real 2022$'!$A$25:$AC$426,'Incurred Real 2022$'!F$1,FALSE)=0,"",VLOOKUP($A45,'Incurred Real 2022$'!$A$25:$AC$426,'Incurred Real 2022$'!F$1,FALSE))</f>
        <v/>
      </c>
      <c r="G45" s="105" t="str">
        <f>IF(VLOOKUP($A45,'Incurred Real 2022$'!$A$25:$AC$426,'Incurred Real 2022$'!G$1,FALSE)=0,"",VLOOKUP($A45,'Incurred Real 2022$'!$A$25:$AC$426,'Incurred Real 2022$'!G$1,FALSE))</f>
        <v/>
      </c>
      <c r="H45" s="105" t="str">
        <f>IF(VLOOKUP($A45,'Incurred Real 2022$'!$A$25:$AC$426,'Incurred Real 2022$'!H$1,FALSE)=0,"",VLOOKUP($A45,'Incurred Real 2022$'!$A$25:$AC$426,'Incurred Real 2022$'!H$1,FALSE))</f>
        <v/>
      </c>
      <c r="I45" s="105" t="str">
        <f>IF(VLOOKUP($A45,'Incurred Real 2022$'!$A$25:$AC$426,'Incurred Real 2022$'!I$1,FALSE)=0,"",VLOOKUP($A45,'Incurred Real 2022$'!$A$25:$AC$426,'Incurred Real 2022$'!I$1,FALSE))</f>
        <v/>
      </c>
      <c r="J45" s="105" t="str">
        <f>IF(VLOOKUP($A45,'Incurred Real 2022$'!$A$25:$AC$426,'Incurred Real 2022$'!J$1,FALSE)=0,"",VLOOKUP($A45,'Incurred Real 2022$'!$A$25:$AC$426,'Incurred Real 2022$'!J$1,FALSE))</f>
        <v/>
      </c>
      <c r="K45" s="105">
        <f>IF(VLOOKUP($A45,'Incurred Real 2022$'!$A$25:$AC$426,'Incurred Real 2022$'!K$1,FALSE)=0,"",VLOOKUP($A45,'Incurred Real 2022$'!$A$25:$AC$426,'Incurred Real 2022$'!K$1,FALSE))</f>
        <v>2774905.31</v>
      </c>
      <c r="L45" s="105">
        <f>IF(VLOOKUP($A45,'Incurred Real 2022$'!$A$25:$AC$426,'Incurred Real 2022$'!L$1,FALSE)=0,"",VLOOKUP($A45,'Incurred Real 2022$'!$A$25:$AC$426,'Incurred Real 2022$'!L$1,FALSE))</f>
        <v>380743.78</v>
      </c>
      <c r="M45" s="105">
        <f>IF(VLOOKUP($A45,'Incurred Real 2022$'!$A$25:$AC$426,'Incurred Real 2022$'!M$1,FALSE)=0,"",VLOOKUP($A45,'Incurred Real 2022$'!$A$25:$AC$426,'Incurred Real 2022$'!M$1,FALSE))</f>
        <v>172163.75</v>
      </c>
      <c r="N45" s="105">
        <f>IF(VLOOKUP($A45,'Incurred Real 2022$'!$A$25:$AC$426,'Incurred Real 2022$'!N$1,FALSE)=0,"",VLOOKUP($A45,'Incurred Real 2022$'!$A$25:$AC$426,'Incurred Real 2022$'!N$1,FALSE))</f>
        <v>-633552.68999999994</v>
      </c>
      <c r="O45" s="105">
        <f>IF(VLOOKUP($A45,'Incurred Real 2022$'!$A$25:$AC$426,'Incurred Real 2022$'!O$1,FALSE)=0,"",VLOOKUP($A45,'Incurred Real 2022$'!$A$25:$AC$426,'Incurred Real 2022$'!O$1,FALSE))</f>
        <v>50000</v>
      </c>
      <c r="P45" s="105">
        <f>IF(VLOOKUP($A45,'Incurred Real 2022$'!$A$25:$AC$426,'Incurred Real 2022$'!P$1,FALSE)=0,"",VLOOKUP($A45,'Incurred Real 2022$'!$A$25:$AC$426,'Incurred Real 2022$'!P$1,FALSE))</f>
        <v>-2260000</v>
      </c>
      <c r="Q45" s="105">
        <f>IF(VLOOKUP($A45,'Incurred Real 2022$'!$A$25:$AC$426,'Incurred Real 2022$'!Q$1,FALSE)=0,"",VLOOKUP($A45,'Incurred Real 2022$'!$A$25:$AC$426,'Incurred Real 2022$'!Q$1,FALSE))</f>
        <v>-370000</v>
      </c>
      <c r="R45" s="105">
        <f>IF(VLOOKUP($A45,'Incurred Real 2022$'!$A$25:$AC$426,'Incurred Real 2022$'!R$1,FALSE)=0,"",VLOOKUP($A45,'Incurred Real 2022$'!$A$25:$AC$426,'Incurred Real 2022$'!R$1,FALSE))</f>
        <v>-114260.15</v>
      </c>
      <c r="S45" s="105" t="str">
        <f>IF(VLOOKUP($A45,'Incurred Real 2022$'!$A$25:$AC$426,'Incurred Real 2022$'!S$1,FALSE)=0,"",VLOOKUP($A45,'Incurred Real 2022$'!$A$25:$AC$426,'Incurred Real 2022$'!S$1,FALSE))</f>
        <v/>
      </c>
      <c r="T45" s="105" t="str">
        <f>IF(VLOOKUP($A45,'Incurred Real 2022$'!$A$25:$AC$426,'Incurred Real 2022$'!T$1,FALSE)=0,"",VLOOKUP($A45,'Incurred Real 2022$'!$A$25:$AC$426,'Incurred Real 2022$'!T$1,FALSE))</f>
        <v/>
      </c>
      <c r="U45" s="105" t="str">
        <f>IF(VLOOKUP($A45,'Incurred Real 2022$'!$A$25:$AC$426,'Incurred Real 2022$'!U$1,FALSE)=0,"",VLOOKUP($A45,'Incurred Real 2022$'!$A$25:$AC$426,'Incurred Real 2022$'!U$1,FALSE))</f>
        <v/>
      </c>
      <c r="V45" s="13" t="str">
        <f>IF(ISTEXT(VLOOKUP($A45,'Incurred Real 2022$'!$A$25:$AC$426,'Incurred Real 2022$'!V$1,FALSE)),"",(VLOOKUP($A45,'Incurred Real 2022$'!$A$25:$AC$426,'Incurred Real 2022$'!V$1,FALSE))*BT45*Incurred_Nominal!V$15)</f>
        <v/>
      </c>
      <c r="W45" s="13" t="str">
        <f>IF(ISTEXT(VLOOKUP($A45,'Incurred Real 2022$'!$A$25:$AC$426,'Incurred Real 2022$'!W$1,FALSE)),"",(VLOOKUP($A45,'Incurred Real 2022$'!$A$25:$AC$426,'Incurred Real 2022$'!W$1,FALSE))*BU45*Incurred_Nominal!W$15)</f>
        <v/>
      </c>
      <c r="X45" s="13" t="str">
        <f>IF(ISTEXT(VLOOKUP($A45,'Incurred Real 2022$'!$A$25:$AC$426,'Incurred Real 2022$'!X$1,FALSE)),"",(VLOOKUP($A45,'Incurred Real 2022$'!$A$25:$AC$426,'Incurred Real 2022$'!X$1,FALSE))*BV45*Incurred_Nominal!X$15)</f>
        <v/>
      </c>
      <c r="Y45" s="13" t="str">
        <f>IF(ISTEXT(VLOOKUP($A45,'Incurred Real 2022$'!$A$25:$AC$426,'Incurred Real 2022$'!Y$1,FALSE)),"",(VLOOKUP($A45,'Incurred Real 2022$'!$A$25:$AC$426,'Incurred Real 2022$'!Y$1,FALSE))*BW45*Incurred_Nominal!Y$15)</f>
        <v/>
      </c>
      <c r="Z45" s="13" t="str">
        <f>IF(ISTEXT(VLOOKUP($A45,'Incurred Real 2022$'!$A$25:$AC$426,'Incurred Real 2022$'!Z$1,FALSE)),"",(VLOOKUP($A45,'Incurred Real 2022$'!$A$25:$AC$426,'Incurred Real 2022$'!Z$1,FALSE))*BX45*Incurred_Nominal!Z$15)</f>
        <v/>
      </c>
      <c r="AA45" s="13" t="str">
        <f>IF(ISTEXT(VLOOKUP($A45,'Incurred Real 2022$'!$A$25:$AC$426,'Incurred Real 2022$'!AA$1,FALSE)),"",(VLOOKUP($A45,'Incurred Real 2022$'!$A$25:$AC$426,'Incurred Real 2022$'!AA$1,FALSE))*BY45*Incurred_Nominal!AA$15)</f>
        <v/>
      </c>
      <c r="AB45" s="13" t="str">
        <f>IF(ISTEXT(VLOOKUP($A45,'Incurred Real 2022$'!$A$25:$AC$426,'Incurred Real 2022$'!AB$1,FALSE)),"",(VLOOKUP($A45,'Incurred Real 2022$'!$A$25:$AC$426,'Incurred Real 2022$'!AB$1,FALSE))*BZ45*Incurred_Nominal!AB$15)</f>
        <v/>
      </c>
      <c r="AC45" s="13" t="str">
        <f>IF(ISTEXT(VLOOKUP($A45,'Incurred Real 2022$'!$A$25:$AC$426,'Incurred Real 2022$'!AC$1,FALSE)),"",(VLOOKUP($A45,'Incurred Real 2022$'!$A$25:$AC$426,'Incurred Real 2022$'!AC$1,FALSE))*CA45*Incurred_Nominal!AC$15)</f>
        <v/>
      </c>
      <c r="AD45" s="232">
        <f t="shared" si="25"/>
        <v>0</v>
      </c>
      <c r="AE45" s="232">
        <f t="shared" si="26"/>
        <v>6755625.6799999997</v>
      </c>
      <c r="AF45" s="239">
        <f t="shared" si="27"/>
        <v>0</v>
      </c>
      <c r="AG45" s="237">
        <f t="shared" si="32"/>
        <v>0</v>
      </c>
      <c r="AH45" s="240">
        <f t="shared" si="31"/>
        <v>1.3525438802469509</v>
      </c>
      <c r="AI45" s="234" t="str">
        <f>VLOOKUP($A45,Incurred_Real!$A$25:$AP$479,Incurred_Real!AI$1,FALSE)</f>
        <v>2018</v>
      </c>
      <c r="AJ45" s="235">
        <f>VLOOKUP($A45,Incurred_Real!$A$25:$AP$479,Incurred_Real!AJ$1,FALSE)</f>
        <v>41423</v>
      </c>
      <c r="AK45" s="236">
        <f>VLOOKUP($A45,Incurred_Real!$A$25:$AP$479,Incurred_Real!AK$1,FALSE)</f>
        <v>2013</v>
      </c>
      <c r="AL45" s="235" t="str">
        <f>VLOOKUP($A45,Incurred_Real!$A$25:$AP$479,Incurred_Real!AL$1,FALSE)</f>
        <v/>
      </c>
      <c r="AM45" s="237">
        <f>IF(AL45="Commissioned Extra","",(IF((AD45)=0,0,SUMPRODUCT($F$17:$U$17,F45:U45))+VLOOKUP($A45,Incurred_Real!$A$25:$BS$376,Incurred_Real!$AO$1,FALSE)))</f>
        <v>0</v>
      </c>
      <c r="AN45" s="232" cm="1">
        <f t="array" ref="AN45">IF(ROUND(AE45,0)=0,0,LOOKUP(2,1/(F45:AC45&lt;&gt;""),F45:AC45))</f>
        <v>-114260.15</v>
      </c>
      <c r="AO45" s="232">
        <f t="shared" si="28"/>
        <v>0</v>
      </c>
      <c r="AP45" s="78"/>
      <c r="AQ45" s="20"/>
      <c r="AR45" s="245">
        <f>VLOOKUP($A45,Incurred_Real!$A$25:$CD$376,Incurred_Real!AR$1,FALSE)</f>
        <v>0</v>
      </c>
      <c r="AS45" s="246">
        <f>VLOOKUP($A45,Incurred_Real!$A$25:$CD$376,Incurred_Real!AS$1,FALSE)</f>
        <v>2.2136929460580913E-2</v>
      </c>
      <c r="AT45" s="246">
        <f>VLOOKUP($A45,Incurred_Real!$A$25:$CD$376,Incurred_Real!AT$1,FALSE)</f>
        <v>5.3813816325222377E-2</v>
      </c>
      <c r="AU45" s="246">
        <f>VLOOKUP($A45,Incurred_Real!$A$25:$CD$376,Incurred_Real!AU$1,FALSE)</f>
        <v>0.11134319172125574</v>
      </c>
      <c r="AV45" s="246">
        <f>VLOOKUP($A45,Incurred_Real!$A$25:$CD$376,Incurred_Real!AV$1,FALSE)</f>
        <v>9.0968890737851332E-2</v>
      </c>
      <c r="AW45" s="246">
        <f>VLOOKUP($A45,Incurred_Real!$A$25:$CD$376,Incurred_Real!AW$1,FALSE)</f>
        <v>7.4541536858258553E-2</v>
      </c>
      <c r="AX45" s="246">
        <f>VLOOKUP($A45,Incurred_Real!$A$25:$CD$376,Incurred_Real!AX$1,FALSE)</f>
        <v>1.1751232220950061E-2</v>
      </c>
      <c r="AY45" s="246">
        <f>VLOOKUP($A45,Incurred_Real!$A$25:$CD$376,Incurred_Real!AY$1,FALSE)</f>
        <v>0</v>
      </c>
      <c r="AZ45" s="246">
        <f>VLOOKUP($A45,Incurred_Real!$A$25:$CD$376,Incurred_Real!AZ$1,FALSE)</f>
        <v>6.8464730290456431E-4</v>
      </c>
      <c r="BA45" s="246">
        <f>VLOOKUP($A45,Incurred_Real!$A$25:$CD$376,Incurred_Real!BA$1,FALSE)</f>
        <v>0</v>
      </c>
      <c r="BB45" s="246">
        <f>VLOOKUP($A45,Incurred_Real!$A$25:$CD$376,Incurred_Real!BB$1,FALSE)</f>
        <v>0.17341498239445721</v>
      </c>
      <c r="BC45" s="246">
        <f>VLOOKUP($A45,Incurred_Real!$A$25:$CD$376,Incurred_Real!BC$1,FALSE)</f>
        <v>1.7950403456968127E-2</v>
      </c>
      <c r="BD45" s="246">
        <f>VLOOKUP($A45,Incurred_Real!$A$25:$CD$376,Incurred_Real!BD$1,FALSE)</f>
        <v>6.5339859349486357E-2</v>
      </c>
      <c r="BE45" s="246">
        <f>VLOOKUP($A45,Incurred_Real!$A$25:$CD$376,Incurred_Real!BE$1,FALSE)</f>
        <v>5.6745630269864544E-3</v>
      </c>
      <c r="BF45" s="246">
        <f>VLOOKUP($A45,Incurred_Real!$A$25:$CD$376,Incurred_Real!BF$1,FALSE)</f>
        <v>0</v>
      </c>
      <c r="BG45" s="246">
        <f>VLOOKUP($A45,Incurred_Real!$A$25:$CD$376,Incurred_Real!BG$1,FALSE)</f>
        <v>0.18794046685627466</v>
      </c>
      <c r="BH45" s="246">
        <f>VLOOKUP($A45,Incurred_Real!$A$25:$CD$376,Incurred_Real!BH$1,FALSE)</f>
        <v>4.4902024194389448E-2</v>
      </c>
      <c r="BI45" s="246">
        <f>VLOOKUP($A45,Incurred_Real!$A$25:$CD$376,Incurred_Real!BI$1,FALSE)</f>
        <v>1.1915879815256323E-2</v>
      </c>
      <c r="BJ45" s="246">
        <f>VLOOKUP($A45,Incurred_Real!$A$25:$CD$376,Incurred_Real!BJ$1,FALSE)</f>
        <v>0</v>
      </c>
      <c r="BK45" s="246">
        <f>VLOOKUP($A45,Incurred_Real!$A$25:$CD$376,Incurred_Real!BK$1,FALSE)</f>
        <v>0.12762157627915785</v>
      </c>
      <c r="BL45" s="246">
        <f>VLOOKUP($A45,Incurred_Real!$A$25:$CD$376,Incurred_Real!BL$1,FALSE)</f>
        <v>0</v>
      </c>
      <c r="BM45" s="246">
        <f>VLOOKUP($A45,Incurred_Real!$A$25:$CD$376,Incurred_Real!BM$1,FALSE)</f>
        <v>0</v>
      </c>
      <c r="BN45" s="246">
        <f>VLOOKUP($A45,Incurred_Real!$A$25:$CD$376,Incurred_Real!BN$1,FALSE)</f>
        <v>0</v>
      </c>
      <c r="BO45" s="246">
        <f>VLOOKUP($A45,Incurred_Real!$A$25:$CD$376,Incurred_Real!BO$1,FALSE)</f>
        <v>0</v>
      </c>
      <c r="BP45" s="246">
        <f>VLOOKUP($A45,Incurred_Real!$A$25:$CD$376,Incurred_Real!BP$1,FALSE)</f>
        <v>0</v>
      </c>
      <c r="BQ45" s="246">
        <f>VLOOKUP($A45,Incurred_Real!$A$25:$CD$376,Incurred_Real!BQ$1,FALSE)</f>
        <v>0</v>
      </c>
      <c r="BR45" s="246">
        <f>VLOOKUP($A45,Incurred_Real!$A$25:$CD$376,Incurred_Real!BR$1,FALSE)</f>
        <v>0</v>
      </c>
      <c r="BS45" s="254">
        <f t="shared" si="29"/>
        <v>0.99999999999999989</v>
      </c>
      <c r="BT45" s="249">
        <f>1+IF(ISNA(VLOOKUP($A45,'Project labour content'!$A$7:$D$255,'Project labour content'!$D$1,FALSE)),VLOOKUP($D45,'Project labour content'!$F$6:$G$15,'Project labour content'!$G$1,FALSE),VLOOKUP($A45,'Project labour content'!$A$7:$D$255,'Project labour content'!$D$1,FALSE))*LabEsc22*1</f>
        <v>1.0003471041831231</v>
      </c>
      <c r="BU45" s="249">
        <f>1+IF(ISNA(VLOOKUP($A45,'Project labour content'!$A$7:$D$255,'Project labour content'!$D$1,FALSE)),VLOOKUP($D45,'Project labour content'!$F$6:$G$15,'Project labour content'!$G$1,FALSE),VLOOKUP($A45,'Project labour content'!$A$7:$D$255,'Project labour content'!$D$1,FALSE))*LabEsc23*1</f>
        <v>1.0006958744663252</v>
      </c>
      <c r="BV45" s="249">
        <f>1+IF(ISNA(VLOOKUP($A45,'Project labour content'!$A$7:$D$255,'Project labour content'!$D$1,FALSE)),VLOOKUP($D45,'Project labour content'!$F$6:$G$15,'Project labour content'!$G$1,FALSE),VLOOKUP($A45,'Project labour content'!$A$7:$D$255,'Project labour content'!$D$1,FALSE))*LabEsc24*1</f>
        <v>1.0010244160731017</v>
      </c>
      <c r="BW45" s="249">
        <f>1+IF(ISNA(VLOOKUP($A45,'Project labour content'!$A$7:$D$255,'Project labour content'!$D$1,FALSE)),VLOOKUP($D45,'Project labour content'!$F$6:$G$15,'Project labour content'!$G$1,FALSE),VLOOKUP($A45,'Project labour content'!$A$7:$D$255,'Project labour content'!$D$1,FALSE))*LabEsc25*1</f>
        <v>1.0014644427984443</v>
      </c>
      <c r="BX45" s="249">
        <f>1+IF(ISNA(VLOOKUP($A45,'Project labour content'!$A$7:$D$255,'Project labour content'!$D$1,FALSE)),VLOOKUP($D45,'Project labour content'!$F$6:$G$15,'Project labour content'!$G$1,FALSE),VLOOKUP($A45,'Project labour content'!$A$7:$D$255,'Project labour content'!$D$1,FALSE))*LabEsc26*1</f>
        <v>1.0019439985912801</v>
      </c>
      <c r="BY45" s="249">
        <f>1+IF(ISNA(VLOOKUP($A45,'Project labour content'!$A$7:$D$255,'Project labour content'!$D$1,FALSE)),VLOOKUP($D45,'Project labour content'!$F$6:$G$15,'Project labour content'!$G$1,FALSE),VLOOKUP($A45,'Project labour content'!$A$7:$D$255,'Project labour content'!$D$1,FALSE))*LabEsc27*1</f>
        <v>1.0022410280715812</v>
      </c>
      <c r="BZ45" s="249">
        <f>1+IF(ISNA(VLOOKUP($A45,'Project labour content'!$A$7:$D$255,'Project labour content'!$D$1,FALSE)),VLOOKUP($D45,'Project labour content'!$F$6:$G$15,'Project labour content'!$G$1,FALSE),VLOOKUP($A45,'Project labour content'!$A$7:$D$255,'Project labour content'!$D$1,FALSE))*LabEsc28*1</f>
        <v>1.002464691270248</v>
      </c>
      <c r="CA45" s="249">
        <f>1+IF(ISNA(VLOOKUP($A45,'Project labour content'!$A$7:$D$255,'Project labour content'!$D$1,FALSE)),VLOOKUP($D45,'Project labour content'!$F$6:$G$15,'Project labour content'!$G$1,FALSE),VLOOKUP($A45,'Project labour content'!$A$7:$D$255,'Project labour content'!$D$1,FALSE))*LabEsc29*1</f>
        <v>1.0028236259714685</v>
      </c>
      <c r="CB45" s="250" t="str">
        <f>IF(ISNA(VLOOKUP($A45,'Project labour content'!$A$7:$D$255,'Project labour content'!$D$1,FALSE)),"Category","Project")</f>
        <v>Category</v>
      </c>
      <c r="CD45" s="247" t="str">
        <f t="shared" si="30"/>
        <v>11239</v>
      </c>
    </row>
    <row r="46" spans="1:82" x14ac:dyDescent="0.15">
      <c r="A46" s="11" t="s">
        <v>66</v>
      </c>
      <c r="B46" s="11" t="str">
        <f>VLOOKUP($A46,'Incurred Real 2022$'!$A$25:$AC$426,'Incurred Real 2022$'!B$1,FALSE)</f>
        <v>Aerial Services Implementation</v>
      </c>
      <c r="C46" s="11" t="str">
        <f>VLOOKUP($A46,'Incurred Real 2022$'!$A$25:$AC$426,'Incurred Real 2022$'!C$1,FALSE)</f>
        <v>ExAnte</v>
      </c>
      <c r="D46" s="11" t="str">
        <f>VLOOKUP($A46,'Incurred Real 2022$'!$A$25:$AC$426,'Incurred Real 2022$'!D$1,FALSE)</f>
        <v>Security/Compliance</v>
      </c>
      <c r="E46" s="11" t="str">
        <f>VLOOKUP($A46,'Incurred Real 2022$'!$A$25:$AC$426,'Incurred Real 2022$'!E$1,FALSE)</f>
        <v>Cancelled</v>
      </c>
      <c r="F46" s="105" t="str">
        <f>IF(VLOOKUP($A46,'Incurred Real 2022$'!$A$25:$AC$426,'Incurred Real 2022$'!F$1,FALSE)=0,"",VLOOKUP($A46,'Incurred Real 2022$'!$A$25:$AC$426,'Incurred Real 2022$'!F$1,FALSE))</f>
        <v/>
      </c>
      <c r="G46" s="105" t="str">
        <f>IF(VLOOKUP($A46,'Incurred Real 2022$'!$A$25:$AC$426,'Incurred Real 2022$'!G$1,FALSE)=0,"",VLOOKUP($A46,'Incurred Real 2022$'!$A$25:$AC$426,'Incurred Real 2022$'!G$1,FALSE))</f>
        <v/>
      </c>
      <c r="H46" s="105" t="str">
        <f>IF(VLOOKUP($A46,'Incurred Real 2022$'!$A$25:$AC$426,'Incurred Real 2022$'!H$1,FALSE)=0,"",VLOOKUP($A46,'Incurred Real 2022$'!$A$25:$AC$426,'Incurred Real 2022$'!H$1,FALSE))</f>
        <v/>
      </c>
      <c r="I46" s="105" t="str">
        <f>IF(VLOOKUP($A46,'Incurred Real 2022$'!$A$25:$AC$426,'Incurred Real 2022$'!I$1,FALSE)=0,"",VLOOKUP($A46,'Incurred Real 2022$'!$A$25:$AC$426,'Incurred Real 2022$'!I$1,FALSE))</f>
        <v/>
      </c>
      <c r="J46" s="105" t="str">
        <f>IF(VLOOKUP($A46,'Incurred Real 2022$'!$A$25:$AC$426,'Incurred Real 2022$'!J$1,FALSE)=0,"",VLOOKUP($A46,'Incurred Real 2022$'!$A$25:$AC$426,'Incurred Real 2022$'!J$1,FALSE))</f>
        <v/>
      </c>
      <c r="K46" s="105" t="str">
        <f>IF(VLOOKUP($A46,'Incurred Real 2022$'!$A$25:$AC$426,'Incurred Real 2022$'!K$1,FALSE)=0,"",VLOOKUP($A46,'Incurred Real 2022$'!$A$25:$AC$426,'Incurred Real 2022$'!K$1,FALSE))</f>
        <v/>
      </c>
      <c r="L46" s="105">
        <f>IF(VLOOKUP($A46,'Incurred Real 2022$'!$A$25:$AC$426,'Incurred Real 2022$'!L$1,FALSE)=0,"",VLOOKUP($A46,'Incurred Real 2022$'!$A$25:$AC$426,'Incurred Real 2022$'!L$1,FALSE))</f>
        <v>54051.360000000001</v>
      </c>
      <c r="M46" s="105">
        <f>IF(VLOOKUP($A46,'Incurred Real 2022$'!$A$25:$AC$426,'Incurred Real 2022$'!M$1,FALSE)=0,"",VLOOKUP($A46,'Incurred Real 2022$'!$A$25:$AC$426,'Incurred Real 2022$'!M$1,FALSE))</f>
        <v>71052.52</v>
      </c>
      <c r="N46" s="105">
        <f>IF(VLOOKUP($A46,'Incurred Real 2022$'!$A$25:$AC$426,'Incurred Real 2022$'!N$1,FALSE)=0,"",VLOOKUP($A46,'Incurred Real 2022$'!$A$25:$AC$426,'Incurred Real 2022$'!N$1,FALSE))</f>
        <v>18775.68</v>
      </c>
      <c r="O46" s="105">
        <f>IF(VLOOKUP($A46,'Incurred Real 2022$'!$A$25:$AC$426,'Incurred Real 2022$'!O$1,FALSE)=0,"",VLOOKUP($A46,'Incurred Real 2022$'!$A$25:$AC$426,'Incurred Real 2022$'!O$1,FALSE))</f>
        <v>45776.79</v>
      </c>
      <c r="P46" s="105">
        <f>IF(VLOOKUP($A46,'Incurred Real 2022$'!$A$25:$AC$426,'Incurred Real 2022$'!P$1,FALSE)=0,"",VLOOKUP($A46,'Incurred Real 2022$'!$A$25:$AC$426,'Incurred Real 2022$'!P$1,FALSE))</f>
        <v>108256.04</v>
      </c>
      <c r="Q46" s="105">
        <f>IF(VLOOKUP($A46,'Incurred Real 2022$'!$A$25:$AC$426,'Incurred Real 2022$'!Q$1,FALSE)=0,"",VLOOKUP($A46,'Incurred Real 2022$'!$A$25:$AC$426,'Incurred Real 2022$'!Q$1,FALSE))</f>
        <v>305955.33</v>
      </c>
      <c r="R46" s="105">
        <f>IF(VLOOKUP($A46,'Incurred Real 2022$'!$A$25:$AC$426,'Incurred Real 2022$'!R$1,FALSE)=0,"",VLOOKUP($A46,'Incurred Real 2022$'!$A$25:$AC$426,'Incurred Real 2022$'!R$1,FALSE))</f>
        <v>1192045.92</v>
      </c>
      <c r="S46" s="105">
        <f>IF(VLOOKUP($A46,'Incurred Real 2022$'!$A$25:$AC$426,'Incurred Real 2022$'!S$1,FALSE)=0,"",VLOOKUP($A46,'Incurred Real 2022$'!$A$25:$AC$426,'Incurred Real 2022$'!S$1,FALSE))</f>
        <v>-1795913.64</v>
      </c>
      <c r="T46" s="105" t="str">
        <f>IF(VLOOKUP($A46,'Incurred Real 2022$'!$A$25:$AC$426,'Incurred Real 2022$'!T$1,FALSE)=0,"",VLOOKUP($A46,'Incurred Real 2022$'!$A$25:$AC$426,'Incurred Real 2022$'!T$1,FALSE))</f>
        <v/>
      </c>
      <c r="U46" s="105" t="str">
        <f>IF(VLOOKUP($A46,'Incurred Real 2022$'!$A$25:$AC$426,'Incurred Real 2022$'!U$1,FALSE)=0,"",VLOOKUP($A46,'Incurred Real 2022$'!$A$25:$AC$426,'Incurred Real 2022$'!U$1,FALSE))</f>
        <v/>
      </c>
      <c r="V46" s="13" t="str">
        <f>IF(ISTEXT(VLOOKUP($A46,'Incurred Real 2022$'!$A$25:$AC$426,'Incurred Real 2022$'!V$1,FALSE)),"",(VLOOKUP($A46,'Incurred Real 2022$'!$A$25:$AC$426,'Incurred Real 2022$'!V$1,FALSE))*BT46*Incurred_Nominal!V$15)</f>
        <v/>
      </c>
      <c r="W46" s="13" t="str">
        <f>IF(ISTEXT(VLOOKUP($A46,'Incurred Real 2022$'!$A$25:$AC$426,'Incurred Real 2022$'!W$1,FALSE)),"",(VLOOKUP($A46,'Incurred Real 2022$'!$A$25:$AC$426,'Incurred Real 2022$'!W$1,FALSE))*BU46*Incurred_Nominal!W$15)</f>
        <v/>
      </c>
      <c r="X46" s="13" t="str">
        <f>IF(ISTEXT(VLOOKUP($A46,'Incurred Real 2022$'!$A$25:$AC$426,'Incurred Real 2022$'!X$1,FALSE)),"",(VLOOKUP($A46,'Incurred Real 2022$'!$A$25:$AC$426,'Incurred Real 2022$'!X$1,FALSE))*BV46*Incurred_Nominal!X$15)</f>
        <v/>
      </c>
      <c r="Y46" s="13" t="str">
        <f>IF(ISTEXT(VLOOKUP($A46,'Incurred Real 2022$'!$A$25:$AC$426,'Incurred Real 2022$'!Y$1,FALSE)),"",(VLOOKUP($A46,'Incurred Real 2022$'!$A$25:$AC$426,'Incurred Real 2022$'!Y$1,FALSE))*BW46*Incurred_Nominal!Y$15)</f>
        <v/>
      </c>
      <c r="Z46" s="13" t="str">
        <f>IF(ISTEXT(VLOOKUP($A46,'Incurred Real 2022$'!$A$25:$AC$426,'Incurred Real 2022$'!Z$1,FALSE)),"",(VLOOKUP($A46,'Incurred Real 2022$'!$A$25:$AC$426,'Incurred Real 2022$'!Z$1,FALSE))*BX46*Incurred_Nominal!Z$15)</f>
        <v/>
      </c>
      <c r="AA46" s="13" t="str">
        <f>IF(ISTEXT(VLOOKUP($A46,'Incurred Real 2022$'!$A$25:$AC$426,'Incurred Real 2022$'!AA$1,FALSE)),"",(VLOOKUP($A46,'Incurred Real 2022$'!$A$25:$AC$426,'Incurred Real 2022$'!AA$1,FALSE))*BY46*Incurred_Nominal!AA$15)</f>
        <v/>
      </c>
      <c r="AB46" s="13" t="str">
        <f>IF(ISTEXT(VLOOKUP($A46,'Incurred Real 2022$'!$A$25:$AC$426,'Incurred Real 2022$'!AB$1,FALSE)),"",(VLOOKUP($A46,'Incurred Real 2022$'!$A$25:$AC$426,'Incurred Real 2022$'!AB$1,FALSE))*BZ46*Incurred_Nominal!AB$15)</f>
        <v/>
      </c>
      <c r="AC46" s="13" t="str">
        <f>IF(ISTEXT(VLOOKUP($A46,'Incurred Real 2022$'!$A$25:$AC$426,'Incurred Real 2022$'!AC$1,FALSE)),"",(VLOOKUP($A46,'Incurred Real 2022$'!$A$25:$AC$426,'Incurred Real 2022$'!AC$1,FALSE))*CA46*Incurred_Nominal!AC$15)</f>
        <v/>
      </c>
      <c r="AD46" s="232">
        <f t="shared" si="25"/>
        <v>0</v>
      </c>
      <c r="AE46" s="232">
        <f t="shared" si="26"/>
        <v>3591827.28</v>
      </c>
      <c r="AF46" s="239">
        <f t="shared" si="27"/>
        <v>0</v>
      </c>
      <c r="AG46" s="237">
        <f t="shared" si="32"/>
        <v>0</v>
      </c>
      <c r="AH46" s="240">
        <f t="shared" si="31"/>
        <v>1.2138518259183857</v>
      </c>
      <c r="AI46" s="234">
        <f>VLOOKUP($A46,Incurred_Real!$A$25:$AP$479,Incurred_Real!AI$1,FALSE)</f>
        <v>2019</v>
      </c>
      <c r="AJ46" s="235" t="str">
        <f>VLOOKUP($A46,Incurred_Real!$A$25:$AP$479,Incurred_Real!AJ$1,FALSE)</f>
        <v/>
      </c>
      <c r="AK46" s="236">
        <f>VLOOKUP($A46,Incurred_Real!$A$25:$AP$479,Incurred_Real!AK$1,FALSE)</f>
        <v>2019</v>
      </c>
      <c r="AL46" s="235" t="str">
        <f>VLOOKUP($A46,Incurred_Real!$A$25:$AP$479,Incurred_Real!AL$1,FALSE)</f>
        <v/>
      </c>
      <c r="AM46" s="237">
        <f>IF(AL46="Commissioned Extra","",(IF((AD46)=0,0,SUMPRODUCT($F$17:$U$17,F46:U46))+VLOOKUP($A46,Incurred_Real!$A$25:$BS$376,Incurred_Real!$AO$1,FALSE)))</f>
        <v>0</v>
      </c>
      <c r="AN46" s="232" cm="1">
        <f t="array" ref="AN46">IF(ROUND(AE46,0)=0,0,LOOKUP(2,1/(F46:AC46&lt;&gt;""),F46:AC46))</f>
        <v>-1795913.64</v>
      </c>
      <c r="AO46" s="232">
        <f t="shared" si="28"/>
        <v>0</v>
      </c>
      <c r="AP46" s="78"/>
      <c r="AQ46" s="20"/>
      <c r="AR46" s="245">
        <f>VLOOKUP($A46,Incurred_Real!$A$25:$CD$376,Incurred_Real!AR$1,FALSE)</f>
        <v>0</v>
      </c>
      <c r="AS46" s="246">
        <f>VLOOKUP($A46,Incurred_Real!$A$25:$CD$376,Incurred_Real!AS$1,FALSE)</f>
        <v>0</v>
      </c>
      <c r="AT46" s="246">
        <f>VLOOKUP($A46,Incurred_Real!$A$25:$CD$376,Incurred_Real!AT$1,FALSE)</f>
        <v>0</v>
      </c>
      <c r="AU46" s="246">
        <f>VLOOKUP($A46,Incurred_Real!$A$25:$CD$376,Incurred_Real!AU$1,FALSE)</f>
        <v>0</v>
      </c>
      <c r="AV46" s="246">
        <f>VLOOKUP($A46,Incurred_Real!$A$25:$CD$376,Incurred_Real!AV$1,FALSE)</f>
        <v>0</v>
      </c>
      <c r="AW46" s="246">
        <f>VLOOKUP($A46,Incurred_Real!$A$25:$CD$376,Incurred_Real!AW$1,FALSE)</f>
        <v>0</v>
      </c>
      <c r="AX46" s="246">
        <f>VLOOKUP($A46,Incurred_Real!$A$25:$CD$376,Incurred_Real!AX$1,FALSE)</f>
        <v>0</v>
      </c>
      <c r="AY46" s="246">
        <f>VLOOKUP($A46,Incurred_Real!$A$25:$CD$376,Incurred_Real!AY$1,FALSE)</f>
        <v>0</v>
      </c>
      <c r="AZ46" s="246">
        <f>VLOOKUP($A46,Incurred_Real!$A$25:$CD$376,Incurred_Real!AZ$1,FALSE)</f>
        <v>1</v>
      </c>
      <c r="BA46" s="246">
        <f>VLOOKUP($A46,Incurred_Real!$A$25:$CD$376,Incurred_Real!BA$1,FALSE)</f>
        <v>0</v>
      </c>
      <c r="BB46" s="246">
        <f>VLOOKUP($A46,Incurred_Real!$A$25:$CD$376,Incurred_Real!BB$1,FALSE)</f>
        <v>0</v>
      </c>
      <c r="BC46" s="246">
        <f>VLOOKUP($A46,Incurred_Real!$A$25:$CD$376,Incurred_Real!BC$1,FALSE)</f>
        <v>0</v>
      </c>
      <c r="BD46" s="246">
        <f>VLOOKUP($A46,Incurred_Real!$A$25:$CD$376,Incurred_Real!BD$1,FALSE)</f>
        <v>0</v>
      </c>
      <c r="BE46" s="246">
        <f>VLOOKUP($A46,Incurred_Real!$A$25:$CD$376,Incurred_Real!BE$1,FALSE)</f>
        <v>0</v>
      </c>
      <c r="BF46" s="246">
        <f>VLOOKUP($A46,Incurred_Real!$A$25:$CD$376,Incurred_Real!BF$1,FALSE)</f>
        <v>0</v>
      </c>
      <c r="BG46" s="246">
        <f>VLOOKUP($A46,Incurred_Real!$A$25:$CD$376,Incurred_Real!BG$1,FALSE)</f>
        <v>0</v>
      </c>
      <c r="BH46" s="246">
        <f>VLOOKUP($A46,Incurred_Real!$A$25:$CD$376,Incurred_Real!BH$1,FALSE)</f>
        <v>0</v>
      </c>
      <c r="BI46" s="246">
        <f>VLOOKUP($A46,Incurred_Real!$A$25:$CD$376,Incurred_Real!BI$1,FALSE)</f>
        <v>0</v>
      </c>
      <c r="BJ46" s="246">
        <f>VLOOKUP($A46,Incurred_Real!$A$25:$CD$376,Incurred_Real!BJ$1,FALSE)</f>
        <v>0</v>
      </c>
      <c r="BK46" s="246">
        <f>VLOOKUP($A46,Incurred_Real!$A$25:$CD$376,Incurred_Real!BK$1,FALSE)</f>
        <v>0</v>
      </c>
      <c r="BL46" s="246">
        <f>VLOOKUP($A46,Incurred_Real!$A$25:$CD$376,Incurred_Real!BL$1,FALSE)</f>
        <v>0</v>
      </c>
      <c r="BM46" s="246">
        <f>VLOOKUP($A46,Incurred_Real!$A$25:$CD$376,Incurred_Real!BM$1,FALSE)</f>
        <v>0</v>
      </c>
      <c r="BN46" s="246">
        <f>VLOOKUP($A46,Incurred_Real!$A$25:$CD$376,Incurred_Real!BN$1,FALSE)</f>
        <v>0</v>
      </c>
      <c r="BO46" s="246">
        <f>VLOOKUP($A46,Incurred_Real!$A$25:$CD$376,Incurred_Real!BO$1,FALSE)</f>
        <v>0</v>
      </c>
      <c r="BP46" s="246">
        <f>VLOOKUP($A46,Incurred_Real!$A$25:$CD$376,Incurred_Real!BP$1,FALSE)</f>
        <v>0</v>
      </c>
      <c r="BQ46" s="246">
        <f>VLOOKUP($A46,Incurred_Real!$A$25:$CD$376,Incurred_Real!BQ$1,FALSE)</f>
        <v>0</v>
      </c>
      <c r="BR46" s="246">
        <f>VLOOKUP($A46,Incurred_Real!$A$25:$CD$376,Incurred_Real!BR$1,FALSE)</f>
        <v>0</v>
      </c>
      <c r="BS46" s="254">
        <f t="shared" si="29"/>
        <v>1</v>
      </c>
      <c r="BT46" s="249">
        <f>1+IF(ISNA(VLOOKUP($A46,'Project labour content'!$A$7:$D$255,'Project labour content'!$D$1,FALSE)),VLOOKUP($D46,'Project labour content'!$F$6:$G$15,'Project labour content'!$G$1,FALSE),VLOOKUP($A46,'Project labour content'!$A$7:$D$255,'Project labour content'!$D$1,FALSE))*LabEsc22*1</f>
        <v>1.0005859102087626</v>
      </c>
      <c r="BU46" s="249">
        <f>1+IF(ISNA(VLOOKUP($A46,'Project labour content'!$A$7:$D$255,'Project labour content'!$D$1,FALSE)),VLOOKUP($D46,'Project labour content'!$F$6:$G$15,'Project labour content'!$G$1,FALSE),VLOOKUP($A46,'Project labour content'!$A$7:$D$255,'Project labour content'!$D$1,FALSE))*LabEsc23*1</f>
        <v>1.0011746327865272</v>
      </c>
      <c r="BV46" s="249">
        <f>1+IF(ISNA(VLOOKUP($A46,'Project labour content'!$A$7:$D$255,'Project labour content'!$D$1,FALSE)),VLOOKUP($D46,'Project labour content'!$F$6:$G$15,'Project labour content'!$G$1,FALSE),VLOOKUP($A46,'Project labour content'!$A$7:$D$255,'Project labour content'!$D$1,FALSE))*LabEsc24*1</f>
        <v>1.0017292094547814</v>
      </c>
      <c r="BW46" s="249">
        <f>1+IF(ISNA(VLOOKUP($A46,'Project labour content'!$A$7:$D$255,'Project labour content'!$D$1,FALSE)),VLOOKUP($D46,'Project labour content'!$F$6:$G$15,'Project labour content'!$G$1,FALSE),VLOOKUP($A46,'Project labour content'!$A$7:$D$255,'Project labour content'!$D$1,FALSE))*LabEsc25*1</f>
        <v>1.0024719724724633</v>
      </c>
      <c r="BX46" s="249">
        <f>1+IF(ISNA(VLOOKUP($A46,'Project labour content'!$A$7:$D$255,'Project labour content'!$D$1,FALSE)),VLOOKUP($D46,'Project labour content'!$F$6:$G$15,'Project labour content'!$G$1,FALSE),VLOOKUP($A46,'Project labour content'!$A$7:$D$255,'Project labour content'!$D$1,FALSE))*LabEsc26*1</f>
        <v>1.0032814603679003</v>
      </c>
      <c r="BY46" s="249">
        <f>1+IF(ISNA(VLOOKUP($A46,'Project labour content'!$A$7:$D$255,'Project labour content'!$D$1,FALSE)),VLOOKUP($D46,'Project labour content'!$F$6:$G$15,'Project labour content'!$G$1,FALSE),VLOOKUP($A46,'Project labour content'!$A$7:$D$255,'Project labour content'!$D$1,FALSE))*LabEsc27*1</f>
        <v>1.0037828447166741</v>
      </c>
      <c r="BZ46" s="249">
        <f>1+IF(ISNA(VLOOKUP($A46,'Project labour content'!$A$7:$D$255,'Project labour content'!$D$1,FALSE)),VLOOKUP($D46,'Project labour content'!$F$6:$G$15,'Project labour content'!$G$1,FALSE),VLOOKUP($A46,'Project labour content'!$A$7:$D$255,'Project labour content'!$D$1,FALSE))*LabEsc28*1</f>
        <v>1.0041603871313007</v>
      </c>
      <c r="CA46" s="249">
        <f>1+IF(ISNA(VLOOKUP($A46,'Project labour content'!$A$7:$D$255,'Project labour content'!$D$1,FALSE)),VLOOKUP($D46,'Project labour content'!$F$6:$G$15,'Project labour content'!$G$1,FALSE),VLOOKUP($A46,'Project labour content'!$A$7:$D$255,'Project labour content'!$D$1,FALSE))*LabEsc29*1</f>
        <v>1.0047662671982935</v>
      </c>
      <c r="CB46" s="250" t="str">
        <f>IF(ISNA(VLOOKUP($A46,'Project labour content'!$A$7:$D$255,'Project labour content'!$D$1,FALSE)),"Category","Project")</f>
        <v>Category</v>
      </c>
      <c r="CD46" s="247" t="str">
        <f t="shared" si="30"/>
        <v>11242</v>
      </c>
    </row>
    <row r="47" spans="1:82" x14ac:dyDescent="0.15">
      <c r="A47" s="11" t="s">
        <v>69</v>
      </c>
      <c r="B47" s="11" t="str">
        <f>VLOOKUP($A47,'Incurred Real 2022$'!$A$25:$AC$426,'Incurred Real 2022$'!B$1,FALSE)</f>
        <v>Para 275kV Secondary Systems and Minor Primary Plant Replace</v>
      </c>
      <c r="C47" s="11" t="str">
        <f>VLOOKUP($A47,'Incurred Real 2022$'!$A$25:$AC$426,'Incurred Real 2022$'!C$1,FALSE)</f>
        <v>ExAnte</v>
      </c>
      <c r="D47" s="11" t="str">
        <f>VLOOKUP($A47,'Incurred Real 2022$'!$A$25:$AC$426,'Incurred Real 2022$'!D$1,FALSE)</f>
        <v>Replacement</v>
      </c>
      <c r="E47" s="11" t="str">
        <f>VLOOKUP($A47,'Incurred Real 2022$'!$A$25:$AC$426,'Incurred Real 2022$'!E$1,FALSE)</f>
        <v>Closed</v>
      </c>
      <c r="F47" s="105" t="str">
        <f>IF(VLOOKUP($A47,'Incurred Real 2022$'!$A$25:$AC$426,'Incurred Real 2022$'!F$1,FALSE)=0,"",VLOOKUP($A47,'Incurred Real 2022$'!$A$25:$AC$426,'Incurred Real 2022$'!F$1,FALSE))</f>
        <v/>
      </c>
      <c r="G47" s="105" t="str">
        <f>IF(VLOOKUP($A47,'Incurred Real 2022$'!$A$25:$AC$426,'Incurred Real 2022$'!G$1,FALSE)=0,"",VLOOKUP($A47,'Incurred Real 2022$'!$A$25:$AC$426,'Incurred Real 2022$'!G$1,FALSE))</f>
        <v/>
      </c>
      <c r="H47" s="105">
        <f>IF(VLOOKUP($A47,'Incurred Real 2022$'!$A$25:$AC$426,'Incurred Real 2022$'!H$1,FALSE)=0,"",VLOOKUP($A47,'Incurred Real 2022$'!$A$25:$AC$426,'Incurred Real 2022$'!H$1,FALSE))</f>
        <v>54192</v>
      </c>
      <c r="I47" s="105" t="str">
        <f>IF(VLOOKUP($A47,'Incurred Real 2022$'!$A$25:$AC$426,'Incurred Real 2022$'!I$1,FALSE)=0,"",VLOOKUP($A47,'Incurred Real 2022$'!$A$25:$AC$426,'Incurred Real 2022$'!I$1,FALSE))</f>
        <v/>
      </c>
      <c r="J47" s="105">
        <f>IF(VLOOKUP($A47,'Incurred Real 2022$'!$A$25:$AC$426,'Incurred Real 2022$'!J$1,FALSE)=0,"",VLOOKUP($A47,'Incurred Real 2022$'!$A$25:$AC$426,'Incurred Real 2022$'!J$1,FALSE))</f>
        <v>29678.639999999999</v>
      </c>
      <c r="K47" s="105">
        <f>IF(VLOOKUP($A47,'Incurred Real 2022$'!$A$25:$AC$426,'Incurred Real 2022$'!K$1,FALSE)=0,"",VLOOKUP($A47,'Incurred Real 2022$'!$A$25:$AC$426,'Incurred Real 2022$'!K$1,FALSE))</f>
        <v>732303.74</v>
      </c>
      <c r="L47" s="105">
        <f>IF(VLOOKUP($A47,'Incurred Real 2022$'!$A$25:$AC$426,'Incurred Real 2022$'!L$1,FALSE)=0,"",VLOOKUP($A47,'Incurred Real 2022$'!$A$25:$AC$426,'Incurred Real 2022$'!L$1,FALSE))</f>
        <v>3901923.03</v>
      </c>
      <c r="M47" s="105">
        <f>IF(VLOOKUP($A47,'Incurred Real 2022$'!$A$25:$AC$426,'Incurred Real 2022$'!M$1,FALSE)=0,"",VLOOKUP($A47,'Incurred Real 2022$'!$A$25:$AC$426,'Incurred Real 2022$'!M$1,FALSE))</f>
        <v>19554374.670000002</v>
      </c>
      <c r="N47" s="105">
        <f>IF(VLOOKUP($A47,'Incurred Real 2022$'!$A$25:$AC$426,'Incurred Real 2022$'!N$1,FALSE)=0,"",VLOOKUP($A47,'Incurred Real 2022$'!$A$25:$AC$426,'Incurred Real 2022$'!N$1,FALSE))</f>
        <v>14103021.539999999</v>
      </c>
      <c r="O47" s="105">
        <f>IF(VLOOKUP($A47,'Incurred Real 2022$'!$A$25:$AC$426,'Incurred Real 2022$'!O$1,FALSE)=0,"",VLOOKUP($A47,'Incurred Real 2022$'!$A$25:$AC$426,'Incurred Real 2022$'!O$1,FALSE))</f>
        <v>8009727.3799999999</v>
      </c>
      <c r="P47" s="105">
        <f>IF(VLOOKUP($A47,'Incurred Real 2022$'!$A$25:$AC$426,'Incurred Real 2022$'!P$1,FALSE)=0,"",VLOOKUP($A47,'Incurred Real 2022$'!$A$25:$AC$426,'Incurred Real 2022$'!P$1,FALSE))</f>
        <v>3145956.1</v>
      </c>
      <c r="Q47" s="105">
        <f>IF(VLOOKUP($A47,'Incurred Real 2022$'!$A$25:$AC$426,'Incurred Real 2022$'!Q$1,FALSE)=0,"",VLOOKUP($A47,'Incurred Real 2022$'!$A$25:$AC$426,'Incurred Real 2022$'!Q$1,FALSE))</f>
        <v>179069.77</v>
      </c>
      <c r="R47" s="105">
        <f>IF(VLOOKUP($A47,'Incurred Real 2022$'!$A$25:$AC$426,'Incurred Real 2022$'!R$1,FALSE)=0,"",VLOOKUP($A47,'Incurred Real 2022$'!$A$25:$AC$426,'Incurred Real 2022$'!R$1,FALSE))</f>
        <v>4317.6499999999996</v>
      </c>
      <c r="S47" s="105" t="str">
        <f>IF(VLOOKUP($A47,'Incurred Real 2022$'!$A$25:$AC$426,'Incurred Real 2022$'!S$1,FALSE)=0,"",VLOOKUP($A47,'Incurred Real 2022$'!$A$25:$AC$426,'Incurred Real 2022$'!S$1,FALSE))</f>
        <v/>
      </c>
      <c r="T47" s="105" t="str">
        <f>IF(VLOOKUP($A47,'Incurred Real 2022$'!$A$25:$AC$426,'Incurred Real 2022$'!T$1,FALSE)=0,"",VLOOKUP($A47,'Incurred Real 2022$'!$A$25:$AC$426,'Incurred Real 2022$'!T$1,FALSE))</f>
        <v/>
      </c>
      <c r="U47" s="105" t="str">
        <f>IF(VLOOKUP($A47,'Incurred Real 2022$'!$A$25:$AC$426,'Incurred Real 2022$'!U$1,FALSE)=0,"",VLOOKUP($A47,'Incurred Real 2022$'!$A$25:$AC$426,'Incurred Real 2022$'!U$1,FALSE))</f>
        <v/>
      </c>
      <c r="V47" s="13" t="str">
        <f>IF(ISTEXT(VLOOKUP($A47,'Incurred Real 2022$'!$A$25:$AC$426,'Incurred Real 2022$'!V$1,FALSE)),"",(VLOOKUP($A47,'Incurred Real 2022$'!$A$25:$AC$426,'Incurred Real 2022$'!V$1,FALSE))*BT47*Incurred_Nominal!V$15)</f>
        <v/>
      </c>
      <c r="W47" s="13" t="str">
        <f>IF(ISTEXT(VLOOKUP($A47,'Incurred Real 2022$'!$A$25:$AC$426,'Incurred Real 2022$'!W$1,FALSE)),"",(VLOOKUP($A47,'Incurred Real 2022$'!$A$25:$AC$426,'Incurred Real 2022$'!W$1,FALSE))*BU47*Incurred_Nominal!W$15)</f>
        <v/>
      </c>
      <c r="X47" s="13" t="str">
        <f>IF(ISTEXT(VLOOKUP($A47,'Incurred Real 2022$'!$A$25:$AC$426,'Incurred Real 2022$'!X$1,FALSE)),"",(VLOOKUP($A47,'Incurred Real 2022$'!$A$25:$AC$426,'Incurred Real 2022$'!X$1,FALSE))*BV47*Incurred_Nominal!X$15)</f>
        <v/>
      </c>
      <c r="Y47" s="13" t="str">
        <f>IF(ISTEXT(VLOOKUP($A47,'Incurred Real 2022$'!$A$25:$AC$426,'Incurred Real 2022$'!Y$1,FALSE)),"",(VLOOKUP($A47,'Incurred Real 2022$'!$A$25:$AC$426,'Incurred Real 2022$'!Y$1,FALSE))*BW47*Incurred_Nominal!Y$15)</f>
        <v/>
      </c>
      <c r="Z47" s="13" t="str">
        <f>IF(ISTEXT(VLOOKUP($A47,'Incurred Real 2022$'!$A$25:$AC$426,'Incurred Real 2022$'!Z$1,FALSE)),"",(VLOOKUP($A47,'Incurred Real 2022$'!$A$25:$AC$426,'Incurred Real 2022$'!Z$1,FALSE))*BX47*Incurred_Nominal!Z$15)</f>
        <v/>
      </c>
      <c r="AA47" s="13" t="str">
        <f>IF(ISTEXT(VLOOKUP($A47,'Incurred Real 2022$'!$A$25:$AC$426,'Incurred Real 2022$'!AA$1,FALSE)),"",(VLOOKUP($A47,'Incurred Real 2022$'!$A$25:$AC$426,'Incurred Real 2022$'!AA$1,FALSE))*BY47*Incurred_Nominal!AA$15)</f>
        <v/>
      </c>
      <c r="AB47" s="13" t="str">
        <f>IF(ISTEXT(VLOOKUP($A47,'Incurred Real 2022$'!$A$25:$AC$426,'Incurred Real 2022$'!AB$1,FALSE)),"",(VLOOKUP($A47,'Incurred Real 2022$'!$A$25:$AC$426,'Incurred Real 2022$'!AB$1,FALSE))*BZ47*Incurred_Nominal!AB$15)</f>
        <v/>
      </c>
      <c r="AC47" s="13" t="str">
        <f>IF(ISTEXT(VLOOKUP($A47,'Incurred Real 2022$'!$A$25:$AC$426,'Incurred Real 2022$'!AC$1,FALSE)),"",(VLOOKUP($A47,'Incurred Real 2022$'!$A$25:$AC$426,'Incurred Real 2022$'!AC$1,FALSE))*CA47*Incurred_Nominal!AC$15)</f>
        <v/>
      </c>
      <c r="AD47" s="232">
        <f t="shared" si="25"/>
        <v>49714564.520000011</v>
      </c>
      <c r="AE47" s="232">
        <f t="shared" si="26"/>
        <v>49714564.520000011</v>
      </c>
      <c r="AF47" s="239">
        <f t="shared" si="27"/>
        <v>66191742.439840235</v>
      </c>
      <c r="AG47" s="237">
        <f t="shared" si="32"/>
        <v>51710621.091791734</v>
      </c>
      <c r="AH47" s="240">
        <f t="shared" si="31"/>
        <v>1.2800415280710515</v>
      </c>
      <c r="AI47" s="234" t="str">
        <f>VLOOKUP($A47,Incurred_Real!$A$25:$AP$479,Incurred_Real!AI$1,FALSE)</f>
        <v>2018</v>
      </c>
      <c r="AJ47" s="235">
        <f>VLOOKUP($A47,Incurred_Real!$A$25:$AP$479,Incurred_Real!AJ$1,FALSE)</f>
        <v>42447</v>
      </c>
      <c r="AK47" s="236">
        <f>VLOOKUP($A47,Incurred_Real!$A$25:$AP$479,Incurred_Real!AK$1,FALSE)</f>
        <v>2016</v>
      </c>
      <c r="AL47" s="235" t="str">
        <f>VLOOKUP($A47,Incurred_Real!$A$25:$AP$479,Incurred_Real!AL$1,FALSE)</f>
        <v/>
      </c>
      <c r="AM47" s="237">
        <f>IF(AL47="Commissioned Extra","",(IF((AD47)=0,0,SUMPRODUCT($F$17:$U$17,F47:U47))+VLOOKUP($A47,Incurred_Real!$A$25:$BS$376,Incurred_Real!$AO$1,FALSE)))</f>
        <v>58790077.197415017</v>
      </c>
      <c r="AN47" s="232" cm="1">
        <f t="array" ref="AN47">IF(ROUND(AE47,0)=0,0,LOOKUP(2,1/(F47:AC47&lt;&gt;""),F47:AC47))</f>
        <v>4317.6499999999996</v>
      </c>
      <c r="AO47" s="232">
        <f t="shared" si="28"/>
        <v>0</v>
      </c>
      <c r="AP47" s="78"/>
      <c r="AQ47" s="20"/>
      <c r="AR47" s="245">
        <f>VLOOKUP($A47,Incurred_Real!$A$25:$CD$376,Incurred_Real!AR$1,FALSE)</f>
        <v>0</v>
      </c>
      <c r="AS47" s="246">
        <f>VLOOKUP($A47,Incurred_Real!$A$25:$CD$376,Incurred_Real!AS$1,FALSE)</f>
        <v>0</v>
      </c>
      <c r="AT47" s="246">
        <f>VLOOKUP($A47,Incurred_Real!$A$25:$CD$376,Incurred_Real!AT$1,FALSE)</f>
        <v>5.4800000208486938E-2</v>
      </c>
      <c r="AU47" s="246">
        <f>VLOOKUP($A47,Incurred_Real!$A$25:$CD$376,Incurred_Real!AU$1,FALSE)</f>
        <v>9.1600000273894575E-2</v>
      </c>
      <c r="AV47" s="246">
        <f>VLOOKUP($A47,Incurred_Real!$A$25:$CD$376,Incurred_Real!AV$1,FALSE)</f>
        <v>0</v>
      </c>
      <c r="AW47" s="246">
        <f>VLOOKUP($A47,Incurred_Real!$A$25:$CD$376,Incurred_Real!AW$1,FALSE)</f>
        <v>0</v>
      </c>
      <c r="AX47" s="246">
        <f>VLOOKUP($A47,Incurred_Real!$A$25:$CD$376,Incurred_Real!AX$1,FALSE)</f>
        <v>0</v>
      </c>
      <c r="AY47" s="246">
        <f>VLOOKUP($A47,Incurred_Real!$A$25:$CD$376,Incurred_Real!AY$1,FALSE)</f>
        <v>0</v>
      </c>
      <c r="AZ47" s="246">
        <f>VLOOKUP($A47,Incurred_Real!$A$25:$CD$376,Incurred_Real!AZ$1,FALSE)</f>
        <v>0</v>
      </c>
      <c r="BA47" s="246">
        <f>VLOOKUP($A47,Incurred_Real!$A$25:$CD$376,Incurred_Real!BA$1,FALSE)</f>
        <v>0</v>
      </c>
      <c r="BB47" s="246">
        <f>VLOOKUP($A47,Incurred_Real!$A$25:$CD$376,Incurred_Real!BB$1,FALSE)</f>
        <v>0.10100000006472634</v>
      </c>
      <c r="BC47" s="246">
        <f>VLOOKUP($A47,Incurred_Real!$A$25:$CD$376,Incurred_Real!BC$1,FALSE)</f>
        <v>0</v>
      </c>
      <c r="BD47" s="246">
        <f>VLOOKUP($A47,Incurred_Real!$A$25:$CD$376,Incurred_Real!BD$1,FALSE)</f>
        <v>0.30879999978606243</v>
      </c>
      <c r="BE47" s="246">
        <f>VLOOKUP($A47,Incurred_Real!$A$25:$CD$376,Incurred_Real!BE$1,FALSE)</f>
        <v>0</v>
      </c>
      <c r="BF47" s="246">
        <f>VLOOKUP($A47,Incurred_Real!$A$25:$CD$376,Incurred_Real!BF$1,FALSE)</f>
        <v>0</v>
      </c>
      <c r="BG47" s="246">
        <f>VLOOKUP($A47,Incurred_Real!$A$25:$CD$376,Incurred_Real!BG$1,FALSE)</f>
        <v>0.44379999966682976</v>
      </c>
      <c r="BH47" s="246">
        <f>VLOOKUP($A47,Incurred_Real!$A$25:$CD$376,Incurred_Real!BH$1,FALSE)</f>
        <v>0</v>
      </c>
      <c r="BI47" s="246">
        <f>VLOOKUP($A47,Incurred_Real!$A$25:$CD$376,Incurred_Real!BI$1,FALSE)</f>
        <v>0</v>
      </c>
      <c r="BJ47" s="246">
        <f>VLOOKUP($A47,Incurred_Real!$A$25:$CD$376,Incurred_Real!BJ$1,FALSE)</f>
        <v>0</v>
      </c>
      <c r="BK47" s="246">
        <f>VLOOKUP($A47,Incurred_Real!$A$25:$CD$376,Incurred_Real!BK$1,FALSE)</f>
        <v>0</v>
      </c>
      <c r="BL47" s="246">
        <f>VLOOKUP($A47,Incurred_Real!$A$25:$CD$376,Incurred_Real!BL$1,FALSE)</f>
        <v>0</v>
      </c>
      <c r="BM47" s="246">
        <f>VLOOKUP($A47,Incurred_Real!$A$25:$CD$376,Incurred_Real!BM$1,FALSE)</f>
        <v>0</v>
      </c>
      <c r="BN47" s="246">
        <f>VLOOKUP($A47,Incurred_Real!$A$25:$CD$376,Incurred_Real!BN$1,FALSE)</f>
        <v>0</v>
      </c>
      <c r="BO47" s="246">
        <f>VLOOKUP($A47,Incurred_Real!$A$25:$CD$376,Incurred_Real!BO$1,FALSE)</f>
        <v>0</v>
      </c>
      <c r="BP47" s="246">
        <f>VLOOKUP($A47,Incurred_Real!$A$25:$CD$376,Incurred_Real!BP$1,FALSE)</f>
        <v>0</v>
      </c>
      <c r="BQ47" s="246">
        <f>VLOOKUP($A47,Incurred_Real!$A$25:$CD$376,Incurred_Real!BQ$1,FALSE)</f>
        <v>0</v>
      </c>
      <c r="BR47" s="246">
        <f>VLOOKUP($A47,Incurred_Real!$A$25:$CD$376,Incurred_Real!BR$1,FALSE)</f>
        <v>0</v>
      </c>
      <c r="BS47" s="254">
        <f t="shared" si="29"/>
        <v>1</v>
      </c>
      <c r="BT47" s="249">
        <f>1+IF(ISNA(VLOOKUP($A47,'Project labour content'!$A$7:$D$255,'Project labour content'!$D$1,FALSE)),VLOOKUP($D47,'Project labour content'!$F$6:$G$15,'Project labour content'!$G$1,FALSE),VLOOKUP($A47,'Project labour content'!$A$7:$D$255,'Project labour content'!$D$1,FALSE))*LabEsc22*1</f>
        <v>1.0008946620064583</v>
      </c>
      <c r="BU47" s="249">
        <f>1+IF(ISNA(VLOOKUP($A47,'Project labour content'!$A$7:$D$255,'Project labour content'!$D$1,FALSE)),VLOOKUP($D47,'Project labour content'!$F$6:$G$15,'Project labour content'!$G$1,FALSE),VLOOKUP($A47,'Project labour content'!$A$7:$D$255,'Project labour content'!$D$1,FALSE))*LabEsc23*1</f>
        <v>1.0017936183905476</v>
      </c>
      <c r="BV47" s="249">
        <f>1+IF(ISNA(VLOOKUP($A47,'Project labour content'!$A$7:$D$255,'Project labour content'!$D$1,FALSE)),VLOOKUP($D47,'Project labour content'!$F$6:$G$15,'Project labour content'!$G$1,FALSE),VLOOKUP($A47,'Project labour content'!$A$7:$D$255,'Project labour content'!$D$1,FALSE))*LabEsc24*1</f>
        <v>1.0026404353043599</v>
      </c>
      <c r="BW47" s="249">
        <f>1+IF(ISNA(VLOOKUP($A47,'Project labour content'!$A$7:$D$255,'Project labour content'!$D$1,FALSE)),VLOOKUP($D47,'Project labour content'!$F$6:$G$15,'Project labour content'!$G$1,FALSE),VLOOKUP($A47,'Project labour content'!$A$7:$D$255,'Project labour content'!$D$1,FALSE))*LabEsc25*1</f>
        <v>1.0037746054242589</v>
      </c>
      <c r="BX47" s="249">
        <f>1+IF(ISNA(VLOOKUP($A47,'Project labour content'!$A$7:$D$255,'Project labour content'!$D$1,FALSE)),VLOOKUP($D47,'Project labour content'!$F$6:$G$15,'Project labour content'!$G$1,FALSE),VLOOKUP($A47,'Project labour content'!$A$7:$D$255,'Project labour content'!$D$1,FALSE))*LabEsc26*1</f>
        <v>1.0050106618265955</v>
      </c>
      <c r="BY47" s="249">
        <f>1+IF(ISNA(VLOOKUP($A47,'Project labour content'!$A$7:$D$255,'Project labour content'!$D$1,FALSE)),VLOOKUP($D47,'Project labour content'!$F$6:$G$15,'Project labour content'!$G$1,FALSE),VLOOKUP($A47,'Project labour content'!$A$7:$D$255,'Project labour content'!$D$1,FALSE))*LabEsc27*1</f>
        <v>1.0057762561459505</v>
      </c>
      <c r="BZ47" s="249">
        <f>1+IF(ISNA(VLOOKUP($A47,'Project labour content'!$A$7:$D$255,'Project labour content'!$D$1,FALSE)),VLOOKUP($D47,'Project labour content'!$F$6:$G$15,'Project labour content'!$G$1,FALSE),VLOOKUP($A47,'Project labour content'!$A$7:$D$255,'Project labour content'!$D$1,FALSE))*LabEsc28*1</f>
        <v>1.0063527486684249</v>
      </c>
      <c r="CA47" s="249">
        <f>1+IF(ISNA(VLOOKUP($A47,'Project labour content'!$A$7:$D$255,'Project labour content'!$D$1,FALSE)),VLOOKUP($D47,'Project labour content'!$F$6:$G$15,'Project labour content'!$G$1,FALSE),VLOOKUP($A47,'Project labour content'!$A$7:$D$255,'Project labour content'!$D$1,FALSE))*LabEsc29*1</f>
        <v>1.0072779038684916</v>
      </c>
      <c r="CB47" s="250" t="str">
        <f>IF(ISNA(VLOOKUP($A47,'Project labour content'!$A$7:$D$255,'Project labour content'!$D$1,FALSE)),"Category","Project")</f>
        <v>Category</v>
      </c>
      <c r="CD47" s="247" t="str">
        <f t="shared" si="30"/>
        <v>11302</v>
      </c>
    </row>
    <row r="48" spans="1:82" x14ac:dyDescent="0.15">
      <c r="A48" s="11" t="s">
        <v>867</v>
      </c>
      <c r="B48" s="11" t="str">
        <f>VLOOKUP($A48,'Incurred Real 2022$'!$A$25:$AC$426,'Incurred Real 2022$'!B$1,FALSE)</f>
        <v>Kincraig 132kV Capacitor Bank</v>
      </c>
      <c r="C48" s="11" t="str">
        <f>VLOOKUP($A48,'Incurred Real 2022$'!$A$25:$AC$426,'Incurred Real 2022$'!C$1,FALSE)</f>
        <v>ExAnte</v>
      </c>
      <c r="D48" s="11" t="str">
        <f>VLOOKUP($A48,'Incurred Real 2022$'!$A$25:$AC$426,'Incurred Real 2022$'!D$1,FALSE)</f>
        <v>Augmentation</v>
      </c>
      <c r="E48" s="11" t="str">
        <f>VLOOKUP($A48,'Incurred Real 2022$'!$A$25:$AC$426,'Incurred Real 2022$'!E$1,FALSE)</f>
        <v>Closed</v>
      </c>
      <c r="F48" s="105" t="str">
        <f>IF(VLOOKUP($A48,'Incurred Real 2022$'!$A$25:$AC$426,'Incurred Real 2022$'!F$1,FALSE)=0,"",VLOOKUP($A48,'Incurred Real 2022$'!$A$25:$AC$426,'Incurred Real 2022$'!F$1,FALSE))</f>
        <v/>
      </c>
      <c r="G48" s="105" t="str">
        <f>IF(VLOOKUP($A48,'Incurred Real 2022$'!$A$25:$AC$426,'Incurred Real 2022$'!G$1,FALSE)=0,"",VLOOKUP($A48,'Incurred Real 2022$'!$A$25:$AC$426,'Incurred Real 2022$'!G$1,FALSE))</f>
        <v/>
      </c>
      <c r="H48" s="105">
        <f>IF(VLOOKUP($A48,'Incurred Real 2022$'!$A$25:$AC$426,'Incurred Real 2022$'!H$1,FALSE)=0,"",VLOOKUP($A48,'Incurred Real 2022$'!$A$25:$AC$426,'Incurred Real 2022$'!H$1,FALSE))</f>
        <v>5118</v>
      </c>
      <c r="I48" s="105" t="str">
        <f>IF(VLOOKUP($A48,'Incurred Real 2022$'!$A$25:$AC$426,'Incurred Real 2022$'!I$1,FALSE)=0,"",VLOOKUP($A48,'Incurred Real 2022$'!$A$25:$AC$426,'Incurred Real 2022$'!I$1,FALSE))</f>
        <v/>
      </c>
      <c r="J48" s="105">
        <f>IF(VLOOKUP($A48,'Incurred Real 2022$'!$A$25:$AC$426,'Incurred Real 2022$'!J$1,FALSE)=0,"",VLOOKUP($A48,'Incurred Real 2022$'!$A$25:$AC$426,'Incurred Real 2022$'!J$1,FALSE))</f>
        <v>3638.91</v>
      </c>
      <c r="K48" s="105">
        <f>IF(VLOOKUP($A48,'Incurred Real 2022$'!$A$25:$AC$426,'Incurred Real 2022$'!K$1,FALSE)=0,"",VLOOKUP($A48,'Incurred Real 2022$'!$A$25:$AC$426,'Incurred Real 2022$'!K$1,FALSE))</f>
        <v>111839.25</v>
      </c>
      <c r="L48" s="105">
        <f>IF(VLOOKUP($A48,'Incurred Real 2022$'!$A$25:$AC$426,'Incurred Real 2022$'!L$1,FALSE)=0,"",VLOOKUP($A48,'Incurred Real 2022$'!$A$25:$AC$426,'Incurred Real 2022$'!L$1,FALSE))</f>
        <v>2104450.4700000002</v>
      </c>
      <c r="M48" s="105">
        <f>IF(VLOOKUP($A48,'Incurred Real 2022$'!$A$25:$AC$426,'Incurred Real 2022$'!M$1,FALSE)=0,"",VLOOKUP($A48,'Incurred Real 2022$'!$A$25:$AC$426,'Incurred Real 2022$'!M$1,FALSE))</f>
        <v>1049656.8</v>
      </c>
      <c r="N48" s="105">
        <f>IF(VLOOKUP($A48,'Incurred Real 2022$'!$A$25:$AC$426,'Incurred Real 2022$'!N$1,FALSE)=0,"",VLOOKUP($A48,'Incurred Real 2022$'!$A$25:$AC$426,'Incurred Real 2022$'!N$1,FALSE))</f>
        <v>17205.849999999999</v>
      </c>
      <c r="O48" s="105" t="str">
        <f>IF(VLOOKUP($A48,'Incurred Real 2022$'!$A$25:$AC$426,'Incurred Real 2022$'!O$1,FALSE)=0,"",VLOOKUP($A48,'Incurred Real 2022$'!$A$25:$AC$426,'Incurred Real 2022$'!O$1,FALSE))</f>
        <v/>
      </c>
      <c r="P48" s="105" t="str">
        <f>IF(VLOOKUP($A48,'Incurred Real 2022$'!$A$25:$AC$426,'Incurred Real 2022$'!P$1,FALSE)=0,"",VLOOKUP($A48,'Incurred Real 2022$'!$A$25:$AC$426,'Incurred Real 2022$'!P$1,FALSE))</f>
        <v/>
      </c>
      <c r="Q48" s="105" t="str">
        <f>IF(VLOOKUP($A48,'Incurred Real 2022$'!$A$25:$AC$426,'Incurred Real 2022$'!Q$1,FALSE)=0,"",VLOOKUP($A48,'Incurred Real 2022$'!$A$25:$AC$426,'Incurred Real 2022$'!Q$1,FALSE))</f>
        <v/>
      </c>
      <c r="R48" s="105">
        <f>IF(VLOOKUP($A48,'Incurred Real 2022$'!$A$25:$AC$426,'Incurred Real 2022$'!R$1,FALSE)=0,"",VLOOKUP($A48,'Incurred Real 2022$'!$A$25:$AC$426,'Incurred Real 2022$'!R$1,FALSE))</f>
        <v>510.88</v>
      </c>
      <c r="S48" s="105" t="str">
        <f>IF(VLOOKUP($A48,'Incurred Real 2022$'!$A$25:$AC$426,'Incurred Real 2022$'!S$1,FALSE)=0,"",VLOOKUP($A48,'Incurred Real 2022$'!$A$25:$AC$426,'Incurred Real 2022$'!S$1,FALSE))</f>
        <v/>
      </c>
      <c r="T48" s="105" t="str">
        <f>IF(VLOOKUP($A48,'Incurred Real 2022$'!$A$25:$AC$426,'Incurred Real 2022$'!T$1,FALSE)=0,"",VLOOKUP($A48,'Incurred Real 2022$'!$A$25:$AC$426,'Incurred Real 2022$'!T$1,FALSE))</f>
        <v/>
      </c>
      <c r="U48" s="105" t="str">
        <f>IF(VLOOKUP($A48,'Incurred Real 2022$'!$A$25:$AC$426,'Incurred Real 2022$'!U$1,FALSE)=0,"",VLOOKUP($A48,'Incurred Real 2022$'!$A$25:$AC$426,'Incurred Real 2022$'!U$1,FALSE))</f>
        <v/>
      </c>
      <c r="V48" s="13" t="str">
        <f>IF(ISTEXT(VLOOKUP($A48,'Incurred Real 2022$'!$A$25:$AC$426,'Incurred Real 2022$'!V$1,FALSE)),"",(VLOOKUP($A48,'Incurred Real 2022$'!$A$25:$AC$426,'Incurred Real 2022$'!V$1,FALSE))*BT48*Incurred_Nominal!V$15)</f>
        <v/>
      </c>
      <c r="W48" s="13" t="str">
        <f>IF(ISTEXT(VLOOKUP($A48,'Incurred Real 2022$'!$A$25:$AC$426,'Incurred Real 2022$'!W$1,FALSE)),"",(VLOOKUP($A48,'Incurred Real 2022$'!$A$25:$AC$426,'Incurred Real 2022$'!W$1,FALSE))*BU48*Incurred_Nominal!W$15)</f>
        <v/>
      </c>
      <c r="X48" s="13" t="str">
        <f>IF(ISTEXT(VLOOKUP($A48,'Incurred Real 2022$'!$A$25:$AC$426,'Incurred Real 2022$'!X$1,FALSE)),"",(VLOOKUP($A48,'Incurred Real 2022$'!$A$25:$AC$426,'Incurred Real 2022$'!X$1,FALSE))*BV48*Incurred_Nominal!X$15)</f>
        <v/>
      </c>
      <c r="Y48" s="13" t="str">
        <f>IF(ISTEXT(VLOOKUP($A48,'Incurred Real 2022$'!$A$25:$AC$426,'Incurred Real 2022$'!Y$1,FALSE)),"",(VLOOKUP($A48,'Incurred Real 2022$'!$A$25:$AC$426,'Incurred Real 2022$'!Y$1,FALSE))*BW48*Incurred_Nominal!Y$15)</f>
        <v/>
      </c>
      <c r="Z48" s="13" t="str">
        <f>IF(ISTEXT(VLOOKUP($A48,'Incurred Real 2022$'!$A$25:$AC$426,'Incurred Real 2022$'!Z$1,FALSE)),"",(VLOOKUP($A48,'Incurred Real 2022$'!$A$25:$AC$426,'Incurred Real 2022$'!Z$1,FALSE))*BX48*Incurred_Nominal!Z$15)</f>
        <v/>
      </c>
      <c r="AA48" s="13" t="str">
        <f>IF(ISTEXT(VLOOKUP($A48,'Incurred Real 2022$'!$A$25:$AC$426,'Incurred Real 2022$'!AA$1,FALSE)),"",(VLOOKUP($A48,'Incurred Real 2022$'!$A$25:$AC$426,'Incurred Real 2022$'!AA$1,FALSE))*BY48*Incurred_Nominal!AA$15)</f>
        <v/>
      </c>
      <c r="AB48" s="13" t="str">
        <f>IF(ISTEXT(VLOOKUP($A48,'Incurred Real 2022$'!$A$25:$AC$426,'Incurred Real 2022$'!AB$1,FALSE)),"",(VLOOKUP($A48,'Incurred Real 2022$'!$A$25:$AC$426,'Incurred Real 2022$'!AB$1,FALSE))*BZ48*Incurred_Nominal!AB$15)</f>
        <v/>
      </c>
      <c r="AC48" s="13" t="str">
        <f>IF(ISTEXT(VLOOKUP($A48,'Incurred Real 2022$'!$A$25:$AC$426,'Incurred Real 2022$'!AC$1,FALSE)),"",(VLOOKUP($A48,'Incurred Real 2022$'!$A$25:$AC$426,'Incurred Real 2022$'!AC$1,FALSE))*CA48*Incurred_Nominal!AC$15)</f>
        <v/>
      </c>
      <c r="AD48" s="232">
        <f t="shared" si="25"/>
        <v>3292420.1600000006</v>
      </c>
      <c r="AE48" s="232">
        <f t="shared" si="26"/>
        <v>3292420.1600000006</v>
      </c>
      <c r="AF48" s="239">
        <f t="shared" si="27"/>
        <v>4531257.0690642362</v>
      </c>
      <c r="AG48" s="237">
        <f t="shared" si="32"/>
        <v>3350173.7986030499</v>
      </c>
      <c r="AH48" s="240">
        <f t="shared" si="31"/>
        <v>1.3525438802469509</v>
      </c>
      <c r="AI48" s="234" t="str">
        <f>VLOOKUP($A48,Incurred_Real!$A$25:$AP$479,Incurred_Real!AI$1,FALSE)</f>
        <v>2018</v>
      </c>
      <c r="AJ48" s="235">
        <f>VLOOKUP($A48,Incurred_Real!$A$25:$AP$479,Incurred_Real!AJ$1,FALSE)</f>
        <v>41149</v>
      </c>
      <c r="AK48" s="236">
        <f>VLOOKUP($A48,Incurred_Real!$A$25:$AP$479,Incurred_Real!AK$1,FALSE)</f>
        <v>2013</v>
      </c>
      <c r="AL48" s="235" t="str">
        <f>VLOOKUP($A48,Incurred_Real!$A$25:$AP$479,Incurred_Real!AL$1,FALSE)</f>
        <v/>
      </c>
      <c r="AM48" s="237">
        <f>IF(AL48="Commissioned Extra","",(IF((AD48)=0,0,SUMPRODUCT($F$17:$U$17,F48:U48))+VLOOKUP($A48,Incurred_Real!$A$25:$BS$376,Incurred_Real!$AO$1,FALSE)))</f>
        <v>4024564.7428564955</v>
      </c>
      <c r="AN48" s="232" cm="1">
        <f t="array" ref="AN48">IF(ROUND(AE48,0)=0,0,LOOKUP(2,1/(F48:AC48&lt;&gt;""),F48:AC48))</f>
        <v>510.88</v>
      </c>
      <c r="AO48" s="232">
        <f t="shared" si="28"/>
        <v>0</v>
      </c>
      <c r="AP48" s="78"/>
      <c r="AQ48" s="20"/>
      <c r="AR48" s="245">
        <f>VLOOKUP($A48,Incurred_Real!$A$25:$CD$376,Incurred_Real!AR$1,FALSE)</f>
        <v>0</v>
      </c>
      <c r="AS48" s="246">
        <f>VLOOKUP($A48,Incurred_Real!$A$25:$CD$376,Incurred_Real!AS$1,FALSE)</f>
        <v>0</v>
      </c>
      <c r="AT48" s="246">
        <f>VLOOKUP($A48,Incurred_Real!$A$25:$CD$376,Incurred_Real!AT$1,FALSE)</f>
        <v>0</v>
      </c>
      <c r="AU48" s="246">
        <f>VLOOKUP($A48,Incurred_Real!$A$25:$CD$376,Incurred_Real!AU$1,FALSE)</f>
        <v>0</v>
      </c>
      <c r="AV48" s="246">
        <f>VLOOKUP($A48,Incurred_Real!$A$25:$CD$376,Incurred_Real!AV$1,FALSE)</f>
        <v>0</v>
      </c>
      <c r="AW48" s="246">
        <f>VLOOKUP($A48,Incurred_Real!$A$25:$CD$376,Incurred_Real!AW$1,FALSE)</f>
        <v>0</v>
      </c>
      <c r="AX48" s="246">
        <f>VLOOKUP($A48,Incurred_Real!$A$25:$CD$376,Incurred_Real!AX$1,FALSE)</f>
        <v>0</v>
      </c>
      <c r="AY48" s="246">
        <f>VLOOKUP($A48,Incurred_Real!$A$25:$CD$376,Incurred_Real!AY$1,FALSE)</f>
        <v>0</v>
      </c>
      <c r="AZ48" s="246">
        <f>VLOOKUP($A48,Incurred_Real!$A$25:$CD$376,Incurred_Real!AZ$1,FALSE)</f>
        <v>0</v>
      </c>
      <c r="BA48" s="246">
        <f>VLOOKUP($A48,Incurred_Real!$A$25:$CD$376,Incurred_Real!BA$1,FALSE)</f>
        <v>0</v>
      </c>
      <c r="BB48" s="246">
        <f>VLOOKUP($A48,Incurred_Real!$A$25:$CD$376,Incurred_Real!BB$1,FALSE)</f>
        <v>1</v>
      </c>
      <c r="BC48" s="246">
        <f>VLOOKUP($A48,Incurred_Real!$A$25:$CD$376,Incurred_Real!BC$1,FALSE)</f>
        <v>0</v>
      </c>
      <c r="BD48" s="246">
        <f>VLOOKUP($A48,Incurred_Real!$A$25:$CD$376,Incurred_Real!BD$1,FALSE)</f>
        <v>0</v>
      </c>
      <c r="BE48" s="246">
        <f>VLOOKUP($A48,Incurred_Real!$A$25:$CD$376,Incurred_Real!BE$1,FALSE)</f>
        <v>0</v>
      </c>
      <c r="BF48" s="246">
        <f>VLOOKUP($A48,Incurred_Real!$A$25:$CD$376,Incurred_Real!BF$1,FALSE)</f>
        <v>0</v>
      </c>
      <c r="BG48" s="246">
        <f>VLOOKUP($A48,Incurred_Real!$A$25:$CD$376,Incurred_Real!BG$1,FALSE)</f>
        <v>0</v>
      </c>
      <c r="BH48" s="246">
        <f>VLOOKUP($A48,Incurred_Real!$A$25:$CD$376,Incurred_Real!BH$1,FALSE)</f>
        <v>0</v>
      </c>
      <c r="BI48" s="246">
        <f>VLOOKUP($A48,Incurred_Real!$A$25:$CD$376,Incurred_Real!BI$1,FALSE)</f>
        <v>0</v>
      </c>
      <c r="BJ48" s="246">
        <f>VLOOKUP($A48,Incurred_Real!$A$25:$CD$376,Incurred_Real!BJ$1,FALSE)</f>
        <v>0</v>
      </c>
      <c r="BK48" s="246">
        <f>VLOOKUP($A48,Incurred_Real!$A$25:$CD$376,Incurred_Real!BK$1,FALSE)</f>
        <v>0</v>
      </c>
      <c r="BL48" s="246">
        <f>VLOOKUP($A48,Incurred_Real!$A$25:$CD$376,Incurred_Real!BL$1,FALSE)</f>
        <v>0</v>
      </c>
      <c r="BM48" s="246">
        <f>VLOOKUP($A48,Incurred_Real!$A$25:$CD$376,Incurred_Real!BM$1,FALSE)</f>
        <v>0</v>
      </c>
      <c r="BN48" s="246">
        <f>VLOOKUP($A48,Incurred_Real!$A$25:$CD$376,Incurred_Real!BN$1,FALSE)</f>
        <v>0</v>
      </c>
      <c r="BO48" s="246">
        <f>VLOOKUP($A48,Incurred_Real!$A$25:$CD$376,Incurred_Real!BO$1,FALSE)</f>
        <v>0</v>
      </c>
      <c r="BP48" s="246">
        <f>VLOOKUP($A48,Incurred_Real!$A$25:$CD$376,Incurred_Real!BP$1,FALSE)</f>
        <v>0</v>
      </c>
      <c r="BQ48" s="246">
        <f>VLOOKUP($A48,Incurred_Real!$A$25:$CD$376,Incurred_Real!BQ$1,FALSE)</f>
        <v>0</v>
      </c>
      <c r="BR48" s="246">
        <f>VLOOKUP($A48,Incurred_Real!$A$25:$CD$376,Incurred_Real!BR$1,FALSE)</f>
        <v>0</v>
      </c>
      <c r="BS48" s="254">
        <f t="shared" si="29"/>
        <v>1</v>
      </c>
      <c r="BT48" s="249">
        <f>1+IF(ISNA(VLOOKUP($A48,'Project labour content'!$A$7:$D$255,'Project labour content'!$D$1,FALSE)),VLOOKUP($D48,'Project labour content'!$F$6:$G$15,'Project labour content'!$G$1,FALSE),VLOOKUP($A48,'Project labour content'!$A$7:$D$255,'Project labour content'!$D$1,FALSE))*LabEsc22*1</f>
        <v>1.0003471041831231</v>
      </c>
      <c r="BU48" s="249">
        <f>1+IF(ISNA(VLOOKUP($A48,'Project labour content'!$A$7:$D$255,'Project labour content'!$D$1,FALSE)),VLOOKUP($D48,'Project labour content'!$F$6:$G$15,'Project labour content'!$G$1,FALSE),VLOOKUP($A48,'Project labour content'!$A$7:$D$255,'Project labour content'!$D$1,FALSE))*LabEsc23*1</f>
        <v>1.0006958744663252</v>
      </c>
      <c r="BV48" s="249">
        <f>1+IF(ISNA(VLOOKUP($A48,'Project labour content'!$A$7:$D$255,'Project labour content'!$D$1,FALSE)),VLOOKUP($D48,'Project labour content'!$F$6:$G$15,'Project labour content'!$G$1,FALSE),VLOOKUP($A48,'Project labour content'!$A$7:$D$255,'Project labour content'!$D$1,FALSE))*LabEsc24*1</f>
        <v>1.0010244160731017</v>
      </c>
      <c r="BW48" s="249">
        <f>1+IF(ISNA(VLOOKUP($A48,'Project labour content'!$A$7:$D$255,'Project labour content'!$D$1,FALSE)),VLOOKUP($D48,'Project labour content'!$F$6:$G$15,'Project labour content'!$G$1,FALSE),VLOOKUP($A48,'Project labour content'!$A$7:$D$255,'Project labour content'!$D$1,FALSE))*LabEsc25*1</f>
        <v>1.0014644427984443</v>
      </c>
      <c r="BX48" s="249">
        <f>1+IF(ISNA(VLOOKUP($A48,'Project labour content'!$A$7:$D$255,'Project labour content'!$D$1,FALSE)),VLOOKUP($D48,'Project labour content'!$F$6:$G$15,'Project labour content'!$G$1,FALSE),VLOOKUP($A48,'Project labour content'!$A$7:$D$255,'Project labour content'!$D$1,FALSE))*LabEsc26*1</f>
        <v>1.0019439985912801</v>
      </c>
      <c r="BY48" s="249">
        <f>1+IF(ISNA(VLOOKUP($A48,'Project labour content'!$A$7:$D$255,'Project labour content'!$D$1,FALSE)),VLOOKUP($D48,'Project labour content'!$F$6:$G$15,'Project labour content'!$G$1,FALSE),VLOOKUP($A48,'Project labour content'!$A$7:$D$255,'Project labour content'!$D$1,FALSE))*LabEsc27*1</f>
        <v>1.0022410280715812</v>
      </c>
      <c r="BZ48" s="249">
        <f>1+IF(ISNA(VLOOKUP($A48,'Project labour content'!$A$7:$D$255,'Project labour content'!$D$1,FALSE)),VLOOKUP($D48,'Project labour content'!$F$6:$G$15,'Project labour content'!$G$1,FALSE),VLOOKUP($A48,'Project labour content'!$A$7:$D$255,'Project labour content'!$D$1,FALSE))*LabEsc28*1</f>
        <v>1.002464691270248</v>
      </c>
      <c r="CA48" s="249">
        <f>1+IF(ISNA(VLOOKUP($A48,'Project labour content'!$A$7:$D$255,'Project labour content'!$D$1,FALSE)),VLOOKUP($D48,'Project labour content'!$F$6:$G$15,'Project labour content'!$G$1,FALSE),VLOOKUP($A48,'Project labour content'!$A$7:$D$255,'Project labour content'!$D$1,FALSE))*LabEsc29*1</f>
        <v>1.0028236259714685</v>
      </c>
      <c r="CB48" s="250" t="str">
        <f>IF(ISNA(VLOOKUP($A48,'Project labour content'!$A$7:$D$255,'Project labour content'!$D$1,FALSE)),"Category","Project")</f>
        <v>Category</v>
      </c>
      <c r="CD48" s="247" t="str">
        <f t="shared" si="30"/>
        <v>11307</v>
      </c>
    </row>
    <row r="49" spans="1:82" x14ac:dyDescent="0.15">
      <c r="A49" s="11" t="s">
        <v>73</v>
      </c>
      <c r="B49" s="11" t="str">
        <f>VLOOKUP($A49,'Incurred Real 2022$'!$A$25:$AC$426,'Incurred Real 2022$'!B$1,FALSE)</f>
        <v>SA Water Pump Stations Transformer Replacement</v>
      </c>
      <c r="C49" s="11" t="str">
        <f>VLOOKUP($A49,'Incurred Real 2022$'!$A$25:$AC$426,'Incurred Real 2022$'!C$1,FALSE)</f>
        <v>ExAnte</v>
      </c>
      <c r="D49" s="11" t="str">
        <f>VLOOKUP($A49,'Incurred Real 2022$'!$A$25:$AC$426,'Incurred Real 2022$'!D$1,FALSE)</f>
        <v>Replacement</v>
      </c>
      <c r="E49" s="11" t="str">
        <f>VLOOKUP($A49,'Incurred Real 2022$'!$A$25:$AC$426,'Incurred Real 2022$'!E$1,FALSE)</f>
        <v>Closed</v>
      </c>
      <c r="F49" s="105" t="str">
        <f>IF(VLOOKUP($A49,'Incurred Real 2022$'!$A$25:$AC$426,'Incurred Real 2022$'!F$1,FALSE)=0,"",VLOOKUP($A49,'Incurred Real 2022$'!$A$25:$AC$426,'Incurred Real 2022$'!F$1,FALSE))</f>
        <v/>
      </c>
      <c r="G49" s="105" t="str">
        <f>IF(VLOOKUP($A49,'Incurred Real 2022$'!$A$25:$AC$426,'Incurred Real 2022$'!G$1,FALSE)=0,"",VLOOKUP($A49,'Incurred Real 2022$'!$A$25:$AC$426,'Incurred Real 2022$'!G$1,FALSE))</f>
        <v/>
      </c>
      <c r="H49" s="105" t="str">
        <f>IF(VLOOKUP($A49,'Incurred Real 2022$'!$A$25:$AC$426,'Incurred Real 2022$'!H$1,FALSE)=0,"",VLOOKUP($A49,'Incurred Real 2022$'!$A$25:$AC$426,'Incurred Real 2022$'!H$1,FALSE))</f>
        <v/>
      </c>
      <c r="I49" s="105" t="str">
        <f>IF(VLOOKUP($A49,'Incurred Real 2022$'!$A$25:$AC$426,'Incurred Real 2022$'!I$1,FALSE)=0,"",VLOOKUP($A49,'Incurred Real 2022$'!$A$25:$AC$426,'Incurred Real 2022$'!I$1,FALSE))</f>
        <v/>
      </c>
      <c r="J49" s="105" t="str">
        <f>IF(VLOOKUP($A49,'Incurred Real 2022$'!$A$25:$AC$426,'Incurred Real 2022$'!J$1,FALSE)=0,"",VLOOKUP($A49,'Incurred Real 2022$'!$A$25:$AC$426,'Incurred Real 2022$'!J$1,FALSE))</f>
        <v/>
      </c>
      <c r="K49" s="105" t="str">
        <f>IF(VLOOKUP($A49,'Incurred Real 2022$'!$A$25:$AC$426,'Incurred Real 2022$'!K$1,FALSE)=0,"",VLOOKUP($A49,'Incurred Real 2022$'!$A$25:$AC$426,'Incurred Real 2022$'!K$1,FALSE))</f>
        <v/>
      </c>
      <c r="L49" s="105">
        <f>IF(VLOOKUP($A49,'Incurred Real 2022$'!$A$25:$AC$426,'Incurred Real 2022$'!L$1,FALSE)=0,"",VLOOKUP($A49,'Incurred Real 2022$'!$A$25:$AC$426,'Incurred Real 2022$'!L$1,FALSE))</f>
        <v>406723.76</v>
      </c>
      <c r="M49" s="105">
        <f>IF(VLOOKUP($A49,'Incurred Real 2022$'!$A$25:$AC$426,'Incurred Real 2022$'!M$1,FALSE)=0,"",VLOOKUP($A49,'Incurred Real 2022$'!$A$25:$AC$426,'Incurred Real 2022$'!M$1,FALSE))</f>
        <v>1683133.11</v>
      </c>
      <c r="N49" s="105">
        <f>IF(VLOOKUP($A49,'Incurred Real 2022$'!$A$25:$AC$426,'Incurred Real 2022$'!N$1,FALSE)=0,"",VLOOKUP($A49,'Incurred Real 2022$'!$A$25:$AC$426,'Incurred Real 2022$'!N$1,FALSE))</f>
        <v>9006445.4700000007</v>
      </c>
      <c r="O49" s="105">
        <f>IF(VLOOKUP($A49,'Incurred Real 2022$'!$A$25:$AC$426,'Incurred Real 2022$'!O$1,FALSE)=0,"",VLOOKUP($A49,'Incurred Real 2022$'!$A$25:$AC$426,'Incurred Real 2022$'!O$1,FALSE))</f>
        <v>13834207.35</v>
      </c>
      <c r="P49" s="105">
        <f>IF(VLOOKUP($A49,'Incurred Real 2022$'!$A$25:$AC$426,'Incurred Real 2022$'!P$1,FALSE)=0,"",VLOOKUP($A49,'Incurred Real 2022$'!$A$25:$AC$426,'Incurred Real 2022$'!P$1,FALSE))</f>
        <v>31162866.48</v>
      </c>
      <c r="Q49" s="105">
        <f>IF(VLOOKUP($A49,'Incurred Real 2022$'!$A$25:$AC$426,'Incurred Real 2022$'!Q$1,FALSE)=0,"",VLOOKUP($A49,'Incurred Real 2022$'!$A$25:$AC$426,'Incurred Real 2022$'!Q$1,FALSE))</f>
        <v>28658294.390000001</v>
      </c>
      <c r="R49" s="105">
        <f>IF(VLOOKUP($A49,'Incurred Real 2022$'!$A$25:$AC$426,'Incurred Real 2022$'!R$1,FALSE)=0,"",VLOOKUP($A49,'Incurred Real 2022$'!$A$25:$AC$426,'Incurred Real 2022$'!R$1,FALSE))</f>
        <v>15006448.189999999</v>
      </c>
      <c r="S49" s="105">
        <f>IF(VLOOKUP($A49,'Incurred Real 2022$'!$A$25:$AC$426,'Incurred Real 2022$'!S$1,FALSE)=0,"",VLOOKUP($A49,'Incurred Real 2022$'!$A$25:$AC$426,'Incurred Real 2022$'!S$1,FALSE))</f>
        <v>2344060.38</v>
      </c>
      <c r="T49" s="105">
        <f>IF(VLOOKUP($A49,'Incurred Real 2022$'!$A$25:$AC$426,'Incurred Real 2022$'!T$1,FALSE)=0,"",VLOOKUP($A49,'Incurred Real 2022$'!$A$25:$AC$426,'Incurred Real 2022$'!T$1,FALSE))</f>
        <v>629712.9</v>
      </c>
      <c r="U49" s="105">
        <f>IF(VLOOKUP($A49,'Incurred Real 2022$'!$A$25:$AC$426,'Incurred Real 2022$'!U$1,FALSE)=0,"",VLOOKUP($A49,'Incurred Real 2022$'!$A$25:$AC$426,'Incurred Real 2022$'!U$1,FALSE))</f>
        <v>312626.67</v>
      </c>
      <c r="V49" s="13" t="str">
        <f>IF(ISTEXT(VLOOKUP($A49,'Incurred Real 2022$'!$A$25:$AC$426,'Incurred Real 2022$'!V$1,FALSE)),"",(VLOOKUP($A49,'Incurred Real 2022$'!$A$25:$AC$426,'Incurred Real 2022$'!V$1,FALSE))*BT49*Incurred_Nominal!V$15)</f>
        <v/>
      </c>
      <c r="W49" s="13" t="str">
        <f>IF(ISTEXT(VLOOKUP($A49,'Incurred Real 2022$'!$A$25:$AC$426,'Incurred Real 2022$'!W$1,FALSE)),"",(VLOOKUP($A49,'Incurred Real 2022$'!$A$25:$AC$426,'Incurred Real 2022$'!W$1,FALSE))*BU49*Incurred_Nominal!W$15)</f>
        <v/>
      </c>
      <c r="X49" s="13" t="str">
        <f>IF(ISTEXT(VLOOKUP($A49,'Incurred Real 2022$'!$A$25:$AC$426,'Incurred Real 2022$'!X$1,FALSE)),"",(VLOOKUP($A49,'Incurred Real 2022$'!$A$25:$AC$426,'Incurred Real 2022$'!X$1,FALSE))*BV49*Incurred_Nominal!X$15)</f>
        <v/>
      </c>
      <c r="Y49" s="13" t="str">
        <f>IF(ISTEXT(VLOOKUP($A49,'Incurred Real 2022$'!$A$25:$AC$426,'Incurred Real 2022$'!Y$1,FALSE)),"",(VLOOKUP($A49,'Incurred Real 2022$'!$A$25:$AC$426,'Incurred Real 2022$'!Y$1,FALSE))*BW49*Incurred_Nominal!Y$15)</f>
        <v/>
      </c>
      <c r="Z49" s="13" t="str">
        <f>IF(ISTEXT(VLOOKUP($A49,'Incurred Real 2022$'!$A$25:$AC$426,'Incurred Real 2022$'!Z$1,FALSE)),"",(VLOOKUP($A49,'Incurred Real 2022$'!$A$25:$AC$426,'Incurred Real 2022$'!Z$1,FALSE))*BX49*Incurred_Nominal!Z$15)</f>
        <v/>
      </c>
      <c r="AA49" s="13" t="str">
        <f>IF(ISTEXT(VLOOKUP($A49,'Incurred Real 2022$'!$A$25:$AC$426,'Incurred Real 2022$'!AA$1,FALSE)),"",(VLOOKUP($A49,'Incurred Real 2022$'!$A$25:$AC$426,'Incurred Real 2022$'!AA$1,FALSE))*BY49*Incurred_Nominal!AA$15)</f>
        <v/>
      </c>
      <c r="AB49" s="13" t="str">
        <f>IF(ISTEXT(VLOOKUP($A49,'Incurred Real 2022$'!$A$25:$AC$426,'Incurred Real 2022$'!AB$1,FALSE)),"",(VLOOKUP($A49,'Incurred Real 2022$'!$A$25:$AC$426,'Incurred Real 2022$'!AB$1,FALSE))*BZ49*Incurred_Nominal!AB$15)</f>
        <v/>
      </c>
      <c r="AC49" s="13" t="str">
        <f>IF(ISTEXT(VLOOKUP($A49,'Incurred Real 2022$'!$A$25:$AC$426,'Incurred Real 2022$'!AC$1,FALSE)),"",(VLOOKUP($A49,'Incurred Real 2022$'!$A$25:$AC$426,'Incurred Real 2022$'!AC$1,FALSE))*CA49*Incurred_Nominal!AC$15)</f>
        <v/>
      </c>
      <c r="AD49" s="232">
        <f t="shared" si="25"/>
        <v>103044518.7</v>
      </c>
      <c r="AE49" s="232">
        <f t="shared" si="26"/>
        <v>103044518.7</v>
      </c>
      <c r="AF49" s="239">
        <f t="shared" si="27"/>
        <v>130849399.53509878</v>
      </c>
      <c r="AG49" s="237">
        <f t="shared" si="32"/>
        <v>106379710.51678164</v>
      </c>
      <c r="AH49" s="240">
        <f t="shared" si="31"/>
        <v>1.230022143315167</v>
      </c>
      <c r="AI49" s="234">
        <f>VLOOKUP($A49,Incurred_Real!$A$25:$AP$479,Incurred_Real!AI$1,FALSE)</f>
        <v>2021</v>
      </c>
      <c r="AJ49" s="235">
        <f>VLOOKUP($A49,Incurred_Real!$A$25:$AP$479,Incurred_Real!AJ$1,FALSE)</f>
        <v>43245</v>
      </c>
      <c r="AK49" s="236">
        <f>VLOOKUP($A49,Incurred_Real!$A$25:$AP$479,Incurred_Real!AK$1,FALSE)</f>
        <v>2018</v>
      </c>
      <c r="AL49" s="235" t="str">
        <f>VLOOKUP($A49,Incurred_Real!$A$25:$AP$479,Incurred_Real!AL$1,FALSE)</f>
        <v/>
      </c>
      <c r="AM49" s="237">
        <f>IF(AL49="Commissioned Extra","",(IF((AD49)=0,0,SUMPRODUCT($F$17:$U$17,F49:U49))+VLOOKUP($A49,Incurred_Real!$A$25:$BS$376,Incurred_Real!$AO$1,FALSE)))</f>
        <v>116217612.89779434</v>
      </c>
      <c r="AN49" s="232" cm="1">
        <f t="array" ref="AN49">IF(ROUND(AE49,0)=0,0,LOOKUP(2,1/(F49:AC49&lt;&gt;""),F49:AC49))</f>
        <v>312626.67</v>
      </c>
      <c r="AO49" s="232">
        <f t="shared" si="28"/>
        <v>0</v>
      </c>
      <c r="AP49" s="78"/>
      <c r="AQ49" s="20"/>
      <c r="AR49" s="245">
        <f>VLOOKUP($A49,Incurred_Real!$A$25:$CD$376,Incurred_Real!AR$1,FALSE)</f>
        <v>0</v>
      </c>
      <c r="AS49" s="246">
        <f>VLOOKUP($A49,Incurred_Real!$A$25:$CD$376,Incurred_Real!AS$1,FALSE)</f>
        <v>0</v>
      </c>
      <c r="AT49" s="246">
        <f>VLOOKUP($A49,Incurred_Real!$A$25:$CD$376,Incurred_Real!AT$1,FALSE)</f>
        <v>2.0736493800065814E-2</v>
      </c>
      <c r="AU49" s="246">
        <f>VLOOKUP($A49,Incurred_Real!$A$25:$CD$376,Incurred_Real!AU$1,FALSE)</f>
        <v>0.14009851116809655</v>
      </c>
      <c r="AV49" s="246">
        <f>VLOOKUP($A49,Incurred_Real!$A$25:$CD$376,Incurred_Real!AV$1,FALSE)</f>
        <v>0</v>
      </c>
      <c r="AW49" s="246">
        <f>VLOOKUP($A49,Incurred_Real!$A$25:$CD$376,Incurred_Real!AW$1,FALSE)</f>
        <v>1.1730045324340205E-3</v>
      </c>
      <c r="AX49" s="246">
        <f>VLOOKUP($A49,Incurred_Real!$A$25:$CD$376,Incurred_Real!AX$1,FALSE)</f>
        <v>0</v>
      </c>
      <c r="AY49" s="246">
        <f>VLOOKUP($A49,Incurred_Real!$A$25:$CD$376,Incurred_Real!AY$1,FALSE)</f>
        <v>0</v>
      </c>
      <c r="AZ49" s="246">
        <f>VLOOKUP($A49,Incurred_Real!$A$25:$CD$376,Incurred_Real!AZ$1,FALSE)</f>
        <v>0</v>
      </c>
      <c r="BA49" s="246">
        <f>VLOOKUP($A49,Incurred_Real!$A$25:$CD$376,Incurred_Real!BA$1,FALSE)</f>
        <v>0</v>
      </c>
      <c r="BB49" s="246">
        <f>VLOOKUP($A49,Incurred_Real!$A$25:$CD$376,Incurred_Real!BB$1,FALSE)</f>
        <v>0.32336100731679684</v>
      </c>
      <c r="BC49" s="246">
        <f>VLOOKUP($A49,Incurred_Real!$A$25:$CD$376,Incurred_Real!BC$1,FALSE)</f>
        <v>3.9093173208885737E-2</v>
      </c>
      <c r="BD49" s="246">
        <f>VLOOKUP($A49,Incurred_Real!$A$25:$CD$376,Incurred_Real!BD$1,FALSE)</f>
        <v>0.15870496759294167</v>
      </c>
      <c r="BE49" s="246">
        <f>VLOOKUP($A49,Incurred_Real!$A$25:$CD$376,Incurred_Real!BE$1,FALSE)</f>
        <v>1.1525852303274063E-2</v>
      </c>
      <c r="BF49" s="246">
        <f>VLOOKUP($A49,Incurred_Real!$A$25:$CD$376,Incurred_Real!BF$1,FALSE)</f>
        <v>0</v>
      </c>
      <c r="BG49" s="246">
        <f>VLOOKUP($A49,Incurred_Real!$A$25:$CD$376,Incurred_Real!BG$1,FALSE)</f>
        <v>0.21744896686091472</v>
      </c>
      <c r="BH49" s="246">
        <f>VLOOKUP($A49,Incurred_Real!$A$25:$CD$376,Incurred_Real!BH$1,FALSE)</f>
        <v>4.6810083070830268E-2</v>
      </c>
      <c r="BI49" s="246">
        <f>VLOOKUP($A49,Incurred_Real!$A$25:$CD$376,Incurred_Real!BI$1,FALSE)</f>
        <v>4.104794014576036E-2</v>
      </c>
      <c r="BJ49" s="246">
        <f>VLOOKUP($A49,Incurred_Real!$A$25:$CD$376,Incurred_Real!BJ$1,FALSE)</f>
        <v>0</v>
      </c>
      <c r="BK49" s="246">
        <f>VLOOKUP($A49,Incurred_Real!$A$25:$CD$376,Incurred_Real!BK$1,FALSE)</f>
        <v>0</v>
      </c>
      <c r="BL49" s="246">
        <f>VLOOKUP($A49,Incurred_Real!$A$25:$CD$376,Incurred_Real!BL$1,FALSE)</f>
        <v>0</v>
      </c>
      <c r="BM49" s="246">
        <f>VLOOKUP($A49,Incurred_Real!$A$25:$CD$376,Incurred_Real!BM$1,FALSE)</f>
        <v>0</v>
      </c>
      <c r="BN49" s="246">
        <f>VLOOKUP($A49,Incurred_Real!$A$25:$CD$376,Incurred_Real!BN$1,FALSE)</f>
        <v>0</v>
      </c>
      <c r="BO49" s="246">
        <f>VLOOKUP($A49,Incurred_Real!$A$25:$CD$376,Incurred_Real!BO$1,FALSE)</f>
        <v>0</v>
      </c>
      <c r="BP49" s="246">
        <f>VLOOKUP($A49,Incurred_Real!$A$25:$CD$376,Incurred_Real!BP$1,FALSE)</f>
        <v>0</v>
      </c>
      <c r="BQ49" s="246">
        <f>VLOOKUP($A49,Incurred_Real!$A$25:$CD$376,Incurred_Real!BQ$1,FALSE)</f>
        <v>0</v>
      </c>
      <c r="BR49" s="246">
        <f>VLOOKUP($A49,Incurred_Real!$A$25:$CD$376,Incurred_Real!BR$1,FALSE)</f>
        <v>0</v>
      </c>
      <c r="BS49" s="254">
        <f t="shared" si="29"/>
        <v>1</v>
      </c>
      <c r="BT49" s="249">
        <f>1+IF(ISNA(VLOOKUP($A49,'Project labour content'!$A$7:$D$255,'Project labour content'!$D$1,FALSE)),VLOOKUP($D49,'Project labour content'!$F$6:$G$15,'Project labour content'!$G$1,FALSE),VLOOKUP($A49,'Project labour content'!$A$7:$D$255,'Project labour content'!$D$1,FALSE))*LabEsc22*1</f>
        <v>1.0008946620064583</v>
      </c>
      <c r="BU49" s="249">
        <f>1+IF(ISNA(VLOOKUP($A49,'Project labour content'!$A$7:$D$255,'Project labour content'!$D$1,FALSE)),VLOOKUP($D49,'Project labour content'!$F$6:$G$15,'Project labour content'!$G$1,FALSE),VLOOKUP($A49,'Project labour content'!$A$7:$D$255,'Project labour content'!$D$1,FALSE))*LabEsc23*1</f>
        <v>1.0017936183905476</v>
      </c>
      <c r="BV49" s="249">
        <f>1+IF(ISNA(VLOOKUP($A49,'Project labour content'!$A$7:$D$255,'Project labour content'!$D$1,FALSE)),VLOOKUP($D49,'Project labour content'!$F$6:$G$15,'Project labour content'!$G$1,FALSE),VLOOKUP($A49,'Project labour content'!$A$7:$D$255,'Project labour content'!$D$1,FALSE))*LabEsc24*1</f>
        <v>1.0026404353043599</v>
      </c>
      <c r="BW49" s="249">
        <f>1+IF(ISNA(VLOOKUP($A49,'Project labour content'!$A$7:$D$255,'Project labour content'!$D$1,FALSE)),VLOOKUP($D49,'Project labour content'!$F$6:$G$15,'Project labour content'!$G$1,FALSE),VLOOKUP($A49,'Project labour content'!$A$7:$D$255,'Project labour content'!$D$1,FALSE))*LabEsc25*1</f>
        <v>1.0037746054242589</v>
      </c>
      <c r="BX49" s="249">
        <f>1+IF(ISNA(VLOOKUP($A49,'Project labour content'!$A$7:$D$255,'Project labour content'!$D$1,FALSE)),VLOOKUP($D49,'Project labour content'!$F$6:$G$15,'Project labour content'!$G$1,FALSE),VLOOKUP($A49,'Project labour content'!$A$7:$D$255,'Project labour content'!$D$1,FALSE))*LabEsc26*1</f>
        <v>1.0050106618265955</v>
      </c>
      <c r="BY49" s="249">
        <f>1+IF(ISNA(VLOOKUP($A49,'Project labour content'!$A$7:$D$255,'Project labour content'!$D$1,FALSE)),VLOOKUP($D49,'Project labour content'!$F$6:$G$15,'Project labour content'!$G$1,FALSE),VLOOKUP($A49,'Project labour content'!$A$7:$D$255,'Project labour content'!$D$1,FALSE))*LabEsc27*1</f>
        <v>1.0057762561459505</v>
      </c>
      <c r="BZ49" s="249">
        <f>1+IF(ISNA(VLOOKUP($A49,'Project labour content'!$A$7:$D$255,'Project labour content'!$D$1,FALSE)),VLOOKUP($D49,'Project labour content'!$F$6:$G$15,'Project labour content'!$G$1,FALSE),VLOOKUP($A49,'Project labour content'!$A$7:$D$255,'Project labour content'!$D$1,FALSE))*LabEsc28*1</f>
        <v>1.0063527486684249</v>
      </c>
      <c r="CA49" s="249">
        <f>1+IF(ISNA(VLOOKUP($A49,'Project labour content'!$A$7:$D$255,'Project labour content'!$D$1,FALSE)),VLOOKUP($D49,'Project labour content'!$F$6:$G$15,'Project labour content'!$G$1,FALSE),VLOOKUP($A49,'Project labour content'!$A$7:$D$255,'Project labour content'!$D$1,FALSE))*LabEsc29*1</f>
        <v>1.0072779038684916</v>
      </c>
      <c r="CB49" s="250" t="str">
        <f>IF(ISNA(VLOOKUP($A49,'Project labour content'!$A$7:$D$255,'Project labour content'!$D$1,FALSE)),"Category","Project")</f>
        <v>Category</v>
      </c>
      <c r="CD49" s="247" t="str">
        <f t="shared" si="30"/>
        <v>11316</v>
      </c>
    </row>
    <row r="50" spans="1:82" x14ac:dyDescent="0.15">
      <c r="A50" s="11" t="s">
        <v>870</v>
      </c>
      <c r="B50" s="11" t="str">
        <f>VLOOKUP($A50,'Incurred Real 2022$'!$A$25:$AC$426,'Incurred Real 2022$'!B$1,FALSE)</f>
        <v>Protection Systems Unit Replacement 2008-2013</v>
      </c>
      <c r="C50" s="11" t="str">
        <f>VLOOKUP($A50,'Incurred Real 2022$'!$A$25:$AC$426,'Incurred Real 2022$'!C$1,FALSE)</f>
        <v>ExAnte</v>
      </c>
      <c r="D50" s="11" t="str">
        <f>VLOOKUP($A50,'Incurred Real 2022$'!$A$25:$AC$426,'Incurred Real 2022$'!D$1,FALSE)</f>
        <v>Replacement</v>
      </c>
      <c r="E50" s="11" t="str">
        <f>VLOOKUP($A50,'Incurred Real 2022$'!$A$25:$AC$426,'Incurred Real 2022$'!E$1,FALSE)</f>
        <v>Closed</v>
      </c>
      <c r="F50" s="105" t="str">
        <f>IF(VLOOKUP($A50,'Incurred Real 2022$'!$A$25:$AC$426,'Incurred Real 2022$'!F$1,FALSE)=0,"",VLOOKUP($A50,'Incurred Real 2022$'!$A$25:$AC$426,'Incurred Real 2022$'!F$1,FALSE))</f>
        <v/>
      </c>
      <c r="G50" s="105" t="str">
        <f>IF(VLOOKUP($A50,'Incurred Real 2022$'!$A$25:$AC$426,'Incurred Real 2022$'!G$1,FALSE)=0,"",VLOOKUP($A50,'Incurred Real 2022$'!$A$25:$AC$426,'Incurred Real 2022$'!G$1,FALSE))</f>
        <v/>
      </c>
      <c r="H50" s="105" t="str">
        <f>IF(VLOOKUP($A50,'Incurred Real 2022$'!$A$25:$AC$426,'Incurred Real 2022$'!H$1,FALSE)=0,"",VLOOKUP($A50,'Incurred Real 2022$'!$A$25:$AC$426,'Incurred Real 2022$'!H$1,FALSE))</f>
        <v/>
      </c>
      <c r="I50" s="105">
        <f>IF(VLOOKUP($A50,'Incurred Real 2022$'!$A$25:$AC$426,'Incurred Real 2022$'!I$1,FALSE)=0,"",VLOOKUP($A50,'Incurred Real 2022$'!$A$25:$AC$426,'Incurred Real 2022$'!I$1,FALSE))</f>
        <v>40047.56</v>
      </c>
      <c r="J50" s="105">
        <f>IF(VLOOKUP($A50,'Incurred Real 2022$'!$A$25:$AC$426,'Incurred Real 2022$'!J$1,FALSE)=0,"",VLOOKUP($A50,'Incurred Real 2022$'!$A$25:$AC$426,'Incurred Real 2022$'!J$1,FALSE))</f>
        <v>62991.81</v>
      </c>
      <c r="K50" s="105">
        <f>IF(VLOOKUP($A50,'Incurred Real 2022$'!$A$25:$AC$426,'Incurred Real 2022$'!K$1,FALSE)=0,"",VLOOKUP($A50,'Incurred Real 2022$'!$A$25:$AC$426,'Incurred Real 2022$'!K$1,FALSE))</f>
        <v>383517.37</v>
      </c>
      <c r="L50" s="105">
        <f>IF(VLOOKUP($A50,'Incurred Real 2022$'!$A$25:$AC$426,'Incurred Real 2022$'!L$1,FALSE)=0,"",VLOOKUP($A50,'Incurred Real 2022$'!$A$25:$AC$426,'Incurred Real 2022$'!L$1,FALSE))</f>
        <v>259622.97</v>
      </c>
      <c r="M50" s="105">
        <f>IF(VLOOKUP($A50,'Incurred Real 2022$'!$A$25:$AC$426,'Incurred Real 2022$'!M$1,FALSE)=0,"",VLOOKUP($A50,'Incurred Real 2022$'!$A$25:$AC$426,'Incurred Real 2022$'!M$1,FALSE))</f>
        <v>335010</v>
      </c>
      <c r="N50" s="105" t="str">
        <f>IF(VLOOKUP($A50,'Incurred Real 2022$'!$A$25:$AC$426,'Incurred Real 2022$'!N$1,FALSE)=0,"",VLOOKUP($A50,'Incurred Real 2022$'!$A$25:$AC$426,'Incurred Real 2022$'!N$1,FALSE))</f>
        <v/>
      </c>
      <c r="O50" s="105" t="str">
        <f>IF(VLOOKUP($A50,'Incurred Real 2022$'!$A$25:$AC$426,'Incurred Real 2022$'!O$1,FALSE)=0,"",VLOOKUP($A50,'Incurred Real 2022$'!$A$25:$AC$426,'Incurred Real 2022$'!O$1,FALSE))</f>
        <v/>
      </c>
      <c r="P50" s="105" t="str">
        <f>IF(VLOOKUP($A50,'Incurred Real 2022$'!$A$25:$AC$426,'Incurred Real 2022$'!P$1,FALSE)=0,"",VLOOKUP($A50,'Incurred Real 2022$'!$A$25:$AC$426,'Incurred Real 2022$'!P$1,FALSE))</f>
        <v/>
      </c>
      <c r="Q50" s="105" t="str">
        <f>IF(VLOOKUP($A50,'Incurred Real 2022$'!$A$25:$AC$426,'Incurred Real 2022$'!Q$1,FALSE)=0,"",VLOOKUP($A50,'Incurred Real 2022$'!$A$25:$AC$426,'Incurred Real 2022$'!Q$1,FALSE))</f>
        <v/>
      </c>
      <c r="R50" s="105" t="str">
        <f>IF(VLOOKUP($A50,'Incurred Real 2022$'!$A$25:$AC$426,'Incurred Real 2022$'!R$1,FALSE)=0,"",VLOOKUP($A50,'Incurred Real 2022$'!$A$25:$AC$426,'Incurred Real 2022$'!R$1,FALSE))</f>
        <v/>
      </c>
      <c r="S50" s="105" t="str">
        <f>IF(VLOOKUP($A50,'Incurred Real 2022$'!$A$25:$AC$426,'Incurred Real 2022$'!S$1,FALSE)=0,"",VLOOKUP($A50,'Incurred Real 2022$'!$A$25:$AC$426,'Incurred Real 2022$'!S$1,FALSE))</f>
        <v/>
      </c>
      <c r="T50" s="105">
        <f>IF(VLOOKUP($A50,'Incurred Real 2022$'!$A$25:$AC$426,'Incurred Real 2022$'!T$1,FALSE)=0,"",VLOOKUP($A50,'Incurred Real 2022$'!$A$25:$AC$426,'Incurred Real 2022$'!T$1,FALSE))</f>
        <v>632.02</v>
      </c>
      <c r="U50" s="105" t="str">
        <f>IF(VLOOKUP($A50,'Incurred Real 2022$'!$A$25:$AC$426,'Incurred Real 2022$'!U$1,FALSE)=0,"",VLOOKUP($A50,'Incurred Real 2022$'!$A$25:$AC$426,'Incurred Real 2022$'!U$1,FALSE))</f>
        <v/>
      </c>
      <c r="V50" s="13" t="str">
        <f>IF(ISTEXT(VLOOKUP($A50,'Incurred Real 2022$'!$A$25:$AC$426,'Incurred Real 2022$'!V$1,FALSE)),"",(VLOOKUP($A50,'Incurred Real 2022$'!$A$25:$AC$426,'Incurred Real 2022$'!V$1,FALSE))*BT50*Incurred_Nominal!V$15)</f>
        <v/>
      </c>
      <c r="W50" s="13" t="str">
        <f>IF(ISTEXT(VLOOKUP($A50,'Incurred Real 2022$'!$A$25:$AC$426,'Incurred Real 2022$'!W$1,FALSE)),"",(VLOOKUP($A50,'Incurred Real 2022$'!$A$25:$AC$426,'Incurred Real 2022$'!W$1,FALSE))*BU50*Incurred_Nominal!W$15)</f>
        <v/>
      </c>
      <c r="X50" s="13" t="str">
        <f>IF(ISTEXT(VLOOKUP($A50,'Incurred Real 2022$'!$A$25:$AC$426,'Incurred Real 2022$'!X$1,FALSE)),"",(VLOOKUP($A50,'Incurred Real 2022$'!$A$25:$AC$426,'Incurred Real 2022$'!X$1,FALSE))*BV50*Incurred_Nominal!X$15)</f>
        <v/>
      </c>
      <c r="Y50" s="13" t="str">
        <f>IF(ISTEXT(VLOOKUP($A50,'Incurred Real 2022$'!$A$25:$AC$426,'Incurred Real 2022$'!Y$1,FALSE)),"",(VLOOKUP($A50,'Incurred Real 2022$'!$A$25:$AC$426,'Incurred Real 2022$'!Y$1,FALSE))*BW50*Incurred_Nominal!Y$15)</f>
        <v/>
      </c>
      <c r="Z50" s="13" t="str">
        <f>IF(ISTEXT(VLOOKUP($A50,'Incurred Real 2022$'!$A$25:$AC$426,'Incurred Real 2022$'!Z$1,FALSE)),"",(VLOOKUP($A50,'Incurred Real 2022$'!$A$25:$AC$426,'Incurred Real 2022$'!Z$1,FALSE))*BX50*Incurred_Nominal!Z$15)</f>
        <v/>
      </c>
      <c r="AA50" s="13" t="str">
        <f>IF(ISTEXT(VLOOKUP($A50,'Incurred Real 2022$'!$A$25:$AC$426,'Incurred Real 2022$'!AA$1,FALSE)),"",(VLOOKUP($A50,'Incurred Real 2022$'!$A$25:$AC$426,'Incurred Real 2022$'!AA$1,FALSE))*BY50*Incurred_Nominal!AA$15)</f>
        <v/>
      </c>
      <c r="AB50" s="13" t="str">
        <f>IF(ISTEXT(VLOOKUP($A50,'Incurred Real 2022$'!$A$25:$AC$426,'Incurred Real 2022$'!AB$1,FALSE)),"",(VLOOKUP($A50,'Incurred Real 2022$'!$A$25:$AC$426,'Incurred Real 2022$'!AB$1,FALSE))*BZ50*Incurred_Nominal!AB$15)</f>
        <v/>
      </c>
      <c r="AC50" s="13" t="str">
        <f>IF(ISTEXT(VLOOKUP($A50,'Incurred Real 2022$'!$A$25:$AC$426,'Incurred Real 2022$'!AC$1,FALSE)),"",(VLOOKUP($A50,'Incurred Real 2022$'!$A$25:$AC$426,'Incurred Real 2022$'!AC$1,FALSE))*CA50*Incurred_Nominal!AC$15)</f>
        <v/>
      </c>
      <c r="AD50" s="232">
        <f t="shared" si="25"/>
        <v>1081821.73</v>
      </c>
      <c r="AE50" s="232">
        <f t="shared" si="26"/>
        <v>1081821.73</v>
      </c>
      <c r="AF50" s="239">
        <f t="shared" si="27"/>
        <v>1505773.7746795544</v>
      </c>
      <c r="AG50" s="237">
        <f t="shared" si="32"/>
        <v>1263323.3889763891</v>
      </c>
      <c r="AH50" s="240">
        <f t="shared" si="31"/>
        <v>1.1919147447270895</v>
      </c>
      <c r="AI50" s="234">
        <f>VLOOKUP($A50,Incurred_Real!$A$25:$AP$479,Incurred_Real!AI$1,FALSE)</f>
        <v>2020</v>
      </c>
      <c r="AJ50" s="235" t="str">
        <f>VLOOKUP($A50,Incurred_Real!$A$25:$AP$479,Incurred_Real!AJ$1,FALSE)</f>
        <v/>
      </c>
      <c r="AK50" s="236">
        <f>VLOOKUP($A50,Incurred_Real!$A$25:$AP$479,Incurred_Real!AK$1,FALSE)</f>
        <v>2020</v>
      </c>
      <c r="AL50" s="235" t="str">
        <f>VLOOKUP($A50,Incurred_Real!$A$25:$AP$479,Incurred_Real!AL$1,FALSE)</f>
        <v/>
      </c>
      <c r="AM50" s="237">
        <f>IF(AL50="Commissioned Extra","",(IF((AD50)=0,0,SUMPRODUCT($F$17:$U$17,F50:U50))+VLOOKUP($A50,Incurred_Real!$A$25:$BS$376,Incurred_Real!$AO$1,FALSE)))</f>
        <v>1337395.7716207791</v>
      </c>
      <c r="AN50" s="232" cm="1">
        <f t="array" ref="AN50">IF(ROUND(AE50,0)=0,0,LOOKUP(2,1/(F50:AC50&lt;&gt;""),F50:AC50))</f>
        <v>632.02</v>
      </c>
      <c r="AO50" s="232">
        <f t="shared" si="28"/>
        <v>0</v>
      </c>
      <c r="AP50" s="78"/>
      <c r="AQ50" s="20"/>
      <c r="AR50" s="245">
        <f>VLOOKUP($A50,Incurred_Real!$A$25:$CD$376,Incurred_Real!AR$1,FALSE)</f>
        <v>0</v>
      </c>
      <c r="AS50" s="246">
        <f>VLOOKUP($A50,Incurred_Real!$A$25:$CD$376,Incurred_Real!AS$1,FALSE)</f>
        <v>0</v>
      </c>
      <c r="AT50" s="246">
        <f>VLOOKUP($A50,Incurred_Real!$A$25:$CD$376,Incurred_Real!AT$1,FALSE)</f>
        <v>0</v>
      </c>
      <c r="AU50" s="246">
        <f>VLOOKUP($A50,Incurred_Real!$A$25:$CD$376,Incurred_Real!AU$1,FALSE)</f>
        <v>0</v>
      </c>
      <c r="AV50" s="246">
        <f>VLOOKUP($A50,Incurred_Real!$A$25:$CD$376,Incurred_Real!AV$1,FALSE)</f>
        <v>0</v>
      </c>
      <c r="AW50" s="246">
        <f>VLOOKUP($A50,Incurred_Real!$A$25:$CD$376,Incurred_Real!AW$1,FALSE)</f>
        <v>0</v>
      </c>
      <c r="AX50" s="246">
        <f>VLOOKUP($A50,Incurred_Real!$A$25:$CD$376,Incurred_Real!AX$1,FALSE)</f>
        <v>0</v>
      </c>
      <c r="AY50" s="246">
        <f>VLOOKUP($A50,Incurred_Real!$A$25:$CD$376,Incurred_Real!AY$1,FALSE)</f>
        <v>0</v>
      </c>
      <c r="AZ50" s="246">
        <f>VLOOKUP($A50,Incurred_Real!$A$25:$CD$376,Incurred_Real!AZ$1,FALSE)</f>
        <v>0</v>
      </c>
      <c r="BA50" s="246">
        <f>VLOOKUP($A50,Incurred_Real!$A$25:$CD$376,Incurred_Real!BA$1,FALSE)</f>
        <v>0</v>
      </c>
      <c r="BB50" s="246">
        <f>VLOOKUP($A50,Incurred_Real!$A$25:$CD$376,Incurred_Real!BB$1,FALSE)</f>
        <v>0</v>
      </c>
      <c r="BC50" s="246">
        <f>VLOOKUP($A50,Incurred_Real!$A$25:$CD$376,Incurred_Real!BC$1,FALSE)</f>
        <v>0</v>
      </c>
      <c r="BD50" s="246">
        <f>VLOOKUP($A50,Incurred_Real!$A$25:$CD$376,Incurred_Real!BD$1,FALSE)</f>
        <v>0</v>
      </c>
      <c r="BE50" s="246">
        <f>VLOOKUP($A50,Incurred_Real!$A$25:$CD$376,Incurred_Real!BE$1,FALSE)</f>
        <v>0</v>
      </c>
      <c r="BF50" s="246">
        <f>VLOOKUP($A50,Incurred_Real!$A$25:$CD$376,Incurred_Real!BF$1,FALSE)</f>
        <v>0</v>
      </c>
      <c r="BG50" s="246">
        <f>VLOOKUP($A50,Incurred_Real!$A$25:$CD$376,Incurred_Real!BG$1,FALSE)</f>
        <v>1</v>
      </c>
      <c r="BH50" s="246">
        <f>VLOOKUP($A50,Incurred_Real!$A$25:$CD$376,Incurred_Real!BH$1,FALSE)</f>
        <v>0</v>
      </c>
      <c r="BI50" s="246">
        <f>VLOOKUP($A50,Incurred_Real!$A$25:$CD$376,Incurred_Real!BI$1,FALSE)</f>
        <v>0</v>
      </c>
      <c r="BJ50" s="246">
        <f>VLOOKUP($A50,Incurred_Real!$A$25:$CD$376,Incurred_Real!BJ$1,FALSE)</f>
        <v>0</v>
      </c>
      <c r="BK50" s="246">
        <f>VLOOKUP($A50,Incurred_Real!$A$25:$CD$376,Incurred_Real!BK$1,FALSE)</f>
        <v>0</v>
      </c>
      <c r="BL50" s="246">
        <f>VLOOKUP($A50,Incurred_Real!$A$25:$CD$376,Incurred_Real!BL$1,FALSE)</f>
        <v>0</v>
      </c>
      <c r="BM50" s="246">
        <f>VLOOKUP($A50,Incurred_Real!$A$25:$CD$376,Incurred_Real!BM$1,FALSE)</f>
        <v>0</v>
      </c>
      <c r="BN50" s="246">
        <f>VLOOKUP($A50,Incurred_Real!$A$25:$CD$376,Incurred_Real!BN$1,FALSE)</f>
        <v>0</v>
      </c>
      <c r="BO50" s="246">
        <f>VLOOKUP($A50,Incurred_Real!$A$25:$CD$376,Incurred_Real!BO$1,FALSE)</f>
        <v>0</v>
      </c>
      <c r="BP50" s="246">
        <f>VLOOKUP($A50,Incurred_Real!$A$25:$CD$376,Incurred_Real!BP$1,FALSE)</f>
        <v>0</v>
      </c>
      <c r="BQ50" s="246">
        <f>VLOOKUP($A50,Incurred_Real!$A$25:$CD$376,Incurred_Real!BQ$1,FALSE)</f>
        <v>0</v>
      </c>
      <c r="BR50" s="246">
        <f>VLOOKUP($A50,Incurred_Real!$A$25:$CD$376,Incurred_Real!BR$1,FALSE)</f>
        <v>0</v>
      </c>
      <c r="BS50" s="254">
        <f t="shared" si="29"/>
        <v>1</v>
      </c>
      <c r="BT50" s="249">
        <f>1+IF(ISNA(VLOOKUP($A50,'Project labour content'!$A$7:$D$255,'Project labour content'!$D$1,FALSE)),VLOOKUP($D50,'Project labour content'!$F$6:$G$15,'Project labour content'!$G$1,FALSE),VLOOKUP($A50,'Project labour content'!$A$7:$D$255,'Project labour content'!$D$1,FALSE))*LabEsc22*1</f>
        <v>1.0008946620064583</v>
      </c>
      <c r="BU50" s="249">
        <f>1+IF(ISNA(VLOOKUP($A50,'Project labour content'!$A$7:$D$255,'Project labour content'!$D$1,FALSE)),VLOOKUP($D50,'Project labour content'!$F$6:$G$15,'Project labour content'!$G$1,FALSE),VLOOKUP($A50,'Project labour content'!$A$7:$D$255,'Project labour content'!$D$1,FALSE))*LabEsc23*1</f>
        <v>1.0017936183905476</v>
      </c>
      <c r="BV50" s="249">
        <f>1+IF(ISNA(VLOOKUP($A50,'Project labour content'!$A$7:$D$255,'Project labour content'!$D$1,FALSE)),VLOOKUP($D50,'Project labour content'!$F$6:$G$15,'Project labour content'!$G$1,FALSE),VLOOKUP($A50,'Project labour content'!$A$7:$D$255,'Project labour content'!$D$1,FALSE))*LabEsc24*1</f>
        <v>1.0026404353043599</v>
      </c>
      <c r="BW50" s="249">
        <f>1+IF(ISNA(VLOOKUP($A50,'Project labour content'!$A$7:$D$255,'Project labour content'!$D$1,FALSE)),VLOOKUP($D50,'Project labour content'!$F$6:$G$15,'Project labour content'!$G$1,FALSE),VLOOKUP($A50,'Project labour content'!$A$7:$D$255,'Project labour content'!$D$1,FALSE))*LabEsc25*1</f>
        <v>1.0037746054242589</v>
      </c>
      <c r="BX50" s="249">
        <f>1+IF(ISNA(VLOOKUP($A50,'Project labour content'!$A$7:$D$255,'Project labour content'!$D$1,FALSE)),VLOOKUP($D50,'Project labour content'!$F$6:$G$15,'Project labour content'!$G$1,FALSE),VLOOKUP($A50,'Project labour content'!$A$7:$D$255,'Project labour content'!$D$1,FALSE))*LabEsc26*1</f>
        <v>1.0050106618265955</v>
      </c>
      <c r="BY50" s="249">
        <f>1+IF(ISNA(VLOOKUP($A50,'Project labour content'!$A$7:$D$255,'Project labour content'!$D$1,FALSE)),VLOOKUP($D50,'Project labour content'!$F$6:$G$15,'Project labour content'!$G$1,FALSE),VLOOKUP($A50,'Project labour content'!$A$7:$D$255,'Project labour content'!$D$1,FALSE))*LabEsc27*1</f>
        <v>1.0057762561459505</v>
      </c>
      <c r="BZ50" s="249">
        <f>1+IF(ISNA(VLOOKUP($A50,'Project labour content'!$A$7:$D$255,'Project labour content'!$D$1,FALSE)),VLOOKUP($D50,'Project labour content'!$F$6:$G$15,'Project labour content'!$G$1,FALSE),VLOOKUP($A50,'Project labour content'!$A$7:$D$255,'Project labour content'!$D$1,FALSE))*LabEsc28*1</f>
        <v>1.0063527486684249</v>
      </c>
      <c r="CA50" s="249">
        <f>1+IF(ISNA(VLOOKUP($A50,'Project labour content'!$A$7:$D$255,'Project labour content'!$D$1,FALSE)),VLOOKUP($D50,'Project labour content'!$F$6:$G$15,'Project labour content'!$G$1,FALSE),VLOOKUP($A50,'Project labour content'!$A$7:$D$255,'Project labour content'!$D$1,FALSE))*LabEsc29*1</f>
        <v>1.0072779038684916</v>
      </c>
      <c r="CB50" s="250" t="str">
        <f>IF(ISNA(VLOOKUP($A50,'Project labour content'!$A$7:$D$255,'Project labour content'!$D$1,FALSE)),"Category","Project")</f>
        <v>Category</v>
      </c>
      <c r="CD50" s="247" t="str">
        <f t="shared" si="30"/>
        <v>11361</v>
      </c>
    </row>
    <row r="51" spans="1:82" x14ac:dyDescent="0.15">
      <c r="A51" s="11" t="s">
        <v>75</v>
      </c>
      <c r="B51" s="11" t="str">
        <f>VLOOKUP($A51,'Incurred Real 2022$'!$A$25:$AC$426,'Incurred Real 2022$'!B$1,FALSE)</f>
        <v>Energy Management System Replacement</v>
      </c>
      <c r="C51" s="11" t="str">
        <f>VLOOKUP($A51,'Incurred Real 2022$'!$A$25:$AC$426,'Incurred Real 2022$'!C$1,FALSE)</f>
        <v>ExAnte</v>
      </c>
      <c r="D51" s="11" t="str">
        <f>VLOOKUP($A51,'Incurred Real 2022$'!$A$25:$AC$426,'Incurred Real 2022$'!D$1,FALSE)</f>
        <v>Information Technology</v>
      </c>
      <c r="E51" s="11" t="str">
        <f>VLOOKUP($A51,'Incurred Real 2022$'!$A$25:$AC$426,'Incurred Real 2022$'!E$1,FALSE)</f>
        <v>Active</v>
      </c>
      <c r="F51" s="105" t="str">
        <f>IF(VLOOKUP($A51,'Incurred Real 2022$'!$A$25:$AC$426,'Incurred Real 2022$'!F$1,FALSE)=0,"",VLOOKUP($A51,'Incurred Real 2022$'!$A$25:$AC$426,'Incurred Real 2022$'!F$1,FALSE))</f>
        <v/>
      </c>
      <c r="G51" s="105" t="str">
        <f>IF(VLOOKUP($A51,'Incurred Real 2022$'!$A$25:$AC$426,'Incurred Real 2022$'!G$1,FALSE)=0,"",VLOOKUP($A51,'Incurred Real 2022$'!$A$25:$AC$426,'Incurred Real 2022$'!G$1,FALSE))</f>
        <v/>
      </c>
      <c r="H51" s="105" t="str">
        <f>IF(VLOOKUP($A51,'Incurred Real 2022$'!$A$25:$AC$426,'Incurred Real 2022$'!H$1,FALSE)=0,"",VLOOKUP($A51,'Incurred Real 2022$'!$A$25:$AC$426,'Incurred Real 2022$'!H$1,FALSE))</f>
        <v/>
      </c>
      <c r="I51" s="105" t="str">
        <f>IF(VLOOKUP($A51,'Incurred Real 2022$'!$A$25:$AC$426,'Incurred Real 2022$'!I$1,FALSE)=0,"",VLOOKUP($A51,'Incurred Real 2022$'!$A$25:$AC$426,'Incurred Real 2022$'!I$1,FALSE))</f>
        <v/>
      </c>
      <c r="J51" s="105" t="str">
        <f>IF(VLOOKUP($A51,'Incurred Real 2022$'!$A$25:$AC$426,'Incurred Real 2022$'!J$1,FALSE)=0,"",VLOOKUP($A51,'Incurred Real 2022$'!$A$25:$AC$426,'Incurred Real 2022$'!J$1,FALSE))</f>
        <v/>
      </c>
      <c r="K51" s="105" t="str">
        <f>IF(VLOOKUP($A51,'Incurred Real 2022$'!$A$25:$AC$426,'Incurred Real 2022$'!K$1,FALSE)=0,"",VLOOKUP($A51,'Incurred Real 2022$'!$A$25:$AC$426,'Incurred Real 2022$'!K$1,FALSE))</f>
        <v/>
      </c>
      <c r="L51" s="105" t="str">
        <f>IF(VLOOKUP($A51,'Incurred Real 2022$'!$A$25:$AC$426,'Incurred Real 2022$'!L$1,FALSE)=0,"",VLOOKUP($A51,'Incurred Real 2022$'!$A$25:$AC$426,'Incurred Real 2022$'!L$1,FALSE))</f>
        <v/>
      </c>
      <c r="M51" s="105" t="str">
        <f>IF(VLOOKUP($A51,'Incurred Real 2022$'!$A$25:$AC$426,'Incurred Real 2022$'!M$1,FALSE)=0,"",VLOOKUP($A51,'Incurred Real 2022$'!$A$25:$AC$426,'Incurred Real 2022$'!M$1,FALSE))</f>
        <v/>
      </c>
      <c r="N51" s="105" t="str">
        <f>IF(VLOOKUP($A51,'Incurred Real 2022$'!$A$25:$AC$426,'Incurred Real 2022$'!N$1,FALSE)=0,"",VLOOKUP($A51,'Incurred Real 2022$'!$A$25:$AC$426,'Incurred Real 2022$'!N$1,FALSE))</f>
        <v/>
      </c>
      <c r="O51" s="105" t="str">
        <f>IF(VLOOKUP($A51,'Incurred Real 2022$'!$A$25:$AC$426,'Incurred Real 2022$'!O$1,FALSE)=0,"",VLOOKUP($A51,'Incurred Real 2022$'!$A$25:$AC$426,'Incurred Real 2022$'!O$1,FALSE))</f>
        <v/>
      </c>
      <c r="P51" s="105">
        <f>IF(VLOOKUP($A51,'Incurred Real 2022$'!$A$25:$AC$426,'Incurred Real 2022$'!P$1,FALSE)=0,"",VLOOKUP($A51,'Incurred Real 2022$'!$A$25:$AC$426,'Incurred Real 2022$'!P$1,FALSE))</f>
        <v>65315.69</v>
      </c>
      <c r="Q51" s="105">
        <f>IF(VLOOKUP($A51,'Incurred Real 2022$'!$A$25:$AC$426,'Incurred Real 2022$'!Q$1,FALSE)=0,"",VLOOKUP($A51,'Incurred Real 2022$'!$A$25:$AC$426,'Incurred Real 2022$'!Q$1,FALSE))</f>
        <v>436260.06</v>
      </c>
      <c r="R51" s="105">
        <f>IF(VLOOKUP($A51,'Incurred Real 2022$'!$A$25:$AC$426,'Incurred Real 2022$'!R$1,FALSE)=0,"",VLOOKUP($A51,'Incurred Real 2022$'!$A$25:$AC$426,'Incurred Real 2022$'!R$1,FALSE))</f>
        <v>3907354.86</v>
      </c>
      <c r="S51" s="105">
        <f>IF(VLOOKUP($A51,'Incurred Real 2022$'!$A$25:$AC$426,'Incurred Real 2022$'!S$1,FALSE)=0,"",VLOOKUP($A51,'Incurred Real 2022$'!$A$25:$AC$426,'Incurred Real 2022$'!S$1,FALSE))</f>
        <v>5865418.8300000001</v>
      </c>
      <c r="T51" s="105">
        <f>IF(VLOOKUP($A51,'Incurred Real 2022$'!$A$25:$AC$426,'Incurred Real 2022$'!T$1,FALSE)=0,"",VLOOKUP($A51,'Incurred Real 2022$'!$A$25:$AC$426,'Incurred Real 2022$'!T$1,FALSE))</f>
        <v>5908082.71</v>
      </c>
      <c r="U51" s="105">
        <f>IF(VLOOKUP($A51,'Incurred Real 2022$'!$A$25:$AC$426,'Incurred Real 2022$'!U$1,FALSE)=0,"",VLOOKUP($A51,'Incurred Real 2022$'!$A$25:$AC$426,'Incurred Real 2022$'!U$1,FALSE))</f>
        <v>5862808.1299999999</v>
      </c>
      <c r="V51" s="13">
        <f>IF(ISTEXT(VLOOKUP($A51,'Incurred Real 2022$'!$A$25:$AC$426,'Incurred Real 2022$'!V$1,FALSE)),"",(VLOOKUP($A51,'Incurred Real 2022$'!$A$25:$AC$426,'Incurred Real 2022$'!V$1,FALSE))*BT51*Incurred_Nominal!V$15)</f>
        <v>2935453.6074046968</v>
      </c>
      <c r="W51" s="13" t="str">
        <f>IF(ISTEXT(VLOOKUP($A51,'Incurred Real 2022$'!$A$25:$AC$426,'Incurred Real 2022$'!W$1,FALSE)),"",(VLOOKUP($A51,'Incurred Real 2022$'!$A$25:$AC$426,'Incurred Real 2022$'!W$1,FALSE))*BU51*Incurred_Nominal!W$15)</f>
        <v/>
      </c>
      <c r="X51" s="13" t="str">
        <f>IF(ISTEXT(VLOOKUP($A51,'Incurred Real 2022$'!$A$25:$AC$426,'Incurred Real 2022$'!X$1,FALSE)),"",(VLOOKUP($A51,'Incurred Real 2022$'!$A$25:$AC$426,'Incurred Real 2022$'!X$1,FALSE))*BV51*Incurred_Nominal!X$15)</f>
        <v/>
      </c>
      <c r="Y51" s="13" t="str">
        <f>IF(ISTEXT(VLOOKUP($A51,'Incurred Real 2022$'!$A$25:$AC$426,'Incurred Real 2022$'!Y$1,FALSE)),"",(VLOOKUP($A51,'Incurred Real 2022$'!$A$25:$AC$426,'Incurred Real 2022$'!Y$1,FALSE))*BW51*Incurred_Nominal!Y$15)</f>
        <v/>
      </c>
      <c r="Z51" s="13" t="str">
        <f>IF(ISTEXT(VLOOKUP($A51,'Incurred Real 2022$'!$A$25:$AC$426,'Incurred Real 2022$'!Z$1,FALSE)),"",(VLOOKUP($A51,'Incurred Real 2022$'!$A$25:$AC$426,'Incurred Real 2022$'!Z$1,FALSE))*BX51*Incurred_Nominal!Z$15)</f>
        <v/>
      </c>
      <c r="AA51" s="13" t="str">
        <f>IF(ISTEXT(VLOOKUP($A51,'Incurred Real 2022$'!$A$25:$AC$426,'Incurred Real 2022$'!AA$1,FALSE)),"",(VLOOKUP($A51,'Incurred Real 2022$'!$A$25:$AC$426,'Incurred Real 2022$'!AA$1,FALSE))*BY51*Incurred_Nominal!AA$15)</f>
        <v/>
      </c>
      <c r="AB51" s="13" t="str">
        <f>IF(ISTEXT(VLOOKUP($A51,'Incurred Real 2022$'!$A$25:$AC$426,'Incurred Real 2022$'!AB$1,FALSE)),"",(VLOOKUP($A51,'Incurred Real 2022$'!$A$25:$AC$426,'Incurred Real 2022$'!AB$1,FALSE))*BZ51*Incurred_Nominal!AB$15)</f>
        <v/>
      </c>
      <c r="AC51" s="13" t="str">
        <f>IF(ISTEXT(VLOOKUP($A51,'Incurred Real 2022$'!$A$25:$AC$426,'Incurred Real 2022$'!AC$1,FALSE)),"",(VLOOKUP($A51,'Incurred Real 2022$'!$A$25:$AC$426,'Incurred Real 2022$'!AC$1,FALSE))*CA51*Incurred_Nominal!AC$15)</f>
        <v/>
      </c>
      <c r="AD51" s="232">
        <f t="shared" si="25"/>
        <v>24980693.887404695</v>
      </c>
      <c r="AE51" s="232">
        <f t="shared" si="26"/>
        <v>24980693.887404695</v>
      </c>
      <c r="AF51" s="239">
        <f t="shared" si="27"/>
        <v>29912570.853381127</v>
      </c>
      <c r="AG51" s="237">
        <f t="shared" si="32"/>
        <v>25932357.159320712</v>
      </c>
      <c r="AH51" s="240">
        <f t="shared" si="31"/>
        <v>1.1534844545602685</v>
      </c>
      <c r="AI51" s="234">
        <f>VLOOKUP($A51,Incurred_Real!$A$25:$AP$479,Incurred_Real!AI$1,FALSE)</f>
        <v>2022</v>
      </c>
      <c r="AJ51" s="235">
        <f>VLOOKUP($A51,Incurred_Real!$A$25:$AP$479,Incurred_Real!AJ$1,FALSE)</f>
        <v>44578</v>
      </c>
      <c r="AK51" s="236">
        <f>VLOOKUP($A51,Incurred_Real!$A$25:$AP$479,Incurred_Real!AK$1,FALSE)</f>
        <v>2022</v>
      </c>
      <c r="AL51" s="235" t="str">
        <f>VLOOKUP($A51,Incurred_Real!$A$25:$AP$479,Incurred_Real!AL$1,FALSE)</f>
        <v/>
      </c>
      <c r="AM51" s="237">
        <f>IF(AL51="Commissioned Extra","",(IF((AD51)=0,0,SUMPRODUCT($F$17:$U$17,F51:U51))+VLOOKUP($A51,Incurred_Real!$A$25:$BS$376,Incurred_Real!$AO$1,FALSE)))</f>
        <v>26603574.405610885</v>
      </c>
      <c r="AN51" s="232" cm="1">
        <f t="array" ref="AN51">IF(ROUND(AE51,0)=0,0,LOOKUP(2,1/(F51:AC51&lt;&gt;""),F51:AC51))</f>
        <v>2935453.6074046968</v>
      </c>
      <c r="AO51" s="232">
        <f t="shared" si="28"/>
        <v>2935453.6074046968</v>
      </c>
      <c r="AP51" s="78"/>
      <c r="AQ51" s="20"/>
      <c r="AR51" s="245">
        <f>VLOOKUP($A51,Incurred_Real!$A$25:$CD$376,Incurred_Real!AR$1,FALSE)</f>
        <v>0</v>
      </c>
      <c r="AS51" s="246">
        <f>VLOOKUP($A51,Incurred_Real!$A$25:$CD$376,Incurred_Real!AS$1,FALSE)</f>
        <v>0</v>
      </c>
      <c r="AT51" s="246">
        <f>VLOOKUP($A51,Incurred_Real!$A$25:$CD$376,Incurred_Real!AT$1,FALSE)</f>
        <v>0</v>
      </c>
      <c r="AU51" s="246">
        <f>VLOOKUP($A51,Incurred_Real!$A$25:$CD$376,Incurred_Real!AU$1,FALSE)</f>
        <v>0</v>
      </c>
      <c r="AV51" s="246">
        <f>VLOOKUP($A51,Incurred_Real!$A$25:$CD$376,Incurred_Real!AV$1,FALSE)</f>
        <v>1</v>
      </c>
      <c r="AW51" s="246">
        <f>VLOOKUP($A51,Incurred_Real!$A$25:$CD$376,Incurred_Real!AW$1,FALSE)</f>
        <v>0</v>
      </c>
      <c r="AX51" s="246">
        <f>VLOOKUP($A51,Incurred_Real!$A$25:$CD$376,Incurred_Real!AX$1,FALSE)</f>
        <v>0</v>
      </c>
      <c r="AY51" s="246">
        <f>VLOOKUP($A51,Incurred_Real!$A$25:$CD$376,Incurred_Real!AY$1,FALSE)</f>
        <v>0</v>
      </c>
      <c r="AZ51" s="246">
        <f>VLOOKUP($A51,Incurred_Real!$A$25:$CD$376,Incurred_Real!AZ$1,FALSE)</f>
        <v>0</v>
      </c>
      <c r="BA51" s="246">
        <f>VLOOKUP($A51,Incurred_Real!$A$25:$CD$376,Incurred_Real!BA$1,FALSE)</f>
        <v>0</v>
      </c>
      <c r="BB51" s="246">
        <f>VLOOKUP($A51,Incurred_Real!$A$25:$CD$376,Incurred_Real!BB$1,FALSE)</f>
        <v>0</v>
      </c>
      <c r="BC51" s="246">
        <f>VLOOKUP($A51,Incurred_Real!$A$25:$CD$376,Incurred_Real!BC$1,FALSE)</f>
        <v>0</v>
      </c>
      <c r="BD51" s="246">
        <f>VLOOKUP($A51,Incurred_Real!$A$25:$CD$376,Incurred_Real!BD$1,FALSE)</f>
        <v>0</v>
      </c>
      <c r="BE51" s="246">
        <f>VLOOKUP($A51,Incurred_Real!$A$25:$CD$376,Incurred_Real!BE$1,FALSE)</f>
        <v>0</v>
      </c>
      <c r="BF51" s="246">
        <f>VLOOKUP($A51,Incurred_Real!$A$25:$CD$376,Incurred_Real!BF$1,FALSE)</f>
        <v>0</v>
      </c>
      <c r="BG51" s="246">
        <f>VLOOKUP($A51,Incurred_Real!$A$25:$CD$376,Incurred_Real!BG$1,FALSE)</f>
        <v>0</v>
      </c>
      <c r="BH51" s="246">
        <f>VLOOKUP($A51,Incurred_Real!$A$25:$CD$376,Incurred_Real!BH$1,FALSE)</f>
        <v>0</v>
      </c>
      <c r="BI51" s="246">
        <f>VLOOKUP($A51,Incurred_Real!$A$25:$CD$376,Incurred_Real!BI$1,FALSE)</f>
        <v>0</v>
      </c>
      <c r="BJ51" s="246">
        <f>VLOOKUP($A51,Incurred_Real!$A$25:$CD$376,Incurred_Real!BJ$1,FALSE)</f>
        <v>0</v>
      </c>
      <c r="BK51" s="246">
        <f>VLOOKUP($A51,Incurred_Real!$A$25:$CD$376,Incurred_Real!BK$1,FALSE)</f>
        <v>0</v>
      </c>
      <c r="BL51" s="246">
        <f>VLOOKUP($A51,Incurred_Real!$A$25:$CD$376,Incurred_Real!BL$1,FALSE)</f>
        <v>0</v>
      </c>
      <c r="BM51" s="246">
        <f>VLOOKUP($A51,Incurred_Real!$A$25:$CD$376,Incurred_Real!BM$1,FALSE)</f>
        <v>0</v>
      </c>
      <c r="BN51" s="246">
        <f>VLOOKUP($A51,Incurred_Real!$A$25:$CD$376,Incurred_Real!BN$1,FALSE)</f>
        <v>0</v>
      </c>
      <c r="BO51" s="246">
        <f>VLOOKUP($A51,Incurred_Real!$A$25:$CD$376,Incurred_Real!BO$1,FALSE)</f>
        <v>0</v>
      </c>
      <c r="BP51" s="246">
        <f>VLOOKUP($A51,Incurred_Real!$A$25:$CD$376,Incurred_Real!BP$1,FALSE)</f>
        <v>0</v>
      </c>
      <c r="BQ51" s="246">
        <f>VLOOKUP($A51,Incurred_Real!$A$25:$CD$376,Incurred_Real!BQ$1,FALSE)</f>
        <v>0</v>
      </c>
      <c r="BR51" s="246">
        <f>VLOOKUP($A51,Incurred_Real!$A$25:$CD$376,Incurred_Real!BR$1,FALSE)</f>
        <v>0</v>
      </c>
      <c r="BS51" s="254">
        <f t="shared" si="29"/>
        <v>1</v>
      </c>
      <c r="BT51" s="249">
        <f>1+IF(ISNA(VLOOKUP($A51,'Project labour content'!$A$7:$D$255,'Project labour content'!$D$1,FALSE)),VLOOKUP($D51,'Project labour content'!$F$6:$G$15,'Project labour content'!$G$1,FALSE),VLOOKUP($A51,'Project labour content'!$A$7:$D$255,'Project labour content'!$D$1,FALSE))*LabEsc22*1</f>
        <v>1.002784370877831</v>
      </c>
      <c r="BU51" s="249">
        <f>1+IF(ISNA(VLOOKUP($A51,'Project labour content'!$A$7:$D$255,'Project labour content'!$D$1,FALSE)),VLOOKUP($D51,'Project labour content'!$F$6:$G$15,'Project labour content'!$G$1,FALSE),VLOOKUP($A51,'Project labour content'!$A$7:$D$255,'Project labour content'!$D$1,FALSE))*LabEsc23*1</f>
        <v>1.0055821067358757</v>
      </c>
      <c r="BV51" s="249">
        <f>1+IF(ISNA(VLOOKUP($A51,'Project labour content'!$A$7:$D$255,'Project labour content'!$D$1,FALSE)),VLOOKUP($D51,'Project labour content'!$F$6:$G$15,'Project labour content'!$G$1,FALSE),VLOOKUP($A51,'Project labour content'!$A$7:$D$255,'Project labour content'!$D$1,FALSE))*LabEsc24*1</f>
        <v>1.0082175739141537</v>
      </c>
      <c r="BW51" s="249">
        <f>1+IF(ISNA(VLOOKUP($A51,'Project labour content'!$A$7:$D$255,'Project labour content'!$D$1,FALSE)),VLOOKUP($D51,'Project labour content'!$F$6:$G$15,'Project labour content'!$G$1,FALSE),VLOOKUP($A51,'Project labour content'!$A$7:$D$255,'Project labour content'!$D$1,FALSE))*LabEsc25*1</f>
        <v>1.0117473429549273</v>
      </c>
      <c r="BX51" s="249">
        <f>1+IF(ISNA(VLOOKUP($A51,'Project labour content'!$A$7:$D$255,'Project labour content'!$D$1,FALSE)),VLOOKUP($D51,'Project labour content'!$F$6:$G$15,'Project labour content'!$G$1,FALSE),VLOOKUP($A51,'Project labour content'!$A$7:$D$255,'Project labour content'!$D$1,FALSE))*LabEsc26*1</f>
        <v>1.0155942029145306</v>
      </c>
      <c r="BY51" s="249">
        <f>1+IF(ISNA(VLOOKUP($A51,'Project labour content'!$A$7:$D$255,'Project labour content'!$D$1,FALSE)),VLOOKUP($D51,'Project labour content'!$F$6:$G$15,'Project labour content'!$G$1,FALSE),VLOOKUP($A51,'Project labour content'!$A$7:$D$255,'Project labour content'!$D$1,FALSE))*LabEsc27*1</f>
        <v>1.0179768887910479</v>
      </c>
      <c r="BZ51" s="249">
        <f>1+IF(ISNA(VLOOKUP($A51,'Project labour content'!$A$7:$D$255,'Project labour content'!$D$1,FALSE)),VLOOKUP($D51,'Project labour content'!$F$6:$G$15,'Project labour content'!$G$1,FALSE),VLOOKUP($A51,'Project labour content'!$A$7:$D$255,'Project labour content'!$D$1,FALSE))*LabEsc28*1</f>
        <v>1.0197710512560654</v>
      </c>
      <c r="CA51" s="249">
        <f>1+IF(ISNA(VLOOKUP($A51,'Project labour content'!$A$7:$D$255,'Project labour content'!$D$1,FALSE)),VLOOKUP($D51,'Project labour content'!$F$6:$G$15,'Project labour content'!$G$1,FALSE),VLOOKUP($A51,'Project labour content'!$A$7:$D$255,'Project labour content'!$D$1,FALSE))*LabEsc29*1</f>
        <v>1.0226503231799255</v>
      </c>
      <c r="CB51" s="250" t="str">
        <f>IF(ISNA(VLOOKUP($A51,'Project labour content'!$A$7:$D$255,'Project labour content'!$D$1,FALSE)),"Category","Project")</f>
        <v>Project</v>
      </c>
      <c r="CD51" s="247" t="str">
        <f t="shared" si="30"/>
        <v>11379</v>
      </c>
    </row>
    <row r="52" spans="1:82" x14ac:dyDescent="0.15">
      <c r="A52" s="11" t="s">
        <v>77</v>
      </c>
      <c r="B52" s="11" t="str">
        <f>VLOOKUP($A52,'Incurred Real 2022$'!$A$25:$AC$426,'Incurred Real 2022$'!B$1,FALSE)</f>
        <v>Mt Barker South Triple Circuit Easement Expansion</v>
      </c>
      <c r="C52" s="11" t="str">
        <f>VLOOKUP($A52,'Incurred Real 2022$'!$A$25:$AC$426,'Incurred Real 2022$'!C$1,FALSE)</f>
        <v>ExAnte</v>
      </c>
      <c r="D52" s="11" t="str">
        <f>VLOOKUP($A52,'Incurred Real 2022$'!$A$25:$AC$426,'Incurred Real 2022$'!D$1,FALSE)</f>
        <v>Easements/Land</v>
      </c>
      <c r="E52" s="11" t="str">
        <f>VLOOKUP($A52,'Incurred Real 2022$'!$A$25:$AC$426,'Incurred Real 2022$'!E$1,FALSE)</f>
        <v>Closed</v>
      </c>
      <c r="F52" s="105" t="str">
        <f>IF(VLOOKUP($A52,'Incurred Real 2022$'!$A$25:$AC$426,'Incurred Real 2022$'!F$1,FALSE)=0,"",VLOOKUP($A52,'Incurred Real 2022$'!$A$25:$AC$426,'Incurred Real 2022$'!F$1,FALSE))</f>
        <v/>
      </c>
      <c r="G52" s="105" t="str">
        <f>IF(VLOOKUP($A52,'Incurred Real 2022$'!$A$25:$AC$426,'Incurred Real 2022$'!G$1,FALSE)=0,"",VLOOKUP($A52,'Incurred Real 2022$'!$A$25:$AC$426,'Incurred Real 2022$'!G$1,FALSE))</f>
        <v/>
      </c>
      <c r="H52" s="105" t="str">
        <f>IF(VLOOKUP($A52,'Incurred Real 2022$'!$A$25:$AC$426,'Incurred Real 2022$'!H$1,FALSE)=0,"",VLOOKUP($A52,'Incurred Real 2022$'!$A$25:$AC$426,'Incurred Real 2022$'!H$1,FALSE))</f>
        <v/>
      </c>
      <c r="I52" s="105" t="str">
        <f>IF(VLOOKUP($A52,'Incurred Real 2022$'!$A$25:$AC$426,'Incurred Real 2022$'!I$1,FALSE)=0,"",VLOOKUP($A52,'Incurred Real 2022$'!$A$25:$AC$426,'Incurred Real 2022$'!I$1,FALSE))</f>
        <v/>
      </c>
      <c r="J52" s="105" t="str">
        <f>IF(VLOOKUP($A52,'Incurred Real 2022$'!$A$25:$AC$426,'Incurred Real 2022$'!J$1,FALSE)=0,"",VLOOKUP($A52,'Incurred Real 2022$'!$A$25:$AC$426,'Incurred Real 2022$'!J$1,FALSE))</f>
        <v/>
      </c>
      <c r="K52" s="105" t="str">
        <f>IF(VLOOKUP($A52,'Incurred Real 2022$'!$A$25:$AC$426,'Incurred Real 2022$'!K$1,FALSE)=0,"",VLOOKUP($A52,'Incurred Real 2022$'!$A$25:$AC$426,'Incurred Real 2022$'!K$1,FALSE))</f>
        <v/>
      </c>
      <c r="L52" s="105" t="str">
        <f>IF(VLOOKUP($A52,'Incurred Real 2022$'!$A$25:$AC$426,'Incurred Real 2022$'!L$1,FALSE)=0,"",VLOOKUP($A52,'Incurred Real 2022$'!$A$25:$AC$426,'Incurred Real 2022$'!L$1,FALSE))</f>
        <v/>
      </c>
      <c r="M52" s="105">
        <f>IF(VLOOKUP($A52,'Incurred Real 2022$'!$A$25:$AC$426,'Incurred Real 2022$'!M$1,FALSE)=0,"",VLOOKUP($A52,'Incurred Real 2022$'!$A$25:$AC$426,'Incurred Real 2022$'!M$1,FALSE))</f>
        <v>16390.89</v>
      </c>
      <c r="N52" s="105">
        <f>IF(VLOOKUP($A52,'Incurred Real 2022$'!$A$25:$AC$426,'Incurred Real 2022$'!N$1,FALSE)=0,"",VLOOKUP($A52,'Incurred Real 2022$'!$A$25:$AC$426,'Incurred Real 2022$'!N$1,FALSE))</f>
        <v>28511.75</v>
      </c>
      <c r="O52" s="105">
        <f>IF(VLOOKUP($A52,'Incurred Real 2022$'!$A$25:$AC$426,'Incurred Real 2022$'!O$1,FALSE)=0,"",VLOOKUP($A52,'Incurred Real 2022$'!$A$25:$AC$426,'Incurred Real 2022$'!O$1,FALSE))</f>
        <v>3753770.75</v>
      </c>
      <c r="P52" s="105">
        <f>IF(VLOOKUP($A52,'Incurred Real 2022$'!$A$25:$AC$426,'Incurred Real 2022$'!P$1,FALSE)=0,"",VLOOKUP($A52,'Incurred Real 2022$'!$A$25:$AC$426,'Incurred Real 2022$'!P$1,FALSE))</f>
        <v>162824.4</v>
      </c>
      <c r="Q52" s="105">
        <f>IF(VLOOKUP($A52,'Incurred Real 2022$'!$A$25:$AC$426,'Incurred Real 2022$'!Q$1,FALSE)=0,"",VLOOKUP($A52,'Incurred Real 2022$'!$A$25:$AC$426,'Incurred Real 2022$'!Q$1,FALSE))</f>
        <v>1305116.01</v>
      </c>
      <c r="R52" s="105">
        <f>IF(VLOOKUP($A52,'Incurred Real 2022$'!$A$25:$AC$426,'Incurred Real 2022$'!R$1,FALSE)=0,"",VLOOKUP($A52,'Incurred Real 2022$'!$A$25:$AC$426,'Incurred Real 2022$'!R$1,FALSE))</f>
        <v>-105191.82</v>
      </c>
      <c r="S52" s="105" t="str">
        <f>IF(VLOOKUP($A52,'Incurred Real 2022$'!$A$25:$AC$426,'Incurred Real 2022$'!S$1,FALSE)=0,"",VLOOKUP($A52,'Incurred Real 2022$'!$A$25:$AC$426,'Incurred Real 2022$'!S$1,FALSE))</f>
        <v/>
      </c>
      <c r="T52" s="105">
        <f>IF(VLOOKUP($A52,'Incurred Real 2022$'!$A$25:$AC$426,'Incurred Real 2022$'!T$1,FALSE)=0,"",VLOOKUP($A52,'Incurred Real 2022$'!$A$25:$AC$426,'Incurred Real 2022$'!T$1,FALSE))</f>
        <v>111043.54</v>
      </c>
      <c r="U52" s="105" t="str">
        <f>IF(VLOOKUP($A52,'Incurred Real 2022$'!$A$25:$AC$426,'Incurred Real 2022$'!U$1,FALSE)=0,"",VLOOKUP($A52,'Incurred Real 2022$'!$A$25:$AC$426,'Incurred Real 2022$'!U$1,FALSE))</f>
        <v/>
      </c>
      <c r="V52" s="13" t="str">
        <f>IF(ISTEXT(VLOOKUP($A52,'Incurred Real 2022$'!$A$25:$AC$426,'Incurred Real 2022$'!V$1,FALSE)),"",(VLOOKUP($A52,'Incurred Real 2022$'!$A$25:$AC$426,'Incurred Real 2022$'!V$1,FALSE))*BT52*Incurred_Nominal!V$15)</f>
        <v/>
      </c>
      <c r="W52" s="13" t="str">
        <f>IF(ISTEXT(VLOOKUP($A52,'Incurred Real 2022$'!$A$25:$AC$426,'Incurred Real 2022$'!W$1,FALSE)),"",(VLOOKUP($A52,'Incurred Real 2022$'!$A$25:$AC$426,'Incurred Real 2022$'!W$1,FALSE))*BU52*Incurred_Nominal!W$15)</f>
        <v/>
      </c>
      <c r="X52" s="13" t="str">
        <f>IF(ISTEXT(VLOOKUP($A52,'Incurred Real 2022$'!$A$25:$AC$426,'Incurred Real 2022$'!X$1,FALSE)),"",(VLOOKUP($A52,'Incurred Real 2022$'!$A$25:$AC$426,'Incurred Real 2022$'!X$1,FALSE))*BV52*Incurred_Nominal!X$15)</f>
        <v/>
      </c>
      <c r="Y52" s="13" t="str">
        <f>IF(ISTEXT(VLOOKUP($A52,'Incurred Real 2022$'!$A$25:$AC$426,'Incurred Real 2022$'!Y$1,FALSE)),"",(VLOOKUP($A52,'Incurred Real 2022$'!$A$25:$AC$426,'Incurred Real 2022$'!Y$1,FALSE))*BW52*Incurred_Nominal!Y$15)</f>
        <v/>
      </c>
      <c r="Z52" s="13" t="str">
        <f>IF(ISTEXT(VLOOKUP($A52,'Incurred Real 2022$'!$A$25:$AC$426,'Incurred Real 2022$'!Z$1,FALSE)),"",(VLOOKUP($A52,'Incurred Real 2022$'!$A$25:$AC$426,'Incurred Real 2022$'!Z$1,FALSE))*BX52*Incurred_Nominal!Z$15)</f>
        <v/>
      </c>
      <c r="AA52" s="13" t="str">
        <f>IF(ISTEXT(VLOOKUP($A52,'Incurred Real 2022$'!$A$25:$AC$426,'Incurred Real 2022$'!AA$1,FALSE)),"",(VLOOKUP($A52,'Incurred Real 2022$'!$A$25:$AC$426,'Incurred Real 2022$'!AA$1,FALSE))*BY52*Incurred_Nominal!AA$15)</f>
        <v/>
      </c>
      <c r="AB52" s="13" t="str">
        <f>IF(ISTEXT(VLOOKUP($A52,'Incurred Real 2022$'!$A$25:$AC$426,'Incurred Real 2022$'!AB$1,FALSE)),"",(VLOOKUP($A52,'Incurred Real 2022$'!$A$25:$AC$426,'Incurred Real 2022$'!AB$1,FALSE))*BZ52*Incurred_Nominal!AB$15)</f>
        <v/>
      </c>
      <c r="AC52" s="13" t="str">
        <f>IF(ISTEXT(VLOOKUP($A52,'Incurred Real 2022$'!$A$25:$AC$426,'Incurred Real 2022$'!AC$1,FALSE)),"",(VLOOKUP($A52,'Incurred Real 2022$'!$A$25:$AC$426,'Incurred Real 2022$'!AC$1,FALSE))*CA52*Incurred_Nominal!AC$15)</f>
        <v/>
      </c>
      <c r="AD52" s="232">
        <f t="shared" si="25"/>
        <v>5272465.5199999996</v>
      </c>
      <c r="AE52" s="232">
        <f t="shared" si="26"/>
        <v>5482849.1600000001</v>
      </c>
      <c r="AF52" s="239">
        <f t="shared" si="27"/>
        <v>6774822.3938646829</v>
      </c>
      <c r="AG52" s="237">
        <f t="shared" si="32"/>
        <v>5683982.3685677294</v>
      </c>
      <c r="AH52" s="240">
        <f t="shared" si="31"/>
        <v>1.1919147447270895</v>
      </c>
      <c r="AI52" s="234">
        <f>VLOOKUP($A52,Incurred_Real!$A$25:$AP$479,Incurred_Real!AI$1,FALSE)</f>
        <v>2020</v>
      </c>
      <c r="AJ52" s="235" t="str">
        <f>VLOOKUP($A52,Incurred_Real!$A$25:$AP$479,Incurred_Real!AJ$1,FALSE)</f>
        <v/>
      </c>
      <c r="AK52" s="236">
        <f>VLOOKUP($A52,Incurred_Real!$A$25:$AP$479,Incurred_Real!AK$1,FALSE)</f>
        <v>2020</v>
      </c>
      <c r="AL52" s="235" t="str">
        <f>VLOOKUP($A52,Incurred_Real!$A$25:$AP$479,Incurred_Real!AL$1,FALSE)</f>
        <v/>
      </c>
      <c r="AM52" s="237">
        <f>IF(AL52="Commissioned Extra","",(IF((AD52)=0,0,SUMPRODUCT($F$17:$U$17,F52:U52))+VLOOKUP($A52,Incurred_Real!$A$25:$BS$376,Incurred_Real!$AO$1,FALSE)))</f>
        <v>6017251.0475317538</v>
      </c>
      <c r="AN52" s="232" cm="1">
        <f t="array" ref="AN52">IF(ROUND(AE52,0)=0,0,LOOKUP(2,1/(F52:AC52&lt;&gt;""),F52:AC52))</f>
        <v>111043.54</v>
      </c>
      <c r="AO52" s="232">
        <f t="shared" si="28"/>
        <v>0</v>
      </c>
      <c r="AP52" s="78"/>
      <c r="AQ52" s="20"/>
      <c r="AR52" s="245">
        <f>VLOOKUP($A52,Incurred_Real!$A$25:$CD$376,Incurred_Real!AR$1,FALSE)</f>
        <v>0</v>
      </c>
      <c r="AS52" s="246">
        <f>VLOOKUP($A52,Incurred_Real!$A$25:$CD$376,Incurred_Real!AS$1,FALSE)</f>
        <v>0</v>
      </c>
      <c r="AT52" s="246">
        <f>VLOOKUP($A52,Incurred_Real!$A$25:$CD$376,Incurred_Real!AT$1,FALSE)</f>
        <v>0</v>
      </c>
      <c r="AU52" s="246">
        <f>VLOOKUP($A52,Incurred_Real!$A$25:$CD$376,Incurred_Real!AU$1,FALSE)</f>
        <v>0</v>
      </c>
      <c r="AV52" s="246">
        <f>VLOOKUP($A52,Incurred_Real!$A$25:$CD$376,Incurred_Real!AV$1,FALSE)</f>
        <v>0</v>
      </c>
      <c r="AW52" s="246">
        <f>VLOOKUP($A52,Incurred_Real!$A$25:$CD$376,Incurred_Real!AW$1,FALSE)</f>
        <v>1</v>
      </c>
      <c r="AX52" s="246">
        <f>VLOOKUP($A52,Incurred_Real!$A$25:$CD$376,Incurred_Real!AX$1,FALSE)</f>
        <v>0</v>
      </c>
      <c r="AY52" s="246">
        <f>VLOOKUP($A52,Incurred_Real!$A$25:$CD$376,Incurred_Real!AY$1,FALSE)</f>
        <v>0</v>
      </c>
      <c r="AZ52" s="246">
        <f>VLOOKUP($A52,Incurred_Real!$A$25:$CD$376,Incurred_Real!AZ$1,FALSE)</f>
        <v>0</v>
      </c>
      <c r="BA52" s="246">
        <f>VLOOKUP($A52,Incurred_Real!$A$25:$CD$376,Incurred_Real!BA$1,FALSE)</f>
        <v>0</v>
      </c>
      <c r="BB52" s="246">
        <f>VLOOKUP($A52,Incurred_Real!$A$25:$CD$376,Incurred_Real!BB$1,FALSE)</f>
        <v>0</v>
      </c>
      <c r="BC52" s="246">
        <f>VLOOKUP($A52,Incurred_Real!$A$25:$CD$376,Incurred_Real!BC$1,FALSE)</f>
        <v>0</v>
      </c>
      <c r="BD52" s="246">
        <f>VLOOKUP($A52,Incurred_Real!$A$25:$CD$376,Incurred_Real!BD$1,FALSE)</f>
        <v>0</v>
      </c>
      <c r="BE52" s="246">
        <f>VLOOKUP($A52,Incurred_Real!$A$25:$CD$376,Incurred_Real!BE$1,FALSE)</f>
        <v>0</v>
      </c>
      <c r="BF52" s="246">
        <f>VLOOKUP($A52,Incurred_Real!$A$25:$CD$376,Incurred_Real!BF$1,FALSE)</f>
        <v>0</v>
      </c>
      <c r="BG52" s="246">
        <f>VLOOKUP($A52,Incurred_Real!$A$25:$CD$376,Incurred_Real!BG$1,FALSE)</f>
        <v>0</v>
      </c>
      <c r="BH52" s="246">
        <f>VLOOKUP($A52,Incurred_Real!$A$25:$CD$376,Incurred_Real!BH$1,FALSE)</f>
        <v>0</v>
      </c>
      <c r="BI52" s="246">
        <f>VLOOKUP($A52,Incurred_Real!$A$25:$CD$376,Incurred_Real!BI$1,FALSE)</f>
        <v>0</v>
      </c>
      <c r="BJ52" s="246">
        <f>VLOOKUP($A52,Incurred_Real!$A$25:$CD$376,Incurred_Real!BJ$1,FALSE)</f>
        <v>0</v>
      </c>
      <c r="BK52" s="246">
        <f>VLOOKUP($A52,Incurred_Real!$A$25:$CD$376,Incurred_Real!BK$1,FALSE)</f>
        <v>0</v>
      </c>
      <c r="BL52" s="246">
        <f>VLOOKUP($A52,Incurred_Real!$A$25:$CD$376,Incurred_Real!BL$1,FALSE)</f>
        <v>0</v>
      </c>
      <c r="BM52" s="246">
        <f>VLOOKUP($A52,Incurred_Real!$A$25:$CD$376,Incurred_Real!BM$1,FALSE)</f>
        <v>0</v>
      </c>
      <c r="BN52" s="246">
        <f>VLOOKUP($A52,Incurred_Real!$A$25:$CD$376,Incurred_Real!BN$1,FALSE)</f>
        <v>0</v>
      </c>
      <c r="BO52" s="246">
        <f>VLOOKUP($A52,Incurred_Real!$A$25:$CD$376,Incurred_Real!BO$1,FALSE)</f>
        <v>0</v>
      </c>
      <c r="BP52" s="246">
        <f>VLOOKUP($A52,Incurred_Real!$A$25:$CD$376,Incurred_Real!BP$1,FALSE)</f>
        <v>0</v>
      </c>
      <c r="BQ52" s="246">
        <f>VLOOKUP($A52,Incurred_Real!$A$25:$CD$376,Incurred_Real!BQ$1,FALSE)</f>
        <v>0</v>
      </c>
      <c r="BR52" s="246">
        <f>VLOOKUP($A52,Incurred_Real!$A$25:$CD$376,Incurred_Real!BR$1,FALSE)</f>
        <v>0</v>
      </c>
      <c r="BS52" s="254">
        <f t="shared" si="29"/>
        <v>1</v>
      </c>
      <c r="BT52" s="249">
        <f>1+IF(ISNA(VLOOKUP($A52,'Project labour content'!$A$7:$D$255,'Project labour content'!$D$1,FALSE)),VLOOKUP($D52,'Project labour content'!$F$6:$G$15,'Project labour content'!$G$1,FALSE),VLOOKUP($A52,'Project labour content'!$A$7:$D$255,'Project labour content'!$D$1,FALSE))*LabEsc22*1</f>
        <v>1.0010837894284197</v>
      </c>
      <c r="BU52" s="249">
        <f>1+IF(ISNA(VLOOKUP($A52,'Project labour content'!$A$7:$D$255,'Project labour content'!$D$1,FALSE)),VLOOKUP($D52,'Project labour content'!$F$6:$G$15,'Project labour content'!$G$1,FALSE),VLOOKUP($A52,'Project labour content'!$A$7:$D$255,'Project labour content'!$D$1,FALSE))*LabEsc23*1</f>
        <v>1.0021727810460956</v>
      </c>
      <c r="BV52" s="249">
        <f>1+IF(ISNA(VLOOKUP($A52,'Project labour content'!$A$7:$D$255,'Project labour content'!$D$1,FALSE)),VLOOKUP($D52,'Project labour content'!$F$6:$G$15,'Project labour content'!$G$1,FALSE),VLOOKUP($A52,'Project labour content'!$A$7:$D$255,'Project labour content'!$D$1,FALSE))*LabEsc24*1</f>
        <v>1.0031986111499465</v>
      </c>
      <c r="BW52" s="249">
        <f>1+IF(ISNA(VLOOKUP($A52,'Project labour content'!$A$7:$D$255,'Project labour content'!$D$1,FALSE)),VLOOKUP($D52,'Project labour content'!$F$6:$G$15,'Project labour content'!$G$1,FALSE),VLOOKUP($A52,'Project labour content'!$A$7:$D$255,'Project labour content'!$D$1,FALSE))*LabEsc25*1</f>
        <v>1.0045725396023706</v>
      </c>
      <c r="BX52" s="249">
        <f>1+IF(ISNA(VLOOKUP($A52,'Project labour content'!$A$7:$D$255,'Project labour content'!$D$1,FALSE)),VLOOKUP($D52,'Project labour content'!$F$6:$G$15,'Project labour content'!$G$1,FALSE),VLOOKUP($A52,'Project labour content'!$A$7:$D$255,'Project labour content'!$D$1,FALSE))*LabEsc26*1</f>
        <v>1.0060698926274376</v>
      </c>
      <c r="BY52" s="249">
        <f>1+IF(ISNA(VLOOKUP($A52,'Project labour content'!$A$7:$D$255,'Project labour content'!$D$1,FALSE)),VLOOKUP($D52,'Project labour content'!$F$6:$G$15,'Project labour content'!$G$1,FALSE),VLOOKUP($A52,'Project labour content'!$A$7:$D$255,'Project labour content'!$D$1,FALSE))*LabEsc27*1</f>
        <v>1.0069973300549637</v>
      </c>
      <c r="BZ52" s="249">
        <f>1+IF(ISNA(VLOOKUP($A52,'Project labour content'!$A$7:$D$255,'Project labour content'!$D$1,FALSE)),VLOOKUP($D52,'Project labour content'!$F$6:$G$15,'Project labour content'!$G$1,FALSE),VLOOKUP($A52,'Project labour content'!$A$7:$D$255,'Project labour content'!$D$1,FALSE))*LabEsc28*1</f>
        <v>1.0076956904378909</v>
      </c>
      <c r="CA52" s="249">
        <f>1+IF(ISNA(VLOOKUP($A52,'Project labour content'!$A$7:$D$255,'Project labour content'!$D$1,FALSE)),VLOOKUP($D52,'Project labour content'!$F$6:$G$15,'Project labour content'!$G$1,FALSE),VLOOKUP($A52,'Project labour content'!$A$7:$D$255,'Project labour content'!$D$1,FALSE))*LabEsc29*1</f>
        <v>1.0088164191804123</v>
      </c>
      <c r="CB52" s="250" t="str">
        <f>IF(ISNA(VLOOKUP($A52,'Project labour content'!$A$7:$D$255,'Project labour content'!$D$1,FALSE)),"Category","Project")</f>
        <v>Category</v>
      </c>
      <c r="CD52" s="247" t="str">
        <f t="shared" si="30"/>
        <v>11383</v>
      </c>
    </row>
    <row r="53" spans="1:82" x14ac:dyDescent="0.15">
      <c r="A53" s="11" t="s">
        <v>78</v>
      </c>
      <c r="B53" s="11" t="str">
        <f>VLOOKUP($A53,'Incurred Real 2022$'!$A$25:$AC$426,'Incurred Real 2022$'!B$1,FALSE)</f>
        <v>Security and Video System Consolidation and Development</v>
      </c>
      <c r="C53" s="11" t="str">
        <f>VLOOKUP($A53,'Incurred Real 2022$'!$A$25:$AC$426,'Incurred Real 2022$'!C$1,FALSE)</f>
        <v>ExAnte</v>
      </c>
      <c r="D53" s="11" t="str">
        <f>VLOOKUP($A53,'Incurred Real 2022$'!$A$25:$AC$426,'Incurred Real 2022$'!D$1,FALSE)</f>
        <v>Security/Compliance</v>
      </c>
      <c r="E53" s="11" t="str">
        <f>VLOOKUP($A53,'Incurred Real 2022$'!$A$25:$AC$426,'Incurred Real 2022$'!E$1,FALSE)</f>
        <v>Active</v>
      </c>
      <c r="F53" s="105" t="str">
        <f>IF(VLOOKUP($A53,'Incurred Real 2022$'!$A$25:$AC$426,'Incurred Real 2022$'!F$1,FALSE)=0,"",VLOOKUP($A53,'Incurred Real 2022$'!$A$25:$AC$426,'Incurred Real 2022$'!F$1,FALSE))</f>
        <v/>
      </c>
      <c r="G53" s="105" t="str">
        <f>IF(VLOOKUP($A53,'Incurred Real 2022$'!$A$25:$AC$426,'Incurred Real 2022$'!G$1,FALSE)=0,"",VLOOKUP($A53,'Incurred Real 2022$'!$A$25:$AC$426,'Incurred Real 2022$'!G$1,FALSE))</f>
        <v/>
      </c>
      <c r="H53" s="105" t="str">
        <f>IF(VLOOKUP($A53,'Incurred Real 2022$'!$A$25:$AC$426,'Incurred Real 2022$'!H$1,FALSE)=0,"",VLOOKUP($A53,'Incurred Real 2022$'!$A$25:$AC$426,'Incurred Real 2022$'!H$1,FALSE))</f>
        <v/>
      </c>
      <c r="I53" s="105" t="str">
        <f>IF(VLOOKUP($A53,'Incurred Real 2022$'!$A$25:$AC$426,'Incurred Real 2022$'!I$1,FALSE)=0,"",VLOOKUP($A53,'Incurred Real 2022$'!$A$25:$AC$426,'Incurred Real 2022$'!I$1,FALSE))</f>
        <v/>
      </c>
      <c r="J53" s="105" t="str">
        <f>IF(VLOOKUP($A53,'Incurred Real 2022$'!$A$25:$AC$426,'Incurred Real 2022$'!J$1,FALSE)=0,"",VLOOKUP($A53,'Incurred Real 2022$'!$A$25:$AC$426,'Incurred Real 2022$'!J$1,FALSE))</f>
        <v/>
      </c>
      <c r="K53" s="105" t="str">
        <f>IF(VLOOKUP($A53,'Incurred Real 2022$'!$A$25:$AC$426,'Incurred Real 2022$'!K$1,FALSE)=0,"",VLOOKUP($A53,'Incurred Real 2022$'!$A$25:$AC$426,'Incurred Real 2022$'!K$1,FALSE))</f>
        <v/>
      </c>
      <c r="L53" s="105" t="str">
        <f>IF(VLOOKUP($A53,'Incurred Real 2022$'!$A$25:$AC$426,'Incurred Real 2022$'!L$1,FALSE)=0,"",VLOOKUP($A53,'Incurred Real 2022$'!$A$25:$AC$426,'Incurred Real 2022$'!L$1,FALSE))</f>
        <v/>
      </c>
      <c r="M53" s="105">
        <f>IF(VLOOKUP($A53,'Incurred Real 2022$'!$A$25:$AC$426,'Incurred Real 2022$'!M$1,FALSE)=0,"",VLOOKUP($A53,'Incurred Real 2022$'!$A$25:$AC$426,'Incurred Real 2022$'!M$1,FALSE))</f>
        <v>151954.94</v>
      </c>
      <c r="N53" s="105">
        <f>IF(VLOOKUP($A53,'Incurred Real 2022$'!$A$25:$AC$426,'Incurred Real 2022$'!N$1,FALSE)=0,"",VLOOKUP($A53,'Incurred Real 2022$'!$A$25:$AC$426,'Incurred Real 2022$'!N$1,FALSE))</f>
        <v>90876.98</v>
      </c>
      <c r="O53" s="105">
        <f>IF(VLOOKUP($A53,'Incurred Real 2022$'!$A$25:$AC$426,'Incurred Real 2022$'!O$1,FALSE)=0,"",VLOOKUP($A53,'Incurred Real 2022$'!$A$25:$AC$426,'Incurred Real 2022$'!O$1,FALSE))</f>
        <v>209796.12</v>
      </c>
      <c r="P53" s="105">
        <f>IF(VLOOKUP($A53,'Incurred Real 2022$'!$A$25:$AC$426,'Incurred Real 2022$'!P$1,FALSE)=0,"",VLOOKUP($A53,'Incurred Real 2022$'!$A$25:$AC$426,'Incurred Real 2022$'!P$1,FALSE))</f>
        <v>43076.15</v>
      </c>
      <c r="Q53" s="105">
        <f>IF(VLOOKUP($A53,'Incurred Real 2022$'!$A$25:$AC$426,'Incurred Real 2022$'!Q$1,FALSE)=0,"",VLOOKUP($A53,'Incurred Real 2022$'!$A$25:$AC$426,'Incurred Real 2022$'!Q$1,FALSE))</f>
        <v>6537.94</v>
      </c>
      <c r="R53" s="105">
        <f>IF(VLOOKUP($A53,'Incurred Real 2022$'!$A$25:$AC$426,'Incurred Real 2022$'!R$1,FALSE)=0,"",VLOOKUP($A53,'Incurred Real 2022$'!$A$25:$AC$426,'Incurred Real 2022$'!R$1,FALSE))</f>
        <v>73491.149999999994</v>
      </c>
      <c r="S53" s="105">
        <f>IF(VLOOKUP($A53,'Incurred Real 2022$'!$A$25:$AC$426,'Incurred Real 2022$'!S$1,FALSE)=0,"",VLOOKUP($A53,'Incurred Real 2022$'!$A$25:$AC$426,'Incurred Real 2022$'!S$1,FALSE))</f>
        <v>93549.58</v>
      </c>
      <c r="T53" s="105">
        <f>IF(VLOOKUP($A53,'Incurred Real 2022$'!$A$25:$AC$426,'Incurred Real 2022$'!T$1,FALSE)=0,"",VLOOKUP($A53,'Incurred Real 2022$'!$A$25:$AC$426,'Incurred Real 2022$'!T$1,FALSE))</f>
        <v>108833.17</v>
      </c>
      <c r="U53" s="105">
        <f>IF(VLOOKUP($A53,'Incurred Real 2022$'!$A$25:$AC$426,'Incurred Real 2022$'!U$1,FALSE)=0,"",VLOOKUP($A53,'Incurred Real 2022$'!$A$25:$AC$426,'Incurred Real 2022$'!U$1,FALSE))</f>
        <v>71901.009999999995</v>
      </c>
      <c r="V53" s="13">
        <f>IF(ISTEXT(VLOOKUP($A53,'Incurred Real 2022$'!$A$25:$AC$426,'Incurred Real 2022$'!V$1,FALSE)),"",(VLOOKUP($A53,'Incurred Real 2022$'!$A$25:$AC$426,'Incurred Real 2022$'!V$1,FALSE))*BT53*Incurred_Nominal!V$15)</f>
        <v>5922.9173498287755</v>
      </c>
      <c r="W53" s="13" t="str">
        <f>IF(ISTEXT(VLOOKUP($A53,'Incurred Real 2022$'!$A$25:$AC$426,'Incurred Real 2022$'!W$1,FALSE)),"",(VLOOKUP($A53,'Incurred Real 2022$'!$A$25:$AC$426,'Incurred Real 2022$'!W$1,FALSE))*BU53*Incurred_Nominal!W$15)</f>
        <v/>
      </c>
      <c r="X53" s="13" t="str">
        <f>IF(ISTEXT(VLOOKUP($A53,'Incurred Real 2022$'!$A$25:$AC$426,'Incurred Real 2022$'!X$1,FALSE)),"",(VLOOKUP($A53,'Incurred Real 2022$'!$A$25:$AC$426,'Incurred Real 2022$'!X$1,FALSE))*BV53*Incurred_Nominal!X$15)</f>
        <v/>
      </c>
      <c r="Y53" s="13" t="str">
        <f>IF(ISTEXT(VLOOKUP($A53,'Incurred Real 2022$'!$A$25:$AC$426,'Incurred Real 2022$'!Y$1,FALSE)),"",(VLOOKUP($A53,'Incurred Real 2022$'!$A$25:$AC$426,'Incurred Real 2022$'!Y$1,FALSE))*BW53*Incurred_Nominal!Y$15)</f>
        <v/>
      </c>
      <c r="Z53" s="13" t="str">
        <f>IF(ISTEXT(VLOOKUP($A53,'Incurred Real 2022$'!$A$25:$AC$426,'Incurred Real 2022$'!Z$1,FALSE)),"",(VLOOKUP($A53,'Incurred Real 2022$'!$A$25:$AC$426,'Incurred Real 2022$'!Z$1,FALSE))*BX53*Incurred_Nominal!Z$15)</f>
        <v/>
      </c>
      <c r="AA53" s="13" t="str">
        <f>IF(ISTEXT(VLOOKUP($A53,'Incurred Real 2022$'!$A$25:$AC$426,'Incurred Real 2022$'!AA$1,FALSE)),"",(VLOOKUP($A53,'Incurred Real 2022$'!$A$25:$AC$426,'Incurred Real 2022$'!AA$1,FALSE))*BY53*Incurred_Nominal!AA$15)</f>
        <v/>
      </c>
      <c r="AB53" s="13" t="str">
        <f>IF(ISTEXT(VLOOKUP($A53,'Incurred Real 2022$'!$A$25:$AC$426,'Incurred Real 2022$'!AB$1,FALSE)),"",(VLOOKUP($A53,'Incurred Real 2022$'!$A$25:$AC$426,'Incurred Real 2022$'!AB$1,FALSE))*BZ53*Incurred_Nominal!AB$15)</f>
        <v/>
      </c>
      <c r="AC53" s="13" t="str">
        <f>IF(ISTEXT(VLOOKUP($A53,'Incurred Real 2022$'!$A$25:$AC$426,'Incurred Real 2022$'!AC$1,FALSE)),"",(VLOOKUP($A53,'Incurred Real 2022$'!$A$25:$AC$426,'Incurred Real 2022$'!AC$1,FALSE))*CA53*Incurred_Nominal!AC$15)</f>
        <v/>
      </c>
      <c r="AD53" s="232">
        <f t="shared" si="25"/>
        <v>855939.95734982879</v>
      </c>
      <c r="AE53" s="232">
        <f t="shared" si="26"/>
        <v>855939.95734982879</v>
      </c>
      <c r="AF53" s="239" t="str">
        <f t="shared" si="27"/>
        <v/>
      </c>
      <c r="AG53" s="237" t="str">
        <f t="shared" si="32"/>
        <v/>
      </c>
      <c r="AH53" s="240" t="str">
        <f t="shared" si="31"/>
        <v/>
      </c>
      <c r="AI53" s="234">
        <f>VLOOKUP($A53,Incurred_Real!$A$25:$AP$479,Incurred_Real!AI$1,FALSE)</f>
        <v>2022</v>
      </c>
      <c r="AJ53" s="235">
        <f>VLOOKUP($A53,Incurred_Real!$A$25:$AP$479,Incurred_Real!AJ$1,FALSE)</f>
        <v>43783</v>
      </c>
      <c r="AK53" s="236">
        <f>VLOOKUP($A53,Incurred_Real!$A$25:$AP$479,Incurred_Real!AK$1,FALSE)</f>
        <v>2020</v>
      </c>
      <c r="AL53" s="235" t="str">
        <f>VLOOKUP($A53,Incurred_Real!$A$25:$AP$479,Incurred_Real!AL$1,FALSE)</f>
        <v>Commissioned Extra</v>
      </c>
      <c r="AM53" s="237" t="str">
        <f>IF(AL53="Commissioned Extra","",(IF((AD53)=0,0,SUMPRODUCT($F$17:$U$17,F53:U53))+VLOOKUP($A53,Incurred_Real!$A$25:$BS$376,Incurred_Real!$AO$1,FALSE)))</f>
        <v/>
      </c>
      <c r="AN53" s="232" cm="1">
        <f t="array" ref="AN53">IF(ROUND(AE53,0)=0,0,LOOKUP(2,1/(F53:AC53&lt;&gt;""),F53:AC53))</f>
        <v>5922.9173498287755</v>
      </c>
      <c r="AO53" s="232">
        <f t="shared" si="28"/>
        <v>5922.9173498287755</v>
      </c>
      <c r="AP53" s="78"/>
      <c r="AQ53" s="20"/>
      <c r="AR53" s="245">
        <f>VLOOKUP($A53,Incurred_Real!$A$25:$CD$376,Incurred_Real!AR$1,FALSE)</f>
        <v>0</v>
      </c>
      <c r="AS53" s="246">
        <f>VLOOKUP($A53,Incurred_Real!$A$25:$CD$376,Incurred_Real!AS$1,FALSE)</f>
        <v>0</v>
      </c>
      <c r="AT53" s="246">
        <f>VLOOKUP($A53,Incurred_Real!$A$25:$CD$376,Incurred_Real!AT$1,FALSE)</f>
        <v>0</v>
      </c>
      <c r="AU53" s="246">
        <f>VLOOKUP($A53,Incurred_Real!$A$25:$CD$376,Incurred_Real!AU$1,FALSE)</f>
        <v>0</v>
      </c>
      <c r="AV53" s="246">
        <f>VLOOKUP($A53,Incurred_Real!$A$25:$CD$376,Incurred_Real!AV$1,FALSE)</f>
        <v>1</v>
      </c>
      <c r="AW53" s="246">
        <f>VLOOKUP($A53,Incurred_Real!$A$25:$CD$376,Incurred_Real!AW$1,FALSE)</f>
        <v>0</v>
      </c>
      <c r="AX53" s="246">
        <f>VLOOKUP($A53,Incurred_Real!$A$25:$CD$376,Incurred_Real!AX$1,FALSE)</f>
        <v>0</v>
      </c>
      <c r="AY53" s="246">
        <f>VLOOKUP($A53,Incurred_Real!$A$25:$CD$376,Incurred_Real!AY$1,FALSE)</f>
        <v>0</v>
      </c>
      <c r="AZ53" s="246">
        <f>VLOOKUP($A53,Incurred_Real!$A$25:$CD$376,Incurred_Real!AZ$1,FALSE)</f>
        <v>0</v>
      </c>
      <c r="BA53" s="246">
        <f>VLOOKUP($A53,Incurred_Real!$A$25:$CD$376,Incurred_Real!BA$1,FALSE)</f>
        <v>0</v>
      </c>
      <c r="BB53" s="246">
        <f>VLOOKUP($A53,Incurred_Real!$A$25:$CD$376,Incurred_Real!BB$1,FALSE)</f>
        <v>0</v>
      </c>
      <c r="BC53" s="246">
        <f>VLOOKUP($A53,Incurred_Real!$A$25:$CD$376,Incurred_Real!BC$1,FALSE)</f>
        <v>0</v>
      </c>
      <c r="BD53" s="246">
        <f>VLOOKUP($A53,Incurred_Real!$A$25:$CD$376,Incurred_Real!BD$1,FALSE)</f>
        <v>0</v>
      </c>
      <c r="BE53" s="246">
        <f>VLOOKUP($A53,Incurred_Real!$A$25:$CD$376,Incurred_Real!BE$1,FALSE)</f>
        <v>0</v>
      </c>
      <c r="BF53" s="246">
        <f>VLOOKUP($A53,Incurred_Real!$A$25:$CD$376,Incurred_Real!BF$1,FALSE)</f>
        <v>0</v>
      </c>
      <c r="BG53" s="246">
        <f>VLOOKUP($A53,Incurred_Real!$A$25:$CD$376,Incurred_Real!BG$1,FALSE)</f>
        <v>0</v>
      </c>
      <c r="BH53" s="246">
        <f>VLOOKUP($A53,Incurred_Real!$A$25:$CD$376,Incurred_Real!BH$1,FALSE)</f>
        <v>0</v>
      </c>
      <c r="BI53" s="246">
        <f>VLOOKUP($A53,Incurred_Real!$A$25:$CD$376,Incurred_Real!BI$1,FALSE)</f>
        <v>0</v>
      </c>
      <c r="BJ53" s="246">
        <f>VLOOKUP($A53,Incurred_Real!$A$25:$CD$376,Incurred_Real!BJ$1,FALSE)</f>
        <v>0</v>
      </c>
      <c r="BK53" s="246">
        <f>VLOOKUP($A53,Incurred_Real!$A$25:$CD$376,Incurred_Real!BK$1,FALSE)</f>
        <v>0</v>
      </c>
      <c r="BL53" s="246">
        <f>VLOOKUP($A53,Incurred_Real!$A$25:$CD$376,Incurred_Real!BL$1,FALSE)</f>
        <v>0</v>
      </c>
      <c r="BM53" s="246">
        <f>VLOOKUP($A53,Incurred_Real!$A$25:$CD$376,Incurred_Real!BM$1,FALSE)</f>
        <v>0</v>
      </c>
      <c r="BN53" s="246">
        <f>VLOOKUP($A53,Incurred_Real!$A$25:$CD$376,Incurred_Real!BN$1,FALSE)</f>
        <v>0</v>
      </c>
      <c r="BO53" s="246">
        <f>VLOOKUP($A53,Incurred_Real!$A$25:$CD$376,Incurred_Real!BO$1,FALSE)</f>
        <v>0</v>
      </c>
      <c r="BP53" s="246">
        <f>VLOOKUP($A53,Incurred_Real!$A$25:$CD$376,Incurred_Real!BP$1,FALSE)</f>
        <v>0</v>
      </c>
      <c r="BQ53" s="246">
        <f>VLOOKUP($A53,Incurred_Real!$A$25:$CD$376,Incurred_Real!BQ$1,FALSE)</f>
        <v>0</v>
      </c>
      <c r="BR53" s="246">
        <f>VLOOKUP($A53,Incurred_Real!$A$25:$CD$376,Incurred_Real!BR$1,FALSE)</f>
        <v>0</v>
      </c>
      <c r="BS53" s="254">
        <f t="shared" si="29"/>
        <v>1</v>
      </c>
      <c r="BT53" s="249">
        <f>1+IF(ISNA(VLOOKUP($A53,'Project labour content'!$A$7:$D$255,'Project labour content'!$D$1,FALSE)),VLOOKUP($D53,'Project labour content'!$F$6:$G$15,'Project labour content'!$G$1,FALSE),VLOOKUP($A53,'Project labour content'!$A$7:$D$255,'Project labour content'!$D$1,FALSE))*LabEsc22*1</f>
        <v>1.002322346730613</v>
      </c>
      <c r="BU53" s="249">
        <f>1+IF(ISNA(VLOOKUP($A53,'Project labour content'!$A$7:$D$255,'Project labour content'!$D$1,FALSE)),VLOOKUP($D53,'Project labour content'!$F$6:$G$15,'Project labour content'!$G$1,FALSE),VLOOKUP($A53,'Project labour content'!$A$7:$D$255,'Project labour content'!$D$1,FALSE))*LabEsc23*1</f>
        <v>1.0046558407255333</v>
      </c>
      <c r="BV53" s="249">
        <f>1+IF(ISNA(VLOOKUP($A53,'Project labour content'!$A$7:$D$255,'Project labour content'!$D$1,FALSE)),VLOOKUP($D53,'Project labour content'!$F$6:$G$15,'Project labour content'!$G$1,FALSE),VLOOKUP($A53,'Project labour content'!$A$7:$D$255,'Project labour content'!$D$1,FALSE))*LabEsc24*1</f>
        <v>1.006853992068748</v>
      </c>
      <c r="BW53" s="249">
        <f>1+IF(ISNA(VLOOKUP($A53,'Project labour content'!$A$7:$D$255,'Project labour content'!$D$1,FALSE)),VLOOKUP($D53,'Project labour content'!$F$6:$G$15,'Project labour content'!$G$1,FALSE),VLOOKUP($A53,'Project labour content'!$A$7:$D$255,'Project labour content'!$D$1,FALSE))*LabEsc25*1</f>
        <v>1.009798049434427</v>
      </c>
      <c r="BX53" s="249">
        <f>1+IF(ISNA(VLOOKUP($A53,'Project labour content'!$A$7:$D$255,'Project labour content'!$D$1,FALSE)),VLOOKUP($D53,'Project labour content'!$F$6:$G$15,'Project labour content'!$G$1,FALSE),VLOOKUP($A53,'Project labour content'!$A$7:$D$255,'Project labour content'!$D$1,FALSE))*LabEsc26*1</f>
        <v>1.0130065812867894</v>
      </c>
      <c r="BY53" s="249">
        <f>1+IF(ISNA(VLOOKUP($A53,'Project labour content'!$A$7:$D$255,'Project labour content'!$D$1,FALSE)),VLOOKUP($D53,'Project labour content'!$F$6:$G$15,'Project labour content'!$G$1,FALSE),VLOOKUP($A53,'Project labour content'!$A$7:$D$255,'Project labour content'!$D$1,FALSE))*LabEsc27*1</f>
        <v>1.0149938965541141</v>
      </c>
      <c r="BZ53" s="249">
        <f>1+IF(ISNA(VLOOKUP($A53,'Project labour content'!$A$7:$D$255,'Project labour content'!$D$1,FALSE)),VLOOKUP($D53,'Project labour content'!$F$6:$G$15,'Project labour content'!$G$1,FALSE),VLOOKUP($A53,'Project labour content'!$A$7:$D$255,'Project labour content'!$D$1,FALSE))*LabEsc28*1</f>
        <v>1.0164903449504097</v>
      </c>
      <c r="CA53" s="249">
        <f>1+IF(ISNA(VLOOKUP($A53,'Project labour content'!$A$7:$D$255,'Project labour content'!$D$1,FALSE)),VLOOKUP($D53,'Project labour content'!$F$6:$G$15,'Project labour content'!$G$1,FALSE),VLOOKUP($A53,'Project labour content'!$A$7:$D$255,'Project labour content'!$D$1,FALSE))*LabEsc29*1</f>
        <v>1.0188918453367848</v>
      </c>
      <c r="CB53" s="250" t="str">
        <f>IF(ISNA(VLOOKUP($A53,'Project labour content'!$A$7:$D$255,'Project labour content'!$D$1,FALSE)),"Category","Project")</f>
        <v>Project</v>
      </c>
      <c r="CD53" s="247" t="str">
        <f t="shared" si="30"/>
        <v>11384</v>
      </c>
    </row>
    <row r="54" spans="1:82" x14ac:dyDescent="0.15">
      <c r="A54" s="11" t="s">
        <v>866</v>
      </c>
      <c r="B54" s="11" t="str">
        <f>VLOOKUP($A54,'Incurred Real 2022$'!$A$25:$AC$426,'Incurred Real 2022$'!B$1,FALSE)</f>
        <v>Telecommunications Network Optimisation</v>
      </c>
      <c r="C54" s="11" t="str">
        <f>VLOOKUP($A54,'Incurred Real 2022$'!$A$25:$AC$426,'Incurred Real 2022$'!C$1,FALSE)</f>
        <v>ExAnte</v>
      </c>
      <c r="D54" s="11" t="str">
        <f>VLOOKUP($A54,'Incurred Real 2022$'!$A$25:$AC$426,'Incurred Real 2022$'!D$1,FALSE)</f>
        <v>Augmentation</v>
      </c>
      <c r="E54" s="11" t="str">
        <f>VLOOKUP($A54,'Incurred Real 2022$'!$A$25:$AC$426,'Incurred Real 2022$'!E$1,FALSE)</f>
        <v>Closed</v>
      </c>
      <c r="F54" s="105" t="str">
        <f>IF(VLOOKUP($A54,'Incurred Real 2022$'!$A$25:$AC$426,'Incurred Real 2022$'!F$1,FALSE)=0,"",VLOOKUP($A54,'Incurred Real 2022$'!$A$25:$AC$426,'Incurred Real 2022$'!F$1,FALSE))</f>
        <v/>
      </c>
      <c r="G54" s="105" t="str">
        <f>IF(VLOOKUP($A54,'Incurred Real 2022$'!$A$25:$AC$426,'Incurred Real 2022$'!G$1,FALSE)=0,"",VLOOKUP($A54,'Incurred Real 2022$'!$A$25:$AC$426,'Incurred Real 2022$'!G$1,FALSE))</f>
        <v/>
      </c>
      <c r="H54" s="105" t="str">
        <f>IF(VLOOKUP($A54,'Incurred Real 2022$'!$A$25:$AC$426,'Incurred Real 2022$'!H$1,FALSE)=0,"",VLOOKUP($A54,'Incurred Real 2022$'!$A$25:$AC$426,'Incurred Real 2022$'!H$1,FALSE))</f>
        <v/>
      </c>
      <c r="I54" s="105" t="str">
        <f>IF(VLOOKUP($A54,'Incurred Real 2022$'!$A$25:$AC$426,'Incurred Real 2022$'!I$1,FALSE)=0,"",VLOOKUP($A54,'Incurred Real 2022$'!$A$25:$AC$426,'Incurred Real 2022$'!I$1,FALSE))</f>
        <v/>
      </c>
      <c r="J54" s="105" t="str">
        <f>IF(VLOOKUP($A54,'Incurred Real 2022$'!$A$25:$AC$426,'Incurred Real 2022$'!J$1,FALSE)=0,"",VLOOKUP($A54,'Incurred Real 2022$'!$A$25:$AC$426,'Incurred Real 2022$'!J$1,FALSE))</f>
        <v/>
      </c>
      <c r="K54" s="105">
        <f>IF(VLOOKUP($A54,'Incurred Real 2022$'!$A$25:$AC$426,'Incurred Real 2022$'!K$1,FALSE)=0,"",VLOOKUP($A54,'Incurred Real 2022$'!$A$25:$AC$426,'Incurred Real 2022$'!K$1,FALSE))</f>
        <v>384969.19</v>
      </c>
      <c r="L54" s="105">
        <f>IF(VLOOKUP($A54,'Incurred Real 2022$'!$A$25:$AC$426,'Incurred Real 2022$'!L$1,FALSE)=0,"",VLOOKUP($A54,'Incurred Real 2022$'!$A$25:$AC$426,'Incurred Real 2022$'!L$1,FALSE))</f>
        <v>859342.02</v>
      </c>
      <c r="M54" s="105">
        <f>IF(VLOOKUP($A54,'Incurred Real 2022$'!$A$25:$AC$426,'Incurred Real 2022$'!M$1,FALSE)=0,"",VLOOKUP($A54,'Incurred Real 2022$'!$A$25:$AC$426,'Incurred Real 2022$'!M$1,FALSE))</f>
        <v>603904.59</v>
      </c>
      <c r="N54" s="105" t="str">
        <f>IF(VLOOKUP($A54,'Incurred Real 2022$'!$A$25:$AC$426,'Incurred Real 2022$'!N$1,FALSE)=0,"",VLOOKUP($A54,'Incurred Real 2022$'!$A$25:$AC$426,'Incurred Real 2022$'!N$1,FALSE))</f>
        <v/>
      </c>
      <c r="O54" s="105" t="str">
        <f>IF(VLOOKUP($A54,'Incurred Real 2022$'!$A$25:$AC$426,'Incurred Real 2022$'!O$1,FALSE)=0,"",VLOOKUP($A54,'Incurred Real 2022$'!$A$25:$AC$426,'Incurred Real 2022$'!O$1,FALSE))</f>
        <v/>
      </c>
      <c r="P54" s="105" t="str">
        <f>IF(VLOOKUP($A54,'Incurred Real 2022$'!$A$25:$AC$426,'Incurred Real 2022$'!P$1,FALSE)=0,"",VLOOKUP($A54,'Incurred Real 2022$'!$A$25:$AC$426,'Incurred Real 2022$'!P$1,FALSE))</f>
        <v/>
      </c>
      <c r="Q54" s="105" t="str">
        <f>IF(VLOOKUP($A54,'Incurred Real 2022$'!$A$25:$AC$426,'Incurred Real 2022$'!Q$1,FALSE)=0,"",VLOOKUP($A54,'Incurred Real 2022$'!$A$25:$AC$426,'Incurred Real 2022$'!Q$1,FALSE))</f>
        <v/>
      </c>
      <c r="R54" s="105">
        <f>IF(VLOOKUP($A54,'Incurred Real 2022$'!$A$25:$AC$426,'Incurred Real 2022$'!R$1,FALSE)=0,"",VLOOKUP($A54,'Incurred Real 2022$'!$A$25:$AC$426,'Incurred Real 2022$'!R$1,FALSE))</f>
        <v>583.48</v>
      </c>
      <c r="S54" s="105" t="str">
        <f>IF(VLOOKUP($A54,'Incurred Real 2022$'!$A$25:$AC$426,'Incurred Real 2022$'!S$1,FALSE)=0,"",VLOOKUP($A54,'Incurred Real 2022$'!$A$25:$AC$426,'Incurred Real 2022$'!S$1,FALSE))</f>
        <v/>
      </c>
      <c r="T54" s="105" t="str">
        <f>IF(VLOOKUP($A54,'Incurred Real 2022$'!$A$25:$AC$426,'Incurred Real 2022$'!T$1,FALSE)=0,"",VLOOKUP($A54,'Incurred Real 2022$'!$A$25:$AC$426,'Incurred Real 2022$'!T$1,FALSE))</f>
        <v/>
      </c>
      <c r="U54" s="105" t="str">
        <f>IF(VLOOKUP($A54,'Incurred Real 2022$'!$A$25:$AC$426,'Incurred Real 2022$'!U$1,FALSE)=0,"",VLOOKUP($A54,'Incurred Real 2022$'!$A$25:$AC$426,'Incurred Real 2022$'!U$1,FALSE))</f>
        <v/>
      </c>
      <c r="V54" s="13" t="str">
        <f>IF(ISTEXT(VLOOKUP($A54,'Incurred Real 2022$'!$A$25:$AC$426,'Incurred Real 2022$'!V$1,FALSE)),"",(VLOOKUP($A54,'Incurred Real 2022$'!$A$25:$AC$426,'Incurred Real 2022$'!V$1,FALSE))*BT54*Incurred_Nominal!V$15)</f>
        <v/>
      </c>
      <c r="W54" s="13" t="str">
        <f>IF(ISTEXT(VLOOKUP($A54,'Incurred Real 2022$'!$A$25:$AC$426,'Incurred Real 2022$'!W$1,FALSE)),"",(VLOOKUP($A54,'Incurred Real 2022$'!$A$25:$AC$426,'Incurred Real 2022$'!W$1,FALSE))*BU54*Incurred_Nominal!W$15)</f>
        <v/>
      </c>
      <c r="X54" s="13" t="str">
        <f>IF(ISTEXT(VLOOKUP($A54,'Incurred Real 2022$'!$A$25:$AC$426,'Incurred Real 2022$'!X$1,FALSE)),"",(VLOOKUP($A54,'Incurred Real 2022$'!$A$25:$AC$426,'Incurred Real 2022$'!X$1,FALSE))*BV54*Incurred_Nominal!X$15)</f>
        <v/>
      </c>
      <c r="Y54" s="13" t="str">
        <f>IF(ISTEXT(VLOOKUP($A54,'Incurred Real 2022$'!$A$25:$AC$426,'Incurred Real 2022$'!Y$1,FALSE)),"",(VLOOKUP($A54,'Incurred Real 2022$'!$A$25:$AC$426,'Incurred Real 2022$'!Y$1,FALSE))*BW54*Incurred_Nominal!Y$15)</f>
        <v/>
      </c>
      <c r="Z54" s="13" t="str">
        <f>IF(ISTEXT(VLOOKUP($A54,'Incurred Real 2022$'!$A$25:$AC$426,'Incurred Real 2022$'!Z$1,FALSE)),"",(VLOOKUP($A54,'Incurred Real 2022$'!$A$25:$AC$426,'Incurred Real 2022$'!Z$1,FALSE))*BX54*Incurred_Nominal!Z$15)</f>
        <v/>
      </c>
      <c r="AA54" s="13" t="str">
        <f>IF(ISTEXT(VLOOKUP($A54,'Incurred Real 2022$'!$A$25:$AC$426,'Incurred Real 2022$'!AA$1,FALSE)),"",(VLOOKUP($A54,'Incurred Real 2022$'!$A$25:$AC$426,'Incurred Real 2022$'!AA$1,FALSE))*BY54*Incurred_Nominal!AA$15)</f>
        <v/>
      </c>
      <c r="AB54" s="13" t="str">
        <f>IF(ISTEXT(VLOOKUP($A54,'Incurred Real 2022$'!$A$25:$AC$426,'Incurred Real 2022$'!AB$1,FALSE)),"",(VLOOKUP($A54,'Incurred Real 2022$'!$A$25:$AC$426,'Incurred Real 2022$'!AB$1,FALSE))*BZ54*Incurred_Nominal!AB$15)</f>
        <v/>
      </c>
      <c r="AC54" s="13" t="str">
        <f>IF(ISTEXT(VLOOKUP($A54,'Incurred Real 2022$'!$A$25:$AC$426,'Incurred Real 2022$'!AC$1,FALSE)),"",(VLOOKUP($A54,'Incurred Real 2022$'!$A$25:$AC$426,'Incurred Real 2022$'!AC$1,FALSE))*CA54*Incurred_Nominal!AC$15)</f>
        <v/>
      </c>
      <c r="AD54" s="232">
        <f t="shared" si="25"/>
        <v>1848799.2799999998</v>
      </c>
      <c r="AE54" s="232">
        <f t="shared" si="26"/>
        <v>1848799.2799999998</v>
      </c>
      <c r="AF54" s="239">
        <f t="shared" si="27"/>
        <v>2551314.5865432979</v>
      </c>
      <c r="AG54" s="237">
        <f t="shared" si="32"/>
        <v>1886308.1810532256</v>
      </c>
      <c r="AH54" s="240">
        <f t="shared" si="31"/>
        <v>1.3525438802469509</v>
      </c>
      <c r="AI54" s="234" t="str">
        <f>VLOOKUP($A54,Incurred_Real!$A$25:$AP$479,Incurred_Real!AI$1,FALSE)</f>
        <v>2018</v>
      </c>
      <c r="AJ54" s="235">
        <f>VLOOKUP($A54,Incurred_Real!$A$25:$AP$479,Incurred_Real!AJ$1,FALSE)</f>
        <v>41397</v>
      </c>
      <c r="AK54" s="236">
        <f>VLOOKUP($A54,Incurred_Real!$A$25:$AP$479,Incurred_Real!AK$1,FALSE)</f>
        <v>2013</v>
      </c>
      <c r="AL54" s="235" t="str">
        <f>VLOOKUP($A54,Incurred_Real!$A$25:$AP$479,Incurred_Real!AL$1,FALSE)</f>
        <v/>
      </c>
      <c r="AM54" s="237">
        <f>IF(AL54="Commissioned Extra","",(IF((AD54)=0,0,SUMPRODUCT($F$17:$U$17,F54:U54))+VLOOKUP($A54,Incurred_Real!$A$25:$BS$376,Incurred_Real!$AO$1,FALSE)))</f>
        <v>2266022.5576339047</v>
      </c>
      <c r="AN54" s="232" cm="1">
        <f t="array" ref="AN54">IF(ROUND(AE54,0)=0,0,LOOKUP(2,1/(F54:AC54&lt;&gt;""),F54:AC54))</f>
        <v>583.48</v>
      </c>
      <c r="AO54" s="232">
        <f t="shared" si="28"/>
        <v>0</v>
      </c>
      <c r="AP54" s="78"/>
      <c r="AQ54" s="20"/>
      <c r="AR54" s="245">
        <f>VLOOKUP($A54,Incurred_Real!$A$25:$CD$376,Incurred_Real!AR$1,FALSE)</f>
        <v>0</v>
      </c>
      <c r="AS54" s="246">
        <f>VLOOKUP($A54,Incurred_Real!$A$25:$CD$376,Incurred_Real!AS$1,FALSE)</f>
        <v>0</v>
      </c>
      <c r="AT54" s="246">
        <f>VLOOKUP($A54,Incurred_Real!$A$25:$CD$376,Incurred_Real!AT$1,FALSE)</f>
        <v>0</v>
      </c>
      <c r="AU54" s="246">
        <f>VLOOKUP($A54,Incurred_Real!$A$25:$CD$376,Incurred_Real!AU$1,FALSE)</f>
        <v>1</v>
      </c>
      <c r="AV54" s="246">
        <f>VLOOKUP($A54,Incurred_Real!$A$25:$CD$376,Incurred_Real!AV$1,FALSE)</f>
        <v>0</v>
      </c>
      <c r="AW54" s="246">
        <f>VLOOKUP($A54,Incurred_Real!$A$25:$CD$376,Incurred_Real!AW$1,FALSE)</f>
        <v>0</v>
      </c>
      <c r="AX54" s="246">
        <f>VLOOKUP($A54,Incurred_Real!$A$25:$CD$376,Incurred_Real!AX$1,FALSE)</f>
        <v>0</v>
      </c>
      <c r="AY54" s="246">
        <f>VLOOKUP($A54,Incurred_Real!$A$25:$CD$376,Incurred_Real!AY$1,FALSE)</f>
        <v>0</v>
      </c>
      <c r="AZ54" s="246">
        <f>VLOOKUP($A54,Incurred_Real!$A$25:$CD$376,Incurred_Real!AZ$1,FALSE)</f>
        <v>0</v>
      </c>
      <c r="BA54" s="246">
        <f>VLOOKUP($A54,Incurred_Real!$A$25:$CD$376,Incurred_Real!BA$1,FALSE)</f>
        <v>0</v>
      </c>
      <c r="BB54" s="246">
        <f>VLOOKUP($A54,Incurred_Real!$A$25:$CD$376,Incurred_Real!BB$1,FALSE)</f>
        <v>0</v>
      </c>
      <c r="BC54" s="246">
        <f>VLOOKUP($A54,Incurred_Real!$A$25:$CD$376,Incurred_Real!BC$1,FALSE)</f>
        <v>0</v>
      </c>
      <c r="BD54" s="246">
        <f>VLOOKUP($A54,Incurred_Real!$A$25:$CD$376,Incurred_Real!BD$1,FALSE)</f>
        <v>0</v>
      </c>
      <c r="BE54" s="246">
        <f>VLOOKUP($A54,Incurred_Real!$A$25:$CD$376,Incurred_Real!BE$1,FALSE)</f>
        <v>0</v>
      </c>
      <c r="BF54" s="246">
        <f>VLOOKUP($A54,Incurred_Real!$A$25:$CD$376,Incurred_Real!BF$1,FALSE)</f>
        <v>0</v>
      </c>
      <c r="BG54" s="246">
        <f>VLOOKUP($A54,Incurred_Real!$A$25:$CD$376,Incurred_Real!BG$1,FALSE)</f>
        <v>0</v>
      </c>
      <c r="BH54" s="246">
        <f>VLOOKUP($A54,Incurred_Real!$A$25:$CD$376,Incurred_Real!BH$1,FALSE)</f>
        <v>0</v>
      </c>
      <c r="BI54" s="246">
        <f>VLOOKUP($A54,Incurred_Real!$A$25:$CD$376,Incurred_Real!BI$1,FALSE)</f>
        <v>0</v>
      </c>
      <c r="BJ54" s="246">
        <f>VLOOKUP($A54,Incurred_Real!$A$25:$CD$376,Incurred_Real!BJ$1,FALSE)</f>
        <v>0</v>
      </c>
      <c r="BK54" s="246">
        <f>VLOOKUP($A54,Incurred_Real!$A$25:$CD$376,Incurred_Real!BK$1,FALSE)</f>
        <v>0</v>
      </c>
      <c r="BL54" s="246">
        <f>VLOOKUP($A54,Incurred_Real!$A$25:$CD$376,Incurred_Real!BL$1,FALSE)</f>
        <v>0</v>
      </c>
      <c r="BM54" s="246">
        <f>VLOOKUP($A54,Incurred_Real!$A$25:$CD$376,Incurred_Real!BM$1,FALSE)</f>
        <v>0</v>
      </c>
      <c r="BN54" s="246">
        <f>VLOOKUP($A54,Incurred_Real!$A$25:$CD$376,Incurred_Real!BN$1,FALSE)</f>
        <v>0</v>
      </c>
      <c r="BO54" s="246">
        <f>VLOOKUP($A54,Incurred_Real!$A$25:$CD$376,Incurred_Real!BO$1,FALSE)</f>
        <v>0</v>
      </c>
      <c r="BP54" s="246">
        <f>VLOOKUP($A54,Incurred_Real!$A$25:$CD$376,Incurred_Real!BP$1,FALSE)</f>
        <v>0</v>
      </c>
      <c r="BQ54" s="246">
        <f>VLOOKUP($A54,Incurred_Real!$A$25:$CD$376,Incurred_Real!BQ$1,FALSE)</f>
        <v>0</v>
      </c>
      <c r="BR54" s="246">
        <f>VLOOKUP($A54,Incurred_Real!$A$25:$CD$376,Incurred_Real!BR$1,FALSE)</f>
        <v>0</v>
      </c>
      <c r="BS54" s="254">
        <f t="shared" si="29"/>
        <v>1</v>
      </c>
      <c r="BT54" s="249">
        <f>1+IF(ISNA(VLOOKUP($A54,'Project labour content'!$A$7:$D$255,'Project labour content'!$D$1,FALSE)),VLOOKUP($D54,'Project labour content'!$F$6:$G$15,'Project labour content'!$G$1,FALSE),VLOOKUP($A54,'Project labour content'!$A$7:$D$255,'Project labour content'!$D$1,FALSE))*LabEsc22*1</f>
        <v>1.0003471041831231</v>
      </c>
      <c r="BU54" s="249">
        <f>1+IF(ISNA(VLOOKUP($A54,'Project labour content'!$A$7:$D$255,'Project labour content'!$D$1,FALSE)),VLOOKUP($D54,'Project labour content'!$F$6:$G$15,'Project labour content'!$G$1,FALSE),VLOOKUP($A54,'Project labour content'!$A$7:$D$255,'Project labour content'!$D$1,FALSE))*LabEsc23*1</f>
        <v>1.0006958744663252</v>
      </c>
      <c r="BV54" s="249">
        <f>1+IF(ISNA(VLOOKUP($A54,'Project labour content'!$A$7:$D$255,'Project labour content'!$D$1,FALSE)),VLOOKUP($D54,'Project labour content'!$F$6:$G$15,'Project labour content'!$G$1,FALSE),VLOOKUP($A54,'Project labour content'!$A$7:$D$255,'Project labour content'!$D$1,FALSE))*LabEsc24*1</f>
        <v>1.0010244160731017</v>
      </c>
      <c r="BW54" s="249">
        <f>1+IF(ISNA(VLOOKUP($A54,'Project labour content'!$A$7:$D$255,'Project labour content'!$D$1,FALSE)),VLOOKUP($D54,'Project labour content'!$F$6:$G$15,'Project labour content'!$G$1,FALSE),VLOOKUP($A54,'Project labour content'!$A$7:$D$255,'Project labour content'!$D$1,FALSE))*LabEsc25*1</f>
        <v>1.0014644427984443</v>
      </c>
      <c r="BX54" s="249">
        <f>1+IF(ISNA(VLOOKUP($A54,'Project labour content'!$A$7:$D$255,'Project labour content'!$D$1,FALSE)),VLOOKUP($D54,'Project labour content'!$F$6:$G$15,'Project labour content'!$G$1,FALSE),VLOOKUP($A54,'Project labour content'!$A$7:$D$255,'Project labour content'!$D$1,FALSE))*LabEsc26*1</f>
        <v>1.0019439985912801</v>
      </c>
      <c r="BY54" s="249">
        <f>1+IF(ISNA(VLOOKUP($A54,'Project labour content'!$A$7:$D$255,'Project labour content'!$D$1,FALSE)),VLOOKUP($D54,'Project labour content'!$F$6:$G$15,'Project labour content'!$G$1,FALSE),VLOOKUP($A54,'Project labour content'!$A$7:$D$255,'Project labour content'!$D$1,FALSE))*LabEsc27*1</f>
        <v>1.0022410280715812</v>
      </c>
      <c r="BZ54" s="249">
        <f>1+IF(ISNA(VLOOKUP($A54,'Project labour content'!$A$7:$D$255,'Project labour content'!$D$1,FALSE)),VLOOKUP($D54,'Project labour content'!$F$6:$G$15,'Project labour content'!$G$1,FALSE),VLOOKUP($A54,'Project labour content'!$A$7:$D$255,'Project labour content'!$D$1,FALSE))*LabEsc28*1</f>
        <v>1.002464691270248</v>
      </c>
      <c r="CA54" s="249">
        <f>1+IF(ISNA(VLOOKUP($A54,'Project labour content'!$A$7:$D$255,'Project labour content'!$D$1,FALSE)),VLOOKUP($D54,'Project labour content'!$F$6:$G$15,'Project labour content'!$G$1,FALSE),VLOOKUP($A54,'Project labour content'!$A$7:$D$255,'Project labour content'!$D$1,FALSE))*LabEsc29*1</f>
        <v>1.0028236259714685</v>
      </c>
      <c r="CB54" s="250" t="str">
        <f>IF(ISNA(VLOOKUP($A54,'Project labour content'!$A$7:$D$255,'Project labour content'!$D$1,FALSE)),"Category","Project")</f>
        <v>Category</v>
      </c>
      <c r="CD54" s="247" t="str">
        <f t="shared" si="30"/>
        <v>11423</v>
      </c>
    </row>
    <row r="55" spans="1:82" x14ac:dyDescent="0.15">
      <c r="A55" s="11" t="s">
        <v>890</v>
      </c>
      <c r="B55" s="11" t="str">
        <f>VLOOKUP($A55,'Incurred Real 2022$'!$A$25:$AC$426,'Incurred Real 2022$'!B$1,FALSE)</f>
        <v>Riverland Reactive Support Stage 1 (Monash)</v>
      </c>
      <c r="C55" s="11" t="str">
        <f>VLOOKUP($A55,'Incurred Real 2022$'!$A$25:$AC$426,'Incurred Real 2022$'!C$1,FALSE)</f>
        <v>ExAnte</v>
      </c>
      <c r="D55" s="11" t="str">
        <f>VLOOKUP($A55,'Incurred Real 2022$'!$A$25:$AC$426,'Incurred Real 2022$'!D$1,FALSE)</f>
        <v>Augmentation</v>
      </c>
      <c r="E55" s="11" t="str">
        <f>VLOOKUP($A55,'Incurred Real 2022$'!$A$25:$AC$426,'Incurred Real 2022$'!E$1,FALSE)</f>
        <v>Cancelled</v>
      </c>
      <c r="F55" s="105" t="str">
        <f>IF(VLOOKUP($A55,'Incurred Real 2022$'!$A$25:$AC$426,'Incurred Real 2022$'!F$1,FALSE)=0,"",VLOOKUP($A55,'Incurred Real 2022$'!$A$25:$AC$426,'Incurred Real 2022$'!F$1,FALSE))</f>
        <v/>
      </c>
      <c r="G55" s="105" t="str">
        <f>IF(VLOOKUP($A55,'Incurred Real 2022$'!$A$25:$AC$426,'Incurred Real 2022$'!G$1,FALSE)=0,"",VLOOKUP($A55,'Incurred Real 2022$'!$A$25:$AC$426,'Incurred Real 2022$'!G$1,FALSE))</f>
        <v/>
      </c>
      <c r="H55" s="105" t="str">
        <f>IF(VLOOKUP($A55,'Incurred Real 2022$'!$A$25:$AC$426,'Incurred Real 2022$'!H$1,FALSE)=0,"",VLOOKUP($A55,'Incurred Real 2022$'!$A$25:$AC$426,'Incurred Real 2022$'!H$1,FALSE))</f>
        <v/>
      </c>
      <c r="I55" s="105" t="str">
        <f>IF(VLOOKUP($A55,'Incurred Real 2022$'!$A$25:$AC$426,'Incurred Real 2022$'!I$1,FALSE)=0,"",VLOOKUP($A55,'Incurred Real 2022$'!$A$25:$AC$426,'Incurred Real 2022$'!I$1,FALSE))</f>
        <v/>
      </c>
      <c r="J55" s="105" t="str">
        <f>IF(VLOOKUP($A55,'Incurred Real 2022$'!$A$25:$AC$426,'Incurred Real 2022$'!J$1,FALSE)=0,"",VLOOKUP($A55,'Incurred Real 2022$'!$A$25:$AC$426,'Incurred Real 2022$'!J$1,FALSE))</f>
        <v/>
      </c>
      <c r="K55" s="105" t="str">
        <f>IF(VLOOKUP($A55,'Incurred Real 2022$'!$A$25:$AC$426,'Incurred Real 2022$'!K$1,FALSE)=0,"",VLOOKUP($A55,'Incurred Real 2022$'!$A$25:$AC$426,'Incurred Real 2022$'!K$1,FALSE))</f>
        <v/>
      </c>
      <c r="L55" s="105">
        <f>IF(VLOOKUP($A55,'Incurred Real 2022$'!$A$25:$AC$426,'Incurred Real 2022$'!L$1,FALSE)=0,"",VLOOKUP($A55,'Incurred Real 2022$'!$A$25:$AC$426,'Incurred Real 2022$'!L$1,FALSE))</f>
        <v>67537.460000000006</v>
      </c>
      <c r="M55" s="105">
        <f>IF(VLOOKUP($A55,'Incurred Real 2022$'!$A$25:$AC$426,'Incurred Real 2022$'!M$1,FALSE)=0,"",VLOOKUP($A55,'Incurred Real 2022$'!$A$25:$AC$426,'Incurred Real 2022$'!M$1,FALSE))</f>
        <v>197043.05</v>
      </c>
      <c r="N55" s="105" t="str">
        <f>IF(VLOOKUP($A55,'Incurred Real 2022$'!$A$25:$AC$426,'Incurred Real 2022$'!N$1,FALSE)=0,"",VLOOKUP($A55,'Incurred Real 2022$'!$A$25:$AC$426,'Incurred Real 2022$'!N$1,FALSE))</f>
        <v/>
      </c>
      <c r="O55" s="105" t="str">
        <f>IF(VLOOKUP($A55,'Incurred Real 2022$'!$A$25:$AC$426,'Incurred Real 2022$'!O$1,FALSE)=0,"",VLOOKUP($A55,'Incurred Real 2022$'!$A$25:$AC$426,'Incurred Real 2022$'!O$1,FALSE))</f>
        <v/>
      </c>
      <c r="P55" s="105" t="str">
        <f>IF(VLOOKUP($A55,'Incurred Real 2022$'!$A$25:$AC$426,'Incurred Real 2022$'!P$1,FALSE)=0,"",VLOOKUP($A55,'Incurred Real 2022$'!$A$25:$AC$426,'Incurred Real 2022$'!P$1,FALSE))</f>
        <v/>
      </c>
      <c r="Q55" s="105" t="str">
        <f>IF(VLOOKUP($A55,'Incurred Real 2022$'!$A$25:$AC$426,'Incurred Real 2022$'!Q$1,FALSE)=0,"",VLOOKUP($A55,'Incurred Real 2022$'!$A$25:$AC$426,'Incurred Real 2022$'!Q$1,FALSE))</f>
        <v/>
      </c>
      <c r="R55" s="105">
        <f>IF(VLOOKUP($A55,'Incurred Real 2022$'!$A$25:$AC$426,'Incurred Real 2022$'!R$1,FALSE)=0,"",VLOOKUP($A55,'Incurred Real 2022$'!$A$25:$AC$426,'Incurred Real 2022$'!R$1,FALSE))</f>
        <v>-264580.51</v>
      </c>
      <c r="S55" s="105" t="str">
        <f>IF(VLOOKUP($A55,'Incurred Real 2022$'!$A$25:$AC$426,'Incurred Real 2022$'!S$1,FALSE)=0,"",VLOOKUP($A55,'Incurred Real 2022$'!$A$25:$AC$426,'Incurred Real 2022$'!S$1,FALSE))</f>
        <v/>
      </c>
      <c r="T55" s="105" t="str">
        <f>IF(VLOOKUP($A55,'Incurred Real 2022$'!$A$25:$AC$426,'Incurred Real 2022$'!T$1,FALSE)=0,"",VLOOKUP($A55,'Incurred Real 2022$'!$A$25:$AC$426,'Incurred Real 2022$'!T$1,FALSE))</f>
        <v/>
      </c>
      <c r="U55" s="105" t="str">
        <f>IF(VLOOKUP($A55,'Incurred Real 2022$'!$A$25:$AC$426,'Incurred Real 2022$'!U$1,FALSE)=0,"",VLOOKUP($A55,'Incurred Real 2022$'!$A$25:$AC$426,'Incurred Real 2022$'!U$1,FALSE))</f>
        <v/>
      </c>
      <c r="V55" s="13" t="str">
        <f>IF(ISTEXT(VLOOKUP($A55,'Incurred Real 2022$'!$A$25:$AC$426,'Incurred Real 2022$'!V$1,FALSE)),"",(VLOOKUP($A55,'Incurred Real 2022$'!$A$25:$AC$426,'Incurred Real 2022$'!V$1,FALSE))*BT55*Incurred_Nominal!V$15)</f>
        <v/>
      </c>
      <c r="W55" s="13" t="str">
        <f>IF(ISTEXT(VLOOKUP($A55,'Incurred Real 2022$'!$A$25:$AC$426,'Incurred Real 2022$'!W$1,FALSE)),"",(VLOOKUP($A55,'Incurred Real 2022$'!$A$25:$AC$426,'Incurred Real 2022$'!W$1,FALSE))*BU55*Incurred_Nominal!W$15)</f>
        <v/>
      </c>
      <c r="X55" s="13" t="str">
        <f>IF(ISTEXT(VLOOKUP($A55,'Incurred Real 2022$'!$A$25:$AC$426,'Incurred Real 2022$'!X$1,FALSE)),"",(VLOOKUP($A55,'Incurred Real 2022$'!$A$25:$AC$426,'Incurred Real 2022$'!X$1,FALSE))*BV55*Incurred_Nominal!X$15)</f>
        <v/>
      </c>
      <c r="Y55" s="13" t="str">
        <f>IF(ISTEXT(VLOOKUP($A55,'Incurred Real 2022$'!$A$25:$AC$426,'Incurred Real 2022$'!Y$1,FALSE)),"",(VLOOKUP($A55,'Incurred Real 2022$'!$A$25:$AC$426,'Incurred Real 2022$'!Y$1,FALSE))*BW55*Incurred_Nominal!Y$15)</f>
        <v/>
      </c>
      <c r="Z55" s="13" t="str">
        <f>IF(ISTEXT(VLOOKUP($A55,'Incurred Real 2022$'!$A$25:$AC$426,'Incurred Real 2022$'!Z$1,FALSE)),"",(VLOOKUP($A55,'Incurred Real 2022$'!$A$25:$AC$426,'Incurred Real 2022$'!Z$1,FALSE))*BX55*Incurred_Nominal!Z$15)</f>
        <v/>
      </c>
      <c r="AA55" s="13" t="str">
        <f>IF(ISTEXT(VLOOKUP($A55,'Incurred Real 2022$'!$A$25:$AC$426,'Incurred Real 2022$'!AA$1,FALSE)),"",(VLOOKUP($A55,'Incurred Real 2022$'!$A$25:$AC$426,'Incurred Real 2022$'!AA$1,FALSE))*BY55*Incurred_Nominal!AA$15)</f>
        <v/>
      </c>
      <c r="AB55" s="13" t="str">
        <f>IF(ISTEXT(VLOOKUP($A55,'Incurred Real 2022$'!$A$25:$AC$426,'Incurred Real 2022$'!AB$1,FALSE)),"",(VLOOKUP($A55,'Incurred Real 2022$'!$A$25:$AC$426,'Incurred Real 2022$'!AB$1,FALSE))*BZ55*Incurred_Nominal!AB$15)</f>
        <v/>
      </c>
      <c r="AC55" s="13" t="str">
        <f>IF(ISTEXT(VLOOKUP($A55,'Incurred Real 2022$'!$A$25:$AC$426,'Incurred Real 2022$'!AC$1,FALSE)),"",(VLOOKUP($A55,'Incurred Real 2022$'!$A$25:$AC$426,'Incurred Real 2022$'!AC$1,FALSE))*CA55*Incurred_Nominal!AC$15)</f>
        <v/>
      </c>
      <c r="AD55" s="232">
        <f t="shared" si="25"/>
        <v>0</v>
      </c>
      <c r="AE55" s="232">
        <f t="shared" si="26"/>
        <v>529161.02</v>
      </c>
      <c r="AF55" s="239">
        <f t="shared" si="27"/>
        <v>0</v>
      </c>
      <c r="AG55" s="237">
        <f t="shared" si="32"/>
        <v>0</v>
      </c>
      <c r="AH55" s="240">
        <f t="shared" si="31"/>
        <v>1.230022143315167</v>
      </c>
      <c r="AI55" s="234" t="str">
        <f>VLOOKUP($A55,Incurred_Real!$A$25:$AP$479,Incurred_Real!AI$1,FALSE)</f>
        <v>2018</v>
      </c>
      <c r="AJ55" s="235" t="str">
        <f>VLOOKUP($A55,Incurred_Real!$A$25:$AP$479,Incurred_Real!AJ$1,FALSE)</f>
        <v/>
      </c>
      <c r="AK55" s="236" t="str">
        <f>VLOOKUP($A55,Incurred_Real!$A$25:$AP$479,Incurred_Real!AK$1,FALSE)</f>
        <v>2018</v>
      </c>
      <c r="AL55" s="235" t="str">
        <f>VLOOKUP($A55,Incurred_Real!$A$25:$AP$479,Incurred_Real!AL$1,FALSE)</f>
        <v/>
      </c>
      <c r="AM55" s="237">
        <f>IF(AL55="Commissioned Extra","",(IF((AD55)=0,0,SUMPRODUCT($F$17:$U$17,F55:U55))+VLOOKUP($A55,Incurred_Real!$A$25:$BS$376,Incurred_Real!$AO$1,FALSE)))</f>
        <v>0</v>
      </c>
      <c r="AN55" s="232" cm="1">
        <f t="array" ref="AN55">IF(ROUND(AE55,0)=0,0,LOOKUP(2,1/(F55:AC55&lt;&gt;""),F55:AC55))</f>
        <v>-264580.51</v>
      </c>
      <c r="AO55" s="232">
        <f t="shared" si="28"/>
        <v>0</v>
      </c>
      <c r="AP55" s="78"/>
      <c r="AQ55" s="20"/>
      <c r="AR55" s="245">
        <f>VLOOKUP($A55,Incurred_Real!$A$25:$CD$376,Incurred_Real!AR$1,FALSE)</f>
        <v>0</v>
      </c>
      <c r="AS55" s="246">
        <f>VLOOKUP($A55,Incurred_Real!$A$25:$CD$376,Incurred_Real!AS$1,FALSE)</f>
        <v>0</v>
      </c>
      <c r="AT55" s="246">
        <f>VLOOKUP($A55,Incurred_Real!$A$25:$CD$376,Incurred_Real!AT$1,FALSE)</f>
        <v>0</v>
      </c>
      <c r="AU55" s="246">
        <f>VLOOKUP($A55,Incurred_Real!$A$25:$CD$376,Incurred_Real!AU$1,FALSE)</f>
        <v>0</v>
      </c>
      <c r="AV55" s="246">
        <f>VLOOKUP($A55,Incurred_Real!$A$25:$CD$376,Incurred_Real!AV$1,FALSE)</f>
        <v>0</v>
      </c>
      <c r="AW55" s="246">
        <f>VLOOKUP($A55,Incurred_Real!$A$25:$CD$376,Incurred_Real!AW$1,FALSE)</f>
        <v>0</v>
      </c>
      <c r="AX55" s="246">
        <f>VLOOKUP($A55,Incurred_Real!$A$25:$CD$376,Incurred_Real!AX$1,FALSE)</f>
        <v>0</v>
      </c>
      <c r="AY55" s="246">
        <f>VLOOKUP($A55,Incurred_Real!$A$25:$CD$376,Incurred_Real!AY$1,FALSE)</f>
        <v>0</v>
      </c>
      <c r="AZ55" s="246">
        <f>VLOOKUP($A55,Incurred_Real!$A$25:$CD$376,Incurred_Real!AZ$1,FALSE)</f>
        <v>0</v>
      </c>
      <c r="BA55" s="246">
        <f>VLOOKUP($A55,Incurred_Real!$A$25:$CD$376,Incurred_Real!BA$1,FALSE)</f>
        <v>0</v>
      </c>
      <c r="BB55" s="246">
        <f>VLOOKUP($A55,Incurred_Real!$A$25:$CD$376,Incurred_Real!BB$1,FALSE)</f>
        <v>0.68764830481306605</v>
      </c>
      <c r="BC55" s="246">
        <f>VLOOKUP($A55,Incurred_Real!$A$25:$CD$376,Incurred_Real!BC$1,FALSE)</f>
        <v>0</v>
      </c>
      <c r="BD55" s="246">
        <f>VLOOKUP($A55,Incurred_Real!$A$25:$CD$376,Incurred_Real!BD$1,FALSE)</f>
        <v>0.17207414126131085</v>
      </c>
      <c r="BE55" s="246">
        <f>VLOOKUP($A55,Incurred_Real!$A$25:$CD$376,Incurred_Real!BE$1,FALSE)</f>
        <v>1.0762718804151597E-2</v>
      </c>
      <c r="BF55" s="246">
        <f>VLOOKUP($A55,Incurred_Real!$A$25:$CD$376,Incurred_Real!BF$1,FALSE)</f>
        <v>0</v>
      </c>
      <c r="BG55" s="246">
        <f>VLOOKUP($A55,Incurred_Real!$A$25:$CD$376,Incurred_Real!BG$1,FALSE)</f>
        <v>0.12951483512147152</v>
      </c>
      <c r="BH55" s="246">
        <f>VLOOKUP($A55,Incurred_Real!$A$25:$CD$376,Incurred_Real!BH$1,FALSE)</f>
        <v>0</v>
      </c>
      <c r="BI55" s="246">
        <f>VLOOKUP($A55,Incurred_Real!$A$25:$CD$376,Incurred_Real!BI$1,FALSE)</f>
        <v>0</v>
      </c>
      <c r="BJ55" s="246">
        <f>VLOOKUP($A55,Incurred_Real!$A$25:$CD$376,Incurred_Real!BJ$1,FALSE)</f>
        <v>0</v>
      </c>
      <c r="BK55" s="246">
        <f>VLOOKUP($A55,Incurred_Real!$A$25:$CD$376,Incurred_Real!BK$1,FALSE)</f>
        <v>0</v>
      </c>
      <c r="BL55" s="246">
        <f>VLOOKUP($A55,Incurred_Real!$A$25:$CD$376,Incurred_Real!BL$1,FALSE)</f>
        <v>0</v>
      </c>
      <c r="BM55" s="246">
        <f>VLOOKUP($A55,Incurred_Real!$A$25:$CD$376,Incurred_Real!BM$1,FALSE)</f>
        <v>0</v>
      </c>
      <c r="BN55" s="246">
        <f>VLOOKUP($A55,Incurred_Real!$A$25:$CD$376,Incurred_Real!BN$1,FALSE)</f>
        <v>0</v>
      </c>
      <c r="BO55" s="246">
        <f>VLOOKUP($A55,Incurred_Real!$A$25:$CD$376,Incurred_Real!BO$1,FALSE)</f>
        <v>0</v>
      </c>
      <c r="BP55" s="246">
        <f>VLOOKUP($A55,Incurred_Real!$A$25:$CD$376,Incurred_Real!BP$1,FALSE)</f>
        <v>0</v>
      </c>
      <c r="BQ55" s="246">
        <f>VLOOKUP($A55,Incurred_Real!$A$25:$CD$376,Incurred_Real!BQ$1,FALSE)</f>
        <v>0</v>
      </c>
      <c r="BR55" s="246">
        <f>VLOOKUP($A55,Incurred_Real!$A$25:$CD$376,Incurred_Real!BR$1,FALSE)</f>
        <v>0</v>
      </c>
      <c r="BS55" s="254">
        <f t="shared" si="29"/>
        <v>1</v>
      </c>
      <c r="BT55" s="249">
        <f>1+IF(ISNA(VLOOKUP($A55,'Project labour content'!$A$7:$D$255,'Project labour content'!$D$1,FALSE)),VLOOKUP($D55,'Project labour content'!$F$6:$G$15,'Project labour content'!$G$1,FALSE),VLOOKUP($A55,'Project labour content'!$A$7:$D$255,'Project labour content'!$D$1,FALSE))*LabEsc22*1</f>
        <v>1.0003471041831231</v>
      </c>
      <c r="BU55" s="249">
        <f>1+IF(ISNA(VLOOKUP($A55,'Project labour content'!$A$7:$D$255,'Project labour content'!$D$1,FALSE)),VLOOKUP($D55,'Project labour content'!$F$6:$G$15,'Project labour content'!$G$1,FALSE),VLOOKUP($A55,'Project labour content'!$A$7:$D$255,'Project labour content'!$D$1,FALSE))*LabEsc23*1</f>
        <v>1.0006958744663252</v>
      </c>
      <c r="BV55" s="249">
        <f>1+IF(ISNA(VLOOKUP($A55,'Project labour content'!$A$7:$D$255,'Project labour content'!$D$1,FALSE)),VLOOKUP($D55,'Project labour content'!$F$6:$G$15,'Project labour content'!$G$1,FALSE),VLOOKUP($A55,'Project labour content'!$A$7:$D$255,'Project labour content'!$D$1,FALSE))*LabEsc24*1</f>
        <v>1.0010244160731017</v>
      </c>
      <c r="BW55" s="249">
        <f>1+IF(ISNA(VLOOKUP($A55,'Project labour content'!$A$7:$D$255,'Project labour content'!$D$1,FALSE)),VLOOKUP($D55,'Project labour content'!$F$6:$G$15,'Project labour content'!$G$1,FALSE),VLOOKUP($A55,'Project labour content'!$A$7:$D$255,'Project labour content'!$D$1,FALSE))*LabEsc25*1</f>
        <v>1.0014644427984443</v>
      </c>
      <c r="BX55" s="249">
        <f>1+IF(ISNA(VLOOKUP($A55,'Project labour content'!$A$7:$D$255,'Project labour content'!$D$1,FALSE)),VLOOKUP($D55,'Project labour content'!$F$6:$G$15,'Project labour content'!$G$1,FALSE),VLOOKUP($A55,'Project labour content'!$A$7:$D$255,'Project labour content'!$D$1,FALSE))*LabEsc26*1</f>
        <v>1.0019439985912801</v>
      </c>
      <c r="BY55" s="249">
        <f>1+IF(ISNA(VLOOKUP($A55,'Project labour content'!$A$7:$D$255,'Project labour content'!$D$1,FALSE)),VLOOKUP($D55,'Project labour content'!$F$6:$G$15,'Project labour content'!$G$1,FALSE),VLOOKUP($A55,'Project labour content'!$A$7:$D$255,'Project labour content'!$D$1,FALSE))*LabEsc27*1</f>
        <v>1.0022410280715812</v>
      </c>
      <c r="BZ55" s="249">
        <f>1+IF(ISNA(VLOOKUP($A55,'Project labour content'!$A$7:$D$255,'Project labour content'!$D$1,FALSE)),VLOOKUP($D55,'Project labour content'!$F$6:$G$15,'Project labour content'!$G$1,FALSE),VLOOKUP($A55,'Project labour content'!$A$7:$D$255,'Project labour content'!$D$1,FALSE))*LabEsc28*1</f>
        <v>1.002464691270248</v>
      </c>
      <c r="CA55" s="249">
        <f>1+IF(ISNA(VLOOKUP($A55,'Project labour content'!$A$7:$D$255,'Project labour content'!$D$1,FALSE)),VLOOKUP($D55,'Project labour content'!$F$6:$G$15,'Project labour content'!$G$1,FALSE),VLOOKUP($A55,'Project labour content'!$A$7:$D$255,'Project labour content'!$D$1,FALSE))*LabEsc29*1</f>
        <v>1.0028236259714685</v>
      </c>
      <c r="CB55" s="250" t="str">
        <f>IF(ISNA(VLOOKUP($A55,'Project labour content'!$A$7:$D$255,'Project labour content'!$D$1,FALSE)),"Category","Project")</f>
        <v>Category</v>
      </c>
      <c r="CD55" s="247" t="str">
        <f t="shared" si="30"/>
        <v>11425</v>
      </c>
    </row>
    <row r="56" spans="1:82" x14ac:dyDescent="0.15">
      <c r="A56" s="11" t="s">
        <v>80</v>
      </c>
      <c r="B56" s="11" t="str">
        <f>VLOOKUP($A56,'Incurred Real 2022$'!$A$25:$AC$426,'Incurred Real 2022$'!B$1,FALSE)</f>
        <v>NCIPAP 4 Waterloo East to Robertstown 132kV Line Uprating</v>
      </c>
      <c r="C56" s="11" t="str">
        <f>VLOOKUP($A56,'Incurred Real 2022$'!$A$25:$AC$426,'Incurred Real 2022$'!C$1,FALSE)</f>
        <v>ExAnte</v>
      </c>
      <c r="D56" s="11" t="str">
        <f>VLOOKUP($A56,'Incurred Real 2022$'!$A$25:$AC$426,'Incurred Real 2022$'!D$1,FALSE)</f>
        <v>Augmentation</v>
      </c>
      <c r="E56" s="11" t="str">
        <f>VLOOKUP($A56,'Incurred Real 2022$'!$A$25:$AC$426,'Incurred Real 2022$'!E$1,FALSE)</f>
        <v>Closed</v>
      </c>
      <c r="F56" s="105" t="str">
        <f>IF(VLOOKUP($A56,'Incurred Real 2022$'!$A$25:$AC$426,'Incurred Real 2022$'!F$1,FALSE)=0,"",VLOOKUP($A56,'Incurred Real 2022$'!$A$25:$AC$426,'Incurred Real 2022$'!F$1,FALSE))</f>
        <v/>
      </c>
      <c r="G56" s="105" t="str">
        <f>IF(VLOOKUP($A56,'Incurred Real 2022$'!$A$25:$AC$426,'Incurred Real 2022$'!G$1,FALSE)=0,"",VLOOKUP($A56,'Incurred Real 2022$'!$A$25:$AC$426,'Incurred Real 2022$'!G$1,FALSE))</f>
        <v/>
      </c>
      <c r="H56" s="105" t="str">
        <f>IF(VLOOKUP($A56,'Incurred Real 2022$'!$A$25:$AC$426,'Incurred Real 2022$'!H$1,FALSE)=0,"",VLOOKUP($A56,'Incurred Real 2022$'!$A$25:$AC$426,'Incurred Real 2022$'!H$1,FALSE))</f>
        <v/>
      </c>
      <c r="I56" s="105" t="str">
        <f>IF(VLOOKUP($A56,'Incurred Real 2022$'!$A$25:$AC$426,'Incurred Real 2022$'!I$1,FALSE)=0,"",VLOOKUP($A56,'Incurred Real 2022$'!$A$25:$AC$426,'Incurred Real 2022$'!I$1,FALSE))</f>
        <v/>
      </c>
      <c r="J56" s="105" t="str">
        <f>IF(VLOOKUP($A56,'Incurred Real 2022$'!$A$25:$AC$426,'Incurred Real 2022$'!J$1,FALSE)=0,"",VLOOKUP($A56,'Incurred Real 2022$'!$A$25:$AC$426,'Incurred Real 2022$'!J$1,FALSE))</f>
        <v/>
      </c>
      <c r="K56" s="105" t="str">
        <f>IF(VLOOKUP($A56,'Incurred Real 2022$'!$A$25:$AC$426,'Incurred Real 2022$'!K$1,FALSE)=0,"",VLOOKUP($A56,'Incurred Real 2022$'!$A$25:$AC$426,'Incurred Real 2022$'!K$1,FALSE))</f>
        <v/>
      </c>
      <c r="L56" s="105" t="str">
        <f>IF(VLOOKUP($A56,'Incurred Real 2022$'!$A$25:$AC$426,'Incurred Real 2022$'!L$1,FALSE)=0,"",VLOOKUP($A56,'Incurred Real 2022$'!$A$25:$AC$426,'Incurred Real 2022$'!L$1,FALSE))</f>
        <v/>
      </c>
      <c r="M56" s="105" t="str">
        <f>IF(VLOOKUP($A56,'Incurred Real 2022$'!$A$25:$AC$426,'Incurred Real 2022$'!M$1,FALSE)=0,"",VLOOKUP($A56,'Incurred Real 2022$'!$A$25:$AC$426,'Incurred Real 2022$'!M$1,FALSE))</f>
        <v/>
      </c>
      <c r="N56" s="105" t="str">
        <f>IF(VLOOKUP($A56,'Incurred Real 2022$'!$A$25:$AC$426,'Incurred Real 2022$'!N$1,FALSE)=0,"",VLOOKUP($A56,'Incurred Real 2022$'!$A$25:$AC$426,'Incurred Real 2022$'!N$1,FALSE))</f>
        <v/>
      </c>
      <c r="O56" s="105" t="str">
        <f>IF(VLOOKUP($A56,'Incurred Real 2022$'!$A$25:$AC$426,'Incurred Real 2022$'!O$1,FALSE)=0,"",VLOOKUP($A56,'Incurred Real 2022$'!$A$25:$AC$426,'Incurred Real 2022$'!O$1,FALSE))</f>
        <v/>
      </c>
      <c r="P56" s="105" t="str">
        <f>IF(VLOOKUP($A56,'Incurred Real 2022$'!$A$25:$AC$426,'Incurred Real 2022$'!P$1,FALSE)=0,"",VLOOKUP($A56,'Incurred Real 2022$'!$A$25:$AC$426,'Incurred Real 2022$'!P$1,FALSE))</f>
        <v/>
      </c>
      <c r="Q56" s="105">
        <f>IF(VLOOKUP($A56,'Incurred Real 2022$'!$A$25:$AC$426,'Incurred Real 2022$'!Q$1,FALSE)=0,"",VLOOKUP($A56,'Incurred Real 2022$'!$A$25:$AC$426,'Incurred Real 2022$'!Q$1,FALSE))</f>
        <v>103637.5</v>
      </c>
      <c r="R56" s="105">
        <f>IF(VLOOKUP($A56,'Incurred Real 2022$'!$A$25:$AC$426,'Incurred Real 2022$'!R$1,FALSE)=0,"",VLOOKUP($A56,'Incurred Real 2022$'!$A$25:$AC$426,'Incurred Real 2022$'!R$1,FALSE))</f>
        <v>1153627.17</v>
      </c>
      <c r="S56" s="105">
        <f>IF(VLOOKUP($A56,'Incurred Real 2022$'!$A$25:$AC$426,'Incurred Real 2022$'!S$1,FALSE)=0,"",VLOOKUP($A56,'Incurred Real 2022$'!$A$25:$AC$426,'Incurred Real 2022$'!S$1,FALSE))</f>
        <v>73868.59</v>
      </c>
      <c r="T56" s="105">
        <f>IF(VLOOKUP($A56,'Incurred Real 2022$'!$A$25:$AC$426,'Incurred Real 2022$'!T$1,FALSE)=0,"",VLOOKUP($A56,'Incurred Real 2022$'!$A$25:$AC$426,'Incurred Real 2022$'!T$1,FALSE))</f>
        <v>508.98</v>
      </c>
      <c r="U56" s="105" t="str">
        <f>IF(VLOOKUP($A56,'Incurred Real 2022$'!$A$25:$AC$426,'Incurred Real 2022$'!U$1,FALSE)=0,"",VLOOKUP($A56,'Incurred Real 2022$'!$A$25:$AC$426,'Incurred Real 2022$'!U$1,FALSE))</f>
        <v/>
      </c>
      <c r="V56" s="13" t="str">
        <f>IF(ISTEXT(VLOOKUP($A56,'Incurred Real 2022$'!$A$25:$AC$426,'Incurred Real 2022$'!V$1,FALSE)),"",(VLOOKUP($A56,'Incurred Real 2022$'!$A$25:$AC$426,'Incurred Real 2022$'!V$1,FALSE))*BT56*Incurred_Nominal!V$15)</f>
        <v/>
      </c>
      <c r="W56" s="13" t="str">
        <f>IF(ISTEXT(VLOOKUP($A56,'Incurred Real 2022$'!$A$25:$AC$426,'Incurred Real 2022$'!W$1,FALSE)),"",(VLOOKUP($A56,'Incurred Real 2022$'!$A$25:$AC$426,'Incurred Real 2022$'!W$1,FALSE))*BU56*Incurred_Nominal!W$15)</f>
        <v/>
      </c>
      <c r="X56" s="13" t="str">
        <f>IF(ISTEXT(VLOOKUP($A56,'Incurred Real 2022$'!$A$25:$AC$426,'Incurred Real 2022$'!X$1,FALSE)),"",(VLOOKUP($A56,'Incurred Real 2022$'!$A$25:$AC$426,'Incurred Real 2022$'!X$1,FALSE))*BV56*Incurred_Nominal!X$15)</f>
        <v/>
      </c>
      <c r="Y56" s="13" t="str">
        <f>IF(ISTEXT(VLOOKUP($A56,'Incurred Real 2022$'!$A$25:$AC$426,'Incurred Real 2022$'!Y$1,FALSE)),"",(VLOOKUP($A56,'Incurred Real 2022$'!$A$25:$AC$426,'Incurred Real 2022$'!Y$1,FALSE))*BW56*Incurred_Nominal!Y$15)</f>
        <v/>
      </c>
      <c r="Z56" s="13" t="str">
        <f>IF(ISTEXT(VLOOKUP($A56,'Incurred Real 2022$'!$A$25:$AC$426,'Incurred Real 2022$'!Z$1,FALSE)),"",(VLOOKUP($A56,'Incurred Real 2022$'!$A$25:$AC$426,'Incurred Real 2022$'!Z$1,FALSE))*BX56*Incurred_Nominal!Z$15)</f>
        <v/>
      </c>
      <c r="AA56" s="13" t="str">
        <f>IF(ISTEXT(VLOOKUP($A56,'Incurred Real 2022$'!$A$25:$AC$426,'Incurred Real 2022$'!AA$1,FALSE)),"",(VLOOKUP($A56,'Incurred Real 2022$'!$A$25:$AC$426,'Incurred Real 2022$'!AA$1,FALSE))*BY56*Incurred_Nominal!AA$15)</f>
        <v/>
      </c>
      <c r="AB56" s="13" t="str">
        <f>IF(ISTEXT(VLOOKUP($A56,'Incurred Real 2022$'!$A$25:$AC$426,'Incurred Real 2022$'!AB$1,FALSE)),"",(VLOOKUP($A56,'Incurred Real 2022$'!$A$25:$AC$426,'Incurred Real 2022$'!AB$1,FALSE))*BZ56*Incurred_Nominal!AB$15)</f>
        <v/>
      </c>
      <c r="AC56" s="13" t="str">
        <f>IF(ISTEXT(VLOOKUP($A56,'Incurred Real 2022$'!$A$25:$AC$426,'Incurred Real 2022$'!AC$1,FALSE)),"",(VLOOKUP($A56,'Incurred Real 2022$'!$A$25:$AC$426,'Incurred Real 2022$'!AC$1,FALSE))*CA56*Incurred_Nominal!AC$15)</f>
        <v/>
      </c>
      <c r="AD56" s="232">
        <f t="shared" si="25"/>
        <v>1331642.24</v>
      </c>
      <c r="AE56" s="232">
        <f t="shared" si="26"/>
        <v>1331642.24</v>
      </c>
      <c r="AF56" s="239">
        <f t="shared" si="27"/>
        <v>1639158.1965181823</v>
      </c>
      <c r="AG56" s="237">
        <f t="shared" si="32"/>
        <v>1332624.9494178277</v>
      </c>
      <c r="AH56" s="240">
        <f t="shared" si="31"/>
        <v>1.230022143315167</v>
      </c>
      <c r="AI56" s="234">
        <f>VLOOKUP($A56,Incurred_Real!$A$25:$AP$479,Incurred_Real!AI$1,FALSE)</f>
        <v>2020</v>
      </c>
      <c r="AJ56" s="235">
        <f>VLOOKUP($A56,Incurred_Real!$A$25:$AP$479,Incurred_Real!AJ$1,FALSE)</f>
        <v>43251</v>
      </c>
      <c r="AK56" s="236">
        <f>VLOOKUP($A56,Incurred_Real!$A$25:$AP$479,Incurred_Real!AK$1,FALSE)</f>
        <v>2018</v>
      </c>
      <c r="AL56" s="235" t="str">
        <f>VLOOKUP($A56,Incurred_Real!$A$25:$AP$479,Incurred_Real!AL$1,FALSE)</f>
        <v/>
      </c>
      <c r="AM56" s="237">
        <f>IF(AL56="Commissioned Extra","",(IF((AD56)=0,0,SUMPRODUCT($F$17:$U$17,F56:U56))+VLOOKUP($A56,Incurred_Real!$A$25:$BS$376,Incurred_Real!$AO$1,FALSE)))</f>
        <v>1455864.9366220261</v>
      </c>
      <c r="AN56" s="232" cm="1">
        <f t="array" ref="AN56">IF(ROUND(AE56,0)=0,0,LOOKUP(2,1/(F56:AC56&lt;&gt;""),F56:AC56))</f>
        <v>508.98</v>
      </c>
      <c r="AO56" s="232">
        <f t="shared" si="28"/>
        <v>0</v>
      </c>
      <c r="AP56" s="78"/>
      <c r="AQ56" s="20"/>
      <c r="AR56" s="245">
        <f>VLOOKUP($A56,Incurred_Real!$A$25:$CD$376,Incurred_Real!AR$1,FALSE)</f>
        <v>0</v>
      </c>
      <c r="AS56" s="246">
        <f>VLOOKUP($A56,Incurred_Real!$A$25:$CD$376,Incurred_Real!AS$1,FALSE)</f>
        <v>0</v>
      </c>
      <c r="AT56" s="246">
        <f>VLOOKUP($A56,Incurred_Real!$A$25:$CD$376,Incurred_Real!AT$1,FALSE)</f>
        <v>0</v>
      </c>
      <c r="AU56" s="246">
        <f>VLOOKUP($A56,Incurred_Real!$A$25:$CD$376,Incurred_Real!AU$1,FALSE)</f>
        <v>0</v>
      </c>
      <c r="AV56" s="246">
        <f>VLOOKUP($A56,Incurred_Real!$A$25:$CD$376,Incurred_Real!AV$1,FALSE)</f>
        <v>0</v>
      </c>
      <c r="AW56" s="246">
        <f>VLOOKUP($A56,Incurred_Real!$A$25:$CD$376,Incurred_Real!AW$1,FALSE)</f>
        <v>0</v>
      </c>
      <c r="AX56" s="246">
        <f>VLOOKUP($A56,Incurred_Real!$A$25:$CD$376,Incurred_Real!AX$1,FALSE)</f>
        <v>0</v>
      </c>
      <c r="AY56" s="246">
        <f>VLOOKUP($A56,Incurred_Real!$A$25:$CD$376,Incurred_Real!AY$1,FALSE)</f>
        <v>0</v>
      </c>
      <c r="AZ56" s="246">
        <f>VLOOKUP($A56,Incurred_Real!$A$25:$CD$376,Incurred_Real!AZ$1,FALSE)</f>
        <v>0</v>
      </c>
      <c r="BA56" s="246">
        <f>VLOOKUP($A56,Incurred_Real!$A$25:$CD$376,Incurred_Real!BA$1,FALSE)</f>
        <v>0</v>
      </c>
      <c r="BB56" s="246">
        <f>VLOOKUP($A56,Incurred_Real!$A$25:$CD$376,Incurred_Real!BB$1,FALSE)</f>
        <v>5.3549782308786563E-2</v>
      </c>
      <c r="BC56" s="246">
        <f>VLOOKUP($A56,Incurred_Real!$A$25:$CD$376,Incurred_Real!BC$1,FALSE)</f>
        <v>0</v>
      </c>
      <c r="BD56" s="246">
        <f>VLOOKUP($A56,Incurred_Real!$A$25:$CD$376,Incurred_Real!BD$1,FALSE)</f>
        <v>0</v>
      </c>
      <c r="BE56" s="246">
        <f>VLOOKUP($A56,Incurred_Real!$A$25:$CD$376,Incurred_Real!BE$1,FALSE)</f>
        <v>0</v>
      </c>
      <c r="BF56" s="246">
        <f>VLOOKUP($A56,Incurred_Real!$A$25:$CD$376,Incurred_Real!BF$1,FALSE)</f>
        <v>0</v>
      </c>
      <c r="BG56" s="246">
        <f>VLOOKUP($A56,Incurred_Real!$A$25:$CD$376,Incurred_Real!BG$1,FALSE)</f>
        <v>3.2592685519650985E-2</v>
      </c>
      <c r="BH56" s="246">
        <f>VLOOKUP($A56,Incurred_Real!$A$25:$CD$376,Incurred_Real!BH$1,FALSE)</f>
        <v>0.73088869790500288</v>
      </c>
      <c r="BI56" s="246">
        <f>VLOOKUP($A56,Incurred_Real!$A$25:$CD$376,Incurred_Real!BI$1,FALSE)</f>
        <v>0</v>
      </c>
      <c r="BJ56" s="246">
        <f>VLOOKUP($A56,Incurred_Real!$A$25:$CD$376,Incurred_Real!BJ$1,FALSE)</f>
        <v>0</v>
      </c>
      <c r="BK56" s="246">
        <f>VLOOKUP($A56,Incurred_Real!$A$25:$CD$376,Incurred_Real!BK$1,FALSE)</f>
        <v>0.18296883426655944</v>
      </c>
      <c r="BL56" s="246">
        <f>VLOOKUP($A56,Incurred_Real!$A$25:$CD$376,Incurred_Real!BL$1,FALSE)</f>
        <v>0</v>
      </c>
      <c r="BM56" s="246">
        <f>VLOOKUP($A56,Incurred_Real!$A$25:$CD$376,Incurred_Real!BM$1,FALSE)</f>
        <v>0</v>
      </c>
      <c r="BN56" s="246">
        <f>VLOOKUP($A56,Incurred_Real!$A$25:$CD$376,Incurred_Real!BN$1,FALSE)</f>
        <v>0</v>
      </c>
      <c r="BO56" s="246">
        <f>VLOOKUP($A56,Incurred_Real!$A$25:$CD$376,Incurred_Real!BO$1,FALSE)</f>
        <v>0</v>
      </c>
      <c r="BP56" s="246">
        <f>VLOOKUP($A56,Incurred_Real!$A$25:$CD$376,Incurred_Real!BP$1,FALSE)</f>
        <v>0</v>
      </c>
      <c r="BQ56" s="246">
        <f>VLOOKUP($A56,Incurred_Real!$A$25:$CD$376,Incurred_Real!BQ$1,FALSE)</f>
        <v>0</v>
      </c>
      <c r="BR56" s="246">
        <f>VLOOKUP($A56,Incurred_Real!$A$25:$CD$376,Incurred_Real!BR$1,FALSE)</f>
        <v>0</v>
      </c>
      <c r="BS56" s="254">
        <f t="shared" si="29"/>
        <v>0.99999999999999978</v>
      </c>
      <c r="BT56" s="249">
        <f>1+IF(ISNA(VLOOKUP($A56,'Project labour content'!$A$7:$D$255,'Project labour content'!$D$1,FALSE)),VLOOKUP($D56,'Project labour content'!$F$6:$G$15,'Project labour content'!$G$1,FALSE),VLOOKUP($A56,'Project labour content'!$A$7:$D$255,'Project labour content'!$D$1,FALSE))*LabEsc22*1</f>
        <v>1.0003471041831231</v>
      </c>
      <c r="BU56" s="249">
        <f>1+IF(ISNA(VLOOKUP($A56,'Project labour content'!$A$7:$D$255,'Project labour content'!$D$1,FALSE)),VLOOKUP($D56,'Project labour content'!$F$6:$G$15,'Project labour content'!$G$1,FALSE),VLOOKUP($A56,'Project labour content'!$A$7:$D$255,'Project labour content'!$D$1,FALSE))*LabEsc23*1</f>
        <v>1.0006958744663252</v>
      </c>
      <c r="BV56" s="249">
        <f>1+IF(ISNA(VLOOKUP($A56,'Project labour content'!$A$7:$D$255,'Project labour content'!$D$1,FALSE)),VLOOKUP($D56,'Project labour content'!$F$6:$G$15,'Project labour content'!$G$1,FALSE),VLOOKUP($A56,'Project labour content'!$A$7:$D$255,'Project labour content'!$D$1,FALSE))*LabEsc24*1</f>
        <v>1.0010244160731017</v>
      </c>
      <c r="BW56" s="249">
        <f>1+IF(ISNA(VLOOKUP($A56,'Project labour content'!$A$7:$D$255,'Project labour content'!$D$1,FALSE)),VLOOKUP($D56,'Project labour content'!$F$6:$G$15,'Project labour content'!$G$1,FALSE),VLOOKUP($A56,'Project labour content'!$A$7:$D$255,'Project labour content'!$D$1,FALSE))*LabEsc25*1</f>
        <v>1.0014644427984443</v>
      </c>
      <c r="BX56" s="249">
        <f>1+IF(ISNA(VLOOKUP($A56,'Project labour content'!$A$7:$D$255,'Project labour content'!$D$1,FALSE)),VLOOKUP($D56,'Project labour content'!$F$6:$G$15,'Project labour content'!$G$1,FALSE),VLOOKUP($A56,'Project labour content'!$A$7:$D$255,'Project labour content'!$D$1,FALSE))*LabEsc26*1</f>
        <v>1.0019439985912801</v>
      </c>
      <c r="BY56" s="249">
        <f>1+IF(ISNA(VLOOKUP($A56,'Project labour content'!$A$7:$D$255,'Project labour content'!$D$1,FALSE)),VLOOKUP($D56,'Project labour content'!$F$6:$G$15,'Project labour content'!$G$1,FALSE),VLOOKUP($A56,'Project labour content'!$A$7:$D$255,'Project labour content'!$D$1,FALSE))*LabEsc27*1</f>
        <v>1.0022410280715812</v>
      </c>
      <c r="BZ56" s="249">
        <f>1+IF(ISNA(VLOOKUP($A56,'Project labour content'!$A$7:$D$255,'Project labour content'!$D$1,FALSE)),VLOOKUP($D56,'Project labour content'!$F$6:$G$15,'Project labour content'!$G$1,FALSE),VLOOKUP($A56,'Project labour content'!$A$7:$D$255,'Project labour content'!$D$1,FALSE))*LabEsc28*1</f>
        <v>1.002464691270248</v>
      </c>
      <c r="CA56" s="249">
        <f>1+IF(ISNA(VLOOKUP($A56,'Project labour content'!$A$7:$D$255,'Project labour content'!$D$1,FALSE)),VLOOKUP($D56,'Project labour content'!$F$6:$G$15,'Project labour content'!$G$1,FALSE),VLOOKUP($A56,'Project labour content'!$A$7:$D$255,'Project labour content'!$D$1,FALSE))*LabEsc29*1</f>
        <v>1.0028236259714685</v>
      </c>
      <c r="CB56" s="250" t="str">
        <f>IF(ISNA(VLOOKUP($A56,'Project labour content'!$A$7:$D$255,'Project labour content'!$D$1,FALSE)),"Category","Project")</f>
        <v>Category</v>
      </c>
      <c r="CD56" s="247" t="str">
        <f t="shared" si="30"/>
        <v>11426</v>
      </c>
    </row>
    <row r="57" spans="1:82" x14ac:dyDescent="0.15">
      <c r="A57" s="11" t="s">
        <v>82</v>
      </c>
      <c r="B57" s="11" t="str">
        <f>VLOOKUP($A57,'Incurred Real 2022$'!$A$25:$AC$426,'Incurred Real 2022$'!B$1,FALSE)</f>
        <v>Enterprise Capture of IED Data</v>
      </c>
      <c r="C57" s="11" t="str">
        <f>VLOOKUP($A57,'Incurred Real 2022$'!$A$25:$AC$426,'Incurred Real 2022$'!C$1,FALSE)</f>
        <v>ExAnte</v>
      </c>
      <c r="D57" s="11" t="str">
        <f>VLOOKUP($A57,'Incurred Real 2022$'!$A$25:$AC$426,'Incurred Real 2022$'!D$1,FALSE)</f>
        <v>Information Technology</v>
      </c>
      <c r="E57" s="11" t="str">
        <f>VLOOKUP($A57,'Incurred Real 2022$'!$A$25:$AC$426,'Incurred Real 2022$'!E$1,FALSE)</f>
        <v>Closed</v>
      </c>
      <c r="F57" s="105" t="str">
        <f>IF(VLOOKUP($A57,'Incurred Real 2022$'!$A$25:$AC$426,'Incurred Real 2022$'!F$1,FALSE)=0,"",VLOOKUP($A57,'Incurred Real 2022$'!$A$25:$AC$426,'Incurred Real 2022$'!F$1,FALSE))</f>
        <v/>
      </c>
      <c r="G57" s="105" t="str">
        <f>IF(VLOOKUP($A57,'Incurred Real 2022$'!$A$25:$AC$426,'Incurred Real 2022$'!G$1,FALSE)=0,"",VLOOKUP($A57,'Incurred Real 2022$'!$A$25:$AC$426,'Incurred Real 2022$'!G$1,FALSE))</f>
        <v/>
      </c>
      <c r="H57" s="105" t="str">
        <f>IF(VLOOKUP($A57,'Incurred Real 2022$'!$A$25:$AC$426,'Incurred Real 2022$'!H$1,FALSE)=0,"",VLOOKUP($A57,'Incurred Real 2022$'!$A$25:$AC$426,'Incurred Real 2022$'!H$1,FALSE))</f>
        <v/>
      </c>
      <c r="I57" s="105" t="str">
        <f>IF(VLOOKUP($A57,'Incurred Real 2022$'!$A$25:$AC$426,'Incurred Real 2022$'!I$1,FALSE)=0,"",VLOOKUP($A57,'Incurred Real 2022$'!$A$25:$AC$426,'Incurred Real 2022$'!I$1,FALSE))</f>
        <v/>
      </c>
      <c r="J57" s="105" t="str">
        <f>IF(VLOOKUP($A57,'Incurred Real 2022$'!$A$25:$AC$426,'Incurred Real 2022$'!J$1,FALSE)=0,"",VLOOKUP($A57,'Incurred Real 2022$'!$A$25:$AC$426,'Incurred Real 2022$'!J$1,FALSE))</f>
        <v/>
      </c>
      <c r="K57" s="105" t="str">
        <f>IF(VLOOKUP($A57,'Incurred Real 2022$'!$A$25:$AC$426,'Incurred Real 2022$'!K$1,FALSE)=0,"",VLOOKUP($A57,'Incurred Real 2022$'!$A$25:$AC$426,'Incurred Real 2022$'!K$1,FALSE))</f>
        <v/>
      </c>
      <c r="L57" s="105">
        <f>IF(VLOOKUP($A57,'Incurred Real 2022$'!$A$25:$AC$426,'Incurred Real 2022$'!L$1,FALSE)=0,"",VLOOKUP($A57,'Incurred Real 2022$'!$A$25:$AC$426,'Incurred Real 2022$'!L$1,FALSE))</f>
        <v>2779.78</v>
      </c>
      <c r="M57" s="105">
        <f>IF(VLOOKUP($A57,'Incurred Real 2022$'!$A$25:$AC$426,'Incurred Real 2022$'!M$1,FALSE)=0,"",VLOOKUP($A57,'Incurred Real 2022$'!$A$25:$AC$426,'Incurred Real 2022$'!M$1,FALSE))</f>
        <v>92423.92</v>
      </c>
      <c r="N57" s="105">
        <f>IF(VLOOKUP($A57,'Incurred Real 2022$'!$A$25:$AC$426,'Incurred Real 2022$'!N$1,FALSE)=0,"",VLOOKUP($A57,'Incurred Real 2022$'!$A$25:$AC$426,'Incurred Real 2022$'!N$1,FALSE))</f>
        <v>103824.38</v>
      </c>
      <c r="O57" s="105">
        <f>IF(VLOOKUP($A57,'Incurred Real 2022$'!$A$25:$AC$426,'Incurred Real 2022$'!O$1,FALSE)=0,"",VLOOKUP($A57,'Incurred Real 2022$'!$A$25:$AC$426,'Incurred Real 2022$'!O$1,FALSE))</f>
        <v>270251.33</v>
      </c>
      <c r="P57" s="105">
        <f>IF(VLOOKUP($A57,'Incurred Real 2022$'!$A$25:$AC$426,'Incurred Real 2022$'!P$1,FALSE)=0,"",VLOOKUP($A57,'Incurred Real 2022$'!$A$25:$AC$426,'Incurred Real 2022$'!P$1,FALSE))</f>
        <v>892352.87</v>
      </c>
      <c r="Q57" s="105">
        <f>IF(VLOOKUP($A57,'Incurred Real 2022$'!$A$25:$AC$426,'Incurred Real 2022$'!Q$1,FALSE)=0,"",VLOOKUP($A57,'Incurred Real 2022$'!$A$25:$AC$426,'Incurred Real 2022$'!Q$1,FALSE))</f>
        <v>340965.75</v>
      </c>
      <c r="R57" s="105">
        <f>IF(VLOOKUP($A57,'Incurred Real 2022$'!$A$25:$AC$426,'Incurred Real 2022$'!R$1,FALSE)=0,"",VLOOKUP($A57,'Incurred Real 2022$'!$A$25:$AC$426,'Incurred Real 2022$'!R$1,FALSE))</f>
        <v>284043.33</v>
      </c>
      <c r="S57" s="105">
        <f>IF(VLOOKUP($A57,'Incurred Real 2022$'!$A$25:$AC$426,'Incurred Real 2022$'!S$1,FALSE)=0,"",VLOOKUP($A57,'Incurred Real 2022$'!$A$25:$AC$426,'Incurred Real 2022$'!S$1,FALSE))</f>
        <v>42486.28</v>
      </c>
      <c r="T57" s="105" t="str">
        <f>IF(VLOOKUP($A57,'Incurred Real 2022$'!$A$25:$AC$426,'Incurred Real 2022$'!T$1,FALSE)=0,"",VLOOKUP($A57,'Incurred Real 2022$'!$A$25:$AC$426,'Incurred Real 2022$'!T$1,FALSE))</f>
        <v/>
      </c>
      <c r="U57" s="105" t="str">
        <f>IF(VLOOKUP($A57,'Incurred Real 2022$'!$A$25:$AC$426,'Incurred Real 2022$'!U$1,FALSE)=0,"",VLOOKUP($A57,'Incurred Real 2022$'!$A$25:$AC$426,'Incurred Real 2022$'!U$1,FALSE))</f>
        <v/>
      </c>
      <c r="V57" s="13" t="str">
        <f>IF(ISTEXT(VLOOKUP($A57,'Incurred Real 2022$'!$A$25:$AC$426,'Incurred Real 2022$'!V$1,FALSE)),"",(VLOOKUP($A57,'Incurred Real 2022$'!$A$25:$AC$426,'Incurred Real 2022$'!V$1,FALSE))*BT57*Incurred_Nominal!V$15)</f>
        <v/>
      </c>
      <c r="W57" s="13" t="str">
        <f>IF(ISTEXT(VLOOKUP($A57,'Incurred Real 2022$'!$A$25:$AC$426,'Incurred Real 2022$'!W$1,FALSE)),"",(VLOOKUP($A57,'Incurred Real 2022$'!$A$25:$AC$426,'Incurred Real 2022$'!W$1,FALSE))*BU57*Incurred_Nominal!W$15)</f>
        <v/>
      </c>
      <c r="X57" s="13" t="str">
        <f>IF(ISTEXT(VLOOKUP($A57,'Incurred Real 2022$'!$A$25:$AC$426,'Incurred Real 2022$'!X$1,FALSE)),"",(VLOOKUP($A57,'Incurred Real 2022$'!$A$25:$AC$426,'Incurred Real 2022$'!X$1,FALSE))*BV57*Incurred_Nominal!X$15)</f>
        <v/>
      </c>
      <c r="Y57" s="13" t="str">
        <f>IF(ISTEXT(VLOOKUP($A57,'Incurred Real 2022$'!$A$25:$AC$426,'Incurred Real 2022$'!Y$1,FALSE)),"",(VLOOKUP($A57,'Incurred Real 2022$'!$A$25:$AC$426,'Incurred Real 2022$'!Y$1,FALSE))*BW57*Incurred_Nominal!Y$15)</f>
        <v/>
      </c>
      <c r="Z57" s="13" t="str">
        <f>IF(ISTEXT(VLOOKUP($A57,'Incurred Real 2022$'!$A$25:$AC$426,'Incurred Real 2022$'!Z$1,FALSE)),"",(VLOOKUP($A57,'Incurred Real 2022$'!$A$25:$AC$426,'Incurred Real 2022$'!Z$1,FALSE))*BX57*Incurred_Nominal!Z$15)</f>
        <v/>
      </c>
      <c r="AA57" s="13" t="str">
        <f>IF(ISTEXT(VLOOKUP($A57,'Incurred Real 2022$'!$A$25:$AC$426,'Incurred Real 2022$'!AA$1,FALSE)),"",(VLOOKUP($A57,'Incurred Real 2022$'!$A$25:$AC$426,'Incurred Real 2022$'!AA$1,FALSE))*BY57*Incurred_Nominal!AA$15)</f>
        <v/>
      </c>
      <c r="AB57" s="13" t="str">
        <f>IF(ISTEXT(VLOOKUP($A57,'Incurred Real 2022$'!$A$25:$AC$426,'Incurred Real 2022$'!AB$1,FALSE)),"",(VLOOKUP($A57,'Incurred Real 2022$'!$A$25:$AC$426,'Incurred Real 2022$'!AB$1,FALSE))*BZ57*Incurred_Nominal!AB$15)</f>
        <v/>
      </c>
      <c r="AC57" s="13" t="str">
        <f>IF(ISTEXT(VLOOKUP($A57,'Incurred Real 2022$'!$A$25:$AC$426,'Incurred Real 2022$'!AC$1,FALSE)),"",(VLOOKUP($A57,'Incurred Real 2022$'!$A$25:$AC$426,'Incurred Real 2022$'!AC$1,FALSE))*CA57*Incurred_Nominal!AC$15)</f>
        <v/>
      </c>
      <c r="AD57" s="232">
        <f t="shared" si="25"/>
        <v>2029127.6400000001</v>
      </c>
      <c r="AE57" s="232">
        <f t="shared" si="26"/>
        <v>2029127.6400000001</v>
      </c>
      <c r="AF57" s="239">
        <f t="shared" si="27"/>
        <v>2586325.1512213242</v>
      </c>
      <c r="AG57" s="237">
        <f t="shared" si="32"/>
        <v>2063450.6226196585</v>
      </c>
      <c r="AH57" s="240">
        <f t="shared" si="31"/>
        <v>1.2533981297492107</v>
      </c>
      <c r="AI57" s="234">
        <f>VLOOKUP($A57,Incurred_Real!$A$25:$AP$479,Incurred_Real!AI$1,FALSE)</f>
        <v>2019</v>
      </c>
      <c r="AJ57" s="235">
        <f>VLOOKUP($A57,Incurred_Real!$A$25:$AP$479,Incurred_Real!AJ$1,FALSE)</f>
        <v>42916</v>
      </c>
      <c r="AK57" s="236">
        <f>VLOOKUP($A57,Incurred_Real!$A$25:$AP$479,Incurred_Real!AK$1,FALSE)</f>
        <v>2017</v>
      </c>
      <c r="AL57" s="235" t="str">
        <f>VLOOKUP($A57,Incurred_Real!$A$25:$AP$479,Incurred_Real!AL$1,FALSE)</f>
        <v/>
      </c>
      <c r="AM57" s="237">
        <f>IF(AL57="Commissioned Extra","",(IF((AD57)=0,0,SUMPRODUCT($F$17:$U$17,F57:U57))+VLOOKUP($A57,Incurred_Real!$A$25:$BS$376,Incurred_Real!$AO$1,FALSE)))</f>
        <v>2297118.1856424431</v>
      </c>
      <c r="AN57" s="232" cm="1">
        <f t="array" ref="AN57">IF(ROUND(AE57,0)=0,0,LOOKUP(2,1/(F57:AC57&lt;&gt;""),F57:AC57))</f>
        <v>42486.28</v>
      </c>
      <c r="AO57" s="232">
        <f t="shared" si="28"/>
        <v>0</v>
      </c>
      <c r="AP57" s="78"/>
      <c r="AQ57" s="20"/>
      <c r="AR57" s="245">
        <f>VLOOKUP($A57,Incurred_Real!$A$25:$CD$376,Incurred_Real!AR$1,FALSE)</f>
        <v>0</v>
      </c>
      <c r="AS57" s="246">
        <f>VLOOKUP($A57,Incurred_Real!$A$25:$CD$376,Incurred_Real!AS$1,FALSE)</f>
        <v>0</v>
      </c>
      <c r="AT57" s="246">
        <f>VLOOKUP($A57,Incurred_Real!$A$25:$CD$376,Incurred_Real!AT$1,FALSE)</f>
        <v>0</v>
      </c>
      <c r="AU57" s="246">
        <f>VLOOKUP($A57,Incurred_Real!$A$25:$CD$376,Incurred_Real!AU$1,FALSE)</f>
        <v>0</v>
      </c>
      <c r="AV57" s="246">
        <f>VLOOKUP($A57,Incurred_Real!$A$25:$CD$376,Incurred_Real!AV$1,FALSE)</f>
        <v>1</v>
      </c>
      <c r="AW57" s="246">
        <f>VLOOKUP($A57,Incurred_Real!$A$25:$CD$376,Incurred_Real!AW$1,FALSE)</f>
        <v>0</v>
      </c>
      <c r="AX57" s="246">
        <f>VLOOKUP($A57,Incurred_Real!$A$25:$CD$376,Incurred_Real!AX$1,FALSE)</f>
        <v>0</v>
      </c>
      <c r="AY57" s="246">
        <f>VLOOKUP($A57,Incurred_Real!$A$25:$CD$376,Incurred_Real!AY$1,FALSE)</f>
        <v>0</v>
      </c>
      <c r="AZ57" s="246">
        <f>VLOOKUP($A57,Incurred_Real!$A$25:$CD$376,Incurred_Real!AZ$1,FALSE)</f>
        <v>0</v>
      </c>
      <c r="BA57" s="246">
        <f>VLOOKUP($A57,Incurred_Real!$A$25:$CD$376,Incurred_Real!BA$1,FALSE)</f>
        <v>0</v>
      </c>
      <c r="BB57" s="246">
        <f>VLOOKUP($A57,Incurred_Real!$A$25:$CD$376,Incurred_Real!BB$1,FALSE)</f>
        <v>0</v>
      </c>
      <c r="BC57" s="246">
        <f>VLOOKUP($A57,Incurred_Real!$A$25:$CD$376,Incurred_Real!BC$1,FALSE)</f>
        <v>0</v>
      </c>
      <c r="BD57" s="246">
        <f>VLOOKUP($A57,Incurred_Real!$A$25:$CD$376,Incurred_Real!BD$1,FALSE)</f>
        <v>0</v>
      </c>
      <c r="BE57" s="246">
        <f>VLOOKUP($A57,Incurred_Real!$A$25:$CD$376,Incurred_Real!BE$1,FALSE)</f>
        <v>0</v>
      </c>
      <c r="BF57" s="246">
        <f>VLOOKUP($A57,Incurred_Real!$A$25:$CD$376,Incurred_Real!BF$1,FALSE)</f>
        <v>0</v>
      </c>
      <c r="BG57" s="246">
        <f>VLOOKUP($A57,Incurred_Real!$A$25:$CD$376,Incurred_Real!BG$1,FALSE)</f>
        <v>0</v>
      </c>
      <c r="BH57" s="246">
        <f>VLOOKUP($A57,Incurred_Real!$A$25:$CD$376,Incurred_Real!BH$1,FALSE)</f>
        <v>0</v>
      </c>
      <c r="BI57" s="246">
        <f>VLOOKUP($A57,Incurred_Real!$A$25:$CD$376,Incurred_Real!BI$1,FALSE)</f>
        <v>0</v>
      </c>
      <c r="BJ57" s="246">
        <f>VLOOKUP($A57,Incurred_Real!$A$25:$CD$376,Incurred_Real!BJ$1,FALSE)</f>
        <v>0</v>
      </c>
      <c r="BK57" s="246">
        <f>VLOOKUP($A57,Incurred_Real!$A$25:$CD$376,Incurred_Real!BK$1,FALSE)</f>
        <v>0</v>
      </c>
      <c r="BL57" s="246">
        <f>VLOOKUP($A57,Incurred_Real!$A$25:$CD$376,Incurred_Real!BL$1,FALSE)</f>
        <v>0</v>
      </c>
      <c r="BM57" s="246">
        <f>VLOOKUP($A57,Incurred_Real!$A$25:$CD$376,Incurred_Real!BM$1,FALSE)</f>
        <v>0</v>
      </c>
      <c r="BN57" s="246">
        <f>VLOOKUP($A57,Incurred_Real!$A$25:$CD$376,Incurred_Real!BN$1,FALSE)</f>
        <v>0</v>
      </c>
      <c r="BO57" s="246">
        <f>VLOOKUP($A57,Incurred_Real!$A$25:$CD$376,Incurred_Real!BO$1,FALSE)</f>
        <v>0</v>
      </c>
      <c r="BP57" s="246">
        <f>VLOOKUP($A57,Incurred_Real!$A$25:$CD$376,Incurred_Real!BP$1,FALSE)</f>
        <v>0</v>
      </c>
      <c r="BQ57" s="246">
        <f>VLOOKUP($A57,Incurred_Real!$A$25:$CD$376,Incurred_Real!BQ$1,FALSE)</f>
        <v>0</v>
      </c>
      <c r="BR57" s="246">
        <f>VLOOKUP($A57,Incurred_Real!$A$25:$CD$376,Incurred_Real!BR$1,FALSE)</f>
        <v>0</v>
      </c>
      <c r="BS57" s="254">
        <f t="shared" si="29"/>
        <v>1</v>
      </c>
      <c r="BT57" s="249">
        <f>1+IF(ISNA(VLOOKUP($A57,'Project labour content'!$A$7:$D$255,'Project labour content'!$D$1,FALSE)),VLOOKUP($D57,'Project labour content'!$F$6:$G$15,'Project labour content'!$G$1,FALSE),VLOOKUP($A57,'Project labour content'!$A$7:$D$255,'Project labour content'!$D$1,FALSE))*LabEsc22*1</f>
        <v>1.0024480115846353</v>
      </c>
      <c r="BU57" s="249">
        <f>1+IF(ISNA(VLOOKUP($A57,'Project labour content'!$A$7:$D$255,'Project labour content'!$D$1,FALSE)),VLOOKUP($D57,'Project labour content'!$F$6:$G$15,'Project labour content'!$G$1,FALSE),VLOOKUP($A57,'Project labour content'!$A$7:$D$255,'Project labour content'!$D$1,FALSE))*LabEsc23*1</f>
        <v>1.0049077736248768</v>
      </c>
      <c r="BV57" s="249">
        <f>1+IF(ISNA(VLOOKUP($A57,'Project labour content'!$A$7:$D$255,'Project labour content'!$D$1,FALSE)),VLOOKUP($D57,'Project labour content'!$F$6:$G$15,'Project labour content'!$G$1,FALSE),VLOOKUP($A57,'Project labour content'!$A$7:$D$255,'Project labour content'!$D$1,FALSE))*LabEsc24*1</f>
        <v>1.0072248694667842</v>
      </c>
      <c r="BW57" s="249">
        <f>1+IF(ISNA(VLOOKUP($A57,'Project labour content'!$A$7:$D$255,'Project labour content'!$D$1,FALSE)),VLOOKUP($D57,'Project labour content'!$F$6:$G$15,'Project labour content'!$G$1,FALSE),VLOOKUP($A57,'Project labour content'!$A$7:$D$255,'Project labour content'!$D$1,FALSE))*LabEsc25*1</f>
        <v>1.0103282331643793</v>
      </c>
      <c r="BX57" s="249">
        <f>1+IF(ISNA(VLOOKUP($A57,'Project labour content'!$A$7:$D$255,'Project labour content'!$D$1,FALSE)),VLOOKUP($D57,'Project labour content'!$F$6:$G$15,'Project labour content'!$G$1,FALSE),VLOOKUP($A57,'Project labour content'!$A$7:$D$255,'Project labour content'!$D$1,FALSE))*LabEsc26*1</f>
        <v>1.0137103823674747</v>
      </c>
      <c r="BY57" s="249">
        <f>1+IF(ISNA(VLOOKUP($A57,'Project labour content'!$A$7:$D$255,'Project labour content'!$D$1,FALSE)),VLOOKUP($D57,'Project labour content'!$F$6:$G$15,'Project labour content'!$G$1,FALSE),VLOOKUP($A57,'Project labour content'!$A$7:$D$255,'Project labour content'!$D$1,FALSE))*LabEsc27*1</f>
        <v>1.0158052335508072</v>
      </c>
      <c r="BZ57" s="249">
        <f>1+IF(ISNA(VLOOKUP($A57,'Project labour content'!$A$7:$D$255,'Project labour content'!$D$1,FALSE)),VLOOKUP($D57,'Project labour content'!$F$6:$G$15,'Project labour content'!$G$1,FALSE),VLOOKUP($A57,'Project labour content'!$A$7:$D$255,'Project labour content'!$D$1,FALSE))*LabEsc28*1</f>
        <v>1.0173826564918567</v>
      </c>
      <c r="CA57" s="249">
        <f>1+IF(ISNA(VLOOKUP($A57,'Project labour content'!$A$7:$D$255,'Project labour content'!$D$1,FALSE)),VLOOKUP($D57,'Project labour content'!$F$6:$G$15,'Project labour content'!$G$1,FALSE),VLOOKUP($A57,'Project labour content'!$A$7:$D$255,'Project labour content'!$D$1,FALSE))*LabEsc29*1</f>
        <v>1.0199141048276528</v>
      </c>
      <c r="CB57" s="250" t="str">
        <f>IF(ISNA(VLOOKUP($A57,'Project labour content'!$A$7:$D$255,'Project labour content'!$D$1,FALSE)),"Category","Project")</f>
        <v>Category</v>
      </c>
      <c r="CD57" s="247" t="str">
        <f t="shared" si="30"/>
        <v>11434</v>
      </c>
    </row>
    <row r="58" spans="1:82" x14ac:dyDescent="0.15">
      <c r="A58" s="11" t="s">
        <v>84</v>
      </c>
      <c r="B58" s="11" t="str">
        <f>VLOOKUP($A58,'Incurred Real 2022$'!$A$25:$AC$426,'Incurred Real 2022$'!B$1,FALSE)</f>
        <v>Outage Optimisation Improvements</v>
      </c>
      <c r="C58" s="11" t="str">
        <f>VLOOKUP($A58,'Incurred Real 2022$'!$A$25:$AC$426,'Incurred Real 2022$'!C$1,FALSE)</f>
        <v>ExAnte</v>
      </c>
      <c r="D58" s="11" t="str">
        <f>VLOOKUP($A58,'Incurred Real 2022$'!$A$25:$AC$426,'Incurred Real 2022$'!D$1,FALSE)</f>
        <v>Information Technology</v>
      </c>
      <c r="E58" s="11" t="str">
        <f>VLOOKUP($A58,'Incurred Real 2022$'!$A$25:$AC$426,'Incurred Real 2022$'!E$1,FALSE)</f>
        <v>Closed</v>
      </c>
      <c r="F58" s="105" t="str">
        <f>IF(VLOOKUP($A58,'Incurred Real 2022$'!$A$25:$AC$426,'Incurred Real 2022$'!F$1,FALSE)=0,"",VLOOKUP($A58,'Incurred Real 2022$'!$A$25:$AC$426,'Incurred Real 2022$'!F$1,FALSE))</f>
        <v/>
      </c>
      <c r="G58" s="105" t="str">
        <f>IF(VLOOKUP($A58,'Incurred Real 2022$'!$A$25:$AC$426,'Incurred Real 2022$'!G$1,FALSE)=0,"",VLOOKUP($A58,'Incurred Real 2022$'!$A$25:$AC$426,'Incurred Real 2022$'!G$1,FALSE))</f>
        <v/>
      </c>
      <c r="H58" s="105" t="str">
        <f>IF(VLOOKUP($A58,'Incurred Real 2022$'!$A$25:$AC$426,'Incurred Real 2022$'!H$1,FALSE)=0,"",VLOOKUP($A58,'Incurred Real 2022$'!$A$25:$AC$426,'Incurred Real 2022$'!H$1,FALSE))</f>
        <v/>
      </c>
      <c r="I58" s="105" t="str">
        <f>IF(VLOOKUP($A58,'Incurred Real 2022$'!$A$25:$AC$426,'Incurred Real 2022$'!I$1,FALSE)=0,"",VLOOKUP($A58,'Incurred Real 2022$'!$A$25:$AC$426,'Incurred Real 2022$'!I$1,FALSE))</f>
        <v/>
      </c>
      <c r="J58" s="105" t="str">
        <f>IF(VLOOKUP($A58,'Incurred Real 2022$'!$A$25:$AC$426,'Incurred Real 2022$'!J$1,FALSE)=0,"",VLOOKUP($A58,'Incurred Real 2022$'!$A$25:$AC$426,'Incurred Real 2022$'!J$1,FALSE))</f>
        <v/>
      </c>
      <c r="K58" s="105" t="str">
        <f>IF(VLOOKUP($A58,'Incurred Real 2022$'!$A$25:$AC$426,'Incurred Real 2022$'!K$1,FALSE)=0,"",VLOOKUP($A58,'Incurred Real 2022$'!$A$25:$AC$426,'Incurred Real 2022$'!K$1,FALSE))</f>
        <v/>
      </c>
      <c r="L58" s="105">
        <f>IF(VLOOKUP($A58,'Incurred Real 2022$'!$A$25:$AC$426,'Incurred Real 2022$'!L$1,FALSE)=0,"",VLOOKUP($A58,'Incurred Real 2022$'!$A$25:$AC$426,'Incurred Real 2022$'!L$1,FALSE))</f>
        <v>19050.560000000001</v>
      </c>
      <c r="M58" s="105">
        <f>IF(VLOOKUP($A58,'Incurred Real 2022$'!$A$25:$AC$426,'Incurred Real 2022$'!M$1,FALSE)=0,"",VLOOKUP($A58,'Incurred Real 2022$'!$A$25:$AC$426,'Incurred Real 2022$'!M$1,FALSE))</f>
        <v>39889.449999999997</v>
      </c>
      <c r="N58" s="105">
        <f>IF(VLOOKUP($A58,'Incurred Real 2022$'!$A$25:$AC$426,'Incurred Real 2022$'!N$1,FALSE)=0,"",VLOOKUP($A58,'Incurred Real 2022$'!$A$25:$AC$426,'Incurred Real 2022$'!N$1,FALSE))</f>
        <v>210929.43</v>
      </c>
      <c r="O58" s="105">
        <f>IF(VLOOKUP($A58,'Incurred Real 2022$'!$A$25:$AC$426,'Incurred Real 2022$'!O$1,FALSE)=0,"",VLOOKUP($A58,'Incurred Real 2022$'!$A$25:$AC$426,'Incurred Real 2022$'!O$1,FALSE))</f>
        <v>210134.06</v>
      </c>
      <c r="P58" s="105">
        <f>IF(VLOOKUP($A58,'Incurred Real 2022$'!$A$25:$AC$426,'Incurred Real 2022$'!P$1,FALSE)=0,"",VLOOKUP($A58,'Incurred Real 2022$'!$A$25:$AC$426,'Incurred Real 2022$'!P$1,FALSE))</f>
        <v>37989.519999999997</v>
      </c>
      <c r="Q58" s="105">
        <f>IF(VLOOKUP($A58,'Incurred Real 2022$'!$A$25:$AC$426,'Incurred Real 2022$'!Q$1,FALSE)=0,"",VLOOKUP($A58,'Incurred Real 2022$'!$A$25:$AC$426,'Incurred Real 2022$'!Q$1,FALSE))</f>
        <v>76830.36</v>
      </c>
      <c r="R58" s="105">
        <f>IF(VLOOKUP($A58,'Incurred Real 2022$'!$A$25:$AC$426,'Incurred Real 2022$'!R$1,FALSE)=0,"",VLOOKUP($A58,'Incurred Real 2022$'!$A$25:$AC$426,'Incurred Real 2022$'!R$1,FALSE))</f>
        <v>107822.2</v>
      </c>
      <c r="S58" s="105">
        <f>IF(VLOOKUP($A58,'Incurred Real 2022$'!$A$25:$AC$426,'Incurred Real 2022$'!S$1,FALSE)=0,"",VLOOKUP($A58,'Incurred Real 2022$'!$A$25:$AC$426,'Incurred Real 2022$'!S$1,FALSE))</f>
        <v>98036.9</v>
      </c>
      <c r="T58" s="105">
        <f>IF(VLOOKUP($A58,'Incurred Real 2022$'!$A$25:$AC$426,'Incurred Real 2022$'!T$1,FALSE)=0,"",VLOOKUP($A58,'Incurred Real 2022$'!$A$25:$AC$426,'Incurred Real 2022$'!T$1,FALSE))</f>
        <v>9587.89</v>
      </c>
      <c r="U58" s="105" t="str">
        <f>IF(VLOOKUP($A58,'Incurred Real 2022$'!$A$25:$AC$426,'Incurred Real 2022$'!U$1,FALSE)=0,"",VLOOKUP($A58,'Incurred Real 2022$'!$A$25:$AC$426,'Incurred Real 2022$'!U$1,FALSE))</f>
        <v/>
      </c>
      <c r="V58" s="13" t="str">
        <f>IF(ISTEXT(VLOOKUP($A58,'Incurred Real 2022$'!$A$25:$AC$426,'Incurred Real 2022$'!V$1,FALSE)),"",(VLOOKUP($A58,'Incurred Real 2022$'!$A$25:$AC$426,'Incurred Real 2022$'!V$1,FALSE))*BT58*Incurred_Nominal!V$15)</f>
        <v/>
      </c>
      <c r="W58" s="13" t="str">
        <f>IF(ISTEXT(VLOOKUP($A58,'Incurred Real 2022$'!$A$25:$AC$426,'Incurred Real 2022$'!W$1,FALSE)),"",(VLOOKUP($A58,'Incurred Real 2022$'!$A$25:$AC$426,'Incurred Real 2022$'!W$1,FALSE))*BU58*Incurred_Nominal!W$15)</f>
        <v/>
      </c>
      <c r="X58" s="13" t="str">
        <f>IF(ISTEXT(VLOOKUP($A58,'Incurred Real 2022$'!$A$25:$AC$426,'Incurred Real 2022$'!X$1,FALSE)),"",(VLOOKUP($A58,'Incurred Real 2022$'!$A$25:$AC$426,'Incurred Real 2022$'!X$1,FALSE))*BV58*Incurred_Nominal!X$15)</f>
        <v/>
      </c>
      <c r="Y58" s="13" t="str">
        <f>IF(ISTEXT(VLOOKUP($A58,'Incurred Real 2022$'!$A$25:$AC$426,'Incurred Real 2022$'!Y$1,FALSE)),"",(VLOOKUP($A58,'Incurred Real 2022$'!$A$25:$AC$426,'Incurred Real 2022$'!Y$1,FALSE))*BW58*Incurred_Nominal!Y$15)</f>
        <v/>
      </c>
      <c r="Z58" s="13" t="str">
        <f>IF(ISTEXT(VLOOKUP($A58,'Incurred Real 2022$'!$A$25:$AC$426,'Incurred Real 2022$'!Z$1,FALSE)),"",(VLOOKUP($A58,'Incurred Real 2022$'!$A$25:$AC$426,'Incurred Real 2022$'!Z$1,FALSE))*BX58*Incurred_Nominal!Z$15)</f>
        <v/>
      </c>
      <c r="AA58" s="13" t="str">
        <f>IF(ISTEXT(VLOOKUP($A58,'Incurred Real 2022$'!$A$25:$AC$426,'Incurred Real 2022$'!AA$1,FALSE)),"",(VLOOKUP($A58,'Incurred Real 2022$'!$A$25:$AC$426,'Incurred Real 2022$'!AA$1,FALSE))*BY58*Incurred_Nominal!AA$15)</f>
        <v/>
      </c>
      <c r="AB58" s="13" t="str">
        <f>IF(ISTEXT(VLOOKUP($A58,'Incurred Real 2022$'!$A$25:$AC$426,'Incurred Real 2022$'!AB$1,FALSE)),"",(VLOOKUP($A58,'Incurred Real 2022$'!$A$25:$AC$426,'Incurred Real 2022$'!AB$1,FALSE))*BZ58*Incurred_Nominal!AB$15)</f>
        <v/>
      </c>
      <c r="AC58" s="13" t="str">
        <f>IF(ISTEXT(VLOOKUP($A58,'Incurred Real 2022$'!$A$25:$AC$426,'Incurred Real 2022$'!AC$1,FALSE)),"",(VLOOKUP($A58,'Incurred Real 2022$'!$A$25:$AC$426,'Incurred Real 2022$'!AC$1,FALSE))*CA58*Incurred_Nominal!AC$15)</f>
        <v/>
      </c>
      <c r="AD58" s="232">
        <f t="shared" si="25"/>
        <v>810270.37</v>
      </c>
      <c r="AE58" s="232">
        <f t="shared" si="26"/>
        <v>810270.37</v>
      </c>
      <c r="AF58" s="239">
        <f t="shared" si="27"/>
        <v>1038022.2126965588</v>
      </c>
      <c r="AG58" s="237">
        <f t="shared" si="32"/>
        <v>870886.29223580321</v>
      </c>
      <c r="AH58" s="240">
        <f t="shared" si="31"/>
        <v>1.1919147447270895</v>
      </c>
      <c r="AI58" s="234">
        <f>VLOOKUP($A58,Incurred_Real!$A$25:$AP$479,Incurred_Real!AI$1,FALSE)</f>
        <v>2020</v>
      </c>
      <c r="AJ58" s="235">
        <f>VLOOKUP($A58,Incurred_Real!$A$25:$AP$479,Incurred_Real!AJ$1,FALSE)</f>
        <v>43943</v>
      </c>
      <c r="AK58" s="236">
        <f>VLOOKUP($A58,Incurred_Real!$A$25:$AP$479,Incurred_Real!AK$1,FALSE)</f>
        <v>2020</v>
      </c>
      <c r="AL58" s="235" t="str">
        <f>VLOOKUP($A58,Incurred_Real!$A$25:$AP$479,Incurred_Real!AL$1,FALSE)</f>
        <v/>
      </c>
      <c r="AM58" s="237">
        <f>IF(AL58="Commissioned Extra","",(IF((AD58)=0,0,SUMPRODUCT($F$17:$U$17,F58:U58))+VLOOKUP($A58,Incurred_Real!$A$25:$BS$376,Incurred_Real!$AO$1,FALSE)))</f>
        <v>921948.92848645698</v>
      </c>
      <c r="AN58" s="232" cm="1">
        <f t="array" ref="AN58">IF(ROUND(AE58,0)=0,0,LOOKUP(2,1/(F58:AC58&lt;&gt;""),F58:AC58))</f>
        <v>9587.89</v>
      </c>
      <c r="AO58" s="232">
        <f t="shared" si="28"/>
        <v>0</v>
      </c>
      <c r="AP58" s="78"/>
      <c r="AQ58" s="20"/>
      <c r="AR58" s="245">
        <f>VLOOKUP($A58,Incurred_Real!$A$25:$CD$376,Incurred_Real!AR$1,FALSE)</f>
        <v>0</v>
      </c>
      <c r="AS58" s="246">
        <f>VLOOKUP($A58,Incurred_Real!$A$25:$CD$376,Incurred_Real!AS$1,FALSE)</f>
        <v>0</v>
      </c>
      <c r="AT58" s="246">
        <f>VLOOKUP($A58,Incurred_Real!$A$25:$CD$376,Incurred_Real!AT$1,FALSE)</f>
        <v>0</v>
      </c>
      <c r="AU58" s="246">
        <f>VLOOKUP($A58,Incurred_Real!$A$25:$CD$376,Incurred_Real!AU$1,FALSE)</f>
        <v>0</v>
      </c>
      <c r="AV58" s="246">
        <f>VLOOKUP($A58,Incurred_Real!$A$25:$CD$376,Incurred_Real!AV$1,FALSE)</f>
        <v>1</v>
      </c>
      <c r="AW58" s="246">
        <f>VLOOKUP($A58,Incurred_Real!$A$25:$CD$376,Incurred_Real!AW$1,FALSE)</f>
        <v>0</v>
      </c>
      <c r="AX58" s="246">
        <f>VLOOKUP($A58,Incurred_Real!$A$25:$CD$376,Incurred_Real!AX$1,FALSE)</f>
        <v>0</v>
      </c>
      <c r="AY58" s="246">
        <f>VLOOKUP($A58,Incurred_Real!$A$25:$CD$376,Incurred_Real!AY$1,FALSE)</f>
        <v>0</v>
      </c>
      <c r="AZ58" s="246">
        <f>VLOOKUP($A58,Incurred_Real!$A$25:$CD$376,Incurred_Real!AZ$1,FALSE)</f>
        <v>0</v>
      </c>
      <c r="BA58" s="246">
        <f>VLOOKUP($A58,Incurred_Real!$A$25:$CD$376,Incurred_Real!BA$1,FALSE)</f>
        <v>0</v>
      </c>
      <c r="BB58" s="246">
        <f>VLOOKUP($A58,Incurred_Real!$A$25:$CD$376,Incurred_Real!BB$1,FALSE)</f>
        <v>0</v>
      </c>
      <c r="BC58" s="246">
        <f>VLOOKUP($A58,Incurred_Real!$A$25:$CD$376,Incurred_Real!BC$1,FALSE)</f>
        <v>0</v>
      </c>
      <c r="BD58" s="246">
        <f>VLOOKUP($A58,Incurred_Real!$A$25:$CD$376,Incurred_Real!BD$1,FALSE)</f>
        <v>0</v>
      </c>
      <c r="BE58" s="246">
        <f>VLOOKUP($A58,Incurred_Real!$A$25:$CD$376,Incurred_Real!BE$1,FALSE)</f>
        <v>0</v>
      </c>
      <c r="BF58" s="246">
        <f>VLOOKUP($A58,Incurred_Real!$A$25:$CD$376,Incurred_Real!BF$1,FALSE)</f>
        <v>0</v>
      </c>
      <c r="BG58" s="246">
        <f>VLOOKUP($A58,Incurred_Real!$A$25:$CD$376,Incurred_Real!BG$1,FALSE)</f>
        <v>0</v>
      </c>
      <c r="BH58" s="246">
        <f>VLOOKUP($A58,Incurred_Real!$A$25:$CD$376,Incurred_Real!BH$1,FALSE)</f>
        <v>0</v>
      </c>
      <c r="BI58" s="246">
        <f>VLOOKUP($A58,Incurred_Real!$A$25:$CD$376,Incurred_Real!BI$1,FALSE)</f>
        <v>0</v>
      </c>
      <c r="BJ58" s="246">
        <f>VLOOKUP($A58,Incurred_Real!$A$25:$CD$376,Incurred_Real!BJ$1,FALSE)</f>
        <v>0</v>
      </c>
      <c r="BK58" s="246">
        <f>VLOOKUP($A58,Incurred_Real!$A$25:$CD$376,Incurred_Real!BK$1,FALSE)</f>
        <v>0</v>
      </c>
      <c r="BL58" s="246">
        <f>VLOOKUP($A58,Incurred_Real!$A$25:$CD$376,Incurred_Real!BL$1,FALSE)</f>
        <v>0</v>
      </c>
      <c r="BM58" s="246">
        <f>VLOOKUP($A58,Incurred_Real!$A$25:$CD$376,Incurred_Real!BM$1,FALSE)</f>
        <v>0</v>
      </c>
      <c r="BN58" s="246">
        <f>VLOOKUP($A58,Incurred_Real!$A$25:$CD$376,Incurred_Real!BN$1,FALSE)</f>
        <v>0</v>
      </c>
      <c r="BO58" s="246">
        <f>VLOOKUP($A58,Incurred_Real!$A$25:$CD$376,Incurred_Real!BO$1,FALSE)</f>
        <v>0</v>
      </c>
      <c r="BP58" s="246">
        <f>VLOOKUP($A58,Incurred_Real!$A$25:$CD$376,Incurred_Real!BP$1,FALSE)</f>
        <v>0</v>
      </c>
      <c r="BQ58" s="246">
        <f>VLOOKUP($A58,Incurred_Real!$A$25:$CD$376,Incurred_Real!BQ$1,FALSE)</f>
        <v>0</v>
      </c>
      <c r="BR58" s="246">
        <f>VLOOKUP($A58,Incurred_Real!$A$25:$CD$376,Incurred_Real!BR$1,FALSE)</f>
        <v>0</v>
      </c>
      <c r="BS58" s="254">
        <f t="shared" si="29"/>
        <v>1</v>
      </c>
      <c r="BT58" s="249">
        <f>1+IF(ISNA(VLOOKUP($A58,'Project labour content'!$A$7:$D$255,'Project labour content'!$D$1,FALSE)),VLOOKUP($D58,'Project labour content'!$F$6:$G$15,'Project labour content'!$G$1,FALSE),VLOOKUP($A58,'Project labour content'!$A$7:$D$255,'Project labour content'!$D$1,FALSE))*LabEsc22*1</f>
        <v>1.0024480115846353</v>
      </c>
      <c r="BU58" s="249">
        <f>1+IF(ISNA(VLOOKUP($A58,'Project labour content'!$A$7:$D$255,'Project labour content'!$D$1,FALSE)),VLOOKUP($D58,'Project labour content'!$F$6:$G$15,'Project labour content'!$G$1,FALSE),VLOOKUP($A58,'Project labour content'!$A$7:$D$255,'Project labour content'!$D$1,FALSE))*LabEsc23*1</f>
        <v>1.0049077736248768</v>
      </c>
      <c r="BV58" s="249">
        <f>1+IF(ISNA(VLOOKUP($A58,'Project labour content'!$A$7:$D$255,'Project labour content'!$D$1,FALSE)),VLOOKUP($D58,'Project labour content'!$F$6:$G$15,'Project labour content'!$G$1,FALSE),VLOOKUP($A58,'Project labour content'!$A$7:$D$255,'Project labour content'!$D$1,FALSE))*LabEsc24*1</f>
        <v>1.0072248694667842</v>
      </c>
      <c r="BW58" s="249">
        <f>1+IF(ISNA(VLOOKUP($A58,'Project labour content'!$A$7:$D$255,'Project labour content'!$D$1,FALSE)),VLOOKUP($D58,'Project labour content'!$F$6:$G$15,'Project labour content'!$G$1,FALSE),VLOOKUP($A58,'Project labour content'!$A$7:$D$255,'Project labour content'!$D$1,FALSE))*LabEsc25*1</f>
        <v>1.0103282331643793</v>
      </c>
      <c r="BX58" s="249">
        <f>1+IF(ISNA(VLOOKUP($A58,'Project labour content'!$A$7:$D$255,'Project labour content'!$D$1,FALSE)),VLOOKUP($D58,'Project labour content'!$F$6:$G$15,'Project labour content'!$G$1,FALSE),VLOOKUP($A58,'Project labour content'!$A$7:$D$255,'Project labour content'!$D$1,FALSE))*LabEsc26*1</f>
        <v>1.0137103823674747</v>
      </c>
      <c r="BY58" s="249">
        <f>1+IF(ISNA(VLOOKUP($A58,'Project labour content'!$A$7:$D$255,'Project labour content'!$D$1,FALSE)),VLOOKUP($D58,'Project labour content'!$F$6:$G$15,'Project labour content'!$G$1,FALSE),VLOOKUP($A58,'Project labour content'!$A$7:$D$255,'Project labour content'!$D$1,FALSE))*LabEsc27*1</f>
        <v>1.0158052335508072</v>
      </c>
      <c r="BZ58" s="249">
        <f>1+IF(ISNA(VLOOKUP($A58,'Project labour content'!$A$7:$D$255,'Project labour content'!$D$1,FALSE)),VLOOKUP($D58,'Project labour content'!$F$6:$G$15,'Project labour content'!$G$1,FALSE),VLOOKUP($A58,'Project labour content'!$A$7:$D$255,'Project labour content'!$D$1,FALSE))*LabEsc28*1</f>
        <v>1.0173826564918567</v>
      </c>
      <c r="CA58" s="249">
        <f>1+IF(ISNA(VLOOKUP($A58,'Project labour content'!$A$7:$D$255,'Project labour content'!$D$1,FALSE)),VLOOKUP($D58,'Project labour content'!$F$6:$G$15,'Project labour content'!$G$1,FALSE),VLOOKUP($A58,'Project labour content'!$A$7:$D$255,'Project labour content'!$D$1,FALSE))*LabEsc29*1</f>
        <v>1.0199141048276528</v>
      </c>
      <c r="CB58" s="250" t="str">
        <f>IF(ISNA(VLOOKUP($A58,'Project labour content'!$A$7:$D$255,'Project labour content'!$D$1,FALSE)),"Category","Project")</f>
        <v>Category</v>
      </c>
      <c r="CD58" s="247" t="str">
        <f t="shared" si="30"/>
        <v>11435</v>
      </c>
    </row>
    <row r="59" spans="1:82" x14ac:dyDescent="0.15">
      <c r="A59" s="11" t="s">
        <v>86</v>
      </c>
      <c r="B59" s="11" t="str">
        <f>VLOOKUP($A59,'Incurred Real 2022$'!$A$25:$AC$426,'Incurred Real 2022$'!B$1,FALSE)</f>
        <v>BUCC Hardware Replacement</v>
      </c>
      <c r="C59" s="11" t="str">
        <f>VLOOKUP($A59,'Incurred Real 2022$'!$A$25:$AC$426,'Incurred Real 2022$'!C$1,FALSE)</f>
        <v>ExAnte</v>
      </c>
      <c r="D59" s="11" t="str">
        <f>VLOOKUP($A59,'Incurred Real 2022$'!$A$25:$AC$426,'Incurred Real 2022$'!D$1,FALSE)</f>
        <v>Replacement</v>
      </c>
      <c r="E59" s="11" t="str">
        <f>VLOOKUP($A59,'Incurred Real 2022$'!$A$25:$AC$426,'Incurred Real 2022$'!E$1,FALSE)</f>
        <v>Closed</v>
      </c>
      <c r="F59" s="105" t="str">
        <f>IF(VLOOKUP($A59,'Incurred Real 2022$'!$A$25:$AC$426,'Incurred Real 2022$'!F$1,FALSE)=0,"",VLOOKUP($A59,'Incurred Real 2022$'!$A$25:$AC$426,'Incurred Real 2022$'!F$1,FALSE))</f>
        <v/>
      </c>
      <c r="G59" s="105" t="str">
        <f>IF(VLOOKUP($A59,'Incurred Real 2022$'!$A$25:$AC$426,'Incurred Real 2022$'!G$1,FALSE)=0,"",VLOOKUP($A59,'Incurred Real 2022$'!$A$25:$AC$426,'Incurred Real 2022$'!G$1,FALSE))</f>
        <v/>
      </c>
      <c r="H59" s="105" t="str">
        <f>IF(VLOOKUP($A59,'Incurred Real 2022$'!$A$25:$AC$426,'Incurred Real 2022$'!H$1,FALSE)=0,"",VLOOKUP($A59,'Incurred Real 2022$'!$A$25:$AC$426,'Incurred Real 2022$'!H$1,FALSE))</f>
        <v/>
      </c>
      <c r="I59" s="105" t="str">
        <f>IF(VLOOKUP($A59,'Incurred Real 2022$'!$A$25:$AC$426,'Incurred Real 2022$'!I$1,FALSE)=0,"",VLOOKUP($A59,'Incurred Real 2022$'!$A$25:$AC$426,'Incurred Real 2022$'!I$1,FALSE))</f>
        <v/>
      </c>
      <c r="J59" s="105" t="str">
        <f>IF(VLOOKUP($A59,'Incurred Real 2022$'!$A$25:$AC$426,'Incurred Real 2022$'!J$1,FALSE)=0,"",VLOOKUP($A59,'Incurred Real 2022$'!$A$25:$AC$426,'Incurred Real 2022$'!J$1,FALSE))</f>
        <v/>
      </c>
      <c r="K59" s="105" t="str">
        <f>IF(VLOOKUP($A59,'Incurred Real 2022$'!$A$25:$AC$426,'Incurred Real 2022$'!K$1,FALSE)=0,"",VLOOKUP($A59,'Incurred Real 2022$'!$A$25:$AC$426,'Incurred Real 2022$'!K$1,FALSE))</f>
        <v/>
      </c>
      <c r="L59" s="105" t="str">
        <f>IF(VLOOKUP($A59,'Incurred Real 2022$'!$A$25:$AC$426,'Incurred Real 2022$'!L$1,FALSE)=0,"",VLOOKUP($A59,'Incurred Real 2022$'!$A$25:$AC$426,'Incurred Real 2022$'!L$1,FALSE))</f>
        <v/>
      </c>
      <c r="M59" s="105" t="str">
        <f>IF(VLOOKUP($A59,'Incurred Real 2022$'!$A$25:$AC$426,'Incurred Real 2022$'!M$1,FALSE)=0,"",VLOOKUP($A59,'Incurred Real 2022$'!$A$25:$AC$426,'Incurred Real 2022$'!M$1,FALSE))</f>
        <v/>
      </c>
      <c r="N59" s="105">
        <f>IF(VLOOKUP($A59,'Incurred Real 2022$'!$A$25:$AC$426,'Incurred Real 2022$'!N$1,FALSE)=0,"",VLOOKUP($A59,'Incurred Real 2022$'!$A$25:$AC$426,'Incurred Real 2022$'!N$1,FALSE))</f>
        <v>66382.09</v>
      </c>
      <c r="O59" s="105">
        <f>IF(VLOOKUP($A59,'Incurred Real 2022$'!$A$25:$AC$426,'Incurred Real 2022$'!O$1,FALSE)=0,"",VLOOKUP($A59,'Incurred Real 2022$'!$A$25:$AC$426,'Incurred Real 2022$'!O$1,FALSE))</f>
        <v>22057.79</v>
      </c>
      <c r="P59" s="105">
        <f>IF(VLOOKUP($A59,'Incurred Real 2022$'!$A$25:$AC$426,'Incurred Real 2022$'!P$1,FALSE)=0,"",VLOOKUP($A59,'Incurred Real 2022$'!$A$25:$AC$426,'Incurred Real 2022$'!P$1,FALSE))</f>
        <v>61400.09</v>
      </c>
      <c r="Q59" s="105" t="str">
        <f>IF(VLOOKUP($A59,'Incurred Real 2022$'!$A$25:$AC$426,'Incurred Real 2022$'!Q$1,FALSE)=0,"",VLOOKUP($A59,'Incurred Real 2022$'!$A$25:$AC$426,'Incurred Real 2022$'!Q$1,FALSE))</f>
        <v/>
      </c>
      <c r="R59" s="105">
        <f>IF(VLOOKUP($A59,'Incurred Real 2022$'!$A$25:$AC$426,'Incurred Real 2022$'!R$1,FALSE)=0,"",VLOOKUP($A59,'Incurred Real 2022$'!$A$25:$AC$426,'Incurred Real 2022$'!R$1,FALSE))</f>
        <v>-1650.4</v>
      </c>
      <c r="S59" s="105" t="str">
        <f>IF(VLOOKUP($A59,'Incurred Real 2022$'!$A$25:$AC$426,'Incurred Real 2022$'!S$1,FALSE)=0,"",VLOOKUP($A59,'Incurred Real 2022$'!$A$25:$AC$426,'Incurred Real 2022$'!S$1,FALSE))</f>
        <v/>
      </c>
      <c r="T59" s="105" t="str">
        <f>IF(VLOOKUP($A59,'Incurred Real 2022$'!$A$25:$AC$426,'Incurred Real 2022$'!T$1,FALSE)=0,"",VLOOKUP($A59,'Incurred Real 2022$'!$A$25:$AC$426,'Incurred Real 2022$'!T$1,FALSE))</f>
        <v/>
      </c>
      <c r="U59" s="105" t="str">
        <f>IF(VLOOKUP($A59,'Incurred Real 2022$'!$A$25:$AC$426,'Incurred Real 2022$'!U$1,FALSE)=0,"",VLOOKUP($A59,'Incurred Real 2022$'!$A$25:$AC$426,'Incurred Real 2022$'!U$1,FALSE))</f>
        <v/>
      </c>
      <c r="V59" s="13" t="str">
        <f>IF(ISTEXT(VLOOKUP($A59,'Incurred Real 2022$'!$A$25:$AC$426,'Incurred Real 2022$'!V$1,FALSE)),"",(VLOOKUP($A59,'Incurred Real 2022$'!$A$25:$AC$426,'Incurred Real 2022$'!V$1,FALSE))*BT59*Incurred_Nominal!V$15)</f>
        <v/>
      </c>
      <c r="W59" s="13" t="str">
        <f>IF(ISTEXT(VLOOKUP($A59,'Incurred Real 2022$'!$A$25:$AC$426,'Incurred Real 2022$'!W$1,FALSE)),"",(VLOOKUP($A59,'Incurred Real 2022$'!$A$25:$AC$426,'Incurred Real 2022$'!W$1,FALSE))*BU59*Incurred_Nominal!W$15)</f>
        <v/>
      </c>
      <c r="X59" s="13" t="str">
        <f>IF(ISTEXT(VLOOKUP($A59,'Incurred Real 2022$'!$A$25:$AC$426,'Incurred Real 2022$'!X$1,FALSE)),"",(VLOOKUP($A59,'Incurred Real 2022$'!$A$25:$AC$426,'Incurred Real 2022$'!X$1,FALSE))*BV59*Incurred_Nominal!X$15)</f>
        <v/>
      </c>
      <c r="Y59" s="13" t="str">
        <f>IF(ISTEXT(VLOOKUP($A59,'Incurred Real 2022$'!$A$25:$AC$426,'Incurred Real 2022$'!Y$1,FALSE)),"",(VLOOKUP($A59,'Incurred Real 2022$'!$A$25:$AC$426,'Incurred Real 2022$'!Y$1,FALSE))*BW59*Incurred_Nominal!Y$15)</f>
        <v/>
      </c>
      <c r="Z59" s="13" t="str">
        <f>IF(ISTEXT(VLOOKUP($A59,'Incurred Real 2022$'!$A$25:$AC$426,'Incurred Real 2022$'!Z$1,FALSE)),"",(VLOOKUP($A59,'Incurred Real 2022$'!$A$25:$AC$426,'Incurred Real 2022$'!Z$1,FALSE))*BX59*Incurred_Nominal!Z$15)</f>
        <v/>
      </c>
      <c r="AA59" s="13" t="str">
        <f>IF(ISTEXT(VLOOKUP($A59,'Incurred Real 2022$'!$A$25:$AC$426,'Incurred Real 2022$'!AA$1,FALSE)),"",(VLOOKUP($A59,'Incurred Real 2022$'!$A$25:$AC$426,'Incurred Real 2022$'!AA$1,FALSE))*BY59*Incurred_Nominal!AA$15)</f>
        <v/>
      </c>
      <c r="AB59" s="13" t="str">
        <f>IF(ISTEXT(VLOOKUP($A59,'Incurred Real 2022$'!$A$25:$AC$426,'Incurred Real 2022$'!AB$1,FALSE)),"",(VLOOKUP($A59,'Incurred Real 2022$'!$A$25:$AC$426,'Incurred Real 2022$'!AB$1,FALSE))*BZ59*Incurred_Nominal!AB$15)</f>
        <v/>
      </c>
      <c r="AC59" s="13" t="str">
        <f>IF(ISTEXT(VLOOKUP($A59,'Incurred Real 2022$'!$A$25:$AC$426,'Incurred Real 2022$'!AC$1,FALSE)),"",(VLOOKUP($A59,'Incurred Real 2022$'!$A$25:$AC$426,'Incurred Real 2022$'!AC$1,FALSE))*CA59*Incurred_Nominal!AC$15)</f>
        <v/>
      </c>
      <c r="AD59" s="232">
        <f t="shared" si="25"/>
        <v>148189.57</v>
      </c>
      <c r="AE59" s="232">
        <f t="shared" si="26"/>
        <v>151490.37</v>
      </c>
      <c r="AF59" s="239">
        <f t="shared" si="27"/>
        <v>192398.79208200955</v>
      </c>
      <c r="AG59" s="237">
        <f t="shared" si="32"/>
        <v>150306.67979338404</v>
      </c>
      <c r="AH59" s="240">
        <f t="shared" si="31"/>
        <v>1.2800415280710515</v>
      </c>
      <c r="AI59" s="234" t="str">
        <f>VLOOKUP($A59,Incurred_Real!$A$25:$AP$479,Incurred_Real!AI$1,FALSE)</f>
        <v>2018</v>
      </c>
      <c r="AJ59" s="235">
        <f>VLOOKUP($A59,Incurred_Real!$A$25:$AP$479,Incurred_Real!AJ$1,FALSE)</f>
        <v>42307</v>
      </c>
      <c r="AK59" s="236">
        <f>VLOOKUP($A59,Incurred_Real!$A$25:$AP$479,Incurred_Real!AK$1,FALSE)</f>
        <v>2016</v>
      </c>
      <c r="AL59" s="235" t="str">
        <f>VLOOKUP($A59,Incurred_Real!$A$25:$AP$479,Incurred_Real!AL$1,FALSE)</f>
        <v/>
      </c>
      <c r="AM59" s="237">
        <f>IF(AL59="Commissioned Extra","",(IF((AD59)=0,0,SUMPRODUCT($F$17:$U$17,F59:U59))+VLOOKUP($A59,Incurred_Real!$A$25:$BS$376,Incurred_Real!$AO$1,FALSE)))</f>
        <v>170884.45510361221</v>
      </c>
      <c r="AN59" s="232" cm="1">
        <f t="array" ref="AN59">IF(ROUND(AE59,0)=0,0,LOOKUP(2,1/(F59:AC59&lt;&gt;""),F59:AC59))</f>
        <v>-1650.4</v>
      </c>
      <c r="AO59" s="232">
        <f t="shared" si="28"/>
        <v>0</v>
      </c>
      <c r="AP59" s="78"/>
      <c r="AQ59" s="20"/>
      <c r="AR59" s="245">
        <f>VLOOKUP($A59,Incurred_Real!$A$25:$CD$376,Incurred_Real!AR$1,FALSE)</f>
        <v>0</v>
      </c>
      <c r="AS59" s="246">
        <f>VLOOKUP($A59,Incurred_Real!$A$25:$CD$376,Incurred_Real!AS$1,FALSE)</f>
        <v>0.12370393316152721</v>
      </c>
      <c r="AT59" s="246">
        <f>VLOOKUP($A59,Incurred_Real!$A$25:$CD$376,Incurred_Real!AT$1,FALSE)</f>
        <v>0</v>
      </c>
      <c r="AU59" s="246">
        <f>VLOOKUP($A59,Incurred_Real!$A$25:$CD$376,Incurred_Real!AU$1,FALSE)</f>
        <v>0</v>
      </c>
      <c r="AV59" s="246">
        <f>VLOOKUP($A59,Incurred_Real!$A$25:$CD$376,Incurred_Real!AV$1,FALSE)</f>
        <v>0.45457180412344006</v>
      </c>
      <c r="AW59" s="246">
        <f>VLOOKUP($A59,Incurred_Real!$A$25:$CD$376,Incurred_Real!AW$1,FALSE)</f>
        <v>0</v>
      </c>
      <c r="AX59" s="246">
        <f>VLOOKUP($A59,Incurred_Real!$A$25:$CD$376,Incurred_Real!AX$1,FALSE)</f>
        <v>0</v>
      </c>
      <c r="AY59" s="246">
        <f>VLOOKUP($A59,Incurred_Real!$A$25:$CD$376,Incurred_Real!AY$1,FALSE)</f>
        <v>0</v>
      </c>
      <c r="AZ59" s="246">
        <f>VLOOKUP($A59,Incurred_Real!$A$25:$CD$376,Incurred_Real!AZ$1,FALSE)</f>
        <v>0.42172426271503272</v>
      </c>
      <c r="BA59" s="246">
        <f>VLOOKUP($A59,Incurred_Real!$A$25:$CD$376,Incurred_Real!BA$1,FALSE)</f>
        <v>0</v>
      </c>
      <c r="BB59" s="246">
        <f>VLOOKUP($A59,Incurred_Real!$A$25:$CD$376,Incurred_Real!BB$1,FALSE)</f>
        <v>0</v>
      </c>
      <c r="BC59" s="246">
        <f>VLOOKUP($A59,Incurred_Real!$A$25:$CD$376,Incurred_Real!BC$1,FALSE)</f>
        <v>0</v>
      </c>
      <c r="BD59" s="246">
        <f>VLOOKUP($A59,Incurred_Real!$A$25:$CD$376,Incurred_Real!BD$1,FALSE)</f>
        <v>0</v>
      </c>
      <c r="BE59" s="246">
        <f>VLOOKUP($A59,Incurred_Real!$A$25:$CD$376,Incurred_Real!BE$1,FALSE)</f>
        <v>0</v>
      </c>
      <c r="BF59" s="246">
        <f>VLOOKUP($A59,Incurred_Real!$A$25:$CD$376,Incurred_Real!BF$1,FALSE)</f>
        <v>0</v>
      </c>
      <c r="BG59" s="246">
        <f>VLOOKUP($A59,Incurred_Real!$A$25:$CD$376,Incurred_Real!BG$1,FALSE)</f>
        <v>0</v>
      </c>
      <c r="BH59" s="246">
        <f>VLOOKUP($A59,Incurred_Real!$A$25:$CD$376,Incurred_Real!BH$1,FALSE)</f>
        <v>0</v>
      </c>
      <c r="BI59" s="246">
        <f>VLOOKUP($A59,Incurred_Real!$A$25:$CD$376,Incurred_Real!BI$1,FALSE)</f>
        <v>0</v>
      </c>
      <c r="BJ59" s="246">
        <f>VLOOKUP($A59,Incurred_Real!$A$25:$CD$376,Incurred_Real!BJ$1,FALSE)</f>
        <v>0</v>
      </c>
      <c r="BK59" s="246">
        <f>VLOOKUP($A59,Incurred_Real!$A$25:$CD$376,Incurred_Real!BK$1,FALSE)</f>
        <v>0</v>
      </c>
      <c r="BL59" s="246">
        <f>VLOOKUP($A59,Incurred_Real!$A$25:$CD$376,Incurred_Real!BL$1,FALSE)</f>
        <v>0</v>
      </c>
      <c r="BM59" s="246">
        <f>VLOOKUP($A59,Incurred_Real!$A$25:$CD$376,Incurred_Real!BM$1,FALSE)</f>
        <v>0</v>
      </c>
      <c r="BN59" s="246">
        <f>VLOOKUP($A59,Incurred_Real!$A$25:$CD$376,Incurred_Real!BN$1,FALSE)</f>
        <v>0</v>
      </c>
      <c r="BO59" s="246">
        <f>VLOOKUP($A59,Incurred_Real!$A$25:$CD$376,Incurred_Real!BO$1,FALSE)</f>
        <v>0</v>
      </c>
      <c r="BP59" s="246">
        <f>VLOOKUP($A59,Incurred_Real!$A$25:$CD$376,Incurred_Real!BP$1,FALSE)</f>
        <v>0</v>
      </c>
      <c r="BQ59" s="246">
        <f>VLOOKUP($A59,Incurred_Real!$A$25:$CD$376,Incurred_Real!BQ$1,FALSE)</f>
        <v>0</v>
      </c>
      <c r="BR59" s="246">
        <f>VLOOKUP($A59,Incurred_Real!$A$25:$CD$376,Incurred_Real!BR$1,FALSE)</f>
        <v>0</v>
      </c>
      <c r="BS59" s="254">
        <f t="shared" si="29"/>
        <v>1</v>
      </c>
      <c r="BT59" s="249">
        <f>1+IF(ISNA(VLOOKUP($A59,'Project labour content'!$A$7:$D$255,'Project labour content'!$D$1,FALSE)),VLOOKUP($D59,'Project labour content'!$F$6:$G$15,'Project labour content'!$G$1,FALSE),VLOOKUP($A59,'Project labour content'!$A$7:$D$255,'Project labour content'!$D$1,FALSE))*LabEsc22*1</f>
        <v>1.0008946620064583</v>
      </c>
      <c r="BU59" s="249">
        <f>1+IF(ISNA(VLOOKUP($A59,'Project labour content'!$A$7:$D$255,'Project labour content'!$D$1,FALSE)),VLOOKUP($D59,'Project labour content'!$F$6:$G$15,'Project labour content'!$G$1,FALSE),VLOOKUP($A59,'Project labour content'!$A$7:$D$255,'Project labour content'!$D$1,FALSE))*LabEsc23*1</f>
        <v>1.0017936183905476</v>
      </c>
      <c r="BV59" s="249">
        <f>1+IF(ISNA(VLOOKUP($A59,'Project labour content'!$A$7:$D$255,'Project labour content'!$D$1,FALSE)),VLOOKUP($D59,'Project labour content'!$F$6:$G$15,'Project labour content'!$G$1,FALSE),VLOOKUP($A59,'Project labour content'!$A$7:$D$255,'Project labour content'!$D$1,FALSE))*LabEsc24*1</f>
        <v>1.0026404353043599</v>
      </c>
      <c r="BW59" s="249">
        <f>1+IF(ISNA(VLOOKUP($A59,'Project labour content'!$A$7:$D$255,'Project labour content'!$D$1,FALSE)),VLOOKUP($D59,'Project labour content'!$F$6:$G$15,'Project labour content'!$G$1,FALSE),VLOOKUP($A59,'Project labour content'!$A$7:$D$255,'Project labour content'!$D$1,FALSE))*LabEsc25*1</f>
        <v>1.0037746054242589</v>
      </c>
      <c r="BX59" s="249">
        <f>1+IF(ISNA(VLOOKUP($A59,'Project labour content'!$A$7:$D$255,'Project labour content'!$D$1,FALSE)),VLOOKUP($D59,'Project labour content'!$F$6:$G$15,'Project labour content'!$G$1,FALSE),VLOOKUP($A59,'Project labour content'!$A$7:$D$255,'Project labour content'!$D$1,FALSE))*LabEsc26*1</f>
        <v>1.0050106618265955</v>
      </c>
      <c r="BY59" s="249">
        <f>1+IF(ISNA(VLOOKUP($A59,'Project labour content'!$A$7:$D$255,'Project labour content'!$D$1,FALSE)),VLOOKUP($D59,'Project labour content'!$F$6:$G$15,'Project labour content'!$G$1,FALSE),VLOOKUP($A59,'Project labour content'!$A$7:$D$255,'Project labour content'!$D$1,FALSE))*LabEsc27*1</f>
        <v>1.0057762561459505</v>
      </c>
      <c r="BZ59" s="249">
        <f>1+IF(ISNA(VLOOKUP($A59,'Project labour content'!$A$7:$D$255,'Project labour content'!$D$1,FALSE)),VLOOKUP($D59,'Project labour content'!$F$6:$G$15,'Project labour content'!$G$1,FALSE),VLOOKUP($A59,'Project labour content'!$A$7:$D$255,'Project labour content'!$D$1,FALSE))*LabEsc28*1</f>
        <v>1.0063527486684249</v>
      </c>
      <c r="CA59" s="249">
        <f>1+IF(ISNA(VLOOKUP($A59,'Project labour content'!$A$7:$D$255,'Project labour content'!$D$1,FALSE)),VLOOKUP($D59,'Project labour content'!$F$6:$G$15,'Project labour content'!$G$1,FALSE),VLOOKUP($A59,'Project labour content'!$A$7:$D$255,'Project labour content'!$D$1,FALSE))*LabEsc29*1</f>
        <v>1.0072779038684916</v>
      </c>
      <c r="CB59" s="250" t="str">
        <f>IF(ISNA(VLOOKUP($A59,'Project labour content'!$A$7:$D$255,'Project labour content'!$D$1,FALSE)),"Category","Project")</f>
        <v>Category</v>
      </c>
      <c r="CD59" s="247" t="str">
        <f t="shared" si="30"/>
        <v>11437</v>
      </c>
    </row>
    <row r="60" spans="1:82" x14ac:dyDescent="0.15">
      <c r="A60" s="11" t="s">
        <v>88</v>
      </c>
      <c r="B60" s="11" t="str">
        <f>VLOOKUP($A60,'Incurred Real 2022$'!$A$25:$AC$426,'Incurred Real 2022$'!B$1,FALSE)</f>
        <v>Para-Brinkworth-Davenport Hazard Mitigation</v>
      </c>
      <c r="C60" s="11" t="str">
        <f>VLOOKUP($A60,'Incurred Real 2022$'!$A$25:$AC$426,'Incurred Real 2022$'!C$1,FALSE)</f>
        <v>ExAnte</v>
      </c>
      <c r="D60" s="11" t="str">
        <f>VLOOKUP($A60,'Incurred Real 2022$'!$A$25:$AC$426,'Incurred Real 2022$'!D$1,FALSE)</f>
        <v>Refurbishment</v>
      </c>
      <c r="E60" s="11" t="str">
        <f>VLOOKUP($A60,'Incurred Real 2022$'!$A$25:$AC$426,'Incurred Real 2022$'!E$1,FALSE)</f>
        <v>Active</v>
      </c>
      <c r="F60" s="105" t="str">
        <f>IF(VLOOKUP($A60,'Incurred Real 2022$'!$A$25:$AC$426,'Incurred Real 2022$'!F$1,FALSE)=0,"",VLOOKUP($A60,'Incurred Real 2022$'!$A$25:$AC$426,'Incurred Real 2022$'!F$1,FALSE))</f>
        <v/>
      </c>
      <c r="G60" s="105" t="str">
        <f>IF(VLOOKUP($A60,'Incurred Real 2022$'!$A$25:$AC$426,'Incurred Real 2022$'!G$1,FALSE)=0,"",VLOOKUP($A60,'Incurred Real 2022$'!$A$25:$AC$426,'Incurred Real 2022$'!G$1,FALSE))</f>
        <v/>
      </c>
      <c r="H60" s="105" t="str">
        <f>IF(VLOOKUP($A60,'Incurred Real 2022$'!$A$25:$AC$426,'Incurred Real 2022$'!H$1,FALSE)=0,"",VLOOKUP($A60,'Incurred Real 2022$'!$A$25:$AC$426,'Incurred Real 2022$'!H$1,FALSE))</f>
        <v/>
      </c>
      <c r="I60" s="105" t="str">
        <f>IF(VLOOKUP($A60,'Incurred Real 2022$'!$A$25:$AC$426,'Incurred Real 2022$'!I$1,FALSE)=0,"",VLOOKUP($A60,'Incurred Real 2022$'!$A$25:$AC$426,'Incurred Real 2022$'!I$1,FALSE))</f>
        <v/>
      </c>
      <c r="J60" s="105" t="str">
        <f>IF(VLOOKUP($A60,'Incurred Real 2022$'!$A$25:$AC$426,'Incurred Real 2022$'!J$1,FALSE)=0,"",VLOOKUP($A60,'Incurred Real 2022$'!$A$25:$AC$426,'Incurred Real 2022$'!J$1,FALSE))</f>
        <v/>
      </c>
      <c r="K60" s="105" t="str">
        <f>IF(VLOOKUP($A60,'Incurred Real 2022$'!$A$25:$AC$426,'Incurred Real 2022$'!K$1,FALSE)=0,"",VLOOKUP($A60,'Incurred Real 2022$'!$A$25:$AC$426,'Incurred Real 2022$'!K$1,FALSE))</f>
        <v/>
      </c>
      <c r="L60" s="105" t="str">
        <f>IF(VLOOKUP($A60,'Incurred Real 2022$'!$A$25:$AC$426,'Incurred Real 2022$'!L$1,FALSE)=0,"",VLOOKUP($A60,'Incurred Real 2022$'!$A$25:$AC$426,'Incurred Real 2022$'!L$1,FALSE))</f>
        <v/>
      </c>
      <c r="M60" s="105" t="str">
        <f>IF(VLOOKUP($A60,'Incurred Real 2022$'!$A$25:$AC$426,'Incurred Real 2022$'!M$1,FALSE)=0,"",VLOOKUP($A60,'Incurred Real 2022$'!$A$25:$AC$426,'Incurred Real 2022$'!M$1,FALSE))</f>
        <v/>
      </c>
      <c r="N60" s="105">
        <f>IF(VLOOKUP($A60,'Incurred Real 2022$'!$A$25:$AC$426,'Incurred Real 2022$'!N$1,FALSE)=0,"",VLOOKUP($A60,'Incurred Real 2022$'!$A$25:$AC$426,'Incurred Real 2022$'!N$1,FALSE))</f>
        <v>754528.64</v>
      </c>
      <c r="O60" s="105">
        <f>IF(VLOOKUP($A60,'Incurred Real 2022$'!$A$25:$AC$426,'Incurred Real 2022$'!O$1,FALSE)=0,"",VLOOKUP($A60,'Incurred Real 2022$'!$A$25:$AC$426,'Incurred Real 2022$'!O$1,FALSE))</f>
        <v>2820453.82</v>
      </c>
      <c r="P60" s="105">
        <f>IF(VLOOKUP($A60,'Incurred Real 2022$'!$A$25:$AC$426,'Incurred Real 2022$'!P$1,FALSE)=0,"",VLOOKUP($A60,'Incurred Real 2022$'!$A$25:$AC$426,'Incurred Real 2022$'!P$1,FALSE))</f>
        <v>17958100.210000001</v>
      </c>
      <c r="Q60" s="105">
        <f>IF(VLOOKUP($A60,'Incurred Real 2022$'!$A$25:$AC$426,'Incurred Real 2022$'!Q$1,FALSE)=0,"",VLOOKUP($A60,'Incurred Real 2022$'!$A$25:$AC$426,'Incurred Real 2022$'!Q$1,FALSE))</f>
        <v>18595733.140000001</v>
      </c>
      <c r="R60" s="105">
        <f>IF(VLOOKUP($A60,'Incurred Real 2022$'!$A$25:$AC$426,'Incurred Real 2022$'!R$1,FALSE)=0,"",VLOOKUP($A60,'Incurred Real 2022$'!$A$25:$AC$426,'Incurred Real 2022$'!R$1,FALSE))</f>
        <v>8791892.6799999997</v>
      </c>
      <c r="S60" s="105">
        <f>IF(VLOOKUP($A60,'Incurred Real 2022$'!$A$25:$AC$426,'Incurred Real 2022$'!S$1,FALSE)=0,"",VLOOKUP($A60,'Incurred Real 2022$'!$A$25:$AC$426,'Incurred Real 2022$'!S$1,FALSE))</f>
        <v>10546202.789999999</v>
      </c>
      <c r="T60" s="105">
        <f>IF(VLOOKUP($A60,'Incurred Real 2022$'!$A$25:$AC$426,'Incurred Real 2022$'!T$1,FALSE)=0,"",VLOOKUP($A60,'Incurred Real 2022$'!$A$25:$AC$426,'Incurred Real 2022$'!T$1,FALSE))</f>
        <v>5140411.4000000004</v>
      </c>
      <c r="U60" s="105">
        <f>IF(VLOOKUP($A60,'Incurred Real 2022$'!$A$25:$AC$426,'Incurred Real 2022$'!U$1,FALSE)=0,"",VLOOKUP($A60,'Incurred Real 2022$'!$A$25:$AC$426,'Incurred Real 2022$'!U$1,FALSE))</f>
        <v>458495.95</v>
      </c>
      <c r="V60" s="13">
        <f>IF(ISTEXT(VLOOKUP($A60,'Incurred Real 2022$'!$A$25:$AC$426,'Incurred Real 2022$'!V$1,FALSE)),"",(VLOOKUP($A60,'Incurred Real 2022$'!$A$25:$AC$426,'Incurred Real 2022$'!V$1,FALSE))*BT60*Incurred_Nominal!V$15)</f>
        <v>336477.45361211034</v>
      </c>
      <c r="W60" s="13" t="str">
        <f>IF(ISTEXT(VLOOKUP($A60,'Incurred Real 2022$'!$A$25:$AC$426,'Incurred Real 2022$'!W$1,FALSE)),"",(VLOOKUP($A60,'Incurred Real 2022$'!$A$25:$AC$426,'Incurred Real 2022$'!W$1,FALSE))*BU60*Incurred_Nominal!W$15)</f>
        <v/>
      </c>
      <c r="X60" s="13" t="str">
        <f>IF(ISTEXT(VLOOKUP($A60,'Incurred Real 2022$'!$A$25:$AC$426,'Incurred Real 2022$'!X$1,FALSE)),"",(VLOOKUP($A60,'Incurred Real 2022$'!$A$25:$AC$426,'Incurred Real 2022$'!X$1,FALSE))*BV60*Incurred_Nominal!X$15)</f>
        <v/>
      </c>
      <c r="Y60" s="13" t="str">
        <f>IF(ISTEXT(VLOOKUP($A60,'Incurred Real 2022$'!$A$25:$AC$426,'Incurred Real 2022$'!Y$1,FALSE)),"",(VLOOKUP($A60,'Incurred Real 2022$'!$A$25:$AC$426,'Incurred Real 2022$'!Y$1,FALSE))*BW60*Incurred_Nominal!Y$15)</f>
        <v/>
      </c>
      <c r="Z60" s="13" t="str">
        <f>IF(ISTEXT(VLOOKUP($A60,'Incurred Real 2022$'!$A$25:$AC$426,'Incurred Real 2022$'!Z$1,FALSE)),"",(VLOOKUP($A60,'Incurred Real 2022$'!$A$25:$AC$426,'Incurred Real 2022$'!Z$1,FALSE))*BX60*Incurred_Nominal!Z$15)</f>
        <v/>
      </c>
      <c r="AA60" s="13" t="str">
        <f>IF(ISTEXT(VLOOKUP($A60,'Incurred Real 2022$'!$A$25:$AC$426,'Incurred Real 2022$'!AA$1,FALSE)),"",(VLOOKUP($A60,'Incurred Real 2022$'!$A$25:$AC$426,'Incurred Real 2022$'!AA$1,FALSE))*BY60*Incurred_Nominal!AA$15)</f>
        <v/>
      </c>
      <c r="AB60" s="13" t="str">
        <f>IF(ISTEXT(VLOOKUP($A60,'Incurred Real 2022$'!$A$25:$AC$426,'Incurred Real 2022$'!AB$1,FALSE)),"",(VLOOKUP($A60,'Incurred Real 2022$'!$A$25:$AC$426,'Incurred Real 2022$'!AB$1,FALSE))*BZ60*Incurred_Nominal!AB$15)</f>
        <v/>
      </c>
      <c r="AC60" s="13" t="str">
        <f>IF(ISTEXT(VLOOKUP($A60,'Incurred Real 2022$'!$A$25:$AC$426,'Incurred Real 2022$'!AC$1,FALSE)),"",(VLOOKUP($A60,'Incurred Real 2022$'!$A$25:$AC$426,'Incurred Real 2022$'!AC$1,FALSE))*CA60*Incurred_Nominal!AC$15)</f>
        <v/>
      </c>
      <c r="AD60" s="232">
        <f t="shared" si="25"/>
        <v>65402296.083612114</v>
      </c>
      <c r="AE60" s="232">
        <f t="shared" si="26"/>
        <v>65402296.083612114</v>
      </c>
      <c r="AF60" s="239" t="str">
        <f t="shared" si="27"/>
        <v/>
      </c>
      <c r="AG60" s="237" t="str">
        <f t="shared" si="32"/>
        <v/>
      </c>
      <c r="AH60" s="240" t="str">
        <f t="shared" si="31"/>
        <v/>
      </c>
      <c r="AI60" s="234">
        <f>VLOOKUP($A60,Incurred_Real!$A$25:$AP$479,Incurred_Real!AI$1,FALSE)</f>
        <v>2022</v>
      </c>
      <c r="AJ60" s="235">
        <f>VLOOKUP($A60,Incurred_Real!$A$25:$AP$479,Incurred_Real!AJ$1,FALSE)</f>
        <v>43609</v>
      </c>
      <c r="AK60" s="236">
        <f>VLOOKUP($A60,Incurred_Real!$A$25:$AP$479,Incurred_Real!AK$1,FALSE)</f>
        <v>2019</v>
      </c>
      <c r="AL60" s="235" t="str">
        <f>VLOOKUP($A60,Incurred_Real!$A$25:$AP$479,Incurred_Real!AL$1,FALSE)</f>
        <v>Commissioned Extra</v>
      </c>
      <c r="AM60" s="237" t="str">
        <f>IF(AL60="Commissioned Extra","",(IF((AD60)=0,0,SUMPRODUCT($F$17:$U$17,F60:U60))+VLOOKUP($A60,Incurred_Real!$A$25:$BS$376,Incurred_Real!$AO$1,FALSE)))</f>
        <v/>
      </c>
      <c r="AN60" s="232" cm="1">
        <f t="array" ref="AN60">IF(ROUND(AE60,0)=0,0,LOOKUP(2,1/(F60:AC60&lt;&gt;""),F60:AC60))</f>
        <v>336477.45361211034</v>
      </c>
      <c r="AO60" s="232">
        <f t="shared" si="28"/>
        <v>336477.45361211034</v>
      </c>
      <c r="AP60" s="78"/>
      <c r="AQ60" s="20"/>
      <c r="AR60" s="245">
        <f>VLOOKUP($A60,Incurred_Real!$A$25:$CD$376,Incurred_Real!AR$1,FALSE)</f>
        <v>0</v>
      </c>
      <c r="AS60" s="246">
        <f>VLOOKUP($A60,Incurred_Real!$A$25:$CD$376,Incurred_Real!AS$1,FALSE)</f>
        <v>0</v>
      </c>
      <c r="AT60" s="246">
        <f>VLOOKUP($A60,Incurred_Real!$A$25:$CD$376,Incurred_Real!AT$1,FALSE)</f>
        <v>0</v>
      </c>
      <c r="AU60" s="246">
        <f>VLOOKUP($A60,Incurred_Real!$A$25:$CD$376,Incurred_Real!AU$1,FALSE)</f>
        <v>0</v>
      </c>
      <c r="AV60" s="246">
        <f>VLOOKUP($A60,Incurred_Real!$A$25:$CD$376,Incurred_Real!AV$1,FALSE)</f>
        <v>0</v>
      </c>
      <c r="AW60" s="246">
        <f>VLOOKUP($A60,Incurred_Real!$A$25:$CD$376,Incurred_Real!AW$1,FALSE)</f>
        <v>0</v>
      </c>
      <c r="AX60" s="246">
        <f>VLOOKUP($A60,Incurred_Real!$A$25:$CD$376,Incurred_Real!AX$1,FALSE)</f>
        <v>0</v>
      </c>
      <c r="AY60" s="246">
        <f>VLOOKUP($A60,Incurred_Real!$A$25:$CD$376,Incurred_Real!AY$1,FALSE)</f>
        <v>0</v>
      </c>
      <c r="AZ60" s="246">
        <f>VLOOKUP($A60,Incurred_Real!$A$25:$CD$376,Incurred_Real!AZ$1,FALSE)</f>
        <v>0</v>
      </c>
      <c r="BA60" s="246">
        <f>VLOOKUP($A60,Incurred_Real!$A$25:$CD$376,Incurred_Real!BA$1,FALSE)</f>
        <v>0</v>
      </c>
      <c r="BB60" s="246">
        <f>VLOOKUP($A60,Incurred_Real!$A$25:$CD$376,Incurred_Real!BB$1,FALSE)</f>
        <v>0</v>
      </c>
      <c r="BC60" s="246">
        <f>VLOOKUP($A60,Incurred_Real!$A$25:$CD$376,Incurred_Real!BC$1,FALSE)</f>
        <v>0</v>
      </c>
      <c r="BD60" s="246">
        <f>VLOOKUP($A60,Incurred_Real!$A$25:$CD$376,Incurred_Real!BD$1,FALSE)</f>
        <v>0</v>
      </c>
      <c r="BE60" s="246">
        <f>VLOOKUP($A60,Incurred_Real!$A$25:$CD$376,Incurred_Real!BE$1,FALSE)</f>
        <v>0</v>
      </c>
      <c r="BF60" s="246">
        <f>VLOOKUP($A60,Incurred_Real!$A$25:$CD$376,Incurred_Real!BF$1,FALSE)</f>
        <v>0</v>
      </c>
      <c r="BG60" s="246">
        <f>VLOOKUP($A60,Incurred_Real!$A$25:$CD$376,Incurred_Real!BG$1,FALSE)</f>
        <v>0</v>
      </c>
      <c r="BH60" s="246">
        <f>VLOOKUP($A60,Incurred_Real!$A$25:$CD$376,Incurred_Real!BH$1,FALSE)</f>
        <v>0</v>
      </c>
      <c r="BI60" s="246">
        <f>VLOOKUP($A60,Incurred_Real!$A$25:$CD$376,Incurred_Real!BI$1,FALSE)</f>
        <v>0</v>
      </c>
      <c r="BJ60" s="246">
        <f>VLOOKUP($A60,Incurred_Real!$A$25:$CD$376,Incurred_Real!BJ$1,FALSE)</f>
        <v>0</v>
      </c>
      <c r="BK60" s="246">
        <f>VLOOKUP($A60,Incurred_Real!$A$25:$CD$376,Incurred_Real!BK$1,FALSE)</f>
        <v>1</v>
      </c>
      <c r="BL60" s="246">
        <f>VLOOKUP($A60,Incurred_Real!$A$25:$CD$376,Incurred_Real!BL$1,FALSE)</f>
        <v>0</v>
      </c>
      <c r="BM60" s="246">
        <f>VLOOKUP($A60,Incurred_Real!$A$25:$CD$376,Incurred_Real!BM$1,FALSE)</f>
        <v>0</v>
      </c>
      <c r="BN60" s="246">
        <f>VLOOKUP($A60,Incurred_Real!$A$25:$CD$376,Incurred_Real!BN$1,FALSE)</f>
        <v>0</v>
      </c>
      <c r="BO60" s="246">
        <f>VLOOKUP($A60,Incurred_Real!$A$25:$CD$376,Incurred_Real!BO$1,FALSE)</f>
        <v>0</v>
      </c>
      <c r="BP60" s="246">
        <f>VLOOKUP($A60,Incurred_Real!$A$25:$CD$376,Incurred_Real!BP$1,FALSE)</f>
        <v>0</v>
      </c>
      <c r="BQ60" s="246">
        <f>VLOOKUP($A60,Incurred_Real!$A$25:$CD$376,Incurred_Real!BQ$1,FALSE)</f>
        <v>0</v>
      </c>
      <c r="BR60" s="246">
        <f>VLOOKUP($A60,Incurred_Real!$A$25:$CD$376,Incurred_Real!BR$1,FALSE)</f>
        <v>0</v>
      </c>
      <c r="BS60" s="254">
        <f t="shared" si="29"/>
        <v>1</v>
      </c>
      <c r="BT60" s="249">
        <f>1+IF(ISNA(VLOOKUP($A60,'Project labour content'!$A$7:$D$255,'Project labour content'!$D$1,FALSE)),VLOOKUP($D60,'Project labour content'!$F$6:$G$15,'Project labour content'!$G$1,FALSE),VLOOKUP($A60,'Project labour content'!$A$7:$D$255,'Project labour content'!$D$1,FALSE))*LabEsc22*1</f>
        <v>1.0003324960689781</v>
      </c>
      <c r="BU60" s="249">
        <f>1+IF(ISNA(VLOOKUP($A60,'Project labour content'!$A$7:$D$255,'Project labour content'!$D$1,FALSE)),VLOOKUP($D60,'Project labour content'!$F$6:$G$15,'Project labour content'!$G$1,FALSE),VLOOKUP($A60,'Project labour content'!$A$7:$D$255,'Project labour content'!$D$1,FALSE))*LabEsc23*1</f>
        <v>1.0006665881190873</v>
      </c>
      <c r="BV60" s="249">
        <f>1+IF(ISNA(VLOOKUP($A60,'Project labour content'!$A$7:$D$255,'Project labour content'!$D$1,FALSE)),VLOOKUP($D60,'Project labour content'!$F$6:$G$15,'Project labour content'!$G$1,FALSE),VLOOKUP($A60,'Project labour content'!$A$7:$D$255,'Project labour content'!$D$1,FALSE))*LabEsc24*1</f>
        <v>1.0009813028302901</v>
      </c>
      <c r="BW60" s="249">
        <f>1+IF(ISNA(VLOOKUP($A60,'Project labour content'!$A$7:$D$255,'Project labour content'!$D$1,FALSE)),VLOOKUP($D60,'Project labour content'!$F$6:$G$15,'Project labour content'!$G$1,FALSE),VLOOKUP($A60,'Project labour content'!$A$7:$D$255,'Project labour content'!$D$1,FALSE))*LabEsc25*1</f>
        <v>1.0014028107334945</v>
      </c>
      <c r="BX60" s="249">
        <f>1+IF(ISNA(VLOOKUP($A60,'Project labour content'!$A$7:$D$255,'Project labour content'!$D$1,FALSE)),VLOOKUP($D60,'Project labour content'!$F$6:$G$15,'Project labour content'!$G$1,FALSE),VLOOKUP($A60,'Project labour content'!$A$7:$D$255,'Project labour content'!$D$1,FALSE))*LabEsc26*1</f>
        <v>1.0018621840966699</v>
      </c>
      <c r="BY60" s="249">
        <f>1+IF(ISNA(VLOOKUP($A60,'Project labour content'!$A$7:$D$255,'Project labour content'!$D$1,FALSE)),VLOOKUP($D60,'Project labour content'!$F$6:$G$15,'Project labour content'!$G$1,FALSE),VLOOKUP($A60,'Project labour content'!$A$7:$D$255,'Project labour content'!$D$1,FALSE))*LabEsc27*1</f>
        <v>1.0021467128905384</v>
      </c>
      <c r="BZ60" s="249">
        <f>1+IF(ISNA(VLOOKUP($A60,'Project labour content'!$A$7:$D$255,'Project labour content'!$D$1,FALSE)),VLOOKUP($D60,'Project labour content'!$F$6:$G$15,'Project labour content'!$G$1,FALSE),VLOOKUP($A60,'Project labour content'!$A$7:$D$255,'Project labour content'!$D$1,FALSE))*LabEsc28*1</f>
        <v>1.0023609630723214</v>
      </c>
      <c r="CA60" s="249">
        <f>1+IF(ISNA(VLOOKUP($A60,'Project labour content'!$A$7:$D$255,'Project labour content'!$D$1,FALSE)),VLOOKUP($D60,'Project labour content'!$F$6:$G$15,'Project labour content'!$G$1,FALSE),VLOOKUP($A60,'Project labour content'!$A$7:$D$255,'Project labour content'!$D$1,FALSE))*LabEsc29*1</f>
        <v>1.0027047917640466</v>
      </c>
      <c r="CB60" s="250" t="str">
        <f>IF(ISNA(VLOOKUP($A60,'Project labour content'!$A$7:$D$255,'Project labour content'!$D$1,FALSE)),"Category","Project")</f>
        <v>Project</v>
      </c>
      <c r="CD60" s="247" t="str">
        <f t="shared" si="30"/>
        <v>11441</v>
      </c>
    </row>
    <row r="61" spans="1:82" x14ac:dyDescent="0.15">
      <c r="A61" s="11" t="s">
        <v>89</v>
      </c>
      <c r="B61" s="11" t="str">
        <f>VLOOKUP($A61,'Incurred Real 2022$'!$A$25:$AC$426,'Incurred Real 2022$'!B$1,FALSE)</f>
        <v>Penola West to South East Line Re-insulation</v>
      </c>
      <c r="C61" s="11" t="str">
        <f>VLOOKUP($A61,'Incurred Real 2022$'!$A$25:$AC$426,'Incurred Real 2022$'!C$1,FALSE)</f>
        <v>ExAnte</v>
      </c>
      <c r="D61" s="11" t="str">
        <f>VLOOKUP($A61,'Incurred Real 2022$'!$A$25:$AC$426,'Incurred Real 2022$'!D$1,FALSE)</f>
        <v>Refurbishment</v>
      </c>
      <c r="E61" s="11" t="str">
        <f>VLOOKUP($A61,'Incurred Real 2022$'!$A$25:$AC$426,'Incurred Real 2022$'!E$1,FALSE)</f>
        <v>Closed</v>
      </c>
      <c r="F61" s="105" t="str">
        <f>IF(VLOOKUP($A61,'Incurred Real 2022$'!$A$25:$AC$426,'Incurred Real 2022$'!F$1,FALSE)=0,"",VLOOKUP($A61,'Incurred Real 2022$'!$A$25:$AC$426,'Incurred Real 2022$'!F$1,FALSE))</f>
        <v/>
      </c>
      <c r="G61" s="105" t="str">
        <f>IF(VLOOKUP($A61,'Incurred Real 2022$'!$A$25:$AC$426,'Incurred Real 2022$'!G$1,FALSE)=0,"",VLOOKUP($A61,'Incurred Real 2022$'!$A$25:$AC$426,'Incurred Real 2022$'!G$1,FALSE))</f>
        <v/>
      </c>
      <c r="H61" s="105" t="str">
        <f>IF(VLOOKUP($A61,'Incurred Real 2022$'!$A$25:$AC$426,'Incurred Real 2022$'!H$1,FALSE)=0,"",VLOOKUP($A61,'Incurred Real 2022$'!$A$25:$AC$426,'Incurred Real 2022$'!H$1,FALSE))</f>
        <v/>
      </c>
      <c r="I61" s="105" t="str">
        <f>IF(VLOOKUP($A61,'Incurred Real 2022$'!$A$25:$AC$426,'Incurred Real 2022$'!I$1,FALSE)=0,"",VLOOKUP($A61,'Incurred Real 2022$'!$A$25:$AC$426,'Incurred Real 2022$'!I$1,FALSE))</f>
        <v/>
      </c>
      <c r="J61" s="105" t="str">
        <f>IF(VLOOKUP($A61,'Incurred Real 2022$'!$A$25:$AC$426,'Incurred Real 2022$'!J$1,FALSE)=0,"",VLOOKUP($A61,'Incurred Real 2022$'!$A$25:$AC$426,'Incurred Real 2022$'!J$1,FALSE))</f>
        <v/>
      </c>
      <c r="K61" s="105" t="str">
        <f>IF(VLOOKUP($A61,'Incurred Real 2022$'!$A$25:$AC$426,'Incurred Real 2022$'!K$1,FALSE)=0,"",VLOOKUP($A61,'Incurred Real 2022$'!$A$25:$AC$426,'Incurred Real 2022$'!K$1,FALSE))</f>
        <v/>
      </c>
      <c r="L61" s="105" t="str">
        <f>IF(VLOOKUP($A61,'Incurred Real 2022$'!$A$25:$AC$426,'Incurred Real 2022$'!L$1,FALSE)=0,"",VLOOKUP($A61,'Incurred Real 2022$'!$A$25:$AC$426,'Incurred Real 2022$'!L$1,FALSE))</f>
        <v/>
      </c>
      <c r="M61" s="105" t="str">
        <f>IF(VLOOKUP($A61,'Incurred Real 2022$'!$A$25:$AC$426,'Incurred Real 2022$'!M$1,FALSE)=0,"",VLOOKUP($A61,'Incurred Real 2022$'!$A$25:$AC$426,'Incurred Real 2022$'!M$1,FALSE))</f>
        <v/>
      </c>
      <c r="N61" s="105">
        <f>IF(VLOOKUP($A61,'Incurred Real 2022$'!$A$25:$AC$426,'Incurred Real 2022$'!N$1,FALSE)=0,"",VLOOKUP($A61,'Incurred Real 2022$'!$A$25:$AC$426,'Incurred Real 2022$'!N$1,FALSE))</f>
        <v>81635.7</v>
      </c>
      <c r="O61" s="105">
        <f>IF(VLOOKUP($A61,'Incurred Real 2022$'!$A$25:$AC$426,'Incurred Real 2022$'!O$1,FALSE)=0,"",VLOOKUP($A61,'Incurred Real 2022$'!$A$25:$AC$426,'Incurred Real 2022$'!O$1,FALSE))</f>
        <v>859178.68</v>
      </c>
      <c r="P61" s="105">
        <f>IF(VLOOKUP($A61,'Incurred Real 2022$'!$A$25:$AC$426,'Incurred Real 2022$'!P$1,FALSE)=0,"",VLOOKUP($A61,'Incurred Real 2022$'!$A$25:$AC$426,'Incurred Real 2022$'!P$1,FALSE))</f>
        <v>876093.75</v>
      </c>
      <c r="Q61" s="105">
        <f>IF(VLOOKUP($A61,'Incurred Real 2022$'!$A$25:$AC$426,'Incurred Real 2022$'!Q$1,FALSE)=0,"",VLOOKUP($A61,'Incurred Real 2022$'!$A$25:$AC$426,'Incurred Real 2022$'!Q$1,FALSE))</f>
        <v>132655.29</v>
      </c>
      <c r="R61" s="105">
        <f>IF(VLOOKUP($A61,'Incurred Real 2022$'!$A$25:$AC$426,'Incurred Real 2022$'!R$1,FALSE)=0,"",VLOOKUP($A61,'Incurred Real 2022$'!$A$25:$AC$426,'Incurred Real 2022$'!R$1,FALSE))</f>
        <v>104471.97</v>
      </c>
      <c r="S61" s="105">
        <f>IF(VLOOKUP($A61,'Incurred Real 2022$'!$A$25:$AC$426,'Incurred Real 2022$'!S$1,FALSE)=0,"",VLOOKUP($A61,'Incurred Real 2022$'!$A$25:$AC$426,'Incurred Real 2022$'!S$1,FALSE))</f>
        <v>18808.64</v>
      </c>
      <c r="T61" s="105">
        <f>IF(VLOOKUP($A61,'Incurred Real 2022$'!$A$25:$AC$426,'Incurred Real 2022$'!T$1,FALSE)=0,"",VLOOKUP($A61,'Incurred Real 2022$'!$A$25:$AC$426,'Incurred Real 2022$'!T$1,FALSE))</f>
        <v>10862.43</v>
      </c>
      <c r="U61" s="105" t="str">
        <f>IF(VLOOKUP($A61,'Incurred Real 2022$'!$A$25:$AC$426,'Incurred Real 2022$'!U$1,FALSE)=0,"",VLOOKUP($A61,'Incurred Real 2022$'!$A$25:$AC$426,'Incurred Real 2022$'!U$1,FALSE))</f>
        <v/>
      </c>
      <c r="V61" s="13" t="str">
        <f>IF(ISTEXT(VLOOKUP($A61,'Incurred Real 2022$'!$A$25:$AC$426,'Incurred Real 2022$'!V$1,FALSE)),"",(VLOOKUP($A61,'Incurred Real 2022$'!$A$25:$AC$426,'Incurred Real 2022$'!V$1,FALSE))*BT61*Incurred_Nominal!V$15)</f>
        <v/>
      </c>
      <c r="W61" s="13" t="str">
        <f>IF(ISTEXT(VLOOKUP($A61,'Incurred Real 2022$'!$A$25:$AC$426,'Incurred Real 2022$'!W$1,FALSE)),"",(VLOOKUP($A61,'Incurred Real 2022$'!$A$25:$AC$426,'Incurred Real 2022$'!W$1,FALSE))*BU61*Incurred_Nominal!W$15)</f>
        <v/>
      </c>
      <c r="X61" s="13" t="str">
        <f>IF(ISTEXT(VLOOKUP($A61,'Incurred Real 2022$'!$A$25:$AC$426,'Incurred Real 2022$'!X$1,FALSE)),"",(VLOOKUP($A61,'Incurred Real 2022$'!$A$25:$AC$426,'Incurred Real 2022$'!X$1,FALSE))*BV61*Incurred_Nominal!X$15)</f>
        <v/>
      </c>
      <c r="Y61" s="13" t="str">
        <f>IF(ISTEXT(VLOOKUP($A61,'Incurred Real 2022$'!$A$25:$AC$426,'Incurred Real 2022$'!Y$1,FALSE)),"",(VLOOKUP($A61,'Incurred Real 2022$'!$A$25:$AC$426,'Incurred Real 2022$'!Y$1,FALSE))*BW61*Incurred_Nominal!Y$15)</f>
        <v/>
      </c>
      <c r="Z61" s="13" t="str">
        <f>IF(ISTEXT(VLOOKUP($A61,'Incurred Real 2022$'!$A$25:$AC$426,'Incurred Real 2022$'!Z$1,FALSE)),"",(VLOOKUP($A61,'Incurred Real 2022$'!$A$25:$AC$426,'Incurred Real 2022$'!Z$1,FALSE))*BX61*Incurred_Nominal!Z$15)</f>
        <v/>
      </c>
      <c r="AA61" s="13" t="str">
        <f>IF(ISTEXT(VLOOKUP($A61,'Incurred Real 2022$'!$A$25:$AC$426,'Incurred Real 2022$'!AA$1,FALSE)),"",(VLOOKUP($A61,'Incurred Real 2022$'!$A$25:$AC$426,'Incurred Real 2022$'!AA$1,FALSE))*BY61*Incurred_Nominal!AA$15)</f>
        <v/>
      </c>
      <c r="AB61" s="13" t="str">
        <f>IF(ISTEXT(VLOOKUP($A61,'Incurred Real 2022$'!$A$25:$AC$426,'Incurred Real 2022$'!AB$1,FALSE)),"",(VLOOKUP($A61,'Incurred Real 2022$'!$A$25:$AC$426,'Incurred Real 2022$'!AB$1,FALSE))*BZ61*Incurred_Nominal!AB$15)</f>
        <v/>
      </c>
      <c r="AC61" s="13" t="str">
        <f>IF(ISTEXT(VLOOKUP($A61,'Incurred Real 2022$'!$A$25:$AC$426,'Incurred Real 2022$'!AC$1,FALSE)),"",(VLOOKUP($A61,'Incurred Real 2022$'!$A$25:$AC$426,'Incurred Real 2022$'!AC$1,FALSE))*CA61*Incurred_Nominal!AC$15)</f>
        <v/>
      </c>
      <c r="AD61" s="232">
        <f t="shared" si="25"/>
        <v>2083706.4599999997</v>
      </c>
      <c r="AE61" s="232">
        <f t="shared" si="26"/>
        <v>2083706.4599999997</v>
      </c>
      <c r="AF61" s="239">
        <f t="shared" si="27"/>
        <v>2673461.243407846</v>
      </c>
      <c r="AG61" s="237">
        <f t="shared" si="32"/>
        <v>2132970.5063009565</v>
      </c>
      <c r="AH61" s="240">
        <f t="shared" si="31"/>
        <v>1.2533981297492107</v>
      </c>
      <c r="AI61" s="234">
        <f>VLOOKUP($A61,Incurred_Real!$A$25:$AP$479,Incurred_Real!AI$1,FALSE)</f>
        <v>2020</v>
      </c>
      <c r="AJ61" s="235">
        <f>VLOOKUP($A61,Incurred_Real!$A$25:$AP$479,Incurred_Real!AJ$1,FALSE)</f>
        <v>42689</v>
      </c>
      <c r="AK61" s="236">
        <f>VLOOKUP($A61,Incurred_Real!$A$25:$AP$479,Incurred_Real!AK$1,FALSE)</f>
        <v>2017</v>
      </c>
      <c r="AL61" s="235" t="str">
        <f>VLOOKUP($A61,Incurred_Real!$A$25:$AP$479,Incurred_Real!AL$1,FALSE)</f>
        <v/>
      </c>
      <c r="AM61" s="237">
        <f>IF(AL61="Commissioned Extra","",(IF((AD61)=0,0,SUMPRODUCT($F$17:$U$17,F61:U61))+VLOOKUP($A61,Incurred_Real!$A$25:$BS$376,Incurred_Real!$AO$1,FALSE)))</f>
        <v>2374510.5822995128</v>
      </c>
      <c r="AN61" s="232" cm="1">
        <f t="array" ref="AN61">IF(ROUND(AE61,0)=0,0,LOOKUP(2,1/(F61:AC61&lt;&gt;""),F61:AC61))</f>
        <v>10862.43</v>
      </c>
      <c r="AO61" s="232">
        <f t="shared" si="28"/>
        <v>0</v>
      </c>
      <c r="AP61" s="78"/>
      <c r="AQ61" s="20"/>
      <c r="AR61" s="245">
        <f>VLOOKUP($A61,Incurred_Real!$A$25:$CD$376,Incurred_Real!AR$1,FALSE)</f>
        <v>0</v>
      </c>
      <c r="AS61" s="246">
        <f>VLOOKUP($A61,Incurred_Real!$A$25:$CD$376,Incurred_Real!AS$1,FALSE)</f>
        <v>0</v>
      </c>
      <c r="AT61" s="246">
        <f>VLOOKUP($A61,Incurred_Real!$A$25:$CD$376,Incurred_Real!AT$1,FALSE)</f>
        <v>0</v>
      </c>
      <c r="AU61" s="246">
        <f>VLOOKUP($A61,Incurred_Real!$A$25:$CD$376,Incurred_Real!AU$1,FALSE)</f>
        <v>0</v>
      </c>
      <c r="AV61" s="246">
        <f>VLOOKUP($A61,Incurred_Real!$A$25:$CD$376,Incurred_Real!AV$1,FALSE)</f>
        <v>0</v>
      </c>
      <c r="AW61" s="246">
        <f>VLOOKUP($A61,Incurred_Real!$A$25:$CD$376,Incurred_Real!AW$1,FALSE)</f>
        <v>0</v>
      </c>
      <c r="AX61" s="246">
        <f>VLOOKUP($A61,Incurred_Real!$A$25:$CD$376,Incurred_Real!AX$1,FALSE)</f>
        <v>0</v>
      </c>
      <c r="AY61" s="246">
        <f>VLOOKUP($A61,Incurred_Real!$A$25:$CD$376,Incurred_Real!AY$1,FALSE)</f>
        <v>0</v>
      </c>
      <c r="AZ61" s="246">
        <f>VLOOKUP($A61,Incurred_Real!$A$25:$CD$376,Incurred_Real!AZ$1,FALSE)</f>
        <v>0</v>
      </c>
      <c r="BA61" s="246">
        <f>VLOOKUP($A61,Incurred_Real!$A$25:$CD$376,Incurred_Real!BA$1,FALSE)</f>
        <v>0</v>
      </c>
      <c r="BB61" s="246">
        <f>VLOOKUP($A61,Incurred_Real!$A$25:$CD$376,Incurred_Real!BB$1,FALSE)</f>
        <v>0</v>
      </c>
      <c r="BC61" s="246">
        <f>VLOOKUP($A61,Incurred_Real!$A$25:$CD$376,Incurred_Real!BC$1,FALSE)</f>
        <v>0</v>
      </c>
      <c r="BD61" s="246">
        <f>VLOOKUP($A61,Incurred_Real!$A$25:$CD$376,Incurred_Real!BD$1,FALSE)</f>
        <v>0</v>
      </c>
      <c r="BE61" s="246">
        <f>VLOOKUP($A61,Incurred_Real!$A$25:$CD$376,Incurred_Real!BE$1,FALSE)</f>
        <v>0</v>
      </c>
      <c r="BF61" s="246">
        <f>VLOOKUP($A61,Incurred_Real!$A$25:$CD$376,Incurred_Real!BF$1,FALSE)</f>
        <v>0</v>
      </c>
      <c r="BG61" s="246">
        <f>VLOOKUP($A61,Incurred_Real!$A$25:$CD$376,Incurred_Real!BG$1,FALSE)</f>
        <v>0</v>
      </c>
      <c r="BH61" s="246">
        <f>VLOOKUP($A61,Incurred_Real!$A$25:$CD$376,Incurred_Real!BH$1,FALSE)</f>
        <v>0</v>
      </c>
      <c r="BI61" s="246">
        <f>VLOOKUP($A61,Incurred_Real!$A$25:$CD$376,Incurred_Real!BI$1,FALSE)</f>
        <v>0</v>
      </c>
      <c r="BJ61" s="246">
        <f>VLOOKUP($A61,Incurred_Real!$A$25:$CD$376,Incurred_Real!BJ$1,FALSE)</f>
        <v>0</v>
      </c>
      <c r="BK61" s="246">
        <f>VLOOKUP($A61,Incurred_Real!$A$25:$CD$376,Incurred_Real!BK$1,FALSE)</f>
        <v>1</v>
      </c>
      <c r="BL61" s="246">
        <f>VLOOKUP($A61,Incurred_Real!$A$25:$CD$376,Incurred_Real!BL$1,FALSE)</f>
        <v>0</v>
      </c>
      <c r="BM61" s="246">
        <f>VLOOKUP($A61,Incurred_Real!$A$25:$CD$376,Incurred_Real!BM$1,FALSE)</f>
        <v>0</v>
      </c>
      <c r="BN61" s="246">
        <f>VLOOKUP($A61,Incurred_Real!$A$25:$CD$376,Incurred_Real!BN$1,FALSE)</f>
        <v>0</v>
      </c>
      <c r="BO61" s="246">
        <f>VLOOKUP($A61,Incurred_Real!$A$25:$CD$376,Incurred_Real!BO$1,FALSE)</f>
        <v>0</v>
      </c>
      <c r="BP61" s="246">
        <f>VLOOKUP($A61,Incurred_Real!$A$25:$CD$376,Incurred_Real!BP$1,FALSE)</f>
        <v>0</v>
      </c>
      <c r="BQ61" s="246">
        <f>VLOOKUP($A61,Incurred_Real!$A$25:$CD$376,Incurred_Real!BQ$1,FALSE)</f>
        <v>0</v>
      </c>
      <c r="BR61" s="246">
        <f>VLOOKUP($A61,Incurred_Real!$A$25:$CD$376,Incurred_Real!BR$1,FALSE)</f>
        <v>0</v>
      </c>
      <c r="BS61" s="254">
        <f t="shared" si="29"/>
        <v>1</v>
      </c>
      <c r="BT61" s="249">
        <f>1+IF(ISNA(VLOOKUP($A61,'Project labour content'!$A$7:$D$255,'Project labour content'!$D$1,FALSE)),VLOOKUP($D61,'Project labour content'!$F$6:$G$15,'Project labour content'!$G$1,FALSE),VLOOKUP($A61,'Project labour content'!$A$7:$D$255,'Project labour content'!$D$1,FALSE))*LabEsc22*1</f>
        <v>1.0004759180060057</v>
      </c>
      <c r="BU61" s="249">
        <f>1+IF(ISNA(VLOOKUP($A61,'Project labour content'!$A$7:$D$255,'Project labour content'!$D$1,FALSE)),VLOOKUP($D61,'Project labour content'!$F$6:$G$15,'Project labour content'!$G$1,FALSE),VLOOKUP($A61,'Project labour content'!$A$7:$D$255,'Project labour content'!$D$1,FALSE))*LabEsc23*1</f>
        <v>1.0009541204184405</v>
      </c>
      <c r="BV61" s="249">
        <f>1+IF(ISNA(VLOOKUP($A61,'Project labour content'!$A$7:$D$255,'Project labour content'!$D$1,FALSE)),VLOOKUP($D61,'Project labour content'!$F$6:$G$15,'Project labour content'!$G$1,FALSE),VLOOKUP($A61,'Project labour content'!$A$7:$D$255,'Project labour content'!$D$1,FALSE))*LabEsc24*1</f>
        <v>1.0014045870909538</v>
      </c>
      <c r="BW61" s="249">
        <f>1+IF(ISNA(VLOOKUP($A61,'Project labour content'!$A$7:$D$255,'Project labour content'!$D$1,FALSE)),VLOOKUP($D61,'Project labour content'!$F$6:$G$15,'Project labour content'!$G$1,FALSE),VLOOKUP($A61,'Project labour content'!$A$7:$D$255,'Project labour content'!$D$1,FALSE))*LabEsc25*1</f>
        <v>1.0020079121210066</v>
      </c>
      <c r="BX61" s="249">
        <f>1+IF(ISNA(VLOOKUP($A61,'Project labour content'!$A$7:$D$255,'Project labour content'!$D$1,FALSE)),VLOOKUP($D61,'Project labour content'!$F$6:$G$15,'Project labour content'!$G$1,FALSE),VLOOKUP($A61,'Project labour content'!$A$7:$D$255,'Project labour content'!$D$1,FALSE))*LabEsc26*1</f>
        <v>1.0026654358495928</v>
      </c>
      <c r="BY61" s="249">
        <f>1+IF(ISNA(VLOOKUP($A61,'Project labour content'!$A$7:$D$255,'Project labour content'!$D$1,FALSE)),VLOOKUP($D61,'Project labour content'!$F$6:$G$15,'Project labour content'!$G$1,FALSE),VLOOKUP($A61,'Project labour content'!$A$7:$D$255,'Project labour content'!$D$1,FALSE))*LabEsc27*1</f>
        <v>1.0030726959313292</v>
      </c>
      <c r="BZ61" s="249">
        <f>1+IF(ISNA(VLOOKUP($A61,'Project labour content'!$A$7:$D$255,'Project labour content'!$D$1,FALSE)),VLOOKUP($D61,'Project labour content'!$F$6:$G$15,'Project labour content'!$G$1,FALSE),VLOOKUP($A61,'Project labour content'!$A$7:$D$255,'Project labour content'!$D$1,FALSE))*LabEsc28*1</f>
        <v>1.0033793627728769</v>
      </c>
      <c r="CA61" s="249">
        <f>1+IF(ISNA(VLOOKUP($A61,'Project labour content'!$A$7:$D$255,'Project labour content'!$D$1,FALSE)),VLOOKUP($D61,'Project labour content'!$F$6:$G$15,'Project labour content'!$G$1,FALSE),VLOOKUP($A61,'Project labour content'!$A$7:$D$255,'Project labour content'!$D$1,FALSE))*LabEsc29*1</f>
        <v>1.0038715017201925</v>
      </c>
      <c r="CB61" s="250" t="str">
        <f>IF(ISNA(VLOOKUP($A61,'Project labour content'!$A$7:$D$255,'Project labour content'!$D$1,FALSE)),"Category","Project")</f>
        <v>Category</v>
      </c>
      <c r="CD61" s="247" t="str">
        <f t="shared" si="30"/>
        <v>11444</v>
      </c>
    </row>
    <row r="62" spans="1:82" x14ac:dyDescent="0.15">
      <c r="A62" s="11" t="s">
        <v>90</v>
      </c>
      <c r="B62" s="11" t="str">
        <f>VLOOKUP($A62,'Incurred Real 2022$'!$A$25:$AC$426,'Incurred Real 2022$'!B$1,FALSE)</f>
        <v>Tailem Bend to Keith Line Re-insulation</v>
      </c>
      <c r="C62" s="11" t="str">
        <f>VLOOKUP($A62,'Incurred Real 2022$'!$A$25:$AC$426,'Incurred Real 2022$'!C$1,FALSE)</f>
        <v>ExAnte</v>
      </c>
      <c r="D62" s="11" t="str">
        <f>VLOOKUP($A62,'Incurred Real 2022$'!$A$25:$AC$426,'Incurred Real 2022$'!D$1,FALSE)</f>
        <v>Refurbishment</v>
      </c>
      <c r="E62" s="11" t="str">
        <f>VLOOKUP($A62,'Incurred Real 2022$'!$A$25:$AC$426,'Incurred Real 2022$'!E$1,FALSE)</f>
        <v>Closed</v>
      </c>
      <c r="F62" s="105" t="str">
        <f>IF(VLOOKUP($A62,'Incurred Real 2022$'!$A$25:$AC$426,'Incurred Real 2022$'!F$1,FALSE)=0,"",VLOOKUP($A62,'Incurred Real 2022$'!$A$25:$AC$426,'Incurred Real 2022$'!F$1,FALSE))</f>
        <v/>
      </c>
      <c r="G62" s="105" t="str">
        <f>IF(VLOOKUP($A62,'Incurred Real 2022$'!$A$25:$AC$426,'Incurred Real 2022$'!G$1,FALSE)=0,"",VLOOKUP($A62,'Incurred Real 2022$'!$A$25:$AC$426,'Incurred Real 2022$'!G$1,FALSE))</f>
        <v/>
      </c>
      <c r="H62" s="105" t="str">
        <f>IF(VLOOKUP($A62,'Incurred Real 2022$'!$A$25:$AC$426,'Incurred Real 2022$'!H$1,FALSE)=0,"",VLOOKUP($A62,'Incurred Real 2022$'!$A$25:$AC$426,'Incurred Real 2022$'!H$1,FALSE))</f>
        <v/>
      </c>
      <c r="I62" s="105" t="str">
        <f>IF(VLOOKUP($A62,'Incurred Real 2022$'!$A$25:$AC$426,'Incurred Real 2022$'!I$1,FALSE)=0,"",VLOOKUP($A62,'Incurred Real 2022$'!$A$25:$AC$426,'Incurred Real 2022$'!I$1,FALSE))</f>
        <v/>
      </c>
      <c r="J62" s="105" t="str">
        <f>IF(VLOOKUP($A62,'Incurred Real 2022$'!$A$25:$AC$426,'Incurred Real 2022$'!J$1,FALSE)=0,"",VLOOKUP($A62,'Incurred Real 2022$'!$A$25:$AC$426,'Incurred Real 2022$'!J$1,FALSE))</f>
        <v/>
      </c>
      <c r="K62" s="105" t="str">
        <f>IF(VLOOKUP($A62,'Incurred Real 2022$'!$A$25:$AC$426,'Incurred Real 2022$'!K$1,FALSE)=0,"",VLOOKUP($A62,'Incurred Real 2022$'!$A$25:$AC$426,'Incurred Real 2022$'!K$1,FALSE))</f>
        <v/>
      </c>
      <c r="L62" s="105" t="str">
        <f>IF(VLOOKUP($A62,'Incurred Real 2022$'!$A$25:$AC$426,'Incurred Real 2022$'!L$1,FALSE)=0,"",VLOOKUP($A62,'Incurred Real 2022$'!$A$25:$AC$426,'Incurred Real 2022$'!L$1,FALSE))</f>
        <v/>
      </c>
      <c r="M62" s="105" t="str">
        <f>IF(VLOOKUP($A62,'Incurred Real 2022$'!$A$25:$AC$426,'Incurred Real 2022$'!M$1,FALSE)=0,"",VLOOKUP($A62,'Incurred Real 2022$'!$A$25:$AC$426,'Incurred Real 2022$'!M$1,FALSE))</f>
        <v/>
      </c>
      <c r="N62" s="105">
        <f>IF(VLOOKUP($A62,'Incurred Real 2022$'!$A$25:$AC$426,'Incurred Real 2022$'!N$1,FALSE)=0,"",VLOOKUP($A62,'Incurred Real 2022$'!$A$25:$AC$426,'Incurred Real 2022$'!N$1,FALSE))</f>
        <v>63183.77</v>
      </c>
      <c r="O62" s="105">
        <f>IF(VLOOKUP($A62,'Incurred Real 2022$'!$A$25:$AC$426,'Incurred Real 2022$'!O$1,FALSE)=0,"",VLOOKUP($A62,'Incurred Real 2022$'!$A$25:$AC$426,'Incurred Real 2022$'!O$1,FALSE))</f>
        <v>543156.64</v>
      </c>
      <c r="P62" s="105">
        <f>IF(VLOOKUP($A62,'Incurred Real 2022$'!$A$25:$AC$426,'Incurred Real 2022$'!P$1,FALSE)=0,"",VLOOKUP($A62,'Incurred Real 2022$'!$A$25:$AC$426,'Incurred Real 2022$'!P$1,FALSE))</f>
        <v>4514330.08</v>
      </c>
      <c r="Q62" s="105">
        <f>IF(VLOOKUP($A62,'Incurred Real 2022$'!$A$25:$AC$426,'Incurred Real 2022$'!Q$1,FALSE)=0,"",VLOOKUP($A62,'Incurred Real 2022$'!$A$25:$AC$426,'Incurred Real 2022$'!Q$1,FALSE))</f>
        <v>96723.91</v>
      </c>
      <c r="R62" s="105">
        <f>IF(VLOOKUP($A62,'Incurred Real 2022$'!$A$25:$AC$426,'Incurred Real 2022$'!R$1,FALSE)=0,"",VLOOKUP($A62,'Incurred Real 2022$'!$A$25:$AC$426,'Incurred Real 2022$'!R$1,FALSE))</f>
        <v>226615.32</v>
      </c>
      <c r="S62" s="105">
        <f>IF(VLOOKUP($A62,'Incurred Real 2022$'!$A$25:$AC$426,'Incurred Real 2022$'!S$1,FALSE)=0,"",VLOOKUP($A62,'Incurred Real 2022$'!$A$25:$AC$426,'Incurred Real 2022$'!S$1,FALSE))</f>
        <v>26382.38</v>
      </c>
      <c r="T62" s="105">
        <f>IF(VLOOKUP($A62,'Incurred Real 2022$'!$A$25:$AC$426,'Incurred Real 2022$'!T$1,FALSE)=0,"",VLOOKUP($A62,'Incurred Real 2022$'!$A$25:$AC$426,'Incurred Real 2022$'!T$1,FALSE))</f>
        <v>10515.35</v>
      </c>
      <c r="U62" s="105" t="str">
        <f>IF(VLOOKUP($A62,'Incurred Real 2022$'!$A$25:$AC$426,'Incurred Real 2022$'!U$1,FALSE)=0,"",VLOOKUP($A62,'Incurred Real 2022$'!$A$25:$AC$426,'Incurred Real 2022$'!U$1,FALSE))</f>
        <v/>
      </c>
      <c r="V62" s="13" t="str">
        <f>IF(ISTEXT(VLOOKUP($A62,'Incurred Real 2022$'!$A$25:$AC$426,'Incurred Real 2022$'!V$1,FALSE)),"",(VLOOKUP($A62,'Incurred Real 2022$'!$A$25:$AC$426,'Incurred Real 2022$'!V$1,FALSE))*BT62*Incurred_Nominal!V$15)</f>
        <v/>
      </c>
      <c r="W62" s="13" t="str">
        <f>IF(ISTEXT(VLOOKUP($A62,'Incurred Real 2022$'!$A$25:$AC$426,'Incurred Real 2022$'!W$1,FALSE)),"",(VLOOKUP($A62,'Incurred Real 2022$'!$A$25:$AC$426,'Incurred Real 2022$'!W$1,FALSE))*BU62*Incurred_Nominal!W$15)</f>
        <v/>
      </c>
      <c r="X62" s="13" t="str">
        <f>IF(ISTEXT(VLOOKUP($A62,'Incurred Real 2022$'!$A$25:$AC$426,'Incurred Real 2022$'!X$1,FALSE)),"",(VLOOKUP($A62,'Incurred Real 2022$'!$A$25:$AC$426,'Incurred Real 2022$'!X$1,FALSE))*BV62*Incurred_Nominal!X$15)</f>
        <v/>
      </c>
      <c r="Y62" s="13" t="str">
        <f>IF(ISTEXT(VLOOKUP($A62,'Incurred Real 2022$'!$A$25:$AC$426,'Incurred Real 2022$'!Y$1,FALSE)),"",(VLOOKUP($A62,'Incurred Real 2022$'!$A$25:$AC$426,'Incurred Real 2022$'!Y$1,FALSE))*BW62*Incurred_Nominal!Y$15)</f>
        <v/>
      </c>
      <c r="Z62" s="13" t="str">
        <f>IF(ISTEXT(VLOOKUP($A62,'Incurred Real 2022$'!$A$25:$AC$426,'Incurred Real 2022$'!Z$1,FALSE)),"",(VLOOKUP($A62,'Incurred Real 2022$'!$A$25:$AC$426,'Incurred Real 2022$'!Z$1,FALSE))*BX62*Incurred_Nominal!Z$15)</f>
        <v/>
      </c>
      <c r="AA62" s="13" t="str">
        <f>IF(ISTEXT(VLOOKUP($A62,'Incurred Real 2022$'!$A$25:$AC$426,'Incurred Real 2022$'!AA$1,FALSE)),"",(VLOOKUP($A62,'Incurred Real 2022$'!$A$25:$AC$426,'Incurred Real 2022$'!AA$1,FALSE))*BY62*Incurred_Nominal!AA$15)</f>
        <v/>
      </c>
      <c r="AB62" s="13" t="str">
        <f>IF(ISTEXT(VLOOKUP($A62,'Incurred Real 2022$'!$A$25:$AC$426,'Incurred Real 2022$'!AB$1,FALSE)),"",(VLOOKUP($A62,'Incurred Real 2022$'!$A$25:$AC$426,'Incurred Real 2022$'!AB$1,FALSE))*BZ62*Incurred_Nominal!AB$15)</f>
        <v/>
      </c>
      <c r="AC62" s="13" t="str">
        <f>IF(ISTEXT(VLOOKUP($A62,'Incurred Real 2022$'!$A$25:$AC$426,'Incurred Real 2022$'!AC$1,FALSE)),"",(VLOOKUP($A62,'Incurred Real 2022$'!$A$25:$AC$426,'Incurred Real 2022$'!AC$1,FALSE))*CA62*Incurred_Nominal!AC$15)</f>
        <v/>
      </c>
      <c r="AD62" s="232">
        <f t="shared" si="25"/>
        <v>5480907.4500000002</v>
      </c>
      <c r="AE62" s="232">
        <f t="shared" si="26"/>
        <v>5480907.4500000002</v>
      </c>
      <c r="AF62" s="239">
        <f t="shared" si="27"/>
        <v>7010466.501979962</v>
      </c>
      <c r="AG62" s="237">
        <f t="shared" si="32"/>
        <v>5593168.1527103195</v>
      </c>
      <c r="AH62" s="240">
        <f t="shared" si="31"/>
        <v>1.2533981297492107</v>
      </c>
      <c r="AI62" s="234">
        <f>VLOOKUP($A62,Incurred_Real!$A$25:$AP$479,Incurred_Real!AI$1,FALSE)</f>
        <v>2020</v>
      </c>
      <c r="AJ62" s="235">
        <f>VLOOKUP($A62,Incurred_Real!$A$25:$AP$479,Incurred_Real!AJ$1,FALSE)</f>
        <v>42755</v>
      </c>
      <c r="AK62" s="236">
        <f>VLOOKUP($A62,Incurred_Real!$A$25:$AP$479,Incurred_Real!AK$1,FALSE)</f>
        <v>2017</v>
      </c>
      <c r="AL62" s="235" t="str">
        <f>VLOOKUP($A62,Incurred_Real!$A$25:$AP$479,Incurred_Real!AL$1,FALSE)</f>
        <v/>
      </c>
      <c r="AM62" s="237">
        <f>IF(AL62="Commissioned Extra","",(IF((AD62)=0,0,SUMPRODUCT($F$17:$U$17,F62:U62))+VLOOKUP($A62,Incurred_Real!$A$25:$BS$376,Incurred_Real!$AO$1,FALSE)))</f>
        <v>6226545.0590892266</v>
      </c>
      <c r="AN62" s="232" cm="1">
        <f t="array" ref="AN62">IF(ROUND(AE62,0)=0,0,LOOKUP(2,1/(F62:AC62&lt;&gt;""),F62:AC62))</f>
        <v>10515.35</v>
      </c>
      <c r="AO62" s="232">
        <f t="shared" si="28"/>
        <v>0</v>
      </c>
      <c r="AP62" s="78"/>
      <c r="AQ62" s="20"/>
      <c r="AR62" s="245">
        <f>VLOOKUP($A62,Incurred_Real!$A$25:$CD$376,Incurred_Real!AR$1,FALSE)</f>
        <v>0</v>
      </c>
      <c r="AS62" s="246">
        <f>VLOOKUP($A62,Incurred_Real!$A$25:$CD$376,Incurred_Real!AS$1,FALSE)</f>
        <v>0</v>
      </c>
      <c r="AT62" s="246">
        <f>VLOOKUP($A62,Incurred_Real!$A$25:$CD$376,Incurred_Real!AT$1,FALSE)</f>
        <v>0</v>
      </c>
      <c r="AU62" s="246">
        <f>VLOOKUP($A62,Incurred_Real!$A$25:$CD$376,Incurred_Real!AU$1,FALSE)</f>
        <v>0</v>
      </c>
      <c r="AV62" s="246">
        <f>VLOOKUP($A62,Incurred_Real!$A$25:$CD$376,Incurred_Real!AV$1,FALSE)</f>
        <v>0</v>
      </c>
      <c r="AW62" s="246">
        <f>VLOOKUP($A62,Incurred_Real!$A$25:$CD$376,Incurred_Real!AW$1,FALSE)</f>
        <v>0</v>
      </c>
      <c r="AX62" s="246">
        <f>VLOOKUP($A62,Incurred_Real!$A$25:$CD$376,Incurred_Real!AX$1,FALSE)</f>
        <v>0</v>
      </c>
      <c r="AY62" s="246">
        <f>VLOOKUP($A62,Incurred_Real!$A$25:$CD$376,Incurred_Real!AY$1,FALSE)</f>
        <v>0</v>
      </c>
      <c r="AZ62" s="246">
        <f>VLOOKUP($A62,Incurred_Real!$A$25:$CD$376,Incurred_Real!AZ$1,FALSE)</f>
        <v>0</v>
      </c>
      <c r="BA62" s="246">
        <f>VLOOKUP($A62,Incurred_Real!$A$25:$CD$376,Incurred_Real!BA$1,FALSE)</f>
        <v>0</v>
      </c>
      <c r="BB62" s="246">
        <f>VLOOKUP($A62,Incurred_Real!$A$25:$CD$376,Incurred_Real!BB$1,FALSE)</f>
        <v>0</v>
      </c>
      <c r="BC62" s="246">
        <f>VLOOKUP($A62,Incurred_Real!$A$25:$CD$376,Incurred_Real!BC$1,FALSE)</f>
        <v>0</v>
      </c>
      <c r="BD62" s="246">
        <f>VLOOKUP($A62,Incurred_Real!$A$25:$CD$376,Incurred_Real!BD$1,FALSE)</f>
        <v>0</v>
      </c>
      <c r="BE62" s="246">
        <f>VLOOKUP($A62,Incurred_Real!$A$25:$CD$376,Incurred_Real!BE$1,FALSE)</f>
        <v>0</v>
      </c>
      <c r="BF62" s="246">
        <f>VLOOKUP($A62,Incurred_Real!$A$25:$CD$376,Incurred_Real!BF$1,FALSE)</f>
        <v>0</v>
      </c>
      <c r="BG62" s="246">
        <f>VLOOKUP($A62,Incurred_Real!$A$25:$CD$376,Incurred_Real!BG$1,FALSE)</f>
        <v>0</v>
      </c>
      <c r="BH62" s="246">
        <f>VLOOKUP($A62,Incurred_Real!$A$25:$CD$376,Incurred_Real!BH$1,FALSE)</f>
        <v>4.8640023344591894E-2</v>
      </c>
      <c r="BI62" s="246">
        <f>VLOOKUP($A62,Incurred_Real!$A$25:$CD$376,Incurred_Real!BI$1,FALSE)</f>
        <v>0</v>
      </c>
      <c r="BJ62" s="246">
        <f>VLOOKUP($A62,Incurred_Real!$A$25:$CD$376,Incurred_Real!BJ$1,FALSE)</f>
        <v>0</v>
      </c>
      <c r="BK62" s="246">
        <f>VLOOKUP($A62,Incurred_Real!$A$25:$CD$376,Incurred_Real!BK$1,FALSE)</f>
        <v>0.95135997665540806</v>
      </c>
      <c r="BL62" s="246">
        <f>VLOOKUP($A62,Incurred_Real!$A$25:$CD$376,Incurred_Real!BL$1,FALSE)</f>
        <v>0</v>
      </c>
      <c r="BM62" s="246">
        <f>VLOOKUP($A62,Incurred_Real!$A$25:$CD$376,Incurred_Real!BM$1,FALSE)</f>
        <v>0</v>
      </c>
      <c r="BN62" s="246">
        <f>VLOOKUP($A62,Incurred_Real!$A$25:$CD$376,Incurred_Real!BN$1,FALSE)</f>
        <v>0</v>
      </c>
      <c r="BO62" s="246">
        <f>VLOOKUP($A62,Incurred_Real!$A$25:$CD$376,Incurred_Real!BO$1,FALSE)</f>
        <v>0</v>
      </c>
      <c r="BP62" s="246">
        <f>VLOOKUP($A62,Incurred_Real!$A$25:$CD$376,Incurred_Real!BP$1,FALSE)</f>
        <v>0</v>
      </c>
      <c r="BQ62" s="246">
        <f>VLOOKUP($A62,Incurred_Real!$A$25:$CD$376,Incurred_Real!BQ$1,FALSE)</f>
        <v>0</v>
      </c>
      <c r="BR62" s="246">
        <f>VLOOKUP($A62,Incurred_Real!$A$25:$CD$376,Incurred_Real!BR$1,FALSE)</f>
        <v>0</v>
      </c>
      <c r="BS62" s="254">
        <f t="shared" si="29"/>
        <v>1</v>
      </c>
      <c r="BT62" s="249">
        <f>1+IF(ISNA(VLOOKUP($A62,'Project labour content'!$A$7:$D$255,'Project labour content'!$D$1,FALSE)),VLOOKUP($D62,'Project labour content'!$F$6:$G$15,'Project labour content'!$G$1,FALSE),VLOOKUP($A62,'Project labour content'!$A$7:$D$255,'Project labour content'!$D$1,FALSE))*LabEsc22*1</f>
        <v>1.0004759180060057</v>
      </c>
      <c r="BU62" s="249">
        <f>1+IF(ISNA(VLOOKUP($A62,'Project labour content'!$A$7:$D$255,'Project labour content'!$D$1,FALSE)),VLOOKUP($D62,'Project labour content'!$F$6:$G$15,'Project labour content'!$G$1,FALSE),VLOOKUP($A62,'Project labour content'!$A$7:$D$255,'Project labour content'!$D$1,FALSE))*LabEsc23*1</f>
        <v>1.0009541204184405</v>
      </c>
      <c r="BV62" s="249">
        <f>1+IF(ISNA(VLOOKUP($A62,'Project labour content'!$A$7:$D$255,'Project labour content'!$D$1,FALSE)),VLOOKUP($D62,'Project labour content'!$F$6:$G$15,'Project labour content'!$G$1,FALSE),VLOOKUP($A62,'Project labour content'!$A$7:$D$255,'Project labour content'!$D$1,FALSE))*LabEsc24*1</f>
        <v>1.0014045870909538</v>
      </c>
      <c r="BW62" s="249">
        <f>1+IF(ISNA(VLOOKUP($A62,'Project labour content'!$A$7:$D$255,'Project labour content'!$D$1,FALSE)),VLOOKUP($D62,'Project labour content'!$F$6:$G$15,'Project labour content'!$G$1,FALSE),VLOOKUP($A62,'Project labour content'!$A$7:$D$255,'Project labour content'!$D$1,FALSE))*LabEsc25*1</f>
        <v>1.0020079121210066</v>
      </c>
      <c r="BX62" s="249">
        <f>1+IF(ISNA(VLOOKUP($A62,'Project labour content'!$A$7:$D$255,'Project labour content'!$D$1,FALSE)),VLOOKUP($D62,'Project labour content'!$F$6:$G$15,'Project labour content'!$G$1,FALSE),VLOOKUP($A62,'Project labour content'!$A$7:$D$255,'Project labour content'!$D$1,FALSE))*LabEsc26*1</f>
        <v>1.0026654358495928</v>
      </c>
      <c r="BY62" s="249">
        <f>1+IF(ISNA(VLOOKUP($A62,'Project labour content'!$A$7:$D$255,'Project labour content'!$D$1,FALSE)),VLOOKUP($D62,'Project labour content'!$F$6:$G$15,'Project labour content'!$G$1,FALSE),VLOOKUP($A62,'Project labour content'!$A$7:$D$255,'Project labour content'!$D$1,FALSE))*LabEsc27*1</f>
        <v>1.0030726959313292</v>
      </c>
      <c r="BZ62" s="249">
        <f>1+IF(ISNA(VLOOKUP($A62,'Project labour content'!$A$7:$D$255,'Project labour content'!$D$1,FALSE)),VLOOKUP($D62,'Project labour content'!$F$6:$G$15,'Project labour content'!$G$1,FALSE),VLOOKUP($A62,'Project labour content'!$A$7:$D$255,'Project labour content'!$D$1,FALSE))*LabEsc28*1</f>
        <v>1.0033793627728769</v>
      </c>
      <c r="CA62" s="249">
        <f>1+IF(ISNA(VLOOKUP($A62,'Project labour content'!$A$7:$D$255,'Project labour content'!$D$1,FALSE)),VLOOKUP($D62,'Project labour content'!$F$6:$G$15,'Project labour content'!$G$1,FALSE),VLOOKUP($A62,'Project labour content'!$A$7:$D$255,'Project labour content'!$D$1,FALSE))*LabEsc29*1</f>
        <v>1.0038715017201925</v>
      </c>
      <c r="CB62" s="250" t="str">
        <f>IF(ISNA(VLOOKUP($A62,'Project labour content'!$A$7:$D$255,'Project labour content'!$D$1,FALSE)),"Category","Project")</f>
        <v>Category</v>
      </c>
      <c r="CD62" s="247" t="str">
        <f t="shared" si="30"/>
        <v>11445</v>
      </c>
    </row>
    <row r="63" spans="1:82" x14ac:dyDescent="0.15">
      <c r="A63" s="11" t="s">
        <v>91</v>
      </c>
      <c r="B63" s="11" t="str">
        <f>VLOOKUP($A63,'Incurred Real 2022$'!$A$25:$AC$426,'Incurred Real 2022$'!B$1,FALSE)</f>
        <v>Brinkworth to Mintaro Line Re-insulation</v>
      </c>
      <c r="C63" s="11" t="str">
        <f>VLOOKUP($A63,'Incurred Real 2022$'!$A$25:$AC$426,'Incurred Real 2022$'!C$1,FALSE)</f>
        <v>ExAnte</v>
      </c>
      <c r="D63" s="11" t="str">
        <f>VLOOKUP($A63,'Incurred Real 2022$'!$A$25:$AC$426,'Incurred Real 2022$'!D$1,FALSE)</f>
        <v>Refurbishment</v>
      </c>
      <c r="E63" s="11" t="str">
        <f>VLOOKUP($A63,'Incurred Real 2022$'!$A$25:$AC$426,'Incurred Real 2022$'!E$1,FALSE)</f>
        <v>Closed</v>
      </c>
      <c r="F63" s="105" t="str">
        <f>IF(VLOOKUP($A63,'Incurred Real 2022$'!$A$25:$AC$426,'Incurred Real 2022$'!F$1,FALSE)=0,"",VLOOKUP($A63,'Incurred Real 2022$'!$A$25:$AC$426,'Incurred Real 2022$'!F$1,FALSE))</f>
        <v/>
      </c>
      <c r="G63" s="105" t="str">
        <f>IF(VLOOKUP($A63,'Incurred Real 2022$'!$A$25:$AC$426,'Incurred Real 2022$'!G$1,FALSE)=0,"",VLOOKUP($A63,'Incurred Real 2022$'!$A$25:$AC$426,'Incurred Real 2022$'!G$1,FALSE))</f>
        <v/>
      </c>
      <c r="H63" s="105" t="str">
        <f>IF(VLOOKUP($A63,'Incurred Real 2022$'!$A$25:$AC$426,'Incurred Real 2022$'!H$1,FALSE)=0,"",VLOOKUP($A63,'Incurred Real 2022$'!$A$25:$AC$426,'Incurred Real 2022$'!H$1,FALSE))</f>
        <v/>
      </c>
      <c r="I63" s="105" t="str">
        <f>IF(VLOOKUP($A63,'Incurred Real 2022$'!$A$25:$AC$426,'Incurred Real 2022$'!I$1,FALSE)=0,"",VLOOKUP($A63,'Incurred Real 2022$'!$A$25:$AC$426,'Incurred Real 2022$'!I$1,FALSE))</f>
        <v/>
      </c>
      <c r="J63" s="105" t="str">
        <f>IF(VLOOKUP($A63,'Incurred Real 2022$'!$A$25:$AC$426,'Incurred Real 2022$'!J$1,FALSE)=0,"",VLOOKUP($A63,'Incurred Real 2022$'!$A$25:$AC$426,'Incurred Real 2022$'!J$1,FALSE))</f>
        <v/>
      </c>
      <c r="K63" s="105" t="str">
        <f>IF(VLOOKUP($A63,'Incurred Real 2022$'!$A$25:$AC$426,'Incurred Real 2022$'!K$1,FALSE)=0,"",VLOOKUP($A63,'Incurred Real 2022$'!$A$25:$AC$426,'Incurred Real 2022$'!K$1,FALSE))</f>
        <v/>
      </c>
      <c r="L63" s="105" t="str">
        <f>IF(VLOOKUP($A63,'Incurred Real 2022$'!$A$25:$AC$426,'Incurred Real 2022$'!L$1,FALSE)=0,"",VLOOKUP($A63,'Incurred Real 2022$'!$A$25:$AC$426,'Incurred Real 2022$'!L$1,FALSE))</f>
        <v/>
      </c>
      <c r="M63" s="105" t="str">
        <f>IF(VLOOKUP($A63,'Incurred Real 2022$'!$A$25:$AC$426,'Incurred Real 2022$'!M$1,FALSE)=0,"",VLOOKUP($A63,'Incurred Real 2022$'!$A$25:$AC$426,'Incurred Real 2022$'!M$1,FALSE))</f>
        <v/>
      </c>
      <c r="N63" s="105">
        <f>IF(VLOOKUP($A63,'Incurred Real 2022$'!$A$25:$AC$426,'Incurred Real 2022$'!N$1,FALSE)=0,"",VLOOKUP($A63,'Incurred Real 2022$'!$A$25:$AC$426,'Incurred Real 2022$'!N$1,FALSE))</f>
        <v>469016.36</v>
      </c>
      <c r="O63" s="105">
        <f>IF(VLOOKUP($A63,'Incurred Real 2022$'!$A$25:$AC$426,'Incurred Real 2022$'!O$1,FALSE)=0,"",VLOOKUP($A63,'Incurred Real 2022$'!$A$25:$AC$426,'Incurred Real 2022$'!O$1,FALSE))</f>
        <v>4049141.35</v>
      </c>
      <c r="P63" s="105">
        <f>IF(VLOOKUP($A63,'Incurred Real 2022$'!$A$25:$AC$426,'Incurred Real 2022$'!P$1,FALSE)=0,"",VLOOKUP($A63,'Incurred Real 2022$'!$A$25:$AC$426,'Incurred Real 2022$'!P$1,FALSE))</f>
        <v>1166785.49</v>
      </c>
      <c r="Q63" s="105">
        <f>IF(VLOOKUP($A63,'Incurred Real 2022$'!$A$25:$AC$426,'Incurred Real 2022$'!Q$1,FALSE)=0,"",VLOOKUP($A63,'Incurred Real 2022$'!$A$25:$AC$426,'Incurred Real 2022$'!Q$1,FALSE))</f>
        <v>805076.99</v>
      </c>
      <c r="R63" s="105">
        <f>IF(VLOOKUP($A63,'Incurred Real 2022$'!$A$25:$AC$426,'Incurred Real 2022$'!R$1,FALSE)=0,"",VLOOKUP($A63,'Incurred Real 2022$'!$A$25:$AC$426,'Incurred Real 2022$'!R$1,FALSE))</f>
        <v>348050.75</v>
      </c>
      <c r="S63" s="105">
        <f>IF(VLOOKUP($A63,'Incurred Real 2022$'!$A$25:$AC$426,'Incurred Real 2022$'!S$1,FALSE)=0,"",VLOOKUP($A63,'Incurred Real 2022$'!$A$25:$AC$426,'Incurred Real 2022$'!S$1,FALSE))</f>
        <v>31131.360000000001</v>
      </c>
      <c r="T63" s="105">
        <f>IF(VLOOKUP($A63,'Incurred Real 2022$'!$A$25:$AC$426,'Incurred Real 2022$'!T$1,FALSE)=0,"",VLOOKUP($A63,'Incurred Real 2022$'!$A$25:$AC$426,'Incurred Real 2022$'!T$1,FALSE))</f>
        <v>131923.14000000001</v>
      </c>
      <c r="U63" s="105">
        <f>IF(VLOOKUP($A63,'Incurred Real 2022$'!$A$25:$AC$426,'Incurred Real 2022$'!U$1,FALSE)=0,"",VLOOKUP($A63,'Incurred Real 2022$'!$A$25:$AC$426,'Incurred Real 2022$'!U$1,FALSE))</f>
        <v>65107.15</v>
      </c>
      <c r="V63" s="13" t="str">
        <f>IF(ISTEXT(VLOOKUP($A63,'Incurred Real 2022$'!$A$25:$AC$426,'Incurred Real 2022$'!V$1,FALSE)),"",(VLOOKUP($A63,'Incurred Real 2022$'!$A$25:$AC$426,'Incurred Real 2022$'!V$1,FALSE))*BT63*Incurred_Nominal!V$15)</f>
        <v/>
      </c>
      <c r="W63" s="13" t="str">
        <f>IF(ISTEXT(VLOOKUP($A63,'Incurred Real 2022$'!$A$25:$AC$426,'Incurred Real 2022$'!W$1,FALSE)),"",(VLOOKUP($A63,'Incurred Real 2022$'!$A$25:$AC$426,'Incurred Real 2022$'!W$1,FALSE))*BU63*Incurred_Nominal!W$15)</f>
        <v/>
      </c>
      <c r="X63" s="13" t="str">
        <f>IF(ISTEXT(VLOOKUP($A63,'Incurred Real 2022$'!$A$25:$AC$426,'Incurred Real 2022$'!X$1,FALSE)),"",(VLOOKUP($A63,'Incurred Real 2022$'!$A$25:$AC$426,'Incurred Real 2022$'!X$1,FALSE))*BV63*Incurred_Nominal!X$15)</f>
        <v/>
      </c>
      <c r="Y63" s="13" t="str">
        <f>IF(ISTEXT(VLOOKUP($A63,'Incurred Real 2022$'!$A$25:$AC$426,'Incurred Real 2022$'!Y$1,FALSE)),"",(VLOOKUP($A63,'Incurred Real 2022$'!$A$25:$AC$426,'Incurred Real 2022$'!Y$1,FALSE))*BW63*Incurred_Nominal!Y$15)</f>
        <v/>
      </c>
      <c r="Z63" s="13" t="str">
        <f>IF(ISTEXT(VLOOKUP($A63,'Incurred Real 2022$'!$A$25:$AC$426,'Incurred Real 2022$'!Z$1,FALSE)),"",(VLOOKUP($A63,'Incurred Real 2022$'!$A$25:$AC$426,'Incurred Real 2022$'!Z$1,FALSE))*BX63*Incurred_Nominal!Z$15)</f>
        <v/>
      </c>
      <c r="AA63" s="13" t="str">
        <f>IF(ISTEXT(VLOOKUP($A63,'Incurred Real 2022$'!$A$25:$AC$426,'Incurred Real 2022$'!AA$1,FALSE)),"",(VLOOKUP($A63,'Incurred Real 2022$'!$A$25:$AC$426,'Incurred Real 2022$'!AA$1,FALSE))*BY63*Incurred_Nominal!AA$15)</f>
        <v/>
      </c>
      <c r="AB63" s="13" t="str">
        <f>IF(ISTEXT(VLOOKUP($A63,'Incurred Real 2022$'!$A$25:$AC$426,'Incurred Real 2022$'!AB$1,FALSE)),"",(VLOOKUP($A63,'Incurred Real 2022$'!$A$25:$AC$426,'Incurred Real 2022$'!AB$1,FALSE))*BZ63*Incurred_Nominal!AB$15)</f>
        <v/>
      </c>
      <c r="AC63" s="13" t="str">
        <f>IF(ISTEXT(VLOOKUP($A63,'Incurred Real 2022$'!$A$25:$AC$426,'Incurred Real 2022$'!AC$1,FALSE)),"",(VLOOKUP($A63,'Incurred Real 2022$'!$A$25:$AC$426,'Incurred Real 2022$'!AC$1,FALSE))*CA63*Incurred_Nominal!AC$15)</f>
        <v/>
      </c>
      <c r="AD63" s="232">
        <f t="shared" si="25"/>
        <v>7066232.5900000008</v>
      </c>
      <c r="AE63" s="232">
        <f t="shared" si="26"/>
        <v>7066232.5900000008</v>
      </c>
      <c r="AF63" s="239">
        <f t="shared" si="27"/>
        <v>9070017.2419419568</v>
      </c>
      <c r="AG63" s="237">
        <f t="shared" si="32"/>
        <v>7373865.008231773</v>
      </c>
      <c r="AH63" s="240">
        <f t="shared" si="31"/>
        <v>1.230022143315167</v>
      </c>
      <c r="AI63" s="234">
        <f>VLOOKUP($A63,Incurred_Real!$A$25:$AP$479,Incurred_Real!AI$1,FALSE)</f>
        <v>2021</v>
      </c>
      <c r="AJ63" s="235">
        <f>VLOOKUP($A63,Incurred_Real!$A$25:$AP$479,Incurred_Real!AJ$1,FALSE)</f>
        <v>43053</v>
      </c>
      <c r="AK63" s="236">
        <f>VLOOKUP($A63,Incurred_Real!$A$25:$AP$479,Incurred_Real!AK$1,FALSE)</f>
        <v>2018</v>
      </c>
      <c r="AL63" s="235" t="str">
        <f>VLOOKUP($A63,Incurred_Real!$A$25:$AP$479,Incurred_Real!AL$1,FALSE)</f>
        <v/>
      </c>
      <c r="AM63" s="237">
        <f>IF(AL63="Commissioned Extra","",(IF((AD63)=0,0,SUMPRODUCT($F$17:$U$17,F63:U63))+VLOOKUP($A63,Incurred_Real!$A$25:$BS$376,Incurred_Real!$AO$1,FALSE)))</f>
        <v>8055793.5806008969</v>
      </c>
      <c r="AN63" s="232" cm="1">
        <f t="array" ref="AN63">IF(ROUND(AE63,0)=0,0,LOOKUP(2,1/(F63:AC63&lt;&gt;""),F63:AC63))</f>
        <v>65107.15</v>
      </c>
      <c r="AO63" s="232">
        <f t="shared" si="28"/>
        <v>0</v>
      </c>
      <c r="AP63" s="78"/>
      <c r="AQ63" s="20"/>
      <c r="AR63" s="245">
        <f>VLOOKUP($A63,Incurred_Real!$A$25:$CD$376,Incurred_Real!AR$1,FALSE)</f>
        <v>0</v>
      </c>
      <c r="AS63" s="246">
        <f>VLOOKUP($A63,Incurred_Real!$A$25:$CD$376,Incurred_Real!AS$1,FALSE)</f>
        <v>0</v>
      </c>
      <c r="AT63" s="246">
        <f>VLOOKUP($A63,Incurred_Real!$A$25:$CD$376,Incurred_Real!AT$1,FALSE)</f>
        <v>0</v>
      </c>
      <c r="AU63" s="246">
        <f>VLOOKUP($A63,Incurred_Real!$A$25:$CD$376,Incurred_Real!AU$1,FALSE)</f>
        <v>0</v>
      </c>
      <c r="AV63" s="246">
        <f>VLOOKUP($A63,Incurred_Real!$A$25:$CD$376,Incurred_Real!AV$1,FALSE)</f>
        <v>0</v>
      </c>
      <c r="AW63" s="246">
        <f>VLOOKUP($A63,Incurred_Real!$A$25:$CD$376,Incurred_Real!AW$1,FALSE)</f>
        <v>0</v>
      </c>
      <c r="AX63" s="246">
        <f>VLOOKUP($A63,Incurred_Real!$A$25:$CD$376,Incurred_Real!AX$1,FALSE)</f>
        <v>0</v>
      </c>
      <c r="AY63" s="246">
        <f>VLOOKUP($A63,Incurred_Real!$A$25:$CD$376,Incurred_Real!AY$1,FALSE)</f>
        <v>0</v>
      </c>
      <c r="AZ63" s="246">
        <f>VLOOKUP($A63,Incurred_Real!$A$25:$CD$376,Incurred_Real!AZ$1,FALSE)</f>
        <v>0</v>
      </c>
      <c r="BA63" s="246">
        <f>VLOOKUP($A63,Incurred_Real!$A$25:$CD$376,Incurred_Real!BA$1,FALSE)</f>
        <v>0</v>
      </c>
      <c r="BB63" s="246">
        <f>VLOOKUP($A63,Incurred_Real!$A$25:$CD$376,Incurred_Real!BB$1,FALSE)</f>
        <v>0</v>
      </c>
      <c r="BC63" s="246">
        <f>VLOOKUP($A63,Incurred_Real!$A$25:$CD$376,Incurred_Real!BC$1,FALSE)</f>
        <v>0</v>
      </c>
      <c r="BD63" s="246">
        <f>VLOOKUP($A63,Incurred_Real!$A$25:$CD$376,Incurred_Real!BD$1,FALSE)</f>
        <v>0</v>
      </c>
      <c r="BE63" s="246">
        <f>VLOOKUP($A63,Incurred_Real!$A$25:$CD$376,Incurred_Real!BE$1,FALSE)</f>
        <v>0</v>
      </c>
      <c r="BF63" s="246">
        <f>VLOOKUP($A63,Incurred_Real!$A$25:$CD$376,Incurred_Real!BF$1,FALSE)</f>
        <v>0</v>
      </c>
      <c r="BG63" s="246">
        <f>VLOOKUP($A63,Incurred_Real!$A$25:$CD$376,Incurred_Real!BG$1,FALSE)</f>
        <v>0</v>
      </c>
      <c r="BH63" s="246">
        <f>VLOOKUP($A63,Incurred_Real!$A$25:$CD$376,Incurred_Real!BH$1,FALSE)</f>
        <v>0.57041210637773965</v>
      </c>
      <c r="BI63" s="246">
        <f>VLOOKUP($A63,Incurred_Real!$A$25:$CD$376,Incurred_Real!BI$1,FALSE)</f>
        <v>0</v>
      </c>
      <c r="BJ63" s="246">
        <f>VLOOKUP($A63,Incurred_Real!$A$25:$CD$376,Incurred_Real!BJ$1,FALSE)</f>
        <v>0</v>
      </c>
      <c r="BK63" s="246">
        <f>VLOOKUP($A63,Incurred_Real!$A$25:$CD$376,Incurred_Real!BK$1,FALSE)</f>
        <v>0.42958789362226041</v>
      </c>
      <c r="BL63" s="246">
        <f>VLOOKUP($A63,Incurred_Real!$A$25:$CD$376,Incurred_Real!BL$1,FALSE)</f>
        <v>0</v>
      </c>
      <c r="BM63" s="246">
        <f>VLOOKUP($A63,Incurred_Real!$A$25:$CD$376,Incurred_Real!BM$1,FALSE)</f>
        <v>0</v>
      </c>
      <c r="BN63" s="246">
        <f>VLOOKUP($A63,Incurred_Real!$A$25:$CD$376,Incurred_Real!BN$1,FALSE)</f>
        <v>0</v>
      </c>
      <c r="BO63" s="246">
        <f>VLOOKUP($A63,Incurred_Real!$A$25:$CD$376,Incurred_Real!BO$1,FALSE)</f>
        <v>0</v>
      </c>
      <c r="BP63" s="246">
        <f>VLOOKUP($A63,Incurred_Real!$A$25:$CD$376,Incurred_Real!BP$1,FALSE)</f>
        <v>0</v>
      </c>
      <c r="BQ63" s="246">
        <f>VLOOKUP($A63,Incurred_Real!$A$25:$CD$376,Incurred_Real!BQ$1,FALSE)</f>
        <v>0</v>
      </c>
      <c r="BR63" s="246">
        <f>VLOOKUP($A63,Incurred_Real!$A$25:$CD$376,Incurred_Real!BR$1,FALSE)</f>
        <v>0</v>
      </c>
      <c r="BS63" s="254">
        <f t="shared" si="29"/>
        <v>1</v>
      </c>
      <c r="BT63" s="249">
        <f>1+IF(ISNA(VLOOKUP($A63,'Project labour content'!$A$7:$D$255,'Project labour content'!$D$1,FALSE)),VLOOKUP($D63,'Project labour content'!$F$6:$G$15,'Project labour content'!$G$1,FALSE),VLOOKUP($A63,'Project labour content'!$A$7:$D$255,'Project labour content'!$D$1,FALSE))*LabEsc22*1</f>
        <v>1.0004759180060057</v>
      </c>
      <c r="BU63" s="249">
        <f>1+IF(ISNA(VLOOKUP($A63,'Project labour content'!$A$7:$D$255,'Project labour content'!$D$1,FALSE)),VLOOKUP($D63,'Project labour content'!$F$6:$G$15,'Project labour content'!$G$1,FALSE),VLOOKUP($A63,'Project labour content'!$A$7:$D$255,'Project labour content'!$D$1,FALSE))*LabEsc23*1</f>
        <v>1.0009541204184405</v>
      </c>
      <c r="BV63" s="249">
        <f>1+IF(ISNA(VLOOKUP($A63,'Project labour content'!$A$7:$D$255,'Project labour content'!$D$1,FALSE)),VLOOKUP($D63,'Project labour content'!$F$6:$G$15,'Project labour content'!$G$1,FALSE),VLOOKUP($A63,'Project labour content'!$A$7:$D$255,'Project labour content'!$D$1,FALSE))*LabEsc24*1</f>
        <v>1.0014045870909538</v>
      </c>
      <c r="BW63" s="249">
        <f>1+IF(ISNA(VLOOKUP($A63,'Project labour content'!$A$7:$D$255,'Project labour content'!$D$1,FALSE)),VLOOKUP($D63,'Project labour content'!$F$6:$G$15,'Project labour content'!$G$1,FALSE),VLOOKUP($A63,'Project labour content'!$A$7:$D$255,'Project labour content'!$D$1,FALSE))*LabEsc25*1</f>
        <v>1.0020079121210066</v>
      </c>
      <c r="BX63" s="249">
        <f>1+IF(ISNA(VLOOKUP($A63,'Project labour content'!$A$7:$D$255,'Project labour content'!$D$1,FALSE)),VLOOKUP($D63,'Project labour content'!$F$6:$G$15,'Project labour content'!$G$1,FALSE),VLOOKUP($A63,'Project labour content'!$A$7:$D$255,'Project labour content'!$D$1,FALSE))*LabEsc26*1</f>
        <v>1.0026654358495928</v>
      </c>
      <c r="BY63" s="249">
        <f>1+IF(ISNA(VLOOKUP($A63,'Project labour content'!$A$7:$D$255,'Project labour content'!$D$1,FALSE)),VLOOKUP($D63,'Project labour content'!$F$6:$G$15,'Project labour content'!$G$1,FALSE),VLOOKUP($A63,'Project labour content'!$A$7:$D$255,'Project labour content'!$D$1,FALSE))*LabEsc27*1</f>
        <v>1.0030726959313292</v>
      </c>
      <c r="BZ63" s="249">
        <f>1+IF(ISNA(VLOOKUP($A63,'Project labour content'!$A$7:$D$255,'Project labour content'!$D$1,FALSE)),VLOOKUP($D63,'Project labour content'!$F$6:$G$15,'Project labour content'!$G$1,FALSE),VLOOKUP($A63,'Project labour content'!$A$7:$D$255,'Project labour content'!$D$1,FALSE))*LabEsc28*1</f>
        <v>1.0033793627728769</v>
      </c>
      <c r="CA63" s="249">
        <f>1+IF(ISNA(VLOOKUP($A63,'Project labour content'!$A$7:$D$255,'Project labour content'!$D$1,FALSE)),VLOOKUP($D63,'Project labour content'!$F$6:$G$15,'Project labour content'!$G$1,FALSE),VLOOKUP($A63,'Project labour content'!$A$7:$D$255,'Project labour content'!$D$1,FALSE))*LabEsc29*1</f>
        <v>1.0038715017201925</v>
      </c>
      <c r="CB63" s="250" t="str">
        <f>IF(ISNA(VLOOKUP($A63,'Project labour content'!$A$7:$D$255,'Project labour content'!$D$1,FALSE)),"Category","Project")</f>
        <v>Category</v>
      </c>
      <c r="CD63" s="247" t="str">
        <f t="shared" si="30"/>
        <v>11446</v>
      </c>
    </row>
    <row r="64" spans="1:82" x14ac:dyDescent="0.15">
      <c r="A64" s="11" t="s">
        <v>92</v>
      </c>
      <c r="B64" s="11" t="str">
        <f>VLOOKUP($A64,'Incurred Real 2022$'!$A$25:$AC$426,'Incurred Real 2022$'!B$1,FALSE)</f>
        <v>Magill to Happy Valley Line Re-insulation</v>
      </c>
      <c r="C64" s="11" t="str">
        <f>VLOOKUP($A64,'Incurred Real 2022$'!$A$25:$AC$426,'Incurred Real 2022$'!C$1,FALSE)</f>
        <v>ExAnte</v>
      </c>
      <c r="D64" s="11" t="str">
        <f>VLOOKUP($A64,'Incurred Real 2022$'!$A$25:$AC$426,'Incurred Real 2022$'!D$1,FALSE)</f>
        <v>Refurbishment</v>
      </c>
      <c r="E64" s="11" t="str">
        <f>VLOOKUP($A64,'Incurred Real 2022$'!$A$25:$AC$426,'Incurred Real 2022$'!E$1,FALSE)</f>
        <v>Closed</v>
      </c>
      <c r="F64" s="105" t="str">
        <f>IF(VLOOKUP($A64,'Incurred Real 2022$'!$A$25:$AC$426,'Incurred Real 2022$'!F$1,FALSE)=0,"",VLOOKUP($A64,'Incurred Real 2022$'!$A$25:$AC$426,'Incurred Real 2022$'!F$1,FALSE))</f>
        <v/>
      </c>
      <c r="G64" s="105" t="str">
        <f>IF(VLOOKUP($A64,'Incurred Real 2022$'!$A$25:$AC$426,'Incurred Real 2022$'!G$1,FALSE)=0,"",VLOOKUP($A64,'Incurred Real 2022$'!$A$25:$AC$426,'Incurred Real 2022$'!G$1,FALSE))</f>
        <v/>
      </c>
      <c r="H64" s="105" t="str">
        <f>IF(VLOOKUP($A64,'Incurred Real 2022$'!$A$25:$AC$426,'Incurred Real 2022$'!H$1,FALSE)=0,"",VLOOKUP($A64,'Incurred Real 2022$'!$A$25:$AC$426,'Incurred Real 2022$'!H$1,FALSE))</f>
        <v/>
      </c>
      <c r="I64" s="105" t="str">
        <f>IF(VLOOKUP($A64,'Incurred Real 2022$'!$A$25:$AC$426,'Incurred Real 2022$'!I$1,FALSE)=0,"",VLOOKUP($A64,'Incurred Real 2022$'!$A$25:$AC$426,'Incurred Real 2022$'!I$1,FALSE))</f>
        <v/>
      </c>
      <c r="J64" s="105" t="str">
        <f>IF(VLOOKUP($A64,'Incurred Real 2022$'!$A$25:$AC$426,'Incurred Real 2022$'!J$1,FALSE)=0,"",VLOOKUP($A64,'Incurred Real 2022$'!$A$25:$AC$426,'Incurred Real 2022$'!J$1,FALSE))</f>
        <v/>
      </c>
      <c r="K64" s="105" t="str">
        <f>IF(VLOOKUP($A64,'Incurred Real 2022$'!$A$25:$AC$426,'Incurred Real 2022$'!K$1,FALSE)=0,"",VLOOKUP($A64,'Incurred Real 2022$'!$A$25:$AC$426,'Incurred Real 2022$'!K$1,FALSE))</f>
        <v/>
      </c>
      <c r="L64" s="105" t="str">
        <f>IF(VLOOKUP($A64,'Incurred Real 2022$'!$A$25:$AC$426,'Incurred Real 2022$'!L$1,FALSE)=0,"",VLOOKUP($A64,'Incurred Real 2022$'!$A$25:$AC$426,'Incurred Real 2022$'!L$1,FALSE))</f>
        <v/>
      </c>
      <c r="M64" s="105" t="str">
        <f>IF(VLOOKUP($A64,'Incurred Real 2022$'!$A$25:$AC$426,'Incurred Real 2022$'!M$1,FALSE)=0,"",VLOOKUP($A64,'Incurred Real 2022$'!$A$25:$AC$426,'Incurred Real 2022$'!M$1,FALSE))</f>
        <v/>
      </c>
      <c r="N64" s="105">
        <f>IF(VLOOKUP($A64,'Incurred Real 2022$'!$A$25:$AC$426,'Incurred Real 2022$'!N$1,FALSE)=0,"",VLOOKUP($A64,'Incurred Real 2022$'!$A$25:$AC$426,'Incurred Real 2022$'!N$1,FALSE))</f>
        <v>673197.8</v>
      </c>
      <c r="O64" s="105">
        <f>IF(VLOOKUP($A64,'Incurred Real 2022$'!$A$25:$AC$426,'Incurred Real 2022$'!O$1,FALSE)=0,"",VLOOKUP($A64,'Incurred Real 2022$'!$A$25:$AC$426,'Incurred Real 2022$'!O$1,FALSE))</f>
        <v>1777892.24</v>
      </c>
      <c r="P64" s="105">
        <f>IF(VLOOKUP($A64,'Incurred Real 2022$'!$A$25:$AC$426,'Incurred Real 2022$'!P$1,FALSE)=0,"",VLOOKUP($A64,'Incurred Real 2022$'!$A$25:$AC$426,'Incurred Real 2022$'!P$1,FALSE))</f>
        <v>43397.88</v>
      </c>
      <c r="Q64" s="105">
        <f>IF(VLOOKUP($A64,'Incurred Real 2022$'!$A$25:$AC$426,'Incurred Real 2022$'!Q$1,FALSE)=0,"",VLOOKUP($A64,'Incurred Real 2022$'!$A$25:$AC$426,'Incurred Real 2022$'!Q$1,FALSE))</f>
        <v>1645.95</v>
      </c>
      <c r="R64" s="105">
        <f>IF(VLOOKUP($A64,'Incurred Real 2022$'!$A$25:$AC$426,'Incurred Real 2022$'!R$1,FALSE)=0,"",VLOOKUP($A64,'Incurred Real 2022$'!$A$25:$AC$426,'Incurred Real 2022$'!R$1,FALSE))</f>
        <v>2981.37</v>
      </c>
      <c r="S64" s="105">
        <f>IF(VLOOKUP($A64,'Incurred Real 2022$'!$A$25:$AC$426,'Incurred Real 2022$'!S$1,FALSE)=0,"",VLOOKUP($A64,'Incurred Real 2022$'!$A$25:$AC$426,'Incurred Real 2022$'!S$1,FALSE))</f>
        <v>9026.59</v>
      </c>
      <c r="T64" s="105">
        <f>IF(VLOOKUP($A64,'Incurred Real 2022$'!$A$25:$AC$426,'Incurred Real 2022$'!T$1,FALSE)=0,"",VLOOKUP($A64,'Incurred Real 2022$'!$A$25:$AC$426,'Incurred Real 2022$'!T$1,FALSE))</f>
        <v>432365.1</v>
      </c>
      <c r="U64" s="105">
        <f>IF(VLOOKUP($A64,'Incurred Real 2022$'!$A$25:$AC$426,'Incurred Real 2022$'!U$1,FALSE)=0,"",VLOOKUP($A64,'Incurred Real 2022$'!$A$25:$AC$426,'Incurred Real 2022$'!U$1,FALSE))</f>
        <v>3380.14</v>
      </c>
      <c r="V64" s="13" t="str">
        <f>IF(ISTEXT(VLOOKUP($A64,'Incurred Real 2022$'!$A$25:$AC$426,'Incurred Real 2022$'!V$1,FALSE)),"",(VLOOKUP($A64,'Incurred Real 2022$'!$A$25:$AC$426,'Incurred Real 2022$'!V$1,FALSE))*BT64*Incurred_Nominal!V$15)</f>
        <v/>
      </c>
      <c r="W64" s="13" t="str">
        <f>IF(ISTEXT(VLOOKUP($A64,'Incurred Real 2022$'!$A$25:$AC$426,'Incurred Real 2022$'!W$1,FALSE)),"",(VLOOKUP($A64,'Incurred Real 2022$'!$A$25:$AC$426,'Incurred Real 2022$'!W$1,FALSE))*BU64*Incurred_Nominal!W$15)</f>
        <v/>
      </c>
      <c r="X64" s="13" t="str">
        <f>IF(ISTEXT(VLOOKUP($A64,'Incurred Real 2022$'!$A$25:$AC$426,'Incurred Real 2022$'!X$1,FALSE)),"",(VLOOKUP($A64,'Incurred Real 2022$'!$A$25:$AC$426,'Incurred Real 2022$'!X$1,FALSE))*BV64*Incurred_Nominal!X$15)</f>
        <v/>
      </c>
      <c r="Y64" s="13" t="str">
        <f>IF(ISTEXT(VLOOKUP($A64,'Incurred Real 2022$'!$A$25:$AC$426,'Incurred Real 2022$'!Y$1,FALSE)),"",(VLOOKUP($A64,'Incurred Real 2022$'!$A$25:$AC$426,'Incurred Real 2022$'!Y$1,FALSE))*BW64*Incurred_Nominal!Y$15)</f>
        <v/>
      </c>
      <c r="Z64" s="13" t="str">
        <f>IF(ISTEXT(VLOOKUP($A64,'Incurred Real 2022$'!$A$25:$AC$426,'Incurred Real 2022$'!Z$1,FALSE)),"",(VLOOKUP($A64,'Incurred Real 2022$'!$A$25:$AC$426,'Incurred Real 2022$'!Z$1,FALSE))*BX64*Incurred_Nominal!Z$15)</f>
        <v/>
      </c>
      <c r="AA64" s="13" t="str">
        <f>IF(ISTEXT(VLOOKUP($A64,'Incurred Real 2022$'!$A$25:$AC$426,'Incurred Real 2022$'!AA$1,FALSE)),"",(VLOOKUP($A64,'Incurred Real 2022$'!$A$25:$AC$426,'Incurred Real 2022$'!AA$1,FALSE))*BY64*Incurred_Nominal!AA$15)</f>
        <v/>
      </c>
      <c r="AB64" s="13" t="str">
        <f>IF(ISTEXT(VLOOKUP($A64,'Incurred Real 2022$'!$A$25:$AC$426,'Incurred Real 2022$'!AB$1,FALSE)),"",(VLOOKUP($A64,'Incurred Real 2022$'!$A$25:$AC$426,'Incurred Real 2022$'!AB$1,FALSE))*BZ64*Incurred_Nominal!AB$15)</f>
        <v/>
      </c>
      <c r="AC64" s="13" t="str">
        <f>IF(ISTEXT(VLOOKUP($A64,'Incurred Real 2022$'!$A$25:$AC$426,'Incurred Real 2022$'!AC$1,FALSE)),"",(VLOOKUP($A64,'Incurred Real 2022$'!$A$25:$AC$426,'Incurred Real 2022$'!AC$1,FALSE))*CA64*Incurred_Nominal!AC$15)</f>
        <v/>
      </c>
      <c r="AD64" s="232">
        <f t="shared" si="25"/>
        <v>2943887.0700000003</v>
      </c>
      <c r="AE64" s="232">
        <f t="shared" si="26"/>
        <v>2943887.0700000003</v>
      </c>
      <c r="AF64" s="239">
        <f t="shared" si="27"/>
        <v>3781796.3451956226</v>
      </c>
      <c r="AG64" s="237">
        <f t="shared" si="32"/>
        <v>2916205.1335318503</v>
      </c>
      <c r="AH64" s="240">
        <f t="shared" si="31"/>
        <v>1.2968210986637434</v>
      </c>
      <c r="AI64" s="234">
        <f>VLOOKUP($A64,Incurred_Real!$A$25:$AP$479,Incurred_Real!AI$1,FALSE)</f>
        <v>2021</v>
      </c>
      <c r="AJ64" s="235">
        <f>VLOOKUP($A64,Incurred_Real!$A$25:$AP$479,Incurred_Real!AJ$1,FALSE)</f>
        <v>41978</v>
      </c>
      <c r="AK64" s="236">
        <f>VLOOKUP($A64,Incurred_Real!$A$25:$AP$479,Incurred_Real!AK$1,FALSE)</f>
        <v>2015</v>
      </c>
      <c r="AL64" s="235" t="str">
        <f>VLOOKUP($A64,Incurred_Real!$A$25:$AP$479,Incurred_Real!AL$1,FALSE)</f>
        <v/>
      </c>
      <c r="AM64" s="237">
        <f>IF(AL64="Commissioned Extra","",(IF((AD64)=0,0,SUMPRODUCT($F$17:$U$17,F64:U64))+VLOOKUP($A64,Incurred_Real!$A$25:$BS$376,Incurred_Real!$AO$1,FALSE)))</f>
        <v>3358909.9015035573</v>
      </c>
      <c r="AN64" s="232" cm="1">
        <f t="array" ref="AN64">IF(ROUND(AE64,0)=0,0,LOOKUP(2,1/(F64:AC64&lt;&gt;""),F64:AC64))</f>
        <v>3380.14</v>
      </c>
      <c r="AO64" s="232">
        <f t="shared" si="28"/>
        <v>0</v>
      </c>
      <c r="AP64" s="78"/>
      <c r="AQ64" s="20"/>
      <c r="AR64" s="245">
        <f>VLOOKUP($A64,Incurred_Real!$A$25:$CD$376,Incurred_Real!AR$1,FALSE)</f>
        <v>0</v>
      </c>
      <c r="AS64" s="246">
        <f>VLOOKUP($A64,Incurred_Real!$A$25:$CD$376,Incurred_Real!AS$1,FALSE)</f>
        <v>0</v>
      </c>
      <c r="AT64" s="246">
        <f>VLOOKUP($A64,Incurred_Real!$A$25:$CD$376,Incurred_Real!AT$1,FALSE)</f>
        <v>0</v>
      </c>
      <c r="AU64" s="246">
        <f>VLOOKUP($A64,Incurred_Real!$A$25:$CD$376,Incurred_Real!AU$1,FALSE)</f>
        <v>0</v>
      </c>
      <c r="AV64" s="246">
        <f>VLOOKUP($A64,Incurred_Real!$A$25:$CD$376,Incurred_Real!AV$1,FALSE)</f>
        <v>0</v>
      </c>
      <c r="AW64" s="246">
        <f>VLOOKUP($A64,Incurred_Real!$A$25:$CD$376,Incurred_Real!AW$1,FALSE)</f>
        <v>0</v>
      </c>
      <c r="AX64" s="246">
        <f>VLOOKUP($A64,Incurred_Real!$A$25:$CD$376,Incurred_Real!AX$1,FALSE)</f>
        <v>0</v>
      </c>
      <c r="AY64" s="246">
        <f>VLOOKUP($A64,Incurred_Real!$A$25:$CD$376,Incurred_Real!AY$1,FALSE)</f>
        <v>0</v>
      </c>
      <c r="AZ64" s="246">
        <f>VLOOKUP($A64,Incurred_Real!$A$25:$CD$376,Incurred_Real!AZ$1,FALSE)</f>
        <v>0</v>
      </c>
      <c r="BA64" s="246">
        <f>VLOOKUP($A64,Incurred_Real!$A$25:$CD$376,Incurred_Real!BA$1,FALSE)</f>
        <v>0</v>
      </c>
      <c r="BB64" s="246">
        <f>VLOOKUP($A64,Incurred_Real!$A$25:$CD$376,Incurred_Real!BB$1,FALSE)</f>
        <v>0</v>
      </c>
      <c r="BC64" s="246">
        <f>VLOOKUP($A64,Incurred_Real!$A$25:$CD$376,Incurred_Real!BC$1,FALSE)</f>
        <v>0</v>
      </c>
      <c r="BD64" s="246">
        <f>VLOOKUP($A64,Incurred_Real!$A$25:$CD$376,Incurred_Real!BD$1,FALSE)</f>
        <v>0</v>
      </c>
      <c r="BE64" s="246">
        <f>VLOOKUP($A64,Incurred_Real!$A$25:$CD$376,Incurred_Real!BE$1,FALSE)</f>
        <v>0</v>
      </c>
      <c r="BF64" s="246">
        <f>VLOOKUP($A64,Incurred_Real!$A$25:$CD$376,Incurred_Real!BF$1,FALSE)</f>
        <v>0</v>
      </c>
      <c r="BG64" s="246">
        <f>VLOOKUP($A64,Incurred_Real!$A$25:$CD$376,Incurred_Real!BG$1,FALSE)</f>
        <v>0</v>
      </c>
      <c r="BH64" s="246">
        <f>VLOOKUP($A64,Incurred_Real!$A$25:$CD$376,Incurred_Real!BH$1,FALSE)</f>
        <v>0</v>
      </c>
      <c r="BI64" s="246">
        <f>VLOOKUP($A64,Incurred_Real!$A$25:$CD$376,Incurred_Real!BI$1,FALSE)</f>
        <v>0</v>
      </c>
      <c r="BJ64" s="246">
        <f>VLOOKUP($A64,Incurred_Real!$A$25:$CD$376,Incurred_Real!BJ$1,FALSE)</f>
        <v>0</v>
      </c>
      <c r="BK64" s="246">
        <f>VLOOKUP($A64,Incurred_Real!$A$25:$CD$376,Incurred_Real!BK$1,FALSE)</f>
        <v>1</v>
      </c>
      <c r="BL64" s="246">
        <f>VLOOKUP($A64,Incurred_Real!$A$25:$CD$376,Incurred_Real!BL$1,FALSE)</f>
        <v>0</v>
      </c>
      <c r="BM64" s="246">
        <f>VLOOKUP($A64,Incurred_Real!$A$25:$CD$376,Incurred_Real!BM$1,FALSE)</f>
        <v>0</v>
      </c>
      <c r="BN64" s="246">
        <f>VLOOKUP($A64,Incurred_Real!$A$25:$CD$376,Incurred_Real!BN$1,FALSE)</f>
        <v>0</v>
      </c>
      <c r="BO64" s="246">
        <f>VLOOKUP($A64,Incurred_Real!$A$25:$CD$376,Incurred_Real!BO$1,FALSE)</f>
        <v>0</v>
      </c>
      <c r="BP64" s="246">
        <f>VLOOKUP($A64,Incurred_Real!$A$25:$CD$376,Incurred_Real!BP$1,FALSE)</f>
        <v>0</v>
      </c>
      <c r="BQ64" s="246">
        <f>VLOOKUP($A64,Incurred_Real!$A$25:$CD$376,Incurred_Real!BQ$1,FALSE)</f>
        <v>0</v>
      </c>
      <c r="BR64" s="246">
        <f>VLOOKUP($A64,Incurred_Real!$A$25:$CD$376,Incurred_Real!BR$1,FALSE)</f>
        <v>0</v>
      </c>
      <c r="BS64" s="254">
        <f t="shared" si="29"/>
        <v>1</v>
      </c>
      <c r="BT64" s="249">
        <f>1+IF(ISNA(VLOOKUP($A64,'Project labour content'!$A$7:$D$255,'Project labour content'!$D$1,FALSE)),VLOOKUP($D64,'Project labour content'!$F$6:$G$15,'Project labour content'!$G$1,FALSE),VLOOKUP($A64,'Project labour content'!$A$7:$D$255,'Project labour content'!$D$1,FALSE))*LabEsc22*1</f>
        <v>1.0004759180060057</v>
      </c>
      <c r="BU64" s="249">
        <f>1+IF(ISNA(VLOOKUP($A64,'Project labour content'!$A$7:$D$255,'Project labour content'!$D$1,FALSE)),VLOOKUP($D64,'Project labour content'!$F$6:$G$15,'Project labour content'!$G$1,FALSE),VLOOKUP($A64,'Project labour content'!$A$7:$D$255,'Project labour content'!$D$1,FALSE))*LabEsc23*1</f>
        <v>1.0009541204184405</v>
      </c>
      <c r="BV64" s="249">
        <f>1+IF(ISNA(VLOOKUP($A64,'Project labour content'!$A$7:$D$255,'Project labour content'!$D$1,FALSE)),VLOOKUP($D64,'Project labour content'!$F$6:$G$15,'Project labour content'!$G$1,FALSE),VLOOKUP($A64,'Project labour content'!$A$7:$D$255,'Project labour content'!$D$1,FALSE))*LabEsc24*1</f>
        <v>1.0014045870909538</v>
      </c>
      <c r="BW64" s="249">
        <f>1+IF(ISNA(VLOOKUP($A64,'Project labour content'!$A$7:$D$255,'Project labour content'!$D$1,FALSE)),VLOOKUP($D64,'Project labour content'!$F$6:$G$15,'Project labour content'!$G$1,FALSE),VLOOKUP($A64,'Project labour content'!$A$7:$D$255,'Project labour content'!$D$1,FALSE))*LabEsc25*1</f>
        <v>1.0020079121210066</v>
      </c>
      <c r="BX64" s="249">
        <f>1+IF(ISNA(VLOOKUP($A64,'Project labour content'!$A$7:$D$255,'Project labour content'!$D$1,FALSE)),VLOOKUP($D64,'Project labour content'!$F$6:$G$15,'Project labour content'!$G$1,FALSE),VLOOKUP($A64,'Project labour content'!$A$7:$D$255,'Project labour content'!$D$1,FALSE))*LabEsc26*1</f>
        <v>1.0026654358495928</v>
      </c>
      <c r="BY64" s="249">
        <f>1+IF(ISNA(VLOOKUP($A64,'Project labour content'!$A$7:$D$255,'Project labour content'!$D$1,FALSE)),VLOOKUP($D64,'Project labour content'!$F$6:$G$15,'Project labour content'!$G$1,FALSE),VLOOKUP($A64,'Project labour content'!$A$7:$D$255,'Project labour content'!$D$1,FALSE))*LabEsc27*1</f>
        <v>1.0030726959313292</v>
      </c>
      <c r="BZ64" s="249">
        <f>1+IF(ISNA(VLOOKUP($A64,'Project labour content'!$A$7:$D$255,'Project labour content'!$D$1,FALSE)),VLOOKUP($D64,'Project labour content'!$F$6:$G$15,'Project labour content'!$G$1,FALSE),VLOOKUP($A64,'Project labour content'!$A$7:$D$255,'Project labour content'!$D$1,FALSE))*LabEsc28*1</f>
        <v>1.0033793627728769</v>
      </c>
      <c r="CA64" s="249">
        <f>1+IF(ISNA(VLOOKUP($A64,'Project labour content'!$A$7:$D$255,'Project labour content'!$D$1,FALSE)),VLOOKUP($D64,'Project labour content'!$F$6:$G$15,'Project labour content'!$G$1,FALSE),VLOOKUP($A64,'Project labour content'!$A$7:$D$255,'Project labour content'!$D$1,FALSE))*LabEsc29*1</f>
        <v>1.0038715017201925</v>
      </c>
      <c r="CB64" s="250" t="str">
        <f>IF(ISNA(VLOOKUP($A64,'Project labour content'!$A$7:$D$255,'Project labour content'!$D$1,FALSE)),"Category","Project")</f>
        <v>Category</v>
      </c>
      <c r="CD64" s="247" t="str">
        <f t="shared" si="30"/>
        <v>11447</v>
      </c>
    </row>
    <row r="65" spans="1:82" x14ac:dyDescent="0.15">
      <c r="A65" s="11" t="s">
        <v>93</v>
      </c>
      <c r="B65" s="11" t="str">
        <f>VLOOKUP($A65,'Incurred Real 2022$'!$A$25:$AC$426,'Incurred Real 2022$'!B$1,FALSE)</f>
        <v>BUCC Building Upgrade</v>
      </c>
      <c r="C65" s="11" t="str">
        <f>VLOOKUP($A65,'Incurred Real 2022$'!$A$25:$AC$426,'Incurred Real 2022$'!C$1,FALSE)</f>
        <v>ExAnte</v>
      </c>
      <c r="D65" s="11" t="str">
        <f>VLOOKUP($A65,'Incurred Real 2022$'!$A$25:$AC$426,'Incurred Real 2022$'!D$1,FALSE)</f>
        <v>Facilities</v>
      </c>
      <c r="E65" s="11" t="str">
        <f>VLOOKUP($A65,'Incurred Real 2022$'!$A$25:$AC$426,'Incurred Real 2022$'!E$1,FALSE)</f>
        <v>Closed</v>
      </c>
      <c r="F65" s="105" t="str">
        <f>IF(VLOOKUP($A65,'Incurred Real 2022$'!$A$25:$AC$426,'Incurred Real 2022$'!F$1,FALSE)=0,"",VLOOKUP($A65,'Incurred Real 2022$'!$A$25:$AC$426,'Incurred Real 2022$'!F$1,FALSE))</f>
        <v/>
      </c>
      <c r="G65" s="105" t="str">
        <f>IF(VLOOKUP($A65,'Incurred Real 2022$'!$A$25:$AC$426,'Incurred Real 2022$'!G$1,FALSE)=0,"",VLOOKUP($A65,'Incurred Real 2022$'!$A$25:$AC$426,'Incurred Real 2022$'!G$1,FALSE))</f>
        <v/>
      </c>
      <c r="H65" s="105" t="str">
        <f>IF(VLOOKUP($A65,'Incurred Real 2022$'!$A$25:$AC$426,'Incurred Real 2022$'!H$1,FALSE)=0,"",VLOOKUP($A65,'Incurred Real 2022$'!$A$25:$AC$426,'Incurred Real 2022$'!H$1,FALSE))</f>
        <v/>
      </c>
      <c r="I65" s="105" t="str">
        <f>IF(VLOOKUP($A65,'Incurred Real 2022$'!$A$25:$AC$426,'Incurred Real 2022$'!I$1,FALSE)=0,"",VLOOKUP($A65,'Incurred Real 2022$'!$A$25:$AC$426,'Incurred Real 2022$'!I$1,FALSE))</f>
        <v/>
      </c>
      <c r="J65" s="105" t="str">
        <f>IF(VLOOKUP($A65,'Incurred Real 2022$'!$A$25:$AC$426,'Incurred Real 2022$'!J$1,FALSE)=0,"",VLOOKUP($A65,'Incurred Real 2022$'!$A$25:$AC$426,'Incurred Real 2022$'!J$1,FALSE))</f>
        <v/>
      </c>
      <c r="K65" s="105" t="str">
        <f>IF(VLOOKUP($A65,'Incurred Real 2022$'!$A$25:$AC$426,'Incurred Real 2022$'!K$1,FALSE)=0,"",VLOOKUP($A65,'Incurred Real 2022$'!$A$25:$AC$426,'Incurred Real 2022$'!K$1,FALSE))</f>
        <v/>
      </c>
      <c r="L65" s="105" t="str">
        <f>IF(VLOOKUP($A65,'Incurred Real 2022$'!$A$25:$AC$426,'Incurred Real 2022$'!L$1,FALSE)=0,"",VLOOKUP($A65,'Incurred Real 2022$'!$A$25:$AC$426,'Incurred Real 2022$'!L$1,FALSE))</f>
        <v/>
      </c>
      <c r="M65" s="105">
        <f>IF(VLOOKUP($A65,'Incurred Real 2022$'!$A$25:$AC$426,'Incurred Real 2022$'!M$1,FALSE)=0,"",VLOOKUP($A65,'Incurred Real 2022$'!$A$25:$AC$426,'Incurred Real 2022$'!M$1,FALSE))</f>
        <v>52860.86</v>
      </c>
      <c r="N65" s="105">
        <f>IF(VLOOKUP($A65,'Incurred Real 2022$'!$A$25:$AC$426,'Incurred Real 2022$'!N$1,FALSE)=0,"",VLOOKUP($A65,'Incurred Real 2022$'!$A$25:$AC$426,'Incurred Real 2022$'!N$1,FALSE))</f>
        <v>384185.78</v>
      </c>
      <c r="O65" s="105" t="str">
        <f>IF(VLOOKUP($A65,'Incurred Real 2022$'!$A$25:$AC$426,'Incurred Real 2022$'!O$1,FALSE)=0,"",VLOOKUP($A65,'Incurred Real 2022$'!$A$25:$AC$426,'Incurred Real 2022$'!O$1,FALSE))</f>
        <v/>
      </c>
      <c r="P65" s="105">
        <f>IF(VLOOKUP($A65,'Incurred Real 2022$'!$A$25:$AC$426,'Incurred Real 2022$'!P$1,FALSE)=0,"",VLOOKUP($A65,'Incurred Real 2022$'!$A$25:$AC$426,'Incurred Real 2022$'!P$1,FALSE))</f>
        <v>-987.77</v>
      </c>
      <c r="Q65" s="105" t="str">
        <f>IF(VLOOKUP($A65,'Incurred Real 2022$'!$A$25:$AC$426,'Incurred Real 2022$'!Q$1,FALSE)=0,"",VLOOKUP($A65,'Incurred Real 2022$'!$A$25:$AC$426,'Incurred Real 2022$'!Q$1,FALSE))</f>
        <v/>
      </c>
      <c r="R65" s="105">
        <f>IF(VLOOKUP($A65,'Incurred Real 2022$'!$A$25:$AC$426,'Incurred Real 2022$'!R$1,FALSE)=0,"",VLOOKUP($A65,'Incurred Real 2022$'!$A$25:$AC$426,'Incurred Real 2022$'!R$1,FALSE))</f>
        <v>128.34</v>
      </c>
      <c r="S65" s="105" t="str">
        <f>IF(VLOOKUP($A65,'Incurred Real 2022$'!$A$25:$AC$426,'Incurred Real 2022$'!S$1,FALSE)=0,"",VLOOKUP($A65,'Incurred Real 2022$'!$A$25:$AC$426,'Incurred Real 2022$'!S$1,FALSE))</f>
        <v/>
      </c>
      <c r="T65" s="105" t="str">
        <f>IF(VLOOKUP($A65,'Incurred Real 2022$'!$A$25:$AC$426,'Incurred Real 2022$'!T$1,FALSE)=0,"",VLOOKUP($A65,'Incurred Real 2022$'!$A$25:$AC$426,'Incurred Real 2022$'!T$1,FALSE))</f>
        <v/>
      </c>
      <c r="U65" s="105" t="str">
        <f>IF(VLOOKUP($A65,'Incurred Real 2022$'!$A$25:$AC$426,'Incurred Real 2022$'!U$1,FALSE)=0,"",VLOOKUP($A65,'Incurred Real 2022$'!$A$25:$AC$426,'Incurred Real 2022$'!U$1,FALSE))</f>
        <v/>
      </c>
      <c r="V65" s="13" t="str">
        <f>IF(ISTEXT(VLOOKUP($A65,'Incurred Real 2022$'!$A$25:$AC$426,'Incurred Real 2022$'!V$1,FALSE)),"",(VLOOKUP($A65,'Incurred Real 2022$'!$A$25:$AC$426,'Incurred Real 2022$'!V$1,FALSE))*BT65*Incurred_Nominal!V$15)</f>
        <v/>
      </c>
      <c r="W65" s="13" t="str">
        <f>IF(ISTEXT(VLOOKUP($A65,'Incurred Real 2022$'!$A$25:$AC$426,'Incurred Real 2022$'!W$1,FALSE)),"",(VLOOKUP($A65,'Incurred Real 2022$'!$A$25:$AC$426,'Incurred Real 2022$'!W$1,FALSE))*BU65*Incurred_Nominal!W$15)</f>
        <v/>
      </c>
      <c r="X65" s="13" t="str">
        <f>IF(ISTEXT(VLOOKUP($A65,'Incurred Real 2022$'!$A$25:$AC$426,'Incurred Real 2022$'!X$1,FALSE)),"",(VLOOKUP($A65,'Incurred Real 2022$'!$A$25:$AC$426,'Incurred Real 2022$'!X$1,FALSE))*BV65*Incurred_Nominal!X$15)</f>
        <v/>
      </c>
      <c r="Y65" s="13" t="str">
        <f>IF(ISTEXT(VLOOKUP($A65,'Incurred Real 2022$'!$A$25:$AC$426,'Incurred Real 2022$'!Y$1,FALSE)),"",(VLOOKUP($A65,'Incurred Real 2022$'!$A$25:$AC$426,'Incurred Real 2022$'!Y$1,FALSE))*BW65*Incurred_Nominal!Y$15)</f>
        <v/>
      </c>
      <c r="Z65" s="13" t="str">
        <f>IF(ISTEXT(VLOOKUP($A65,'Incurred Real 2022$'!$A$25:$AC$426,'Incurred Real 2022$'!Z$1,FALSE)),"",(VLOOKUP($A65,'Incurred Real 2022$'!$A$25:$AC$426,'Incurred Real 2022$'!Z$1,FALSE))*BX65*Incurred_Nominal!Z$15)</f>
        <v/>
      </c>
      <c r="AA65" s="13" t="str">
        <f>IF(ISTEXT(VLOOKUP($A65,'Incurred Real 2022$'!$A$25:$AC$426,'Incurred Real 2022$'!AA$1,FALSE)),"",(VLOOKUP($A65,'Incurred Real 2022$'!$A$25:$AC$426,'Incurred Real 2022$'!AA$1,FALSE))*BY65*Incurred_Nominal!AA$15)</f>
        <v/>
      </c>
      <c r="AB65" s="13" t="str">
        <f>IF(ISTEXT(VLOOKUP($A65,'Incurred Real 2022$'!$A$25:$AC$426,'Incurred Real 2022$'!AB$1,FALSE)),"",(VLOOKUP($A65,'Incurred Real 2022$'!$A$25:$AC$426,'Incurred Real 2022$'!AB$1,FALSE))*BZ65*Incurred_Nominal!AB$15)</f>
        <v/>
      </c>
      <c r="AC65" s="13" t="str">
        <f>IF(ISTEXT(VLOOKUP($A65,'Incurred Real 2022$'!$A$25:$AC$426,'Incurred Real 2022$'!AC$1,FALSE)),"",(VLOOKUP($A65,'Incurred Real 2022$'!$A$25:$AC$426,'Incurred Real 2022$'!AC$1,FALSE))*CA65*Incurred_Nominal!AC$15)</f>
        <v/>
      </c>
      <c r="AD65" s="232">
        <f t="shared" si="25"/>
        <v>436187.21</v>
      </c>
      <c r="AE65" s="232">
        <f t="shared" si="26"/>
        <v>438162.75000000006</v>
      </c>
      <c r="AF65" s="239">
        <f t="shared" si="27"/>
        <v>575228.05838276038</v>
      </c>
      <c r="AG65" s="237">
        <f t="shared" si="32"/>
        <v>467656.66903556744</v>
      </c>
      <c r="AH65" s="240">
        <f t="shared" si="31"/>
        <v>1.230022143315167</v>
      </c>
      <c r="AI65" s="234" t="str">
        <f>VLOOKUP($A65,Incurred_Real!$A$25:$AP$479,Incurred_Real!AI$1,FALSE)</f>
        <v>2018</v>
      </c>
      <c r="AJ65" s="235" t="str">
        <f>VLOOKUP($A65,Incurred_Real!$A$25:$AP$479,Incurred_Real!AJ$1,FALSE)</f>
        <v/>
      </c>
      <c r="AK65" s="236" t="str">
        <f>VLOOKUP($A65,Incurred_Real!$A$25:$AP$479,Incurred_Real!AK$1,FALSE)</f>
        <v>2018</v>
      </c>
      <c r="AL65" s="235" t="str">
        <f>VLOOKUP($A65,Incurred_Real!$A$25:$AP$479,Incurred_Real!AL$1,FALSE)</f>
        <v/>
      </c>
      <c r="AM65" s="237">
        <f>IF(AL65="Commissioned Extra","",(IF((AD65)=0,0,SUMPRODUCT($F$17:$U$17,F65:U65))+VLOOKUP($A65,Incurred_Real!$A$25:$BS$376,Incurred_Real!$AO$1,FALSE)))</f>
        <v>510905.14786157158</v>
      </c>
      <c r="AN65" s="232" cm="1">
        <f t="array" ref="AN65">IF(ROUND(AE65,0)=0,0,LOOKUP(2,1/(F65:AC65&lt;&gt;""),F65:AC65))</f>
        <v>128.34</v>
      </c>
      <c r="AO65" s="232">
        <f t="shared" si="28"/>
        <v>0</v>
      </c>
      <c r="AP65" s="78"/>
      <c r="AQ65" s="20"/>
      <c r="AR65" s="245">
        <f>VLOOKUP($A65,Incurred_Real!$A$25:$CD$376,Incurred_Real!AR$1,FALSE)</f>
        <v>0</v>
      </c>
      <c r="AS65" s="246">
        <f>VLOOKUP($A65,Incurred_Real!$A$25:$CD$376,Incurred_Real!AS$1,FALSE)</f>
        <v>0.92678801219736062</v>
      </c>
      <c r="AT65" s="246">
        <f>VLOOKUP($A65,Incurred_Real!$A$25:$CD$376,Incurred_Real!AT$1,FALSE)</f>
        <v>0</v>
      </c>
      <c r="AU65" s="246">
        <f>VLOOKUP($A65,Incurred_Real!$A$25:$CD$376,Incurred_Real!AU$1,FALSE)</f>
        <v>0</v>
      </c>
      <c r="AV65" s="246">
        <f>VLOOKUP($A65,Incurred_Real!$A$25:$CD$376,Incurred_Real!AV$1,FALSE)</f>
        <v>3.9026623756304384E-2</v>
      </c>
      <c r="AW65" s="246">
        <f>VLOOKUP($A65,Incurred_Real!$A$25:$CD$376,Incurred_Real!AW$1,FALSE)</f>
        <v>0</v>
      </c>
      <c r="AX65" s="246">
        <f>VLOOKUP($A65,Incurred_Real!$A$25:$CD$376,Incurred_Real!AX$1,FALSE)</f>
        <v>0</v>
      </c>
      <c r="AY65" s="246">
        <f>VLOOKUP($A65,Incurred_Real!$A$25:$CD$376,Incurred_Real!AY$1,FALSE)</f>
        <v>0</v>
      </c>
      <c r="AZ65" s="246">
        <f>VLOOKUP($A65,Incurred_Real!$A$25:$CD$376,Incurred_Real!AZ$1,FALSE)</f>
        <v>3.4185364046334966E-2</v>
      </c>
      <c r="BA65" s="246">
        <f>VLOOKUP($A65,Incurred_Real!$A$25:$CD$376,Incurred_Real!BA$1,FALSE)</f>
        <v>0</v>
      </c>
      <c r="BB65" s="246">
        <f>VLOOKUP($A65,Incurred_Real!$A$25:$CD$376,Incurred_Real!BB$1,FALSE)</f>
        <v>0</v>
      </c>
      <c r="BC65" s="246">
        <f>VLOOKUP($A65,Incurred_Real!$A$25:$CD$376,Incurred_Real!BC$1,FALSE)</f>
        <v>0</v>
      </c>
      <c r="BD65" s="246">
        <f>VLOOKUP($A65,Incurred_Real!$A$25:$CD$376,Incurred_Real!BD$1,FALSE)</f>
        <v>0</v>
      </c>
      <c r="BE65" s="246">
        <f>VLOOKUP($A65,Incurred_Real!$A$25:$CD$376,Incurred_Real!BE$1,FALSE)</f>
        <v>0</v>
      </c>
      <c r="BF65" s="246">
        <f>VLOOKUP($A65,Incurred_Real!$A$25:$CD$376,Incurred_Real!BF$1,FALSE)</f>
        <v>0</v>
      </c>
      <c r="BG65" s="246">
        <f>VLOOKUP($A65,Incurred_Real!$A$25:$CD$376,Incurred_Real!BG$1,FALSE)</f>
        <v>0</v>
      </c>
      <c r="BH65" s="246">
        <f>VLOOKUP($A65,Incurred_Real!$A$25:$CD$376,Incurred_Real!BH$1,FALSE)</f>
        <v>0</v>
      </c>
      <c r="BI65" s="246">
        <f>VLOOKUP($A65,Incurred_Real!$A$25:$CD$376,Incurred_Real!BI$1,FALSE)</f>
        <v>0</v>
      </c>
      <c r="BJ65" s="246">
        <f>VLOOKUP($A65,Incurred_Real!$A$25:$CD$376,Incurred_Real!BJ$1,FALSE)</f>
        <v>0</v>
      </c>
      <c r="BK65" s="246">
        <f>VLOOKUP($A65,Incurred_Real!$A$25:$CD$376,Incurred_Real!BK$1,FALSE)</f>
        <v>0</v>
      </c>
      <c r="BL65" s="246">
        <f>VLOOKUP($A65,Incurred_Real!$A$25:$CD$376,Incurred_Real!BL$1,FALSE)</f>
        <v>0</v>
      </c>
      <c r="BM65" s="246">
        <f>VLOOKUP($A65,Incurred_Real!$A$25:$CD$376,Incurred_Real!BM$1,FALSE)</f>
        <v>0</v>
      </c>
      <c r="BN65" s="246">
        <f>VLOOKUP($A65,Incurred_Real!$A$25:$CD$376,Incurred_Real!BN$1,FALSE)</f>
        <v>0</v>
      </c>
      <c r="BO65" s="246">
        <f>VLOOKUP($A65,Incurred_Real!$A$25:$CD$376,Incurred_Real!BO$1,FALSE)</f>
        <v>0</v>
      </c>
      <c r="BP65" s="246">
        <f>VLOOKUP($A65,Incurred_Real!$A$25:$CD$376,Incurred_Real!BP$1,FALSE)</f>
        <v>0</v>
      </c>
      <c r="BQ65" s="246">
        <f>VLOOKUP($A65,Incurred_Real!$A$25:$CD$376,Incurred_Real!BQ$1,FALSE)</f>
        <v>0</v>
      </c>
      <c r="BR65" s="246">
        <f>VLOOKUP($A65,Incurred_Real!$A$25:$CD$376,Incurred_Real!BR$1,FALSE)</f>
        <v>0</v>
      </c>
      <c r="BS65" s="254">
        <f t="shared" si="29"/>
        <v>1</v>
      </c>
      <c r="BT65" s="249">
        <f>1+IF(ISNA(VLOOKUP($A65,'Project labour content'!$A$7:$D$255,'Project labour content'!$D$1,FALSE)),VLOOKUP($D65,'Project labour content'!$F$6:$G$15,'Project labour content'!$G$1,FALSE),VLOOKUP($A65,'Project labour content'!$A$7:$D$255,'Project labour content'!$D$1,FALSE))*LabEsc22*1</f>
        <v>1.0018661130890889</v>
      </c>
      <c r="BU65" s="249">
        <f>1+IF(ISNA(VLOOKUP($A65,'Project labour content'!$A$7:$D$255,'Project labour content'!$D$1,FALSE)),VLOOKUP($D65,'Project labour content'!$F$6:$G$15,'Project labour content'!$G$1,FALSE),VLOOKUP($A65,'Project labour content'!$A$7:$D$255,'Project labour content'!$D$1,FALSE))*LabEsc23*1</f>
        <v>1.0037411835210055</v>
      </c>
      <c r="BV65" s="249">
        <f>1+IF(ISNA(VLOOKUP($A65,'Project labour content'!$A$7:$D$255,'Project labour content'!$D$1,FALSE)),VLOOKUP($D65,'Project labour content'!$F$6:$G$15,'Project labour content'!$G$1,FALSE),VLOOKUP($A65,'Project labour content'!$A$7:$D$255,'Project labour content'!$D$1,FALSE))*LabEsc24*1</f>
        <v>1.005507499867871</v>
      </c>
      <c r="BW65" s="249">
        <f>1+IF(ISNA(VLOOKUP($A65,'Project labour content'!$A$7:$D$255,'Project labour content'!$D$1,FALSE)),VLOOKUP($D65,'Project labour content'!$F$6:$G$15,'Project labour content'!$G$1,FALSE),VLOOKUP($A65,'Project labour content'!$A$7:$D$255,'Project labour content'!$D$1,FALSE))*LabEsc25*1</f>
        <v>1.0078731862284394</v>
      </c>
      <c r="BX65" s="249">
        <f>1+IF(ISNA(VLOOKUP($A65,'Project labour content'!$A$7:$D$255,'Project labour content'!$D$1,FALSE)),VLOOKUP($D65,'Project labour content'!$F$6:$G$15,'Project labour content'!$G$1,FALSE),VLOOKUP($A65,'Project labour content'!$A$7:$D$255,'Project labour content'!$D$1,FALSE))*LabEsc26*1</f>
        <v>1.0104513900803989</v>
      </c>
      <c r="BY65" s="249">
        <f>1+IF(ISNA(VLOOKUP($A65,'Project labour content'!$A$7:$D$255,'Project labour content'!$D$1,FALSE)),VLOOKUP($D65,'Project labour content'!$F$6:$G$15,'Project labour content'!$G$1,FALSE),VLOOKUP($A65,'Project labour content'!$A$7:$D$255,'Project labour content'!$D$1,FALSE))*LabEsc27*1</f>
        <v>1.0120482898816279</v>
      </c>
      <c r="BZ65" s="249">
        <f>1+IF(ISNA(VLOOKUP($A65,'Project labour content'!$A$7:$D$255,'Project labour content'!$D$1,FALSE)),VLOOKUP($D65,'Project labour content'!$F$6:$G$15,'Project labour content'!$G$1,FALSE),VLOOKUP($A65,'Project labour content'!$A$7:$D$255,'Project labour content'!$D$1,FALSE))*LabEsc28*1</f>
        <v>1.0132507554319534</v>
      </c>
      <c r="CA65" s="249">
        <f>1+IF(ISNA(VLOOKUP($A65,'Project labour content'!$A$7:$D$255,'Project labour content'!$D$1,FALSE)),VLOOKUP($D65,'Project labour content'!$F$6:$G$15,'Project labour content'!$G$1,FALSE),VLOOKUP($A65,'Project labour content'!$A$7:$D$255,'Project labour content'!$D$1,FALSE))*LabEsc29*1</f>
        <v>1.0151804721471156</v>
      </c>
      <c r="CB65" s="250" t="str">
        <f>IF(ISNA(VLOOKUP($A65,'Project labour content'!$A$7:$D$255,'Project labour content'!$D$1,FALSE)),"Category","Project")</f>
        <v>Category</v>
      </c>
      <c r="CD65" s="247" t="str">
        <f t="shared" si="30"/>
        <v>11451</v>
      </c>
    </row>
    <row r="66" spans="1:82" x14ac:dyDescent="0.15">
      <c r="A66" s="11" t="s">
        <v>95</v>
      </c>
      <c r="B66" s="11" t="str">
        <f>VLOOKUP($A66,'Incurred Real 2022$'!$A$25:$AC$426,'Incurred Real 2022$'!B$1,FALSE)</f>
        <v>Project Delivery Optimisation</v>
      </c>
      <c r="C66" s="11" t="str">
        <f>VLOOKUP($A66,'Incurred Real 2022$'!$A$25:$AC$426,'Incurred Real 2022$'!C$1,FALSE)</f>
        <v>ExAnte</v>
      </c>
      <c r="D66" s="11" t="str">
        <f>VLOOKUP($A66,'Incurred Real 2022$'!$A$25:$AC$426,'Incurred Real 2022$'!D$1,FALSE)</f>
        <v>Augmentation</v>
      </c>
      <c r="E66" s="11" t="str">
        <f>VLOOKUP($A66,'Incurred Real 2022$'!$A$25:$AC$426,'Incurred Real 2022$'!E$1,FALSE)</f>
        <v>Closed</v>
      </c>
      <c r="F66" s="105" t="str">
        <f>IF(VLOOKUP($A66,'Incurred Real 2022$'!$A$25:$AC$426,'Incurred Real 2022$'!F$1,FALSE)=0,"",VLOOKUP($A66,'Incurred Real 2022$'!$A$25:$AC$426,'Incurred Real 2022$'!F$1,FALSE))</f>
        <v/>
      </c>
      <c r="G66" s="105" t="str">
        <f>IF(VLOOKUP($A66,'Incurred Real 2022$'!$A$25:$AC$426,'Incurred Real 2022$'!G$1,FALSE)=0,"",VLOOKUP($A66,'Incurred Real 2022$'!$A$25:$AC$426,'Incurred Real 2022$'!G$1,FALSE))</f>
        <v/>
      </c>
      <c r="H66" s="105" t="str">
        <f>IF(VLOOKUP($A66,'Incurred Real 2022$'!$A$25:$AC$426,'Incurred Real 2022$'!H$1,FALSE)=0,"",VLOOKUP($A66,'Incurred Real 2022$'!$A$25:$AC$426,'Incurred Real 2022$'!H$1,FALSE))</f>
        <v/>
      </c>
      <c r="I66" s="105" t="str">
        <f>IF(VLOOKUP($A66,'Incurred Real 2022$'!$A$25:$AC$426,'Incurred Real 2022$'!I$1,FALSE)=0,"",VLOOKUP($A66,'Incurred Real 2022$'!$A$25:$AC$426,'Incurred Real 2022$'!I$1,FALSE))</f>
        <v/>
      </c>
      <c r="J66" s="105" t="str">
        <f>IF(VLOOKUP($A66,'Incurred Real 2022$'!$A$25:$AC$426,'Incurred Real 2022$'!J$1,FALSE)=0,"",VLOOKUP($A66,'Incurred Real 2022$'!$A$25:$AC$426,'Incurred Real 2022$'!J$1,FALSE))</f>
        <v/>
      </c>
      <c r="K66" s="105" t="str">
        <f>IF(VLOOKUP($A66,'Incurred Real 2022$'!$A$25:$AC$426,'Incurred Real 2022$'!K$1,FALSE)=0,"",VLOOKUP($A66,'Incurred Real 2022$'!$A$25:$AC$426,'Incurred Real 2022$'!K$1,FALSE))</f>
        <v/>
      </c>
      <c r="L66" s="105" t="str">
        <f>IF(VLOOKUP($A66,'Incurred Real 2022$'!$A$25:$AC$426,'Incurred Real 2022$'!L$1,FALSE)=0,"",VLOOKUP($A66,'Incurred Real 2022$'!$A$25:$AC$426,'Incurred Real 2022$'!L$1,FALSE))</f>
        <v/>
      </c>
      <c r="M66" s="105" t="str">
        <f>IF(VLOOKUP($A66,'Incurred Real 2022$'!$A$25:$AC$426,'Incurred Real 2022$'!M$1,FALSE)=0,"",VLOOKUP($A66,'Incurred Real 2022$'!$A$25:$AC$426,'Incurred Real 2022$'!M$1,FALSE))</f>
        <v/>
      </c>
      <c r="N66" s="105">
        <f>IF(VLOOKUP($A66,'Incurred Real 2022$'!$A$25:$AC$426,'Incurred Real 2022$'!N$1,FALSE)=0,"",VLOOKUP($A66,'Incurred Real 2022$'!$A$25:$AC$426,'Incurred Real 2022$'!N$1,FALSE))</f>
        <v>2977.51</v>
      </c>
      <c r="O66" s="105">
        <f>IF(VLOOKUP($A66,'Incurred Real 2022$'!$A$25:$AC$426,'Incurred Real 2022$'!O$1,FALSE)=0,"",VLOOKUP($A66,'Incurred Real 2022$'!$A$25:$AC$426,'Incurred Real 2022$'!O$1,FALSE))</f>
        <v>5378.36</v>
      </c>
      <c r="P66" s="105">
        <f>IF(VLOOKUP($A66,'Incurred Real 2022$'!$A$25:$AC$426,'Incurred Real 2022$'!P$1,FALSE)=0,"",VLOOKUP($A66,'Incurred Real 2022$'!$A$25:$AC$426,'Incurred Real 2022$'!P$1,FALSE))</f>
        <v>405032.26</v>
      </c>
      <c r="Q66" s="105">
        <f>IF(VLOOKUP($A66,'Incurred Real 2022$'!$A$25:$AC$426,'Incurred Real 2022$'!Q$1,FALSE)=0,"",VLOOKUP($A66,'Incurred Real 2022$'!$A$25:$AC$426,'Incurred Real 2022$'!Q$1,FALSE))</f>
        <v>1351025.26</v>
      </c>
      <c r="R66" s="105">
        <f>IF(VLOOKUP($A66,'Incurred Real 2022$'!$A$25:$AC$426,'Incurred Real 2022$'!R$1,FALSE)=0,"",VLOOKUP($A66,'Incurred Real 2022$'!$A$25:$AC$426,'Incurred Real 2022$'!R$1,FALSE))</f>
        <v>843280.96</v>
      </c>
      <c r="S66" s="105">
        <f>IF(VLOOKUP($A66,'Incurred Real 2022$'!$A$25:$AC$426,'Incurred Real 2022$'!S$1,FALSE)=0,"",VLOOKUP($A66,'Incurred Real 2022$'!$A$25:$AC$426,'Incurred Real 2022$'!S$1,FALSE))</f>
        <v>103862.5</v>
      </c>
      <c r="T66" s="105" t="str">
        <f>IF(VLOOKUP($A66,'Incurred Real 2022$'!$A$25:$AC$426,'Incurred Real 2022$'!T$1,FALSE)=0,"",VLOOKUP($A66,'Incurred Real 2022$'!$A$25:$AC$426,'Incurred Real 2022$'!T$1,FALSE))</f>
        <v/>
      </c>
      <c r="U66" s="105" t="str">
        <f>IF(VLOOKUP($A66,'Incurred Real 2022$'!$A$25:$AC$426,'Incurred Real 2022$'!U$1,FALSE)=0,"",VLOOKUP($A66,'Incurred Real 2022$'!$A$25:$AC$426,'Incurred Real 2022$'!U$1,FALSE))</f>
        <v/>
      </c>
      <c r="V66" s="13" t="str">
        <f>IF(ISTEXT(VLOOKUP($A66,'Incurred Real 2022$'!$A$25:$AC$426,'Incurred Real 2022$'!V$1,FALSE)),"",(VLOOKUP($A66,'Incurred Real 2022$'!$A$25:$AC$426,'Incurred Real 2022$'!V$1,FALSE))*BT66*Incurred_Nominal!V$15)</f>
        <v/>
      </c>
      <c r="W66" s="13" t="str">
        <f>IF(ISTEXT(VLOOKUP($A66,'Incurred Real 2022$'!$A$25:$AC$426,'Incurred Real 2022$'!W$1,FALSE)),"",(VLOOKUP($A66,'Incurred Real 2022$'!$A$25:$AC$426,'Incurred Real 2022$'!W$1,FALSE))*BU66*Incurred_Nominal!W$15)</f>
        <v/>
      </c>
      <c r="X66" s="13" t="str">
        <f>IF(ISTEXT(VLOOKUP($A66,'Incurred Real 2022$'!$A$25:$AC$426,'Incurred Real 2022$'!X$1,FALSE)),"",(VLOOKUP($A66,'Incurred Real 2022$'!$A$25:$AC$426,'Incurred Real 2022$'!X$1,FALSE))*BV66*Incurred_Nominal!X$15)</f>
        <v/>
      </c>
      <c r="Y66" s="13" t="str">
        <f>IF(ISTEXT(VLOOKUP($A66,'Incurred Real 2022$'!$A$25:$AC$426,'Incurred Real 2022$'!Y$1,FALSE)),"",(VLOOKUP($A66,'Incurred Real 2022$'!$A$25:$AC$426,'Incurred Real 2022$'!Y$1,FALSE))*BW66*Incurred_Nominal!Y$15)</f>
        <v/>
      </c>
      <c r="Z66" s="13" t="str">
        <f>IF(ISTEXT(VLOOKUP($A66,'Incurred Real 2022$'!$A$25:$AC$426,'Incurred Real 2022$'!Z$1,FALSE)),"",(VLOOKUP($A66,'Incurred Real 2022$'!$A$25:$AC$426,'Incurred Real 2022$'!Z$1,FALSE))*BX66*Incurred_Nominal!Z$15)</f>
        <v/>
      </c>
      <c r="AA66" s="13" t="str">
        <f>IF(ISTEXT(VLOOKUP($A66,'Incurred Real 2022$'!$A$25:$AC$426,'Incurred Real 2022$'!AA$1,FALSE)),"",(VLOOKUP($A66,'Incurred Real 2022$'!$A$25:$AC$426,'Incurred Real 2022$'!AA$1,FALSE))*BY66*Incurred_Nominal!AA$15)</f>
        <v/>
      </c>
      <c r="AB66" s="13" t="str">
        <f>IF(ISTEXT(VLOOKUP($A66,'Incurred Real 2022$'!$A$25:$AC$426,'Incurred Real 2022$'!AB$1,FALSE)),"",(VLOOKUP($A66,'Incurred Real 2022$'!$A$25:$AC$426,'Incurred Real 2022$'!AB$1,FALSE))*BZ66*Incurred_Nominal!AB$15)</f>
        <v/>
      </c>
      <c r="AC66" s="13" t="str">
        <f>IF(ISTEXT(VLOOKUP($A66,'Incurred Real 2022$'!$A$25:$AC$426,'Incurred Real 2022$'!AC$1,FALSE)),"",(VLOOKUP($A66,'Incurred Real 2022$'!$A$25:$AC$426,'Incurred Real 2022$'!AC$1,FALSE))*CA66*Incurred_Nominal!AC$15)</f>
        <v/>
      </c>
      <c r="AD66" s="232">
        <f t="shared" si="25"/>
        <v>2711556.85</v>
      </c>
      <c r="AE66" s="232">
        <f t="shared" si="26"/>
        <v>2711556.85</v>
      </c>
      <c r="AF66" s="239">
        <f t="shared" si="27"/>
        <v>3386045.9433410629</v>
      </c>
      <c r="AG66" s="237">
        <f t="shared" si="32"/>
        <v>2701492.7364049666</v>
      </c>
      <c r="AH66" s="240">
        <f t="shared" si="31"/>
        <v>1.2533981297492107</v>
      </c>
      <c r="AI66" s="234">
        <f>VLOOKUP($A66,Incurred_Real!$A$25:$AP$479,Incurred_Real!AI$1,FALSE)</f>
        <v>2019</v>
      </c>
      <c r="AJ66" s="235">
        <f>VLOOKUP($A66,Incurred_Real!$A$25:$AP$479,Incurred_Real!AJ$1,FALSE)</f>
        <v>42744</v>
      </c>
      <c r="AK66" s="236">
        <f>VLOOKUP($A66,Incurred_Real!$A$25:$AP$479,Incurred_Real!AK$1,FALSE)</f>
        <v>2017</v>
      </c>
      <c r="AL66" s="235" t="str">
        <f>VLOOKUP($A66,Incurred_Real!$A$25:$AP$479,Incurred_Real!AL$1,FALSE)</f>
        <v/>
      </c>
      <c r="AM66" s="237">
        <f>IF(AL66="Commissioned Extra","",(IF((AD66)=0,0,SUMPRODUCT($F$17:$U$17,F66:U66))+VLOOKUP($A66,Incurred_Real!$A$25:$BS$376,Incurred_Real!$AO$1,FALSE)))</f>
        <v>3007412.9349886854</v>
      </c>
      <c r="AN66" s="232" cm="1">
        <f t="array" ref="AN66">IF(ROUND(AE66,0)=0,0,LOOKUP(2,1/(F66:AC66&lt;&gt;""),F66:AC66))</f>
        <v>103862.5</v>
      </c>
      <c r="AO66" s="232">
        <f t="shared" si="28"/>
        <v>0</v>
      </c>
      <c r="AP66" s="78"/>
      <c r="AQ66" s="20"/>
      <c r="AR66" s="245">
        <f>VLOOKUP($A66,Incurred_Real!$A$25:$CD$376,Incurred_Real!AR$1,FALSE)</f>
        <v>0</v>
      </c>
      <c r="AS66" s="246">
        <f>VLOOKUP($A66,Incurred_Real!$A$25:$CD$376,Incurred_Real!AS$1,FALSE)</f>
        <v>0</v>
      </c>
      <c r="AT66" s="246">
        <f>VLOOKUP($A66,Incurred_Real!$A$25:$CD$376,Incurred_Real!AT$1,FALSE)</f>
        <v>0</v>
      </c>
      <c r="AU66" s="246">
        <f>VLOOKUP($A66,Incurred_Real!$A$25:$CD$376,Incurred_Real!AU$1,FALSE)</f>
        <v>0</v>
      </c>
      <c r="AV66" s="246">
        <f>VLOOKUP($A66,Incurred_Real!$A$25:$CD$376,Incurred_Real!AV$1,FALSE)</f>
        <v>0.5</v>
      </c>
      <c r="AW66" s="246">
        <f>VLOOKUP($A66,Incurred_Real!$A$25:$CD$376,Incurred_Real!AW$1,FALSE)</f>
        <v>0</v>
      </c>
      <c r="AX66" s="246">
        <f>VLOOKUP($A66,Incurred_Real!$A$25:$CD$376,Incurred_Real!AX$1,FALSE)</f>
        <v>0</v>
      </c>
      <c r="AY66" s="246">
        <f>VLOOKUP($A66,Incurred_Real!$A$25:$CD$376,Incurred_Real!AY$1,FALSE)</f>
        <v>0</v>
      </c>
      <c r="AZ66" s="246">
        <f>VLOOKUP($A66,Incurred_Real!$A$25:$CD$376,Incurred_Real!AZ$1,FALSE)</f>
        <v>0.5</v>
      </c>
      <c r="BA66" s="246">
        <f>VLOOKUP($A66,Incurred_Real!$A$25:$CD$376,Incurred_Real!BA$1,FALSE)</f>
        <v>0</v>
      </c>
      <c r="BB66" s="246">
        <f>VLOOKUP($A66,Incurred_Real!$A$25:$CD$376,Incurred_Real!BB$1,FALSE)</f>
        <v>0</v>
      </c>
      <c r="BC66" s="246">
        <f>VLOOKUP($A66,Incurred_Real!$A$25:$CD$376,Incurred_Real!BC$1,FALSE)</f>
        <v>0</v>
      </c>
      <c r="BD66" s="246">
        <f>VLOOKUP($A66,Incurred_Real!$A$25:$CD$376,Incurred_Real!BD$1,FALSE)</f>
        <v>0</v>
      </c>
      <c r="BE66" s="246">
        <f>VLOOKUP($A66,Incurred_Real!$A$25:$CD$376,Incurred_Real!BE$1,FALSE)</f>
        <v>0</v>
      </c>
      <c r="BF66" s="246">
        <f>VLOOKUP($A66,Incurred_Real!$A$25:$CD$376,Incurred_Real!BF$1,FALSE)</f>
        <v>0</v>
      </c>
      <c r="BG66" s="246">
        <f>VLOOKUP($A66,Incurred_Real!$A$25:$CD$376,Incurred_Real!BG$1,FALSE)</f>
        <v>0</v>
      </c>
      <c r="BH66" s="246">
        <f>VLOOKUP($A66,Incurred_Real!$A$25:$CD$376,Incurred_Real!BH$1,FALSE)</f>
        <v>0</v>
      </c>
      <c r="BI66" s="246">
        <f>VLOOKUP($A66,Incurred_Real!$A$25:$CD$376,Incurred_Real!BI$1,FALSE)</f>
        <v>0</v>
      </c>
      <c r="BJ66" s="246">
        <f>VLOOKUP($A66,Incurred_Real!$A$25:$CD$376,Incurred_Real!BJ$1,FALSE)</f>
        <v>0</v>
      </c>
      <c r="BK66" s="246">
        <f>VLOOKUP($A66,Incurred_Real!$A$25:$CD$376,Incurred_Real!BK$1,FALSE)</f>
        <v>0</v>
      </c>
      <c r="BL66" s="246">
        <f>VLOOKUP($A66,Incurred_Real!$A$25:$CD$376,Incurred_Real!BL$1,FALSE)</f>
        <v>0</v>
      </c>
      <c r="BM66" s="246">
        <f>VLOOKUP($A66,Incurred_Real!$A$25:$CD$376,Incurred_Real!BM$1,FALSE)</f>
        <v>0</v>
      </c>
      <c r="BN66" s="246">
        <f>VLOOKUP($A66,Incurred_Real!$A$25:$CD$376,Incurred_Real!BN$1,FALSE)</f>
        <v>0</v>
      </c>
      <c r="BO66" s="246">
        <f>VLOOKUP($A66,Incurred_Real!$A$25:$CD$376,Incurred_Real!BO$1,FALSE)</f>
        <v>0</v>
      </c>
      <c r="BP66" s="246">
        <f>VLOOKUP($A66,Incurred_Real!$A$25:$CD$376,Incurred_Real!BP$1,FALSE)</f>
        <v>0</v>
      </c>
      <c r="BQ66" s="246">
        <f>VLOOKUP($A66,Incurred_Real!$A$25:$CD$376,Incurred_Real!BQ$1,FALSE)</f>
        <v>0</v>
      </c>
      <c r="BR66" s="246">
        <f>VLOOKUP($A66,Incurred_Real!$A$25:$CD$376,Incurred_Real!BR$1,FALSE)</f>
        <v>0</v>
      </c>
      <c r="BS66" s="254">
        <f t="shared" si="29"/>
        <v>1</v>
      </c>
      <c r="BT66" s="249">
        <f>1+IF(ISNA(VLOOKUP($A66,'Project labour content'!$A$7:$D$255,'Project labour content'!$D$1,FALSE)),VLOOKUP($D66,'Project labour content'!$F$6:$G$15,'Project labour content'!$G$1,FALSE),VLOOKUP($A66,'Project labour content'!$A$7:$D$255,'Project labour content'!$D$1,FALSE))*LabEsc22*1</f>
        <v>1.0003471041831231</v>
      </c>
      <c r="BU66" s="249">
        <f>1+IF(ISNA(VLOOKUP($A66,'Project labour content'!$A$7:$D$255,'Project labour content'!$D$1,FALSE)),VLOOKUP($D66,'Project labour content'!$F$6:$G$15,'Project labour content'!$G$1,FALSE),VLOOKUP($A66,'Project labour content'!$A$7:$D$255,'Project labour content'!$D$1,FALSE))*LabEsc23*1</f>
        <v>1.0006958744663252</v>
      </c>
      <c r="BV66" s="249">
        <f>1+IF(ISNA(VLOOKUP($A66,'Project labour content'!$A$7:$D$255,'Project labour content'!$D$1,FALSE)),VLOOKUP($D66,'Project labour content'!$F$6:$G$15,'Project labour content'!$G$1,FALSE),VLOOKUP($A66,'Project labour content'!$A$7:$D$255,'Project labour content'!$D$1,FALSE))*LabEsc24*1</f>
        <v>1.0010244160731017</v>
      </c>
      <c r="BW66" s="249">
        <f>1+IF(ISNA(VLOOKUP($A66,'Project labour content'!$A$7:$D$255,'Project labour content'!$D$1,FALSE)),VLOOKUP($D66,'Project labour content'!$F$6:$G$15,'Project labour content'!$G$1,FALSE),VLOOKUP($A66,'Project labour content'!$A$7:$D$255,'Project labour content'!$D$1,FALSE))*LabEsc25*1</f>
        <v>1.0014644427984443</v>
      </c>
      <c r="BX66" s="249">
        <f>1+IF(ISNA(VLOOKUP($A66,'Project labour content'!$A$7:$D$255,'Project labour content'!$D$1,FALSE)),VLOOKUP($D66,'Project labour content'!$F$6:$G$15,'Project labour content'!$G$1,FALSE),VLOOKUP($A66,'Project labour content'!$A$7:$D$255,'Project labour content'!$D$1,FALSE))*LabEsc26*1</f>
        <v>1.0019439985912801</v>
      </c>
      <c r="BY66" s="249">
        <f>1+IF(ISNA(VLOOKUP($A66,'Project labour content'!$A$7:$D$255,'Project labour content'!$D$1,FALSE)),VLOOKUP($D66,'Project labour content'!$F$6:$G$15,'Project labour content'!$G$1,FALSE),VLOOKUP($A66,'Project labour content'!$A$7:$D$255,'Project labour content'!$D$1,FALSE))*LabEsc27*1</f>
        <v>1.0022410280715812</v>
      </c>
      <c r="BZ66" s="249">
        <f>1+IF(ISNA(VLOOKUP($A66,'Project labour content'!$A$7:$D$255,'Project labour content'!$D$1,FALSE)),VLOOKUP($D66,'Project labour content'!$F$6:$G$15,'Project labour content'!$G$1,FALSE),VLOOKUP($A66,'Project labour content'!$A$7:$D$255,'Project labour content'!$D$1,FALSE))*LabEsc28*1</f>
        <v>1.002464691270248</v>
      </c>
      <c r="CA66" s="249">
        <f>1+IF(ISNA(VLOOKUP($A66,'Project labour content'!$A$7:$D$255,'Project labour content'!$D$1,FALSE)),VLOOKUP($D66,'Project labour content'!$F$6:$G$15,'Project labour content'!$G$1,FALSE),VLOOKUP($A66,'Project labour content'!$A$7:$D$255,'Project labour content'!$D$1,FALSE))*LabEsc29*1</f>
        <v>1.0028236259714685</v>
      </c>
      <c r="CB66" s="250" t="str">
        <f>IF(ISNA(VLOOKUP($A66,'Project labour content'!$A$7:$D$255,'Project labour content'!$D$1,FALSE)),"Category","Project")</f>
        <v>Category</v>
      </c>
      <c r="CD66" s="247" t="str">
        <f t="shared" si="30"/>
        <v>11452</v>
      </c>
    </row>
    <row r="67" spans="1:82" x14ac:dyDescent="0.15">
      <c r="A67" s="11" t="s">
        <v>97</v>
      </c>
      <c r="B67" s="11" t="str">
        <f>VLOOKUP($A67,'Incurred Real 2022$'!$A$25:$AC$426,'Incurred Real 2022$'!B$1,FALSE)</f>
        <v>Safety in Design Processes</v>
      </c>
      <c r="C67" s="11" t="str">
        <f>VLOOKUP($A67,'Incurred Real 2022$'!$A$25:$AC$426,'Incurred Real 2022$'!C$1,FALSE)</f>
        <v>ExAnte</v>
      </c>
      <c r="D67" s="11" t="str">
        <f>VLOOKUP($A67,'Incurred Real 2022$'!$A$25:$AC$426,'Incurred Real 2022$'!D$1,FALSE)</f>
        <v>Security/Compliance</v>
      </c>
      <c r="E67" s="11" t="str">
        <f>VLOOKUP($A67,'Incurred Real 2022$'!$A$25:$AC$426,'Incurred Real 2022$'!E$1,FALSE)</f>
        <v>Closed</v>
      </c>
      <c r="F67" s="105" t="str">
        <f>IF(VLOOKUP($A67,'Incurred Real 2022$'!$A$25:$AC$426,'Incurred Real 2022$'!F$1,FALSE)=0,"",VLOOKUP($A67,'Incurred Real 2022$'!$A$25:$AC$426,'Incurred Real 2022$'!F$1,FALSE))</f>
        <v/>
      </c>
      <c r="G67" s="105" t="str">
        <f>IF(VLOOKUP($A67,'Incurred Real 2022$'!$A$25:$AC$426,'Incurred Real 2022$'!G$1,FALSE)=0,"",VLOOKUP($A67,'Incurred Real 2022$'!$A$25:$AC$426,'Incurred Real 2022$'!G$1,FALSE))</f>
        <v/>
      </c>
      <c r="H67" s="105" t="str">
        <f>IF(VLOOKUP($A67,'Incurred Real 2022$'!$A$25:$AC$426,'Incurred Real 2022$'!H$1,FALSE)=0,"",VLOOKUP($A67,'Incurred Real 2022$'!$A$25:$AC$426,'Incurred Real 2022$'!H$1,FALSE))</f>
        <v/>
      </c>
      <c r="I67" s="105" t="str">
        <f>IF(VLOOKUP($A67,'Incurred Real 2022$'!$A$25:$AC$426,'Incurred Real 2022$'!I$1,FALSE)=0,"",VLOOKUP($A67,'Incurred Real 2022$'!$A$25:$AC$426,'Incurred Real 2022$'!I$1,FALSE))</f>
        <v/>
      </c>
      <c r="J67" s="105" t="str">
        <f>IF(VLOOKUP($A67,'Incurred Real 2022$'!$A$25:$AC$426,'Incurred Real 2022$'!J$1,FALSE)=0,"",VLOOKUP($A67,'Incurred Real 2022$'!$A$25:$AC$426,'Incurred Real 2022$'!J$1,FALSE))</f>
        <v/>
      </c>
      <c r="K67" s="105" t="str">
        <f>IF(VLOOKUP($A67,'Incurred Real 2022$'!$A$25:$AC$426,'Incurred Real 2022$'!K$1,FALSE)=0,"",VLOOKUP($A67,'Incurred Real 2022$'!$A$25:$AC$426,'Incurred Real 2022$'!K$1,FALSE))</f>
        <v/>
      </c>
      <c r="L67" s="105" t="str">
        <f>IF(VLOOKUP($A67,'Incurred Real 2022$'!$A$25:$AC$426,'Incurred Real 2022$'!L$1,FALSE)=0,"",VLOOKUP($A67,'Incurred Real 2022$'!$A$25:$AC$426,'Incurred Real 2022$'!L$1,FALSE))</f>
        <v/>
      </c>
      <c r="M67" s="105" t="str">
        <f>IF(VLOOKUP($A67,'Incurred Real 2022$'!$A$25:$AC$426,'Incurred Real 2022$'!M$1,FALSE)=0,"",VLOOKUP($A67,'Incurred Real 2022$'!$A$25:$AC$426,'Incurred Real 2022$'!M$1,FALSE))</f>
        <v/>
      </c>
      <c r="N67" s="105">
        <f>IF(VLOOKUP($A67,'Incurred Real 2022$'!$A$25:$AC$426,'Incurred Real 2022$'!N$1,FALSE)=0,"",VLOOKUP($A67,'Incurred Real 2022$'!$A$25:$AC$426,'Incurred Real 2022$'!N$1,FALSE))</f>
        <v>89188.45</v>
      </c>
      <c r="O67" s="105" t="str">
        <f>IF(VLOOKUP($A67,'Incurred Real 2022$'!$A$25:$AC$426,'Incurred Real 2022$'!O$1,FALSE)=0,"",VLOOKUP($A67,'Incurred Real 2022$'!$A$25:$AC$426,'Incurred Real 2022$'!O$1,FALSE))</f>
        <v/>
      </c>
      <c r="P67" s="105" t="str">
        <f>IF(VLOOKUP($A67,'Incurred Real 2022$'!$A$25:$AC$426,'Incurred Real 2022$'!P$1,FALSE)=0,"",VLOOKUP($A67,'Incurred Real 2022$'!$A$25:$AC$426,'Incurred Real 2022$'!P$1,FALSE))</f>
        <v/>
      </c>
      <c r="Q67" s="105" t="str">
        <f>IF(VLOOKUP($A67,'Incurred Real 2022$'!$A$25:$AC$426,'Incurred Real 2022$'!Q$1,FALSE)=0,"",VLOOKUP($A67,'Incurred Real 2022$'!$A$25:$AC$426,'Incurred Real 2022$'!Q$1,FALSE))</f>
        <v/>
      </c>
      <c r="R67" s="105">
        <f>IF(VLOOKUP($A67,'Incurred Real 2022$'!$A$25:$AC$426,'Incurred Real 2022$'!R$1,FALSE)=0,"",VLOOKUP($A67,'Incurred Real 2022$'!$A$25:$AC$426,'Incurred Real 2022$'!R$1,FALSE))</f>
        <v>-89188.45</v>
      </c>
      <c r="S67" s="105" t="str">
        <f>IF(VLOOKUP($A67,'Incurred Real 2022$'!$A$25:$AC$426,'Incurred Real 2022$'!S$1,FALSE)=0,"",VLOOKUP($A67,'Incurred Real 2022$'!$A$25:$AC$426,'Incurred Real 2022$'!S$1,FALSE))</f>
        <v/>
      </c>
      <c r="T67" s="105" t="str">
        <f>IF(VLOOKUP($A67,'Incurred Real 2022$'!$A$25:$AC$426,'Incurred Real 2022$'!T$1,FALSE)=0,"",VLOOKUP($A67,'Incurred Real 2022$'!$A$25:$AC$426,'Incurred Real 2022$'!T$1,FALSE))</f>
        <v/>
      </c>
      <c r="U67" s="105" t="str">
        <f>IF(VLOOKUP($A67,'Incurred Real 2022$'!$A$25:$AC$426,'Incurred Real 2022$'!U$1,FALSE)=0,"",VLOOKUP($A67,'Incurred Real 2022$'!$A$25:$AC$426,'Incurred Real 2022$'!U$1,FALSE))</f>
        <v/>
      </c>
      <c r="V67" s="13" t="str">
        <f>IF(ISTEXT(VLOOKUP($A67,'Incurred Real 2022$'!$A$25:$AC$426,'Incurred Real 2022$'!V$1,FALSE)),"",(VLOOKUP($A67,'Incurred Real 2022$'!$A$25:$AC$426,'Incurred Real 2022$'!V$1,FALSE))*BT67*Incurred_Nominal!V$15)</f>
        <v/>
      </c>
      <c r="W67" s="13" t="str">
        <f>IF(ISTEXT(VLOOKUP($A67,'Incurred Real 2022$'!$A$25:$AC$426,'Incurred Real 2022$'!W$1,FALSE)),"",(VLOOKUP($A67,'Incurred Real 2022$'!$A$25:$AC$426,'Incurred Real 2022$'!W$1,FALSE))*BU67*Incurred_Nominal!W$15)</f>
        <v/>
      </c>
      <c r="X67" s="13" t="str">
        <f>IF(ISTEXT(VLOOKUP($A67,'Incurred Real 2022$'!$A$25:$AC$426,'Incurred Real 2022$'!X$1,FALSE)),"",(VLOOKUP($A67,'Incurred Real 2022$'!$A$25:$AC$426,'Incurred Real 2022$'!X$1,FALSE))*BV67*Incurred_Nominal!X$15)</f>
        <v/>
      </c>
      <c r="Y67" s="13" t="str">
        <f>IF(ISTEXT(VLOOKUP($A67,'Incurred Real 2022$'!$A$25:$AC$426,'Incurred Real 2022$'!Y$1,FALSE)),"",(VLOOKUP($A67,'Incurred Real 2022$'!$A$25:$AC$426,'Incurred Real 2022$'!Y$1,FALSE))*BW67*Incurred_Nominal!Y$15)</f>
        <v/>
      </c>
      <c r="Z67" s="13" t="str">
        <f>IF(ISTEXT(VLOOKUP($A67,'Incurred Real 2022$'!$A$25:$AC$426,'Incurred Real 2022$'!Z$1,FALSE)),"",(VLOOKUP($A67,'Incurred Real 2022$'!$A$25:$AC$426,'Incurred Real 2022$'!Z$1,FALSE))*BX67*Incurred_Nominal!Z$15)</f>
        <v/>
      </c>
      <c r="AA67" s="13" t="str">
        <f>IF(ISTEXT(VLOOKUP($A67,'Incurred Real 2022$'!$A$25:$AC$426,'Incurred Real 2022$'!AA$1,FALSE)),"",(VLOOKUP($A67,'Incurred Real 2022$'!$A$25:$AC$426,'Incurred Real 2022$'!AA$1,FALSE))*BY67*Incurred_Nominal!AA$15)</f>
        <v/>
      </c>
      <c r="AB67" s="13" t="str">
        <f>IF(ISTEXT(VLOOKUP($A67,'Incurred Real 2022$'!$A$25:$AC$426,'Incurred Real 2022$'!AB$1,FALSE)),"",(VLOOKUP($A67,'Incurred Real 2022$'!$A$25:$AC$426,'Incurred Real 2022$'!AB$1,FALSE))*BZ67*Incurred_Nominal!AB$15)</f>
        <v/>
      </c>
      <c r="AC67" s="13" t="str">
        <f>IF(ISTEXT(VLOOKUP($A67,'Incurred Real 2022$'!$A$25:$AC$426,'Incurred Real 2022$'!AC$1,FALSE)),"",(VLOOKUP($A67,'Incurred Real 2022$'!$A$25:$AC$426,'Incurred Real 2022$'!AC$1,FALSE))*CA67*Incurred_Nominal!AC$15)</f>
        <v/>
      </c>
      <c r="AD67" s="232">
        <f t="shared" si="25"/>
        <v>0</v>
      </c>
      <c r="AE67" s="232">
        <f t="shared" si="26"/>
        <v>178376.9</v>
      </c>
      <c r="AF67" s="239">
        <f t="shared" si="27"/>
        <v>0</v>
      </c>
      <c r="AG67" s="237">
        <f t="shared" si="32"/>
        <v>0</v>
      </c>
      <c r="AH67" s="240">
        <f t="shared" si="31"/>
        <v>1.3140464263499789</v>
      </c>
      <c r="AI67" s="234" t="str">
        <f>VLOOKUP($A67,Incurred_Real!$A$25:$AP$479,Incurred_Real!AI$1,FALSE)</f>
        <v>2018</v>
      </c>
      <c r="AJ67" s="235">
        <f>VLOOKUP($A67,Incurred_Real!$A$25:$AP$479,Incurred_Real!AJ$1,FALSE)</f>
        <v>41578</v>
      </c>
      <c r="AK67" s="236">
        <f>VLOOKUP($A67,Incurred_Real!$A$25:$AP$479,Incurred_Real!AK$1,FALSE)</f>
        <v>2014</v>
      </c>
      <c r="AL67" s="235" t="str">
        <f>VLOOKUP($A67,Incurred_Real!$A$25:$AP$479,Incurred_Real!AL$1,FALSE)</f>
        <v/>
      </c>
      <c r="AM67" s="237">
        <f>IF(AL67="Commissioned Extra","",(IF((AD67)=0,0,SUMPRODUCT($F$17:$U$17,F67:U67))+VLOOKUP($A67,Incurred_Real!$A$25:$BS$376,Incurred_Real!$AO$1,FALSE)))</f>
        <v>0</v>
      </c>
      <c r="AN67" s="232" cm="1">
        <f t="array" ref="AN67">IF(ROUND(AE67,0)=0,0,LOOKUP(2,1/(F67:AC67&lt;&gt;""),F67:AC67))</f>
        <v>-89188.45</v>
      </c>
      <c r="AO67" s="232">
        <f t="shared" si="28"/>
        <v>0</v>
      </c>
      <c r="AP67" s="78"/>
      <c r="AQ67" s="20"/>
      <c r="AR67" s="245">
        <f>VLOOKUP($A67,Incurred_Real!$A$25:$CD$376,Incurred_Real!AR$1,FALSE)</f>
        <v>0</v>
      </c>
      <c r="AS67" s="246">
        <f>VLOOKUP($A67,Incurred_Real!$A$25:$CD$376,Incurred_Real!AS$1,FALSE)</f>
        <v>0</v>
      </c>
      <c r="AT67" s="246">
        <f>VLOOKUP($A67,Incurred_Real!$A$25:$CD$376,Incurred_Real!AT$1,FALSE)</f>
        <v>0</v>
      </c>
      <c r="AU67" s="246">
        <f>VLOOKUP($A67,Incurred_Real!$A$25:$CD$376,Incurred_Real!AU$1,FALSE)</f>
        <v>0</v>
      </c>
      <c r="AV67" s="246">
        <f>VLOOKUP($A67,Incurred_Real!$A$25:$CD$376,Incurred_Real!AV$1,FALSE)</f>
        <v>0</v>
      </c>
      <c r="AW67" s="246">
        <f>VLOOKUP($A67,Incurred_Real!$A$25:$CD$376,Incurred_Real!AW$1,FALSE)</f>
        <v>0</v>
      </c>
      <c r="AX67" s="246">
        <f>VLOOKUP($A67,Incurred_Real!$A$25:$CD$376,Incurred_Real!AX$1,FALSE)</f>
        <v>0</v>
      </c>
      <c r="AY67" s="246">
        <f>VLOOKUP($A67,Incurred_Real!$A$25:$CD$376,Incurred_Real!AY$1,FALSE)</f>
        <v>0</v>
      </c>
      <c r="AZ67" s="246">
        <f>VLOOKUP($A67,Incurred_Real!$A$25:$CD$376,Incurred_Real!AZ$1,FALSE)</f>
        <v>1</v>
      </c>
      <c r="BA67" s="246">
        <f>VLOOKUP($A67,Incurred_Real!$A$25:$CD$376,Incurred_Real!BA$1,FALSE)</f>
        <v>0</v>
      </c>
      <c r="BB67" s="246">
        <f>VLOOKUP($A67,Incurred_Real!$A$25:$CD$376,Incurred_Real!BB$1,FALSE)</f>
        <v>0</v>
      </c>
      <c r="BC67" s="246">
        <f>VLOOKUP($A67,Incurred_Real!$A$25:$CD$376,Incurred_Real!BC$1,FALSE)</f>
        <v>0</v>
      </c>
      <c r="BD67" s="246">
        <f>VLOOKUP($A67,Incurred_Real!$A$25:$CD$376,Incurred_Real!BD$1,FALSE)</f>
        <v>0</v>
      </c>
      <c r="BE67" s="246">
        <f>VLOOKUP($A67,Incurred_Real!$A$25:$CD$376,Incurred_Real!BE$1,FALSE)</f>
        <v>0</v>
      </c>
      <c r="BF67" s="246">
        <f>VLOOKUP($A67,Incurred_Real!$A$25:$CD$376,Incurred_Real!BF$1,FALSE)</f>
        <v>0</v>
      </c>
      <c r="BG67" s="246">
        <f>VLOOKUP($A67,Incurred_Real!$A$25:$CD$376,Incurred_Real!BG$1,FALSE)</f>
        <v>0</v>
      </c>
      <c r="BH67" s="246">
        <f>VLOOKUP($A67,Incurred_Real!$A$25:$CD$376,Incurred_Real!BH$1,FALSE)</f>
        <v>0</v>
      </c>
      <c r="BI67" s="246">
        <f>VLOOKUP($A67,Incurred_Real!$A$25:$CD$376,Incurred_Real!BI$1,FALSE)</f>
        <v>0</v>
      </c>
      <c r="BJ67" s="246">
        <f>VLOOKUP($A67,Incurred_Real!$A$25:$CD$376,Incurred_Real!BJ$1,FALSE)</f>
        <v>0</v>
      </c>
      <c r="BK67" s="246">
        <f>VLOOKUP($A67,Incurred_Real!$A$25:$CD$376,Incurred_Real!BK$1,FALSE)</f>
        <v>0</v>
      </c>
      <c r="BL67" s="246">
        <f>VLOOKUP($A67,Incurred_Real!$A$25:$CD$376,Incurred_Real!BL$1,FALSE)</f>
        <v>0</v>
      </c>
      <c r="BM67" s="246">
        <f>VLOOKUP($A67,Incurred_Real!$A$25:$CD$376,Incurred_Real!BM$1,FALSE)</f>
        <v>0</v>
      </c>
      <c r="BN67" s="246">
        <f>VLOOKUP($A67,Incurred_Real!$A$25:$CD$376,Incurred_Real!BN$1,FALSE)</f>
        <v>0</v>
      </c>
      <c r="BO67" s="246">
        <f>VLOOKUP($A67,Incurred_Real!$A$25:$CD$376,Incurred_Real!BO$1,FALSE)</f>
        <v>0</v>
      </c>
      <c r="BP67" s="246">
        <f>VLOOKUP($A67,Incurred_Real!$A$25:$CD$376,Incurred_Real!BP$1,FALSE)</f>
        <v>0</v>
      </c>
      <c r="BQ67" s="246">
        <f>VLOOKUP($A67,Incurred_Real!$A$25:$CD$376,Incurred_Real!BQ$1,FALSE)</f>
        <v>0</v>
      </c>
      <c r="BR67" s="246">
        <f>VLOOKUP($A67,Incurred_Real!$A$25:$CD$376,Incurred_Real!BR$1,FALSE)</f>
        <v>0</v>
      </c>
      <c r="BS67" s="254">
        <f t="shared" si="29"/>
        <v>1</v>
      </c>
      <c r="BT67" s="249">
        <f>1+IF(ISNA(VLOOKUP($A67,'Project labour content'!$A$7:$D$255,'Project labour content'!$D$1,FALSE)),VLOOKUP($D67,'Project labour content'!$F$6:$G$15,'Project labour content'!$G$1,FALSE),VLOOKUP($A67,'Project labour content'!$A$7:$D$255,'Project labour content'!$D$1,FALSE))*LabEsc22*1</f>
        <v>1.0005859102087626</v>
      </c>
      <c r="BU67" s="249">
        <f>1+IF(ISNA(VLOOKUP($A67,'Project labour content'!$A$7:$D$255,'Project labour content'!$D$1,FALSE)),VLOOKUP($D67,'Project labour content'!$F$6:$G$15,'Project labour content'!$G$1,FALSE),VLOOKUP($A67,'Project labour content'!$A$7:$D$255,'Project labour content'!$D$1,FALSE))*LabEsc23*1</f>
        <v>1.0011746327865272</v>
      </c>
      <c r="BV67" s="249">
        <f>1+IF(ISNA(VLOOKUP($A67,'Project labour content'!$A$7:$D$255,'Project labour content'!$D$1,FALSE)),VLOOKUP($D67,'Project labour content'!$F$6:$G$15,'Project labour content'!$G$1,FALSE),VLOOKUP($A67,'Project labour content'!$A$7:$D$255,'Project labour content'!$D$1,FALSE))*LabEsc24*1</f>
        <v>1.0017292094547814</v>
      </c>
      <c r="BW67" s="249">
        <f>1+IF(ISNA(VLOOKUP($A67,'Project labour content'!$A$7:$D$255,'Project labour content'!$D$1,FALSE)),VLOOKUP($D67,'Project labour content'!$F$6:$G$15,'Project labour content'!$G$1,FALSE),VLOOKUP($A67,'Project labour content'!$A$7:$D$255,'Project labour content'!$D$1,FALSE))*LabEsc25*1</f>
        <v>1.0024719724724633</v>
      </c>
      <c r="BX67" s="249">
        <f>1+IF(ISNA(VLOOKUP($A67,'Project labour content'!$A$7:$D$255,'Project labour content'!$D$1,FALSE)),VLOOKUP($D67,'Project labour content'!$F$6:$G$15,'Project labour content'!$G$1,FALSE),VLOOKUP($A67,'Project labour content'!$A$7:$D$255,'Project labour content'!$D$1,FALSE))*LabEsc26*1</f>
        <v>1.0032814603679003</v>
      </c>
      <c r="BY67" s="249">
        <f>1+IF(ISNA(VLOOKUP($A67,'Project labour content'!$A$7:$D$255,'Project labour content'!$D$1,FALSE)),VLOOKUP($D67,'Project labour content'!$F$6:$G$15,'Project labour content'!$G$1,FALSE),VLOOKUP($A67,'Project labour content'!$A$7:$D$255,'Project labour content'!$D$1,FALSE))*LabEsc27*1</f>
        <v>1.0037828447166741</v>
      </c>
      <c r="BZ67" s="249">
        <f>1+IF(ISNA(VLOOKUP($A67,'Project labour content'!$A$7:$D$255,'Project labour content'!$D$1,FALSE)),VLOOKUP($D67,'Project labour content'!$F$6:$G$15,'Project labour content'!$G$1,FALSE),VLOOKUP($A67,'Project labour content'!$A$7:$D$255,'Project labour content'!$D$1,FALSE))*LabEsc28*1</f>
        <v>1.0041603871313007</v>
      </c>
      <c r="CA67" s="249">
        <f>1+IF(ISNA(VLOOKUP($A67,'Project labour content'!$A$7:$D$255,'Project labour content'!$D$1,FALSE)),VLOOKUP($D67,'Project labour content'!$F$6:$G$15,'Project labour content'!$G$1,FALSE),VLOOKUP($A67,'Project labour content'!$A$7:$D$255,'Project labour content'!$D$1,FALSE))*LabEsc29*1</f>
        <v>1.0047662671982935</v>
      </c>
      <c r="CB67" s="250" t="str">
        <f>IF(ISNA(VLOOKUP($A67,'Project labour content'!$A$7:$D$255,'Project labour content'!$D$1,FALSE)),"Category","Project")</f>
        <v>Category</v>
      </c>
      <c r="CD67" s="247" t="str">
        <f t="shared" si="30"/>
        <v>11454</v>
      </c>
    </row>
    <row r="68" spans="1:82" x14ac:dyDescent="0.15">
      <c r="A68" s="11" t="s">
        <v>99</v>
      </c>
      <c r="B68" s="11" t="str">
        <f>VLOOKUP($A68,'Incurred Real 2022$'!$A$25:$AC$426,'Incurred Real 2022$'!B$1,FALSE)</f>
        <v>Cultana to Stony Point Land and Easement Acquisition</v>
      </c>
      <c r="C68" s="11" t="str">
        <f>VLOOKUP($A68,'Incurred Real 2022$'!$A$25:$AC$426,'Incurred Real 2022$'!C$1,FALSE)</f>
        <v>ExAnte</v>
      </c>
      <c r="D68" s="11" t="str">
        <f>VLOOKUP($A68,'Incurred Real 2022$'!$A$25:$AC$426,'Incurred Real 2022$'!D$1,FALSE)</f>
        <v>Easements/Land</v>
      </c>
      <c r="E68" s="11" t="str">
        <f>VLOOKUP($A68,'Incurred Real 2022$'!$A$25:$AC$426,'Incurred Real 2022$'!E$1,FALSE)</f>
        <v>Closed</v>
      </c>
      <c r="F68" s="105" t="str">
        <f>IF(VLOOKUP($A68,'Incurred Real 2022$'!$A$25:$AC$426,'Incurred Real 2022$'!F$1,FALSE)=0,"",VLOOKUP($A68,'Incurred Real 2022$'!$A$25:$AC$426,'Incurred Real 2022$'!F$1,FALSE))</f>
        <v/>
      </c>
      <c r="G68" s="105" t="str">
        <f>IF(VLOOKUP($A68,'Incurred Real 2022$'!$A$25:$AC$426,'Incurred Real 2022$'!G$1,FALSE)=0,"",VLOOKUP($A68,'Incurred Real 2022$'!$A$25:$AC$426,'Incurred Real 2022$'!G$1,FALSE))</f>
        <v/>
      </c>
      <c r="H68" s="105" t="str">
        <f>IF(VLOOKUP($A68,'Incurred Real 2022$'!$A$25:$AC$426,'Incurred Real 2022$'!H$1,FALSE)=0,"",VLOOKUP($A68,'Incurred Real 2022$'!$A$25:$AC$426,'Incurred Real 2022$'!H$1,FALSE))</f>
        <v/>
      </c>
      <c r="I68" s="105" t="str">
        <f>IF(VLOOKUP($A68,'Incurred Real 2022$'!$A$25:$AC$426,'Incurred Real 2022$'!I$1,FALSE)=0,"",VLOOKUP($A68,'Incurred Real 2022$'!$A$25:$AC$426,'Incurred Real 2022$'!I$1,FALSE))</f>
        <v/>
      </c>
      <c r="J68" s="105" t="str">
        <f>IF(VLOOKUP($A68,'Incurred Real 2022$'!$A$25:$AC$426,'Incurred Real 2022$'!J$1,FALSE)=0,"",VLOOKUP($A68,'Incurred Real 2022$'!$A$25:$AC$426,'Incurred Real 2022$'!J$1,FALSE))</f>
        <v/>
      </c>
      <c r="K68" s="105" t="str">
        <f>IF(VLOOKUP($A68,'Incurred Real 2022$'!$A$25:$AC$426,'Incurred Real 2022$'!K$1,FALSE)=0,"",VLOOKUP($A68,'Incurred Real 2022$'!$A$25:$AC$426,'Incurred Real 2022$'!K$1,FALSE))</f>
        <v/>
      </c>
      <c r="L68" s="105" t="str">
        <f>IF(VLOOKUP($A68,'Incurred Real 2022$'!$A$25:$AC$426,'Incurred Real 2022$'!L$1,FALSE)=0,"",VLOOKUP($A68,'Incurred Real 2022$'!$A$25:$AC$426,'Incurred Real 2022$'!L$1,FALSE))</f>
        <v/>
      </c>
      <c r="M68" s="105">
        <f>IF(VLOOKUP($A68,'Incurred Real 2022$'!$A$25:$AC$426,'Incurred Real 2022$'!M$1,FALSE)=0,"",VLOOKUP($A68,'Incurred Real 2022$'!$A$25:$AC$426,'Incurred Real 2022$'!M$1,FALSE))</f>
        <v>134351.37</v>
      </c>
      <c r="N68" s="105">
        <f>IF(VLOOKUP($A68,'Incurred Real 2022$'!$A$25:$AC$426,'Incurred Real 2022$'!N$1,FALSE)=0,"",VLOOKUP($A68,'Incurred Real 2022$'!$A$25:$AC$426,'Incurred Real 2022$'!N$1,FALSE))</f>
        <v>188691.28</v>
      </c>
      <c r="O68" s="105">
        <f>IF(VLOOKUP($A68,'Incurred Real 2022$'!$A$25:$AC$426,'Incurred Real 2022$'!O$1,FALSE)=0,"",VLOOKUP($A68,'Incurred Real 2022$'!$A$25:$AC$426,'Incurred Real 2022$'!O$1,FALSE))</f>
        <v>163346.25</v>
      </c>
      <c r="P68" s="105">
        <f>IF(VLOOKUP($A68,'Incurred Real 2022$'!$A$25:$AC$426,'Incurred Real 2022$'!P$1,FALSE)=0,"",VLOOKUP($A68,'Incurred Real 2022$'!$A$25:$AC$426,'Incurred Real 2022$'!P$1,FALSE))</f>
        <v>275845.46999999997</v>
      </c>
      <c r="Q68" s="105">
        <f>IF(VLOOKUP($A68,'Incurred Real 2022$'!$A$25:$AC$426,'Incurred Real 2022$'!Q$1,FALSE)=0,"",VLOOKUP($A68,'Incurred Real 2022$'!$A$25:$AC$426,'Incurred Real 2022$'!Q$1,FALSE))</f>
        <v>13965.75</v>
      </c>
      <c r="R68" s="105">
        <f>IF(VLOOKUP($A68,'Incurred Real 2022$'!$A$25:$AC$426,'Incurred Real 2022$'!R$1,FALSE)=0,"",VLOOKUP($A68,'Incurred Real 2022$'!$A$25:$AC$426,'Incurred Real 2022$'!R$1,FALSE))</f>
        <v>-2696.1</v>
      </c>
      <c r="S68" s="105" t="str">
        <f>IF(VLOOKUP($A68,'Incurred Real 2022$'!$A$25:$AC$426,'Incurred Real 2022$'!S$1,FALSE)=0,"",VLOOKUP($A68,'Incurred Real 2022$'!$A$25:$AC$426,'Incurred Real 2022$'!S$1,FALSE))</f>
        <v/>
      </c>
      <c r="T68" s="105" t="str">
        <f>IF(VLOOKUP($A68,'Incurred Real 2022$'!$A$25:$AC$426,'Incurred Real 2022$'!T$1,FALSE)=0,"",VLOOKUP($A68,'Incurred Real 2022$'!$A$25:$AC$426,'Incurred Real 2022$'!T$1,FALSE))</f>
        <v/>
      </c>
      <c r="U68" s="105" t="str">
        <f>IF(VLOOKUP($A68,'Incurred Real 2022$'!$A$25:$AC$426,'Incurred Real 2022$'!U$1,FALSE)=0,"",VLOOKUP($A68,'Incurred Real 2022$'!$A$25:$AC$426,'Incurred Real 2022$'!U$1,FALSE))</f>
        <v/>
      </c>
      <c r="V68" s="13" t="str">
        <f>IF(ISTEXT(VLOOKUP($A68,'Incurred Real 2022$'!$A$25:$AC$426,'Incurred Real 2022$'!V$1,FALSE)),"",(VLOOKUP($A68,'Incurred Real 2022$'!$A$25:$AC$426,'Incurred Real 2022$'!V$1,FALSE))*BT68*Incurred_Nominal!V$15)</f>
        <v/>
      </c>
      <c r="W68" s="13" t="str">
        <f>IF(ISTEXT(VLOOKUP($A68,'Incurred Real 2022$'!$A$25:$AC$426,'Incurred Real 2022$'!W$1,FALSE)),"",(VLOOKUP($A68,'Incurred Real 2022$'!$A$25:$AC$426,'Incurred Real 2022$'!W$1,FALSE))*BU68*Incurred_Nominal!W$15)</f>
        <v/>
      </c>
      <c r="X68" s="13" t="str">
        <f>IF(ISTEXT(VLOOKUP($A68,'Incurred Real 2022$'!$A$25:$AC$426,'Incurred Real 2022$'!X$1,FALSE)),"",(VLOOKUP($A68,'Incurred Real 2022$'!$A$25:$AC$426,'Incurred Real 2022$'!X$1,FALSE))*BV68*Incurred_Nominal!X$15)</f>
        <v/>
      </c>
      <c r="Y68" s="13" t="str">
        <f>IF(ISTEXT(VLOOKUP($A68,'Incurred Real 2022$'!$A$25:$AC$426,'Incurred Real 2022$'!Y$1,FALSE)),"",(VLOOKUP($A68,'Incurred Real 2022$'!$A$25:$AC$426,'Incurred Real 2022$'!Y$1,FALSE))*BW68*Incurred_Nominal!Y$15)</f>
        <v/>
      </c>
      <c r="Z68" s="13" t="str">
        <f>IF(ISTEXT(VLOOKUP($A68,'Incurred Real 2022$'!$A$25:$AC$426,'Incurred Real 2022$'!Z$1,FALSE)),"",(VLOOKUP($A68,'Incurred Real 2022$'!$A$25:$AC$426,'Incurred Real 2022$'!Z$1,FALSE))*BX68*Incurred_Nominal!Z$15)</f>
        <v/>
      </c>
      <c r="AA68" s="13" t="str">
        <f>IF(ISTEXT(VLOOKUP($A68,'Incurred Real 2022$'!$A$25:$AC$426,'Incurred Real 2022$'!AA$1,FALSE)),"",(VLOOKUP($A68,'Incurred Real 2022$'!$A$25:$AC$426,'Incurred Real 2022$'!AA$1,FALSE))*BY68*Incurred_Nominal!AA$15)</f>
        <v/>
      </c>
      <c r="AB68" s="13" t="str">
        <f>IF(ISTEXT(VLOOKUP($A68,'Incurred Real 2022$'!$A$25:$AC$426,'Incurred Real 2022$'!AB$1,FALSE)),"",(VLOOKUP($A68,'Incurred Real 2022$'!$A$25:$AC$426,'Incurred Real 2022$'!AB$1,FALSE))*BZ68*Incurred_Nominal!AB$15)</f>
        <v/>
      </c>
      <c r="AC68" s="13" t="str">
        <f>IF(ISTEXT(VLOOKUP($A68,'Incurred Real 2022$'!$A$25:$AC$426,'Incurred Real 2022$'!AC$1,FALSE)),"",(VLOOKUP($A68,'Incurred Real 2022$'!$A$25:$AC$426,'Incurred Real 2022$'!AC$1,FALSE))*CA68*Incurred_Nominal!AC$15)</f>
        <v/>
      </c>
      <c r="AD68" s="232">
        <f t="shared" si="25"/>
        <v>773504.02</v>
      </c>
      <c r="AE68" s="232">
        <f t="shared" si="26"/>
        <v>778896.22</v>
      </c>
      <c r="AF68" s="239">
        <f t="shared" si="27"/>
        <v>1008778.1280115298</v>
      </c>
      <c r="AG68" s="237">
        <f t="shared" si="32"/>
        <v>788082.34411871003</v>
      </c>
      <c r="AH68" s="240">
        <f t="shared" si="31"/>
        <v>1.2800415280710515</v>
      </c>
      <c r="AI68" s="234" t="str">
        <f>VLOOKUP($A68,Incurred_Real!$A$25:$AP$479,Incurred_Real!AI$1,FALSE)</f>
        <v>2018</v>
      </c>
      <c r="AJ68" s="235">
        <f>VLOOKUP($A68,Incurred_Real!$A$25:$AP$479,Incurred_Real!AJ$1,FALSE)</f>
        <v>42489</v>
      </c>
      <c r="AK68" s="236">
        <f>VLOOKUP($A68,Incurred_Real!$A$25:$AP$479,Incurred_Real!AK$1,FALSE)</f>
        <v>2016</v>
      </c>
      <c r="AL68" s="235" t="str">
        <f>VLOOKUP($A68,Incurred_Real!$A$25:$AP$479,Incurred_Real!AL$1,FALSE)</f>
        <v/>
      </c>
      <c r="AM68" s="237">
        <f>IF(AL68="Commissioned Extra","",(IF((AD68)=0,0,SUMPRODUCT($F$17:$U$17,F68:U68))+VLOOKUP($A68,Incurred_Real!$A$25:$BS$376,Incurred_Real!$AO$1,FALSE)))</f>
        <v>895974.96356533142</v>
      </c>
      <c r="AN68" s="232" cm="1">
        <f t="array" ref="AN68">IF(ROUND(AE68,0)=0,0,LOOKUP(2,1/(F68:AC68&lt;&gt;""),F68:AC68))</f>
        <v>-2696.1</v>
      </c>
      <c r="AO68" s="232">
        <f t="shared" si="28"/>
        <v>0</v>
      </c>
      <c r="AP68" s="78"/>
      <c r="AQ68" s="20"/>
      <c r="AR68" s="245">
        <f>VLOOKUP($A68,Incurred_Real!$A$25:$CD$376,Incurred_Real!AR$1,FALSE)</f>
        <v>0</v>
      </c>
      <c r="AS68" s="246">
        <f>VLOOKUP($A68,Incurred_Real!$A$25:$CD$376,Incurred_Real!AS$1,FALSE)</f>
        <v>0</v>
      </c>
      <c r="AT68" s="246">
        <f>VLOOKUP($A68,Incurred_Real!$A$25:$CD$376,Incurred_Real!AT$1,FALSE)</f>
        <v>0</v>
      </c>
      <c r="AU68" s="246">
        <f>VLOOKUP($A68,Incurred_Real!$A$25:$CD$376,Incurred_Real!AU$1,FALSE)</f>
        <v>0</v>
      </c>
      <c r="AV68" s="246">
        <f>VLOOKUP($A68,Incurred_Real!$A$25:$CD$376,Incurred_Real!AV$1,FALSE)</f>
        <v>0</v>
      </c>
      <c r="AW68" s="246">
        <f>VLOOKUP($A68,Incurred_Real!$A$25:$CD$376,Incurred_Real!AW$1,FALSE)</f>
        <v>1</v>
      </c>
      <c r="AX68" s="246">
        <f>VLOOKUP($A68,Incurred_Real!$A$25:$CD$376,Incurred_Real!AX$1,FALSE)</f>
        <v>0</v>
      </c>
      <c r="AY68" s="246">
        <f>VLOOKUP($A68,Incurred_Real!$A$25:$CD$376,Incurred_Real!AY$1,FALSE)</f>
        <v>0</v>
      </c>
      <c r="AZ68" s="246">
        <f>VLOOKUP($A68,Incurred_Real!$A$25:$CD$376,Incurred_Real!AZ$1,FALSE)</f>
        <v>0</v>
      </c>
      <c r="BA68" s="246">
        <f>VLOOKUP($A68,Incurred_Real!$A$25:$CD$376,Incurred_Real!BA$1,FALSE)</f>
        <v>0</v>
      </c>
      <c r="BB68" s="246">
        <f>VLOOKUP($A68,Incurred_Real!$A$25:$CD$376,Incurred_Real!BB$1,FALSE)</f>
        <v>0</v>
      </c>
      <c r="BC68" s="246">
        <f>VLOOKUP($A68,Incurred_Real!$A$25:$CD$376,Incurred_Real!BC$1,FALSE)</f>
        <v>0</v>
      </c>
      <c r="BD68" s="246">
        <f>VLOOKUP($A68,Incurred_Real!$A$25:$CD$376,Incurred_Real!BD$1,FALSE)</f>
        <v>0</v>
      </c>
      <c r="BE68" s="246">
        <f>VLOOKUP($A68,Incurred_Real!$A$25:$CD$376,Incurred_Real!BE$1,FALSE)</f>
        <v>0</v>
      </c>
      <c r="BF68" s="246">
        <f>VLOOKUP($A68,Incurred_Real!$A$25:$CD$376,Incurred_Real!BF$1,FALSE)</f>
        <v>0</v>
      </c>
      <c r="BG68" s="246">
        <f>VLOOKUP($A68,Incurred_Real!$A$25:$CD$376,Incurred_Real!BG$1,FALSE)</f>
        <v>0</v>
      </c>
      <c r="BH68" s="246">
        <f>VLOOKUP($A68,Incurred_Real!$A$25:$CD$376,Incurred_Real!BH$1,FALSE)</f>
        <v>0</v>
      </c>
      <c r="BI68" s="246">
        <f>VLOOKUP($A68,Incurred_Real!$A$25:$CD$376,Incurred_Real!BI$1,FALSE)</f>
        <v>0</v>
      </c>
      <c r="BJ68" s="246">
        <f>VLOOKUP($A68,Incurred_Real!$A$25:$CD$376,Incurred_Real!BJ$1,FALSE)</f>
        <v>0</v>
      </c>
      <c r="BK68" s="246">
        <f>VLOOKUP($A68,Incurred_Real!$A$25:$CD$376,Incurred_Real!BK$1,FALSE)</f>
        <v>0</v>
      </c>
      <c r="BL68" s="246">
        <f>VLOOKUP($A68,Incurred_Real!$A$25:$CD$376,Incurred_Real!BL$1,FALSE)</f>
        <v>0</v>
      </c>
      <c r="BM68" s="246">
        <f>VLOOKUP($A68,Incurred_Real!$A$25:$CD$376,Incurred_Real!BM$1,FALSE)</f>
        <v>0</v>
      </c>
      <c r="BN68" s="246">
        <f>VLOOKUP($A68,Incurred_Real!$A$25:$CD$376,Incurred_Real!BN$1,FALSE)</f>
        <v>0</v>
      </c>
      <c r="BO68" s="246">
        <f>VLOOKUP($A68,Incurred_Real!$A$25:$CD$376,Incurred_Real!BO$1,FALSE)</f>
        <v>0</v>
      </c>
      <c r="BP68" s="246">
        <f>VLOOKUP($A68,Incurred_Real!$A$25:$CD$376,Incurred_Real!BP$1,FALSE)</f>
        <v>0</v>
      </c>
      <c r="BQ68" s="246">
        <f>VLOOKUP($A68,Incurred_Real!$A$25:$CD$376,Incurred_Real!BQ$1,FALSE)</f>
        <v>0</v>
      </c>
      <c r="BR68" s="246">
        <f>VLOOKUP($A68,Incurred_Real!$A$25:$CD$376,Incurred_Real!BR$1,FALSE)</f>
        <v>0</v>
      </c>
      <c r="BS68" s="254">
        <f t="shared" si="29"/>
        <v>1</v>
      </c>
      <c r="BT68" s="249">
        <f>1+IF(ISNA(VLOOKUP($A68,'Project labour content'!$A$7:$D$255,'Project labour content'!$D$1,FALSE)),VLOOKUP($D68,'Project labour content'!$F$6:$G$15,'Project labour content'!$G$1,FALSE),VLOOKUP($A68,'Project labour content'!$A$7:$D$255,'Project labour content'!$D$1,FALSE))*LabEsc22*1</f>
        <v>1.0010837894284197</v>
      </c>
      <c r="BU68" s="249">
        <f>1+IF(ISNA(VLOOKUP($A68,'Project labour content'!$A$7:$D$255,'Project labour content'!$D$1,FALSE)),VLOOKUP($D68,'Project labour content'!$F$6:$G$15,'Project labour content'!$G$1,FALSE),VLOOKUP($A68,'Project labour content'!$A$7:$D$255,'Project labour content'!$D$1,FALSE))*LabEsc23*1</f>
        <v>1.0021727810460956</v>
      </c>
      <c r="BV68" s="249">
        <f>1+IF(ISNA(VLOOKUP($A68,'Project labour content'!$A$7:$D$255,'Project labour content'!$D$1,FALSE)),VLOOKUP($D68,'Project labour content'!$F$6:$G$15,'Project labour content'!$G$1,FALSE),VLOOKUP($A68,'Project labour content'!$A$7:$D$255,'Project labour content'!$D$1,FALSE))*LabEsc24*1</f>
        <v>1.0031986111499465</v>
      </c>
      <c r="BW68" s="249">
        <f>1+IF(ISNA(VLOOKUP($A68,'Project labour content'!$A$7:$D$255,'Project labour content'!$D$1,FALSE)),VLOOKUP($D68,'Project labour content'!$F$6:$G$15,'Project labour content'!$G$1,FALSE),VLOOKUP($A68,'Project labour content'!$A$7:$D$255,'Project labour content'!$D$1,FALSE))*LabEsc25*1</f>
        <v>1.0045725396023706</v>
      </c>
      <c r="BX68" s="249">
        <f>1+IF(ISNA(VLOOKUP($A68,'Project labour content'!$A$7:$D$255,'Project labour content'!$D$1,FALSE)),VLOOKUP($D68,'Project labour content'!$F$6:$G$15,'Project labour content'!$G$1,FALSE),VLOOKUP($A68,'Project labour content'!$A$7:$D$255,'Project labour content'!$D$1,FALSE))*LabEsc26*1</f>
        <v>1.0060698926274376</v>
      </c>
      <c r="BY68" s="249">
        <f>1+IF(ISNA(VLOOKUP($A68,'Project labour content'!$A$7:$D$255,'Project labour content'!$D$1,FALSE)),VLOOKUP($D68,'Project labour content'!$F$6:$G$15,'Project labour content'!$G$1,FALSE),VLOOKUP($A68,'Project labour content'!$A$7:$D$255,'Project labour content'!$D$1,FALSE))*LabEsc27*1</f>
        <v>1.0069973300549637</v>
      </c>
      <c r="BZ68" s="249">
        <f>1+IF(ISNA(VLOOKUP($A68,'Project labour content'!$A$7:$D$255,'Project labour content'!$D$1,FALSE)),VLOOKUP($D68,'Project labour content'!$F$6:$G$15,'Project labour content'!$G$1,FALSE),VLOOKUP($A68,'Project labour content'!$A$7:$D$255,'Project labour content'!$D$1,FALSE))*LabEsc28*1</f>
        <v>1.0076956904378909</v>
      </c>
      <c r="CA68" s="249">
        <f>1+IF(ISNA(VLOOKUP($A68,'Project labour content'!$A$7:$D$255,'Project labour content'!$D$1,FALSE)),VLOOKUP($D68,'Project labour content'!$F$6:$G$15,'Project labour content'!$G$1,FALSE),VLOOKUP($A68,'Project labour content'!$A$7:$D$255,'Project labour content'!$D$1,FALSE))*LabEsc29*1</f>
        <v>1.0088164191804123</v>
      </c>
      <c r="CB68" s="250" t="str">
        <f>IF(ISNA(VLOOKUP($A68,'Project labour content'!$A$7:$D$255,'Project labour content'!$D$1,FALSE)),"Category","Project")</f>
        <v>Category</v>
      </c>
      <c r="CD68" s="247" t="str">
        <f t="shared" si="30"/>
        <v>11461</v>
      </c>
    </row>
    <row r="69" spans="1:82" x14ac:dyDescent="0.15">
      <c r="A69" s="11" t="s">
        <v>100</v>
      </c>
      <c r="B69" s="11" t="str">
        <f>VLOOKUP($A69,'Incurred Real 2022$'!$A$25:$AC$426,'Incurred Real 2022$'!B$1,FALSE)</f>
        <v>Emergency Unit Asset Replacement 2013-18</v>
      </c>
      <c r="C69" s="11" t="str">
        <f>VLOOKUP($A69,'Incurred Real 2022$'!$A$25:$AC$426,'Incurred Real 2022$'!C$1,FALSE)</f>
        <v>ExAnte</v>
      </c>
      <c r="D69" s="11" t="str">
        <f>VLOOKUP($A69,'Incurred Real 2022$'!$A$25:$AC$426,'Incurred Real 2022$'!D$1,FALSE)</f>
        <v>Replacement</v>
      </c>
      <c r="E69" s="11" t="str">
        <f>VLOOKUP($A69,'Incurred Real 2022$'!$A$25:$AC$426,'Incurred Real 2022$'!E$1,FALSE)</f>
        <v>Closed</v>
      </c>
      <c r="F69" s="105" t="str">
        <f>IF(VLOOKUP($A69,'Incurred Real 2022$'!$A$25:$AC$426,'Incurred Real 2022$'!F$1,FALSE)=0,"",VLOOKUP($A69,'Incurred Real 2022$'!$A$25:$AC$426,'Incurred Real 2022$'!F$1,FALSE))</f>
        <v/>
      </c>
      <c r="G69" s="105" t="str">
        <f>IF(VLOOKUP($A69,'Incurred Real 2022$'!$A$25:$AC$426,'Incurred Real 2022$'!G$1,FALSE)=0,"",VLOOKUP($A69,'Incurred Real 2022$'!$A$25:$AC$426,'Incurred Real 2022$'!G$1,FALSE))</f>
        <v/>
      </c>
      <c r="H69" s="105" t="str">
        <f>IF(VLOOKUP($A69,'Incurred Real 2022$'!$A$25:$AC$426,'Incurred Real 2022$'!H$1,FALSE)=0,"",VLOOKUP($A69,'Incurred Real 2022$'!$A$25:$AC$426,'Incurred Real 2022$'!H$1,FALSE))</f>
        <v/>
      </c>
      <c r="I69" s="105" t="str">
        <f>IF(VLOOKUP($A69,'Incurred Real 2022$'!$A$25:$AC$426,'Incurred Real 2022$'!I$1,FALSE)=0,"",VLOOKUP($A69,'Incurred Real 2022$'!$A$25:$AC$426,'Incurred Real 2022$'!I$1,FALSE))</f>
        <v/>
      </c>
      <c r="J69" s="105" t="str">
        <f>IF(VLOOKUP($A69,'Incurred Real 2022$'!$A$25:$AC$426,'Incurred Real 2022$'!J$1,FALSE)=0,"",VLOOKUP($A69,'Incurred Real 2022$'!$A$25:$AC$426,'Incurred Real 2022$'!J$1,FALSE))</f>
        <v/>
      </c>
      <c r="K69" s="105" t="str">
        <f>IF(VLOOKUP($A69,'Incurred Real 2022$'!$A$25:$AC$426,'Incurred Real 2022$'!K$1,FALSE)=0,"",VLOOKUP($A69,'Incurred Real 2022$'!$A$25:$AC$426,'Incurred Real 2022$'!K$1,FALSE))</f>
        <v/>
      </c>
      <c r="L69" s="105" t="str">
        <f>IF(VLOOKUP($A69,'Incurred Real 2022$'!$A$25:$AC$426,'Incurred Real 2022$'!L$1,FALSE)=0,"",VLOOKUP($A69,'Incurred Real 2022$'!$A$25:$AC$426,'Incurred Real 2022$'!L$1,FALSE))</f>
        <v/>
      </c>
      <c r="M69" s="105" t="str">
        <f>IF(VLOOKUP($A69,'Incurred Real 2022$'!$A$25:$AC$426,'Incurred Real 2022$'!M$1,FALSE)=0,"",VLOOKUP($A69,'Incurred Real 2022$'!$A$25:$AC$426,'Incurred Real 2022$'!M$1,FALSE))</f>
        <v/>
      </c>
      <c r="N69" s="105">
        <f>IF(VLOOKUP($A69,'Incurred Real 2022$'!$A$25:$AC$426,'Incurred Real 2022$'!N$1,FALSE)=0,"",VLOOKUP($A69,'Incurred Real 2022$'!$A$25:$AC$426,'Incurred Real 2022$'!N$1,FALSE))</f>
        <v>277734.34000000003</v>
      </c>
      <c r="O69" s="105">
        <f>IF(VLOOKUP($A69,'Incurred Real 2022$'!$A$25:$AC$426,'Incurred Real 2022$'!O$1,FALSE)=0,"",VLOOKUP($A69,'Incurred Real 2022$'!$A$25:$AC$426,'Incurred Real 2022$'!O$1,FALSE))</f>
        <v>220787.11</v>
      </c>
      <c r="P69" s="105">
        <f>IF(VLOOKUP($A69,'Incurred Real 2022$'!$A$25:$AC$426,'Incurred Real 2022$'!P$1,FALSE)=0,"",VLOOKUP($A69,'Incurred Real 2022$'!$A$25:$AC$426,'Incurred Real 2022$'!P$1,FALSE))</f>
        <v>827665.65</v>
      </c>
      <c r="Q69" s="105">
        <f>IF(VLOOKUP($A69,'Incurred Real 2022$'!$A$25:$AC$426,'Incurred Real 2022$'!Q$1,FALSE)=0,"",VLOOKUP($A69,'Incurred Real 2022$'!$A$25:$AC$426,'Incurred Real 2022$'!Q$1,FALSE))</f>
        <v>867407.92</v>
      </c>
      <c r="R69" s="105">
        <f>IF(VLOOKUP($A69,'Incurred Real 2022$'!$A$25:$AC$426,'Incurred Real 2022$'!R$1,FALSE)=0,"",VLOOKUP($A69,'Incurred Real 2022$'!$A$25:$AC$426,'Incurred Real 2022$'!R$1,FALSE))</f>
        <v>1317019.1499999999</v>
      </c>
      <c r="S69" s="105">
        <f>IF(VLOOKUP($A69,'Incurred Real 2022$'!$A$25:$AC$426,'Incurred Real 2022$'!S$1,FALSE)=0,"",VLOOKUP($A69,'Incurred Real 2022$'!$A$25:$AC$426,'Incurred Real 2022$'!S$1,FALSE))</f>
        <v>199626.03</v>
      </c>
      <c r="T69" s="105" t="str">
        <f>IF(VLOOKUP($A69,'Incurred Real 2022$'!$A$25:$AC$426,'Incurred Real 2022$'!T$1,FALSE)=0,"",VLOOKUP($A69,'Incurred Real 2022$'!$A$25:$AC$426,'Incurred Real 2022$'!T$1,FALSE))</f>
        <v/>
      </c>
      <c r="U69" s="105" t="str">
        <f>IF(VLOOKUP($A69,'Incurred Real 2022$'!$A$25:$AC$426,'Incurred Real 2022$'!U$1,FALSE)=0,"",VLOOKUP($A69,'Incurred Real 2022$'!$A$25:$AC$426,'Incurred Real 2022$'!U$1,FALSE))</f>
        <v/>
      </c>
      <c r="V69" s="13" t="str">
        <f>IF(ISTEXT(VLOOKUP($A69,'Incurred Real 2022$'!$A$25:$AC$426,'Incurred Real 2022$'!V$1,FALSE)),"",(VLOOKUP($A69,'Incurred Real 2022$'!$A$25:$AC$426,'Incurred Real 2022$'!V$1,FALSE))*BT69*Incurred_Nominal!V$15)</f>
        <v/>
      </c>
      <c r="W69" s="13" t="str">
        <f>IF(ISTEXT(VLOOKUP($A69,'Incurred Real 2022$'!$A$25:$AC$426,'Incurred Real 2022$'!W$1,FALSE)),"",(VLOOKUP($A69,'Incurred Real 2022$'!$A$25:$AC$426,'Incurred Real 2022$'!W$1,FALSE))*BU69*Incurred_Nominal!W$15)</f>
        <v/>
      </c>
      <c r="X69" s="13" t="str">
        <f>IF(ISTEXT(VLOOKUP($A69,'Incurred Real 2022$'!$A$25:$AC$426,'Incurred Real 2022$'!X$1,FALSE)),"",(VLOOKUP($A69,'Incurred Real 2022$'!$A$25:$AC$426,'Incurred Real 2022$'!X$1,FALSE))*BV69*Incurred_Nominal!X$15)</f>
        <v/>
      </c>
      <c r="Y69" s="13" t="str">
        <f>IF(ISTEXT(VLOOKUP($A69,'Incurred Real 2022$'!$A$25:$AC$426,'Incurred Real 2022$'!Y$1,FALSE)),"",(VLOOKUP($A69,'Incurred Real 2022$'!$A$25:$AC$426,'Incurred Real 2022$'!Y$1,FALSE))*BW69*Incurred_Nominal!Y$15)</f>
        <v/>
      </c>
      <c r="Z69" s="13" t="str">
        <f>IF(ISTEXT(VLOOKUP($A69,'Incurred Real 2022$'!$A$25:$AC$426,'Incurred Real 2022$'!Z$1,FALSE)),"",(VLOOKUP($A69,'Incurred Real 2022$'!$A$25:$AC$426,'Incurred Real 2022$'!Z$1,FALSE))*BX69*Incurred_Nominal!Z$15)</f>
        <v/>
      </c>
      <c r="AA69" s="13" t="str">
        <f>IF(ISTEXT(VLOOKUP($A69,'Incurred Real 2022$'!$A$25:$AC$426,'Incurred Real 2022$'!AA$1,FALSE)),"",(VLOOKUP($A69,'Incurred Real 2022$'!$A$25:$AC$426,'Incurred Real 2022$'!AA$1,FALSE))*BY69*Incurred_Nominal!AA$15)</f>
        <v/>
      </c>
      <c r="AB69" s="13" t="str">
        <f>IF(ISTEXT(VLOOKUP($A69,'Incurred Real 2022$'!$A$25:$AC$426,'Incurred Real 2022$'!AB$1,FALSE)),"",(VLOOKUP($A69,'Incurred Real 2022$'!$A$25:$AC$426,'Incurred Real 2022$'!AB$1,FALSE))*BZ69*Incurred_Nominal!AB$15)</f>
        <v/>
      </c>
      <c r="AC69" s="13" t="str">
        <f>IF(ISTEXT(VLOOKUP($A69,'Incurred Real 2022$'!$A$25:$AC$426,'Incurred Real 2022$'!AC$1,FALSE)),"",(VLOOKUP($A69,'Incurred Real 2022$'!$A$25:$AC$426,'Incurred Real 2022$'!AC$1,FALSE))*CA69*Incurred_Nominal!AC$15)</f>
        <v/>
      </c>
      <c r="AD69" s="232">
        <f t="shared" si="25"/>
        <v>3710240.1999999997</v>
      </c>
      <c r="AE69" s="232">
        <f t="shared" si="26"/>
        <v>3710240.1999999997</v>
      </c>
      <c r="AF69" s="239">
        <f t="shared" si="27"/>
        <v>4660210.2062146934</v>
      </c>
      <c r="AG69" s="237">
        <f t="shared" si="32"/>
        <v>3839191.9892601673</v>
      </c>
      <c r="AH69" s="240">
        <f t="shared" si="31"/>
        <v>1.2138518259183857</v>
      </c>
      <c r="AI69" s="234">
        <f>VLOOKUP($A69,Incurred_Real!$A$25:$AP$479,Incurred_Real!AI$1,FALSE)</f>
        <v>2019</v>
      </c>
      <c r="AJ69" s="235">
        <f>VLOOKUP($A69,Incurred_Real!$A$25:$AP$479,Incurred_Real!AJ$1,FALSE)</f>
        <v>43455</v>
      </c>
      <c r="AK69" s="236">
        <f>VLOOKUP($A69,Incurred_Real!$A$25:$AP$479,Incurred_Real!AK$1,FALSE)</f>
        <v>2019</v>
      </c>
      <c r="AL69" s="235" t="str">
        <f>VLOOKUP($A69,Incurred_Real!$A$25:$AP$479,Incurred_Real!AL$1,FALSE)</f>
        <v/>
      </c>
      <c r="AM69" s="237">
        <f>IF(AL69="Commissioned Extra","",(IF((AD69)=0,0,SUMPRODUCT($F$17:$U$17,F69:U69))+VLOOKUP($A69,Incurred_Real!$A$25:$BS$376,Incurred_Real!$AO$1,FALSE)))</f>
        <v>4139098.1364261615</v>
      </c>
      <c r="AN69" s="232" cm="1">
        <f t="array" ref="AN69">IF(ROUND(AE69,0)=0,0,LOOKUP(2,1/(F69:AC69&lt;&gt;""),F69:AC69))</f>
        <v>199626.03</v>
      </c>
      <c r="AO69" s="232">
        <f t="shared" si="28"/>
        <v>0</v>
      </c>
      <c r="AP69" s="78"/>
      <c r="AQ69" s="20"/>
      <c r="AR69" s="245">
        <f>VLOOKUP($A69,Incurred_Real!$A$25:$CD$376,Incurred_Real!AR$1,FALSE)</f>
        <v>0</v>
      </c>
      <c r="AS69" s="246">
        <f>VLOOKUP($A69,Incurred_Real!$A$25:$CD$376,Incurred_Real!AS$1,FALSE)</f>
        <v>0</v>
      </c>
      <c r="AT69" s="246">
        <f>VLOOKUP($A69,Incurred_Real!$A$25:$CD$376,Incurred_Real!AT$1,FALSE)</f>
        <v>0</v>
      </c>
      <c r="AU69" s="246">
        <f>VLOOKUP($A69,Incurred_Real!$A$25:$CD$376,Incurred_Real!AU$1,FALSE)</f>
        <v>0</v>
      </c>
      <c r="AV69" s="246">
        <f>VLOOKUP($A69,Incurred_Real!$A$25:$CD$376,Incurred_Real!AV$1,FALSE)</f>
        <v>0</v>
      </c>
      <c r="AW69" s="246">
        <f>VLOOKUP($A69,Incurred_Real!$A$25:$CD$376,Incurred_Real!AW$1,FALSE)</f>
        <v>0</v>
      </c>
      <c r="AX69" s="246">
        <f>VLOOKUP($A69,Incurred_Real!$A$25:$CD$376,Incurred_Real!AX$1,FALSE)</f>
        <v>0</v>
      </c>
      <c r="AY69" s="246">
        <f>VLOOKUP($A69,Incurred_Real!$A$25:$CD$376,Incurred_Real!AY$1,FALSE)</f>
        <v>0</v>
      </c>
      <c r="AZ69" s="246">
        <f>VLOOKUP($A69,Incurred_Real!$A$25:$CD$376,Incurred_Real!AZ$1,FALSE)</f>
        <v>0</v>
      </c>
      <c r="BA69" s="246">
        <f>VLOOKUP($A69,Incurred_Real!$A$25:$CD$376,Incurred_Real!BA$1,FALSE)</f>
        <v>0</v>
      </c>
      <c r="BB69" s="246">
        <f>VLOOKUP($A69,Incurred_Real!$A$25:$CD$376,Incurred_Real!BB$1,FALSE)</f>
        <v>0.93416923832074183</v>
      </c>
      <c r="BC69" s="246">
        <f>VLOOKUP($A69,Incurred_Real!$A$25:$CD$376,Incurred_Real!BC$1,FALSE)</f>
        <v>0</v>
      </c>
      <c r="BD69" s="246">
        <f>VLOOKUP($A69,Incurred_Real!$A$25:$CD$376,Incurred_Real!BD$1,FALSE)</f>
        <v>3.9926470866991783E-2</v>
      </c>
      <c r="BE69" s="246">
        <f>VLOOKUP($A69,Incurred_Real!$A$25:$CD$376,Incurred_Real!BE$1,FALSE)</f>
        <v>0</v>
      </c>
      <c r="BF69" s="246">
        <f>VLOOKUP($A69,Incurred_Real!$A$25:$CD$376,Incurred_Real!BF$1,FALSE)</f>
        <v>0</v>
      </c>
      <c r="BG69" s="246">
        <f>VLOOKUP($A69,Incurred_Real!$A$25:$CD$376,Incurred_Real!BG$1,FALSE)</f>
        <v>0</v>
      </c>
      <c r="BH69" s="246">
        <f>VLOOKUP($A69,Incurred_Real!$A$25:$CD$376,Incurred_Real!BH$1,FALSE)</f>
        <v>2.5904290812266445E-2</v>
      </c>
      <c r="BI69" s="246">
        <f>VLOOKUP($A69,Incurred_Real!$A$25:$CD$376,Incurred_Real!BI$1,FALSE)</f>
        <v>0</v>
      </c>
      <c r="BJ69" s="246">
        <f>VLOOKUP($A69,Incurred_Real!$A$25:$CD$376,Incurred_Real!BJ$1,FALSE)</f>
        <v>0</v>
      </c>
      <c r="BK69" s="246">
        <f>VLOOKUP($A69,Incurred_Real!$A$25:$CD$376,Incurred_Real!BK$1,FALSE)</f>
        <v>0</v>
      </c>
      <c r="BL69" s="246">
        <f>VLOOKUP($A69,Incurred_Real!$A$25:$CD$376,Incurred_Real!BL$1,FALSE)</f>
        <v>0</v>
      </c>
      <c r="BM69" s="246">
        <f>VLOOKUP($A69,Incurred_Real!$A$25:$CD$376,Incurred_Real!BM$1,FALSE)</f>
        <v>0</v>
      </c>
      <c r="BN69" s="246">
        <f>VLOOKUP($A69,Incurred_Real!$A$25:$CD$376,Incurred_Real!BN$1,FALSE)</f>
        <v>0</v>
      </c>
      <c r="BO69" s="246">
        <f>VLOOKUP($A69,Incurred_Real!$A$25:$CD$376,Incurred_Real!BO$1,FALSE)</f>
        <v>0</v>
      </c>
      <c r="BP69" s="246">
        <f>VLOOKUP($A69,Incurred_Real!$A$25:$CD$376,Incurred_Real!BP$1,FALSE)</f>
        <v>0</v>
      </c>
      <c r="BQ69" s="246">
        <f>VLOOKUP($A69,Incurred_Real!$A$25:$CD$376,Incurred_Real!BQ$1,FALSE)</f>
        <v>0</v>
      </c>
      <c r="BR69" s="246">
        <f>VLOOKUP($A69,Incurred_Real!$A$25:$CD$376,Incurred_Real!BR$1,FALSE)</f>
        <v>0</v>
      </c>
      <c r="BS69" s="254">
        <f t="shared" si="29"/>
        <v>1</v>
      </c>
      <c r="BT69" s="249">
        <f>1+IF(ISNA(VLOOKUP($A69,'Project labour content'!$A$7:$D$255,'Project labour content'!$D$1,FALSE)),VLOOKUP($D69,'Project labour content'!$F$6:$G$15,'Project labour content'!$G$1,FALSE),VLOOKUP($A69,'Project labour content'!$A$7:$D$255,'Project labour content'!$D$1,FALSE))*LabEsc22*1</f>
        <v>1.0008946620064583</v>
      </c>
      <c r="BU69" s="249">
        <f>1+IF(ISNA(VLOOKUP($A69,'Project labour content'!$A$7:$D$255,'Project labour content'!$D$1,FALSE)),VLOOKUP($D69,'Project labour content'!$F$6:$G$15,'Project labour content'!$G$1,FALSE),VLOOKUP($A69,'Project labour content'!$A$7:$D$255,'Project labour content'!$D$1,FALSE))*LabEsc23*1</f>
        <v>1.0017936183905476</v>
      </c>
      <c r="BV69" s="249">
        <f>1+IF(ISNA(VLOOKUP($A69,'Project labour content'!$A$7:$D$255,'Project labour content'!$D$1,FALSE)),VLOOKUP($D69,'Project labour content'!$F$6:$G$15,'Project labour content'!$G$1,FALSE),VLOOKUP($A69,'Project labour content'!$A$7:$D$255,'Project labour content'!$D$1,FALSE))*LabEsc24*1</f>
        <v>1.0026404353043599</v>
      </c>
      <c r="BW69" s="249">
        <f>1+IF(ISNA(VLOOKUP($A69,'Project labour content'!$A$7:$D$255,'Project labour content'!$D$1,FALSE)),VLOOKUP($D69,'Project labour content'!$F$6:$G$15,'Project labour content'!$G$1,FALSE),VLOOKUP($A69,'Project labour content'!$A$7:$D$255,'Project labour content'!$D$1,FALSE))*LabEsc25*1</f>
        <v>1.0037746054242589</v>
      </c>
      <c r="BX69" s="249">
        <f>1+IF(ISNA(VLOOKUP($A69,'Project labour content'!$A$7:$D$255,'Project labour content'!$D$1,FALSE)),VLOOKUP($D69,'Project labour content'!$F$6:$G$15,'Project labour content'!$G$1,FALSE),VLOOKUP($A69,'Project labour content'!$A$7:$D$255,'Project labour content'!$D$1,FALSE))*LabEsc26*1</f>
        <v>1.0050106618265955</v>
      </c>
      <c r="BY69" s="249">
        <f>1+IF(ISNA(VLOOKUP($A69,'Project labour content'!$A$7:$D$255,'Project labour content'!$D$1,FALSE)),VLOOKUP($D69,'Project labour content'!$F$6:$G$15,'Project labour content'!$G$1,FALSE),VLOOKUP($A69,'Project labour content'!$A$7:$D$255,'Project labour content'!$D$1,FALSE))*LabEsc27*1</f>
        <v>1.0057762561459505</v>
      </c>
      <c r="BZ69" s="249">
        <f>1+IF(ISNA(VLOOKUP($A69,'Project labour content'!$A$7:$D$255,'Project labour content'!$D$1,FALSE)),VLOOKUP($D69,'Project labour content'!$F$6:$G$15,'Project labour content'!$G$1,FALSE),VLOOKUP($A69,'Project labour content'!$A$7:$D$255,'Project labour content'!$D$1,FALSE))*LabEsc28*1</f>
        <v>1.0063527486684249</v>
      </c>
      <c r="CA69" s="249">
        <f>1+IF(ISNA(VLOOKUP($A69,'Project labour content'!$A$7:$D$255,'Project labour content'!$D$1,FALSE)),VLOOKUP($D69,'Project labour content'!$F$6:$G$15,'Project labour content'!$G$1,FALSE),VLOOKUP($A69,'Project labour content'!$A$7:$D$255,'Project labour content'!$D$1,FALSE))*LabEsc29*1</f>
        <v>1.0072779038684916</v>
      </c>
      <c r="CB69" s="250" t="str">
        <f>IF(ISNA(VLOOKUP($A69,'Project labour content'!$A$7:$D$255,'Project labour content'!$D$1,FALSE)),"Category","Project")</f>
        <v>Category</v>
      </c>
      <c r="CD69" s="247" t="str">
        <f t="shared" si="30"/>
        <v>11463</v>
      </c>
    </row>
    <row r="70" spans="1:82" x14ac:dyDescent="0.15">
      <c r="A70" s="11" t="s">
        <v>102</v>
      </c>
      <c r="B70" s="11" t="str">
        <f>VLOOKUP($A70,'Incurred Real 2022$'!$A$25:$AC$426,'Incurred Real 2022$'!B$1,FALSE)</f>
        <v>Asset Management Optimisation</v>
      </c>
      <c r="C70" s="11" t="str">
        <f>VLOOKUP($A70,'Incurred Real 2022$'!$A$25:$AC$426,'Incurred Real 2022$'!C$1,FALSE)</f>
        <v>ExAnte</v>
      </c>
      <c r="D70" s="11" t="str">
        <f>VLOOKUP($A70,'Incurred Real 2022$'!$A$25:$AC$426,'Incurred Real 2022$'!D$1,FALSE)</f>
        <v>Information Technology</v>
      </c>
      <c r="E70" s="11" t="str">
        <f>VLOOKUP($A70,'Incurred Real 2022$'!$A$25:$AC$426,'Incurred Real 2022$'!E$1,FALSE)</f>
        <v>Closed</v>
      </c>
      <c r="F70" s="105" t="str">
        <f>IF(VLOOKUP($A70,'Incurred Real 2022$'!$A$25:$AC$426,'Incurred Real 2022$'!F$1,FALSE)=0,"",VLOOKUP($A70,'Incurred Real 2022$'!$A$25:$AC$426,'Incurred Real 2022$'!F$1,FALSE))</f>
        <v/>
      </c>
      <c r="G70" s="105" t="str">
        <f>IF(VLOOKUP($A70,'Incurred Real 2022$'!$A$25:$AC$426,'Incurred Real 2022$'!G$1,FALSE)=0,"",VLOOKUP($A70,'Incurred Real 2022$'!$A$25:$AC$426,'Incurred Real 2022$'!G$1,FALSE))</f>
        <v/>
      </c>
      <c r="H70" s="105" t="str">
        <f>IF(VLOOKUP($A70,'Incurred Real 2022$'!$A$25:$AC$426,'Incurred Real 2022$'!H$1,FALSE)=0,"",VLOOKUP($A70,'Incurred Real 2022$'!$A$25:$AC$426,'Incurred Real 2022$'!H$1,FALSE))</f>
        <v/>
      </c>
      <c r="I70" s="105" t="str">
        <f>IF(VLOOKUP($A70,'Incurred Real 2022$'!$A$25:$AC$426,'Incurred Real 2022$'!I$1,FALSE)=0,"",VLOOKUP($A70,'Incurred Real 2022$'!$A$25:$AC$426,'Incurred Real 2022$'!I$1,FALSE))</f>
        <v/>
      </c>
      <c r="J70" s="105" t="str">
        <f>IF(VLOOKUP($A70,'Incurred Real 2022$'!$A$25:$AC$426,'Incurred Real 2022$'!J$1,FALSE)=0,"",VLOOKUP($A70,'Incurred Real 2022$'!$A$25:$AC$426,'Incurred Real 2022$'!J$1,FALSE))</f>
        <v/>
      </c>
      <c r="K70" s="105" t="str">
        <f>IF(VLOOKUP($A70,'Incurred Real 2022$'!$A$25:$AC$426,'Incurred Real 2022$'!K$1,FALSE)=0,"",VLOOKUP($A70,'Incurred Real 2022$'!$A$25:$AC$426,'Incurred Real 2022$'!K$1,FALSE))</f>
        <v/>
      </c>
      <c r="L70" s="105" t="str">
        <f>IF(VLOOKUP($A70,'Incurred Real 2022$'!$A$25:$AC$426,'Incurred Real 2022$'!L$1,FALSE)=0,"",VLOOKUP($A70,'Incurred Real 2022$'!$A$25:$AC$426,'Incurred Real 2022$'!L$1,FALSE))</f>
        <v/>
      </c>
      <c r="M70" s="105" t="str">
        <f>IF(VLOOKUP($A70,'Incurred Real 2022$'!$A$25:$AC$426,'Incurred Real 2022$'!M$1,FALSE)=0,"",VLOOKUP($A70,'Incurred Real 2022$'!$A$25:$AC$426,'Incurred Real 2022$'!M$1,FALSE))</f>
        <v/>
      </c>
      <c r="N70" s="105" t="str">
        <f>IF(VLOOKUP($A70,'Incurred Real 2022$'!$A$25:$AC$426,'Incurred Real 2022$'!N$1,FALSE)=0,"",VLOOKUP($A70,'Incurred Real 2022$'!$A$25:$AC$426,'Incurred Real 2022$'!N$1,FALSE))</f>
        <v/>
      </c>
      <c r="O70" s="105" t="str">
        <f>IF(VLOOKUP($A70,'Incurred Real 2022$'!$A$25:$AC$426,'Incurred Real 2022$'!O$1,FALSE)=0,"",VLOOKUP($A70,'Incurred Real 2022$'!$A$25:$AC$426,'Incurred Real 2022$'!O$1,FALSE))</f>
        <v/>
      </c>
      <c r="P70" s="105" t="str">
        <f>IF(VLOOKUP($A70,'Incurred Real 2022$'!$A$25:$AC$426,'Incurred Real 2022$'!P$1,FALSE)=0,"",VLOOKUP($A70,'Incurred Real 2022$'!$A$25:$AC$426,'Incurred Real 2022$'!P$1,FALSE))</f>
        <v/>
      </c>
      <c r="Q70" s="105">
        <f>IF(VLOOKUP($A70,'Incurred Real 2022$'!$A$25:$AC$426,'Incurred Real 2022$'!Q$1,FALSE)=0,"",VLOOKUP($A70,'Incurred Real 2022$'!$A$25:$AC$426,'Incurred Real 2022$'!Q$1,FALSE))</f>
        <v>621294.22</v>
      </c>
      <c r="R70" s="105">
        <f>IF(VLOOKUP($A70,'Incurred Real 2022$'!$A$25:$AC$426,'Incurred Real 2022$'!R$1,FALSE)=0,"",VLOOKUP($A70,'Incurred Real 2022$'!$A$25:$AC$426,'Incurred Real 2022$'!R$1,FALSE))</f>
        <v>2193539.8199999998</v>
      </c>
      <c r="S70" s="105">
        <f>IF(VLOOKUP($A70,'Incurred Real 2022$'!$A$25:$AC$426,'Incurred Real 2022$'!S$1,FALSE)=0,"",VLOOKUP($A70,'Incurred Real 2022$'!$A$25:$AC$426,'Incurred Real 2022$'!S$1,FALSE))</f>
        <v>2728037.14</v>
      </c>
      <c r="T70" s="105">
        <f>IF(VLOOKUP($A70,'Incurred Real 2022$'!$A$25:$AC$426,'Incurred Real 2022$'!T$1,FALSE)=0,"",VLOOKUP($A70,'Incurred Real 2022$'!$A$25:$AC$426,'Incurred Real 2022$'!T$1,FALSE))</f>
        <v>478768.58</v>
      </c>
      <c r="U70" s="105" t="str">
        <f>IF(VLOOKUP($A70,'Incurred Real 2022$'!$A$25:$AC$426,'Incurred Real 2022$'!U$1,FALSE)=0,"",VLOOKUP($A70,'Incurred Real 2022$'!$A$25:$AC$426,'Incurred Real 2022$'!U$1,FALSE))</f>
        <v/>
      </c>
      <c r="V70" s="13" t="str">
        <f>IF(ISTEXT(VLOOKUP($A70,'Incurred Real 2022$'!$A$25:$AC$426,'Incurred Real 2022$'!V$1,FALSE)),"",(VLOOKUP($A70,'Incurred Real 2022$'!$A$25:$AC$426,'Incurred Real 2022$'!V$1,FALSE))*BT70*Incurred_Nominal!V$15)</f>
        <v/>
      </c>
      <c r="W70" s="13" t="str">
        <f>IF(ISTEXT(VLOOKUP($A70,'Incurred Real 2022$'!$A$25:$AC$426,'Incurred Real 2022$'!W$1,FALSE)),"",(VLOOKUP($A70,'Incurred Real 2022$'!$A$25:$AC$426,'Incurred Real 2022$'!W$1,FALSE))*BU70*Incurred_Nominal!W$15)</f>
        <v/>
      </c>
      <c r="X70" s="13" t="str">
        <f>IF(ISTEXT(VLOOKUP($A70,'Incurred Real 2022$'!$A$25:$AC$426,'Incurred Real 2022$'!X$1,FALSE)),"",(VLOOKUP($A70,'Incurred Real 2022$'!$A$25:$AC$426,'Incurred Real 2022$'!X$1,FALSE))*BV70*Incurred_Nominal!X$15)</f>
        <v/>
      </c>
      <c r="Y70" s="13" t="str">
        <f>IF(ISTEXT(VLOOKUP($A70,'Incurred Real 2022$'!$A$25:$AC$426,'Incurred Real 2022$'!Y$1,FALSE)),"",(VLOOKUP($A70,'Incurred Real 2022$'!$A$25:$AC$426,'Incurred Real 2022$'!Y$1,FALSE))*BW70*Incurred_Nominal!Y$15)</f>
        <v/>
      </c>
      <c r="Z70" s="13" t="str">
        <f>IF(ISTEXT(VLOOKUP($A70,'Incurred Real 2022$'!$A$25:$AC$426,'Incurred Real 2022$'!Z$1,FALSE)),"",(VLOOKUP($A70,'Incurred Real 2022$'!$A$25:$AC$426,'Incurred Real 2022$'!Z$1,FALSE))*BX70*Incurred_Nominal!Z$15)</f>
        <v/>
      </c>
      <c r="AA70" s="13" t="str">
        <f>IF(ISTEXT(VLOOKUP($A70,'Incurred Real 2022$'!$A$25:$AC$426,'Incurred Real 2022$'!AA$1,FALSE)),"",(VLOOKUP($A70,'Incurred Real 2022$'!$A$25:$AC$426,'Incurred Real 2022$'!AA$1,FALSE))*BY70*Incurred_Nominal!AA$15)</f>
        <v/>
      </c>
      <c r="AB70" s="13" t="str">
        <f>IF(ISTEXT(VLOOKUP($A70,'Incurred Real 2022$'!$A$25:$AC$426,'Incurred Real 2022$'!AB$1,FALSE)),"",(VLOOKUP($A70,'Incurred Real 2022$'!$A$25:$AC$426,'Incurred Real 2022$'!AB$1,FALSE))*BZ70*Incurred_Nominal!AB$15)</f>
        <v/>
      </c>
      <c r="AC70" s="13" t="str">
        <f>IF(ISTEXT(VLOOKUP($A70,'Incurred Real 2022$'!$A$25:$AC$426,'Incurred Real 2022$'!AC$1,FALSE)),"",(VLOOKUP($A70,'Incurred Real 2022$'!$A$25:$AC$426,'Incurred Real 2022$'!AC$1,FALSE))*CA70*Incurred_Nominal!AC$15)</f>
        <v/>
      </c>
      <c r="AD70" s="232">
        <f t="shared" si="25"/>
        <v>6021639.7599999998</v>
      </c>
      <c r="AE70" s="232">
        <f t="shared" si="26"/>
        <v>6021639.7599999998</v>
      </c>
      <c r="AF70" s="239">
        <f t="shared" si="27"/>
        <v>7358915.7575917821</v>
      </c>
      <c r="AG70" s="237">
        <f t="shared" si="32"/>
        <v>6174028.6292680604</v>
      </c>
      <c r="AH70" s="240">
        <f t="shared" si="31"/>
        <v>1.1919147447270895</v>
      </c>
      <c r="AI70" s="234">
        <f>VLOOKUP($A70,Incurred_Real!$A$25:$AP$479,Incurred_Real!AI$1,FALSE)</f>
        <v>2020</v>
      </c>
      <c r="AJ70" s="235">
        <f>VLOOKUP($A70,Incurred_Real!$A$25:$AP$479,Incurred_Real!AJ$1,FALSE)</f>
        <v>43798</v>
      </c>
      <c r="AK70" s="236">
        <f>VLOOKUP($A70,Incurred_Real!$A$25:$AP$479,Incurred_Real!AK$1,FALSE)</f>
        <v>2020</v>
      </c>
      <c r="AL70" s="235" t="str">
        <f>VLOOKUP($A70,Incurred_Real!$A$25:$AP$479,Incurred_Real!AL$1,FALSE)</f>
        <v/>
      </c>
      <c r="AM70" s="237">
        <f>IF(AL70="Commissioned Extra","",(IF((AD70)=0,0,SUMPRODUCT($F$17:$U$17,F70:U70))+VLOOKUP($A70,Incurred_Real!$A$25:$BS$376,Incurred_Real!$AO$1,FALSE)))</f>
        <v>6536030.1682842188</v>
      </c>
      <c r="AN70" s="232" cm="1">
        <f t="array" ref="AN70">IF(ROUND(AE70,0)=0,0,LOOKUP(2,1/(F70:AC70&lt;&gt;""),F70:AC70))</f>
        <v>478768.58</v>
      </c>
      <c r="AO70" s="232">
        <f t="shared" si="28"/>
        <v>0</v>
      </c>
      <c r="AP70" s="78"/>
      <c r="AQ70" s="20"/>
      <c r="AR70" s="245">
        <f>VLOOKUP($A70,Incurred_Real!$A$25:$CD$376,Incurred_Real!AR$1,FALSE)</f>
        <v>0</v>
      </c>
      <c r="AS70" s="246">
        <f>VLOOKUP($A70,Incurred_Real!$A$25:$CD$376,Incurred_Real!AS$1,FALSE)</f>
        <v>0</v>
      </c>
      <c r="AT70" s="246">
        <f>VLOOKUP($A70,Incurred_Real!$A$25:$CD$376,Incurred_Real!AT$1,FALSE)</f>
        <v>0</v>
      </c>
      <c r="AU70" s="246">
        <f>VLOOKUP($A70,Incurred_Real!$A$25:$CD$376,Incurred_Real!AU$1,FALSE)</f>
        <v>0</v>
      </c>
      <c r="AV70" s="246">
        <f>VLOOKUP($A70,Incurred_Real!$A$25:$CD$376,Incurred_Real!AV$1,FALSE)</f>
        <v>1</v>
      </c>
      <c r="AW70" s="246">
        <f>VLOOKUP($A70,Incurred_Real!$A$25:$CD$376,Incurred_Real!AW$1,FALSE)</f>
        <v>0</v>
      </c>
      <c r="AX70" s="246">
        <f>VLOOKUP($A70,Incurred_Real!$A$25:$CD$376,Incurred_Real!AX$1,FALSE)</f>
        <v>0</v>
      </c>
      <c r="AY70" s="246">
        <f>VLOOKUP($A70,Incurred_Real!$A$25:$CD$376,Incurred_Real!AY$1,FALSE)</f>
        <v>0</v>
      </c>
      <c r="AZ70" s="246">
        <f>VLOOKUP($A70,Incurred_Real!$A$25:$CD$376,Incurred_Real!AZ$1,FALSE)</f>
        <v>0</v>
      </c>
      <c r="BA70" s="246">
        <f>VLOOKUP($A70,Incurred_Real!$A$25:$CD$376,Incurred_Real!BA$1,FALSE)</f>
        <v>0</v>
      </c>
      <c r="BB70" s="246">
        <f>VLOOKUP($A70,Incurred_Real!$A$25:$CD$376,Incurred_Real!BB$1,FALSE)</f>
        <v>0</v>
      </c>
      <c r="BC70" s="246">
        <f>VLOOKUP($A70,Incurred_Real!$A$25:$CD$376,Incurred_Real!BC$1,FALSE)</f>
        <v>0</v>
      </c>
      <c r="BD70" s="246">
        <f>VLOOKUP($A70,Incurred_Real!$A$25:$CD$376,Incurred_Real!BD$1,FALSE)</f>
        <v>0</v>
      </c>
      <c r="BE70" s="246">
        <f>VLOOKUP($A70,Incurred_Real!$A$25:$CD$376,Incurred_Real!BE$1,FALSE)</f>
        <v>0</v>
      </c>
      <c r="BF70" s="246">
        <f>VLOOKUP($A70,Incurred_Real!$A$25:$CD$376,Incurred_Real!BF$1,FALSE)</f>
        <v>0</v>
      </c>
      <c r="BG70" s="246">
        <f>VLOOKUP($A70,Incurred_Real!$A$25:$CD$376,Incurred_Real!BG$1,FALSE)</f>
        <v>0</v>
      </c>
      <c r="BH70" s="246">
        <f>VLOOKUP($A70,Incurred_Real!$A$25:$CD$376,Incurred_Real!BH$1,FALSE)</f>
        <v>0</v>
      </c>
      <c r="BI70" s="246">
        <f>VLOOKUP($A70,Incurred_Real!$A$25:$CD$376,Incurred_Real!BI$1,FALSE)</f>
        <v>0</v>
      </c>
      <c r="BJ70" s="246">
        <f>VLOOKUP($A70,Incurred_Real!$A$25:$CD$376,Incurred_Real!BJ$1,FALSE)</f>
        <v>0</v>
      </c>
      <c r="BK70" s="246">
        <f>VLOOKUP($A70,Incurred_Real!$A$25:$CD$376,Incurred_Real!BK$1,FALSE)</f>
        <v>0</v>
      </c>
      <c r="BL70" s="246">
        <f>VLOOKUP($A70,Incurred_Real!$A$25:$CD$376,Incurred_Real!BL$1,FALSE)</f>
        <v>0</v>
      </c>
      <c r="BM70" s="246">
        <f>VLOOKUP($A70,Incurred_Real!$A$25:$CD$376,Incurred_Real!BM$1,FALSE)</f>
        <v>0</v>
      </c>
      <c r="BN70" s="246">
        <f>VLOOKUP($A70,Incurred_Real!$A$25:$CD$376,Incurred_Real!BN$1,FALSE)</f>
        <v>0</v>
      </c>
      <c r="BO70" s="246">
        <f>VLOOKUP($A70,Incurred_Real!$A$25:$CD$376,Incurred_Real!BO$1,FALSE)</f>
        <v>0</v>
      </c>
      <c r="BP70" s="246">
        <f>VLOOKUP($A70,Incurred_Real!$A$25:$CD$376,Incurred_Real!BP$1,FALSE)</f>
        <v>0</v>
      </c>
      <c r="BQ70" s="246">
        <f>VLOOKUP($A70,Incurred_Real!$A$25:$CD$376,Incurred_Real!BQ$1,FALSE)</f>
        <v>0</v>
      </c>
      <c r="BR70" s="246">
        <f>VLOOKUP($A70,Incurred_Real!$A$25:$CD$376,Incurred_Real!BR$1,FALSE)</f>
        <v>0</v>
      </c>
      <c r="BS70" s="254">
        <f t="shared" si="29"/>
        <v>1</v>
      </c>
      <c r="BT70" s="249">
        <f>1+IF(ISNA(VLOOKUP($A70,'Project labour content'!$A$7:$D$255,'Project labour content'!$D$1,FALSE)),VLOOKUP($D70,'Project labour content'!$F$6:$G$15,'Project labour content'!$G$1,FALSE),VLOOKUP($A70,'Project labour content'!$A$7:$D$255,'Project labour content'!$D$1,FALSE))*LabEsc22*1</f>
        <v>1.0024480115846353</v>
      </c>
      <c r="BU70" s="249">
        <f>1+IF(ISNA(VLOOKUP($A70,'Project labour content'!$A$7:$D$255,'Project labour content'!$D$1,FALSE)),VLOOKUP($D70,'Project labour content'!$F$6:$G$15,'Project labour content'!$G$1,FALSE),VLOOKUP($A70,'Project labour content'!$A$7:$D$255,'Project labour content'!$D$1,FALSE))*LabEsc23*1</f>
        <v>1.0049077736248768</v>
      </c>
      <c r="BV70" s="249">
        <f>1+IF(ISNA(VLOOKUP($A70,'Project labour content'!$A$7:$D$255,'Project labour content'!$D$1,FALSE)),VLOOKUP($D70,'Project labour content'!$F$6:$G$15,'Project labour content'!$G$1,FALSE),VLOOKUP($A70,'Project labour content'!$A$7:$D$255,'Project labour content'!$D$1,FALSE))*LabEsc24*1</f>
        <v>1.0072248694667842</v>
      </c>
      <c r="BW70" s="249">
        <f>1+IF(ISNA(VLOOKUP($A70,'Project labour content'!$A$7:$D$255,'Project labour content'!$D$1,FALSE)),VLOOKUP($D70,'Project labour content'!$F$6:$G$15,'Project labour content'!$G$1,FALSE),VLOOKUP($A70,'Project labour content'!$A$7:$D$255,'Project labour content'!$D$1,FALSE))*LabEsc25*1</f>
        <v>1.0103282331643793</v>
      </c>
      <c r="BX70" s="249">
        <f>1+IF(ISNA(VLOOKUP($A70,'Project labour content'!$A$7:$D$255,'Project labour content'!$D$1,FALSE)),VLOOKUP($D70,'Project labour content'!$F$6:$G$15,'Project labour content'!$G$1,FALSE),VLOOKUP($A70,'Project labour content'!$A$7:$D$255,'Project labour content'!$D$1,FALSE))*LabEsc26*1</f>
        <v>1.0137103823674747</v>
      </c>
      <c r="BY70" s="249">
        <f>1+IF(ISNA(VLOOKUP($A70,'Project labour content'!$A$7:$D$255,'Project labour content'!$D$1,FALSE)),VLOOKUP($D70,'Project labour content'!$F$6:$G$15,'Project labour content'!$G$1,FALSE),VLOOKUP($A70,'Project labour content'!$A$7:$D$255,'Project labour content'!$D$1,FALSE))*LabEsc27*1</f>
        <v>1.0158052335508072</v>
      </c>
      <c r="BZ70" s="249">
        <f>1+IF(ISNA(VLOOKUP($A70,'Project labour content'!$A$7:$D$255,'Project labour content'!$D$1,FALSE)),VLOOKUP($D70,'Project labour content'!$F$6:$G$15,'Project labour content'!$G$1,FALSE),VLOOKUP($A70,'Project labour content'!$A$7:$D$255,'Project labour content'!$D$1,FALSE))*LabEsc28*1</f>
        <v>1.0173826564918567</v>
      </c>
      <c r="CA70" s="249">
        <f>1+IF(ISNA(VLOOKUP($A70,'Project labour content'!$A$7:$D$255,'Project labour content'!$D$1,FALSE)),VLOOKUP($D70,'Project labour content'!$F$6:$G$15,'Project labour content'!$G$1,FALSE),VLOOKUP($A70,'Project labour content'!$A$7:$D$255,'Project labour content'!$D$1,FALSE))*LabEsc29*1</f>
        <v>1.0199141048276528</v>
      </c>
      <c r="CB70" s="250" t="str">
        <f>IF(ISNA(VLOOKUP($A70,'Project labour content'!$A$7:$D$255,'Project labour content'!$D$1,FALSE)),"Category","Project")</f>
        <v>Category</v>
      </c>
      <c r="CD70" s="247" t="str">
        <f t="shared" si="30"/>
        <v>11516</v>
      </c>
    </row>
    <row r="71" spans="1:82" x14ac:dyDescent="0.15">
      <c r="A71" s="11" t="s">
        <v>103</v>
      </c>
      <c r="B71" s="11" t="str">
        <f>VLOOKUP($A71,'Incurred Real 2022$'!$A$25:$AC$426,'Incurred Real 2022$'!B$1,FALSE)</f>
        <v>Telecom Network Management Systems Upgrade</v>
      </c>
      <c r="C71" s="11" t="str">
        <f>VLOOKUP($A71,'Incurred Real 2022$'!$A$25:$AC$426,'Incurred Real 2022$'!C$1,FALSE)</f>
        <v>ExAnte</v>
      </c>
      <c r="D71" s="11" t="str">
        <f>VLOOKUP($A71,'Incurred Real 2022$'!$A$25:$AC$426,'Incurred Real 2022$'!D$1,FALSE)</f>
        <v>Replacement</v>
      </c>
      <c r="E71" s="11" t="str">
        <f>VLOOKUP($A71,'Incurred Real 2022$'!$A$25:$AC$426,'Incurred Real 2022$'!E$1,FALSE)</f>
        <v>Closed</v>
      </c>
      <c r="F71" s="105" t="str">
        <f>IF(VLOOKUP($A71,'Incurred Real 2022$'!$A$25:$AC$426,'Incurred Real 2022$'!F$1,FALSE)=0,"",VLOOKUP($A71,'Incurred Real 2022$'!$A$25:$AC$426,'Incurred Real 2022$'!F$1,FALSE))</f>
        <v/>
      </c>
      <c r="G71" s="105" t="str">
        <f>IF(VLOOKUP($A71,'Incurred Real 2022$'!$A$25:$AC$426,'Incurred Real 2022$'!G$1,FALSE)=0,"",VLOOKUP($A71,'Incurred Real 2022$'!$A$25:$AC$426,'Incurred Real 2022$'!G$1,FALSE))</f>
        <v/>
      </c>
      <c r="H71" s="105" t="str">
        <f>IF(VLOOKUP($A71,'Incurred Real 2022$'!$A$25:$AC$426,'Incurred Real 2022$'!H$1,FALSE)=0,"",VLOOKUP($A71,'Incurred Real 2022$'!$A$25:$AC$426,'Incurred Real 2022$'!H$1,FALSE))</f>
        <v/>
      </c>
      <c r="I71" s="105" t="str">
        <f>IF(VLOOKUP($A71,'Incurred Real 2022$'!$A$25:$AC$426,'Incurred Real 2022$'!I$1,FALSE)=0,"",VLOOKUP($A71,'Incurred Real 2022$'!$A$25:$AC$426,'Incurred Real 2022$'!I$1,FALSE))</f>
        <v/>
      </c>
      <c r="J71" s="105" t="str">
        <f>IF(VLOOKUP($A71,'Incurred Real 2022$'!$A$25:$AC$426,'Incurred Real 2022$'!J$1,FALSE)=0,"",VLOOKUP($A71,'Incurred Real 2022$'!$A$25:$AC$426,'Incurred Real 2022$'!J$1,FALSE))</f>
        <v/>
      </c>
      <c r="K71" s="105" t="str">
        <f>IF(VLOOKUP($A71,'Incurred Real 2022$'!$A$25:$AC$426,'Incurred Real 2022$'!K$1,FALSE)=0,"",VLOOKUP($A71,'Incurred Real 2022$'!$A$25:$AC$426,'Incurred Real 2022$'!K$1,FALSE))</f>
        <v/>
      </c>
      <c r="L71" s="105" t="str">
        <f>IF(VLOOKUP($A71,'Incurred Real 2022$'!$A$25:$AC$426,'Incurred Real 2022$'!L$1,FALSE)=0,"",VLOOKUP($A71,'Incurred Real 2022$'!$A$25:$AC$426,'Incurred Real 2022$'!L$1,FALSE))</f>
        <v/>
      </c>
      <c r="M71" s="105" t="str">
        <f>IF(VLOOKUP($A71,'Incurred Real 2022$'!$A$25:$AC$426,'Incurred Real 2022$'!M$1,FALSE)=0,"",VLOOKUP($A71,'Incurred Real 2022$'!$A$25:$AC$426,'Incurred Real 2022$'!M$1,FALSE))</f>
        <v/>
      </c>
      <c r="N71" s="105" t="str">
        <f>IF(VLOOKUP($A71,'Incurred Real 2022$'!$A$25:$AC$426,'Incurred Real 2022$'!N$1,FALSE)=0,"",VLOOKUP($A71,'Incurred Real 2022$'!$A$25:$AC$426,'Incurred Real 2022$'!N$1,FALSE))</f>
        <v/>
      </c>
      <c r="O71" s="105">
        <f>IF(VLOOKUP($A71,'Incurred Real 2022$'!$A$25:$AC$426,'Incurred Real 2022$'!O$1,FALSE)=0,"",VLOOKUP($A71,'Incurred Real 2022$'!$A$25:$AC$426,'Incurred Real 2022$'!O$1,FALSE))</f>
        <v>111136.3</v>
      </c>
      <c r="P71" s="105">
        <f>IF(VLOOKUP($A71,'Incurred Real 2022$'!$A$25:$AC$426,'Incurred Real 2022$'!P$1,FALSE)=0,"",VLOOKUP($A71,'Incurred Real 2022$'!$A$25:$AC$426,'Incurred Real 2022$'!P$1,FALSE))</f>
        <v>245766.33</v>
      </c>
      <c r="Q71" s="105">
        <f>IF(VLOOKUP($A71,'Incurred Real 2022$'!$A$25:$AC$426,'Incurred Real 2022$'!Q$1,FALSE)=0,"",VLOOKUP($A71,'Incurred Real 2022$'!$A$25:$AC$426,'Incurred Real 2022$'!Q$1,FALSE))</f>
        <v>683150.95</v>
      </c>
      <c r="R71" s="105">
        <f>IF(VLOOKUP($A71,'Incurred Real 2022$'!$A$25:$AC$426,'Incurred Real 2022$'!R$1,FALSE)=0,"",VLOOKUP($A71,'Incurred Real 2022$'!$A$25:$AC$426,'Incurred Real 2022$'!R$1,FALSE))</f>
        <v>327931.68</v>
      </c>
      <c r="S71" s="105" t="str">
        <f>IF(VLOOKUP($A71,'Incurred Real 2022$'!$A$25:$AC$426,'Incurred Real 2022$'!S$1,FALSE)=0,"",VLOOKUP($A71,'Incurred Real 2022$'!$A$25:$AC$426,'Incurred Real 2022$'!S$1,FALSE))</f>
        <v/>
      </c>
      <c r="T71" s="105" t="str">
        <f>IF(VLOOKUP($A71,'Incurred Real 2022$'!$A$25:$AC$426,'Incurred Real 2022$'!T$1,FALSE)=0,"",VLOOKUP($A71,'Incurred Real 2022$'!$A$25:$AC$426,'Incurred Real 2022$'!T$1,FALSE))</f>
        <v/>
      </c>
      <c r="U71" s="105" t="str">
        <f>IF(VLOOKUP($A71,'Incurred Real 2022$'!$A$25:$AC$426,'Incurred Real 2022$'!U$1,FALSE)=0,"",VLOOKUP($A71,'Incurred Real 2022$'!$A$25:$AC$426,'Incurred Real 2022$'!U$1,FALSE))</f>
        <v/>
      </c>
      <c r="V71" s="13" t="str">
        <f>IF(ISTEXT(VLOOKUP($A71,'Incurred Real 2022$'!$A$25:$AC$426,'Incurred Real 2022$'!V$1,FALSE)),"",(VLOOKUP($A71,'Incurred Real 2022$'!$A$25:$AC$426,'Incurred Real 2022$'!V$1,FALSE))*BT71*Incurred_Nominal!V$15)</f>
        <v/>
      </c>
      <c r="W71" s="13" t="str">
        <f>IF(ISTEXT(VLOOKUP($A71,'Incurred Real 2022$'!$A$25:$AC$426,'Incurred Real 2022$'!W$1,FALSE)),"",(VLOOKUP($A71,'Incurred Real 2022$'!$A$25:$AC$426,'Incurred Real 2022$'!W$1,FALSE))*BU71*Incurred_Nominal!W$15)</f>
        <v/>
      </c>
      <c r="X71" s="13" t="str">
        <f>IF(ISTEXT(VLOOKUP($A71,'Incurred Real 2022$'!$A$25:$AC$426,'Incurred Real 2022$'!X$1,FALSE)),"",(VLOOKUP($A71,'Incurred Real 2022$'!$A$25:$AC$426,'Incurred Real 2022$'!X$1,FALSE))*BV71*Incurred_Nominal!X$15)</f>
        <v/>
      </c>
      <c r="Y71" s="13" t="str">
        <f>IF(ISTEXT(VLOOKUP($A71,'Incurred Real 2022$'!$A$25:$AC$426,'Incurred Real 2022$'!Y$1,FALSE)),"",(VLOOKUP($A71,'Incurred Real 2022$'!$A$25:$AC$426,'Incurred Real 2022$'!Y$1,FALSE))*BW71*Incurred_Nominal!Y$15)</f>
        <v/>
      </c>
      <c r="Z71" s="13" t="str">
        <f>IF(ISTEXT(VLOOKUP($A71,'Incurred Real 2022$'!$A$25:$AC$426,'Incurred Real 2022$'!Z$1,FALSE)),"",(VLOOKUP($A71,'Incurred Real 2022$'!$A$25:$AC$426,'Incurred Real 2022$'!Z$1,FALSE))*BX71*Incurred_Nominal!Z$15)</f>
        <v/>
      </c>
      <c r="AA71" s="13" t="str">
        <f>IF(ISTEXT(VLOOKUP($A71,'Incurred Real 2022$'!$A$25:$AC$426,'Incurred Real 2022$'!AA$1,FALSE)),"",(VLOOKUP($A71,'Incurred Real 2022$'!$A$25:$AC$426,'Incurred Real 2022$'!AA$1,FALSE))*BY71*Incurred_Nominal!AA$15)</f>
        <v/>
      </c>
      <c r="AB71" s="13" t="str">
        <f>IF(ISTEXT(VLOOKUP($A71,'Incurred Real 2022$'!$A$25:$AC$426,'Incurred Real 2022$'!AB$1,FALSE)),"",(VLOOKUP($A71,'Incurred Real 2022$'!$A$25:$AC$426,'Incurred Real 2022$'!AB$1,FALSE))*BZ71*Incurred_Nominal!AB$15)</f>
        <v/>
      </c>
      <c r="AC71" s="13" t="str">
        <f>IF(ISTEXT(VLOOKUP($A71,'Incurred Real 2022$'!$A$25:$AC$426,'Incurred Real 2022$'!AC$1,FALSE)),"",(VLOOKUP($A71,'Incurred Real 2022$'!$A$25:$AC$426,'Incurred Real 2022$'!AC$1,FALSE))*CA71*Incurred_Nominal!AC$15)</f>
        <v/>
      </c>
      <c r="AD71" s="232">
        <f t="shared" si="25"/>
        <v>1367985.26</v>
      </c>
      <c r="AE71" s="232">
        <f t="shared" si="26"/>
        <v>1367985.26</v>
      </c>
      <c r="AF71" s="239">
        <f t="shared" si="27"/>
        <v>1718338.3582299775</v>
      </c>
      <c r="AG71" s="237">
        <f t="shared" si="32"/>
        <v>1396997.9057439535</v>
      </c>
      <c r="AH71" s="240">
        <f t="shared" si="31"/>
        <v>1.230022143315167</v>
      </c>
      <c r="AI71" s="234" t="str">
        <f>VLOOKUP($A71,Incurred_Real!$A$25:$AP$479,Incurred_Real!AI$1,FALSE)</f>
        <v>2018</v>
      </c>
      <c r="AJ71" s="235">
        <f>VLOOKUP($A71,Incurred_Real!$A$25:$AP$479,Incurred_Real!AJ$1,FALSE)</f>
        <v>43060</v>
      </c>
      <c r="AK71" s="236">
        <f>VLOOKUP($A71,Incurred_Real!$A$25:$AP$479,Incurred_Real!AK$1,FALSE)</f>
        <v>2018</v>
      </c>
      <c r="AL71" s="235" t="str">
        <f>VLOOKUP($A71,Incurred_Real!$A$25:$AP$479,Incurred_Real!AL$1,FALSE)</f>
        <v/>
      </c>
      <c r="AM71" s="237">
        <f>IF(AL71="Commissioned Extra","",(IF((AD71)=0,0,SUMPRODUCT($F$17:$U$17,F71:U71))+VLOOKUP($A71,Incurred_Real!$A$25:$BS$376,Incurred_Real!$AO$1,FALSE)))</f>
        <v>1526191.0475228096</v>
      </c>
      <c r="AN71" s="232" cm="1">
        <f t="array" ref="AN71">IF(ROUND(AE71,0)=0,0,LOOKUP(2,1/(F71:AC71&lt;&gt;""),F71:AC71))</f>
        <v>327931.68</v>
      </c>
      <c r="AO71" s="232">
        <f t="shared" si="28"/>
        <v>0</v>
      </c>
      <c r="AP71" s="78"/>
      <c r="AQ71" s="20"/>
      <c r="AR71" s="245">
        <f>VLOOKUP($A71,Incurred_Real!$A$25:$CD$376,Incurred_Real!AR$1,FALSE)</f>
        <v>0</v>
      </c>
      <c r="AS71" s="246">
        <f>VLOOKUP($A71,Incurred_Real!$A$25:$CD$376,Incurred_Real!AS$1,FALSE)</f>
        <v>0</v>
      </c>
      <c r="AT71" s="246">
        <f>VLOOKUP($A71,Incurred_Real!$A$25:$CD$376,Incurred_Real!AT$1,FALSE)</f>
        <v>0</v>
      </c>
      <c r="AU71" s="246">
        <f>VLOOKUP($A71,Incurred_Real!$A$25:$CD$376,Incurred_Real!AU$1,FALSE)</f>
        <v>0</v>
      </c>
      <c r="AV71" s="246">
        <f>VLOOKUP($A71,Incurred_Real!$A$25:$CD$376,Incurred_Real!AV$1,FALSE)</f>
        <v>1</v>
      </c>
      <c r="AW71" s="246">
        <f>VLOOKUP($A71,Incurred_Real!$A$25:$CD$376,Incurred_Real!AW$1,FALSE)</f>
        <v>0</v>
      </c>
      <c r="AX71" s="246">
        <f>VLOOKUP($A71,Incurred_Real!$A$25:$CD$376,Incurred_Real!AX$1,FALSE)</f>
        <v>0</v>
      </c>
      <c r="AY71" s="246">
        <f>VLOOKUP($A71,Incurred_Real!$A$25:$CD$376,Incurred_Real!AY$1,FALSE)</f>
        <v>0</v>
      </c>
      <c r="AZ71" s="246">
        <f>VLOOKUP($A71,Incurred_Real!$A$25:$CD$376,Incurred_Real!AZ$1,FALSE)</f>
        <v>0</v>
      </c>
      <c r="BA71" s="246">
        <f>VLOOKUP($A71,Incurred_Real!$A$25:$CD$376,Incurred_Real!BA$1,FALSE)</f>
        <v>0</v>
      </c>
      <c r="BB71" s="246">
        <f>VLOOKUP($A71,Incurred_Real!$A$25:$CD$376,Incurred_Real!BB$1,FALSE)</f>
        <v>0</v>
      </c>
      <c r="BC71" s="246">
        <f>VLOOKUP($A71,Incurred_Real!$A$25:$CD$376,Incurred_Real!BC$1,FALSE)</f>
        <v>0</v>
      </c>
      <c r="BD71" s="246">
        <f>VLOOKUP($A71,Incurred_Real!$A$25:$CD$376,Incurred_Real!BD$1,FALSE)</f>
        <v>0</v>
      </c>
      <c r="BE71" s="246">
        <f>VLOOKUP($A71,Incurred_Real!$A$25:$CD$376,Incurred_Real!BE$1,FALSE)</f>
        <v>0</v>
      </c>
      <c r="BF71" s="246">
        <f>VLOOKUP($A71,Incurred_Real!$A$25:$CD$376,Incurred_Real!BF$1,FALSE)</f>
        <v>0</v>
      </c>
      <c r="BG71" s="246">
        <f>VLOOKUP($A71,Incurred_Real!$A$25:$CD$376,Incurred_Real!BG$1,FALSE)</f>
        <v>0</v>
      </c>
      <c r="BH71" s="246">
        <f>VLOOKUP($A71,Incurred_Real!$A$25:$CD$376,Incurred_Real!BH$1,FALSE)</f>
        <v>0</v>
      </c>
      <c r="BI71" s="246">
        <f>VLOOKUP($A71,Incurred_Real!$A$25:$CD$376,Incurred_Real!BI$1,FALSE)</f>
        <v>0</v>
      </c>
      <c r="BJ71" s="246">
        <f>VLOOKUP($A71,Incurred_Real!$A$25:$CD$376,Incurred_Real!BJ$1,FALSE)</f>
        <v>0</v>
      </c>
      <c r="BK71" s="246">
        <f>VLOOKUP($A71,Incurred_Real!$A$25:$CD$376,Incurred_Real!BK$1,FALSE)</f>
        <v>0</v>
      </c>
      <c r="BL71" s="246">
        <f>VLOOKUP($A71,Incurred_Real!$A$25:$CD$376,Incurred_Real!BL$1,FALSE)</f>
        <v>0</v>
      </c>
      <c r="BM71" s="246">
        <f>VLOOKUP($A71,Incurred_Real!$A$25:$CD$376,Incurred_Real!BM$1,FALSE)</f>
        <v>0</v>
      </c>
      <c r="BN71" s="246">
        <f>VLOOKUP($A71,Incurred_Real!$A$25:$CD$376,Incurred_Real!BN$1,FALSE)</f>
        <v>0</v>
      </c>
      <c r="BO71" s="246">
        <f>VLOOKUP($A71,Incurred_Real!$A$25:$CD$376,Incurred_Real!BO$1,FALSE)</f>
        <v>0</v>
      </c>
      <c r="BP71" s="246">
        <f>VLOOKUP($A71,Incurred_Real!$A$25:$CD$376,Incurred_Real!BP$1,FALSE)</f>
        <v>0</v>
      </c>
      <c r="BQ71" s="246">
        <f>VLOOKUP($A71,Incurred_Real!$A$25:$CD$376,Incurred_Real!BQ$1,FALSE)</f>
        <v>0</v>
      </c>
      <c r="BR71" s="246">
        <f>VLOOKUP($A71,Incurred_Real!$A$25:$CD$376,Incurred_Real!BR$1,FALSE)</f>
        <v>0</v>
      </c>
      <c r="BS71" s="254">
        <f t="shared" si="29"/>
        <v>1</v>
      </c>
      <c r="BT71" s="249">
        <f>1+IF(ISNA(VLOOKUP($A71,'Project labour content'!$A$7:$D$255,'Project labour content'!$D$1,FALSE)),VLOOKUP($D71,'Project labour content'!$F$6:$G$15,'Project labour content'!$G$1,FALSE),VLOOKUP($A71,'Project labour content'!$A$7:$D$255,'Project labour content'!$D$1,FALSE))*LabEsc22*1</f>
        <v>1.0008946620064583</v>
      </c>
      <c r="BU71" s="249">
        <f>1+IF(ISNA(VLOOKUP($A71,'Project labour content'!$A$7:$D$255,'Project labour content'!$D$1,FALSE)),VLOOKUP($D71,'Project labour content'!$F$6:$G$15,'Project labour content'!$G$1,FALSE),VLOOKUP($A71,'Project labour content'!$A$7:$D$255,'Project labour content'!$D$1,FALSE))*LabEsc23*1</f>
        <v>1.0017936183905476</v>
      </c>
      <c r="BV71" s="249">
        <f>1+IF(ISNA(VLOOKUP($A71,'Project labour content'!$A$7:$D$255,'Project labour content'!$D$1,FALSE)),VLOOKUP($D71,'Project labour content'!$F$6:$G$15,'Project labour content'!$G$1,FALSE),VLOOKUP($A71,'Project labour content'!$A$7:$D$255,'Project labour content'!$D$1,FALSE))*LabEsc24*1</f>
        <v>1.0026404353043599</v>
      </c>
      <c r="BW71" s="249">
        <f>1+IF(ISNA(VLOOKUP($A71,'Project labour content'!$A$7:$D$255,'Project labour content'!$D$1,FALSE)),VLOOKUP($D71,'Project labour content'!$F$6:$G$15,'Project labour content'!$G$1,FALSE),VLOOKUP($A71,'Project labour content'!$A$7:$D$255,'Project labour content'!$D$1,FALSE))*LabEsc25*1</f>
        <v>1.0037746054242589</v>
      </c>
      <c r="BX71" s="249">
        <f>1+IF(ISNA(VLOOKUP($A71,'Project labour content'!$A$7:$D$255,'Project labour content'!$D$1,FALSE)),VLOOKUP($D71,'Project labour content'!$F$6:$G$15,'Project labour content'!$G$1,FALSE),VLOOKUP($A71,'Project labour content'!$A$7:$D$255,'Project labour content'!$D$1,FALSE))*LabEsc26*1</f>
        <v>1.0050106618265955</v>
      </c>
      <c r="BY71" s="249">
        <f>1+IF(ISNA(VLOOKUP($A71,'Project labour content'!$A$7:$D$255,'Project labour content'!$D$1,FALSE)),VLOOKUP($D71,'Project labour content'!$F$6:$G$15,'Project labour content'!$G$1,FALSE),VLOOKUP($A71,'Project labour content'!$A$7:$D$255,'Project labour content'!$D$1,FALSE))*LabEsc27*1</f>
        <v>1.0057762561459505</v>
      </c>
      <c r="BZ71" s="249">
        <f>1+IF(ISNA(VLOOKUP($A71,'Project labour content'!$A$7:$D$255,'Project labour content'!$D$1,FALSE)),VLOOKUP($D71,'Project labour content'!$F$6:$G$15,'Project labour content'!$G$1,FALSE),VLOOKUP($A71,'Project labour content'!$A$7:$D$255,'Project labour content'!$D$1,FALSE))*LabEsc28*1</f>
        <v>1.0063527486684249</v>
      </c>
      <c r="CA71" s="249">
        <f>1+IF(ISNA(VLOOKUP($A71,'Project labour content'!$A$7:$D$255,'Project labour content'!$D$1,FALSE)),VLOOKUP($D71,'Project labour content'!$F$6:$G$15,'Project labour content'!$G$1,FALSE),VLOOKUP($A71,'Project labour content'!$A$7:$D$255,'Project labour content'!$D$1,FALSE))*LabEsc29*1</f>
        <v>1.0072779038684916</v>
      </c>
      <c r="CB71" s="250" t="str">
        <f>IF(ISNA(VLOOKUP($A71,'Project labour content'!$A$7:$D$255,'Project labour content'!$D$1,FALSE)),"Category","Project")</f>
        <v>Category</v>
      </c>
      <c r="CD71" s="247" t="str">
        <f t="shared" si="30"/>
        <v>11526</v>
      </c>
    </row>
    <row r="72" spans="1:82" x14ac:dyDescent="0.15">
      <c r="A72" s="11" t="s">
        <v>104</v>
      </c>
      <c r="B72" s="11" t="str">
        <f>VLOOKUP($A72,'Incurred Real 2022$'!$A$25:$AC$426,'Incurred Real 2022$'!B$1,FALSE)</f>
        <v>South East Backbone Telecoms Stage 2</v>
      </c>
      <c r="C72" s="11" t="str">
        <f>VLOOKUP($A72,'Incurred Real 2022$'!$A$25:$AC$426,'Incurred Real 2022$'!C$1,FALSE)</f>
        <v>ExAnte</v>
      </c>
      <c r="D72" s="11" t="str">
        <f>VLOOKUP($A72,'Incurred Real 2022$'!$A$25:$AC$426,'Incurred Real 2022$'!D$1,FALSE)</f>
        <v>Augmentation</v>
      </c>
      <c r="E72" s="11" t="str">
        <f>VLOOKUP($A72,'Incurred Real 2022$'!$A$25:$AC$426,'Incurred Real 2022$'!E$1,FALSE)</f>
        <v>Closed</v>
      </c>
      <c r="F72" s="105" t="str">
        <f>IF(VLOOKUP($A72,'Incurred Real 2022$'!$A$25:$AC$426,'Incurred Real 2022$'!F$1,FALSE)=0,"",VLOOKUP($A72,'Incurred Real 2022$'!$A$25:$AC$426,'Incurred Real 2022$'!F$1,FALSE))</f>
        <v/>
      </c>
      <c r="G72" s="105" t="str">
        <f>IF(VLOOKUP($A72,'Incurred Real 2022$'!$A$25:$AC$426,'Incurred Real 2022$'!G$1,FALSE)=0,"",VLOOKUP($A72,'Incurred Real 2022$'!$A$25:$AC$426,'Incurred Real 2022$'!G$1,FALSE))</f>
        <v/>
      </c>
      <c r="H72" s="105" t="str">
        <f>IF(VLOOKUP($A72,'Incurred Real 2022$'!$A$25:$AC$426,'Incurred Real 2022$'!H$1,FALSE)=0,"",VLOOKUP($A72,'Incurred Real 2022$'!$A$25:$AC$426,'Incurred Real 2022$'!H$1,FALSE))</f>
        <v/>
      </c>
      <c r="I72" s="105" t="str">
        <f>IF(VLOOKUP($A72,'Incurred Real 2022$'!$A$25:$AC$426,'Incurred Real 2022$'!I$1,FALSE)=0,"",VLOOKUP($A72,'Incurred Real 2022$'!$A$25:$AC$426,'Incurred Real 2022$'!I$1,FALSE))</f>
        <v/>
      </c>
      <c r="J72" s="105" t="str">
        <f>IF(VLOOKUP($A72,'Incurred Real 2022$'!$A$25:$AC$426,'Incurred Real 2022$'!J$1,FALSE)=0,"",VLOOKUP($A72,'Incurred Real 2022$'!$A$25:$AC$426,'Incurred Real 2022$'!J$1,FALSE))</f>
        <v/>
      </c>
      <c r="K72" s="105" t="str">
        <f>IF(VLOOKUP($A72,'Incurred Real 2022$'!$A$25:$AC$426,'Incurred Real 2022$'!K$1,FALSE)=0,"",VLOOKUP($A72,'Incurred Real 2022$'!$A$25:$AC$426,'Incurred Real 2022$'!K$1,FALSE))</f>
        <v/>
      </c>
      <c r="L72" s="105">
        <f>IF(VLOOKUP($A72,'Incurred Real 2022$'!$A$25:$AC$426,'Incurred Real 2022$'!L$1,FALSE)=0,"",VLOOKUP($A72,'Incurred Real 2022$'!$A$25:$AC$426,'Incurred Real 2022$'!L$1,FALSE))</f>
        <v>481337.1</v>
      </c>
      <c r="M72" s="105">
        <f>IF(VLOOKUP($A72,'Incurred Real 2022$'!$A$25:$AC$426,'Incurred Real 2022$'!M$1,FALSE)=0,"",VLOOKUP($A72,'Incurred Real 2022$'!$A$25:$AC$426,'Incurred Real 2022$'!M$1,FALSE))</f>
        <v>7208668.1500000004</v>
      </c>
      <c r="N72" s="105">
        <f>IF(VLOOKUP($A72,'Incurred Real 2022$'!$A$25:$AC$426,'Incurred Real 2022$'!N$1,FALSE)=0,"",VLOOKUP($A72,'Incurred Real 2022$'!$A$25:$AC$426,'Incurred Real 2022$'!N$1,FALSE))</f>
        <v>2012389.33</v>
      </c>
      <c r="O72" s="105">
        <f>IF(VLOOKUP($A72,'Incurred Real 2022$'!$A$25:$AC$426,'Incurred Real 2022$'!O$1,FALSE)=0,"",VLOOKUP($A72,'Incurred Real 2022$'!$A$25:$AC$426,'Incurred Real 2022$'!O$1,FALSE))</f>
        <v>-27559.39</v>
      </c>
      <c r="P72" s="105">
        <f>IF(VLOOKUP($A72,'Incurred Real 2022$'!$A$25:$AC$426,'Incurred Real 2022$'!P$1,FALSE)=0,"",VLOOKUP($A72,'Incurred Real 2022$'!$A$25:$AC$426,'Incurred Real 2022$'!P$1,FALSE))</f>
        <v>52963.79</v>
      </c>
      <c r="Q72" s="105" t="str">
        <f>IF(VLOOKUP($A72,'Incurred Real 2022$'!$A$25:$AC$426,'Incurred Real 2022$'!Q$1,FALSE)=0,"",VLOOKUP($A72,'Incurred Real 2022$'!$A$25:$AC$426,'Incurred Real 2022$'!Q$1,FALSE))</f>
        <v/>
      </c>
      <c r="R72" s="105" t="str">
        <f>IF(VLOOKUP($A72,'Incurred Real 2022$'!$A$25:$AC$426,'Incurred Real 2022$'!R$1,FALSE)=0,"",VLOOKUP($A72,'Incurred Real 2022$'!$A$25:$AC$426,'Incurred Real 2022$'!R$1,FALSE))</f>
        <v/>
      </c>
      <c r="S72" s="105">
        <f>IF(VLOOKUP($A72,'Incurred Real 2022$'!$A$25:$AC$426,'Incurred Real 2022$'!S$1,FALSE)=0,"",VLOOKUP($A72,'Incurred Real 2022$'!$A$25:$AC$426,'Incurred Real 2022$'!S$1,FALSE))</f>
        <v>-98.08</v>
      </c>
      <c r="T72" s="105" t="str">
        <f>IF(VLOOKUP($A72,'Incurred Real 2022$'!$A$25:$AC$426,'Incurred Real 2022$'!T$1,FALSE)=0,"",VLOOKUP($A72,'Incurred Real 2022$'!$A$25:$AC$426,'Incurred Real 2022$'!T$1,FALSE))</f>
        <v/>
      </c>
      <c r="U72" s="105" t="str">
        <f>IF(VLOOKUP($A72,'Incurred Real 2022$'!$A$25:$AC$426,'Incurred Real 2022$'!U$1,FALSE)=0,"",VLOOKUP($A72,'Incurred Real 2022$'!$A$25:$AC$426,'Incurred Real 2022$'!U$1,FALSE))</f>
        <v/>
      </c>
      <c r="V72" s="13" t="str">
        <f>IF(ISTEXT(VLOOKUP($A72,'Incurred Real 2022$'!$A$25:$AC$426,'Incurred Real 2022$'!V$1,FALSE)),"",(VLOOKUP($A72,'Incurred Real 2022$'!$A$25:$AC$426,'Incurred Real 2022$'!V$1,FALSE))*BT72*Incurred_Nominal!V$15)</f>
        <v/>
      </c>
      <c r="W72" s="13" t="str">
        <f>IF(ISTEXT(VLOOKUP($A72,'Incurred Real 2022$'!$A$25:$AC$426,'Incurred Real 2022$'!W$1,FALSE)),"",(VLOOKUP($A72,'Incurred Real 2022$'!$A$25:$AC$426,'Incurred Real 2022$'!W$1,FALSE))*BU72*Incurred_Nominal!W$15)</f>
        <v/>
      </c>
      <c r="X72" s="13" t="str">
        <f>IF(ISTEXT(VLOOKUP($A72,'Incurred Real 2022$'!$A$25:$AC$426,'Incurred Real 2022$'!X$1,FALSE)),"",(VLOOKUP($A72,'Incurred Real 2022$'!$A$25:$AC$426,'Incurred Real 2022$'!X$1,FALSE))*BV72*Incurred_Nominal!X$15)</f>
        <v/>
      </c>
      <c r="Y72" s="13" t="str">
        <f>IF(ISTEXT(VLOOKUP($A72,'Incurred Real 2022$'!$A$25:$AC$426,'Incurred Real 2022$'!Y$1,FALSE)),"",(VLOOKUP($A72,'Incurred Real 2022$'!$A$25:$AC$426,'Incurred Real 2022$'!Y$1,FALSE))*BW72*Incurred_Nominal!Y$15)</f>
        <v/>
      </c>
      <c r="Z72" s="13" t="str">
        <f>IF(ISTEXT(VLOOKUP($A72,'Incurred Real 2022$'!$A$25:$AC$426,'Incurred Real 2022$'!Z$1,FALSE)),"",(VLOOKUP($A72,'Incurred Real 2022$'!$A$25:$AC$426,'Incurred Real 2022$'!Z$1,FALSE))*BX72*Incurred_Nominal!Z$15)</f>
        <v/>
      </c>
      <c r="AA72" s="13" t="str">
        <f>IF(ISTEXT(VLOOKUP($A72,'Incurred Real 2022$'!$A$25:$AC$426,'Incurred Real 2022$'!AA$1,FALSE)),"",(VLOOKUP($A72,'Incurred Real 2022$'!$A$25:$AC$426,'Incurred Real 2022$'!AA$1,FALSE))*BY72*Incurred_Nominal!AA$15)</f>
        <v/>
      </c>
      <c r="AB72" s="13" t="str">
        <f>IF(ISTEXT(VLOOKUP($A72,'Incurred Real 2022$'!$A$25:$AC$426,'Incurred Real 2022$'!AB$1,FALSE)),"",(VLOOKUP($A72,'Incurred Real 2022$'!$A$25:$AC$426,'Incurred Real 2022$'!AB$1,FALSE))*BZ72*Incurred_Nominal!AB$15)</f>
        <v/>
      </c>
      <c r="AC72" s="13" t="str">
        <f>IF(ISTEXT(VLOOKUP($A72,'Incurred Real 2022$'!$A$25:$AC$426,'Incurred Real 2022$'!AC$1,FALSE)),"",(VLOOKUP($A72,'Incurred Real 2022$'!$A$25:$AC$426,'Incurred Real 2022$'!AC$1,FALSE))*CA72*Incurred_Nominal!AC$15)</f>
        <v/>
      </c>
      <c r="AD72" s="232">
        <f t="shared" si="25"/>
        <v>9727700.8999999985</v>
      </c>
      <c r="AE72" s="232">
        <f t="shared" si="26"/>
        <v>9783015.8399999999</v>
      </c>
      <c r="AF72" s="239">
        <f t="shared" si="27"/>
        <v>13093671.775898673</v>
      </c>
      <c r="AG72" s="237">
        <f t="shared" si="32"/>
        <v>9964390.5369986873</v>
      </c>
      <c r="AH72" s="240">
        <f t="shared" si="31"/>
        <v>1.3140464263499789</v>
      </c>
      <c r="AI72" s="234">
        <f>VLOOKUP($A72,Incurred_Real!$A$25:$AP$479,Incurred_Real!AI$1,FALSE)</f>
        <v>2019</v>
      </c>
      <c r="AJ72" s="235">
        <f>VLOOKUP($A72,Incurred_Real!$A$25:$AP$479,Incurred_Real!AJ$1,FALSE)</f>
        <v>41800</v>
      </c>
      <c r="AK72" s="236">
        <f>VLOOKUP($A72,Incurred_Real!$A$25:$AP$479,Incurred_Real!AK$1,FALSE)</f>
        <v>2014</v>
      </c>
      <c r="AL72" s="235" t="str">
        <f>VLOOKUP($A72,Incurred_Real!$A$25:$AP$479,Incurred_Real!AL$1,FALSE)</f>
        <v/>
      </c>
      <c r="AM72" s="237">
        <f>IF(AL72="Commissioned Extra","",(IF((AD72)=0,0,SUMPRODUCT($F$17:$U$17,F72:U72))+VLOOKUP($A72,Incurred_Real!$A$25:$BS$376,Incurred_Real!$AO$1,FALSE)))</f>
        <v>11629516.705989817</v>
      </c>
      <c r="AN72" s="232" cm="1">
        <f t="array" ref="AN72">IF(ROUND(AE72,0)=0,0,LOOKUP(2,1/(F72:AC72&lt;&gt;""),F72:AC72))</f>
        <v>-98.08</v>
      </c>
      <c r="AO72" s="232">
        <f t="shared" si="28"/>
        <v>0</v>
      </c>
      <c r="AP72" s="78"/>
      <c r="AQ72" s="20"/>
      <c r="AR72" s="245">
        <f>VLOOKUP($A72,Incurred_Real!$A$25:$CD$376,Incurred_Real!AR$1,FALSE)</f>
        <v>0</v>
      </c>
      <c r="AS72" s="246">
        <f>VLOOKUP($A72,Incurred_Real!$A$25:$CD$376,Incurred_Real!AS$1,FALSE)</f>
        <v>0</v>
      </c>
      <c r="AT72" s="246">
        <f>VLOOKUP($A72,Incurred_Real!$A$25:$CD$376,Incurred_Real!AT$1,FALSE)</f>
        <v>0</v>
      </c>
      <c r="AU72" s="246">
        <f>VLOOKUP($A72,Incurred_Real!$A$25:$CD$376,Incurred_Real!AU$1,FALSE)</f>
        <v>0.28832653381698931</v>
      </c>
      <c r="AV72" s="246">
        <f>VLOOKUP($A72,Incurred_Real!$A$25:$CD$376,Incurred_Real!AV$1,FALSE)</f>
        <v>0</v>
      </c>
      <c r="AW72" s="246">
        <f>VLOOKUP($A72,Incurred_Real!$A$25:$CD$376,Incurred_Real!AW$1,FALSE)</f>
        <v>0</v>
      </c>
      <c r="AX72" s="246">
        <f>VLOOKUP($A72,Incurred_Real!$A$25:$CD$376,Incurred_Real!AX$1,FALSE)</f>
        <v>0</v>
      </c>
      <c r="AY72" s="246">
        <f>VLOOKUP($A72,Incurred_Real!$A$25:$CD$376,Incurred_Real!AY$1,FALSE)</f>
        <v>0</v>
      </c>
      <c r="AZ72" s="246">
        <f>VLOOKUP($A72,Incurred_Real!$A$25:$CD$376,Incurred_Real!AZ$1,FALSE)</f>
        <v>0</v>
      </c>
      <c r="BA72" s="246">
        <f>VLOOKUP($A72,Incurred_Real!$A$25:$CD$376,Incurred_Real!BA$1,FALSE)</f>
        <v>0</v>
      </c>
      <c r="BB72" s="246">
        <f>VLOOKUP($A72,Incurred_Real!$A$25:$CD$376,Incurred_Real!BB$1,FALSE)</f>
        <v>0</v>
      </c>
      <c r="BC72" s="246">
        <f>VLOOKUP($A72,Incurred_Real!$A$25:$CD$376,Incurred_Real!BC$1,FALSE)</f>
        <v>0</v>
      </c>
      <c r="BD72" s="246">
        <f>VLOOKUP($A72,Incurred_Real!$A$25:$CD$376,Incurred_Real!BD$1,FALSE)</f>
        <v>4.1544842630808661E-2</v>
      </c>
      <c r="BE72" s="246">
        <f>VLOOKUP($A72,Incurred_Real!$A$25:$CD$376,Incurred_Real!BE$1,FALSE)</f>
        <v>0</v>
      </c>
      <c r="BF72" s="246">
        <f>VLOOKUP($A72,Incurred_Real!$A$25:$CD$376,Incurred_Real!BF$1,FALSE)</f>
        <v>0</v>
      </c>
      <c r="BG72" s="246">
        <f>VLOOKUP($A72,Incurred_Real!$A$25:$CD$376,Incurred_Real!BG$1,FALSE)</f>
        <v>0</v>
      </c>
      <c r="BH72" s="246">
        <f>VLOOKUP($A72,Incurred_Real!$A$25:$CD$376,Incurred_Real!BH$1,FALSE)</f>
        <v>0.67012862355220204</v>
      </c>
      <c r="BI72" s="246">
        <f>VLOOKUP($A72,Incurred_Real!$A$25:$CD$376,Incurred_Real!BI$1,FALSE)</f>
        <v>0</v>
      </c>
      <c r="BJ72" s="246">
        <f>VLOOKUP($A72,Incurred_Real!$A$25:$CD$376,Incurred_Real!BJ$1,FALSE)</f>
        <v>0</v>
      </c>
      <c r="BK72" s="246">
        <f>VLOOKUP($A72,Incurred_Real!$A$25:$CD$376,Incurred_Real!BK$1,FALSE)</f>
        <v>0</v>
      </c>
      <c r="BL72" s="246">
        <f>VLOOKUP($A72,Incurred_Real!$A$25:$CD$376,Incurred_Real!BL$1,FALSE)</f>
        <v>0</v>
      </c>
      <c r="BM72" s="246">
        <f>VLOOKUP($A72,Incurred_Real!$A$25:$CD$376,Incurred_Real!BM$1,FALSE)</f>
        <v>0</v>
      </c>
      <c r="BN72" s="246">
        <f>VLOOKUP($A72,Incurred_Real!$A$25:$CD$376,Incurred_Real!BN$1,FALSE)</f>
        <v>0</v>
      </c>
      <c r="BO72" s="246">
        <f>VLOOKUP($A72,Incurred_Real!$A$25:$CD$376,Incurred_Real!BO$1,FALSE)</f>
        <v>0</v>
      </c>
      <c r="BP72" s="246">
        <f>VLOOKUP($A72,Incurred_Real!$A$25:$CD$376,Incurred_Real!BP$1,FALSE)</f>
        <v>0</v>
      </c>
      <c r="BQ72" s="246">
        <f>VLOOKUP($A72,Incurred_Real!$A$25:$CD$376,Incurred_Real!BQ$1,FALSE)</f>
        <v>0</v>
      </c>
      <c r="BR72" s="246">
        <f>VLOOKUP($A72,Incurred_Real!$A$25:$CD$376,Incurred_Real!BR$1,FALSE)</f>
        <v>0</v>
      </c>
      <c r="BS72" s="254">
        <f t="shared" si="29"/>
        <v>1</v>
      </c>
      <c r="BT72" s="249">
        <f>1+IF(ISNA(VLOOKUP($A72,'Project labour content'!$A$7:$D$255,'Project labour content'!$D$1,FALSE)),VLOOKUP($D72,'Project labour content'!$F$6:$G$15,'Project labour content'!$G$1,FALSE),VLOOKUP($A72,'Project labour content'!$A$7:$D$255,'Project labour content'!$D$1,FALSE))*LabEsc22*1</f>
        <v>1.0003471041831231</v>
      </c>
      <c r="BU72" s="249">
        <f>1+IF(ISNA(VLOOKUP($A72,'Project labour content'!$A$7:$D$255,'Project labour content'!$D$1,FALSE)),VLOOKUP($D72,'Project labour content'!$F$6:$G$15,'Project labour content'!$G$1,FALSE),VLOOKUP($A72,'Project labour content'!$A$7:$D$255,'Project labour content'!$D$1,FALSE))*LabEsc23*1</f>
        <v>1.0006958744663252</v>
      </c>
      <c r="BV72" s="249">
        <f>1+IF(ISNA(VLOOKUP($A72,'Project labour content'!$A$7:$D$255,'Project labour content'!$D$1,FALSE)),VLOOKUP($D72,'Project labour content'!$F$6:$G$15,'Project labour content'!$G$1,FALSE),VLOOKUP($A72,'Project labour content'!$A$7:$D$255,'Project labour content'!$D$1,FALSE))*LabEsc24*1</f>
        <v>1.0010244160731017</v>
      </c>
      <c r="BW72" s="249">
        <f>1+IF(ISNA(VLOOKUP($A72,'Project labour content'!$A$7:$D$255,'Project labour content'!$D$1,FALSE)),VLOOKUP($D72,'Project labour content'!$F$6:$G$15,'Project labour content'!$G$1,FALSE),VLOOKUP($A72,'Project labour content'!$A$7:$D$255,'Project labour content'!$D$1,FALSE))*LabEsc25*1</f>
        <v>1.0014644427984443</v>
      </c>
      <c r="BX72" s="249">
        <f>1+IF(ISNA(VLOOKUP($A72,'Project labour content'!$A$7:$D$255,'Project labour content'!$D$1,FALSE)),VLOOKUP($D72,'Project labour content'!$F$6:$G$15,'Project labour content'!$G$1,FALSE),VLOOKUP($A72,'Project labour content'!$A$7:$D$255,'Project labour content'!$D$1,FALSE))*LabEsc26*1</f>
        <v>1.0019439985912801</v>
      </c>
      <c r="BY72" s="249">
        <f>1+IF(ISNA(VLOOKUP($A72,'Project labour content'!$A$7:$D$255,'Project labour content'!$D$1,FALSE)),VLOOKUP($D72,'Project labour content'!$F$6:$G$15,'Project labour content'!$G$1,FALSE),VLOOKUP($A72,'Project labour content'!$A$7:$D$255,'Project labour content'!$D$1,FALSE))*LabEsc27*1</f>
        <v>1.0022410280715812</v>
      </c>
      <c r="BZ72" s="249">
        <f>1+IF(ISNA(VLOOKUP($A72,'Project labour content'!$A$7:$D$255,'Project labour content'!$D$1,FALSE)),VLOOKUP($D72,'Project labour content'!$F$6:$G$15,'Project labour content'!$G$1,FALSE),VLOOKUP($A72,'Project labour content'!$A$7:$D$255,'Project labour content'!$D$1,FALSE))*LabEsc28*1</f>
        <v>1.002464691270248</v>
      </c>
      <c r="CA72" s="249">
        <f>1+IF(ISNA(VLOOKUP($A72,'Project labour content'!$A$7:$D$255,'Project labour content'!$D$1,FALSE)),VLOOKUP($D72,'Project labour content'!$F$6:$G$15,'Project labour content'!$G$1,FALSE),VLOOKUP($A72,'Project labour content'!$A$7:$D$255,'Project labour content'!$D$1,FALSE))*LabEsc29*1</f>
        <v>1.0028236259714685</v>
      </c>
      <c r="CB72" s="250" t="str">
        <f>IF(ISNA(VLOOKUP($A72,'Project labour content'!$A$7:$D$255,'Project labour content'!$D$1,FALSE)),"Category","Project")</f>
        <v>Category</v>
      </c>
      <c r="CD72" s="247" t="str">
        <f t="shared" si="30"/>
        <v>11528</v>
      </c>
    </row>
    <row r="73" spans="1:82" x14ac:dyDescent="0.15">
      <c r="A73" s="11" t="s">
        <v>106</v>
      </c>
      <c r="B73" s="11" t="str">
        <f>VLOOKUP($A73,'Incurred Real 2022$'!$A$25:$AC$426,'Incurred Real 2022$'!B$1,FALSE)</f>
        <v>Business Intelligence Upgrade 1</v>
      </c>
      <c r="C73" s="11" t="str">
        <f>VLOOKUP($A73,'Incurred Real 2022$'!$A$25:$AC$426,'Incurred Real 2022$'!C$1,FALSE)</f>
        <v>ExAnte</v>
      </c>
      <c r="D73" s="11" t="str">
        <f>VLOOKUP($A73,'Incurred Real 2022$'!$A$25:$AC$426,'Incurred Real 2022$'!D$1,FALSE)</f>
        <v>Information Technology</v>
      </c>
      <c r="E73" s="11" t="str">
        <f>VLOOKUP($A73,'Incurred Real 2022$'!$A$25:$AC$426,'Incurred Real 2022$'!E$1,FALSE)</f>
        <v>Closed</v>
      </c>
      <c r="F73" s="105" t="str">
        <f>IF(VLOOKUP($A73,'Incurred Real 2022$'!$A$25:$AC$426,'Incurred Real 2022$'!F$1,FALSE)=0,"",VLOOKUP($A73,'Incurred Real 2022$'!$A$25:$AC$426,'Incurred Real 2022$'!F$1,FALSE))</f>
        <v/>
      </c>
      <c r="G73" s="105" t="str">
        <f>IF(VLOOKUP($A73,'Incurred Real 2022$'!$A$25:$AC$426,'Incurred Real 2022$'!G$1,FALSE)=0,"",VLOOKUP($A73,'Incurred Real 2022$'!$A$25:$AC$426,'Incurred Real 2022$'!G$1,FALSE))</f>
        <v/>
      </c>
      <c r="H73" s="105" t="str">
        <f>IF(VLOOKUP($A73,'Incurred Real 2022$'!$A$25:$AC$426,'Incurred Real 2022$'!H$1,FALSE)=0,"",VLOOKUP($A73,'Incurred Real 2022$'!$A$25:$AC$426,'Incurred Real 2022$'!H$1,FALSE))</f>
        <v/>
      </c>
      <c r="I73" s="105" t="str">
        <f>IF(VLOOKUP($A73,'Incurred Real 2022$'!$A$25:$AC$426,'Incurred Real 2022$'!I$1,FALSE)=0,"",VLOOKUP($A73,'Incurred Real 2022$'!$A$25:$AC$426,'Incurred Real 2022$'!I$1,FALSE))</f>
        <v/>
      </c>
      <c r="J73" s="105" t="str">
        <f>IF(VLOOKUP($A73,'Incurred Real 2022$'!$A$25:$AC$426,'Incurred Real 2022$'!J$1,FALSE)=0,"",VLOOKUP($A73,'Incurred Real 2022$'!$A$25:$AC$426,'Incurred Real 2022$'!J$1,FALSE))</f>
        <v/>
      </c>
      <c r="K73" s="105" t="str">
        <f>IF(VLOOKUP($A73,'Incurred Real 2022$'!$A$25:$AC$426,'Incurred Real 2022$'!K$1,FALSE)=0,"",VLOOKUP($A73,'Incurred Real 2022$'!$A$25:$AC$426,'Incurred Real 2022$'!K$1,FALSE))</f>
        <v/>
      </c>
      <c r="L73" s="105" t="str">
        <f>IF(VLOOKUP($A73,'Incurred Real 2022$'!$A$25:$AC$426,'Incurred Real 2022$'!L$1,FALSE)=0,"",VLOOKUP($A73,'Incurred Real 2022$'!$A$25:$AC$426,'Incurred Real 2022$'!L$1,FALSE))</f>
        <v/>
      </c>
      <c r="M73" s="105" t="str">
        <f>IF(VLOOKUP($A73,'Incurred Real 2022$'!$A$25:$AC$426,'Incurred Real 2022$'!M$1,FALSE)=0,"",VLOOKUP($A73,'Incurred Real 2022$'!$A$25:$AC$426,'Incurred Real 2022$'!M$1,FALSE))</f>
        <v/>
      </c>
      <c r="N73" s="105" t="str">
        <f>IF(VLOOKUP($A73,'Incurred Real 2022$'!$A$25:$AC$426,'Incurred Real 2022$'!N$1,FALSE)=0,"",VLOOKUP($A73,'Incurred Real 2022$'!$A$25:$AC$426,'Incurred Real 2022$'!N$1,FALSE))</f>
        <v/>
      </c>
      <c r="O73" s="105">
        <f>IF(VLOOKUP($A73,'Incurred Real 2022$'!$A$25:$AC$426,'Incurred Real 2022$'!O$1,FALSE)=0,"",VLOOKUP($A73,'Incurred Real 2022$'!$A$25:$AC$426,'Incurred Real 2022$'!O$1,FALSE))</f>
        <v>43121.87</v>
      </c>
      <c r="P73" s="105">
        <f>IF(VLOOKUP($A73,'Incurred Real 2022$'!$A$25:$AC$426,'Incurred Real 2022$'!P$1,FALSE)=0,"",VLOOKUP($A73,'Incurred Real 2022$'!$A$25:$AC$426,'Incurred Real 2022$'!P$1,FALSE))</f>
        <v>139423.98000000001</v>
      </c>
      <c r="Q73" s="105">
        <f>IF(VLOOKUP($A73,'Incurred Real 2022$'!$A$25:$AC$426,'Incurred Real 2022$'!Q$1,FALSE)=0,"",VLOOKUP($A73,'Incurred Real 2022$'!$A$25:$AC$426,'Incurred Real 2022$'!Q$1,FALSE))</f>
        <v>354887.15</v>
      </c>
      <c r="R73" s="105">
        <f>IF(VLOOKUP($A73,'Incurred Real 2022$'!$A$25:$AC$426,'Incurred Real 2022$'!R$1,FALSE)=0,"",VLOOKUP($A73,'Incurred Real 2022$'!$A$25:$AC$426,'Incurred Real 2022$'!R$1,FALSE))</f>
        <v>-9558.8700000000008</v>
      </c>
      <c r="S73" s="105" t="str">
        <f>IF(VLOOKUP($A73,'Incurred Real 2022$'!$A$25:$AC$426,'Incurred Real 2022$'!S$1,FALSE)=0,"",VLOOKUP($A73,'Incurred Real 2022$'!$A$25:$AC$426,'Incurred Real 2022$'!S$1,FALSE))</f>
        <v/>
      </c>
      <c r="T73" s="105" t="str">
        <f>IF(VLOOKUP($A73,'Incurred Real 2022$'!$A$25:$AC$426,'Incurred Real 2022$'!T$1,FALSE)=0,"",VLOOKUP($A73,'Incurred Real 2022$'!$A$25:$AC$426,'Incurred Real 2022$'!T$1,FALSE))</f>
        <v/>
      </c>
      <c r="U73" s="105" t="str">
        <f>IF(VLOOKUP($A73,'Incurred Real 2022$'!$A$25:$AC$426,'Incurred Real 2022$'!U$1,FALSE)=0,"",VLOOKUP($A73,'Incurred Real 2022$'!$A$25:$AC$426,'Incurred Real 2022$'!U$1,FALSE))</f>
        <v/>
      </c>
      <c r="V73" s="13" t="str">
        <f>IF(ISTEXT(VLOOKUP($A73,'Incurred Real 2022$'!$A$25:$AC$426,'Incurred Real 2022$'!V$1,FALSE)),"",(VLOOKUP($A73,'Incurred Real 2022$'!$A$25:$AC$426,'Incurred Real 2022$'!V$1,FALSE))*BT73*Incurred_Nominal!V$15)</f>
        <v/>
      </c>
      <c r="W73" s="13" t="str">
        <f>IF(ISTEXT(VLOOKUP($A73,'Incurred Real 2022$'!$A$25:$AC$426,'Incurred Real 2022$'!W$1,FALSE)),"",(VLOOKUP($A73,'Incurred Real 2022$'!$A$25:$AC$426,'Incurred Real 2022$'!W$1,FALSE))*BU73*Incurred_Nominal!W$15)</f>
        <v/>
      </c>
      <c r="X73" s="13" t="str">
        <f>IF(ISTEXT(VLOOKUP($A73,'Incurred Real 2022$'!$A$25:$AC$426,'Incurred Real 2022$'!X$1,FALSE)),"",(VLOOKUP($A73,'Incurred Real 2022$'!$A$25:$AC$426,'Incurred Real 2022$'!X$1,FALSE))*BV73*Incurred_Nominal!X$15)</f>
        <v/>
      </c>
      <c r="Y73" s="13" t="str">
        <f>IF(ISTEXT(VLOOKUP($A73,'Incurred Real 2022$'!$A$25:$AC$426,'Incurred Real 2022$'!Y$1,FALSE)),"",(VLOOKUP($A73,'Incurred Real 2022$'!$A$25:$AC$426,'Incurred Real 2022$'!Y$1,FALSE))*BW73*Incurred_Nominal!Y$15)</f>
        <v/>
      </c>
      <c r="Z73" s="13" t="str">
        <f>IF(ISTEXT(VLOOKUP($A73,'Incurred Real 2022$'!$A$25:$AC$426,'Incurred Real 2022$'!Z$1,FALSE)),"",(VLOOKUP($A73,'Incurred Real 2022$'!$A$25:$AC$426,'Incurred Real 2022$'!Z$1,FALSE))*BX73*Incurred_Nominal!Z$15)</f>
        <v/>
      </c>
      <c r="AA73" s="13" t="str">
        <f>IF(ISTEXT(VLOOKUP($A73,'Incurred Real 2022$'!$A$25:$AC$426,'Incurred Real 2022$'!AA$1,FALSE)),"",(VLOOKUP($A73,'Incurred Real 2022$'!$A$25:$AC$426,'Incurred Real 2022$'!AA$1,FALSE))*BY73*Incurred_Nominal!AA$15)</f>
        <v/>
      </c>
      <c r="AB73" s="13" t="str">
        <f>IF(ISTEXT(VLOOKUP($A73,'Incurred Real 2022$'!$A$25:$AC$426,'Incurred Real 2022$'!AB$1,FALSE)),"",(VLOOKUP($A73,'Incurred Real 2022$'!$A$25:$AC$426,'Incurred Real 2022$'!AB$1,FALSE))*BZ73*Incurred_Nominal!AB$15)</f>
        <v/>
      </c>
      <c r="AC73" s="13" t="str">
        <f>IF(ISTEXT(VLOOKUP($A73,'Incurred Real 2022$'!$A$25:$AC$426,'Incurred Real 2022$'!AC$1,FALSE)),"",(VLOOKUP($A73,'Incurred Real 2022$'!$A$25:$AC$426,'Incurred Real 2022$'!AC$1,FALSE))*CA73*Incurred_Nominal!AC$15)</f>
        <v/>
      </c>
      <c r="AD73" s="232">
        <f t="shared" si="25"/>
        <v>527874.13</v>
      </c>
      <c r="AE73" s="232">
        <f t="shared" si="26"/>
        <v>546991.87</v>
      </c>
      <c r="AF73" s="239">
        <f t="shared" si="27"/>
        <v>667447.10355573939</v>
      </c>
      <c r="AG73" s="237">
        <f t="shared" si="32"/>
        <v>542630.15278475382</v>
      </c>
      <c r="AH73" s="240">
        <f t="shared" si="31"/>
        <v>1.230022143315167</v>
      </c>
      <c r="AI73" s="234" t="str">
        <f>VLOOKUP($A73,Incurred_Real!$A$25:$AP$479,Incurred_Real!AI$1,FALSE)</f>
        <v>2018</v>
      </c>
      <c r="AJ73" s="235">
        <f>VLOOKUP($A73,Incurred_Real!$A$25:$AP$479,Incurred_Real!AJ$1,FALSE)</f>
        <v>43007</v>
      </c>
      <c r="AK73" s="236">
        <f>VLOOKUP($A73,Incurred_Real!$A$25:$AP$479,Incurred_Real!AK$1,FALSE)</f>
        <v>2018</v>
      </c>
      <c r="AL73" s="235" t="str">
        <f>VLOOKUP($A73,Incurred_Real!$A$25:$AP$479,Incurred_Real!AL$1,FALSE)</f>
        <v/>
      </c>
      <c r="AM73" s="237">
        <f>IF(AL73="Commissioned Extra","",(IF((AD73)=0,0,SUMPRODUCT($F$17:$U$17,F73:U73))+VLOOKUP($A73,Incurred_Real!$A$25:$BS$376,Incurred_Real!$AO$1,FALSE)))</f>
        <v>592812.1136695625</v>
      </c>
      <c r="AN73" s="232" cm="1">
        <f t="array" ref="AN73">IF(ROUND(AE73,0)=0,0,LOOKUP(2,1/(F73:AC73&lt;&gt;""),F73:AC73))</f>
        <v>-9558.8700000000008</v>
      </c>
      <c r="AO73" s="232">
        <f t="shared" si="28"/>
        <v>0</v>
      </c>
      <c r="AP73" s="78"/>
      <c r="AQ73" s="20"/>
      <c r="AR73" s="245">
        <f>VLOOKUP($A73,Incurred_Real!$A$25:$CD$376,Incurred_Real!AR$1,FALSE)</f>
        <v>0</v>
      </c>
      <c r="AS73" s="246">
        <f>VLOOKUP($A73,Incurred_Real!$A$25:$CD$376,Incurred_Real!AS$1,FALSE)</f>
        <v>0</v>
      </c>
      <c r="AT73" s="246">
        <f>VLOOKUP($A73,Incurred_Real!$A$25:$CD$376,Incurred_Real!AT$1,FALSE)</f>
        <v>0</v>
      </c>
      <c r="AU73" s="246">
        <f>VLOOKUP($A73,Incurred_Real!$A$25:$CD$376,Incurred_Real!AU$1,FALSE)</f>
        <v>0</v>
      </c>
      <c r="AV73" s="246">
        <f>VLOOKUP($A73,Incurred_Real!$A$25:$CD$376,Incurred_Real!AV$1,FALSE)</f>
        <v>1</v>
      </c>
      <c r="AW73" s="246">
        <f>VLOOKUP($A73,Incurred_Real!$A$25:$CD$376,Incurred_Real!AW$1,FALSE)</f>
        <v>0</v>
      </c>
      <c r="AX73" s="246">
        <f>VLOOKUP($A73,Incurred_Real!$A$25:$CD$376,Incurred_Real!AX$1,FALSE)</f>
        <v>0</v>
      </c>
      <c r="AY73" s="246">
        <f>VLOOKUP($A73,Incurred_Real!$A$25:$CD$376,Incurred_Real!AY$1,FALSE)</f>
        <v>0</v>
      </c>
      <c r="AZ73" s="246">
        <f>VLOOKUP($A73,Incurred_Real!$A$25:$CD$376,Incurred_Real!AZ$1,FALSE)</f>
        <v>0</v>
      </c>
      <c r="BA73" s="246">
        <f>VLOOKUP($A73,Incurred_Real!$A$25:$CD$376,Incurred_Real!BA$1,FALSE)</f>
        <v>0</v>
      </c>
      <c r="BB73" s="246">
        <f>VLOOKUP($A73,Incurred_Real!$A$25:$CD$376,Incurred_Real!BB$1,FALSE)</f>
        <v>0</v>
      </c>
      <c r="BC73" s="246">
        <f>VLOOKUP($A73,Incurred_Real!$A$25:$CD$376,Incurred_Real!BC$1,FALSE)</f>
        <v>0</v>
      </c>
      <c r="BD73" s="246">
        <f>VLOOKUP($A73,Incurred_Real!$A$25:$CD$376,Incurred_Real!BD$1,FALSE)</f>
        <v>0</v>
      </c>
      <c r="BE73" s="246">
        <f>VLOOKUP($A73,Incurred_Real!$A$25:$CD$376,Incurred_Real!BE$1,FALSE)</f>
        <v>0</v>
      </c>
      <c r="BF73" s="246">
        <f>VLOOKUP($A73,Incurred_Real!$A$25:$CD$376,Incurred_Real!BF$1,FALSE)</f>
        <v>0</v>
      </c>
      <c r="BG73" s="246">
        <f>VLOOKUP($A73,Incurred_Real!$A$25:$CD$376,Incurred_Real!BG$1,FALSE)</f>
        <v>0</v>
      </c>
      <c r="BH73" s="246">
        <f>VLOOKUP($A73,Incurred_Real!$A$25:$CD$376,Incurred_Real!BH$1,FALSE)</f>
        <v>0</v>
      </c>
      <c r="BI73" s="246">
        <f>VLOOKUP($A73,Incurred_Real!$A$25:$CD$376,Incurred_Real!BI$1,FALSE)</f>
        <v>0</v>
      </c>
      <c r="BJ73" s="246">
        <f>VLOOKUP($A73,Incurred_Real!$A$25:$CD$376,Incurred_Real!BJ$1,FALSE)</f>
        <v>0</v>
      </c>
      <c r="BK73" s="246">
        <f>VLOOKUP($A73,Incurred_Real!$A$25:$CD$376,Incurred_Real!BK$1,FALSE)</f>
        <v>0</v>
      </c>
      <c r="BL73" s="246">
        <f>VLOOKUP($A73,Incurred_Real!$A$25:$CD$376,Incurred_Real!BL$1,FALSE)</f>
        <v>0</v>
      </c>
      <c r="BM73" s="246">
        <f>VLOOKUP($A73,Incurred_Real!$A$25:$CD$376,Incurred_Real!BM$1,FALSE)</f>
        <v>0</v>
      </c>
      <c r="BN73" s="246">
        <f>VLOOKUP($A73,Incurred_Real!$A$25:$CD$376,Incurred_Real!BN$1,FALSE)</f>
        <v>0</v>
      </c>
      <c r="BO73" s="246">
        <f>VLOOKUP($A73,Incurred_Real!$A$25:$CD$376,Incurred_Real!BO$1,FALSE)</f>
        <v>0</v>
      </c>
      <c r="BP73" s="246">
        <f>VLOOKUP($A73,Incurred_Real!$A$25:$CD$376,Incurred_Real!BP$1,FALSE)</f>
        <v>0</v>
      </c>
      <c r="BQ73" s="246">
        <f>VLOOKUP($A73,Incurred_Real!$A$25:$CD$376,Incurred_Real!BQ$1,FALSE)</f>
        <v>0</v>
      </c>
      <c r="BR73" s="246">
        <f>VLOOKUP($A73,Incurred_Real!$A$25:$CD$376,Incurred_Real!BR$1,FALSE)</f>
        <v>0</v>
      </c>
      <c r="BS73" s="254">
        <f t="shared" si="29"/>
        <v>1</v>
      </c>
      <c r="BT73" s="249">
        <f>1+IF(ISNA(VLOOKUP($A73,'Project labour content'!$A$7:$D$255,'Project labour content'!$D$1,FALSE)),VLOOKUP($D73,'Project labour content'!$F$6:$G$15,'Project labour content'!$G$1,FALSE),VLOOKUP($A73,'Project labour content'!$A$7:$D$255,'Project labour content'!$D$1,FALSE))*LabEsc22*1</f>
        <v>1.0024480115846353</v>
      </c>
      <c r="BU73" s="249">
        <f>1+IF(ISNA(VLOOKUP($A73,'Project labour content'!$A$7:$D$255,'Project labour content'!$D$1,FALSE)),VLOOKUP($D73,'Project labour content'!$F$6:$G$15,'Project labour content'!$G$1,FALSE),VLOOKUP($A73,'Project labour content'!$A$7:$D$255,'Project labour content'!$D$1,FALSE))*LabEsc23*1</f>
        <v>1.0049077736248768</v>
      </c>
      <c r="BV73" s="249">
        <f>1+IF(ISNA(VLOOKUP($A73,'Project labour content'!$A$7:$D$255,'Project labour content'!$D$1,FALSE)),VLOOKUP($D73,'Project labour content'!$F$6:$G$15,'Project labour content'!$G$1,FALSE),VLOOKUP($A73,'Project labour content'!$A$7:$D$255,'Project labour content'!$D$1,FALSE))*LabEsc24*1</f>
        <v>1.0072248694667842</v>
      </c>
      <c r="BW73" s="249">
        <f>1+IF(ISNA(VLOOKUP($A73,'Project labour content'!$A$7:$D$255,'Project labour content'!$D$1,FALSE)),VLOOKUP($D73,'Project labour content'!$F$6:$G$15,'Project labour content'!$G$1,FALSE),VLOOKUP($A73,'Project labour content'!$A$7:$D$255,'Project labour content'!$D$1,FALSE))*LabEsc25*1</f>
        <v>1.0103282331643793</v>
      </c>
      <c r="BX73" s="249">
        <f>1+IF(ISNA(VLOOKUP($A73,'Project labour content'!$A$7:$D$255,'Project labour content'!$D$1,FALSE)),VLOOKUP($D73,'Project labour content'!$F$6:$G$15,'Project labour content'!$G$1,FALSE),VLOOKUP($A73,'Project labour content'!$A$7:$D$255,'Project labour content'!$D$1,FALSE))*LabEsc26*1</f>
        <v>1.0137103823674747</v>
      </c>
      <c r="BY73" s="249">
        <f>1+IF(ISNA(VLOOKUP($A73,'Project labour content'!$A$7:$D$255,'Project labour content'!$D$1,FALSE)),VLOOKUP($D73,'Project labour content'!$F$6:$G$15,'Project labour content'!$G$1,FALSE),VLOOKUP($A73,'Project labour content'!$A$7:$D$255,'Project labour content'!$D$1,FALSE))*LabEsc27*1</f>
        <v>1.0158052335508072</v>
      </c>
      <c r="BZ73" s="249">
        <f>1+IF(ISNA(VLOOKUP($A73,'Project labour content'!$A$7:$D$255,'Project labour content'!$D$1,FALSE)),VLOOKUP($D73,'Project labour content'!$F$6:$G$15,'Project labour content'!$G$1,FALSE),VLOOKUP($A73,'Project labour content'!$A$7:$D$255,'Project labour content'!$D$1,FALSE))*LabEsc28*1</f>
        <v>1.0173826564918567</v>
      </c>
      <c r="CA73" s="249">
        <f>1+IF(ISNA(VLOOKUP($A73,'Project labour content'!$A$7:$D$255,'Project labour content'!$D$1,FALSE)),VLOOKUP($D73,'Project labour content'!$F$6:$G$15,'Project labour content'!$G$1,FALSE),VLOOKUP($A73,'Project labour content'!$A$7:$D$255,'Project labour content'!$D$1,FALSE))*LabEsc29*1</f>
        <v>1.0199141048276528</v>
      </c>
      <c r="CB73" s="250" t="str">
        <f>IF(ISNA(VLOOKUP($A73,'Project labour content'!$A$7:$D$255,'Project labour content'!$D$1,FALSE)),"Category","Project")</f>
        <v>Category</v>
      </c>
      <c r="CD73" s="247" t="str">
        <f t="shared" si="30"/>
        <v>11533</v>
      </c>
    </row>
    <row r="74" spans="1:82" x14ac:dyDescent="0.15">
      <c r="A74" s="11" t="s">
        <v>108</v>
      </c>
      <c r="B74" s="11" t="str">
        <f>VLOOKUP($A74,'Incurred Real 2022$'!$A$25:$AC$426,'Incurred Real 2022$'!B$1,FALSE)</f>
        <v>Magill Telecoms Bearer</v>
      </c>
      <c r="C74" s="11" t="str">
        <f>VLOOKUP($A74,'Incurred Real 2022$'!$A$25:$AC$426,'Incurred Real 2022$'!C$1,FALSE)</f>
        <v>ExAnte</v>
      </c>
      <c r="D74" s="11" t="str">
        <f>VLOOKUP($A74,'Incurred Real 2022$'!$A$25:$AC$426,'Incurred Real 2022$'!D$1,FALSE)</f>
        <v>Augmentation</v>
      </c>
      <c r="E74" s="11" t="str">
        <f>VLOOKUP($A74,'Incurred Real 2022$'!$A$25:$AC$426,'Incurred Real 2022$'!E$1,FALSE)</f>
        <v>Closed</v>
      </c>
      <c r="F74" s="105" t="str">
        <f>IF(VLOOKUP($A74,'Incurred Real 2022$'!$A$25:$AC$426,'Incurred Real 2022$'!F$1,FALSE)=0,"",VLOOKUP($A74,'Incurred Real 2022$'!$A$25:$AC$426,'Incurred Real 2022$'!F$1,FALSE))</f>
        <v/>
      </c>
      <c r="G74" s="105" t="str">
        <f>IF(VLOOKUP($A74,'Incurred Real 2022$'!$A$25:$AC$426,'Incurred Real 2022$'!G$1,FALSE)=0,"",VLOOKUP($A74,'Incurred Real 2022$'!$A$25:$AC$426,'Incurred Real 2022$'!G$1,FALSE))</f>
        <v/>
      </c>
      <c r="H74" s="105" t="str">
        <f>IF(VLOOKUP($A74,'Incurred Real 2022$'!$A$25:$AC$426,'Incurred Real 2022$'!H$1,FALSE)=0,"",VLOOKUP($A74,'Incurred Real 2022$'!$A$25:$AC$426,'Incurred Real 2022$'!H$1,FALSE))</f>
        <v/>
      </c>
      <c r="I74" s="105" t="str">
        <f>IF(VLOOKUP($A74,'Incurred Real 2022$'!$A$25:$AC$426,'Incurred Real 2022$'!I$1,FALSE)=0,"",VLOOKUP($A74,'Incurred Real 2022$'!$A$25:$AC$426,'Incurred Real 2022$'!I$1,FALSE))</f>
        <v/>
      </c>
      <c r="J74" s="105" t="str">
        <f>IF(VLOOKUP($A74,'Incurred Real 2022$'!$A$25:$AC$426,'Incurred Real 2022$'!J$1,FALSE)=0,"",VLOOKUP($A74,'Incurred Real 2022$'!$A$25:$AC$426,'Incurred Real 2022$'!J$1,FALSE))</f>
        <v/>
      </c>
      <c r="K74" s="105" t="str">
        <f>IF(VLOOKUP($A74,'Incurred Real 2022$'!$A$25:$AC$426,'Incurred Real 2022$'!K$1,FALSE)=0,"",VLOOKUP($A74,'Incurred Real 2022$'!$A$25:$AC$426,'Incurred Real 2022$'!K$1,FALSE))</f>
        <v/>
      </c>
      <c r="L74" s="105">
        <f>IF(VLOOKUP($A74,'Incurred Real 2022$'!$A$25:$AC$426,'Incurred Real 2022$'!L$1,FALSE)=0,"",VLOOKUP($A74,'Incurred Real 2022$'!$A$25:$AC$426,'Incurred Real 2022$'!L$1,FALSE))</f>
        <v>15705.17</v>
      </c>
      <c r="M74" s="105">
        <f>IF(VLOOKUP($A74,'Incurred Real 2022$'!$A$25:$AC$426,'Incurred Real 2022$'!M$1,FALSE)=0,"",VLOOKUP($A74,'Incurred Real 2022$'!$A$25:$AC$426,'Incurred Real 2022$'!M$1,FALSE))</f>
        <v>3381662.43</v>
      </c>
      <c r="N74" s="105">
        <f>IF(VLOOKUP($A74,'Incurred Real 2022$'!$A$25:$AC$426,'Incurred Real 2022$'!N$1,FALSE)=0,"",VLOOKUP($A74,'Incurred Real 2022$'!$A$25:$AC$426,'Incurred Real 2022$'!N$1,FALSE))</f>
        <v>7363569.1200000001</v>
      </c>
      <c r="O74" s="105">
        <f>IF(VLOOKUP($A74,'Incurred Real 2022$'!$A$25:$AC$426,'Incurred Real 2022$'!O$1,FALSE)=0,"",VLOOKUP($A74,'Incurred Real 2022$'!$A$25:$AC$426,'Incurred Real 2022$'!O$1,FALSE))</f>
        <v>612351.55000000005</v>
      </c>
      <c r="P74" s="105">
        <f>IF(VLOOKUP($A74,'Incurred Real 2022$'!$A$25:$AC$426,'Incurred Real 2022$'!P$1,FALSE)=0,"",VLOOKUP($A74,'Incurred Real 2022$'!$A$25:$AC$426,'Incurred Real 2022$'!P$1,FALSE))</f>
        <v>83757.440000000002</v>
      </c>
      <c r="Q74" s="105">
        <f>IF(VLOOKUP($A74,'Incurred Real 2022$'!$A$25:$AC$426,'Incurred Real 2022$'!Q$1,FALSE)=0,"",VLOOKUP($A74,'Incurred Real 2022$'!$A$25:$AC$426,'Incurred Real 2022$'!Q$1,FALSE))</f>
        <v>271.25</v>
      </c>
      <c r="R74" s="105" t="str">
        <f>IF(VLOOKUP($A74,'Incurred Real 2022$'!$A$25:$AC$426,'Incurred Real 2022$'!R$1,FALSE)=0,"",VLOOKUP($A74,'Incurred Real 2022$'!$A$25:$AC$426,'Incurred Real 2022$'!R$1,FALSE))</f>
        <v/>
      </c>
      <c r="S74" s="105">
        <f>IF(VLOOKUP($A74,'Incurred Real 2022$'!$A$25:$AC$426,'Incurred Real 2022$'!S$1,FALSE)=0,"",VLOOKUP($A74,'Incurred Real 2022$'!$A$25:$AC$426,'Incurred Real 2022$'!S$1,FALSE))</f>
        <v>-98.08</v>
      </c>
      <c r="T74" s="105" t="str">
        <f>IF(VLOOKUP($A74,'Incurred Real 2022$'!$A$25:$AC$426,'Incurred Real 2022$'!T$1,FALSE)=0,"",VLOOKUP($A74,'Incurred Real 2022$'!$A$25:$AC$426,'Incurred Real 2022$'!T$1,FALSE))</f>
        <v/>
      </c>
      <c r="U74" s="105" t="str">
        <f>IF(VLOOKUP($A74,'Incurred Real 2022$'!$A$25:$AC$426,'Incurred Real 2022$'!U$1,FALSE)=0,"",VLOOKUP($A74,'Incurred Real 2022$'!$A$25:$AC$426,'Incurred Real 2022$'!U$1,FALSE))</f>
        <v/>
      </c>
      <c r="V74" s="13" t="str">
        <f>IF(ISTEXT(VLOOKUP($A74,'Incurred Real 2022$'!$A$25:$AC$426,'Incurred Real 2022$'!V$1,FALSE)),"",(VLOOKUP($A74,'Incurred Real 2022$'!$A$25:$AC$426,'Incurred Real 2022$'!V$1,FALSE))*BT74*Incurred_Nominal!V$15)</f>
        <v/>
      </c>
      <c r="W74" s="13" t="str">
        <f>IF(ISTEXT(VLOOKUP($A74,'Incurred Real 2022$'!$A$25:$AC$426,'Incurred Real 2022$'!W$1,FALSE)),"",(VLOOKUP($A74,'Incurred Real 2022$'!$A$25:$AC$426,'Incurred Real 2022$'!W$1,FALSE))*BU74*Incurred_Nominal!W$15)</f>
        <v/>
      </c>
      <c r="X74" s="13" t="str">
        <f>IF(ISTEXT(VLOOKUP($A74,'Incurred Real 2022$'!$A$25:$AC$426,'Incurred Real 2022$'!X$1,FALSE)),"",(VLOOKUP($A74,'Incurred Real 2022$'!$A$25:$AC$426,'Incurred Real 2022$'!X$1,FALSE))*BV74*Incurred_Nominal!X$15)</f>
        <v/>
      </c>
      <c r="Y74" s="13" t="str">
        <f>IF(ISTEXT(VLOOKUP($A74,'Incurred Real 2022$'!$A$25:$AC$426,'Incurred Real 2022$'!Y$1,FALSE)),"",(VLOOKUP($A74,'Incurred Real 2022$'!$A$25:$AC$426,'Incurred Real 2022$'!Y$1,FALSE))*BW74*Incurred_Nominal!Y$15)</f>
        <v/>
      </c>
      <c r="Z74" s="13" t="str">
        <f>IF(ISTEXT(VLOOKUP($A74,'Incurred Real 2022$'!$A$25:$AC$426,'Incurred Real 2022$'!Z$1,FALSE)),"",(VLOOKUP($A74,'Incurred Real 2022$'!$A$25:$AC$426,'Incurred Real 2022$'!Z$1,FALSE))*BX74*Incurred_Nominal!Z$15)</f>
        <v/>
      </c>
      <c r="AA74" s="13" t="str">
        <f>IF(ISTEXT(VLOOKUP($A74,'Incurred Real 2022$'!$A$25:$AC$426,'Incurred Real 2022$'!AA$1,FALSE)),"",(VLOOKUP($A74,'Incurred Real 2022$'!$A$25:$AC$426,'Incurred Real 2022$'!AA$1,FALSE))*BY74*Incurred_Nominal!AA$15)</f>
        <v/>
      </c>
      <c r="AB74" s="13" t="str">
        <f>IF(ISTEXT(VLOOKUP($A74,'Incurred Real 2022$'!$A$25:$AC$426,'Incurred Real 2022$'!AB$1,FALSE)),"",(VLOOKUP($A74,'Incurred Real 2022$'!$A$25:$AC$426,'Incurred Real 2022$'!AB$1,FALSE))*BZ74*Incurred_Nominal!AB$15)</f>
        <v/>
      </c>
      <c r="AC74" s="13" t="str">
        <f>IF(ISTEXT(VLOOKUP($A74,'Incurred Real 2022$'!$A$25:$AC$426,'Incurred Real 2022$'!AC$1,FALSE)),"",(VLOOKUP($A74,'Incurred Real 2022$'!$A$25:$AC$426,'Incurred Real 2022$'!AC$1,FALSE))*CA74*Incurred_Nominal!AC$15)</f>
        <v/>
      </c>
      <c r="AD74" s="232">
        <f t="shared" si="25"/>
        <v>11457218.880000001</v>
      </c>
      <c r="AE74" s="232">
        <f t="shared" si="26"/>
        <v>11457415.040000001</v>
      </c>
      <c r="AF74" s="239">
        <f t="shared" si="27"/>
        <v>15173236.364495466</v>
      </c>
      <c r="AG74" s="237">
        <f t="shared" si="32"/>
        <v>11700331.202299308</v>
      </c>
      <c r="AH74" s="240">
        <f t="shared" si="31"/>
        <v>1.2968210986637434</v>
      </c>
      <c r="AI74" s="234">
        <f>VLOOKUP($A74,Incurred_Real!$A$25:$AP$479,Incurred_Real!AI$1,FALSE)</f>
        <v>2019</v>
      </c>
      <c r="AJ74" s="235">
        <f>VLOOKUP($A74,Incurred_Real!$A$25:$AP$479,Incurred_Real!AJ$1,FALSE)</f>
        <v>41981</v>
      </c>
      <c r="AK74" s="236">
        <f>VLOOKUP($A74,Incurred_Real!$A$25:$AP$479,Incurred_Real!AK$1,FALSE)</f>
        <v>2015</v>
      </c>
      <c r="AL74" s="235" t="str">
        <f>VLOOKUP($A74,Incurred_Real!$A$25:$AP$479,Incurred_Real!AL$1,FALSE)</f>
        <v/>
      </c>
      <c r="AM74" s="237">
        <f>IF(AL74="Commissioned Extra","",(IF((AD74)=0,0,SUMPRODUCT($F$17:$U$17,F74:U74))+VLOOKUP($A74,Incurred_Real!$A$25:$BS$376,Incurred_Real!$AO$1,FALSE)))</f>
        <v>13476541.095954059</v>
      </c>
      <c r="AN74" s="232" cm="1">
        <f t="array" ref="AN74">IF(ROUND(AE74,0)=0,0,LOOKUP(2,1/(F74:AC74&lt;&gt;""),F74:AC74))</f>
        <v>-98.08</v>
      </c>
      <c r="AO74" s="232">
        <f t="shared" si="28"/>
        <v>0</v>
      </c>
      <c r="AP74" s="78"/>
      <c r="AQ74" s="20"/>
      <c r="AR74" s="245">
        <f>VLOOKUP($A74,Incurred_Real!$A$25:$CD$376,Incurred_Real!AR$1,FALSE)</f>
        <v>0</v>
      </c>
      <c r="AS74" s="246">
        <f>VLOOKUP($A74,Incurred_Real!$A$25:$CD$376,Incurred_Real!AS$1,FALSE)</f>
        <v>0</v>
      </c>
      <c r="AT74" s="246">
        <f>VLOOKUP($A74,Incurred_Real!$A$25:$CD$376,Incurred_Real!AT$1,FALSE)</f>
        <v>5.4113247421954639E-4</v>
      </c>
      <c r="AU74" s="246">
        <f>VLOOKUP($A74,Incurred_Real!$A$25:$CD$376,Incurred_Real!AU$1,FALSE)</f>
        <v>0.24782136750391559</v>
      </c>
      <c r="AV74" s="246">
        <f>VLOOKUP($A74,Incurred_Real!$A$25:$CD$376,Incurred_Real!AV$1,FALSE)</f>
        <v>0</v>
      </c>
      <c r="AW74" s="246">
        <f>VLOOKUP($A74,Incurred_Real!$A$25:$CD$376,Incurred_Real!AW$1,FALSE)</f>
        <v>0</v>
      </c>
      <c r="AX74" s="246">
        <f>VLOOKUP($A74,Incurred_Real!$A$25:$CD$376,Incurred_Real!AX$1,FALSE)</f>
        <v>0</v>
      </c>
      <c r="AY74" s="246">
        <f>VLOOKUP($A74,Incurred_Real!$A$25:$CD$376,Incurred_Real!AY$1,FALSE)</f>
        <v>0</v>
      </c>
      <c r="AZ74" s="246">
        <f>VLOOKUP($A74,Incurred_Real!$A$25:$CD$376,Incurred_Real!AZ$1,FALSE)</f>
        <v>0</v>
      </c>
      <c r="BA74" s="246">
        <f>VLOOKUP($A74,Incurred_Real!$A$25:$CD$376,Incurred_Real!BA$1,FALSE)</f>
        <v>0</v>
      </c>
      <c r="BB74" s="246">
        <f>VLOOKUP($A74,Incurred_Real!$A$25:$CD$376,Incurred_Real!BB$1,FALSE)</f>
        <v>0</v>
      </c>
      <c r="BC74" s="246">
        <f>VLOOKUP($A74,Incurred_Real!$A$25:$CD$376,Incurred_Real!BC$1,FALSE)</f>
        <v>0</v>
      </c>
      <c r="BD74" s="246">
        <f>VLOOKUP($A74,Incurred_Real!$A$25:$CD$376,Incurred_Real!BD$1,FALSE)</f>
        <v>8.7997881025152803E-3</v>
      </c>
      <c r="BE74" s="246">
        <f>VLOOKUP($A74,Incurred_Real!$A$25:$CD$376,Incurred_Real!BE$1,FALSE)</f>
        <v>0</v>
      </c>
      <c r="BF74" s="246">
        <f>VLOOKUP($A74,Incurred_Real!$A$25:$CD$376,Incurred_Real!BF$1,FALSE)</f>
        <v>0</v>
      </c>
      <c r="BG74" s="246">
        <f>VLOOKUP($A74,Incurred_Real!$A$25:$CD$376,Incurred_Real!BG$1,FALSE)</f>
        <v>0</v>
      </c>
      <c r="BH74" s="246">
        <f>VLOOKUP($A74,Incurred_Real!$A$25:$CD$376,Incurred_Real!BH$1,FALSE)</f>
        <v>0.74283771191934955</v>
      </c>
      <c r="BI74" s="246">
        <f>VLOOKUP($A74,Incurred_Real!$A$25:$CD$376,Incurred_Real!BI$1,FALSE)</f>
        <v>0</v>
      </c>
      <c r="BJ74" s="246">
        <f>VLOOKUP($A74,Incurred_Real!$A$25:$CD$376,Incurred_Real!BJ$1,FALSE)</f>
        <v>0</v>
      </c>
      <c r="BK74" s="246">
        <f>VLOOKUP($A74,Incurred_Real!$A$25:$CD$376,Incurred_Real!BK$1,FALSE)</f>
        <v>0</v>
      </c>
      <c r="BL74" s="246">
        <f>VLOOKUP($A74,Incurred_Real!$A$25:$CD$376,Incurred_Real!BL$1,FALSE)</f>
        <v>0</v>
      </c>
      <c r="BM74" s="246">
        <f>VLOOKUP($A74,Incurred_Real!$A$25:$CD$376,Incurred_Real!BM$1,FALSE)</f>
        <v>0</v>
      </c>
      <c r="BN74" s="246">
        <f>VLOOKUP($A74,Incurred_Real!$A$25:$CD$376,Incurred_Real!BN$1,FALSE)</f>
        <v>0</v>
      </c>
      <c r="BO74" s="246">
        <f>VLOOKUP($A74,Incurred_Real!$A$25:$CD$376,Incurred_Real!BO$1,FALSE)</f>
        <v>0</v>
      </c>
      <c r="BP74" s="246">
        <f>VLOOKUP($A74,Incurred_Real!$A$25:$CD$376,Incurred_Real!BP$1,FALSE)</f>
        <v>0</v>
      </c>
      <c r="BQ74" s="246">
        <f>VLOOKUP($A74,Incurred_Real!$A$25:$CD$376,Incurred_Real!BQ$1,FALSE)</f>
        <v>0</v>
      </c>
      <c r="BR74" s="246">
        <f>VLOOKUP($A74,Incurred_Real!$A$25:$CD$376,Incurred_Real!BR$1,FALSE)</f>
        <v>0</v>
      </c>
      <c r="BS74" s="254">
        <f t="shared" si="29"/>
        <v>1</v>
      </c>
      <c r="BT74" s="249">
        <f>1+IF(ISNA(VLOOKUP($A74,'Project labour content'!$A$7:$D$255,'Project labour content'!$D$1,FALSE)),VLOOKUP($D74,'Project labour content'!$F$6:$G$15,'Project labour content'!$G$1,FALSE),VLOOKUP($A74,'Project labour content'!$A$7:$D$255,'Project labour content'!$D$1,FALSE))*LabEsc22*1</f>
        <v>1.0003471041831231</v>
      </c>
      <c r="BU74" s="249">
        <f>1+IF(ISNA(VLOOKUP($A74,'Project labour content'!$A$7:$D$255,'Project labour content'!$D$1,FALSE)),VLOOKUP($D74,'Project labour content'!$F$6:$G$15,'Project labour content'!$G$1,FALSE),VLOOKUP($A74,'Project labour content'!$A$7:$D$255,'Project labour content'!$D$1,FALSE))*LabEsc23*1</f>
        <v>1.0006958744663252</v>
      </c>
      <c r="BV74" s="249">
        <f>1+IF(ISNA(VLOOKUP($A74,'Project labour content'!$A$7:$D$255,'Project labour content'!$D$1,FALSE)),VLOOKUP($D74,'Project labour content'!$F$6:$G$15,'Project labour content'!$G$1,FALSE),VLOOKUP($A74,'Project labour content'!$A$7:$D$255,'Project labour content'!$D$1,FALSE))*LabEsc24*1</f>
        <v>1.0010244160731017</v>
      </c>
      <c r="BW74" s="249">
        <f>1+IF(ISNA(VLOOKUP($A74,'Project labour content'!$A$7:$D$255,'Project labour content'!$D$1,FALSE)),VLOOKUP($D74,'Project labour content'!$F$6:$G$15,'Project labour content'!$G$1,FALSE),VLOOKUP($A74,'Project labour content'!$A$7:$D$255,'Project labour content'!$D$1,FALSE))*LabEsc25*1</f>
        <v>1.0014644427984443</v>
      </c>
      <c r="BX74" s="249">
        <f>1+IF(ISNA(VLOOKUP($A74,'Project labour content'!$A$7:$D$255,'Project labour content'!$D$1,FALSE)),VLOOKUP($D74,'Project labour content'!$F$6:$G$15,'Project labour content'!$G$1,FALSE),VLOOKUP($A74,'Project labour content'!$A$7:$D$255,'Project labour content'!$D$1,FALSE))*LabEsc26*1</f>
        <v>1.0019439985912801</v>
      </c>
      <c r="BY74" s="249">
        <f>1+IF(ISNA(VLOOKUP($A74,'Project labour content'!$A$7:$D$255,'Project labour content'!$D$1,FALSE)),VLOOKUP($D74,'Project labour content'!$F$6:$G$15,'Project labour content'!$G$1,FALSE),VLOOKUP($A74,'Project labour content'!$A$7:$D$255,'Project labour content'!$D$1,FALSE))*LabEsc27*1</f>
        <v>1.0022410280715812</v>
      </c>
      <c r="BZ74" s="249">
        <f>1+IF(ISNA(VLOOKUP($A74,'Project labour content'!$A$7:$D$255,'Project labour content'!$D$1,FALSE)),VLOOKUP($D74,'Project labour content'!$F$6:$G$15,'Project labour content'!$G$1,FALSE),VLOOKUP($A74,'Project labour content'!$A$7:$D$255,'Project labour content'!$D$1,FALSE))*LabEsc28*1</f>
        <v>1.002464691270248</v>
      </c>
      <c r="CA74" s="249">
        <f>1+IF(ISNA(VLOOKUP($A74,'Project labour content'!$A$7:$D$255,'Project labour content'!$D$1,FALSE)),VLOOKUP($D74,'Project labour content'!$F$6:$G$15,'Project labour content'!$G$1,FALSE),VLOOKUP($A74,'Project labour content'!$A$7:$D$255,'Project labour content'!$D$1,FALSE))*LabEsc29*1</f>
        <v>1.0028236259714685</v>
      </c>
      <c r="CB74" s="250" t="str">
        <f>IF(ISNA(VLOOKUP($A74,'Project labour content'!$A$7:$D$255,'Project labour content'!$D$1,FALSE)),"Category","Project")</f>
        <v>Category</v>
      </c>
      <c r="CD74" s="247" t="str">
        <f t="shared" si="30"/>
        <v>11543</v>
      </c>
    </row>
    <row r="75" spans="1:82" x14ac:dyDescent="0.15">
      <c r="A75" s="11" t="s">
        <v>109</v>
      </c>
      <c r="B75" s="11" t="str">
        <f>VLOOKUP($A75,'Incurred Real 2022$'!$A$25:$AC$426,'Incurred Real 2022$'!B$1,FALSE)</f>
        <v>Control Room Asset Replacement</v>
      </c>
      <c r="C75" s="11" t="str">
        <f>VLOOKUP($A75,'Incurred Real 2022$'!$A$25:$AC$426,'Incurred Real 2022$'!C$1,FALSE)</f>
        <v>ExAnte</v>
      </c>
      <c r="D75" s="11" t="str">
        <f>VLOOKUP($A75,'Incurred Real 2022$'!$A$25:$AC$426,'Incurred Real 2022$'!D$1,FALSE)</f>
        <v>Replacement</v>
      </c>
      <c r="E75" s="11" t="str">
        <f>VLOOKUP($A75,'Incurred Real 2022$'!$A$25:$AC$426,'Incurred Real 2022$'!E$1,FALSE)</f>
        <v>Active</v>
      </c>
      <c r="F75" s="105" t="str">
        <f>IF(VLOOKUP($A75,'Incurred Real 2022$'!$A$25:$AC$426,'Incurred Real 2022$'!F$1,FALSE)=0,"",VLOOKUP($A75,'Incurred Real 2022$'!$A$25:$AC$426,'Incurred Real 2022$'!F$1,FALSE))</f>
        <v/>
      </c>
      <c r="G75" s="105" t="str">
        <f>IF(VLOOKUP($A75,'Incurred Real 2022$'!$A$25:$AC$426,'Incurred Real 2022$'!G$1,FALSE)=0,"",VLOOKUP($A75,'Incurred Real 2022$'!$A$25:$AC$426,'Incurred Real 2022$'!G$1,FALSE))</f>
        <v/>
      </c>
      <c r="H75" s="105" t="str">
        <f>IF(VLOOKUP($A75,'Incurred Real 2022$'!$A$25:$AC$426,'Incurred Real 2022$'!H$1,FALSE)=0,"",VLOOKUP($A75,'Incurred Real 2022$'!$A$25:$AC$426,'Incurred Real 2022$'!H$1,FALSE))</f>
        <v/>
      </c>
      <c r="I75" s="105" t="str">
        <f>IF(VLOOKUP($A75,'Incurred Real 2022$'!$A$25:$AC$426,'Incurred Real 2022$'!I$1,FALSE)=0,"",VLOOKUP($A75,'Incurred Real 2022$'!$A$25:$AC$426,'Incurred Real 2022$'!I$1,FALSE))</f>
        <v/>
      </c>
      <c r="J75" s="105" t="str">
        <f>IF(VLOOKUP($A75,'Incurred Real 2022$'!$A$25:$AC$426,'Incurred Real 2022$'!J$1,FALSE)=0,"",VLOOKUP($A75,'Incurred Real 2022$'!$A$25:$AC$426,'Incurred Real 2022$'!J$1,FALSE))</f>
        <v/>
      </c>
      <c r="K75" s="105" t="str">
        <f>IF(VLOOKUP($A75,'Incurred Real 2022$'!$A$25:$AC$426,'Incurred Real 2022$'!K$1,FALSE)=0,"",VLOOKUP($A75,'Incurred Real 2022$'!$A$25:$AC$426,'Incurred Real 2022$'!K$1,FALSE))</f>
        <v/>
      </c>
      <c r="L75" s="105" t="str">
        <f>IF(VLOOKUP($A75,'Incurred Real 2022$'!$A$25:$AC$426,'Incurred Real 2022$'!L$1,FALSE)=0,"",VLOOKUP($A75,'Incurred Real 2022$'!$A$25:$AC$426,'Incurred Real 2022$'!L$1,FALSE))</f>
        <v/>
      </c>
      <c r="M75" s="105" t="str">
        <f>IF(VLOOKUP($A75,'Incurred Real 2022$'!$A$25:$AC$426,'Incurred Real 2022$'!M$1,FALSE)=0,"",VLOOKUP($A75,'Incurred Real 2022$'!$A$25:$AC$426,'Incurred Real 2022$'!M$1,FALSE))</f>
        <v/>
      </c>
      <c r="N75" s="105" t="str">
        <f>IF(VLOOKUP($A75,'Incurred Real 2022$'!$A$25:$AC$426,'Incurred Real 2022$'!N$1,FALSE)=0,"",VLOOKUP($A75,'Incurred Real 2022$'!$A$25:$AC$426,'Incurred Real 2022$'!N$1,FALSE))</f>
        <v/>
      </c>
      <c r="O75" s="105" t="str">
        <f>IF(VLOOKUP($A75,'Incurred Real 2022$'!$A$25:$AC$426,'Incurred Real 2022$'!O$1,FALSE)=0,"",VLOOKUP($A75,'Incurred Real 2022$'!$A$25:$AC$426,'Incurred Real 2022$'!O$1,FALSE))</f>
        <v/>
      </c>
      <c r="P75" s="105" t="str">
        <f>IF(VLOOKUP($A75,'Incurred Real 2022$'!$A$25:$AC$426,'Incurred Real 2022$'!P$1,FALSE)=0,"",VLOOKUP($A75,'Incurred Real 2022$'!$A$25:$AC$426,'Incurred Real 2022$'!P$1,FALSE))</f>
        <v/>
      </c>
      <c r="Q75" s="105" t="str">
        <f>IF(VLOOKUP($A75,'Incurred Real 2022$'!$A$25:$AC$426,'Incurred Real 2022$'!Q$1,FALSE)=0,"",VLOOKUP($A75,'Incurred Real 2022$'!$A$25:$AC$426,'Incurred Real 2022$'!Q$1,FALSE))</f>
        <v/>
      </c>
      <c r="R75" s="105" t="str">
        <f>IF(VLOOKUP($A75,'Incurred Real 2022$'!$A$25:$AC$426,'Incurred Real 2022$'!R$1,FALSE)=0,"",VLOOKUP($A75,'Incurred Real 2022$'!$A$25:$AC$426,'Incurred Real 2022$'!R$1,FALSE))</f>
        <v/>
      </c>
      <c r="S75" s="105">
        <f>IF(VLOOKUP($A75,'Incurred Real 2022$'!$A$25:$AC$426,'Incurred Real 2022$'!S$1,FALSE)=0,"",VLOOKUP($A75,'Incurred Real 2022$'!$A$25:$AC$426,'Incurred Real 2022$'!S$1,FALSE))</f>
        <v>630741.03</v>
      </c>
      <c r="T75" s="105">
        <f>IF(VLOOKUP($A75,'Incurred Real 2022$'!$A$25:$AC$426,'Incurred Real 2022$'!T$1,FALSE)=0,"",VLOOKUP($A75,'Incurred Real 2022$'!$A$25:$AC$426,'Incurred Real 2022$'!T$1,FALSE))</f>
        <v>1079056.47</v>
      </c>
      <c r="U75" s="105">
        <f>IF(VLOOKUP($A75,'Incurred Real 2022$'!$A$25:$AC$426,'Incurred Real 2022$'!U$1,FALSE)=0,"",VLOOKUP($A75,'Incurred Real 2022$'!$A$25:$AC$426,'Incurred Real 2022$'!U$1,FALSE))</f>
        <v>122551.98</v>
      </c>
      <c r="V75" s="13">
        <f>IF(ISTEXT(VLOOKUP($A75,'Incurred Real 2022$'!$A$25:$AC$426,'Incurred Real 2022$'!V$1,FALSE)),"",(VLOOKUP($A75,'Incurred Real 2022$'!$A$25:$AC$426,'Incurred Real 2022$'!V$1,FALSE))*BT75*Incurred_Nominal!V$15)</f>
        <v>59316.263640463891</v>
      </c>
      <c r="W75" s="13" t="str">
        <f>IF(ISTEXT(VLOOKUP($A75,'Incurred Real 2022$'!$A$25:$AC$426,'Incurred Real 2022$'!W$1,FALSE)),"",(VLOOKUP($A75,'Incurred Real 2022$'!$A$25:$AC$426,'Incurred Real 2022$'!W$1,FALSE))*BU75*Incurred_Nominal!W$15)</f>
        <v/>
      </c>
      <c r="X75" s="13" t="str">
        <f>IF(ISTEXT(VLOOKUP($A75,'Incurred Real 2022$'!$A$25:$AC$426,'Incurred Real 2022$'!X$1,FALSE)),"",(VLOOKUP($A75,'Incurred Real 2022$'!$A$25:$AC$426,'Incurred Real 2022$'!X$1,FALSE))*BV75*Incurred_Nominal!X$15)</f>
        <v/>
      </c>
      <c r="Y75" s="13" t="str">
        <f>IF(ISTEXT(VLOOKUP($A75,'Incurred Real 2022$'!$A$25:$AC$426,'Incurred Real 2022$'!Y$1,FALSE)),"",(VLOOKUP($A75,'Incurred Real 2022$'!$A$25:$AC$426,'Incurred Real 2022$'!Y$1,FALSE))*BW75*Incurred_Nominal!Y$15)</f>
        <v/>
      </c>
      <c r="Z75" s="13" t="str">
        <f>IF(ISTEXT(VLOOKUP($A75,'Incurred Real 2022$'!$A$25:$AC$426,'Incurred Real 2022$'!Z$1,FALSE)),"",(VLOOKUP($A75,'Incurred Real 2022$'!$A$25:$AC$426,'Incurred Real 2022$'!Z$1,FALSE))*BX75*Incurred_Nominal!Z$15)</f>
        <v/>
      </c>
      <c r="AA75" s="13" t="str">
        <f>IF(ISTEXT(VLOOKUP($A75,'Incurred Real 2022$'!$A$25:$AC$426,'Incurred Real 2022$'!AA$1,FALSE)),"",(VLOOKUP($A75,'Incurred Real 2022$'!$A$25:$AC$426,'Incurred Real 2022$'!AA$1,FALSE))*BY75*Incurred_Nominal!AA$15)</f>
        <v/>
      </c>
      <c r="AB75" s="13" t="str">
        <f>IF(ISTEXT(VLOOKUP($A75,'Incurred Real 2022$'!$A$25:$AC$426,'Incurred Real 2022$'!AB$1,FALSE)),"",(VLOOKUP($A75,'Incurred Real 2022$'!$A$25:$AC$426,'Incurred Real 2022$'!AB$1,FALSE))*BZ75*Incurred_Nominal!AB$15)</f>
        <v/>
      </c>
      <c r="AC75" s="13" t="str">
        <f>IF(ISTEXT(VLOOKUP($A75,'Incurred Real 2022$'!$A$25:$AC$426,'Incurred Real 2022$'!AC$1,FALSE)),"",(VLOOKUP($A75,'Incurred Real 2022$'!$A$25:$AC$426,'Incurred Real 2022$'!AC$1,FALSE))*CA75*Incurred_Nominal!AC$15)</f>
        <v/>
      </c>
      <c r="AD75" s="232">
        <f t="shared" si="25"/>
        <v>1891665.7436404638</v>
      </c>
      <c r="AE75" s="232">
        <f t="shared" si="26"/>
        <v>1891665.7436404638</v>
      </c>
      <c r="AF75" s="239">
        <f t="shared" si="27"/>
        <v>2265015.0239439989</v>
      </c>
      <c r="AG75" s="237">
        <f t="shared" si="32"/>
        <v>1963628.5647277909</v>
      </c>
      <c r="AH75" s="240">
        <f t="shared" si="31"/>
        <v>1.1534844545602685</v>
      </c>
      <c r="AI75" s="234">
        <f>VLOOKUP($A75,Incurred_Real!$A$25:$AP$479,Incurred_Real!AI$1,FALSE)</f>
        <v>2022</v>
      </c>
      <c r="AJ75" s="235">
        <f>VLOOKUP($A75,Incurred_Real!$A$25:$AP$479,Incurred_Real!AJ$1,FALSE)</f>
        <v>44606</v>
      </c>
      <c r="AK75" s="236">
        <f>VLOOKUP($A75,Incurred_Real!$A$25:$AP$479,Incurred_Real!AK$1,FALSE)</f>
        <v>2022</v>
      </c>
      <c r="AL75" s="235" t="str">
        <f>VLOOKUP($A75,Incurred_Real!$A$25:$AP$479,Incurred_Real!AL$1,FALSE)</f>
        <v/>
      </c>
      <c r="AM75" s="237">
        <f>IF(AL75="Commissioned Extra","",(IF((AD75)=0,0,SUMPRODUCT($F$17:$U$17,F75:U75))+VLOOKUP($A75,Incurred_Real!$A$25:$BS$376,Incurred_Real!$AO$1,FALSE)))</f>
        <v>2012462.3750342296</v>
      </c>
      <c r="AN75" s="232" cm="1">
        <f t="array" ref="AN75">IF(ROUND(AE75,0)=0,0,LOOKUP(2,1/(F75:AC75&lt;&gt;""),F75:AC75))</f>
        <v>59316.263640463891</v>
      </c>
      <c r="AO75" s="232">
        <f t="shared" si="28"/>
        <v>59316.263640463891</v>
      </c>
      <c r="AP75" s="78"/>
      <c r="AQ75" s="20"/>
      <c r="AR75" s="245">
        <f>VLOOKUP($A75,Incurred_Real!$A$25:$CD$376,Incurred_Real!AR$1,FALSE)</f>
        <v>0</v>
      </c>
      <c r="AS75" s="246">
        <f>VLOOKUP($A75,Incurred_Real!$A$25:$CD$376,Incurred_Real!AS$1,FALSE)</f>
        <v>0</v>
      </c>
      <c r="AT75" s="246">
        <f>VLOOKUP($A75,Incurred_Real!$A$25:$CD$376,Incurred_Real!AT$1,FALSE)</f>
        <v>0</v>
      </c>
      <c r="AU75" s="246">
        <f>VLOOKUP($A75,Incurred_Real!$A$25:$CD$376,Incurred_Real!AU$1,FALSE)</f>
        <v>0</v>
      </c>
      <c r="AV75" s="246">
        <f>VLOOKUP($A75,Incurred_Real!$A$25:$CD$376,Incurred_Real!AV$1,FALSE)</f>
        <v>0.5</v>
      </c>
      <c r="AW75" s="246">
        <f>VLOOKUP($A75,Incurred_Real!$A$25:$CD$376,Incurred_Real!AW$1,FALSE)</f>
        <v>0</v>
      </c>
      <c r="AX75" s="246">
        <f>VLOOKUP($A75,Incurred_Real!$A$25:$CD$376,Incurred_Real!AX$1,FALSE)</f>
        <v>0</v>
      </c>
      <c r="AY75" s="246">
        <f>VLOOKUP($A75,Incurred_Real!$A$25:$CD$376,Incurred_Real!AY$1,FALSE)</f>
        <v>0</v>
      </c>
      <c r="AZ75" s="246">
        <f>VLOOKUP($A75,Incurred_Real!$A$25:$CD$376,Incurred_Real!AZ$1,FALSE)</f>
        <v>0.5</v>
      </c>
      <c r="BA75" s="246">
        <f>VLOOKUP($A75,Incurred_Real!$A$25:$CD$376,Incurred_Real!BA$1,FALSE)</f>
        <v>0</v>
      </c>
      <c r="BB75" s="246">
        <f>VLOOKUP($A75,Incurred_Real!$A$25:$CD$376,Incurred_Real!BB$1,FALSE)</f>
        <v>0</v>
      </c>
      <c r="BC75" s="246">
        <f>VLOOKUP($A75,Incurred_Real!$A$25:$CD$376,Incurred_Real!BC$1,FALSE)</f>
        <v>0</v>
      </c>
      <c r="BD75" s="246">
        <f>VLOOKUP($A75,Incurred_Real!$A$25:$CD$376,Incurred_Real!BD$1,FALSE)</f>
        <v>0</v>
      </c>
      <c r="BE75" s="246">
        <f>VLOOKUP($A75,Incurred_Real!$A$25:$CD$376,Incurred_Real!BE$1,FALSE)</f>
        <v>0</v>
      </c>
      <c r="BF75" s="246">
        <f>VLOOKUP($A75,Incurred_Real!$A$25:$CD$376,Incurred_Real!BF$1,FALSE)</f>
        <v>0</v>
      </c>
      <c r="BG75" s="246">
        <f>VLOOKUP($A75,Incurred_Real!$A$25:$CD$376,Incurred_Real!BG$1,FALSE)</f>
        <v>0</v>
      </c>
      <c r="BH75" s="246">
        <f>VLOOKUP($A75,Incurred_Real!$A$25:$CD$376,Incurred_Real!BH$1,FALSE)</f>
        <v>0</v>
      </c>
      <c r="BI75" s="246">
        <f>VLOOKUP($A75,Incurred_Real!$A$25:$CD$376,Incurred_Real!BI$1,FALSE)</f>
        <v>0</v>
      </c>
      <c r="BJ75" s="246">
        <f>VLOOKUP($A75,Incurred_Real!$A$25:$CD$376,Incurred_Real!BJ$1,FALSE)</f>
        <v>0</v>
      </c>
      <c r="BK75" s="246">
        <f>VLOOKUP($A75,Incurred_Real!$A$25:$CD$376,Incurred_Real!BK$1,FALSE)</f>
        <v>0</v>
      </c>
      <c r="BL75" s="246">
        <f>VLOOKUP($A75,Incurred_Real!$A$25:$CD$376,Incurred_Real!BL$1,FALSE)</f>
        <v>0</v>
      </c>
      <c r="BM75" s="246">
        <f>VLOOKUP($A75,Incurred_Real!$A$25:$CD$376,Incurred_Real!BM$1,FALSE)</f>
        <v>0</v>
      </c>
      <c r="BN75" s="246">
        <f>VLOOKUP($A75,Incurred_Real!$A$25:$CD$376,Incurred_Real!BN$1,FALSE)</f>
        <v>0</v>
      </c>
      <c r="BO75" s="246">
        <f>VLOOKUP($A75,Incurred_Real!$A$25:$CD$376,Incurred_Real!BO$1,FALSE)</f>
        <v>0</v>
      </c>
      <c r="BP75" s="246">
        <f>VLOOKUP($A75,Incurred_Real!$A$25:$CD$376,Incurred_Real!BP$1,FALSE)</f>
        <v>0</v>
      </c>
      <c r="BQ75" s="246">
        <f>VLOOKUP($A75,Incurred_Real!$A$25:$CD$376,Incurred_Real!BQ$1,FALSE)</f>
        <v>0</v>
      </c>
      <c r="BR75" s="246">
        <f>VLOOKUP($A75,Incurred_Real!$A$25:$CD$376,Incurred_Real!BR$1,FALSE)</f>
        <v>0</v>
      </c>
      <c r="BS75" s="254">
        <f t="shared" si="29"/>
        <v>1</v>
      </c>
      <c r="BT75" s="249">
        <f>1+IF(ISNA(VLOOKUP($A75,'Project labour content'!$A$7:$D$255,'Project labour content'!$D$1,FALSE)),VLOOKUP($D75,'Project labour content'!$F$6:$G$15,'Project labour content'!$G$1,FALSE),VLOOKUP($A75,'Project labour content'!$A$7:$D$255,'Project labour content'!$D$1,FALSE))*LabEsc22*1</f>
        <v>1.0003720011560056</v>
      </c>
      <c r="BU75" s="249">
        <f>1+IF(ISNA(VLOOKUP($A75,'Project labour content'!$A$7:$D$255,'Project labour content'!$D$1,FALSE)),VLOOKUP($D75,'Project labour content'!$F$6:$G$15,'Project labour content'!$G$1,FALSE),VLOOKUP($A75,'Project labour content'!$A$7:$D$255,'Project labour content'!$D$1,FALSE))*LabEsc23*1</f>
        <v>1.0007457879175601</v>
      </c>
      <c r="BV75" s="249">
        <f>1+IF(ISNA(VLOOKUP($A75,'Project labour content'!$A$7:$D$255,'Project labour content'!$D$1,FALSE)),VLOOKUP($D75,'Project labour content'!$F$6:$G$15,'Project labour content'!$G$1,FALSE),VLOOKUP($A75,'Project labour content'!$A$7:$D$255,'Project labour content'!$D$1,FALSE))*LabEsc24*1</f>
        <v>1.0010978950469445</v>
      </c>
      <c r="BW75" s="249">
        <f>1+IF(ISNA(VLOOKUP($A75,'Project labour content'!$A$7:$D$255,'Project labour content'!$D$1,FALSE)),VLOOKUP($D75,'Project labour content'!$F$6:$G$15,'Project labour content'!$G$1,FALSE),VLOOKUP($A75,'Project labour content'!$A$7:$D$255,'Project labour content'!$D$1,FALSE))*LabEsc25*1</f>
        <v>1.0015694838622331</v>
      </c>
      <c r="BX75" s="249">
        <f>1+IF(ISNA(VLOOKUP($A75,'Project labour content'!$A$7:$D$255,'Project labour content'!$D$1,FALSE)),VLOOKUP($D75,'Project labour content'!$F$6:$G$15,'Project labour content'!$G$1,FALSE),VLOOKUP($A75,'Project labour content'!$A$7:$D$255,'Project labour content'!$D$1,FALSE))*LabEsc26*1</f>
        <v>1.002083437072762</v>
      </c>
      <c r="BY75" s="249">
        <f>1+IF(ISNA(VLOOKUP($A75,'Project labour content'!$A$7:$D$255,'Project labour content'!$D$1,FALSE)),VLOOKUP($D75,'Project labour content'!$F$6:$G$15,'Project labour content'!$G$1,FALSE),VLOOKUP($A75,'Project labour content'!$A$7:$D$255,'Project labour content'!$D$1,FALSE))*LabEsc27*1</f>
        <v>1.0024017717843909</v>
      </c>
      <c r="BZ75" s="249">
        <f>1+IF(ISNA(VLOOKUP($A75,'Project labour content'!$A$7:$D$255,'Project labour content'!$D$1,FALSE)),VLOOKUP($D75,'Project labour content'!$F$6:$G$15,'Project labour content'!$G$1,FALSE),VLOOKUP($A75,'Project labour content'!$A$7:$D$255,'Project labour content'!$D$1,FALSE))*LabEsc28*1</f>
        <v>1.0026414778222477</v>
      </c>
      <c r="CA75" s="249">
        <f>1+IF(ISNA(VLOOKUP($A75,'Project labour content'!$A$7:$D$255,'Project labour content'!$D$1,FALSE)),VLOOKUP($D75,'Project labour content'!$F$6:$G$15,'Project labour content'!$G$1,FALSE),VLOOKUP($A75,'Project labour content'!$A$7:$D$255,'Project labour content'!$D$1,FALSE))*LabEsc29*1</f>
        <v>1.0030261580718001</v>
      </c>
      <c r="CB75" s="250" t="str">
        <f>IF(ISNA(VLOOKUP($A75,'Project labour content'!$A$7:$D$255,'Project labour content'!$D$1,FALSE)),"Category","Project")</f>
        <v>Project</v>
      </c>
      <c r="CD75" s="247" t="str">
        <f t="shared" si="30"/>
        <v>11551</v>
      </c>
    </row>
    <row r="76" spans="1:82" x14ac:dyDescent="0.15">
      <c r="A76" s="11" t="s">
        <v>111</v>
      </c>
      <c r="B76" s="11" t="str">
        <f>VLOOKUP($A76,'Incurred Real 2022$'!$A$25:$AC$426,'Incurred Real 2022$'!B$1,FALSE)</f>
        <v>South East Substation to Heywood Telecoms Bearer</v>
      </c>
      <c r="C76" s="11" t="str">
        <f>VLOOKUP($A76,'Incurred Real 2022$'!$A$25:$AC$426,'Incurred Real 2022$'!C$1,FALSE)</f>
        <v>ExAnte</v>
      </c>
      <c r="D76" s="11" t="str">
        <f>VLOOKUP($A76,'Incurred Real 2022$'!$A$25:$AC$426,'Incurred Real 2022$'!D$1,FALSE)</f>
        <v>Replacement</v>
      </c>
      <c r="E76" s="11" t="str">
        <f>VLOOKUP($A76,'Incurred Real 2022$'!$A$25:$AC$426,'Incurred Real 2022$'!E$1,FALSE)</f>
        <v>Closed</v>
      </c>
      <c r="F76" s="105" t="str">
        <f>IF(VLOOKUP($A76,'Incurred Real 2022$'!$A$25:$AC$426,'Incurred Real 2022$'!F$1,FALSE)=0,"",VLOOKUP($A76,'Incurred Real 2022$'!$A$25:$AC$426,'Incurred Real 2022$'!F$1,FALSE))</f>
        <v/>
      </c>
      <c r="G76" s="105" t="str">
        <f>IF(VLOOKUP($A76,'Incurred Real 2022$'!$A$25:$AC$426,'Incurred Real 2022$'!G$1,FALSE)=0,"",VLOOKUP($A76,'Incurred Real 2022$'!$A$25:$AC$426,'Incurred Real 2022$'!G$1,FALSE))</f>
        <v/>
      </c>
      <c r="H76" s="105" t="str">
        <f>IF(VLOOKUP($A76,'Incurred Real 2022$'!$A$25:$AC$426,'Incurred Real 2022$'!H$1,FALSE)=0,"",VLOOKUP($A76,'Incurred Real 2022$'!$A$25:$AC$426,'Incurred Real 2022$'!H$1,FALSE))</f>
        <v/>
      </c>
      <c r="I76" s="105" t="str">
        <f>IF(VLOOKUP($A76,'Incurred Real 2022$'!$A$25:$AC$426,'Incurred Real 2022$'!I$1,FALSE)=0,"",VLOOKUP($A76,'Incurred Real 2022$'!$A$25:$AC$426,'Incurred Real 2022$'!I$1,FALSE))</f>
        <v/>
      </c>
      <c r="J76" s="105" t="str">
        <f>IF(VLOOKUP($A76,'Incurred Real 2022$'!$A$25:$AC$426,'Incurred Real 2022$'!J$1,FALSE)=0,"",VLOOKUP($A76,'Incurred Real 2022$'!$A$25:$AC$426,'Incurred Real 2022$'!J$1,FALSE))</f>
        <v/>
      </c>
      <c r="K76" s="105" t="str">
        <f>IF(VLOOKUP($A76,'Incurred Real 2022$'!$A$25:$AC$426,'Incurred Real 2022$'!K$1,FALSE)=0,"",VLOOKUP($A76,'Incurred Real 2022$'!$A$25:$AC$426,'Incurred Real 2022$'!K$1,FALSE))</f>
        <v/>
      </c>
      <c r="L76" s="105">
        <f>IF(VLOOKUP($A76,'Incurred Real 2022$'!$A$25:$AC$426,'Incurred Real 2022$'!L$1,FALSE)=0,"",VLOOKUP($A76,'Incurred Real 2022$'!$A$25:$AC$426,'Incurred Real 2022$'!L$1,FALSE))</f>
        <v>22293.77</v>
      </c>
      <c r="M76" s="105">
        <f>IF(VLOOKUP($A76,'Incurred Real 2022$'!$A$25:$AC$426,'Incurred Real 2022$'!M$1,FALSE)=0,"",VLOOKUP($A76,'Incurred Real 2022$'!$A$25:$AC$426,'Incurred Real 2022$'!M$1,FALSE))</f>
        <v>2206.4499999999998</v>
      </c>
      <c r="N76" s="105" t="str">
        <f>IF(VLOOKUP($A76,'Incurred Real 2022$'!$A$25:$AC$426,'Incurred Real 2022$'!N$1,FALSE)=0,"",VLOOKUP($A76,'Incurred Real 2022$'!$A$25:$AC$426,'Incurred Real 2022$'!N$1,FALSE))</f>
        <v/>
      </c>
      <c r="O76" s="105">
        <f>IF(VLOOKUP($A76,'Incurred Real 2022$'!$A$25:$AC$426,'Incurred Real 2022$'!O$1,FALSE)=0,"",VLOOKUP($A76,'Incurred Real 2022$'!$A$25:$AC$426,'Incurred Real 2022$'!O$1,FALSE))</f>
        <v>24922.94</v>
      </c>
      <c r="P76" s="105">
        <f>IF(VLOOKUP($A76,'Incurred Real 2022$'!$A$25:$AC$426,'Incurred Real 2022$'!P$1,FALSE)=0,"",VLOOKUP($A76,'Incurred Real 2022$'!$A$25:$AC$426,'Incurred Real 2022$'!P$1,FALSE))</f>
        <v>1557029.81</v>
      </c>
      <c r="Q76" s="105">
        <f>IF(VLOOKUP($A76,'Incurred Real 2022$'!$A$25:$AC$426,'Incurred Real 2022$'!Q$1,FALSE)=0,"",VLOOKUP($A76,'Incurred Real 2022$'!$A$25:$AC$426,'Incurred Real 2022$'!Q$1,FALSE))</f>
        <v>1893126.4</v>
      </c>
      <c r="R76" s="105">
        <f>IF(VLOOKUP($A76,'Incurred Real 2022$'!$A$25:$AC$426,'Incurred Real 2022$'!R$1,FALSE)=0,"",VLOOKUP($A76,'Incurred Real 2022$'!$A$25:$AC$426,'Incurred Real 2022$'!R$1,FALSE))</f>
        <v>74192.67</v>
      </c>
      <c r="S76" s="105">
        <f>IF(VLOOKUP($A76,'Incurred Real 2022$'!$A$25:$AC$426,'Incurred Real 2022$'!S$1,FALSE)=0,"",VLOOKUP($A76,'Incurred Real 2022$'!$A$25:$AC$426,'Incurred Real 2022$'!S$1,FALSE))</f>
        <v>6623.32</v>
      </c>
      <c r="T76" s="105" t="str">
        <f>IF(VLOOKUP($A76,'Incurred Real 2022$'!$A$25:$AC$426,'Incurred Real 2022$'!T$1,FALSE)=0,"",VLOOKUP($A76,'Incurred Real 2022$'!$A$25:$AC$426,'Incurred Real 2022$'!T$1,FALSE))</f>
        <v/>
      </c>
      <c r="U76" s="105" t="str">
        <f>IF(VLOOKUP($A76,'Incurred Real 2022$'!$A$25:$AC$426,'Incurred Real 2022$'!U$1,FALSE)=0,"",VLOOKUP($A76,'Incurred Real 2022$'!$A$25:$AC$426,'Incurred Real 2022$'!U$1,FALSE))</f>
        <v/>
      </c>
      <c r="V76" s="13" t="str">
        <f>IF(ISTEXT(VLOOKUP($A76,'Incurred Real 2022$'!$A$25:$AC$426,'Incurred Real 2022$'!V$1,FALSE)),"",(VLOOKUP($A76,'Incurred Real 2022$'!$A$25:$AC$426,'Incurred Real 2022$'!V$1,FALSE))*BT76*Incurred_Nominal!V$15)</f>
        <v/>
      </c>
      <c r="W76" s="13" t="str">
        <f>IF(ISTEXT(VLOOKUP($A76,'Incurred Real 2022$'!$A$25:$AC$426,'Incurred Real 2022$'!W$1,FALSE)),"",(VLOOKUP($A76,'Incurred Real 2022$'!$A$25:$AC$426,'Incurred Real 2022$'!W$1,FALSE))*BU76*Incurred_Nominal!W$15)</f>
        <v/>
      </c>
      <c r="X76" s="13" t="str">
        <f>IF(ISTEXT(VLOOKUP($A76,'Incurred Real 2022$'!$A$25:$AC$426,'Incurred Real 2022$'!X$1,FALSE)),"",(VLOOKUP($A76,'Incurred Real 2022$'!$A$25:$AC$426,'Incurred Real 2022$'!X$1,FALSE))*BV76*Incurred_Nominal!X$15)</f>
        <v/>
      </c>
      <c r="Y76" s="13" t="str">
        <f>IF(ISTEXT(VLOOKUP($A76,'Incurred Real 2022$'!$A$25:$AC$426,'Incurred Real 2022$'!Y$1,FALSE)),"",(VLOOKUP($A76,'Incurred Real 2022$'!$A$25:$AC$426,'Incurred Real 2022$'!Y$1,FALSE))*BW76*Incurred_Nominal!Y$15)</f>
        <v/>
      </c>
      <c r="Z76" s="13" t="str">
        <f>IF(ISTEXT(VLOOKUP($A76,'Incurred Real 2022$'!$A$25:$AC$426,'Incurred Real 2022$'!Z$1,FALSE)),"",(VLOOKUP($A76,'Incurred Real 2022$'!$A$25:$AC$426,'Incurred Real 2022$'!Z$1,FALSE))*BX76*Incurred_Nominal!Z$15)</f>
        <v/>
      </c>
      <c r="AA76" s="13" t="str">
        <f>IF(ISTEXT(VLOOKUP($A76,'Incurred Real 2022$'!$A$25:$AC$426,'Incurred Real 2022$'!AA$1,FALSE)),"",(VLOOKUP($A76,'Incurred Real 2022$'!$A$25:$AC$426,'Incurred Real 2022$'!AA$1,FALSE))*BY76*Incurred_Nominal!AA$15)</f>
        <v/>
      </c>
      <c r="AB76" s="13" t="str">
        <f>IF(ISTEXT(VLOOKUP($A76,'Incurred Real 2022$'!$A$25:$AC$426,'Incurred Real 2022$'!AB$1,FALSE)),"",(VLOOKUP($A76,'Incurred Real 2022$'!$A$25:$AC$426,'Incurred Real 2022$'!AB$1,FALSE))*BZ76*Incurred_Nominal!AB$15)</f>
        <v/>
      </c>
      <c r="AC76" s="13" t="str">
        <f>IF(ISTEXT(VLOOKUP($A76,'Incurred Real 2022$'!$A$25:$AC$426,'Incurred Real 2022$'!AC$1,FALSE)),"",(VLOOKUP($A76,'Incurred Real 2022$'!$A$25:$AC$426,'Incurred Real 2022$'!AC$1,FALSE))*CA76*Incurred_Nominal!AC$15)</f>
        <v/>
      </c>
      <c r="AD76" s="232">
        <f t="shared" si="25"/>
        <v>3580395.36</v>
      </c>
      <c r="AE76" s="232">
        <f t="shared" si="26"/>
        <v>3580395.36</v>
      </c>
      <c r="AF76" s="239">
        <f t="shared" si="27"/>
        <v>4531415.0666308561</v>
      </c>
      <c r="AG76" s="237">
        <f t="shared" si="32"/>
        <v>3615303.8360904013</v>
      </c>
      <c r="AH76" s="240">
        <f t="shared" si="31"/>
        <v>1.2533981297492107</v>
      </c>
      <c r="AI76" s="234">
        <f>VLOOKUP($A76,Incurred_Real!$A$25:$AP$479,Incurred_Real!AI$1,FALSE)</f>
        <v>2019</v>
      </c>
      <c r="AJ76" s="235">
        <f>VLOOKUP($A76,Incurred_Real!$A$25:$AP$479,Incurred_Real!AJ$1,FALSE)</f>
        <v>42675</v>
      </c>
      <c r="AK76" s="236">
        <f>VLOOKUP($A76,Incurred_Real!$A$25:$AP$479,Incurred_Real!AK$1,FALSE)</f>
        <v>2017</v>
      </c>
      <c r="AL76" s="235" t="str">
        <f>VLOOKUP($A76,Incurred_Real!$A$25:$AP$479,Incurred_Real!AL$1,FALSE)</f>
        <v/>
      </c>
      <c r="AM76" s="237">
        <f>IF(AL76="Commissioned Extra","",(IF((AD76)=0,0,SUMPRODUCT($F$17:$U$17,F76:U76))+VLOOKUP($A76,Incurred_Real!$A$25:$BS$376,Incurred_Real!$AO$1,FALSE)))</f>
        <v>4024705.0728855319</v>
      </c>
      <c r="AN76" s="232" cm="1">
        <f t="array" ref="AN76">IF(ROUND(AE76,0)=0,0,LOOKUP(2,1/(F76:AC76&lt;&gt;""),F76:AC76))</f>
        <v>6623.32</v>
      </c>
      <c r="AO76" s="232">
        <f t="shared" si="28"/>
        <v>0</v>
      </c>
      <c r="AP76" s="78"/>
      <c r="AQ76" s="20"/>
      <c r="AR76" s="245">
        <f>VLOOKUP($A76,Incurred_Real!$A$25:$CD$376,Incurred_Real!AR$1,FALSE)</f>
        <v>0</v>
      </c>
      <c r="AS76" s="246">
        <f>VLOOKUP($A76,Incurred_Real!$A$25:$CD$376,Incurred_Real!AS$1,FALSE)</f>
        <v>0</v>
      </c>
      <c r="AT76" s="246">
        <f>VLOOKUP($A76,Incurred_Real!$A$25:$CD$376,Incurred_Real!AT$1,FALSE)</f>
        <v>0.52860569289324932</v>
      </c>
      <c r="AU76" s="246">
        <f>VLOOKUP($A76,Incurred_Real!$A$25:$CD$376,Incurred_Real!AU$1,FALSE)</f>
        <v>0.37731345441698327</v>
      </c>
      <c r="AV76" s="246">
        <f>VLOOKUP($A76,Incurred_Real!$A$25:$CD$376,Incurred_Real!AV$1,FALSE)</f>
        <v>0</v>
      </c>
      <c r="AW76" s="246">
        <f>VLOOKUP($A76,Incurred_Real!$A$25:$CD$376,Incurred_Real!AW$1,FALSE)</f>
        <v>0</v>
      </c>
      <c r="AX76" s="246">
        <f>VLOOKUP($A76,Incurred_Real!$A$25:$CD$376,Incurred_Real!AX$1,FALSE)</f>
        <v>0</v>
      </c>
      <c r="AY76" s="246">
        <f>VLOOKUP($A76,Incurred_Real!$A$25:$CD$376,Incurred_Real!AY$1,FALSE)</f>
        <v>0</v>
      </c>
      <c r="AZ76" s="246">
        <f>VLOOKUP($A76,Incurred_Real!$A$25:$CD$376,Incurred_Real!AZ$1,FALSE)</f>
        <v>0</v>
      </c>
      <c r="BA76" s="246">
        <f>VLOOKUP($A76,Incurred_Real!$A$25:$CD$376,Incurred_Real!BA$1,FALSE)</f>
        <v>0</v>
      </c>
      <c r="BB76" s="246">
        <f>VLOOKUP($A76,Incurred_Real!$A$25:$CD$376,Incurred_Real!BB$1,FALSE)</f>
        <v>0</v>
      </c>
      <c r="BC76" s="246">
        <f>VLOOKUP($A76,Incurred_Real!$A$25:$CD$376,Incurred_Real!BC$1,FALSE)</f>
        <v>9.4080852689767416E-2</v>
      </c>
      <c r="BD76" s="246">
        <f>VLOOKUP($A76,Incurred_Real!$A$25:$CD$376,Incurred_Real!BD$1,FALSE)</f>
        <v>0</v>
      </c>
      <c r="BE76" s="246">
        <f>VLOOKUP($A76,Incurred_Real!$A$25:$CD$376,Incurred_Real!BE$1,FALSE)</f>
        <v>0</v>
      </c>
      <c r="BF76" s="246">
        <f>VLOOKUP($A76,Incurred_Real!$A$25:$CD$376,Incurred_Real!BF$1,FALSE)</f>
        <v>0</v>
      </c>
      <c r="BG76" s="246">
        <f>VLOOKUP($A76,Incurred_Real!$A$25:$CD$376,Incurred_Real!BG$1,FALSE)</f>
        <v>0</v>
      </c>
      <c r="BH76" s="246">
        <f>VLOOKUP($A76,Incurred_Real!$A$25:$CD$376,Incurred_Real!BH$1,FALSE)</f>
        <v>0</v>
      </c>
      <c r="BI76" s="246">
        <f>VLOOKUP($A76,Incurred_Real!$A$25:$CD$376,Incurred_Real!BI$1,FALSE)</f>
        <v>0</v>
      </c>
      <c r="BJ76" s="246">
        <f>VLOOKUP($A76,Incurred_Real!$A$25:$CD$376,Incurred_Real!BJ$1,FALSE)</f>
        <v>0</v>
      </c>
      <c r="BK76" s="246">
        <f>VLOOKUP($A76,Incurred_Real!$A$25:$CD$376,Incurred_Real!BK$1,FALSE)</f>
        <v>0</v>
      </c>
      <c r="BL76" s="246">
        <f>VLOOKUP($A76,Incurred_Real!$A$25:$CD$376,Incurred_Real!BL$1,FALSE)</f>
        <v>0</v>
      </c>
      <c r="BM76" s="246">
        <f>VLOOKUP($A76,Incurred_Real!$A$25:$CD$376,Incurred_Real!BM$1,FALSE)</f>
        <v>0</v>
      </c>
      <c r="BN76" s="246">
        <f>VLOOKUP($A76,Incurred_Real!$A$25:$CD$376,Incurred_Real!BN$1,FALSE)</f>
        <v>0</v>
      </c>
      <c r="BO76" s="246">
        <f>VLOOKUP($A76,Incurred_Real!$A$25:$CD$376,Incurred_Real!BO$1,FALSE)</f>
        <v>0</v>
      </c>
      <c r="BP76" s="246">
        <f>VLOOKUP($A76,Incurred_Real!$A$25:$CD$376,Incurred_Real!BP$1,FALSE)</f>
        <v>0</v>
      </c>
      <c r="BQ76" s="246">
        <f>VLOOKUP($A76,Incurred_Real!$A$25:$CD$376,Incurred_Real!BQ$1,FALSE)</f>
        <v>0</v>
      </c>
      <c r="BR76" s="246">
        <f>VLOOKUP($A76,Incurred_Real!$A$25:$CD$376,Incurred_Real!BR$1,FALSE)</f>
        <v>0</v>
      </c>
      <c r="BS76" s="254">
        <f t="shared" si="29"/>
        <v>1</v>
      </c>
      <c r="BT76" s="249">
        <f>1+IF(ISNA(VLOOKUP($A76,'Project labour content'!$A$7:$D$255,'Project labour content'!$D$1,FALSE)),VLOOKUP($D76,'Project labour content'!$F$6:$G$15,'Project labour content'!$G$1,FALSE),VLOOKUP($A76,'Project labour content'!$A$7:$D$255,'Project labour content'!$D$1,FALSE))*LabEsc22*1</f>
        <v>1.0008946620064583</v>
      </c>
      <c r="BU76" s="249">
        <f>1+IF(ISNA(VLOOKUP($A76,'Project labour content'!$A$7:$D$255,'Project labour content'!$D$1,FALSE)),VLOOKUP($D76,'Project labour content'!$F$6:$G$15,'Project labour content'!$G$1,FALSE),VLOOKUP($A76,'Project labour content'!$A$7:$D$255,'Project labour content'!$D$1,FALSE))*LabEsc23*1</f>
        <v>1.0017936183905476</v>
      </c>
      <c r="BV76" s="249">
        <f>1+IF(ISNA(VLOOKUP($A76,'Project labour content'!$A$7:$D$255,'Project labour content'!$D$1,FALSE)),VLOOKUP($D76,'Project labour content'!$F$6:$G$15,'Project labour content'!$G$1,FALSE),VLOOKUP($A76,'Project labour content'!$A$7:$D$255,'Project labour content'!$D$1,FALSE))*LabEsc24*1</f>
        <v>1.0026404353043599</v>
      </c>
      <c r="BW76" s="249">
        <f>1+IF(ISNA(VLOOKUP($A76,'Project labour content'!$A$7:$D$255,'Project labour content'!$D$1,FALSE)),VLOOKUP($D76,'Project labour content'!$F$6:$G$15,'Project labour content'!$G$1,FALSE),VLOOKUP($A76,'Project labour content'!$A$7:$D$255,'Project labour content'!$D$1,FALSE))*LabEsc25*1</f>
        <v>1.0037746054242589</v>
      </c>
      <c r="BX76" s="249">
        <f>1+IF(ISNA(VLOOKUP($A76,'Project labour content'!$A$7:$D$255,'Project labour content'!$D$1,FALSE)),VLOOKUP($D76,'Project labour content'!$F$6:$G$15,'Project labour content'!$G$1,FALSE),VLOOKUP($A76,'Project labour content'!$A$7:$D$255,'Project labour content'!$D$1,FALSE))*LabEsc26*1</f>
        <v>1.0050106618265955</v>
      </c>
      <c r="BY76" s="249">
        <f>1+IF(ISNA(VLOOKUP($A76,'Project labour content'!$A$7:$D$255,'Project labour content'!$D$1,FALSE)),VLOOKUP($D76,'Project labour content'!$F$6:$G$15,'Project labour content'!$G$1,FALSE),VLOOKUP($A76,'Project labour content'!$A$7:$D$255,'Project labour content'!$D$1,FALSE))*LabEsc27*1</f>
        <v>1.0057762561459505</v>
      </c>
      <c r="BZ76" s="249">
        <f>1+IF(ISNA(VLOOKUP($A76,'Project labour content'!$A$7:$D$255,'Project labour content'!$D$1,FALSE)),VLOOKUP($D76,'Project labour content'!$F$6:$G$15,'Project labour content'!$G$1,FALSE),VLOOKUP($A76,'Project labour content'!$A$7:$D$255,'Project labour content'!$D$1,FALSE))*LabEsc28*1</f>
        <v>1.0063527486684249</v>
      </c>
      <c r="CA76" s="249">
        <f>1+IF(ISNA(VLOOKUP($A76,'Project labour content'!$A$7:$D$255,'Project labour content'!$D$1,FALSE)),VLOOKUP($D76,'Project labour content'!$F$6:$G$15,'Project labour content'!$G$1,FALSE),VLOOKUP($A76,'Project labour content'!$A$7:$D$255,'Project labour content'!$D$1,FALSE))*LabEsc29*1</f>
        <v>1.0072779038684916</v>
      </c>
      <c r="CB76" s="250" t="str">
        <f>IF(ISNA(VLOOKUP($A76,'Project labour content'!$A$7:$D$255,'Project labour content'!$D$1,FALSE)),"Category","Project")</f>
        <v>Category</v>
      </c>
      <c r="CD76" s="247" t="str">
        <f t="shared" si="30"/>
        <v>11553</v>
      </c>
    </row>
    <row r="77" spans="1:82" x14ac:dyDescent="0.15">
      <c r="A77" s="11" t="s">
        <v>112</v>
      </c>
      <c r="B77" s="11" t="str">
        <f>VLOOKUP($A77,'Incurred Real 2022$'!$A$25:$AC$426,'Incurred Real 2022$'!B$1,FALSE)</f>
        <v>Vehicle Purchases 2014-15</v>
      </c>
      <c r="C77" s="11" t="str">
        <f>VLOOKUP($A77,'Incurred Real 2022$'!$A$25:$AC$426,'Incurred Real 2022$'!C$1,FALSE)</f>
        <v>ExAnte</v>
      </c>
      <c r="D77" s="11" t="str">
        <f>VLOOKUP($A77,'Incurred Real 2022$'!$A$25:$AC$426,'Incurred Real 2022$'!D$1,FALSE)</f>
        <v>Facilities</v>
      </c>
      <c r="E77" s="11" t="str">
        <f>VLOOKUP($A77,'Incurred Real 2022$'!$A$25:$AC$426,'Incurred Real 2022$'!E$1,FALSE)</f>
        <v>Closed</v>
      </c>
      <c r="F77" s="105" t="str">
        <f>IF(VLOOKUP($A77,'Incurred Real 2022$'!$A$25:$AC$426,'Incurred Real 2022$'!F$1,FALSE)=0,"",VLOOKUP($A77,'Incurred Real 2022$'!$A$25:$AC$426,'Incurred Real 2022$'!F$1,FALSE))</f>
        <v/>
      </c>
      <c r="G77" s="105" t="str">
        <f>IF(VLOOKUP($A77,'Incurred Real 2022$'!$A$25:$AC$426,'Incurred Real 2022$'!G$1,FALSE)=0,"",VLOOKUP($A77,'Incurred Real 2022$'!$A$25:$AC$426,'Incurred Real 2022$'!G$1,FALSE))</f>
        <v/>
      </c>
      <c r="H77" s="105" t="str">
        <f>IF(VLOOKUP($A77,'Incurred Real 2022$'!$A$25:$AC$426,'Incurred Real 2022$'!H$1,FALSE)=0,"",VLOOKUP($A77,'Incurred Real 2022$'!$A$25:$AC$426,'Incurred Real 2022$'!H$1,FALSE))</f>
        <v/>
      </c>
      <c r="I77" s="105" t="str">
        <f>IF(VLOOKUP($A77,'Incurred Real 2022$'!$A$25:$AC$426,'Incurred Real 2022$'!I$1,FALSE)=0,"",VLOOKUP($A77,'Incurred Real 2022$'!$A$25:$AC$426,'Incurred Real 2022$'!I$1,FALSE))</f>
        <v/>
      </c>
      <c r="J77" s="105" t="str">
        <f>IF(VLOOKUP($A77,'Incurred Real 2022$'!$A$25:$AC$426,'Incurred Real 2022$'!J$1,FALSE)=0,"",VLOOKUP($A77,'Incurred Real 2022$'!$A$25:$AC$426,'Incurred Real 2022$'!J$1,FALSE))</f>
        <v/>
      </c>
      <c r="K77" s="105" t="str">
        <f>IF(VLOOKUP($A77,'Incurred Real 2022$'!$A$25:$AC$426,'Incurred Real 2022$'!K$1,FALSE)=0,"",VLOOKUP($A77,'Incurred Real 2022$'!$A$25:$AC$426,'Incurred Real 2022$'!K$1,FALSE))</f>
        <v/>
      </c>
      <c r="L77" s="105" t="str">
        <f>IF(VLOOKUP($A77,'Incurred Real 2022$'!$A$25:$AC$426,'Incurred Real 2022$'!L$1,FALSE)=0,"",VLOOKUP($A77,'Incurred Real 2022$'!$A$25:$AC$426,'Incurred Real 2022$'!L$1,FALSE))</f>
        <v/>
      </c>
      <c r="M77" s="105" t="str">
        <f>IF(VLOOKUP($A77,'Incurred Real 2022$'!$A$25:$AC$426,'Incurred Real 2022$'!M$1,FALSE)=0,"",VLOOKUP($A77,'Incurred Real 2022$'!$A$25:$AC$426,'Incurred Real 2022$'!M$1,FALSE))</f>
        <v/>
      </c>
      <c r="N77" s="105" t="str">
        <f>IF(VLOOKUP($A77,'Incurred Real 2022$'!$A$25:$AC$426,'Incurred Real 2022$'!N$1,FALSE)=0,"",VLOOKUP($A77,'Incurred Real 2022$'!$A$25:$AC$426,'Incurred Real 2022$'!N$1,FALSE))</f>
        <v/>
      </c>
      <c r="O77" s="105">
        <f>IF(VLOOKUP($A77,'Incurred Real 2022$'!$A$25:$AC$426,'Incurred Real 2022$'!O$1,FALSE)=0,"",VLOOKUP($A77,'Incurred Real 2022$'!$A$25:$AC$426,'Incurred Real 2022$'!O$1,FALSE))</f>
        <v>118677.6</v>
      </c>
      <c r="P77" s="105">
        <f>IF(VLOOKUP($A77,'Incurred Real 2022$'!$A$25:$AC$426,'Incurred Real 2022$'!P$1,FALSE)=0,"",VLOOKUP($A77,'Incurred Real 2022$'!$A$25:$AC$426,'Incurred Real 2022$'!P$1,FALSE))</f>
        <v>36888.410000000003</v>
      </c>
      <c r="Q77" s="105">
        <f>IF(VLOOKUP($A77,'Incurred Real 2022$'!$A$25:$AC$426,'Incurred Real 2022$'!Q$1,FALSE)=0,"",VLOOKUP($A77,'Incurred Real 2022$'!$A$25:$AC$426,'Incurred Real 2022$'!Q$1,FALSE))</f>
        <v>6470.75</v>
      </c>
      <c r="R77" s="105">
        <f>IF(VLOOKUP($A77,'Incurred Real 2022$'!$A$25:$AC$426,'Incurred Real 2022$'!R$1,FALSE)=0,"",VLOOKUP($A77,'Incurred Real 2022$'!$A$25:$AC$426,'Incurred Real 2022$'!R$1,FALSE))</f>
        <v>-7323.17</v>
      </c>
      <c r="S77" s="105" t="str">
        <f>IF(VLOOKUP($A77,'Incurred Real 2022$'!$A$25:$AC$426,'Incurred Real 2022$'!S$1,FALSE)=0,"",VLOOKUP($A77,'Incurred Real 2022$'!$A$25:$AC$426,'Incurred Real 2022$'!S$1,FALSE))</f>
        <v/>
      </c>
      <c r="T77" s="105" t="str">
        <f>IF(VLOOKUP($A77,'Incurred Real 2022$'!$A$25:$AC$426,'Incurred Real 2022$'!T$1,FALSE)=0,"",VLOOKUP($A77,'Incurred Real 2022$'!$A$25:$AC$426,'Incurred Real 2022$'!T$1,FALSE))</f>
        <v/>
      </c>
      <c r="U77" s="105" t="str">
        <f>IF(VLOOKUP($A77,'Incurred Real 2022$'!$A$25:$AC$426,'Incurred Real 2022$'!U$1,FALSE)=0,"",VLOOKUP($A77,'Incurred Real 2022$'!$A$25:$AC$426,'Incurred Real 2022$'!U$1,FALSE))</f>
        <v/>
      </c>
      <c r="V77" s="13" t="str">
        <f>IF(ISTEXT(VLOOKUP($A77,'Incurred Real 2022$'!$A$25:$AC$426,'Incurred Real 2022$'!V$1,FALSE)),"",(VLOOKUP($A77,'Incurred Real 2022$'!$A$25:$AC$426,'Incurred Real 2022$'!V$1,FALSE))*BT77*Incurred_Nominal!V$15)</f>
        <v/>
      </c>
      <c r="W77" s="13" t="str">
        <f>IF(ISTEXT(VLOOKUP($A77,'Incurred Real 2022$'!$A$25:$AC$426,'Incurred Real 2022$'!W$1,FALSE)),"",(VLOOKUP($A77,'Incurred Real 2022$'!$A$25:$AC$426,'Incurred Real 2022$'!W$1,FALSE))*BU77*Incurred_Nominal!W$15)</f>
        <v/>
      </c>
      <c r="X77" s="13" t="str">
        <f>IF(ISTEXT(VLOOKUP($A77,'Incurred Real 2022$'!$A$25:$AC$426,'Incurred Real 2022$'!X$1,FALSE)),"",(VLOOKUP($A77,'Incurred Real 2022$'!$A$25:$AC$426,'Incurred Real 2022$'!X$1,FALSE))*BV77*Incurred_Nominal!X$15)</f>
        <v/>
      </c>
      <c r="Y77" s="13" t="str">
        <f>IF(ISTEXT(VLOOKUP($A77,'Incurred Real 2022$'!$A$25:$AC$426,'Incurred Real 2022$'!Y$1,FALSE)),"",(VLOOKUP($A77,'Incurred Real 2022$'!$A$25:$AC$426,'Incurred Real 2022$'!Y$1,FALSE))*BW77*Incurred_Nominal!Y$15)</f>
        <v/>
      </c>
      <c r="Z77" s="13" t="str">
        <f>IF(ISTEXT(VLOOKUP($A77,'Incurred Real 2022$'!$A$25:$AC$426,'Incurred Real 2022$'!Z$1,FALSE)),"",(VLOOKUP($A77,'Incurred Real 2022$'!$A$25:$AC$426,'Incurred Real 2022$'!Z$1,FALSE))*BX77*Incurred_Nominal!Z$15)</f>
        <v/>
      </c>
      <c r="AA77" s="13" t="str">
        <f>IF(ISTEXT(VLOOKUP($A77,'Incurred Real 2022$'!$A$25:$AC$426,'Incurred Real 2022$'!AA$1,FALSE)),"",(VLOOKUP($A77,'Incurred Real 2022$'!$A$25:$AC$426,'Incurred Real 2022$'!AA$1,FALSE))*BY77*Incurred_Nominal!AA$15)</f>
        <v/>
      </c>
      <c r="AB77" s="13" t="str">
        <f>IF(ISTEXT(VLOOKUP($A77,'Incurred Real 2022$'!$A$25:$AC$426,'Incurred Real 2022$'!AB$1,FALSE)),"",(VLOOKUP($A77,'Incurred Real 2022$'!$A$25:$AC$426,'Incurred Real 2022$'!AB$1,FALSE))*BZ77*Incurred_Nominal!AB$15)</f>
        <v/>
      </c>
      <c r="AC77" s="13" t="str">
        <f>IF(ISTEXT(VLOOKUP($A77,'Incurred Real 2022$'!$A$25:$AC$426,'Incurred Real 2022$'!AC$1,FALSE)),"",(VLOOKUP($A77,'Incurred Real 2022$'!$A$25:$AC$426,'Incurred Real 2022$'!AC$1,FALSE))*CA77*Incurred_Nominal!AC$15)</f>
        <v/>
      </c>
      <c r="AD77" s="232">
        <f t="shared" si="25"/>
        <v>154713.59</v>
      </c>
      <c r="AE77" s="232">
        <f t="shared" si="26"/>
        <v>169359.93000000002</v>
      </c>
      <c r="AF77" s="239">
        <f t="shared" si="27"/>
        <v>200225.0770121011</v>
      </c>
      <c r="AG77" s="237">
        <f t="shared" si="32"/>
        <v>162781.6849479251</v>
      </c>
      <c r="AH77" s="240">
        <f t="shared" si="31"/>
        <v>1.230022143315167</v>
      </c>
      <c r="AI77" s="234" t="str">
        <f>VLOOKUP($A77,Incurred_Real!$A$25:$AP$479,Incurred_Real!AI$1,FALSE)</f>
        <v>2018</v>
      </c>
      <c r="AJ77" s="235">
        <f>VLOOKUP($A77,Incurred_Real!$A$25:$AP$479,Incurred_Real!AJ$1,FALSE)</f>
        <v>43224</v>
      </c>
      <c r="AK77" s="236">
        <f>VLOOKUP($A77,Incurred_Real!$A$25:$AP$479,Incurred_Real!AK$1,FALSE)</f>
        <v>2018</v>
      </c>
      <c r="AL77" s="235" t="str">
        <f>VLOOKUP($A77,Incurred_Real!$A$25:$AP$479,Incurred_Real!AL$1,FALSE)</f>
        <v/>
      </c>
      <c r="AM77" s="237">
        <f>IF(AL77="Commissioned Extra","",(IF((AD77)=0,0,SUMPRODUCT($F$17:$U$17,F77:U77))+VLOOKUP($A77,Incurred_Real!$A$25:$BS$376,Incurred_Real!$AO$1,FALSE)))</f>
        <v>177835.59248494386</v>
      </c>
      <c r="AN77" s="232" cm="1">
        <f t="array" ref="AN77">IF(ROUND(AE77,0)=0,0,LOOKUP(2,1/(F77:AC77&lt;&gt;""),F77:AC77))</f>
        <v>-7323.17</v>
      </c>
      <c r="AO77" s="232">
        <f t="shared" si="28"/>
        <v>0</v>
      </c>
      <c r="AP77" s="78"/>
      <c r="AQ77" s="20"/>
      <c r="AR77" s="245">
        <f>VLOOKUP($A77,Incurred_Real!$A$25:$CD$376,Incurred_Real!AR$1,FALSE)</f>
        <v>0</v>
      </c>
      <c r="AS77" s="246">
        <f>VLOOKUP($A77,Incurred_Real!$A$25:$CD$376,Incurred_Real!AS$1,FALSE)</f>
        <v>0</v>
      </c>
      <c r="AT77" s="246">
        <f>VLOOKUP($A77,Incurred_Real!$A$25:$CD$376,Incurred_Real!AT$1,FALSE)</f>
        <v>0</v>
      </c>
      <c r="AU77" s="246">
        <f>VLOOKUP($A77,Incurred_Real!$A$25:$CD$376,Incurred_Real!AU$1,FALSE)</f>
        <v>0</v>
      </c>
      <c r="AV77" s="246">
        <f>VLOOKUP($A77,Incurred_Real!$A$25:$CD$376,Incurred_Real!AV$1,FALSE)</f>
        <v>0</v>
      </c>
      <c r="AW77" s="246">
        <f>VLOOKUP($A77,Incurred_Real!$A$25:$CD$376,Incurred_Real!AW$1,FALSE)</f>
        <v>0</v>
      </c>
      <c r="AX77" s="246">
        <f>VLOOKUP($A77,Incurred_Real!$A$25:$CD$376,Incurred_Real!AX$1,FALSE)</f>
        <v>0</v>
      </c>
      <c r="AY77" s="246">
        <f>VLOOKUP($A77,Incurred_Real!$A$25:$CD$376,Incurred_Real!AY$1,FALSE)</f>
        <v>0</v>
      </c>
      <c r="AZ77" s="246">
        <f>VLOOKUP($A77,Incurred_Real!$A$25:$CD$376,Incurred_Real!AZ$1,FALSE)</f>
        <v>1</v>
      </c>
      <c r="BA77" s="246">
        <f>VLOOKUP($A77,Incurred_Real!$A$25:$CD$376,Incurred_Real!BA$1,FALSE)</f>
        <v>0</v>
      </c>
      <c r="BB77" s="246">
        <f>VLOOKUP($A77,Incurred_Real!$A$25:$CD$376,Incurred_Real!BB$1,FALSE)</f>
        <v>0</v>
      </c>
      <c r="BC77" s="246">
        <f>VLOOKUP($A77,Incurred_Real!$A$25:$CD$376,Incurred_Real!BC$1,FALSE)</f>
        <v>0</v>
      </c>
      <c r="BD77" s="246">
        <f>VLOOKUP($A77,Incurred_Real!$A$25:$CD$376,Incurred_Real!BD$1,FALSE)</f>
        <v>0</v>
      </c>
      <c r="BE77" s="246">
        <f>VLOOKUP($A77,Incurred_Real!$A$25:$CD$376,Incurred_Real!BE$1,FALSE)</f>
        <v>0</v>
      </c>
      <c r="BF77" s="246">
        <f>VLOOKUP($A77,Incurred_Real!$A$25:$CD$376,Incurred_Real!BF$1,FALSE)</f>
        <v>0</v>
      </c>
      <c r="BG77" s="246">
        <f>VLOOKUP($A77,Incurred_Real!$A$25:$CD$376,Incurred_Real!BG$1,FALSE)</f>
        <v>0</v>
      </c>
      <c r="BH77" s="246">
        <f>VLOOKUP($A77,Incurred_Real!$A$25:$CD$376,Incurred_Real!BH$1,FALSE)</f>
        <v>0</v>
      </c>
      <c r="BI77" s="246">
        <f>VLOOKUP($A77,Incurred_Real!$A$25:$CD$376,Incurred_Real!BI$1,FALSE)</f>
        <v>0</v>
      </c>
      <c r="BJ77" s="246">
        <f>VLOOKUP($A77,Incurred_Real!$A$25:$CD$376,Incurred_Real!BJ$1,FALSE)</f>
        <v>0</v>
      </c>
      <c r="BK77" s="246">
        <f>VLOOKUP($A77,Incurred_Real!$A$25:$CD$376,Incurred_Real!BK$1,FALSE)</f>
        <v>0</v>
      </c>
      <c r="BL77" s="246">
        <f>VLOOKUP($A77,Incurred_Real!$A$25:$CD$376,Incurred_Real!BL$1,FALSE)</f>
        <v>0</v>
      </c>
      <c r="BM77" s="246">
        <f>VLOOKUP($A77,Incurred_Real!$A$25:$CD$376,Incurred_Real!BM$1,FALSE)</f>
        <v>0</v>
      </c>
      <c r="BN77" s="246">
        <f>VLOOKUP($A77,Incurred_Real!$A$25:$CD$376,Incurred_Real!BN$1,FALSE)</f>
        <v>0</v>
      </c>
      <c r="BO77" s="246">
        <f>VLOOKUP($A77,Incurred_Real!$A$25:$CD$376,Incurred_Real!BO$1,FALSE)</f>
        <v>0</v>
      </c>
      <c r="BP77" s="246">
        <f>VLOOKUP($A77,Incurred_Real!$A$25:$CD$376,Incurred_Real!BP$1,FALSE)</f>
        <v>0</v>
      </c>
      <c r="BQ77" s="246">
        <f>VLOOKUP($A77,Incurred_Real!$A$25:$CD$376,Incurred_Real!BQ$1,FALSE)</f>
        <v>0</v>
      </c>
      <c r="BR77" s="246">
        <f>VLOOKUP($A77,Incurred_Real!$A$25:$CD$376,Incurred_Real!BR$1,FALSE)</f>
        <v>0</v>
      </c>
      <c r="BS77" s="254">
        <f t="shared" si="29"/>
        <v>1</v>
      </c>
      <c r="BT77" s="249">
        <f>1+IF(ISNA(VLOOKUP($A77,'Project labour content'!$A$7:$D$255,'Project labour content'!$D$1,FALSE)),VLOOKUP($D77,'Project labour content'!$F$6:$G$15,'Project labour content'!$G$1,FALSE),VLOOKUP($A77,'Project labour content'!$A$7:$D$255,'Project labour content'!$D$1,FALSE))*LabEsc22*1</f>
        <v>1.0018661130890889</v>
      </c>
      <c r="BU77" s="249">
        <f>1+IF(ISNA(VLOOKUP($A77,'Project labour content'!$A$7:$D$255,'Project labour content'!$D$1,FALSE)),VLOOKUP($D77,'Project labour content'!$F$6:$G$15,'Project labour content'!$G$1,FALSE),VLOOKUP($A77,'Project labour content'!$A$7:$D$255,'Project labour content'!$D$1,FALSE))*LabEsc23*1</f>
        <v>1.0037411835210055</v>
      </c>
      <c r="BV77" s="249">
        <f>1+IF(ISNA(VLOOKUP($A77,'Project labour content'!$A$7:$D$255,'Project labour content'!$D$1,FALSE)),VLOOKUP($D77,'Project labour content'!$F$6:$G$15,'Project labour content'!$G$1,FALSE),VLOOKUP($A77,'Project labour content'!$A$7:$D$255,'Project labour content'!$D$1,FALSE))*LabEsc24*1</f>
        <v>1.005507499867871</v>
      </c>
      <c r="BW77" s="249">
        <f>1+IF(ISNA(VLOOKUP($A77,'Project labour content'!$A$7:$D$255,'Project labour content'!$D$1,FALSE)),VLOOKUP($D77,'Project labour content'!$F$6:$G$15,'Project labour content'!$G$1,FALSE),VLOOKUP($A77,'Project labour content'!$A$7:$D$255,'Project labour content'!$D$1,FALSE))*LabEsc25*1</f>
        <v>1.0078731862284394</v>
      </c>
      <c r="BX77" s="249">
        <f>1+IF(ISNA(VLOOKUP($A77,'Project labour content'!$A$7:$D$255,'Project labour content'!$D$1,FALSE)),VLOOKUP($D77,'Project labour content'!$F$6:$G$15,'Project labour content'!$G$1,FALSE),VLOOKUP($A77,'Project labour content'!$A$7:$D$255,'Project labour content'!$D$1,FALSE))*LabEsc26*1</f>
        <v>1.0104513900803989</v>
      </c>
      <c r="BY77" s="249">
        <f>1+IF(ISNA(VLOOKUP($A77,'Project labour content'!$A$7:$D$255,'Project labour content'!$D$1,FALSE)),VLOOKUP($D77,'Project labour content'!$F$6:$G$15,'Project labour content'!$G$1,FALSE),VLOOKUP($A77,'Project labour content'!$A$7:$D$255,'Project labour content'!$D$1,FALSE))*LabEsc27*1</f>
        <v>1.0120482898816279</v>
      </c>
      <c r="BZ77" s="249">
        <f>1+IF(ISNA(VLOOKUP($A77,'Project labour content'!$A$7:$D$255,'Project labour content'!$D$1,FALSE)),VLOOKUP($D77,'Project labour content'!$F$6:$G$15,'Project labour content'!$G$1,FALSE),VLOOKUP($A77,'Project labour content'!$A$7:$D$255,'Project labour content'!$D$1,FALSE))*LabEsc28*1</f>
        <v>1.0132507554319534</v>
      </c>
      <c r="CA77" s="249">
        <f>1+IF(ISNA(VLOOKUP($A77,'Project labour content'!$A$7:$D$255,'Project labour content'!$D$1,FALSE)),VLOOKUP($D77,'Project labour content'!$F$6:$G$15,'Project labour content'!$G$1,FALSE),VLOOKUP($A77,'Project labour content'!$A$7:$D$255,'Project labour content'!$D$1,FALSE))*LabEsc29*1</f>
        <v>1.0151804721471156</v>
      </c>
      <c r="CB77" s="250" t="str">
        <f>IF(ISNA(VLOOKUP($A77,'Project labour content'!$A$7:$D$255,'Project labour content'!$D$1,FALSE)),"Category","Project")</f>
        <v>Category</v>
      </c>
      <c r="CD77" s="247" t="str">
        <f t="shared" si="30"/>
        <v>11559</v>
      </c>
    </row>
    <row r="78" spans="1:82" x14ac:dyDescent="0.15">
      <c r="A78" s="11" t="s">
        <v>114</v>
      </c>
      <c r="B78" s="11" t="str">
        <f>VLOOKUP($A78,'Incurred Real 2022$'!$A$25:$AC$426,'Incurred Real 2022$'!B$1,FALSE)</f>
        <v>Magill - East Terrace Cable Pit and Instrumentation Replacem</v>
      </c>
      <c r="C78" s="11" t="str">
        <f>VLOOKUP($A78,'Incurred Real 2022$'!$A$25:$AC$426,'Incurred Real 2022$'!C$1,FALSE)</f>
        <v>ExAnte</v>
      </c>
      <c r="D78" s="11" t="str">
        <f>VLOOKUP($A78,'Incurred Real 2022$'!$A$25:$AC$426,'Incurred Real 2022$'!D$1,FALSE)</f>
        <v>Replacement</v>
      </c>
      <c r="E78" s="11" t="str">
        <f>VLOOKUP($A78,'Incurred Real 2022$'!$A$25:$AC$426,'Incurred Real 2022$'!E$1,FALSE)</f>
        <v>Active</v>
      </c>
      <c r="F78" s="105" t="str">
        <f>IF(VLOOKUP($A78,'Incurred Real 2022$'!$A$25:$AC$426,'Incurred Real 2022$'!F$1,FALSE)=0,"",VLOOKUP($A78,'Incurred Real 2022$'!$A$25:$AC$426,'Incurred Real 2022$'!F$1,FALSE))</f>
        <v/>
      </c>
      <c r="G78" s="105" t="str">
        <f>IF(VLOOKUP($A78,'Incurred Real 2022$'!$A$25:$AC$426,'Incurred Real 2022$'!G$1,FALSE)=0,"",VLOOKUP($A78,'Incurred Real 2022$'!$A$25:$AC$426,'Incurred Real 2022$'!G$1,FALSE))</f>
        <v/>
      </c>
      <c r="H78" s="105" t="str">
        <f>IF(VLOOKUP($A78,'Incurred Real 2022$'!$A$25:$AC$426,'Incurred Real 2022$'!H$1,FALSE)=0,"",VLOOKUP($A78,'Incurred Real 2022$'!$A$25:$AC$426,'Incurred Real 2022$'!H$1,FALSE))</f>
        <v/>
      </c>
      <c r="I78" s="105" t="str">
        <f>IF(VLOOKUP($A78,'Incurred Real 2022$'!$A$25:$AC$426,'Incurred Real 2022$'!I$1,FALSE)=0,"",VLOOKUP($A78,'Incurred Real 2022$'!$A$25:$AC$426,'Incurred Real 2022$'!I$1,FALSE))</f>
        <v/>
      </c>
      <c r="J78" s="105" t="str">
        <f>IF(VLOOKUP($A78,'Incurred Real 2022$'!$A$25:$AC$426,'Incurred Real 2022$'!J$1,FALSE)=0,"",VLOOKUP($A78,'Incurred Real 2022$'!$A$25:$AC$426,'Incurred Real 2022$'!J$1,FALSE))</f>
        <v/>
      </c>
      <c r="K78" s="105" t="str">
        <f>IF(VLOOKUP($A78,'Incurred Real 2022$'!$A$25:$AC$426,'Incurred Real 2022$'!K$1,FALSE)=0,"",VLOOKUP($A78,'Incurred Real 2022$'!$A$25:$AC$426,'Incurred Real 2022$'!K$1,FALSE))</f>
        <v/>
      </c>
      <c r="L78" s="105" t="str">
        <f>IF(VLOOKUP($A78,'Incurred Real 2022$'!$A$25:$AC$426,'Incurred Real 2022$'!L$1,FALSE)=0,"",VLOOKUP($A78,'Incurred Real 2022$'!$A$25:$AC$426,'Incurred Real 2022$'!L$1,FALSE))</f>
        <v/>
      </c>
      <c r="M78" s="105" t="str">
        <f>IF(VLOOKUP($A78,'Incurred Real 2022$'!$A$25:$AC$426,'Incurred Real 2022$'!M$1,FALSE)=0,"",VLOOKUP($A78,'Incurred Real 2022$'!$A$25:$AC$426,'Incurred Real 2022$'!M$1,FALSE))</f>
        <v/>
      </c>
      <c r="N78" s="105" t="str">
        <f>IF(VLOOKUP($A78,'Incurred Real 2022$'!$A$25:$AC$426,'Incurred Real 2022$'!N$1,FALSE)=0,"",VLOOKUP($A78,'Incurred Real 2022$'!$A$25:$AC$426,'Incurred Real 2022$'!N$1,FALSE))</f>
        <v/>
      </c>
      <c r="O78" s="105">
        <f>IF(VLOOKUP($A78,'Incurred Real 2022$'!$A$25:$AC$426,'Incurred Real 2022$'!O$1,FALSE)=0,"",VLOOKUP($A78,'Incurred Real 2022$'!$A$25:$AC$426,'Incurred Real 2022$'!O$1,FALSE))</f>
        <v>329673.95</v>
      </c>
      <c r="P78" s="105">
        <f>IF(VLOOKUP($A78,'Incurred Real 2022$'!$A$25:$AC$426,'Incurred Real 2022$'!P$1,FALSE)=0,"",VLOOKUP($A78,'Incurred Real 2022$'!$A$25:$AC$426,'Incurred Real 2022$'!P$1,FALSE))</f>
        <v>170681.92</v>
      </c>
      <c r="Q78" s="105">
        <f>IF(VLOOKUP($A78,'Incurred Real 2022$'!$A$25:$AC$426,'Incurred Real 2022$'!Q$1,FALSE)=0,"",VLOOKUP($A78,'Incurred Real 2022$'!$A$25:$AC$426,'Incurred Real 2022$'!Q$1,FALSE))</f>
        <v>469435.6</v>
      </c>
      <c r="R78" s="105">
        <f>IF(VLOOKUP($A78,'Incurred Real 2022$'!$A$25:$AC$426,'Incurred Real 2022$'!R$1,FALSE)=0,"",VLOOKUP($A78,'Incurred Real 2022$'!$A$25:$AC$426,'Incurred Real 2022$'!R$1,FALSE))</f>
        <v>479980.53</v>
      </c>
      <c r="S78" s="105">
        <f>IF(VLOOKUP($A78,'Incurred Real 2022$'!$A$25:$AC$426,'Incurred Real 2022$'!S$1,FALSE)=0,"",VLOOKUP($A78,'Incurred Real 2022$'!$A$25:$AC$426,'Incurred Real 2022$'!S$1,FALSE))</f>
        <v>473158.09</v>
      </c>
      <c r="T78" s="105">
        <f>IF(VLOOKUP($A78,'Incurred Real 2022$'!$A$25:$AC$426,'Incurred Real 2022$'!T$1,FALSE)=0,"",VLOOKUP($A78,'Incurred Real 2022$'!$A$25:$AC$426,'Incurred Real 2022$'!T$1,FALSE))</f>
        <v>1449723.74</v>
      </c>
      <c r="U78" s="105">
        <f>IF(VLOOKUP($A78,'Incurred Real 2022$'!$A$25:$AC$426,'Incurred Real 2022$'!U$1,FALSE)=0,"",VLOOKUP($A78,'Incurred Real 2022$'!$A$25:$AC$426,'Incurred Real 2022$'!U$1,FALSE))</f>
        <v>1104780.3500000001</v>
      </c>
      <c r="V78" s="13">
        <f>IF(ISTEXT(VLOOKUP($A78,'Incurred Real 2022$'!$A$25:$AC$426,'Incurred Real 2022$'!V$1,FALSE)),"",(VLOOKUP($A78,'Incurred Real 2022$'!$A$25:$AC$426,'Incurred Real 2022$'!V$1,FALSE))*BT78*Incurred_Nominal!V$15)</f>
        <v>439830.65138962161</v>
      </c>
      <c r="W78" s="13" t="str">
        <f>IF(ISTEXT(VLOOKUP($A78,'Incurred Real 2022$'!$A$25:$AC$426,'Incurred Real 2022$'!W$1,FALSE)),"",(VLOOKUP($A78,'Incurred Real 2022$'!$A$25:$AC$426,'Incurred Real 2022$'!W$1,FALSE))*BU78*Incurred_Nominal!W$15)</f>
        <v/>
      </c>
      <c r="X78" s="13" t="str">
        <f>IF(ISTEXT(VLOOKUP($A78,'Incurred Real 2022$'!$A$25:$AC$426,'Incurred Real 2022$'!X$1,FALSE)),"",(VLOOKUP($A78,'Incurred Real 2022$'!$A$25:$AC$426,'Incurred Real 2022$'!X$1,FALSE))*BV78*Incurred_Nominal!X$15)</f>
        <v/>
      </c>
      <c r="Y78" s="13" t="str">
        <f>IF(ISTEXT(VLOOKUP($A78,'Incurred Real 2022$'!$A$25:$AC$426,'Incurred Real 2022$'!Y$1,FALSE)),"",(VLOOKUP($A78,'Incurred Real 2022$'!$A$25:$AC$426,'Incurred Real 2022$'!Y$1,FALSE))*BW78*Incurred_Nominal!Y$15)</f>
        <v/>
      </c>
      <c r="Z78" s="13" t="str">
        <f>IF(ISTEXT(VLOOKUP($A78,'Incurred Real 2022$'!$A$25:$AC$426,'Incurred Real 2022$'!Z$1,FALSE)),"",(VLOOKUP($A78,'Incurred Real 2022$'!$A$25:$AC$426,'Incurred Real 2022$'!Z$1,FALSE))*BX78*Incurred_Nominal!Z$15)</f>
        <v/>
      </c>
      <c r="AA78" s="13" t="str">
        <f>IF(ISTEXT(VLOOKUP($A78,'Incurred Real 2022$'!$A$25:$AC$426,'Incurred Real 2022$'!AA$1,FALSE)),"",(VLOOKUP($A78,'Incurred Real 2022$'!$A$25:$AC$426,'Incurred Real 2022$'!AA$1,FALSE))*BY78*Incurred_Nominal!AA$15)</f>
        <v/>
      </c>
      <c r="AB78" s="13" t="str">
        <f>IF(ISTEXT(VLOOKUP($A78,'Incurred Real 2022$'!$A$25:$AC$426,'Incurred Real 2022$'!AB$1,FALSE)),"",(VLOOKUP($A78,'Incurred Real 2022$'!$A$25:$AC$426,'Incurred Real 2022$'!AB$1,FALSE))*BZ78*Incurred_Nominal!AB$15)</f>
        <v/>
      </c>
      <c r="AC78" s="13" t="str">
        <f>IF(ISTEXT(VLOOKUP($A78,'Incurred Real 2022$'!$A$25:$AC$426,'Incurred Real 2022$'!AC$1,FALSE)),"",(VLOOKUP($A78,'Incurred Real 2022$'!$A$25:$AC$426,'Incurred Real 2022$'!AC$1,FALSE))*CA78*Incurred_Nominal!AC$15)</f>
        <v/>
      </c>
      <c r="AD78" s="232">
        <f t="shared" si="25"/>
        <v>4917264.8313896209</v>
      </c>
      <c r="AE78" s="232">
        <f t="shared" si="26"/>
        <v>4917264.8313896209</v>
      </c>
      <c r="AF78" s="239" t="str">
        <f t="shared" si="27"/>
        <v/>
      </c>
      <c r="AG78" s="237" t="str">
        <f t="shared" si="32"/>
        <v/>
      </c>
      <c r="AH78" s="240" t="str">
        <f t="shared" si="31"/>
        <v/>
      </c>
      <c r="AI78" s="234">
        <f>VLOOKUP($A78,Incurred_Real!$A$25:$AP$479,Incurred_Real!AI$1,FALSE)</f>
        <v>2022</v>
      </c>
      <c r="AJ78" s="235">
        <f>VLOOKUP($A78,Incurred_Real!$A$25:$AP$479,Incurred_Real!AJ$1,FALSE)</f>
        <v>44286</v>
      </c>
      <c r="AK78" s="236">
        <f>VLOOKUP($A78,Incurred_Real!$A$25:$AP$479,Incurred_Real!AK$1,FALSE)</f>
        <v>2021</v>
      </c>
      <c r="AL78" s="235" t="str">
        <f>VLOOKUP($A78,Incurred_Real!$A$25:$AP$479,Incurred_Real!AL$1,FALSE)</f>
        <v>Commissioned Extra</v>
      </c>
      <c r="AM78" s="237" t="str">
        <f>IF(AL78="Commissioned Extra","",(IF((AD78)=0,0,SUMPRODUCT($F$17:$U$17,F78:U78))+VLOOKUP($A78,Incurred_Real!$A$25:$BS$376,Incurred_Real!$AO$1,FALSE)))</f>
        <v/>
      </c>
      <c r="AN78" s="232" cm="1">
        <f t="array" ref="AN78">IF(ROUND(AE78,0)=0,0,LOOKUP(2,1/(F78:AC78&lt;&gt;""),F78:AC78))</f>
        <v>439830.65138962161</v>
      </c>
      <c r="AO78" s="232">
        <f t="shared" si="28"/>
        <v>439830.65138962161</v>
      </c>
      <c r="AP78" s="78"/>
      <c r="AQ78" s="20"/>
      <c r="AR78" s="245">
        <f>VLOOKUP($A78,Incurred_Real!$A$25:$CD$376,Incurred_Real!AR$1,FALSE)</f>
        <v>0</v>
      </c>
      <c r="AS78" s="246">
        <f>VLOOKUP($A78,Incurred_Real!$A$25:$CD$376,Incurred_Real!AS$1,FALSE)</f>
        <v>0</v>
      </c>
      <c r="AT78" s="246">
        <f>VLOOKUP($A78,Incurred_Real!$A$25:$CD$376,Incurred_Real!AT$1,FALSE)</f>
        <v>0</v>
      </c>
      <c r="AU78" s="246">
        <f>VLOOKUP($A78,Incurred_Real!$A$25:$CD$376,Incurred_Real!AU$1,FALSE)</f>
        <v>0</v>
      </c>
      <c r="AV78" s="246">
        <f>VLOOKUP($A78,Incurred_Real!$A$25:$CD$376,Incurred_Real!AV$1,FALSE)</f>
        <v>0</v>
      </c>
      <c r="AW78" s="246">
        <f>VLOOKUP($A78,Incurred_Real!$A$25:$CD$376,Incurred_Real!AW$1,FALSE)</f>
        <v>0</v>
      </c>
      <c r="AX78" s="246">
        <f>VLOOKUP($A78,Incurred_Real!$A$25:$CD$376,Incurred_Real!AX$1,FALSE)</f>
        <v>0</v>
      </c>
      <c r="AY78" s="246">
        <f>VLOOKUP($A78,Incurred_Real!$A$25:$CD$376,Incurred_Real!AY$1,FALSE)</f>
        <v>0</v>
      </c>
      <c r="AZ78" s="246">
        <f>VLOOKUP($A78,Incurred_Real!$A$25:$CD$376,Incurred_Real!AZ$1,FALSE)</f>
        <v>0</v>
      </c>
      <c r="BA78" s="246">
        <f>VLOOKUP($A78,Incurred_Real!$A$25:$CD$376,Incurred_Real!BA$1,FALSE)</f>
        <v>0</v>
      </c>
      <c r="BB78" s="246">
        <f>VLOOKUP($A78,Incurred_Real!$A$25:$CD$376,Incurred_Real!BB$1,FALSE)</f>
        <v>0</v>
      </c>
      <c r="BC78" s="246">
        <f>VLOOKUP($A78,Incurred_Real!$A$25:$CD$376,Incurred_Real!BC$1,FALSE)</f>
        <v>0</v>
      </c>
      <c r="BD78" s="246">
        <f>VLOOKUP($A78,Incurred_Real!$A$25:$CD$376,Incurred_Real!BD$1,FALSE)</f>
        <v>0</v>
      </c>
      <c r="BE78" s="246">
        <f>VLOOKUP($A78,Incurred_Real!$A$25:$CD$376,Incurred_Real!BE$1,FALSE)</f>
        <v>0</v>
      </c>
      <c r="BF78" s="246">
        <f>VLOOKUP($A78,Incurred_Real!$A$25:$CD$376,Incurred_Real!BF$1,FALSE)</f>
        <v>0</v>
      </c>
      <c r="BG78" s="246">
        <f>VLOOKUP($A78,Incurred_Real!$A$25:$CD$376,Incurred_Real!BG$1,FALSE)</f>
        <v>0</v>
      </c>
      <c r="BH78" s="246">
        <f>VLOOKUP($A78,Incurred_Real!$A$25:$CD$376,Incurred_Real!BH$1,FALSE)</f>
        <v>0</v>
      </c>
      <c r="BI78" s="246">
        <f>VLOOKUP($A78,Incurred_Real!$A$25:$CD$376,Incurred_Real!BI$1,FALSE)</f>
        <v>1</v>
      </c>
      <c r="BJ78" s="246">
        <f>VLOOKUP($A78,Incurred_Real!$A$25:$CD$376,Incurred_Real!BJ$1,FALSE)</f>
        <v>0</v>
      </c>
      <c r="BK78" s="246">
        <f>VLOOKUP($A78,Incurred_Real!$A$25:$CD$376,Incurred_Real!BK$1,FALSE)</f>
        <v>0</v>
      </c>
      <c r="BL78" s="246">
        <f>VLOOKUP($A78,Incurred_Real!$A$25:$CD$376,Incurred_Real!BL$1,FALSE)</f>
        <v>0</v>
      </c>
      <c r="BM78" s="246">
        <f>VLOOKUP($A78,Incurred_Real!$A$25:$CD$376,Incurred_Real!BM$1,FALSE)</f>
        <v>0</v>
      </c>
      <c r="BN78" s="246">
        <f>VLOOKUP($A78,Incurred_Real!$A$25:$CD$376,Incurred_Real!BN$1,FALSE)</f>
        <v>0</v>
      </c>
      <c r="BO78" s="246">
        <f>VLOOKUP($A78,Incurred_Real!$A$25:$CD$376,Incurred_Real!BO$1,FALSE)</f>
        <v>0</v>
      </c>
      <c r="BP78" s="246">
        <f>VLOOKUP($A78,Incurred_Real!$A$25:$CD$376,Incurred_Real!BP$1,FALSE)</f>
        <v>0</v>
      </c>
      <c r="BQ78" s="246">
        <f>VLOOKUP($A78,Incurred_Real!$A$25:$CD$376,Incurred_Real!BQ$1,FALSE)</f>
        <v>0</v>
      </c>
      <c r="BR78" s="246">
        <f>VLOOKUP($A78,Incurred_Real!$A$25:$CD$376,Incurred_Real!BR$1,FALSE)</f>
        <v>0</v>
      </c>
      <c r="BS78" s="254">
        <f t="shared" si="29"/>
        <v>1</v>
      </c>
      <c r="BT78" s="249">
        <f>1+IF(ISNA(VLOOKUP($A78,'Project labour content'!$A$7:$D$255,'Project labour content'!$D$1,FALSE)),VLOOKUP($D78,'Project labour content'!$F$6:$G$15,'Project labour content'!$G$1,FALSE),VLOOKUP($A78,'Project labour content'!$A$7:$D$255,'Project labour content'!$D$1,FALSE))*LabEsc22*1</f>
        <v>1.0020147640285675</v>
      </c>
      <c r="BU78" s="249">
        <f>1+IF(ISNA(VLOOKUP($A78,'Project labour content'!$A$7:$D$255,'Project labour content'!$D$1,FALSE)),VLOOKUP($D78,'Project labour content'!$F$6:$G$15,'Project labour content'!$G$1,FALSE),VLOOKUP($A78,'Project labour content'!$A$7:$D$255,'Project labour content'!$D$1,FALSE))*LabEsc23*1</f>
        <v>1.0040391989244721</v>
      </c>
      <c r="BV78" s="249">
        <f>1+IF(ISNA(VLOOKUP($A78,'Project labour content'!$A$7:$D$255,'Project labour content'!$D$1,FALSE)),VLOOKUP($D78,'Project labour content'!$F$6:$G$15,'Project labour content'!$G$1,FALSE),VLOOKUP($A78,'Project labour content'!$A$7:$D$255,'Project labour content'!$D$1,FALSE))*LabEsc24*1</f>
        <v>1.0059462165964144</v>
      </c>
      <c r="BW78" s="249">
        <f>1+IF(ISNA(VLOOKUP($A78,'Project labour content'!$A$7:$D$255,'Project labour content'!$D$1,FALSE)),VLOOKUP($D78,'Project labour content'!$F$6:$G$15,'Project labour content'!$G$1,FALSE),VLOOKUP($A78,'Project labour content'!$A$7:$D$255,'Project labour content'!$D$1,FALSE))*LabEsc25*1</f>
        <v>1.0085003489317022</v>
      </c>
      <c r="BX78" s="249">
        <f>1+IF(ISNA(VLOOKUP($A78,'Project labour content'!$A$7:$D$255,'Project labour content'!$D$1,FALSE)),VLOOKUP($D78,'Project labour content'!$F$6:$G$15,'Project labour content'!$G$1,FALSE),VLOOKUP($A78,'Project labour content'!$A$7:$D$255,'Project labour content'!$D$1,FALSE))*LabEsc26*1</f>
        <v>1.0112839274884433</v>
      </c>
      <c r="BY78" s="249">
        <f>1+IF(ISNA(VLOOKUP($A78,'Project labour content'!$A$7:$D$255,'Project labour content'!$D$1,FALSE)),VLOOKUP($D78,'Project labour content'!$F$6:$G$15,'Project labour content'!$G$1,FALSE),VLOOKUP($A78,'Project labour content'!$A$7:$D$255,'Project labour content'!$D$1,FALSE))*LabEsc27*1</f>
        <v>1.0130080332222033</v>
      </c>
      <c r="BZ78" s="249">
        <f>1+IF(ISNA(VLOOKUP($A78,'Project labour content'!$A$7:$D$255,'Project labour content'!$D$1,FALSE)),VLOOKUP($D78,'Project labour content'!$F$6:$G$15,'Project labour content'!$G$1,FALSE),VLOOKUP($A78,'Project labour content'!$A$7:$D$255,'Project labour content'!$D$1,FALSE))*LabEsc28*1</f>
        <v>1.0143062848397246</v>
      </c>
      <c r="CA78" s="249">
        <f>1+IF(ISNA(VLOOKUP($A78,'Project labour content'!$A$7:$D$255,'Project labour content'!$D$1,FALSE)),VLOOKUP($D78,'Project labour content'!$F$6:$G$15,'Project labour content'!$G$1,FALSE),VLOOKUP($A78,'Project labour content'!$A$7:$D$255,'Project labour content'!$D$1,FALSE))*LabEsc29*1</f>
        <v>1.0163897190355229</v>
      </c>
      <c r="CB78" s="250" t="str">
        <f>IF(ISNA(VLOOKUP($A78,'Project labour content'!$A$7:$D$255,'Project labour content'!$D$1,FALSE)),"Category","Project")</f>
        <v>Project</v>
      </c>
      <c r="CD78" s="247" t="str">
        <f t="shared" si="30"/>
        <v>11560</v>
      </c>
    </row>
    <row r="79" spans="1:82" x14ac:dyDescent="0.15">
      <c r="A79" s="11" t="s">
        <v>115</v>
      </c>
      <c r="B79" s="11" t="str">
        <f>VLOOKUP($A79,'Incurred Real 2022$'!$A$25:$AC$426,'Incurred Real 2022$'!B$1,FALSE)</f>
        <v>Integrated Project and Resource Modelling</v>
      </c>
      <c r="C79" s="11" t="str">
        <f>VLOOKUP($A79,'Incurred Real 2022$'!$A$25:$AC$426,'Incurred Real 2022$'!C$1,FALSE)</f>
        <v>ExAnte</v>
      </c>
      <c r="D79" s="11" t="str">
        <f>VLOOKUP($A79,'Incurred Real 2022$'!$A$25:$AC$426,'Incurred Real 2022$'!D$1,FALSE)</f>
        <v>Information Technology</v>
      </c>
      <c r="E79" s="11" t="str">
        <f>VLOOKUP($A79,'Incurred Real 2022$'!$A$25:$AC$426,'Incurred Real 2022$'!E$1,FALSE)</f>
        <v>Closed</v>
      </c>
      <c r="F79" s="105" t="str">
        <f>IF(VLOOKUP($A79,'Incurred Real 2022$'!$A$25:$AC$426,'Incurred Real 2022$'!F$1,FALSE)=0,"",VLOOKUP($A79,'Incurred Real 2022$'!$A$25:$AC$426,'Incurred Real 2022$'!F$1,FALSE))</f>
        <v/>
      </c>
      <c r="G79" s="105" t="str">
        <f>IF(VLOOKUP($A79,'Incurred Real 2022$'!$A$25:$AC$426,'Incurred Real 2022$'!G$1,FALSE)=0,"",VLOOKUP($A79,'Incurred Real 2022$'!$A$25:$AC$426,'Incurred Real 2022$'!G$1,FALSE))</f>
        <v/>
      </c>
      <c r="H79" s="105" t="str">
        <f>IF(VLOOKUP($A79,'Incurred Real 2022$'!$A$25:$AC$426,'Incurred Real 2022$'!H$1,FALSE)=0,"",VLOOKUP($A79,'Incurred Real 2022$'!$A$25:$AC$426,'Incurred Real 2022$'!H$1,FALSE))</f>
        <v/>
      </c>
      <c r="I79" s="105" t="str">
        <f>IF(VLOOKUP($A79,'Incurred Real 2022$'!$A$25:$AC$426,'Incurred Real 2022$'!I$1,FALSE)=0,"",VLOOKUP($A79,'Incurred Real 2022$'!$A$25:$AC$426,'Incurred Real 2022$'!I$1,FALSE))</f>
        <v/>
      </c>
      <c r="J79" s="105" t="str">
        <f>IF(VLOOKUP($A79,'Incurred Real 2022$'!$A$25:$AC$426,'Incurred Real 2022$'!J$1,FALSE)=0,"",VLOOKUP($A79,'Incurred Real 2022$'!$A$25:$AC$426,'Incurred Real 2022$'!J$1,FALSE))</f>
        <v/>
      </c>
      <c r="K79" s="105" t="str">
        <f>IF(VLOOKUP($A79,'Incurred Real 2022$'!$A$25:$AC$426,'Incurred Real 2022$'!K$1,FALSE)=0,"",VLOOKUP($A79,'Incurred Real 2022$'!$A$25:$AC$426,'Incurred Real 2022$'!K$1,FALSE))</f>
        <v/>
      </c>
      <c r="L79" s="105" t="str">
        <f>IF(VLOOKUP($A79,'Incurred Real 2022$'!$A$25:$AC$426,'Incurred Real 2022$'!L$1,FALSE)=0,"",VLOOKUP($A79,'Incurred Real 2022$'!$A$25:$AC$426,'Incurred Real 2022$'!L$1,FALSE))</f>
        <v/>
      </c>
      <c r="M79" s="105" t="str">
        <f>IF(VLOOKUP($A79,'Incurred Real 2022$'!$A$25:$AC$426,'Incurred Real 2022$'!M$1,FALSE)=0,"",VLOOKUP($A79,'Incurred Real 2022$'!$A$25:$AC$426,'Incurred Real 2022$'!M$1,FALSE))</f>
        <v/>
      </c>
      <c r="N79" s="105" t="str">
        <f>IF(VLOOKUP($A79,'Incurred Real 2022$'!$A$25:$AC$426,'Incurred Real 2022$'!N$1,FALSE)=0,"",VLOOKUP($A79,'Incurred Real 2022$'!$A$25:$AC$426,'Incurred Real 2022$'!N$1,FALSE))</f>
        <v/>
      </c>
      <c r="O79" s="105">
        <f>IF(VLOOKUP($A79,'Incurred Real 2022$'!$A$25:$AC$426,'Incurred Real 2022$'!O$1,FALSE)=0,"",VLOOKUP($A79,'Incurred Real 2022$'!$A$25:$AC$426,'Incurred Real 2022$'!O$1,FALSE))</f>
        <v>25072.28</v>
      </c>
      <c r="P79" s="105">
        <f>IF(VLOOKUP($A79,'Incurred Real 2022$'!$A$25:$AC$426,'Incurred Real 2022$'!P$1,FALSE)=0,"",VLOOKUP($A79,'Incurred Real 2022$'!$A$25:$AC$426,'Incurred Real 2022$'!P$1,FALSE))</f>
        <v>355103.46</v>
      </c>
      <c r="Q79" s="105">
        <f>IF(VLOOKUP($A79,'Incurred Real 2022$'!$A$25:$AC$426,'Incurred Real 2022$'!Q$1,FALSE)=0,"",VLOOKUP($A79,'Incurred Real 2022$'!$A$25:$AC$426,'Incurred Real 2022$'!Q$1,FALSE))</f>
        <v>95565.09</v>
      </c>
      <c r="R79" s="105">
        <f>IF(VLOOKUP($A79,'Incurred Real 2022$'!$A$25:$AC$426,'Incurred Real 2022$'!R$1,FALSE)=0,"",VLOOKUP($A79,'Incurred Real 2022$'!$A$25:$AC$426,'Incurred Real 2022$'!R$1,FALSE))</f>
        <v>9100.81</v>
      </c>
      <c r="S79" s="105" t="str">
        <f>IF(VLOOKUP($A79,'Incurred Real 2022$'!$A$25:$AC$426,'Incurred Real 2022$'!S$1,FALSE)=0,"",VLOOKUP($A79,'Incurred Real 2022$'!$A$25:$AC$426,'Incurred Real 2022$'!S$1,FALSE))</f>
        <v/>
      </c>
      <c r="T79" s="105" t="str">
        <f>IF(VLOOKUP($A79,'Incurred Real 2022$'!$A$25:$AC$426,'Incurred Real 2022$'!T$1,FALSE)=0,"",VLOOKUP($A79,'Incurred Real 2022$'!$A$25:$AC$426,'Incurred Real 2022$'!T$1,FALSE))</f>
        <v/>
      </c>
      <c r="U79" s="105" t="str">
        <f>IF(VLOOKUP($A79,'Incurred Real 2022$'!$A$25:$AC$426,'Incurred Real 2022$'!U$1,FALSE)=0,"",VLOOKUP($A79,'Incurred Real 2022$'!$A$25:$AC$426,'Incurred Real 2022$'!U$1,FALSE))</f>
        <v/>
      </c>
      <c r="V79" s="13" t="str">
        <f>IF(ISTEXT(VLOOKUP($A79,'Incurred Real 2022$'!$A$25:$AC$426,'Incurred Real 2022$'!V$1,FALSE)),"",(VLOOKUP($A79,'Incurred Real 2022$'!$A$25:$AC$426,'Incurred Real 2022$'!V$1,FALSE))*BT79*Incurred_Nominal!V$15)</f>
        <v/>
      </c>
      <c r="W79" s="13" t="str">
        <f>IF(ISTEXT(VLOOKUP($A79,'Incurred Real 2022$'!$A$25:$AC$426,'Incurred Real 2022$'!W$1,FALSE)),"",(VLOOKUP($A79,'Incurred Real 2022$'!$A$25:$AC$426,'Incurred Real 2022$'!W$1,FALSE))*BU79*Incurred_Nominal!W$15)</f>
        <v/>
      </c>
      <c r="X79" s="13" t="str">
        <f>IF(ISTEXT(VLOOKUP($A79,'Incurred Real 2022$'!$A$25:$AC$426,'Incurred Real 2022$'!X$1,FALSE)),"",(VLOOKUP($A79,'Incurred Real 2022$'!$A$25:$AC$426,'Incurred Real 2022$'!X$1,FALSE))*BV79*Incurred_Nominal!X$15)</f>
        <v/>
      </c>
      <c r="Y79" s="13" t="str">
        <f>IF(ISTEXT(VLOOKUP($A79,'Incurred Real 2022$'!$A$25:$AC$426,'Incurred Real 2022$'!Y$1,FALSE)),"",(VLOOKUP($A79,'Incurred Real 2022$'!$A$25:$AC$426,'Incurred Real 2022$'!Y$1,FALSE))*BW79*Incurred_Nominal!Y$15)</f>
        <v/>
      </c>
      <c r="Z79" s="13" t="str">
        <f>IF(ISTEXT(VLOOKUP($A79,'Incurred Real 2022$'!$A$25:$AC$426,'Incurred Real 2022$'!Z$1,FALSE)),"",(VLOOKUP($A79,'Incurred Real 2022$'!$A$25:$AC$426,'Incurred Real 2022$'!Z$1,FALSE))*BX79*Incurred_Nominal!Z$15)</f>
        <v/>
      </c>
      <c r="AA79" s="13" t="str">
        <f>IF(ISTEXT(VLOOKUP($A79,'Incurred Real 2022$'!$A$25:$AC$426,'Incurred Real 2022$'!AA$1,FALSE)),"",(VLOOKUP($A79,'Incurred Real 2022$'!$A$25:$AC$426,'Incurred Real 2022$'!AA$1,FALSE))*BY79*Incurred_Nominal!AA$15)</f>
        <v/>
      </c>
      <c r="AB79" s="13" t="str">
        <f>IF(ISTEXT(VLOOKUP($A79,'Incurred Real 2022$'!$A$25:$AC$426,'Incurred Real 2022$'!AB$1,FALSE)),"",(VLOOKUP($A79,'Incurred Real 2022$'!$A$25:$AC$426,'Incurred Real 2022$'!AB$1,FALSE))*BZ79*Incurred_Nominal!AB$15)</f>
        <v/>
      </c>
      <c r="AC79" s="13" t="str">
        <f>IF(ISTEXT(VLOOKUP($A79,'Incurred Real 2022$'!$A$25:$AC$426,'Incurred Real 2022$'!AC$1,FALSE)),"",(VLOOKUP($A79,'Incurred Real 2022$'!$A$25:$AC$426,'Incurred Real 2022$'!AC$1,FALSE))*CA79*Incurred_Nominal!AC$15)</f>
        <v/>
      </c>
      <c r="AD79" s="232">
        <f t="shared" si="25"/>
        <v>484841.63999999996</v>
      </c>
      <c r="AE79" s="232">
        <f t="shared" si="26"/>
        <v>484841.63999999996</v>
      </c>
      <c r="AF79" s="239">
        <f t="shared" si="27"/>
        <v>618036.74015474168</v>
      </c>
      <c r="AG79" s="237">
        <f t="shared" si="32"/>
        <v>493088.92799959984</v>
      </c>
      <c r="AH79" s="240">
        <f t="shared" si="31"/>
        <v>1.2533981297492107</v>
      </c>
      <c r="AI79" s="234" t="str">
        <f>VLOOKUP($A79,Incurred_Real!$A$25:$AP$479,Incurred_Real!AI$1,FALSE)</f>
        <v>2018</v>
      </c>
      <c r="AJ79" s="235">
        <f>VLOOKUP($A79,Incurred_Real!$A$25:$AP$479,Incurred_Real!AJ$1,FALSE)</f>
        <v>42754</v>
      </c>
      <c r="AK79" s="236">
        <f>VLOOKUP($A79,Incurred_Real!$A$25:$AP$479,Incurred_Real!AK$1,FALSE)</f>
        <v>2017</v>
      </c>
      <c r="AL79" s="235" t="str">
        <f>VLOOKUP($A79,Incurred_Real!$A$25:$AP$479,Incurred_Real!AL$1,FALSE)</f>
        <v/>
      </c>
      <c r="AM79" s="237">
        <f>IF(AL79="Commissioned Extra","",(IF((AD79)=0,0,SUMPRODUCT($F$17:$U$17,F79:U79))+VLOOKUP($A79,Incurred_Real!$A$25:$BS$376,Incurred_Real!$AO$1,FALSE)))</f>
        <v>548926.89518725546</v>
      </c>
      <c r="AN79" s="232" cm="1">
        <f t="array" ref="AN79">IF(ROUND(AE79,0)=0,0,LOOKUP(2,1/(F79:AC79&lt;&gt;""),F79:AC79))</f>
        <v>9100.81</v>
      </c>
      <c r="AO79" s="232">
        <f t="shared" si="28"/>
        <v>0</v>
      </c>
      <c r="AP79" s="78"/>
      <c r="AQ79" s="20"/>
      <c r="AR79" s="245">
        <f>VLOOKUP($A79,Incurred_Real!$A$25:$CD$376,Incurred_Real!AR$1,FALSE)</f>
        <v>0</v>
      </c>
      <c r="AS79" s="246">
        <f>VLOOKUP($A79,Incurred_Real!$A$25:$CD$376,Incurred_Real!AS$1,FALSE)</f>
        <v>0</v>
      </c>
      <c r="AT79" s="246">
        <f>VLOOKUP($A79,Incurred_Real!$A$25:$CD$376,Incurred_Real!AT$1,FALSE)</f>
        <v>0</v>
      </c>
      <c r="AU79" s="246">
        <f>VLOOKUP($A79,Incurred_Real!$A$25:$CD$376,Incurred_Real!AU$1,FALSE)</f>
        <v>0</v>
      </c>
      <c r="AV79" s="246">
        <f>VLOOKUP($A79,Incurred_Real!$A$25:$CD$376,Incurred_Real!AV$1,FALSE)</f>
        <v>1</v>
      </c>
      <c r="AW79" s="246">
        <f>VLOOKUP($A79,Incurred_Real!$A$25:$CD$376,Incurred_Real!AW$1,FALSE)</f>
        <v>0</v>
      </c>
      <c r="AX79" s="246">
        <f>VLOOKUP($A79,Incurred_Real!$A$25:$CD$376,Incurred_Real!AX$1,FALSE)</f>
        <v>0</v>
      </c>
      <c r="AY79" s="246">
        <f>VLOOKUP($A79,Incurred_Real!$A$25:$CD$376,Incurred_Real!AY$1,FALSE)</f>
        <v>0</v>
      </c>
      <c r="AZ79" s="246">
        <f>VLOOKUP($A79,Incurred_Real!$A$25:$CD$376,Incurred_Real!AZ$1,FALSE)</f>
        <v>0</v>
      </c>
      <c r="BA79" s="246">
        <f>VLOOKUP($A79,Incurred_Real!$A$25:$CD$376,Incurred_Real!BA$1,FALSE)</f>
        <v>0</v>
      </c>
      <c r="BB79" s="246">
        <f>VLOOKUP($A79,Incurred_Real!$A$25:$CD$376,Incurred_Real!BB$1,FALSE)</f>
        <v>0</v>
      </c>
      <c r="BC79" s="246">
        <f>VLOOKUP($A79,Incurred_Real!$A$25:$CD$376,Incurred_Real!BC$1,FALSE)</f>
        <v>0</v>
      </c>
      <c r="BD79" s="246">
        <f>VLOOKUP($A79,Incurred_Real!$A$25:$CD$376,Incurred_Real!BD$1,FALSE)</f>
        <v>0</v>
      </c>
      <c r="BE79" s="246">
        <f>VLOOKUP($A79,Incurred_Real!$A$25:$CD$376,Incurred_Real!BE$1,FALSE)</f>
        <v>0</v>
      </c>
      <c r="BF79" s="246">
        <f>VLOOKUP($A79,Incurred_Real!$A$25:$CD$376,Incurred_Real!BF$1,FALSE)</f>
        <v>0</v>
      </c>
      <c r="BG79" s="246">
        <f>VLOOKUP($A79,Incurred_Real!$A$25:$CD$376,Incurred_Real!BG$1,FALSE)</f>
        <v>0</v>
      </c>
      <c r="BH79" s="246">
        <f>VLOOKUP($A79,Incurred_Real!$A$25:$CD$376,Incurred_Real!BH$1,FALSE)</f>
        <v>0</v>
      </c>
      <c r="BI79" s="246">
        <f>VLOOKUP($A79,Incurred_Real!$A$25:$CD$376,Incurred_Real!BI$1,FALSE)</f>
        <v>0</v>
      </c>
      <c r="BJ79" s="246">
        <f>VLOOKUP($A79,Incurred_Real!$A$25:$CD$376,Incurred_Real!BJ$1,FALSE)</f>
        <v>0</v>
      </c>
      <c r="BK79" s="246">
        <f>VLOOKUP($A79,Incurred_Real!$A$25:$CD$376,Incurred_Real!BK$1,FALSE)</f>
        <v>0</v>
      </c>
      <c r="BL79" s="246">
        <f>VLOOKUP($A79,Incurred_Real!$A$25:$CD$376,Incurred_Real!BL$1,FALSE)</f>
        <v>0</v>
      </c>
      <c r="BM79" s="246">
        <f>VLOOKUP($A79,Incurred_Real!$A$25:$CD$376,Incurred_Real!BM$1,FALSE)</f>
        <v>0</v>
      </c>
      <c r="BN79" s="246">
        <f>VLOOKUP($A79,Incurred_Real!$A$25:$CD$376,Incurred_Real!BN$1,FALSE)</f>
        <v>0</v>
      </c>
      <c r="BO79" s="246">
        <f>VLOOKUP($A79,Incurred_Real!$A$25:$CD$376,Incurred_Real!BO$1,FALSE)</f>
        <v>0</v>
      </c>
      <c r="BP79" s="246">
        <f>VLOOKUP($A79,Incurred_Real!$A$25:$CD$376,Incurred_Real!BP$1,FALSE)</f>
        <v>0</v>
      </c>
      <c r="BQ79" s="246">
        <f>VLOOKUP($A79,Incurred_Real!$A$25:$CD$376,Incurred_Real!BQ$1,FALSE)</f>
        <v>0</v>
      </c>
      <c r="BR79" s="246">
        <f>VLOOKUP($A79,Incurred_Real!$A$25:$CD$376,Incurred_Real!BR$1,FALSE)</f>
        <v>0</v>
      </c>
      <c r="BS79" s="254">
        <f t="shared" si="29"/>
        <v>1</v>
      </c>
      <c r="BT79" s="249">
        <f>1+IF(ISNA(VLOOKUP($A79,'Project labour content'!$A$7:$D$255,'Project labour content'!$D$1,FALSE)),VLOOKUP($D79,'Project labour content'!$F$6:$G$15,'Project labour content'!$G$1,FALSE),VLOOKUP($A79,'Project labour content'!$A$7:$D$255,'Project labour content'!$D$1,FALSE))*LabEsc22*1</f>
        <v>1.0024480115846353</v>
      </c>
      <c r="BU79" s="249">
        <f>1+IF(ISNA(VLOOKUP($A79,'Project labour content'!$A$7:$D$255,'Project labour content'!$D$1,FALSE)),VLOOKUP($D79,'Project labour content'!$F$6:$G$15,'Project labour content'!$G$1,FALSE),VLOOKUP($A79,'Project labour content'!$A$7:$D$255,'Project labour content'!$D$1,FALSE))*LabEsc23*1</f>
        <v>1.0049077736248768</v>
      </c>
      <c r="BV79" s="249">
        <f>1+IF(ISNA(VLOOKUP($A79,'Project labour content'!$A$7:$D$255,'Project labour content'!$D$1,FALSE)),VLOOKUP($D79,'Project labour content'!$F$6:$G$15,'Project labour content'!$G$1,FALSE),VLOOKUP($A79,'Project labour content'!$A$7:$D$255,'Project labour content'!$D$1,FALSE))*LabEsc24*1</f>
        <v>1.0072248694667842</v>
      </c>
      <c r="BW79" s="249">
        <f>1+IF(ISNA(VLOOKUP($A79,'Project labour content'!$A$7:$D$255,'Project labour content'!$D$1,FALSE)),VLOOKUP($D79,'Project labour content'!$F$6:$G$15,'Project labour content'!$G$1,FALSE),VLOOKUP($A79,'Project labour content'!$A$7:$D$255,'Project labour content'!$D$1,FALSE))*LabEsc25*1</f>
        <v>1.0103282331643793</v>
      </c>
      <c r="BX79" s="249">
        <f>1+IF(ISNA(VLOOKUP($A79,'Project labour content'!$A$7:$D$255,'Project labour content'!$D$1,FALSE)),VLOOKUP($D79,'Project labour content'!$F$6:$G$15,'Project labour content'!$G$1,FALSE),VLOOKUP($A79,'Project labour content'!$A$7:$D$255,'Project labour content'!$D$1,FALSE))*LabEsc26*1</f>
        <v>1.0137103823674747</v>
      </c>
      <c r="BY79" s="249">
        <f>1+IF(ISNA(VLOOKUP($A79,'Project labour content'!$A$7:$D$255,'Project labour content'!$D$1,FALSE)),VLOOKUP($D79,'Project labour content'!$F$6:$G$15,'Project labour content'!$G$1,FALSE),VLOOKUP($A79,'Project labour content'!$A$7:$D$255,'Project labour content'!$D$1,FALSE))*LabEsc27*1</f>
        <v>1.0158052335508072</v>
      </c>
      <c r="BZ79" s="249">
        <f>1+IF(ISNA(VLOOKUP($A79,'Project labour content'!$A$7:$D$255,'Project labour content'!$D$1,FALSE)),VLOOKUP($D79,'Project labour content'!$F$6:$G$15,'Project labour content'!$G$1,FALSE),VLOOKUP($A79,'Project labour content'!$A$7:$D$255,'Project labour content'!$D$1,FALSE))*LabEsc28*1</f>
        <v>1.0173826564918567</v>
      </c>
      <c r="CA79" s="249">
        <f>1+IF(ISNA(VLOOKUP($A79,'Project labour content'!$A$7:$D$255,'Project labour content'!$D$1,FALSE)),VLOOKUP($D79,'Project labour content'!$F$6:$G$15,'Project labour content'!$G$1,FALSE),VLOOKUP($A79,'Project labour content'!$A$7:$D$255,'Project labour content'!$D$1,FALSE))*LabEsc29*1</f>
        <v>1.0199141048276528</v>
      </c>
      <c r="CB79" s="250" t="str">
        <f>IF(ISNA(VLOOKUP($A79,'Project labour content'!$A$7:$D$255,'Project labour content'!$D$1,FALSE)),"Category","Project")</f>
        <v>Category</v>
      </c>
      <c r="CD79" s="247" t="str">
        <f t="shared" si="30"/>
        <v>11566</v>
      </c>
    </row>
    <row r="80" spans="1:82" x14ac:dyDescent="0.15">
      <c r="A80" s="11" t="s">
        <v>116</v>
      </c>
      <c r="B80" s="11" t="str">
        <f>VLOOKUP($A80,'Incurred Real 2022$'!$A$25:$AC$426,'Incurred Real 2022$'!B$1,FALSE)</f>
        <v>Substation Operational Data Network Replacement 2013-18</v>
      </c>
      <c r="C80" s="11" t="str">
        <f>VLOOKUP($A80,'Incurred Real 2022$'!$A$25:$AC$426,'Incurred Real 2022$'!C$1,FALSE)</f>
        <v>ExAnte</v>
      </c>
      <c r="D80" s="11" t="str">
        <f>VLOOKUP($A80,'Incurred Real 2022$'!$A$25:$AC$426,'Incurred Real 2022$'!D$1,FALSE)</f>
        <v>Replacement</v>
      </c>
      <c r="E80" s="11" t="str">
        <f>VLOOKUP($A80,'Incurred Real 2022$'!$A$25:$AC$426,'Incurred Real 2022$'!E$1,FALSE)</f>
        <v>Closed</v>
      </c>
      <c r="F80" s="105" t="str">
        <f>IF(VLOOKUP($A80,'Incurred Real 2022$'!$A$25:$AC$426,'Incurred Real 2022$'!F$1,FALSE)=0,"",VLOOKUP($A80,'Incurred Real 2022$'!$A$25:$AC$426,'Incurred Real 2022$'!F$1,FALSE))</f>
        <v/>
      </c>
      <c r="G80" s="105" t="str">
        <f>IF(VLOOKUP($A80,'Incurred Real 2022$'!$A$25:$AC$426,'Incurred Real 2022$'!G$1,FALSE)=0,"",VLOOKUP($A80,'Incurred Real 2022$'!$A$25:$AC$426,'Incurred Real 2022$'!G$1,FALSE))</f>
        <v/>
      </c>
      <c r="H80" s="105" t="str">
        <f>IF(VLOOKUP($A80,'Incurred Real 2022$'!$A$25:$AC$426,'Incurred Real 2022$'!H$1,FALSE)=0,"",VLOOKUP($A80,'Incurred Real 2022$'!$A$25:$AC$426,'Incurred Real 2022$'!H$1,FALSE))</f>
        <v/>
      </c>
      <c r="I80" s="105" t="str">
        <f>IF(VLOOKUP($A80,'Incurred Real 2022$'!$A$25:$AC$426,'Incurred Real 2022$'!I$1,FALSE)=0,"",VLOOKUP($A80,'Incurred Real 2022$'!$A$25:$AC$426,'Incurred Real 2022$'!I$1,FALSE))</f>
        <v/>
      </c>
      <c r="J80" s="105" t="str">
        <f>IF(VLOOKUP($A80,'Incurred Real 2022$'!$A$25:$AC$426,'Incurred Real 2022$'!J$1,FALSE)=0,"",VLOOKUP($A80,'Incurred Real 2022$'!$A$25:$AC$426,'Incurred Real 2022$'!J$1,FALSE))</f>
        <v/>
      </c>
      <c r="K80" s="105" t="str">
        <f>IF(VLOOKUP($A80,'Incurred Real 2022$'!$A$25:$AC$426,'Incurred Real 2022$'!K$1,FALSE)=0,"",VLOOKUP($A80,'Incurred Real 2022$'!$A$25:$AC$426,'Incurred Real 2022$'!K$1,FALSE))</f>
        <v/>
      </c>
      <c r="L80" s="105" t="str">
        <f>IF(VLOOKUP($A80,'Incurred Real 2022$'!$A$25:$AC$426,'Incurred Real 2022$'!L$1,FALSE)=0,"",VLOOKUP($A80,'Incurred Real 2022$'!$A$25:$AC$426,'Incurred Real 2022$'!L$1,FALSE))</f>
        <v/>
      </c>
      <c r="M80" s="105" t="str">
        <f>IF(VLOOKUP($A80,'Incurred Real 2022$'!$A$25:$AC$426,'Incurred Real 2022$'!M$1,FALSE)=0,"",VLOOKUP($A80,'Incurred Real 2022$'!$A$25:$AC$426,'Incurred Real 2022$'!M$1,FALSE))</f>
        <v/>
      </c>
      <c r="N80" s="105" t="str">
        <f>IF(VLOOKUP($A80,'Incurred Real 2022$'!$A$25:$AC$426,'Incurred Real 2022$'!N$1,FALSE)=0,"",VLOOKUP($A80,'Incurred Real 2022$'!$A$25:$AC$426,'Incurred Real 2022$'!N$1,FALSE))</f>
        <v/>
      </c>
      <c r="O80" s="105" t="str">
        <f>IF(VLOOKUP($A80,'Incurred Real 2022$'!$A$25:$AC$426,'Incurred Real 2022$'!O$1,FALSE)=0,"",VLOOKUP($A80,'Incurred Real 2022$'!$A$25:$AC$426,'Incurred Real 2022$'!O$1,FALSE))</f>
        <v/>
      </c>
      <c r="P80" s="105">
        <f>IF(VLOOKUP($A80,'Incurred Real 2022$'!$A$25:$AC$426,'Incurred Real 2022$'!P$1,FALSE)=0,"",VLOOKUP($A80,'Incurred Real 2022$'!$A$25:$AC$426,'Incurred Real 2022$'!P$1,FALSE))</f>
        <v>28007.03</v>
      </c>
      <c r="Q80" s="105">
        <f>IF(VLOOKUP($A80,'Incurred Real 2022$'!$A$25:$AC$426,'Incurred Real 2022$'!Q$1,FALSE)=0,"",VLOOKUP($A80,'Incurred Real 2022$'!$A$25:$AC$426,'Incurred Real 2022$'!Q$1,FALSE))</f>
        <v>695453.93</v>
      </c>
      <c r="R80" s="105">
        <f>IF(VLOOKUP($A80,'Incurred Real 2022$'!$A$25:$AC$426,'Incurred Real 2022$'!R$1,FALSE)=0,"",VLOOKUP($A80,'Incurred Real 2022$'!$A$25:$AC$426,'Incurred Real 2022$'!R$1,FALSE))</f>
        <v>1843846.48</v>
      </c>
      <c r="S80" s="105">
        <f>IF(VLOOKUP($A80,'Incurred Real 2022$'!$A$25:$AC$426,'Incurred Real 2022$'!S$1,FALSE)=0,"",VLOOKUP($A80,'Incurred Real 2022$'!$A$25:$AC$426,'Incurred Real 2022$'!S$1,FALSE))</f>
        <v>1118780.5</v>
      </c>
      <c r="T80" s="105">
        <f>IF(VLOOKUP($A80,'Incurred Real 2022$'!$A$25:$AC$426,'Incurred Real 2022$'!T$1,FALSE)=0,"",VLOOKUP($A80,'Incurred Real 2022$'!$A$25:$AC$426,'Incurred Real 2022$'!T$1,FALSE))</f>
        <v>348072.8</v>
      </c>
      <c r="U80" s="105">
        <f>IF(VLOOKUP($A80,'Incurred Real 2022$'!$A$25:$AC$426,'Incurred Real 2022$'!U$1,FALSE)=0,"",VLOOKUP($A80,'Incurred Real 2022$'!$A$25:$AC$426,'Incurred Real 2022$'!U$1,FALSE))</f>
        <v>236988.36</v>
      </c>
      <c r="V80" s="13" t="str">
        <f>IF(ISTEXT(VLOOKUP($A80,'Incurred Real 2022$'!$A$25:$AC$426,'Incurred Real 2022$'!V$1,FALSE)),"",(VLOOKUP($A80,'Incurred Real 2022$'!$A$25:$AC$426,'Incurred Real 2022$'!V$1,FALSE))*BT80*Incurred_Nominal!V$15)</f>
        <v/>
      </c>
      <c r="W80" s="13" t="str">
        <f>IF(ISTEXT(VLOOKUP($A80,'Incurred Real 2022$'!$A$25:$AC$426,'Incurred Real 2022$'!W$1,FALSE)),"",(VLOOKUP($A80,'Incurred Real 2022$'!$A$25:$AC$426,'Incurred Real 2022$'!W$1,FALSE))*BU80*Incurred_Nominal!W$15)</f>
        <v/>
      </c>
      <c r="X80" s="13" t="str">
        <f>IF(ISTEXT(VLOOKUP($A80,'Incurred Real 2022$'!$A$25:$AC$426,'Incurred Real 2022$'!X$1,FALSE)),"",(VLOOKUP($A80,'Incurred Real 2022$'!$A$25:$AC$426,'Incurred Real 2022$'!X$1,FALSE))*BV80*Incurred_Nominal!X$15)</f>
        <v/>
      </c>
      <c r="Y80" s="13" t="str">
        <f>IF(ISTEXT(VLOOKUP($A80,'Incurred Real 2022$'!$A$25:$AC$426,'Incurred Real 2022$'!Y$1,FALSE)),"",(VLOOKUP($A80,'Incurred Real 2022$'!$A$25:$AC$426,'Incurred Real 2022$'!Y$1,FALSE))*BW80*Incurred_Nominal!Y$15)</f>
        <v/>
      </c>
      <c r="Z80" s="13" t="str">
        <f>IF(ISTEXT(VLOOKUP($A80,'Incurred Real 2022$'!$A$25:$AC$426,'Incurred Real 2022$'!Z$1,FALSE)),"",(VLOOKUP($A80,'Incurred Real 2022$'!$A$25:$AC$426,'Incurred Real 2022$'!Z$1,FALSE))*BX80*Incurred_Nominal!Z$15)</f>
        <v/>
      </c>
      <c r="AA80" s="13" t="str">
        <f>IF(ISTEXT(VLOOKUP($A80,'Incurred Real 2022$'!$A$25:$AC$426,'Incurred Real 2022$'!AA$1,FALSE)),"",(VLOOKUP($A80,'Incurred Real 2022$'!$A$25:$AC$426,'Incurred Real 2022$'!AA$1,FALSE))*BY80*Incurred_Nominal!AA$15)</f>
        <v/>
      </c>
      <c r="AB80" s="13" t="str">
        <f>IF(ISTEXT(VLOOKUP($A80,'Incurred Real 2022$'!$A$25:$AC$426,'Incurred Real 2022$'!AB$1,FALSE)),"",(VLOOKUP($A80,'Incurred Real 2022$'!$A$25:$AC$426,'Incurred Real 2022$'!AB$1,FALSE))*BZ80*Incurred_Nominal!AB$15)</f>
        <v/>
      </c>
      <c r="AC80" s="13" t="str">
        <f>IF(ISTEXT(VLOOKUP($A80,'Incurred Real 2022$'!$A$25:$AC$426,'Incurred Real 2022$'!AC$1,FALSE)),"",(VLOOKUP($A80,'Incurred Real 2022$'!$A$25:$AC$426,'Incurred Real 2022$'!AC$1,FALSE))*CA80*Incurred_Nominal!AC$15)</f>
        <v/>
      </c>
      <c r="AD80" s="232">
        <f t="shared" si="25"/>
        <v>4271149.0999999996</v>
      </c>
      <c r="AE80" s="232">
        <f t="shared" si="26"/>
        <v>4271149.0999999996</v>
      </c>
      <c r="AF80" s="239">
        <f t="shared" si="27"/>
        <v>5228469.4389321646</v>
      </c>
      <c r="AG80" s="237">
        <f t="shared" si="32"/>
        <v>4424364.1555165118</v>
      </c>
      <c r="AH80" s="240">
        <f t="shared" si="31"/>
        <v>1.181744823696995</v>
      </c>
      <c r="AI80" s="234">
        <f>VLOOKUP($A80,Incurred_Real!$A$25:$AP$479,Incurred_Real!AI$1,FALSE)</f>
        <v>2021</v>
      </c>
      <c r="AJ80" s="235">
        <f>VLOOKUP($A80,Incurred_Real!$A$25:$AP$479,Incurred_Real!AJ$1,FALSE)</f>
        <v>44196</v>
      </c>
      <c r="AK80" s="236">
        <f>VLOOKUP($A80,Incurred_Real!$A$25:$AP$479,Incurred_Real!AK$1,FALSE)</f>
        <v>2021</v>
      </c>
      <c r="AL80" s="235" t="str">
        <f>VLOOKUP($A80,Incurred_Real!$A$25:$AP$479,Incurred_Real!AL$1,FALSE)</f>
        <v/>
      </c>
      <c r="AM80" s="237">
        <f>IF(AL80="Commissioned Extra","",(IF((AD80)=0,0,SUMPRODUCT($F$17:$U$17,F80:U80))+VLOOKUP($A80,Incurred_Real!$A$25:$BS$376,Incurred_Real!$AO$1,FALSE)))</f>
        <v>4643813.7237211689</v>
      </c>
      <c r="AN80" s="232" cm="1">
        <f t="array" ref="AN80">IF(ROUND(AE80,0)=0,0,LOOKUP(2,1/(F80:AC80&lt;&gt;""),F80:AC80))</f>
        <v>236988.36</v>
      </c>
      <c r="AO80" s="232">
        <f t="shared" si="28"/>
        <v>0</v>
      </c>
      <c r="AP80" s="78"/>
      <c r="AQ80" s="20"/>
      <c r="AR80" s="245">
        <f>VLOOKUP($A80,Incurred_Real!$A$25:$CD$376,Incurred_Real!AR$1,FALSE)</f>
        <v>0</v>
      </c>
      <c r="AS80" s="246">
        <f>VLOOKUP($A80,Incurred_Real!$A$25:$CD$376,Incurred_Real!AS$1,FALSE)</f>
        <v>0</v>
      </c>
      <c r="AT80" s="246">
        <f>VLOOKUP($A80,Incurred_Real!$A$25:$CD$376,Incurred_Real!AT$1,FALSE)</f>
        <v>0</v>
      </c>
      <c r="AU80" s="246">
        <f>VLOOKUP($A80,Incurred_Real!$A$25:$CD$376,Incurred_Real!AU$1,FALSE)</f>
        <v>1</v>
      </c>
      <c r="AV80" s="246">
        <f>VLOOKUP($A80,Incurred_Real!$A$25:$CD$376,Incurred_Real!AV$1,FALSE)</f>
        <v>0</v>
      </c>
      <c r="AW80" s="246">
        <f>VLOOKUP($A80,Incurred_Real!$A$25:$CD$376,Incurred_Real!AW$1,FALSE)</f>
        <v>0</v>
      </c>
      <c r="AX80" s="246">
        <f>VLOOKUP($A80,Incurred_Real!$A$25:$CD$376,Incurred_Real!AX$1,FALSE)</f>
        <v>0</v>
      </c>
      <c r="AY80" s="246">
        <f>VLOOKUP($A80,Incurred_Real!$A$25:$CD$376,Incurred_Real!AY$1,FALSE)</f>
        <v>0</v>
      </c>
      <c r="AZ80" s="246">
        <f>VLOOKUP($A80,Incurred_Real!$A$25:$CD$376,Incurred_Real!AZ$1,FALSE)</f>
        <v>0</v>
      </c>
      <c r="BA80" s="246">
        <f>VLOOKUP($A80,Incurred_Real!$A$25:$CD$376,Incurred_Real!BA$1,FALSE)</f>
        <v>0</v>
      </c>
      <c r="BB80" s="246">
        <f>VLOOKUP($A80,Incurred_Real!$A$25:$CD$376,Incurred_Real!BB$1,FALSE)</f>
        <v>0</v>
      </c>
      <c r="BC80" s="246">
        <f>VLOOKUP($A80,Incurred_Real!$A$25:$CD$376,Incurred_Real!BC$1,FALSE)</f>
        <v>0</v>
      </c>
      <c r="BD80" s="246">
        <f>VLOOKUP($A80,Incurred_Real!$A$25:$CD$376,Incurred_Real!BD$1,FALSE)</f>
        <v>0</v>
      </c>
      <c r="BE80" s="246">
        <f>VLOOKUP($A80,Incurred_Real!$A$25:$CD$376,Incurred_Real!BE$1,FALSE)</f>
        <v>0</v>
      </c>
      <c r="BF80" s="246">
        <f>VLOOKUP($A80,Incurred_Real!$A$25:$CD$376,Incurred_Real!BF$1,FALSE)</f>
        <v>0</v>
      </c>
      <c r="BG80" s="246">
        <f>VLOOKUP($A80,Incurred_Real!$A$25:$CD$376,Incurred_Real!BG$1,FALSE)</f>
        <v>0</v>
      </c>
      <c r="BH80" s="246">
        <f>VLOOKUP($A80,Incurred_Real!$A$25:$CD$376,Incurred_Real!BH$1,FALSE)</f>
        <v>0</v>
      </c>
      <c r="BI80" s="246">
        <f>VLOOKUP($A80,Incurred_Real!$A$25:$CD$376,Incurred_Real!BI$1,FALSE)</f>
        <v>0</v>
      </c>
      <c r="BJ80" s="246">
        <f>VLOOKUP($A80,Incurred_Real!$A$25:$CD$376,Incurred_Real!BJ$1,FALSE)</f>
        <v>0</v>
      </c>
      <c r="BK80" s="246">
        <f>VLOOKUP($A80,Incurred_Real!$A$25:$CD$376,Incurred_Real!BK$1,FALSE)</f>
        <v>0</v>
      </c>
      <c r="BL80" s="246">
        <f>VLOOKUP($A80,Incurred_Real!$A$25:$CD$376,Incurred_Real!BL$1,FALSE)</f>
        <v>0</v>
      </c>
      <c r="BM80" s="246">
        <f>VLOOKUP($A80,Incurred_Real!$A$25:$CD$376,Incurred_Real!BM$1,FALSE)</f>
        <v>0</v>
      </c>
      <c r="BN80" s="246">
        <f>VLOOKUP($A80,Incurred_Real!$A$25:$CD$376,Incurred_Real!BN$1,FALSE)</f>
        <v>0</v>
      </c>
      <c r="BO80" s="246">
        <f>VLOOKUP($A80,Incurred_Real!$A$25:$CD$376,Incurred_Real!BO$1,FALSE)</f>
        <v>0</v>
      </c>
      <c r="BP80" s="246">
        <f>VLOOKUP($A80,Incurred_Real!$A$25:$CD$376,Incurred_Real!BP$1,FALSE)</f>
        <v>0</v>
      </c>
      <c r="BQ80" s="246">
        <f>VLOOKUP($A80,Incurred_Real!$A$25:$CD$376,Incurred_Real!BQ$1,FALSE)</f>
        <v>0</v>
      </c>
      <c r="BR80" s="246">
        <f>VLOOKUP($A80,Incurred_Real!$A$25:$CD$376,Incurred_Real!BR$1,FALSE)</f>
        <v>0</v>
      </c>
      <c r="BS80" s="254">
        <f t="shared" si="29"/>
        <v>1</v>
      </c>
      <c r="BT80" s="249">
        <f>1+IF(ISNA(VLOOKUP($A80,'Project labour content'!$A$7:$D$255,'Project labour content'!$D$1,FALSE)),VLOOKUP($D80,'Project labour content'!$F$6:$G$15,'Project labour content'!$G$1,FALSE),VLOOKUP($A80,'Project labour content'!$A$7:$D$255,'Project labour content'!$D$1,FALSE))*LabEsc22*1</f>
        <v>1.0008946620064583</v>
      </c>
      <c r="BU80" s="249">
        <f>1+IF(ISNA(VLOOKUP($A80,'Project labour content'!$A$7:$D$255,'Project labour content'!$D$1,FALSE)),VLOOKUP($D80,'Project labour content'!$F$6:$G$15,'Project labour content'!$G$1,FALSE),VLOOKUP($A80,'Project labour content'!$A$7:$D$255,'Project labour content'!$D$1,FALSE))*LabEsc23*1</f>
        <v>1.0017936183905476</v>
      </c>
      <c r="BV80" s="249">
        <f>1+IF(ISNA(VLOOKUP($A80,'Project labour content'!$A$7:$D$255,'Project labour content'!$D$1,FALSE)),VLOOKUP($D80,'Project labour content'!$F$6:$G$15,'Project labour content'!$G$1,FALSE),VLOOKUP($A80,'Project labour content'!$A$7:$D$255,'Project labour content'!$D$1,FALSE))*LabEsc24*1</f>
        <v>1.0026404353043599</v>
      </c>
      <c r="BW80" s="249">
        <f>1+IF(ISNA(VLOOKUP($A80,'Project labour content'!$A$7:$D$255,'Project labour content'!$D$1,FALSE)),VLOOKUP($D80,'Project labour content'!$F$6:$G$15,'Project labour content'!$G$1,FALSE),VLOOKUP($A80,'Project labour content'!$A$7:$D$255,'Project labour content'!$D$1,FALSE))*LabEsc25*1</f>
        <v>1.0037746054242589</v>
      </c>
      <c r="BX80" s="249">
        <f>1+IF(ISNA(VLOOKUP($A80,'Project labour content'!$A$7:$D$255,'Project labour content'!$D$1,FALSE)),VLOOKUP($D80,'Project labour content'!$F$6:$G$15,'Project labour content'!$G$1,FALSE),VLOOKUP($A80,'Project labour content'!$A$7:$D$255,'Project labour content'!$D$1,FALSE))*LabEsc26*1</f>
        <v>1.0050106618265955</v>
      </c>
      <c r="BY80" s="249">
        <f>1+IF(ISNA(VLOOKUP($A80,'Project labour content'!$A$7:$D$255,'Project labour content'!$D$1,FALSE)),VLOOKUP($D80,'Project labour content'!$F$6:$G$15,'Project labour content'!$G$1,FALSE),VLOOKUP($A80,'Project labour content'!$A$7:$D$255,'Project labour content'!$D$1,FALSE))*LabEsc27*1</f>
        <v>1.0057762561459505</v>
      </c>
      <c r="BZ80" s="249">
        <f>1+IF(ISNA(VLOOKUP($A80,'Project labour content'!$A$7:$D$255,'Project labour content'!$D$1,FALSE)),VLOOKUP($D80,'Project labour content'!$F$6:$G$15,'Project labour content'!$G$1,FALSE),VLOOKUP($A80,'Project labour content'!$A$7:$D$255,'Project labour content'!$D$1,FALSE))*LabEsc28*1</f>
        <v>1.0063527486684249</v>
      </c>
      <c r="CA80" s="249">
        <f>1+IF(ISNA(VLOOKUP($A80,'Project labour content'!$A$7:$D$255,'Project labour content'!$D$1,FALSE)),VLOOKUP($D80,'Project labour content'!$F$6:$G$15,'Project labour content'!$G$1,FALSE),VLOOKUP($A80,'Project labour content'!$A$7:$D$255,'Project labour content'!$D$1,FALSE))*LabEsc29*1</f>
        <v>1.0072779038684916</v>
      </c>
      <c r="CB80" s="250" t="str">
        <f>IF(ISNA(VLOOKUP($A80,'Project labour content'!$A$7:$D$255,'Project labour content'!$D$1,FALSE)),"Category","Project")</f>
        <v>Category</v>
      </c>
      <c r="CD80" s="247" t="str">
        <f t="shared" si="30"/>
        <v>11575</v>
      </c>
    </row>
    <row r="81" spans="1:82" x14ac:dyDescent="0.15">
      <c r="A81" s="11" t="s">
        <v>117</v>
      </c>
      <c r="B81" s="11" t="str">
        <f>VLOOKUP($A81,'Incurred Real 2022$'!$A$25:$AC$426,'Incurred Real 2022$'!B$1,FALSE)</f>
        <v>Tailem Bend CB Upgrade</v>
      </c>
      <c r="C81" s="11" t="str">
        <f>VLOOKUP($A81,'Incurred Real 2022$'!$A$25:$AC$426,'Incurred Real 2022$'!C$1,FALSE)</f>
        <v>ExAnte</v>
      </c>
      <c r="D81" s="11" t="str">
        <f>VLOOKUP($A81,'Incurred Real 2022$'!$A$25:$AC$426,'Incurred Real 2022$'!D$1,FALSE)</f>
        <v>Security/Compliance</v>
      </c>
      <c r="E81" s="11" t="str">
        <f>VLOOKUP($A81,'Incurred Real 2022$'!$A$25:$AC$426,'Incurred Real 2022$'!E$1,FALSE)</f>
        <v>Closed</v>
      </c>
      <c r="F81" s="105" t="str">
        <f>IF(VLOOKUP($A81,'Incurred Real 2022$'!$A$25:$AC$426,'Incurred Real 2022$'!F$1,FALSE)=0,"",VLOOKUP($A81,'Incurred Real 2022$'!$A$25:$AC$426,'Incurred Real 2022$'!F$1,FALSE))</f>
        <v/>
      </c>
      <c r="G81" s="105" t="str">
        <f>IF(VLOOKUP($A81,'Incurred Real 2022$'!$A$25:$AC$426,'Incurred Real 2022$'!G$1,FALSE)=0,"",VLOOKUP($A81,'Incurred Real 2022$'!$A$25:$AC$426,'Incurred Real 2022$'!G$1,FALSE))</f>
        <v/>
      </c>
      <c r="H81" s="105" t="str">
        <f>IF(VLOOKUP($A81,'Incurred Real 2022$'!$A$25:$AC$426,'Incurred Real 2022$'!H$1,FALSE)=0,"",VLOOKUP($A81,'Incurred Real 2022$'!$A$25:$AC$426,'Incurred Real 2022$'!H$1,FALSE))</f>
        <v/>
      </c>
      <c r="I81" s="105" t="str">
        <f>IF(VLOOKUP($A81,'Incurred Real 2022$'!$A$25:$AC$426,'Incurred Real 2022$'!I$1,FALSE)=0,"",VLOOKUP($A81,'Incurred Real 2022$'!$A$25:$AC$426,'Incurred Real 2022$'!I$1,FALSE))</f>
        <v/>
      </c>
      <c r="J81" s="105" t="str">
        <f>IF(VLOOKUP($A81,'Incurred Real 2022$'!$A$25:$AC$426,'Incurred Real 2022$'!J$1,FALSE)=0,"",VLOOKUP($A81,'Incurred Real 2022$'!$A$25:$AC$426,'Incurred Real 2022$'!J$1,FALSE))</f>
        <v/>
      </c>
      <c r="K81" s="105" t="str">
        <f>IF(VLOOKUP($A81,'Incurred Real 2022$'!$A$25:$AC$426,'Incurred Real 2022$'!K$1,FALSE)=0,"",VLOOKUP($A81,'Incurred Real 2022$'!$A$25:$AC$426,'Incurred Real 2022$'!K$1,FALSE))</f>
        <v/>
      </c>
      <c r="L81" s="105" t="str">
        <f>IF(VLOOKUP($A81,'Incurred Real 2022$'!$A$25:$AC$426,'Incurred Real 2022$'!L$1,FALSE)=0,"",VLOOKUP($A81,'Incurred Real 2022$'!$A$25:$AC$426,'Incurred Real 2022$'!L$1,FALSE))</f>
        <v/>
      </c>
      <c r="M81" s="105" t="str">
        <f>IF(VLOOKUP($A81,'Incurred Real 2022$'!$A$25:$AC$426,'Incurred Real 2022$'!M$1,FALSE)=0,"",VLOOKUP($A81,'Incurred Real 2022$'!$A$25:$AC$426,'Incurred Real 2022$'!M$1,FALSE))</f>
        <v/>
      </c>
      <c r="N81" s="105">
        <f>IF(VLOOKUP($A81,'Incurred Real 2022$'!$A$25:$AC$426,'Incurred Real 2022$'!N$1,FALSE)=0,"",VLOOKUP($A81,'Incurred Real 2022$'!$A$25:$AC$426,'Incurred Real 2022$'!N$1,FALSE))</f>
        <v>73819.259999999995</v>
      </c>
      <c r="O81" s="105">
        <f>IF(VLOOKUP($A81,'Incurred Real 2022$'!$A$25:$AC$426,'Incurred Real 2022$'!O$1,FALSE)=0,"",VLOOKUP($A81,'Incurred Real 2022$'!$A$25:$AC$426,'Incurred Real 2022$'!O$1,FALSE))</f>
        <v>1176181.29</v>
      </c>
      <c r="P81" s="105">
        <f>IF(VLOOKUP($A81,'Incurred Real 2022$'!$A$25:$AC$426,'Incurred Real 2022$'!P$1,FALSE)=0,"",VLOOKUP($A81,'Incurred Real 2022$'!$A$25:$AC$426,'Incurred Real 2022$'!P$1,FALSE))</f>
        <v>5432407.5999999996</v>
      </c>
      <c r="Q81" s="105">
        <f>IF(VLOOKUP($A81,'Incurred Real 2022$'!$A$25:$AC$426,'Incurred Real 2022$'!Q$1,FALSE)=0,"",VLOOKUP($A81,'Incurred Real 2022$'!$A$25:$AC$426,'Incurred Real 2022$'!Q$1,FALSE))</f>
        <v>1522285.4</v>
      </c>
      <c r="R81" s="105">
        <f>IF(VLOOKUP($A81,'Incurred Real 2022$'!$A$25:$AC$426,'Incurred Real 2022$'!R$1,FALSE)=0,"",VLOOKUP($A81,'Incurred Real 2022$'!$A$25:$AC$426,'Incurred Real 2022$'!R$1,FALSE))</f>
        <v>968080.61</v>
      </c>
      <c r="S81" s="105">
        <f>IF(VLOOKUP($A81,'Incurred Real 2022$'!$A$25:$AC$426,'Incurred Real 2022$'!S$1,FALSE)=0,"",VLOOKUP($A81,'Incurred Real 2022$'!$A$25:$AC$426,'Incurred Real 2022$'!S$1,FALSE))</f>
        <v>851607.28</v>
      </c>
      <c r="T81" s="105">
        <f>IF(VLOOKUP($A81,'Incurred Real 2022$'!$A$25:$AC$426,'Incurred Real 2022$'!T$1,FALSE)=0,"",VLOOKUP($A81,'Incurred Real 2022$'!$A$25:$AC$426,'Incurred Real 2022$'!T$1,FALSE))</f>
        <v>153815.97</v>
      </c>
      <c r="U81" s="105" t="str">
        <f>IF(VLOOKUP($A81,'Incurred Real 2022$'!$A$25:$AC$426,'Incurred Real 2022$'!U$1,FALSE)=0,"",VLOOKUP($A81,'Incurred Real 2022$'!$A$25:$AC$426,'Incurred Real 2022$'!U$1,FALSE))</f>
        <v/>
      </c>
      <c r="V81" s="13" t="str">
        <f>IF(ISTEXT(VLOOKUP($A81,'Incurred Real 2022$'!$A$25:$AC$426,'Incurred Real 2022$'!V$1,FALSE)),"",(VLOOKUP($A81,'Incurred Real 2022$'!$A$25:$AC$426,'Incurred Real 2022$'!V$1,FALSE))*BT81*Incurred_Nominal!V$15)</f>
        <v/>
      </c>
      <c r="W81" s="13" t="str">
        <f>IF(ISTEXT(VLOOKUP($A81,'Incurred Real 2022$'!$A$25:$AC$426,'Incurred Real 2022$'!W$1,FALSE)),"",(VLOOKUP($A81,'Incurred Real 2022$'!$A$25:$AC$426,'Incurred Real 2022$'!W$1,FALSE))*BU81*Incurred_Nominal!W$15)</f>
        <v/>
      </c>
      <c r="X81" s="13" t="str">
        <f>IF(ISTEXT(VLOOKUP($A81,'Incurred Real 2022$'!$A$25:$AC$426,'Incurred Real 2022$'!X$1,FALSE)),"",(VLOOKUP($A81,'Incurred Real 2022$'!$A$25:$AC$426,'Incurred Real 2022$'!X$1,FALSE))*BV81*Incurred_Nominal!X$15)</f>
        <v/>
      </c>
      <c r="Y81" s="13" t="str">
        <f>IF(ISTEXT(VLOOKUP($A81,'Incurred Real 2022$'!$A$25:$AC$426,'Incurred Real 2022$'!Y$1,FALSE)),"",(VLOOKUP($A81,'Incurred Real 2022$'!$A$25:$AC$426,'Incurred Real 2022$'!Y$1,FALSE))*BW81*Incurred_Nominal!Y$15)</f>
        <v/>
      </c>
      <c r="Z81" s="13" t="str">
        <f>IF(ISTEXT(VLOOKUP($A81,'Incurred Real 2022$'!$A$25:$AC$426,'Incurred Real 2022$'!Z$1,FALSE)),"",(VLOOKUP($A81,'Incurred Real 2022$'!$A$25:$AC$426,'Incurred Real 2022$'!Z$1,FALSE))*BX81*Incurred_Nominal!Z$15)</f>
        <v/>
      </c>
      <c r="AA81" s="13" t="str">
        <f>IF(ISTEXT(VLOOKUP($A81,'Incurred Real 2022$'!$A$25:$AC$426,'Incurred Real 2022$'!AA$1,FALSE)),"",(VLOOKUP($A81,'Incurred Real 2022$'!$A$25:$AC$426,'Incurred Real 2022$'!AA$1,FALSE))*BY81*Incurred_Nominal!AA$15)</f>
        <v/>
      </c>
      <c r="AB81" s="13" t="str">
        <f>IF(ISTEXT(VLOOKUP($A81,'Incurred Real 2022$'!$A$25:$AC$426,'Incurred Real 2022$'!AB$1,FALSE)),"",(VLOOKUP($A81,'Incurred Real 2022$'!$A$25:$AC$426,'Incurred Real 2022$'!AB$1,FALSE))*BZ81*Incurred_Nominal!AB$15)</f>
        <v/>
      </c>
      <c r="AC81" s="13" t="str">
        <f>IF(ISTEXT(VLOOKUP($A81,'Incurred Real 2022$'!$A$25:$AC$426,'Incurred Real 2022$'!AC$1,FALSE)),"",(VLOOKUP($A81,'Incurred Real 2022$'!$A$25:$AC$426,'Incurred Real 2022$'!AC$1,FALSE))*CA81*Incurred_Nominal!AC$15)</f>
        <v/>
      </c>
      <c r="AD81" s="232">
        <f t="shared" si="25"/>
        <v>10178197.409999998</v>
      </c>
      <c r="AE81" s="232">
        <f t="shared" si="26"/>
        <v>10178197.409999998</v>
      </c>
      <c r="AF81" s="239">
        <f t="shared" si="27"/>
        <v>12891856.807462603</v>
      </c>
      <c r="AG81" s="237">
        <f t="shared" si="32"/>
        <v>10480995.710139291</v>
      </c>
      <c r="AH81" s="240">
        <f t="shared" si="31"/>
        <v>1.230022143315167</v>
      </c>
      <c r="AI81" s="234">
        <f>VLOOKUP($A81,Incurred_Real!$A$25:$AP$479,Incurred_Real!AI$1,FALSE)</f>
        <v>2020</v>
      </c>
      <c r="AJ81" s="235">
        <f>VLOOKUP($A81,Incurred_Real!$A$25:$AP$479,Incurred_Real!AJ$1,FALSE)</f>
        <v>43331</v>
      </c>
      <c r="AK81" s="236">
        <f>VLOOKUP($A81,Incurred_Real!$A$25:$AP$479,Incurred_Real!AK$1,FALSE)</f>
        <v>2019</v>
      </c>
      <c r="AL81" s="235" t="str">
        <f>VLOOKUP($A81,Incurred_Real!$A$25:$AP$479,Incurred_Real!AL$1,FALSE)</f>
        <v/>
      </c>
      <c r="AM81" s="237">
        <f>IF(AL81="Commissioned Extra","",(IF((AD81)=0,0,SUMPRODUCT($F$17:$U$17,F81:U81))+VLOOKUP($A81,Incurred_Real!$A$25:$BS$376,Incurred_Real!$AO$1,FALSE)))</f>
        <v>11450269.006252438</v>
      </c>
      <c r="AN81" s="232" cm="1">
        <f t="array" ref="AN81">IF(ROUND(AE81,0)=0,0,LOOKUP(2,1/(F81:AC81&lt;&gt;""),F81:AC81))</f>
        <v>153815.97</v>
      </c>
      <c r="AO81" s="232">
        <f t="shared" si="28"/>
        <v>0</v>
      </c>
      <c r="AP81" s="78"/>
      <c r="AQ81" s="20"/>
      <c r="AR81" s="245">
        <f>VLOOKUP($A81,Incurred_Real!$A$25:$CD$376,Incurred_Real!AR$1,FALSE)</f>
        <v>0</v>
      </c>
      <c r="AS81" s="246">
        <f>VLOOKUP($A81,Incurred_Real!$A$25:$CD$376,Incurred_Real!AS$1,FALSE)</f>
        <v>0</v>
      </c>
      <c r="AT81" s="246">
        <f>VLOOKUP($A81,Incurred_Real!$A$25:$CD$376,Incurred_Real!AT$1,FALSE)</f>
        <v>0</v>
      </c>
      <c r="AU81" s="246">
        <f>VLOOKUP($A81,Incurred_Real!$A$25:$CD$376,Incurred_Real!AU$1,FALSE)</f>
        <v>0</v>
      </c>
      <c r="AV81" s="246">
        <f>VLOOKUP($A81,Incurred_Real!$A$25:$CD$376,Incurred_Real!AV$1,FALSE)</f>
        <v>0</v>
      </c>
      <c r="AW81" s="246">
        <f>VLOOKUP($A81,Incurred_Real!$A$25:$CD$376,Incurred_Real!AW$1,FALSE)</f>
        <v>0</v>
      </c>
      <c r="AX81" s="246">
        <f>VLOOKUP($A81,Incurred_Real!$A$25:$CD$376,Incurred_Real!AX$1,FALSE)</f>
        <v>0</v>
      </c>
      <c r="AY81" s="246">
        <f>VLOOKUP($A81,Incurred_Real!$A$25:$CD$376,Incurred_Real!AY$1,FALSE)</f>
        <v>0</v>
      </c>
      <c r="AZ81" s="246">
        <f>VLOOKUP($A81,Incurred_Real!$A$25:$CD$376,Incurred_Real!AZ$1,FALSE)</f>
        <v>0</v>
      </c>
      <c r="BA81" s="246">
        <f>VLOOKUP($A81,Incurred_Real!$A$25:$CD$376,Incurred_Real!BA$1,FALSE)</f>
        <v>0</v>
      </c>
      <c r="BB81" s="246">
        <f>VLOOKUP($A81,Incurred_Real!$A$25:$CD$376,Incurred_Real!BB$1,FALSE)</f>
        <v>1</v>
      </c>
      <c r="BC81" s="246">
        <f>VLOOKUP($A81,Incurred_Real!$A$25:$CD$376,Incurred_Real!BC$1,FALSE)</f>
        <v>0</v>
      </c>
      <c r="BD81" s="246">
        <f>VLOOKUP($A81,Incurred_Real!$A$25:$CD$376,Incurred_Real!BD$1,FALSE)</f>
        <v>0</v>
      </c>
      <c r="BE81" s="246">
        <f>VLOOKUP($A81,Incurred_Real!$A$25:$CD$376,Incurred_Real!BE$1,FALSE)</f>
        <v>0</v>
      </c>
      <c r="BF81" s="246">
        <f>VLOOKUP($A81,Incurred_Real!$A$25:$CD$376,Incurred_Real!BF$1,FALSE)</f>
        <v>0</v>
      </c>
      <c r="BG81" s="246">
        <f>VLOOKUP($A81,Incurred_Real!$A$25:$CD$376,Incurred_Real!BG$1,FALSE)</f>
        <v>0</v>
      </c>
      <c r="BH81" s="246">
        <f>VLOOKUP($A81,Incurred_Real!$A$25:$CD$376,Incurred_Real!BH$1,FALSE)</f>
        <v>0</v>
      </c>
      <c r="BI81" s="246">
        <f>VLOOKUP($A81,Incurred_Real!$A$25:$CD$376,Incurred_Real!BI$1,FALSE)</f>
        <v>0</v>
      </c>
      <c r="BJ81" s="246">
        <f>VLOOKUP($A81,Incurred_Real!$A$25:$CD$376,Incurred_Real!BJ$1,FALSE)</f>
        <v>0</v>
      </c>
      <c r="BK81" s="246">
        <f>VLOOKUP($A81,Incurred_Real!$A$25:$CD$376,Incurred_Real!BK$1,FALSE)</f>
        <v>0</v>
      </c>
      <c r="BL81" s="246">
        <f>VLOOKUP($A81,Incurred_Real!$A$25:$CD$376,Incurred_Real!BL$1,FALSE)</f>
        <v>0</v>
      </c>
      <c r="BM81" s="246">
        <f>VLOOKUP($A81,Incurred_Real!$A$25:$CD$376,Incurred_Real!BM$1,FALSE)</f>
        <v>0</v>
      </c>
      <c r="BN81" s="246">
        <f>VLOOKUP($A81,Incurred_Real!$A$25:$CD$376,Incurred_Real!BN$1,FALSE)</f>
        <v>0</v>
      </c>
      <c r="BO81" s="246">
        <f>VLOOKUP($A81,Incurred_Real!$A$25:$CD$376,Incurred_Real!BO$1,FALSE)</f>
        <v>0</v>
      </c>
      <c r="BP81" s="246">
        <f>VLOOKUP($A81,Incurred_Real!$A$25:$CD$376,Incurred_Real!BP$1,FALSE)</f>
        <v>0</v>
      </c>
      <c r="BQ81" s="246">
        <f>VLOOKUP($A81,Incurred_Real!$A$25:$CD$376,Incurred_Real!BQ$1,FALSE)</f>
        <v>0</v>
      </c>
      <c r="BR81" s="246">
        <f>VLOOKUP($A81,Incurred_Real!$A$25:$CD$376,Incurred_Real!BR$1,FALSE)</f>
        <v>0</v>
      </c>
      <c r="BS81" s="254">
        <f t="shared" si="29"/>
        <v>1</v>
      </c>
      <c r="BT81" s="249">
        <f>1+IF(ISNA(VLOOKUP($A81,'Project labour content'!$A$7:$D$255,'Project labour content'!$D$1,FALSE)),VLOOKUP($D81,'Project labour content'!$F$6:$G$15,'Project labour content'!$G$1,FALSE),VLOOKUP($A81,'Project labour content'!$A$7:$D$255,'Project labour content'!$D$1,FALSE))*LabEsc22*1</f>
        <v>1.0005859102087626</v>
      </c>
      <c r="BU81" s="249">
        <f>1+IF(ISNA(VLOOKUP($A81,'Project labour content'!$A$7:$D$255,'Project labour content'!$D$1,FALSE)),VLOOKUP($D81,'Project labour content'!$F$6:$G$15,'Project labour content'!$G$1,FALSE),VLOOKUP($A81,'Project labour content'!$A$7:$D$255,'Project labour content'!$D$1,FALSE))*LabEsc23*1</f>
        <v>1.0011746327865272</v>
      </c>
      <c r="BV81" s="249">
        <f>1+IF(ISNA(VLOOKUP($A81,'Project labour content'!$A$7:$D$255,'Project labour content'!$D$1,FALSE)),VLOOKUP($D81,'Project labour content'!$F$6:$G$15,'Project labour content'!$G$1,FALSE),VLOOKUP($A81,'Project labour content'!$A$7:$D$255,'Project labour content'!$D$1,FALSE))*LabEsc24*1</f>
        <v>1.0017292094547814</v>
      </c>
      <c r="BW81" s="249">
        <f>1+IF(ISNA(VLOOKUP($A81,'Project labour content'!$A$7:$D$255,'Project labour content'!$D$1,FALSE)),VLOOKUP($D81,'Project labour content'!$F$6:$G$15,'Project labour content'!$G$1,FALSE),VLOOKUP($A81,'Project labour content'!$A$7:$D$255,'Project labour content'!$D$1,FALSE))*LabEsc25*1</f>
        <v>1.0024719724724633</v>
      </c>
      <c r="BX81" s="249">
        <f>1+IF(ISNA(VLOOKUP($A81,'Project labour content'!$A$7:$D$255,'Project labour content'!$D$1,FALSE)),VLOOKUP($D81,'Project labour content'!$F$6:$G$15,'Project labour content'!$G$1,FALSE),VLOOKUP($A81,'Project labour content'!$A$7:$D$255,'Project labour content'!$D$1,FALSE))*LabEsc26*1</f>
        <v>1.0032814603679003</v>
      </c>
      <c r="BY81" s="249">
        <f>1+IF(ISNA(VLOOKUP($A81,'Project labour content'!$A$7:$D$255,'Project labour content'!$D$1,FALSE)),VLOOKUP($D81,'Project labour content'!$F$6:$G$15,'Project labour content'!$G$1,FALSE),VLOOKUP($A81,'Project labour content'!$A$7:$D$255,'Project labour content'!$D$1,FALSE))*LabEsc27*1</f>
        <v>1.0037828447166741</v>
      </c>
      <c r="BZ81" s="249">
        <f>1+IF(ISNA(VLOOKUP($A81,'Project labour content'!$A$7:$D$255,'Project labour content'!$D$1,FALSE)),VLOOKUP($D81,'Project labour content'!$F$6:$G$15,'Project labour content'!$G$1,FALSE),VLOOKUP($A81,'Project labour content'!$A$7:$D$255,'Project labour content'!$D$1,FALSE))*LabEsc28*1</f>
        <v>1.0041603871313007</v>
      </c>
      <c r="CA81" s="249">
        <f>1+IF(ISNA(VLOOKUP($A81,'Project labour content'!$A$7:$D$255,'Project labour content'!$D$1,FALSE)),VLOOKUP($D81,'Project labour content'!$F$6:$G$15,'Project labour content'!$G$1,FALSE),VLOOKUP($A81,'Project labour content'!$A$7:$D$255,'Project labour content'!$D$1,FALSE))*LabEsc29*1</f>
        <v>1.0047662671982935</v>
      </c>
      <c r="CB81" s="250" t="str">
        <f>IF(ISNA(VLOOKUP($A81,'Project labour content'!$A$7:$D$255,'Project labour content'!$D$1,FALSE)),"Category","Project")</f>
        <v>Category</v>
      </c>
      <c r="CD81" s="247" t="str">
        <f t="shared" si="30"/>
        <v>11602</v>
      </c>
    </row>
    <row r="82" spans="1:82" x14ac:dyDescent="0.15">
      <c r="A82" s="11" t="s">
        <v>118</v>
      </c>
      <c r="B82" s="11" t="str">
        <f>VLOOKUP($A82,'Incurred Real 2022$'!$A$25:$AC$426,'Incurred Real 2022$'!B$1,FALSE)</f>
        <v>Enterprise Integration Platform Refresh</v>
      </c>
      <c r="C82" s="11" t="str">
        <f>VLOOKUP($A82,'Incurred Real 2022$'!$A$25:$AC$426,'Incurred Real 2022$'!C$1,FALSE)</f>
        <v>ExAnte</v>
      </c>
      <c r="D82" s="11" t="str">
        <f>VLOOKUP($A82,'Incurred Real 2022$'!$A$25:$AC$426,'Incurred Real 2022$'!D$1,FALSE)</f>
        <v>Information Technology</v>
      </c>
      <c r="E82" s="11" t="str">
        <f>VLOOKUP($A82,'Incurred Real 2022$'!$A$25:$AC$426,'Incurred Real 2022$'!E$1,FALSE)</f>
        <v>Closed</v>
      </c>
      <c r="F82" s="105" t="str">
        <f>IF(VLOOKUP($A82,'Incurred Real 2022$'!$A$25:$AC$426,'Incurred Real 2022$'!F$1,FALSE)=0,"",VLOOKUP($A82,'Incurred Real 2022$'!$A$25:$AC$426,'Incurred Real 2022$'!F$1,FALSE))</f>
        <v/>
      </c>
      <c r="G82" s="105" t="str">
        <f>IF(VLOOKUP($A82,'Incurred Real 2022$'!$A$25:$AC$426,'Incurred Real 2022$'!G$1,FALSE)=0,"",VLOOKUP($A82,'Incurred Real 2022$'!$A$25:$AC$426,'Incurred Real 2022$'!G$1,FALSE))</f>
        <v/>
      </c>
      <c r="H82" s="105" t="str">
        <f>IF(VLOOKUP($A82,'Incurred Real 2022$'!$A$25:$AC$426,'Incurred Real 2022$'!H$1,FALSE)=0,"",VLOOKUP($A82,'Incurred Real 2022$'!$A$25:$AC$426,'Incurred Real 2022$'!H$1,FALSE))</f>
        <v/>
      </c>
      <c r="I82" s="105" t="str">
        <f>IF(VLOOKUP($A82,'Incurred Real 2022$'!$A$25:$AC$426,'Incurred Real 2022$'!I$1,FALSE)=0,"",VLOOKUP($A82,'Incurred Real 2022$'!$A$25:$AC$426,'Incurred Real 2022$'!I$1,FALSE))</f>
        <v/>
      </c>
      <c r="J82" s="105" t="str">
        <f>IF(VLOOKUP($A82,'Incurred Real 2022$'!$A$25:$AC$426,'Incurred Real 2022$'!J$1,FALSE)=0,"",VLOOKUP($A82,'Incurred Real 2022$'!$A$25:$AC$426,'Incurred Real 2022$'!J$1,FALSE))</f>
        <v/>
      </c>
      <c r="K82" s="105" t="str">
        <f>IF(VLOOKUP($A82,'Incurred Real 2022$'!$A$25:$AC$426,'Incurred Real 2022$'!K$1,FALSE)=0,"",VLOOKUP($A82,'Incurred Real 2022$'!$A$25:$AC$426,'Incurred Real 2022$'!K$1,FALSE))</f>
        <v/>
      </c>
      <c r="L82" s="105" t="str">
        <f>IF(VLOOKUP($A82,'Incurred Real 2022$'!$A$25:$AC$426,'Incurred Real 2022$'!L$1,FALSE)=0,"",VLOOKUP($A82,'Incurred Real 2022$'!$A$25:$AC$426,'Incurred Real 2022$'!L$1,FALSE))</f>
        <v/>
      </c>
      <c r="M82" s="105" t="str">
        <f>IF(VLOOKUP($A82,'Incurred Real 2022$'!$A$25:$AC$426,'Incurred Real 2022$'!M$1,FALSE)=0,"",VLOOKUP($A82,'Incurred Real 2022$'!$A$25:$AC$426,'Incurred Real 2022$'!M$1,FALSE))</f>
        <v/>
      </c>
      <c r="N82" s="105" t="str">
        <f>IF(VLOOKUP($A82,'Incurred Real 2022$'!$A$25:$AC$426,'Incurred Real 2022$'!N$1,FALSE)=0,"",VLOOKUP($A82,'Incurred Real 2022$'!$A$25:$AC$426,'Incurred Real 2022$'!N$1,FALSE))</f>
        <v/>
      </c>
      <c r="O82" s="105" t="str">
        <f>IF(VLOOKUP($A82,'Incurred Real 2022$'!$A$25:$AC$426,'Incurred Real 2022$'!O$1,FALSE)=0,"",VLOOKUP($A82,'Incurred Real 2022$'!$A$25:$AC$426,'Incurred Real 2022$'!O$1,FALSE))</f>
        <v/>
      </c>
      <c r="P82" s="105" t="str">
        <f>IF(VLOOKUP($A82,'Incurred Real 2022$'!$A$25:$AC$426,'Incurred Real 2022$'!P$1,FALSE)=0,"",VLOOKUP($A82,'Incurred Real 2022$'!$A$25:$AC$426,'Incurred Real 2022$'!P$1,FALSE))</f>
        <v/>
      </c>
      <c r="Q82" s="105" t="str">
        <f>IF(VLOOKUP($A82,'Incurred Real 2022$'!$A$25:$AC$426,'Incurred Real 2022$'!Q$1,FALSE)=0,"",VLOOKUP($A82,'Incurred Real 2022$'!$A$25:$AC$426,'Incurred Real 2022$'!Q$1,FALSE))</f>
        <v/>
      </c>
      <c r="R82" s="105" t="str">
        <f>IF(VLOOKUP($A82,'Incurred Real 2022$'!$A$25:$AC$426,'Incurred Real 2022$'!R$1,FALSE)=0,"",VLOOKUP($A82,'Incurred Real 2022$'!$A$25:$AC$426,'Incurred Real 2022$'!R$1,FALSE))</f>
        <v/>
      </c>
      <c r="S82" s="105">
        <f>IF(VLOOKUP($A82,'Incurred Real 2022$'!$A$25:$AC$426,'Incurred Real 2022$'!S$1,FALSE)=0,"",VLOOKUP($A82,'Incurred Real 2022$'!$A$25:$AC$426,'Incurred Real 2022$'!S$1,FALSE))</f>
        <v>198502.5</v>
      </c>
      <c r="T82" s="105">
        <f>IF(VLOOKUP($A82,'Incurred Real 2022$'!$A$25:$AC$426,'Incurred Real 2022$'!T$1,FALSE)=0,"",VLOOKUP($A82,'Incurred Real 2022$'!$A$25:$AC$426,'Incurred Real 2022$'!T$1,FALSE))</f>
        <v>536554.81999999995</v>
      </c>
      <c r="U82" s="105">
        <f>IF(VLOOKUP($A82,'Incurred Real 2022$'!$A$25:$AC$426,'Incurred Real 2022$'!U$1,FALSE)=0,"",VLOOKUP($A82,'Incurred Real 2022$'!$A$25:$AC$426,'Incurred Real 2022$'!U$1,FALSE))</f>
        <v>125856.42</v>
      </c>
      <c r="V82" s="13" t="str">
        <f>IF(ISTEXT(VLOOKUP($A82,'Incurred Real 2022$'!$A$25:$AC$426,'Incurred Real 2022$'!V$1,FALSE)),"",(VLOOKUP($A82,'Incurred Real 2022$'!$A$25:$AC$426,'Incurred Real 2022$'!V$1,FALSE))*BT82*Incurred_Nominal!V$15)</f>
        <v/>
      </c>
      <c r="W82" s="13" t="str">
        <f>IF(ISTEXT(VLOOKUP($A82,'Incurred Real 2022$'!$A$25:$AC$426,'Incurred Real 2022$'!W$1,FALSE)),"",(VLOOKUP($A82,'Incurred Real 2022$'!$A$25:$AC$426,'Incurred Real 2022$'!W$1,FALSE))*BU82*Incurred_Nominal!W$15)</f>
        <v/>
      </c>
      <c r="X82" s="13" t="str">
        <f>IF(ISTEXT(VLOOKUP($A82,'Incurred Real 2022$'!$A$25:$AC$426,'Incurred Real 2022$'!X$1,FALSE)),"",(VLOOKUP($A82,'Incurred Real 2022$'!$A$25:$AC$426,'Incurred Real 2022$'!X$1,FALSE))*BV82*Incurred_Nominal!X$15)</f>
        <v/>
      </c>
      <c r="Y82" s="13" t="str">
        <f>IF(ISTEXT(VLOOKUP($A82,'Incurred Real 2022$'!$A$25:$AC$426,'Incurred Real 2022$'!Y$1,FALSE)),"",(VLOOKUP($A82,'Incurred Real 2022$'!$A$25:$AC$426,'Incurred Real 2022$'!Y$1,FALSE))*BW82*Incurred_Nominal!Y$15)</f>
        <v/>
      </c>
      <c r="Z82" s="13" t="str">
        <f>IF(ISTEXT(VLOOKUP($A82,'Incurred Real 2022$'!$A$25:$AC$426,'Incurred Real 2022$'!Z$1,FALSE)),"",(VLOOKUP($A82,'Incurred Real 2022$'!$A$25:$AC$426,'Incurred Real 2022$'!Z$1,FALSE))*BX82*Incurred_Nominal!Z$15)</f>
        <v/>
      </c>
      <c r="AA82" s="13" t="str">
        <f>IF(ISTEXT(VLOOKUP($A82,'Incurred Real 2022$'!$A$25:$AC$426,'Incurred Real 2022$'!AA$1,FALSE)),"",(VLOOKUP($A82,'Incurred Real 2022$'!$A$25:$AC$426,'Incurred Real 2022$'!AA$1,FALSE))*BY82*Incurred_Nominal!AA$15)</f>
        <v/>
      </c>
      <c r="AB82" s="13" t="str">
        <f>IF(ISTEXT(VLOOKUP($A82,'Incurred Real 2022$'!$A$25:$AC$426,'Incurred Real 2022$'!AB$1,FALSE)),"",(VLOOKUP($A82,'Incurred Real 2022$'!$A$25:$AC$426,'Incurred Real 2022$'!AB$1,FALSE))*BZ82*Incurred_Nominal!AB$15)</f>
        <v/>
      </c>
      <c r="AC82" s="13" t="str">
        <f>IF(ISTEXT(VLOOKUP($A82,'Incurred Real 2022$'!$A$25:$AC$426,'Incurred Real 2022$'!AC$1,FALSE)),"",(VLOOKUP($A82,'Incurred Real 2022$'!$A$25:$AC$426,'Incurred Real 2022$'!AC$1,FALSE))*CA82*Incurred_Nominal!AC$15)</f>
        <v/>
      </c>
      <c r="AD82" s="232">
        <f t="shared" si="25"/>
        <v>860913.74</v>
      </c>
      <c r="AE82" s="232">
        <f t="shared" si="26"/>
        <v>860913.74</v>
      </c>
      <c r="AF82" s="239">
        <f t="shared" si="27"/>
        <v>1029210.3962507886</v>
      </c>
      <c r="AG82" s="237">
        <f t="shared" si="32"/>
        <v>870924.3955315036</v>
      </c>
      <c r="AH82" s="240">
        <f t="shared" si="31"/>
        <v>1.181744823696995</v>
      </c>
      <c r="AI82" s="234">
        <f>VLOOKUP($A82,Incurred_Real!$A$25:$AP$479,Incurred_Real!AI$1,FALSE)</f>
        <v>2021</v>
      </c>
      <c r="AJ82" s="235">
        <f>VLOOKUP($A82,Incurred_Real!$A$25:$AP$479,Incurred_Real!AJ$1,FALSE)</f>
        <v>44316</v>
      </c>
      <c r="AK82" s="236">
        <f>VLOOKUP($A82,Incurred_Real!$A$25:$AP$479,Incurred_Real!AK$1,FALSE)</f>
        <v>2021</v>
      </c>
      <c r="AL82" s="235" t="str">
        <f>VLOOKUP($A82,Incurred_Real!$A$25:$AP$479,Incurred_Real!AL$1,FALSE)</f>
        <v/>
      </c>
      <c r="AM82" s="237">
        <f>IF(AL82="Commissioned Extra","",(IF((AD82)=0,0,SUMPRODUCT($F$17:$U$17,F82:U82))+VLOOKUP($A82,Incurred_Real!$A$25:$BS$376,Incurred_Real!$AO$1,FALSE)))</f>
        <v>914122.46328096511</v>
      </c>
      <c r="AN82" s="232" cm="1">
        <f t="array" ref="AN82">IF(ROUND(AE82,0)=0,0,LOOKUP(2,1/(F82:AC82&lt;&gt;""),F82:AC82))</f>
        <v>125856.42</v>
      </c>
      <c r="AO82" s="232">
        <f t="shared" si="28"/>
        <v>0</v>
      </c>
      <c r="AP82" s="78"/>
      <c r="AQ82" s="20"/>
      <c r="AR82" s="245">
        <f>VLOOKUP($A82,Incurred_Real!$A$25:$CD$376,Incurred_Real!AR$1,FALSE)</f>
        <v>0</v>
      </c>
      <c r="AS82" s="246">
        <f>VLOOKUP($A82,Incurred_Real!$A$25:$CD$376,Incurred_Real!AS$1,FALSE)</f>
        <v>0</v>
      </c>
      <c r="AT82" s="246">
        <f>VLOOKUP($A82,Incurred_Real!$A$25:$CD$376,Incurred_Real!AT$1,FALSE)</f>
        <v>0</v>
      </c>
      <c r="AU82" s="246">
        <f>VLOOKUP($A82,Incurred_Real!$A$25:$CD$376,Incurred_Real!AU$1,FALSE)</f>
        <v>0</v>
      </c>
      <c r="AV82" s="246">
        <f>VLOOKUP($A82,Incurred_Real!$A$25:$CD$376,Incurred_Real!AV$1,FALSE)</f>
        <v>1</v>
      </c>
      <c r="AW82" s="246">
        <f>VLOOKUP($A82,Incurred_Real!$A$25:$CD$376,Incurred_Real!AW$1,FALSE)</f>
        <v>0</v>
      </c>
      <c r="AX82" s="246">
        <f>VLOOKUP($A82,Incurred_Real!$A$25:$CD$376,Incurred_Real!AX$1,FALSE)</f>
        <v>0</v>
      </c>
      <c r="AY82" s="246">
        <f>VLOOKUP($A82,Incurred_Real!$A$25:$CD$376,Incurred_Real!AY$1,FALSE)</f>
        <v>0</v>
      </c>
      <c r="AZ82" s="246">
        <f>VLOOKUP($A82,Incurred_Real!$A$25:$CD$376,Incurred_Real!AZ$1,FALSE)</f>
        <v>0</v>
      </c>
      <c r="BA82" s="246">
        <f>VLOOKUP($A82,Incurred_Real!$A$25:$CD$376,Incurred_Real!BA$1,FALSE)</f>
        <v>0</v>
      </c>
      <c r="BB82" s="246">
        <f>VLOOKUP($A82,Incurred_Real!$A$25:$CD$376,Incurred_Real!BB$1,FALSE)</f>
        <v>0</v>
      </c>
      <c r="BC82" s="246">
        <f>VLOOKUP($A82,Incurred_Real!$A$25:$CD$376,Incurred_Real!BC$1,FALSE)</f>
        <v>0</v>
      </c>
      <c r="BD82" s="246">
        <f>VLOOKUP($A82,Incurred_Real!$A$25:$CD$376,Incurred_Real!BD$1,FALSE)</f>
        <v>0</v>
      </c>
      <c r="BE82" s="246">
        <f>VLOOKUP($A82,Incurred_Real!$A$25:$CD$376,Incurred_Real!BE$1,FALSE)</f>
        <v>0</v>
      </c>
      <c r="BF82" s="246">
        <f>VLOOKUP($A82,Incurred_Real!$A$25:$CD$376,Incurred_Real!BF$1,FALSE)</f>
        <v>0</v>
      </c>
      <c r="BG82" s="246">
        <f>VLOOKUP($A82,Incurred_Real!$A$25:$CD$376,Incurred_Real!BG$1,FALSE)</f>
        <v>0</v>
      </c>
      <c r="BH82" s="246">
        <f>VLOOKUP($A82,Incurred_Real!$A$25:$CD$376,Incurred_Real!BH$1,FALSE)</f>
        <v>0</v>
      </c>
      <c r="BI82" s="246">
        <f>VLOOKUP($A82,Incurred_Real!$A$25:$CD$376,Incurred_Real!BI$1,FALSE)</f>
        <v>0</v>
      </c>
      <c r="BJ82" s="246">
        <f>VLOOKUP($A82,Incurred_Real!$A$25:$CD$376,Incurred_Real!BJ$1,FALSE)</f>
        <v>0</v>
      </c>
      <c r="BK82" s="246">
        <f>VLOOKUP($A82,Incurred_Real!$A$25:$CD$376,Incurred_Real!BK$1,FALSE)</f>
        <v>0</v>
      </c>
      <c r="BL82" s="246">
        <f>VLOOKUP($A82,Incurred_Real!$A$25:$CD$376,Incurred_Real!BL$1,FALSE)</f>
        <v>0</v>
      </c>
      <c r="BM82" s="246">
        <f>VLOOKUP($A82,Incurred_Real!$A$25:$CD$376,Incurred_Real!BM$1,FALSE)</f>
        <v>0</v>
      </c>
      <c r="BN82" s="246">
        <f>VLOOKUP($A82,Incurred_Real!$A$25:$CD$376,Incurred_Real!BN$1,FALSE)</f>
        <v>0</v>
      </c>
      <c r="BO82" s="246">
        <f>VLOOKUP($A82,Incurred_Real!$A$25:$CD$376,Incurred_Real!BO$1,FALSE)</f>
        <v>0</v>
      </c>
      <c r="BP82" s="246">
        <f>VLOOKUP($A82,Incurred_Real!$A$25:$CD$376,Incurred_Real!BP$1,FALSE)</f>
        <v>0</v>
      </c>
      <c r="BQ82" s="246">
        <f>VLOOKUP($A82,Incurred_Real!$A$25:$CD$376,Incurred_Real!BQ$1,FALSE)</f>
        <v>0</v>
      </c>
      <c r="BR82" s="246">
        <f>VLOOKUP($A82,Incurred_Real!$A$25:$CD$376,Incurred_Real!BR$1,FALSE)</f>
        <v>0</v>
      </c>
      <c r="BS82" s="254">
        <f t="shared" si="29"/>
        <v>1</v>
      </c>
      <c r="BT82" s="249">
        <f>1+IF(ISNA(VLOOKUP($A82,'Project labour content'!$A$7:$D$255,'Project labour content'!$D$1,FALSE)),VLOOKUP($D82,'Project labour content'!$F$6:$G$15,'Project labour content'!$G$1,FALSE),VLOOKUP($A82,'Project labour content'!$A$7:$D$255,'Project labour content'!$D$1,FALSE))*LabEsc22*1</f>
        <v>1.0024480115846353</v>
      </c>
      <c r="BU82" s="249">
        <f>1+IF(ISNA(VLOOKUP($A82,'Project labour content'!$A$7:$D$255,'Project labour content'!$D$1,FALSE)),VLOOKUP($D82,'Project labour content'!$F$6:$G$15,'Project labour content'!$G$1,FALSE),VLOOKUP($A82,'Project labour content'!$A$7:$D$255,'Project labour content'!$D$1,FALSE))*LabEsc23*1</f>
        <v>1.0049077736248768</v>
      </c>
      <c r="BV82" s="249">
        <f>1+IF(ISNA(VLOOKUP($A82,'Project labour content'!$A$7:$D$255,'Project labour content'!$D$1,FALSE)),VLOOKUP($D82,'Project labour content'!$F$6:$G$15,'Project labour content'!$G$1,FALSE),VLOOKUP($A82,'Project labour content'!$A$7:$D$255,'Project labour content'!$D$1,FALSE))*LabEsc24*1</f>
        <v>1.0072248694667842</v>
      </c>
      <c r="BW82" s="249">
        <f>1+IF(ISNA(VLOOKUP($A82,'Project labour content'!$A$7:$D$255,'Project labour content'!$D$1,FALSE)),VLOOKUP($D82,'Project labour content'!$F$6:$G$15,'Project labour content'!$G$1,FALSE),VLOOKUP($A82,'Project labour content'!$A$7:$D$255,'Project labour content'!$D$1,FALSE))*LabEsc25*1</f>
        <v>1.0103282331643793</v>
      </c>
      <c r="BX82" s="249">
        <f>1+IF(ISNA(VLOOKUP($A82,'Project labour content'!$A$7:$D$255,'Project labour content'!$D$1,FALSE)),VLOOKUP($D82,'Project labour content'!$F$6:$G$15,'Project labour content'!$G$1,FALSE),VLOOKUP($A82,'Project labour content'!$A$7:$D$255,'Project labour content'!$D$1,FALSE))*LabEsc26*1</f>
        <v>1.0137103823674747</v>
      </c>
      <c r="BY82" s="249">
        <f>1+IF(ISNA(VLOOKUP($A82,'Project labour content'!$A$7:$D$255,'Project labour content'!$D$1,FALSE)),VLOOKUP($D82,'Project labour content'!$F$6:$G$15,'Project labour content'!$G$1,FALSE),VLOOKUP($A82,'Project labour content'!$A$7:$D$255,'Project labour content'!$D$1,FALSE))*LabEsc27*1</f>
        <v>1.0158052335508072</v>
      </c>
      <c r="BZ82" s="249">
        <f>1+IF(ISNA(VLOOKUP($A82,'Project labour content'!$A$7:$D$255,'Project labour content'!$D$1,FALSE)),VLOOKUP($D82,'Project labour content'!$F$6:$G$15,'Project labour content'!$G$1,FALSE),VLOOKUP($A82,'Project labour content'!$A$7:$D$255,'Project labour content'!$D$1,FALSE))*LabEsc28*1</f>
        <v>1.0173826564918567</v>
      </c>
      <c r="CA82" s="249">
        <f>1+IF(ISNA(VLOOKUP($A82,'Project labour content'!$A$7:$D$255,'Project labour content'!$D$1,FALSE)),VLOOKUP($D82,'Project labour content'!$F$6:$G$15,'Project labour content'!$G$1,FALSE),VLOOKUP($A82,'Project labour content'!$A$7:$D$255,'Project labour content'!$D$1,FALSE))*LabEsc29*1</f>
        <v>1.0199141048276528</v>
      </c>
      <c r="CB82" s="250" t="str">
        <f>IF(ISNA(VLOOKUP($A82,'Project labour content'!$A$7:$D$255,'Project labour content'!$D$1,FALSE)),"Category","Project")</f>
        <v>Category</v>
      </c>
      <c r="CD82" s="247" t="str">
        <f t="shared" si="30"/>
        <v>11606</v>
      </c>
    </row>
    <row r="83" spans="1:82" x14ac:dyDescent="0.15">
      <c r="A83" s="11" t="s">
        <v>119</v>
      </c>
      <c r="B83" s="11" t="str">
        <f>VLOOKUP($A83,'Incurred Real 2022$'!$A$25:$AC$426,'Incurred Real 2022$'!B$1,FALSE)</f>
        <v>LAN Corporate Refresh 17-18</v>
      </c>
      <c r="C83" s="11" t="str">
        <f>VLOOKUP($A83,'Incurred Real 2022$'!$A$25:$AC$426,'Incurred Real 2022$'!C$1,FALSE)</f>
        <v>ExAnte</v>
      </c>
      <c r="D83" s="11" t="str">
        <f>VLOOKUP($A83,'Incurred Real 2022$'!$A$25:$AC$426,'Incurred Real 2022$'!D$1,FALSE)</f>
        <v>Information Technology</v>
      </c>
      <c r="E83" s="11" t="str">
        <f>VLOOKUP($A83,'Incurred Real 2022$'!$A$25:$AC$426,'Incurred Real 2022$'!E$1,FALSE)</f>
        <v>Closed</v>
      </c>
      <c r="F83" s="105" t="str">
        <f>IF(VLOOKUP($A83,'Incurred Real 2022$'!$A$25:$AC$426,'Incurred Real 2022$'!F$1,FALSE)=0,"",VLOOKUP($A83,'Incurred Real 2022$'!$A$25:$AC$426,'Incurred Real 2022$'!F$1,FALSE))</f>
        <v/>
      </c>
      <c r="G83" s="105" t="str">
        <f>IF(VLOOKUP($A83,'Incurred Real 2022$'!$A$25:$AC$426,'Incurred Real 2022$'!G$1,FALSE)=0,"",VLOOKUP($A83,'Incurred Real 2022$'!$A$25:$AC$426,'Incurred Real 2022$'!G$1,FALSE))</f>
        <v/>
      </c>
      <c r="H83" s="105" t="str">
        <f>IF(VLOOKUP($A83,'Incurred Real 2022$'!$A$25:$AC$426,'Incurred Real 2022$'!H$1,FALSE)=0,"",VLOOKUP($A83,'Incurred Real 2022$'!$A$25:$AC$426,'Incurred Real 2022$'!H$1,FALSE))</f>
        <v/>
      </c>
      <c r="I83" s="105" t="str">
        <f>IF(VLOOKUP($A83,'Incurred Real 2022$'!$A$25:$AC$426,'Incurred Real 2022$'!I$1,FALSE)=0,"",VLOOKUP($A83,'Incurred Real 2022$'!$A$25:$AC$426,'Incurred Real 2022$'!I$1,FALSE))</f>
        <v/>
      </c>
      <c r="J83" s="105" t="str">
        <f>IF(VLOOKUP($A83,'Incurred Real 2022$'!$A$25:$AC$426,'Incurred Real 2022$'!J$1,FALSE)=0,"",VLOOKUP($A83,'Incurred Real 2022$'!$A$25:$AC$426,'Incurred Real 2022$'!J$1,FALSE))</f>
        <v/>
      </c>
      <c r="K83" s="105" t="str">
        <f>IF(VLOOKUP($A83,'Incurred Real 2022$'!$A$25:$AC$426,'Incurred Real 2022$'!K$1,FALSE)=0,"",VLOOKUP($A83,'Incurred Real 2022$'!$A$25:$AC$426,'Incurred Real 2022$'!K$1,FALSE))</f>
        <v/>
      </c>
      <c r="L83" s="105" t="str">
        <f>IF(VLOOKUP($A83,'Incurred Real 2022$'!$A$25:$AC$426,'Incurred Real 2022$'!L$1,FALSE)=0,"",VLOOKUP($A83,'Incurred Real 2022$'!$A$25:$AC$426,'Incurred Real 2022$'!L$1,FALSE))</f>
        <v/>
      </c>
      <c r="M83" s="105" t="str">
        <f>IF(VLOOKUP($A83,'Incurred Real 2022$'!$A$25:$AC$426,'Incurred Real 2022$'!M$1,FALSE)=0,"",VLOOKUP($A83,'Incurred Real 2022$'!$A$25:$AC$426,'Incurred Real 2022$'!M$1,FALSE))</f>
        <v/>
      </c>
      <c r="N83" s="105">
        <f>IF(VLOOKUP($A83,'Incurred Real 2022$'!$A$25:$AC$426,'Incurred Real 2022$'!N$1,FALSE)=0,"",VLOOKUP($A83,'Incurred Real 2022$'!$A$25:$AC$426,'Incurred Real 2022$'!N$1,FALSE))</f>
        <v>58928.5</v>
      </c>
      <c r="O83" s="105">
        <f>IF(VLOOKUP($A83,'Incurred Real 2022$'!$A$25:$AC$426,'Incurred Real 2022$'!O$1,FALSE)=0,"",VLOOKUP($A83,'Incurred Real 2022$'!$A$25:$AC$426,'Incurred Real 2022$'!O$1,FALSE))</f>
        <v>11460.27</v>
      </c>
      <c r="P83" s="105">
        <f>IF(VLOOKUP($A83,'Incurred Real 2022$'!$A$25:$AC$426,'Incurred Real 2022$'!P$1,FALSE)=0,"",VLOOKUP($A83,'Incurred Real 2022$'!$A$25:$AC$426,'Incurred Real 2022$'!P$1,FALSE))</f>
        <v>-37171.56</v>
      </c>
      <c r="Q83" s="105">
        <f>IF(VLOOKUP($A83,'Incurred Real 2022$'!$A$25:$AC$426,'Incurred Real 2022$'!Q$1,FALSE)=0,"",VLOOKUP($A83,'Incurred Real 2022$'!$A$25:$AC$426,'Incurred Real 2022$'!Q$1,FALSE))</f>
        <v>937145.45</v>
      </c>
      <c r="R83" s="105">
        <f>IF(VLOOKUP($A83,'Incurred Real 2022$'!$A$25:$AC$426,'Incurred Real 2022$'!R$1,FALSE)=0,"",VLOOKUP($A83,'Incurred Real 2022$'!$A$25:$AC$426,'Incurred Real 2022$'!R$1,FALSE))</f>
        <v>234998.8</v>
      </c>
      <c r="S83" s="105">
        <f>IF(VLOOKUP($A83,'Incurred Real 2022$'!$A$25:$AC$426,'Incurred Real 2022$'!S$1,FALSE)=0,"",VLOOKUP($A83,'Incurred Real 2022$'!$A$25:$AC$426,'Incurred Real 2022$'!S$1,FALSE))</f>
        <v>18448.21</v>
      </c>
      <c r="T83" s="105" t="str">
        <f>IF(VLOOKUP($A83,'Incurred Real 2022$'!$A$25:$AC$426,'Incurred Real 2022$'!T$1,FALSE)=0,"",VLOOKUP($A83,'Incurred Real 2022$'!$A$25:$AC$426,'Incurred Real 2022$'!T$1,FALSE))</f>
        <v/>
      </c>
      <c r="U83" s="105" t="str">
        <f>IF(VLOOKUP($A83,'Incurred Real 2022$'!$A$25:$AC$426,'Incurred Real 2022$'!U$1,FALSE)=0,"",VLOOKUP($A83,'Incurred Real 2022$'!$A$25:$AC$426,'Incurred Real 2022$'!U$1,FALSE))</f>
        <v/>
      </c>
      <c r="V83" s="13" t="str">
        <f>IF(ISTEXT(VLOOKUP($A83,'Incurred Real 2022$'!$A$25:$AC$426,'Incurred Real 2022$'!V$1,FALSE)),"",(VLOOKUP($A83,'Incurred Real 2022$'!$A$25:$AC$426,'Incurred Real 2022$'!V$1,FALSE))*BT83*Incurred_Nominal!V$15)</f>
        <v/>
      </c>
      <c r="W83" s="13" t="str">
        <f>IF(ISTEXT(VLOOKUP($A83,'Incurred Real 2022$'!$A$25:$AC$426,'Incurred Real 2022$'!W$1,FALSE)),"",(VLOOKUP($A83,'Incurred Real 2022$'!$A$25:$AC$426,'Incurred Real 2022$'!W$1,FALSE))*BU83*Incurred_Nominal!W$15)</f>
        <v/>
      </c>
      <c r="X83" s="13" t="str">
        <f>IF(ISTEXT(VLOOKUP($A83,'Incurred Real 2022$'!$A$25:$AC$426,'Incurred Real 2022$'!X$1,FALSE)),"",(VLOOKUP($A83,'Incurred Real 2022$'!$A$25:$AC$426,'Incurred Real 2022$'!X$1,FALSE))*BV83*Incurred_Nominal!X$15)</f>
        <v/>
      </c>
      <c r="Y83" s="13" t="str">
        <f>IF(ISTEXT(VLOOKUP($A83,'Incurred Real 2022$'!$A$25:$AC$426,'Incurred Real 2022$'!Y$1,FALSE)),"",(VLOOKUP($A83,'Incurred Real 2022$'!$A$25:$AC$426,'Incurred Real 2022$'!Y$1,FALSE))*BW83*Incurred_Nominal!Y$15)</f>
        <v/>
      </c>
      <c r="Z83" s="13" t="str">
        <f>IF(ISTEXT(VLOOKUP($A83,'Incurred Real 2022$'!$A$25:$AC$426,'Incurred Real 2022$'!Z$1,FALSE)),"",(VLOOKUP($A83,'Incurred Real 2022$'!$A$25:$AC$426,'Incurred Real 2022$'!Z$1,FALSE))*BX83*Incurred_Nominal!Z$15)</f>
        <v/>
      </c>
      <c r="AA83" s="13" t="str">
        <f>IF(ISTEXT(VLOOKUP($A83,'Incurred Real 2022$'!$A$25:$AC$426,'Incurred Real 2022$'!AA$1,FALSE)),"",(VLOOKUP($A83,'Incurred Real 2022$'!$A$25:$AC$426,'Incurred Real 2022$'!AA$1,FALSE))*BY83*Incurred_Nominal!AA$15)</f>
        <v/>
      </c>
      <c r="AB83" s="13" t="str">
        <f>IF(ISTEXT(VLOOKUP($A83,'Incurred Real 2022$'!$A$25:$AC$426,'Incurred Real 2022$'!AB$1,FALSE)),"",(VLOOKUP($A83,'Incurred Real 2022$'!$A$25:$AC$426,'Incurred Real 2022$'!AB$1,FALSE))*BZ83*Incurred_Nominal!AB$15)</f>
        <v/>
      </c>
      <c r="AC83" s="13" t="str">
        <f>IF(ISTEXT(VLOOKUP($A83,'Incurred Real 2022$'!$A$25:$AC$426,'Incurred Real 2022$'!AC$1,FALSE)),"",(VLOOKUP($A83,'Incurred Real 2022$'!$A$25:$AC$426,'Incurred Real 2022$'!AC$1,FALSE))*CA83*Incurred_Nominal!AC$15)</f>
        <v/>
      </c>
      <c r="AD83" s="232">
        <f t="shared" si="25"/>
        <v>1223809.67</v>
      </c>
      <c r="AE83" s="232">
        <f t="shared" si="26"/>
        <v>1298152.79</v>
      </c>
      <c r="AF83" s="239">
        <f t="shared" si="27"/>
        <v>1530779.0396832633</v>
      </c>
      <c r="AG83" s="237">
        <f t="shared" si="32"/>
        <v>1244513.4000250543</v>
      </c>
      <c r="AH83" s="240">
        <f t="shared" si="31"/>
        <v>1.230022143315167</v>
      </c>
      <c r="AI83" s="234">
        <f>VLOOKUP($A83,Incurred_Real!$A$25:$AP$479,Incurred_Real!AI$1,FALSE)</f>
        <v>2019</v>
      </c>
      <c r="AJ83" s="235">
        <f>VLOOKUP($A83,Incurred_Real!$A$25:$AP$479,Incurred_Real!AJ$1,FALSE)</f>
        <v>43108</v>
      </c>
      <c r="AK83" s="236">
        <f>VLOOKUP($A83,Incurred_Real!$A$25:$AP$479,Incurred_Real!AK$1,FALSE)</f>
        <v>2018</v>
      </c>
      <c r="AL83" s="235" t="str">
        <f>VLOOKUP($A83,Incurred_Real!$A$25:$AP$479,Incurred_Real!AL$1,FALSE)</f>
        <v/>
      </c>
      <c r="AM83" s="237">
        <f>IF(AL83="Commissioned Extra","",(IF((AD83)=0,0,SUMPRODUCT($F$17:$U$17,F83:U83))+VLOOKUP($A83,Incurred_Real!$A$25:$BS$376,Incurred_Real!$AO$1,FALSE)))</f>
        <v>1359604.9083759564</v>
      </c>
      <c r="AN83" s="232" cm="1">
        <f t="array" ref="AN83">IF(ROUND(AE83,0)=0,0,LOOKUP(2,1/(F83:AC83&lt;&gt;""),F83:AC83))</f>
        <v>18448.21</v>
      </c>
      <c r="AO83" s="232">
        <f t="shared" si="28"/>
        <v>0</v>
      </c>
      <c r="AP83" s="78"/>
      <c r="AQ83" s="20"/>
      <c r="AR83" s="245">
        <f>VLOOKUP($A83,Incurred_Real!$A$25:$CD$376,Incurred_Real!AR$1,FALSE)</f>
        <v>0</v>
      </c>
      <c r="AS83" s="246">
        <f>VLOOKUP($A83,Incurred_Real!$A$25:$CD$376,Incurred_Real!AS$1,FALSE)</f>
        <v>0</v>
      </c>
      <c r="AT83" s="246">
        <f>VLOOKUP($A83,Incurred_Real!$A$25:$CD$376,Incurred_Real!AT$1,FALSE)</f>
        <v>0</v>
      </c>
      <c r="AU83" s="246">
        <f>VLOOKUP($A83,Incurred_Real!$A$25:$CD$376,Incurred_Real!AU$1,FALSE)</f>
        <v>0</v>
      </c>
      <c r="AV83" s="246">
        <f>VLOOKUP($A83,Incurred_Real!$A$25:$CD$376,Incurred_Real!AV$1,FALSE)</f>
        <v>1</v>
      </c>
      <c r="AW83" s="246">
        <f>VLOOKUP($A83,Incurred_Real!$A$25:$CD$376,Incurred_Real!AW$1,FALSE)</f>
        <v>0</v>
      </c>
      <c r="AX83" s="246">
        <f>VLOOKUP($A83,Incurred_Real!$A$25:$CD$376,Incurred_Real!AX$1,FALSE)</f>
        <v>0</v>
      </c>
      <c r="AY83" s="246">
        <f>VLOOKUP($A83,Incurred_Real!$A$25:$CD$376,Incurred_Real!AY$1,FALSE)</f>
        <v>0</v>
      </c>
      <c r="AZ83" s="246">
        <f>VLOOKUP($A83,Incurred_Real!$A$25:$CD$376,Incurred_Real!AZ$1,FALSE)</f>
        <v>0</v>
      </c>
      <c r="BA83" s="246">
        <f>VLOOKUP($A83,Incurred_Real!$A$25:$CD$376,Incurred_Real!BA$1,FALSE)</f>
        <v>0</v>
      </c>
      <c r="BB83" s="246">
        <f>VLOOKUP($A83,Incurred_Real!$A$25:$CD$376,Incurred_Real!BB$1,FALSE)</f>
        <v>0</v>
      </c>
      <c r="BC83" s="246">
        <f>VLOOKUP($A83,Incurred_Real!$A$25:$CD$376,Incurred_Real!BC$1,FALSE)</f>
        <v>0</v>
      </c>
      <c r="BD83" s="246">
        <f>VLOOKUP($A83,Incurred_Real!$A$25:$CD$376,Incurred_Real!BD$1,FALSE)</f>
        <v>0</v>
      </c>
      <c r="BE83" s="246">
        <f>VLOOKUP($A83,Incurred_Real!$A$25:$CD$376,Incurred_Real!BE$1,FALSE)</f>
        <v>0</v>
      </c>
      <c r="BF83" s="246">
        <f>VLOOKUP($A83,Incurred_Real!$A$25:$CD$376,Incurred_Real!BF$1,FALSE)</f>
        <v>0</v>
      </c>
      <c r="BG83" s="246">
        <f>VLOOKUP($A83,Incurred_Real!$A$25:$CD$376,Incurred_Real!BG$1,FALSE)</f>
        <v>0</v>
      </c>
      <c r="BH83" s="246">
        <f>VLOOKUP($A83,Incurred_Real!$A$25:$CD$376,Incurred_Real!BH$1,FALSE)</f>
        <v>0</v>
      </c>
      <c r="BI83" s="246">
        <f>VLOOKUP($A83,Incurred_Real!$A$25:$CD$376,Incurred_Real!BI$1,FALSE)</f>
        <v>0</v>
      </c>
      <c r="BJ83" s="246">
        <f>VLOOKUP($A83,Incurred_Real!$A$25:$CD$376,Incurred_Real!BJ$1,FALSE)</f>
        <v>0</v>
      </c>
      <c r="BK83" s="246">
        <f>VLOOKUP($A83,Incurred_Real!$A$25:$CD$376,Incurred_Real!BK$1,FALSE)</f>
        <v>0</v>
      </c>
      <c r="BL83" s="246">
        <f>VLOOKUP($A83,Incurred_Real!$A$25:$CD$376,Incurred_Real!BL$1,FALSE)</f>
        <v>0</v>
      </c>
      <c r="BM83" s="246">
        <f>VLOOKUP($A83,Incurred_Real!$A$25:$CD$376,Incurred_Real!BM$1,FALSE)</f>
        <v>0</v>
      </c>
      <c r="BN83" s="246">
        <f>VLOOKUP($A83,Incurred_Real!$A$25:$CD$376,Incurred_Real!BN$1,FALSE)</f>
        <v>0</v>
      </c>
      <c r="BO83" s="246">
        <f>VLOOKUP($A83,Incurred_Real!$A$25:$CD$376,Incurred_Real!BO$1,FALSE)</f>
        <v>0</v>
      </c>
      <c r="BP83" s="246">
        <f>VLOOKUP($A83,Incurred_Real!$A$25:$CD$376,Incurred_Real!BP$1,FALSE)</f>
        <v>0</v>
      </c>
      <c r="BQ83" s="246">
        <f>VLOOKUP($A83,Incurred_Real!$A$25:$CD$376,Incurred_Real!BQ$1,FALSE)</f>
        <v>0</v>
      </c>
      <c r="BR83" s="246">
        <f>VLOOKUP($A83,Incurred_Real!$A$25:$CD$376,Incurred_Real!BR$1,FALSE)</f>
        <v>0</v>
      </c>
      <c r="BS83" s="254">
        <f t="shared" si="29"/>
        <v>1</v>
      </c>
      <c r="BT83" s="249">
        <f>1+IF(ISNA(VLOOKUP($A83,'Project labour content'!$A$7:$D$255,'Project labour content'!$D$1,FALSE)),VLOOKUP($D83,'Project labour content'!$F$6:$G$15,'Project labour content'!$G$1,FALSE),VLOOKUP($A83,'Project labour content'!$A$7:$D$255,'Project labour content'!$D$1,FALSE))*LabEsc22*1</f>
        <v>1.0024480115846353</v>
      </c>
      <c r="BU83" s="249">
        <f>1+IF(ISNA(VLOOKUP($A83,'Project labour content'!$A$7:$D$255,'Project labour content'!$D$1,FALSE)),VLOOKUP($D83,'Project labour content'!$F$6:$G$15,'Project labour content'!$G$1,FALSE),VLOOKUP($A83,'Project labour content'!$A$7:$D$255,'Project labour content'!$D$1,FALSE))*LabEsc23*1</f>
        <v>1.0049077736248768</v>
      </c>
      <c r="BV83" s="249">
        <f>1+IF(ISNA(VLOOKUP($A83,'Project labour content'!$A$7:$D$255,'Project labour content'!$D$1,FALSE)),VLOOKUP($D83,'Project labour content'!$F$6:$G$15,'Project labour content'!$G$1,FALSE),VLOOKUP($A83,'Project labour content'!$A$7:$D$255,'Project labour content'!$D$1,FALSE))*LabEsc24*1</f>
        <v>1.0072248694667842</v>
      </c>
      <c r="BW83" s="249">
        <f>1+IF(ISNA(VLOOKUP($A83,'Project labour content'!$A$7:$D$255,'Project labour content'!$D$1,FALSE)),VLOOKUP($D83,'Project labour content'!$F$6:$G$15,'Project labour content'!$G$1,FALSE),VLOOKUP($A83,'Project labour content'!$A$7:$D$255,'Project labour content'!$D$1,FALSE))*LabEsc25*1</f>
        <v>1.0103282331643793</v>
      </c>
      <c r="BX83" s="249">
        <f>1+IF(ISNA(VLOOKUP($A83,'Project labour content'!$A$7:$D$255,'Project labour content'!$D$1,FALSE)),VLOOKUP($D83,'Project labour content'!$F$6:$G$15,'Project labour content'!$G$1,FALSE),VLOOKUP($A83,'Project labour content'!$A$7:$D$255,'Project labour content'!$D$1,FALSE))*LabEsc26*1</f>
        <v>1.0137103823674747</v>
      </c>
      <c r="BY83" s="249">
        <f>1+IF(ISNA(VLOOKUP($A83,'Project labour content'!$A$7:$D$255,'Project labour content'!$D$1,FALSE)),VLOOKUP($D83,'Project labour content'!$F$6:$G$15,'Project labour content'!$G$1,FALSE),VLOOKUP($A83,'Project labour content'!$A$7:$D$255,'Project labour content'!$D$1,FALSE))*LabEsc27*1</f>
        <v>1.0158052335508072</v>
      </c>
      <c r="BZ83" s="249">
        <f>1+IF(ISNA(VLOOKUP($A83,'Project labour content'!$A$7:$D$255,'Project labour content'!$D$1,FALSE)),VLOOKUP($D83,'Project labour content'!$F$6:$G$15,'Project labour content'!$G$1,FALSE),VLOOKUP($A83,'Project labour content'!$A$7:$D$255,'Project labour content'!$D$1,FALSE))*LabEsc28*1</f>
        <v>1.0173826564918567</v>
      </c>
      <c r="CA83" s="249">
        <f>1+IF(ISNA(VLOOKUP($A83,'Project labour content'!$A$7:$D$255,'Project labour content'!$D$1,FALSE)),VLOOKUP($D83,'Project labour content'!$F$6:$G$15,'Project labour content'!$G$1,FALSE),VLOOKUP($A83,'Project labour content'!$A$7:$D$255,'Project labour content'!$D$1,FALSE))*LabEsc29*1</f>
        <v>1.0199141048276528</v>
      </c>
      <c r="CB83" s="250" t="str">
        <f>IF(ISNA(VLOOKUP($A83,'Project labour content'!$A$7:$D$255,'Project labour content'!$D$1,FALSE)),"Category","Project")</f>
        <v>Category</v>
      </c>
      <c r="CD83" s="247" t="str">
        <f t="shared" si="30"/>
        <v>11610</v>
      </c>
    </row>
    <row r="84" spans="1:82" x14ac:dyDescent="0.15">
      <c r="A84" s="11" t="s">
        <v>120</v>
      </c>
      <c r="B84" s="11" t="str">
        <f>VLOOKUP($A84,'Incurred Real 2022$'!$A$25:$AC$426,'Incurred Real 2022$'!B$1,FALSE)</f>
        <v>Asset Design Manuals (ADM) Major Rewrite</v>
      </c>
      <c r="C84" s="11" t="str">
        <f>VLOOKUP($A84,'Incurred Real 2022$'!$A$25:$AC$426,'Incurred Real 2022$'!C$1,FALSE)</f>
        <v>ExAnte</v>
      </c>
      <c r="D84" s="11" t="str">
        <f>VLOOKUP($A84,'Incurred Real 2022$'!$A$25:$AC$426,'Incurred Real 2022$'!D$1,FALSE)</f>
        <v>Augmentation</v>
      </c>
      <c r="E84" s="11" t="str">
        <f>VLOOKUP($A84,'Incurred Real 2022$'!$A$25:$AC$426,'Incurred Real 2022$'!E$1,FALSE)</f>
        <v>Closed</v>
      </c>
      <c r="F84" s="105" t="str">
        <f>IF(VLOOKUP($A84,'Incurred Real 2022$'!$A$25:$AC$426,'Incurred Real 2022$'!F$1,FALSE)=0,"",VLOOKUP($A84,'Incurred Real 2022$'!$A$25:$AC$426,'Incurred Real 2022$'!F$1,FALSE))</f>
        <v/>
      </c>
      <c r="G84" s="105" t="str">
        <f>IF(VLOOKUP($A84,'Incurred Real 2022$'!$A$25:$AC$426,'Incurred Real 2022$'!G$1,FALSE)=0,"",VLOOKUP($A84,'Incurred Real 2022$'!$A$25:$AC$426,'Incurred Real 2022$'!G$1,FALSE))</f>
        <v/>
      </c>
      <c r="H84" s="105" t="str">
        <f>IF(VLOOKUP($A84,'Incurred Real 2022$'!$A$25:$AC$426,'Incurred Real 2022$'!H$1,FALSE)=0,"",VLOOKUP($A84,'Incurred Real 2022$'!$A$25:$AC$426,'Incurred Real 2022$'!H$1,FALSE))</f>
        <v/>
      </c>
      <c r="I84" s="105" t="str">
        <f>IF(VLOOKUP($A84,'Incurred Real 2022$'!$A$25:$AC$426,'Incurred Real 2022$'!I$1,FALSE)=0,"",VLOOKUP($A84,'Incurred Real 2022$'!$A$25:$AC$426,'Incurred Real 2022$'!I$1,FALSE))</f>
        <v/>
      </c>
      <c r="J84" s="105" t="str">
        <f>IF(VLOOKUP($A84,'Incurred Real 2022$'!$A$25:$AC$426,'Incurred Real 2022$'!J$1,FALSE)=0,"",VLOOKUP($A84,'Incurred Real 2022$'!$A$25:$AC$426,'Incurred Real 2022$'!J$1,FALSE))</f>
        <v/>
      </c>
      <c r="K84" s="105" t="str">
        <f>IF(VLOOKUP($A84,'Incurred Real 2022$'!$A$25:$AC$426,'Incurred Real 2022$'!K$1,FALSE)=0,"",VLOOKUP($A84,'Incurred Real 2022$'!$A$25:$AC$426,'Incurred Real 2022$'!K$1,FALSE))</f>
        <v/>
      </c>
      <c r="L84" s="105" t="str">
        <f>IF(VLOOKUP($A84,'Incurred Real 2022$'!$A$25:$AC$426,'Incurred Real 2022$'!L$1,FALSE)=0,"",VLOOKUP($A84,'Incurred Real 2022$'!$A$25:$AC$426,'Incurred Real 2022$'!L$1,FALSE))</f>
        <v/>
      </c>
      <c r="M84" s="105" t="str">
        <f>IF(VLOOKUP($A84,'Incurred Real 2022$'!$A$25:$AC$426,'Incurred Real 2022$'!M$1,FALSE)=0,"",VLOOKUP($A84,'Incurred Real 2022$'!$A$25:$AC$426,'Incurred Real 2022$'!M$1,FALSE))</f>
        <v/>
      </c>
      <c r="N84" s="105" t="str">
        <f>IF(VLOOKUP($A84,'Incurred Real 2022$'!$A$25:$AC$426,'Incurred Real 2022$'!N$1,FALSE)=0,"",VLOOKUP($A84,'Incurred Real 2022$'!$A$25:$AC$426,'Incurred Real 2022$'!N$1,FALSE))</f>
        <v/>
      </c>
      <c r="O84" s="105">
        <f>IF(VLOOKUP($A84,'Incurred Real 2022$'!$A$25:$AC$426,'Incurred Real 2022$'!O$1,FALSE)=0,"",VLOOKUP($A84,'Incurred Real 2022$'!$A$25:$AC$426,'Incurred Real 2022$'!O$1,FALSE))</f>
        <v>9013.5</v>
      </c>
      <c r="P84" s="105">
        <f>IF(VLOOKUP($A84,'Incurred Real 2022$'!$A$25:$AC$426,'Incurred Real 2022$'!P$1,FALSE)=0,"",VLOOKUP($A84,'Incurred Real 2022$'!$A$25:$AC$426,'Incurred Real 2022$'!P$1,FALSE))</f>
        <v>404991.72</v>
      </c>
      <c r="Q84" s="105">
        <f>IF(VLOOKUP($A84,'Incurred Real 2022$'!$A$25:$AC$426,'Incurred Real 2022$'!Q$1,FALSE)=0,"",VLOOKUP($A84,'Incurred Real 2022$'!$A$25:$AC$426,'Incurred Real 2022$'!Q$1,FALSE))</f>
        <v>1644815.3600000001</v>
      </c>
      <c r="R84" s="105">
        <f>IF(VLOOKUP($A84,'Incurred Real 2022$'!$A$25:$AC$426,'Incurred Real 2022$'!R$1,FALSE)=0,"",VLOOKUP($A84,'Incurred Real 2022$'!$A$25:$AC$426,'Incurred Real 2022$'!R$1,FALSE))</f>
        <v>2550175.79</v>
      </c>
      <c r="S84" s="105">
        <f>IF(VLOOKUP($A84,'Incurred Real 2022$'!$A$25:$AC$426,'Incurred Real 2022$'!S$1,FALSE)=0,"",VLOOKUP($A84,'Incurred Real 2022$'!$A$25:$AC$426,'Incurred Real 2022$'!S$1,FALSE))</f>
        <v>281383.5</v>
      </c>
      <c r="T84" s="105" t="str">
        <f>IF(VLOOKUP($A84,'Incurred Real 2022$'!$A$25:$AC$426,'Incurred Real 2022$'!T$1,FALSE)=0,"",VLOOKUP($A84,'Incurred Real 2022$'!$A$25:$AC$426,'Incurred Real 2022$'!T$1,FALSE))</f>
        <v/>
      </c>
      <c r="U84" s="105" t="str">
        <f>IF(VLOOKUP($A84,'Incurred Real 2022$'!$A$25:$AC$426,'Incurred Real 2022$'!U$1,FALSE)=0,"",VLOOKUP($A84,'Incurred Real 2022$'!$A$25:$AC$426,'Incurred Real 2022$'!U$1,FALSE))</f>
        <v/>
      </c>
      <c r="V84" s="13" t="str">
        <f>IF(ISTEXT(VLOOKUP($A84,'Incurred Real 2022$'!$A$25:$AC$426,'Incurred Real 2022$'!V$1,FALSE)),"",(VLOOKUP($A84,'Incurred Real 2022$'!$A$25:$AC$426,'Incurred Real 2022$'!V$1,FALSE))*BT84*Incurred_Nominal!V$15)</f>
        <v/>
      </c>
      <c r="W84" s="13" t="str">
        <f>IF(ISTEXT(VLOOKUP($A84,'Incurred Real 2022$'!$A$25:$AC$426,'Incurred Real 2022$'!W$1,FALSE)),"",(VLOOKUP($A84,'Incurred Real 2022$'!$A$25:$AC$426,'Incurred Real 2022$'!W$1,FALSE))*BU84*Incurred_Nominal!W$15)</f>
        <v/>
      </c>
      <c r="X84" s="13" t="str">
        <f>IF(ISTEXT(VLOOKUP($A84,'Incurred Real 2022$'!$A$25:$AC$426,'Incurred Real 2022$'!X$1,FALSE)),"",(VLOOKUP($A84,'Incurred Real 2022$'!$A$25:$AC$426,'Incurred Real 2022$'!X$1,FALSE))*BV84*Incurred_Nominal!X$15)</f>
        <v/>
      </c>
      <c r="Y84" s="13" t="str">
        <f>IF(ISTEXT(VLOOKUP($A84,'Incurred Real 2022$'!$A$25:$AC$426,'Incurred Real 2022$'!Y$1,FALSE)),"",(VLOOKUP($A84,'Incurred Real 2022$'!$A$25:$AC$426,'Incurred Real 2022$'!Y$1,FALSE))*BW84*Incurred_Nominal!Y$15)</f>
        <v/>
      </c>
      <c r="Z84" s="13" t="str">
        <f>IF(ISTEXT(VLOOKUP($A84,'Incurred Real 2022$'!$A$25:$AC$426,'Incurred Real 2022$'!Z$1,FALSE)),"",(VLOOKUP($A84,'Incurred Real 2022$'!$A$25:$AC$426,'Incurred Real 2022$'!Z$1,FALSE))*BX84*Incurred_Nominal!Z$15)</f>
        <v/>
      </c>
      <c r="AA84" s="13" t="str">
        <f>IF(ISTEXT(VLOOKUP($A84,'Incurred Real 2022$'!$A$25:$AC$426,'Incurred Real 2022$'!AA$1,FALSE)),"",(VLOOKUP($A84,'Incurred Real 2022$'!$A$25:$AC$426,'Incurred Real 2022$'!AA$1,FALSE))*BY84*Incurred_Nominal!AA$15)</f>
        <v/>
      </c>
      <c r="AB84" s="13" t="str">
        <f>IF(ISTEXT(VLOOKUP($A84,'Incurred Real 2022$'!$A$25:$AC$426,'Incurred Real 2022$'!AB$1,FALSE)),"",(VLOOKUP($A84,'Incurred Real 2022$'!$A$25:$AC$426,'Incurred Real 2022$'!AB$1,FALSE))*BZ84*Incurred_Nominal!AB$15)</f>
        <v/>
      </c>
      <c r="AC84" s="13" t="str">
        <f>IF(ISTEXT(VLOOKUP($A84,'Incurred Real 2022$'!$A$25:$AC$426,'Incurred Real 2022$'!AC$1,FALSE)),"",(VLOOKUP($A84,'Incurred Real 2022$'!$A$25:$AC$426,'Incurred Real 2022$'!AC$1,FALSE))*CA84*Incurred_Nominal!AC$15)</f>
        <v/>
      </c>
      <c r="AD84" s="232">
        <f t="shared" si="25"/>
        <v>4890379.87</v>
      </c>
      <c r="AE84" s="232">
        <f t="shared" si="26"/>
        <v>4890379.87</v>
      </c>
      <c r="AF84" s="239">
        <f t="shared" si="27"/>
        <v>6070034.1794090588</v>
      </c>
      <c r="AG84" s="237">
        <f t="shared" si="32"/>
        <v>5000638.5044702999</v>
      </c>
      <c r="AH84" s="240">
        <f t="shared" si="31"/>
        <v>1.2138518259183857</v>
      </c>
      <c r="AI84" s="234">
        <f>VLOOKUP($A84,Incurred_Real!$A$25:$AP$479,Incurred_Real!AI$1,FALSE)</f>
        <v>2019</v>
      </c>
      <c r="AJ84" s="235">
        <f>VLOOKUP($A84,Incurred_Real!$A$25:$AP$479,Incurred_Real!AJ$1,FALSE)</f>
        <v>43343</v>
      </c>
      <c r="AK84" s="236">
        <f>VLOOKUP($A84,Incurred_Real!$A$25:$AP$479,Incurred_Real!AK$1,FALSE)</f>
        <v>2019</v>
      </c>
      <c r="AL84" s="235" t="str">
        <f>VLOOKUP($A84,Incurred_Real!$A$25:$AP$479,Incurred_Real!AL$1,FALSE)</f>
        <v/>
      </c>
      <c r="AM84" s="237">
        <f>IF(AL84="Commissioned Extra","",(IF((AD84)=0,0,SUMPRODUCT($F$17:$U$17,F84:U84))+VLOOKUP($A84,Incurred_Real!$A$25:$BS$376,Incurred_Real!$AO$1,FALSE)))</f>
        <v>5391273.3649932845</v>
      </c>
      <c r="AN84" s="232" cm="1">
        <f t="array" ref="AN84">IF(ROUND(AE84,0)=0,0,LOOKUP(2,1/(F84:AC84&lt;&gt;""),F84:AC84))</f>
        <v>281383.5</v>
      </c>
      <c r="AO84" s="232">
        <f t="shared" si="28"/>
        <v>0</v>
      </c>
      <c r="AP84" s="78"/>
      <c r="AQ84" s="20"/>
      <c r="AR84" s="245">
        <f>VLOOKUP($A84,Incurred_Real!$A$25:$CD$376,Incurred_Real!AR$1,FALSE)</f>
        <v>0</v>
      </c>
      <c r="AS84" s="246">
        <f>VLOOKUP($A84,Incurred_Real!$A$25:$CD$376,Incurred_Real!AS$1,FALSE)</f>
        <v>0</v>
      </c>
      <c r="AT84" s="246">
        <f>VLOOKUP($A84,Incurred_Real!$A$25:$CD$376,Incurred_Real!AT$1,FALSE)</f>
        <v>0</v>
      </c>
      <c r="AU84" s="246">
        <f>VLOOKUP($A84,Incurred_Real!$A$25:$CD$376,Incurred_Real!AU$1,FALSE)</f>
        <v>0</v>
      </c>
      <c r="AV84" s="246">
        <f>VLOOKUP($A84,Incurred_Real!$A$25:$CD$376,Incurred_Real!AV$1,FALSE)</f>
        <v>0</v>
      </c>
      <c r="AW84" s="246">
        <f>VLOOKUP($A84,Incurred_Real!$A$25:$CD$376,Incurred_Real!AW$1,FALSE)</f>
        <v>0</v>
      </c>
      <c r="AX84" s="246">
        <f>VLOOKUP($A84,Incurred_Real!$A$25:$CD$376,Incurred_Real!AX$1,FALSE)</f>
        <v>0</v>
      </c>
      <c r="AY84" s="246">
        <f>VLOOKUP($A84,Incurred_Real!$A$25:$CD$376,Incurred_Real!AY$1,FALSE)</f>
        <v>0</v>
      </c>
      <c r="AZ84" s="246">
        <f>VLOOKUP($A84,Incurred_Real!$A$25:$CD$376,Incurred_Real!AZ$1,FALSE)</f>
        <v>1</v>
      </c>
      <c r="BA84" s="246">
        <f>VLOOKUP($A84,Incurred_Real!$A$25:$CD$376,Incurred_Real!BA$1,FALSE)</f>
        <v>0</v>
      </c>
      <c r="BB84" s="246">
        <f>VLOOKUP($A84,Incurred_Real!$A$25:$CD$376,Incurred_Real!BB$1,FALSE)</f>
        <v>0</v>
      </c>
      <c r="BC84" s="246">
        <f>VLOOKUP($A84,Incurred_Real!$A$25:$CD$376,Incurred_Real!BC$1,FALSE)</f>
        <v>0</v>
      </c>
      <c r="BD84" s="246">
        <f>VLOOKUP($A84,Incurred_Real!$A$25:$CD$376,Incurred_Real!BD$1,FALSE)</f>
        <v>0</v>
      </c>
      <c r="BE84" s="246">
        <f>VLOOKUP($A84,Incurred_Real!$A$25:$CD$376,Incurred_Real!BE$1,FALSE)</f>
        <v>0</v>
      </c>
      <c r="BF84" s="246">
        <f>VLOOKUP($A84,Incurred_Real!$A$25:$CD$376,Incurred_Real!BF$1,FALSE)</f>
        <v>0</v>
      </c>
      <c r="BG84" s="246">
        <f>VLOOKUP($A84,Incurred_Real!$A$25:$CD$376,Incurred_Real!BG$1,FALSE)</f>
        <v>0</v>
      </c>
      <c r="BH84" s="246">
        <f>VLOOKUP($A84,Incurred_Real!$A$25:$CD$376,Incurred_Real!BH$1,FALSE)</f>
        <v>0</v>
      </c>
      <c r="BI84" s="246">
        <f>VLOOKUP($A84,Incurred_Real!$A$25:$CD$376,Incurred_Real!BI$1,FALSE)</f>
        <v>0</v>
      </c>
      <c r="BJ84" s="246">
        <f>VLOOKUP($A84,Incurred_Real!$A$25:$CD$376,Incurred_Real!BJ$1,FALSE)</f>
        <v>0</v>
      </c>
      <c r="BK84" s="246">
        <f>VLOOKUP($A84,Incurred_Real!$A$25:$CD$376,Incurred_Real!BK$1,FALSE)</f>
        <v>0</v>
      </c>
      <c r="BL84" s="246">
        <f>VLOOKUP($A84,Incurred_Real!$A$25:$CD$376,Incurred_Real!BL$1,FALSE)</f>
        <v>0</v>
      </c>
      <c r="BM84" s="246">
        <f>VLOOKUP($A84,Incurred_Real!$A$25:$CD$376,Incurred_Real!BM$1,FALSE)</f>
        <v>0</v>
      </c>
      <c r="BN84" s="246">
        <f>VLOOKUP($A84,Incurred_Real!$A$25:$CD$376,Incurred_Real!BN$1,FALSE)</f>
        <v>0</v>
      </c>
      <c r="BO84" s="246">
        <f>VLOOKUP($A84,Incurred_Real!$A$25:$CD$376,Incurred_Real!BO$1,FALSE)</f>
        <v>0</v>
      </c>
      <c r="BP84" s="246">
        <f>VLOOKUP($A84,Incurred_Real!$A$25:$CD$376,Incurred_Real!BP$1,FALSE)</f>
        <v>0</v>
      </c>
      <c r="BQ84" s="246">
        <f>VLOOKUP($A84,Incurred_Real!$A$25:$CD$376,Incurred_Real!BQ$1,FALSE)</f>
        <v>0</v>
      </c>
      <c r="BR84" s="246">
        <f>VLOOKUP($A84,Incurred_Real!$A$25:$CD$376,Incurred_Real!BR$1,FALSE)</f>
        <v>0</v>
      </c>
      <c r="BS84" s="254">
        <f t="shared" si="29"/>
        <v>1</v>
      </c>
      <c r="BT84" s="249">
        <f>1+IF(ISNA(VLOOKUP($A84,'Project labour content'!$A$7:$D$255,'Project labour content'!$D$1,FALSE)),VLOOKUP($D84,'Project labour content'!$F$6:$G$15,'Project labour content'!$G$1,FALSE),VLOOKUP($A84,'Project labour content'!$A$7:$D$255,'Project labour content'!$D$1,FALSE))*LabEsc22*1</f>
        <v>1.0003471041831231</v>
      </c>
      <c r="BU84" s="249">
        <f>1+IF(ISNA(VLOOKUP($A84,'Project labour content'!$A$7:$D$255,'Project labour content'!$D$1,FALSE)),VLOOKUP($D84,'Project labour content'!$F$6:$G$15,'Project labour content'!$G$1,FALSE),VLOOKUP($A84,'Project labour content'!$A$7:$D$255,'Project labour content'!$D$1,FALSE))*LabEsc23*1</f>
        <v>1.0006958744663252</v>
      </c>
      <c r="BV84" s="249">
        <f>1+IF(ISNA(VLOOKUP($A84,'Project labour content'!$A$7:$D$255,'Project labour content'!$D$1,FALSE)),VLOOKUP($D84,'Project labour content'!$F$6:$G$15,'Project labour content'!$G$1,FALSE),VLOOKUP($A84,'Project labour content'!$A$7:$D$255,'Project labour content'!$D$1,FALSE))*LabEsc24*1</f>
        <v>1.0010244160731017</v>
      </c>
      <c r="BW84" s="249">
        <f>1+IF(ISNA(VLOOKUP($A84,'Project labour content'!$A$7:$D$255,'Project labour content'!$D$1,FALSE)),VLOOKUP($D84,'Project labour content'!$F$6:$G$15,'Project labour content'!$G$1,FALSE),VLOOKUP($A84,'Project labour content'!$A$7:$D$255,'Project labour content'!$D$1,FALSE))*LabEsc25*1</f>
        <v>1.0014644427984443</v>
      </c>
      <c r="BX84" s="249">
        <f>1+IF(ISNA(VLOOKUP($A84,'Project labour content'!$A$7:$D$255,'Project labour content'!$D$1,FALSE)),VLOOKUP($D84,'Project labour content'!$F$6:$G$15,'Project labour content'!$G$1,FALSE),VLOOKUP($A84,'Project labour content'!$A$7:$D$255,'Project labour content'!$D$1,FALSE))*LabEsc26*1</f>
        <v>1.0019439985912801</v>
      </c>
      <c r="BY84" s="249">
        <f>1+IF(ISNA(VLOOKUP($A84,'Project labour content'!$A$7:$D$255,'Project labour content'!$D$1,FALSE)),VLOOKUP($D84,'Project labour content'!$F$6:$G$15,'Project labour content'!$G$1,FALSE),VLOOKUP($A84,'Project labour content'!$A$7:$D$255,'Project labour content'!$D$1,FALSE))*LabEsc27*1</f>
        <v>1.0022410280715812</v>
      </c>
      <c r="BZ84" s="249">
        <f>1+IF(ISNA(VLOOKUP($A84,'Project labour content'!$A$7:$D$255,'Project labour content'!$D$1,FALSE)),VLOOKUP($D84,'Project labour content'!$F$6:$G$15,'Project labour content'!$G$1,FALSE),VLOOKUP($A84,'Project labour content'!$A$7:$D$255,'Project labour content'!$D$1,FALSE))*LabEsc28*1</f>
        <v>1.002464691270248</v>
      </c>
      <c r="CA84" s="249">
        <f>1+IF(ISNA(VLOOKUP($A84,'Project labour content'!$A$7:$D$255,'Project labour content'!$D$1,FALSE)),VLOOKUP($D84,'Project labour content'!$F$6:$G$15,'Project labour content'!$G$1,FALSE),VLOOKUP($A84,'Project labour content'!$A$7:$D$255,'Project labour content'!$D$1,FALSE))*LabEsc29*1</f>
        <v>1.0028236259714685</v>
      </c>
      <c r="CB84" s="250" t="str">
        <f>IF(ISNA(VLOOKUP($A84,'Project labour content'!$A$7:$D$255,'Project labour content'!$D$1,FALSE)),"Category","Project")</f>
        <v>Category</v>
      </c>
      <c r="CD84" s="247" t="str">
        <f t="shared" si="30"/>
        <v>11615</v>
      </c>
    </row>
    <row r="85" spans="1:82" x14ac:dyDescent="0.15">
      <c r="A85" s="11" t="s">
        <v>122</v>
      </c>
      <c r="B85" s="11" t="str">
        <f>VLOOKUP($A85,'Incurred Real 2022$'!$A$25:$AC$426,'Incurred Real 2022$'!B$1,FALSE)</f>
        <v>Robertstown Telecoms Bearer</v>
      </c>
      <c r="C85" s="11" t="str">
        <f>VLOOKUP($A85,'Incurred Real 2022$'!$A$25:$AC$426,'Incurred Real 2022$'!C$1,FALSE)</f>
        <v>ExAnte</v>
      </c>
      <c r="D85" s="11" t="str">
        <f>VLOOKUP($A85,'Incurred Real 2022$'!$A$25:$AC$426,'Incurred Real 2022$'!D$1,FALSE)</f>
        <v>Replacement</v>
      </c>
      <c r="E85" s="11" t="str">
        <f>VLOOKUP($A85,'Incurred Real 2022$'!$A$25:$AC$426,'Incurred Real 2022$'!E$1,FALSE)</f>
        <v>Active</v>
      </c>
      <c r="F85" s="105" t="str">
        <f>IF(VLOOKUP($A85,'Incurred Real 2022$'!$A$25:$AC$426,'Incurred Real 2022$'!F$1,FALSE)=0,"",VLOOKUP($A85,'Incurred Real 2022$'!$A$25:$AC$426,'Incurred Real 2022$'!F$1,FALSE))</f>
        <v/>
      </c>
      <c r="G85" s="105" t="str">
        <f>IF(VLOOKUP($A85,'Incurred Real 2022$'!$A$25:$AC$426,'Incurred Real 2022$'!G$1,FALSE)=0,"",VLOOKUP($A85,'Incurred Real 2022$'!$A$25:$AC$426,'Incurred Real 2022$'!G$1,FALSE))</f>
        <v/>
      </c>
      <c r="H85" s="105" t="str">
        <f>IF(VLOOKUP($A85,'Incurred Real 2022$'!$A$25:$AC$426,'Incurred Real 2022$'!H$1,FALSE)=0,"",VLOOKUP($A85,'Incurred Real 2022$'!$A$25:$AC$426,'Incurred Real 2022$'!H$1,FALSE))</f>
        <v/>
      </c>
      <c r="I85" s="105" t="str">
        <f>IF(VLOOKUP($A85,'Incurred Real 2022$'!$A$25:$AC$426,'Incurred Real 2022$'!I$1,FALSE)=0,"",VLOOKUP($A85,'Incurred Real 2022$'!$A$25:$AC$426,'Incurred Real 2022$'!I$1,FALSE))</f>
        <v/>
      </c>
      <c r="J85" s="105" t="str">
        <f>IF(VLOOKUP($A85,'Incurred Real 2022$'!$A$25:$AC$426,'Incurred Real 2022$'!J$1,FALSE)=0,"",VLOOKUP($A85,'Incurred Real 2022$'!$A$25:$AC$426,'Incurred Real 2022$'!J$1,FALSE))</f>
        <v/>
      </c>
      <c r="K85" s="105" t="str">
        <f>IF(VLOOKUP($A85,'Incurred Real 2022$'!$A$25:$AC$426,'Incurred Real 2022$'!K$1,FALSE)=0,"",VLOOKUP($A85,'Incurred Real 2022$'!$A$25:$AC$426,'Incurred Real 2022$'!K$1,FALSE))</f>
        <v/>
      </c>
      <c r="L85" s="105" t="str">
        <f>IF(VLOOKUP($A85,'Incurred Real 2022$'!$A$25:$AC$426,'Incurred Real 2022$'!L$1,FALSE)=0,"",VLOOKUP($A85,'Incurred Real 2022$'!$A$25:$AC$426,'Incurred Real 2022$'!L$1,FALSE))</f>
        <v/>
      </c>
      <c r="M85" s="105" t="str">
        <f>IF(VLOOKUP($A85,'Incurred Real 2022$'!$A$25:$AC$426,'Incurred Real 2022$'!M$1,FALSE)=0,"",VLOOKUP($A85,'Incurred Real 2022$'!$A$25:$AC$426,'Incurred Real 2022$'!M$1,FALSE))</f>
        <v/>
      </c>
      <c r="N85" s="105" t="str">
        <f>IF(VLOOKUP($A85,'Incurred Real 2022$'!$A$25:$AC$426,'Incurred Real 2022$'!N$1,FALSE)=0,"",VLOOKUP($A85,'Incurred Real 2022$'!$A$25:$AC$426,'Incurred Real 2022$'!N$1,FALSE))</f>
        <v/>
      </c>
      <c r="O85" s="105">
        <f>IF(VLOOKUP($A85,'Incurred Real 2022$'!$A$25:$AC$426,'Incurred Real 2022$'!O$1,FALSE)=0,"",VLOOKUP($A85,'Incurred Real 2022$'!$A$25:$AC$426,'Incurred Real 2022$'!O$1,FALSE))</f>
        <v>185599.88</v>
      </c>
      <c r="P85" s="105">
        <f>IF(VLOOKUP($A85,'Incurred Real 2022$'!$A$25:$AC$426,'Incurred Real 2022$'!P$1,FALSE)=0,"",VLOOKUP($A85,'Incurred Real 2022$'!$A$25:$AC$426,'Incurred Real 2022$'!P$1,FALSE))</f>
        <v>57958.92</v>
      </c>
      <c r="Q85" s="105">
        <f>IF(VLOOKUP($A85,'Incurred Real 2022$'!$A$25:$AC$426,'Incurred Real 2022$'!Q$1,FALSE)=0,"",VLOOKUP($A85,'Incurred Real 2022$'!$A$25:$AC$426,'Incurred Real 2022$'!Q$1,FALSE))</f>
        <v>272461.01</v>
      </c>
      <c r="R85" s="105">
        <f>IF(VLOOKUP($A85,'Incurred Real 2022$'!$A$25:$AC$426,'Incurred Real 2022$'!R$1,FALSE)=0,"",VLOOKUP($A85,'Incurred Real 2022$'!$A$25:$AC$426,'Incurred Real 2022$'!R$1,FALSE))</f>
        <v>1709165.87</v>
      </c>
      <c r="S85" s="105">
        <f>IF(VLOOKUP($A85,'Incurred Real 2022$'!$A$25:$AC$426,'Incurred Real 2022$'!S$1,FALSE)=0,"",VLOOKUP($A85,'Incurred Real 2022$'!$A$25:$AC$426,'Incurred Real 2022$'!S$1,FALSE))</f>
        <v>2636933.7599999998</v>
      </c>
      <c r="T85" s="105">
        <f>IF(VLOOKUP($A85,'Incurred Real 2022$'!$A$25:$AC$426,'Incurred Real 2022$'!T$1,FALSE)=0,"",VLOOKUP($A85,'Incurred Real 2022$'!$A$25:$AC$426,'Incurred Real 2022$'!T$1,FALSE))</f>
        <v>4625458.63</v>
      </c>
      <c r="U85" s="105" t="str">
        <f>IF(VLOOKUP($A85,'Incurred Real 2022$'!$A$25:$AC$426,'Incurred Real 2022$'!U$1,FALSE)=0,"",VLOOKUP($A85,'Incurred Real 2022$'!$A$25:$AC$426,'Incurred Real 2022$'!U$1,FALSE))</f>
        <v/>
      </c>
      <c r="V85" s="13">
        <f>IF(ISTEXT(VLOOKUP($A85,'Incurred Real 2022$'!$A$25:$AC$426,'Incurred Real 2022$'!V$1,FALSE)),"",(VLOOKUP($A85,'Incurred Real 2022$'!$A$25:$AC$426,'Incurred Real 2022$'!V$1,FALSE))*BT85*Incurred_Nominal!V$15)</f>
        <v>25837.27362546312</v>
      </c>
      <c r="W85" s="13" t="str">
        <f>IF(ISTEXT(VLOOKUP($A85,'Incurred Real 2022$'!$A$25:$AC$426,'Incurred Real 2022$'!W$1,FALSE)),"",(VLOOKUP($A85,'Incurred Real 2022$'!$A$25:$AC$426,'Incurred Real 2022$'!W$1,FALSE))*BU85*Incurred_Nominal!W$15)</f>
        <v/>
      </c>
      <c r="X85" s="13" t="str">
        <f>IF(ISTEXT(VLOOKUP($A85,'Incurred Real 2022$'!$A$25:$AC$426,'Incurred Real 2022$'!X$1,FALSE)),"",(VLOOKUP($A85,'Incurred Real 2022$'!$A$25:$AC$426,'Incurred Real 2022$'!X$1,FALSE))*BV85*Incurred_Nominal!X$15)</f>
        <v/>
      </c>
      <c r="Y85" s="13" t="str">
        <f>IF(ISTEXT(VLOOKUP($A85,'Incurred Real 2022$'!$A$25:$AC$426,'Incurred Real 2022$'!Y$1,FALSE)),"",(VLOOKUP($A85,'Incurred Real 2022$'!$A$25:$AC$426,'Incurred Real 2022$'!Y$1,FALSE))*BW85*Incurred_Nominal!Y$15)</f>
        <v/>
      </c>
      <c r="Z85" s="13" t="str">
        <f>IF(ISTEXT(VLOOKUP($A85,'Incurred Real 2022$'!$A$25:$AC$426,'Incurred Real 2022$'!Z$1,FALSE)),"",(VLOOKUP($A85,'Incurred Real 2022$'!$A$25:$AC$426,'Incurred Real 2022$'!Z$1,FALSE))*BX85*Incurred_Nominal!Z$15)</f>
        <v/>
      </c>
      <c r="AA85" s="13" t="str">
        <f>IF(ISTEXT(VLOOKUP($A85,'Incurred Real 2022$'!$A$25:$AC$426,'Incurred Real 2022$'!AA$1,FALSE)),"",(VLOOKUP($A85,'Incurred Real 2022$'!$A$25:$AC$426,'Incurred Real 2022$'!AA$1,FALSE))*BY85*Incurred_Nominal!AA$15)</f>
        <v/>
      </c>
      <c r="AB85" s="13" t="str">
        <f>IF(ISTEXT(VLOOKUP($A85,'Incurred Real 2022$'!$A$25:$AC$426,'Incurred Real 2022$'!AB$1,FALSE)),"",(VLOOKUP($A85,'Incurred Real 2022$'!$A$25:$AC$426,'Incurred Real 2022$'!AB$1,FALSE))*BZ85*Incurred_Nominal!AB$15)</f>
        <v/>
      </c>
      <c r="AC85" s="13" t="str">
        <f>IF(ISTEXT(VLOOKUP($A85,'Incurred Real 2022$'!$A$25:$AC$426,'Incurred Real 2022$'!AC$1,FALSE)),"",(VLOOKUP($A85,'Incurred Real 2022$'!$A$25:$AC$426,'Incurred Real 2022$'!AC$1,FALSE))*CA85*Incurred_Nominal!AC$15)</f>
        <v/>
      </c>
      <c r="AD85" s="232">
        <f t="shared" si="25"/>
        <v>9513415.3436254635</v>
      </c>
      <c r="AE85" s="232">
        <f t="shared" si="26"/>
        <v>9513415.3436254635</v>
      </c>
      <c r="AF85" s="239" t="str">
        <f t="shared" si="27"/>
        <v/>
      </c>
      <c r="AG85" s="237" t="str">
        <f t="shared" si="32"/>
        <v/>
      </c>
      <c r="AH85" s="240" t="str">
        <f t="shared" si="31"/>
        <v/>
      </c>
      <c r="AI85" s="234">
        <f>VLOOKUP($A85,Incurred_Real!$A$25:$AP$479,Incurred_Real!AI$1,FALSE)</f>
        <v>2022</v>
      </c>
      <c r="AJ85" s="235">
        <f>VLOOKUP($A85,Incurred_Real!$A$25:$AP$479,Incurred_Real!AJ$1,FALSE)</f>
        <v>43868</v>
      </c>
      <c r="AK85" s="236">
        <f>VLOOKUP($A85,Incurred_Real!$A$25:$AP$479,Incurred_Real!AK$1,FALSE)</f>
        <v>2020</v>
      </c>
      <c r="AL85" s="235" t="str">
        <f>VLOOKUP($A85,Incurred_Real!$A$25:$AP$479,Incurred_Real!AL$1,FALSE)</f>
        <v>Commissioned Extra</v>
      </c>
      <c r="AM85" s="237" t="str">
        <f>IF(AL85="Commissioned Extra","",(IF((AD85)=0,0,SUMPRODUCT($F$17:$U$17,F85:U85))+VLOOKUP($A85,Incurred_Real!$A$25:$BS$376,Incurred_Real!$AO$1,FALSE)))</f>
        <v/>
      </c>
      <c r="AN85" s="232" cm="1">
        <f t="array" ref="AN85">IF(ROUND(AE85,0)=0,0,LOOKUP(2,1/(F85:AC85&lt;&gt;""),F85:AC85))</f>
        <v>25837.27362546312</v>
      </c>
      <c r="AO85" s="232">
        <f t="shared" si="28"/>
        <v>25837.27362546312</v>
      </c>
      <c r="AP85" s="78"/>
      <c r="AQ85" s="20"/>
      <c r="AR85" s="245">
        <f>VLOOKUP($A85,Incurred_Real!$A$25:$CD$376,Incurred_Real!AR$1,FALSE)</f>
        <v>0</v>
      </c>
      <c r="AS85" s="246">
        <f>VLOOKUP($A85,Incurred_Real!$A$25:$CD$376,Incurred_Real!AS$1,FALSE)</f>
        <v>0</v>
      </c>
      <c r="AT85" s="246">
        <f>VLOOKUP($A85,Incurred_Real!$A$25:$CD$376,Incurred_Real!AT$1,FALSE)</f>
        <v>8.9915906972427545E-2</v>
      </c>
      <c r="AU85" s="246">
        <f>VLOOKUP($A85,Incurred_Real!$A$25:$CD$376,Incurred_Real!AU$1,FALSE)</f>
        <v>0.91008409302757254</v>
      </c>
      <c r="AV85" s="246">
        <f>VLOOKUP($A85,Incurred_Real!$A$25:$CD$376,Incurred_Real!AV$1,FALSE)</f>
        <v>0</v>
      </c>
      <c r="AW85" s="246">
        <f>VLOOKUP($A85,Incurred_Real!$A$25:$CD$376,Incurred_Real!AW$1,FALSE)</f>
        <v>0</v>
      </c>
      <c r="AX85" s="246">
        <f>VLOOKUP($A85,Incurred_Real!$A$25:$CD$376,Incurred_Real!AX$1,FALSE)</f>
        <v>0</v>
      </c>
      <c r="AY85" s="246">
        <f>VLOOKUP($A85,Incurred_Real!$A$25:$CD$376,Incurred_Real!AY$1,FALSE)</f>
        <v>0</v>
      </c>
      <c r="AZ85" s="246">
        <f>VLOOKUP($A85,Incurred_Real!$A$25:$CD$376,Incurred_Real!AZ$1,FALSE)</f>
        <v>0</v>
      </c>
      <c r="BA85" s="246">
        <f>VLOOKUP($A85,Incurred_Real!$A$25:$CD$376,Incurred_Real!BA$1,FALSE)</f>
        <v>0</v>
      </c>
      <c r="BB85" s="246">
        <f>VLOOKUP($A85,Incurred_Real!$A$25:$CD$376,Incurred_Real!BB$1,FALSE)</f>
        <v>0</v>
      </c>
      <c r="BC85" s="246">
        <f>VLOOKUP($A85,Incurred_Real!$A$25:$CD$376,Incurred_Real!BC$1,FALSE)</f>
        <v>0</v>
      </c>
      <c r="BD85" s="246">
        <f>VLOOKUP($A85,Incurred_Real!$A$25:$CD$376,Incurred_Real!BD$1,FALSE)</f>
        <v>0</v>
      </c>
      <c r="BE85" s="246">
        <f>VLOOKUP($A85,Incurred_Real!$A$25:$CD$376,Incurred_Real!BE$1,FALSE)</f>
        <v>0</v>
      </c>
      <c r="BF85" s="246">
        <f>VLOOKUP($A85,Incurred_Real!$A$25:$CD$376,Incurred_Real!BF$1,FALSE)</f>
        <v>0</v>
      </c>
      <c r="BG85" s="246">
        <f>VLOOKUP($A85,Incurred_Real!$A$25:$CD$376,Incurred_Real!BG$1,FALSE)</f>
        <v>0</v>
      </c>
      <c r="BH85" s="246">
        <f>VLOOKUP($A85,Incurred_Real!$A$25:$CD$376,Incurred_Real!BH$1,FALSE)</f>
        <v>0</v>
      </c>
      <c r="BI85" s="246">
        <f>VLOOKUP($A85,Incurred_Real!$A$25:$CD$376,Incurred_Real!BI$1,FALSE)</f>
        <v>0</v>
      </c>
      <c r="BJ85" s="246">
        <f>VLOOKUP($A85,Incurred_Real!$A$25:$CD$376,Incurred_Real!BJ$1,FALSE)</f>
        <v>0</v>
      </c>
      <c r="BK85" s="246">
        <f>VLOOKUP($A85,Incurred_Real!$A$25:$CD$376,Incurred_Real!BK$1,FALSE)</f>
        <v>0</v>
      </c>
      <c r="BL85" s="246">
        <f>VLOOKUP($A85,Incurred_Real!$A$25:$CD$376,Incurred_Real!BL$1,FALSE)</f>
        <v>0</v>
      </c>
      <c r="BM85" s="246">
        <f>VLOOKUP($A85,Incurred_Real!$A$25:$CD$376,Incurred_Real!BM$1,FALSE)</f>
        <v>0</v>
      </c>
      <c r="BN85" s="246">
        <f>VLOOKUP($A85,Incurred_Real!$A$25:$CD$376,Incurred_Real!BN$1,FALSE)</f>
        <v>0</v>
      </c>
      <c r="BO85" s="246">
        <f>VLOOKUP($A85,Incurred_Real!$A$25:$CD$376,Incurred_Real!BO$1,FALSE)</f>
        <v>0</v>
      </c>
      <c r="BP85" s="246">
        <f>VLOOKUP($A85,Incurred_Real!$A$25:$CD$376,Incurred_Real!BP$1,FALSE)</f>
        <v>0</v>
      </c>
      <c r="BQ85" s="246">
        <f>VLOOKUP($A85,Incurred_Real!$A$25:$CD$376,Incurred_Real!BQ$1,FALSE)</f>
        <v>0</v>
      </c>
      <c r="BR85" s="246">
        <f>VLOOKUP($A85,Incurred_Real!$A$25:$CD$376,Incurred_Real!BR$1,FALSE)</f>
        <v>0</v>
      </c>
      <c r="BS85" s="254">
        <f t="shared" si="29"/>
        <v>1</v>
      </c>
      <c r="BT85" s="249">
        <f>1+IF(ISNA(VLOOKUP($A85,'Project labour content'!$A$7:$D$255,'Project labour content'!$D$1,FALSE)),VLOOKUP($D85,'Project labour content'!$F$6:$G$15,'Project labour content'!$G$1,FALSE),VLOOKUP($A85,'Project labour content'!$A$7:$D$255,'Project labour content'!$D$1,FALSE))*LabEsc22*1</f>
        <v>1.0003585118959728</v>
      </c>
      <c r="BU85" s="249">
        <f>1+IF(ISNA(VLOOKUP($A85,'Project labour content'!$A$7:$D$255,'Project labour content'!$D$1,FALSE)),VLOOKUP($D85,'Project labour content'!$F$6:$G$15,'Project labour content'!$G$1,FALSE),VLOOKUP($A85,'Project labour content'!$A$7:$D$255,'Project labour content'!$D$1,FALSE))*LabEsc23*1</f>
        <v>1.0007187446490462</v>
      </c>
      <c r="BV85" s="249">
        <f>1+IF(ISNA(VLOOKUP($A85,'Project labour content'!$A$7:$D$255,'Project labour content'!$D$1,FALSE)),VLOOKUP($D85,'Project labour content'!$F$6:$G$15,'Project labour content'!$G$1,FALSE),VLOOKUP($A85,'Project labour content'!$A$7:$D$255,'Project labour content'!$D$1,FALSE))*LabEsc24*1</f>
        <v>1.0010580839024412</v>
      </c>
      <c r="BW85" s="249">
        <f>1+IF(ISNA(VLOOKUP($A85,'Project labour content'!$A$7:$D$255,'Project labour content'!$D$1,FALSE)),VLOOKUP($D85,'Project labour content'!$F$6:$G$15,'Project labour content'!$G$1,FALSE),VLOOKUP($A85,'Project labour content'!$A$7:$D$255,'Project labour content'!$D$1,FALSE))*LabEsc25*1</f>
        <v>1.0015125722758218</v>
      </c>
      <c r="BX85" s="249">
        <f>1+IF(ISNA(VLOOKUP($A85,'Project labour content'!$A$7:$D$255,'Project labour content'!$D$1,FALSE)),VLOOKUP($D85,'Project labour content'!$F$6:$G$15,'Project labour content'!$G$1,FALSE),VLOOKUP($A85,'Project labour content'!$A$7:$D$255,'Project labour content'!$D$1,FALSE))*LabEsc26*1</f>
        <v>1.0020078888547446</v>
      </c>
      <c r="BY85" s="249">
        <f>1+IF(ISNA(VLOOKUP($A85,'Project labour content'!$A$7:$D$255,'Project labour content'!$D$1,FALSE)),VLOOKUP($D85,'Project labour content'!$F$6:$G$15,'Project labour content'!$G$1,FALSE),VLOOKUP($A85,'Project labour content'!$A$7:$D$255,'Project labour content'!$D$1,FALSE))*LabEsc27*1</f>
        <v>1.0023146803234741</v>
      </c>
      <c r="BZ85" s="249">
        <f>1+IF(ISNA(VLOOKUP($A85,'Project labour content'!$A$7:$D$255,'Project labour content'!$D$1,FALSE)),VLOOKUP($D85,'Project labour content'!$F$6:$G$15,'Project labour content'!$G$1,FALSE),VLOOKUP($A85,'Project labour content'!$A$7:$D$255,'Project labour content'!$D$1,FALSE))*LabEsc28*1</f>
        <v>1.0025456942994275</v>
      </c>
      <c r="CA85" s="249">
        <f>1+IF(ISNA(VLOOKUP($A85,'Project labour content'!$A$7:$D$255,'Project labour content'!$D$1,FALSE)),VLOOKUP($D85,'Project labour content'!$F$6:$G$15,'Project labour content'!$G$1,FALSE),VLOOKUP($A85,'Project labour content'!$A$7:$D$255,'Project labour content'!$D$1,FALSE))*LabEsc29*1</f>
        <v>1.0029164255280374</v>
      </c>
      <c r="CB85" s="250" t="str">
        <f>IF(ISNA(VLOOKUP($A85,'Project labour content'!$A$7:$D$255,'Project labour content'!$D$1,FALSE)),"Category","Project")</f>
        <v>Project</v>
      </c>
      <c r="CD85" s="247" t="str">
        <f t="shared" si="30"/>
        <v>11623</v>
      </c>
    </row>
    <row r="86" spans="1:82" x14ac:dyDescent="0.15">
      <c r="A86" s="11" t="s">
        <v>124</v>
      </c>
      <c r="B86" s="11" t="str">
        <f>VLOOKUP($A86,'Incurred Real 2022$'!$A$25:$AC$426,'Incurred Real 2022$'!B$1,FALSE)</f>
        <v>Mid North OPGW Bearer</v>
      </c>
      <c r="C86" s="11" t="str">
        <f>VLOOKUP($A86,'Incurred Real 2022$'!$A$25:$AC$426,'Incurred Real 2022$'!C$1,FALSE)</f>
        <v>ExAnte</v>
      </c>
      <c r="D86" s="11" t="str">
        <f>VLOOKUP($A86,'Incurred Real 2022$'!$A$25:$AC$426,'Incurred Real 2022$'!D$1,FALSE)</f>
        <v>Augmentation</v>
      </c>
      <c r="E86" s="11" t="str">
        <f>VLOOKUP($A86,'Incurred Real 2022$'!$A$25:$AC$426,'Incurred Real 2022$'!E$1,FALSE)</f>
        <v>Active</v>
      </c>
      <c r="F86" s="105" t="str">
        <f>IF(VLOOKUP($A86,'Incurred Real 2022$'!$A$25:$AC$426,'Incurred Real 2022$'!F$1,FALSE)=0,"",VLOOKUP($A86,'Incurred Real 2022$'!$A$25:$AC$426,'Incurred Real 2022$'!F$1,FALSE))</f>
        <v/>
      </c>
      <c r="G86" s="105" t="str">
        <f>IF(VLOOKUP($A86,'Incurred Real 2022$'!$A$25:$AC$426,'Incurred Real 2022$'!G$1,FALSE)=0,"",VLOOKUP($A86,'Incurred Real 2022$'!$A$25:$AC$426,'Incurred Real 2022$'!G$1,FALSE))</f>
        <v/>
      </c>
      <c r="H86" s="105" t="str">
        <f>IF(VLOOKUP($A86,'Incurred Real 2022$'!$A$25:$AC$426,'Incurred Real 2022$'!H$1,FALSE)=0,"",VLOOKUP($A86,'Incurred Real 2022$'!$A$25:$AC$426,'Incurred Real 2022$'!H$1,FALSE))</f>
        <v/>
      </c>
      <c r="I86" s="105" t="str">
        <f>IF(VLOOKUP($A86,'Incurred Real 2022$'!$A$25:$AC$426,'Incurred Real 2022$'!I$1,FALSE)=0,"",VLOOKUP($A86,'Incurred Real 2022$'!$A$25:$AC$426,'Incurred Real 2022$'!I$1,FALSE))</f>
        <v/>
      </c>
      <c r="J86" s="105" t="str">
        <f>IF(VLOOKUP($A86,'Incurred Real 2022$'!$A$25:$AC$426,'Incurred Real 2022$'!J$1,FALSE)=0,"",VLOOKUP($A86,'Incurred Real 2022$'!$A$25:$AC$426,'Incurred Real 2022$'!J$1,FALSE))</f>
        <v/>
      </c>
      <c r="K86" s="105" t="str">
        <f>IF(VLOOKUP($A86,'Incurred Real 2022$'!$A$25:$AC$426,'Incurred Real 2022$'!K$1,FALSE)=0,"",VLOOKUP($A86,'Incurred Real 2022$'!$A$25:$AC$426,'Incurred Real 2022$'!K$1,FALSE))</f>
        <v/>
      </c>
      <c r="L86" s="105" t="str">
        <f>IF(VLOOKUP($A86,'Incurred Real 2022$'!$A$25:$AC$426,'Incurred Real 2022$'!L$1,FALSE)=0,"",VLOOKUP($A86,'Incurred Real 2022$'!$A$25:$AC$426,'Incurred Real 2022$'!L$1,FALSE))</f>
        <v/>
      </c>
      <c r="M86" s="105" t="str">
        <f>IF(VLOOKUP($A86,'Incurred Real 2022$'!$A$25:$AC$426,'Incurred Real 2022$'!M$1,FALSE)=0,"",VLOOKUP($A86,'Incurred Real 2022$'!$A$25:$AC$426,'Incurred Real 2022$'!M$1,FALSE))</f>
        <v/>
      </c>
      <c r="N86" s="105" t="str">
        <f>IF(VLOOKUP($A86,'Incurred Real 2022$'!$A$25:$AC$426,'Incurred Real 2022$'!N$1,FALSE)=0,"",VLOOKUP($A86,'Incurred Real 2022$'!$A$25:$AC$426,'Incurred Real 2022$'!N$1,FALSE))</f>
        <v/>
      </c>
      <c r="O86" s="105">
        <f>IF(VLOOKUP($A86,'Incurred Real 2022$'!$A$25:$AC$426,'Incurred Real 2022$'!O$1,FALSE)=0,"",VLOOKUP($A86,'Incurred Real 2022$'!$A$25:$AC$426,'Incurred Real 2022$'!O$1,FALSE))</f>
        <v>213853.45</v>
      </c>
      <c r="P86" s="105">
        <f>IF(VLOOKUP($A86,'Incurred Real 2022$'!$A$25:$AC$426,'Incurred Real 2022$'!P$1,FALSE)=0,"",VLOOKUP($A86,'Incurred Real 2022$'!$A$25:$AC$426,'Incurred Real 2022$'!P$1,FALSE))</f>
        <v>6982366.7400000002</v>
      </c>
      <c r="Q86" s="105">
        <f>IF(VLOOKUP($A86,'Incurred Real 2022$'!$A$25:$AC$426,'Incurred Real 2022$'!Q$1,FALSE)=0,"",VLOOKUP($A86,'Incurred Real 2022$'!$A$25:$AC$426,'Incurred Real 2022$'!Q$1,FALSE))</f>
        <v>352979.84</v>
      </c>
      <c r="R86" s="105">
        <f>IF(VLOOKUP($A86,'Incurred Real 2022$'!$A$25:$AC$426,'Incurred Real 2022$'!R$1,FALSE)=0,"",VLOOKUP($A86,'Incurred Real 2022$'!$A$25:$AC$426,'Incurred Real 2022$'!R$1,FALSE))</f>
        <v>2853154.86</v>
      </c>
      <c r="S86" s="105">
        <f>IF(VLOOKUP($A86,'Incurred Real 2022$'!$A$25:$AC$426,'Incurred Real 2022$'!S$1,FALSE)=0,"",VLOOKUP($A86,'Incurred Real 2022$'!$A$25:$AC$426,'Incurred Real 2022$'!S$1,FALSE))</f>
        <v>826276.86</v>
      </c>
      <c r="T86" s="105">
        <f>IF(VLOOKUP($A86,'Incurred Real 2022$'!$A$25:$AC$426,'Incurred Real 2022$'!T$1,FALSE)=0,"",VLOOKUP($A86,'Incurred Real 2022$'!$A$25:$AC$426,'Incurred Real 2022$'!T$1,FALSE))</f>
        <v>871157.15</v>
      </c>
      <c r="U86" s="105">
        <f>IF(VLOOKUP($A86,'Incurred Real 2022$'!$A$25:$AC$426,'Incurred Real 2022$'!U$1,FALSE)=0,"",VLOOKUP($A86,'Incurred Real 2022$'!$A$25:$AC$426,'Incurred Real 2022$'!U$1,FALSE))</f>
        <v>225147.21</v>
      </c>
      <c r="V86" s="13">
        <f>IF(ISTEXT(VLOOKUP($A86,'Incurred Real 2022$'!$A$25:$AC$426,'Incurred Real 2022$'!V$1,FALSE)),"",(VLOOKUP($A86,'Incurred Real 2022$'!$A$25:$AC$426,'Incurred Real 2022$'!V$1,FALSE))*BT86*Incurred_Nominal!V$15)</f>
        <v>72804.242296437165</v>
      </c>
      <c r="W86" s="13" t="str">
        <f>IF(ISTEXT(VLOOKUP($A86,'Incurred Real 2022$'!$A$25:$AC$426,'Incurred Real 2022$'!W$1,FALSE)),"",(VLOOKUP($A86,'Incurred Real 2022$'!$A$25:$AC$426,'Incurred Real 2022$'!W$1,FALSE))*BU86*Incurred_Nominal!W$15)</f>
        <v/>
      </c>
      <c r="X86" s="13" t="str">
        <f>IF(ISTEXT(VLOOKUP($A86,'Incurred Real 2022$'!$A$25:$AC$426,'Incurred Real 2022$'!X$1,FALSE)),"",(VLOOKUP($A86,'Incurred Real 2022$'!$A$25:$AC$426,'Incurred Real 2022$'!X$1,FALSE))*BV86*Incurred_Nominal!X$15)</f>
        <v/>
      </c>
      <c r="Y86" s="13" t="str">
        <f>IF(ISTEXT(VLOOKUP($A86,'Incurred Real 2022$'!$A$25:$AC$426,'Incurred Real 2022$'!Y$1,FALSE)),"",(VLOOKUP($A86,'Incurred Real 2022$'!$A$25:$AC$426,'Incurred Real 2022$'!Y$1,FALSE))*BW86*Incurred_Nominal!Y$15)</f>
        <v/>
      </c>
      <c r="Z86" s="13" t="str">
        <f>IF(ISTEXT(VLOOKUP($A86,'Incurred Real 2022$'!$A$25:$AC$426,'Incurred Real 2022$'!Z$1,FALSE)),"",(VLOOKUP($A86,'Incurred Real 2022$'!$A$25:$AC$426,'Incurred Real 2022$'!Z$1,FALSE))*BX86*Incurred_Nominal!Z$15)</f>
        <v/>
      </c>
      <c r="AA86" s="13" t="str">
        <f>IF(ISTEXT(VLOOKUP($A86,'Incurred Real 2022$'!$A$25:$AC$426,'Incurred Real 2022$'!AA$1,FALSE)),"",(VLOOKUP($A86,'Incurred Real 2022$'!$A$25:$AC$426,'Incurred Real 2022$'!AA$1,FALSE))*BY86*Incurred_Nominal!AA$15)</f>
        <v/>
      </c>
      <c r="AB86" s="13" t="str">
        <f>IF(ISTEXT(VLOOKUP($A86,'Incurred Real 2022$'!$A$25:$AC$426,'Incurred Real 2022$'!AB$1,FALSE)),"",(VLOOKUP($A86,'Incurred Real 2022$'!$A$25:$AC$426,'Incurred Real 2022$'!AB$1,FALSE))*BZ86*Incurred_Nominal!AB$15)</f>
        <v/>
      </c>
      <c r="AC86" s="13" t="str">
        <f>IF(ISTEXT(VLOOKUP($A86,'Incurred Real 2022$'!$A$25:$AC$426,'Incurred Real 2022$'!AC$1,FALSE)),"",(VLOOKUP($A86,'Incurred Real 2022$'!$A$25:$AC$426,'Incurred Real 2022$'!AC$1,FALSE))*CA86*Incurred_Nominal!AC$15)</f>
        <v/>
      </c>
      <c r="AD86" s="232">
        <f t="shared" si="25"/>
        <v>12397740.352296438</v>
      </c>
      <c r="AE86" s="232">
        <f t="shared" si="26"/>
        <v>12397740.352296438</v>
      </c>
      <c r="AF86" s="239" t="str">
        <f t="shared" si="27"/>
        <v/>
      </c>
      <c r="AG86" s="237" t="str">
        <f t="shared" si="32"/>
        <v/>
      </c>
      <c r="AH86" s="240" t="str">
        <f t="shared" si="31"/>
        <v/>
      </c>
      <c r="AI86" s="234">
        <f>VLOOKUP($A86,Incurred_Real!$A$25:$AP$479,Incurred_Real!AI$1,FALSE)</f>
        <v>2022</v>
      </c>
      <c r="AJ86" s="235">
        <f>VLOOKUP($A86,Incurred_Real!$A$25:$AP$479,Incurred_Real!AJ$1,FALSE)</f>
        <v>44125</v>
      </c>
      <c r="AK86" s="236">
        <f>VLOOKUP($A86,Incurred_Real!$A$25:$AP$479,Incurred_Real!AK$1,FALSE)</f>
        <v>2021</v>
      </c>
      <c r="AL86" s="235" t="str">
        <f>VLOOKUP($A86,Incurred_Real!$A$25:$AP$479,Incurred_Real!AL$1,FALSE)</f>
        <v>Commissioned Extra</v>
      </c>
      <c r="AM86" s="237" t="str">
        <f>IF(AL86="Commissioned Extra","",(IF((AD86)=0,0,SUMPRODUCT($F$17:$U$17,F86:U86))+VLOOKUP($A86,Incurred_Real!$A$25:$BS$376,Incurred_Real!$AO$1,FALSE)))</f>
        <v/>
      </c>
      <c r="AN86" s="232" cm="1">
        <f t="array" ref="AN86">IF(ROUND(AE86,0)=0,0,LOOKUP(2,1/(F86:AC86&lt;&gt;""),F86:AC86))</f>
        <v>72804.242296437165</v>
      </c>
      <c r="AO86" s="232">
        <f t="shared" si="28"/>
        <v>72804.242296437165</v>
      </c>
      <c r="AP86" s="78"/>
      <c r="AQ86" s="20"/>
      <c r="AR86" s="245">
        <f>VLOOKUP($A86,Incurred_Real!$A$25:$CD$376,Incurred_Real!AR$1,FALSE)</f>
        <v>0</v>
      </c>
      <c r="AS86" s="246">
        <f>VLOOKUP($A86,Incurred_Real!$A$25:$CD$376,Incurred_Real!AS$1,FALSE)</f>
        <v>0</v>
      </c>
      <c r="AT86" s="246">
        <f>VLOOKUP($A86,Incurred_Real!$A$25:$CD$376,Incurred_Real!AT$1,FALSE)</f>
        <v>6.1507014976110025E-2</v>
      </c>
      <c r="AU86" s="246">
        <f>VLOOKUP($A86,Incurred_Real!$A$25:$CD$376,Incurred_Real!AU$1,FALSE)</f>
        <v>0.93849298502389</v>
      </c>
      <c r="AV86" s="246">
        <f>VLOOKUP($A86,Incurred_Real!$A$25:$CD$376,Incurred_Real!AV$1,FALSE)</f>
        <v>0</v>
      </c>
      <c r="AW86" s="246">
        <f>VLOOKUP($A86,Incurred_Real!$A$25:$CD$376,Incurred_Real!AW$1,FALSE)</f>
        <v>0</v>
      </c>
      <c r="AX86" s="246">
        <f>VLOOKUP($A86,Incurred_Real!$A$25:$CD$376,Incurred_Real!AX$1,FALSE)</f>
        <v>0</v>
      </c>
      <c r="AY86" s="246">
        <f>VLOOKUP($A86,Incurred_Real!$A$25:$CD$376,Incurred_Real!AY$1,FALSE)</f>
        <v>0</v>
      </c>
      <c r="AZ86" s="246">
        <f>VLOOKUP($A86,Incurred_Real!$A$25:$CD$376,Incurred_Real!AZ$1,FALSE)</f>
        <v>0</v>
      </c>
      <c r="BA86" s="246">
        <f>VLOOKUP($A86,Incurred_Real!$A$25:$CD$376,Incurred_Real!BA$1,FALSE)</f>
        <v>0</v>
      </c>
      <c r="BB86" s="246">
        <f>VLOOKUP($A86,Incurred_Real!$A$25:$CD$376,Incurred_Real!BB$1,FALSE)</f>
        <v>0</v>
      </c>
      <c r="BC86" s="246">
        <f>VLOOKUP($A86,Incurred_Real!$A$25:$CD$376,Incurred_Real!BC$1,FALSE)</f>
        <v>0</v>
      </c>
      <c r="BD86" s="246">
        <f>VLOOKUP($A86,Incurred_Real!$A$25:$CD$376,Incurred_Real!BD$1,FALSE)</f>
        <v>0</v>
      </c>
      <c r="BE86" s="246">
        <f>VLOOKUP($A86,Incurred_Real!$A$25:$CD$376,Incurred_Real!BE$1,FALSE)</f>
        <v>0</v>
      </c>
      <c r="BF86" s="246">
        <f>VLOOKUP($A86,Incurred_Real!$A$25:$CD$376,Incurred_Real!BF$1,FALSE)</f>
        <v>0</v>
      </c>
      <c r="BG86" s="246">
        <f>VLOOKUP($A86,Incurred_Real!$A$25:$CD$376,Incurred_Real!BG$1,FALSE)</f>
        <v>0</v>
      </c>
      <c r="BH86" s="246">
        <f>VLOOKUP($A86,Incurred_Real!$A$25:$CD$376,Incurred_Real!BH$1,FALSE)</f>
        <v>0</v>
      </c>
      <c r="BI86" s="246">
        <f>VLOOKUP($A86,Incurred_Real!$A$25:$CD$376,Incurred_Real!BI$1,FALSE)</f>
        <v>0</v>
      </c>
      <c r="BJ86" s="246">
        <f>VLOOKUP($A86,Incurred_Real!$A$25:$CD$376,Incurred_Real!BJ$1,FALSE)</f>
        <v>0</v>
      </c>
      <c r="BK86" s="246">
        <f>VLOOKUP($A86,Incurred_Real!$A$25:$CD$376,Incurred_Real!BK$1,FALSE)</f>
        <v>0</v>
      </c>
      <c r="BL86" s="246">
        <f>VLOOKUP($A86,Incurred_Real!$A$25:$CD$376,Incurred_Real!BL$1,FALSE)</f>
        <v>0</v>
      </c>
      <c r="BM86" s="246">
        <f>VLOOKUP($A86,Incurred_Real!$A$25:$CD$376,Incurred_Real!BM$1,FALSE)</f>
        <v>0</v>
      </c>
      <c r="BN86" s="246">
        <f>VLOOKUP($A86,Incurred_Real!$A$25:$CD$376,Incurred_Real!BN$1,FALSE)</f>
        <v>0</v>
      </c>
      <c r="BO86" s="246">
        <f>VLOOKUP($A86,Incurred_Real!$A$25:$CD$376,Incurred_Real!BO$1,FALSE)</f>
        <v>0</v>
      </c>
      <c r="BP86" s="246">
        <f>VLOOKUP($A86,Incurred_Real!$A$25:$CD$376,Incurred_Real!BP$1,FALSE)</f>
        <v>0</v>
      </c>
      <c r="BQ86" s="246">
        <f>VLOOKUP($A86,Incurred_Real!$A$25:$CD$376,Incurred_Real!BQ$1,FALSE)</f>
        <v>0</v>
      </c>
      <c r="BR86" s="246">
        <f>VLOOKUP($A86,Incurred_Real!$A$25:$CD$376,Incurred_Real!BR$1,FALSE)</f>
        <v>0</v>
      </c>
      <c r="BS86" s="254">
        <f t="shared" si="29"/>
        <v>1</v>
      </c>
      <c r="BT86" s="249">
        <f>1+IF(ISNA(VLOOKUP($A86,'Project labour content'!$A$7:$D$255,'Project labour content'!$D$1,FALSE)),VLOOKUP($D86,'Project labour content'!$F$6:$G$15,'Project labour content'!$G$1,FALSE),VLOOKUP($A86,'Project labour content'!$A$7:$D$255,'Project labour content'!$D$1,FALSE))*LabEsc22*1</f>
        <v>1.0005535959031926</v>
      </c>
      <c r="BU86" s="249">
        <f>1+IF(ISNA(VLOOKUP($A86,'Project labour content'!$A$7:$D$255,'Project labour content'!$D$1,FALSE)),VLOOKUP($D86,'Project labour content'!$F$6:$G$15,'Project labour content'!$G$1,FALSE),VLOOKUP($A86,'Project labour content'!$A$7:$D$255,'Project labour content'!$D$1,FALSE))*LabEsc23*1</f>
        <v>1.0011098490667205</v>
      </c>
      <c r="BV86" s="249">
        <f>1+IF(ISNA(VLOOKUP($A86,'Project labour content'!$A$7:$D$255,'Project labour content'!$D$1,FALSE)),VLOOKUP($D86,'Project labour content'!$F$6:$G$15,'Project labour content'!$G$1,FALSE),VLOOKUP($A86,'Project labour content'!$A$7:$D$255,'Project labour content'!$D$1,FALSE))*LabEsc24*1</f>
        <v>1.0016338395467637</v>
      </c>
      <c r="BW86" s="249">
        <f>1+IF(ISNA(VLOOKUP($A86,'Project labour content'!$A$7:$D$255,'Project labour content'!$D$1,FALSE)),VLOOKUP($D86,'Project labour content'!$F$6:$G$15,'Project labour content'!$G$1,FALSE),VLOOKUP($A86,'Project labour content'!$A$7:$D$255,'Project labour content'!$D$1,FALSE))*LabEsc25*1</f>
        <v>1.002335637463035</v>
      </c>
      <c r="BX86" s="249">
        <f>1+IF(ISNA(VLOOKUP($A86,'Project labour content'!$A$7:$D$255,'Project labour content'!$D$1,FALSE)),VLOOKUP($D86,'Project labour content'!$F$6:$G$15,'Project labour content'!$G$1,FALSE),VLOOKUP($A86,'Project labour content'!$A$7:$D$255,'Project labour content'!$D$1,FALSE))*LabEsc26*1</f>
        <v>1.0031004802254513</v>
      </c>
      <c r="BY86" s="249">
        <f>1+IF(ISNA(VLOOKUP($A86,'Project labour content'!$A$7:$D$255,'Project labour content'!$D$1,FALSE)),VLOOKUP($D86,'Project labour content'!$F$6:$G$15,'Project labour content'!$G$1,FALSE),VLOOKUP($A86,'Project labour content'!$A$7:$D$255,'Project labour content'!$D$1,FALSE))*LabEsc27*1</f>
        <v>1.0035742120656801</v>
      </c>
      <c r="BZ86" s="249">
        <f>1+IF(ISNA(VLOOKUP($A86,'Project labour content'!$A$7:$D$255,'Project labour content'!$D$1,FALSE)),VLOOKUP($D86,'Project labour content'!$F$6:$G$15,'Project labour content'!$G$1,FALSE),VLOOKUP($A86,'Project labour content'!$A$7:$D$255,'Project labour content'!$D$1,FALSE))*LabEsc28*1</f>
        <v>1.0039309321413725</v>
      </c>
      <c r="CA86" s="249">
        <f>1+IF(ISNA(VLOOKUP($A86,'Project labour content'!$A$7:$D$255,'Project labour content'!$D$1,FALSE)),VLOOKUP($D86,'Project labour content'!$F$6:$G$15,'Project labour content'!$G$1,FALSE),VLOOKUP($A86,'Project labour content'!$A$7:$D$255,'Project labour content'!$D$1,FALSE))*LabEsc29*1</f>
        <v>1.0045033965188437</v>
      </c>
      <c r="CB86" s="250" t="str">
        <f>IF(ISNA(VLOOKUP($A86,'Project labour content'!$A$7:$D$255,'Project labour content'!$D$1,FALSE)),"Category","Project")</f>
        <v>Project</v>
      </c>
      <c r="CD86" s="247" t="str">
        <f t="shared" si="30"/>
        <v>11624</v>
      </c>
    </row>
    <row r="87" spans="1:82" x14ac:dyDescent="0.15">
      <c r="A87" s="11" t="s">
        <v>871</v>
      </c>
      <c r="B87" s="11" t="str">
        <f>VLOOKUP($A87,'Incurred Real 2022$'!$A$25:$AC$426,'Incurred Real 2022$'!B$1,FALSE)</f>
        <v>Mount Barker South 2nd 275_66 kV Transformer</v>
      </c>
      <c r="C87" s="11" t="str">
        <f>VLOOKUP($A87,'Incurred Real 2022$'!$A$25:$AC$426,'Incurred Real 2022$'!C$1,FALSE)</f>
        <v>Contingent - Actual</v>
      </c>
      <c r="D87" s="11" t="str">
        <f>VLOOKUP($A87,'Incurred Real 2022$'!$A$25:$AC$426,'Incurred Real 2022$'!D$1,FALSE)</f>
        <v>Connection</v>
      </c>
      <c r="E87" s="11" t="str">
        <f>VLOOKUP($A87,'Incurred Real 2022$'!$A$25:$AC$426,'Incurred Real 2022$'!E$1,FALSE)</f>
        <v>Cancelled</v>
      </c>
      <c r="F87" s="105" t="str">
        <f>IF(VLOOKUP($A87,'Incurred Real 2022$'!$A$25:$AC$426,'Incurred Real 2022$'!F$1,FALSE)=0,"",VLOOKUP($A87,'Incurred Real 2022$'!$A$25:$AC$426,'Incurred Real 2022$'!F$1,FALSE))</f>
        <v/>
      </c>
      <c r="G87" s="105" t="str">
        <f>IF(VLOOKUP($A87,'Incurred Real 2022$'!$A$25:$AC$426,'Incurred Real 2022$'!G$1,FALSE)=0,"",VLOOKUP($A87,'Incurred Real 2022$'!$A$25:$AC$426,'Incurred Real 2022$'!G$1,FALSE))</f>
        <v/>
      </c>
      <c r="H87" s="105" t="str">
        <f>IF(VLOOKUP($A87,'Incurred Real 2022$'!$A$25:$AC$426,'Incurred Real 2022$'!H$1,FALSE)=0,"",VLOOKUP($A87,'Incurred Real 2022$'!$A$25:$AC$426,'Incurred Real 2022$'!H$1,FALSE))</f>
        <v/>
      </c>
      <c r="I87" s="105" t="str">
        <f>IF(VLOOKUP($A87,'Incurred Real 2022$'!$A$25:$AC$426,'Incurred Real 2022$'!I$1,FALSE)=0,"",VLOOKUP($A87,'Incurred Real 2022$'!$A$25:$AC$426,'Incurred Real 2022$'!I$1,FALSE))</f>
        <v/>
      </c>
      <c r="J87" s="105" t="str">
        <f>IF(VLOOKUP($A87,'Incurred Real 2022$'!$A$25:$AC$426,'Incurred Real 2022$'!J$1,FALSE)=0,"",VLOOKUP($A87,'Incurred Real 2022$'!$A$25:$AC$426,'Incurred Real 2022$'!J$1,FALSE))</f>
        <v/>
      </c>
      <c r="K87" s="105" t="str">
        <f>IF(VLOOKUP($A87,'Incurred Real 2022$'!$A$25:$AC$426,'Incurred Real 2022$'!K$1,FALSE)=0,"",VLOOKUP($A87,'Incurred Real 2022$'!$A$25:$AC$426,'Incurred Real 2022$'!K$1,FALSE))</f>
        <v/>
      </c>
      <c r="L87" s="105">
        <f>IF(VLOOKUP($A87,'Incurred Real 2022$'!$A$25:$AC$426,'Incurred Real 2022$'!L$1,FALSE)=0,"",VLOOKUP($A87,'Incurred Real 2022$'!$A$25:$AC$426,'Incurred Real 2022$'!L$1,FALSE))</f>
        <v>88986.11</v>
      </c>
      <c r="M87" s="105">
        <f>IF(VLOOKUP($A87,'Incurred Real 2022$'!$A$25:$AC$426,'Incurred Real 2022$'!M$1,FALSE)=0,"",VLOOKUP($A87,'Incurred Real 2022$'!$A$25:$AC$426,'Incurred Real 2022$'!M$1,FALSE))</f>
        <v>234578.63</v>
      </c>
      <c r="N87" s="105">
        <f>IF(VLOOKUP($A87,'Incurred Real 2022$'!$A$25:$AC$426,'Incurred Real 2022$'!N$1,FALSE)=0,"",VLOOKUP($A87,'Incurred Real 2022$'!$A$25:$AC$426,'Incurred Real 2022$'!N$1,FALSE))</f>
        <v>-4052</v>
      </c>
      <c r="O87" s="105" t="str">
        <f>IF(VLOOKUP($A87,'Incurred Real 2022$'!$A$25:$AC$426,'Incurred Real 2022$'!O$1,FALSE)=0,"",VLOOKUP($A87,'Incurred Real 2022$'!$A$25:$AC$426,'Incurred Real 2022$'!O$1,FALSE))</f>
        <v/>
      </c>
      <c r="P87" s="105" t="str">
        <f>IF(VLOOKUP($A87,'Incurred Real 2022$'!$A$25:$AC$426,'Incurred Real 2022$'!P$1,FALSE)=0,"",VLOOKUP($A87,'Incurred Real 2022$'!$A$25:$AC$426,'Incurred Real 2022$'!P$1,FALSE))</f>
        <v/>
      </c>
      <c r="Q87" s="105" t="str">
        <f>IF(VLOOKUP($A87,'Incurred Real 2022$'!$A$25:$AC$426,'Incurred Real 2022$'!Q$1,FALSE)=0,"",VLOOKUP($A87,'Incurred Real 2022$'!$A$25:$AC$426,'Incurred Real 2022$'!Q$1,FALSE))</f>
        <v/>
      </c>
      <c r="R87" s="105">
        <f>IF(VLOOKUP($A87,'Incurred Real 2022$'!$A$25:$AC$426,'Incurred Real 2022$'!R$1,FALSE)=0,"",VLOOKUP($A87,'Incurred Real 2022$'!$A$25:$AC$426,'Incurred Real 2022$'!R$1,FALSE))</f>
        <v>-319512.74</v>
      </c>
      <c r="S87" s="105" t="str">
        <f>IF(VLOOKUP($A87,'Incurred Real 2022$'!$A$25:$AC$426,'Incurred Real 2022$'!S$1,FALSE)=0,"",VLOOKUP($A87,'Incurred Real 2022$'!$A$25:$AC$426,'Incurred Real 2022$'!S$1,FALSE))</f>
        <v/>
      </c>
      <c r="T87" s="105" t="str">
        <f>IF(VLOOKUP($A87,'Incurred Real 2022$'!$A$25:$AC$426,'Incurred Real 2022$'!T$1,FALSE)=0,"",VLOOKUP($A87,'Incurred Real 2022$'!$A$25:$AC$426,'Incurred Real 2022$'!T$1,FALSE))</f>
        <v/>
      </c>
      <c r="U87" s="105" t="str">
        <f>IF(VLOOKUP($A87,'Incurred Real 2022$'!$A$25:$AC$426,'Incurred Real 2022$'!U$1,FALSE)=0,"",VLOOKUP($A87,'Incurred Real 2022$'!$A$25:$AC$426,'Incurred Real 2022$'!U$1,FALSE))</f>
        <v/>
      </c>
      <c r="V87" s="13" t="str">
        <f>IF(ISTEXT(VLOOKUP($A87,'Incurred Real 2022$'!$A$25:$AC$426,'Incurred Real 2022$'!V$1,FALSE)),"",(VLOOKUP($A87,'Incurred Real 2022$'!$A$25:$AC$426,'Incurred Real 2022$'!V$1,FALSE))*BT87*Incurred_Nominal!V$15)</f>
        <v/>
      </c>
      <c r="W87" s="13" t="str">
        <f>IF(ISTEXT(VLOOKUP($A87,'Incurred Real 2022$'!$A$25:$AC$426,'Incurred Real 2022$'!W$1,FALSE)),"",(VLOOKUP($A87,'Incurred Real 2022$'!$A$25:$AC$426,'Incurred Real 2022$'!W$1,FALSE))*BU87*Incurred_Nominal!W$15)</f>
        <v/>
      </c>
      <c r="X87" s="13" t="str">
        <f>IF(ISTEXT(VLOOKUP($A87,'Incurred Real 2022$'!$A$25:$AC$426,'Incurred Real 2022$'!X$1,FALSE)),"",(VLOOKUP($A87,'Incurred Real 2022$'!$A$25:$AC$426,'Incurred Real 2022$'!X$1,FALSE))*BV87*Incurred_Nominal!X$15)</f>
        <v/>
      </c>
      <c r="Y87" s="13" t="str">
        <f>IF(ISTEXT(VLOOKUP($A87,'Incurred Real 2022$'!$A$25:$AC$426,'Incurred Real 2022$'!Y$1,FALSE)),"",(VLOOKUP($A87,'Incurred Real 2022$'!$A$25:$AC$426,'Incurred Real 2022$'!Y$1,FALSE))*BW87*Incurred_Nominal!Y$15)</f>
        <v/>
      </c>
      <c r="Z87" s="13" t="str">
        <f>IF(ISTEXT(VLOOKUP($A87,'Incurred Real 2022$'!$A$25:$AC$426,'Incurred Real 2022$'!Z$1,FALSE)),"",(VLOOKUP($A87,'Incurred Real 2022$'!$A$25:$AC$426,'Incurred Real 2022$'!Z$1,FALSE))*BX87*Incurred_Nominal!Z$15)</f>
        <v/>
      </c>
      <c r="AA87" s="13" t="str">
        <f>IF(ISTEXT(VLOOKUP($A87,'Incurred Real 2022$'!$A$25:$AC$426,'Incurred Real 2022$'!AA$1,FALSE)),"",(VLOOKUP($A87,'Incurred Real 2022$'!$A$25:$AC$426,'Incurred Real 2022$'!AA$1,FALSE))*BY87*Incurred_Nominal!AA$15)</f>
        <v/>
      </c>
      <c r="AB87" s="13" t="str">
        <f>IF(ISTEXT(VLOOKUP($A87,'Incurred Real 2022$'!$A$25:$AC$426,'Incurred Real 2022$'!AB$1,FALSE)),"",(VLOOKUP($A87,'Incurred Real 2022$'!$A$25:$AC$426,'Incurred Real 2022$'!AB$1,FALSE))*BZ87*Incurred_Nominal!AB$15)</f>
        <v/>
      </c>
      <c r="AC87" s="13" t="str">
        <f>IF(ISTEXT(VLOOKUP($A87,'Incurred Real 2022$'!$A$25:$AC$426,'Incurred Real 2022$'!AC$1,FALSE)),"",(VLOOKUP($A87,'Incurred Real 2022$'!$A$25:$AC$426,'Incurred Real 2022$'!AC$1,FALSE))*CA87*Incurred_Nominal!AC$15)</f>
        <v/>
      </c>
      <c r="AD87" s="232">
        <f t="shared" si="25"/>
        <v>0</v>
      </c>
      <c r="AE87" s="232">
        <f t="shared" si="26"/>
        <v>647129.48</v>
      </c>
      <c r="AF87" s="239">
        <f t="shared" si="27"/>
        <v>0</v>
      </c>
      <c r="AG87" s="237">
        <f t="shared" si="32"/>
        <v>0</v>
      </c>
      <c r="AH87" s="240">
        <f t="shared" si="31"/>
        <v>1.230022143315167</v>
      </c>
      <c r="AI87" s="234" t="str">
        <f>VLOOKUP($A87,Incurred_Real!$A$25:$AP$479,Incurred_Real!AI$1,FALSE)</f>
        <v>2018</v>
      </c>
      <c r="AJ87" s="235" t="str">
        <f>VLOOKUP($A87,Incurred_Real!$A$25:$AP$479,Incurred_Real!AJ$1,FALSE)</f>
        <v/>
      </c>
      <c r="AK87" s="236" t="str">
        <f>VLOOKUP($A87,Incurred_Real!$A$25:$AP$479,Incurred_Real!AK$1,FALSE)</f>
        <v>2018</v>
      </c>
      <c r="AL87" s="235" t="str">
        <f>VLOOKUP($A87,Incurred_Real!$A$25:$AP$479,Incurred_Real!AL$1,FALSE)</f>
        <v/>
      </c>
      <c r="AM87" s="237">
        <f>IF(AL87="Commissioned Extra","",(IF((AD87)=0,0,SUMPRODUCT($F$17:$U$17,F87:U87))+VLOOKUP($A87,Incurred_Real!$A$25:$BS$376,Incurred_Real!$AO$1,FALSE)))</f>
        <v>0</v>
      </c>
      <c r="AN87" s="232" cm="1">
        <f t="array" ref="AN87">IF(ROUND(AE87,0)=0,0,LOOKUP(2,1/(F87:AC87&lt;&gt;""),F87:AC87))</f>
        <v>-319512.74</v>
      </c>
      <c r="AO87" s="232">
        <f t="shared" si="28"/>
        <v>0</v>
      </c>
      <c r="AP87" s="78"/>
      <c r="AQ87" s="20"/>
      <c r="AR87" s="245">
        <f>VLOOKUP($A87,Incurred_Real!$A$25:$CD$376,Incurred_Real!AR$1,FALSE)</f>
        <v>0</v>
      </c>
      <c r="AS87" s="246">
        <f>VLOOKUP($A87,Incurred_Real!$A$25:$CD$376,Incurred_Real!AS$1,FALSE)</f>
        <v>0</v>
      </c>
      <c r="AT87" s="246">
        <f>VLOOKUP($A87,Incurred_Real!$A$25:$CD$376,Incurred_Real!AT$1,FALSE)</f>
        <v>4.6795482402953788E-2</v>
      </c>
      <c r="AU87" s="246">
        <f>VLOOKUP($A87,Incurred_Real!$A$25:$CD$376,Incurred_Real!AU$1,FALSE)</f>
        <v>8.4257440542528456E-2</v>
      </c>
      <c r="AV87" s="246">
        <f>VLOOKUP($A87,Incurred_Real!$A$25:$CD$376,Incurred_Real!AV$1,FALSE)</f>
        <v>0</v>
      </c>
      <c r="AW87" s="246">
        <f>VLOOKUP($A87,Incurred_Real!$A$25:$CD$376,Incurred_Real!AW$1,FALSE)</f>
        <v>0</v>
      </c>
      <c r="AX87" s="246">
        <f>VLOOKUP($A87,Incurred_Real!$A$25:$CD$376,Incurred_Real!AX$1,FALSE)</f>
        <v>0</v>
      </c>
      <c r="AY87" s="246">
        <f>VLOOKUP($A87,Incurred_Real!$A$25:$CD$376,Incurred_Real!AY$1,FALSE)</f>
        <v>0</v>
      </c>
      <c r="AZ87" s="246">
        <f>VLOOKUP($A87,Incurred_Real!$A$25:$CD$376,Incurred_Real!AZ$1,FALSE)</f>
        <v>0</v>
      </c>
      <c r="BA87" s="246">
        <f>VLOOKUP($A87,Incurred_Real!$A$25:$CD$376,Incurred_Real!BA$1,FALSE)</f>
        <v>0</v>
      </c>
      <c r="BB87" s="246">
        <f>VLOOKUP($A87,Incurred_Real!$A$25:$CD$376,Incurred_Real!BB$1,FALSE)</f>
        <v>0.59550738748885024</v>
      </c>
      <c r="BC87" s="246">
        <f>VLOOKUP($A87,Incurred_Real!$A$25:$CD$376,Incurred_Real!BC$1,FALSE)</f>
        <v>0</v>
      </c>
      <c r="BD87" s="246">
        <f>VLOOKUP($A87,Incurred_Real!$A$25:$CD$376,Incurred_Real!BD$1,FALSE)</f>
        <v>6.3630192428097421E-2</v>
      </c>
      <c r="BE87" s="246">
        <f>VLOOKUP($A87,Incurred_Real!$A$25:$CD$376,Incurred_Real!BE$1,FALSE)</f>
        <v>0</v>
      </c>
      <c r="BF87" s="246">
        <f>VLOOKUP($A87,Incurred_Real!$A$25:$CD$376,Incurred_Real!BF$1,FALSE)</f>
        <v>0</v>
      </c>
      <c r="BG87" s="246">
        <f>VLOOKUP($A87,Incurred_Real!$A$25:$CD$376,Incurred_Real!BG$1,FALSE)</f>
        <v>8.5784359060436188E-2</v>
      </c>
      <c r="BH87" s="246">
        <f>VLOOKUP($A87,Incurred_Real!$A$25:$CD$376,Incurred_Real!BH$1,FALSE)</f>
        <v>7.4967029127463378E-2</v>
      </c>
      <c r="BI87" s="246">
        <f>VLOOKUP($A87,Incurred_Real!$A$25:$CD$376,Incurred_Real!BI$1,FALSE)</f>
        <v>4.9058108949670713E-2</v>
      </c>
      <c r="BJ87" s="246">
        <f>VLOOKUP($A87,Incurred_Real!$A$25:$CD$376,Incurred_Real!BJ$1,FALSE)</f>
        <v>0</v>
      </c>
      <c r="BK87" s="246">
        <f>VLOOKUP($A87,Incurred_Real!$A$25:$CD$376,Incurred_Real!BK$1,FALSE)</f>
        <v>0</v>
      </c>
      <c r="BL87" s="246">
        <f>VLOOKUP($A87,Incurred_Real!$A$25:$CD$376,Incurred_Real!BL$1,FALSE)</f>
        <v>0</v>
      </c>
      <c r="BM87" s="246">
        <f>VLOOKUP($A87,Incurred_Real!$A$25:$CD$376,Incurred_Real!BM$1,FALSE)</f>
        <v>0</v>
      </c>
      <c r="BN87" s="246">
        <f>VLOOKUP($A87,Incurred_Real!$A$25:$CD$376,Incurred_Real!BN$1,FALSE)</f>
        <v>0</v>
      </c>
      <c r="BO87" s="246">
        <f>VLOOKUP($A87,Incurred_Real!$A$25:$CD$376,Incurred_Real!BO$1,FALSE)</f>
        <v>0</v>
      </c>
      <c r="BP87" s="246">
        <f>VLOOKUP($A87,Incurred_Real!$A$25:$CD$376,Incurred_Real!BP$1,FALSE)</f>
        <v>0</v>
      </c>
      <c r="BQ87" s="246">
        <f>VLOOKUP($A87,Incurred_Real!$A$25:$CD$376,Incurred_Real!BQ$1,FALSE)</f>
        <v>0</v>
      </c>
      <c r="BR87" s="246">
        <f>VLOOKUP($A87,Incurred_Real!$A$25:$CD$376,Incurred_Real!BR$1,FALSE)</f>
        <v>0</v>
      </c>
      <c r="BS87" s="254">
        <f t="shared" si="29"/>
        <v>1</v>
      </c>
      <c r="BT87" s="249">
        <f>1+IF(ISNA(VLOOKUP($A87,'Project labour content'!$A$7:$D$255,'Project labour content'!$D$1,FALSE)),VLOOKUP($D87,'Project labour content'!$F$6:$G$15,'Project labour content'!$G$1,FALSE),VLOOKUP($A87,'Project labour content'!$A$7:$D$255,'Project labour content'!$D$1,FALSE))*LabEsc22*1</f>
        <v>1.0007222854200126</v>
      </c>
      <c r="BU87" s="249">
        <f>1+IF(ISNA(VLOOKUP($A87,'Project labour content'!$A$7:$D$255,'Project labour content'!$D$1,FALSE)),VLOOKUP($D87,'Project labour content'!$F$6:$G$15,'Project labour content'!$G$1,FALSE),VLOOKUP($A87,'Project labour content'!$A$7:$D$255,'Project labour content'!$D$1,FALSE))*LabEsc23*1</f>
        <v>1.0014480378100414</v>
      </c>
      <c r="BV87" s="249">
        <f>1+IF(ISNA(VLOOKUP($A87,'Project labour content'!$A$7:$D$255,'Project labour content'!$D$1,FALSE)),VLOOKUP($D87,'Project labour content'!$F$6:$G$15,'Project labour content'!$G$1,FALSE),VLOOKUP($A87,'Project labour content'!$A$7:$D$255,'Project labour content'!$D$1,FALSE))*LabEsc24*1</f>
        <v>1.0021316965614484</v>
      </c>
      <c r="BW87" s="249">
        <f>1+IF(ISNA(VLOOKUP($A87,'Project labour content'!$A$7:$D$255,'Project labour content'!$D$1,FALSE)),VLOOKUP($D87,'Project labour content'!$F$6:$G$15,'Project labour content'!$G$1,FALSE),VLOOKUP($A87,'Project labour content'!$A$7:$D$255,'Project labour content'!$D$1,FALSE))*LabEsc25*1</f>
        <v>1.0030473435158329</v>
      </c>
      <c r="BX87" s="249">
        <f>1+IF(ISNA(VLOOKUP($A87,'Project labour content'!$A$7:$D$255,'Project labour content'!$D$1,FALSE)),VLOOKUP($D87,'Project labour content'!$F$6:$G$15,'Project labour content'!$G$1,FALSE),VLOOKUP($A87,'Project labour content'!$A$7:$D$255,'Project labour content'!$D$1,FALSE))*LabEsc26*1</f>
        <v>1.0040452460882865</v>
      </c>
      <c r="BY87" s="249">
        <f>1+IF(ISNA(VLOOKUP($A87,'Project labour content'!$A$7:$D$255,'Project labour content'!$D$1,FALSE)),VLOOKUP($D87,'Project labour content'!$F$6:$G$15,'Project labour content'!$G$1,FALSE),VLOOKUP($A87,'Project labour content'!$A$7:$D$255,'Project labour content'!$D$1,FALSE))*LabEsc27*1</f>
        <v>1.0046633315893168</v>
      </c>
      <c r="BZ87" s="249">
        <f>1+IF(ISNA(VLOOKUP($A87,'Project labour content'!$A$7:$D$255,'Project labour content'!$D$1,FALSE)),VLOOKUP($D87,'Project labour content'!$F$6:$G$15,'Project labour content'!$G$1,FALSE),VLOOKUP($A87,'Project labour content'!$A$7:$D$255,'Project labour content'!$D$1,FALSE))*LabEsc28*1</f>
        <v>1.0051287499715926</v>
      </c>
      <c r="CA87" s="249">
        <f>1+IF(ISNA(VLOOKUP($A87,'Project labour content'!$A$7:$D$255,'Project labour content'!$D$1,FALSE)),VLOOKUP($D87,'Project labour content'!$F$6:$G$15,'Project labour content'!$G$1,FALSE),VLOOKUP($A87,'Project labour content'!$A$7:$D$255,'Project labour content'!$D$1,FALSE))*LabEsc29*1</f>
        <v>1.005875653391469</v>
      </c>
      <c r="CB87" s="250" t="str">
        <f>IF(ISNA(VLOOKUP($A87,'Project labour content'!$A$7:$D$255,'Project labour content'!$D$1,FALSE)),"Category","Project")</f>
        <v>Category</v>
      </c>
      <c r="CD87" s="247" t="str">
        <f t="shared" si="30"/>
        <v>11625</v>
      </c>
    </row>
    <row r="88" spans="1:82" x14ac:dyDescent="0.15">
      <c r="A88" s="11" t="s">
        <v>126</v>
      </c>
      <c r="B88" s="11" t="str">
        <f>VLOOKUP($A88,'Incurred Real 2022$'!$A$25:$AC$426,'Incurred Real 2022$'!B$1,FALSE)</f>
        <v>Eyre Peninsula Reinforcement Land and Easement Acquisition</v>
      </c>
      <c r="C88" s="11" t="str">
        <f>VLOOKUP($A88,'Incurred Real 2022$'!$A$25:$AC$426,'Incurred Real 2022$'!C$1,FALSE)</f>
        <v>ExAnte</v>
      </c>
      <c r="D88" s="11" t="str">
        <f>VLOOKUP($A88,'Incurred Real 2022$'!$A$25:$AC$426,'Incurred Real 2022$'!D$1,FALSE)</f>
        <v>Easements/Land</v>
      </c>
      <c r="E88" s="11" t="str">
        <f>VLOOKUP($A88,'Incurred Real 2022$'!$A$25:$AC$426,'Incurred Real 2022$'!E$1,FALSE)</f>
        <v>Active</v>
      </c>
      <c r="F88" s="105" t="str">
        <f>IF(VLOOKUP($A88,'Incurred Real 2022$'!$A$25:$AC$426,'Incurred Real 2022$'!F$1,FALSE)=0,"",VLOOKUP($A88,'Incurred Real 2022$'!$A$25:$AC$426,'Incurred Real 2022$'!F$1,FALSE))</f>
        <v/>
      </c>
      <c r="G88" s="105" t="str">
        <f>IF(VLOOKUP($A88,'Incurred Real 2022$'!$A$25:$AC$426,'Incurred Real 2022$'!G$1,FALSE)=0,"",VLOOKUP($A88,'Incurred Real 2022$'!$A$25:$AC$426,'Incurred Real 2022$'!G$1,FALSE))</f>
        <v/>
      </c>
      <c r="H88" s="105" t="str">
        <f>IF(VLOOKUP($A88,'Incurred Real 2022$'!$A$25:$AC$426,'Incurred Real 2022$'!H$1,FALSE)=0,"",VLOOKUP($A88,'Incurred Real 2022$'!$A$25:$AC$426,'Incurred Real 2022$'!H$1,FALSE))</f>
        <v/>
      </c>
      <c r="I88" s="105" t="str">
        <f>IF(VLOOKUP($A88,'Incurred Real 2022$'!$A$25:$AC$426,'Incurred Real 2022$'!I$1,FALSE)=0,"",VLOOKUP($A88,'Incurred Real 2022$'!$A$25:$AC$426,'Incurred Real 2022$'!I$1,FALSE))</f>
        <v/>
      </c>
      <c r="J88" s="105" t="str">
        <f>IF(VLOOKUP($A88,'Incurred Real 2022$'!$A$25:$AC$426,'Incurred Real 2022$'!J$1,FALSE)=0,"",VLOOKUP($A88,'Incurred Real 2022$'!$A$25:$AC$426,'Incurred Real 2022$'!J$1,FALSE))</f>
        <v/>
      </c>
      <c r="K88" s="105" t="str">
        <f>IF(VLOOKUP($A88,'Incurred Real 2022$'!$A$25:$AC$426,'Incurred Real 2022$'!K$1,FALSE)=0,"",VLOOKUP($A88,'Incurred Real 2022$'!$A$25:$AC$426,'Incurred Real 2022$'!K$1,FALSE))</f>
        <v/>
      </c>
      <c r="L88" s="105">
        <f>IF(VLOOKUP($A88,'Incurred Real 2022$'!$A$25:$AC$426,'Incurred Real 2022$'!L$1,FALSE)=0,"",VLOOKUP($A88,'Incurred Real 2022$'!$A$25:$AC$426,'Incurred Real 2022$'!L$1,FALSE))</f>
        <v>25275.63</v>
      </c>
      <c r="M88" s="105">
        <f>IF(VLOOKUP($A88,'Incurred Real 2022$'!$A$25:$AC$426,'Incurred Real 2022$'!M$1,FALSE)=0,"",VLOOKUP($A88,'Incurred Real 2022$'!$A$25:$AC$426,'Incurred Real 2022$'!M$1,FALSE))</f>
        <v>1818104.54</v>
      </c>
      <c r="N88" s="105">
        <f>IF(VLOOKUP($A88,'Incurred Real 2022$'!$A$25:$AC$426,'Incurred Real 2022$'!N$1,FALSE)=0,"",VLOOKUP($A88,'Incurred Real 2022$'!$A$25:$AC$426,'Incurred Real 2022$'!N$1,FALSE))</f>
        <v>1336997.8400000001</v>
      </c>
      <c r="O88" s="105">
        <f>IF(VLOOKUP($A88,'Incurred Real 2022$'!$A$25:$AC$426,'Incurred Real 2022$'!O$1,FALSE)=0,"",VLOOKUP($A88,'Incurred Real 2022$'!$A$25:$AC$426,'Incurred Real 2022$'!O$1,FALSE))</f>
        <v>1345162.35</v>
      </c>
      <c r="P88" s="105">
        <f>IF(VLOOKUP($A88,'Incurred Real 2022$'!$A$25:$AC$426,'Incurred Real 2022$'!P$1,FALSE)=0,"",VLOOKUP($A88,'Incurred Real 2022$'!$A$25:$AC$426,'Incurred Real 2022$'!P$1,FALSE))</f>
        <v>467414.19</v>
      </c>
      <c r="Q88" s="105">
        <f>IF(VLOOKUP($A88,'Incurred Real 2022$'!$A$25:$AC$426,'Incurred Real 2022$'!Q$1,FALSE)=0,"",VLOOKUP($A88,'Incurred Real 2022$'!$A$25:$AC$426,'Incurred Real 2022$'!Q$1,FALSE))</f>
        <v>5959798.7699999996</v>
      </c>
      <c r="R88" s="105">
        <f>IF(VLOOKUP($A88,'Incurred Real 2022$'!$A$25:$AC$426,'Incurred Real 2022$'!R$1,FALSE)=0,"",VLOOKUP($A88,'Incurred Real 2022$'!$A$25:$AC$426,'Incurred Real 2022$'!R$1,FALSE))</f>
        <v>1249852.3500000001</v>
      </c>
      <c r="S88" s="105">
        <f>IF(VLOOKUP($A88,'Incurred Real 2022$'!$A$25:$AC$426,'Incurred Real 2022$'!S$1,FALSE)=0,"",VLOOKUP($A88,'Incurred Real 2022$'!$A$25:$AC$426,'Incurred Real 2022$'!S$1,FALSE))</f>
        <v>613435.89</v>
      </c>
      <c r="T88" s="105">
        <f>IF(VLOOKUP($A88,'Incurred Real 2022$'!$A$25:$AC$426,'Incurred Real 2022$'!T$1,FALSE)=0,"",VLOOKUP($A88,'Incurred Real 2022$'!$A$25:$AC$426,'Incurred Real 2022$'!T$1,FALSE))</f>
        <v>2253848.5499999998</v>
      </c>
      <c r="U88" s="105">
        <f>IF(VLOOKUP($A88,'Incurred Real 2022$'!$A$25:$AC$426,'Incurred Real 2022$'!U$1,FALSE)=0,"",VLOOKUP($A88,'Incurred Real 2022$'!$A$25:$AC$426,'Incurred Real 2022$'!U$1,FALSE))</f>
        <v>2490545.7400000002</v>
      </c>
      <c r="V88" s="13">
        <f>IF(ISTEXT(VLOOKUP($A88,'Incurred Real 2022$'!$A$25:$AC$426,'Incurred Real 2022$'!V$1,FALSE)),"",(VLOOKUP($A88,'Incurred Real 2022$'!$A$25:$AC$426,'Incurred Real 2022$'!V$1,FALSE))*BT88*Incurred_Nominal!V$15)</f>
        <v>340211.45457851875</v>
      </c>
      <c r="W88" s="13" t="str">
        <f>IF(ISTEXT(VLOOKUP($A88,'Incurred Real 2022$'!$A$25:$AC$426,'Incurred Real 2022$'!W$1,FALSE)),"",(VLOOKUP($A88,'Incurred Real 2022$'!$A$25:$AC$426,'Incurred Real 2022$'!W$1,FALSE))*BU88*Incurred_Nominal!W$15)</f>
        <v/>
      </c>
      <c r="X88" s="13" t="str">
        <f>IF(ISTEXT(VLOOKUP($A88,'Incurred Real 2022$'!$A$25:$AC$426,'Incurred Real 2022$'!X$1,FALSE)),"",(VLOOKUP($A88,'Incurred Real 2022$'!$A$25:$AC$426,'Incurred Real 2022$'!X$1,FALSE))*BV88*Incurred_Nominal!X$15)</f>
        <v/>
      </c>
      <c r="Y88" s="13" t="str">
        <f>IF(ISTEXT(VLOOKUP($A88,'Incurred Real 2022$'!$A$25:$AC$426,'Incurred Real 2022$'!Y$1,FALSE)),"",(VLOOKUP($A88,'Incurred Real 2022$'!$A$25:$AC$426,'Incurred Real 2022$'!Y$1,FALSE))*BW88*Incurred_Nominal!Y$15)</f>
        <v/>
      </c>
      <c r="Z88" s="13" t="str">
        <f>IF(ISTEXT(VLOOKUP($A88,'Incurred Real 2022$'!$A$25:$AC$426,'Incurred Real 2022$'!Z$1,FALSE)),"",(VLOOKUP($A88,'Incurred Real 2022$'!$A$25:$AC$426,'Incurred Real 2022$'!Z$1,FALSE))*BX88*Incurred_Nominal!Z$15)</f>
        <v/>
      </c>
      <c r="AA88" s="13" t="str">
        <f>IF(ISTEXT(VLOOKUP($A88,'Incurred Real 2022$'!$A$25:$AC$426,'Incurred Real 2022$'!AA$1,FALSE)),"",(VLOOKUP($A88,'Incurred Real 2022$'!$A$25:$AC$426,'Incurred Real 2022$'!AA$1,FALSE))*BY88*Incurred_Nominal!AA$15)</f>
        <v/>
      </c>
      <c r="AB88" s="13" t="str">
        <f>IF(ISTEXT(VLOOKUP($A88,'Incurred Real 2022$'!$A$25:$AC$426,'Incurred Real 2022$'!AB$1,FALSE)),"",(VLOOKUP($A88,'Incurred Real 2022$'!$A$25:$AC$426,'Incurred Real 2022$'!AB$1,FALSE))*BZ88*Incurred_Nominal!AB$15)</f>
        <v/>
      </c>
      <c r="AC88" s="13" t="str">
        <f>IF(ISTEXT(VLOOKUP($A88,'Incurred Real 2022$'!$A$25:$AC$426,'Incurred Real 2022$'!AC$1,FALSE)),"",(VLOOKUP($A88,'Incurred Real 2022$'!$A$25:$AC$426,'Incurred Real 2022$'!AC$1,FALSE))*CA88*Incurred_Nominal!AC$15)</f>
        <v/>
      </c>
      <c r="AD88" s="232">
        <f t="shared" si="25"/>
        <v>17900647.30457852</v>
      </c>
      <c r="AE88" s="232">
        <f t="shared" si="26"/>
        <v>17900647.30457852</v>
      </c>
      <c r="AF88" s="239" t="str">
        <f t="shared" si="27"/>
        <v/>
      </c>
      <c r="AG88" s="237" t="str">
        <f t="shared" si="32"/>
        <v/>
      </c>
      <c r="AH88" s="240" t="str">
        <f t="shared" si="31"/>
        <v/>
      </c>
      <c r="AI88" s="234">
        <f>VLOOKUP($A88,Incurred_Real!$A$25:$AP$479,Incurred_Real!AI$1,FALSE)</f>
        <v>2022</v>
      </c>
      <c r="AJ88" s="235">
        <f>VLOOKUP($A88,Incurred_Real!$A$25:$AP$479,Incurred_Real!AJ$1,FALSE)</f>
        <v>44498</v>
      </c>
      <c r="AK88" s="236">
        <f>VLOOKUP($A88,Incurred_Real!$A$25:$AP$479,Incurred_Real!AK$1,FALSE)</f>
        <v>2022</v>
      </c>
      <c r="AL88" s="235" t="str">
        <f>VLOOKUP($A88,Incurred_Real!$A$25:$AP$479,Incurred_Real!AL$1,FALSE)</f>
        <v>Commissioned Extra</v>
      </c>
      <c r="AM88" s="237" t="str">
        <f>IF(AL88="Commissioned Extra","",(IF((AD88)=0,0,SUMPRODUCT($F$17:$U$17,F88:U88))+VLOOKUP($A88,Incurred_Real!$A$25:$BS$376,Incurred_Real!$AO$1,FALSE)))</f>
        <v/>
      </c>
      <c r="AN88" s="232" cm="1">
        <f t="array" ref="AN88">IF(ROUND(AE88,0)=0,0,LOOKUP(2,1/(F88:AC88&lt;&gt;""),F88:AC88))</f>
        <v>340211.45457851875</v>
      </c>
      <c r="AO88" s="232">
        <f t="shared" si="28"/>
        <v>340211.45457851875</v>
      </c>
      <c r="AP88" s="78"/>
      <c r="AQ88" s="20"/>
      <c r="AR88" s="245">
        <f>VLOOKUP($A88,Incurred_Real!$A$25:$CD$376,Incurred_Real!AR$1,FALSE)</f>
        <v>0</v>
      </c>
      <c r="AS88" s="246">
        <f>VLOOKUP($A88,Incurred_Real!$A$25:$CD$376,Incurred_Real!AS$1,FALSE)</f>
        <v>0</v>
      </c>
      <c r="AT88" s="246">
        <f>VLOOKUP($A88,Incurred_Real!$A$25:$CD$376,Incurred_Real!AT$1,FALSE)</f>
        <v>0</v>
      </c>
      <c r="AU88" s="246">
        <f>VLOOKUP($A88,Incurred_Real!$A$25:$CD$376,Incurred_Real!AU$1,FALSE)</f>
        <v>0</v>
      </c>
      <c r="AV88" s="246">
        <f>VLOOKUP($A88,Incurred_Real!$A$25:$CD$376,Incurred_Real!AV$1,FALSE)</f>
        <v>0</v>
      </c>
      <c r="AW88" s="246">
        <f>VLOOKUP($A88,Incurred_Real!$A$25:$CD$376,Incurred_Real!AW$1,FALSE)</f>
        <v>0</v>
      </c>
      <c r="AX88" s="246">
        <f>VLOOKUP($A88,Incurred_Real!$A$25:$CD$376,Incurred_Real!AX$1,FALSE)</f>
        <v>1</v>
      </c>
      <c r="AY88" s="246">
        <f>VLOOKUP($A88,Incurred_Real!$A$25:$CD$376,Incurred_Real!AY$1,FALSE)</f>
        <v>0</v>
      </c>
      <c r="AZ88" s="246">
        <f>VLOOKUP($A88,Incurred_Real!$A$25:$CD$376,Incurred_Real!AZ$1,FALSE)</f>
        <v>0</v>
      </c>
      <c r="BA88" s="246">
        <f>VLOOKUP($A88,Incurred_Real!$A$25:$CD$376,Incurred_Real!BA$1,FALSE)</f>
        <v>0</v>
      </c>
      <c r="BB88" s="246">
        <f>VLOOKUP($A88,Incurred_Real!$A$25:$CD$376,Incurred_Real!BB$1,FALSE)</f>
        <v>0</v>
      </c>
      <c r="BC88" s="246">
        <f>VLOOKUP($A88,Incurred_Real!$A$25:$CD$376,Incurred_Real!BC$1,FALSE)</f>
        <v>0</v>
      </c>
      <c r="BD88" s="246">
        <f>VLOOKUP($A88,Incurred_Real!$A$25:$CD$376,Incurred_Real!BD$1,FALSE)</f>
        <v>0</v>
      </c>
      <c r="BE88" s="246">
        <f>VLOOKUP($A88,Incurred_Real!$A$25:$CD$376,Incurred_Real!BE$1,FALSE)</f>
        <v>0</v>
      </c>
      <c r="BF88" s="246">
        <f>VLOOKUP($A88,Incurred_Real!$A$25:$CD$376,Incurred_Real!BF$1,FALSE)</f>
        <v>0</v>
      </c>
      <c r="BG88" s="246">
        <f>VLOOKUP($A88,Incurred_Real!$A$25:$CD$376,Incurred_Real!BG$1,FALSE)</f>
        <v>0</v>
      </c>
      <c r="BH88" s="246">
        <f>VLOOKUP($A88,Incurred_Real!$A$25:$CD$376,Incurred_Real!BH$1,FALSE)</f>
        <v>0</v>
      </c>
      <c r="BI88" s="246">
        <f>VLOOKUP($A88,Incurred_Real!$A$25:$CD$376,Incurred_Real!BI$1,FALSE)</f>
        <v>0</v>
      </c>
      <c r="BJ88" s="246">
        <f>VLOOKUP($A88,Incurred_Real!$A$25:$CD$376,Incurred_Real!BJ$1,FALSE)</f>
        <v>0</v>
      </c>
      <c r="BK88" s="246">
        <f>VLOOKUP($A88,Incurred_Real!$A$25:$CD$376,Incurred_Real!BK$1,FALSE)</f>
        <v>0</v>
      </c>
      <c r="BL88" s="246">
        <f>VLOOKUP($A88,Incurred_Real!$A$25:$CD$376,Incurred_Real!BL$1,FALSE)</f>
        <v>0</v>
      </c>
      <c r="BM88" s="246">
        <f>VLOOKUP($A88,Incurred_Real!$A$25:$CD$376,Incurred_Real!BM$1,FALSE)</f>
        <v>0</v>
      </c>
      <c r="BN88" s="246">
        <f>VLOOKUP($A88,Incurred_Real!$A$25:$CD$376,Incurred_Real!BN$1,FALSE)</f>
        <v>0</v>
      </c>
      <c r="BO88" s="246">
        <f>VLOOKUP($A88,Incurred_Real!$A$25:$CD$376,Incurred_Real!BO$1,FALSE)</f>
        <v>0</v>
      </c>
      <c r="BP88" s="246">
        <f>VLOOKUP($A88,Incurred_Real!$A$25:$CD$376,Incurred_Real!BP$1,FALSE)</f>
        <v>0</v>
      </c>
      <c r="BQ88" s="246">
        <f>VLOOKUP($A88,Incurred_Real!$A$25:$CD$376,Incurred_Real!BQ$1,FALSE)</f>
        <v>0</v>
      </c>
      <c r="BR88" s="246">
        <f>VLOOKUP($A88,Incurred_Real!$A$25:$CD$376,Incurred_Real!BR$1,FALSE)</f>
        <v>0</v>
      </c>
      <c r="BS88" s="254">
        <f t="shared" si="29"/>
        <v>1</v>
      </c>
      <c r="BT88" s="249">
        <f>1+IF(ISNA(VLOOKUP($A88,'Project labour content'!$A$7:$D$255,'Project labour content'!$D$1,FALSE)),VLOOKUP($D88,'Project labour content'!$F$6:$G$15,'Project labour content'!$G$1,FALSE),VLOOKUP($A88,'Project labour content'!$A$7:$D$255,'Project labour content'!$D$1,FALSE))*LabEsc22*1</f>
        <v>1.0011756415594235</v>
      </c>
      <c r="BU88" s="249">
        <f>1+IF(ISNA(VLOOKUP($A88,'Project labour content'!$A$7:$D$255,'Project labour content'!$D$1,FALSE)),VLOOKUP($D88,'Project labour content'!$F$6:$G$15,'Project labour content'!$G$1,FALSE),VLOOKUP($A88,'Project labour content'!$A$7:$D$255,'Project labour content'!$D$1,FALSE))*LabEsc23*1</f>
        <v>1.0023569261983323</v>
      </c>
      <c r="BV88" s="249">
        <f>1+IF(ISNA(VLOOKUP($A88,'Project labour content'!$A$7:$D$255,'Project labour content'!$D$1,FALSE)),VLOOKUP($D88,'Project labour content'!$F$6:$G$15,'Project labour content'!$G$1,FALSE),VLOOKUP($A88,'Project labour content'!$A$7:$D$255,'Project labour content'!$D$1,FALSE))*LabEsc24*1</f>
        <v>1.0034696963281844</v>
      </c>
      <c r="BW88" s="249">
        <f>1+IF(ISNA(VLOOKUP($A88,'Project labour content'!$A$7:$D$255,'Project labour content'!$D$1,FALSE)),VLOOKUP($D88,'Project labour content'!$F$6:$G$15,'Project labour content'!$G$1,FALSE),VLOOKUP($A88,'Project labour content'!$A$7:$D$255,'Project labour content'!$D$1,FALSE))*LabEsc25*1</f>
        <v>1.0049600664554328</v>
      </c>
      <c r="BX88" s="249">
        <f>1+IF(ISNA(VLOOKUP($A88,'Project labour content'!$A$7:$D$255,'Project labour content'!$D$1,FALSE)),VLOOKUP($D88,'Project labour content'!$F$6:$G$15,'Project labour content'!$G$1,FALSE),VLOOKUP($A88,'Project labour content'!$A$7:$D$255,'Project labour content'!$D$1,FALSE))*LabEsc26*1</f>
        <v>1.0065843214991126</v>
      </c>
      <c r="BY88" s="249">
        <f>1+IF(ISNA(VLOOKUP($A88,'Project labour content'!$A$7:$D$255,'Project labour content'!$D$1,FALSE)),VLOOKUP($D88,'Project labour content'!$F$6:$G$15,'Project labour content'!$G$1,FALSE),VLOOKUP($A88,'Project labour content'!$A$7:$D$255,'Project labour content'!$D$1,FALSE))*LabEsc27*1</f>
        <v>1.0075903600846285</v>
      </c>
      <c r="BZ88" s="249">
        <f>1+IF(ISNA(VLOOKUP($A88,'Project labour content'!$A$7:$D$255,'Project labour content'!$D$1,FALSE)),VLOOKUP($D88,'Project labour content'!$F$6:$G$15,'Project labour content'!$G$1,FALSE),VLOOKUP($A88,'Project labour content'!$A$7:$D$255,'Project labour content'!$D$1,FALSE))*LabEsc28*1</f>
        <v>1.0083479071395223</v>
      </c>
      <c r="CA88" s="249">
        <f>1+IF(ISNA(VLOOKUP($A88,'Project labour content'!$A$7:$D$255,'Project labour content'!$D$1,FALSE)),VLOOKUP($D88,'Project labour content'!$F$6:$G$15,'Project labour content'!$G$1,FALSE),VLOOKUP($A88,'Project labour content'!$A$7:$D$255,'Project labour content'!$D$1,FALSE))*LabEsc29*1</f>
        <v>1.0095636186532153</v>
      </c>
      <c r="CB88" s="250" t="str">
        <f>IF(ISNA(VLOOKUP($A88,'Project labour content'!$A$7:$D$255,'Project labour content'!$D$1,FALSE)),"Category","Project")</f>
        <v>Project</v>
      </c>
      <c r="CD88" s="247" t="str">
        <f t="shared" si="30"/>
        <v>11630</v>
      </c>
    </row>
    <row r="89" spans="1:82" x14ac:dyDescent="0.15">
      <c r="A89" s="11" t="s">
        <v>127</v>
      </c>
      <c r="B89" s="11" t="str">
        <f>VLOOKUP($A89,'Incurred Real 2022$'!$A$25:$AC$426,'Incurred Real 2022$'!B$1,FALSE)</f>
        <v>Transmission Network Voltage Control</v>
      </c>
      <c r="C89" s="11" t="str">
        <f>VLOOKUP($A89,'Incurred Real 2022$'!$A$25:$AC$426,'Incurred Real 2022$'!C$1,FALSE)</f>
        <v>ExAnte</v>
      </c>
      <c r="D89" s="11" t="str">
        <f>VLOOKUP($A89,'Incurred Real 2022$'!$A$25:$AC$426,'Incurred Real 2022$'!D$1,FALSE)</f>
        <v>Security/Compliance</v>
      </c>
      <c r="E89" s="11" t="str">
        <f>VLOOKUP($A89,'Incurred Real 2022$'!$A$25:$AC$426,'Incurred Real 2022$'!E$1,FALSE)</f>
        <v>Deferred</v>
      </c>
      <c r="F89" s="105" t="str">
        <f>IF(VLOOKUP($A89,'Incurred Real 2022$'!$A$25:$AC$426,'Incurred Real 2022$'!F$1,FALSE)=0,"",VLOOKUP($A89,'Incurred Real 2022$'!$A$25:$AC$426,'Incurred Real 2022$'!F$1,FALSE))</f>
        <v/>
      </c>
      <c r="G89" s="105" t="str">
        <f>IF(VLOOKUP($A89,'Incurred Real 2022$'!$A$25:$AC$426,'Incurred Real 2022$'!G$1,FALSE)=0,"",VLOOKUP($A89,'Incurred Real 2022$'!$A$25:$AC$426,'Incurred Real 2022$'!G$1,FALSE))</f>
        <v/>
      </c>
      <c r="H89" s="105" t="str">
        <f>IF(VLOOKUP($A89,'Incurred Real 2022$'!$A$25:$AC$426,'Incurred Real 2022$'!H$1,FALSE)=0,"",VLOOKUP($A89,'Incurred Real 2022$'!$A$25:$AC$426,'Incurred Real 2022$'!H$1,FALSE))</f>
        <v/>
      </c>
      <c r="I89" s="105" t="str">
        <f>IF(VLOOKUP($A89,'Incurred Real 2022$'!$A$25:$AC$426,'Incurred Real 2022$'!I$1,FALSE)=0,"",VLOOKUP($A89,'Incurred Real 2022$'!$A$25:$AC$426,'Incurred Real 2022$'!I$1,FALSE))</f>
        <v/>
      </c>
      <c r="J89" s="105" t="str">
        <f>IF(VLOOKUP($A89,'Incurred Real 2022$'!$A$25:$AC$426,'Incurred Real 2022$'!J$1,FALSE)=0,"",VLOOKUP($A89,'Incurred Real 2022$'!$A$25:$AC$426,'Incurred Real 2022$'!J$1,FALSE))</f>
        <v/>
      </c>
      <c r="K89" s="105" t="str">
        <f>IF(VLOOKUP($A89,'Incurred Real 2022$'!$A$25:$AC$426,'Incurred Real 2022$'!K$1,FALSE)=0,"",VLOOKUP($A89,'Incurred Real 2022$'!$A$25:$AC$426,'Incurred Real 2022$'!K$1,FALSE))</f>
        <v/>
      </c>
      <c r="L89" s="105" t="str">
        <f>IF(VLOOKUP($A89,'Incurred Real 2022$'!$A$25:$AC$426,'Incurred Real 2022$'!L$1,FALSE)=0,"",VLOOKUP($A89,'Incurred Real 2022$'!$A$25:$AC$426,'Incurred Real 2022$'!L$1,FALSE))</f>
        <v/>
      </c>
      <c r="M89" s="105" t="str">
        <f>IF(VLOOKUP($A89,'Incurred Real 2022$'!$A$25:$AC$426,'Incurred Real 2022$'!M$1,FALSE)=0,"",VLOOKUP($A89,'Incurred Real 2022$'!$A$25:$AC$426,'Incurred Real 2022$'!M$1,FALSE))</f>
        <v/>
      </c>
      <c r="N89" s="105">
        <f>IF(VLOOKUP($A89,'Incurred Real 2022$'!$A$25:$AC$426,'Incurred Real 2022$'!N$1,FALSE)=0,"",VLOOKUP($A89,'Incurred Real 2022$'!$A$25:$AC$426,'Incurred Real 2022$'!N$1,FALSE))</f>
        <v>5538.17</v>
      </c>
      <c r="O89" s="105">
        <f>IF(VLOOKUP($A89,'Incurred Real 2022$'!$A$25:$AC$426,'Incurred Real 2022$'!O$1,FALSE)=0,"",VLOOKUP($A89,'Incurred Real 2022$'!$A$25:$AC$426,'Incurred Real 2022$'!O$1,FALSE))</f>
        <v>366.94</v>
      </c>
      <c r="P89" s="105">
        <f>IF(VLOOKUP($A89,'Incurred Real 2022$'!$A$25:$AC$426,'Incurred Real 2022$'!P$1,FALSE)=0,"",VLOOKUP($A89,'Incurred Real 2022$'!$A$25:$AC$426,'Incurred Real 2022$'!P$1,FALSE))</f>
        <v>59297.46</v>
      </c>
      <c r="Q89" s="105">
        <f>IF(VLOOKUP($A89,'Incurred Real 2022$'!$A$25:$AC$426,'Incurred Real 2022$'!Q$1,FALSE)=0,"",VLOOKUP($A89,'Incurred Real 2022$'!$A$25:$AC$426,'Incurred Real 2022$'!Q$1,FALSE))</f>
        <v>254711.33</v>
      </c>
      <c r="R89" s="105">
        <f>IF(VLOOKUP($A89,'Incurred Real 2022$'!$A$25:$AC$426,'Incurred Real 2022$'!R$1,FALSE)=0,"",VLOOKUP($A89,'Incurred Real 2022$'!$A$25:$AC$426,'Incurred Real 2022$'!R$1,FALSE))</f>
        <v>168170.62</v>
      </c>
      <c r="S89" s="105">
        <f>IF(VLOOKUP($A89,'Incurred Real 2022$'!$A$25:$AC$426,'Incurred Real 2022$'!S$1,FALSE)=0,"",VLOOKUP($A89,'Incurred Real 2022$'!$A$25:$AC$426,'Incurred Real 2022$'!S$1,FALSE))</f>
        <v>3660.12</v>
      </c>
      <c r="T89" s="105" t="str">
        <f>IF(VLOOKUP($A89,'Incurred Real 2022$'!$A$25:$AC$426,'Incurred Real 2022$'!T$1,FALSE)=0,"",VLOOKUP($A89,'Incurred Real 2022$'!$A$25:$AC$426,'Incurred Real 2022$'!T$1,FALSE))</f>
        <v/>
      </c>
      <c r="U89" s="105" t="str">
        <f>IF(VLOOKUP($A89,'Incurred Real 2022$'!$A$25:$AC$426,'Incurred Real 2022$'!U$1,FALSE)=0,"",VLOOKUP($A89,'Incurred Real 2022$'!$A$25:$AC$426,'Incurred Real 2022$'!U$1,FALSE))</f>
        <v/>
      </c>
      <c r="V89" s="13">
        <f>IF(ISTEXT(VLOOKUP($A89,'Incurred Real 2022$'!$A$25:$AC$426,'Incurred Real 2022$'!V$1,FALSE)),"",(VLOOKUP($A89,'Incurred Real 2022$'!$A$25:$AC$426,'Incurred Real 2022$'!V$1,FALSE))*BT89*Incurred_Nominal!V$15)</f>
        <v>48583.605161680236</v>
      </c>
      <c r="W89" s="13">
        <f>IF(ISTEXT(VLOOKUP($A89,'Incurred Real 2022$'!$A$25:$AC$426,'Incurred Real 2022$'!W$1,FALSE)),"",(VLOOKUP($A89,'Incurred Real 2022$'!$A$25:$AC$426,'Incurred Real 2022$'!W$1,FALSE))*BU89*Incurred_Nominal!W$15)</f>
        <v>160373.81561519508</v>
      </c>
      <c r="X89" s="13">
        <f>IF(ISTEXT(VLOOKUP($A89,'Incurred Real 2022$'!$A$25:$AC$426,'Incurred Real 2022$'!X$1,FALSE)),"",(VLOOKUP($A89,'Incurred Real 2022$'!$A$25:$AC$426,'Incurred Real 2022$'!X$1,FALSE))*BV89*Incurred_Nominal!X$15)</f>
        <v>10816944.23239255</v>
      </c>
      <c r="Y89" s="13">
        <f>IF(ISTEXT(VLOOKUP($A89,'Incurred Real 2022$'!$A$25:$AC$426,'Incurred Real 2022$'!Y$1,FALSE)),"",(VLOOKUP($A89,'Incurred Real 2022$'!$A$25:$AC$426,'Incurred Real 2022$'!Y$1,FALSE))*BW89*Incurred_Nominal!Y$15)</f>
        <v>17661152.948647972</v>
      </c>
      <c r="Z89" s="13">
        <f>IF(ISTEXT(VLOOKUP($A89,'Incurred Real 2022$'!$A$25:$AC$426,'Incurred Real 2022$'!Z$1,FALSE)),"",(VLOOKUP($A89,'Incurred Real 2022$'!$A$25:$AC$426,'Incurred Real 2022$'!Z$1,FALSE))*BX89*Incurred_Nominal!Z$15)</f>
        <v>17967330.497980375</v>
      </c>
      <c r="AA89" s="13">
        <f>IF(ISTEXT(VLOOKUP($A89,'Incurred Real 2022$'!$A$25:$AC$426,'Incurred Real 2022$'!AA$1,FALSE)),"",(VLOOKUP($A89,'Incurred Real 2022$'!$A$25:$AC$426,'Incurred Real 2022$'!AA$1,FALSE))*BY89*Incurred_Nominal!AA$15)</f>
        <v>10303729.219214685</v>
      </c>
      <c r="AB89" s="13" t="str">
        <f>IF(ISTEXT(VLOOKUP($A89,'Incurred Real 2022$'!$A$25:$AC$426,'Incurred Real 2022$'!AB$1,FALSE)),"",(VLOOKUP($A89,'Incurred Real 2022$'!$A$25:$AC$426,'Incurred Real 2022$'!AB$1,FALSE))*BZ89*Incurred_Nominal!AB$15)</f>
        <v/>
      </c>
      <c r="AC89" s="13" t="str">
        <f>IF(ISTEXT(VLOOKUP($A89,'Incurred Real 2022$'!$A$25:$AC$426,'Incurred Real 2022$'!AC$1,FALSE)),"",(VLOOKUP($A89,'Incurred Real 2022$'!$A$25:$AC$426,'Incurred Real 2022$'!AC$1,FALSE))*CA89*Incurred_Nominal!AC$15)</f>
        <v/>
      </c>
      <c r="AD89" s="232">
        <f t="shared" ref="AD89:AD152" si="33">SUM(F89:AC89)</f>
        <v>57449858.959012456</v>
      </c>
      <c r="AE89" s="232">
        <f t="shared" ref="AE89:AE152" si="34">-SUMIFS(F89:AC89,F89:AC89,"&lt;0")+SUMIFS(F89:AC89,F89:AC89,"&gt;0")</f>
        <v>57449858.959012456</v>
      </c>
      <c r="AF89" s="239" t="str">
        <f t="shared" ref="AF89:AF152" si="35">IF(AL89="Commissioned Extra","",IF(ROUND(AD89,0)=0,0,SUMPRODUCT($F$18:$AC$18,F89:AC89)))</f>
        <v/>
      </c>
      <c r="AG89" s="237" t="str">
        <f t="shared" ref="AG89:AG152" si="36">IF(AH89="","",AF89/AH89)</f>
        <v/>
      </c>
      <c r="AH89" s="240" t="str">
        <f t="shared" si="31"/>
        <v/>
      </c>
      <c r="AI89" s="234">
        <f>VLOOKUP($A89,Incurred_Real!$A$25:$AP$479,Incurred_Real!AI$1,FALSE)</f>
        <v>2027</v>
      </c>
      <c r="AJ89" s="235">
        <f>VLOOKUP($A89,Incurred_Real!$A$25:$AP$479,Incurred_Real!AJ$1,FALSE)</f>
        <v>45840</v>
      </c>
      <c r="AK89" s="236">
        <f>VLOOKUP($A89,Incurred_Real!$A$25:$AP$479,Incurred_Real!AK$1,FALSE)</f>
        <v>2026</v>
      </c>
      <c r="AL89" s="235" t="str">
        <f>VLOOKUP($A89,Incurred_Real!$A$25:$AP$479,Incurred_Real!AL$1,FALSE)</f>
        <v>Commissioned Extra</v>
      </c>
      <c r="AM89" s="237" t="str">
        <f>IF(AL89="Commissioned Extra","",(IF((AD89)=0,0,SUMPRODUCT($F$17:$U$17,F89:U89))+VLOOKUP($A89,Incurred_Real!$A$25:$BS$376,Incurred_Real!$AO$1,FALSE)))</f>
        <v/>
      </c>
      <c r="AN89" s="232" cm="1">
        <f t="array" ref="AN89">IF(ROUND(AE89,0)=0,0,LOOKUP(2,1/(F89:AC89&lt;&gt;""),F89:AC89))</f>
        <v>10303729.219214685</v>
      </c>
      <c r="AO89" s="232">
        <f t="shared" ref="AO89:AO152" si="37">SUM(V89:AC89)</f>
        <v>56958114.319012456</v>
      </c>
      <c r="AP89" s="78"/>
      <c r="AQ89" s="20"/>
      <c r="AR89" s="245">
        <f>VLOOKUP($A89,Incurred_Real!$A$25:$CD$376,Incurred_Real!AR$1,FALSE)</f>
        <v>0</v>
      </c>
      <c r="AS89" s="246">
        <f>VLOOKUP($A89,Incurred_Real!$A$25:$CD$376,Incurred_Real!AS$1,FALSE)</f>
        <v>0</v>
      </c>
      <c r="AT89" s="246">
        <f>VLOOKUP($A89,Incurred_Real!$A$25:$CD$376,Incurred_Real!AT$1,FALSE)</f>
        <v>0</v>
      </c>
      <c r="AU89" s="246">
        <f>VLOOKUP($A89,Incurred_Real!$A$25:$CD$376,Incurred_Real!AU$1,FALSE)</f>
        <v>0</v>
      </c>
      <c r="AV89" s="246">
        <f>VLOOKUP($A89,Incurred_Real!$A$25:$CD$376,Incurred_Real!AV$1,FALSE)</f>
        <v>0.36783797341138008</v>
      </c>
      <c r="AW89" s="246">
        <f>VLOOKUP($A89,Incurred_Real!$A$25:$CD$376,Incurred_Real!AW$1,FALSE)</f>
        <v>0</v>
      </c>
      <c r="AX89" s="246">
        <f>VLOOKUP($A89,Incurred_Real!$A$25:$CD$376,Incurred_Real!AX$1,FALSE)</f>
        <v>0</v>
      </c>
      <c r="AY89" s="246">
        <f>VLOOKUP($A89,Incurred_Real!$A$25:$CD$376,Incurred_Real!AY$1,FALSE)</f>
        <v>0</v>
      </c>
      <c r="AZ89" s="246">
        <f>VLOOKUP($A89,Incurred_Real!$A$25:$CD$376,Incurred_Real!AZ$1,FALSE)</f>
        <v>0</v>
      </c>
      <c r="BA89" s="246">
        <f>VLOOKUP($A89,Incurred_Real!$A$25:$CD$376,Incurred_Real!BA$1,FALSE)</f>
        <v>0</v>
      </c>
      <c r="BB89" s="246">
        <f>VLOOKUP($A89,Incurred_Real!$A$25:$CD$376,Incurred_Real!BB$1,FALSE)</f>
        <v>0</v>
      </c>
      <c r="BC89" s="246">
        <f>VLOOKUP($A89,Incurred_Real!$A$25:$CD$376,Incurred_Real!BC$1,FALSE)</f>
        <v>0</v>
      </c>
      <c r="BD89" s="246">
        <f>VLOOKUP($A89,Incurred_Real!$A$25:$CD$376,Incurred_Real!BD$1,FALSE)</f>
        <v>0</v>
      </c>
      <c r="BE89" s="246">
        <f>VLOOKUP($A89,Incurred_Real!$A$25:$CD$376,Incurred_Real!BE$1,FALSE)</f>
        <v>0</v>
      </c>
      <c r="BF89" s="246">
        <f>VLOOKUP($A89,Incurred_Real!$A$25:$CD$376,Incurred_Real!BF$1,FALSE)</f>
        <v>0</v>
      </c>
      <c r="BG89" s="246">
        <f>VLOOKUP($A89,Incurred_Real!$A$25:$CD$376,Incurred_Real!BG$1,FALSE)</f>
        <v>0.63216202658861986</v>
      </c>
      <c r="BH89" s="246">
        <f>VLOOKUP($A89,Incurred_Real!$A$25:$CD$376,Incurred_Real!BH$1,FALSE)</f>
        <v>0</v>
      </c>
      <c r="BI89" s="246">
        <f>VLOOKUP($A89,Incurred_Real!$A$25:$CD$376,Incurred_Real!BI$1,FALSE)</f>
        <v>0</v>
      </c>
      <c r="BJ89" s="246">
        <f>VLOOKUP($A89,Incurred_Real!$A$25:$CD$376,Incurred_Real!BJ$1,FALSE)</f>
        <v>0</v>
      </c>
      <c r="BK89" s="246">
        <f>VLOOKUP($A89,Incurred_Real!$A$25:$CD$376,Incurred_Real!BK$1,FALSE)</f>
        <v>0</v>
      </c>
      <c r="BL89" s="246">
        <f>VLOOKUP($A89,Incurred_Real!$A$25:$CD$376,Incurred_Real!BL$1,FALSE)</f>
        <v>0</v>
      </c>
      <c r="BM89" s="246">
        <f>VLOOKUP($A89,Incurred_Real!$A$25:$CD$376,Incurred_Real!BM$1,FALSE)</f>
        <v>0</v>
      </c>
      <c r="BN89" s="246">
        <f>VLOOKUP($A89,Incurred_Real!$A$25:$CD$376,Incurred_Real!BN$1,FALSE)</f>
        <v>0</v>
      </c>
      <c r="BO89" s="246">
        <f>VLOOKUP($A89,Incurred_Real!$A$25:$CD$376,Incurred_Real!BO$1,FALSE)</f>
        <v>0</v>
      </c>
      <c r="BP89" s="246">
        <f>VLOOKUP($A89,Incurred_Real!$A$25:$CD$376,Incurred_Real!BP$1,FALSE)</f>
        <v>0</v>
      </c>
      <c r="BQ89" s="246">
        <f>VLOOKUP($A89,Incurred_Real!$A$25:$CD$376,Incurred_Real!BQ$1,FALSE)</f>
        <v>0</v>
      </c>
      <c r="BR89" s="246">
        <f>VLOOKUP($A89,Incurred_Real!$A$25:$CD$376,Incurred_Real!BR$1,FALSE)</f>
        <v>0</v>
      </c>
      <c r="BS89" s="254">
        <f t="shared" ref="BS89:BS152" si="38">SUM(AS89:BR89)</f>
        <v>1</v>
      </c>
      <c r="BT89" s="249">
        <f>1+IF(ISNA(VLOOKUP($A89,'Project labour content'!$A$7:$D$255,'Project labour content'!$D$1,FALSE)),VLOOKUP($D89,'Project labour content'!$F$6:$G$15,'Project labour content'!$G$1,FALSE),VLOOKUP($A89,'Project labour content'!$A$7:$D$255,'Project labour content'!$D$1,FALSE))*LabEsc22*1</f>
        <v>1.0003917354044181</v>
      </c>
      <c r="BU89" s="249">
        <f>1+IF(ISNA(VLOOKUP($A89,'Project labour content'!$A$7:$D$255,'Project labour content'!$D$1,FALSE)),VLOOKUP($D89,'Project labour content'!$F$6:$G$15,'Project labour content'!$G$1,FALSE),VLOOKUP($A89,'Project labour content'!$A$7:$D$255,'Project labour content'!$D$1,FALSE))*LabEsc23*1</f>
        <v>1.0007853511387772</v>
      </c>
      <c r="BV89" s="249">
        <f>1+IF(ISNA(VLOOKUP($A89,'Project labour content'!$A$7:$D$255,'Project labour content'!$D$1,FALSE)),VLOOKUP($D89,'Project labour content'!$F$6:$G$15,'Project labour content'!$G$1,FALSE),VLOOKUP($A89,'Project labour content'!$A$7:$D$255,'Project labour content'!$D$1,FALSE))*LabEsc24*1</f>
        <v>1.0011561371605435</v>
      </c>
      <c r="BW89" s="249">
        <f>1+IF(ISNA(VLOOKUP($A89,'Project labour content'!$A$7:$D$255,'Project labour content'!$D$1,FALSE)),VLOOKUP($D89,'Project labour content'!$F$6:$G$15,'Project labour content'!$G$1,FALSE),VLOOKUP($A89,'Project labour content'!$A$7:$D$255,'Project labour content'!$D$1,FALSE))*LabEsc25*1</f>
        <v>1.0016527432390294</v>
      </c>
      <c r="BX89" s="249">
        <f>1+IF(ISNA(VLOOKUP($A89,'Project labour content'!$A$7:$D$255,'Project labour content'!$D$1,FALSE)),VLOOKUP($D89,'Project labour content'!$F$6:$G$15,'Project labour content'!$G$1,FALSE),VLOOKUP($A89,'Project labour content'!$A$7:$D$255,'Project labour content'!$D$1,FALSE))*LabEsc26*1</f>
        <v>1.0021939610968991</v>
      </c>
      <c r="BY89" s="249">
        <f>1+IF(ISNA(VLOOKUP($A89,'Project labour content'!$A$7:$D$255,'Project labour content'!$D$1,FALSE)),VLOOKUP($D89,'Project labour content'!$F$6:$G$15,'Project labour content'!$G$1,FALSE),VLOOKUP($A89,'Project labour content'!$A$7:$D$255,'Project labour content'!$D$1,FALSE))*LabEsc27*1</f>
        <v>1.002529183111635</v>
      </c>
      <c r="BZ89" s="249">
        <f>1+IF(ISNA(VLOOKUP($A89,'Project labour content'!$A$7:$D$255,'Project labour content'!$D$1,FALSE)),VLOOKUP($D89,'Project labour content'!$F$6:$G$15,'Project labour content'!$G$1,FALSE),VLOOKUP($A89,'Project labour content'!$A$7:$D$255,'Project labour content'!$D$1,FALSE))*LabEsc28*1</f>
        <v>1.0027816052887311</v>
      </c>
      <c r="CA89" s="249">
        <f>1+IF(ISNA(VLOOKUP($A89,'Project labour content'!$A$7:$D$255,'Project labour content'!$D$1,FALSE)),VLOOKUP($D89,'Project labour content'!$F$6:$G$15,'Project labour content'!$G$1,FALSE),VLOOKUP($A89,'Project labour content'!$A$7:$D$255,'Project labour content'!$D$1,FALSE))*LabEsc29*1</f>
        <v>1.0031866923985351</v>
      </c>
      <c r="CB89" s="250" t="str">
        <f>IF(ISNA(VLOOKUP($A89,'Project labour content'!$A$7:$D$255,'Project labour content'!$D$1,FALSE)),"Category","Project")</f>
        <v>Project</v>
      </c>
      <c r="CD89" s="247" t="str">
        <f t="shared" ref="CD89:CD152" si="39">RIGHT(A89,5)</f>
        <v>11645</v>
      </c>
    </row>
    <row r="90" spans="1:82" x14ac:dyDescent="0.15">
      <c r="A90" s="11" t="s">
        <v>128</v>
      </c>
      <c r="B90" s="11" t="str">
        <f>VLOOKUP($A90,'Incurred Real 2022$'!$A$25:$AC$426,'Incurred Real 2022$'!B$1,FALSE)</f>
        <v>Eyre Peninsula and Upper North Voltage Control Scheme</v>
      </c>
      <c r="C90" s="11" t="str">
        <f>VLOOKUP($A90,'Incurred Real 2022$'!$A$25:$AC$426,'Incurred Real 2022$'!C$1,FALSE)</f>
        <v>ExAnte</v>
      </c>
      <c r="D90" s="11" t="str">
        <f>VLOOKUP($A90,'Incurred Real 2022$'!$A$25:$AC$426,'Incurred Real 2022$'!D$1,FALSE)</f>
        <v>Security/Compliance</v>
      </c>
      <c r="E90" s="11" t="str">
        <f>VLOOKUP($A90,'Incurred Real 2022$'!$A$25:$AC$426,'Incurred Real 2022$'!E$1,FALSE)</f>
        <v>Deferred</v>
      </c>
      <c r="F90" s="105" t="str">
        <f>IF(VLOOKUP($A90,'Incurred Real 2022$'!$A$25:$AC$426,'Incurred Real 2022$'!F$1,FALSE)=0,"",VLOOKUP($A90,'Incurred Real 2022$'!$A$25:$AC$426,'Incurred Real 2022$'!F$1,FALSE))</f>
        <v/>
      </c>
      <c r="G90" s="105" t="str">
        <f>IF(VLOOKUP($A90,'Incurred Real 2022$'!$A$25:$AC$426,'Incurred Real 2022$'!G$1,FALSE)=0,"",VLOOKUP($A90,'Incurred Real 2022$'!$A$25:$AC$426,'Incurred Real 2022$'!G$1,FALSE))</f>
        <v/>
      </c>
      <c r="H90" s="105" t="str">
        <f>IF(VLOOKUP($A90,'Incurred Real 2022$'!$A$25:$AC$426,'Incurred Real 2022$'!H$1,FALSE)=0,"",VLOOKUP($A90,'Incurred Real 2022$'!$A$25:$AC$426,'Incurred Real 2022$'!H$1,FALSE))</f>
        <v/>
      </c>
      <c r="I90" s="105" t="str">
        <f>IF(VLOOKUP($A90,'Incurred Real 2022$'!$A$25:$AC$426,'Incurred Real 2022$'!I$1,FALSE)=0,"",VLOOKUP($A90,'Incurred Real 2022$'!$A$25:$AC$426,'Incurred Real 2022$'!I$1,FALSE))</f>
        <v/>
      </c>
      <c r="J90" s="105" t="str">
        <f>IF(VLOOKUP($A90,'Incurred Real 2022$'!$A$25:$AC$426,'Incurred Real 2022$'!J$1,FALSE)=0,"",VLOOKUP($A90,'Incurred Real 2022$'!$A$25:$AC$426,'Incurred Real 2022$'!J$1,FALSE))</f>
        <v/>
      </c>
      <c r="K90" s="105" t="str">
        <f>IF(VLOOKUP($A90,'Incurred Real 2022$'!$A$25:$AC$426,'Incurred Real 2022$'!K$1,FALSE)=0,"",VLOOKUP($A90,'Incurred Real 2022$'!$A$25:$AC$426,'Incurred Real 2022$'!K$1,FALSE))</f>
        <v/>
      </c>
      <c r="L90" s="105" t="str">
        <f>IF(VLOOKUP($A90,'Incurred Real 2022$'!$A$25:$AC$426,'Incurred Real 2022$'!L$1,FALSE)=0,"",VLOOKUP($A90,'Incurred Real 2022$'!$A$25:$AC$426,'Incurred Real 2022$'!L$1,FALSE))</f>
        <v/>
      </c>
      <c r="M90" s="105" t="str">
        <f>IF(VLOOKUP($A90,'Incurred Real 2022$'!$A$25:$AC$426,'Incurred Real 2022$'!M$1,FALSE)=0,"",VLOOKUP($A90,'Incurred Real 2022$'!$A$25:$AC$426,'Incurred Real 2022$'!M$1,FALSE))</f>
        <v/>
      </c>
      <c r="N90" s="105">
        <f>IF(VLOOKUP($A90,'Incurred Real 2022$'!$A$25:$AC$426,'Incurred Real 2022$'!N$1,FALSE)=0,"",VLOOKUP($A90,'Incurred Real 2022$'!$A$25:$AC$426,'Incurred Real 2022$'!N$1,FALSE))</f>
        <v>68794.92</v>
      </c>
      <c r="O90" s="105">
        <f>IF(VLOOKUP($A90,'Incurred Real 2022$'!$A$25:$AC$426,'Incurred Real 2022$'!O$1,FALSE)=0,"",VLOOKUP($A90,'Incurred Real 2022$'!$A$25:$AC$426,'Incurred Real 2022$'!O$1,FALSE))</f>
        <v>-68794.92</v>
      </c>
      <c r="P90" s="105">
        <f>IF(VLOOKUP($A90,'Incurred Real 2022$'!$A$25:$AC$426,'Incurred Real 2022$'!P$1,FALSE)=0,"",VLOOKUP($A90,'Incurred Real 2022$'!$A$25:$AC$426,'Incurred Real 2022$'!P$1,FALSE))</f>
        <v>41663.269999999997</v>
      </c>
      <c r="Q90" s="105">
        <f>IF(VLOOKUP($A90,'Incurred Real 2022$'!$A$25:$AC$426,'Incurred Real 2022$'!Q$1,FALSE)=0,"",VLOOKUP($A90,'Incurred Real 2022$'!$A$25:$AC$426,'Incurred Real 2022$'!Q$1,FALSE))</f>
        <v>90058.53</v>
      </c>
      <c r="R90" s="105">
        <f>IF(VLOOKUP($A90,'Incurred Real 2022$'!$A$25:$AC$426,'Incurred Real 2022$'!R$1,FALSE)=0,"",VLOOKUP($A90,'Incurred Real 2022$'!$A$25:$AC$426,'Incurred Real 2022$'!R$1,FALSE))</f>
        <v>304954.27</v>
      </c>
      <c r="S90" s="105">
        <f>IF(VLOOKUP($A90,'Incurred Real 2022$'!$A$25:$AC$426,'Incurred Real 2022$'!S$1,FALSE)=0,"",VLOOKUP($A90,'Incurred Real 2022$'!$A$25:$AC$426,'Incurred Real 2022$'!S$1,FALSE))</f>
        <v>2361063.8199999998</v>
      </c>
      <c r="T90" s="105">
        <f>IF(VLOOKUP($A90,'Incurred Real 2022$'!$A$25:$AC$426,'Incurred Real 2022$'!T$1,FALSE)=0,"",VLOOKUP($A90,'Incurred Real 2022$'!$A$25:$AC$426,'Incurred Real 2022$'!T$1,FALSE))</f>
        <v>800078.94</v>
      </c>
      <c r="U90" s="105">
        <f>IF(VLOOKUP($A90,'Incurred Real 2022$'!$A$25:$AC$426,'Incurred Real 2022$'!U$1,FALSE)=0,"",VLOOKUP($A90,'Incurred Real 2022$'!$A$25:$AC$426,'Incurred Real 2022$'!U$1,FALSE))</f>
        <v>93260.36</v>
      </c>
      <c r="V90" s="13">
        <f>IF(ISTEXT(VLOOKUP($A90,'Incurred Real 2022$'!$A$25:$AC$426,'Incurred Real 2022$'!V$1,FALSE)),"",(VLOOKUP($A90,'Incurred Real 2022$'!$A$25:$AC$426,'Incurred Real 2022$'!V$1,FALSE))*BT90*Incurred_Nominal!V$15)</f>
        <v>403365.10190956405</v>
      </c>
      <c r="W90" s="13">
        <f>IF(ISTEXT(VLOOKUP($A90,'Incurred Real 2022$'!$A$25:$AC$426,'Incurred Real 2022$'!W$1,FALSE)),"",(VLOOKUP($A90,'Incurred Real 2022$'!$A$25:$AC$426,'Incurred Real 2022$'!W$1,FALSE))*BU90*Incurred_Nominal!W$15)</f>
        <v>490852.66235804313</v>
      </c>
      <c r="X90" s="13">
        <f>IF(ISTEXT(VLOOKUP($A90,'Incurred Real 2022$'!$A$25:$AC$426,'Incurred Real 2022$'!X$1,FALSE)),"",(VLOOKUP($A90,'Incurred Real 2022$'!$A$25:$AC$426,'Incurred Real 2022$'!X$1,FALSE))*BV90*Incurred_Nominal!X$15)</f>
        <v>741704.40914029209</v>
      </c>
      <c r="Y90" s="13">
        <f>IF(ISTEXT(VLOOKUP($A90,'Incurred Real 2022$'!$A$25:$AC$426,'Incurred Real 2022$'!Y$1,FALSE)),"",(VLOOKUP($A90,'Incurred Real 2022$'!$A$25:$AC$426,'Incurred Real 2022$'!Y$1,FALSE))*BW90*Incurred_Nominal!Y$15)</f>
        <v>602600.03324684897</v>
      </c>
      <c r="Z90" s="13" t="str">
        <f>IF(ISTEXT(VLOOKUP($A90,'Incurred Real 2022$'!$A$25:$AC$426,'Incurred Real 2022$'!Z$1,FALSE)),"",(VLOOKUP($A90,'Incurred Real 2022$'!$A$25:$AC$426,'Incurred Real 2022$'!Z$1,FALSE))*BX90*Incurred_Nominal!Z$15)</f>
        <v/>
      </c>
      <c r="AA90" s="13" t="str">
        <f>IF(ISTEXT(VLOOKUP($A90,'Incurred Real 2022$'!$A$25:$AC$426,'Incurred Real 2022$'!AA$1,FALSE)),"",(VLOOKUP($A90,'Incurred Real 2022$'!$A$25:$AC$426,'Incurred Real 2022$'!AA$1,FALSE))*BY90*Incurred_Nominal!AA$15)</f>
        <v/>
      </c>
      <c r="AB90" s="13" t="str">
        <f>IF(ISTEXT(VLOOKUP($A90,'Incurred Real 2022$'!$A$25:$AC$426,'Incurred Real 2022$'!AB$1,FALSE)),"",(VLOOKUP($A90,'Incurred Real 2022$'!$A$25:$AC$426,'Incurred Real 2022$'!AB$1,FALSE))*BZ90*Incurred_Nominal!AB$15)</f>
        <v/>
      </c>
      <c r="AC90" s="13" t="str">
        <f>IF(ISTEXT(VLOOKUP($A90,'Incurred Real 2022$'!$A$25:$AC$426,'Incurred Real 2022$'!AC$1,FALSE)),"",(VLOOKUP($A90,'Incurred Real 2022$'!$A$25:$AC$426,'Incurred Real 2022$'!AC$1,FALSE))*CA90*Incurred_Nominal!AC$15)</f>
        <v/>
      </c>
      <c r="AD90" s="232">
        <f t="shared" si="33"/>
        <v>5929601.3966547474</v>
      </c>
      <c r="AE90" s="232">
        <f t="shared" si="34"/>
        <v>6067191.2366547473</v>
      </c>
      <c r="AF90" s="239" t="str">
        <f t="shared" si="35"/>
        <v/>
      </c>
      <c r="AG90" s="237" t="str">
        <f t="shared" si="36"/>
        <v/>
      </c>
      <c r="AH90" s="240" t="str">
        <f t="shared" ref="AH90:AH153" si="40">IF(AL90="Commissioned Extra","",IF(AK90="","",IF(AK90&lt;AI90,INDEX($F$18:$AC$18,1,MATCH(TEXT(AK90,"000"),$F$23:$AC$23)),INDEX($F$18:$AC$18,1,MATCH(AI90,$F$23:$AC$23)))))</f>
        <v/>
      </c>
      <c r="AI90" s="234">
        <f>VLOOKUP($A90,Incurred_Real!$A$25:$AP$479,Incurred_Real!AI$1,FALSE)</f>
        <v>2025</v>
      </c>
      <c r="AJ90" s="235">
        <f>VLOOKUP($A90,Incurred_Real!$A$25:$AP$479,Incurred_Real!AJ$1,FALSE)</f>
        <v>44943</v>
      </c>
      <c r="AK90" s="236">
        <f>VLOOKUP($A90,Incurred_Real!$A$25:$AP$479,Incurred_Real!AK$1,FALSE)</f>
        <v>2023</v>
      </c>
      <c r="AL90" s="235" t="str">
        <f>VLOOKUP($A90,Incurred_Real!$A$25:$AP$479,Incurred_Real!AL$1,FALSE)</f>
        <v>Commissioned Extra</v>
      </c>
      <c r="AM90" s="237" t="str">
        <f>IF(AL90="Commissioned Extra","",(IF((AD90)=0,0,SUMPRODUCT($F$17:$U$17,F90:U90))+VLOOKUP($A90,Incurred_Real!$A$25:$BS$376,Incurred_Real!$AO$1,FALSE)))</f>
        <v/>
      </c>
      <c r="AN90" s="232" cm="1">
        <f t="array" ref="AN90">IF(ROUND(AE90,0)=0,0,LOOKUP(2,1/(F90:AC90&lt;&gt;""),F90:AC90))</f>
        <v>602600.03324684897</v>
      </c>
      <c r="AO90" s="232">
        <f t="shared" si="37"/>
        <v>2238522.2066547479</v>
      </c>
      <c r="AP90" s="78"/>
      <c r="AQ90" s="20"/>
      <c r="AR90" s="245">
        <f>VLOOKUP($A90,Incurred_Real!$A$25:$CD$376,Incurred_Real!AR$1,FALSE)</f>
        <v>0</v>
      </c>
      <c r="AS90" s="246">
        <f>VLOOKUP($A90,Incurred_Real!$A$25:$CD$376,Incurred_Real!AS$1,FALSE)</f>
        <v>0</v>
      </c>
      <c r="AT90" s="246">
        <f>VLOOKUP($A90,Incurred_Real!$A$25:$CD$376,Incurred_Real!AT$1,FALSE)</f>
        <v>0</v>
      </c>
      <c r="AU90" s="246">
        <f>VLOOKUP($A90,Incurred_Real!$A$25:$CD$376,Incurred_Real!AU$1,FALSE)</f>
        <v>0.26286556542595613</v>
      </c>
      <c r="AV90" s="246">
        <f>VLOOKUP($A90,Incurred_Real!$A$25:$CD$376,Incurred_Real!AV$1,FALSE)</f>
        <v>0.21905463788836929</v>
      </c>
      <c r="AW90" s="246">
        <f>VLOOKUP($A90,Incurred_Real!$A$25:$CD$376,Incurred_Real!AW$1,FALSE)</f>
        <v>0</v>
      </c>
      <c r="AX90" s="246">
        <f>VLOOKUP($A90,Incurred_Real!$A$25:$CD$376,Incurred_Real!AX$1,FALSE)</f>
        <v>1.0952731894418465E-2</v>
      </c>
      <c r="AY90" s="246">
        <f>VLOOKUP($A90,Incurred_Real!$A$25:$CD$376,Incurred_Real!AY$1,FALSE)</f>
        <v>0</v>
      </c>
      <c r="AZ90" s="246">
        <f>VLOOKUP($A90,Incurred_Real!$A$25:$CD$376,Incurred_Real!AZ$1,FALSE)</f>
        <v>0</v>
      </c>
      <c r="BA90" s="246">
        <f>VLOOKUP($A90,Incurred_Real!$A$25:$CD$376,Incurred_Real!BA$1,FALSE)</f>
        <v>0</v>
      </c>
      <c r="BB90" s="246">
        <f>VLOOKUP($A90,Incurred_Real!$A$25:$CD$376,Incurred_Real!BB$1,FALSE)</f>
        <v>0.1655332537889285</v>
      </c>
      <c r="BC90" s="246">
        <f>VLOOKUP($A90,Incurred_Real!$A$25:$CD$376,Incurred_Real!BC$1,FALSE)</f>
        <v>0</v>
      </c>
      <c r="BD90" s="246">
        <f>VLOOKUP($A90,Incurred_Real!$A$25:$CD$376,Incurred_Real!BD$1,FALSE)</f>
        <v>3.2858195683255391E-3</v>
      </c>
      <c r="BE90" s="246">
        <f>VLOOKUP($A90,Incurred_Real!$A$25:$CD$376,Incurred_Real!BE$1,FALSE)</f>
        <v>0</v>
      </c>
      <c r="BF90" s="246">
        <f>VLOOKUP($A90,Incurred_Real!$A$25:$CD$376,Incurred_Real!BF$1,FALSE)</f>
        <v>0</v>
      </c>
      <c r="BG90" s="246">
        <f>VLOOKUP($A90,Incurred_Real!$A$25:$CD$376,Incurred_Real!BG$1,FALSE)</f>
        <v>0.33830799143400192</v>
      </c>
      <c r="BH90" s="246">
        <f>VLOOKUP($A90,Incurred_Real!$A$25:$CD$376,Incurred_Real!BH$1,FALSE)</f>
        <v>0</v>
      </c>
      <c r="BI90" s="246">
        <f>VLOOKUP($A90,Incurred_Real!$A$25:$CD$376,Incurred_Real!BI$1,FALSE)</f>
        <v>0</v>
      </c>
      <c r="BJ90" s="246">
        <f>VLOOKUP($A90,Incurred_Real!$A$25:$CD$376,Incurred_Real!BJ$1,FALSE)</f>
        <v>0</v>
      </c>
      <c r="BK90" s="246">
        <f>VLOOKUP($A90,Incurred_Real!$A$25:$CD$376,Incurred_Real!BK$1,FALSE)</f>
        <v>0</v>
      </c>
      <c r="BL90" s="246">
        <f>VLOOKUP($A90,Incurred_Real!$A$25:$CD$376,Incurred_Real!BL$1,FALSE)</f>
        <v>0</v>
      </c>
      <c r="BM90" s="246">
        <f>VLOOKUP($A90,Incurred_Real!$A$25:$CD$376,Incurred_Real!BM$1,FALSE)</f>
        <v>0</v>
      </c>
      <c r="BN90" s="246">
        <f>VLOOKUP($A90,Incurred_Real!$A$25:$CD$376,Incurred_Real!BN$1,FALSE)</f>
        <v>0</v>
      </c>
      <c r="BO90" s="246">
        <f>VLOOKUP($A90,Incurred_Real!$A$25:$CD$376,Incurred_Real!BO$1,FALSE)</f>
        <v>0</v>
      </c>
      <c r="BP90" s="246">
        <f>VLOOKUP($A90,Incurred_Real!$A$25:$CD$376,Incurred_Real!BP$1,FALSE)</f>
        <v>0</v>
      </c>
      <c r="BQ90" s="246">
        <f>VLOOKUP($A90,Incurred_Real!$A$25:$CD$376,Incurred_Real!BQ$1,FALSE)</f>
        <v>0</v>
      </c>
      <c r="BR90" s="246">
        <f>VLOOKUP($A90,Incurred_Real!$A$25:$CD$376,Incurred_Real!BR$1,FALSE)</f>
        <v>0</v>
      </c>
      <c r="BS90" s="254">
        <f t="shared" si="38"/>
        <v>0.99999999999999978</v>
      </c>
      <c r="BT90" s="249">
        <f>1+IF(ISNA(VLOOKUP($A90,'Project labour content'!$A$7:$D$255,'Project labour content'!$D$1,FALSE)),VLOOKUP($D90,'Project labour content'!$F$6:$G$15,'Project labour content'!$G$1,FALSE),VLOOKUP($A90,'Project labour content'!$A$7:$D$255,'Project labour content'!$D$1,FALSE))*LabEsc22*1</f>
        <v>1.0007586576925875</v>
      </c>
      <c r="BU90" s="249">
        <f>1+IF(ISNA(VLOOKUP($A90,'Project labour content'!$A$7:$D$255,'Project labour content'!$D$1,FALSE)),VLOOKUP($D90,'Project labour content'!$F$6:$G$15,'Project labour content'!$G$1,FALSE),VLOOKUP($A90,'Project labour content'!$A$7:$D$255,'Project labour content'!$D$1,FALSE))*LabEsc23*1</f>
        <v>1.0015209569420997</v>
      </c>
      <c r="BV90" s="249">
        <f>1+IF(ISNA(VLOOKUP($A90,'Project labour content'!$A$7:$D$255,'Project labour content'!$D$1,FALSE)),VLOOKUP($D90,'Project labour content'!$F$6:$G$15,'Project labour content'!$G$1,FALSE),VLOOKUP($A90,'Project labour content'!$A$7:$D$255,'Project labour content'!$D$1,FALSE))*LabEsc24*1</f>
        <v>1.00223904283514</v>
      </c>
      <c r="BW90" s="249">
        <f>1+IF(ISNA(VLOOKUP($A90,'Project labour content'!$A$7:$D$255,'Project labour content'!$D$1,FALSE)),VLOOKUP($D90,'Project labour content'!$F$6:$G$15,'Project labour content'!$G$1,FALSE),VLOOKUP($A90,'Project labour content'!$A$7:$D$255,'Project labour content'!$D$1,FALSE))*LabEsc25*1</f>
        <v>1.0032007992078855</v>
      </c>
      <c r="BX90" s="249">
        <f>1+IF(ISNA(VLOOKUP($A90,'Project labour content'!$A$7:$D$255,'Project labour content'!$D$1,FALSE)),VLOOKUP($D90,'Project labour content'!$F$6:$G$15,'Project labour content'!$G$1,FALSE),VLOOKUP($A90,'Project labour content'!$A$7:$D$255,'Project labour content'!$D$1,FALSE))*LabEsc26*1</f>
        <v>1.0042489533614491</v>
      </c>
      <c r="BY90" s="249">
        <f>1+IF(ISNA(VLOOKUP($A90,'Project labour content'!$A$7:$D$255,'Project labour content'!$D$1,FALSE)),VLOOKUP($D90,'Project labour content'!$F$6:$G$15,'Project labour content'!$G$1,FALSE),VLOOKUP($A90,'Project labour content'!$A$7:$D$255,'Project labour content'!$D$1,FALSE))*LabEsc27*1</f>
        <v>1.004898163918718</v>
      </c>
      <c r="BZ90" s="249">
        <f>1+IF(ISNA(VLOOKUP($A90,'Project labour content'!$A$7:$D$255,'Project labour content'!$D$1,FALSE)),VLOOKUP($D90,'Project labour content'!$F$6:$G$15,'Project labour content'!$G$1,FALSE),VLOOKUP($A90,'Project labour content'!$A$7:$D$255,'Project labour content'!$D$1,FALSE))*LabEsc28*1</f>
        <v>1.0053870194683414</v>
      </c>
      <c r="CA90" s="249">
        <f>1+IF(ISNA(VLOOKUP($A90,'Project labour content'!$A$7:$D$255,'Project labour content'!$D$1,FALSE)),VLOOKUP($D90,'Project labour content'!$F$6:$G$15,'Project labour content'!$G$1,FALSE),VLOOKUP($A90,'Project labour content'!$A$7:$D$255,'Project labour content'!$D$1,FALSE))*LabEsc29*1</f>
        <v>1.0061715348543769</v>
      </c>
      <c r="CB90" s="250" t="str">
        <f>IF(ISNA(VLOOKUP($A90,'Project labour content'!$A$7:$D$255,'Project labour content'!$D$1,FALSE)),"Category","Project")</f>
        <v>Project</v>
      </c>
      <c r="CD90" s="247" t="str">
        <f t="shared" si="39"/>
        <v>11646</v>
      </c>
    </row>
    <row r="91" spans="1:82" x14ac:dyDescent="0.15">
      <c r="A91" s="11" t="s">
        <v>129</v>
      </c>
      <c r="B91" s="11" t="str">
        <f>VLOOKUP($A91,'Incurred Real 2022$'!$A$25:$AC$426,'Incurred Real 2022$'!B$1,FALSE)</f>
        <v>Electrical 300 Pirie St 2015 - 2016</v>
      </c>
      <c r="C91" s="11" t="str">
        <f>VLOOKUP($A91,'Incurred Real 2022$'!$A$25:$AC$426,'Incurred Real 2022$'!C$1,FALSE)</f>
        <v>ExAnte</v>
      </c>
      <c r="D91" s="11" t="str">
        <f>VLOOKUP($A91,'Incurred Real 2022$'!$A$25:$AC$426,'Incurred Real 2022$'!D$1,FALSE)</f>
        <v>Facilities</v>
      </c>
      <c r="E91" s="11" t="str">
        <f>VLOOKUP($A91,'Incurred Real 2022$'!$A$25:$AC$426,'Incurred Real 2022$'!E$1,FALSE)</f>
        <v>Closed</v>
      </c>
      <c r="F91" s="105" t="str">
        <f>IF(VLOOKUP($A91,'Incurred Real 2022$'!$A$25:$AC$426,'Incurred Real 2022$'!F$1,FALSE)=0,"",VLOOKUP($A91,'Incurred Real 2022$'!$A$25:$AC$426,'Incurred Real 2022$'!F$1,FALSE))</f>
        <v/>
      </c>
      <c r="G91" s="105" t="str">
        <f>IF(VLOOKUP($A91,'Incurred Real 2022$'!$A$25:$AC$426,'Incurred Real 2022$'!G$1,FALSE)=0,"",VLOOKUP($A91,'Incurred Real 2022$'!$A$25:$AC$426,'Incurred Real 2022$'!G$1,FALSE))</f>
        <v/>
      </c>
      <c r="H91" s="105" t="str">
        <f>IF(VLOOKUP($A91,'Incurred Real 2022$'!$A$25:$AC$426,'Incurred Real 2022$'!H$1,FALSE)=0,"",VLOOKUP($A91,'Incurred Real 2022$'!$A$25:$AC$426,'Incurred Real 2022$'!H$1,FALSE))</f>
        <v/>
      </c>
      <c r="I91" s="105" t="str">
        <f>IF(VLOOKUP($A91,'Incurred Real 2022$'!$A$25:$AC$426,'Incurred Real 2022$'!I$1,FALSE)=0,"",VLOOKUP($A91,'Incurred Real 2022$'!$A$25:$AC$426,'Incurred Real 2022$'!I$1,FALSE))</f>
        <v/>
      </c>
      <c r="J91" s="105" t="str">
        <f>IF(VLOOKUP($A91,'Incurred Real 2022$'!$A$25:$AC$426,'Incurred Real 2022$'!J$1,FALSE)=0,"",VLOOKUP($A91,'Incurred Real 2022$'!$A$25:$AC$426,'Incurred Real 2022$'!J$1,FALSE))</f>
        <v/>
      </c>
      <c r="K91" s="105" t="str">
        <f>IF(VLOOKUP($A91,'Incurred Real 2022$'!$A$25:$AC$426,'Incurred Real 2022$'!K$1,FALSE)=0,"",VLOOKUP($A91,'Incurred Real 2022$'!$A$25:$AC$426,'Incurred Real 2022$'!K$1,FALSE))</f>
        <v/>
      </c>
      <c r="L91" s="105" t="str">
        <f>IF(VLOOKUP($A91,'Incurred Real 2022$'!$A$25:$AC$426,'Incurred Real 2022$'!L$1,FALSE)=0,"",VLOOKUP($A91,'Incurred Real 2022$'!$A$25:$AC$426,'Incurred Real 2022$'!L$1,FALSE))</f>
        <v/>
      </c>
      <c r="M91" s="105" t="str">
        <f>IF(VLOOKUP($A91,'Incurred Real 2022$'!$A$25:$AC$426,'Incurred Real 2022$'!M$1,FALSE)=0,"",VLOOKUP($A91,'Incurred Real 2022$'!$A$25:$AC$426,'Incurred Real 2022$'!M$1,FALSE))</f>
        <v/>
      </c>
      <c r="N91" s="105" t="str">
        <f>IF(VLOOKUP($A91,'Incurred Real 2022$'!$A$25:$AC$426,'Incurred Real 2022$'!N$1,FALSE)=0,"",VLOOKUP($A91,'Incurred Real 2022$'!$A$25:$AC$426,'Incurred Real 2022$'!N$1,FALSE))</f>
        <v/>
      </c>
      <c r="O91" s="105" t="str">
        <f>IF(VLOOKUP($A91,'Incurred Real 2022$'!$A$25:$AC$426,'Incurred Real 2022$'!O$1,FALSE)=0,"",VLOOKUP($A91,'Incurred Real 2022$'!$A$25:$AC$426,'Incurred Real 2022$'!O$1,FALSE))</f>
        <v/>
      </c>
      <c r="P91" s="105">
        <f>IF(VLOOKUP($A91,'Incurred Real 2022$'!$A$25:$AC$426,'Incurred Real 2022$'!P$1,FALSE)=0,"",VLOOKUP($A91,'Incurred Real 2022$'!$A$25:$AC$426,'Incurred Real 2022$'!P$1,FALSE))</f>
        <v>52854.23</v>
      </c>
      <c r="Q91" s="105">
        <f>IF(VLOOKUP($A91,'Incurred Real 2022$'!$A$25:$AC$426,'Incurred Real 2022$'!Q$1,FALSE)=0,"",VLOOKUP($A91,'Incurred Real 2022$'!$A$25:$AC$426,'Incurred Real 2022$'!Q$1,FALSE))</f>
        <v>119018.32</v>
      </c>
      <c r="R91" s="105">
        <f>IF(VLOOKUP($A91,'Incurred Real 2022$'!$A$25:$AC$426,'Incurred Real 2022$'!R$1,FALSE)=0,"",VLOOKUP($A91,'Incurred Real 2022$'!$A$25:$AC$426,'Incurred Real 2022$'!R$1,FALSE))</f>
        <v>5680.32</v>
      </c>
      <c r="S91" s="105" t="str">
        <f>IF(VLOOKUP($A91,'Incurred Real 2022$'!$A$25:$AC$426,'Incurred Real 2022$'!S$1,FALSE)=0,"",VLOOKUP($A91,'Incurred Real 2022$'!$A$25:$AC$426,'Incurred Real 2022$'!S$1,FALSE))</f>
        <v/>
      </c>
      <c r="T91" s="105" t="str">
        <f>IF(VLOOKUP($A91,'Incurred Real 2022$'!$A$25:$AC$426,'Incurred Real 2022$'!T$1,FALSE)=0,"",VLOOKUP($A91,'Incurred Real 2022$'!$A$25:$AC$426,'Incurred Real 2022$'!T$1,FALSE))</f>
        <v/>
      </c>
      <c r="U91" s="105" t="str">
        <f>IF(VLOOKUP($A91,'Incurred Real 2022$'!$A$25:$AC$426,'Incurred Real 2022$'!U$1,FALSE)=0,"",VLOOKUP($A91,'Incurred Real 2022$'!$A$25:$AC$426,'Incurred Real 2022$'!U$1,FALSE))</f>
        <v/>
      </c>
      <c r="V91" s="13" t="str">
        <f>IF(ISTEXT(VLOOKUP($A91,'Incurred Real 2022$'!$A$25:$AC$426,'Incurred Real 2022$'!V$1,FALSE)),"",(VLOOKUP($A91,'Incurred Real 2022$'!$A$25:$AC$426,'Incurred Real 2022$'!V$1,FALSE))*BT91*Incurred_Nominal!V$15)</f>
        <v/>
      </c>
      <c r="W91" s="13" t="str">
        <f>IF(ISTEXT(VLOOKUP($A91,'Incurred Real 2022$'!$A$25:$AC$426,'Incurred Real 2022$'!W$1,FALSE)),"",(VLOOKUP($A91,'Incurred Real 2022$'!$A$25:$AC$426,'Incurred Real 2022$'!W$1,FALSE))*BU91*Incurred_Nominal!W$15)</f>
        <v/>
      </c>
      <c r="X91" s="13" t="str">
        <f>IF(ISTEXT(VLOOKUP($A91,'Incurred Real 2022$'!$A$25:$AC$426,'Incurred Real 2022$'!X$1,FALSE)),"",(VLOOKUP($A91,'Incurred Real 2022$'!$A$25:$AC$426,'Incurred Real 2022$'!X$1,FALSE))*BV91*Incurred_Nominal!X$15)</f>
        <v/>
      </c>
      <c r="Y91" s="13" t="str">
        <f>IF(ISTEXT(VLOOKUP($A91,'Incurred Real 2022$'!$A$25:$AC$426,'Incurred Real 2022$'!Y$1,FALSE)),"",(VLOOKUP($A91,'Incurred Real 2022$'!$A$25:$AC$426,'Incurred Real 2022$'!Y$1,FALSE))*BW91*Incurred_Nominal!Y$15)</f>
        <v/>
      </c>
      <c r="Z91" s="13" t="str">
        <f>IF(ISTEXT(VLOOKUP($A91,'Incurred Real 2022$'!$A$25:$AC$426,'Incurred Real 2022$'!Z$1,FALSE)),"",(VLOOKUP($A91,'Incurred Real 2022$'!$A$25:$AC$426,'Incurred Real 2022$'!Z$1,FALSE))*BX91*Incurred_Nominal!Z$15)</f>
        <v/>
      </c>
      <c r="AA91" s="13" t="str">
        <f>IF(ISTEXT(VLOOKUP($A91,'Incurred Real 2022$'!$A$25:$AC$426,'Incurred Real 2022$'!AA$1,FALSE)),"",(VLOOKUP($A91,'Incurred Real 2022$'!$A$25:$AC$426,'Incurred Real 2022$'!AA$1,FALSE))*BY91*Incurred_Nominal!AA$15)</f>
        <v/>
      </c>
      <c r="AB91" s="13" t="str">
        <f>IF(ISTEXT(VLOOKUP($A91,'Incurred Real 2022$'!$A$25:$AC$426,'Incurred Real 2022$'!AB$1,FALSE)),"",(VLOOKUP($A91,'Incurred Real 2022$'!$A$25:$AC$426,'Incurred Real 2022$'!AB$1,FALSE))*BZ91*Incurred_Nominal!AB$15)</f>
        <v/>
      </c>
      <c r="AC91" s="13" t="str">
        <f>IF(ISTEXT(VLOOKUP($A91,'Incurred Real 2022$'!$A$25:$AC$426,'Incurred Real 2022$'!AC$1,FALSE)),"",(VLOOKUP($A91,'Incurred Real 2022$'!$A$25:$AC$426,'Incurred Real 2022$'!AC$1,FALSE))*CA91*Incurred_Nominal!AC$15)</f>
        <v/>
      </c>
      <c r="AD91" s="232">
        <f t="shared" si="33"/>
        <v>177552.87000000002</v>
      </c>
      <c r="AE91" s="232">
        <f t="shared" si="34"/>
        <v>177552.87000000002</v>
      </c>
      <c r="AF91" s="239">
        <f t="shared" si="35"/>
        <v>223819.86840922796</v>
      </c>
      <c r="AG91" s="237">
        <f t="shared" si="36"/>
        <v>178570.45027984167</v>
      </c>
      <c r="AH91" s="240">
        <f t="shared" si="40"/>
        <v>1.2533981297492107</v>
      </c>
      <c r="AI91" s="234" t="str">
        <f>VLOOKUP($A91,Incurred_Real!$A$25:$AP$479,Incurred_Real!AI$1,FALSE)</f>
        <v>2018</v>
      </c>
      <c r="AJ91" s="235">
        <f>VLOOKUP($A91,Incurred_Real!$A$25:$AP$479,Incurred_Real!AJ$1,FALSE)</f>
        <v>42590</v>
      </c>
      <c r="AK91" s="236">
        <f>VLOOKUP($A91,Incurred_Real!$A$25:$AP$479,Incurred_Real!AK$1,FALSE)</f>
        <v>2017</v>
      </c>
      <c r="AL91" s="235" t="str">
        <f>VLOOKUP($A91,Incurred_Real!$A$25:$AP$479,Incurred_Real!AL$1,FALSE)</f>
        <v/>
      </c>
      <c r="AM91" s="237">
        <f>IF(AL91="Commissioned Extra","",(IF((AD91)=0,0,SUMPRODUCT($F$17:$U$17,F91:U91))+VLOOKUP($A91,Incurred_Real!$A$25:$BS$376,Incurred_Real!$AO$1,FALSE)))</f>
        <v>198791.97702119802</v>
      </c>
      <c r="AN91" s="232" cm="1">
        <f t="array" ref="AN91">IF(ROUND(AE91,0)=0,0,LOOKUP(2,1/(F91:AC91&lt;&gt;""),F91:AC91))</f>
        <v>5680.32</v>
      </c>
      <c r="AO91" s="232">
        <f t="shared" si="37"/>
        <v>0</v>
      </c>
      <c r="AP91" s="78"/>
      <c r="AQ91" s="20"/>
      <c r="AR91" s="245">
        <f>VLOOKUP($A91,Incurred_Real!$A$25:$CD$376,Incurred_Real!AR$1,FALSE)</f>
        <v>0</v>
      </c>
      <c r="AS91" s="246">
        <f>VLOOKUP($A91,Incurred_Real!$A$25:$CD$376,Incurred_Real!AS$1,FALSE)</f>
        <v>0.25</v>
      </c>
      <c r="AT91" s="246">
        <f>VLOOKUP($A91,Incurred_Real!$A$25:$CD$376,Incurred_Real!AT$1,FALSE)</f>
        <v>0</v>
      </c>
      <c r="AU91" s="246">
        <f>VLOOKUP($A91,Incurred_Real!$A$25:$CD$376,Incurred_Real!AU$1,FALSE)</f>
        <v>0</v>
      </c>
      <c r="AV91" s="246">
        <f>VLOOKUP($A91,Incurred_Real!$A$25:$CD$376,Incurred_Real!AV$1,FALSE)</f>
        <v>0</v>
      </c>
      <c r="AW91" s="246">
        <f>VLOOKUP($A91,Incurred_Real!$A$25:$CD$376,Incurred_Real!AW$1,FALSE)</f>
        <v>0</v>
      </c>
      <c r="AX91" s="246">
        <f>VLOOKUP($A91,Incurred_Real!$A$25:$CD$376,Incurred_Real!AX$1,FALSE)</f>
        <v>0</v>
      </c>
      <c r="AY91" s="246">
        <f>VLOOKUP($A91,Incurred_Real!$A$25:$CD$376,Incurred_Real!AY$1,FALSE)</f>
        <v>0</v>
      </c>
      <c r="AZ91" s="246">
        <f>VLOOKUP($A91,Incurred_Real!$A$25:$CD$376,Incurred_Real!AZ$1,FALSE)</f>
        <v>0.75</v>
      </c>
      <c r="BA91" s="246">
        <f>VLOOKUP($A91,Incurred_Real!$A$25:$CD$376,Incurred_Real!BA$1,FALSE)</f>
        <v>0</v>
      </c>
      <c r="BB91" s="246">
        <f>VLOOKUP($A91,Incurred_Real!$A$25:$CD$376,Incurred_Real!BB$1,FALSE)</f>
        <v>0</v>
      </c>
      <c r="BC91" s="246">
        <f>VLOOKUP($A91,Incurred_Real!$A$25:$CD$376,Incurred_Real!BC$1,FALSE)</f>
        <v>0</v>
      </c>
      <c r="BD91" s="246">
        <f>VLOOKUP($A91,Incurred_Real!$A$25:$CD$376,Incurred_Real!BD$1,FALSE)</f>
        <v>0</v>
      </c>
      <c r="BE91" s="246">
        <f>VLOOKUP($A91,Incurred_Real!$A$25:$CD$376,Incurred_Real!BE$1,FALSE)</f>
        <v>0</v>
      </c>
      <c r="BF91" s="246">
        <f>VLOOKUP($A91,Incurred_Real!$A$25:$CD$376,Incurred_Real!BF$1,FALSE)</f>
        <v>0</v>
      </c>
      <c r="BG91" s="246">
        <f>VLOOKUP($A91,Incurred_Real!$A$25:$CD$376,Incurred_Real!BG$1,FALSE)</f>
        <v>0</v>
      </c>
      <c r="BH91" s="246">
        <f>VLOOKUP($A91,Incurred_Real!$A$25:$CD$376,Incurred_Real!BH$1,FALSE)</f>
        <v>0</v>
      </c>
      <c r="BI91" s="246">
        <f>VLOOKUP($A91,Incurred_Real!$A$25:$CD$376,Incurred_Real!BI$1,FALSE)</f>
        <v>0</v>
      </c>
      <c r="BJ91" s="246">
        <f>VLOOKUP($A91,Incurred_Real!$A$25:$CD$376,Incurred_Real!BJ$1,FALSE)</f>
        <v>0</v>
      </c>
      <c r="BK91" s="246">
        <f>VLOOKUP($A91,Incurred_Real!$A$25:$CD$376,Incurred_Real!BK$1,FALSE)</f>
        <v>0</v>
      </c>
      <c r="BL91" s="246">
        <f>VLOOKUP($A91,Incurred_Real!$A$25:$CD$376,Incurred_Real!BL$1,FALSE)</f>
        <v>0</v>
      </c>
      <c r="BM91" s="246">
        <f>VLOOKUP($A91,Incurred_Real!$A$25:$CD$376,Incurred_Real!BM$1,FALSE)</f>
        <v>0</v>
      </c>
      <c r="BN91" s="246">
        <f>VLOOKUP($A91,Incurred_Real!$A$25:$CD$376,Incurred_Real!BN$1,FALSE)</f>
        <v>0</v>
      </c>
      <c r="BO91" s="246">
        <f>VLOOKUP($A91,Incurred_Real!$A$25:$CD$376,Incurred_Real!BO$1,FALSE)</f>
        <v>0</v>
      </c>
      <c r="BP91" s="246">
        <f>VLOOKUP($A91,Incurred_Real!$A$25:$CD$376,Incurred_Real!BP$1,FALSE)</f>
        <v>0</v>
      </c>
      <c r="BQ91" s="246">
        <f>VLOOKUP($A91,Incurred_Real!$A$25:$CD$376,Incurred_Real!BQ$1,FALSE)</f>
        <v>0</v>
      </c>
      <c r="BR91" s="246">
        <f>VLOOKUP($A91,Incurred_Real!$A$25:$CD$376,Incurred_Real!BR$1,FALSE)</f>
        <v>0</v>
      </c>
      <c r="BS91" s="254">
        <f t="shared" si="38"/>
        <v>1</v>
      </c>
      <c r="BT91" s="249">
        <f>1+IF(ISNA(VLOOKUP($A91,'Project labour content'!$A$7:$D$255,'Project labour content'!$D$1,FALSE)),VLOOKUP($D91,'Project labour content'!$F$6:$G$15,'Project labour content'!$G$1,FALSE),VLOOKUP($A91,'Project labour content'!$A$7:$D$255,'Project labour content'!$D$1,FALSE))*LabEsc22*1</f>
        <v>1.0018661130890889</v>
      </c>
      <c r="BU91" s="249">
        <f>1+IF(ISNA(VLOOKUP($A91,'Project labour content'!$A$7:$D$255,'Project labour content'!$D$1,FALSE)),VLOOKUP($D91,'Project labour content'!$F$6:$G$15,'Project labour content'!$G$1,FALSE),VLOOKUP($A91,'Project labour content'!$A$7:$D$255,'Project labour content'!$D$1,FALSE))*LabEsc23*1</f>
        <v>1.0037411835210055</v>
      </c>
      <c r="BV91" s="249">
        <f>1+IF(ISNA(VLOOKUP($A91,'Project labour content'!$A$7:$D$255,'Project labour content'!$D$1,FALSE)),VLOOKUP($D91,'Project labour content'!$F$6:$G$15,'Project labour content'!$G$1,FALSE),VLOOKUP($A91,'Project labour content'!$A$7:$D$255,'Project labour content'!$D$1,FALSE))*LabEsc24*1</f>
        <v>1.005507499867871</v>
      </c>
      <c r="BW91" s="249">
        <f>1+IF(ISNA(VLOOKUP($A91,'Project labour content'!$A$7:$D$255,'Project labour content'!$D$1,FALSE)),VLOOKUP($D91,'Project labour content'!$F$6:$G$15,'Project labour content'!$G$1,FALSE),VLOOKUP($A91,'Project labour content'!$A$7:$D$255,'Project labour content'!$D$1,FALSE))*LabEsc25*1</f>
        <v>1.0078731862284394</v>
      </c>
      <c r="BX91" s="249">
        <f>1+IF(ISNA(VLOOKUP($A91,'Project labour content'!$A$7:$D$255,'Project labour content'!$D$1,FALSE)),VLOOKUP($D91,'Project labour content'!$F$6:$G$15,'Project labour content'!$G$1,FALSE),VLOOKUP($A91,'Project labour content'!$A$7:$D$255,'Project labour content'!$D$1,FALSE))*LabEsc26*1</f>
        <v>1.0104513900803989</v>
      </c>
      <c r="BY91" s="249">
        <f>1+IF(ISNA(VLOOKUP($A91,'Project labour content'!$A$7:$D$255,'Project labour content'!$D$1,FALSE)),VLOOKUP($D91,'Project labour content'!$F$6:$G$15,'Project labour content'!$G$1,FALSE),VLOOKUP($A91,'Project labour content'!$A$7:$D$255,'Project labour content'!$D$1,FALSE))*LabEsc27*1</f>
        <v>1.0120482898816279</v>
      </c>
      <c r="BZ91" s="249">
        <f>1+IF(ISNA(VLOOKUP($A91,'Project labour content'!$A$7:$D$255,'Project labour content'!$D$1,FALSE)),VLOOKUP($D91,'Project labour content'!$F$6:$G$15,'Project labour content'!$G$1,FALSE),VLOOKUP($A91,'Project labour content'!$A$7:$D$255,'Project labour content'!$D$1,FALSE))*LabEsc28*1</f>
        <v>1.0132507554319534</v>
      </c>
      <c r="CA91" s="249">
        <f>1+IF(ISNA(VLOOKUP($A91,'Project labour content'!$A$7:$D$255,'Project labour content'!$D$1,FALSE)),VLOOKUP($D91,'Project labour content'!$F$6:$G$15,'Project labour content'!$G$1,FALSE),VLOOKUP($A91,'Project labour content'!$A$7:$D$255,'Project labour content'!$D$1,FALSE))*LabEsc29*1</f>
        <v>1.0151804721471156</v>
      </c>
      <c r="CB91" s="250" t="str">
        <f>IF(ISNA(VLOOKUP($A91,'Project labour content'!$A$7:$D$255,'Project labour content'!$D$1,FALSE)),"Category","Project")</f>
        <v>Category</v>
      </c>
      <c r="CD91" s="247" t="str">
        <f t="shared" si="39"/>
        <v>11650</v>
      </c>
    </row>
    <row r="92" spans="1:82" x14ac:dyDescent="0.15">
      <c r="A92" s="11" t="s">
        <v>130</v>
      </c>
      <c r="B92" s="11" t="str">
        <f>VLOOKUP($A92,'Incurred Real 2022$'!$A$25:$AC$426,'Incurred Real 2022$'!B$1,FALSE)</f>
        <v>Vegetation Management Analysis Tools</v>
      </c>
      <c r="C92" s="11" t="str">
        <f>VLOOKUP($A92,'Incurred Real 2022$'!$A$25:$AC$426,'Incurred Real 2022$'!C$1,FALSE)</f>
        <v>ExAnte</v>
      </c>
      <c r="D92" s="11" t="str">
        <f>VLOOKUP($A92,'Incurred Real 2022$'!$A$25:$AC$426,'Incurred Real 2022$'!D$1,FALSE)</f>
        <v>Security/Compliance</v>
      </c>
      <c r="E92" s="11" t="str">
        <f>VLOOKUP($A92,'Incurred Real 2022$'!$A$25:$AC$426,'Incurred Real 2022$'!E$1,FALSE)</f>
        <v>Closed</v>
      </c>
      <c r="F92" s="105" t="str">
        <f>IF(VLOOKUP($A92,'Incurred Real 2022$'!$A$25:$AC$426,'Incurred Real 2022$'!F$1,FALSE)=0,"",VLOOKUP($A92,'Incurred Real 2022$'!$A$25:$AC$426,'Incurred Real 2022$'!F$1,FALSE))</f>
        <v/>
      </c>
      <c r="G92" s="105" t="str">
        <f>IF(VLOOKUP($A92,'Incurred Real 2022$'!$A$25:$AC$426,'Incurred Real 2022$'!G$1,FALSE)=0,"",VLOOKUP($A92,'Incurred Real 2022$'!$A$25:$AC$426,'Incurred Real 2022$'!G$1,FALSE))</f>
        <v/>
      </c>
      <c r="H92" s="105" t="str">
        <f>IF(VLOOKUP($A92,'Incurred Real 2022$'!$A$25:$AC$426,'Incurred Real 2022$'!H$1,FALSE)=0,"",VLOOKUP($A92,'Incurred Real 2022$'!$A$25:$AC$426,'Incurred Real 2022$'!H$1,FALSE))</f>
        <v/>
      </c>
      <c r="I92" s="105" t="str">
        <f>IF(VLOOKUP($A92,'Incurred Real 2022$'!$A$25:$AC$426,'Incurred Real 2022$'!I$1,FALSE)=0,"",VLOOKUP($A92,'Incurred Real 2022$'!$A$25:$AC$426,'Incurred Real 2022$'!I$1,FALSE))</f>
        <v/>
      </c>
      <c r="J92" s="105" t="str">
        <f>IF(VLOOKUP($A92,'Incurred Real 2022$'!$A$25:$AC$426,'Incurred Real 2022$'!J$1,FALSE)=0,"",VLOOKUP($A92,'Incurred Real 2022$'!$A$25:$AC$426,'Incurred Real 2022$'!J$1,FALSE))</f>
        <v/>
      </c>
      <c r="K92" s="105" t="str">
        <f>IF(VLOOKUP($A92,'Incurred Real 2022$'!$A$25:$AC$426,'Incurred Real 2022$'!K$1,FALSE)=0,"",VLOOKUP($A92,'Incurred Real 2022$'!$A$25:$AC$426,'Incurred Real 2022$'!K$1,FALSE))</f>
        <v/>
      </c>
      <c r="L92" s="105" t="str">
        <f>IF(VLOOKUP($A92,'Incurred Real 2022$'!$A$25:$AC$426,'Incurred Real 2022$'!L$1,FALSE)=0,"",VLOOKUP($A92,'Incurred Real 2022$'!$A$25:$AC$426,'Incurred Real 2022$'!L$1,FALSE))</f>
        <v/>
      </c>
      <c r="M92" s="105" t="str">
        <f>IF(VLOOKUP($A92,'Incurred Real 2022$'!$A$25:$AC$426,'Incurred Real 2022$'!M$1,FALSE)=0,"",VLOOKUP($A92,'Incurred Real 2022$'!$A$25:$AC$426,'Incurred Real 2022$'!M$1,FALSE))</f>
        <v/>
      </c>
      <c r="N92" s="105" t="str">
        <f>IF(VLOOKUP($A92,'Incurred Real 2022$'!$A$25:$AC$426,'Incurred Real 2022$'!N$1,FALSE)=0,"",VLOOKUP($A92,'Incurred Real 2022$'!$A$25:$AC$426,'Incurred Real 2022$'!N$1,FALSE))</f>
        <v/>
      </c>
      <c r="O92" s="105" t="str">
        <f>IF(VLOOKUP($A92,'Incurred Real 2022$'!$A$25:$AC$426,'Incurred Real 2022$'!O$1,FALSE)=0,"",VLOOKUP($A92,'Incurred Real 2022$'!$A$25:$AC$426,'Incurred Real 2022$'!O$1,FALSE))</f>
        <v/>
      </c>
      <c r="P92" s="105">
        <f>IF(VLOOKUP($A92,'Incurred Real 2022$'!$A$25:$AC$426,'Incurred Real 2022$'!P$1,FALSE)=0,"",VLOOKUP($A92,'Incurred Real 2022$'!$A$25:$AC$426,'Incurred Real 2022$'!P$1,FALSE))</f>
        <v>15509.49</v>
      </c>
      <c r="Q92" s="105">
        <f>IF(VLOOKUP($A92,'Incurred Real 2022$'!$A$25:$AC$426,'Incurred Real 2022$'!Q$1,FALSE)=0,"",VLOOKUP($A92,'Incurred Real 2022$'!$A$25:$AC$426,'Incurred Real 2022$'!Q$1,FALSE))</f>
        <v>200798.96</v>
      </c>
      <c r="R92" s="105">
        <f>IF(VLOOKUP($A92,'Incurred Real 2022$'!$A$25:$AC$426,'Incurred Real 2022$'!R$1,FALSE)=0,"",VLOOKUP($A92,'Incurred Real 2022$'!$A$25:$AC$426,'Incurred Real 2022$'!R$1,FALSE))</f>
        <v>779056.66</v>
      </c>
      <c r="S92" s="105">
        <f>IF(VLOOKUP($A92,'Incurred Real 2022$'!$A$25:$AC$426,'Incurred Real 2022$'!S$1,FALSE)=0,"",VLOOKUP($A92,'Incurred Real 2022$'!$A$25:$AC$426,'Incurred Real 2022$'!S$1,FALSE))</f>
        <v>106194.16</v>
      </c>
      <c r="T92" s="105" t="str">
        <f>IF(VLOOKUP($A92,'Incurred Real 2022$'!$A$25:$AC$426,'Incurred Real 2022$'!T$1,FALSE)=0,"",VLOOKUP($A92,'Incurred Real 2022$'!$A$25:$AC$426,'Incurred Real 2022$'!T$1,FALSE))</f>
        <v/>
      </c>
      <c r="U92" s="105" t="str">
        <f>IF(VLOOKUP($A92,'Incurred Real 2022$'!$A$25:$AC$426,'Incurred Real 2022$'!U$1,FALSE)=0,"",VLOOKUP($A92,'Incurred Real 2022$'!$A$25:$AC$426,'Incurred Real 2022$'!U$1,FALSE))</f>
        <v/>
      </c>
      <c r="V92" s="13" t="str">
        <f>IF(ISTEXT(VLOOKUP($A92,'Incurred Real 2022$'!$A$25:$AC$426,'Incurred Real 2022$'!V$1,FALSE)),"",(VLOOKUP($A92,'Incurred Real 2022$'!$A$25:$AC$426,'Incurred Real 2022$'!V$1,FALSE))*BT92*Incurred_Nominal!V$15)</f>
        <v/>
      </c>
      <c r="W92" s="13" t="str">
        <f>IF(ISTEXT(VLOOKUP($A92,'Incurred Real 2022$'!$A$25:$AC$426,'Incurred Real 2022$'!W$1,FALSE)),"",(VLOOKUP($A92,'Incurred Real 2022$'!$A$25:$AC$426,'Incurred Real 2022$'!W$1,FALSE))*BU92*Incurred_Nominal!W$15)</f>
        <v/>
      </c>
      <c r="X92" s="13" t="str">
        <f>IF(ISTEXT(VLOOKUP($A92,'Incurred Real 2022$'!$A$25:$AC$426,'Incurred Real 2022$'!X$1,FALSE)),"",(VLOOKUP($A92,'Incurred Real 2022$'!$A$25:$AC$426,'Incurred Real 2022$'!X$1,FALSE))*BV92*Incurred_Nominal!X$15)</f>
        <v/>
      </c>
      <c r="Y92" s="13" t="str">
        <f>IF(ISTEXT(VLOOKUP($A92,'Incurred Real 2022$'!$A$25:$AC$426,'Incurred Real 2022$'!Y$1,FALSE)),"",(VLOOKUP($A92,'Incurred Real 2022$'!$A$25:$AC$426,'Incurred Real 2022$'!Y$1,FALSE))*BW92*Incurred_Nominal!Y$15)</f>
        <v/>
      </c>
      <c r="Z92" s="13" t="str">
        <f>IF(ISTEXT(VLOOKUP($A92,'Incurred Real 2022$'!$A$25:$AC$426,'Incurred Real 2022$'!Z$1,FALSE)),"",(VLOOKUP($A92,'Incurred Real 2022$'!$A$25:$AC$426,'Incurred Real 2022$'!Z$1,FALSE))*BX92*Incurred_Nominal!Z$15)</f>
        <v/>
      </c>
      <c r="AA92" s="13" t="str">
        <f>IF(ISTEXT(VLOOKUP($A92,'Incurred Real 2022$'!$A$25:$AC$426,'Incurred Real 2022$'!AA$1,FALSE)),"",(VLOOKUP($A92,'Incurred Real 2022$'!$A$25:$AC$426,'Incurred Real 2022$'!AA$1,FALSE))*BY92*Incurred_Nominal!AA$15)</f>
        <v/>
      </c>
      <c r="AB92" s="13" t="str">
        <f>IF(ISTEXT(VLOOKUP($A92,'Incurred Real 2022$'!$A$25:$AC$426,'Incurred Real 2022$'!AB$1,FALSE)),"",(VLOOKUP($A92,'Incurred Real 2022$'!$A$25:$AC$426,'Incurred Real 2022$'!AB$1,FALSE))*BZ92*Incurred_Nominal!AB$15)</f>
        <v/>
      </c>
      <c r="AC92" s="13" t="str">
        <f>IF(ISTEXT(VLOOKUP($A92,'Incurred Real 2022$'!$A$25:$AC$426,'Incurred Real 2022$'!AC$1,FALSE)),"",(VLOOKUP($A92,'Incurred Real 2022$'!$A$25:$AC$426,'Incurred Real 2022$'!AC$1,FALSE))*CA92*Incurred_Nominal!AC$15)</f>
        <v/>
      </c>
      <c r="AD92" s="232">
        <f t="shared" si="33"/>
        <v>1101559.27</v>
      </c>
      <c r="AE92" s="232">
        <f t="shared" si="34"/>
        <v>1101559.27</v>
      </c>
      <c r="AF92" s="239">
        <f t="shared" si="35"/>
        <v>1358694.7499138138</v>
      </c>
      <c r="AG92" s="237">
        <f t="shared" si="36"/>
        <v>1119325.0452013297</v>
      </c>
      <c r="AH92" s="240">
        <f t="shared" si="40"/>
        <v>1.2138518259183857</v>
      </c>
      <c r="AI92" s="234">
        <f>VLOOKUP($A92,Incurred_Real!$A$25:$AP$479,Incurred_Real!AI$1,FALSE)</f>
        <v>2019</v>
      </c>
      <c r="AJ92" s="235" t="str">
        <f>VLOOKUP($A92,Incurred_Real!$A$25:$AP$479,Incurred_Real!AJ$1,FALSE)</f>
        <v/>
      </c>
      <c r="AK92" s="236">
        <f>VLOOKUP($A92,Incurred_Real!$A$25:$AP$479,Incurred_Real!AK$1,FALSE)</f>
        <v>2019</v>
      </c>
      <c r="AL92" s="235" t="str">
        <f>VLOOKUP($A92,Incurred_Real!$A$25:$AP$479,Incurred_Real!AL$1,FALSE)</f>
        <v/>
      </c>
      <c r="AM92" s="237">
        <f>IF(AL92="Commissioned Extra","",(IF((AD92)=0,0,SUMPRODUCT($F$17:$U$17,F92:U92))+VLOOKUP($A92,Incurred_Real!$A$25:$BS$376,Incurred_Real!$AO$1,FALSE)))</f>
        <v>1206763.3558333081</v>
      </c>
      <c r="AN92" s="232" cm="1">
        <f t="array" ref="AN92">IF(ROUND(AE92,0)=0,0,LOOKUP(2,1/(F92:AC92&lt;&gt;""),F92:AC92))</f>
        <v>106194.16</v>
      </c>
      <c r="AO92" s="232">
        <f t="shared" si="37"/>
        <v>0</v>
      </c>
      <c r="AP92" s="78"/>
      <c r="AQ92" s="20"/>
      <c r="AR92" s="245">
        <f>VLOOKUP($A92,Incurred_Real!$A$25:$CD$376,Incurred_Real!AR$1,FALSE)</f>
        <v>0</v>
      </c>
      <c r="AS92" s="246">
        <f>VLOOKUP($A92,Incurred_Real!$A$25:$CD$376,Incurred_Real!AS$1,FALSE)</f>
        <v>0</v>
      </c>
      <c r="AT92" s="246">
        <f>VLOOKUP($A92,Incurred_Real!$A$25:$CD$376,Incurred_Real!AT$1,FALSE)</f>
        <v>0</v>
      </c>
      <c r="AU92" s="246">
        <f>VLOOKUP($A92,Incurred_Real!$A$25:$CD$376,Incurred_Real!AU$1,FALSE)</f>
        <v>0</v>
      </c>
      <c r="AV92" s="246">
        <f>VLOOKUP($A92,Incurred_Real!$A$25:$CD$376,Incurred_Real!AV$1,FALSE)</f>
        <v>1</v>
      </c>
      <c r="AW92" s="246">
        <f>VLOOKUP($A92,Incurred_Real!$A$25:$CD$376,Incurred_Real!AW$1,FALSE)</f>
        <v>0</v>
      </c>
      <c r="AX92" s="246">
        <f>VLOOKUP($A92,Incurred_Real!$A$25:$CD$376,Incurred_Real!AX$1,FALSE)</f>
        <v>0</v>
      </c>
      <c r="AY92" s="246">
        <f>VLOOKUP($A92,Incurred_Real!$A$25:$CD$376,Incurred_Real!AY$1,FALSE)</f>
        <v>0</v>
      </c>
      <c r="AZ92" s="246">
        <f>VLOOKUP($A92,Incurred_Real!$A$25:$CD$376,Incurred_Real!AZ$1,FALSE)</f>
        <v>0</v>
      </c>
      <c r="BA92" s="246">
        <f>VLOOKUP($A92,Incurred_Real!$A$25:$CD$376,Incurred_Real!BA$1,FALSE)</f>
        <v>0</v>
      </c>
      <c r="BB92" s="246">
        <f>VLOOKUP($A92,Incurred_Real!$A$25:$CD$376,Incurred_Real!BB$1,FALSE)</f>
        <v>0</v>
      </c>
      <c r="BC92" s="246">
        <f>VLOOKUP($A92,Incurred_Real!$A$25:$CD$376,Incurred_Real!BC$1,FALSE)</f>
        <v>0</v>
      </c>
      <c r="BD92" s="246">
        <f>VLOOKUP($A92,Incurred_Real!$A$25:$CD$376,Incurred_Real!BD$1,FALSE)</f>
        <v>0</v>
      </c>
      <c r="BE92" s="246">
        <f>VLOOKUP($A92,Incurred_Real!$A$25:$CD$376,Incurred_Real!BE$1,FALSE)</f>
        <v>0</v>
      </c>
      <c r="BF92" s="246">
        <f>VLOOKUP($A92,Incurred_Real!$A$25:$CD$376,Incurred_Real!BF$1,FALSE)</f>
        <v>0</v>
      </c>
      <c r="BG92" s="246">
        <f>VLOOKUP($A92,Incurred_Real!$A$25:$CD$376,Incurred_Real!BG$1,FALSE)</f>
        <v>0</v>
      </c>
      <c r="BH92" s="246">
        <f>VLOOKUP($A92,Incurred_Real!$A$25:$CD$376,Incurred_Real!BH$1,FALSE)</f>
        <v>0</v>
      </c>
      <c r="BI92" s="246">
        <f>VLOOKUP($A92,Incurred_Real!$A$25:$CD$376,Incurred_Real!BI$1,FALSE)</f>
        <v>0</v>
      </c>
      <c r="BJ92" s="246">
        <f>VLOOKUP($A92,Incurred_Real!$A$25:$CD$376,Incurred_Real!BJ$1,FALSE)</f>
        <v>0</v>
      </c>
      <c r="BK92" s="246">
        <f>VLOOKUP($A92,Incurred_Real!$A$25:$CD$376,Incurred_Real!BK$1,FALSE)</f>
        <v>0</v>
      </c>
      <c r="BL92" s="246">
        <f>VLOOKUP($A92,Incurred_Real!$A$25:$CD$376,Incurred_Real!BL$1,FALSE)</f>
        <v>0</v>
      </c>
      <c r="BM92" s="246">
        <f>VLOOKUP($A92,Incurred_Real!$A$25:$CD$376,Incurred_Real!BM$1,FALSE)</f>
        <v>0</v>
      </c>
      <c r="BN92" s="246">
        <f>VLOOKUP($A92,Incurred_Real!$A$25:$CD$376,Incurred_Real!BN$1,FALSE)</f>
        <v>0</v>
      </c>
      <c r="BO92" s="246">
        <f>VLOOKUP($A92,Incurred_Real!$A$25:$CD$376,Incurred_Real!BO$1,FALSE)</f>
        <v>0</v>
      </c>
      <c r="BP92" s="246">
        <f>VLOOKUP($A92,Incurred_Real!$A$25:$CD$376,Incurred_Real!BP$1,FALSE)</f>
        <v>0</v>
      </c>
      <c r="BQ92" s="246">
        <f>VLOOKUP($A92,Incurred_Real!$A$25:$CD$376,Incurred_Real!BQ$1,FALSE)</f>
        <v>0</v>
      </c>
      <c r="BR92" s="246">
        <f>VLOOKUP($A92,Incurred_Real!$A$25:$CD$376,Incurred_Real!BR$1,FALSE)</f>
        <v>0</v>
      </c>
      <c r="BS92" s="254">
        <f t="shared" si="38"/>
        <v>1</v>
      </c>
      <c r="BT92" s="249">
        <f>1+IF(ISNA(VLOOKUP($A92,'Project labour content'!$A$7:$D$255,'Project labour content'!$D$1,FALSE)),VLOOKUP($D92,'Project labour content'!$F$6:$G$15,'Project labour content'!$G$1,FALSE),VLOOKUP($A92,'Project labour content'!$A$7:$D$255,'Project labour content'!$D$1,FALSE))*LabEsc22*1</f>
        <v>1.0005859102087626</v>
      </c>
      <c r="BU92" s="249">
        <f>1+IF(ISNA(VLOOKUP($A92,'Project labour content'!$A$7:$D$255,'Project labour content'!$D$1,FALSE)),VLOOKUP($D92,'Project labour content'!$F$6:$G$15,'Project labour content'!$G$1,FALSE),VLOOKUP($A92,'Project labour content'!$A$7:$D$255,'Project labour content'!$D$1,FALSE))*LabEsc23*1</f>
        <v>1.0011746327865272</v>
      </c>
      <c r="BV92" s="249">
        <f>1+IF(ISNA(VLOOKUP($A92,'Project labour content'!$A$7:$D$255,'Project labour content'!$D$1,FALSE)),VLOOKUP($D92,'Project labour content'!$F$6:$G$15,'Project labour content'!$G$1,FALSE),VLOOKUP($A92,'Project labour content'!$A$7:$D$255,'Project labour content'!$D$1,FALSE))*LabEsc24*1</f>
        <v>1.0017292094547814</v>
      </c>
      <c r="BW92" s="249">
        <f>1+IF(ISNA(VLOOKUP($A92,'Project labour content'!$A$7:$D$255,'Project labour content'!$D$1,FALSE)),VLOOKUP($D92,'Project labour content'!$F$6:$G$15,'Project labour content'!$G$1,FALSE),VLOOKUP($A92,'Project labour content'!$A$7:$D$255,'Project labour content'!$D$1,FALSE))*LabEsc25*1</f>
        <v>1.0024719724724633</v>
      </c>
      <c r="BX92" s="249">
        <f>1+IF(ISNA(VLOOKUP($A92,'Project labour content'!$A$7:$D$255,'Project labour content'!$D$1,FALSE)),VLOOKUP($D92,'Project labour content'!$F$6:$G$15,'Project labour content'!$G$1,FALSE),VLOOKUP($A92,'Project labour content'!$A$7:$D$255,'Project labour content'!$D$1,FALSE))*LabEsc26*1</f>
        <v>1.0032814603679003</v>
      </c>
      <c r="BY92" s="249">
        <f>1+IF(ISNA(VLOOKUP($A92,'Project labour content'!$A$7:$D$255,'Project labour content'!$D$1,FALSE)),VLOOKUP($D92,'Project labour content'!$F$6:$G$15,'Project labour content'!$G$1,FALSE),VLOOKUP($A92,'Project labour content'!$A$7:$D$255,'Project labour content'!$D$1,FALSE))*LabEsc27*1</f>
        <v>1.0037828447166741</v>
      </c>
      <c r="BZ92" s="249">
        <f>1+IF(ISNA(VLOOKUP($A92,'Project labour content'!$A$7:$D$255,'Project labour content'!$D$1,FALSE)),VLOOKUP($D92,'Project labour content'!$F$6:$G$15,'Project labour content'!$G$1,FALSE),VLOOKUP($A92,'Project labour content'!$A$7:$D$255,'Project labour content'!$D$1,FALSE))*LabEsc28*1</f>
        <v>1.0041603871313007</v>
      </c>
      <c r="CA92" s="249">
        <f>1+IF(ISNA(VLOOKUP($A92,'Project labour content'!$A$7:$D$255,'Project labour content'!$D$1,FALSE)),VLOOKUP($D92,'Project labour content'!$F$6:$G$15,'Project labour content'!$G$1,FALSE),VLOOKUP($A92,'Project labour content'!$A$7:$D$255,'Project labour content'!$D$1,FALSE))*LabEsc29*1</f>
        <v>1.0047662671982935</v>
      </c>
      <c r="CB92" s="250" t="str">
        <f>IF(ISNA(VLOOKUP($A92,'Project labour content'!$A$7:$D$255,'Project labour content'!$D$1,FALSE)),"Category","Project")</f>
        <v>Category</v>
      </c>
      <c r="CD92" s="247" t="str">
        <f t="shared" si="39"/>
        <v>11656</v>
      </c>
    </row>
    <row r="93" spans="1:82" x14ac:dyDescent="0.15">
      <c r="A93" s="11" t="s">
        <v>132</v>
      </c>
      <c r="B93" s="11" t="str">
        <f>VLOOKUP($A93,'Incurred Real 2022$'!$A$25:$AC$426,'Incurred Real 2022$'!B$1,FALSE)</f>
        <v>Substation and Telecommunication Building Enhancements</v>
      </c>
      <c r="C93" s="11" t="str">
        <f>VLOOKUP($A93,'Incurred Real 2022$'!$A$25:$AC$426,'Incurred Real 2022$'!C$1,FALSE)</f>
        <v>ExAnte</v>
      </c>
      <c r="D93" s="11" t="str">
        <f>VLOOKUP($A93,'Incurred Real 2022$'!$A$25:$AC$426,'Incurred Real 2022$'!D$1,FALSE)</f>
        <v>Security/Compliance</v>
      </c>
      <c r="E93" s="11" t="str">
        <f>VLOOKUP($A93,'Incurred Real 2022$'!$A$25:$AC$426,'Incurred Real 2022$'!E$1,FALSE)</f>
        <v>Closed</v>
      </c>
      <c r="F93" s="105" t="str">
        <f>IF(VLOOKUP($A93,'Incurred Real 2022$'!$A$25:$AC$426,'Incurred Real 2022$'!F$1,FALSE)=0,"",VLOOKUP($A93,'Incurred Real 2022$'!$A$25:$AC$426,'Incurred Real 2022$'!F$1,FALSE))</f>
        <v/>
      </c>
      <c r="G93" s="105" t="str">
        <f>IF(VLOOKUP($A93,'Incurred Real 2022$'!$A$25:$AC$426,'Incurred Real 2022$'!G$1,FALSE)=0,"",VLOOKUP($A93,'Incurred Real 2022$'!$A$25:$AC$426,'Incurred Real 2022$'!G$1,FALSE))</f>
        <v/>
      </c>
      <c r="H93" s="105" t="str">
        <f>IF(VLOOKUP($A93,'Incurred Real 2022$'!$A$25:$AC$426,'Incurred Real 2022$'!H$1,FALSE)=0,"",VLOOKUP($A93,'Incurred Real 2022$'!$A$25:$AC$426,'Incurred Real 2022$'!H$1,FALSE))</f>
        <v/>
      </c>
      <c r="I93" s="105" t="str">
        <f>IF(VLOOKUP($A93,'Incurred Real 2022$'!$A$25:$AC$426,'Incurred Real 2022$'!I$1,FALSE)=0,"",VLOOKUP($A93,'Incurred Real 2022$'!$A$25:$AC$426,'Incurred Real 2022$'!I$1,FALSE))</f>
        <v/>
      </c>
      <c r="J93" s="105" t="str">
        <f>IF(VLOOKUP($A93,'Incurred Real 2022$'!$A$25:$AC$426,'Incurred Real 2022$'!J$1,FALSE)=0,"",VLOOKUP($A93,'Incurred Real 2022$'!$A$25:$AC$426,'Incurred Real 2022$'!J$1,FALSE))</f>
        <v/>
      </c>
      <c r="K93" s="105" t="str">
        <f>IF(VLOOKUP($A93,'Incurred Real 2022$'!$A$25:$AC$426,'Incurred Real 2022$'!K$1,FALSE)=0,"",VLOOKUP($A93,'Incurred Real 2022$'!$A$25:$AC$426,'Incurred Real 2022$'!K$1,FALSE))</f>
        <v/>
      </c>
      <c r="L93" s="105" t="str">
        <f>IF(VLOOKUP($A93,'Incurred Real 2022$'!$A$25:$AC$426,'Incurred Real 2022$'!L$1,FALSE)=0,"",VLOOKUP($A93,'Incurred Real 2022$'!$A$25:$AC$426,'Incurred Real 2022$'!L$1,FALSE))</f>
        <v/>
      </c>
      <c r="M93" s="105" t="str">
        <f>IF(VLOOKUP($A93,'Incurred Real 2022$'!$A$25:$AC$426,'Incurred Real 2022$'!M$1,FALSE)=0,"",VLOOKUP($A93,'Incurred Real 2022$'!$A$25:$AC$426,'Incurred Real 2022$'!M$1,FALSE))</f>
        <v/>
      </c>
      <c r="N93" s="105" t="str">
        <f>IF(VLOOKUP($A93,'Incurred Real 2022$'!$A$25:$AC$426,'Incurred Real 2022$'!N$1,FALSE)=0,"",VLOOKUP($A93,'Incurred Real 2022$'!$A$25:$AC$426,'Incurred Real 2022$'!N$1,FALSE))</f>
        <v/>
      </c>
      <c r="O93" s="105">
        <f>IF(VLOOKUP($A93,'Incurred Real 2022$'!$A$25:$AC$426,'Incurred Real 2022$'!O$1,FALSE)=0,"",VLOOKUP($A93,'Incurred Real 2022$'!$A$25:$AC$426,'Incurred Real 2022$'!O$1,FALSE))</f>
        <v>34784.730000000003</v>
      </c>
      <c r="P93" s="105">
        <f>IF(VLOOKUP($A93,'Incurred Real 2022$'!$A$25:$AC$426,'Incurred Real 2022$'!P$1,FALSE)=0,"",VLOOKUP($A93,'Incurred Real 2022$'!$A$25:$AC$426,'Incurred Real 2022$'!P$1,FALSE))</f>
        <v>558714.82999999996</v>
      </c>
      <c r="Q93" s="105">
        <f>IF(VLOOKUP($A93,'Incurred Real 2022$'!$A$25:$AC$426,'Incurred Real 2022$'!Q$1,FALSE)=0,"",VLOOKUP($A93,'Incurred Real 2022$'!$A$25:$AC$426,'Incurred Real 2022$'!Q$1,FALSE))</f>
        <v>1619551.99</v>
      </c>
      <c r="R93" s="105">
        <f>IF(VLOOKUP($A93,'Incurred Real 2022$'!$A$25:$AC$426,'Incurred Real 2022$'!R$1,FALSE)=0,"",VLOOKUP($A93,'Incurred Real 2022$'!$A$25:$AC$426,'Incurred Real 2022$'!R$1,FALSE))</f>
        <v>251729.79</v>
      </c>
      <c r="S93" s="105">
        <f>IF(VLOOKUP($A93,'Incurred Real 2022$'!$A$25:$AC$426,'Incurred Real 2022$'!S$1,FALSE)=0,"",VLOOKUP($A93,'Incurred Real 2022$'!$A$25:$AC$426,'Incurred Real 2022$'!S$1,FALSE))</f>
        <v>49406.09</v>
      </c>
      <c r="T93" s="105">
        <f>IF(VLOOKUP($A93,'Incurred Real 2022$'!$A$25:$AC$426,'Incurred Real 2022$'!T$1,FALSE)=0,"",VLOOKUP($A93,'Incurred Real 2022$'!$A$25:$AC$426,'Incurred Real 2022$'!T$1,FALSE))</f>
        <v>22296.01</v>
      </c>
      <c r="U93" s="105" t="str">
        <f>IF(VLOOKUP($A93,'Incurred Real 2022$'!$A$25:$AC$426,'Incurred Real 2022$'!U$1,FALSE)=0,"",VLOOKUP($A93,'Incurred Real 2022$'!$A$25:$AC$426,'Incurred Real 2022$'!U$1,FALSE))</f>
        <v/>
      </c>
      <c r="V93" s="13" t="str">
        <f>IF(ISTEXT(VLOOKUP($A93,'Incurred Real 2022$'!$A$25:$AC$426,'Incurred Real 2022$'!V$1,FALSE)),"",(VLOOKUP($A93,'Incurred Real 2022$'!$A$25:$AC$426,'Incurred Real 2022$'!V$1,FALSE))*BT93*Incurred_Nominal!V$15)</f>
        <v/>
      </c>
      <c r="W93" s="13" t="str">
        <f>IF(ISTEXT(VLOOKUP($A93,'Incurred Real 2022$'!$A$25:$AC$426,'Incurred Real 2022$'!W$1,FALSE)),"",(VLOOKUP($A93,'Incurred Real 2022$'!$A$25:$AC$426,'Incurred Real 2022$'!W$1,FALSE))*BU93*Incurred_Nominal!W$15)</f>
        <v/>
      </c>
      <c r="X93" s="13" t="str">
        <f>IF(ISTEXT(VLOOKUP($A93,'Incurred Real 2022$'!$A$25:$AC$426,'Incurred Real 2022$'!X$1,FALSE)),"",(VLOOKUP($A93,'Incurred Real 2022$'!$A$25:$AC$426,'Incurred Real 2022$'!X$1,FALSE))*BV93*Incurred_Nominal!X$15)</f>
        <v/>
      </c>
      <c r="Y93" s="13" t="str">
        <f>IF(ISTEXT(VLOOKUP($A93,'Incurred Real 2022$'!$A$25:$AC$426,'Incurred Real 2022$'!Y$1,FALSE)),"",(VLOOKUP($A93,'Incurred Real 2022$'!$A$25:$AC$426,'Incurred Real 2022$'!Y$1,FALSE))*BW93*Incurred_Nominal!Y$15)</f>
        <v/>
      </c>
      <c r="Z93" s="13" t="str">
        <f>IF(ISTEXT(VLOOKUP($A93,'Incurred Real 2022$'!$A$25:$AC$426,'Incurred Real 2022$'!Z$1,FALSE)),"",(VLOOKUP($A93,'Incurred Real 2022$'!$A$25:$AC$426,'Incurred Real 2022$'!Z$1,FALSE))*BX93*Incurred_Nominal!Z$15)</f>
        <v/>
      </c>
      <c r="AA93" s="13" t="str">
        <f>IF(ISTEXT(VLOOKUP($A93,'Incurred Real 2022$'!$A$25:$AC$426,'Incurred Real 2022$'!AA$1,FALSE)),"",(VLOOKUP($A93,'Incurred Real 2022$'!$A$25:$AC$426,'Incurred Real 2022$'!AA$1,FALSE))*BY93*Incurred_Nominal!AA$15)</f>
        <v/>
      </c>
      <c r="AB93" s="13" t="str">
        <f>IF(ISTEXT(VLOOKUP($A93,'Incurred Real 2022$'!$A$25:$AC$426,'Incurred Real 2022$'!AB$1,FALSE)),"",(VLOOKUP($A93,'Incurred Real 2022$'!$A$25:$AC$426,'Incurred Real 2022$'!AB$1,FALSE))*BZ93*Incurred_Nominal!AB$15)</f>
        <v/>
      </c>
      <c r="AC93" s="13" t="str">
        <f>IF(ISTEXT(VLOOKUP($A93,'Incurred Real 2022$'!$A$25:$AC$426,'Incurred Real 2022$'!AC$1,FALSE)),"",(VLOOKUP($A93,'Incurred Real 2022$'!$A$25:$AC$426,'Incurred Real 2022$'!AC$1,FALSE))*CA93*Incurred_Nominal!AC$15)</f>
        <v/>
      </c>
      <c r="AD93" s="232">
        <f t="shared" si="33"/>
        <v>2536483.4399999995</v>
      </c>
      <c r="AE93" s="232">
        <f t="shared" si="34"/>
        <v>2536483.4399999995</v>
      </c>
      <c r="AF93" s="239">
        <f t="shared" si="35"/>
        <v>3186411.02327974</v>
      </c>
      <c r="AG93" s="237">
        <f t="shared" si="36"/>
        <v>2590531.431159195</v>
      </c>
      <c r="AH93" s="240">
        <f t="shared" si="40"/>
        <v>1.230022143315167</v>
      </c>
      <c r="AI93" s="234">
        <f>VLOOKUP($A93,Incurred_Real!$A$25:$AP$479,Incurred_Real!AI$1,FALSE)</f>
        <v>2020</v>
      </c>
      <c r="AJ93" s="235">
        <f>VLOOKUP($A93,Incurred_Real!$A$25:$AP$479,Incurred_Real!AJ$1,FALSE)</f>
        <v>43091</v>
      </c>
      <c r="AK93" s="236">
        <f>VLOOKUP($A93,Incurred_Real!$A$25:$AP$479,Incurred_Real!AK$1,FALSE)</f>
        <v>2018</v>
      </c>
      <c r="AL93" s="235" t="str">
        <f>VLOOKUP($A93,Incurred_Real!$A$25:$AP$479,Incurred_Real!AL$1,FALSE)</f>
        <v/>
      </c>
      <c r="AM93" s="237">
        <f>IF(AL93="Commissioned Extra","",(IF((AD93)=0,0,SUMPRODUCT($F$17:$U$17,F93:U93))+VLOOKUP($A93,Incurred_Real!$A$25:$BS$376,Incurred_Real!$AO$1,FALSE)))</f>
        <v>2830101.5071716588</v>
      </c>
      <c r="AN93" s="232" cm="1">
        <f t="array" ref="AN93">IF(ROUND(AE93,0)=0,0,LOOKUP(2,1/(F93:AC93&lt;&gt;""),F93:AC93))</f>
        <v>22296.01</v>
      </c>
      <c r="AO93" s="232">
        <f t="shared" si="37"/>
        <v>0</v>
      </c>
      <c r="AP93" s="78"/>
      <c r="AQ93" s="20"/>
      <c r="AR93" s="245">
        <f>VLOOKUP($A93,Incurred_Real!$A$25:$CD$376,Incurred_Real!AR$1,FALSE)</f>
        <v>0</v>
      </c>
      <c r="AS93" s="246">
        <f>VLOOKUP($A93,Incurred_Real!$A$25:$CD$376,Incurred_Real!AS$1,FALSE)</f>
        <v>0</v>
      </c>
      <c r="AT93" s="246">
        <f>VLOOKUP($A93,Incurred_Real!$A$25:$CD$376,Incurred_Real!AT$1,FALSE)</f>
        <v>0</v>
      </c>
      <c r="AU93" s="246">
        <f>VLOOKUP($A93,Incurred_Real!$A$25:$CD$376,Incurred_Real!AU$1,FALSE)</f>
        <v>0</v>
      </c>
      <c r="AV93" s="246">
        <f>VLOOKUP($A93,Incurred_Real!$A$25:$CD$376,Incurred_Real!AV$1,FALSE)</f>
        <v>0</v>
      </c>
      <c r="AW93" s="246">
        <f>VLOOKUP($A93,Incurred_Real!$A$25:$CD$376,Incurred_Real!AW$1,FALSE)</f>
        <v>0</v>
      </c>
      <c r="AX93" s="246">
        <f>VLOOKUP($A93,Incurred_Real!$A$25:$CD$376,Incurred_Real!AX$1,FALSE)</f>
        <v>0</v>
      </c>
      <c r="AY93" s="246">
        <f>VLOOKUP($A93,Incurred_Real!$A$25:$CD$376,Incurred_Real!AY$1,FALSE)</f>
        <v>0</v>
      </c>
      <c r="AZ93" s="246">
        <f>VLOOKUP($A93,Incurred_Real!$A$25:$CD$376,Incurred_Real!AZ$1,FALSE)</f>
        <v>0</v>
      </c>
      <c r="BA93" s="246">
        <f>VLOOKUP($A93,Incurred_Real!$A$25:$CD$376,Incurred_Real!BA$1,FALSE)</f>
        <v>0</v>
      </c>
      <c r="BB93" s="246">
        <f>VLOOKUP($A93,Incurred_Real!$A$25:$CD$376,Incurred_Real!BB$1,FALSE)</f>
        <v>0</v>
      </c>
      <c r="BC93" s="246">
        <f>VLOOKUP($A93,Incurred_Real!$A$25:$CD$376,Incurred_Real!BC$1,FALSE)</f>
        <v>0</v>
      </c>
      <c r="BD93" s="246">
        <f>VLOOKUP($A93,Incurred_Real!$A$25:$CD$376,Incurred_Real!BD$1,FALSE)</f>
        <v>1</v>
      </c>
      <c r="BE93" s="246">
        <f>VLOOKUP($A93,Incurred_Real!$A$25:$CD$376,Incurred_Real!BE$1,FALSE)</f>
        <v>0</v>
      </c>
      <c r="BF93" s="246">
        <f>VLOOKUP($A93,Incurred_Real!$A$25:$CD$376,Incurred_Real!BF$1,FALSE)</f>
        <v>0</v>
      </c>
      <c r="BG93" s="246">
        <f>VLOOKUP($A93,Incurred_Real!$A$25:$CD$376,Incurred_Real!BG$1,FALSE)</f>
        <v>0</v>
      </c>
      <c r="BH93" s="246">
        <f>VLOOKUP($A93,Incurred_Real!$A$25:$CD$376,Incurred_Real!BH$1,FALSE)</f>
        <v>0</v>
      </c>
      <c r="BI93" s="246">
        <f>VLOOKUP($A93,Incurred_Real!$A$25:$CD$376,Incurred_Real!BI$1,FALSE)</f>
        <v>0</v>
      </c>
      <c r="BJ93" s="246">
        <f>VLOOKUP($A93,Incurred_Real!$A$25:$CD$376,Incurred_Real!BJ$1,FALSE)</f>
        <v>0</v>
      </c>
      <c r="BK93" s="246">
        <f>VLOOKUP($A93,Incurred_Real!$A$25:$CD$376,Incurred_Real!BK$1,FALSE)</f>
        <v>0</v>
      </c>
      <c r="BL93" s="246">
        <f>VLOOKUP($A93,Incurred_Real!$A$25:$CD$376,Incurred_Real!BL$1,FALSE)</f>
        <v>0</v>
      </c>
      <c r="BM93" s="246">
        <f>VLOOKUP($A93,Incurred_Real!$A$25:$CD$376,Incurred_Real!BM$1,FALSE)</f>
        <v>0</v>
      </c>
      <c r="BN93" s="246">
        <f>VLOOKUP($A93,Incurred_Real!$A$25:$CD$376,Incurred_Real!BN$1,FALSE)</f>
        <v>0</v>
      </c>
      <c r="BO93" s="246">
        <f>VLOOKUP($A93,Incurred_Real!$A$25:$CD$376,Incurred_Real!BO$1,FALSE)</f>
        <v>0</v>
      </c>
      <c r="BP93" s="246">
        <f>VLOOKUP($A93,Incurred_Real!$A$25:$CD$376,Incurred_Real!BP$1,FALSE)</f>
        <v>0</v>
      </c>
      <c r="BQ93" s="246">
        <f>VLOOKUP($A93,Incurred_Real!$A$25:$CD$376,Incurred_Real!BQ$1,FALSE)</f>
        <v>0</v>
      </c>
      <c r="BR93" s="246">
        <f>VLOOKUP($A93,Incurred_Real!$A$25:$CD$376,Incurred_Real!BR$1,FALSE)</f>
        <v>0</v>
      </c>
      <c r="BS93" s="254">
        <f t="shared" si="38"/>
        <v>1</v>
      </c>
      <c r="BT93" s="249">
        <f>1+IF(ISNA(VLOOKUP($A93,'Project labour content'!$A$7:$D$255,'Project labour content'!$D$1,FALSE)),VLOOKUP($D93,'Project labour content'!$F$6:$G$15,'Project labour content'!$G$1,FALSE),VLOOKUP($A93,'Project labour content'!$A$7:$D$255,'Project labour content'!$D$1,FALSE))*LabEsc22*1</f>
        <v>1.0005859102087626</v>
      </c>
      <c r="BU93" s="249">
        <f>1+IF(ISNA(VLOOKUP($A93,'Project labour content'!$A$7:$D$255,'Project labour content'!$D$1,FALSE)),VLOOKUP($D93,'Project labour content'!$F$6:$G$15,'Project labour content'!$G$1,FALSE),VLOOKUP($A93,'Project labour content'!$A$7:$D$255,'Project labour content'!$D$1,FALSE))*LabEsc23*1</f>
        <v>1.0011746327865272</v>
      </c>
      <c r="BV93" s="249">
        <f>1+IF(ISNA(VLOOKUP($A93,'Project labour content'!$A$7:$D$255,'Project labour content'!$D$1,FALSE)),VLOOKUP($D93,'Project labour content'!$F$6:$G$15,'Project labour content'!$G$1,FALSE),VLOOKUP($A93,'Project labour content'!$A$7:$D$255,'Project labour content'!$D$1,FALSE))*LabEsc24*1</f>
        <v>1.0017292094547814</v>
      </c>
      <c r="BW93" s="249">
        <f>1+IF(ISNA(VLOOKUP($A93,'Project labour content'!$A$7:$D$255,'Project labour content'!$D$1,FALSE)),VLOOKUP($D93,'Project labour content'!$F$6:$G$15,'Project labour content'!$G$1,FALSE),VLOOKUP($A93,'Project labour content'!$A$7:$D$255,'Project labour content'!$D$1,FALSE))*LabEsc25*1</f>
        <v>1.0024719724724633</v>
      </c>
      <c r="BX93" s="249">
        <f>1+IF(ISNA(VLOOKUP($A93,'Project labour content'!$A$7:$D$255,'Project labour content'!$D$1,FALSE)),VLOOKUP($D93,'Project labour content'!$F$6:$G$15,'Project labour content'!$G$1,FALSE),VLOOKUP($A93,'Project labour content'!$A$7:$D$255,'Project labour content'!$D$1,FALSE))*LabEsc26*1</f>
        <v>1.0032814603679003</v>
      </c>
      <c r="BY93" s="249">
        <f>1+IF(ISNA(VLOOKUP($A93,'Project labour content'!$A$7:$D$255,'Project labour content'!$D$1,FALSE)),VLOOKUP($D93,'Project labour content'!$F$6:$G$15,'Project labour content'!$G$1,FALSE),VLOOKUP($A93,'Project labour content'!$A$7:$D$255,'Project labour content'!$D$1,FALSE))*LabEsc27*1</f>
        <v>1.0037828447166741</v>
      </c>
      <c r="BZ93" s="249">
        <f>1+IF(ISNA(VLOOKUP($A93,'Project labour content'!$A$7:$D$255,'Project labour content'!$D$1,FALSE)),VLOOKUP($D93,'Project labour content'!$F$6:$G$15,'Project labour content'!$G$1,FALSE),VLOOKUP($A93,'Project labour content'!$A$7:$D$255,'Project labour content'!$D$1,FALSE))*LabEsc28*1</f>
        <v>1.0041603871313007</v>
      </c>
      <c r="CA93" s="249">
        <f>1+IF(ISNA(VLOOKUP($A93,'Project labour content'!$A$7:$D$255,'Project labour content'!$D$1,FALSE)),VLOOKUP($D93,'Project labour content'!$F$6:$G$15,'Project labour content'!$G$1,FALSE),VLOOKUP($A93,'Project labour content'!$A$7:$D$255,'Project labour content'!$D$1,FALSE))*LabEsc29*1</f>
        <v>1.0047662671982935</v>
      </c>
      <c r="CB93" s="250" t="str">
        <f>IF(ISNA(VLOOKUP($A93,'Project labour content'!$A$7:$D$255,'Project labour content'!$D$1,FALSE)),"Category","Project")</f>
        <v>Category</v>
      </c>
      <c r="CD93" s="247" t="str">
        <f t="shared" si="39"/>
        <v>11659</v>
      </c>
    </row>
    <row r="94" spans="1:82" x14ac:dyDescent="0.15">
      <c r="A94" s="11" t="s">
        <v>134</v>
      </c>
      <c r="B94" s="11" t="str">
        <f>VLOOKUP($A94,'Incurred Real 2022$'!$A$25:$AC$426,'Incurred Real 2022$'!B$1,FALSE)</f>
        <v>Substation Battery Charger Replacement</v>
      </c>
      <c r="C94" s="11" t="str">
        <f>VLOOKUP($A94,'Incurred Real 2022$'!$A$25:$AC$426,'Incurred Real 2022$'!C$1,FALSE)</f>
        <v>ExAnte</v>
      </c>
      <c r="D94" s="11" t="str">
        <f>VLOOKUP($A94,'Incurred Real 2022$'!$A$25:$AC$426,'Incurred Real 2022$'!D$1,FALSE)</f>
        <v>Replacement</v>
      </c>
      <c r="E94" s="11" t="str">
        <f>VLOOKUP($A94,'Incurred Real 2022$'!$A$25:$AC$426,'Incurred Real 2022$'!E$1,FALSE)</f>
        <v>Active</v>
      </c>
      <c r="F94" s="105" t="str">
        <f>IF(VLOOKUP($A94,'Incurred Real 2022$'!$A$25:$AC$426,'Incurred Real 2022$'!F$1,FALSE)=0,"",VLOOKUP($A94,'Incurred Real 2022$'!$A$25:$AC$426,'Incurred Real 2022$'!F$1,FALSE))</f>
        <v/>
      </c>
      <c r="G94" s="105" t="str">
        <f>IF(VLOOKUP($A94,'Incurred Real 2022$'!$A$25:$AC$426,'Incurred Real 2022$'!G$1,FALSE)=0,"",VLOOKUP($A94,'Incurred Real 2022$'!$A$25:$AC$426,'Incurred Real 2022$'!G$1,FALSE))</f>
        <v/>
      </c>
      <c r="H94" s="105" t="str">
        <f>IF(VLOOKUP($A94,'Incurred Real 2022$'!$A$25:$AC$426,'Incurred Real 2022$'!H$1,FALSE)=0,"",VLOOKUP($A94,'Incurred Real 2022$'!$A$25:$AC$426,'Incurred Real 2022$'!H$1,FALSE))</f>
        <v/>
      </c>
      <c r="I94" s="105" t="str">
        <f>IF(VLOOKUP($A94,'Incurred Real 2022$'!$A$25:$AC$426,'Incurred Real 2022$'!I$1,FALSE)=0,"",VLOOKUP($A94,'Incurred Real 2022$'!$A$25:$AC$426,'Incurred Real 2022$'!I$1,FALSE))</f>
        <v/>
      </c>
      <c r="J94" s="105" t="str">
        <f>IF(VLOOKUP($A94,'Incurred Real 2022$'!$A$25:$AC$426,'Incurred Real 2022$'!J$1,FALSE)=0,"",VLOOKUP($A94,'Incurred Real 2022$'!$A$25:$AC$426,'Incurred Real 2022$'!J$1,FALSE))</f>
        <v/>
      </c>
      <c r="K94" s="105" t="str">
        <f>IF(VLOOKUP($A94,'Incurred Real 2022$'!$A$25:$AC$426,'Incurred Real 2022$'!K$1,FALSE)=0,"",VLOOKUP($A94,'Incurred Real 2022$'!$A$25:$AC$426,'Incurred Real 2022$'!K$1,FALSE))</f>
        <v/>
      </c>
      <c r="L94" s="105" t="str">
        <f>IF(VLOOKUP($A94,'Incurred Real 2022$'!$A$25:$AC$426,'Incurred Real 2022$'!L$1,FALSE)=0,"",VLOOKUP($A94,'Incurred Real 2022$'!$A$25:$AC$426,'Incurred Real 2022$'!L$1,FALSE))</f>
        <v/>
      </c>
      <c r="M94" s="105" t="str">
        <f>IF(VLOOKUP($A94,'Incurred Real 2022$'!$A$25:$AC$426,'Incurred Real 2022$'!M$1,FALSE)=0,"",VLOOKUP($A94,'Incurred Real 2022$'!$A$25:$AC$426,'Incurred Real 2022$'!M$1,FALSE))</f>
        <v/>
      </c>
      <c r="N94" s="105" t="str">
        <f>IF(VLOOKUP($A94,'Incurred Real 2022$'!$A$25:$AC$426,'Incurred Real 2022$'!N$1,FALSE)=0,"",VLOOKUP($A94,'Incurred Real 2022$'!$A$25:$AC$426,'Incurred Real 2022$'!N$1,FALSE))</f>
        <v/>
      </c>
      <c r="O94" s="105">
        <f>IF(VLOOKUP($A94,'Incurred Real 2022$'!$A$25:$AC$426,'Incurred Real 2022$'!O$1,FALSE)=0,"",VLOOKUP($A94,'Incurred Real 2022$'!$A$25:$AC$426,'Incurred Real 2022$'!O$1,FALSE))</f>
        <v>9136.58</v>
      </c>
      <c r="P94" s="105">
        <f>IF(VLOOKUP($A94,'Incurred Real 2022$'!$A$25:$AC$426,'Incurred Real 2022$'!P$1,FALSE)=0,"",VLOOKUP($A94,'Incurred Real 2022$'!$A$25:$AC$426,'Incurred Real 2022$'!P$1,FALSE))</f>
        <v>71459.929999999993</v>
      </c>
      <c r="Q94" s="105">
        <f>IF(VLOOKUP($A94,'Incurred Real 2022$'!$A$25:$AC$426,'Incurred Real 2022$'!Q$1,FALSE)=0,"",VLOOKUP($A94,'Incurred Real 2022$'!$A$25:$AC$426,'Incurred Real 2022$'!Q$1,FALSE))</f>
        <v>546308.9</v>
      </c>
      <c r="R94" s="105">
        <f>IF(VLOOKUP($A94,'Incurred Real 2022$'!$A$25:$AC$426,'Incurred Real 2022$'!R$1,FALSE)=0,"",VLOOKUP($A94,'Incurred Real 2022$'!$A$25:$AC$426,'Incurred Real 2022$'!R$1,FALSE))</f>
        <v>593998.52</v>
      </c>
      <c r="S94" s="105">
        <f>IF(VLOOKUP($A94,'Incurred Real 2022$'!$A$25:$AC$426,'Incurred Real 2022$'!S$1,FALSE)=0,"",VLOOKUP($A94,'Incurred Real 2022$'!$A$25:$AC$426,'Incurred Real 2022$'!S$1,FALSE))</f>
        <v>122865</v>
      </c>
      <c r="T94" s="105">
        <f>IF(VLOOKUP($A94,'Incurred Real 2022$'!$A$25:$AC$426,'Incurred Real 2022$'!T$1,FALSE)=0,"",VLOOKUP($A94,'Incurred Real 2022$'!$A$25:$AC$426,'Incurred Real 2022$'!T$1,FALSE))</f>
        <v>217052.09</v>
      </c>
      <c r="U94" s="105">
        <f>IF(VLOOKUP($A94,'Incurred Real 2022$'!$A$25:$AC$426,'Incurred Real 2022$'!U$1,FALSE)=0,"",VLOOKUP($A94,'Incurred Real 2022$'!$A$25:$AC$426,'Incurred Real 2022$'!U$1,FALSE))</f>
        <v>219709.79</v>
      </c>
      <c r="V94" s="13">
        <f>IF(ISTEXT(VLOOKUP($A94,'Incurred Real 2022$'!$A$25:$AC$426,'Incurred Real 2022$'!V$1,FALSE)),"",(VLOOKUP($A94,'Incurred Real 2022$'!$A$25:$AC$426,'Incurred Real 2022$'!V$1,FALSE))*BT94*Incurred_Nominal!V$15)</f>
        <v>191482.56896834035</v>
      </c>
      <c r="W94" s="13">
        <f>IF(ISTEXT(VLOOKUP($A94,'Incurred Real 2022$'!$A$25:$AC$426,'Incurred Real 2022$'!W$1,FALSE)),"",(VLOOKUP($A94,'Incurred Real 2022$'!$A$25:$AC$426,'Incurred Real 2022$'!W$1,FALSE))*BU94*Incurred_Nominal!W$15)</f>
        <v>27271.355029499835</v>
      </c>
      <c r="X94" s="13" t="str">
        <f>IF(ISTEXT(VLOOKUP($A94,'Incurred Real 2022$'!$A$25:$AC$426,'Incurred Real 2022$'!X$1,FALSE)),"",(VLOOKUP($A94,'Incurred Real 2022$'!$A$25:$AC$426,'Incurred Real 2022$'!X$1,FALSE))*BV94*Incurred_Nominal!X$15)</f>
        <v/>
      </c>
      <c r="Y94" s="13" t="str">
        <f>IF(ISTEXT(VLOOKUP($A94,'Incurred Real 2022$'!$A$25:$AC$426,'Incurred Real 2022$'!Y$1,FALSE)),"",(VLOOKUP($A94,'Incurred Real 2022$'!$A$25:$AC$426,'Incurred Real 2022$'!Y$1,FALSE))*BW94*Incurred_Nominal!Y$15)</f>
        <v/>
      </c>
      <c r="Z94" s="13" t="str">
        <f>IF(ISTEXT(VLOOKUP($A94,'Incurred Real 2022$'!$A$25:$AC$426,'Incurred Real 2022$'!Z$1,FALSE)),"",(VLOOKUP($A94,'Incurred Real 2022$'!$A$25:$AC$426,'Incurred Real 2022$'!Z$1,FALSE))*BX94*Incurred_Nominal!Z$15)</f>
        <v/>
      </c>
      <c r="AA94" s="13" t="str">
        <f>IF(ISTEXT(VLOOKUP($A94,'Incurred Real 2022$'!$A$25:$AC$426,'Incurred Real 2022$'!AA$1,FALSE)),"",(VLOOKUP($A94,'Incurred Real 2022$'!$A$25:$AC$426,'Incurred Real 2022$'!AA$1,FALSE))*BY94*Incurred_Nominal!AA$15)</f>
        <v/>
      </c>
      <c r="AB94" s="13" t="str">
        <f>IF(ISTEXT(VLOOKUP($A94,'Incurred Real 2022$'!$A$25:$AC$426,'Incurred Real 2022$'!AB$1,FALSE)),"",(VLOOKUP($A94,'Incurred Real 2022$'!$A$25:$AC$426,'Incurred Real 2022$'!AB$1,FALSE))*BZ94*Incurred_Nominal!AB$15)</f>
        <v/>
      </c>
      <c r="AC94" s="13" t="str">
        <f>IF(ISTEXT(VLOOKUP($A94,'Incurred Real 2022$'!$A$25:$AC$426,'Incurred Real 2022$'!AC$1,FALSE)),"",(VLOOKUP($A94,'Incurred Real 2022$'!$A$25:$AC$426,'Incurred Real 2022$'!AC$1,FALSE))*CA94*Incurred_Nominal!AC$15)</f>
        <v/>
      </c>
      <c r="AD94" s="232">
        <f t="shared" si="33"/>
        <v>1999284.7339978404</v>
      </c>
      <c r="AE94" s="232">
        <f t="shared" si="34"/>
        <v>1999284.7339978404</v>
      </c>
      <c r="AF94" s="239" t="str">
        <f t="shared" si="35"/>
        <v/>
      </c>
      <c r="AG94" s="237" t="str">
        <f t="shared" si="36"/>
        <v/>
      </c>
      <c r="AH94" s="240" t="str">
        <f t="shared" si="40"/>
        <v/>
      </c>
      <c r="AI94" s="234">
        <f>VLOOKUP($A94,Incurred_Real!$A$25:$AP$479,Incurred_Real!AI$1,FALSE)</f>
        <v>2023</v>
      </c>
      <c r="AJ94" s="235">
        <f>VLOOKUP($A94,Incurred_Real!$A$25:$AP$479,Incurred_Real!AJ$1,FALSE)</f>
        <v>42947</v>
      </c>
      <c r="AK94" s="236">
        <f>VLOOKUP($A94,Incurred_Real!$A$25:$AP$479,Incurred_Real!AK$1,FALSE)</f>
        <v>2018</v>
      </c>
      <c r="AL94" s="235" t="str">
        <f>VLOOKUP($A94,Incurred_Real!$A$25:$AP$479,Incurred_Real!AL$1,FALSE)</f>
        <v>Commissioned Extra</v>
      </c>
      <c r="AM94" s="237" t="str">
        <f>IF(AL94="Commissioned Extra","",(IF((AD94)=0,0,SUMPRODUCT($F$17:$U$17,F94:U94))+VLOOKUP($A94,Incurred_Real!$A$25:$BS$376,Incurred_Real!$AO$1,FALSE)))</f>
        <v/>
      </c>
      <c r="AN94" s="232" cm="1">
        <f t="array" ref="AN94">IF(ROUND(AE94,0)=0,0,LOOKUP(2,1/(F94:AC94&lt;&gt;""),F94:AC94))</f>
        <v>27271.355029499835</v>
      </c>
      <c r="AO94" s="232">
        <f t="shared" si="37"/>
        <v>218753.92399784017</v>
      </c>
      <c r="AP94" s="78"/>
      <c r="AQ94" s="20"/>
      <c r="AR94" s="245">
        <f>VLOOKUP($A94,Incurred_Real!$A$25:$CD$376,Incurred_Real!AR$1,FALSE)</f>
        <v>0</v>
      </c>
      <c r="AS94" s="246">
        <f>VLOOKUP($A94,Incurred_Real!$A$25:$CD$376,Incurred_Real!AS$1,FALSE)</f>
        <v>0</v>
      </c>
      <c r="AT94" s="246">
        <f>VLOOKUP($A94,Incurred_Real!$A$25:$CD$376,Incurred_Real!AT$1,FALSE)</f>
        <v>0</v>
      </c>
      <c r="AU94" s="246">
        <f>VLOOKUP($A94,Incurred_Real!$A$25:$CD$376,Incurred_Real!AU$1,FALSE)</f>
        <v>0</v>
      </c>
      <c r="AV94" s="246">
        <f>VLOOKUP($A94,Incurred_Real!$A$25:$CD$376,Incurred_Real!AV$1,FALSE)</f>
        <v>0</v>
      </c>
      <c r="AW94" s="246">
        <f>VLOOKUP($A94,Incurred_Real!$A$25:$CD$376,Incurred_Real!AW$1,FALSE)</f>
        <v>0</v>
      </c>
      <c r="AX94" s="246">
        <f>VLOOKUP($A94,Incurred_Real!$A$25:$CD$376,Incurred_Real!AX$1,FALSE)</f>
        <v>0</v>
      </c>
      <c r="AY94" s="246">
        <f>VLOOKUP($A94,Incurred_Real!$A$25:$CD$376,Incurred_Real!AY$1,FALSE)</f>
        <v>0</v>
      </c>
      <c r="AZ94" s="246">
        <f>VLOOKUP($A94,Incurred_Real!$A$25:$CD$376,Incurred_Real!AZ$1,FALSE)</f>
        <v>0</v>
      </c>
      <c r="BA94" s="246">
        <f>VLOOKUP($A94,Incurred_Real!$A$25:$CD$376,Incurred_Real!BA$1,FALSE)</f>
        <v>0</v>
      </c>
      <c r="BB94" s="246">
        <f>VLOOKUP($A94,Incurred_Real!$A$25:$CD$376,Incurred_Real!BB$1,FALSE)</f>
        <v>0</v>
      </c>
      <c r="BC94" s="246">
        <f>VLOOKUP($A94,Incurred_Real!$A$25:$CD$376,Incurred_Real!BC$1,FALSE)</f>
        <v>0</v>
      </c>
      <c r="BD94" s="246">
        <f>VLOOKUP($A94,Incurred_Real!$A$25:$CD$376,Incurred_Real!BD$1,FALSE)</f>
        <v>1</v>
      </c>
      <c r="BE94" s="246">
        <f>VLOOKUP($A94,Incurred_Real!$A$25:$CD$376,Incurred_Real!BE$1,FALSE)</f>
        <v>0</v>
      </c>
      <c r="BF94" s="246">
        <f>VLOOKUP($A94,Incurred_Real!$A$25:$CD$376,Incurred_Real!BF$1,FALSE)</f>
        <v>0</v>
      </c>
      <c r="BG94" s="246">
        <f>VLOOKUP($A94,Incurred_Real!$A$25:$CD$376,Incurred_Real!BG$1,FALSE)</f>
        <v>0</v>
      </c>
      <c r="BH94" s="246">
        <f>VLOOKUP($A94,Incurred_Real!$A$25:$CD$376,Incurred_Real!BH$1,FALSE)</f>
        <v>0</v>
      </c>
      <c r="BI94" s="246">
        <f>VLOOKUP($A94,Incurred_Real!$A$25:$CD$376,Incurred_Real!BI$1,FALSE)</f>
        <v>0</v>
      </c>
      <c r="BJ94" s="246">
        <f>VLOOKUP($A94,Incurred_Real!$A$25:$CD$376,Incurred_Real!BJ$1,FALSE)</f>
        <v>0</v>
      </c>
      <c r="BK94" s="246">
        <f>VLOOKUP($A94,Incurred_Real!$A$25:$CD$376,Incurred_Real!BK$1,FALSE)</f>
        <v>0</v>
      </c>
      <c r="BL94" s="246">
        <f>VLOOKUP($A94,Incurred_Real!$A$25:$CD$376,Incurred_Real!BL$1,FALSE)</f>
        <v>0</v>
      </c>
      <c r="BM94" s="246">
        <f>VLOOKUP($A94,Incurred_Real!$A$25:$CD$376,Incurred_Real!BM$1,FALSE)</f>
        <v>0</v>
      </c>
      <c r="BN94" s="246">
        <f>VLOOKUP($A94,Incurred_Real!$A$25:$CD$376,Incurred_Real!BN$1,FALSE)</f>
        <v>0</v>
      </c>
      <c r="BO94" s="246">
        <f>VLOOKUP($A94,Incurred_Real!$A$25:$CD$376,Incurred_Real!BO$1,FALSE)</f>
        <v>0</v>
      </c>
      <c r="BP94" s="246">
        <f>VLOOKUP($A94,Incurred_Real!$A$25:$CD$376,Incurred_Real!BP$1,FALSE)</f>
        <v>0</v>
      </c>
      <c r="BQ94" s="246">
        <f>VLOOKUP($A94,Incurred_Real!$A$25:$CD$376,Incurred_Real!BQ$1,FALSE)</f>
        <v>0</v>
      </c>
      <c r="BR94" s="246">
        <f>VLOOKUP($A94,Incurred_Real!$A$25:$CD$376,Incurred_Real!BR$1,FALSE)</f>
        <v>0</v>
      </c>
      <c r="BS94" s="254">
        <f t="shared" si="38"/>
        <v>1</v>
      </c>
      <c r="BT94" s="249">
        <f>1+IF(ISNA(VLOOKUP($A94,'Project labour content'!$A$7:$D$255,'Project labour content'!$D$1,FALSE)),VLOOKUP($D94,'Project labour content'!$F$6:$G$15,'Project labour content'!$G$1,FALSE),VLOOKUP($A94,'Project labour content'!$A$7:$D$255,'Project labour content'!$D$1,FALSE))*LabEsc22*1</f>
        <v>1.0012650128869229</v>
      </c>
      <c r="BU94" s="249">
        <f>1+IF(ISNA(VLOOKUP($A94,'Project labour content'!$A$7:$D$255,'Project labour content'!$D$1,FALSE)),VLOOKUP($D94,'Project labour content'!$F$6:$G$15,'Project labour content'!$G$1,FALSE),VLOOKUP($A94,'Project labour content'!$A$7:$D$255,'Project labour content'!$D$1,FALSE))*LabEsc23*1</f>
        <v>1.002536097835703</v>
      </c>
      <c r="BV94" s="249">
        <f>1+IF(ISNA(VLOOKUP($A94,'Project labour content'!$A$7:$D$255,'Project labour content'!$D$1,FALSE)),VLOOKUP($D94,'Project labour content'!$F$6:$G$15,'Project labour content'!$G$1,FALSE),VLOOKUP($A94,'Project labour content'!$A$7:$D$255,'Project labour content'!$D$1,FALSE))*LabEsc24*1</f>
        <v>1.0037334598574539</v>
      </c>
      <c r="BW94" s="249">
        <f>1+IF(ISNA(VLOOKUP($A94,'Project labour content'!$A$7:$D$255,'Project labour content'!$D$1,FALSE)),VLOOKUP($D94,'Project labour content'!$F$6:$G$15,'Project labour content'!$G$1,FALSE),VLOOKUP($A94,'Project labour content'!$A$7:$D$255,'Project labour content'!$D$1,FALSE))*LabEsc25*1</f>
        <v>1.0053371267252522</v>
      </c>
      <c r="BX94" s="249">
        <f>1+IF(ISNA(VLOOKUP($A94,'Project labour content'!$A$7:$D$255,'Project labour content'!$D$1,FALSE)),VLOOKUP($D94,'Project labour content'!$F$6:$G$15,'Project labour content'!$G$1,FALSE),VLOOKUP($A94,'Project labour content'!$A$7:$D$255,'Project labour content'!$D$1,FALSE))*LabEsc26*1</f>
        <v>1.007084856333341</v>
      </c>
      <c r="BY94" s="249">
        <f>1+IF(ISNA(VLOOKUP($A94,'Project labour content'!$A$7:$D$255,'Project labour content'!$D$1,FALSE)),VLOOKUP($D94,'Project labour content'!$F$6:$G$15,'Project labour content'!$G$1,FALSE),VLOOKUP($A94,'Project labour content'!$A$7:$D$255,'Project labour content'!$D$1,FALSE))*LabEsc27*1</f>
        <v>1.0081673731644434</v>
      </c>
      <c r="BZ94" s="249">
        <f>1+IF(ISNA(VLOOKUP($A94,'Project labour content'!$A$7:$D$255,'Project labour content'!$D$1,FALSE)),VLOOKUP($D94,'Project labour content'!$F$6:$G$15,'Project labour content'!$G$1,FALSE),VLOOKUP($A94,'Project labour content'!$A$7:$D$255,'Project labour content'!$D$1,FALSE))*LabEsc28*1</f>
        <v>1.0089825083382635</v>
      </c>
      <c r="CA94" s="249">
        <f>1+IF(ISNA(VLOOKUP($A94,'Project labour content'!$A$7:$D$255,'Project labour content'!$D$1,FALSE)),VLOOKUP($D94,'Project labour content'!$F$6:$G$15,'Project labour content'!$G$1,FALSE),VLOOKUP($A94,'Project labour content'!$A$7:$D$255,'Project labour content'!$D$1,FALSE))*LabEsc29*1</f>
        <v>1.0102906372652101</v>
      </c>
      <c r="CB94" s="250" t="str">
        <f>IF(ISNA(VLOOKUP($A94,'Project labour content'!$A$7:$D$255,'Project labour content'!$D$1,FALSE)),"Category","Project")</f>
        <v>Project</v>
      </c>
      <c r="CD94" s="247" t="str">
        <f t="shared" si="39"/>
        <v>11660</v>
      </c>
    </row>
    <row r="95" spans="1:82" x14ac:dyDescent="0.15">
      <c r="A95" s="11" t="s">
        <v>136</v>
      </c>
      <c r="B95" s="11" t="str">
        <f>VLOOKUP($A95,'Incurred Real 2022$'!$A$25:$AC$426,'Incurred Real 2022$'!B$1,FALSE)</f>
        <v>Substation Computer Based Local Control Facilities Replaceme</v>
      </c>
      <c r="C95" s="11" t="str">
        <f>VLOOKUP($A95,'Incurred Real 2022$'!$A$25:$AC$426,'Incurred Real 2022$'!C$1,FALSE)</f>
        <v>ExAnte</v>
      </c>
      <c r="D95" s="11" t="str">
        <f>VLOOKUP($A95,'Incurred Real 2022$'!$A$25:$AC$426,'Incurred Real 2022$'!D$1,FALSE)</f>
        <v>Replacement</v>
      </c>
      <c r="E95" s="11" t="str">
        <f>VLOOKUP($A95,'Incurred Real 2022$'!$A$25:$AC$426,'Incurred Real 2022$'!E$1,FALSE)</f>
        <v>Deferred</v>
      </c>
      <c r="F95" s="105" t="str">
        <f>IF(VLOOKUP($A95,'Incurred Real 2022$'!$A$25:$AC$426,'Incurred Real 2022$'!F$1,FALSE)=0,"",VLOOKUP($A95,'Incurred Real 2022$'!$A$25:$AC$426,'Incurred Real 2022$'!F$1,FALSE))</f>
        <v/>
      </c>
      <c r="G95" s="105" t="str">
        <f>IF(VLOOKUP($A95,'Incurred Real 2022$'!$A$25:$AC$426,'Incurred Real 2022$'!G$1,FALSE)=0,"",VLOOKUP($A95,'Incurred Real 2022$'!$A$25:$AC$426,'Incurred Real 2022$'!G$1,FALSE))</f>
        <v/>
      </c>
      <c r="H95" s="105" t="str">
        <f>IF(VLOOKUP($A95,'Incurred Real 2022$'!$A$25:$AC$426,'Incurred Real 2022$'!H$1,FALSE)=0,"",VLOOKUP($A95,'Incurred Real 2022$'!$A$25:$AC$426,'Incurred Real 2022$'!H$1,FALSE))</f>
        <v/>
      </c>
      <c r="I95" s="105" t="str">
        <f>IF(VLOOKUP($A95,'Incurred Real 2022$'!$A$25:$AC$426,'Incurred Real 2022$'!I$1,FALSE)=0,"",VLOOKUP($A95,'Incurred Real 2022$'!$A$25:$AC$426,'Incurred Real 2022$'!I$1,FALSE))</f>
        <v/>
      </c>
      <c r="J95" s="105" t="str">
        <f>IF(VLOOKUP($A95,'Incurred Real 2022$'!$A$25:$AC$426,'Incurred Real 2022$'!J$1,FALSE)=0,"",VLOOKUP($A95,'Incurred Real 2022$'!$A$25:$AC$426,'Incurred Real 2022$'!J$1,FALSE))</f>
        <v/>
      </c>
      <c r="K95" s="105" t="str">
        <f>IF(VLOOKUP($A95,'Incurred Real 2022$'!$A$25:$AC$426,'Incurred Real 2022$'!K$1,FALSE)=0,"",VLOOKUP($A95,'Incurred Real 2022$'!$A$25:$AC$426,'Incurred Real 2022$'!K$1,FALSE))</f>
        <v/>
      </c>
      <c r="L95" s="105" t="str">
        <f>IF(VLOOKUP($A95,'Incurred Real 2022$'!$A$25:$AC$426,'Incurred Real 2022$'!L$1,FALSE)=0,"",VLOOKUP($A95,'Incurred Real 2022$'!$A$25:$AC$426,'Incurred Real 2022$'!L$1,FALSE))</f>
        <v/>
      </c>
      <c r="M95" s="105" t="str">
        <f>IF(VLOOKUP($A95,'Incurred Real 2022$'!$A$25:$AC$426,'Incurred Real 2022$'!M$1,FALSE)=0,"",VLOOKUP($A95,'Incurred Real 2022$'!$A$25:$AC$426,'Incurred Real 2022$'!M$1,FALSE))</f>
        <v/>
      </c>
      <c r="N95" s="105" t="str">
        <f>IF(VLOOKUP($A95,'Incurred Real 2022$'!$A$25:$AC$426,'Incurred Real 2022$'!N$1,FALSE)=0,"",VLOOKUP($A95,'Incurred Real 2022$'!$A$25:$AC$426,'Incurred Real 2022$'!N$1,FALSE))</f>
        <v/>
      </c>
      <c r="O95" s="105" t="str">
        <f>IF(VLOOKUP($A95,'Incurred Real 2022$'!$A$25:$AC$426,'Incurred Real 2022$'!O$1,FALSE)=0,"",VLOOKUP($A95,'Incurred Real 2022$'!$A$25:$AC$426,'Incurred Real 2022$'!O$1,FALSE))</f>
        <v/>
      </c>
      <c r="P95" s="105" t="str">
        <f>IF(VLOOKUP($A95,'Incurred Real 2022$'!$A$25:$AC$426,'Incurred Real 2022$'!P$1,FALSE)=0,"",VLOOKUP($A95,'Incurred Real 2022$'!$A$25:$AC$426,'Incurred Real 2022$'!P$1,FALSE))</f>
        <v/>
      </c>
      <c r="Q95" s="105" t="str">
        <f>IF(VLOOKUP($A95,'Incurred Real 2022$'!$A$25:$AC$426,'Incurred Real 2022$'!Q$1,FALSE)=0,"",VLOOKUP($A95,'Incurred Real 2022$'!$A$25:$AC$426,'Incurred Real 2022$'!Q$1,FALSE))</f>
        <v/>
      </c>
      <c r="R95" s="105" t="str">
        <f>IF(VLOOKUP($A95,'Incurred Real 2022$'!$A$25:$AC$426,'Incurred Real 2022$'!R$1,FALSE)=0,"",VLOOKUP($A95,'Incurred Real 2022$'!$A$25:$AC$426,'Incurred Real 2022$'!R$1,FALSE))</f>
        <v/>
      </c>
      <c r="S95" s="105">
        <f>IF(VLOOKUP($A95,'Incurred Real 2022$'!$A$25:$AC$426,'Incurred Real 2022$'!S$1,FALSE)=0,"",VLOOKUP($A95,'Incurred Real 2022$'!$A$25:$AC$426,'Incurred Real 2022$'!S$1,FALSE))</f>
        <v>216465.4</v>
      </c>
      <c r="T95" s="105">
        <f>IF(VLOOKUP($A95,'Incurred Real 2022$'!$A$25:$AC$426,'Incurred Real 2022$'!T$1,FALSE)=0,"",VLOOKUP($A95,'Incurred Real 2022$'!$A$25:$AC$426,'Incurred Real 2022$'!T$1,FALSE))</f>
        <v>9590.94</v>
      </c>
      <c r="U95" s="105">
        <f>IF(VLOOKUP($A95,'Incurred Real 2022$'!$A$25:$AC$426,'Incurred Real 2022$'!U$1,FALSE)=0,"",VLOOKUP($A95,'Incurred Real 2022$'!$A$25:$AC$426,'Incurred Real 2022$'!U$1,FALSE))</f>
        <v>220575.87</v>
      </c>
      <c r="V95" s="13">
        <f>IF(ISTEXT(VLOOKUP($A95,'Incurred Real 2022$'!$A$25:$AC$426,'Incurred Real 2022$'!V$1,FALSE)),"",(VLOOKUP($A95,'Incurred Real 2022$'!$A$25:$AC$426,'Incurred Real 2022$'!V$1,FALSE))*BT95*Incurred_Nominal!V$15)</f>
        <v>119902.97703873523</v>
      </c>
      <c r="W95" s="13">
        <f>IF(ISTEXT(VLOOKUP($A95,'Incurred Real 2022$'!$A$25:$AC$426,'Incurred Real 2022$'!W$1,FALSE)),"",(VLOOKUP($A95,'Incurred Real 2022$'!$A$25:$AC$426,'Incurred Real 2022$'!W$1,FALSE))*BU95*Incurred_Nominal!W$15)</f>
        <v>158215.66302194272</v>
      </c>
      <c r="X95" s="13">
        <f>IF(ISTEXT(VLOOKUP($A95,'Incurred Real 2022$'!$A$25:$AC$426,'Incurred Real 2022$'!X$1,FALSE)),"",(VLOOKUP($A95,'Incurred Real 2022$'!$A$25:$AC$426,'Incurred Real 2022$'!X$1,FALSE))*BV95*Incurred_Nominal!X$15)</f>
        <v>211742.7054529149</v>
      </c>
      <c r="Y95" s="13">
        <f>IF(ISTEXT(VLOOKUP($A95,'Incurred Real 2022$'!$A$25:$AC$426,'Incurred Real 2022$'!Y$1,FALSE)),"",(VLOOKUP($A95,'Incurred Real 2022$'!$A$25:$AC$426,'Incurred Real 2022$'!Y$1,FALSE))*BW95*Incurred_Nominal!Y$15)</f>
        <v>1853941.4266618639</v>
      </c>
      <c r="Z95" s="13">
        <f>IF(ISTEXT(VLOOKUP($A95,'Incurred Real 2022$'!$A$25:$AC$426,'Incurred Real 2022$'!Z$1,FALSE)),"",(VLOOKUP($A95,'Incurred Real 2022$'!$A$25:$AC$426,'Incurred Real 2022$'!Z$1,FALSE))*BX95*Incurred_Nominal!Z$15)</f>
        <v>1286575.1724997205</v>
      </c>
      <c r="AA95" s="13" t="str">
        <f>IF(ISTEXT(VLOOKUP($A95,'Incurred Real 2022$'!$A$25:$AC$426,'Incurred Real 2022$'!AA$1,FALSE)),"",(VLOOKUP($A95,'Incurred Real 2022$'!$A$25:$AC$426,'Incurred Real 2022$'!AA$1,FALSE))*BY95*Incurred_Nominal!AA$15)</f>
        <v/>
      </c>
      <c r="AB95" s="13" t="str">
        <f>IF(ISTEXT(VLOOKUP($A95,'Incurred Real 2022$'!$A$25:$AC$426,'Incurred Real 2022$'!AB$1,FALSE)),"",(VLOOKUP($A95,'Incurred Real 2022$'!$A$25:$AC$426,'Incurred Real 2022$'!AB$1,FALSE))*BZ95*Incurred_Nominal!AB$15)</f>
        <v/>
      </c>
      <c r="AC95" s="13" t="str">
        <f>IF(ISTEXT(VLOOKUP($A95,'Incurred Real 2022$'!$A$25:$AC$426,'Incurred Real 2022$'!AC$1,FALSE)),"",(VLOOKUP($A95,'Incurred Real 2022$'!$A$25:$AC$426,'Incurred Real 2022$'!AC$1,FALSE))*CA95*Incurred_Nominal!AC$15)</f>
        <v/>
      </c>
      <c r="AD95" s="232">
        <f t="shared" si="33"/>
        <v>4077010.1546751773</v>
      </c>
      <c r="AE95" s="232">
        <f t="shared" si="34"/>
        <v>4077010.1546751773</v>
      </c>
      <c r="AF95" s="239">
        <f t="shared" si="35"/>
        <v>4423833.9806464026</v>
      </c>
      <c r="AG95" s="237">
        <f t="shared" si="36"/>
        <v>4218896.8473876975</v>
      </c>
      <c r="AH95" s="240">
        <f t="shared" si="40"/>
        <v>1.048576</v>
      </c>
      <c r="AI95" s="234">
        <f>VLOOKUP($A95,Incurred_Real!$A$25:$AP$479,Incurred_Real!AI$1,FALSE)</f>
        <v>2026</v>
      </c>
      <c r="AJ95" s="235">
        <f>VLOOKUP($A95,Incurred_Real!$A$25:$AP$479,Incurred_Real!AJ$1,FALSE)</f>
        <v>45877</v>
      </c>
      <c r="AK95" s="236">
        <f>VLOOKUP($A95,Incurred_Real!$A$25:$AP$479,Incurred_Real!AK$1,FALSE)</f>
        <v>2026</v>
      </c>
      <c r="AL95" s="235" t="str">
        <f>VLOOKUP($A95,Incurred_Real!$A$25:$AP$479,Incurred_Real!AL$1,FALSE)</f>
        <v/>
      </c>
      <c r="AM95" s="237">
        <f>IF(AL95="Commissioned Extra","",(IF((AD95)=0,0,SUMPRODUCT($F$17:$U$17,F95:U95))+VLOOKUP($A95,Incurred_Real!$A$25:$BS$376,Incurred_Real!$AO$1,FALSE)))</f>
        <v>3970357.427300008</v>
      </c>
      <c r="AN95" s="232" cm="1">
        <f t="array" ref="AN95">IF(ROUND(AE95,0)=0,0,LOOKUP(2,1/(F95:AC95&lt;&gt;""),F95:AC95))</f>
        <v>1286575.1724997205</v>
      </c>
      <c r="AO95" s="232">
        <f t="shared" si="37"/>
        <v>3630377.9446751773</v>
      </c>
      <c r="AP95" s="78"/>
      <c r="AQ95" s="20"/>
      <c r="AR95" s="245">
        <f>VLOOKUP($A95,Incurred_Real!$A$25:$CD$376,Incurred_Real!AR$1,FALSE)</f>
        <v>0</v>
      </c>
      <c r="AS95" s="246">
        <f>VLOOKUP($A95,Incurred_Real!$A$25:$CD$376,Incurred_Real!AS$1,FALSE)</f>
        <v>0</v>
      </c>
      <c r="AT95" s="246">
        <f>VLOOKUP($A95,Incurred_Real!$A$25:$CD$376,Incurred_Real!AT$1,FALSE)</f>
        <v>0</v>
      </c>
      <c r="AU95" s="246">
        <f>VLOOKUP($A95,Incurred_Real!$A$25:$CD$376,Incurred_Real!AU$1,FALSE)</f>
        <v>0</v>
      </c>
      <c r="AV95" s="246">
        <f>VLOOKUP($A95,Incurred_Real!$A$25:$CD$376,Incurred_Real!AV$1,FALSE)</f>
        <v>0</v>
      </c>
      <c r="AW95" s="246">
        <f>VLOOKUP($A95,Incurred_Real!$A$25:$CD$376,Incurred_Real!AW$1,FALSE)</f>
        <v>0</v>
      </c>
      <c r="AX95" s="246">
        <f>VLOOKUP($A95,Incurred_Real!$A$25:$CD$376,Incurred_Real!AX$1,FALSE)</f>
        <v>0</v>
      </c>
      <c r="AY95" s="246">
        <f>VLOOKUP($A95,Incurred_Real!$A$25:$CD$376,Incurred_Real!AY$1,FALSE)</f>
        <v>0</v>
      </c>
      <c r="AZ95" s="246">
        <f>VLOOKUP($A95,Incurred_Real!$A$25:$CD$376,Incurred_Real!AZ$1,FALSE)</f>
        <v>0</v>
      </c>
      <c r="BA95" s="246">
        <f>VLOOKUP($A95,Incurred_Real!$A$25:$CD$376,Incurred_Real!BA$1,FALSE)</f>
        <v>0</v>
      </c>
      <c r="BB95" s="246">
        <f>VLOOKUP($A95,Incurred_Real!$A$25:$CD$376,Incurred_Real!BB$1,FALSE)</f>
        <v>0</v>
      </c>
      <c r="BC95" s="246">
        <f>VLOOKUP($A95,Incurred_Real!$A$25:$CD$376,Incurred_Real!BC$1,FALSE)</f>
        <v>0</v>
      </c>
      <c r="BD95" s="246">
        <f>VLOOKUP($A95,Incurred_Real!$A$25:$CD$376,Incurred_Real!BD$1,FALSE)</f>
        <v>0</v>
      </c>
      <c r="BE95" s="246">
        <f>VLOOKUP($A95,Incurred_Real!$A$25:$CD$376,Incurred_Real!BE$1,FALSE)</f>
        <v>0</v>
      </c>
      <c r="BF95" s="246">
        <f>VLOOKUP($A95,Incurred_Real!$A$25:$CD$376,Incurred_Real!BF$1,FALSE)</f>
        <v>0</v>
      </c>
      <c r="BG95" s="246">
        <f>VLOOKUP($A95,Incurred_Real!$A$25:$CD$376,Incurred_Real!BG$1,FALSE)</f>
        <v>1</v>
      </c>
      <c r="BH95" s="246">
        <f>VLOOKUP($A95,Incurred_Real!$A$25:$CD$376,Incurred_Real!BH$1,FALSE)</f>
        <v>0</v>
      </c>
      <c r="BI95" s="246">
        <f>VLOOKUP($A95,Incurred_Real!$A$25:$CD$376,Incurred_Real!BI$1,FALSE)</f>
        <v>0</v>
      </c>
      <c r="BJ95" s="246">
        <f>VLOOKUP($A95,Incurred_Real!$A$25:$CD$376,Incurred_Real!BJ$1,FALSE)</f>
        <v>0</v>
      </c>
      <c r="BK95" s="246">
        <f>VLOOKUP($A95,Incurred_Real!$A$25:$CD$376,Incurred_Real!BK$1,FALSE)</f>
        <v>0</v>
      </c>
      <c r="BL95" s="246">
        <f>VLOOKUP($A95,Incurred_Real!$A$25:$CD$376,Incurred_Real!BL$1,FALSE)</f>
        <v>0</v>
      </c>
      <c r="BM95" s="246">
        <f>VLOOKUP($A95,Incurred_Real!$A$25:$CD$376,Incurred_Real!BM$1,FALSE)</f>
        <v>0</v>
      </c>
      <c r="BN95" s="246">
        <f>VLOOKUP($A95,Incurred_Real!$A$25:$CD$376,Incurred_Real!BN$1,FALSE)</f>
        <v>0</v>
      </c>
      <c r="BO95" s="246">
        <f>VLOOKUP($A95,Incurred_Real!$A$25:$CD$376,Incurred_Real!BO$1,FALSE)</f>
        <v>0</v>
      </c>
      <c r="BP95" s="246">
        <f>VLOOKUP($A95,Incurred_Real!$A$25:$CD$376,Incurred_Real!BP$1,FALSE)</f>
        <v>0</v>
      </c>
      <c r="BQ95" s="246">
        <f>VLOOKUP($A95,Incurred_Real!$A$25:$CD$376,Incurred_Real!BQ$1,FALSE)</f>
        <v>0</v>
      </c>
      <c r="BR95" s="246">
        <f>VLOOKUP($A95,Incurred_Real!$A$25:$CD$376,Incurred_Real!BR$1,FALSE)</f>
        <v>0</v>
      </c>
      <c r="BS95" s="254">
        <f t="shared" si="38"/>
        <v>1</v>
      </c>
      <c r="BT95" s="249">
        <f>1+IF(ISNA(VLOOKUP($A95,'Project labour content'!$A$7:$D$255,'Project labour content'!$D$1,FALSE)),VLOOKUP($D95,'Project labour content'!$F$6:$G$15,'Project labour content'!$G$1,FALSE),VLOOKUP($A95,'Project labour content'!$A$7:$D$255,'Project labour content'!$D$1,FALSE))*LabEsc22*1</f>
        <v>1.0009587983156008</v>
      </c>
      <c r="BU95" s="249">
        <f>1+IF(ISNA(VLOOKUP($A95,'Project labour content'!$A$7:$D$255,'Project labour content'!$D$1,FALSE)),VLOOKUP($D95,'Project labour content'!$F$6:$G$15,'Project labour content'!$G$1,FALSE),VLOOKUP($A95,'Project labour content'!$A$7:$D$255,'Project labour content'!$D$1,FALSE))*LabEsc23*1</f>
        <v>1.0019221988631162</v>
      </c>
      <c r="BV95" s="249">
        <f>1+IF(ISNA(VLOOKUP($A95,'Project labour content'!$A$7:$D$255,'Project labour content'!$D$1,FALSE)),VLOOKUP($D95,'Project labour content'!$F$6:$G$15,'Project labour content'!$G$1,FALSE),VLOOKUP($A95,'Project labour content'!$A$7:$D$255,'Project labour content'!$D$1,FALSE))*LabEsc24*1</f>
        <v>1.0028297221788758</v>
      </c>
      <c r="BW95" s="249">
        <f>1+IF(ISNA(VLOOKUP($A95,'Project labour content'!$A$7:$D$255,'Project labour content'!$D$1,FALSE)),VLOOKUP($D95,'Project labour content'!$F$6:$G$15,'Project labour content'!$G$1,FALSE),VLOOKUP($A95,'Project labour content'!$A$7:$D$255,'Project labour content'!$D$1,FALSE))*LabEsc25*1</f>
        <v>1.00404519840645</v>
      </c>
      <c r="BX95" s="249">
        <f>1+IF(ISNA(VLOOKUP($A95,'Project labour content'!$A$7:$D$255,'Project labour content'!$D$1,FALSE)),VLOOKUP($D95,'Project labour content'!$F$6:$G$15,'Project labour content'!$G$1,FALSE),VLOOKUP($A95,'Project labour content'!$A$7:$D$255,'Project labour content'!$D$1,FALSE))*LabEsc26*1</f>
        <v>1.0053698649151346</v>
      </c>
      <c r="BY95" s="249">
        <f>1+IF(ISNA(VLOOKUP($A95,'Project labour content'!$A$7:$D$255,'Project labour content'!$D$1,FALSE)),VLOOKUP($D95,'Project labour content'!$F$6:$G$15,'Project labour content'!$G$1,FALSE),VLOOKUP($A95,'Project labour content'!$A$7:$D$255,'Project labour content'!$D$1,FALSE))*LabEsc27*1</f>
        <v>1.006190342971129</v>
      </c>
      <c r="BZ95" s="249">
        <f>1+IF(ISNA(VLOOKUP($A95,'Project labour content'!$A$7:$D$255,'Project labour content'!$D$1,FALSE)),VLOOKUP($D95,'Project labour content'!$F$6:$G$15,'Project labour content'!$G$1,FALSE),VLOOKUP($A95,'Project labour content'!$A$7:$D$255,'Project labour content'!$D$1,FALSE))*LabEsc28*1</f>
        <v>1.0068081629472927</v>
      </c>
      <c r="CA95" s="249">
        <f>1+IF(ISNA(VLOOKUP($A95,'Project labour content'!$A$7:$D$255,'Project labour content'!$D$1,FALSE)),VLOOKUP($D95,'Project labour content'!$F$6:$G$15,'Project labour content'!$G$1,FALSE),VLOOKUP($A95,'Project labour content'!$A$7:$D$255,'Project labour content'!$D$1,FALSE))*LabEsc29*1</f>
        <v>1.0077996404450404</v>
      </c>
      <c r="CB95" s="250" t="str">
        <f>IF(ISNA(VLOOKUP($A95,'Project labour content'!$A$7:$D$255,'Project labour content'!$D$1,FALSE)),"Category","Project")</f>
        <v>Project</v>
      </c>
      <c r="CD95" s="247" t="str">
        <f t="shared" si="39"/>
        <v>11661</v>
      </c>
    </row>
    <row r="96" spans="1:82" x14ac:dyDescent="0.15">
      <c r="A96" s="11" t="s">
        <v>138</v>
      </c>
      <c r="B96" s="11" t="str">
        <f>VLOOKUP($A96,'Incurred Real 2022$'!$A$25:$AC$426,'Incurred Real 2022$'!B$1,FALSE)</f>
        <v>Tower Fall Arrestor Replacement and Audit</v>
      </c>
      <c r="C96" s="11" t="str">
        <f>VLOOKUP($A96,'Incurred Real 2022$'!$A$25:$AC$426,'Incurred Real 2022$'!C$1,FALSE)</f>
        <v>ExAnte</v>
      </c>
      <c r="D96" s="11" t="str">
        <f>VLOOKUP($A96,'Incurred Real 2022$'!$A$25:$AC$426,'Incurred Real 2022$'!D$1,FALSE)</f>
        <v>Replacement</v>
      </c>
      <c r="E96" s="11" t="str">
        <f>VLOOKUP($A96,'Incurred Real 2022$'!$A$25:$AC$426,'Incurred Real 2022$'!E$1,FALSE)</f>
        <v>Cancelled</v>
      </c>
      <c r="F96" s="105" t="str">
        <f>IF(VLOOKUP($A96,'Incurred Real 2022$'!$A$25:$AC$426,'Incurred Real 2022$'!F$1,FALSE)=0,"",VLOOKUP($A96,'Incurred Real 2022$'!$A$25:$AC$426,'Incurred Real 2022$'!F$1,FALSE))</f>
        <v/>
      </c>
      <c r="G96" s="105" t="str">
        <f>IF(VLOOKUP($A96,'Incurred Real 2022$'!$A$25:$AC$426,'Incurred Real 2022$'!G$1,FALSE)=0,"",VLOOKUP($A96,'Incurred Real 2022$'!$A$25:$AC$426,'Incurred Real 2022$'!G$1,FALSE))</f>
        <v/>
      </c>
      <c r="H96" s="105" t="str">
        <f>IF(VLOOKUP($A96,'Incurred Real 2022$'!$A$25:$AC$426,'Incurred Real 2022$'!H$1,FALSE)=0,"",VLOOKUP($A96,'Incurred Real 2022$'!$A$25:$AC$426,'Incurred Real 2022$'!H$1,FALSE))</f>
        <v/>
      </c>
      <c r="I96" s="105" t="str">
        <f>IF(VLOOKUP($A96,'Incurred Real 2022$'!$A$25:$AC$426,'Incurred Real 2022$'!I$1,FALSE)=0,"",VLOOKUP($A96,'Incurred Real 2022$'!$A$25:$AC$426,'Incurred Real 2022$'!I$1,FALSE))</f>
        <v/>
      </c>
      <c r="J96" s="105" t="str">
        <f>IF(VLOOKUP($A96,'Incurred Real 2022$'!$A$25:$AC$426,'Incurred Real 2022$'!J$1,FALSE)=0,"",VLOOKUP($A96,'Incurred Real 2022$'!$A$25:$AC$426,'Incurred Real 2022$'!J$1,FALSE))</f>
        <v/>
      </c>
      <c r="K96" s="105" t="str">
        <f>IF(VLOOKUP($A96,'Incurred Real 2022$'!$A$25:$AC$426,'Incurred Real 2022$'!K$1,FALSE)=0,"",VLOOKUP($A96,'Incurred Real 2022$'!$A$25:$AC$426,'Incurred Real 2022$'!K$1,FALSE))</f>
        <v/>
      </c>
      <c r="L96" s="105" t="str">
        <f>IF(VLOOKUP($A96,'Incurred Real 2022$'!$A$25:$AC$426,'Incurred Real 2022$'!L$1,FALSE)=0,"",VLOOKUP($A96,'Incurred Real 2022$'!$A$25:$AC$426,'Incurred Real 2022$'!L$1,FALSE))</f>
        <v/>
      </c>
      <c r="M96" s="105" t="str">
        <f>IF(VLOOKUP($A96,'Incurred Real 2022$'!$A$25:$AC$426,'Incurred Real 2022$'!M$1,FALSE)=0,"",VLOOKUP($A96,'Incurred Real 2022$'!$A$25:$AC$426,'Incurred Real 2022$'!M$1,FALSE))</f>
        <v/>
      </c>
      <c r="N96" s="105" t="str">
        <f>IF(VLOOKUP($A96,'Incurred Real 2022$'!$A$25:$AC$426,'Incurred Real 2022$'!N$1,FALSE)=0,"",VLOOKUP($A96,'Incurred Real 2022$'!$A$25:$AC$426,'Incurred Real 2022$'!N$1,FALSE))</f>
        <v/>
      </c>
      <c r="O96" s="105">
        <f>IF(VLOOKUP($A96,'Incurred Real 2022$'!$A$25:$AC$426,'Incurred Real 2022$'!O$1,FALSE)=0,"",VLOOKUP($A96,'Incurred Real 2022$'!$A$25:$AC$426,'Incurred Real 2022$'!O$1,FALSE))</f>
        <v>74100.3</v>
      </c>
      <c r="P96" s="105">
        <f>IF(VLOOKUP($A96,'Incurred Real 2022$'!$A$25:$AC$426,'Incurred Real 2022$'!P$1,FALSE)=0,"",VLOOKUP($A96,'Incurred Real 2022$'!$A$25:$AC$426,'Incurred Real 2022$'!P$1,FALSE))</f>
        <v>93952.53</v>
      </c>
      <c r="Q96" s="105" t="str">
        <f>IF(VLOOKUP($A96,'Incurred Real 2022$'!$A$25:$AC$426,'Incurred Real 2022$'!Q$1,FALSE)=0,"",VLOOKUP($A96,'Incurred Real 2022$'!$A$25:$AC$426,'Incurred Real 2022$'!Q$1,FALSE))</f>
        <v/>
      </c>
      <c r="R96" s="105">
        <f>IF(VLOOKUP($A96,'Incurred Real 2022$'!$A$25:$AC$426,'Incurred Real 2022$'!R$1,FALSE)=0,"",VLOOKUP($A96,'Incurred Real 2022$'!$A$25:$AC$426,'Incurred Real 2022$'!R$1,FALSE))</f>
        <v>-115271.83</v>
      </c>
      <c r="S96" s="105" t="str">
        <f>IF(VLOOKUP($A96,'Incurred Real 2022$'!$A$25:$AC$426,'Incurred Real 2022$'!S$1,FALSE)=0,"",VLOOKUP($A96,'Incurred Real 2022$'!$A$25:$AC$426,'Incurred Real 2022$'!S$1,FALSE))</f>
        <v/>
      </c>
      <c r="T96" s="105" t="str">
        <f>IF(VLOOKUP($A96,'Incurred Real 2022$'!$A$25:$AC$426,'Incurred Real 2022$'!T$1,FALSE)=0,"",VLOOKUP($A96,'Incurred Real 2022$'!$A$25:$AC$426,'Incurred Real 2022$'!T$1,FALSE))</f>
        <v/>
      </c>
      <c r="U96" s="105" t="str">
        <f>IF(VLOOKUP($A96,'Incurred Real 2022$'!$A$25:$AC$426,'Incurred Real 2022$'!U$1,FALSE)=0,"",VLOOKUP($A96,'Incurred Real 2022$'!$A$25:$AC$426,'Incurred Real 2022$'!U$1,FALSE))</f>
        <v/>
      </c>
      <c r="V96" s="13" t="str">
        <f>IF(ISTEXT(VLOOKUP($A96,'Incurred Real 2022$'!$A$25:$AC$426,'Incurred Real 2022$'!V$1,FALSE)),"",(VLOOKUP($A96,'Incurred Real 2022$'!$A$25:$AC$426,'Incurred Real 2022$'!V$1,FALSE))*BT96*Incurred_Nominal!V$15)</f>
        <v/>
      </c>
      <c r="W96" s="13" t="str">
        <f>IF(ISTEXT(VLOOKUP($A96,'Incurred Real 2022$'!$A$25:$AC$426,'Incurred Real 2022$'!W$1,FALSE)),"",(VLOOKUP($A96,'Incurred Real 2022$'!$A$25:$AC$426,'Incurred Real 2022$'!W$1,FALSE))*BU96*Incurred_Nominal!W$15)</f>
        <v/>
      </c>
      <c r="X96" s="13" t="str">
        <f>IF(ISTEXT(VLOOKUP($A96,'Incurred Real 2022$'!$A$25:$AC$426,'Incurred Real 2022$'!X$1,FALSE)),"",(VLOOKUP($A96,'Incurred Real 2022$'!$A$25:$AC$426,'Incurred Real 2022$'!X$1,FALSE))*BV96*Incurred_Nominal!X$15)</f>
        <v/>
      </c>
      <c r="Y96" s="13" t="str">
        <f>IF(ISTEXT(VLOOKUP($A96,'Incurred Real 2022$'!$A$25:$AC$426,'Incurred Real 2022$'!Y$1,FALSE)),"",(VLOOKUP($A96,'Incurred Real 2022$'!$A$25:$AC$426,'Incurred Real 2022$'!Y$1,FALSE))*BW96*Incurred_Nominal!Y$15)</f>
        <v/>
      </c>
      <c r="Z96" s="13" t="str">
        <f>IF(ISTEXT(VLOOKUP($A96,'Incurred Real 2022$'!$A$25:$AC$426,'Incurred Real 2022$'!Z$1,FALSE)),"",(VLOOKUP($A96,'Incurred Real 2022$'!$A$25:$AC$426,'Incurred Real 2022$'!Z$1,FALSE))*BX96*Incurred_Nominal!Z$15)</f>
        <v/>
      </c>
      <c r="AA96" s="13" t="str">
        <f>IF(ISTEXT(VLOOKUP($A96,'Incurred Real 2022$'!$A$25:$AC$426,'Incurred Real 2022$'!AA$1,FALSE)),"",(VLOOKUP($A96,'Incurred Real 2022$'!$A$25:$AC$426,'Incurred Real 2022$'!AA$1,FALSE))*BY96*Incurred_Nominal!AA$15)</f>
        <v/>
      </c>
      <c r="AB96" s="13" t="str">
        <f>IF(ISTEXT(VLOOKUP($A96,'Incurred Real 2022$'!$A$25:$AC$426,'Incurred Real 2022$'!AB$1,FALSE)),"",(VLOOKUP($A96,'Incurred Real 2022$'!$A$25:$AC$426,'Incurred Real 2022$'!AB$1,FALSE))*BZ96*Incurred_Nominal!AB$15)</f>
        <v/>
      </c>
      <c r="AC96" s="13" t="str">
        <f>IF(ISTEXT(VLOOKUP($A96,'Incurred Real 2022$'!$A$25:$AC$426,'Incurred Real 2022$'!AC$1,FALSE)),"",(VLOOKUP($A96,'Incurred Real 2022$'!$A$25:$AC$426,'Incurred Real 2022$'!AC$1,FALSE))*CA96*Incurred_Nominal!AC$15)</f>
        <v/>
      </c>
      <c r="AD96" s="232">
        <f t="shared" si="33"/>
        <v>52781.000000000015</v>
      </c>
      <c r="AE96" s="232">
        <f t="shared" si="34"/>
        <v>283324.66000000003</v>
      </c>
      <c r="AF96" s="239">
        <f t="shared" si="35"/>
        <v>74571.069124192727</v>
      </c>
      <c r="AG96" s="237">
        <f t="shared" si="36"/>
        <v>60625.794039128508</v>
      </c>
      <c r="AH96" s="240">
        <f t="shared" si="40"/>
        <v>1.230022143315167</v>
      </c>
      <c r="AI96" s="234" t="str">
        <f>VLOOKUP($A96,Incurred_Real!$A$25:$AP$479,Incurred_Real!AI$1,FALSE)</f>
        <v>2018</v>
      </c>
      <c r="AJ96" s="235">
        <f>VLOOKUP($A96,Incurred_Real!$A$25:$AP$479,Incurred_Real!AJ$1,FALSE)</f>
        <v>43606</v>
      </c>
      <c r="AK96" s="236">
        <f>VLOOKUP($A96,Incurred_Real!$A$25:$AP$479,Incurred_Real!AK$1,FALSE)</f>
        <v>2019</v>
      </c>
      <c r="AL96" s="235" t="str">
        <f>VLOOKUP($A96,Incurred_Real!$A$25:$AP$479,Incurred_Real!AL$1,FALSE)</f>
        <v/>
      </c>
      <c r="AM96" s="237">
        <f>IF(AL96="Commissioned Extra","",(IF((AD96)=0,0,SUMPRODUCT($F$17:$U$17,F96:U96))+VLOOKUP($A96,Incurred_Real!$A$25:$BS$376,Incurred_Real!$AO$1,FALSE)))</f>
        <v>66232.414330074331</v>
      </c>
      <c r="AN96" s="232" cm="1">
        <f t="array" ref="AN96">IF(ROUND(AE96,0)=0,0,LOOKUP(2,1/(F96:AC96&lt;&gt;""),F96:AC96))</f>
        <v>-115271.83</v>
      </c>
      <c r="AO96" s="232">
        <f t="shared" si="37"/>
        <v>0</v>
      </c>
      <c r="AP96" s="78"/>
      <c r="AQ96" s="20"/>
      <c r="AR96" s="245">
        <f>VLOOKUP($A96,Incurred_Real!$A$25:$CD$376,Incurred_Real!AR$1,FALSE)</f>
        <v>0</v>
      </c>
      <c r="AS96" s="246">
        <f>VLOOKUP($A96,Incurred_Real!$A$25:$CD$376,Incurred_Real!AS$1,FALSE)</f>
        <v>0</v>
      </c>
      <c r="AT96" s="246">
        <f>VLOOKUP($A96,Incurred_Real!$A$25:$CD$376,Incurred_Real!AT$1,FALSE)</f>
        <v>0</v>
      </c>
      <c r="AU96" s="246">
        <f>VLOOKUP($A96,Incurred_Real!$A$25:$CD$376,Incurred_Real!AU$1,FALSE)</f>
        <v>0</v>
      </c>
      <c r="AV96" s="246">
        <f>VLOOKUP($A96,Incurred_Real!$A$25:$CD$376,Incurred_Real!AV$1,FALSE)</f>
        <v>0</v>
      </c>
      <c r="AW96" s="246">
        <f>VLOOKUP($A96,Incurred_Real!$A$25:$CD$376,Incurred_Real!AW$1,FALSE)</f>
        <v>0</v>
      </c>
      <c r="AX96" s="246">
        <f>VLOOKUP($A96,Incurred_Real!$A$25:$CD$376,Incurred_Real!AX$1,FALSE)</f>
        <v>0</v>
      </c>
      <c r="AY96" s="246">
        <f>VLOOKUP($A96,Incurred_Real!$A$25:$CD$376,Incurred_Real!AY$1,FALSE)</f>
        <v>0</v>
      </c>
      <c r="AZ96" s="246">
        <f>VLOOKUP($A96,Incurred_Real!$A$25:$CD$376,Incurred_Real!AZ$1,FALSE)</f>
        <v>1</v>
      </c>
      <c r="BA96" s="246">
        <f>VLOOKUP($A96,Incurred_Real!$A$25:$CD$376,Incurred_Real!BA$1,FALSE)</f>
        <v>0</v>
      </c>
      <c r="BB96" s="246">
        <f>VLOOKUP($A96,Incurred_Real!$A$25:$CD$376,Incurred_Real!BB$1,FALSE)</f>
        <v>0</v>
      </c>
      <c r="BC96" s="246">
        <f>VLOOKUP($A96,Incurred_Real!$A$25:$CD$376,Incurred_Real!BC$1,FALSE)</f>
        <v>0</v>
      </c>
      <c r="BD96" s="246">
        <f>VLOOKUP($A96,Incurred_Real!$A$25:$CD$376,Incurred_Real!BD$1,FALSE)</f>
        <v>0</v>
      </c>
      <c r="BE96" s="246">
        <f>VLOOKUP($A96,Incurred_Real!$A$25:$CD$376,Incurred_Real!BE$1,FALSE)</f>
        <v>0</v>
      </c>
      <c r="BF96" s="246">
        <f>VLOOKUP($A96,Incurred_Real!$A$25:$CD$376,Incurred_Real!BF$1,FALSE)</f>
        <v>0</v>
      </c>
      <c r="BG96" s="246">
        <f>VLOOKUP($A96,Incurred_Real!$A$25:$CD$376,Incurred_Real!BG$1,FALSE)</f>
        <v>0</v>
      </c>
      <c r="BH96" s="246">
        <f>VLOOKUP($A96,Incurred_Real!$A$25:$CD$376,Incurred_Real!BH$1,FALSE)</f>
        <v>0</v>
      </c>
      <c r="BI96" s="246">
        <f>VLOOKUP($A96,Incurred_Real!$A$25:$CD$376,Incurred_Real!BI$1,FALSE)</f>
        <v>0</v>
      </c>
      <c r="BJ96" s="246">
        <f>VLOOKUP($A96,Incurred_Real!$A$25:$CD$376,Incurred_Real!BJ$1,FALSE)</f>
        <v>0</v>
      </c>
      <c r="BK96" s="246">
        <f>VLOOKUP($A96,Incurred_Real!$A$25:$CD$376,Incurred_Real!BK$1,FALSE)</f>
        <v>0</v>
      </c>
      <c r="BL96" s="246">
        <f>VLOOKUP($A96,Incurred_Real!$A$25:$CD$376,Incurred_Real!BL$1,FALSE)</f>
        <v>0</v>
      </c>
      <c r="BM96" s="246">
        <f>VLOOKUP($A96,Incurred_Real!$A$25:$CD$376,Incurred_Real!BM$1,FALSE)</f>
        <v>0</v>
      </c>
      <c r="BN96" s="246">
        <f>VLOOKUP($A96,Incurred_Real!$A$25:$CD$376,Incurred_Real!BN$1,FALSE)</f>
        <v>0</v>
      </c>
      <c r="BO96" s="246">
        <f>VLOOKUP($A96,Incurred_Real!$A$25:$CD$376,Incurred_Real!BO$1,FALSE)</f>
        <v>0</v>
      </c>
      <c r="BP96" s="246">
        <f>VLOOKUP($A96,Incurred_Real!$A$25:$CD$376,Incurred_Real!BP$1,FALSE)</f>
        <v>0</v>
      </c>
      <c r="BQ96" s="246">
        <f>VLOOKUP($A96,Incurred_Real!$A$25:$CD$376,Incurred_Real!BQ$1,FALSE)</f>
        <v>0</v>
      </c>
      <c r="BR96" s="246">
        <f>VLOOKUP($A96,Incurred_Real!$A$25:$CD$376,Incurred_Real!BR$1,FALSE)</f>
        <v>0</v>
      </c>
      <c r="BS96" s="254">
        <f t="shared" si="38"/>
        <v>1</v>
      </c>
      <c r="BT96" s="249">
        <f>1+IF(ISNA(VLOOKUP($A96,'Project labour content'!$A$7:$D$255,'Project labour content'!$D$1,FALSE)),VLOOKUP($D96,'Project labour content'!$F$6:$G$15,'Project labour content'!$G$1,FALSE),VLOOKUP($A96,'Project labour content'!$A$7:$D$255,'Project labour content'!$D$1,FALSE))*LabEsc22*1</f>
        <v>1.0008946620064583</v>
      </c>
      <c r="BU96" s="249">
        <f>1+IF(ISNA(VLOOKUP($A96,'Project labour content'!$A$7:$D$255,'Project labour content'!$D$1,FALSE)),VLOOKUP($D96,'Project labour content'!$F$6:$G$15,'Project labour content'!$G$1,FALSE),VLOOKUP($A96,'Project labour content'!$A$7:$D$255,'Project labour content'!$D$1,FALSE))*LabEsc23*1</f>
        <v>1.0017936183905476</v>
      </c>
      <c r="BV96" s="249">
        <f>1+IF(ISNA(VLOOKUP($A96,'Project labour content'!$A$7:$D$255,'Project labour content'!$D$1,FALSE)),VLOOKUP($D96,'Project labour content'!$F$6:$G$15,'Project labour content'!$G$1,FALSE),VLOOKUP($A96,'Project labour content'!$A$7:$D$255,'Project labour content'!$D$1,FALSE))*LabEsc24*1</f>
        <v>1.0026404353043599</v>
      </c>
      <c r="BW96" s="249">
        <f>1+IF(ISNA(VLOOKUP($A96,'Project labour content'!$A$7:$D$255,'Project labour content'!$D$1,FALSE)),VLOOKUP($D96,'Project labour content'!$F$6:$G$15,'Project labour content'!$G$1,FALSE),VLOOKUP($A96,'Project labour content'!$A$7:$D$255,'Project labour content'!$D$1,FALSE))*LabEsc25*1</f>
        <v>1.0037746054242589</v>
      </c>
      <c r="BX96" s="249">
        <f>1+IF(ISNA(VLOOKUP($A96,'Project labour content'!$A$7:$D$255,'Project labour content'!$D$1,FALSE)),VLOOKUP($D96,'Project labour content'!$F$6:$G$15,'Project labour content'!$G$1,FALSE),VLOOKUP($A96,'Project labour content'!$A$7:$D$255,'Project labour content'!$D$1,FALSE))*LabEsc26*1</f>
        <v>1.0050106618265955</v>
      </c>
      <c r="BY96" s="249">
        <f>1+IF(ISNA(VLOOKUP($A96,'Project labour content'!$A$7:$D$255,'Project labour content'!$D$1,FALSE)),VLOOKUP($D96,'Project labour content'!$F$6:$G$15,'Project labour content'!$G$1,FALSE),VLOOKUP($A96,'Project labour content'!$A$7:$D$255,'Project labour content'!$D$1,FALSE))*LabEsc27*1</f>
        <v>1.0057762561459505</v>
      </c>
      <c r="BZ96" s="249">
        <f>1+IF(ISNA(VLOOKUP($A96,'Project labour content'!$A$7:$D$255,'Project labour content'!$D$1,FALSE)),VLOOKUP($D96,'Project labour content'!$F$6:$G$15,'Project labour content'!$G$1,FALSE),VLOOKUP($A96,'Project labour content'!$A$7:$D$255,'Project labour content'!$D$1,FALSE))*LabEsc28*1</f>
        <v>1.0063527486684249</v>
      </c>
      <c r="CA96" s="249">
        <f>1+IF(ISNA(VLOOKUP($A96,'Project labour content'!$A$7:$D$255,'Project labour content'!$D$1,FALSE)),VLOOKUP($D96,'Project labour content'!$F$6:$G$15,'Project labour content'!$G$1,FALSE),VLOOKUP($A96,'Project labour content'!$A$7:$D$255,'Project labour content'!$D$1,FALSE))*LabEsc29*1</f>
        <v>1.0072779038684916</v>
      </c>
      <c r="CB96" s="250" t="str">
        <f>IF(ISNA(VLOOKUP($A96,'Project labour content'!$A$7:$D$255,'Project labour content'!$D$1,FALSE)),"Category","Project")</f>
        <v>Category</v>
      </c>
      <c r="CD96" s="247" t="str">
        <f t="shared" si="39"/>
        <v>11662</v>
      </c>
    </row>
    <row r="97" spans="1:82" x14ac:dyDescent="0.15">
      <c r="A97" s="11" t="s">
        <v>140</v>
      </c>
      <c r="B97" s="11" t="str">
        <f>VLOOKUP($A97,'Incurred Real 2022$'!$A$25:$AC$426,'Incurred Real 2022$'!B$1,FALSE)</f>
        <v>IT Security 2</v>
      </c>
      <c r="C97" s="11" t="str">
        <f>VLOOKUP($A97,'Incurred Real 2022$'!$A$25:$AC$426,'Incurred Real 2022$'!C$1,FALSE)</f>
        <v>ExAnte</v>
      </c>
      <c r="D97" s="11" t="str">
        <f>VLOOKUP($A97,'Incurred Real 2022$'!$A$25:$AC$426,'Incurred Real 2022$'!D$1,FALSE)</f>
        <v>Information Technology</v>
      </c>
      <c r="E97" s="11" t="str">
        <f>VLOOKUP($A97,'Incurred Real 2022$'!$A$25:$AC$426,'Incurred Real 2022$'!E$1,FALSE)</f>
        <v>Closed</v>
      </c>
      <c r="F97" s="105" t="str">
        <f>IF(VLOOKUP($A97,'Incurred Real 2022$'!$A$25:$AC$426,'Incurred Real 2022$'!F$1,FALSE)=0,"",VLOOKUP($A97,'Incurred Real 2022$'!$A$25:$AC$426,'Incurred Real 2022$'!F$1,FALSE))</f>
        <v/>
      </c>
      <c r="G97" s="105" t="str">
        <f>IF(VLOOKUP($A97,'Incurred Real 2022$'!$A$25:$AC$426,'Incurred Real 2022$'!G$1,FALSE)=0,"",VLOOKUP($A97,'Incurred Real 2022$'!$A$25:$AC$426,'Incurred Real 2022$'!G$1,FALSE))</f>
        <v/>
      </c>
      <c r="H97" s="105" t="str">
        <f>IF(VLOOKUP($A97,'Incurred Real 2022$'!$A$25:$AC$426,'Incurred Real 2022$'!H$1,FALSE)=0,"",VLOOKUP($A97,'Incurred Real 2022$'!$A$25:$AC$426,'Incurred Real 2022$'!H$1,FALSE))</f>
        <v/>
      </c>
      <c r="I97" s="105" t="str">
        <f>IF(VLOOKUP($A97,'Incurred Real 2022$'!$A$25:$AC$426,'Incurred Real 2022$'!I$1,FALSE)=0,"",VLOOKUP($A97,'Incurred Real 2022$'!$A$25:$AC$426,'Incurred Real 2022$'!I$1,FALSE))</f>
        <v/>
      </c>
      <c r="J97" s="105" t="str">
        <f>IF(VLOOKUP($A97,'Incurred Real 2022$'!$A$25:$AC$426,'Incurred Real 2022$'!J$1,FALSE)=0,"",VLOOKUP($A97,'Incurred Real 2022$'!$A$25:$AC$426,'Incurred Real 2022$'!J$1,FALSE))</f>
        <v/>
      </c>
      <c r="K97" s="105" t="str">
        <f>IF(VLOOKUP($A97,'Incurred Real 2022$'!$A$25:$AC$426,'Incurred Real 2022$'!K$1,FALSE)=0,"",VLOOKUP($A97,'Incurred Real 2022$'!$A$25:$AC$426,'Incurred Real 2022$'!K$1,FALSE))</f>
        <v/>
      </c>
      <c r="L97" s="105" t="str">
        <f>IF(VLOOKUP($A97,'Incurred Real 2022$'!$A$25:$AC$426,'Incurred Real 2022$'!L$1,FALSE)=0,"",VLOOKUP($A97,'Incurred Real 2022$'!$A$25:$AC$426,'Incurred Real 2022$'!L$1,FALSE))</f>
        <v/>
      </c>
      <c r="M97" s="105" t="str">
        <f>IF(VLOOKUP($A97,'Incurred Real 2022$'!$A$25:$AC$426,'Incurred Real 2022$'!M$1,FALSE)=0,"",VLOOKUP($A97,'Incurred Real 2022$'!$A$25:$AC$426,'Incurred Real 2022$'!M$1,FALSE))</f>
        <v/>
      </c>
      <c r="N97" s="105" t="str">
        <f>IF(VLOOKUP($A97,'Incurred Real 2022$'!$A$25:$AC$426,'Incurred Real 2022$'!N$1,FALSE)=0,"",VLOOKUP($A97,'Incurred Real 2022$'!$A$25:$AC$426,'Incurred Real 2022$'!N$1,FALSE))</f>
        <v/>
      </c>
      <c r="O97" s="105">
        <f>IF(VLOOKUP($A97,'Incurred Real 2022$'!$A$25:$AC$426,'Incurred Real 2022$'!O$1,FALSE)=0,"",VLOOKUP($A97,'Incurred Real 2022$'!$A$25:$AC$426,'Incurred Real 2022$'!O$1,FALSE))</f>
        <v>105135.8</v>
      </c>
      <c r="P97" s="105">
        <f>IF(VLOOKUP($A97,'Incurred Real 2022$'!$A$25:$AC$426,'Incurred Real 2022$'!P$1,FALSE)=0,"",VLOOKUP($A97,'Incurred Real 2022$'!$A$25:$AC$426,'Incurred Real 2022$'!P$1,FALSE))</f>
        <v>1736547.31</v>
      </c>
      <c r="Q97" s="105">
        <f>IF(VLOOKUP($A97,'Incurred Real 2022$'!$A$25:$AC$426,'Incurred Real 2022$'!Q$1,FALSE)=0,"",VLOOKUP($A97,'Incurred Real 2022$'!$A$25:$AC$426,'Incurred Real 2022$'!Q$1,FALSE))</f>
        <v>354965.81</v>
      </c>
      <c r="R97" s="105">
        <f>IF(VLOOKUP($A97,'Incurred Real 2022$'!$A$25:$AC$426,'Incurred Real 2022$'!R$1,FALSE)=0,"",VLOOKUP($A97,'Incurred Real 2022$'!$A$25:$AC$426,'Incurred Real 2022$'!R$1,FALSE))</f>
        <v>37919.65</v>
      </c>
      <c r="S97" s="105" t="str">
        <f>IF(VLOOKUP($A97,'Incurred Real 2022$'!$A$25:$AC$426,'Incurred Real 2022$'!S$1,FALSE)=0,"",VLOOKUP($A97,'Incurred Real 2022$'!$A$25:$AC$426,'Incurred Real 2022$'!S$1,FALSE))</f>
        <v/>
      </c>
      <c r="T97" s="105" t="str">
        <f>IF(VLOOKUP($A97,'Incurred Real 2022$'!$A$25:$AC$426,'Incurred Real 2022$'!T$1,FALSE)=0,"",VLOOKUP($A97,'Incurred Real 2022$'!$A$25:$AC$426,'Incurred Real 2022$'!T$1,FALSE))</f>
        <v/>
      </c>
      <c r="U97" s="105" t="str">
        <f>IF(VLOOKUP($A97,'Incurred Real 2022$'!$A$25:$AC$426,'Incurred Real 2022$'!U$1,FALSE)=0,"",VLOOKUP($A97,'Incurred Real 2022$'!$A$25:$AC$426,'Incurred Real 2022$'!U$1,FALSE))</f>
        <v/>
      </c>
      <c r="V97" s="13" t="str">
        <f>IF(ISTEXT(VLOOKUP($A97,'Incurred Real 2022$'!$A$25:$AC$426,'Incurred Real 2022$'!V$1,FALSE)),"",(VLOOKUP($A97,'Incurred Real 2022$'!$A$25:$AC$426,'Incurred Real 2022$'!V$1,FALSE))*BT97*Incurred_Nominal!V$15)</f>
        <v/>
      </c>
      <c r="W97" s="13" t="str">
        <f>IF(ISTEXT(VLOOKUP($A97,'Incurred Real 2022$'!$A$25:$AC$426,'Incurred Real 2022$'!W$1,FALSE)),"",(VLOOKUP($A97,'Incurred Real 2022$'!$A$25:$AC$426,'Incurred Real 2022$'!W$1,FALSE))*BU97*Incurred_Nominal!W$15)</f>
        <v/>
      </c>
      <c r="X97" s="13" t="str">
        <f>IF(ISTEXT(VLOOKUP($A97,'Incurred Real 2022$'!$A$25:$AC$426,'Incurred Real 2022$'!X$1,FALSE)),"",(VLOOKUP($A97,'Incurred Real 2022$'!$A$25:$AC$426,'Incurred Real 2022$'!X$1,FALSE))*BV97*Incurred_Nominal!X$15)</f>
        <v/>
      </c>
      <c r="Y97" s="13" t="str">
        <f>IF(ISTEXT(VLOOKUP($A97,'Incurred Real 2022$'!$A$25:$AC$426,'Incurred Real 2022$'!Y$1,FALSE)),"",(VLOOKUP($A97,'Incurred Real 2022$'!$A$25:$AC$426,'Incurred Real 2022$'!Y$1,FALSE))*BW97*Incurred_Nominal!Y$15)</f>
        <v/>
      </c>
      <c r="Z97" s="13" t="str">
        <f>IF(ISTEXT(VLOOKUP($A97,'Incurred Real 2022$'!$A$25:$AC$426,'Incurred Real 2022$'!Z$1,FALSE)),"",(VLOOKUP($A97,'Incurred Real 2022$'!$A$25:$AC$426,'Incurred Real 2022$'!Z$1,FALSE))*BX97*Incurred_Nominal!Z$15)</f>
        <v/>
      </c>
      <c r="AA97" s="13" t="str">
        <f>IF(ISTEXT(VLOOKUP($A97,'Incurred Real 2022$'!$A$25:$AC$426,'Incurred Real 2022$'!AA$1,FALSE)),"",(VLOOKUP($A97,'Incurred Real 2022$'!$A$25:$AC$426,'Incurred Real 2022$'!AA$1,FALSE))*BY97*Incurred_Nominal!AA$15)</f>
        <v/>
      </c>
      <c r="AB97" s="13" t="str">
        <f>IF(ISTEXT(VLOOKUP($A97,'Incurred Real 2022$'!$A$25:$AC$426,'Incurred Real 2022$'!AB$1,FALSE)),"",(VLOOKUP($A97,'Incurred Real 2022$'!$A$25:$AC$426,'Incurred Real 2022$'!AB$1,FALSE))*BZ97*Incurred_Nominal!AB$15)</f>
        <v/>
      </c>
      <c r="AC97" s="13" t="str">
        <f>IF(ISTEXT(VLOOKUP($A97,'Incurred Real 2022$'!$A$25:$AC$426,'Incurred Real 2022$'!AC$1,FALSE)),"",(VLOOKUP($A97,'Incurred Real 2022$'!$A$25:$AC$426,'Incurred Real 2022$'!AC$1,FALSE))*CA97*Incurred_Nominal!AC$15)</f>
        <v/>
      </c>
      <c r="AD97" s="232">
        <f t="shared" si="33"/>
        <v>2234568.5699999998</v>
      </c>
      <c r="AE97" s="232">
        <f t="shared" si="34"/>
        <v>2234568.5699999998</v>
      </c>
      <c r="AF97" s="239">
        <f t="shared" si="35"/>
        <v>2850750.4874706399</v>
      </c>
      <c r="AG97" s="237">
        <f t="shared" si="36"/>
        <v>2274417.3776939013</v>
      </c>
      <c r="AH97" s="240">
        <f t="shared" si="40"/>
        <v>1.2533981297492107</v>
      </c>
      <c r="AI97" s="234" t="str">
        <f>VLOOKUP($A97,Incurred_Real!$A$25:$AP$479,Incurred_Real!AI$1,FALSE)</f>
        <v>2018</v>
      </c>
      <c r="AJ97" s="235">
        <f>VLOOKUP($A97,Incurred_Real!$A$25:$AP$479,Incurred_Real!AJ$1,FALSE)</f>
        <v>42704</v>
      </c>
      <c r="AK97" s="236">
        <f>VLOOKUP($A97,Incurred_Real!$A$25:$AP$479,Incurred_Real!AK$1,FALSE)</f>
        <v>2017</v>
      </c>
      <c r="AL97" s="235" t="str">
        <f>VLOOKUP($A97,Incurred_Real!$A$25:$AP$479,Incurred_Real!AL$1,FALSE)</f>
        <v/>
      </c>
      <c r="AM97" s="237">
        <f>IF(AL97="Commissioned Extra","",(IF((AD97)=0,0,SUMPRODUCT($F$17:$U$17,F97:U97))+VLOOKUP($A97,Incurred_Real!$A$25:$BS$376,Incurred_Real!$AO$1,FALSE)))</f>
        <v>2531975.0629210356</v>
      </c>
      <c r="AN97" s="232" cm="1">
        <f t="array" ref="AN97">IF(ROUND(AE97,0)=0,0,LOOKUP(2,1/(F97:AC97&lt;&gt;""),F97:AC97))</f>
        <v>37919.65</v>
      </c>
      <c r="AO97" s="232">
        <f t="shared" si="37"/>
        <v>0</v>
      </c>
      <c r="AP97" s="78"/>
      <c r="AQ97" s="20"/>
      <c r="AR97" s="245">
        <f>VLOOKUP($A97,Incurred_Real!$A$25:$CD$376,Incurred_Real!AR$1,FALSE)</f>
        <v>0</v>
      </c>
      <c r="AS97" s="246">
        <f>VLOOKUP($A97,Incurred_Real!$A$25:$CD$376,Incurred_Real!AS$1,FALSE)</f>
        <v>0</v>
      </c>
      <c r="AT97" s="246">
        <f>VLOOKUP($A97,Incurred_Real!$A$25:$CD$376,Incurred_Real!AT$1,FALSE)</f>
        <v>0</v>
      </c>
      <c r="AU97" s="246">
        <f>VLOOKUP($A97,Incurred_Real!$A$25:$CD$376,Incurred_Real!AU$1,FALSE)</f>
        <v>0</v>
      </c>
      <c r="AV97" s="246">
        <f>VLOOKUP($A97,Incurred_Real!$A$25:$CD$376,Incurred_Real!AV$1,FALSE)</f>
        <v>1</v>
      </c>
      <c r="AW97" s="246">
        <f>VLOOKUP($A97,Incurred_Real!$A$25:$CD$376,Incurred_Real!AW$1,FALSE)</f>
        <v>0</v>
      </c>
      <c r="AX97" s="246">
        <f>VLOOKUP($A97,Incurred_Real!$A$25:$CD$376,Incurred_Real!AX$1,FALSE)</f>
        <v>0</v>
      </c>
      <c r="AY97" s="246">
        <f>VLOOKUP($A97,Incurred_Real!$A$25:$CD$376,Incurred_Real!AY$1,FALSE)</f>
        <v>0</v>
      </c>
      <c r="AZ97" s="246">
        <f>VLOOKUP($A97,Incurred_Real!$A$25:$CD$376,Incurred_Real!AZ$1,FALSE)</f>
        <v>0</v>
      </c>
      <c r="BA97" s="246">
        <f>VLOOKUP($A97,Incurred_Real!$A$25:$CD$376,Incurred_Real!BA$1,FALSE)</f>
        <v>0</v>
      </c>
      <c r="BB97" s="246">
        <f>VLOOKUP($A97,Incurred_Real!$A$25:$CD$376,Incurred_Real!BB$1,FALSE)</f>
        <v>0</v>
      </c>
      <c r="BC97" s="246">
        <f>VLOOKUP($A97,Incurred_Real!$A$25:$CD$376,Incurred_Real!BC$1,FALSE)</f>
        <v>0</v>
      </c>
      <c r="BD97" s="246">
        <f>VLOOKUP($A97,Incurred_Real!$A$25:$CD$376,Incurred_Real!BD$1,FALSE)</f>
        <v>0</v>
      </c>
      <c r="BE97" s="246">
        <f>VLOOKUP($A97,Incurred_Real!$A$25:$CD$376,Incurred_Real!BE$1,FALSE)</f>
        <v>0</v>
      </c>
      <c r="BF97" s="246">
        <f>VLOOKUP($A97,Incurred_Real!$A$25:$CD$376,Incurred_Real!BF$1,FALSE)</f>
        <v>0</v>
      </c>
      <c r="BG97" s="246">
        <f>VLOOKUP($A97,Incurred_Real!$A$25:$CD$376,Incurred_Real!BG$1,FALSE)</f>
        <v>0</v>
      </c>
      <c r="BH97" s="246">
        <f>VLOOKUP($A97,Incurred_Real!$A$25:$CD$376,Incurred_Real!BH$1,FALSE)</f>
        <v>0</v>
      </c>
      <c r="BI97" s="246">
        <f>VLOOKUP($A97,Incurred_Real!$A$25:$CD$376,Incurred_Real!BI$1,FALSE)</f>
        <v>0</v>
      </c>
      <c r="BJ97" s="246">
        <f>VLOOKUP($A97,Incurred_Real!$A$25:$CD$376,Incurred_Real!BJ$1,FALSE)</f>
        <v>0</v>
      </c>
      <c r="BK97" s="246">
        <f>VLOOKUP($A97,Incurred_Real!$A$25:$CD$376,Incurred_Real!BK$1,FALSE)</f>
        <v>0</v>
      </c>
      <c r="BL97" s="246">
        <f>VLOOKUP($A97,Incurred_Real!$A$25:$CD$376,Incurred_Real!BL$1,FALSE)</f>
        <v>0</v>
      </c>
      <c r="BM97" s="246">
        <f>VLOOKUP($A97,Incurred_Real!$A$25:$CD$376,Incurred_Real!BM$1,FALSE)</f>
        <v>0</v>
      </c>
      <c r="BN97" s="246">
        <f>VLOOKUP($A97,Incurred_Real!$A$25:$CD$376,Incurred_Real!BN$1,FALSE)</f>
        <v>0</v>
      </c>
      <c r="BO97" s="246">
        <f>VLOOKUP($A97,Incurred_Real!$A$25:$CD$376,Incurred_Real!BO$1,FALSE)</f>
        <v>0</v>
      </c>
      <c r="BP97" s="246">
        <f>VLOOKUP($A97,Incurred_Real!$A$25:$CD$376,Incurred_Real!BP$1,FALSE)</f>
        <v>0</v>
      </c>
      <c r="BQ97" s="246">
        <f>VLOOKUP($A97,Incurred_Real!$A$25:$CD$376,Incurred_Real!BQ$1,FALSE)</f>
        <v>0</v>
      </c>
      <c r="BR97" s="246">
        <f>VLOOKUP($A97,Incurred_Real!$A$25:$CD$376,Incurred_Real!BR$1,FALSE)</f>
        <v>0</v>
      </c>
      <c r="BS97" s="254">
        <f t="shared" si="38"/>
        <v>1</v>
      </c>
      <c r="BT97" s="249">
        <f>1+IF(ISNA(VLOOKUP($A97,'Project labour content'!$A$7:$D$255,'Project labour content'!$D$1,FALSE)),VLOOKUP($D97,'Project labour content'!$F$6:$G$15,'Project labour content'!$G$1,FALSE),VLOOKUP($A97,'Project labour content'!$A$7:$D$255,'Project labour content'!$D$1,FALSE))*LabEsc22*1</f>
        <v>1.0024480115846353</v>
      </c>
      <c r="BU97" s="249">
        <f>1+IF(ISNA(VLOOKUP($A97,'Project labour content'!$A$7:$D$255,'Project labour content'!$D$1,FALSE)),VLOOKUP($D97,'Project labour content'!$F$6:$G$15,'Project labour content'!$G$1,FALSE),VLOOKUP($A97,'Project labour content'!$A$7:$D$255,'Project labour content'!$D$1,FALSE))*LabEsc23*1</f>
        <v>1.0049077736248768</v>
      </c>
      <c r="BV97" s="249">
        <f>1+IF(ISNA(VLOOKUP($A97,'Project labour content'!$A$7:$D$255,'Project labour content'!$D$1,FALSE)),VLOOKUP($D97,'Project labour content'!$F$6:$G$15,'Project labour content'!$G$1,FALSE),VLOOKUP($A97,'Project labour content'!$A$7:$D$255,'Project labour content'!$D$1,FALSE))*LabEsc24*1</f>
        <v>1.0072248694667842</v>
      </c>
      <c r="BW97" s="249">
        <f>1+IF(ISNA(VLOOKUP($A97,'Project labour content'!$A$7:$D$255,'Project labour content'!$D$1,FALSE)),VLOOKUP($D97,'Project labour content'!$F$6:$G$15,'Project labour content'!$G$1,FALSE),VLOOKUP($A97,'Project labour content'!$A$7:$D$255,'Project labour content'!$D$1,FALSE))*LabEsc25*1</f>
        <v>1.0103282331643793</v>
      </c>
      <c r="BX97" s="249">
        <f>1+IF(ISNA(VLOOKUP($A97,'Project labour content'!$A$7:$D$255,'Project labour content'!$D$1,FALSE)),VLOOKUP($D97,'Project labour content'!$F$6:$G$15,'Project labour content'!$G$1,FALSE),VLOOKUP($A97,'Project labour content'!$A$7:$D$255,'Project labour content'!$D$1,FALSE))*LabEsc26*1</f>
        <v>1.0137103823674747</v>
      </c>
      <c r="BY97" s="249">
        <f>1+IF(ISNA(VLOOKUP($A97,'Project labour content'!$A$7:$D$255,'Project labour content'!$D$1,FALSE)),VLOOKUP($D97,'Project labour content'!$F$6:$G$15,'Project labour content'!$G$1,FALSE),VLOOKUP($A97,'Project labour content'!$A$7:$D$255,'Project labour content'!$D$1,FALSE))*LabEsc27*1</f>
        <v>1.0158052335508072</v>
      </c>
      <c r="BZ97" s="249">
        <f>1+IF(ISNA(VLOOKUP($A97,'Project labour content'!$A$7:$D$255,'Project labour content'!$D$1,FALSE)),VLOOKUP($D97,'Project labour content'!$F$6:$G$15,'Project labour content'!$G$1,FALSE),VLOOKUP($A97,'Project labour content'!$A$7:$D$255,'Project labour content'!$D$1,FALSE))*LabEsc28*1</f>
        <v>1.0173826564918567</v>
      </c>
      <c r="CA97" s="249">
        <f>1+IF(ISNA(VLOOKUP($A97,'Project labour content'!$A$7:$D$255,'Project labour content'!$D$1,FALSE)),VLOOKUP($D97,'Project labour content'!$F$6:$G$15,'Project labour content'!$G$1,FALSE),VLOOKUP($A97,'Project labour content'!$A$7:$D$255,'Project labour content'!$D$1,FALSE))*LabEsc29*1</f>
        <v>1.0199141048276528</v>
      </c>
      <c r="CB97" s="250" t="str">
        <f>IF(ISNA(VLOOKUP($A97,'Project labour content'!$A$7:$D$255,'Project labour content'!$D$1,FALSE)),"Category","Project")</f>
        <v>Category</v>
      </c>
      <c r="CD97" s="247" t="str">
        <f t="shared" si="39"/>
        <v>11672</v>
      </c>
    </row>
    <row r="98" spans="1:82" x14ac:dyDescent="0.15">
      <c r="A98" s="11" t="s">
        <v>142</v>
      </c>
      <c r="B98" s="11" t="str">
        <f>VLOOKUP($A98,'Incurred Real 2022$'!$A$25:$AC$426,'Incurred Real 2022$'!B$1,FALSE)</f>
        <v>IT OCS Software 2</v>
      </c>
      <c r="C98" s="11" t="str">
        <f>VLOOKUP($A98,'Incurred Real 2022$'!$A$25:$AC$426,'Incurred Real 2022$'!C$1,FALSE)</f>
        <v>ExAnte</v>
      </c>
      <c r="D98" s="11" t="str">
        <f>VLOOKUP($A98,'Incurred Real 2022$'!$A$25:$AC$426,'Incurred Real 2022$'!D$1,FALSE)</f>
        <v>Information Technology</v>
      </c>
      <c r="E98" s="11" t="str">
        <f>VLOOKUP($A98,'Incurred Real 2022$'!$A$25:$AC$426,'Incurred Real 2022$'!E$1,FALSE)</f>
        <v>Closed</v>
      </c>
      <c r="F98" s="105" t="str">
        <f>IF(VLOOKUP($A98,'Incurred Real 2022$'!$A$25:$AC$426,'Incurred Real 2022$'!F$1,FALSE)=0,"",VLOOKUP($A98,'Incurred Real 2022$'!$A$25:$AC$426,'Incurred Real 2022$'!F$1,FALSE))</f>
        <v/>
      </c>
      <c r="G98" s="105" t="str">
        <f>IF(VLOOKUP($A98,'Incurred Real 2022$'!$A$25:$AC$426,'Incurred Real 2022$'!G$1,FALSE)=0,"",VLOOKUP($A98,'Incurred Real 2022$'!$A$25:$AC$426,'Incurred Real 2022$'!G$1,FALSE))</f>
        <v/>
      </c>
      <c r="H98" s="105" t="str">
        <f>IF(VLOOKUP($A98,'Incurred Real 2022$'!$A$25:$AC$426,'Incurred Real 2022$'!H$1,FALSE)=0,"",VLOOKUP($A98,'Incurred Real 2022$'!$A$25:$AC$426,'Incurred Real 2022$'!H$1,FALSE))</f>
        <v/>
      </c>
      <c r="I98" s="105" t="str">
        <f>IF(VLOOKUP($A98,'Incurred Real 2022$'!$A$25:$AC$426,'Incurred Real 2022$'!I$1,FALSE)=0,"",VLOOKUP($A98,'Incurred Real 2022$'!$A$25:$AC$426,'Incurred Real 2022$'!I$1,FALSE))</f>
        <v/>
      </c>
      <c r="J98" s="105" t="str">
        <f>IF(VLOOKUP($A98,'Incurred Real 2022$'!$A$25:$AC$426,'Incurred Real 2022$'!J$1,FALSE)=0,"",VLOOKUP($A98,'Incurred Real 2022$'!$A$25:$AC$426,'Incurred Real 2022$'!J$1,FALSE))</f>
        <v/>
      </c>
      <c r="K98" s="105" t="str">
        <f>IF(VLOOKUP($A98,'Incurred Real 2022$'!$A$25:$AC$426,'Incurred Real 2022$'!K$1,FALSE)=0,"",VLOOKUP($A98,'Incurred Real 2022$'!$A$25:$AC$426,'Incurred Real 2022$'!K$1,FALSE))</f>
        <v/>
      </c>
      <c r="L98" s="105" t="str">
        <f>IF(VLOOKUP($A98,'Incurred Real 2022$'!$A$25:$AC$426,'Incurred Real 2022$'!L$1,FALSE)=0,"",VLOOKUP($A98,'Incurred Real 2022$'!$A$25:$AC$426,'Incurred Real 2022$'!L$1,FALSE))</f>
        <v/>
      </c>
      <c r="M98" s="105" t="str">
        <f>IF(VLOOKUP($A98,'Incurred Real 2022$'!$A$25:$AC$426,'Incurred Real 2022$'!M$1,FALSE)=0,"",VLOOKUP($A98,'Incurred Real 2022$'!$A$25:$AC$426,'Incurred Real 2022$'!M$1,FALSE))</f>
        <v/>
      </c>
      <c r="N98" s="105" t="str">
        <f>IF(VLOOKUP($A98,'Incurred Real 2022$'!$A$25:$AC$426,'Incurred Real 2022$'!N$1,FALSE)=0,"",VLOOKUP($A98,'Incurred Real 2022$'!$A$25:$AC$426,'Incurred Real 2022$'!N$1,FALSE))</f>
        <v/>
      </c>
      <c r="O98" s="105">
        <f>IF(VLOOKUP($A98,'Incurred Real 2022$'!$A$25:$AC$426,'Incurred Real 2022$'!O$1,FALSE)=0,"",VLOOKUP($A98,'Incurred Real 2022$'!$A$25:$AC$426,'Incurred Real 2022$'!O$1,FALSE))</f>
        <v>376301.33</v>
      </c>
      <c r="P98" s="105">
        <f>IF(VLOOKUP($A98,'Incurred Real 2022$'!$A$25:$AC$426,'Incurred Real 2022$'!P$1,FALSE)=0,"",VLOOKUP($A98,'Incurred Real 2022$'!$A$25:$AC$426,'Incurred Real 2022$'!P$1,FALSE))</f>
        <v>891785.15</v>
      </c>
      <c r="Q98" s="105">
        <f>IF(VLOOKUP($A98,'Incurred Real 2022$'!$A$25:$AC$426,'Incurred Real 2022$'!Q$1,FALSE)=0,"",VLOOKUP($A98,'Incurred Real 2022$'!$A$25:$AC$426,'Incurred Real 2022$'!Q$1,FALSE))</f>
        <v>475188.83</v>
      </c>
      <c r="R98" s="105">
        <f>IF(VLOOKUP($A98,'Incurred Real 2022$'!$A$25:$AC$426,'Incurred Real 2022$'!R$1,FALSE)=0,"",VLOOKUP($A98,'Incurred Real 2022$'!$A$25:$AC$426,'Incurred Real 2022$'!R$1,FALSE))</f>
        <v>15404.34</v>
      </c>
      <c r="S98" s="105" t="str">
        <f>IF(VLOOKUP($A98,'Incurred Real 2022$'!$A$25:$AC$426,'Incurred Real 2022$'!S$1,FALSE)=0,"",VLOOKUP($A98,'Incurred Real 2022$'!$A$25:$AC$426,'Incurred Real 2022$'!S$1,FALSE))</f>
        <v/>
      </c>
      <c r="T98" s="105" t="str">
        <f>IF(VLOOKUP($A98,'Incurred Real 2022$'!$A$25:$AC$426,'Incurred Real 2022$'!T$1,FALSE)=0,"",VLOOKUP($A98,'Incurred Real 2022$'!$A$25:$AC$426,'Incurred Real 2022$'!T$1,FALSE))</f>
        <v/>
      </c>
      <c r="U98" s="105" t="str">
        <f>IF(VLOOKUP($A98,'Incurred Real 2022$'!$A$25:$AC$426,'Incurred Real 2022$'!U$1,FALSE)=0,"",VLOOKUP($A98,'Incurred Real 2022$'!$A$25:$AC$426,'Incurred Real 2022$'!U$1,FALSE))</f>
        <v/>
      </c>
      <c r="V98" s="13" t="str">
        <f>IF(ISTEXT(VLOOKUP($A98,'Incurred Real 2022$'!$A$25:$AC$426,'Incurred Real 2022$'!V$1,FALSE)),"",(VLOOKUP($A98,'Incurred Real 2022$'!$A$25:$AC$426,'Incurred Real 2022$'!V$1,FALSE))*BT98*Incurred_Nominal!V$15)</f>
        <v/>
      </c>
      <c r="W98" s="13" t="str">
        <f>IF(ISTEXT(VLOOKUP($A98,'Incurred Real 2022$'!$A$25:$AC$426,'Incurred Real 2022$'!W$1,FALSE)),"",(VLOOKUP($A98,'Incurred Real 2022$'!$A$25:$AC$426,'Incurred Real 2022$'!W$1,FALSE))*BU98*Incurred_Nominal!W$15)</f>
        <v/>
      </c>
      <c r="X98" s="13" t="str">
        <f>IF(ISTEXT(VLOOKUP($A98,'Incurred Real 2022$'!$A$25:$AC$426,'Incurred Real 2022$'!X$1,FALSE)),"",(VLOOKUP($A98,'Incurred Real 2022$'!$A$25:$AC$426,'Incurred Real 2022$'!X$1,FALSE))*BV98*Incurred_Nominal!X$15)</f>
        <v/>
      </c>
      <c r="Y98" s="13" t="str">
        <f>IF(ISTEXT(VLOOKUP($A98,'Incurred Real 2022$'!$A$25:$AC$426,'Incurred Real 2022$'!Y$1,FALSE)),"",(VLOOKUP($A98,'Incurred Real 2022$'!$A$25:$AC$426,'Incurred Real 2022$'!Y$1,FALSE))*BW98*Incurred_Nominal!Y$15)</f>
        <v/>
      </c>
      <c r="Z98" s="13" t="str">
        <f>IF(ISTEXT(VLOOKUP($A98,'Incurred Real 2022$'!$A$25:$AC$426,'Incurred Real 2022$'!Z$1,FALSE)),"",(VLOOKUP($A98,'Incurred Real 2022$'!$A$25:$AC$426,'Incurred Real 2022$'!Z$1,FALSE))*BX98*Incurred_Nominal!Z$15)</f>
        <v/>
      </c>
      <c r="AA98" s="13" t="str">
        <f>IF(ISTEXT(VLOOKUP($A98,'Incurred Real 2022$'!$A$25:$AC$426,'Incurred Real 2022$'!AA$1,FALSE)),"",(VLOOKUP($A98,'Incurred Real 2022$'!$A$25:$AC$426,'Incurred Real 2022$'!AA$1,FALSE))*BY98*Incurred_Nominal!AA$15)</f>
        <v/>
      </c>
      <c r="AB98" s="13" t="str">
        <f>IF(ISTEXT(VLOOKUP($A98,'Incurred Real 2022$'!$A$25:$AC$426,'Incurred Real 2022$'!AB$1,FALSE)),"",(VLOOKUP($A98,'Incurred Real 2022$'!$A$25:$AC$426,'Incurred Real 2022$'!AB$1,FALSE))*BZ98*Incurred_Nominal!AB$15)</f>
        <v/>
      </c>
      <c r="AC98" s="13" t="str">
        <f>IF(ISTEXT(VLOOKUP($A98,'Incurred Real 2022$'!$A$25:$AC$426,'Incurred Real 2022$'!AC$1,FALSE)),"",(VLOOKUP($A98,'Incurred Real 2022$'!$A$25:$AC$426,'Incurred Real 2022$'!AC$1,FALSE))*CA98*Incurred_Nominal!AC$15)</f>
        <v/>
      </c>
      <c r="AD98" s="232">
        <f t="shared" si="33"/>
        <v>1758679.6500000001</v>
      </c>
      <c r="AE98" s="232">
        <f t="shared" si="34"/>
        <v>1758679.6500000001</v>
      </c>
      <c r="AF98" s="239">
        <f t="shared" si="35"/>
        <v>2244066.0004191711</v>
      </c>
      <c r="AG98" s="237">
        <f t="shared" si="36"/>
        <v>1790385.6301973106</v>
      </c>
      <c r="AH98" s="240">
        <f t="shared" si="40"/>
        <v>1.2533981297492107</v>
      </c>
      <c r="AI98" s="234" t="str">
        <f>VLOOKUP($A98,Incurred_Real!$A$25:$AP$479,Incurred_Real!AI$1,FALSE)</f>
        <v>2018</v>
      </c>
      <c r="AJ98" s="235">
        <f>VLOOKUP($A98,Incurred_Real!$A$25:$AP$479,Incurred_Real!AJ$1,FALSE)</f>
        <v>42916</v>
      </c>
      <c r="AK98" s="236">
        <f>VLOOKUP($A98,Incurred_Real!$A$25:$AP$479,Incurred_Real!AK$1,FALSE)</f>
        <v>2017</v>
      </c>
      <c r="AL98" s="235" t="str">
        <f>VLOOKUP($A98,Incurred_Real!$A$25:$AP$479,Incurred_Real!AL$1,FALSE)</f>
        <v/>
      </c>
      <c r="AM98" s="237">
        <f>IF(AL98="Commissioned Extra","",(IF((AD98)=0,0,SUMPRODUCT($F$17:$U$17,F98:U98))+VLOOKUP($A98,Incurred_Real!$A$25:$BS$376,Incurred_Real!$AO$1,FALSE)))</f>
        <v>1993130.9939550802</v>
      </c>
      <c r="AN98" s="232" cm="1">
        <f t="array" ref="AN98">IF(ROUND(AE98,0)=0,0,LOOKUP(2,1/(F98:AC98&lt;&gt;""),F98:AC98))</f>
        <v>15404.34</v>
      </c>
      <c r="AO98" s="232">
        <f t="shared" si="37"/>
        <v>0</v>
      </c>
      <c r="AP98" s="78"/>
      <c r="AQ98" s="20"/>
      <c r="AR98" s="245">
        <f>VLOOKUP($A98,Incurred_Real!$A$25:$CD$376,Incurred_Real!AR$1,FALSE)</f>
        <v>0</v>
      </c>
      <c r="AS98" s="246">
        <f>VLOOKUP($A98,Incurred_Real!$A$25:$CD$376,Incurred_Real!AS$1,FALSE)</f>
        <v>0</v>
      </c>
      <c r="AT98" s="246">
        <f>VLOOKUP($A98,Incurred_Real!$A$25:$CD$376,Incurred_Real!AT$1,FALSE)</f>
        <v>0</v>
      </c>
      <c r="AU98" s="246">
        <f>VLOOKUP($A98,Incurred_Real!$A$25:$CD$376,Incurred_Real!AU$1,FALSE)</f>
        <v>0</v>
      </c>
      <c r="AV98" s="246">
        <f>VLOOKUP($A98,Incurred_Real!$A$25:$CD$376,Incurred_Real!AV$1,FALSE)</f>
        <v>1</v>
      </c>
      <c r="AW98" s="246">
        <f>VLOOKUP($A98,Incurred_Real!$A$25:$CD$376,Incurred_Real!AW$1,FALSE)</f>
        <v>0</v>
      </c>
      <c r="AX98" s="246">
        <f>VLOOKUP($A98,Incurred_Real!$A$25:$CD$376,Incurred_Real!AX$1,FALSE)</f>
        <v>0</v>
      </c>
      <c r="AY98" s="246">
        <f>VLOOKUP($A98,Incurred_Real!$A$25:$CD$376,Incurred_Real!AY$1,FALSE)</f>
        <v>0</v>
      </c>
      <c r="AZ98" s="246">
        <f>VLOOKUP($A98,Incurred_Real!$A$25:$CD$376,Incurred_Real!AZ$1,FALSE)</f>
        <v>0</v>
      </c>
      <c r="BA98" s="246">
        <f>VLOOKUP($A98,Incurred_Real!$A$25:$CD$376,Incurred_Real!BA$1,FALSE)</f>
        <v>0</v>
      </c>
      <c r="BB98" s="246">
        <f>VLOOKUP($A98,Incurred_Real!$A$25:$CD$376,Incurred_Real!BB$1,FALSE)</f>
        <v>0</v>
      </c>
      <c r="BC98" s="246">
        <f>VLOOKUP($A98,Incurred_Real!$A$25:$CD$376,Incurred_Real!BC$1,FALSE)</f>
        <v>0</v>
      </c>
      <c r="BD98" s="246">
        <f>VLOOKUP($A98,Incurred_Real!$A$25:$CD$376,Incurred_Real!BD$1,FALSE)</f>
        <v>0</v>
      </c>
      <c r="BE98" s="246">
        <f>VLOOKUP($A98,Incurred_Real!$A$25:$CD$376,Incurred_Real!BE$1,FALSE)</f>
        <v>0</v>
      </c>
      <c r="BF98" s="246">
        <f>VLOOKUP($A98,Incurred_Real!$A$25:$CD$376,Incurred_Real!BF$1,FALSE)</f>
        <v>0</v>
      </c>
      <c r="BG98" s="246">
        <f>VLOOKUP($A98,Incurred_Real!$A$25:$CD$376,Incurred_Real!BG$1,FALSE)</f>
        <v>0</v>
      </c>
      <c r="BH98" s="246">
        <f>VLOOKUP($A98,Incurred_Real!$A$25:$CD$376,Incurred_Real!BH$1,FALSE)</f>
        <v>0</v>
      </c>
      <c r="BI98" s="246">
        <f>VLOOKUP($A98,Incurred_Real!$A$25:$CD$376,Incurred_Real!BI$1,FALSE)</f>
        <v>0</v>
      </c>
      <c r="BJ98" s="246">
        <f>VLOOKUP($A98,Incurred_Real!$A$25:$CD$376,Incurred_Real!BJ$1,FALSE)</f>
        <v>0</v>
      </c>
      <c r="BK98" s="246">
        <f>VLOOKUP($A98,Incurred_Real!$A$25:$CD$376,Incurred_Real!BK$1,FALSE)</f>
        <v>0</v>
      </c>
      <c r="BL98" s="246">
        <f>VLOOKUP($A98,Incurred_Real!$A$25:$CD$376,Incurred_Real!BL$1,FALSE)</f>
        <v>0</v>
      </c>
      <c r="BM98" s="246">
        <f>VLOOKUP($A98,Incurred_Real!$A$25:$CD$376,Incurred_Real!BM$1,FALSE)</f>
        <v>0</v>
      </c>
      <c r="BN98" s="246">
        <f>VLOOKUP($A98,Incurred_Real!$A$25:$CD$376,Incurred_Real!BN$1,FALSE)</f>
        <v>0</v>
      </c>
      <c r="BO98" s="246">
        <f>VLOOKUP($A98,Incurred_Real!$A$25:$CD$376,Incurred_Real!BO$1,FALSE)</f>
        <v>0</v>
      </c>
      <c r="BP98" s="246">
        <f>VLOOKUP($A98,Incurred_Real!$A$25:$CD$376,Incurred_Real!BP$1,FALSE)</f>
        <v>0</v>
      </c>
      <c r="BQ98" s="246">
        <f>VLOOKUP($A98,Incurred_Real!$A$25:$CD$376,Incurred_Real!BQ$1,FALSE)</f>
        <v>0</v>
      </c>
      <c r="BR98" s="246">
        <f>VLOOKUP($A98,Incurred_Real!$A$25:$CD$376,Incurred_Real!BR$1,FALSE)</f>
        <v>0</v>
      </c>
      <c r="BS98" s="254">
        <f t="shared" si="38"/>
        <v>1</v>
      </c>
      <c r="BT98" s="249">
        <f>1+IF(ISNA(VLOOKUP($A98,'Project labour content'!$A$7:$D$255,'Project labour content'!$D$1,FALSE)),VLOOKUP($D98,'Project labour content'!$F$6:$G$15,'Project labour content'!$G$1,FALSE),VLOOKUP($A98,'Project labour content'!$A$7:$D$255,'Project labour content'!$D$1,FALSE))*LabEsc22*1</f>
        <v>1.0024480115846353</v>
      </c>
      <c r="BU98" s="249">
        <f>1+IF(ISNA(VLOOKUP($A98,'Project labour content'!$A$7:$D$255,'Project labour content'!$D$1,FALSE)),VLOOKUP($D98,'Project labour content'!$F$6:$G$15,'Project labour content'!$G$1,FALSE),VLOOKUP($A98,'Project labour content'!$A$7:$D$255,'Project labour content'!$D$1,FALSE))*LabEsc23*1</f>
        <v>1.0049077736248768</v>
      </c>
      <c r="BV98" s="249">
        <f>1+IF(ISNA(VLOOKUP($A98,'Project labour content'!$A$7:$D$255,'Project labour content'!$D$1,FALSE)),VLOOKUP($D98,'Project labour content'!$F$6:$G$15,'Project labour content'!$G$1,FALSE),VLOOKUP($A98,'Project labour content'!$A$7:$D$255,'Project labour content'!$D$1,FALSE))*LabEsc24*1</f>
        <v>1.0072248694667842</v>
      </c>
      <c r="BW98" s="249">
        <f>1+IF(ISNA(VLOOKUP($A98,'Project labour content'!$A$7:$D$255,'Project labour content'!$D$1,FALSE)),VLOOKUP($D98,'Project labour content'!$F$6:$G$15,'Project labour content'!$G$1,FALSE),VLOOKUP($A98,'Project labour content'!$A$7:$D$255,'Project labour content'!$D$1,FALSE))*LabEsc25*1</f>
        <v>1.0103282331643793</v>
      </c>
      <c r="BX98" s="249">
        <f>1+IF(ISNA(VLOOKUP($A98,'Project labour content'!$A$7:$D$255,'Project labour content'!$D$1,FALSE)),VLOOKUP($D98,'Project labour content'!$F$6:$G$15,'Project labour content'!$G$1,FALSE),VLOOKUP($A98,'Project labour content'!$A$7:$D$255,'Project labour content'!$D$1,FALSE))*LabEsc26*1</f>
        <v>1.0137103823674747</v>
      </c>
      <c r="BY98" s="249">
        <f>1+IF(ISNA(VLOOKUP($A98,'Project labour content'!$A$7:$D$255,'Project labour content'!$D$1,FALSE)),VLOOKUP($D98,'Project labour content'!$F$6:$G$15,'Project labour content'!$G$1,FALSE),VLOOKUP($A98,'Project labour content'!$A$7:$D$255,'Project labour content'!$D$1,FALSE))*LabEsc27*1</f>
        <v>1.0158052335508072</v>
      </c>
      <c r="BZ98" s="249">
        <f>1+IF(ISNA(VLOOKUP($A98,'Project labour content'!$A$7:$D$255,'Project labour content'!$D$1,FALSE)),VLOOKUP($D98,'Project labour content'!$F$6:$G$15,'Project labour content'!$G$1,FALSE),VLOOKUP($A98,'Project labour content'!$A$7:$D$255,'Project labour content'!$D$1,FALSE))*LabEsc28*1</f>
        <v>1.0173826564918567</v>
      </c>
      <c r="CA98" s="249">
        <f>1+IF(ISNA(VLOOKUP($A98,'Project labour content'!$A$7:$D$255,'Project labour content'!$D$1,FALSE)),VLOOKUP($D98,'Project labour content'!$F$6:$G$15,'Project labour content'!$G$1,FALSE),VLOOKUP($A98,'Project labour content'!$A$7:$D$255,'Project labour content'!$D$1,FALSE))*LabEsc29*1</f>
        <v>1.0199141048276528</v>
      </c>
      <c r="CB98" s="250" t="str">
        <f>IF(ISNA(VLOOKUP($A98,'Project labour content'!$A$7:$D$255,'Project labour content'!$D$1,FALSE)),"Category","Project")</f>
        <v>Category</v>
      </c>
      <c r="CD98" s="247" t="str">
        <f t="shared" si="39"/>
        <v>11673</v>
      </c>
    </row>
    <row r="99" spans="1:82" x14ac:dyDescent="0.15">
      <c r="A99" s="11" t="s">
        <v>144</v>
      </c>
      <c r="B99" s="11" t="str">
        <f>VLOOKUP($A99,'Incurred Real 2022$'!$A$25:$AC$426,'Incurred Real 2022$'!B$1,FALSE)</f>
        <v>Engineering Systems Functional Upgrade</v>
      </c>
      <c r="C99" s="11" t="str">
        <f>VLOOKUP($A99,'Incurred Real 2022$'!$A$25:$AC$426,'Incurred Real 2022$'!C$1,FALSE)</f>
        <v>ExAnte</v>
      </c>
      <c r="D99" s="11" t="str">
        <f>VLOOKUP($A99,'Incurred Real 2022$'!$A$25:$AC$426,'Incurred Real 2022$'!D$1,FALSE)</f>
        <v>Augmentation</v>
      </c>
      <c r="E99" s="11" t="str">
        <f>VLOOKUP($A99,'Incurred Real 2022$'!$A$25:$AC$426,'Incurred Real 2022$'!E$1,FALSE)</f>
        <v>Cancelled</v>
      </c>
      <c r="F99" s="105" t="str">
        <f>IF(VLOOKUP($A99,'Incurred Real 2022$'!$A$25:$AC$426,'Incurred Real 2022$'!F$1,FALSE)=0,"",VLOOKUP($A99,'Incurred Real 2022$'!$A$25:$AC$426,'Incurred Real 2022$'!F$1,FALSE))</f>
        <v/>
      </c>
      <c r="G99" s="105" t="str">
        <f>IF(VLOOKUP($A99,'Incurred Real 2022$'!$A$25:$AC$426,'Incurred Real 2022$'!G$1,FALSE)=0,"",VLOOKUP($A99,'Incurred Real 2022$'!$A$25:$AC$426,'Incurred Real 2022$'!G$1,FALSE))</f>
        <v/>
      </c>
      <c r="H99" s="105" t="str">
        <f>IF(VLOOKUP($A99,'Incurred Real 2022$'!$A$25:$AC$426,'Incurred Real 2022$'!H$1,FALSE)=0,"",VLOOKUP($A99,'Incurred Real 2022$'!$A$25:$AC$426,'Incurred Real 2022$'!H$1,FALSE))</f>
        <v/>
      </c>
      <c r="I99" s="105" t="str">
        <f>IF(VLOOKUP($A99,'Incurred Real 2022$'!$A$25:$AC$426,'Incurred Real 2022$'!I$1,FALSE)=0,"",VLOOKUP($A99,'Incurred Real 2022$'!$A$25:$AC$426,'Incurred Real 2022$'!I$1,FALSE))</f>
        <v/>
      </c>
      <c r="J99" s="105" t="str">
        <f>IF(VLOOKUP($A99,'Incurred Real 2022$'!$A$25:$AC$426,'Incurred Real 2022$'!J$1,FALSE)=0,"",VLOOKUP($A99,'Incurred Real 2022$'!$A$25:$AC$426,'Incurred Real 2022$'!J$1,FALSE))</f>
        <v/>
      </c>
      <c r="K99" s="105" t="str">
        <f>IF(VLOOKUP($A99,'Incurred Real 2022$'!$A$25:$AC$426,'Incurred Real 2022$'!K$1,FALSE)=0,"",VLOOKUP($A99,'Incurred Real 2022$'!$A$25:$AC$426,'Incurred Real 2022$'!K$1,FALSE))</f>
        <v/>
      </c>
      <c r="L99" s="105" t="str">
        <f>IF(VLOOKUP($A99,'Incurred Real 2022$'!$A$25:$AC$426,'Incurred Real 2022$'!L$1,FALSE)=0,"",VLOOKUP($A99,'Incurred Real 2022$'!$A$25:$AC$426,'Incurred Real 2022$'!L$1,FALSE))</f>
        <v/>
      </c>
      <c r="M99" s="105" t="str">
        <f>IF(VLOOKUP($A99,'Incurred Real 2022$'!$A$25:$AC$426,'Incurred Real 2022$'!M$1,FALSE)=0,"",VLOOKUP($A99,'Incurred Real 2022$'!$A$25:$AC$426,'Incurred Real 2022$'!M$1,FALSE))</f>
        <v/>
      </c>
      <c r="N99" s="105" t="str">
        <f>IF(VLOOKUP($A99,'Incurred Real 2022$'!$A$25:$AC$426,'Incurred Real 2022$'!N$1,FALSE)=0,"",VLOOKUP($A99,'Incurred Real 2022$'!$A$25:$AC$426,'Incurred Real 2022$'!N$1,FALSE))</f>
        <v/>
      </c>
      <c r="O99" s="105">
        <f>IF(VLOOKUP($A99,'Incurred Real 2022$'!$A$25:$AC$426,'Incurred Real 2022$'!O$1,FALSE)=0,"",VLOOKUP($A99,'Incurred Real 2022$'!$A$25:$AC$426,'Incurred Real 2022$'!O$1,FALSE))</f>
        <v>189979.94</v>
      </c>
      <c r="P99" s="105">
        <f>IF(VLOOKUP($A99,'Incurred Real 2022$'!$A$25:$AC$426,'Incurred Real 2022$'!P$1,FALSE)=0,"",VLOOKUP($A99,'Incurred Real 2022$'!$A$25:$AC$426,'Incurred Real 2022$'!P$1,FALSE))</f>
        <v>69611.05</v>
      </c>
      <c r="Q99" s="105" t="str">
        <f>IF(VLOOKUP($A99,'Incurred Real 2022$'!$A$25:$AC$426,'Incurred Real 2022$'!Q$1,FALSE)=0,"",VLOOKUP($A99,'Incurred Real 2022$'!$A$25:$AC$426,'Incurred Real 2022$'!Q$1,FALSE))</f>
        <v/>
      </c>
      <c r="R99" s="105" t="str">
        <f>IF(VLOOKUP($A99,'Incurred Real 2022$'!$A$25:$AC$426,'Incurred Real 2022$'!R$1,FALSE)=0,"",VLOOKUP($A99,'Incurred Real 2022$'!$A$25:$AC$426,'Incurred Real 2022$'!R$1,FALSE))</f>
        <v/>
      </c>
      <c r="S99" s="105">
        <f>IF(VLOOKUP($A99,'Incurred Real 2022$'!$A$25:$AC$426,'Incurred Real 2022$'!S$1,FALSE)=0,"",VLOOKUP($A99,'Incurred Real 2022$'!$A$25:$AC$426,'Incurred Real 2022$'!S$1,FALSE))</f>
        <v>-259590.99</v>
      </c>
      <c r="T99" s="105" t="str">
        <f>IF(VLOOKUP($A99,'Incurred Real 2022$'!$A$25:$AC$426,'Incurred Real 2022$'!T$1,FALSE)=0,"",VLOOKUP($A99,'Incurred Real 2022$'!$A$25:$AC$426,'Incurred Real 2022$'!T$1,FALSE))</f>
        <v/>
      </c>
      <c r="U99" s="105" t="str">
        <f>IF(VLOOKUP($A99,'Incurred Real 2022$'!$A$25:$AC$426,'Incurred Real 2022$'!U$1,FALSE)=0,"",VLOOKUP($A99,'Incurred Real 2022$'!$A$25:$AC$426,'Incurred Real 2022$'!U$1,FALSE))</f>
        <v/>
      </c>
      <c r="V99" s="13" t="str">
        <f>IF(ISTEXT(VLOOKUP($A99,'Incurred Real 2022$'!$A$25:$AC$426,'Incurred Real 2022$'!V$1,FALSE)),"",(VLOOKUP($A99,'Incurred Real 2022$'!$A$25:$AC$426,'Incurred Real 2022$'!V$1,FALSE))*BT99*Incurred_Nominal!V$15)</f>
        <v/>
      </c>
      <c r="W99" s="13" t="str">
        <f>IF(ISTEXT(VLOOKUP($A99,'Incurred Real 2022$'!$A$25:$AC$426,'Incurred Real 2022$'!W$1,FALSE)),"",(VLOOKUP($A99,'Incurred Real 2022$'!$A$25:$AC$426,'Incurred Real 2022$'!W$1,FALSE))*BU99*Incurred_Nominal!W$15)</f>
        <v/>
      </c>
      <c r="X99" s="13" t="str">
        <f>IF(ISTEXT(VLOOKUP($A99,'Incurred Real 2022$'!$A$25:$AC$426,'Incurred Real 2022$'!X$1,FALSE)),"",(VLOOKUP($A99,'Incurred Real 2022$'!$A$25:$AC$426,'Incurred Real 2022$'!X$1,FALSE))*BV99*Incurred_Nominal!X$15)</f>
        <v/>
      </c>
      <c r="Y99" s="13" t="str">
        <f>IF(ISTEXT(VLOOKUP($A99,'Incurred Real 2022$'!$A$25:$AC$426,'Incurred Real 2022$'!Y$1,FALSE)),"",(VLOOKUP($A99,'Incurred Real 2022$'!$A$25:$AC$426,'Incurred Real 2022$'!Y$1,FALSE))*BW99*Incurred_Nominal!Y$15)</f>
        <v/>
      </c>
      <c r="Z99" s="13" t="str">
        <f>IF(ISTEXT(VLOOKUP($A99,'Incurred Real 2022$'!$A$25:$AC$426,'Incurred Real 2022$'!Z$1,FALSE)),"",(VLOOKUP($A99,'Incurred Real 2022$'!$A$25:$AC$426,'Incurred Real 2022$'!Z$1,FALSE))*BX99*Incurred_Nominal!Z$15)</f>
        <v/>
      </c>
      <c r="AA99" s="13" t="str">
        <f>IF(ISTEXT(VLOOKUP($A99,'Incurred Real 2022$'!$A$25:$AC$426,'Incurred Real 2022$'!AA$1,FALSE)),"",(VLOOKUP($A99,'Incurred Real 2022$'!$A$25:$AC$426,'Incurred Real 2022$'!AA$1,FALSE))*BY99*Incurred_Nominal!AA$15)</f>
        <v/>
      </c>
      <c r="AB99" s="13" t="str">
        <f>IF(ISTEXT(VLOOKUP($A99,'Incurred Real 2022$'!$A$25:$AC$426,'Incurred Real 2022$'!AB$1,FALSE)),"",(VLOOKUP($A99,'Incurred Real 2022$'!$A$25:$AC$426,'Incurred Real 2022$'!AB$1,FALSE))*BZ99*Incurred_Nominal!AB$15)</f>
        <v/>
      </c>
      <c r="AC99" s="13" t="str">
        <f>IF(ISTEXT(VLOOKUP($A99,'Incurred Real 2022$'!$A$25:$AC$426,'Incurred Real 2022$'!AC$1,FALSE)),"",(VLOOKUP($A99,'Incurred Real 2022$'!$A$25:$AC$426,'Incurred Real 2022$'!AC$1,FALSE))*CA99*Incurred_Nominal!AC$15)</f>
        <v/>
      </c>
      <c r="AD99" s="232">
        <f t="shared" si="33"/>
        <v>0</v>
      </c>
      <c r="AE99" s="232">
        <f t="shared" si="34"/>
        <v>519181.98</v>
      </c>
      <c r="AF99" s="239">
        <f t="shared" si="35"/>
        <v>0</v>
      </c>
      <c r="AG99" s="237">
        <f t="shared" si="36"/>
        <v>0</v>
      </c>
      <c r="AH99" s="240">
        <f t="shared" si="40"/>
        <v>1.2138518259183857</v>
      </c>
      <c r="AI99" s="234">
        <f>VLOOKUP($A99,Incurred_Real!$A$25:$AP$479,Incurred_Real!AI$1,FALSE)</f>
        <v>2019</v>
      </c>
      <c r="AJ99" s="235" t="str">
        <f>VLOOKUP($A99,Incurred_Real!$A$25:$AP$479,Incurred_Real!AJ$1,FALSE)</f>
        <v/>
      </c>
      <c r="AK99" s="236">
        <f>VLOOKUP($A99,Incurred_Real!$A$25:$AP$479,Incurred_Real!AK$1,FALSE)</f>
        <v>2019</v>
      </c>
      <c r="AL99" s="235" t="str">
        <f>VLOOKUP($A99,Incurred_Real!$A$25:$AP$479,Incurred_Real!AL$1,FALSE)</f>
        <v/>
      </c>
      <c r="AM99" s="237">
        <f>IF(AL99="Commissioned Extra","",(IF((AD99)=0,0,SUMPRODUCT($F$17:$U$17,F99:U99))+VLOOKUP($A99,Incurred_Real!$A$25:$BS$376,Incurred_Real!$AO$1,FALSE)))</f>
        <v>0</v>
      </c>
      <c r="AN99" s="232" cm="1">
        <f t="array" ref="AN99">IF(ROUND(AE99,0)=0,0,LOOKUP(2,1/(F99:AC99&lt;&gt;""),F99:AC99))</f>
        <v>-259590.99</v>
      </c>
      <c r="AO99" s="232">
        <f t="shared" si="37"/>
        <v>0</v>
      </c>
      <c r="AP99" s="78"/>
      <c r="AQ99" s="20"/>
      <c r="AR99" s="245">
        <f>VLOOKUP($A99,Incurred_Real!$A$25:$CD$376,Incurred_Real!AR$1,FALSE)</f>
        <v>0</v>
      </c>
      <c r="AS99" s="246">
        <f>VLOOKUP($A99,Incurred_Real!$A$25:$CD$376,Incurred_Real!AS$1,FALSE)</f>
        <v>0</v>
      </c>
      <c r="AT99" s="246">
        <f>VLOOKUP($A99,Incurred_Real!$A$25:$CD$376,Incurred_Real!AT$1,FALSE)</f>
        <v>0</v>
      </c>
      <c r="AU99" s="246">
        <f>VLOOKUP($A99,Incurred_Real!$A$25:$CD$376,Incurred_Real!AU$1,FALSE)</f>
        <v>0</v>
      </c>
      <c r="AV99" s="246">
        <f>VLOOKUP($A99,Incurred_Real!$A$25:$CD$376,Incurred_Real!AV$1,FALSE)</f>
        <v>1</v>
      </c>
      <c r="AW99" s="246">
        <f>VLOOKUP($A99,Incurred_Real!$A$25:$CD$376,Incurred_Real!AW$1,FALSE)</f>
        <v>0</v>
      </c>
      <c r="AX99" s="246">
        <f>VLOOKUP($A99,Incurred_Real!$A$25:$CD$376,Incurred_Real!AX$1,FALSE)</f>
        <v>0</v>
      </c>
      <c r="AY99" s="246">
        <f>VLOOKUP($A99,Incurred_Real!$A$25:$CD$376,Incurred_Real!AY$1,FALSE)</f>
        <v>0</v>
      </c>
      <c r="AZ99" s="246">
        <f>VLOOKUP($A99,Incurred_Real!$A$25:$CD$376,Incurred_Real!AZ$1,FALSE)</f>
        <v>0</v>
      </c>
      <c r="BA99" s="246">
        <f>VLOOKUP($A99,Incurred_Real!$A$25:$CD$376,Incurred_Real!BA$1,FALSE)</f>
        <v>0</v>
      </c>
      <c r="BB99" s="246">
        <f>VLOOKUP($A99,Incurred_Real!$A$25:$CD$376,Incurred_Real!BB$1,FALSE)</f>
        <v>0</v>
      </c>
      <c r="BC99" s="246">
        <f>VLOOKUP($A99,Incurred_Real!$A$25:$CD$376,Incurred_Real!BC$1,FALSE)</f>
        <v>0</v>
      </c>
      <c r="BD99" s="246">
        <f>VLOOKUP($A99,Incurred_Real!$A$25:$CD$376,Incurred_Real!BD$1,FALSE)</f>
        <v>0</v>
      </c>
      <c r="BE99" s="246">
        <f>VLOOKUP($A99,Incurred_Real!$A$25:$CD$376,Incurred_Real!BE$1,FALSE)</f>
        <v>0</v>
      </c>
      <c r="BF99" s="246">
        <f>VLOOKUP($A99,Incurred_Real!$A$25:$CD$376,Incurred_Real!BF$1,FALSE)</f>
        <v>0</v>
      </c>
      <c r="BG99" s="246">
        <f>VLOOKUP($A99,Incurred_Real!$A$25:$CD$376,Incurred_Real!BG$1,FALSE)</f>
        <v>0</v>
      </c>
      <c r="BH99" s="246">
        <f>VLOOKUP($A99,Incurred_Real!$A$25:$CD$376,Incurred_Real!BH$1,FALSE)</f>
        <v>0</v>
      </c>
      <c r="BI99" s="246">
        <f>VLOOKUP($A99,Incurred_Real!$A$25:$CD$376,Incurred_Real!BI$1,FALSE)</f>
        <v>0</v>
      </c>
      <c r="BJ99" s="246">
        <f>VLOOKUP($A99,Incurred_Real!$A$25:$CD$376,Incurred_Real!BJ$1,FALSE)</f>
        <v>0</v>
      </c>
      <c r="BK99" s="246">
        <f>VLOOKUP($A99,Incurred_Real!$A$25:$CD$376,Incurred_Real!BK$1,FALSE)</f>
        <v>0</v>
      </c>
      <c r="BL99" s="246">
        <f>VLOOKUP($A99,Incurred_Real!$A$25:$CD$376,Incurred_Real!BL$1,FALSE)</f>
        <v>0</v>
      </c>
      <c r="BM99" s="246">
        <f>VLOOKUP($A99,Incurred_Real!$A$25:$CD$376,Incurred_Real!BM$1,FALSE)</f>
        <v>0</v>
      </c>
      <c r="BN99" s="246">
        <f>VLOOKUP($A99,Incurred_Real!$A$25:$CD$376,Incurred_Real!BN$1,FALSE)</f>
        <v>0</v>
      </c>
      <c r="BO99" s="246">
        <f>VLOOKUP($A99,Incurred_Real!$A$25:$CD$376,Incurred_Real!BO$1,FALSE)</f>
        <v>0</v>
      </c>
      <c r="BP99" s="246">
        <f>VLOOKUP($A99,Incurred_Real!$A$25:$CD$376,Incurred_Real!BP$1,FALSE)</f>
        <v>0</v>
      </c>
      <c r="BQ99" s="246">
        <f>VLOOKUP($A99,Incurred_Real!$A$25:$CD$376,Incurred_Real!BQ$1,FALSE)</f>
        <v>0</v>
      </c>
      <c r="BR99" s="246">
        <f>VLOOKUP($A99,Incurred_Real!$A$25:$CD$376,Incurred_Real!BR$1,FALSE)</f>
        <v>0</v>
      </c>
      <c r="BS99" s="254">
        <f t="shared" si="38"/>
        <v>1</v>
      </c>
      <c r="BT99" s="249">
        <f>1+IF(ISNA(VLOOKUP($A99,'Project labour content'!$A$7:$D$255,'Project labour content'!$D$1,FALSE)),VLOOKUP($D99,'Project labour content'!$F$6:$G$15,'Project labour content'!$G$1,FALSE),VLOOKUP($A99,'Project labour content'!$A$7:$D$255,'Project labour content'!$D$1,FALSE))*LabEsc22*1</f>
        <v>1.0003471041831231</v>
      </c>
      <c r="BU99" s="249">
        <f>1+IF(ISNA(VLOOKUP($A99,'Project labour content'!$A$7:$D$255,'Project labour content'!$D$1,FALSE)),VLOOKUP($D99,'Project labour content'!$F$6:$G$15,'Project labour content'!$G$1,FALSE),VLOOKUP($A99,'Project labour content'!$A$7:$D$255,'Project labour content'!$D$1,FALSE))*LabEsc23*1</f>
        <v>1.0006958744663252</v>
      </c>
      <c r="BV99" s="249">
        <f>1+IF(ISNA(VLOOKUP($A99,'Project labour content'!$A$7:$D$255,'Project labour content'!$D$1,FALSE)),VLOOKUP($D99,'Project labour content'!$F$6:$G$15,'Project labour content'!$G$1,FALSE),VLOOKUP($A99,'Project labour content'!$A$7:$D$255,'Project labour content'!$D$1,FALSE))*LabEsc24*1</f>
        <v>1.0010244160731017</v>
      </c>
      <c r="BW99" s="249">
        <f>1+IF(ISNA(VLOOKUP($A99,'Project labour content'!$A$7:$D$255,'Project labour content'!$D$1,FALSE)),VLOOKUP($D99,'Project labour content'!$F$6:$G$15,'Project labour content'!$G$1,FALSE),VLOOKUP($A99,'Project labour content'!$A$7:$D$255,'Project labour content'!$D$1,FALSE))*LabEsc25*1</f>
        <v>1.0014644427984443</v>
      </c>
      <c r="BX99" s="249">
        <f>1+IF(ISNA(VLOOKUP($A99,'Project labour content'!$A$7:$D$255,'Project labour content'!$D$1,FALSE)),VLOOKUP($D99,'Project labour content'!$F$6:$G$15,'Project labour content'!$G$1,FALSE),VLOOKUP($A99,'Project labour content'!$A$7:$D$255,'Project labour content'!$D$1,FALSE))*LabEsc26*1</f>
        <v>1.0019439985912801</v>
      </c>
      <c r="BY99" s="249">
        <f>1+IF(ISNA(VLOOKUP($A99,'Project labour content'!$A$7:$D$255,'Project labour content'!$D$1,FALSE)),VLOOKUP($D99,'Project labour content'!$F$6:$G$15,'Project labour content'!$G$1,FALSE),VLOOKUP($A99,'Project labour content'!$A$7:$D$255,'Project labour content'!$D$1,FALSE))*LabEsc27*1</f>
        <v>1.0022410280715812</v>
      </c>
      <c r="BZ99" s="249">
        <f>1+IF(ISNA(VLOOKUP($A99,'Project labour content'!$A$7:$D$255,'Project labour content'!$D$1,FALSE)),VLOOKUP($D99,'Project labour content'!$F$6:$G$15,'Project labour content'!$G$1,FALSE),VLOOKUP($A99,'Project labour content'!$A$7:$D$255,'Project labour content'!$D$1,FALSE))*LabEsc28*1</f>
        <v>1.002464691270248</v>
      </c>
      <c r="CA99" s="249">
        <f>1+IF(ISNA(VLOOKUP($A99,'Project labour content'!$A$7:$D$255,'Project labour content'!$D$1,FALSE)),VLOOKUP($D99,'Project labour content'!$F$6:$G$15,'Project labour content'!$G$1,FALSE),VLOOKUP($A99,'Project labour content'!$A$7:$D$255,'Project labour content'!$D$1,FALSE))*LabEsc29*1</f>
        <v>1.0028236259714685</v>
      </c>
      <c r="CB99" s="250" t="str">
        <f>IF(ISNA(VLOOKUP($A99,'Project labour content'!$A$7:$D$255,'Project labour content'!$D$1,FALSE)),"Category","Project")</f>
        <v>Category</v>
      </c>
      <c r="CD99" s="247" t="str">
        <f t="shared" si="39"/>
        <v>11712</v>
      </c>
    </row>
    <row r="100" spans="1:82" x14ac:dyDescent="0.15">
      <c r="A100" s="11" t="s">
        <v>146</v>
      </c>
      <c r="B100" s="11" t="str">
        <f>VLOOKUP($A100,'Incurred Real 2022$'!$A$25:$AC$426,'Incurred Real 2022$'!B$1,FALSE)</f>
        <v>Vehicle Purchases 2016-17</v>
      </c>
      <c r="C100" s="11" t="str">
        <f>VLOOKUP($A100,'Incurred Real 2022$'!$A$25:$AC$426,'Incurred Real 2022$'!C$1,FALSE)</f>
        <v>ExAnte</v>
      </c>
      <c r="D100" s="11" t="str">
        <f>VLOOKUP($A100,'Incurred Real 2022$'!$A$25:$AC$426,'Incurred Real 2022$'!D$1,FALSE)</f>
        <v>Facilities</v>
      </c>
      <c r="E100" s="11" t="str">
        <f>VLOOKUP($A100,'Incurred Real 2022$'!$A$25:$AC$426,'Incurred Real 2022$'!E$1,FALSE)</f>
        <v>Closed</v>
      </c>
      <c r="F100" s="105" t="str">
        <f>IF(VLOOKUP($A100,'Incurred Real 2022$'!$A$25:$AC$426,'Incurred Real 2022$'!F$1,FALSE)=0,"",VLOOKUP($A100,'Incurred Real 2022$'!$A$25:$AC$426,'Incurred Real 2022$'!F$1,FALSE))</f>
        <v/>
      </c>
      <c r="G100" s="105" t="str">
        <f>IF(VLOOKUP($A100,'Incurred Real 2022$'!$A$25:$AC$426,'Incurred Real 2022$'!G$1,FALSE)=0,"",VLOOKUP($A100,'Incurred Real 2022$'!$A$25:$AC$426,'Incurred Real 2022$'!G$1,FALSE))</f>
        <v/>
      </c>
      <c r="H100" s="105" t="str">
        <f>IF(VLOOKUP($A100,'Incurred Real 2022$'!$A$25:$AC$426,'Incurred Real 2022$'!H$1,FALSE)=0,"",VLOOKUP($A100,'Incurred Real 2022$'!$A$25:$AC$426,'Incurred Real 2022$'!H$1,FALSE))</f>
        <v/>
      </c>
      <c r="I100" s="105" t="str">
        <f>IF(VLOOKUP($A100,'Incurred Real 2022$'!$A$25:$AC$426,'Incurred Real 2022$'!I$1,FALSE)=0,"",VLOOKUP($A100,'Incurred Real 2022$'!$A$25:$AC$426,'Incurred Real 2022$'!I$1,FALSE))</f>
        <v/>
      </c>
      <c r="J100" s="105" t="str">
        <f>IF(VLOOKUP($A100,'Incurred Real 2022$'!$A$25:$AC$426,'Incurred Real 2022$'!J$1,FALSE)=0,"",VLOOKUP($A100,'Incurred Real 2022$'!$A$25:$AC$426,'Incurred Real 2022$'!J$1,FALSE))</f>
        <v/>
      </c>
      <c r="K100" s="105" t="str">
        <f>IF(VLOOKUP($A100,'Incurred Real 2022$'!$A$25:$AC$426,'Incurred Real 2022$'!K$1,FALSE)=0,"",VLOOKUP($A100,'Incurred Real 2022$'!$A$25:$AC$426,'Incurred Real 2022$'!K$1,FALSE))</f>
        <v/>
      </c>
      <c r="L100" s="105" t="str">
        <f>IF(VLOOKUP($A100,'Incurred Real 2022$'!$A$25:$AC$426,'Incurred Real 2022$'!L$1,FALSE)=0,"",VLOOKUP($A100,'Incurred Real 2022$'!$A$25:$AC$426,'Incurred Real 2022$'!L$1,FALSE))</f>
        <v/>
      </c>
      <c r="M100" s="105" t="str">
        <f>IF(VLOOKUP($A100,'Incurred Real 2022$'!$A$25:$AC$426,'Incurred Real 2022$'!M$1,FALSE)=0,"",VLOOKUP($A100,'Incurred Real 2022$'!$A$25:$AC$426,'Incurred Real 2022$'!M$1,FALSE))</f>
        <v/>
      </c>
      <c r="N100" s="105" t="str">
        <f>IF(VLOOKUP($A100,'Incurred Real 2022$'!$A$25:$AC$426,'Incurred Real 2022$'!N$1,FALSE)=0,"",VLOOKUP($A100,'Incurred Real 2022$'!$A$25:$AC$426,'Incurred Real 2022$'!N$1,FALSE))</f>
        <v/>
      </c>
      <c r="O100" s="105" t="str">
        <f>IF(VLOOKUP($A100,'Incurred Real 2022$'!$A$25:$AC$426,'Incurred Real 2022$'!O$1,FALSE)=0,"",VLOOKUP($A100,'Incurred Real 2022$'!$A$25:$AC$426,'Incurred Real 2022$'!O$1,FALSE))</f>
        <v/>
      </c>
      <c r="P100" s="105" t="str">
        <f>IF(VLOOKUP($A100,'Incurred Real 2022$'!$A$25:$AC$426,'Incurred Real 2022$'!P$1,FALSE)=0,"",VLOOKUP($A100,'Incurred Real 2022$'!$A$25:$AC$426,'Incurred Real 2022$'!P$1,FALSE))</f>
        <v/>
      </c>
      <c r="Q100" s="105">
        <f>IF(VLOOKUP($A100,'Incurred Real 2022$'!$A$25:$AC$426,'Incurred Real 2022$'!Q$1,FALSE)=0,"",VLOOKUP($A100,'Incurred Real 2022$'!$A$25:$AC$426,'Incurred Real 2022$'!Q$1,FALSE))</f>
        <v>258600.87</v>
      </c>
      <c r="R100" s="105">
        <f>IF(VLOOKUP($A100,'Incurred Real 2022$'!$A$25:$AC$426,'Incurred Real 2022$'!R$1,FALSE)=0,"",VLOOKUP($A100,'Incurred Real 2022$'!$A$25:$AC$426,'Incurred Real 2022$'!R$1,FALSE))</f>
        <v>7323.17</v>
      </c>
      <c r="S100" s="105" t="str">
        <f>IF(VLOOKUP($A100,'Incurred Real 2022$'!$A$25:$AC$426,'Incurred Real 2022$'!S$1,FALSE)=0,"",VLOOKUP($A100,'Incurred Real 2022$'!$A$25:$AC$426,'Incurred Real 2022$'!S$1,FALSE))</f>
        <v/>
      </c>
      <c r="T100" s="105" t="str">
        <f>IF(VLOOKUP($A100,'Incurred Real 2022$'!$A$25:$AC$426,'Incurred Real 2022$'!T$1,FALSE)=0,"",VLOOKUP($A100,'Incurred Real 2022$'!$A$25:$AC$426,'Incurred Real 2022$'!T$1,FALSE))</f>
        <v/>
      </c>
      <c r="U100" s="105" t="str">
        <f>IF(VLOOKUP($A100,'Incurred Real 2022$'!$A$25:$AC$426,'Incurred Real 2022$'!U$1,FALSE)=0,"",VLOOKUP($A100,'Incurred Real 2022$'!$A$25:$AC$426,'Incurred Real 2022$'!U$1,FALSE))</f>
        <v/>
      </c>
      <c r="V100" s="13" t="str">
        <f>IF(ISTEXT(VLOOKUP($A100,'Incurred Real 2022$'!$A$25:$AC$426,'Incurred Real 2022$'!V$1,FALSE)),"",(VLOOKUP($A100,'Incurred Real 2022$'!$A$25:$AC$426,'Incurred Real 2022$'!V$1,FALSE))*BT100*Incurred_Nominal!V$15)</f>
        <v/>
      </c>
      <c r="W100" s="13" t="str">
        <f>IF(ISTEXT(VLOOKUP($A100,'Incurred Real 2022$'!$A$25:$AC$426,'Incurred Real 2022$'!W$1,FALSE)),"",(VLOOKUP($A100,'Incurred Real 2022$'!$A$25:$AC$426,'Incurred Real 2022$'!W$1,FALSE))*BU100*Incurred_Nominal!W$15)</f>
        <v/>
      </c>
      <c r="X100" s="13" t="str">
        <f>IF(ISTEXT(VLOOKUP($A100,'Incurred Real 2022$'!$A$25:$AC$426,'Incurred Real 2022$'!X$1,FALSE)),"",(VLOOKUP($A100,'Incurred Real 2022$'!$A$25:$AC$426,'Incurred Real 2022$'!X$1,FALSE))*BV100*Incurred_Nominal!X$15)</f>
        <v/>
      </c>
      <c r="Y100" s="13" t="str">
        <f>IF(ISTEXT(VLOOKUP($A100,'Incurred Real 2022$'!$A$25:$AC$426,'Incurred Real 2022$'!Y$1,FALSE)),"",(VLOOKUP($A100,'Incurred Real 2022$'!$A$25:$AC$426,'Incurred Real 2022$'!Y$1,FALSE))*BW100*Incurred_Nominal!Y$15)</f>
        <v/>
      </c>
      <c r="Z100" s="13" t="str">
        <f>IF(ISTEXT(VLOOKUP($A100,'Incurred Real 2022$'!$A$25:$AC$426,'Incurred Real 2022$'!Z$1,FALSE)),"",(VLOOKUP($A100,'Incurred Real 2022$'!$A$25:$AC$426,'Incurred Real 2022$'!Z$1,FALSE))*BX100*Incurred_Nominal!Z$15)</f>
        <v/>
      </c>
      <c r="AA100" s="13" t="str">
        <f>IF(ISTEXT(VLOOKUP($A100,'Incurred Real 2022$'!$A$25:$AC$426,'Incurred Real 2022$'!AA$1,FALSE)),"",(VLOOKUP($A100,'Incurred Real 2022$'!$A$25:$AC$426,'Incurred Real 2022$'!AA$1,FALSE))*BY100*Incurred_Nominal!AA$15)</f>
        <v/>
      </c>
      <c r="AB100" s="13" t="str">
        <f>IF(ISTEXT(VLOOKUP($A100,'Incurred Real 2022$'!$A$25:$AC$426,'Incurred Real 2022$'!AB$1,FALSE)),"",(VLOOKUP($A100,'Incurred Real 2022$'!$A$25:$AC$426,'Incurred Real 2022$'!AB$1,FALSE))*BZ100*Incurred_Nominal!AB$15)</f>
        <v/>
      </c>
      <c r="AC100" s="13" t="str">
        <f>IF(ISTEXT(VLOOKUP($A100,'Incurred Real 2022$'!$A$25:$AC$426,'Incurred Real 2022$'!AC$1,FALSE)),"",(VLOOKUP($A100,'Incurred Real 2022$'!$A$25:$AC$426,'Incurred Real 2022$'!AC$1,FALSE))*CA100*Incurred_Nominal!AC$15)</f>
        <v/>
      </c>
      <c r="AD100" s="232">
        <f t="shared" si="33"/>
        <v>265924.03999999998</v>
      </c>
      <c r="AE100" s="232">
        <f t="shared" si="34"/>
        <v>265924.03999999998</v>
      </c>
      <c r="AF100" s="239">
        <f t="shared" si="35"/>
        <v>333137.50806878007</v>
      </c>
      <c r="AG100" s="237">
        <f t="shared" si="36"/>
        <v>270838.6266696832</v>
      </c>
      <c r="AH100" s="240">
        <f t="shared" si="40"/>
        <v>1.230022143315167</v>
      </c>
      <c r="AI100" s="234" t="str">
        <f>VLOOKUP($A100,Incurred_Real!$A$25:$AP$479,Incurred_Real!AI$1,FALSE)</f>
        <v>2018</v>
      </c>
      <c r="AJ100" s="235">
        <f>VLOOKUP($A100,Incurred_Real!$A$25:$AP$479,Incurred_Real!AJ$1,FALSE)</f>
        <v>43195</v>
      </c>
      <c r="AK100" s="236">
        <f>VLOOKUP($A100,Incurred_Real!$A$25:$AP$479,Incurred_Real!AK$1,FALSE)</f>
        <v>2018</v>
      </c>
      <c r="AL100" s="235" t="str">
        <f>VLOOKUP($A100,Incurred_Real!$A$25:$AP$479,Incurred_Real!AL$1,FALSE)</f>
        <v/>
      </c>
      <c r="AM100" s="237">
        <f>IF(AL100="Commissioned Extra","",(IF((AD100)=0,0,SUMPRODUCT($F$17:$U$17,F100:U100))+VLOOKUP($A100,Incurred_Real!$A$25:$BS$376,Incurred_Real!$AO$1,FALSE)))</f>
        <v>295885.54545936687</v>
      </c>
      <c r="AN100" s="232" cm="1">
        <f t="array" ref="AN100">IF(ROUND(AE100,0)=0,0,LOOKUP(2,1/(F100:AC100&lt;&gt;""),F100:AC100))</f>
        <v>7323.17</v>
      </c>
      <c r="AO100" s="232">
        <f t="shared" si="37"/>
        <v>0</v>
      </c>
      <c r="AP100" s="78"/>
      <c r="AQ100" s="20"/>
      <c r="AR100" s="245">
        <f>VLOOKUP($A100,Incurred_Real!$A$25:$CD$376,Incurred_Real!AR$1,FALSE)</f>
        <v>0</v>
      </c>
      <c r="AS100" s="246">
        <f>VLOOKUP($A100,Incurred_Real!$A$25:$CD$376,Incurred_Real!AS$1,FALSE)</f>
        <v>0</v>
      </c>
      <c r="AT100" s="246">
        <f>VLOOKUP($A100,Incurred_Real!$A$25:$CD$376,Incurred_Real!AT$1,FALSE)</f>
        <v>0</v>
      </c>
      <c r="AU100" s="246">
        <f>VLOOKUP($A100,Incurred_Real!$A$25:$CD$376,Incurred_Real!AU$1,FALSE)</f>
        <v>0</v>
      </c>
      <c r="AV100" s="246">
        <f>VLOOKUP($A100,Incurred_Real!$A$25:$CD$376,Incurred_Real!AV$1,FALSE)</f>
        <v>0</v>
      </c>
      <c r="AW100" s="246">
        <f>VLOOKUP($A100,Incurred_Real!$A$25:$CD$376,Incurred_Real!AW$1,FALSE)</f>
        <v>0</v>
      </c>
      <c r="AX100" s="246">
        <f>VLOOKUP($A100,Incurred_Real!$A$25:$CD$376,Incurred_Real!AX$1,FALSE)</f>
        <v>0</v>
      </c>
      <c r="AY100" s="246">
        <f>VLOOKUP($A100,Incurred_Real!$A$25:$CD$376,Incurred_Real!AY$1,FALSE)</f>
        <v>0</v>
      </c>
      <c r="AZ100" s="246">
        <f>VLOOKUP($A100,Incurred_Real!$A$25:$CD$376,Incurred_Real!AZ$1,FALSE)</f>
        <v>1</v>
      </c>
      <c r="BA100" s="246">
        <f>VLOOKUP($A100,Incurred_Real!$A$25:$CD$376,Incurred_Real!BA$1,FALSE)</f>
        <v>0</v>
      </c>
      <c r="BB100" s="246">
        <f>VLOOKUP($A100,Incurred_Real!$A$25:$CD$376,Incurred_Real!BB$1,FALSE)</f>
        <v>0</v>
      </c>
      <c r="BC100" s="246">
        <f>VLOOKUP($A100,Incurred_Real!$A$25:$CD$376,Incurred_Real!BC$1,FALSE)</f>
        <v>0</v>
      </c>
      <c r="BD100" s="246">
        <f>VLOOKUP($A100,Incurred_Real!$A$25:$CD$376,Incurred_Real!BD$1,FALSE)</f>
        <v>0</v>
      </c>
      <c r="BE100" s="246">
        <f>VLOOKUP($A100,Incurred_Real!$A$25:$CD$376,Incurred_Real!BE$1,FALSE)</f>
        <v>0</v>
      </c>
      <c r="BF100" s="246">
        <f>VLOOKUP($A100,Incurred_Real!$A$25:$CD$376,Incurred_Real!BF$1,FALSE)</f>
        <v>0</v>
      </c>
      <c r="BG100" s="246">
        <f>VLOOKUP($A100,Incurred_Real!$A$25:$CD$376,Incurred_Real!BG$1,FALSE)</f>
        <v>0</v>
      </c>
      <c r="BH100" s="246">
        <f>VLOOKUP($A100,Incurred_Real!$A$25:$CD$376,Incurred_Real!BH$1,FALSE)</f>
        <v>0</v>
      </c>
      <c r="BI100" s="246">
        <f>VLOOKUP($A100,Incurred_Real!$A$25:$CD$376,Incurred_Real!BI$1,FALSE)</f>
        <v>0</v>
      </c>
      <c r="BJ100" s="246">
        <f>VLOOKUP($A100,Incurred_Real!$A$25:$CD$376,Incurred_Real!BJ$1,FALSE)</f>
        <v>0</v>
      </c>
      <c r="BK100" s="246">
        <f>VLOOKUP($A100,Incurred_Real!$A$25:$CD$376,Incurred_Real!BK$1,FALSE)</f>
        <v>0</v>
      </c>
      <c r="BL100" s="246">
        <f>VLOOKUP($A100,Incurred_Real!$A$25:$CD$376,Incurred_Real!BL$1,FALSE)</f>
        <v>0</v>
      </c>
      <c r="BM100" s="246">
        <f>VLOOKUP($A100,Incurred_Real!$A$25:$CD$376,Incurred_Real!BM$1,FALSE)</f>
        <v>0</v>
      </c>
      <c r="BN100" s="246">
        <f>VLOOKUP($A100,Incurred_Real!$A$25:$CD$376,Incurred_Real!BN$1,FALSE)</f>
        <v>0</v>
      </c>
      <c r="BO100" s="246">
        <f>VLOOKUP($A100,Incurred_Real!$A$25:$CD$376,Incurred_Real!BO$1,FALSE)</f>
        <v>0</v>
      </c>
      <c r="BP100" s="246">
        <f>VLOOKUP($A100,Incurred_Real!$A$25:$CD$376,Incurred_Real!BP$1,FALSE)</f>
        <v>0</v>
      </c>
      <c r="BQ100" s="246">
        <f>VLOOKUP($A100,Incurred_Real!$A$25:$CD$376,Incurred_Real!BQ$1,FALSE)</f>
        <v>0</v>
      </c>
      <c r="BR100" s="246">
        <f>VLOOKUP($A100,Incurred_Real!$A$25:$CD$376,Incurred_Real!BR$1,FALSE)</f>
        <v>0</v>
      </c>
      <c r="BS100" s="254">
        <f t="shared" si="38"/>
        <v>1</v>
      </c>
      <c r="BT100" s="249">
        <f>1+IF(ISNA(VLOOKUP($A100,'Project labour content'!$A$7:$D$255,'Project labour content'!$D$1,FALSE)),VLOOKUP($D100,'Project labour content'!$F$6:$G$15,'Project labour content'!$G$1,FALSE),VLOOKUP($A100,'Project labour content'!$A$7:$D$255,'Project labour content'!$D$1,FALSE))*LabEsc22*1</f>
        <v>1.0018661130890889</v>
      </c>
      <c r="BU100" s="249">
        <f>1+IF(ISNA(VLOOKUP($A100,'Project labour content'!$A$7:$D$255,'Project labour content'!$D$1,FALSE)),VLOOKUP($D100,'Project labour content'!$F$6:$G$15,'Project labour content'!$G$1,FALSE),VLOOKUP($A100,'Project labour content'!$A$7:$D$255,'Project labour content'!$D$1,FALSE))*LabEsc23*1</f>
        <v>1.0037411835210055</v>
      </c>
      <c r="BV100" s="249">
        <f>1+IF(ISNA(VLOOKUP($A100,'Project labour content'!$A$7:$D$255,'Project labour content'!$D$1,FALSE)),VLOOKUP($D100,'Project labour content'!$F$6:$G$15,'Project labour content'!$G$1,FALSE),VLOOKUP($A100,'Project labour content'!$A$7:$D$255,'Project labour content'!$D$1,FALSE))*LabEsc24*1</f>
        <v>1.005507499867871</v>
      </c>
      <c r="BW100" s="249">
        <f>1+IF(ISNA(VLOOKUP($A100,'Project labour content'!$A$7:$D$255,'Project labour content'!$D$1,FALSE)),VLOOKUP($D100,'Project labour content'!$F$6:$G$15,'Project labour content'!$G$1,FALSE),VLOOKUP($A100,'Project labour content'!$A$7:$D$255,'Project labour content'!$D$1,FALSE))*LabEsc25*1</f>
        <v>1.0078731862284394</v>
      </c>
      <c r="BX100" s="249">
        <f>1+IF(ISNA(VLOOKUP($A100,'Project labour content'!$A$7:$D$255,'Project labour content'!$D$1,FALSE)),VLOOKUP($D100,'Project labour content'!$F$6:$G$15,'Project labour content'!$G$1,FALSE),VLOOKUP($A100,'Project labour content'!$A$7:$D$255,'Project labour content'!$D$1,FALSE))*LabEsc26*1</f>
        <v>1.0104513900803989</v>
      </c>
      <c r="BY100" s="249">
        <f>1+IF(ISNA(VLOOKUP($A100,'Project labour content'!$A$7:$D$255,'Project labour content'!$D$1,FALSE)),VLOOKUP($D100,'Project labour content'!$F$6:$G$15,'Project labour content'!$G$1,FALSE),VLOOKUP($A100,'Project labour content'!$A$7:$D$255,'Project labour content'!$D$1,FALSE))*LabEsc27*1</f>
        <v>1.0120482898816279</v>
      </c>
      <c r="BZ100" s="249">
        <f>1+IF(ISNA(VLOOKUP($A100,'Project labour content'!$A$7:$D$255,'Project labour content'!$D$1,FALSE)),VLOOKUP($D100,'Project labour content'!$F$6:$G$15,'Project labour content'!$G$1,FALSE),VLOOKUP($A100,'Project labour content'!$A$7:$D$255,'Project labour content'!$D$1,FALSE))*LabEsc28*1</f>
        <v>1.0132507554319534</v>
      </c>
      <c r="CA100" s="249">
        <f>1+IF(ISNA(VLOOKUP($A100,'Project labour content'!$A$7:$D$255,'Project labour content'!$D$1,FALSE)),VLOOKUP($D100,'Project labour content'!$F$6:$G$15,'Project labour content'!$G$1,FALSE),VLOOKUP($A100,'Project labour content'!$A$7:$D$255,'Project labour content'!$D$1,FALSE))*LabEsc29*1</f>
        <v>1.0151804721471156</v>
      </c>
      <c r="CB100" s="250" t="str">
        <f>IF(ISNA(VLOOKUP($A100,'Project labour content'!$A$7:$D$255,'Project labour content'!$D$1,FALSE)),"Category","Project")</f>
        <v>Category</v>
      </c>
      <c r="CD100" s="247" t="str">
        <f t="shared" si="39"/>
        <v>11731</v>
      </c>
    </row>
    <row r="101" spans="1:82" x14ac:dyDescent="0.15">
      <c r="A101" s="11" t="s">
        <v>148</v>
      </c>
      <c r="B101" s="11" t="str">
        <f>VLOOKUP($A101,'Incurred Real 2022$'!$A$25:$AC$426,'Incurred Real 2022$'!B$1,FALSE)</f>
        <v>Online Asset Condition Monitoring Equipment Replacement</v>
      </c>
      <c r="C101" s="11" t="str">
        <f>VLOOKUP($A101,'Incurred Real 2022$'!$A$25:$AC$426,'Incurred Real 2022$'!C$1,FALSE)</f>
        <v>ExAnte</v>
      </c>
      <c r="D101" s="11" t="str">
        <f>VLOOKUP($A101,'Incurred Real 2022$'!$A$25:$AC$426,'Incurred Real 2022$'!D$1,FALSE)</f>
        <v>Replacement</v>
      </c>
      <c r="E101" s="11" t="str">
        <f>VLOOKUP($A101,'Incurred Real 2022$'!$A$25:$AC$426,'Incurred Real 2022$'!E$1,FALSE)</f>
        <v>Closed</v>
      </c>
      <c r="F101" s="105" t="str">
        <f>IF(VLOOKUP($A101,'Incurred Real 2022$'!$A$25:$AC$426,'Incurred Real 2022$'!F$1,FALSE)=0,"",VLOOKUP($A101,'Incurred Real 2022$'!$A$25:$AC$426,'Incurred Real 2022$'!F$1,FALSE))</f>
        <v/>
      </c>
      <c r="G101" s="105" t="str">
        <f>IF(VLOOKUP($A101,'Incurred Real 2022$'!$A$25:$AC$426,'Incurred Real 2022$'!G$1,FALSE)=0,"",VLOOKUP($A101,'Incurred Real 2022$'!$A$25:$AC$426,'Incurred Real 2022$'!G$1,FALSE))</f>
        <v/>
      </c>
      <c r="H101" s="105" t="str">
        <f>IF(VLOOKUP($A101,'Incurred Real 2022$'!$A$25:$AC$426,'Incurred Real 2022$'!H$1,FALSE)=0,"",VLOOKUP($A101,'Incurred Real 2022$'!$A$25:$AC$426,'Incurred Real 2022$'!H$1,FALSE))</f>
        <v/>
      </c>
      <c r="I101" s="105" t="str">
        <f>IF(VLOOKUP($A101,'Incurred Real 2022$'!$A$25:$AC$426,'Incurred Real 2022$'!I$1,FALSE)=0,"",VLOOKUP($A101,'Incurred Real 2022$'!$A$25:$AC$426,'Incurred Real 2022$'!I$1,FALSE))</f>
        <v/>
      </c>
      <c r="J101" s="105" t="str">
        <f>IF(VLOOKUP($A101,'Incurred Real 2022$'!$A$25:$AC$426,'Incurred Real 2022$'!J$1,FALSE)=0,"",VLOOKUP($A101,'Incurred Real 2022$'!$A$25:$AC$426,'Incurred Real 2022$'!J$1,FALSE))</f>
        <v/>
      </c>
      <c r="K101" s="105" t="str">
        <f>IF(VLOOKUP($A101,'Incurred Real 2022$'!$A$25:$AC$426,'Incurred Real 2022$'!K$1,FALSE)=0,"",VLOOKUP($A101,'Incurred Real 2022$'!$A$25:$AC$426,'Incurred Real 2022$'!K$1,FALSE))</f>
        <v/>
      </c>
      <c r="L101" s="105" t="str">
        <f>IF(VLOOKUP($A101,'Incurred Real 2022$'!$A$25:$AC$426,'Incurred Real 2022$'!L$1,FALSE)=0,"",VLOOKUP($A101,'Incurred Real 2022$'!$A$25:$AC$426,'Incurred Real 2022$'!L$1,FALSE))</f>
        <v/>
      </c>
      <c r="M101" s="105" t="str">
        <f>IF(VLOOKUP($A101,'Incurred Real 2022$'!$A$25:$AC$426,'Incurred Real 2022$'!M$1,FALSE)=0,"",VLOOKUP($A101,'Incurred Real 2022$'!$A$25:$AC$426,'Incurred Real 2022$'!M$1,FALSE))</f>
        <v/>
      </c>
      <c r="N101" s="105" t="str">
        <f>IF(VLOOKUP($A101,'Incurred Real 2022$'!$A$25:$AC$426,'Incurred Real 2022$'!N$1,FALSE)=0,"",VLOOKUP($A101,'Incurred Real 2022$'!$A$25:$AC$426,'Incurred Real 2022$'!N$1,FALSE))</f>
        <v/>
      </c>
      <c r="O101" s="105" t="str">
        <f>IF(VLOOKUP($A101,'Incurred Real 2022$'!$A$25:$AC$426,'Incurred Real 2022$'!O$1,FALSE)=0,"",VLOOKUP($A101,'Incurred Real 2022$'!$A$25:$AC$426,'Incurred Real 2022$'!O$1,FALSE))</f>
        <v/>
      </c>
      <c r="P101" s="105">
        <f>IF(VLOOKUP($A101,'Incurred Real 2022$'!$A$25:$AC$426,'Incurred Real 2022$'!P$1,FALSE)=0,"",VLOOKUP($A101,'Incurred Real 2022$'!$A$25:$AC$426,'Incurred Real 2022$'!P$1,FALSE))</f>
        <v>9229.4500000000007</v>
      </c>
      <c r="Q101" s="105">
        <f>IF(VLOOKUP($A101,'Incurred Real 2022$'!$A$25:$AC$426,'Incurred Real 2022$'!Q$1,FALSE)=0,"",VLOOKUP($A101,'Incurred Real 2022$'!$A$25:$AC$426,'Incurred Real 2022$'!Q$1,FALSE))</f>
        <v>3056298.04</v>
      </c>
      <c r="R101" s="105">
        <f>IF(VLOOKUP($A101,'Incurred Real 2022$'!$A$25:$AC$426,'Incurred Real 2022$'!R$1,FALSE)=0,"",VLOOKUP($A101,'Incurred Real 2022$'!$A$25:$AC$426,'Incurred Real 2022$'!R$1,FALSE))</f>
        <v>4303855.3499999996</v>
      </c>
      <c r="S101" s="105">
        <f>IF(VLOOKUP($A101,'Incurred Real 2022$'!$A$25:$AC$426,'Incurred Real 2022$'!S$1,FALSE)=0,"",VLOOKUP($A101,'Incurred Real 2022$'!$A$25:$AC$426,'Incurred Real 2022$'!S$1,FALSE))</f>
        <v>591684.93000000005</v>
      </c>
      <c r="T101" s="105">
        <f>IF(VLOOKUP($A101,'Incurred Real 2022$'!$A$25:$AC$426,'Incurred Real 2022$'!T$1,FALSE)=0,"",VLOOKUP($A101,'Incurred Real 2022$'!$A$25:$AC$426,'Incurred Real 2022$'!T$1,FALSE))</f>
        <v>341090.01</v>
      </c>
      <c r="U101" s="105">
        <f>IF(VLOOKUP($A101,'Incurred Real 2022$'!$A$25:$AC$426,'Incurred Real 2022$'!U$1,FALSE)=0,"",VLOOKUP($A101,'Incurred Real 2022$'!$A$25:$AC$426,'Incurred Real 2022$'!U$1,FALSE))</f>
        <v>64174.6</v>
      </c>
      <c r="V101" s="13" t="str">
        <f>IF(ISTEXT(VLOOKUP($A101,'Incurred Real 2022$'!$A$25:$AC$426,'Incurred Real 2022$'!V$1,FALSE)),"",(VLOOKUP($A101,'Incurred Real 2022$'!$A$25:$AC$426,'Incurred Real 2022$'!V$1,FALSE))*BT101*Incurred_Nominal!V$15)</f>
        <v/>
      </c>
      <c r="W101" s="13" t="str">
        <f>IF(ISTEXT(VLOOKUP($A101,'Incurred Real 2022$'!$A$25:$AC$426,'Incurred Real 2022$'!W$1,FALSE)),"",(VLOOKUP($A101,'Incurred Real 2022$'!$A$25:$AC$426,'Incurred Real 2022$'!W$1,FALSE))*BU101*Incurred_Nominal!W$15)</f>
        <v/>
      </c>
      <c r="X101" s="13" t="str">
        <f>IF(ISTEXT(VLOOKUP($A101,'Incurred Real 2022$'!$A$25:$AC$426,'Incurred Real 2022$'!X$1,FALSE)),"",(VLOOKUP($A101,'Incurred Real 2022$'!$A$25:$AC$426,'Incurred Real 2022$'!X$1,FALSE))*BV101*Incurred_Nominal!X$15)</f>
        <v/>
      </c>
      <c r="Y101" s="13" t="str">
        <f>IF(ISTEXT(VLOOKUP($A101,'Incurred Real 2022$'!$A$25:$AC$426,'Incurred Real 2022$'!Y$1,FALSE)),"",(VLOOKUP($A101,'Incurred Real 2022$'!$A$25:$AC$426,'Incurred Real 2022$'!Y$1,FALSE))*BW101*Incurred_Nominal!Y$15)</f>
        <v/>
      </c>
      <c r="Z101" s="13" t="str">
        <f>IF(ISTEXT(VLOOKUP($A101,'Incurred Real 2022$'!$A$25:$AC$426,'Incurred Real 2022$'!Z$1,FALSE)),"",(VLOOKUP($A101,'Incurred Real 2022$'!$A$25:$AC$426,'Incurred Real 2022$'!Z$1,FALSE))*BX101*Incurred_Nominal!Z$15)</f>
        <v/>
      </c>
      <c r="AA101" s="13" t="str">
        <f>IF(ISTEXT(VLOOKUP($A101,'Incurred Real 2022$'!$A$25:$AC$426,'Incurred Real 2022$'!AA$1,FALSE)),"",(VLOOKUP($A101,'Incurred Real 2022$'!$A$25:$AC$426,'Incurred Real 2022$'!AA$1,FALSE))*BY101*Incurred_Nominal!AA$15)</f>
        <v/>
      </c>
      <c r="AB101" s="13" t="str">
        <f>IF(ISTEXT(VLOOKUP($A101,'Incurred Real 2022$'!$A$25:$AC$426,'Incurred Real 2022$'!AB$1,FALSE)),"",(VLOOKUP($A101,'Incurred Real 2022$'!$A$25:$AC$426,'Incurred Real 2022$'!AB$1,FALSE))*BZ101*Incurred_Nominal!AB$15)</f>
        <v/>
      </c>
      <c r="AC101" s="13" t="str">
        <f>IF(ISTEXT(VLOOKUP($A101,'Incurred Real 2022$'!$A$25:$AC$426,'Incurred Real 2022$'!AC$1,FALSE)),"",(VLOOKUP($A101,'Incurred Real 2022$'!$A$25:$AC$426,'Incurred Real 2022$'!AC$1,FALSE))*CA101*Incurred_Nominal!AC$15)</f>
        <v/>
      </c>
      <c r="AD101" s="232">
        <f t="shared" si="33"/>
        <v>8366332.379999999</v>
      </c>
      <c r="AE101" s="232">
        <f t="shared" si="34"/>
        <v>8366332.379999999</v>
      </c>
      <c r="AF101" s="239">
        <f t="shared" si="35"/>
        <v>10337015.754908709</v>
      </c>
      <c r="AG101" s="237">
        <f t="shared" si="36"/>
        <v>8403926.5561905168</v>
      </c>
      <c r="AH101" s="240">
        <f t="shared" si="40"/>
        <v>1.230022143315167</v>
      </c>
      <c r="AI101" s="234">
        <f>VLOOKUP($A101,Incurred_Real!$A$25:$AP$479,Incurred_Real!AI$1,FALSE)</f>
        <v>2021</v>
      </c>
      <c r="AJ101" s="235">
        <f>VLOOKUP($A101,Incurred_Real!$A$25:$AP$479,Incurred_Real!AJ$1,FALSE)</f>
        <v>43819</v>
      </c>
      <c r="AK101" s="236">
        <f>VLOOKUP($A101,Incurred_Real!$A$25:$AP$479,Incurred_Real!AK$1,FALSE)</f>
        <v>2020</v>
      </c>
      <c r="AL101" s="235" t="str">
        <f>VLOOKUP($A101,Incurred_Real!$A$25:$AP$479,Incurred_Real!AL$1,FALSE)</f>
        <v/>
      </c>
      <c r="AM101" s="237">
        <f>IF(AL101="Commissioned Extra","",(IF((AD101)=0,0,SUMPRODUCT($F$17:$U$17,F101:U101))+VLOOKUP($A101,Incurred_Real!$A$25:$BS$376,Incurred_Real!$AO$1,FALSE)))</f>
        <v>9181114.317610113</v>
      </c>
      <c r="AN101" s="232" cm="1">
        <f t="array" ref="AN101">IF(ROUND(AE101,0)=0,0,LOOKUP(2,1/(F101:AC101&lt;&gt;""),F101:AC101))</f>
        <v>64174.6</v>
      </c>
      <c r="AO101" s="232">
        <f t="shared" si="37"/>
        <v>0</v>
      </c>
      <c r="AP101" s="78"/>
      <c r="AQ101" s="20"/>
      <c r="AR101" s="245">
        <f>VLOOKUP($A101,Incurred_Real!$A$25:$CD$376,Incurred_Real!AR$1,FALSE)</f>
        <v>0</v>
      </c>
      <c r="AS101" s="246">
        <f>VLOOKUP($A101,Incurred_Real!$A$25:$CD$376,Incurred_Real!AS$1,FALSE)</f>
        <v>0</v>
      </c>
      <c r="AT101" s="246">
        <f>VLOOKUP($A101,Incurred_Real!$A$25:$CD$376,Incurred_Real!AT$1,FALSE)</f>
        <v>0</v>
      </c>
      <c r="AU101" s="246">
        <f>VLOOKUP($A101,Incurred_Real!$A$25:$CD$376,Incurred_Real!AU$1,FALSE)</f>
        <v>0</v>
      </c>
      <c r="AV101" s="246">
        <f>VLOOKUP($A101,Incurred_Real!$A$25:$CD$376,Incurred_Real!AV$1,FALSE)</f>
        <v>0</v>
      </c>
      <c r="AW101" s="246">
        <f>VLOOKUP($A101,Incurred_Real!$A$25:$CD$376,Incurred_Real!AW$1,FALSE)</f>
        <v>0</v>
      </c>
      <c r="AX101" s="246">
        <f>VLOOKUP($A101,Incurred_Real!$A$25:$CD$376,Incurred_Real!AX$1,FALSE)</f>
        <v>0</v>
      </c>
      <c r="AY101" s="246">
        <f>VLOOKUP($A101,Incurred_Real!$A$25:$CD$376,Incurred_Real!AY$1,FALSE)</f>
        <v>0</v>
      </c>
      <c r="AZ101" s="246">
        <f>VLOOKUP($A101,Incurred_Real!$A$25:$CD$376,Incurred_Real!AZ$1,FALSE)</f>
        <v>0</v>
      </c>
      <c r="BA101" s="246">
        <f>VLOOKUP($A101,Incurred_Real!$A$25:$CD$376,Incurred_Real!BA$1,FALSE)</f>
        <v>0</v>
      </c>
      <c r="BB101" s="246">
        <f>VLOOKUP($A101,Incurred_Real!$A$25:$CD$376,Incurred_Real!BB$1,FALSE)</f>
        <v>4.2203107165187555E-2</v>
      </c>
      <c r="BC101" s="246">
        <f>VLOOKUP($A101,Incurred_Real!$A$25:$CD$376,Incurred_Real!BC$1,FALSE)</f>
        <v>0</v>
      </c>
      <c r="BD101" s="246">
        <f>VLOOKUP($A101,Incurred_Real!$A$25:$CD$376,Incurred_Real!BD$1,FALSE)</f>
        <v>2.5238272968515992E-2</v>
      </c>
      <c r="BE101" s="246">
        <f>VLOOKUP($A101,Incurred_Real!$A$25:$CD$376,Incurred_Real!BE$1,FALSE)</f>
        <v>0</v>
      </c>
      <c r="BF101" s="246">
        <f>VLOOKUP($A101,Incurred_Real!$A$25:$CD$376,Incurred_Real!BF$1,FALSE)</f>
        <v>0</v>
      </c>
      <c r="BG101" s="246">
        <f>VLOOKUP($A101,Incurred_Real!$A$25:$CD$376,Incurred_Real!BG$1,FALSE)</f>
        <v>0.9325586198662964</v>
      </c>
      <c r="BH101" s="246">
        <f>VLOOKUP($A101,Incurred_Real!$A$25:$CD$376,Incurred_Real!BH$1,FALSE)</f>
        <v>0</v>
      </c>
      <c r="BI101" s="246">
        <f>VLOOKUP($A101,Incurred_Real!$A$25:$CD$376,Incurred_Real!BI$1,FALSE)</f>
        <v>0</v>
      </c>
      <c r="BJ101" s="246">
        <f>VLOOKUP($A101,Incurred_Real!$A$25:$CD$376,Incurred_Real!BJ$1,FALSE)</f>
        <v>0</v>
      </c>
      <c r="BK101" s="246">
        <f>VLOOKUP($A101,Incurred_Real!$A$25:$CD$376,Incurred_Real!BK$1,FALSE)</f>
        <v>0</v>
      </c>
      <c r="BL101" s="246">
        <f>VLOOKUP($A101,Incurred_Real!$A$25:$CD$376,Incurred_Real!BL$1,FALSE)</f>
        <v>0</v>
      </c>
      <c r="BM101" s="246">
        <f>VLOOKUP($A101,Incurred_Real!$A$25:$CD$376,Incurred_Real!BM$1,FALSE)</f>
        <v>0</v>
      </c>
      <c r="BN101" s="246">
        <f>VLOOKUP($A101,Incurred_Real!$A$25:$CD$376,Incurred_Real!BN$1,FALSE)</f>
        <v>0</v>
      </c>
      <c r="BO101" s="246">
        <f>VLOOKUP($A101,Incurred_Real!$A$25:$CD$376,Incurred_Real!BO$1,FALSE)</f>
        <v>0</v>
      </c>
      <c r="BP101" s="246">
        <f>VLOOKUP($A101,Incurred_Real!$A$25:$CD$376,Incurred_Real!BP$1,FALSE)</f>
        <v>0</v>
      </c>
      <c r="BQ101" s="246">
        <f>VLOOKUP($A101,Incurred_Real!$A$25:$CD$376,Incurred_Real!BQ$1,FALSE)</f>
        <v>0</v>
      </c>
      <c r="BR101" s="246">
        <f>VLOOKUP($A101,Incurred_Real!$A$25:$CD$376,Incurred_Real!BR$1,FALSE)</f>
        <v>0</v>
      </c>
      <c r="BS101" s="254">
        <f t="shared" si="38"/>
        <v>1</v>
      </c>
      <c r="BT101" s="249">
        <f>1+IF(ISNA(VLOOKUP($A101,'Project labour content'!$A$7:$D$255,'Project labour content'!$D$1,FALSE)),VLOOKUP($D101,'Project labour content'!$F$6:$G$15,'Project labour content'!$G$1,FALSE),VLOOKUP($A101,'Project labour content'!$A$7:$D$255,'Project labour content'!$D$1,FALSE))*LabEsc22*1</f>
        <v>1.0008946620064583</v>
      </c>
      <c r="BU101" s="249">
        <f>1+IF(ISNA(VLOOKUP($A101,'Project labour content'!$A$7:$D$255,'Project labour content'!$D$1,FALSE)),VLOOKUP($D101,'Project labour content'!$F$6:$G$15,'Project labour content'!$G$1,FALSE),VLOOKUP($A101,'Project labour content'!$A$7:$D$255,'Project labour content'!$D$1,FALSE))*LabEsc23*1</f>
        <v>1.0017936183905476</v>
      </c>
      <c r="BV101" s="249">
        <f>1+IF(ISNA(VLOOKUP($A101,'Project labour content'!$A$7:$D$255,'Project labour content'!$D$1,FALSE)),VLOOKUP($D101,'Project labour content'!$F$6:$G$15,'Project labour content'!$G$1,FALSE),VLOOKUP($A101,'Project labour content'!$A$7:$D$255,'Project labour content'!$D$1,FALSE))*LabEsc24*1</f>
        <v>1.0026404353043599</v>
      </c>
      <c r="BW101" s="249">
        <f>1+IF(ISNA(VLOOKUP($A101,'Project labour content'!$A$7:$D$255,'Project labour content'!$D$1,FALSE)),VLOOKUP($D101,'Project labour content'!$F$6:$G$15,'Project labour content'!$G$1,FALSE),VLOOKUP($A101,'Project labour content'!$A$7:$D$255,'Project labour content'!$D$1,FALSE))*LabEsc25*1</f>
        <v>1.0037746054242589</v>
      </c>
      <c r="BX101" s="249">
        <f>1+IF(ISNA(VLOOKUP($A101,'Project labour content'!$A$7:$D$255,'Project labour content'!$D$1,FALSE)),VLOOKUP($D101,'Project labour content'!$F$6:$G$15,'Project labour content'!$G$1,FALSE),VLOOKUP($A101,'Project labour content'!$A$7:$D$255,'Project labour content'!$D$1,FALSE))*LabEsc26*1</f>
        <v>1.0050106618265955</v>
      </c>
      <c r="BY101" s="249">
        <f>1+IF(ISNA(VLOOKUP($A101,'Project labour content'!$A$7:$D$255,'Project labour content'!$D$1,FALSE)),VLOOKUP($D101,'Project labour content'!$F$6:$G$15,'Project labour content'!$G$1,FALSE),VLOOKUP($A101,'Project labour content'!$A$7:$D$255,'Project labour content'!$D$1,FALSE))*LabEsc27*1</f>
        <v>1.0057762561459505</v>
      </c>
      <c r="BZ101" s="249">
        <f>1+IF(ISNA(VLOOKUP($A101,'Project labour content'!$A$7:$D$255,'Project labour content'!$D$1,FALSE)),VLOOKUP($D101,'Project labour content'!$F$6:$G$15,'Project labour content'!$G$1,FALSE),VLOOKUP($A101,'Project labour content'!$A$7:$D$255,'Project labour content'!$D$1,FALSE))*LabEsc28*1</f>
        <v>1.0063527486684249</v>
      </c>
      <c r="CA101" s="249">
        <f>1+IF(ISNA(VLOOKUP($A101,'Project labour content'!$A$7:$D$255,'Project labour content'!$D$1,FALSE)),VLOOKUP($D101,'Project labour content'!$F$6:$G$15,'Project labour content'!$G$1,FALSE),VLOOKUP($A101,'Project labour content'!$A$7:$D$255,'Project labour content'!$D$1,FALSE))*LabEsc29*1</f>
        <v>1.0072779038684916</v>
      </c>
      <c r="CB101" s="250" t="str">
        <f>IF(ISNA(VLOOKUP($A101,'Project labour content'!$A$7:$D$255,'Project labour content'!$D$1,FALSE)),"Category","Project")</f>
        <v>Category</v>
      </c>
      <c r="CD101" s="247" t="str">
        <f t="shared" si="39"/>
        <v>11733</v>
      </c>
    </row>
    <row r="102" spans="1:82" x14ac:dyDescent="0.15">
      <c r="A102" s="11" t="s">
        <v>149</v>
      </c>
      <c r="B102" s="11" t="str">
        <f>VLOOKUP($A102,'Incurred Real 2022$'!$A$25:$AC$426,'Incurred Real 2022$'!B$1,FALSE)</f>
        <v>Network Aerial Laser Survey 2013-18</v>
      </c>
      <c r="C102" s="11" t="str">
        <f>VLOOKUP($A102,'Incurred Real 2022$'!$A$25:$AC$426,'Incurred Real 2022$'!C$1,FALSE)</f>
        <v>ExAnte</v>
      </c>
      <c r="D102" s="11" t="str">
        <f>VLOOKUP($A102,'Incurred Real 2022$'!$A$25:$AC$426,'Incurred Real 2022$'!D$1,FALSE)</f>
        <v>Security/Compliance</v>
      </c>
      <c r="E102" s="11" t="str">
        <f>VLOOKUP($A102,'Incurred Real 2022$'!$A$25:$AC$426,'Incurred Real 2022$'!E$1,FALSE)</f>
        <v>Closed</v>
      </c>
      <c r="F102" s="105" t="str">
        <f>IF(VLOOKUP($A102,'Incurred Real 2022$'!$A$25:$AC$426,'Incurred Real 2022$'!F$1,FALSE)=0,"",VLOOKUP($A102,'Incurred Real 2022$'!$A$25:$AC$426,'Incurred Real 2022$'!F$1,FALSE))</f>
        <v/>
      </c>
      <c r="G102" s="105" t="str">
        <f>IF(VLOOKUP($A102,'Incurred Real 2022$'!$A$25:$AC$426,'Incurred Real 2022$'!G$1,FALSE)=0,"",VLOOKUP($A102,'Incurred Real 2022$'!$A$25:$AC$426,'Incurred Real 2022$'!G$1,FALSE))</f>
        <v/>
      </c>
      <c r="H102" s="105" t="str">
        <f>IF(VLOOKUP($A102,'Incurred Real 2022$'!$A$25:$AC$426,'Incurred Real 2022$'!H$1,FALSE)=0,"",VLOOKUP($A102,'Incurred Real 2022$'!$A$25:$AC$426,'Incurred Real 2022$'!H$1,FALSE))</f>
        <v/>
      </c>
      <c r="I102" s="105" t="str">
        <f>IF(VLOOKUP($A102,'Incurred Real 2022$'!$A$25:$AC$426,'Incurred Real 2022$'!I$1,FALSE)=0,"",VLOOKUP($A102,'Incurred Real 2022$'!$A$25:$AC$426,'Incurred Real 2022$'!I$1,FALSE))</f>
        <v/>
      </c>
      <c r="J102" s="105" t="str">
        <f>IF(VLOOKUP($A102,'Incurred Real 2022$'!$A$25:$AC$426,'Incurred Real 2022$'!J$1,FALSE)=0,"",VLOOKUP($A102,'Incurred Real 2022$'!$A$25:$AC$426,'Incurred Real 2022$'!J$1,FALSE))</f>
        <v/>
      </c>
      <c r="K102" s="105" t="str">
        <f>IF(VLOOKUP($A102,'Incurred Real 2022$'!$A$25:$AC$426,'Incurred Real 2022$'!K$1,FALSE)=0,"",VLOOKUP($A102,'Incurred Real 2022$'!$A$25:$AC$426,'Incurred Real 2022$'!K$1,FALSE))</f>
        <v/>
      </c>
      <c r="L102" s="105" t="str">
        <f>IF(VLOOKUP($A102,'Incurred Real 2022$'!$A$25:$AC$426,'Incurred Real 2022$'!L$1,FALSE)=0,"",VLOOKUP($A102,'Incurred Real 2022$'!$A$25:$AC$426,'Incurred Real 2022$'!L$1,FALSE))</f>
        <v/>
      </c>
      <c r="M102" s="105" t="str">
        <f>IF(VLOOKUP($A102,'Incurred Real 2022$'!$A$25:$AC$426,'Incurred Real 2022$'!M$1,FALSE)=0,"",VLOOKUP($A102,'Incurred Real 2022$'!$A$25:$AC$426,'Incurred Real 2022$'!M$1,FALSE))</f>
        <v/>
      </c>
      <c r="N102" s="105" t="str">
        <f>IF(VLOOKUP($A102,'Incurred Real 2022$'!$A$25:$AC$426,'Incurred Real 2022$'!N$1,FALSE)=0,"",VLOOKUP($A102,'Incurred Real 2022$'!$A$25:$AC$426,'Incurred Real 2022$'!N$1,FALSE))</f>
        <v/>
      </c>
      <c r="O102" s="105">
        <f>IF(VLOOKUP($A102,'Incurred Real 2022$'!$A$25:$AC$426,'Incurred Real 2022$'!O$1,FALSE)=0,"",VLOOKUP($A102,'Incurred Real 2022$'!$A$25:$AC$426,'Incurred Real 2022$'!O$1,FALSE))</f>
        <v>20669.349999999999</v>
      </c>
      <c r="P102" s="105">
        <f>IF(VLOOKUP($A102,'Incurred Real 2022$'!$A$25:$AC$426,'Incurred Real 2022$'!P$1,FALSE)=0,"",VLOOKUP($A102,'Incurred Real 2022$'!$A$25:$AC$426,'Incurred Real 2022$'!P$1,FALSE))</f>
        <v>91992.08</v>
      </c>
      <c r="Q102" s="105">
        <f>IF(VLOOKUP($A102,'Incurred Real 2022$'!$A$25:$AC$426,'Incurred Real 2022$'!Q$1,FALSE)=0,"",VLOOKUP($A102,'Incurred Real 2022$'!$A$25:$AC$426,'Incurred Real 2022$'!Q$1,FALSE))</f>
        <v>1594839.93</v>
      </c>
      <c r="R102" s="105">
        <f>IF(VLOOKUP($A102,'Incurred Real 2022$'!$A$25:$AC$426,'Incurred Real 2022$'!R$1,FALSE)=0,"",VLOOKUP($A102,'Incurred Real 2022$'!$A$25:$AC$426,'Incurred Real 2022$'!R$1,FALSE))</f>
        <v>803439.22</v>
      </c>
      <c r="S102" s="105">
        <f>IF(VLOOKUP($A102,'Incurred Real 2022$'!$A$25:$AC$426,'Incurred Real 2022$'!S$1,FALSE)=0,"",VLOOKUP($A102,'Incurred Real 2022$'!$A$25:$AC$426,'Incurred Real 2022$'!S$1,FALSE))</f>
        <v>188082.25</v>
      </c>
      <c r="T102" s="105">
        <f>IF(VLOOKUP($A102,'Incurred Real 2022$'!$A$25:$AC$426,'Incurred Real 2022$'!T$1,FALSE)=0,"",VLOOKUP($A102,'Incurred Real 2022$'!$A$25:$AC$426,'Incurred Real 2022$'!T$1,FALSE))</f>
        <v>68848.460000000006</v>
      </c>
      <c r="U102" s="105">
        <f>IF(VLOOKUP($A102,'Incurred Real 2022$'!$A$25:$AC$426,'Incurred Real 2022$'!U$1,FALSE)=0,"",VLOOKUP($A102,'Incurred Real 2022$'!$A$25:$AC$426,'Incurred Real 2022$'!U$1,FALSE))</f>
        <v>14109.9</v>
      </c>
      <c r="V102" s="13">
        <f>IF(ISTEXT(VLOOKUP($A102,'Incurred Real 2022$'!$A$25:$AC$426,'Incurred Real 2022$'!V$1,FALSE)),"",(VLOOKUP($A102,'Incurred Real 2022$'!$A$25:$AC$426,'Incurred Real 2022$'!V$1,FALSE))*BT102*Incurred_Nominal!V$15)</f>
        <v>225.9379936041004</v>
      </c>
      <c r="W102" s="13" t="str">
        <f>IF(ISTEXT(VLOOKUP($A102,'Incurred Real 2022$'!$A$25:$AC$426,'Incurred Real 2022$'!W$1,FALSE)),"",(VLOOKUP($A102,'Incurred Real 2022$'!$A$25:$AC$426,'Incurred Real 2022$'!W$1,FALSE))*BU102*Incurred_Nominal!W$15)</f>
        <v/>
      </c>
      <c r="X102" s="13" t="str">
        <f>IF(ISTEXT(VLOOKUP($A102,'Incurred Real 2022$'!$A$25:$AC$426,'Incurred Real 2022$'!X$1,FALSE)),"",(VLOOKUP($A102,'Incurred Real 2022$'!$A$25:$AC$426,'Incurred Real 2022$'!X$1,FALSE))*BV102*Incurred_Nominal!X$15)</f>
        <v/>
      </c>
      <c r="Y102" s="13" t="str">
        <f>IF(ISTEXT(VLOOKUP($A102,'Incurred Real 2022$'!$A$25:$AC$426,'Incurred Real 2022$'!Y$1,FALSE)),"",(VLOOKUP($A102,'Incurred Real 2022$'!$A$25:$AC$426,'Incurred Real 2022$'!Y$1,FALSE))*BW102*Incurred_Nominal!Y$15)</f>
        <v/>
      </c>
      <c r="Z102" s="13" t="str">
        <f>IF(ISTEXT(VLOOKUP($A102,'Incurred Real 2022$'!$A$25:$AC$426,'Incurred Real 2022$'!Z$1,FALSE)),"",(VLOOKUP($A102,'Incurred Real 2022$'!$A$25:$AC$426,'Incurred Real 2022$'!Z$1,FALSE))*BX102*Incurred_Nominal!Z$15)</f>
        <v/>
      </c>
      <c r="AA102" s="13" t="str">
        <f>IF(ISTEXT(VLOOKUP($A102,'Incurred Real 2022$'!$A$25:$AC$426,'Incurred Real 2022$'!AA$1,FALSE)),"",(VLOOKUP($A102,'Incurred Real 2022$'!$A$25:$AC$426,'Incurred Real 2022$'!AA$1,FALSE))*BY102*Incurred_Nominal!AA$15)</f>
        <v/>
      </c>
      <c r="AB102" s="13" t="str">
        <f>IF(ISTEXT(VLOOKUP($A102,'Incurred Real 2022$'!$A$25:$AC$426,'Incurred Real 2022$'!AB$1,FALSE)),"",(VLOOKUP($A102,'Incurred Real 2022$'!$A$25:$AC$426,'Incurred Real 2022$'!AB$1,FALSE))*BZ102*Incurred_Nominal!AB$15)</f>
        <v/>
      </c>
      <c r="AC102" s="13" t="str">
        <f>IF(ISTEXT(VLOOKUP($A102,'Incurred Real 2022$'!$A$25:$AC$426,'Incurred Real 2022$'!AC$1,FALSE)),"",(VLOOKUP($A102,'Incurred Real 2022$'!$A$25:$AC$426,'Incurred Real 2022$'!AC$1,FALSE))*CA102*Incurred_Nominal!AC$15)</f>
        <v/>
      </c>
      <c r="AD102" s="232">
        <f t="shared" si="33"/>
        <v>2782207.1279936042</v>
      </c>
      <c r="AE102" s="232">
        <f t="shared" si="34"/>
        <v>2782207.1279936042</v>
      </c>
      <c r="AF102" s="239" t="str">
        <f t="shared" si="35"/>
        <v/>
      </c>
      <c r="AG102" s="237" t="str">
        <f t="shared" si="36"/>
        <v/>
      </c>
      <c r="AH102" s="240" t="str">
        <f t="shared" si="40"/>
        <v/>
      </c>
      <c r="AI102" s="234">
        <f>VLOOKUP($A102,Incurred_Real!$A$25:$AP$479,Incurred_Real!AI$1,FALSE)</f>
        <v>2022</v>
      </c>
      <c r="AJ102" s="235">
        <f>VLOOKUP($A102,Incurred_Real!$A$25:$AP$479,Incurred_Real!AJ$1,FALSE)</f>
        <v>43922</v>
      </c>
      <c r="AK102" s="236">
        <f>VLOOKUP($A102,Incurred_Real!$A$25:$AP$479,Incurred_Real!AK$1,FALSE)</f>
        <v>2020</v>
      </c>
      <c r="AL102" s="235" t="str">
        <f>VLOOKUP($A102,Incurred_Real!$A$25:$AP$479,Incurred_Real!AL$1,FALSE)</f>
        <v>Commissioned Extra</v>
      </c>
      <c r="AM102" s="237" t="str">
        <f>IF(AL102="Commissioned Extra","",(IF((AD102)=0,0,SUMPRODUCT($F$17:$U$17,F102:U102))+VLOOKUP($A102,Incurred_Real!$A$25:$BS$376,Incurred_Real!$AO$1,FALSE)))</f>
        <v/>
      </c>
      <c r="AN102" s="232" cm="1">
        <f t="array" ref="AN102">IF(ROUND(AE102,0)=0,0,LOOKUP(2,1/(F102:AC102&lt;&gt;""),F102:AC102))</f>
        <v>225.9379936041004</v>
      </c>
      <c r="AO102" s="232">
        <f t="shared" si="37"/>
        <v>225.9379936041004</v>
      </c>
      <c r="AP102" s="78"/>
      <c r="AQ102" s="20"/>
      <c r="AR102" s="245">
        <f>VLOOKUP($A102,Incurred_Real!$A$25:$CD$376,Incurred_Real!AR$1,FALSE)</f>
        <v>0</v>
      </c>
      <c r="AS102" s="246">
        <f>VLOOKUP($A102,Incurred_Real!$A$25:$CD$376,Incurred_Real!AS$1,FALSE)</f>
        <v>0</v>
      </c>
      <c r="AT102" s="246">
        <f>VLOOKUP($A102,Incurred_Real!$A$25:$CD$376,Incurred_Real!AT$1,FALSE)</f>
        <v>0</v>
      </c>
      <c r="AU102" s="246">
        <f>VLOOKUP($A102,Incurred_Real!$A$25:$CD$376,Incurred_Real!AU$1,FALSE)</f>
        <v>0</v>
      </c>
      <c r="AV102" s="246">
        <f>VLOOKUP($A102,Incurred_Real!$A$25:$CD$376,Incurred_Real!AV$1,FALSE)</f>
        <v>0</v>
      </c>
      <c r="AW102" s="246">
        <f>VLOOKUP($A102,Incurred_Real!$A$25:$CD$376,Incurred_Real!AW$1,FALSE)</f>
        <v>0</v>
      </c>
      <c r="AX102" s="246">
        <f>VLOOKUP($A102,Incurred_Real!$A$25:$CD$376,Incurred_Real!AX$1,FALSE)</f>
        <v>0</v>
      </c>
      <c r="AY102" s="246">
        <f>VLOOKUP($A102,Incurred_Real!$A$25:$CD$376,Incurred_Real!AY$1,FALSE)</f>
        <v>0</v>
      </c>
      <c r="AZ102" s="246">
        <f>VLOOKUP($A102,Incurred_Real!$A$25:$CD$376,Incurred_Real!AZ$1,FALSE)</f>
        <v>0</v>
      </c>
      <c r="BA102" s="246">
        <f>VLOOKUP($A102,Incurred_Real!$A$25:$CD$376,Incurred_Real!BA$1,FALSE)</f>
        <v>0</v>
      </c>
      <c r="BB102" s="246">
        <f>VLOOKUP($A102,Incurred_Real!$A$25:$CD$376,Incurred_Real!BB$1,FALSE)</f>
        <v>0</v>
      </c>
      <c r="BC102" s="246">
        <f>VLOOKUP($A102,Incurred_Real!$A$25:$CD$376,Incurred_Real!BC$1,FALSE)</f>
        <v>0</v>
      </c>
      <c r="BD102" s="246">
        <f>VLOOKUP($A102,Incurred_Real!$A$25:$CD$376,Incurred_Real!BD$1,FALSE)</f>
        <v>0</v>
      </c>
      <c r="BE102" s="246">
        <f>VLOOKUP($A102,Incurred_Real!$A$25:$CD$376,Incurred_Real!BE$1,FALSE)</f>
        <v>0</v>
      </c>
      <c r="BF102" s="246">
        <f>VLOOKUP($A102,Incurred_Real!$A$25:$CD$376,Incurred_Real!BF$1,FALSE)</f>
        <v>0</v>
      </c>
      <c r="BG102" s="246">
        <f>VLOOKUP($A102,Incurred_Real!$A$25:$CD$376,Incurred_Real!BG$1,FALSE)</f>
        <v>0</v>
      </c>
      <c r="BH102" s="246">
        <f>VLOOKUP($A102,Incurred_Real!$A$25:$CD$376,Incurred_Real!BH$1,FALSE)</f>
        <v>1</v>
      </c>
      <c r="BI102" s="246">
        <f>VLOOKUP($A102,Incurred_Real!$A$25:$CD$376,Incurred_Real!BI$1,FALSE)</f>
        <v>0</v>
      </c>
      <c r="BJ102" s="246">
        <f>VLOOKUP($A102,Incurred_Real!$A$25:$CD$376,Incurred_Real!BJ$1,FALSE)</f>
        <v>0</v>
      </c>
      <c r="BK102" s="246">
        <f>VLOOKUP($A102,Incurred_Real!$A$25:$CD$376,Incurred_Real!BK$1,FALSE)</f>
        <v>0</v>
      </c>
      <c r="BL102" s="246">
        <f>VLOOKUP($A102,Incurred_Real!$A$25:$CD$376,Incurred_Real!BL$1,FALSE)</f>
        <v>0</v>
      </c>
      <c r="BM102" s="246">
        <f>VLOOKUP($A102,Incurred_Real!$A$25:$CD$376,Incurred_Real!BM$1,FALSE)</f>
        <v>0</v>
      </c>
      <c r="BN102" s="246">
        <f>VLOOKUP($A102,Incurred_Real!$A$25:$CD$376,Incurred_Real!BN$1,FALSE)</f>
        <v>0</v>
      </c>
      <c r="BO102" s="246">
        <f>VLOOKUP($A102,Incurred_Real!$A$25:$CD$376,Incurred_Real!BO$1,FALSE)</f>
        <v>0</v>
      </c>
      <c r="BP102" s="246">
        <f>VLOOKUP($A102,Incurred_Real!$A$25:$CD$376,Incurred_Real!BP$1,FALSE)</f>
        <v>0</v>
      </c>
      <c r="BQ102" s="246">
        <f>VLOOKUP($A102,Incurred_Real!$A$25:$CD$376,Incurred_Real!BQ$1,FALSE)</f>
        <v>0</v>
      </c>
      <c r="BR102" s="246">
        <f>VLOOKUP($A102,Incurred_Real!$A$25:$CD$376,Incurred_Real!BR$1,FALSE)</f>
        <v>0</v>
      </c>
      <c r="BS102" s="254">
        <f t="shared" si="38"/>
        <v>1</v>
      </c>
      <c r="BT102" s="249">
        <f>1+IF(ISNA(VLOOKUP($A102,'Project labour content'!$A$7:$D$255,'Project labour content'!$D$1,FALSE)),VLOOKUP($D102,'Project labour content'!$F$6:$G$15,'Project labour content'!$G$1,FALSE),VLOOKUP($A102,'Project labour content'!$A$7:$D$255,'Project labour content'!$D$1,FALSE))*LabEsc22*1</f>
        <v>1.0004875554998891</v>
      </c>
      <c r="BU102" s="249">
        <f>1+IF(ISNA(VLOOKUP($A102,'Project labour content'!$A$7:$D$255,'Project labour content'!$D$1,FALSE)),VLOOKUP($D102,'Project labour content'!$F$6:$G$15,'Project labour content'!$G$1,FALSE),VLOOKUP($A102,'Project labour content'!$A$7:$D$255,'Project labour content'!$D$1,FALSE))*LabEsc23*1</f>
        <v>1.0009774512661775</v>
      </c>
      <c r="BV102" s="249">
        <f>1+IF(ISNA(VLOOKUP($A102,'Project labour content'!$A$7:$D$255,'Project labour content'!$D$1,FALSE)),VLOOKUP($D102,'Project labour content'!$F$6:$G$15,'Project labour content'!$G$1,FALSE),VLOOKUP($A102,'Project labour content'!$A$7:$D$255,'Project labour content'!$D$1,FALSE))*LabEsc24*1</f>
        <v>1.0014389330780211</v>
      </c>
      <c r="BW102" s="249">
        <f>1+IF(ISNA(VLOOKUP($A102,'Project labour content'!$A$7:$D$255,'Project labour content'!$D$1,FALSE)),VLOOKUP($D102,'Project labour content'!$F$6:$G$15,'Project labour content'!$G$1,FALSE),VLOOKUP($A102,'Project labour content'!$A$7:$D$255,'Project labour content'!$D$1,FALSE))*LabEsc25*1</f>
        <v>1.0020570110513507</v>
      </c>
      <c r="BX102" s="249">
        <f>1+IF(ISNA(VLOOKUP($A102,'Project labour content'!$A$7:$D$255,'Project labour content'!$D$1,FALSE)),VLOOKUP($D102,'Project labour content'!$F$6:$G$15,'Project labour content'!$G$1,FALSE),VLOOKUP($A102,'Project labour content'!$A$7:$D$255,'Project labour content'!$D$1,FALSE))*LabEsc26*1</f>
        <v>1.0027306130292841</v>
      </c>
      <c r="BY102" s="249">
        <f>1+IF(ISNA(VLOOKUP($A102,'Project labour content'!$A$7:$D$255,'Project labour content'!$D$1,FALSE)),VLOOKUP($D102,'Project labour content'!$F$6:$G$15,'Project labour content'!$G$1,FALSE),VLOOKUP($A102,'Project labour content'!$A$7:$D$255,'Project labour content'!$D$1,FALSE))*LabEsc27*1</f>
        <v>1.0031478317313087</v>
      </c>
      <c r="BZ102" s="249">
        <f>1+IF(ISNA(VLOOKUP($A102,'Project labour content'!$A$7:$D$255,'Project labour content'!$D$1,FALSE)),VLOOKUP($D102,'Project labour content'!$F$6:$G$15,'Project labour content'!$G$1,FALSE),VLOOKUP($A102,'Project labour content'!$A$7:$D$255,'Project labour content'!$D$1,FALSE))*LabEsc28*1</f>
        <v>1.0034619974139332</v>
      </c>
      <c r="CA102" s="249">
        <f>1+IF(ISNA(VLOOKUP($A102,'Project labour content'!$A$7:$D$255,'Project labour content'!$D$1,FALSE)),VLOOKUP($D102,'Project labour content'!$F$6:$G$15,'Project labour content'!$G$1,FALSE),VLOOKUP($A102,'Project labour content'!$A$7:$D$255,'Project labour content'!$D$1,FALSE))*LabEsc29*1</f>
        <v>1.0039661705014091</v>
      </c>
      <c r="CB102" s="250" t="str">
        <f>IF(ISNA(VLOOKUP($A102,'Project labour content'!$A$7:$D$255,'Project labour content'!$D$1,FALSE)),"Category","Project")</f>
        <v>Project</v>
      </c>
      <c r="CD102" s="247" t="str">
        <f t="shared" si="39"/>
        <v>11734</v>
      </c>
    </row>
    <row r="103" spans="1:82" x14ac:dyDescent="0.15">
      <c r="A103" s="11" t="s">
        <v>151</v>
      </c>
      <c r="B103" s="11" t="str">
        <f>VLOOKUP($A103,'Incurred Real 2022$'!$A$25:$AC$426,'Incurred Real 2022$'!B$1,FALSE)</f>
        <v>Mallala to Para Easement Expansion</v>
      </c>
      <c r="C103" s="11" t="str">
        <f>VLOOKUP($A103,'Incurred Real 2022$'!$A$25:$AC$426,'Incurred Real 2022$'!C$1,FALSE)</f>
        <v>ExAnte</v>
      </c>
      <c r="D103" s="11" t="str">
        <f>VLOOKUP($A103,'Incurred Real 2022$'!$A$25:$AC$426,'Incurred Real 2022$'!D$1,FALSE)</f>
        <v>Easements/Land</v>
      </c>
      <c r="E103" s="11" t="str">
        <f>VLOOKUP($A103,'Incurred Real 2022$'!$A$25:$AC$426,'Incurred Real 2022$'!E$1,FALSE)</f>
        <v>Closed</v>
      </c>
      <c r="F103" s="105" t="str">
        <f>IF(VLOOKUP($A103,'Incurred Real 2022$'!$A$25:$AC$426,'Incurred Real 2022$'!F$1,FALSE)=0,"",VLOOKUP($A103,'Incurred Real 2022$'!$A$25:$AC$426,'Incurred Real 2022$'!F$1,FALSE))</f>
        <v/>
      </c>
      <c r="G103" s="105" t="str">
        <f>IF(VLOOKUP($A103,'Incurred Real 2022$'!$A$25:$AC$426,'Incurred Real 2022$'!G$1,FALSE)=0,"",VLOOKUP($A103,'Incurred Real 2022$'!$A$25:$AC$426,'Incurred Real 2022$'!G$1,FALSE))</f>
        <v/>
      </c>
      <c r="H103" s="105" t="str">
        <f>IF(VLOOKUP($A103,'Incurred Real 2022$'!$A$25:$AC$426,'Incurred Real 2022$'!H$1,FALSE)=0,"",VLOOKUP($A103,'Incurred Real 2022$'!$A$25:$AC$426,'Incurred Real 2022$'!H$1,FALSE))</f>
        <v/>
      </c>
      <c r="I103" s="105" t="str">
        <f>IF(VLOOKUP($A103,'Incurred Real 2022$'!$A$25:$AC$426,'Incurred Real 2022$'!I$1,FALSE)=0,"",VLOOKUP($A103,'Incurred Real 2022$'!$A$25:$AC$426,'Incurred Real 2022$'!I$1,FALSE))</f>
        <v/>
      </c>
      <c r="J103" s="105" t="str">
        <f>IF(VLOOKUP($A103,'Incurred Real 2022$'!$A$25:$AC$426,'Incurred Real 2022$'!J$1,FALSE)=0,"",VLOOKUP($A103,'Incurred Real 2022$'!$A$25:$AC$426,'Incurred Real 2022$'!J$1,FALSE))</f>
        <v/>
      </c>
      <c r="K103" s="105" t="str">
        <f>IF(VLOOKUP($A103,'Incurred Real 2022$'!$A$25:$AC$426,'Incurred Real 2022$'!K$1,FALSE)=0,"",VLOOKUP($A103,'Incurred Real 2022$'!$A$25:$AC$426,'Incurred Real 2022$'!K$1,FALSE))</f>
        <v/>
      </c>
      <c r="L103" s="105" t="str">
        <f>IF(VLOOKUP($A103,'Incurred Real 2022$'!$A$25:$AC$426,'Incurred Real 2022$'!L$1,FALSE)=0,"",VLOOKUP($A103,'Incurred Real 2022$'!$A$25:$AC$426,'Incurred Real 2022$'!L$1,FALSE))</f>
        <v/>
      </c>
      <c r="M103" s="105" t="str">
        <f>IF(VLOOKUP($A103,'Incurred Real 2022$'!$A$25:$AC$426,'Incurred Real 2022$'!M$1,FALSE)=0,"",VLOOKUP($A103,'Incurred Real 2022$'!$A$25:$AC$426,'Incurred Real 2022$'!M$1,FALSE))</f>
        <v/>
      </c>
      <c r="N103" s="105">
        <f>IF(VLOOKUP($A103,'Incurred Real 2022$'!$A$25:$AC$426,'Incurred Real 2022$'!N$1,FALSE)=0,"",VLOOKUP($A103,'Incurred Real 2022$'!$A$25:$AC$426,'Incurred Real 2022$'!N$1,FALSE))</f>
        <v>607039.51</v>
      </c>
      <c r="O103" s="105">
        <f>IF(VLOOKUP($A103,'Incurred Real 2022$'!$A$25:$AC$426,'Incurred Real 2022$'!O$1,FALSE)=0,"",VLOOKUP($A103,'Incurred Real 2022$'!$A$25:$AC$426,'Incurred Real 2022$'!O$1,FALSE))</f>
        <v>92274.96</v>
      </c>
      <c r="P103" s="105">
        <f>IF(VLOOKUP($A103,'Incurred Real 2022$'!$A$25:$AC$426,'Incurred Real 2022$'!P$1,FALSE)=0,"",VLOOKUP($A103,'Incurred Real 2022$'!$A$25:$AC$426,'Incurred Real 2022$'!P$1,FALSE))</f>
        <v>141920.79</v>
      </c>
      <c r="Q103" s="105">
        <f>IF(VLOOKUP($A103,'Incurred Real 2022$'!$A$25:$AC$426,'Incurred Real 2022$'!Q$1,FALSE)=0,"",VLOOKUP($A103,'Incurred Real 2022$'!$A$25:$AC$426,'Incurred Real 2022$'!Q$1,FALSE))</f>
        <v>50298.3</v>
      </c>
      <c r="R103" s="105">
        <f>IF(VLOOKUP($A103,'Incurred Real 2022$'!$A$25:$AC$426,'Incurred Real 2022$'!R$1,FALSE)=0,"",VLOOKUP($A103,'Incurred Real 2022$'!$A$25:$AC$426,'Incurred Real 2022$'!R$1,FALSE))</f>
        <v>3783.84</v>
      </c>
      <c r="S103" s="105">
        <f>IF(VLOOKUP($A103,'Incurred Real 2022$'!$A$25:$AC$426,'Incurred Real 2022$'!S$1,FALSE)=0,"",VLOOKUP($A103,'Incurred Real 2022$'!$A$25:$AC$426,'Incurred Real 2022$'!S$1,FALSE))</f>
        <v>4530.88</v>
      </c>
      <c r="T103" s="105" t="str">
        <f>IF(VLOOKUP($A103,'Incurred Real 2022$'!$A$25:$AC$426,'Incurred Real 2022$'!T$1,FALSE)=0,"",VLOOKUP($A103,'Incurred Real 2022$'!$A$25:$AC$426,'Incurred Real 2022$'!T$1,FALSE))</f>
        <v/>
      </c>
      <c r="U103" s="105" t="str">
        <f>IF(VLOOKUP($A103,'Incurred Real 2022$'!$A$25:$AC$426,'Incurred Real 2022$'!U$1,FALSE)=0,"",VLOOKUP($A103,'Incurred Real 2022$'!$A$25:$AC$426,'Incurred Real 2022$'!U$1,FALSE))</f>
        <v/>
      </c>
      <c r="V103" s="13" t="str">
        <f>IF(ISTEXT(VLOOKUP($A103,'Incurred Real 2022$'!$A$25:$AC$426,'Incurred Real 2022$'!V$1,FALSE)),"",(VLOOKUP($A103,'Incurred Real 2022$'!$A$25:$AC$426,'Incurred Real 2022$'!V$1,FALSE))*BT103*Incurred_Nominal!V$15)</f>
        <v/>
      </c>
      <c r="W103" s="13" t="str">
        <f>IF(ISTEXT(VLOOKUP($A103,'Incurred Real 2022$'!$A$25:$AC$426,'Incurred Real 2022$'!W$1,FALSE)),"",(VLOOKUP($A103,'Incurred Real 2022$'!$A$25:$AC$426,'Incurred Real 2022$'!W$1,FALSE))*BU103*Incurred_Nominal!W$15)</f>
        <v/>
      </c>
      <c r="X103" s="13" t="str">
        <f>IF(ISTEXT(VLOOKUP($A103,'Incurred Real 2022$'!$A$25:$AC$426,'Incurred Real 2022$'!X$1,FALSE)),"",(VLOOKUP($A103,'Incurred Real 2022$'!$A$25:$AC$426,'Incurred Real 2022$'!X$1,FALSE))*BV103*Incurred_Nominal!X$15)</f>
        <v/>
      </c>
      <c r="Y103" s="13" t="str">
        <f>IF(ISTEXT(VLOOKUP($A103,'Incurred Real 2022$'!$A$25:$AC$426,'Incurred Real 2022$'!Y$1,FALSE)),"",(VLOOKUP($A103,'Incurred Real 2022$'!$A$25:$AC$426,'Incurred Real 2022$'!Y$1,FALSE))*BW103*Incurred_Nominal!Y$15)</f>
        <v/>
      </c>
      <c r="Z103" s="13" t="str">
        <f>IF(ISTEXT(VLOOKUP($A103,'Incurred Real 2022$'!$A$25:$AC$426,'Incurred Real 2022$'!Z$1,FALSE)),"",(VLOOKUP($A103,'Incurred Real 2022$'!$A$25:$AC$426,'Incurred Real 2022$'!Z$1,FALSE))*BX103*Incurred_Nominal!Z$15)</f>
        <v/>
      </c>
      <c r="AA103" s="13" t="str">
        <f>IF(ISTEXT(VLOOKUP($A103,'Incurred Real 2022$'!$A$25:$AC$426,'Incurred Real 2022$'!AA$1,FALSE)),"",(VLOOKUP($A103,'Incurred Real 2022$'!$A$25:$AC$426,'Incurred Real 2022$'!AA$1,FALSE))*BY103*Incurred_Nominal!AA$15)</f>
        <v/>
      </c>
      <c r="AB103" s="13" t="str">
        <f>IF(ISTEXT(VLOOKUP($A103,'Incurred Real 2022$'!$A$25:$AC$426,'Incurred Real 2022$'!AB$1,FALSE)),"",(VLOOKUP($A103,'Incurred Real 2022$'!$A$25:$AC$426,'Incurred Real 2022$'!AB$1,FALSE))*BZ103*Incurred_Nominal!AB$15)</f>
        <v/>
      </c>
      <c r="AC103" s="13" t="str">
        <f>IF(ISTEXT(VLOOKUP($A103,'Incurred Real 2022$'!$A$25:$AC$426,'Incurred Real 2022$'!AC$1,FALSE)),"",(VLOOKUP($A103,'Incurred Real 2022$'!$A$25:$AC$426,'Incurred Real 2022$'!AC$1,FALSE))*CA103*Incurred_Nominal!AC$15)</f>
        <v/>
      </c>
      <c r="AD103" s="232">
        <f t="shared" si="33"/>
        <v>899848.28</v>
      </c>
      <c r="AE103" s="232">
        <f t="shared" si="34"/>
        <v>899848.28</v>
      </c>
      <c r="AF103" s="239">
        <f t="shared" si="35"/>
        <v>1172204.5377690897</v>
      </c>
      <c r="AG103" s="237">
        <f t="shared" si="36"/>
        <v>952994.66285196564</v>
      </c>
      <c r="AH103" s="240">
        <f t="shared" si="40"/>
        <v>1.230022143315167</v>
      </c>
      <c r="AI103" s="234">
        <f>VLOOKUP($A103,Incurred_Real!$A$25:$AP$479,Incurred_Real!AI$1,FALSE)</f>
        <v>2019</v>
      </c>
      <c r="AJ103" s="235">
        <f>VLOOKUP($A103,Incurred_Real!$A$25:$AP$479,Incurred_Real!AJ$1,FALSE)</f>
        <v>42947</v>
      </c>
      <c r="AK103" s="236">
        <f>VLOOKUP($A103,Incurred_Real!$A$25:$AP$479,Incurred_Real!AK$1,FALSE)</f>
        <v>2018</v>
      </c>
      <c r="AL103" s="235" t="str">
        <f>VLOOKUP($A103,Incurred_Real!$A$25:$AP$479,Incurred_Real!AL$1,FALSE)</f>
        <v/>
      </c>
      <c r="AM103" s="237">
        <f>IF(AL103="Commissioned Extra","",(IF((AD103)=0,0,SUMPRODUCT($F$17:$U$17,F103:U103))+VLOOKUP($A103,Incurred_Real!$A$25:$BS$376,Incurred_Real!$AO$1,FALSE)))</f>
        <v>1041126.7739210658</v>
      </c>
      <c r="AN103" s="232" cm="1">
        <f t="array" ref="AN103">IF(ROUND(AE103,0)=0,0,LOOKUP(2,1/(F103:AC103&lt;&gt;""),F103:AC103))</f>
        <v>4530.88</v>
      </c>
      <c r="AO103" s="232">
        <f t="shared" si="37"/>
        <v>0</v>
      </c>
      <c r="AP103" s="78"/>
      <c r="AQ103" s="20"/>
      <c r="AR103" s="245">
        <f>VLOOKUP($A103,Incurred_Real!$A$25:$CD$376,Incurred_Real!AR$1,FALSE)</f>
        <v>0</v>
      </c>
      <c r="AS103" s="246">
        <f>VLOOKUP($A103,Incurred_Real!$A$25:$CD$376,Incurred_Real!AS$1,FALSE)</f>
        <v>0</v>
      </c>
      <c r="AT103" s="246">
        <f>VLOOKUP($A103,Incurred_Real!$A$25:$CD$376,Incurred_Real!AT$1,FALSE)</f>
        <v>0</v>
      </c>
      <c r="AU103" s="246">
        <f>VLOOKUP($A103,Incurred_Real!$A$25:$CD$376,Incurred_Real!AU$1,FALSE)</f>
        <v>0</v>
      </c>
      <c r="AV103" s="246">
        <f>VLOOKUP($A103,Incurred_Real!$A$25:$CD$376,Incurred_Real!AV$1,FALSE)</f>
        <v>0</v>
      </c>
      <c r="AW103" s="246">
        <f>VLOOKUP($A103,Incurred_Real!$A$25:$CD$376,Incurred_Real!AW$1,FALSE)</f>
        <v>0.97373609774783831</v>
      </c>
      <c r="AX103" s="246">
        <f>VLOOKUP($A103,Incurred_Real!$A$25:$CD$376,Incurred_Real!AX$1,FALSE)</f>
        <v>0</v>
      </c>
      <c r="AY103" s="246">
        <f>VLOOKUP($A103,Incurred_Real!$A$25:$CD$376,Incurred_Real!AY$1,FALSE)</f>
        <v>0</v>
      </c>
      <c r="AZ103" s="246">
        <f>VLOOKUP($A103,Incurred_Real!$A$25:$CD$376,Incurred_Real!AZ$1,FALSE)</f>
        <v>0</v>
      </c>
      <c r="BA103" s="246">
        <f>VLOOKUP($A103,Incurred_Real!$A$25:$CD$376,Incurred_Real!BA$1,FALSE)</f>
        <v>0</v>
      </c>
      <c r="BB103" s="246">
        <f>VLOOKUP($A103,Incurred_Real!$A$25:$CD$376,Incurred_Real!BB$1,FALSE)</f>
        <v>0</v>
      </c>
      <c r="BC103" s="246">
        <f>VLOOKUP($A103,Incurred_Real!$A$25:$CD$376,Incurred_Real!BC$1,FALSE)</f>
        <v>0</v>
      </c>
      <c r="BD103" s="246">
        <f>VLOOKUP($A103,Incurred_Real!$A$25:$CD$376,Incurred_Real!BD$1,FALSE)</f>
        <v>0</v>
      </c>
      <c r="BE103" s="246">
        <f>VLOOKUP($A103,Incurred_Real!$A$25:$CD$376,Incurred_Real!BE$1,FALSE)</f>
        <v>0</v>
      </c>
      <c r="BF103" s="246">
        <f>VLOOKUP($A103,Incurred_Real!$A$25:$CD$376,Incurred_Real!BF$1,FALSE)</f>
        <v>0</v>
      </c>
      <c r="BG103" s="246">
        <f>VLOOKUP($A103,Incurred_Real!$A$25:$CD$376,Incurred_Real!BG$1,FALSE)</f>
        <v>0</v>
      </c>
      <c r="BH103" s="246">
        <f>VLOOKUP($A103,Incurred_Real!$A$25:$CD$376,Incurred_Real!BH$1,FALSE)</f>
        <v>0</v>
      </c>
      <c r="BI103" s="246">
        <f>VLOOKUP($A103,Incurred_Real!$A$25:$CD$376,Incurred_Real!BI$1,FALSE)</f>
        <v>2.6263902252161648E-2</v>
      </c>
      <c r="BJ103" s="246">
        <f>VLOOKUP($A103,Incurred_Real!$A$25:$CD$376,Incurred_Real!BJ$1,FALSE)</f>
        <v>0</v>
      </c>
      <c r="BK103" s="246">
        <f>VLOOKUP($A103,Incurred_Real!$A$25:$CD$376,Incurred_Real!BK$1,FALSE)</f>
        <v>0</v>
      </c>
      <c r="BL103" s="246">
        <f>VLOOKUP($A103,Incurred_Real!$A$25:$CD$376,Incurred_Real!BL$1,FALSE)</f>
        <v>0</v>
      </c>
      <c r="BM103" s="246">
        <f>VLOOKUP($A103,Incurred_Real!$A$25:$CD$376,Incurred_Real!BM$1,FALSE)</f>
        <v>0</v>
      </c>
      <c r="BN103" s="246">
        <f>VLOOKUP($A103,Incurred_Real!$A$25:$CD$376,Incurred_Real!BN$1,FALSE)</f>
        <v>0</v>
      </c>
      <c r="BO103" s="246">
        <f>VLOOKUP($A103,Incurred_Real!$A$25:$CD$376,Incurred_Real!BO$1,FALSE)</f>
        <v>0</v>
      </c>
      <c r="BP103" s="246">
        <f>VLOOKUP($A103,Incurred_Real!$A$25:$CD$376,Incurred_Real!BP$1,FALSE)</f>
        <v>0</v>
      </c>
      <c r="BQ103" s="246">
        <f>VLOOKUP($A103,Incurred_Real!$A$25:$CD$376,Incurred_Real!BQ$1,FALSE)</f>
        <v>0</v>
      </c>
      <c r="BR103" s="246">
        <f>VLOOKUP($A103,Incurred_Real!$A$25:$CD$376,Incurred_Real!BR$1,FALSE)</f>
        <v>0</v>
      </c>
      <c r="BS103" s="254">
        <f t="shared" si="38"/>
        <v>1</v>
      </c>
      <c r="BT103" s="249">
        <f>1+IF(ISNA(VLOOKUP($A103,'Project labour content'!$A$7:$D$255,'Project labour content'!$D$1,FALSE)),VLOOKUP($D103,'Project labour content'!$F$6:$G$15,'Project labour content'!$G$1,FALSE),VLOOKUP($A103,'Project labour content'!$A$7:$D$255,'Project labour content'!$D$1,FALSE))*LabEsc22*1</f>
        <v>1.0010837894284197</v>
      </c>
      <c r="BU103" s="249">
        <f>1+IF(ISNA(VLOOKUP($A103,'Project labour content'!$A$7:$D$255,'Project labour content'!$D$1,FALSE)),VLOOKUP($D103,'Project labour content'!$F$6:$G$15,'Project labour content'!$G$1,FALSE),VLOOKUP($A103,'Project labour content'!$A$7:$D$255,'Project labour content'!$D$1,FALSE))*LabEsc23*1</f>
        <v>1.0021727810460956</v>
      </c>
      <c r="BV103" s="249">
        <f>1+IF(ISNA(VLOOKUP($A103,'Project labour content'!$A$7:$D$255,'Project labour content'!$D$1,FALSE)),VLOOKUP($D103,'Project labour content'!$F$6:$G$15,'Project labour content'!$G$1,FALSE),VLOOKUP($A103,'Project labour content'!$A$7:$D$255,'Project labour content'!$D$1,FALSE))*LabEsc24*1</f>
        <v>1.0031986111499465</v>
      </c>
      <c r="BW103" s="249">
        <f>1+IF(ISNA(VLOOKUP($A103,'Project labour content'!$A$7:$D$255,'Project labour content'!$D$1,FALSE)),VLOOKUP($D103,'Project labour content'!$F$6:$G$15,'Project labour content'!$G$1,FALSE),VLOOKUP($A103,'Project labour content'!$A$7:$D$255,'Project labour content'!$D$1,FALSE))*LabEsc25*1</f>
        <v>1.0045725396023706</v>
      </c>
      <c r="BX103" s="249">
        <f>1+IF(ISNA(VLOOKUP($A103,'Project labour content'!$A$7:$D$255,'Project labour content'!$D$1,FALSE)),VLOOKUP($D103,'Project labour content'!$F$6:$G$15,'Project labour content'!$G$1,FALSE),VLOOKUP($A103,'Project labour content'!$A$7:$D$255,'Project labour content'!$D$1,FALSE))*LabEsc26*1</f>
        <v>1.0060698926274376</v>
      </c>
      <c r="BY103" s="249">
        <f>1+IF(ISNA(VLOOKUP($A103,'Project labour content'!$A$7:$D$255,'Project labour content'!$D$1,FALSE)),VLOOKUP($D103,'Project labour content'!$F$6:$G$15,'Project labour content'!$G$1,FALSE),VLOOKUP($A103,'Project labour content'!$A$7:$D$255,'Project labour content'!$D$1,FALSE))*LabEsc27*1</f>
        <v>1.0069973300549637</v>
      </c>
      <c r="BZ103" s="249">
        <f>1+IF(ISNA(VLOOKUP($A103,'Project labour content'!$A$7:$D$255,'Project labour content'!$D$1,FALSE)),VLOOKUP($D103,'Project labour content'!$F$6:$G$15,'Project labour content'!$G$1,FALSE),VLOOKUP($A103,'Project labour content'!$A$7:$D$255,'Project labour content'!$D$1,FALSE))*LabEsc28*1</f>
        <v>1.0076956904378909</v>
      </c>
      <c r="CA103" s="249">
        <f>1+IF(ISNA(VLOOKUP($A103,'Project labour content'!$A$7:$D$255,'Project labour content'!$D$1,FALSE)),VLOOKUP($D103,'Project labour content'!$F$6:$G$15,'Project labour content'!$G$1,FALSE),VLOOKUP($A103,'Project labour content'!$A$7:$D$255,'Project labour content'!$D$1,FALSE))*LabEsc29*1</f>
        <v>1.0088164191804123</v>
      </c>
      <c r="CB103" s="250" t="str">
        <f>IF(ISNA(VLOOKUP($A103,'Project labour content'!$A$7:$D$255,'Project labour content'!$D$1,FALSE)),"Category","Project")</f>
        <v>Category</v>
      </c>
      <c r="CD103" s="247" t="str">
        <f t="shared" si="39"/>
        <v>11738</v>
      </c>
    </row>
    <row r="104" spans="1:82" x14ac:dyDescent="0.15">
      <c r="A104" s="11" t="s">
        <v>153</v>
      </c>
      <c r="B104" s="11" t="str">
        <f>VLOOKUP($A104,'Incurred Real 2022$'!$A$25:$AC$426,'Incurred Real 2022$'!B$1,FALSE)</f>
        <v>Templers to Para Easement Expansion</v>
      </c>
      <c r="C104" s="11" t="str">
        <f>VLOOKUP($A104,'Incurred Real 2022$'!$A$25:$AC$426,'Incurred Real 2022$'!C$1,FALSE)</f>
        <v>ExAnte</v>
      </c>
      <c r="D104" s="11" t="str">
        <f>VLOOKUP($A104,'Incurred Real 2022$'!$A$25:$AC$426,'Incurred Real 2022$'!D$1,FALSE)</f>
        <v>Easements/Land</v>
      </c>
      <c r="E104" s="11" t="str">
        <f>VLOOKUP($A104,'Incurred Real 2022$'!$A$25:$AC$426,'Incurred Real 2022$'!E$1,FALSE)</f>
        <v>Closed</v>
      </c>
      <c r="F104" s="105" t="str">
        <f>IF(VLOOKUP($A104,'Incurred Real 2022$'!$A$25:$AC$426,'Incurred Real 2022$'!F$1,FALSE)=0,"",VLOOKUP($A104,'Incurred Real 2022$'!$A$25:$AC$426,'Incurred Real 2022$'!F$1,FALSE))</f>
        <v/>
      </c>
      <c r="G104" s="105" t="str">
        <f>IF(VLOOKUP($A104,'Incurred Real 2022$'!$A$25:$AC$426,'Incurred Real 2022$'!G$1,FALSE)=0,"",VLOOKUP($A104,'Incurred Real 2022$'!$A$25:$AC$426,'Incurred Real 2022$'!G$1,FALSE))</f>
        <v/>
      </c>
      <c r="H104" s="105" t="str">
        <f>IF(VLOOKUP($A104,'Incurred Real 2022$'!$A$25:$AC$426,'Incurred Real 2022$'!H$1,FALSE)=0,"",VLOOKUP($A104,'Incurred Real 2022$'!$A$25:$AC$426,'Incurred Real 2022$'!H$1,FALSE))</f>
        <v/>
      </c>
      <c r="I104" s="105" t="str">
        <f>IF(VLOOKUP($A104,'Incurred Real 2022$'!$A$25:$AC$426,'Incurred Real 2022$'!I$1,FALSE)=0,"",VLOOKUP($A104,'Incurred Real 2022$'!$A$25:$AC$426,'Incurred Real 2022$'!I$1,FALSE))</f>
        <v/>
      </c>
      <c r="J104" s="105" t="str">
        <f>IF(VLOOKUP($A104,'Incurred Real 2022$'!$A$25:$AC$426,'Incurred Real 2022$'!J$1,FALSE)=0,"",VLOOKUP($A104,'Incurred Real 2022$'!$A$25:$AC$426,'Incurred Real 2022$'!J$1,FALSE))</f>
        <v/>
      </c>
      <c r="K104" s="105" t="str">
        <f>IF(VLOOKUP($A104,'Incurred Real 2022$'!$A$25:$AC$426,'Incurred Real 2022$'!K$1,FALSE)=0,"",VLOOKUP($A104,'Incurred Real 2022$'!$A$25:$AC$426,'Incurred Real 2022$'!K$1,FALSE))</f>
        <v/>
      </c>
      <c r="L104" s="105" t="str">
        <f>IF(VLOOKUP($A104,'Incurred Real 2022$'!$A$25:$AC$426,'Incurred Real 2022$'!L$1,FALSE)=0,"",VLOOKUP($A104,'Incurred Real 2022$'!$A$25:$AC$426,'Incurred Real 2022$'!L$1,FALSE))</f>
        <v/>
      </c>
      <c r="M104" s="105" t="str">
        <f>IF(VLOOKUP($A104,'Incurred Real 2022$'!$A$25:$AC$426,'Incurred Real 2022$'!M$1,FALSE)=0,"",VLOOKUP($A104,'Incurred Real 2022$'!$A$25:$AC$426,'Incurred Real 2022$'!M$1,FALSE))</f>
        <v/>
      </c>
      <c r="N104" s="105">
        <f>IF(VLOOKUP($A104,'Incurred Real 2022$'!$A$25:$AC$426,'Incurred Real 2022$'!N$1,FALSE)=0,"",VLOOKUP($A104,'Incurred Real 2022$'!$A$25:$AC$426,'Incurred Real 2022$'!N$1,FALSE))</f>
        <v>99401.85</v>
      </c>
      <c r="O104" s="105">
        <f>IF(VLOOKUP($A104,'Incurred Real 2022$'!$A$25:$AC$426,'Incurred Real 2022$'!O$1,FALSE)=0,"",VLOOKUP($A104,'Incurred Real 2022$'!$A$25:$AC$426,'Incurred Real 2022$'!O$1,FALSE))</f>
        <v>76064.539999999994</v>
      </c>
      <c r="P104" s="105">
        <f>IF(VLOOKUP($A104,'Incurred Real 2022$'!$A$25:$AC$426,'Incurred Real 2022$'!P$1,FALSE)=0,"",VLOOKUP($A104,'Incurred Real 2022$'!$A$25:$AC$426,'Incurred Real 2022$'!P$1,FALSE))</f>
        <v>3427784.1</v>
      </c>
      <c r="Q104" s="105">
        <f>IF(VLOOKUP($A104,'Incurred Real 2022$'!$A$25:$AC$426,'Incurred Real 2022$'!Q$1,FALSE)=0,"",VLOOKUP($A104,'Incurred Real 2022$'!$A$25:$AC$426,'Incurred Real 2022$'!Q$1,FALSE))</f>
        <v>684952.33</v>
      </c>
      <c r="R104" s="105">
        <f>IF(VLOOKUP($A104,'Incurred Real 2022$'!$A$25:$AC$426,'Incurred Real 2022$'!R$1,FALSE)=0,"",VLOOKUP($A104,'Incurred Real 2022$'!$A$25:$AC$426,'Incurred Real 2022$'!R$1,FALSE))</f>
        <v>901831.13</v>
      </c>
      <c r="S104" s="105" t="str">
        <f>IF(VLOOKUP($A104,'Incurred Real 2022$'!$A$25:$AC$426,'Incurred Real 2022$'!S$1,FALSE)=0,"",VLOOKUP($A104,'Incurred Real 2022$'!$A$25:$AC$426,'Incurred Real 2022$'!S$1,FALSE))</f>
        <v/>
      </c>
      <c r="T104" s="105">
        <f>IF(VLOOKUP($A104,'Incurred Real 2022$'!$A$25:$AC$426,'Incurred Real 2022$'!T$1,FALSE)=0,"",VLOOKUP($A104,'Incurred Real 2022$'!$A$25:$AC$426,'Incurred Real 2022$'!T$1,FALSE))</f>
        <v>-82165.679999999993</v>
      </c>
      <c r="U104" s="105" t="str">
        <f>IF(VLOOKUP($A104,'Incurred Real 2022$'!$A$25:$AC$426,'Incurred Real 2022$'!U$1,FALSE)=0,"",VLOOKUP($A104,'Incurred Real 2022$'!$A$25:$AC$426,'Incurred Real 2022$'!U$1,FALSE))</f>
        <v/>
      </c>
      <c r="V104" s="13" t="str">
        <f>IF(ISTEXT(VLOOKUP($A104,'Incurred Real 2022$'!$A$25:$AC$426,'Incurred Real 2022$'!V$1,FALSE)),"",(VLOOKUP($A104,'Incurred Real 2022$'!$A$25:$AC$426,'Incurred Real 2022$'!V$1,FALSE))*BT104*Incurred_Nominal!V$15)</f>
        <v/>
      </c>
      <c r="W104" s="13" t="str">
        <f>IF(ISTEXT(VLOOKUP($A104,'Incurred Real 2022$'!$A$25:$AC$426,'Incurred Real 2022$'!W$1,FALSE)),"",(VLOOKUP($A104,'Incurred Real 2022$'!$A$25:$AC$426,'Incurred Real 2022$'!W$1,FALSE))*BU104*Incurred_Nominal!W$15)</f>
        <v/>
      </c>
      <c r="X104" s="13" t="str">
        <f>IF(ISTEXT(VLOOKUP($A104,'Incurred Real 2022$'!$A$25:$AC$426,'Incurred Real 2022$'!X$1,FALSE)),"",(VLOOKUP($A104,'Incurred Real 2022$'!$A$25:$AC$426,'Incurred Real 2022$'!X$1,FALSE))*BV104*Incurred_Nominal!X$15)</f>
        <v/>
      </c>
      <c r="Y104" s="13" t="str">
        <f>IF(ISTEXT(VLOOKUP($A104,'Incurred Real 2022$'!$A$25:$AC$426,'Incurred Real 2022$'!Y$1,FALSE)),"",(VLOOKUP($A104,'Incurred Real 2022$'!$A$25:$AC$426,'Incurred Real 2022$'!Y$1,FALSE))*BW104*Incurred_Nominal!Y$15)</f>
        <v/>
      </c>
      <c r="Z104" s="13" t="str">
        <f>IF(ISTEXT(VLOOKUP($A104,'Incurred Real 2022$'!$A$25:$AC$426,'Incurred Real 2022$'!Z$1,FALSE)),"",(VLOOKUP($A104,'Incurred Real 2022$'!$A$25:$AC$426,'Incurred Real 2022$'!Z$1,FALSE))*BX104*Incurred_Nominal!Z$15)</f>
        <v/>
      </c>
      <c r="AA104" s="13" t="str">
        <f>IF(ISTEXT(VLOOKUP($A104,'Incurred Real 2022$'!$A$25:$AC$426,'Incurred Real 2022$'!AA$1,FALSE)),"",(VLOOKUP($A104,'Incurred Real 2022$'!$A$25:$AC$426,'Incurred Real 2022$'!AA$1,FALSE))*BY104*Incurred_Nominal!AA$15)</f>
        <v/>
      </c>
      <c r="AB104" s="13" t="str">
        <f>IF(ISTEXT(VLOOKUP($A104,'Incurred Real 2022$'!$A$25:$AC$426,'Incurred Real 2022$'!AB$1,FALSE)),"",(VLOOKUP($A104,'Incurred Real 2022$'!$A$25:$AC$426,'Incurred Real 2022$'!AB$1,FALSE))*BZ104*Incurred_Nominal!AB$15)</f>
        <v/>
      </c>
      <c r="AC104" s="13" t="str">
        <f>IF(ISTEXT(VLOOKUP($A104,'Incurred Real 2022$'!$A$25:$AC$426,'Incurred Real 2022$'!AC$1,FALSE)),"",(VLOOKUP($A104,'Incurred Real 2022$'!$A$25:$AC$426,'Incurred Real 2022$'!AC$1,FALSE))*CA104*Incurred_Nominal!AC$15)</f>
        <v/>
      </c>
      <c r="AD104" s="232">
        <f t="shared" si="33"/>
        <v>5107868.2700000005</v>
      </c>
      <c r="AE104" s="232">
        <f t="shared" si="34"/>
        <v>5272199.63</v>
      </c>
      <c r="AF104" s="239">
        <f t="shared" si="35"/>
        <v>6486822.4866766585</v>
      </c>
      <c r="AG104" s="237">
        <f t="shared" si="36"/>
        <v>5442354.4262487786</v>
      </c>
      <c r="AH104" s="240">
        <f t="shared" si="40"/>
        <v>1.1919147447270895</v>
      </c>
      <c r="AI104" s="234">
        <f>VLOOKUP($A104,Incurred_Real!$A$25:$AP$479,Incurred_Real!AI$1,FALSE)</f>
        <v>2020</v>
      </c>
      <c r="AJ104" s="235" t="str">
        <f>VLOOKUP($A104,Incurred_Real!$A$25:$AP$479,Incurred_Real!AJ$1,FALSE)</f>
        <v/>
      </c>
      <c r="AK104" s="236">
        <f>VLOOKUP($A104,Incurred_Real!$A$25:$AP$479,Incurred_Real!AK$1,FALSE)</f>
        <v>2020</v>
      </c>
      <c r="AL104" s="235" t="str">
        <f>VLOOKUP($A104,Incurred_Real!$A$25:$AP$479,Incurred_Real!AL$1,FALSE)</f>
        <v/>
      </c>
      <c r="AM104" s="237">
        <f>IF(AL104="Commissioned Extra","",(IF((AD104)=0,0,SUMPRODUCT($F$17:$U$17,F104:U104))+VLOOKUP($A104,Incurred_Real!$A$25:$BS$376,Incurred_Real!$AO$1,FALSE)))</f>
        <v>5761455.7450917112</v>
      </c>
      <c r="AN104" s="232" cm="1">
        <f t="array" ref="AN104">IF(ROUND(AE104,0)=0,0,LOOKUP(2,1/(F104:AC104&lt;&gt;""),F104:AC104))</f>
        <v>-82165.679999999993</v>
      </c>
      <c r="AO104" s="232">
        <f t="shared" si="37"/>
        <v>0</v>
      </c>
      <c r="AP104" s="78"/>
      <c r="AQ104" s="20"/>
      <c r="AR104" s="245">
        <f>VLOOKUP($A104,Incurred_Real!$A$25:$CD$376,Incurred_Real!AR$1,FALSE)</f>
        <v>0</v>
      </c>
      <c r="AS104" s="246">
        <f>VLOOKUP($A104,Incurred_Real!$A$25:$CD$376,Incurred_Real!AS$1,FALSE)</f>
        <v>0</v>
      </c>
      <c r="AT104" s="246">
        <f>VLOOKUP($A104,Incurred_Real!$A$25:$CD$376,Incurred_Real!AT$1,FALSE)</f>
        <v>0</v>
      </c>
      <c r="AU104" s="246">
        <f>VLOOKUP($A104,Incurred_Real!$A$25:$CD$376,Incurred_Real!AU$1,FALSE)</f>
        <v>0</v>
      </c>
      <c r="AV104" s="246">
        <f>VLOOKUP($A104,Incurred_Real!$A$25:$CD$376,Incurred_Real!AV$1,FALSE)</f>
        <v>0</v>
      </c>
      <c r="AW104" s="246">
        <f>VLOOKUP($A104,Incurred_Real!$A$25:$CD$376,Incurred_Real!AW$1,FALSE)</f>
        <v>1</v>
      </c>
      <c r="AX104" s="246">
        <f>VLOOKUP($A104,Incurred_Real!$A$25:$CD$376,Incurred_Real!AX$1,FALSE)</f>
        <v>0</v>
      </c>
      <c r="AY104" s="246">
        <f>VLOOKUP($A104,Incurred_Real!$A$25:$CD$376,Incurred_Real!AY$1,FALSE)</f>
        <v>0</v>
      </c>
      <c r="AZ104" s="246">
        <f>VLOOKUP($A104,Incurred_Real!$A$25:$CD$376,Incurred_Real!AZ$1,FALSE)</f>
        <v>0</v>
      </c>
      <c r="BA104" s="246">
        <f>VLOOKUP($A104,Incurred_Real!$A$25:$CD$376,Incurred_Real!BA$1,FALSE)</f>
        <v>0</v>
      </c>
      <c r="BB104" s="246">
        <f>VLOOKUP($A104,Incurred_Real!$A$25:$CD$376,Incurred_Real!BB$1,FALSE)</f>
        <v>0</v>
      </c>
      <c r="BC104" s="246">
        <f>VLOOKUP($A104,Incurred_Real!$A$25:$CD$376,Incurred_Real!BC$1,FALSE)</f>
        <v>0</v>
      </c>
      <c r="BD104" s="246">
        <f>VLOOKUP($A104,Incurred_Real!$A$25:$CD$376,Incurred_Real!BD$1,FALSE)</f>
        <v>0</v>
      </c>
      <c r="BE104" s="246">
        <f>VLOOKUP($A104,Incurred_Real!$A$25:$CD$376,Incurred_Real!BE$1,FALSE)</f>
        <v>0</v>
      </c>
      <c r="BF104" s="246">
        <f>VLOOKUP($A104,Incurred_Real!$A$25:$CD$376,Incurred_Real!BF$1,FALSE)</f>
        <v>0</v>
      </c>
      <c r="BG104" s="246">
        <f>VLOOKUP($A104,Incurred_Real!$A$25:$CD$376,Incurred_Real!BG$1,FALSE)</f>
        <v>0</v>
      </c>
      <c r="BH104" s="246">
        <f>VLOOKUP($A104,Incurred_Real!$A$25:$CD$376,Incurred_Real!BH$1,FALSE)</f>
        <v>0</v>
      </c>
      <c r="BI104" s="246">
        <f>VLOOKUP($A104,Incurred_Real!$A$25:$CD$376,Incurred_Real!BI$1,FALSE)</f>
        <v>0</v>
      </c>
      <c r="BJ104" s="246">
        <f>VLOOKUP($A104,Incurred_Real!$A$25:$CD$376,Incurred_Real!BJ$1,FALSE)</f>
        <v>0</v>
      </c>
      <c r="BK104" s="246">
        <f>VLOOKUP($A104,Incurred_Real!$A$25:$CD$376,Incurred_Real!BK$1,FALSE)</f>
        <v>0</v>
      </c>
      <c r="BL104" s="246">
        <f>VLOOKUP($A104,Incurred_Real!$A$25:$CD$376,Incurred_Real!BL$1,FALSE)</f>
        <v>0</v>
      </c>
      <c r="BM104" s="246">
        <f>VLOOKUP($A104,Incurred_Real!$A$25:$CD$376,Incurred_Real!BM$1,FALSE)</f>
        <v>0</v>
      </c>
      <c r="BN104" s="246">
        <f>VLOOKUP($A104,Incurred_Real!$A$25:$CD$376,Incurred_Real!BN$1,FALSE)</f>
        <v>0</v>
      </c>
      <c r="BO104" s="246">
        <f>VLOOKUP($A104,Incurred_Real!$A$25:$CD$376,Incurred_Real!BO$1,FALSE)</f>
        <v>0</v>
      </c>
      <c r="BP104" s="246">
        <f>VLOOKUP($A104,Incurred_Real!$A$25:$CD$376,Incurred_Real!BP$1,FALSE)</f>
        <v>0</v>
      </c>
      <c r="BQ104" s="246">
        <f>VLOOKUP($A104,Incurred_Real!$A$25:$CD$376,Incurred_Real!BQ$1,FALSE)</f>
        <v>0</v>
      </c>
      <c r="BR104" s="246">
        <f>VLOOKUP($A104,Incurred_Real!$A$25:$CD$376,Incurred_Real!BR$1,FALSE)</f>
        <v>0</v>
      </c>
      <c r="BS104" s="254">
        <f t="shared" si="38"/>
        <v>1</v>
      </c>
      <c r="BT104" s="249">
        <f>1+IF(ISNA(VLOOKUP($A104,'Project labour content'!$A$7:$D$255,'Project labour content'!$D$1,FALSE)),VLOOKUP($D104,'Project labour content'!$F$6:$G$15,'Project labour content'!$G$1,FALSE),VLOOKUP($A104,'Project labour content'!$A$7:$D$255,'Project labour content'!$D$1,FALSE))*LabEsc22*1</f>
        <v>1.0010837894284197</v>
      </c>
      <c r="BU104" s="249">
        <f>1+IF(ISNA(VLOOKUP($A104,'Project labour content'!$A$7:$D$255,'Project labour content'!$D$1,FALSE)),VLOOKUP($D104,'Project labour content'!$F$6:$G$15,'Project labour content'!$G$1,FALSE),VLOOKUP($A104,'Project labour content'!$A$7:$D$255,'Project labour content'!$D$1,FALSE))*LabEsc23*1</f>
        <v>1.0021727810460956</v>
      </c>
      <c r="BV104" s="249">
        <f>1+IF(ISNA(VLOOKUP($A104,'Project labour content'!$A$7:$D$255,'Project labour content'!$D$1,FALSE)),VLOOKUP($D104,'Project labour content'!$F$6:$G$15,'Project labour content'!$G$1,FALSE),VLOOKUP($A104,'Project labour content'!$A$7:$D$255,'Project labour content'!$D$1,FALSE))*LabEsc24*1</f>
        <v>1.0031986111499465</v>
      </c>
      <c r="BW104" s="249">
        <f>1+IF(ISNA(VLOOKUP($A104,'Project labour content'!$A$7:$D$255,'Project labour content'!$D$1,FALSE)),VLOOKUP($D104,'Project labour content'!$F$6:$G$15,'Project labour content'!$G$1,FALSE),VLOOKUP($A104,'Project labour content'!$A$7:$D$255,'Project labour content'!$D$1,FALSE))*LabEsc25*1</f>
        <v>1.0045725396023706</v>
      </c>
      <c r="BX104" s="249">
        <f>1+IF(ISNA(VLOOKUP($A104,'Project labour content'!$A$7:$D$255,'Project labour content'!$D$1,FALSE)),VLOOKUP($D104,'Project labour content'!$F$6:$G$15,'Project labour content'!$G$1,FALSE),VLOOKUP($A104,'Project labour content'!$A$7:$D$255,'Project labour content'!$D$1,FALSE))*LabEsc26*1</f>
        <v>1.0060698926274376</v>
      </c>
      <c r="BY104" s="249">
        <f>1+IF(ISNA(VLOOKUP($A104,'Project labour content'!$A$7:$D$255,'Project labour content'!$D$1,FALSE)),VLOOKUP($D104,'Project labour content'!$F$6:$G$15,'Project labour content'!$G$1,FALSE),VLOOKUP($A104,'Project labour content'!$A$7:$D$255,'Project labour content'!$D$1,FALSE))*LabEsc27*1</f>
        <v>1.0069973300549637</v>
      </c>
      <c r="BZ104" s="249">
        <f>1+IF(ISNA(VLOOKUP($A104,'Project labour content'!$A$7:$D$255,'Project labour content'!$D$1,FALSE)),VLOOKUP($D104,'Project labour content'!$F$6:$G$15,'Project labour content'!$G$1,FALSE),VLOOKUP($A104,'Project labour content'!$A$7:$D$255,'Project labour content'!$D$1,FALSE))*LabEsc28*1</f>
        <v>1.0076956904378909</v>
      </c>
      <c r="CA104" s="249">
        <f>1+IF(ISNA(VLOOKUP($A104,'Project labour content'!$A$7:$D$255,'Project labour content'!$D$1,FALSE)),VLOOKUP($D104,'Project labour content'!$F$6:$G$15,'Project labour content'!$G$1,FALSE),VLOOKUP($A104,'Project labour content'!$A$7:$D$255,'Project labour content'!$D$1,FALSE))*LabEsc29*1</f>
        <v>1.0088164191804123</v>
      </c>
      <c r="CB104" s="250" t="str">
        <f>IF(ISNA(VLOOKUP($A104,'Project labour content'!$A$7:$D$255,'Project labour content'!$D$1,FALSE)),"Category","Project")</f>
        <v>Category</v>
      </c>
      <c r="CD104" s="247" t="str">
        <f t="shared" si="39"/>
        <v>11739</v>
      </c>
    </row>
    <row r="105" spans="1:82" x14ac:dyDescent="0.15">
      <c r="A105" s="11" t="s">
        <v>155</v>
      </c>
      <c r="B105" s="11" t="str">
        <f>VLOOKUP($A105,'Incurred Real 2022$'!$A$25:$AC$426,'Incurred Real 2022$'!B$1,FALSE)</f>
        <v>Database Platform Refresh 2016-18</v>
      </c>
      <c r="C105" s="11" t="str">
        <f>VLOOKUP($A105,'Incurred Real 2022$'!$A$25:$AC$426,'Incurred Real 2022$'!C$1,FALSE)</f>
        <v>ExAnte</v>
      </c>
      <c r="D105" s="11" t="str">
        <f>VLOOKUP($A105,'Incurred Real 2022$'!$A$25:$AC$426,'Incurred Real 2022$'!D$1,FALSE)</f>
        <v>Information Technology</v>
      </c>
      <c r="E105" s="11" t="str">
        <f>VLOOKUP($A105,'Incurred Real 2022$'!$A$25:$AC$426,'Incurred Real 2022$'!E$1,FALSE)</f>
        <v>Closed</v>
      </c>
      <c r="F105" s="105" t="str">
        <f>IF(VLOOKUP($A105,'Incurred Real 2022$'!$A$25:$AC$426,'Incurred Real 2022$'!F$1,FALSE)=0,"",VLOOKUP($A105,'Incurred Real 2022$'!$A$25:$AC$426,'Incurred Real 2022$'!F$1,FALSE))</f>
        <v/>
      </c>
      <c r="G105" s="105" t="str">
        <f>IF(VLOOKUP($A105,'Incurred Real 2022$'!$A$25:$AC$426,'Incurred Real 2022$'!G$1,FALSE)=0,"",VLOOKUP($A105,'Incurred Real 2022$'!$A$25:$AC$426,'Incurred Real 2022$'!G$1,FALSE))</f>
        <v/>
      </c>
      <c r="H105" s="105" t="str">
        <f>IF(VLOOKUP($A105,'Incurred Real 2022$'!$A$25:$AC$426,'Incurred Real 2022$'!H$1,FALSE)=0,"",VLOOKUP($A105,'Incurred Real 2022$'!$A$25:$AC$426,'Incurred Real 2022$'!H$1,FALSE))</f>
        <v/>
      </c>
      <c r="I105" s="105" t="str">
        <f>IF(VLOOKUP($A105,'Incurred Real 2022$'!$A$25:$AC$426,'Incurred Real 2022$'!I$1,FALSE)=0,"",VLOOKUP($A105,'Incurred Real 2022$'!$A$25:$AC$426,'Incurred Real 2022$'!I$1,FALSE))</f>
        <v/>
      </c>
      <c r="J105" s="105" t="str">
        <f>IF(VLOOKUP($A105,'Incurred Real 2022$'!$A$25:$AC$426,'Incurred Real 2022$'!J$1,FALSE)=0,"",VLOOKUP($A105,'Incurred Real 2022$'!$A$25:$AC$426,'Incurred Real 2022$'!J$1,FALSE))</f>
        <v/>
      </c>
      <c r="K105" s="105" t="str">
        <f>IF(VLOOKUP($A105,'Incurred Real 2022$'!$A$25:$AC$426,'Incurred Real 2022$'!K$1,FALSE)=0,"",VLOOKUP($A105,'Incurred Real 2022$'!$A$25:$AC$426,'Incurred Real 2022$'!K$1,FALSE))</f>
        <v/>
      </c>
      <c r="L105" s="105" t="str">
        <f>IF(VLOOKUP($A105,'Incurred Real 2022$'!$A$25:$AC$426,'Incurred Real 2022$'!L$1,FALSE)=0,"",VLOOKUP($A105,'Incurred Real 2022$'!$A$25:$AC$426,'Incurred Real 2022$'!L$1,FALSE))</f>
        <v/>
      </c>
      <c r="M105" s="105" t="str">
        <f>IF(VLOOKUP($A105,'Incurred Real 2022$'!$A$25:$AC$426,'Incurred Real 2022$'!M$1,FALSE)=0,"",VLOOKUP($A105,'Incurred Real 2022$'!$A$25:$AC$426,'Incurred Real 2022$'!M$1,FALSE))</f>
        <v/>
      </c>
      <c r="N105" s="105" t="str">
        <f>IF(VLOOKUP($A105,'Incurred Real 2022$'!$A$25:$AC$426,'Incurred Real 2022$'!N$1,FALSE)=0,"",VLOOKUP($A105,'Incurred Real 2022$'!$A$25:$AC$426,'Incurred Real 2022$'!N$1,FALSE))</f>
        <v/>
      </c>
      <c r="O105" s="105" t="str">
        <f>IF(VLOOKUP($A105,'Incurred Real 2022$'!$A$25:$AC$426,'Incurred Real 2022$'!O$1,FALSE)=0,"",VLOOKUP($A105,'Incurred Real 2022$'!$A$25:$AC$426,'Incurred Real 2022$'!O$1,FALSE))</f>
        <v/>
      </c>
      <c r="P105" s="105" t="str">
        <f>IF(VLOOKUP($A105,'Incurred Real 2022$'!$A$25:$AC$426,'Incurred Real 2022$'!P$1,FALSE)=0,"",VLOOKUP($A105,'Incurred Real 2022$'!$A$25:$AC$426,'Incurred Real 2022$'!P$1,FALSE))</f>
        <v/>
      </c>
      <c r="Q105" s="105">
        <f>IF(VLOOKUP($A105,'Incurred Real 2022$'!$A$25:$AC$426,'Incurred Real 2022$'!Q$1,FALSE)=0,"",VLOOKUP($A105,'Incurred Real 2022$'!$A$25:$AC$426,'Incurred Real 2022$'!Q$1,FALSE))</f>
        <v>700766.42</v>
      </c>
      <c r="R105" s="105">
        <f>IF(VLOOKUP($A105,'Incurred Real 2022$'!$A$25:$AC$426,'Incurred Real 2022$'!R$1,FALSE)=0,"",VLOOKUP($A105,'Incurred Real 2022$'!$A$25:$AC$426,'Incurred Real 2022$'!R$1,FALSE))</f>
        <v>1079361.1599999999</v>
      </c>
      <c r="S105" s="105">
        <f>IF(VLOOKUP($A105,'Incurred Real 2022$'!$A$25:$AC$426,'Incurred Real 2022$'!S$1,FALSE)=0,"",VLOOKUP($A105,'Incurred Real 2022$'!$A$25:$AC$426,'Incurred Real 2022$'!S$1,FALSE))</f>
        <v>443795.55</v>
      </c>
      <c r="T105" s="105" t="str">
        <f>IF(VLOOKUP($A105,'Incurred Real 2022$'!$A$25:$AC$426,'Incurred Real 2022$'!T$1,FALSE)=0,"",VLOOKUP($A105,'Incurred Real 2022$'!$A$25:$AC$426,'Incurred Real 2022$'!T$1,FALSE))</f>
        <v/>
      </c>
      <c r="U105" s="105" t="str">
        <f>IF(VLOOKUP($A105,'Incurred Real 2022$'!$A$25:$AC$426,'Incurred Real 2022$'!U$1,FALSE)=0,"",VLOOKUP($A105,'Incurred Real 2022$'!$A$25:$AC$426,'Incurred Real 2022$'!U$1,FALSE))</f>
        <v/>
      </c>
      <c r="V105" s="13" t="str">
        <f>IF(ISTEXT(VLOOKUP($A105,'Incurred Real 2022$'!$A$25:$AC$426,'Incurred Real 2022$'!V$1,FALSE)),"",(VLOOKUP($A105,'Incurred Real 2022$'!$A$25:$AC$426,'Incurred Real 2022$'!V$1,FALSE))*BT105*Incurred_Nominal!V$15)</f>
        <v/>
      </c>
      <c r="W105" s="13" t="str">
        <f>IF(ISTEXT(VLOOKUP($A105,'Incurred Real 2022$'!$A$25:$AC$426,'Incurred Real 2022$'!W$1,FALSE)),"",(VLOOKUP($A105,'Incurred Real 2022$'!$A$25:$AC$426,'Incurred Real 2022$'!W$1,FALSE))*BU105*Incurred_Nominal!W$15)</f>
        <v/>
      </c>
      <c r="X105" s="13" t="str">
        <f>IF(ISTEXT(VLOOKUP($A105,'Incurred Real 2022$'!$A$25:$AC$426,'Incurred Real 2022$'!X$1,FALSE)),"",(VLOOKUP($A105,'Incurred Real 2022$'!$A$25:$AC$426,'Incurred Real 2022$'!X$1,FALSE))*BV105*Incurred_Nominal!X$15)</f>
        <v/>
      </c>
      <c r="Y105" s="13" t="str">
        <f>IF(ISTEXT(VLOOKUP($A105,'Incurred Real 2022$'!$A$25:$AC$426,'Incurred Real 2022$'!Y$1,FALSE)),"",(VLOOKUP($A105,'Incurred Real 2022$'!$A$25:$AC$426,'Incurred Real 2022$'!Y$1,FALSE))*BW105*Incurred_Nominal!Y$15)</f>
        <v/>
      </c>
      <c r="Z105" s="13" t="str">
        <f>IF(ISTEXT(VLOOKUP($A105,'Incurred Real 2022$'!$A$25:$AC$426,'Incurred Real 2022$'!Z$1,FALSE)),"",(VLOOKUP($A105,'Incurred Real 2022$'!$A$25:$AC$426,'Incurred Real 2022$'!Z$1,FALSE))*BX105*Incurred_Nominal!Z$15)</f>
        <v/>
      </c>
      <c r="AA105" s="13" t="str">
        <f>IF(ISTEXT(VLOOKUP($A105,'Incurred Real 2022$'!$A$25:$AC$426,'Incurred Real 2022$'!AA$1,FALSE)),"",(VLOOKUP($A105,'Incurred Real 2022$'!$A$25:$AC$426,'Incurred Real 2022$'!AA$1,FALSE))*BY105*Incurred_Nominal!AA$15)</f>
        <v/>
      </c>
      <c r="AB105" s="13" t="str">
        <f>IF(ISTEXT(VLOOKUP($A105,'Incurred Real 2022$'!$A$25:$AC$426,'Incurred Real 2022$'!AB$1,FALSE)),"",(VLOOKUP($A105,'Incurred Real 2022$'!$A$25:$AC$426,'Incurred Real 2022$'!AB$1,FALSE))*BZ105*Incurred_Nominal!AB$15)</f>
        <v/>
      </c>
      <c r="AC105" s="13" t="str">
        <f>IF(ISTEXT(VLOOKUP($A105,'Incurred Real 2022$'!$A$25:$AC$426,'Incurred Real 2022$'!AC$1,FALSE)),"",(VLOOKUP($A105,'Incurred Real 2022$'!$A$25:$AC$426,'Incurred Real 2022$'!AC$1,FALSE))*CA105*Incurred_Nominal!AC$15)</f>
        <v/>
      </c>
      <c r="AD105" s="232">
        <f t="shared" si="33"/>
        <v>2223923.13</v>
      </c>
      <c r="AE105" s="232">
        <f t="shared" si="34"/>
        <v>2223923.13</v>
      </c>
      <c r="AF105" s="239">
        <f t="shared" si="35"/>
        <v>2744679.486355349</v>
      </c>
      <c r="AG105" s="237">
        <f t="shared" si="36"/>
        <v>2231406.5655418718</v>
      </c>
      <c r="AH105" s="240">
        <f t="shared" si="40"/>
        <v>1.230022143315167</v>
      </c>
      <c r="AI105" s="234">
        <f>VLOOKUP($A105,Incurred_Real!$A$25:$AP$479,Incurred_Real!AI$1,FALSE)</f>
        <v>2019</v>
      </c>
      <c r="AJ105" s="235">
        <f>VLOOKUP($A105,Incurred_Real!$A$25:$AP$479,Incurred_Real!AJ$1,FALSE)</f>
        <v>43244</v>
      </c>
      <c r="AK105" s="236">
        <f>VLOOKUP($A105,Incurred_Real!$A$25:$AP$479,Incurred_Real!AK$1,FALSE)</f>
        <v>2018</v>
      </c>
      <c r="AL105" s="235" t="str">
        <f>VLOOKUP($A105,Incurred_Real!$A$25:$AP$479,Incurred_Real!AL$1,FALSE)</f>
        <v/>
      </c>
      <c r="AM105" s="237">
        <f>IF(AL105="Commissioned Extra","",(IF((AD105)=0,0,SUMPRODUCT($F$17:$U$17,F105:U105))+VLOOKUP($A105,Incurred_Real!$A$25:$BS$376,Incurred_Real!$AO$1,FALSE)))</f>
        <v>2437765.088774445</v>
      </c>
      <c r="AN105" s="232" cm="1">
        <f t="array" ref="AN105">IF(ROUND(AE105,0)=0,0,LOOKUP(2,1/(F105:AC105&lt;&gt;""),F105:AC105))</f>
        <v>443795.55</v>
      </c>
      <c r="AO105" s="232">
        <f t="shared" si="37"/>
        <v>0</v>
      </c>
      <c r="AP105" s="78"/>
      <c r="AQ105" s="20"/>
      <c r="AR105" s="245">
        <f>VLOOKUP($A105,Incurred_Real!$A$25:$CD$376,Incurred_Real!AR$1,FALSE)</f>
        <v>0</v>
      </c>
      <c r="AS105" s="246">
        <f>VLOOKUP($A105,Incurred_Real!$A$25:$CD$376,Incurred_Real!AS$1,FALSE)</f>
        <v>0</v>
      </c>
      <c r="AT105" s="246">
        <f>VLOOKUP($A105,Incurred_Real!$A$25:$CD$376,Incurred_Real!AT$1,FALSE)</f>
        <v>0</v>
      </c>
      <c r="AU105" s="246">
        <f>VLOOKUP($A105,Incurred_Real!$A$25:$CD$376,Incurred_Real!AU$1,FALSE)</f>
        <v>0</v>
      </c>
      <c r="AV105" s="246">
        <f>VLOOKUP($A105,Incurred_Real!$A$25:$CD$376,Incurred_Real!AV$1,FALSE)</f>
        <v>1</v>
      </c>
      <c r="AW105" s="246">
        <f>VLOOKUP($A105,Incurred_Real!$A$25:$CD$376,Incurred_Real!AW$1,FALSE)</f>
        <v>0</v>
      </c>
      <c r="AX105" s="246">
        <f>VLOOKUP($A105,Incurred_Real!$A$25:$CD$376,Incurred_Real!AX$1,FALSE)</f>
        <v>0</v>
      </c>
      <c r="AY105" s="246">
        <f>VLOOKUP($A105,Incurred_Real!$A$25:$CD$376,Incurred_Real!AY$1,FALSE)</f>
        <v>0</v>
      </c>
      <c r="AZ105" s="246">
        <f>VLOOKUP($A105,Incurred_Real!$A$25:$CD$376,Incurred_Real!AZ$1,FALSE)</f>
        <v>0</v>
      </c>
      <c r="BA105" s="246">
        <f>VLOOKUP($A105,Incurred_Real!$A$25:$CD$376,Incurred_Real!BA$1,FALSE)</f>
        <v>0</v>
      </c>
      <c r="BB105" s="246">
        <f>VLOOKUP($A105,Incurred_Real!$A$25:$CD$376,Incurred_Real!BB$1,FALSE)</f>
        <v>0</v>
      </c>
      <c r="BC105" s="246">
        <f>VLOOKUP($A105,Incurred_Real!$A$25:$CD$376,Incurred_Real!BC$1,FALSE)</f>
        <v>0</v>
      </c>
      <c r="BD105" s="246">
        <f>VLOOKUP($A105,Incurred_Real!$A$25:$CD$376,Incurred_Real!BD$1,FALSE)</f>
        <v>0</v>
      </c>
      <c r="BE105" s="246">
        <f>VLOOKUP($A105,Incurred_Real!$A$25:$CD$376,Incurred_Real!BE$1,FALSE)</f>
        <v>0</v>
      </c>
      <c r="BF105" s="246">
        <f>VLOOKUP($A105,Incurred_Real!$A$25:$CD$376,Incurred_Real!BF$1,FALSE)</f>
        <v>0</v>
      </c>
      <c r="BG105" s="246">
        <f>VLOOKUP($A105,Incurred_Real!$A$25:$CD$376,Incurred_Real!BG$1,FALSE)</f>
        <v>0</v>
      </c>
      <c r="BH105" s="246">
        <f>VLOOKUP($A105,Incurred_Real!$A$25:$CD$376,Incurred_Real!BH$1,FALSE)</f>
        <v>0</v>
      </c>
      <c r="BI105" s="246">
        <f>VLOOKUP($A105,Incurred_Real!$A$25:$CD$376,Incurred_Real!BI$1,FALSE)</f>
        <v>0</v>
      </c>
      <c r="BJ105" s="246">
        <f>VLOOKUP($A105,Incurred_Real!$A$25:$CD$376,Incurred_Real!BJ$1,FALSE)</f>
        <v>0</v>
      </c>
      <c r="BK105" s="246">
        <f>VLOOKUP($A105,Incurred_Real!$A$25:$CD$376,Incurred_Real!BK$1,FALSE)</f>
        <v>0</v>
      </c>
      <c r="BL105" s="246">
        <f>VLOOKUP($A105,Incurred_Real!$A$25:$CD$376,Incurred_Real!BL$1,FALSE)</f>
        <v>0</v>
      </c>
      <c r="BM105" s="246">
        <f>VLOOKUP($A105,Incurred_Real!$A$25:$CD$376,Incurred_Real!BM$1,FALSE)</f>
        <v>0</v>
      </c>
      <c r="BN105" s="246">
        <f>VLOOKUP($A105,Incurred_Real!$A$25:$CD$376,Incurred_Real!BN$1,FALSE)</f>
        <v>0</v>
      </c>
      <c r="BO105" s="246">
        <f>VLOOKUP($A105,Incurred_Real!$A$25:$CD$376,Incurred_Real!BO$1,FALSE)</f>
        <v>0</v>
      </c>
      <c r="BP105" s="246">
        <f>VLOOKUP($A105,Incurred_Real!$A$25:$CD$376,Incurred_Real!BP$1,FALSE)</f>
        <v>0</v>
      </c>
      <c r="BQ105" s="246">
        <f>VLOOKUP($A105,Incurred_Real!$A$25:$CD$376,Incurred_Real!BQ$1,FALSE)</f>
        <v>0</v>
      </c>
      <c r="BR105" s="246">
        <f>VLOOKUP($A105,Incurred_Real!$A$25:$CD$376,Incurred_Real!BR$1,FALSE)</f>
        <v>0</v>
      </c>
      <c r="BS105" s="254">
        <f t="shared" si="38"/>
        <v>1</v>
      </c>
      <c r="BT105" s="249">
        <f>1+IF(ISNA(VLOOKUP($A105,'Project labour content'!$A$7:$D$255,'Project labour content'!$D$1,FALSE)),VLOOKUP($D105,'Project labour content'!$F$6:$G$15,'Project labour content'!$G$1,FALSE),VLOOKUP($A105,'Project labour content'!$A$7:$D$255,'Project labour content'!$D$1,FALSE))*LabEsc22*1</f>
        <v>1.0024480115846353</v>
      </c>
      <c r="BU105" s="249">
        <f>1+IF(ISNA(VLOOKUP($A105,'Project labour content'!$A$7:$D$255,'Project labour content'!$D$1,FALSE)),VLOOKUP($D105,'Project labour content'!$F$6:$G$15,'Project labour content'!$G$1,FALSE),VLOOKUP($A105,'Project labour content'!$A$7:$D$255,'Project labour content'!$D$1,FALSE))*LabEsc23*1</f>
        <v>1.0049077736248768</v>
      </c>
      <c r="BV105" s="249">
        <f>1+IF(ISNA(VLOOKUP($A105,'Project labour content'!$A$7:$D$255,'Project labour content'!$D$1,FALSE)),VLOOKUP($D105,'Project labour content'!$F$6:$G$15,'Project labour content'!$G$1,FALSE),VLOOKUP($A105,'Project labour content'!$A$7:$D$255,'Project labour content'!$D$1,FALSE))*LabEsc24*1</f>
        <v>1.0072248694667842</v>
      </c>
      <c r="BW105" s="249">
        <f>1+IF(ISNA(VLOOKUP($A105,'Project labour content'!$A$7:$D$255,'Project labour content'!$D$1,FALSE)),VLOOKUP($D105,'Project labour content'!$F$6:$G$15,'Project labour content'!$G$1,FALSE),VLOOKUP($A105,'Project labour content'!$A$7:$D$255,'Project labour content'!$D$1,FALSE))*LabEsc25*1</f>
        <v>1.0103282331643793</v>
      </c>
      <c r="BX105" s="249">
        <f>1+IF(ISNA(VLOOKUP($A105,'Project labour content'!$A$7:$D$255,'Project labour content'!$D$1,FALSE)),VLOOKUP($D105,'Project labour content'!$F$6:$G$15,'Project labour content'!$G$1,FALSE),VLOOKUP($A105,'Project labour content'!$A$7:$D$255,'Project labour content'!$D$1,FALSE))*LabEsc26*1</f>
        <v>1.0137103823674747</v>
      </c>
      <c r="BY105" s="249">
        <f>1+IF(ISNA(VLOOKUP($A105,'Project labour content'!$A$7:$D$255,'Project labour content'!$D$1,FALSE)),VLOOKUP($D105,'Project labour content'!$F$6:$G$15,'Project labour content'!$G$1,FALSE),VLOOKUP($A105,'Project labour content'!$A$7:$D$255,'Project labour content'!$D$1,FALSE))*LabEsc27*1</f>
        <v>1.0158052335508072</v>
      </c>
      <c r="BZ105" s="249">
        <f>1+IF(ISNA(VLOOKUP($A105,'Project labour content'!$A$7:$D$255,'Project labour content'!$D$1,FALSE)),VLOOKUP($D105,'Project labour content'!$F$6:$G$15,'Project labour content'!$G$1,FALSE),VLOOKUP($A105,'Project labour content'!$A$7:$D$255,'Project labour content'!$D$1,FALSE))*LabEsc28*1</f>
        <v>1.0173826564918567</v>
      </c>
      <c r="CA105" s="249">
        <f>1+IF(ISNA(VLOOKUP($A105,'Project labour content'!$A$7:$D$255,'Project labour content'!$D$1,FALSE)),VLOOKUP($D105,'Project labour content'!$F$6:$G$15,'Project labour content'!$G$1,FALSE),VLOOKUP($A105,'Project labour content'!$A$7:$D$255,'Project labour content'!$D$1,FALSE))*LabEsc29*1</f>
        <v>1.0199141048276528</v>
      </c>
      <c r="CB105" s="250" t="str">
        <f>IF(ISNA(VLOOKUP($A105,'Project labour content'!$A$7:$D$255,'Project labour content'!$D$1,FALSE)),"Category","Project")</f>
        <v>Category</v>
      </c>
      <c r="CD105" s="247" t="str">
        <f t="shared" si="39"/>
        <v>11741</v>
      </c>
    </row>
    <row r="106" spans="1:82" x14ac:dyDescent="0.15">
      <c r="A106" s="11" t="s">
        <v>156</v>
      </c>
      <c r="B106" s="11" t="str">
        <f>VLOOKUP($A106,'Incurred Real 2022$'!$A$25:$AC$426,'Incurred Real 2022$'!B$1,FALSE)</f>
        <v>Baroota Substation Upgrade</v>
      </c>
      <c r="C106" s="11" t="str">
        <f>VLOOKUP($A106,'Incurred Real 2022$'!$A$25:$AC$426,'Incurred Real 2022$'!C$1,FALSE)</f>
        <v>ExAnte</v>
      </c>
      <c r="D106" s="11" t="str">
        <f>VLOOKUP($A106,'Incurred Real 2022$'!$A$25:$AC$426,'Incurred Real 2022$'!D$1,FALSE)</f>
        <v>Replacement</v>
      </c>
      <c r="E106" s="11" t="str">
        <f>VLOOKUP($A106,'Incurred Real 2022$'!$A$25:$AC$426,'Incurred Real 2022$'!E$1,FALSE)</f>
        <v>Active</v>
      </c>
      <c r="F106" s="105" t="str">
        <f>IF(VLOOKUP($A106,'Incurred Real 2022$'!$A$25:$AC$426,'Incurred Real 2022$'!F$1,FALSE)=0,"",VLOOKUP($A106,'Incurred Real 2022$'!$A$25:$AC$426,'Incurred Real 2022$'!F$1,FALSE))</f>
        <v/>
      </c>
      <c r="G106" s="105" t="str">
        <f>IF(VLOOKUP($A106,'Incurred Real 2022$'!$A$25:$AC$426,'Incurred Real 2022$'!G$1,FALSE)=0,"",VLOOKUP($A106,'Incurred Real 2022$'!$A$25:$AC$426,'Incurred Real 2022$'!G$1,FALSE))</f>
        <v/>
      </c>
      <c r="H106" s="105" t="str">
        <f>IF(VLOOKUP($A106,'Incurred Real 2022$'!$A$25:$AC$426,'Incurred Real 2022$'!H$1,FALSE)=0,"",VLOOKUP($A106,'Incurred Real 2022$'!$A$25:$AC$426,'Incurred Real 2022$'!H$1,FALSE))</f>
        <v/>
      </c>
      <c r="I106" s="105" t="str">
        <f>IF(VLOOKUP($A106,'Incurred Real 2022$'!$A$25:$AC$426,'Incurred Real 2022$'!I$1,FALSE)=0,"",VLOOKUP($A106,'Incurred Real 2022$'!$A$25:$AC$426,'Incurred Real 2022$'!I$1,FALSE))</f>
        <v/>
      </c>
      <c r="J106" s="105" t="str">
        <f>IF(VLOOKUP($A106,'Incurred Real 2022$'!$A$25:$AC$426,'Incurred Real 2022$'!J$1,FALSE)=0,"",VLOOKUP($A106,'Incurred Real 2022$'!$A$25:$AC$426,'Incurred Real 2022$'!J$1,FALSE))</f>
        <v/>
      </c>
      <c r="K106" s="105" t="str">
        <f>IF(VLOOKUP($A106,'Incurred Real 2022$'!$A$25:$AC$426,'Incurred Real 2022$'!K$1,FALSE)=0,"",VLOOKUP($A106,'Incurred Real 2022$'!$A$25:$AC$426,'Incurred Real 2022$'!K$1,FALSE))</f>
        <v/>
      </c>
      <c r="L106" s="105" t="str">
        <f>IF(VLOOKUP($A106,'Incurred Real 2022$'!$A$25:$AC$426,'Incurred Real 2022$'!L$1,FALSE)=0,"",VLOOKUP($A106,'Incurred Real 2022$'!$A$25:$AC$426,'Incurred Real 2022$'!L$1,FALSE))</f>
        <v/>
      </c>
      <c r="M106" s="105">
        <f>IF(VLOOKUP($A106,'Incurred Real 2022$'!$A$25:$AC$426,'Incurred Real 2022$'!M$1,FALSE)=0,"",VLOOKUP($A106,'Incurred Real 2022$'!$A$25:$AC$426,'Incurred Real 2022$'!M$1,FALSE))</f>
        <v>37048.43</v>
      </c>
      <c r="N106" s="105">
        <f>IF(VLOOKUP($A106,'Incurred Real 2022$'!$A$25:$AC$426,'Incurred Real 2022$'!N$1,FALSE)=0,"",VLOOKUP($A106,'Incurred Real 2022$'!$A$25:$AC$426,'Incurred Real 2022$'!N$1,FALSE))</f>
        <v>484827.3</v>
      </c>
      <c r="O106" s="105">
        <f>IF(VLOOKUP($A106,'Incurred Real 2022$'!$A$25:$AC$426,'Incurred Real 2022$'!O$1,FALSE)=0,"",VLOOKUP($A106,'Incurred Real 2022$'!$A$25:$AC$426,'Incurred Real 2022$'!O$1,FALSE))</f>
        <v>138716.12</v>
      </c>
      <c r="P106" s="105">
        <f>IF(VLOOKUP($A106,'Incurred Real 2022$'!$A$25:$AC$426,'Incurred Real 2022$'!P$1,FALSE)=0,"",VLOOKUP($A106,'Incurred Real 2022$'!$A$25:$AC$426,'Incurred Real 2022$'!P$1,FALSE))</f>
        <v>42278.81</v>
      </c>
      <c r="Q106" s="105">
        <f>IF(VLOOKUP($A106,'Incurred Real 2022$'!$A$25:$AC$426,'Incurred Real 2022$'!Q$1,FALSE)=0,"",VLOOKUP($A106,'Incurred Real 2022$'!$A$25:$AC$426,'Incurred Real 2022$'!Q$1,FALSE))</f>
        <v>3202479.63</v>
      </c>
      <c r="R106" s="105">
        <f>IF(VLOOKUP($A106,'Incurred Real 2022$'!$A$25:$AC$426,'Incurred Real 2022$'!R$1,FALSE)=0,"",VLOOKUP($A106,'Incurred Real 2022$'!$A$25:$AC$426,'Incurred Real 2022$'!R$1,FALSE))</f>
        <v>2048296.51</v>
      </c>
      <c r="S106" s="105">
        <f>IF(VLOOKUP($A106,'Incurred Real 2022$'!$A$25:$AC$426,'Incurred Real 2022$'!S$1,FALSE)=0,"",VLOOKUP($A106,'Incurred Real 2022$'!$A$25:$AC$426,'Incurred Real 2022$'!S$1,FALSE))</f>
        <v>412164.6</v>
      </c>
      <c r="T106" s="105">
        <f>IF(VLOOKUP($A106,'Incurred Real 2022$'!$A$25:$AC$426,'Incurred Real 2022$'!T$1,FALSE)=0,"",VLOOKUP($A106,'Incurred Real 2022$'!$A$25:$AC$426,'Incurred Real 2022$'!T$1,FALSE))</f>
        <v>129010.37</v>
      </c>
      <c r="U106" s="105">
        <f>IF(VLOOKUP($A106,'Incurred Real 2022$'!$A$25:$AC$426,'Incurred Real 2022$'!U$1,FALSE)=0,"",VLOOKUP($A106,'Incurred Real 2022$'!$A$25:$AC$426,'Incurred Real 2022$'!U$1,FALSE))</f>
        <v>50231.519999999997</v>
      </c>
      <c r="V106" s="13">
        <f>IF(ISTEXT(VLOOKUP($A106,'Incurred Real 2022$'!$A$25:$AC$426,'Incurred Real 2022$'!V$1,FALSE)),"",(VLOOKUP($A106,'Incurred Real 2022$'!$A$25:$AC$426,'Incurred Real 2022$'!V$1,FALSE))*BT106*Incurred_Nominal!V$15)</f>
        <v>19143.108741789063</v>
      </c>
      <c r="W106" s="13" t="str">
        <f>IF(ISTEXT(VLOOKUP($A106,'Incurred Real 2022$'!$A$25:$AC$426,'Incurred Real 2022$'!W$1,FALSE)),"",(VLOOKUP($A106,'Incurred Real 2022$'!$A$25:$AC$426,'Incurred Real 2022$'!W$1,FALSE))*BU106*Incurred_Nominal!W$15)</f>
        <v/>
      </c>
      <c r="X106" s="13" t="str">
        <f>IF(ISTEXT(VLOOKUP($A106,'Incurred Real 2022$'!$A$25:$AC$426,'Incurred Real 2022$'!X$1,FALSE)),"",(VLOOKUP($A106,'Incurred Real 2022$'!$A$25:$AC$426,'Incurred Real 2022$'!X$1,FALSE))*BV106*Incurred_Nominal!X$15)</f>
        <v/>
      </c>
      <c r="Y106" s="13" t="str">
        <f>IF(ISTEXT(VLOOKUP($A106,'Incurred Real 2022$'!$A$25:$AC$426,'Incurred Real 2022$'!Y$1,FALSE)),"",(VLOOKUP($A106,'Incurred Real 2022$'!$A$25:$AC$426,'Incurred Real 2022$'!Y$1,FALSE))*BW106*Incurred_Nominal!Y$15)</f>
        <v/>
      </c>
      <c r="Z106" s="13" t="str">
        <f>IF(ISTEXT(VLOOKUP($A106,'Incurred Real 2022$'!$A$25:$AC$426,'Incurred Real 2022$'!Z$1,FALSE)),"",(VLOOKUP($A106,'Incurred Real 2022$'!$A$25:$AC$426,'Incurred Real 2022$'!Z$1,FALSE))*BX106*Incurred_Nominal!Z$15)</f>
        <v/>
      </c>
      <c r="AA106" s="13" t="str">
        <f>IF(ISTEXT(VLOOKUP($A106,'Incurred Real 2022$'!$A$25:$AC$426,'Incurred Real 2022$'!AA$1,FALSE)),"",(VLOOKUP($A106,'Incurred Real 2022$'!$A$25:$AC$426,'Incurred Real 2022$'!AA$1,FALSE))*BY106*Incurred_Nominal!AA$15)</f>
        <v/>
      </c>
      <c r="AB106" s="13" t="str">
        <f>IF(ISTEXT(VLOOKUP($A106,'Incurred Real 2022$'!$A$25:$AC$426,'Incurred Real 2022$'!AB$1,FALSE)),"",(VLOOKUP($A106,'Incurred Real 2022$'!$A$25:$AC$426,'Incurred Real 2022$'!AB$1,FALSE))*BZ106*Incurred_Nominal!AB$15)</f>
        <v/>
      </c>
      <c r="AC106" s="13" t="str">
        <f>IF(ISTEXT(VLOOKUP($A106,'Incurred Real 2022$'!$A$25:$AC$426,'Incurred Real 2022$'!AC$1,FALSE)),"",(VLOOKUP($A106,'Incurred Real 2022$'!$A$25:$AC$426,'Incurred Real 2022$'!AC$1,FALSE))*CA106*Incurred_Nominal!AC$15)</f>
        <v/>
      </c>
      <c r="AD106" s="232">
        <f t="shared" si="33"/>
        <v>6564196.3987417882</v>
      </c>
      <c r="AE106" s="232">
        <f t="shared" si="34"/>
        <v>6564196.3987417882</v>
      </c>
      <c r="AF106" s="239" t="str">
        <f t="shared" si="35"/>
        <v/>
      </c>
      <c r="AG106" s="237" t="str">
        <f t="shared" si="36"/>
        <v/>
      </c>
      <c r="AH106" s="240" t="str">
        <f t="shared" si="40"/>
        <v/>
      </c>
      <c r="AI106" s="234">
        <f>VLOOKUP($A106,Incurred_Real!$A$25:$AP$479,Incurred_Real!AI$1,FALSE)</f>
        <v>2022</v>
      </c>
      <c r="AJ106" s="235">
        <f>VLOOKUP($A106,Incurred_Real!$A$25:$AP$479,Incurred_Real!AJ$1,FALSE)</f>
        <v>43319</v>
      </c>
      <c r="AK106" s="236">
        <f>VLOOKUP($A106,Incurred_Real!$A$25:$AP$479,Incurred_Real!AK$1,FALSE)</f>
        <v>2019</v>
      </c>
      <c r="AL106" s="235" t="str">
        <f>VLOOKUP($A106,Incurred_Real!$A$25:$AP$479,Incurred_Real!AL$1,FALSE)</f>
        <v>Commissioned Extra</v>
      </c>
      <c r="AM106" s="237" t="str">
        <f>IF(AL106="Commissioned Extra","",(IF((AD106)=0,0,SUMPRODUCT($F$17:$U$17,F106:U106))+VLOOKUP($A106,Incurred_Real!$A$25:$BS$376,Incurred_Real!$AO$1,FALSE)))</f>
        <v/>
      </c>
      <c r="AN106" s="232" cm="1">
        <f t="array" ref="AN106">IF(ROUND(AE106,0)=0,0,LOOKUP(2,1/(F106:AC106&lt;&gt;""),F106:AC106))</f>
        <v>19143.108741789063</v>
      </c>
      <c r="AO106" s="232">
        <f t="shared" si="37"/>
        <v>19143.108741789063</v>
      </c>
      <c r="AP106" s="78"/>
      <c r="AQ106" s="20"/>
      <c r="AR106" s="245">
        <f>VLOOKUP($A106,Incurred_Real!$A$25:$CD$376,Incurred_Real!AR$1,FALSE)</f>
        <v>0</v>
      </c>
      <c r="AS106" s="246">
        <f>VLOOKUP($A106,Incurred_Real!$A$25:$CD$376,Incurred_Real!AS$1,FALSE)</f>
        <v>0</v>
      </c>
      <c r="AT106" s="246">
        <f>VLOOKUP($A106,Incurred_Real!$A$25:$CD$376,Incurred_Real!AT$1,FALSE)</f>
        <v>6.1964896088506402E-2</v>
      </c>
      <c r="AU106" s="246">
        <f>VLOOKUP($A106,Incurred_Real!$A$25:$CD$376,Incurred_Real!AU$1,FALSE)</f>
        <v>5.4494281362593038E-2</v>
      </c>
      <c r="AV106" s="246">
        <f>VLOOKUP($A106,Incurred_Real!$A$25:$CD$376,Incurred_Real!AV$1,FALSE)</f>
        <v>0</v>
      </c>
      <c r="AW106" s="246">
        <f>VLOOKUP($A106,Incurred_Real!$A$25:$CD$376,Incurred_Real!AW$1,FALSE)</f>
        <v>0</v>
      </c>
      <c r="AX106" s="246">
        <f>VLOOKUP($A106,Incurred_Real!$A$25:$CD$376,Incurred_Real!AX$1,FALSE)</f>
        <v>0</v>
      </c>
      <c r="AY106" s="246">
        <f>VLOOKUP($A106,Incurred_Real!$A$25:$CD$376,Incurred_Real!AY$1,FALSE)</f>
        <v>0</v>
      </c>
      <c r="AZ106" s="246">
        <f>VLOOKUP($A106,Incurred_Real!$A$25:$CD$376,Incurred_Real!AZ$1,FALSE)</f>
        <v>0</v>
      </c>
      <c r="BA106" s="246">
        <f>VLOOKUP($A106,Incurred_Real!$A$25:$CD$376,Incurred_Real!BA$1,FALSE)</f>
        <v>0</v>
      </c>
      <c r="BB106" s="246">
        <f>VLOOKUP($A106,Incurred_Real!$A$25:$CD$376,Incurred_Real!BB$1,FALSE)</f>
        <v>0.24221734498616548</v>
      </c>
      <c r="BC106" s="246">
        <f>VLOOKUP($A106,Incurred_Real!$A$25:$CD$376,Incurred_Real!BC$1,FALSE)</f>
        <v>9.7043934357867928E-2</v>
      </c>
      <c r="BD106" s="246">
        <f>VLOOKUP($A106,Incurred_Real!$A$25:$CD$376,Incurred_Real!BD$1,FALSE)</f>
        <v>0.15321047939897878</v>
      </c>
      <c r="BE106" s="246">
        <f>VLOOKUP($A106,Incurred_Real!$A$25:$CD$376,Incurred_Real!BE$1,FALSE)</f>
        <v>2.6842882536562928E-2</v>
      </c>
      <c r="BF106" s="246">
        <f>VLOOKUP($A106,Incurred_Real!$A$25:$CD$376,Incurred_Real!BF$1,FALSE)</f>
        <v>0</v>
      </c>
      <c r="BG106" s="246">
        <f>VLOOKUP($A106,Incurred_Real!$A$25:$CD$376,Incurred_Real!BG$1,FALSE)</f>
        <v>0.35000553995792844</v>
      </c>
      <c r="BH106" s="246">
        <f>VLOOKUP($A106,Incurred_Real!$A$25:$CD$376,Incurred_Real!BH$1,FALSE)</f>
        <v>1.4220641311396925E-2</v>
      </c>
      <c r="BI106" s="246">
        <f>VLOOKUP($A106,Incurred_Real!$A$25:$CD$376,Incurred_Real!BI$1,FALSE)</f>
        <v>0</v>
      </c>
      <c r="BJ106" s="246">
        <f>VLOOKUP($A106,Incurred_Real!$A$25:$CD$376,Incurred_Real!BJ$1,FALSE)</f>
        <v>0</v>
      </c>
      <c r="BK106" s="246">
        <f>VLOOKUP($A106,Incurred_Real!$A$25:$CD$376,Incurred_Real!BK$1,FALSE)</f>
        <v>0</v>
      </c>
      <c r="BL106" s="246">
        <f>VLOOKUP($A106,Incurred_Real!$A$25:$CD$376,Incurred_Real!BL$1,FALSE)</f>
        <v>0</v>
      </c>
      <c r="BM106" s="246">
        <f>VLOOKUP($A106,Incurred_Real!$A$25:$CD$376,Incurred_Real!BM$1,FALSE)</f>
        <v>0</v>
      </c>
      <c r="BN106" s="246">
        <f>VLOOKUP($A106,Incurred_Real!$A$25:$CD$376,Incurred_Real!BN$1,FALSE)</f>
        <v>0</v>
      </c>
      <c r="BO106" s="246">
        <f>VLOOKUP($A106,Incurred_Real!$A$25:$CD$376,Incurred_Real!BO$1,FALSE)</f>
        <v>0</v>
      </c>
      <c r="BP106" s="246">
        <f>VLOOKUP($A106,Incurred_Real!$A$25:$CD$376,Incurred_Real!BP$1,FALSE)</f>
        <v>0</v>
      </c>
      <c r="BQ106" s="246">
        <f>VLOOKUP($A106,Incurred_Real!$A$25:$CD$376,Incurred_Real!BQ$1,FALSE)</f>
        <v>0</v>
      </c>
      <c r="BR106" s="246">
        <f>VLOOKUP($A106,Incurred_Real!$A$25:$CD$376,Incurred_Real!BR$1,FALSE)</f>
        <v>0</v>
      </c>
      <c r="BS106" s="254">
        <f t="shared" si="38"/>
        <v>0.99999999999999989</v>
      </c>
      <c r="BT106" s="249">
        <f>1+IF(ISNA(VLOOKUP($A106,'Project labour content'!$A$7:$D$255,'Project labour content'!$D$1,FALSE)),VLOOKUP($D106,'Project labour content'!$F$6:$G$15,'Project labour content'!$G$1,FALSE),VLOOKUP($A106,'Project labour content'!$A$7:$D$255,'Project labour content'!$D$1,FALSE))*LabEsc22*1</f>
        <v>1.001530135994108</v>
      </c>
      <c r="BU106" s="249">
        <f>1+IF(ISNA(VLOOKUP($A106,'Project labour content'!$A$7:$D$255,'Project labour content'!$D$1,FALSE)),VLOOKUP($D106,'Project labour content'!$F$6:$G$15,'Project labour content'!$G$1,FALSE),VLOOKUP($A106,'Project labour content'!$A$7:$D$255,'Project labour content'!$D$1,FALSE))*LabEsc23*1</f>
        <v>1.0030676166409875</v>
      </c>
      <c r="BV106" s="249">
        <f>1+IF(ISNA(VLOOKUP($A106,'Project labour content'!$A$7:$D$255,'Project labour content'!$D$1,FALSE)),VLOOKUP($D106,'Project labour content'!$F$6:$G$15,'Project labour content'!$G$1,FALSE),VLOOKUP($A106,'Project labour content'!$A$7:$D$255,'Project labour content'!$D$1,FALSE))*LabEsc24*1</f>
        <v>1.0045159234103482</v>
      </c>
      <c r="BW106" s="249">
        <f>1+IF(ISNA(VLOOKUP($A106,'Project labour content'!$A$7:$D$255,'Project labour content'!$D$1,FALSE)),VLOOKUP($D106,'Project labour content'!$F$6:$G$15,'Project labour content'!$G$1,FALSE),VLOOKUP($A106,'Project labour content'!$A$7:$D$255,'Project labour content'!$D$1,FALSE))*LabEsc25*1</f>
        <v>1.0064556889434453</v>
      </c>
      <c r="BX106" s="249">
        <f>1+IF(ISNA(VLOOKUP($A106,'Project labour content'!$A$7:$D$255,'Project labour content'!$D$1,FALSE)),VLOOKUP($D106,'Project labour content'!$F$6:$G$15,'Project labour content'!$G$1,FALSE),VLOOKUP($A106,'Project labour content'!$A$7:$D$255,'Project labour content'!$D$1,FALSE))*LabEsc26*1</f>
        <v>1.0085697100802655</v>
      </c>
      <c r="BY106" s="249">
        <f>1+IF(ISNA(VLOOKUP($A106,'Project labour content'!$A$7:$D$255,'Project labour content'!$D$1,FALSE)),VLOOKUP($D106,'Project labour content'!$F$6:$G$15,'Project labour content'!$G$1,FALSE),VLOOKUP($A106,'Project labour content'!$A$7:$D$255,'Project labour content'!$D$1,FALSE))*LabEsc27*1</f>
        <v>1.0098791022490099</v>
      </c>
      <c r="BZ106" s="249">
        <f>1+IF(ISNA(VLOOKUP($A106,'Project labour content'!$A$7:$D$255,'Project labour content'!$D$1,FALSE)),VLOOKUP($D106,'Project labour content'!$F$6:$G$15,'Project labour content'!$G$1,FALSE),VLOOKUP($A106,'Project labour content'!$A$7:$D$255,'Project labour content'!$D$1,FALSE))*LabEsc28*1</f>
        <v>1.0108650745520742</v>
      </c>
      <c r="CA106" s="249">
        <f>1+IF(ISNA(VLOOKUP($A106,'Project labour content'!$A$7:$D$255,'Project labour content'!$D$1,FALSE)),VLOOKUP($D106,'Project labour content'!$F$6:$G$15,'Project labour content'!$G$1,FALSE),VLOOKUP($A106,'Project labour content'!$A$7:$D$255,'Project labour content'!$D$1,FALSE))*LabEsc29*1</f>
        <v>1.0124473629040323</v>
      </c>
      <c r="CB106" s="250" t="str">
        <f>IF(ISNA(VLOOKUP($A106,'Project labour content'!$A$7:$D$255,'Project labour content'!$D$1,FALSE)),"Category","Project")</f>
        <v>Project</v>
      </c>
      <c r="CD106" s="247" t="str">
        <f t="shared" si="39"/>
        <v>11742</v>
      </c>
    </row>
    <row r="107" spans="1:82" x14ac:dyDescent="0.15">
      <c r="A107" s="11" t="s">
        <v>157</v>
      </c>
      <c r="B107" s="11" t="str">
        <f>VLOOKUP($A107,'Incurred Real 2022$'!$A$25:$AC$426,'Incurred Real 2022$'!B$1,FALSE)</f>
        <v>Bund Refurbishments</v>
      </c>
      <c r="C107" s="11" t="str">
        <f>VLOOKUP($A107,'Incurred Real 2022$'!$A$25:$AC$426,'Incurred Real 2022$'!C$1,FALSE)</f>
        <v>ExAnte</v>
      </c>
      <c r="D107" s="11" t="str">
        <f>VLOOKUP($A107,'Incurred Real 2022$'!$A$25:$AC$426,'Incurred Real 2022$'!D$1,FALSE)</f>
        <v>Security/Compliance</v>
      </c>
      <c r="E107" s="11" t="str">
        <f>VLOOKUP($A107,'Incurred Real 2022$'!$A$25:$AC$426,'Incurred Real 2022$'!E$1,FALSE)</f>
        <v>Active</v>
      </c>
      <c r="F107" s="105" t="str">
        <f>IF(VLOOKUP($A107,'Incurred Real 2022$'!$A$25:$AC$426,'Incurred Real 2022$'!F$1,FALSE)=0,"",VLOOKUP($A107,'Incurred Real 2022$'!$A$25:$AC$426,'Incurred Real 2022$'!F$1,FALSE))</f>
        <v/>
      </c>
      <c r="G107" s="105" t="str">
        <f>IF(VLOOKUP($A107,'Incurred Real 2022$'!$A$25:$AC$426,'Incurred Real 2022$'!G$1,FALSE)=0,"",VLOOKUP($A107,'Incurred Real 2022$'!$A$25:$AC$426,'Incurred Real 2022$'!G$1,FALSE))</f>
        <v/>
      </c>
      <c r="H107" s="105" t="str">
        <f>IF(VLOOKUP($A107,'Incurred Real 2022$'!$A$25:$AC$426,'Incurred Real 2022$'!H$1,FALSE)=0,"",VLOOKUP($A107,'Incurred Real 2022$'!$A$25:$AC$426,'Incurred Real 2022$'!H$1,FALSE))</f>
        <v/>
      </c>
      <c r="I107" s="105" t="str">
        <f>IF(VLOOKUP($A107,'Incurred Real 2022$'!$A$25:$AC$426,'Incurred Real 2022$'!I$1,FALSE)=0,"",VLOOKUP($A107,'Incurred Real 2022$'!$A$25:$AC$426,'Incurred Real 2022$'!I$1,FALSE))</f>
        <v/>
      </c>
      <c r="J107" s="105" t="str">
        <f>IF(VLOOKUP($A107,'Incurred Real 2022$'!$A$25:$AC$426,'Incurred Real 2022$'!J$1,FALSE)=0,"",VLOOKUP($A107,'Incurred Real 2022$'!$A$25:$AC$426,'Incurred Real 2022$'!J$1,FALSE))</f>
        <v/>
      </c>
      <c r="K107" s="105" t="str">
        <f>IF(VLOOKUP($A107,'Incurred Real 2022$'!$A$25:$AC$426,'Incurred Real 2022$'!K$1,FALSE)=0,"",VLOOKUP($A107,'Incurred Real 2022$'!$A$25:$AC$426,'Incurred Real 2022$'!K$1,FALSE))</f>
        <v/>
      </c>
      <c r="L107" s="105" t="str">
        <f>IF(VLOOKUP($A107,'Incurred Real 2022$'!$A$25:$AC$426,'Incurred Real 2022$'!L$1,FALSE)=0,"",VLOOKUP($A107,'Incurred Real 2022$'!$A$25:$AC$426,'Incurred Real 2022$'!L$1,FALSE))</f>
        <v/>
      </c>
      <c r="M107" s="105" t="str">
        <f>IF(VLOOKUP($A107,'Incurred Real 2022$'!$A$25:$AC$426,'Incurred Real 2022$'!M$1,FALSE)=0,"",VLOOKUP($A107,'Incurred Real 2022$'!$A$25:$AC$426,'Incurred Real 2022$'!M$1,FALSE))</f>
        <v/>
      </c>
      <c r="N107" s="105">
        <f>IF(VLOOKUP($A107,'Incurred Real 2022$'!$A$25:$AC$426,'Incurred Real 2022$'!N$1,FALSE)=0,"",VLOOKUP($A107,'Incurred Real 2022$'!$A$25:$AC$426,'Incurred Real 2022$'!N$1,FALSE))</f>
        <v>490301.42</v>
      </c>
      <c r="O107" s="105">
        <f>IF(VLOOKUP($A107,'Incurred Real 2022$'!$A$25:$AC$426,'Incurred Real 2022$'!O$1,FALSE)=0,"",VLOOKUP($A107,'Incurred Real 2022$'!$A$25:$AC$426,'Incurred Real 2022$'!O$1,FALSE))</f>
        <v>531448.59</v>
      </c>
      <c r="P107" s="105">
        <f>IF(VLOOKUP($A107,'Incurred Real 2022$'!$A$25:$AC$426,'Incurred Real 2022$'!P$1,FALSE)=0,"",VLOOKUP($A107,'Incurred Real 2022$'!$A$25:$AC$426,'Incurred Real 2022$'!P$1,FALSE))</f>
        <v>1053221.75</v>
      </c>
      <c r="Q107" s="105">
        <f>IF(VLOOKUP($A107,'Incurred Real 2022$'!$A$25:$AC$426,'Incurred Real 2022$'!Q$1,FALSE)=0,"",VLOOKUP($A107,'Incurred Real 2022$'!$A$25:$AC$426,'Incurred Real 2022$'!Q$1,FALSE))</f>
        <v>4814778.12</v>
      </c>
      <c r="R107" s="105">
        <f>IF(VLOOKUP($A107,'Incurred Real 2022$'!$A$25:$AC$426,'Incurred Real 2022$'!R$1,FALSE)=0,"",VLOOKUP($A107,'Incurred Real 2022$'!$A$25:$AC$426,'Incurred Real 2022$'!R$1,FALSE))</f>
        <v>1457446.92</v>
      </c>
      <c r="S107" s="105">
        <f>IF(VLOOKUP($A107,'Incurred Real 2022$'!$A$25:$AC$426,'Incurred Real 2022$'!S$1,FALSE)=0,"",VLOOKUP($A107,'Incurred Real 2022$'!$A$25:$AC$426,'Incurred Real 2022$'!S$1,FALSE))</f>
        <v>999908.18</v>
      </c>
      <c r="T107" s="105">
        <f>IF(VLOOKUP($A107,'Incurred Real 2022$'!$A$25:$AC$426,'Incurred Real 2022$'!T$1,FALSE)=0,"",VLOOKUP($A107,'Incurred Real 2022$'!$A$25:$AC$426,'Incurred Real 2022$'!T$1,FALSE))</f>
        <v>804406.16</v>
      </c>
      <c r="U107" s="105">
        <f>IF(VLOOKUP($A107,'Incurred Real 2022$'!$A$25:$AC$426,'Incurred Real 2022$'!U$1,FALSE)=0,"",VLOOKUP($A107,'Incurred Real 2022$'!$A$25:$AC$426,'Incurred Real 2022$'!U$1,FALSE))</f>
        <v>-75782.91</v>
      </c>
      <c r="V107" s="13">
        <f>IF(ISTEXT(VLOOKUP($A107,'Incurred Real 2022$'!$A$25:$AC$426,'Incurred Real 2022$'!V$1,FALSE)),"",(VLOOKUP($A107,'Incurred Real 2022$'!$A$25:$AC$426,'Incurred Real 2022$'!V$1,FALSE))*BT107*Incurred_Nominal!V$15)</f>
        <v>61148.335502298243</v>
      </c>
      <c r="W107" s="13" t="str">
        <f>IF(ISTEXT(VLOOKUP($A107,'Incurred Real 2022$'!$A$25:$AC$426,'Incurred Real 2022$'!W$1,FALSE)),"",(VLOOKUP($A107,'Incurred Real 2022$'!$A$25:$AC$426,'Incurred Real 2022$'!W$1,FALSE))*BU107*Incurred_Nominal!W$15)</f>
        <v/>
      </c>
      <c r="X107" s="13" t="str">
        <f>IF(ISTEXT(VLOOKUP($A107,'Incurred Real 2022$'!$A$25:$AC$426,'Incurred Real 2022$'!X$1,FALSE)),"",(VLOOKUP($A107,'Incurred Real 2022$'!$A$25:$AC$426,'Incurred Real 2022$'!X$1,FALSE))*BV107*Incurred_Nominal!X$15)</f>
        <v/>
      </c>
      <c r="Y107" s="13" t="str">
        <f>IF(ISTEXT(VLOOKUP($A107,'Incurred Real 2022$'!$A$25:$AC$426,'Incurred Real 2022$'!Y$1,FALSE)),"",(VLOOKUP($A107,'Incurred Real 2022$'!$A$25:$AC$426,'Incurred Real 2022$'!Y$1,FALSE))*BW107*Incurred_Nominal!Y$15)</f>
        <v/>
      </c>
      <c r="Z107" s="13" t="str">
        <f>IF(ISTEXT(VLOOKUP($A107,'Incurred Real 2022$'!$A$25:$AC$426,'Incurred Real 2022$'!Z$1,FALSE)),"",(VLOOKUP($A107,'Incurred Real 2022$'!$A$25:$AC$426,'Incurred Real 2022$'!Z$1,FALSE))*BX107*Incurred_Nominal!Z$15)</f>
        <v/>
      </c>
      <c r="AA107" s="13" t="str">
        <f>IF(ISTEXT(VLOOKUP($A107,'Incurred Real 2022$'!$A$25:$AC$426,'Incurred Real 2022$'!AA$1,FALSE)),"",(VLOOKUP($A107,'Incurred Real 2022$'!$A$25:$AC$426,'Incurred Real 2022$'!AA$1,FALSE))*BY107*Incurred_Nominal!AA$15)</f>
        <v/>
      </c>
      <c r="AB107" s="13" t="str">
        <f>IF(ISTEXT(VLOOKUP($A107,'Incurred Real 2022$'!$A$25:$AC$426,'Incurred Real 2022$'!AB$1,FALSE)),"",(VLOOKUP($A107,'Incurred Real 2022$'!$A$25:$AC$426,'Incurred Real 2022$'!AB$1,FALSE))*BZ107*Incurred_Nominal!AB$15)</f>
        <v/>
      </c>
      <c r="AC107" s="13" t="str">
        <f>IF(ISTEXT(VLOOKUP($A107,'Incurred Real 2022$'!$A$25:$AC$426,'Incurred Real 2022$'!AC$1,FALSE)),"",(VLOOKUP($A107,'Incurred Real 2022$'!$A$25:$AC$426,'Incurred Real 2022$'!AC$1,FALSE))*CA107*Incurred_Nominal!AC$15)</f>
        <v/>
      </c>
      <c r="AD107" s="232">
        <f t="shared" si="33"/>
        <v>10136876.565502299</v>
      </c>
      <c r="AE107" s="232">
        <f t="shared" si="34"/>
        <v>10288442.385502299</v>
      </c>
      <c r="AF107" s="239" t="str">
        <f t="shared" si="35"/>
        <v/>
      </c>
      <c r="AG107" s="237" t="str">
        <f t="shared" si="36"/>
        <v/>
      </c>
      <c r="AH107" s="240" t="str">
        <f t="shared" si="40"/>
        <v/>
      </c>
      <c r="AI107" s="234">
        <f>VLOOKUP($A107,Incurred_Real!$A$25:$AP$479,Incurred_Real!AI$1,FALSE)</f>
        <v>2022</v>
      </c>
      <c r="AJ107" s="235">
        <f>VLOOKUP($A107,Incurred_Real!$A$25:$AP$479,Incurred_Real!AJ$1,FALSE)</f>
        <v>43159</v>
      </c>
      <c r="AK107" s="236">
        <f>VLOOKUP($A107,Incurred_Real!$A$25:$AP$479,Incurred_Real!AK$1,FALSE)</f>
        <v>2018</v>
      </c>
      <c r="AL107" s="235" t="str">
        <f>VLOOKUP($A107,Incurred_Real!$A$25:$AP$479,Incurred_Real!AL$1,FALSE)</f>
        <v>Commissioned Extra</v>
      </c>
      <c r="AM107" s="237" t="str">
        <f>IF(AL107="Commissioned Extra","",(IF((AD107)=0,0,SUMPRODUCT($F$17:$U$17,F107:U107))+VLOOKUP($A107,Incurred_Real!$A$25:$BS$376,Incurred_Real!$AO$1,FALSE)))</f>
        <v/>
      </c>
      <c r="AN107" s="232" cm="1">
        <f t="array" ref="AN107">IF(ROUND(AE107,0)=0,0,LOOKUP(2,1/(F107:AC107&lt;&gt;""),F107:AC107))</f>
        <v>61148.335502298243</v>
      </c>
      <c r="AO107" s="232">
        <f t="shared" si="37"/>
        <v>61148.335502298243</v>
      </c>
      <c r="AP107" s="78"/>
      <c r="AQ107" s="20"/>
      <c r="AR107" s="245">
        <f>VLOOKUP($A107,Incurred_Real!$A$25:$CD$376,Incurred_Real!AR$1,FALSE)</f>
        <v>0</v>
      </c>
      <c r="AS107" s="246">
        <f>VLOOKUP($A107,Incurred_Real!$A$25:$CD$376,Incurred_Real!AS$1,FALSE)</f>
        <v>0</v>
      </c>
      <c r="AT107" s="246">
        <f>VLOOKUP($A107,Incurred_Real!$A$25:$CD$376,Incurred_Real!AT$1,FALSE)</f>
        <v>0</v>
      </c>
      <c r="AU107" s="246">
        <f>VLOOKUP($A107,Incurred_Real!$A$25:$CD$376,Incurred_Real!AU$1,FALSE)</f>
        <v>0</v>
      </c>
      <c r="AV107" s="246">
        <f>VLOOKUP($A107,Incurred_Real!$A$25:$CD$376,Incurred_Real!AV$1,FALSE)</f>
        <v>0</v>
      </c>
      <c r="AW107" s="246">
        <f>VLOOKUP($A107,Incurred_Real!$A$25:$CD$376,Incurred_Real!AW$1,FALSE)</f>
        <v>0</v>
      </c>
      <c r="AX107" s="246">
        <f>VLOOKUP($A107,Incurred_Real!$A$25:$CD$376,Incurred_Real!AX$1,FALSE)</f>
        <v>0</v>
      </c>
      <c r="AY107" s="246">
        <f>VLOOKUP($A107,Incurred_Real!$A$25:$CD$376,Incurred_Real!AY$1,FALSE)</f>
        <v>0</v>
      </c>
      <c r="AZ107" s="246">
        <f>VLOOKUP($A107,Incurred_Real!$A$25:$CD$376,Incurred_Real!AZ$1,FALSE)</f>
        <v>0</v>
      </c>
      <c r="BA107" s="246">
        <f>VLOOKUP($A107,Incurred_Real!$A$25:$CD$376,Incurred_Real!BA$1,FALSE)</f>
        <v>0</v>
      </c>
      <c r="BB107" s="246">
        <f>VLOOKUP($A107,Incurred_Real!$A$25:$CD$376,Incurred_Real!BB$1,FALSE)</f>
        <v>1</v>
      </c>
      <c r="BC107" s="246">
        <f>VLOOKUP($A107,Incurred_Real!$A$25:$CD$376,Incurred_Real!BC$1,FALSE)</f>
        <v>0</v>
      </c>
      <c r="BD107" s="246">
        <f>VLOOKUP($A107,Incurred_Real!$A$25:$CD$376,Incurred_Real!BD$1,FALSE)</f>
        <v>0</v>
      </c>
      <c r="BE107" s="246">
        <f>VLOOKUP($A107,Incurred_Real!$A$25:$CD$376,Incurred_Real!BE$1,FALSE)</f>
        <v>0</v>
      </c>
      <c r="BF107" s="246">
        <f>VLOOKUP($A107,Incurred_Real!$A$25:$CD$376,Incurred_Real!BF$1,FALSE)</f>
        <v>0</v>
      </c>
      <c r="BG107" s="246">
        <f>VLOOKUP($A107,Incurred_Real!$A$25:$CD$376,Incurred_Real!BG$1,FALSE)</f>
        <v>0</v>
      </c>
      <c r="BH107" s="246">
        <f>VLOOKUP($A107,Incurred_Real!$A$25:$CD$376,Incurred_Real!BH$1,FALSE)</f>
        <v>0</v>
      </c>
      <c r="BI107" s="246">
        <f>VLOOKUP($A107,Incurred_Real!$A$25:$CD$376,Incurred_Real!BI$1,FALSE)</f>
        <v>0</v>
      </c>
      <c r="BJ107" s="246">
        <f>VLOOKUP($A107,Incurred_Real!$A$25:$CD$376,Incurred_Real!BJ$1,FALSE)</f>
        <v>0</v>
      </c>
      <c r="BK107" s="246">
        <f>VLOOKUP($A107,Incurred_Real!$A$25:$CD$376,Incurred_Real!BK$1,FALSE)</f>
        <v>0</v>
      </c>
      <c r="BL107" s="246">
        <f>VLOOKUP($A107,Incurred_Real!$A$25:$CD$376,Incurred_Real!BL$1,FALSE)</f>
        <v>0</v>
      </c>
      <c r="BM107" s="246">
        <f>VLOOKUP($A107,Incurred_Real!$A$25:$CD$376,Incurred_Real!BM$1,FALSE)</f>
        <v>0</v>
      </c>
      <c r="BN107" s="246">
        <f>VLOOKUP($A107,Incurred_Real!$A$25:$CD$376,Incurred_Real!BN$1,FALSE)</f>
        <v>0</v>
      </c>
      <c r="BO107" s="246">
        <f>VLOOKUP($A107,Incurred_Real!$A$25:$CD$376,Incurred_Real!BO$1,FALSE)</f>
        <v>0</v>
      </c>
      <c r="BP107" s="246">
        <f>VLOOKUP($A107,Incurred_Real!$A$25:$CD$376,Incurred_Real!BP$1,FALSE)</f>
        <v>0</v>
      </c>
      <c r="BQ107" s="246">
        <f>VLOOKUP($A107,Incurred_Real!$A$25:$CD$376,Incurred_Real!BQ$1,FALSE)</f>
        <v>0</v>
      </c>
      <c r="BR107" s="246">
        <f>VLOOKUP($A107,Incurred_Real!$A$25:$CD$376,Incurred_Real!BR$1,FALSE)</f>
        <v>0</v>
      </c>
      <c r="BS107" s="254">
        <f t="shared" si="38"/>
        <v>1</v>
      </c>
      <c r="BT107" s="249">
        <f>1+IF(ISNA(VLOOKUP($A107,'Project labour content'!$A$7:$D$255,'Project labour content'!$D$1,FALSE)),VLOOKUP($D107,'Project labour content'!$F$6:$G$15,'Project labour content'!$G$1,FALSE),VLOOKUP($A107,'Project labour content'!$A$7:$D$255,'Project labour content'!$D$1,FALSE))*LabEsc22*1</f>
        <v>1.0009936390026339</v>
      </c>
      <c r="BU107" s="249">
        <f>1+IF(ISNA(VLOOKUP($A107,'Project labour content'!$A$7:$D$255,'Project labour content'!$D$1,FALSE)),VLOOKUP($D107,'Project labour content'!$F$6:$G$15,'Project labour content'!$G$1,FALSE),VLOOKUP($A107,'Project labour content'!$A$7:$D$255,'Project labour content'!$D$1,FALSE))*LabEsc23*1</f>
        <v>1.0019920474724806</v>
      </c>
      <c r="BV107" s="249">
        <f>1+IF(ISNA(VLOOKUP($A107,'Project labour content'!$A$7:$D$255,'Project labour content'!$D$1,FALSE)),VLOOKUP($D107,'Project labour content'!$F$6:$G$15,'Project labour content'!$G$1,FALSE),VLOOKUP($A107,'Project labour content'!$A$7:$D$255,'Project labour content'!$D$1,FALSE))*LabEsc24*1</f>
        <v>1.002932548251076</v>
      </c>
      <c r="BW107" s="249">
        <f>1+IF(ISNA(VLOOKUP($A107,'Project labour content'!$A$7:$D$255,'Project labour content'!$D$1,FALSE)),VLOOKUP($D107,'Project labour content'!$F$6:$G$15,'Project labour content'!$G$1,FALSE),VLOOKUP($A107,'Project labour content'!$A$7:$D$255,'Project labour content'!$D$1,FALSE))*LabEsc25*1</f>
        <v>1.004192192293875</v>
      </c>
      <c r="BX107" s="249">
        <f>1+IF(ISNA(VLOOKUP($A107,'Project labour content'!$A$7:$D$255,'Project labour content'!$D$1,FALSE)),VLOOKUP($D107,'Project labour content'!$F$6:$G$15,'Project labour content'!$G$1,FALSE),VLOOKUP($A107,'Project labour content'!$A$7:$D$255,'Project labour content'!$D$1,FALSE))*LabEsc26*1</f>
        <v>1.0055649943598521</v>
      </c>
      <c r="BY107" s="249">
        <f>1+IF(ISNA(VLOOKUP($A107,'Project labour content'!$A$7:$D$255,'Project labour content'!$D$1,FALSE)),VLOOKUP($D107,'Project labour content'!$F$6:$G$15,'Project labour content'!$G$1,FALSE),VLOOKUP($A107,'Project labour content'!$A$7:$D$255,'Project labour content'!$D$1,FALSE))*LabEsc27*1</f>
        <v>1.0064152868394864</v>
      </c>
      <c r="BZ107" s="249">
        <f>1+IF(ISNA(VLOOKUP($A107,'Project labour content'!$A$7:$D$255,'Project labour content'!$D$1,FALSE)),VLOOKUP($D107,'Project labour content'!$F$6:$G$15,'Project labour content'!$G$1,FALSE),VLOOKUP($A107,'Project labour content'!$A$7:$D$255,'Project labour content'!$D$1,FALSE))*LabEsc28*1</f>
        <v>1.0070555570766513</v>
      </c>
      <c r="CA107" s="249">
        <f>1+IF(ISNA(VLOOKUP($A107,'Project labour content'!$A$7:$D$255,'Project labour content'!$D$1,FALSE)),VLOOKUP($D107,'Project labour content'!$F$6:$G$15,'Project labour content'!$G$1,FALSE),VLOOKUP($A107,'Project labour content'!$A$7:$D$255,'Project labour content'!$D$1,FALSE))*LabEsc29*1</f>
        <v>1.0080830627532531</v>
      </c>
      <c r="CB107" s="250" t="str">
        <f>IF(ISNA(VLOOKUP($A107,'Project labour content'!$A$7:$D$255,'Project labour content'!$D$1,FALSE)),"Category","Project")</f>
        <v>Project</v>
      </c>
      <c r="CD107" s="247" t="str">
        <f t="shared" si="39"/>
        <v>11744</v>
      </c>
    </row>
    <row r="108" spans="1:82" x14ac:dyDescent="0.15">
      <c r="A108" s="11" t="s">
        <v>159</v>
      </c>
      <c r="B108" s="11" t="str">
        <f>VLOOKUP($A108,'Incurred Real 2022$'!$A$25:$AC$426,'Incurred Real 2022$'!B$1,FALSE)</f>
        <v>Substation Lighting and Infrastructure Replacement</v>
      </c>
      <c r="C108" s="11" t="str">
        <f>VLOOKUP($A108,'Incurred Real 2022$'!$A$25:$AC$426,'Incurred Real 2022$'!C$1,FALSE)</f>
        <v>ExAnte</v>
      </c>
      <c r="D108" s="11" t="str">
        <f>VLOOKUP($A108,'Incurred Real 2022$'!$A$25:$AC$426,'Incurred Real 2022$'!D$1,FALSE)</f>
        <v>Replacement</v>
      </c>
      <c r="E108" s="11" t="str">
        <f>VLOOKUP($A108,'Incurred Real 2022$'!$A$25:$AC$426,'Incurred Real 2022$'!E$1,FALSE)</f>
        <v>Closed</v>
      </c>
      <c r="F108" s="105" t="str">
        <f>IF(VLOOKUP($A108,'Incurred Real 2022$'!$A$25:$AC$426,'Incurred Real 2022$'!F$1,FALSE)=0,"",VLOOKUP($A108,'Incurred Real 2022$'!$A$25:$AC$426,'Incurred Real 2022$'!F$1,FALSE))</f>
        <v/>
      </c>
      <c r="G108" s="105" t="str">
        <f>IF(VLOOKUP($A108,'Incurred Real 2022$'!$A$25:$AC$426,'Incurred Real 2022$'!G$1,FALSE)=0,"",VLOOKUP($A108,'Incurred Real 2022$'!$A$25:$AC$426,'Incurred Real 2022$'!G$1,FALSE))</f>
        <v/>
      </c>
      <c r="H108" s="105" t="str">
        <f>IF(VLOOKUP($A108,'Incurred Real 2022$'!$A$25:$AC$426,'Incurred Real 2022$'!H$1,FALSE)=0,"",VLOOKUP($A108,'Incurred Real 2022$'!$A$25:$AC$426,'Incurred Real 2022$'!H$1,FALSE))</f>
        <v/>
      </c>
      <c r="I108" s="105" t="str">
        <f>IF(VLOOKUP($A108,'Incurred Real 2022$'!$A$25:$AC$426,'Incurred Real 2022$'!I$1,FALSE)=0,"",VLOOKUP($A108,'Incurred Real 2022$'!$A$25:$AC$426,'Incurred Real 2022$'!I$1,FALSE))</f>
        <v/>
      </c>
      <c r="J108" s="105" t="str">
        <f>IF(VLOOKUP($A108,'Incurred Real 2022$'!$A$25:$AC$426,'Incurred Real 2022$'!J$1,FALSE)=0,"",VLOOKUP($A108,'Incurred Real 2022$'!$A$25:$AC$426,'Incurred Real 2022$'!J$1,FALSE))</f>
        <v/>
      </c>
      <c r="K108" s="105" t="str">
        <f>IF(VLOOKUP($A108,'Incurred Real 2022$'!$A$25:$AC$426,'Incurred Real 2022$'!K$1,FALSE)=0,"",VLOOKUP($A108,'Incurred Real 2022$'!$A$25:$AC$426,'Incurred Real 2022$'!K$1,FALSE))</f>
        <v/>
      </c>
      <c r="L108" s="105" t="str">
        <f>IF(VLOOKUP($A108,'Incurred Real 2022$'!$A$25:$AC$426,'Incurred Real 2022$'!L$1,FALSE)=0,"",VLOOKUP($A108,'Incurred Real 2022$'!$A$25:$AC$426,'Incurred Real 2022$'!L$1,FALSE))</f>
        <v/>
      </c>
      <c r="M108" s="105" t="str">
        <f>IF(VLOOKUP($A108,'Incurred Real 2022$'!$A$25:$AC$426,'Incurred Real 2022$'!M$1,FALSE)=0,"",VLOOKUP($A108,'Incurred Real 2022$'!$A$25:$AC$426,'Incurred Real 2022$'!M$1,FALSE))</f>
        <v/>
      </c>
      <c r="N108" s="105" t="str">
        <f>IF(VLOOKUP($A108,'Incurred Real 2022$'!$A$25:$AC$426,'Incurred Real 2022$'!N$1,FALSE)=0,"",VLOOKUP($A108,'Incurred Real 2022$'!$A$25:$AC$426,'Incurred Real 2022$'!N$1,FALSE))</f>
        <v/>
      </c>
      <c r="O108" s="105" t="str">
        <f>IF(VLOOKUP($A108,'Incurred Real 2022$'!$A$25:$AC$426,'Incurred Real 2022$'!O$1,FALSE)=0,"",VLOOKUP($A108,'Incurred Real 2022$'!$A$25:$AC$426,'Incurred Real 2022$'!O$1,FALSE))</f>
        <v/>
      </c>
      <c r="P108" s="105">
        <f>IF(VLOOKUP($A108,'Incurred Real 2022$'!$A$25:$AC$426,'Incurred Real 2022$'!P$1,FALSE)=0,"",VLOOKUP($A108,'Incurred Real 2022$'!$A$25:$AC$426,'Incurred Real 2022$'!P$1,FALSE))</f>
        <v>87606.14</v>
      </c>
      <c r="Q108" s="105">
        <f>IF(VLOOKUP($A108,'Incurred Real 2022$'!$A$25:$AC$426,'Incurred Real 2022$'!Q$1,FALSE)=0,"",VLOOKUP($A108,'Incurred Real 2022$'!$A$25:$AC$426,'Incurred Real 2022$'!Q$1,FALSE))</f>
        <v>272528.40000000002</v>
      </c>
      <c r="R108" s="105">
        <f>IF(VLOOKUP($A108,'Incurred Real 2022$'!$A$25:$AC$426,'Incurred Real 2022$'!R$1,FALSE)=0,"",VLOOKUP($A108,'Incurred Real 2022$'!$A$25:$AC$426,'Incurred Real 2022$'!R$1,FALSE))</f>
        <v>7392272.4100000001</v>
      </c>
      <c r="S108" s="105">
        <f>IF(VLOOKUP($A108,'Incurred Real 2022$'!$A$25:$AC$426,'Incurred Real 2022$'!S$1,FALSE)=0,"",VLOOKUP($A108,'Incurred Real 2022$'!$A$25:$AC$426,'Incurred Real 2022$'!S$1,FALSE))</f>
        <v>2481117.65</v>
      </c>
      <c r="T108" s="105">
        <f>IF(VLOOKUP($A108,'Incurred Real 2022$'!$A$25:$AC$426,'Incurred Real 2022$'!T$1,FALSE)=0,"",VLOOKUP($A108,'Incurred Real 2022$'!$A$25:$AC$426,'Incurred Real 2022$'!T$1,FALSE))</f>
        <v>462622.39</v>
      </c>
      <c r="U108" s="105">
        <f>IF(VLOOKUP($A108,'Incurred Real 2022$'!$A$25:$AC$426,'Incurred Real 2022$'!U$1,FALSE)=0,"",VLOOKUP($A108,'Incurred Real 2022$'!$A$25:$AC$426,'Incurred Real 2022$'!U$1,FALSE))</f>
        <v>-63609.72</v>
      </c>
      <c r="V108" s="13" t="str">
        <f>IF(ISTEXT(VLOOKUP($A108,'Incurred Real 2022$'!$A$25:$AC$426,'Incurred Real 2022$'!V$1,FALSE)),"",(VLOOKUP($A108,'Incurred Real 2022$'!$A$25:$AC$426,'Incurred Real 2022$'!V$1,FALSE))*BT108*Incurred_Nominal!V$15)</f>
        <v/>
      </c>
      <c r="W108" s="13" t="str">
        <f>IF(ISTEXT(VLOOKUP($A108,'Incurred Real 2022$'!$A$25:$AC$426,'Incurred Real 2022$'!W$1,FALSE)),"",(VLOOKUP($A108,'Incurred Real 2022$'!$A$25:$AC$426,'Incurred Real 2022$'!W$1,FALSE))*BU108*Incurred_Nominal!W$15)</f>
        <v/>
      </c>
      <c r="X108" s="13" t="str">
        <f>IF(ISTEXT(VLOOKUP($A108,'Incurred Real 2022$'!$A$25:$AC$426,'Incurred Real 2022$'!X$1,FALSE)),"",(VLOOKUP($A108,'Incurred Real 2022$'!$A$25:$AC$426,'Incurred Real 2022$'!X$1,FALSE))*BV108*Incurred_Nominal!X$15)</f>
        <v/>
      </c>
      <c r="Y108" s="13" t="str">
        <f>IF(ISTEXT(VLOOKUP($A108,'Incurred Real 2022$'!$A$25:$AC$426,'Incurred Real 2022$'!Y$1,FALSE)),"",(VLOOKUP($A108,'Incurred Real 2022$'!$A$25:$AC$426,'Incurred Real 2022$'!Y$1,FALSE))*BW108*Incurred_Nominal!Y$15)</f>
        <v/>
      </c>
      <c r="Z108" s="13" t="str">
        <f>IF(ISTEXT(VLOOKUP($A108,'Incurred Real 2022$'!$A$25:$AC$426,'Incurred Real 2022$'!Z$1,FALSE)),"",(VLOOKUP($A108,'Incurred Real 2022$'!$A$25:$AC$426,'Incurred Real 2022$'!Z$1,FALSE))*BX108*Incurred_Nominal!Z$15)</f>
        <v/>
      </c>
      <c r="AA108" s="13" t="str">
        <f>IF(ISTEXT(VLOOKUP($A108,'Incurred Real 2022$'!$A$25:$AC$426,'Incurred Real 2022$'!AA$1,FALSE)),"",(VLOOKUP($A108,'Incurred Real 2022$'!$A$25:$AC$426,'Incurred Real 2022$'!AA$1,FALSE))*BY108*Incurred_Nominal!AA$15)</f>
        <v/>
      </c>
      <c r="AB108" s="13" t="str">
        <f>IF(ISTEXT(VLOOKUP($A108,'Incurred Real 2022$'!$A$25:$AC$426,'Incurred Real 2022$'!AB$1,FALSE)),"",(VLOOKUP($A108,'Incurred Real 2022$'!$A$25:$AC$426,'Incurred Real 2022$'!AB$1,FALSE))*BZ108*Incurred_Nominal!AB$15)</f>
        <v/>
      </c>
      <c r="AC108" s="13" t="str">
        <f>IF(ISTEXT(VLOOKUP($A108,'Incurred Real 2022$'!$A$25:$AC$426,'Incurred Real 2022$'!AC$1,FALSE)),"",(VLOOKUP($A108,'Incurred Real 2022$'!$A$25:$AC$426,'Incurred Real 2022$'!AC$1,FALSE))*CA108*Incurred_Nominal!AC$15)</f>
        <v/>
      </c>
      <c r="AD108" s="232">
        <f t="shared" si="33"/>
        <v>10632537.27</v>
      </c>
      <c r="AE108" s="232">
        <f t="shared" si="34"/>
        <v>10759756.710000001</v>
      </c>
      <c r="AF108" s="239">
        <f t="shared" si="35"/>
        <v>13034330.018201232</v>
      </c>
      <c r="AG108" s="237">
        <f t="shared" si="36"/>
        <v>10596825.503540112</v>
      </c>
      <c r="AH108" s="240">
        <f t="shared" si="40"/>
        <v>1.230022143315167</v>
      </c>
      <c r="AI108" s="234">
        <f>VLOOKUP($A108,Incurred_Real!$A$25:$AP$479,Incurred_Real!AI$1,FALSE)</f>
        <v>2021</v>
      </c>
      <c r="AJ108" s="235">
        <f>VLOOKUP($A108,Incurred_Real!$A$25:$AP$479,Incurred_Real!AJ$1,FALSE)</f>
        <v>43951</v>
      </c>
      <c r="AK108" s="236">
        <f>VLOOKUP($A108,Incurred_Real!$A$25:$AP$479,Incurred_Real!AK$1,FALSE)</f>
        <v>2020</v>
      </c>
      <c r="AL108" s="235" t="str">
        <f>VLOOKUP($A108,Incurred_Real!$A$25:$AP$479,Incurred_Real!AL$1,FALSE)</f>
        <v/>
      </c>
      <c r="AM108" s="237">
        <f>IF(AL108="Commissioned Extra","",(IF((AD108)=0,0,SUMPRODUCT($F$17:$U$17,F108:U108))+VLOOKUP($A108,Incurred_Real!$A$25:$BS$376,Incurred_Real!$AO$1,FALSE)))</f>
        <v>11576810.637415873</v>
      </c>
      <c r="AN108" s="232" cm="1">
        <f t="array" ref="AN108">IF(ROUND(AE108,0)=0,0,LOOKUP(2,1/(F108:AC108&lt;&gt;""),F108:AC108))</f>
        <v>-63609.72</v>
      </c>
      <c r="AO108" s="232">
        <f t="shared" si="37"/>
        <v>0</v>
      </c>
      <c r="AP108" s="78"/>
      <c r="AQ108" s="20"/>
      <c r="AR108" s="245">
        <f>VLOOKUP($A108,Incurred_Real!$A$25:$CD$376,Incurred_Real!AR$1,FALSE)</f>
        <v>0</v>
      </c>
      <c r="AS108" s="246">
        <f>VLOOKUP($A108,Incurred_Real!$A$25:$CD$376,Incurred_Real!AS$1,FALSE)</f>
        <v>0</v>
      </c>
      <c r="AT108" s="246">
        <f>VLOOKUP($A108,Incurred_Real!$A$25:$CD$376,Incurred_Real!AT$1,FALSE)</f>
        <v>0</v>
      </c>
      <c r="AU108" s="246">
        <f>VLOOKUP($A108,Incurred_Real!$A$25:$CD$376,Incurred_Real!AU$1,FALSE)</f>
        <v>0</v>
      </c>
      <c r="AV108" s="246">
        <f>VLOOKUP($A108,Incurred_Real!$A$25:$CD$376,Incurred_Real!AV$1,FALSE)</f>
        <v>0</v>
      </c>
      <c r="AW108" s="246">
        <f>VLOOKUP($A108,Incurred_Real!$A$25:$CD$376,Incurred_Real!AW$1,FALSE)</f>
        <v>0</v>
      </c>
      <c r="AX108" s="246">
        <f>VLOOKUP($A108,Incurred_Real!$A$25:$CD$376,Incurred_Real!AX$1,FALSE)</f>
        <v>0</v>
      </c>
      <c r="AY108" s="246">
        <f>VLOOKUP($A108,Incurred_Real!$A$25:$CD$376,Incurred_Real!AY$1,FALSE)</f>
        <v>0</v>
      </c>
      <c r="AZ108" s="246">
        <f>VLOOKUP($A108,Incurred_Real!$A$25:$CD$376,Incurred_Real!AZ$1,FALSE)</f>
        <v>0</v>
      </c>
      <c r="BA108" s="246">
        <f>VLOOKUP($A108,Incurred_Real!$A$25:$CD$376,Incurred_Real!BA$1,FALSE)</f>
        <v>0</v>
      </c>
      <c r="BB108" s="246">
        <f>VLOOKUP($A108,Incurred_Real!$A$25:$CD$376,Incurred_Real!BB$1,FALSE)</f>
        <v>0</v>
      </c>
      <c r="BC108" s="246">
        <f>VLOOKUP($A108,Incurred_Real!$A$25:$CD$376,Incurred_Real!BC$1,FALSE)</f>
        <v>0</v>
      </c>
      <c r="BD108" s="246">
        <f>VLOOKUP($A108,Incurred_Real!$A$25:$CD$376,Incurred_Real!BD$1,FALSE)</f>
        <v>1</v>
      </c>
      <c r="BE108" s="246">
        <f>VLOOKUP($A108,Incurred_Real!$A$25:$CD$376,Incurred_Real!BE$1,FALSE)</f>
        <v>0</v>
      </c>
      <c r="BF108" s="246">
        <f>VLOOKUP($A108,Incurred_Real!$A$25:$CD$376,Incurred_Real!BF$1,FALSE)</f>
        <v>0</v>
      </c>
      <c r="BG108" s="246">
        <f>VLOOKUP($A108,Incurred_Real!$A$25:$CD$376,Incurred_Real!BG$1,FALSE)</f>
        <v>0</v>
      </c>
      <c r="BH108" s="246">
        <f>VLOOKUP($A108,Incurred_Real!$A$25:$CD$376,Incurred_Real!BH$1,FALSE)</f>
        <v>0</v>
      </c>
      <c r="BI108" s="246">
        <f>VLOOKUP($A108,Incurred_Real!$A$25:$CD$376,Incurred_Real!BI$1,FALSE)</f>
        <v>0</v>
      </c>
      <c r="BJ108" s="246">
        <f>VLOOKUP($A108,Incurred_Real!$A$25:$CD$376,Incurred_Real!BJ$1,FALSE)</f>
        <v>0</v>
      </c>
      <c r="BK108" s="246">
        <f>VLOOKUP($A108,Incurred_Real!$A$25:$CD$376,Incurred_Real!BK$1,FALSE)</f>
        <v>0</v>
      </c>
      <c r="BL108" s="246">
        <f>VLOOKUP($A108,Incurred_Real!$A$25:$CD$376,Incurred_Real!BL$1,FALSE)</f>
        <v>0</v>
      </c>
      <c r="BM108" s="246">
        <f>VLOOKUP($A108,Incurred_Real!$A$25:$CD$376,Incurred_Real!BM$1,FALSE)</f>
        <v>0</v>
      </c>
      <c r="BN108" s="246">
        <f>VLOOKUP($A108,Incurred_Real!$A$25:$CD$376,Incurred_Real!BN$1,FALSE)</f>
        <v>0</v>
      </c>
      <c r="BO108" s="246">
        <f>VLOOKUP($A108,Incurred_Real!$A$25:$CD$376,Incurred_Real!BO$1,FALSE)</f>
        <v>0</v>
      </c>
      <c r="BP108" s="246">
        <f>VLOOKUP($A108,Incurred_Real!$A$25:$CD$376,Incurred_Real!BP$1,FALSE)</f>
        <v>0</v>
      </c>
      <c r="BQ108" s="246">
        <f>VLOOKUP($A108,Incurred_Real!$A$25:$CD$376,Incurred_Real!BQ$1,FALSE)</f>
        <v>0</v>
      </c>
      <c r="BR108" s="246">
        <f>VLOOKUP($A108,Incurred_Real!$A$25:$CD$376,Incurred_Real!BR$1,FALSE)</f>
        <v>0</v>
      </c>
      <c r="BS108" s="254">
        <f t="shared" si="38"/>
        <v>1</v>
      </c>
      <c r="BT108" s="249">
        <f>1+IF(ISNA(VLOOKUP($A108,'Project labour content'!$A$7:$D$255,'Project labour content'!$D$1,FALSE)),VLOOKUP($D108,'Project labour content'!$F$6:$G$15,'Project labour content'!$G$1,FALSE),VLOOKUP($A108,'Project labour content'!$A$7:$D$255,'Project labour content'!$D$1,FALSE))*LabEsc22*1</f>
        <v>1.0008946620064583</v>
      </c>
      <c r="BU108" s="249">
        <f>1+IF(ISNA(VLOOKUP($A108,'Project labour content'!$A$7:$D$255,'Project labour content'!$D$1,FALSE)),VLOOKUP($D108,'Project labour content'!$F$6:$G$15,'Project labour content'!$G$1,FALSE),VLOOKUP($A108,'Project labour content'!$A$7:$D$255,'Project labour content'!$D$1,FALSE))*LabEsc23*1</f>
        <v>1.0017936183905476</v>
      </c>
      <c r="BV108" s="249">
        <f>1+IF(ISNA(VLOOKUP($A108,'Project labour content'!$A$7:$D$255,'Project labour content'!$D$1,FALSE)),VLOOKUP($D108,'Project labour content'!$F$6:$G$15,'Project labour content'!$G$1,FALSE),VLOOKUP($A108,'Project labour content'!$A$7:$D$255,'Project labour content'!$D$1,FALSE))*LabEsc24*1</f>
        <v>1.0026404353043599</v>
      </c>
      <c r="BW108" s="249">
        <f>1+IF(ISNA(VLOOKUP($A108,'Project labour content'!$A$7:$D$255,'Project labour content'!$D$1,FALSE)),VLOOKUP($D108,'Project labour content'!$F$6:$G$15,'Project labour content'!$G$1,FALSE),VLOOKUP($A108,'Project labour content'!$A$7:$D$255,'Project labour content'!$D$1,FALSE))*LabEsc25*1</f>
        <v>1.0037746054242589</v>
      </c>
      <c r="BX108" s="249">
        <f>1+IF(ISNA(VLOOKUP($A108,'Project labour content'!$A$7:$D$255,'Project labour content'!$D$1,FALSE)),VLOOKUP($D108,'Project labour content'!$F$6:$G$15,'Project labour content'!$G$1,FALSE),VLOOKUP($A108,'Project labour content'!$A$7:$D$255,'Project labour content'!$D$1,FALSE))*LabEsc26*1</f>
        <v>1.0050106618265955</v>
      </c>
      <c r="BY108" s="249">
        <f>1+IF(ISNA(VLOOKUP($A108,'Project labour content'!$A$7:$D$255,'Project labour content'!$D$1,FALSE)),VLOOKUP($D108,'Project labour content'!$F$6:$G$15,'Project labour content'!$G$1,FALSE),VLOOKUP($A108,'Project labour content'!$A$7:$D$255,'Project labour content'!$D$1,FALSE))*LabEsc27*1</f>
        <v>1.0057762561459505</v>
      </c>
      <c r="BZ108" s="249">
        <f>1+IF(ISNA(VLOOKUP($A108,'Project labour content'!$A$7:$D$255,'Project labour content'!$D$1,FALSE)),VLOOKUP($D108,'Project labour content'!$F$6:$G$15,'Project labour content'!$G$1,FALSE),VLOOKUP($A108,'Project labour content'!$A$7:$D$255,'Project labour content'!$D$1,FALSE))*LabEsc28*1</f>
        <v>1.0063527486684249</v>
      </c>
      <c r="CA108" s="249">
        <f>1+IF(ISNA(VLOOKUP($A108,'Project labour content'!$A$7:$D$255,'Project labour content'!$D$1,FALSE)),VLOOKUP($D108,'Project labour content'!$F$6:$G$15,'Project labour content'!$G$1,FALSE),VLOOKUP($A108,'Project labour content'!$A$7:$D$255,'Project labour content'!$D$1,FALSE))*LabEsc29*1</f>
        <v>1.0072779038684916</v>
      </c>
      <c r="CB108" s="250" t="str">
        <f>IF(ISNA(VLOOKUP($A108,'Project labour content'!$A$7:$D$255,'Project labour content'!$D$1,FALSE)),"Category","Project")</f>
        <v>Category</v>
      </c>
      <c r="CD108" s="247" t="str">
        <f t="shared" si="39"/>
        <v>11747</v>
      </c>
    </row>
    <row r="109" spans="1:82" x14ac:dyDescent="0.15">
      <c r="A109" s="11" t="s">
        <v>161</v>
      </c>
      <c r="B109" s="11" t="str">
        <f>VLOOKUP($A109,'Incurred Real 2022$'!$A$25:$AC$426,'Incurred Real 2022$'!B$1,FALSE)</f>
        <v>AC Board Replacement 2013-18</v>
      </c>
      <c r="C109" s="11" t="str">
        <f>VLOOKUP($A109,'Incurred Real 2022$'!$A$25:$AC$426,'Incurred Real 2022$'!C$1,FALSE)</f>
        <v>ExAnte</v>
      </c>
      <c r="D109" s="11" t="str">
        <f>VLOOKUP($A109,'Incurred Real 2022$'!$A$25:$AC$426,'Incurred Real 2022$'!D$1,FALSE)</f>
        <v>Replacement</v>
      </c>
      <c r="E109" s="11" t="str">
        <f>VLOOKUP($A109,'Incurred Real 2022$'!$A$25:$AC$426,'Incurred Real 2022$'!E$1,FALSE)</f>
        <v>Active</v>
      </c>
      <c r="F109" s="105" t="str">
        <f>IF(VLOOKUP($A109,'Incurred Real 2022$'!$A$25:$AC$426,'Incurred Real 2022$'!F$1,FALSE)=0,"",VLOOKUP($A109,'Incurred Real 2022$'!$A$25:$AC$426,'Incurred Real 2022$'!F$1,FALSE))</f>
        <v/>
      </c>
      <c r="G109" s="105" t="str">
        <f>IF(VLOOKUP($A109,'Incurred Real 2022$'!$A$25:$AC$426,'Incurred Real 2022$'!G$1,FALSE)=0,"",VLOOKUP($A109,'Incurred Real 2022$'!$A$25:$AC$426,'Incurred Real 2022$'!G$1,FALSE))</f>
        <v/>
      </c>
      <c r="H109" s="105" t="str">
        <f>IF(VLOOKUP($A109,'Incurred Real 2022$'!$A$25:$AC$426,'Incurred Real 2022$'!H$1,FALSE)=0,"",VLOOKUP($A109,'Incurred Real 2022$'!$A$25:$AC$426,'Incurred Real 2022$'!H$1,FALSE))</f>
        <v/>
      </c>
      <c r="I109" s="105" t="str">
        <f>IF(VLOOKUP($A109,'Incurred Real 2022$'!$A$25:$AC$426,'Incurred Real 2022$'!I$1,FALSE)=0,"",VLOOKUP($A109,'Incurred Real 2022$'!$A$25:$AC$426,'Incurred Real 2022$'!I$1,FALSE))</f>
        <v/>
      </c>
      <c r="J109" s="105" t="str">
        <f>IF(VLOOKUP($A109,'Incurred Real 2022$'!$A$25:$AC$426,'Incurred Real 2022$'!J$1,FALSE)=0,"",VLOOKUP($A109,'Incurred Real 2022$'!$A$25:$AC$426,'Incurred Real 2022$'!J$1,FALSE))</f>
        <v/>
      </c>
      <c r="K109" s="105" t="str">
        <f>IF(VLOOKUP($A109,'Incurred Real 2022$'!$A$25:$AC$426,'Incurred Real 2022$'!K$1,FALSE)=0,"",VLOOKUP($A109,'Incurred Real 2022$'!$A$25:$AC$426,'Incurred Real 2022$'!K$1,FALSE))</f>
        <v/>
      </c>
      <c r="L109" s="105" t="str">
        <f>IF(VLOOKUP($A109,'Incurred Real 2022$'!$A$25:$AC$426,'Incurred Real 2022$'!L$1,FALSE)=0,"",VLOOKUP($A109,'Incurred Real 2022$'!$A$25:$AC$426,'Incurred Real 2022$'!L$1,FALSE))</f>
        <v/>
      </c>
      <c r="M109" s="105" t="str">
        <f>IF(VLOOKUP($A109,'Incurred Real 2022$'!$A$25:$AC$426,'Incurred Real 2022$'!M$1,FALSE)=0,"",VLOOKUP($A109,'Incurred Real 2022$'!$A$25:$AC$426,'Incurred Real 2022$'!M$1,FALSE))</f>
        <v/>
      </c>
      <c r="N109" s="105" t="str">
        <f>IF(VLOOKUP($A109,'Incurred Real 2022$'!$A$25:$AC$426,'Incurred Real 2022$'!N$1,FALSE)=0,"",VLOOKUP($A109,'Incurred Real 2022$'!$A$25:$AC$426,'Incurred Real 2022$'!N$1,FALSE))</f>
        <v/>
      </c>
      <c r="O109" s="105">
        <f>IF(VLOOKUP($A109,'Incurred Real 2022$'!$A$25:$AC$426,'Incurred Real 2022$'!O$1,FALSE)=0,"",VLOOKUP($A109,'Incurred Real 2022$'!$A$25:$AC$426,'Incurred Real 2022$'!O$1,FALSE))</f>
        <v>60003.55</v>
      </c>
      <c r="P109" s="105">
        <f>IF(VLOOKUP($A109,'Incurred Real 2022$'!$A$25:$AC$426,'Incurred Real 2022$'!P$1,FALSE)=0,"",VLOOKUP($A109,'Incurred Real 2022$'!$A$25:$AC$426,'Incurred Real 2022$'!P$1,FALSE))</f>
        <v>414454.11</v>
      </c>
      <c r="Q109" s="105">
        <f>IF(VLOOKUP($A109,'Incurred Real 2022$'!$A$25:$AC$426,'Incurred Real 2022$'!Q$1,FALSE)=0,"",VLOOKUP($A109,'Incurred Real 2022$'!$A$25:$AC$426,'Incurred Real 2022$'!Q$1,FALSE))</f>
        <v>1183162.21</v>
      </c>
      <c r="R109" s="105">
        <f>IF(VLOOKUP($A109,'Incurred Real 2022$'!$A$25:$AC$426,'Incurred Real 2022$'!R$1,FALSE)=0,"",VLOOKUP($A109,'Incurred Real 2022$'!$A$25:$AC$426,'Incurred Real 2022$'!R$1,FALSE))</f>
        <v>6805311.3300000001</v>
      </c>
      <c r="S109" s="105">
        <f>IF(VLOOKUP($A109,'Incurred Real 2022$'!$A$25:$AC$426,'Incurred Real 2022$'!S$1,FALSE)=0,"",VLOOKUP($A109,'Incurred Real 2022$'!$A$25:$AC$426,'Incurred Real 2022$'!S$1,FALSE))</f>
        <v>3868876.54</v>
      </c>
      <c r="T109" s="105">
        <f>IF(VLOOKUP($A109,'Incurred Real 2022$'!$A$25:$AC$426,'Incurred Real 2022$'!T$1,FALSE)=0,"",VLOOKUP($A109,'Incurred Real 2022$'!$A$25:$AC$426,'Incurred Real 2022$'!T$1,FALSE))</f>
        <v>4255728.62</v>
      </c>
      <c r="U109" s="105">
        <f>IF(VLOOKUP($A109,'Incurred Real 2022$'!$A$25:$AC$426,'Incurred Real 2022$'!U$1,FALSE)=0,"",VLOOKUP($A109,'Incurred Real 2022$'!$A$25:$AC$426,'Incurred Real 2022$'!U$1,FALSE))</f>
        <v>465446.88</v>
      </c>
      <c r="V109" s="13">
        <f>IF(ISTEXT(VLOOKUP($A109,'Incurred Real 2022$'!$A$25:$AC$426,'Incurred Real 2022$'!V$1,FALSE)),"",(VLOOKUP($A109,'Incurred Real 2022$'!$A$25:$AC$426,'Incurred Real 2022$'!V$1,FALSE))*BT109*Incurred_Nominal!V$15)</f>
        <v>187481.06867810173</v>
      </c>
      <c r="W109" s="13" t="str">
        <f>IF(ISTEXT(VLOOKUP($A109,'Incurred Real 2022$'!$A$25:$AC$426,'Incurred Real 2022$'!W$1,FALSE)),"",(VLOOKUP($A109,'Incurred Real 2022$'!$A$25:$AC$426,'Incurred Real 2022$'!W$1,FALSE))*BU109*Incurred_Nominal!W$15)</f>
        <v/>
      </c>
      <c r="X109" s="13" t="str">
        <f>IF(ISTEXT(VLOOKUP($A109,'Incurred Real 2022$'!$A$25:$AC$426,'Incurred Real 2022$'!X$1,FALSE)),"",(VLOOKUP($A109,'Incurred Real 2022$'!$A$25:$AC$426,'Incurred Real 2022$'!X$1,FALSE))*BV109*Incurred_Nominal!X$15)</f>
        <v/>
      </c>
      <c r="Y109" s="13" t="str">
        <f>IF(ISTEXT(VLOOKUP($A109,'Incurred Real 2022$'!$A$25:$AC$426,'Incurred Real 2022$'!Y$1,FALSE)),"",(VLOOKUP($A109,'Incurred Real 2022$'!$A$25:$AC$426,'Incurred Real 2022$'!Y$1,FALSE))*BW109*Incurred_Nominal!Y$15)</f>
        <v/>
      </c>
      <c r="Z109" s="13" t="str">
        <f>IF(ISTEXT(VLOOKUP($A109,'Incurred Real 2022$'!$A$25:$AC$426,'Incurred Real 2022$'!Z$1,FALSE)),"",(VLOOKUP($A109,'Incurred Real 2022$'!$A$25:$AC$426,'Incurred Real 2022$'!Z$1,FALSE))*BX109*Incurred_Nominal!Z$15)</f>
        <v/>
      </c>
      <c r="AA109" s="13" t="str">
        <f>IF(ISTEXT(VLOOKUP($A109,'Incurred Real 2022$'!$A$25:$AC$426,'Incurred Real 2022$'!AA$1,FALSE)),"",(VLOOKUP($A109,'Incurred Real 2022$'!$A$25:$AC$426,'Incurred Real 2022$'!AA$1,FALSE))*BY109*Incurred_Nominal!AA$15)</f>
        <v/>
      </c>
      <c r="AB109" s="13" t="str">
        <f>IF(ISTEXT(VLOOKUP($A109,'Incurred Real 2022$'!$A$25:$AC$426,'Incurred Real 2022$'!AB$1,FALSE)),"",(VLOOKUP($A109,'Incurred Real 2022$'!$A$25:$AC$426,'Incurred Real 2022$'!AB$1,FALSE))*BZ109*Incurred_Nominal!AB$15)</f>
        <v/>
      </c>
      <c r="AC109" s="13" t="str">
        <f>IF(ISTEXT(VLOOKUP($A109,'Incurred Real 2022$'!$A$25:$AC$426,'Incurred Real 2022$'!AC$1,FALSE)),"",(VLOOKUP($A109,'Incurred Real 2022$'!$A$25:$AC$426,'Incurred Real 2022$'!AC$1,FALSE))*CA109*Incurred_Nominal!AC$15)</f>
        <v/>
      </c>
      <c r="AD109" s="232">
        <f t="shared" si="33"/>
        <v>17240464.308678102</v>
      </c>
      <c r="AE109" s="232">
        <f t="shared" si="34"/>
        <v>17240464.308678102</v>
      </c>
      <c r="AF109" s="239" t="str">
        <f t="shared" si="35"/>
        <v/>
      </c>
      <c r="AG109" s="237" t="str">
        <f t="shared" si="36"/>
        <v/>
      </c>
      <c r="AH109" s="240" t="str">
        <f t="shared" si="40"/>
        <v/>
      </c>
      <c r="AI109" s="234">
        <f>VLOOKUP($A109,Incurred_Real!$A$25:$AP$479,Incurred_Real!AI$1,FALSE)</f>
        <v>2022</v>
      </c>
      <c r="AJ109" s="235">
        <f>VLOOKUP($A109,Incurred_Real!$A$25:$AP$479,Incurred_Real!AJ$1,FALSE)</f>
        <v>44522</v>
      </c>
      <c r="AK109" s="236">
        <f>VLOOKUP($A109,Incurred_Real!$A$25:$AP$479,Incurred_Real!AK$1,FALSE)</f>
        <v>2022</v>
      </c>
      <c r="AL109" s="235" t="str">
        <f>VLOOKUP($A109,Incurred_Real!$A$25:$AP$479,Incurred_Real!AL$1,FALSE)</f>
        <v>Commissioned Extra</v>
      </c>
      <c r="AM109" s="237" t="str">
        <f>IF(AL109="Commissioned Extra","",(IF((AD109)=0,0,SUMPRODUCT($F$17:$U$17,F109:U109))+VLOOKUP($A109,Incurred_Real!$A$25:$BS$376,Incurred_Real!$AO$1,FALSE)))</f>
        <v/>
      </c>
      <c r="AN109" s="232" cm="1">
        <f t="array" ref="AN109">IF(ROUND(AE109,0)=0,0,LOOKUP(2,1/(F109:AC109&lt;&gt;""),F109:AC109))</f>
        <v>187481.06867810173</v>
      </c>
      <c r="AO109" s="232">
        <f t="shared" si="37"/>
        <v>187481.06867810173</v>
      </c>
      <c r="AP109" s="78"/>
      <c r="AQ109" s="20"/>
      <c r="AR109" s="245">
        <f>VLOOKUP($A109,Incurred_Real!$A$25:$CD$376,Incurred_Real!AR$1,FALSE)</f>
        <v>0</v>
      </c>
      <c r="AS109" s="246">
        <f>VLOOKUP($A109,Incurred_Real!$A$25:$CD$376,Incurred_Real!AS$1,FALSE)</f>
        <v>0</v>
      </c>
      <c r="AT109" s="246">
        <f>VLOOKUP($A109,Incurred_Real!$A$25:$CD$376,Incurred_Real!AT$1,FALSE)</f>
        <v>0</v>
      </c>
      <c r="AU109" s="246">
        <f>VLOOKUP($A109,Incurred_Real!$A$25:$CD$376,Incurred_Real!AU$1,FALSE)</f>
        <v>0</v>
      </c>
      <c r="AV109" s="246">
        <f>VLOOKUP($A109,Incurred_Real!$A$25:$CD$376,Incurred_Real!AV$1,FALSE)</f>
        <v>0</v>
      </c>
      <c r="AW109" s="246">
        <f>VLOOKUP($A109,Incurred_Real!$A$25:$CD$376,Incurred_Real!AW$1,FALSE)</f>
        <v>0</v>
      </c>
      <c r="AX109" s="246">
        <f>VLOOKUP($A109,Incurred_Real!$A$25:$CD$376,Incurred_Real!AX$1,FALSE)</f>
        <v>0</v>
      </c>
      <c r="AY109" s="246">
        <f>VLOOKUP($A109,Incurred_Real!$A$25:$CD$376,Incurred_Real!AY$1,FALSE)</f>
        <v>0</v>
      </c>
      <c r="AZ109" s="246">
        <f>VLOOKUP($A109,Incurred_Real!$A$25:$CD$376,Incurred_Real!AZ$1,FALSE)</f>
        <v>0</v>
      </c>
      <c r="BA109" s="246">
        <f>VLOOKUP($A109,Incurred_Real!$A$25:$CD$376,Incurred_Real!BA$1,FALSE)</f>
        <v>0</v>
      </c>
      <c r="BB109" s="246">
        <f>VLOOKUP($A109,Incurred_Real!$A$25:$CD$376,Incurred_Real!BB$1,FALSE)</f>
        <v>0</v>
      </c>
      <c r="BC109" s="246">
        <f>VLOOKUP($A109,Incurred_Real!$A$25:$CD$376,Incurred_Real!BC$1,FALSE)</f>
        <v>0</v>
      </c>
      <c r="BD109" s="246">
        <f>VLOOKUP($A109,Incurred_Real!$A$25:$CD$376,Incurred_Real!BD$1,FALSE)</f>
        <v>1</v>
      </c>
      <c r="BE109" s="246">
        <f>VLOOKUP($A109,Incurred_Real!$A$25:$CD$376,Incurred_Real!BE$1,FALSE)</f>
        <v>0</v>
      </c>
      <c r="BF109" s="246">
        <f>VLOOKUP($A109,Incurred_Real!$A$25:$CD$376,Incurred_Real!BF$1,FALSE)</f>
        <v>0</v>
      </c>
      <c r="BG109" s="246">
        <f>VLOOKUP($A109,Incurred_Real!$A$25:$CD$376,Incurred_Real!BG$1,FALSE)</f>
        <v>0</v>
      </c>
      <c r="BH109" s="246">
        <f>VLOOKUP($A109,Incurred_Real!$A$25:$CD$376,Incurred_Real!BH$1,FALSE)</f>
        <v>0</v>
      </c>
      <c r="BI109" s="246">
        <f>VLOOKUP($A109,Incurred_Real!$A$25:$CD$376,Incurred_Real!BI$1,FALSE)</f>
        <v>0</v>
      </c>
      <c r="BJ109" s="246">
        <f>VLOOKUP($A109,Incurred_Real!$A$25:$CD$376,Incurred_Real!BJ$1,FALSE)</f>
        <v>0</v>
      </c>
      <c r="BK109" s="246">
        <f>VLOOKUP($A109,Incurred_Real!$A$25:$CD$376,Incurred_Real!BK$1,FALSE)</f>
        <v>0</v>
      </c>
      <c r="BL109" s="246">
        <f>VLOOKUP($A109,Incurred_Real!$A$25:$CD$376,Incurred_Real!BL$1,FALSE)</f>
        <v>0</v>
      </c>
      <c r="BM109" s="246">
        <f>VLOOKUP($A109,Incurred_Real!$A$25:$CD$376,Incurred_Real!BM$1,FALSE)</f>
        <v>0</v>
      </c>
      <c r="BN109" s="246">
        <f>VLOOKUP($A109,Incurred_Real!$A$25:$CD$376,Incurred_Real!BN$1,FALSE)</f>
        <v>0</v>
      </c>
      <c r="BO109" s="246">
        <f>VLOOKUP($A109,Incurred_Real!$A$25:$CD$376,Incurred_Real!BO$1,FALSE)</f>
        <v>0</v>
      </c>
      <c r="BP109" s="246">
        <f>VLOOKUP($A109,Incurred_Real!$A$25:$CD$376,Incurred_Real!BP$1,FALSE)</f>
        <v>0</v>
      </c>
      <c r="BQ109" s="246">
        <f>VLOOKUP($A109,Incurred_Real!$A$25:$CD$376,Incurred_Real!BQ$1,FALSE)</f>
        <v>0</v>
      </c>
      <c r="BR109" s="246">
        <f>VLOOKUP($A109,Incurred_Real!$A$25:$CD$376,Incurred_Real!BR$1,FALSE)</f>
        <v>0</v>
      </c>
      <c r="BS109" s="254">
        <f t="shared" si="38"/>
        <v>1</v>
      </c>
      <c r="BT109" s="249">
        <f>1+IF(ISNA(VLOOKUP($A109,'Project labour content'!$A$7:$D$255,'Project labour content'!$D$1,FALSE)),VLOOKUP($D109,'Project labour content'!$F$6:$G$15,'Project labour content'!$G$1,FALSE),VLOOKUP($A109,'Project labour content'!$A$7:$D$255,'Project labour content'!$D$1,FALSE))*LabEsc22*1</f>
        <v>1.0009938377691683</v>
      </c>
      <c r="BU109" s="249">
        <f>1+IF(ISNA(VLOOKUP($A109,'Project labour content'!$A$7:$D$255,'Project labour content'!$D$1,FALSE)),VLOOKUP($D109,'Project labour content'!$F$6:$G$15,'Project labour content'!$G$1,FALSE),VLOOKUP($A109,'Project labour content'!$A$7:$D$255,'Project labour content'!$D$1,FALSE))*LabEsc23*1</f>
        <v>1.0019924459596286</v>
      </c>
      <c r="BV109" s="249">
        <f>1+IF(ISNA(VLOOKUP($A109,'Project labour content'!$A$7:$D$255,'Project labour content'!$D$1,FALSE)),VLOOKUP($D109,'Project labour content'!$F$6:$G$15,'Project labour content'!$G$1,FALSE),VLOOKUP($A109,'Project labour content'!$A$7:$D$255,'Project labour content'!$D$1,FALSE))*LabEsc24*1</f>
        <v>1.0029331348750421</v>
      </c>
      <c r="BW109" s="249">
        <f>1+IF(ISNA(VLOOKUP($A109,'Project labour content'!$A$7:$D$255,'Project labour content'!$D$1,FALSE)),VLOOKUP($D109,'Project labour content'!$F$6:$G$15,'Project labour content'!$G$1,FALSE),VLOOKUP($A109,'Project labour content'!$A$7:$D$255,'Project labour content'!$D$1,FALSE))*LabEsc25*1</f>
        <v>1.0041930308957525</v>
      </c>
      <c r="BX109" s="249">
        <f>1+IF(ISNA(VLOOKUP($A109,'Project labour content'!$A$7:$D$255,'Project labour content'!$D$1,FALSE)),VLOOKUP($D109,'Project labour content'!$F$6:$G$15,'Project labour content'!$G$1,FALSE),VLOOKUP($A109,'Project labour content'!$A$7:$D$255,'Project labour content'!$D$1,FALSE))*LabEsc26*1</f>
        <v>1.005566107575657</v>
      </c>
      <c r="BY109" s="249">
        <f>1+IF(ISNA(VLOOKUP($A109,'Project labour content'!$A$7:$D$255,'Project labour content'!$D$1,FALSE)),VLOOKUP($D109,'Project labour content'!$F$6:$G$15,'Project labour content'!$G$1,FALSE),VLOOKUP($A109,'Project labour content'!$A$7:$D$255,'Project labour content'!$D$1,FALSE))*LabEsc27*1</f>
        <v>1.0064165701469332</v>
      </c>
      <c r="BZ109" s="249">
        <f>1+IF(ISNA(VLOOKUP($A109,'Project labour content'!$A$7:$D$255,'Project labour content'!$D$1,FALSE)),VLOOKUP($D109,'Project labour content'!$F$6:$G$15,'Project labour content'!$G$1,FALSE),VLOOKUP($A109,'Project labour content'!$A$7:$D$255,'Project labour content'!$D$1,FALSE))*LabEsc28*1</f>
        <v>1.0070569684631041</v>
      </c>
      <c r="CA109" s="249">
        <f>1+IF(ISNA(VLOOKUP($A109,'Project labour content'!$A$7:$D$255,'Project labour content'!$D$1,FALSE)),VLOOKUP($D109,'Project labour content'!$F$6:$G$15,'Project labour content'!$G$1,FALSE),VLOOKUP($A109,'Project labour content'!$A$7:$D$255,'Project labour content'!$D$1,FALSE))*LabEsc29*1</f>
        <v>1.0080846796808951</v>
      </c>
      <c r="CB109" s="250" t="str">
        <f>IF(ISNA(VLOOKUP($A109,'Project labour content'!$A$7:$D$255,'Project labour content'!$D$1,FALSE)),"Category","Project")</f>
        <v>Project</v>
      </c>
      <c r="CD109" s="247" t="str">
        <f t="shared" si="39"/>
        <v>11749</v>
      </c>
    </row>
    <row r="110" spans="1:82" x14ac:dyDescent="0.15">
      <c r="A110" s="11" t="s">
        <v>163</v>
      </c>
      <c r="B110" s="11" t="str">
        <f>VLOOKUP($A110,'Incurred Real 2022$'!$A$25:$AC$426,'Incurred Real 2022$'!B$1,FALSE)</f>
        <v>Westinghouse RTU Replacement</v>
      </c>
      <c r="C110" s="11" t="str">
        <f>VLOOKUP($A110,'Incurred Real 2022$'!$A$25:$AC$426,'Incurred Real 2022$'!C$1,FALSE)</f>
        <v>ExAnte</v>
      </c>
      <c r="D110" s="11" t="str">
        <f>VLOOKUP($A110,'Incurred Real 2022$'!$A$25:$AC$426,'Incurred Real 2022$'!D$1,FALSE)</f>
        <v>Replacement</v>
      </c>
      <c r="E110" s="11" t="str">
        <f>VLOOKUP($A110,'Incurred Real 2022$'!$A$25:$AC$426,'Incurred Real 2022$'!E$1,FALSE)</f>
        <v>Active</v>
      </c>
      <c r="F110" s="105" t="str">
        <f>IF(VLOOKUP($A110,'Incurred Real 2022$'!$A$25:$AC$426,'Incurred Real 2022$'!F$1,FALSE)=0,"",VLOOKUP($A110,'Incurred Real 2022$'!$A$25:$AC$426,'Incurred Real 2022$'!F$1,FALSE))</f>
        <v/>
      </c>
      <c r="G110" s="105" t="str">
        <f>IF(VLOOKUP($A110,'Incurred Real 2022$'!$A$25:$AC$426,'Incurred Real 2022$'!G$1,FALSE)=0,"",VLOOKUP($A110,'Incurred Real 2022$'!$A$25:$AC$426,'Incurred Real 2022$'!G$1,FALSE))</f>
        <v/>
      </c>
      <c r="H110" s="105" t="str">
        <f>IF(VLOOKUP($A110,'Incurred Real 2022$'!$A$25:$AC$426,'Incurred Real 2022$'!H$1,FALSE)=0,"",VLOOKUP($A110,'Incurred Real 2022$'!$A$25:$AC$426,'Incurred Real 2022$'!H$1,FALSE))</f>
        <v/>
      </c>
      <c r="I110" s="105" t="str">
        <f>IF(VLOOKUP($A110,'Incurred Real 2022$'!$A$25:$AC$426,'Incurred Real 2022$'!I$1,FALSE)=0,"",VLOOKUP($A110,'Incurred Real 2022$'!$A$25:$AC$426,'Incurred Real 2022$'!I$1,FALSE))</f>
        <v/>
      </c>
      <c r="J110" s="105" t="str">
        <f>IF(VLOOKUP($A110,'Incurred Real 2022$'!$A$25:$AC$426,'Incurred Real 2022$'!J$1,FALSE)=0,"",VLOOKUP($A110,'Incurred Real 2022$'!$A$25:$AC$426,'Incurred Real 2022$'!J$1,FALSE))</f>
        <v/>
      </c>
      <c r="K110" s="105" t="str">
        <f>IF(VLOOKUP($A110,'Incurred Real 2022$'!$A$25:$AC$426,'Incurred Real 2022$'!K$1,FALSE)=0,"",VLOOKUP($A110,'Incurred Real 2022$'!$A$25:$AC$426,'Incurred Real 2022$'!K$1,FALSE))</f>
        <v/>
      </c>
      <c r="L110" s="105" t="str">
        <f>IF(VLOOKUP($A110,'Incurred Real 2022$'!$A$25:$AC$426,'Incurred Real 2022$'!L$1,FALSE)=0,"",VLOOKUP($A110,'Incurred Real 2022$'!$A$25:$AC$426,'Incurred Real 2022$'!L$1,FALSE))</f>
        <v/>
      </c>
      <c r="M110" s="105" t="str">
        <f>IF(VLOOKUP($A110,'Incurred Real 2022$'!$A$25:$AC$426,'Incurred Real 2022$'!M$1,FALSE)=0,"",VLOOKUP($A110,'Incurred Real 2022$'!$A$25:$AC$426,'Incurred Real 2022$'!M$1,FALSE))</f>
        <v/>
      </c>
      <c r="N110" s="105" t="str">
        <f>IF(VLOOKUP($A110,'Incurred Real 2022$'!$A$25:$AC$426,'Incurred Real 2022$'!N$1,FALSE)=0,"",VLOOKUP($A110,'Incurred Real 2022$'!$A$25:$AC$426,'Incurred Real 2022$'!N$1,FALSE))</f>
        <v/>
      </c>
      <c r="O110" s="105">
        <f>IF(VLOOKUP($A110,'Incurred Real 2022$'!$A$25:$AC$426,'Incurred Real 2022$'!O$1,FALSE)=0,"",VLOOKUP($A110,'Incurred Real 2022$'!$A$25:$AC$426,'Incurred Real 2022$'!O$1,FALSE))</f>
        <v>9388.5499999999993</v>
      </c>
      <c r="P110" s="105">
        <f>IF(VLOOKUP($A110,'Incurred Real 2022$'!$A$25:$AC$426,'Incurred Real 2022$'!P$1,FALSE)=0,"",VLOOKUP($A110,'Incurred Real 2022$'!$A$25:$AC$426,'Incurred Real 2022$'!P$1,FALSE))</f>
        <v>231514.37</v>
      </c>
      <c r="Q110" s="105">
        <f>IF(VLOOKUP($A110,'Incurred Real 2022$'!$A$25:$AC$426,'Incurred Real 2022$'!Q$1,FALSE)=0,"",VLOOKUP($A110,'Incurred Real 2022$'!$A$25:$AC$426,'Incurred Real 2022$'!Q$1,FALSE))</f>
        <v>1693220.48</v>
      </c>
      <c r="R110" s="105">
        <f>IF(VLOOKUP($A110,'Incurred Real 2022$'!$A$25:$AC$426,'Incurred Real 2022$'!R$1,FALSE)=0,"",VLOOKUP($A110,'Incurred Real 2022$'!$A$25:$AC$426,'Incurred Real 2022$'!R$1,FALSE))</f>
        <v>630689.68000000005</v>
      </c>
      <c r="S110" s="105">
        <f>IF(VLOOKUP($A110,'Incurred Real 2022$'!$A$25:$AC$426,'Incurred Real 2022$'!S$1,FALSE)=0,"",VLOOKUP($A110,'Incurred Real 2022$'!$A$25:$AC$426,'Incurred Real 2022$'!S$1,FALSE))</f>
        <v>229.6</v>
      </c>
      <c r="T110" s="105">
        <f>IF(VLOOKUP($A110,'Incurred Real 2022$'!$A$25:$AC$426,'Incurred Real 2022$'!T$1,FALSE)=0,"",VLOOKUP($A110,'Incurred Real 2022$'!$A$25:$AC$426,'Incurred Real 2022$'!T$1,FALSE))</f>
        <v>149665.32</v>
      </c>
      <c r="U110" s="105">
        <f>IF(VLOOKUP($A110,'Incurred Real 2022$'!$A$25:$AC$426,'Incurred Real 2022$'!U$1,FALSE)=0,"",VLOOKUP($A110,'Incurred Real 2022$'!$A$25:$AC$426,'Incurred Real 2022$'!U$1,FALSE))</f>
        <v>21383.11</v>
      </c>
      <c r="V110" s="13" t="str">
        <f>IF(ISTEXT(VLOOKUP($A110,'Incurred Real 2022$'!$A$25:$AC$426,'Incurred Real 2022$'!V$1,FALSE)),"",(VLOOKUP($A110,'Incurred Real 2022$'!$A$25:$AC$426,'Incurred Real 2022$'!V$1,FALSE))*BT110*Incurred_Nominal!V$15)</f>
        <v/>
      </c>
      <c r="W110" s="13" t="str">
        <f>IF(ISTEXT(VLOOKUP($A110,'Incurred Real 2022$'!$A$25:$AC$426,'Incurred Real 2022$'!W$1,FALSE)),"",(VLOOKUP($A110,'Incurred Real 2022$'!$A$25:$AC$426,'Incurred Real 2022$'!W$1,FALSE))*BU110*Incurred_Nominal!W$15)</f>
        <v/>
      </c>
      <c r="X110" s="13" t="str">
        <f>IF(ISTEXT(VLOOKUP($A110,'Incurred Real 2022$'!$A$25:$AC$426,'Incurred Real 2022$'!X$1,FALSE)),"",(VLOOKUP($A110,'Incurred Real 2022$'!$A$25:$AC$426,'Incurred Real 2022$'!X$1,FALSE))*BV110*Incurred_Nominal!X$15)</f>
        <v/>
      </c>
      <c r="Y110" s="13" t="str">
        <f>IF(ISTEXT(VLOOKUP($A110,'Incurred Real 2022$'!$A$25:$AC$426,'Incurred Real 2022$'!Y$1,FALSE)),"",(VLOOKUP($A110,'Incurred Real 2022$'!$A$25:$AC$426,'Incurred Real 2022$'!Y$1,FALSE))*BW110*Incurred_Nominal!Y$15)</f>
        <v/>
      </c>
      <c r="Z110" s="13" t="str">
        <f>IF(ISTEXT(VLOOKUP($A110,'Incurred Real 2022$'!$A$25:$AC$426,'Incurred Real 2022$'!Z$1,FALSE)),"",(VLOOKUP($A110,'Incurred Real 2022$'!$A$25:$AC$426,'Incurred Real 2022$'!Z$1,FALSE))*BX110*Incurred_Nominal!Z$15)</f>
        <v/>
      </c>
      <c r="AA110" s="13" t="str">
        <f>IF(ISTEXT(VLOOKUP($A110,'Incurred Real 2022$'!$A$25:$AC$426,'Incurred Real 2022$'!AA$1,FALSE)),"",(VLOOKUP($A110,'Incurred Real 2022$'!$A$25:$AC$426,'Incurred Real 2022$'!AA$1,FALSE))*BY110*Incurred_Nominal!AA$15)</f>
        <v/>
      </c>
      <c r="AB110" s="13" t="str">
        <f>IF(ISTEXT(VLOOKUP($A110,'Incurred Real 2022$'!$A$25:$AC$426,'Incurred Real 2022$'!AB$1,FALSE)),"",(VLOOKUP($A110,'Incurred Real 2022$'!$A$25:$AC$426,'Incurred Real 2022$'!AB$1,FALSE))*BZ110*Incurred_Nominal!AB$15)</f>
        <v/>
      </c>
      <c r="AC110" s="13" t="str">
        <f>IF(ISTEXT(VLOOKUP($A110,'Incurred Real 2022$'!$A$25:$AC$426,'Incurred Real 2022$'!AC$1,FALSE)),"",(VLOOKUP($A110,'Incurred Real 2022$'!$A$25:$AC$426,'Incurred Real 2022$'!AC$1,FALSE))*CA110*Incurred_Nominal!AC$15)</f>
        <v/>
      </c>
      <c r="AD110" s="232">
        <f t="shared" si="33"/>
        <v>2736091.11</v>
      </c>
      <c r="AE110" s="232">
        <f t="shared" si="34"/>
        <v>2736091.11</v>
      </c>
      <c r="AF110" s="239">
        <f t="shared" si="35"/>
        <v>3410501.3141350565</v>
      </c>
      <c r="AG110" s="237">
        <f t="shared" si="36"/>
        <v>2885987.944051723</v>
      </c>
      <c r="AH110" s="240">
        <f t="shared" si="40"/>
        <v>1.181744823696995</v>
      </c>
      <c r="AI110" s="234">
        <f>VLOOKUP($A110,Incurred_Real!$A$25:$AP$479,Incurred_Real!AI$1,FALSE)</f>
        <v>2021</v>
      </c>
      <c r="AJ110" s="235">
        <f>VLOOKUP($A110,Incurred_Real!$A$25:$AP$479,Incurred_Real!AJ$1,FALSE)</f>
        <v>44286</v>
      </c>
      <c r="AK110" s="236">
        <f>VLOOKUP($A110,Incurred_Real!$A$25:$AP$479,Incurred_Real!AK$1,FALSE)</f>
        <v>2021</v>
      </c>
      <c r="AL110" s="235" t="str">
        <f>VLOOKUP($A110,Incurred_Real!$A$25:$AP$479,Incurred_Real!AL$1,FALSE)</f>
        <v/>
      </c>
      <c r="AM110" s="237">
        <f>IF(AL110="Commissioned Extra","",(IF((AD110)=0,0,SUMPRODUCT($F$17:$U$17,F110:U110))+VLOOKUP($A110,Incurred_Real!$A$25:$BS$376,Incurred_Real!$AO$1,FALSE)))</f>
        <v>3029133.6675736746</v>
      </c>
      <c r="AN110" s="232" cm="1">
        <f t="array" ref="AN110">IF(ROUND(AE110,0)=0,0,LOOKUP(2,1/(F110:AC110&lt;&gt;""),F110:AC110))</f>
        <v>21383.11</v>
      </c>
      <c r="AO110" s="232">
        <f t="shared" si="37"/>
        <v>0</v>
      </c>
      <c r="AP110" s="78"/>
      <c r="AQ110" s="20"/>
      <c r="AR110" s="245">
        <f>VLOOKUP($A110,Incurred_Real!$A$25:$CD$376,Incurred_Real!AR$1,FALSE)</f>
        <v>0</v>
      </c>
      <c r="AS110" s="246">
        <f>VLOOKUP($A110,Incurred_Real!$A$25:$CD$376,Incurred_Real!AS$1,FALSE)</f>
        <v>0</v>
      </c>
      <c r="AT110" s="246">
        <f>VLOOKUP($A110,Incurred_Real!$A$25:$CD$376,Incurred_Real!AT$1,FALSE)</f>
        <v>0</v>
      </c>
      <c r="AU110" s="246">
        <f>VLOOKUP($A110,Incurred_Real!$A$25:$CD$376,Incurred_Real!AU$1,FALSE)</f>
        <v>0</v>
      </c>
      <c r="AV110" s="246">
        <f>VLOOKUP($A110,Incurred_Real!$A$25:$CD$376,Incurred_Real!AV$1,FALSE)</f>
        <v>0</v>
      </c>
      <c r="AW110" s="246">
        <f>VLOOKUP($A110,Incurred_Real!$A$25:$CD$376,Incurred_Real!AW$1,FALSE)</f>
        <v>0</v>
      </c>
      <c r="AX110" s="246">
        <f>VLOOKUP($A110,Incurred_Real!$A$25:$CD$376,Incurred_Real!AX$1,FALSE)</f>
        <v>0</v>
      </c>
      <c r="AY110" s="246">
        <f>VLOOKUP($A110,Incurred_Real!$A$25:$CD$376,Incurred_Real!AY$1,FALSE)</f>
        <v>0</v>
      </c>
      <c r="AZ110" s="246">
        <f>VLOOKUP($A110,Incurred_Real!$A$25:$CD$376,Incurred_Real!AZ$1,FALSE)</f>
        <v>0</v>
      </c>
      <c r="BA110" s="246">
        <f>VLOOKUP($A110,Incurred_Real!$A$25:$CD$376,Incurred_Real!BA$1,FALSE)</f>
        <v>0</v>
      </c>
      <c r="BB110" s="246">
        <f>VLOOKUP($A110,Incurred_Real!$A$25:$CD$376,Incurred_Real!BB$1,FALSE)</f>
        <v>0</v>
      </c>
      <c r="BC110" s="246">
        <f>VLOOKUP($A110,Incurred_Real!$A$25:$CD$376,Incurred_Real!BC$1,FALSE)</f>
        <v>0</v>
      </c>
      <c r="BD110" s="246">
        <f>VLOOKUP($A110,Incurred_Real!$A$25:$CD$376,Incurred_Real!BD$1,FALSE)</f>
        <v>0</v>
      </c>
      <c r="BE110" s="246">
        <f>VLOOKUP($A110,Incurred_Real!$A$25:$CD$376,Incurred_Real!BE$1,FALSE)</f>
        <v>0</v>
      </c>
      <c r="BF110" s="246">
        <f>VLOOKUP($A110,Incurred_Real!$A$25:$CD$376,Incurred_Real!BF$1,FALSE)</f>
        <v>0</v>
      </c>
      <c r="BG110" s="246">
        <f>VLOOKUP($A110,Incurred_Real!$A$25:$CD$376,Incurred_Real!BG$1,FALSE)</f>
        <v>1</v>
      </c>
      <c r="BH110" s="246">
        <f>VLOOKUP($A110,Incurred_Real!$A$25:$CD$376,Incurred_Real!BH$1,FALSE)</f>
        <v>0</v>
      </c>
      <c r="BI110" s="246">
        <f>VLOOKUP($A110,Incurred_Real!$A$25:$CD$376,Incurred_Real!BI$1,FALSE)</f>
        <v>0</v>
      </c>
      <c r="BJ110" s="246">
        <f>VLOOKUP($A110,Incurred_Real!$A$25:$CD$376,Incurred_Real!BJ$1,FALSE)</f>
        <v>0</v>
      </c>
      <c r="BK110" s="246">
        <f>VLOOKUP($A110,Incurred_Real!$A$25:$CD$376,Incurred_Real!BK$1,FALSE)</f>
        <v>0</v>
      </c>
      <c r="BL110" s="246">
        <f>VLOOKUP($A110,Incurred_Real!$A$25:$CD$376,Incurred_Real!BL$1,FALSE)</f>
        <v>0</v>
      </c>
      <c r="BM110" s="246">
        <f>VLOOKUP($A110,Incurred_Real!$A$25:$CD$376,Incurred_Real!BM$1,FALSE)</f>
        <v>0</v>
      </c>
      <c r="BN110" s="246">
        <f>VLOOKUP($A110,Incurred_Real!$A$25:$CD$376,Incurred_Real!BN$1,FALSE)</f>
        <v>0</v>
      </c>
      <c r="BO110" s="246">
        <f>VLOOKUP($A110,Incurred_Real!$A$25:$CD$376,Incurred_Real!BO$1,FALSE)</f>
        <v>0</v>
      </c>
      <c r="BP110" s="246">
        <f>VLOOKUP($A110,Incurred_Real!$A$25:$CD$376,Incurred_Real!BP$1,FALSE)</f>
        <v>0</v>
      </c>
      <c r="BQ110" s="246">
        <f>VLOOKUP($A110,Incurred_Real!$A$25:$CD$376,Incurred_Real!BQ$1,FALSE)</f>
        <v>0</v>
      </c>
      <c r="BR110" s="246">
        <f>VLOOKUP($A110,Incurred_Real!$A$25:$CD$376,Incurred_Real!BR$1,FALSE)</f>
        <v>0</v>
      </c>
      <c r="BS110" s="254">
        <f t="shared" si="38"/>
        <v>1</v>
      </c>
      <c r="BT110" s="249">
        <f>1+IF(ISNA(VLOOKUP($A110,'Project labour content'!$A$7:$D$255,'Project labour content'!$D$1,FALSE)),VLOOKUP($D110,'Project labour content'!$F$6:$G$15,'Project labour content'!$G$1,FALSE),VLOOKUP($A110,'Project labour content'!$A$7:$D$255,'Project labour content'!$D$1,FALSE))*LabEsc22*1</f>
        <v>1.0008946620064583</v>
      </c>
      <c r="BU110" s="249">
        <f>1+IF(ISNA(VLOOKUP($A110,'Project labour content'!$A$7:$D$255,'Project labour content'!$D$1,FALSE)),VLOOKUP($D110,'Project labour content'!$F$6:$G$15,'Project labour content'!$G$1,FALSE),VLOOKUP($A110,'Project labour content'!$A$7:$D$255,'Project labour content'!$D$1,FALSE))*LabEsc23*1</f>
        <v>1.0017936183905476</v>
      </c>
      <c r="BV110" s="249">
        <f>1+IF(ISNA(VLOOKUP($A110,'Project labour content'!$A$7:$D$255,'Project labour content'!$D$1,FALSE)),VLOOKUP($D110,'Project labour content'!$F$6:$G$15,'Project labour content'!$G$1,FALSE),VLOOKUP($A110,'Project labour content'!$A$7:$D$255,'Project labour content'!$D$1,FALSE))*LabEsc24*1</f>
        <v>1.0026404353043599</v>
      </c>
      <c r="BW110" s="249">
        <f>1+IF(ISNA(VLOOKUP($A110,'Project labour content'!$A$7:$D$255,'Project labour content'!$D$1,FALSE)),VLOOKUP($D110,'Project labour content'!$F$6:$G$15,'Project labour content'!$G$1,FALSE),VLOOKUP($A110,'Project labour content'!$A$7:$D$255,'Project labour content'!$D$1,FALSE))*LabEsc25*1</f>
        <v>1.0037746054242589</v>
      </c>
      <c r="BX110" s="249">
        <f>1+IF(ISNA(VLOOKUP($A110,'Project labour content'!$A$7:$D$255,'Project labour content'!$D$1,FALSE)),VLOOKUP($D110,'Project labour content'!$F$6:$G$15,'Project labour content'!$G$1,FALSE),VLOOKUP($A110,'Project labour content'!$A$7:$D$255,'Project labour content'!$D$1,FALSE))*LabEsc26*1</f>
        <v>1.0050106618265955</v>
      </c>
      <c r="BY110" s="249">
        <f>1+IF(ISNA(VLOOKUP($A110,'Project labour content'!$A$7:$D$255,'Project labour content'!$D$1,FALSE)),VLOOKUP($D110,'Project labour content'!$F$6:$G$15,'Project labour content'!$G$1,FALSE),VLOOKUP($A110,'Project labour content'!$A$7:$D$255,'Project labour content'!$D$1,FALSE))*LabEsc27*1</f>
        <v>1.0057762561459505</v>
      </c>
      <c r="BZ110" s="249">
        <f>1+IF(ISNA(VLOOKUP($A110,'Project labour content'!$A$7:$D$255,'Project labour content'!$D$1,FALSE)),VLOOKUP($D110,'Project labour content'!$F$6:$G$15,'Project labour content'!$G$1,FALSE),VLOOKUP($A110,'Project labour content'!$A$7:$D$255,'Project labour content'!$D$1,FALSE))*LabEsc28*1</f>
        <v>1.0063527486684249</v>
      </c>
      <c r="CA110" s="249">
        <f>1+IF(ISNA(VLOOKUP($A110,'Project labour content'!$A$7:$D$255,'Project labour content'!$D$1,FALSE)),VLOOKUP($D110,'Project labour content'!$F$6:$G$15,'Project labour content'!$G$1,FALSE),VLOOKUP($A110,'Project labour content'!$A$7:$D$255,'Project labour content'!$D$1,FALSE))*LabEsc29*1</f>
        <v>1.0072779038684916</v>
      </c>
      <c r="CB110" s="250" t="str">
        <f>IF(ISNA(VLOOKUP($A110,'Project labour content'!$A$7:$D$255,'Project labour content'!$D$1,FALSE)),"Category","Project")</f>
        <v>Category</v>
      </c>
      <c r="CD110" s="247" t="str">
        <f t="shared" si="39"/>
        <v>11751</v>
      </c>
    </row>
    <row r="111" spans="1:82" x14ac:dyDescent="0.15">
      <c r="A111" s="11" t="s">
        <v>165</v>
      </c>
      <c r="B111" s="11" t="str">
        <f>VLOOKUP($A111,'Incurred Real 2022$'!$A$25:$AC$426,'Incurred Real 2022$'!B$1,FALSE)</f>
        <v>Furniture and Building Upgrades 2016-17</v>
      </c>
      <c r="C111" s="11" t="str">
        <f>VLOOKUP($A111,'Incurred Real 2022$'!$A$25:$AC$426,'Incurred Real 2022$'!C$1,FALSE)</f>
        <v>ExAnte</v>
      </c>
      <c r="D111" s="11" t="str">
        <f>VLOOKUP($A111,'Incurred Real 2022$'!$A$25:$AC$426,'Incurred Real 2022$'!D$1,FALSE)</f>
        <v>Facilities</v>
      </c>
      <c r="E111" s="11" t="str">
        <f>VLOOKUP($A111,'Incurred Real 2022$'!$A$25:$AC$426,'Incurred Real 2022$'!E$1,FALSE)</f>
        <v>Closed</v>
      </c>
      <c r="F111" s="105" t="str">
        <f>IF(VLOOKUP($A111,'Incurred Real 2022$'!$A$25:$AC$426,'Incurred Real 2022$'!F$1,FALSE)=0,"",VLOOKUP($A111,'Incurred Real 2022$'!$A$25:$AC$426,'Incurred Real 2022$'!F$1,FALSE))</f>
        <v/>
      </c>
      <c r="G111" s="105" t="str">
        <f>IF(VLOOKUP($A111,'Incurred Real 2022$'!$A$25:$AC$426,'Incurred Real 2022$'!G$1,FALSE)=0,"",VLOOKUP($A111,'Incurred Real 2022$'!$A$25:$AC$426,'Incurred Real 2022$'!G$1,FALSE))</f>
        <v/>
      </c>
      <c r="H111" s="105" t="str">
        <f>IF(VLOOKUP($A111,'Incurred Real 2022$'!$A$25:$AC$426,'Incurred Real 2022$'!H$1,FALSE)=0,"",VLOOKUP($A111,'Incurred Real 2022$'!$A$25:$AC$426,'Incurred Real 2022$'!H$1,FALSE))</f>
        <v/>
      </c>
      <c r="I111" s="105" t="str">
        <f>IF(VLOOKUP($A111,'Incurred Real 2022$'!$A$25:$AC$426,'Incurred Real 2022$'!I$1,FALSE)=0,"",VLOOKUP($A111,'Incurred Real 2022$'!$A$25:$AC$426,'Incurred Real 2022$'!I$1,FALSE))</f>
        <v/>
      </c>
      <c r="J111" s="105" t="str">
        <f>IF(VLOOKUP($A111,'Incurred Real 2022$'!$A$25:$AC$426,'Incurred Real 2022$'!J$1,FALSE)=0,"",VLOOKUP($A111,'Incurred Real 2022$'!$A$25:$AC$426,'Incurred Real 2022$'!J$1,FALSE))</f>
        <v/>
      </c>
      <c r="K111" s="105" t="str">
        <f>IF(VLOOKUP($A111,'Incurred Real 2022$'!$A$25:$AC$426,'Incurred Real 2022$'!K$1,FALSE)=0,"",VLOOKUP($A111,'Incurred Real 2022$'!$A$25:$AC$426,'Incurred Real 2022$'!K$1,FALSE))</f>
        <v/>
      </c>
      <c r="L111" s="105" t="str">
        <f>IF(VLOOKUP($A111,'Incurred Real 2022$'!$A$25:$AC$426,'Incurred Real 2022$'!L$1,FALSE)=0,"",VLOOKUP($A111,'Incurred Real 2022$'!$A$25:$AC$426,'Incurred Real 2022$'!L$1,FALSE))</f>
        <v/>
      </c>
      <c r="M111" s="105" t="str">
        <f>IF(VLOOKUP($A111,'Incurred Real 2022$'!$A$25:$AC$426,'Incurred Real 2022$'!M$1,FALSE)=0,"",VLOOKUP($A111,'Incurred Real 2022$'!$A$25:$AC$426,'Incurred Real 2022$'!M$1,FALSE))</f>
        <v/>
      </c>
      <c r="N111" s="105" t="str">
        <f>IF(VLOOKUP($A111,'Incurred Real 2022$'!$A$25:$AC$426,'Incurred Real 2022$'!N$1,FALSE)=0,"",VLOOKUP($A111,'Incurred Real 2022$'!$A$25:$AC$426,'Incurred Real 2022$'!N$1,FALSE))</f>
        <v/>
      </c>
      <c r="O111" s="105" t="str">
        <f>IF(VLOOKUP($A111,'Incurred Real 2022$'!$A$25:$AC$426,'Incurred Real 2022$'!O$1,FALSE)=0,"",VLOOKUP($A111,'Incurred Real 2022$'!$A$25:$AC$426,'Incurred Real 2022$'!O$1,FALSE))</f>
        <v/>
      </c>
      <c r="P111" s="105" t="str">
        <f>IF(VLOOKUP($A111,'Incurred Real 2022$'!$A$25:$AC$426,'Incurred Real 2022$'!P$1,FALSE)=0,"",VLOOKUP($A111,'Incurred Real 2022$'!$A$25:$AC$426,'Incurred Real 2022$'!P$1,FALSE))</f>
        <v/>
      </c>
      <c r="Q111" s="105">
        <f>IF(VLOOKUP($A111,'Incurred Real 2022$'!$A$25:$AC$426,'Incurred Real 2022$'!Q$1,FALSE)=0,"",VLOOKUP($A111,'Incurred Real 2022$'!$A$25:$AC$426,'Incurred Real 2022$'!Q$1,FALSE))</f>
        <v>375366.15</v>
      </c>
      <c r="R111" s="105">
        <f>IF(VLOOKUP($A111,'Incurred Real 2022$'!$A$25:$AC$426,'Incurred Real 2022$'!R$1,FALSE)=0,"",VLOOKUP($A111,'Incurred Real 2022$'!$A$25:$AC$426,'Incurred Real 2022$'!R$1,FALSE))</f>
        <v>34655.93</v>
      </c>
      <c r="S111" s="105" t="str">
        <f>IF(VLOOKUP($A111,'Incurred Real 2022$'!$A$25:$AC$426,'Incurred Real 2022$'!S$1,FALSE)=0,"",VLOOKUP($A111,'Incurred Real 2022$'!$A$25:$AC$426,'Incurred Real 2022$'!S$1,FALSE))</f>
        <v/>
      </c>
      <c r="T111" s="105">
        <f>IF(VLOOKUP($A111,'Incurred Real 2022$'!$A$25:$AC$426,'Incurred Real 2022$'!T$1,FALSE)=0,"",VLOOKUP($A111,'Incurred Real 2022$'!$A$25:$AC$426,'Incurred Real 2022$'!T$1,FALSE))</f>
        <v>-12300.87</v>
      </c>
      <c r="U111" s="105" t="str">
        <f>IF(VLOOKUP($A111,'Incurred Real 2022$'!$A$25:$AC$426,'Incurred Real 2022$'!U$1,FALSE)=0,"",VLOOKUP($A111,'Incurred Real 2022$'!$A$25:$AC$426,'Incurred Real 2022$'!U$1,FALSE))</f>
        <v/>
      </c>
      <c r="V111" s="13" t="str">
        <f>IF(ISTEXT(VLOOKUP($A111,'Incurred Real 2022$'!$A$25:$AC$426,'Incurred Real 2022$'!V$1,FALSE)),"",(VLOOKUP($A111,'Incurred Real 2022$'!$A$25:$AC$426,'Incurred Real 2022$'!V$1,FALSE))*BT111*Incurred_Nominal!V$15)</f>
        <v/>
      </c>
      <c r="W111" s="13" t="str">
        <f>IF(ISTEXT(VLOOKUP($A111,'Incurred Real 2022$'!$A$25:$AC$426,'Incurred Real 2022$'!W$1,FALSE)),"",(VLOOKUP($A111,'Incurred Real 2022$'!$A$25:$AC$426,'Incurred Real 2022$'!W$1,FALSE))*BU111*Incurred_Nominal!W$15)</f>
        <v/>
      </c>
      <c r="X111" s="13" t="str">
        <f>IF(ISTEXT(VLOOKUP($A111,'Incurred Real 2022$'!$A$25:$AC$426,'Incurred Real 2022$'!X$1,FALSE)),"",(VLOOKUP($A111,'Incurred Real 2022$'!$A$25:$AC$426,'Incurred Real 2022$'!X$1,FALSE))*BV111*Incurred_Nominal!X$15)</f>
        <v/>
      </c>
      <c r="Y111" s="13" t="str">
        <f>IF(ISTEXT(VLOOKUP($A111,'Incurred Real 2022$'!$A$25:$AC$426,'Incurred Real 2022$'!Y$1,FALSE)),"",(VLOOKUP($A111,'Incurred Real 2022$'!$A$25:$AC$426,'Incurred Real 2022$'!Y$1,FALSE))*BW111*Incurred_Nominal!Y$15)</f>
        <v/>
      </c>
      <c r="Z111" s="13" t="str">
        <f>IF(ISTEXT(VLOOKUP($A111,'Incurred Real 2022$'!$A$25:$AC$426,'Incurred Real 2022$'!Z$1,FALSE)),"",(VLOOKUP($A111,'Incurred Real 2022$'!$A$25:$AC$426,'Incurred Real 2022$'!Z$1,FALSE))*BX111*Incurred_Nominal!Z$15)</f>
        <v/>
      </c>
      <c r="AA111" s="13" t="str">
        <f>IF(ISTEXT(VLOOKUP($A111,'Incurred Real 2022$'!$A$25:$AC$426,'Incurred Real 2022$'!AA$1,FALSE)),"",(VLOOKUP($A111,'Incurred Real 2022$'!$A$25:$AC$426,'Incurred Real 2022$'!AA$1,FALSE))*BY111*Incurred_Nominal!AA$15)</f>
        <v/>
      </c>
      <c r="AB111" s="13" t="str">
        <f>IF(ISTEXT(VLOOKUP($A111,'Incurred Real 2022$'!$A$25:$AC$426,'Incurred Real 2022$'!AB$1,FALSE)),"",(VLOOKUP($A111,'Incurred Real 2022$'!$A$25:$AC$426,'Incurred Real 2022$'!AB$1,FALSE))*BZ111*Incurred_Nominal!AB$15)</f>
        <v/>
      </c>
      <c r="AC111" s="13" t="str">
        <f>IF(ISTEXT(VLOOKUP($A111,'Incurred Real 2022$'!$A$25:$AC$426,'Incurred Real 2022$'!AC$1,FALSE)),"",(VLOOKUP($A111,'Incurred Real 2022$'!$A$25:$AC$426,'Incurred Real 2022$'!AC$1,FALSE))*CA111*Incurred_Nominal!AC$15)</f>
        <v/>
      </c>
      <c r="AD111" s="232">
        <f t="shared" si="33"/>
        <v>397721.21</v>
      </c>
      <c r="AE111" s="232">
        <f t="shared" si="34"/>
        <v>422322.95</v>
      </c>
      <c r="AF111" s="239">
        <f t="shared" si="35"/>
        <v>498449.20335237106</v>
      </c>
      <c r="AG111" s="237">
        <f t="shared" si="36"/>
        <v>405235.95941854035</v>
      </c>
      <c r="AH111" s="240">
        <f t="shared" si="40"/>
        <v>1.230022143315167</v>
      </c>
      <c r="AI111" s="234">
        <f>VLOOKUP($A111,Incurred_Real!$A$25:$AP$479,Incurred_Real!AI$1,FALSE)</f>
        <v>2020</v>
      </c>
      <c r="AJ111" s="235">
        <f>VLOOKUP($A111,Incurred_Real!$A$25:$AP$479,Incurred_Real!AJ$1,FALSE)</f>
        <v>43263</v>
      </c>
      <c r="AK111" s="236">
        <f>VLOOKUP($A111,Incurred_Real!$A$25:$AP$479,Incurred_Real!AK$1,FALSE)</f>
        <v>2018</v>
      </c>
      <c r="AL111" s="235" t="str">
        <f>VLOOKUP($A111,Incurred_Real!$A$25:$AP$479,Incurred_Real!AL$1,FALSE)</f>
        <v/>
      </c>
      <c r="AM111" s="237">
        <f>IF(AL111="Commissioned Extra","",(IF((AD111)=0,0,SUMPRODUCT($F$17:$U$17,F111:U111))+VLOOKUP($A111,Incurred_Real!$A$25:$BS$376,Incurred_Real!$AO$1,FALSE)))</f>
        <v>442711.82573429518</v>
      </c>
      <c r="AN111" s="232" cm="1">
        <f t="array" ref="AN111">IF(ROUND(AE111,0)=0,0,LOOKUP(2,1/(F111:AC111&lt;&gt;""),F111:AC111))</f>
        <v>-12300.87</v>
      </c>
      <c r="AO111" s="232">
        <f t="shared" si="37"/>
        <v>0</v>
      </c>
      <c r="AP111" s="78"/>
      <c r="AQ111" s="20"/>
      <c r="AR111" s="245">
        <f>VLOOKUP($A111,Incurred_Real!$A$25:$CD$376,Incurred_Real!AR$1,FALSE)</f>
        <v>0</v>
      </c>
      <c r="AS111" s="246">
        <f>VLOOKUP($A111,Incurred_Real!$A$25:$CD$376,Incurred_Real!AS$1,FALSE)</f>
        <v>0.30232558139534887</v>
      </c>
      <c r="AT111" s="246">
        <f>VLOOKUP($A111,Incurred_Real!$A$25:$CD$376,Incurred_Real!AT$1,FALSE)</f>
        <v>0</v>
      </c>
      <c r="AU111" s="246">
        <f>VLOOKUP($A111,Incurred_Real!$A$25:$CD$376,Incurred_Real!AU$1,FALSE)</f>
        <v>0</v>
      </c>
      <c r="AV111" s="246">
        <f>VLOOKUP($A111,Incurred_Real!$A$25:$CD$376,Incurred_Real!AV$1,FALSE)</f>
        <v>0</v>
      </c>
      <c r="AW111" s="246">
        <f>VLOOKUP($A111,Incurred_Real!$A$25:$CD$376,Incurred_Real!AW$1,FALSE)</f>
        <v>0</v>
      </c>
      <c r="AX111" s="246">
        <f>VLOOKUP($A111,Incurred_Real!$A$25:$CD$376,Incurred_Real!AX$1,FALSE)</f>
        <v>0</v>
      </c>
      <c r="AY111" s="246">
        <f>VLOOKUP($A111,Incurred_Real!$A$25:$CD$376,Incurred_Real!AY$1,FALSE)</f>
        <v>0</v>
      </c>
      <c r="AZ111" s="246">
        <f>VLOOKUP($A111,Incurred_Real!$A$25:$CD$376,Incurred_Real!AZ$1,FALSE)</f>
        <v>0.69767441860465118</v>
      </c>
      <c r="BA111" s="246">
        <f>VLOOKUP($A111,Incurred_Real!$A$25:$CD$376,Incurred_Real!BA$1,FALSE)</f>
        <v>0</v>
      </c>
      <c r="BB111" s="246">
        <f>VLOOKUP($A111,Incurred_Real!$A$25:$CD$376,Incurred_Real!BB$1,FALSE)</f>
        <v>0</v>
      </c>
      <c r="BC111" s="246">
        <f>VLOOKUP($A111,Incurred_Real!$A$25:$CD$376,Incurred_Real!BC$1,FALSE)</f>
        <v>0</v>
      </c>
      <c r="BD111" s="246">
        <f>VLOOKUP($A111,Incurred_Real!$A$25:$CD$376,Incurred_Real!BD$1,FALSE)</f>
        <v>0</v>
      </c>
      <c r="BE111" s="246">
        <f>VLOOKUP($A111,Incurred_Real!$A$25:$CD$376,Incurred_Real!BE$1,FALSE)</f>
        <v>0</v>
      </c>
      <c r="BF111" s="246">
        <f>VLOOKUP($A111,Incurred_Real!$A$25:$CD$376,Incurred_Real!BF$1,FALSE)</f>
        <v>0</v>
      </c>
      <c r="BG111" s="246">
        <f>VLOOKUP($A111,Incurred_Real!$A$25:$CD$376,Incurred_Real!BG$1,FALSE)</f>
        <v>0</v>
      </c>
      <c r="BH111" s="246">
        <f>VLOOKUP($A111,Incurred_Real!$A$25:$CD$376,Incurred_Real!BH$1,FALSE)</f>
        <v>0</v>
      </c>
      <c r="BI111" s="246">
        <f>VLOOKUP($A111,Incurred_Real!$A$25:$CD$376,Incurred_Real!BI$1,FALSE)</f>
        <v>0</v>
      </c>
      <c r="BJ111" s="246">
        <f>VLOOKUP($A111,Incurred_Real!$A$25:$CD$376,Incurred_Real!BJ$1,FALSE)</f>
        <v>0</v>
      </c>
      <c r="BK111" s="246">
        <f>VLOOKUP($A111,Incurred_Real!$A$25:$CD$376,Incurred_Real!BK$1,FALSE)</f>
        <v>0</v>
      </c>
      <c r="BL111" s="246">
        <f>VLOOKUP($A111,Incurred_Real!$A$25:$CD$376,Incurred_Real!BL$1,FALSE)</f>
        <v>0</v>
      </c>
      <c r="BM111" s="246">
        <f>VLOOKUP($A111,Incurred_Real!$A$25:$CD$376,Incurred_Real!BM$1,FALSE)</f>
        <v>0</v>
      </c>
      <c r="BN111" s="246">
        <f>VLOOKUP($A111,Incurred_Real!$A$25:$CD$376,Incurred_Real!BN$1,FALSE)</f>
        <v>0</v>
      </c>
      <c r="BO111" s="246">
        <f>VLOOKUP($A111,Incurred_Real!$A$25:$CD$376,Incurred_Real!BO$1,FALSE)</f>
        <v>0</v>
      </c>
      <c r="BP111" s="246">
        <f>VLOOKUP($A111,Incurred_Real!$A$25:$CD$376,Incurred_Real!BP$1,FALSE)</f>
        <v>0</v>
      </c>
      <c r="BQ111" s="246">
        <f>VLOOKUP($A111,Incurred_Real!$A$25:$CD$376,Incurred_Real!BQ$1,FALSE)</f>
        <v>0</v>
      </c>
      <c r="BR111" s="246">
        <f>VLOOKUP($A111,Incurred_Real!$A$25:$CD$376,Incurred_Real!BR$1,FALSE)</f>
        <v>0</v>
      </c>
      <c r="BS111" s="254">
        <f t="shared" si="38"/>
        <v>1</v>
      </c>
      <c r="BT111" s="249">
        <f>1+IF(ISNA(VLOOKUP($A111,'Project labour content'!$A$7:$D$255,'Project labour content'!$D$1,FALSE)),VLOOKUP($D111,'Project labour content'!$F$6:$G$15,'Project labour content'!$G$1,FALSE),VLOOKUP($A111,'Project labour content'!$A$7:$D$255,'Project labour content'!$D$1,FALSE))*LabEsc22*1</f>
        <v>1.0018661130890889</v>
      </c>
      <c r="BU111" s="249">
        <f>1+IF(ISNA(VLOOKUP($A111,'Project labour content'!$A$7:$D$255,'Project labour content'!$D$1,FALSE)),VLOOKUP($D111,'Project labour content'!$F$6:$G$15,'Project labour content'!$G$1,FALSE),VLOOKUP($A111,'Project labour content'!$A$7:$D$255,'Project labour content'!$D$1,FALSE))*LabEsc23*1</f>
        <v>1.0037411835210055</v>
      </c>
      <c r="BV111" s="249">
        <f>1+IF(ISNA(VLOOKUP($A111,'Project labour content'!$A$7:$D$255,'Project labour content'!$D$1,FALSE)),VLOOKUP($D111,'Project labour content'!$F$6:$G$15,'Project labour content'!$G$1,FALSE),VLOOKUP($A111,'Project labour content'!$A$7:$D$255,'Project labour content'!$D$1,FALSE))*LabEsc24*1</f>
        <v>1.005507499867871</v>
      </c>
      <c r="BW111" s="249">
        <f>1+IF(ISNA(VLOOKUP($A111,'Project labour content'!$A$7:$D$255,'Project labour content'!$D$1,FALSE)),VLOOKUP($D111,'Project labour content'!$F$6:$G$15,'Project labour content'!$G$1,FALSE),VLOOKUP($A111,'Project labour content'!$A$7:$D$255,'Project labour content'!$D$1,FALSE))*LabEsc25*1</f>
        <v>1.0078731862284394</v>
      </c>
      <c r="BX111" s="249">
        <f>1+IF(ISNA(VLOOKUP($A111,'Project labour content'!$A$7:$D$255,'Project labour content'!$D$1,FALSE)),VLOOKUP($D111,'Project labour content'!$F$6:$G$15,'Project labour content'!$G$1,FALSE),VLOOKUP($A111,'Project labour content'!$A$7:$D$255,'Project labour content'!$D$1,FALSE))*LabEsc26*1</f>
        <v>1.0104513900803989</v>
      </c>
      <c r="BY111" s="249">
        <f>1+IF(ISNA(VLOOKUP($A111,'Project labour content'!$A$7:$D$255,'Project labour content'!$D$1,FALSE)),VLOOKUP($D111,'Project labour content'!$F$6:$G$15,'Project labour content'!$G$1,FALSE),VLOOKUP($A111,'Project labour content'!$A$7:$D$255,'Project labour content'!$D$1,FALSE))*LabEsc27*1</f>
        <v>1.0120482898816279</v>
      </c>
      <c r="BZ111" s="249">
        <f>1+IF(ISNA(VLOOKUP($A111,'Project labour content'!$A$7:$D$255,'Project labour content'!$D$1,FALSE)),VLOOKUP($D111,'Project labour content'!$F$6:$G$15,'Project labour content'!$G$1,FALSE),VLOOKUP($A111,'Project labour content'!$A$7:$D$255,'Project labour content'!$D$1,FALSE))*LabEsc28*1</f>
        <v>1.0132507554319534</v>
      </c>
      <c r="CA111" s="249">
        <f>1+IF(ISNA(VLOOKUP($A111,'Project labour content'!$A$7:$D$255,'Project labour content'!$D$1,FALSE)),VLOOKUP($D111,'Project labour content'!$F$6:$G$15,'Project labour content'!$G$1,FALSE),VLOOKUP($A111,'Project labour content'!$A$7:$D$255,'Project labour content'!$D$1,FALSE))*LabEsc29*1</f>
        <v>1.0151804721471156</v>
      </c>
      <c r="CB111" s="250" t="str">
        <f>IF(ISNA(VLOOKUP($A111,'Project labour content'!$A$7:$D$255,'Project labour content'!$D$1,FALSE)),"Category","Project")</f>
        <v>Category</v>
      </c>
      <c r="CD111" s="247" t="str">
        <f t="shared" si="39"/>
        <v>11781</v>
      </c>
    </row>
    <row r="112" spans="1:82" x14ac:dyDescent="0.15">
      <c r="A112" s="11" t="s">
        <v>167</v>
      </c>
      <c r="B112" s="11" t="str">
        <f>VLOOKUP($A112,'Incurred Real 2022$'!$A$25:$AC$426,'Incurred Real 2022$'!B$1,FALSE)</f>
        <v>Inventory Purchases 2016-17</v>
      </c>
      <c r="C112" s="11" t="str">
        <f>VLOOKUP($A112,'Incurred Real 2022$'!$A$25:$AC$426,'Incurred Real 2022$'!C$1,FALSE)</f>
        <v>ExAnte</v>
      </c>
      <c r="D112" s="11" t="str">
        <f>VLOOKUP($A112,'Incurred Real 2022$'!$A$25:$AC$426,'Incurred Real 2022$'!D$1,FALSE)</f>
        <v>Inventory/Spares</v>
      </c>
      <c r="E112" s="11" t="str">
        <f>VLOOKUP($A112,'Incurred Real 2022$'!$A$25:$AC$426,'Incurred Real 2022$'!E$1,FALSE)</f>
        <v>Closed</v>
      </c>
      <c r="F112" s="105" t="str">
        <f>IF(VLOOKUP($A112,'Incurred Real 2022$'!$A$25:$AC$426,'Incurred Real 2022$'!F$1,FALSE)=0,"",VLOOKUP($A112,'Incurred Real 2022$'!$A$25:$AC$426,'Incurred Real 2022$'!F$1,FALSE))</f>
        <v/>
      </c>
      <c r="G112" s="105" t="str">
        <f>IF(VLOOKUP($A112,'Incurred Real 2022$'!$A$25:$AC$426,'Incurred Real 2022$'!G$1,FALSE)=0,"",VLOOKUP($A112,'Incurred Real 2022$'!$A$25:$AC$426,'Incurred Real 2022$'!G$1,FALSE))</f>
        <v/>
      </c>
      <c r="H112" s="105" t="str">
        <f>IF(VLOOKUP($A112,'Incurred Real 2022$'!$A$25:$AC$426,'Incurred Real 2022$'!H$1,FALSE)=0,"",VLOOKUP($A112,'Incurred Real 2022$'!$A$25:$AC$426,'Incurred Real 2022$'!H$1,FALSE))</f>
        <v/>
      </c>
      <c r="I112" s="105" t="str">
        <f>IF(VLOOKUP($A112,'Incurred Real 2022$'!$A$25:$AC$426,'Incurred Real 2022$'!I$1,FALSE)=0,"",VLOOKUP($A112,'Incurred Real 2022$'!$A$25:$AC$426,'Incurred Real 2022$'!I$1,FALSE))</f>
        <v/>
      </c>
      <c r="J112" s="105" t="str">
        <f>IF(VLOOKUP($A112,'Incurred Real 2022$'!$A$25:$AC$426,'Incurred Real 2022$'!J$1,FALSE)=0,"",VLOOKUP($A112,'Incurred Real 2022$'!$A$25:$AC$426,'Incurred Real 2022$'!J$1,FALSE))</f>
        <v/>
      </c>
      <c r="K112" s="105" t="str">
        <f>IF(VLOOKUP($A112,'Incurred Real 2022$'!$A$25:$AC$426,'Incurred Real 2022$'!K$1,FALSE)=0,"",VLOOKUP($A112,'Incurred Real 2022$'!$A$25:$AC$426,'Incurred Real 2022$'!K$1,FALSE))</f>
        <v/>
      </c>
      <c r="L112" s="105" t="str">
        <f>IF(VLOOKUP($A112,'Incurred Real 2022$'!$A$25:$AC$426,'Incurred Real 2022$'!L$1,FALSE)=0,"",VLOOKUP($A112,'Incurred Real 2022$'!$A$25:$AC$426,'Incurred Real 2022$'!L$1,FALSE))</f>
        <v/>
      </c>
      <c r="M112" s="105" t="str">
        <f>IF(VLOOKUP($A112,'Incurred Real 2022$'!$A$25:$AC$426,'Incurred Real 2022$'!M$1,FALSE)=0,"",VLOOKUP($A112,'Incurred Real 2022$'!$A$25:$AC$426,'Incurred Real 2022$'!M$1,FALSE))</f>
        <v/>
      </c>
      <c r="N112" s="105" t="str">
        <f>IF(VLOOKUP($A112,'Incurred Real 2022$'!$A$25:$AC$426,'Incurred Real 2022$'!N$1,FALSE)=0,"",VLOOKUP($A112,'Incurred Real 2022$'!$A$25:$AC$426,'Incurred Real 2022$'!N$1,FALSE))</f>
        <v/>
      </c>
      <c r="O112" s="105" t="str">
        <f>IF(VLOOKUP($A112,'Incurred Real 2022$'!$A$25:$AC$426,'Incurred Real 2022$'!O$1,FALSE)=0,"",VLOOKUP($A112,'Incurred Real 2022$'!$A$25:$AC$426,'Incurred Real 2022$'!O$1,FALSE))</f>
        <v/>
      </c>
      <c r="P112" s="105" t="str">
        <f>IF(VLOOKUP($A112,'Incurred Real 2022$'!$A$25:$AC$426,'Incurred Real 2022$'!P$1,FALSE)=0,"",VLOOKUP($A112,'Incurred Real 2022$'!$A$25:$AC$426,'Incurred Real 2022$'!P$1,FALSE))</f>
        <v/>
      </c>
      <c r="Q112" s="105">
        <f>IF(VLOOKUP($A112,'Incurred Real 2022$'!$A$25:$AC$426,'Incurred Real 2022$'!Q$1,FALSE)=0,"",VLOOKUP($A112,'Incurred Real 2022$'!$A$25:$AC$426,'Incurred Real 2022$'!Q$1,FALSE))</f>
        <v>1122835.1100000001</v>
      </c>
      <c r="R112" s="105">
        <f>IF(VLOOKUP($A112,'Incurred Real 2022$'!$A$25:$AC$426,'Incurred Real 2022$'!R$1,FALSE)=0,"",VLOOKUP($A112,'Incurred Real 2022$'!$A$25:$AC$426,'Incurred Real 2022$'!R$1,FALSE))</f>
        <v>809315.61</v>
      </c>
      <c r="S112" s="105" t="str">
        <f>IF(VLOOKUP($A112,'Incurred Real 2022$'!$A$25:$AC$426,'Incurred Real 2022$'!S$1,FALSE)=0,"",VLOOKUP($A112,'Incurred Real 2022$'!$A$25:$AC$426,'Incurred Real 2022$'!S$1,FALSE))</f>
        <v/>
      </c>
      <c r="T112" s="105">
        <f>IF(VLOOKUP($A112,'Incurred Real 2022$'!$A$25:$AC$426,'Incurred Real 2022$'!T$1,FALSE)=0,"",VLOOKUP($A112,'Incurred Real 2022$'!$A$25:$AC$426,'Incurred Real 2022$'!T$1,FALSE))</f>
        <v>387.37</v>
      </c>
      <c r="U112" s="105">
        <f>IF(VLOOKUP($A112,'Incurred Real 2022$'!$A$25:$AC$426,'Incurred Real 2022$'!U$1,FALSE)=0,"",VLOOKUP($A112,'Incurred Real 2022$'!$A$25:$AC$426,'Incurred Real 2022$'!U$1,FALSE))</f>
        <v>-809702.98</v>
      </c>
      <c r="V112" s="13" t="str">
        <f>IF(ISTEXT(VLOOKUP($A112,'Incurred Real 2022$'!$A$25:$AC$426,'Incurred Real 2022$'!V$1,FALSE)),"",(VLOOKUP($A112,'Incurred Real 2022$'!$A$25:$AC$426,'Incurred Real 2022$'!V$1,FALSE))*BT112*Incurred_Nominal!V$15)</f>
        <v/>
      </c>
      <c r="W112" s="13" t="str">
        <f>IF(ISTEXT(VLOOKUP($A112,'Incurred Real 2022$'!$A$25:$AC$426,'Incurred Real 2022$'!W$1,FALSE)),"",(VLOOKUP($A112,'Incurred Real 2022$'!$A$25:$AC$426,'Incurred Real 2022$'!W$1,FALSE))*BU112*Incurred_Nominal!W$15)</f>
        <v/>
      </c>
      <c r="X112" s="13" t="str">
        <f>IF(ISTEXT(VLOOKUP($A112,'Incurred Real 2022$'!$A$25:$AC$426,'Incurred Real 2022$'!X$1,FALSE)),"",(VLOOKUP($A112,'Incurred Real 2022$'!$A$25:$AC$426,'Incurred Real 2022$'!X$1,FALSE))*BV112*Incurred_Nominal!X$15)</f>
        <v/>
      </c>
      <c r="Y112" s="13" t="str">
        <f>IF(ISTEXT(VLOOKUP($A112,'Incurred Real 2022$'!$A$25:$AC$426,'Incurred Real 2022$'!Y$1,FALSE)),"",(VLOOKUP($A112,'Incurred Real 2022$'!$A$25:$AC$426,'Incurred Real 2022$'!Y$1,FALSE))*BW112*Incurred_Nominal!Y$15)</f>
        <v/>
      </c>
      <c r="Z112" s="13" t="str">
        <f>IF(ISTEXT(VLOOKUP($A112,'Incurred Real 2022$'!$A$25:$AC$426,'Incurred Real 2022$'!Z$1,FALSE)),"",(VLOOKUP($A112,'Incurred Real 2022$'!$A$25:$AC$426,'Incurred Real 2022$'!Z$1,FALSE))*BX112*Incurred_Nominal!Z$15)</f>
        <v/>
      </c>
      <c r="AA112" s="13" t="str">
        <f>IF(ISTEXT(VLOOKUP($A112,'Incurred Real 2022$'!$A$25:$AC$426,'Incurred Real 2022$'!AA$1,FALSE)),"",(VLOOKUP($A112,'Incurred Real 2022$'!$A$25:$AC$426,'Incurred Real 2022$'!AA$1,FALSE))*BY112*Incurred_Nominal!AA$15)</f>
        <v/>
      </c>
      <c r="AB112" s="13" t="str">
        <f>IF(ISTEXT(VLOOKUP($A112,'Incurred Real 2022$'!$A$25:$AC$426,'Incurred Real 2022$'!AB$1,FALSE)),"",(VLOOKUP($A112,'Incurred Real 2022$'!$A$25:$AC$426,'Incurred Real 2022$'!AB$1,FALSE))*BZ112*Incurred_Nominal!AB$15)</f>
        <v/>
      </c>
      <c r="AC112" s="13" t="str">
        <f>IF(ISTEXT(VLOOKUP($A112,'Incurred Real 2022$'!$A$25:$AC$426,'Incurred Real 2022$'!AC$1,FALSE)),"",(VLOOKUP($A112,'Incurred Real 2022$'!$A$25:$AC$426,'Incurred Real 2022$'!AC$1,FALSE))*CA112*Incurred_Nominal!AC$15)</f>
        <v/>
      </c>
      <c r="AD112" s="232">
        <f t="shared" si="33"/>
        <v>1122835.1100000003</v>
      </c>
      <c r="AE112" s="232">
        <f t="shared" si="34"/>
        <v>2742241.0700000003</v>
      </c>
      <c r="AF112" s="239">
        <f t="shared" si="35"/>
        <v>1446434.9547890048</v>
      </c>
      <c r="AG112" s="237">
        <f t="shared" si="36"/>
        <v>1223982.4755601194</v>
      </c>
      <c r="AH112" s="240">
        <f t="shared" si="40"/>
        <v>1.181744823696995</v>
      </c>
      <c r="AI112" s="234">
        <f>VLOOKUP($A112,Incurred_Real!$A$25:$AP$479,Incurred_Real!AI$1,FALSE)</f>
        <v>2021</v>
      </c>
      <c r="AJ112" s="235" t="str">
        <f>VLOOKUP($A112,Incurred_Real!$A$25:$AP$479,Incurred_Real!AJ$1,FALSE)</f>
        <v xml:space="preserve"> </v>
      </c>
      <c r="AK112" s="236">
        <f>VLOOKUP($A112,Incurred_Real!$A$25:$AP$479,Incurred_Real!AK$1,FALSE)</f>
        <v>2021</v>
      </c>
      <c r="AL112" s="235" t="str">
        <f>VLOOKUP($A112,Incurred_Real!$A$25:$AP$479,Incurred_Real!AL$1,FALSE)</f>
        <v/>
      </c>
      <c r="AM112" s="237">
        <f>IF(AL112="Commissioned Extra","",(IF((AD112)=0,0,SUMPRODUCT($F$17:$U$17,F112:U112))+VLOOKUP($A112,Incurred_Real!$A$25:$BS$376,Incurred_Real!$AO$1,FALSE)))</f>
        <v>1284692.3123435206</v>
      </c>
      <c r="AN112" s="232" cm="1">
        <f t="array" ref="AN112">IF(ROUND(AE112,0)=0,0,LOOKUP(2,1/(F112:AC112&lt;&gt;""),F112:AC112))</f>
        <v>-809702.98</v>
      </c>
      <c r="AO112" s="232">
        <f t="shared" si="37"/>
        <v>0</v>
      </c>
      <c r="AP112" s="78"/>
      <c r="AQ112" s="20"/>
      <c r="AR112" s="245">
        <f>VLOOKUP($A112,Incurred_Real!$A$25:$CD$376,Incurred_Real!AR$1,FALSE)</f>
        <v>0</v>
      </c>
      <c r="AS112" s="246">
        <f>VLOOKUP($A112,Incurred_Real!$A$25:$CD$376,Incurred_Real!AS$1,FALSE)</f>
        <v>0</v>
      </c>
      <c r="AT112" s="246">
        <f>VLOOKUP($A112,Incurred_Real!$A$25:$CD$376,Incurred_Real!AT$1,FALSE)</f>
        <v>0</v>
      </c>
      <c r="AU112" s="246">
        <f>VLOOKUP($A112,Incurred_Real!$A$25:$CD$376,Incurred_Real!AU$1,FALSE)</f>
        <v>0</v>
      </c>
      <c r="AV112" s="246">
        <f>VLOOKUP($A112,Incurred_Real!$A$25:$CD$376,Incurred_Real!AV$1,FALSE)</f>
        <v>0</v>
      </c>
      <c r="AW112" s="246">
        <f>VLOOKUP($A112,Incurred_Real!$A$25:$CD$376,Incurred_Real!AW$1,FALSE)</f>
        <v>0</v>
      </c>
      <c r="AX112" s="246">
        <f>VLOOKUP($A112,Incurred_Real!$A$25:$CD$376,Incurred_Real!AX$1,FALSE)</f>
        <v>0</v>
      </c>
      <c r="AY112" s="246">
        <f>VLOOKUP($A112,Incurred_Real!$A$25:$CD$376,Incurred_Real!AY$1,FALSE)</f>
        <v>0</v>
      </c>
      <c r="AZ112" s="246">
        <f>VLOOKUP($A112,Incurred_Real!$A$25:$CD$376,Incurred_Real!AZ$1,FALSE)</f>
        <v>0</v>
      </c>
      <c r="BA112" s="246">
        <f>VLOOKUP($A112,Incurred_Real!$A$25:$CD$376,Incurred_Real!BA$1,FALSE)</f>
        <v>0</v>
      </c>
      <c r="BB112" s="246">
        <f>VLOOKUP($A112,Incurred_Real!$A$25:$CD$376,Incurred_Real!BB$1,FALSE)</f>
        <v>1</v>
      </c>
      <c r="BC112" s="246">
        <f>VLOOKUP($A112,Incurred_Real!$A$25:$CD$376,Incurred_Real!BC$1,FALSE)</f>
        <v>0</v>
      </c>
      <c r="BD112" s="246">
        <f>VLOOKUP($A112,Incurred_Real!$A$25:$CD$376,Incurred_Real!BD$1,FALSE)</f>
        <v>0</v>
      </c>
      <c r="BE112" s="246">
        <f>VLOOKUP($A112,Incurred_Real!$A$25:$CD$376,Incurred_Real!BE$1,FALSE)</f>
        <v>0</v>
      </c>
      <c r="BF112" s="246">
        <f>VLOOKUP($A112,Incurred_Real!$A$25:$CD$376,Incurred_Real!BF$1,FALSE)</f>
        <v>0</v>
      </c>
      <c r="BG112" s="246">
        <f>VLOOKUP($A112,Incurred_Real!$A$25:$CD$376,Incurred_Real!BG$1,FALSE)</f>
        <v>0</v>
      </c>
      <c r="BH112" s="246">
        <f>VLOOKUP($A112,Incurred_Real!$A$25:$CD$376,Incurred_Real!BH$1,FALSE)</f>
        <v>0</v>
      </c>
      <c r="BI112" s="246">
        <f>VLOOKUP($A112,Incurred_Real!$A$25:$CD$376,Incurred_Real!BI$1,FALSE)</f>
        <v>0</v>
      </c>
      <c r="BJ112" s="246">
        <f>VLOOKUP($A112,Incurred_Real!$A$25:$CD$376,Incurred_Real!BJ$1,FALSE)</f>
        <v>0</v>
      </c>
      <c r="BK112" s="246">
        <f>VLOOKUP($A112,Incurred_Real!$A$25:$CD$376,Incurred_Real!BK$1,FALSE)</f>
        <v>0</v>
      </c>
      <c r="BL112" s="246">
        <f>VLOOKUP($A112,Incurred_Real!$A$25:$CD$376,Incurred_Real!BL$1,FALSE)</f>
        <v>0</v>
      </c>
      <c r="BM112" s="246">
        <f>VLOOKUP($A112,Incurred_Real!$A$25:$CD$376,Incurred_Real!BM$1,FALSE)</f>
        <v>0</v>
      </c>
      <c r="BN112" s="246">
        <f>VLOOKUP($A112,Incurred_Real!$A$25:$CD$376,Incurred_Real!BN$1,FALSE)</f>
        <v>0</v>
      </c>
      <c r="BO112" s="246">
        <f>VLOOKUP($A112,Incurred_Real!$A$25:$CD$376,Incurred_Real!BO$1,FALSE)</f>
        <v>0</v>
      </c>
      <c r="BP112" s="246">
        <f>VLOOKUP($A112,Incurred_Real!$A$25:$CD$376,Incurred_Real!BP$1,FALSE)</f>
        <v>0</v>
      </c>
      <c r="BQ112" s="246">
        <f>VLOOKUP($A112,Incurred_Real!$A$25:$CD$376,Incurred_Real!BQ$1,FALSE)</f>
        <v>0</v>
      </c>
      <c r="BR112" s="246">
        <f>VLOOKUP($A112,Incurred_Real!$A$25:$CD$376,Incurred_Real!BR$1,FALSE)</f>
        <v>0</v>
      </c>
      <c r="BS112" s="254">
        <f t="shared" si="38"/>
        <v>1</v>
      </c>
      <c r="BT112" s="249">
        <f>1+IF(ISNA(VLOOKUP($A112,'Project labour content'!$A$7:$D$255,'Project labour content'!$D$1,FALSE)),VLOOKUP($D112,'Project labour content'!$F$6:$G$15,'Project labour content'!$G$1,FALSE),VLOOKUP($A112,'Project labour content'!$A$7:$D$255,'Project labour content'!$D$1,FALSE))*LabEsc22*1</f>
        <v>1.0008197452279752</v>
      </c>
      <c r="BU112" s="249">
        <f>1+IF(ISNA(VLOOKUP($A112,'Project labour content'!$A$7:$D$255,'Project labour content'!$D$1,FALSE)),VLOOKUP($D112,'Project labour content'!$F$6:$G$15,'Project labour content'!$G$1,FALSE),VLOOKUP($A112,'Project labour content'!$A$7:$D$255,'Project labour content'!$D$1,FALSE))*LabEsc23*1</f>
        <v>1.0016434252330446</v>
      </c>
      <c r="BV112" s="249">
        <f>1+IF(ISNA(VLOOKUP($A112,'Project labour content'!$A$7:$D$255,'Project labour content'!$D$1,FALSE)),VLOOKUP($D112,'Project labour content'!$F$6:$G$15,'Project labour content'!$G$1,FALSE),VLOOKUP($A112,'Project labour content'!$A$7:$D$255,'Project labour content'!$D$1,FALSE))*LabEsc24*1</f>
        <v>1.0024193317978201</v>
      </c>
      <c r="BW112" s="249">
        <f>1+IF(ISNA(VLOOKUP($A112,'Project labour content'!$A$7:$D$255,'Project labour content'!$D$1,FALSE)),VLOOKUP($D112,'Project labour content'!$F$6:$G$15,'Project labour content'!$G$1,FALSE),VLOOKUP($A112,'Project labour content'!$A$7:$D$255,'Project labour content'!$D$1,FALSE))*LabEsc25*1</f>
        <v>1.003458529323576</v>
      </c>
      <c r="BX112" s="249">
        <f>1+IF(ISNA(VLOOKUP($A112,'Project labour content'!$A$7:$D$255,'Project labour content'!$D$1,FALSE)),VLOOKUP($D112,'Project labour content'!$F$6:$G$15,'Project labour content'!$G$1,FALSE),VLOOKUP($A112,'Project labour content'!$A$7:$D$255,'Project labour content'!$D$1,FALSE))*LabEsc26*1</f>
        <v>1.0045910814270622</v>
      </c>
      <c r="BY112" s="249">
        <f>1+IF(ISNA(VLOOKUP($A112,'Project labour content'!$A$7:$D$255,'Project labour content'!$D$1,FALSE)),VLOOKUP($D112,'Project labour content'!$F$6:$G$15,'Project labour content'!$G$1,FALSE),VLOOKUP($A112,'Project labour content'!$A$7:$D$255,'Project labour content'!$D$1,FALSE))*LabEsc27*1</f>
        <v>1.005292566776083</v>
      </c>
      <c r="BZ112" s="249">
        <f>1+IF(ISNA(VLOOKUP($A112,'Project labour content'!$A$7:$D$255,'Project labour content'!$D$1,FALSE)),VLOOKUP($D112,'Project labour content'!$F$6:$G$15,'Project labour content'!$G$1,FALSE),VLOOKUP($A112,'Project labour content'!$A$7:$D$255,'Project labour content'!$D$1,FALSE))*LabEsc28*1</f>
        <v>1.0058207852438958</v>
      </c>
      <c r="CA112" s="249">
        <f>1+IF(ISNA(VLOOKUP($A112,'Project labour content'!$A$7:$D$255,'Project labour content'!$D$1,FALSE)),VLOOKUP($D112,'Project labour content'!$F$6:$G$15,'Project labour content'!$G$1,FALSE),VLOOKUP($A112,'Project labour content'!$A$7:$D$255,'Project labour content'!$D$1,FALSE))*LabEsc29*1</f>
        <v>1.0066684702410418</v>
      </c>
      <c r="CB112" s="250" t="str">
        <f>IF(ISNA(VLOOKUP($A112,'Project labour content'!$A$7:$D$255,'Project labour content'!$D$1,FALSE)),"Category","Project")</f>
        <v>Category</v>
      </c>
      <c r="CD112" s="247" t="str">
        <f t="shared" si="39"/>
        <v>11794</v>
      </c>
    </row>
    <row r="113" spans="1:82" x14ac:dyDescent="0.15">
      <c r="A113" s="11" t="s">
        <v>169</v>
      </c>
      <c r="B113" s="11" t="str">
        <f>VLOOKUP($A113,'Incurred Real 2022$'!$A$25:$AC$426,'Incurred Real 2022$'!B$1,FALSE)</f>
        <v>Windows Backoffice Mgmnt Systems Refresh 2016-18</v>
      </c>
      <c r="C113" s="11" t="str">
        <f>VLOOKUP($A113,'Incurred Real 2022$'!$A$25:$AC$426,'Incurred Real 2022$'!C$1,FALSE)</f>
        <v>ExAnte</v>
      </c>
      <c r="D113" s="11" t="str">
        <f>VLOOKUP($A113,'Incurred Real 2022$'!$A$25:$AC$426,'Incurred Real 2022$'!D$1,FALSE)</f>
        <v>Information Technology</v>
      </c>
      <c r="E113" s="11" t="str">
        <f>VLOOKUP($A113,'Incurred Real 2022$'!$A$25:$AC$426,'Incurred Real 2022$'!E$1,FALSE)</f>
        <v>Closed</v>
      </c>
      <c r="F113" s="105" t="str">
        <f>IF(VLOOKUP($A113,'Incurred Real 2022$'!$A$25:$AC$426,'Incurred Real 2022$'!F$1,FALSE)=0,"",VLOOKUP($A113,'Incurred Real 2022$'!$A$25:$AC$426,'Incurred Real 2022$'!F$1,FALSE))</f>
        <v/>
      </c>
      <c r="G113" s="105" t="str">
        <f>IF(VLOOKUP($A113,'Incurred Real 2022$'!$A$25:$AC$426,'Incurred Real 2022$'!G$1,FALSE)=0,"",VLOOKUP($A113,'Incurred Real 2022$'!$A$25:$AC$426,'Incurred Real 2022$'!G$1,FALSE))</f>
        <v/>
      </c>
      <c r="H113" s="105" t="str">
        <f>IF(VLOOKUP($A113,'Incurred Real 2022$'!$A$25:$AC$426,'Incurred Real 2022$'!H$1,FALSE)=0,"",VLOOKUP($A113,'Incurred Real 2022$'!$A$25:$AC$426,'Incurred Real 2022$'!H$1,FALSE))</f>
        <v/>
      </c>
      <c r="I113" s="105" t="str">
        <f>IF(VLOOKUP($A113,'Incurred Real 2022$'!$A$25:$AC$426,'Incurred Real 2022$'!I$1,FALSE)=0,"",VLOOKUP($A113,'Incurred Real 2022$'!$A$25:$AC$426,'Incurred Real 2022$'!I$1,FALSE))</f>
        <v/>
      </c>
      <c r="J113" s="105" t="str">
        <f>IF(VLOOKUP($A113,'Incurred Real 2022$'!$A$25:$AC$426,'Incurred Real 2022$'!J$1,FALSE)=0,"",VLOOKUP($A113,'Incurred Real 2022$'!$A$25:$AC$426,'Incurred Real 2022$'!J$1,FALSE))</f>
        <v/>
      </c>
      <c r="K113" s="105" t="str">
        <f>IF(VLOOKUP($A113,'Incurred Real 2022$'!$A$25:$AC$426,'Incurred Real 2022$'!K$1,FALSE)=0,"",VLOOKUP($A113,'Incurred Real 2022$'!$A$25:$AC$426,'Incurred Real 2022$'!K$1,FALSE))</f>
        <v/>
      </c>
      <c r="L113" s="105" t="str">
        <f>IF(VLOOKUP($A113,'Incurred Real 2022$'!$A$25:$AC$426,'Incurred Real 2022$'!L$1,FALSE)=0,"",VLOOKUP($A113,'Incurred Real 2022$'!$A$25:$AC$426,'Incurred Real 2022$'!L$1,FALSE))</f>
        <v/>
      </c>
      <c r="M113" s="105" t="str">
        <f>IF(VLOOKUP($A113,'Incurred Real 2022$'!$A$25:$AC$426,'Incurred Real 2022$'!M$1,FALSE)=0,"",VLOOKUP($A113,'Incurred Real 2022$'!$A$25:$AC$426,'Incurred Real 2022$'!M$1,FALSE))</f>
        <v/>
      </c>
      <c r="N113" s="105" t="str">
        <f>IF(VLOOKUP($A113,'Incurred Real 2022$'!$A$25:$AC$426,'Incurred Real 2022$'!N$1,FALSE)=0,"",VLOOKUP($A113,'Incurred Real 2022$'!$A$25:$AC$426,'Incurred Real 2022$'!N$1,FALSE))</f>
        <v/>
      </c>
      <c r="O113" s="105" t="str">
        <f>IF(VLOOKUP($A113,'Incurred Real 2022$'!$A$25:$AC$426,'Incurred Real 2022$'!O$1,FALSE)=0,"",VLOOKUP($A113,'Incurred Real 2022$'!$A$25:$AC$426,'Incurred Real 2022$'!O$1,FALSE))</f>
        <v/>
      </c>
      <c r="P113" s="105" t="str">
        <f>IF(VLOOKUP($A113,'Incurred Real 2022$'!$A$25:$AC$426,'Incurred Real 2022$'!P$1,FALSE)=0,"",VLOOKUP($A113,'Incurred Real 2022$'!$A$25:$AC$426,'Incurred Real 2022$'!P$1,FALSE))</f>
        <v/>
      </c>
      <c r="Q113" s="105">
        <f>IF(VLOOKUP($A113,'Incurred Real 2022$'!$A$25:$AC$426,'Incurred Real 2022$'!Q$1,FALSE)=0,"",VLOOKUP($A113,'Incurred Real 2022$'!$A$25:$AC$426,'Incurred Real 2022$'!Q$1,FALSE))</f>
        <v>422628.44</v>
      </c>
      <c r="R113" s="105">
        <f>IF(VLOOKUP($A113,'Incurred Real 2022$'!$A$25:$AC$426,'Incurred Real 2022$'!R$1,FALSE)=0,"",VLOOKUP($A113,'Incurred Real 2022$'!$A$25:$AC$426,'Incurred Real 2022$'!R$1,FALSE))</f>
        <v>494618.26</v>
      </c>
      <c r="S113" s="105" t="str">
        <f>IF(VLOOKUP($A113,'Incurred Real 2022$'!$A$25:$AC$426,'Incurred Real 2022$'!S$1,FALSE)=0,"",VLOOKUP($A113,'Incurred Real 2022$'!$A$25:$AC$426,'Incurred Real 2022$'!S$1,FALSE))</f>
        <v/>
      </c>
      <c r="T113" s="105">
        <f>IF(VLOOKUP($A113,'Incurred Real 2022$'!$A$25:$AC$426,'Incurred Real 2022$'!T$1,FALSE)=0,"",VLOOKUP($A113,'Incurred Real 2022$'!$A$25:$AC$426,'Incurred Real 2022$'!T$1,FALSE))</f>
        <v>-4452.91</v>
      </c>
      <c r="U113" s="105" t="str">
        <f>IF(VLOOKUP($A113,'Incurred Real 2022$'!$A$25:$AC$426,'Incurred Real 2022$'!U$1,FALSE)=0,"",VLOOKUP($A113,'Incurred Real 2022$'!$A$25:$AC$426,'Incurred Real 2022$'!U$1,FALSE))</f>
        <v/>
      </c>
      <c r="V113" s="13" t="str">
        <f>IF(ISTEXT(VLOOKUP($A113,'Incurred Real 2022$'!$A$25:$AC$426,'Incurred Real 2022$'!V$1,FALSE)),"",(VLOOKUP($A113,'Incurred Real 2022$'!$A$25:$AC$426,'Incurred Real 2022$'!V$1,FALSE))*BT113*Incurred_Nominal!V$15)</f>
        <v/>
      </c>
      <c r="W113" s="13" t="str">
        <f>IF(ISTEXT(VLOOKUP($A113,'Incurred Real 2022$'!$A$25:$AC$426,'Incurred Real 2022$'!W$1,FALSE)),"",(VLOOKUP($A113,'Incurred Real 2022$'!$A$25:$AC$426,'Incurred Real 2022$'!W$1,FALSE))*BU113*Incurred_Nominal!W$15)</f>
        <v/>
      </c>
      <c r="X113" s="13" t="str">
        <f>IF(ISTEXT(VLOOKUP($A113,'Incurred Real 2022$'!$A$25:$AC$426,'Incurred Real 2022$'!X$1,FALSE)),"",(VLOOKUP($A113,'Incurred Real 2022$'!$A$25:$AC$426,'Incurred Real 2022$'!X$1,FALSE))*BV113*Incurred_Nominal!X$15)</f>
        <v/>
      </c>
      <c r="Y113" s="13" t="str">
        <f>IF(ISTEXT(VLOOKUP($A113,'Incurred Real 2022$'!$A$25:$AC$426,'Incurred Real 2022$'!Y$1,FALSE)),"",(VLOOKUP($A113,'Incurred Real 2022$'!$A$25:$AC$426,'Incurred Real 2022$'!Y$1,FALSE))*BW113*Incurred_Nominal!Y$15)</f>
        <v/>
      </c>
      <c r="Z113" s="13" t="str">
        <f>IF(ISTEXT(VLOOKUP($A113,'Incurred Real 2022$'!$A$25:$AC$426,'Incurred Real 2022$'!Z$1,FALSE)),"",(VLOOKUP($A113,'Incurred Real 2022$'!$A$25:$AC$426,'Incurred Real 2022$'!Z$1,FALSE))*BX113*Incurred_Nominal!Z$15)</f>
        <v/>
      </c>
      <c r="AA113" s="13" t="str">
        <f>IF(ISTEXT(VLOOKUP($A113,'Incurred Real 2022$'!$A$25:$AC$426,'Incurred Real 2022$'!AA$1,FALSE)),"",(VLOOKUP($A113,'Incurred Real 2022$'!$A$25:$AC$426,'Incurred Real 2022$'!AA$1,FALSE))*BY113*Incurred_Nominal!AA$15)</f>
        <v/>
      </c>
      <c r="AB113" s="13" t="str">
        <f>IF(ISTEXT(VLOOKUP($A113,'Incurred Real 2022$'!$A$25:$AC$426,'Incurred Real 2022$'!AB$1,FALSE)),"",(VLOOKUP($A113,'Incurred Real 2022$'!$A$25:$AC$426,'Incurred Real 2022$'!AB$1,FALSE))*BZ113*Incurred_Nominal!AB$15)</f>
        <v/>
      </c>
      <c r="AC113" s="13" t="str">
        <f>IF(ISTEXT(VLOOKUP($A113,'Incurred Real 2022$'!$A$25:$AC$426,'Incurred Real 2022$'!AC$1,FALSE)),"",(VLOOKUP($A113,'Incurred Real 2022$'!$A$25:$AC$426,'Incurred Real 2022$'!AC$1,FALSE))*CA113*Incurred_Nominal!AC$15)</f>
        <v/>
      </c>
      <c r="AD113" s="232">
        <f t="shared" si="33"/>
        <v>912793.78999999992</v>
      </c>
      <c r="AE113" s="232">
        <f t="shared" si="34"/>
        <v>921699.61</v>
      </c>
      <c r="AF113" s="239">
        <f t="shared" si="35"/>
        <v>1132805.6194769023</v>
      </c>
      <c r="AG113" s="237">
        <f t="shared" si="36"/>
        <v>950408.26073200291</v>
      </c>
      <c r="AH113" s="240">
        <f t="shared" si="40"/>
        <v>1.1919147447270895</v>
      </c>
      <c r="AI113" s="234">
        <f>VLOOKUP($A113,Incurred_Real!$A$25:$AP$479,Incurred_Real!AI$1,FALSE)</f>
        <v>2020</v>
      </c>
      <c r="AJ113" s="235" t="str">
        <f>VLOOKUP($A113,Incurred_Real!$A$25:$AP$479,Incurred_Real!AJ$1,FALSE)</f>
        <v/>
      </c>
      <c r="AK113" s="236">
        <f>VLOOKUP($A113,Incurred_Real!$A$25:$AP$479,Incurred_Real!AK$1,FALSE)</f>
        <v>2020</v>
      </c>
      <c r="AL113" s="235" t="str">
        <f>VLOOKUP($A113,Incurred_Real!$A$25:$AP$479,Incurred_Real!AL$1,FALSE)</f>
        <v/>
      </c>
      <c r="AM113" s="237">
        <f>IF(AL113="Commissioned Extra","",(IF((AD113)=0,0,SUMPRODUCT($F$17:$U$17,F113:U113))+VLOOKUP($A113,Incurred_Real!$A$25:$BS$376,Incurred_Real!$AO$1,FALSE)))</f>
        <v>1006133.5049344166</v>
      </c>
      <c r="AN113" s="232" cm="1">
        <f t="array" ref="AN113">IF(ROUND(AE113,0)=0,0,LOOKUP(2,1/(F113:AC113&lt;&gt;""),F113:AC113))</f>
        <v>-4452.91</v>
      </c>
      <c r="AO113" s="232">
        <f t="shared" si="37"/>
        <v>0</v>
      </c>
      <c r="AP113" s="78"/>
      <c r="AQ113" s="20"/>
      <c r="AR113" s="245">
        <f>VLOOKUP($A113,Incurred_Real!$A$25:$CD$376,Incurred_Real!AR$1,FALSE)</f>
        <v>0</v>
      </c>
      <c r="AS113" s="246">
        <f>VLOOKUP($A113,Incurred_Real!$A$25:$CD$376,Incurred_Real!AS$1,FALSE)</f>
        <v>0</v>
      </c>
      <c r="AT113" s="246">
        <f>VLOOKUP($A113,Incurred_Real!$A$25:$CD$376,Incurred_Real!AT$1,FALSE)</f>
        <v>0</v>
      </c>
      <c r="AU113" s="246">
        <f>VLOOKUP($A113,Incurred_Real!$A$25:$CD$376,Incurred_Real!AU$1,FALSE)</f>
        <v>0</v>
      </c>
      <c r="AV113" s="246">
        <f>VLOOKUP($A113,Incurred_Real!$A$25:$CD$376,Incurred_Real!AV$1,FALSE)</f>
        <v>1</v>
      </c>
      <c r="AW113" s="246">
        <f>VLOOKUP($A113,Incurred_Real!$A$25:$CD$376,Incurred_Real!AW$1,FALSE)</f>
        <v>0</v>
      </c>
      <c r="AX113" s="246">
        <f>VLOOKUP($A113,Incurred_Real!$A$25:$CD$376,Incurred_Real!AX$1,FALSE)</f>
        <v>0</v>
      </c>
      <c r="AY113" s="246">
        <f>VLOOKUP($A113,Incurred_Real!$A$25:$CD$376,Incurred_Real!AY$1,FALSE)</f>
        <v>0</v>
      </c>
      <c r="AZ113" s="246">
        <f>VLOOKUP($A113,Incurred_Real!$A$25:$CD$376,Incurred_Real!AZ$1,FALSE)</f>
        <v>0</v>
      </c>
      <c r="BA113" s="246">
        <f>VLOOKUP($A113,Incurred_Real!$A$25:$CD$376,Incurred_Real!BA$1,FALSE)</f>
        <v>0</v>
      </c>
      <c r="BB113" s="246">
        <f>VLOOKUP($A113,Incurred_Real!$A$25:$CD$376,Incurred_Real!BB$1,FALSE)</f>
        <v>0</v>
      </c>
      <c r="BC113" s="246">
        <f>VLOOKUP($A113,Incurred_Real!$A$25:$CD$376,Incurred_Real!BC$1,FALSE)</f>
        <v>0</v>
      </c>
      <c r="BD113" s="246">
        <f>VLOOKUP($A113,Incurred_Real!$A$25:$CD$376,Incurred_Real!BD$1,FALSE)</f>
        <v>0</v>
      </c>
      <c r="BE113" s="246">
        <f>VLOOKUP($A113,Incurred_Real!$A$25:$CD$376,Incurred_Real!BE$1,FALSE)</f>
        <v>0</v>
      </c>
      <c r="BF113" s="246">
        <f>VLOOKUP($A113,Incurred_Real!$A$25:$CD$376,Incurred_Real!BF$1,FALSE)</f>
        <v>0</v>
      </c>
      <c r="BG113" s="246">
        <f>VLOOKUP($A113,Incurred_Real!$A$25:$CD$376,Incurred_Real!BG$1,FALSE)</f>
        <v>0</v>
      </c>
      <c r="BH113" s="246">
        <f>VLOOKUP($A113,Incurred_Real!$A$25:$CD$376,Incurred_Real!BH$1,FALSE)</f>
        <v>0</v>
      </c>
      <c r="BI113" s="246">
        <f>VLOOKUP($A113,Incurred_Real!$A$25:$CD$376,Incurred_Real!BI$1,FALSE)</f>
        <v>0</v>
      </c>
      <c r="BJ113" s="246">
        <f>VLOOKUP($A113,Incurred_Real!$A$25:$CD$376,Incurred_Real!BJ$1,FALSE)</f>
        <v>0</v>
      </c>
      <c r="BK113" s="246">
        <f>VLOOKUP($A113,Incurred_Real!$A$25:$CD$376,Incurred_Real!BK$1,FALSE)</f>
        <v>0</v>
      </c>
      <c r="BL113" s="246">
        <f>VLOOKUP($A113,Incurred_Real!$A$25:$CD$376,Incurred_Real!BL$1,FALSE)</f>
        <v>0</v>
      </c>
      <c r="BM113" s="246">
        <f>VLOOKUP($A113,Incurred_Real!$A$25:$CD$376,Incurred_Real!BM$1,FALSE)</f>
        <v>0</v>
      </c>
      <c r="BN113" s="246">
        <f>VLOOKUP($A113,Incurred_Real!$A$25:$CD$376,Incurred_Real!BN$1,FALSE)</f>
        <v>0</v>
      </c>
      <c r="BO113" s="246">
        <f>VLOOKUP($A113,Incurred_Real!$A$25:$CD$376,Incurred_Real!BO$1,FALSE)</f>
        <v>0</v>
      </c>
      <c r="BP113" s="246">
        <f>VLOOKUP($A113,Incurred_Real!$A$25:$CD$376,Incurred_Real!BP$1,FALSE)</f>
        <v>0</v>
      </c>
      <c r="BQ113" s="246">
        <f>VLOOKUP($A113,Incurred_Real!$A$25:$CD$376,Incurred_Real!BQ$1,FALSE)</f>
        <v>0</v>
      </c>
      <c r="BR113" s="246">
        <f>VLOOKUP($A113,Incurred_Real!$A$25:$CD$376,Incurred_Real!BR$1,FALSE)</f>
        <v>0</v>
      </c>
      <c r="BS113" s="254">
        <f t="shared" si="38"/>
        <v>1</v>
      </c>
      <c r="BT113" s="249">
        <f>1+IF(ISNA(VLOOKUP($A113,'Project labour content'!$A$7:$D$255,'Project labour content'!$D$1,FALSE)),VLOOKUP($D113,'Project labour content'!$F$6:$G$15,'Project labour content'!$G$1,FALSE),VLOOKUP($A113,'Project labour content'!$A$7:$D$255,'Project labour content'!$D$1,FALSE))*LabEsc22*1</f>
        <v>1.0024480115846353</v>
      </c>
      <c r="BU113" s="249">
        <f>1+IF(ISNA(VLOOKUP($A113,'Project labour content'!$A$7:$D$255,'Project labour content'!$D$1,FALSE)),VLOOKUP($D113,'Project labour content'!$F$6:$G$15,'Project labour content'!$G$1,FALSE),VLOOKUP($A113,'Project labour content'!$A$7:$D$255,'Project labour content'!$D$1,FALSE))*LabEsc23*1</f>
        <v>1.0049077736248768</v>
      </c>
      <c r="BV113" s="249">
        <f>1+IF(ISNA(VLOOKUP($A113,'Project labour content'!$A$7:$D$255,'Project labour content'!$D$1,FALSE)),VLOOKUP($D113,'Project labour content'!$F$6:$G$15,'Project labour content'!$G$1,FALSE),VLOOKUP($A113,'Project labour content'!$A$7:$D$255,'Project labour content'!$D$1,FALSE))*LabEsc24*1</f>
        <v>1.0072248694667842</v>
      </c>
      <c r="BW113" s="249">
        <f>1+IF(ISNA(VLOOKUP($A113,'Project labour content'!$A$7:$D$255,'Project labour content'!$D$1,FALSE)),VLOOKUP($D113,'Project labour content'!$F$6:$G$15,'Project labour content'!$G$1,FALSE),VLOOKUP($A113,'Project labour content'!$A$7:$D$255,'Project labour content'!$D$1,FALSE))*LabEsc25*1</f>
        <v>1.0103282331643793</v>
      </c>
      <c r="BX113" s="249">
        <f>1+IF(ISNA(VLOOKUP($A113,'Project labour content'!$A$7:$D$255,'Project labour content'!$D$1,FALSE)),VLOOKUP($D113,'Project labour content'!$F$6:$G$15,'Project labour content'!$G$1,FALSE),VLOOKUP($A113,'Project labour content'!$A$7:$D$255,'Project labour content'!$D$1,FALSE))*LabEsc26*1</f>
        <v>1.0137103823674747</v>
      </c>
      <c r="BY113" s="249">
        <f>1+IF(ISNA(VLOOKUP($A113,'Project labour content'!$A$7:$D$255,'Project labour content'!$D$1,FALSE)),VLOOKUP($D113,'Project labour content'!$F$6:$G$15,'Project labour content'!$G$1,FALSE),VLOOKUP($A113,'Project labour content'!$A$7:$D$255,'Project labour content'!$D$1,FALSE))*LabEsc27*1</f>
        <v>1.0158052335508072</v>
      </c>
      <c r="BZ113" s="249">
        <f>1+IF(ISNA(VLOOKUP($A113,'Project labour content'!$A$7:$D$255,'Project labour content'!$D$1,FALSE)),VLOOKUP($D113,'Project labour content'!$F$6:$G$15,'Project labour content'!$G$1,FALSE),VLOOKUP($A113,'Project labour content'!$A$7:$D$255,'Project labour content'!$D$1,FALSE))*LabEsc28*1</f>
        <v>1.0173826564918567</v>
      </c>
      <c r="CA113" s="249">
        <f>1+IF(ISNA(VLOOKUP($A113,'Project labour content'!$A$7:$D$255,'Project labour content'!$D$1,FALSE)),VLOOKUP($D113,'Project labour content'!$F$6:$G$15,'Project labour content'!$G$1,FALSE),VLOOKUP($A113,'Project labour content'!$A$7:$D$255,'Project labour content'!$D$1,FALSE))*LabEsc29*1</f>
        <v>1.0199141048276528</v>
      </c>
      <c r="CB113" s="250" t="str">
        <f>IF(ISNA(VLOOKUP($A113,'Project labour content'!$A$7:$D$255,'Project labour content'!$D$1,FALSE)),"Category","Project")</f>
        <v>Category</v>
      </c>
      <c r="CD113" s="247" t="str">
        <f t="shared" si="39"/>
        <v>11808</v>
      </c>
    </row>
    <row r="114" spans="1:82" x14ac:dyDescent="0.15">
      <c r="A114" s="11" t="s">
        <v>170</v>
      </c>
      <c r="B114" s="11" t="str">
        <f>VLOOKUP($A114,'Incurred Real 2022$'!$A$25:$AC$426,'Incurred Real 2022$'!B$1,FALSE)</f>
        <v>Asset Data Governance Tools</v>
      </c>
      <c r="C114" s="11" t="str">
        <f>VLOOKUP($A114,'Incurred Real 2022$'!$A$25:$AC$426,'Incurred Real 2022$'!C$1,FALSE)</f>
        <v>ExAnte</v>
      </c>
      <c r="D114" s="11" t="str">
        <f>VLOOKUP($A114,'Incurred Real 2022$'!$A$25:$AC$426,'Incurred Real 2022$'!D$1,FALSE)</f>
        <v>Information Technology</v>
      </c>
      <c r="E114" s="11" t="str">
        <f>VLOOKUP($A114,'Incurred Real 2022$'!$A$25:$AC$426,'Incurred Real 2022$'!E$1,FALSE)</f>
        <v>Closed</v>
      </c>
      <c r="F114" s="105" t="str">
        <f>IF(VLOOKUP($A114,'Incurred Real 2022$'!$A$25:$AC$426,'Incurred Real 2022$'!F$1,FALSE)=0,"",VLOOKUP($A114,'Incurred Real 2022$'!$A$25:$AC$426,'Incurred Real 2022$'!F$1,FALSE))</f>
        <v/>
      </c>
      <c r="G114" s="105" t="str">
        <f>IF(VLOOKUP($A114,'Incurred Real 2022$'!$A$25:$AC$426,'Incurred Real 2022$'!G$1,FALSE)=0,"",VLOOKUP($A114,'Incurred Real 2022$'!$A$25:$AC$426,'Incurred Real 2022$'!G$1,FALSE))</f>
        <v/>
      </c>
      <c r="H114" s="105" t="str">
        <f>IF(VLOOKUP($A114,'Incurred Real 2022$'!$A$25:$AC$426,'Incurred Real 2022$'!H$1,FALSE)=0,"",VLOOKUP($A114,'Incurred Real 2022$'!$A$25:$AC$426,'Incurred Real 2022$'!H$1,FALSE))</f>
        <v/>
      </c>
      <c r="I114" s="105" t="str">
        <f>IF(VLOOKUP($A114,'Incurred Real 2022$'!$A$25:$AC$426,'Incurred Real 2022$'!I$1,FALSE)=0,"",VLOOKUP($A114,'Incurred Real 2022$'!$A$25:$AC$426,'Incurred Real 2022$'!I$1,FALSE))</f>
        <v/>
      </c>
      <c r="J114" s="105" t="str">
        <f>IF(VLOOKUP($A114,'Incurred Real 2022$'!$A$25:$AC$426,'Incurred Real 2022$'!J$1,FALSE)=0,"",VLOOKUP($A114,'Incurred Real 2022$'!$A$25:$AC$426,'Incurred Real 2022$'!J$1,FALSE))</f>
        <v/>
      </c>
      <c r="K114" s="105" t="str">
        <f>IF(VLOOKUP($A114,'Incurred Real 2022$'!$A$25:$AC$426,'Incurred Real 2022$'!K$1,FALSE)=0,"",VLOOKUP($A114,'Incurred Real 2022$'!$A$25:$AC$426,'Incurred Real 2022$'!K$1,FALSE))</f>
        <v/>
      </c>
      <c r="L114" s="105" t="str">
        <f>IF(VLOOKUP($A114,'Incurred Real 2022$'!$A$25:$AC$426,'Incurred Real 2022$'!L$1,FALSE)=0,"",VLOOKUP($A114,'Incurred Real 2022$'!$A$25:$AC$426,'Incurred Real 2022$'!L$1,FALSE))</f>
        <v/>
      </c>
      <c r="M114" s="105" t="str">
        <f>IF(VLOOKUP($A114,'Incurred Real 2022$'!$A$25:$AC$426,'Incurred Real 2022$'!M$1,FALSE)=0,"",VLOOKUP($A114,'Incurred Real 2022$'!$A$25:$AC$426,'Incurred Real 2022$'!M$1,FALSE))</f>
        <v/>
      </c>
      <c r="N114" s="105" t="str">
        <f>IF(VLOOKUP($A114,'Incurred Real 2022$'!$A$25:$AC$426,'Incurred Real 2022$'!N$1,FALSE)=0,"",VLOOKUP($A114,'Incurred Real 2022$'!$A$25:$AC$426,'Incurred Real 2022$'!N$1,FALSE))</f>
        <v/>
      </c>
      <c r="O114" s="105">
        <f>IF(VLOOKUP($A114,'Incurred Real 2022$'!$A$25:$AC$426,'Incurred Real 2022$'!O$1,FALSE)=0,"",VLOOKUP($A114,'Incurred Real 2022$'!$A$25:$AC$426,'Incurred Real 2022$'!O$1,FALSE))</f>
        <v>8096.17</v>
      </c>
      <c r="P114" s="105">
        <f>IF(VLOOKUP($A114,'Incurred Real 2022$'!$A$25:$AC$426,'Incurred Real 2022$'!P$1,FALSE)=0,"",VLOOKUP($A114,'Incurred Real 2022$'!$A$25:$AC$426,'Incurred Real 2022$'!P$1,FALSE))</f>
        <v>165269.04</v>
      </c>
      <c r="Q114" s="105">
        <f>IF(VLOOKUP($A114,'Incurred Real 2022$'!$A$25:$AC$426,'Incurred Real 2022$'!Q$1,FALSE)=0,"",VLOOKUP($A114,'Incurred Real 2022$'!$A$25:$AC$426,'Incurred Real 2022$'!Q$1,FALSE))</f>
        <v>265960.96999999997</v>
      </c>
      <c r="R114" s="105">
        <f>IF(VLOOKUP($A114,'Incurred Real 2022$'!$A$25:$AC$426,'Incurred Real 2022$'!R$1,FALSE)=0,"",VLOOKUP($A114,'Incurred Real 2022$'!$A$25:$AC$426,'Incurred Real 2022$'!R$1,FALSE))</f>
        <v>84614.3</v>
      </c>
      <c r="S114" s="105" t="str">
        <f>IF(VLOOKUP($A114,'Incurred Real 2022$'!$A$25:$AC$426,'Incurred Real 2022$'!S$1,FALSE)=0,"",VLOOKUP($A114,'Incurred Real 2022$'!$A$25:$AC$426,'Incurred Real 2022$'!S$1,FALSE))</f>
        <v/>
      </c>
      <c r="T114" s="105" t="str">
        <f>IF(VLOOKUP($A114,'Incurred Real 2022$'!$A$25:$AC$426,'Incurred Real 2022$'!T$1,FALSE)=0,"",VLOOKUP($A114,'Incurred Real 2022$'!$A$25:$AC$426,'Incurred Real 2022$'!T$1,FALSE))</f>
        <v/>
      </c>
      <c r="U114" s="105" t="str">
        <f>IF(VLOOKUP($A114,'Incurred Real 2022$'!$A$25:$AC$426,'Incurred Real 2022$'!U$1,FALSE)=0,"",VLOOKUP($A114,'Incurred Real 2022$'!$A$25:$AC$426,'Incurred Real 2022$'!U$1,FALSE))</f>
        <v/>
      </c>
      <c r="V114" s="13" t="str">
        <f>IF(ISTEXT(VLOOKUP($A114,'Incurred Real 2022$'!$A$25:$AC$426,'Incurred Real 2022$'!V$1,FALSE)),"",(VLOOKUP($A114,'Incurred Real 2022$'!$A$25:$AC$426,'Incurred Real 2022$'!V$1,FALSE))*BT114*Incurred_Nominal!V$15)</f>
        <v/>
      </c>
      <c r="W114" s="13" t="str">
        <f>IF(ISTEXT(VLOOKUP($A114,'Incurred Real 2022$'!$A$25:$AC$426,'Incurred Real 2022$'!W$1,FALSE)),"",(VLOOKUP($A114,'Incurred Real 2022$'!$A$25:$AC$426,'Incurred Real 2022$'!W$1,FALSE))*BU114*Incurred_Nominal!W$15)</f>
        <v/>
      </c>
      <c r="X114" s="13" t="str">
        <f>IF(ISTEXT(VLOOKUP($A114,'Incurred Real 2022$'!$A$25:$AC$426,'Incurred Real 2022$'!X$1,FALSE)),"",(VLOOKUP($A114,'Incurred Real 2022$'!$A$25:$AC$426,'Incurred Real 2022$'!X$1,FALSE))*BV114*Incurred_Nominal!X$15)</f>
        <v/>
      </c>
      <c r="Y114" s="13" t="str">
        <f>IF(ISTEXT(VLOOKUP($A114,'Incurred Real 2022$'!$A$25:$AC$426,'Incurred Real 2022$'!Y$1,FALSE)),"",(VLOOKUP($A114,'Incurred Real 2022$'!$A$25:$AC$426,'Incurred Real 2022$'!Y$1,FALSE))*BW114*Incurred_Nominal!Y$15)</f>
        <v/>
      </c>
      <c r="Z114" s="13" t="str">
        <f>IF(ISTEXT(VLOOKUP($A114,'Incurred Real 2022$'!$A$25:$AC$426,'Incurred Real 2022$'!Z$1,FALSE)),"",(VLOOKUP($A114,'Incurred Real 2022$'!$A$25:$AC$426,'Incurred Real 2022$'!Z$1,FALSE))*BX114*Incurred_Nominal!Z$15)</f>
        <v/>
      </c>
      <c r="AA114" s="13" t="str">
        <f>IF(ISTEXT(VLOOKUP($A114,'Incurred Real 2022$'!$A$25:$AC$426,'Incurred Real 2022$'!AA$1,FALSE)),"",(VLOOKUP($A114,'Incurred Real 2022$'!$A$25:$AC$426,'Incurred Real 2022$'!AA$1,FALSE))*BY114*Incurred_Nominal!AA$15)</f>
        <v/>
      </c>
      <c r="AB114" s="13" t="str">
        <f>IF(ISTEXT(VLOOKUP($A114,'Incurred Real 2022$'!$A$25:$AC$426,'Incurred Real 2022$'!AB$1,FALSE)),"",(VLOOKUP($A114,'Incurred Real 2022$'!$A$25:$AC$426,'Incurred Real 2022$'!AB$1,FALSE))*BZ114*Incurred_Nominal!AB$15)</f>
        <v/>
      </c>
      <c r="AC114" s="13" t="str">
        <f>IF(ISTEXT(VLOOKUP($A114,'Incurred Real 2022$'!$A$25:$AC$426,'Incurred Real 2022$'!AC$1,FALSE)),"",(VLOOKUP($A114,'Incurred Real 2022$'!$A$25:$AC$426,'Incurred Real 2022$'!AC$1,FALSE))*CA114*Incurred_Nominal!AC$15)</f>
        <v/>
      </c>
      <c r="AD114" s="232">
        <f t="shared" si="33"/>
        <v>523940.48</v>
      </c>
      <c r="AE114" s="232">
        <f t="shared" si="34"/>
        <v>523940.48</v>
      </c>
      <c r="AF114" s="239">
        <f t="shared" si="35"/>
        <v>659482.96360420261</v>
      </c>
      <c r="AG114" s="237">
        <f t="shared" si="36"/>
        <v>536155.35881879169</v>
      </c>
      <c r="AH114" s="240">
        <f t="shared" si="40"/>
        <v>1.230022143315167</v>
      </c>
      <c r="AI114" s="234" t="str">
        <f>VLOOKUP($A114,Incurred_Real!$A$25:$AP$479,Incurred_Real!AI$1,FALSE)</f>
        <v>2018</v>
      </c>
      <c r="AJ114" s="235" t="str">
        <f>VLOOKUP($A114,Incurred_Real!$A$25:$AP$479,Incurred_Real!AJ$1,FALSE)</f>
        <v/>
      </c>
      <c r="AK114" s="236" t="str">
        <f>VLOOKUP($A114,Incurred_Real!$A$25:$AP$479,Incurred_Real!AK$1,FALSE)</f>
        <v>2018</v>
      </c>
      <c r="AL114" s="235" t="str">
        <f>VLOOKUP($A114,Incurred_Real!$A$25:$AP$479,Incurred_Real!AL$1,FALSE)</f>
        <v/>
      </c>
      <c r="AM114" s="237">
        <f>IF(AL114="Commissioned Extra","",(IF((AD114)=0,0,SUMPRODUCT($F$17:$U$17,F114:U114))+VLOOKUP($A114,Incurred_Real!$A$25:$BS$376,Incurred_Real!$AO$1,FALSE)))</f>
        <v>585738.53643313597</v>
      </c>
      <c r="AN114" s="232" cm="1">
        <f t="array" ref="AN114">IF(ROUND(AE114,0)=0,0,LOOKUP(2,1/(F114:AC114&lt;&gt;""),F114:AC114))</f>
        <v>84614.3</v>
      </c>
      <c r="AO114" s="232">
        <f t="shared" si="37"/>
        <v>0</v>
      </c>
      <c r="AP114" s="78"/>
      <c r="AQ114" s="20"/>
      <c r="AR114" s="245">
        <f>VLOOKUP($A114,Incurred_Real!$A$25:$CD$376,Incurred_Real!AR$1,FALSE)</f>
        <v>0</v>
      </c>
      <c r="AS114" s="246">
        <f>VLOOKUP($A114,Incurred_Real!$A$25:$CD$376,Incurred_Real!AS$1,FALSE)</f>
        <v>0</v>
      </c>
      <c r="AT114" s="246">
        <f>VLOOKUP($A114,Incurred_Real!$A$25:$CD$376,Incurred_Real!AT$1,FALSE)</f>
        <v>0</v>
      </c>
      <c r="AU114" s="246">
        <f>VLOOKUP($A114,Incurred_Real!$A$25:$CD$376,Incurred_Real!AU$1,FALSE)</f>
        <v>0</v>
      </c>
      <c r="AV114" s="246">
        <f>VLOOKUP($A114,Incurred_Real!$A$25:$CD$376,Incurred_Real!AV$1,FALSE)</f>
        <v>1</v>
      </c>
      <c r="AW114" s="246">
        <f>VLOOKUP($A114,Incurred_Real!$A$25:$CD$376,Incurred_Real!AW$1,FALSE)</f>
        <v>0</v>
      </c>
      <c r="AX114" s="246">
        <f>VLOOKUP($A114,Incurred_Real!$A$25:$CD$376,Incurred_Real!AX$1,FALSE)</f>
        <v>0</v>
      </c>
      <c r="AY114" s="246">
        <f>VLOOKUP($A114,Incurred_Real!$A$25:$CD$376,Incurred_Real!AY$1,FALSE)</f>
        <v>0</v>
      </c>
      <c r="AZ114" s="246">
        <f>VLOOKUP($A114,Incurred_Real!$A$25:$CD$376,Incurred_Real!AZ$1,FALSE)</f>
        <v>0</v>
      </c>
      <c r="BA114" s="246">
        <f>VLOOKUP($A114,Incurred_Real!$A$25:$CD$376,Incurred_Real!BA$1,FALSE)</f>
        <v>0</v>
      </c>
      <c r="BB114" s="246">
        <f>VLOOKUP($A114,Incurred_Real!$A$25:$CD$376,Incurred_Real!BB$1,FALSE)</f>
        <v>0</v>
      </c>
      <c r="BC114" s="246">
        <f>VLOOKUP($A114,Incurred_Real!$A$25:$CD$376,Incurred_Real!BC$1,FALSE)</f>
        <v>0</v>
      </c>
      <c r="BD114" s="246">
        <f>VLOOKUP($A114,Incurred_Real!$A$25:$CD$376,Incurred_Real!BD$1,FALSE)</f>
        <v>0</v>
      </c>
      <c r="BE114" s="246">
        <f>VLOOKUP($A114,Incurred_Real!$A$25:$CD$376,Incurred_Real!BE$1,FALSE)</f>
        <v>0</v>
      </c>
      <c r="BF114" s="246">
        <f>VLOOKUP($A114,Incurred_Real!$A$25:$CD$376,Incurred_Real!BF$1,FALSE)</f>
        <v>0</v>
      </c>
      <c r="BG114" s="246">
        <f>VLOOKUP($A114,Incurred_Real!$A$25:$CD$376,Incurred_Real!BG$1,FALSE)</f>
        <v>0</v>
      </c>
      <c r="BH114" s="246">
        <f>VLOOKUP($A114,Incurred_Real!$A$25:$CD$376,Incurred_Real!BH$1,FALSE)</f>
        <v>0</v>
      </c>
      <c r="BI114" s="246">
        <f>VLOOKUP($A114,Incurred_Real!$A$25:$CD$376,Incurred_Real!BI$1,FALSE)</f>
        <v>0</v>
      </c>
      <c r="BJ114" s="246">
        <f>VLOOKUP($A114,Incurred_Real!$A$25:$CD$376,Incurred_Real!BJ$1,FALSE)</f>
        <v>0</v>
      </c>
      <c r="BK114" s="246">
        <f>VLOOKUP($A114,Incurred_Real!$A$25:$CD$376,Incurred_Real!BK$1,FALSE)</f>
        <v>0</v>
      </c>
      <c r="BL114" s="246">
        <f>VLOOKUP($A114,Incurred_Real!$A$25:$CD$376,Incurred_Real!BL$1,FALSE)</f>
        <v>0</v>
      </c>
      <c r="BM114" s="246">
        <f>VLOOKUP($A114,Incurred_Real!$A$25:$CD$376,Incurred_Real!BM$1,FALSE)</f>
        <v>0</v>
      </c>
      <c r="BN114" s="246">
        <f>VLOOKUP($A114,Incurred_Real!$A$25:$CD$376,Incurred_Real!BN$1,FALSE)</f>
        <v>0</v>
      </c>
      <c r="BO114" s="246">
        <f>VLOOKUP($A114,Incurred_Real!$A$25:$CD$376,Incurred_Real!BO$1,FALSE)</f>
        <v>0</v>
      </c>
      <c r="BP114" s="246">
        <f>VLOOKUP($A114,Incurred_Real!$A$25:$CD$376,Incurred_Real!BP$1,FALSE)</f>
        <v>0</v>
      </c>
      <c r="BQ114" s="246">
        <f>VLOOKUP($A114,Incurred_Real!$A$25:$CD$376,Incurred_Real!BQ$1,FALSE)</f>
        <v>0</v>
      </c>
      <c r="BR114" s="246">
        <f>VLOOKUP($A114,Incurred_Real!$A$25:$CD$376,Incurred_Real!BR$1,FALSE)</f>
        <v>0</v>
      </c>
      <c r="BS114" s="254">
        <f t="shared" si="38"/>
        <v>1</v>
      </c>
      <c r="BT114" s="249">
        <f>1+IF(ISNA(VLOOKUP($A114,'Project labour content'!$A$7:$D$255,'Project labour content'!$D$1,FALSE)),VLOOKUP($D114,'Project labour content'!$F$6:$G$15,'Project labour content'!$G$1,FALSE),VLOOKUP($A114,'Project labour content'!$A$7:$D$255,'Project labour content'!$D$1,FALSE))*LabEsc22*1</f>
        <v>1.0024480115846353</v>
      </c>
      <c r="BU114" s="249">
        <f>1+IF(ISNA(VLOOKUP($A114,'Project labour content'!$A$7:$D$255,'Project labour content'!$D$1,FALSE)),VLOOKUP($D114,'Project labour content'!$F$6:$G$15,'Project labour content'!$G$1,FALSE),VLOOKUP($A114,'Project labour content'!$A$7:$D$255,'Project labour content'!$D$1,FALSE))*LabEsc23*1</f>
        <v>1.0049077736248768</v>
      </c>
      <c r="BV114" s="249">
        <f>1+IF(ISNA(VLOOKUP($A114,'Project labour content'!$A$7:$D$255,'Project labour content'!$D$1,FALSE)),VLOOKUP($D114,'Project labour content'!$F$6:$G$15,'Project labour content'!$G$1,FALSE),VLOOKUP($A114,'Project labour content'!$A$7:$D$255,'Project labour content'!$D$1,FALSE))*LabEsc24*1</f>
        <v>1.0072248694667842</v>
      </c>
      <c r="BW114" s="249">
        <f>1+IF(ISNA(VLOOKUP($A114,'Project labour content'!$A$7:$D$255,'Project labour content'!$D$1,FALSE)),VLOOKUP($D114,'Project labour content'!$F$6:$G$15,'Project labour content'!$G$1,FALSE),VLOOKUP($A114,'Project labour content'!$A$7:$D$255,'Project labour content'!$D$1,FALSE))*LabEsc25*1</f>
        <v>1.0103282331643793</v>
      </c>
      <c r="BX114" s="249">
        <f>1+IF(ISNA(VLOOKUP($A114,'Project labour content'!$A$7:$D$255,'Project labour content'!$D$1,FALSE)),VLOOKUP($D114,'Project labour content'!$F$6:$G$15,'Project labour content'!$G$1,FALSE),VLOOKUP($A114,'Project labour content'!$A$7:$D$255,'Project labour content'!$D$1,FALSE))*LabEsc26*1</f>
        <v>1.0137103823674747</v>
      </c>
      <c r="BY114" s="249">
        <f>1+IF(ISNA(VLOOKUP($A114,'Project labour content'!$A$7:$D$255,'Project labour content'!$D$1,FALSE)),VLOOKUP($D114,'Project labour content'!$F$6:$G$15,'Project labour content'!$G$1,FALSE),VLOOKUP($A114,'Project labour content'!$A$7:$D$255,'Project labour content'!$D$1,FALSE))*LabEsc27*1</f>
        <v>1.0158052335508072</v>
      </c>
      <c r="BZ114" s="249">
        <f>1+IF(ISNA(VLOOKUP($A114,'Project labour content'!$A$7:$D$255,'Project labour content'!$D$1,FALSE)),VLOOKUP($D114,'Project labour content'!$F$6:$G$15,'Project labour content'!$G$1,FALSE),VLOOKUP($A114,'Project labour content'!$A$7:$D$255,'Project labour content'!$D$1,FALSE))*LabEsc28*1</f>
        <v>1.0173826564918567</v>
      </c>
      <c r="CA114" s="249">
        <f>1+IF(ISNA(VLOOKUP($A114,'Project labour content'!$A$7:$D$255,'Project labour content'!$D$1,FALSE)),VLOOKUP($D114,'Project labour content'!$F$6:$G$15,'Project labour content'!$G$1,FALSE),VLOOKUP($A114,'Project labour content'!$A$7:$D$255,'Project labour content'!$D$1,FALSE))*LabEsc29*1</f>
        <v>1.0199141048276528</v>
      </c>
      <c r="CB114" s="250" t="str">
        <f>IF(ISNA(VLOOKUP($A114,'Project labour content'!$A$7:$D$255,'Project labour content'!$D$1,FALSE)),"Category","Project")</f>
        <v>Category</v>
      </c>
      <c r="CD114" s="247" t="str">
        <f t="shared" si="39"/>
        <v>11809</v>
      </c>
    </row>
    <row r="115" spans="1:82" x14ac:dyDescent="0.15">
      <c r="A115" s="11" t="s">
        <v>171</v>
      </c>
      <c r="B115" s="11" t="str">
        <f>VLOOKUP($A115,'Incurred Real 2022$'!$A$25:$AC$426,'Incurred Real 2022$'!B$1,FALSE)</f>
        <v>One IP Substation Network</v>
      </c>
      <c r="C115" s="11" t="str">
        <f>VLOOKUP($A115,'Incurred Real 2022$'!$A$25:$AC$426,'Incurred Real 2022$'!C$1,FALSE)</f>
        <v>ExAnte</v>
      </c>
      <c r="D115" s="11" t="str">
        <f>VLOOKUP($A115,'Incurred Real 2022$'!$A$25:$AC$426,'Incurred Real 2022$'!D$1,FALSE)</f>
        <v>Replacement</v>
      </c>
      <c r="E115" s="11" t="str">
        <f>VLOOKUP($A115,'Incurred Real 2022$'!$A$25:$AC$426,'Incurred Real 2022$'!E$1,FALSE)</f>
        <v>Closed</v>
      </c>
      <c r="F115" s="105" t="str">
        <f>IF(VLOOKUP($A115,'Incurred Real 2022$'!$A$25:$AC$426,'Incurred Real 2022$'!F$1,FALSE)=0,"",VLOOKUP($A115,'Incurred Real 2022$'!$A$25:$AC$426,'Incurred Real 2022$'!F$1,FALSE))</f>
        <v/>
      </c>
      <c r="G115" s="105" t="str">
        <f>IF(VLOOKUP($A115,'Incurred Real 2022$'!$A$25:$AC$426,'Incurred Real 2022$'!G$1,FALSE)=0,"",VLOOKUP($A115,'Incurred Real 2022$'!$A$25:$AC$426,'Incurred Real 2022$'!G$1,FALSE))</f>
        <v/>
      </c>
      <c r="H115" s="105" t="str">
        <f>IF(VLOOKUP($A115,'Incurred Real 2022$'!$A$25:$AC$426,'Incurred Real 2022$'!H$1,FALSE)=0,"",VLOOKUP($A115,'Incurred Real 2022$'!$A$25:$AC$426,'Incurred Real 2022$'!H$1,FALSE))</f>
        <v/>
      </c>
      <c r="I115" s="105" t="str">
        <f>IF(VLOOKUP($A115,'Incurred Real 2022$'!$A$25:$AC$426,'Incurred Real 2022$'!I$1,FALSE)=0,"",VLOOKUP($A115,'Incurred Real 2022$'!$A$25:$AC$426,'Incurred Real 2022$'!I$1,FALSE))</f>
        <v/>
      </c>
      <c r="J115" s="105" t="str">
        <f>IF(VLOOKUP($A115,'Incurred Real 2022$'!$A$25:$AC$426,'Incurred Real 2022$'!J$1,FALSE)=0,"",VLOOKUP($A115,'Incurred Real 2022$'!$A$25:$AC$426,'Incurred Real 2022$'!J$1,FALSE))</f>
        <v/>
      </c>
      <c r="K115" s="105" t="str">
        <f>IF(VLOOKUP($A115,'Incurred Real 2022$'!$A$25:$AC$426,'Incurred Real 2022$'!K$1,FALSE)=0,"",VLOOKUP($A115,'Incurred Real 2022$'!$A$25:$AC$426,'Incurred Real 2022$'!K$1,FALSE))</f>
        <v/>
      </c>
      <c r="L115" s="105" t="str">
        <f>IF(VLOOKUP($A115,'Incurred Real 2022$'!$A$25:$AC$426,'Incurred Real 2022$'!L$1,FALSE)=0,"",VLOOKUP($A115,'Incurred Real 2022$'!$A$25:$AC$426,'Incurred Real 2022$'!L$1,FALSE))</f>
        <v/>
      </c>
      <c r="M115" s="105">
        <f>IF(VLOOKUP($A115,'Incurred Real 2022$'!$A$25:$AC$426,'Incurred Real 2022$'!M$1,FALSE)=0,"",VLOOKUP($A115,'Incurred Real 2022$'!$A$25:$AC$426,'Incurred Real 2022$'!M$1,FALSE))</f>
        <v>3325.07</v>
      </c>
      <c r="N115" s="105">
        <f>IF(VLOOKUP($A115,'Incurred Real 2022$'!$A$25:$AC$426,'Incurred Real 2022$'!N$1,FALSE)=0,"",VLOOKUP($A115,'Incurred Real 2022$'!$A$25:$AC$426,'Incurred Real 2022$'!N$1,FALSE))</f>
        <v>665573.62</v>
      </c>
      <c r="O115" s="105">
        <f>IF(VLOOKUP($A115,'Incurred Real 2022$'!$A$25:$AC$426,'Incurred Real 2022$'!O$1,FALSE)=0,"",VLOOKUP($A115,'Incurred Real 2022$'!$A$25:$AC$426,'Incurred Real 2022$'!O$1,FALSE))</f>
        <v>655963.36</v>
      </c>
      <c r="P115" s="105">
        <f>IF(VLOOKUP($A115,'Incurred Real 2022$'!$A$25:$AC$426,'Incurred Real 2022$'!P$1,FALSE)=0,"",VLOOKUP($A115,'Incurred Real 2022$'!$A$25:$AC$426,'Incurred Real 2022$'!P$1,FALSE))</f>
        <v>2745396.56</v>
      </c>
      <c r="Q115" s="105">
        <f>IF(VLOOKUP($A115,'Incurred Real 2022$'!$A$25:$AC$426,'Incurred Real 2022$'!Q$1,FALSE)=0,"",VLOOKUP($A115,'Incurred Real 2022$'!$A$25:$AC$426,'Incurred Real 2022$'!Q$1,FALSE))</f>
        <v>3849743.01</v>
      </c>
      <c r="R115" s="105">
        <f>IF(VLOOKUP($A115,'Incurred Real 2022$'!$A$25:$AC$426,'Incurred Real 2022$'!R$1,FALSE)=0,"",VLOOKUP($A115,'Incurred Real 2022$'!$A$25:$AC$426,'Incurred Real 2022$'!R$1,FALSE))</f>
        <v>4774898.3499999996</v>
      </c>
      <c r="S115" s="105">
        <f>IF(VLOOKUP($A115,'Incurred Real 2022$'!$A$25:$AC$426,'Incurred Real 2022$'!S$1,FALSE)=0,"",VLOOKUP($A115,'Incurred Real 2022$'!$A$25:$AC$426,'Incurred Real 2022$'!S$1,FALSE))</f>
        <v>952357.29</v>
      </c>
      <c r="T115" s="105">
        <f>IF(VLOOKUP($A115,'Incurred Real 2022$'!$A$25:$AC$426,'Incurred Real 2022$'!T$1,FALSE)=0,"",VLOOKUP($A115,'Incurred Real 2022$'!$A$25:$AC$426,'Incurred Real 2022$'!T$1,FALSE))</f>
        <v>81619.240000000005</v>
      </c>
      <c r="U115" s="105" t="str">
        <f>IF(VLOOKUP($A115,'Incurred Real 2022$'!$A$25:$AC$426,'Incurred Real 2022$'!U$1,FALSE)=0,"",VLOOKUP($A115,'Incurred Real 2022$'!$A$25:$AC$426,'Incurred Real 2022$'!U$1,FALSE))</f>
        <v/>
      </c>
      <c r="V115" s="13" t="str">
        <f>IF(ISTEXT(VLOOKUP($A115,'Incurred Real 2022$'!$A$25:$AC$426,'Incurred Real 2022$'!V$1,FALSE)),"",(VLOOKUP($A115,'Incurred Real 2022$'!$A$25:$AC$426,'Incurred Real 2022$'!V$1,FALSE))*BT115*Incurred_Nominal!V$15)</f>
        <v/>
      </c>
      <c r="W115" s="13" t="str">
        <f>IF(ISTEXT(VLOOKUP($A115,'Incurred Real 2022$'!$A$25:$AC$426,'Incurred Real 2022$'!W$1,FALSE)),"",(VLOOKUP($A115,'Incurred Real 2022$'!$A$25:$AC$426,'Incurred Real 2022$'!W$1,FALSE))*BU115*Incurred_Nominal!W$15)</f>
        <v/>
      </c>
      <c r="X115" s="13" t="str">
        <f>IF(ISTEXT(VLOOKUP($A115,'Incurred Real 2022$'!$A$25:$AC$426,'Incurred Real 2022$'!X$1,FALSE)),"",(VLOOKUP($A115,'Incurred Real 2022$'!$A$25:$AC$426,'Incurred Real 2022$'!X$1,FALSE))*BV115*Incurred_Nominal!X$15)</f>
        <v/>
      </c>
      <c r="Y115" s="13" t="str">
        <f>IF(ISTEXT(VLOOKUP($A115,'Incurred Real 2022$'!$A$25:$AC$426,'Incurred Real 2022$'!Y$1,FALSE)),"",(VLOOKUP($A115,'Incurred Real 2022$'!$A$25:$AC$426,'Incurred Real 2022$'!Y$1,FALSE))*BW115*Incurred_Nominal!Y$15)</f>
        <v/>
      </c>
      <c r="Z115" s="13" t="str">
        <f>IF(ISTEXT(VLOOKUP($A115,'Incurred Real 2022$'!$A$25:$AC$426,'Incurred Real 2022$'!Z$1,FALSE)),"",(VLOOKUP($A115,'Incurred Real 2022$'!$A$25:$AC$426,'Incurred Real 2022$'!Z$1,FALSE))*BX115*Incurred_Nominal!Z$15)</f>
        <v/>
      </c>
      <c r="AA115" s="13" t="str">
        <f>IF(ISTEXT(VLOOKUP($A115,'Incurred Real 2022$'!$A$25:$AC$426,'Incurred Real 2022$'!AA$1,FALSE)),"",(VLOOKUP($A115,'Incurred Real 2022$'!$A$25:$AC$426,'Incurred Real 2022$'!AA$1,FALSE))*BY115*Incurred_Nominal!AA$15)</f>
        <v/>
      </c>
      <c r="AB115" s="13" t="str">
        <f>IF(ISTEXT(VLOOKUP($A115,'Incurred Real 2022$'!$A$25:$AC$426,'Incurred Real 2022$'!AB$1,FALSE)),"",(VLOOKUP($A115,'Incurred Real 2022$'!$A$25:$AC$426,'Incurred Real 2022$'!AB$1,FALSE))*BZ115*Incurred_Nominal!AB$15)</f>
        <v/>
      </c>
      <c r="AC115" s="13" t="str">
        <f>IF(ISTEXT(VLOOKUP($A115,'Incurred Real 2022$'!$A$25:$AC$426,'Incurred Real 2022$'!AC$1,FALSE)),"",(VLOOKUP($A115,'Incurred Real 2022$'!$A$25:$AC$426,'Incurred Real 2022$'!AC$1,FALSE))*CA115*Incurred_Nominal!AC$15)</f>
        <v/>
      </c>
      <c r="AD115" s="232">
        <f t="shared" si="33"/>
        <v>13728876.499999998</v>
      </c>
      <c r="AE115" s="232">
        <f t="shared" si="34"/>
        <v>13728876.499999998</v>
      </c>
      <c r="AF115" s="239">
        <f t="shared" si="35"/>
        <v>17195775.875266232</v>
      </c>
      <c r="AG115" s="237">
        <f t="shared" si="36"/>
        <v>14427018.334439278</v>
      </c>
      <c r="AH115" s="240">
        <f t="shared" si="40"/>
        <v>1.1919147447270895</v>
      </c>
      <c r="AI115" s="234">
        <f>VLOOKUP($A115,Incurred_Real!$A$25:$AP$479,Incurred_Real!AI$1,FALSE)</f>
        <v>2020</v>
      </c>
      <c r="AJ115" s="235" t="str">
        <f>VLOOKUP($A115,Incurred_Real!$A$25:$AP$479,Incurred_Real!AJ$1,FALSE)</f>
        <v/>
      </c>
      <c r="AK115" s="236">
        <f>VLOOKUP($A115,Incurred_Real!$A$25:$AP$479,Incurred_Real!AK$1,FALSE)</f>
        <v>2020</v>
      </c>
      <c r="AL115" s="235" t="str">
        <f>VLOOKUP($A115,Incurred_Real!$A$25:$AP$479,Incurred_Real!AL$1,FALSE)</f>
        <v/>
      </c>
      <c r="AM115" s="237">
        <f>IF(AL115="Commissioned Extra","",(IF((AD115)=0,0,SUMPRODUCT($F$17:$U$17,F115:U115))+VLOOKUP($A115,Incurred_Real!$A$25:$BS$376,Incurred_Real!$AO$1,FALSE)))</f>
        <v>15272917.042411502</v>
      </c>
      <c r="AN115" s="232" cm="1">
        <f t="array" ref="AN115">IF(ROUND(AE115,0)=0,0,LOOKUP(2,1/(F115:AC115&lt;&gt;""),F115:AC115))</f>
        <v>81619.240000000005</v>
      </c>
      <c r="AO115" s="232">
        <f t="shared" si="37"/>
        <v>0</v>
      </c>
      <c r="AP115" s="78"/>
      <c r="AQ115" s="20"/>
      <c r="AR115" s="245">
        <f>VLOOKUP($A115,Incurred_Real!$A$25:$CD$376,Incurred_Real!AR$1,FALSE)</f>
        <v>0</v>
      </c>
      <c r="AS115" s="246">
        <f>VLOOKUP($A115,Incurred_Real!$A$25:$CD$376,Incurred_Real!AS$1,FALSE)</f>
        <v>0</v>
      </c>
      <c r="AT115" s="246">
        <f>VLOOKUP($A115,Incurred_Real!$A$25:$CD$376,Incurred_Real!AT$1,FALSE)</f>
        <v>0.11751392769222635</v>
      </c>
      <c r="AU115" s="246">
        <f>VLOOKUP($A115,Incurred_Real!$A$25:$CD$376,Incurred_Real!AU$1,FALSE)</f>
        <v>0.52638483510875078</v>
      </c>
      <c r="AV115" s="246">
        <f>VLOOKUP($A115,Incurred_Real!$A$25:$CD$376,Incurred_Real!AV$1,FALSE)</f>
        <v>0.3412905937757601</v>
      </c>
      <c r="AW115" s="246">
        <f>VLOOKUP($A115,Incurred_Real!$A$25:$CD$376,Incurred_Real!AW$1,FALSE)</f>
        <v>0</v>
      </c>
      <c r="AX115" s="246">
        <f>VLOOKUP($A115,Incurred_Real!$A$25:$CD$376,Incurred_Real!AX$1,FALSE)</f>
        <v>0</v>
      </c>
      <c r="AY115" s="246">
        <f>VLOOKUP($A115,Incurred_Real!$A$25:$CD$376,Incurred_Real!AY$1,FALSE)</f>
        <v>0</v>
      </c>
      <c r="AZ115" s="246">
        <f>VLOOKUP($A115,Incurred_Real!$A$25:$CD$376,Incurred_Real!AZ$1,FALSE)</f>
        <v>0</v>
      </c>
      <c r="BA115" s="246">
        <f>VLOOKUP($A115,Incurred_Real!$A$25:$CD$376,Incurred_Real!BA$1,FALSE)</f>
        <v>0</v>
      </c>
      <c r="BB115" s="246">
        <f>VLOOKUP($A115,Incurred_Real!$A$25:$CD$376,Incurred_Real!BB$1,FALSE)</f>
        <v>0</v>
      </c>
      <c r="BC115" s="246">
        <f>VLOOKUP($A115,Incurred_Real!$A$25:$CD$376,Incurred_Real!BC$1,FALSE)</f>
        <v>0</v>
      </c>
      <c r="BD115" s="246">
        <f>VLOOKUP($A115,Incurred_Real!$A$25:$CD$376,Incurred_Real!BD$1,FALSE)</f>
        <v>0</v>
      </c>
      <c r="BE115" s="246">
        <f>VLOOKUP($A115,Incurred_Real!$A$25:$CD$376,Incurred_Real!BE$1,FALSE)</f>
        <v>0</v>
      </c>
      <c r="BF115" s="246">
        <f>VLOOKUP($A115,Incurred_Real!$A$25:$CD$376,Incurred_Real!BF$1,FALSE)</f>
        <v>0</v>
      </c>
      <c r="BG115" s="246">
        <f>VLOOKUP($A115,Incurred_Real!$A$25:$CD$376,Incurred_Real!BG$1,FALSE)</f>
        <v>1.4810643423262822E-2</v>
      </c>
      <c r="BH115" s="246">
        <f>VLOOKUP($A115,Incurred_Real!$A$25:$CD$376,Incurred_Real!BH$1,FALSE)</f>
        <v>0</v>
      </c>
      <c r="BI115" s="246">
        <f>VLOOKUP($A115,Incurred_Real!$A$25:$CD$376,Incurred_Real!BI$1,FALSE)</f>
        <v>0</v>
      </c>
      <c r="BJ115" s="246">
        <f>VLOOKUP($A115,Incurred_Real!$A$25:$CD$376,Incurred_Real!BJ$1,FALSE)</f>
        <v>0</v>
      </c>
      <c r="BK115" s="246">
        <f>VLOOKUP($A115,Incurred_Real!$A$25:$CD$376,Incurred_Real!BK$1,FALSE)</f>
        <v>0</v>
      </c>
      <c r="BL115" s="246">
        <f>VLOOKUP($A115,Incurred_Real!$A$25:$CD$376,Incurred_Real!BL$1,FALSE)</f>
        <v>0</v>
      </c>
      <c r="BM115" s="246">
        <f>VLOOKUP($A115,Incurred_Real!$A$25:$CD$376,Incurred_Real!BM$1,FALSE)</f>
        <v>0</v>
      </c>
      <c r="BN115" s="246">
        <f>VLOOKUP($A115,Incurred_Real!$A$25:$CD$376,Incurred_Real!BN$1,FALSE)</f>
        <v>0</v>
      </c>
      <c r="BO115" s="246">
        <f>VLOOKUP($A115,Incurred_Real!$A$25:$CD$376,Incurred_Real!BO$1,FALSE)</f>
        <v>0</v>
      </c>
      <c r="BP115" s="246">
        <f>VLOOKUP($A115,Incurred_Real!$A$25:$CD$376,Incurred_Real!BP$1,FALSE)</f>
        <v>0</v>
      </c>
      <c r="BQ115" s="246">
        <f>VLOOKUP($A115,Incurred_Real!$A$25:$CD$376,Incurred_Real!BQ$1,FALSE)</f>
        <v>0</v>
      </c>
      <c r="BR115" s="246">
        <f>VLOOKUP($A115,Incurred_Real!$A$25:$CD$376,Incurred_Real!BR$1,FALSE)</f>
        <v>0</v>
      </c>
      <c r="BS115" s="254">
        <f t="shared" si="38"/>
        <v>1</v>
      </c>
      <c r="BT115" s="249">
        <f>1+IF(ISNA(VLOOKUP($A115,'Project labour content'!$A$7:$D$255,'Project labour content'!$D$1,FALSE)),VLOOKUP($D115,'Project labour content'!$F$6:$G$15,'Project labour content'!$G$1,FALSE),VLOOKUP($A115,'Project labour content'!$A$7:$D$255,'Project labour content'!$D$1,FALSE))*LabEsc22*1</f>
        <v>1.0008946620064583</v>
      </c>
      <c r="BU115" s="249">
        <f>1+IF(ISNA(VLOOKUP($A115,'Project labour content'!$A$7:$D$255,'Project labour content'!$D$1,FALSE)),VLOOKUP($D115,'Project labour content'!$F$6:$G$15,'Project labour content'!$G$1,FALSE),VLOOKUP($A115,'Project labour content'!$A$7:$D$255,'Project labour content'!$D$1,FALSE))*LabEsc23*1</f>
        <v>1.0017936183905476</v>
      </c>
      <c r="BV115" s="249">
        <f>1+IF(ISNA(VLOOKUP($A115,'Project labour content'!$A$7:$D$255,'Project labour content'!$D$1,FALSE)),VLOOKUP($D115,'Project labour content'!$F$6:$G$15,'Project labour content'!$G$1,FALSE),VLOOKUP($A115,'Project labour content'!$A$7:$D$255,'Project labour content'!$D$1,FALSE))*LabEsc24*1</f>
        <v>1.0026404353043599</v>
      </c>
      <c r="BW115" s="249">
        <f>1+IF(ISNA(VLOOKUP($A115,'Project labour content'!$A$7:$D$255,'Project labour content'!$D$1,FALSE)),VLOOKUP($D115,'Project labour content'!$F$6:$G$15,'Project labour content'!$G$1,FALSE),VLOOKUP($A115,'Project labour content'!$A$7:$D$255,'Project labour content'!$D$1,FALSE))*LabEsc25*1</f>
        <v>1.0037746054242589</v>
      </c>
      <c r="BX115" s="249">
        <f>1+IF(ISNA(VLOOKUP($A115,'Project labour content'!$A$7:$D$255,'Project labour content'!$D$1,FALSE)),VLOOKUP($D115,'Project labour content'!$F$6:$G$15,'Project labour content'!$G$1,FALSE),VLOOKUP($A115,'Project labour content'!$A$7:$D$255,'Project labour content'!$D$1,FALSE))*LabEsc26*1</f>
        <v>1.0050106618265955</v>
      </c>
      <c r="BY115" s="249">
        <f>1+IF(ISNA(VLOOKUP($A115,'Project labour content'!$A$7:$D$255,'Project labour content'!$D$1,FALSE)),VLOOKUP($D115,'Project labour content'!$F$6:$G$15,'Project labour content'!$G$1,FALSE),VLOOKUP($A115,'Project labour content'!$A$7:$D$255,'Project labour content'!$D$1,FALSE))*LabEsc27*1</f>
        <v>1.0057762561459505</v>
      </c>
      <c r="BZ115" s="249">
        <f>1+IF(ISNA(VLOOKUP($A115,'Project labour content'!$A$7:$D$255,'Project labour content'!$D$1,FALSE)),VLOOKUP($D115,'Project labour content'!$F$6:$G$15,'Project labour content'!$G$1,FALSE),VLOOKUP($A115,'Project labour content'!$A$7:$D$255,'Project labour content'!$D$1,FALSE))*LabEsc28*1</f>
        <v>1.0063527486684249</v>
      </c>
      <c r="CA115" s="249">
        <f>1+IF(ISNA(VLOOKUP($A115,'Project labour content'!$A$7:$D$255,'Project labour content'!$D$1,FALSE)),VLOOKUP($D115,'Project labour content'!$F$6:$G$15,'Project labour content'!$G$1,FALSE),VLOOKUP($A115,'Project labour content'!$A$7:$D$255,'Project labour content'!$D$1,FALSE))*LabEsc29*1</f>
        <v>1.0072779038684916</v>
      </c>
      <c r="CB115" s="250" t="str">
        <f>IF(ISNA(VLOOKUP($A115,'Project labour content'!$A$7:$D$255,'Project labour content'!$D$1,FALSE)),"Category","Project")</f>
        <v>Category</v>
      </c>
      <c r="CD115" s="247" t="str">
        <f t="shared" si="39"/>
        <v>11816</v>
      </c>
    </row>
    <row r="116" spans="1:82" x14ac:dyDescent="0.15">
      <c r="A116" s="11" t="s">
        <v>172</v>
      </c>
      <c r="B116" s="11" t="str">
        <f>VLOOKUP($A116,'Incurred Real 2022$'!$A$25:$AC$426,'Incurred Real 2022$'!B$1,FALSE)</f>
        <v>Weather Stations 2013-18</v>
      </c>
      <c r="C116" s="11" t="str">
        <f>VLOOKUP($A116,'Incurred Real 2022$'!$A$25:$AC$426,'Incurred Real 2022$'!C$1,FALSE)</f>
        <v>ExAnte</v>
      </c>
      <c r="D116" s="11" t="str">
        <f>VLOOKUP($A116,'Incurred Real 2022$'!$A$25:$AC$426,'Incurred Real 2022$'!D$1,FALSE)</f>
        <v>Augmentation</v>
      </c>
      <c r="E116" s="11" t="str">
        <f>VLOOKUP($A116,'Incurred Real 2022$'!$A$25:$AC$426,'Incurred Real 2022$'!E$1,FALSE)</f>
        <v>Closed</v>
      </c>
      <c r="F116" s="105" t="str">
        <f>IF(VLOOKUP($A116,'Incurred Real 2022$'!$A$25:$AC$426,'Incurred Real 2022$'!F$1,FALSE)=0,"",VLOOKUP($A116,'Incurred Real 2022$'!$A$25:$AC$426,'Incurred Real 2022$'!F$1,FALSE))</f>
        <v/>
      </c>
      <c r="G116" s="105" t="str">
        <f>IF(VLOOKUP($A116,'Incurred Real 2022$'!$A$25:$AC$426,'Incurred Real 2022$'!G$1,FALSE)=0,"",VLOOKUP($A116,'Incurred Real 2022$'!$A$25:$AC$426,'Incurred Real 2022$'!G$1,FALSE))</f>
        <v/>
      </c>
      <c r="H116" s="105" t="str">
        <f>IF(VLOOKUP($A116,'Incurred Real 2022$'!$A$25:$AC$426,'Incurred Real 2022$'!H$1,FALSE)=0,"",VLOOKUP($A116,'Incurred Real 2022$'!$A$25:$AC$426,'Incurred Real 2022$'!H$1,FALSE))</f>
        <v/>
      </c>
      <c r="I116" s="105" t="str">
        <f>IF(VLOOKUP($A116,'Incurred Real 2022$'!$A$25:$AC$426,'Incurred Real 2022$'!I$1,FALSE)=0,"",VLOOKUP($A116,'Incurred Real 2022$'!$A$25:$AC$426,'Incurred Real 2022$'!I$1,FALSE))</f>
        <v/>
      </c>
      <c r="J116" s="105" t="str">
        <f>IF(VLOOKUP($A116,'Incurred Real 2022$'!$A$25:$AC$426,'Incurred Real 2022$'!J$1,FALSE)=0,"",VLOOKUP($A116,'Incurred Real 2022$'!$A$25:$AC$426,'Incurred Real 2022$'!J$1,FALSE))</f>
        <v/>
      </c>
      <c r="K116" s="105" t="str">
        <f>IF(VLOOKUP($A116,'Incurred Real 2022$'!$A$25:$AC$426,'Incurred Real 2022$'!K$1,FALSE)=0,"",VLOOKUP($A116,'Incurred Real 2022$'!$A$25:$AC$426,'Incurred Real 2022$'!K$1,FALSE))</f>
        <v/>
      </c>
      <c r="L116" s="105" t="str">
        <f>IF(VLOOKUP($A116,'Incurred Real 2022$'!$A$25:$AC$426,'Incurred Real 2022$'!L$1,FALSE)=0,"",VLOOKUP($A116,'Incurred Real 2022$'!$A$25:$AC$426,'Incurred Real 2022$'!L$1,FALSE))</f>
        <v/>
      </c>
      <c r="M116" s="105" t="str">
        <f>IF(VLOOKUP($A116,'Incurred Real 2022$'!$A$25:$AC$426,'Incurred Real 2022$'!M$1,FALSE)=0,"",VLOOKUP($A116,'Incurred Real 2022$'!$A$25:$AC$426,'Incurred Real 2022$'!M$1,FALSE))</f>
        <v/>
      </c>
      <c r="N116" s="105">
        <f>IF(VLOOKUP($A116,'Incurred Real 2022$'!$A$25:$AC$426,'Incurred Real 2022$'!N$1,FALSE)=0,"",VLOOKUP($A116,'Incurred Real 2022$'!$A$25:$AC$426,'Incurred Real 2022$'!N$1,FALSE))</f>
        <v>235792.68</v>
      </c>
      <c r="O116" s="105">
        <f>IF(VLOOKUP($A116,'Incurred Real 2022$'!$A$25:$AC$426,'Incurred Real 2022$'!O$1,FALSE)=0,"",VLOOKUP($A116,'Incurred Real 2022$'!$A$25:$AC$426,'Incurred Real 2022$'!O$1,FALSE))</f>
        <v>351063.65</v>
      </c>
      <c r="P116" s="105">
        <f>IF(VLOOKUP($A116,'Incurred Real 2022$'!$A$25:$AC$426,'Incurred Real 2022$'!P$1,FALSE)=0,"",VLOOKUP($A116,'Incurred Real 2022$'!$A$25:$AC$426,'Incurred Real 2022$'!P$1,FALSE))</f>
        <v>1940704.88</v>
      </c>
      <c r="Q116" s="105">
        <f>IF(VLOOKUP($A116,'Incurred Real 2022$'!$A$25:$AC$426,'Incurred Real 2022$'!Q$1,FALSE)=0,"",VLOOKUP($A116,'Incurred Real 2022$'!$A$25:$AC$426,'Incurred Real 2022$'!Q$1,FALSE))</f>
        <v>736892.78</v>
      </c>
      <c r="R116" s="105">
        <f>IF(VLOOKUP($A116,'Incurred Real 2022$'!$A$25:$AC$426,'Incurred Real 2022$'!R$1,FALSE)=0,"",VLOOKUP($A116,'Incurred Real 2022$'!$A$25:$AC$426,'Incurred Real 2022$'!R$1,FALSE))</f>
        <v>72709.59</v>
      </c>
      <c r="S116" s="105">
        <f>IF(VLOOKUP($A116,'Incurred Real 2022$'!$A$25:$AC$426,'Incurred Real 2022$'!S$1,FALSE)=0,"",VLOOKUP($A116,'Incurred Real 2022$'!$A$25:$AC$426,'Incurred Real 2022$'!S$1,FALSE))</f>
        <v>75.819999999999993</v>
      </c>
      <c r="T116" s="105" t="str">
        <f>IF(VLOOKUP($A116,'Incurred Real 2022$'!$A$25:$AC$426,'Incurred Real 2022$'!T$1,FALSE)=0,"",VLOOKUP($A116,'Incurred Real 2022$'!$A$25:$AC$426,'Incurred Real 2022$'!T$1,FALSE))</f>
        <v/>
      </c>
      <c r="U116" s="105" t="str">
        <f>IF(VLOOKUP($A116,'Incurred Real 2022$'!$A$25:$AC$426,'Incurred Real 2022$'!U$1,FALSE)=0,"",VLOOKUP($A116,'Incurred Real 2022$'!$A$25:$AC$426,'Incurred Real 2022$'!U$1,FALSE))</f>
        <v/>
      </c>
      <c r="V116" s="13" t="str">
        <f>IF(ISTEXT(VLOOKUP($A116,'Incurred Real 2022$'!$A$25:$AC$426,'Incurred Real 2022$'!V$1,FALSE)),"",(VLOOKUP($A116,'Incurred Real 2022$'!$A$25:$AC$426,'Incurred Real 2022$'!V$1,FALSE))*BT116*Incurred_Nominal!V$15)</f>
        <v/>
      </c>
      <c r="W116" s="13" t="str">
        <f>IF(ISTEXT(VLOOKUP($A116,'Incurred Real 2022$'!$A$25:$AC$426,'Incurred Real 2022$'!W$1,FALSE)),"",(VLOOKUP($A116,'Incurred Real 2022$'!$A$25:$AC$426,'Incurred Real 2022$'!W$1,FALSE))*BU116*Incurred_Nominal!W$15)</f>
        <v/>
      </c>
      <c r="X116" s="13" t="str">
        <f>IF(ISTEXT(VLOOKUP($A116,'Incurred Real 2022$'!$A$25:$AC$426,'Incurred Real 2022$'!X$1,FALSE)),"",(VLOOKUP($A116,'Incurred Real 2022$'!$A$25:$AC$426,'Incurred Real 2022$'!X$1,FALSE))*BV116*Incurred_Nominal!X$15)</f>
        <v/>
      </c>
      <c r="Y116" s="13" t="str">
        <f>IF(ISTEXT(VLOOKUP($A116,'Incurred Real 2022$'!$A$25:$AC$426,'Incurred Real 2022$'!Y$1,FALSE)),"",(VLOOKUP($A116,'Incurred Real 2022$'!$A$25:$AC$426,'Incurred Real 2022$'!Y$1,FALSE))*BW116*Incurred_Nominal!Y$15)</f>
        <v/>
      </c>
      <c r="Z116" s="13" t="str">
        <f>IF(ISTEXT(VLOOKUP($A116,'Incurred Real 2022$'!$A$25:$AC$426,'Incurred Real 2022$'!Z$1,FALSE)),"",(VLOOKUP($A116,'Incurred Real 2022$'!$A$25:$AC$426,'Incurred Real 2022$'!Z$1,FALSE))*BX116*Incurred_Nominal!Z$15)</f>
        <v/>
      </c>
      <c r="AA116" s="13" t="str">
        <f>IF(ISTEXT(VLOOKUP($A116,'Incurred Real 2022$'!$A$25:$AC$426,'Incurred Real 2022$'!AA$1,FALSE)),"",(VLOOKUP($A116,'Incurred Real 2022$'!$A$25:$AC$426,'Incurred Real 2022$'!AA$1,FALSE))*BY116*Incurred_Nominal!AA$15)</f>
        <v/>
      </c>
      <c r="AB116" s="13" t="str">
        <f>IF(ISTEXT(VLOOKUP($A116,'Incurred Real 2022$'!$A$25:$AC$426,'Incurred Real 2022$'!AB$1,FALSE)),"",(VLOOKUP($A116,'Incurred Real 2022$'!$A$25:$AC$426,'Incurred Real 2022$'!AB$1,FALSE))*BZ116*Incurred_Nominal!AB$15)</f>
        <v/>
      </c>
      <c r="AC116" s="13" t="str">
        <f>IF(ISTEXT(VLOOKUP($A116,'Incurred Real 2022$'!$A$25:$AC$426,'Incurred Real 2022$'!AC$1,FALSE)),"",(VLOOKUP($A116,'Incurred Real 2022$'!$A$25:$AC$426,'Incurred Real 2022$'!AC$1,FALSE))*CA116*Incurred_Nominal!AC$15)</f>
        <v/>
      </c>
      <c r="AD116" s="232">
        <f t="shared" si="33"/>
        <v>3337239.4</v>
      </c>
      <c r="AE116" s="232">
        <f t="shared" si="34"/>
        <v>3337239.4</v>
      </c>
      <c r="AF116" s="239">
        <f t="shared" si="35"/>
        <v>4262438.5891920393</v>
      </c>
      <c r="AG116" s="237">
        <f t="shared" si="36"/>
        <v>3329922.1124609038</v>
      </c>
      <c r="AH116" s="240">
        <f t="shared" si="40"/>
        <v>1.2800415280710515</v>
      </c>
      <c r="AI116" s="234">
        <f>VLOOKUP($A116,Incurred_Real!$A$25:$AP$479,Incurred_Real!AI$1,FALSE)</f>
        <v>2019</v>
      </c>
      <c r="AJ116" s="235">
        <f>VLOOKUP($A116,Incurred_Real!$A$25:$AP$479,Incurred_Real!AJ$1,FALSE)</f>
        <v>42551</v>
      </c>
      <c r="AK116" s="236">
        <f>VLOOKUP($A116,Incurred_Real!$A$25:$AP$479,Incurred_Real!AK$1,FALSE)</f>
        <v>2016</v>
      </c>
      <c r="AL116" s="235" t="str">
        <f>VLOOKUP($A116,Incurred_Real!$A$25:$AP$479,Incurred_Real!AL$1,FALSE)</f>
        <v/>
      </c>
      <c r="AM116" s="237">
        <f>IF(AL116="Commissioned Extra","",(IF((AD116)=0,0,SUMPRODUCT($F$17:$U$17,F116:U116))+VLOOKUP($A116,Incurred_Real!$A$25:$BS$376,Incurred_Real!$AO$1,FALSE)))</f>
        <v>3785805.970217417</v>
      </c>
      <c r="AN116" s="232" cm="1">
        <f t="array" ref="AN116">IF(ROUND(AE116,0)=0,0,LOOKUP(2,1/(F116:AC116&lt;&gt;""),F116:AC116))</f>
        <v>75.819999999999993</v>
      </c>
      <c r="AO116" s="232">
        <f t="shared" si="37"/>
        <v>0</v>
      </c>
      <c r="AP116" s="78"/>
      <c r="AQ116" s="20"/>
      <c r="AR116" s="245">
        <f>VLOOKUP($A116,Incurred_Real!$A$25:$CD$376,Incurred_Real!AR$1,FALSE)</f>
        <v>0</v>
      </c>
      <c r="AS116" s="246">
        <f>VLOOKUP($A116,Incurred_Real!$A$25:$CD$376,Incurred_Real!AS$1,FALSE)</f>
        <v>0</v>
      </c>
      <c r="AT116" s="246">
        <f>VLOOKUP($A116,Incurred_Real!$A$25:$CD$376,Incurred_Real!AT$1,FALSE)</f>
        <v>0</v>
      </c>
      <c r="AU116" s="246">
        <f>VLOOKUP($A116,Incurred_Real!$A$25:$CD$376,Incurred_Real!AU$1,FALSE)</f>
        <v>0.18262277307405861</v>
      </c>
      <c r="AV116" s="246">
        <f>VLOOKUP($A116,Incurred_Real!$A$25:$CD$376,Incurred_Real!AV$1,FALSE)</f>
        <v>0</v>
      </c>
      <c r="AW116" s="246">
        <f>VLOOKUP($A116,Incurred_Real!$A$25:$CD$376,Incurred_Real!AW$1,FALSE)</f>
        <v>0</v>
      </c>
      <c r="AX116" s="246">
        <f>VLOOKUP($A116,Incurred_Real!$A$25:$CD$376,Incurred_Real!AX$1,FALSE)</f>
        <v>4.4542139774052004E-3</v>
      </c>
      <c r="AY116" s="246">
        <f>VLOOKUP($A116,Incurred_Real!$A$25:$CD$376,Incurred_Real!AY$1,FALSE)</f>
        <v>0</v>
      </c>
      <c r="AZ116" s="246">
        <f>VLOOKUP($A116,Incurred_Real!$A$25:$CD$376,Incurred_Real!AZ$1,FALSE)</f>
        <v>0</v>
      </c>
      <c r="BA116" s="246">
        <f>VLOOKUP($A116,Incurred_Real!$A$25:$CD$376,Incurred_Real!BA$1,FALSE)</f>
        <v>0</v>
      </c>
      <c r="BB116" s="246">
        <f>VLOOKUP($A116,Incurred_Real!$A$25:$CD$376,Incurred_Real!BB$1,FALSE)</f>
        <v>0</v>
      </c>
      <c r="BC116" s="246">
        <f>VLOOKUP($A116,Incurred_Real!$A$25:$CD$376,Incurred_Real!BC$1,FALSE)</f>
        <v>0</v>
      </c>
      <c r="BD116" s="246">
        <f>VLOOKUP($A116,Incurred_Real!$A$25:$CD$376,Incurred_Real!BD$1,FALSE)</f>
        <v>0.16596402247935182</v>
      </c>
      <c r="BE116" s="246">
        <f>VLOOKUP($A116,Incurred_Real!$A$25:$CD$376,Incurred_Real!BE$1,FALSE)</f>
        <v>0</v>
      </c>
      <c r="BF116" s="246">
        <f>VLOOKUP($A116,Incurred_Real!$A$25:$CD$376,Incurred_Real!BF$1,FALSE)</f>
        <v>0</v>
      </c>
      <c r="BG116" s="246">
        <f>VLOOKUP($A116,Incurred_Real!$A$25:$CD$376,Incurred_Real!BG$1,FALSE)</f>
        <v>0.64695899046918437</v>
      </c>
      <c r="BH116" s="246">
        <f>VLOOKUP($A116,Incurred_Real!$A$25:$CD$376,Incurred_Real!BH$1,FALSE)</f>
        <v>0</v>
      </c>
      <c r="BI116" s="246">
        <f>VLOOKUP($A116,Incurred_Real!$A$25:$CD$376,Incurred_Real!BI$1,FALSE)</f>
        <v>0</v>
      </c>
      <c r="BJ116" s="246">
        <f>VLOOKUP($A116,Incurred_Real!$A$25:$CD$376,Incurred_Real!BJ$1,FALSE)</f>
        <v>0</v>
      </c>
      <c r="BK116" s="246">
        <f>VLOOKUP($A116,Incurred_Real!$A$25:$CD$376,Incurred_Real!BK$1,FALSE)</f>
        <v>0</v>
      </c>
      <c r="BL116" s="246">
        <f>VLOOKUP($A116,Incurred_Real!$A$25:$CD$376,Incurred_Real!BL$1,FALSE)</f>
        <v>0</v>
      </c>
      <c r="BM116" s="246">
        <f>VLOOKUP($A116,Incurred_Real!$A$25:$CD$376,Incurred_Real!BM$1,FALSE)</f>
        <v>0</v>
      </c>
      <c r="BN116" s="246">
        <f>VLOOKUP($A116,Incurred_Real!$A$25:$CD$376,Incurred_Real!BN$1,FALSE)</f>
        <v>0</v>
      </c>
      <c r="BO116" s="246">
        <f>VLOOKUP($A116,Incurred_Real!$A$25:$CD$376,Incurred_Real!BO$1,FALSE)</f>
        <v>0</v>
      </c>
      <c r="BP116" s="246">
        <f>VLOOKUP($A116,Incurred_Real!$A$25:$CD$376,Incurred_Real!BP$1,FALSE)</f>
        <v>0</v>
      </c>
      <c r="BQ116" s="246">
        <f>VLOOKUP($A116,Incurred_Real!$A$25:$CD$376,Incurred_Real!BQ$1,FALSE)</f>
        <v>0</v>
      </c>
      <c r="BR116" s="246">
        <f>VLOOKUP($A116,Incurred_Real!$A$25:$CD$376,Incurred_Real!BR$1,FALSE)</f>
        <v>0</v>
      </c>
      <c r="BS116" s="254">
        <f t="shared" si="38"/>
        <v>1</v>
      </c>
      <c r="BT116" s="249">
        <f>1+IF(ISNA(VLOOKUP($A116,'Project labour content'!$A$7:$D$255,'Project labour content'!$D$1,FALSE)),VLOOKUP($D116,'Project labour content'!$F$6:$G$15,'Project labour content'!$G$1,FALSE),VLOOKUP($A116,'Project labour content'!$A$7:$D$255,'Project labour content'!$D$1,FALSE))*LabEsc22*1</f>
        <v>1.0003471041831231</v>
      </c>
      <c r="BU116" s="249">
        <f>1+IF(ISNA(VLOOKUP($A116,'Project labour content'!$A$7:$D$255,'Project labour content'!$D$1,FALSE)),VLOOKUP($D116,'Project labour content'!$F$6:$G$15,'Project labour content'!$G$1,FALSE),VLOOKUP($A116,'Project labour content'!$A$7:$D$255,'Project labour content'!$D$1,FALSE))*LabEsc23*1</f>
        <v>1.0006958744663252</v>
      </c>
      <c r="BV116" s="249">
        <f>1+IF(ISNA(VLOOKUP($A116,'Project labour content'!$A$7:$D$255,'Project labour content'!$D$1,FALSE)),VLOOKUP($D116,'Project labour content'!$F$6:$G$15,'Project labour content'!$G$1,FALSE),VLOOKUP($A116,'Project labour content'!$A$7:$D$255,'Project labour content'!$D$1,FALSE))*LabEsc24*1</f>
        <v>1.0010244160731017</v>
      </c>
      <c r="BW116" s="249">
        <f>1+IF(ISNA(VLOOKUP($A116,'Project labour content'!$A$7:$D$255,'Project labour content'!$D$1,FALSE)),VLOOKUP($D116,'Project labour content'!$F$6:$G$15,'Project labour content'!$G$1,FALSE),VLOOKUP($A116,'Project labour content'!$A$7:$D$255,'Project labour content'!$D$1,FALSE))*LabEsc25*1</f>
        <v>1.0014644427984443</v>
      </c>
      <c r="BX116" s="249">
        <f>1+IF(ISNA(VLOOKUP($A116,'Project labour content'!$A$7:$D$255,'Project labour content'!$D$1,FALSE)),VLOOKUP($D116,'Project labour content'!$F$6:$G$15,'Project labour content'!$G$1,FALSE),VLOOKUP($A116,'Project labour content'!$A$7:$D$255,'Project labour content'!$D$1,FALSE))*LabEsc26*1</f>
        <v>1.0019439985912801</v>
      </c>
      <c r="BY116" s="249">
        <f>1+IF(ISNA(VLOOKUP($A116,'Project labour content'!$A$7:$D$255,'Project labour content'!$D$1,FALSE)),VLOOKUP($D116,'Project labour content'!$F$6:$G$15,'Project labour content'!$G$1,FALSE),VLOOKUP($A116,'Project labour content'!$A$7:$D$255,'Project labour content'!$D$1,FALSE))*LabEsc27*1</f>
        <v>1.0022410280715812</v>
      </c>
      <c r="BZ116" s="249">
        <f>1+IF(ISNA(VLOOKUP($A116,'Project labour content'!$A$7:$D$255,'Project labour content'!$D$1,FALSE)),VLOOKUP($D116,'Project labour content'!$F$6:$G$15,'Project labour content'!$G$1,FALSE),VLOOKUP($A116,'Project labour content'!$A$7:$D$255,'Project labour content'!$D$1,FALSE))*LabEsc28*1</f>
        <v>1.002464691270248</v>
      </c>
      <c r="CA116" s="249">
        <f>1+IF(ISNA(VLOOKUP($A116,'Project labour content'!$A$7:$D$255,'Project labour content'!$D$1,FALSE)),VLOOKUP($D116,'Project labour content'!$F$6:$G$15,'Project labour content'!$G$1,FALSE),VLOOKUP($A116,'Project labour content'!$A$7:$D$255,'Project labour content'!$D$1,FALSE))*LabEsc29*1</f>
        <v>1.0028236259714685</v>
      </c>
      <c r="CB116" s="250" t="str">
        <f>IF(ISNA(VLOOKUP($A116,'Project labour content'!$A$7:$D$255,'Project labour content'!$D$1,FALSE)),"Category","Project")</f>
        <v>Category</v>
      </c>
      <c r="CD116" s="247" t="str">
        <f t="shared" si="39"/>
        <v>11824</v>
      </c>
    </row>
    <row r="117" spans="1:82" x14ac:dyDescent="0.15">
      <c r="A117" s="11" t="s">
        <v>174</v>
      </c>
      <c r="B117" s="11" t="str">
        <f>VLOOKUP($A117,'Incurred Real 2022$'!$A$25:$AC$426,'Incurred Real 2022$'!B$1,FALSE)</f>
        <v>Dalrymple Substation Upgrade</v>
      </c>
      <c r="C117" s="11" t="str">
        <f>VLOOKUP($A117,'Incurred Real 2022$'!$A$25:$AC$426,'Incurred Real 2022$'!C$1,FALSE)</f>
        <v>ExAnte</v>
      </c>
      <c r="D117" s="11" t="str">
        <f>VLOOKUP($A117,'Incurred Real 2022$'!$A$25:$AC$426,'Incurred Real 2022$'!D$1,FALSE)</f>
        <v>Connection</v>
      </c>
      <c r="E117" s="11" t="str">
        <f>VLOOKUP($A117,'Incurred Real 2022$'!$A$25:$AC$426,'Incurred Real 2022$'!E$1,FALSE)</f>
        <v>Closed</v>
      </c>
      <c r="F117" s="105" t="str">
        <f>IF(VLOOKUP($A117,'Incurred Real 2022$'!$A$25:$AC$426,'Incurred Real 2022$'!F$1,FALSE)=0,"",VLOOKUP($A117,'Incurred Real 2022$'!$A$25:$AC$426,'Incurred Real 2022$'!F$1,FALSE))</f>
        <v/>
      </c>
      <c r="G117" s="105" t="str">
        <f>IF(VLOOKUP($A117,'Incurred Real 2022$'!$A$25:$AC$426,'Incurred Real 2022$'!G$1,FALSE)=0,"",VLOOKUP($A117,'Incurred Real 2022$'!$A$25:$AC$426,'Incurred Real 2022$'!G$1,FALSE))</f>
        <v/>
      </c>
      <c r="H117" s="105" t="str">
        <f>IF(VLOOKUP($A117,'Incurred Real 2022$'!$A$25:$AC$426,'Incurred Real 2022$'!H$1,FALSE)=0,"",VLOOKUP($A117,'Incurred Real 2022$'!$A$25:$AC$426,'Incurred Real 2022$'!H$1,FALSE))</f>
        <v/>
      </c>
      <c r="I117" s="105" t="str">
        <f>IF(VLOOKUP($A117,'Incurred Real 2022$'!$A$25:$AC$426,'Incurred Real 2022$'!I$1,FALSE)=0,"",VLOOKUP($A117,'Incurred Real 2022$'!$A$25:$AC$426,'Incurred Real 2022$'!I$1,FALSE))</f>
        <v/>
      </c>
      <c r="J117" s="105" t="str">
        <f>IF(VLOOKUP($A117,'Incurred Real 2022$'!$A$25:$AC$426,'Incurred Real 2022$'!J$1,FALSE)=0,"",VLOOKUP($A117,'Incurred Real 2022$'!$A$25:$AC$426,'Incurred Real 2022$'!J$1,FALSE))</f>
        <v/>
      </c>
      <c r="K117" s="105" t="str">
        <f>IF(VLOOKUP($A117,'Incurred Real 2022$'!$A$25:$AC$426,'Incurred Real 2022$'!K$1,FALSE)=0,"",VLOOKUP($A117,'Incurred Real 2022$'!$A$25:$AC$426,'Incurred Real 2022$'!K$1,FALSE))</f>
        <v/>
      </c>
      <c r="L117" s="105">
        <f>IF(VLOOKUP($A117,'Incurred Real 2022$'!$A$25:$AC$426,'Incurred Real 2022$'!L$1,FALSE)=0,"",VLOOKUP($A117,'Incurred Real 2022$'!$A$25:$AC$426,'Incurred Real 2022$'!L$1,FALSE))</f>
        <v>68042.98</v>
      </c>
      <c r="M117" s="105">
        <f>IF(VLOOKUP($A117,'Incurred Real 2022$'!$A$25:$AC$426,'Incurred Real 2022$'!M$1,FALSE)=0,"",VLOOKUP($A117,'Incurred Real 2022$'!$A$25:$AC$426,'Incurred Real 2022$'!M$1,FALSE))</f>
        <v>482239.01</v>
      </c>
      <c r="N117" s="105">
        <f>IF(VLOOKUP($A117,'Incurred Real 2022$'!$A$25:$AC$426,'Incurred Real 2022$'!N$1,FALSE)=0,"",VLOOKUP($A117,'Incurred Real 2022$'!$A$25:$AC$426,'Incurred Real 2022$'!N$1,FALSE))</f>
        <v>984921.21</v>
      </c>
      <c r="O117" s="105">
        <f>IF(VLOOKUP($A117,'Incurred Real 2022$'!$A$25:$AC$426,'Incurred Real 2022$'!O$1,FALSE)=0,"",VLOOKUP($A117,'Incurred Real 2022$'!$A$25:$AC$426,'Incurred Real 2022$'!O$1,FALSE))</f>
        <v>618196.63</v>
      </c>
      <c r="P117" s="105">
        <f>IF(VLOOKUP($A117,'Incurred Real 2022$'!$A$25:$AC$426,'Incurred Real 2022$'!P$1,FALSE)=0,"",VLOOKUP($A117,'Incurred Real 2022$'!$A$25:$AC$426,'Incurred Real 2022$'!P$1,FALSE))</f>
        <v>2583838.58</v>
      </c>
      <c r="Q117" s="105">
        <f>IF(VLOOKUP($A117,'Incurred Real 2022$'!$A$25:$AC$426,'Incurred Real 2022$'!Q$1,FALSE)=0,"",VLOOKUP($A117,'Incurred Real 2022$'!$A$25:$AC$426,'Incurred Real 2022$'!Q$1,FALSE))</f>
        <v>3107491.93</v>
      </c>
      <c r="R117" s="105">
        <f>IF(VLOOKUP($A117,'Incurred Real 2022$'!$A$25:$AC$426,'Incurred Real 2022$'!R$1,FALSE)=0,"",VLOOKUP($A117,'Incurred Real 2022$'!$A$25:$AC$426,'Incurred Real 2022$'!R$1,FALSE))</f>
        <v>72863</v>
      </c>
      <c r="S117" s="105">
        <f>IF(VLOOKUP($A117,'Incurred Real 2022$'!$A$25:$AC$426,'Incurred Real 2022$'!S$1,FALSE)=0,"",VLOOKUP($A117,'Incurred Real 2022$'!$A$25:$AC$426,'Incurred Real 2022$'!S$1,FALSE))</f>
        <v>17139.11</v>
      </c>
      <c r="T117" s="105" t="str">
        <f>IF(VLOOKUP($A117,'Incurred Real 2022$'!$A$25:$AC$426,'Incurred Real 2022$'!T$1,FALSE)=0,"",VLOOKUP($A117,'Incurred Real 2022$'!$A$25:$AC$426,'Incurred Real 2022$'!T$1,FALSE))</f>
        <v/>
      </c>
      <c r="U117" s="105" t="str">
        <f>IF(VLOOKUP($A117,'Incurred Real 2022$'!$A$25:$AC$426,'Incurred Real 2022$'!U$1,FALSE)=0,"",VLOOKUP($A117,'Incurred Real 2022$'!$A$25:$AC$426,'Incurred Real 2022$'!U$1,FALSE))</f>
        <v/>
      </c>
      <c r="V117" s="13" t="str">
        <f>IF(ISTEXT(VLOOKUP($A117,'Incurred Real 2022$'!$A$25:$AC$426,'Incurred Real 2022$'!V$1,FALSE)),"",(VLOOKUP($A117,'Incurred Real 2022$'!$A$25:$AC$426,'Incurred Real 2022$'!V$1,FALSE))*BT117*Incurred_Nominal!V$15)</f>
        <v/>
      </c>
      <c r="W117" s="13" t="str">
        <f>IF(ISTEXT(VLOOKUP($A117,'Incurred Real 2022$'!$A$25:$AC$426,'Incurred Real 2022$'!W$1,FALSE)),"",(VLOOKUP($A117,'Incurred Real 2022$'!$A$25:$AC$426,'Incurred Real 2022$'!W$1,FALSE))*BU117*Incurred_Nominal!W$15)</f>
        <v/>
      </c>
      <c r="X117" s="13" t="str">
        <f>IF(ISTEXT(VLOOKUP($A117,'Incurred Real 2022$'!$A$25:$AC$426,'Incurred Real 2022$'!X$1,FALSE)),"",(VLOOKUP($A117,'Incurred Real 2022$'!$A$25:$AC$426,'Incurred Real 2022$'!X$1,FALSE))*BV117*Incurred_Nominal!X$15)</f>
        <v/>
      </c>
      <c r="Y117" s="13" t="str">
        <f>IF(ISTEXT(VLOOKUP($A117,'Incurred Real 2022$'!$A$25:$AC$426,'Incurred Real 2022$'!Y$1,FALSE)),"",(VLOOKUP($A117,'Incurred Real 2022$'!$A$25:$AC$426,'Incurred Real 2022$'!Y$1,FALSE))*BW117*Incurred_Nominal!Y$15)</f>
        <v/>
      </c>
      <c r="Z117" s="13" t="str">
        <f>IF(ISTEXT(VLOOKUP($A117,'Incurred Real 2022$'!$A$25:$AC$426,'Incurred Real 2022$'!Z$1,FALSE)),"",(VLOOKUP($A117,'Incurred Real 2022$'!$A$25:$AC$426,'Incurred Real 2022$'!Z$1,FALSE))*BX117*Incurred_Nominal!Z$15)</f>
        <v/>
      </c>
      <c r="AA117" s="13" t="str">
        <f>IF(ISTEXT(VLOOKUP($A117,'Incurred Real 2022$'!$A$25:$AC$426,'Incurred Real 2022$'!AA$1,FALSE)),"",(VLOOKUP($A117,'Incurred Real 2022$'!$A$25:$AC$426,'Incurred Real 2022$'!AA$1,FALSE))*BY117*Incurred_Nominal!AA$15)</f>
        <v/>
      </c>
      <c r="AB117" s="13" t="str">
        <f>IF(ISTEXT(VLOOKUP($A117,'Incurred Real 2022$'!$A$25:$AC$426,'Incurred Real 2022$'!AB$1,FALSE)),"",(VLOOKUP($A117,'Incurred Real 2022$'!$A$25:$AC$426,'Incurred Real 2022$'!AB$1,FALSE))*BZ117*Incurred_Nominal!AB$15)</f>
        <v/>
      </c>
      <c r="AC117" s="13" t="str">
        <f>IF(ISTEXT(VLOOKUP($A117,'Incurred Real 2022$'!$A$25:$AC$426,'Incurred Real 2022$'!AC$1,FALSE)),"",(VLOOKUP($A117,'Incurred Real 2022$'!$A$25:$AC$426,'Incurred Real 2022$'!AC$1,FALSE))*CA117*Incurred_Nominal!AC$15)</f>
        <v/>
      </c>
      <c r="AD117" s="232">
        <f t="shared" si="33"/>
        <v>7934732.4500000002</v>
      </c>
      <c r="AE117" s="232">
        <f t="shared" si="34"/>
        <v>7934732.4500000002</v>
      </c>
      <c r="AF117" s="239">
        <f t="shared" si="35"/>
        <v>10155278.949015431</v>
      </c>
      <c r="AG117" s="237">
        <f t="shared" si="36"/>
        <v>8102197.3050553184</v>
      </c>
      <c r="AH117" s="240">
        <f t="shared" si="40"/>
        <v>1.2533981297492107</v>
      </c>
      <c r="AI117" s="234">
        <f>VLOOKUP($A117,Incurred_Real!$A$25:$AP$479,Incurred_Real!AI$1,FALSE)</f>
        <v>2019</v>
      </c>
      <c r="AJ117" s="235">
        <f>VLOOKUP($A117,Incurred_Real!$A$25:$AP$479,Incurred_Real!AJ$1,FALSE)</f>
        <v>42675</v>
      </c>
      <c r="AK117" s="236">
        <f>VLOOKUP($A117,Incurred_Real!$A$25:$AP$479,Incurred_Real!AK$1,FALSE)</f>
        <v>2017</v>
      </c>
      <c r="AL117" s="235" t="str">
        <f>VLOOKUP($A117,Incurred_Real!$A$25:$AP$479,Incurred_Real!AL$1,FALSE)</f>
        <v/>
      </c>
      <c r="AM117" s="237">
        <f>IF(AL117="Commissioned Extra","",(IF((AD117)=0,0,SUMPRODUCT($F$17:$U$17,F117:U117))+VLOOKUP($A117,Incurred_Real!$A$25:$BS$376,Incurred_Real!$AO$1,FALSE)))</f>
        <v>9019699.608550474</v>
      </c>
      <c r="AN117" s="232" cm="1">
        <f t="array" ref="AN117">IF(ROUND(AE117,0)=0,0,LOOKUP(2,1/(F117:AC117&lt;&gt;""),F117:AC117))</f>
        <v>17139.11</v>
      </c>
      <c r="AO117" s="232">
        <f t="shared" si="37"/>
        <v>0</v>
      </c>
      <c r="AP117" s="78"/>
      <c r="AQ117" s="20"/>
      <c r="AR117" s="245">
        <f>VLOOKUP($A117,Incurred_Real!$A$25:$CD$376,Incurred_Real!AR$1,FALSE)</f>
        <v>0</v>
      </c>
      <c r="AS117" s="246">
        <f>VLOOKUP($A117,Incurred_Real!$A$25:$CD$376,Incurred_Real!AS$1,FALSE)</f>
        <v>0</v>
      </c>
      <c r="AT117" s="246">
        <f>VLOOKUP($A117,Incurred_Real!$A$25:$CD$376,Incurred_Real!AT$1,FALSE)</f>
        <v>3.9925960539177836E-3</v>
      </c>
      <c r="AU117" s="246">
        <f>VLOOKUP($A117,Incurred_Real!$A$25:$CD$376,Incurred_Real!AU$1,FALSE)</f>
        <v>1.3616127541060563E-2</v>
      </c>
      <c r="AV117" s="246">
        <f>VLOOKUP($A117,Incurred_Real!$A$25:$CD$376,Incurred_Real!AV$1,FALSE)</f>
        <v>0</v>
      </c>
      <c r="AW117" s="246">
        <f>VLOOKUP($A117,Incurred_Real!$A$25:$CD$376,Incurred_Real!AW$1,FALSE)</f>
        <v>0</v>
      </c>
      <c r="AX117" s="246">
        <f>VLOOKUP($A117,Incurred_Real!$A$25:$CD$376,Incurred_Real!AX$1,FALSE)</f>
        <v>1.5922388746142845E-2</v>
      </c>
      <c r="AY117" s="246">
        <f>VLOOKUP($A117,Incurred_Real!$A$25:$CD$376,Incurred_Real!AY$1,FALSE)</f>
        <v>0</v>
      </c>
      <c r="AZ117" s="246">
        <f>VLOOKUP($A117,Incurred_Real!$A$25:$CD$376,Incurred_Real!AZ$1,FALSE)</f>
        <v>0</v>
      </c>
      <c r="BA117" s="246">
        <f>VLOOKUP($A117,Incurred_Real!$A$25:$CD$376,Incurred_Real!BA$1,FALSE)</f>
        <v>0</v>
      </c>
      <c r="BB117" s="246">
        <f>VLOOKUP($A117,Incurred_Real!$A$25:$CD$376,Incurred_Real!BB$1,FALSE)</f>
        <v>0.50709511173172517</v>
      </c>
      <c r="BC117" s="246">
        <f>VLOOKUP($A117,Incurred_Real!$A$25:$CD$376,Incurred_Real!BC$1,FALSE)</f>
        <v>6.7729564069964948E-3</v>
      </c>
      <c r="BD117" s="246">
        <f>VLOOKUP($A117,Incurred_Real!$A$25:$CD$376,Incurred_Real!BD$1,FALSE)</f>
        <v>0.15305726565830502</v>
      </c>
      <c r="BE117" s="246">
        <f>VLOOKUP($A117,Incurred_Real!$A$25:$CD$376,Incurred_Real!BE$1,FALSE)</f>
        <v>1.7864563701651726E-2</v>
      </c>
      <c r="BF117" s="246">
        <f>VLOOKUP($A117,Incurred_Real!$A$25:$CD$376,Incurred_Real!BF$1,FALSE)</f>
        <v>0</v>
      </c>
      <c r="BG117" s="246">
        <f>VLOOKUP($A117,Incurred_Real!$A$25:$CD$376,Incurred_Real!BG$1,FALSE)</f>
        <v>0.22881428304707402</v>
      </c>
      <c r="BH117" s="246">
        <f>VLOOKUP($A117,Incurred_Real!$A$25:$CD$376,Incurred_Real!BH$1,FALSE)</f>
        <v>8.5553133561364538E-3</v>
      </c>
      <c r="BI117" s="246">
        <f>VLOOKUP($A117,Incurred_Real!$A$25:$CD$376,Incurred_Real!BI$1,FALSE)</f>
        <v>4.4309393756990056E-2</v>
      </c>
      <c r="BJ117" s="246">
        <f>VLOOKUP($A117,Incurred_Real!$A$25:$CD$376,Incurred_Real!BJ$1,FALSE)</f>
        <v>0</v>
      </c>
      <c r="BK117" s="246">
        <f>VLOOKUP($A117,Incurred_Real!$A$25:$CD$376,Incurred_Real!BK$1,FALSE)</f>
        <v>0</v>
      </c>
      <c r="BL117" s="246">
        <f>VLOOKUP($A117,Incurred_Real!$A$25:$CD$376,Incurred_Real!BL$1,FALSE)</f>
        <v>0</v>
      </c>
      <c r="BM117" s="246">
        <f>VLOOKUP($A117,Incurred_Real!$A$25:$CD$376,Incurred_Real!BM$1,FALSE)</f>
        <v>0</v>
      </c>
      <c r="BN117" s="246">
        <f>VLOOKUP($A117,Incurred_Real!$A$25:$CD$376,Incurred_Real!BN$1,FALSE)</f>
        <v>0</v>
      </c>
      <c r="BO117" s="246">
        <f>VLOOKUP($A117,Incurred_Real!$A$25:$CD$376,Incurred_Real!BO$1,FALSE)</f>
        <v>0</v>
      </c>
      <c r="BP117" s="246">
        <f>VLOOKUP($A117,Incurred_Real!$A$25:$CD$376,Incurred_Real!BP$1,FALSE)</f>
        <v>0</v>
      </c>
      <c r="BQ117" s="246">
        <f>VLOOKUP($A117,Incurred_Real!$A$25:$CD$376,Incurred_Real!BQ$1,FALSE)</f>
        <v>0</v>
      </c>
      <c r="BR117" s="246">
        <f>VLOOKUP($A117,Incurred_Real!$A$25:$CD$376,Incurred_Real!BR$1,FALSE)</f>
        <v>0</v>
      </c>
      <c r="BS117" s="254">
        <f t="shared" si="38"/>
        <v>1</v>
      </c>
      <c r="BT117" s="249">
        <f>1+IF(ISNA(VLOOKUP($A117,'Project labour content'!$A$7:$D$255,'Project labour content'!$D$1,FALSE)),VLOOKUP($D117,'Project labour content'!$F$6:$G$15,'Project labour content'!$G$1,FALSE),VLOOKUP($A117,'Project labour content'!$A$7:$D$255,'Project labour content'!$D$1,FALSE))*LabEsc22*1</f>
        <v>1.0007222854200126</v>
      </c>
      <c r="BU117" s="249">
        <f>1+IF(ISNA(VLOOKUP($A117,'Project labour content'!$A$7:$D$255,'Project labour content'!$D$1,FALSE)),VLOOKUP($D117,'Project labour content'!$F$6:$G$15,'Project labour content'!$G$1,FALSE),VLOOKUP($A117,'Project labour content'!$A$7:$D$255,'Project labour content'!$D$1,FALSE))*LabEsc23*1</f>
        <v>1.0014480378100414</v>
      </c>
      <c r="BV117" s="249">
        <f>1+IF(ISNA(VLOOKUP($A117,'Project labour content'!$A$7:$D$255,'Project labour content'!$D$1,FALSE)),VLOOKUP($D117,'Project labour content'!$F$6:$G$15,'Project labour content'!$G$1,FALSE),VLOOKUP($A117,'Project labour content'!$A$7:$D$255,'Project labour content'!$D$1,FALSE))*LabEsc24*1</f>
        <v>1.0021316965614484</v>
      </c>
      <c r="BW117" s="249">
        <f>1+IF(ISNA(VLOOKUP($A117,'Project labour content'!$A$7:$D$255,'Project labour content'!$D$1,FALSE)),VLOOKUP($D117,'Project labour content'!$F$6:$G$15,'Project labour content'!$G$1,FALSE),VLOOKUP($A117,'Project labour content'!$A$7:$D$255,'Project labour content'!$D$1,FALSE))*LabEsc25*1</f>
        <v>1.0030473435158329</v>
      </c>
      <c r="BX117" s="249">
        <f>1+IF(ISNA(VLOOKUP($A117,'Project labour content'!$A$7:$D$255,'Project labour content'!$D$1,FALSE)),VLOOKUP($D117,'Project labour content'!$F$6:$G$15,'Project labour content'!$G$1,FALSE),VLOOKUP($A117,'Project labour content'!$A$7:$D$255,'Project labour content'!$D$1,FALSE))*LabEsc26*1</f>
        <v>1.0040452460882865</v>
      </c>
      <c r="BY117" s="249">
        <f>1+IF(ISNA(VLOOKUP($A117,'Project labour content'!$A$7:$D$255,'Project labour content'!$D$1,FALSE)),VLOOKUP($D117,'Project labour content'!$F$6:$G$15,'Project labour content'!$G$1,FALSE),VLOOKUP($A117,'Project labour content'!$A$7:$D$255,'Project labour content'!$D$1,FALSE))*LabEsc27*1</f>
        <v>1.0046633315893168</v>
      </c>
      <c r="BZ117" s="249">
        <f>1+IF(ISNA(VLOOKUP($A117,'Project labour content'!$A$7:$D$255,'Project labour content'!$D$1,FALSE)),VLOOKUP($D117,'Project labour content'!$F$6:$G$15,'Project labour content'!$G$1,FALSE),VLOOKUP($A117,'Project labour content'!$A$7:$D$255,'Project labour content'!$D$1,FALSE))*LabEsc28*1</f>
        <v>1.0051287499715926</v>
      </c>
      <c r="CA117" s="249">
        <f>1+IF(ISNA(VLOOKUP($A117,'Project labour content'!$A$7:$D$255,'Project labour content'!$D$1,FALSE)),VLOOKUP($D117,'Project labour content'!$F$6:$G$15,'Project labour content'!$G$1,FALSE),VLOOKUP($A117,'Project labour content'!$A$7:$D$255,'Project labour content'!$D$1,FALSE))*LabEsc29*1</f>
        <v>1.005875653391469</v>
      </c>
      <c r="CB117" s="250" t="str">
        <f>IF(ISNA(VLOOKUP($A117,'Project labour content'!$A$7:$D$255,'Project labour content'!$D$1,FALSE)),"Category","Project")</f>
        <v>Category</v>
      </c>
      <c r="CD117" s="247" t="str">
        <f t="shared" si="39"/>
        <v>11826</v>
      </c>
    </row>
    <row r="118" spans="1:82" x14ac:dyDescent="0.15">
      <c r="A118" s="11" t="s">
        <v>979</v>
      </c>
      <c r="B118" s="11" t="str">
        <f>VLOOKUP($A118,'Incurred Real 2022$'!$A$25:$AC$426,'Incurred Real 2022$'!B$1,FALSE)</f>
        <v>Substation Perimeter Intrusion and Motion Detection Security</v>
      </c>
      <c r="C118" s="11" t="str">
        <f>VLOOKUP($A118,'Incurred Real 2022$'!$A$25:$AC$426,'Incurred Real 2022$'!C$1,FALSE)</f>
        <v>ExAnte</v>
      </c>
      <c r="D118" s="11" t="str">
        <f>VLOOKUP($A118,'Incurred Real 2022$'!$A$25:$AC$426,'Incurred Real 2022$'!D$1,FALSE)</f>
        <v>Security/Compliance</v>
      </c>
      <c r="E118" s="11" t="str">
        <f>VLOOKUP($A118,'Incurred Real 2022$'!$A$25:$AC$426,'Incurred Real 2022$'!E$1,FALSE)</f>
        <v>Proposed</v>
      </c>
      <c r="F118" s="105" t="str">
        <f>IF(VLOOKUP($A118,'Incurred Real 2022$'!$A$25:$AC$426,'Incurred Real 2022$'!F$1,FALSE)=0,"",VLOOKUP($A118,'Incurred Real 2022$'!$A$25:$AC$426,'Incurred Real 2022$'!F$1,FALSE))</f>
        <v/>
      </c>
      <c r="G118" s="105" t="str">
        <f>IF(VLOOKUP($A118,'Incurred Real 2022$'!$A$25:$AC$426,'Incurred Real 2022$'!G$1,FALSE)=0,"",VLOOKUP($A118,'Incurred Real 2022$'!$A$25:$AC$426,'Incurred Real 2022$'!G$1,FALSE))</f>
        <v/>
      </c>
      <c r="H118" s="105" t="str">
        <f>IF(VLOOKUP($A118,'Incurred Real 2022$'!$A$25:$AC$426,'Incurred Real 2022$'!H$1,FALSE)=0,"",VLOOKUP($A118,'Incurred Real 2022$'!$A$25:$AC$426,'Incurred Real 2022$'!H$1,FALSE))</f>
        <v/>
      </c>
      <c r="I118" s="105" t="str">
        <f>IF(VLOOKUP($A118,'Incurred Real 2022$'!$A$25:$AC$426,'Incurred Real 2022$'!I$1,FALSE)=0,"",VLOOKUP($A118,'Incurred Real 2022$'!$A$25:$AC$426,'Incurred Real 2022$'!I$1,FALSE))</f>
        <v/>
      </c>
      <c r="J118" s="105" t="str">
        <f>IF(VLOOKUP($A118,'Incurred Real 2022$'!$A$25:$AC$426,'Incurred Real 2022$'!J$1,FALSE)=0,"",VLOOKUP($A118,'Incurred Real 2022$'!$A$25:$AC$426,'Incurred Real 2022$'!J$1,FALSE))</f>
        <v/>
      </c>
      <c r="K118" s="105" t="str">
        <f>IF(VLOOKUP($A118,'Incurred Real 2022$'!$A$25:$AC$426,'Incurred Real 2022$'!K$1,FALSE)=0,"",VLOOKUP($A118,'Incurred Real 2022$'!$A$25:$AC$426,'Incurred Real 2022$'!K$1,FALSE))</f>
        <v/>
      </c>
      <c r="L118" s="105" t="str">
        <f>IF(VLOOKUP($A118,'Incurred Real 2022$'!$A$25:$AC$426,'Incurred Real 2022$'!L$1,FALSE)=0,"",VLOOKUP($A118,'Incurred Real 2022$'!$A$25:$AC$426,'Incurred Real 2022$'!L$1,FALSE))</f>
        <v/>
      </c>
      <c r="M118" s="105" t="str">
        <f>IF(VLOOKUP($A118,'Incurred Real 2022$'!$A$25:$AC$426,'Incurred Real 2022$'!M$1,FALSE)=0,"",VLOOKUP($A118,'Incurred Real 2022$'!$A$25:$AC$426,'Incurred Real 2022$'!M$1,FALSE))</f>
        <v/>
      </c>
      <c r="N118" s="105" t="str">
        <f>IF(VLOOKUP($A118,'Incurred Real 2022$'!$A$25:$AC$426,'Incurred Real 2022$'!N$1,FALSE)=0,"",VLOOKUP($A118,'Incurred Real 2022$'!$A$25:$AC$426,'Incurred Real 2022$'!N$1,FALSE))</f>
        <v/>
      </c>
      <c r="O118" s="105" t="str">
        <f>IF(VLOOKUP($A118,'Incurred Real 2022$'!$A$25:$AC$426,'Incurred Real 2022$'!O$1,FALSE)=0,"",VLOOKUP($A118,'Incurred Real 2022$'!$A$25:$AC$426,'Incurred Real 2022$'!O$1,FALSE))</f>
        <v/>
      </c>
      <c r="P118" s="105" t="str">
        <f>IF(VLOOKUP($A118,'Incurred Real 2022$'!$A$25:$AC$426,'Incurred Real 2022$'!P$1,FALSE)=0,"",VLOOKUP($A118,'Incurred Real 2022$'!$A$25:$AC$426,'Incurred Real 2022$'!P$1,FALSE))</f>
        <v/>
      </c>
      <c r="Q118" s="105" t="str">
        <f>IF(VLOOKUP($A118,'Incurred Real 2022$'!$A$25:$AC$426,'Incurred Real 2022$'!Q$1,FALSE)=0,"",VLOOKUP($A118,'Incurred Real 2022$'!$A$25:$AC$426,'Incurred Real 2022$'!Q$1,FALSE))</f>
        <v/>
      </c>
      <c r="R118" s="105" t="str">
        <f>IF(VLOOKUP($A118,'Incurred Real 2022$'!$A$25:$AC$426,'Incurred Real 2022$'!R$1,FALSE)=0,"",VLOOKUP($A118,'Incurred Real 2022$'!$A$25:$AC$426,'Incurred Real 2022$'!R$1,FALSE))</f>
        <v/>
      </c>
      <c r="S118" s="105" t="str">
        <f>IF(VLOOKUP($A118,'Incurred Real 2022$'!$A$25:$AC$426,'Incurred Real 2022$'!S$1,FALSE)=0,"",VLOOKUP($A118,'Incurred Real 2022$'!$A$25:$AC$426,'Incurred Real 2022$'!S$1,FALSE))</f>
        <v/>
      </c>
      <c r="T118" s="105" t="str">
        <f>IF(VLOOKUP($A118,'Incurred Real 2022$'!$A$25:$AC$426,'Incurred Real 2022$'!T$1,FALSE)=0,"",VLOOKUP($A118,'Incurred Real 2022$'!$A$25:$AC$426,'Incurred Real 2022$'!T$1,FALSE))</f>
        <v/>
      </c>
      <c r="U118" s="105" t="str">
        <f>IF(VLOOKUP($A118,'Incurred Real 2022$'!$A$25:$AC$426,'Incurred Real 2022$'!U$1,FALSE)=0,"",VLOOKUP($A118,'Incurred Real 2022$'!$A$25:$AC$426,'Incurred Real 2022$'!U$1,FALSE))</f>
        <v/>
      </c>
      <c r="V118" s="13" t="str">
        <f>IF(ISTEXT(VLOOKUP($A118,'Incurred Real 2022$'!$A$25:$AC$426,'Incurred Real 2022$'!V$1,FALSE)),"",(VLOOKUP($A118,'Incurred Real 2022$'!$A$25:$AC$426,'Incurred Real 2022$'!V$1,FALSE))*BT118*Incurred_Nominal!V$15)</f>
        <v/>
      </c>
      <c r="W118" s="13" t="str">
        <f>IF(ISTEXT(VLOOKUP($A118,'Incurred Real 2022$'!$A$25:$AC$426,'Incurred Real 2022$'!W$1,FALSE)),"",(VLOOKUP($A118,'Incurred Real 2022$'!$A$25:$AC$426,'Incurred Real 2022$'!W$1,FALSE))*BU118*Incurred_Nominal!W$15)</f>
        <v/>
      </c>
      <c r="X118" s="13">
        <f>IF(ISTEXT(VLOOKUP($A118,'Incurred Real 2022$'!$A$25:$AC$426,'Incurred Real 2022$'!X$1,FALSE)),"",(VLOOKUP($A118,'Incurred Real 2022$'!$A$25:$AC$426,'Incurred Real 2022$'!X$1,FALSE))*BV118*Incurred_Nominal!X$15)</f>
        <v>1255073.1608946708</v>
      </c>
      <c r="Y118" s="13">
        <f>IF(ISTEXT(VLOOKUP($A118,'Incurred Real 2022$'!$A$25:$AC$426,'Incurred Real 2022$'!Y$1,FALSE)),"",(VLOOKUP($A118,'Incurred Real 2022$'!$A$25:$AC$426,'Incurred Real 2022$'!Y$1,FALSE))*BW118*Incurred_Nominal!Y$15)</f>
        <v>1285941.467402525</v>
      </c>
      <c r="Z118" s="13">
        <f>IF(ISTEXT(VLOOKUP($A118,'Incurred Real 2022$'!$A$25:$AC$426,'Incurred Real 2022$'!Z$1,FALSE)),"",(VLOOKUP($A118,'Incurred Real 2022$'!$A$25:$AC$426,'Incurred Real 2022$'!Z$1,FALSE))*BX118*Incurred_Nominal!Z$15)</f>
        <v>1317637.2051783411</v>
      </c>
      <c r="AA118" s="13">
        <f>IF(ISTEXT(VLOOKUP($A118,'Incurred Real 2022$'!$A$25:$AC$426,'Incurred Real 2022$'!AA$1,FALSE)),"",(VLOOKUP($A118,'Incurred Real 2022$'!$A$25:$AC$426,'Incurred Real 2022$'!AA$1,FALSE))*BY118*Incurred_Nominal!AA$15)</f>
        <v>4049366.7559258668</v>
      </c>
      <c r="AB118" s="13">
        <f>IF(ISTEXT(VLOOKUP($A118,'Incurred Real 2022$'!$A$25:$AC$426,'Incurred Real 2022$'!AB$1,FALSE)),"",(VLOOKUP($A118,'Incurred Real 2022$'!$A$25:$AC$426,'Incurred Real 2022$'!AB$1,FALSE))*BZ118*Incurred_Nominal!AB$15)</f>
        <v>5530365.2118858714</v>
      </c>
      <c r="AC118" s="13" t="str">
        <f>IF(ISTEXT(VLOOKUP($A118,'Incurred Real 2022$'!$A$25:$AC$426,'Incurred Real 2022$'!AC$1,FALSE)),"",(VLOOKUP($A118,'Incurred Real 2022$'!$A$25:$AC$426,'Incurred Real 2022$'!AC$1,FALSE))*CA118*Incurred_Nominal!AC$15)</f>
        <v/>
      </c>
      <c r="AD118" s="232">
        <f t="shared" si="33"/>
        <v>13438383.801287275</v>
      </c>
      <c r="AE118" s="232">
        <f t="shared" si="34"/>
        <v>13438383.801287275</v>
      </c>
      <c r="AF118" s="239">
        <f t="shared" si="35"/>
        <v>13819296.190890336</v>
      </c>
      <c r="AG118" s="237">
        <f t="shared" si="36"/>
        <v>13819296.190890336</v>
      </c>
      <c r="AH118" s="240">
        <f t="shared" si="40"/>
        <v>1</v>
      </c>
      <c r="AI118" s="234">
        <f>VLOOKUP($A118,Incurred_Real!$A$25:$AP$479,Incurred_Real!AI$1,FALSE)</f>
        <v>2028</v>
      </c>
      <c r="AJ118" s="235" t="str">
        <f>VLOOKUP($A118,Incurred_Real!$A$25:$AP$479,Incurred_Real!AJ$1,FALSE)</f>
        <v/>
      </c>
      <c r="AK118" s="236">
        <f>VLOOKUP($A118,Incurred_Real!$A$25:$AP$479,Incurred_Real!AK$1,FALSE)</f>
        <v>2028</v>
      </c>
      <c r="AL118" s="235" t="str">
        <f>VLOOKUP($A118,Incurred_Real!$A$25:$AP$479,Incurred_Real!AL$1,FALSE)</f>
        <v/>
      </c>
      <c r="AM118" s="237">
        <f>IF(AL118="Commissioned Extra","",(IF((AD118)=0,0,SUMPRODUCT($F$17:$U$17,F118:U118))+VLOOKUP($A118,Incurred_Real!$A$25:$BS$376,Incurred_Real!$AO$1,FALSE)))</f>
        <v>12420415.380262986</v>
      </c>
      <c r="AN118" s="232" cm="1">
        <f t="array" ref="AN118">IF(ROUND(AE118,0)=0,0,LOOKUP(2,1/(F118:AC118&lt;&gt;""),F118:AC118))</f>
        <v>5530365.2118858714</v>
      </c>
      <c r="AO118" s="232">
        <f t="shared" si="37"/>
        <v>13438383.801287275</v>
      </c>
      <c r="AP118" s="78"/>
      <c r="AQ118" s="20"/>
      <c r="AR118" s="245">
        <f>VLOOKUP($A118,Incurred_Real!$A$25:$CD$376,Incurred_Real!AR$1,FALSE)</f>
        <v>1</v>
      </c>
      <c r="AS118" s="246">
        <f>VLOOKUP($A118,Incurred_Real!$A$25:$CD$376,Incurred_Real!AS$1,FALSE)</f>
        <v>0</v>
      </c>
      <c r="AT118" s="246">
        <f>VLOOKUP($A118,Incurred_Real!$A$25:$CD$376,Incurred_Real!AT$1,FALSE)</f>
        <v>0</v>
      </c>
      <c r="AU118" s="246">
        <f>VLOOKUP($A118,Incurred_Real!$A$25:$CD$376,Incurred_Real!AU$1,FALSE)</f>
        <v>0</v>
      </c>
      <c r="AV118" s="246">
        <f>VLOOKUP($A118,Incurred_Real!$A$25:$CD$376,Incurred_Real!AV$1,FALSE)</f>
        <v>0</v>
      </c>
      <c r="AW118" s="246">
        <f>VLOOKUP($A118,Incurred_Real!$A$25:$CD$376,Incurred_Real!AW$1,FALSE)</f>
        <v>0</v>
      </c>
      <c r="AX118" s="246">
        <f>VLOOKUP($A118,Incurred_Real!$A$25:$CD$376,Incurred_Real!AX$1,FALSE)</f>
        <v>0</v>
      </c>
      <c r="AY118" s="246">
        <f>VLOOKUP($A118,Incurred_Real!$A$25:$CD$376,Incurred_Real!AY$1,FALSE)</f>
        <v>0</v>
      </c>
      <c r="AZ118" s="246">
        <f>VLOOKUP($A118,Incurred_Real!$A$25:$CD$376,Incurred_Real!AZ$1,FALSE)</f>
        <v>0</v>
      </c>
      <c r="BA118" s="246">
        <f>VLOOKUP($A118,Incurred_Real!$A$25:$CD$376,Incurred_Real!BA$1,FALSE)</f>
        <v>0</v>
      </c>
      <c r="BB118" s="246">
        <f>VLOOKUP($A118,Incurred_Real!$A$25:$CD$376,Incurred_Real!BB$1,FALSE)</f>
        <v>0</v>
      </c>
      <c r="BC118" s="246">
        <f>VLOOKUP($A118,Incurred_Real!$A$25:$CD$376,Incurred_Real!BC$1,FALSE)</f>
        <v>0</v>
      </c>
      <c r="BD118" s="246">
        <f>VLOOKUP($A118,Incurred_Real!$A$25:$CD$376,Incurred_Real!BD$1,FALSE)</f>
        <v>1</v>
      </c>
      <c r="BE118" s="246">
        <f>VLOOKUP($A118,Incurred_Real!$A$25:$CD$376,Incurred_Real!BE$1,FALSE)</f>
        <v>0</v>
      </c>
      <c r="BF118" s="246">
        <f>VLOOKUP($A118,Incurred_Real!$A$25:$CD$376,Incurred_Real!BF$1,FALSE)</f>
        <v>0</v>
      </c>
      <c r="BG118" s="246">
        <f>VLOOKUP($A118,Incurred_Real!$A$25:$CD$376,Incurred_Real!BG$1,FALSE)</f>
        <v>0</v>
      </c>
      <c r="BH118" s="246">
        <f>VLOOKUP($A118,Incurred_Real!$A$25:$CD$376,Incurred_Real!BH$1,FALSE)</f>
        <v>0</v>
      </c>
      <c r="BI118" s="246">
        <f>VLOOKUP($A118,Incurred_Real!$A$25:$CD$376,Incurred_Real!BI$1,FALSE)</f>
        <v>0</v>
      </c>
      <c r="BJ118" s="246">
        <f>VLOOKUP($A118,Incurred_Real!$A$25:$CD$376,Incurred_Real!BJ$1,FALSE)</f>
        <v>0</v>
      </c>
      <c r="BK118" s="246">
        <f>VLOOKUP($A118,Incurred_Real!$A$25:$CD$376,Incurred_Real!BK$1,FALSE)</f>
        <v>0</v>
      </c>
      <c r="BL118" s="246">
        <f>VLOOKUP($A118,Incurred_Real!$A$25:$CD$376,Incurred_Real!BL$1,FALSE)</f>
        <v>0</v>
      </c>
      <c r="BM118" s="246">
        <f>VLOOKUP($A118,Incurred_Real!$A$25:$CD$376,Incurred_Real!BM$1,FALSE)</f>
        <v>0</v>
      </c>
      <c r="BN118" s="246">
        <f>VLOOKUP($A118,Incurred_Real!$A$25:$CD$376,Incurred_Real!BN$1,FALSE)</f>
        <v>0</v>
      </c>
      <c r="BO118" s="246">
        <f>VLOOKUP($A118,Incurred_Real!$A$25:$CD$376,Incurred_Real!BO$1,FALSE)</f>
        <v>0</v>
      </c>
      <c r="BP118" s="246">
        <f>VLOOKUP($A118,Incurred_Real!$A$25:$CD$376,Incurred_Real!BP$1,FALSE)</f>
        <v>0</v>
      </c>
      <c r="BQ118" s="246">
        <f>VLOOKUP($A118,Incurred_Real!$A$25:$CD$376,Incurred_Real!BQ$1,FALSE)</f>
        <v>0</v>
      </c>
      <c r="BR118" s="246">
        <f>VLOOKUP($A118,Incurred_Real!$A$25:$CD$376,Incurred_Real!BR$1,FALSE)</f>
        <v>0</v>
      </c>
      <c r="BS118" s="254">
        <f t="shared" si="38"/>
        <v>1</v>
      </c>
      <c r="BT118" s="249">
        <f>1+IF(ISNA(VLOOKUP($A118,'Project labour content'!$A$7:$D$255,'Project labour content'!$D$1,FALSE)),VLOOKUP($D118,'Project labour content'!$F$6:$G$15,'Project labour content'!$G$1,FALSE),VLOOKUP($A118,'Project labour content'!$A$7:$D$255,'Project labour content'!$D$1,FALSE))*LabEsc22*1</f>
        <v>1.0004588373717143</v>
      </c>
      <c r="BU118" s="249">
        <f>1+IF(ISNA(VLOOKUP($A118,'Project labour content'!$A$7:$D$255,'Project labour content'!$D$1,FALSE)),VLOOKUP($D118,'Project labour content'!$F$6:$G$15,'Project labour content'!$G$1,FALSE),VLOOKUP($A118,'Project labour content'!$A$7:$D$255,'Project labour content'!$D$1,FALSE))*LabEsc23*1</f>
        <v>1.0009198771628127</v>
      </c>
      <c r="BV118" s="249">
        <f>1+IF(ISNA(VLOOKUP($A118,'Project labour content'!$A$7:$D$255,'Project labour content'!$D$1,FALSE)),VLOOKUP($D118,'Project labour content'!$F$6:$G$15,'Project labour content'!$G$1,FALSE),VLOOKUP($A118,'Project labour content'!$A$7:$D$255,'Project labour content'!$D$1,FALSE))*LabEsc24*1</f>
        <v>1.0013541766460274</v>
      </c>
      <c r="BW118" s="249">
        <f>1+IF(ISNA(VLOOKUP($A118,'Project labour content'!$A$7:$D$255,'Project labour content'!$D$1,FALSE)),VLOOKUP($D118,'Project labour content'!$F$6:$G$15,'Project labour content'!$G$1,FALSE),VLOOKUP($A118,'Project labour content'!$A$7:$D$255,'Project labour content'!$D$1,FALSE))*LabEsc25*1</f>
        <v>1.0019358484205465</v>
      </c>
      <c r="BX118" s="249">
        <f>1+IF(ISNA(VLOOKUP($A118,'Project labour content'!$A$7:$D$255,'Project labour content'!$D$1,FALSE)),VLOOKUP($D118,'Project labour content'!$F$6:$G$15,'Project labour content'!$G$1,FALSE),VLOOKUP($A118,'Project labour content'!$A$7:$D$255,'Project labour content'!$D$1,FALSE))*LabEsc26*1</f>
        <v>1.0025697737094765</v>
      </c>
      <c r="BY118" s="249">
        <f>1+IF(ISNA(VLOOKUP($A118,'Project labour content'!$A$7:$D$255,'Project labour content'!$D$1,FALSE)),VLOOKUP($D118,'Project labour content'!$F$6:$G$15,'Project labour content'!$G$1,FALSE),VLOOKUP($A118,'Project labour content'!$A$7:$D$255,'Project labour content'!$D$1,FALSE))*LabEsc27*1</f>
        <v>1.002962417280743</v>
      </c>
      <c r="BZ118" s="249">
        <f>1+IF(ISNA(VLOOKUP($A118,'Project labour content'!$A$7:$D$255,'Project labour content'!$D$1,FALSE)),VLOOKUP($D118,'Project labour content'!$F$6:$G$15,'Project labour content'!$G$1,FALSE),VLOOKUP($A118,'Project labour content'!$A$7:$D$255,'Project labour content'!$D$1,FALSE))*LabEsc28*1</f>
        <v>1.0032580778899065</v>
      </c>
      <c r="CA118" s="249">
        <f>1+IF(ISNA(VLOOKUP($A118,'Project labour content'!$A$7:$D$255,'Project labour content'!$D$1,FALSE)),VLOOKUP($D118,'Project labour content'!$F$6:$G$15,'Project labour content'!$G$1,FALSE),VLOOKUP($A118,'Project labour content'!$A$7:$D$255,'Project labour content'!$D$1,FALSE))*LabEsc29*1</f>
        <v>1.0037325540354922</v>
      </c>
      <c r="CB118" s="250" t="str">
        <f>IF(ISNA(VLOOKUP($A118,'Project labour content'!$A$7:$D$255,'Project labour content'!$D$1,FALSE)),"Category","Project")</f>
        <v>Project</v>
      </c>
      <c r="CD118" s="247" t="str">
        <f t="shared" si="39"/>
        <v>11828</v>
      </c>
    </row>
    <row r="119" spans="1:82" x14ac:dyDescent="0.15">
      <c r="A119" s="11" t="s">
        <v>176</v>
      </c>
      <c r="B119" s="11" t="str">
        <f>VLOOKUP($A119,'Incurred Real 2022$'!$A$25:$AC$426,'Incurred Real 2022$'!B$1,FALSE)</f>
        <v>NGM CT_VT Replacement Project</v>
      </c>
      <c r="C119" s="11" t="str">
        <f>VLOOKUP($A119,'Incurred Real 2022$'!$A$25:$AC$426,'Incurred Real 2022$'!C$1,FALSE)</f>
        <v>ExAnte</v>
      </c>
      <c r="D119" s="11" t="str">
        <f>VLOOKUP($A119,'Incurred Real 2022$'!$A$25:$AC$426,'Incurred Real 2022$'!D$1,FALSE)</f>
        <v>Replacement</v>
      </c>
      <c r="E119" s="11" t="str">
        <f>VLOOKUP($A119,'Incurred Real 2022$'!$A$25:$AC$426,'Incurred Real 2022$'!E$1,FALSE)</f>
        <v>Closed</v>
      </c>
      <c r="F119" s="105" t="str">
        <f>IF(VLOOKUP($A119,'Incurred Real 2022$'!$A$25:$AC$426,'Incurred Real 2022$'!F$1,FALSE)=0,"",VLOOKUP($A119,'Incurred Real 2022$'!$A$25:$AC$426,'Incurred Real 2022$'!F$1,FALSE))</f>
        <v/>
      </c>
      <c r="G119" s="105" t="str">
        <f>IF(VLOOKUP($A119,'Incurred Real 2022$'!$A$25:$AC$426,'Incurred Real 2022$'!G$1,FALSE)=0,"",VLOOKUP($A119,'Incurred Real 2022$'!$A$25:$AC$426,'Incurred Real 2022$'!G$1,FALSE))</f>
        <v/>
      </c>
      <c r="H119" s="105" t="str">
        <f>IF(VLOOKUP($A119,'Incurred Real 2022$'!$A$25:$AC$426,'Incurred Real 2022$'!H$1,FALSE)=0,"",VLOOKUP($A119,'Incurred Real 2022$'!$A$25:$AC$426,'Incurred Real 2022$'!H$1,FALSE))</f>
        <v/>
      </c>
      <c r="I119" s="105" t="str">
        <f>IF(VLOOKUP($A119,'Incurred Real 2022$'!$A$25:$AC$426,'Incurred Real 2022$'!I$1,FALSE)=0,"",VLOOKUP($A119,'Incurred Real 2022$'!$A$25:$AC$426,'Incurred Real 2022$'!I$1,FALSE))</f>
        <v/>
      </c>
      <c r="J119" s="105" t="str">
        <f>IF(VLOOKUP($A119,'Incurred Real 2022$'!$A$25:$AC$426,'Incurred Real 2022$'!J$1,FALSE)=0,"",VLOOKUP($A119,'Incurred Real 2022$'!$A$25:$AC$426,'Incurred Real 2022$'!J$1,FALSE))</f>
        <v/>
      </c>
      <c r="K119" s="105" t="str">
        <f>IF(VLOOKUP($A119,'Incurred Real 2022$'!$A$25:$AC$426,'Incurred Real 2022$'!K$1,FALSE)=0,"",VLOOKUP($A119,'Incurred Real 2022$'!$A$25:$AC$426,'Incurred Real 2022$'!K$1,FALSE))</f>
        <v/>
      </c>
      <c r="L119" s="105" t="str">
        <f>IF(VLOOKUP($A119,'Incurred Real 2022$'!$A$25:$AC$426,'Incurred Real 2022$'!L$1,FALSE)=0,"",VLOOKUP($A119,'Incurred Real 2022$'!$A$25:$AC$426,'Incurred Real 2022$'!L$1,FALSE))</f>
        <v/>
      </c>
      <c r="M119" s="105" t="str">
        <f>IF(VLOOKUP($A119,'Incurred Real 2022$'!$A$25:$AC$426,'Incurred Real 2022$'!M$1,FALSE)=0,"",VLOOKUP($A119,'Incurred Real 2022$'!$A$25:$AC$426,'Incurred Real 2022$'!M$1,FALSE))</f>
        <v/>
      </c>
      <c r="N119" s="105">
        <f>IF(VLOOKUP($A119,'Incurred Real 2022$'!$A$25:$AC$426,'Incurred Real 2022$'!N$1,FALSE)=0,"",VLOOKUP($A119,'Incurred Real 2022$'!$A$25:$AC$426,'Incurred Real 2022$'!N$1,FALSE))</f>
        <v>553053.62</v>
      </c>
      <c r="O119" s="105">
        <f>IF(VLOOKUP($A119,'Incurred Real 2022$'!$A$25:$AC$426,'Incurred Real 2022$'!O$1,FALSE)=0,"",VLOOKUP($A119,'Incurred Real 2022$'!$A$25:$AC$426,'Incurred Real 2022$'!O$1,FALSE))</f>
        <v>2539573.15</v>
      </c>
      <c r="P119" s="105">
        <f>IF(VLOOKUP($A119,'Incurred Real 2022$'!$A$25:$AC$426,'Incurred Real 2022$'!P$1,FALSE)=0,"",VLOOKUP($A119,'Incurred Real 2022$'!$A$25:$AC$426,'Incurred Real 2022$'!P$1,FALSE))</f>
        <v>301859.86</v>
      </c>
      <c r="Q119" s="105">
        <f>IF(VLOOKUP($A119,'Incurred Real 2022$'!$A$25:$AC$426,'Incurred Real 2022$'!Q$1,FALSE)=0,"",VLOOKUP($A119,'Incurred Real 2022$'!$A$25:$AC$426,'Incurred Real 2022$'!Q$1,FALSE))</f>
        <v>30966.25</v>
      </c>
      <c r="R119" s="105">
        <f>IF(VLOOKUP($A119,'Incurred Real 2022$'!$A$25:$AC$426,'Incurred Real 2022$'!R$1,FALSE)=0,"",VLOOKUP($A119,'Incurred Real 2022$'!$A$25:$AC$426,'Incurred Real 2022$'!R$1,FALSE))</f>
        <v>70097.179999999993</v>
      </c>
      <c r="S119" s="105">
        <f>IF(VLOOKUP($A119,'Incurred Real 2022$'!$A$25:$AC$426,'Incurred Real 2022$'!S$1,FALSE)=0,"",VLOOKUP($A119,'Incurred Real 2022$'!$A$25:$AC$426,'Incurred Real 2022$'!S$1,FALSE))</f>
        <v>9439.6200000000008</v>
      </c>
      <c r="T119" s="105" t="str">
        <f>IF(VLOOKUP($A119,'Incurred Real 2022$'!$A$25:$AC$426,'Incurred Real 2022$'!T$1,FALSE)=0,"",VLOOKUP($A119,'Incurred Real 2022$'!$A$25:$AC$426,'Incurred Real 2022$'!T$1,FALSE))</f>
        <v/>
      </c>
      <c r="U119" s="105" t="str">
        <f>IF(VLOOKUP($A119,'Incurred Real 2022$'!$A$25:$AC$426,'Incurred Real 2022$'!U$1,FALSE)=0,"",VLOOKUP($A119,'Incurred Real 2022$'!$A$25:$AC$426,'Incurred Real 2022$'!U$1,FALSE))</f>
        <v/>
      </c>
      <c r="V119" s="13" t="str">
        <f>IF(ISTEXT(VLOOKUP($A119,'Incurred Real 2022$'!$A$25:$AC$426,'Incurred Real 2022$'!V$1,FALSE)),"",(VLOOKUP($A119,'Incurred Real 2022$'!$A$25:$AC$426,'Incurred Real 2022$'!V$1,FALSE))*BT119*Incurred_Nominal!V$15)</f>
        <v/>
      </c>
      <c r="W119" s="13" t="str">
        <f>IF(ISTEXT(VLOOKUP($A119,'Incurred Real 2022$'!$A$25:$AC$426,'Incurred Real 2022$'!W$1,FALSE)),"",(VLOOKUP($A119,'Incurred Real 2022$'!$A$25:$AC$426,'Incurred Real 2022$'!W$1,FALSE))*BU119*Incurred_Nominal!W$15)</f>
        <v/>
      </c>
      <c r="X119" s="13" t="str">
        <f>IF(ISTEXT(VLOOKUP($A119,'Incurred Real 2022$'!$A$25:$AC$426,'Incurred Real 2022$'!X$1,FALSE)),"",(VLOOKUP($A119,'Incurred Real 2022$'!$A$25:$AC$426,'Incurred Real 2022$'!X$1,FALSE))*BV119*Incurred_Nominal!X$15)</f>
        <v/>
      </c>
      <c r="Y119" s="13" t="str">
        <f>IF(ISTEXT(VLOOKUP($A119,'Incurred Real 2022$'!$A$25:$AC$426,'Incurred Real 2022$'!Y$1,FALSE)),"",(VLOOKUP($A119,'Incurred Real 2022$'!$A$25:$AC$426,'Incurred Real 2022$'!Y$1,FALSE))*BW119*Incurred_Nominal!Y$15)</f>
        <v/>
      </c>
      <c r="Z119" s="13" t="str">
        <f>IF(ISTEXT(VLOOKUP($A119,'Incurred Real 2022$'!$A$25:$AC$426,'Incurred Real 2022$'!Z$1,FALSE)),"",(VLOOKUP($A119,'Incurred Real 2022$'!$A$25:$AC$426,'Incurred Real 2022$'!Z$1,FALSE))*BX119*Incurred_Nominal!Z$15)</f>
        <v/>
      </c>
      <c r="AA119" s="13" t="str">
        <f>IF(ISTEXT(VLOOKUP($A119,'Incurred Real 2022$'!$A$25:$AC$426,'Incurred Real 2022$'!AA$1,FALSE)),"",(VLOOKUP($A119,'Incurred Real 2022$'!$A$25:$AC$426,'Incurred Real 2022$'!AA$1,FALSE))*BY119*Incurred_Nominal!AA$15)</f>
        <v/>
      </c>
      <c r="AB119" s="13" t="str">
        <f>IF(ISTEXT(VLOOKUP($A119,'Incurred Real 2022$'!$A$25:$AC$426,'Incurred Real 2022$'!AB$1,FALSE)),"",(VLOOKUP($A119,'Incurred Real 2022$'!$A$25:$AC$426,'Incurred Real 2022$'!AB$1,FALSE))*BZ119*Incurred_Nominal!AB$15)</f>
        <v/>
      </c>
      <c r="AC119" s="13" t="str">
        <f>IF(ISTEXT(VLOOKUP($A119,'Incurred Real 2022$'!$A$25:$AC$426,'Incurred Real 2022$'!AC$1,FALSE)),"",(VLOOKUP($A119,'Incurred Real 2022$'!$A$25:$AC$426,'Incurred Real 2022$'!AC$1,FALSE))*CA119*Incurred_Nominal!AC$15)</f>
        <v/>
      </c>
      <c r="AD119" s="232">
        <f t="shared" si="33"/>
        <v>3504989.68</v>
      </c>
      <c r="AE119" s="232">
        <f t="shared" si="34"/>
        <v>3504989.68</v>
      </c>
      <c r="AF119" s="239">
        <f t="shared" si="35"/>
        <v>4542995.7553108474</v>
      </c>
      <c r="AG119" s="237">
        <f t="shared" si="36"/>
        <v>3549100.2875171392</v>
      </c>
      <c r="AH119" s="240">
        <f t="shared" si="40"/>
        <v>1.2800415280710515</v>
      </c>
      <c r="AI119" s="234">
        <f>VLOOKUP($A119,Incurred_Real!$A$25:$AP$479,Incurred_Real!AI$1,FALSE)</f>
        <v>2019</v>
      </c>
      <c r="AJ119" s="235">
        <f>VLOOKUP($A119,Incurred_Real!$A$25:$AP$479,Incurred_Real!AJ$1,FALSE)</f>
        <v>42186</v>
      </c>
      <c r="AK119" s="236">
        <f>VLOOKUP($A119,Incurred_Real!$A$25:$AP$479,Incurred_Real!AK$1,FALSE)</f>
        <v>2016</v>
      </c>
      <c r="AL119" s="235" t="str">
        <f>VLOOKUP($A119,Incurred_Real!$A$25:$AP$479,Incurred_Real!AL$1,FALSE)</f>
        <v/>
      </c>
      <c r="AM119" s="237">
        <f>IF(AL119="Commissioned Extra","",(IF((AD119)=0,0,SUMPRODUCT($F$17:$U$17,F119:U119))+VLOOKUP($A119,Incurred_Real!$A$25:$BS$376,Incurred_Real!$AO$1,FALSE)))</f>
        <v>4034990.7906563659</v>
      </c>
      <c r="AN119" s="232" cm="1">
        <f t="array" ref="AN119">IF(ROUND(AE119,0)=0,0,LOOKUP(2,1/(F119:AC119&lt;&gt;""),F119:AC119))</f>
        <v>9439.6200000000008</v>
      </c>
      <c r="AO119" s="232">
        <f t="shared" si="37"/>
        <v>0</v>
      </c>
      <c r="AP119" s="78"/>
      <c r="AQ119" s="20"/>
      <c r="AR119" s="245">
        <f>VLOOKUP($A119,Incurred_Real!$A$25:$CD$376,Incurred_Real!AR$1,FALSE)</f>
        <v>0</v>
      </c>
      <c r="AS119" s="246">
        <f>VLOOKUP($A119,Incurred_Real!$A$25:$CD$376,Incurred_Real!AS$1,FALSE)</f>
        <v>0</v>
      </c>
      <c r="AT119" s="246">
        <f>VLOOKUP($A119,Incurred_Real!$A$25:$CD$376,Incurred_Real!AT$1,FALSE)</f>
        <v>0</v>
      </c>
      <c r="AU119" s="246">
        <f>VLOOKUP($A119,Incurred_Real!$A$25:$CD$376,Incurred_Real!AU$1,FALSE)</f>
        <v>0</v>
      </c>
      <c r="AV119" s="246">
        <f>VLOOKUP($A119,Incurred_Real!$A$25:$CD$376,Incurred_Real!AV$1,FALSE)</f>
        <v>0</v>
      </c>
      <c r="AW119" s="246">
        <f>VLOOKUP($A119,Incurred_Real!$A$25:$CD$376,Incurred_Real!AW$1,FALSE)</f>
        <v>0</v>
      </c>
      <c r="AX119" s="246">
        <f>VLOOKUP($A119,Incurred_Real!$A$25:$CD$376,Incurred_Real!AX$1,FALSE)</f>
        <v>0</v>
      </c>
      <c r="AY119" s="246">
        <f>VLOOKUP($A119,Incurred_Real!$A$25:$CD$376,Incurred_Real!AY$1,FALSE)</f>
        <v>0</v>
      </c>
      <c r="AZ119" s="246">
        <f>VLOOKUP($A119,Incurred_Real!$A$25:$CD$376,Incurred_Real!AZ$1,FALSE)</f>
        <v>0</v>
      </c>
      <c r="BA119" s="246">
        <f>VLOOKUP($A119,Incurred_Real!$A$25:$CD$376,Incurred_Real!BA$1,FALSE)</f>
        <v>0</v>
      </c>
      <c r="BB119" s="246">
        <f>VLOOKUP($A119,Incurred_Real!$A$25:$CD$376,Incurred_Real!BB$1,FALSE)</f>
        <v>0</v>
      </c>
      <c r="BC119" s="246">
        <f>VLOOKUP($A119,Incurred_Real!$A$25:$CD$376,Incurred_Real!BC$1,FALSE)</f>
        <v>0</v>
      </c>
      <c r="BD119" s="246">
        <f>VLOOKUP($A119,Incurred_Real!$A$25:$CD$376,Incurred_Real!BD$1,FALSE)</f>
        <v>0</v>
      </c>
      <c r="BE119" s="246">
        <f>VLOOKUP($A119,Incurred_Real!$A$25:$CD$376,Incurred_Real!BE$1,FALSE)</f>
        <v>0</v>
      </c>
      <c r="BF119" s="246">
        <f>VLOOKUP($A119,Incurred_Real!$A$25:$CD$376,Incurred_Real!BF$1,FALSE)</f>
        <v>0</v>
      </c>
      <c r="BG119" s="246">
        <f>VLOOKUP($A119,Incurred_Real!$A$25:$CD$376,Incurred_Real!BG$1,FALSE)</f>
        <v>1</v>
      </c>
      <c r="BH119" s="246">
        <f>VLOOKUP($A119,Incurred_Real!$A$25:$CD$376,Incurred_Real!BH$1,FALSE)</f>
        <v>0</v>
      </c>
      <c r="BI119" s="246">
        <f>VLOOKUP($A119,Incurred_Real!$A$25:$CD$376,Incurred_Real!BI$1,FALSE)</f>
        <v>0</v>
      </c>
      <c r="BJ119" s="246">
        <f>VLOOKUP($A119,Incurred_Real!$A$25:$CD$376,Incurred_Real!BJ$1,FALSE)</f>
        <v>0</v>
      </c>
      <c r="BK119" s="246">
        <f>VLOOKUP($A119,Incurred_Real!$A$25:$CD$376,Incurred_Real!BK$1,FALSE)</f>
        <v>0</v>
      </c>
      <c r="BL119" s="246">
        <f>VLOOKUP($A119,Incurred_Real!$A$25:$CD$376,Incurred_Real!BL$1,FALSE)</f>
        <v>0</v>
      </c>
      <c r="BM119" s="246">
        <f>VLOOKUP($A119,Incurred_Real!$A$25:$CD$376,Incurred_Real!BM$1,FALSE)</f>
        <v>0</v>
      </c>
      <c r="BN119" s="246">
        <f>VLOOKUP($A119,Incurred_Real!$A$25:$CD$376,Incurred_Real!BN$1,FALSE)</f>
        <v>0</v>
      </c>
      <c r="BO119" s="246">
        <f>VLOOKUP($A119,Incurred_Real!$A$25:$CD$376,Incurred_Real!BO$1,FALSE)</f>
        <v>0</v>
      </c>
      <c r="BP119" s="246">
        <f>VLOOKUP($A119,Incurred_Real!$A$25:$CD$376,Incurred_Real!BP$1,FALSE)</f>
        <v>0</v>
      </c>
      <c r="BQ119" s="246">
        <f>VLOOKUP($A119,Incurred_Real!$A$25:$CD$376,Incurred_Real!BQ$1,FALSE)</f>
        <v>0</v>
      </c>
      <c r="BR119" s="246">
        <f>VLOOKUP($A119,Incurred_Real!$A$25:$CD$376,Incurred_Real!BR$1,FALSE)</f>
        <v>0</v>
      </c>
      <c r="BS119" s="254">
        <f t="shared" si="38"/>
        <v>1</v>
      </c>
      <c r="BT119" s="249">
        <f>1+IF(ISNA(VLOOKUP($A119,'Project labour content'!$A$7:$D$255,'Project labour content'!$D$1,FALSE)),VLOOKUP($D119,'Project labour content'!$F$6:$G$15,'Project labour content'!$G$1,FALSE),VLOOKUP($A119,'Project labour content'!$A$7:$D$255,'Project labour content'!$D$1,FALSE))*LabEsc22*1</f>
        <v>1.0008946620064583</v>
      </c>
      <c r="BU119" s="249">
        <f>1+IF(ISNA(VLOOKUP($A119,'Project labour content'!$A$7:$D$255,'Project labour content'!$D$1,FALSE)),VLOOKUP($D119,'Project labour content'!$F$6:$G$15,'Project labour content'!$G$1,FALSE),VLOOKUP($A119,'Project labour content'!$A$7:$D$255,'Project labour content'!$D$1,FALSE))*LabEsc23*1</f>
        <v>1.0017936183905476</v>
      </c>
      <c r="BV119" s="249">
        <f>1+IF(ISNA(VLOOKUP($A119,'Project labour content'!$A$7:$D$255,'Project labour content'!$D$1,FALSE)),VLOOKUP($D119,'Project labour content'!$F$6:$G$15,'Project labour content'!$G$1,FALSE),VLOOKUP($A119,'Project labour content'!$A$7:$D$255,'Project labour content'!$D$1,FALSE))*LabEsc24*1</f>
        <v>1.0026404353043599</v>
      </c>
      <c r="BW119" s="249">
        <f>1+IF(ISNA(VLOOKUP($A119,'Project labour content'!$A$7:$D$255,'Project labour content'!$D$1,FALSE)),VLOOKUP($D119,'Project labour content'!$F$6:$G$15,'Project labour content'!$G$1,FALSE),VLOOKUP($A119,'Project labour content'!$A$7:$D$255,'Project labour content'!$D$1,FALSE))*LabEsc25*1</f>
        <v>1.0037746054242589</v>
      </c>
      <c r="BX119" s="249">
        <f>1+IF(ISNA(VLOOKUP($A119,'Project labour content'!$A$7:$D$255,'Project labour content'!$D$1,FALSE)),VLOOKUP($D119,'Project labour content'!$F$6:$G$15,'Project labour content'!$G$1,FALSE),VLOOKUP($A119,'Project labour content'!$A$7:$D$255,'Project labour content'!$D$1,FALSE))*LabEsc26*1</f>
        <v>1.0050106618265955</v>
      </c>
      <c r="BY119" s="249">
        <f>1+IF(ISNA(VLOOKUP($A119,'Project labour content'!$A$7:$D$255,'Project labour content'!$D$1,FALSE)),VLOOKUP($D119,'Project labour content'!$F$6:$G$15,'Project labour content'!$G$1,FALSE),VLOOKUP($A119,'Project labour content'!$A$7:$D$255,'Project labour content'!$D$1,FALSE))*LabEsc27*1</f>
        <v>1.0057762561459505</v>
      </c>
      <c r="BZ119" s="249">
        <f>1+IF(ISNA(VLOOKUP($A119,'Project labour content'!$A$7:$D$255,'Project labour content'!$D$1,FALSE)),VLOOKUP($D119,'Project labour content'!$F$6:$G$15,'Project labour content'!$G$1,FALSE),VLOOKUP($A119,'Project labour content'!$A$7:$D$255,'Project labour content'!$D$1,FALSE))*LabEsc28*1</f>
        <v>1.0063527486684249</v>
      </c>
      <c r="CA119" s="249">
        <f>1+IF(ISNA(VLOOKUP($A119,'Project labour content'!$A$7:$D$255,'Project labour content'!$D$1,FALSE)),VLOOKUP($D119,'Project labour content'!$F$6:$G$15,'Project labour content'!$G$1,FALSE),VLOOKUP($A119,'Project labour content'!$A$7:$D$255,'Project labour content'!$D$1,FALSE))*LabEsc29*1</f>
        <v>1.0072779038684916</v>
      </c>
      <c r="CB119" s="250" t="str">
        <f>IF(ISNA(VLOOKUP($A119,'Project labour content'!$A$7:$D$255,'Project labour content'!$D$1,FALSE)),"Category","Project")</f>
        <v>Category</v>
      </c>
      <c r="CD119" s="247" t="str">
        <f t="shared" si="39"/>
        <v>11847</v>
      </c>
    </row>
    <row r="120" spans="1:82" x14ac:dyDescent="0.15">
      <c r="A120" s="11" t="s">
        <v>178</v>
      </c>
      <c r="B120" s="11" t="str">
        <f>VLOOKUP($A120,'Incurred Real 2022$'!$A$25:$AC$426,'Incurred Real 2022$'!B$1,FALSE)</f>
        <v>Telecommunications Asset Replacement 2013-18</v>
      </c>
      <c r="C120" s="11" t="str">
        <f>VLOOKUP($A120,'Incurred Real 2022$'!$A$25:$AC$426,'Incurred Real 2022$'!C$1,FALSE)</f>
        <v>ExAnte</v>
      </c>
      <c r="D120" s="11" t="str">
        <f>VLOOKUP($A120,'Incurred Real 2022$'!$A$25:$AC$426,'Incurred Real 2022$'!D$1,FALSE)</f>
        <v>Replacement</v>
      </c>
      <c r="E120" s="11" t="str">
        <f>VLOOKUP($A120,'Incurred Real 2022$'!$A$25:$AC$426,'Incurred Real 2022$'!E$1,FALSE)</f>
        <v>Active</v>
      </c>
      <c r="F120" s="105" t="str">
        <f>IF(VLOOKUP($A120,'Incurred Real 2022$'!$A$25:$AC$426,'Incurred Real 2022$'!F$1,FALSE)=0,"",VLOOKUP($A120,'Incurred Real 2022$'!$A$25:$AC$426,'Incurred Real 2022$'!F$1,FALSE))</f>
        <v/>
      </c>
      <c r="G120" s="105" t="str">
        <f>IF(VLOOKUP($A120,'Incurred Real 2022$'!$A$25:$AC$426,'Incurred Real 2022$'!G$1,FALSE)=0,"",VLOOKUP($A120,'Incurred Real 2022$'!$A$25:$AC$426,'Incurred Real 2022$'!G$1,FALSE))</f>
        <v/>
      </c>
      <c r="H120" s="105" t="str">
        <f>IF(VLOOKUP($A120,'Incurred Real 2022$'!$A$25:$AC$426,'Incurred Real 2022$'!H$1,FALSE)=0,"",VLOOKUP($A120,'Incurred Real 2022$'!$A$25:$AC$426,'Incurred Real 2022$'!H$1,FALSE))</f>
        <v/>
      </c>
      <c r="I120" s="105" t="str">
        <f>IF(VLOOKUP($A120,'Incurred Real 2022$'!$A$25:$AC$426,'Incurred Real 2022$'!I$1,FALSE)=0,"",VLOOKUP($A120,'Incurred Real 2022$'!$A$25:$AC$426,'Incurred Real 2022$'!I$1,FALSE))</f>
        <v/>
      </c>
      <c r="J120" s="105" t="str">
        <f>IF(VLOOKUP($A120,'Incurred Real 2022$'!$A$25:$AC$426,'Incurred Real 2022$'!J$1,FALSE)=0,"",VLOOKUP($A120,'Incurred Real 2022$'!$A$25:$AC$426,'Incurred Real 2022$'!J$1,FALSE))</f>
        <v/>
      </c>
      <c r="K120" s="105" t="str">
        <f>IF(VLOOKUP($A120,'Incurred Real 2022$'!$A$25:$AC$426,'Incurred Real 2022$'!K$1,FALSE)=0,"",VLOOKUP($A120,'Incurred Real 2022$'!$A$25:$AC$426,'Incurred Real 2022$'!K$1,FALSE))</f>
        <v/>
      </c>
      <c r="L120" s="105" t="str">
        <f>IF(VLOOKUP($A120,'Incurred Real 2022$'!$A$25:$AC$426,'Incurred Real 2022$'!L$1,FALSE)=0,"",VLOOKUP($A120,'Incurred Real 2022$'!$A$25:$AC$426,'Incurred Real 2022$'!L$1,FALSE))</f>
        <v/>
      </c>
      <c r="M120" s="105" t="str">
        <f>IF(VLOOKUP($A120,'Incurred Real 2022$'!$A$25:$AC$426,'Incurred Real 2022$'!M$1,FALSE)=0,"",VLOOKUP($A120,'Incurred Real 2022$'!$A$25:$AC$426,'Incurred Real 2022$'!M$1,FALSE))</f>
        <v/>
      </c>
      <c r="N120" s="105" t="str">
        <f>IF(VLOOKUP($A120,'Incurred Real 2022$'!$A$25:$AC$426,'Incurred Real 2022$'!N$1,FALSE)=0,"",VLOOKUP($A120,'Incurred Real 2022$'!$A$25:$AC$426,'Incurred Real 2022$'!N$1,FALSE))</f>
        <v/>
      </c>
      <c r="O120" s="105">
        <f>IF(VLOOKUP($A120,'Incurred Real 2022$'!$A$25:$AC$426,'Incurred Real 2022$'!O$1,FALSE)=0,"",VLOOKUP($A120,'Incurred Real 2022$'!$A$25:$AC$426,'Incurred Real 2022$'!O$1,FALSE))</f>
        <v>157936.68</v>
      </c>
      <c r="P120" s="105">
        <f>IF(VLOOKUP($A120,'Incurred Real 2022$'!$A$25:$AC$426,'Incurred Real 2022$'!P$1,FALSE)=0,"",VLOOKUP($A120,'Incurred Real 2022$'!$A$25:$AC$426,'Incurred Real 2022$'!P$1,FALSE))</f>
        <v>735154.39</v>
      </c>
      <c r="Q120" s="105">
        <f>IF(VLOOKUP($A120,'Incurred Real 2022$'!$A$25:$AC$426,'Incurred Real 2022$'!Q$1,FALSE)=0,"",VLOOKUP($A120,'Incurred Real 2022$'!$A$25:$AC$426,'Incurred Real 2022$'!Q$1,FALSE))</f>
        <v>2776255.09</v>
      </c>
      <c r="R120" s="105">
        <f>IF(VLOOKUP($A120,'Incurred Real 2022$'!$A$25:$AC$426,'Incurred Real 2022$'!R$1,FALSE)=0,"",VLOOKUP($A120,'Incurred Real 2022$'!$A$25:$AC$426,'Incurred Real 2022$'!R$1,FALSE))</f>
        <v>2043187.19</v>
      </c>
      <c r="S120" s="105">
        <f>IF(VLOOKUP($A120,'Incurred Real 2022$'!$A$25:$AC$426,'Incurred Real 2022$'!S$1,FALSE)=0,"",VLOOKUP($A120,'Incurred Real 2022$'!$A$25:$AC$426,'Incurred Real 2022$'!S$1,FALSE))</f>
        <v>399857.16</v>
      </c>
      <c r="T120" s="105">
        <f>IF(VLOOKUP($A120,'Incurred Real 2022$'!$A$25:$AC$426,'Incurred Real 2022$'!T$1,FALSE)=0,"",VLOOKUP($A120,'Incurred Real 2022$'!$A$25:$AC$426,'Incurred Real 2022$'!T$1,FALSE))</f>
        <v>633595.85</v>
      </c>
      <c r="U120" s="105">
        <f>IF(VLOOKUP($A120,'Incurred Real 2022$'!$A$25:$AC$426,'Incurred Real 2022$'!U$1,FALSE)=0,"",VLOOKUP($A120,'Incurred Real 2022$'!$A$25:$AC$426,'Incurred Real 2022$'!U$1,FALSE))</f>
        <v>-121473.23</v>
      </c>
      <c r="V120" s="13">
        <f>IF(ISTEXT(VLOOKUP($A120,'Incurred Real 2022$'!$A$25:$AC$426,'Incurred Real 2022$'!V$1,FALSE)),"",(VLOOKUP($A120,'Incurred Real 2022$'!$A$25:$AC$426,'Incurred Real 2022$'!V$1,FALSE))*BT120*Incurred_Nominal!V$15)</f>
        <v>42413.002282661524</v>
      </c>
      <c r="W120" s="13" t="str">
        <f>IF(ISTEXT(VLOOKUP($A120,'Incurred Real 2022$'!$A$25:$AC$426,'Incurred Real 2022$'!W$1,FALSE)),"",(VLOOKUP($A120,'Incurred Real 2022$'!$A$25:$AC$426,'Incurred Real 2022$'!W$1,FALSE))*BU120*Incurred_Nominal!W$15)</f>
        <v/>
      </c>
      <c r="X120" s="13" t="str">
        <f>IF(ISTEXT(VLOOKUP($A120,'Incurred Real 2022$'!$A$25:$AC$426,'Incurred Real 2022$'!X$1,FALSE)),"",(VLOOKUP($A120,'Incurred Real 2022$'!$A$25:$AC$426,'Incurred Real 2022$'!X$1,FALSE))*BV120*Incurred_Nominal!X$15)</f>
        <v/>
      </c>
      <c r="Y120" s="13" t="str">
        <f>IF(ISTEXT(VLOOKUP($A120,'Incurred Real 2022$'!$A$25:$AC$426,'Incurred Real 2022$'!Y$1,FALSE)),"",(VLOOKUP($A120,'Incurred Real 2022$'!$A$25:$AC$426,'Incurred Real 2022$'!Y$1,FALSE))*BW120*Incurred_Nominal!Y$15)</f>
        <v/>
      </c>
      <c r="Z120" s="13" t="str">
        <f>IF(ISTEXT(VLOOKUP($A120,'Incurred Real 2022$'!$A$25:$AC$426,'Incurred Real 2022$'!Z$1,FALSE)),"",(VLOOKUP($A120,'Incurred Real 2022$'!$A$25:$AC$426,'Incurred Real 2022$'!Z$1,FALSE))*BX120*Incurred_Nominal!Z$15)</f>
        <v/>
      </c>
      <c r="AA120" s="13" t="str">
        <f>IF(ISTEXT(VLOOKUP($A120,'Incurred Real 2022$'!$A$25:$AC$426,'Incurred Real 2022$'!AA$1,FALSE)),"",(VLOOKUP($A120,'Incurred Real 2022$'!$A$25:$AC$426,'Incurred Real 2022$'!AA$1,FALSE))*BY120*Incurred_Nominal!AA$15)</f>
        <v/>
      </c>
      <c r="AB120" s="13" t="str">
        <f>IF(ISTEXT(VLOOKUP($A120,'Incurred Real 2022$'!$A$25:$AC$426,'Incurred Real 2022$'!AB$1,FALSE)),"",(VLOOKUP($A120,'Incurred Real 2022$'!$A$25:$AC$426,'Incurred Real 2022$'!AB$1,FALSE))*BZ120*Incurred_Nominal!AB$15)</f>
        <v/>
      </c>
      <c r="AC120" s="13" t="str">
        <f>IF(ISTEXT(VLOOKUP($A120,'Incurred Real 2022$'!$A$25:$AC$426,'Incurred Real 2022$'!AC$1,FALSE)),"",(VLOOKUP($A120,'Incurred Real 2022$'!$A$25:$AC$426,'Incurred Real 2022$'!AC$1,FALSE))*CA120*Incurred_Nominal!AC$15)</f>
        <v/>
      </c>
      <c r="AD120" s="232">
        <f t="shared" si="33"/>
        <v>6666926.1322826603</v>
      </c>
      <c r="AE120" s="232">
        <f t="shared" si="34"/>
        <v>6909872.5922826612</v>
      </c>
      <c r="AF120" s="239">
        <f t="shared" si="35"/>
        <v>8284694.1493907236</v>
      </c>
      <c r="AG120" s="237">
        <f t="shared" si="36"/>
        <v>7182319.7240651287</v>
      </c>
      <c r="AH120" s="240">
        <f t="shared" si="40"/>
        <v>1.1534844545602685</v>
      </c>
      <c r="AI120" s="234">
        <f>VLOOKUP($A120,Incurred_Real!$A$25:$AP$479,Incurred_Real!AI$1,FALSE)</f>
        <v>2022</v>
      </c>
      <c r="AJ120" s="235">
        <f>VLOOKUP($A120,Incurred_Real!$A$25:$AP$479,Incurred_Real!AJ$1,FALSE)</f>
        <v>44494</v>
      </c>
      <c r="AK120" s="236">
        <f>VLOOKUP($A120,Incurred_Real!$A$25:$AP$479,Incurred_Real!AK$1,FALSE)</f>
        <v>2022</v>
      </c>
      <c r="AL120" s="235" t="str">
        <f>VLOOKUP($A120,Incurred_Real!$A$25:$AP$479,Incurred_Real!AL$1,FALSE)</f>
        <v/>
      </c>
      <c r="AM120" s="237">
        <f>IF(AL120="Commissioned Extra","",(IF((AD120)=0,0,SUMPRODUCT($F$17:$U$17,F120:U120))+VLOOKUP($A120,Incurred_Real!$A$25:$BS$376,Incurred_Real!$AO$1,FALSE)))</f>
        <v>7358804.8911908753</v>
      </c>
      <c r="AN120" s="232" cm="1">
        <f t="array" ref="AN120">IF(ROUND(AE120,0)=0,0,LOOKUP(2,1/(F120:AC120&lt;&gt;""),F120:AC120))</f>
        <v>42413.002282661524</v>
      </c>
      <c r="AO120" s="232">
        <f t="shared" si="37"/>
        <v>42413.002282661524</v>
      </c>
      <c r="AP120" s="78"/>
      <c r="AQ120" s="20"/>
      <c r="AR120" s="245">
        <f>VLOOKUP($A120,Incurred_Real!$A$25:$CD$376,Incurred_Real!AR$1,FALSE)</f>
        <v>0</v>
      </c>
      <c r="AS120" s="246">
        <f>VLOOKUP($A120,Incurred_Real!$A$25:$CD$376,Incurred_Real!AS$1,FALSE)</f>
        <v>0</v>
      </c>
      <c r="AT120" s="246">
        <f>VLOOKUP($A120,Incurred_Real!$A$25:$CD$376,Incurred_Real!AT$1,FALSE)</f>
        <v>0</v>
      </c>
      <c r="AU120" s="246">
        <f>VLOOKUP($A120,Incurred_Real!$A$25:$CD$376,Incurred_Real!AU$1,FALSE)</f>
        <v>0</v>
      </c>
      <c r="AV120" s="246">
        <f>VLOOKUP($A120,Incurred_Real!$A$25:$CD$376,Incurred_Real!AV$1,FALSE)</f>
        <v>1</v>
      </c>
      <c r="AW120" s="246">
        <f>VLOOKUP($A120,Incurred_Real!$A$25:$CD$376,Incurred_Real!AW$1,FALSE)</f>
        <v>0</v>
      </c>
      <c r="AX120" s="246">
        <f>VLOOKUP($A120,Incurred_Real!$A$25:$CD$376,Incurred_Real!AX$1,FALSE)</f>
        <v>0</v>
      </c>
      <c r="AY120" s="246">
        <f>VLOOKUP($A120,Incurred_Real!$A$25:$CD$376,Incurred_Real!AY$1,FALSE)</f>
        <v>0</v>
      </c>
      <c r="AZ120" s="246">
        <f>VLOOKUP($A120,Incurred_Real!$A$25:$CD$376,Incurred_Real!AZ$1,FALSE)</f>
        <v>0</v>
      </c>
      <c r="BA120" s="246">
        <f>VLOOKUP($A120,Incurred_Real!$A$25:$CD$376,Incurred_Real!BA$1,FALSE)</f>
        <v>0</v>
      </c>
      <c r="BB120" s="246">
        <f>VLOOKUP($A120,Incurred_Real!$A$25:$CD$376,Incurred_Real!BB$1,FALSE)</f>
        <v>0</v>
      </c>
      <c r="BC120" s="246">
        <f>VLOOKUP($A120,Incurred_Real!$A$25:$CD$376,Incurred_Real!BC$1,FALSE)</f>
        <v>0</v>
      </c>
      <c r="BD120" s="246">
        <f>VLOOKUP($A120,Incurred_Real!$A$25:$CD$376,Incurred_Real!BD$1,FALSE)</f>
        <v>0</v>
      </c>
      <c r="BE120" s="246">
        <f>VLOOKUP($A120,Incurred_Real!$A$25:$CD$376,Incurred_Real!BE$1,FALSE)</f>
        <v>0</v>
      </c>
      <c r="BF120" s="246">
        <f>VLOOKUP($A120,Incurred_Real!$A$25:$CD$376,Incurred_Real!BF$1,FALSE)</f>
        <v>0</v>
      </c>
      <c r="BG120" s="246">
        <f>VLOOKUP($A120,Incurred_Real!$A$25:$CD$376,Incurred_Real!BG$1,FALSE)</f>
        <v>0</v>
      </c>
      <c r="BH120" s="246">
        <f>VLOOKUP($A120,Incurred_Real!$A$25:$CD$376,Incurred_Real!BH$1,FALSE)</f>
        <v>0</v>
      </c>
      <c r="BI120" s="246">
        <f>VLOOKUP($A120,Incurred_Real!$A$25:$CD$376,Incurred_Real!BI$1,FALSE)</f>
        <v>0</v>
      </c>
      <c r="BJ120" s="246">
        <f>VLOOKUP($A120,Incurred_Real!$A$25:$CD$376,Incurred_Real!BJ$1,FALSE)</f>
        <v>0</v>
      </c>
      <c r="BK120" s="246">
        <f>VLOOKUP($A120,Incurred_Real!$A$25:$CD$376,Incurred_Real!BK$1,FALSE)</f>
        <v>0</v>
      </c>
      <c r="BL120" s="246">
        <f>VLOOKUP($A120,Incurred_Real!$A$25:$CD$376,Incurred_Real!BL$1,FALSE)</f>
        <v>0</v>
      </c>
      <c r="BM120" s="246">
        <f>VLOOKUP($A120,Incurred_Real!$A$25:$CD$376,Incurred_Real!BM$1,FALSE)</f>
        <v>0</v>
      </c>
      <c r="BN120" s="246">
        <f>VLOOKUP($A120,Incurred_Real!$A$25:$CD$376,Incurred_Real!BN$1,FALSE)</f>
        <v>0</v>
      </c>
      <c r="BO120" s="246">
        <f>VLOOKUP($A120,Incurred_Real!$A$25:$CD$376,Incurred_Real!BO$1,FALSE)</f>
        <v>0</v>
      </c>
      <c r="BP120" s="246">
        <f>VLOOKUP($A120,Incurred_Real!$A$25:$CD$376,Incurred_Real!BP$1,FALSE)</f>
        <v>0</v>
      </c>
      <c r="BQ120" s="246">
        <f>VLOOKUP($A120,Incurred_Real!$A$25:$CD$376,Incurred_Real!BQ$1,FALSE)</f>
        <v>0</v>
      </c>
      <c r="BR120" s="246">
        <f>VLOOKUP($A120,Incurred_Real!$A$25:$CD$376,Incurred_Real!BR$1,FALSE)</f>
        <v>0</v>
      </c>
      <c r="BS120" s="254">
        <f t="shared" si="38"/>
        <v>1</v>
      </c>
      <c r="BT120" s="249">
        <f>1+IF(ISNA(VLOOKUP($A120,'Project labour content'!$A$7:$D$255,'Project labour content'!$D$1,FALSE)),VLOOKUP($D120,'Project labour content'!$F$6:$G$15,'Project labour content'!$G$1,FALSE),VLOOKUP($A120,'Project labour content'!$A$7:$D$255,'Project labour content'!$D$1,FALSE))*LabEsc22*1</f>
        <v>1.0009403359997264</v>
      </c>
      <c r="BU120" s="249">
        <f>1+IF(ISNA(VLOOKUP($A120,'Project labour content'!$A$7:$D$255,'Project labour content'!$D$1,FALSE)),VLOOKUP($D120,'Project labour content'!$F$6:$G$15,'Project labour content'!$G$1,FALSE),VLOOKUP($A120,'Project labour content'!$A$7:$D$255,'Project labour content'!$D$1,FALSE))*LabEsc23*1</f>
        <v>1.0018851856122513</v>
      </c>
      <c r="BV120" s="249">
        <f>1+IF(ISNA(VLOOKUP($A120,'Project labour content'!$A$7:$D$255,'Project labour content'!$D$1,FALSE)),VLOOKUP($D120,'Project labour content'!$F$6:$G$15,'Project labour content'!$G$1,FALSE),VLOOKUP($A120,'Project labour content'!$A$7:$D$255,'Project labour content'!$D$1,FALSE))*LabEsc24*1</f>
        <v>1.00277523394725</v>
      </c>
      <c r="BW120" s="249">
        <f>1+IF(ISNA(VLOOKUP($A120,'Project labour content'!$A$7:$D$255,'Project labour content'!$D$1,FALSE)),VLOOKUP($D120,'Project labour content'!$F$6:$G$15,'Project labour content'!$G$1,FALSE),VLOOKUP($A120,'Project labour content'!$A$7:$D$255,'Project labour content'!$D$1,FALSE))*LabEsc25*1</f>
        <v>1.0039673053505913</v>
      </c>
      <c r="BX120" s="249">
        <f>1+IF(ISNA(VLOOKUP($A120,'Project labour content'!$A$7:$D$255,'Project labour content'!$D$1,FALSE)),VLOOKUP($D120,'Project labour content'!$F$6:$G$15,'Project labour content'!$G$1,FALSE),VLOOKUP($A120,'Project labour content'!$A$7:$D$255,'Project labour content'!$D$1,FALSE))*LabEsc26*1</f>
        <v>1.0052664645016662</v>
      </c>
      <c r="BY120" s="249">
        <f>1+IF(ISNA(VLOOKUP($A120,'Project labour content'!$A$7:$D$255,'Project labour content'!$D$1,FALSE)),VLOOKUP($D120,'Project labour content'!$F$6:$G$15,'Project labour content'!$G$1,FALSE),VLOOKUP($A120,'Project labour content'!$A$7:$D$255,'Project labour content'!$D$1,FALSE))*LabEsc27*1</f>
        <v>1.0060711436927783</v>
      </c>
      <c r="BZ120" s="249">
        <f>1+IF(ISNA(VLOOKUP($A120,'Project labour content'!$A$7:$D$255,'Project labour content'!$D$1,FALSE)),VLOOKUP($D120,'Project labour content'!$F$6:$G$15,'Project labour content'!$G$1,FALSE),VLOOKUP($A120,'Project labour content'!$A$7:$D$255,'Project labour content'!$D$1,FALSE))*LabEsc28*1</f>
        <v>1.0066770671236855</v>
      </c>
      <c r="CA120" s="249">
        <f>1+IF(ISNA(VLOOKUP($A120,'Project labour content'!$A$7:$D$255,'Project labour content'!$D$1,FALSE)),VLOOKUP($D120,'Project labour content'!$F$6:$G$15,'Project labour content'!$G$1,FALSE),VLOOKUP($A120,'Project labour content'!$A$7:$D$255,'Project labour content'!$D$1,FALSE))*LabEsc29*1</f>
        <v>1.0076494530456055</v>
      </c>
      <c r="CB120" s="250" t="str">
        <f>IF(ISNA(VLOOKUP($A120,'Project labour content'!$A$7:$D$255,'Project labour content'!$D$1,FALSE)),"Category","Project")</f>
        <v>Project</v>
      </c>
      <c r="CD120" s="247" t="str">
        <f t="shared" si="39"/>
        <v>11854</v>
      </c>
    </row>
    <row r="121" spans="1:82" x14ac:dyDescent="0.15">
      <c r="A121" s="11" t="s">
        <v>179</v>
      </c>
      <c r="B121" s="11" t="str">
        <f>VLOOKUP($A121,'Incurred Real 2022$'!$A$25:$AC$426,'Incurred Real 2022$'!B$1,FALSE)</f>
        <v>Telecommunications Network Optimisation Stage 2</v>
      </c>
      <c r="C121" s="11" t="str">
        <f>VLOOKUP($A121,'Incurred Real 2022$'!$A$25:$AC$426,'Incurred Real 2022$'!C$1,FALSE)</f>
        <v>ExAnte</v>
      </c>
      <c r="D121" s="11" t="str">
        <f>VLOOKUP($A121,'Incurred Real 2022$'!$A$25:$AC$426,'Incurred Real 2022$'!D$1,FALSE)</f>
        <v>Augmentation</v>
      </c>
      <c r="E121" s="11" t="str">
        <f>VLOOKUP($A121,'Incurred Real 2022$'!$A$25:$AC$426,'Incurred Real 2022$'!E$1,FALSE)</f>
        <v>Closed</v>
      </c>
      <c r="F121" s="105" t="str">
        <f>IF(VLOOKUP($A121,'Incurred Real 2022$'!$A$25:$AC$426,'Incurred Real 2022$'!F$1,FALSE)=0,"",VLOOKUP($A121,'Incurred Real 2022$'!$A$25:$AC$426,'Incurred Real 2022$'!F$1,FALSE))</f>
        <v/>
      </c>
      <c r="G121" s="105" t="str">
        <f>IF(VLOOKUP($A121,'Incurred Real 2022$'!$A$25:$AC$426,'Incurred Real 2022$'!G$1,FALSE)=0,"",VLOOKUP($A121,'Incurred Real 2022$'!$A$25:$AC$426,'Incurred Real 2022$'!G$1,FALSE))</f>
        <v/>
      </c>
      <c r="H121" s="105" t="str">
        <f>IF(VLOOKUP($A121,'Incurred Real 2022$'!$A$25:$AC$426,'Incurred Real 2022$'!H$1,FALSE)=0,"",VLOOKUP($A121,'Incurred Real 2022$'!$A$25:$AC$426,'Incurred Real 2022$'!H$1,FALSE))</f>
        <v/>
      </c>
      <c r="I121" s="105" t="str">
        <f>IF(VLOOKUP($A121,'Incurred Real 2022$'!$A$25:$AC$426,'Incurred Real 2022$'!I$1,FALSE)=0,"",VLOOKUP($A121,'Incurred Real 2022$'!$A$25:$AC$426,'Incurred Real 2022$'!I$1,FALSE))</f>
        <v/>
      </c>
      <c r="J121" s="105" t="str">
        <f>IF(VLOOKUP($A121,'Incurred Real 2022$'!$A$25:$AC$426,'Incurred Real 2022$'!J$1,FALSE)=0,"",VLOOKUP($A121,'Incurred Real 2022$'!$A$25:$AC$426,'Incurred Real 2022$'!J$1,FALSE))</f>
        <v/>
      </c>
      <c r="K121" s="105" t="str">
        <f>IF(VLOOKUP($A121,'Incurred Real 2022$'!$A$25:$AC$426,'Incurred Real 2022$'!K$1,FALSE)=0,"",VLOOKUP($A121,'Incurred Real 2022$'!$A$25:$AC$426,'Incurred Real 2022$'!K$1,FALSE))</f>
        <v/>
      </c>
      <c r="L121" s="105" t="str">
        <f>IF(VLOOKUP($A121,'Incurred Real 2022$'!$A$25:$AC$426,'Incurred Real 2022$'!L$1,FALSE)=0,"",VLOOKUP($A121,'Incurred Real 2022$'!$A$25:$AC$426,'Incurred Real 2022$'!L$1,FALSE))</f>
        <v/>
      </c>
      <c r="M121" s="105">
        <f>IF(VLOOKUP($A121,'Incurred Real 2022$'!$A$25:$AC$426,'Incurred Real 2022$'!M$1,FALSE)=0,"",VLOOKUP($A121,'Incurred Real 2022$'!$A$25:$AC$426,'Incurred Real 2022$'!M$1,FALSE))</f>
        <v>185716.89</v>
      </c>
      <c r="N121" s="105">
        <f>IF(VLOOKUP($A121,'Incurred Real 2022$'!$A$25:$AC$426,'Incurred Real 2022$'!N$1,FALSE)=0,"",VLOOKUP($A121,'Incurred Real 2022$'!$A$25:$AC$426,'Incurred Real 2022$'!N$1,FALSE))</f>
        <v>254436.19</v>
      </c>
      <c r="O121" s="105">
        <f>IF(VLOOKUP($A121,'Incurred Real 2022$'!$A$25:$AC$426,'Incurred Real 2022$'!O$1,FALSE)=0,"",VLOOKUP($A121,'Incurred Real 2022$'!$A$25:$AC$426,'Incurred Real 2022$'!O$1,FALSE))</f>
        <v>414371.98</v>
      </c>
      <c r="P121" s="105">
        <f>IF(VLOOKUP($A121,'Incurred Real 2022$'!$A$25:$AC$426,'Incurred Real 2022$'!P$1,FALSE)=0,"",VLOOKUP($A121,'Incurred Real 2022$'!$A$25:$AC$426,'Incurred Real 2022$'!P$1,FALSE))</f>
        <v>375632.94</v>
      </c>
      <c r="Q121" s="105">
        <f>IF(VLOOKUP($A121,'Incurred Real 2022$'!$A$25:$AC$426,'Incurred Real 2022$'!Q$1,FALSE)=0,"",VLOOKUP($A121,'Incurred Real 2022$'!$A$25:$AC$426,'Incurred Real 2022$'!Q$1,FALSE))</f>
        <v>353737.62</v>
      </c>
      <c r="R121" s="105">
        <f>IF(VLOOKUP($A121,'Incurred Real 2022$'!$A$25:$AC$426,'Incurred Real 2022$'!R$1,FALSE)=0,"",VLOOKUP($A121,'Incurred Real 2022$'!$A$25:$AC$426,'Incurred Real 2022$'!R$1,FALSE))</f>
        <v>346.74</v>
      </c>
      <c r="S121" s="105">
        <f>IF(VLOOKUP($A121,'Incurred Real 2022$'!$A$25:$AC$426,'Incurred Real 2022$'!S$1,FALSE)=0,"",VLOOKUP($A121,'Incurred Real 2022$'!$A$25:$AC$426,'Incurred Real 2022$'!S$1,FALSE))</f>
        <v>-1027.27</v>
      </c>
      <c r="T121" s="105" t="str">
        <f>IF(VLOOKUP($A121,'Incurred Real 2022$'!$A$25:$AC$426,'Incurred Real 2022$'!T$1,FALSE)=0,"",VLOOKUP($A121,'Incurred Real 2022$'!$A$25:$AC$426,'Incurred Real 2022$'!T$1,FALSE))</f>
        <v/>
      </c>
      <c r="U121" s="105" t="str">
        <f>IF(VLOOKUP($A121,'Incurred Real 2022$'!$A$25:$AC$426,'Incurred Real 2022$'!U$1,FALSE)=0,"",VLOOKUP($A121,'Incurred Real 2022$'!$A$25:$AC$426,'Incurred Real 2022$'!U$1,FALSE))</f>
        <v/>
      </c>
      <c r="V121" s="13" t="str">
        <f>IF(ISTEXT(VLOOKUP($A121,'Incurred Real 2022$'!$A$25:$AC$426,'Incurred Real 2022$'!V$1,FALSE)),"",(VLOOKUP($A121,'Incurred Real 2022$'!$A$25:$AC$426,'Incurred Real 2022$'!V$1,FALSE))*BT121*Incurred_Nominal!V$15)</f>
        <v/>
      </c>
      <c r="W121" s="13" t="str">
        <f>IF(ISTEXT(VLOOKUP($A121,'Incurred Real 2022$'!$A$25:$AC$426,'Incurred Real 2022$'!W$1,FALSE)),"",(VLOOKUP($A121,'Incurred Real 2022$'!$A$25:$AC$426,'Incurred Real 2022$'!W$1,FALSE))*BU121*Incurred_Nominal!W$15)</f>
        <v/>
      </c>
      <c r="X121" s="13" t="str">
        <f>IF(ISTEXT(VLOOKUP($A121,'Incurred Real 2022$'!$A$25:$AC$426,'Incurred Real 2022$'!X$1,FALSE)),"",(VLOOKUP($A121,'Incurred Real 2022$'!$A$25:$AC$426,'Incurred Real 2022$'!X$1,FALSE))*BV121*Incurred_Nominal!X$15)</f>
        <v/>
      </c>
      <c r="Y121" s="13" t="str">
        <f>IF(ISTEXT(VLOOKUP($A121,'Incurred Real 2022$'!$A$25:$AC$426,'Incurred Real 2022$'!Y$1,FALSE)),"",(VLOOKUP($A121,'Incurred Real 2022$'!$A$25:$AC$426,'Incurred Real 2022$'!Y$1,FALSE))*BW121*Incurred_Nominal!Y$15)</f>
        <v/>
      </c>
      <c r="Z121" s="13" t="str">
        <f>IF(ISTEXT(VLOOKUP($A121,'Incurred Real 2022$'!$A$25:$AC$426,'Incurred Real 2022$'!Z$1,FALSE)),"",(VLOOKUP($A121,'Incurred Real 2022$'!$A$25:$AC$426,'Incurred Real 2022$'!Z$1,FALSE))*BX121*Incurred_Nominal!Z$15)</f>
        <v/>
      </c>
      <c r="AA121" s="13" t="str">
        <f>IF(ISTEXT(VLOOKUP($A121,'Incurred Real 2022$'!$A$25:$AC$426,'Incurred Real 2022$'!AA$1,FALSE)),"",(VLOOKUP($A121,'Incurred Real 2022$'!$A$25:$AC$426,'Incurred Real 2022$'!AA$1,FALSE))*BY121*Incurred_Nominal!AA$15)</f>
        <v/>
      </c>
      <c r="AB121" s="13" t="str">
        <f>IF(ISTEXT(VLOOKUP($A121,'Incurred Real 2022$'!$A$25:$AC$426,'Incurred Real 2022$'!AB$1,FALSE)),"",(VLOOKUP($A121,'Incurred Real 2022$'!$A$25:$AC$426,'Incurred Real 2022$'!AB$1,FALSE))*BZ121*Incurred_Nominal!AB$15)</f>
        <v/>
      </c>
      <c r="AC121" s="13" t="str">
        <f>IF(ISTEXT(VLOOKUP($A121,'Incurred Real 2022$'!$A$25:$AC$426,'Incurred Real 2022$'!AC$1,FALSE)),"",(VLOOKUP($A121,'Incurred Real 2022$'!$A$25:$AC$426,'Incurred Real 2022$'!AC$1,FALSE))*CA121*Incurred_Nominal!AC$15)</f>
        <v/>
      </c>
      <c r="AD121" s="232">
        <f t="shared" si="33"/>
        <v>1583215.09</v>
      </c>
      <c r="AE121" s="232">
        <f t="shared" si="34"/>
        <v>1585269.6300000001</v>
      </c>
      <c r="AF121" s="239">
        <f t="shared" si="35"/>
        <v>2046276.9137447916</v>
      </c>
      <c r="AG121" s="237">
        <f t="shared" si="36"/>
        <v>1663609.8178116104</v>
      </c>
      <c r="AH121" s="240">
        <f t="shared" si="40"/>
        <v>1.230022143315167</v>
      </c>
      <c r="AI121" s="234">
        <f>VLOOKUP($A121,Incurred_Real!$A$25:$AP$479,Incurred_Real!AI$1,FALSE)</f>
        <v>2019</v>
      </c>
      <c r="AJ121" s="235">
        <f>VLOOKUP($A121,Incurred_Real!$A$25:$AP$479,Incurred_Real!AJ$1,FALSE)</f>
        <v>42961</v>
      </c>
      <c r="AK121" s="236">
        <f>VLOOKUP($A121,Incurred_Real!$A$25:$AP$479,Incurred_Real!AK$1,FALSE)</f>
        <v>2018</v>
      </c>
      <c r="AL121" s="235" t="str">
        <f>VLOOKUP($A121,Incurred_Real!$A$25:$AP$479,Incurred_Real!AL$1,FALSE)</f>
        <v/>
      </c>
      <c r="AM121" s="237">
        <f>IF(AL121="Commissioned Extra","",(IF((AD121)=0,0,SUMPRODUCT($F$17:$U$17,F121:U121))+VLOOKUP($A121,Incurred_Real!$A$25:$BS$376,Incurred_Real!$AO$1,FALSE)))</f>
        <v>1817458.9955186986</v>
      </c>
      <c r="AN121" s="232" cm="1">
        <f t="array" ref="AN121">IF(ROUND(AE121,0)=0,0,LOOKUP(2,1/(F121:AC121&lt;&gt;""),F121:AC121))</f>
        <v>-1027.27</v>
      </c>
      <c r="AO121" s="232">
        <f t="shared" si="37"/>
        <v>0</v>
      </c>
      <c r="AP121" s="78"/>
      <c r="AQ121" s="20"/>
      <c r="AR121" s="245">
        <f>VLOOKUP($A121,Incurred_Real!$A$25:$CD$376,Incurred_Real!AR$1,FALSE)</f>
        <v>0</v>
      </c>
      <c r="AS121" s="246">
        <f>VLOOKUP($A121,Incurred_Real!$A$25:$CD$376,Incurred_Real!AS$1,FALSE)</f>
        <v>0</v>
      </c>
      <c r="AT121" s="246">
        <f>VLOOKUP($A121,Incurred_Real!$A$25:$CD$376,Incurred_Real!AT$1,FALSE)</f>
        <v>0</v>
      </c>
      <c r="AU121" s="246">
        <f>VLOOKUP($A121,Incurred_Real!$A$25:$CD$376,Incurred_Real!AU$1,FALSE)</f>
        <v>1</v>
      </c>
      <c r="AV121" s="246">
        <f>VLOOKUP($A121,Incurred_Real!$A$25:$CD$376,Incurred_Real!AV$1,FALSE)</f>
        <v>0</v>
      </c>
      <c r="AW121" s="246">
        <f>VLOOKUP($A121,Incurred_Real!$A$25:$CD$376,Incurred_Real!AW$1,FALSE)</f>
        <v>0</v>
      </c>
      <c r="AX121" s="246">
        <f>VLOOKUP($A121,Incurred_Real!$A$25:$CD$376,Incurred_Real!AX$1,FALSE)</f>
        <v>0</v>
      </c>
      <c r="AY121" s="246">
        <f>VLOOKUP($A121,Incurred_Real!$A$25:$CD$376,Incurred_Real!AY$1,FALSE)</f>
        <v>0</v>
      </c>
      <c r="AZ121" s="246">
        <f>VLOOKUP($A121,Incurred_Real!$A$25:$CD$376,Incurred_Real!AZ$1,FALSE)</f>
        <v>0</v>
      </c>
      <c r="BA121" s="246">
        <f>VLOOKUP($A121,Incurred_Real!$A$25:$CD$376,Incurred_Real!BA$1,FALSE)</f>
        <v>0</v>
      </c>
      <c r="BB121" s="246">
        <f>VLOOKUP($A121,Incurred_Real!$A$25:$CD$376,Incurred_Real!BB$1,FALSE)</f>
        <v>0</v>
      </c>
      <c r="BC121" s="246">
        <f>VLOOKUP($A121,Incurred_Real!$A$25:$CD$376,Incurred_Real!BC$1,FALSE)</f>
        <v>0</v>
      </c>
      <c r="BD121" s="246">
        <f>VLOOKUP($A121,Incurred_Real!$A$25:$CD$376,Incurred_Real!BD$1,FALSE)</f>
        <v>0</v>
      </c>
      <c r="BE121" s="246">
        <f>VLOOKUP($A121,Incurred_Real!$A$25:$CD$376,Incurred_Real!BE$1,FALSE)</f>
        <v>0</v>
      </c>
      <c r="BF121" s="246">
        <f>VLOOKUP($A121,Incurred_Real!$A$25:$CD$376,Incurred_Real!BF$1,FALSE)</f>
        <v>0</v>
      </c>
      <c r="BG121" s="246">
        <f>VLOOKUP($A121,Incurred_Real!$A$25:$CD$376,Incurred_Real!BG$1,FALSE)</f>
        <v>0</v>
      </c>
      <c r="BH121" s="246">
        <f>VLOOKUP($A121,Incurred_Real!$A$25:$CD$376,Incurred_Real!BH$1,FALSE)</f>
        <v>0</v>
      </c>
      <c r="BI121" s="246">
        <f>VLOOKUP($A121,Incurred_Real!$A$25:$CD$376,Incurred_Real!BI$1,FALSE)</f>
        <v>0</v>
      </c>
      <c r="BJ121" s="246">
        <f>VLOOKUP($A121,Incurred_Real!$A$25:$CD$376,Incurred_Real!BJ$1,FALSE)</f>
        <v>0</v>
      </c>
      <c r="BK121" s="246">
        <f>VLOOKUP($A121,Incurred_Real!$A$25:$CD$376,Incurred_Real!BK$1,FALSE)</f>
        <v>0</v>
      </c>
      <c r="BL121" s="246">
        <f>VLOOKUP($A121,Incurred_Real!$A$25:$CD$376,Incurred_Real!BL$1,FALSE)</f>
        <v>0</v>
      </c>
      <c r="BM121" s="246">
        <f>VLOOKUP($A121,Incurred_Real!$A$25:$CD$376,Incurred_Real!BM$1,FALSE)</f>
        <v>0</v>
      </c>
      <c r="BN121" s="246">
        <f>VLOOKUP($A121,Incurred_Real!$A$25:$CD$376,Incurred_Real!BN$1,FALSE)</f>
        <v>0</v>
      </c>
      <c r="BO121" s="246">
        <f>VLOOKUP($A121,Incurred_Real!$A$25:$CD$376,Incurred_Real!BO$1,FALSE)</f>
        <v>0</v>
      </c>
      <c r="BP121" s="246">
        <f>VLOOKUP($A121,Incurred_Real!$A$25:$CD$376,Incurred_Real!BP$1,FALSE)</f>
        <v>0</v>
      </c>
      <c r="BQ121" s="246">
        <f>VLOOKUP($A121,Incurred_Real!$A$25:$CD$376,Incurred_Real!BQ$1,FALSE)</f>
        <v>0</v>
      </c>
      <c r="BR121" s="246">
        <f>VLOOKUP($A121,Incurred_Real!$A$25:$CD$376,Incurred_Real!BR$1,FALSE)</f>
        <v>0</v>
      </c>
      <c r="BS121" s="254">
        <f t="shared" si="38"/>
        <v>1</v>
      </c>
      <c r="BT121" s="249">
        <f>1+IF(ISNA(VLOOKUP($A121,'Project labour content'!$A$7:$D$255,'Project labour content'!$D$1,FALSE)),VLOOKUP($D121,'Project labour content'!$F$6:$G$15,'Project labour content'!$G$1,FALSE),VLOOKUP($A121,'Project labour content'!$A$7:$D$255,'Project labour content'!$D$1,FALSE))*LabEsc22*1</f>
        <v>1.0003471041831231</v>
      </c>
      <c r="BU121" s="249">
        <f>1+IF(ISNA(VLOOKUP($A121,'Project labour content'!$A$7:$D$255,'Project labour content'!$D$1,FALSE)),VLOOKUP($D121,'Project labour content'!$F$6:$G$15,'Project labour content'!$G$1,FALSE),VLOOKUP($A121,'Project labour content'!$A$7:$D$255,'Project labour content'!$D$1,FALSE))*LabEsc23*1</f>
        <v>1.0006958744663252</v>
      </c>
      <c r="BV121" s="249">
        <f>1+IF(ISNA(VLOOKUP($A121,'Project labour content'!$A$7:$D$255,'Project labour content'!$D$1,FALSE)),VLOOKUP($D121,'Project labour content'!$F$6:$G$15,'Project labour content'!$G$1,FALSE),VLOOKUP($A121,'Project labour content'!$A$7:$D$255,'Project labour content'!$D$1,FALSE))*LabEsc24*1</f>
        <v>1.0010244160731017</v>
      </c>
      <c r="BW121" s="249">
        <f>1+IF(ISNA(VLOOKUP($A121,'Project labour content'!$A$7:$D$255,'Project labour content'!$D$1,FALSE)),VLOOKUP($D121,'Project labour content'!$F$6:$G$15,'Project labour content'!$G$1,FALSE),VLOOKUP($A121,'Project labour content'!$A$7:$D$255,'Project labour content'!$D$1,FALSE))*LabEsc25*1</f>
        <v>1.0014644427984443</v>
      </c>
      <c r="BX121" s="249">
        <f>1+IF(ISNA(VLOOKUP($A121,'Project labour content'!$A$7:$D$255,'Project labour content'!$D$1,FALSE)),VLOOKUP($D121,'Project labour content'!$F$6:$G$15,'Project labour content'!$G$1,FALSE),VLOOKUP($A121,'Project labour content'!$A$7:$D$255,'Project labour content'!$D$1,FALSE))*LabEsc26*1</f>
        <v>1.0019439985912801</v>
      </c>
      <c r="BY121" s="249">
        <f>1+IF(ISNA(VLOOKUP($A121,'Project labour content'!$A$7:$D$255,'Project labour content'!$D$1,FALSE)),VLOOKUP($D121,'Project labour content'!$F$6:$G$15,'Project labour content'!$G$1,FALSE),VLOOKUP($A121,'Project labour content'!$A$7:$D$255,'Project labour content'!$D$1,FALSE))*LabEsc27*1</f>
        <v>1.0022410280715812</v>
      </c>
      <c r="BZ121" s="249">
        <f>1+IF(ISNA(VLOOKUP($A121,'Project labour content'!$A$7:$D$255,'Project labour content'!$D$1,FALSE)),VLOOKUP($D121,'Project labour content'!$F$6:$G$15,'Project labour content'!$G$1,FALSE),VLOOKUP($A121,'Project labour content'!$A$7:$D$255,'Project labour content'!$D$1,FALSE))*LabEsc28*1</f>
        <v>1.002464691270248</v>
      </c>
      <c r="CA121" s="249">
        <f>1+IF(ISNA(VLOOKUP($A121,'Project labour content'!$A$7:$D$255,'Project labour content'!$D$1,FALSE)),VLOOKUP($D121,'Project labour content'!$F$6:$G$15,'Project labour content'!$G$1,FALSE),VLOOKUP($A121,'Project labour content'!$A$7:$D$255,'Project labour content'!$D$1,FALSE))*LabEsc29*1</f>
        <v>1.0028236259714685</v>
      </c>
      <c r="CB121" s="250" t="str">
        <f>IF(ISNA(VLOOKUP($A121,'Project labour content'!$A$7:$D$255,'Project labour content'!$D$1,FALSE)),"Category","Project")</f>
        <v>Category</v>
      </c>
      <c r="CD121" s="247" t="str">
        <f t="shared" si="39"/>
        <v>11861</v>
      </c>
    </row>
    <row r="122" spans="1:82" x14ac:dyDescent="0.15">
      <c r="A122" s="11" t="s">
        <v>180</v>
      </c>
      <c r="B122" s="11" t="str">
        <f>VLOOKUP($A122,'Incurred Real 2022$'!$A$25:$AC$426,'Incurred Real 2022$'!B$1,FALSE)</f>
        <v>Substation VOIP Network Completion</v>
      </c>
      <c r="C122" s="11" t="str">
        <f>VLOOKUP($A122,'Incurred Real 2022$'!$A$25:$AC$426,'Incurred Real 2022$'!C$1,FALSE)</f>
        <v>ExAnte</v>
      </c>
      <c r="D122" s="11" t="str">
        <f>VLOOKUP($A122,'Incurred Real 2022$'!$A$25:$AC$426,'Incurred Real 2022$'!D$1,FALSE)</f>
        <v>Replacement</v>
      </c>
      <c r="E122" s="11" t="str">
        <f>VLOOKUP($A122,'Incurred Real 2022$'!$A$25:$AC$426,'Incurred Real 2022$'!E$1,FALSE)</f>
        <v>Closed</v>
      </c>
      <c r="F122" s="105" t="str">
        <f>IF(VLOOKUP($A122,'Incurred Real 2022$'!$A$25:$AC$426,'Incurred Real 2022$'!F$1,FALSE)=0,"",VLOOKUP($A122,'Incurred Real 2022$'!$A$25:$AC$426,'Incurred Real 2022$'!F$1,FALSE))</f>
        <v/>
      </c>
      <c r="G122" s="105" t="str">
        <f>IF(VLOOKUP($A122,'Incurred Real 2022$'!$A$25:$AC$426,'Incurred Real 2022$'!G$1,FALSE)=0,"",VLOOKUP($A122,'Incurred Real 2022$'!$A$25:$AC$426,'Incurred Real 2022$'!G$1,FALSE))</f>
        <v/>
      </c>
      <c r="H122" s="105" t="str">
        <f>IF(VLOOKUP($A122,'Incurred Real 2022$'!$A$25:$AC$426,'Incurred Real 2022$'!H$1,FALSE)=0,"",VLOOKUP($A122,'Incurred Real 2022$'!$A$25:$AC$426,'Incurred Real 2022$'!H$1,FALSE))</f>
        <v/>
      </c>
      <c r="I122" s="105" t="str">
        <f>IF(VLOOKUP($A122,'Incurred Real 2022$'!$A$25:$AC$426,'Incurred Real 2022$'!I$1,FALSE)=0,"",VLOOKUP($A122,'Incurred Real 2022$'!$A$25:$AC$426,'Incurred Real 2022$'!I$1,FALSE))</f>
        <v/>
      </c>
      <c r="J122" s="105" t="str">
        <f>IF(VLOOKUP($A122,'Incurred Real 2022$'!$A$25:$AC$426,'Incurred Real 2022$'!J$1,FALSE)=0,"",VLOOKUP($A122,'Incurred Real 2022$'!$A$25:$AC$426,'Incurred Real 2022$'!J$1,FALSE))</f>
        <v/>
      </c>
      <c r="K122" s="105" t="str">
        <f>IF(VLOOKUP($A122,'Incurred Real 2022$'!$A$25:$AC$426,'Incurred Real 2022$'!K$1,FALSE)=0,"",VLOOKUP($A122,'Incurred Real 2022$'!$A$25:$AC$426,'Incurred Real 2022$'!K$1,FALSE))</f>
        <v/>
      </c>
      <c r="L122" s="105" t="str">
        <f>IF(VLOOKUP($A122,'Incurred Real 2022$'!$A$25:$AC$426,'Incurred Real 2022$'!L$1,FALSE)=0,"",VLOOKUP($A122,'Incurred Real 2022$'!$A$25:$AC$426,'Incurred Real 2022$'!L$1,FALSE))</f>
        <v/>
      </c>
      <c r="M122" s="105" t="str">
        <f>IF(VLOOKUP($A122,'Incurred Real 2022$'!$A$25:$AC$426,'Incurred Real 2022$'!M$1,FALSE)=0,"",VLOOKUP($A122,'Incurred Real 2022$'!$A$25:$AC$426,'Incurred Real 2022$'!M$1,FALSE))</f>
        <v/>
      </c>
      <c r="N122" s="105" t="str">
        <f>IF(VLOOKUP($A122,'Incurred Real 2022$'!$A$25:$AC$426,'Incurred Real 2022$'!N$1,FALSE)=0,"",VLOOKUP($A122,'Incurred Real 2022$'!$A$25:$AC$426,'Incurred Real 2022$'!N$1,FALSE))</f>
        <v/>
      </c>
      <c r="O122" s="105" t="str">
        <f>IF(VLOOKUP($A122,'Incurred Real 2022$'!$A$25:$AC$426,'Incurred Real 2022$'!O$1,FALSE)=0,"",VLOOKUP($A122,'Incurred Real 2022$'!$A$25:$AC$426,'Incurred Real 2022$'!O$1,FALSE))</f>
        <v/>
      </c>
      <c r="P122" s="105">
        <f>IF(VLOOKUP($A122,'Incurred Real 2022$'!$A$25:$AC$426,'Incurred Real 2022$'!P$1,FALSE)=0,"",VLOOKUP($A122,'Incurred Real 2022$'!$A$25:$AC$426,'Incurred Real 2022$'!P$1,FALSE))</f>
        <v>21297.82</v>
      </c>
      <c r="Q122" s="105">
        <f>IF(VLOOKUP($A122,'Incurred Real 2022$'!$A$25:$AC$426,'Incurred Real 2022$'!Q$1,FALSE)=0,"",VLOOKUP($A122,'Incurred Real 2022$'!$A$25:$AC$426,'Incurred Real 2022$'!Q$1,FALSE))</f>
        <v>746487.72</v>
      </c>
      <c r="R122" s="105">
        <f>IF(VLOOKUP($A122,'Incurred Real 2022$'!$A$25:$AC$426,'Incurred Real 2022$'!R$1,FALSE)=0,"",VLOOKUP($A122,'Incurred Real 2022$'!$A$25:$AC$426,'Incurred Real 2022$'!R$1,FALSE))</f>
        <v>525613.93000000005</v>
      </c>
      <c r="S122" s="105">
        <f>IF(VLOOKUP($A122,'Incurred Real 2022$'!$A$25:$AC$426,'Incurred Real 2022$'!S$1,FALSE)=0,"",VLOOKUP($A122,'Incurred Real 2022$'!$A$25:$AC$426,'Incurred Real 2022$'!S$1,FALSE))</f>
        <v>358363.45</v>
      </c>
      <c r="T122" s="105">
        <f>IF(VLOOKUP($A122,'Incurred Real 2022$'!$A$25:$AC$426,'Incurred Real 2022$'!T$1,FALSE)=0,"",VLOOKUP($A122,'Incurred Real 2022$'!$A$25:$AC$426,'Incurred Real 2022$'!T$1,FALSE))</f>
        <v>83582.86</v>
      </c>
      <c r="U122" s="105" t="str">
        <f>IF(VLOOKUP($A122,'Incurred Real 2022$'!$A$25:$AC$426,'Incurred Real 2022$'!U$1,FALSE)=0,"",VLOOKUP($A122,'Incurred Real 2022$'!$A$25:$AC$426,'Incurred Real 2022$'!U$1,FALSE))</f>
        <v/>
      </c>
      <c r="V122" s="13" t="str">
        <f>IF(ISTEXT(VLOOKUP($A122,'Incurred Real 2022$'!$A$25:$AC$426,'Incurred Real 2022$'!V$1,FALSE)),"",(VLOOKUP($A122,'Incurred Real 2022$'!$A$25:$AC$426,'Incurred Real 2022$'!V$1,FALSE))*BT122*Incurred_Nominal!V$15)</f>
        <v/>
      </c>
      <c r="W122" s="13" t="str">
        <f>IF(ISTEXT(VLOOKUP($A122,'Incurred Real 2022$'!$A$25:$AC$426,'Incurred Real 2022$'!W$1,FALSE)),"",(VLOOKUP($A122,'Incurred Real 2022$'!$A$25:$AC$426,'Incurred Real 2022$'!W$1,FALSE))*BU122*Incurred_Nominal!W$15)</f>
        <v/>
      </c>
      <c r="X122" s="13" t="str">
        <f>IF(ISTEXT(VLOOKUP($A122,'Incurred Real 2022$'!$A$25:$AC$426,'Incurred Real 2022$'!X$1,FALSE)),"",(VLOOKUP($A122,'Incurred Real 2022$'!$A$25:$AC$426,'Incurred Real 2022$'!X$1,FALSE))*BV122*Incurred_Nominal!X$15)</f>
        <v/>
      </c>
      <c r="Y122" s="13" t="str">
        <f>IF(ISTEXT(VLOOKUP($A122,'Incurred Real 2022$'!$A$25:$AC$426,'Incurred Real 2022$'!Y$1,FALSE)),"",(VLOOKUP($A122,'Incurred Real 2022$'!$A$25:$AC$426,'Incurred Real 2022$'!Y$1,FALSE))*BW122*Incurred_Nominal!Y$15)</f>
        <v/>
      </c>
      <c r="Z122" s="13" t="str">
        <f>IF(ISTEXT(VLOOKUP($A122,'Incurred Real 2022$'!$A$25:$AC$426,'Incurred Real 2022$'!Z$1,FALSE)),"",(VLOOKUP($A122,'Incurred Real 2022$'!$A$25:$AC$426,'Incurred Real 2022$'!Z$1,FALSE))*BX122*Incurred_Nominal!Z$15)</f>
        <v/>
      </c>
      <c r="AA122" s="13" t="str">
        <f>IF(ISTEXT(VLOOKUP($A122,'Incurred Real 2022$'!$A$25:$AC$426,'Incurred Real 2022$'!AA$1,FALSE)),"",(VLOOKUP($A122,'Incurred Real 2022$'!$A$25:$AC$426,'Incurred Real 2022$'!AA$1,FALSE))*BY122*Incurred_Nominal!AA$15)</f>
        <v/>
      </c>
      <c r="AB122" s="13" t="str">
        <f>IF(ISTEXT(VLOOKUP($A122,'Incurred Real 2022$'!$A$25:$AC$426,'Incurred Real 2022$'!AB$1,FALSE)),"",(VLOOKUP($A122,'Incurred Real 2022$'!$A$25:$AC$426,'Incurred Real 2022$'!AB$1,FALSE))*BZ122*Incurred_Nominal!AB$15)</f>
        <v/>
      </c>
      <c r="AC122" s="13" t="str">
        <f>IF(ISTEXT(VLOOKUP($A122,'Incurred Real 2022$'!$A$25:$AC$426,'Incurred Real 2022$'!AC$1,FALSE)),"",(VLOOKUP($A122,'Incurred Real 2022$'!$A$25:$AC$426,'Incurred Real 2022$'!AC$1,FALSE))*CA122*Incurred_Nominal!AC$15)</f>
        <v/>
      </c>
      <c r="AD122" s="232">
        <f t="shared" si="33"/>
        <v>1735345.78</v>
      </c>
      <c r="AE122" s="232">
        <f t="shared" si="34"/>
        <v>1735345.78</v>
      </c>
      <c r="AF122" s="239">
        <f t="shared" si="35"/>
        <v>2144048.9502864154</v>
      </c>
      <c r="AG122" s="237">
        <f t="shared" si="36"/>
        <v>1743097.847415783</v>
      </c>
      <c r="AH122" s="240">
        <f t="shared" si="40"/>
        <v>1.230022143315167</v>
      </c>
      <c r="AI122" s="234">
        <f>VLOOKUP($A122,Incurred_Real!$A$25:$AP$479,Incurred_Real!AI$1,FALSE)</f>
        <v>2020</v>
      </c>
      <c r="AJ122" s="235">
        <f>VLOOKUP($A122,Incurred_Real!$A$25:$AP$479,Incurred_Real!AJ$1,FALSE)</f>
        <v>43496</v>
      </c>
      <c r="AK122" s="236">
        <f>VLOOKUP($A122,Incurred_Real!$A$25:$AP$479,Incurred_Real!AK$1,FALSE)</f>
        <v>2019</v>
      </c>
      <c r="AL122" s="235" t="str">
        <f>VLOOKUP($A122,Incurred_Real!$A$25:$AP$479,Incurred_Real!AL$1,FALSE)</f>
        <v/>
      </c>
      <c r="AM122" s="237">
        <f>IF(AL122="Commissioned Extra","",(IF((AD122)=0,0,SUMPRODUCT($F$17:$U$17,F122:U122))+VLOOKUP($A122,Incurred_Real!$A$25:$BS$376,Incurred_Real!$AO$1,FALSE)))</f>
        <v>1904298.0084251007</v>
      </c>
      <c r="AN122" s="232" cm="1">
        <f t="array" ref="AN122">IF(ROUND(AE122,0)=0,0,LOOKUP(2,1/(F122:AC122&lt;&gt;""),F122:AC122))</f>
        <v>83582.86</v>
      </c>
      <c r="AO122" s="232">
        <f t="shared" si="37"/>
        <v>0</v>
      </c>
      <c r="AP122" s="78"/>
      <c r="AQ122" s="20"/>
      <c r="AR122" s="245">
        <f>VLOOKUP($A122,Incurred_Real!$A$25:$CD$376,Incurred_Real!AR$1,FALSE)</f>
        <v>0</v>
      </c>
      <c r="AS122" s="246">
        <f>VLOOKUP($A122,Incurred_Real!$A$25:$CD$376,Incurred_Real!AS$1,FALSE)</f>
        <v>0</v>
      </c>
      <c r="AT122" s="246">
        <f>VLOOKUP($A122,Incurred_Real!$A$25:$CD$376,Incurred_Real!AT$1,FALSE)</f>
        <v>0</v>
      </c>
      <c r="AU122" s="246">
        <f>VLOOKUP($A122,Incurred_Real!$A$25:$CD$376,Incurred_Real!AU$1,FALSE)</f>
        <v>0</v>
      </c>
      <c r="AV122" s="246">
        <f>VLOOKUP($A122,Incurred_Real!$A$25:$CD$376,Incurred_Real!AV$1,FALSE)</f>
        <v>1</v>
      </c>
      <c r="AW122" s="246">
        <f>VLOOKUP($A122,Incurred_Real!$A$25:$CD$376,Incurred_Real!AW$1,FALSE)</f>
        <v>0</v>
      </c>
      <c r="AX122" s="246">
        <f>VLOOKUP($A122,Incurred_Real!$A$25:$CD$376,Incurred_Real!AX$1,FALSE)</f>
        <v>0</v>
      </c>
      <c r="AY122" s="246">
        <f>VLOOKUP($A122,Incurred_Real!$A$25:$CD$376,Incurred_Real!AY$1,FALSE)</f>
        <v>0</v>
      </c>
      <c r="AZ122" s="246">
        <f>VLOOKUP($A122,Incurred_Real!$A$25:$CD$376,Incurred_Real!AZ$1,FALSE)</f>
        <v>0</v>
      </c>
      <c r="BA122" s="246">
        <f>VLOOKUP($A122,Incurred_Real!$A$25:$CD$376,Incurred_Real!BA$1,FALSE)</f>
        <v>0</v>
      </c>
      <c r="BB122" s="246">
        <f>VLOOKUP($A122,Incurred_Real!$A$25:$CD$376,Incurred_Real!BB$1,FALSE)</f>
        <v>0</v>
      </c>
      <c r="BC122" s="246">
        <f>VLOOKUP($A122,Incurred_Real!$A$25:$CD$376,Incurred_Real!BC$1,FALSE)</f>
        <v>0</v>
      </c>
      <c r="BD122" s="246">
        <f>VLOOKUP($A122,Incurred_Real!$A$25:$CD$376,Incurred_Real!BD$1,FALSE)</f>
        <v>0</v>
      </c>
      <c r="BE122" s="246">
        <f>VLOOKUP($A122,Incurred_Real!$A$25:$CD$376,Incurred_Real!BE$1,FALSE)</f>
        <v>0</v>
      </c>
      <c r="BF122" s="246">
        <f>VLOOKUP($A122,Incurred_Real!$A$25:$CD$376,Incurred_Real!BF$1,FALSE)</f>
        <v>0</v>
      </c>
      <c r="BG122" s="246">
        <f>VLOOKUP($A122,Incurred_Real!$A$25:$CD$376,Incurred_Real!BG$1,FALSE)</f>
        <v>0</v>
      </c>
      <c r="BH122" s="246">
        <f>VLOOKUP($A122,Incurred_Real!$A$25:$CD$376,Incurred_Real!BH$1,FALSE)</f>
        <v>0</v>
      </c>
      <c r="BI122" s="246">
        <f>VLOOKUP($A122,Incurred_Real!$A$25:$CD$376,Incurred_Real!BI$1,FALSE)</f>
        <v>0</v>
      </c>
      <c r="BJ122" s="246">
        <f>VLOOKUP($A122,Incurred_Real!$A$25:$CD$376,Incurred_Real!BJ$1,FALSE)</f>
        <v>0</v>
      </c>
      <c r="BK122" s="246">
        <f>VLOOKUP($A122,Incurred_Real!$A$25:$CD$376,Incurred_Real!BK$1,FALSE)</f>
        <v>0</v>
      </c>
      <c r="BL122" s="246">
        <f>VLOOKUP($A122,Incurred_Real!$A$25:$CD$376,Incurred_Real!BL$1,FALSE)</f>
        <v>0</v>
      </c>
      <c r="BM122" s="246">
        <f>VLOOKUP($A122,Incurred_Real!$A$25:$CD$376,Incurred_Real!BM$1,FALSE)</f>
        <v>0</v>
      </c>
      <c r="BN122" s="246">
        <f>VLOOKUP($A122,Incurred_Real!$A$25:$CD$376,Incurred_Real!BN$1,FALSE)</f>
        <v>0</v>
      </c>
      <c r="BO122" s="246">
        <f>VLOOKUP($A122,Incurred_Real!$A$25:$CD$376,Incurred_Real!BO$1,FALSE)</f>
        <v>0</v>
      </c>
      <c r="BP122" s="246">
        <f>VLOOKUP($A122,Incurred_Real!$A$25:$CD$376,Incurred_Real!BP$1,FALSE)</f>
        <v>0</v>
      </c>
      <c r="BQ122" s="246">
        <f>VLOOKUP($A122,Incurred_Real!$A$25:$CD$376,Incurred_Real!BQ$1,FALSE)</f>
        <v>0</v>
      </c>
      <c r="BR122" s="246">
        <f>VLOOKUP($A122,Incurred_Real!$A$25:$CD$376,Incurred_Real!BR$1,FALSE)</f>
        <v>0</v>
      </c>
      <c r="BS122" s="254">
        <f t="shared" si="38"/>
        <v>1</v>
      </c>
      <c r="BT122" s="249">
        <f>1+IF(ISNA(VLOOKUP($A122,'Project labour content'!$A$7:$D$255,'Project labour content'!$D$1,FALSE)),VLOOKUP($D122,'Project labour content'!$F$6:$G$15,'Project labour content'!$G$1,FALSE),VLOOKUP($A122,'Project labour content'!$A$7:$D$255,'Project labour content'!$D$1,FALSE))*LabEsc22*1</f>
        <v>1.0008946620064583</v>
      </c>
      <c r="BU122" s="249">
        <f>1+IF(ISNA(VLOOKUP($A122,'Project labour content'!$A$7:$D$255,'Project labour content'!$D$1,FALSE)),VLOOKUP($D122,'Project labour content'!$F$6:$G$15,'Project labour content'!$G$1,FALSE),VLOOKUP($A122,'Project labour content'!$A$7:$D$255,'Project labour content'!$D$1,FALSE))*LabEsc23*1</f>
        <v>1.0017936183905476</v>
      </c>
      <c r="BV122" s="249">
        <f>1+IF(ISNA(VLOOKUP($A122,'Project labour content'!$A$7:$D$255,'Project labour content'!$D$1,FALSE)),VLOOKUP($D122,'Project labour content'!$F$6:$G$15,'Project labour content'!$G$1,FALSE),VLOOKUP($A122,'Project labour content'!$A$7:$D$255,'Project labour content'!$D$1,FALSE))*LabEsc24*1</f>
        <v>1.0026404353043599</v>
      </c>
      <c r="BW122" s="249">
        <f>1+IF(ISNA(VLOOKUP($A122,'Project labour content'!$A$7:$D$255,'Project labour content'!$D$1,FALSE)),VLOOKUP($D122,'Project labour content'!$F$6:$G$15,'Project labour content'!$G$1,FALSE),VLOOKUP($A122,'Project labour content'!$A$7:$D$255,'Project labour content'!$D$1,FALSE))*LabEsc25*1</f>
        <v>1.0037746054242589</v>
      </c>
      <c r="BX122" s="249">
        <f>1+IF(ISNA(VLOOKUP($A122,'Project labour content'!$A$7:$D$255,'Project labour content'!$D$1,FALSE)),VLOOKUP($D122,'Project labour content'!$F$6:$G$15,'Project labour content'!$G$1,FALSE),VLOOKUP($A122,'Project labour content'!$A$7:$D$255,'Project labour content'!$D$1,FALSE))*LabEsc26*1</f>
        <v>1.0050106618265955</v>
      </c>
      <c r="BY122" s="249">
        <f>1+IF(ISNA(VLOOKUP($A122,'Project labour content'!$A$7:$D$255,'Project labour content'!$D$1,FALSE)),VLOOKUP($D122,'Project labour content'!$F$6:$G$15,'Project labour content'!$G$1,FALSE),VLOOKUP($A122,'Project labour content'!$A$7:$D$255,'Project labour content'!$D$1,FALSE))*LabEsc27*1</f>
        <v>1.0057762561459505</v>
      </c>
      <c r="BZ122" s="249">
        <f>1+IF(ISNA(VLOOKUP($A122,'Project labour content'!$A$7:$D$255,'Project labour content'!$D$1,FALSE)),VLOOKUP($D122,'Project labour content'!$F$6:$G$15,'Project labour content'!$G$1,FALSE),VLOOKUP($A122,'Project labour content'!$A$7:$D$255,'Project labour content'!$D$1,FALSE))*LabEsc28*1</f>
        <v>1.0063527486684249</v>
      </c>
      <c r="CA122" s="249">
        <f>1+IF(ISNA(VLOOKUP($A122,'Project labour content'!$A$7:$D$255,'Project labour content'!$D$1,FALSE)),VLOOKUP($D122,'Project labour content'!$F$6:$G$15,'Project labour content'!$G$1,FALSE),VLOOKUP($A122,'Project labour content'!$A$7:$D$255,'Project labour content'!$D$1,FALSE))*LabEsc29*1</f>
        <v>1.0072779038684916</v>
      </c>
      <c r="CB122" s="250" t="str">
        <f>IF(ISNA(VLOOKUP($A122,'Project labour content'!$A$7:$D$255,'Project labour content'!$D$1,FALSE)),"Category","Project")</f>
        <v>Category</v>
      </c>
      <c r="CD122" s="247" t="str">
        <f t="shared" si="39"/>
        <v>11862</v>
      </c>
    </row>
    <row r="123" spans="1:82" x14ac:dyDescent="0.15">
      <c r="A123" s="11" t="s">
        <v>182</v>
      </c>
      <c r="B123" s="11" t="str">
        <f>VLOOKUP($A123,'Incurred Real 2022$'!$A$25:$AC$426,'Incurred Real 2022$'!B$1,FALSE)</f>
        <v>IT Hardware Refresh and Maintain 16-18</v>
      </c>
      <c r="C123" s="11" t="str">
        <f>VLOOKUP($A123,'Incurred Real 2022$'!$A$25:$AC$426,'Incurred Real 2022$'!C$1,FALSE)</f>
        <v>ExAnte</v>
      </c>
      <c r="D123" s="11" t="str">
        <f>VLOOKUP($A123,'Incurred Real 2022$'!$A$25:$AC$426,'Incurred Real 2022$'!D$1,FALSE)</f>
        <v>Information Technology</v>
      </c>
      <c r="E123" s="11" t="str">
        <f>VLOOKUP($A123,'Incurred Real 2022$'!$A$25:$AC$426,'Incurred Real 2022$'!E$1,FALSE)</f>
        <v>Closed</v>
      </c>
      <c r="F123" s="105" t="str">
        <f>IF(VLOOKUP($A123,'Incurred Real 2022$'!$A$25:$AC$426,'Incurred Real 2022$'!F$1,FALSE)=0,"",VLOOKUP($A123,'Incurred Real 2022$'!$A$25:$AC$426,'Incurred Real 2022$'!F$1,FALSE))</f>
        <v/>
      </c>
      <c r="G123" s="105" t="str">
        <f>IF(VLOOKUP($A123,'Incurred Real 2022$'!$A$25:$AC$426,'Incurred Real 2022$'!G$1,FALSE)=0,"",VLOOKUP($A123,'Incurred Real 2022$'!$A$25:$AC$426,'Incurred Real 2022$'!G$1,FALSE))</f>
        <v/>
      </c>
      <c r="H123" s="105" t="str">
        <f>IF(VLOOKUP($A123,'Incurred Real 2022$'!$A$25:$AC$426,'Incurred Real 2022$'!H$1,FALSE)=0,"",VLOOKUP($A123,'Incurred Real 2022$'!$A$25:$AC$426,'Incurred Real 2022$'!H$1,FALSE))</f>
        <v/>
      </c>
      <c r="I123" s="105" t="str">
        <f>IF(VLOOKUP($A123,'Incurred Real 2022$'!$A$25:$AC$426,'Incurred Real 2022$'!I$1,FALSE)=0,"",VLOOKUP($A123,'Incurred Real 2022$'!$A$25:$AC$426,'Incurred Real 2022$'!I$1,FALSE))</f>
        <v/>
      </c>
      <c r="J123" s="105" t="str">
        <f>IF(VLOOKUP($A123,'Incurred Real 2022$'!$A$25:$AC$426,'Incurred Real 2022$'!J$1,FALSE)=0,"",VLOOKUP($A123,'Incurred Real 2022$'!$A$25:$AC$426,'Incurred Real 2022$'!J$1,FALSE))</f>
        <v/>
      </c>
      <c r="K123" s="105" t="str">
        <f>IF(VLOOKUP($A123,'Incurred Real 2022$'!$A$25:$AC$426,'Incurred Real 2022$'!K$1,FALSE)=0,"",VLOOKUP($A123,'Incurred Real 2022$'!$A$25:$AC$426,'Incurred Real 2022$'!K$1,FALSE))</f>
        <v/>
      </c>
      <c r="L123" s="105" t="str">
        <f>IF(VLOOKUP($A123,'Incurred Real 2022$'!$A$25:$AC$426,'Incurred Real 2022$'!L$1,FALSE)=0,"",VLOOKUP($A123,'Incurred Real 2022$'!$A$25:$AC$426,'Incurred Real 2022$'!L$1,FALSE))</f>
        <v/>
      </c>
      <c r="M123" s="105" t="str">
        <f>IF(VLOOKUP($A123,'Incurred Real 2022$'!$A$25:$AC$426,'Incurred Real 2022$'!M$1,FALSE)=0,"",VLOOKUP($A123,'Incurred Real 2022$'!$A$25:$AC$426,'Incurred Real 2022$'!M$1,FALSE))</f>
        <v/>
      </c>
      <c r="N123" s="105" t="str">
        <f>IF(VLOOKUP($A123,'Incurred Real 2022$'!$A$25:$AC$426,'Incurred Real 2022$'!N$1,FALSE)=0,"",VLOOKUP($A123,'Incurred Real 2022$'!$A$25:$AC$426,'Incurred Real 2022$'!N$1,FALSE))</f>
        <v/>
      </c>
      <c r="O123" s="105" t="str">
        <f>IF(VLOOKUP($A123,'Incurred Real 2022$'!$A$25:$AC$426,'Incurred Real 2022$'!O$1,FALSE)=0,"",VLOOKUP($A123,'Incurred Real 2022$'!$A$25:$AC$426,'Incurred Real 2022$'!O$1,FALSE))</f>
        <v/>
      </c>
      <c r="P123" s="105" t="str">
        <f>IF(VLOOKUP($A123,'Incurred Real 2022$'!$A$25:$AC$426,'Incurred Real 2022$'!P$1,FALSE)=0,"",VLOOKUP($A123,'Incurred Real 2022$'!$A$25:$AC$426,'Incurred Real 2022$'!P$1,FALSE))</f>
        <v/>
      </c>
      <c r="Q123" s="105">
        <f>IF(VLOOKUP($A123,'Incurred Real 2022$'!$A$25:$AC$426,'Incurred Real 2022$'!Q$1,FALSE)=0,"",VLOOKUP($A123,'Incurred Real 2022$'!$A$25:$AC$426,'Incurred Real 2022$'!Q$1,FALSE))</f>
        <v>1296648.57</v>
      </c>
      <c r="R123" s="105">
        <f>IF(VLOOKUP($A123,'Incurred Real 2022$'!$A$25:$AC$426,'Incurred Real 2022$'!R$1,FALSE)=0,"",VLOOKUP($A123,'Incurred Real 2022$'!$A$25:$AC$426,'Incurred Real 2022$'!R$1,FALSE))</f>
        <v>3045990.3999999999</v>
      </c>
      <c r="S123" s="105">
        <f>IF(VLOOKUP($A123,'Incurred Real 2022$'!$A$25:$AC$426,'Incurred Real 2022$'!S$1,FALSE)=0,"",VLOOKUP($A123,'Incurred Real 2022$'!$A$25:$AC$426,'Incurred Real 2022$'!S$1,FALSE))</f>
        <v>185247.39</v>
      </c>
      <c r="T123" s="105">
        <f>IF(VLOOKUP($A123,'Incurred Real 2022$'!$A$25:$AC$426,'Incurred Real 2022$'!T$1,FALSE)=0,"",VLOOKUP($A123,'Incurred Real 2022$'!$A$25:$AC$426,'Incurred Real 2022$'!T$1,FALSE))</f>
        <v>147.30000000000001</v>
      </c>
      <c r="U123" s="105" t="str">
        <f>IF(VLOOKUP($A123,'Incurred Real 2022$'!$A$25:$AC$426,'Incurred Real 2022$'!U$1,FALSE)=0,"",VLOOKUP($A123,'Incurred Real 2022$'!$A$25:$AC$426,'Incurred Real 2022$'!U$1,FALSE))</f>
        <v/>
      </c>
      <c r="V123" s="13" t="str">
        <f>IF(ISTEXT(VLOOKUP($A123,'Incurred Real 2022$'!$A$25:$AC$426,'Incurred Real 2022$'!V$1,FALSE)),"",(VLOOKUP($A123,'Incurred Real 2022$'!$A$25:$AC$426,'Incurred Real 2022$'!V$1,FALSE))*BT123*Incurred_Nominal!V$15)</f>
        <v/>
      </c>
      <c r="W123" s="13" t="str">
        <f>IF(ISTEXT(VLOOKUP($A123,'Incurred Real 2022$'!$A$25:$AC$426,'Incurred Real 2022$'!W$1,FALSE)),"",(VLOOKUP($A123,'Incurred Real 2022$'!$A$25:$AC$426,'Incurred Real 2022$'!W$1,FALSE))*BU123*Incurred_Nominal!W$15)</f>
        <v/>
      </c>
      <c r="X123" s="13" t="str">
        <f>IF(ISTEXT(VLOOKUP($A123,'Incurred Real 2022$'!$A$25:$AC$426,'Incurred Real 2022$'!X$1,FALSE)),"",(VLOOKUP($A123,'Incurred Real 2022$'!$A$25:$AC$426,'Incurred Real 2022$'!X$1,FALSE))*BV123*Incurred_Nominal!X$15)</f>
        <v/>
      </c>
      <c r="Y123" s="13" t="str">
        <f>IF(ISTEXT(VLOOKUP($A123,'Incurred Real 2022$'!$A$25:$AC$426,'Incurred Real 2022$'!Y$1,FALSE)),"",(VLOOKUP($A123,'Incurred Real 2022$'!$A$25:$AC$426,'Incurred Real 2022$'!Y$1,FALSE))*BW123*Incurred_Nominal!Y$15)</f>
        <v/>
      </c>
      <c r="Z123" s="13" t="str">
        <f>IF(ISTEXT(VLOOKUP($A123,'Incurred Real 2022$'!$A$25:$AC$426,'Incurred Real 2022$'!Z$1,FALSE)),"",(VLOOKUP($A123,'Incurred Real 2022$'!$A$25:$AC$426,'Incurred Real 2022$'!Z$1,FALSE))*BX123*Incurred_Nominal!Z$15)</f>
        <v/>
      </c>
      <c r="AA123" s="13" t="str">
        <f>IF(ISTEXT(VLOOKUP($A123,'Incurred Real 2022$'!$A$25:$AC$426,'Incurred Real 2022$'!AA$1,FALSE)),"",(VLOOKUP($A123,'Incurred Real 2022$'!$A$25:$AC$426,'Incurred Real 2022$'!AA$1,FALSE))*BY123*Incurred_Nominal!AA$15)</f>
        <v/>
      </c>
      <c r="AB123" s="13" t="str">
        <f>IF(ISTEXT(VLOOKUP($A123,'Incurred Real 2022$'!$A$25:$AC$426,'Incurred Real 2022$'!AB$1,FALSE)),"",(VLOOKUP($A123,'Incurred Real 2022$'!$A$25:$AC$426,'Incurred Real 2022$'!AB$1,FALSE))*BZ123*Incurred_Nominal!AB$15)</f>
        <v/>
      </c>
      <c r="AC123" s="13" t="str">
        <f>IF(ISTEXT(VLOOKUP($A123,'Incurred Real 2022$'!$A$25:$AC$426,'Incurred Real 2022$'!AC$1,FALSE)),"",(VLOOKUP($A123,'Incurred Real 2022$'!$A$25:$AC$426,'Incurred Real 2022$'!AC$1,FALSE))*CA123*Incurred_Nominal!AC$15)</f>
        <v/>
      </c>
      <c r="AD123" s="232">
        <f t="shared" si="33"/>
        <v>4528033.6599999992</v>
      </c>
      <c r="AE123" s="232">
        <f t="shared" si="34"/>
        <v>4528033.6599999992</v>
      </c>
      <c r="AF123" s="239">
        <f t="shared" si="35"/>
        <v>5596890.9845454246</v>
      </c>
      <c r="AG123" s="237">
        <f t="shared" si="36"/>
        <v>4550235.9571028799</v>
      </c>
      <c r="AH123" s="240">
        <f t="shared" si="40"/>
        <v>1.230022143315167</v>
      </c>
      <c r="AI123" s="234">
        <f>VLOOKUP($A123,Incurred_Real!$A$25:$AP$479,Incurred_Real!AI$1,FALSE)</f>
        <v>2020</v>
      </c>
      <c r="AJ123" s="235">
        <f>VLOOKUP($A123,Incurred_Real!$A$25:$AP$479,Incurred_Real!AJ$1,FALSE)</f>
        <v>43402</v>
      </c>
      <c r="AK123" s="236">
        <f>VLOOKUP($A123,Incurred_Real!$A$25:$AP$479,Incurred_Real!AK$1,FALSE)</f>
        <v>2019</v>
      </c>
      <c r="AL123" s="235" t="str">
        <f>VLOOKUP($A123,Incurred_Real!$A$25:$AP$479,Incurred_Real!AL$1,FALSE)</f>
        <v/>
      </c>
      <c r="AM123" s="237">
        <f>IF(AL123="Commissioned Extra","",(IF((AD123)=0,0,SUMPRODUCT($F$17:$U$17,F123:U123))+VLOOKUP($A123,Incurred_Real!$A$25:$BS$376,Incurred_Real!$AO$1,FALSE)))</f>
        <v>4971037.7898874329</v>
      </c>
      <c r="AN123" s="232" cm="1">
        <f t="array" ref="AN123">IF(ROUND(AE123,0)=0,0,LOOKUP(2,1/(F123:AC123&lt;&gt;""),F123:AC123))</f>
        <v>147.30000000000001</v>
      </c>
      <c r="AO123" s="232">
        <f t="shared" si="37"/>
        <v>0</v>
      </c>
      <c r="AP123" s="78"/>
      <c r="AQ123" s="20"/>
      <c r="AR123" s="245">
        <f>VLOOKUP($A123,Incurred_Real!$A$25:$CD$376,Incurred_Real!AR$1,FALSE)</f>
        <v>0</v>
      </c>
      <c r="AS123" s="246">
        <f>VLOOKUP($A123,Incurred_Real!$A$25:$CD$376,Incurred_Real!AS$1,FALSE)</f>
        <v>0</v>
      </c>
      <c r="AT123" s="246">
        <f>VLOOKUP($A123,Incurred_Real!$A$25:$CD$376,Incurred_Real!AT$1,FALSE)</f>
        <v>0</v>
      </c>
      <c r="AU123" s="246">
        <f>VLOOKUP($A123,Incurred_Real!$A$25:$CD$376,Incurred_Real!AU$1,FALSE)</f>
        <v>0</v>
      </c>
      <c r="AV123" s="246">
        <f>VLOOKUP($A123,Incurred_Real!$A$25:$CD$376,Incurred_Real!AV$1,FALSE)</f>
        <v>1</v>
      </c>
      <c r="AW123" s="246">
        <f>VLOOKUP($A123,Incurred_Real!$A$25:$CD$376,Incurred_Real!AW$1,FALSE)</f>
        <v>0</v>
      </c>
      <c r="AX123" s="246">
        <f>VLOOKUP($A123,Incurred_Real!$A$25:$CD$376,Incurred_Real!AX$1,FALSE)</f>
        <v>0</v>
      </c>
      <c r="AY123" s="246">
        <f>VLOOKUP($A123,Incurred_Real!$A$25:$CD$376,Incurred_Real!AY$1,FALSE)</f>
        <v>0</v>
      </c>
      <c r="AZ123" s="246">
        <f>VLOOKUP($A123,Incurred_Real!$A$25:$CD$376,Incurred_Real!AZ$1,FALSE)</f>
        <v>0</v>
      </c>
      <c r="BA123" s="246">
        <f>VLOOKUP($A123,Incurred_Real!$A$25:$CD$376,Incurred_Real!BA$1,FALSE)</f>
        <v>0</v>
      </c>
      <c r="BB123" s="246">
        <f>VLOOKUP($A123,Incurred_Real!$A$25:$CD$376,Incurred_Real!BB$1,FALSE)</f>
        <v>0</v>
      </c>
      <c r="BC123" s="246">
        <f>VLOOKUP($A123,Incurred_Real!$A$25:$CD$376,Incurred_Real!BC$1,FALSE)</f>
        <v>0</v>
      </c>
      <c r="BD123" s="246">
        <f>VLOOKUP($A123,Incurred_Real!$A$25:$CD$376,Incurred_Real!BD$1,FALSE)</f>
        <v>0</v>
      </c>
      <c r="BE123" s="246">
        <f>VLOOKUP($A123,Incurred_Real!$A$25:$CD$376,Incurred_Real!BE$1,FALSE)</f>
        <v>0</v>
      </c>
      <c r="BF123" s="246">
        <f>VLOOKUP($A123,Incurred_Real!$A$25:$CD$376,Incurred_Real!BF$1,FALSE)</f>
        <v>0</v>
      </c>
      <c r="BG123" s="246">
        <f>VLOOKUP($A123,Incurred_Real!$A$25:$CD$376,Incurred_Real!BG$1,FALSE)</f>
        <v>0</v>
      </c>
      <c r="BH123" s="246">
        <f>VLOOKUP($A123,Incurred_Real!$A$25:$CD$376,Incurred_Real!BH$1,FALSE)</f>
        <v>0</v>
      </c>
      <c r="BI123" s="246">
        <f>VLOOKUP($A123,Incurred_Real!$A$25:$CD$376,Incurred_Real!BI$1,FALSE)</f>
        <v>0</v>
      </c>
      <c r="BJ123" s="246">
        <f>VLOOKUP($A123,Incurred_Real!$A$25:$CD$376,Incurred_Real!BJ$1,FALSE)</f>
        <v>0</v>
      </c>
      <c r="BK123" s="246">
        <f>VLOOKUP($A123,Incurred_Real!$A$25:$CD$376,Incurred_Real!BK$1,FALSE)</f>
        <v>0</v>
      </c>
      <c r="BL123" s="246">
        <f>VLOOKUP($A123,Incurred_Real!$A$25:$CD$376,Incurred_Real!BL$1,FALSE)</f>
        <v>0</v>
      </c>
      <c r="BM123" s="246">
        <f>VLOOKUP($A123,Incurred_Real!$A$25:$CD$376,Incurred_Real!BM$1,FALSE)</f>
        <v>0</v>
      </c>
      <c r="BN123" s="246">
        <f>VLOOKUP($A123,Incurred_Real!$A$25:$CD$376,Incurred_Real!BN$1,FALSE)</f>
        <v>0</v>
      </c>
      <c r="BO123" s="246">
        <f>VLOOKUP($A123,Incurred_Real!$A$25:$CD$376,Incurred_Real!BO$1,FALSE)</f>
        <v>0</v>
      </c>
      <c r="BP123" s="246">
        <f>VLOOKUP($A123,Incurred_Real!$A$25:$CD$376,Incurred_Real!BP$1,FALSE)</f>
        <v>0</v>
      </c>
      <c r="BQ123" s="246">
        <f>VLOOKUP($A123,Incurred_Real!$A$25:$CD$376,Incurred_Real!BQ$1,FALSE)</f>
        <v>0</v>
      </c>
      <c r="BR123" s="246">
        <f>VLOOKUP($A123,Incurred_Real!$A$25:$CD$376,Incurred_Real!BR$1,FALSE)</f>
        <v>0</v>
      </c>
      <c r="BS123" s="254">
        <f t="shared" si="38"/>
        <v>1</v>
      </c>
      <c r="BT123" s="249">
        <f>1+IF(ISNA(VLOOKUP($A123,'Project labour content'!$A$7:$D$255,'Project labour content'!$D$1,FALSE)),VLOOKUP($D123,'Project labour content'!$F$6:$G$15,'Project labour content'!$G$1,FALSE),VLOOKUP($A123,'Project labour content'!$A$7:$D$255,'Project labour content'!$D$1,FALSE))*LabEsc22*1</f>
        <v>1.0024480115846353</v>
      </c>
      <c r="BU123" s="249">
        <f>1+IF(ISNA(VLOOKUP($A123,'Project labour content'!$A$7:$D$255,'Project labour content'!$D$1,FALSE)),VLOOKUP($D123,'Project labour content'!$F$6:$G$15,'Project labour content'!$G$1,FALSE),VLOOKUP($A123,'Project labour content'!$A$7:$D$255,'Project labour content'!$D$1,FALSE))*LabEsc23*1</f>
        <v>1.0049077736248768</v>
      </c>
      <c r="BV123" s="249">
        <f>1+IF(ISNA(VLOOKUP($A123,'Project labour content'!$A$7:$D$255,'Project labour content'!$D$1,FALSE)),VLOOKUP($D123,'Project labour content'!$F$6:$G$15,'Project labour content'!$G$1,FALSE),VLOOKUP($A123,'Project labour content'!$A$7:$D$255,'Project labour content'!$D$1,FALSE))*LabEsc24*1</f>
        <v>1.0072248694667842</v>
      </c>
      <c r="BW123" s="249">
        <f>1+IF(ISNA(VLOOKUP($A123,'Project labour content'!$A$7:$D$255,'Project labour content'!$D$1,FALSE)),VLOOKUP($D123,'Project labour content'!$F$6:$G$15,'Project labour content'!$G$1,FALSE),VLOOKUP($A123,'Project labour content'!$A$7:$D$255,'Project labour content'!$D$1,FALSE))*LabEsc25*1</f>
        <v>1.0103282331643793</v>
      </c>
      <c r="BX123" s="249">
        <f>1+IF(ISNA(VLOOKUP($A123,'Project labour content'!$A$7:$D$255,'Project labour content'!$D$1,FALSE)),VLOOKUP($D123,'Project labour content'!$F$6:$G$15,'Project labour content'!$G$1,FALSE),VLOOKUP($A123,'Project labour content'!$A$7:$D$255,'Project labour content'!$D$1,FALSE))*LabEsc26*1</f>
        <v>1.0137103823674747</v>
      </c>
      <c r="BY123" s="249">
        <f>1+IF(ISNA(VLOOKUP($A123,'Project labour content'!$A$7:$D$255,'Project labour content'!$D$1,FALSE)),VLOOKUP($D123,'Project labour content'!$F$6:$G$15,'Project labour content'!$G$1,FALSE),VLOOKUP($A123,'Project labour content'!$A$7:$D$255,'Project labour content'!$D$1,FALSE))*LabEsc27*1</f>
        <v>1.0158052335508072</v>
      </c>
      <c r="BZ123" s="249">
        <f>1+IF(ISNA(VLOOKUP($A123,'Project labour content'!$A$7:$D$255,'Project labour content'!$D$1,FALSE)),VLOOKUP($D123,'Project labour content'!$F$6:$G$15,'Project labour content'!$G$1,FALSE),VLOOKUP($A123,'Project labour content'!$A$7:$D$255,'Project labour content'!$D$1,FALSE))*LabEsc28*1</f>
        <v>1.0173826564918567</v>
      </c>
      <c r="CA123" s="249">
        <f>1+IF(ISNA(VLOOKUP($A123,'Project labour content'!$A$7:$D$255,'Project labour content'!$D$1,FALSE)),VLOOKUP($D123,'Project labour content'!$F$6:$G$15,'Project labour content'!$G$1,FALSE),VLOOKUP($A123,'Project labour content'!$A$7:$D$255,'Project labour content'!$D$1,FALSE))*LabEsc29*1</f>
        <v>1.0199141048276528</v>
      </c>
      <c r="CB123" s="250" t="str">
        <f>IF(ISNA(VLOOKUP($A123,'Project labour content'!$A$7:$D$255,'Project labour content'!$D$1,FALSE)),"Category","Project")</f>
        <v>Category</v>
      </c>
      <c r="CD123" s="247" t="str">
        <f t="shared" si="39"/>
        <v>11870</v>
      </c>
    </row>
    <row r="124" spans="1:82" x14ac:dyDescent="0.15">
      <c r="A124" s="11" t="s">
        <v>183</v>
      </c>
      <c r="B124" s="11" t="str">
        <f>VLOOKUP($A124,'Incurred Real 2022$'!$A$25:$AC$426,'Incurred Real 2022$'!B$1,FALSE)</f>
        <v>Licenses, Maintenance, Minor Software 16-18</v>
      </c>
      <c r="C124" s="11" t="str">
        <f>VLOOKUP($A124,'Incurred Real 2022$'!$A$25:$AC$426,'Incurred Real 2022$'!C$1,FALSE)</f>
        <v>ExAnte</v>
      </c>
      <c r="D124" s="11" t="str">
        <f>VLOOKUP($A124,'Incurred Real 2022$'!$A$25:$AC$426,'Incurred Real 2022$'!D$1,FALSE)</f>
        <v>Information Technology</v>
      </c>
      <c r="E124" s="11" t="str">
        <f>VLOOKUP($A124,'Incurred Real 2022$'!$A$25:$AC$426,'Incurred Real 2022$'!E$1,FALSE)</f>
        <v>Closed</v>
      </c>
      <c r="F124" s="105" t="str">
        <f>IF(VLOOKUP($A124,'Incurred Real 2022$'!$A$25:$AC$426,'Incurred Real 2022$'!F$1,FALSE)=0,"",VLOOKUP($A124,'Incurred Real 2022$'!$A$25:$AC$426,'Incurred Real 2022$'!F$1,FALSE))</f>
        <v/>
      </c>
      <c r="G124" s="105" t="str">
        <f>IF(VLOOKUP($A124,'Incurred Real 2022$'!$A$25:$AC$426,'Incurred Real 2022$'!G$1,FALSE)=0,"",VLOOKUP($A124,'Incurred Real 2022$'!$A$25:$AC$426,'Incurred Real 2022$'!G$1,FALSE))</f>
        <v/>
      </c>
      <c r="H124" s="105" t="str">
        <f>IF(VLOOKUP($A124,'Incurred Real 2022$'!$A$25:$AC$426,'Incurred Real 2022$'!H$1,FALSE)=0,"",VLOOKUP($A124,'Incurred Real 2022$'!$A$25:$AC$426,'Incurred Real 2022$'!H$1,FALSE))</f>
        <v/>
      </c>
      <c r="I124" s="105" t="str">
        <f>IF(VLOOKUP($A124,'Incurred Real 2022$'!$A$25:$AC$426,'Incurred Real 2022$'!I$1,FALSE)=0,"",VLOOKUP($A124,'Incurred Real 2022$'!$A$25:$AC$426,'Incurred Real 2022$'!I$1,FALSE))</f>
        <v/>
      </c>
      <c r="J124" s="105" t="str">
        <f>IF(VLOOKUP($A124,'Incurred Real 2022$'!$A$25:$AC$426,'Incurred Real 2022$'!J$1,FALSE)=0,"",VLOOKUP($A124,'Incurred Real 2022$'!$A$25:$AC$426,'Incurred Real 2022$'!J$1,FALSE))</f>
        <v/>
      </c>
      <c r="K124" s="105" t="str">
        <f>IF(VLOOKUP($A124,'Incurred Real 2022$'!$A$25:$AC$426,'Incurred Real 2022$'!K$1,FALSE)=0,"",VLOOKUP($A124,'Incurred Real 2022$'!$A$25:$AC$426,'Incurred Real 2022$'!K$1,FALSE))</f>
        <v/>
      </c>
      <c r="L124" s="105" t="str">
        <f>IF(VLOOKUP($A124,'Incurred Real 2022$'!$A$25:$AC$426,'Incurred Real 2022$'!L$1,FALSE)=0,"",VLOOKUP($A124,'Incurred Real 2022$'!$A$25:$AC$426,'Incurred Real 2022$'!L$1,FALSE))</f>
        <v/>
      </c>
      <c r="M124" s="105" t="str">
        <f>IF(VLOOKUP($A124,'Incurred Real 2022$'!$A$25:$AC$426,'Incurred Real 2022$'!M$1,FALSE)=0,"",VLOOKUP($A124,'Incurred Real 2022$'!$A$25:$AC$426,'Incurred Real 2022$'!M$1,FALSE))</f>
        <v/>
      </c>
      <c r="N124" s="105" t="str">
        <f>IF(VLOOKUP($A124,'Incurred Real 2022$'!$A$25:$AC$426,'Incurred Real 2022$'!N$1,FALSE)=0,"",VLOOKUP($A124,'Incurred Real 2022$'!$A$25:$AC$426,'Incurred Real 2022$'!N$1,FALSE))</f>
        <v/>
      </c>
      <c r="O124" s="105" t="str">
        <f>IF(VLOOKUP($A124,'Incurred Real 2022$'!$A$25:$AC$426,'Incurred Real 2022$'!O$1,FALSE)=0,"",VLOOKUP($A124,'Incurred Real 2022$'!$A$25:$AC$426,'Incurred Real 2022$'!O$1,FALSE))</f>
        <v/>
      </c>
      <c r="P124" s="105" t="str">
        <f>IF(VLOOKUP($A124,'Incurred Real 2022$'!$A$25:$AC$426,'Incurred Real 2022$'!P$1,FALSE)=0,"",VLOOKUP($A124,'Incurred Real 2022$'!$A$25:$AC$426,'Incurred Real 2022$'!P$1,FALSE))</f>
        <v/>
      </c>
      <c r="Q124" s="105">
        <f>IF(VLOOKUP($A124,'Incurred Real 2022$'!$A$25:$AC$426,'Incurred Real 2022$'!Q$1,FALSE)=0,"",VLOOKUP($A124,'Incurred Real 2022$'!$A$25:$AC$426,'Incurred Real 2022$'!Q$1,FALSE))</f>
        <v>1359944.46</v>
      </c>
      <c r="R124" s="105">
        <f>IF(VLOOKUP($A124,'Incurred Real 2022$'!$A$25:$AC$426,'Incurred Real 2022$'!R$1,FALSE)=0,"",VLOOKUP($A124,'Incurred Real 2022$'!$A$25:$AC$426,'Incurred Real 2022$'!R$1,FALSE))</f>
        <v>528337.78</v>
      </c>
      <c r="S124" s="105">
        <f>IF(VLOOKUP($A124,'Incurred Real 2022$'!$A$25:$AC$426,'Incurred Real 2022$'!S$1,FALSE)=0,"",VLOOKUP($A124,'Incurred Real 2022$'!$A$25:$AC$426,'Incurred Real 2022$'!S$1,FALSE))</f>
        <v>-94542.67</v>
      </c>
      <c r="T124" s="105" t="str">
        <f>IF(VLOOKUP($A124,'Incurred Real 2022$'!$A$25:$AC$426,'Incurred Real 2022$'!T$1,FALSE)=0,"",VLOOKUP($A124,'Incurred Real 2022$'!$A$25:$AC$426,'Incurred Real 2022$'!T$1,FALSE))</f>
        <v/>
      </c>
      <c r="U124" s="105" t="str">
        <f>IF(VLOOKUP($A124,'Incurred Real 2022$'!$A$25:$AC$426,'Incurred Real 2022$'!U$1,FALSE)=0,"",VLOOKUP($A124,'Incurred Real 2022$'!$A$25:$AC$426,'Incurred Real 2022$'!U$1,FALSE))</f>
        <v/>
      </c>
      <c r="V124" s="13" t="str">
        <f>IF(ISTEXT(VLOOKUP($A124,'Incurred Real 2022$'!$A$25:$AC$426,'Incurred Real 2022$'!V$1,FALSE)),"",(VLOOKUP($A124,'Incurred Real 2022$'!$A$25:$AC$426,'Incurred Real 2022$'!V$1,FALSE))*BT124*Incurred_Nominal!V$15)</f>
        <v/>
      </c>
      <c r="W124" s="13" t="str">
        <f>IF(ISTEXT(VLOOKUP($A124,'Incurred Real 2022$'!$A$25:$AC$426,'Incurred Real 2022$'!W$1,FALSE)),"",(VLOOKUP($A124,'Incurred Real 2022$'!$A$25:$AC$426,'Incurred Real 2022$'!W$1,FALSE))*BU124*Incurred_Nominal!W$15)</f>
        <v/>
      </c>
      <c r="X124" s="13" t="str">
        <f>IF(ISTEXT(VLOOKUP($A124,'Incurred Real 2022$'!$A$25:$AC$426,'Incurred Real 2022$'!X$1,FALSE)),"",(VLOOKUP($A124,'Incurred Real 2022$'!$A$25:$AC$426,'Incurred Real 2022$'!X$1,FALSE))*BV124*Incurred_Nominal!X$15)</f>
        <v/>
      </c>
      <c r="Y124" s="13" t="str">
        <f>IF(ISTEXT(VLOOKUP($A124,'Incurred Real 2022$'!$A$25:$AC$426,'Incurred Real 2022$'!Y$1,FALSE)),"",(VLOOKUP($A124,'Incurred Real 2022$'!$A$25:$AC$426,'Incurred Real 2022$'!Y$1,FALSE))*BW124*Incurred_Nominal!Y$15)</f>
        <v/>
      </c>
      <c r="Z124" s="13" t="str">
        <f>IF(ISTEXT(VLOOKUP($A124,'Incurred Real 2022$'!$A$25:$AC$426,'Incurred Real 2022$'!Z$1,FALSE)),"",(VLOOKUP($A124,'Incurred Real 2022$'!$A$25:$AC$426,'Incurred Real 2022$'!Z$1,FALSE))*BX124*Incurred_Nominal!Z$15)</f>
        <v/>
      </c>
      <c r="AA124" s="13" t="str">
        <f>IF(ISTEXT(VLOOKUP($A124,'Incurred Real 2022$'!$A$25:$AC$426,'Incurred Real 2022$'!AA$1,FALSE)),"",(VLOOKUP($A124,'Incurred Real 2022$'!$A$25:$AC$426,'Incurred Real 2022$'!AA$1,FALSE))*BY124*Incurred_Nominal!AA$15)</f>
        <v/>
      </c>
      <c r="AB124" s="13" t="str">
        <f>IF(ISTEXT(VLOOKUP($A124,'Incurred Real 2022$'!$A$25:$AC$426,'Incurred Real 2022$'!AB$1,FALSE)),"",(VLOOKUP($A124,'Incurred Real 2022$'!$A$25:$AC$426,'Incurred Real 2022$'!AB$1,FALSE))*BZ124*Incurred_Nominal!AB$15)</f>
        <v/>
      </c>
      <c r="AC124" s="13" t="str">
        <f>IF(ISTEXT(VLOOKUP($A124,'Incurred Real 2022$'!$A$25:$AC$426,'Incurred Real 2022$'!AC$1,FALSE)),"",(VLOOKUP($A124,'Incurred Real 2022$'!$A$25:$AC$426,'Incurred Real 2022$'!AC$1,FALSE))*CA124*Incurred_Nominal!AC$15)</f>
        <v/>
      </c>
      <c r="AD124" s="232">
        <f t="shared" si="33"/>
        <v>1793739.57</v>
      </c>
      <c r="AE124" s="232">
        <f t="shared" si="34"/>
        <v>1982824.91</v>
      </c>
      <c r="AF124" s="239">
        <f t="shared" si="35"/>
        <v>2239658.2186700786</v>
      </c>
      <c r="AG124" s="237">
        <f t="shared" si="36"/>
        <v>1820827.5605784878</v>
      </c>
      <c r="AH124" s="240">
        <f t="shared" si="40"/>
        <v>1.230022143315167</v>
      </c>
      <c r="AI124" s="234">
        <f>VLOOKUP($A124,Incurred_Real!$A$25:$AP$479,Incurred_Real!AI$1,FALSE)</f>
        <v>2019</v>
      </c>
      <c r="AJ124" s="235">
        <f>VLOOKUP($A124,Incurred_Real!$A$25:$AP$479,Incurred_Real!AJ$1,FALSE)</f>
        <v>43160</v>
      </c>
      <c r="AK124" s="236">
        <f>VLOOKUP($A124,Incurred_Real!$A$25:$AP$479,Incurred_Real!AK$1,FALSE)</f>
        <v>2018</v>
      </c>
      <c r="AL124" s="235" t="str">
        <f>VLOOKUP($A124,Incurred_Real!$A$25:$AP$479,Incurred_Real!AL$1,FALSE)</f>
        <v/>
      </c>
      <c r="AM124" s="237">
        <f>IF(AL124="Commissioned Extra","",(IF((AD124)=0,0,SUMPRODUCT($F$17:$U$17,F124:U124))+VLOOKUP($A124,Incurred_Real!$A$25:$BS$376,Incurred_Real!$AO$1,FALSE)))</f>
        <v>1989216.0973267874</v>
      </c>
      <c r="AN124" s="232" cm="1">
        <f t="array" ref="AN124">IF(ROUND(AE124,0)=0,0,LOOKUP(2,1/(F124:AC124&lt;&gt;""),F124:AC124))</f>
        <v>-94542.67</v>
      </c>
      <c r="AO124" s="232">
        <f t="shared" si="37"/>
        <v>0</v>
      </c>
      <c r="AP124" s="78"/>
      <c r="AQ124" s="20"/>
      <c r="AR124" s="245">
        <f>VLOOKUP($A124,Incurred_Real!$A$25:$CD$376,Incurred_Real!AR$1,FALSE)</f>
        <v>0</v>
      </c>
      <c r="AS124" s="246">
        <f>VLOOKUP($A124,Incurred_Real!$A$25:$CD$376,Incurred_Real!AS$1,FALSE)</f>
        <v>0</v>
      </c>
      <c r="AT124" s="246">
        <f>VLOOKUP($A124,Incurred_Real!$A$25:$CD$376,Incurred_Real!AT$1,FALSE)</f>
        <v>0</v>
      </c>
      <c r="AU124" s="246">
        <f>VLOOKUP($A124,Incurred_Real!$A$25:$CD$376,Incurred_Real!AU$1,FALSE)</f>
        <v>0</v>
      </c>
      <c r="AV124" s="246">
        <f>VLOOKUP($A124,Incurred_Real!$A$25:$CD$376,Incurred_Real!AV$1,FALSE)</f>
        <v>1</v>
      </c>
      <c r="AW124" s="246">
        <f>VLOOKUP($A124,Incurred_Real!$A$25:$CD$376,Incurred_Real!AW$1,FALSE)</f>
        <v>0</v>
      </c>
      <c r="AX124" s="246">
        <f>VLOOKUP($A124,Incurred_Real!$A$25:$CD$376,Incurred_Real!AX$1,FALSE)</f>
        <v>0</v>
      </c>
      <c r="AY124" s="246">
        <f>VLOOKUP($A124,Incurred_Real!$A$25:$CD$376,Incurred_Real!AY$1,FALSE)</f>
        <v>0</v>
      </c>
      <c r="AZ124" s="246">
        <f>VLOOKUP($A124,Incurred_Real!$A$25:$CD$376,Incurred_Real!AZ$1,FALSE)</f>
        <v>0</v>
      </c>
      <c r="BA124" s="246">
        <f>VLOOKUP($A124,Incurred_Real!$A$25:$CD$376,Incurred_Real!BA$1,FALSE)</f>
        <v>0</v>
      </c>
      <c r="BB124" s="246">
        <f>VLOOKUP($A124,Incurred_Real!$A$25:$CD$376,Incurred_Real!BB$1,FALSE)</f>
        <v>0</v>
      </c>
      <c r="BC124" s="246">
        <f>VLOOKUP($A124,Incurred_Real!$A$25:$CD$376,Incurred_Real!BC$1,FALSE)</f>
        <v>0</v>
      </c>
      <c r="BD124" s="246">
        <f>VLOOKUP($A124,Incurred_Real!$A$25:$CD$376,Incurred_Real!BD$1,FALSE)</f>
        <v>0</v>
      </c>
      <c r="BE124" s="246">
        <f>VLOOKUP($A124,Incurred_Real!$A$25:$CD$376,Incurred_Real!BE$1,FALSE)</f>
        <v>0</v>
      </c>
      <c r="BF124" s="246">
        <f>VLOOKUP($A124,Incurred_Real!$A$25:$CD$376,Incurred_Real!BF$1,FALSE)</f>
        <v>0</v>
      </c>
      <c r="BG124" s="246">
        <f>VLOOKUP($A124,Incurred_Real!$A$25:$CD$376,Incurred_Real!BG$1,FALSE)</f>
        <v>0</v>
      </c>
      <c r="BH124" s="246">
        <f>VLOOKUP($A124,Incurred_Real!$A$25:$CD$376,Incurred_Real!BH$1,FALSE)</f>
        <v>0</v>
      </c>
      <c r="BI124" s="246">
        <f>VLOOKUP($A124,Incurred_Real!$A$25:$CD$376,Incurred_Real!BI$1,FALSE)</f>
        <v>0</v>
      </c>
      <c r="BJ124" s="246">
        <f>VLOOKUP($A124,Incurred_Real!$A$25:$CD$376,Incurred_Real!BJ$1,FALSE)</f>
        <v>0</v>
      </c>
      <c r="BK124" s="246">
        <f>VLOOKUP($A124,Incurred_Real!$A$25:$CD$376,Incurred_Real!BK$1,FALSE)</f>
        <v>0</v>
      </c>
      <c r="BL124" s="246">
        <f>VLOOKUP($A124,Incurred_Real!$A$25:$CD$376,Incurred_Real!BL$1,FALSE)</f>
        <v>0</v>
      </c>
      <c r="BM124" s="246">
        <f>VLOOKUP($A124,Incurred_Real!$A$25:$CD$376,Incurred_Real!BM$1,FALSE)</f>
        <v>0</v>
      </c>
      <c r="BN124" s="246">
        <f>VLOOKUP($A124,Incurred_Real!$A$25:$CD$376,Incurred_Real!BN$1,FALSE)</f>
        <v>0</v>
      </c>
      <c r="BO124" s="246">
        <f>VLOOKUP($A124,Incurred_Real!$A$25:$CD$376,Incurred_Real!BO$1,FALSE)</f>
        <v>0</v>
      </c>
      <c r="BP124" s="246">
        <f>VLOOKUP($A124,Incurred_Real!$A$25:$CD$376,Incurred_Real!BP$1,FALSE)</f>
        <v>0</v>
      </c>
      <c r="BQ124" s="246">
        <f>VLOOKUP($A124,Incurred_Real!$A$25:$CD$376,Incurred_Real!BQ$1,FALSE)</f>
        <v>0</v>
      </c>
      <c r="BR124" s="246">
        <f>VLOOKUP($A124,Incurred_Real!$A$25:$CD$376,Incurred_Real!BR$1,FALSE)</f>
        <v>0</v>
      </c>
      <c r="BS124" s="254">
        <f t="shared" si="38"/>
        <v>1</v>
      </c>
      <c r="BT124" s="249">
        <f>1+IF(ISNA(VLOOKUP($A124,'Project labour content'!$A$7:$D$255,'Project labour content'!$D$1,FALSE)),VLOOKUP($D124,'Project labour content'!$F$6:$G$15,'Project labour content'!$G$1,FALSE),VLOOKUP($A124,'Project labour content'!$A$7:$D$255,'Project labour content'!$D$1,FALSE))*LabEsc22*1</f>
        <v>1.0024480115846353</v>
      </c>
      <c r="BU124" s="249">
        <f>1+IF(ISNA(VLOOKUP($A124,'Project labour content'!$A$7:$D$255,'Project labour content'!$D$1,FALSE)),VLOOKUP($D124,'Project labour content'!$F$6:$G$15,'Project labour content'!$G$1,FALSE),VLOOKUP($A124,'Project labour content'!$A$7:$D$255,'Project labour content'!$D$1,FALSE))*LabEsc23*1</f>
        <v>1.0049077736248768</v>
      </c>
      <c r="BV124" s="249">
        <f>1+IF(ISNA(VLOOKUP($A124,'Project labour content'!$A$7:$D$255,'Project labour content'!$D$1,FALSE)),VLOOKUP($D124,'Project labour content'!$F$6:$G$15,'Project labour content'!$G$1,FALSE),VLOOKUP($A124,'Project labour content'!$A$7:$D$255,'Project labour content'!$D$1,FALSE))*LabEsc24*1</f>
        <v>1.0072248694667842</v>
      </c>
      <c r="BW124" s="249">
        <f>1+IF(ISNA(VLOOKUP($A124,'Project labour content'!$A$7:$D$255,'Project labour content'!$D$1,FALSE)),VLOOKUP($D124,'Project labour content'!$F$6:$G$15,'Project labour content'!$G$1,FALSE),VLOOKUP($A124,'Project labour content'!$A$7:$D$255,'Project labour content'!$D$1,FALSE))*LabEsc25*1</f>
        <v>1.0103282331643793</v>
      </c>
      <c r="BX124" s="249">
        <f>1+IF(ISNA(VLOOKUP($A124,'Project labour content'!$A$7:$D$255,'Project labour content'!$D$1,FALSE)),VLOOKUP($D124,'Project labour content'!$F$6:$G$15,'Project labour content'!$G$1,FALSE),VLOOKUP($A124,'Project labour content'!$A$7:$D$255,'Project labour content'!$D$1,FALSE))*LabEsc26*1</f>
        <v>1.0137103823674747</v>
      </c>
      <c r="BY124" s="249">
        <f>1+IF(ISNA(VLOOKUP($A124,'Project labour content'!$A$7:$D$255,'Project labour content'!$D$1,FALSE)),VLOOKUP($D124,'Project labour content'!$F$6:$G$15,'Project labour content'!$G$1,FALSE),VLOOKUP($A124,'Project labour content'!$A$7:$D$255,'Project labour content'!$D$1,FALSE))*LabEsc27*1</f>
        <v>1.0158052335508072</v>
      </c>
      <c r="BZ124" s="249">
        <f>1+IF(ISNA(VLOOKUP($A124,'Project labour content'!$A$7:$D$255,'Project labour content'!$D$1,FALSE)),VLOOKUP($D124,'Project labour content'!$F$6:$G$15,'Project labour content'!$G$1,FALSE),VLOOKUP($A124,'Project labour content'!$A$7:$D$255,'Project labour content'!$D$1,FALSE))*LabEsc28*1</f>
        <v>1.0173826564918567</v>
      </c>
      <c r="CA124" s="249">
        <f>1+IF(ISNA(VLOOKUP($A124,'Project labour content'!$A$7:$D$255,'Project labour content'!$D$1,FALSE)),VLOOKUP($D124,'Project labour content'!$F$6:$G$15,'Project labour content'!$G$1,FALSE),VLOOKUP($A124,'Project labour content'!$A$7:$D$255,'Project labour content'!$D$1,FALSE))*LabEsc29*1</f>
        <v>1.0199141048276528</v>
      </c>
      <c r="CB124" s="250" t="str">
        <f>IF(ISNA(VLOOKUP($A124,'Project labour content'!$A$7:$D$255,'Project labour content'!$D$1,FALSE)),"Category","Project")</f>
        <v>Category</v>
      </c>
      <c r="CD124" s="247" t="str">
        <f t="shared" si="39"/>
        <v>11871</v>
      </c>
    </row>
    <row r="125" spans="1:82" x14ac:dyDescent="0.15">
      <c r="A125" s="11" t="s">
        <v>184</v>
      </c>
      <c r="B125" s="11" t="str">
        <f>VLOOKUP($A125,'Incurred Real 2022$'!$A$25:$AC$426,'Incurred Real 2022$'!B$1,FALSE)</f>
        <v>IT Security Technology Refresh 17-18</v>
      </c>
      <c r="C125" s="11" t="str">
        <f>VLOOKUP($A125,'Incurred Real 2022$'!$A$25:$AC$426,'Incurred Real 2022$'!C$1,FALSE)</f>
        <v>ExAnte</v>
      </c>
      <c r="D125" s="11" t="str">
        <f>VLOOKUP($A125,'Incurred Real 2022$'!$A$25:$AC$426,'Incurred Real 2022$'!D$1,FALSE)</f>
        <v>Information Technology</v>
      </c>
      <c r="E125" s="11" t="str">
        <f>VLOOKUP($A125,'Incurred Real 2022$'!$A$25:$AC$426,'Incurred Real 2022$'!E$1,FALSE)</f>
        <v>Closed</v>
      </c>
      <c r="F125" s="105" t="str">
        <f>IF(VLOOKUP($A125,'Incurred Real 2022$'!$A$25:$AC$426,'Incurred Real 2022$'!F$1,FALSE)=0,"",VLOOKUP($A125,'Incurred Real 2022$'!$A$25:$AC$426,'Incurred Real 2022$'!F$1,FALSE))</f>
        <v/>
      </c>
      <c r="G125" s="105" t="str">
        <f>IF(VLOOKUP($A125,'Incurred Real 2022$'!$A$25:$AC$426,'Incurred Real 2022$'!G$1,FALSE)=0,"",VLOOKUP($A125,'Incurred Real 2022$'!$A$25:$AC$426,'Incurred Real 2022$'!G$1,FALSE))</f>
        <v/>
      </c>
      <c r="H125" s="105" t="str">
        <f>IF(VLOOKUP($A125,'Incurred Real 2022$'!$A$25:$AC$426,'Incurred Real 2022$'!H$1,FALSE)=0,"",VLOOKUP($A125,'Incurred Real 2022$'!$A$25:$AC$426,'Incurred Real 2022$'!H$1,FALSE))</f>
        <v/>
      </c>
      <c r="I125" s="105" t="str">
        <f>IF(VLOOKUP($A125,'Incurred Real 2022$'!$A$25:$AC$426,'Incurred Real 2022$'!I$1,FALSE)=0,"",VLOOKUP($A125,'Incurred Real 2022$'!$A$25:$AC$426,'Incurred Real 2022$'!I$1,FALSE))</f>
        <v/>
      </c>
      <c r="J125" s="105" t="str">
        <f>IF(VLOOKUP($A125,'Incurred Real 2022$'!$A$25:$AC$426,'Incurred Real 2022$'!J$1,FALSE)=0,"",VLOOKUP($A125,'Incurred Real 2022$'!$A$25:$AC$426,'Incurred Real 2022$'!J$1,FALSE))</f>
        <v/>
      </c>
      <c r="K125" s="105" t="str">
        <f>IF(VLOOKUP($A125,'Incurred Real 2022$'!$A$25:$AC$426,'Incurred Real 2022$'!K$1,FALSE)=0,"",VLOOKUP($A125,'Incurred Real 2022$'!$A$25:$AC$426,'Incurred Real 2022$'!K$1,FALSE))</f>
        <v/>
      </c>
      <c r="L125" s="105" t="str">
        <f>IF(VLOOKUP($A125,'Incurred Real 2022$'!$A$25:$AC$426,'Incurred Real 2022$'!L$1,FALSE)=0,"",VLOOKUP($A125,'Incurred Real 2022$'!$A$25:$AC$426,'Incurred Real 2022$'!L$1,FALSE))</f>
        <v/>
      </c>
      <c r="M125" s="105" t="str">
        <f>IF(VLOOKUP($A125,'Incurred Real 2022$'!$A$25:$AC$426,'Incurred Real 2022$'!M$1,FALSE)=0,"",VLOOKUP($A125,'Incurred Real 2022$'!$A$25:$AC$426,'Incurred Real 2022$'!M$1,FALSE))</f>
        <v/>
      </c>
      <c r="N125" s="105" t="str">
        <f>IF(VLOOKUP($A125,'Incurred Real 2022$'!$A$25:$AC$426,'Incurred Real 2022$'!N$1,FALSE)=0,"",VLOOKUP($A125,'Incurred Real 2022$'!$A$25:$AC$426,'Incurred Real 2022$'!N$1,FALSE))</f>
        <v/>
      </c>
      <c r="O125" s="105" t="str">
        <f>IF(VLOOKUP($A125,'Incurred Real 2022$'!$A$25:$AC$426,'Incurred Real 2022$'!O$1,FALSE)=0,"",VLOOKUP($A125,'Incurred Real 2022$'!$A$25:$AC$426,'Incurred Real 2022$'!O$1,FALSE))</f>
        <v/>
      </c>
      <c r="P125" s="105" t="str">
        <f>IF(VLOOKUP($A125,'Incurred Real 2022$'!$A$25:$AC$426,'Incurred Real 2022$'!P$1,FALSE)=0,"",VLOOKUP($A125,'Incurred Real 2022$'!$A$25:$AC$426,'Incurred Real 2022$'!P$1,FALSE))</f>
        <v/>
      </c>
      <c r="Q125" s="105">
        <f>IF(VLOOKUP($A125,'Incurred Real 2022$'!$A$25:$AC$426,'Incurred Real 2022$'!Q$1,FALSE)=0,"",VLOOKUP($A125,'Incurred Real 2022$'!$A$25:$AC$426,'Incurred Real 2022$'!Q$1,FALSE))</f>
        <v>12916.74</v>
      </c>
      <c r="R125" s="105">
        <f>IF(VLOOKUP($A125,'Incurred Real 2022$'!$A$25:$AC$426,'Incurred Real 2022$'!R$1,FALSE)=0,"",VLOOKUP($A125,'Incurred Real 2022$'!$A$25:$AC$426,'Incurred Real 2022$'!R$1,FALSE))</f>
        <v>1348847.65</v>
      </c>
      <c r="S125" s="105">
        <f>IF(VLOOKUP($A125,'Incurred Real 2022$'!$A$25:$AC$426,'Incurred Real 2022$'!S$1,FALSE)=0,"",VLOOKUP($A125,'Incurred Real 2022$'!$A$25:$AC$426,'Incurred Real 2022$'!S$1,FALSE))</f>
        <v>573274.82999999996</v>
      </c>
      <c r="T125" s="105" t="str">
        <f>IF(VLOOKUP($A125,'Incurred Real 2022$'!$A$25:$AC$426,'Incurred Real 2022$'!T$1,FALSE)=0,"",VLOOKUP($A125,'Incurred Real 2022$'!$A$25:$AC$426,'Incurred Real 2022$'!T$1,FALSE))</f>
        <v/>
      </c>
      <c r="U125" s="105" t="str">
        <f>IF(VLOOKUP($A125,'Incurred Real 2022$'!$A$25:$AC$426,'Incurred Real 2022$'!U$1,FALSE)=0,"",VLOOKUP($A125,'Incurred Real 2022$'!$A$25:$AC$426,'Incurred Real 2022$'!U$1,FALSE))</f>
        <v/>
      </c>
      <c r="V125" s="13" t="str">
        <f>IF(ISTEXT(VLOOKUP($A125,'Incurred Real 2022$'!$A$25:$AC$426,'Incurred Real 2022$'!V$1,FALSE)),"",(VLOOKUP($A125,'Incurred Real 2022$'!$A$25:$AC$426,'Incurred Real 2022$'!V$1,FALSE))*BT125*Incurred_Nominal!V$15)</f>
        <v/>
      </c>
      <c r="W125" s="13" t="str">
        <f>IF(ISTEXT(VLOOKUP($A125,'Incurred Real 2022$'!$A$25:$AC$426,'Incurred Real 2022$'!W$1,FALSE)),"",(VLOOKUP($A125,'Incurred Real 2022$'!$A$25:$AC$426,'Incurred Real 2022$'!W$1,FALSE))*BU125*Incurred_Nominal!W$15)</f>
        <v/>
      </c>
      <c r="X125" s="13" t="str">
        <f>IF(ISTEXT(VLOOKUP($A125,'Incurred Real 2022$'!$A$25:$AC$426,'Incurred Real 2022$'!X$1,FALSE)),"",(VLOOKUP($A125,'Incurred Real 2022$'!$A$25:$AC$426,'Incurred Real 2022$'!X$1,FALSE))*BV125*Incurred_Nominal!X$15)</f>
        <v/>
      </c>
      <c r="Y125" s="13" t="str">
        <f>IF(ISTEXT(VLOOKUP($A125,'Incurred Real 2022$'!$A$25:$AC$426,'Incurred Real 2022$'!Y$1,FALSE)),"",(VLOOKUP($A125,'Incurred Real 2022$'!$A$25:$AC$426,'Incurred Real 2022$'!Y$1,FALSE))*BW125*Incurred_Nominal!Y$15)</f>
        <v/>
      </c>
      <c r="Z125" s="13" t="str">
        <f>IF(ISTEXT(VLOOKUP($A125,'Incurred Real 2022$'!$A$25:$AC$426,'Incurred Real 2022$'!Z$1,FALSE)),"",(VLOOKUP($A125,'Incurred Real 2022$'!$A$25:$AC$426,'Incurred Real 2022$'!Z$1,FALSE))*BX125*Incurred_Nominal!Z$15)</f>
        <v/>
      </c>
      <c r="AA125" s="13" t="str">
        <f>IF(ISTEXT(VLOOKUP($A125,'Incurred Real 2022$'!$A$25:$AC$426,'Incurred Real 2022$'!AA$1,FALSE)),"",(VLOOKUP($A125,'Incurred Real 2022$'!$A$25:$AC$426,'Incurred Real 2022$'!AA$1,FALSE))*BY125*Incurred_Nominal!AA$15)</f>
        <v/>
      </c>
      <c r="AB125" s="13" t="str">
        <f>IF(ISTEXT(VLOOKUP($A125,'Incurred Real 2022$'!$A$25:$AC$426,'Incurred Real 2022$'!AB$1,FALSE)),"",(VLOOKUP($A125,'Incurred Real 2022$'!$A$25:$AC$426,'Incurred Real 2022$'!AB$1,FALSE))*BZ125*Incurred_Nominal!AB$15)</f>
        <v/>
      </c>
      <c r="AC125" s="13" t="str">
        <f>IF(ISTEXT(VLOOKUP($A125,'Incurred Real 2022$'!$A$25:$AC$426,'Incurred Real 2022$'!AC$1,FALSE)),"",(VLOOKUP($A125,'Incurred Real 2022$'!$A$25:$AC$426,'Incurred Real 2022$'!AC$1,FALSE))*CA125*Incurred_Nominal!AC$15)</f>
        <v/>
      </c>
      <c r="AD125" s="232">
        <f t="shared" si="33"/>
        <v>1935039.2199999997</v>
      </c>
      <c r="AE125" s="232">
        <f t="shared" si="34"/>
        <v>1935039.2199999997</v>
      </c>
      <c r="AF125" s="239">
        <f t="shared" si="35"/>
        <v>2371172.9943656349</v>
      </c>
      <c r="AG125" s="237">
        <f t="shared" si="36"/>
        <v>1953428.7000570551</v>
      </c>
      <c r="AH125" s="240">
        <f t="shared" si="40"/>
        <v>1.2138518259183857</v>
      </c>
      <c r="AI125" s="234">
        <f>VLOOKUP($A125,Incurred_Real!$A$25:$AP$479,Incurred_Real!AI$1,FALSE)</f>
        <v>2019</v>
      </c>
      <c r="AJ125" s="235">
        <f>VLOOKUP($A125,Incurred_Real!$A$25:$AP$479,Incurred_Real!AJ$1,FALSE)</f>
        <v>43425</v>
      </c>
      <c r="AK125" s="236">
        <f>VLOOKUP($A125,Incurred_Real!$A$25:$AP$479,Incurred_Real!AK$1,FALSE)</f>
        <v>2019</v>
      </c>
      <c r="AL125" s="235" t="str">
        <f>VLOOKUP($A125,Incurred_Real!$A$25:$AP$479,Incurred_Real!AL$1,FALSE)</f>
        <v/>
      </c>
      <c r="AM125" s="237">
        <f>IF(AL125="Commissioned Extra","",(IF((AD125)=0,0,SUMPRODUCT($F$17:$U$17,F125:U125))+VLOOKUP($A125,Incurred_Real!$A$25:$BS$376,Incurred_Real!$AO$1,FALSE)))</f>
        <v>2106024.6829712833</v>
      </c>
      <c r="AN125" s="232" cm="1">
        <f t="array" ref="AN125">IF(ROUND(AE125,0)=0,0,LOOKUP(2,1/(F125:AC125&lt;&gt;""),F125:AC125))</f>
        <v>573274.82999999996</v>
      </c>
      <c r="AO125" s="232">
        <f t="shared" si="37"/>
        <v>0</v>
      </c>
      <c r="AP125" s="78"/>
      <c r="AQ125" s="20"/>
      <c r="AR125" s="245">
        <f>VLOOKUP($A125,Incurred_Real!$A$25:$CD$376,Incurred_Real!AR$1,FALSE)</f>
        <v>0</v>
      </c>
      <c r="AS125" s="246">
        <f>VLOOKUP($A125,Incurred_Real!$A$25:$CD$376,Incurred_Real!AS$1,FALSE)</f>
        <v>0</v>
      </c>
      <c r="AT125" s="246">
        <f>VLOOKUP($A125,Incurred_Real!$A$25:$CD$376,Incurred_Real!AT$1,FALSE)</f>
        <v>0</v>
      </c>
      <c r="AU125" s="246">
        <f>VLOOKUP($A125,Incurred_Real!$A$25:$CD$376,Incurred_Real!AU$1,FALSE)</f>
        <v>0</v>
      </c>
      <c r="AV125" s="246">
        <f>VLOOKUP($A125,Incurred_Real!$A$25:$CD$376,Incurred_Real!AV$1,FALSE)</f>
        <v>1</v>
      </c>
      <c r="AW125" s="246">
        <f>VLOOKUP($A125,Incurred_Real!$A$25:$CD$376,Incurred_Real!AW$1,FALSE)</f>
        <v>0</v>
      </c>
      <c r="AX125" s="246">
        <f>VLOOKUP($A125,Incurred_Real!$A$25:$CD$376,Incurred_Real!AX$1,FALSE)</f>
        <v>0</v>
      </c>
      <c r="AY125" s="246">
        <f>VLOOKUP($A125,Incurred_Real!$A$25:$CD$376,Incurred_Real!AY$1,FALSE)</f>
        <v>0</v>
      </c>
      <c r="AZ125" s="246">
        <f>VLOOKUP($A125,Incurred_Real!$A$25:$CD$376,Incurred_Real!AZ$1,FALSE)</f>
        <v>0</v>
      </c>
      <c r="BA125" s="246">
        <f>VLOOKUP($A125,Incurred_Real!$A$25:$CD$376,Incurred_Real!BA$1,FALSE)</f>
        <v>0</v>
      </c>
      <c r="BB125" s="246">
        <f>VLOOKUP($A125,Incurred_Real!$A$25:$CD$376,Incurred_Real!BB$1,FALSE)</f>
        <v>0</v>
      </c>
      <c r="BC125" s="246">
        <f>VLOOKUP($A125,Incurred_Real!$A$25:$CD$376,Incurred_Real!BC$1,FALSE)</f>
        <v>0</v>
      </c>
      <c r="BD125" s="246">
        <f>VLOOKUP($A125,Incurred_Real!$A$25:$CD$376,Incurred_Real!BD$1,FALSE)</f>
        <v>0</v>
      </c>
      <c r="BE125" s="246">
        <f>VLOOKUP($A125,Incurred_Real!$A$25:$CD$376,Incurred_Real!BE$1,FALSE)</f>
        <v>0</v>
      </c>
      <c r="BF125" s="246">
        <f>VLOOKUP($A125,Incurred_Real!$A$25:$CD$376,Incurred_Real!BF$1,FALSE)</f>
        <v>0</v>
      </c>
      <c r="BG125" s="246">
        <f>VLOOKUP($A125,Incurred_Real!$A$25:$CD$376,Incurred_Real!BG$1,FALSE)</f>
        <v>0</v>
      </c>
      <c r="BH125" s="246">
        <f>VLOOKUP($A125,Incurred_Real!$A$25:$CD$376,Incurred_Real!BH$1,FALSE)</f>
        <v>0</v>
      </c>
      <c r="BI125" s="246">
        <f>VLOOKUP($A125,Incurred_Real!$A$25:$CD$376,Incurred_Real!BI$1,FALSE)</f>
        <v>0</v>
      </c>
      <c r="BJ125" s="246">
        <f>VLOOKUP($A125,Incurred_Real!$A$25:$CD$376,Incurred_Real!BJ$1,FALSE)</f>
        <v>0</v>
      </c>
      <c r="BK125" s="246">
        <f>VLOOKUP($A125,Incurred_Real!$A$25:$CD$376,Incurred_Real!BK$1,FALSE)</f>
        <v>0</v>
      </c>
      <c r="BL125" s="246">
        <f>VLOOKUP($A125,Incurred_Real!$A$25:$CD$376,Incurred_Real!BL$1,FALSE)</f>
        <v>0</v>
      </c>
      <c r="BM125" s="246">
        <f>VLOOKUP($A125,Incurred_Real!$A$25:$CD$376,Incurred_Real!BM$1,FALSE)</f>
        <v>0</v>
      </c>
      <c r="BN125" s="246">
        <f>VLOOKUP($A125,Incurred_Real!$A$25:$CD$376,Incurred_Real!BN$1,FALSE)</f>
        <v>0</v>
      </c>
      <c r="BO125" s="246">
        <f>VLOOKUP($A125,Incurred_Real!$A$25:$CD$376,Incurred_Real!BO$1,FALSE)</f>
        <v>0</v>
      </c>
      <c r="BP125" s="246">
        <f>VLOOKUP($A125,Incurred_Real!$A$25:$CD$376,Incurred_Real!BP$1,FALSE)</f>
        <v>0</v>
      </c>
      <c r="BQ125" s="246">
        <f>VLOOKUP($A125,Incurred_Real!$A$25:$CD$376,Incurred_Real!BQ$1,FALSE)</f>
        <v>0</v>
      </c>
      <c r="BR125" s="246">
        <f>VLOOKUP($A125,Incurred_Real!$A$25:$CD$376,Incurred_Real!BR$1,FALSE)</f>
        <v>0</v>
      </c>
      <c r="BS125" s="254">
        <f t="shared" si="38"/>
        <v>1</v>
      </c>
      <c r="BT125" s="249">
        <f>1+IF(ISNA(VLOOKUP($A125,'Project labour content'!$A$7:$D$255,'Project labour content'!$D$1,FALSE)),VLOOKUP($D125,'Project labour content'!$F$6:$G$15,'Project labour content'!$G$1,FALSE),VLOOKUP($A125,'Project labour content'!$A$7:$D$255,'Project labour content'!$D$1,FALSE))*LabEsc22*1</f>
        <v>1.0024480115846353</v>
      </c>
      <c r="BU125" s="249">
        <f>1+IF(ISNA(VLOOKUP($A125,'Project labour content'!$A$7:$D$255,'Project labour content'!$D$1,FALSE)),VLOOKUP($D125,'Project labour content'!$F$6:$G$15,'Project labour content'!$G$1,FALSE),VLOOKUP($A125,'Project labour content'!$A$7:$D$255,'Project labour content'!$D$1,FALSE))*LabEsc23*1</f>
        <v>1.0049077736248768</v>
      </c>
      <c r="BV125" s="249">
        <f>1+IF(ISNA(VLOOKUP($A125,'Project labour content'!$A$7:$D$255,'Project labour content'!$D$1,FALSE)),VLOOKUP($D125,'Project labour content'!$F$6:$G$15,'Project labour content'!$G$1,FALSE),VLOOKUP($A125,'Project labour content'!$A$7:$D$255,'Project labour content'!$D$1,FALSE))*LabEsc24*1</f>
        <v>1.0072248694667842</v>
      </c>
      <c r="BW125" s="249">
        <f>1+IF(ISNA(VLOOKUP($A125,'Project labour content'!$A$7:$D$255,'Project labour content'!$D$1,FALSE)),VLOOKUP($D125,'Project labour content'!$F$6:$G$15,'Project labour content'!$G$1,FALSE),VLOOKUP($A125,'Project labour content'!$A$7:$D$255,'Project labour content'!$D$1,FALSE))*LabEsc25*1</f>
        <v>1.0103282331643793</v>
      </c>
      <c r="BX125" s="249">
        <f>1+IF(ISNA(VLOOKUP($A125,'Project labour content'!$A$7:$D$255,'Project labour content'!$D$1,FALSE)),VLOOKUP($D125,'Project labour content'!$F$6:$G$15,'Project labour content'!$G$1,FALSE),VLOOKUP($A125,'Project labour content'!$A$7:$D$255,'Project labour content'!$D$1,FALSE))*LabEsc26*1</f>
        <v>1.0137103823674747</v>
      </c>
      <c r="BY125" s="249">
        <f>1+IF(ISNA(VLOOKUP($A125,'Project labour content'!$A$7:$D$255,'Project labour content'!$D$1,FALSE)),VLOOKUP($D125,'Project labour content'!$F$6:$G$15,'Project labour content'!$G$1,FALSE),VLOOKUP($A125,'Project labour content'!$A$7:$D$255,'Project labour content'!$D$1,FALSE))*LabEsc27*1</f>
        <v>1.0158052335508072</v>
      </c>
      <c r="BZ125" s="249">
        <f>1+IF(ISNA(VLOOKUP($A125,'Project labour content'!$A$7:$D$255,'Project labour content'!$D$1,FALSE)),VLOOKUP($D125,'Project labour content'!$F$6:$G$15,'Project labour content'!$G$1,FALSE),VLOOKUP($A125,'Project labour content'!$A$7:$D$255,'Project labour content'!$D$1,FALSE))*LabEsc28*1</f>
        <v>1.0173826564918567</v>
      </c>
      <c r="CA125" s="249">
        <f>1+IF(ISNA(VLOOKUP($A125,'Project labour content'!$A$7:$D$255,'Project labour content'!$D$1,FALSE)),VLOOKUP($D125,'Project labour content'!$F$6:$G$15,'Project labour content'!$G$1,FALSE),VLOOKUP($A125,'Project labour content'!$A$7:$D$255,'Project labour content'!$D$1,FALSE))*LabEsc29*1</f>
        <v>1.0199141048276528</v>
      </c>
      <c r="CB125" s="250" t="str">
        <f>IF(ISNA(VLOOKUP($A125,'Project labour content'!$A$7:$D$255,'Project labour content'!$D$1,FALSE)),"Category","Project")</f>
        <v>Category</v>
      </c>
      <c r="CD125" s="247" t="str">
        <f t="shared" si="39"/>
        <v>11872</v>
      </c>
    </row>
    <row r="126" spans="1:82" x14ac:dyDescent="0.15">
      <c r="A126" s="11" t="s">
        <v>185</v>
      </c>
      <c r="B126" s="11" t="str">
        <f>VLOOKUP($A126,'Incurred Real 2022$'!$A$25:$AC$426,'Incurred Real 2022$'!B$1,FALSE)</f>
        <v>Network Operations Software 2017-19</v>
      </c>
      <c r="C126" s="11" t="str">
        <f>VLOOKUP($A126,'Incurred Real 2022$'!$A$25:$AC$426,'Incurred Real 2022$'!C$1,FALSE)</f>
        <v>ExAnte</v>
      </c>
      <c r="D126" s="11" t="str">
        <f>VLOOKUP($A126,'Incurred Real 2022$'!$A$25:$AC$426,'Incurred Real 2022$'!D$1,FALSE)</f>
        <v>Replacement</v>
      </c>
      <c r="E126" s="11" t="str">
        <f>VLOOKUP($A126,'Incurred Real 2022$'!$A$25:$AC$426,'Incurred Real 2022$'!E$1,FALSE)</f>
        <v>Active</v>
      </c>
      <c r="F126" s="105" t="str">
        <f>IF(VLOOKUP($A126,'Incurred Real 2022$'!$A$25:$AC$426,'Incurred Real 2022$'!F$1,FALSE)=0,"",VLOOKUP($A126,'Incurred Real 2022$'!$A$25:$AC$426,'Incurred Real 2022$'!F$1,FALSE))</f>
        <v/>
      </c>
      <c r="G126" s="105" t="str">
        <f>IF(VLOOKUP($A126,'Incurred Real 2022$'!$A$25:$AC$426,'Incurred Real 2022$'!G$1,FALSE)=0,"",VLOOKUP($A126,'Incurred Real 2022$'!$A$25:$AC$426,'Incurred Real 2022$'!G$1,FALSE))</f>
        <v/>
      </c>
      <c r="H126" s="105" t="str">
        <f>IF(VLOOKUP($A126,'Incurred Real 2022$'!$A$25:$AC$426,'Incurred Real 2022$'!H$1,FALSE)=0,"",VLOOKUP($A126,'Incurred Real 2022$'!$A$25:$AC$426,'Incurred Real 2022$'!H$1,FALSE))</f>
        <v/>
      </c>
      <c r="I126" s="105" t="str">
        <f>IF(VLOOKUP($A126,'Incurred Real 2022$'!$A$25:$AC$426,'Incurred Real 2022$'!I$1,FALSE)=0,"",VLOOKUP($A126,'Incurred Real 2022$'!$A$25:$AC$426,'Incurred Real 2022$'!I$1,FALSE))</f>
        <v/>
      </c>
      <c r="J126" s="105" t="str">
        <f>IF(VLOOKUP($A126,'Incurred Real 2022$'!$A$25:$AC$426,'Incurred Real 2022$'!J$1,FALSE)=0,"",VLOOKUP($A126,'Incurred Real 2022$'!$A$25:$AC$426,'Incurred Real 2022$'!J$1,FALSE))</f>
        <v/>
      </c>
      <c r="K126" s="105" t="str">
        <f>IF(VLOOKUP($A126,'Incurred Real 2022$'!$A$25:$AC$426,'Incurred Real 2022$'!K$1,FALSE)=0,"",VLOOKUP($A126,'Incurred Real 2022$'!$A$25:$AC$426,'Incurred Real 2022$'!K$1,FALSE))</f>
        <v/>
      </c>
      <c r="L126" s="105" t="str">
        <f>IF(VLOOKUP($A126,'Incurred Real 2022$'!$A$25:$AC$426,'Incurred Real 2022$'!L$1,FALSE)=0,"",VLOOKUP($A126,'Incurred Real 2022$'!$A$25:$AC$426,'Incurred Real 2022$'!L$1,FALSE))</f>
        <v/>
      </c>
      <c r="M126" s="105" t="str">
        <f>IF(VLOOKUP($A126,'Incurred Real 2022$'!$A$25:$AC$426,'Incurred Real 2022$'!M$1,FALSE)=0,"",VLOOKUP($A126,'Incurred Real 2022$'!$A$25:$AC$426,'Incurred Real 2022$'!M$1,FALSE))</f>
        <v/>
      </c>
      <c r="N126" s="105" t="str">
        <f>IF(VLOOKUP($A126,'Incurred Real 2022$'!$A$25:$AC$426,'Incurred Real 2022$'!N$1,FALSE)=0,"",VLOOKUP($A126,'Incurred Real 2022$'!$A$25:$AC$426,'Incurred Real 2022$'!N$1,FALSE))</f>
        <v/>
      </c>
      <c r="O126" s="105" t="str">
        <f>IF(VLOOKUP($A126,'Incurred Real 2022$'!$A$25:$AC$426,'Incurred Real 2022$'!O$1,FALSE)=0,"",VLOOKUP($A126,'Incurred Real 2022$'!$A$25:$AC$426,'Incurred Real 2022$'!O$1,FALSE))</f>
        <v/>
      </c>
      <c r="P126" s="105" t="str">
        <f>IF(VLOOKUP($A126,'Incurred Real 2022$'!$A$25:$AC$426,'Incurred Real 2022$'!P$1,FALSE)=0,"",VLOOKUP($A126,'Incurred Real 2022$'!$A$25:$AC$426,'Incurred Real 2022$'!P$1,FALSE))</f>
        <v/>
      </c>
      <c r="Q126" s="105">
        <f>IF(VLOOKUP($A126,'Incurred Real 2022$'!$A$25:$AC$426,'Incurred Real 2022$'!Q$1,FALSE)=0,"",VLOOKUP($A126,'Incurred Real 2022$'!$A$25:$AC$426,'Incurred Real 2022$'!Q$1,FALSE))</f>
        <v>89704.41</v>
      </c>
      <c r="R126" s="105">
        <f>IF(VLOOKUP($A126,'Incurred Real 2022$'!$A$25:$AC$426,'Incurred Real 2022$'!R$1,FALSE)=0,"",VLOOKUP($A126,'Incurred Real 2022$'!$A$25:$AC$426,'Incurred Real 2022$'!R$1,FALSE))</f>
        <v>250102.77</v>
      </c>
      <c r="S126" s="105">
        <f>IF(VLOOKUP($A126,'Incurred Real 2022$'!$A$25:$AC$426,'Incurred Real 2022$'!S$1,FALSE)=0,"",VLOOKUP($A126,'Incurred Real 2022$'!$A$25:$AC$426,'Incurred Real 2022$'!S$1,FALSE))</f>
        <v>336155.48</v>
      </c>
      <c r="T126" s="105">
        <f>IF(VLOOKUP($A126,'Incurred Real 2022$'!$A$25:$AC$426,'Incurred Real 2022$'!T$1,FALSE)=0,"",VLOOKUP($A126,'Incurred Real 2022$'!$A$25:$AC$426,'Incurred Real 2022$'!T$1,FALSE))</f>
        <v>346983.12</v>
      </c>
      <c r="U126" s="105">
        <f>IF(VLOOKUP($A126,'Incurred Real 2022$'!$A$25:$AC$426,'Incurred Real 2022$'!U$1,FALSE)=0,"",VLOOKUP($A126,'Incurred Real 2022$'!$A$25:$AC$426,'Incurred Real 2022$'!U$1,FALSE))</f>
        <v>215913.84</v>
      </c>
      <c r="V126" s="13">
        <f>IF(ISTEXT(VLOOKUP($A126,'Incurred Real 2022$'!$A$25:$AC$426,'Incurred Real 2022$'!V$1,FALSE)),"",(VLOOKUP($A126,'Incurred Real 2022$'!$A$25:$AC$426,'Incurred Real 2022$'!V$1,FALSE))*BT126*Incurred_Nominal!V$15)</f>
        <v>212556.54231920128</v>
      </c>
      <c r="W126" s="13">
        <f>IF(ISTEXT(VLOOKUP($A126,'Incurred Real 2022$'!$A$25:$AC$426,'Incurred Real 2022$'!W$1,FALSE)),"",(VLOOKUP($A126,'Incurred Real 2022$'!$A$25:$AC$426,'Incurred Real 2022$'!W$1,FALSE))*BU126*Incurred_Nominal!W$15)</f>
        <v>180157.82742185518</v>
      </c>
      <c r="X126" s="13">
        <f>IF(ISTEXT(VLOOKUP($A126,'Incurred Real 2022$'!$A$25:$AC$426,'Incurred Real 2022$'!X$1,FALSE)),"",(VLOOKUP($A126,'Incurred Real 2022$'!$A$25:$AC$426,'Incurred Real 2022$'!X$1,FALSE))*BV126*Incurred_Nominal!X$15)</f>
        <v>165001.63777633366</v>
      </c>
      <c r="Y126" s="13">
        <f>IF(ISTEXT(VLOOKUP($A126,'Incurred Real 2022$'!$A$25:$AC$426,'Incurred Real 2022$'!Y$1,FALSE)),"",(VLOOKUP($A126,'Incurred Real 2022$'!$A$25:$AC$426,'Incurred Real 2022$'!Y$1,FALSE))*BW126*Incurred_Nominal!Y$15)</f>
        <v>4121.0889110422531</v>
      </c>
      <c r="Z126" s="13" t="str">
        <f>IF(ISTEXT(VLOOKUP($A126,'Incurred Real 2022$'!$A$25:$AC$426,'Incurred Real 2022$'!Z$1,FALSE)),"",(VLOOKUP($A126,'Incurred Real 2022$'!$A$25:$AC$426,'Incurred Real 2022$'!Z$1,FALSE))*BX126*Incurred_Nominal!Z$15)</f>
        <v/>
      </c>
      <c r="AA126" s="13" t="str">
        <f>IF(ISTEXT(VLOOKUP($A126,'Incurred Real 2022$'!$A$25:$AC$426,'Incurred Real 2022$'!AA$1,FALSE)),"",(VLOOKUP($A126,'Incurred Real 2022$'!$A$25:$AC$426,'Incurred Real 2022$'!AA$1,FALSE))*BY126*Incurred_Nominal!AA$15)</f>
        <v/>
      </c>
      <c r="AB126" s="13" t="str">
        <f>IF(ISTEXT(VLOOKUP($A126,'Incurred Real 2022$'!$A$25:$AC$426,'Incurred Real 2022$'!AB$1,FALSE)),"",(VLOOKUP($A126,'Incurred Real 2022$'!$A$25:$AC$426,'Incurred Real 2022$'!AB$1,FALSE))*BZ126*Incurred_Nominal!AB$15)</f>
        <v/>
      </c>
      <c r="AC126" s="13" t="str">
        <f>IF(ISTEXT(VLOOKUP($A126,'Incurred Real 2022$'!$A$25:$AC$426,'Incurred Real 2022$'!AC$1,FALSE)),"",(VLOOKUP($A126,'Incurred Real 2022$'!$A$25:$AC$426,'Incurred Real 2022$'!AC$1,FALSE))*CA126*Incurred_Nominal!AC$15)</f>
        <v/>
      </c>
      <c r="AD126" s="232">
        <f t="shared" si="33"/>
        <v>1800696.7164284321</v>
      </c>
      <c r="AE126" s="232">
        <f t="shared" si="34"/>
        <v>1800696.7164284321</v>
      </c>
      <c r="AF126" s="239">
        <f t="shared" si="35"/>
        <v>2130706.1410560263</v>
      </c>
      <c r="AG126" s="237">
        <f t="shared" si="36"/>
        <v>1984374.7290373093</v>
      </c>
      <c r="AH126" s="240">
        <f t="shared" si="40"/>
        <v>1.0737418240000001</v>
      </c>
      <c r="AI126" s="234">
        <f>VLOOKUP($A126,Incurred_Real!$A$25:$AP$479,Incurred_Real!AI$1,FALSE)</f>
        <v>2025</v>
      </c>
      <c r="AJ126" s="235">
        <f>VLOOKUP($A126,Incurred_Real!$A$25:$AP$479,Incurred_Real!AJ$1,FALSE)</f>
        <v>45540</v>
      </c>
      <c r="AK126" s="236">
        <f>VLOOKUP($A126,Incurred_Real!$A$25:$AP$479,Incurred_Real!AK$1,FALSE)</f>
        <v>2025</v>
      </c>
      <c r="AL126" s="235" t="str">
        <f>VLOOKUP($A126,Incurred_Real!$A$25:$AP$479,Incurred_Real!AL$1,FALSE)</f>
        <v/>
      </c>
      <c r="AM126" s="237">
        <f>IF(AL126="Commissioned Extra","",(IF((AD126)=0,0,SUMPRODUCT($F$17:$U$17,F126:U126))+VLOOKUP($A126,Incurred_Real!$A$25:$BS$376,Incurred_Real!$AO$1,FALSE)))</f>
        <v>1899162.9965411061</v>
      </c>
      <c r="AN126" s="232" cm="1">
        <f t="array" ref="AN126">IF(ROUND(AE126,0)=0,0,LOOKUP(2,1/(F126:AC126&lt;&gt;""),F126:AC126))</f>
        <v>4121.0889110422531</v>
      </c>
      <c r="AO126" s="232">
        <f t="shared" si="37"/>
        <v>561837.09642843239</v>
      </c>
      <c r="AP126" s="78"/>
      <c r="AQ126" s="20"/>
      <c r="AR126" s="245">
        <f>VLOOKUP($A126,Incurred_Real!$A$25:$CD$376,Incurred_Real!AR$1,FALSE)</f>
        <v>0</v>
      </c>
      <c r="AS126" s="246">
        <f>VLOOKUP($A126,Incurred_Real!$A$25:$CD$376,Incurred_Real!AS$1,FALSE)</f>
        <v>0</v>
      </c>
      <c r="AT126" s="246">
        <f>VLOOKUP($A126,Incurred_Real!$A$25:$CD$376,Incurred_Real!AT$1,FALSE)</f>
        <v>0</v>
      </c>
      <c r="AU126" s="246">
        <f>VLOOKUP($A126,Incurred_Real!$A$25:$CD$376,Incurred_Real!AU$1,FALSE)</f>
        <v>0</v>
      </c>
      <c r="AV126" s="246">
        <f>VLOOKUP($A126,Incurred_Real!$A$25:$CD$376,Incurred_Real!AV$1,FALSE)</f>
        <v>1</v>
      </c>
      <c r="AW126" s="246">
        <f>VLOOKUP($A126,Incurred_Real!$A$25:$CD$376,Incurred_Real!AW$1,FALSE)</f>
        <v>0</v>
      </c>
      <c r="AX126" s="246">
        <f>VLOOKUP($A126,Incurred_Real!$A$25:$CD$376,Incurred_Real!AX$1,FALSE)</f>
        <v>0</v>
      </c>
      <c r="AY126" s="246">
        <f>VLOOKUP($A126,Incurred_Real!$A$25:$CD$376,Incurred_Real!AY$1,FALSE)</f>
        <v>0</v>
      </c>
      <c r="AZ126" s="246">
        <f>VLOOKUP($A126,Incurred_Real!$A$25:$CD$376,Incurred_Real!AZ$1,FALSE)</f>
        <v>0</v>
      </c>
      <c r="BA126" s="246">
        <f>VLOOKUP($A126,Incurred_Real!$A$25:$CD$376,Incurred_Real!BA$1,FALSE)</f>
        <v>0</v>
      </c>
      <c r="BB126" s="246">
        <f>VLOOKUP($A126,Incurred_Real!$A$25:$CD$376,Incurred_Real!BB$1,FALSE)</f>
        <v>0</v>
      </c>
      <c r="BC126" s="246">
        <f>VLOOKUP($A126,Incurred_Real!$A$25:$CD$376,Incurred_Real!BC$1,FALSE)</f>
        <v>0</v>
      </c>
      <c r="BD126" s="246">
        <f>VLOOKUP($A126,Incurred_Real!$A$25:$CD$376,Incurred_Real!BD$1,FALSE)</f>
        <v>0</v>
      </c>
      <c r="BE126" s="246">
        <f>VLOOKUP($A126,Incurred_Real!$A$25:$CD$376,Incurred_Real!BE$1,FALSE)</f>
        <v>0</v>
      </c>
      <c r="BF126" s="246">
        <f>VLOOKUP($A126,Incurred_Real!$A$25:$CD$376,Incurred_Real!BF$1,FALSE)</f>
        <v>0</v>
      </c>
      <c r="BG126" s="246">
        <f>VLOOKUP($A126,Incurred_Real!$A$25:$CD$376,Incurred_Real!BG$1,FALSE)</f>
        <v>0</v>
      </c>
      <c r="BH126" s="246">
        <f>VLOOKUP($A126,Incurred_Real!$A$25:$CD$376,Incurred_Real!BH$1,FALSE)</f>
        <v>0</v>
      </c>
      <c r="BI126" s="246">
        <f>VLOOKUP($A126,Incurred_Real!$A$25:$CD$376,Incurred_Real!BI$1,FALSE)</f>
        <v>0</v>
      </c>
      <c r="BJ126" s="246">
        <f>VLOOKUP($A126,Incurred_Real!$A$25:$CD$376,Incurred_Real!BJ$1,FALSE)</f>
        <v>0</v>
      </c>
      <c r="BK126" s="246">
        <f>VLOOKUP($A126,Incurred_Real!$A$25:$CD$376,Incurred_Real!BK$1,FALSE)</f>
        <v>0</v>
      </c>
      <c r="BL126" s="246">
        <f>VLOOKUP($A126,Incurred_Real!$A$25:$CD$376,Incurred_Real!BL$1,FALSE)</f>
        <v>0</v>
      </c>
      <c r="BM126" s="246">
        <f>VLOOKUP($A126,Incurred_Real!$A$25:$CD$376,Incurred_Real!BM$1,FALSE)</f>
        <v>0</v>
      </c>
      <c r="BN126" s="246">
        <f>VLOOKUP($A126,Incurred_Real!$A$25:$CD$376,Incurred_Real!BN$1,FALSE)</f>
        <v>0</v>
      </c>
      <c r="BO126" s="246">
        <f>VLOOKUP($A126,Incurred_Real!$A$25:$CD$376,Incurred_Real!BO$1,FALSE)</f>
        <v>0</v>
      </c>
      <c r="BP126" s="246">
        <f>VLOOKUP($A126,Incurred_Real!$A$25:$CD$376,Incurred_Real!BP$1,FALSE)</f>
        <v>0</v>
      </c>
      <c r="BQ126" s="246">
        <f>VLOOKUP($A126,Incurred_Real!$A$25:$CD$376,Incurred_Real!BQ$1,FALSE)</f>
        <v>0</v>
      </c>
      <c r="BR126" s="246">
        <f>VLOOKUP($A126,Incurred_Real!$A$25:$CD$376,Incurred_Real!BR$1,FALSE)</f>
        <v>0</v>
      </c>
      <c r="BS126" s="254">
        <f t="shared" si="38"/>
        <v>1</v>
      </c>
      <c r="BT126" s="249">
        <f>1+IF(ISNA(VLOOKUP($A126,'Project labour content'!$A$7:$D$255,'Project labour content'!$D$1,FALSE)),VLOOKUP($D126,'Project labour content'!$F$6:$G$15,'Project labour content'!$G$1,FALSE),VLOOKUP($A126,'Project labour content'!$A$7:$D$255,'Project labour content'!$D$1,FALSE))*LabEsc22*1</f>
        <v>1.0008764853848116</v>
      </c>
      <c r="BU126" s="249">
        <f>1+IF(ISNA(VLOOKUP($A126,'Project labour content'!$A$7:$D$255,'Project labour content'!$D$1,FALSE)),VLOOKUP($D126,'Project labour content'!$F$6:$G$15,'Project labour content'!$G$1,FALSE),VLOOKUP($A126,'Project labour content'!$A$7:$D$255,'Project labour content'!$D$1,FALSE))*LabEsc23*1</f>
        <v>1.0017571778994701</v>
      </c>
      <c r="BV126" s="249">
        <f>1+IF(ISNA(VLOOKUP($A126,'Project labour content'!$A$7:$D$255,'Project labour content'!$D$1,FALSE)),VLOOKUP($D126,'Project labour content'!$F$6:$G$15,'Project labour content'!$G$1,FALSE),VLOOKUP($A126,'Project labour content'!$A$7:$D$255,'Project labour content'!$D$1,FALSE))*LabEsc24*1</f>
        <v>1.0025867902482786</v>
      </c>
      <c r="BW126" s="249">
        <f>1+IF(ISNA(VLOOKUP($A126,'Project labour content'!$A$7:$D$255,'Project labour content'!$D$1,FALSE)),VLOOKUP($D126,'Project labour content'!$F$6:$G$15,'Project labour content'!$G$1,FALSE),VLOOKUP($A126,'Project labour content'!$A$7:$D$255,'Project labour content'!$D$1,FALSE))*LabEsc25*1</f>
        <v>1.0036979177207828</v>
      </c>
      <c r="BX126" s="249">
        <f>1+IF(ISNA(VLOOKUP($A126,'Project labour content'!$A$7:$D$255,'Project labour content'!$D$1,FALSE)),VLOOKUP($D126,'Project labour content'!$F$6:$G$15,'Project labour content'!$G$1,FALSE),VLOOKUP($A126,'Project labour content'!$A$7:$D$255,'Project labour content'!$D$1,FALSE))*LabEsc26*1</f>
        <v>1.0049088614779</v>
      </c>
      <c r="BY126" s="249">
        <f>1+IF(ISNA(VLOOKUP($A126,'Project labour content'!$A$7:$D$255,'Project labour content'!$D$1,FALSE)),VLOOKUP($D126,'Project labour content'!$F$6:$G$15,'Project labour content'!$G$1,FALSE),VLOOKUP($A126,'Project labour content'!$A$7:$D$255,'Project labour content'!$D$1,FALSE))*LabEsc27*1</f>
        <v>1.0056589014111545</v>
      </c>
      <c r="BZ126" s="249">
        <f>1+IF(ISNA(VLOOKUP($A126,'Project labour content'!$A$7:$D$255,'Project labour content'!$D$1,FALSE)),VLOOKUP($D126,'Project labour content'!$F$6:$G$15,'Project labour content'!$G$1,FALSE),VLOOKUP($A126,'Project labour content'!$A$7:$D$255,'Project labour content'!$D$1,FALSE))*LabEsc28*1</f>
        <v>1.0062236814808951</v>
      </c>
      <c r="CA126" s="249">
        <f>1+IF(ISNA(VLOOKUP($A126,'Project labour content'!$A$7:$D$255,'Project labour content'!$D$1,FALSE)),VLOOKUP($D126,'Project labour content'!$F$6:$G$15,'Project labour content'!$G$1,FALSE),VLOOKUP($A126,'Project labour content'!$A$7:$D$255,'Project labour content'!$D$1,FALSE))*LabEsc29*1</f>
        <v>1.0071300405368151</v>
      </c>
      <c r="CB126" s="250" t="str">
        <f>IF(ISNA(VLOOKUP($A126,'Project labour content'!$A$7:$D$255,'Project labour content'!$D$1,FALSE)),"Category","Project")</f>
        <v>Project</v>
      </c>
      <c r="CD126" s="247" t="str">
        <f t="shared" si="39"/>
        <v>11873</v>
      </c>
    </row>
    <row r="127" spans="1:82" x14ac:dyDescent="0.15">
      <c r="A127" s="11" t="s">
        <v>186</v>
      </c>
      <c r="B127" s="11" t="str">
        <f>VLOOKUP($A127,'Incurred Real 2022$'!$A$25:$AC$426,'Incurred Real 2022$'!B$1,FALSE)</f>
        <v>Fire Protection 300 Pirie 2017-18</v>
      </c>
      <c r="C127" s="11" t="str">
        <f>VLOOKUP($A127,'Incurred Real 2022$'!$A$25:$AC$426,'Incurred Real 2022$'!C$1,FALSE)</f>
        <v>ExAnte</v>
      </c>
      <c r="D127" s="11" t="str">
        <f>VLOOKUP($A127,'Incurred Real 2022$'!$A$25:$AC$426,'Incurred Real 2022$'!D$1,FALSE)</f>
        <v>Facilities</v>
      </c>
      <c r="E127" s="11" t="str">
        <f>VLOOKUP($A127,'Incurred Real 2022$'!$A$25:$AC$426,'Incurred Real 2022$'!E$1,FALSE)</f>
        <v>Closed</v>
      </c>
      <c r="F127" s="105" t="str">
        <f>IF(VLOOKUP($A127,'Incurred Real 2022$'!$A$25:$AC$426,'Incurred Real 2022$'!F$1,FALSE)=0,"",VLOOKUP($A127,'Incurred Real 2022$'!$A$25:$AC$426,'Incurred Real 2022$'!F$1,FALSE))</f>
        <v/>
      </c>
      <c r="G127" s="105" t="str">
        <f>IF(VLOOKUP($A127,'Incurred Real 2022$'!$A$25:$AC$426,'Incurred Real 2022$'!G$1,FALSE)=0,"",VLOOKUP($A127,'Incurred Real 2022$'!$A$25:$AC$426,'Incurred Real 2022$'!G$1,FALSE))</f>
        <v/>
      </c>
      <c r="H127" s="105" t="str">
        <f>IF(VLOOKUP($A127,'Incurred Real 2022$'!$A$25:$AC$426,'Incurred Real 2022$'!H$1,FALSE)=0,"",VLOOKUP($A127,'Incurred Real 2022$'!$A$25:$AC$426,'Incurred Real 2022$'!H$1,FALSE))</f>
        <v/>
      </c>
      <c r="I127" s="105" t="str">
        <f>IF(VLOOKUP($A127,'Incurred Real 2022$'!$A$25:$AC$426,'Incurred Real 2022$'!I$1,FALSE)=0,"",VLOOKUP($A127,'Incurred Real 2022$'!$A$25:$AC$426,'Incurred Real 2022$'!I$1,FALSE))</f>
        <v/>
      </c>
      <c r="J127" s="105" t="str">
        <f>IF(VLOOKUP($A127,'Incurred Real 2022$'!$A$25:$AC$426,'Incurred Real 2022$'!J$1,FALSE)=0,"",VLOOKUP($A127,'Incurred Real 2022$'!$A$25:$AC$426,'Incurred Real 2022$'!J$1,FALSE))</f>
        <v/>
      </c>
      <c r="K127" s="105" t="str">
        <f>IF(VLOOKUP($A127,'Incurred Real 2022$'!$A$25:$AC$426,'Incurred Real 2022$'!K$1,FALSE)=0,"",VLOOKUP($A127,'Incurred Real 2022$'!$A$25:$AC$426,'Incurred Real 2022$'!K$1,FALSE))</f>
        <v/>
      </c>
      <c r="L127" s="105" t="str">
        <f>IF(VLOOKUP($A127,'Incurred Real 2022$'!$A$25:$AC$426,'Incurred Real 2022$'!L$1,FALSE)=0,"",VLOOKUP($A127,'Incurred Real 2022$'!$A$25:$AC$426,'Incurred Real 2022$'!L$1,FALSE))</f>
        <v/>
      </c>
      <c r="M127" s="105" t="str">
        <f>IF(VLOOKUP($A127,'Incurred Real 2022$'!$A$25:$AC$426,'Incurred Real 2022$'!M$1,FALSE)=0,"",VLOOKUP($A127,'Incurred Real 2022$'!$A$25:$AC$426,'Incurred Real 2022$'!M$1,FALSE))</f>
        <v/>
      </c>
      <c r="N127" s="105" t="str">
        <f>IF(VLOOKUP($A127,'Incurred Real 2022$'!$A$25:$AC$426,'Incurred Real 2022$'!N$1,FALSE)=0,"",VLOOKUP($A127,'Incurred Real 2022$'!$A$25:$AC$426,'Incurred Real 2022$'!N$1,FALSE))</f>
        <v/>
      </c>
      <c r="O127" s="105" t="str">
        <f>IF(VLOOKUP($A127,'Incurred Real 2022$'!$A$25:$AC$426,'Incurred Real 2022$'!O$1,FALSE)=0,"",VLOOKUP($A127,'Incurred Real 2022$'!$A$25:$AC$426,'Incurred Real 2022$'!O$1,FALSE))</f>
        <v/>
      </c>
      <c r="P127" s="105" t="str">
        <f>IF(VLOOKUP($A127,'Incurred Real 2022$'!$A$25:$AC$426,'Incurred Real 2022$'!P$1,FALSE)=0,"",VLOOKUP($A127,'Incurred Real 2022$'!$A$25:$AC$426,'Incurred Real 2022$'!P$1,FALSE))</f>
        <v/>
      </c>
      <c r="Q127" s="105" t="str">
        <f>IF(VLOOKUP($A127,'Incurred Real 2022$'!$A$25:$AC$426,'Incurred Real 2022$'!Q$1,FALSE)=0,"",VLOOKUP($A127,'Incurred Real 2022$'!$A$25:$AC$426,'Incurred Real 2022$'!Q$1,FALSE))</f>
        <v/>
      </c>
      <c r="R127" s="105">
        <f>IF(VLOOKUP($A127,'Incurred Real 2022$'!$A$25:$AC$426,'Incurred Real 2022$'!R$1,FALSE)=0,"",VLOOKUP($A127,'Incurred Real 2022$'!$A$25:$AC$426,'Incurred Real 2022$'!R$1,FALSE))</f>
        <v>118138.01</v>
      </c>
      <c r="S127" s="105">
        <f>IF(VLOOKUP($A127,'Incurred Real 2022$'!$A$25:$AC$426,'Incurred Real 2022$'!S$1,FALSE)=0,"",VLOOKUP($A127,'Incurred Real 2022$'!$A$25:$AC$426,'Incurred Real 2022$'!S$1,FALSE))</f>
        <v>57092.36</v>
      </c>
      <c r="T127" s="105" t="str">
        <f>IF(VLOOKUP($A127,'Incurred Real 2022$'!$A$25:$AC$426,'Incurred Real 2022$'!T$1,FALSE)=0,"",VLOOKUP($A127,'Incurred Real 2022$'!$A$25:$AC$426,'Incurred Real 2022$'!T$1,FALSE))</f>
        <v/>
      </c>
      <c r="U127" s="105">
        <f>IF(VLOOKUP($A127,'Incurred Real 2022$'!$A$25:$AC$426,'Incurred Real 2022$'!U$1,FALSE)=0,"",VLOOKUP($A127,'Incurred Real 2022$'!$A$25:$AC$426,'Incurred Real 2022$'!U$1,FALSE))</f>
        <v>-4305</v>
      </c>
      <c r="V127" s="13" t="str">
        <f>IF(ISTEXT(VLOOKUP($A127,'Incurred Real 2022$'!$A$25:$AC$426,'Incurred Real 2022$'!V$1,FALSE)),"",(VLOOKUP($A127,'Incurred Real 2022$'!$A$25:$AC$426,'Incurred Real 2022$'!V$1,FALSE))*BT127*Incurred_Nominal!V$15)</f>
        <v/>
      </c>
      <c r="W127" s="13" t="str">
        <f>IF(ISTEXT(VLOOKUP($A127,'Incurred Real 2022$'!$A$25:$AC$426,'Incurred Real 2022$'!W$1,FALSE)),"",(VLOOKUP($A127,'Incurred Real 2022$'!$A$25:$AC$426,'Incurred Real 2022$'!W$1,FALSE))*BU127*Incurred_Nominal!W$15)</f>
        <v/>
      </c>
      <c r="X127" s="13" t="str">
        <f>IF(ISTEXT(VLOOKUP($A127,'Incurred Real 2022$'!$A$25:$AC$426,'Incurred Real 2022$'!X$1,FALSE)),"",(VLOOKUP($A127,'Incurred Real 2022$'!$A$25:$AC$426,'Incurred Real 2022$'!X$1,FALSE))*BV127*Incurred_Nominal!X$15)</f>
        <v/>
      </c>
      <c r="Y127" s="13" t="str">
        <f>IF(ISTEXT(VLOOKUP($A127,'Incurred Real 2022$'!$A$25:$AC$426,'Incurred Real 2022$'!Y$1,FALSE)),"",(VLOOKUP($A127,'Incurred Real 2022$'!$A$25:$AC$426,'Incurred Real 2022$'!Y$1,FALSE))*BW127*Incurred_Nominal!Y$15)</f>
        <v/>
      </c>
      <c r="Z127" s="13" t="str">
        <f>IF(ISTEXT(VLOOKUP($A127,'Incurred Real 2022$'!$A$25:$AC$426,'Incurred Real 2022$'!Z$1,FALSE)),"",(VLOOKUP($A127,'Incurred Real 2022$'!$A$25:$AC$426,'Incurred Real 2022$'!Z$1,FALSE))*BX127*Incurred_Nominal!Z$15)</f>
        <v/>
      </c>
      <c r="AA127" s="13" t="str">
        <f>IF(ISTEXT(VLOOKUP($A127,'Incurred Real 2022$'!$A$25:$AC$426,'Incurred Real 2022$'!AA$1,FALSE)),"",(VLOOKUP($A127,'Incurred Real 2022$'!$A$25:$AC$426,'Incurred Real 2022$'!AA$1,FALSE))*BY127*Incurred_Nominal!AA$15)</f>
        <v/>
      </c>
      <c r="AB127" s="13" t="str">
        <f>IF(ISTEXT(VLOOKUP($A127,'Incurred Real 2022$'!$A$25:$AC$426,'Incurred Real 2022$'!AB$1,FALSE)),"",(VLOOKUP($A127,'Incurred Real 2022$'!$A$25:$AC$426,'Incurred Real 2022$'!AB$1,FALSE))*BZ127*Incurred_Nominal!AB$15)</f>
        <v/>
      </c>
      <c r="AC127" s="13" t="str">
        <f>IF(ISTEXT(VLOOKUP($A127,'Incurred Real 2022$'!$A$25:$AC$426,'Incurred Real 2022$'!AC$1,FALSE)),"",(VLOOKUP($A127,'Incurred Real 2022$'!$A$25:$AC$426,'Incurred Real 2022$'!AC$1,FALSE))*CA127*Incurred_Nominal!AC$15)</f>
        <v/>
      </c>
      <c r="AD127" s="232">
        <f t="shared" si="33"/>
        <v>170925.37</v>
      </c>
      <c r="AE127" s="232">
        <f t="shared" si="34"/>
        <v>179535.37</v>
      </c>
      <c r="AF127" s="239">
        <f t="shared" si="35"/>
        <v>209526.62223316287</v>
      </c>
      <c r="AG127" s="237">
        <f t="shared" si="36"/>
        <v>177302.76285676923</v>
      </c>
      <c r="AH127" s="240">
        <f t="shared" si="40"/>
        <v>1.181744823696995</v>
      </c>
      <c r="AI127" s="234">
        <f>VLOOKUP($A127,Incurred_Real!$A$25:$AP$479,Incurred_Real!AI$1,FALSE)</f>
        <v>2021</v>
      </c>
      <c r="AJ127" s="235">
        <f>VLOOKUP($A127,Incurred_Real!$A$25:$AP$479,Incurred_Real!AJ$1,FALSE)</f>
        <v>44165</v>
      </c>
      <c r="AK127" s="236">
        <f>VLOOKUP($A127,Incurred_Real!$A$25:$AP$479,Incurred_Real!AK$1,FALSE)</f>
        <v>2021</v>
      </c>
      <c r="AL127" s="235" t="str">
        <f>VLOOKUP($A127,Incurred_Real!$A$25:$AP$479,Incurred_Real!AL$1,FALSE)</f>
        <v/>
      </c>
      <c r="AM127" s="237">
        <f>IF(AL127="Commissioned Extra","",(IF((AD127)=0,0,SUMPRODUCT($F$17:$U$17,F127:U127))+VLOOKUP($A127,Incurred_Real!$A$25:$BS$376,Incurred_Real!$AO$1,FALSE)))</f>
        <v>186097.0242201557</v>
      </c>
      <c r="AN127" s="232" cm="1">
        <f t="array" ref="AN127">IF(ROUND(AE127,0)=0,0,LOOKUP(2,1/(F127:AC127&lt;&gt;""),F127:AC127))</f>
        <v>-4305</v>
      </c>
      <c r="AO127" s="232">
        <f t="shared" si="37"/>
        <v>0</v>
      </c>
      <c r="AP127" s="78"/>
      <c r="AQ127" s="20"/>
      <c r="AR127" s="245">
        <f>VLOOKUP($A127,Incurred_Real!$A$25:$CD$376,Incurred_Real!AR$1,FALSE)</f>
        <v>0</v>
      </c>
      <c r="AS127" s="246">
        <f>VLOOKUP($A127,Incurred_Real!$A$25:$CD$376,Incurred_Real!AS$1,FALSE)</f>
        <v>1</v>
      </c>
      <c r="AT127" s="246">
        <f>VLOOKUP($A127,Incurred_Real!$A$25:$CD$376,Incurred_Real!AT$1,FALSE)</f>
        <v>0</v>
      </c>
      <c r="AU127" s="246">
        <f>VLOOKUP($A127,Incurred_Real!$A$25:$CD$376,Incurred_Real!AU$1,FALSE)</f>
        <v>0</v>
      </c>
      <c r="AV127" s="246">
        <f>VLOOKUP($A127,Incurred_Real!$A$25:$CD$376,Incurred_Real!AV$1,FALSE)</f>
        <v>0</v>
      </c>
      <c r="AW127" s="246">
        <f>VLOOKUP($A127,Incurred_Real!$A$25:$CD$376,Incurred_Real!AW$1,FALSE)</f>
        <v>0</v>
      </c>
      <c r="AX127" s="246">
        <f>VLOOKUP($A127,Incurred_Real!$A$25:$CD$376,Incurred_Real!AX$1,FALSE)</f>
        <v>0</v>
      </c>
      <c r="AY127" s="246">
        <f>VLOOKUP($A127,Incurred_Real!$A$25:$CD$376,Incurred_Real!AY$1,FALSE)</f>
        <v>0</v>
      </c>
      <c r="AZ127" s="246">
        <f>VLOOKUP($A127,Incurred_Real!$A$25:$CD$376,Incurred_Real!AZ$1,FALSE)</f>
        <v>0</v>
      </c>
      <c r="BA127" s="246">
        <f>VLOOKUP($A127,Incurred_Real!$A$25:$CD$376,Incurred_Real!BA$1,FALSE)</f>
        <v>0</v>
      </c>
      <c r="BB127" s="246">
        <f>VLOOKUP($A127,Incurred_Real!$A$25:$CD$376,Incurred_Real!BB$1,FALSE)</f>
        <v>0</v>
      </c>
      <c r="BC127" s="246">
        <f>VLOOKUP($A127,Incurred_Real!$A$25:$CD$376,Incurred_Real!BC$1,FALSE)</f>
        <v>0</v>
      </c>
      <c r="BD127" s="246">
        <f>VLOOKUP($A127,Incurred_Real!$A$25:$CD$376,Incurred_Real!BD$1,FALSE)</f>
        <v>0</v>
      </c>
      <c r="BE127" s="246">
        <f>VLOOKUP($A127,Incurred_Real!$A$25:$CD$376,Incurred_Real!BE$1,FALSE)</f>
        <v>0</v>
      </c>
      <c r="BF127" s="246">
        <f>VLOOKUP($A127,Incurred_Real!$A$25:$CD$376,Incurred_Real!BF$1,FALSE)</f>
        <v>0</v>
      </c>
      <c r="BG127" s="246">
        <f>VLOOKUP($A127,Incurred_Real!$A$25:$CD$376,Incurred_Real!BG$1,FALSE)</f>
        <v>0</v>
      </c>
      <c r="BH127" s="246">
        <f>VLOOKUP($A127,Incurred_Real!$A$25:$CD$376,Incurred_Real!BH$1,FALSE)</f>
        <v>0</v>
      </c>
      <c r="BI127" s="246">
        <f>VLOOKUP($A127,Incurred_Real!$A$25:$CD$376,Incurred_Real!BI$1,FALSE)</f>
        <v>0</v>
      </c>
      <c r="BJ127" s="246">
        <f>VLOOKUP($A127,Incurred_Real!$A$25:$CD$376,Incurred_Real!BJ$1,FALSE)</f>
        <v>0</v>
      </c>
      <c r="BK127" s="246">
        <f>VLOOKUP($A127,Incurred_Real!$A$25:$CD$376,Incurred_Real!BK$1,FALSE)</f>
        <v>0</v>
      </c>
      <c r="BL127" s="246">
        <f>VLOOKUP($A127,Incurred_Real!$A$25:$CD$376,Incurred_Real!BL$1,FALSE)</f>
        <v>0</v>
      </c>
      <c r="BM127" s="246">
        <f>VLOOKUP($A127,Incurred_Real!$A$25:$CD$376,Incurred_Real!BM$1,FALSE)</f>
        <v>0</v>
      </c>
      <c r="BN127" s="246">
        <f>VLOOKUP($A127,Incurred_Real!$A$25:$CD$376,Incurred_Real!BN$1,FALSE)</f>
        <v>0</v>
      </c>
      <c r="BO127" s="246">
        <f>VLOOKUP($A127,Incurred_Real!$A$25:$CD$376,Incurred_Real!BO$1,FALSE)</f>
        <v>0</v>
      </c>
      <c r="BP127" s="246">
        <f>VLOOKUP($A127,Incurred_Real!$A$25:$CD$376,Incurred_Real!BP$1,FALSE)</f>
        <v>0</v>
      </c>
      <c r="BQ127" s="246">
        <f>VLOOKUP($A127,Incurred_Real!$A$25:$CD$376,Incurred_Real!BQ$1,FALSE)</f>
        <v>0</v>
      </c>
      <c r="BR127" s="246">
        <f>VLOOKUP($A127,Incurred_Real!$A$25:$CD$376,Incurred_Real!BR$1,FALSE)</f>
        <v>0</v>
      </c>
      <c r="BS127" s="254">
        <f t="shared" si="38"/>
        <v>1</v>
      </c>
      <c r="BT127" s="249">
        <f>1+IF(ISNA(VLOOKUP($A127,'Project labour content'!$A$7:$D$255,'Project labour content'!$D$1,FALSE)),VLOOKUP($D127,'Project labour content'!$F$6:$G$15,'Project labour content'!$G$1,FALSE),VLOOKUP($A127,'Project labour content'!$A$7:$D$255,'Project labour content'!$D$1,FALSE))*LabEsc22*1</f>
        <v>1.0018661130890889</v>
      </c>
      <c r="BU127" s="249">
        <f>1+IF(ISNA(VLOOKUP($A127,'Project labour content'!$A$7:$D$255,'Project labour content'!$D$1,FALSE)),VLOOKUP($D127,'Project labour content'!$F$6:$G$15,'Project labour content'!$G$1,FALSE),VLOOKUP($A127,'Project labour content'!$A$7:$D$255,'Project labour content'!$D$1,FALSE))*LabEsc23*1</f>
        <v>1.0037411835210055</v>
      </c>
      <c r="BV127" s="249">
        <f>1+IF(ISNA(VLOOKUP($A127,'Project labour content'!$A$7:$D$255,'Project labour content'!$D$1,FALSE)),VLOOKUP($D127,'Project labour content'!$F$6:$G$15,'Project labour content'!$G$1,FALSE),VLOOKUP($A127,'Project labour content'!$A$7:$D$255,'Project labour content'!$D$1,FALSE))*LabEsc24*1</f>
        <v>1.005507499867871</v>
      </c>
      <c r="BW127" s="249">
        <f>1+IF(ISNA(VLOOKUP($A127,'Project labour content'!$A$7:$D$255,'Project labour content'!$D$1,FALSE)),VLOOKUP($D127,'Project labour content'!$F$6:$G$15,'Project labour content'!$G$1,FALSE),VLOOKUP($A127,'Project labour content'!$A$7:$D$255,'Project labour content'!$D$1,FALSE))*LabEsc25*1</f>
        <v>1.0078731862284394</v>
      </c>
      <c r="BX127" s="249">
        <f>1+IF(ISNA(VLOOKUP($A127,'Project labour content'!$A$7:$D$255,'Project labour content'!$D$1,FALSE)),VLOOKUP($D127,'Project labour content'!$F$6:$G$15,'Project labour content'!$G$1,FALSE),VLOOKUP($A127,'Project labour content'!$A$7:$D$255,'Project labour content'!$D$1,FALSE))*LabEsc26*1</f>
        <v>1.0104513900803989</v>
      </c>
      <c r="BY127" s="249">
        <f>1+IF(ISNA(VLOOKUP($A127,'Project labour content'!$A$7:$D$255,'Project labour content'!$D$1,FALSE)),VLOOKUP($D127,'Project labour content'!$F$6:$G$15,'Project labour content'!$G$1,FALSE),VLOOKUP($A127,'Project labour content'!$A$7:$D$255,'Project labour content'!$D$1,FALSE))*LabEsc27*1</f>
        <v>1.0120482898816279</v>
      </c>
      <c r="BZ127" s="249">
        <f>1+IF(ISNA(VLOOKUP($A127,'Project labour content'!$A$7:$D$255,'Project labour content'!$D$1,FALSE)),VLOOKUP($D127,'Project labour content'!$F$6:$G$15,'Project labour content'!$G$1,FALSE),VLOOKUP($A127,'Project labour content'!$A$7:$D$255,'Project labour content'!$D$1,FALSE))*LabEsc28*1</f>
        <v>1.0132507554319534</v>
      </c>
      <c r="CA127" s="249">
        <f>1+IF(ISNA(VLOOKUP($A127,'Project labour content'!$A$7:$D$255,'Project labour content'!$D$1,FALSE)),VLOOKUP($D127,'Project labour content'!$F$6:$G$15,'Project labour content'!$G$1,FALSE),VLOOKUP($A127,'Project labour content'!$A$7:$D$255,'Project labour content'!$D$1,FALSE))*LabEsc29*1</f>
        <v>1.0151804721471156</v>
      </c>
      <c r="CB127" s="250" t="str">
        <f>IF(ISNA(VLOOKUP($A127,'Project labour content'!$A$7:$D$255,'Project labour content'!$D$1,FALSE)),"Category","Project")</f>
        <v>Category</v>
      </c>
      <c r="CD127" s="247" t="str">
        <f t="shared" si="39"/>
        <v>11880</v>
      </c>
    </row>
    <row r="128" spans="1:82" x14ac:dyDescent="0.15">
      <c r="A128" s="11" t="s">
        <v>188</v>
      </c>
      <c r="B128" s="11" t="str">
        <f>VLOOKUP($A128,'Incurred Real 2022$'!$A$25:$AC$426,'Incurred Real 2022$'!B$1,FALSE)</f>
        <v>Furniture and Building Upgrades 2017-18</v>
      </c>
      <c r="C128" s="11" t="str">
        <f>VLOOKUP($A128,'Incurred Real 2022$'!$A$25:$AC$426,'Incurred Real 2022$'!C$1,FALSE)</f>
        <v>ExAnte</v>
      </c>
      <c r="D128" s="11" t="str">
        <f>VLOOKUP($A128,'Incurred Real 2022$'!$A$25:$AC$426,'Incurred Real 2022$'!D$1,FALSE)</f>
        <v>Facilities</v>
      </c>
      <c r="E128" s="11" t="str">
        <f>VLOOKUP($A128,'Incurred Real 2022$'!$A$25:$AC$426,'Incurred Real 2022$'!E$1,FALSE)</f>
        <v>Closed</v>
      </c>
      <c r="F128" s="105" t="str">
        <f>IF(VLOOKUP($A128,'Incurred Real 2022$'!$A$25:$AC$426,'Incurred Real 2022$'!F$1,FALSE)=0,"",VLOOKUP($A128,'Incurred Real 2022$'!$A$25:$AC$426,'Incurred Real 2022$'!F$1,FALSE))</f>
        <v/>
      </c>
      <c r="G128" s="105" t="str">
        <f>IF(VLOOKUP($A128,'Incurred Real 2022$'!$A$25:$AC$426,'Incurred Real 2022$'!G$1,FALSE)=0,"",VLOOKUP($A128,'Incurred Real 2022$'!$A$25:$AC$426,'Incurred Real 2022$'!G$1,FALSE))</f>
        <v/>
      </c>
      <c r="H128" s="105" t="str">
        <f>IF(VLOOKUP($A128,'Incurred Real 2022$'!$A$25:$AC$426,'Incurred Real 2022$'!H$1,FALSE)=0,"",VLOOKUP($A128,'Incurred Real 2022$'!$A$25:$AC$426,'Incurred Real 2022$'!H$1,FALSE))</f>
        <v/>
      </c>
      <c r="I128" s="105" t="str">
        <f>IF(VLOOKUP($A128,'Incurred Real 2022$'!$A$25:$AC$426,'Incurred Real 2022$'!I$1,FALSE)=0,"",VLOOKUP($A128,'Incurred Real 2022$'!$A$25:$AC$426,'Incurred Real 2022$'!I$1,FALSE))</f>
        <v/>
      </c>
      <c r="J128" s="105" t="str">
        <f>IF(VLOOKUP($A128,'Incurred Real 2022$'!$A$25:$AC$426,'Incurred Real 2022$'!J$1,FALSE)=0,"",VLOOKUP($A128,'Incurred Real 2022$'!$A$25:$AC$426,'Incurred Real 2022$'!J$1,FALSE))</f>
        <v/>
      </c>
      <c r="K128" s="105" t="str">
        <f>IF(VLOOKUP($A128,'Incurred Real 2022$'!$A$25:$AC$426,'Incurred Real 2022$'!K$1,FALSE)=0,"",VLOOKUP($A128,'Incurred Real 2022$'!$A$25:$AC$426,'Incurred Real 2022$'!K$1,FALSE))</f>
        <v/>
      </c>
      <c r="L128" s="105" t="str">
        <f>IF(VLOOKUP($A128,'Incurred Real 2022$'!$A$25:$AC$426,'Incurred Real 2022$'!L$1,FALSE)=0,"",VLOOKUP($A128,'Incurred Real 2022$'!$A$25:$AC$426,'Incurred Real 2022$'!L$1,FALSE))</f>
        <v/>
      </c>
      <c r="M128" s="105" t="str">
        <f>IF(VLOOKUP($A128,'Incurred Real 2022$'!$A$25:$AC$426,'Incurred Real 2022$'!M$1,FALSE)=0,"",VLOOKUP($A128,'Incurred Real 2022$'!$A$25:$AC$426,'Incurred Real 2022$'!M$1,FALSE))</f>
        <v/>
      </c>
      <c r="N128" s="105" t="str">
        <f>IF(VLOOKUP($A128,'Incurred Real 2022$'!$A$25:$AC$426,'Incurred Real 2022$'!N$1,FALSE)=0,"",VLOOKUP($A128,'Incurred Real 2022$'!$A$25:$AC$426,'Incurred Real 2022$'!N$1,FALSE))</f>
        <v/>
      </c>
      <c r="O128" s="105" t="str">
        <f>IF(VLOOKUP($A128,'Incurred Real 2022$'!$A$25:$AC$426,'Incurred Real 2022$'!O$1,FALSE)=0,"",VLOOKUP($A128,'Incurred Real 2022$'!$A$25:$AC$426,'Incurred Real 2022$'!O$1,FALSE))</f>
        <v/>
      </c>
      <c r="P128" s="105" t="str">
        <f>IF(VLOOKUP($A128,'Incurred Real 2022$'!$A$25:$AC$426,'Incurred Real 2022$'!P$1,FALSE)=0,"",VLOOKUP($A128,'Incurred Real 2022$'!$A$25:$AC$426,'Incurred Real 2022$'!P$1,FALSE))</f>
        <v/>
      </c>
      <c r="Q128" s="105" t="str">
        <f>IF(VLOOKUP($A128,'Incurred Real 2022$'!$A$25:$AC$426,'Incurred Real 2022$'!Q$1,FALSE)=0,"",VLOOKUP($A128,'Incurred Real 2022$'!$A$25:$AC$426,'Incurred Real 2022$'!Q$1,FALSE))</f>
        <v/>
      </c>
      <c r="R128" s="105">
        <f>IF(VLOOKUP($A128,'Incurred Real 2022$'!$A$25:$AC$426,'Incurred Real 2022$'!R$1,FALSE)=0,"",VLOOKUP($A128,'Incurred Real 2022$'!$A$25:$AC$426,'Incurred Real 2022$'!R$1,FALSE))</f>
        <v>185899.23</v>
      </c>
      <c r="S128" s="105">
        <f>IF(VLOOKUP($A128,'Incurred Real 2022$'!$A$25:$AC$426,'Incurred Real 2022$'!S$1,FALSE)=0,"",VLOOKUP($A128,'Incurred Real 2022$'!$A$25:$AC$426,'Incurred Real 2022$'!S$1,FALSE))</f>
        <v>82380.479999999996</v>
      </c>
      <c r="T128" s="105">
        <f>IF(VLOOKUP($A128,'Incurred Real 2022$'!$A$25:$AC$426,'Incurred Real 2022$'!T$1,FALSE)=0,"",VLOOKUP($A128,'Incurred Real 2022$'!$A$25:$AC$426,'Incurred Real 2022$'!T$1,FALSE))</f>
        <v>789.86</v>
      </c>
      <c r="U128" s="105" t="str">
        <f>IF(VLOOKUP($A128,'Incurred Real 2022$'!$A$25:$AC$426,'Incurred Real 2022$'!U$1,FALSE)=0,"",VLOOKUP($A128,'Incurred Real 2022$'!$A$25:$AC$426,'Incurred Real 2022$'!U$1,FALSE))</f>
        <v/>
      </c>
      <c r="V128" s="13" t="str">
        <f>IF(ISTEXT(VLOOKUP($A128,'Incurred Real 2022$'!$A$25:$AC$426,'Incurred Real 2022$'!V$1,FALSE)),"",(VLOOKUP($A128,'Incurred Real 2022$'!$A$25:$AC$426,'Incurred Real 2022$'!V$1,FALSE))*BT128*Incurred_Nominal!V$15)</f>
        <v/>
      </c>
      <c r="W128" s="13" t="str">
        <f>IF(ISTEXT(VLOOKUP($A128,'Incurred Real 2022$'!$A$25:$AC$426,'Incurred Real 2022$'!W$1,FALSE)),"",(VLOOKUP($A128,'Incurred Real 2022$'!$A$25:$AC$426,'Incurred Real 2022$'!W$1,FALSE))*BU128*Incurred_Nominal!W$15)</f>
        <v/>
      </c>
      <c r="X128" s="13" t="str">
        <f>IF(ISTEXT(VLOOKUP($A128,'Incurred Real 2022$'!$A$25:$AC$426,'Incurred Real 2022$'!X$1,FALSE)),"",(VLOOKUP($A128,'Incurred Real 2022$'!$A$25:$AC$426,'Incurred Real 2022$'!X$1,FALSE))*BV128*Incurred_Nominal!X$15)</f>
        <v/>
      </c>
      <c r="Y128" s="13" t="str">
        <f>IF(ISTEXT(VLOOKUP($A128,'Incurred Real 2022$'!$A$25:$AC$426,'Incurred Real 2022$'!Y$1,FALSE)),"",(VLOOKUP($A128,'Incurred Real 2022$'!$A$25:$AC$426,'Incurred Real 2022$'!Y$1,FALSE))*BW128*Incurred_Nominal!Y$15)</f>
        <v/>
      </c>
      <c r="Z128" s="13" t="str">
        <f>IF(ISTEXT(VLOOKUP($A128,'Incurred Real 2022$'!$A$25:$AC$426,'Incurred Real 2022$'!Z$1,FALSE)),"",(VLOOKUP($A128,'Incurred Real 2022$'!$A$25:$AC$426,'Incurred Real 2022$'!Z$1,FALSE))*BX128*Incurred_Nominal!Z$15)</f>
        <v/>
      </c>
      <c r="AA128" s="13" t="str">
        <f>IF(ISTEXT(VLOOKUP($A128,'Incurred Real 2022$'!$A$25:$AC$426,'Incurred Real 2022$'!AA$1,FALSE)),"",(VLOOKUP($A128,'Incurred Real 2022$'!$A$25:$AC$426,'Incurred Real 2022$'!AA$1,FALSE))*BY128*Incurred_Nominal!AA$15)</f>
        <v/>
      </c>
      <c r="AB128" s="13" t="str">
        <f>IF(ISTEXT(VLOOKUP($A128,'Incurred Real 2022$'!$A$25:$AC$426,'Incurred Real 2022$'!AB$1,FALSE)),"",(VLOOKUP($A128,'Incurred Real 2022$'!$A$25:$AC$426,'Incurred Real 2022$'!AB$1,FALSE))*BZ128*Incurred_Nominal!AB$15)</f>
        <v/>
      </c>
      <c r="AC128" s="13" t="str">
        <f>IF(ISTEXT(VLOOKUP($A128,'Incurred Real 2022$'!$A$25:$AC$426,'Incurred Real 2022$'!AC$1,FALSE)),"",(VLOOKUP($A128,'Incurred Real 2022$'!$A$25:$AC$426,'Incurred Real 2022$'!AC$1,FALSE))*CA128*Incurred_Nominal!AC$15)</f>
        <v/>
      </c>
      <c r="AD128" s="232">
        <f t="shared" si="33"/>
        <v>269069.57</v>
      </c>
      <c r="AE128" s="232">
        <f t="shared" si="34"/>
        <v>269069.57</v>
      </c>
      <c r="AF128" s="239">
        <f t="shared" si="35"/>
        <v>329599.3111735424</v>
      </c>
      <c r="AG128" s="237">
        <f t="shared" si="36"/>
        <v>276529.26740914694</v>
      </c>
      <c r="AH128" s="240">
        <f t="shared" si="40"/>
        <v>1.1919147447270895</v>
      </c>
      <c r="AI128" s="234">
        <f>VLOOKUP($A128,Incurred_Real!$A$25:$AP$479,Incurred_Real!AI$1,FALSE)</f>
        <v>2020</v>
      </c>
      <c r="AJ128" s="235" t="str">
        <f>VLOOKUP($A128,Incurred_Real!$A$25:$AP$479,Incurred_Real!AJ$1,FALSE)</f>
        <v/>
      </c>
      <c r="AK128" s="236">
        <f>VLOOKUP($A128,Incurred_Real!$A$25:$AP$479,Incurred_Real!AK$1,FALSE)</f>
        <v>2020</v>
      </c>
      <c r="AL128" s="235" t="str">
        <f>VLOOKUP($A128,Incurred_Real!$A$25:$AP$479,Incurred_Real!AL$1,FALSE)</f>
        <v/>
      </c>
      <c r="AM128" s="237">
        <f>IF(AL128="Commissioned Extra","",(IF((AD128)=0,0,SUMPRODUCT($F$17:$U$17,F128:U128))+VLOOKUP($A128,Incurred_Real!$A$25:$BS$376,Incurred_Real!$AO$1,FALSE)))</f>
        <v>292742.99533236673</v>
      </c>
      <c r="AN128" s="232" cm="1">
        <f t="array" ref="AN128">IF(ROUND(AE128,0)=0,0,LOOKUP(2,1/(F128:AC128&lt;&gt;""),F128:AC128))</f>
        <v>789.86</v>
      </c>
      <c r="AO128" s="232">
        <f t="shared" si="37"/>
        <v>0</v>
      </c>
      <c r="AP128" s="78"/>
      <c r="AQ128" s="20"/>
      <c r="AR128" s="245">
        <f>VLOOKUP($A128,Incurred_Real!$A$25:$CD$376,Incurred_Real!AR$1,FALSE)</f>
        <v>0</v>
      </c>
      <c r="AS128" s="246">
        <f>VLOOKUP($A128,Incurred_Real!$A$25:$CD$376,Incurred_Real!AS$1,FALSE)</f>
        <v>0.30232558139534887</v>
      </c>
      <c r="AT128" s="246">
        <f>VLOOKUP($A128,Incurred_Real!$A$25:$CD$376,Incurred_Real!AT$1,FALSE)</f>
        <v>0</v>
      </c>
      <c r="AU128" s="246">
        <f>VLOOKUP($A128,Incurred_Real!$A$25:$CD$376,Incurred_Real!AU$1,FALSE)</f>
        <v>0</v>
      </c>
      <c r="AV128" s="246">
        <f>VLOOKUP($A128,Incurred_Real!$A$25:$CD$376,Incurred_Real!AV$1,FALSE)</f>
        <v>0</v>
      </c>
      <c r="AW128" s="246">
        <f>VLOOKUP($A128,Incurred_Real!$A$25:$CD$376,Incurred_Real!AW$1,FALSE)</f>
        <v>0</v>
      </c>
      <c r="AX128" s="246">
        <f>VLOOKUP($A128,Incurred_Real!$A$25:$CD$376,Incurred_Real!AX$1,FALSE)</f>
        <v>0</v>
      </c>
      <c r="AY128" s="246">
        <f>VLOOKUP($A128,Incurred_Real!$A$25:$CD$376,Incurred_Real!AY$1,FALSE)</f>
        <v>0</v>
      </c>
      <c r="AZ128" s="246">
        <f>VLOOKUP($A128,Incurred_Real!$A$25:$CD$376,Incurred_Real!AZ$1,FALSE)</f>
        <v>0.69767441860465118</v>
      </c>
      <c r="BA128" s="246">
        <f>VLOOKUP($A128,Incurred_Real!$A$25:$CD$376,Incurred_Real!BA$1,FALSE)</f>
        <v>0</v>
      </c>
      <c r="BB128" s="246">
        <f>VLOOKUP($A128,Incurred_Real!$A$25:$CD$376,Incurred_Real!BB$1,FALSE)</f>
        <v>0</v>
      </c>
      <c r="BC128" s="246">
        <f>VLOOKUP($A128,Incurred_Real!$A$25:$CD$376,Incurred_Real!BC$1,FALSE)</f>
        <v>0</v>
      </c>
      <c r="BD128" s="246">
        <f>VLOOKUP($A128,Incurred_Real!$A$25:$CD$376,Incurred_Real!BD$1,FALSE)</f>
        <v>0</v>
      </c>
      <c r="BE128" s="246">
        <f>VLOOKUP($A128,Incurred_Real!$A$25:$CD$376,Incurred_Real!BE$1,FALSE)</f>
        <v>0</v>
      </c>
      <c r="BF128" s="246">
        <f>VLOOKUP($A128,Incurred_Real!$A$25:$CD$376,Incurred_Real!BF$1,FALSE)</f>
        <v>0</v>
      </c>
      <c r="BG128" s="246">
        <f>VLOOKUP($A128,Incurred_Real!$A$25:$CD$376,Incurred_Real!BG$1,FALSE)</f>
        <v>0</v>
      </c>
      <c r="BH128" s="246">
        <f>VLOOKUP($A128,Incurred_Real!$A$25:$CD$376,Incurred_Real!BH$1,FALSE)</f>
        <v>0</v>
      </c>
      <c r="BI128" s="246">
        <f>VLOOKUP($A128,Incurred_Real!$A$25:$CD$376,Incurred_Real!BI$1,FALSE)</f>
        <v>0</v>
      </c>
      <c r="BJ128" s="246">
        <f>VLOOKUP($A128,Incurred_Real!$A$25:$CD$376,Incurred_Real!BJ$1,FALSE)</f>
        <v>0</v>
      </c>
      <c r="BK128" s="246">
        <f>VLOOKUP($A128,Incurred_Real!$A$25:$CD$376,Incurred_Real!BK$1,FALSE)</f>
        <v>0</v>
      </c>
      <c r="BL128" s="246">
        <f>VLOOKUP($A128,Incurred_Real!$A$25:$CD$376,Incurred_Real!BL$1,FALSE)</f>
        <v>0</v>
      </c>
      <c r="BM128" s="246">
        <f>VLOOKUP($A128,Incurred_Real!$A$25:$CD$376,Incurred_Real!BM$1,FALSE)</f>
        <v>0</v>
      </c>
      <c r="BN128" s="246">
        <f>VLOOKUP($A128,Incurred_Real!$A$25:$CD$376,Incurred_Real!BN$1,FALSE)</f>
        <v>0</v>
      </c>
      <c r="BO128" s="246">
        <f>VLOOKUP($A128,Incurred_Real!$A$25:$CD$376,Incurred_Real!BO$1,FALSE)</f>
        <v>0</v>
      </c>
      <c r="BP128" s="246">
        <f>VLOOKUP($A128,Incurred_Real!$A$25:$CD$376,Incurred_Real!BP$1,FALSE)</f>
        <v>0</v>
      </c>
      <c r="BQ128" s="246">
        <f>VLOOKUP($A128,Incurred_Real!$A$25:$CD$376,Incurred_Real!BQ$1,FALSE)</f>
        <v>0</v>
      </c>
      <c r="BR128" s="246">
        <f>VLOOKUP($A128,Incurred_Real!$A$25:$CD$376,Incurred_Real!BR$1,FALSE)</f>
        <v>0</v>
      </c>
      <c r="BS128" s="254">
        <f t="shared" si="38"/>
        <v>1</v>
      </c>
      <c r="BT128" s="249">
        <f>1+IF(ISNA(VLOOKUP($A128,'Project labour content'!$A$7:$D$255,'Project labour content'!$D$1,FALSE)),VLOOKUP($D128,'Project labour content'!$F$6:$G$15,'Project labour content'!$G$1,FALSE),VLOOKUP($A128,'Project labour content'!$A$7:$D$255,'Project labour content'!$D$1,FALSE))*LabEsc22*1</f>
        <v>1.0018661130890889</v>
      </c>
      <c r="BU128" s="249">
        <f>1+IF(ISNA(VLOOKUP($A128,'Project labour content'!$A$7:$D$255,'Project labour content'!$D$1,FALSE)),VLOOKUP($D128,'Project labour content'!$F$6:$G$15,'Project labour content'!$G$1,FALSE),VLOOKUP($A128,'Project labour content'!$A$7:$D$255,'Project labour content'!$D$1,FALSE))*LabEsc23*1</f>
        <v>1.0037411835210055</v>
      </c>
      <c r="BV128" s="249">
        <f>1+IF(ISNA(VLOOKUP($A128,'Project labour content'!$A$7:$D$255,'Project labour content'!$D$1,FALSE)),VLOOKUP($D128,'Project labour content'!$F$6:$G$15,'Project labour content'!$G$1,FALSE),VLOOKUP($A128,'Project labour content'!$A$7:$D$255,'Project labour content'!$D$1,FALSE))*LabEsc24*1</f>
        <v>1.005507499867871</v>
      </c>
      <c r="BW128" s="249">
        <f>1+IF(ISNA(VLOOKUP($A128,'Project labour content'!$A$7:$D$255,'Project labour content'!$D$1,FALSE)),VLOOKUP($D128,'Project labour content'!$F$6:$G$15,'Project labour content'!$G$1,FALSE),VLOOKUP($A128,'Project labour content'!$A$7:$D$255,'Project labour content'!$D$1,FALSE))*LabEsc25*1</f>
        <v>1.0078731862284394</v>
      </c>
      <c r="BX128" s="249">
        <f>1+IF(ISNA(VLOOKUP($A128,'Project labour content'!$A$7:$D$255,'Project labour content'!$D$1,FALSE)),VLOOKUP($D128,'Project labour content'!$F$6:$G$15,'Project labour content'!$G$1,FALSE),VLOOKUP($A128,'Project labour content'!$A$7:$D$255,'Project labour content'!$D$1,FALSE))*LabEsc26*1</f>
        <v>1.0104513900803989</v>
      </c>
      <c r="BY128" s="249">
        <f>1+IF(ISNA(VLOOKUP($A128,'Project labour content'!$A$7:$D$255,'Project labour content'!$D$1,FALSE)),VLOOKUP($D128,'Project labour content'!$F$6:$G$15,'Project labour content'!$G$1,FALSE),VLOOKUP($A128,'Project labour content'!$A$7:$D$255,'Project labour content'!$D$1,FALSE))*LabEsc27*1</f>
        <v>1.0120482898816279</v>
      </c>
      <c r="BZ128" s="249">
        <f>1+IF(ISNA(VLOOKUP($A128,'Project labour content'!$A$7:$D$255,'Project labour content'!$D$1,FALSE)),VLOOKUP($D128,'Project labour content'!$F$6:$G$15,'Project labour content'!$G$1,FALSE),VLOOKUP($A128,'Project labour content'!$A$7:$D$255,'Project labour content'!$D$1,FALSE))*LabEsc28*1</f>
        <v>1.0132507554319534</v>
      </c>
      <c r="CA128" s="249">
        <f>1+IF(ISNA(VLOOKUP($A128,'Project labour content'!$A$7:$D$255,'Project labour content'!$D$1,FALSE)),VLOOKUP($D128,'Project labour content'!$F$6:$G$15,'Project labour content'!$G$1,FALSE),VLOOKUP($A128,'Project labour content'!$A$7:$D$255,'Project labour content'!$D$1,FALSE))*LabEsc29*1</f>
        <v>1.0151804721471156</v>
      </c>
      <c r="CB128" s="250" t="str">
        <f>IF(ISNA(VLOOKUP($A128,'Project labour content'!$A$7:$D$255,'Project labour content'!$D$1,FALSE)),"Category","Project")</f>
        <v>Category</v>
      </c>
      <c r="CD128" s="247" t="str">
        <f t="shared" si="39"/>
        <v>11881</v>
      </c>
    </row>
    <row r="129" spans="1:82" x14ac:dyDescent="0.15">
      <c r="A129" s="11" t="s">
        <v>190</v>
      </c>
      <c r="B129" s="11" t="str">
        <f>VLOOKUP($A129,'Incurred Real 2022$'!$A$25:$AC$426,'Incurred Real 2022$'!B$1,FALSE)</f>
        <v>General Utility Upgrades 2017-18</v>
      </c>
      <c r="C129" s="11" t="str">
        <f>VLOOKUP($A129,'Incurred Real 2022$'!$A$25:$AC$426,'Incurred Real 2022$'!C$1,FALSE)</f>
        <v>ExAnte</v>
      </c>
      <c r="D129" s="11" t="str">
        <f>VLOOKUP($A129,'Incurred Real 2022$'!$A$25:$AC$426,'Incurred Real 2022$'!D$1,FALSE)</f>
        <v>Facilities</v>
      </c>
      <c r="E129" s="11" t="str">
        <f>VLOOKUP($A129,'Incurred Real 2022$'!$A$25:$AC$426,'Incurred Real 2022$'!E$1,FALSE)</f>
        <v>Closed</v>
      </c>
      <c r="F129" s="105" t="str">
        <f>IF(VLOOKUP($A129,'Incurred Real 2022$'!$A$25:$AC$426,'Incurred Real 2022$'!F$1,FALSE)=0,"",VLOOKUP($A129,'Incurred Real 2022$'!$A$25:$AC$426,'Incurred Real 2022$'!F$1,FALSE))</f>
        <v/>
      </c>
      <c r="G129" s="105" t="str">
        <f>IF(VLOOKUP($A129,'Incurred Real 2022$'!$A$25:$AC$426,'Incurred Real 2022$'!G$1,FALSE)=0,"",VLOOKUP($A129,'Incurred Real 2022$'!$A$25:$AC$426,'Incurred Real 2022$'!G$1,FALSE))</f>
        <v/>
      </c>
      <c r="H129" s="105" t="str">
        <f>IF(VLOOKUP($A129,'Incurred Real 2022$'!$A$25:$AC$426,'Incurred Real 2022$'!H$1,FALSE)=0,"",VLOOKUP($A129,'Incurred Real 2022$'!$A$25:$AC$426,'Incurred Real 2022$'!H$1,FALSE))</f>
        <v/>
      </c>
      <c r="I129" s="105" t="str">
        <f>IF(VLOOKUP($A129,'Incurred Real 2022$'!$A$25:$AC$426,'Incurred Real 2022$'!I$1,FALSE)=0,"",VLOOKUP($A129,'Incurred Real 2022$'!$A$25:$AC$426,'Incurred Real 2022$'!I$1,FALSE))</f>
        <v/>
      </c>
      <c r="J129" s="105" t="str">
        <f>IF(VLOOKUP($A129,'Incurred Real 2022$'!$A$25:$AC$426,'Incurred Real 2022$'!J$1,FALSE)=0,"",VLOOKUP($A129,'Incurred Real 2022$'!$A$25:$AC$426,'Incurred Real 2022$'!J$1,FALSE))</f>
        <v/>
      </c>
      <c r="K129" s="105" t="str">
        <f>IF(VLOOKUP($A129,'Incurred Real 2022$'!$A$25:$AC$426,'Incurred Real 2022$'!K$1,FALSE)=0,"",VLOOKUP($A129,'Incurred Real 2022$'!$A$25:$AC$426,'Incurred Real 2022$'!K$1,FALSE))</f>
        <v/>
      </c>
      <c r="L129" s="105" t="str">
        <f>IF(VLOOKUP($A129,'Incurred Real 2022$'!$A$25:$AC$426,'Incurred Real 2022$'!L$1,FALSE)=0,"",VLOOKUP($A129,'Incurred Real 2022$'!$A$25:$AC$426,'Incurred Real 2022$'!L$1,FALSE))</f>
        <v/>
      </c>
      <c r="M129" s="105" t="str">
        <f>IF(VLOOKUP($A129,'Incurred Real 2022$'!$A$25:$AC$426,'Incurred Real 2022$'!M$1,FALSE)=0,"",VLOOKUP($A129,'Incurred Real 2022$'!$A$25:$AC$426,'Incurred Real 2022$'!M$1,FALSE))</f>
        <v/>
      </c>
      <c r="N129" s="105" t="str">
        <f>IF(VLOOKUP($A129,'Incurred Real 2022$'!$A$25:$AC$426,'Incurred Real 2022$'!N$1,FALSE)=0,"",VLOOKUP($A129,'Incurred Real 2022$'!$A$25:$AC$426,'Incurred Real 2022$'!N$1,FALSE))</f>
        <v/>
      </c>
      <c r="O129" s="105" t="str">
        <f>IF(VLOOKUP($A129,'Incurred Real 2022$'!$A$25:$AC$426,'Incurred Real 2022$'!O$1,FALSE)=0,"",VLOOKUP($A129,'Incurred Real 2022$'!$A$25:$AC$426,'Incurred Real 2022$'!O$1,FALSE))</f>
        <v/>
      </c>
      <c r="P129" s="105" t="str">
        <f>IF(VLOOKUP($A129,'Incurred Real 2022$'!$A$25:$AC$426,'Incurred Real 2022$'!P$1,FALSE)=0,"",VLOOKUP($A129,'Incurred Real 2022$'!$A$25:$AC$426,'Incurred Real 2022$'!P$1,FALSE))</f>
        <v/>
      </c>
      <c r="Q129" s="105" t="str">
        <f>IF(VLOOKUP($A129,'Incurred Real 2022$'!$A$25:$AC$426,'Incurred Real 2022$'!Q$1,FALSE)=0,"",VLOOKUP($A129,'Incurred Real 2022$'!$A$25:$AC$426,'Incurred Real 2022$'!Q$1,FALSE))</f>
        <v/>
      </c>
      <c r="R129" s="105">
        <f>IF(VLOOKUP($A129,'Incurred Real 2022$'!$A$25:$AC$426,'Incurred Real 2022$'!R$1,FALSE)=0,"",VLOOKUP($A129,'Incurred Real 2022$'!$A$25:$AC$426,'Incurred Real 2022$'!R$1,FALSE))</f>
        <v>124125.75999999999</v>
      </c>
      <c r="S129" s="105" t="str">
        <f>IF(VLOOKUP($A129,'Incurred Real 2022$'!$A$25:$AC$426,'Incurred Real 2022$'!S$1,FALSE)=0,"",VLOOKUP($A129,'Incurred Real 2022$'!$A$25:$AC$426,'Incurred Real 2022$'!S$1,FALSE))</f>
        <v/>
      </c>
      <c r="T129" s="105" t="str">
        <f>IF(VLOOKUP($A129,'Incurred Real 2022$'!$A$25:$AC$426,'Incurred Real 2022$'!T$1,FALSE)=0,"",VLOOKUP($A129,'Incurred Real 2022$'!$A$25:$AC$426,'Incurred Real 2022$'!T$1,FALSE))</f>
        <v/>
      </c>
      <c r="U129" s="105" t="str">
        <f>IF(VLOOKUP($A129,'Incurred Real 2022$'!$A$25:$AC$426,'Incurred Real 2022$'!U$1,FALSE)=0,"",VLOOKUP($A129,'Incurred Real 2022$'!$A$25:$AC$426,'Incurred Real 2022$'!U$1,FALSE))</f>
        <v/>
      </c>
      <c r="V129" s="13" t="str">
        <f>IF(ISTEXT(VLOOKUP($A129,'Incurred Real 2022$'!$A$25:$AC$426,'Incurred Real 2022$'!V$1,FALSE)),"",(VLOOKUP($A129,'Incurred Real 2022$'!$A$25:$AC$426,'Incurred Real 2022$'!V$1,FALSE))*BT129*Incurred_Nominal!V$15)</f>
        <v/>
      </c>
      <c r="W129" s="13" t="str">
        <f>IF(ISTEXT(VLOOKUP($A129,'Incurred Real 2022$'!$A$25:$AC$426,'Incurred Real 2022$'!W$1,FALSE)),"",(VLOOKUP($A129,'Incurred Real 2022$'!$A$25:$AC$426,'Incurred Real 2022$'!W$1,FALSE))*BU129*Incurred_Nominal!W$15)</f>
        <v/>
      </c>
      <c r="X129" s="13" t="str">
        <f>IF(ISTEXT(VLOOKUP($A129,'Incurred Real 2022$'!$A$25:$AC$426,'Incurred Real 2022$'!X$1,FALSE)),"",(VLOOKUP($A129,'Incurred Real 2022$'!$A$25:$AC$426,'Incurred Real 2022$'!X$1,FALSE))*BV129*Incurred_Nominal!X$15)</f>
        <v/>
      </c>
      <c r="Y129" s="13" t="str">
        <f>IF(ISTEXT(VLOOKUP($A129,'Incurred Real 2022$'!$A$25:$AC$426,'Incurred Real 2022$'!Y$1,FALSE)),"",(VLOOKUP($A129,'Incurred Real 2022$'!$A$25:$AC$426,'Incurred Real 2022$'!Y$1,FALSE))*BW129*Incurred_Nominal!Y$15)</f>
        <v/>
      </c>
      <c r="Z129" s="13" t="str">
        <f>IF(ISTEXT(VLOOKUP($A129,'Incurred Real 2022$'!$A$25:$AC$426,'Incurred Real 2022$'!Z$1,FALSE)),"",(VLOOKUP($A129,'Incurred Real 2022$'!$A$25:$AC$426,'Incurred Real 2022$'!Z$1,FALSE))*BX129*Incurred_Nominal!Z$15)</f>
        <v/>
      </c>
      <c r="AA129" s="13" t="str">
        <f>IF(ISTEXT(VLOOKUP($A129,'Incurred Real 2022$'!$A$25:$AC$426,'Incurred Real 2022$'!AA$1,FALSE)),"",(VLOOKUP($A129,'Incurred Real 2022$'!$A$25:$AC$426,'Incurred Real 2022$'!AA$1,FALSE))*BY129*Incurred_Nominal!AA$15)</f>
        <v/>
      </c>
      <c r="AB129" s="13" t="str">
        <f>IF(ISTEXT(VLOOKUP($A129,'Incurred Real 2022$'!$A$25:$AC$426,'Incurred Real 2022$'!AB$1,FALSE)),"",(VLOOKUP($A129,'Incurred Real 2022$'!$A$25:$AC$426,'Incurred Real 2022$'!AB$1,FALSE))*BZ129*Incurred_Nominal!AB$15)</f>
        <v/>
      </c>
      <c r="AC129" s="13" t="str">
        <f>IF(ISTEXT(VLOOKUP($A129,'Incurred Real 2022$'!$A$25:$AC$426,'Incurred Real 2022$'!AC$1,FALSE)),"",(VLOOKUP($A129,'Incurred Real 2022$'!$A$25:$AC$426,'Incurred Real 2022$'!AC$1,FALSE))*CA129*Incurred_Nominal!AC$15)</f>
        <v/>
      </c>
      <c r="AD129" s="232">
        <f t="shared" si="33"/>
        <v>124125.75999999999</v>
      </c>
      <c r="AE129" s="232">
        <f t="shared" si="34"/>
        <v>124125.75999999999</v>
      </c>
      <c r="AF129" s="239">
        <f t="shared" si="35"/>
        <v>152677.43335582403</v>
      </c>
      <c r="AG129" s="237">
        <f t="shared" si="36"/>
        <v>124125.76000000001</v>
      </c>
      <c r="AH129" s="240">
        <f t="shared" si="40"/>
        <v>1.230022143315167</v>
      </c>
      <c r="AI129" s="234" t="str">
        <f>VLOOKUP($A129,Incurred_Real!$A$25:$AP$479,Incurred_Real!AI$1,FALSE)</f>
        <v>2018</v>
      </c>
      <c r="AJ129" s="235" t="str">
        <f>VLOOKUP($A129,Incurred_Real!$A$25:$AP$479,Incurred_Real!AJ$1,FALSE)</f>
        <v/>
      </c>
      <c r="AK129" s="236" t="str">
        <f>VLOOKUP($A129,Incurred_Real!$A$25:$AP$479,Incurred_Real!AK$1,FALSE)</f>
        <v>2018</v>
      </c>
      <c r="AL129" s="235" t="str">
        <f>VLOOKUP($A129,Incurred_Real!$A$25:$AP$479,Incurred_Real!AL$1,FALSE)</f>
        <v/>
      </c>
      <c r="AM129" s="237">
        <f>IF(AL129="Commissioned Extra","",(IF((AD129)=0,0,SUMPRODUCT($F$17:$U$17,F129:U129))+VLOOKUP($A129,Incurred_Real!$A$25:$BS$376,Incurred_Real!$AO$1,FALSE)))</f>
        <v>135604.80148184695</v>
      </c>
      <c r="AN129" s="232" cm="1">
        <f t="array" ref="AN129">IF(ROUND(AE129,0)=0,0,LOOKUP(2,1/(F129:AC129&lt;&gt;""),F129:AC129))</f>
        <v>124125.75999999999</v>
      </c>
      <c r="AO129" s="232">
        <f t="shared" si="37"/>
        <v>0</v>
      </c>
      <c r="AP129" s="78"/>
      <c r="AQ129" s="20"/>
      <c r="AR129" s="245">
        <f>VLOOKUP($A129,Incurred_Real!$A$25:$CD$376,Incurred_Real!AR$1,FALSE)</f>
        <v>0</v>
      </c>
      <c r="AS129" s="246">
        <f>VLOOKUP($A129,Incurred_Real!$A$25:$CD$376,Incurred_Real!AS$1,FALSE)</f>
        <v>0.65116279069767447</v>
      </c>
      <c r="AT129" s="246">
        <f>VLOOKUP($A129,Incurred_Real!$A$25:$CD$376,Incurred_Real!AT$1,FALSE)</f>
        <v>0</v>
      </c>
      <c r="AU129" s="246">
        <f>VLOOKUP($A129,Incurred_Real!$A$25:$CD$376,Incurred_Real!AU$1,FALSE)</f>
        <v>0</v>
      </c>
      <c r="AV129" s="246">
        <f>VLOOKUP($A129,Incurred_Real!$A$25:$CD$376,Incurred_Real!AV$1,FALSE)</f>
        <v>0</v>
      </c>
      <c r="AW129" s="246">
        <f>VLOOKUP($A129,Incurred_Real!$A$25:$CD$376,Incurred_Real!AW$1,FALSE)</f>
        <v>0</v>
      </c>
      <c r="AX129" s="246">
        <f>VLOOKUP($A129,Incurred_Real!$A$25:$CD$376,Incurred_Real!AX$1,FALSE)</f>
        <v>0</v>
      </c>
      <c r="AY129" s="246">
        <f>VLOOKUP($A129,Incurred_Real!$A$25:$CD$376,Incurred_Real!AY$1,FALSE)</f>
        <v>0</v>
      </c>
      <c r="AZ129" s="246">
        <f>VLOOKUP($A129,Incurred_Real!$A$25:$CD$376,Incurred_Real!AZ$1,FALSE)</f>
        <v>0.34883720930232559</v>
      </c>
      <c r="BA129" s="246">
        <f>VLOOKUP($A129,Incurred_Real!$A$25:$CD$376,Incurred_Real!BA$1,FALSE)</f>
        <v>0</v>
      </c>
      <c r="BB129" s="246">
        <f>VLOOKUP($A129,Incurred_Real!$A$25:$CD$376,Incurred_Real!BB$1,FALSE)</f>
        <v>0</v>
      </c>
      <c r="BC129" s="246">
        <f>VLOOKUP($A129,Incurred_Real!$A$25:$CD$376,Incurred_Real!BC$1,FALSE)</f>
        <v>0</v>
      </c>
      <c r="BD129" s="246">
        <f>VLOOKUP($A129,Incurred_Real!$A$25:$CD$376,Incurred_Real!BD$1,FALSE)</f>
        <v>0</v>
      </c>
      <c r="BE129" s="246">
        <f>VLOOKUP($A129,Incurred_Real!$A$25:$CD$376,Incurred_Real!BE$1,FALSE)</f>
        <v>0</v>
      </c>
      <c r="BF129" s="246">
        <f>VLOOKUP($A129,Incurred_Real!$A$25:$CD$376,Incurred_Real!BF$1,FALSE)</f>
        <v>0</v>
      </c>
      <c r="BG129" s="246">
        <f>VLOOKUP($A129,Incurred_Real!$A$25:$CD$376,Incurred_Real!BG$1,FALSE)</f>
        <v>0</v>
      </c>
      <c r="BH129" s="246">
        <f>VLOOKUP($A129,Incurred_Real!$A$25:$CD$376,Incurred_Real!BH$1,FALSE)</f>
        <v>0</v>
      </c>
      <c r="BI129" s="246">
        <f>VLOOKUP($A129,Incurred_Real!$A$25:$CD$376,Incurred_Real!BI$1,FALSE)</f>
        <v>0</v>
      </c>
      <c r="BJ129" s="246">
        <f>VLOOKUP($A129,Incurred_Real!$A$25:$CD$376,Incurred_Real!BJ$1,FALSE)</f>
        <v>0</v>
      </c>
      <c r="BK129" s="246">
        <f>VLOOKUP($A129,Incurred_Real!$A$25:$CD$376,Incurred_Real!BK$1,FALSE)</f>
        <v>0</v>
      </c>
      <c r="BL129" s="246">
        <f>VLOOKUP($A129,Incurred_Real!$A$25:$CD$376,Incurred_Real!BL$1,FALSE)</f>
        <v>0</v>
      </c>
      <c r="BM129" s="246">
        <f>VLOOKUP($A129,Incurred_Real!$A$25:$CD$376,Incurred_Real!BM$1,FALSE)</f>
        <v>0</v>
      </c>
      <c r="BN129" s="246">
        <f>VLOOKUP($A129,Incurred_Real!$A$25:$CD$376,Incurred_Real!BN$1,FALSE)</f>
        <v>0</v>
      </c>
      <c r="BO129" s="246">
        <f>VLOOKUP($A129,Incurred_Real!$A$25:$CD$376,Incurred_Real!BO$1,FALSE)</f>
        <v>0</v>
      </c>
      <c r="BP129" s="246">
        <f>VLOOKUP($A129,Incurred_Real!$A$25:$CD$376,Incurred_Real!BP$1,FALSE)</f>
        <v>0</v>
      </c>
      <c r="BQ129" s="246">
        <f>VLOOKUP($A129,Incurred_Real!$A$25:$CD$376,Incurred_Real!BQ$1,FALSE)</f>
        <v>0</v>
      </c>
      <c r="BR129" s="246">
        <f>VLOOKUP($A129,Incurred_Real!$A$25:$CD$376,Incurred_Real!BR$1,FALSE)</f>
        <v>0</v>
      </c>
      <c r="BS129" s="254">
        <f t="shared" si="38"/>
        <v>1</v>
      </c>
      <c r="BT129" s="249">
        <f>1+IF(ISNA(VLOOKUP($A129,'Project labour content'!$A$7:$D$255,'Project labour content'!$D$1,FALSE)),VLOOKUP($D129,'Project labour content'!$F$6:$G$15,'Project labour content'!$G$1,FALSE),VLOOKUP($A129,'Project labour content'!$A$7:$D$255,'Project labour content'!$D$1,FALSE))*LabEsc22*1</f>
        <v>1.0018661130890889</v>
      </c>
      <c r="BU129" s="249">
        <f>1+IF(ISNA(VLOOKUP($A129,'Project labour content'!$A$7:$D$255,'Project labour content'!$D$1,FALSE)),VLOOKUP($D129,'Project labour content'!$F$6:$G$15,'Project labour content'!$G$1,FALSE),VLOOKUP($A129,'Project labour content'!$A$7:$D$255,'Project labour content'!$D$1,FALSE))*LabEsc23*1</f>
        <v>1.0037411835210055</v>
      </c>
      <c r="BV129" s="249">
        <f>1+IF(ISNA(VLOOKUP($A129,'Project labour content'!$A$7:$D$255,'Project labour content'!$D$1,FALSE)),VLOOKUP($D129,'Project labour content'!$F$6:$G$15,'Project labour content'!$G$1,FALSE),VLOOKUP($A129,'Project labour content'!$A$7:$D$255,'Project labour content'!$D$1,FALSE))*LabEsc24*1</f>
        <v>1.005507499867871</v>
      </c>
      <c r="BW129" s="249">
        <f>1+IF(ISNA(VLOOKUP($A129,'Project labour content'!$A$7:$D$255,'Project labour content'!$D$1,FALSE)),VLOOKUP($D129,'Project labour content'!$F$6:$G$15,'Project labour content'!$G$1,FALSE),VLOOKUP($A129,'Project labour content'!$A$7:$D$255,'Project labour content'!$D$1,FALSE))*LabEsc25*1</f>
        <v>1.0078731862284394</v>
      </c>
      <c r="BX129" s="249">
        <f>1+IF(ISNA(VLOOKUP($A129,'Project labour content'!$A$7:$D$255,'Project labour content'!$D$1,FALSE)),VLOOKUP($D129,'Project labour content'!$F$6:$G$15,'Project labour content'!$G$1,FALSE),VLOOKUP($A129,'Project labour content'!$A$7:$D$255,'Project labour content'!$D$1,FALSE))*LabEsc26*1</f>
        <v>1.0104513900803989</v>
      </c>
      <c r="BY129" s="249">
        <f>1+IF(ISNA(VLOOKUP($A129,'Project labour content'!$A$7:$D$255,'Project labour content'!$D$1,FALSE)),VLOOKUP($D129,'Project labour content'!$F$6:$G$15,'Project labour content'!$G$1,FALSE),VLOOKUP($A129,'Project labour content'!$A$7:$D$255,'Project labour content'!$D$1,FALSE))*LabEsc27*1</f>
        <v>1.0120482898816279</v>
      </c>
      <c r="BZ129" s="249">
        <f>1+IF(ISNA(VLOOKUP($A129,'Project labour content'!$A$7:$D$255,'Project labour content'!$D$1,FALSE)),VLOOKUP($D129,'Project labour content'!$F$6:$G$15,'Project labour content'!$G$1,FALSE),VLOOKUP($A129,'Project labour content'!$A$7:$D$255,'Project labour content'!$D$1,FALSE))*LabEsc28*1</f>
        <v>1.0132507554319534</v>
      </c>
      <c r="CA129" s="249">
        <f>1+IF(ISNA(VLOOKUP($A129,'Project labour content'!$A$7:$D$255,'Project labour content'!$D$1,FALSE)),VLOOKUP($D129,'Project labour content'!$F$6:$G$15,'Project labour content'!$G$1,FALSE),VLOOKUP($A129,'Project labour content'!$A$7:$D$255,'Project labour content'!$D$1,FALSE))*LabEsc29*1</f>
        <v>1.0151804721471156</v>
      </c>
      <c r="CB129" s="250" t="str">
        <f>IF(ISNA(VLOOKUP($A129,'Project labour content'!$A$7:$D$255,'Project labour content'!$D$1,FALSE)),"Category","Project")</f>
        <v>Category</v>
      </c>
      <c r="CD129" s="247" t="str">
        <f t="shared" si="39"/>
        <v>11882</v>
      </c>
    </row>
    <row r="130" spans="1:82" x14ac:dyDescent="0.15">
      <c r="A130" s="11" t="s">
        <v>192</v>
      </c>
      <c r="B130" s="11" t="str">
        <f>VLOOKUP($A130,'Incurred Real 2022$'!$A$25:$AC$426,'Incurred Real 2022$'!B$1,FALSE)</f>
        <v>Unit Asset Replacements 2013-18</v>
      </c>
      <c r="C130" s="11" t="str">
        <f>VLOOKUP($A130,'Incurred Real 2022$'!$A$25:$AC$426,'Incurred Real 2022$'!C$1,FALSE)</f>
        <v>ExAnte</v>
      </c>
      <c r="D130" s="11" t="str">
        <f>VLOOKUP($A130,'Incurred Real 2022$'!$A$25:$AC$426,'Incurred Real 2022$'!D$1,FALSE)</f>
        <v>Replacement</v>
      </c>
      <c r="E130" s="11" t="str">
        <f>VLOOKUP($A130,'Incurred Real 2022$'!$A$25:$AC$426,'Incurred Real 2022$'!E$1,FALSE)</f>
        <v>Active</v>
      </c>
      <c r="F130" s="105" t="str">
        <f>IF(VLOOKUP($A130,'Incurred Real 2022$'!$A$25:$AC$426,'Incurred Real 2022$'!F$1,FALSE)=0,"",VLOOKUP($A130,'Incurred Real 2022$'!$A$25:$AC$426,'Incurred Real 2022$'!F$1,FALSE))</f>
        <v/>
      </c>
      <c r="G130" s="105" t="str">
        <f>IF(VLOOKUP($A130,'Incurred Real 2022$'!$A$25:$AC$426,'Incurred Real 2022$'!G$1,FALSE)=0,"",VLOOKUP($A130,'Incurred Real 2022$'!$A$25:$AC$426,'Incurred Real 2022$'!G$1,FALSE))</f>
        <v/>
      </c>
      <c r="H130" s="105" t="str">
        <f>IF(VLOOKUP($A130,'Incurred Real 2022$'!$A$25:$AC$426,'Incurred Real 2022$'!H$1,FALSE)=0,"",VLOOKUP($A130,'Incurred Real 2022$'!$A$25:$AC$426,'Incurred Real 2022$'!H$1,FALSE))</f>
        <v/>
      </c>
      <c r="I130" s="105" t="str">
        <f>IF(VLOOKUP($A130,'Incurred Real 2022$'!$A$25:$AC$426,'Incurred Real 2022$'!I$1,FALSE)=0,"",VLOOKUP($A130,'Incurred Real 2022$'!$A$25:$AC$426,'Incurred Real 2022$'!I$1,FALSE))</f>
        <v/>
      </c>
      <c r="J130" s="105" t="str">
        <f>IF(VLOOKUP($A130,'Incurred Real 2022$'!$A$25:$AC$426,'Incurred Real 2022$'!J$1,FALSE)=0,"",VLOOKUP($A130,'Incurred Real 2022$'!$A$25:$AC$426,'Incurred Real 2022$'!J$1,FALSE))</f>
        <v/>
      </c>
      <c r="K130" s="105" t="str">
        <f>IF(VLOOKUP($A130,'Incurred Real 2022$'!$A$25:$AC$426,'Incurred Real 2022$'!K$1,FALSE)=0,"",VLOOKUP($A130,'Incurred Real 2022$'!$A$25:$AC$426,'Incurred Real 2022$'!K$1,FALSE))</f>
        <v/>
      </c>
      <c r="L130" s="105" t="str">
        <f>IF(VLOOKUP($A130,'Incurred Real 2022$'!$A$25:$AC$426,'Incurred Real 2022$'!L$1,FALSE)=0,"",VLOOKUP($A130,'Incurred Real 2022$'!$A$25:$AC$426,'Incurred Real 2022$'!L$1,FALSE))</f>
        <v/>
      </c>
      <c r="M130" s="105" t="str">
        <f>IF(VLOOKUP($A130,'Incurred Real 2022$'!$A$25:$AC$426,'Incurred Real 2022$'!M$1,FALSE)=0,"",VLOOKUP($A130,'Incurred Real 2022$'!$A$25:$AC$426,'Incurred Real 2022$'!M$1,FALSE))</f>
        <v/>
      </c>
      <c r="N130" s="105">
        <f>IF(VLOOKUP($A130,'Incurred Real 2022$'!$A$25:$AC$426,'Incurred Real 2022$'!N$1,FALSE)=0,"",VLOOKUP($A130,'Incurred Real 2022$'!$A$25:$AC$426,'Incurred Real 2022$'!N$1,FALSE))</f>
        <v>1609920.14</v>
      </c>
      <c r="O130" s="105">
        <f>IF(VLOOKUP($A130,'Incurred Real 2022$'!$A$25:$AC$426,'Incurred Real 2022$'!O$1,FALSE)=0,"",VLOOKUP($A130,'Incurred Real 2022$'!$A$25:$AC$426,'Incurred Real 2022$'!O$1,FALSE))</f>
        <v>9232886.5999999996</v>
      </c>
      <c r="P130" s="105">
        <f>IF(VLOOKUP($A130,'Incurred Real 2022$'!$A$25:$AC$426,'Incurred Real 2022$'!P$1,FALSE)=0,"",VLOOKUP($A130,'Incurred Real 2022$'!$A$25:$AC$426,'Incurred Real 2022$'!P$1,FALSE))</f>
        <v>14013854.380000001</v>
      </c>
      <c r="Q130" s="105">
        <f>IF(VLOOKUP($A130,'Incurred Real 2022$'!$A$25:$AC$426,'Incurred Real 2022$'!Q$1,FALSE)=0,"",VLOOKUP($A130,'Incurred Real 2022$'!$A$25:$AC$426,'Incurred Real 2022$'!Q$1,FALSE))</f>
        <v>7659944.3399999999</v>
      </c>
      <c r="R130" s="105">
        <f>IF(VLOOKUP($A130,'Incurred Real 2022$'!$A$25:$AC$426,'Incurred Real 2022$'!R$1,FALSE)=0,"",VLOOKUP($A130,'Incurred Real 2022$'!$A$25:$AC$426,'Incurred Real 2022$'!R$1,FALSE))</f>
        <v>11621070.880000001</v>
      </c>
      <c r="S130" s="105">
        <f>IF(VLOOKUP($A130,'Incurred Real 2022$'!$A$25:$AC$426,'Incurred Real 2022$'!S$1,FALSE)=0,"",VLOOKUP($A130,'Incurred Real 2022$'!$A$25:$AC$426,'Incurred Real 2022$'!S$1,FALSE))</f>
        <v>12327566.109999999</v>
      </c>
      <c r="T130" s="105">
        <f>IF(VLOOKUP($A130,'Incurred Real 2022$'!$A$25:$AC$426,'Incurred Real 2022$'!T$1,FALSE)=0,"",VLOOKUP($A130,'Incurred Real 2022$'!$A$25:$AC$426,'Incurred Real 2022$'!T$1,FALSE))</f>
        <v>-179046.1</v>
      </c>
      <c r="U130" s="105">
        <f>IF(VLOOKUP($A130,'Incurred Real 2022$'!$A$25:$AC$426,'Incurred Real 2022$'!U$1,FALSE)=0,"",VLOOKUP($A130,'Incurred Real 2022$'!$A$25:$AC$426,'Incurred Real 2022$'!U$1,FALSE))</f>
        <v>168432.02</v>
      </c>
      <c r="V130" s="13">
        <f>IF(ISTEXT(VLOOKUP($A130,'Incurred Real 2022$'!$A$25:$AC$426,'Incurred Real 2022$'!V$1,FALSE)),"",(VLOOKUP($A130,'Incurred Real 2022$'!$A$25:$AC$426,'Incurred Real 2022$'!V$1,FALSE))*BT130*Incurred_Nominal!V$15)</f>
        <v>17688.575870928038</v>
      </c>
      <c r="W130" s="13" t="str">
        <f>IF(ISTEXT(VLOOKUP($A130,'Incurred Real 2022$'!$A$25:$AC$426,'Incurred Real 2022$'!W$1,FALSE)),"",(VLOOKUP($A130,'Incurred Real 2022$'!$A$25:$AC$426,'Incurred Real 2022$'!W$1,FALSE))*BU130*Incurred_Nominal!W$15)</f>
        <v/>
      </c>
      <c r="X130" s="13" t="str">
        <f>IF(ISTEXT(VLOOKUP($A130,'Incurred Real 2022$'!$A$25:$AC$426,'Incurred Real 2022$'!X$1,FALSE)),"",(VLOOKUP($A130,'Incurred Real 2022$'!$A$25:$AC$426,'Incurred Real 2022$'!X$1,FALSE))*BV130*Incurred_Nominal!X$15)</f>
        <v/>
      </c>
      <c r="Y130" s="13" t="str">
        <f>IF(ISTEXT(VLOOKUP($A130,'Incurred Real 2022$'!$A$25:$AC$426,'Incurred Real 2022$'!Y$1,FALSE)),"",(VLOOKUP($A130,'Incurred Real 2022$'!$A$25:$AC$426,'Incurred Real 2022$'!Y$1,FALSE))*BW130*Incurred_Nominal!Y$15)</f>
        <v/>
      </c>
      <c r="Z130" s="13" t="str">
        <f>IF(ISTEXT(VLOOKUP($A130,'Incurred Real 2022$'!$A$25:$AC$426,'Incurred Real 2022$'!Z$1,FALSE)),"",(VLOOKUP($A130,'Incurred Real 2022$'!$A$25:$AC$426,'Incurred Real 2022$'!Z$1,FALSE))*BX130*Incurred_Nominal!Z$15)</f>
        <v/>
      </c>
      <c r="AA130" s="13" t="str">
        <f>IF(ISTEXT(VLOOKUP($A130,'Incurred Real 2022$'!$A$25:$AC$426,'Incurred Real 2022$'!AA$1,FALSE)),"",(VLOOKUP($A130,'Incurred Real 2022$'!$A$25:$AC$426,'Incurred Real 2022$'!AA$1,FALSE))*BY130*Incurred_Nominal!AA$15)</f>
        <v/>
      </c>
      <c r="AB130" s="13" t="str">
        <f>IF(ISTEXT(VLOOKUP($A130,'Incurred Real 2022$'!$A$25:$AC$426,'Incurred Real 2022$'!AB$1,FALSE)),"",(VLOOKUP($A130,'Incurred Real 2022$'!$A$25:$AC$426,'Incurred Real 2022$'!AB$1,FALSE))*BZ130*Incurred_Nominal!AB$15)</f>
        <v/>
      </c>
      <c r="AC130" s="13" t="str">
        <f>IF(ISTEXT(VLOOKUP($A130,'Incurred Real 2022$'!$A$25:$AC$426,'Incurred Real 2022$'!AC$1,FALSE)),"",(VLOOKUP($A130,'Incurred Real 2022$'!$A$25:$AC$426,'Incurred Real 2022$'!AC$1,FALSE))*CA130*Incurred_Nominal!AC$15)</f>
        <v/>
      </c>
      <c r="AD130" s="232">
        <f t="shared" si="33"/>
        <v>56472316.945870936</v>
      </c>
      <c r="AE130" s="232">
        <f t="shared" si="34"/>
        <v>56830409.145870939</v>
      </c>
      <c r="AF130" s="239" t="str">
        <f t="shared" si="35"/>
        <v/>
      </c>
      <c r="AG130" s="237" t="str">
        <f t="shared" si="36"/>
        <v/>
      </c>
      <c r="AH130" s="240" t="str">
        <f t="shared" si="40"/>
        <v/>
      </c>
      <c r="AI130" s="234">
        <f>VLOOKUP($A130,Incurred_Real!$A$25:$AP$479,Incurred_Real!AI$1,FALSE)</f>
        <v>2022</v>
      </c>
      <c r="AJ130" s="235">
        <f>VLOOKUP($A130,Incurred_Real!$A$25:$AP$479,Incurred_Real!AJ$1,FALSE)</f>
        <v>43686</v>
      </c>
      <c r="AK130" s="236">
        <f>VLOOKUP($A130,Incurred_Real!$A$25:$AP$479,Incurred_Real!AK$1,FALSE)</f>
        <v>2020</v>
      </c>
      <c r="AL130" s="235" t="str">
        <f>VLOOKUP($A130,Incurred_Real!$A$25:$AP$479,Incurred_Real!AL$1,FALSE)</f>
        <v>Commissioned Extra</v>
      </c>
      <c r="AM130" s="237" t="str">
        <f>IF(AL130="Commissioned Extra","",(IF((AD130)=0,0,SUMPRODUCT($F$17:$U$17,F130:U130))+VLOOKUP($A130,Incurred_Real!$A$25:$BS$376,Incurred_Real!$AO$1,FALSE)))</f>
        <v/>
      </c>
      <c r="AN130" s="232" cm="1">
        <f t="array" ref="AN130">IF(ROUND(AE130,0)=0,0,LOOKUP(2,1/(F130:AC130&lt;&gt;""),F130:AC130))</f>
        <v>17688.575870928038</v>
      </c>
      <c r="AO130" s="232">
        <f t="shared" si="37"/>
        <v>17688.575870928038</v>
      </c>
      <c r="AP130" s="78"/>
      <c r="AQ130" s="20"/>
      <c r="AR130" s="245">
        <f>VLOOKUP($A130,Incurred_Real!$A$25:$CD$376,Incurred_Real!AR$1,FALSE)</f>
        <v>0</v>
      </c>
      <c r="AS130" s="246">
        <f>VLOOKUP($A130,Incurred_Real!$A$25:$CD$376,Incurred_Real!AS$1,FALSE)</f>
        <v>0</v>
      </c>
      <c r="AT130" s="246">
        <f>VLOOKUP($A130,Incurred_Real!$A$25:$CD$376,Incurred_Real!AT$1,FALSE)</f>
        <v>0</v>
      </c>
      <c r="AU130" s="246">
        <f>VLOOKUP($A130,Incurred_Real!$A$25:$CD$376,Incurred_Real!AU$1,FALSE)</f>
        <v>0</v>
      </c>
      <c r="AV130" s="246">
        <f>VLOOKUP($A130,Incurred_Real!$A$25:$CD$376,Incurred_Real!AV$1,FALSE)</f>
        <v>0</v>
      </c>
      <c r="AW130" s="246">
        <f>VLOOKUP($A130,Incurred_Real!$A$25:$CD$376,Incurred_Real!AW$1,FALSE)</f>
        <v>0</v>
      </c>
      <c r="AX130" s="246">
        <f>VLOOKUP($A130,Incurred_Real!$A$25:$CD$376,Incurred_Real!AX$1,FALSE)</f>
        <v>0</v>
      </c>
      <c r="AY130" s="246">
        <f>VLOOKUP($A130,Incurred_Real!$A$25:$CD$376,Incurred_Real!AY$1,FALSE)</f>
        <v>0</v>
      </c>
      <c r="AZ130" s="246">
        <f>VLOOKUP($A130,Incurred_Real!$A$25:$CD$376,Incurred_Real!AZ$1,FALSE)</f>
        <v>0</v>
      </c>
      <c r="BA130" s="246">
        <f>VLOOKUP($A130,Incurred_Real!$A$25:$CD$376,Incurred_Real!BA$1,FALSE)</f>
        <v>0</v>
      </c>
      <c r="BB130" s="246">
        <f>VLOOKUP($A130,Incurred_Real!$A$25:$CD$376,Incurred_Real!BB$1,FALSE)</f>
        <v>1</v>
      </c>
      <c r="BC130" s="246">
        <f>VLOOKUP($A130,Incurred_Real!$A$25:$CD$376,Incurred_Real!BC$1,FALSE)</f>
        <v>0</v>
      </c>
      <c r="BD130" s="246">
        <f>VLOOKUP($A130,Incurred_Real!$A$25:$CD$376,Incurred_Real!BD$1,FALSE)</f>
        <v>0</v>
      </c>
      <c r="BE130" s="246">
        <f>VLOOKUP($A130,Incurred_Real!$A$25:$CD$376,Incurred_Real!BE$1,FALSE)</f>
        <v>0</v>
      </c>
      <c r="BF130" s="246">
        <f>VLOOKUP($A130,Incurred_Real!$A$25:$CD$376,Incurred_Real!BF$1,FALSE)</f>
        <v>0</v>
      </c>
      <c r="BG130" s="246">
        <f>VLOOKUP($A130,Incurred_Real!$A$25:$CD$376,Incurred_Real!BG$1,FALSE)</f>
        <v>0</v>
      </c>
      <c r="BH130" s="246">
        <f>VLOOKUP($A130,Incurred_Real!$A$25:$CD$376,Incurred_Real!BH$1,FALSE)</f>
        <v>0</v>
      </c>
      <c r="BI130" s="246">
        <f>VLOOKUP($A130,Incurred_Real!$A$25:$CD$376,Incurred_Real!BI$1,FALSE)</f>
        <v>0</v>
      </c>
      <c r="BJ130" s="246">
        <f>VLOOKUP($A130,Incurred_Real!$A$25:$CD$376,Incurred_Real!BJ$1,FALSE)</f>
        <v>0</v>
      </c>
      <c r="BK130" s="246">
        <f>VLOOKUP($A130,Incurred_Real!$A$25:$CD$376,Incurred_Real!BK$1,FALSE)</f>
        <v>0</v>
      </c>
      <c r="BL130" s="246">
        <f>VLOOKUP($A130,Incurred_Real!$A$25:$CD$376,Incurred_Real!BL$1,FALSE)</f>
        <v>0</v>
      </c>
      <c r="BM130" s="246">
        <f>VLOOKUP($A130,Incurred_Real!$A$25:$CD$376,Incurred_Real!BM$1,FALSE)</f>
        <v>0</v>
      </c>
      <c r="BN130" s="246">
        <f>VLOOKUP($A130,Incurred_Real!$A$25:$CD$376,Incurred_Real!BN$1,FALSE)</f>
        <v>0</v>
      </c>
      <c r="BO130" s="246">
        <f>VLOOKUP($A130,Incurred_Real!$A$25:$CD$376,Incurred_Real!BO$1,FALSE)</f>
        <v>0</v>
      </c>
      <c r="BP130" s="246">
        <f>VLOOKUP($A130,Incurred_Real!$A$25:$CD$376,Incurred_Real!BP$1,FALSE)</f>
        <v>0</v>
      </c>
      <c r="BQ130" s="246">
        <f>VLOOKUP($A130,Incurred_Real!$A$25:$CD$376,Incurred_Real!BQ$1,FALSE)</f>
        <v>0</v>
      </c>
      <c r="BR130" s="246">
        <f>VLOOKUP($A130,Incurred_Real!$A$25:$CD$376,Incurred_Real!BR$1,FALSE)</f>
        <v>0</v>
      </c>
      <c r="BS130" s="254">
        <f t="shared" si="38"/>
        <v>1</v>
      </c>
      <c r="BT130" s="249">
        <f>1+IF(ISNA(VLOOKUP($A130,'Project labour content'!$A$7:$D$255,'Project labour content'!$D$1,FALSE)),VLOOKUP($D130,'Project labour content'!$F$6:$G$15,'Project labour content'!$G$1,FALSE),VLOOKUP($A130,'Project labour content'!$A$7:$D$255,'Project labour content'!$D$1,FALSE))*LabEsc22*1</f>
        <v>1.0011606154502879</v>
      </c>
      <c r="BU130" s="249">
        <f>1+IF(ISNA(VLOOKUP($A130,'Project labour content'!$A$7:$D$255,'Project labour content'!$D$1,FALSE)),VLOOKUP($D130,'Project labour content'!$F$6:$G$15,'Project labour content'!$G$1,FALSE),VLOOKUP($A130,'Project labour content'!$A$7:$D$255,'Project labour content'!$D$1,FALSE))*LabEsc23*1</f>
        <v>1.0023268018547371</v>
      </c>
      <c r="BV130" s="249">
        <f>1+IF(ISNA(VLOOKUP($A130,'Project labour content'!$A$7:$D$255,'Project labour content'!$D$1,FALSE)),VLOOKUP($D130,'Project labour content'!$F$6:$G$15,'Project labour content'!$G$1,FALSE),VLOOKUP($A130,'Project labour content'!$A$7:$D$255,'Project labour content'!$D$1,FALSE))*LabEsc24*1</f>
        <v>1.0034253494477283</v>
      </c>
      <c r="BW130" s="249">
        <f>1+IF(ISNA(VLOOKUP($A130,'Project labour content'!$A$7:$D$255,'Project labour content'!$D$1,FALSE)),VLOOKUP($D130,'Project labour content'!$F$6:$G$15,'Project labour content'!$G$1,FALSE),VLOOKUP($A130,'Project labour content'!$A$7:$D$255,'Project labour content'!$D$1,FALSE))*LabEsc25*1</f>
        <v>1.0048966708572746</v>
      </c>
      <c r="BX130" s="249">
        <f>1+IF(ISNA(VLOOKUP($A130,'Project labour content'!$A$7:$D$255,'Project labour content'!$D$1,FALSE)),VLOOKUP($D130,'Project labour content'!$F$6:$G$15,'Project labour content'!$G$1,FALSE),VLOOKUP($A130,'Project labour content'!$A$7:$D$255,'Project labour content'!$D$1,FALSE))*LabEsc26*1</f>
        <v>1.0065001659734452</v>
      </c>
      <c r="BY130" s="249">
        <f>1+IF(ISNA(VLOOKUP($A130,'Project labour content'!$A$7:$D$255,'Project labour content'!$D$1,FALSE)),VLOOKUP($D130,'Project labour content'!$F$6:$G$15,'Project labour content'!$G$1,FALSE),VLOOKUP($A130,'Project labour content'!$A$7:$D$255,'Project labour content'!$D$1,FALSE))*LabEsc27*1</f>
        <v>1.0074933461792455</v>
      </c>
      <c r="BZ130" s="249">
        <f>1+IF(ISNA(VLOOKUP($A130,'Project labour content'!$A$7:$D$255,'Project labour content'!$D$1,FALSE)),VLOOKUP($D130,'Project labour content'!$F$6:$G$15,'Project labour content'!$G$1,FALSE),VLOOKUP($A130,'Project labour content'!$A$7:$D$255,'Project labour content'!$D$1,FALSE))*LabEsc28*1</f>
        <v>1.0082412108742131</v>
      </c>
      <c r="CA130" s="249">
        <f>1+IF(ISNA(VLOOKUP($A130,'Project labour content'!$A$7:$D$255,'Project labour content'!$D$1,FALSE)),VLOOKUP($D130,'Project labour content'!$F$6:$G$15,'Project labour content'!$G$1,FALSE),VLOOKUP($A130,'Project labour content'!$A$7:$D$255,'Project labour content'!$D$1,FALSE))*LabEsc29*1</f>
        <v>1.0094413841366972</v>
      </c>
      <c r="CB130" s="250" t="str">
        <f>IF(ISNA(VLOOKUP($A130,'Project labour content'!$A$7:$D$255,'Project labour content'!$D$1,FALSE)),"Category","Project")</f>
        <v>Project</v>
      </c>
      <c r="CD130" s="247" t="str">
        <f t="shared" si="39"/>
        <v>11890</v>
      </c>
    </row>
    <row r="131" spans="1:82" x14ac:dyDescent="0.15">
      <c r="A131" s="11" t="s">
        <v>194</v>
      </c>
      <c r="B131" s="11" t="str">
        <f>VLOOKUP($A131,'Incurred Real 2022$'!$A$25:$AC$426,'Incurred Real 2022$'!B$1,FALSE)</f>
        <v>Inventory Purchases 2017-18</v>
      </c>
      <c r="C131" s="11" t="str">
        <f>VLOOKUP($A131,'Incurred Real 2022$'!$A$25:$AC$426,'Incurred Real 2022$'!C$1,FALSE)</f>
        <v>ExAnte</v>
      </c>
      <c r="D131" s="11" t="str">
        <f>VLOOKUP($A131,'Incurred Real 2022$'!$A$25:$AC$426,'Incurred Real 2022$'!D$1,FALSE)</f>
        <v>Inventory/Spares</v>
      </c>
      <c r="E131" s="11" t="str">
        <f>VLOOKUP($A131,'Incurred Real 2022$'!$A$25:$AC$426,'Incurred Real 2022$'!E$1,FALSE)</f>
        <v>Closed</v>
      </c>
      <c r="F131" s="105" t="str">
        <f>IF(VLOOKUP($A131,'Incurred Real 2022$'!$A$25:$AC$426,'Incurred Real 2022$'!F$1,FALSE)=0,"",VLOOKUP($A131,'Incurred Real 2022$'!$A$25:$AC$426,'Incurred Real 2022$'!F$1,FALSE))</f>
        <v/>
      </c>
      <c r="G131" s="105" t="str">
        <f>IF(VLOOKUP($A131,'Incurred Real 2022$'!$A$25:$AC$426,'Incurred Real 2022$'!G$1,FALSE)=0,"",VLOOKUP($A131,'Incurred Real 2022$'!$A$25:$AC$426,'Incurred Real 2022$'!G$1,FALSE))</f>
        <v/>
      </c>
      <c r="H131" s="105" t="str">
        <f>IF(VLOOKUP($A131,'Incurred Real 2022$'!$A$25:$AC$426,'Incurred Real 2022$'!H$1,FALSE)=0,"",VLOOKUP($A131,'Incurred Real 2022$'!$A$25:$AC$426,'Incurred Real 2022$'!H$1,FALSE))</f>
        <v/>
      </c>
      <c r="I131" s="105" t="str">
        <f>IF(VLOOKUP($A131,'Incurred Real 2022$'!$A$25:$AC$426,'Incurred Real 2022$'!I$1,FALSE)=0,"",VLOOKUP($A131,'Incurred Real 2022$'!$A$25:$AC$426,'Incurred Real 2022$'!I$1,FALSE))</f>
        <v/>
      </c>
      <c r="J131" s="105" t="str">
        <f>IF(VLOOKUP($A131,'Incurred Real 2022$'!$A$25:$AC$426,'Incurred Real 2022$'!J$1,FALSE)=0,"",VLOOKUP($A131,'Incurred Real 2022$'!$A$25:$AC$426,'Incurred Real 2022$'!J$1,FALSE))</f>
        <v/>
      </c>
      <c r="K131" s="105" t="str">
        <f>IF(VLOOKUP($A131,'Incurred Real 2022$'!$A$25:$AC$426,'Incurred Real 2022$'!K$1,FALSE)=0,"",VLOOKUP($A131,'Incurred Real 2022$'!$A$25:$AC$426,'Incurred Real 2022$'!K$1,FALSE))</f>
        <v/>
      </c>
      <c r="L131" s="105" t="str">
        <f>IF(VLOOKUP($A131,'Incurred Real 2022$'!$A$25:$AC$426,'Incurred Real 2022$'!L$1,FALSE)=0,"",VLOOKUP($A131,'Incurred Real 2022$'!$A$25:$AC$426,'Incurred Real 2022$'!L$1,FALSE))</f>
        <v/>
      </c>
      <c r="M131" s="105" t="str">
        <f>IF(VLOOKUP($A131,'Incurred Real 2022$'!$A$25:$AC$426,'Incurred Real 2022$'!M$1,FALSE)=0,"",VLOOKUP($A131,'Incurred Real 2022$'!$A$25:$AC$426,'Incurred Real 2022$'!M$1,FALSE))</f>
        <v/>
      </c>
      <c r="N131" s="105" t="str">
        <f>IF(VLOOKUP($A131,'Incurred Real 2022$'!$A$25:$AC$426,'Incurred Real 2022$'!N$1,FALSE)=0,"",VLOOKUP($A131,'Incurred Real 2022$'!$A$25:$AC$426,'Incurred Real 2022$'!N$1,FALSE))</f>
        <v/>
      </c>
      <c r="O131" s="105" t="str">
        <f>IF(VLOOKUP($A131,'Incurred Real 2022$'!$A$25:$AC$426,'Incurred Real 2022$'!O$1,FALSE)=0,"",VLOOKUP($A131,'Incurred Real 2022$'!$A$25:$AC$426,'Incurred Real 2022$'!O$1,FALSE))</f>
        <v/>
      </c>
      <c r="P131" s="105" t="str">
        <f>IF(VLOOKUP($A131,'Incurred Real 2022$'!$A$25:$AC$426,'Incurred Real 2022$'!P$1,FALSE)=0,"",VLOOKUP($A131,'Incurred Real 2022$'!$A$25:$AC$426,'Incurred Real 2022$'!P$1,FALSE))</f>
        <v/>
      </c>
      <c r="Q131" s="105" t="str">
        <f>IF(VLOOKUP($A131,'Incurred Real 2022$'!$A$25:$AC$426,'Incurred Real 2022$'!Q$1,FALSE)=0,"",VLOOKUP($A131,'Incurred Real 2022$'!$A$25:$AC$426,'Incurred Real 2022$'!Q$1,FALSE))</f>
        <v/>
      </c>
      <c r="R131" s="105">
        <f>IF(VLOOKUP($A131,'Incurred Real 2022$'!$A$25:$AC$426,'Incurred Real 2022$'!R$1,FALSE)=0,"",VLOOKUP($A131,'Incurred Real 2022$'!$A$25:$AC$426,'Incurred Real 2022$'!R$1,FALSE))</f>
        <v>1633772.19</v>
      </c>
      <c r="S131" s="105">
        <f>IF(VLOOKUP($A131,'Incurred Real 2022$'!$A$25:$AC$426,'Incurred Real 2022$'!S$1,FALSE)=0,"",VLOOKUP($A131,'Incurred Real 2022$'!$A$25:$AC$426,'Incurred Real 2022$'!S$1,FALSE))</f>
        <v>194814.62</v>
      </c>
      <c r="T131" s="105">
        <f>IF(VLOOKUP($A131,'Incurred Real 2022$'!$A$25:$AC$426,'Incurred Real 2022$'!T$1,FALSE)=0,"",VLOOKUP($A131,'Incurred Real 2022$'!$A$25:$AC$426,'Incurred Real 2022$'!T$1,FALSE))</f>
        <v>-820092.42</v>
      </c>
      <c r="U131" s="105">
        <f>IF(VLOOKUP($A131,'Incurred Real 2022$'!$A$25:$AC$426,'Incurred Real 2022$'!U$1,FALSE)=0,"",VLOOKUP($A131,'Incurred Real 2022$'!$A$25:$AC$426,'Incurred Real 2022$'!U$1,FALSE))</f>
        <v>-1008494.39</v>
      </c>
      <c r="V131" s="13" t="str">
        <f>IF(ISTEXT(VLOOKUP($A131,'Incurred Real 2022$'!$A$25:$AC$426,'Incurred Real 2022$'!V$1,FALSE)),"",(VLOOKUP($A131,'Incurred Real 2022$'!$A$25:$AC$426,'Incurred Real 2022$'!V$1,FALSE))*BT131*Incurred_Nominal!V$15)</f>
        <v/>
      </c>
      <c r="W131" s="13" t="str">
        <f>IF(ISTEXT(VLOOKUP($A131,'Incurred Real 2022$'!$A$25:$AC$426,'Incurred Real 2022$'!W$1,FALSE)),"",(VLOOKUP($A131,'Incurred Real 2022$'!$A$25:$AC$426,'Incurred Real 2022$'!W$1,FALSE))*BU131*Incurred_Nominal!W$15)</f>
        <v/>
      </c>
      <c r="X131" s="13" t="str">
        <f>IF(ISTEXT(VLOOKUP($A131,'Incurred Real 2022$'!$A$25:$AC$426,'Incurred Real 2022$'!X$1,FALSE)),"",(VLOOKUP($A131,'Incurred Real 2022$'!$A$25:$AC$426,'Incurred Real 2022$'!X$1,FALSE))*BV131*Incurred_Nominal!X$15)</f>
        <v/>
      </c>
      <c r="Y131" s="13" t="str">
        <f>IF(ISTEXT(VLOOKUP($A131,'Incurred Real 2022$'!$A$25:$AC$426,'Incurred Real 2022$'!Y$1,FALSE)),"",(VLOOKUP($A131,'Incurred Real 2022$'!$A$25:$AC$426,'Incurred Real 2022$'!Y$1,FALSE))*BW131*Incurred_Nominal!Y$15)</f>
        <v/>
      </c>
      <c r="Z131" s="13" t="str">
        <f>IF(ISTEXT(VLOOKUP($A131,'Incurred Real 2022$'!$A$25:$AC$426,'Incurred Real 2022$'!Z$1,FALSE)),"",(VLOOKUP($A131,'Incurred Real 2022$'!$A$25:$AC$426,'Incurred Real 2022$'!Z$1,FALSE))*BX131*Incurred_Nominal!Z$15)</f>
        <v/>
      </c>
      <c r="AA131" s="13" t="str">
        <f>IF(ISTEXT(VLOOKUP($A131,'Incurred Real 2022$'!$A$25:$AC$426,'Incurred Real 2022$'!AA$1,FALSE)),"",(VLOOKUP($A131,'Incurred Real 2022$'!$A$25:$AC$426,'Incurred Real 2022$'!AA$1,FALSE))*BY131*Incurred_Nominal!AA$15)</f>
        <v/>
      </c>
      <c r="AB131" s="13" t="str">
        <f>IF(ISTEXT(VLOOKUP($A131,'Incurred Real 2022$'!$A$25:$AC$426,'Incurred Real 2022$'!AB$1,FALSE)),"",(VLOOKUP($A131,'Incurred Real 2022$'!$A$25:$AC$426,'Incurred Real 2022$'!AB$1,FALSE))*BZ131*Incurred_Nominal!AB$15)</f>
        <v/>
      </c>
      <c r="AC131" s="13" t="str">
        <f>IF(ISTEXT(VLOOKUP($A131,'Incurred Real 2022$'!$A$25:$AC$426,'Incurred Real 2022$'!AC$1,FALSE)),"",(VLOOKUP($A131,'Incurred Real 2022$'!$A$25:$AC$426,'Incurred Real 2022$'!AC$1,FALSE))*CA131*Incurred_Nominal!AC$15)</f>
        <v/>
      </c>
      <c r="AD131" s="232">
        <f t="shared" si="33"/>
        <v>0</v>
      </c>
      <c r="AE131" s="232">
        <f t="shared" si="34"/>
        <v>3657173.62</v>
      </c>
      <c r="AF131" s="239">
        <f t="shared" si="35"/>
        <v>0</v>
      </c>
      <c r="AG131" s="237">
        <f t="shared" si="36"/>
        <v>0</v>
      </c>
      <c r="AH131" s="240">
        <f t="shared" si="40"/>
        <v>1.181744823696995</v>
      </c>
      <c r="AI131" s="234">
        <f>VLOOKUP($A131,Incurred_Real!$A$25:$AP$479,Incurred_Real!AI$1,FALSE)</f>
        <v>2021</v>
      </c>
      <c r="AJ131" s="235" t="str">
        <f>VLOOKUP($A131,Incurred_Real!$A$25:$AP$479,Incurred_Real!AJ$1,FALSE)</f>
        <v xml:space="preserve"> </v>
      </c>
      <c r="AK131" s="236">
        <f>VLOOKUP($A131,Incurred_Real!$A$25:$AP$479,Incurred_Real!AK$1,FALSE)</f>
        <v>2021</v>
      </c>
      <c r="AL131" s="235" t="str">
        <f>VLOOKUP($A131,Incurred_Real!$A$25:$AP$479,Incurred_Real!AL$1,FALSE)</f>
        <v/>
      </c>
      <c r="AM131" s="237">
        <f>IF(AL131="Commissioned Extra","",(IF((AD131)=0,0,SUMPRODUCT($F$17:$U$17,F131:U131))+VLOOKUP($A131,Incurred_Real!$A$25:$BS$376,Incurred_Real!$AO$1,FALSE)))</f>
        <v>0</v>
      </c>
      <c r="AN131" s="232" cm="1">
        <f t="array" ref="AN131">IF(ROUND(AE131,0)=0,0,LOOKUP(2,1/(F131:AC131&lt;&gt;""),F131:AC131))</f>
        <v>-1008494.39</v>
      </c>
      <c r="AO131" s="232">
        <f t="shared" si="37"/>
        <v>0</v>
      </c>
      <c r="AP131" s="78"/>
      <c r="AQ131" s="20"/>
      <c r="AR131" s="245">
        <f>VLOOKUP($A131,Incurred_Real!$A$25:$CD$376,Incurred_Real!AR$1,FALSE)</f>
        <v>0</v>
      </c>
      <c r="AS131" s="246">
        <f>VLOOKUP($A131,Incurred_Real!$A$25:$CD$376,Incurred_Real!AS$1,FALSE)</f>
        <v>0</v>
      </c>
      <c r="AT131" s="246">
        <f>VLOOKUP($A131,Incurred_Real!$A$25:$CD$376,Incurred_Real!AT$1,FALSE)</f>
        <v>0</v>
      </c>
      <c r="AU131" s="246">
        <f>VLOOKUP($A131,Incurred_Real!$A$25:$CD$376,Incurred_Real!AU$1,FALSE)</f>
        <v>0</v>
      </c>
      <c r="AV131" s="246">
        <f>VLOOKUP($A131,Incurred_Real!$A$25:$CD$376,Incurred_Real!AV$1,FALSE)</f>
        <v>0</v>
      </c>
      <c r="AW131" s="246">
        <f>VLOOKUP($A131,Incurred_Real!$A$25:$CD$376,Incurred_Real!AW$1,FALSE)</f>
        <v>0</v>
      </c>
      <c r="AX131" s="246">
        <f>VLOOKUP($A131,Incurred_Real!$A$25:$CD$376,Incurred_Real!AX$1,FALSE)</f>
        <v>0</v>
      </c>
      <c r="AY131" s="246">
        <f>VLOOKUP($A131,Incurred_Real!$A$25:$CD$376,Incurred_Real!AY$1,FALSE)</f>
        <v>0</v>
      </c>
      <c r="AZ131" s="246">
        <f>VLOOKUP($A131,Incurred_Real!$A$25:$CD$376,Incurred_Real!AZ$1,FALSE)</f>
        <v>0</v>
      </c>
      <c r="BA131" s="246">
        <f>VLOOKUP($A131,Incurred_Real!$A$25:$CD$376,Incurred_Real!BA$1,FALSE)</f>
        <v>0</v>
      </c>
      <c r="BB131" s="246">
        <f>VLOOKUP($A131,Incurred_Real!$A$25:$CD$376,Incurred_Real!BB$1,FALSE)</f>
        <v>1</v>
      </c>
      <c r="BC131" s="246">
        <f>VLOOKUP($A131,Incurred_Real!$A$25:$CD$376,Incurred_Real!BC$1,FALSE)</f>
        <v>0</v>
      </c>
      <c r="BD131" s="246">
        <f>VLOOKUP($A131,Incurred_Real!$A$25:$CD$376,Incurred_Real!BD$1,FALSE)</f>
        <v>0</v>
      </c>
      <c r="BE131" s="246">
        <f>VLOOKUP($A131,Incurred_Real!$A$25:$CD$376,Incurred_Real!BE$1,FALSE)</f>
        <v>0</v>
      </c>
      <c r="BF131" s="246">
        <f>VLOOKUP($A131,Incurred_Real!$A$25:$CD$376,Incurred_Real!BF$1,FALSE)</f>
        <v>0</v>
      </c>
      <c r="BG131" s="246">
        <f>VLOOKUP($A131,Incurred_Real!$A$25:$CD$376,Incurred_Real!BG$1,FALSE)</f>
        <v>0</v>
      </c>
      <c r="BH131" s="246">
        <f>VLOOKUP($A131,Incurred_Real!$A$25:$CD$376,Incurred_Real!BH$1,FALSE)</f>
        <v>0</v>
      </c>
      <c r="BI131" s="246">
        <f>VLOOKUP($A131,Incurred_Real!$A$25:$CD$376,Incurred_Real!BI$1,FALSE)</f>
        <v>0</v>
      </c>
      <c r="BJ131" s="246">
        <f>VLOOKUP($A131,Incurred_Real!$A$25:$CD$376,Incurred_Real!BJ$1,FALSE)</f>
        <v>0</v>
      </c>
      <c r="BK131" s="246">
        <f>VLOOKUP($A131,Incurred_Real!$A$25:$CD$376,Incurred_Real!BK$1,FALSE)</f>
        <v>0</v>
      </c>
      <c r="BL131" s="246">
        <f>VLOOKUP($A131,Incurred_Real!$A$25:$CD$376,Incurred_Real!BL$1,FALSE)</f>
        <v>0</v>
      </c>
      <c r="BM131" s="246">
        <f>VLOOKUP($A131,Incurred_Real!$A$25:$CD$376,Incurred_Real!BM$1,FALSE)</f>
        <v>0</v>
      </c>
      <c r="BN131" s="246">
        <f>VLOOKUP($A131,Incurred_Real!$A$25:$CD$376,Incurred_Real!BN$1,FALSE)</f>
        <v>0</v>
      </c>
      <c r="BO131" s="246">
        <f>VLOOKUP($A131,Incurred_Real!$A$25:$CD$376,Incurred_Real!BO$1,FALSE)</f>
        <v>0</v>
      </c>
      <c r="BP131" s="246">
        <f>VLOOKUP($A131,Incurred_Real!$A$25:$CD$376,Incurred_Real!BP$1,FALSE)</f>
        <v>0</v>
      </c>
      <c r="BQ131" s="246">
        <f>VLOOKUP($A131,Incurred_Real!$A$25:$CD$376,Incurred_Real!BQ$1,FALSE)</f>
        <v>0</v>
      </c>
      <c r="BR131" s="246">
        <f>VLOOKUP($A131,Incurred_Real!$A$25:$CD$376,Incurred_Real!BR$1,FALSE)</f>
        <v>0</v>
      </c>
      <c r="BS131" s="254">
        <f t="shared" si="38"/>
        <v>1</v>
      </c>
      <c r="BT131" s="249">
        <f>1+IF(ISNA(VLOOKUP($A131,'Project labour content'!$A$7:$D$255,'Project labour content'!$D$1,FALSE)),VLOOKUP($D131,'Project labour content'!$F$6:$G$15,'Project labour content'!$G$1,FALSE),VLOOKUP($A131,'Project labour content'!$A$7:$D$255,'Project labour content'!$D$1,FALSE))*LabEsc22*1</f>
        <v>1.0008197452279752</v>
      </c>
      <c r="BU131" s="249">
        <f>1+IF(ISNA(VLOOKUP($A131,'Project labour content'!$A$7:$D$255,'Project labour content'!$D$1,FALSE)),VLOOKUP($D131,'Project labour content'!$F$6:$G$15,'Project labour content'!$G$1,FALSE),VLOOKUP($A131,'Project labour content'!$A$7:$D$255,'Project labour content'!$D$1,FALSE))*LabEsc23*1</f>
        <v>1.0016434252330446</v>
      </c>
      <c r="BV131" s="249">
        <f>1+IF(ISNA(VLOOKUP($A131,'Project labour content'!$A$7:$D$255,'Project labour content'!$D$1,FALSE)),VLOOKUP($D131,'Project labour content'!$F$6:$G$15,'Project labour content'!$G$1,FALSE),VLOOKUP($A131,'Project labour content'!$A$7:$D$255,'Project labour content'!$D$1,FALSE))*LabEsc24*1</f>
        <v>1.0024193317978201</v>
      </c>
      <c r="BW131" s="249">
        <f>1+IF(ISNA(VLOOKUP($A131,'Project labour content'!$A$7:$D$255,'Project labour content'!$D$1,FALSE)),VLOOKUP($D131,'Project labour content'!$F$6:$G$15,'Project labour content'!$G$1,FALSE),VLOOKUP($A131,'Project labour content'!$A$7:$D$255,'Project labour content'!$D$1,FALSE))*LabEsc25*1</f>
        <v>1.003458529323576</v>
      </c>
      <c r="BX131" s="249">
        <f>1+IF(ISNA(VLOOKUP($A131,'Project labour content'!$A$7:$D$255,'Project labour content'!$D$1,FALSE)),VLOOKUP($D131,'Project labour content'!$F$6:$G$15,'Project labour content'!$G$1,FALSE),VLOOKUP($A131,'Project labour content'!$A$7:$D$255,'Project labour content'!$D$1,FALSE))*LabEsc26*1</f>
        <v>1.0045910814270622</v>
      </c>
      <c r="BY131" s="249">
        <f>1+IF(ISNA(VLOOKUP($A131,'Project labour content'!$A$7:$D$255,'Project labour content'!$D$1,FALSE)),VLOOKUP($D131,'Project labour content'!$F$6:$G$15,'Project labour content'!$G$1,FALSE),VLOOKUP($A131,'Project labour content'!$A$7:$D$255,'Project labour content'!$D$1,FALSE))*LabEsc27*1</f>
        <v>1.005292566776083</v>
      </c>
      <c r="BZ131" s="249">
        <f>1+IF(ISNA(VLOOKUP($A131,'Project labour content'!$A$7:$D$255,'Project labour content'!$D$1,FALSE)),VLOOKUP($D131,'Project labour content'!$F$6:$G$15,'Project labour content'!$G$1,FALSE),VLOOKUP($A131,'Project labour content'!$A$7:$D$255,'Project labour content'!$D$1,FALSE))*LabEsc28*1</f>
        <v>1.0058207852438958</v>
      </c>
      <c r="CA131" s="249">
        <f>1+IF(ISNA(VLOOKUP($A131,'Project labour content'!$A$7:$D$255,'Project labour content'!$D$1,FALSE)),VLOOKUP($D131,'Project labour content'!$F$6:$G$15,'Project labour content'!$G$1,FALSE),VLOOKUP($A131,'Project labour content'!$A$7:$D$255,'Project labour content'!$D$1,FALSE))*LabEsc29*1</f>
        <v>1.0066684702410418</v>
      </c>
      <c r="CB131" s="250" t="str">
        <f>IF(ISNA(VLOOKUP($A131,'Project labour content'!$A$7:$D$255,'Project labour content'!$D$1,FALSE)),"Category","Project")</f>
        <v>Category</v>
      </c>
      <c r="CD131" s="247" t="str">
        <f t="shared" si="39"/>
        <v>11894</v>
      </c>
    </row>
    <row r="132" spans="1:82" x14ac:dyDescent="0.15">
      <c r="A132" s="11" t="s">
        <v>196</v>
      </c>
      <c r="B132" s="11" t="str">
        <f>VLOOKUP($A132,'Incurred Real 2022$'!$A$25:$AC$426,'Incurred Real 2022$'!B$1,FALSE)</f>
        <v>Capital Project Scopes and Estimates 2018-23</v>
      </c>
      <c r="C132" s="11" t="str">
        <f>VLOOKUP($A132,'Incurred Real 2022$'!$A$25:$AC$426,'Incurred Real 2022$'!C$1,FALSE)</f>
        <v>ExAnte</v>
      </c>
      <c r="D132" s="11" t="str">
        <f>VLOOKUP($A132,'Incurred Real 2022$'!$A$25:$AC$426,'Incurred Real 2022$'!D$1,FALSE)</f>
        <v>Replacement</v>
      </c>
      <c r="E132" s="11" t="str">
        <f>VLOOKUP($A132,'Incurred Real 2022$'!$A$25:$AC$426,'Incurred Real 2022$'!E$1,FALSE)</f>
        <v>Closed</v>
      </c>
      <c r="F132" s="105" t="str">
        <f>IF(VLOOKUP($A132,'Incurred Real 2022$'!$A$25:$AC$426,'Incurred Real 2022$'!F$1,FALSE)=0,"",VLOOKUP($A132,'Incurred Real 2022$'!$A$25:$AC$426,'Incurred Real 2022$'!F$1,FALSE))</f>
        <v/>
      </c>
      <c r="G132" s="105" t="str">
        <f>IF(VLOOKUP($A132,'Incurred Real 2022$'!$A$25:$AC$426,'Incurred Real 2022$'!G$1,FALSE)=0,"",VLOOKUP($A132,'Incurred Real 2022$'!$A$25:$AC$426,'Incurred Real 2022$'!G$1,FALSE))</f>
        <v/>
      </c>
      <c r="H132" s="105" t="str">
        <f>IF(VLOOKUP($A132,'Incurred Real 2022$'!$A$25:$AC$426,'Incurred Real 2022$'!H$1,FALSE)=0,"",VLOOKUP($A132,'Incurred Real 2022$'!$A$25:$AC$426,'Incurred Real 2022$'!H$1,FALSE))</f>
        <v/>
      </c>
      <c r="I132" s="105" t="str">
        <f>IF(VLOOKUP($A132,'Incurred Real 2022$'!$A$25:$AC$426,'Incurred Real 2022$'!I$1,FALSE)=0,"",VLOOKUP($A132,'Incurred Real 2022$'!$A$25:$AC$426,'Incurred Real 2022$'!I$1,FALSE))</f>
        <v/>
      </c>
      <c r="J132" s="105" t="str">
        <f>IF(VLOOKUP($A132,'Incurred Real 2022$'!$A$25:$AC$426,'Incurred Real 2022$'!J$1,FALSE)=0,"",VLOOKUP($A132,'Incurred Real 2022$'!$A$25:$AC$426,'Incurred Real 2022$'!J$1,FALSE))</f>
        <v/>
      </c>
      <c r="K132" s="105" t="str">
        <f>IF(VLOOKUP($A132,'Incurred Real 2022$'!$A$25:$AC$426,'Incurred Real 2022$'!K$1,FALSE)=0,"",VLOOKUP($A132,'Incurred Real 2022$'!$A$25:$AC$426,'Incurred Real 2022$'!K$1,FALSE))</f>
        <v/>
      </c>
      <c r="L132" s="105" t="str">
        <f>IF(VLOOKUP($A132,'Incurred Real 2022$'!$A$25:$AC$426,'Incurred Real 2022$'!L$1,FALSE)=0,"",VLOOKUP($A132,'Incurred Real 2022$'!$A$25:$AC$426,'Incurred Real 2022$'!L$1,FALSE))</f>
        <v/>
      </c>
      <c r="M132" s="105" t="str">
        <f>IF(VLOOKUP($A132,'Incurred Real 2022$'!$A$25:$AC$426,'Incurred Real 2022$'!M$1,FALSE)=0,"",VLOOKUP($A132,'Incurred Real 2022$'!$A$25:$AC$426,'Incurred Real 2022$'!M$1,FALSE))</f>
        <v/>
      </c>
      <c r="N132" s="105" t="str">
        <f>IF(VLOOKUP($A132,'Incurred Real 2022$'!$A$25:$AC$426,'Incurred Real 2022$'!N$1,FALSE)=0,"",VLOOKUP($A132,'Incurred Real 2022$'!$A$25:$AC$426,'Incurred Real 2022$'!N$1,FALSE))</f>
        <v/>
      </c>
      <c r="O132" s="105">
        <f>IF(VLOOKUP($A132,'Incurred Real 2022$'!$A$25:$AC$426,'Incurred Real 2022$'!O$1,FALSE)=0,"",VLOOKUP($A132,'Incurred Real 2022$'!$A$25:$AC$426,'Incurred Real 2022$'!O$1,FALSE))</f>
        <v>1049455.56</v>
      </c>
      <c r="P132" s="105">
        <f>IF(VLOOKUP($A132,'Incurred Real 2022$'!$A$25:$AC$426,'Incurred Real 2022$'!P$1,FALSE)=0,"",VLOOKUP($A132,'Incurred Real 2022$'!$A$25:$AC$426,'Incurred Real 2022$'!P$1,FALSE))</f>
        <v>1220165.2</v>
      </c>
      <c r="Q132" s="105">
        <f>IF(VLOOKUP($A132,'Incurred Real 2022$'!$A$25:$AC$426,'Incurred Real 2022$'!Q$1,FALSE)=0,"",VLOOKUP($A132,'Incurred Real 2022$'!$A$25:$AC$426,'Incurred Real 2022$'!Q$1,FALSE))</f>
        <v>782146.92</v>
      </c>
      <c r="R132" s="105">
        <f>IF(VLOOKUP($A132,'Incurred Real 2022$'!$A$25:$AC$426,'Incurred Real 2022$'!R$1,FALSE)=0,"",VLOOKUP($A132,'Incurred Real 2022$'!$A$25:$AC$426,'Incurred Real 2022$'!R$1,FALSE))</f>
        <v>46771.62</v>
      </c>
      <c r="S132" s="105" t="str">
        <f>IF(VLOOKUP($A132,'Incurred Real 2022$'!$A$25:$AC$426,'Incurred Real 2022$'!S$1,FALSE)=0,"",VLOOKUP($A132,'Incurred Real 2022$'!$A$25:$AC$426,'Incurred Real 2022$'!S$1,FALSE))</f>
        <v/>
      </c>
      <c r="T132" s="105">
        <f>IF(VLOOKUP($A132,'Incurred Real 2022$'!$A$25:$AC$426,'Incurred Real 2022$'!T$1,FALSE)=0,"",VLOOKUP($A132,'Incurred Real 2022$'!$A$25:$AC$426,'Incurred Real 2022$'!T$1,FALSE))</f>
        <v>-1500009.76</v>
      </c>
      <c r="U132" s="105">
        <f>IF(VLOOKUP($A132,'Incurred Real 2022$'!$A$25:$AC$426,'Incurred Real 2022$'!U$1,FALSE)=0,"",VLOOKUP($A132,'Incurred Real 2022$'!$A$25:$AC$426,'Incurred Real 2022$'!U$1,FALSE))</f>
        <v>-1407164.14</v>
      </c>
      <c r="V132" s="13" t="str">
        <f>IF(ISTEXT(VLOOKUP($A132,'Incurred Real 2022$'!$A$25:$AC$426,'Incurred Real 2022$'!V$1,FALSE)),"",(VLOOKUP($A132,'Incurred Real 2022$'!$A$25:$AC$426,'Incurred Real 2022$'!V$1,FALSE))*BT132*Incurred_Nominal!V$15)</f>
        <v/>
      </c>
      <c r="W132" s="13" t="str">
        <f>IF(ISTEXT(VLOOKUP($A132,'Incurred Real 2022$'!$A$25:$AC$426,'Incurred Real 2022$'!W$1,FALSE)),"",(VLOOKUP($A132,'Incurred Real 2022$'!$A$25:$AC$426,'Incurred Real 2022$'!W$1,FALSE))*BU132*Incurred_Nominal!W$15)</f>
        <v/>
      </c>
      <c r="X132" s="13" t="str">
        <f>IF(ISTEXT(VLOOKUP($A132,'Incurred Real 2022$'!$A$25:$AC$426,'Incurred Real 2022$'!X$1,FALSE)),"",(VLOOKUP($A132,'Incurred Real 2022$'!$A$25:$AC$426,'Incurred Real 2022$'!X$1,FALSE))*BV132*Incurred_Nominal!X$15)</f>
        <v/>
      </c>
      <c r="Y132" s="13" t="str">
        <f>IF(ISTEXT(VLOOKUP($A132,'Incurred Real 2022$'!$A$25:$AC$426,'Incurred Real 2022$'!Y$1,FALSE)),"",(VLOOKUP($A132,'Incurred Real 2022$'!$A$25:$AC$426,'Incurred Real 2022$'!Y$1,FALSE))*BW132*Incurred_Nominal!Y$15)</f>
        <v/>
      </c>
      <c r="Z132" s="13" t="str">
        <f>IF(ISTEXT(VLOOKUP($A132,'Incurred Real 2022$'!$A$25:$AC$426,'Incurred Real 2022$'!Z$1,FALSE)),"",(VLOOKUP($A132,'Incurred Real 2022$'!$A$25:$AC$426,'Incurred Real 2022$'!Z$1,FALSE))*BX132*Incurred_Nominal!Z$15)</f>
        <v/>
      </c>
      <c r="AA132" s="13" t="str">
        <f>IF(ISTEXT(VLOOKUP($A132,'Incurred Real 2022$'!$A$25:$AC$426,'Incurred Real 2022$'!AA$1,FALSE)),"",(VLOOKUP($A132,'Incurred Real 2022$'!$A$25:$AC$426,'Incurred Real 2022$'!AA$1,FALSE))*BY132*Incurred_Nominal!AA$15)</f>
        <v/>
      </c>
      <c r="AB132" s="13" t="str">
        <f>IF(ISTEXT(VLOOKUP($A132,'Incurred Real 2022$'!$A$25:$AC$426,'Incurred Real 2022$'!AB$1,FALSE)),"",(VLOOKUP($A132,'Incurred Real 2022$'!$A$25:$AC$426,'Incurred Real 2022$'!AB$1,FALSE))*BZ132*Incurred_Nominal!AB$15)</f>
        <v/>
      </c>
      <c r="AC132" s="13" t="str">
        <f>IF(ISTEXT(VLOOKUP($A132,'Incurred Real 2022$'!$A$25:$AC$426,'Incurred Real 2022$'!AC$1,FALSE)),"",(VLOOKUP($A132,'Incurred Real 2022$'!$A$25:$AC$426,'Incurred Real 2022$'!AC$1,FALSE))*CA132*Incurred_Nominal!AC$15)</f>
        <v/>
      </c>
      <c r="AD132" s="232">
        <f t="shared" si="33"/>
        <v>191365.39999999991</v>
      </c>
      <c r="AE132" s="232">
        <f t="shared" si="34"/>
        <v>6005713.1999999993</v>
      </c>
      <c r="AF132" s="239">
        <f t="shared" si="35"/>
        <v>509897.16570534627</v>
      </c>
      <c r="AG132" s="237">
        <f t="shared" si="36"/>
        <v>431478.23073188798</v>
      </c>
      <c r="AH132" s="240">
        <f t="shared" si="40"/>
        <v>1.181744823696995</v>
      </c>
      <c r="AI132" s="234">
        <f>VLOOKUP($A132,Incurred_Real!$A$25:$AP$479,Incurred_Real!AI$1,FALSE)</f>
        <v>2021</v>
      </c>
      <c r="AJ132" s="235" t="str">
        <f>VLOOKUP($A132,Incurred_Real!$A$25:$AP$479,Incurred_Real!AJ$1,FALSE)</f>
        <v xml:space="preserve"> </v>
      </c>
      <c r="AK132" s="236">
        <f>VLOOKUP($A132,Incurred_Real!$A$25:$AP$479,Incurred_Real!AK$1,FALSE)</f>
        <v>2021</v>
      </c>
      <c r="AL132" s="235" t="str">
        <f>VLOOKUP($A132,Incurred_Real!$A$25:$AP$479,Incurred_Real!AL$1,FALSE)</f>
        <v/>
      </c>
      <c r="AM132" s="237">
        <f>IF(AL132="Commissioned Extra","",(IF((AD132)=0,0,SUMPRODUCT($F$17:$U$17,F132:U132))+VLOOKUP($A132,Incurred_Real!$A$25:$BS$376,Incurred_Real!$AO$1,FALSE)))</f>
        <v>452879.65884574759</v>
      </c>
      <c r="AN132" s="232" cm="1">
        <f t="array" ref="AN132">IF(ROUND(AE132,0)=0,0,LOOKUP(2,1/(F132:AC132&lt;&gt;""),F132:AC132))</f>
        <v>-1407164.14</v>
      </c>
      <c r="AO132" s="232">
        <f t="shared" si="37"/>
        <v>0</v>
      </c>
      <c r="AP132" s="78"/>
      <c r="AQ132" s="20"/>
      <c r="AR132" s="245">
        <f>VLOOKUP($A132,Incurred_Real!$A$25:$CD$376,Incurred_Real!AR$1,FALSE)</f>
        <v>0</v>
      </c>
      <c r="AS132" s="246">
        <f>VLOOKUP($A132,Incurred_Real!$A$25:$CD$376,Incurred_Real!AS$1,FALSE)</f>
        <v>0</v>
      </c>
      <c r="AT132" s="246">
        <f>VLOOKUP($A132,Incurred_Real!$A$25:$CD$376,Incurred_Real!AT$1,FALSE)</f>
        <v>1.2598210977913676E-2</v>
      </c>
      <c r="AU132" s="246">
        <f>VLOOKUP($A132,Incurred_Real!$A$25:$CD$376,Incurred_Real!AU$1,FALSE)</f>
        <v>4.0410234138469919E-2</v>
      </c>
      <c r="AV132" s="246">
        <f>VLOOKUP($A132,Incurred_Real!$A$25:$CD$376,Incurred_Real!AV$1,FALSE)</f>
        <v>1.9519967422123616E-2</v>
      </c>
      <c r="AW132" s="246">
        <f>VLOOKUP($A132,Incurred_Real!$A$25:$CD$376,Incurred_Real!AW$1,FALSE)</f>
        <v>0</v>
      </c>
      <c r="AX132" s="246">
        <f>VLOOKUP($A132,Incurred_Real!$A$25:$CD$376,Incurred_Real!AX$1,FALSE)</f>
        <v>5.2750171450762124E-4</v>
      </c>
      <c r="AY132" s="246">
        <f>VLOOKUP($A132,Incurred_Real!$A$25:$CD$376,Incurred_Real!AY$1,FALSE)</f>
        <v>0</v>
      </c>
      <c r="AZ132" s="246">
        <f>VLOOKUP($A132,Incurred_Real!$A$25:$CD$376,Incurred_Real!AZ$1,FALSE)</f>
        <v>0</v>
      </c>
      <c r="BA132" s="246">
        <f>VLOOKUP($A132,Incurred_Real!$A$25:$CD$376,Incurred_Real!BA$1,FALSE)</f>
        <v>0</v>
      </c>
      <c r="BB132" s="246">
        <f>VLOOKUP($A132,Incurred_Real!$A$25:$CD$376,Incurred_Real!BB$1,FALSE)</f>
        <v>0.20535383112557634</v>
      </c>
      <c r="BC132" s="246">
        <f>VLOOKUP($A132,Incurred_Real!$A$25:$CD$376,Incurred_Real!BC$1,FALSE)</f>
        <v>6.9132359534140365E-4</v>
      </c>
      <c r="BD132" s="246">
        <f>VLOOKUP($A132,Incurred_Real!$A$25:$CD$376,Incurred_Real!BD$1,FALSE)</f>
        <v>0.10775079637737764</v>
      </c>
      <c r="BE132" s="246">
        <f>VLOOKUP($A132,Incurred_Real!$A$25:$CD$376,Incurred_Real!BE$1,FALSE)</f>
        <v>8.184812382001588E-3</v>
      </c>
      <c r="BF132" s="246">
        <f>VLOOKUP($A132,Incurred_Real!$A$25:$CD$376,Incurred_Real!BF$1,FALSE)</f>
        <v>0</v>
      </c>
      <c r="BG132" s="246">
        <f>VLOOKUP($A132,Incurred_Real!$A$25:$CD$376,Incurred_Real!BG$1,FALSE)</f>
        <v>0.13438161930988823</v>
      </c>
      <c r="BH132" s="246">
        <f>VLOOKUP($A132,Incurred_Real!$A$25:$CD$376,Incurred_Real!BH$1,FALSE)</f>
        <v>0.29999201374783002</v>
      </c>
      <c r="BI132" s="246">
        <f>VLOOKUP($A132,Incurred_Real!$A$25:$CD$376,Incurred_Real!BI$1,FALSE)</f>
        <v>1.6595559557543139E-4</v>
      </c>
      <c r="BJ132" s="246">
        <f>VLOOKUP($A132,Incurred_Real!$A$25:$CD$376,Incurred_Real!BJ$1,FALSE)</f>
        <v>0</v>
      </c>
      <c r="BK132" s="246">
        <f>VLOOKUP($A132,Incurred_Real!$A$25:$CD$376,Incurred_Real!BK$1,FALSE)</f>
        <v>0.17042373361339447</v>
      </c>
      <c r="BL132" s="246">
        <f>VLOOKUP($A132,Incurred_Real!$A$25:$CD$376,Incurred_Real!BL$1,FALSE)</f>
        <v>0</v>
      </c>
      <c r="BM132" s="246">
        <f>VLOOKUP($A132,Incurred_Real!$A$25:$CD$376,Incurred_Real!BM$1,FALSE)</f>
        <v>0</v>
      </c>
      <c r="BN132" s="246">
        <f>VLOOKUP($A132,Incurred_Real!$A$25:$CD$376,Incurred_Real!BN$1,FALSE)</f>
        <v>0</v>
      </c>
      <c r="BO132" s="246">
        <f>VLOOKUP($A132,Incurred_Real!$A$25:$CD$376,Incurred_Real!BO$1,FALSE)</f>
        <v>0</v>
      </c>
      <c r="BP132" s="246">
        <f>VLOOKUP($A132,Incurred_Real!$A$25:$CD$376,Incurred_Real!BP$1,FALSE)</f>
        <v>0</v>
      </c>
      <c r="BQ132" s="246">
        <f>VLOOKUP($A132,Incurred_Real!$A$25:$CD$376,Incurred_Real!BQ$1,FALSE)</f>
        <v>0</v>
      </c>
      <c r="BR132" s="246">
        <f>VLOOKUP($A132,Incurred_Real!$A$25:$CD$376,Incurred_Real!BR$1,FALSE)</f>
        <v>0</v>
      </c>
      <c r="BS132" s="254">
        <f t="shared" si="38"/>
        <v>0.99999999999999989</v>
      </c>
      <c r="BT132" s="249">
        <f>1+IF(ISNA(VLOOKUP($A132,'Project labour content'!$A$7:$D$255,'Project labour content'!$D$1,FALSE)),VLOOKUP($D132,'Project labour content'!$F$6:$G$15,'Project labour content'!$G$1,FALSE),VLOOKUP($A132,'Project labour content'!$A$7:$D$255,'Project labour content'!$D$1,FALSE))*LabEsc22*1</f>
        <v>1.0008946620064583</v>
      </c>
      <c r="BU132" s="249">
        <f>1+IF(ISNA(VLOOKUP($A132,'Project labour content'!$A$7:$D$255,'Project labour content'!$D$1,FALSE)),VLOOKUP($D132,'Project labour content'!$F$6:$G$15,'Project labour content'!$G$1,FALSE),VLOOKUP($A132,'Project labour content'!$A$7:$D$255,'Project labour content'!$D$1,FALSE))*LabEsc23*1</f>
        <v>1.0017936183905476</v>
      </c>
      <c r="BV132" s="249">
        <f>1+IF(ISNA(VLOOKUP($A132,'Project labour content'!$A$7:$D$255,'Project labour content'!$D$1,FALSE)),VLOOKUP($D132,'Project labour content'!$F$6:$G$15,'Project labour content'!$G$1,FALSE),VLOOKUP($A132,'Project labour content'!$A$7:$D$255,'Project labour content'!$D$1,FALSE))*LabEsc24*1</f>
        <v>1.0026404353043599</v>
      </c>
      <c r="BW132" s="249">
        <f>1+IF(ISNA(VLOOKUP($A132,'Project labour content'!$A$7:$D$255,'Project labour content'!$D$1,FALSE)),VLOOKUP($D132,'Project labour content'!$F$6:$G$15,'Project labour content'!$G$1,FALSE),VLOOKUP($A132,'Project labour content'!$A$7:$D$255,'Project labour content'!$D$1,FALSE))*LabEsc25*1</f>
        <v>1.0037746054242589</v>
      </c>
      <c r="BX132" s="249">
        <f>1+IF(ISNA(VLOOKUP($A132,'Project labour content'!$A$7:$D$255,'Project labour content'!$D$1,FALSE)),VLOOKUP($D132,'Project labour content'!$F$6:$G$15,'Project labour content'!$G$1,FALSE),VLOOKUP($A132,'Project labour content'!$A$7:$D$255,'Project labour content'!$D$1,FALSE))*LabEsc26*1</f>
        <v>1.0050106618265955</v>
      </c>
      <c r="BY132" s="249">
        <f>1+IF(ISNA(VLOOKUP($A132,'Project labour content'!$A$7:$D$255,'Project labour content'!$D$1,FALSE)),VLOOKUP($D132,'Project labour content'!$F$6:$G$15,'Project labour content'!$G$1,FALSE),VLOOKUP($A132,'Project labour content'!$A$7:$D$255,'Project labour content'!$D$1,FALSE))*LabEsc27*1</f>
        <v>1.0057762561459505</v>
      </c>
      <c r="BZ132" s="249">
        <f>1+IF(ISNA(VLOOKUP($A132,'Project labour content'!$A$7:$D$255,'Project labour content'!$D$1,FALSE)),VLOOKUP($D132,'Project labour content'!$F$6:$G$15,'Project labour content'!$G$1,FALSE),VLOOKUP($A132,'Project labour content'!$A$7:$D$255,'Project labour content'!$D$1,FALSE))*LabEsc28*1</f>
        <v>1.0063527486684249</v>
      </c>
      <c r="CA132" s="249">
        <f>1+IF(ISNA(VLOOKUP($A132,'Project labour content'!$A$7:$D$255,'Project labour content'!$D$1,FALSE)),VLOOKUP($D132,'Project labour content'!$F$6:$G$15,'Project labour content'!$G$1,FALSE),VLOOKUP($A132,'Project labour content'!$A$7:$D$255,'Project labour content'!$D$1,FALSE))*LabEsc29*1</f>
        <v>1.0072779038684916</v>
      </c>
      <c r="CB132" s="250" t="str">
        <f>IF(ISNA(VLOOKUP($A132,'Project labour content'!$A$7:$D$255,'Project labour content'!$D$1,FALSE)),"Category","Project")</f>
        <v>Category</v>
      </c>
      <c r="CD132" s="247" t="str">
        <f t="shared" si="39"/>
        <v>11895</v>
      </c>
    </row>
    <row r="133" spans="1:82" x14ac:dyDescent="0.15">
      <c r="A133" s="11" t="s">
        <v>197</v>
      </c>
      <c r="B133" s="11" t="str">
        <f>VLOOKUP($A133,'Incurred Real 2022$'!$A$25:$AC$426,'Incurred Real 2022$'!B$1,FALSE)</f>
        <v>Vehicle Purchases 2017-18</v>
      </c>
      <c r="C133" s="11" t="str">
        <f>VLOOKUP($A133,'Incurred Real 2022$'!$A$25:$AC$426,'Incurred Real 2022$'!C$1,FALSE)</f>
        <v>ExAnte</v>
      </c>
      <c r="D133" s="11" t="str">
        <f>VLOOKUP($A133,'Incurred Real 2022$'!$A$25:$AC$426,'Incurred Real 2022$'!D$1,FALSE)</f>
        <v>Facilities</v>
      </c>
      <c r="E133" s="11" t="str">
        <f>VLOOKUP($A133,'Incurred Real 2022$'!$A$25:$AC$426,'Incurred Real 2022$'!E$1,FALSE)</f>
        <v>Closed</v>
      </c>
      <c r="F133" s="105" t="str">
        <f>IF(VLOOKUP($A133,'Incurred Real 2022$'!$A$25:$AC$426,'Incurred Real 2022$'!F$1,FALSE)=0,"",VLOOKUP($A133,'Incurred Real 2022$'!$A$25:$AC$426,'Incurred Real 2022$'!F$1,FALSE))</f>
        <v/>
      </c>
      <c r="G133" s="105" t="str">
        <f>IF(VLOOKUP($A133,'Incurred Real 2022$'!$A$25:$AC$426,'Incurred Real 2022$'!G$1,FALSE)=0,"",VLOOKUP($A133,'Incurred Real 2022$'!$A$25:$AC$426,'Incurred Real 2022$'!G$1,FALSE))</f>
        <v/>
      </c>
      <c r="H133" s="105" t="str">
        <f>IF(VLOOKUP($A133,'Incurred Real 2022$'!$A$25:$AC$426,'Incurred Real 2022$'!H$1,FALSE)=0,"",VLOOKUP($A133,'Incurred Real 2022$'!$A$25:$AC$426,'Incurred Real 2022$'!H$1,FALSE))</f>
        <v/>
      </c>
      <c r="I133" s="105" t="str">
        <f>IF(VLOOKUP($A133,'Incurred Real 2022$'!$A$25:$AC$426,'Incurred Real 2022$'!I$1,FALSE)=0,"",VLOOKUP($A133,'Incurred Real 2022$'!$A$25:$AC$426,'Incurred Real 2022$'!I$1,FALSE))</f>
        <v/>
      </c>
      <c r="J133" s="105" t="str">
        <f>IF(VLOOKUP($A133,'Incurred Real 2022$'!$A$25:$AC$426,'Incurred Real 2022$'!J$1,FALSE)=0,"",VLOOKUP($A133,'Incurred Real 2022$'!$A$25:$AC$426,'Incurred Real 2022$'!J$1,FALSE))</f>
        <v/>
      </c>
      <c r="K133" s="105" t="str">
        <f>IF(VLOOKUP($A133,'Incurred Real 2022$'!$A$25:$AC$426,'Incurred Real 2022$'!K$1,FALSE)=0,"",VLOOKUP($A133,'Incurred Real 2022$'!$A$25:$AC$426,'Incurred Real 2022$'!K$1,FALSE))</f>
        <v/>
      </c>
      <c r="L133" s="105" t="str">
        <f>IF(VLOOKUP($A133,'Incurred Real 2022$'!$A$25:$AC$426,'Incurred Real 2022$'!L$1,FALSE)=0,"",VLOOKUP($A133,'Incurred Real 2022$'!$A$25:$AC$426,'Incurred Real 2022$'!L$1,FALSE))</f>
        <v/>
      </c>
      <c r="M133" s="105" t="str">
        <f>IF(VLOOKUP($A133,'Incurred Real 2022$'!$A$25:$AC$426,'Incurred Real 2022$'!M$1,FALSE)=0,"",VLOOKUP($A133,'Incurred Real 2022$'!$A$25:$AC$426,'Incurred Real 2022$'!M$1,FALSE))</f>
        <v/>
      </c>
      <c r="N133" s="105" t="str">
        <f>IF(VLOOKUP($A133,'Incurred Real 2022$'!$A$25:$AC$426,'Incurred Real 2022$'!N$1,FALSE)=0,"",VLOOKUP($A133,'Incurred Real 2022$'!$A$25:$AC$426,'Incurred Real 2022$'!N$1,FALSE))</f>
        <v/>
      </c>
      <c r="O133" s="105" t="str">
        <f>IF(VLOOKUP($A133,'Incurred Real 2022$'!$A$25:$AC$426,'Incurred Real 2022$'!O$1,FALSE)=0,"",VLOOKUP($A133,'Incurred Real 2022$'!$A$25:$AC$426,'Incurred Real 2022$'!O$1,FALSE))</f>
        <v/>
      </c>
      <c r="P133" s="105" t="str">
        <f>IF(VLOOKUP($A133,'Incurred Real 2022$'!$A$25:$AC$426,'Incurred Real 2022$'!P$1,FALSE)=0,"",VLOOKUP($A133,'Incurred Real 2022$'!$A$25:$AC$426,'Incurred Real 2022$'!P$1,FALSE))</f>
        <v/>
      </c>
      <c r="Q133" s="105" t="str">
        <f>IF(VLOOKUP($A133,'Incurred Real 2022$'!$A$25:$AC$426,'Incurred Real 2022$'!Q$1,FALSE)=0,"",VLOOKUP($A133,'Incurred Real 2022$'!$A$25:$AC$426,'Incurred Real 2022$'!Q$1,FALSE))</f>
        <v/>
      </c>
      <c r="R133" s="105">
        <f>IF(VLOOKUP($A133,'Incurred Real 2022$'!$A$25:$AC$426,'Incurred Real 2022$'!R$1,FALSE)=0,"",VLOOKUP($A133,'Incurred Real 2022$'!$A$25:$AC$426,'Incurred Real 2022$'!R$1,FALSE))</f>
        <v>175285.29</v>
      </c>
      <c r="S133" s="105">
        <f>IF(VLOOKUP($A133,'Incurred Real 2022$'!$A$25:$AC$426,'Incurred Real 2022$'!S$1,FALSE)=0,"",VLOOKUP($A133,'Incurred Real 2022$'!$A$25:$AC$426,'Incurred Real 2022$'!S$1,FALSE))</f>
        <v>164411.95000000001</v>
      </c>
      <c r="T133" s="105" t="str">
        <f>IF(VLOOKUP($A133,'Incurred Real 2022$'!$A$25:$AC$426,'Incurred Real 2022$'!T$1,FALSE)=0,"",VLOOKUP($A133,'Incurred Real 2022$'!$A$25:$AC$426,'Incurred Real 2022$'!T$1,FALSE))</f>
        <v/>
      </c>
      <c r="U133" s="105" t="str">
        <f>IF(VLOOKUP($A133,'Incurred Real 2022$'!$A$25:$AC$426,'Incurred Real 2022$'!U$1,FALSE)=0,"",VLOOKUP($A133,'Incurred Real 2022$'!$A$25:$AC$426,'Incurred Real 2022$'!U$1,FALSE))</f>
        <v/>
      </c>
      <c r="V133" s="13" t="str">
        <f>IF(ISTEXT(VLOOKUP($A133,'Incurred Real 2022$'!$A$25:$AC$426,'Incurred Real 2022$'!V$1,FALSE)),"",(VLOOKUP($A133,'Incurred Real 2022$'!$A$25:$AC$426,'Incurred Real 2022$'!V$1,FALSE))*BT133*Incurred_Nominal!V$15)</f>
        <v/>
      </c>
      <c r="W133" s="13" t="str">
        <f>IF(ISTEXT(VLOOKUP($A133,'Incurred Real 2022$'!$A$25:$AC$426,'Incurred Real 2022$'!W$1,FALSE)),"",(VLOOKUP($A133,'Incurred Real 2022$'!$A$25:$AC$426,'Incurred Real 2022$'!W$1,FALSE))*BU133*Incurred_Nominal!W$15)</f>
        <v/>
      </c>
      <c r="X133" s="13" t="str">
        <f>IF(ISTEXT(VLOOKUP($A133,'Incurred Real 2022$'!$A$25:$AC$426,'Incurred Real 2022$'!X$1,FALSE)),"",(VLOOKUP($A133,'Incurred Real 2022$'!$A$25:$AC$426,'Incurred Real 2022$'!X$1,FALSE))*BV133*Incurred_Nominal!X$15)</f>
        <v/>
      </c>
      <c r="Y133" s="13" t="str">
        <f>IF(ISTEXT(VLOOKUP($A133,'Incurred Real 2022$'!$A$25:$AC$426,'Incurred Real 2022$'!Y$1,FALSE)),"",(VLOOKUP($A133,'Incurred Real 2022$'!$A$25:$AC$426,'Incurred Real 2022$'!Y$1,FALSE))*BW133*Incurred_Nominal!Y$15)</f>
        <v/>
      </c>
      <c r="Z133" s="13" t="str">
        <f>IF(ISTEXT(VLOOKUP($A133,'Incurred Real 2022$'!$A$25:$AC$426,'Incurred Real 2022$'!Z$1,FALSE)),"",(VLOOKUP($A133,'Incurred Real 2022$'!$A$25:$AC$426,'Incurred Real 2022$'!Z$1,FALSE))*BX133*Incurred_Nominal!Z$15)</f>
        <v/>
      </c>
      <c r="AA133" s="13" t="str">
        <f>IF(ISTEXT(VLOOKUP($A133,'Incurred Real 2022$'!$A$25:$AC$426,'Incurred Real 2022$'!AA$1,FALSE)),"",(VLOOKUP($A133,'Incurred Real 2022$'!$A$25:$AC$426,'Incurred Real 2022$'!AA$1,FALSE))*BY133*Incurred_Nominal!AA$15)</f>
        <v/>
      </c>
      <c r="AB133" s="13" t="str">
        <f>IF(ISTEXT(VLOOKUP($A133,'Incurred Real 2022$'!$A$25:$AC$426,'Incurred Real 2022$'!AB$1,FALSE)),"",(VLOOKUP($A133,'Incurred Real 2022$'!$A$25:$AC$426,'Incurred Real 2022$'!AB$1,FALSE))*BZ133*Incurred_Nominal!AB$15)</f>
        <v/>
      </c>
      <c r="AC133" s="13" t="str">
        <f>IF(ISTEXT(VLOOKUP($A133,'Incurred Real 2022$'!$A$25:$AC$426,'Incurred Real 2022$'!AC$1,FALSE)),"",(VLOOKUP($A133,'Incurred Real 2022$'!$A$25:$AC$426,'Incurred Real 2022$'!AC$1,FALSE))*CA133*Incurred_Nominal!AC$15)</f>
        <v/>
      </c>
      <c r="AD133" s="232">
        <f t="shared" si="33"/>
        <v>339697.24</v>
      </c>
      <c r="AE133" s="232">
        <f t="shared" si="34"/>
        <v>339697.24</v>
      </c>
      <c r="AF133" s="239">
        <f t="shared" si="35"/>
        <v>415176.53380772297</v>
      </c>
      <c r="AG133" s="237">
        <f t="shared" si="36"/>
        <v>342032.30158969807</v>
      </c>
      <c r="AH133" s="240">
        <f t="shared" si="40"/>
        <v>1.2138518259183857</v>
      </c>
      <c r="AI133" s="234">
        <f>VLOOKUP($A133,Incurred_Real!$A$25:$AP$479,Incurred_Real!AI$1,FALSE)</f>
        <v>2019</v>
      </c>
      <c r="AJ133" s="235">
        <f>VLOOKUP($A133,Incurred_Real!$A$25:$AP$479,Incurred_Real!AJ$1,FALSE)</f>
        <v>43455</v>
      </c>
      <c r="AK133" s="236">
        <f>VLOOKUP($A133,Incurred_Real!$A$25:$AP$479,Incurred_Real!AK$1,FALSE)</f>
        <v>2019</v>
      </c>
      <c r="AL133" s="235" t="str">
        <f>VLOOKUP($A133,Incurred_Real!$A$25:$AP$479,Incurred_Real!AL$1,FALSE)</f>
        <v/>
      </c>
      <c r="AM133" s="237">
        <f>IF(AL133="Commissioned Extra","",(IF((AD133)=0,0,SUMPRODUCT($F$17:$U$17,F133:U133))+VLOOKUP($A133,Incurred_Real!$A$25:$BS$376,Incurred_Real!$AO$1,FALSE)))</f>
        <v>368750.83769391896</v>
      </c>
      <c r="AN133" s="232" cm="1">
        <f t="array" ref="AN133">IF(ROUND(AE133,0)=0,0,LOOKUP(2,1/(F133:AC133&lt;&gt;""),F133:AC133))</f>
        <v>164411.95000000001</v>
      </c>
      <c r="AO133" s="232">
        <f t="shared" si="37"/>
        <v>0</v>
      </c>
      <c r="AP133" s="78"/>
      <c r="AQ133" s="20"/>
      <c r="AR133" s="245">
        <f>VLOOKUP($A133,Incurred_Real!$A$25:$CD$376,Incurred_Real!AR$1,FALSE)</f>
        <v>0</v>
      </c>
      <c r="AS133" s="246">
        <f>VLOOKUP($A133,Incurred_Real!$A$25:$CD$376,Incurred_Real!AS$1,FALSE)</f>
        <v>0</v>
      </c>
      <c r="AT133" s="246">
        <f>VLOOKUP($A133,Incurred_Real!$A$25:$CD$376,Incurred_Real!AT$1,FALSE)</f>
        <v>0</v>
      </c>
      <c r="AU133" s="246">
        <f>VLOOKUP($A133,Incurred_Real!$A$25:$CD$376,Incurred_Real!AU$1,FALSE)</f>
        <v>0</v>
      </c>
      <c r="AV133" s="246">
        <f>VLOOKUP($A133,Incurred_Real!$A$25:$CD$376,Incurred_Real!AV$1,FALSE)</f>
        <v>0</v>
      </c>
      <c r="AW133" s="246">
        <f>VLOOKUP($A133,Incurred_Real!$A$25:$CD$376,Incurred_Real!AW$1,FALSE)</f>
        <v>0</v>
      </c>
      <c r="AX133" s="246">
        <f>VLOOKUP($A133,Incurred_Real!$A$25:$CD$376,Incurred_Real!AX$1,FALSE)</f>
        <v>0</v>
      </c>
      <c r="AY133" s="246">
        <f>VLOOKUP($A133,Incurred_Real!$A$25:$CD$376,Incurred_Real!AY$1,FALSE)</f>
        <v>0</v>
      </c>
      <c r="AZ133" s="246">
        <f>VLOOKUP($A133,Incurred_Real!$A$25:$CD$376,Incurred_Real!AZ$1,FALSE)</f>
        <v>1</v>
      </c>
      <c r="BA133" s="246">
        <f>VLOOKUP($A133,Incurred_Real!$A$25:$CD$376,Incurred_Real!BA$1,FALSE)</f>
        <v>0</v>
      </c>
      <c r="BB133" s="246">
        <f>VLOOKUP($A133,Incurred_Real!$A$25:$CD$376,Incurred_Real!BB$1,FALSE)</f>
        <v>0</v>
      </c>
      <c r="BC133" s="246">
        <f>VLOOKUP($A133,Incurred_Real!$A$25:$CD$376,Incurred_Real!BC$1,FALSE)</f>
        <v>0</v>
      </c>
      <c r="BD133" s="246">
        <f>VLOOKUP($A133,Incurred_Real!$A$25:$CD$376,Incurred_Real!BD$1,FALSE)</f>
        <v>0</v>
      </c>
      <c r="BE133" s="246">
        <f>VLOOKUP($A133,Incurred_Real!$A$25:$CD$376,Incurred_Real!BE$1,FALSE)</f>
        <v>0</v>
      </c>
      <c r="BF133" s="246">
        <f>VLOOKUP($A133,Incurred_Real!$A$25:$CD$376,Incurred_Real!BF$1,FALSE)</f>
        <v>0</v>
      </c>
      <c r="BG133" s="246">
        <f>VLOOKUP($A133,Incurred_Real!$A$25:$CD$376,Incurred_Real!BG$1,FALSE)</f>
        <v>0</v>
      </c>
      <c r="BH133" s="246">
        <f>VLOOKUP($A133,Incurred_Real!$A$25:$CD$376,Incurred_Real!BH$1,FALSE)</f>
        <v>0</v>
      </c>
      <c r="BI133" s="246">
        <f>VLOOKUP($A133,Incurred_Real!$A$25:$CD$376,Incurred_Real!BI$1,FALSE)</f>
        <v>0</v>
      </c>
      <c r="BJ133" s="246">
        <f>VLOOKUP($A133,Incurred_Real!$A$25:$CD$376,Incurred_Real!BJ$1,FALSE)</f>
        <v>0</v>
      </c>
      <c r="BK133" s="246">
        <f>VLOOKUP($A133,Incurred_Real!$A$25:$CD$376,Incurred_Real!BK$1,FALSE)</f>
        <v>0</v>
      </c>
      <c r="BL133" s="246">
        <f>VLOOKUP($A133,Incurred_Real!$A$25:$CD$376,Incurred_Real!BL$1,FALSE)</f>
        <v>0</v>
      </c>
      <c r="BM133" s="246">
        <f>VLOOKUP($A133,Incurred_Real!$A$25:$CD$376,Incurred_Real!BM$1,FALSE)</f>
        <v>0</v>
      </c>
      <c r="BN133" s="246">
        <f>VLOOKUP($A133,Incurred_Real!$A$25:$CD$376,Incurred_Real!BN$1,FALSE)</f>
        <v>0</v>
      </c>
      <c r="BO133" s="246">
        <f>VLOOKUP($A133,Incurred_Real!$A$25:$CD$376,Incurred_Real!BO$1,FALSE)</f>
        <v>0</v>
      </c>
      <c r="BP133" s="246">
        <f>VLOOKUP($A133,Incurred_Real!$A$25:$CD$376,Incurred_Real!BP$1,FALSE)</f>
        <v>0</v>
      </c>
      <c r="BQ133" s="246">
        <f>VLOOKUP($A133,Incurred_Real!$A$25:$CD$376,Incurred_Real!BQ$1,FALSE)</f>
        <v>0</v>
      </c>
      <c r="BR133" s="246">
        <f>VLOOKUP($A133,Incurred_Real!$A$25:$CD$376,Incurred_Real!BR$1,FALSE)</f>
        <v>0</v>
      </c>
      <c r="BS133" s="254">
        <f t="shared" si="38"/>
        <v>1</v>
      </c>
      <c r="BT133" s="249">
        <f>1+IF(ISNA(VLOOKUP($A133,'Project labour content'!$A$7:$D$255,'Project labour content'!$D$1,FALSE)),VLOOKUP($D133,'Project labour content'!$F$6:$G$15,'Project labour content'!$G$1,FALSE),VLOOKUP($A133,'Project labour content'!$A$7:$D$255,'Project labour content'!$D$1,FALSE))*LabEsc22*1</f>
        <v>1.0018661130890889</v>
      </c>
      <c r="BU133" s="249">
        <f>1+IF(ISNA(VLOOKUP($A133,'Project labour content'!$A$7:$D$255,'Project labour content'!$D$1,FALSE)),VLOOKUP($D133,'Project labour content'!$F$6:$G$15,'Project labour content'!$G$1,FALSE),VLOOKUP($A133,'Project labour content'!$A$7:$D$255,'Project labour content'!$D$1,FALSE))*LabEsc23*1</f>
        <v>1.0037411835210055</v>
      </c>
      <c r="BV133" s="249">
        <f>1+IF(ISNA(VLOOKUP($A133,'Project labour content'!$A$7:$D$255,'Project labour content'!$D$1,FALSE)),VLOOKUP($D133,'Project labour content'!$F$6:$G$15,'Project labour content'!$G$1,FALSE),VLOOKUP($A133,'Project labour content'!$A$7:$D$255,'Project labour content'!$D$1,FALSE))*LabEsc24*1</f>
        <v>1.005507499867871</v>
      </c>
      <c r="BW133" s="249">
        <f>1+IF(ISNA(VLOOKUP($A133,'Project labour content'!$A$7:$D$255,'Project labour content'!$D$1,FALSE)),VLOOKUP($D133,'Project labour content'!$F$6:$G$15,'Project labour content'!$G$1,FALSE),VLOOKUP($A133,'Project labour content'!$A$7:$D$255,'Project labour content'!$D$1,FALSE))*LabEsc25*1</f>
        <v>1.0078731862284394</v>
      </c>
      <c r="BX133" s="249">
        <f>1+IF(ISNA(VLOOKUP($A133,'Project labour content'!$A$7:$D$255,'Project labour content'!$D$1,FALSE)),VLOOKUP($D133,'Project labour content'!$F$6:$G$15,'Project labour content'!$G$1,FALSE),VLOOKUP($A133,'Project labour content'!$A$7:$D$255,'Project labour content'!$D$1,FALSE))*LabEsc26*1</f>
        <v>1.0104513900803989</v>
      </c>
      <c r="BY133" s="249">
        <f>1+IF(ISNA(VLOOKUP($A133,'Project labour content'!$A$7:$D$255,'Project labour content'!$D$1,FALSE)),VLOOKUP($D133,'Project labour content'!$F$6:$G$15,'Project labour content'!$G$1,FALSE),VLOOKUP($A133,'Project labour content'!$A$7:$D$255,'Project labour content'!$D$1,FALSE))*LabEsc27*1</f>
        <v>1.0120482898816279</v>
      </c>
      <c r="BZ133" s="249">
        <f>1+IF(ISNA(VLOOKUP($A133,'Project labour content'!$A$7:$D$255,'Project labour content'!$D$1,FALSE)),VLOOKUP($D133,'Project labour content'!$F$6:$G$15,'Project labour content'!$G$1,FALSE),VLOOKUP($A133,'Project labour content'!$A$7:$D$255,'Project labour content'!$D$1,FALSE))*LabEsc28*1</f>
        <v>1.0132507554319534</v>
      </c>
      <c r="CA133" s="249">
        <f>1+IF(ISNA(VLOOKUP($A133,'Project labour content'!$A$7:$D$255,'Project labour content'!$D$1,FALSE)),VLOOKUP($D133,'Project labour content'!$F$6:$G$15,'Project labour content'!$G$1,FALSE),VLOOKUP($A133,'Project labour content'!$A$7:$D$255,'Project labour content'!$D$1,FALSE))*LabEsc29*1</f>
        <v>1.0151804721471156</v>
      </c>
      <c r="CB133" s="250" t="str">
        <f>IF(ISNA(VLOOKUP($A133,'Project labour content'!$A$7:$D$255,'Project labour content'!$D$1,FALSE)),"Category","Project")</f>
        <v>Category</v>
      </c>
      <c r="CD133" s="247" t="str">
        <f t="shared" si="39"/>
        <v>11899</v>
      </c>
    </row>
    <row r="134" spans="1:82" x14ac:dyDescent="0.15">
      <c r="A134" s="11" t="s">
        <v>199</v>
      </c>
      <c r="B134" s="11" t="str">
        <f>VLOOKUP($A134,'Incurred Real 2022$'!$A$25:$AC$426,'Incurred Real 2022$'!B$1,FALSE)</f>
        <v>Intranet platform refresh 16-17</v>
      </c>
      <c r="C134" s="11" t="str">
        <f>VLOOKUP($A134,'Incurred Real 2022$'!$A$25:$AC$426,'Incurred Real 2022$'!C$1,FALSE)</f>
        <v>ExAnte</v>
      </c>
      <c r="D134" s="11" t="str">
        <f>VLOOKUP($A134,'Incurred Real 2022$'!$A$25:$AC$426,'Incurred Real 2022$'!D$1,FALSE)</f>
        <v>Information Technology</v>
      </c>
      <c r="E134" s="11" t="str">
        <f>VLOOKUP($A134,'Incurred Real 2022$'!$A$25:$AC$426,'Incurred Real 2022$'!E$1,FALSE)</f>
        <v>Closed</v>
      </c>
      <c r="F134" s="105" t="str">
        <f>IF(VLOOKUP($A134,'Incurred Real 2022$'!$A$25:$AC$426,'Incurred Real 2022$'!F$1,FALSE)=0,"",VLOOKUP($A134,'Incurred Real 2022$'!$A$25:$AC$426,'Incurred Real 2022$'!F$1,FALSE))</f>
        <v/>
      </c>
      <c r="G134" s="105" t="str">
        <f>IF(VLOOKUP($A134,'Incurred Real 2022$'!$A$25:$AC$426,'Incurred Real 2022$'!G$1,FALSE)=0,"",VLOOKUP($A134,'Incurred Real 2022$'!$A$25:$AC$426,'Incurred Real 2022$'!G$1,FALSE))</f>
        <v/>
      </c>
      <c r="H134" s="105" t="str">
        <f>IF(VLOOKUP($A134,'Incurred Real 2022$'!$A$25:$AC$426,'Incurred Real 2022$'!H$1,FALSE)=0,"",VLOOKUP($A134,'Incurred Real 2022$'!$A$25:$AC$426,'Incurred Real 2022$'!H$1,FALSE))</f>
        <v/>
      </c>
      <c r="I134" s="105" t="str">
        <f>IF(VLOOKUP($A134,'Incurred Real 2022$'!$A$25:$AC$426,'Incurred Real 2022$'!I$1,FALSE)=0,"",VLOOKUP($A134,'Incurred Real 2022$'!$A$25:$AC$426,'Incurred Real 2022$'!I$1,FALSE))</f>
        <v/>
      </c>
      <c r="J134" s="105" t="str">
        <f>IF(VLOOKUP($A134,'Incurred Real 2022$'!$A$25:$AC$426,'Incurred Real 2022$'!J$1,FALSE)=0,"",VLOOKUP($A134,'Incurred Real 2022$'!$A$25:$AC$426,'Incurred Real 2022$'!J$1,FALSE))</f>
        <v/>
      </c>
      <c r="K134" s="105" t="str">
        <f>IF(VLOOKUP($A134,'Incurred Real 2022$'!$A$25:$AC$426,'Incurred Real 2022$'!K$1,FALSE)=0,"",VLOOKUP($A134,'Incurred Real 2022$'!$A$25:$AC$426,'Incurred Real 2022$'!K$1,FALSE))</f>
        <v/>
      </c>
      <c r="L134" s="105" t="str">
        <f>IF(VLOOKUP($A134,'Incurred Real 2022$'!$A$25:$AC$426,'Incurred Real 2022$'!L$1,FALSE)=0,"",VLOOKUP($A134,'Incurred Real 2022$'!$A$25:$AC$426,'Incurred Real 2022$'!L$1,FALSE))</f>
        <v/>
      </c>
      <c r="M134" s="105" t="str">
        <f>IF(VLOOKUP($A134,'Incurred Real 2022$'!$A$25:$AC$426,'Incurred Real 2022$'!M$1,FALSE)=0,"",VLOOKUP($A134,'Incurred Real 2022$'!$A$25:$AC$426,'Incurred Real 2022$'!M$1,FALSE))</f>
        <v/>
      </c>
      <c r="N134" s="105" t="str">
        <f>IF(VLOOKUP($A134,'Incurred Real 2022$'!$A$25:$AC$426,'Incurred Real 2022$'!N$1,FALSE)=0,"",VLOOKUP($A134,'Incurred Real 2022$'!$A$25:$AC$426,'Incurred Real 2022$'!N$1,FALSE))</f>
        <v/>
      </c>
      <c r="O134" s="105" t="str">
        <f>IF(VLOOKUP($A134,'Incurred Real 2022$'!$A$25:$AC$426,'Incurred Real 2022$'!O$1,FALSE)=0,"",VLOOKUP($A134,'Incurred Real 2022$'!$A$25:$AC$426,'Incurred Real 2022$'!O$1,FALSE))</f>
        <v/>
      </c>
      <c r="P134" s="105" t="str">
        <f>IF(VLOOKUP($A134,'Incurred Real 2022$'!$A$25:$AC$426,'Incurred Real 2022$'!P$1,FALSE)=0,"",VLOOKUP($A134,'Incurred Real 2022$'!$A$25:$AC$426,'Incurred Real 2022$'!P$1,FALSE))</f>
        <v/>
      </c>
      <c r="Q134" s="105">
        <f>IF(VLOOKUP($A134,'Incurred Real 2022$'!$A$25:$AC$426,'Incurred Real 2022$'!Q$1,FALSE)=0,"",VLOOKUP($A134,'Incurred Real 2022$'!$A$25:$AC$426,'Incurred Real 2022$'!Q$1,FALSE))</f>
        <v>278733.82</v>
      </c>
      <c r="R134" s="105">
        <f>IF(VLOOKUP($A134,'Incurred Real 2022$'!$A$25:$AC$426,'Incurred Real 2022$'!R$1,FALSE)=0,"",VLOOKUP($A134,'Incurred Real 2022$'!$A$25:$AC$426,'Incurred Real 2022$'!R$1,FALSE))</f>
        <v>1611832.21</v>
      </c>
      <c r="S134" s="105">
        <f>IF(VLOOKUP($A134,'Incurred Real 2022$'!$A$25:$AC$426,'Incurred Real 2022$'!S$1,FALSE)=0,"",VLOOKUP($A134,'Incurred Real 2022$'!$A$25:$AC$426,'Incurred Real 2022$'!S$1,FALSE))</f>
        <v>-4220.01</v>
      </c>
      <c r="T134" s="105" t="str">
        <f>IF(VLOOKUP($A134,'Incurred Real 2022$'!$A$25:$AC$426,'Incurred Real 2022$'!T$1,FALSE)=0,"",VLOOKUP($A134,'Incurred Real 2022$'!$A$25:$AC$426,'Incurred Real 2022$'!T$1,FALSE))</f>
        <v/>
      </c>
      <c r="U134" s="105" t="str">
        <f>IF(VLOOKUP($A134,'Incurred Real 2022$'!$A$25:$AC$426,'Incurred Real 2022$'!U$1,FALSE)=0,"",VLOOKUP($A134,'Incurred Real 2022$'!$A$25:$AC$426,'Incurred Real 2022$'!U$1,FALSE))</f>
        <v/>
      </c>
      <c r="V134" s="13" t="str">
        <f>IF(ISTEXT(VLOOKUP($A134,'Incurred Real 2022$'!$A$25:$AC$426,'Incurred Real 2022$'!V$1,FALSE)),"",(VLOOKUP($A134,'Incurred Real 2022$'!$A$25:$AC$426,'Incurred Real 2022$'!V$1,FALSE))*BT134*Incurred_Nominal!V$15)</f>
        <v/>
      </c>
      <c r="W134" s="13" t="str">
        <f>IF(ISTEXT(VLOOKUP($A134,'Incurred Real 2022$'!$A$25:$AC$426,'Incurred Real 2022$'!W$1,FALSE)),"",(VLOOKUP($A134,'Incurred Real 2022$'!$A$25:$AC$426,'Incurred Real 2022$'!W$1,FALSE))*BU134*Incurred_Nominal!W$15)</f>
        <v/>
      </c>
      <c r="X134" s="13" t="str">
        <f>IF(ISTEXT(VLOOKUP($A134,'Incurred Real 2022$'!$A$25:$AC$426,'Incurred Real 2022$'!X$1,FALSE)),"",(VLOOKUP($A134,'Incurred Real 2022$'!$A$25:$AC$426,'Incurred Real 2022$'!X$1,FALSE))*BV134*Incurred_Nominal!X$15)</f>
        <v/>
      </c>
      <c r="Y134" s="13" t="str">
        <f>IF(ISTEXT(VLOOKUP($A134,'Incurred Real 2022$'!$A$25:$AC$426,'Incurred Real 2022$'!Y$1,FALSE)),"",(VLOOKUP($A134,'Incurred Real 2022$'!$A$25:$AC$426,'Incurred Real 2022$'!Y$1,FALSE))*BW134*Incurred_Nominal!Y$15)</f>
        <v/>
      </c>
      <c r="Z134" s="13" t="str">
        <f>IF(ISTEXT(VLOOKUP($A134,'Incurred Real 2022$'!$A$25:$AC$426,'Incurred Real 2022$'!Z$1,FALSE)),"",(VLOOKUP($A134,'Incurred Real 2022$'!$A$25:$AC$426,'Incurred Real 2022$'!Z$1,FALSE))*BX134*Incurred_Nominal!Z$15)</f>
        <v/>
      </c>
      <c r="AA134" s="13" t="str">
        <f>IF(ISTEXT(VLOOKUP($A134,'Incurred Real 2022$'!$A$25:$AC$426,'Incurred Real 2022$'!AA$1,FALSE)),"",(VLOOKUP($A134,'Incurred Real 2022$'!$A$25:$AC$426,'Incurred Real 2022$'!AA$1,FALSE))*BY134*Incurred_Nominal!AA$15)</f>
        <v/>
      </c>
      <c r="AB134" s="13" t="str">
        <f>IF(ISTEXT(VLOOKUP($A134,'Incurred Real 2022$'!$A$25:$AC$426,'Incurred Real 2022$'!AB$1,FALSE)),"",(VLOOKUP($A134,'Incurred Real 2022$'!$A$25:$AC$426,'Incurred Real 2022$'!AB$1,FALSE))*BZ134*Incurred_Nominal!AB$15)</f>
        <v/>
      </c>
      <c r="AC134" s="13" t="str">
        <f>IF(ISTEXT(VLOOKUP($A134,'Incurred Real 2022$'!$A$25:$AC$426,'Incurred Real 2022$'!AC$1,FALSE)),"",(VLOOKUP($A134,'Incurred Real 2022$'!$A$25:$AC$426,'Incurred Real 2022$'!AC$1,FALSE))*CA134*Incurred_Nominal!AC$15)</f>
        <v/>
      </c>
      <c r="AD134" s="232">
        <f t="shared" si="33"/>
        <v>1886346.02</v>
      </c>
      <c r="AE134" s="232">
        <f t="shared" si="34"/>
        <v>1894786.04</v>
      </c>
      <c r="AF134" s="239">
        <f t="shared" si="35"/>
        <v>2326831.2914505815</v>
      </c>
      <c r="AG134" s="237">
        <f t="shared" si="36"/>
        <v>1891698.7016016513</v>
      </c>
      <c r="AH134" s="240">
        <f t="shared" si="40"/>
        <v>1.230022143315167</v>
      </c>
      <c r="AI134" s="234">
        <f>VLOOKUP($A134,Incurred_Real!$A$25:$AP$479,Incurred_Real!AI$1,FALSE)</f>
        <v>2019</v>
      </c>
      <c r="AJ134" s="235">
        <f>VLOOKUP($A134,Incurred_Real!$A$25:$AP$479,Incurred_Real!AJ$1,FALSE)</f>
        <v>43224</v>
      </c>
      <c r="AK134" s="236">
        <f>VLOOKUP($A134,Incurred_Real!$A$25:$AP$479,Incurred_Real!AK$1,FALSE)</f>
        <v>2018</v>
      </c>
      <c r="AL134" s="235" t="str">
        <f>VLOOKUP($A134,Incurred_Real!$A$25:$AP$479,Incurred_Real!AL$1,FALSE)</f>
        <v/>
      </c>
      <c r="AM134" s="237">
        <f>IF(AL134="Commissioned Extra","",(IF((AD134)=0,0,SUMPRODUCT($F$17:$U$17,F134:U134))+VLOOKUP($A134,Incurred_Real!$A$25:$BS$376,Incurred_Real!$AO$1,FALSE)))</f>
        <v>2066641.3393493791</v>
      </c>
      <c r="AN134" s="232" cm="1">
        <f t="array" ref="AN134">IF(ROUND(AE134,0)=0,0,LOOKUP(2,1/(F134:AC134&lt;&gt;""),F134:AC134))</f>
        <v>-4220.01</v>
      </c>
      <c r="AO134" s="232">
        <f t="shared" si="37"/>
        <v>0</v>
      </c>
      <c r="AP134" s="78"/>
      <c r="AQ134" s="20"/>
      <c r="AR134" s="245">
        <f>VLOOKUP($A134,Incurred_Real!$A$25:$CD$376,Incurred_Real!AR$1,FALSE)</f>
        <v>0</v>
      </c>
      <c r="AS134" s="246">
        <f>VLOOKUP($A134,Incurred_Real!$A$25:$CD$376,Incurred_Real!AS$1,FALSE)</f>
        <v>0</v>
      </c>
      <c r="AT134" s="246">
        <f>VLOOKUP($A134,Incurred_Real!$A$25:$CD$376,Incurred_Real!AT$1,FALSE)</f>
        <v>0</v>
      </c>
      <c r="AU134" s="246">
        <f>VLOOKUP($A134,Incurred_Real!$A$25:$CD$376,Incurred_Real!AU$1,FALSE)</f>
        <v>0</v>
      </c>
      <c r="AV134" s="246">
        <f>VLOOKUP($A134,Incurred_Real!$A$25:$CD$376,Incurred_Real!AV$1,FALSE)</f>
        <v>1</v>
      </c>
      <c r="AW134" s="246">
        <f>VLOOKUP($A134,Incurred_Real!$A$25:$CD$376,Incurred_Real!AW$1,FALSE)</f>
        <v>0</v>
      </c>
      <c r="AX134" s="246">
        <f>VLOOKUP($A134,Incurred_Real!$A$25:$CD$376,Incurred_Real!AX$1,FALSE)</f>
        <v>0</v>
      </c>
      <c r="AY134" s="246">
        <f>VLOOKUP($A134,Incurred_Real!$A$25:$CD$376,Incurred_Real!AY$1,FALSE)</f>
        <v>0</v>
      </c>
      <c r="AZ134" s="246">
        <f>VLOOKUP($A134,Incurred_Real!$A$25:$CD$376,Incurred_Real!AZ$1,FALSE)</f>
        <v>0</v>
      </c>
      <c r="BA134" s="246">
        <f>VLOOKUP($A134,Incurred_Real!$A$25:$CD$376,Incurred_Real!BA$1,FALSE)</f>
        <v>0</v>
      </c>
      <c r="BB134" s="246">
        <f>VLOOKUP($A134,Incurred_Real!$A$25:$CD$376,Incurred_Real!BB$1,FALSE)</f>
        <v>0</v>
      </c>
      <c r="BC134" s="246">
        <f>VLOOKUP($A134,Incurred_Real!$A$25:$CD$376,Incurred_Real!BC$1,FALSE)</f>
        <v>0</v>
      </c>
      <c r="BD134" s="246">
        <f>VLOOKUP($A134,Incurred_Real!$A$25:$CD$376,Incurred_Real!BD$1,FALSE)</f>
        <v>0</v>
      </c>
      <c r="BE134" s="246">
        <f>VLOOKUP($A134,Incurred_Real!$A$25:$CD$376,Incurred_Real!BE$1,FALSE)</f>
        <v>0</v>
      </c>
      <c r="BF134" s="246">
        <f>VLOOKUP($A134,Incurred_Real!$A$25:$CD$376,Incurred_Real!BF$1,FALSE)</f>
        <v>0</v>
      </c>
      <c r="BG134" s="246">
        <f>VLOOKUP($A134,Incurred_Real!$A$25:$CD$376,Incurred_Real!BG$1,FALSE)</f>
        <v>0</v>
      </c>
      <c r="BH134" s="246">
        <f>VLOOKUP($A134,Incurred_Real!$A$25:$CD$376,Incurred_Real!BH$1,FALSE)</f>
        <v>0</v>
      </c>
      <c r="BI134" s="246">
        <f>VLOOKUP($A134,Incurred_Real!$A$25:$CD$376,Incurred_Real!BI$1,FALSE)</f>
        <v>0</v>
      </c>
      <c r="BJ134" s="246">
        <f>VLOOKUP($A134,Incurred_Real!$A$25:$CD$376,Incurred_Real!BJ$1,FALSE)</f>
        <v>0</v>
      </c>
      <c r="BK134" s="246">
        <f>VLOOKUP($A134,Incurred_Real!$A$25:$CD$376,Incurred_Real!BK$1,FALSE)</f>
        <v>0</v>
      </c>
      <c r="BL134" s="246">
        <f>VLOOKUP($A134,Incurred_Real!$A$25:$CD$376,Incurred_Real!BL$1,FALSE)</f>
        <v>0</v>
      </c>
      <c r="BM134" s="246">
        <f>VLOOKUP($A134,Incurred_Real!$A$25:$CD$376,Incurred_Real!BM$1,FALSE)</f>
        <v>0</v>
      </c>
      <c r="BN134" s="246">
        <f>VLOOKUP($A134,Incurred_Real!$A$25:$CD$376,Incurred_Real!BN$1,FALSE)</f>
        <v>0</v>
      </c>
      <c r="BO134" s="246">
        <f>VLOOKUP($A134,Incurred_Real!$A$25:$CD$376,Incurred_Real!BO$1,FALSE)</f>
        <v>0</v>
      </c>
      <c r="BP134" s="246">
        <f>VLOOKUP($A134,Incurred_Real!$A$25:$CD$376,Incurred_Real!BP$1,FALSE)</f>
        <v>0</v>
      </c>
      <c r="BQ134" s="246">
        <f>VLOOKUP($A134,Incurred_Real!$A$25:$CD$376,Incurred_Real!BQ$1,FALSE)</f>
        <v>0</v>
      </c>
      <c r="BR134" s="246">
        <f>VLOOKUP($A134,Incurred_Real!$A$25:$CD$376,Incurred_Real!BR$1,FALSE)</f>
        <v>0</v>
      </c>
      <c r="BS134" s="254">
        <f t="shared" si="38"/>
        <v>1</v>
      </c>
      <c r="BT134" s="249">
        <f>1+IF(ISNA(VLOOKUP($A134,'Project labour content'!$A$7:$D$255,'Project labour content'!$D$1,FALSE)),VLOOKUP($D134,'Project labour content'!$F$6:$G$15,'Project labour content'!$G$1,FALSE),VLOOKUP($A134,'Project labour content'!$A$7:$D$255,'Project labour content'!$D$1,FALSE))*LabEsc22*1</f>
        <v>1.0024480115846353</v>
      </c>
      <c r="BU134" s="249">
        <f>1+IF(ISNA(VLOOKUP($A134,'Project labour content'!$A$7:$D$255,'Project labour content'!$D$1,FALSE)),VLOOKUP($D134,'Project labour content'!$F$6:$G$15,'Project labour content'!$G$1,FALSE),VLOOKUP($A134,'Project labour content'!$A$7:$D$255,'Project labour content'!$D$1,FALSE))*LabEsc23*1</f>
        <v>1.0049077736248768</v>
      </c>
      <c r="BV134" s="249">
        <f>1+IF(ISNA(VLOOKUP($A134,'Project labour content'!$A$7:$D$255,'Project labour content'!$D$1,FALSE)),VLOOKUP($D134,'Project labour content'!$F$6:$G$15,'Project labour content'!$G$1,FALSE),VLOOKUP($A134,'Project labour content'!$A$7:$D$255,'Project labour content'!$D$1,FALSE))*LabEsc24*1</f>
        <v>1.0072248694667842</v>
      </c>
      <c r="BW134" s="249">
        <f>1+IF(ISNA(VLOOKUP($A134,'Project labour content'!$A$7:$D$255,'Project labour content'!$D$1,FALSE)),VLOOKUP($D134,'Project labour content'!$F$6:$G$15,'Project labour content'!$G$1,FALSE),VLOOKUP($A134,'Project labour content'!$A$7:$D$255,'Project labour content'!$D$1,FALSE))*LabEsc25*1</f>
        <v>1.0103282331643793</v>
      </c>
      <c r="BX134" s="249">
        <f>1+IF(ISNA(VLOOKUP($A134,'Project labour content'!$A$7:$D$255,'Project labour content'!$D$1,FALSE)),VLOOKUP($D134,'Project labour content'!$F$6:$G$15,'Project labour content'!$G$1,FALSE),VLOOKUP($A134,'Project labour content'!$A$7:$D$255,'Project labour content'!$D$1,FALSE))*LabEsc26*1</f>
        <v>1.0137103823674747</v>
      </c>
      <c r="BY134" s="249">
        <f>1+IF(ISNA(VLOOKUP($A134,'Project labour content'!$A$7:$D$255,'Project labour content'!$D$1,FALSE)),VLOOKUP($D134,'Project labour content'!$F$6:$G$15,'Project labour content'!$G$1,FALSE),VLOOKUP($A134,'Project labour content'!$A$7:$D$255,'Project labour content'!$D$1,FALSE))*LabEsc27*1</f>
        <v>1.0158052335508072</v>
      </c>
      <c r="BZ134" s="249">
        <f>1+IF(ISNA(VLOOKUP($A134,'Project labour content'!$A$7:$D$255,'Project labour content'!$D$1,FALSE)),VLOOKUP($D134,'Project labour content'!$F$6:$G$15,'Project labour content'!$G$1,FALSE),VLOOKUP($A134,'Project labour content'!$A$7:$D$255,'Project labour content'!$D$1,FALSE))*LabEsc28*1</f>
        <v>1.0173826564918567</v>
      </c>
      <c r="CA134" s="249">
        <f>1+IF(ISNA(VLOOKUP($A134,'Project labour content'!$A$7:$D$255,'Project labour content'!$D$1,FALSE)),VLOOKUP($D134,'Project labour content'!$F$6:$G$15,'Project labour content'!$G$1,FALSE),VLOOKUP($A134,'Project labour content'!$A$7:$D$255,'Project labour content'!$D$1,FALSE))*LabEsc29*1</f>
        <v>1.0199141048276528</v>
      </c>
      <c r="CB134" s="250" t="str">
        <f>IF(ISNA(VLOOKUP($A134,'Project labour content'!$A$7:$D$255,'Project labour content'!$D$1,FALSE)),"Category","Project")</f>
        <v>Category</v>
      </c>
      <c r="CD134" s="247" t="str">
        <f t="shared" si="39"/>
        <v>11900</v>
      </c>
    </row>
    <row r="135" spans="1:82" x14ac:dyDescent="0.15">
      <c r="A135" s="11" t="s">
        <v>200</v>
      </c>
      <c r="B135" s="11" t="str">
        <f>VLOOKUP($A135,'Incurred Real 2022$'!$A$25:$AC$426,'Incurred Real 2022$'!B$1,FALSE)</f>
        <v>Furniture and Building Upgrades 2018-19</v>
      </c>
      <c r="C135" s="11" t="str">
        <f>VLOOKUP($A135,'Incurred Real 2022$'!$A$25:$AC$426,'Incurred Real 2022$'!C$1,FALSE)</f>
        <v>ExAnte</v>
      </c>
      <c r="D135" s="11" t="str">
        <f>VLOOKUP($A135,'Incurred Real 2022$'!$A$25:$AC$426,'Incurred Real 2022$'!D$1,FALSE)</f>
        <v>Facilities</v>
      </c>
      <c r="E135" s="11" t="str">
        <f>VLOOKUP($A135,'Incurred Real 2022$'!$A$25:$AC$426,'Incurred Real 2022$'!E$1,FALSE)</f>
        <v>Closed</v>
      </c>
      <c r="F135" s="105" t="str">
        <f>IF(VLOOKUP($A135,'Incurred Real 2022$'!$A$25:$AC$426,'Incurred Real 2022$'!F$1,FALSE)=0,"",VLOOKUP($A135,'Incurred Real 2022$'!$A$25:$AC$426,'Incurred Real 2022$'!F$1,FALSE))</f>
        <v/>
      </c>
      <c r="G135" s="105" t="str">
        <f>IF(VLOOKUP($A135,'Incurred Real 2022$'!$A$25:$AC$426,'Incurred Real 2022$'!G$1,FALSE)=0,"",VLOOKUP($A135,'Incurred Real 2022$'!$A$25:$AC$426,'Incurred Real 2022$'!G$1,FALSE))</f>
        <v/>
      </c>
      <c r="H135" s="105" t="str">
        <f>IF(VLOOKUP($A135,'Incurred Real 2022$'!$A$25:$AC$426,'Incurred Real 2022$'!H$1,FALSE)=0,"",VLOOKUP($A135,'Incurred Real 2022$'!$A$25:$AC$426,'Incurred Real 2022$'!H$1,FALSE))</f>
        <v/>
      </c>
      <c r="I135" s="105" t="str">
        <f>IF(VLOOKUP($A135,'Incurred Real 2022$'!$A$25:$AC$426,'Incurred Real 2022$'!I$1,FALSE)=0,"",VLOOKUP($A135,'Incurred Real 2022$'!$A$25:$AC$426,'Incurred Real 2022$'!I$1,FALSE))</f>
        <v/>
      </c>
      <c r="J135" s="105" t="str">
        <f>IF(VLOOKUP($A135,'Incurred Real 2022$'!$A$25:$AC$426,'Incurred Real 2022$'!J$1,FALSE)=0,"",VLOOKUP($A135,'Incurred Real 2022$'!$A$25:$AC$426,'Incurred Real 2022$'!J$1,FALSE))</f>
        <v/>
      </c>
      <c r="K135" s="105" t="str">
        <f>IF(VLOOKUP($A135,'Incurred Real 2022$'!$A$25:$AC$426,'Incurred Real 2022$'!K$1,FALSE)=0,"",VLOOKUP($A135,'Incurred Real 2022$'!$A$25:$AC$426,'Incurred Real 2022$'!K$1,FALSE))</f>
        <v/>
      </c>
      <c r="L135" s="105" t="str">
        <f>IF(VLOOKUP($A135,'Incurred Real 2022$'!$A$25:$AC$426,'Incurred Real 2022$'!L$1,FALSE)=0,"",VLOOKUP($A135,'Incurred Real 2022$'!$A$25:$AC$426,'Incurred Real 2022$'!L$1,FALSE))</f>
        <v/>
      </c>
      <c r="M135" s="105" t="str">
        <f>IF(VLOOKUP($A135,'Incurred Real 2022$'!$A$25:$AC$426,'Incurred Real 2022$'!M$1,FALSE)=0,"",VLOOKUP($A135,'Incurred Real 2022$'!$A$25:$AC$426,'Incurred Real 2022$'!M$1,FALSE))</f>
        <v/>
      </c>
      <c r="N135" s="105" t="str">
        <f>IF(VLOOKUP($A135,'Incurred Real 2022$'!$A$25:$AC$426,'Incurred Real 2022$'!N$1,FALSE)=0,"",VLOOKUP($A135,'Incurred Real 2022$'!$A$25:$AC$426,'Incurred Real 2022$'!N$1,FALSE))</f>
        <v/>
      </c>
      <c r="O135" s="105" t="str">
        <f>IF(VLOOKUP($A135,'Incurred Real 2022$'!$A$25:$AC$426,'Incurred Real 2022$'!O$1,FALSE)=0,"",VLOOKUP($A135,'Incurred Real 2022$'!$A$25:$AC$426,'Incurred Real 2022$'!O$1,FALSE))</f>
        <v/>
      </c>
      <c r="P135" s="105" t="str">
        <f>IF(VLOOKUP($A135,'Incurred Real 2022$'!$A$25:$AC$426,'Incurred Real 2022$'!P$1,FALSE)=0,"",VLOOKUP($A135,'Incurred Real 2022$'!$A$25:$AC$426,'Incurred Real 2022$'!P$1,FALSE))</f>
        <v/>
      </c>
      <c r="Q135" s="105" t="str">
        <f>IF(VLOOKUP($A135,'Incurred Real 2022$'!$A$25:$AC$426,'Incurred Real 2022$'!Q$1,FALSE)=0,"",VLOOKUP($A135,'Incurred Real 2022$'!$A$25:$AC$426,'Incurred Real 2022$'!Q$1,FALSE))</f>
        <v/>
      </c>
      <c r="R135" s="105" t="str">
        <f>IF(VLOOKUP($A135,'Incurred Real 2022$'!$A$25:$AC$426,'Incurred Real 2022$'!R$1,FALSE)=0,"",VLOOKUP($A135,'Incurred Real 2022$'!$A$25:$AC$426,'Incurred Real 2022$'!R$1,FALSE))</f>
        <v/>
      </c>
      <c r="S135" s="105">
        <f>IF(VLOOKUP($A135,'Incurred Real 2022$'!$A$25:$AC$426,'Incurred Real 2022$'!S$1,FALSE)=0,"",VLOOKUP($A135,'Incurred Real 2022$'!$A$25:$AC$426,'Incurred Real 2022$'!S$1,FALSE))</f>
        <v>227977.03</v>
      </c>
      <c r="T135" s="105">
        <f>IF(VLOOKUP($A135,'Incurred Real 2022$'!$A$25:$AC$426,'Incurred Real 2022$'!T$1,FALSE)=0,"",VLOOKUP($A135,'Incurred Real 2022$'!$A$25:$AC$426,'Incurred Real 2022$'!T$1,FALSE))</f>
        <v>65815.28</v>
      </c>
      <c r="U135" s="105" t="str">
        <f>IF(VLOOKUP($A135,'Incurred Real 2022$'!$A$25:$AC$426,'Incurred Real 2022$'!U$1,FALSE)=0,"",VLOOKUP($A135,'Incurred Real 2022$'!$A$25:$AC$426,'Incurred Real 2022$'!U$1,FALSE))</f>
        <v/>
      </c>
      <c r="V135" s="13" t="str">
        <f>IF(ISTEXT(VLOOKUP($A135,'Incurred Real 2022$'!$A$25:$AC$426,'Incurred Real 2022$'!V$1,FALSE)),"",(VLOOKUP($A135,'Incurred Real 2022$'!$A$25:$AC$426,'Incurred Real 2022$'!V$1,FALSE))*BT135*Incurred_Nominal!V$15)</f>
        <v/>
      </c>
      <c r="W135" s="13" t="str">
        <f>IF(ISTEXT(VLOOKUP($A135,'Incurred Real 2022$'!$A$25:$AC$426,'Incurred Real 2022$'!W$1,FALSE)),"",(VLOOKUP($A135,'Incurred Real 2022$'!$A$25:$AC$426,'Incurred Real 2022$'!W$1,FALSE))*BU135*Incurred_Nominal!W$15)</f>
        <v/>
      </c>
      <c r="X135" s="13" t="str">
        <f>IF(ISTEXT(VLOOKUP($A135,'Incurred Real 2022$'!$A$25:$AC$426,'Incurred Real 2022$'!X$1,FALSE)),"",(VLOOKUP($A135,'Incurred Real 2022$'!$A$25:$AC$426,'Incurred Real 2022$'!X$1,FALSE))*BV135*Incurred_Nominal!X$15)</f>
        <v/>
      </c>
      <c r="Y135" s="13" t="str">
        <f>IF(ISTEXT(VLOOKUP($A135,'Incurred Real 2022$'!$A$25:$AC$426,'Incurred Real 2022$'!Y$1,FALSE)),"",(VLOOKUP($A135,'Incurred Real 2022$'!$A$25:$AC$426,'Incurred Real 2022$'!Y$1,FALSE))*BW135*Incurred_Nominal!Y$15)</f>
        <v/>
      </c>
      <c r="Z135" s="13" t="str">
        <f>IF(ISTEXT(VLOOKUP($A135,'Incurred Real 2022$'!$A$25:$AC$426,'Incurred Real 2022$'!Z$1,FALSE)),"",(VLOOKUP($A135,'Incurred Real 2022$'!$A$25:$AC$426,'Incurred Real 2022$'!Z$1,FALSE))*BX135*Incurred_Nominal!Z$15)</f>
        <v/>
      </c>
      <c r="AA135" s="13" t="str">
        <f>IF(ISTEXT(VLOOKUP($A135,'Incurred Real 2022$'!$A$25:$AC$426,'Incurred Real 2022$'!AA$1,FALSE)),"",(VLOOKUP($A135,'Incurred Real 2022$'!$A$25:$AC$426,'Incurred Real 2022$'!AA$1,FALSE))*BY135*Incurred_Nominal!AA$15)</f>
        <v/>
      </c>
      <c r="AB135" s="13" t="str">
        <f>IF(ISTEXT(VLOOKUP($A135,'Incurred Real 2022$'!$A$25:$AC$426,'Incurred Real 2022$'!AB$1,FALSE)),"",(VLOOKUP($A135,'Incurred Real 2022$'!$A$25:$AC$426,'Incurred Real 2022$'!AB$1,FALSE))*BZ135*Incurred_Nominal!AB$15)</f>
        <v/>
      </c>
      <c r="AC135" s="13" t="str">
        <f>IF(ISTEXT(VLOOKUP($A135,'Incurred Real 2022$'!$A$25:$AC$426,'Incurred Real 2022$'!AC$1,FALSE)),"",(VLOOKUP($A135,'Incurred Real 2022$'!$A$25:$AC$426,'Incurred Real 2022$'!AC$1,FALSE))*CA135*Incurred_Nominal!AC$15)</f>
        <v/>
      </c>
      <c r="AD135" s="232">
        <f t="shared" si="33"/>
        <v>293792.31</v>
      </c>
      <c r="AE135" s="232">
        <f t="shared" si="34"/>
        <v>293792.31</v>
      </c>
      <c r="AF135" s="239">
        <f t="shared" si="35"/>
        <v>355176.5367932925</v>
      </c>
      <c r="AG135" s="237">
        <f t="shared" si="36"/>
        <v>297988.20625766873</v>
      </c>
      <c r="AH135" s="240">
        <f t="shared" si="40"/>
        <v>1.1919147447270895</v>
      </c>
      <c r="AI135" s="234">
        <f>VLOOKUP($A135,Incurred_Real!$A$25:$AP$479,Incurred_Real!AI$1,FALSE)</f>
        <v>2020</v>
      </c>
      <c r="AJ135" s="235" t="str">
        <f>VLOOKUP($A135,Incurred_Real!$A$25:$AP$479,Incurred_Real!AJ$1,FALSE)</f>
        <v/>
      </c>
      <c r="AK135" s="236">
        <f>VLOOKUP($A135,Incurred_Real!$A$25:$AP$479,Incurred_Real!AK$1,FALSE)</f>
        <v>2020</v>
      </c>
      <c r="AL135" s="235" t="str">
        <f>VLOOKUP($A135,Incurred_Real!$A$25:$AP$479,Incurred_Real!AL$1,FALSE)</f>
        <v/>
      </c>
      <c r="AM135" s="237">
        <f>IF(AL135="Commissioned Extra","",(IF((AD135)=0,0,SUMPRODUCT($F$17:$U$17,F135:U135))+VLOOKUP($A135,Incurred_Real!$A$25:$BS$376,Incurred_Real!$AO$1,FALSE)))</f>
        <v>315460.13516362989</v>
      </c>
      <c r="AN135" s="232" cm="1">
        <f t="array" ref="AN135">IF(ROUND(AE135,0)=0,0,LOOKUP(2,1/(F135:AC135&lt;&gt;""),F135:AC135))</f>
        <v>65815.28</v>
      </c>
      <c r="AO135" s="232">
        <f t="shared" si="37"/>
        <v>0</v>
      </c>
      <c r="AP135" s="78"/>
      <c r="AQ135" s="20"/>
      <c r="AR135" s="245">
        <f>VLOOKUP($A135,Incurred_Real!$A$25:$CD$376,Incurred_Real!AR$1,FALSE)</f>
        <v>0</v>
      </c>
      <c r="AS135" s="246">
        <f>VLOOKUP($A135,Incurred_Real!$A$25:$CD$376,Incurred_Real!AS$1,FALSE)</f>
        <v>0.69851380042462841</v>
      </c>
      <c r="AT135" s="246">
        <f>VLOOKUP($A135,Incurred_Real!$A$25:$CD$376,Incurred_Real!AT$1,FALSE)</f>
        <v>0</v>
      </c>
      <c r="AU135" s="246">
        <f>VLOOKUP($A135,Incurred_Real!$A$25:$CD$376,Incurred_Real!AU$1,FALSE)</f>
        <v>0</v>
      </c>
      <c r="AV135" s="246">
        <f>VLOOKUP($A135,Incurred_Real!$A$25:$CD$376,Incurred_Real!AV$1,FALSE)</f>
        <v>0</v>
      </c>
      <c r="AW135" s="246">
        <f>VLOOKUP($A135,Incurred_Real!$A$25:$CD$376,Incurred_Real!AW$1,FALSE)</f>
        <v>0</v>
      </c>
      <c r="AX135" s="246">
        <f>VLOOKUP($A135,Incurred_Real!$A$25:$CD$376,Incurred_Real!AX$1,FALSE)</f>
        <v>0</v>
      </c>
      <c r="AY135" s="246">
        <f>VLOOKUP($A135,Incurred_Real!$A$25:$CD$376,Incurred_Real!AY$1,FALSE)</f>
        <v>0</v>
      </c>
      <c r="AZ135" s="246">
        <f>VLOOKUP($A135,Incurred_Real!$A$25:$CD$376,Incurred_Real!AZ$1,FALSE)</f>
        <v>0.30148619957537154</v>
      </c>
      <c r="BA135" s="246">
        <f>VLOOKUP($A135,Incurred_Real!$A$25:$CD$376,Incurred_Real!BA$1,FALSE)</f>
        <v>0</v>
      </c>
      <c r="BB135" s="246">
        <f>VLOOKUP($A135,Incurred_Real!$A$25:$CD$376,Incurred_Real!BB$1,FALSE)</f>
        <v>0</v>
      </c>
      <c r="BC135" s="246">
        <f>VLOOKUP($A135,Incurred_Real!$A$25:$CD$376,Incurred_Real!BC$1,FALSE)</f>
        <v>0</v>
      </c>
      <c r="BD135" s="246">
        <f>VLOOKUP($A135,Incurred_Real!$A$25:$CD$376,Incurred_Real!BD$1,FALSE)</f>
        <v>0</v>
      </c>
      <c r="BE135" s="246">
        <f>VLOOKUP($A135,Incurred_Real!$A$25:$CD$376,Incurred_Real!BE$1,FALSE)</f>
        <v>0</v>
      </c>
      <c r="BF135" s="246">
        <f>VLOOKUP($A135,Incurred_Real!$A$25:$CD$376,Incurred_Real!BF$1,FALSE)</f>
        <v>0</v>
      </c>
      <c r="BG135" s="246">
        <f>VLOOKUP($A135,Incurred_Real!$A$25:$CD$376,Incurred_Real!BG$1,FALSE)</f>
        <v>0</v>
      </c>
      <c r="BH135" s="246">
        <f>VLOOKUP($A135,Incurred_Real!$A$25:$CD$376,Incurred_Real!BH$1,FALSE)</f>
        <v>0</v>
      </c>
      <c r="BI135" s="246">
        <f>VLOOKUP($A135,Incurred_Real!$A$25:$CD$376,Incurred_Real!BI$1,FALSE)</f>
        <v>0</v>
      </c>
      <c r="BJ135" s="246">
        <f>VLOOKUP($A135,Incurred_Real!$A$25:$CD$376,Incurred_Real!BJ$1,FALSE)</f>
        <v>0</v>
      </c>
      <c r="BK135" s="246">
        <f>VLOOKUP($A135,Incurred_Real!$A$25:$CD$376,Incurred_Real!BK$1,FALSE)</f>
        <v>0</v>
      </c>
      <c r="BL135" s="246">
        <f>VLOOKUP($A135,Incurred_Real!$A$25:$CD$376,Incurred_Real!BL$1,FALSE)</f>
        <v>0</v>
      </c>
      <c r="BM135" s="246">
        <f>VLOOKUP($A135,Incurred_Real!$A$25:$CD$376,Incurred_Real!BM$1,FALSE)</f>
        <v>0</v>
      </c>
      <c r="BN135" s="246">
        <f>VLOOKUP($A135,Incurred_Real!$A$25:$CD$376,Incurred_Real!BN$1,FALSE)</f>
        <v>0</v>
      </c>
      <c r="BO135" s="246">
        <f>VLOOKUP($A135,Incurred_Real!$A$25:$CD$376,Incurred_Real!BO$1,FALSE)</f>
        <v>0</v>
      </c>
      <c r="BP135" s="246">
        <f>VLOOKUP($A135,Incurred_Real!$A$25:$CD$376,Incurred_Real!BP$1,FALSE)</f>
        <v>0</v>
      </c>
      <c r="BQ135" s="246">
        <f>VLOOKUP($A135,Incurred_Real!$A$25:$CD$376,Incurred_Real!BQ$1,FALSE)</f>
        <v>0</v>
      </c>
      <c r="BR135" s="246">
        <f>VLOOKUP($A135,Incurred_Real!$A$25:$CD$376,Incurred_Real!BR$1,FALSE)</f>
        <v>0</v>
      </c>
      <c r="BS135" s="254">
        <f t="shared" si="38"/>
        <v>1</v>
      </c>
      <c r="BT135" s="249">
        <f>1+IF(ISNA(VLOOKUP($A135,'Project labour content'!$A$7:$D$255,'Project labour content'!$D$1,FALSE)),VLOOKUP($D135,'Project labour content'!$F$6:$G$15,'Project labour content'!$G$1,FALSE),VLOOKUP($A135,'Project labour content'!$A$7:$D$255,'Project labour content'!$D$1,FALSE))*LabEsc22*1</f>
        <v>1.0018661130890889</v>
      </c>
      <c r="BU135" s="249">
        <f>1+IF(ISNA(VLOOKUP($A135,'Project labour content'!$A$7:$D$255,'Project labour content'!$D$1,FALSE)),VLOOKUP($D135,'Project labour content'!$F$6:$G$15,'Project labour content'!$G$1,FALSE),VLOOKUP($A135,'Project labour content'!$A$7:$D$255,'Project labour content'!$D$1,FALSE))*LabEsc23*1</f>
        <v>1.0037411835210055</v>
      </c>
      <c r="BV135" s="249">
        <f>1+IF(ISNA(VLOOKUP($A135,'Project labour content'!$A$7:$D$255,'Project labour content'!$D$1,FALSE)),VLOOKUP($D135,'Project labour content'!$F$6:$G$15,'Project labour content'!$G$1,FALSE),VLOOKUP($A135,'Project labour content'!$A$7:$D$255,'Project labour content'!$D$1,FALSE))*LabEsc24*1</f>
        <v>1.005507499867871</v>
      </c>
      <c r="BW135" s="249">
        <f>1+IF(ISNA(VLOOKUP($A135,'Project labour content'!$A$7:$D$255,'Project labour content'!$D$1,FALSE)),VLOOKUP($D135,'Project labour content'!$F$6:$G$15,'Project labour content'!$G$1,FALSE),VLOOKUP($A135,'Project labour content'!$A$7:$D$255,'Project labour content'!$D$1,FALSE))*LabEsc25*1</f>
        <v>1.0078731862284394</v>
      </c>
      <c r="BX135" s="249">
        <f>1+IF(ISNA(VLOOKUP($A135,'Project labour content'!$A$7:$D$255,'Project labour content'!$D$1,FALSE)),VLOOKUP($D135,'Project labour content'!$F$6:$G$15,'Project labour content'!$G$1,FALSE),VLOOKUP($A135,'Project labour content'!$A$7:$D$255,'Project labour content'!$D$1,FALSE))*LabEsc26*1</f>
        <v>1.0104513900803989</v>
      </c>
      <c r="BY135" s="249">
        <f>1+IF(ISNA(VLOOKUP($A135,'Project labour content'!$A$7:$D$255,'Project labour content'!$D$1,FALSE)),VLOOKUP($D135,'Project labour content'!$F$6:$G$15,'Project labour content'!$G$1,FALSE),VLOOKUP($A135,'Project labour content'!$A$7:$D$255,'Project labour content'!$D$1,FALSE))*LabEsc27*1</f>
        <v>1.0120482898816279</v>
      </c>
      <c r="BZ135" s="249">
        <f>1+IF(ISNA(VLOOKUP($A135,'Project labour content'!$A$7:$D$255,'Project labour content'!$D$1,FALSE)),VLOOKUP($D135,'Project labour content'!$F$6:$G$15,'Project labour content'!$G$1,FALSE),VLOOKUP($A135,'Project labour content'!$A$7:$D$255,'Project labour content'!$D$1,FALSE))*LabEsc28*1</f>
        <v>1.0132507554319534</v>
      </c>
      <c r="CA135" s="249">
        <f>1+IF(ISNA(VLOOKUP($A135,'Project labour content'!$A$7:$D$255,'Project labour content'!$D$1,FALSE)),VLOOKUP($D135,'Project labour content'!$F$6:$G$15,'Project labour content'!$G$1,FALSE),VLOOKUP($A135,'Project labour content'!$A$7:$D$255,'Project labour content'!$D$1,FALSE))*LabEsc29*1</f>
        <v>1.0151804721471156</v>
      </c>
      <c r="CB135" s="250" t="str">
        <f>IF(ISNA(VLOOKUP($A135,'Project labour content'!$A$7:$D$255,'Project labour content'!$D$1,FALSE)),"Category","Project")</f>
        <v>Category</v>
      </c>
      <c r="CD135" s="247" t="str">
        <f t="shared" si="39"/>
        <v>11915</v>
      </c>
    </row>
    <row r="136" spans="1:82" x14ac:dyDescent="0.15">
      <c r="A136" s="11" t="s">
        <v>202</v>
      </c>
      <c r="B136" s="11" t="str">
        <f>VLOOKUP($A136,'Incurred Real 2022$'!$A$25:$AC$426,'Incurred Real 2022$'!B$1,FALSE)</f>
        <v>Vehicle Purchases 2018-19</v>
      </c>
      <c r="C136" s="11" t="str">
        <f>VLOOKUP($A136,'Incurred Real 2022$'!$A$25:$AC$426,'Incurred Real 2022$'!C$1,FALSE)</f>
        <v>ExAnte</v>
      </c>
      <c r="D136" s="11" t="str">
        <f>VLOOKUP($A136,'Incurred Real 2022$'!$A$25:$AC$426,'Incurred Real 2022$'!D$1,FALSE)</f>
        <v>Facilities</v>
      </c>
      <c r="E136" s="11" t="str">
        <f>VLOOKUP($A136,'Incurred Real 2022$'!$A$25:$AC$426,'Incurred Real 2022$'!E$1,FALSE)</f>
        <v>Closed</v>
      </c>
      <c r="F136" s="105" t="str">
        <f>IF(VLOOKUP($A136,'Incurred Real 2022$'!$A$25:$AC$426,'Incurred Real 2022$'!F$1,FALSE)=0,"",VLOOKUP($A136,'Incurred Real 2022$'!$A$25:$AC$426,'Incurred Real 2022$'!F$1,FALSE))</f>
        <v/>
      </c>
      <c r="G136" s="105" t="str">
        <f>IF(VLOOKUP($A136,'Incurred Real 2022$'!$A$25:$AC$426,'Incurred Real 2022$'!G$1,FALSE)=0,"",VLOOKUP($A136,'Incurred Real 2022$'!$A$25:$AC$426,'Incurred Real 2022$'!G$1,FALSE))</f>
        <v/>
      </c>
      <c r="H136" s="105" t="str">
        <f>IF(VLOOKUP($A136,'Incurred Real 2022$'!$A$25:$AC$426,'Incurred Real 2022$'!H$1,FALSE)=0,"",VLOOKUP($A136,'Incurred Real 2022$'!$A$25:$AC$426,'Incurred Real 2022$'!H$1,FALSE))</f>
        <v/>
      </c>
      <c r="I136" s="105" t="str">
        <f>IF(VLOOKUP($A136,'Incurred Real 2022$'!$A$25:$AC$426,'Incurred Real 2022$'!I$1,FALSE)=0,"",VLOOKUP($A136,'Incurred Real 2022$'!$A$25:$AC$426,'Incurred Real 2022$'!I$1,FALSE))</f>
        <v/>
      </c>
      <c r="J136" s="105" t="str">
        <f>IF(VLOOKUP($A136,'Incurred Real 2022$'!$A$25:$AC$426,'Incurred Real 2022$'!J$1,FALSE)=0,"",VLOOKUP($A136,'Incurred Real 2022$'!$A$25:$AC$426,'Incurred Real 2022$'!J$1,FALSE))</f>
        <v/>
      </c>
      <c r="K136" s="105" t="str">
        <f>IF(VLOOKUP($A136,'Incurred Real 2022$'!$A$25:$AC$426,'Incurred Real 2022$'!K$1,FALSE)=0,"",VLOOKUP($A136,'Incurred Real 2022$'!$A$25:$AC$426,'Incurred Real 2022$'!K$1,FALSE))</f>
        <v/>
      </c>
      <c r="L136" s="105" t="str">
        <f>IF(VLOOKUP($A136,'Incurred Real 2022$'!$A$25:$AC$426,'Incurred Real 2022$'!L$1,FALSE)=0,"",VLOOKUP($A136,'Incurred Real 2022$'!$A$25:$AC$426,'Incurred Real 2022$'!L$1,FALSE))</f>
        <v/>
      </c>
      <c r="M136" s="105" t="str">
        <f>IF(VLOOKUP($A136,'Incurred Real 2022$'!$A$25:$AC$426,'Incurred Real 2022$'!M$1,FALSE)=0,"",VLOOKUP($A136,'Incurred Real 2022$'!$A$25:$AC$426,'Incurred Real 2022$'!M$1,FALSE))</f>
        <v/>
      </c>
      <c r="N136" s="105" t="str">
        <f>IF(VLOOKUP($A136,'Incurred Real 2022$'!$A$25:$AC$426,'Incurred Real 2022$'!N$1,FALSE)=0,"",VLOOKUP($A136,'Incurred Real 2022$'!$A$25:$AC$426,'Incurred Real 2022$'!N$1,FALSE))</f>
        <v/>
      </c>
      <c r="O136" s="105" t="str">
        <f>IF(VLOOKUP($A136,'Incurred Real 2022$'!$A$25:$AC$426,'Incurred Real 2022$'!O$1,FALSE)=0,"",VLOOKUP($A136,'Incurred Real 2022$'!$A$25:$AC$426,'Incurred Real 2022$'!O$1,FALSE))</f>
        <v/>
      </c>
      <c r="P136" s="105" t="str">
        <f>IF(VLOOKUP($A136,'Incurred Real 2022$'!$A$25:$AC$426,'Incurred Real 2022$'!P$1,FALSE)=0,"",VLOOKUP($A136,'Incurred Real 2022$'!$A$25:$AC$426,'Incurred Real 2022$'!P$1,FALSE))</f>
        <v/>
      </c>
      <c r="Q136" s="105" t="str">
        <f>IF(VLOOKUP($A136,'Incurred Real 2022$'!$A$25:$AC$426,'Incurred Real 2022$'!Q$1,FALSE)=0,"",VLOOKUP($A136,'Incurred Real 2022$'!$A$25:$AC$426,'Incurred Real 2022$'!Q$1,FALSE))</f>
        <v/>
      </c>
      <c r="R136" s="105" t="str">
        <f>IF(VLOOKUP($A136,'Incurred Real 2022$'!$A$25:$AC$426,'Incurred Real 2022$'!R$1,FALSE)=0,"",VLOOKUP($A136,'Incurred Real 2022$'!$A$25:$AC$426,'Incurred Real 2022$'!R$1,FALSE))</f>
        <v/>
      </c>
      <c r="S136" s="105">
        <f>IF(VLOOKUP($A136,'Incurred Real 2022$'!$A$25:$AC$426,'Incurred Real 2022$'!S$1,FALSE)=0,"",VLOOKUP($A136,'Incurred Real 2022$'!$A$25:$AC$426,'Incurred Real 2022$'!S$1,FALSE))</f>
        <v>140292.41</v>
      </c>
      <c r="T136" s="105">
        <f>IF(VLOOKUP($A136,'Incurred Real 2022$'!$A$25:$AC$426,'Incurred Real 2022$'!T$1,FALSE)=0,"",VLOOKUP($A136,'Incurred Real 2022$'!$A$25:$AC$426,'Incurred Real 2022$'!T$1,FALSE))</f>
        <v>920.69</v>
      </c>
      <c r="U136" s="105" t="str">
        <f>IF(VLOOKUP($A136,'Incurred Real 2022$'!$A$25:$AC$426,'Incurred Real 2022$'!U$1,FALSE)=0,"",VLOOKUP($A136,'Incurred Real 2022$'!$A$25:$AC$426,'Incurred Real 2022$'!U$1,FALSE))</f>
        <v/>
      </c>
      <c r="V136" s="13" t="str">
        <f>IF(ISTEXT(VLOOKUP($A136,'Incurred Real 2022$'!$A$25:$AC$426,'Incurred Real 2022$'!V$1,FALSE)),"",(VLOOKUP($A136,'Incurred Real 2022$'!$A$25:$AC$426,'Incurred Real 2022$'!V$1,FALSE))*BT136*Incurred_Nominal!V$15)</f>
        <v/>
      </c>
      <c r="W136" s="13" t="str">
        <f>IF(ISTEXT(VLOOKUP($A136,'Incurred Real 2022$'!$A$25:$AC$426,'Incurred Real 2022$'!W$1,FALSE)),"",(VLOOKUP($A136,'Incurred Real 2022$'!$A$25:$AC$426,'Incurred Real 2022$'!W$1,FALSE))*BU136*Incurred_Nominal!W$15)</f>
        <v/>
      </c>
      <c r="X136" s="13" t="str">
        <f>IF(ISTEXT(VLOOKUP($A136,'Incurred Real 2022$'!$A$25:$AC$426,'Incurred Real 2022$'!X$1,FALSE)),"",(VLOOKUP($A136,'Incurred Real 2022$'!$A$25:$AC$426,'Incurred Real 2022$'!X$1,FALSE))*BV136*Incurred_Nominal!X$15)</f>
        <v/>
      </c>
      <c r="Y136" s="13" t="str">
        <f>IF(ISTEXT(VLOOKUP($A136,'Incurred Real 2022$'!$A$25:$AC$426,'Incurred Real 2022$'!Y$1,FALSE)),"",(VLOOKUP($A136,'Incurred Real 2022$'!$A$25:$AC$426,'Incurred Real 2022$'!Y$1,FALSE))*BW136*Incurred_Nominal!Y$15)</f>
        <v/>
      </c>
      <c r="Z136" s="13" t="str">
        <f>IF(ISTEXT(VLOOKUP($A136,'Incurred Real 2022$'!$A$25:$AC$426,'Incurred Real 2022$'!Z$1,FALSE)),"",(VLOOKUP($A136,'Incurred Real 2022$'!$A$25:$AC$426,'Incurred Real 2022$'!Z$1,FALSE))*BX136*Incurred_Nominal!Z$15)</f>
        <v/>
      </c>
      <c r="AA136" s="13" t="str">
        <f>IF(ISTEXT(VLOOKUP($A136,'Incurred Real 2022$'!$A$25:$AC$426,'Incurred Real 2022$'!AA$1,FALSE)),"",(VLOOKUP($A136,'Incurred Real 2022$'!$A$25:$AC$426,'Incurred Real 2022$'!AA$1,FALSE))*BY136*Incurred_Nominal!AA$15)</f>
        <v/>
      </c>
      <c r="AB136" s="13" t="str">
        <f>IF(ISTEXT(VLOOKUP($A136,'Incurred Real 2022$'!$A$25:$AC$426,'Incurred Real 2022$'!AB$1,FALSE)),"",(VLOOKUP($A136,'Incurred Real 2022$'!$A$25:$AC$426,'Incurred Real 2022$'!AB$1,FALSE))*BZ136*Incurred_Nominal!AB$15)</f>
        <v/>
      </c>
      <c r="AC136" s="13" t="str">
        <f>IF(ISTEXT(VLOOKUP($A136,'Incurred Real 2022$'!$A$25:$AC$426,'Incurred Real 2022$'!AC$1,FALSE)),"",(VLOOKUP($A136,'Incurred Real 2022$'!$A$25:$AC$426,'Incurred Real 2022$'!AC$1,FALSE))*CA136*Incurred_Nominal!AC$15)</f>
        <v/>
      </c>
      <c r="AD136" s="232">
        <f t="shared" si="33"/>
        <v>141213.1</v>
      </c>
      <c r="AE136" s="232">
        <f t="shared" si="34"/>
        <v>141213.1</v>
      </c>
      <c r="AF136" s="239">
        <f t="shared" si="35"/>
        <v>171391.58202731359</v>
      </c>
      <c r="AG136" s="237">
        <f t="shared" si="36"/>
        <v>143795.16889570554</v>
      </c>
      <c r="AH136" s="240">
        <f t="shared" si="40"/>
        <v>1.1919147447270895</v>
      </c>
      <c r="AI136" s="234">
        <f>VLOOKUP($A136,Incurred_Real!$A$25:$AP$479,Incurred_Real!AI$1,FALSE)</f>
        <v>2020</v>
      </c>
      <c r="AJ136" s="235" t="str">
        <f>VLOOKUP($A136,Incurred_Real!$A$25:$AP$479,Incurred_Real!AJ$1,FALSE)</f>
        <v/>
      </c>
      <c r="AK136" s="236">
        <f>VLOOKUP($A136,Incurred_Real!$A$25:$AP$479,Incurred_Real!AK$1,FALSE)</f>
        <v>2020</v>
      </c>
      <c r="AL136" s="235" t="str">
        <f>VLOOKUP($A136,Incurred_Real!$A$25:$AP$479,Incurred_Real!AL$1,FALSE)</f>
        <v/>
      </c>
      <c r="AM136" s="237">
        <f>IF(AL136="Commissioned Extra","",(IF((AD136)=0,0,SUMPRODUCT($F$17:$U$17,F136:U136))+VLOOKUP($A136,Incurred_Real!$A$25:$BS$376,Incurred_Real!$AO$1,FALSE)))</f>
        <v>152226.30447492373</v>
      </c>
      <c r="AN136" s="232" cm="1">
        <f t="array" ref="AN136">IF(ROUND(AE136,0)=0,0,LOOKUP(2,1/(F136:AC136&lt;&gt;""),F136:AC136))</f>
        <v>920.69</v>
      </c>
      <c r="AO136" s="232">
        <f t="shared" si="37"/>
        <v>0</v>
      </c>
      <c r="AP136" s="78"/>
      <c r="AQ136" s="20"/>
      <c r="AR136" s="245">
        <f>VLOOKUP($A136,Incurred_Real!$A$25:$CD$376,Incurred_Real!AR$1,FALSE)</f>
        <v>0</v>
      </c>
      <c r="AS136" s="246">
        <f>VLOOKUP($A136,Incurred_Real!$A$25:$CD$376,Incurred_Real!AS$1,FALSE)</f>
        <v>0</v>
      </c>
      <c r="AT136" s="246">
        <f>VLOOKUP($A136,Incurred_Real!$A$25:$CD$376,Incurred_Real!AT$1,FALSE)</f>
        <v>0</v>
      </c>
      <c r="AU136" s="246">
        <f>VLOOKUP($A136,Incurred_Real!$A$25:$CD$376,Incurred_Real!AU$1,FALSE)</f>
        <v>0</v>
      </c>
      <c r="AV136" s="246">
        <f>VLOOKUP($A136,Incurred_Real!$A$25:$CD$376,Incurred_Real!AV$1,FALSE)</f>
        <v>0</v>
      </c>
      <c r="AW136" s="246">
        <f>VLOOKUP($A136,Incurred_Real!$A$25:$CD$376,Incurred_Real!AW$1,FALSE)</f>
        <v>0</v>
      </c>
      <c r="AX136" s="246">
        <f>VLOOKUP($A136,Incurred_Real!$A$25:$CD$376,Incurred_Real!AX$1,FALSE)</f>
        <v>0</v>
      </c>
      <c r="AY136" s="246">
        <f>VLOOKUP($A136,Incurred_Real!$A$25:$CD$376,Incurred_Real!AY$1,FALSE)</f>
        <v>0</v>
      </c>
      <c r="AZ136" s="246">
        <f>VLOOKUP($A136,Incurred_Real!$A$25:$CD$376,Incurred_Real!AZ$1,FALSE)</f>
        <v>1</v>
      </c>
      <c r="BA136" s="246">
        <f>VLOOKUP($A136,Incurred_Real!$A$25:$CD$376,Incurred_Real!BA$1,FALSE)</f>
        <v>0</v>
      </c>
      <c r="BB136" s="246">
        <f>VLOOKUP($A136,Incurred_Real!$A$25:$CD$376,Incurred_Real!BB$1,FALSE)</f>
        <v>0</v>
      </c>
      <c r="BC136" s="246">
        <f>VLOOKUP($A136,Incurred_Real!$A$25:$CD$376,Incurred_Real!BC$1,FALSE)</f>
        <v>0</v>
      </c>
      <c r="BD136" s="246">
        <f>VLOOKUP($A136,Incurred_Real!$A$25:$CD$376,Incurred_Real!BD$1,FALSE)</f>
        <v>0</v>
      </c>
      <c r="BE136" s="246">
        <f>VLOOKUP($A136,Incurred_Real!$A$25:$CD$376,Incurred_Real!BE$1,FALSE)</f>
        <v>0</v>
      </c>
      <c r="BF136" s="246">
        <f>VLOOKUP($A136,Incurred_Real!$A$25:$CD$376,Incurred_Real!BF$1,FALSE)</f>
        <v>0</v>
      </c>
      <c r="BG136" s="246">
        <f>VLOOKUP($A136,Incurred_Real!$A$25:$CD$376,Incurred_Real!BG$1,FALSE)</f>
        <v>0</v>
      </c>
      <c r="BH136" s="246">
        <f>VLOOKUP($A136,Incurred_Real!$A$25:$CD$376,Incurred_Real!BH$1,FALSE)</f>
        <v>0</v>
      </c>
      <c r="BI136" s="246">
        <f>VLOOKUP($A136,Incurred_Real!$A$25:$CD$376,Incurred_Real!BI$1,FALSE)</f>
        <v>0</v>
      </c>
      <c r="BJ136" s="246">
        <f>VLOOKUP($A136,Incurred_Real!$A$25:$CD$376,Incurred_Real!BJ$1,FALSE)</f>
        <v>0</v>
      </c>
      <c r="BK136" s="246">
        <f>VLOOKUP($A136,Incurred_Real!$A$25:$CD$376,Incurred_Real!BK$1,FALSE)</f>
        <v>0</v>
      </c>
      <c r="BL136" s="246">
        <f>VLOOKUP($A136,Incurred_Real!$A$25:$CD$376,Incurred_Real!BL$1,FALSE)</f>
        <v>0</v>
      </c>
      <c r="BM136" s="246">
        <f>VLOOKUP($A136,Incurred_Real!$A$25:$CD$376,Incurred_Real!BM$1,FALSE)</f>
        <v>0</v>
      </c>
      <c r="BN136" s="246">
        <f>VLOOKUP($A136,Incurred_Real!$A$25:$CD$376,Incurred_Real!BN$1,FALSE)</f>
        <v>0</v>
      </c>
      <c r="BO136" s="246">
        <f>VLOOKUP($A136,Incurred_Real!$A$25:$CD$376,Incurred_Real!BO$1,FALSE)</f>
        <v>0</v>
      </c>
      <c r="BP136" s="246">
        <f>VLOOKUP($A136,Incurred_Real!$A$25:$CD$376,Incurred_Real!BP$1,FALSE)</f>
        <v>0</v>
      </c>
      <c r="BQ136" s="246">
        <f>VLOOKUP($A136,Incurred_Real!$A$25:$CD$376,Incurred_Real!BQ$1,FALSE)</f>
        <v>0</v>
      </c>
      <c r="BR136" s="246">
        <f>VLOOKUP($A136,Incurred_Real!$A$25:$CD$376,Incurred_Real!BR$1,FALSE)</f>
        <v>0</v>
      </c>
      <c r="BS136" s="254">
        <f t="shared" si="38"/>
        <v>1</v>
      </c>
      <c r="BT136" s="249">
        <f>1+IF(ISNA(VLOOKUP($A136,'Project labour content'!$A$7:$D$255,'Project labour content'!$D$1,FALSE)),VLOOKUP($D136,'Project labour content'!$F$6:$G$15,'Project labour content'!$G$1,FALSE),VLOOKUP($A136,'Project labour content'!$A$7:$D$255,'Project labour content'!$D$1,FALSE))*LabEsc22*1</f>
        <v>1.0018661130890889</v>
      </c>
      <c r="BU136" s="249">
        <f>1+IF(ISNA(VLOOKUP($A136,'Project labour content'!$A$7:$D$255,'Project labour content'!$D$1,FALSE)),VLOOKUP($D136,'Project labour content'!$F$6:$G$15,'Project labour content'!$G$1,FALSE),VLOOKUP($A136,'Project labour content'!$A$7:$D$255,'Project labour content'!$D$1,FALSE))*LabEsc23*1</f>
        <v>1.0037411835210055</v>
      </c>
      <c r="BV136" s="249">
        <f>1+IF(ISNA(VLOOKUP($A136,'Project labour content'!$A$7:$D$255,'Project labour content'!$D$1,FALSE)),VLOOKUP($D136,'Project labour content'!$F$6:$G$15,'Project labour content'!$G$1,FALSE),VLOOKUP($A136,'Project labour content'!$A$7:$D$255,'Project labour content'!$D$1,FALSE))*LabEsc24*1</f>
        <v>1.005507499867871</v>
      </c>
      <c r="BW136" s="249">
        <f>1+IF(ISNA(VLOOKUP($A136,'Project labour content'!$A$7:$D$255,'Project labour content'!$D$1,FALSE)),VLOOKUP($D136,'Project labour content'!$F$6:$G$15,'Project labour content'!$G$1,FALSE),VLOOKUP($A136,'Project labour content'!$A$7:$D$255,'Project labour content'!$D$1,FALSE))*LabEsc25*1</f>
        <v>1.0078731862284394</v>
      </c>
      <c r="BX136" s="249">
        <f>1+IF(ISNA(VLOOKUP($A136,'Project labour content'!$A$7:$D$255,'Project labour content'!$D$1,FALSE)),VLOOKUP($D136,'Project labour content'!$F$6:$G$15,'Project labour content'!$G$1,FALSE),VLOOKUP($A136,'Project labour content'!$A$7:$D$255,'Project labour content'!$D$1,FALSE))*LabEsc26*1</f>
        <v>1.0104513900803989</v>
      </c>
      <c r="BY136" s="249">
        <f>1+IF(ISNA(VLOOKUP($A136,'Project labour content'!$A$7:$D$255,'Project labour content'!$D$1,FALSE)),VLOOKUP($D136,'Project labour content'!$F$6:$G$15,'Project labour content'!$G$1,FALSE),VLOOKUP($A136,'Project labour content'!$A$7:$D$255,'Project labour content'!$D$1,FALSE))*LabEsc27*1</f>
        <v>1.0120482898816279</v>
      </c>
      <c r="BZ136" s="249">
        <f>1+IF(ISNA(VLOOKUP($A136,'Project labour content'!$A$7:$D$255,'Project labour content'!$D$1,FALSE)),VLOOKUP($D136,'Project labour content'!$F$6:$G$15,'Project labour content'!$G$1,FALSE),VLOOKUP($A136,'Project labour content'!$A$7:$D$255,'Project labour content'!$D$1,FALSE))*LabEsc28*1</f>
        <v>1.0132507554319534</v>
      </c>
      <c r="CA136" s="249">
        <f>1+IF(ISNA(VLOOKUP($A136,'Project labour content'!$A$7:$D$255,'Project labour content'!$D$1,FALSE)),VLOOKUP($D136,'Project labour content'!$F$6:$G$15,'Project labour content'!$G$1,FALSE),VLOOKUP($A136,'Project labour content'!$A$7:$D$255,'Project labour content'!$D$1,FALSE))*LabEsc29*1</f>
        <v>1.0151804721471156</v>
      </c>
      <c r="CB136" s="250" t="str">
        <f>IF(ISNA(VLOOKUP($A136,'Project labour content'!$A$7:$D$255,'Project labour content'!$D$1,FALSE)),"Category","Project")</f>
        <v>Category</v>
      </c>
      <c r="CD136" s="247" t="str">
        <f t="shared" si="39"/>
        <v>11916</v>
      </c>
    </row>
    <row r="137" spans="1:82" x14ac:dyDescent="0.15">
      <c r="A137" s="11" t="s">
        <v>204</v>
      </c>
      <c r="B137" s="11" t="str">
        <f>VLOOKUP($A137,'Incurred Real 2022$'!$A$25:$AC$426,'Incurred Real 2022$'!B$1,FALSE)</f>
        <v>Inventory Purchases 2018-19</v>
      </c>
      <c r="C137" s="11" t="str">
        <f>VLOOKUP($A137,'Incurred Real 2022$'!$A$25:$AC$426,'Incurred Real 2022$'!C$1,FALSE)</f>
        <v>ExAnte</v>
      </c>
      <c r="D137" s="11" t="str">
        <f>VLOOKUP($A137,'Incurred Real 2022$'!$A$25:$AC$426,'Incurred Real 2022$'!D$1,FALSE)</f>
        <v>Inventory/Spares</v>
      </c>
      <c r="E137" s="11" t="str">
        <f>VLOOKUP($A137,'Incurred Real 2022$'!$A$25:$AC$426,'Incurred Real 2022$'!E$1,FALSE)</f>
        <v>Closed</v>
      </c>
      <c r="F137" s="105" t="str">
        <f>IF(VLOOKUP($A137,'Incurred Real 2022$'!$A$25:$AC$426,'Incurred Real 2022$'!F$1,FALSE)=0,"",VLOOKUP($A137,'Incurred Real 2022$'!$A$25:$AC$426,'Incurred Real 2022$'!F$1,FALSE))</f>
        <v/>
      </c>
      <c r="G137" s="105" t="str">
        <f>IF(VLOOKUP($A137,'Incurred Real 2022$'!$A$25:$AC$426,'Incurred Real 2022$'!G$1,FALSE)=0,"",VLOOKUP($A137,'Incurred Real 2022$'!$A$25:$AC$426,'Incurred Real 2022$'!G$1,FALSE))</f>
        <v/>
      </c>
      <c r="H137" s="105" t="str">
        <f>IF(VLOOKUP($A137,'Incurred Real 2022$'!$A$25:$AC$426,'Incurred Real 2022$'!H$1,FALSE)=0,"",VLOOKUP($A137,'Incurred Real 2022$'!$A$25:$AC$426,'Incurred Real 2022$'!H$1,FALSE))</f>
        <v/>
      </c>
      <c r="I137" s="105" t="str">
        <f>IF(VLOOKUP($A137,'Incurred Real 2022$'!$A$25:$AC$426,'Incurred Real 2022$'!I$1,FALSE)=0,"",VLOOKUP($A137,'Incurred Real 2022$'!$A$25:$AC$426,'Incurred Real 2022$'!I$1,FALSE))</f>
        <v/>
      </c>
      <c r="J137" s="105" t="str">
        <f>IF(VLOOKUP($A137,'Incurred Real 2022$'!$A$25:$AC$426,'Incurred Real 2022$'!J$1,FALSE)=0,"",VLOOKUP($A137,'Incurred Real 2022$'!$A$25:$AC$426,'Incurred Real 2022$'!J$1,FALSE))</f>
        <v/>
      </c>
      <c r="K137" s="105" t="str">
        <f>IF(VLOOKUP($A137,'Incurred Real 2022$'!$A$25:$AC$426,'Incurred Real 2022$'!K$1,FALSE)=0,"",VLOOKUP($A137,'Incurred Real 2022$'!$A$25:$AC$426,'Incurred Real 2022$'!K$1,FALSE))</f>
        <v/>
      </c>
      <c r="L137" s="105" t="str">
        <f>IF(VLOOKUP($A137,'Incurred Real 2022$'!$A$25:$AC$426,'Incurred Real 2022$'!L$1,FALSE)=0,"",VLOOKUP($A137,'Incurred Real 2022$'!$A$25:$AC$426,'Incurred Real 2022$'!L$1,FALSE))</f>
        <v/>
      </c>
      <c r="M137" s="105" t="str">
        <f>IF(VLOOKUP($A137,'Incurred Real 2022$'!$A$25:$AC$426,'Incurred Real 2022$'!M$1,FALSE)=0,"",VLOOKUP($A137,'Incurred Real 2022$'!$A$25:$AC$426,'Incurred Real 2022$'!M$1,FALSE))</f>
        <v/>
      </c>
      <c r="N137" s="105" t="str">
        <f>IF(VLOOKUP($A137,'Incurred Real 2022$'!$A$25:$AC$426,'Incurred Real 2022$'!N$1,FALSE)=0,"",VLOOKUP($A137,'Incurred Real 2022$'!$A$25:$AC$426,'Incurred Real 2022$'!N$1,FALSE))</f>
        <v/>
      </c>
      <c r="O137" s="105" t="str">
        <f>IF(VLOOKUP($A137,'Incurred Real 2022$'!$A$25:$AC$426,'Incurred Real 2022$'!O$1,FALSE)=0,"",VLOOKUP($A137,'Incurred Real 2022$'!$A$25:$AC$426,'Incurred Real 2022$'!O$1,FALSE))</f>
        <v/>
      </c>
      <c r="P137" s="105" t="str">
        <f>IF(VLOOKUP($A137,'Incurred Real 2022$'!$A$25:$AC$426,'Incurred Real 2022$'!P$1,FALSE)=0,"",VLOOKUP($A137,'Incurred Real 2022$'!$A$25:$AC$426,'Incurred Real 2022$'!P$1,FALSE))</f>
        <v/>
      </c>
      <c r="Q137" s="105" t="str">
        <f>IF(VLOOKUP($A137,'Incurred Real 2022$'!$A$25:$AC$426,'Incurred Real 2022$'!Q$1,FALSE)=0,"",VLOOKUP($A137,'Incurred Real 2022$'!$A$25:$AC$426,'Incurred Real 2022$'!Q$1,FALSE))</f>
        <v/>
      </c>
      <c r="R137" s="105" t="str">
        <f>IF(VLOOKUP($A137,'Incurred Real 2022$'!$A$25:$AC$426,'Incurred Real 2022$'!R$1,FALSE)=0,"",VLOOKUP($A137,'Incurred Real 2022$'!$A$25:$AC$426,'Incurred Real 2022$'!R$1,FALSE))</f>
        <v/>
      </c>
      <c r="S137" s="105">
        <f>IF(VLOOKUP($A137,'Incurred Real 2022$'!$A$25:$AC$426,'Incurred Real 2022$'!S$1,FALSE)=0,"",VLOOKUP($A137,'Incurred Real 2022$'!$A$25:$AC$426,'Incurred Real 2022$'!S$1,FALSE))</f>
        <v>30725.62</v>
      </c>
      <c r="T137" s="105">
        <f>IF(VLOOKUP($A137,'Incurred Real 2022$'!$A$25:$AC$426,'Incurred Real 2022$'!T$1,FALSE)=0,"",VLOOKUP($A137,'Incurred Real 2022$'!$A$25:$AC$426,'Incurred Real 2022$'!T$1,FALSE))</f>
        <v>60685.35</v>
      </c>
      <c r="U137" s="105">
        <f>IF(VLOOKUP($A137,'Incurred Real 2022$'!$A$25:$AC$426,'Incurred Real 2022$'!U$1,FALSE)=0,"",VLOOKUP($A137,'Incurred Real 2022$'!$A$25:$AC$426,'Incurred Real 2022$'!U$1,FALSE))</f>
        <v>-91410.97</v>
      </c>
      <c r="V137" s="13" t="str">
        <f>IF(ISTEXT(VLOOKUP($A137,'Incurred Real 2022$'!$A$25:$AC$426,'Incurred Real 2022$'!V$1,FALSE)),"",(VLOOKUP($A137,'Incurred Real 2022$'!$A$25:$AC$426,'Incurred Real 2022$'!V$1,FALSE))*BT137*Incurred_Nominal!V$15)</f>
        <v/>
      </c>
      <c r="W137" s="13" t="str">
        <f>IF(ISTEXT(VLOOKUP($A137,'Incurred Real 2022$'!$A$25:$AC$426,'Incurred Real 2022$'!W$1,FALSE)),"",(VLOOKUP($A137,'Incurred Real 2022$'!$A$25:$AC$426,'Incurred Real 2022$'!W$1,FALSE))*BU137*Incurred_Nominal!W$15)</f>
        <v/>
      </c>
      <c r="X137" s="13" t="str">
        <f>IF(ISTEXT(VLOOKUP($A137,'Incurred Real 2022$'!$A$25:$AC$426,'Incurred Real 2022$'!X$1,FALSE)),"",(VLOOKUP($A137,'Incurred Real 2022$'!$A$25:$AC$426,'Incurred Real 2022$'!X$1,FALSE))*BV137*Incurred_Nominal!X$15)</f>
        <v/>
      </c>
      <c r="Y137" s="13" t="str">
        <f>IF(ISTEXT(VLOOKUP($A137,'Incurred Real 2022$'!$A$25:$AC$426,'Incurred Real 2022$'!Y$1,FALSE)),"",(VLOOKUP($A137,'Incurred Real 2022$'!$A$25:$AC$426,'Incurred Real 2022$'!Y$1,FALSE))*BW137*Incurred_Nominal!Y$15)</f>
        <v/>
      </c>
      <c r="Z137" s="13" t="str">
        <f>IF(ISTEXT(VLOOKUP($A137,'Incurred Real 2022$'!$A$25:$AC$426,'Incurred Real 2022$'!Z$1,FALSE)),"",(VLOOKUP($A137,'Incurred Real 2022$'!$A$25:$AC$426,'Incurred Real 2022$'!Z$1,FALSE))*BX137*Incurred_Nominal!Z$15)</f>
        <v/>
      </c>
      <c r="AA137" s="13" t="str">
        <f>IF(ISTEXT(VLOOKUP($A137,'Incurred Real 2022$'!$A$25:$AC$426,'Incurred Real 2022$'!AA$1,FALSE)),"",(VLOOKUP($A137,'Incurred Real 2022$'!$A$25:$AC$426,'Incurred Real 2022$'!AA$1,FALSE))*BY137*Incurred_Nominal!AA$15)</f>
        <v/>
      </c>
      <c r="AB137" s="13" t="str">
        <f>IF(ISTEXT(VLOOKUP($A137,'Incurred Real 2022$'!$A$25:$AC$426,'Incurred Real 2022$'!AB$1,FALSE)),"",(VLOOKUP($A137,'Incurred Real 2022$'!$A$25:$AC$426,'Incurred Real 2022$'!AB$1,FALSE))*BZ137*Incurred_Nominal!AB$15)</f>
        <v/>
      </c>
      <c r="AC137" s="13" t="str">
        <f>IF(ISTEXT(VLOOKUP($A137,'Incurred Real 2022$'!$A$25:$AC$426,'Incurred Real 2022$'!AC$1,FALSE)),"",(VLOOKUP($A137,'Incurred Real 2022$'!$A$25:$AC$426,'Incurred Real 2022$'!AC$1,FALSE))*CA137*Incurred_Nominal!AC$15)</f>
        <v/>
      </c>
      <c r="AD137" s="232">
        <f t="shared" si="33"/>
        <v>0</v>
      </c>
      <c r="AE137" s="232">
        <f t="shared" si="34"/>
        <v>182821.94</v>
      </c>
      <c r="AF137" s="239">
        <f t="shared" si="35"/>
        <v>0</v>
      </c>
      <c r="AG137" s="237">
        <f t="shared" si="36"/>
        <v>0</v>
      </c>
      <c r="AH137" s="240">
        <f t="shared" si="40"/>
        <v>1.181744823696995</v>
      </c>
      <c r="AI137" s="234">
        <f>VLOOKUP($A137,Incurred_Real!$A$25:$AP$479,Incurred_Real!AI$1,FALSE)</f>
        <v>2021</v>
      </c>
      <c r="AJ137" s="235" t="str">
        <f>VLOOKUP($A137,Incurred_Real!$A$25:$AP$479,Incurred_Real!AJ$1,FALSE)</f>
        <v xml:space="preserve"> </v>
      </c>
      <c r="AK137" s="236">
        <f>VLOOKUP($A137,Incurred_Real!$A$25:$AP$479,Incurred_Real!AK$1,FALSE)</f>
        <v>2021</v>
      </c>
      <c r="AL137" s="235" t="str">
        <f>VLOOKUP($A137,Incurred_Real!$A$25:$AP$479,Incurred_Real!AL$1,FALSE)</f>
        <v/>
      </c>
      <c r="AM137" s="237">
        <f>IF(AL137="Commissioned Extra","",(IF((AD137)=0,0,SUMPRODUCT($F$17:$U$17,F137:U137))+VLOOKUP($A137,Incurred_Real!$A$25:$BS$376,Incurred_Real!$AO$1,FALSE)))</f>
        <v>0</v>
      </c>
      <c r="AN137" s="232" cm="1">
        <f t="array" ref="AN137">IF(ROUND(AE137,0)=0,0,LOOKUP(2,1/(F137:AC137&lt;&gt;""),F137:AC137))</f>
        <v>-91410.97</v>
      </c>
      <c r="AO137" s="232">
        <f t="shared" si="37"/>
        <v>0</v>
      </c>
      <c r="AP137" s="78"/>
      <c r="AQ137" s="20"/>
      <c r="AR137" s="245">
        <f>VLOOKUP($A137,Incurred_Real!$A$25:$CD$376,Incurred_Real!AR$1,FALSE)</f>
        <v>0</v>
      </c>
      <c r="AS137" s="246">
        <f>VLOOKUP($A137,Incurred_Real!$A$25:$CD$376,Incurred_Real!AS$1,FALSE)</f>
        <v>0</v>
      </c>
      <c r="AT137" s="246">
        <f>VLOOKUP($A137,Incurred_Real!$A$25:$CD$376,Incurred_Real!AT$1,FALSE)</f>
        <v>0</v>
      </c>
      <c r="AU137" s="246">
        <f>VLOOKUP($A137,Incurred_Real!$A$25:$CD$376,Incurred_Real!AU$1,FALSE)</f>
        <v>0</v>
      </c>
      <c r="AV137" s="246">
        <f>VLOOKUP($A137,Incurred_Real!$A$25:$CD$376,Incurred_Real!AV$1,FALSE)</f>
        <v>0</v>
      </c>
      <c r="AW137" s="246">
        <f>VLOOKUP($A137,Incurred_Real!$A$25:$CD$376,Incurred_Real!AW$1,FALSE)</f>
        <v>0</v>
      </c>
      <c r="AX137" s="246">
        <f>VLOOKUP($A137,Incurred_Real!$A$25:$CD$376,Incurred_Real!AX$1,FALSE)</f>
        <v>0</v>
      </c>
      <c r="AY137" s="246">
        <f>VLOOKUP($A137,Incurred_Real!$A$25:$CD$376,Incurred_Real!AY$1,FALSE)</f>
        <v>0</v>
      </c>
      <c r="AZ137" s="246">
        <f>VLOOKUP($A137,Incurred_Real!$A$25:$CD$376,Incurred_Real!AZ$1,FALSE)</f>
        <v>0</v>
      </c>
      <c r="BA137" s="246">
        <f>VLOOKUP($A137,Incurred_Real!$A$25:$CD$376,Incurred_Real!BA$1,FALSE)</f>
        <v>0</v>
      </c>
      <c r="BB137" s="246">
        <f>VLOOKUP($A137,Incurred_Real!$A$25:$CD$376,Incurred_Real!BB$1,FALSE)</f>
        <v>1</v>
      </c>
      <c r="BC137" s="246">
        <f>VLOOKUP($A137,Incurred_Real!$A$25:$CD$376,Incurred_Real!BC$1,FALSE)</f>
        <v>0</v>
      </c>
      <c r="BD137" s="246">
        <f>VLOOKUP($A137,Incurred_Real!$A$25:$CD$376,Incurred_Real!BD$1,FALSE)</f>
        <v>0</v>
      </c>
      <c r="BE137" s="246">
        <f>VLOOKUP($A137,Incurred_Real!$A$25:$CD$376,Incurred_Real!BE$1,FALSE)</f>
        <v>0</v>
      </c>
      <c r="BF137" s="246">
        <f>VLOOKUP($A137,Incurred_Real!$A$25:$CD$376,Incurred_Real!BF$1,FALSE)</f>
        <v>0</v>
      </c>
      <c r="BG137" s="246">
        <f>VLOOKUP($A137,Incurred_Real!$A$25:$CD$376,Incurred_Real!BG$1,FALSE)</f>
        <v>0</v>
      </c>
      <c r="BH137" s="246">
        <f>VLOOKUP($A137,Incurred_Real!$A$25:$CD$376,Incurred_Real!BH$1,FALSE)</f>
        <v>0</v>
      </c>
      <c r="BI137" s="246">
        <f>VLOOKUP($A137,Incurred_Real!$A$25:$CD$376,Incurred_Real!BI$1,FALSE)</f>
        <v>0</v>
      </c>
      <c r="BJ137" s="246">
        <f>VLOOKUP($A137,Incurred_Real!$A$25:$CD$376,Incurred_Real!BJ$1,FALSE)</f>
        <v>0</v>
      </c>
      <c r="BK137" s="246">
        <f>VLOOKUP($A137,Incurred_Real!$A$25:$CD$376,Incurred_Real!BK$1,FALSE)</f>
        <v>0</v>
      </c>
      <c r="BL137" s="246">
        <f>VLOOKUP($A137,Incurred_Real!$A$25:$CD$376,Incurred_Real!BL$1,FALSE)</f>
        <v>0</v>
      </c>
      <c r="BM137" s="246">
        <f>VLOOKUP($A137,Incurred_Real!$A$25:$CD$376,Incurred_Real!BM$1,FALSE)</f>
        <v>0</v>
      </c>
      <c r="BN137" s="246">
        <f>VLOOKUP($A137,Incurred_Real!$A$25:$CD$376,Incurred_Real!BN$1,FALSE)</f>
        <v>0</v>
      </c>
      <c r="BO137" s="246">
        <f>VLOOKUP($A137,Incurred_Real!$A$25:$CD$376,Incurred_Real!BO$1,FALSE)</f>
        <v>0</v>
      </c>
      <c r="BP137" s="246">
        <f>VLOOKUP($A137,Incurred_Real!$A$25:$CD$376,Incurred_Real!BP$1,FALSE)</f>
        <v>0</v>
      </c>
      <c r="BQ137" s="246">
        <f>VLOOKUP($A137,Incurred_Real!$A$25:$CD$376,Incurred_Real!BQ$1,FALSE)</f>
        <v>0</v>
      </c>
      <c r="BR137" s="246">
        <f>VLOOKUP($A137,Incurred_Real!$A$25:$CD$376,Incurred_Real!BR$1,FALSE)</f>
        <v>0</v>
      </c>
      <c r="BS137" s="254">
        <f t="shared" si="38"/>
        <v>1</v>
      </c>
      <c r="BT137" s="249">
        <f>1+IF(ISNA(VLOOKUP($A137,'Project labour content'!$A$7:$D$255,'Project labour content'!$D$1,FALSE)),VLOOKUP($D137,'Project labour content'!$F$6:$G$15,'Project labour content'!$G$1,FALSE),VLOOKUP($A137,'Project labour content'!$A$7:$D$255,'Project labour content'!$D$1,FALSE))*LabEsc22*1</f>
        <v>1.0008197452279752</v>
      </c>
      <c r="BU137" s="249">
        <f>1+IF(ISNA(VLOOKUP($A137,'Project labour content'!$A$7:$D$255,'Project labour content'!$D$1,FALSE)),VLOOKUP($D137,'Project labour content'!$F$6:$G$15,'Project labour content'!$G$1,FALSE),VLOOKUP($A137,'Project labour content'!$A$7:$D$255,'Project labour content'!$D$1,FALSE))*LabEsc23*1</f>
        <v>1.0016434252330446</v>
      </c>
      <c r="BV137" s="249">
        <f>1+IF(ISNA(VLOOKUP($A137,'Project labour content'!$A$7:$D$255,'Project labour content'!$D$1,FALSE)),VLOOKUP($D137,'Project labour content'!$F$6:$G$15,'Project labour content'!$G$1,FALSE),VLOOKUP($A137,'Project labour content'!$A$7:$D$255,'Project labour content'!$D$1,FALSE))*LabEsc24*1</f>
        <v>1.0024193317978201</v>
      </c>
      <c r="BW137" s="249">
        <f>1+IF(ISNA(VLOOKUP($A137,'Project labour content'!$A$7:$D$255,'Project labour content'!$D$1,FALSE)),VLOOKUP($D137,'Project labour content'!$F$6:$G$15,'Project labour content'!$G$1,FALSE),VLOOKUP($A137,'Project labour content'!$A$7:$D$255,'Project labour content'!$D$1,FALSE))*LabEsc25*1</f>
        <v>1.003458529323576</v>
      </c>
      <c r="BX137" s="249">
        <f>1+IF(ISNA(VLOOKUP($A137,'Project labour content'!$A$7:$D$255,'Project labour content'!$D$1,FALSE)),VLOOKUP($D137,'Project labour content'!$F$6:$G$15,'Project labour content'!$G$1,FALSE),VLOOKUP($A137,'Project labour content'!$A$7:$D$255,'Project labour content'!$D$1,FALSE))*LabEsc26*1</f>
        <v>1.0045910814270622</v>
      </c>
      <c r="BY137" s="249">
        <f>1+IF(ISNA(VLOOKUP($A137,'Project labour content'!$A$7:$D$255,'Project labour content'!$D$1,FALSE)),VLOOKUP($D137,'Project labour content'!$F$6:$G$15,'Project labour content'!$G$1,FALSE),VLOOKUP($A137,'Project labour content'!$A$7:$D$255,'Project labour content'!$D$1,FALSE))*LabEsc27*1</f>
        <v>1.005292566776083</v>
      </c>
      <c r="BZ137" s="249">
        <f>1+IF(ISNA(VLOOKUP($A137,'Project labour content'!$A$7:$D$255,'Project labour content'!$D$1,FALSE)),VLOOKUP($D137,'Project labour content'!$F$6:$G$15,'Project labour content'!$G$1,FALSE),VLOOKUP($A137,'Project labour content'!$A$7:$D$255,'Project labour content'!$D$1,FALSE))*LabEsc28*1</f>
        <v>1.0058207852438958</v>
      </c>
      <c r="CA137" s="249">
        <f>1+IF(ISNA(VLOOKUP($A137,'Project labour content'!$A$7:$D$255,'Project labour content'!$D$1,FALSE)),VLOOKUP($D137,'Project labour content'!$F$6:$G$15,'Project labour content'!$G$1,FALSE),VLOOKUP($A137,'Project labour content'!$A$7:$D$255,'Project labour content'!$D$1,FALSE))*LabEsc29*1</f>
        <v>1.0066684702410418</v>
      </c>
      <c r="CB137" s="250" t="str">
        <f>IF(ISNA(VLOOKUP($A137,'Project labour content'!$A$7:$D$255,'Project labour content'!$D$1,FALSE)),"Category","Project")</f>
        <v>Category</v>
      </c>
      <c r="CD137" s="247" t="str">
        <f t="shared" si="39"/>
        <v>11994</v>
      </c>
    </row>
    <row r="138" spans="1:82" x14ac:dyDescent="0.15">
      <c r="A138" s="11" t="s">
        <v>206</v>
      </c>
      <c r="B138" s="11" t="str">
        <f>VLOOKUP($A138,'Incurred Real 2022$'!$A$25:$AC$426,'Incurred Real 2022$'!B$1,FALSE)</f>
        <v>Local Area Network Equipment Refresh 21-22</v>
      </c>
      <c r="C138" s="11" t="str">
        <f>VLOOKUP($A138,'Incurred Real 2022$'!$A$25:$AC$426,'Incurred Real 2022$'!C$1,FALSE)</f>
        <v>ExAnte</v>
      </c>
      <c r="D138" s="11" t="str">
        <f>VLOOKUP($A138,'Incurred Real 2022$'!$A$25:$AC$426,'Incurred Real 2022$'!D$1,FALSE)</f>
        <v>Information Technology</v>
      </c>
      <c r="E138" s="11" t="str">
        <f>VLOOKUP($A138,'Incurred Real 2022$'!$A$25:$AC$426,'Incurred Real 2022$'!E$1,FALSE)</f>
        <v>Active</v>
      </c>
      <c r="F138" s="105" t="str">
        <f>IF(VLOOKUP($A138,'Incurred Real 2022$'!$A$25:$AC$426,'Incurred Real 2022$'!F$1,FALSE)=0,"",VLOOKUP($A138,'Incurred Real 2022$'!$A$25:$AC$426,'Incurred Real 2022$'!F$1,FALSE))</f>
        <v/>
      </c>
      <c r="G138" s="105" t="str">
        <f>IF(VLOOKUP($A138,'Incurred Real 2022$'!$A$25:$AC$426,'Incurred Real 2022$'!G$1,FALSE)=0,"",VLOOKUP($A138,'Incurred Real 2022$'!$A$25:$AC$426,'Incurred Real 2022$'!G$1,FALSE))</f>
        <v/>
      </c>
      <c r="H138" s="105" t="str">
        <f>IF(VLOOKUP($A138,'Incurred Real 2022$'!$A$25:$AC$426,'Incurred Real 2022$'!H$1,FALSE)=0,"",VLOOKUP($A138,'Incurred Real 2022$'!$A$25:$AC$426,'Incurred Real 2022$'!H$1,FALSE))</f>
        <v/>
      </c>
      <c r="I138" s="105" t="str">
        <f>IF(VLOOKUP($A138,'Incurred Real 2022$'!$A$25:$AC$426,'Incurred Real 2022$'!I$1,FALSE)=0,"",VLOOKUP($A138,'Incurred Real 2022$'!$A$25:$AC$426,'Incurred Real 2022$'!I$1,FALSE))</f>
        <v/>
      </c>
      <c r="J138" s="105" t="str">
        <f>IF(VLOOKUP($A138,'Incurred Real 2022$'!$A$25:$AC$426,'Incurred Real 2022$'!J$1,FALSE)=0,"",VLOOKUP($A138,'Incurred Real 2022$'!$A$25:$AC$426,'Incurred Real 2022$'!J$1,FALSE))</f>
        <v/>
      </c>
      <c r="K138" s="105" t="str">
        <f>IF(VLOOKUP($A138,'Incurred Real 2022$'!$A$25:$AC$426,'Incurred Real 2022$'!K$1,FALSE)=0,"",VLOOKUP($A138,'Incurred Real 2022$'!$A$25:$AC$426,'Incurred Real 2022$'!K$1,FALSE))</f>
        <v/>
      </c>
      <c r="L138" s="105" t="str">
        <f>IF(VLOOKUP($A138,'Incurred Real 2022$'!$A$25:$AC$426,'Incurred Real 2022$'!L$1,FALSE)=0,"",VLOOKUP($A138,'Incurred Real 2022$'!$A$25:$AC$426,'Incurred Real 2022$'!L$1,FALSE))</f>
        <v/>
      </c>
      <c r="M138" s="105" t="str">
        <f>IF(VLOOKUP($A138,'Incurred Real 2022$'!$A$25:$AC$426,'Incurred Real 2022$'!M$1,FALSE)=0,"",VLOOKUP($A138,'Incurred Real 2022$'!$A$25:$AC$426,'Incurred Real 2022$'!M$1,FALSE))</f>
        <v/>
      </c>
      <c r="N138" s="105" t="str">
        <f>IF(VLOOKUP($A138,'Incurred Real 2022$'!$A$25:$AC$426,'Incurred Real 2022$'!N$1,FALSE)=0,"",VLOOKUP($A138,'Incurred Real 2022$'!$A$25:$AC$426,'Incurred Real 2022$'!N$1,FALSE))</f>
        <v/>
      </c>
      <c r="O138" s="105" t="str">
        <f>IF(VLOOKUP($A138,'Incurred Real 2022$'!$A$25:$AC$426,'Incurred Real 2022$'!O$1,FALSE)=0,"",VLOOKUP($A138,'Incurred Real 2022$'!$A$25:$AC$426,'Incurred Real 2022$'!O$1,FALSE))</f>
        <v/>
      </c>
      <c r="P138" s="105" t="str">
        <f>IF(VLOOKUP($A138,'Incurred Real 2022$'!$A$25:$AC$426,'Incurred Real 2022$'!P$1,FALSE)=0,"",VLOOKUP($A138,'Incurred Real 2022$'!$A$25:$AC$426,'Incurred Real 2022$'!P$1,FALSE))</f>
        <v/>
      </c>
      <c r="Q138" s="105" t="str">
        <f>IF(VLOOKUP($A138,'Incurred Real 2022$'!$A$25:$AC$426,'Incurred Real 2022$'!Q$1,FALSE)=0,"",VLOOKUP($A138,'Incurred Real 2022$'!$A$25:$AC$426,'Incurred Real 2022$'!Q$1,FALSE))</f>
        <v/>
      </c>
      <c r="R138" s="105" t="str">
        <f>IF(VLOOKUP($A138,'Incurred Real 2022$'!$A$25:$AC$426,'Incurred Real 2022$'!R$1,FALSE)=0,"",VLOOKUP($A138,'Incurred Real 2022$'!$A$25:$AC$426,'Incurred Real 2022$'!R$1,FALSE))</f>
        <v/>
      </c>
      <c r="S138" s="105" t="str">
        <f>IF(VLOOKUP($A138,'Incurred Real 2022$'!$A$25:$AC$426,'Incurred Real 2022$'!S$1,FALSE)=0,"",VLOOKUP($A138,'Incurred Real 2022$'!$A$25:$AC$426,'Incurred Real 2022$'!S$1,FALSE))</f>
        <v/>
      </c>
      <c r="T138" s="105" t="str">
        <f>IF(VLOOKUP($A138,'Incurred Real 2022$'!$A$25:$AC$426,'Incurred Real 2022$'!T$1,FALSE)=0,"",VLOOKUP($A138,'Incurred Real 2022$'!$A$25:$AC$426,'Incurred Real 2022$'!T$1,FALSE))</f>
        <v/>
      </c>
      <c r="U138" s="105" t="str">
        <f>IF(VLOOKUP($A138,'Incurred Real 2022$'!$A$25:$AC$426,'Incurred Real 2022$'!U$1,FALSE)=0,"",VLOOKUP($A138,'Incurred Real 2022$'!$A$25:$AC$426,'Incurred Real 2022$'!U$1,FALSE))</f>
        <v/>
      </c>
      <c r="V138" s="13">
        <f>IF(ISTEXT(VLOOKUP($A138,'Incurred Real 2022$'!$A$25:$AC$426,'Incurred Real 2022$'!V$1,FALSE)),"",(VLOOKUP($A138,'Incurred Real 2022$'!$A$25:$AC$426,'Incurred Real 2022$'!V$1,FALSE))*BT138*Incurred_Nominal!V$15)</f>
        <v>998908.63780080748</v>
      </c>
      <c r="W138" s="13">
        <f>IF(ISTEXT(VLOOKUP($A138,'Incurred Real 2022$'!$A$25:$AC$426,'Incurred Real 2022$'!W$1,FALSE)),"",(VLOOKUP($A138,'Incurred Real 2022$'!$A$25:$AC$426,'Incurred Real 2022$'!W$1,FALSE))*BU138*Incurred_Nominal!W$15)</f>
        <v>262434.88046382187</v>
      </c>
      <c r="X138" s="13" t="str">
        <f>IF(ISTEXT(VLOOKUP($A138,'Incurred Real 2022$'!$A$25:$AC$426,'Incurred Real 2022$'!X$1,FALSE)),"",(VLOOKUP($A138,'Incurred Real 2022$'!$A$25:$AC$426,'Incurred Real 2022$'!X$1,FALSE))*BV138*Incurred_Nominal!X$15)</f>
        <v/>
      </c>
      <c r="Y138" s="13" t="str">
        <f>IF(ISTEXT(VLOOKUP($A138,'Incurred Real 2022$'!$A$25:$AC$426,'Incurred Real 2022$'!Y$1,FALSE)),"",(VLOOKUP($A138,'Incurred Real 2022$'!$A$25:$AC$426,'Incurred Real 2022$'!Y$1,FALSE))*BW138*Incurred_Nominal!Y$15)</f>
        <v/>
      </c>
      <c r="Z138" s="13" t="str">
        <f>IF(ISTEXT(VLOOKUP($A138,'Incurred Real 2022$'!$A$25:$AC$426,'Incurred Real 2022$'!Z$1,FALSE)),"",(VLOOKUP($A138,'Incurred Real 2022$'!$A$25:$AC$426,'Incurred Real 2022$'!Z$1,FALSE))*BX138*Incurred_Nominal!Z$15)</f>
        <v/>
      </c>
      <c r="AA138" s="13" t="str">
        <f>IF(ISTEXT(VLOOKUP($A138,'Incurred Real 2022$'!$A$25:$AC$426,'Incurred Real 2022$'!AA$1,FALSE)),"",(VLOOKUP($A138,'Incurred Real 2022$'!$A$25:$AC$426,'Incurred Real 2022$'!AA$1,FALSE))*BY138*Incurred_Nominal!AA$15)</f>
        <v/>
      </c>
      <c r="AB138" s="13" t="str">
        <f>IF(ISTEXT(VLOOKUP($A138,'Incurred Real 2022$'!$A$25:$AC$426,'Incurred Real 2022$'!AB$1,FALSE)),"",(VLOOKUP($A138,'Incurred Real 2022$'!$A$25:$AC$426,'Incurred Real 2022$'!AB$1,FALSE))*BZ138*Incurred_Nominal!AB$15)</f>
        <v/>
      </c>
      <c r="AC138" s="13" t="str">
        <f>IF(ISTEXT(VLOOKUP($A138,'Incurred Real 2022$'!$A$25:$AC$426,'Incurred Real 2022$'!AC$1,FALSE)),"",(VLOOKUP($A138,'Incurred Real 2022$'!$A$25:$AC$426,'Incurred Real 2022$'!AC$1,FALSE))*CA138*Incurred_Nominal!AC$15)</f>
        <v/>
      </c>
      <c r="AD138" s="232">
        <f t="shared" si="33"/>
        <v>1261343.5182646294</v>
      </c>
      <c r="AE138" s="232">
        <f t="shared" si="34"/>
        <v>1261343.5182646294</v>
      </c>
      <c r="AF138" s="239" t="str">
        <f t="shared" si="35"/>
        <v/>
      </c>
      <c r="AG138" s="237" t="str">
        <f t="shared" si="36"/>
        <v/>
      </c>
      <c r="AH138" s="240" t="str">
        <f t="shared" si="40"/>
        <v/>
      </c>
      <c r="AI138" s="234">
        <f>VLOOKUP($A138,Incurred_Real!$A$25:$AP$479,Incurred_Real!AI$1,FALSE)</f>
        <v>2023</v>
      </c>
      <c r="AJ138" s="235">
        <f>VLOOKUP($A138,Incurred_Real!$A$25:$AP$479,Incurred_Real!AJ$1,FALSE)</f>
        <v>44553</v>
      </c>
      <c r="AK138" s="236">
        <f>VLOOKUP($A138,Incurred_Real!$A$25:$AP$479,Incurred_Real!AK$1,FALSE)</f>
        <v>2022</v>
      </c>
      <c r="AL138" s="235" t="str">
        <f>VLOOKUP($A138,Incurred_Real!$A$25:$AP$479,Incurred_Real!AL$1,FALSE)</f>
        <v>Commissioned Extra</v>
      </c>
      <c r="AM138" s="237" t="str">
        <f>IF(AL138="Commissioned Extra","",(IF((AD138)=0,0,SUMPRODUCT($F$17:$U$17,F138:U138))+VLOOKUP($A138,Incurred_Real!$A$25:$BS$376,Incurred_Real!$AO$1,FALSE)))</f>
        <v/>
      </c>
      <c r="AN138" s="232" cm="1">
        <f t="array" ref="AN138">IF(ROUND(AE138,0)=0,0,LOOKUP(2,1/(F138:AC138&lt;&gt;""),F138:AC138))</f>
        <v>262434.88046382187</v>
      </c>
      <c r="AO138" s="232">
        <f t="shared" si="37"/>
        <v>1261343.5182646294</v>
      </c>
      <c r="AP138" s="78"/>
      <c r="AQ138" s="20"/>
      <c r="AR138" s="245">
        <f>VLOOKUP($A138,Incurred_Real!$A$25:$CD$376,Incurred_Real!AR$1,FALSE)</f>
        <v>0</v>
      </c>
      <c r="AS138" s="246">
        <f>VLOOKUP($A138,Incurred_Real!$A$25:$CD$376,Incurred_Real!AS$1,FALSE)</f>
        <v>0</v>
      </c>
      <c r="AT138" s="246">
        <f>VLOOKUP($A138,Incurred_Real!$A$25:$CD$376,Incurred_Real!AT$1,FALSE)</f>
        <v>0</v>
      </c>
      <c r="AU138" s="246">
        <f>VLOOKUP($A138,Incurred_Real!$A$25:$CD$376,Incurred_Real!AU$1,FALSE)</f>
        <v>0</v>
      </c>
      <c r="AV138" s="246">
        <f>VLOOKUP($A138,Incurred_Real!$A$25:$CD$376,Incurred_Real!AV$1,FALSE)</f>
        <v>1</v>
      </c>
      <c r="AW138" s="246">
        <f>VLOOKUP($A138,Incurred_Real!$A$25:$CD$376,Incurred_Real!AW$1,FALSE)</f>
        <v>0</v>
      </c>
      <c r="AX138" s="246">
        <f>VLOOKUP($A138,Incurred_Real!$A$25:$CD$376,Incurred_Real!AX$1,FALSE)</f>
        <v>0</v>
      </c>
      <c r="AY138" s="246">
        <f>VLOOKUP($A138,Incurred_Real!$A$25:$CD$376,Incurred_Real!AY$1,FALSE)</f>
        <v>0</v>
      </c>
      <c r="AZ138" s="246">
        <f>VLOOKUP($A138,Incurred_Real!$A$25:$CD$376,Incurred_Real!AZ$1,FALSE)</f>
        <v>0</v>
      </c>
      <c r="BA138" s="246">
        <f>VLOOKUP($A138,Incurred_Real!$A$25:$CD$376,Incurred_Real!BA$1,FALSE)</f>
        <v>0</v>
      </c>
      <c r="BB138" s="246">
        <f>VLOOKUP($A138,Incurred_Real!$A$25:$CD$376,Incurred_Real!BB$1,FALSE)</f>
        <v>0</v>
      </c>
      <c r="BC138" s="246">
        <f>VLOOKUP($A138,Incurred_Real!$A$25:$CD$376,Incurred_Real!BC$1,FALSE)</f>
        <v>0</v>
      </c>
      <c r="BD138" s="246">
        <f>VLOOKUP($A138,Incurred_Real!$A$25:$CD$376,Incurred_Real!BD$1,FALSE)</f>
        <v>0</v>
      </c>
      <c r="BE138" s="246">
        <f>VLOOKUP($A138,Incurred_Real!$A$25:$CD$376,Incurred_Real!BE$1,FALSE)</f>
        <v>0</v>
      </c>
      <c r="BF138" s="246">
        <f>VLOOKUP($A138,Incurred_Real!$A$25:$CD$376,Incurred_Real!BF$1,FALSE)</f>
        <v>0</v>
      </c>
      <c r="BG138" s="246">
        <f>VLOOKUP($A138,Incurred_Real!$A$25:$CD$376,Incurred_Real!BG$1,FALSE)</f>
        <v>0</v>
      </c>
      <c r="BH138" s="246">
        <f>VLOOKUP($A138,Incurred_Real!$A$25:$CD$376,Incurred_Real!BH$1,FALSE)</f>
        <v>0</v>
      </c>
      <c r="BI138" s="246">
        <f>VLOOKUP($A138,Incurred_Real!$A$25:$CD$376,Incurred_Real!BI$1,FALSE)</f>
        <v>0</v>
      </c>
      <c r="BJ138" s="246">
        <f>VLOOKUP($A138,Incurred_Real!$A$25:$CD$376,Incurred_Real!BJ$1,FALSE)</f>
        <v>0</v>
      </c>
      <c r="BK138" s="246">
        <f>VLOOKUP($A138,Incurred_Real!$A$25:$CD$376,Incurred_Real!BK$1,FALSE)</f>
        <v>0</v>
      </c>
      <c r="BL138" s="246">
        <f>VLOOKUP($A138,Incurred_Real!$A$25:$CD$376,Incurred_Real!BL$1,FALSE)</f>
        <v>0</v>
      </c>
      <c r="BM138" s="246">
        <f>VLOOKUP($A138,Incurred_Real!$A$25:$CD$376,Incurred_Real!BM$1,FALSE)</f>
        <v>0</v>
      </c>
      <c r="BN138" s="246">
        <f>VLOOKUP($A138,Incurred_Real!$A$25:$CD$376,Incurred_Real!BN$1,FALSE)</f>
        <v>0</v>
      </c>
      <c r="BO138" s="246">
        <f>VLOOKUP($A138,Incurred_Real!$A$25:$CD$376,Incurred_Real!BO$1,FALSE)</f>
        <v>0</v>
      </c>
      <c r="BP138" s="246">
        <f>VLOOKUP($A138,Incurred_Real!$A$25:$CD$376,Incurred_Real!BP$1,FALSE)</f>
        <v>0</v>
      </c>
      <c r="BQ138" s="246">
        <f>VLOOKUP($A138,Incurred_Real!$A$25:$CD$376,Incurred_Real!BQ$1,FALSE)</f>
        <v>0</v>
      </c>
      <c r="BR138" s="246">
        <f>VLOOKUP($A138,Incurred_Real!$A$25:$CD$376,Incurred_Real!BR$1,FALSE)</f>
        <v>0</v>
      </c>
      <c r="BS138" s="254">
        <f t="shared" si="38"/>
        <v>1</v>
      </c>
      <c r="BT138" s="249">
        <f>1+IF(ISNA(VLOOKUP($A138,'Project labour content'!$A$7:$D$255,'Project labour content'!$D$1,FALSE)),VLOOKUP($D138,'Project labour content'!$F$6:$G$15,'Project labour content'!$G$1,FALSE),VLOOKUP($A138,'Project labour content'!$A$7:$D$255,'Project labour content'!$D$1,FALSE))*LabEsc22*1</f>
        <v>1.0040751380466759</v>
      </c>
      <c r="BU138" s="249">
        <f>1+IF(ISNA(VLOOKUP($A138,'Project labour content'!$A$7:$D$255,'Project labour content'!$D$1,FALSE)),VLOOKUP($D138,'Project labour content'!$F$6:$G$15,'Project labour content'!$G$1,FALSE),VLOOKUP($A138,'Project labour content'!$A$7:$D$255,'Project labour content'!$D$1,FALSE))*LabEsc23*1</f>
        <v>1.0081698367559759</v>
      </c>
      <c r="BV138" s="249">
        <f>1+IF(ISNA(VLOOKUP($A138,'Project labour content'!$A$7:$D$255,'Project labour content'!$D$1,FALSE)),VLOOKUP($D138,'Project labour content'!$F$6:$G$15,'Project labour content'!$G$1,FALSE),VLOOKUP($A138,'Project labour content'!$A$7:$D$255,'Project labour content'!$D$1,FALSE))*LabEsc24*1</f>
        <v>1.0120270429401366</v>
      </c>
      <c r="BW138" s="249">
        <f>1+IF(ISNA(VLOOKUP($A138,'Project labour content'!$A$7:$D$255,'Project labour content'!$D$1,FALSE)),VLOOKUP($D138,'Project labour content'!$F$6:$G$15,'Project labour content'!$G$1,FALSE),VLOOKUP($A138,'Project labour content'!$A$7:$D$255,'Project labour content'!$D$1,FALSE))*LabEsc25*1</f>
        <v>1.0171931277561224</v>
      </c>
      <c r="BX138" s="249">
        <f>1+IF(ISNA(VLOOKUP($A138,'Project labour content'!$A$7:$D$255,'Project labour content'!$D$1,FALSE)),VLOOKUP($D138,'Project labour content'!$F$6:$G$15,'Project labour content'!$G$1,FALSE),VLOOKUP($A138,'Project labour content'!$A$7:$D$255,'Project labour content'!$D$1,FALSE))*LabEsc26*1</f>
        <v>1.0228232991914108</v>
      </c>
      <c r="BY138" s="249">
        <f>1+IF(ISNA(VLOOKUP($A138,'Project labour content'!$A$7:$D$255,'Project labour content'!$D$1,FALSE)),VLOOKUP($D138,'Project labour content'!$F$6:$G$15,'Project labour content'!$G$1,FALSE),VLOOKUP($A138,'Project labour content'!$A$7:$D$255,'Project labour content'!$D$1,FALSE))*LabEsc27*1</f>
        <v>1.0263105407604063</v>
      </c>
      <c r="BZ138" s="249">
        <f>1+IF(ISNA(VLOOKUP($A138,'Project labour content'!$A$7:$D$255,'Project labour content'!$D$1,FALSE)),VLOOKUP($D138,'Project labour content'!$F$6:$G$15,'Project labour content'!$G$1,FALSE),VLOOKUP($A138,'Project labour content'!$A$7:$D$255,'Project labour content'!$D$1,FALSE))*LabEsc28*1</f>
        <v>1.0289364336618601</v>
      </c>
      <c r="CA138" s="249">
        <f>1+IF(ISNA(VLOOKUP($A138,'Project labour content'!$A$7:$D$255,'Project labour content'!$D$1,FALSE)),VLOOKUP($D138,'Project labour content'!$F$6:$G$15,'Project labour content'!$G$1,FALSE),VLOOKUP($A138,'Project labour content'!$A$7:$D$255,'Project labour content'!$D$1,FALSE))*LabEsc29*1</f>
        <v>1.0331504665901128</v>
      </c>
      <c r="CB138" s="250" t="str">
        <f>IF(ISNA(VLOOKUP($A138,'Project labour content'!$A$7:$D$255,'Project labour content'!$D$1,FALSE)),"Category","Project")</f>
        <v>Project</v>
      </c>
      <c r="CD138" s="247" t="str">
        <f t="shared" si="39"/>
        <v>12002</v>
      </c>
    </row>
    <row r="139" spans="1:82" x14ac:dyDescent="0.15">
      <c r="A139" s="11" t="s">
        <v>207</v>
      </c>
      <c r="B139" s="11" t="str">
        <f>VLOOKUP($A139,'Incurred Real 2022$'!$A$25:$AC$426,'Incurred Real 2022$'!B$1,FALSE)</f>
        <v>Geospatial Systems Refresh 18-19</v>
      </c>
      <c r="C139" s="11" t="str">
        <f>VLOOKUP($A139,'Incurred Real 2022$'!$A$25:$AC$426,'Incurred Real 2022$'!C$1,FALSE)</f>
        <v>ExAnte</v>
      </c>
      <c r="D139" s="11" t="str">
        <f>VLOOKUP($A139,'Incurred Real 2022$'!$A$25:$AC$426,'Incurred Real 2022$'!D$1,FALSE)</f>
        <v>Information Technology</v>
      </c>
      <c r="E139" s="11" t="str">
        <f>VLOOKUP($A139,'Incurred Real 2022$'!$A$25:$AC$426,'Incurred Real 2022$'!E$1,FALSE)</f>
        <v>Closed</v>
      </c>
      <c r="F139" s="105" t="str">
        <f>IF(VLOOKUP($A139,'Incurred Real 2022$'!$A$25:$AC$426,'Incurred Real 2022$'!F$1,FALSE)=0,"",VLOOKUP($A139,'Incurred Real 2022$'!$A$25:$AC$426,'Incurred Real 2022$'!F$1,FALSE))</f>
        <v/>
      </c>
      <c r="G139" s="105" t="str">
        <f>IF(VLOOKUP($A139,'Incurred Real 2022$'!$A$25:$AC$426,'Incurred Real 2022$'!G$1,FALSE)=0,"",VLOOKUP($A139,'Incurred Real 2022$'!$A$25:$AC$426,'Incurred Real 2022$'!G$1,FALSE))</f>
        <v/>
      </c>
      <c r="H139" s="105" t="str">
        <f>IF(VLOOKUP($A139,'Incurred Real 2022$'!$A$25:$AC$426,'Incurred Real 2022$'!H$1,FALSE)=0,"",VLOOKUP($A139,'Incurred Real 2022$'!$A$25:$AC$426,'Incurred Real 2022$'!H$1,FALSE))</f>
        <v/>
      </c>
      <c r="I139" s="105" t="str">
        <f>IF(VLOOKUP($A139,'Incurred Real 2022$'!$A$25:$AC$426,'Incurred Real 2022$'!I$1,FALSE)=0,"",VLOOKUP($A139,'Incurred Real 2022$'!$A$25:$AC$426,'Incurred Real 2022$'!I$1,FALSE))</f>
        <v/>
      </c>
      <c r="J139" s="105" t="str">
        <f>IF(VLOOKUP($A139,'Incurred Real 2022$'!$A$25:$AC$426,'Incurred Real 2022$'!J$1,FALSE)=0,"",VLOOKUP($A139,'Incurred Real 2022$'!$A$25:$AC$426,'Incurred Real 2022$'!J$1,FALSE))</f>
        <v/>
      </c>
      <c r="K139" s="105" t="str">
        <f>IF(VLOOKUP($A139,'Incurred Real 2022$'!$A$25:$AC$426,'Incurred Real 2022$'!K$1,FALSE)=0,"",VLOOKUP($A139,'Incurred Real 2022$'!$A$25:$AC$426,'Incurred Real 2022$'!K$1,FALSE))</f>
        <v/>
      </c>
      <c r="L139" s="105" t="str">
        <f>IF(VLOOKUP($A139,'Incurred Real 2022$'!$A$25:$AC$426,'Incurred Real 2022$'!L$1,FALSE)=0,"",VLOOKUP($A139,'Incurred Real 2022$'!$A$25:$AC$426,'Incurred Real 2022$'!L$1,FALSE))</f>
        <v/>
      </c>
      <c r="M139" s="105" t="str">
        <f>IF(VLOOKUP($A139,'Incurred Real 2022$'!$A$25:$AC$426,'Incurred Real 2022$'!M$1,FALSE)=0,"",VLOOKUP($A139,'Incurred Real 2022$'!$A$25:$AC$426,'Incurred Real 2022$'!M$1,FALSE))</f>
        <v/>
      </c>
      <c r="N139" s="105" t="str">
        <f>IF(VLOOKUP($A139,'Incurred Real 2022$'!$A$25:$AC$426,'Incurred Real 2022$'!N$1,FALSE)=0,"",VLOOKUP($A139,'Incurred Real 2022$'!$A$25:$AC$426,'Incurred Real 2022$'!N$1,FALSE))</f>
        <v/>
      </c>
      <c r="O139" s="105" t="str">
        <f>IF(VLOOKUP($A139,'Incurred Real 2022$'!$A$25:$AC$426,'Incurred Real 2022$'!O$1,FALSE)=0,"",VLOOKUP($A139,'Incurred Real 2022$'!$A$25:$AC$426,'Incurred Real 2022$'!O$1,FALSE))</f>
        <v/>
      </c>
      <c r="P139" s="105" t="str">
        <f>IF(VLOOKUP($A139,'Incurred Real 2022$'!$A$25:$AC$426,'Incurred Real 2022$'!P$1,FALSE)=0,"",VLOOKUP($A139,'Incurred Real 2022$'!$A$25:$AC$426,'Incurred Real 2022$'!P$1,FALSE))</f>
        <v/>
      </c>
      <c r="Q139" s="105" t="str">
        <f>IF(VLOOKUP($A139,'Incurred Real 2022$'!$A$25:$AC$426,'Incurred Real 2022$'!Q$1,FALSE)=0,"",VLOOKUP($A139,'Incurred Real 2022$'!$A$25:$AC$426,'Incurred Real 2022$'!Q$1,FALSE))</f>
        <v/>
      </c>
      <c r="R139" s="105">
        <f>IF(VLOOKUP($A139,'Incurred Real 2022$'!$A$25:$AC$426,'Incurred Real 2022$'!R$1,FALSE)=0,"",VLOOKUP($A139,'Incurred Real 2022$'!$A$25:$AC$426,'Incurred Real 2022$'!R$1,FALSE))</f>
        <v>848862.54</v>
      </c>
      <c r="S139" s="105">
        <f>IF(VLOOKUP($A139,'Incurred Real 2022$'!$A$25:$AC$426,'Incurred Real 2022$'!S$1,FALSE)=0,"",VLOOKUP($A139,'Incurred Real 2022$'!$A$25:$AC$426,'Incurred Real 2022$'!S$1,FALSE))</f>
        <v>279053.78000000003</v>
      </c>
      <c r="T139" s="105" t="str">
        <f>IF(VLOOKUP($A139,'Incurred Real 2022$'!$A$25:$AC$426,'Incurred Real 2022$'!T$1,FALSE)=0,"",VLOOKUP($A139,'Incurred Real 2022$'!$A$25:$AC$426,'Incurred Real 2022$'!T$1,FALSE))</f>
        <v/>
      </c>
      <c r="U139" s="105" t="str">
        <f>IF(VLOOKUP($A139,'Incurred Real 2022$'!$A$25:$AC$426,'Incurred Real 2022$'!U$1,FALSE)=0,"",VLOOKUP($A139,'Incurred Real 2022$'!$A$25:$AC$426,'Incurred Real 2022$'!U$1,FALSE))</f>
        <v/>
      </c>
      <c r="V139" s="13" t="str">
        <f>IF(ISTEXT(VLOOKUP($A139,'Incurred Real 2022$'!$A$25:$AC$426,'Incurred Real 2022$'!V$1,FALSE)),"",(VLOOKUP($A139,'Incurred Real 2022$'!$A$25:$AC$426,'Incurred Real 2022$'!V$1,FALSE))*BT139*Incurred_Nominal!V$15)</f>
        <v/>
      </c>
      <c r="W139" s="13" t="str">
        <f>IF(ISTEXT(VLOOKUP($A139,'Incurred Real 2022$'!$A$25:$AC$426,'Incurred Real 2022$'!W$1,FALSE)),"",(VLOOKUP($A139,'Incurred Real 2022$'!$A$25:$AC$426,'Incurred Real 2022$'!W$1,FALSE))*BU139*Incurred_Nominal!W$15)</f>
        <v/>
      </c>
      <c r="X139" s="13" t="str">
        <f>IF(ISTEXT(VLOOKUP($A139,'Incurred Real 2022$'!$A$25:$AC$426,'Incurred Real 2022$'!X$1,FALSE)),"",(VLOOKUP($A139,'Incurred Real 2022$'!$A$25:$AC$426,'Incurred Real 2022$'!X$1,FALSE))*BV139*Incurred_Nominal!X$15)</f>
        <v/>
      </c>
      <c r="Y139" s="13" t="str">
        <f>IF(ISTEXT(VLOOKUP($A139,'Incurred Real 2022$'!$A$25:$AC$426,'Incurred Real 2022$'!Y$1,FALSE)),"",(VLOOKUP($A139,'Incurred Real 2022$'!$A$25:$AC$426,'Incurred Real 2022$'!Y$1,FALSE))*BW139*Incurred_Nominal!Y$15)</f>
        <v/>
      </c>
      <c r="Z139" s="13" t="str">
        <f>IF(ISTEXT(VLOOKUP($A139,'Incurred Real 2022$'!$A$25:$AC$426,'Incurred Real 2022$'!Z$1,FALSE)),"",(VLOOKUP($A139,'Incurred Real 2022$'!$A$25:$AC$426,'Incurred Real 2022$'!Z$1,FALSE))*BX139*Incurred_Nominal!Z$15)</f>
        <v/>
      </c>
      <c r="AA139" s="13" t="str">
        <f>IF(ISTEXT(VLOOKUP($A139,'Incurred Real 2022$'!$A$25:$AC$426,'Incurred Real 2022$'!AA$1,FALSE)),"",(VLOOKUP($A139,'Incurred Real 2022$'!$A$25:$AC$426,'Incurred Real 2022$'!AA$1,FALSE))*BY139*Incurred_Nominal!AA$15)</f>
        <v/>
      </c>
      <c r="AB139" s="13" t="str">
        <f>IF(ISTEXT(VLOOKUP($A139,'Incurred Real 2022$'!$A$25:$AC$426,'Incurred Real 2022$'!AB$1,FALSE)),"",(VLOOKUP($A139,'Incurred Real 2022$'!$A$25:$AC$426,'Incurred Real 2022$'!AB$1,FALSE))*BZ139*Incurred_Nominal!AB$15)</f>
        <v/>
      </c>
      <c r="AC139" s="13" t="str">
        <f>IF(ISTEXT(VLOOKUP($A139,'Incurred Real 2022$'!$A$25:$AC$426,'Incurred Real 2022$'!AC$1,FALSE)),"",(VLOOKUP($A139,'Incurred Real 2022$'!$A$25:$AC$426,'Incurred Real 2022$'!AC$1,FALSE))*CA139*Incurred_Nominal!AC$15)</f>
        <v/>
      </c>
      <c r="AD139" s="232">
        <f t="shared" si="33"/>
        <v>1127916.32</v>
      </c>
      <c r="AE139" s="232">
        <f t="shared" si="34"/>
        <v>1127916.32</v>
      </c>
      <c r="AF139" s="239">
        <f t="shared" si="35"/>
        <v>1382849.6612131842</v>
      </c>
      <c r="AG139" s="237">
        <f t="shared" si="36"/>
        <v>1139224.4355417406</v>
      </c>
      <c r="AH139" s="240">
        <f t="shared" si="40"/>
        <v>1.2138518259183857</v>
      </c>
      <c r="AI139" s="234">
        <f>VLOOKUP($A139,Incurred_Real!$A$25:$AP$479,Incurred_Real!AI$1,FALSE)</f>
        <v>2019</v>
      </c>
      <c r="AJ139" s="235" t="str">
        <f>VLOOKUP($A139,Incurred_Real!$A$25:$AP$479,Incurred_Real!AJ$1,FALSE)</f>
        <v/>
      </c>
      <c r="AK139" s="236">
        <f>VLOOKUP($A139,Incurred_Real!$A$25:$AP$479,Incurred_Real!AK$1,FALSE)</f>
        <v>2019</v>
      </c>
      <c r="AL139" s="235" t="str">
        <f>VLOOKUP($A139,Incurred_Real!$A$25:$AP$479,Incurred_Real!AL$1,FALSE)</f>
        <v/>
      </c>
      <c r="AM139" s="237">
        <f>IF(AL139="Commissioned Extra","",(IF((AD139)=0,0,SUMPRODUCT($F$17:$U$17,F139:U139))+VLOOKUP($A139,Incurred_Real!$A$25:$BS$376,Incurred_Real!$AO$1,FALSE)))</f>
        <v>1228217.2267791794</v>
      </c>
      <c r="AN139" s="232" cm="1">
        <f t="array" ref="AN139">IF(ROUND(AE139,0)=0,0,LOOKUP(2,1/(F139:AC139&lt;&gt;""),F139:AC139))</f>
        <v>279053.78000000003</v>
      </c>
      <c r="AO139" s="232">
        <f t="shared" si="37"/>
        <v>0</v>
      </c>
      <c r="AP139" s="78"/>
      <c r="AQ139" s="20"/>
      <c r="AR139" s="245">
        <f>VLOOKUP($A139,Incurred_Real!$A$25:$CD$376,Incurred_Real!AR$1,FALSE)</f>
        <v>0</v>
      </c>
      <c r="AS139" s="246">
        <f>VLOOKUP($A139,Incurred_Real!$A$25:$CD$376,Incurred_Real!AS$1,FALSE)</f>
        <v>0</v>
      </c>
      <c r="AT139" s="246">
        <f>VLOOKUP($A139,Incurred_Real!$A$25:$CD$376,Incurred_Real!AT$1,FALSE)</f>
        <v>0</v>
      </c>
      <c r="AU139" s="246">
        <f>VLOOKUP($A139,Incurred_Real!$A$25:$CD$376,Incurred_Real!AU$1,FALSE)</f>
        <v>0</v>
      </c>
      <c r="AV139" s="246">
        <f>VLOOKUP($A139,Incurred_Real!$A$25:$CD$376,Incurred_Real!AV$1,FALSE)</f>
        <v>1</v>
      </c>
      <c r="AW139" s="246">
        <f>VLOOKUP($A139,Incurred_Real!$A$25:$CD$376,Incurred_Real!AW$1,FALSE)</f>
        <v>0</v>
      </c>
      <c r="AX139" s="246">
        <f>VLOOKUP($A139,Incurred_Real!$A$25:$CD$376,Incurred_Real!AX$1,FALSE)</f>
        <v>0</v>
      </c>
      <c r="AY139" s="246">
        <f>VLOOKUP($A139,Incurred_Real!$A$25:$CD$376,Incurred_Real!AY$1,FALSE)</f>
        <v>0</v>
      </c>
      <c r="AZ139" s="246">
        <f>VLOOKUP($A139,Incurred_Real!$A$25:$CD$376,Incurred_Real!AZ$1,FALSE)</f>
        <v>0</v>
      </c>
      <c r="BA139" s="246">
        <f>VLOOKUP($A139,Incurred_Real!$A$25:$CD$376,Incurred_Real!BA$1,FALSE)</f>
        <v>0</v>
      </c>
      <c r="BB139" s="246">
        <f>VLOOKUP($A139,Incurred_Real!$A$25:$CD$376,Incurred_Real!BB$1,FALSE)</f>
        <v>0</v>
      </c>
      <c r="BC139" s="246">
        <f>VLOOKUP($A139,Incurred_Real!$A$25:$CD$376,Incurred_Real!BC$1,FALSE)</f>
        <v>0</v>
      </c>
      <c r="BD139" s="246">
        <f>VLOOKUP($A139,Incurred_Real!$A$25:$CD$376,Incurred_Real!BD$1,FALSE)</f>
        <v>0</v>
      </c>
      <c r="BE139" s="246">
        <f>VLOOKUP($A139,Incurred_Real!$A$25:$CD$376,Incurred_Real!BE$1,FALSE)</f>
        <v>0</v>
      </c>
      <c r="BF139" s="246">
        <f>VLOOKUP($A139,Incurred_Real!$A$25:$CD$376,Incurred_Real!BF$1,FALSE)</f>
        <v>0</v>
      </c>
      <c r="BG139" s="246">
        <f>VLOOKUP($A139,Incurred_Real!$A$25:$CD$376,Incurred_Real!BG$1,FALSE)</f>
        <v>0</v>
      </c>
      <c r="BH139" s="246">
        <f>VLOOKUP($A139,Incurred_Real!$A$25:$CD$376,Incurred_Real!BH$1,FALSE)</f>
        <v>0</v>
      </c>
      <c r="BI139" s="246">
        <f>VLOOKUP($A139,Incurred_Real!$A$25:$CD$376,Incurred_Real!BI$1,FALSE)</f>
        <v>0</v>
      </c>
      <c r="BJ139" s="246">
        <f>VLOOKUP($A139,Incurred_Real!$A$25:$CD$376,Incurred_Real!BJ$1,FALSE)</f>
        <v>0</v>
      </c>
      <c r="BK139" s="246">
        <f>VLOOKUP($A139,Incurred_Real!$A$25:$CD$376,Incurred_Real!BK$1,FALSE)</f>
        <v>0</v>
      </c>
      <c r="BL139" s="246">
        <f>VLOOKUP($A139,Incurred_Real!$A$25:$CD$376,Incurred_Real!BL$1,FALSE)</f>
        <v>0</v>
      </c>
      <c r="BM139" s="246">
        <f>VLOOKUP($A139,Incurred_Real!$A$25:$CD$376,Incurred_Real!BM$1,FALSE)</f>
        <v>0</v>
      </c>
      <c r="BN139" s="246">
        <f>VLOOKUP($A139,Incurred_Real!$A$25:$CD$376,Incurred_Real!BN$1,FALSE)</f>
        <v>0</v>
      </c>
      <c r="BO139" s="246">
        <f>VLOOKUP($A139,Incurred_Real!$A$25:$CD$376,Incurred_Real!BO$1,FALSE)</f>
        <v>0</v>
      </c>
      <c r="BP139" s="246">
        <f>VLOOKUP($A139,Incurred_Real!$A$25:$CD$376,Incurred_Real!BP$1,FALSE)</f>
        <v>0</v>
      </c>
      <c r="BQ139" s="246">
        <f>VLOOKUP($A139,Incurred_Real!$A$25:$CD$376,Incurred_Real!BQ$1,FALSE)</f>
        <v>0</v>
      </c>
      <c r="BR139" s="246">
        <f>VLOOKUP($A139,Incurred_Real!$A$25:$CD$376,Incurred_Real!BR$1,FALSE)</f>
        <v>0</v>
      </c>
      <c r="BS139" s="254">
        <f t="shared" si="38"/>
        <v>1</v>
      </c>
      <c r="BT139" s="249">
        <f>1+IF(ISNA(VLOOKUP($A139,'Project labour content'!$A$7:$D$255,'Project labour content'!$D$1,FALSE)),VLOOKUP($D139,'Project labour content'!$F$6:$G$15,'Project labour content'!$G$1,FALSE),VLOOKUP($A139,'Project labour content'!$A$7:$D$255,'Project labour content'!$D$1,FALSE))*LabEsc22*1</f>
        <v>1.0024480115846353</v>
      </c>
      <c r="BU139" s="249">
        <f>1+IF(ISNA(VLOOKUP($A139,'Project labour content'!$A$7:$D$255,'Project labour content'!$D$1,FALSE)),VLOOKUP($D139,'Project labour content'!$F$6:$G$15,'Project labour content'!$G$1,FALSE),VLOOKUP($A139,'Project labour content'!$A$7:$D$255,'Project labour content'!$D$1,FALSE))*LabEsc23*1</f>
        <v>1.0049077736248768</v>
      </c>
      <c r="BV139" s="249">
        <f>1+IF(ISNA(VLOOKUP($A139,'Project labour content'!$A$7:$D$255,'Project labour content'!$D$1,FALSE)),VLOOKUP($D139,'Project labour content'!$F$6:$G$15,'Project labour content'!$G$1,FALSE),VLOOKUP($A139,'Project labour content'!$A$7:$D$255,'Project labour content'!$D$1,FALSE))*LabEsc24*1</f>
        <v>1.0072248694667842</v>
      </c>
      <c r="BW139" s="249">
        <f>1+IF(ISNA(VLOOKUP($A139,'Project labour content'!$A$7:$D$255,'Project labour content'!$D$1,FALSE)),VLOOKUP($D139,'Project labour content'!$F$6:$G$15,'Project labour content'!$G$1,FALSE),VLOOKUP($A139,'Project labour content'!$A$7:$D$255,'Project labour content'!$D$1,FALSE))*LabEsc25*1</f>
        <v>1.0103282331643793</v>
      </c>
      <c r="BX139" s="249">
        <f>1+IF(ISNA(VLOOKUP($A139,'Project labour content'!$A$7:$D$255,'Project labour content'!$D$1,FALSE)),VLOOKUP($D139,'Project labour content'!$F$6:$G$15,'Project labour content'!$G$1,FALSE),VLOOKUP($A139,'Project labour content'!$A$7:$D$255,'Project labour content'!$D$1,FALSE))*LabEsc26*1</f>
        <v>1.0137103823674747</v>
      </c>
      <c r="BY139" s="249">
        <f>1+IF(ISNA(VLOOKUP($A139,'Project labour content'!$A$7:$D$255,'Project labour content'!$D$1,FALSE)),VLOOKUP($D139,'Project labour content'!$F$6:$G$15,'Project labour content'!$G$1,FALSE),VLOOKUP($A139,'Project labour content'!$A$7:$D$255,'Project labour content'!$D$1,FALSE))*LabEsc27*1</f>
        <v>1.0158052335508072</v>
      </c>
      <c r="BZ139" s="249">
        <f>1+IF(ISNA(VLOOKUP($A139,'Project labour content'!$A$7:$D$255,'Project labour content'!$D$1,FALSE)),VLOOKUP($D139,'Project labour content'!$F$6:$G$15,'Project labour content'!$G$1,FALSE),VLOOKUP($A139,'Project labour content'!$A$7:$D$255,'Project labour content'!$D$1,FALSE))*LabEsc28*1</f>
        <v>1.0173826564918567</v>
      </c>
      <c r="CA139" s="249">
        <f>1+IF(ISNA(VLOOKUP($A139,'Project labour content'!$A$7:$D$255,'Project labour content'!$D$1,FALSE)),VLOOKUP($D139,'Project labour content'!$F$6:$G$15,'Project labour content'!$G$1,FALSE),VLOOKUP($A139,'Project labour content'!$A$7:$D$255,'Project labour content'!$D$1,FALSE))*LabEsc29*1</f>
        <v>1.0199141048276528</v>
      </c>
      <c r="CB139" s="250" t="str">
        <f>IF(ISNA(VLOOKUP($A139,'Project labour content'!$A$7:$D$255,'Project labour content'!$D$1,FALSE)),"Category","Project")</f>
        <v>Category</v>
      </c>
      <c r="CD139" s="247" t="str">
        <f t="shared" si="39"/>
        <v>12004</v>
      </c>
    </row>
    <row r="140" spans="1:82" x14ac:dyDescent="0.15">
      <c r="A140" s="11" t="s">
        <v>208</v>
      </c>
      <c r="B140" s="11" t="str">
        <f>VLOOKUP($A140,'Incurred Real 2022$'!$A$25:$AC$426,'Incurred Real 2022$'!B$1,FALSE)</f>
        <v>IT Storage and Compute Hardware Refresh 2019-20</v>
      </c>
      <c r="C140" s="11" t="str">
        <f>VLOOKUP($A140,'Incurred Real 2022$'!$A$25:$AC$426,'Incurred Real 2022$'!C$1,FALSE)</f>
        <v>ExAnte</v>
      </c>
      <c r="D140" s="11" t="str">
        <f>VLOOKUP($A140,'Incurred Real 2022$'!$A$25:$AC$426,'Incurred Real 2022$'!D$1,FALSE)</f>
        <v>Information Technology</v>
      </c>
      <c r="E140" s="11" t="str">
        <f>VLOOKUP($A140,'Incurred Real 2022$'!$A$25:$AC$426,'Incurred Real 2022$'!E$1,FALSE)</f>
        <v>Closed</v>
      </c>
      <c r="F140" s="105" t="str">
        <f>IF(VLOOKUP($A140,'Incurred Real 2022$'!$A$25:$AC$426,'Incurred Real 2022$'!F$1,FALSE)=0,"",VLOOKUP($A140,'Incurred Real 2022$'!$A$25:$AC$426,'Incurred Real 2022$'!F$1,FALSE))</f>
        <v/>
      </c>
      <c r="G140" s="105" t="str">
        <f>IF(VLOOKUP($A140,'Incurred Real 2022$'!$A$25:$AC$426,'Incurred Real 2022$'!G$1,FALSE)=0,"",VLOOKUP($A140,'Incurred Real 2022$'!$A$25:$AC$426,'Incurred Real 2022$'!G$1,FALSE))</f>
        <v/>
      </c>
      <c r="H140" s="105" t="str">
        <f>IF(VLOOKUP($A140,'Incurred Real 2022$'!$A$25:$AC$426,'Incurred Real 2022$'!H$1,FALSE)=0,"",VLOOKUP($A140,'Incurred Real 2022$'!$A$25:$AC$426,'Incurred Real 2022$'!H$1,FALSE))</f>
        <v/>
      </c>
      <c r="I140" s="105" t="str">
        <f>IF(VLOOKUP($A140,'Incurred Real 2022$'!$A$25:$AC$426,'Incurred Real 2022$'!I$1,FALSE)=0,"",VLOOKUP($A140,'Incurred Real 2022$'!$A$25:$AC$426,'Incurred Real 2022$'!I$1,FALSE))</f>
        <v/>
      </c>
      <c r="J140" s="105" t="str">
        <f>IF(VLOOKUP($A140,'Incurred Real 2022$'!$A$25:$AC$426,'Incurred Real 2022$'!J$1,FALSE)=0,"",VLOOKUP($A140,'Incurred Real 2022$'!$A$25:$AC$426,'Incurred Real 2022$'!J$1,FALSE))</f>
        <v/>
      </c>
      <c r="K140" s="105" t="str">
        <f>IF(VLOOKUP($A140,'Incurred Real 2022$'!$A$25:$AC$426,'Incurred Real 2022$'!K$1,FALSE)=0,"",VLOOKUP($A140,'Incurred Real 2022$'!$A$25:$AC$426,'Incurred Real 2022$'!K$1,FALSE))</f>
        <v/>
      </c>
      <c r="L140" s="105" t="str">
        <f>IF(VLOOKUP($A140,'Incurred Real 2022$'!$A$25:$AC$426,'Incurred Real 2022$'!L$1,FALSE)=0,"",VLOOKUP($A140,'Incurred Real 2022$'!$A$25:$AC$426,'Incurred Real 2022$'!L$1,FALSE))</f>
        <v/>
      </c>
      <c r="M140" s="105" t="str">
        <f>IF(VLOOKUP($A140,'Incurred Real 2022$'!$A$25:$AC$426,'Incurred Real 2022$'!M$1,FALSE)=0,"",VLOOKUP($A140,'Incurred Real 2022$'!$A$25:$AC$426,'Incurred Real 2022$'!M$1,FALSE))</f>
        <v/>
      </c>
      <c r="N140" s="105" t="str">
        <f>IF(VLOOKUP($A140,'Incurred Real 2022$'!$A$25:$AC$426,'Incurred Real 2022$'!N$1,FALSE)=0,"",VLOOKUP($A140,'Incurred Real 2022$'!$A$25:$AC$426,'Incurred Real 2022$'!N$1,FALSE))</f>
        <v/>
      </c>
      <c r="O140" s="105" t="str">
        <f>IF(VLOOKUP($A140,'Incurred Real 2022$'!$A$25:$AC$426,'Incurred Real 2022$'!O$1,FALSE)=0,"",VLOOKUP($A140,'Incurred Real 2022$'!$A$25:$AC$426,'Incurred Real 2022$'!O$1,FALSE))</f>
        <v/>
      </c>
      <c r="P140" s="105" t="str">
        <f>IF(VLOOKUP($A140,'Incurred Real 2022$'!$A$25:$AC$426,'Incurred Real 2022$'!P$1,FALSE)=0,"",VLOOKUP($A140,'Incurred Real 2022$'!$A$25:$AC$426,'Incurred Real 2022$'!P$1,FALSE))</f>
        <v/>
      </c>
      <c r="Q140" s="105" t="str">
        <f>IF(VLOOKUP($A140,'Incurred Real 2022$'!$A$25:$AC$426,'Incurred Real 2022$'!Q$1,FALSE)=0,"",VLOOKUP($A140,'Incurred Real 2022$'!$A$25:$AC$426,'Incurred Real 2022$'!Q$1,FALSE))</f>
        <v/>
      </c>
      <c r="R140" s="105">
        <f>IF(VLOOKUP($A140,'Incurred Real 2022$'!$A$25:$AC$426,'Incurred Real 2022$'!R$1,FALSE)=0,"",VLOOKUP($A140,'Incurred Real 2022$'!$A$25:$AC$426,'Incurred Real 2022$'!R$1,FALSE))</f>
        <v>2235760.88</v>
      </c>
      <c r="S140" s="105">
        <f>IF(VLOOKUP($A140,'Incurred Real 2022$'!$A$25:$AC$426,'Incurred Real 2022$'!S$1,FALSE)=0,"",VLOOKUP($A140,'Incurred Real 2022$'!$A$25:$AC$426,'Incurred Real 2022$'!S$1,FALSE))</f>
        <v>366329.8</v>
      </c>
      <c r="T140" s="105">
        <f>IF(VLOOKUP($A140,'Incurred Real 2022$'!$A$25:$AC$426,'Incurred Real 2022$'!T$1,FALSE)=0,"",VLOOKUP($A140,'Incurred Real 2022$'!$A$25:$AC$426,'Incurred Real 2022$'!T$1,FALSE))</f>
        <v>26248.41</v>
      </c>
      <c r="U140" s="105" t="str">
        <f>IF(VLOOKUP($A140,'Incurred Real 2022$'!$A$25:$AC$426,'Incurred Real 2022$'!U$1,FALSE)=0,"",VLOOKUP($A140,'Incurred Real 2022$'!$A$25:$AC$426,'Incurred Real 2022$'!U$1,FALSE))</f>
        <v/>
      </c>
      <c r="V140" s="13" t="str">
        <f>IF(ISTEXT(VLOOKUP($A140,'Incurred Real 2022$'!$A$25:$AC$426,'Incurred Real 2022$'!V$1,FALSE)),"",(VLOOKUP($A140,'Incurred Real 2022$'!$A$25:$AC$426,'Incurred Real 2022$'!V$1,FALSE))*BT140*Incurred_Nominal!V$15)</f>
        <v/>
      </c>
      <c r="W140" s="13" t="str">
        <f>IF(ISTEXT(VLOOKUP($A140,'Incurred Real 2022$'!$A$25:$AC$426,'Incurred Real 2022$'!W$1,FALSE)),"",(VLOOKUP($A140,'Incurred Real 2022$'!$A$25:$AC$426,'Incurred Real 2022$'!W$1,FALSE))*BU140*Incurred_Nominal!W$15)</f>
        <v/>
      </c>
      <c r="X140" s="13" t="str">
        <f>IF(ISTEXT(VLOOKUP($A140,'Incurred Real 2022$'!$A$25:$AC$426,'Incurred Real 2022$'!X$1,FALSE)),"",(VLOOKUP($A140,'Incurred Real 2022$'!$A$25:$AC$426,'Incurred Real 2022$'!X$1,FALSE))*BV140*Incurred_Nominal!X$15)</f>
        <v/>
      </c>
      <c r="Y140" s="13" t="str">
        <f>IF(ISTEXT(VLOOKUP($A140,'Incurred Real 2022$'!$A$25:$AC$426,'Incurred Real 2022$'!Y$1,FALSE)),"",(VLOOKUP($A140,'Incurred Real 2022$'!$A$25:$AC$426,'Incurred Real 2022$'!Y$1,FALSE))*BW140*Incurred_Nominal!Y$15)</f>
        <v/>
      </c>
      <c r="Z140" s="13" t="str">
        <f>IF(ISTEXT(VLOOKUP($A140,'Incurred Real 2022$'!$A$25:$AC$426,'Incurred Real 2022$'!Z$1,FALSE)),"",(VLOOKUP($A140,'Incurred Real 2022$'!$A$25:$AC$426,'Incurred Real 2022$'!Z$1,FALSE))*BX140*Incurred_Nominal!Z$15)</f>
        <v/>
      </c>
      <c r="AA140" s="13" t="str">
        <f>IF(ISTEXT(VLOOKUP($A140,'Incurred Real 2022$'!$A$25:$AC$426,'Incurred Real 2022$'!AA$1,FALSE)),"",(VLOOKUP($A140,'Incurred Real 2022$'!$A$25:$AC$426,'Incurred Real 2022$'!AA$1,FALSE))*BY140*Incurred_Nominal!AA$15)</f>
        <v/>
      </c>
      <c r="AB140" s="13" t="str">
        <f>IF(ISTEXT(VLOOKUP($A140,'Incurred Real 2022$'!$A$25:$AC$426,'Incurred Real 2022$'!AB$1,FALSE)),"",(VLOOKUP($A140,'Incurred Real 2022$'!$A$25:$AC$426,'Incurred Real 2022$'!AB$1,FALSE))*BZ140*Incurred_Nominal!AB$15)</f>
        <v/>
      </c>
      <c r="AC140" s="13" t="str">
        <f>IF(ISTEXT(VLOOKUP($A140,'Incurred Real 2022$'!$A$25:$AC$426,'Incurred Real 2022$'!AC$1,FALSE)),"",(VLOOKUP($A140,'Incurred Real 2022$'!$A$25:$AC$426,'Incurred Real 2022$'!AC$1,FALSE))*CA140*Incurred_Nominal!AC$15)</f>
        <v/>
      </c>
      <c r="AD140" s="232">
        <f t="shared" si="33"/>
        <v>2628339.09</v>
      </c>
      <c r="AE140" s="232">
        <f t="shared" si="34"/>
        <v>2628339.09</v>
      </c>
      <c r="AF140" s="239">
        <f t="shared" si="35"/>
        <v>3225991.353080763</v>
      </c>
      <c r="AG140" s="237">
        <f t="shared" si="36"/>
        <v>2706562.165920191</v>
      </c>
      <c r="AH140" s="240">
        <f t="shared" si="40"/>
        <v>1.1919147447270895</v>
      </c>
      <c r="AI140" s="234">
        <f>VLOOKUP($A140,Incurred_Real!$A$25:$AP$479,Incurred_Real!AI$1,FALSE)</f>
        <v>2020</v>
      </c>
      <c r="AJ140" s="235" t="str">
        <f>VLOOKUP($A140,Incurred_Real!$A$25:$AP$479,Incurred_Real!AJ$1,FALSE)</f>
        <v/>
      </c>
      <c r="AK140" s="236">
        <f>VLOOKUP($A140,Incurred_Real!$A$25:$AP$479,Incurred_Real!AK$1,FALSE)</f>
        <v>2020</v>
      </c>
      <c r="AL140" s="235" t="str">
        <f>VLOOKUP($A140,Incurred_Real!$A$25:$AP$479,Incurred_Real!AL$1,FALSE)</f>
        <v/>
      </c>
      <c r="AM140" s="237">
        <f>IF(AL140="Commissioned Extra","",(IF((AD140)=0,0,SUMPRODUCT($F$17:$U$17,F140:U140))+VLOOKUP($A140,Incurred_Real!$A$25:$BS$376,Incurred_Real!$AO$1,FALSE)))</f>
        <v>2865255.9019455407</v>
      </c>
      <c r="AN140" s="232" cm="1">
        <f t="array" ref="AN140">IF(ROUND(AE140,0)=0,0,LOOKUP(2,1/(F140:AC140&lt;&gt;""),F140:AC140))</f>
        <v>26248.41</v>
      </c>
      <c r="AO140" s="232">
        <f t="shared" si="37"/>
        <v>0</v>
      </c>
      <c r="AP140" s="78"/>
      <c r="AQ140" s="20"/>
      <c r="AR140" s="245">
        <f>VLOOKUP($A140,Incurred_Real!$A$25:$CD$376,Incurred_Real!AR$1,FALSE)</f>
        <v>0</v>
      </c>
      <c r="AS140" s="246">
        <f>VLOOKUP($A140,Incurred_Real!$A$25:$CD$376,Incurred_Real!AS$1,FALSE)</f>
        <v>0</v>
      </c>
      <c r="AT140" s="246">
        <f>VLOOKUP($A140,Incurred_Real!$A$25:$CD$376,Incurred_Real!AT$1,FALSE)</f>
        <v>0</v>
      </c>
      <c r="AU140" s="246">
        <f>VLOOKUP($A140,Incurred_Real!$A$25:$CD$376,Incurred_Real!AU$1,FALSE)</f>
        <v>0</v>
      </c>
      <c r="AV140" s="246">
        <f>VLOOKUP($A140,Incurred_Real!$A$25:$CD$376,Incurred_Real!AV$1,FALSE)</f>
        <v>1</v>
      </c>
      <c r="AW140" s="246">
        <f>VLOOKUP($A140,Incurred_Real!$A$25:$CD$376,Incurred_Real!AW$1,FALSE)</f>
        <v>0</v>
      </c>
      <c r="AX140" s="246">
        <f>VLOOKUP($A140,Incurred_Real!$A$25:$CD$376,Incurred_Real!AX$1,FALSE)</f>
        <v>0</v>
      </c>
      <c r="AY140" s="246">
        <f>VLOOKUP($A140,Incurred_Real!$A$25:$CD$376,Incurred_Real!AY$1,FALSE)</f>
        <v>0</v>
      </c>
      <c r="AZ140" s="246">
        <f>VLOOKUP($A140,Incurred_Real!$A$25:$CD$376,Incurred_Real!AZ$1,FALSE)</f>
        <v>0</v>
      </c>
      <c r="BA140" s="246">
        <f>VLOOKUP($A140,Incurred_Real!$A$25:$CD$376,Incurred_Real!BA$1,FALSE)</f>
        <v>0</v>
      </c>
      <c r="BB140" s="246">
        <f>VLOOKUP($A140,Incurred_Real!$A$25:$CD$376,Incurred_Real!BB$1,FALSE)</f>
        <v>0</v>
      </c>
      <c r="BC140" s="246">
        <f>VLOOKUP($A140,Incurred_Real!$A$25:$CD$376,Incurred_Real!BC$1,FALSE)</f>
        <v>0</v>
      </c>
      <c r="BD140" s="246">
        <f>VLOOKUP($A140,Incurred_Real!$A$25:$CD$376,Incurred_Real!BD$1,FALSE)</f>
        <v>0</v>
      </c>
      <c r="BE140" s="246">
        <f>VLOOKUP($A140,Incurred_Real!$A$25:$CD$376,Incurred_Real!BE$1,FALSE)</f>
        <v>0</v>
      </c>
      <c r="BF140" s="246">
        <f>VLOOKUP($A140,Incurred_Real!$A$25:$CD$376,Incurred_Real!BF$1,FALSE)</f>
        <v>0</v>
      </c>
      <c r="BG140" s="246">
        <f>VLOOKUP($A140,Incurred_Real!$A$25:$CD$376,Incurred_Real!BG$1,FALSE)</f>
        <v>0</v>
      </c>
      <c r="BH140" s="246">
        <f>VLOOKUP($A140,Incurred_Real!$A$25:$CD$376,Incurred_Real!BH$1,FALSE)</f>
        <v>0</v>
      </c>
      <c r="BI140" s="246">
        <f>VLOOKUP($A140,Incurred_Real!$A$25:$CD$376,Incurred_Real!BI$1,FALSE)</f>
        <v>0</v>
      </c>
      <c r="BJ140" s="246">
        <f>VLOOKUP($A140,Incurred_Real!$A$25:$CD$376,Incurred_Real!BJ$1,FALSE)</f>
        <v>0</v>
      </c>
      <c r="BK140" s="246">
        <f>VLOOKUP($A140,Incurred_Real!$A$25:$CD$376,Incurred_Real!BK$1,FALSE)</f>
        <v>0</v>
      </c>
      <c r="BL140" s="246">
        <f>VLOOKUP($A140,Incurred_Real!$A$25:$CD$376,Incurred_Real!BL$1,FALSE)</f>
        <v>0</v>
      </c>
      <c r="BM140" s="246">
        <f>VLOOKUP($A140,Incurred_Real!$A$25:$CD$376,Incurred_Real!BM$1,FALSE)</f>
        <v>0</v>
      </c>
      <c r="BN140" s="246">
        <f>VLOOKUP($A140,Incurred_Real!$A$25:$CD$376,Incurred_Real!BN$1,FALSE)</f>
        <v>0</v>
      </c>
      <c r="BO140" s="246">
        <f>VLOOKUP($A140,Incurred_Real!$A$25:$CD$376,Incurred_Real!BO$1,FALSE)</f>
        <v>0</v>
      </c>
      <c r="BP140" s="246">
        <f>VLOOKUP($A140,Incurred_Real!$A$25:$CD$376,Incurred_Real!BP$1,FALSE)</f>
        <v>0</v>
      </c>
      <c r="BQ140" s="246">
        <f>VLOOKUP($A140,Incurred_Real!$A$25:$CD$376,Incurred_Real!BQ$1,FALSE)</f>
        <v>0</v>
      </c>
      <c r="BR140" s="246">
        <f>VLOOKUP($A140,Incurred_Real!$A$25:$CD$376,Incurred_Real!BR$1,FALSE)</f>
        <v>0</v>
      </c>
      <c r="BS140" s="254">
        <f t="shared" si="38"/>
        <v>1</v>
      </c>
      <c r="BT140" s="249">
        <f>1+IF(ISNA(VLOOKUP($A140,'Project labour content'!$A$7:$D$255,'Project labour content'!$D$1,FALSE)),VLOOKUP($D140,'Project labour content'!$F$6:$G$15,'Project labour content'!$G$1,FALSE),VLOOKUP($A140,'Project labour content'!$A$7:$D$255,'Project labour content'!$D$1,FALSE))*LabEsc22*1</f>
        <v>1.0024480115846353</v>
      </c>
      <c r="BU140" s="249">
        <f>1+IF(ISNA(VLOOKUP($A140,'Project labour content'!$A$7:$D$255,'Project labour content'!$D$1,FALSE)),VLOOKUP($D140,'Project labour content'!$F$6:$G$15,'Project labour content'!$G$1,FALSE),VLOOKUP($A140,'Project labour content'!$A$7:$D$255,'Project labour content'!$D$1,FALSE))*LabEsc23*1</f>
        <v>1.0049077736248768</v>
      </c>
      <c r="BV140" s="249">
        <f>1+IF(ISNA(VLOOKUP($A140,'Project labour content'!$A$7:$D$255,'Project labour content'!$D$1,FALSE)),VLOOKUP($D140,'Project labour content'!$F$6:$G$15,'Project labour content'!$G$1,FALSE),VLOOKUP($A140,'Project labour content'!$A$7:$D$255,'Project labour content'!$D$1,FALSE))*LabEsc24*1</f>
        <v>1.0072248694667842</v>
      </c>
      <c r="BW140" s="249">
        <f>1+IF(ISNA(VLOOKUP($A140,'Project labour content'!$A$7:$D$255,'Project labour content'!$D$1,FALSE)),VLOOKUP($D140,'Project labour content'!$F$6:$G$15,'Project labour content'!$G$1,FALSE),VLOOKUP($A140,'Project labour content'!$A$7:$D$255,'Project labour content'!$D$1,FALSE))*LabEsc25*1</f>
        <v>1.0103282331643793</v>
      </c>
      <c r="BX140" s="249">
        <f>1+IF(ISNA(VLOOKUP($A140,'Project labour content'!$A$7:$D$255,'Project labour content'!$D$1,FALSE)),VLOOKUP($D140,'Project labour content'!$F$6:$G$15,'Project labour content'!$G$1,FALSE),VLOOKUP($A140,'Project labour content'!$A$7:$D$255,'Project labour content'!$D$1,FALSE))*LabEsc26*1</f>
        <v>1.0137103823674747</v>
      </c>
      <c r="BY140" s="249">
        <f>1+IF(ISNA(VLOOKUP($A140,'Project labour content'!$A$7:$D$255,'Project labour content'!$D$1,FALSE)),VLOOKUP($D140,'Project labour content'!$F$6:$G$15,'Project labour content'!$G$1,FALSE),VLOOKUP($A140,'Project labour content'!$A$7:$D$255,'Project labour content'!$D$1,FALSE))*LabEsc27*1</f>
        <v>1.0158052335508072</v>
      </c>
      <c r="BZ140" s="249">
        <f>1+IF(ISNA(VLOOKUP($A140,'Project labour content'!$A$7:$D$255,'Project labour content'!$D$1,FALSE)),VLOOKUP($D140,'Project labour content'!$F$6:$G$15,'Project labour content'!$G$1,FALSE),VLOOKUP($A140,'Project labour content'!$A$7:$D$255,'Project labour content'!$D$1,FALSE))*LabEsc28*1</f>
        <v>1.0173826564918567</v>
      </c>
      <c r="CA140" s="249">
        <f>1+IF(ISNA(VLOOKUP($A140,'Project labour content'!$A$7:$D$255,'Project labour content'!$D$1,FALSE)),VLOOKUP($D140,'Project labour content'!$F$6:$G$15,'Project labour content'!$G$1,FALSE),VLOOKUP($A140,'Project labour content'!$A$7:$D$255,'Project labour content'!$D$1,FALSE))*LabEsc29*1</f>
        <v>1.0199141048276528</v>
      </c>
      <c r="CB140" s="250" t="str">
        <f>IF(ISNA(VLOOKUP($A140,'Project labour content'!$A$7:$D$255,'Project labour content'!$D$1,FALSE)),"Category","Project")</f>
        <v>Category</v>
      </c>
      <c r="CD140" s="247" t="str">
        <f t="shared" si="39"/>
        <v>12005</v>
      </c>
    </row>
    <row r="141" spans="1:82" x14ac:dyDescent="0.15">
      <c r="A141" s="11" t="s">
        <v>210</v>
      </c>
      <c r="B141" s="11" t="str">
        <f>VLOOKUP($A141,'Incurred Real 2022$'!$A$25:$AC$426,'Incurred Real 2022$'!B$1,FALSE)</f>
        <v>Project and Portfolio Mgmt Systems Refresh 21-22</v>
      </c>
      <c r="C141" s="11" t="str">
        <f>VLOOKUP($A141,'Incurred Real 2022$'!$A$25:$AC$426,'Incurred Real 2022$'!C$1,FALSE)</f>
        <v>ExAnte</v>
      </c>
      <c r="D141" s="11" t="str">
        <f>VLOOKUP($A141,'Incurred Real 2022$'!$A$25:$AC$426,'Incurred Real 2022$'!D$1,FALSE)</f>
        <v>Information Technology</v>
      </c>
      <c r="E141" s="11" t="str">
        <f>VLOOKUP($A141,'Incurred Real 2022$'!$A$25:$AC$426,'Incurred Real 2022$'!E$1,FALSE)</f>
        <v>Potential</v>
      </c>
      <c r="F141" s="105" t="str">
        <f>IF(VLOOKUP($A141,'Incurred Real 2022$'!$A$25:$AC$426,'Incurred Real 2022$'!F$1,FALSE)=0,"",VLOOKUP($A141,'Incurred Real 2022$'!$A$25:$AC$426,'Incurred Real 2022$'!F$1,FALSE))</f>
        <v/>
      </c>
      <c r="G141" s="105" t="str">
        <f>IF(VLOOKUP($A141,'Incurred Real 2022$'!$A$25:$AC$426,'Incurred Real 2022$'!G$1,FALSE)=0,"",VLOOKUP($A141,'Incurred Real 2022$'!$A$25:$AC$426,'Incurred Real 2022$'!G$1,FALSE))</f>
        <v/>
      </c>
      <c r="H141" s="105" t="str">
        <f>IF(VLOOKUP($A141,'Incurred Real 2022$'!$A$25:$AC$426,'Incurred Real 2022$'!H$1,FALSE)=0,"",VLOOKUP($A141,'Incurred Real 2022$'!$A$25:$AC$426,'Incurred Real 2022$'!H$1,FALSE))</f>
        <v/>
      </c>
      <c r="I141" s="105" t="str">
        <f>IF(VLOOKUP($A141,'Incurred Real 2022$'!$A$25:$AC$426,'Incurred Real 2022$'!I$1,FALSE)=0,"",VLOOKUP($A141,'Incurred Real 2022$'!$A$25:$AC$426,'Incurred Real 2022$'!I$1,FALSE))</f>
        <v/>
      </c>
      <c r="J141" s="105" t="str">
        <f>IF(VLOOKUP($A141,'Incurred Real 2022$'!$A$25:$AC$426,'Incurred Real 2022$'!J$1,FALSE)=0,"",VLOOKUP($A141,'Incurred Real 2022$'!$A$25:$AC$426,'Incurred Real 2022$'!J$1,FALSE))</f>
        <v/>
      </c>
      <c r="K141" s="105" t="str">
        <f>IF(VLOOKUP($A141,'Incurred Real 2022$'!$A$25:$AC$426,'Incurred Real 2022$'!K$1,FALSE)=0,"",VLOOKUP($A141,'Incurred Real 2022$'!$A$25:$AC$426,'Incurred Real 2022$'!K$1,FALSE))</f>
        <v/>
      </c>
      <c r="L141" s="105" t="str">
        <f>IF(VLOOKUP($A141,'Incurred Real 2022$'!$A$25:$AC$426,'Incurred Real 2022$'!L$1,FALSE)=0,"",VLOOKUP($A141,'Incurred Real 2022$'!$A$25:$AC$426,'Incurred Real 2022$'!L$1,FALSE))</f>
        <v/>
      </c>
      <c r="M141" s="105" t="str">
        <f>IF(VLOOKUP($A141,'Incurred Real 2022$'!$A$25:$AC$426,'Incurred Real 2022$'!M$1,FALSE)=0,"",VLOOKUP($A141,'Incurred Real 2022$'!$A$25:$AC$426,'Incurred Real 2022$'!M$1,FALSE))</f>
        <v/>
      </c>
      <c r="N141" s="105" t="str">
        <f>IF(VLOOKUP($A141,'Incurred Real 2022$'!$A$25:$AC$426,'Incurred Real 2022$'!N$1,FALSE)=0,"",VLOOKUP($A141,'Incurred Real 2022$'!$A$25:$AC$426,'Incurred Real 2022$'!N$1,FALSE))</f>
        <v/>
      </c>
      <c r="O141" s="105" t="str">
        <f>IF(VLOOKUP($A141,'Incurred Real 2022$'!$A$25:$AC$426,'Incurred Real 2022$'!O$1,FALSE)=0,"",VLOOKUP($A141,'Incurred Real 2022$'!$A$25:$AC$426,'Incurred Real 2022$'!O$1,FALSE))</f>
        <v/>
      </c>
      <c r="P141" s="105" t="str">
        <f>IF(VLOOKUP($A141,'Incurred Real 2022$'!$A$25:$AC$426,'Incurred Real 2022$'!P$1,FALSE)=0,"",VLOOKUP($A141,'Incurred Real 2022$'!$A$25:$AC$426,'Incurred Real 2022$'!P$1,FALSE))</f>
        <v/>
      </c>
      <c r="Q141" s="105" t="str">
        <f>IF(VLOOKUP($A141,'Incurred Real 2022$'!$A$25:$AC$426,'Incurred Real 2022$'!Q$1,FALSE)=0,"",VLOOKUP($A141,'Incurred Real 2022$'!$A$25:$AC$426,'Incurred Real 2022$'!Q$1,FALSE))</f>
        <v/>
      </c>
      <c r="R141" s="105" t="str">
        <f>IF(VLOOKUP($A141,'Incurred Real 2022$'!$A$25:$AC$426,'Incurred Real 2022$'!R$1,FALSE)=0,"",VLOOKUP($A141,'Incurred Real 2022$'!$A$25:$AC$426,'Incurred Real 2022$'!R$1,FALSE))</f>
        <v/>
      </c>
      <c r="S141" s="105" t="str">
        <f>IF(VLOOKUP($A141,'Incurred Real 2022$'!$A$25:$AC$426,'Incurred Real 2022$'!S$1,FALSE)=0,"",VLOOKUP($A141,'Incurred Real 2022$'!$A$25:$AC$426,'Incurred Real 2022$'!S$1,FALSE))</f>
        <v/>
      </c>
      <c r="T141" s="105" t="str">
        <f>IF(VLOOKUP($A141,'Incurred Real 2022$'!$A$25:$AC$426,'Incurred Real 2022$'!T$1,FALSE)=0,"",VLOOKUP($A141,'Incurred Real 2022$'!$A$25:$AC$426,'Incurred Real 2022$'!T$1,FALSE))</f>
        <v/>
      </c>
      <c r="U141" s="105" t="str">
        <f>IF(VLOOKUP($A141,'Incurred Real 2022$'!$A$25:$AC$426,'Incurred Real 2022$'!U$1,FALSE)=0,"",VLOOKUP($A141,'Incurred Real 2022$'!$A$25:$AC$426,'Incurred Real 2022$'!U$1,FALSE))</f>
        <v/>
      </c>
      <c r="V141" s="13">
        <f>IF(ISTEXT(VLOOKUP($A141,'Incurred Real 2022$'!$A$25:$AC$426,'Incurred Real 2022$'!V$1,FALSE)),"",(VLOOKUP($A141,'Incurred Real 2022$'!$A$25:$AC$426,'Incurred Real 2022$'!V$1,FALSE))*BT141*Incurred_Nominal!V$15)</f>
        <v>123409.01154301218</v>
      </c>
      <c r="W141" s="13">
        <f>IF(ISTEXT(VLOOKUP($A141,'Incurred Real 2022$'!$A$25:$AC$426,'Incurred Real 2022$'!W$1,FALSE)),"",(VLOOKUP($A141,'Incurred Real 2022$'!$A$25:$AC$426,'Incurred Real 2022$'!W$1,FALSE))*BU141*Incurred_Nominal!W$15)</f>
        <v>396493.58669821278</v>
      </c>
      <c r="X141" s="13" t="str">
        <f>IF(ISTEXT(VLOOKUP($A141,'Incurred Real 2022$'!$A$25:$AC$426,'Incurred Real 2022$'!X$1,FALSE)),"",(VLOOKUP($A141,'Incurred Real 2022$'!$A$25:$AC$426,'Incurred Real 2022$'!X$1,FALSE))*BV141*Incurred_Nominal!X$15)</f>
        <v/>
      </c>
      <c r="Y141" s="13" t="str">
        <f>IF(ISTEXT(VLOOKUP($A141,'Incurred Real 2022$'!$A$25:$AC$426,'Incurred Real 2022$'!Y$1,FALSE)),"",(VLOOKUP($A141,'Incurred Real 2022$'!$A$25:$AC$426,'Incurred Real 2022$'!Y$1,FALSE))*BW141*Incurred_Nominal!Y$15)</f>
        <v/>
      </c>
      <c r="Z141" s="13" t="str">
        <f>IF(ISTEXT(VLOOKUP($A141,'Incurred Real 2022$'!$A$25:$AC$426,'Incurred Real 2022$'!Z$1,FALSE)),"",(VLOOKUP($A141,'Incurred Real 2022$'!$A$25:$AC$426,'Incurred Real 2022$'!Z$1,FALSE))*BX141*Incurred_Nominal!Z$15)</f>
        <v/>
      </c>
      <c r="AA141" s="13" t="str">
        <f>IF(ISTEXT(VLOOKUP($A141,'Incurred Real 2022$'!$A$25:$AC$426,'Incurred Real 2022$'!AA$1,FALSE)),"",(VLOOKUP($A141,'Incurred Real 2022$'!$A$25:$AC$426,'Incurred Real 2022$'!AA$1,FALSE))*BY141*Incurred_Nominal!AA$15)</f>
        <v/>
      </c>
      <c r="AB141" s="13" t="str">
        <f>IF(ISTEXT(VLOOKUP($A141,'Incurred Real 2022$'!$A$25:$AC$426,'Incurred Real 2022$'!AB$1,FALSE)),"",(VLOOKUP($A141,'Incurred Real 2022$'!$A$25:$AC$426,'Incurred Real 2022$'!AB$1,FALSE))*BZ141*Incurred_Nominal!AB$15)</f>
        <v/>
      </c>
      <c r="AC141" s="13" t="str">
        <f>IF(ISTEXT(VLOOKUP($A141,'Incurred Real 2022$'!$A$25:$AC$426,'Incurred Real 2022$'!AC$1,FALSE)),"",(VLOOKUP($A141,'Incurred Real 2022$'!$A$25:$AC$426,'Incurred Real 2022$'!AC$1,FALSE))*CA141*Incurred_Nominal!AC$15)</f>
        <v/>
      </c>
      <c r="AD141" s="232">
        <f t="shared" si="33"/>
        <v>519902.59824122494</v>
      </c>
      <c r="AE141" s="232">
        <f t="shared" si="34"/>
        <v>519902.59824122494</v>
      </c>
      <c r="AF141" s="239">
        <f t="shared" si="35"/>
        <v>588762.46869472903</v>
      </c>
      <c r="AG141" s="237">
        <f t="shared" si="36"/>
        <v>522926.11902402877</v>
      </c>
      <c r="AH141" s="240">
        <f t="shared" si="40"/>
        <v>1.1258999068426243</v>
      </c>
      <c r="AI141" s="234">
        <f>VLOOKUP($A141,Incurred_Real!$A$25:$AP$479,Incurred_Real!AI$1,FALSE)</f>
        <v>2023</v>
      </c>
      <c r="AJ141" s="235" t="str">
        <f>VLOOKUP($A141,Incurred_Real!$A$25:$AP$479,Incurred_Real!AJ$1,FALSE)</f>
        <v/>
      </c>
      <c r="AK141" s="236">
        <f>VLOOKUP($A141,Incurred_Real!$A$25:$AP$479,Incurred_Real!AK$1,FALSE)</f>
        <v>2023</v>
      </c>
      <c r="AL141" s="235" t="str">
        <f>VLOOKUP($A141,Incurred_Real!$A$25:$AP$479,Incurred_Real!AL$1,FALSE)</f>
        <v/>
      </c>
      <c r="AM141" s="237">
        <f>IF(AL141="Commissioned Extra","",(IF((AD141)=0,0,SUMPRODUCT($F$17:$U$17,F141:U141))+VLOOKUP($A141,Incurred_Real!$A$25:$BS$376,Incurred_Real!$AO$1,FALSE)))</f>
        <v>529164.02691463579</v>
      </c>
      <c r="AN141" s="232" cm="1">
        <f t="array" ref="AN141">IF(ROUND(AE141,0)=0,0,LOOKUP(2,1/(F141:AC141&lt;&gt;""),F141:AC141))</f>
        <v>396493.58669821278</v>
      </c>
      <c r="AO141" s="232">
        <f t="shared" si="37"/>
        <v>519902.59824122494</v>
      </c>
      <c r="AP141" s="78"/>
      <c r="AQ141" s="20"/>
      <c r="AR141" s="245">
        <f>VLOOKUP($A141,Incurred_Real!$A$25:$CD$376,Incurred_Real!AR$1,FALSE)</f>
        <v>0</v>
      </c>
      <c r="AS141" s="246">
        <f>VLOOKUP($A141,Incurred_Real!$A$25:$CD$376,Incurred_Real!AS$1,FALSE)</f>
        <v>0</v>
      </c>
      <c r="AT141" s="246">
        <f>VLOOKUP($A141,Incurred_Real!$A$25:$CD$376,Incurred_Real!AT$1,FALSE)</f>
        <v>0</v>
      </c>
      <c r="AU141" s="246">
        <f>VLOOKUP($A141,Incurred_Real!$A$25:$CD$376,Incurred_Real!AU$1,FALSE)</f>
        <v>0</v>
      </c>
      <c r="AV141" s="246">
        <f>VLOOKUP($A141,Incurred_Real!$A$25:$CD$376,Incurred_Real!AV$1,FALSE)</f>
        <v>1</v>
      </c>
      <c r="AW141" s="246">
        <f>VLOOKUP($A141,Incurred_Real!$A$25:$CD$376,Incurred_Real!AW$1,FALSE)</f>
        <v>0</v>
      </c>
      <c r="AX141" s="246">
        <f>VLOOKUP($A141,Incurred_Real!$A$25:$CD$376,Incurred_Real!AX$1,FALSE)</f>
        <v>0</v>
      </c>
      <c r="AY141" s="246">
        <f>VLOOKUP($A141,Incurred_Real!$A$25:$CD$376,Incurred_Real!AY$1,FALSE)</f>
        <v>0</v>
      </c>
      <c r="AZ141" s="246">
        <f>VLOOKUP($A141,Incurred_Real!$A$25:$CD$376,Incurred_Real!AZ$1,FALSE)</f>
        <v>0</v>
      </c>
      <c r="BA141" s="246">
        <f>VLOOKUP($A141,Incurred_Real!$A$25:$CD$376,Incurred_Real!BA$1,FALSE)</f>
        <v>0</v>
      </c>
      <c r="BB141" s="246">
        <f>VLOOKUP($A141,Incurred_Real!$A$25:$CD$376,Incurred_Real!BB$1,FALSE)</f>
        <v>0</v>
      </c>
      <c r="BC141" s="246">
        <f>VLOOKUP($A141,Incurred_Real!$A$25:$CD$376,Incurred_Real!BC$1,FALSE)</f>
        <v>0</v>
      </c>
      <c r="BD141" s="246">
        <f>VLOOKUP($A141,Incurred_Real!$A$25:$CD$376,Incurred_Real!BD$1,FALSE)</f>
        <v>0</v>
      </c>
      <c r="BE141" s="246">
        <f>VLOOKUP($A141,Incurred_Real!$A$25:$CD$376,Incurred_Real!BE$1,FALSE)</f>
        <v>0</v>
      </c>
      <c r="BF141" s="246">
        <f>VLOOKUP($A141,Incurred_Real!$A$25:$CD$376,Incurred_Real!BF$1,FALSE)</f>
        <v>0</v>
      </c>
      <c r="BG141" s="246">
        <f>VLOOKUP($A141,Incurred_Real!$A$25:$CD$376,Incurred_Real!BG$1,FALSE)</f>
        <v>0</v>
      </c>
      <c r="BH141" s="246">
        <f>VLOOKUP($A141,Incurred_Real!$A$25:$CD$376,Incurred_Real!BH$1,FALSE)</f>
        <v>0</v>
      </c>
      <c r="BI141" s="246">
        <f>VLOOKUP($A141,Incurred_Real!$A$25:$CD$376,Incurred_Real!BI$1,FALSE)</f>
        <v>0</v>
      </c>
      <c r="BJ141" s="246">
        <f>VLOOKUP($A141,Incurred_Real!$A$25:$CD$376,Incurred_Real!BJ$1,FALSE)</f>
        <v>0</v>
      </c>
      <c r="BK141" s="246">
        <f>VLOOKUP($A141,Incurred_Real!$A$25:$CD$376,Incurred_Real!BK$1,FALSE)</f>
        <v>0</v>
      </c>
      <c r="BL141" s="246">
        <f>VLOOKUP($A141,Incurred_Real!$A$25:$CD$376,Incurred_Real!BL$1,FALSE)</f>
        <v>0</v>
      </c>
      <c r="BM141" s="246">
        <f>VLOOKUP($A141,Incurred_Real!$A$25:$CD$376,Incurred_Real!BM$1,FALSE)</f>
        <v>0</v>
      </c>
      <c r="BN141" s="246">
        <f>VLOOKUP($A141,Incurred_Real!$A$25:$CD$376,Incurred_Real!BN$1,FALSE)</f>
        <v>0</v>
      </c>
      <c r="BO141" s="246">
        <f>VLOOKUP($A141,Incurred_Real!$A$25:$CD$376,Incurred_Real!BO$1,FALSE)</f>
        <v>0</v>
      </c>
      <c r="BP141" s="246">
        <f>VLOOKUP($A141,Incurred_Real!$A$25:$CD$376,Incurred_Real!BP$1,FALSE)</f>
        <v>0</v>
      </c>
      <c r="BQ141" s="246">
        <f>VLOOKUP($A141,Incurred_Real!$A$25:$CD$376,Incurred_Real!BQ$1,FALSE)</f>
        <v>0</v>
      </c>
      <c r="BR141" s="246">
        <f>VLOOKUP($A141,Incurred_Real!$A$25:$CD$376,Incurred_Real!BR$1,FALSE)</f>
        <v>0</v>
      </c>
      <c r="BS141" s="254">
        <f t="shared" si="38"/>
        <v>1</v>
      </c>
      <c r="BT141" s="249">
        <f>1+IF(ISNA(VLOOKUP($A141,'Project labour content'!$A$7:$D$255,'Project labour content'!$D$1,FALSE)),VLOOKUP($D141,'Project labour content'!$F$6:$G$15,'Project labour content'!$G$1,FALSE),VLOOKUP($A141,'Project labour content'!$A$7:$D$255,'Project labour content'!$D$1,FALSE))*LabEsc22*1</f>
        <v>1.0022686821497391</v>
      </c>
      <c r="BU141" s="249">
        <f>1+IF(ISNA(VLOOKUP($A141,'Project labour content'!$A$7:$D$255,'Project labour content'!$D$1,FALSE)),VLOOKUP($D141,'Project labour content'!$F$6:$G$15,'Project labour content'!$G$1,FALSE),VLOOKUP($A141,'Project labour content'!$A$7:$D$255,'Project labour content'!$D$1,FALSE))*LabEsc23*1</f>
        <v>1.0045482539737969</v>
      </c>
      <c r="BV141" s="249">
        <f>1+IF(ISNA(VLOOKUP($A141,'Project labour content'!$A$7:$D$255,'Project labour content'!$D$1,FALSE)),VLOOKUP($D141,'Project labour content'!$F$6:$G$15,'Project labour content'!$G$1,FALSE),VLOOKUP($A141,'Project labour content'!$A$7:$D$255,'Project labour content'!$D$1,FALSE))*LabEsc24*1</f>
        <v>1.0066956106320595</v>
      </c>
      <c r="BW141" s="249">
        <f>1+IF(ISNA(VLOOKUP($A141,'Project labour content'!$A$7:$D$255,'Project labour content'!$D$1,FALSE)),VLOOKUP($D141,'Project labour content'!$F$6:$G$15,'Project labour content'!$G$1,FALSE),VLOOKUP($A141,'Project labour content'!$A$7:$D$255,'Project labour content'!$D$1,FALSE))*LabEsc25*1</f>
        <v>1.0095716369830259</v>
      </c>
      <c r="BX141" s="249">
        <f>1+IF(ISNA(VLOOKUP($A141,'Project labour content'!$A$7:$D$255,'Project labour content'!$D$1,FALSE)),VLOOKUP($D141,'Project labour content'!$F$6:$G$15,'Project labour content'!$G$1,FALSE),VLOOKUP($A141,'Project labour content'!$A$7:$D$255,'Project labour content'!$D$1,FALSE))*LabEsc26*1</f>
        <v>1.012706026367854</v>
      </c>
      <c r="BY141" s="249">
        <f>1+IF(ISNA(VLOOKUP($A141,'Project labour content'!$A$7:$D$255,'Project labour content'!$D$1,FALSE)),VLOOKUP($D141,'Project labour content'!$F$6:$G$15,'Project labour content'!$G$1,FALSE),VLOOKUP($A141,'Project labour content'!$A$7:$D$255,'Project labour content'!$D$1,FALSE))*LabEsc27*1</f>
        <v>1.0146474189314412</v>
      </c>
      <c r="BZ141" s="249">
        <f>1+IF(ISNA(VLOOKUP($A141,'Project labour content'!$A$7:$D$255,'Project labour content'!$D$1,FALSE)),VLOOKUP($D141,'Project labour content'!$F$6:$G$15,'Project labour content'!$G$1,FALSE),VLOOKUP($A141,'Project labour content'!$A$7:$D$255,'Project labour content'!$D$1,FALSE))*LabEsc28*1</f>
        <v>1.0161092875318225</v>
      </c>
      <c r="CA141" s="249">
        <f>1+IF(ISNA(VLOOKUP($A141,'Project labour content'!$A$7:$D$255,'Project labour content'!$D$1,FALSE)),VLOOKUP($D141,'Project labour content'!$F$6:$G$15,'Project labour content'!$G$1,FALSE),VLOOKUP($A141,'Project labour content'!$A$7:$D$255,'Project labour content'!$D$1,FALSE))*LabEsc29*1</f>
        <v>1.0184552942617144</v>
      </c>
      <c r="CB141" s="250" t="str">
        <f>IF(ISNA(VLOOKUP($A141,'Project labour content'!$A$7:$D$255,'Project labour content'!$D$1,FALSE)),"Category","Project")</f>
        <v>Project</v>
      </c>
      <c r="CD141" s="247" t="str">
        <f t="shared" si="39"/>
        <v>12008</v>
      </c>
    </row>
    <row r="142" spans="1:82" x14ac:dyDescent="0.15">
      <c r="A142" s="11" t="s">
        <v>211</v>
      </c>
      <c r="B142" s="11" t="str">
        <f>VLOOKUP($A142,'Incurred Real 2022$'!$A$25:$AC$426,'Incurred Real 2022$'!B$1,FALSE)</f>
        <v>Protection System Modelling and Validation Tool</v>
      </c>
      <c r="C142" s="11" t="str">
        <f>VLOOKUP($A142,'Incurred Real 2022$'!$A$25:$AC$426,'Incurred Real 2022$'!C$1,FALSE)</f>
        <v>ExAnte</v>
      </c>
      <c r="D142" s="11" t="str">
        <f>VLOOKUP($A142,'Incurred Real 2022$'!$A$25:$AC$426,'Incurred Real 2022$'!D$1,FALSE)</f>
        <v>Information Technology</v>
      </c>
      <c r="E142" s="11" t="str">
        <f>VLOOKUP($A142,'Incurred Real 2022$'!$A$25:$AC$426,'Incurred Real 2022$'!E$1,FALSE)</f>
        <v>Closed</v>
      </c>
      <c r="F142" s="105" t="str">
        <f>IF(VLOOKUP($A142,'Incurred Real 2022$'!$A$25:$AC$426,'Incurred Real 2022$'!F$1,FALSE)=0,"",VLOOKUP($A142,'Incurred Real 2022$'!$A$25:$AC$426,'Incurred Real 2022$'!F$1,FALSE))</f>
        <v/>
      </c>
      <c r="G142" s="105" t="str">
        <f>IF(VLOOKUP($A142,'Incurred Real 2022$'!$A$25:$AC$426,'Incurred Real 2022$'!G$1,FALSE)=0,"",VLOOKUP($A142,'Incurred Real 2022$'!$A$25:$AC$426,'Incurred Real 2022$'!G$1,FALSE))</f>
        <v/>
      </c>
      <c r="H142" s="105" t="str">
        <f>IF(VLOOKUP($A142,'Incurred Real 2022$'!$A$25:$AC$426,'Incurred Real 2022$'!H$1,FALSE)=0,"",VLOOKUP($A142,'Incurred Real 2022$'!$A$25:$AC$426,'Incurred Real 2022$'!H$1,FALSE))</f>
        <v/>
      </c>
      <c r="I142" s="105" t="str">
        <f>IF(VLOOKUP($A142,'Incurred Real 2022$'!$A$25:$AC$426,'Incurred Real 2022$'!I$1,FALSE)=0,"",VLOOKUP($A142,'Incurred Real 2022$'!$A$25:$AC$426,'Incurred Real 2022$'!I$1,FALSE))</f>
        <v/>
      </c>
      <c r="J142" s="105" t="str">
        <f>IF(VLOOKUP($A142,'Incurred Real 2022$'!$A$25:$AC$426,'Incurred Real 2022$'!J$1,FALSE)=0,"",VLOOKUP($A142,'Incurred Real 2022$'!$A$25:$AC$426,'Incurred Real 2022$'!J$1,FALSE))</f>
        <v/>
      </c>
      <c r="K142" s="105" t="str">
        <f>IF(VLOOKUP($A142,'Incurred Real 2022$'!$A$25:$AC$426,'Incurred Real 2022$'!K$1,FALSE)=0,"",VLOOKUP($A142,'Incurred Real 2022$'!$A$25:$AC$426,'Incurred Real 2022$'!K$1,FALSE))</f>
        <v/>
      </c>
      <c r="L142" s="105" t="str">
        <f>IF(VLOOKUP($A142,'Incurred Real 2022$'!$A$25:$AC$426,'Incurred Real 2022$'!L$1,FALSE)=0,"",VLOOKUP($A142,'Incurred Real 2022$'!$A$25:$AC$426,'Incurred Real 2022$'!L$1,FALSE))</f>
        <v/>
      </c>
      <c r="M142" s="105" t="str">
        <f>IF(VLOOKUP($A142,'Incurred Real 2022$'!$A$25:$AC$426,'Incurred Real 2022$'!M$1,FALSE)=0,"",VLOOKUP($A142,'Incurred Real 2022$'!$A$25:$AC$426,'Incurred Real 2022$'!M$1,FALSE))</f>
        <v/>
      </c>
      <c r="N142" s="105" t="str">
        <f>IF(VLOOKUP($A142,'Incurred Real 2022$'!$A$25:$AC$426,'Incurred Real 2022$'!N$1,FALSE)=0,"",VLOOKUP($A142,'Incurred Real 2022$'!$A$25:$AC$426,'Incurred Real 2022$'!N$1,FALSE))</f>
        <v/>
      </c>
      <c r="O142" s="105" t="str">
        <f>IF(VLOOKUP($A142,'Incurred Real 2022$'!$A$25:$AC$426,'Incurred Real 2022$'!O$1,FALSE)=0,"",VLOOKUP($A142,'Incurred Real 2022$'!$A$25:$AC$426,'Incurred Real 2022$'!O$1,FALSE))</f>
        <v/>
      </c>
      <c r="P142" s="105" t="str">
        <f>IF(VLOOKUP($A142,'Incurred Real 2022$'!$A$25:$AC$426,'Incurred Real 2022$'!P$1,FALSE)=0,"",VLOOKUP($A142,'Incurred Real 2022$'!$A$25:$AC$426,'Incurred Real 2022$'!P$1,FALSE))</f>
        <v/>
      </c>
      <c r="Q142" s="105">
        <f>IF(VLOOKUP($A142,'Incurred Real 2022$'!$A$25:$AC$426,'Incurred Real 2022$'!Q$1,FALSE)=0,"",VLOOKUP($A142,'Incurred Real 2022$'!$A$25:$AC$426,'Incurred Real 2022$'!Q$1,FALSE))</f>
        <v>43971.57</v>
      </c>
      <c r="R142" s="105">
        <f>IF(VLOOKUP($A142,'Incurred Real 2022$'!$A$25:$AC$426,'Incurred Real 2022$'!R$1,FALSE)=0,"",VLOOKUP($A142,'Incurred Real 2022$'!$A$25:$AC$426,'Incurred Real 2022$'!R$1,FALSE))</f>
        <v>656206.48</v>
      </c>
      <c r="S142" s="105">
        <f>IF(VLOOKUP($A142,'Incurred Real 2022$'!$A$25:$AC$426,'Incurred Real 2022$'!S$1,FALSE)=0,"",VLOOKUP($A142,'Incurred Real 2022$'!$A$25:$AC$426,'Incurred Real 2022$'!S$1,FALSE))</f>
        <v>209214.43</v>
      </c>
      <c r="T142" s="105">
        <f>IF(VLOOKUP($A142,'Incurred Real 2022$'!$A$25:$AC$426,'Incurred Real 2022$'!T$1,FALSE)=0,"",VLOOKUP($A142,'Incurred Real 2022$'!$A$25:$AC$426,'Incurred Real 2022$'!T$1,FALSE))</f>
        <v>96726.73</v>
      </c>
      <c r="U142" s="105">
        <f>IF(VLOOKUP($A142,'Incurred Real 2022$'!$A$25:$AC$426,'Incurred Real 2022$'!U$1,FALSE)=0,"",VLOOKUP($A142,'Incurred Real 2022$'!$A$25:$AC$426,'Incurred Real 2022$'!U$1,FALSE))</f>
        <v>26794.04</v>
      </c>
      <c r="V142" s="13" t="str">
        <f>IF(ISTEXT(VLOOKUP($A142,'Incurred Real 2022$'!$A$25:$AC$426,'Incurred Real 2022$'!V$1,FALSE)),"",(VLOOKUP($A142,'Incurred Real 2022$'!$A$25:$AC$426,'Incurred Real 2022$'!V$1,FALSE))*BT142*Incurred_Nominal!V$15)</f>
        <v/>
      </c>
      <c r="W142" s="13" t="str">
        <f>IF(ISTEXT(VLOOKUP($A142,'Incurred Real 2022$'!$A$25:$AC$426,'Incurred Real 2022$'!W$1,FALSE)),"",(VLOOKUP($A142,'Incurred Real 2022$'!$A$25:$AC$426,'Incurred Real 2022$'!W$1,FALSE))*BU142*Incurred_Nominal!W$15)</f>
        <v/>
      </c>
      <c r="X142" s="13" t="str">
        <f>IF(ISTEXT(VLOOKUP($A142,'Incurred Real 2022$'!$A$25:$AC$426,'Incurred Real 2022$'!X$1,FALSE)),"",(VLOOKUP($A142,'Incurred Real 2022$'!$A$25:$AC$426,'Incurred Real 2022$'!X$1,FALSE))*BV142*Incurred_Nominal!X$15)</f>
        <v/>
      </c>
      <c r="Y142" s="13" t="str">
        <f>IF(ISTEXT(VLOOKUP($A142,'Incurred Real 2022$'!$A$25:$AC$426,'Incurred Real 2022$'!Y$1,FALSE)),"",(VLOOKUP($A142,'Incurred Real 2022$'!$A$25:$AC$426,'Incurred Real 2022$'!Y$1,FALSE))*BW142*Incurred_Nominal!Y$15)</f>
        <v/>
      </c>
      <c r="Z142" s="13" t="str">
        <f>IF(ISTEXT(VLOOKUP($A142,'Incurred Real 2022$'!$A$25:$AC$426,'Incurred Real 2022$'!Z$1,FALSE)),"",(VLOOKUP($A142,'Incurred Real 2022$'!$A$25:$AC$426,'Incurred Real 2022$'!Z$1,FALSE))*BX142*Incurred_Nominal!Z$15)</f>
        <v/>
      </c>
      <c r="AA142" s="13" t="str">
        <f>IF(ISTEXT(VLOOKUP($A142,'Incurred Real 2022$'!$A$25:$AC$426,'Incurred Real 2022$'!AA$1,FALSE)),"",(VLOOKUP($A142,'Incurred Real 2022$'!$A$25:$AC$426,'Incurred Real 2022$'!AA$1,FALSE))*BY142*Incurred_Nominal!AA$15)</f>
        <v/>
      </c>
      <c r="AB142" s="13" t="str">
        <f>IF(ISTEXT(VLOOKUP($A142,'Incurred Real 2022$'!$A$25:$AC$426,'Incurred Real 2022$'!AB$1,FALSE)),"",(VLOOKUP($A142,'Incurred Real 2022$'!$A$25:$AC$426,'Incurred Real 2022$'!AB$1,FALSE))*BZ142*Incurred_Nominal!AB$15)</f>
        <v/>
      </c>
      <c r="AC142" s="13" t="str">
        <f>IF(ISTEXT(VLOOKUP($A142,'Incurred Real 2022$'!$A$25:$AC$426,'Incurred Real 2022$'!AC$1,FALSE)),"",(VLOOKUP($A142,'Incurred Real 2022$'!$A$25:$AC$426,'Incurred Real 2022$'!AC$1,FALSE))*CA142*Incurred_Nominal!AC$15)</f>
        <v/>
      </c>
      <c r="AD142" s="232">
        <f t="shared" si="33"/>
        <v>1032913.25</v>
      </c>
      <c r="AE142" s="232">
        <f t="shared" si="34"/>
        <v>1032913.25</v>
      </c>
      <c r="AF142" s="239">
        <f t="shared" si="35"/>
        <v>1263171.4362231784</v>
      </c>
      <c r="AG142" s="237">
        <f t="shared" si="36"/>
        <v>1068903.7183775823</v>
      </c>
      <c r="AH142" s="240">
        <f t="shared" si="40"/>
        <v>1.181744823696995</v>
      </c>
      <c r="AI142" s="234">
        <f>VLOOKUP($A142,Incurred_Real!$A$25:$AP$479,Incurred_Real!AI$1,FALSE)</f>
        <v>2021</v>
      </c>
      <c r="AJ142" s="235">
        <f>VLOOKUP($A142,Incurred_Real!$A$25:$AP$479,Incurred_Real!AJ$1,FALSE)</f>
        <v>44214</v>
      </c>
      <c r="AK142" s="236">
        <f>VLOOKUP($A142,Incurred_Real!$A$25:$AP$479,Incurred_Real!AK$1,FALSE)</f>
        <v>2021</v>
      </c>
      <c r="AL142" s="235" t="str">
        <f>VLOOKUP($A142,Incurred_Real!$A$25:$AP$479,Incurred_Real!AL$1,FALSE)</f>
        <v/>
      </c>
      <c r="AM142" s="237">
        <f>IF(AL142="Commissioned Extra","",(IF((AD142)=0,0,SUMPRODUCT($F$17:$U$17,F142:U142))+VLOOKUP($A142,Incurred_Real!$A$25:$BS$376,Incurred_Real!$AO$1,FALSE)))</f>
        <v>1121921.61003504</v>
      </c>
      <c r="AN142" s="232" cm="1">
        <f t="array" ref="AN142">IF(ROUND(AE142,0)=0,0,LOOKUP(2,1/(F142:AC142&lt;&gt;""),F142:AC142))</f>
        <v>26794.04</v>
      </c>
      <c r="AO142" s="232">
        <f t="shared" si="37"/>
        <v>0</v>
      </c>
      <c r="AP142" s="78"/>
      <c r="AQ142" s="20"/>
      <c r="AR142" s="245">
        <f>VLOOKUP($A142,Incurred_Real!$A$25:$CD$376,Incurred_Real!AR$1,FALSE)</f>
        <v>0</v>
      </c>
      <c r="AS142" s="246">
        <f>VLOOKUP($A142,Incurred_Real!$A$25:$CD$376,Incurred_Real!AS$1,FALSE)</f>
        <v>0</v>
      </c>
      <c r="AT142" s="246">
        <f>VLOOKUP($A142,Incurred_Real!$A$25:$CD$376,Incurred_Real!AT$1,FALSE)</f>
        <v>0</v>
      </c>
      <c r="AU142" s="246">
        <f>VLOOKUP($A142,Incurred_Real!$A$25:$CD$376,Incurred_Real!AU$1,FALSE)</f>
        <v>0</v>
      </c>
      <c r="AV142" s="246">
        <f>VLOOKUP($A142,Incurred_Real!$A$25:$CD$376,Incurred_Real!AV$1,FALSE)</f>
        <v>1</v>
      </c>
      <c r="AW142" s="246">
        <f>VLOOKUP($A142,Incurred_Real!$A$25:$CD$376,Incurred_Real!AW$1,FALSE)</f>
        <v>0</v>
      </c>
      <c r="AX142" s="246">
        <f>VLOOKUP($A142,Incurred_Real!$A$25:$CD$376,Incurred_Real!AX$1,FALSE)</f>
        <v>0</v>
      </c>
      <c r="AY142" s="246">
        <f>VLOOKUP($A142,Incurred_Real!$A$25:$CD$376,Incurred_Real!AY$1,FALSE)</f>
        <v>0</v>
      </c>
      <c r="AZ142" s="246">
        <f>VLOOKUP($A142,Incurred_Real!$A$25:$CD$376,Incurred_Real!AZ$1,FALSE)</f>
        <v>0</v>
      </c>
      <c r="BA142" s="246">
        <f>VLOOKUP($A142,Incurred_Real!$A$25:$CD$376,Incurred_Real!BA$1,FALSE)</f>
        <v>0</v>
      </c>
      <c r="BB142" s="246">
        <f>VLOOKUP($A142,Incurred_Real!$A$25:$CD$376,Incurred_Real!BB$1,FALSE)</f>
        <v>0</v>
      </c>
      <c r="BC142" s="246">
        <f>VLOOKUP($A142,Incurred_Real!$A$25:$CD$376,Incurred_Real!BC$1,FALSE)</f>
        <v>0</v>
      </c>
      <c r="BD142" s="246">
        <f>VLOOKUP($A142,Incurred_Real!$A$25:$CD$376,Incurred_Real!BD$1,FALSE)</f>
        <v>0</v>
      </c>
      <c r="BE142" s="246">
        <f>VLOOKUP($A142,Incurred_Real!$A$25:$CD$376,Incurred_Real!BE$1,FALSE)</f>
        <v>0</v>
      </c>
      <c r="BF142" s="246">
        <f>VLOOKUP($A142,Incurred_Real!$A$25:$CD$376,Incurred_Real!BF$1,FALSE)</f>
        <v>0</v>
      </c>
      <c r="BG142" s="246">
        <f>VLOOKUP($A142,Incurred_Real!$A$25:$CD$376,Incurred_Real!BG$1,FALSE)</f>
        <v>0</v>
      </c>
      <c r="BH142" s="246">
        <f>VLOOKUP($A142,Incurred_Real!$A$25:$CD$376,Incurred_Real!BH$1,FALSE)</f>
        <v>0</v>
      </c>
      <c r="BI142" s="246">
        <f>VLOOKUP($A142,Incurred_Real!$A$25:$CD$376,Incurred_Real!BI$1,FALSE)</f>
        <v>0</v>
      </c>
      <c r="BJ142" s="246">
        <f>VLOOKUP($A142,Incurred_Real!$A$25:$CD$376,Incurred_Real!BJ$1,FALSE)</f>
        <v>0</v>
      </c>
      <c r="BK142" s="246">
        <f>VLOOKUP($A142,Incurred_Real!$A$25:$CD$376,Incurred_Real!BK$1,FALSE)</f>
        <v>0</v>
      </c>
      <c r="BL142" s="246">
        <f>VLOOKUP($A142,Incurred_Real!$A$25:$CD$376,Incurred_Real!BL$1,FALSE)</f>
        <v>0</v>
      </c>
      <c r="BM142" s="246">
        <f>VLOOKUP($A142,Incurred_Real!$A$25:$CD$376,Incurred_Real!BM$1,FALSE)</f>
        <v>0</v>
      </c>
      <c r="BN142" s="246">
        <f>VLOOKUP($A142,Incurred_Real!$A$25:$CD$376,Incurred_Real!BN$1,FALSE)</f>
        <v>0</v>
      </c>
      <c r="BO142" s="246">
        <f>VLOOKUP($A142,Incurred_Real!$A$25:$CD$376,Incurred_Real!BO$1,FALSE)</f>
        <v>0</v>
      </c>
      <c r="BP142" s="246">
        <f>VLOOKUP($A142,Incurred_Real!$A$25:$CD$376,Incurred_Real!BP$1,FALSE)</f>
        <v>0</v>
      </c>
      <c r="BQ142" s="246">
        <f>VLOOKUP($A142,Incurred_Real!$A$25:$CD$376,Incurred_Real!BQ$1,FALSE)</f>
        <v>0</v>
      </c>
      <c r="BR142" s="246">
        <f>VLOOKUP($A142,Incurred_Real!$A$25:$CD$376,Incurred_Real!BR$1,FALSE)</f>
        <v>0</v>
      </c>
      <c r="BS142" s="254">
        <f t="shared" si="38"/>
        <v>1</v>
      </c>
      <c r="BT142" s="249">
        <f>1+IF(ISNA(VLOOKUP($A142,'Project labour content'!$A$7:$D$255,'Project labour content'!$D$1,FALSE)),VLOOKUP($D142,'Project labour content'!$F$6:$G$15,'Project labour content'!$G$1,FALSE),VLOOKUP($A142,'Project labour content'!$A$7:$D$255,'Project labour content'!$D$1,FALSE))*LabEsc22*1</f>
        <v>1.0024480115846353</v>
      </c>
      <c r="BU142" s="249">
        <f>1+IF(ISNA(VLOOKUP($A142,'Project labour content'!$A$7:$D$255,'Project labour content'!$D$1,FALSE)),VLOOKUP($D142,'Project labour content'!$F$6:$G$15,'Project labour content'!$G$1,FALSE),VLOOKUP($A142,'Project labour content'!$A$7:$D$255,'Project labour content'!$D$1,FALSE))*LabEsc23*1</f>
        <v>1.0049077736248768</v>
      </c>
      <c r="BV142" s="249">
        <f>1+IF(ISNA(VLOOKUP($A142,'Project labour content'!$A$7:$D$255,'Project labour content'!$D$1,FALSE)),VLOOKUP($D142,'Project labour content'!$F$6:$G$15,'Project labour content'!$G$1,FALSE),VLOOKUP($A142,'Project labour content'!$A$7:$D$255,'Project labour content'!$D$1,FALSE))*LabEsc24*1</f>
        <v>1.0072248694667842</v>
      </c>
      <c r="BW142" s="249">
        <f>1+IF(ISNA(VLOOKUP($A142,'Project labour content'!$A$7:$D$255,'Project labour content'!$D$1,FALSE)),VLOOKUP($D142,'Project labour content'!$F$6:$G$15,'Project labour content'!$G$1,FALSE),VLOOKUP($A142,'Project labour content'!$A$7:$D$255,'Project labour content'!$D$1,FALSE))*LabEsc25*1</f>
        <v>1.0103282331643793</v>
      </c>
      <c r="BX142" s="249">
        <f>1+IF(ISNA(VLOOKUP($A142,'Project labour content'!$A$7:$D$255,'Project labour content'!$D$1,FALSE)),VLOOKUP($D142,'Project labour content'!$F$6:$G$15,'Project labour content'!$G$1,FALSE),VLOOKUP($A142,'Project labour content'!$A$7:$D$255,'Project labour content'!$D$1,FALSE))*LabEsc26*1</f>
        <v>1.0137103823674747</v>
      </c>
      <c r="BY142" s="249">
        <f>1+IF(ISNA(VLOOKUP($A142,'Project labour content'!$A$7:$D$255,'Project labour content'!$D$1,FALSE)),VLOOKUP($D142,'Project labour content'!$F$6:$G$15,'Project labour content'!$G$1,FALSE),VLOOKUP($A142,'Project labour content'!$A$7:$D$255,'Project labour content'!$D$1,FALSE))*LabEsc27*1</f>
        <v>1.0158052335508072</v>
      </c>
      <c r="BZ142" s="249">
        <f>1+IF(ISNA(VLOOKUP($A142,'Project labour content'!$A$7:$D$255,'Project labour content'!$D$1,FALSE)),VLOOKUP($D142,'Project labour content'!$F$6:$G$15,'Project labour content'!$G$1,FALSE),VLOOKUP($A142,'Project labour content'!$A$7:$D$255,'Project labour content'!$D$1,FALSE))*LabEsc28*1</f>
        <v>1.0173826564918567</v>
      </c>
      <c r="CA142" s="249">
        <f>1+IF(ISNA(VLOOKUP($A142,'Project labour content'!$A$7:$D$255,'Project labour content'!$D$1,FALSE)),VLOOKUP($D142,'Project labour content'!$F$6:$G$15,'Project labour content'!$G$1,FALSE),VLOOKUP($A142,'Project labour content'!$A$7:$D$255,'Project labour content'!$D$1,FALSE))*LabEsc29*1</f>
        <v>1.0199141048276528</v>
      </c>
      <c r="CB142" s="250" t="str">
        <f>IF(ISNA(VLOOKUP($A142,'Project labour content'!$A$7:$D$255,'Project labour content'!$D$1,FALSE)),"Category","Project")</f>
        <v>Category</v>
      </c>
      <c r="CD142" s="247" t="str">
        <f t="shared" si="39"/>
        <v>12014</v>
      </c>
    </row>
    <row r="143" spans="1:82" x14ac:dyDescent="0.15">
      <c r="A143" s="11" t="s">
        <v>213</v>
      </c>
      <c r="B143" s="11" t="str">
        <f>VLOOKUP($A143,'Incurred Real 2022$'!$A$25:$AC$426,'Incurred Real 2022$'!B$1,FALSE)</f>
        <v>Licenses, Maintenance, Minor Software 22-23</v>
      </c>
      <c r="C143" s="11" t="str">
        <f>VLOOKUP($A143,'Incurred Real 2022$'!$A$25:$AC$426,'Incurred Real 2022$'!C$1,FALSE)</f>
        <v>ExAnte</v>
      </c>
      <c r="D143" s="11" t="str">
        <f>VLOOKUP($A143,'Incurred Real 2022$'!$A$25:$AC$426,'Incurred Real 2022$'!D$1,FALSE)</f>
        <v>Information Technology</v>
      </c>
      <c r="E143" s="11" t="str">
        <f>VLOOKUP($A143,'Incurred Real 2022$'!$A$25:$AC$426,'Incurred Real 2022$'!E$1,FALSE)</f>
        <v>Potential</v>
      </c>
      <c r="F143" s="105" t="str">
        <f>IF(VLOOKUP($A143,'Incurred Real 2022$'!$A$25:$AC$426,'Incurred Real 2022$'!F$1,FALSE)=0,"",VLOOKUP($A143,'Incurred Real 2022$'!$A$25:$AC$426,'Incurred Real 2022$'!F$1,FALSE))</f>
        <v/>
      </c>
      <c r="G143" s="105" t="str">
        <f>IF(VLOOKUP($A143,'Incurred Real 2022$'!$A$25:$AC$426,'Incurred Real 2022$'!G$1,FALSE)=0,"",VLOOKUP($A143,'Incurred Real 2022$'!$A$25:$AC$426,'Incurred Real 2022$'!G$1,FALSE))</f>
        <v/>
      </c>
      <c r="H143" s="105" t="str">
        <f>IF(VLOOKUP($A143,'Incurred Real 2022$'!$A$25:$AC$426,'Incurred Real 2022$'!H$1,FALSE)=0,"",VLOOKUP($A143,'Incurred Real 2022$'!$A$25:$AC$426,'Incurred Real 2022$'!H$1,FALSE))</f>
        <v/>
      </c>
      <c r="I143" s="105" t="str">
        <f>IF(VLOOKUP($A143,'Incurred Real 2022$'!$A$25:$AC$426,'Incurred Real 2022$'!I$1,FALSE)=0,"",VLOOKUP($A143,'Incurred Real 2022$'!$A$25:$AC$426,'Incurred Real 2022$'!I$1,FALSE))</f>
        <v/>
      </c>
      <c r="J143" s="105" t="str">
        <f>IF(VLOOKUP($A143,'Incurred Real 2022$'!$A$25:$AC$426,'Incurred Real 2022$'!J$1,FALSE)=0,"",VLOOKUP($A143,'Incurred Real 2022$'!$A$25:$AC$426,'Incurred Real 2022$'!J$1,FALSE))</f>
        <v/>
      </c>
      <c r="K143" s="105" t="str">
        <f>IF(VLOOKUP($A143,'Incurred Real 2022$'!$A$25:$AC$426,'Incurred Real 2022$'!K$1,FALSE)=0,"",VLOOKUP($A143,'Incurred Real 2022$'!$A$25:$AC$426,'Incurred Real 2022$'!K$1,FALSE))</f>
        <v/>
      </c>
      <c r="L143" s="105" t="str">
        <f>IF(VLOOKUP($A143,'Incurred Real 2022$'!$A$25:$AC$426,'Incurred Real 2022$'!L$1,FALSE)=0,"",VLOOKUP($A143,'Incurred Real 2022$'!$A$25:$AC$426,'Incurred Real 2022$'!L$1,FALSE))</f>
        <v/>
      </c>
      <c r="M143" s="105" t="str">
        <f>IF(VLOOKUP($A143,'Incurred Real 2022$'!$A$25:$AC$426,'Incurred Real 2022$'!M$1,FALSE)=0,"",VLOOKUP($A143,'Incurred Real 2022$'!$A$25:$AC$426,'Incurred Real 2022$'!M$1,FALSE))</f>
        <v/>
      </c>
      <c r="N143" s="105" t="str">
        <f>IF(VLOOKUP($A143,'Incurred Real 2022$'!$A$25:$AC$426,'Incurred Real 2022$'!N$1,FALSE)=0,"",VLOOKUP($A143,'Incurred Real 2022$'!$A$25:$AC$426,'Incurred Real 2022$'!N$1,FALSE))</f>
        <v/>
      </c>
      <c r="O143" s="105" t="str">
        <f>IF(VLOOKUP($A143,'Incurred Real 2022$'!$A$25:$AC$426,'Incurred Real 2022$'!O$1,FALSE)=0,"",VLOOKUP($A143,'Incurred Real 2022$'!$A$25:$AC$426,'Incurred Real 2022$'!O$1,FALSE))</f>
        <v/>
      </c>
      <c r="P143" s="105" t="str">
        <f>IF(VLOOKUP($A143,'Incurred Real 2022$'!$A$25:$AC$426,'Incurred Real 2022$'!P$1,FALSE)=0,"",VLOOKUP($A143,'Incurred Real 2022$'!$A$25:$AC$426,'Incurred Real 2022$'!P$1,FALSE))</f>
        <v/>
      </c>
      <c r="Q143" s="105" t="str">
        <f>IF(VLOOKUP($A143,'Incurred Real 2022$'!$A$25:$AC$426,'Incurred Real 2022$'!Q$1,FALSE)=0,"",VLOOKUP($A143,'Incurred Real 2022$'!$A$25:$AC$426,'Incurred Real 2022$'!Q$1,FALSE))</f>
        <v/>
      </c>
      <c r="R143" s="105" t="str">
        <f>IF(VLOOKUP($A143,'Incurred Real 2022$'!$A$25:$AC$426,'Incurred Real 2022$'!R$1,FALSE)=0,"",VLOOKUP($A143,'Incurred Real 2022$'!$A$25:$AC$426,'Incurred Real 2022$'!R$1,FALSE))</f>
        <v/>
      </c>
      <c r="S143" s="105" t="str">
        <f>IF(VLOOKUP($A143,'Incurred Real 2022$'!$A$25:$AC$426,'Incurred Real 2022$'!S$1,FALSE)=0,"",VLOOKUP($A143,'Incurred Real 2022$'!$A$25:$AC$426,'Incurred Real 2022$'!S$1,FALSE))</f>
        <v/>
      </c>
      <c r="T143" s="105" t="str">
        <f>IF(VLOOKUP($A143,'Incurred Real 2022$'!$A$25:$AC$426,'Incurred Real 2022$'!T$1,FALSE)=0,"",VLOOKUP($A143,'Incurred Real 2022$'!$A$25:$AC$426,'Incurred Real 2022$'!T$1,FALSE))</f>
        <v/>
      </c>
      <c r="U143" s="105" t="str">
        <f>IF(VLOOKUP($A143,'Incurred Real 2022$'!$A$25:$AC$426,'Incurred Real 2022$'!U$1,FALSE)=0,"",VLOOKUP($A143,'Incurred Real 2022$'!$A$25:$AC$426,'Incurred Real 2022$'!U$1,FALSE))</f>
        <v/>
      </c>
      <c r="V143" s="13">
        <f>IF(ISTEXT(VLOOKUP($A143,'Incurred Real 2022$'!$A$25:$AC$426,'Incurred Real 2022$'!V$1,FALSE)),"",(VLOOKUP($A143,'Incurred Real 2022$'!$A$25:$AC$426,'Incurred Real 2022$'!V$1,FALSE))*BT143*Incurred_Nominal!V$15)</f>
        <v>10608.267314300983</v>
      </c>
      <c r="W143" s="13">
        <f>IF(ISTEXT(VLOOKUP($A143,'Incurred Real 2022$'!$A$25:$AC$426,'Incurred Real 2022$'!W$1,FALSE)),"",(VLOOKUP($A143,'Incurred Real 2022$'!$A$25:$AC$426,'Incurred Real 2022$'!W$1,FALSE))*BU143*Incurred_Nominal!W$15)</f>
        <v>2209391.6638443079</v>
      </c>
      <c r="X143" s="13" t="str">
        <f>IF(ISTEXT(VLOOKUP($A143,'Incurred Real 2022$'!$A$25:$AC$426,'Incurred Real 2022$'!X$1,FALSE)),"",(VLOOKUP($A143,'Incurred Real 2022$'!$A$25:$AC$426,'Incurred Real 2022$'!X$1,FALSE))*BV143*Incurred_Nominal!X$15)</f>
        <v/>
      </c>
      <c r="Y143" s="13" t="str">
        <f>IF(ISTEXT(VLOOKUP($A143,'Incurred Real 2022$'!$A$25:$AC$426,'Incurred Real 2022$'!Y$1,FALSE)),"",(VLOOKUP($A143,'Incurred Real 2022$'!$A$25:$AC$426,'Incurred Real 2022$'!Y$1,FALSE))*BW143*Incurred_Nominal!Y$15)</f>
        <v/>
      </c>
      <c r="Z143" s="13" t="str">
        <f>IF(ISTEXT(VLOOKUP($A143,'Incurred Real 2022$'!$A$25:$AC$426,'Incurred Real 2022$'!Z$1,FALSE)),"",(VLOOKUP($A143,'Incurred Real 2022$'!$A$25:$AC$426,'Incurred Real 2022$'!Z$1,FALSE))*BX143*Incurred_Nominal!Z$15)</f>
        <v/>
      </c>
      <c r="AA143" s="13" t="str">
        <f>IF(ISTEXT(VLOOKUP($A143,'Incurred Real 2022$'!$A$25:$AC$426,'Incurred Real 2022$'!AA$1,FALSE)),"",(VLOOKUP($A143,'Incurred Real 2022$'!$A$25:$AC$426,'Incurred Real 2022$'!AA$1,FALSE))*BY143*Incurred_Nominal!AA$15)</f>
        <v/>
      </c>
      <c r="AB143" s="13" t="str">
        <f>IF(ISTEXT(VLOOKUP($A143,'Incurred Real 2022$'!$A$25:$AC$426,'Incurred Real 2022$'!AB$1,FALSE)),"",(VLOOKUP($A143,'Incurred Real 2022$'!$A$25:$AC$426,'Incurred Real 2022$'!AB$1,FALSE))*BZ143*Incurred_Nominal!AB$15)</f>
        <v/>
      </c>
      <c r="AC143" s="13" t="str">
        <f>IF(ISTEXT(VLOOKUP($A143,'Incurred Real 2022$'!$A$25:$AC$426,'Incurred Real 2022$'!AC$1,FALSE)),"",(VLOOKUP($A143,'Incurred Real 2022$'!$A$25:$AC$426,'Incurred Real 2022$'!AC$1,FALSE))*CA143*Incurred_Nominal!AC$15)</f>
        <v/>
      </c>
      <c r="AD143" s="232">
        <f t="shared" si="33"/>
        <v>2219999.9311586088</v>
      </c>
      <c r="AE143" s="232">
        <f t="shared" si="34"/>
        <v>2219999.9311586088</v>
      </c>
      <c r="AF143" s="239">
        <f t="shared" si="35"/>
        <v>2499790.3399380432</v>
      </c>
      <c r="AG143" s="237">
        <f t="shared" si="36"/>
        <v>2220259.8337078094</v>
      </c>
      <c r="AH143" s="240">
        <f t="shared" si="40"/>
        <v>1.1258999068426243</v>
      </c>
      <c r="AI143" s="234">
        <f>VLOOKUP($A143,Incurred_Real!$A$25:$AP$479,Incurred_Real!AI$1,FALSE)</f>
        <v>2023</v>
      </c>
      <c r="AJ143" s="235" t="str">
        <f>VLOOKUP($A143,Incurred_Real!$A$25:$AP$479,Incurred_Real!AJ$1,FALSE)</f>
        <v/>
      </c>
      <c r="AK143" s="236">
        <f>VLOOKUP($A143,Incurred_Real!$A$25:$AP$479,Incurred_Real!AK$1,FALSE)</f>
        <v>2023</v>
      </c>
      <c r="AL143" s="235" t="str">
        <f>VLOOKUP($A143,Incurred_Real!$A$25:$AP$479,Incurred_Real!AL$1,FALSE)</f>
        <v/>
      </c>
      <c r="AM143" s="237">
        <f>IF(AL143="Commissioned Extra","",(IF((AD143)=0,0,SUMPRODUCT($F$17:$U$17,F143:U143))+VLOOKUP($A143,Incurred_Real!$A$25:$BS$376,Incurred_Real!$AO$1,FALSE)))</f>
        <v>2246744.9830090767</v>
      </c>
      <c r="AN143" s="232" cm="1">
        <f t="array" ref="AN143">IF(ROUND(AE143,0)=0,0,LOOKUP(2,1/(F143:AC143&lt;&gt;""),F143:AC143))</f>
        <v>2209391.6638443079</v>
      </c>
      <c r="AO143" s="232">
        <f t="shared" si="37"/>
        <v>2219999.9311586088</v>
      </c>
      <c r="AP143" s="78"/>
      <c r="AQ143" s="20"/>
      <c r="AR143" s="245">
        <f>VLOOKUP($A143,Incurred_Real!$A$25:$CD$376,Incurred_Real!AR$1,FALSE)</f>
        <v>0</v>
      </c>
      <c r="AS143" s="246">
        <f>VLOOKUP($A143,Incurred_Real!$A$25:$CD$376,Incurred_Real!AS$1,FALSE)</f>
        <v>0</v>
      </c>
      <c r="AT143" s="246">
        <f>VLOOKUP($A143,Incurred_Real!$A$25:$CD$376,Incurred_Real!AT$1,FALSE)</f>
        <v>0</v>
      </c>
      <c r="AU143" s="246">
        <f>VLOOKUP($A143,Incurred_Real!$A$25:$CD$376,Incurred_Real!AU$1,FALSE)</f>
        <v>0</v>
      </c>
      <c r="AV143" s="246">
        <f>VLOOKUP($A143,Incurred_Real!$A$25:$CD$376,Incurred_Real!AV$1,FALSE)</f>
        <v>1</v>
      </c>
      <c r="AW143" s="246">
        <f>VLOOKUP($A143,Incurred_Real!$A$25:$CD$376,Incurred_Real!AW$1,FALSE)</f>
        <v>0</v>
      </c>
      <c r="AX143" s="246">
        <f>VLOOKUP($A143,Incurred_Real!$A$25:$CD$376,Incurred_Real!AX$1,FALSE)</f>
        <v>0</v>
      </c>
      <c r="AY143" s="246">
        <f>VLOOKUP($A143,Incurred_Real!$A$25:$CD$376,Incurred_Real!AY$1,FALSE)</f>
        <v>0</v>
      </c>
      <c r="AZ143" s="246">
        <f>VLOOKUP($A143,Incurred_Real!$A$25:$CD$376,Incurred_Real!AZ$1,FALSE)</f>
        <v>0</v>
      </c>
      <c r="BA143" s="246">
        <f>VLOOKUP($A143,Incurred_Real!$A$25:$CD$376,Incurred_Real!BA$1,FALSE)</f>
        <v>0</v>
      </c>
      <c r="BB143" s="246">
        <f>VLOOKUP($A143,Incurred_Real!$A$25:$CD$376,Incurred_Real!BB$1,FALSE)</f>
        <v>0</v>
      </c>
      <c r="BC143" s="246">
        <f>VLOOKUP($A143,Incurred_Real!$A$25:$CD$376,Incurred_Real!BC$1,FALSE)</f>
        <v>0</v>
      </c>
      <c r="BD143" s="246">
        <f>VLOOKUP($A143,Incurred_Real!$A$25:$CD$376,Incurred_Real!BD$1,FALSE)</f>
        <v>0</v>
      </c>
      <c r="BE143" s="246">
        <f>VLOOKUP($A143,Incurred_Real!$A$25:$CD$376,Incurred_Real!BE$1,FALSE)</f>
        <v>0</v>
      </c>
      <c r="BF143" s="246">
        <f>VLOOKUP($A143,Incurred_Real!$A$25:$CD$376,Incurred_Real!BF$1,FALSE)</f>
        <v>0</v>
      </c>
      <c r="BG143" s="246">
        <f>VLOOKUP($A143,Incurred_Real!$A$25:$CD$376,Incurred_Real!BG$1,FALSE)</f>
        <v>0</v>
      </c>
      <c r="BH143" s="246">
        <f>VLOOKUP($A143,Incurred_Real!$A$25:$CD$376,Incurred_Real!BH$1,FALSE)</f>
        <v>0</v>
      </c>
      <c r="BI143" s="246">
        <f>VLOOKUP($A143,Incurred_Real!$A$25:$CD$376,Incurred_Real!BI$1,FALSE)</f>
        <v>0</v>
      </c>
      <c r="BJ143" s="246">
        <f>VLOOKUP($A143,Incurred_Real!$A$25:$CD$376,Incurred_Real!BJ$1,FALSE)</f>
        <v>0</v>
      </c>
      <c r="BK143" s="246">
        <f>VLOOKUP($A143,Incurred_Real!$A$25:$CD$376,Incurred_Real!BK$1,FALSE)</f>
        <v>0</v>
      </c>
      <c r="BL143" s="246">
        <f>VLOOKUP($A143,Incurred_Real!$A$25:$CD$376,Incurred_Real!BL$1,FALSE)</f>
        <v>0</v>
      </c>
      <c r="BM143" s="246">
        <f>VLOOKUP($A143,Incurred_Real!$A$25:$CD$376,Incurred_Real!BM$1,FALSE)</f>
        <v>0</v>
      </c>
      <c r="BN143" s="246">
        <f>VLOOKUP($A143,Incurred_Real!$A$25:$CD$376,Incurred_Real!BN$1,FALSE)</f>
        <v>0</v>
      </c>
      <c r="BO143" s="246">
        <f>VLOOKUP($A143,Incurred_Real!$A$25:$CD$376,Incurred_Real!BO$1,FALSE)</f>
        <v>0</v>
      </c>
      <c r="BP143" s="246">
        <f>VLOOKUP($A143,Incurred_Real!$A$25:$CD$376,Incurred_Real!BP$1,FALSE)</f>
        <v>0</v>
      </c>
      <c r="BQ143" s="246">
        <f>VLOOKUP($A143,Incurred_Real!$A$25:$CD$376,Incurred_Real!BQ$1,FALSE)</f>
        <v>0</v>
      </c>
      <c r="BR143" s="246">
        <f>VLOOKUP($A143,Incurred_Real!$A$25:$CD$376,Incurred_Real!BR$1,FALSE)</f>
        <v>0</v>
      </c>
      <c r="BS143" s="254">
        <f t="shared" si="38"/>
        <v>1</v>
      </c>
      <c r="BT143" s="249">
        <f>1+IF(ISNA(VLOOKUP($A143,'Project labour content'!$A$7:$D$255,'Project labour content'!$D$1,FALSE)),VLOOKUP($D143,'Project labour content'!$F$6:$G$15,'Project labour content'!$G$1,FALSE),VLOOKUP($A143,'Project labour content'!$A$7:$D$255,'Project labour content'!$D$1,FALSE))*LabEsc22*1</f>
        <v>1.0022686821497391</v>
      </c>
      <c r="BU143" s="249">
        <f>1+IF(ISNA(VLOOKUP($A143,'Project labour content'!$A$7:$D$255,'Project labour content'!$D$1,FALSE)),VLOOKUP($D143,'Project labour content'!$F$6:$G$15,'Project labour content'!$G$1,FALSE),VLOOKUP($A143,'Project labour content'!$A$7:$D$255,'Project labour content'!$D$1,FALSE))*LabEsc23*1</f>
        <v>1.0045482539737969</v>
      </c>
      <c r="BV143" s="249">
        <f>1+IF(ISNA(VLOOKUP($A143,'Project labour content'!$A$7:$D$255,'Project labour content'!$D$1,FALSE)),VLOOKUP($D143,'Project labour content'!$F$6:$G$15,'Project labour content'!$G$1,FALSE),VLOOKUP($A143,'Project labour content'!$A$7:$D$255,'Project labour content'!$D$1,FALSE))*LabEsc24*1</f>
        <v>1.0066956106320595</v>
      </c>
      <c r="BW143" s="249">
        <f>1+IF(ISNA(VLOOKUP($A143,'Project labour content'!$A$7:$D$255,'Project labour content'!$D$1,FALSE)),VLOOKUP($D143,'Project labour content'!$F$6:$G$15,'Project labour content'!$G$1,FALSE),VLOOKUP($A143,'Project labour content'!$A$7:$D$255,'Project labour content'!$D$1,FALSE))*LabEsc25*1</f>
        <v>1.0095716369830259</v>
      </c>
      <c r="BX143" s="249">
        <f>1+IF(ISNA(VLOOKUP($A143,'Project labour content'!$A$7:$D$255,'Project labour content'!$D$1,FALSE)),VLOOKUP($D143,'Project labour content'!$F$6:$G$15,'Project labour content'!$G$1,FALSE),VLOOKUP($A143,'Project labour content'!$A$7:$D$255,'Project labour content'!$D$1,FALSE))*LabEsc26*1</f>
        <v>1.012706026367854</v>
      </c>
      <c r="BY143" s="249">
        <f>1+IF(ISNA(VLOOKUP($A143,'Project labour content'!$A$7:$D$255,'Project labour content'!$D$1,FALSE)),VLOOKUP($D143,'Project labour content'!$F$6:$G$15,'Project labour content'!$G$1,FALSE),VLOOKUP($A143,'Project labour content'!$A$7:$D$255,'Project labour content'!$D$1,FALSE))*LabEsc27*1</f>
        <v>1.0146474189314412</v>
      </c>
      <c r="BZ143" s="249">
        <f>1+IF(ISNA(VLOOKUP($A143,'Project labour content'!$A$7:$D$255,'Project labour content'!$D$1,FALSE)),VLOOKUP($D143,'Project labour content'!$F$6:$G$15,'Project labour content'!$G$1,FALSE),VLOOKUP($A143,'Project labour content'!$A$7:$D$255,'Project labour content'!$D$1,FALSE))*LabEsc28*1</f>
        <v>1.0161092875318225</v>
      </c>
      <c r="CA143" s="249">
        <f>1+IF(ISNA(VLOOKUP($A143,'Project labour content'!$A$7:$D$255,'Project labour content'!$D$1,FALSE)),VLOOKUP($D143,'Project labour content'!$F$6:$G$15,'Project labour content'!$G$1,FALSE),VLOOKUP($A143,'Project labour content'!$A$7:$D$255,'Project labour content'!$D$1,FALSE))*LabEsc29*1</f>
        <v>1.0184552942617144</v>
      </c>
      <c r="CB143" s="250" t="str">
        <f>IF(ISNA(VLOOKUP($A143,'Project labour content'!$A$7:$D$255,'Project labour content'!$D$1,FALSE)),"Category","Project")</f>
        <v>Project</v>
      </c>
      <c r="CD143" s="247" t="str">
        <f t="shared" si="39"/>
        <v>12021</v>
      </c>
    </row>
    <row r="144" spans="1:82" x14ac:dyDescent="0.15">
      <c r="A144" s="11" t="s">
        <v>968</v>
      </c>
      <c r="B144" s="11" t="str">
        <f>VLOOKUP($A144,'Incurred Real 2022$'!$A$25:$AC$426,'Incurred Real 2022$'!B$1,FALSE)</f>
        <v>Telstra ISDN Service Exit and Transition</v>
      </c>
      <c r="C144" s="11" t="str">
        <f>VLOOKUP($A144,'Incurred Real 2022$'!$A$25:$AC$426,'Incurred Real 2022$'!C$1,FALSE)</f>
        <v>ExAnte</v>
      </c>
      <c r="D144" s="11" t="str">
        <f>VLOOKUP($A144,'Incurred Real 2022$'!$A$25:$AC$426,'Incurred Real 2022$'!D$1,FALSE)</f>
        <v>Replacement</v>
      </c>
      <c r="E144" s="11" t="str">
        <f>VLOOKUP($A144,'Incurred Real 2022$'!$A$25:$AC$426,'Incurred Real 2022$'!E$1,FALSE)</f>
        <v>Potential</v>
      </c>
      <c r="F144" s="105" t="str">
        <f>IF(VLOOKUP($A144,'Incurred Real 2022$'!$A$25:$AC$426,'Incurred Real 2022$'!F$1,FALSE)=0,"",VLOOKUP($A144,'Incurred Real 2022$'!$A$25:$AC$426,'Incurred Real 2022$'!F$1,FALSE))</f>
        <v/>
      </c>
      <c r="G144" s="105" t="str">
        <f>IF(VLOOKUP($A144,'Incurred Real 2022$'!$A$25:$AC$426,'Incurred Real 2022$'!G$1,FALSE)=0,"",VLOOKUP($A144,'Incurred Real 2022$'!$A$25:$AC$426,'Incurred Real 2022$'!G$1,FALSE))</f>
        <v/>
      </c>
      <c r="H144" s="105" t="str">
        <f>IF(VLOOKUP($A144,'Incurred Real 2022$'!$A$25:$AC$426,'Incurred Real 2022$'!H$1,FALSE)=0,"",VLOOKUP($A144,'Incurred Real 2022$'!$A$25:$AC$426,'Incurred Real 2022$'!H$1,FALSE))</f>
        <v/>
      </c>
      <c r="I144" s="105" t="str">
        <f>IF(VLOOKUP($A144,'Incurred Real 2022$'!$A$25:$AC$426,'Incurred Real 2022$'!I$1,FALSE)=0,"",VLOOKUP($A144,'Incurred Real 2022$'!$A$25:$AC$426,'Incurred Real 2022$'!I$1,FALSE))</f>
        <v/>
      </c>
      <c r="J144" s="105" t="str">
        <f>IF(VLOOKUP($A144,'Incurred Real 2022$'!$A$25:$AC$426,'Incurred Real 2022$'!J$1,FALSE)=0,"",VLOOKUP($A144,'Incurred Real 2022$'!$A$25:$AC$426,'Incurred Real 2022$'!J$1,FALSE))</f>
        <v/>
      </c>
      <c r="K144" s="105" t="str">
        <f>IF(VLOOKUP($A144,'Incurred Real 2022$'!$A$25:$AC$426,'Incurred Real 2022$'!K$1,FALSE)=0,"",VLOOKUP($A144,'Incurred Real 2022$'!$A$25:$AC$426,'Incurred Real 2022$'!K$1,FALSE))</f>
        <v/>
      </c>
      <c r="L144" s="105" t="str">
        <f>IF(VLOOKUP($A144,'Incurred Real 2022$'!$A$25:$AC$426,'Incurred Real 2022$'!L$1,FALSE)=0,"",VLOOKUP($A144,'Incurred Real 2022$'!$A$25:$AC$426,'Incurred Real 2022$'!L$1,FALSE))</f>
        <v/>
      </c>
      <c r="M144" s="105" t="str">
        <f>IF(VLOOKUP($A144,'Incurred Real 2022$'!$A$25:$AC$426,'Incurred Real 2022$'!M$1,FALSE)=0,"",VLOOKUP($A144,'Incurred Real 2022$'!$A$25:$AC$426,'Incurred Real 2022$'!M$1,FALSE))</f>
        <v/>
      </c>
      <c r="N144" s="105" t="str">
        <f>IF(VLOOKUP($A144,'Incurred Real 2022$'!$A$25:$AC$426,'Incurred Real 2022$'!N$1,FALSE)=0,"",VLOOKUP($A144,'Incurred Real 2022$'!$A$25:$AC$426,'Incurred Real 2022$'!N$1,FALSE))</f>
        <v/>
      </c>
      <c r="O144" s="105" t="str">
        <f>IF(VLOOKUP($A144,'Incurred Real 2022$'!$A$25:$AC$426,'Incurred Real 2022$'!O$1,FALSE)=0,"",VLOOKUP($A144,'Incurred Real 2022$'!$A$25:$AC$426,'Incurred Real 2022$'!O$1,FALSE))</f>
        <v/>
      </c>
      <c r="P144" s="105" t="str">
        <f>IF(VLOOKUP($A144,'Incurred Real 2022$'!$A$25:$AC$426,'Incurred Real 2022$'!P$1,FALSE)=0,"",VLOOKUP($A144,'Incurred Real 2022$'!$A$25:$AC$426,'Incurred Real 2022$'!P$1,FALSE))</f>
        <v/>
      </c>
      <c r="Q144" s="105" t="str">
        <f>IF(VLOOKUP($A144,'Incurred Real 2022$'!$A$25:$AC$426,'Incurred Real 2022$'!Q$1,FALSE)=0,"",VLOOKUP($A144,'Incurred Real 2022$'!$A$25:$AC$426,'Incurred Real 2022$'!Q$1,FALSE))</f>
        <v/>
      </c>
      <c r="R144" s="105" t="str">
        <f>IF(VLOOKUP($A144,'Incurred Real 2022$'!$A$25:$AC$426,'Incurred Real 2022$'!R$1,FALSE)=0,"",VLOOKUP($A144,'Incurred Real 2022$'!$A$25:$AC$426,'Incurred Real 2022$'!R$1,FALSE))</f>
        <v/>
      </c>
      <c r="S144" s="105" t="str">
        <f>IF(VLOOKUP($A144,'Incurred Real 2022$'!$A$25:$AC$426,'Incurred Real 2022$'!S$1,FALSE)=0,"",VLOOKUP($A144,'Incurred Real 2022$'!$A$25:$AC$426,'Incurred Real 2022$'!S$1,FALSE))</f>
        <v/>
      </c>
      <c r="T144" s="105" t="str">
        <f>IF(VLOOKUP($A144,'Incurred Real 2022$'!$A$25:$AC$426,'Incurred Real 2022$'!T$1,FALSE)=0,"",VLOOKUP($A144,'Incurred Real 2022$'!$A$25:$AC$426,'Incurred Real 2022$'!T$1,FALSE))</f>
        <v/>
      </c>
      <c r="U144" s="105" t="str">
        <f>IF(VLOOKUP($A144,'Incurred Real 2022$'!$A$25:$AC$426,'Incurred Real 2022$'!U$1,FALSE)=0,"",VLOOKUP($A144,'Incurred Real 2022$'!$A$25:$AC$426,'Incurred Real 2022$'!U$1,FALSE))</f>
        <v/>
      </c>
      <c r="V144" s="13" t="str">
        <f>IF(ISTEXT(VLOOKUP($A144,'Incurred Real 2022$'!$A$25:$AC$426,'Incurred Real 2022$'!V$1,FALSE)),"",(VLOOKUP($A144,'Incurred Real 2022$'!$A$25:$AC$426,'Incurred Real 2022$'!V$1,FALSE))*BT144*Incurred_Nominal!V$15)</f>
        <v/>
      </c>
      <c r="W144" s="13" t="str">
        <f>IF(ISTEXT(VLOOKUP($A144,'Incurred Real 2022$'!$A$25:$AC$426,'Incurred Real 2022$'!W$1,FALSE)),"",(VLOOKUP($A144,'Incurred Real 2022$'!$A$25:$AC$426,'Incurred Real 2022$'!W$1,FALSE))*BU144*Incurred_Nominal!W$15)</f>
        <v/>
      </c>
      <c r="X144" s="13">
        <f>IF(ISTEXT(VLOOKUP($A144,'Incurred Real 2022$'!$A$25:$AC$426,'Incurred Real 2022$'!X$1,FALSE)),"",(VLOOKUP($A144,'Incurred Real 2022$'!$A$25:$AC$426,'Incurred Real 2022$'!X$1,FALSE))*BV144*Incurred_Nominal!X$15)</f>
        <v>425852.08967041498</v>
      </c>
      <c r="Y144" s="13">
        <f>IF(ISTEXT(VLOOKUP($A144,'Incurred Real 2022$'!$A$25:$AC$426,'Incurred Real 2022$'!Y$1,FALSE)),"",(VLOOKUP($A144,'Incurred Real 2022$'!$A$25:$AC$426,'Incurred Real 2022$'!Y$1,FALSE))*BW144*Incurred_Nominal!Y$15)</f>
        <v>585128.75164060749</v>
      </c>
      <c r="Z144" s="13">
        <f>IF(ISTEXT(VLOOKUP($A144,'Incurred Real 2022$'!$A$25:$AC$426,'Incurred Real 2022$'!Z$1,FALSE)),"",(VLOOKUP($A144,'Incurred Real 2022$'!$A$25:$AC$426,'Incurred Real 2022$'!Z$1,FALSE))*BX144*Incurred_Nominal!Z$15)</f>
        <v>600803.89696632302</v>
      </c>
      <c r="AA144" s="13">
        <f>IF(ISTEXT(VLOOKUP($A144,'Incurred Real 2022$'!$A$25:$AC$426,'Incurred Real 2022$'!AA$1,FALSE)),"",(VLOOKUP($A144,'Incurred Real 2022$'!$A$25:$AC$426,'Incurred Real 2022$'!AA$1,FALSE))*BY144*Incurred_Nominal!AA$15)</f>
        <v>42500.57388329594</v>
      </c>
      <c r="AB144" s="13" t="str">
        <f>IF(ISTEXT(VLOOKUP($A144,'Incurred Real 2022$'!$A$25:$AC$426,'Incurred Real 2022$'!AB$1,FALSE)),"",(VLOOKUP($A144,'Incurred Real 2022$'!$A$25:$AC$426,'Incurred Real 2022$'!AB$1,FALSE))*BZ144*Incurred_Nominal!AB$15)</f>
        <v/>
      </c>
      <c r="AC144" s="13" t="str">
        <f>IF(ISTEXT(VLOOKUP($A144,'Incurred Real 2022$'!$A$25:$AC$426,'Incurred Real 2022$'!AC$1,FALSE)),"",(VLOOKUP($A144,'Incurred Real 2022$'!$A$25:$AC$426,'Incurred Real 2022$'!AC$1,FALSE))*CA144*Incurred_Nominal!AC$15)</f>
        <v/>
      </c>
      <c r="AD144" s="232">
        <f t="shared" si="33"/>
        <v>1654285.3121606414</v>
      </c>
      <c r="AE144" s="232">
        <f t="shared" si="34"/>
        <v>1654285.3121606414</v>
      </c>
      <c r="AF144" s="239">
        <f t="shared" si="35"/>
        <v>1770015.6720886123</v>
      </c>
      <c r="AG144" s="237">
        <f t="shared" si="36"/>
        <v>1728530.9297740355</v>
      </c>
      <c r="AH144" s="240">
        <f t="shared" si="40"/>
        <v>1.024</v>
      </c>
      <c r="AI144" s="234">
        <f>VLOOKUP($A144,Incurred_Real!$A$25:$AP$479,Incurred_Real!AI$1,FALSE)</f>
        <v>2027</v>
      </c>
      <c r="AJ144" s="235" t="str">
        <f>VLOOKUP($A144,Incurred_Real!$A$25:$AP$479,Incurred_Real!AJ$1,FALSE)</f>
        <v/>
      </c>
      <c r="AK144" s="236">
        <f>VLOOKUP($A144,Incurred_Real!$A$25:$AP$479,Incurred_Real!AK$1,FALSE)</f>
        <v>2027</v>
      </c>
      <c r="AL144" s="235" t="str">
        <f>VLOOKUP($A144,Incurred_Real!$A$25:$AP$479,Incurred_Real!AL$1,FALSE)</f>
        <v/>
      </c>
      <c r="AM144" s="237">
        <f>IF(AL144="Commissioned Extra","",(IF((AD144)=0,0,SUMPRODUCT($F$17:$U$17,F144:U144))+VLOOKUP($A144,Incurred_Real!$A$25:$BS$376,Incurred_Real!$AO$1,FALSE)))</f>
        <v>1590842.9469373391</v>
      </c>
      <c r="AN144" s="232" cm="1">
        <f t="array" ref="AN144">IF(ROUND(AE144,0)=0,0,LOOKUP(2,1/(F144:AC144&lt;&gt;""),F144:AC144))</f>
        <v>42500.57388329594</v>
      </c>
      <c r="AO144" s="232">
        <f t="shared" si="37"/>
        <v>1654285.3121606414</v>
      </c>
      <c r="AP144" s="78"/>
      <c r="AQ144" s="20"/>
      <c r="AR144" s="245">
        <f>VLOOKUP($A144,Incurred_Real!$A$25:$CD$376,Incurred_Real!AR$1,FALSE)</f>
        <v>1</v>
      </c>
      <c r="AS144" s="246">
        <f>VLOOKUP($A144,Incurred_Real!$A$25:$CD$376,Incurred_Real!AS$1,FALSE)</f>
        <v>0</v>
      </c>
      <c r="AT144" s="246">
        <f>VLOOKUP($A144,Incurred_Real!$A$25:$CD$376,Incurred_Real!AT$1,FALSE)</f>
        <v>0.53902811843306853</v>
      </c>
      <c r="AU144" s="246">
        <f>VLOOKUP($A144,Incurred_Real!$A$25:$CD$376,Incurred_Real!AU$1,FALSE)</f>
        <v>0</v>
      </c>
      <c r="AV144" s="246">
        <f>VLOOKUP($A144,Incurred_Real!$A$25:$CD$376,Incurred_Real!AV$1,FALSE)</f>
        <v>0</v>
      </c>
      <c r="AW144" s="246">
        <f>VLOOKUP($A144,Incurred_Real!$A$25:$CD$376,Incurred_Real!AW$1,FALSE)</f>
        <v>0</v>
      </c>
      <c r="AX144" s="246">
        <f>VLOOKUP($A144,Incurred_Real!$A$25:$CD$376,Incurred_Real!AX$1,FALSE)</f>
        <v>0</v>
      </c>
      <c r="AY144" s="246">
        <f>VLOOKUP($A144,Incurred_Real!$A$25:$CD$376,Incurred_Real!AY$1,FALSE)</f>
        <v>0</v>
      </c>
      <c r="AZ144" s="246">
        <f>VLOOKUP($A144,Incurred_Real!$A$25:$CD$376,Incurred_Real!AZ$1,FALSE)</f>
        <v>0</v>
      </c>
      <c r="BA144" s="246">
        <f>VLOOKUP($A144,Incurred_Real!$A$25:$CD$376,Incurred_Real!BA$1,FALSE)</f>
        <v>0</v>
      </c>
      <c r="BB144" s="246">
        <f>VLOOKUP($A144,Incurred_Real!$A$25:$CD$376,Incurred_Real!BB$1,FALSE)</f>
        <v>0</v>
      </c>
      <c r="BC144" s="246">
        <f>VLOOKUP($A144,Incurred_Real!$A$25:$CD$376,Incurred_Real!BC$1,FALSE)</f>
        <v>0</v>
      </c>
      <c r="BD144" s="246">
        <f>VLOOKUP($A144,Incurred_Real!$A$25:$CD$376,Incurred_Real!BD$1,FALSE)</f>
        <v>0</v>
      </c>
      <c r="BE144" s="246">
        <f>VLOOKUP($A144,Incurred_Real!$A$25:$CD$376,Incurred_Real!BE$1,FALSE)</f>
        <v>0</v>
      </c>
      <c r="BF144" s="246">
        <f>VLOOKUP($A144,Incurred_Real!$A$25:$CD$376,Incurred_Real!BF$1,FALSE)</f>
        <v>0</v>
      </c>
      <c r="BG144" s="246">
        <f>VLOOKUP($A144,Incurred_Real!$A$25:$CD$376,Incurred_Real!BG$1,FALSE)</f>
        <v>0</v>
      </c>
      <c r="BH144" s="246">
        <f>VLOOKUP($A144,Incurred_Real!$A$25:$CD$376,Incurred_Real!BH$1,FALSE)</f>
        <v>0</v>
      </c>
      <c r="BI144" s="246">
        <f>VLOOKUP($A144,Incurred_Real!$A$25:$CD$376,Incurred_Real!BI$1,FALSE)</f>
        <v>0</v>
      </c>
      <c r="BJ144" s="246">
        <f>VLOOKUP($A144,Incurred_Real!$A$25:$CD$376,Incurred_Real!BJ$1,FALSE)</f>
        <v>0</v>
      </c>
      <c r="BK144" s="246">
        <f>VLOOKUP($A144,Incurred_Real!$A$25:$CD$376,Incurred_Real!BK$1,FALSE)</f>
        <v>0</v>
      </c>
      <c r="BL144" s="246">
        <f>VLOOKUP($A144,Incurred_Real!$A$25:$CD$376,Incurred_Real!BL$1,FALSE)</f>
        <v>0</v>
      </c>
      <c r="BM144" s="246">
        <f>VLOOKUP($A144,Incurred_Real!$A$25:$CD$376,Incurred_Real!BM$1,FALSE)</f>
        <v>0</v>
      </c>
      <c r="BN144" s="246">
        <f>VLOOKUP($A144,Incurred_Real!$A$25:$CD$376,Incurred_Real!BN$1,FALSE)</f>
        <v>0</v>
      </c>
      <c r="BO144" s="246">
        <f>VLOOKUP($A144,Incurred_Real!$A$25:$CD$376,Incurred_Real!BO$1,FALSE)</f>
        <v>0</v>
      </c>
      <c r="BP144" s="246">
        <f>VLOOKUP($A144,Incurred_Real!$A$25:$CD$376,Incurred_Real!BP$1,FALSE)</f>
        <v>0</v>
      </c>
      <c r="BQ144" s="246">
        <f>VLOOKUP($A144,Incurred_Real!$A$25:$CD$376,Incurred_Real!BQ$1,FALSE)</f>
        <v>0</v>
      </c>
      <c r="BR144" s="246">
        <f>VLOOKUP($A144,Incurred_Real!$A$25:$CD$376,Incurred_Real!BR$1,FALSE)</f>
        <v>0.46097188156693153</v>
      </c>
      <c r="BS144" s="254">
        <f t="shared" si="38"/>
        <v>1</v>
      </c>
      <c r="BT144" s="249">
        <f>1+IF(ISNA(VLOOKUP($A144,'Project labour content'!$A$7:$D$255,'Project labour content'!$D$1,FALSE)),VLOOKUP($D144,'Project labour content'!$F$6:$G$15,'Project labour content'!$G$1,FALSE),VLOOKUP($A144,'Project labour content'!$A$7:$D$255,'Project labour content'!$D$1,FALSE))*LabEsc22*1</f>
        <v>1.0019880702600754</v>
      </c>
      <c r="BU144" s="249">
        <f>1+IF(ISNA(VLOOKUP($A144,'Project labour content'!$A$7:$D$255,'Project labour content'!$D$1,FALSE)),VLOOKUP($D144,'Project labour content'!$F$6:$G$15,'Project labour content'!$G$1,FALSE),VLOOKUP($A144,'Project labour content'!$A$7:$D$255,'Project labour content'!$D$1,FALSE))*LabEsc23*1</f>
        <v>1.0039856832573995</v>
      </c>
      <c r="BV144" s="249">
        <f>1+IF(ISNA(VLOOKUP($A144,'Project labour content'!$A$7:$D$255,'Project labour content'!$D$1,FALSE)),VLOOKUP($D144,'Project labour content'!$F$6:$G$15,'Project labour content'!$G$1,FALSE),VLOOKUP($A144,'Project labour content'!$A$7:$D$255,'Project labour content'!$D$1,FALSE))*LabEsc24*1</f>
        <v>1.0058674347008785</v>
      </c>
      <c r="BW144" s="249">
        <f>1+IF(ISNA(VLOOKUP($A144,'Project labour content'!$A$7:$D$255,'Project labour content'!$D$1,FALSE)),VLOOKUP($D144,'Project labour content'!$F$6:$G$15,'Project labour content'!$G$1,FALSE),VLOOKUP($A144,'Project labour content'!$A$7:$D$255,'Project labour content'!$D$1,FALSE))*LabEsc25*1</f>
        <v>1.0083877271341781</v>
      </c>
      <c r="BX144" s="249">
        <f>1+IF(ISNA(VLOOKUP($A144,'Project labour content'!$A$7:$D$255,'Project labour content'!$D$1,FALSE)),VLOOKUP($D144,'Project labour content'!$F$6:$G$15,'Project labour content'!$G$1,FALSE),VLOOKUP($A144,'Project labour content'!$A$7:$D$255,'Project labour content'!$D$1,FALSE))*LabEsc26*1</f>
        <v>1.0111344258377359</v>
      </c>
      <c r="BY144" s="249">
        <f>1+IF(ISNA(VLOOKUP($A144,'Project labour content'!$A$7:$D$255,'Project labour content'!$D$1,FALSE)),VLOOKUP($D144,'Project labour content'!$F$6:$G$15,'Project labour content'!$G$1,FALSE),VLOOKUP($A144,'Project labour content'!$A$7:$D$255,'Project labour content'!$D$1,FALSE))*LabEsc27*1</f>
        <v>1.0128356887578163</v>
      </c>
      <c r="BZ144" s="249">
        <f>1+IF(ISNA(VLOOKUP($A144,'Project labour content'!$A$7:$D$255,'Project labour content'!$D$1,FALSE)),VLOOKUP($D144,'Project labour content'!$F$6:$G$15,'Project labour content'!$G$1,FALSE),VLOOKUP($A144,'Project labour content'!$A$7:$D$255,'Project labour content'!$D$1,FALSE))*LabEsc28*1</f>
        <v>1.0141167397366371</v>
      </c>
      <c r="CA144" s="249">
        <f>1+IF(ISNA(VLOOKUP($A144,'Project labour content'!$A$7:$D$255,'Project labour content'!$D$1,FALSE)),VLOOKUP($D144,'Project labour content'!$F$6:$G$15,'Project labour content'!$G$1,FALSE),VLOOKUP($A144,'Project labour content'!$A$7:$D$255,'Project labour content'!$D$1,FALSE))*LabEsc29*1</f>
        <v>1.0161725703474485</v>
      </c>
      <c r="CB144" s="250" t="str">
        <f>IF(ISNA(VLOOKUP($A144,'Project labour content'!$A$7:$D$255,'Project labour content'!$D$1,FALSE)),"Category","Project")</f>
        <v>Project</v>
      </c>
      <c r="CD144" s="247" t="str">
        <f t="shared" si="39"/>
        <v>12022</v>
      </c>
    </row>
    <row r="145" spans="1:82" x14ac:dyDescent="0.15">
      <c r="A145" s="11" t="s">
        <v>214</v>
      </c>
      <c r="B145" s="11" t="str">
        <f>VLOOKUP($A145,'Incurred Real 2022$'!$A$25:$AC$426,'Incurred Real 2022$'!B$1,FALSE)</f>
        <v>Mechanical 300 Pirie St 2018-19</v>
      </c>
      <c r="C145" s="11" t="str">
        <f>VLOOKUP($A145,'Incurred Real 2022$'!$A$25:$AC$426,'Incurred Real 2022$'!C$1,FALSE)</f>
        <v>ExAnte</v>
      </c>
      <c r="D145" s="11" t="str">
        <f>VLOOKUP($A145,'Incurred Real 2022$'!$A$25:$AC$426,'Incurred Real 2022$'!D$1,FALSE)</f>
        <v>Facilities</v>
      </c>
      <c r="E145" s="11" t="str">
        <f>VLOOKUP($A145,'Incurred Real 2022$'!$A$25:$AC$426,'Incurred Real 2022$'!E$1,FALSE)</f>
        <v>Active</v>
      </c>
      <c r="F145" s="105" t="str">
        <f>IF(VLOOKUP($A145,'Incurred Real 2022$'!$A$25:$AC$426,'Incurred Real 2022$'!F$1,FALSE)=0,"",VLOOKUP($A145,'Incurred Real 2022$'!$A$25:$AC$426,'Incurred Real 2022$'!F$1,FALSE))</f>
        <v/>
      </c>
      <c r="G145" s="105" t="str">
        <f>IF(VLOOKUP($A145,'Incurred Real 2022$'!$A$25:$AC$426,'Incurred Real 2022$'!G$1,FALSE)=0,"",VLOOKUP($A145,'Incurred Real 2022$'!$A$25:$AC$426,'Incurred Real 2022$'!G$1,FALSE))</f>
        <v/>
      </c>
      <c r="H145" s="105" t="str">
        <f>IF(VLOOKUP($A145,'Incurred Real 2022$'!$A$25:$AC$426,'Incurred Real 2022$'!H$1,FALSE)=0,"",VLOOKUP($A145,'Incurred Real 2022$'!$A$25:$AC$426,'Incurred Real 2022$'!H$1,FALSE))</f>
        <v/>
      </c>
      <c r="I145" s="105" t="str">
        <f>IF(VLOOKUP($A145,'Incurred Real 2022$'!$A$25:$AC$426,'Incurred Real 2022$'!I$1,FALSE)=0,"",VLOOKUP($A145,'Incurred Real 2022$'!$A$25:$AC$426,'Incurred Real 2022$'!I$1,FALSE))</f>
        <v/>
      </c>
      <c r="J145" s="105" t="str">
        <f>IF(VLOOKUP($A145,'Incurred Real 2022$'!$A$25:$AC$426,'Incurred Real 2022$'!J$1,FALSE)=0,"",VLOOKUP($A145,'Incurred Real 2022$'!$A$25:$AC$426,'Incurred Real 2022$'!J$1,FALSE))</f>
        <v/>
      </c>
      <c r="K145" s="105" t="str">
        <f>IF(VLOOKUP($A145,'Incurred Real 2022$'!$A$25:$AC$426,'Incurred Real 2022$'!K$1,FALSE)=0,"",VLOOKUP($A145,'Incurred Real 2022$'!$A$25:$AC$426,'Incurred Real 2022$'!K$1,FALSE))</f>
        <v/>
      </c>
      <c r="L145" s="105" t="str">
        <f>IF(VLOOKUP($A145,'Incurred Real 2022$'!$A$25:$AC$426,'Incurred Real 2022$'!L$1,FALSE)=0,"",VLOOKUP($A145,'Incurred Real 2022$'!$A$25:$AC$426,'Incurred Real 2022$'!L$1,FALSE))</f>
        <v/>
      </c>
      <c r="M145" s="105" t="str">
        <f>IF(VLOOKUP($A145,'Incurred Real 2022$'!$A$25:$AC$426,'Incurred Real 2022$'!M$1,FALSE)=0,"",VLOOKUP($A145,'Incurred Real 2022$'!$A$25:$AC$426,'Incurred Real 2022$'!M$1,FALSE))</f>
        <v/>
      </c>
      <c r="N145" s="105" t="str">
        <f>IF(VLOOKUP($A145,'Incurred Real 2022$'!$A$25:$AC$426,'Incurred Real 2022$'!N$1,FALSE)=0,"",VLOOKUP($A145,'Incurred Real 2022$'!$A$25:$AC$426,'Incurred Real 2022$'!N$1,FALSE))</f>
        <v/>
      </c>
      <c r="O145" s="105" t="str">
        <f>IF(VLOOKUP($A145,'Incurred Real 2022$'!$A$25:$AC$426,'Incurred Real 2022$'!O$1,FALSE)=0,"",VLOOKUP($A145,'Incurred Real 2022$'!$A$25:$AC$426,'Incurred Real 2022$'!O$1,FALSE))</f>
        <v/>
      </c>
      <c r="P145" s="105" t="str">
        <f>IF(VLOOKUP($A145,'Incurred Real 2022$'!$A$25:$AC$426,'Incurred Real 2022$'!P$1,FALSE)=0,"",VLOOKUP($A145,'Incurred Real 2022$'!$A$25:$AC$426,'Incurred Real 2022$'!P$1,FALSE))</f>
        <v/>
      </c>
      <c r="Q145" s="105" t="str">
        <f>IF(VLOOKUP($A145,'Incurred Real 2022$'!$A$25:$AC$426,'Incurred Real 2022$'!Q$1,FALSE)=0,"",VLOOKUP($A145,'Incurred Real 2022$'!$A$25:$AC$426,'Incurred Real 2022$'!Q$1,FALSE))</f>
        <v/>
      </c>
      <c r="R145" s="105" t="str">
        <f>IF(VLOOKUP($A145,'Incurred Real 2022$'!$A$25:$AC$426,'Incurred Real 2022$'!R$1,FALSE)=0,"",VLOOKUP($A145,'Incurred Real 2022$'!$A$25:$AC$426,'Incurred Real 2022$'!R$1,FALSE))</f>
        <v/>
      </c>
      <c r="S145" s="105" t="str">
        <f>IF(VLOOKUP($A145,'Incurred Real 2022$'!$A$25:$AC$426,'Incurred Real 2022$'!S$1,FALSE)=0,"",VLOOKUP($A145,'Incurred Real 2022$'!$A$25:$AC$426,'Incurred Real 2022$'!S$1,FALSE))</f>
        <v/>
      </c>
      <c r="T145" s="105">
        <f>IF(VLOOKUP($A145,'Incurred Real 2022$'!$A$25:$AC$426,'Incurred Real 2022$'!T$1,FALSE)=0,"",VLOOKUP($A145,'Incurred Real 2022$'!$A$25:$AC$426,'Incurred Real 2022$'!T$1,FALSE))</f>
        <v>30934.13</v>
      </c>
      <c r="U145" s="105">
        <f>IF(VLOOKUP($A145,'Incurred Real 2022$'!$A$25:$AC$426,'Incurred Real 2022$'!U$1,FALSE)=0,"",VLOOKUP($A145,'Incurred Real 2022$'!$A$25:$AC$426,'Incurred Real 2022$'!U$1,FALSE))</f>
        <v>40157.22</v>
      </c>
      <c r="V145" s="13">
        <f>IF(ISTEXT(VLOOKUP($A145,'Incurred Real 2022$'!$A$25:$AC$426,'Incurred Real 2022$'!V$1,FALSE)),"",(VLOOKUP($A145,'Incurred Real 2022$'!$A$25:$AC$426,'Incurred Real 2022$'!V$1,FALSE))*BT145*Incurred_Nominal!V$15)</f>
        <v>1254362.5463884391</v>
      </c>
      <c r="W145" s="13">
        <f>IF(ISTEXT(VLOOKUP($A145,'Incurred Real 2022$'!$A$25:$AC$426,'Incurred Real 2022$'!W$1,FALSE)),"",(VLOOKUP($A145,'Incurred Real 2022$'!$A$25:$AC$426,'Incurred Real 2022$'!W$1,FALSE))*BU145*Incurred_Nominal!W$15)</f>
        <v>497027.61248342792</v>
      </c>
      <c r="X145" s="13" t="str">
        <f>IF(ISTEXT(VLOOKUP($A145,'Incurred Real 2022$'!$A$25:$AC$426,'Incurred Real 2022$'!X$1,FALSE)),"",(VLOOKUP($A145,'Incurred Real 2022$'!$A$25:$AC$426,'Incurred Real 2022$'!X$1,FALSE))*BV145*Incurred_Nominal!X$15)</f>
        <v/>
      </c>
      <c r="Y145" s="13" t="str">
        <f>IF(ISTEXT(VLOOKUP($A145,'Incurred Real 2022$'!$A$25:$AC$426,'Incurred Real 2022$'!Y$1,FALSE)),"",(VLOOKUP($A145,'Incurred Real 2022$'!$A$25:$AC$426,'Incurred Real 2022$'!Y$1,FALSE))*BW145*Incurred_Nominal!Y$15)</f>
        <v/>
      </c>
      <c r="Z145" s="13" t="str">
        <f>IF(ISTEXT(VLOOKUP($A145,'Incurred Real 2022$'!$A$25:$AC$426,'Incurred Real 2022$'!Z$1,FALSE)),"",(VLOOKUP($A145,'Incurred Real 2022$'!$A$25:$AC$426,'Incurred Real 2022$'!Z$1,FALSE))*BX145*Incurred_Nominal!Z$15)</f>
        <v/>
      </c>
      <c r="AA145" s="13" t="str">
        <f>IF(ISTEXT(VLOOKUP($A145,'Incurred Real 2022$'!$A$25:$AC$426,'Incurred Real 2022$'!AA$1,FALSE)),"",(VLOOKUP($A145,'Incurred Real 2022$'!$A$25:$AC$426,'Incurred Real 2022$'!AA$1,FALSE))*BY145*Incurred_Nominal!AA$15)</f>
        <v/>
      </c>
      <c r="AB145" s="13" t="str">
        <f>IF(ISTEXT(VLOOKUP($A145,'Incurred Real 2022$'!$A$25:$AC$426,'Incurred Real 2022$'!AB$1,FALSE)),"",(VLOOKUP($A145,'Incurred Real 2022$'!$A$25:$AC$426,'Incurred Real 2022$'!AB$1,FALSE))*BZ145*Incurred_Nominal!AB$15)</f>
        <v/>
      </c>
      <c r="AC145" s="13" t="str">
        <f>IF(ISTEXT(VLOOKUP($A145,'Incurred Real 2022$'!$A$25:$AC$426,'Incurred Real 2022$'!AC$1,FALSE)),"",(VLOOKUP($A145,'Incurred Real 2022$'!$A$25:$AC$426,'Incurred Real 2022$'!AC$1,FALSE))*CA145*Incurred_Nominal!AC$15)</f>
        <v/>
      </c>
      <c r="AD145" s="232">
        <f t="shared" si="33"/>
        <v>1822481.5088718671</v>
      </c>
      <c r="AE145" s="232">
        <f t="shared" si="34"/>
        <v>1822481.5088718671</v>
      </c>
      <c r="AF145" s="239">
        <f t="shared" si="35"/>
        <v>2090817.4727663677</v>
      </c>
      <c r="AG145" s="237">
        <f t="shared" si="36"/>
        <v>1857018.9588430417</v>
      </c>
      <c r="AH145" s="240">
        <f t="shared" si="40"/>
        <v>1.1258999068426243</v>
      </c>
      <c r="AI145" s="234">
        <f>VLOOKUP($A145,Incurred_Real!$A$25:$AP$479,Incurred_Real!AI$1,FALSE)</f>
        <v>2023</v>
      </c>
      <c r="AJ145" s="235" t="str">
        <f>VLOOKUP($A145,Incurred_Real!$A$25:$AP$479,Incurred_Real!AJ$1,FALSE)</f>
        <v/>
      </c>
      <c r="AK145" s="236">
        <f>VLOOKUP($A145,Incurred_Real!$A$25:$AP$479,Incurred_Real!AK$1,FALSE)</f>
        <v>2023</v>
      </c>
      <c r="AL145" s="235" t="str">
        <f>VLOOKUP($A145,Incurred_Real!$A$25:$AP$479,Incurred_Real!AL$1,FALSE)</f>
        <v/>
      </c>
      <c r="AM145" s="237">
        <f>IF(AL145="Commissioned Extra","",(IF((AD145)=0,0,SUMPRODUCT($F$17:$U$17,F145:U145))+VLOOKUP($A145,Incurred_Real!$A$25:$BS$376,Incurred_Real!$AO$1,FALSE)))</f>
        <v>1878277.6275894761</v>
      </c>
      <c r="AN145" s="232" cm="1">
        <f t="array" ref="AN145">IF(ROUND(AE145,0)=0,0,LOOKUP(2,1/(F145:AC145&lt;&gt;""),F145:AC145))</f>
        <v>497027.61248342792</v>
      </c>
      <c r="AO145" s="232">
        <f t="shared" si="37"/>
        <v>1751390.158871867</v>
      </c>
      <c r="AP145" s="78"/>
      <c r="AQ145" s="20"/>
      <c r="AR145" s="245">
        <f>VLOOKUP($A145,Incurred_Real!$A$25:$CD$376,Incurred_Real!AR$1,FALSE)</f>
        <v>0</v>
      </c>
      <c r="AS145" s="246">
        <f>VLOOKUP($A145,Incurred_Real!$A$25:$CD$376,Incurred_Real!AS$1,FALSE)</f>
        <v>1</v>
      </c>
      <c r="AT145" s="246">
        <f>VLOOKUP($A145,Incurred_Real!$A$25:$CD$376,Incurred_Real!AT$1,FALSE)</f>
        <v>0</v>
      </c>
      <c r="AU145" s="246">
        <f>VLOOKUP($A145,Incurred_Real!$A$25:$CD$376,Incurred_Real!AU$1,FALSE)</f>
        <v>0</v>
      </c>
      <c r="AV145" s="246">
        <f>VLOOKUP($A145,Incurred_Real!$A$25:$CD$376,Incurred_Real!AV$1,FALSE)</f>
        <v>0</v>
      </c>
      <c r="AW145" s="246">
        <f>VLOOKUP($A145,Incurred_Real!$A$25:$CD$376,Incurred_Real!AW$1,FALSE)</f>
        <v>0</v>
      </c>
      <c r="AX145" s="246">
        <f>VLOOKUP($A145,Incurred_Real!$A$25:$CD$376,Incurred_Real!AX$1,FALSE)</f>
        <v>0</v>
      </c>
      <c r="AY145" s="246">
        <f>VLOOKUP($A145,Incurred_Real!$A$25:$CD$376,Incurred_Real!AY$1,FALSE)</f>
        <v>0</v>
      </c>
      <c r="AZ145" s="246">
        <f>VLOOKUP($A145,Incurred_Real!$A$25:$CD$376,Incurred_Real!AZ$1,FALSE)</f>
        <v>0</v>
      </c>
      <c r="BA145" s="246">
        <f>VLOOKUP($A145,Incurred_Real!$A$25:$CD$376,Incurred_Real!BA$1,FALSE)</f>
        <v>0</v>
      </c>
      <c r="BB145" s="246">
        <f>VLOOKUP($A145,Incurred_Real!$A$25:$CD$376,Incurred_Real!BB$1,FALSE)</f>
        <v>0</v>
      </c>
      <c r="BC145" s="246">
        <f>VLOOKUP($A145,Incurred_Real!$A$25:$CD$376,Incurred_Real!BC$1,FALSE)</f>
        <v>0</v>
      </c>
      <c r="BD145" s="246">
        <f>VLOOKUP($A145,Incurred_Real!$A$25:$CD$376,Incurred_Real!BD$1,FALSE)</f>
        <v>0</v>
      </c>
      <c r="BE145" s="246">
        <f>VLOOKUP($A145,Incurred_Real!$A$25:$CD$376,Incurred_Real!BE$1,FALSE)</f>
        <v>0</v>
      </c>
      <c r="BF145" s="246">
        <f>VLOOKUP($A145,Incurred_Real!$A$25:$CD$376,Incurred_Real!BF$1,FALSE)</f>
        <v>0</v>
      </c>
      <c r="BG145" s="246">
        <f>VLOOKUP($A145,Incurred_Real!$A$25:$CD$376,Incurred_Real!BG$1,FALSE)</f>
        <v>0</v>
      </c>
      <c r="BH145" s="246">
        <f>VLOOKUP($A145,Incurred_Real!$A$25:$CD$376,Incurred_Real!BH$1,FALSE)</f>
        <v>0</v>
      </c>
      <c r="BI145" s="246">
        <f>VLOOKUP($A145,Incurred_Real!$A$25:$CD$376,Incurred_Real!BI$1,FALSE)</f>
        <v>0</v>
      </c>
      <c r="BJ145" s="246">
        <f>VLOOKUP($A145,Incurred_Real!$A$25:$CD$376,Incurred_Real!BJ$1,FALSE)</f>
        <v>0</v>
      </c>
      <c r="BK145" s="246">
        <f>VLOOKUP($A145,Incurred_Real!$A$25:$CD$376,Incurred_Real!BK$1,FALSE)</f>
        <v>0</v>
      </c>
      <c r="BL145" s="246">
        <f>VLOOKUP($A145,Incurred_Real!$A$25:$CD$376,Incurred_Real!BL$1,FALSE)</f>
        <v>0</v>
      </c>
      <c r="BM145" s="246">
        <f>VLOOKUP($A145,Incurred_Real!$A$25:$CD$376,Incurred_Real!BM$1,FALSE)</f>
        <v>0</v>
      </c>
      <c r="BN145" s="246">
        <f>VLOOKUP($A145,Incurred_Real!$A$25:$CD$376,Incurred_Real!BN$1,FALSE)</f>
        <v>0</v>
      </c>
      <c r="BO145" s="246">
        <f>VLOOKUP($A145,Incurred_Real!$A$25:$CD$376,Incurred_Real!BO$1,FALSE)</f>
        <v>0</v>
      </c>
      <c r="BP145" s="246">
        <f>VLOOKUP($A145,Incurred_Real!$A$25:$CD$376,Incurred_Real!BP$1,FALSE)</f>
        <v>0</v>
      </c>
      <c r="BQ145" s="246">
        <f>VLOOKUP($A145,Incurred_Real!$A$25:$CD$376,Incurred_Real!BQ$1,FALSE)</f>
        <v>0</v>
      </c>
      <c r="BR145" s="246">
        <f>VLOOKUP($A145,Incurred_Real!$A$25:$CD$376,Incurred_Real!BR$1,FALSE)</f>
        <v>0</v>
      </c>
      <c r="BS145" s="254">
        <f t="shared" si="38"/>
        <v>1</v>
      </c>
      <c r="BT145" s="249">
        <f>1+IF(ISNA(VLOOKUP($A145,'Project labour content'!$A$7:$D$255,'Project labour content'!$D$1,FALSE)),VLOOKUP($D145,'Project labour content'!$F$6:$G$15,'Project labour content'!$G$1,FALSE),VLOOKUP($A145,'Project labour content'!$A$7:$D$255,'Project labour content'!$D$1,FALSE))*LabEsc22*1</f>
        <v>1.0004541910001987</v>
      </c>
      <c r="BU145" s="249">
        <f>1+IF(ISNA(VLOOKUP($A145,'Project labour content'!$A$7:$D$255,'Project labour content'!$D$1,FALSE)),VLOOKUP($D145,'Project labour content'!$F$6:$G$15,'Project labour content'!$G$1,FALSE),VLOOKUP($A145,'Project labour content'!$A$7:$D$255,'Project labour content'!$D$1,FALSE))*LabEsc23*1</f>
        <v>1.0009105621171985</v>
      </c>
      <c r="BV145" s="249">
        <f>1+IF(ISNA(VLOOKUP($A145,'Project labour content'!$A$7:$D$255,'Project labour content'!$D$1,FALSE)),VLOOKUP($D145,'Project labour content'!$F$6:$G$15,'Project labour content'!$G$1,FALSE),VLOOKUP($A145,'Project labour content'!$A$7:$D$255,'Project labour content'!$D$1,FALSE))*LabEsc24*1</f>
        <v>1.0013404637094123</v>
      </c>
      <c r="BW145" s="249">
        <f>1+IF(ISNA(VLOOKUP($A145,'Project labour content'!$A$7:$D$255,'Project labour content'!$D$1,FALSE)),VLOOKUP($D145,'Project labour content'!$F$6:$G$15,'Project labour content'!$G$1,FALSE),VLOOKUP($A145,'Project labour content'!$A$7:$D$255,'Project labour content'!$D$1,FALSE))*LabEsc25*1</f>
        <v>1.0019162452419172</v>
      </c>
      <c r="BX145" s="249">
        <f>1+IF(ISNA(VLOOKUP($A145,'Project labour content'!$A$7:$D$255,'Project labour content'!$D$1,FALSE)),VLOOKUP($D145,'Project labour content'!$F$6:$G$15,'Project labour content'!$G$1,FALSE),VLOOKUP($A145,'Project labour content'!$A$7:$D$255,'Project labour content'!$D$1,FALSE))*LabEsc26*1</f>
        <v>1.0025437511487589</v>
      </c>
      <c r="BY145" s="249">
        <f>1+IF(ISNA(VLOOKUP($A145,'Project labour content'!$A$7:$D$255,'Project labour content'!$D$1,FALSE)),VLOOKUP($D145,'Project labour content'!$F$6:$G$15,'Project labour content'!$G$1,FALSE),VLOOKUP($A145,'Project labour content'!$A$7:$D$255,'Project labour content'!$D$1,FALSE))*LabEsc27*1</f>
        <v>1.0029324186535196</v>
      </c>
      <c r="BZ145" s="249">
        <f>1+IF(ISNA(VLOOKUP($A145,'Project labour content'!$A$7:$D$255,'Project labour content'!$D$1,FALSE)),VLOOKUP($D145,'Project labour content'!$F$6:$G$15,'Project labour content'!$G$1,FALSE),VLOOKUP($A145,'Project labour content'!$A$7:$D$255,'Project labour content'!$D$1,FALSE))*LabEsc28*1</f>
        <v>1.0032250852846045</v>
      </c>
      <c r="CA145" s="249">
        <f>1+IF(ISNA(VLOOKUP($A145,'Project labour content'!$A$7:$D$255,'Project labour content'!$D$1,FALSE)),VLOOKUP($D145,'Project labour content'!$F$6:$G$15,'Project labour content'!$G$1,FALSE),VLOOKUP($A145,'Project labour content'!$A$7:$D$255,'Project labour content'!$D$1,FALSE))*LabEsc29*1</f>
        <v>1.0036947566941694</v>
      </c>
      <c r="CB145" s="250" t="str">
        <f>IF(ISNA(VLOOKUP($A145,'Project labour content'!$A$7:$D$255,'Project labour content'!$D$1,FALSE)),"Category","Project")</f>
        <v>Project</v>
      </c>
      <c r="CD145" s="247" t="str">
        <f t="shared" si="39"/>
        <v>12027</v>
      </c>
    </row>
    <row r="146" spans="1:82" x14ac:dyDescent="0.15">
      <c r="A146" s="11" t="s">
        <v>216</v>
      </c>
      <c r="B146" s="11" t="str">
        <f>VLOOKUP($A146,'Incurred Real 2022$'!$A$25:$AC$426,'Incurred Real 2022$'!B$1,FALSE)</f>
        <v>Furniture and Building Upgrades 2019/20</v>
      </c>
      <c r="C146" s="11" t="str">
        <f>VLOOKUP($A146,'Incurred Real 2022$'!$A$25:$AC$426,'Incurred Real 2022$'!C$1,FALSE)</f>
        <v>ExAnte</v>
      </c>
      <c r="D146" s="11" t="str">
        <f>VLOOKUP($A146,'Incurred Real 2022$'!$A$25:$AC$426,'Incurred Real 2022$'!D$1,FALSE)</f>
        <v>Facilities</v>
      </c>
      <c r="E146" s="11" t="str">
        <f>VLOOKUP($A146,'Incurred Real 2022$'!$A$25:$AC$426,'Incurred Real 2022$'!E$1,FALSE)</f>
        <v>Closed</v>
      </c>
      <c r="F146" s="105" t="str">
        <f>IF(VLOOKUP($A146,'Incurred Real 2022$'!$A$25:$AC$426,'Incurred Real 2022$'!F$1,FALSE)=0,"",VLOOKUP($A146,'Incurred Real 2022$'!$A$25:$AC$426,'Incurred Real 2022$'!F$1,FALSE))</f>
        <v/>
      </c>
      <c r="G146" s="105" t="str">
        <f>IF(VLOOKUP($A146,'Incurred Real 2022$'!$A$25:$AC$426,'Incurred Real 2022$'!G$1,FALSE)=0,"",VLOOKUP($A146,'Incurred Real 2022$'!$A$25:$AC$426,'Incurred Real 2022$'!G$1,FALSE))</f>
        <v/>
      </c>
      <c r="H146" s="105" t="str">
        <f>IF(VLOOKUP($A146,'Incurred Real 2022$'!$A$25:$AC$426,'Incurred Real 2022$'!H$1,FALSE)=0,"",VLOOKUP($A146,'Incurred Real 2022$'!$A$25:$AC$426,'Incurred Real 2022$'!H$1,FALSE))</f>
        <v/>
      </c>
      <c r="I146" s="105" t="str">
        <f>IF(VLOOKUP($A146,'Incurred Real 2022$'!$A$25:$AC$426,'Incurred Real 2022$'!I$1,FALSE)=0,"",VLOOKUP($A146,'Incurred Real 2022$'!$A$25:$AC$426,'Incurred Real 2022$'!I$1,FALSE))</f>
        <v/>
      </c>
      <c r="J146" s="105" t="str">
        <f>IF(VLOOKUP($A146,'Incurred Real 2022$'!$A$25:$AC$426,'Incurred Real 2022$'!J$1,FALSE)=0,"",VLOOKUP($A146,'Incurred Real 2022$'!$A$25:$AC$426,'Incurred Real 2022$'!J$1,FALSE))</f>
        <v/>
      </c>
      <c r="K146" s="105" t="str">
        <f>IF(VLOOKUP($A146,'Incurred Real 2022$'!$A$25:$AC$426,'Incurred Real 2022$'!K$1,FALSE)=0,"",VLOOKUP($A146,'Incurred Real 2022$'!$A$25:$AC$426,'Incurred Real 2022$'!K$1,FALSE))</f>
        <v/>
      </c>
      <c r="L146" s="105" t="str">
        <f>IF(VLOOKUP($A146,'Incurred Real 2022$'!$A$25:$AC$426,'Incurred Real 2022$'!L$1,FALSE)=0,"",VLOOKUP($A146,'Incurred Real 2022$'!$A$25:$AC$426,'Incurred Real 2022$'!L$1,FALSE))</f>
        <v/>
      </c>
      <c r="M146" s="105" t="str">
        <f>IF(VLOOKUP($A146,'Incurred Real 2022$'!$A$25:$AC$426,'Incurred Real 2022$'!M$1,FALSE)=0,"",VLOOKUP($A146,'Incurred Real 2022$'!$A$25:$AC$426,'Incurred Real 2022$'!M$1,FALSE))</f>
        <v/>
      </c>
      <c r="N146" s="105" t="str">
        <f>IF(VLOOKUP($A146,'Incurred Real 2022$'!$A$25:$AC$426,'Incurred Real 2022$'!N$1,FALSE)=0,"",VLOOKUP($A146,'Incurred Real 2022$'!$A$25:$AC$426,'Incurred Real 2022$'!N$1,FALSE))</f>
        <v/>
      </c>
      <c r="O146" s="105" t="str">
        <f>IF(VLOOKUP($A146,'Incurred Real 2022$'!$A$25:$AC$426,'Incurred Real 2022$'!O$1,FALSE)=0,"",VLOOKUP($A146,'Incurred Real 2022$'!$A$25:$AC$426,'Incurred Real 2022$'!O$1,FALSE))</f>
        <v/>
      </c>
      <c r="P146" s="105" t="str">
        <f>IF(VLOOKUP($A146,'Incurred Real 2022$'!$A$25:$AC$426,'Incurred Real 2022$'!P$1,FALSE)=0,"",VLOOKUP($A146,'Incurred Real 2022$'!$A$25:$AC$426,'Incurred Real 2022$'!P$1,FALSE))</f>
        <v/>
      </c>
      <c r="Q146" s="105" t="str">
        <f>IF(VLOOKUP($A146,'Incurred Real 2022$'!$A$25:$AC$426,'Incurred Real 2022$'!Q$1,FALSE)=0,"",VLOOKUP($A146,'Incurred Real 2022$'!$A$25:$AC$426,'Incurred Real 2022$'!Q$1,FALSE))</f>
        <v/>
      </c>
      <c r="R146" s="105" t="str">
        <f>IF(VLOOKUP($A146,'Incurred Real 2022$'!$A$25:$AC$426,'Incurred Real 2022$'!R$1,FALSE)=0,"",VLOOKUP($A146,'Incurred Real 2022$'!$A$25:$AC$426,'Incurred Real 2022$'!R$1,FALSE))</f>
        <v/>
      </c>
      <c r="S146" s="105" t="str">
        <f>IF(VLOOKUP($A146,'Incurred Real 2022$'!$A$25:$AC$426,'Incurred Real 2022$'!S$1,FALSE)=0,"",VLOOKUP($A146,'Incurred Real 2022$'!$A$25:$AC$426,'Incurred Real 2022$'!S$1,FALSE))</f>
        <v/>
      </c>
      <c r="T146" s="105">
        <f>IF(VLOOKUP($A146,'Incurred Real 2022$'!$A$25:$AC$426,'Incurred Real 2022$'!T$1,FALSE)=0,"",VLOOKUP($A146,'Incurred Real 2022$'!$A$25:$AC$426,'Incurred Real 2022$'!T$1,FALSE))</f>
        <v>313490.03999999998</v>
      </c>
      <c r="U146" s="105" t="str">
        <f>IF(VLOOKUP($A146,'Incurred Real 2022$'!$A$25:$AC$426,'Incurred Real 2022$'!U$1,FALSE)=0,"",VLOOKUP($A146,'Incurred Real 2022$'!$A$25:$AC$426,'Incurred Real 2022$'!U$1,FALSE))</f>
        <v/>
      </c>
      <c r="V146" s="13" t="str">
        <f>IF(ISTEXT(VLOOKUP($A146,'Incurred Real 2022$'!$A$25:$AC$426,'Incurred Real 2022$'!V$1,FALSE)),"",(VLOOKUP($A146,'Incurred Real 2022$'!$A$25:$AC$426,'Incurred Real 2022$'!V$1,FALSE))*BT146*Incurred_Nominal!V$15)</f>
        <v/>
      </c>
      <c r="W146" s="13" t="str">
        <f>IF(ISTEXT(VLOOKUP($A146,'Incurred Real 2022$'!$A$25:$AC$426,'Incurred Real 2022$'!W$1,FALSE)),"",(VLOOKUP($A146,'Incurred Real 2022$'!$A$25:$AC$426,'Incurred Real 2022$'!W$1,FALSE))*BU146*Incurred_Nominal!W$15)</f>
        <v/>
      </c>
      <c r="X146" s="13" t="str">
        <f>IF(ISTEXT(VLOOKUP($A146,'Incurred Real 2022$'!$A$25:$AC$426,'Incurred Real 2022$'!X$1,FALSE)),"",(VLOOKUP($A146,'Incurred Real 2022$'!$A$25:$AC$426,'Incurred Real 2022$'!X$1,FALSE))*BV146*Incurred_Nominal!X$15)</f>
        <v/>
      </c>
      <c r="Y146" s="13" t="str">
        <f>IF(ISTEXT(VLOOKUP($A146,'Incurred Real 2022$'!$A$25:$AC$426,'Incurred Real 2022$'!Y$1,FALSE)),"",(VLOOKUP($A146,'Incurred Real 2022$'!$A$25:$AC$426,'Incurred Real 2022$'!Y$1,FALSE))*BW146*Incurred_Nominal!Y$15)</f>
        <v/>
      </c>
      <c r="Z146" s="13" t="str">
        <f>IF(ISTEXT(VLOOKUP($A146,'Incurred Real 2022$'!$A$25:$AC$426,'Incurred Real 2022$'!Z$1,FALSE)),"",(VLOOKUP($A146,'Incurred Real 2022$'!$A$25:$AC$426,'Incurred Real 2022$'!Z$1,FALSE))*BX146*Incurred_Nominal!Z$15)</f>
        <v/>
      </c>
      <c r="AA146" s="13" t="str">
        <f>IF(ISTEXT(VLOOKUP($A146,'Incurred Real 2022$'!$A$25:$AC$426,'Incurred Real 2022$'!AA$1,FALSE)),"",(VLOOKUP($A146,'Incurred Real 2022$'!$A$25:$AC$426,'Incurred Real 2022$'!AA$1,FALSE))*BY146*Incurred_Nominal!AA$15)</f>
        <v/>
      </c>
      <c r="AB146" s="13" t="str">
        <f>IF(ISTEXT(VLOOKUP($A146,'Incurred Real 2022$'!$A$25:$AC$426,'Incurred Real 2022$'!AB$1,FALSE)),"",(VLOOKUP($A146,'Incurred Real 2022$'!$A$25:$AC$426,'Incurred Real 2022$'!AB$1,FALSE))*BZ146*Incurred_Nominal!AB$15)</f>
        <v/>
      </c>
      <c r="AC146" s="13" t="str">
        <f>IF(ISTEXT(VLOOKUP($A146,'Incurred Real 2022$'!$A$25:$AC$426,'Incurred Real 2022$'!AC$1,FALSE)),"",(VLOOKUP($A146,'Incurred Real 2022$'!$A$25:$AC$426,'Incurred Real 2022$'!AC$1,FALSE))*CA146*Incurred_Nominal!AC$15)</f>
        <v/>
      </c>
      <c r="AD146" s="232">
        <f t="shared" si="33"/>
        <v>313490.03999999998</v>
      </c>
      <c r="AE146" s="232">
        <f t="shared" si="34"/>
        <v>313490.03999999998</v>
      </c>
      <c r="AF146" s="239">
        <f t="shared" si="35"/>
        <v>373653.40100108506</v>
      </c>
      <c r="AG146" s="237">
        <f t="shared" si="36"/>
        <v>313490.03999999998</v>
      </c>
      <c r="AH146" s="240">
        <f t="shared" si="40"/>
        <v>1.1919147447270895</v>
      </c>
      <c r="AI146" s="234">
        <f>VLOOKUP($A146,Incurred_Real!$A$25:$AP$479,Incurred_Real!AI$1,FALSE)</f>
        <v>2020</v>
      </c>
      <c r="AJ146" s="235">
        <f>VLOOKUP($A146,Incurred_Real!$A$25:$AP$479,Incurred_Real!AJ$1,FALSE)</f>
        <v>44498</v>
      </c>
      <c r="AK146" s="236">
        <f>VLOOKUP($A146,Incurred_Real!$A$25:$AP$479,Incurred_Real!AK$1,FALSE)</f>
        <v>2022</v>
      </c>
      <c r="AL146" s="235" t="str">
        <f>VLOOKUP($A146,Incurred_Real!$A$25:$AP$479,Incurred_Real!AL$1,FALSE)</f>
        <v/>
      </c>
      <c r="AM146" s="237">
        <f>IF(AL146="Commissioned Extra","",(IF((AD146)=0,0,SUMPRODUCT($F$17:$U$17,F146:U146))+VLOOKUP($A146,Incurred_Real!$A$25:$BS$376,Incurred_Real!$AO$1,FALSE)))</f>
        <v>331870.8872167209</v>
      </c>
      <c r="AN146" s="232" cm="1">
        <f t="array" ref="AN146">IF(ROUND(AE146,0)=0,0,LOOKUP(2,1/(F146:AC146&lt;&gt;""),F146:AC146))</f>
        <v>313490.03999999998</v>
      </c>
      <c r="AO146" s="232">
        <f t="shared" si="37"/>
        <v>0</v>
      </c>
      <c r="AP146" s="78"/>
      <c r="AQ146" s="20"/>
      <c r="AR146" s="245">
        <f>VLOOKUP($A146,Incurred_Real!$A$25:$CD$376,Incurred_Real!AR$1,FALSE)</f>
        <v>0</v>
      </c>
      <c r="AS146" s="246">
        <f>VLOOKUP($A146,Incurred_Real!$A$25:$CD$376,Incurred_Real!AS$1,FALSE)</f>
        <v>0.69957081545064381</v>
      </c>
      <c r="AT146" s="246">
        <f>VLOOKUP($A146,Incurred_Real!$A$25:$CD$376,Incurred_Real!AT$1,FALSE)</f>
        <v>0</v>
      </c>
      <c r="AU146" s="246">
        <f>VLOOKUP($A146,Incurred_Real!$A$25:$CD$376,Incurred_Real!AU$1,FALSE)</f>
        <v>0</v>
      </c>
      <c r="AV146" s="246">
        <f>VLOOKUP($A146,Incurred_Real!$A$25:$CD$376,Incurred_Real!AV$1,FALSE)</f>
        <v>0</v>
      </c>
      <c r="AW146" s="246">
        <f>VLOOKUP($A146,Incurred_Real!$A$25:$CD$376,Incurred_Real!AW$1,FALSE)</f>
        <v>0</v>
      </c>
      <c r="AX146" s="246">
        <f>VLOOKUP($A146,Incurred_Real!$A$25:$CD$376,Incurred_Real!AX$1,FALSE)</f>
        <v>0</v>
      </c>
      <c r="AY146" s="246">
        <f>VLOOKUP($A146,Incurred_Real!$A$25:$CD$376,Incurred_Real!AY$1,FALSE)</f>
        <v>0</v>
      </c>
      <c r="AZ146" s="246">
        <f>VLOOKUP($A146,Incurred_Real!$A$25:$CD$376,Incurred_Real!AZ$1,FALSE)</f>
        <v>0.30042918454935619</v>
      </c>
      <c r="BA146" s="246">
        <f>VLOOKUP($A146,Incurred_Real!$A$25:$CD$376,Incurred_Real!BA$1,FALSE)</f>
        <v>0</v>
      </c>
      <c r="BB146" s="246">
        <f>VLOOKUP($A146,Incurred_Real!$A$25:$CD$376,Incurred_Real!BB$1,FALSE)</f>
        <v>0</v>
      </c>
      <c r="BC146" s="246">
        <f>VLOOKUP($A146,Incurred_Real!$A$25:$CD$376,Incurred_Real!BC$1,FALSE)</f>
        <v>0</v>
      </c>
      <c r="BD146" s="246">
        <f>VLOOKUP($A146,Incurred_Real!$A$25:$CD$376,Incurred_Real!BD$1,FALSE)</f>
        <v>0</v>
      </c>
      <c r="BE146" s="246">
        <f>VLOOKUP($A146,Incurred_Real!$A$25:$CD$376,Incurred_Real!BE$1,FALSE)</f>
        <v>0</v>
      </c>
      <c r="BF146" s="246">
        <f>VLOOKUP($A146,Incurred_Real!$A$25:$CD$376,Incurred_Real!BF$1,FALSE)</f>
        <v>0</v>
      </c>
      <c r="BG146" s="246">
        <f>VLOOKUP($A146,Incurred_Real!$A$25:$CD$376,Incurred_Real!BG$1,FALSE)</f>
        <v>0</v>
      </c>
      <c r="BH146" s="246">
        <f>VLOOKUP($A146,Incurred_Real!$A$25:$CD$376,Incurred_Real!BH$1,FALSE)</f>
        <v>0</v>
      </c>
      <c r="BI146" s="246">
        <f>VLOOKUP($A146,Incurred_Real!$A$25:$CD$376,Incurred_Real!BI$1,FALSE)</f>
        <v>0</v>
      </c>
      <c r="BJ146" s="246">
        <f>VLOOKUP($A146,Incurred_Real!$A$25:$CD$376,Incurred_Real!BJ$1,FALSE)</f>
        <v>0</v>
      </c>
      <c r="BK146" s="246">
        <f>VLOOKUP($A146,Incurred_Real!$A$25:$CD$376,Incurred_Real!BK$1,FALSE)</f>
        <v>0</v>
      </c>
      <c r="BL146" s="246">
        <f>VLOOKUP($A146,Incurred_Real!$A$25:$CD$376,Incurred_Real!BL$1,FALSE)</f>
        <v>0</v>
      </c>
      <c r="BM146" s="246">
        <f>VLOOKUP($A146,Incurred_Real!$A$25:$CD$376,Incurred_Real!BM$1,FALSE)</f>
        <v>0</v>
      </c>
      <c r="BN146" s="246">
        <f>VLOOKUP($A146,Incurred_Real!$A$25:$CD$376,Incurred_Real!BN$1,FALSE)</f>
        <v>0</v>
      </c>
      <c r="BO146" s="246">
        <f>VLOOKUP($A146,Incurred_Real!$A$25:$CD$376,Incurred_Real!BO$1,FALSE)</f>
        <v>0</v>
      </c>
      <c r="BP146" s="246">
        <f>VLOOKUP($A146,Incurred_Real!$A$25:$CD$376,Incurred_Real!BP$1,FALSE)</f>
        <v>0</v>
      </c>
      <c r="BQ146" s="246">
        <f>VLOOKUP($A146,Incurred_Real!$A$25:$CD$376,Incurred_Real!BQ$1,FALSE)</f>
        <v>0</v>
      </c>
      <c r="BR146" s="246">
        <f>VLOOKUP($A146,Incurred_Real!$A$25:$CD$376,Incurred_Real!BR$1,FALSE)</f>
        <v>0</v>
      </c>
      <c r="BS146" s="254">
        <f t="shared" si="38"/>
        <v>1</v>
      </c>
      <c r="BT146" s="249">
        <f>1+IF(ISNA(VLOOKUP($A146,'Project labour content'!$A$7:$D$255,'Project labour content'!$D$1,FALSE)),VLOOKUP($D146,'Project labour content'!$F$6:$G$15,'Project labour content'!$G$1,FALSE),VLOOKUP($A146,'Project labour content'!$A$7:$D$255,'Project labour content'!$D$1,FALSE))*LabEsc22*1</f>
        <v>1.0018661130890889</v>
      </c>
      <c r="BU146" s="249">
        <f>1+IF(ISNA(VLOOKUP($A146,'Project labour content'!$A$7:$D$255,'Project labour content'!$D$1,FALSE)),VLOOKUP($D146,'Project labour content'!$F$6:$G$15,'Project labour content'!$G$1,FALSE),VLOOKUP($A146,'Project labour content'!$A$7:$D$255,'Project labour content'!$D$1,FALSE))*LabEsc23*1</f>
        <v>1.0037411835210055</v>
      </c>
      <c r="BV146" s="249">
        <f>1+IF(ISNA(VLOOKUP($A146,'Project labour content'!$A$7:$D$255,'Project labour content'!$D$1,FALSE)),VLOOKUP($D146,'Project labour content'!$F$6:$G$15,'Project labour content'!$G$1,FALSE),VLOOKUP($A146,'Project labour content'!$A$7:$D$255,'Project labour content'!$D$1,FALSE))*LabEsc24*1</f>
        <v>1.005507499867871</v>
      </c>
      <c r="BW146" s="249">
        <f>1+IF(ISNA(VLOOKUP($A146,'Project labour content'!$A$7:$D$255,'Project labour content'!$D$1,FALSE)),VLOOKUP($D146,'Project labour content'!$F$6:$G$15,'Project labour content'!$G$1,FALSE),VLOOKUP($A146,'Project labour content'!$A$7:$D$255,'Project labour content'!$D$1,FALSE))*LabEsc25*1</f>
        <v>1.0078731862284394</v>
      </c>
      <c r="BX146" s="249">
        <f>1+IF(ISNA(VLOOKUP($A146,'Project labour content'!$A$7:$D$255,'Project labour content'!$D$1,FALSE)),VLOOKUP($D146,'Project labour content'!$F$6:$G$15,'Project labour content'!$G$1,FALSE),VLOOKUP($A146,'Project labour content'!$A$7:$D$255,'Project labour content'!$D$1,FALSE))*LabEsc26*1</f>
        <v>1.0104513900803989</v>
      </c>
      <c r="BY146" s="249">
        <f>1+IF(ISNA(VLOOKUP($A146,'Project labour content'!$A$7:$D$255,'Project labour content'!$D$1,FALSE)),VLOOKUP($D146,'Project labour content'!$F$6:$G$15,'Project labour content'!$G$1,FALSE),VLOOKUP($A146,'Project labour content'!$A$7:$D$255,'Project labour content'!$D$1,FALSE))*LabEsc27*1</f>
        <v>1.0120482898816279</v>
      </c>
      <c r="BZ146" s="249">
        <f>1+IF(ISNA(VLOOKUP($A146,'Project labour content'!$A$7:$D$255,'Project labour content'!$D$1,FALSE)),VLOOKUP($D146,'Project labour content'!$F$6:$G$15,'Project labour content'!$G$1,FALSE),VLOOKUP($A146,'Project labour content'!$A$7:$D$255,'Project labour content'!$D$1,FALSE))*LabEsc28*1</f>
        <v>1.0132507554319534</v>
      </c>
      <c r="CA146" s="249">
        <f>1+IF(ISNA(VLOOKUP($A146,'Project labour content'!$A$7:$D$255,'Project labour content'!$D$1,FALSE)),VLOOKUP($D146,'Project labour content'!$F$6:$G$15,'Project labour content'!$G$1,FALSE),VLOOKUP($A146,'Project labour content'!$A$7:$D$255,'Project labour content'!$D$1,FALSE))*LabEsc29*1</f>
        <v>1.0151804721471156</v>
      </c>
      <c r="CB146" s="250" t="str">
        <f>IF(ISNA(VLOOKUP($A146,'Project labour content'!$A$7:$D$255,'Project labour content'!$D$1,FALSE)),"Category","Project")</f>
        <v>Category</v>
      </c>
      <c r="CD146" s="247" t="str">
        <f t="shared" si="39"/>
        <v>12028</v>
      </c>
    </row>
    <row r="147" spans="1:82" x14ac:dyDescent="0.15">
      <c r="A147" s="11" t="s">
        <v>217</v>
      </c>
      <c r="B147" s="11" t="str">
        <f>VLOOKUP($A147,'Incurred Real 2022$'!$A$25:$AC$426,'Incurred Real 2022$'!B$1,FALSE)</f>
        <v>Refresh and Maintain IT Hardware 19-20</v>
      </c>
      <c r="C147" s="11" t="str">
        <f>VLOOKUP($A147,'Incurred Real 2022$'!$A$25:$AC$426,'Incurred Real 2022$'!C$1,FALSE)</f>
        <v>ExAnte</v>
      </c>
      <c r="D147" s="11" t="str">
        <f>VLOOKUP($A147,'Incurred Real 2022$'!$A$25:$AC$426,'Incurred Real 2022$'!D$1,FALSE)</f>
        <v>Information Technology</v>
      </c>
      <c r="E147" s="11" t="str">
        <f>VLOOKUP($A147,'Incurred Real 2022$'!$A$25:$AC$426,'Incurred Real 2022$'!E$1,FALSE)</f>
        <v>Closed</v>
      </c>
      <c r="F147" s="105" t="str">
        <f>IF(VLOOKUP($A147,'Incurred Real 2022$'!$A$25:$AC$426,'Incurred Real 2022$'!F$1,FALSE)=0,"",VLOOKUP($A147,'Incurred Real 2022$'!$A$25:$AC$426,'Incurred Real 2022$'!F$1,FALSE))</f>
        <v/>
      </c>
      <c r="G147" s="105" t="str">
        <f>IF(VLOOKUP($A147,'Incurred Real 2022$'!$A$25:$AC$426,'Incurred Real 2022$'!G$1,FALSE)=0,"",VLOOKUP($A147,'Incurred Real 2022$'!$A$25:$AC$426,'Incurred Real 2022$'!G$1,FALSE))</f>
        <v/>
      </c>
      <c r="H147" s="105" t="str">
        <f>IF(VLOOKUP($A147,'Incurred Real 2022$'!$A$25:$AC$426,'Incurred Real 2022$'!H$1,FALSE)=0,"",VLOOKUP($A147,'Incurred Real 2022$'!$A$25:$AC$426,'Incurred Real 2022$'!H$1,FALSE))</f>
        <v/>
      </c>
      <c r="I147" s="105" t="str">
        <f>IF(VLOOKUP($A147,'Incurred Real 2022$'!$A$25:$AC$426,'Incurred Real 2022$'!I$1,FALSE)=0,"",VLOOKUP($A147,'Incurred Real 2022$'!$A$25:$AC$426,'Incurred Real 2022$'!I$1,FALSE))</f>
        <v/>
      </c>
      <c r="J147" s="105" t="str">
        <f>IF(VLOOKUP($A147,'Incurred Real 2022$'!$A$25:$AC$426,'Incurred Real 2022$'!J$1,FALSE)=0,"",VLOOKUP($A147,'Incurred Real 2022$'!$A$25:$AC$426,'Incurred Real 2022$'!J$1,FALSE))</f>
        <v/>
      </c>
      <c r="K147" s="105" t="str">
        <f>IF(VLOOKUP($A147,'Incurred Real 2022$'!$A$25:$AC$426,'Incurred Real 2022$'!K$1,FALSE)=0,"",VLOOKUP($A147,'Incurred Real 2022$'!$A$25:$AC$426,'Incurred Real 2022$'!K$1,FALSE))</f>
        <v/>
      </c>
      <c r="L147" s="105" t="str">
        <f>IF(VLOOKUP($A147,'Incurred Real 2022$'!$A$25:$AC$426,'Incurred Real 2022$'!L$1,FALSE)=0,"",VLOOKUP($A147,'Incurred Real 2022$'!$A$25:$AC$426,'Incurred Real 2022$'!L$1,FALSE))</f>
        <v/>
      </c>
      <c r="M147" s="105" t="str">
        <f>IF(VLOOKUP($A147,'Incurred Real 2022$'!$A$25:$AC$426,'Incurred Real 2022$'!M$1,FALSE)=0,"",VLOOKUP($A147,'Incurred Real 2022$'!$A$25:$AC$426,'Incurred Real 2022$'!M$1,FALSE))</f>
        <v/>
      </c>
      <c r="N147" s="105" t="str">
        <f>IF(VLOOKUP($A147,'Incurred Real 2022$'!$A$25:$AC$426,'Incurred Real 2022$'!N$1,FALSE)=0,"",VLOOKUP($A147,'Incurred Real 2022$'!$A$25:$AC$426,'Incurred Real 2022$'!N$1,FALSE))</f>
        <v/>
      </c>
      <c r="O147" s="105" t="str">
        <f>IF(VLOOKUP($A147,'Incurred Real 2022$'!$A$25:$AC$426,'Incurred Real 2022$'!O$1,FALSE)=0,"",VLOOKUP($A147,'Incurred Real 2022$'!$A$25:$AC$426,'Incurred Real 2022$'!O$1,FALSE))</f>
        <v/>
      </c>
      <c r="P147" s="105" t="str">
        <f>IF(VLOOKUP($A147,'Incurred Real 2022$'!$A$25:$AC$426,'Incurred Real 2022$'!P$1,FALSE)=0,"",VLOOKUP($A147,'Incurred Real 2022$'!$A$25:$AC$426,'Incurred Real 2022$'!P$1,FALSE))</f>
        <v/>
      </c>
      <c r="Q147" s="105" t="str">
        <f>IF(VLOOKUP($A147,'Incurred Real 2022$'!$A$25:$AC$426,'Incurred Real 2022$'!Q$1,FALSE)=0,"",VLOOKUP($A147,'Incurred Real 2022$'!$A$25:$AC$426,'Incurred Real 2022$'!Q$1,FALSE))</f>
        <v/>
      </c>
      <c r="R147" s="105" t="str">
        <f>IF(VLOOKUP($A147,'Incurred Real 2022$'!$A$25:$AC$426,'Incurred Real 2022$'!R$1,FALSE)=0,"",VLOOKUP($A147,'Incurred Real 2022$'!$A$25:$AC$426,'Incurred Real 2022$'!R$1,FALSE))</f>
        <v/>
      </c>
      <c r="S147" s="105">
        <f>IF(VLOOKUP($A147,'Incurred Real 2022$'!$A$25:$AC$426,'Incurred Real 2022$'!S$1,FALSE)=0,"",VLOOKUP($A147,'Incurred Real 2022$'!$A$25:$AC$426,'Incurred Real 2022$'!S$1,FALSE))</f>
        <v>2041335.52</v>
      </c>
      <c r="T147" s="105">
        <f>IF(VLOOKUP($A147,'Incurred Real 2022$'!$A$25:$AC$426,'Incurred Real 2022$'!T$1,FALSE)=0,"",VLOOKUP($A147,'Incurred Real 2022$'!$A$25:$AC$426,'Incurred Real 2022$'!T$1,FALSE))</f>
        <v>654368.6</v>
      </c>
      <c r="U147" s="105">
        <f>IF(VLOOKUP($A147,'Incurred Real 2022$'!$A$25:$AC$426,'Incurred Real 2022$'!U$1,FALSE)=0,"",VLOOKUP($A147,'Incurred Real 2022$'!$A$25:$AC$426,'Incurred Real 2022$'!U$1,FALSE))</f>
        <v>27441.15</v>
      </c>
      <c r="V147" s="13" t="str">
        <f>IF(ISTEXT(VLOOKUP($A147,'Incurred Real 2022$'!$A$25:$AC$426,'Incurred Real 2022$'!V$1,FALSE)),"",(VLOOKUP($A147,'Incurred Real 2022$'!$A$25:$AC$426,'Incurred Real 2022$'!V$1,FALSE))*BT147*Incurred_Nominal!V$15)</f>
        <v/>
      </c>
      <c r="W147" s="13" t="str">
        <f>IF(ISTEXT(VLOOKUP($A147,'Incurred Real 2022$'!$A$25:$AC$426,'Incurred Real 2022$'!W$1,FALSE)),"",(VLOOKUP($A147,'Incurred Real 2022$'!$A$25:$AC$426,'Incurred Real 2022$'!W$1,FALSE))*BU147*Incurred_Nominal!W$15)</f>
        <v/>
      </c>
      <c r="X147" s="13" t="str">
        <f>IF(ISTEXT(VLOOKUP($A147,'Incurred Real 2022$'!$A$25:$AC$426,'Incurred Real 2022$'!X$1,FALSE)),"",(VLOOKUP($A147,'Incurred Real 2022$'!$A$25:$AC$426,'Incurred Real 2022$'!X$1,FALSE))*BV147*Incurred_Nominal!X$15)</f>
        <v/>
      </c>
      <c r="Y147" s="13" t="str">
        <f>IF(ISTEXT(VLOOKUP($A147,'Incurred Real 2022$'!$A$25:$AC$426,'Incurred Real 2022$'!Y$1,FALSE)),"",(VLOOKUP($A147,'Incurred Real 2022$'!$A$25:$AC$426,'Incurred Real 2022$'!Y$1,FALSE))*BW147*Incurred_Nominal!Y$15)</f>
        <v/>
      </c>
      <c r="Z147" s="13" t="str">
        <f>IF(ISTEXT(VLOOKUP($A147,'Incurred Real 2022$'!$A$25:$AC$426,'Incurred Real 2022$'!Z$1,FALSE)),"",(VLOOKUP($A147,'Incurred Real 2022$'!$A$25:$AC$426,'Incurred Real 2022$'!Z$1,FALSE))*BX147*Incurred_Nominal!Z$15)</f>
        <v/>
      </c>
      <c r="AA147" s="13" t="str">
        <f>IF(ISTEXT(VLOOKUP($A147,'Incurred Real 2022$'!$A$25:$AC$426,'Incurred Real 2022$'!AA$1,FALSE)),"",(VLOOKUP($A147,'Incurred Real 2022$'!$A$25:$AC$426,'Incurred Real 2022$'!AA$1,FALSE))*BY147*Incurred_Nominal!AA$15)</f>
        <v/>
      </c>
      <c r="AB147" s="13" t="str">
        <f>IF(ISTEXT(VLOOKUP($A147,'Incurred Real 2022$'!$A$25:$AC$426,'Incurred Real 2022$'!AB$1,FALSE)),"",(VLOOKUP($A147,'Incurred Real 2022$'!$A$25:$AC$426,'Incurred Real 2022$'!AB$1,FALSE))*BZ147*Incurred_Nominal!AB$15)</f>
        <v/>
      </c>
      <c r="AC147" s="13" t="str">
        <f>IF(ISTEXT(VLOOKUP($A147,'Incurred Real 2022$'!$A$25:$AC$426,'Incurred Real 2022$'!AC$1,FALSE)),"",(VLOOKUP($A147,'Incurred Real 2022$'!$A$25:$AC$426,'Incurred Real 2022$'!AC$1,FALSE))*CA147*Incurred_Nominal!AC$15)</f>
        <v/>
      </c>
      <c r="AD147" s="232">
        <f t="shared" si="33"/>
        <v>2723145.27</v>
      </c>
      <c r="AE147" s="232">
        <f t="shared" si="34"/>
        <v>2723145.27</v>
      </c>
      <c r="AF147" s="239">
        <f t="shared" si="35"/>
        <v>3290258.8680592729</v>
      </c>
      <c r="AG147" s="237">
        <f t="shared" si="36"/>
        <v>2784238.019986378</v>
      </c>
      <c r="AH147" s="240">
        <f t="shared" si="40"/>
        <v>1.181744823696995</v>
      </c>
      <c r="AI147" s="234">
        <f>VLOOKUP($A147,Incurred_Real!$A$25:$AP$479,Incurred_Real!AI$1,FALSE)</f>
        <v>2021</v>
      </c>
      <c r="AJ147" s="235">
        <f>VLOOKUP($A147,Incurred_Real!$A$25:$AP$479,Incurred_Real!AJ$1,FALSE)</f>
        <v>44057</v>
      </c>
      <c r="AK147" s="236">
        <f>VLOOKUP($A147,Incurred_Real!$A$25:$AP$479,Incurred_Real!AK$1,FALSE)</f>
        <v>2021</v>
      </c>
      <c r="AL147" s="235" t="str">
        <f>VLOOKUP($A147,Incurred_Real!$A$25:$AP$479,Incurred_Real!AL$1,FALSE)</f>
        <v/>
      </c>
      <c r="AM147" s="237">
        <f>IF(AL147="Commissioned Extra","",(IF((AD147)=0,0,SUMPRODUCT($F$17:$U$17,F147:U147))+VLOOKUP($A147,Incurred_Real!$A$25:$BS$376,Incurred_Real!$AO$1,FALSE)))</f>
        <v>2922336.9218372074</v>
      </c>
      <c r="AN147" s="232" cm="1">
        <f t="array" ref="AN147">IF(ROUND(AE147,0)=0,0,LOOKUP(2,1/(F147:AC147&lt;&gt;""),F147:AC147))</f>
        <v>27441.15</v>
      </c>
      <c r="AO147" s="232">
        <f t="shared" si="37"/>
        <v>0</v>
      </c>
      <c r="AP147" s="78"/>
      <c r="AQ147" s="20"/>
      <c r="AR147" s="245">
        <f>VLOOKUP($A147,Incurred_Real!$A$25:$CD$376,Incurred_Real!AR$1,FALSE)</f>
        <v>0</v>
      </c>
      <c r="AS147" s="246">
        <f>VLOOKUP($A147,Incurred_Real!$A$25:$CD$376,Incurred_Real!AS$1,FALSE)</f>
        <v>0</v>
      </c>
      <c r="AT147" s="246">
        <f>VLOOKUP($A147,Incurred_Real!$A$25:$CD$376,Incurred_Real!AT$1,FALSE)</f>
        <v>0</v>
      </c>
      <c r="AU147" s="246">
        <f>VLOOKUP($A147,Incurred_Real!$A$25:$CD$376,Incurred_Real!AU$1,FALSE)</f>
        <v>0</v>
      </c>
      <c r="AV147" s="246">
        <f>VLOOKUP($A147,Incurred_Real!$A$25:$CD$376,Incurred_Real!AV$1,FALSE)</f>
        <v>1</v>
      </c>
      <c r="AW147" s="246">
        <f>VLOOKUP($A147,Incurred_Real!$A$25:$CD$376,Incurred_Real!AW$1,FALSE)</f>
        <v>0</v>
      </c>
      <c r="AX147" s="246">
        <f>VLOOKUP($A147,Incurred_Real!$A$25:$CD$376,Incurred_Real!AX$1,FALSE)</f>
        <v>0</v>
      </c>
      <c r="AY147" s="246">
        <f>VLOOKUP($A147,Incurred_Real!$A$25:$CD$376,Incurred_Real!AY$1,FALSE)</f>
        <v>0</v>
      </c>
      <c r="AZ147" s="246">
        <f>VLOOKUP($A147,Incurred_Real!$A$25:$CD$376,Incurred_Real!AZ$1,FALSE)</f>
        <v>0</v>
      </c>
      <c r="BA147" s="246">
        <f>VLOOKUP($A147,Incurred_Real!$A$25:$CD$376,Incurred_Real!BA$1,FALSE)</f>
        <v>0</v>
      </c>
      <c r="BB147" s="246">
        <f>VLOOKUP($A147,Incurred_Real!$A$25:$CD$376,Incurred_Real!BB$1,FALSE)</f>
        <v>0</v>
      </c>
      <c r="BC147" s="246">
        <f>VLOOKUP($A147,Incurred_Real!$A$25:$CD$376,Incurred_Real!BC$1,FALSE)</f>
        <v>0</v>
      </c>
      <c r="BD147" s="246">
        <f>VLOOKUP($A147,Incurred_Real!$A$25:$CD$376,Incurred_Real!BD$1,FALSE)</f>
        <v>0</v>
      </c>
      <c r="BE147" s="246">
        <f>VLOOKUP($A147,Incurred_Real!$A$25:$CD$376,Incurred_Real!BE$1,FALSE)</f>
        <v>0</v>
      </c>
      <c r="BF147" s="246">
        <f>VLOOKUP($A147,Incurred_Real!$A$25:$CD$376,Incurred_Real!BF$1,FALSE)</f>
        <v>0</v>
      </c>
      <c r="BG147" s="246">
        <f>VLOOKUP($A147,Incurred_Real!$A$25:$CD$376,Incurred_Real!BG$1,FALSE)</f>
        <v>0</v>
      </c>
      <c r="BH147" s="246">
        <f>VLOOKUP($A147,Incurred_Real!$A$25:$CD$376,Incurred_Real!BH$1,FALSE)</f>
        <v>0</v>
      </c>
      <c r="BI147" s="246">
        <f>VLOOKUP($A147,Incurred_Real!$A$25:$CD$376,Incurred_Real!BI$1,FALSE)</f>
        <v>0</v>
      </c>
      <c r="BJ147" s="246">
        <f>VLOOKUP($A147,Incurred_Real!$A$25:$CD$376,Incurred_Real!BJ$1,FALSE)</f>
        <v>0</v>
      </c>
      <c r="BK147" s="246">
        <f>VLOOKUP($A147,Incurred_Real!$A$25:$CD$376,Incurred_Real!BK$1,FALSE)</f>
        <v>0</v>
      </c>
      <c r="BL147" s="246">
        <f>VLOOKUP($A147,Incurred_Real!$A$25:$CD$376,Incurred_Real!BL$1,FALSE)</f>
        <v>0</v>
      </c>
      <c r="BM147" s="246">
        <f>VLOOKUP($A147,Incurred_Real!$A$25:$CD$376,Incurred_Real!BM$1,FALSE)</f>
        <v>0</v>
      </c>
      <c r="BN147" s="246">
        <f>VLOOKUP($A147,Incurred_Real!$A$25:$CD$376,Incurred_Real!BN$1,FALSE)</f>
        <v>0</v>
      </c>
      <c r="BO147" s="246">
        <f>VLOOKUP($A147,Incurred_Real!$A$25:$CD$376,Incurred_Real!BO$1,FALSE)</f>
        <v>0</v>
      </c>
      <c r="BP147" s="246">
        <f>VLOOKUP($A147,Incurred_Real!$A$25:$CD$376,Incurred_Real!BP$1,FALSE)</f>
        <v>0</v>
      </c>
      <c r="BQ147" s="246">
        <f>VLOOKUP($A147,Incurred_Real!$A$25:$CD$376,Incurred_Real!BQ$1,FALSE)</f>
        <v>0</v>
      </c>
      <c r="BR147" s="246">
        <f>VLOOKUP($A147,Incurred_Real!$A$25:$CD$376,Incurred_Real!BR$1,FALSE)</f>
        <v>0</v>
      </c>
      <c r="BS147" s="254">
        <f t="shared" si="38"/>
        <v>1</v>
      </c>
      <c r="BT147" s="249">
        <f>1+IF(ISNA(VLOOKUP($A147,'Project labour content'!$A$7:$D$255,'Project labour content'!$D$1,FALSE)),VLOOKUP($D147,'Project labour content'!$F$6:$G$15,'Project labour content'!$G$1,FALSE),VLOOKUP($A147,'Project labour content'!$A$7:$D$255,'Project labour content'!$D$1,FALSE))*LabEsc22*1</f>
        <v>1.0024480115846353</v>
      </c>
      <c r="BU147" s="249">
        <f>1+IF(ISNA(VLOOKUP($A147,'Project labour content'!$A$7:$D$255,'Project labour content'!$D$1,FALSE)),VLOOKUP($D147,'Project labour content'!$F$6:$G$15,'Project labour content'!$G$1,FALSE),VLOOKUP($A147,'Project labour content'!$A$7:$D$255,'Project labour content'!$D$1,FALSE))*LabEsc23*1</f>
        <v>1.0049077736248768</v>
      </c>
      <c r="BV147" s="249">
        <f>1+IF(ISNA(VLOOKUP($A147,'Project labour content'!$A$7:$D$255,'Project labour content'!$D$1,FALSE)),VLOOKUP($D147,'Project labour content'!$F$6:$G$15,'Project labour content'!$G$1,FALSE),VLOOKUP($A147,'Project labour content'!$A$7:$D$255,'Project labour content'!$D$1,FALSE))*LabEsc24*1</f>
        <v>1.0072248694667842</v>
      </c>
      <c r="BW147" s="249">
        <f>1+IF(ISNA(VLOOKUP($A147,'Project labour content'!$A$7:$D$255,'Project labour content'!$D$1,FALSE)),VLOOKUP($D147,'Project labour content'!$F$6:$G$15,'Project labour content'!$G$1,FALSE),VLOOKUP($A147,'Project labour content'!$A$7:$D$255,'Project labour content'!$D$1,FALSE))*LabEsc25*1</f>
        <v>1.0103282331643793</v>
      </c>
      <c r="BX147" s="249">
        <f>1+IF(ISNA(VLOOKUP($A147,'Project labour content'!$A$7:$D$255,'Project labour content'!$D$1,FALSE)),VLOOKUP($D147,'Project labour content'!$F$6:$G$15,'Project labour content'!$G$1,FALSE),VLOOKUP($A147,'Project labour content'!$A$7:$D$255,'Project labour content'!$D$1,FALSE))*LabEsc26*1</f>
        <v>1.0137103823674747</v>
      </c>
      <c r="BY147" s="249">
        <f>1+IF(ISNA(VLOOKUP($A147,'Project labour content'!$A$7:$D$255,'Project labour content'!$D$1,FALSE)),VLOOKUP($D147,'Project labour content'!$F$6:$G$15,'Project labour content'!$G$1,FALSE),VLOOKUP($A147,'Project labour content'!$A$7:$D$255,'Project labour content'!$D$1,FALSE))*LabEsc27*1</f>
        <v>1.0158052335508072</v>
      </c>
      <c r="BZ147" s="249">
        <f>1+IF(ISNA(VLOOKUP($A147,'Project labour content'!$A$7:$D$255,'Project labour content'!$D$1,FALSE)),VLOOKUP($D147,'Project labour content'!$F$6:$G$15,'Project labour content'!$G$1,FALSE),VLOOKUP($A147,'Project labour content'!$A$7:$D$255,'Project labour content'!$D$1,FALSE))*LabEsc28*1</f>
        <v>1.0173826564918567</v>
      </c>
      <c r="CA147" s="249">
        <f>1+IF(ISNA(VLOOKUP($A147,'Project labour content'!$A$7:$D$255,'Project labour content'!$D$1,FALSE)),VLOOKUP($D147,'Project labour content'!$F$6:$G$15,'Project labour content'!$G$1,FALSE),VLOOKUP($A147,'Project labour content'!$A$7:$D$255,'Project labour content'!$D$1,FALSE))*LabEsc29*1</f>
        <v>1.0199141048276528</v>
      </c>
      <c r="CB147" s="250" t="str">
        <f>IF(ISNA(VLOOKUP($A147,'Project labour content'!$A$7:$D$255,'Project labour content'!$D$1,FALSE)),"Category","Project")</f>
        <v>Category</v>
      </c>
      <c r="CD147" s="247" t="str">
        <f t="shared" si="39"/>
        <v>12070</v>
      </c>
    </row>
    <row r="148" spans="1:82" x14ac:dyDescent="0.15">
      <c r="A148" s="11" t="s">
        <v>218</v>
      </c>
      <c r="B148" s="11" t="str">
        <f>VLOOKUP($A148,'Incurred Real 2022$'!$A$25:$AC$426,'Incurred Real 2022$'!B$1,FALSE)</f>
        <v>Minor Software procurement and refresh 19-20</v>
      </c>
      <c r="C148" s="11" t="str">
        <f>VLOOKUP($A148,'Incurred Real 2022$'!$A$25:$AC$426,'Incurred Real 2022$'!C$1,FALSE)</f>
        <v>ExAnte</v>
      </c>
      <c r="D148" s="11" t="str">
        <f>VLOOKUP($A148,'Incurred Real 2022$'!$A$25:$AC$426,'Incurred Real 2022$'!D$1,FALSE)</f>
        <v>Information Technology</v>
      </c>
      <c r="E148" s="11" t="str">
        <f>VLOOKUP($A148,'Incurred Real 2022$'!$A$25:$AC$426,'Incurred Real 2022$'!E$1,FALSE)</f>
        <v>Closed</v>
      </c>
      <c r="F148" s="105" t="str">
        <f>IF(VLOOKUP($A148,'Incurred Real 2022$'!$A$25:$AC$426,'Incurred Real 2022$'!F$1,FALSE)=0,"",VLOOKUP($A148,'Incurred Real 2022$'!$A$25:$AC$426,'Incurred Real 2022$'!F$1,FALSE))</f>
        <v/>
      </c>
      <c r="G148" s="105" t="str">
        <f>IF(VLOOKUP($A148,'Incurred Real 2022$'!$A$25:$AC$426,'Incurred Real 2022$'!G$1,FALSE)=0,"",VLOOKUP($A148,'Incurred Real 2022$'!$A$25:$AC$426,'Incurred Real 2022$'!G$1,FALSE))</f>
        <v/>
      </c>
      <c r="H148" s="105" t="str">
        <f>IF(VLOOKUP($A148,'Incurred Real 2022$'!$A$25:$AC$426,'Incurred Real 2022$'!H$1,FALSE)=0,"",VLOOKUP($A148,'Incurred Real 2022$'!$A$25:$AC$426,'Incurred Real 2022$'!H$1,FALSE))</f>
        <v/>
      </c>
      <c r="I148" s="105" t="str">
        <f>IF(VLOOKUP($A148,'Incurred Real 2022$'!$A$25:$AC$426,'Incurred Real 2022$'!I$1,FALSE)=0,"",VLOOKUP($A148,'Incurred Real 2022$'!$A$25:$AC$426,'Incurred Real 2022$'!I$1,FALSE))</f>
        <v/>
      </c>
      <c r="J148" s="105" t="str">
        <f>IF(VLOOKUP($A148,'Incurred Real 2022$'!$A$25:$AC$426,'Incurred Real 2022$'!J$1,FALSE)=0,"",VLOOKUP($A148,'Incurred Real 2022$'!$A$25:$AC$426,'Incurred Real 2022$'!J$1,FALSE))</f>
        <v/>
      </c>
      <c r="K148" s="105" t="str">
        <f>IF(VLOOKUP($A148,'Incurred Real 2022$'!$A$25:$AC$426,'Incurred Real 2022$'!K$1,FALSE)=0,"",VLOOKUP($A148,'Incurred Real 2022$'!$A$25:$AC$426,'Incurred Real 2022$'!K$1,FALSE))</f>
        <v/>
      </c>
      <c r="L148" s="105" t="str">
        <f>IF(VLOOKUP($A148,'Incurred Real 2022$'!$A$25:$AC$426,'Incurred Real 2022$'!L$1,FALSE)=0,"",VLOOKUP($A148,'Incurred Real 2022$'!$A$25:$AC$426,'Incurred Real 2022$'!L$1,FALSE))</f>
        <v/>
      </c>
      <c r="M148" s="105" t="str">
        <f>IF(VLOOKUP($A148,'Incurred Real 2022$'!$A$25:$AC$426,'Incurred Real 2022$'!M$1,FALSE)=0,"",VLOOKUP($A148,'Incurred Real 2022$'!$A$25:$AC$426,'Incurred Real 2022$'!M$1,FALSE))</f>
        <v/>
      </c>
      <c r="N148" s="105" t="str">
        <f>IF(VLOOKUP($A148,'Incurred Real 2022$'!$A$25:$AC$426,'Incurred Real 2022$'!N$1,FALSE)=0,"",VLOOKUP($A148,'Incurred Real 2022$'!$A$25:$AC$426,'Incurred Real 2022$'!N$1,FALSE))</f>
        <v/>
      </c>
      <c r="O148" s="105" t="str">
        <f>IF(VLOOKUP($A148,'Incurred Real 2022$'!$A$25:$AC$426,'Incurred Real 2022$'!O$1,FALSE)=0,"",VLOOKUP($A148,'Incurred Real 2022$'!$A$25:$AC$426,'Incurred Real 2022$'!O$1,FALSE))</f>
        <v/>
      </c>
      <c r="P148" s="105" t="str">
        <f>IF(VLOOKUP($A148,'Incurred Real 2022$'!$A$25:$AC$426,'Incurred Real 2022$'!P$1,FALSE)=0,"",VLOOKUP($A148,'Incurred Real 2022$'!$A$25:$AC$426,'Incurred Real 2022$'!P$1,FALSE))</f>
        <v/>
      </c>
      <c r="Q148" s="105" t="str">
        <f>IF(VLOOKUP($A148,'Incurred Real 2022$'!$A$25:$AC$426,'Incurred Real 2022$'!Q$1,FALSE)=0,"",VLOOKUP($A148,'Incurred Real 2022$'!$A$25:$AC$426,'Incurred Real 2022$'!Q$1,FALSE))</f>
        <v/>
      </c>
      <c r="R148" s="105">
        <f>IF(VLOOKUP($A148,'Incurred Real 2022$'!$A$25:$AC$426,'Incurred Real 2022$'!R$1,FALSE)=0,"",VLOOKUP($A148,'Incurred Real 2022$'!$A$25:$AC$426,'Incurred Real 2022$'!R$1,FALSE))</f>
        <v>1003643.35</v>
      </c>
      <c r="S148" s="105">
        <f>IF(VLOOKUP($A148,'Incurred Real 2022$'!$A$25:$AC$426,'Incurred Real 2022$'!S$1,FALSE)=0,"",VLOOKUP($A148,'Incurred Real 2022$'!$A$25:$AC$426,'Incurred Real 2022$'!S$1,FALSE))</f>
        <v>1193143.54</v>
      </c>
      <c r="T148" s="105">
        <f>IF(VLOOKUP($A148,'Incurred Real 2022$'!$A$25:$AC$426,'Incurred Real 2022$'!T$1,FALSE)=0,"",VLOOKUP($A148,'Incurred Real 2022$'!$A$25:$AC$426,'Incurred Real 2022$'!T$1,FALSE))</f>
        <v>778433.63</v>
      </c>
      <c r="U148" s="105">
        <f>IF(VLOOKUP($A148,'Incurred Real 2022$'!$A$25:$AC$426,'Incurred Real 2022$'!U$1,FALSE)=0,"",VLOOKUP($A148,'Incurred Real 2022$'!$A$25:$AC$426,'Incurred Real 2022$'!U$1,FALSE))</f>
        <v>9181.9599999999991</v>
      </c>
      <c r="V148" s="13" t="str">
        <f>IF(ISTEXT(VLOOKUP($A148,'Incurred Real 2022$'!$A$25:$AC$426,'Incurred Real 2022$'!V$1,FALSE)),"",(VLOOKUP($A148,'Incurred Real 2022$'!$A$25:$AC$426,'Incurred Real 2022$'!V$1,FALSE))*BT148*Incurred_Nominal!V$15)</f>
        <v/>
      </c>
      <c r="W148" s="13" t="str">
        <f>IF(ISTEXT(VLOOKUP($A148,'Incurred Real 2022$'!$A$25:$AC$426,'Incurred Real 2022$'!W$1,FALSE)),"",(VLOOKUP($A148,'Incurred Real 2022$'!$A$25:$AC$426,'Incurred Real 2022$'!W$1,FALSE))*BU148*Incurred_Nominal!W$15)</f>
        <v/>
      </c>
      <c r="X148" s="13" t="str">
        <f>IF(ISTEXT(VLOOKUP($A148,'Incurred Real 2022$'!$A$25:$AC$426,'Incurred Real 2022$'!X$1,FALSE)),"",(VLOOKUP($A148,'Incurred Real 2022$'!$A$25:$AC$426,'Incurred Real 2022$'!X$1,FALSE))*BV148*Incurred_Nominal!X$15)</f>
        <v/>
      </c>
      <c r="Y148" s="13" t="str">
        <f>IF(ISTEXT(VLOOKUP($A148,'Incurred Real 2022$'!$A$25:$AC$426,'Incurred Real 2022$'!Y$1,FALSE)),"",(VLOOKUP($A148,'Incurred Real 2022$'!$A$25:$AC$426,'Incurred Real 2022$'!Y$1,FALSE))*BW148*Incurred_Nominal!Y$15)</f>
        <v/>
      </c>
      <c r="Z148" s="13" t="str">
        <f>IF(ISTEXT(VLOOKUP($A148,'Incurred Real 2022$'!$A$25:$AC$426,'Incurred Real 2022$'!Z$1,FALSE)),"",(VLOOKUP($A148,'Incurred Real 2022$'!$A$25:$AC$426,'Incurred Real 2022$'!Z$1,FALSE))*BX148*Incurred_Nominal!Z$15)</f>
        <v/>
      </c>
      <c r="AA148" s="13" t="str">
        <f>IF(ISTEXT(VLOOKUP($A148,'Incurred Real 2022$'!$A$25:$AC$426,'Incurred Real 2022$'!AA$1,FALSE)),"",(VLOOKUP($A148,'Incurred Real 2022$'!$A$25:$AC$426,'Incurred Real 2022$'!AA$1,FALSE))*BY148*Incurred_Nominal!AA$15)</f>
        <v/>
      </c>
      <c r="AB148" s="13" t="str">
        <f>IF(ISTEXT(VLOOKUP($A148,'Incurred Real 2022$'!$A$25:$AC$426,'Incurred Real 2022$'!AB$1,FALSE)),"",(VLOOKUP($A148,'Incurred Real 2022$'!$A$25:$AC$426,'Incurred Real 2022$'!AB$1,FALSE))*BZ148*Incurred_Nominal!AB$15)</f>
        <v/>
      </c>
      <c r="AC148" s="13" t="str">
        <f>IF(ISTEXT(VLOOKUP($A148,'Incurred Real 2022$'!$A$25:$AC$426,'Incurred Real 2022$'!AC$1,FALSE)),"",(VLOOKUP($A148,'Incurred Real 2022$'!$A$25:$AC$426,'Incurred Real 2022$'!AC$1,FALSE))*CA148*Incurred_Nominal!AC$15)</f>
        <v/>
      </c>
      <c r="AD148" s="232">
        <f t="shared" si="33"/>
        <v>2984402.48</v>
      </c>
      <c r="AE148" s="232">
        <f t="shared" si="34"/>
        <v>2984402.48</v>
      </c>
      <c r="AF148" s="239">
        <f t="shared" si="35"/>
        <v>3621480.2641925653</v>
      </c>
      <c r="AG148" s="237">
        <f t="shared" si="36"/>
        <v>2944239.893463965</v>
      </c>
      <c r="AH148" s="240">
        <f t="shared" si="40"/>
        <v>1.230022143315167</v>
      </c>
      <c r="AI148" s="234">
        <f>VLOOKUP($A148,Incurred_Real!$A$25:$AP$479,Incurred_Real!AI$1,FALSE)</f>
        <v>2021</v>
      </c>
      <c r="AJ148" s="235">
        <f>VLOOKUP($A148,Incurred_Real!$A$25:$AP$479,Incurred_Real!AJ$1,FALSE)</f>
        <v>43914</v>
      </c>
      <c r="AK148" s="236">
        <f>VLOOKUP($A148,Incurred_Real!$A$25:$AP$479,Incurred_Real!AK$1,FALSE)</f>
        <v>2020</v>
      </c>
      <c r="AL148" s="235" t="str">
        <f>VLOOKUP($A148,Incurred_Real!$A$25:$AP$479,Incurred_Real!AL$1,FALSE)</f>
        <v/>
      </c>
      <c r="AM148" s="237">
        <f>IF(AL148="Commissioned Extra","",(IF((AD148)=0,0,SUMPRODUCT($F$17:$U$17,F148:U148))+VLOOKUP($A148,Incurred_Real!$A$25:$BS$376,Incurred_Real!$AO$1,FALSE)))</f>
        <v>3216520.6180257448</v>
      </c>
      <c r="AN148" s="232" cm="1">
        <f t="array" ref="AN148">IF(ROUND(AE148,0)=0,0,LOOKUP(2,1/(F148:AC148&lt;&gt;""),F148:AC148))</f>
        <v>9181.9599999999991</v>
      </c>
      <c r="AO148" s="232">
        <f t="shared" si="37"/>
        <v>0</v>
      </c>
      <c r="AP148" s="78"/>
      <c r="AQ148" s="20"/>
      <c r="AR148" s="245">
        <f>VLOOKUP($A148,Incurred_Real!$A$25:$CD$376,Incurred_Real!AR$1,FALSE)</f>
        <v>0</v>
      </c>
      <c r="AS148" s="246">
        <f>VLOOKUP($A148,Incurred_Real!$A$25:$CD$376,Incurred_Real!AS$1,FALSE)</f>
        <v>0</v>
      </c>
      <c r="AT148" s="246">
        <f>VLOOKUP($A148,Incurred_Real!$A$25:$CD$376,Incurred_Real!AT$1,FALSE)</f>
        <v>0</v>
      </c>
      <c r="AU148" s="246">
        <f>VLOOKUP($A148,Incurred_Real!$A$25:$CD$376,Incurred_Real!AU$1,FALSE)</f>
        <v>0</v>
      </c>
      <c r="AV148" s="246">
        <f>VLOOKUP($A148,Incurred_Real!$A$25:$CD$376,Incurred_Real!AV$1,FALSE)</f>
        <v>1</v>
      </c>
      <c r="AW148" s="246">
        <f>VLOOKUP($A148,Incurred_Real!$A$25:$CD$376,Incurred_Real!AW$1,FALSE)</f>
        <v>0</v>
      </c>
      <c r="AX148" s="246">
        <f>VLOOKUP($A148,Incurred_Real!$A$25:$CD$376,Incurred_Real!AX$1,FALSE)</f>
        <v>0</v>
      </c>
      <c r="AY148" s="246">
        <f>VLOOKUP($A148,Incurred_Real!$A$25:$CD$376,Incurred_Real!AY$1,FALSE)</f>
        <v>0</v>
      </c>
      <c r="AZ148" s="246">
        <f>VLOOKUP($A148,Incurred_Real!$A$25:$CD$376,Incurred_Real!AZ$1,FALSE)</f>
        <v>0</v>
      </c>
      <c r="BA148" s="246">
        <f>VLOOKUP($A148,Incurred_Real!$A$25:$CD$376,Incurred_Real!BA$1,FALSE)</f>
        <v>0</v>
      </c>
      <c r="BB148" s="246">
        <f>VLOOKUP($A148,Incurred_Real!$A$25:$CD$376,Incurred_Real!BB$1,FALSE)</f>
        <v>0</v>
      </c>
      <c r="BC148" s="246">
        <f>VLOOKUP($A148,Incurred_Real!$A$25:$CD$376,Incurred_Real!BC$1,FALSE)</f>
        <v>0</v>
      </c>
      <c r="BD148" s="246">
        <f>VLOOKUP($A148,Incurred_Real!$A$25:$CD$376,Incurred_Real!BD$1,FALSE)</f>
        <v>0</v>
      </c>
      <c r="BE148" s="246">
        <f>VLOOKUP($A148,Incurred_Real!$A$25:$CD$376,Incurred_Real!BE$1,FALSE)</f>
        <v>0</v>
      </c>
      <c r="BF148" s="246">
        <f>VLOOKUP($A148,Incurred_Real!$A$25:$CD$376,Incurred_Real!BF$1,FALSE)</f>
        <v>0</v>
      </c>
      <c r="BG148" s="246">
        <f>VLOOKUP($A148,Incurred_Real!$A$25:$CD$376,Incurred_Real!BG$1,FALSE)</f>
        <v>0</v>
      </c>
      <c r="BH148" s="246">
        <f>VLOOKUP($A148,Incurred_Real!$A$25:$CD$376,Incurred_Real!BH$1,FALSE)</f>
        <v>0</v>
      </c>
      <c r="BI148" s="246">
        <f>VLOOKUP($A148,Incurred_Real!$A$25:$CD$376,Incurred_Real!BI$1,FALSE)</f>
        <v>0</v>
      </c>
      <c r="BJ148" s="246">
        <f>VLOOKUP($A148,Incurred_Real!$A$25:$CD$376,Incurred_Real!BJ$1,FALSE)</f>
        <v>0</v>
      </c>
      <c r="BK148" s="246">
        <f>VLOOKUP($A148,Incurred_Real!$A$25:$CD$376,Incurred_Real!BK$1,FALSE)</f>
        <v>0</v>
      </c>
      <c r="BL148" s="246">
        <f>VLOOKUP($A148,Incurred_Real!$A$25:$CD$376,Incurred_Real!BL$1,FALSE)</f>
        <v>0</v>
      </c>
      <c r="BM148" s="246">
        <f>VLOOKUP($A148,Incurred_Real!$A$25:$CD$376,Incurred_Real!BM$1,FALSE)</f>
        <v>0</v>
      </c>
      <c r="BN148" s="246">
        <f>VLOOKUP($A148,Incurred_Real!$A$25:$CD$376,Incurred_Real!BN$1,FALSE)</f>
        <v>0</v>
      </c>
      <c r="BO148" s="246">
        <f>VLOOKUP($A148,Incurred_Real!$A$25:$CD$376,Incurred_Real!BO$1,FALSE)</f>
        <v>0</v>
      </c>
      <c r="BP148" s="246">
        <f>VLOOKUP($A148,Incurred_Real!$A$25:$CD$376,Incurred_Real!BP$1,FALSE)</f>
        <v>0</v>
      </c>
      <c r="BQ148" s="246">
        <f>VLOOKUP($A148,Incurred_Real!$A$25:$CD$376,Incurred_Real!BQ$1,FALSE)</f>
        <v>0</v>
      </c>
      <c r="BR148" s="246">
        <f>VLOOKUP($A148,Incurred_Real!$A$25:$CD$376,Incurred_Real!BR$1,FALSE)</f>
        <v>0</v>
      </c>
      <c r="BS148" s="254">
        <f t="shared" si="38"/>
        <v>1</v>
      </c>
      <c r="BT148" s="249">
        <f>1+IF(ISNA(VLOOKUP($A148,'Project labour content'!$A$7:$D$255,'Project labour content'!$D$1,FALSE)),VLOOKUP($D148,'Project labour content'!$F$6:$G$15,'Project labour content'!$G$1,FALSE),VLOOKUP($A148,'Project labour content'!$A$7:$D$255,'Project labour content'!$D$1,FALSE))*LabEsc22*1</f>
        <v>1.0024480115846353</v>
      </c>
      <c r="BU148" s="249">
        <f>1+IF(ISNA(VLOOKUP($A148,'Project labour content'!$A$7:$D$255,'Project labour content'!$D$1,FALSE)),VLOOKUP($D148,'Project labour content'!$F$6:$G$15,'Project labour content'!$G$1,FALSE),VLOOKUP($A148,'Project labour content'!$A$7:$D$255,'Project labour content'!$D$1,FALSE))*LabEsc23*1</f>
        <v>1.0049077736248768</v>
      </c>
      <c r="BV148" s="249">
        <f>1+IF(ISNA(VLOOKUP($A148,'Project labour content'!$A$7:$D$255,'Project labour content'!$D$1,FALSE)),VLOOKUP($D148,'Project labour content'!$F$6:$G$15,'Project labour content'!$G$1,FALSE),VLOOKUP($A148,'Project labour content'!$A$7:$D$255,'Project labour content'!$D$1,FALSE))*LabEsc24*1</f>
        <v>1.0072248694667842</v>
      </c>
      <c r="BW148" s="249">
        <f>1+IF(ISNA(VLOOKUP($A148,'Project labour content'!$A$7:$D$255,'Project labour content'!$D$1,FALSE)),VLOOKUP($D148,'Project labour content'!$F$6:$G$15,'Project labour content'!$G$1,FALSE),VLOOKUP($A148,'Project labour content'!$A$7:$D$255,'Project labour content'!$D$1,FALSE))*LabEsc25*1</f>
        <v>1.0103282331643793</v>
      </c>
      <c r="BX148" s="249">
        <f>1+IF(ISNA(VLOOKUP($A148,'Project labour content'!$A$7:$D$255,'Project labour content'!$D$1,FALSE)),VLOOKUP($D148,'Project labour content'!$F$6:$G$15,'Project labour content'!$G$1,FALSE),VLOOKUP($A148,'Project labour content'!$A$7:$D$255,'Project labour content'!$D$1,FALSE))*LabEsc26*1</f>
        <v>1.0137103823674747</v>
      </c>
      <c r="BY148" s="249">
        <f>1+IF(ISNA(VLOOKUP($A148,'Project labour content'!$A$7:$D$255,'Project labour content'!$D$1,FALSE)),VLOOKUP($D148,'Project labour content'!$F$6:$G$15,'Project labour content'!$G$1,FALSE),VLOOKUP($A148,'Project labour content'!$A$7:$D$255,'Project labour content'!$D$1,FALSE))*LabEsc27*1</f>
        <v>1.0158052335508072</v>
      </c>
      <c r="BZ148" s="249">
        <f>1+IF(ISNA(VLOOKUP($A148,'Project labour content'!$A$7:$D$255,'Project labour content'!$D$1,FALSE)),VLOOKUP($D148,'Project labour content'!$F$6:$G$15,'Project labour content'!$G$1,FALSE),VLOOKUP($A148,'Project labour content'!$A$7:$D$255,'Project labour content'!$D$1,FALSE))*LabEsc28*1</f>
        <v>1.0173826564918567</v>
      </c>
      <c r="CA148" s="249">
        <f>1+IF(ISNA(VLOOKUP($A148,'Project labour content'!$A$7:$D$255,'Project labour content'!$D$1,FALSE)),VLOOKUP($D148,'Project labour content'!$F$6:$G$15,'Project labour content'!$G$1,FALSE),VLOOKUP($A148,'Project labour content'!$A$7:$D$255,'Project labour content'!$D$1,FALSE))*LabEsc29*1</f>
        <v>1.0199141048276528</v>
      </c>
      <c r="CB148" s="250" t="str">
        <f>IF(ISNA(VLOOKUP($A148,'Project labour content'!$A$7:$D$255,'Project labour content'!$D$1,FALSE)),"Category","Project")</f>
        <v>Category</v>
      </c>
      <c r="CD148" s="247" t="str">
        <f t="shared" si="39"/>
        <v>12071</v>
      </c>
    </row>
    <row r="149" spans="1:82" x14ac:dyDescent="0.15">
      <c r="A149" s="11" t="s">
        <v>219</v>
      </c>
      <c r="B149" s="11" t="str">
        <f>VLOOKUP($A149,'Incurred Real 2022$'!$A$25:$AC$426,'Incurred Real 2022$'!B$1,FALSE)</f>
        <v>IT Security Technology Refresh 19-20</v>
      </c>
      <c r="C149" s="11" t="str">
        <f>VLOOKUP($A149,'Incurred Real 2022$'!$A$25:$AC$426,'Incurred Real 2022$'!C$1,FALSE)</f>
        <v>ExAnte</v>
      </c>
      <c r="D149" s="11" t="str">
        <f>VLOOKUP($A149,'Incurred Real 2022$'!$A$25:$AC$426,'Incurred Real 2022$'!D$1,FALSE)</f>
        <v>Information Technology</v>
      </c>
      <c r="E149" s="11" t="str">
        <f>VLOOKUP($A149,'Incurred Real 2022$'!$A$25:$AC$426,'Incurred Real 2022$'!E$1,FALSE)</f>
        <v>Closed</v>
      </c>
      <c r="F149" s="105" t="str">
        <f>IF(VLOOKUP($A149,'Incurred Real 2022$'!$A$25:$AC$426,'Incurred Real 2022$'!F$1,FALSE)=0,"",VLOOKUP($A149,'Incurred Real 2022$'!$A$25:$AC$426,'Incurred Real 2022$'!F$1,FALSE))</f>
        <v/>
      </c>
      <c r="G149" s="105" t="str">
        <f>IF(VLOOKUP($A149,'Incurred Real 2022$'!$A$25:$AC$426,'Incurred Real 2022$'!G$1,FALSE)=0,"",VLOOKUP($A149,'Incurred Real 2022$'!$A$25:$AC$426,'Incurred Real 2022$'!G$1,FALSE))</f>
        <v/>
      </c>
      <c r="H149" s="105" t="str">
        <f>IF(VLOOKUP($A149,'Incurred Real 2022$'!$A$25:$AC$426,'Incurred Real 2022$'!H$1,FALSE)=0,"",VLOOKUP($A149,'Incurred Real 2022$'!$A$25:$AC$426,'Incurred Real 2022$'!H$1,FALSE))</f>
        <v/>
      </c>
      <c r="I149" s="105" t="str">
        <f>IF(VLOOKUP($A149,'Incurred Real 2022$'!$A$25:$AC$426,'Incurred Real 2022$'!I$1,FALSE)=0,"",VLOOKUP($A149,'Incurred Real 2022$'!$A$25:$AC$426,'Incurred Real 2022$'!I$1,FALSE))</f>
        <v/>
      </c>
      <c r="J149" s="105" t="str">
        <f>IF(VLOOKUP($A149,'Incurred Real 2022$'!$A$25:$AC$426,'Incurred Real 2022$'!J$1,FALSE)=0,"",VLOOKUP($A149,'Incurred Real 2022$'!$A$25:$AC$426,'Incurred Real 2022$'!J$1,FALSE))</f>
        <v/>
      </c>
      <c r="K149" s="105" t="str">
        <f>IF(VLOOKUP($A149,'Incurred Real 2022$'!$A$25:$AC$426,'Incurred Real 2022$'!K$1,FALSE)=0,"",VLOOKUP($A149,'Incurred Real 2022$'!$A$25:$AC$426,'Incurred Real 2022$'!K$1,FALSE))</f>
        <v/>
      </c>
      <c r="L149" s="105" t="str">
        <f>IF(VLOOKUP($A149,'Incurred Real 2022$'!$A$25:$AC$426,'Incurred Real 2022$'!L$1,FALSE)=0,"",VLOOKUP($A149,'Incurred Real 2022$'!$A$25:$AC$426,'Incurred Real 2022$'!L$1,FALSE))</f>
        <v/>
      </c>
      <c r="M149" s="105" t="str">
        <f>IF(VLOOKUP($A149,'Incurred Real 2022$'!$A$25:$AC$426,'Incurred Real 2022$'!M$1,FALSE)=0,"",VLOOKUP($A149,'Incurred Real 2022$'!$A$25:$AC$426,'Incurred Real 2022$'!M$1,FALSE))</f>
        <v/>
      </c>
      <c r="N149" s="105" t="str">
        <f>IF(VLOOKUP($A149,'Incurred Real 2022$'!$A$25:$AC$426,'Incurred Real 2022$'!N$1,FALSE)=0,"",VLOOKUP($A149,'Incurred Real 2022$'!$A$25:$AC$426,'Incurred Real 2022$'!N$1,FALSE))</f>
        <v/>
      </c>
      <c r="O149" s="105" t="str">
        <f>IF(VLOOKUP($A149,'Incurred Real 2022$'!$A$25:$AC$426,'Incurred Real 2022$'!O$1,FALSE)=0,"",VLOOKUP($A149,'Incurred Real 2022$'!$A$25:$AC$426,'Incurred Real 2022$'!O$1,FALSE))</f>
        <v/>
      </c>
      <c r="P149" s="105" t="str">
        <f>IF(VLOOKUP($A149,'Incurred Real 2022$'!$A$25:$AC$426,'Incurred Real 2022$'!P$1,FALSE)=0,"",VLOOKUP($A149,'Incurred Real 2022$'!$A$25:$AC$426,'Incurred Real 2022$'!P$1,FALSE))</f>
        <v/>
      </c>
      <c r="Q149" s="105" t="str">
        <f>IF(VLOOKUP($A149,'Incurred Real 2022$'!$A$25:$AC$426,'Incurred Real 2022$'!Q$1,FALSE)=0,"",VLOOKUP($A149,'Incurred Real 2022$'!$A$25:$AC$426,'Incurred Real 2022$'!Q$1,FALSE))</f>
        <v/>
      </c>
      <c r="R149" s="105" t="str">
        <f>IF(VLOOKUP($A149,'Incurred Real 2022$'!$A$25:$AC$426,'Incurred Real 2022$'!R$1,FALSE)=0,"",VLOOKUP($A149,'Incurred Real 2022$'!$A$25:$AC$426,'Incurred Real 2022$'!R$1,FALSE))</f>
        <v/>
      </c>
      <c r="S149" s="105">
        <f>IF(VLOOKUP($A149,'Incurred Real 2022$'!$A$25:$AC$426,'Incurred Real 2022$'!S$1,FALSE)=0,"",VLOOKUP($A149,'Incurred Real 2022$'!$A$25:$AC$426,'Incurred Real 2022$'!S$1,FALSE))</f>
        <v>1302097.5</v>
      </c>
      <c r="T149" s="105">
        <f>IF(VLOOKUP($A149,'Incurred Real 2022$'!$A$25:$AC$426,'Incurred Real 2022$'!T$1,FALSE)=0,"",VLOOKUP($A149,'Incurred Real 2022$'!$A$25:$AC$426,'Incurred Real 2022$'!T$1,FALSE))</f>
        <v>934334.08</v>
      </c>
      <c r="U149" s="105">
        <f>IF(VLOOKUP($A149,'Incurred Real 2022$'!$A$25:$AC$426,'Incurred Real 2022$'!U$1,FALSE)=0,"",VLOOKUP($A149,'Incurred Real 2022$'!$A$25:$AC$426,'Incurred Real 2022$'!U$1,FALSE))</f>
        <v>20807.84</v>
      </c>
      <c r="V149" s="13" t="str">
        <f>IF(ISTEXT(VLOOKUP($A149,'Incurred Real 2022$'!$A$25:$AC$426,'Incurred Real 2022$'!V$1,FALSE)),"",(VLOOKUP($A149,'Incurred Real 2022$'!$A$25:$AC$426,'Incurred Real 2022$'!V$1,FALSE))*BT149*Incurred_Nominal!V$15)</f>
        <v/>
      </c>
      <c r="W149" s="13" t="str">
        <f>IF(ISTEXT(VLOOKUP($A149,'Incurred Real 2022$'!$A$25:$AC$426,'Incurred Real 2022$'!W$1,FALSE)),"",(VLOOKUP($A149,'Incurred Real 2022$'!$A$25:$AC$426,'Incurred Real 2022$'!W$1,FALSE))*BU149*Incurred_Nominal!W$15)</f>
        <v/>
      </c>
      <c r="X149" s="13" t="str">
        <f>IF(ISTEXT(VLOOKUP($A149,'Incurred Real 2022$'!$A$25:$AC$426,'Incurred Real 2022$'!X$1,FALSE)),"",(VLOOKUP($A149,'Incurred Real 2022$'!$A$25:$AC$426,'Incurred Real 2022$'!X$1,FALSE))*BV149*Incurred_Nominal!X$15)</f>
        <v/>
      </c>
      <c r="Y149" s="13" t="str">
        <f>IF(ISTEXT(VLOOKUP($A149,'Incurred Real 2022$'!$A$25:$AC$426,'Incurred Real 2022$'!Y$1,FALSE)),"",(VLOOKUP($A149,'Incurred Real 2022$'!$A$25:$AC$426,'Incurred Real 2022$'!Y$1,FALSE))*BW149*Incurred_Nominal!Y$15)</f>
        <v/>
      </c>
      <c r="Z149" s="13" t="str">
        <f>IF(ISTEXT(VLOOKUP($A149,'Incurred Real 2022$'!$A$25:$AC$426,'Incurred Real 2022$'!Z$1,FALSE)),"",(VLOOKUP($A149,'Incurred Real 2022$'!$A$25:$AC$426,'Incurred Real 2022$'!Z$1,FALSE))*BX149*Incurred_Nominal!Z$15)</f>
        <v/>
      </c>
      <c r="AA149" s="13" t="str">
        <f>IF(ISTEXT(VLOOKUP($A149,'Incurred Real 2022$'!$A$25:$AC$426,'Incurred Real 2022$'!AA$1,FALSE)),"",(VLOOKUP($A149,'Incurred Real 2022$'!$A$25:$AC$426,'Incurred Real 2022$'!AA$1,FALSE))*BY149*Incurred_Nominal!AA$15)</f>
        <v/>
      </c>
      <c r="AB149" s="13" t="str">
        <f>IF(ISTEXT(VLOOKUP($A149,'Incurred Real 2022$'!$A$25:$AC$426,'Incurred Real 2022$'!AB$1,FALSE)),"",(VLOOKUP($A149,'Incurred Real 2022$'!$A$25:$AC$426,'Incurred Real 2022$'!AB$1,FALSE))*BZ149*Incurred_Nominal!AB$15)</f>
        <v/>
      </c>
      <c r="AC149" s="13" t="str">
        <f>IF(ISTEXT(VLOOKUP($A149,'Incurred Real 2022$'!$A$25:$AC$426,'Incurred Real 2022$'!AC$1,FALSE)),"",(VLOOKUP($A149,'Incurred Real 2022$'!$A$25:$AC$426,'Incurred Real 2022$'!AC$1,FALSE))*CA149*Incurred_Nominal!AC$15)</f>
        <v/>
      </c>
      <c r="AD149" s="232">
        <f t="shared" si="33"/>
        <v>2257239.42</v>
      </c>
      <c r="AE149" s="232">
        <f t="shared" si="34"/>
        <v>2257239.42</v>
      </c>
      <c r="AF149" s="239">
        <f t="shared" si="35"/>
        <v>2718789.5515641007</v>
      </c>
      <c r="AG149" s="237">
        <f t="shared" si="36"/>
        <v>2210358.2169963168</v>
      </c>
      <c r="AH149" s="240">
        <f t="shared" si="40"/>
        <v>1.230022143315167</v>
      </c>
      <c r="AI149" s="234">
        <f>VLOOKUP($A149,Incurred_Real!$A$25:$AP$479,Incurred_Real!AI$1,FALSE)</f>
        <v>2021</v>
      </c>
      <c r="AJ149" s="235">
        <f>VLOOKUP($A149,Incurred_Real!$A$25:$AP$479,Incurred_Real!AJ$1,FALSE)</f>
        <v>44012</v>
      </c>
      <c r="AK149" s="236">
        <f>VLOOKUP($A149,Incurred_Real!$A$25:$AP$479,Incurred_Real!AK$1,FALSE)</f>
        <v>2020</v>
      </c>
      <c r="AL149" s="235" t="str">
        <f>VLOOKUP($A149,Incurred_Real!$A$25:$AP$479,Incurred_Real!AL$1,FALSE)</f>
        <v/>
      </c>
      <c r="AM149" s="237">
        <f>IF(AL149="Commissioned Extra","",(IF((AD149)=0,0,SUMPRODUCT($F$17:$U$17,F149:U149))+VLOOKUP($A149,Incurred_Real!$A$25:$BS$376,Incurred_Real!$AO$1,FALSE)))</f>
        <v>2414770.2074054144</v>
      </c>
      <c r="AN149" s="232" cm="1">
        <f t="array" ref="AN149">IF(ROUND(AE149,0)=0,0,LOOKUP(2,1/(F149:AC149&lt;&gt;""),F149:AC149))</f>
        <v>20807.84</v>
      </c>
      <c r="AO149" s="232">
        <f t="shared" si="37"/>
        <v>0</v>
      </c>
      <c r="AP149" s="78"/>
      <c r="AQ149" s="20"/>
      <c r="AR149" s="245">
        <f>VLOOKUP($A149,Incurred_Real!$A$25:$CD$376,Incurred_Real!AR$1,FALSE)</f>
        <v>0</v>
      </c>
      <c r="AS149" s="246">
        <f>VLOOKUP($A149,Incurred_Real!$A$25:$CD$376,Incurred_Real!AS$1,FALSE)</f>
        <v>0</v>
      </c>
      <c r="AT149" s="246">
        <f>VLOOKUP($A149,Incurred_Real!$A$25:$CD$376,Incurred_Real!AT$1,FALSE)</f>
        <v>0</v>
      </c>
      <c r="AU149" s="246">
        <f>VLOOKUP($A149,Incurred_Real!$A$25:$CD$376,Incurred_Real!AU$1,FALSE)</f>
        <v>0</v>
      </c>
      <c r="AV149" s="246">
        <f>VLOOKUP($A149,Incurred_Real!$A$25:$CD$376,Incurred_Real!AV$1,FALSE)</f>
        <v>1</v>
      </c>
      <c r="AW149" s="246">
        <f>VLOOKUP($A149,Incurred_Real!$A$25:$CD$376,Incurred_Real!AW$1,FALSE)</f>
        <v>0</v>
      </c>
      <c r="AX149" s="246">
        <f>VLOOKUP($A149,Incurred_Real!$A$25:$CD$376,Incurred_Real!AX$1,FALSE)</f>
        <v>0</v>
      </c>
      <c r="AY149" s="246">
        <f>VLOOKUP($A149,Incurred_Real!$A$25:$CD$376,Incurred_Real!AY$1,FALSE)</f>
        <v>0</v>
      </c>
      <c r="AZ149" s="246">
        <f>VLOOKUP($A149,Incurred_Real!$A$25:$CD$376,Incurred_Real!AZ$1,FALSE)</f>
        <v>0</v>
      </c>
      <c r="BA149" s="246">
        <f>VLOOKUP($A149,Incurred_Real!$A$25:$CD$376,Incurred_Real!BA$1,FALSE)</f>
        <v>0</v>
      </c>
      <c r="BB149" s="246">
        <f>VLOOKUP($A149,Incurred_Real!$A$25:$CD$376,Incurred_Real!BB$1,FALSE)</f>
        <v>0</v>
      </c>
      <c r="BC149" s="246">
        <f>VLOOKUP($A149,Incurred_Real!$A$25:$CD$376,Incurred_Real!BC$1,FALSE)</f>
        <v>0</v>
      </c>
      <c r="BD149" s="246">
        <f>VLOOKUP($A149,Incurred_Real!$A$25:$CD$376,Incurred_Real!BD$1,FALSE)</f>
        <v>0</v>
      </c>
      <c r="BE149" s="246">
        <f>VLOOKUP($A149,Incurred_Real!$A$25:$CD$376,Incurred_Real!BE$1,FALSE)</f>
        <v>0</v>
      </c>
      <c r="BF149" s="246">
        <f>VLOOKUP($A149,Incurred_Real!$A$25:$CD$376,Incurred_Real!BF$1,FALSE)</f>
        <v>0</v>
      </c>
      <c r="BG149" s="246">
        <f>VLOOKUP($A149,Incurred_Real!$A$25:$CD$376,Incurred_Real!BG$1,FALSE)</f>
        <v>0</v>
      </c>
      <c r="BH149" s="246">
        <f>VLOOKUP($A149,Incurred_Real!$A$25:$CD$376,Incurred_Real!BH$1,FALSE)</f>
        <v>0</v>
      </c>
      <c r="BI149" s="246">
        <f>VLOOKUP($A149,Incurred_Real!$A$25:$CD$376,Incurred_Real!BI$1,FALSE)</f>
        <v>0</v>
      </c>
      <c r="BJ149" s="246">
        <f>VLOOKUP($A149,Incurred_Real!$A$25:$CD$376,Incurred_Real!BJ$1,FALSE)</f>
        <v>0</v>
      </c>
      <c r="BK149" s="246">
        <f>VLOOKUP($A149,Incurred_Real!$A$25:$CD$376,Incurred_Real!BK$1,FALSE)</f>
        <v>0</v>
      </c>
      <c r="BL149" s="246">
        <f>VLOOKUP($A149,Incurred_Real!$A$25:$CD$376,Incurred_Real!BL$1,FALSE)</f>
        <v>0</v>
      </c>
      <c r="BM149" s="246">
        <f>VLOOKUP($A149,Incurred_Real!$A$25:$CD$376,Incurred_Real!BM$1,FALSE)</f>
        <v>0</v>
      </c>
      <c r="BN149" s="246">
        <f>VLOOKUP($A149,Incurred_Real!$A$25:$CD$376,Incurred_Real!BN$1,FALSE)</f>
        <v>0</v>
      </c>
      <c r="BO149" s="246">
        <f>VLOOKUP($A149,Incurred_Real!$A$25:$CD$376,Incurred_Real!BO$1,FALSE)</f>
        <v>0</v>
      </c>
      <c r="BP149" s="246">
        <f>VLOOKUP($A149,Incurred_Real!$A$25:$CD$376,Incurred_Real!BP$1,FALSE)</f>
        <v>0</v>
      </c>
      <c r="BQ149" s="246">
        <f>VLOOKUP($A149,Incurred_Real!$A$25:$CD$376,Incurred_Real!BQ$1,FALSE)</f>
        <v>0</v>
      </c>
      <c r="BR149" s="246">
        <f>VLOOKUP($A149,Incurred_Real!$A$25:$CD$376,Incurred_Real!BR$1,FALSE)</f>
        <v>0</v>
      </c>
      <c r="BS149" s="254">
        <f t="shared" si="38"/>
        <v>1</v>
      </c>
      <c r="BT149" s="249">
        <f>1+IF(ISNA(VLOOKUP($A149,'Project labour content'!$A$7:$D$255,'Project labour content'!$D$1,FALSE)),VLOOKUP($D149,'Project labour content'!$F$6:$G$15,'Project labour content'!$G$1,FALSE),VLOOKUP($A149,'Project labour content'!$A$7:$D$255,'Project labour content'!$D$1,FALSE))*LabEsc22*1</f>
        <v>1.0024480115846353</v>
      </c>
      <c r="BU149" s="249">
        <f>1+IF(ISNA(VLOOKUP($A149,'Project labour content'!$A$7:$D$255,'Project labour content'!$D$1,FALSE)),VLOOKUP($D149,'Project labour content'!$F$6:$G$15,'Project labour content'!$G$1,FALSE),VLOOKUP($A149,'Project labour content'!$A$7:$D$255,'Project labour content'!$D$1,FALSE))*LabEsc23*1</f>
        <v>1.0049077736248768</v>
      </c>
      <c r="BV149" s="249">
        <f>1+IF(ISNA(VLOOKUP($A149,'Project labour content'!$A$7:$D$255,'Project labour content'!$D$1,FALSE)),VLOOKUP($D149,'Project labour content'!$F$6:$G$15,'Project labour content'!$G$1,FALSE),VLOOKUP($A149,'Project labour content'!$A$7:$D$255,'Project labour content'!$D$1,FALSE))*LabEsc24*1</f>
        <v>1.0072248694667842</v>
      </c>
      <c r="BW149" s="249">
        <f>1+IF(ISNA(VLOOKUP($A149,'Project labour content'!$A$7:$D$255,'Project labour content'!$D$1,FALSE)),VLOOKUP($D149,'Project labour content'!$F$6:$G$15,'Project labour content'!$G$1,FALSE),VLOOKUP($A149,'Project labour content'!$A$7:$D$255,'Project labour content'!$D$1,FALSE))*LabEsc25*1</f>
        <v>1.0103282331643793</v>
      </c>
      <c r="BX149" s="249">
        <f>1+IF(ISNA(VLOOKUP($A149,'Project labour content'!$A$7:$D$255,'Project labour content'!$D$1,FALSE)),VLOOKUP($D149,'Project labour content'!$F$6:$G$15,'Project labour content'!$G$1,FALSE),VLOOKUP($A149,'Project labour content'!$A$7:$D$255,'Project labour content'!$D$1,FALSE))*LabEsc26*1</f>
        <v>1.0137103823674747</v>
      </c>
      <c r="BY149" s="249">
        <f>1+IF(ISNA(VLOOKUP($A149,'Project labour content'!$A$7:$D$255,'Project labour content'!$D$1,FALSE)),VLOOKUP($D149,'Project labour content'!$F$6:$G$15,'Project labour content'!$G$1,FALSE),VLOOKUP($A149,'Project labour content'!$A$7:$D$255,'Project labour content'!$D$1,FALSE))*LabEsc27*1</f>
        <v>1.0158052335508072</v>
      </c>
      <c r="BZ149" s="249">
        <f>1+IF(ISNA(VLOOKUP($A149,'Project labour content'!$A$7:$D$255,'Project labour content'!$D$1,FALSE)),VLOOKUP($D149,'Project labour content'!$F$6:$G$15,'Project labour content'!$G$1,FALSE),VLOOKUP($A149,'Project labour content'!$A$7:$D$255,'Project labour content'!$D$1,FALSE))*LabEsc28*1</f>
        <v>1.0173826564918567</v>
      </c>
      <c r="CA149" s="249">
        <f>1+IF(ISNA(VLOOKUP($A149,'Project labour content'!$A$7:$D$255,'Project labour content'!$D$1,FALSE)),VLOOKUP($D149,'Project labour content'!$F$6:$G$15,'Project labour content'!$G$1,FALSE),VLOOKUP($A149,'Project labour content'!$A$7:$D$255,'Project labour content'!$D$1,FALSE))*LabEsc29*1</f>
        <v>1.0199141048276528</v>
      </c>
      <c r="CB149" s="250" t="str">
        <f>IF(ISNA(VLOOKUP($A149,'Project labour content'!$A$7:$D$255,'Project labour content'!$D$1,FALSE)),"Category","Project")</f>
        <v>Category</v>
      </c>
      <c r="CD149" s="247" t="str">
        <f t="shared" si="39"/>
        <v>12072</v>
      </c>
    </row>
    <row r="150" spans="1:82" x14ac:dyDescent="0.15">
      <c r="A150" s="11" t="s">
        <v>221</v>
      </c>
      <c r="B150" s="11" t="str">
        <f>VLOOKUP($A150,'Incurred Real 2022$'!$A$25:$AC$426,'Incurred Real 2022$'!B$1,FALSE)</f>
        <v>Enterprise Document and Records Management System</v>
      </c>
      <c r="C150" s="11" t="str">
        <f>VLOOKUP($A150,'Incurred Real 2022$'!$A$25:$AC$426,'Incurred Real 2022$'!C$1,FALSE)</f>
        <v>ExAnte</v>
      </c>
      <c r="D150" s="11" t="str">
        <f>VLOOKUP($A150,'Incurred Real 2022$'!$A$25:$AC$426,'Incurred Real 2022$'!D$1,FALSE)</f>
        <v>Information Technology</v>
      </c>
      <c r="E150" s="11" t="str">
        <f>VLOOKUP($A150,'Incurred Real 2022$'!$A$25:$AC$426,'Incurred Real 2022$'!E$1,FALSE)</f>
        <v>Active</v>
      </c>
      <c r="F150" s="105" t="str">
        <f>IF(VLOOKUP($A150,'Incurred Real 2022$'!$A$25:$AC$426,'Incurred Real 2022$'!F$1,FALSE)=0,"",VLOOKUP($A150,'Incurred Real 2022$'!$A$25:$AC$426,'Incurred Real 2022$'!F$1,FALSE))</f>
        <v/>
      </c>
      <c r="G150" s="105" t="str">
        <f>IF(VLOOKUP($A150,'Incurred Real 2022$'!$A$25:$AC$426,'Incurred Real 2022$'!G$1,FALSE)=0,"",VLOOKUP($A150,'Incurred Real 2022$'!$A$25:$AC$426,'Incurred Real 2022$'!G$1,FALSE))</f>
        <v/>
      </c>
      <c r="H150" s="105" t="str">
        <f>IF(VLOOKUP($A150,'Incurred Real 2022$'!$A$25:$AC$426,'Incurred Real 2022$'!H$1,FALSE)=0,"",VLOOKUP($A150,'Incurred Real 2022$'!$A$25:$AC$426,'Incurred Real 2022$'!H$1,FALSE))</f>
        <v/>
      </c>
      <c r="I150" s="105" t="str">
        <f>IF(VLOOKUP($A150,'Incurred Real 2022$'!$A$25:$AC$426,'Incurred Real 2022$'!I$1,FALSE)=0,"",VLOOKUP($A150,'Incurred Real 2022$'!$A$25:$AC$426,'Incurred Real 2022$'!I$1,FALSE))</f>
        <v/>
      </c>
      <c r="J150" s="105" t="str">
        <f>IF(VLOOKUP($A150,'Incurred Real 2022$'!$A$25:$AC$426,'Incurred Real 2022$'!J$1,FALSE)=0,"",VLOOKUP($A150,'Incurred Real 2022$'!$A$25:$AC$426,'Incurred Real 2022$'!J$1,FALSE))</f>
        <v/>
      </c>
      <c r="K150" s="105" t="str">
        <f>IF(VLOOKUP($A150,'Incurred Real 2022$'!$A$25:$AC$426,'Incurred Real 2022$'!K$1,FALSE)=0,"",VLOOKUP($A150,'Incurred Real 2022$'!$A$25:$AC$426,'Incurred Real 2022$'!K$1,FALSE))</f>
        <v/>
      </c>
      <c r="L150" s="105" t="str">
        <f>IF(VLOOKUP($A150,'Incurred Real 2022$'!$A$25:$AC$426,'Incurred Real 2022$'!L$1,FALSE)=0,"",VLOOKUP($A150,'Incurred Real 2022$'!$A$25:$AC$426,'Incurred Real 2022$'!L$1,FALSE))</f>
        <v/>
      </c>
      <c r="M150" s="105" t="str">
        <f>IF(VLOOKUP($A150,'Incurred Real 2022$'!$A$25:$AC$426,'Incurred Real 2022$'!M$1,FALSE)=0,"",VLOOKUP($A150,'Incurred Real 2022$'!$A$25:$AC$426,'Incurred Real 2022$'!M$1,FALSE))</f>
        <v/>
      </c>
      <c r="N150" s="105" t="str">
        <f>IF(VLOOKUP($A150,'Incurred Real 2022$'!$A$25:$AC$426,'Incurred Real 2022$'!N$1,FALSE)=0,"",VLOOKUP($A150,'Incurred Real 2022$'!$A$25:$AC$426,'Incurred Real 2022$'!N$1,FALSE))</f>
        <v/>
      </c>
      <c r="O150" s="105" t="str">
        <f>IF(VLOOKUP($A150,'Incurred Real 2022$'!$A$25:$AC$426,'Incurred Real 2022$'!O$1,FALSE)=0,"",VLOOKUP($A150,'Incurred Real 2022$'!$A$25:$AC$426,'Incurred Real 2022$'!O$1,FALSE))</f>
        <v/>
      </c>
      <c r="P150" s="105">
        <f>IF(VLOOKUP($A150,'Incurred Real 2022$'!$A$25:$AC$426,'Incurred Real 2022$'!P$1,FALSE)=0,"",VLOOKUP($A150,'Incurred Real 2022$'!$A$25:$AC$426,'Incurred Real 2022$'!P$1,FALSE))</f>
        <v>27690.75</v>
      </c>
      <c r="Q150" s="105">
        <f>IF(VLOOKUP($A150,'Incurred Real 2022$'!$A$25:$AC$426,'Incurred Real 2022$'!Q$1,FALSE)=0,"",VLOOKUP($A150,'Incurred Real 2022$'!$A$25:$AC$426,'Incurred Real 2022$'!Q$1,FALSE))</f>
        <v>424318.46</v>
      </c>
      <c r="R150" s="105">
        <f>IF(VLOOKUP($A150,'Incurred Real 2022$'!$A$25:$AC$426,'Incurred Real 2022$'!R$1,FALSE)=0,"",VLOOKUP($A150,'Incurred Real 2022$'!$A$25:$AC$426,'Incurred Real 2022$'!R$1,FALSE))</f>
        <v>878524.44</v>
      </c>
      <c r="S150" s="105">
        <f>IF(VLOOKUP($A150,'Incurred Real 2022$'!$A$25:$AC$426,'Incurred Real 2022$'!S$1,FALSE)=0,"",VLOOKUP($A150,'Incurred Real 2022$'!$A$25:$AC$426,'Incurred Real 2022$'!S$1,FALSE))</f>
        <v>769994.78</v>
      </c>
      <c r="T150" s="105">
        <f>IF(VLOOKUP($A150,'Incurred Real 2022$'!$A$25:$AC$426,'Incurred Real 2022$'!T$1,FALSE)=0,"",VLOOKUP($A150,'Incurred Real 2022$'!$A$25:$AC$426,'Incurred Real 2022$'!T$1,FALSE))</f>
        <v>-6946.71</v>
      </c>
      <c r="U150" s="105">
        <f>IF(VLOOKUP($A150,'Incurred Real 2022$'!$A$25:$AC$426,'Incurred Real 2022$'!U$1,FALSE)=0,"",VLOOKUP($A150,'Incurred Real 2022$'!$A$25:$AC$426,'Incurred Real 2022$'!U$1,FALSE))</f>
        <v>318299.02</v>
      </c>
      <c r="V150" s="13">
        <f>IF(ISTEXT(VLOOKUP($A150,'Incurred Real 2022$'!$A$25:$AC$426,'Incurred Real 2022$'!V$1,FALSE)),"",(VLOOKUP($A150,'Incurred Real 2022$'!$A$25:$AC$426,'Incurred Real 2022$'!V$1,FALSE))*BT150*Incurred_Nominal!V$15)</f>
        <v>1814722.7431289053</v>
      </c>
      <c r="W150" s="13">
        <f>IF(ISTEXT(VLOOKUP($A150,'Incurred Real 2022$'!$A$25:$AC$426,'Incurred Real 2022$'!W$1,FALSE)),"",(VLOOKUP($A150,'Incurred Real 2022$'!$A$25:$AC$426,'Incurred Real 2022$'!W$1,FALSE))*BU150*Incurred_Nominal!W$15)</f>
        <v>177610.76603600054</v>
      </c>
      <c r="X150" s="13" t="str">
        <f>IF(ISTEXT(VLOOKUP($A150,'Incurred Real 2022$'!$A$25:$AC$426,'Incurred Real 2022$'!X$1,FALSE)),"",(VLOOKUP($A150,'Incurred Real 2022$'!$A$25:$AC$426,'Incurred Real 2022$'!X$1,FALSE))*BV150*Incurred_Nominal!X$15)</f>
        <v/>
      </c>
      <c r="Y150" s="13" t="str">
        <f>IF(ISTEXT(VLOOKUP($A150,'Incurred Real 2022$'!$A$25:$AC$426,'Incurred Real 2022$'!Y$1,FALSE)),"",(VLOOKUP($A150,'Incurred Real 2022$'!$A$25:$AC$426,'Incurred Real 2022$'!Y$1,FALSE))*BW150*Incurred_Nominal!Y$15)</f>
        <v/>
      </c>
      <c r="Z150" s="13" t="str">
        <f>IF(ISTEXT(VLOOKUP($A150,'Incurred Real 2022$'!$A$25:$AC$426,'Incurred Real 2022$'!Z$1,FALSE)),"",(VLOOKUP($A150,'Incurred Real 2022$'!$A$25:$AC$426,'Incurred Real 2022$'!Z$1,FALSE))*BX150*Incurred_Nominal!Z$15)</f>
        <v/>
      </c>
      <c r="AA150" s="13" t="str">
        <f>IF(ISTEXT(VLOOKUP($A150,'Incurred Real 2022$'!$A$25:$AC$426,'Incurred Real 2022$'!AA$1,FALSE)),"",(VLOOKUP($A150,'Incurred Real 2022$'!$A$25:$AC$426,'Incurred Real 2022$'!AA$1,FALSE))*BY150*Incurred_Nominal!AA$15)</f>
        <v/>
      </c>
      <c r="AB150" s="13" t="str">
        <f>IF(ISTEXT(VLOOKUP($A150,'Incurred Real 2022$'!$A$25:$AC$426,'Incurred Real 2022$'!AB$1,FALSE)),"",(VLOOKUP($A150,'Incurred Real 2022$'!$A$25:$AC$426,'Incurred Real 2022$'!AB$1,FALSE))*BZ150*Incurred_Nominal!AB$15)</f>
        <v/>
      </c>
      <c r="AC150" s="13" t="str">
        <f>IF(ISTEXT(VLOOKUP($A150,'Incurred Real 2022$'!$A$25:$AC$426,'Incurred Real 2022$'!AC$1,FALSE)),"",(VLOOKUP($A150,'Incurred Real 2022$'!$A$25:$AC$426,'Incurred Real 2022$'!AC$1,FALSE))*CA150*Incurred_Nominal!AC$15)</f>
        <v/>
      </c>
      <c r="AD150" s="232">
        <f t="shared" si="33"/>
        <v>4404214.2491649054</v>
      </c>
      <c r="AE150" s="232">
        <f t="shared" si="34"/>
        <v>4418107.6691649053</v>
      </c>
      <c r="AF150" s="239" t="str">
        <f t="shared" si="35"/>
        <v/>
      </c>
      <c r="AG150" s="237" t="str">
        <f t="shared" si="36"/>
        <v/>
      </c>
      <c r="AH150" s="240" t="str">
        <f t="shared" si="40"/>
        <v/>
      </c>
      <c r="AI150" s="234">
        <f>VLOOKUP($A150,Incurred_Real!$A$25:$AP$479,Incurred_Real!AI$1,FALSE)</f>
        <v>2023</v>
      </c>
      <c r="AJ150" s="235">
        <f>VLOOKUP($A150,Incurred_Real!$A$25:$AP$479,Incurred_Real!AJ$1,FALSE)</f>
        <v>44741</v>
      </c>
      <c r="AK150" s="236">
        <f>VLOOKUP($A150,Incurred_Real!$A$25:$AP$479,Incurred_Real!AK$1,FALSE)</f>
        <v>2022</v>
      </c>
      <c r="AL150" s="235" t="str">
        <f>VLOOKUP($A150,Incurred_Real!$A$25:$AP$479,Incurred_Real!AL$1,FALSE)</f>
        <v>Commissioned Extra</v>
      </c>
      <c r="AM150" s="237" t="str">
        <f>IF(AL150="Commissioned Extra","",(IF((AD150)=0,0,SUMPRODUCT($F$17:$U$17,F150:U150))+VLOOKUP($A150,Incurred_Real!$A$25:$BS$376,Incurred_Real!$AO$1,FALSE)))</f>
        <v/>
      </c>
      <c r="AN150" s="232" cm="1">
        <f t="array" ref="AN150">IF(ROUND(AE150,0)=0,0,LOOKUP(2,1/(F150:AC150&lt;&gt;""),F150:AC150))</f>
        <v>177610.76603600054</v>
      </c>
      <c r="AO150" s="232">
        <f t="shared" si="37"/>
        <v>1992333.5091649059</v>
      </c>
      <c r="AP150" s="78"/>
      <c r="AQ150" s="20"/>
      <c r="AR150" s="245">
        <f>VLOOKUP($A150,Incurred_Real!$A$25:$CD$376,Incurred_Real!AR$1,FALSE)</f>
        <v>0</v>
      </c>
      <c r="AS150" s="246">
        <f>VLOOKUP($A150,Incurred_Real!$A$25:$CD$376,Incurred_Real!AS$1,FALSE)</f>
        <v>0</v>
      </c>
      <c r="AT150" s="246">
        <f>VLOOKUP($A150,Incurred_Real!$A$25:$CD$376,Incurred_Real!AT$1,FALSE)</f>
        <v>0</v>
      </c>
      <c r="AU150" s="246">
        <f>VLOOKUP($A150,Incurred_Real!$A$25:$CD$376,Incurred_Real!AU$1,FALSE)</f>
        <v>0</v>
      </c>
      <c r="AV150" s="246">
        <f>VLOOKUP($A150,Incurred_Real!$A$25:$CD$376,Incurred_Real!AV$1,FALSE)</f>
        <v>1</v>
      </c>
      <c r="AW150" s="246">
        <f>VLOOKUP($A150,Incurred_Real!$A$25:$CD$376,Incurred_Real!AW$1,FALSE)</f>
        <v>0</v>
      </c>
      <c r="AX150" s="246">
        <f>VLOOKUP($A150,Incurred_Real!$A$25:$CD$376,Incurred_Real!AX$1,FALSE)</f>
        <v>0</v>
      </c>
      <c r="AY150" s="246">
        <f>VLOOKUP($A150,Incurred_Real!$A$25:$CD$376,Incurred_Real!AY$1,FALSE)</f>
        <v>0</v>
      </c>
      <c r="AZ150" s="246">
        <f>VLOOKUP($A150,Incurred_Real!$A$25:$CD$376,Incurred_Real!AZ$1,FALSE)</f>
        <v>0</v>
      </c>
      <c r="BA150" s="246">
        <f>VLOOKUP($A150,Incurred_Real!$A$25:$CD$376,Incurred_Real!BA$1,FALSE)</f>
        <v>0</v>
      </c>
      <c r="BB150" s="246">
        <f>VLOOKUP($A150,Incurred_Real!$A$25:$CD$376,Incurred_Real!BB$1,FALSE)</f>
        <v>0</v>
      </c>
      <c r="BC150" s="246">
        <f>VLOOKUP($A150,Incurred_Real!$A$25:$CD$376,Incurred_Real!BC$1,FALSE)</f>
        <v>0</v>
      </c>
      <c r="BD150" s="246">
        <f>VLOOKUP($A150,Incurred_Real!$A$25:$CD$376,Incurred_Real!BD$1,FALSE)</f>
        <v>0</v>
      </c>
      <c r="BE150" s="246">
        <f>VLOOKUP($A150,Incurred_Real!$A$25:$CD$376,Incurred_Real!BE$1,FALSE)</f>
        <v>0</v>
      </c>
      <c r="BF150" s="246">
        <f>VLOOKUP($A150,Incurred_Real!$A$25:$CD$376,Incurred_Real!BF$1,FALSE)</f>
        <v>0</v>
      </c>
      <c r="BG150" s="246">
        <f>VLOOKUP($A150,Incurred_Real!$A$25:$CD$376,Incurred_Real!BG$1,FALSE)</f>
        <v>0</v>
      </c>
      <c r="BH150" s="246">
        <f>VLOOKUP($A150,Incurred_Real!$A$25:$CD$376,Incurred_Real!BH$1,FALSE)</f>
        <v>0</v>
      </c>
      <c r="BI150" s="246">
        <f>VLOOKUP($A150,Incurred_Real!$A$25:$CD$376,Incurred_Real!BI$1,FALSE)</f>
        <v>0</v>
      </c>
      <c r="BJ150" s="246">
        <f>VLOOKUP($A150,Incurred_Real!$A$25:$CD$376,Incurred_Real!BJ$1,FALSE)</f>
        <v>0</v>
      </c>
      <c r="BK150" s="246">
        <f>VLOOKUP($A150,Incurred_Real!$A$25:$CD$376,Incurred_Real!BK$1,FALSE)</f>
        <v>0</v>
      </c>
      <c r="BL150" s="246">
        <f>VLOOKUP($A150,Incurred_Real!$A$25:$CD$376,Incurred_Real!BL$1,FALSE)</f>
        <v>0</v>
      </c>
      <c r="BM150" s="246">
        <f>VLOOKUP($A150,Incurred_Real!$A$25:$CD$376,Incurred_Real!BM$1,FALSE)</f>
        <v>0</v>
      </c>
      <c r="BN150" s="246">
        <f>VLOOKUP($A150,Incurred_Real!$A$25:$CD$376,Incurred_Real!BN$1,FALSE)</f>
        <v>0</v>
      </c>
      <c r="BO150" s="246">
        <f>VLOOKUP($A150,Incurred_Real!$A$25:$CD$376,Incurred_Real!BO$1,FALSE)</f>
        <v>0</v>
      </c>
      <c r="BP150" s="246">
        <f>VLOOKUP($A150,Incurred_Real!$A$25:$CD$376,Incurred_Real!BP$1,FALSE)</f>
        <v>0</v>
      </c>
      <c r="BQ150" s="246">
        <f>VLOOKUP($A150,Incurred_Real!$A$25:$CD$376,Incurred_Real!BQ$1,FALSE)</f>
        <v>0</v>
      </c>
      <c r="BR150" s="246">
        <f>VLOOKUP($A150,Incurred_Real!$A$25:$CD$376,Incurred_Real!BR$1,FALSE)</f>
        <v>0</v>
      </c>
      <c r="BS150" s="254">
        <f t="shared" si="38"/>
        <v>1</v>
      </c>
      <c r="BT150" s="249">
        <f>1+IF(ISNA(VLOOKUP($A150,'Project labour content'!$A$7:$D$255,'Project labour content'!$D$1,FALSE)),VLOOKUP($D150,'Project labour content'!$F$6:$G$15,'Project labour content'!$G$1,FALSE),VLOOKUP($A150,'Project labour content'!$A$7:$D$255,'Project labour content'!$D$1,FALSE))*LabEsc22*1</f>
        <v>1.0028794109253731</v>
      </c>
      <c r="BU150" s="249">
        <f>1+IF(ISNA(VLOOKUP($A150,'Project labour content'!$A$7:$D$255,'Project labour content'!$D$1,FALSE)),VLOOKUP($D150,'Project labour content'!$F$6:$G$15,'Project labour content'!$G$1,FALSE),VLOOKUP($A150,'Project labour content'!$A$7:$D$255,'Project labour content'!$D$1,FALSE))*LabEsc23*1</f>
        <v>1.0057726430231879</v>
      </c>
      <c r="BV150" s="249">
        <f>1+IF(ISNA(VLOOKUP($A150,'Project labour content'!$A$7:$D$255,'Project labour content'!$D$1,FALSE)),VLOOKUP($D150,'Project labour content'!$F$6:$G$15,'Project labour content'!$G$1,FALSE),VLOOKUP($A150,'Project labour content'!$A$7:$D$255,'Project labour content'!$D$1,FALSE))*LabEsc24*1</f>
        <v>1.0084980676593296</v>
      </c>
      <c r="BW150" s="249">
        <f>1+IF(ISNA(VLOOKUP($A150,'Project labour content'!$A$7:$D$255,'Project labour content'!$D$1,FALSE)),VLOOKUP($D150,'Project labour content'!$F$6:$G$15,'Project labour content'!$G$1,FALSE),VLOOKUP($A150,'Project labour content'!$A$7:$D$255,'Project labour content'!$D$1,FALSE))*LabEsc25*1</f>
        <v>1.0121483197220018</v>
      </c>
      <c r="BX150" s="249">
        <f>1+IF(ISNA(VLOOKUP($A150,'Project labour content'!$A$7:$D$255,'Project labour content'!$D$1,FALSE)),VLOOKUP($D150,'Project labour content'!$F$6:$G$15,'Project labour content'!$G$1,FALSE),VLOOKUP($A150,'Project labour content'!$A$7:$D$255,'Project labour content'!$D$1,FALSE))*LabEsc26*1</f>
        <v>1.016126486094971</v>
      </c>
      <c r="BY150" s="249">
        <f>1+IF(ISNA(VLOOKUP($A150,'Project labour content'!$A$7:$D$255,'Project labour content'!$D$1,FALSE)),VLOOKUP($D150,'Project labour content'!$F$6:$G$15,'Project labour content'!$G$1,FALSE),VLOOKUP($A150,'Project labour content'!$A$7:$D$255,'Project labour content'!$D$1,FALSE))*LabEsc27*1</f>
        <v>1.0185905011438283</v>
      </c>
      <c r="BZ150" s="249">
        <f>1+IF(ISNA(VLOOKUP($A150,'Project labour content'!$A$7:$D$255,'Project labour content'!$D$1,FALSE)),VLOOKUP($D150,'Project labour content'!$F$6:$G$15,'Project labour content'!$G$1,FALSE),VLOOKUP($A150,'Project labour content'!$A$7:$D$255,'Project labour content'!$D$1,FALSE))*LabEsc28*1</f>
        <v>1.020445904475618</v>
      </c>
      <c r="CA150" s="249">
        <f>1+IF(ISNA(VLOOKUP($A150,'Project labour content'!$A$7:$D$255,'Project labour content'!$D$1,FALSE)),VLOOKUP($D150,'Project labour content'!$F$6:$G$15,'Project labour content'!$G$1,FALSE),VLOOKUP($A150,'Project labour content'!$A$7:$D$255,'Project labour content'!$D$1,FALSE))*LabEsc29*1</f>
        <v>1.023423455742474</v>
      </c>
      <c r="CB150" s="250" t="str">
        <f>IF(ISNA(VLOOKUP($A150,'Project labour content'!$A$7:$D$255,'Project labour content'!$D$1,FALSE)),"Category","Project")</f>
        <v>Project</v>
      </c>
      <c r="CD150" s="247" t="str">
        <f t="shared" si="39"/>
        <v>12101</v>
      </c>
    </row>
    <row r="151" spans="1:82" x14ac:dyDescent="0.15">
      <c r="A151" s="11" t="s">
        <v>223</v>
      </c>
      <c r="B151" s="11" t="str">
        <f>VLOOKUP($A151,'Incurred Real 2022$'!$A$25:$AC$426,'Incurred Real 2022$'!B$1,FALSE)</f>
        <v>Electrical 300 Pirie St 2020 - 2021</v>
      </c>
      <c r="C151" s="11" t="str">
        <f>VLOOKUP($A151,'Incurred Real 2022$'!$A$25:$AC$426,'Incurred Real 2022$'!C$1,FALSE)</f>
        <v>ExAnte</v>
      </c>
      <c r="D151" s="11" t="str">
        <f>VLOOKUP($A151,'Incurred Real 2022$'!$A$25:$AC$426,'Incurred Real 2022$'!D$1,FALSE)</f>
        <v>Facilities</v>
      </c>
      <c r="E151" s="11" t="str">
        <f>VLOOKUP($A151,'Incurred Real 2022$'!$A$25:$AC$426,'Incurred Real 2022$'!E$1,FALSE)</f>
        <v>Active</v>
      </c>
      <c r="F151" s="105" t="str">
        <f>IF(VLOOKUP($A151,'Incurred Real 2022$'!$A$25:$AC$426,'Incurred Real 2022$'!F$1,FALSE)=0,"",VLOOKUP($A151,'Incurred Real 2022$'!$A$25:$AC$426,'Incurred Real 2022$'!F$1,FALSE))</f>
        <v/>
      </c>
      <c r="G151" s="105" t="str">
        <f>IF(VLOOKUP($A151,'Incurred Real 2022$'!$A$25:$AC$426,'Incurred Real 2022$'!G$1,FALSE)=0,"",VLOOKUP($A151,'Incurred Real 2022$'!$A$25:$AC$426,'Incurred Real 2022$'!G$1,FALSE))</f>
        <v/>
      </c>
      <c r="H151" s="105" t="str">
        <f>IF(VLOOKUP($A151,'Incurred Real 2022$'!$A$25:$AC$426,'Incurred Real 2022$'!H$1,FALSE)=0,"",VLOOKUP($A151,'Incurred Real 2022$'!$A$25:$AC$426,'Incurred Real 2022$'!H$1,FALSE))</f>
        <v/>
      </c>
      <c r="I151" s="105" t="str">
        <f>IF(VLOOKUP($A151,'Incurred Real 2022$'!$A$25:$AC$426,'Incurred Real 2022$'!I$1,FALSE)=0,"",VLOOKUP($A151,'Incurred Real 2022$'!$A$25:$AC$426,'Incurred Real 2022$'!I$1,FALSE))</f>
        <v/>
      </c>
      <c r="J151" s="105" t="str">
        <f>IF(VLOOKUP($A151,'Incurred Real 2022$'!$A$25:$AC$426,'Incurred Real 2022$'!J$1,FALSE)=0,"",VLOOKUP($A151,'Incurred Real 2022$'!$A$25:$AC$426,'Incurred Real 2022$'!J$1,FALSE))</f>
        <v/>
      </c>
      <c r="K151" s="105" t="str">
        <f>IF(VLOOKUP($A151,'Incurred Real 2022$'!$A$25:$AC$426,'Incurred Real 2022$'!K$1,FALSE)=0,"",VLOOKUP($A151,'Incurred Real 2022$'!$A$25:$AC$426,'Incurred Real 2022$'!K$1,FALSE))</f>
        <v/>
      </c>
      <c r="L151" s="105" t="str">
        <f>IF(VLOOKUP($A151,'Incurred Real 2022$'!$A$25:$AC$426,'Incurred Real 2022$'!L$1,FALSE)=0,"",VLOOKUP($A151,'Incurred Real 2022$'!$A$25:$AC$426,'Incurred Real 2022$'!L$1,FALSE))</f>
        <v/>
      </c>
      <c r="M151" s="105" t="str">
        <f>IF(VLOOKUP($A151,'Incurred Real 2022$'!$A$25:$AC$426,'Incurred Real 2022$'!M$1,FALSE)=0,"",VLOOKUP($A151,'Incurred Real 2022$'!$A$25:$AC$426,'Incurred Real 2022$'!M$1,FALSE))</f>
        <v/>
      </c>
      <c r="N151" s="105" t="str">
        <f>IF(VLOOKUP($A151,'Incurred Real 2022$'!$A$25:$AC$426,'Incurred Real 2022$'!N$1,FALSE)=0,"",VLOOKUP($A151,'Incurred Real 2022$'!$A$25:$AC$426,'Incurred Real 2022$'!N$1,FALSE))</f>
        <v/>
      </c>
      <c r="O151" s="105" t="str">
        <f>IF(VLOOKUP($A151,'Incurred Real 2022$'!$A$25:$AC$426,'Incurred Real 2022$'!O$1,FALSE)=0,"",VLOOKUP($A151,'Incurred Real 2022$'!$A$25:$AC$426,'Incurred Real 2022$'!O$1,FALSE))</f>
        <v/>
      </c>
      <c r="P151" s="105" t="str">
        <f>IF(VLOOKUP($A151,'Incurred Real 2022$'!$A$25:$AC$426,'Incurred Real 2022$'!P$1,FALSE)=0,"",VLOOKUP($A151,'Incurred Real 2022$'!$A$25:$AC$426,'Incurred Real 2022$'!P$1,FALSE))</f>
        <v/>
      </c>
      <c r="Q151" s="105" t="str">
        <f>IF(VLOOKUP($A151,'Incurred Real 2022$'!$A$25:$AC$426,'Incurred Real 2022$'!Q$1,FALSE)=0,"",VLOOKUP($A151,'Incurred Real 2022$'!$A$25:$AC$426,'Incurred Real 2022$'!Q$1,FALSE))</f>
        <v/>
      </c>
      <c r="R151" s="105" t="str">
        <f>IF(VLOOKUP($A151,'Incurred Real 2022$'!$A$25:$AC$426,'Incurred Real 2022$'!R$1,FALSE)=0,"",VLOOKUP($A151,'Incurred Real 2022$'!$A$25:$AC$426,'Incurred Real 2022$'!R$1,FALSE))</f>
        <v/>
      </c>
      <c r="S151" s="105" t="str">
        <f>IF(VLOOKUP($A151,'Incurred Real 2022$'!$A$25:$AC$426,'Incurred Real 2022$'!S$1,FALSE)=0,"",VLOOKUP($A151,'Incurred Real 2022$'!$A$25:$AC$426,'Incurred Real 2022$'!S$1,FALSE))</f>
        <v/>
      </c>
      <c r="T151" s="105" t="str">
        <f>IF(VLOOKUP($A151,'Incurred Real 2022$'!$A$25:$AC$426,'Incurred Real 2022$'!T$1,FALSE)=0,"",VLOOKUP($A151,'Incurred Real 2022$'!$A$25:$AC$426,'Incurred Real 2022$'!T$1,FALSE))</f>
        <v/>
      </c>
      <c r="U151" s="105">
        <f>IF(VLOOKUP($A151,'Incurred Real 2022$'!$A$25:$AC$426,'Incurred Real 2022$'!U$1,FALSE)=0,"",VLOOKUP($A151,'Incurred Real 2022$'!$A$25:$AC$426,'Incurred Real 2022$'!U$1,FALSE))</f>
        <v>17355.79</v>
      </c>
      <c r="V151" s="13">
        <f>IF(ISTEXT(VLOOKUP($A151,'Incurred Real 2022$'!$A$25:$AC$426,'Incurred Real 2022$'!V$1,FALSE)),"",(VLOOKUP($A151,'Incurred Real 2022$'!$A$25:$AC$426,'Incurred Real 2022$'!V$1,FALSE))*BT151*Incurred_Nominal!V$15)</f>
        <v>206048.36537542497</v>
      </c>
      <c r="W151" s="13" t="str">
        <f>IF(ISTEXT(VLOOKUP($A151,'Incurred Real 2022$'!$A$25:$AC$426,'Incurred Real 2022$'!W$1,FALSE)),"",(VLOOKUP($A151,'Incurred Real 2022$'!$A$25:$AC$426,'Incurred Real 2022$'!W$1,FALSE))*BU151*Incurred_Nominal!W$15)</f>
        <v/>
      </c>
      <c r="X151" s="13" t="str">
        <f>IF(ISTEXT(VLOOKUP($A151,'Incurred Real 2022$'!$A$25:$AC$426,'Incurred Real 2022$'!X$1,FALSE)),"",(VLOOKUP($A151,'Incurred Real 2022$'!$A$25:$AC$426,'Incurred Real 2022$'!X$1,FALSE))*BV151*Incurred_Nominal!X$15)</f>
        <v/>
      </c>
      <c r="Y151" s="13" t="str">
        <f>IF(ISTEXT(VLOOKUP($A151,'Incurred Real 2022$'!$A$25:$AC$426,'Incurred Real 2022$'!Y$1,FALSE)),"",(VLOOKUP($A151,'Incurred Real 2022$'!$A$25:$AC$426,'Incurred Real 2022$'!Y$1,FALSE))*BW151*Incurred_Nominal!Y$15)</f>
        <v/>
      </c>
      <c r="Z151" s="13" t="str">
        <f>IF(ISTEXT(VLOOKUP($A151,'Incurred Real 2022$'!$A$25:$AC$426,'Incurred Real 2022$'!Z$1,FALSE)),"",(VLOOKUP($A151,'Incurred Real 2022$'!$A$25:$AC$426,'Incurred Real 2022$'!Z$1,FALSE))*BX151*Incurred_Nominal!Z$15)</f>
        <v/>
      </c>
      <c r="AA151" s="13" t="str">
        <f>IF(ISTEXT(VLOOKUP($A151,'Incurred Real 2022$'!$A$25:$AC$426,'Incurred Real 2022$'!AA$1,FALSE)),"",(VLOOKUP($A151,'Incurred Real 2022$'!$A$25:$AC$426,'Incurred Real 2022$'!AA$1,FALSE))*BY151*Incurred_Nominal!AA$15)</f>
        <v/>
      </c>
      <c r="AB151" s="13" t="str">
        <f>IF(ISTEXT(VLOOKUP($A151,'Incurred Real 2022$'!$A$25:$AC$426,'Incurred Real 2022$'!AB$1,FALSE)),"",(VLOOKUP($A151,'Incurred Real 2022$'!$A$25:$AC$426,'Incurred Real 2022$'!AB$1,FALSE))*BZ151*Incurred_Nominal!AB$15)</f>
        <v/>
      </c>
      <c r="AC151" s="13" t="str">
        <f>IF(ISTEXT(VLOOKUP($A151,'Incurred Real 2022$'!$A$25:$AC$426,'Incurred Real 2022$'!AC$1,FALSE)),"",(VLOOKUP($A151,'Incurred Real 2022$'!$A$25:$AC$426,'Incurred Real 2022$'!AC$1,FALSE))*CA151*Incurred_Nominal!AC$15)</f>
        <v/>
      </c>
      <c r="AD151" s="232">
        <f t="shared" si="33"/>
        <v>223404.15537542498</v>
      </c>
      <c r="AE151" s="232">
        <f t="shared" si="34"/>
        <v>223404.15537542498</v>
      </c>
      <c r="AF151" s="239">
        <f t="shared" si="35"/>
        <v>258183.70134177903</v>
      </c>
      <c r="AG151" s="237">
        <f t="shared" si="36"/>
        <v>223829.37223042495</v>
      </c>
      <c r="AH151" s="240">
        <f t="shared" si="40"/>
        <v>1.1534844545602685</v>
      </c>
      <c r="AI151" s="234">
        <f>VLOOKUP($A151,Incurred_Real!$A$25:$AP$479,Incurred_Real!AI$1,FALSE)</f>
        <v>2022</v>
      </c>
      <c r="AJ151" s="235">
        <f>VLOOKUP($A151,Incurred_Real!$A$25:$AP$479,Incurred_Real!AJ$1,FALSE)</f>
        <v>44680</v>
      </c>
      <c r="AK151" s="236">
        <f>VLOOKUP($A151,Incurred_Real!$A$25:$AP$479,Incurred_Real!AK$1,FALSE)</f>
        <v>2022</v>
      </c>
      <c r="AL151" s="235" t="str">
        <f>VLOOKUP($A151,Incurred_Real!$A$25:$AP$479,Incurred_Real!AL$1,FALSE)</f>
        <v/>
      </c>
      <c r="AM151" s="237">
        <f>IF(AL151="Commissioned Extra","",(IF((AD151)=0,0,SUMPRODUCT($F$17:$U$17,F151:U151))+VLOOKUP($A151,Incurred_Real!$A$25:$BS$376,Incurred_Real!$AO$1,FALSE)))</f>
        <v>231831.33119913007</v>
      </c>
      <c r="AN151" s="232" cm="1">
        <f t="array" ref="AN151">IF(ROUND(AE151,0)=0,0,LOOKUP(2,1/(F151:AC151&lt;&gt;""),F151:AC151))</f>
        <v>206048.36537542497</v>
      </c>
      <c r="AO151" s="232">
        <f t="shared" si="37"/>
        <v>206048.36537542497</v>
      </c>
      <c r="AP151" s="78"/>
      <c r="AQ151" s="20"/>
      <c r="AR151" s="245">
        <f>VLOOKUP($A151,Incurred_Real!$A$25:$CD$376,Incurred_Real!AR$1,FALSE)</f>
        <v>0</v>
      </c>
      <c r="AS151" s="246">
        <f>VLOOKUP($A151,Incurred_Real!$A$25:$CD$376,Incurred_Real!AS$1,FALSE)</f>
        <v>1</v>
      </c>
      <c r="AT151" s="246">
        <f>VLOOKUP($A151,Incurred_Real!$A$25:$CD$376,Incurred_Real!AT$1,FALSE)</f>
        <v>0</v>
      </c>
      <c r="AU151" s="246">
        <f>VLOOKUP($A151,Incurred_Real!$A$25:$CD$376,Incurred_Real!AU$1,FALSE)</f>
        <v>0</v>
      </c>
      <c r="AV151" s="246">
        <f>VLOOKUP($A151,Incurred_Real!$A$25:$CD$376,Incurred_Real!AV$1,FALSE)</f>
        <v>0</v>
      </c>
      <c r="AW151" s="246">
        <f>VLOOKUP($A151,Incurred_Real!$A$25:$CD$376,Incurred_Real!AW$1,FALSE)</f>
        <v>0</v>
      </c>
      <c r="AX151" s="246">
        <f>VLOOKUP($A151,Incurred_Real!$A$25:$CD$376,Incurred_Real!AX$1,FALSE)</f>
        <v>0</v>
      </c>
      <c r="AY151" s="246">
        <f>VLOOKUP($A151,Incurred_Real!$A$25:$CD$376,Incurred_Real!AY$1,FALSE)</f>
        <v>0</v>
      </c>
      <c r="AZ151" s="246">
        <f>VLOOKUP($A151,Incurred_Real!$A$25:$CD$376,Incurred_Real!AZ$1,FALSE)</f>
        <v>0</v>
      </c>
      <c r="BA151" s="246">
        <f>VLOOKUP($A151,Incurred_Real!$A$25:$CD$376,Incurred_Real!BA$1,FALSE)</f>
        <v>0</v>
      </c>
      <c r="BB151" s="246">
        <f>VLOOKUP($A151,Incurred_Real!$A$25:$CD$376,Incurred_Real!BB$1,FALSE)</f>
        <v>0</v>
      </c>
      <c r="BC151" s="246">
        <f>VLOOKUP($A151,Incurred_Real!$A$25:$CD$376,Incurred_Real!BC$1,FALSE)</f>
        <v>0</v>
      </c>
      <c r="BD151" s="246">
        <f>VLOOKUP($A151,Incurred_Real!$A$25:$CD$376,Incurred_Real!BD$1,FALSE)</f>
        <v>0</v>
      </c>
      <c r="BE151" s="246">
        <f>VLOOKUP($A151,Incurred_Real!$A$25:$CD$376,Incurred_Real!BE$1,FALSE)</f>
        <v>0</v>
      </c>
      <c r="BF151" s="246">
        <f>VLOOKUP($A151,Incurred_Real!$A$25:$CD$376,Incurred_Real!BF$1,FALSE)</f>
        <v>0</v>
      </c>
      <c r="BG151" s="246">
        <f>VLOOKUP($A151,Incurred_Real!$A$25:$CD$376,Incurred_Real!BG$1,FALSE)</f>
        <v>0</v>
      </c>
      <c r="BH151" s="246">
        <f>VLOOKUP($A151,Incurred_Real!$A$25:$CD$376,Incurred_Real!BH$1,FALSE)</f>
        <v>0</v>
      </c>
      <c r="BI151" s="246">
        <f>VLOOKUP($A151,Incurred_Real!$A$25:$CD$376,Incurred_Real!BI$1,FALSE)</f>
        <v>0</v>
      </c>
      <c r="BJ151" s="246">
        <f>VLOOKUP($A151,Incurred_Real!$A$25:$CD$376,Incurred_Real!BJ$1,FALSE)</f>
        <v>0</v>
      </c>
      <c r="BK151" s="246">
        <f>VLOOKUP($A151,Incurred_Real!$A$25:$CD$376,Incurred_Real!BK$1,FALSE)</f>
        <v>0</v>
      </c>
      <c r="BL151" s="246">
        <f>VLOOKUP($A151,Incurred_Real!$A$25:$CD$376,Incurred_Real!BL$1,FALSE)</f>
        <v>0</v>
      </c>
      <c r="BM151" s="246">
        <f>VLOOKUP($A151,Incurred_Real!$A$25:$CD$376,Incurred_Real!BM$1,FALSE)</f>
        <v>0</v>
      </c>
      <c r="BN151" s="246">
        <f>VLOOKUP($A151,Incurred_Real!$A$25:$CD$376,Incurred_Real!BN$1,FALSE)</f>
        <v>0</v>
      </c>
      <c r="BO151" s="246">
        <f>VLOOKUP($A151,Incurred_Real!$A$25:$CD$376,Incurred_Real!BO$1,FALSE)</f>
        <v>0</v>
      </c>
      <c r="BP151" s="246">
        <f>VLOOKUP($A151,Incurred_Real!$A$25:$CD$376,Incurred_Real!BP$1,FALSE)</f>
        <v>0</v>
      </c>
      <c r="BQ151" s="246">
        <f>VLOOKUP($A151,Incurred_Real!$A$25:$CD$376,Incurred_Real!BQ$1,FALSE)</f>
        <v>0</v>
      </c>
      <c r="BR151" s="246">
        <f>VLOOKUP($A151,Incurred_Real!$A$25:$CD$376,Incurred_Real!BR$1,FALSE)</f>
        <v>0</v>
      </c>
      <c r="BS151" s="254">
        <f t="shared" si="38"/>
        <v>1</v>
      </c>
      <c r="BT151" s="249">
        <f>1+IF(ISNA(VLOOKUP($A151,'Project labour content'!$A$7:$D$255,'Project labour content'!$D$1,FALSE)),VLOOKUP($D151,'Project labour content'!$F$6:$G$15,'Project labour content'!$G$1,FALSE),VLOOKUP($A151,'Project labour content'!$A$7:$D$255,'Project labour content'!$D$1,FALSE))*LabEsc22*1</f>
        <v>1.0006341620554136</v>
      </c>
      <c r="BU151" s="249">
        <f>1+IF(ISNA(VLOOKUP($A151,'Project labour content'!$A$7:$D$255,'Project labour content'!$D$1,FALSE)),VLOOKUP($D151,'Project labour content'!$F$6:$G$15,'Project labour content'!$G$1,FALSE),VLOOKUP($A151,'Project labour content'!$A$7:$D$255,'Project labour content'!$D$1,FALSE))*LabEsc23*1</f>
        <v>1.0012713680886931</v>
      </c>
      <c r="BV151" s="249">
        <f>1+IF(ISNA(VLOOKUP($A151,'Project labour content'!$A$7:$D$255,'Project labour content'!$D$1,FALSE)),VLOOKUP($D151,'Project labour content'!$F$6:$G$15,'Project labour content'!$G$1,FALSE),VLOOKUP($A151,'Project labour content'!$A$7:$D$255,'Project labour content'!$D$1,FALSE))*LabEsc24*1</f>
        <v>1.0018716161720422</v>
      </c>
      <c r="BW151" s="249">
        <f>1+IF(ISNA(VLOOKUP($A151,'Project labour content'!$A$7:$D$255,'Project labour content'!$D$1,FALSE)),VLOOKUP($D151,'Project labour content'!$F$6:$G$15,'Project labour content'!$G$1,FALSE),VLOOKUP($A151,'Project labour content'!$A$7:$D$255,'Project labour content'!$D$1,FALSE))*LabEsc25*1</f>
        <v>1.0026755484383414</v>
      </c>
      <c r="BX151" s="249">
        <f>1+IF(ISNA(VLOOKUP($A151,'Project labour content'!$A$7:$D$255,'Project labour content'!$D$1,FALSE)),VLOOKUP($D151,'Project labour content'!$F$6:$G$15,'Project labour content'!$G$1,FALSE),VLOOKUP($A151,'Project labour content'!$A$7:$D$255,'Project labour content'!$D$1,FALSE))*LabEsc26*1</f>
        <v>1.0035517006198964</v>
      </c>
      <c r="BY151" s="249">
        <f>1+IF(ISNA(VLOOKUP($A151,'Project labour content'!$A$7:$D$255,'Project labour content'!$D$1,FALSE)),VLOOKUP($D151,'Project labour content'!$F$6:$G$15,'Project labour content'!$G$1,FALSE),VLOOKUP($A151,'Project labour content'!$A$7:$D$255,'Project labour content'!$D$1,FALSE))*LabEsc27*1</f>
        <v>1.0040943758018872</v>
      </c>
      <c r="BZ151" s="249">
        <f>1+IF(ISNA(VLOOKUP($A151,'Project labour content'!$A$7:$D$255,'Project labour content'!$D$1,FALSE)),VLOOKUP($D151,'Project labour content'!$F$6:$G$15,'Project labour content'!$G$1,FALSE),VLOOKUP($A151,'Project labour content'!$A$7:$D$255,'Project labour content'!$D$1,FALSE))*LabEsc28*1</f>
        <v>1.0045030102139265</v>
      </c>
      <c r="CA151" s="249">
        <f>1+IF(ISNA(VLOOKUP($A151,'Project labour content'!$A$7:$D$255,'Project labour content'!$D$1,FALSE)),VLOOKUP($D151,'Project labour content'!$F$6:$G$15,'Project labour content'!$G$1,FALSE),VLOOKUP($A151,'Project labour content'!$A$7:$D$255,'Project labour content'!$D$1,FALSE))*LabEsc29*1</f>
        <v>1.0051587867183667</v>
      </c>
      <c r="CB151" s="250" t="str">
        <f>IF(ISNA(VLOOKUP($A151,'Project labour content'!$A$7:$D$255,'Project labour content'!$D$1,FALSE)),"Category","Project")</f>
        <v>Project</v>
      </c>
      <c r="CD151" s="247" t="str">
        <f t="shared" si="39"/>
        <v>12105</v>
      </c>
    </row>
    <row r="152" spans="1:82" x14ac:dyDescent="0.15">
      <c r="A152" s="11" t="s">
        <v>225</v>
      </c>
      <c r="B152" s="11" t="str">
        <f>VLOOKUP($A152,'Incurred Real 2022$'!$A$25:$AC$426,'Incurred Real 2022$'!B$1,FALSE)</f>
        <v>Furniture and Gen Bldg Upgrades 2020-21</v>
      </c>
      <c r="C152" s="11" t="str">
        <f>VLOOKUP($A152,'Incurred Real 2022$'!$A$25:$AC$426,'Incurred Real 2022$'!C$1,FALSE)</f>
        <v>ExAnte</v>
      </c>
      <c r="D152" s="11" t="str">
        <f>VLOOKUP($A152,'Incurred Real 2022$'!$A$25:$AC$426,'Incurred Real 2022$'!D$1,FALSE)</f>
        <v>Facilities</v>
      </c>
      <c r="E152" s="11" t="str">
        <f>VLOOKUP($A152,'Incurred Real 2022$'!$A$25:$AC$426,'Incurred Real 2022$'!E$1,FALSE)</f>
        <v>Active</v>
      </c>
      <c r="F152" s="105" t="str">
        <f>IF(VLOOKUP($A152,'Incurred Real 2022$'!$A$25:$AC$426,'Incurred Real 2022$'!F$1,FALSE)=0,"",VLOOKUP($A152,'Incurred Real 2022$'!$A$25:$AC$426,'Incurred Real 2022$'!F$1,FALSE))</f>
        <v/>
      </c>
      <c r="G152" s="105" t="str">
        <f>IF(VLOOKUP($A152,'Incurred Real 2022$'!$A$25:$AC$426,'Incurred Real 2022$'!G$1,FALSE)=0,"",VLOOKUP($A152,'Incurred Real 2022$'!$A$25:$AC$426,'Incurred Real 2022$'!G$1,FALSE))</f>
        <v/>
      </c>
      <c r="H152" s="105" t="str">
        <f>IF(VLOOKUP($A152,'Incurred Real 2022$'!$A$25:$AC$426,'Incurred Real 2022$'!H$1,FALSE)=0,"",VLOOKUP($A152,'Incurred Real 2022$'!$A$25:$AC$426,'Incurred Real 2022$'!H$1,FALSE))</f>
        <v/>
      </c>
      <c r="I152" s="105" t="str">
        <f>IF(VLOOKUP($A152,'Incurred Real 2022$'!$A$25:$AC$426,'Incurred Real 2022$'!I$1,FALSE)=0,"",VLOOKUP($A152,'Incurred Real 2022$'!$A$25:$AC$426,'Incurred Real 2022$'!I$1,FALSE))</f>
        <v/>
      </c>
      <c r="J152" s="105" t="str">
        <f>IF(VLOOKUP($A152,'Incurred Real 2022$'!$A$25:$AC$426,'Incurred Real 2022$'!J$1,FALSE)=0,"",VLOOKUP($A152,'Incurred Real 2022$'!$A$25:$AC$426,'Incurred Real 2022$'!J$1,FALSE))</f>
        <v/>
      </c>
      <c r="K152" s="105" t="str">
        <f>IF(VLOOKUP($A152,'Incurred Real 2022$'!$A$25:$AC$426,'Incurred Real 2022$'!K$1,FALSE)=0,"",VLOOKUP($A152,'Incurred Real 2022$'!$A$25:$AC$426,'Incurred Real 2022$'!K$1,FALSE))</f>
        <v/>
      </c>
      <c r="L152" s="105" t="str">
        <f>IF(VLOOKUP($A152,'Incurred Real 2022$'!$A$25:$AC$426,'Incurred Real 2022$'!L$1,FALSE)=0,"",VLOOKUP($A152,'Incurred Real 2022$'!$A$25:$AC$426,'Incurred Real 2022$'!L$1,FALSE))</f>
        <v/>
      </c>
      <c r="M152" s="105" t="str">
        <f>IF(VLOOKUP($A152,'Incurred Real 2022$'!$A$25:$AC$426,'Incurred Real 2022$'!M$1,FALSE)=0,"",VLOOKUP($A152,'Incurred Real 2022$'!$A$25:$AC$426,'Incurred Real 2022$'!M$1,FALSE))</f>
        <v/>
      </c>
      <c r="N152" s="105" t="str">
        <f>IF(VLOOKUP($A152,'Incurred Real 2022$'!$A$25:$AC$426,'Incurred Real 2022$'!N$1,FALSE)=0,"",VLOOKUP($A152,'Incurred Real 2022$'!$A$25:$AC$426,'Incurred Real 2022$'!N$1,FALSE))</f>
        <v/>
      </c>
      <c r="O152" s="105" t="str">
        <f>IF(VLOOKUP($A152,'Incurred Real 2022$'!$A$25:$AC$426,'Incurred Real 2022$'!O$1,FALSE)=0,"",VLOOKUP($A152,'Incurred Real 2022$'!$A$25:$AC$426,'Incurred Real 2022$'!O$1,FALSE))</f>
        <v/>
      </c>
      <c r="P152" s="105" t="str">
        <f>IF(VLOOKUP($A152,'Incurred Real 2022$'!$A$25:$AC$426,'Incurred Real 2022$'!P$1,FALSE)=0,"",VLOOKUP($A152,'Incurred Real 2022$'!$A$25:$AC$426,'Incurred Real 2022$'!P$1,FALSE))</f>
        <v/>
      </c>
      <c r="Q152" s="105" t="str">
        <f>IF(VLOOKUP($A152,'Incurred Real 2022$'!$A$25:$AC$426,'Incurred Real 2022$'!Q$1,FALSE)=0,"",VLOOKUP($A152,'Incurred Real 2022$'!$A$25:$AC$426,'Incurred Real 2022$'!Q$1,FALSE))</f>
        <v/>
      </c>
      <c r="R152" s="105" t="str">
        <f>IF(VLOOKUP($A152,'Incurred Real 2022$'!$A$25:$AC$426,'Incurred Real 2022$'!R$1,FALSE)=0,"",VLOOKUP($A152,'Incurred Real 2022$'!$A$25:$AC$426,'Incurred Real 2022$'!R$1,FALSE))</f>
        <v/>
      </c>
      <c r="S152" s="105" t="str">
        <f>IF(VLOOKUP($A152,'Incurred Real 2022$'!$A$25:$AC$426,'Incurred Real 2022$'!S$1,FALSE)=0,"",VLOOKUP($A152,'Incurred Real 2022$'!$A$25:$AC$426,'Incurred Real 2022$'!S$1,FALSE))</f>
        <v/>
      </c>
      <c r="T152" s="105" t="str">
        <f>IF(VLOOKUP($A152,'Incurred Real 2022$'!$A$25:$AC$426,'Incurred Real 2022$'!T$1,FALSE)=0,"",VLOOKUP($A152,'Incurred Real 2022$'!$A$25:$AC$426,'Incurred Real 2022$'!T$1,FALSE))</f>
        <v/>
      </c>
      <c r="U152" s="105">
        <f>IF(VLOOKUP($A152,'Incurred Real 2022$'!$A$25:$AC$426,'Incurred Real 2022$'!U$1,FALSE)=0,"",VLOOKUP($A152,'Incurred Real 2022$'!$A$25:$AC$426,'Incurred Real 2022$'!U$1,FALSE))</f>
        <v>145451.51999999999</v>
      </c>
      <c r="V152" s="13">
        <f>IF(ISTEXT(VLOOKUP($A152,'Incurred Real 2022$'!$A$25:$AC$426,'Incurred Real 2022$'!V$1,FALSE)),"",(VLOOKUP($A152,'Incurred Real 2022$'!$A$25:$AC$426,'Incurred Real 2022$'!V$1,FALSE))*BT152*Incurred_Nominal!V$15)</f>
        <v>114414.40692672781</v>
      </c>
      <c r="W152" s="13" t="str">
        <f>IF(ISTEXT(VLOOKUP($A152,'Incurred Real 2022$'!$A$25:$AC$426,'Incurred Real 2022$'!W$1,FALSE)),"",(VLOOKUP($A152,'Incurred Real 2022$'!$A$25:$AC$426,'Incurred Real 2022$'!W$1,FALSE))*BU152*Incurred_Nominal!W$15)</f>
        <v/>
      </c>
      <c r="X152" s="13" t="str">
        <f>IF(ISTEXT(VLOOKUP($A152,'Incurred Real 2022$'!$A$25:$AC$426,'Incurred Real 2022$'!X$1,FALSE)),"",(VLOOKUP($A152,'Incurred Real 2022$'!$A$25:$AC$426,'Incurred Real 2022$'!X$1,FALSE))*BV152*Incurred_Nominal!X$15)</f>
        <v/>
      </c>
      <c r="Y152" s="13" t="str">
        <f>IF(ISTEXT(VLOOKUP($A152,'Incurred Real 2022$'!$A$25:$AC$426,'Incurred Real 2022$'!Y$1,FALSE)),"",(VLOOKUP($A152,'Incurred Real 2022$'!$A$25:$AC$426,'Incurred Real 2022$'!Y$1,FALSE))*BW152*Incurred_Nominal!Y$15)</f>
        <v/>
      </c>
      <c r="Z152" s="13" t="str">
        <f>IF(ISTEXT(VLOOKUP($A152,'Incurred Real 2022$'!$A$25:$AC$426,'Incurred Real 2022$'!Z$1,FALSE)),"",(VLOOKUP($A152,'Incurred Real 2022$'!$A$25:$AC$426,'Incurred Real 2022$'!Z$1,FALSE))*BX152*Incurred_Nominal!Z$15)</f>
        <v/>
      </c>
      <c r="AA152" s="13" t="str">
        <f>IF(ISTEXT(VLOOKUP($A152,'Incurred Real 2022$'!$A$25:$AC$426,'Incurred Real 2022$'!AA$1,FALSE)),"",(VLOOKUP($A152,'Incurred Real 2022$'!$A$25:$AC$426,'Incurred Real 2022$'!AA$1,FALSE))*BY152*Incurred_Nominal!AA$15)</f>
        <v/>
      </c>
      <c r="AB152" s="13" t="str">
        <f>IF(ISTEXT(VLOOKUP($A152,'Incurred Real 2022$'!$A$25:$AC$426,'Incurred Real 2022$'!AB$1,FALSE)),"",(VLOOKUP($A152,'Incurred Real 2022$'!$A$25:$AC$426,'Incurred Real 2022$'!AB$1,FALSE))*BZ152*Incurred_Nominal!AB$15)</f>
        <v/>
      </c>
      <c r="AC152" s="13" t="str">
        <f>IF(ISTEXT(VLOOKUP($A152,'Incurred Real 2022$'!$A$25:$AC$426,'Incurred Real 2022$'!AC$1,FALSE)),"",(VLOOKUP($A152,'Incurred Real 2022$'!$A$25:$AC$426,'Incurred Real 2022$'!AC$1,FALSE))*CA152*Incurred_Nominal!AC$15)</f>
        <v/>
      </c>
      <c r="AD152" s="232">
        <f t="shared" si="33"/>
        <v>259865.92692672781</v>
      </c>
      <c r="AE152" s="232">
        <f t="shared" si="34"/>
        <v>259865.92692672781</v>
      </c>
      <c r="AF152" s="239">
        <f t="shared" si="35"/>
        <v>303861.82062657317</v>
      </c>
      <c r="AG152" s="237">
        <f t="shared" si="36"/>
        <v>263429.48916672781</v>
      </c>
      <c r="AH152" s="240">
        <f t="shared" si="40"/>
        <v>1.1534844545602685</v>
      </c>
      <c r="AI152" s="234">
        <f>VLOOKUP($A152,Incurred_Real!$A$25:$AP$479,Incurred_Real!AI$1,FALSE)</f>
        <v>2022</v>
      </c>
      <c r="AJ152" s="235">
        <f>VLOOKUP($A152,Incurred_Real!$A$25:$AP$479,Incurred_Real!AJ$1,FALSE)</f>
        <v>44530</v>
      </c>
      <c r="AK152" s="236">
        <f>VLOOKUP($A152,Incurred_Real!$A$25:$AP$479,Incurred_Real!AK$1,FALSE)</f>
        <v>2022</v>
      </c>
      <c r="AL152" s="235" t="str">
        <f>VLOOKUP($A152,Incurred_Real!$A$25:$AP$479,Incurred_Real!AL$1,FALSE)</f>
        <v/>
      </c>
      <c r="AM152" s="237">
        <f>IF(AL152="Commissioned Extra","",(IF((AD152)=0,0,SUMPRODUCT($F$17:$U$17,F152:U152))+VLOOKUP($A152,Incurred_Real!$A$25:$BS$376,Incurred_Real!$AO$1,FALSE)))</f>
        <v>271281.78248766006</v>
      </c>
      <c r="AN152" s="232" cm="1">
        <f t="array" ref="AN152">IF(ROUND(AE152,0)=0,0,LOOKUP(2,1/(F152:AC152&lt;&gt;""),F152:AC152))</f>
        <v>114414.40692672781</v>
      </c>
      <c r="AO152" s="232">
        <f t="shared" si="37"/>
        <v>114414.40692672781</v>
      </c>
      <c r="AP152" s="78"/>
      <c r="AQ152" s="20"/>
      <c r="AR152" s="245">
        <f>VLOOKUP($A152,Incurred_Real!$A$25:$CD$376,Incurred_Real!AR$1,FALSE)</f>
        <v>0</v>
      </c>
      <c r="AS152" s="246">
        <f>VLOOKUP($A152,Incurred_Real!$A$25:$CD$376,Incurred_Real!AS$1,FALSE)</f>
        <v>0.76326530612244892</v>
      </c>
      <c r="AT152" s="246">
        <f>VLOOKUP($A152,Incurred_Real!$A$25:$CD$376,Incurred_Real!AT$1,FALSE)</f>
        <v>0</v>
      </c>
      <c r="AU152" s="246">
        <f>VLOOKUP($A152,Incurred_Real!$A$25:$CD$376,Incurred_Real!AU$1,FALSE)</f>
        <v>0</v>
      </c>
      <c r="AV152" s="246">
        <f>VLOOKUP($A152,Incurred_Real!$A$25:$CD$376,Incurred_Real!AV$1,FALSE)</f>
        <v>0</v>
      </c>
      <c r="AW152" s="246">
        <f>VLOOKUP($A152,Incurred_Real!$A$25:$CD$376,Incurred_Real!AW$1,FALSE)</f>
        <v>0</v>
      </c>
      <c r="AX152" s="246">
        <f>VLOOKUP($A152,Incurred_Real!$A$25:$CD$376,Incurred_Real!AX$1,FALSE)</f>
        <v>0</v>
      </c>
      <c r="AY152" s="246">
        <f>VLOOKUP($A152,Incurred_Real!$A$25:$CD$376,Incurred_Real!AY$1,FALSE)</f>
        <v>0</v>
      </c>
      <c r="AZ152" s="246">
        <f>VLOOKUP($A152,Incurred_Real!$A$25:$CD$376,Incurred_Real!AZ$1,FALSE)</f>
        <v>0.23673469387755106</v>
      </c>
      <c r="BA152" s="246">
        <f>VLOOKUP($A152,Incurred_Real!$A$25:$CD$376,Incurred_Real!BA$1,FALSE)</f>
        <v>0</v>
      </c>
      <c r="BB152" s="246">
        <f>VLOOKUP($A152,Incurred_Real!$A$25:$CD$376,Incurred_Real!BB$1,FALSE)</f>
        <v>0</v>
      </c>
      <c r="BC152" s="246">
        <f>VLOOKUP($A152,Incurred_Real!$A$25:$CD$376,Incurred_Real!BC$1,FALSE)</f>
        <v>0</v>
      </c>
      <c r="BD152" s="246">
        <f>VLOOKUP($A152,Incurred_Real!$A$25:$CD$376,Incurred_Real!BD$1,FALSE)</f>
        <v>0</v>
      </c>
      <c r="BE152" s="246">
        <f>VLOOKUP($A152,Incurred_Real!$A$25:$CD$376,Incurred_Real!BE$1,FALSE)</f>
        <v>0</v>
      </c>
      <c r="BF152" s="246">
        <f>VLOOKUP($A152,Incurred_Real!$A$25:$CD$376,Incurred_Real!BF$1,FALSE)</f>
        <v>0</v>
      </c>
      <c r="BG152" s="246">
        <f>VLOOKUP($A152,Incurred_Real!$A$25:$CD$376,Incurred_Real!BG$1,FALSE)</f>
        <v>0</v>
      </c>
      <c r="BH152" s="246">
        <f>VLOOKUP($A152,Incurred_Real!$A$25:$CD$376,Incurred_Real!BH$1,FALSE)</f>
        <v>0</v>
      </c>
      <c r="BI152" s="246">
        <f>VLOOKUP($A152,Incurred_Real!$A$25:$CD$376,Incurred_Real!BI$1,FALSE)</f>
        <v>0</v>
      </c>
      <c r="BJ152" s="246">
        <f>VLOOKUP($A152,Incurred_Real!$A$25:$CD$376,Incurred_Real!BJ$1,FALSE)</f>
        <v>0</v>
      </c>
      <c r="BK152" s="246">
        <f>VLOOKUP($A152,Incurred_Real!$A$25:$CD$376,Incurred_Real!BK$1,FALSE)</f>
        <v>0</v>
      </c>
      <c r="BL152" s="246">
        <f>VLOOKUP($A152,Incurred_Real!$A$25:$CD$376,Incurred_Real!BL$1,FALSE)</f>
        <v>0</v>
      </c>
      <c r="BM152" s="246">
        <f>VLOOKUP($A152,Incurred_Real!$A$25:$CD$376,Incurred_Real!BM$1,FALSE)</f>
        <v>0</v>
      </c>
      <c r="BN152" s="246">
        <f>VLOOKUP($A152,Incurred_Real!$A$25:$CD$376,Incurred_Real!BN$1,FALSE)</f>
        <v>0</v>
      </c>
      <c r="BO152" s="246">
        <f>VLOOKUP($A152,Incurred_Real!$A$25:$CD$376,Incurred_Real!BO$1,FALSE)</f>
        <v>0</v>
      </c>
      <c r="BP152" s="246">
        <f>VLOOKUP($A152,Incurred_Real!$A$25:$CD$376,Incurred_Real!BP$1,FALSE)</f>
        <v>0</v>
      </c>
      <c r="BQ152" s="246">
        <f>VLOOKUP($A152,Incurred_Real!$A$25:$CD$376,Incurred_Real!BQ$1,FALSE)</f>
        <v>0</v>
      </c>
      <c r="BR152" s="246">
        <f>VLOOKUP($A152,Incurred_Real!$A$25:$CD$376,Incurred_Real!BR$1,FALSE)</f>
        <v>0</v>
      </c>
      <c r="BS152" s="254">
        <f t="shared" si="38"/>
        <v>1</v>
      </c>
      <c r="BT152" s="249">
        <f>1+IF(ISNA(VLOOKUP($A152,'Project labour content'!$A$7:$D$255,'Project labour content'!$D$1,FALSE)),VLOOKUP($D152,'Project labour content'!$F$6:$G$15,'Project labour content'!$G$1,FALSE),VLOOKUP($A152,'Project labour content'!$A$7:$D$255,'Project labour content'!$D$1,FALSE))*LabEsc22*1</f>
        <v>1.0008283047188571</v>
      </c>
      <c r="BU152" s="249">
        <f>1+IF(ISNA(VLOOKUP($A152,'Project labour content'!$A$7:$D$255,'Project labour content'!$D$1,FALSE)),VLOOKUP($D152,'Project labour content'!$F$6:$G$15,'Project labour content'!$G$1,FALSE),VLOOKUP($A152,'Project labour content'!$A$7:$D$255,'Project labour content'!$D$1,FALSE))*LabEsc23*1</f>
        <v>1.0016605853003648</v>
      </c>
      <c r="BV152" s="249">
        <f>1+IF(ISNA(VLOOKUP($A152,'Project labour content'!$A$7:$D$255,'Project labour content'!$D$1,FALSE)),VLOOKUP($D152,'Project labour content'!$F$6:$G$15,'Project labour content'!$G$1,FALSE),VLOOKUP($A152,'Project labour content'!$A$7:$D$255,'Project labour content'!$D$1,FALSE))*LabEsc24*1</f>
        <v>1.002444593608145</v>
      </c>
      <c r="BW152" s="249">
        <f>1+IF(ISNA(VLOOKUP($A152,'Project labour content'!$A$7:$D$255,'Project labour content'!$D$1,FALSE)),VLOOKUP($D152,'Project labour content'!$F$6:$G$15,'Project labour content'!$G$1,FALSE),VLOOKUP($A152,'Project labour content'!$A$7:$D$255,'Project labour content'!$D$1,FALSE))*LabEsc25*1</f>
        <v>1.0034946420683653</v>
      </c>
      <c r="BX152" s="249">
        <f>1+IF(ISNA(VLOOKUP($A152,'Project labour content'!$A$7:$D$255,'Project labour content'!$D$1,FALSE)),VLOOKUP($D152,'Project labour content'!$F$6:$G$15,'Project labour content'!$G$1,FALSE),VLOOKUP($A152,'Project labour content'!$A$7:$D$255,'Project labour content'!$D$1,FALSE))*LabEsc26*1</f>
        <v>1.0046390198819286</v>
      </c>
      <c r="BY152" s="249">
        <f>1+IF(ISNA(VLOOKUP($A152,'Project labour content'!$A$7:$D$255,'Project labour content'!$D$1,FALSE)),VLOOKUP($D152,'Project labour content'!$F$6:$G$15,'Project labour content'!$G$1,FALSE),VLOOKUP($A152,'Project labour content'!$A$7:$D$255,'Project labour content'!$D$1,FALSE))*LabEsc27*1</f>
        <v>1.0053478298938374</v>
      </c>
      <c r="BZ152" s="249">
        <f>1+IF(ISNA(VLOOKUP($A152,'Project labour content'!$A$7:$D$255,'Project labour content'!$D$1,FALSE)),VLOOKUP($D152,'Project labour content'!$F$6:$G$15,'Project labour content'!$G$1,FALSE),VLOOKUP($A152,'Project labour content'!$A$7:$D$255,'Project labour content'!$D$1,FALSE))*LabEsc28*1</f>
        <v>1.0058815638328047</v>
      </c>
      <c r="CA152" s="249">
        <f>1+IF(ISNA(VLOOKUP($A152,'Project labour content'!$A$7:$D$255,'Project labour content'!$D$1,FALSE)),VLOOKUP($D152,'Project labour content'!$F$6:$G$15,'Project labour content'!$G$1,FALSE),VLOOKUP($A152,'Project labour content'!$A$7:$D$255,'Project labour content'!$D$1,FALSE))*LabEsc29*1</f>
        <v>1.0067381000580591</v>
      </c>
      <c r="CB152" s="250" t="str">
        <f>IF(ISNA(VLOOKUP($A152,'Project labour content'!$A$7:$D$255,'Project labour content'!$D$1,FALSE)),"Category","Project")</f>
        <v>Project</v>
      </c>
      <c r="CD152" s="247" t="str">
        <f t="shared" si="39"/>
        <v>12106</v>
      </c>
    </row>
    <row r="153" spans="1:82" x14ac:dyDescent="0.15">
      <c r="A153" s="11" t="s">
        <v>227</v>
      </c>
      <c r="B153" s="11" t="str">
        <f>VLOOKUP($A153,'Incurred Real 2022$'!$A$25:$AC$426,'Incurred Real 2022$'!B$1,FALSE)</f>
        <v>Mechanical - Keswick South 2020-21</v>
      </c>
      <c r="C153" s="11" t="str">
        <f>VLOOKUP($A153,'Incurred Real 2022$'!$A$25:$AC$426,'Incurred Real 2022$'!C$1,FALSE)</f>
        <v>ExAnte</v>
      </c>
      <c r="D153" s="11" t="str">
        <f>VLOOKUP($A153,'Incurred Real 2022$'!$A$25:$AC$426,'Incurred Real 2022$'!D$1,FALSE)</f>
        <v>Facilities</v>
      </c>
      <c r="E153" s="11" t="str">
        <f>VLOOKUP($A153,'Incurred Real 2022$'!$A$25:$AC$426,'Incurred Real 2022$'!E$1,FALSE)</f>
        <v>Active</v>
      </c>
      <c r="F153" s="105" t="str">
        <f>IF(VLOOKUP($A153,'Incurred Real 2022$'!$A$25:$AC$426,'Incurred Real 2022$'!F$1,FALSE)=0,"",VLOOKUP($A153,'Incurred Real 2022$'!$A$25:$AC$426,'Incurred Real 2022$'!F$1,FALSE))</f>
        <v/>
      </c>
      <c r="G153" s="105" t="str">
        <f>IF(VLOOKUP($A153,'Incurred Real 2022$'!$A$25:$AC$426,'Incurred Real 2022$'!G$1,FALSE)=0,"",VLOOKUP($A153,'Incurred Real 2022$'!$A$25:$AC$426,'Incurred Real 2022$'!G$1,FALSE))</f>
        <v/>
      </c>
      <c r="H153" s="105" t="str">
        <f>IF(VLOOKUP($A153,'Incurred Real 2022$'!$A$25:$AC$426,'Incurred Real 2022$'!H$1,FALSE)=0,"",VLOOKUP($A153,'Incurred Real 2022$'!$A$25:$AC$426,'Incurred Real 2022$'!H$1,FALSE))</f>
        <v/>
      </c>
      <c r="I153" s="105" t="str">
        <f>IF(VLOOKUP($A153,'Incurred Real 2022$'!$A$25:$AC$426,'Incurred Real 2022$'!I$1,FALSE)=0,"",VLOOKUP($A153,'Incurred Real 2022$'!$A$25:$AC$426,'Incurred Real 2022$'!I$1,FALSE))</f>
        <v/>
      </c>
      <c r="J153" s="105" t="str">
        <f>IF(VLOOKUP($A153,'Incurred Real 2022$'!$A$25:$AC$426,'Incurred Real 2022$'!J$1,FALSE)=0,"",VLOOKUP($A153,'Incurred Real 2022$'!$A$25:$AC$426,'Incurred Real 2022$'!J$1,FALSE))</f>
        <v/>
      </c>
      <c r="K153" s="105" t="str">
        <f>IF(VLOOKUP($A153,'Incurred Real 2022$'!$A$25:$AC$426,'Incurred Real 2022$'!K$1,FALSE)=0,"",VLOOKUP($A153,'Incurred Real 2022$'!$A$25:$AC$426,'Incurred Real 2022$'!K$1,FALSE))</f>
        <v/>
      </c>
      <c r="L153" s="105" t="str">
        <f>IF(VLOOKUP($A153,'Incurred Real 2022$'!$A$25:$AC$426,'Incurred Real 2022$'!L$1,FALSE)=0,"",VLOOKUP($A153,'Incurred Real 2022$'!$A$25:$AC$426,'Incurred Real 2022$'!L$1,FALSE))</f>
        <v/>
      </c>
      <c r="M153" s="105" t="str">
        <f>IF(VLOOKUP($A153,'Incurred Real 2022$'!$A$25:$AC$426,'Incurred Real 2022$'!M$1,FALSE)=0,"",VLOOKUP($A153,'Incurred Real 2022$'!$A$25:$AC$426,'Incurred Real 2022$'!M$1,FALSE))</f>
        <v/>
      </c>
      <c r="N153" s="105" t="str">
        <f>IF(VLOOKUP($A153,'Incurred Real 2022$'!$A$25:$AC$426,'Incurred Real 2022$'!N$1,FALSE)=0,"",VLOOKUP($A153,'Incurred Real 2022$'!$A$25:$AC$426,'Incurred Real 2022$'!N$1,FALSE))</f>
        <v/>
      </c>
      <c r="O153" s="105" t="str">
        <f>IF(VLOOKUP($A153,'Incurred Real 2022$'!$A$25:$AC$426,'Incurred Real 2022$'!O$1,FALSE)=0,"",VLOOKUP($A153,'Incurred Real 2022$'!$A$25:$AC$426,'Incurred Real 2022$'!O$1,FALSE))</f>
        <v/>
      </c>
      <c r="P153" s="105" t="str">
        <f>IF(VLOOKUP($A153,'Incurred Real 2022$'!$A$25:$AC$426,'Incurred Real 2022$'!P$1,FALSE)=0,"",VLOOKUP($A153,'Incurred Real 2022$'!$A$25:$AC$426,'Incurred Real 2022$'!P$1,FALSE))</f>
        <v/>
      </c>
      <c r="Q153" s="105" t="str">
        <f>IF(VLOOKUP($A153,'Incurred Real 2022$'!$A$25:$AC$426,'Incurred Real 2022$'!Q$1,FALSE)=0,"",VLOOKUP($A153,'Incurred Real 2022$'!$A$25:$AC$426,'Incurred Real 2022$'!Q$1,FALSE))</f>
        <v/>
      </c>
      <c r="R153" s="105" t="str">
        <f>IF(VLOOKUP($A153,'Incurred Real 2022$'!$A$25:$AC$426,'Incurred Real 2022$'!R$1,FALSE)=0,"",VLOOKUP($A153,'Incurred Real 2022$'!$A$25:$AC$426,'Incurred Real 2022$'!R$1,FALSE))</f>
        <v/>
      </c>
      <c r="S153" s="105" t="str">
        <f>IF(VLOOKUP($A153,'Incurred Real 2022$'!$A$25:$AC$426,'Incurred Real 2022$'!S$1,FALSE)=0,"",VLOOKUP($A153,'Incurred Real 2022$'!$A$25:$AC$426,'Incurred Real 2022$'!S$1,FALSE))</f>
        <v/>
      </c>
      <c r="T153" s="105" t="str">
        <f>IF(VLOOKUP($A153,'Incurred Real 2022$'!$A$25:$AC$426,'Incurred Real 2022$'!T$1,FALSE)=0,"",VLOOKUP($A153,'Incurred Real 2022$'!$A$25:$AC$426,'Incurred Real 2022$'!T$1,FALSE))</f>
        <v/>
      </c>
      <c r="U153" s="105">
        <f>IF(VLOOKUP($A153,'Incurred Real 2022$'!$A$25:$AC$426,'Incurred Real 2022$'!U$1,FALSE)=0,"",VLOOKUP($A153,'Incurred Real 2022$'!$A$25:$AC$426,'Incurred Real 2022$'!U$1,FALSE))</f>
        <v>12169.74</v>
      </c>
      <c r="V153" s="13">
        <f>IF(ISTEXT(VLOOKUP($A153,'Incurred Real 2022$'!$A$25:$AC$426,'Incurred Real 2022$'!V$1,FALSE)),"",(VLOOKUP($A153,'Incurred Real 2022$'!$A$25:$AC$426,'Incurred Real 2022$'!V$1,FALSE))*BT153*Incurred_Nominal!V$15)</f>
        <v>238018.79494474994</v>
      </c>
      <c r="W153" s="13">
        <f>IF(ISTEXT(VLOOKUP($A153,'Incurred Real 2022$'!$A$25:$AC$426,'Incurred Real 2022$'!W$1,FALSE)),"",(VLOOKUP($A153,'Incurred Real 2022$'!$A$25:$AC$426,'Incurred Real 2022$'!W$1,FALSE))*BU153*Incurred_Nominal!W$15)</f>
        <v>866.63149086591</v>
      </c>
      <c r="X153" s="13" t="str">
        <f>IF(ISTEXT(VLOOKUP($A153,'Incurred Real 2022$'!$A$25:$AC$426,'Incurred Real 2022$'!X$1,FALSE)),"",(VLOOKUP($A153,'Incurred Real 2022$'!$A$25:$AC$426,'Incurred Real 2022$'!X$1,FALSE))*BV153*Incurred_Nominal!X$15)</f>
        <v/>
      </c>
      <c r="Y153" s="13" t="str">
        <f>IF(ISTEXT(VLOOKUP($A153,'Incurred Real 2022$'!$A$25:$AC$426,'Incurred Real 2022$'!Y$1,FALSE)),"",(VLOOKUP($A153,'Incurred Real 2022$'!$A$25:$AC$426,'Incurred Real 2022$'!Y$1,FALSE))*BW153*Incurred_Nominal!Y$15)</f>
        <v/>
      </c>
      <c r="Z153" s="13" t="str">
        <f>IF(ISTEXT(VLOOKUP($A153,'Incurred Real 2022$'!$A$25:$AC$426,'Incurred Real 2022$'!Z$1,FALSE)),"",(VLOOKUP($A153,'Incurred Real 2022$'!$A$25:$AC$426,'Incurred Real 2022$'!Z$1,FALSE))*BX153*Incurred_Nominal!Z$15)</f>
        <v/>
      </c>
      <c r="AA153" s="13" t="str">
        <f>IF(ISTEXT(VLOOKUP($A153,'Incurred Real 2022$'!$A$25:$AC$426,'Incurred Real 2022$'!AA$1,FALSE)),"",(VLOOKUP($A153,'Incurred Real 2022$'!$A$25:$AC$426,'Incurred Real 2022$'!AA$1,FALSE))*BY153*Incurred_Nominal!AA$15)</f>
        <v/>
      </c>
      <c r="AB153" s="13" t="str">
        <f>IF(ISTEXT(VLOOKUP($A153,'Incurred Real 2022$'!$A$25:$AC$426,'Incurred Real 2022$'!AB$1,FALSE)),"",(VLOOKUP($A153,'Incurred Real 2022$'!$A$25:$AC$426,'Incurred Real 2022$'!AB$1,FALSE))*BZ153*Incurred_Nominal!AB$15)</f>
        <v/>
      </c>
      <c r="AC153" s="13" t="str">
        <f>IF(ISTEXT(VLOOKUP($A153,'Incurred Real 2022$'!$A$25:$AC$426,'Incurred Real 2022$'!AC$1,FALSE)),"",(VLOOKUP($A153,'Incurred Real 2022$'!$A$25:$AC$426,'Incurred Real 2022$'!AC$1,FALSE))*CA153*Incurred_Nominal!AC$15)</f>
        <v/>
      </c>
      <c r="AD153" s="232">
        <f t="shared" ref="AD153:AD216" si="41">SUM(F153:AC153)</f>
        <v>251055.16643561583</v>
      </c>
      <c r="AE153" s="232">
        <f t="shared" ref="AE153:AE216" si="42">-SUMIFS(F153:AC153,F153:AC153,"&lt;0")+SUMIFS(F153:AC153,F153:AC153,"&gt;0")</f>
        <v>251055.16643561583</v>
      </c>
      <c r="AF153" s="239">
        <f t="shared" ref="AF153:AF216" si="43">IF(AL153="Commissioned Extra","",IF(ROUND(AD153,0)=0,0,SUMPRODUCT($F$18:$AC$18,F153:AC153)))</f>
        <v>289908.24742750841</v>
      </c>
      <c r="AG153" s="237">
        <f t="shared" ref="AG153:AG216" si="44">IF(AH153="","",AF153/AH153)</f>
        <v>257490.24905819725</v>
      </c>
      <c r="AH153" s="240">
        <f t="shared" si="40"/>
        <v>1.1258999068426243</v>
      </c>
      <c r="AI153" s="234">
        <f>VLOOKUP($A153,Incurred_Real!$A$25:$AP$479,Incurred_Real!AI$1,FALSE)</f>
        <v>2023</v>
      </c>
      <c r="AJ153" s="235">
        <f>VLOOKUP($A153,Incurred_Real!$A$25:$AP$479,Incurred_Real!AJ$1,FALSE)</f>
        <v>44746</v>
      </c>
      <c r="AK153" s="236">
        <f>VLOOKUP($A153,Incurred_Real!$A$25:$AP$479,Incurred_Real!AK$1,FALSE)</f>
        <v>2023</v>
      </c>
      <c r="AL153" s="235" t="str">
        <f>VLOOKUP($A153,Incurred_Real!$A$25:$AP$479,Incurred_Real!AL$1,FALSE)</f>
        <v/>
      </c>
      <c r="AM153" s="237">
        <f>IF(AL153="Commissioned Extra","",(IF((AD153)=0,0,SUMPRODUCT($F$17:$U$17,F153:U153))+VLOOKUP($A153,Incurred_Real!$A$25:$BS$376,Incurred_Real!$AO$1,FALSE)))</f>
        <v>260409.44040148047</v>
      </c>
      <c r="AN153" s="232" cm="1">
        <f t="array" ref="AN153">IF(ROUND(AE153,0)=0,0,LOOKUP(2,1/(F153:AC153&lt;&gt;""),F153:AC153))</f>
        <v>866.63149086591</v>
      </c>
      <c r="AO153" s="232">
        <f t="shared" ref="AO153:AO216" si="45">SUM(V153:AC153)</f>
        <v>238885.42643561584</v>
      </c>
      <c r="AP153" s="78"/>
      <c r="AQ153" s="20"/>
      <c r="AR153" s="245">
        <f>VLOOKUP($A153,Incurred_Real!$A$25:$CD$376,Incurred_Real!AR$1,FALSE)</f>
        <v>0</v>
      </c>
      <c r="AS153" s="246">
        <f>VLOOKUP($A153,Incurred_Real!$A$25:$CD$376,Incurred_Real!AS$1,FALSE)</f>
        <v>1</v>
      </c>
      <c r="AT153" s="246">
        <f>VLOOKUP($A153,Incurred_Real!$A$25:$CD$376,Incurred_Real!AT$1,FALSE)</f>
        <v>0</v>
      </c>
      <c r="AU153" s="246">
        <f>VLOOKUP($A153,Incurred_Real!$A$25:$CD$376,Incurred_Real!AU$1,FALSE)</f>
        <v>0</v>
      </c>
      <c r="AV153" s="246">
        <f>VLOOKUP($A153,Incurred_Real!$A$25:$CD$376,Incurred_Real!AV$1,FALSE)</f>
        <v>0</v>
      </c>
      <c r="AW153" s="246">
        <f>VLOOKUP($A153,Incurred_Real!$A$25:$CD$376,Incurred_Real!AW$1,FALSE)</f>
        <v>0</v>
      </c>
      <c r="AX153" s="246">
        <f>VLOOKUP($A153,Incurred_Real!$A$25:$CD$376,Incurred_Real!AX$1,FALSE)</f>
        <v>0</v>
      </c>
      <c r="AY153" s="246">
        <f>VLOOKUP($A153,Incurred_Real!$A$25:$CD$376,Incurred_Real!AY$1,FALSE)</f>
        <v>0</v>
      </c>
      <c r="AZ153" s="246">
        <f>VLOOKUP($A153,Incurred_Real!$A$25:$CD$376,Incurred_Real!AZ$1,FALSE)</f>
        <v>0</v>
      </c>
      <c r="BA153" s="246">
        <f>VLOOKUP($A153,Incurred_Real!$A$25:$CD$376,Incurred_Real!BA$1,FALSE)</f>
        <v>0</v>
      </c>
      <c r="BB153" s="246">
        <f>VLOOKUP($A153,Incurred_Real!$A$25:$CD$376,Incurred_Real!BB$1,FALSE)</f>
        <v>0</v>
      </c>
      <c r="BC153" s="246">
        <f>VLOOKUP($A153,Incurred_Real!$A$25:$CD$376,Incurred_Real!BC$1,FALSE)</f>
        <v>0</v>
      </c>
      <c r="BD153" s="246">
        <f>VLOOKUP($A153,Incurred_Real!$A$25:$CD$376,Incurred_Real!BD$1,FALSE)</f>
        <v>0</v>
      </c>
      <c r="BE153" s="246">
        <f>VLOOKUP($A153,Incurred_Real!$A$25:$CD$376,Incurred_Real!BE$1,FALSE)</f>
        <v>0</v>
      </c>
      <c r="BF153" s="246">
        <f>VLOOKUP($A153,Incurred_Real!$A$25:$CD$376,Incurred_Real!BF$1,FALSE)</f>
        <v>0</v>
      </c>
      <c r="BG153" s="246">
        <f>VLOOKUP($A153,Incurred_Real!$A$25:$CD$376,Incurred_Real!BG$1,FALSE)</f>
        <v>0</v>
      </c>
      <c r="BH153" s="246">
        <f>VLOOKUP($A153,Incurred_Real!$A$25:$CD$376,Incurred_Real!BH$1,FALSE)</f>
        <v>0</v>
      </c>
      <c r="BI153" s="246">
        <f>VLOOKUP($A153,Incurred_Real!$A$25:$CD$376,Incurred_Real!BI$1,FALSE)</f>
        <v>0</v>
      </c>
      <c r="BJ153" s="246">
        <f>VLOOKUP($A153,Incurred_Real!$A$25:$CD$376,Incurred_Real!BJ$1,FALSE)</f>
        <v>0</v>
      </c>
      <c r="BK153" s="246">
        <f>VLOOKUP($A153,Incurred_Real!$A$25:$CD$376,Incurred_Real!BK$1,FALSE)</f>
        <v>0</v>
      </c>
      <c r="BL153" s="246">
        <f>VLOOKUP($A153,Incurred_Real!$A$25:$CD$376,Incurred_Real!BL$1,FALSE)</f>
        <v>0</v>
      </c>
      <c r="BM153" s="246">
        <f>VLOOKUP($A153,Incurred_Real!$A$25:$CD$376,Incurred_Real!BM$1,FALSE)</f>
        <v>0</v>
      </c>
      <c r="BN153" s="246">
        <f>VLOOKUP($A153,Incurred_Real!$A$25:$CD$376,Incurred_Real!BN$1,FALSE)</f>
        <v>0</v>
      </c>
      <c r="BO153" s="246">
        <f>VLOOKUP($A153,Incurred_Real!$A$25:$CD$376,Incurred_Real!BO$1,FALSE)</f>
        <v>0</v>
      </c>
      <c r="BP153" s="246">
        <f>VLOOKUP($A153,Incurred_Real!$A$25:$CD$376,Incurred_Real!BP$1,FALSE)</f>
        <v>0</v>
      </c>
      <c r="BQ153" s="246">
        <f>VLOOKUP($A153,Incurred_Real!$A$25:$CD$376,Incurred_Real!BQ$1,FALSE)</f>
        <v>0</v>
      </c>
      <c r="BR153" s="246">
        <f>VLOOKUP($A153,Incurred_Real!$A$25:$CD$376,Incurred_Real!BR$1,FALSE)</f>
        <v>0</v>
      </c>
      <c r="BS153" s="254">
        <f t="shared" ref="BS153:BS216" si="46">SUM(AS153:BR153)</f>
        <v>1</v>
      </c>
      <c r="BT153" s="249">
        <f>1+IF(ISNA(VLOOKUP($A153,'Project labour content'!$A$7:$D$255,'Project labour content'!$D$1,FALSE)),VLOOKUP($D153,'Project labour content'!$F$6:$G$15,'Project labour content'!$G$1,FALSE),VLOOKUP($A153,'Project labour content'!$A$7:$D$255,'Project labour content'!$D$1,FALSE))*LabEsc22*1</f>
        <v>1.0005443461553407</v>
      </c>
      <c r="BU153" s="249">
        <f>1+IF(ISNA(VLOOKUP($A153,'Project labour content'!$A$7:$D$255,'Project labour content'!$D$1,FALSE)),VLOOKUP($D153,'Project labour content'!$F$6:$G$15,'Project labour content'!$G$1,FALSE),VLOOKUP($A153,'Project labour content'!$A$7:$D$255,'Project labour content'!$D$1,FALSE))*LabEsc23*1</f>
        <v>1.001091305172227</v>
      </c>
      <c r="BV153" s="249">
        <f>1+IF(ISNA(VLOOKUP($A153,'Project labour content'!$A$7:$D$255,'Project labour content'!$D$1,FALSE)),VLOOKUP($D153,'Project labour content'!$F$6:$G$15,'Project labour content'!$G$1,FALSE),VLOOKUP($A153,'Project labour content'!$A$7:$D$255,'Project labour content'!$D$1,FALSE))*LabEsc24*1</f>
        <v>1.0016065405661339</v>
      </c>
      <c r="BW153" s="249">
        <f>1+IF(ISNA(VLOOKUP($A153,'Project labour content'!$A$7:$D$255,'Project labour content'!$D$1,FALSE)),VLOOKUP($D153,'Project labour content'!$F$6:$G$15,'Project labour content'!$G$1,FALSE),VLOOKUP($A153,'Project labour content'!$A$7:$D$255,'Project labour content'!$D$1,FALSE))*LabEsc25*1</f>
        <v>1.0022966125037065</v>
      </c>
      <c r="BX153" s="249">
        <f>1+IF(ISNA(VLOOKUP($A153,'Project labour content'!$A$7:$D$255,'Project labour content'!$D$1,FALSE)),VLOOKUP($D153,'Project labour content'!$F$6:$G$15,'Project labour content'!$G$1,FALSE),VLOOKUP($A153,'Project labour content'!$A$7:$D$255,'Project labour content'!$D$1,FALSE))*LabEsc26*1</f>
        <v>1.0030486759036712</v>
      </c>
      <c r="BY153" s="249">
        <f>1+IF(ISNA(VLOOKUP($A153,'Project labour content'!$A$7:$D$255,'Project labour content'!$D$1,FALSE)),VLOOKUP($D153,'Project labour content'!$F$6:$G$15,'Project labour content'!$G$1,FALSE),VLOOKUP($A153,'Project labour content'!$A$7:$D$255,'Project labour content'!$D$1,FALSE))*LabEsc27*1</f>
        <v>1.003514492403403</v>
      </c>
      <c r="BZ153" s="249">
        <f>1+IF(ISNA(VLOOKUP($A153,'Project labour content'!$A$7:$D$255,'Project labour content'!$D$1,FALSE)),VLOOKUP($D153,'Project labour content'!$F$6:$G$15,'Project labour content'!$G$1,FALSE),VLOOKUP($A153,'Project labour content'!$A$7:$D$255,'Project labour content'!$D$1,FALSE))*LabEsc28*1</f>
        <v>1.0038652522277012</v>
      </c>
      <c r="CA153" s="249">
        <f>1+IF(ISNA(VLOOKUP($A153,'Project labour content'!$A$7:$D$255,'Project labour content'!$D$1,FALSE)),VLOOKUP($D153,'Project labour content'!$F$6:$G$15,'Project labour content'!$G$1,FALSE),VLOOKUP($A153,'Project labour content'!$A$7:$D$255,'Project labour content'!$D$1,FALSE))*LabEsc29*1</f>
        <v>1.0044281515937348</v>
      </c>
      <c r="CB153" s="250" t="str">
        <f>IF(ISNA(VLOOKUP($A153,'Project labour content'!$A$7:$D$255,'Project labour content'!$D$1,FALSE)),"Category","Project")</f>
        <v>Project</v>
      </c>
      <c r="CD153" s="247" t="str">
        <f t="shared" ref="CD153:CD216" si="47">RIGHT(A153,5)</f>
        <v>12110</v>
      </c>
    </row>
    <row r="154" spans="1:82" x14ac:dyDescent="0.15">
      <c r="A154" s="11" t="s">
        <v>228</v>
      </c>
      <c r="B154" s="11" t="str">
        <f>VLOOKUP($A154,'Incurred Real 2022$'!$A$25:$AC$426,'Incurred Real 2022$'!B$1,FALSE)</f>
        <v>Vehicle Purchases 2020-21</v>
      </c>
      <c r="C154" s="11" t="str">
        <f>VLOOKUP($A154,'Incurred Real 2022$'!$A$25:$AC$426,'Incurred Real 2022$'!C$1,FALSE)</f>
        <v>ExAnte</v>
      </c>
      <c r="D154" s="11" t="str">
        <f>VLOOKUP($A154,'Incurred Real 2022$'!$A$25:$AC$426,'Incurred Real 2022$'!D$1,FALSE)</f>
        <v>Facilities</v>
      </c>
      <c r="E154" s="11" t="str">
        <f>VLOOKUP($A154,'Incurred Real 2022$'!$A$25:$AC$426,'Incurred Real 2022$'!E$1,FALSE)</f>
        <v>Active</v>
      </c>
      <c r="F154" s="105" t="str">
        <f>IF(VLOOKUP($A154,'Incurred Real 2022$'!$A$25:$AC$426,'Incurred Real 2022$'!F$1,FALSE)=0,"",VLOOKUP($A154,'Incurred Real 2022$'!$A$25:$AC$426,'Incurred Real 2022$'!F$1,FALSE))</f>
        <v/>
      </c>
      <c r="G154" s="105" t="str">
        <f>IF(VLOOKUP($A154,'Incurred Real 2022$'!$A$25:$AC$426,'Incurred Real 2022$'!G$1,FALSE)=0,"",VLOOKUP($A154,'Incurred Real 2022$'!$A$25:$AC$426,'Incurred Real 2022$'!G$1,FALSE))</f>
        <v/>
      </c>
      <c r="H154" s="105" t="str">
        <f>IF(VLOOKUP($A154,'Incurred Real 2022$'!$A$25:$AC$426,'Incurred Real 2022$'!H$1,FALSE)=0,"",VLOOKUP($A154,'Incurred Real 2022$'!$A$25:$AC$426,'Incurred Real 2022$'!H$1,FALSE))</f>
        <v/>
      </c>
      <c r="I154" s="105" t="str">
        <f>IF(VLOOKUP($A154,'Incurred Real 2022$'!$A$25:$AC$426,'Incurred Real 2022$'!I$1,FALSE)=0,"",VLOOKUP($A154,'Incurred Real 2022$'!$A$25:$AC$426,'Incurred Real 2022$'!I$1,FALSE))</f>
        <v/>
      </c>
      <c r="J154" s="105" t="str">
        <f>IF(VLOOKUP($A154,'Incurred Real 2022$'!$A$25:$AC$426,'Incurred Real 2022$'!J$1,FALSE)=0,"",VLOOKUP($A154,'Incurred Real 2022$'!$A$25:$AC$426,'Incurred Real 2022$'!J$1,FALSE))</f>
        <v/>
      </c>
      <c r="K154" s="105" t="str">
        <f>IF(VLOOKUP($A154,'Incurred Real 2022$'!$A$25:$AC$426,'Incurred Real 2022$'!K$1,FALSE)=0,"",VLOOKUP($A154,'Incurred Real 2022$'!$A$25:$AC$426,'Incurred Real 2022$'!K$1,FALSE))</f>
        <v/>
      </c>
      <c r="L154" s="105" t="str">
        <f>IF(VLOOKUP($A154,'Incurred Real 2022$'!$A$25:$AC$426,'Incurred Real 2022$'!L$1,FALSE)=0,"",VLOOKUP($A154,'Incurred Real 2022$'!$A$25:$AC$426,'Incurred Real 2022$'!L$1,FALSE))</f>
        <v/>
      </c>
      <c r="M154" s="105" t="str">
        <f>IF(VLOOKUP($A154,'Incurred Real 2022$'!$A$25:$AC$426,'Incurred Real 2022$'!M$1,FALSE)=0,"",VLOOKUP($A154,'Incurred Real 2022$'!$A$25:$AC$426,'Incurred Real 2022$'!M$1,FALSE))</f>
        <v/>
      </c>
      <c r="N154" s="105" t="str">
        <f>IF(VLOOKUP($A154,'Incurred Real 2022$'!$A$25:$AC$426,'Incurred Real 2022$'!N$1,FALSE)=0,"",VLOOKUP($A154,'Incurred Real 2022$'!$A$25:$AC$426,'Incurred Real 2022$'!N$1,FALSE))</f>
        <v/>
      </c>
      <c r="O154" s="105" t="str">
        <f>IF(VLOOKUP($A154,'Incurred Real 2022$'!$A$25:$AC$426,'Incurred Real 2022$'!O$1,FALSE)=0,"",VLOOKUP($A154,'Incurred Real 2022$'!$A$25:$AC$426,'Incurred Real 2022$'!O$1,FALSE))</f>
        <v/>
      </c>
      <c r="P154" s="105" t="str">
        <f>IF(VLOOKUP($A154,'Incurred Real 2022$'!$A$25:$AC$426,'Incurred Real 2022$'!P$1,FALSE)=0,"",VLOOKUP($A154,'Incurred Real 2022$'!$A$25:$AC$426,'Incurred Real 2022$'!P$1,FALSE))</f>
        <v/>
      </c>
      <c r="Q154" s="105" t="str">
        <f>IF(VLOOKUP($A154,'Incurred Real 2022$'!$A$25:$AC$426,'Incurred Real 2022$'!Q$1,FALSE)=0,"",VLOOKUP($A154,'Incurred Real 2022$'!$A$25:$AC$426,'Incurred Real 2022$'!Q$1,FALSE))</f>
        <v/>
      </c>
      <c r="R154" s="105" t="str">
        <f>IF(VLOOKUP($A154,'Incurred Real 2022$'!$A$25:$AC$426,'Incurred Real 2022$'!R$1,FALSE)=0,"",VLOOKUP($A154,'Incurred Real 2022$'!$A$25:$AC$426,'Incurred Real 2022$'!R$1,FALSE))</f>
        <v/>
      </c>
      <c r="S154" s="105" t="str">
        <f>IF(VLOOKUP($A154,'Incurred Real 2022$'!$A$25:$AC$426,'Incurred Real 2022$'!S$1,FALSE)=0,"",VLOOKUP($A154,'Incurred Real 2022$'!$A$25:$AC$426,'Incurred Real 2022$'!S$1,FALSE))</f>
        <v/>
      </c>
      <c r="T154" s="105" t="str">
        <f>IF(VLOOKUP($A154,'Incurred Real 2022$'!$A$25:$AC$426,'Incurred Real 2022$'!T$1,FALSE)=0,"",VLOOKUP($A154,'Incurred Real 2022$'!$A$25:$AC$426,'Incurred Real 2022$'!T$1,FALSE))</f>
        <v/>
      </c>
      <c r="U154" s="105">
        <f>IF(VLOOKUP($A154,'Incurred Real 2022$'!$A$25:$AC$426,'Incurred Real 2022$'!U$1,FALSE)=0,"",VLOOKUP($A154,'Incurred Real 2022$'!$A$25:$AC$426,'Incurred Real 2022$'!U$1,FALSE))</f>
        <v>26857.02</v>
      </c>
      <c r="V154" s="13">
        <f>IF(ISTEXT(VLOOKUP($A154,'Incurred Real 2022$'!$A$25:$AC$426,'Incurred Real 2022$'!V$1,FALSE)),"",(VLOOKUP($A154,'Incurred Real 2022$'!$A$25:$AC$426,'Incurred Real 2022$'!V$1,FALSE))*BT154*Incurred_Nominal!V$15)</f>
        <v>250039.32539690484</v>
      </c>
      <c r="W154" s="13" t="str">
        <f>IF(ISTEXT(VLOOKUP($A154,'Incurred Real 2022$'!$A$25:$AC$426,'Incurred Real 2022$'!W$1,FALSE)),"",(VLOOKUP($A154,'Incurred Real 2022$'!$A$25:$AC$426,'Incurred Real 2022$'!W$1,FALSE))*BU154*Incurred_Nominal!W$15)</f>
        <v/>
      </c>
      <c r="X154" s="13" t="str">
        <f>IF(ISTEXT(VLOOKUP($A154,'Incurred Real 2022$'!$A$25:$AC$426,'Incurred Real 2022$'!X$1,FALSE)),"",(VLOOKUP($A154,'Incurred Real 2022$'!$A$25:$AC$426,'Incurred Real 2022$'!X$1,FALSE))*BV154*Incurred_Nominal!X$15)</f>
        <v/>
      </c>
      <c r="Y154" s="13" t="str">
        <f>IF(ISTEXT(VLOOKUP($A154,'Incurred Real 2022$'!$A$25:$AC$426,'Incurred Real 2022$'!Y$1,FALSE)),"",(VLOOKUP($A154,'Incurred Real 2022$'!$A$25:$AC$426,'Incurred Real 2022$'!Y$1,FALSE))*BW154*Incurred_Nominal!Y$15)</f>
        <v/>
      </c>
      <c r="Z154" s="13" t="str">
        <f>IF(ISTEXT(VLOOKUP($A154,'Incurred Real 2022$'!$A$25:$AC$426,'Incurred Real 2022$'!Z$1,FALSE)),"",(VLOOKUP($A154,'Incurred Real 2022$'!$A$25:$AC$426,'Incurred Real 2022$'!Z$1,FALSE))*BX154*Incurred_Nominal!Z$15)</f>
        <v/>
      </c>
      <c r="AA154" s="13" t="str">
        <f>IF(ISTEXT(VLOOKUP($A154,'Incurred Real 2022$'!$A$25:$AC$426,'Incurred Real 2022$'!AA$1,FALSE)),"",(VLOOKUP($A154,'Incurred Real 2022$'!$A$25:$AC$426,'Incurred Real 2022$'!AA$1,FALSE))*BY154*Incurred_Nominal!AA$15)</f>
        <v/>
      </c>
      <c r="AB154" s="13" t="str">
        <f>IF(ISTEXT(VLOOKUP($A154,'Incurred Real 2022$'!$A$25:$AC$426,'Incurred Real 2022$'!AB$1,FALSE)),"",(VLOOKUP($A154,'Incurred Real 2022$'!$A$25:$AC$426,'Incurred Real 2022$'!AB$1,FALSE))*BZ154*Incurred_Nominal!AB$15)</f>
        <v/>
      </c>
      <c r="AC154" s="13" t="str">
        <f>IF(ISTEXT(VLOOKUP($A154,'Incurred Real 2022$'!$A$25:$AC$426,'Incurred Real 2022$'!AC$1,FALSE)),"",(VLOOKUP($A154,'Incurred Real 2022$'!$A$25:$AC$426,'Incurred Real 2022$'!AC$1,FALSE))*CA154*Incurred_Nominal!AC$15)</f>
        <v/>
      </c>
      <c r="AD154" s="232">
        <f t="shared" si="41"/>
        <v>276896.34539690486</v>
      </c>
      <c r="AE154" s="232">
        <f t="shared" si="42"/>
        <v>276896.34539690486</v>
      </c>
      <c r="AF154" s="239">
        <f t="shared" si="43"/>
        <v>320154.61923899292</v>
      </c>
      <c r="AG154" s="237">
        <f t="shared" si="44"/>
        <v>277554.34238690481</v>
      </c>
      <c r="AH154" s="240">
        <f t="shared" ref="AH154:AH217" si="48">IF(AL154="Commissioned Extra","",IF(AK154="","",IF(AK154&lt;AI154,INDEX($F$18:$AC$18,1,MATCH(TEXT(AK154,"000"),$F$23:$AC$23)),INDEX($F$18:$AC$18,1,MATCH(AI154,$F$23:$AC$23)))))</f>
        <v>1.1534844545602685</v>
      </c>
      <c r="AI154" s="234">
        <f>VLOOKUP($A154,Incurred_Real!$A$25:$AP$479,Incurred_Real!AI$1,FALSE)</f>
        <v>2022</v>
      </c>
      <c r="AJ154" s="235">
        <f>VLOOKUP($A154,Incurred_Real!$A$25:$AP$479,Incurred_Real!AJ$1,FALSE)</f>
        <v>44658</v>
      </c>
      <c r="AK154" s="236">
        <f>VLOOKUP($A154,Incurred_Real!$A$25:$AP$479,Incurred_Real!AK$1,FALSE)</f>
        <v>2022</v>
      </c>
      <c r="AL154" s="235" t="str">
        <f>VLOOKUP($A154,Incurred_Real!$A$25:$AP$479,Incurred_Real!AL$1,FALSE)</f>
        <v/>
      </c>
      <c r="AM154" s="237">
        <f>IF(AL154="Commissioned Extra","",(IF((AD154)=0,0,SUMPRODUCT($F$17:$U$17,F154:U154))+VLOOKUP($A154,Incurred_Real!$A$25:$BS$376,Incurred_Real!$AO$1,FALSE)))</f>
        <v>287410.18140271131</v>
      </c>
      <c r="AN154" s="232" cm="1">
        <f t="array" ref="AN154">IF(ROUND(AE154,0)=0,0,LOOKUP(2,1/(F154:AC154&lt;&gt;""),F154:AC154))</f>
        <v>250039.32539690484</v>
      </c>
      <c r="AO154" s="232">
        <f t="shared" si="45"/>
        <v>250039.32539690484</v>
      </c>
      <c r="AP154" s="78"/>
      <c r="AQ154" s="20"/>
      <c r="AR154" s="245">
        <f>VLOOKUP($A154,Incurred_Real!$A$25:$CD$376,Incurred_Real!AR$1,FALSE)</f>
        <v>0</v>
      </c>
      <c r="AS154" s="246">
        <f>VLOOKUP($A154,Incurred_Real!$A$25:$CD$376,Incurred_Real!AS$1,FALSE)</f>
        <v>0</v>
      </c>
      <c r="AT154" s="246">
        <f>VLOOKUP($A154,Incurred_Real!$A$25:$CD$376,Incurred_Real!AT$1,FALSE)</f>
        <v>0</v>
      </c>
      <c r="AU154" s="246">
        <f>VLOOKUP($A154,Incurred_Real!$A$25:$CD$376,Incurred_Real!AU$1,FALSE)</f>
        <v>0</v>
      </c>
      <c r="AV154" s="246">
        <f>VLOOKUP($A154,Incurred_Real!$A$25:$CD$376,Incurred_Real!AV$1,FALSE)</f>
        <v>0</v>
      </c>
      <c r="AW154" s="246">
        <f>VLOOKUP($A154,Incurred_Real!$A$25:$CD$376,Incurred_Real!AW$1,FALSE)</f>
        <v>0</v>
      </c>
      <c r="AX154" s="246">
        <f>VLOOKUP($A154,Incurred_Real!$A$25:$CD$376,Incurred_Real!AX$1,FALSE)</f>
        <v>0</v>
      </c>
      <c r="AY154" s="246">
        <f>VLOOKUP($A154,Incurred_Real!$A$25:$CD$376,Incurred_Real!AY$1,FALSE)</f>
        <v>0</v>
      </c>
      <c r="AZ154" s="246">
        <f>VLOOKUP($A154,Incurred_Real!$A$25:$CD$376,Incurred_Real!AZ$1,FALSE)</f>
        <v>1</v>
      </c>
      <c r="BA154" s="246">
        <f>VLOOKUP($A154,Incurred_Real!$A$25:$CD$376,Incurred_Real!BA$1,FALSE)</f>
        <v>0</v>
      </c>
      <c r="BB154" s="246">
        <f>VLOOKUP($A154,Incurred_Real!$A$25:$CD$376,Incurred_Real!BB$1,FALSE)</f>
        <v>0</v>
      </c>
      <c r="BC154" s="246">
        <f>VLOOKUP($A154,Incurred_Real!$A$25:$CD$376,Incurred_Real!BC$1,FALSE)</f>
        <v>0</v>
      </c>
      <c r="BD154" s="246">
        <f>VLOOKUP($A154,Incurred_Real!$A$25:$CD$376,Incurred_Real!BD$1,FALSE)</f>
        <v>0</v>
      </c>
      <c r="BE154" s="246">
        <f>VLOOKUP($A154,Incurred_Real!$A$25:$CD$376,Incurred_Real!BE$1,FALSE)</f>
        <v>0</v>
      </c>
      <c r="BF154" s="246">
        <f>VLOOKUP($A154,Incurred_Real!$A$25:$CD$376,Incurred_Real!BF$1,FALSE)</f>
        <v>0</v>
      </c>
      <c r="BG154" s="246">
        <f>VLOOKUP($A154,Incurred_Real!$A$25:$CD$376,Incurred_Real!BG$1,FALSE)</f>
        <v>0</v>
      </c>
      <c r="BH154" s="246">
        <f>VLOOKUP($A154,Incurred_Real!$A$25:$CD$376,Incurred_Real!BH$1,FALSE)</f>
        <v>0</v>
      </c>
      <c r="BI154" s="246">
        <f>VLOOKUP($A154,Incurred_Real!$A$25:$CD$376,Incurred_Real!BI$1,FALSE)</f>
        <v>0</v>
      </c>
      <c r="BJ154" s="246">
        <f>VLOOKUP($A154,Incurred_Real!$A$25:$CD$376,Incurred_Real!BJ$1,FALSE)</f>
        <v>0</v>
      </c>
      <c r="BK154" s="246">
        <f>VLOOKUP($A154,Incurred_Real!$A$25:$CD$376,Incurred_Real!BK$1,FALSE)</f>
        <v>0</v>
      </c>
      <c r="BL154" s="246">
        <f>VLOOKUP($A154,Incurred_Real!$A$25:$CD$376,Incurred_Real!BL$1,FALSE)</f>
        <v>0</v>
      </c>
      <c r="BM154" s="246">
        <f>VLOOKUP($A154,Incurred_Real!$A$25:$CD$376,Incurred_Real!BM$1,FALSE)</f>
        <v>0</v>
      </c>
      <c r="BN154" s="246">
        <f>VLOOKUP($A154,Incurred_Real!$A$25:$CD$376,Incurred_Real!BN$1,FALSE)</f>
        <v>0</v>
      </c>
      <c r="BO154" s="246">
        <f>VLOOKUP($A154,Incurred_Real!$A$25:$CD$376,Incurred_Real!BO$1,FALSE)</f>
        <v>0</v>
      </c>
      <c r="BP154" s="246">
        <f>VLOOKUP($A154,Incurred_Real!$A$25:$CD$376,Incurred_Real!BP$1,FALSE)</f>
        <v>0</v>
      </c>
      <c r="BQ154" s="246">
        <f>VLOOKUP($A154,Incurred_Real!$A$25:$CD$376,Incurred_Real!BQ$1,FALSE)</f>
        <v>0</v>
      </c>
      <c r="BR154" s="246">
        <f>VLOOKUP($A154,Incurred_Real!$A$25:$CD$376,Incurred_Real!BR$1,FALSE)</f>
        <v>0</v>
      </c>
      <c r="BS154" s="254">
        <f t="shared" si="46"/>
        <v>1</v>
      </c>
      <c r="BT154" s="249">
        <f>1+IF(ISNA(VLOOKUP($A154,'Project labour content'!$A$7:$D$255,'Project labour content'!$D$1,FALSE)),VLOOKUP($D154,'Project labour content'!$F$6:$G$15,'Project labour content'!$G$1,FALSE),VLOOKUP($A154,'Project labour content'!$A$7:$D$255,'Project labour content'!$D$1,FALSE))*LabEsc22*1</f>
        <v>1.0007310564279674</v>
      </c>
      <c r="BU154" s="249">
        <f>1+IF(ISNA(VLOOKUP($A154,'Project labour content'!$A$7:$D$255,'Project labour content'!$D$1,FALSE)),VLOOKUP($D154,'Project labour content'!$F$6:$G$15,'Project labour content'!$G$1,FALSE),VLOOKUP($A154,'Project labour content'!$A$7:$D$255,'Project labour content'!$D$1,FALSE))*LabEsc23*1</f>
        <v>1.0014656219267892</v>
      </c>
      <c r="BV154" s="249">
        <f>1+IF(ISNA(VLOOKUP($A154,'Project labour content'!$A$7:$D$255,'Project labour content'!$D$1,FALSE)),VLOOKUP($D154,'Project labour content'!$F$6:$G$15,'Project labour content'!$G$1,FALSE),VLOOKUP($A154,'Project labour content'!$A$7:$D$255,'Project labour content'!$D$1,FALSE))*LabEsc24*1</f>
        <v>1.0021575826266791</v>
      </c>
      <c r="BW154" s="249">
        <f>1+IF(ISNA(VLOOKUP($A154,'Project labour content'!$A$7:$D$255,'Project labour content'!$D$1,FALSE)),VLOOKUP($D154,'Project labour content'!$F$6:$G$15,'Project labour content'!$G$1,FALSE),VLOOKUP($A154,'Project labour content'!$A$7:$D$255,'Project labour content'!$D$1,FALSE))*LabEsc25*1</f>
        <v>1.0030843486573986</v>
      </c>
      <c r="BX154" s="249">
        <f>1+IF(ISNA(VLOOKUP($A154,'Project labour content'!$A$7:$D$255,'Project labour content'!$D$1,FALSE)),VLOOKUP($D154,'Project labour content'!$F$6:$G$15,'Project labour content'!$G$1,FALSE),VLOOKUP($A154,'Project labour content'!$A$7:$D$255,'Project labour content'!$D$1,FALSE))*LabEsc26*1</f>
        <v>1.0040943691698776</v>
      </c>
      <c r="BY154" s="249">
        <f>1+IF(ISNA(VLOOKUP($A154,'Project labour content'!$A$7:$D$255,'Project labour content'!$D$1,FALSE)),VLOOKUP($D154,'Project labour content'!$F$6:$G$15,'Project labour content'!$G$1,FALSE),VLOOKUP($A154,'Project labour content'!$A$7:$D$255,'Project labour content'!$D$1,FALSE))*LabEsc27*1</f>
        <v>1.00471996033653</v>
      </c>
      <c r="BZ154" s="249">
        <f>1+IF(ISNA(VLOOKUP($A154,'Project labour content'!$A$7:$D$255,'Project labour content'!$D$1,FALSE)),VLOOKUP($D154,'Project labour content'!$F$6:$G$15,'Project labour content'!$G$1,FALSE),VLOOKUP($A154,'Project labour content'!$A$7:$D$255,'Project labour content'!$D$1,FALSE))*LabEsc28*1</f>
        <v>1.0051910304850193</v>
      </c>
      <c r="CA154" s="249">
        <f>1+IF(ISNA(VLOOKUP($A154,'Project labour content'!$A$7:$D$255,'Project labour content'!$D$1,FALSE)),VLOOKUP($D154,'Project labour content'!$F$6:$G$15,'Project labour content'!$G$1,FALSE),VLOOKUP($A154,'Project labour content'!$A$7:$D$255,'Project labour content'!$D$1,FALSE))*LabEsc29*1</f>
        <v>1.0059470038593148</v>
      </c>
      <c r="CB154" s="250" t="str">
        <f>IF(ISNA(VLOOKUP($A154,'Project labour content'!$A$7:$D$255,'Project labour content'!$D$1,FALSE)),"Category","Project")</f>
        <v>Project</v>
      </c>
      <c r="CD154" s="247" t="str">
        <f t="shared" si="47"/>
        <v>12111</v>
      </c>
    </row>
    <row r="155" spans="1:82" x14ac:dyDescent="0.15">
      <c r="A155" s="11" t="s">
        <v>230</v>
      </c>
      <c r="B155" s="11" t="str">
        <f>VLOOKUP($A155,'Incurred Real 2022$'!$A$25:$AC$426,'Incurred Real 2022$'!B$1,FALSE)</f>
        <v>Telecoms Asset Replacement 2018-23</v>
      </c>
      <c r="C155" s="11" t="str">
        <f>VLOOKUP($A155,'Incurred Real 2022$'!$A$25:$AC$426,'Incurred Real 2022$'!C$1,FALSE)</f>
        <v>ExAnte</v>
      </c>
      <c r="D155" s="11" t="str">
        <f>VLOOKUP($A155,'Incurred Real 2022$'!$A$25:$AC$426,'Incurred Real 2022$'!D$1,FALSE)</f>
        <v>Replacement</v>
      </c>
      <c r="E155" s="11" t="str">
        <f>VLOOKUP($A155,'Incurred Real 2022$'!$A$25:$AC$426,'Incurred Real 2022$'!E$1,FALSE)</f>
        <v>Deferred</v>
      </c>
      <c r="F155" s="105" t="str">
        <f>IF(VLOOKUP($A155,'Incurred Real 2022$'!$A$25:$AC$426,'Incurred Real 2022$'!F$1,FALSE)=0,"",VLOOKUP($A155,'Incurred Real 2022$'!$A$25:$AC$426,'Incurred Real 2022$'!F$1,FALSE))</f>
        <v/>
      </c>
      <c r="G155" s="105" t="str">
        <f>IF(VLOOKUP($A155,'Incurred Real 2022$'!$A$25:$AC$426,'Incurred Real 2022$'!G$1,FALSE)=0,"",VLOOKUP($A155,'Incurred Real 2022$'!$A$25:$AC$426,'Incurred Real 2022$'!G$1,FALSE))</f>
        <v/>
      </c>
      <c r="H155" s="105" t="str">
        <f>IF(VLOOKUP($A155,'Incurred Real 2022$'!$A$25:$AC$426,'Incurred Real 2022$'!H$1,FALSE)=0,"",VLOOKUP($A155,'Incurred Real 2022$'!$A$25:$AC$426,'Incurred Real 2022$'!H$1,FALSE))</f>
        <v/>
      </c>
      <c r="I155" s="105" t="str">
        <f>IF(VLOOKUP($A155,'Incurred Real 2022$'!$A$25:$AC$426,'Incurred Real 2022$'!I$1,FALSE)=0,"",VLOOKUP($A155,'Incurred Real 2022$'!$A$25:$AC$426,'Incurred Real 2022$'!I$1,FALSE))</f>
        <v/>
      </c>
      <c r="J155" s="105" t="str">
        <f>IF(VLOOKUP($A155,'Incurred Real 2022$'!$A$25:$AC$426,'Incurred Real 2022$'!J$1,FALSE)=0,"",VLOOKUP($A155,'Incurred Real 2022$'!$A$25:$AC$426,'Incurred Real 2022$'!J$1,FALSE))</f>
        <v/>
      </c>
      <c r="K155" s="105" t="str">
        <f>IF(VLOOKUP($A155,'Incurred Real 2022$'!$A$25:$AC$426,'Incurred Real 2022$'!K$1,FALSE)=0,"",VLOOKUP($A155,'Incurred Real 2022$'!$A$25:$AC$426,'Incurred Real 2022$'!K$1,FALSE))</f>
        <v/>
      </c>
      <c r="L155" s="105" t="str">
        <f>IF(VLOOKUP($A155,'Incurred Real 2022$'!$A$25:$AC$426,'Incurred Real 2022$'!L$1,FALSE)=0,"",VLOOKUP($A155,'Incurred Real 2022$'!$A$25:$AC$426,'Incurred Real 2022$'!L$1,FALSE))</f>
        <v/>
      </c>
      <c r="M155" s="105" t="str">
        <f>IF(VLOOKUP($A155,'Incurred Real 2022$'!$A$25:$AC$426,'Incurred Real 2022$'!M$1,FALSE)=0,"",VLOOKUP($A155,'Incurred Real 2022$'!$A$25:$AC$426,'Incurred Real 2022$'!M$1,FALSE))</f>
        <v/>
      </c>
      <c r="N155" s="105" t="str">
        <f>IF(VLOOKUP($A155,'Incurred Real 2022$'!$A$25:$AC$426,'Incurred Real 2022$'!N$1,FALSE)=0,"",VLOOKUP($A155,'Incurred Real 2022$'!$A$25:$AC$426,'Incurred Real 2022$'!N$1,FALSE))</f>
        <v/>
      </c>
      <c r="O155" s="105" t="str">
        <f>IF(VLOOKUP($A155,'Incurred Real 2022$'!$A$25:$AC$426,'Incurred Real 2022$'!O$1,FALSE)=0,"",VLOOKUP($A155,'Incurred Real 2022$'!$A$25:$AC$426,'Incurred Real 2022$'!O$1,FALSE))</f>
        <v/>
      </c>
      <c r="P155" s="105" t="str">
        <f>IF(VLOOKUP($A155,'Incurred Real 2022$'!$A$25:$AC$426,'Incurred Real 2022$'!P$1,FALSE)=0,"",VLOOKUP($A155,'Incurred Real 2022$'!$A$25:$AC$426,'Incurred Real 2022$'!P$1,FALSE))</f>
        <v/>
      </c>
      <c r="Q155" s="105" t="str">
        <f>IF(VLOOKUP($A155,'Incurred Real 2022$'!$A$25:$AC$426,'Incurred Real 2022$'!Q$1,FALSE)=0,"",VLOOKUP($A155,'Incurred Real 2022$'!$A$25:$AC$426,'Incurred Real 2022$'!Q$1,FALSE))</f>
        <v/>
      </c>
      <c r="R155" s="105" t="str">
        <f>IF(VLOOKUP($A155,'Incurred Real 2022$'!$A$25:$AC$426,'Incurred Real 2022$'!R$1,FALSE)=0,"",VLOOKUP($A155,'Incurred Real 2022$'!$A$25:$AC$426,'Incurred Real 2022$'!R$1,FALSE))</f>
        <v/>
      </c>
      <c r="S155" s="105" t="str">
        <f>IF(VLOOKUP($A155,'Incurred Real 2022$'!$A$25:$AC$426,'Incurred Real 2022$'!S$1,FALSE)=0,"",VLOOKUP($A155,'Incurred Real 2022$'!$A$25:$AC$426,'Incurred Real 2022$'!S$1,FALSE))</f>
        <v/>
      </c>
      <c r="T155" s="105">
        <f>IF(VLOOKUP($A155,'Incurred Real 2022$'!$A$25:$AC$426,'Incurred Real 2022$'!T$1,FALSE)=0,"",VLOOKUP($A155,'Incurred Real 2022$'!$A$25:$AC$426,'Incurred Real 2022$'!T$1,FALSE))</f>
        <v>33365.07</v>
      </c>
      <c r="U155" s="105">
        <f>IF(VLOOKUP($A155,'Incurred Real 2022$'!$A$25:$AC$426,'Incurred Real 2022$'!U$1,FALSE)=0,"",VLOOKUP($A155,'Incurred Real 2022$'!$A$25:$AC$426,'Incurred Real 2022$'!U$1,FALSE))</f>
        <v>116510.95</v>
      </c>
      <c r="V155" s="13">
        <f>IF(ISTEXT(VLOOKUP($A155,'Incurred Real 2022$'!$A$25:$AC$426,'Incurred Real 2022$'!V$1,FALSE)),"",(VLOOKUP($A155,'Incurred Real 2022$'!$A$25:$AC$426,'Incurred Real 2022$'!V$1,FALSE))*BT155*Incurred_Nominal!V$15)</f>
        <v>141644.59497705192</v>
      </c>
      <c r="W155" s="13">
        <f>IF(ISTEXT(VLOOKUP($A155,'Incurred Real 2022$'!$A$25:$AC$426,'Incurred Real 2022$'!W$1,FALSE)),"",(VLOOKUP($A155,'Incurred Real 2022$'!$A$25:$AC$426,'Incurred Real 2022$'!W$1,FALSE))*BU155*Incurred_Nominal!W$15)</f>
        <v>2263904.4077789518</v>
      </c>
      <c r="X155" s="13">
        <f>IF(ISTEXT(VLOOKUP($A155,'Incurred Real 2022$'!$A$25:$AC$426,'Incurred Real 2022$'!X$1,FALSE)),"",(VLOOKUP($A155,'Incurred Real 2022$'!$A$25:$AC$426,'Incurred Real 2022$'!X$1,FALSE))*BV155*Incurred_Nominal!X$15)</f>
        <v>1704855.7386866419</v>
      </c>
      <c r="Y155" s="13">
        <f>IF(ISTEXT(VLOOKUP($A155,'Incurred Real 2022$'!$A$25:$AC$426,'Incurred Real 2022$'!Y$1,FALSE)),"",(VLOOKUP($A155,'Incurred Real 2022$'!$A$25:$AC$426,'Incurred Real 2022$'!Y$1,FALSE))*BW155*Incurred_Nominal!Y$15)</f>
        <v>23179.128809197304</v>
      </c>
      <c r="Z155" s="13" t="str">
        <f>IF(ISTEXT(VLOOKUP($A155,'Incurred Real 2022$'!$A$25:$AC$426,'Incurred Real 2022$'!Z$1,FALSE)),"",(VLOOKUP($A155,'Incurred Real 2022$'!$A$25:$AC$426,'Incurred Real 2022$'!Z$1,FALSE))*BX155*Incurred_Nominal!Z$15)</f>
        <v/>
      </c>
      <c r="AA155" s="13" t="str">
        <f>IF(ISTEXT(VLOOKUP($A155,'Incurred Real 2022$'!$A$25:$AC$426,'Incurred Real 2022$'!AA$1,FALSE)),"",(VLOOKUP($A155,'Incurred Real 2022$'!$A$25:$AC$426,'Incurred Real 2022$'!AA$1,FALSE))*BY155*Incurred_Nominal!AA$15)</f>
        <v/>
      </c>
      <c r="AB155" s="13" t="str">
        <f>IF(ISTEXT(VLOOKUP($A155,'Incurred Real 2022$'!$A$25:$AC$426,'Incurred Real 2022$'!AB$1,FALSE)),"",(VLOOKUP($A155,'Incurred Real 2022$'!$A$25:$AC$426,'Incurred Real 2022$'!AB$1,FALSE))*BZ155*Incurred_Nominal!AB$15)</f>
        <v/>
      </c>
      <c r="AC155" s="13" t="str">
        <f>IF(ISTEXT(VLOOKUP($A155,'Incurred Real 2022$'!$A$25:$AC$426,'Incurred Real 2022$'!AC$1,FALSE)),"",(VLOOKUP($A155,'Incurred Real 2022$'!$A$25:$AC$426,'Incurred Real 2022$'!AC$1,FALSE))*CA155*Incurred_Nominal!AC$15)</f>
        <v/>
      </c>
      <c r="AD155" s="232">
        <f t="shared" si="41"/>
        <v>4283459.8902518423</v>
      </c>
      <c r="AE155" s="232">
        <f t="shared" si="42"/>
        <v>4283459.8902518423</v>
      </c>
      <c r="AF155" s="239">
        <f t="shared" si="43"/>
        <v>4789166.2395687383</v>
      </c>
      <c r="AG155" s="237">
        <f t="shared" si="44"/>
        <v>4460258.6324966867</v>
      </c>
      <c r="AH155" s="240">
        <f t="shared" si="48"/>
        <v>1.0737418240000001</v>
      </c>
      <c r="AI155" s="234">
        <f>VLOOKUP($A155,Incurred_Real!$A$25:$AP$479,Incurred_Real!AI$1,FALSE)</f>
        <v>2025</v>
      </c>
      <c r="AJ155" s="235">
        <f>VLOOKUP($A155,Incurred_Real!$A$25:$AP$479,Incurred_Real!AJ$1,FALSE)</f>
        <v>45516</v>
      </c>
      <c r="AK155" s="236">
        <f>VLOOKUP($A155,Incurred_Real!$A$25:$AP$479,Incurred_Real!AK$1,FALSE)</f>
        <v>2025</v>
      </c>
      <c r="AL155" s="235" t="str">
        <f>VLOOKUP($A155,Incurred_Real!$A$25:$AP$479,Incurred_Real!AL$1,FALSE)</f>
        <v/>
      </c>
      <c r="AM155" s="237">
        <f>IF(AL155="Commissioned Extra","",(IF((AD155)=0,0,SUMPRODUCT($F$17:$U$17,F155:U155))+VLOOKUP($A155,Incurred_Real!$A$25:$BS$376,Incurred_Real!$AO$1,FALSE)))</f>
        <v>4302494.9492634078</v>
      </c>
      <c r="AN155" s="232" cm="1">
        <f t="array" ref="AN155">IF(ROUND(AE155,0)=0,0,LOOKUP(2,1/(F155:AC155&lt;&gt;""),F155:AC155))</f>
        <v>23179.128809197304</v>
      </c>
      <c r="AO155" s="232">
        <f t="shared" si="45"/>
        <v>4133583.8702518432</v>
      </c>
      <c r="AP155" s="78"/>
      <c r="AQ155" s="20"/>
      <c r="AR155" s="245">
        <f>VLOOKUP($A155,Incurred_Real!$A$25:$CD$376,Incurred_Real!AR$1,FALSE)</f>
        <v>0</v>
      </c>
      <c r="AS155" s="246">
        <f>VLOOKUP($A155,Incurred_Real!$A$25:$CD$376,Incurred_Real!AS$1,FALSE)</f>
        <v>0</v>
      </c>
      <c r="AT155" s="246">
        <f>VLOOKUP($A155,Incurred_Real!$A$25:$CD$376,Incurred_Real!AT$1,FALSE)</f>
        <v>0</v>
      </c>
      <c r="AU155" s="246">
        <f>VLOOKUP($A155,Incurred_Real!$A$25:$CD$376,Incurred_Real!AU$1,FALSE)</f>
        <v>1</v>
      </c>
      <c r="AV155" s="246">
        <f>VLOOKUP($A155,Incurred_Real!$A$25:$CD$376,Incurred_Real!AV$1,FALSE)</f>
        <v>0</v>
      </c>
      <c r="AW155" s="246">
        <f>VLOOKUP($A155,Incurred_Real!$A$25:$CD$376,Incurred_Real!AW$1,FALSE)</f>
        <v>0</v>
      </c>
      <c r="AX155" s="246">
        <f>VLOOKUP($A155,Incurred_Real!$A$25:$CD$376,Incurred_Real!AX$1,FALSE)</f>
        <v>0</v>
      </c>
      <c r="AY155" s="246">
        <f>VLOOKUP($A155,Incurred_Real!$A$25:$CD$376,Incurred_Real!AY$1,FALSE)</f>
        <v>0</v>
      </c>
      <c r="AZ155" s="246">
        <f>VLOOKUP($A155,Incurred_Real!$A$25:$CD$376,Incurred_Real!AZ$1,FALSE)</f>
        <v>0</v>
      </c>
      <c r="BA155" s="246">
        <f>VLOOKUP($A155,Incurred_Real!$A$25:$CD$376,Incurred_Real!BA$1,FALSE)</f>
        <v>0</v>
      </c>
      <c r="BB155" s="246">
        <f>VLOOKUP($A155,Incurred_Real!$A$25:$CD$376,Incurred_Real!BB$1,FALSE)</f>
        <v>0</v>
      </c>
      <c r="BC155" s="246">
        <f>VLOOKUP($A155,Incurred_Real!$A$25:$CD$376,Incurred_Real!BC$1,FALSE)</f>
        <v>0</v>
      </c>
      <c r="BD155" s="246">
        <f>VLOOKUP($A155,Incurred_Real!$A$25:$CD$376,Incurred_Real!BD$1,FALSE)</f>
        <v>0</v>
      </c>
      <c r="BE155" s="246">
        <f>VLOOKUP($A155,Incurred_Real!$A$25:$CD$376,Incurred_Real!BE$1,FALSE)</f>
        <v>0</v>
      </c>
      <c r="BF155" s="246">
        <f>VLOOKUP($A155,Incurred_Real!$A$25:$CD$376,Incurred_Real!BF$1,FALSE)</f>
        <v>0</v>
      </c>
      <c r="BG155" s="246">
        <f>VLOOKUP($A155,Incurred_Real!$A$25:$CD$376,Incurred_Real!BG$1,FALSE)</f>
        <v>0</v>
      </c>
      <c r="BH155" s="246">
        <f>VLOOKUP($A155,Incurred_Real!$A$25:$CD$376,Incurred_Real!BH$1,FALSE)</f>
        <v>0</v>
      </c>
      <c r="BI155" s="246">
        <f>VLOOKUP($A155,Incurred_Real!$A$25:$CD$376,Incurred_Real!BI$1,FALSE)</f>
        <v>0</v>
      </c>
      <c r="BJ155" s="246">
        <f>VLOOKUP($A155,Incurred_Real!$A$25:$CD$376,Incurred_Real!BJ$1,FALSE)</f>
        <v>0</v>
      </c>
      <c r="BK155" s="246">
        <f>VLOOKUP($A155,Incurred_Real!$A$25:$CD$376,Incurred_Real!BK$1,FALSE)</f>
        <v>0</v>
      </c>
      <c r="BL155" s="246">
        <f>VLOOKUP($A155,Incurred_Real!$A$25:$CD$376,Incurred_Real!BL$1,FALSE)</f>
        <v>0</v>
      </c>
      <c r="BM155" s="246">
        <f>VLOOKUP($A155,Incurred_Real!$A$25:$CD$376,Incurred_Real!BM$1,FALSE)</f>
        <v>0</v>
      </c>
      <c r="BN155" s="246">
        <f>VLOOKUP($A155,Incurred_Real!$A$25:$CD$376,Incurred_Real!BN$1,FALSE)</f>
        <v>0</v>
      </c>
      <c r="BO155" s="246">
        <f>VLOOKUP($A155,Incurred_Real!$A$25:$CD$376,Incurred_Real!BO$1,FALSE)</f>
        <v>0</v>
      </c>
      <c r="BP155" s="246">
        <f>VLOOKUP($A155,Incurred_Real!$A$25:$CD$376,Incurred_Real!BP$1,FALSE)</f>
        <v>0</v>
      </c>
      <c r="BQ155" s="246">
        <f>VLOOKUP($A155,Incurred_Real!$A$25:$CD$376,Incurred_Real!BQ$1,FALSE)</f>
        <v>0</v>
      </c>
      <c r="BR155" s="246">
        <f>VLOOKUP($A155,Incurred_Real!$A$25:$CD$376,Incurred_Real!BR$1,FALSE)</f>
        <v>0</v>
      </c>
      <c r="BS155" s="254">
        <f t="shared" si="46"/>
        <v>1</v>
      </c>
      <c r="BT155" s="249">
        <f>1+IF(ISNA(VLOOKUP($A155,'Project labour content'!$A$7:$D$255,'Project labour content'!$D$1,FALSE)),VLOOKUP($D155,'Project labour content'!$F$6:$G$15,'Project labour content'!$G$1,FALSE),VLOOKUP($A155,'Project labour content'!$A$7:$D$255,'Project labour content'!$D$1,FALSE))*LabEsc22*1</f>
        <v>1.0013318856571749</v>
      </c>
      <c r="BU155" s="249">
        <f>1+IF(ISNA(VLOOKUP($A155,'Project labour content'!$A$7:$D$255,'Project labour content'!$D$1,FALSE)),VLOOKUP($D155,'Project labour content'!$F$6:$G$15,'Project labour content'!$G$1,FALSE),VLOOKUP($A155,'Project labour content'!$A$7:$D$255,'Project labour content'!$D$1,FALSE))*LabEsc23*1</f>
        <v>1.0026701643655043</v>
      </c>
      <c r="BV155" s="249">
        <f>1+IF(ISNA(VLOOKUP($A155,'Project labour content'!$A$7:$D$255,'Project labour content'!$D$1,FALSE)),VLOOKUP($D155,'Project labour content'!$F$6:$G$15,'Project labour content'!$G$1,FALSE),VLOOKUP($A155,'Project labour content'!$A$7:$D$255,'Project labour content'!$D$1,FALSE))*LabEsc24*1</f>
        <v>1.0039308229087507</v>
      </c>
      <c r="BW155" s="249">
        <f>1+IF(ISNA(VLOOKUP($A155,'Project labour content'!$A$7:$D$255,'Project labour content'!$D$1,FALSE)),VLOOKUP($D155,'Project labour content'!$F$6:$G$15,'Project labour content'!$G$1,FALSE),VLOOKUP($A155,'Project labour content'!$A$7:$D$255,'Project labour content'!$D$1,FALSE))*LabEsc25*1</f>
        <v>1.0056192649176718</v>
      </c>
      <c r="BX155" s="249">
        <f>1+IF(ISNA(VLOOKUP($A155,'Project labour content'!$A$7:$D$255,'Project labour content'!$D$1,FALSE)),VLOOKUP($D155,'Project labour content'!$F$6:$G$15,'Project labour content'!$G$1,FALSE),VLOOKUP($A155,'Project labour content'!$A$7:$D$255,'Project labour content'!$D$1,FALSE))*LabEsc26*1</f>
        <v>1.0074593853003944</v>
      </c>
      <c r="BY155" s="249">
        <f>1+IF(ISNA(VLOOKUP($A155,'Project labour content'!$A$7:$D$255,'Project labour content'!$D$1,FALSE)),VLOOKUP($D155,'Project labour content'!$F$6:$G$15,'Project labour content'!$G$1,FALSE),VLOOKUP($A155,'Project labour content'!$A$7:$D$255,'Project labour content'!$D$1,FALSE))*LabEsc27*1</f>
        <v>1.0085991275559085</v>
      </c>
      <c r="BZ155" s="249">
        <f>1+IF(ISNA(VLOOKUP($A155,'Project labour content'!$A$7:$D$255,'Project labour content'!$D$1,FALSE)),VLOOKUP($D155,'Project labour content'!$F$6:$G$15,'Project labour content'!$G$1,FALSE),VLOOKUP($A155,'Project labour content'!$A$7:$D$255,'Project labour content'!$D$1,FALSE))*LabEsc28*1</f>
        <v>1.0094573534743105</v>
      </c>
      <c r="CA155" s="249">
        <f>1+IF(ISNA(VLOOKUP($A155,'Project labour content'!$A$7:$D$255,'Project labour content'!$D$1,FALSE)),VLOOKUP($D155,'Project labour content'!$F$6:$G$15,'Project labour content'!$G$1,FALSE),VLOOKUP($A155,'Project labour content'!$A$7:$D$255,'Project labour content'!$D$1,FALSE))*LabEsc29*1</f>
        <v>1.0108346344281622</v>
      </c>
      <c r="CB155" s="250" t="str">
        <f>IF(ISNA(VLOOKUP($A155,'Project labour content'!$A$7:$D$255,'Project labour content'!$D$1,FALSE)),"Category","Project")</f>
        <v>Project</v>
      </c>
      <c r="CD155" s="247" t="str">
        <f t="shared" si="47"/>
        <v>12115</v>
      </c>
    </row>
    <row r="156" spans="1:82" x14ac:dyDescent="0.15">
      <c r="A156" s="11" t="s">
        <v>232</v>
      </c>
      <c r="B156" s="11" t="str">
        <f>VLOOKUP($A156,'Incurred Real 2022$'!$A$25:$AC$426,'Incurred Real 2022$'!B$1,FALSE)</f>
        <v>Generator Replacement 300 Pirie St 2021-22</v>
      </c>
      <c r="C156" s="11" t="str">
        <f>VLOOKUP($A156,'Incurred Real 2022$'!$A$25:$AC$426,'Incurred Real 2022$'!C$1,FALSE)</f>
        <v>ExAnte</v>
      </c>
      <c r="D156" s="11" t="str">
        <f>VLOOKUP($A156,'Incurred Real 2022$'!$A$25:$AC$426,'Incurred Real 2022$'!D$1,FALSE)</f>
        <v>Facilities</v>
      </c>
      <c r="E156" s="11" t="str">
        <f>VLOOKUP($A156,'Incurred Real 2022$'!$A$25:$AC$426,'Incurred Real 2022$'!E$1,FALSE)</f>
        <v>Active</v>
      </c>
      <c r="F156" s="105" t="str">
        <f>IF(VLOOKUP($A156,'Incurred Real 2022$'!$A$25:$AC$426,'Incurred Real 2022$'!F$1,FALSE)=0,"",VLOOKUP($A156,'Incurred Real 2022$'!$A$25:$AC$426,'Incurred Real 2022$'!F$1,FALSE))</f>
        <v/>
      </c>
      <c r="G156" s="105" t="str">
        <f>IF(VLOOKUP($A156,'Incurred Real 2022$'!$A$25:$AC$426,'Incurred Real 2022$'!G$1,FALSE)=0,"",VLOOKUP($A156,'Incurred Real 2022$'!$A$25:$AC$426,'Incurred Real 2022$'!G$1,FALSE))</f>
        <v/>
      </c>
      <c r="H156" s="105" t="str">
        <f>IF(VLOOKUP($A156,'Incurred Real 2022$'!$A$25:$AC$426,'Incurred Real 2022$'!H$1,FALSE)=0,"",VLOOKUP($A156,'Incurred Real 2022$'!$A$25:$AC$426,'Incurred Real 2022$'!H$1,FALSE))</f>
        <v/>
      </c>
      <c r="I156" s="105" t="str">
        <f>IF(VLOOKUP($A156,'Incurred Real 2022$'!$A$25:$AC$426,'Incurred Real 2022$'!I$1,FALSE)=0,"",VLOOKUP($A156,'Incurred Real 2022$'!$A$25:$AC$426,'Incurred Real 2022$'!I$1,FALSE))</f>
        <v/>
      </c>
      <c r="J156" s="105" t="str">
        <f>IF(VLOOKUP($A156,'Incurred Real 2022$'!$A$25:$AC$426,'Incurred Real 2022$'!J$1,FALSE)=0,"",VLOOKUP($A156,'Incurred Real 2022$'!$A$25:$AC$426,'Incurred Real 2022$'!J$1,FALSE))</f>
        <v/>
      </c>
      <c r="K156" s="105" t="str">
        <f>IF(VLOOKUP($A156,'Incurred Real 2022$'!$A$25:$AC$426,'Incurred Real 2022$'!K$1,FALSE)=0,"",VLOOKUP($A156,'Incurred Real 2022$'!$A$25:$AC$426,'Incurred Real 2022$'!K$1,FALSE))</f>
        <v/>
      </c>
      <c r="L156" s="105" t="str">
        <f>IF(VLOOKUP($A156,'Incurred Real 2022$'!$A$25:$AC$426,'Incurred Real 2022$'!L$1,FALSE)=0,"",VLOOKUP($A156,'Incurred Real 2022$'!$A$25:$AC$426,'Incurred Real 2022$'!L$1,FALSE))</f>
        <v/>
      </c>
      <c r="M156" s="105" t="str">
        <f>IF(VLOOKUP($A156,'Incurred Real 2022$'!$A$25:$AC$426,'Incurred Real 2022$'!M$1,FALSE)=0,"",VLOOKUP($A156,'Incurred Real 2022$'!$A$25:$AC$426,'Incurred Real 2022$'!M$1,FALSE))</f>
        <v/>
      </c>
      <c r="N156" s="105" t="str">
        <f>IF(VLOOKUP($A156,'Incurred Real 2022$'!$A$25:$AC$426,'Incurred Real 2022$'!N$1,FALSE)=0,"",VLOOKUP($A156,'Incurred Real 2022$'!$A$25:$AC$426,'Incurred Real 2022$'!N$1,FALSE))</f>
        <v/>
      </c>
      <c r="O156" s="105" t="str">
        <f>IF(VLOOKUP($A156,'Incurred Real 2022$'!$A$25:$AC$426,'Incurred Real 2022$'!O$1,FALSE)=0,"",VLOOKUP($A156,'Incurred Real 2022$'!$A$25:$AC$426,'Incurred Real 2022$'!O$1,FALSE))</f>
        <v/>
      </c>
      <c r="P156" s="105" t="str">
        <f>IF(VLOOKUP($A156,'Incurred Real 2022$'!$A$25:$AC$426,'Incurred Real 2022$'!P$1,FALSE)=0,"",VLOOKUP($A156,'Incurred Real 2022$'!$A$25:$AC$426,'Incurred Real 2022$'!P$1,FALSE))</f>
        <v/>
      </c>
      <c r="Q156" s="105" t="str">
        <f>IF(VLOOKUP($A156,'Incurred Real 2022$'!$A$25:$AC$426,'Incurred Real 2022$'!Q$1,FALSE)=0,"",VLOOKUP($A156,'Incurred Real 2022$'!$A$25:$AC$426,'Incurred Real 2022$'!Q$1,FALSE))</f>
        <v/>
      </c>
      <c r="R156" s="105" t="str">
        <f>IF(VLOOKUP($A156,'Incurred Real 2022$'!$A$25:$AC$426,'Incurred Real 2022$'!R$1,FALSE)=0,"",VLOOKUP($A156,'Incurred Real 2022$'!$A$25:$AC$426,'Incurred Real 2022$'!R$1,FALSE))</f>
        <v/>
      </c>
      <c r="S156" s="105" t="str">
        <f>IF(VLOOKUP($A156,'Incurred Real 2022$'!$A$25:$AC$426,'Incurred Real 2022$'!S$1,FALSE)=0,"",VLOOKUP($A156,'Incurred Real 2022$'!$A$25:$AC$426,'Incurred Real 2022$'!S$1,FALSE))</f>
        <v/>
      </c>
      <c r="T156" s="105" t="str">
        <f>IF(VLOOKUP($A156,'Incurred Real 2022$'!$A$25:$AC$426,'Incurred Real 2022$'!T$1,FALSE)=0,"",VLOOKUP($A156,'Incurred Real 2022$'!$A$25:$AC$426,'Incurred Real 2022$'!T$1,FALSE))</f>
        <v/>
      </c>
      <c r="U156" s="105" t="str">
        <f>IF(VLOOKUP($A156,'Incurred Real 2022$'!$A$25:$AC$426,'Incurred Real 2022$'!U$1,FALSE)=0,"",VLOOKUP($A156,'Incurred Real 2022$'!$A$25:$AC$426,'Incurred Real 2022$'!U$1,FALSE))</f>
        <v/>
      </c>
      <c r="V156" s="13">
        <f>IF(ISTEXT(VLOOKUP($A156,'Incurred Real 2022$'!$A$25:$AC$426,'Incurred Real 2022$'!V$1,FALSE)),"",(VLOOKUP($A156,'Incurred Real 2022$'!$A$25:$AC$426,'Incurred Real 2022$'!V$1,FALSE))*BT156*Incurred_Nominal!V$15)</f>
        <v>97837.445551049983</v>
      </c>
      <c r="W156" s="13">
        <f>IF(ISTEXT(VLOOKUP($A156,'Incurred Real 2022$'!$A$25:$AC$426,'Incurred Real 2022$'!W$1,FALSE)),"",(VLOOKUP($A156,'Incurred Real 2022$'!$A$25:$AC$426,'Incurred Real 2022$'!W$1,FALSE))*BU156*Incurred_Nominal!W$15)</f>
        <v>257480.96427488449</v>
      </c>
      <c r="X156" s="13" t="str">
        <f>IF(ISTEXT(VLOOKUP($A156,'Incurred Real 2022$'!$A$25:$AC$426,'Incurred Real 2022$'!X$1,FALSE)),"",(VLOOKUP($A156,'Incurred Real 2022$'!$A$25:$AC$426,'Incurred Real 2022$'!X$1,FALSE))*BV156*Incurred_Nominal!X$15)</f>
        <v/>
      </c>
      <c r="Y156" s="13" t="str">
        <f>IF(ISTEXT(VLOOKUP($A156,'Incurred Real 2022$'!$A$25:$AC$426,'Incurred Real 2022$'!Y$1,FALSE)),"",(VLOOKUP($A156,'Incurred Real 2022$'!$A$25:$AC$426,'Incurred Real 2022$'!Y$1,FALSE))*BW156*Incurred_Nominal!Y$15)</f>
        <v/>
      </c>
      <c r="Z156" s="13" t="str">
        <f>IF(ISTEXT(VLOOKUP($A156,'Incurred Real 2022$'!$A$25:$AC$426,'Incurred Real 2022$'!Z$1,FALSE)),"",(VLOOKUP($A156,'Incurred Real 2022$'!$A$25:$AC$426,'Incurred Real 2022$'!Z$1,FALSE))*BX156*Incurred_Nominal!Z$15)</f>
        <v/>
      </c>
      <c r="AA156" s="13" t="str">
        <f>IF(ISTEXT(VLOOKUP($A156,'Incurred Real 2022$'!$A$25:$AC$426,'Incurred Real 2022$'!AA$1,FALSE)),"",(VLOOKUP($A156,'Incurred Real 2022$'!$A$25:$AC$426,'Incurred Real 2022$'!AA$1,FALSE))*BY156*Incurred_Nominal!AA$15)</f>
        <v/>
      </c>
      <c r="AB156" s="13" t="str">
        <f>IF(ISTEXT(VLOOKUP($A156,'Incurred Real 2022$'!$A$25:$AC$426,'Incurred Real 2022$'!AB$1,FALSE)),"",(VLOOKUP($A156,'Incurred Real 2022$'!$A$25:$AC$426,'Incurred Real 2022$'!AB$1,FALSE))*BZ156*Incurred_Nominal!AB$15)</f>
        <v/>
      </c>
      <c r="AC156" s="13" t="str">
        <f>IF(ISTEXT(VLOOKUP($A156,'Incurred Real 2022$'!$A$25:$AC$426,'Incurred Real 2022$'!AC$1,FALSE)),"",(VLOOKUP($A156,'Incurred Real 2022$'!$A$25:$AC$426,'Incurred Real 2022$'!AC$1,FALSE))*CA156*Incurred_Nominal!AC$15)</f>
        <v/>
      </c>
      <c r="AD156" s="232">
        <f t="shared" si="41"/>
        <v>355318.40982593445</v>
      </c>
      <c r="AE156" s="232">
        <f t="shared" si="42"/>
        <v>355318.40982593445</v>
      </c>
      <c r="AF156" s="239">
        <f t="shared" si="43"/>
        <v>402751.76620786439</v>
      </c>
      <c r="AG156" s="237">
        <f t="shared" si="44"/>
        <v>357715.42724193522</v>
      </c>
      <c r="AH156" s="240">
        <f t="shared" si="48"/>
        <v>1.1258999068426243</v>
      </c>
      <c r="AI156" s="234">
        <f>VLOOKUP($A156,Incurred_Real!$A$25:$AP$479,Incurred_Real!AI$1,FALSE)</f>
        <v>2023</v>
      </c>
      <c r="AJ156" s="235">
        <f>VLOOKUP($A156,Incurred_Real!$A$25:$AP$479,Incurred_Real!AJ$1,FALSE)</f>
        <v>45064</v>
      </c>
      <c r="AK156" s="236">
        <f>VLOOKUP($A156,Incurred_Real!$A$25:$AP$479,Incurred_Real!AK$1,FALSE)</f>
        <v>2023</v>
      </c>
      <c r="AL156" s="235" t="str">
        <f>VLOOKUP($A156,Incurred_Real!$A$25:$AP$479,Incurred_Real!AL$1,FALSE)</f>
        <v/>
      </c>
      <c r="AM156" s="237">
        <f>IF(AL156="Commissioned Extra","",(IF((AD156)=0,0,SUMPRODUCT($F$17:$U$17,F156:U156))+VLOOKUP($A156,Incurred_Real!$A$25:$BS$376,Incurred_Real!$AO$1,FALSE)))</f>
        <v>361982.56136472279</v>
      </c>
      <c r="AN156" s="232" cm="1">
        <f t="array" ref="AN156">IF(ROUND(AE156,0)=0,0,LOOKUP(2,1/(F156:AC156&lt;&gt;""),F156:AC156))</f>
        <v>257480.96427488449</v>
      </c>
      <c r="AO156" s="232">
        <f t="shared" si="45"/>
        <v>355318.40982593445</v>
      </c>
      <c r="AP156" s="78"/>
      <c r="AQ156" s="20"/>
      <c r="AR156" s="245">
        <f>VLOOKUP($A156,Incurred_Real!$A$25:$CD$376,Incurred_Real!AR$1,FALSE)</f>
        <v>0</v>
      </c>
      <c r="AS156" s="246">
        <f>VLOOKUP($A156,Incurred_Real!$A$25:$CD$376,Incurred_Real!AS$1,FALSE)</f>
        <v>1</v>
      </c>
      <c r="AT156" s="246">
        <f>VLOOKUP($A156,Incurred_Real!$A$25:$CD$376,Incurred_Real!AT$1,FALSE)</f>
        <v>0</v>
      </c>
      <c r="AU156" s="246">
        <f>VLOOKUP($A156,Incurred_Real!$A$25:$CD$376,Incurred_Real!AU$1,FALSE)</f>
        <v>0</v>
      </c>
      <c r="AV156" s="246">
        <f>VLOOKUP($A156,Incurred_Real!$A$25:$CD$376,Incurred_Real!AV$1,FALSE)</f>
        <v>0</v>
      </c>
      <c r="AW156" s="246">
        <f>VLOOKUP($A156,Incurred_Real!$A$25:$CD$376,Incurred_Real!AW$1,FALSE)</f>
        <v>0</v>
      </c>
      <c r="AX156" s="246">
        <f>VLOOKUP($A156,Incurred_Real!$A$25:$CD$376,Incurred_Real!AX$1,FALSE)</f>
        <v>0</v>
      </c>
      <c r="AY156" s="246">
        <f>VLOOKUP($A156,Incurred_Real!$A$25:$CD$376,Incurred_Real!AY$1,FALSE)</f>
        <v>0</v>
      </c>
      <c r="AZ156" s="246">
        <f>VLOOKUP($A156,Incurred_Real!$A$25:$CD$376,Incurred_Real!AZ$1,FALSE)</f>
        <v>0</v>
      </c>
      <c r="BA156" s="246">
        <f>VLOOKUP($A156,Incurred_Real!$A$25:$CD$376,Incurred_Real!BA$1,FALSE)</f>
        <v>0</v>
      </c>
      <c r="BB156" s="246">
        <f>VLOOKUP($A156,Incurred_Real!$A$25:$CD$376,Incurred_Real!BB$1,FALSE)</f>
        <v>0</v>
      </c>
      <c r="BC156" s="246">
        <f>VLOOKUP($A156,Incurred_Real!$A$25:$CD$376,Incurred_Real!BC$1,FALSE)</f>
        <v>0</v>
      </c>
      <c r="BD156" s="246">
        <f>VLOOKUP($A156,Incurred_Real!$A$25:$CD$376,Incurred_Real!BD$1,FALSE)</f>
        <v>0</v>
      </c>
      <c r="BE156" s="246">
        <f>VLOOKUP($A156,Incurred_Real!$A$25:$CD$376,Incurred_Real!BE$1,FALSE)</f>
        <v>0</v>
      </c>
      <c r="BF156" s="246">
        <f>VLOOKUP($A156,Incurred_Real!$A$25:$CD$376,Incurred_Real!BF$1,FALSE)</f>
        <v>0</v>
      </c>
      <c r="BG156" s="246">
        <f>VLOOKUP($A156,Incurred_Real!$A$25:$CD$376,Incurred_Real!BG$1,FALSE)</f>
        <v>0</v>
      </c>
      <c r="BH156" s="246">
        <f>VLOOKUP($A156,Incurred_Real!$A$25:$CD$376,Incurred_Real!BH$1,FALSE)</f>
        <v>0</v>
      </c>
      <c r="BI156" s="246">
        <f>VLOOKUP($A156,Incurred_Real!$A$25:$CD$376,Incurred_Real!BI$1,FALSE)</f>
        <v>0</v>
      </c>
      <c r="BJ156" s="246">
        <f>VLOOKUP($A156,Incurred_Real!$A$25:$CD$376,Incurred_Real!BJ$1,FALSE)</f>
        <v>0</v>
      </c>
      <c r="BK156" s="246">
        <f>VLOOKUP($A156,Incurred_Real!$A$25:$CD$376,Incurred_Real!BK$1,FALSE)</f>
        <v>0</v>
      </c>
      <c r="BL156" s="246">
        <f>VLOOKUP($A156,Incurred_Real!$A$25:$CD$376,Incurred_Real!BL$1,FALSE)</f>
        <v>0</v>
      </c>
      <c r="BM156" s="246">
        <f>VLOOKUP($A156,Incurred_Real!$A$25:$CD$376,Incurred_Real!BM$1,FALSE)</f>
        <v>0</v>
      </c>
      <c r="BN156" s="246">
        <f>VLOOKUP($A156,Incurred_Real!$A$25:$CD$376,Incurred_Real!BN$1,FALSE)</f>
        <v>0</v>
      </c>
      <c r="BO156" s="246">
        <f>VLOOKUP($A156,Incurred_Real!$A$25:$CD$376,Incurred_Real!BO$1,FALSE)</f>
        <v>0</v>
      </c>
      <c r="BP156" s="246">
        <f>VLOOKUP($A156,Incurred_Real!$A$25:$CD$376,Incurred_Real!BP$1,FALSE)</f>
        <v>0</v>
      </c>
      <c r="BQ156" s="246">
        <f>VLOOKUP($A156,Incurred_Real!$A$25:$CD$376,Incurred_Real!BQ$1,FALSE)</f>
        <v>0</v>
      </c>
      <c r="BR156" s="246">
        <f>VLOOKUP($A156,Incurred_Real!$A$25:$CD$376,Incurred_Real!BR$1,FALSE)</f>
        <v>0</v>
      </c>
      <c r="BS156" s="254">
        <f t="shared" si="46"/>
        <v>1</v>
      </c>
      <c r="BT156" s="249">
        <f>1+IF(ISNA(VLOOKUP($A156,'Project labour content'!$A$7:$D$255,'Project labour content'!$D$1,FALSE)),VLOOKUP($D156,'Project labour content'!$F$6:$G$15,'Project labour content'!$G$1,FALSE),VLOOKUP($A156,'Project labour content'!$A$7:$D$255,'Project labour content'!$D$1,FALSE))*LabEsc22*1</f>
        <v>1.0010137254426279</v>
      </c>
      <c r="BU156" s="249">
        <f>1+IF(ISNA(VLOOKUP($A156,'Project labour content'!$A$7:$D$255,'Project labour content'!$D$1,FALSE)),VLOOKUP($D156,'Project labour content'!$F$6:$G$15,'Project labour content'!$G$1,FALSE),VLOOKUP($A156,'Project labour content'!$A$7:$D$255,'Project labour content'!$D$1,FALSE))*LabEsc23*1</f>
        <v>1.0020323167673806</v>
      </c>
      <c r="BV156" s="249">
        <f>1+IF(ISNA(VLOOKUP($A156,'Project labour content'!$A$7:$D$255,'Project labour content'!$D$1,FALSE)),VLOOKUP($D156,'Project labour content'!$F$6:$G$15,'Project labour content'!$G$1,FALSE),VLOOKUP($A156,'Project labour content'!$A$7:$D$255,'Project labour content'!$D$1,FALSE))*LabEsc24*1</f>
        <v>1.0029918297952976</v>
      </c>
      <c r="BW156" s="249">
        <f>1+IF(ISNA(VLOOKUP($A156,'Project labour content'!$A$7:$D$255,'Project labour content'!$D$1,FALSE)),VLOOKUP($D156,'Project labour content'!$F$6:$G$15,'Project labour content'!$G$1,FALSE),VLOOKUP($A156,'Project labour content'!$A$7:$D$255,'Project labour content'!$D$1,FALSE))*LabEsc25*1</f>
        <v>1.0042769375773544</v>
      </c>
      <c r="BX156" s="249">
        <f>1+IF(ISNA(VLOOKUP($A156,'Project labour content'!$A$7:$D$255,'Project labour content'!$D$1,FALSE)),VLOOKUP($D156,'Project labour content'!$F$6:$G$15,'Project labour content'!$G$1,FALSE),VLOOKUP($A156,'Project labour content'!$A$7:$D$255,'Project labour content'!$D$1,FALSE))*LabEsc26*1</f>
        <v>1.0056774908751658</v>
      </c>
      <c r="BY156" s="249">
        <f>1+IF(ISNA(VLOOKUP($A156,'Project labour content'!$A$7:$D$255,'Project labour content'!$D$1,FALSE)),VLOOKUP($D156,'Project labour content'!$F$6:$G$15,'Project labour content'!$G$1,FALSE),VLOOKUP($A156,'Project labour content'!$A$7:$D$255,'Project labour content'!$D$1,FALSE))*LabEsc27*1</f>
        <v>1.0065449720408566</v>
      </c>
      <c r="BZ156" s="249">
        <f>1+IF(ISNA(VLOOKUP($A156,'Project labour content'!$A$7:$D$255,'Project labour content'!$D$1,FALSE)),VLOOKUP($D156,'Project labour content'!$F$6:$G$15,'Project labour content'!$G$1,FALSE),VLOOKUP($A156,'Project labour content'!$A$7:$D$255,'Project labour content'!$D$1,FALSE))*LabEsc28*1</f>
        <v>1.0071981853586216</v>
      </c>
      <c r="CA156" s="249">
        <f>1+IF(ISNA(VLOOKUP($A156,'Project labour content'!$A$7:$D$255,'Project labour content'!$D$1,FALSE)),VLOOKUP($D156,'Project labour content'!$F$6:$G$15,'Project labour content'!$G$1,FALSE),VLOOKUP($A156,'Project labour content'!$A$7:$D$255,'Project labour content'!$D$1,FALSE))*LabEsc29*1</f>
        <v>1.008246462090971</v>
      </c>
      <c r="CB156" s="250" t="str">
        <f>IF(ISNA(VLOOKUP($A156,'Project labour content'!$A$7:$D$255,'Project labour content'!$D$1,FALSE)),"Category","Project")</f>
        <v>Project</v>
      </c>
      <c r="CD156" s="247" t="str">
        <f t="shared" si="47"/>
        <v>12204</v>
      </c>
    </row>
    <row r="157" spans="1:82" x14ac:dyDescent="0.15">
      <c r="A157" s="11" t="s">
        <v>233</v>
      </c>
      <c r="B157" s="11" t="str">
        <f>VLOOKUP($A157,'Incurred Real 2022$'!$A$25:$AC$426,'Incurred Real 2022$'!B$1,FALSE)</f>
        <v>Furniture and Gen Bldg Upgrades 2021-22</v>
      </c>
      <c r="C157" s="11" t="str">
        <f>VLOOKUP($A157,'Incurred Real 2022$'!$A$25:$AC$426,'Incurred Real 2022$'!C$1,FALSE)</f>
        <v>ExAnte</v>
      </c>
      <c r="D157" s="11" t="str">
        <f>VLOOKUP($A157,'Incurred Real 2022$'!$A$25:$AC$426,'Incurred Real 2022$'!D$1,FALSE)</f>
        <v>Facilities</v>
      </c>
      <c r="E157" s="11" t="str">
        <f>VLOOKUP($A157,'Incurred Real 2022$'!$A$25:$AC$426,'Incurred Real 2022$'!E$1,FALSE)</f>
        <v>Active</v>
      </c>
      <c r="F157" s="105" t="str">
        <f>IF(VLOOKUP($A157,'Incurred Real 2022$'!$A$25:$AC$426,'Incurred Real 2022$'!F$1,FALSE)=0,"",VLOOKUP($A157,'Incurred Real 2022$'!$A$25:$AC$426,'Incurred Real 2022$'!F$1,FALSE))</f>
        <v/>
      </c>
      <c r="G157" s="105" t="str">
        <f>IF(VLOOKUP($A157,'Incurred Real 2022$'!$A$25:$AC$426,'Incurred Real 2022$'!G$1,FALSE)=0,"",VLOOKUP($A157,'Incurred Real 2022$'!$A$25:$AC$426,'Incurred Real 2022$'!G$1,FALSE))</f>
        <v/>
      </c>
      <c r="H157" s="105" t="str">
        <f>IF(VLOOKUP($A157,'Incurred Real 2022$'!$A$25:$AC$426,'Incurred Real 2022$'!H$1,FALSE)=0,"",VLOOKUP($A157,'Incurred Real 2022$'!$A$25:$AC$426,'Incurred Real 2022$'!H$1,FALSE))</f>
        <v/>
      </c>
      <c r="I157" s="105" t="str">
        <f>IF(VLOOKUP($A157,'Incurred Real 2022$'!$A$25:$AC$426,'Incurred Real 2022$'!I$1,FALSE)=0,"",VLOOKUP($A157,'Incurred Real 2022$'!$A$25:$AC$426,'Incurred Real 2022$'!I$1,FALSE))</f>
        <v/>
      </c>
      <c r="J157" s="105" t="str">
        <f>IF(VLOOKUP($A157,'Incurred Real 2022$'!$A$25:$AC$426,'Incurred Real 2022$'!J$1,FALSE)=0,"",VLOOKUP($A157,'Incurred Real 2022$'!$A$25:$AC$426,'Incurred Real 2022$'!J$1,FALSE))</f>
        <v/>
      </c>
      <c r="K157" s="105" t="str">
        <f>IF(VLOOKUP($A157,'Incurred Real 2022$'!$A$25:$AC$426,'Incurred Real 2022$'!K$1,FALSE)=0,"",VLOOKUP($A157,'Incurred Real 2022$'!$A$25:$AC$426,'Incurred Real 2022$'!K$1,FALSE))</f>
        <v/>
      </c>
      <c r="L157" s="105" t="str">
        <f>IF(VLOOKUP($A157,'Incurred Real 2022$'!$A$25:$AC$426,'Incurred Real 2022$'!L$1,FALSE)=0,"",VLOOKUP($A157,'Incurred Real 2022$'!$A$25:$AC$426,'Incurred Real 2022$'!L$1,FALSE))</f>
        <v/>
      </c>
      <c r="M157" s="105" t="str">
        <f>IF(VLOOKUP($A157,'Incurred Real 2022$'!$A$25:$AC$426,'Incurred Real 2022$'!M$1,FALSE)=0,"",VLOOKUP($A157,'Incurred Real 2022$'!$A$25:$AC$426,'Incurred Real 2022$'!M$1,FALSE))</f>
        <v/>
      </c>
      <c r="N157" s="105" t="str">
        <f>IF(VLOOKUP($A157,'Incurred Real 2022$'!$A$25:$AC$426,'Incurred Real 2022$'!N$1,FALSE)=0,"",VLOOKUP($A157,'Incurred Real 2022$'!$A$25:$AC$426,'Incurred Real 2022$'!N$1,FALSE))</f>
        <v/>
      </c>
      <c r="O157" s="105" t="str">
        <f>IF(VLOOKUP($A157,'Incurred Real 2022$'!$A$25:$AC$426,'Incurred Real 2022$'!O$1,FALSE)=0,"",VLOOKUP($A157,'Incurred Real 2022$'!$A$25:$AC$426,'Incurred Real 2022$'!O$1,FALSE))</f>
        <v/>
      </c>
      <c r="P157" s="105" t="str">
        <f>IF(VLOOKUP($A157,'Incurred Real 2022$'!$A$25:$AC$426,'Incurred Real 2022$'!P$1,FALSE)=0,"",VLOOKUP($A157,'Incurred Real 2022$'!$A$25:$AC$426,'Incurred Real 2022$'!P$1,FALSE))</f>
        <v/>
      </c>
      <c r="Q157" s="105" t="str">
        <f>IF(VLOOKUP($A157,'Incurred Real 2022$'!$A$25:$AC$426,'Incurred Real 2022$'!Q$1,FALSE)=0,"",VLOOKUP($A157,'Incurred Real 2022$'!$A$25:$AC$426,'Incurred Real 2022$'!Q$1,FALSE))</f>
        <v/>
      </c>
      <c r="R157" s="105" t="str">
        <f>IF(VLOOKUP($A157,'Incurred Real 2022$'!$A$25:$AC$426,'Incurred Real 2022$'!R$1,FALSE)=0,"",VLOOKUP($A157,'Incurred Real 2022$'!$A$25:$AC$426,'Incurred Real 2022$'!R$1,FALSE))</f>
        <v/>
      </c>
      <c r="S157" s="105" t="str">
        <f>IF(VLOOKUP($A157,'Incurred Real 2022$'!$A$25:$AC$426,'Incurred Real 2022$'!S$1,FALSE)=0,"",VLOOKUP($A157,'Incurred Real 2022$'!$A$25:$AC$426,'Incurred Real 2022$'!S$1,FALSE))</f>
        <v/>
      </c>
      <c r="T157" s="105" t="str">
        <f>IF(VLOOKUP($A157,'Incurred Real 2022$'!$A$25:$AC$426,'Incurred Real 2022$'!T$1,FALSE)=0,"",VLOOKUP($A157,'Incurred Real 2022$'!$A$25:$AC$426,'Incurred Real 2022$'!T$1,FALSE))</f>
        <v/>
      </c>
      <c r="U157" s="105" t="str">
        <f>IF(VLOOKUP($A157,'Incurred Real 2022$'!$A$25:$AC$426,'Incurred Real 2022$'!U$1,FALSE)=0,"",VLOOKUP($A157,'Incurred Real 2022$'!$A$25:$AC$426,'Incurred Real 2022$'!U$1,FALSE))</f>
        <v/>
      </c>
      <c r="V157" s="13">
        <f>IF(ISTEXT(VLOOKUP($A157,'Incurred Real 2022$'!$A$25:$AC$426,'Incurred Real 2022$'!V$1,FALSE)),"",(VLOOKUP($A157,'Incurred Real 2022$'!$A$25:$AC$426,'Incurred Real 2022$'!V$1,FALSE))*BT157*Incurred_Nominal!V$15)</f>
        <v>369509.27225403913</v>
      </c>
      <c r="W157" s="13">
        <f>IF(ISTEXT(VLOOKUP($A157,'Incurred Real 2022$'!$A$25:$AC$426,'Incurred Real 2022$'!W$1,FALSE)),"",(VLOOKUP($A157,'Incurred Real 2022$'!$A$25:$AC$426,'Incurred Real 2022$'!W$1,FALSE))*BU157*Incurred_Nominal!W$15)</f>
        <v>866.56369630456629</v>
      </c>
      <c r="X157" s="13" t="str">
        <f>IF(ISTEXT(VLOOKUP($A157,'Incurred Real 2022$'!$A$25:$AC$426,'Incurred Real 2022$'!X$1,FALSE)),"",(VLOOKUP($A157,'Incurred Real 2022$'!$A$25:$AC$426,'Incurred Real 2022$'!X$1,FALSE))*BV157*Incurred_Nominal!X$15)</f>
        <v/>
      </c>
      <c r="Y157" s="13" t="str">
        <f>IF(ISTEXT(VLOOKUP($A157,'Incurred Real 2022$'!$A$25:$AC$426,'Incurred Real 2022$'!Y$1,FALSE)),"",(VLOOKUP($A157,'Incurred Real 2022$'!$A$25:$AC$426,'Incurred Real 2022$'!Y$1,FALSE))*BW157*Incurred_Nominal!Y$15)</f>
        <v/>
      </c>
      <c r="Z157" s="13" t="str">
        <f>IF(ISTEXT(VLOOKUP($A157,'Incurred Real 2022$'!$A$25:$AC$426,'Incurred Real 2022$'!Z$1,FALSE)),"",(VLOOKUP($A157,'Incurred Real 2022$'!$A$25:$AC$426,'Incurred Real 2022$'!Z$1,FALSE))*BX157*Incurred_Nominal!Z$15)</f>
        <v/>
      </c>
      <c r="AA157" s="13" t="str">
        <f>IF(ISTEXT(VLOOKUP($A157,'Incurred Real 2022$'!$A$25:$AC$426,'Incurred Real 2022$'!AA$1,FALSE)),"",(VLOOKUP($A157,'Incurred Real 2022$'!$A$25:$AC$426,'Incurred Real 2022$'!AA$1,FALSE))*BY157*Incurred_Nominal!AA$15)</f>
        <v/>
      </c>
      <c r="AB157" s="13" t="str">
        <f>IF(ISTEXT(VLOOKUP($A157,'Incurred Real 2022$'!$A$25:$AC$426,'Incurred Real 2022$'!AB$1,FALSE)),"",(VLOOKUP($A157,'Incurred Real 2022$'!$A$25:$AC$426,'Incurred Real 2022$'!AB$1,FALSE))*BZ157*Incurred_Nominal!AB$15)</f>
        <v/>
      </c>
      <c r="AC157" s="13" t="str">
        <f>IF(ISTEXT(VLOOKUP($A157,'Incurred Real 2022$'!$A$25:$AC$426,'Incurred Real 2022$'!AC$1,FALSE)),"",(VLOOKUP($A157,'Incurred Real 2022$'!$A$25:$AC$426,'Incurred Real 2022$'!AC$1,FALSE))*CA157*Incurred_Nominal!AC$15)</f>
        <v/>
      </c>
      <c r="AD157" s="232">
        <f t="shared" si="41"/>
        <v>370375.8359503437</v>
      </c>
      <c r="AE157" s="232">
        <f t="shared" si="42"/>
        <v>370375.8359503437</v>
      </c>
      <c r="AF157" s="239">
        <f t="shared" si="43"/>
        <v>427198.86534585455</v>
      </c>
      <c r="AG157" s="237">
        <f t="shared" si="44"/>
        <v>379428.81312056759</v>
      </c>
      <c r="AH157" s="240">
        <f t="shared" si="48"/>
        <v>1.1258999068426243</v>
      </c>
      <c r="AI157" s="234">
        <f>VLOOKUP($A157,Incurred_Real!$A$25:$AP$479,Incurred_Real!AI$1,FALSE)</f>
        <v>2023</v>
      </c>
      <c r="AJ157" s="235">
        <f>VLOOKUP($A157,Incurred_Real!$A$25:$AP$479,Incurred_Real!AJ$1,FALSE)</f>
        <v>44770</v>
      </c>
      <c r="AK157" s="236">
        <f>VLOOKUP($A157,Incurred_Real!$A$25:$AP$479,Incurred_Real!AK$1,FALSE)</f>
        <v>2023</v>
      </c>
      <c r="AL157" s="235" t="str">
        <f>VLOOKUP($A157,Incurred_Real!$A$25:$AP$479,Incurred_Real!AL$1,FALSE)</f>
        <v/>
      </c>
      <c r="AM157" s="237">
        <f>IF(AL157="Commissioned Extra","",(IF((AD157)=0,0,SUMPRODUCT($F$17:$U$17,F157:U157))+VLOOKUP($A157,Incurred_Real!$A$25:$BS$376,Incurred_Real!$AO$1,FALSE)))</f>
        <v>383954.96299371962</v>
      </c>
      <c r="AN157" s="232" cm="1">
        <f t="array" ref="AN157">IF(ROUND(AE157,0)=0,0,LOOKUP(2,1/(F157:AC157&lt;&gt;""),F157:AC157))</f>
        <v>866.56369630456629</v>
      </c>
      <c r="AO157" s="232">
        <f t="shared" si="45"/>
        <v>370375.8359503437</v>
      </c>
      <c r="AP157" s="78"/>
      <c r="AQ157" s="20"/>
      <c r="AR157" s="245">
        <f>VLOOKUP($A157,Incurred_Real!$A$25:$CD$376,Incurred_Real!AR$1,FALSE)</f>
        <v>0</v>
      </c>
      <c r="AS157" s="246">
        <f>VLOOKUP($A157,Incurred_Real!$A$25:$CD$376,Incurred_Real!AS$1,FALSE)</f>
        <v>0.76171875000000011</v>
      </c>
      <c r="AT157" s="246">
        <f>VLOOKUP($A157,Incurred_Real!$A$25:$CD$376,Incurred_Real!AT$1,FALSE)</f>
        <v>0</v>
      </c>
      <c r="AU157" s="246">
        <f>VLOOKUP($A157,Incurred_Real!$A$25:$CD$376,Incurred_Real!AU$1,FALSE)</f>
        <v>0</v>
      </c>
      <c r="AV157" s="246">
        <f>VLOOKUP($A157,Incurred_Real!$A$25:$CD$376,Incurred_Real!AV$1,FALSE)</f>
        <v>0</v>
      </c>
      <c r="AW157" s="246">
        <f>VLOOKUP($A157,Incurred_Real!$A$25:$CD$376,Incurred_Real!AW$1,FALSE)</f>
        <v>0</v>
      </c>
      <c r="AX157" s="246">
        <f>VLOOKUP($A157,Incurred_Real!$A$25:$CD$376,Incurred_Real!AX$1,FALSE)</f>
        <v>0</v>
      </c>
      <c r="AY157" s="246">
        <f>VLOOKUP($A157,Incurred_Real!$A$25:$CD$376,Incurred_Real!AY$1,FALSE)</f>
        <v>0</v>
      </c>
      <c r="AZ157" s="246">
        <f>VLOOKUP($A157,Incurred_Real!$A$25:$CD$376,Incurred_Real!AZ$1,FALSE)</f>
        <v>0.23828125</v>
      </c>
      <c r="BA157" s="246">
        <f>VLOOKUP($A157,Incurred_Real!$A$25:$CD$376,Incurred_Real!BA$1,FALSE)</f>
        <v>0</v>
      </c>
      <c r="BB157" s="246">
        <f>VLOOKUP($A157,Incurred_Real!$A$25:$CD$376,Incurred_Real!BB$1,FALSE)</f>
        <v>0</v>
      </c>
      <c r="BC157" s="246">
        <f>VLOOKUP($A157,Incurred_Real!$A$25:$CD$376,Incurred_Real!BC$1,FALSE)</f>
        <v>0</v>
      </c>
      <c r="BD157" s="246">
        <f>VLOOKUP($A157,Incurred_Real!$A$25:$CD$376,Incurred_Real!BD$1,FALSE)</f>
        <v>0</v>
      </c>
      <c r="BE157" s="246">
        <f>VLOOKUP($A157,Incurred_Real!$A$25:$CD$376,Incurred_Real!BE$1,FALSE)</f>
        <v>0</v>
      </c>
      <c r="BF157" s="246">
        <f>VLOOKUP($A157,Incurred_Real!$A$25:$CD$376,Incurred_Real!BF$1,FALSE)</f>
        <v>0</v>
      </c>
      <c r="BG157" s="246">
        <f>VLOOKUP($A157,Incurred_Real!$A$25:$CD$376,Incurred_Real!BG$1,FALSE)</f>
        <v>0</v>
      </c>
      <c r="BH157" s="246">
        <f>VLOOKUP($A157,Incurred_Real!$A$25:$CD$376,Incurred_Real!BH$1,FALSE)</f>
        <v>0</v>
      </c>
      <c r="BI157" s="246">
        <f>VLOOKUP($A157,Incurred_Real!$A$25:$CD$376,Incurred_Real!BI$1,FALSE)</f>
        <v>0</v>
      </c>
      <c r="BJ157" s="246">
        <f>VLOOKUP($A157,Incurred_Real!$A$25:$CD$376,Incurred_Real!BJ$1,FALSE)</f>
        <v>0</v>
      </c>
      <c r="BK157" s="246">
        <f>VLOOKUP($A157,Incurred_Real!$A$25:$CD$376,Incurred_Real!BK$1,FALSE)</f>
        <v>0</v>
      </c>
      <c r="BL157" s="246">
        <f>VLOOKUP($A157,Incurred_Real!$A$25:$CD$376,Incurred_Real!BL$1,FALSE)</f>
        <v>0</v>
      </c>
      <c r="BM157" s="246">
        <f>VLOOKUP($A157,Incurred_Real!$A$25:$CD$376,Incurred_Real!BM$1,FALSE)</f>
        <v>0</v>
      </c>
      <c r="BN157" s="246">
        <f>VLOOKUP($A157,Incurred_Real!$A$25:$CD$376,Incurred_Real!BN$1,FALSE)</f>
        <v>0</v>
      </c>
      <c r="BO157" s="246">
        <f>VLOOKUP($A157,Incurred_Real!$A$25:$CD$376,Incurred_Real!BO$1,FALSE)</f>
        <v>0</v>
      </c>
      <c r="BP157" s="246">
        <f>VLOOKUP($A157,Incurred_Real!$A$25:$CD$376,Incurred_Real!BP$1,FALSE)</f>
        <v>0</v>
      </c>
      <c r="BQ157" s="246">
        <f>VLOOKUP($A157,Incurred_Real!$A$25:$CD$376,Incurred_Real!BQ$1,FALSE)</f>
        <v>0</v>
      </c>
      <c r="BR157" s="246">
        <f>VLOOKUP($A157,Incurred_Real!$A$25:$CD$376,Incurred_Real!BR$1,FALSE)</f>
        <v>0</v>
      </c>
      <c r="BS157" s="254">
        <f t="shared" si="46"/>
        <v>1</v>
      </c>
      <c r="BT157" s="249">
        <f>1+IF(ISNA(VLOOKUP($A157,'Project labour content'!$A$7:$D$255,'Project labour content'!$D$1,FALSE)),VLOOKUP($D157,'Project labour content'!$F$6:$G$15,'Project labour content'!$G$1,FALSE),VLOOKUP($A157,'Project labour content'!$A$7:$D$255,'Project labour content'!$D$1,FALSE))*LabEsc22*1</f>
        <v>1.0004660759034893</v>
      </c>
      <c r="BU157" s="249">
        <f>1+IF(ISNA(VLOOKUP($A157,'Project labour content'!$A$7:$D$255,'Project labour content'!$D$1,FALSE)),VLOOKUP($D157,'Project labour content'!$F$6:$G$15,'Project labour content'!$G$1,FALSE),VLOOKUP($A157,'Project labour content'!$A$7:$D$255,'Project labour content'!$D$1,FALSE))*LabEsc23*1</f>
        <v>1.0009343889713154</v>
      </c>
      <c r="BV157" s="249">
        <f>1+IF(ISNA(VLOOKUP($A157,'Project labour content'!$A$7:$D$255,'Project labour content'!$D$1,FALSE)),VLOOKUP($D157,'Project labour content'!$F$6:$G$15,'Project labour content'!$G$1,FALSE),VLOOKUP($A157,'Project labour content'!$A$7:$D$255,'Project labour content'!$D$1,FALSE))*LabEsc24*1</f>
        <v>1.0013755398812074</v>
      </c>
      <c r="BW157" s="249">
        <f>1+IF(ISNA(VLOOKUP($A157,'Project labour content'!$A$7:$D$255,'Project labour content'!$D$1,FALSE)),VLOOKUP($D157,'Project labour content'!$F$6:$G$15,'Project labour content'!$G$1,FALSE),VLOOKUP($A157,'Project labour content'!$A$7:$D$255,'Project labour content'!$D$1,FALSE))*LabEsc25*1</f>
        <v>1.0019663879998562</v>
      </c>
      <c r="BX157" s="249">
        <f>1+IF(ISNA(VLOOKUP($A157,'Project labour content'!$A$7:$D$255,'Project labour content'!$D$1,FALSE)),VLOOKUP($D157,'Project labour content'!$F$6:$G$15,'Project labour content'!$G$1,FALSE),VLOOKUP($A157,'Project labour content'!$A$7:$D$255,'Project labour content'!$D$1,FALSE))*LabEsc26*1</f>
        <v>1.0026103139744971</v>
      </c>
      <c r="BY157" s="249">
        <f>1+IF(ISNA(VLOOKUP($A157,'Project labour content'!$A$7:$D$255,'Project labour content'!$D$1,FALSE)),VLOOKUP($D157,'Project labour content'!$F$6:$G$15,'Project labour content'!$G$1,FALSE),VLOOKUP($A157,'Project labour content'!$A$7:$D$255,'Project labour content'!$D$1,FALSE))*LabEsc27*1</f>
        <v>1.003009151816636</v>
      </c>
      <c r="BZ157" s="249">
        <f>1+IF(ISNA(VLOOKUP($A157,'Project labour content'!$A$7:$D$255,'Project labour content'!$D$1,FALSE)),VLOOKUP($D157,'Project labour content'!$F$6:$G$15,'Project labour content'!$G$1,FALSE),VLOOKUP($A157,'Project labour content'!$A$7:$D$255,'Project labour content'!$D$1,FALSE))*LabEsc28*1</f>
        <v>1.0033094767117667</v>
      </c>
      <c r="CA157" s="249">
        <f>1+IF(ISNA(VLOOKUP($A157,'Project labour content'!$A$7:$D$255,'Project labour content'!$D$1,FALSE)),VLOOKUP($D157,'Project labour content'!$F$6:$G$15,'Project labour content'!$G$1,FALSE),VLOOKUP($A157,'Project labour content'!$A$7:$D$255,'Project labour content'!$D$1,FALSE))*LabEsc29*1</f>
        <v>1.0037914381034725</v>
      </c>
      <c r="CB157" s="250" t="str">
        <f>IF(ISNA(VLOOKUP($A157,'Project labour content'!$A$7:$D$255,'Project labour content'!$D$1,FALSE)),"Category","Project")</f>
        <v>Project</v>
      </c>
      <c r="CD157" s="247" t="str">
        <f t="shared" si="47"/>
        <v>12205</v>
      </c>
    </row>
    <row r="158" spans="1:82" x14ac:dyDescent="0.15">
      <c r="A158" s="11" t="s">
        <v>235</v>
      </c>
      <c r="B158" s="11" t="str">
        <f>VLOOKUP($A158,'Incurred Real 2022$'!$A$25:$AC$426,'Incurred Real 2022$'!B$1,FALSE)</f>
        <v>Vehicle Purchases 2021-22</v>
      </c>
      <c r="C158" s="11" t="str">
        <f>VLOOKUP($A158,'Incurred Real 2022$'!$A$25:$AC$426,'Incurred Real 2022$'!C$1,FALSE)</f>
        <v>ExAnte</v>
      </c>
      <c r="D158" s="11" t="str">
        <f>VLOOKUP($A158,'Incurred Real 2022$'!$A$25:$AC$426,'Incurred Real 2022$'!D$1,FALSE)</f>
        <v>Facilities</v>
      </c>
      <c r="E158" s="11" t="str">
        <f>VLOOKUP($A158,'Incurred Real 2022$'!$A$25:$AC$426,'Incurred Real 2022$'!E$1,FALSE)</f>
        <v>Active</v>
      </c>
      <c r="F158" s="105" t="str">
        <f>IF(VLOOKUP($A158,'Incurred Real 2022$'!$A$25:$AC$426,'Incurred Real 2022$'!F$1,FALSE)=0,"",VLOOKUP($A158,'Incurred Real 2022$'!$A$25:$AC$426,'Incurred Real 2022$'!F$1,FALSE))</f>
        <v/>
      </c>
      <c r="G158" s="105" t="str">
        <f>IF(VLOOKUP($A158,'Incurred Real 2022$'!$A$25:$AC$426,'Incurred Real 2022$'!G$1,FALSE)=0,"",VLOOKUP($A158,'Incurred Real 2022$'!$A$25:$AC$426,'Incurred Real 2022$'!G$1,FALSE))</f>
        <v/>
      </c>
      <c r="H158" s="105" t="str">
        <f>IF(VLOOKUP($A158,'Incurred Real 2022$'!$A$25:$AC$426,'Incurred Real 2022$'!H$1,FALSE)=0,"",VLOOKUP($A158,'Incurred Real 2022$'!$A$25:$AC$426,'Incurred Real 2022$'!H$1,FALSE))</f>
        <v/>
      </c>
      <c r="I158" s="105" t="str">
        <f>IF(VLOOKUP($A158,'Incurred Real 2022$'!$A$25:$AC$426,'Incurred Real 2022$'!I$1,FALSE)=0,"",VLOOKUP($A158,'Incurred Real 2022$'!$A$25:$AC$426,'Incurred Real 2022$'!I$1,FALSE))</f>
        <v/>
      </c>
      <c r="J158" s="105" t="str">
        <f>IF(VLOOKUP($A158,'Incurred Real 2022$'!$A$25:$AC$426,'Incurred Real 2022$'!J$1,FALSE)=0,"",VLOOKUP($A158,'Incurred Real 2022$'!$A$25:$AC$426,'Incurred Real 2022$'!J$1,FALSE))</f>
        <v/>
      </c>
      <c r="K158" s="105" t="str">
        <f>IF(VLOOKUP($A158,'Incurred Real 2022$'!$A$25:$AC$426,'Incurred Real 2022$'!K$1,FALSE)=0,"",VLOOKUP($A158,'Incurred Real 2022$'!$A$25:$AC$426,'Incurred Real 2022$'!K$1,FALSE))</f>
        <v/>
      </c>
      <c r="L158" s="105" t="str">
        <f>IF(VLOOKUP($A158,'Incurred Real 2022$'!$A$25:$AC$426,'Incurred Real 2022$'!L$1,FALSE)=0,"",VLOOKUP($A158,'Incurred Real 2022$'!$A$25:$AC$426,'Incurred Real 2022$'!L$1,FALSE))</f>
        <v/>
      </c>
      <c r="M158" s="105" t="str">
        <f>IF(VLOOKUP($A158,'Incurred Real 2022$'!$A$25:$AC$426,'Incurred Real 2022$'!M$1,FALSE)=0,"",VLOOKUP($A158,'Incurred Real 2022$'!$A$25:$AC$426,'Incurred Real 2022$'!M$1,FALSE))</f>
        <v/>
      </c>
      <c r="N158" s="105" t="str">
        <f>IF(VLOOKUP($A158,'Incurred Real 2022$'!$A$25:$AC$426,'Incurred Real 2022$'!N$1,FALSE)=0,"",VLOOKUP($A158,'Incurred Real 2022$'!$A$25:$AC$426,'Incurred Real 2022$'!N$1,FALSE))</f>
        <v/>
      </c>
      <c r="O158" s="105" t="str">
        <f>IF(VLOOKUP($A158,'Incurred Real 2022$'!$A$25:$AC$426,'Incurred Real 2022$'!O$1,FALSE)=0,"",VLOOKUP($A158,'Incurred Real 2022$'!$A$25:$AC$426,'Incurred Real 2022$'!O$1,FALSE))</f>
        <v/>
      </c>
      <c r="P158" s="105" t="str">
        <f>IF(VLOOKUP($A158,'Incurred Real 2022$'!$A$25:$AC$426,'Incurred Real 2022$'!P$1,FALSE)=0,"",VLOOKUP($A158,'Incurred Real 2022$'!$A$25:$AC$426,'Incurred Real 2022$'!P$1,FALSE))</f>
        <v/>
      </c>
      <c r="Q158" s="105" t="str">
        <f>IF(VLOOKUP($A158,'Incurred Real 2022$'!$A$25:$AC$426,'Incurred Real 2022$'!Q$1,FALSE)=0,"",VLOOKUP($A158,'Incurred Real 2022$'!$A$25:$AC$426,'Incurred Real 2022$'!Q$1,FALSE))</f>
        <v/>
      </c>
      <c r="R158" s="105" t="str">
        <f>IF(VLOOKUP($A158,'Incurred Real 2022$'!$A$25:$AC$426,'Incurred Real 2022$'!R$1,FALSE)=0,"",VLOOKUP($A158,'Incurred Real 2022$'!$A$25:$AC$426,'Incurred Real 2022$'!R$1,FALSE))</f>
        <v/>
      </c>
      <c r="S158" s="105" t="str">
        <f>IF(VLOOKUP($A158,'Incurred Real 2022$'!$A$25:$AC$426,'Incurred Real 2022$'!S$1,FALSE)=0,"",VLOOKUP($A158,'Incurred Real 2022$'!$A$25:$AC$426,'Incurred Real 2022$'!S$1,FALSE))</f>
        <v/>
      </c>
      <c r="T158" s="105" t="str">
        <f>IF(VLOOKUP($A158,'Incurred Real 2022$'!$A$25:$AC$426,'Incurred Real 2022$'!T$1,FALSE)=0,"",VLOOKUP($A158,'Incurred Real 2022$'!$A$25:$AC$426,'Incurred Real 2022$'!T$1,FALSE))</f>
        <v/>
      </c>
      <c r="U158" s="105" t="str">
        <f>IF(VLOOKUP($A158,'Incurred Real 2022$'!$A$25:$AC$426,'Incurred Real 2022$'!U$1,FALSE)=0,"",VLOOKUP($A158,'Incurred Real 2022$'!$A$25:$AC$426,'Incurred Real 2022$'!U$1,FALSE))</f>
        <v/>
      </c>
      <c r="V158" s="13">
        <f>IF(ISTEXT(VLOOKUP($A158,'Incurred Real 2022$'!$A$25:$AC$426,'Incurred Real 2022$'!V$1,FALSE)),"",(VLOOKUP($A158,'Incurred Real 2022$'!$A$25:$AC$426,'Incurred Real 2022$'!V$1,FALSE))*BT158*Incurred_Nominal!V$15)</f>
        <v>382305.85638861608</v>
      </c>
      <c r="W158" s="13">
        <f>IF(ISTEXT(VLOOKUP($A158,'Incurred Real 2022$'!$A$25:$AC$426,'Incurred Real 2022$'!W$1,FALSE)),"",(VLOOKUP($A158,'Incurred Real 2022$'!$A$25:$AC$426,'Incurred Real 2022$'!W$1,FALSE))*BU158*Incurred_Nominal!W$15)</f>
        <v>866.52609230421058</v>
      </c>
      <c r="X158" s="13" t="str">
        <f>IF(ISTEXT(VLOOKUP($A158,'Incurred Real 2022$'!$A$25:$AC$426,'Incurred Real 2022$'!X$1,FALSE)),"",(VLOOKUP($A158,'Incurred Real 2022$'!$A$25:$AC$426,'Incurred Real 2022$'!X$1,FALSE))*BV158*Incurred_Nominal!X$15)</f>
        <v/>
      </c>
      <c r="Y158" s="13" t="str">
        <f>IF(ISTEXT(VLOOKUP($A158,'Incurred Real 2022$'!$A$25:$AC$426,'Incurred Real 2022$'!Y$1,FALSE)),"",(VLOOKUP($A158,'Incurred Real 2022$'!$A$25:$AC$426,'Incurred Real 2022$'!Y$1,FALSE))*BW158*Incurred_Nominal!Y$15)</f>
        <v/>
      </c>
      <c r="Z158" s="13" t="str">
        <f>IF(ISTEXT(VLOOKUP($A158,'Incurred Real 2022$'!$A$25:$AC$426,'Incurred Real 2022$'!Z$1,FALSE)),"",(VLOOKUP($A158,'Incurred Real 2022$'!$A$25:$AC$426,'Incurred Real 2022$'!Z$1,FALSE))*BX158*Incurred_Nominal!Z$15)</f>
        <v/>
      </c>
      <c r="AA158" s="13" t="str">
        <f>IF(ISTEXT(VLOOKUP($A158,'Incurred Real 2022$'!$A$25:$AC$426,'Incurred Real 2022$'!AA$1,FALSE)),"",(VLOOKUP($A158,'Incurred Real 2022$'!$A$25:$AC$426,'Incurred Real 2022$'!AA$1,FALSE))*BY158*Incurred_Nominal!AA$15)</f>
        <v/>
      </c>
      <c r="AB158" s="13" t="str">
        <f>IF(ISTEXT(VLOOKUP($A158,'Incurred Real 2022$'!$A$25:$AC$426,'Incurred Real 2022$'!AB$1,FALSE)),"",(VLOOKUP($A158,'Incurred Real 2022$'!$A$25:$AC$426,'Incurred Real 2022$'!AB$1,FALSE))*BZ158*Incurred_Nominal!AB$15)</f>
        <v/>
      </c>
      <c r="AC158" s="13" t="str">
        <f>IF(ISTEXT(VLOOKUP($A158,'Incurred Real 2022$'!$A$25:$AC$426,'Incurred Real 2022$'!AC$1,FALSE)),"",(VLOOKUP($A158,'Incurred Real 2022$'!$A$25:$AC$426,'Incurred Real 2022$'!AC$1,FALSE))*CA158*Incurred_Nominal!AC$15)</f>
        <v/>
      </c>
      <c r="AD158" s="232">
        <f t="shared" si="41"/>
        <v>383172.38248092029</v>
      </c>
      <c r="AE158" s="232">
        <f t="shared" si="42"/>
        <v>383172.38248092029</v>
      </c>
      <c r="AF158" s="239">
        <f t="shared" si="43"/>
        <v>441959.48387822113</v>
      </c>
      <c r="AG158" s="237">
        <f t="shared" si="44"/>
        <v>392538.87596244132</v>
      </c>
      <c r="AH158" s="240">
        <f t="shared" si="48"/>
        <v>1.1258999068426243</v>
      </c>
      <c r="AI158" s="234">
        <f>VLOOKUP($A158,Incurred_Real!$A$25:$AP$479,Incurred_Real!AI$1,FALSE)</f>
        <v>2023</v>
      </c>
      <c r="AJ158" s="235">
        <f>VLOOKUP($A158,Incurred_Real!$A$25:$AP$479,Incurred_Real!AJ$1,FALSE)</f>
        <v>44770</v>
      </c>
      <c r="AK158" s="236">
        <f>VLOOKUP($A158,Incurred_Real!$A$25:$AP$479,Incurred_Real!AK$1,FALSE)</f>
        <v>2023</v>
      </c>
      <c r="AL158" s="235" t="str">
        <f>VLOOKUP($A158,Incurred_Real!$A$25:$AP$479,Incurred_Real!AL$1,FALSE)</f>
        <v/>
      </c>
      <c r="AM158" s="237">
        <f>IF(AL158="Commissioned Extra","",(IF((AD158)=0,0,SUMPRODUCT($F$17:$U$17,F158:U158))+VLOOKUP($A158,Incurred_Real!$A$25:$BS$376,Incurred_Real!$AO$1,FALSE)))</f>
        <v>397221.41382516309</v>
      </c>
      <c r="AN158" s="232" cm="1">
        <f t="array" ref="AN158">IF(ROUND(AE158,0)=0,0,LOOKUP(2,1/(F158:AC158&lt;&gt;""),F158:AC158))</f>
        <v>866.52609230421058</v>
      </c>
      <c r="AO158" s="232">
        <f t="shared" si="45"/>
        <v>383172.38248092029</v>
      </c>
      <c r="AP158" s="78"/>
      <c r="AQ158" s="20"/>
      <c r="AR158" s="245">
        <f>VLOOKUP($A158,Incurred_Real!$A$25:$CD$376,Incurred_Real!AR$1,FALSE)</f>
        <v>0</v>
      </c>
      <c r="AS158" s="246">
        <f>VLOOKUP($A158,Incurred_Real!$A$25:$CD$376,Incurred_Real!AS$1,FALSE)</f>
        <v>0</v>
      </c>
      <c r="AT158" s="246">
        <f>VLOOKUP($A158,Incurred_Real!$A$25:$CD$376,Incurred_Real!AT$1,FALSE)</f>
        <v>0</v>
      </c>
      <c r="AU158" s="246">
        <f>VLOOKUP($A158,Incurred_Real!$A$25:$CD$376,Incurred_Real!AU$1,FALSE)</f>
        <v>0</v>
      </c>
      <c r="AV158" s="246">
        <f>VLOOKUP($A158,Incurred_Real!$A$25:$CD$376,Incurred_Real!AV$1,FALSE)</f>
        <v>0</v>
      </c>
      <c r="AW158" s="246">
        <f>VLOOKUP($A158,Incurred_Real!$A$25:$CD$376,Incurred_Real!AW$1,FALSE)</f>
        <v>0</v>
      </c>
      <c r="AX158" s="246">
        <f>VLOOKUP($A158,Incurred_Real!$A$25:$CD$376,Incurred_Real!AX$1,FALSE)</f>
        <v>0</v>
      </c>
      <c r="AY158" s="246">
        <f>VLOOKUP($A158,Incurred_Real!$A$25:$CD$376,Incurred_Real!AY$1,FALSE)</f>
        <v>0</v>
      </c>
      <c r="AZ158" s="246">
        <f>VLOOKUP($A158,Incurred_Real!$A$25:$CD$376,Incurred_Real!AZ$1,FALSE)</f>
        <v>1</v>
      </c>
      <c r="BA158" s="246">
        <f>VLOOKUP($A158,Incurred_Real!$A$25:$CD$376,Incurred_Real!BA$1,FALSE)</f>
        <v>0</v>
      </c>
      <c r="BB158" s="246">
        <f>VLOOKUP($A158,Incurred_Real!$A$25:$CD$376,Incurred_Real!BB$1,FALSE)</f>
        <v>0</v>
      </c>
      <c r="BC158" s="246">
        <f>VLOOKUP($A158,Incurred_Real!$A$25:$CD$376,Incurred_Real!BC$1,FALSE)</f>
        <v>0</v>
      </c>
      <c r="BD158" s="246">
        <f>VLOOKUP($A158,Incurred_Real!$A$25:$CD$376,Incurred_Real!BD$1,FALSE)</f>
        <v>0</v>
      </c>
      <c r="BE158" s="246">
        <f>VLOOKUP($A158,Incurred_Real!$A$25:$CD$376,Incurred_Real!BE$1,FALSE)</f>
        <v>0</v>
      </c>
      <c r="BF158" s="246">
        <f>VLOOKUP($A158,Incurred_Real!$A$25:$CD$376,Incurred_Real!BF$1,FALSE)</f>
        <v>0</v>
      </c>
      <c r="BG158" s="246">
        <f>VLOOKUP($A158,Incurred_Real!$A$25:$CD$376,Incurred_Real!BG$1,FALSE)</f>
        <v>0</v>
      </c>
      <c r="BH158" s="246">
        <f>VLOOKUP($A158,Incurred_Real!$A$25:$CD$376,Incurred_Real!BH$1,FALSE)</f>
        <v>0</v>
      </c>
      <c r="BI158" s="246">
        <f>VLOOKUP($A158,Incurred_Real!$A$25:$CD$376,Incurred_Real!BI$1,FALSE)</f>
        <v>0</v>
      </c>
      <c r="BJ158" s="246">
        <f>VLOOKUP($A158,Incurred_Real!$A$25:$CD$376,Incurred_Real!BJ$1,FALSE)</f>
        <v>0</v>
      </c>
      <c r="BK158" s="246">
        <f>VLOOKUP($A158,Incurred_Real!$A$25:$CD$376,Incurred_Real!BK$1,FALSE)</f>
        <v>0</v>
      </c>
      <c r="BL158" s="246">
        <f>VLOOKUP($A158,Incurred_Real!$A$25:$CD$376,Incurred_Real!BL$1,FALSE)</f>
        <v>0</v>
      </c>
      <c r="BM158" s="246">
        <f>VLOOKUP($A158,Incurred_Real!$A$25:$CD$376,Incurred_Real!BM$1,FALSE)</f>
        <v>0</v>
      </c>
      <c r="BN158" s="246">
        <f>VLOOKUP($A158,Incurred_Real!$A$25:$CD$376,Incurred_Real!BN$1,FALSE)</f>
        <v>0</v>
      </c>
      <c r="BO158" s="246">
        <f>VLOOKUP($A158,Incurred_Real!$A$25:$CD$376,Incurred_Real!BO$1,FALSE)</f>
        <v>0</v>
      </c>
      <c r="BP158" s="246">
        <f>VLOOKUP($A158,Incurred_Real!$A$25:$CD$376,Incurred_Real!BP$1,FALSE)</f>
        <v>0</v>
      </c>
      <c r="BQ158" s="246">
        <f>VLOOKUP($A158,Incurred_Real!$A$25:$CD$376,Incurred_Real!BQ$1,FALSE)</f>
        <v>0</v>
      </c>
      <c r="BR158" s="246">
        <f>VLOOKUP($A158,Incurred_Real!$A$25:$CD$376,Incurred_Real!BR$1,FALSE)</f>
        <v>0</v>
      </c>
      <c r="BS158" s="254">
        <f t="shared" si="46"/>
        <v>1</v>
      </c>
      <c r="BT158" s="249">
        <f>1+IF(ISNA(VLOOKUP($A158,'Project labour content'!$A$7:$D$255,'Project labour content'!$D$1,FALSE)),VLOOKUP($D158,'Project labour content'!$F$6:$G$15,'Project labour content'!$G$1,FALSE),VLOOKUP($A158,'Project labour content'!$A$7:$D$255,'Project labour content'!$D$1,FALSE))*LabEsc22*1</f>
        <v>1.0004226612914595</v>
      </c>
      <c r="BU158" s="249">
        <f>1+IF(ISNA(VLOOKUP($A158,'Project labour content'!$A$7:$D$255,'Project labour content'!$D$1,FALSE)),VLOOKUP($D158,'Project labour content'!$F$6:$G$15,'Project labour content'!$G$1,FALSE),VLOOKUP($A158,'Project labour content'!$A$7:$D$255,'Project labour content'!$D$1,FALSE))*LabEsc23*1</f>
        <v>1.0008473513571179</v>
      </c>
      <c r="BV158" s="249">
        <f>1+IF(ISNA(VLOOKUP($A158,'Project labour content'!$A$7:$D$255,'Project labour content'!$D$1,FALSE)),VLOOKUP($D158,'Project labour content'!$F$6:$G$15,'Project labour content'!$G$1,FALSE),VLOOKUP($A158,'Project labour content'!$A$7:$D$255,'Project labour content'!$D$1,FALSE))*LabEsc24*1</f>
        <v>1.0012474093989683</v>
      </c>
      <c r="BW158" s="249">
        <f>1+IF(ISNA(VLOOKUP($A158,'Project labour content'!$A$7:$D$255,'Project labour content'!$D$1,FALSE)),VLOOKUP($D158,'Project labour content'!$F$6:$G$15,'Project labour content'!$G$1,FALSE),VLOOKUP($A158,'Project labour content'!$A$7:$D$255,'Project labour content'!$D$1,FALSE))*LabEsc25*1</f>
        <v>1.0017832204696864</v>
      </c>
      <c r="BX158" s="249">
        <f>1+IF(ISNA(VLOOKUP($A158,'Project labour content'!$A$7:$D$255,'Project labour content'!$D$1,FALSE)),VLOOKUP($D158,'Project labour content'!$F$6:$G$15,'Project labour content'!$G$1,FALSE),VLOOKUP($A158,'Project labour content'!$A$7:$D$255,'Project labour content'!$D$1,FALSE))*LabEsc26*1</f>
        <v>1.0023671652349242</v>
      </c>
      <c r="BY158" s="249">
        <f>1+IF(ISNA(VLOOKUP($A158,'Project labour content'!$A$7:$D$255,'Project labour content'!$D$1,FALSE)),VLOOKUP($D158,'Project labour content'!$F$6:$G$15,'Project labour content'!$G$1,FALSE),VLOOKUP($A158,'Project labour content'!$A$7:$D$255,'Project labour content'!$D$1,FALSE))*LabEsc27*1</f>
        <v>1.0027288516387467</v>
      </c>
      <c r="BZ158" s="249">
        <f>1+IF(ISNA(VLOOKUP($A158,'Project labour content'!$A$7:$D$255,'Project labour content'!$D$1,FALSE)),VLOOKUP($D158,'Project labour content'!$F$6:$G$15,'Project labour content'!$G$1,FALSE),VLOOKUP($A158,'Project labour content'!$A$7:$D$255,'Project labour content'!$D$1,FALSE))*LabEsc28*1</f>
        <v>1.0030012015008252</v>
      </c>
      <c r="CA158" s="249">
        <f>1+IF(ISNA(VLOOKUP($A158,'Project labour content'!$A$7:$D$255,'Project labour content'!$D$1,FALSE)),VLOOKUP($D158,'Project labour content'!$F$6:$G$15,'Project labour content'!$G$1,FALSE),VLOOKUP($A158,'Project labour content'!$A$7:$D$255,'Project labour content'!$D$1,FALSE))*LabEsc29*1</f>
        <v>1.0034382685594887</v>
      </c>
      <c r="CB158" s="250" t="str">
        <f>IF(ISNA(VLOOKUP($A158,'Project labour content'!$A$7:$D$255,'Project labour content'!$D$1,FALSE)),"Category","Project")</f>
        <v>Project</v>
      </c>
      <c r="CD158" s="247" t="str">
        <f t="shared" si="47"/>
        <v>12207</v>
      </c>
    </row>
    <row r="159" spans="1:82" x14ac:dyDescent="0.15">
      <c r="A159" s="11" t="s">
        <v>237</v>
      </c>
      <c r="B159" s="11" t="str">
        <f>VLOOKUP($A159,'Incurred Real 2022$'!$A$25:$AC$426,'Incurred Real 2022$'!B$1,FALSE)</f>
        <v>Refresh and Maintain IT Hardware 20-22</v>
      </c>
      <c r="C159" s="11" t="str">
        <f>VLOOKUP($A159,'Incurred Real 2022$'!$A$25:$AC$426,'Incurred Real 2022$'!C$1,FALSE)</f>
        <v>ExAnte</v>
      </c>
      <c r="D159" s="11" t="str">
        <f>VLOOKUP($A159,'Incurred Real 2022$'!$A$25:$AC$426,'Incurred Real 2022$'!D$1,FALSE)</f>
        <v>Information Technology</v>
      </c>
      <c r="E159" s="11" t="str">
        <f>VLOOKUP($A159,'Incurred Real 2022$'!$A$25:$AC$426,'Incurred Real 2022$'!E$1,FALSE)</f>
        <v>Active</v>
      </c>
      <c r="F159" s="105" t="str">
        <f>IF(VLOOKUP($A159,'Incurred Real 2022$'!$A$25:$AC$426,'Incurred Real 2022$'!F$1,FALSE)=0,"",VLOOKUP($A159,'Incurred Real 2022$'!$A$25:$AC$426,'Incurred Real 2022$'!F$1,FALSE))</f>
        <v/>
      </c>
      <c r="G159" s="105" t="str">
        <f>IF(VLOOKUP($A159,'Incurred Real 2022$'!$A$25:$AC$426,'Incurred Real 2022$'!G$1,FALSE)=0,"",VLOOKUP($A159,'Incurred Real 2022$'!$A$25:$AC$426,'Incurred Real 2022$'!G$1,FALSE))</f>
        <v/>
      </c>
      <c r="H159" s="105" t="str">
        <f>IF(VLOOKUP($A159,'Incurred Real 2022$'!$A$25:$AC$426,'Incurred Real 2022$'!H$1,FALSE)=0,"",VLOOKUP($A159,'Incurred Real 2022$'!$A$25:$AC$426,'Incurred Real 2022$'!H$1,FALSE))</f>
        <v/>
      </c>
      <c r="I159" s="105" t="str">
        <f>IF(VLOOKUP($A159,'Incurred Real 2022$'!$A$25:$AC$426,'Incurred Real 2022$'!I$1,FALSE)=0,"",VLOOKUP($A159,'Incurred Real 2022$'!$A$25:$AC$426,'Incurred Real 2022$'!I$1,FALSE))</f>
        <v/>
      </c>
      <c r="J159" s="105" t="str">
        <f>IF(VLOOKUP($A159,'Incurred Real 2022$'!$A$25:$AC$426,'Incurred Real 2022$'!J$1,FALSE)=0,"",VLOOKUP($A159,'Incurred Real 2022$'!$A$25:$AC$426,'Incurred Real 2022$'!J$1,FALSE))</f>
        <v/>
      </c>
      <c r="K159" s="105" t="str">
        <f>IF(VLOOKUP($A159,'Incurred Real 2022$'!$A$25:$AC$426,'Incurred Real 2022$'!K$1,FALSE)=0,"",VLOOKUP($A159,'Incurred Real 2022$'!$A$25:$AC$426,'Incurred Real 2022$'!K$1,FALSE))</f>
        <v/>
      </c>
      <c r="L159" s="105" t="str">
        <f>IF(VLOOKUP($A159,'Incurred Real 2022$'!$A$25:$AC$426,'Incurred Real 2022$'!L$1,FALSE)=0,"",VLOOKUP($A159,'Incurred Real 2022$'!$A$25:$AC$426,'Incurred Real 2022$'!L$1,FALSE))</f>
        <v/>
      </c>
      <c r="M159" s="105" t="str">
        <f>IF(VLOOKUP($A159,'Incurred Real 2022$'!$A$25:$AC$426,'Incurred Real 2022$'!M$1,FALSE)=0,"",VLOOKUP($A159,'Incurred Real 2022$'!$A$25:$AC$426,'Incurred Real 2022$'!M$1,FALSE))</f>
        <v/>
      </c>
      <c r="N159" s="105" t="str">
        <f>IF(VLOOKUP($A159,'Incurred Real 2022$'!$A$25:$AC$426,'Incurred Real 2022$'!N$1,FALSE)=0,"",VLOOKUP($A159,'Incurred Real 2022$'!$A$25:$AC$426,'Incurred Real 2022$'!N$1,FALSE))</f>
        <v/>
      </c>
      <c r="O159" s="105" t="str">
        <f>IF(VLOOKUP($A159,'Incurred Real 2022$'!$A$25:$AC$426,'Incurred Real 2022$'!O$1,FALSE)=0,"",VLOOKUP($A159,'Incurred Real 2022$'!$A$25:$AC$426,'Incurred Real 2022$'!O$1,FALSE))</f>
        <v/>
      </c>
      <c r="P159" s="105" t="str">
        <f>IF(VLOOKUP($A159,'Incurred Real 2022$'!$A$25:$AC$426,'Incurred Real 2022$'!P$1,FALSE)=0,"",VLOOKUP($A159,'Incurred Real 2022$'!$A$25:$AC$426,'Incurred Real 2022$'!P$1,FALSE))</f>
        <v/>
      </c>
      <c r="Q159" s="105" t="str">
        <f>IF(VLOOKUP($A159,'Incurred Real 2022$'!$A$25:$AC$426,'Incurred Real 2022$'!Q$1,FALSE)=0,"",VLOOKUP($A159,'Incurred Real 2022$'!$A$25:$AC$426,'Incurred Real 2022$'!Q$1,FALSE))</f>
        <v/>
      </c>
      <c r="R159" s="105" t="str">
        <f>IF(VLOOKUP($A159,'Incurred Real 2022$'!$A$25:$AC$426,'Incurred Real 2022$'!R$1,FALSE)=0,"",VLOOKUP($A159,'Incurred Real 2022$'!$A$25:$AC$426,'Incurred Real 2022$'!R$1,FALSE))</f>
        <v/>
      </c>
      <c r="S159" s="105" t="str">
        <f>IF(VLOOKUP($A159,'Incurred Real 2022$'!$A$25:$AC$426,'Incurred Real 2022$'!S$1,FALSE)=0,"",VLOOKUP($A159,'Incurred Real 2022$'!$A$25:$AC$426,'Incurred Real 2022$'!S$1,FALSE))</f>
        <v/>
      </c>
      <c r="T159" s="105" t="str">
        <f>IF(VLOOKUP($A159,'Incurred Real 2022$'!$A$25:$AC$426,'Incurred Real 2022$'!T$1,FALSE)=0,"",VLOOKUP($A159,'Incurred Real 2022$'!$A$25:$AC$426,'Incurred Real 2022$'!T$1,FALSE))</f>
        <v/>
      </c>
      <c r="U159" s="105">
        <f>IF(VLOOKUP($A159,'Incurred Real 2022$'!$A$25:$AC$426,'Incurred Real 2022$'!U$1,FALSE)=0,"",VLOOKUP($A159,'Incurred Real 2022$'!$A$25:$AC$426,'Incurred Real 2022$'!U$1,FALSE))</f>
        <v>431318.17</v>
      </c>
      <c r="V159" s="13">
        <f>IF(ISTEXT(VLOOKUP($A159,'Incurred Real 2022$'!$A$25:$AC$426,'Incurred Real 2022$'!V$1,FALSE)),"",(VLOOKUP($A159,'Incurred Real 2022$'!$A$25:$AC$426,'Incurred Real 2022$'!V$1,FALSE))*BT159*Incurred_Nominal!V$15)</f>
        <v>694068.26608701132</v>
      </c>
      <c r="W159" s="13">
        <f>IF(ISTEXT(VLOOKUP($A159,'Incurred Real 2022$'!$A$25:$AC$426,'Incurred Real 2022$'!W$1,FALSE)),"",(VLOOKUP($A159,'Incurred Real 2022$'!$A$25:$AC$426,'Incurred Real 2022$'!W$1,FALSE))*BU159*Incurred_Nominal!W$15)</f>
        <v>247731.33046947868</v>
      </c>
      <c r="X159" s="13" t="str">
        <f>IF(ISTEXT(VLOOKUP($A159,'Incurred Real 2022$'!$A$25:$AC$426,'Incurred Real 2022$'!X$1,FALSE)),"",(VLOOKUP($A159,'Incurred Real 2022$'!$A$25:$AC$426,'Incurred Real 2022$'!X$1,FALSE))*BV159*Incurred_Nominal!X$15)</f>
        <v/>
      </c>
      <c r="Y159" s="13" t="str">
        <f>IF(ISTEXT(VLOOKUP($A159,'Incurred Real 2022$'!$A$25:$AC$426,'Incurred Real 2022$'!Y$1,FALSE)),"",(VLOOKUP($A159,'Incurred Real 2022$'!$A$25:$AC$426,'Incurred Real 2022$'!Y$1,FALSE))*BW159*Incurred_Nominal!Y$15)</f>
        <v/>
      </c>
      <c r="Z159" s="13" t="str">
        <f>IF(ISTEXT(VLOOKUP($A159,'Incurred Real 2022$'!$A$25:$AC$426,'Incurred Real 2022$'!Z$1,FALSE)),"",(VLOOKUP($A159,'Incurred Real 2022$'!$A$25:$AC$426,'Incurred Real 2022$'!Z$1,FALSE))*BX159*Incurred_Nominal!Z$15)</f>
        <v/>
      </c>
      <c r="AA159" s="13" t="str">
        <f>IF(ISTEXT(VLOOKUP($A159,'Incurred Real 2022$'!$A$25:$AC$426,'Incurred Real 2022$'!AA$1,FALSE)),"",(VLOOKUP($A159,'Incurred Real 2022$'!$A$25:$AC$426,'Incurred Real 2022$'!AA$1,FALSE))*BY159*Incurred_Nominal!AA$15)</f>
        <v/>
      </c>
      <c r="AB159" s="13" t="str">
        <f>IF(ISTEXT(VLOOKUP($A159,'Incurred Real 2022$'!$A$25:$AC$426,'Incurred Real 2022$'!AB$1,FALSE)),"",(VLOOKUP($A159,'Incurred Real 2022$'!$A$25:$AC$426,'Incurred Real 2022$'!AB$1,FALSE))*BZ159*Incurred_Nominal!AB$15)</f>
        <v/>
      </c>
      <c r="AC159" s="13" t="str">
        <f>IF(ISTEXT(VLOOKUP($A159,'Incurred Real 2022$'!$A$25:$AC$426,'Incurred Real 2022$'!AC$1,FALSE)),"",(VLOOKUP($A159,'Incurred Real 2022$'!$A$25:$AC$426,'Incurred Real 2022$'!AC$1,FALSE))*CA159*Incurred_Nominal!AC$15)</f>
        <v/>
      </c>
      <c r="AD159" s="232">
        <f t="shared" si="41"/>
        <v>1373117.76655649</v>
      </c>
      <c r="AE159" s="232">
        <f t="shared" si="42"/>
        <v>1373117.76655649</v>
      </c>
      <c r="AF159" s="239">
        <f t="shared" si="43"/>
        <v>1589225.6519965134</v>
      </c>
      <c r="AG159" s="237">
        <f t="shared" si="44"/>
        <v>1411515.9281371641</v>
      </c>
      <c r="AH159" s="240">
        <f t="shared" si="48"/>
        <v>1.1258999068426243</v>
      </c>
      <c r="AI159" s="234">
        <f>VLOOKUP($A159,Incurred_Real!$A$25:$AP$479,Incurred_Real!AI$1,FALSE)</f>
        <v>2023</v>
      </c>
      <c r="AJ159" s="235">
        <f>VLOOKUP($A159,Incurred_Real!$A$25:$AP$479,Incurred_Real!AJ$1,FALSE)</f>
        <v>44838</v>
      </c>
      <c r="AK159" s="236">
        <f>VLOOKUP($A159,Incurred_Real!$A$25:$AP$479,Incurred_Real!AK$1,FALSE)</f>
        <v>2023</v>
      </c>
      <c r="AL159" s="235" t="str">
        <f>VLOOKUP($A159,Incurred_Real!$A$25:$AP$479,Incurred_Real!AL$1,FALSE)</f>
        <v/>
      </c>
      <c r="AM159" s="237">
        <f>IF(AL159="Commissioned Extra","",(IF((AD159)=0,0,SUMPRODUCT($F$17:$U$17,F159:U159))+VLOOKUP($A159,Incurred_Real!$A$25:$BS$376,Incurred_Real!$AO$1,FALSE)))</f>
        <v>1422953.3616445535</v>
      </c>
      <c r="AN159" s="232" cm="1">
        <f t="array" ref="AN159">IF(ROUND(AE159,0)=0,0,LOOKUP(2,1/(F159:AC159&lt;&gt;""),F159:AC159))</f>
        <v>247731.33046947868</v>
      </c>
      <c r="AO159" s="232">
        <f t="shared" si="45"/>
        <v>941799.59655649005</v>
      </c>
      <c r="AP159" s="78"/>
      <c r="AQ159" s="20"/>
      <c r="AR159" s="245">
        <f>VLOOKUP($A159,Incurred_Real!$A$25:$CD$376,Incurred_Real!AR$1,FALSE)</f>
        <v>0</v>
      </c>
      <c r="AS159" s="246">
        <f>VLOOKUP($A159,Incurred_Real!$A$25:$CD$376,Incurred_Real!AS$1,FALSE)</f>
        <v>0</v>
      </c>
      <c r="AT159" s="246">
        <f>VLOOKUP($A159,Incurred_Real!$A$25:$CD$376,Incurred_Real!AT$1,FALSE)</f>
        <v>0</v>
      </c>
      <c r="AU159" s="246">
        <f>VLOOKUP($A159,Incurred_Real!$A$25:$CD$376,Incurred_Real!AU$1,FALSE)</f>
        <v>0</v>
      </c>
      <c r="AV159" s="246">
        <f>VLOOKUP($A159,Incurred_Real!$A$25:$CD$376,Incurred_Real!AV$1,FALSE)</f>
        <v>1</v>
      </c>
      <c r="AW159" s="246">
        <f>VLOOKUP($A159,Incurred_Real!$A$25:$CD$376,Incurred_Real!AW$1,FALSE)</f>
        <v>0</v>
      </c>
      <c r="AX159" s="246">
        <f>VLOOKUP($A159,Incurred_Real!$A$25:$CD$376,Incurred_Real!AX$1,FALSE)</f>
        <v>0</v>
      </c>
      <c r="AY159" s="246">
        <f>VLOOKUP($A159,Incurred_Real!$A$25:$CD$376,Incurred_Real!AY$1,FALSE)</f>
        <v>0</v>
      </c>
      <c r="AZ159" s="246">
        <f>VLOOKUP($A159,Incurred_Real!$A$25:$CD$376,Incurred_Real!AZ$1,FALSE)</f>
        <v>0</v>
      </c>
      <c r="BA159" s="246">
        <f>VLOOKUP($A159,Incurred_Real!$A$25:$CD$376,Incurred_Real!BA$1,FALSE)</f>
        <v>0</v>
      </c>
      <c r="BB159" s="246">
        <f>VLOOKUP($A159,Incurred_Real!$A$25:$CD$376,Incurred_Real!BB$1,FALSE)</f>
        <v>0</v>
      </c>
      <c r="BC159" s="246">
        <f>VLOOKUP($A159,Incurred_Real!$A$25:$CD$376,Incurred_Real!BC$1,FALSE)</f>
        <v>0</v>
      </c>
      <c r="BD159" s="246">
        <f>VLOOKUP($A159,Incurred_Real!$A$25:$CD$376,Incurred_Real!BD$1,FALSE)</f>
        <v>0</v>
      </c>
      <c r="BE159" s="246">
        <f>VLOOKUP($A159,Incurred_Real!$A$25:$CD$376,Incurred_Real!BE$1,FALSE)</f>
        <v>0</v>
      </c>
      <c r="BF159" s="246">
        <f>VLOOKUP($A159,Incurred_Real!$A$25:$CD$376,Incurred_Real!BF$1,FALSE)</f>
        <v>0</v>
      </c>
      <c r="BG159" s="246">
        <f>VLOOKUP($A159,Incurred_Real!$A$25:$CD$376,Incurred_Real!BG$1,FALSE)</f>
        <v>0</v>
      </c>
      <c r="BH159" s="246">
        <f>VLOOKUP($A159,Incurred_Real!$A$25:$CD$376,Incurred_Real!BH$1,FALSE)</f>
        <v>0</v>
      </c>
      <c r="BI159" s="246">
        <f>VLOOKUP($A159,Incurred_Real!$A$25:$CD$376,Incurred_Real!BI$1,FALSE)</f>
        <v>0</v>
      </c>
      <c r="BJ159" s="246">
        <f>VLOOKUP($A159,Incurred_Real!$A$25:$CD$376,Incurred_Real!BJ$1,FALSE)</f>
        <v>0</v>
      </c>
      <c r="BK159" s="246">
        <f>VLOOKUP($A159,Incurred_Real!$A$25:$CD$376,Incurred_Real!BK$1,FALSE)</f>
        <v>0</v>
      </c>
      <c r="BL159" s="246">
        <f>VLOOKUP($A159,Incurred_Real!$A$25:$CD$376,Incurred_Real!BL$1,FALSE)</f>
        <v>0</v>
      </c>
      <c r="BM159" s="246">
        <f>VLOOKUP($A159,Incurred_Real!$A$25:$CD$376,Incurred_Real!BM$1,FALSE)</f>
        <v>0</v>
      </c>
      <c r="BN159" s="246">
        <f>VLOOKUP($A159,Incurred_Real!$A$25:$CD$376,Incurred_Real!BN$1,FALSE)</f>
        <v>0</v>
      </c>
      <c r="BO159" s="246">
        <f>VLOOKUP($A159,Incurred_Real!$A$25:$CD$376,Incurred_Real!BO$1,FALSE)</f>
        <v>0</v>
      </c>
      <c r="BP159" s="246">
        <f>VLOOKUP($A159,Incurred_Real!$A$25:$CD$376,Incurred_Real!BP$1,FALSE)</f>
        <v>0</v>
      </c>
      <c r="BQ159" s="246">
        <f>VLOOKUP($A159,Incurred_Real!$A$25:$CD$376,Incurred_Real!BQ$1,FALSE)</f>
        <v>0</v>
      </c>
      <c r="BR159" s="246">
        <f>VLOOKUP($A159,Incurred_Real!$A$25:$CD$376,Incurred_Real!BR$1,FALSE)</f>
        <v>0</v>
      </c>
      <c r="BS159" s="254">
        <f t="shared" si="46"/>
        <v>1</v>
      </c>
      <c r="BT159" s="249">
        <f>1+IF(ISNA(VLOOKUP($A159,'Project labour content'!$A$7:$D$255,'Project labour content'!$D$1,FALSE)),VLOOKUP($D159,'Project labour content'!$F$6:$G$15,'Project labour content'!$G$1,FALSE),VLOOKUP($A159,'Project labour content'!$A$7:$D$255,'Project labour content'!$D$1,FALSE))*LabEsc22*1</f>
        <v>1.0012771251636203</v>
      </c>
      <c r="BU159" s="249">
        <f>1+IF(ISNA(VLOOKUP($A159,'Project labour content'!$A$7:$D$255,'Project labour content'!$D$1,FALSE)),VLOOKUP($D159,'Project labour content'!$F$6:$G$15,'Project labour content'!$G$1,FALSE),VLOOKUP($A159,'Project labour content'!$A$7:$D$255,'Project labour content'!$D$1,FALSE))*LabEsc23*1</f>
        <v>1.0025603805280261</v>
      </c>
      <c r="BV159" s="249">
        <f>1+IF(ISNA(VLOOKUP($A159,'Project labour content'!$A$7:$D$255,'Project labour content'!$D$1,FALSE)),VLOOKUP($D159,'Project labour content'!$F$6:$G$15,'Project labour content'!$G$1,FALSE),VLOOKUP($A159,'Project labour content'!$A$7:$D$255,'Project labour content'!$D$1,FALSE))*LabEsc24*1</f>
        <v>1.0037692070812962</v>
      </c>
      <c r="BW159" s="249">
        <f>1+IF(ISNA(VLOOKUP($A159,'Project labour content'!$A$7:$D$255,'Project labour content'!$D$1,FALSE)),VLOOKUP($D159,'Project labour content'!$F$6:$G$15,'Project labour content'!$G$1,FALSE),VLOOKUP($A159,'Project labour content'!$A$7:$D$255,'Project labour content'!$D$1,FALSE))*LabEsc25*1</f>
        <v>1.0053882287783096</v>
      </c>
      <c r="BX159" s="249">
        <f>1+IF(ISNA(VLOOKUP($A159,'Project labour content'!$A$7:$D$255,'Project labour content'!$D$1,FALSE)),VLOOKUP($D159,'Project labour content'!$F$6:$G$15,'Project labour content'!$G$1,FALSE),VLOOKUP($A159,'Project labour content'!$A$7:$D$255,'Project labour content'!$D$1,FALSE))*LabEsc26*1</f>
        <v>1.0071526925911045</v>
      </c>
      <c r="BY159" s="249">
        <f>1+IF(ISNA(VLOOKUP($A159,'Project labour content'!$A$7:$D$255,'Project labour content'!$D$1,FALSE)),VLOOKUP($D159,'Project labour content'!$F$6:$G$15,'Project labour content'!$G$1,FALSE),VLOOKUP($A159,'Project labour content'!$A$7:$D$255,'Project labour content'!$D$1,FALSE))*LabEsc27*1</f>
        <v>1.0082455743311527</v>
      </c>
      <c r="BZ159" s="249">
        <f>1+IF(ISNA(VLOOKUP($A159,'Project labour content'!$A$7:$D$255,'Project labour content'!$D$1,FALSE)),VLOOKUP($D159,'Project labour content'!$F$6:$G$15,'Project labour content'!$G$1,FALSE),VLOOKUP($A159,'Project labour content'!$A$7:$D$255,'Project labour content'!$D$1,FALSE))*LabEsc28*1</f>
        <v>1.0090685142814089</v>
      </c>
      <c r="CA159" s="249">
        <f>1+IF(ISNA(VLOOKUP($A159,'Project labour content'!$A$7:$D$255,'Project labour content'!$D$1,FALSE)),VLOOKUP($D159,'Project labour content'!$F$6:$G$15,'Project labour content'!$G$1,FALSE),VLOOKUP($A159,'Project labour content'!$A$7:$D$255,'Project labour content'!$D$1,FALSE))*LabEsc29*1</f>
        <v>1.0103891683135799</v>
      </c>
      <c r="CB159" s="250" t="str">
        <f>IF(ISNA(VLOOKUP($A159,'Project labour content'!$A$7:$D$255,'Project labour content'!$D$1,FALSE)),"Category","Project")</f>
        <v>Project</v>
      </c>
      <c r="CD159" s="247" t="str">
        <f t="shared" si="47"/>
        <v>12210</v>
      </c>
    </row>
    <row r="160" spans="1:82" x14ac:dyDescent="0.15">
      <c r="A160" s="11" t="s">
        <v>238</v>
      </c>
      <c r="B160" s="11" t="str">
        <f>VLOOKUP($A160,'Incurred Real 2022$'!$A$25:$AC$426,'Incurred Real 2022$'!B$1,FALSE)</f>
        <v>IT Security Technology Refresh 20-22</v>
      </c>
      <c r="C160" s="11" t="str">
        <f>VLOOKUP($A160,'Incurred Real 2022$'!$A$25:$AC$426,'Incurred Real 2022$'!C$1,FALSE)</f>
        <v>ExAnte</v>
      </c>
      <c r="D160" s="11" t="str">
        <f>VLOOKUP($A160,'Incurred Real 2022$'!$A$25:$AC$426,'Incurred Real 2022$'!D$1,FALSE)</f>
        <v>Information Technology</v>
      </c>
      <c r="E160" s="11" t="str">
        <f>VLOOKUP($A160,'Incurred Real 2022$'!$A$25:$AC$426,'Incurred Real 2022$'!E$1,FALSE)</f>
        <v>Active</v>
      </c>
      <c r="F160" s="105" t="str">
        <f>IF(VLOOKUP($A160,'Incurred Real 2022$'!$A$25:$AC$426,'Incurred Real 2022$'!F$1,FALSE)=0,"",VLOOKUP($A160,'Incurred Real 2022$'!$A$25:$AC$426,'Incurred Real 2022$'!F$1,FALSE))</f>
        <v/>
      </c>
      <c r="G160" s="105" t="str">
        <f>IF(VLOOKUP($A160,'Incurred Real 2022$'!$A$25:$AC$426,'Incurred Real 2022$'!G$1,FALSE)=0,"",VLOOKUP($A160,'Incurred Real 2022$'!$A$25:$AC$426,'Incurred Real 2022$'!G$1,FALSE))</f>
        <v/>
      </c>
      <c r="H160" s="105" t="str">
        <f>IF(VLOOKUP($A160,'Incurred Real 2022$'!$A$25:$AC$426,'Incurred Real 2022$'!H$1,FALSE)=0,"",VLOOKUP($A160,'Incurred Real 2022$'!$A$25:$AC$426,'Incurred Real 2022$'!H$1,FALSE))</f>
        <v/>
      </c>
      <c r="I160" s="105" t="str">
        <f>IF(VLOOKUP($A160,'Incurred Real 2022$'!$A$25:$AC$426,'Incurred Real 2022$'!I$1,FALSE)=0,"",VLOOKUP($A160,'Incurred Real 2022$'!$A$25:$AC$426,'Incurred Real 2022$'!I$1,FALSE))</f>
        <v/>
      </c>
      <c r="J160" s="105" t="str">
        <f>IF(VLOOKUP($A160,'Incurred Real 2022$'!$A$25:$AC$426,'Incurred Real 2022$'!J$1,FALSE)=0,"",VLOOKUP($A160,'Incurred Real 2022$'!$A$25:$AC$426,'Incurred Real 2022$'!J$1,FALSE))</f>
        <v/>
      </c>
      <c r="K160" s="105" t="str">
        <f>IF(VLOOKUP($A160,'Incurred Real 2022$'!$A$25:$AC$426,'Incurred Real 2022$'!K$1,FALSE)=0,"",VLOOKUP($A160,'Incurred Real 2022$'!$A$25:$AC$426,'Incurred Real 2022$'!K$1,FALSE))</f>
        <v/>
      </c>
      <c r="L160" s="105" t="str">
        <f>IF(VLOOKUP($A160,'Incurred Real 2022$'!$A$25:$AC$426,'Incurred Real 2022$'!L$1,FALSE)=0,"",VLOOKUP($A160,'Incurred Real 2022$'!$A$25:$AC$426,'Incurred Real 2022$'!L$1,FALSE))</f>
        <v/>
      </c>
      <c r="M160" s="105" t="str">
        <f>IF(VLOOKUP($A160,'Incurred Real 2022$'!$A$25:$AC$426,'Incurred Real 2022$'!M$1,FALSE)=0,"",VLOOKUP($A160,'Incurred Real 2022$'!$A$25:$AC$426,'Incurred Real 2022$'!M$1,FALSE))</f>
        <v/>
      </c>
      <c r="N160" s="105" t="str">
        <f>IF(VLOOKUP($A160,'Incurred Real 2022$'!$A$25:$AC$426,'Incurred Real 2022$'!N$1,FALSE)=0,"",VLOOKUP($A160,'Incurred Real 2022$'!$A$25:$AC$426,'Incurred Real 2022$'!N$1,FALSE))</f>
        <v/>
      </c>
      <c r="O160" s="105" t="str">
        <f>IF(VLOOKUP($A160,'Incurred Real 2022$'!$A$25:$AC$426,'Incurred Real 2022$'!O$1,FALSE)=0,"",VLOOKUP($A160,'Incurred Real 2022$'!$A$25:$AC$426,'Incurred Real 2022$'!O$1,FALSE))</f>
        <v/>
      </c>
      <c r="P160" s="105" t="str">
        <f>IF(VLOOKUP($A160,'Incurred Real 2022$'!$A$25:$AC$426,'Incurred Real 2022$'!P$1,FALSE)=0,"",VLOOKUP($A160,'Incurred Real 2022$'!$A$25:$AC$426,'Incurred Real 2022$'!P$1,FALSE))</f>
        <v/>
      </c>
      <c r="Q160" s="105" t="str">
        <f>IF(VLOOKUP($A160,'Incurred Real 2022$'!$A$25:$AC$426,'Incurred Real 2022$'!Q$1,FALSE)=0,"",VLOOKUP($A160,'Incurred Real 2022$'!$A$25:$AC$426,'Incurred Real 2022$'!Q$1,FALSE))</f>
        <v/>
      </c>
      <c r="R160" s="105" t="str">
        <f>IF(VLOOKUP($A160,'Incurred Real 2022$'!$A$25:$AC$426,'Incurred Real 2022$'!R$1,FALSE)=0,"",VLOOKUP($A160,'Incurred Real 2022$'!$A$25:$AC$426,'Incurred Real 2022$'!R$1,FALSE))</f>
        <v/>
      </c>
      <c r="S160" s="105" t="str">
        <f>IF(VLOOKUP($A160,'Incurred Real 2022$'!$A$25:$AC$426,'Incurred Real 2022$'!S$1,FALSE)=0,"",VLOOKUP($A160,'Incurred Real 2022$'!$A$25:$AC$426,'Incurred Real 2022$'!S$1,FALSE))</f>
        <v/>
      </c>
      <c r="T160" s="105" t="str">
        <f>IF(VLOOKUP($A160,'Incurred Real 2022$'!$A$25:$AC$426,'Incurred Real 2022$'!T$1,FALSE)=0,"",VLOOKUP($A160,'Incurred Real 2022$'!$A$25:$AC$426,'Incurred Real 2022$'!T$1,FALSE))</f>
        <v/>
      </c>
      <c r="U160" s="105">
        <f>IF(VLOOKUP($A160,'Incurred Real 2022$'!$A$25:$AC$426,'Incurred Real 2022$'!U$1,FALSE)=0,"",VLOOKUP($A160,'Incurred Real 2022$'!$A$25:$AC$426,'Incurred Real 2022$'!U$1,FALSE))</f>
        <v>745406.51</v>
      </c>
      <c r="V160" s="13">
        <f>IF(ISTEXT(VLOOKUP($A160,'Incurred Real 2022$'!$A$25:$AC$426,'Incurred Real 2022$'!V$1,FALSE)),"",(VLOOKUP($A160,'Incurred Real 2022$'!$A$25:$AC$426,'Incurred Real 2022$'!V$1,FALSE))*BT160*Incurred_Nominal!V$15)</f>
        <v>785334.98353864439</v>
      </c>
      <c r="W160" s="13" t="str">
        <f>IF(ISTEXT(VLOOKUP($A160,'Incurred Real 2022$'!$A$25:$AC$426,'Incurred Real 2022$'!W$1,FALSE)),"",(VLOOKUP($A160,'Incurred Real 2022$'!$A$25:$AC$426,'Incurred Real 2022$'!W$1,FALSE))*BU160*Incurred_Nominal!W$15)</f>
        <v/>
      </c>
      <c r="X160" s="13" t="str">
        <f>IF(ISTEXT(VLOOKUP($A160,'Incurred Real 2022$'!$A$25:$AC$426,'Incurred Real 2022$'!X$1,FALSE)),"",(VLOOKUP($A160,'Incurred Real 2022$'!$A$25:$AC$426,'Incurred Real 2022$'!X$1,FALSE))*BV160*Incurred_Nominal!X$15)</f>
        <v/>
      </c>
      <c r="Y160" s="13" t="str">
        <f>IF(ISTEXT(VLOOKUP($A160,'Incurred Real 2022$'!$A$25:$AC$426,'Incurred Real 2022$'!Y$1,FALSE)),"",(VLOOKUP($A160,'Incurred Real 2022$'!$A$25:$AC$426,'Incurred Real 2022$'!Y$1,FALSE))*BW160*Incurred_Nominal!Y$15)</f>
        <v/>
      </c>
      <c r="Z160" s="13" t="str">
        <f>IF(ISTEXT(VLOOKUP($A160,'Incurred Real 2022$'!$A$25:$AC$426,'Incurred Real 2022$'!Z$1,FALSE)),"",(VLOOKUP($A160,'Incurred Real 2022$'!$A$25:$AC$426,'Incurred Real 2022$'!Z$1,FALSE))*BX160*Incurred_Nominal!Z$15)</f>
        <v/>
      </c>
      <c r="AA160" s="13" t="str">
        <f>IF(ISTEXT(VLOOKUP($A160,'Incurred Real 2022$'!$A$25:$AC$426,'Incurred Real 2022$'!AA$1,FALSE)),"",(VLOOKUP($A160,'Incurred Real 2022$'!$A$25:$AC$426,'Incurred Real 2022$'!AA$1,FALSE))*BY160*Incurred_Nominal!AA$15)</f>
        <v/>
      </c>
      <c r="AB160" s="13" t="str">
        <f>IF(ISTEXT(VLOOKUP($A160,'Incurred Real 2022$'!$A$25:$AC$426,'Incurred Real 2022$'!AB$1,FALSE)),"",(VLOOKUP($A160,'Incurred Real 2022$'!$A$25:$AC$426,'Incurred Real 2022$'!AB$1,FALSE))*BZ160*Incurred_Nominal!AB$15)</f>
        <v/>
      </c>
      <c r="AC160" s="13" t="str">
        <f>IF(ISTEXT(VLOOKUP($A160,'Incurred Real 2022$'!$A$25:$AC$426,'Incurred Real 2022$'!AC$1,FALSE)),"",(VLOOKUP($A160,'Incurred Real 2022$'!$A$25:$AC$426,'Incurred Real 2022$'!AC$1,FALSE))*CA160*Incurred_Nominal!AC$15)</f>
        <v/>
      </c>
      <c r="AD160" s="232">
        <f t="shared" si="41"/>
        <v>1530741.4935386444</v>
      </c>
      <c r="AE160" s="232">
        <f t="shared" si="42"/>
        <v>1530741.4935386444</v>
      </c>
      <c r="AF160" s="239">
        <f t="shared" si="43"/>
        <v>1786751.9798767129</v>
      </c>
      <c r="AG160" s="237">
        <f t="shared" si="44"/>
        <v>1549003.9530336442</v>
      </c>
      <c r="AH160" s="240">
        <f t="shared" si="48"/>
        <v>1.1534844545602685</v>
      </c>
      <c r="AI160" s="234">
        <f>VLOOKUP($A160,Incurred_Real!$A$25:$AP$479,Incurred_Real!AI$1,FALSE)</f>
        <v>2022</v>
      </c>
      <c r="AJ160" s="235">
        <f>VLOOKUP($A160,Incurred_Real!$A$25:$AP$479,Incurred_Real!AJ$1,FALSE)</f>
        <v>44678</v>
      </c>
      <c r="AK160" s="236">
        <f>VLOOKUP($A160,Incurred_Real!$A$25:$AP$479,Incurred_Real!AK$1,FALSE)</f>
        <v>2022</v>
      </c>
      <c r="AL160" s="235" t="str">
        <f>VLOOKUP($A160,Incurred_Real!$A$25:$AP$479,Incurred_Real!AL$1,FALSE)</f>
        <v/>
      </c>
      <c r="AM160" s="237">
        <f>IF(AL160="Commissioned Extra","",(IF((AD160)=0,0,SUMPRODUCT($F$17:$U$17,F160:U160))+VLOOKUP($A160,Incurred_Real!$A$25:$BS$376,Incurred_Real!$AO$1,FALSE)))</f>
        <v>1596552.2136190464</v>
      </c>
      <c r="AN160" s="232" cm="1">
        <f t="array" ref="AN160">IF(ROUND(AE160,0)=0,0,LOOKUP(2,1/(F160:AC160&lt;&gt;""),F160:AC160))</f>
        <v>785334.98353864439</v>
      </c>
      <c r="AO160" s="232">
        <f t="shared" si="45"/>
        <v>785334.98353864439</v>
      </c>
      <c r="AP160" s="78"/>
      <c r="AQ160" s="20"/>
      <c r="AR160" s="245">
        <f>VLOOKUP($A160,Incurred_Real!$A$25:$CD$376,Incurred_Real!AR$1,FALSE)</f>
        <v>0</v>
      </c>
      <c r="AS160" s="246">
        <f>VLOOKUP($A160,Incurred_Real!$A$25:$CD$376,Incurred_Real!AS$1,FALSE)</f>
        <v>0</v>
      </c>
      <c r="AT160" s="246">
        <f>VLOOKUP($A160,Incurred_Real!$A$25:$CD$376,Incurred_Real!AT$1,FALSE)</f>
        <v>0</v>
      </c>
      <c r="AU160" s="246">
        <f>VLOOKUP($A160,Incurred_Real!$A$25:$CD$376,Incurred_Real!AU$1,FALSE)</f>
        <v>0</v>
      </c>
      <c r="AV160" s="246">
        <f>VLOOKUP($A160,Incurred_Real!$A$25:$CD$376,Incurred_Real!AV$1,FALSE)</f>
        <v>1</v>
      </c>
      <c r="AW160" s="246">
        <f>VLOOKUP($A160,Incurred_Real!$A$25:$CD$376,Incurred_Real!AW$1,FALSE)</f>
        <v>0</v>
      </c>
      <c r="AX160" s="246">
        <f>VLOOKUP($A160,Incurred_Real!$A$25:$CD$376,Incurred_Real!AX$1,FALSE)</f>
        <v>0</v>
      </c>
      <c r="AY160" s="246">
        <f>VLOOKUP($A160,Incurred_Real!$A$25:$CD$376,Incurred_Real!AY$1,FALSE)</f>
        <v>0</v>
      </c>
      <c r="AZ160" s="246">
        <f>VLOOKUP($A160,Incurred_Real!$A$25:$CD$376,Incurred_Real!AZ$1,FALSE)</f>
        <v>0</v>
      </c>
      <c r="BA160" s="246">
        <f>VLOOKUP($A160,Incurred_Real!$A$25:$CD$376,Incurred_Real!BA$1,FALSE)</f>
        <v>0</v>
      </c>
      <c r="BB160" s="246">
        <f>VLOOKUP($A160,Incurred_Real!$A$25:$CD$376,Incurred_Real!BB$1,FALSE)</f>
        <v>0</v>
      </c>
      <c r="BC160" s="246">
        <f>VLOOKUP($A160,Incurred_Real!$A$25:$CD$376,Incurred_Real!BC$1,FALSE)</f>
        <v>0</v>
      </c>
      <c r="BD160" s="246">
        <f>VLOOKUP($A160,Incurred_Real!$A$25:$CD$376,Incurred_Real!BD$1,FALSE)</f>
        <v>0</v>
      </c>
      <c r="BE160" s="246">
        <f>VLOOKUP($A160,Incurred_Real!$A$25:$CD$376,Incurred_Real!BE$1,FALSE)</f>
        <v>0</v>
      </c>
      <c r="BF160" s="246">
        <f>VLOOKUP($A160,Incurred_Real!$A$25:$CD$376,Incurred_Real!BF$1,FALSE)</f>
        <v>0</v>
      </c>
      <c r="BG160" s="246">
        <f>VLOOKUP($A160,Incurred_Real!$A$25:$CD$376,Incurred_Real!BG$1,FALSE)</f>
        <v>0</v>
      </c>
      <c r="BH160" s="246">
        <f>VLOOKUP($A160,Incurred_Real!$A$25:$CD$376,Incurred_Real!BH$1,FALSE)</f>
        <v>0</v>
      </c>
      <c r="BI160" s="246">
        <f>VLOOKUP($A160,Incurred_Real!$A$25:$CD$376,Incurred_Real!BI$1,FALSE)</f>
        <v>0</v>
      </c>
      <c r="BJ160" s="246">
        <f>VLOOKUP($A160,Incurred_Real!$A$25:$CD$376,Incurred_Real!BJ$1,FALSE)</f>
        <v>0</v>
      </c>
      <c r="BK160" s="246">
        <f>VLOOKUP($A160,Incurred_Real!$A$25:$CD$376,Incurred_Real!BK$1,FALSE)</f>
        <v>0</v>
      </c>
      <c r="BL160" s="246">
        <f>VLOOKUP($A160,Incurred_Real!$A$25:$CD$376,Incurred_Real!BL$1,FALSE)</f>
        <v>0</v>
      </c>
      <c r="BM160" s="246">
        <f>VLOOKUP($A160,Incurred_Real!$A$25:$CD$376,Incurred_Real!BM$1,FALSE)</f>
        <v>0</v>
      </c>
      <c r="BN160" s="246">
        <f>VLOOKUP($A160,Incurred_Real!$A$25:$CD$376,Incurred_Real!BN$1,FALSE)</f>
        <v>0</v>
      </c>
      <c r="BO160" s="246">
        <f>VLOOKUP($A160,Incurred_Real!$A$25:$CD$376,Incurred_Real!BO$1,FALSE)</f>
        <v>0</v>
      </c>
      <c r="BP160" s="246">
        <f>VLOOKUP($A160,Incurred_Real!$A$25:$CD$376,Incurred_Real!BP$1,FALSE)</f>
        <v>0</v>
      </c>
      <c r="BQ160" s="246">
        <f>VLOOKUP($A160,Incurred_Real!$A$25:$CD$376,Incurred_Real!BQ$1,FALSE)</f>
        <v>0</v>
      </c>
      <c r="BR160" s="246">
        <f>VLOOKUP($A160,Incurred_Real!$A$25:$CD$376,Incurred_Real!BR$1,FALSE)</f>
        <v>0</v>
      </c>
      <c r="BS160" s="254">
        <f t="shared" si="46"/>
        <v>1</v>
      </c>
      <c r="BT160" s="249">
        <f>1+IF(ISNA(VLOOKUP($A160,'Project labour content'!$A$7:$D$255,'Project labour content'!$D$1,FALSE)),VLOOKUP($D160,'Project labour content'!$F$6:$G$15,'Project labour content'!$G$1,FALSE),VLOOKUP($A160,'Project labour content'!$A$7:$D$255,'Project labour content'!$D$1,FALSE))*LabEsc22*1</f>
        <v>1.0019598344219183</v>
      </c>
      <c r="BU160" s="249">
        <f>1+IF(ISNA(VLOOKUP($A160,'Project labour content'!$A$7:$D$255,'Project labour content'!$D$1,FALSE)),VLOOKUP($D160,'Project labour content'!$F$6:$G$15,'Project labour content'!$G$1,FALSE),VLOOKUP($A160,'Project labour content'!$A$7:$D$255,'Project labour content'!$D$1,FALSE))*LabEsc23*1</f>
        <v>1.0039290760490618</v>
      </c>
      <c r="BV160" s="249">
        <f>1+IF(ISNA(VLOOKUP($A160,'Project labour content'!$A$7:$D$255,'Project labour content'!$D$1,FALSE)),VLOOKUP($D160,'Project labour content'!$F$6:$G$15,'Project labour content'!$G$1,FALSE),VLOOKUP($A160,'Project labour content'!$A$7:$D$255,'Project labour content'!$D$1,FALSE))*LabEsc24*1</f>
        <v>1.005784101661831</v>
      </c>
      <c r="BW160" s="249">
        <f>1+IF(ISNA(VLOOKUP($A160,'Project labour content'!$A$7:$D$255,'Project labour content'!$D$1,FALSE)),VLOOKUP($D160,'Project labour content'!$F$6:$G$15,'Project labour content'!$G$1,FALSE),VLOOKUP($A160,'Project labour content'!$A$7:$D$255,'Project labour content'!$D$1,FALSE))*LabEsc25*1</f>
        <v>1.0082685992992</v>
      </c>
      <c r="BX160" s="249">
        <f>1+IF(ISNA(VLOOKUP($A160,'Project labour content'!$A$7:$D$255,'Project labour content'!$D$1,FALSE)),VLOOKUP($D160,'Project labour content'!$F$6:$G$15,'Project labour content'!$G$1,FALSE),VLOOKUP($A160,'Project labour content'!$A$7:$D$255,'Project labour content'!$D$1,FALSE))*LabEsc26*1</f>
        <v>1.0109762876409925</v>
      </c>
      <c r="BY160" s="249">
        <f>1+IF(ISNA(VLOOKUP($A160,'Project labour content'!$A$7:$D$255,'Project labour content'!$D$1,FALSE)),VLOOKUP($D160,'Project labour content'!$F$6:$G$15,'Project labour content'!$G$1,FALSE),VLOOKUP($A160,'Project labour content'!$A$7:$D$255,'Project labour content'!$D$1,FALSE))*LabEsc27*1</f>
        <v>1.012653388143155</v>
      </c>
      <c r="BZ160" s="249">
        <f>1+IF(ISNA(VLOOKUP($A160,'Project labour content'!$A$7:$D$255,'Project labour content'!$D$1,FALSE)),VLOOKUP($D160,'Project labour content'!$F$6:$G$15,'Project labour content'!$G$1,FALSE),VLOOKUP($A160,'Project labour content'!$A$7:$D$255,'Project labour content'!$D$1,FALSE))*LabEsc28*1</f>
        <v>1.0139162448212833</v>
      </c>
      <c r="CA160" s="249">
        <f>1+IF(ISNA(VLOOKUP($A160,'Project labour content'!$A$7:$D$255,'Project labour content'!$D$1,FALSE)),VLOOKUP($D160,'Project labour content'!$F$6:$G$15,'Project labour content'!$G$1,FALSE),VLOOKUP($A160,'Project labour content'!$A$7:$D$255,'Project labour content'!$D$1,FALSE))*LabEsc29*1</f>
        <v>1.0159428772183439</v>
      </c>
      <c r="CB160" s="250" t="str">
        <f>IF(ISNA(VLOOKUP($A160,'Project labour content'!$A$7:$D$255,'Project labour content'!$D$1,FALSE)),"Category","Project")</f>
        <v>Project</v>
      </c>
      <c r="CD160" s="247" t="str">
        <f t="shared" si="47"/>
        <v>12211</v>
      </c>
    </row>
    <row r="161" spans="1:82" x14ac:dyDescent="0.15">
      <c r="A161" s="11" t="s">
        <v>239</v>
      </c>
      <c r="B161" s="11" t="str">
        <f>VLOOKUP($A161,'Incurred Real 2022$'!$A$25:$AC$426,'Incurred Real 2022$'!B$1,FALSE)</f>
        <v>One IP Substation Network - Stage 2</v>
      </c>
      <c r="C161" s="11" t="str">
        <f>VLOOKUP($A161,'Incurred Real 2022$'!$A$25:$AC$426,'Incurred Real 2022$'!C$1,FALSE)</f>
        <v>ExAnte</v>
      </c>
      <c r="D161" s="11" t="str">
        <f>VLOOKUP($A161,'Incurred Real 2022$'!$A$25:$AC$426,'Incurred Real 2022$'!D$1,FALSE)</f>
        <v>Replacement</v>
      </c>
      <c r="E161" s="11" t="str">
        <f>VLOOKUP($A161,'Incurred Real 2022$'!$A$25:$AC$426,'Incurred Real 2022$'!E$1,FALSE)</f>
        <v>Active</v>
      </c>
      <c r="F161" s="105" t="str">
        <f>IF(VLOOKUP($A161,'Incurred Real 2022$'!$A$25:$AC$426,'Incurred Real 2022$'!F$1,FALSE)=0,"",VLOOKUP($A161,'Incurred Real 2022$'!$A$25:$AC$426,'Incurred Real 2022$'!F$1,FALSE))</f>
        <v/>
      </c>
      <c r="G161" s="105" t="str">
        <f>IF(VLOOKUP($A161,'Incurred Real 2022$'!$A$25:$AC$426,'Incurred Real 2022$'!G$1,FALSE)=0,"",VLOOKUP($A161,'Incurred Real 2022$'!$A$25:$AC$426,'Incurred Real 2022$'!G$1,FALSE))</f>
        <v/>
      </c>
      <c r="H161" s="105" t="str">
        <f>IF(VLOOKUP($A161,'Incurred Real 2022$'!$A$25:$AC$426,'Incurred Real 2022$'!H$1,FALSE)=0,"",VLOOKUP($A161,'Incurred Real 2022$'!$A$25:$AC$426,'Incurred Real 2022$'!H$1,FALSE))</f>
        <v/>
      </c>
      <c r="I161" s="105" t="str">
        <f>IF(VLOOKUP($A161,'Incurred Real 2022$'!$A$25:$AC$426,'Incurred Real 2022$'!I$1,FALSE)=0,"",VLOOKUP($A161,'Incurred Real 2022$'!$A$25:$AC$426,'Incurred Real 2022$'!I$1,FALSE))</f>
        <v/>
      </c>
      <c r="J161" s="105" t="str">
        <f>IF(VLOOKUP($A161,'Incurred Real 2022$'!$A$25:$AC$426,'Incurred Real 2022$'!J$1,FALSE)=0,"",VLOOKUP($A161,'Incurred Real 2022$'!$A$25:$AC$426,'Incurred Real 2022$'!J$1,FALSE))</f>
        <v/>
      </c>
      <c r="K161" s="105" t="str">
        <f>IF(VLOOKUP($A161,'Incurred Real 2022$'!$A$25:$AC$426,'Incurred Real 2022$'!K$1,FALSE)=0,"",VLOOKUP($A161,'Incurred Real 2022$'!$A$25:$AC$426,'Incurred Real 2022$'!K$1,FALSE))</f>
        <v/>
      </c>
      <c r="L161" s="105" t="str">
        <f>IF(VLOOKUP($A161,'Incurred Real 2022$'!$A$25:$AC$426,'Incurred Real 2022$'!L$1,FALSE)=0,"",VLOOKUP($A161,'Incurred Real 2022$'!$A$25:$AC$426,'Incurred Real 2022$'!L$1,FALSE))</f>
        <v/>
      </c>
      <c r="M161" s="105" t="str">
        <f>IF(VLOOKUP($A161,'Incurred Real 2022$'!$A$25:$AC$426,'Incurred Real 2022$'!M$1,FALSE)=0,"",VLOOKUP($A161,'Incurred Real 2022$'!$A$25:$AC$426,'Incurred Real 2022$'!M$1,FALSE))</f>
        <v/>
      </c>
      <c r="N161" s="105" t="str">
        <f>IF(VLOOKUP($A161,'Incurred Real 2022$'!$A$25:$AC$426,'Incurred Real 2022$'!N$1,FALSE)=0,"",VLOOKUP($A161,'Incurred Real 2022$'!$A$25:$AC$426,'Incurred Real 2022$'!N$1,FALSE))</f>
        <v/>
      </c>
      <c r="O161" s="105" t="str">
        <f>IF(VLOOKUP($A161,'Incurred Real 2022$'!$A$25:$AC$426,'Incurred Real 2022$'!O$1,FALSE)=0,"",VLOOKUP($A161,'Incurred Real 2022$'!$A$25:$AC$426,'Incurred Real 2022$'!O$1,FALSE))</f>
        <v/>
      </c>
      <c r="P161" s="105" t="str">
        <f>IF(VLOOKUP($A161,'Incurred Real 2022$'!$A$25:$AC$426,'Incurred Real 2022$'!P$1,FALSE)=0,"",VLOOKUP($A161,'Incurred Real 2022$'!$A$25:$AC$426,'Incurred Real 2022$'!P$1,FALSE))</f>
        <v/>
      </c>
      <c r="Q161" s="105" t="str">
        <f>IF(VLOOKUP($A161,'Incurred Real 2022$'!$A$25:$AC$426,'Incurred Real 2022$'!Q$1,FALSE)=0,"",VLOOKUP($A161,'Incurred Real 2022$'!$A$25:$AC$426,'Incurred Real 2022$'!Q$1,FALSE))</f>
        <v/>
      </c>
      <c r="R161" s="105" t="str">
        <f>IF(VLOOKUP($A161,'Incurred Real 2022$'!$A$25:$AC$426,'Incurred Real 2022$'!R$1,FALSE)=0,"",VLOOKUP($A161,'Incurred Real 2022$'!$A$25:$AC$426,'Incurred Real 2022$'!R$1,FALSE))</f>
        <v/>
      </c>
      <c r="S161" s="105">
        <f>IF(VLOOKUP($A161,'Incurred Real 2022$'!$A$25:$AC$426,'Incurred Real 2022$'!S$1,FALSE)=0,"",VLOOKUP($A161,'Incurred Real 2022$'!$A$25:$AC$426,'Incurred Real 2022$'!S$1,FALSE))</f>
        <v>89675.01</v>
      </c>
      <c r="T161" s="105">
        <f>IF(VLOOKUP($A161,'Incurred Real 2022$'!$A$25:$AC$426,'Incurred Real 2022$'!T$1,FALSE)=0,"",VLOOKUP($A161,'Incurred Real 2022$'!$A$25:$AC$426,'Incurred Real 2022$'!T$1,FALSE))</f>
        <v>735722.79</v>
      </c>
      <c r="U161" s="105">
        <f>IF(VLOOKUP($A161,'Incurred Real 2022$'!$A$25:$AC$426,'Incurred Real 2022$'!U$1,FALSE)=0,"",VLOOKUP($A161,'Incurred Real 2022$'!$A$25:$AC$426,'Incurred Real 2022$'!U$1,FALSE))</f>
        <v>1859641.86</v>
      </c>
      <c r="V161" s="13">
        <f>IF(ISTEXT(VLOOKUP($A161,'Incurred Real 2022$'!$A$25:$AC$426,'Incurred Real 2022$'!V$1,FALSE)),"",(VLOOKUP($A161,'Incurred Real 2022$'!$A$25:$AC$426,'Incurred Real 2022$'!V$1,FALSE))*BT161*Incurred_Nominal!V$15)</f>
        <v>2016159.5262640272</v>
      </c>
      <c r="W161" s="13">
        <f>IF(ISTEXT(VLOOKUP($A161,'Incurred Real 2022$'!$A$25:$AC$426,'Incurred Real 2022$'!W$1,FALSE)),"",(VLOOKUP($A161,'Incurred Real 2022$'!$A$25:$AC$426,'Incurred Real 2022$'!W$1,FALSE))*BU161*Incurred_Nominal!W$15)</f>
        <v>1523269.5308706446</v>
      </c>
      <c r="X161" s="13">
        <f>IF(ISTEXT(VLOOKUP($A161,'Incurred Real 2022$'!$A$25:$AC$426,'Incurred Real 2022$'!X$1,FALSE)),"",(VLOOKUP($A161,'Incurred Real 2022$'!$A$25:$AC$426,'Incurred Real 2022$'!X$1,FALSE))*BV161*Incurred_Nominal!X$15)</f>
        <v>1637449.1488298553</v>
      </c>
      <c r="Y161" s="13">
        <f>IF(ISTEXT(VLOOKUP($A161,'Incurred Real 2022$'!$A$25:$AC$426,'Incurred Real 2022$'!Y$1,FALSE)),"",(VLOOKUP($A161,'Incurred Real 2022$'!$A$25:$AC$426,'Incurred Real 2022$'!Y$1,FALSE))*BW161*Incurred_Nominal!Y$15)</f>
        <v>1309506.4341064969</v>
      </c>
      <c r="Z161" s="13" t="str">
        <f>IF(ISTEXT(VLOOKUP($A161,'Incurred Real 2022$'!$A$25:$AC$426,'Incurred Real 2022$'!Z$1,FALSE)),"",(VLOOKUP($A161,'Incurred Real 2022$'!$A$25:$AC$426,'Incurred Real 2022$'!Z$1,FALSE))*BX161*Incurred_Nominal!Z$15)</f>
        <v/>
      </c>
      <c r="AA161" s="13" t="str">
        <f>IF(ISTEXT(VLOOKUP($A161,'Incurred Real 2022$'!$A$25:$AC$426,'Incurred Real 2022$'!AA$1,FALSE)),"",(VLOOKUP($A161,'Incurred Real 2022$'!$A$25:$AC$426,'Incurred Real 2022$'!AA$1,FALSE))*BY161*Incurred_Nominal!AA$15)</f>
        <v/>
      </c>
      <c r="AB161" s="13" t="str">
        <f>IF(ISTEXT(VLOOKUP($A161,'Incurred Real 2022$'!$A$25:$AC$426,'Incurred Real 2022$'!AB$1,FALSE)),"",(VLOOKUP($A161,'Incurred Real 2022$'!$A$25:$AC$426,'Incurred Real 2022$'!AB$1,FALSE))*BZ161*Incurred_Nominal!AB$15)</f>
        <v/>
      </c>
      <c r="AC161" s="13" t="str">
        <f>IF(ISTEXT(VLOOKUP($A161,'Incurred Real 2022$'!$A$25:$AC$426,'Incurred Real 2022$'!AC$1,FALSE)),"",(VLOOKUP($A161,'Incurred Real 2022$'!$A$25:$AC$426,'Incurred Real 2022$'!AC$1,FALSE))*CA161*Incurred_Nominal!AC$15)</f>
        <v/>
      </c>
      <c r="AD161" s="232">
        <f t="shared" si="41"/>
        <v>9171424.3000710234</v>
      </c>
      <c r="AE161" s="232">
        <f t="shared" si="42"/>
        <v>9171424.3000710234</v>
      </c>
      <c r="AF161" s="239" t="str">
        <f t="shared" si="43"/>
        <v/>
      </c>
      <c r="AG161" s="237" t="str">
        <f t="shared" si="44"/>
        <v/>
      </c>
      <c r="AH161" s="240" t="str">
        <f t="shared" si="48"/>
        <v/>
      </c>
      <c r="AI161" s="234">
        <f>VLOOKUP($A161,Incurred_Real!$A$25:$AP$479,Incurred_Real!AI$1,FALSE)</f>
        <v>2025</v>
      </c>
      <c r="AJ161" s="235">
        <f>VLOOKUP($A161,Incurred_Real!$A$25:$AP$479,Incurred_Real!AJ$1,FALSE)</f>
        <v>45420</v>
      </c>
      <c r="AK161" s="236">
        <f>VLOOKUP($A161,Incurred_Real!$A$25:$AP$479,Incurred_Real!AK$1,FALSE)</f>
        <v>2024</v>
      </c>
      <c r="AL161" s="235" t="str">
        <f>VLOOKUP($A161,Incurred_Real!$A$25:$AP$479,Incurred_Real!AL$1,FALSE)</f>
        <v>Commissioned Extra</v>
      </c>
      <c r="AM161" s="237" t="str">
        <f>IF(AL161="Commissioned Extra","",(IF((AD161)=0,0,SUMPRODUCT($F$17:$U$17,F161:U161))+VLOOKUP($A161,Incurred_Real!$A$25:$BS$376,Incurred_Real!$AO$1,FALSE)))</f>
        <v/>
      </c>
      <c r="AN161" s="232" cm="1">
        <f t="array" ref="AN161">IF(ROUND(AE161,0)=0,0,LOOKUP(2,1/(F161:AC161&lt;&gt;""),F161:AC161))</f>
        <v>1309506.4341064969</v>
      </c>
      <c r="AO161" s="232">
        <f t="shared" si="45"/>
        <v>6486384.6400710242</v>
      </c>
      <c r="AP161" s="78"/>
      <c r="AQ161" s="20"/>
      <c r="AR161" s="245">
        <f>VLOOKUP($A161,Incurred_Real!$A$25:$CD$376,Incurred_Real!AR$1,FALSE)</f>
        <v>0</v>
      </c>
      <c r="AS161" s="246">
        <f>VLOOKUP($A161,Incurred_Real!$A$25:$CD$376,Incurred_Real!AS$1,FALSE)</f>
        <v>0</v>
      </c>
      <c r="AT161" s="246">
        <f>VLOOKUP($A161,Incurred_Real!$A$25:$CD$376,Incurred_Real!AT$1,FALSE)</f>
        <v>0.12332278275832378</v>
      </c>
      <c r="AU161" s="246">
        <f>VLOOKUP($A161,Incurred_Real!$A$25:$CD$376,Incurred_Real!AU$1,FALSE)</f>
        <v>0.50480138362441784</v>
      </c>
      <c r="AV161" s="246">
        <f>VLOOKUP($A161,Incurred_Real!$A$25:$CD$376,Incurred_Real!AV$1,FALSE)</f>
        <v>0</v>
      </c>
      <c r="AW161" s="246">
        <f>VLOOKUP($A161,Incurred_Real!$A$25:$CD$376,Incurred_Real!AW$1,FALSE)</f>
        <v>0</v>
      </c>
      <c r="AX161" s="246">
        <f>VLOOKUP($A161,Incurred_Real!$A$25:$CD$376,Incurred_Real!AX$1,FALSE)</f>
        <v>0</v>
      </c>
      <c r="AY161" s="246">
        <f>VLOOKUP($A161,Incurred_Real!$A$25:$CD$376,Incurred_Real!AY$1,FALSE)</f>
        <v>0</v>
      </c>
      <c r="AZ161" s="246">
        <f>VLOOKUP($A161,Incurred_Real!$A$25:$CD$376,Incurred_Real!AZ$1,FALSE)</f>
        <v>0</v>
      </c>
      <c r="BA161" s="246">
        <f>VLOOKUP($A161,Incurred_Real!$A$25:$CD$376,Incurred_Real!BA$1,FALSE)</f>
        <v>0</v>
      </c>
      <c r="BB161" s="246">
        <f>VLOOKUP($A161,Incurred_Real!$A$25:$CD$376,Incurred_Real!BB$1,FALSE)</f>
        <v>0</v>
      </c>
      <c r="BC161" s="246">
        <f>VLOOKUP($A161,Incurred_Real!$A$25:$CD$376,Incurred_Real!BC$1,FALSE)</f>
        <v>0</v>
      </c>
      <c r="BD161" s="246">
        <f>VLOOKUP($A161,Incurred_Real!$A$25:$CD$376,Incurred_Real!BD$1,FALSE)</f>
        <v>0</v>
      </c>
      <c r="BE161" s="246">
        <f>VLOOKUP($A161,Incurred_Real!$A$25:$CD$376,Incurred_Real!BE$1,FALSE)</f>
        <v>0</v>
      </c>
      <c r="BF161" s="246">
        <f>VLOOKUP($A161,Incurred_Real!$A$25:$CD$376,Incurred_Real!BF$1,FALSE)</f>
        <v>0</v>
      </c>
      <c r="BG161" s="246">
        <f>VLOOKUP($A161,Incurred_Real!$A$25:$CD$376,Incurred_Real!BG$1,FALSE)</f>
        <v>0.37187583361725846</v>
      </c>
      <c r="BH161" s="246">
        <f>VLOOKUP($A161,Incurred_Real!$A$25:$CD$376,Incurred_Real!BH$1,FALSE)</f>
        <v>0</v>
      </c>
      <c r="BI161" s="246">
        <f>VLOOKUP($A161,Incurred_Real!$A$25:$CD$376,Incurred_Real!BI$1,FALSE)</f>
        <v>0</v>
      </c>
      <c r="BJ161" s="246">
        <f>VLOOKUP($A161,Incurred_Real!$A$25:$CD$376,Incurred_Real!BJ$1,FALSE)</f>
        <v>0</v>
      </c>
      <c r="BK161" s="246">
        <f>VLOOKUP($A161,Incurred_Real!$A$25:$CD$376,Incurred_Real!BK$1,FALSE)</f>
        <v>0</v>
      </c>
      <c r="BL161" s="246">
        <f>VLOOKUP($A161,Incurred_Real!$A$25:$CD$376,Incurred_Real!BL$1,FALSE)</f>
        <v>0</v>
      </c>
      <c r="BM161" s="246">
        <f>VLOOKUP($A161,Incurred_Real!$A$25:$CD$376,Incurred_Real!BM$1,FALSE)</f>
        <v>0</v>
      </c>
      <c r="BN161" s="246">
        <f>VLOOKUP($A161,Incurred_Real!$A$25:$CD$376,Incurred_Real!BN$1,FALSE)</f>
        <v>0</v>
      </c>
      <c r="BO161" s="246">
        <f>VLOOKUP($A161,Incurred_Real!$A$25:$CD$376,Incurred_Real!BO$1,FALSE)</f>
        <v>0</v>
      </c>
      <c r="BP161" s="246">
        <f>VLOOKUP($A161,Incurred_Real!$A$25:$CD$376,Incurred_Real!BP$1,FALSE)</f>
        <v>0</v>
      </c>
      <c r="BQ161" s="246">
        <f>VLOOKUP($A161,Incurred_Real!$A$25:$CD$376,Incurred_Real!BQ$1,FALSE)</f>
        <v>0</v>
      </c>
      <c r="BR161" s="246">
        <f>VLOOKUP($A161,Incurred_Real!$A$25:$CD$376,Incurred_Real!BR$1,FALSE)</f>
        <v>0</v>
      </c>
      <c r="BS161" s="254">
        <f t="shared" si="46"/>
        <v>1</v>
      </c>
      <c r="BT161" s="249">
        <f>1+IF(ISNA(VLOOKUP($A161,'Project labour content'!$A$7:$D$255,'Project labour content'!$D$1,FALSE)),VLOOKUP($D161,'Project labour content'!$F$6:$G$15,'Project labour content'!$G$1,FALSE),VLOOKUP($A161,'Project labour content'!$A$7:$D$255,'Project labour content'!$D$1,FALSE))*LabEsc22*1</f>
        <v>1.0017765753619827</v>
      </c>
      <c r="BU161" s="249">
        <f>1+IF(ISNA(VLOOKUP($A161,'Project labour content'!$A$7:$D$255,'Project labour content'!$D$1,FALSE)),VLOOKUP($D161,'Project labour content'!$F$6:$G$15,'Project labour content'!$G$1,FALSE),VLOOKUP($A161,'Project labour content'!$A$7:$D$255,'Project labour content'!$D$1,FALSE))*LabEsc23*1</f>
        <v>1.0035616782857029</v>
      </c>
      <c r="BV161" s="249">
        <f>1+IF(ISNA(VLOOKUP($A161,'Project labour content'!$A$7:$D$255,'Project labour content'!$D$1,FALSE)),VLOOKUP($D161,'Project labour content'!$F$6:$G$15,'Project labour content'!$G$1,FALSE),VLOOKUP($A161,'Project labour content'!$A$7:$D$255,'Project labour content'!$D$1,FALSE))*LabEsc24*1</f>
        <v>1.0052432452398472</v>
      </c>
      <c r="BW161" s="249">
        <f>1+IF(ISNA(VLOOKUP($A161,'Project labour content'!$A$7:$D$255,'Project labour content'!$D$1,FALSE)),VLOOKUP($D161,'Project labour content'!$F$6:$G$15,'Project labour content'!$G$1,FALSE),VLOOKUP($A161,'Project labour content'!$A$7:$D$255,'Project labour content'!$D$1,FALSE))*LabEsc25*1</f>
        <v>1.0074954239137648</v>
      </c>
      <c r="BX161" s="249">
        <f>1+IF(ISNA(VLOOKUP($A161,'Project labour content'!$A$7:$D$255,'Project labour content'!$D$1,FALSE)),VLOOKUP($D161,'Project labour content'!$F$6:$G$15,'Project labour content'!$G$1,FALSE),VLOOKUP($A161,'Project labour content'!$A$7:$D$255,'Project labour content'!$D$1,FALSE))*LabEsc26*1</f>
        <v>1.0099499233052225</v>
      </c>
      <c r="BY161" s="249">
        <f>1+IF(ISNA(VLOOKUP($A161,'Project labour content'!$A$7:$D$255,'Project labour content'!$D$1,FALSE)),VLOOKUP($D161,'Project labour content'!$F$6:$G$15,'Project labour content'!$G$1,FALSE),VLOOKUP($A161,'Project labour content'!$A$7:$D$255,'Project labour content'!$D$1,FALSE))*LabEsc27*1</f>
        <v>1.0114702024667621</v>
      </c>
      <c r="BZ161" s="249">
        <f>1+IF(ISNA(VLOOKUP($A161,'Project labour content'!$A$7:$D$255,'Project labour content'!$D$1,FALSE)),VLOOKUP($D161,'Project labour content'!$F$6:$G$15,'Project labour content'!$G$1,FALSE),VLOOKUP($A161,'Project labour content'!$A$7:$D$255,'Project labour content'!$D$1,FALSE))*LabEsc28*1</f>
        <v>1.0126149726754017</v>
      </c>
      <c r="CA161" s="249">
        <f>1+IF(ISNA(VLOOKUP($A161,'Project labour content'!$A$7:$D$255,'Project labour content'!$D$1,FALSE)),VLOOKUP($D161,'Project labour content'!$F$6:$G$15,'Project labour content'!$G$1,FALSE),VLOOKUP($A161,'Project labour content'!$A$7:$D$255,'Project labour content'!$D$1,FALSE))*LabEsc29*1</f>
        <v>1.0144520999062263</v>
      </c>
      <c r="CB161" s="250" t="str">
        <f>IF(ISNA(VLOOKUP($A161,'Project labour content'!$A$7:$D$255,'Project labour content'!$D$1,FALSE)),"Category","Project")</f>
        <v>Project</v>
      </c>
      <c r="CD161" s="247" t="str">
        <f t="shared" si="47"/>
        <v>12330</v>
      </c>
    </row>
    <row r="162" spans="1:82" x14ac:dyDescent="0.15">
      <c r="A162" s="11" t="s">
        <v>241</v>
      </c>
      <c r="B162" s="11" t="str">
        <f>VLOOKUP($A162,'Incurred Real 2022$'!$A$25:$AC$426,'Incurred Real 2022$'!B$1,FALSE)</f>
        <v>Furniture and  General Building upgrades 2022-23</v>
      </c>
      <c r="C162" s="11" t="str">
        <f>VLOOKUP($A162,'Incurred Real 2022$'!$A$25:$AC$426,'Incurred Real 2022$'!C$1,FALSE)</f>
        <v>ExAnte</v>
      </c>
      <c r="D162" s="11" t="str">
        <f>VLOOKUP($A162,'Incurred Real 2022$'!$A$25:$AC$426,'Incurred Real 2022$'!D$1,FALSE)</f>
        <v>Facilities</v>
      </c>
      <c r="E162" s="11" t="str">
        <f>VLOOKUP($A162,'Incurred Real 2022$'!$A$25:$AC$426,'Incurred Real 2022$'!E$1,FALSE)</f>
        <v>Potential</v>
      </c>
      <c r="F162" s="105" t="str">
        <f>IF(VLOOKUP($A162,'Incurred Real 2022$'!$A$25:$AC$426,'Incurred Real 2022$'!F$1,FALSE)=0,"",VLOOKUP($A162,'Incurred Real 2022$'!$A$25:$AC$426,'Incurred Real 2022$'!F$1,FALSE))</f>
        <v/>
      </c>
      <c r="G162" s="105" t="str">
        <f>IF(VLOOKUP($A162,'Incurred Real 2022$'!$A$25:$AC$426,'Incurred Real 2022$'!G$1,FALSE)=0,"",VLOOKUP($A162,'Incurred Real 2022$'!$A$25:$AC$426,'Incurred Real 2022$'!G$1,FALSE))</f>
        <v/>
      </c>
      <c r="H162" s="105" t="str">
        <f>IF(VLOOKUP($A162,'Incurred Real 2022$'!$A$25:$AC$426,'Incurred Real 2022$'!H$1,FALSE)=0,"",VLOOKUP($A162,'Incurred Real 2022$'!$A$25:$AC$426,'Incurred Real 2022$'!H$1,FALSE))</f>
        <v/>
      </c>
      <c r="I162" s="105" t="str">
        <f>IF(VLOOKUP($A162,'Incurred Real 2022$'!$A$25:$AC$426,'Incurred Real 2022$'!I$1,FALSE)=0,"",VLOOKUP($A162,'Incurred Real 2022$'!$A$25:$AC$426,'Incurred Real 2022$'!I$1,FALSE))</f>
        <v/>
      </c>
      <c r="J162" s="105" t="str">
        <f>IF(VLOOKUP($A162,'Incurred Real 2022$'!$A$25:$AC$426,'Incurred Real 2022$'!J$1,FALSE)=0,"",VLOOKUP($A162,'Incurred Real 2022$'!$A$25:$AC$426,'Incurred Real 2022$'!J$1,FALSE))</f>
        <v/>
      </c>
      <c r="K162" s="105" t="str">
        <f>IF(VLOOKUP($A162,'Incurred Real 2022$'!$A$25:$AC$426,'Incurred Real 2022$'!K$1,FALSE)=0,"",VLOOKUP($A162,'Incurred Real 2022$'!$A$25:$AC$426,'Incurred Real 2022$'!K$1,FALSE))</f>
        <v/>
      </c>
      <c r="L162" s="105" t="str">
        <f>IF(VLOOKUP($A162,'Incurred Real 2022$'!$A$25:$AC$426,'Incurred Real 2022$'!L$1,FALSE)=0,"",VLOOKUP($A162,'Incurred Real 2022$'!$A$25:$AC$426,'Incurred Real 2022$'!L$1,FALSE))</f>
        <v/>
      </c>
      <c r="M162" s="105" t="str">
        <f>IF(VLOOKUP($A162,'Incurred Real 2022$'!$A$25:$AC$426,'Incurred Real 2022$'!M$1,FALSE)=0,"",VLOOKUP($A162,'Incurred Real 2022$'!$A$25:$AC$426,'Incurred Real 2022$'!M$1,FALSE))</f>
        <v/>
      </c>
      <c r="N162" s="105" t="str">
        <f>IF(VLOOKUP($A162,'Incurred Real 2022$'!$A$25:$AC$426,'Incurred Real 2022$'!N$1,FALSE)=0,"",VLOOKUP($A162,'Incurred Real 2022$'!$A$25:$AC$426,'Incurred Real 2022$'!N$1,FALSE))</f>
        <v/>
      </c>
      <c r="O162" s="105" t="str">
        <f>IF(VLOOKUP($A162,'Incurred Real 2022$'!$A$25:$AC$426,'Incurred Real 2022$'!O$1,FALSE)=0,"",VLOOKUP($A162,'Incurred Real 2022$'!$A$25:$AC$426,'Incurred Real 2022$'!O$1,FALSE))</f>
        <v/>
      </c>
      <c r="P162" s="105" t="str">
        <f>IF(VLOOKUP($A162,'Incurred Real 2022$'!$A$25:$AC$426,'Incurred Real 2022$'!P$1,FALSE)=0,"",VLOOKUP($A162,'Incurred Real 2022$'!$A$25:$AC$426,'Incurred Real 2022$'!P$1,FALSE))</f>
        <v/>
      </c>
      <c r="Q162" s="105" t="str">
        <f>IF(VLOOKUP($A162,'Incurred Real 2022$'!$A$25:$AC$426,'Incurred Real 2022$'!Q$1,FALSE)=0,"",VLOOKUP($A162,'Incurred Real 2022$'!$A$25:$AC$426,'Incurred Real 2022$'!Q$1,FALSE))</f>
        <v/>
      </c>
      <c r="R162" s="105" t="str">
        <f>IF(VLOOKUP($A162,'Incurred Real 2022$'!$A$25:$AC$426,'Incurred Real 2022$'!R$1,FALSE)=0,"",VLOOKUP($A162,'Incurred Real 2022$'!$A$25:$AC$426,'Incurred Real 2022$'!R$1,FALSE))</f>
        <v/>
      </c>
      <c r="S162" s="105" t="str">
        <f>IF(VLOOKUP($A162,'Incurred Real 2022$'!$A$25:$AC$426,'Incurred Real 2022$'!S$1,FALSE)=0,"",VLOOKUP($A162,'Incurred Real 2022$'!$A$25:$AC$426,'Incurred Real 2022$'!S$1,FALSE))</f>
        <v/>
      </c>
      <c r="T162" s="105" t="str">
        <f>IF(VLOOKUP($A162,'Incurred Real 2022$'!$A$25:$AC$426,'Incurred Real 2022$'!T$1,FALSE)=0,"",VLOOKUP($A162,'Incurred Real 2022$'!$A$25:$AC$426,'Incurred Real 2022$'!T$1,FALSE))</f>
        <v/>
      </c>
      <c r="U162" s="105" t="str">
        <f>IF(VLOOKUP($A162,'Incurred Real 2022$'!$A$25:$AC$426,'Incurred Real 2022$'!U$1,FALSE)=0,"",VLOOKUP($A162,'Incurred Real 2022$'!$A$25:$AC$426,'Incurred Real 2022$'!U$1,FALSE))</f>
        <v/>
      </c>
      <c r="V162" s="13" t="str">
        <f>IF(ISTEXT(VLOOKUP($A162,'Incurred Real 2022$'!$A$25:$AC$426,'Incurred Real 2022$'!V$1,FALSE)),"",(VLOOKUP($A162,'Incurred Real 2022$'!$A$25:$AC$426,'Incurred Real 2022$'!V$1,FALSE))*BT162*Incurred_Nominal!V$15)</f>
        <v/>
      </c>
      <c r="W162" s="13">
        <f>IF(ISTEXT(VLOOKUP($A162,'Incurred Real 2022$'!$A$25:$AC$426,'Incurred Real 2022$'!W$1,FALSE)),"",(VLOOKUP($A162,'Incurred Real 2022$'!$A$25:$AC$426,'Incurred Real 2022$'!W$1,FALSE))*BU162*Incurred_Nominal!W$15)</f>
        <v>323926.32295280165</v>
      </c>
      <c r="X162" s="13">
        <f>IF(ISTEXT(VLOOKUP($A162,'Incurred Real 2022$'!$A$25:$AC$426,'Incurred Real 2022$'!X$1,FALSE)),"",(VLOOKUP($A162,'Incurred Real 2022$'!$A$25:$AC$426,'Incurred Real 2022$'!X$1,FALSE))*BV162*Incurred_Nominal!X$15)</f>
        <v>116335.27274883335</v>
      </c>
      <c r="Y162" s="13" t="str">
        <f>IF(ISTEXT(VLOOKUP($A162,'Incurred Real 2022$'!$A$25:$AC$426,'Incurred Real 2022$'!Y$1,FALSE)),"",(VLOOKUP($A162,'Incurred Real 2022$'!$A$25:$AC$426,'Incurred Real 2022$'!Y$1,FALSE))*BW162*Incurred_Nominal!Y$15)</f>
        <v/>
      </c>
      <c r="Z162" s="13" t="str">
        <f>IF(ISTEXT(VLOOKUP($A162,'Incurred Real 2022$'!$A$25:$AC$426,'Incurred Real 2022$'!Z$1,FALSE)),"",(VLOOKUP($A162,'Incurred Real 2022$'!$A$25:$AC$426,'Incurred Real 2022$'!Z$1,FALSE))*BX162*Incurred_Nominal!Z$15)</f>
        <v/>
      </c>
      <c r="AA162" s="13" t="str">
        <f>IF(ISTEXT(VLOOKUP($A162,'Incurred Real 2022$'!$A$25:$AC$426,'Incurred Real 2022$'!AA$1,FALSE)),"",(VLOOKUP($A162,'Incurred Real 2022$'!$A$25:$AC$426,'Incurred Real 2022$'!AA$1,FALSE))*BY162*Incurred_Nominal!AA$15)</f>
        <v/>
      </c>
      <c r="AB162" s="13" t="str">
        <f>IF(ISTEXT(VLOOKUP($A162,'Incurred Real 2022$'!$A$25:$AC$426,'Incurred Real 2022$'!AB$1,FALSE)),"",(VLOOKUP($A162,'Incurred Real 2022$'!$A$25:$AC$426,'Incurred Real 2022$'!AB$1,FALSE))*BZ162*Incurred_Nominal!AB$15)</f>
        <v/>
      </c>
      <c r="AC162" s="13" t="str">
        <f>IF(ISTEXT(VLOOKUP($A162,'Incurred Real 2022$'!$A$25:$AC$426,'Incurred Real 2022$'!AC$1,FALSE)),"",(VLOOKUP($A162,'Incurred Real 2022$'!$A$25:$AC$426,'Incurred Real 2022$'!AC$1,FALSE))*CA162*Incurred_Nominal!AC$15)</f>
        <v/>
      </c>
      <c r="AD162" s="232">
        <f t="shared" si="41"/>
        <v>440261.595701635</v>
      </c>
      <c r="AE162" s="232">
        <f t="shared" si="42"/>
        <v>440261.595701635</v>
      </c>
      <c r="AF162" s="239">
        <f t="shared" si="43"/>
        <v>492620.60194426798</v>
      </c>
      <c r="AG162" s="237">
        <f t="shared" si="44"/>
        <v>448035.82745250233</v>
      </c>
      <c r="AH162" s="240">
        <f t="shared" si="48"/>
        <v>1.0995116277760002</v>
      </c>
      <c r="AI162" s="234">
        <f>VLOOKUP($A162,Incurred_Real!$A$25:$AP$479,Incurred_Real!AI$1,FALSE)</f>
        <v>2024</v>
      </c>
      <c r="AJ162" s="235" t="str">
        <f>VLOOKUP($A162,Incurred_Real!$A$25:$AP$479,Incurred_Real!AJ$1,FALSE)</f>
        <v/>
      </c>
      <c r="AK162" s="236">
        <f>VLOOKUP($A162,Incurred_Real!$A$25:$AP$479,Incurred_Real!AK$1,FALSE)</f>
        <v>2024</v>
      </c>
      <c r="AL162" s="235" t="str">
        <f>VLOOKUP($A162,Incurred_Real!$A$25:$AP$479,Incurred_Real!AL$1,FALSE)</f>
        <v/>
      </c>
      <c r="AM162" s="237">
        <f>IF(AL162="Commissioned Extra","",(IF((AD162)=0,0,SUMPRODUCT($F$17:$U$17,F162:U162))+VLOOKUP($A162,Incurred_Real!$A$25:$BS$376,Incurred_Real!$AO$1,FALSE)))</f>
        <v>442754.27753378201</v>
      </c>
      <c r="AN162" s="232" cm="1">
        <f t="array" ref="AN162">IF(ROUND(AE162,0)=0,0,LOOKUP(2,1/(F162:AC162&lt;&gt;""),F162:AC162))</f>
        <v>116335.27274883335</v>
      </c>
      <c r="AO162" s="232">
        <f t="shared" si="45"/>
        <v>440261.595701635</v>
      </c>
      <c r="AP162" s="78"/>
      <c r="AQ162" s="20"/>
      <c r="AR162" s="245">
        <f>VLOOKUP($A162,Incurred_Real!$A$25:$CD$376,Incurred_Real!AR$1,FALSE)</f>
        <v>0</v>
      </c>
      <c r="AS162" s="246">
        <f>VLOOKUP($A162,Incurred_Real!$A$25:$CD$376,Incurred_Real!AS$1,FALSE)</f>
        <v>0.69872958257713258</v>
      </c>
      <c r="AT162" s="246">
        <f>VLOOKUP($A162,Incurred_Real!$A$25:$CD$376,Incurred_Real!AT$1,FALSE)</f>
        <v>0</v>
      </c>
      <c r="AU162" s="246">
        <f>VLOOKUP($A162,Incurred_Real!$A$25:$CD$376,Incurred_Real!AU$1,FALSE)</f>
        <v>0</v>
      </c>
      <c r="AV162" s="246">
        <f>VLOOKUP($A162,Incurred_Real!$A$25:$CD$376,Incurred_Real!AV$1,FALSE)</f>
        <v>0</v>
      </c>
      <c r="AW162" s="246">
        <f>VLOOKUP($A162,Incurred_Real!$A$25:$CD$376,Incurred_Real!AW$1,FALSE)</f>
        <v>0</v>
      </c>
      <c r="AX162" s="246">
        <f>VLOOKUP($A162,Incurred_Real!$A$25:$CD$376,Incurred_Real!AX$1,FALSE)</f>
        <v>0</v>
      </c>
      <c r="AY162" s="246">
        <f>VLOOKUP($A162,Incurred_Real!$A$25:$CD$376,Incurred_Real!AY$1,FALSE)</f>
        <v>0</v>
      </c>
      <c r="AZ162" s="246">
        <f>VLOOKUP($A162,Incurred_Real!$A$25:$CD$376,Incurred_Real!AZ$1,FALSE)</f>
        <v>0.30127041742286753</v>
      </c>
      <c r="BA162" s="246">
        <f>VLOOKUP($A162,Incurred_Real!$A$25:$CD$376,Incurred_Real!BA$1,FALSE)</f>
        <v>0</v>
      </c>
      <c r="BB162" s="246">
        <f>VLOOKUP($A162,Incurred_Real!$A$25:$CD$376,Incurred_Real!BB$1,FALSE)</f>
        <v>0</v>
      </c>
      <c r="BC162" s="246">
        <f>VLOOKUP($A162,Incurred_Real!$A$25:$CD$376,Incurred_Real!BC$1,FALSE)</f>
        <v>0</v>
      </c>
      <c r="BD162" s="246">
        <f>VLOOKUP($A162,Incurred_Real!$A$25:$CD$376,Incurred_Real!BD$1,FALSE)</f>
        <v>0</v>
      </c>
      <c r="BE162" s="246">
        <f>VLOOKUP($A162,Incurred_Real!$A$25:$CD$376,Incurred_Real!BE$1,FALSE)</f>
        <v>0</v>
      </c>
      <c r="BF162" s="246">
        <f>VLOOKUP($A162,Incurred_Real!$A$25:$CD$376,Incurred_Real!BF$1,FALSE)</f>
        <v>0</v>
      </c>
      <c r="BG162" s="246">
        <f>VLOOKUP($A162,Incurred_Real!$A$25:$CD$376,Incurred_Real!BG$1,FALSE)</f>
        <v>0</v>
      </c>
      <c r="BH162" s="246">
        <f>VLOOKUP($A162,Incurred_Real!$A$25:$CD$376,Incurred_Real!BH$1,FALSE)</f>
        <v>0</v>
      </c>
      <c r="BI162" s="246">
        <f>VLOOKUP($A162,Incurred_Real!$A$25:$CD$376,Incurred_Real!BI$1,FALSE)</f>
        <v>0</v>
      </c>
      <c r="BJ162" s="246">
        <f>VLOOKUP($A162,Incurred_Real!$A$25:$CD$376,Incurred_Real!BJ$1,FALSE)</f>
        <v>0</v>
      </c>
      <c r="BK162" s="246">
        <f>VLOOKUP($A162,Incurred_Real!$A$25:$CD$376,Incurred_Real!BK$1,FALSE)</f>
        <v>0</v>
      </c>
      <c r="BL162" s="246">
        <f>VLOOKUP($A162,Incurred_Real!$A$25:$CD$376,Incurred_Real!BL$1,FALSE)</f>
        <v>0</v>
      </c>
      <c r="BM162" s="246">
        <f>VLOOKUP($A162,Incurred_Real!$A$25:$CD$376,Incurred_Real!BM$1,FALSE)</f>
        <v>0</v>
      </c>
      <c r="BN162" s="246">
        <f>VLOOKUP($A162,Incurred_Real!$A$25:$CD$376,Incurred_Real!BN$1,FALSE)</f>
        <v>0</v>
      </c>
      <c r="BO162" s="246">
        <f>VLOOKUP($A162,Incurred_Real!$A$25:$CD$376,Incurred_Real!BO$1,FALSE)</f>
        <v>0</v>
      </c>
      <c r="BP162" s="246">
        <f>VLOOKUP($A162,Incurred_Real!$A$25:$CD$376,Incurred_Real!BP$1,FALSE)</f>
        <v>0</v>
      </c>
      <c r="BQ162" s="246">
        <f>VLOOKUP($A162,Incurred_Real!$A$25:$CD$376,Incurred_Real!BQ$1,FALSE)</f>
        <v>0</v>
      </c>
      <c r="BR162" s="246">
        <f>VLOOKUP($A162,Incurred_Real!$A$25:$CD$376,Incurred_Real!BR$1,FALSE)</f>
        <v>0</v>
      </c>
      <c r="BS162" s="254">
        <f t="shared" si="46"/>
        <v>1</v>
      </c>
      <c r="BT162" s="249">
        <f>1+IF(ISNA(VLOOKUP($A162,'Project labour content'!$A$7:$D$255,'Project labour content'!$D$1,FALSE)),VLOOKUP($D162,'Project labour content'!$F$6:$G$15,'Project labour content'!$G$1,FALSE),VLOOKUP($A162,'Project labour content'!$A$7:$D$255,'Project labour content'!$D$1,FALSE))*LabEsc22*1</f>
        <v>1.0018661130890889</v>
      </c>
      <c r="BU162" s="249">
        <f>1+IF(ISNA(VLOOKUP($A162,'Project labour content'!$A$7:$D$255,'Project labour content'!$D$1,FALSE)),VLOOKUP($D162,'Project labour content'!$F$6:$G$15,'Project labour content'!$G$1,FALSE),VLOOKUP($A162,'Project labour content'!$A$7:$D$255,'Project labour content'!$D$1,FALSE))*LabEsc23*1</f>
        <v>1.0037411835210055</v>
      </c>
      <c r="BV162" s="249">
        <f>1+IF(ISNA(VLOOKUP($A162,'Project labour content'!$A$7:$D$255,'Project labour content'!$D$1,FALSE)),VLOOKUP($D162,'Project labour content'!$F$6:$G$15,'Project labour content'!$G$1,FALSE),VLOOKUP($A162,'Project labour content'!$A$7:$D$255,'Project labour content'!$D$1,FALSE))*LabEsc24*1</f>
        <v>1.005507499867871</v>
      </c>
      <c r="BW162" s="249">
        <f>1+IF(ISNA(VLOOKUP($A162,'Project labour content'!$A$7:$D$255,'Project labour content'!$D$1,FALSE)),VLOOKUP($D162,'Project labour content'!$F$6:$G$15,'Project labour content'!$G$1,FALSE),VLOOKUP($A162,'Project labour content'!$A$7:$D$255,'Project labour content'!$D$1,FALSE))*LabEsc25*1</f>
        <v>1.0078731862284394</v>
      </c>
      <c r="BX162" s="249">
        <f>1+IF(ISNA(VLOOKUP($A162,'Project labour content'!$A$7:$D$255,'Project labour content'!$D$1,FALSE)),VLOOKUP($D162,'Project labour content'!$F$6:$G$15,'Project labour content'!$G$1,FALSE),VLOOKUP($A162,'Project labour content'!$A$7:$D$255,'Project labour content'!$D$1,FALSE))*LabEsc26*1</f>
        <v>1.0104513900803989</v>
      </c>
      <c r="BY162" s="249">
        <f>1+IF(ISNA(VLOOKUP($A162,'Project labour content'!$A$7:$D$255,'Project labour content'!$D$1,FALSE)),VLOOKUP($D162,'Project labour content'!$F$6:$G$15,'Project labour content'!$G$1,FALSE),VLOOKUP($A162,'Project labour content'!$A$7:$D$255,'Project labour content'!$D$1,FALSE))*LabEsc27*1</f>
        <v>1.0120482898816279</v>
      </c>
      <c r="BZ162" s="249">
        <f>1+IF(ISNA(VLOOKUP($A162,'Project labour content'!$A$7:$D$255,'Project labour content'!$D$1,FALSE)),VLOOKUP($D162,'Project labour content'!$F$6:$G$15,'Project labour content'!$G$1,FALSE),VLOOKUP($A162,'Project labour content'!$A$7:$D$255,'Project labour content'!$D$1,FALSE))*LabEsc28*1</f>
        <v>1.0132507554319534</v>
      </c>
      <c r="CA162" s="249">
        <f>1+IF(ISNA(VLOOKUP($A162,'Project labour content'!$A$7:$D$255,'Project labour content'!$D$1,FALSE)),VLOOKUP($D162,'Project labour content'!$F$6:$G$15,'Project labour content'!$G$1,FALSE),VLOOKUP($A162,'Project labour content'!$A$7:$D$255,'Project labour content'!$D$1,FALSE))*LabEsc29*1</f>
        <v>1.0151804721471156</v>
      </c>
      <c r="CB162" s="250" t="str">
        <f>IF(ISNA(VLOOKUP($A162,'Project labour content'!$A$7:$D$255,'Project labour content'!$D$1,FALSE)),"Category","Project")</f>
        <v>Project</v>
      </c>
      <c r="CD162" s="247" t="str">
        <f t="shared" si="47"/>
        <v>12334</v>
      </c>
    </row>
    <row r="163" spans="1:82" x14ac:dyDescent="0.15">
      <c r="A163" s="11" t="s">
        <v>243</v>
      </c>
      <c r="B163" s="11" t="str">
        <f>VLOOKUP($A163,'Incurred Real 2022$'!$A$25:$AC$426,'Incurred Real 2022$'!B$1,FALSE)</f>
        <v>Vehicle Purchases 2022-23</v>
      </c>
      <c r="C163" s="11" t="str">
        <f>VLOOKUP($A163,'Incurred Real 2022$'!$A$25:$AC$426,'Incurred Real 2022$'!C$1,FALSE)</f>
        <v>ExAnte</v>
      </c>
      <c r="D163" s="11" t="str">
        <f>VLOOKUP($A163,'Incurred Real 2022$'!$A$25:$AC$426,'Incurred Real 2022$'!D$1,FALSE)</f>
        <v>Facilities</v>
      </c>
      <c r="E163" s="11" t="str">
        <f>VLOOKUP($A163,'Incurred Real 2022$'!$A$25:$AC$426,'Incurred Real 2022$'!E$1,FALSE)</f>
        <v>Potential</v>
      </c>
      <c r="F163" s="105" t="str">
        <f>IF(VLOOKUP($A163,'Incurred Real 2022$'!$A$25:$AC$426,'Incurred Real 2022$'!F$1,FALSE)=0,"",VLOOKUP($A163,'Incurred Real 2022$'!$A$25:$AC$426,'Incurred Real 2022$'!F$1,FALSE))</f>
        <v/>
      </c>
      <c r="G163" s="105" t="str">
        <f>IF(VLOOKUP($A163,'Incurred Real 2022$'!$A$25:$AC$426,'Incurred Real 2022$'!G$1,FALSE)=0,"",VLOOKUP($A163,'Incurred Real 2022$'!$A$25:$AC$426,'Incurred Real 2022$'!G$1,FALSE))</f>
        <v/>
      </c>
      <c r="H163" s="105" t="str">
        <f>IF(VLOOKUP($A163,'Incurred Real 2022$'!$A$25:$AC$426,'Incurred Real 2022$'!H$1,FALSE)=0,"",VLOOKUP($A163,'Incurred Real 2022$'!$A$25:$AC$426,'Incurred Real 2022$'!H$1,FALSE))</f>
        <v/>
      </c>
      <c r="I163" s="105" t="str">
        <f>IF(VLOOKUP($A163,'Incurred Real 2022$'!$A$25:$AC$426,'Incurred Real 2022$'!I$1,FALSE)=0,"",VLOOKUP($A163,'Incurred Real 2022$'!$A$25:$AC$426,'Incurred Real 2022$'!I$1,FALSE))</f>
        <v/>
      </c>
      <c r="J163" s="105" t="str">
        <f>IF(VLOOKUP($A163,'Incurred Real 2022$'!$A$25:$AC$426,'Incurred Real 2022$'!J$1,FALSE)=0,"",VLOOKUP($A163,'Incurred Real 2022$'!$A$25:$AC$426,'Incurred Real 2022$'!J$1,FALSE))</f>
        <v/>
      </c>
      <c r="K163" s="105" t="str">
        <f>IF(VLOOKUP($A163,'Incurred Real 2022$'!$A$25:$AC$426,'Incurred Real 2022$'!K$1,FALSE)=0,"",VLOOKUP($A163,'Incurred Real 2022$'!$A$25:$AC$426,'Incurred Real 2022$'!K$1,FALSE))</f>
        <v/>
      </c>
      <c r="L163" s="105" t="str">
        <f>IF(VLOOKUP($A163,'Incurred Real 2022$'!$A$25:$AC$426,'Incurred Real 2022$'!L$1,FALSE)=0,"",VLOOKUP($A163,'Incurred Real 2022$'!$A$25:$AC$426,'Incurred Real 2022$'!L$1,FALSE))</f>
        <v/>
      </c>
      <c r="M163" s="105" t="str">
        <f>IF(VLOOKUP($A163,'Incurred Real 2022$'!$A$25:$AC$426,'Incurred Real 2022$'!M$1,FALSE)=0,"",VLOOKUP($A163,'Incurred Real 2022$'!$A$25:$AC$426,'Incurred Real 2022$'!M$1,FALSE))</f>
        <v/>
      </c>
      <c r="N163" s="105" t="str">
        <f>IF(VLOOKUP($A163,'Incurred Real 2022$'!$A$25:$AC$426,'Incurred Real 2022$'!N$1,FALSE)=0,"",VLOOKUP($A163,'Incurred Real 2022$'!$A$25:$AC$426,'Incurred Real 2022$'!N$1,FALSE))</f>
        <v/>
      </c>
      <c r="O163" s="105" t="str">
        <f>IF(VLOOKUP($A163,'Incurred Real 2022$'!$A$25:$AC$426,'Incurred Real 2022$'!O$1,FALSE)=0,"",VLOOKUP($A163,'Incurred Real 2022$'!$A$25:$AC$426,'Incurred Real 2022$'!O$1,FALSE))</f>
        <v/>
      </c>
      <c r="P163" s="105" t="str">
        <f>IF(VLOOKUP($A163,'Incurred Real 2022$'!$A$25:$AC$426,'Incurred Real 2022$'!P$1,FALSE)=0,"",VLOOKUP($A163,'Incurred Real 2022$'!$A$25:$AC$426,'Incurred Real 2022$'!P$1,FALSE))</f>
        <v/>
      </c>
      <c r="Q163" s="105" t="str">
        <f>IF(VLOOKUP($A163,'Incurred Real 2022$'!$A$25:$AC$426,'Incurred Real 2022$'!Q$1,FALSE)=0,"",VLOOKUP($A163,'Incurred Real 2022$'!$A$25:$AC$426,'Incurred Real 2022$'!Q$1,FALSE))</f>
        <v/>
      </c>
      <c r="R163" s="105" t="str">
        <f>IF(VLOOKUP($A163,'Incurred Real 2022$'!$A$25:$AC$426,'Incurred Real 2022$'!R$1,FALSE)=0,"",VLOOKUP($A163,'Incurred Real 2022$'!$A$25:$AC$426,'Incurred Real 2022$'!R$1,FALSE))</f>
        <v/>
      </c>
      <c r="S163" s="105" t="str">
        <f>IF(VLOOKUP($A163,'Incurred Real 2022$'!$A$25:$AC$426,'Incurred Real 2022$'!S$1,FALSE)=0,"",VLOOKUP($A163,'Incurred Real 2022$'!$A$25:$AC$426,'Incurred Real 2022$'!S$1,FALSE))</f>
        <v/>
      </c>
      <c r="T163" s="105" t="str">
        <f>IF(VLOOKUP($A163,'Incurred Real 2022$'!$A$25:$AC$426,'Incurred Real 2022$'!T$1,FALSE)=0,"",VLOOKUP($A163,'Incurred Real 2022$'!$A$25:$AC$426,'Incurred Real 2022$'!T$1,FALSE))</f>
        <v/>
      </c>
      <c r="U163" s="105" t="str">
        <f>IF(VLOOKUP($A163,'Incurred Real 2022$'!$A$25:$AC$426,'Incurred Real 2022$'!U$1,FALSE)=0,"",VLOOKUP($A163,'Incurred Real 2022$'!$A$25:$AC$426,'Incurred Real 2022$'!U$1,FALSE))</f>
        <v/>
      </c>
      <c r="V163" s="13" t="str">
        <f>IF(ISTEXT(VLOOKUP($A163,'Incurred Real 2022$'!$A$25:$AC$426,'Incurred Real 2022$'!V$1,FALSE)),"",(VLOOKUP($A163,'Incurred Real 2022$'!$A$25:$AC$426,'Incurred Real 2022$'!V$1,FALSE))*BT163*Incurred_Nominal!V$15)</f>
        <v/>
      </c>
      <c r="W163" s="13">
        <f>IF(ISTEXT(VLOOKUP($A163,'Incurred Real 2022$'!$A$25:$AC$426,'Incurred Real 2022$'!W$1,FALSE)),"",(VLOOKUP($A163,'Incurred Real 2022$'!$A$25:$AC$426,'Incurred Real 2022$'!W$1,FALSE))*BU163*Incurred_Nominal!W$15)</f>
        <v>161876.54349903931</v>
      </c>
      <c r="X163" s="13">
        <f>IF(ISTEXT(VLOOKUP($A163,'Incurred Real 2022$'!$A$25:$AC$426,'Incurred Real 2022$'!X$1,FALSE)),"",(VLOOKUP($A163,'Incurred Real 2022$'!$A$25:$AC$426,'Incurred Real 2022$'!X$1,FALSE))*BV163*Incurred_Nominal!X$15)</f>
        <v>4798.1361733197791</v>
      </c>
      <c r="Y163" s="13" t="str">
        <f>IF(ISTEXT(VLOOKUP($A163,'Incurred Real 2022$'!$A$25:$AC$426,'Incurred Real 2022$'!Y$1,FALSE)),"",(VLOOKUP($A163,'Incurred Real 2022$'!$A$25:$AC$426,'Incurred Real 2022$'!Y$1,FALSE))*BW163*Incurred_Nominal!Y$15)</f>
        <v/>
      </c>
      <c r="Z163" s="13" t="str">
        <f>IF(ISTEXT(VLOOKUP($A163,'Incurred Real 2022$'!$A$25:$AC$426,'Incurred Real 2022$'!Z$1,FALSE)),"",(VLOOKUP($A163,'Incurred Real 2022$'!$A$25:$AC$426,'Incurred Real 2022$'!Z$1,FALSE))*BX163*Incurred_Nominal!Z$15)</f>
        <v/>
      </c>
      <c r="AA163" s="13" t="str">
        <f>IF(ISTEXT(VLOOKUP($A163,'Incurred Real 2022$'!$A$25:$AC$426,'Incurred Real 2022$'!AA$1,FALSE)),"",(VLOOKUP($A163,'Incurred Real 2022$'!$A$25:$AC$426,'Incurred Real 2022$'!AA$1,FALSE))*BY163*Incurred_Nominal!AA$15)</f>
        <v/>
      </c>
      <c r="AB163" s="13" t="str">
        <f>IF(ISTEXT(VLOOKUP($A163,'Incurred Real 2022$'!$A$25:$AC$426,'Incurred Real 2022$'!AB$1,FALSE)),"",(VLOOKUP($A163,'Incurred Real 2022$'!$A$25:$AC$426,'Incurred Real 2022$'!AB$1,FALSE))*BZ163*Incurred_Nominal!AB$15)</f>
        <v/>
      </c>
      <c r="AC163" s="13" t="str">
        <f>IF(ISTEXT(VLOOKUP($A163,'Incurred Real 2022$'!$A$25:$AC$426,'Incurred Real 2022$'!AC$1,FALSE)),"",(VLOOKUP($A163,'Incurred Real 2022$'!$A$25:$AC$426,'Incurred Real 2022$'!AC$1,FALSE))*CA163*Incurred_Nominal!AC$15)</f>
        <v/>
      </c>
      <c r="AD163" s="232">
        <f t="shared" si="41"/>
        <v>166674.67967235908</v>
      </c>
      <c r="AE163" s="232">
        <f t="shared" si="42"/>
        <v>166674.67967235908</v>
      </c>
      <c r="AF163" s="239">
        <f t="shared" si="43"/>
        <v>187532.39175979211</v>
      </c>
      <c r="AG163" s="237">
        <f t="shared" si="44"/>
        <v>170559.71671633603</v>
      </c>
      <c r="AH163" s="240">
        <f t="shared" si="48"/>
        <v>1.0995116277760002</v>
      </c>
      <c r="AI163" s="234">
        <f>VLOOKUP($A163,Incurred_Real!$A$25:$AP$479,Incurred_Real!AI$1,FALSE)</f>
        <v>2024</v>
      </c>
      <c r="AJ163" s="235" t="str">
        <f>VLOOKUP($A163,Incurred_Real!$A$25:$AP$479,Incurred_Real!AJ$1,FALSE)</f>
        <v/>
      </c>
      <c r="AK163" s="236">
        <f>VLOOKUP($A163,Incurred_Real!$A$25:$AP$479,Incurred_Real!AK$1,FALSE)</f>
        <v>2024</v>
      </c>
      <c r="AL163" s="235" t="str">
        <f>VLOOKUP($A163,Incurred_Real!$A$25:$AP$479,Incurred_Real!AL$1,FALSE)</f>
        <v/>
      </c>
      <c r="AM163" s="237">
        <f>IF(AL163="Commissioned Extra","",(IF((AD163)=0,0,SUMPRODUCT($F$17:$U$17,F163:U163))+VLOOKUP($A163,Incurred_Real!$A$25:$BS$376,Incurred_Real!$AO$1,FALSE)))</f>
        <v>168549.11934272395</v>
      </c>
      <c r="AN163" s="232" cm="1">
        <f t="array" ref="AN163">IF(ROUND(AE163,0)=0,0,LOOKUP(2,1/(F163:AC163&lt;&gt;""),F163:AC163))</f>
        <v>4798.1361733197791</v>
      </c>
      <c r="AO163" s="232">
        <f t="shared" si="45"/>
        <v>166674.67967235908</v>
      </c>
      <c r="AP163" s="78"/>
      <c r="AQ163" s="20"/>
      <c r="AR163" s="245">
        <f>VLOOKUP($A163,Incurred_Real!$A$25:$CD$376,Incurred_Real!AR$1,FALSE)</f>
        <v>0</v>
      </c>
      <c r="AS163" s="246">
        <f>VLOOKUP($A163,Incurred_Real!$A$25:$CD$376,Incurred_Real!AS$1,FALSE)</f>
        <v>0</v>
      </c>
      <c r="AT163" s="246">
        <f>VLOOKUP($A163,Incurred_Real!$A$25:$CD$376,Incurred_Real!AT$1,FALSE)</f>
        <v>0</v>
      </c>
      <c r="AU163" s="246">
        <f>VLOOKUP($A163,Incurred_Real!$A$25:$CD$376,Incurred_Real!AU$1,FALSE)</f>
        <v>0</v>
      </c>
      <c r="AV163" s="246">
        <f>VLOOKUP($A163,Incurred_Real!$A$25:$CD$376,Incurred_Real!AV$1,FALSE)</f>
        <v>0</v>
      </c>
      <c r="AW163" s="246">
        <f>VLOOKUP($A163,Incurred_Real!$A$25:$CD$376,Incurred_Real!AW$1,FALSE)</f>
        <v>0</v>
      </c>
      <c r="AX163" s="246">
        <f>VLOOKUP($A163,Incurred_Real!$A$25:$CD$376,Incurred_Real!AX$1,FALSE)</f>
        <v>0</v>
      </c>
      <c r="AY163" s="246">
        <f>VLOOKUP($A163,Incurred_Real!$A$25:$CD$376,Incurred_Real!AY$1,FALSE)</f>
        <v>0</v>
      </c>
      <c r="AZ163" s="246">
        <f>VLOOKUP($A163,Incurred_Real!$A$25:$CD$376,Incurred_Real!AZ$1,FALSE)</f>
        <v>1</v>
      </c>
      <c r="BA163" s="246">
        <f>VLOOKUP($A163,Incurred_Real!$A$25:$CD$376,Incurred_Real!BA$1,FALSE)</f>
        <v>0</v>
      </c>
      <c r="BB163" s="246">
        <f>VLOOKUP($A163,Incurred_Real!$A$25:$CD$376,Incurred_Real!BB$1,FALSE)</f>
        <v>0</v>
      </c>
      <c r="BC163" s="246">
        <f>VLOOKUP($A163,Incurred_Real!$A$25:$CD$376,Incurred_Real!BC$1,FALSE)</f>
        <v>0</v>
      </c>
      <c r="BD163" s="246">
        <f>VLOOKUP($A163,Incurred_Real!$A$25:$CD$376,Incurred_Real!BD$1,FALSE)</f>
        <v>0</v>
      </c>
      <c r="BE163" s="246">
        <f>VLOOKUP($A163,Incurred_Real!$A$25:$CD$376,Incurred_Real!BE$1,FALSE)</f>
        <v>0</v>
      </c>
      <c r="BF163" s="246">
        <f>VLOOKUP($A163,Incurred_Real!$A$25:$CD$376,Incurred_Real!BF$1,FALSE)</f>
        <v>0</v>
      </c>
      <c r="BG163" s="246">
        <f>VLOOKUP($A163,Incurred_Real!$A$25:$CD$376,Incurred_Real!BG$1,FALSE)</f>
        <v>0</v>
      </c>
      <c r="BH163" s="246">
        <f>VLOOKUP($A163,Incurred_Real!$A$25:$CD$376,Incurred_Real!BH$1,FALSE)</f>
        <v>0</v>
      </c>
      <c r="BI163" s="246">
        <f>VLOOKUP($A163,Incurred_Real!$A$25:$CD$376,Incurred_Real!BI$1,FALSE)</f>
        <v>0</v>
      </c>
      <c r="BJ163" s="246">
        <f>VLOOKUP($A163,Incurred_Real!$A$25:$CD$376,Incurred_Real!BJ$1,FALSE)</f>
        <v>0</v>
      </c>
      <c r="BK163" s="246">
        <f>VLOOKUP($A163,Incurred_Real!$A$25:$CD$376,Incurred_Real!BK$1,FALSE)</f>
        <v>0</v>
      </c>
      <c r="BL163" s="246">
        <f>VLOOKUP($A163,Incurred_Real!$A$25:$CD$376,Incurred_Real!BL$1,FALSE)</f>
        <v>0</v>
      </c>
      <c r="BM163" s="246">
        <f>VLOOKUP($A163,Incurred_Real!$A$25:$CD$376,Incurred_Real!BM$1,FALSE)</f>
        <v>0</v>
      </c>
      <c r="BN163" s="246">
        <f>VLOOKUP($A163,Incurred_Real!$A$25:$CD$376,Incurred_Real!BN$1,FALSE)</f>
        <v>0</v>
      </c>
      <c r="BO163" s="246">
        <f>VLOOKUP($A163,Incurred_Real!$A$25:$CD$376,Incurred_Real!BO$1,FALSE)</f>
        <v>0</v>
      </c>
      <c r="BP163" s="246">
        <f>VLOOKUP($A163,Incurred_Real!$A$25:$CD$376,Incurred_Real!BP$1,FALSE)</f>
        <v>0</v>
      </c>
      <c r="BQ163" s="246">
        <f>VLOOKUP($A163,Incurred_Real!$A$25:$CD$376,Incurred_Real!BQ$1,FALSE)</f>
        <v>0</v>
      </c>
      <c r="BR163" s="246">
        <f>VLOOKUP($A163,Incurred_Real!$A$25:$CD$376,Incurred_Real!BR$1,FALSE)</f>
        <v>0</v>
      </c>
      <c r="BS163" s="254">
        <f t="shared" si="46"/>
        <v>1</v>
      </c>
      <c r="BT163" s="249">
        <f>1+IF(ISNA(VLOOKUP($A163,'Project labour content'!$A$7:$D$255,'Project labour content'!$D$1,FALSE)),VLOOKUP($D163,'Project labour content'!$F$6:$G$15,'Project labour content'!$G$1,FALSE),VLOOKUP($A163,'Project labour content'!$A$7:$D$255,'Project labour content'!$D$1,FALSE))*LabEsc22*1</f>
        <v>1.0018661130890889</v>
      </c>
      <c r="BU163" s="249">
        <f>1+IF(ISNA(VLOOKUP($A163,'Project labour content'!$A$7:$D$255,'Project labour content'!$D$1,FALSE)),VLOOKUP($D163,'Project labour content'!$F$6:$G$15,'Project labour content'!$G$1,FALSE),VLOOKUP($A163,'Project labour content'!$A$7:$D$255,'Project labour content'!$D$1,FALSE))*LabEsc23*1</f>
        <v>1.0037411835210055</v>
      </c>
      <c r="BV163" s="249">
        <f>1+IF(ISNA(VLOOKUP($A163,'Project labour content'!$A$7:$D$255,'Project labour content'!$D$1,FALSE)),VLOOKUP($D163,'Project labour content'!$F$6:$G$15,'Project labour content'!$G$1,FALSE),VLOOKUP($A163,'Project labour content'!$A$7:$D$255,'Project labour content'!$D$1,FALSE))*LabEsc24*1</f>
        <v>1.005507499867871</v>
      </c>
      <c r="BW163" s="249">
        <f>1+IF(ISNA(VLOOKUP($A163,'Project labour content'!$A$7:$D$255,'Project labour content'!$D$1,FALSE)),VLOOKUP($D163,'Project labour content'!$F$6:$G$15,'Project labour content'!$G$1,FALSE),VLOOKUP($A163,'Project labour content'!$A$7:$D$255,'Project labour content'!$D$1,FALSE))*LabEsc25*1</f>
        <v>1.0078731862284394</v>
      </c>
      <c r="BX163" s="249">
        <f>1+IF(ISNA(VLOOKUP($A163,'Project labour content'!$A$7:$D$255,'Project labour content'!$D$1,FALSE)),VLOOKUP($D163,'Project labour content'!$F$6:$G$15,'Project labour content'!$G$1,FALSE),VLOOKUP($A163,'Project labour content'!$A$7:$D$255,'Project labour content'!$D$1,FALSE))*LabEsc26*1</f>
        <v>1.0104513900803989</v>
      </c>
      <c r="BY163" s="249">
        <f>1+IF(ISNA(VLOOKUP($A163,'Project labour content'!$A$7:$D$255,'Project labour content'!$D$1,FALSE)),VLOOKUP($D163,'Project labour content'!$F$6:$G$15,'Project labour content'!$G$1,FALSE),VLOOKUP($A163,'Project labour content'!$A$7:$D$255,'Project labour content'!$D$1,FALSE))*LabEsc27*1</f>
        <v>1.0120482898816279</v>
      </c>
      <c r="BZ163" s="249">
        <f>1+IF(ISNA(VLOOKUP($A163,'Project labour content'!$A$7:$D$255,'Project labour content'!$D$1,FALSE)),VLOOKUP($D163,'Project labour content'!$F$6:$G$15,'Project labour content'!$G$1,FALSE),VLOOKUP($A163,'Project labour content'!$A$7:$D$255,'Project labour content'!$D$1,FALSE))*LabEsc28*1</f>
        <v>1.0132507554319534</v>
      </c>
      <c r="CA163" s="249">
        <f>1+IF(ISNA(VLOOKUP($A163,'Project labour content'!$A$7:$D$255,'Project labour content'!$D$1,FALSE)),VLOOKUP($D163,'Project labour content'!$F$6:$G$15,'Project labour content'!$G$1,FALSE),VLOOKUP($A163,'Project labour content'!$A$7:$D$255,'Project labour content'!$D$1,FALSE))*LabEsc29*1</f>
        <v>1.0151804721471156</v>
      </c>
      <c r="CB163" s="250" t="str">
        <f>IF(ISNA(VLOOKUP($A163,'Project labour content'!$A$7:$D$255,'Project labour content'!$D$1,FALSE)),"Category","Project")</f>
        <v>Project</v>
      </c>
      <c r="CD163" s="247" t="str">
        <f t="shared" si="47"/>
        <v>12335</v>
      </c>
    </row>
    <row r="164" spans="1:82" x14ac:dyDescent="0.15">
      <c r="A164" s="11" t="s">
        <v>245</v>
      </c>
      <c r="B164" s="11" t="str">
        <f>VLOOKUP($A164,'Incurred Real 2022$'!$A$25:$AC$426,'Incurred Real 2022$'!B$1,FALSE)</f>
        <v>Refresh and Maintain IT Hardware 22-23</v>
      </c>
      <c r="C164" s="11" t="str">
        <f>VLOOKUP($A164,'Incurred Real 2022$'!$A$25:$AC$426,'Incurred Real 2022$'!C$1,FALSE)</f>
        <v>ExAnte</v>
      </c>
      <c r="D164" s="11" t="str">
        <f>VLOOKUP($A164,'Incurred Real 2022$'!$A$25:$AC$426,'Incurred Real 2022$'!D$1,FALSE)</f>
        <v>Information Technology</v>
      </c>
      <c r="E164" s="11" t="str">
        <f>VLOOKUP($A164,'Incurred Real 2022$'!$A$25:$AC$426,'Incurred Real 2022$'!E$1,FALSE)</f>
        <v>Potential</v>
      </c>
      <c r="F164" s="105" t="str">
        <f>IF(VLOOKUP($A164,'Incurred Real 2022$'!$A$25:$AC$426,'Incurred Real 2022$'!F$1,FALSE)=0,"",VLOOKUP($A164,'Incurred Real 2022$'!$A$25:$AC$426,'Incurred Real 2022$'!F$1,FALSE))</f>
        <v/>
      </c>
      <c r="G164" s="105" t="str">
        <f>IF(VLOOKUP($A164,'Incurred Real 2022$'!$A$25:$AC$426,'Incurred Real 2022$'!G$1,FALSE)=0,"",VLOOKUP($A164,'Incurred Real 2022$'!$A$25:$AC$426,'Incurred Real 2022$'!G$1,FALSE))</f>
        <v/>
      </c>
      <c r="H164" s="105" t="str">
        <f>IF(VLOOKUP($A164,'Incurred Real 2022$'!$A$25:$AC$426,'Incurred Real 2022$'!H$1,FALSE)=0,"",VLOOKUP($A164,'Incurred Real 2022$'!$A$25:$AC$426,'Incurred Real 2022$'!H$1,FALSE))</f>
        <v/>
      </c>
      <c r="I164" s="105" t="str">
        <f>IF(VLOOKUP($A164,'Incurred Real 2022$'!$A$25:$AC$426,'Incurred Real 2022$'!I$1,FALSE)=0,"",VLOOKUP($A164,'Incurred Real 2022$'!$A$25:$AC$426,'Incurred Real 2022$'!I$1,FALSE))</f>
        <v/>
      </c>
      <c r="J164" s="105" t="str">
        <f>IF(VLOOKUP($A164,'Incurred Real 2022$'!$A$25:$AC$426,'Incurred Real 2022$'!J$1,FALSE)=0,"",VLOOKUP($A164,'Incurred Real 2022$'!$A$25:$AC$426,'Incurred Real 2022$'!J$1,FALSE))</f>
        <v/>
      </c>
      <c r="K164" s="105" t="str">
        <f>IF(VLOOKUP($A164,'Incurred Real 2022$'!$A$25:$AC$426,'Incurred Real 2022$'!K$1,FALSE)=0,"",VLOOKUP($A164,'Incurred Real 2022$'!$A$25:$AC$426,'Incurred Real 2022$'!K$1,FALSE))</f>
        <v/>
      </c>
      <c r="L164" s="105" t="str">
        <f>IF(VLOOKUP($A164,'Incurred Real 2022$'!$A$25:$AC$426,'Incurred Real 2022$'!L$1,FALSE)=0,"",VLOOKUP($A164,'Incurred Real 2022$'!$A$25:$AC$426,'Incurred Real 2022$'!L$1,FALSE))</f>
        <v/>
      </c>
      <c r="M164" s="105" t="str">
        <f>IF(VLOOKUP($A164,'Incurred Real 2022$'!$A$25:$AC$426,'Incurred Real 2022$'!M$1,FALSE)=0,"",VLOOKUP($A164,'Incurred Real 2022$'!$A$25:$AC$426,'Incurred Real 2022$'!M$1,FALSE))</f>
        <v/>
      </c>
      <c r="N164" s="105" t="str">
        <f>IF(VLOOKUP($A164,'Incurred Real 2022$'!$A$25:$AC$426,'Incurred Real 2022$'!N$1,FALSE)=0,"",VLOOKUP($A164,'Incurred Real 2022$'!$A$25:$AC$426,'Incurred Real 2022$'!N$1,FALSE))</f>
        <v/>
      </c>
      <c r="O164" s="105" t="str">
        <f>IF(VLOOKUP($A164,'Incurred Real 2022$'!$A$25:$AC$426,'Incurred Real 2022$'!O$1,FALSE)=0,"",VLOOKUP($A164,'Incurred Real 2022$'!$A$25:$AC$426,'Incurred Real 2022$'!O$1,FALSE))</f>
        <v/>
      </c>
      <c r="P164" s="105" t="str">
        <f>IF(VLOOKUP($A164,'Incurred Real 2022$'!$A$25:$AC$426,'Incurred Real 2022$'!P$1,FALSE)=0,"",VLOOKUP($A164,'Incurred Real 2022$'!$A$25:$AC$426,'Incurred Real 2022$'!P$1,FALSE))</f>
        <v/>
      </c>
      <c r="Q164" s="105" t="str">
        <f>IF(VLOOKUP($A164,'Incurred Real 2022$'!$A$25:$AC$426,'Incurred Real 2022$'!Q$1,FALSE)=0,"",VLOOKUP($A164,'Incurred Real 2022$'!$A$25:$AC$426,'Incurred Real 2022$'!Q$1,FALSE))</f>
        <v/>
      </c>
      <c r="R164" s="105" t="str">
        <f>IF(VLOOKUP($A164,'Incurred Real 2022$'!$A$25:$AC$426,'Incurred Real 2022$'!R$1,FALSE)=0,"",VLOOKUP($A164,'Incurred Real 2022$'!$A$25:$AC$426,'Incurred Real 2022$'!R$1,FALSE))</f>
        <v/>
      </c>
      <c r="S164" s="105" t="str">
        <f>IF(VLOOKUP($A164,'Incurred Real 2022$'!$A$25:$AC$426,'Incurred Real 2022$'!S$1,FALSE)=0,"",VLOOKUP($A164,'Incurred Real 2022$'!$A$25:$AC$426,'Incurred Real 2022$'!S$1,FALSE))</f>
        <v/>
      </c>
      <c r="T164" s="105" t="str">
        <f>IF(VLOOKUP($A164,'Incurred Real 2022$'!$A$25:$AC$426,'Incurred Real 2022$'!T$1,FALSE)=0,"",VLOOKUP($A164,'Incurred Real 2022$'!$A$25:$AC$426,'Incurred Real 2022$'!T$1,FALSE))</f>
        <v/>
      </c>
      <c r="U164" s="105" t="str">
        <f>IF(VLOOKUP($A164,'Incurred Real 2022$'!$A$25:$AC$426,'Incurred Real 2022$'!U$1,FALSE)=0,"",VLOOKUP($A164,'Incurred Real 2022$'!$A$25:$AC$426,'Incurred Real 2022$'!U$1,FALSE))</f>
        <v/>
      </c>
      <c r="V164" s="13" t="str">
        <f>IF(ISTEXT(VLOOKUP($A164,'Incurred Real 2022$'!$A$25:$AC$426,'Incurred Real 2022$'!V$1,FALSE)),"",(VLOOKUP($A164,'Incurred Real 2022$'!$A$25:$AC$426,'Incurred Real 2022$'!V$1,FALSE))*BT164*Incurred_Nominal!V$15)</f>
        <v/>
      </c>
      <c r="W164" s="13">
        <f>IF(ISTEXT(VLOOKUP($A164,'Incurred Real 2022$'!$A$25:$AC$426,'Incurred Real 2022$'!W$1,FALSE)),"",(VLOOKUP($A164,'Incurred Real 2022$'!$A$25:$AC$426,'Incurred Real 2022$'!W$1,FALSE))*BU164*Incurred_Nominal!W$15)</f>
        <v>504791.60264921508</v>
      </c>
      <c r="X164" s="13">
        <f>IF(ISTEXT(VLOOKUP($A164,'Incurred Real 2022$'!$A$25:$AC$426,'Incurred Real 2022$'!X$1,FALSE)),"",(VLOOKUP($A164,'Incurred Real 2022$'!$A$25:$AC$426,'Incurred Real 2022$'!X$1,FALSE))*BV164*Incurred_Nominal!X$15)</f>
        <v>713890.94414692</v>
      </c>
      <c r="Y164" s="13" t="str">
        <f>IF(ISTEXT(VLOOKUP($A164,'Incurred Real 2022$'!$A$25:$AC$426,'Incurred Real 2022$'!Y$1,FALSE)),"",(VLOOKUP($A164,'Incurred Real 2022$'!$A$25:$AC$426,'Incurred Real 2022$'!Y$1,FALSE))*BW164*Incurred_Nominal!Y$15)</f>
        <v/>
      </c>
      <c r="Z164" s="13" t="str">
        <f>IF(ISTEXT(VLOOKUP($A164,'Incurred Real 2022$'!$A$25:$AC$426,'Incurred Real 2022$'!Z$1,FALSE)),"",(VLOOKUP($A164,'Incurred Real 2022$'!$A$25:$AC$426,'Incurred Real 2022$'!Z$1,FALSE))*BX164*Incurred_Nominal!Z$15)</f>
        <v/>
      </c>
      <c r="AA164" s="13" t="str">
        <f>IF(ISTEXT(VLOOKUP($A164,'Incurred Real 2022$'!$A$25:$AC$426,'Incurred Real 2022$'!AA$1,FALSE)),"",(VLOOKUP($A164,'Incurred Real 2022$'!$A$25:$AC$426,'Incurred Real 2022$'!AA$1,FALSE))*BY164*Incurred_Nominal!AA$15)</f>
        <v/>
      </c>
      <c r="AB164" s="13" t="str">
        <f>IF(ISTEXT(VLOOKUP($A164,'Incurred Real 2022$'!$A$25:$AC$426,'Incurred Real 2022$'!AB$1,FALSE)),"",(VLOOKUP($A164,'Incurred Real 2022$'!$A$25:$AC$426,'Incurred Real 2022$'!AB$1,FALSE))*BZ164*Incurred_Nominal!AB$15)</f>
        <v/>
      </c>
      <c r="AC164" s="13" t="str">
        <f>IF(ISTEXT(VLOOKUP($A164,'Incurred Real 2022$'!$A$25:$AC$426,'Incurred Real 2022$'!AC$1,FALSE)),"",(VLOOKUP($A164,'Incurred Real 2022$'!$A$25:$AC$426,'Incurred Real 2022$'!AC$1,FALSE))*CA164*Incurred_Nominal!AC$15)</f>
        <v/>
      </c>
      <c r="AD164" s="232">
        <f t="shared" si="41"/>
        <v>1218682.5467961351</v>
      </c>
      <c r="AE164" s="232">
        <f t="shared" si="42"/>
        <v>1218682.5467961351</v>
      </c>
      <c r="AF164" s="239">
        <f t="shared" si="43"/>
        <v>1353276.2124512158</v>
      </c>
      <c r="AG164" s="237">
        <f t="shared" si="44"/>
        <v>1230797.5452597162</v>
      </c>
      <c r="AH164" s="240">
        <f t="shared" si="48"/>
        <v>1.0995116277760002</v>
      </c>
      <c r="AI164" s="234">
        <f>VLOOKUP($A164,Incurred_Real!$A$25:$AP$479,Incurred_Real!AI$1,FALSE)</f>
        <v>2024</v>
      </c>
      <c r="AJ164" s="235" t="str">
        <f>VLOOKUP($A164,Incurred_Real!$A$25:$AP$479,Incurred_Real!AJ$1,FALSE)</f>
        <v/>
      </c>
      <c r="AK164" s="236">
        <f>VLOOKUP($A164,Incurred_Real!$A$25:$AP$479,Incurred_Real!AK$1,FALSE)</f>
        <v>2024</v>
      </c>
      <c r="AL164" s="235" t="str">
        <f>VLOOKUP($A164,Incurred_Real!$A$25:$AP$479,Incurred_Real!AL$1,FALSE)</f>
        <v/>
      </c>
      <c r="AM164" s="237">
        <f>IF(AL164="Commissioned Extra","",(IF((AD164)=0,0,SUMPRODUCT($F$17:$U$17,F164:U164))+VLOOKUP($A164,Incurred_Real!$A$25:$BS$376,Incurred_Real!$AO$1,FALSE)))</f>
        <v>1216288.6192390248</v>
      </c>
      <c r="AN164" s="232" cm="1">
        <f t="array" ref="AN164">IF(ROUND(AE164,0)=0,0,LOOKUP(2,1/(F164:AC164&lt;&gt;""),F164:AC164))</f>
        <v>713890.94414692</v>
      </c>
      <c r="AO164" s="232">
        <f t="shared" si="45"/>
        <v>1218682.5467961351</v>
      </c>
      <c r="AP164" s="78"/>
      <c r="AQ164" s="20"/>
      <c r="AR164" s="245">
        <f>VLOOKUP($A164,Incurred_Real!$A$25:$CD$376,Incurred_Real!AR$1,FALSE)</f>
        <v>0</v>
      </c>
      <c r="AS164" s="246">
        <f>VLOOKUP($A164,Incurred_Real!$A$25:$CD$376,Incurred_Real!AS$1,FALSE)</f>
        <v>0</v>
      </c>
      <c r="AT164" s="246">
        <f>VLOOKUP($A164,Incurred_Real!$A$25:$CD$376,Incurred_Real!AT$1,FALSE)</f>
        <v>0</v>
      </c>
      <c r="AU164" s="246">
        <f>VLOOKUP($A164,Incurred_Real!$A$25:$CD$376,Incurred_Real!AU$1,FALSE)</f>
        <v>0</v>
      </c>
      <c r="AV164" s="246">
        <f>VLOOKUP($A164,Incurred_Real!$A$25:$CD$376,Incurred_Real!AV$1,FALSE)</f>
        <v>1</v>
      </c>
      <c r="AW164" s="246">
        <f>VLOOKUP($A164,Incurred_Real!$A$25:$CD$376,Incurred_Real!AW$1,FALSE)</f>
        <v>0</v>
      </c>
      <c r="AX164" s="246">
        <f>VLOOKUP($A164,Incurred_Real!$A$25:$CD$376,Incurred_Real!AX$1,FALSE)</f>
        <v>0</v>
      </c>
      <c r="AY164" s="246">
        <f>VLOOKUP($A164,Incurred_Real!$A$25:$CD$376,Incurred_Real!AY$1,FALSE)</f>
        <v>0</v>
      </c>
      <c r="AZ164" s="246">
        <f>VLOOKUP($A164,Incurred_Real!$A$25:$CD$376,Incurred_Real!AZ$1,FALSE)</f>
        <v>0</v>
      </c>
      <c r="BA164" s="246">
        <f>VLOOKUP($A164,Incurred_Real!$A$25:$CD$376,Incurred_Real!BA$1,FALSE)</f>
        <v>0</v>
      </c>
      <c r="BB164" s="246">
        <f>VLOOKUP($A164,Incurred_Real!$A$25:$CD$376,Incurred_Real!BB$1,FALSE)</f>
        <v>0</v>
      </c>
      <c r="BC164" s="246">
        <f>VLOOKUP($A164,Incurred_Real!$A$25:$CD$376,Incurred_Real!BC$1,FALSE)</f>
        <v>0</v>
      </c>
      <c r="BD164" s="246">
        <f>VLOOKUP($A164,Incurred_Real!$A$25:$CD$376,Incurred_Real!BD$1,FALSE)</f>
        <v>0</v>
      </c>
      <c r="BE164" s="246">
        <f>VLOOKUP($A164,Incurred_Real!$A$25:$CD$376,Incurred_Real!BE$1,FALSE)</f>
        <v>0</v>
      </c>
      <c r="BF164" s="246">
        <f>VLOOKUP($A164,Incurred_Real!$A$25:$CD$376,Incurred_Real!BF$1,FALSE)</f>
        <v>0</v>
      </c>
      <c r="BG164" s="246">
        <f>VLOOKUP($A164,Incurred_Real!$A$25:$CD$376,Incurred_Real!BG$1,FALSE)</f>
        <v>0</v>
      </c>
      <c r="BH164" s="246">
        <f>VLOOKUP($A164,Incurred_Real!$A$25:$CD$376,Incurred_Real!BH$1,FALSE)</f>
        <v>0</v>
      </c>
      <c r="BI164" s="246">
        <f>VLOOKUP($A164,Incurred_Real!$A$25:$CD$376,Incurred_Real!BI$1,FALSE)</f>
        <v>0</v>
      </c>
      <c r="BJ164" s="246">
        <f>VLOOKUP($A164,Incurred_Real!$A$25:$CD$376,Incurred_Real!BJ$1,FALSE)</f>
        <v>0</v>
      </c>
      <c r="BK164" s="246">
        <f>VLOOKUP($A164,Incurred_Real!$A$25:$CD$376,Incurred_Real!BK$1,FALSE)</f>
        <v>0</v>
      </c>
      <c r="BL164" s="246">
        <f>VLOOKUP($A164,Incurred_Real!$A$25:$CD$376,Incurred_Real!BL$1,FALSE)</f>
        <v>0</v>
      </c>
      <c r="BM164" s="246">
        <f>VLOOKUP($A164,Incurred_Real!$A$25:$CD$376,Incurred_Real!BM$1,FALSE)</f>
        <v>0</v>
      </c>
      <c r="BN164" s="246">
        <f>VLOOKUP($A164,Incurred_Real!$A$25:$CD$376,Incurred_Real!BN$1,FALSE)</f>
        <v>0</v>
      </c>
      <c r="BO164" s="246">
        <f>VLOOKUP($A164,Incurred_Real!$A$25:$CD$376,Incurred_Real!BO$1,FALSE)</f>
        <v>0</v>
      </c>
      <c r="BP164" s="246">
        <f>VLOOKUP($A164,Incurred_Real!$A$25:$CD$376,Incurred_Real!BP$1,FALSE)</f>
        <v>0</v>
      </c>
      <c r="BQ164" s="246">
        <f>VLOOKUP($A164,Incurred_Real!$A$25:$CD$376,Incurred_Real!BQ$1,FALSE)</f>
        <v>0</v>
      </c>
      <c r="BR164" s="246">
        <f>VLOOKUP($A164,Incurred_Real!$A$25:$CD$376,Incurred_Real!BR$1,FALSE)</f>
        <v>0</v>
      </c>
      <c r="BS164" s="254">
        <f t="shared" si="46"/>
        <v>1</v>
      </c>
      <c r="BT164" s="249">
        <f>1+IF(ISNA(VLOOKUP($A164,'Project labour content'!$A$7:$D$255,'Project labour content'!$D$1,FALSE)),VLOOKUP($D164,'Project labour content'!$F$6:$G$15,'Project labour content'!$G$1,FALSE),VLOOKUP($A164,'Project labour content'!$A$7:$D$255,'Project labour content'!$D$1,FALSE))*LabEsc22*1</f>
        <v>1.0024480115846353</v>
      </c>
      <c r="BU164" s="249">
        <f>1+IF(ISNA(VLOOKUP($A164,'Project labour content'!$A$7:$D$255,'Project labour content'!$D$1,FALSE)),VLOOKUP($D164,'Project labour content'!$F$6:$G$15,'Project labour content'!$G$1,FALSE),VLOOKUP($A164,'Project labour content'!$A$7:$D$255,'Project labour content'!$D$1,FALSE))*LabEsc23*1</f>
        <v>1.0049077736248768</v>
      </c>
      <c r="BV164" s="249">
        <f>1+IF(ISNA(VLOOKUP($A164,'Project labour content'!$A$7:$D$255,'Project labour content'!$D$1,FALSE)),VLOOKUP($D164,'Project labour content'!$F$6:$G$15,'Project labour content'!$G$1,FALSE),VLOOKUP($A164,'Project labour content'!$A$7:$D$255,'Project labour content'!$D$1,FALSE))*LabEsc24*1</f>
        <v>1.0072248694667842</v>
      </c>
      <c r="BW164" s="249">
        <f>1+IF(ISNA(VLOOKUP($A164,'Project labour content'!$A$7:$D$255,'Project labour content'!$D$1,FALSE)),VLOOKUP($D164,'Project labour content'!$F$6:$G$15,'Project labour content'!$G$1,FALSE),VLOOKUP($A164,'Project labour content'!$A$7:$D$255,'Project labour content'!$D$1,FALSE))*LabEsc25*1</f>
        <v>1.0103282331643793</v>
      </c>
      <c r="BX164" s="249">
        <f>1+IF(ISNA(VLOOKUP($A164,'Project labour content'!$A$7:$D$255,'Project labour content'!$D$1,FALSE)),VLOOKUP($D164,'Project labour content'!$F$6:$G$15,'Project labour content'!$G$1,FALSE),VLOOKUP($A164,'Project labour content'!$A$7:$D$255,'Project labour content'!$D$1,FALSE))*LabEsc26*1</f>
        <v>1.0137103823674747</v>
      </c>
      <c r="BY164" s="249">
        <f>1+IF(ISNA(VLOOKUP($A164,'Project labour content'!$A$7:$D$255,'Project labour content'!$D$1,FALSE)),VLOOKUP($D164,'Project labour content'!$F$6:$G$15,'Project labour content'!$G$1,FALSE),VLOOKUP($A164,'Project labour content'!$A$7:$D$255,'Project labour content'!$D$1,FALSE))*LabEsc27*1</f>
        <v>1.0158052335508072</v>
      </c>
      <c r="BZ164" s="249">
        <f>1+IF(ISNA(VLOOKUP($A164,'Project labour content'!$A$7:$D$255,'Project labour content'!$D$1,FALSE)),VLOOKUP($D164,'Project labour content'!$F$6:$G$15,'Project labour content'!$G$1,FALSE),VLOOKUP($A164,'Project labour content'!$A$7:$D$255,'Project labour content'!$D$1,FALSE))*LabEsc28*1</f>
        <v>1.0173826564918567</v>
      </c>
      <c r="CA164" s="249">
        <f>1+IF(ISNA(VLOOKUP($A164,'Project labour content'!$A$7:$D$255,'Project labour content'!$D$1,FALSE)),VLOOKUP($D164,'Project labour content'!$F$6:$G$15,'Project labour content'!$G$1,FALSE),VLOOKUP($A164,'Project labour content'!$A$7:$D$255,'Project labour content'!$D$1,FALSE))*LabEsc29*1</f>
        <v>1.0199141048276528</v>
      </c>
      <c r="CB164" s="250" t="str">
        <f>IF(ISNA(VLOOKUP($A164,'Project labour content'!$A$7:$D$255,'Project labour content'!$D$1,FALSE)),"Category","Project")</f>
        <v>Project</v>
      </c>
      <c r="CD164" s="247" t="str">
        <f t="shared" si="47"/>
        <v>12402</v>
      </c>
    </row>
    <row r="165" spans="1:82" x14ac:dyDescent="0.15">
      <c r="A165" s="11" t="s">
        <v>246</v>
      </c>
      <c r="B165" s="11" t="str">
        <f>VLOOKUP($A165,'Incurred Real 2022$'!$A$25:$AC$426,'Incurred Real 2022$'!B$1,FALSE)</f>
        <v>Enhancements, Licenses &amp; Minor Software 21-22</v>
      </c>
      <c r="C165" s="11" t="str">
        <f>VLOOKUP($A165,'Incurred Real 2022$'!$A$25:$AC$426,'Incurred Real 2022$'!C$1,FALSE)</f>
        <v>ExAnte</v>
      </c>
      <c r="D165" s="11" t="str">
        <f>VLOOKUP($A165,'Incurred Real 2022$'!$A$25:$AC$426,'Incurred Real 2022$'!D$1,FALSE)</f>
        <v>Information Technology</v>
      </c>
      <c r="E165" s="11" t="str">
        <f>VLOOKUP($A165,'Incurred Real 2022$'!$A$25:$AC$426,'Incurred Real 2022$'!E$1,FALSE)</f>
        <v>Active</v>
      </c>
      <c r="F165" s="105" t="str">
        <f>IF(VLOOKUP($A165,'Incurred Real 2022$'!$A$25:$AC$426,'Incurred Real 2022$'!F$1,FALSE)=0,"",VLOOKUP($A165,'Incurred Real 2022$'!$A$25:$AC$426,'Incurred Real 2022$'!F$1,FALSE))</f>
        <v/>
      </c>
      <c r="G165" s="105" t="str">
        <f>IF(VLOOKUP($A165,'Incurred Real 2022$'!$A$25:$AC$426,'Incurred Real 2022$'!G$1,FALSE)=0,"",VLOOKUP($A165,'Incurred Real 2022$'!$A$25:$AC$426,'Incurred Real 2022$'!G$1,FALSE))</f>
        <v/>
      </c>
      <c r="H165" s="105" t="str">
        <f>IF(VLOOKUP($A165,'Incurred Real 2022$'!$A$25:$AC$426,'Incurred Real 2022$'!H$1,FALSE)=0,"",VLOOKUP($A165,'Incurred Real 2022$'!$A$25:$AC$426,'Incurred Real 2022$'!H$1,FALSE))</f>
        <v/>
      </c>
      <c r="I165" s="105" t="str">
        <f>IF(VLOOKUP($A165,'Incurred Real 2022$'!$A$25:$AC$426,'Incurred Real 2022$'!I$1,FALSE)=0,"",VLOOKUP($A165,'Incurred Real 2022$'!$A$25:$AC$426,'Incurred Real 2022$'!I$1,FALSE))</f>
        <v/>
      </c>
      <c r="J165" s="105" t="str">
        <f>IF(VLOOKUP($A165,'Incurred Real 2022$'!$A$25:$AC$426,'Incurred Real 2022$'!J$1,FALSE)=0,"",VLOOKUP($A165,'Incurred Real 2022$'!$A$25:$AC$426,'Incurred Real 2022$'!J$1,FALSE))</f>
        <v/>
      </c>
      <c r="K165" s="105" t="str">
        <f>IF(VLOOKUP($A165,'Incurred Real 2022$'!$A$25:$AC$426,'Incurred Real 2022$'!K$1,FALSE)=0,"",VLOOKUP($A165,'Incurred Real 2022$'!$A$25:$AC$426,'Incurred Real 2022$'!K$1,FALSE))</f>
        <v/>
      </c>
      <c r="L165" s="105" t="str">
        <f>IF(VLOOKUP($A165,'Incurred Real 2022$'!$A$25:$AC$426,'Incurred Real 2022$'!L$1,FALSE)=0,"",VLOOKUP($A165,'Incurred Real 2022$'!$A$25:$AC$426,'Incurred Real 2022$'!L$1,FALSE))</f>
        <v/>
      </c>
      <c r="M165" s="105" t="str">
        <f>IF(VLOOKUP($A165,'Incurred Real 2022$'!$A$25:$AC$426,'Incurred Real 2022$'!M$1,FALSE)=0,"",VLOOKUP($A165,'Incurred Real 2022$'!$A$25:$AC$426,'Incurred Real 2022$'!M$1,FALSE))</f>
        <v/>
      </c>
      <c r="N165" s="105" t="str">
        <f>IF(VLOOKUP($A165,'Incurred Real 2022$'!$A$25:$AC$426,'Incurred Real 2022$'!N$1,FALSE)=0,"",VLOOKUP($A165,'Incurred Real 2022$'!$A$25:$AC$426,'Incurred Real 2022$'!N$1,FALSE))</f>
        <v/>
      </c>
      <c r="O165" s="105" t="str">
        <f>IF(VLOOKUP($A165,'Incurred Real 2022$'!$A$25:$AC$426,'Incurred Real 2022$'!O$1,FALSE)=0,"",VLOOKUP($A165,'Incurred Real 2022$'!$A$25:$AC$426,'Incurred Real 2022$'!O$1,FALSE))</f>
        <v/>
      </c>
      <c r="P165" s="105" t="str">
        <f>IF(VLOOKUP($A165,'Incurred Real 2022$'!$A$25:$AC$426,'Incurred Real 2022$'!P$1,FALSE)=0,"",VLOOKUP($A165,'Incurred Real 2022$'!$A$25:$AC$426,'Incurred Real 2022$'!P$1,FALSE))</f>
        <v/>
      </c>
      <c r="Q165" s="105" t="str">
        <f>IF(VLOOKUP($A165,'Incurred Real 2022$'!$A$25:$AC$426,'Incurred Real 2022$'!Q$1,FALSE)=0,"",VLOOKUP($A165,'Incurred Real 2022$'!$A$25:$AC$426,'Incurred Real 2022$'!Q$1,FALSE))</f>
        <v/>
      </c>
      <c r="R165" s="105" t="str">
        <f>IF(VLOOKUP($A165,'Incurred Real 2022$'!$A$25:$AC$426,'Incurred Real 2022$'!R$1,FALSE)=0,"",VLOOKUP($A165,'Incurred Real 2022$'!$A$25:$AC$426,'Incurred Real 2022$'!R$1,FALSE))</f>
        <v/>
      </c>
      <c r="S165" s="105" t="str">
        <f>IF(VLOOKUP($A165,'Incurred Real 2022$'!$A$25:$AC$426,'Incurred Real 2022$'!S$1,FALSE)=0,"",VLOOKUP($A165,'Incurred Real 2022$'!$A$25:$AC$426,'Incurred Real 2022$'!S$1,FALSE))</f>
        <v/>
      </c>
      <c r="T165" s="105">
        <f>IF(VLOOKUP($A165,'Incurred Real 2022$'!$A$25:$AC$426,'Incurred Real 2022$'!T$1,FALSE)=0,"",VLOOKUP($A165,'Incurred Real 2022$'!$A$25:$AC$426,'Incurred Real 2022$'!T$1,FALSE))</f>
        <v>505391.65</v>
      </c>
      <c r="U165" s="105">
        <f>IF(VLOOKUP($A165,'Incurred Real 2022$'!$A$25:$AC$426,'Incurred Real 2022$'!U$1,FALSE)=0,"",VLOOKUP($A165,'Incurred Real 2022$'!$A$25:$AC$426,'Incurred Real 2022$'!U$1,FALSE))</f>
        <v>311106.76</v>
      </c>
      <c r="V165" s="13">
        <f>IF(ISTEXT(VLOOKUP($A165,'Incurred Real 2022$'!$A$25:$AC$426,'Incurred Real 2022$'!V$1,FALSE)),"",(VLOOKUP($A165,'Incurred Real 2022$'!$A$25:$AC$426,'Incurred Real 2022$'!V$1,FALSE))*BT165*Incurred_Nominal!V$15)</f>
        <v>944466.03346971294</v>
      </c>
      <c r="W165" s="13">
        <f>IF(ISTEXT(VLOOKUP($A165,'Incurred Real 2022$'!$A$25:$AC$426,'Incurred Real 2022$'!W$1,FALSE)),"",(VLOOKUP($A165,'Incurred Real 2022$'!$A$25:$AC$426,'Incurred Real 2022$'!W$1,FALSE))*BU165*Incurred_Nominal!W$15)</f>
        <v>221153.69504198793</v>
      </c>
      <c r="X165" s="13" t="str">
        <f>IF(ISTEXT(VLOOKUP($A165,'Incurred Real 2022$'!$A$25:$AC$426,'Incurred Real 2022$'!X$1,FALSE)),"",(VLOOKUP($A165,'Incurred Real 2022$'!$A$25:$AC$426,'Incurred Real 2022$'!X$1,FALSE))*BV165*Incurred_Nominal!X$15)</f>
        <v/>
      </c>
      <c r="Y165" s="13" t="str">
        <f>IF(ISTEXT(VLOOKUP($A165,'Incurred Real 2022$'!$A$25:$AC$426,'Incurred Real 2022$'!Y$1,FALSE)),"",(VLOOKUP($A165,'Incurred Real 2022$'!$A$25:$AC$426,'Incurred Real 2022$'!Y$1,FALSE))*BW165*Incurred_Nominal!Y$15)</f>
        <v/>
      </c>
      <c r="Z165" s="13" t="str">
        <f>IF(ISTEXT(VLOOKUP($A165,'Incurred Real 2022$'!$A$25:$AC$426,'Incurred Real 2022$'!Z$1,FALSE)),"",(VLOOKUP($A165,'Incurred Real 2022$'!$A$25:$AC$426,'Incurred Real 2022$'!Z$1,FALSE))*BX165*Incurred_Nominal!Z$15)</f>
        <v/>
      </c>
      <c r="AA165" s="13" t="str">
        <f>IF(ISTEXT(VLOOKUP($A165,'Incurred Real 2022$'!$A$25:$AC$426,'Incurred Real 2022$'!AA$1,FALSE)),"",(VLOOKUP($A165,'Incurred Real 2022$'!$A$25:$AC$426,'Incurred Real 2022$'!AA$1,FALSE))*BY165*Incurred_Nominal!AA$15)</f>
        <v/>
      </c>
      <c r="AB165" s="13" t="str">
        <f>IF(ISTEXT(VLOOKUP($A165,'Incurred Real 2022$'!$A$25:$AC$426,'Incurred Real 2022$'!AB$1,FALSE)),"",(VLOOKUP($A165,'Incurred Real 2022$'!$A$25:$AC$426,'Incurred Real 2022$'!AB$1,FALSE))*BZ165*Incurred_Nominal!AB$15)</f>
        <v/>
      </c>
      <c r="AC165" s="13" t="str">
        <f>IF(ISTEXT(VLOOKUP($A165,'Incurred Real 2022$'!$A$25:$AC$426,'Incurred Real 2022$'!AC$1,FALSE)),"",(VLOOKUP($A165,'Incurred Real 2022$'!$A$25:$AC$426,'Incurred Real 2022$'!AC$1,FALSE))*CA165*Incurred_Nominal!AC$15)</f>
        <v/>
      </c>
      <c r="AD165" s="232">
        <f t="shared" si="41"/>
        <v>1982118.138511701</v>
      </c>
      <c r="AE165" s="232">
        <f t="shared" si="42"/>
        <v>1982118.138511701</v>
      </c>
      <c r="AF165" s="239">
        <f t="shared" si="43"/>
        <v>2308456.3748572846</v>
      </c>
      <c r="AG165" s="237">
        <f t="shared" si="44"/>
        <v>2050321.1349674223</v>
      </c>
      <c r="AH165" s="240">
        <f t="shared" si="48"/>
        <v>1.1258999068426243</v>
      </c>
      <c r="AI165" s="234">
        <f>VLOOKUP($A165,Incurred_Real!$A$25:$AP$479,Incurred_Real!AI$1,FALSE)</f>
        <v>2023</v>
      </c>
      <c r="AJ165" s="235">
        <f>VLOOKUP($A165,Incurred_Real!$A$25:$AP$479,Incurred_Real!AJ$1,FALSE)</f>
        <v>44827</v>
      </c>
      <c r="AK165" s="236">
        <f>VLOOKUP($A165,Incurred_Real!$A$25:$AP$479,Incurred_Real!AK$1,FALSE)</f>
        <v>2023</v>
      </c>
      <c r="AL165" s="235" t="str">
        <f>VLOOKUP($A165,Incurred_Real!$A$25:$AP$479,Incurred_Real!AL$1,FALSE)</f>
        <v/>
      </c>
      <c r="AM165" s="237">
        <f>IF(AL165="Commissioned Extra","",(IF((AD165)=0,0,SUMPRODUCT($F$17:$U$17,F165:U165))+VLOOKUP($A165,Incurred_Real!$A$25:$BS$376,Incurred_Real!$AO$1,FALSE)))</f>
        <v>2064501.6660007043</v>
      </c>
      <c r="AN165" s="232" cm="1">
        <f t="array" ref="AN165">IF(ROUND(AE165,0)=0,0,LOOKUP(2,1/(F165:AC165&lt;&gt;""),F165:AC165))</f>
        <v>221153.69504198793</v>
      </c>
      <c r="AO165" s="232">
        <f t="shared" si="45"/>
        <v>1165619.7285117009</v>
      </c>
      <c r="AP165" s="78"/>
      <c r="AQ165" s="20"/>
      <c r="AR165" s="245">
        <f>VLOOKUP($A165,Incurred_Real!$A$25:$CD$376,Incurred_Real!AR$1,FALSE)</f>
        <v>0</v>
      </c>
      <c r="AS165" s="246">
        <f>VLOOKUP($A165,Incurred_Real!$A$25:$CD$376,Incurred_Real!AS$1,FALSE)</f>
        <v>0</v>
      </c>
      <c r="AT165" s="246">
        <f>VLOOKUP($A165,Incurred_Real!$A$25:$CD$376,Incurred_Real!AT$1,FALSE)</f>
        <v>0</v>
      </c>
      <c r="AU165" s="246">
        <f>VLOOKUP($A165,Incurred_Real!$A$25:$CD$376,Incurred_Real!AU$1,FALSE)</f>
        <v>0</v>
      </c>
      <c r="AV165" s="246">
        <f>VLOOKUP($A165,Incurred_Real!$A$25:$CD$376,Incurred_Real!AV$1,FALSE)</f>
        <v>1</v>
      </c>
      <c r="AW165" s="246">
        <f>VLOOKUP($A165,Incurred_Real!$A$25:$CD$376,Incurred_Real!AW$1,FALSE)</f>
        <v>0</v>
      </c>
      <c r="AX165" s="246">
        <f>VLOOKUP($A165,Incurred_Real!$A$25:$CD$376,Incurred_Real!AX$1,FALSE)</f>
        <v>0</v>
      </c>
      <c r="AY165" s="246">
        <f>VLOOKUP($A165,Incurred_Real!$A$25:$CD$376,Incurred_Real!AY$1,FALSE)</f>
        <v>0</v>
      </c>
      <c r="AZ165" s="246">
        <f>VLOOKUP($A165,Incurred_Real!$A$25:$CD$376,Incurred_Real!AZ$1,FALSE)</f>
        <v>0</v>
      </c>
      <c r="BA165" s="246">
        <f>VLOOKUP($A165,Incurred_Real!$A$25:$CD$376,Incurred_Real!BA$1,FALSE)</f>
        <v>0</v>
      </c>
      <c r="BB165" s="246">
        <f>VLOOKUP($A165,Incurred_Real!$A$25:$CD$376,Incurred_Real!BB$1,FALSE)</f>
        <v>0</v>
      </c>
      <c r="BC165" s="246">
        <f>VLOOKUP($A165,Incurred_Real!$A$25:$CD$376,Incurred_Real!BC$1,FALSE)</f>
        <v>0</v>
      </c>
      <c r="BD165" s="246">
        <f>VLOOKUP($A165,Incurred_Real!$A$25:$CD$376,Incurred_Real!BD$1,FALSE)</f>
        <v>0</v>
      </c>
      <c r="BE165" s="246">
        <f>VLOOKUP($A165,Incurred_Real!$A$25:$CD$376,Incurred_Real!BE$1,FALSE)</f>
        <v>0</v>
      </c>
      <c r="BF165" s="246">
        <f>VLOOKUP($A165,Incurred_Real!$A$25:$CD$376,Incurred_Real!BF$1,FALSE)</f>
        <v>0</v>
      </c>
      <c r="BG165" s="246">
        <f>VLOOKUP($A165,Incurred_Real!$A$25:$CD$376,Incurred_Real!BG$1,FALSE)</f>
        <v>0</v>
      </c>
      <c r="BH165" s="246">
        <f>VLOOKUP($A165,Incurred_Real!$A$25:$CD$376,Incurred_Real!BH$1,FALSE)</f>
        <v>0</v>
      </c>
      <c r="BI165" s="246">
        <f>VLOOKUP($A165,Incurred_Real!$A$25:$CD$376,Incurred_Real!BI$1,FALSE)</f>
        <v>0</v>
      </c>
      <c r="BJ165" s="246">
        <f>VLOOKUP($A165,Incurred_Real!$A$25:$CD$376,Incurred_Real!BJ$1,FALSE)</f>
        <v>0</v>
      </c>
      <c r="BK165" s="246">
        <f>VLOOKUP($A165,Incurred_Real!$A$25:$CD$376,Incurred_Real!BK$1,FALSE)</f>
        <v>0</v>
      </c>
      <c r="BL165" s="246">
        <f>VLOOKUP($A165,Incurred_Real!$A$25:$CD$376,Incurred_Real!BL$1,FALSE)</f>
        <v>0</v>
      </c>
      <c r="BM165" s="246">
        <f>VLOOKUP($A165,Incurred_Real!$A$25:$CD$376,Incurred_Real!BM$1,FALSE)</f>
        <v>0</v>
      </c>
      <c r="BN165" s="246">
        <f>VLOOKUP($A165,Incurred_Real!$A$25:$CD$376,Incurred_Real!BN$1,FALSE)</f>
        <v>0</v>
      </c>
      <c r="BO165" s="246">
        <f>VLOOKUP($A165,Incurred_Real!$A$25:$CD$376,Incurred_Real!BO$1,FALSE)</f>
        <v>0</v>
      </c>
      <c r="BP165" s="246">
        <f>VLOOKUP($A165,Incurred_Real!$A$25:$CD$376,Incurred_Real!BP$1,FALSE)</f>
        <v>0</v>
      </c>
      <c r="BQ165" s="246">
        <f>VLOOKUP($A165,Incurred_Real!$A$25:$CD$376,Incurred_Real!BQ$1,FALSE)</f>
        <v>0</v>
      </c>
      <c r="BR165" s="246">
        <f>VLOOKUP($A165,Incurred_Real!$A$25:$CD$376,Incurred_Real!BR$1,FALSE)</f>
        <v>0</v>
      </c>
      <c r="BS165" s="254">
        <f t="shared" si="46"/>
        <v>1</v>
      </c>
      <c r="BT165" s="249">
        <f>1+IF(ISNA(VLOOKUP($A165,'Project labour content'!$A$7:$D$255,'Project labour content'!$D$1,FALSE)),VLOOKUP($D165,'Project labour content'!$F$6:$G$15,'Project labour content'!$G$1,FALSE),VLOOKUP($A165,'Project labour content'!$A$7:$D$255,'Project labour content'!$D$1,FALSE))*LabEsc22*1</f>
        <v>1.0014106034908203</v>
      </c>
      <c r="BU165" s="249">
        <f>1+IF(ISNA(VLOOKUP($A165,'Project labour content'!$A$7:$D$255,'Project labour content'!$D$1,FALSE)),VLOOKUP($D165,'Project labour content'!$F$6:$G$15,'Project labour content'!$G$1,FALSE),VLOOKUP($A165,'Project labour content'!$A$7:$D$255,'Project labour content'!$D$1,FALSE))*LabEsc23*1</f>
        <v>1.0028279778783964</v>
      </c>
      <c r="BV165" s="249">
        <f>1+IF(ISNA(VLOOKUP($A165,'Project labour content'!$A$7:$D$255,'Project labour content'!$D$1,FALSE)),VLOOKUP($D165,'Project labour content'!$F$6:$G$15,'Project labour content'!$G$1,FALSE),VLOOKUP($A165,'Project labour content'!$A$7:$D$255,'Project labour content'!$D$1,FALSE))*LabEsc24*1</f>
        <v>1.0041631445514934</v>
      </c>
      <c r="BW165" s="249">
        <f>1+IF(ISNA(VLOOKUP($A165,'Project labour content'!$A$7:$D$255,'Project labour content'!$D$1,FALSE)),VLOOKUP($D165,'Project labour content'!$F$6:$G$15,'Project labour content'!$G$1,FALSE),VLOOKUP($A165,'Project labour content'!$A$7:$D$255,'Project labour content'!$D$1,FALSE))*LabEsc25*1</f>
        <v>1.0059513777823277</v>
      </c>
      <c r="BX165" s="249">
        <f>1+IF(ISNA(VLOOKUP($A165,'Project labour content'!$A$7:$D$255,'Project labour content'!$D$1,FALSE)),VLOOKUP($D165,'Project labour content'!$F$6:$G$15,'Project labour content'!$G$1,FALSE),VLOOKUP($A165,'Project labour content'!$A$7:$D$255,'Project labour content'!$D$1,FALSE))*LabEsc26*1</f>
        <v>1.0079002539650652</v>
      </c>
      <c r="BY165" s="249">
        <f>1+IF(ISNA(VLOOKUP($A165,'Project labour content'!$A$7:$D$255,'Project labour content'!$D$1,FALSE)),VLOOKUP($D165,'Project labour content'!$F$6:$G$15,'Project labour content'!$G$1,FALSE),VLOOKUP($A165,'Project labour content'!$A$7:$D$255,'Project labour content'!$D$1,FALSE))*LabEsc27*1</f>
        <v>1.0091073578899423</v>
      </c>
      <c r="BZ165" s="249">
        <f>1+IF(ISNA(VLOOKUP($A165,'Project labour content'!$A$7:$D$255,'Project labour content'!$D$1,FALSE)),VLOOKUP($D165,'Project labour content'!$F$6:$G$15,'Project labour content'!$G$1,FALSE),VLOOKUP($A165,'Project labour content'!$A$7:$D$255,'Project labour content'!$D$1,FALSE))*LabEsc28*1</f>
        <v>1.0100163071453747</v>
      </c>
      <c r="CA165" s="249">
        <f>1+IF(ISNA(VLOOKUP($A165,'Project labour content'!$A$7:$D$255,'Project labour content'!$D$1,FALSE)),VLOOKUP($D165,'Project labour content'!$F$6:$G$15,'Project labour content'!$G$1,FALSE),VLOOKUP($A165,'Project labour content'!$A$7:$D$255,'Project labour content'!$D$1,FALSE))*LabEsc29*1</f>
        <v>1.0114749889104928</v>
      </c>
      <c r="CB165" s="250" t="str">
        <f>IF(ISNA(VLOOKUP($A165,'Project labour content'!$A$7:$D$255,'Project labour content'!$D$1,FALSE)),"Category","Project")</f>
        <v>Project</v>
      </c>
      <c r="CD165" s="247" t="str">
        <f t="shared" si="47"/>
        <v>12403</v>
      </c>
    </row>
    <row r="166" spans="1:82" x14ac:dyDescent="0.15">
      <c r="A166" s="11" t="s">
        <v>247</v>
      </c>
      <c r="B166" s="11" t="str">
        <f>VLOOKUP($A166,'Incurred Real 2022$'!$A$25:$AC$426,'Incurred Real 2022$'!B$1,FALSE)</f>
        <v>Windows Backoffice Mgmnt Systems Refresh 20-21</v>
      </c>
      <c r="C166" s="11" t="str">
        <f>VLOOKUP($A166,'Incurred Real 2022$'!$A$25:$AC$426,'Incurred Real 2022$'!C$1,FALSE)</f>
        <v>ExAnte</v>
      </c>
      <c r="D166" s="11" t="str">
        <f>VLOOKUP($A166,'Incurred Real 2022$'!$A$25:$AC$426,'Incurred Real 2022$'!D$1,FALSE)</f>
        <v>Information Technology</v>
      </c>
      <c r="E166" s="11" t="str">
        <f>VLOOKUP($A166,'Incurred Real 2022$'!$A$25:$AC$426,'Incurred Real 2022$'!E$1,FALSE)</f>
        <v>Active</v>
      </c>
      <c r="F166" s="105" t="str">
        <f>IF(VLOOKUP($A166,'Incurred Real 2022$'!$A$25:$AC$426,'Incurred Real 2022$'!F$1,FALSE)=0,"",VLOOKUP($A166,'Incurred Real 2022$'!$A$25:$AC$426,'Incurred Real 2022$'!F$1,FALSE))</f>
        <v/>
      </c>
      <c r="G166" s="105" t="str">
        <f>IF(VLOOKUP($A166,'Incurred Real 2022$'!$A$25:$AC$426,'Incurred Real 2022$'!G$1,FALSE)=0,"",VLOOKUP($A166,'Incurred Real 2022$'!$A$25:$AC$426,'Incurred Real 2022$'!G$1,FALSE))</f>
        <v/>
      </c>
      <c r="H166" s="105" t="str">
        <f>IF(VLOOKUP($A166,'Incurred Real 2022$'!$A$25:$AC$426,'Incurred Real 2022$'!H$1,FALSE)=0,"",VLOOKUP($A166,'Incurred Real 2022$'!$A$25:$AC$426,'Incurred Real 2022$'!H$1,FALSE))</f>
        <v/>
      </c>
      <c r="I166" s="105" t="str">
        <f>IF(VLOOKUP($A166,'Incurred Real 2022$'!$A$25:$AC$426,'Incurred Real 2022$'!I$1,FALSE)=0,"",VLOOKUP($A166,'Incurred Real 2022$'!$A$25:$AC$426,'Incurred Real 2022$'!I$1,FALSE))</f>
        <v/>
      </c>
      <c r="J166" s="105" t="str">
        <f>IF(VLOOKUP($A166,'Incurred Real 2022$'!$A$25:$AC$426,'Incurred Real 2022$'!J$1,FALSE)=0,"",VLOOKUP($A166,'Incurred Real 2022$'!$A$25:$AC$426,'Incurred Real 2022$'!J$1,FALSE))</f>
        <v/>
      </c>
      <c r="K166" s="105" t="str">
        <f>IF(VLOOKUP($A166,'Incurred Real 2022$'!$A$25:$AC$426,'Incurred Real 2022$'!K$1,FALSE)=0,"",VLOOKUP($A166,'Incurred Real 2022$'!$A$25:$AC$426,'Incurred Real 2022$'!K$1,FALSE))</f>
        <v/>
      </c>
      <c r="L166" s="105" t="str">
        <f>IF(VLOOKUP($A166,'Incurred Real 2022$'!$A$25:$AC$426,'Incurred Real 2022$'!L$1,FALSE)=0,"",VLOOKUP($A166,'Incurred Real 2022$'!$A$25:$AC$426,'Incurred Real 2022$'!L$1,FALSE))</f>
        <v/>
      </c>
      <c r="M166" s="105" t="str">
        <f>IF(VLOOKUP($A166,'Incurred Real 2022$'!$A$25:$AC$426,'Incurred Real 2022$'!M$1,FALSE)=0,"",VLOOKUP($A166,'Incurred Real 2022$'!$A$25:$AC$426,'Incurred Real 2022$'!M$1,FALSE))</f>
        <v/>
      </c>
      <c r="N166" s="105" t="str">
        <f>IF(VLOOKUP($A166,'Incurred Real 2022$'!$A$25:$AC$426,'Incurred Real 2022$'!N$1,FALSE)=0,"",VLOOKUP($A166,'Incurred Real 2022$'!$A$25:$AC$426,'Incurred Real 2022$'!N$1,FALSE))</f>
        <v/>
      </c>
      <c r="O166" s="105" t="str">
        <f>IF(VLOOKUP($A166,'Incurred Real 2022$'!$A$25:$AC$426,'Incurred Real 2022$'!O$1,FALSE)=0,"",VLOOKUP($A166,'Incurred Real 2022$'!$A$25:$AC$426,'Incurred Real 2022$'!O$1,FALSE))</f>
        <v/>
      </c>
      <c r="P166" s="105" t="str">
        <f>IF(VLOOKUP($A166,'Incurred Real 2022$'!$A$25:$AC$426,'Incurred Real 2022$'!P$1,FALSE)=0,"",VLOOKUP($A166,'Incurred Real 2022$'!$A$25:$AC$426,'Incurred Real 2022$'!P$1,FALSE))</f>
        <v/>
      </c>
      <c r="Q166" s="105" t="str">
        <f>IF(VLOOKUP($A166,'Incurred Real 2022$'!$A$25:$AC$426,'Incurred Real 2022$'!Q$1,FALSE)=0,"",VLOOKUP($A166,'Incurred Real 2022$'!$A$25:$AC$426,'Incurred Real 2022$'!Q$1,FALSE))</f>
        <v/>
      </c>
      <c r="R166" s="105" t="str">
        <f>IF(VLOOKUP($A166,'Incurred Real 2022$'!$A$25:$AC$426,'Incurred Real 2022$'!R$1,FALSE)=0,"",VLOOKUP($A166,'Incurred Real 2022$'!$A$25:$AC$426,'Incurred Real 2022$'!R$1,FALSE))</f>
        <v/>
      </c>
      <c r="S166" s="105" t="str">
        <f>IF(VLOOKUP($A166,'Incurred Real 2022$'!$A$25:$AC$426,'Incurred Real 2022$'!S$1,FALSE)=0,"",VLOOKUP($A166,'Incurred Real 2022$'!$A$25:$AC$426,'Incurred Real 2022$'!S$1,FALSE))</f>
        <v/>
      </c>
      <c r="T166" s="105" t="str">
        <f>IF(VLOOKUP($A166,'Incurred Real 2022$'!$A$25:$AC$426,'Incurred Real 2022$'!T$1,FALSE)=0,"",VLOOKUP($A166,'Incurred Real 2022$'!$A$25:$AC$426,'Incurred Real 2022$'!T$1,FALSE))</f>
        <v/>
      </c>
      <c r="U166" s="105">
        <f>IF(VLOOKUP($A166,'Incurred Real 2022$'!$A$25:$AC$426,'Incurred Real 2022$'!U$1,FALSE)=0,"",VLOOKUP($A166,'Incurred Real 2022$'!$A$25:$AC$426,'Incurred Real 2022$'!U$1,FALSE))</f>
        <v>557126.5</v>
      </c>
      <c r="V166" s="13">
        <f>IF(ISTEXT(VLOOKUP($A166,'Incurred Real 2022$'!$A$25:$AC$426,'Incurred Real 2022$'!V$1,FALSE)),"",(VLOOKUP($A166,'Incurred Real 2022$'!$A$25:$AC$426,'Incurred Real 2022$'!V$1,FALSE))*BT166*Incurred_Nominal!V$15)</f>
        <v>964143.7672398024</v>
      </c>
      <c r="W166" s="13" t="str">
        <f>IF(ISTEXT(VLOOKUP($A166,'Incurred Real 2022$'!$A$25:$AC$426,'Incurred Real 2022$'!W$1,FALSE)),"",(VLOOKUP($A166,'Incurred Real 2022$'!$A$25:$AC$426,'Incurred Real 2022$'!W$1,FALSE))*BU166*Incurred_Nominal!W$15)</f>
        <v/>
      </c>
      <c r="X166" s="13" t="str">
        <f>IF(ISTEXT(VLOOKUP($A166,'Incurred Real 2022$'!$A$25:$AC$426,'Incurred Real 2022$'!X$1,FALSE)),"",(VLOOKUP($A166,'Incurred Real 2022$'!$A$25:$AC$426,'Incurred Real 2022$'!X$1,FALSE))*BV166*Incurred_Nominal!X$15)</f>
        <v/>
      </c>
      <c r="Y166" s="13" t="str">
        <f>IF(ISTEXT(VLOOKUP($A166,'Incurred Real 2022$'!$A$25:$AC$426,'Incurred Real 2022$'!Y$1,FALSE)),"",(VLOOKUP($A166,'Incurred Real 2022$'!$A$25:$AC$426,'Incurred Real 2022$'!Y$1,FALSE))*BW166*Incurred_Nominal!Y$15)</f>
        <v/>
      </c>
      <c r="Z166" s="13" t="str">
        <f>IF(ISTEXT(VLOOKUP($A166,'Incurred Real 2022$'!$A$25:$AC$426,'Incurred Real 2022$'!Z$1,FALSE)),"",(VLOOKUP($A166,'Incurred Real 2022$'!$A$25:$AC$426,'Incurred Real 2022$'!Z$1,FALSE))*BX166*Incurred_Nominal!Z$15)</f>
        <v/>
      </c>
      <c r="AA166" s="13" t="str">
        <f>IF(ISTEXT(VLOOKUP($A166,'Incurred Real 2022$'!$A$25:$AC$426,'Incurred Real 2022$'!AA$1,FALSE)),"",(VLOOKUP($A166,'Incurred Real 2022$'!$A$25:$AC$426,'Incurred Real 2022$'!AA$1,FALSE))*BY166*Incurred_Nominal!AA$15)</f>
        <v/>
      </c>
      <c r="AB166" s="13" t="str">
        <f>IF(ISTEXT(VLOOKUP($A166,'Incurred Real 2022$'!$A$25:$AC$426,'Incurred Real 2022$'!AB$1,FALSE)),"",(VLOOKUP($A166,'Incurred Real 2022$'!$A$25:$AC$426,'Incurred Real 2022$'!AB$1,FALSE))*BZ166*Incurred_Nominal!AB$15)</f>
        <v/>
      </c>
      <c r="AC166" s="13" t="str">
        <f>IF(ISTEXT(VLOOKUP($A166,'Incurred Real 2022$'!$A$25:$AC$426,'Incurred Real 2022$'!AC$1,FALSE)),"",(VLOOKUP($A166,'Incurred Real 2022$'!$A$25:$AC$426,'Incurred Real 2022$'!AC$1,FALSE))*CA166*Incurred_Nominal!AC$15)</f>
        <v/>
      </c>
      <c r="AD166" s="232">
        <f t="shared" si="41"/>
        <v>1521270.2672398025</v>
      </c>
      <c r="AE166" s="232">
        <f t="shared" si="42"/>
        <v>1521270.2672398025</v>
      </c>
      <c r="AF166" s="239">
        <f t="shared" si="43"/>
        <v>1770506.2049917097</v>
      </c>
      <c r="AG166" s="237">
        <f t="shared" si="44"/>
        <v>1534919.8664898023</v>
      </c>
      <c r="AH166" s="240">
        <f t="shared" si="48"/>
        <v>1.1534844545602685</v>
      </c>
      <c r="AI166" s="234">
        <f>VLOOKUP($A166,Incurred_Real!$A$25:$AP$479,Incurred_Real!AI$1,FALSE)</f>
        <v>2022</v>
      </c>
      <c r="AJ166" s="235">
        <f>VLOOKUP($A166,Incurred_Real!$A$25:$AP$479,Incurred_Real!AJ$1,FALSE)</f>
        <v>44711</v>
      </c>
      <c r="AK166" s="236">
        <f>VLOOKUP($A166,Incurred_Real!$A$25:$AP$479,Incurred_Real!AK$1,FALSE)</f>
        <v>2022</v>
      </c>
      <c r="AL166" s="235" t="str">
        <f>VLOOKUP($A166,Incurred_Real!$A$25:$AP$479,Incurred_Real!AL$1,FALSE)</f>
        <v/>
      </c>
      <c r="AM166" s="237">
        <f>IF(AL166="Commissioned Extra","",(IF((AD166)=0,0,SUMPRODUCT($F$17:$U$17,F166:U166))+VLOOKUP($A166,Incurred_Real!$A$25:$BS$376,Incurred_Real!$AO$1,FALSE)))</f>
        <v>1584308.3084314384</v>
      </c>
      <c r="AN166" s="232" cm="1">
        <f t="array" ref="AN166">IF(ROUND(AE166,0)=0,0,LOOKUP(2,1/(F166:AC166&lt;&gt;""),F166:AC166))</f>
        <v>964143.7672398024</v>
      </c>
      <c r="AO166" s="232">
        <f t="shared" si="45"/>
        <v>964143.7672398024</v>
      </c>
      <c r="AP166" s="78"/>
      <c r="AQ166" s="20"/>
      <c r="AR166" s="245">
        <f>VLOOKUP($A166,Incurred_Real!$A$25:$CD$376,Incurred_Real!AR$1,FALSE)</f>
        <v>0</v>
      </c>
      <c r="AS166" s="246">
        <f>VLOOKUP($A166,Incurred_Real!$A$25:$CD$376,Incurred_Real!AS$1,FALSE)</f>
        <v>0</v>
      </c>
      <c r="AT166" s="246">
        <f>VLOOKUP($A166,Incurred_Real!$A$25:$CD$376,Incurred_Real!AT$1,FALSE)</f>
        <v>0</v>
      </c>
      <c r="AU166" s="246">
        <f>VLOOKUP($A166,Incurred_Real!$A$25:$CD$376,Incurred_Real!AU$1,FALSE)</f>
        <v>0</v>
      </c>
      <c r="AV166" s="246">
        <f>VLOOKUP($A166,Incurred_Real!$A$25:$CD$376,Incurred_Real!AV$1,FALSE)</f>
        <v>1</v>
      </c>
      <c r="AW166" s="246">
        <f>VLOOKUP($A166,Incurred_Real!$A$25:$CD$376,Incurred_Real!AW$1,FALSE)</f>
        <v>0</v>
      </c>
      <c r="AX166" s="246">
        <f>VLOOKUP($A166,Incurred_Real!$A$25:$CD$376,Incurred_Real!AX$1,FALSE)</f>
        <v>0</v>
      </c>
      <c r="AY166" s="246">
        <f>VLOOKUP($A166,Incurred_Real!$A$25:$CD$376,Incurred_Real!AY$1,FALSE)</f>
        <v>0</v>
      </c>
      <c r="AZ166" s="246">
        <f>VLOOKUP($A166,Incurred_Real!$A$25:$CD$376,Incurred_Real!AZ$1,FALSE)</f>
        <v>0</v>
      </c>
      <c r="BA166" s="246">
        <f>VLOOKUP($A166,Incurred_Real!$A$25:$CD$376,Incurred_Real!BA$1,FALSE)</f>
        <v>0</v>
      </c>
      <c r="BB166" s="246">
        <f>VLOOKUP($A166,Incurred_Real!$A$25:$CD$376,Incurred_Real!BB$1,FALSE)</f>
        <v>0</v>
      </c>
      <c r="BC166" s="246">
        <f>VLOOKUP($A166,Incurred_Real!$A$25:$CD$376,Incurred_Real!BC$1,FALSE)</f>
        <v>0</v>
      </c>
      <c r="BD166" s="246">
        <f>VLOOKUP($A166,Incurred_Real!$A$25:$CD$376,Incurred_Real!BD$1,FALSE)</f>
        <v>0</v>
      </c>
      <c r="BE166" s="246">
        <f>VLOOKUP($A166,Incurred_Real!$A$25:$CD$376,Incurred_Real!BE$1,FALSE)</f>
        <v>0</v>
      </c>
      <c r="BF166" s="246">
        <f>VLOOKUP($A166,Incurred_Real!$A$25:$CD$376,Incurred_Real!BF$1,FALSE)</f>
        <v>0</v>
      </c>
      <c r="BG166" s="246">
        <f>VLOOKUP($A166,Incurred_Real!$A$25:$CD$376,Incurred_Real!BG$1,FALSE)</f>
        <v>0</v>
      </c>
      <c r="BH166" s="246">
        <f>VLOOKUP($A166,Incurred_Real!$A$25:$CD$376,Incurred_Real!BH$1,FALSE)</f>
        <v>0</v>
      </c>
      <c r="BI166" s="246">
        <f>VLOOKUP($A166,Incurred_Real!$A$25:$CD$376,Incurred_Real!BI$1,FALSE)</f>
        <v>0</v>
      </c>
      <c r="BJ166" s="246">
        <f>VLOOKUP($A166,Incurred_Real!$A$25:$CD$376,Incurred_Real!BJ$1,FALSE)</f>
        <v>0</v>
      </c>
      <c r="BK166" s="246">
        <f>VLOOKUP($A166,Incurred_Real!$A$25:$CD$376,Incurred_Real!BK$1,FALSE)</f>
        <v>0</v>
      </c>
      <c r="BL166" s="246">
        <f>VLOOKUP($A166,Incurred_Real!$A$25:$CD$376,Incurred_Real!BL$1,FALSE)</f>
        <v>0</v>
      </c>
      <c r="BM166" s="246">
        <f>VLOOKUP($A166,Incurred_Real!$A$25:$CD$376,Incurred_Real!BM$1,FALSE)</f>
        <v>0</v>
      </c>
      <c r="BN166" s="246">
        <f>VLOOKUP($A166,Incurred_Real!$A$25:$CD$376,Incurred_Real!BN$1,FALSE)</f>
        <v>0</v>
      </c>
      <c r="BO166" s="246">
        <f>VLOOKUP($A166,Incurred_Real!$A$25:$CD$376,Incurred_Real!BO$1,FALSE)</f>
        <v>0</v>
      </c>
      <c r="BP166" s="246">
        <f>VLOOKUP($A166,Incurred_Real!$A$25:$CD$376,Incurred_Real!BP$1,FALSE)</f>
        <v>0</v>
      </c>
      <c r="BQ166" s="246">
        <f>VLOOKUP($A166,Incurred_Real!$A$25:$CD$376,Incurred_Real!BQ$1,FALSE)</f>
        <v>0</v>
      </c>
      <c r="BR166" s="246">
        <f>VLOOKUP($A166,Incurred_Real!$A$25:$CD$376,Incurred_Real!BR$1,FALSE)</f>
        <v>0</v>
      </c>
      <c r="BS166" s="254">
        <f t="shared" si="46"/>
        <v>1</v>
      </c>
      <c r="BT166" s="249">
        <f>1+IF(ISNA(VLOOKUP($A166,'Project labour content'!$A$7:$D$255,'Project labour content'!$D$1,FALSE)),VLOOKUP($D166,'Project labour content'!$F$6:$G$15,'Project labour content'!$G$1,FALSE),VLOOKUP($A166,'Project labour content'!$A$7:$D$255,'Project labour content'!$D$1,FALSE))*LabEsc22*1</f>
        <v>1.0007664562398892</v>
      </c>
      <c r="BU166" s="249">
        <f>1+IF(ISNA(VLOOKUP($A166,'Project labour content'!$A$7:$D$255,'Project labour content'!$D$1,FALSE)),VLOOKUP($D166,'Project labour content'!$F$6:$G$15,'Project labour content'!$G$1,FALSE),VLOOKUP($A166,'Project labour content'!$A$7:$D$255,'Project labour content'!$D$1,FALSE))*LabEsc23*1</f>
        <v>1.0015365914697298</v>
      </c>
      <c r="BV166" s="249">
        <f>1+IF(ISNA(VLOOKUP($A166,'Project labour content'!$A$7:$D$255,'Project labour content'!$D$1,FALSE)),VLOOKUP($D166,'Project labour content'!$F$6:$G$15,'Project labour content'!$G$1,FALSE),VLOOKUP($A166,'Project labour content'!$A$7:$D$255,'Project labour content'!$D$1,FALSE))*LabEsc24*1</f>
        <v>1.0022620588562399</v>
      </c>
      <c r="BW166" s="249">
        <f>1+IF(ISNA(VLOOKUP($A166,'Project labour content'!$A$7:$D$255,'Project labour content'!$D$1,FALSE)),VLOOKUP($D166,'Project labour content'!$F$6:$G$15,'Project labour content'!$G$1,FALSE),VLOOKUP($A166,'Project labour content'!$A$7:$D$255,'Project labour content'!$D$1,FALSE))*LabEsc25*1</f>
        <v>1.0032337015092387</v>
      </c>
      <c r="BX166" s="249">
        <f>1+IF(ISNA(VLOOKUP($A166,'Project labour content'!$A$7:$D$255,'Project labour content'!$D$1,FALSE)),VLOOKUP($D166,'Project labour content'!$F$6:$G$15,'Project labour content'!$G$1,FALSE),VLOOKUP($A166,'Project labour content'!$A$7:$D$255,'Project labour content'!$D$1,FALSE))*LabEsc26*1</f>
        <v>1.0042926300605655</v>
      </c>
      <c r="BY166" s="249">
        <f>1+IF(ISNA(VLOOKUP($A166,'Project labour content'!$A$7:$D$255,'Project labour content'!$D$1,FALSE)),VLOOKUP($D166,'Project labour content'!$F$6:$G$15,'Project labour content'!$G$1,FALSE),VLOOKUP($A166,'Project labour content'!$A$7:$D$255,'Project labour content'!$D$1,FALSE))*LabEsc27*1</f>
        <v>1.0049485141140486</v>
      </c>
      <c r="BZ166" s="249">
        <f>1+IF(ISNA(VLOOKUP($A166,'Project labour content'!$A$7:$D$255,'Project labour content'!$D$1,FALSE)),VLOOKUP($D166,'Project labour content'!$F$6:$G$15,'Project labour content'!$G$1,FALSE),VLOOKUP($A166,'Project labour content'!$A$7:$D$255,'Project labour content'!$D$1,FALSE))*LabEsc28*1</f>
        <v>1.0054423948063216</v>
      </c>
      <c r="CA166" s="249">
        <f>1+IF(ISNA(VLOOKUP($A166,'Project labour content'!$A$7:$D$255,'Project labour content'!$D$1,FALSE)),VLOOKUP($D166,'Project labour content'!$F$6:$G$15,'Project labour content'!$G$1,FALSE),VLOOKUP($A166,'Project labour content'!$A$7:$D$255,'Project labour content'!$D$1,FALSE))*LabEsc29*1</f>
        <v>1.0062349745412811</v>
      </c>
      <c r="CB166" s="250" t="str">
        <f>IF(ISNA(VLOOKUP($A166,'Project labour content'!$A$7:$D$255,'Project labour content'!$D$1,FALSE)),"Category","Project")</f>
        <v>Project</v>
      </c>
      <c r="CD166" s="247" t="str">
        <f t="shared" si="47"/>
        <v>12404</v>
      </c>
    </row>
    <row r="167" spans="1:82" x14ac:dyDescent="0.15">
      <c r="A167" s="11" t="s">
        <v>920</v>
      </c>
      <c r="B167" s="11" t="str">
        <f>VLOOKUP($A167,'Incurred Real 2022$'!$A$25:$AC$426,'Incurred Real 2022$'!B$1,FALSE)</f>
        <v>Vehicle Purchases 2024-2028</v>
      </c>
      <c r="C167" s="11" t="str">
        <f>VLOOKUP($A167,'Incurred Real 2022$'!$A$25:$AC$426,'Incurred Real 2022$'!C$1,FALSE)</f>
        <v>ExAnte</v>
      </c>
      <c r="D167" s="11" t="str">
        <f>VLOOKUP($A167,'Incurred Real 2022$'!$A$25:$AC$426,'Incurred Real 2022$'!D$1,FALSE)</f>
        <v>Facilities</v>
      </c>
      <c r="E167" s="11" t="str">
        <f>VLOOKUP($A167,'Incurred Real 2022$'!$A$25:$AC$426,'Incurred Real 2022$'!E$1,FALSE)</f>
        <v>Potential</v>
      </c>
      <c r="F167" s="105" t="str">
        <f>IF(VLOOKUP($A167,'Incurred Real 2022$'!$A$25:$AC$426,'Incurred Real 2022$'!F$1,FALSE)=0,"",VLOOKUP($A167,'Incurred Real 2022$'!$A$25:$AC$426,'Incurred Real 2022$'!F$1,FALSE))</f>
        <v/>
      </c>
      <c r="G167" s="105" t="str">
        <f>IF(VLOOKUP($A167,'Incurred Real 2022$'!$A$25:$AC$426,'Incurred Real 2022$'!G$1,FALSE)=0,"",VLOOKUP($A167,'Incurred Real 2022$'!$A$25:$AC$426,'Incurred Real 2022$'!G$1,FALSE))</f>
        <v/>
      </c>
      <c r="H167" s="105" t="str">
        <f>IF(VLOOKUP($A167,'Incurred Real 2022$'!$A$25:$AC$426,'Incurred Real 2022$'!H$1,FALSE)=0,"",VLOOKUP($A167,'Incurred Real 2022$'!$A$25:$AC$426,'Incurred Real 2022$'!H$1,FALSE))</f>
        <v/>
      </c>
      <c r="I167" s="105" t="str">
        <f>IF(VLOOKUP($A167,'Incurred Real 2022$'!$A$25:$AC$426,'Incurred Real 2022$'!I$1,FALSE)=0,"",VLOOKUP($A167,'Incurred Real 2022$'!$A$25:$AC$426,'Incurred Real 2022$'!I$1,FALSE))</f>
        <v/>
      </c>
      <c r="J167" s="105" t="str">
        <f>IF(VLOOKUP($A167,'Incurred Real 2022$'!$A$25:$AC$426,'Incurred Real 2022$'!J$1,FALSE)=0,"",VLOOKUP($A167,'Incurred Real 2022$'!$A$25:$AC$426,'Incurred Real 2022$'!J$1,FALSE))</f>
        <v/>
      </c>
      <c r="K167" s="105" t="str">
        <f>IF(VLOOKUP($A167,'Incurred Real 2022$'!$A$25:$AC$426,'Incurred Real 2022$'!K$1,FALSE)=0,"",VLOOKUP($A167,'Incurred Real 2022$'!$A$25:$AC$426,'Incurred Real 2022$'!K$1,FALSE))</f>
        <v/>
      </c>
      <c r="L167" s="105" t="str">
        <f>IF(VLOOKUP($A167,'Incurred Real 2022$'!$A$25:$AC$426,'Incurred Real 2022$'!L$1,FALSE)=0,"",VLOOKUP($A167,'Incurred Real 2022$'!$A$25:$AC$426,'Incurred Real 2022$'!L$1,FALSE))</f>
        <v/>
      </c>
      <c r="M167" s="105" t="str">
        <f>IF(VLOOKUP($A167,'Incurred Real 2022$'!$A$25:$AC$426,'Incurred Real 2022$'!M$1,FALSE)=0,"",VLOOKUP($A167,'Incurred Real 2022$'!$A$25:$AC$426,'Incurred Real 2022$'!M$1,FALSE))</f>
        <v/>
      </c>
      <c r="N167" s="105" t="str">
        <f>IF(VLOOKUP($A167,'Incurred Real 2022$'!$A$25:$AC$426,'Incurred Real 2022$'!N$1,FALSE)=0,"",VLOOKUP($A167,'Incurred Real 2022$'!$A$25:$AC$426,'Incurred Real 2022$'!N$1,FALSE))</f>
        <v/>
      </c>
      <c r="O167" s="105" t="str">
        <f>IF(VLOOKUP($A167,'Incurred Real 2022$'!$A$25:$AC$426,'Incurred Real 2022$'!O$1,FALSE)=0,"",VLOOKUP($A167,'Incurred Real 2022$'!$A$25:$AC$426,'Incurred Real 2022$'!O$1,FALSE))</f>
        <v/>
      </c>
      <c r="P167" s="105" t="str">
        <f>IF(VLOOKUP($A167,'Incurred Real 2022$'!$A$25:$AC$426,'Incurred Real 2022$'!P$1,FALSE)=0,"",VLOOKUP($A167,'Incurred Real 2022$'!$A$25:$AC$426,'Incurred Real 2022$'!P$1,FALSE))</f>
        <v/>
      </c>
      <c r="Q167" s="105" t="str">
        <f>IF(VLOOKUP($A167,'Incurred Real 2022$'!$A$25:$AC$426,'Incurred Real 2022$'!Q$1,FALSE)=0,"",VLOOKUP($A167,'Incurred Real 2022$'!$A$25:$AC$426,'Incurred Real 2022$'!Q$1,FALSE))</f>
        <v/>
      </c>
      <c r="R167" s="105" t="str">
        <f>IF(VLOOKUP($A167,'Incurred Real 2022$'!$A$25:$AC$426,'Incurred Real 2022$'!R$1,FALSE)=0,"",VLOOKUP($A167,'Incurred Real 2022$'!$A$25:$AC$426,'Incurred Real 2022$'!R$1,FALSE))</f>
        <v/>
      </c>
      <c r="S167" s="105" t="str">
        <f>IF(VLOOKUP($A167,'Incurred Real 2022$'!$A$25:$AC$426,'Incurred Real 2022$'!S$1,FALSE)=0,"",VLOOKUP($A167,'Incurred Real 2022$'!$A$25:$AC$426,'Incurred Real 2022$'!S$1,FALSE))</f>
        <v/>
      </c>
      <c r="T167" s="105" t="str">
        <f>IF(VLOOKUP($A167,'Incurred Real 2022$'!$A$25:$AC$426,'Incurred Real 2022$'!T$1,FALSE)=0,"",VLOOKUP($A167,'Incurred Real 2022$'!$A$25:$AC$426,'Incurred Real 2022$'!T$1,FALSE))</f>
        <v/>
      </c>
      <c r="U167" s="105" t="str">
        <f>IF(VLOOKUP($A167,'Incurred Real 2022$'!$A$25:$AC$426,'Incurred Real 2022$'!U$1,FALSE)=0,"",VLOOKUP($A167,'Incurred Real 2022$'!$A$25:$AC$426,'Incurred Real 2022$'!U$1,FALSE))</f>
        <v/>
      </c>
      <c r="V167" s="13" t="str">
        <f>IF(ISTEXT(VLOOKUP($A167,'Incurred Real 2022$'!$A$25:$AC$426,'Incurred Real 2022$'!V$1,FALSE)),"",(VLOOKUP($A167,'Incurred Real 2022$'!$A$25:$AC$426,'Incurred Real 2022$'!V$1,FALSE))*BT167*Incurred_Nominal!V$15)</f>
        <v/>
      </c>
      <c r="W167" s="13" t="str">
        <f>IF(ISTEXT(VLOOKUP($A167,'Incurred Real 2022$'!$A$25:$AC$426,'Incurred Real 2022$'!W$1,FALSE)),"",(VLOOKUP($A167,'Incurred Real 2022$'!$A$25:$AC$426,'Incurred Real 2022$'!W$1,FALSE))*BU167*Incurred_Nominal!W$15)</f>
        <v/>
      </c>
      <c r="X167" s="13">
        <f>IF(ISTEXT(VLOOKUP($A167,'Incurred Real 2022$'!$A$25:$AC$426,'Incurred Real 2022$'!X$1,FALSE)),"",(VLOOKUP($A167,'Incurred Real 2022$'!$A$25:$AC$426,'Incurred Real 2022$'!X$1,FALSE))*BV167*Incurred_Nominal!X$15)</f>
        <v>2001432.5336757086</v>
      </c>
      <c r="Y167" s="13" t="str">
        <f>IF(ISTEXT(VLOOKUP($A167,'Incurred Real 2022$'!$A$25:$AC$426,'Incurred Real 2022$'!Y$1,FALSE)),"",(VLOOKUP($A167,'Incurred Real 2022$'!$A$25:$AC$426,'Incurred Real 2022$'!Y$1,FALSE))*BW167*Incurred_Nominal!Y$15)</f>
        <v/>
      </c>
      <c r="Z167" s="13" t="str">
        <f>IF(ISTEXT(VLOOKUP($A167,'Incurred Real 2022$'!$A$25:$AC$426,'Incurred Real 2022$'!Z$1,FALSE)),"",(VLOOKUP($A167,'Incurred Real 2022$'!$A$25:$AC$426,'Incurred Real 2022$'!Z$1,FALSE))*BX167*Incurred_Nominal!Z$15)</f>
        <v/>
      </c>
      <c r="AA167" s="13" t="str">
        <f>IF(ISTEXT(VLOOKUP($A167,'Incurred Real 2022$'!$A$25:$AC$426,'Incurred Real 2022$'!AA$1,FALSE)),"",(VLOOKUP($A167,'Incurred Real 2022$'!$A$25:$AC$426,'Incurred Real 2022$'!AA$1,FALSE))*BY167*Incurred_Nominal!AA$15)</f>
        <v/>
      </c>
      <c r="AB167" s="13" t="str">
        <f>IF(ISTEXT(VLOOKUP($A167,'Incurred Real 2022$'!$A$25:$AC$426,'Incurred Real 2022$'!AB$1,FALSE)),"",(VLOOKUP($A167,'Incurred Real 2022$'!$A$25:$AC$426,'Incurred Real 2022$'!AB$1,FALSE))*BZ167*Incurred_Nominal!AB$15)</f>
        <v/>
      </c>
      <c r="AC167" s="13" t="str">
        <f>IF(ISTEXT(VLOOKUP($A167,'Incurred Real 2022$'!$A$25:$AC$426,'Incurred Real 2022$'!AC$1,FALSE)),"",(VLOOKUP($A167,'Incurred Real 2022$'!$A$25:$AC$426,'Incurred Real 2022$'!AC$1,FALSE))*CA167*Incurred_Nominal!AC$15)</f>
        <v/>
      </c>
      <c r="AD167" s="232">
        <f t="shared" si="41"/>
        <v>2001432.5336757086</v>
      </c>
      <c r="AE167" s="232">
        <f t="shared" si="42"/>
        <v>2001432.5336757086</v>
      </c>
      <c r="AF167" s="239">
        <f t="shared" si="43"/>
        <v>2200598.3429856226</v>
      </c>
      <c r="AG167" s="237">
        <f t="shared" si="44"/>
        <v>2001432.5336757086</v>
      </c>
      <c r="AH167" s="240">
        <f t="shared" si="48"/>
        <v>1.0995116277760002</v>
      </c>
      <c r="AI167" s="234">
        <f>VLOOKUP($A167,Incurred_Real!$A$25:$AP$479,Incurred_Real!AI$1,FALSE)</f>
        <v>2024</v>
      </c>
      <c r="AJ167" s="235" t="str">
        <f>VLOOKUP($A167,Incurred_Real!$A$25:$AP$479,Incurred_Real!AJ$1,FALSE)</f>
        <v/>
      </c>
      <c r="AK167" s="236">
        <f>VLOOKUP($A167,Incurred_Real!$A$25:$AP$479,Incurred_Real!AK$1,FALSE)</f>
        <v>2024</v>
      </c>
      <c r="AL167" s="235" t="str">
        <f>VLOOKUP($A167,Incurred_Real!$A$25:$AP$479,Incurred_Real!AL$1,FALSE)</f>
        <v/>
      </c>
      <c r="AM167" s="237">
        <f>IF(AL167="Commissioned Extra","",(IF((AD167)=0,0,SUMPRODUCT($F$17:$U$17,F167:U167))+VLOOKUP($A167,Incurred_Real!$A$25:$BS$376,Incurred_Real!$AO$1,FALSE)))</f>
        <v>1977839.184242778</v>
      </c>
      <c r="AN167" s="232" cm="1">
        <f t="array" ref="AN167">IF(ROUND(AE167,0)=0,0,LOOKUP(2,1/(F167:AC167&lt;&gt;""),F167:AC167))</f>
        <v>2001432.5336757086</v>
      </c>
      <c r="AO167" s="232">
        <f t="shared" si="45"/>
        <v>2001432.5336757086</v>
      </c>
      <c r="AP167" s="78"/>
      <c r="AQ167" s="20"/>
      <c r="AR167" s="245">
        <f>VLOOKUP($A167,Incurred_Real!$A$25:$CD$376,Incurred_Real!AR$1,FALSE)</f>
        <v>1</v>
      </c>
      <c r="AS167" s="246">
        <f>VLOOKUP($A167,Incurred_Real!$A$25:$CD$376,Incurred_Real!AS$1,FALSE)</f>
        <v>0</v>
      </c>
      <c r="AT167" s="246">
        <f>VLOOKUP($A167,Incurred_Real!$A$25:$CD$376,Incurred_Real!AT$1,FALSE)</f>
        <v>0</v>
      </c>
      <c r="AU167" s="246">
        <f>VLOOKUP($A167,Incurred_Real!$A$25:$CD$376,Incurred_Real!AU$1,FALSE)</f>
        <v>0</v>
      </c>
      <c r="AV167" s="246">
        <f>VLOOKUP($A167,Incurred_Real!$A$25:$CD$376,Incurred_Real!AV$1,FALSE)</f>
        <v>0</v>
      </c>
      <c r="AW167" s="246">
        <f>VLOOKUP($A167,Incurred_Real!$A$25:$CD$376,Incurred_Real!AW$1,FALSE)</f>
        <v>0</v>
      </c>
      <c r="AX167" s="246">
        <f>VLOOKUP($A167,Incurred_Real!$A$25:$CD$376,Incurred_Real!AX$1,FALSE)</f>
        <v>0</v>
      </c>
      <c r="AY167" s="246">
        <f>VLOOKUP($A167,Incurred_Real!$A$25:$CD$376,Incurred_Real!AY$1,FALSE)</f>
        <v>0</v>
      </c>
      <c r="AZ167" s="246">
        <f>VLOOKUP($A167,Incurred_Real!$A$25:$CD$376,Incurred_Real!AZ$1,FALSE)</f>
        <v>1</v>
      </c>
      <c r="BA167" s="246">
        <f>VLOOKUP($A167,Incurred_Real!$A$25:$CD$376,Incurred_Real!BA$1,FALSE)</f>
        <v>0</v>
      </c>
      <c r="BB167" s="246">
        <f>VLOOKUP($A167,Incurred_Real!$A$25:$CD$376,Incurred_Real!BB$1,FALSE)</f>
        <v>0</v>
      </c>
      <c r="BC167" s="246">
        <f>VLOOKUP($A167,Incurred_Real!$A$25:$CD$376,Incurred_Real!BC$1,FALSE)</f>
        <v>0</v>
      </c>
      <c r="BD167" s="246">
        <f>VLOOKUP($A167,Incurred_Real!$A$25:$CD$376,Incurred_Real!BD$1,FALSE)</f>
        <v>0</v>
      </c>
      <c r="BE167" s="246">
        <f>VLOOKUP($A167,Incurred_Real!$A$25:$CD$376,Incurred_Real!BE$1,FALSE)</f>
        <v>0</v>
      </c>
      <c r="BF167" s="246">
        <f>VLOOKUP($A167,Incurred_Real!$A$25:$CD$376,Incurred_Real!BF$1,FALSE)</f>
        <v>0</v>
      </c>
      <c r="BG167" s="246">
        <f>VLOOKUP($A167,Incurred_Real!$A$25:$CD$376,Incurred_Real!BG$1,FALSE)</f>
        <v>0</v>
      </c>
      <c r="BH167" s="246">
        <f>VLOOKUP($A167,Incurred_Real!$A$25:$CD$376,Incurred_Real!BH$1,FALSE)</f>
        <v>0</v>
      </c>
      <c r="BI167" s="246">
        <f>VLOOKUP($A167,Incurred_Real!$A$25:$CD$376,Incurred_Real!BI$1,FALSE)</f>
        <v>0</v>
      </c>
      <c r="BJ167" s="246">
        <f>VLOOKUP($A167,Incurred_Real!$A$25:$CD$376,Incurred_Real!BJ$1,FALSE)</f>
        <v>0</v>
      </c>
      <c r="BK167" s="246">
        <f>VLOOKUP($A167,Incurred_Real!$A$25:$CD$376,Incurred_Real!BK$1,FALSE)</f>
        <v>0</v>
      </c>
      <c r="BL167" s="246">
        <f>VLOOKUP($A167,Incurred_Real!$A$25:$CD$376,Incurred_Real!BL$1,FALSE)</f>
        <v>0</v>
      </c>
      <c r="BM167" s="246">
        <f>VLOOKUP($A167,Incurred_Real!$A$25:$CD$376,Incurred_Real!BM$1,FALSE)</f>
        <v>0</v>
      </c>
      <c r="BN167" s="246">
        <f>VLOOKUP($A167,Incurred_Real!$A$25:$CD$376,Incurred_Real!BN$1,FALSE)</f>
        <v>0</v>
      </c>
      <c r="BO167" s="246">
        <f>VLOOKUP($A167,Incurred_Real!$A$25:$CD$376,Incurred_Real!BO$1,FALSE)</f>
        <v>0</v>
      </c>
      <c r="BP167" s="246">
        <f>VLOOKUP($A167,Incurred_Real!$A$25:$CD$376,Incurred_Real!BP$1,FALSE)</f>
        <v>0</v>
      </c>
      <c r="BQ167" s="246">
        <f>VLOOKUP($A167,Incurred_Real!$A$25:$CD$376,Incurred_Real!BQ$1,FALSE)</f>
        <v>0</v>
      </c>
      <c r="BR167" s="246">
        <f>VLOOKUP($A167,Incurred_Real!$A$25:$CD$376,Incurred_Real!BR$1,FALSE)</f>
        <v>0</v>
      </c>
      <c r="BS167" s="254">
        <f t="shared" si="46"/>
        <v>1</v>
      </c>
      <c r="BT167" s="249">
        <f>1+IF(ISNA(VLOOKUP($A167,'Project labour content'!$A$7:$D$255,'Project labour content'!$D$1,FALSE)),VLOOKUP($D167,'Project labour content'!$F$6:$G$15,'Project labour content'!$G$1,FALSE),VLOOKUP($A167,'Project labour content'!$A$7:$D$255,'Project labour content'!$D$1,FALSE))*LabEsc22*1</f>
        <v>1.0001302719438034</v>
      </c>
      <c r="BU167" s="249">
        <f>1+IF(ISNA(VLOOKUP($A167,'Project labour content'!$A$7:$D$255,'Project labour content'!$D$1,FALSE)),VLOOKUP($D167,'Project labour content'!$F$6:$G$15,'Project labour content'!$G$1,FALSE),VLOOKUP($A167,'Project labour content'!$A$7:$D$255,'Project labour content'!$D$1,FALSE))*LabEsc23*1</f>
        <v>1.0002611691929371</v>
      </c>
      <c r="BV167" s="249">
        <f>1+IF(ISNA(VLOOKUP($A167,'Project labour content'!$A$7:$D$255,'Project labour content'!$D$1,FALSE)),VLOOKUP($D167,'Project labour content'!$F$6:$G$15,'Project labour content'!$G$1,FALSE),VLOOKUP($A167,'Project labour content'!$A$7:$D$255,'Project labour content'!$D$1,FALSE))*LabEsc24*1</f>
        <v>1.0003844744016208</v>
      </c>
      <c r="BW167" s="249">
        <f>1+IF(ISNA(VLOOKUP($A167,'Project labour content'!$A$7:$D$255,'Project labour content'!$D$1,FALSE)),VLOOKUP($D167,'Project labour content'!$F$6:$G$15,'Project labour content'!$G$1,FALSE),VLOOKUP($A167,'Project labour content'!$A$7:$D$255,'Project labour content'!$D$1,FALSE))*LabEsc25*1</f>
        <v>1.0005496211777849</v>
      </c>
      <c r="BX167" s="249">
        <f>1+IF(ISNA(VLOOKUP($A167,'Project labour content'!$A$7:$D$255,'Project labour content'!$D$1,FALSE)),VLOOKUP($D167,'Project labour content'!$F$6:$G$15,'Project labour content'!$G$1,FALSE),VLOOKUP($A167,'Project labour content'!$A$7:$D$255,'Project labour content'!$D$1,FALSE))*LabEsc26*1</f>
        <v>1.0007296036393407</v>
      </c>
      <c r="BY167" s="249">
        <f>1+IF(ISNA(VLOOKUP($A167,'Project labour content'!$A$7:$D$255,'Project labour content'!$D$1,FALSE)),VLOOKUP($D167,'Project labour content'!$F$6:$G$15,'Project labour content'!$G$1,FALSE),VLOOKUP($A167,'Project labour content'!$A$7:$D$255,'Project labour content'!$D$1,FALSE))*LabEsc27*1</f>
        <v>1.0008410820070677</v>
      </c>
      <c r="BZ167" s="249">
        <f>1+IF(ISNA(VLOOKUP($A167,'Project labour content'!$A$7:$D$255,'Project labour content'!$D$1,FALSE)),VLOOKUP($D167,'Project labour content'!$F$6:$G$15,'Project labour content'!$G$1,FALSE),VLOOKUP($A167,'Project labour content'!$A$7:$D$255,'Project labour content'!$D$1,FALSE))*LabEsc28*1</f>
        <v>1.000925025217966</v>
      </c>
      <c r="CA167" s="249">
        <f>1+IF(ISNA(VLOOKUP($A167,'Project labour content'!$A$7:$D$255,'Project labour content'!$D$1,FALSE)),VLOOKUP($D167,'Project labour content'!$F$6:$G$15,'Project labour content'!$G$1,FALSE),VLOOKUP($A167,'Project labour content'!$A$7:$D$255,'Project labour content'!$D$1,FALSE))*LabEsc29*1</f>
        <v>1.0010597372828156</v>
      </c>
      <c r="CB167" s="250" t="str">
        <f>IF(ISNA(VLOOKUP($A167,'Project labour content'!$A$7:$D$255,'Project labour content'!$D$1,FALSE)),"Category","Project")</f>
        <v>Project</v>
      </c>
      <c r="CD167" s="247" t="str">
        <f t="shared" si="47"/>
        <v>12413</v>
      </c>
    </row>
    <row r="168" spans="1:82" x14ac:dyDescent="0.15">
      <c r="A168" s="11" t="s">
        <v>886</v>
      </c>
      <c r="B168" s="11" t="str">
        <f>VLOOKUP($A168,'Incurred Real 2022$'!$A$25:$AC$426,'Incurred Real 2022$'!B$1,FALSE)</f>
        <v>Wind Risk Model Development</v>
      </c>
      <c r="C168" s="11" t="str">
        <f>VLOOKUP($A168,'Incurred Real 2022$'!$A$25:$AC$426,'Incurred Real 2022$'!C$1,FALSE)</f>
        <v>ExAnte</v>
      </c>
      <c r="D168" s="11" t="str">
        <f>VLOOKUP($A168,'Incurred Real 2022$'!$A$25:$AC$426,'Incurred Real 2022$'!D$1,FALSE)</f>
        <v>Security/Compliance</v>
      </c>
      <c r="E168" s="11" t="str">
        <f>VLOOKUP($A168,'Incurred Real 2022$'!$A$25:$AC$426,'Incurred Real 2022$'!E$1,FALSE)</f>
        <v>Closed</v>
      </c>
      <c r="F168" s="105" t="str">
        <f>IF(VLOOKUP($A168,'Incurred Real 2022$'!$A$25:$AC$426,'Incurred Real 2022$'!F$1,FALSE)=0,"",VLOOKUP($A168,'Incurred Real 2022$'!$A$25:$AC$426,'Incurred Real 2022$'!F$1,FALSE))</f>
        <v/>
      </c>
      <c r="G168" s="105" t="str">
        <f>IF(VLOOKUP($A168,'Incurred Real 2022$'!$A$25:$AC$426,'Incurred Real 2022$'!G$1,FALSE)=0,"",VLOOKUP($A168,'Incurred Real 2022$'!$A$25:$AC$426,'Incurred Real 2022$'!G$1,FALSE))</f>
        <v/>
      </c>
      <c r="H168" s="105" t="str">
        <f>IF(VLOOKUP($A168,'Incurred Real 2022$'!$A$25:$AC$426,'Incurred Real 2022$'!H$1,FALSE)=0,"",VLOOKUP($A168,'Incurred Real 2022$'!$A$25:$AC$426,'Incurred Real 2022$'!H$1,FALSE))</f>
        <v/>
      </c>
      <c r="I168" s="105" t="str">
        <f>IF(VLOOKUP($A168,'Incurred Real 2022$'!$A$25:$AC$426,'Incurred Real 2022$'!I$1,FALSE)=0,"",VLOOKUP($A168,'Incurred Real 2022$'!$A$25:$AC$426,'Incurred Real 2022$'!I$1,FALSE))</f>
        <v/>
      </c>
      <c r="J168" s="105" t="str">
        <f>IF(VLOOKUP($A168,'Incurred Real 2022$'!$A$25:$AC$426,'Incurred Real 2022$'!J$1,FALSE)=0,"",VLOOKUP($A168,'Incurred Real 2022$'!$A$25:$AC$426,'Incurred Real 2022$'!J$1,FALSE))</f>
        <v/>
      </c>
      <c r="K168" s="105" t="str">
        <f>IF(VLOOKUP($A168,'Incurred Real 2022$'!$A$25:$AC$426,'Incurred Real 2022$'!K$1,FALSE)=0,"",VLOOKUP($A168,'Incurred Real 2022$'!$A$25:$AC$426,'Incurred Real 2022$'!K$1,FALSE))</f>
        <v/>
      </c>
      <c r="L168" s="105" t="str">
        <f>IF(VLOOKUP($A168,'Incurred Real 2022$'!$A$25:$AC$426,'Incurred Real 2022$'!L$1,FALSE)=0,"",VLOOKUP($A168,'Incurred Real 2022$'!$A$25:$AC$426,'Incurred Real 2022$'!L$1,FALSE))</f>
        <v/>
      </c>
      <c r="M168" s="105" t="str">
        <f>IF(VLOOKUP($A168,'Incurred Real 2022$'!$A$25:$AC$426,'Incurred Real 2022$'!M$1,FALSE)=0,"",VLOOKUP($A168,'Incurred Real 2022$'!$A$25:$AC$426,'Incurred Real 2022$'!M$1,FALSE))</f>
        <v/>
      </c>
      <c r="N168" s="105" t="str">
        <f>IF(VLOOKUP($A168,'Incurred Real 2022$'!$A$25:$AC$426,'Incurred Real 2022$'!N$1,FALSE)=0,"",VLOOKUP($A168,'Incurred Real 2022$'!$A$25:$AC$426,'Incurred Real 2022$'!N$1,FALSE))</f>
        <v/>
      </c>
      <c r="O168" s="105" t="str">
        <f>IF(VLOOKUP($A168,'Incurred Real 2022$'!$A$25:$AC$426,'Incurred Real 2022$'!O$1,FALSE)=0,"",VLOOKUP($A168,'Incurred Real 2022$'!$A$25:$AC$426,'Incurred Real 2022$'!O$1,FALSE))</f>
        <v/>
      </c>
      <c r="P168" s="105" t="str">
        <f>IF(VLOOKUP($A168,'Incurred Real 2022$'!$A$25:$AC$426,'Incurred Real 2022$'!P$1,FALSE)=0,"",VLOOKUP($A168,'Incurred Real 2022$'!$A$25:$AC$426,'Incurred Real 2022$'!P$1,FALSE))</f>
        <v/>
      </c>
      <c r="Q168" s="105">
        <f>IF(VLOOKUP($A168,'Incurred Real 2022$'!$A$25:$AC$426,'Incurred Real 2022$'!Q$1,FALSE)=0,"",VLOOKUP($A168,'Incurred Real 2022$'!$A$25:$AC$426,'Incurred Real 2022$'!Q$1,FALSE))</f>
        <v>72701.73</v>
      </c>
      <c r="R168" s="105">
        <f>IF(VLOOKUP($A168,'Incurred Real 2022$'!$A$25:$AC$426,'Incurred Real 2022$'!R$1,FALSE)=0,"",VLOOKUP($A168,'Incurred Real 2022$'!$A$25:$AC$426,'Incurred Real 2022$'!R$1,FALSE))</f>
        <v>1585346.92</v>
      </c>
      <c r="S168" s="105">
        <f>IF(VLOOKUP($A168,'Incurred Real 2022$'!$A$25:$AC$426,'Incurred Real 2022$'!S$1,FALSE)=0,"",VLOOKUP($A168,'Incurred Real 2022$'!$A$25:$AC$426,'Incurred Real 2022$'!S$1,FALSE))</f>
        <v>283244.71000000002</v>
      </c>
      <c r="T168" s="105">
        <f>IF(VLOOKUP($A168,'Incurred Real 2022$'!$A$25:$AC$426,'Incurred Real 2022$'!T$1,FALSE)=0,"",VLOOKUP($A168,'Incurred Real 2022$'!$A$25:$AC$426,'Incurred Real 2022$'!T$1,FALSE))</f>
        <v>24631.360000000001</v>
      </c>
      <c r="U168" s="105">
        <f>IF(VLOOKUP($A168,'Incurred Real 2022$'!$A$25:$AC$426,'Incurred Real 2022$'!U$1,FALSE)=0,"",VLOOKUP($A168,'Incurred Real 2022$'!$A$25:$AC$426,'Incurred Real 2022$'!U$1,FALSE))</f>
        <v>144.56</v>
      </c>
      <c r="V168" s="13" t="str">
        <f>IF(ISTEXT(VLOOKUP($A168,'Incurred Real 2022$'!$A$25:$AC$426,'Incurred Real 2022$'!V$1,FALSE)),"",(VLOOKUP($A168,'Incurred Real 2022$'!$A$25:$AC$426,'Incurred Real 2022$'!V$1,FALSE))*BT168*Incurred_Nominal!V$15)</f>
        <v/>
      </c>
      <c r="W168" s="13" t="str">
        <f>IF(ISTEXT(VLOOKUP($A168,'Incurred Real 2022$'!$A$25:$AC$426,'Incurred Real 2022$'!W$1,FALSE)),"",(VLOOKUP($A168,'Incurred Real 2022$'!$A$25:$AC$426,'Incurred Real 2022$'!W$1,FALSE))*BU168*Incurred_Nominal!W$15)</f>
        <v/>
      </c>
      <c r="X168" s="13" t="str">
        <f>IF(ISTEXT(VLOOKUP($A168,'Incurred Real 2022$'!$A$25:$AC$426,'Incurred Real 2022$'!X$1,FALSE)),"",(VLOOKUP($A168,'Incurred Real 2022$'!$A$25:$AC$426,'Incurred Real 2022$'!X$1,FALSE))*BV168*Incurred_Nominal!X$15)</f>
        <v/>
      </c>
      <c r="Y168" s="13" t="str">
        <f>IF(ISTEXT(VLOOKUP($A168,'Incurred Real 2022$'!$A$25:$AC$426,'Incurred Real 2022$'!Y$1,FALSE)),"",(VLOOKUP($A168,'Incurred Real 2022$'!$A$25:$AC$426,'Incurred Real 2022$'!Y$1,FALSE))*BW168*Incurred_Nominal!Y$15)</f>
        <v/>
      </c>
      <c r="Z168" s="13" t="str">
        <f>IF(ISTEXT(VLOOKUP($A168,'Incurred Real 2022$'!$A$25:$AC$426,'Incurred Real 2022$'!Z$1,FALSE)),"",(VLOOKUP($A168,'Incurred Real 2022$'!$A$25:$AC$426,'Incurred Real 2022$'!Z$1,FALSE))*BX168*Incurred_Nominal!Z$15)</f>
        <v/>
      </c>
      <c r="AA168" s="13" t="str">
        <f>IF(ISTEXT(VLOOKUP($A168,'Incurred Real 2022$'!$A$25:$AC$426,'Incurred Real 2022$'!AA$1,FALSE)),"",(VLOOKUP($A168,'Incurred Real 2022$'!$A$25:$AC$426,'Incurred Real 2022$'!AA$1,FALSE))*BY168*Incurred_Nominal!AA$15)</f>
        <v/>
      </c>
      <c r="AB168" s="13" t="str">
        <f>IF(ISTEXT(VLOOKUP($A168,'Incurred Real 2022$'!$A$25:$AC$426,'Incurred Real 2022$'!AB$1,FALSE)),"",(VLOOKUP($A168,'Incurred Real 2022$'!$A$25:$AC$426,'Incurred Real 2022$'!AB$1,FALSE))*BZ168*Incurred_Nominal!AB$15)</f>
        <v/>
      </c>
      <c r="AC168" s="13" t="str">
        <f>IF(ISTEXT(VLOOKUP($A168,'Incurred Real 2022$'!$A$25:$AC$426,'Incurred Real 2022$'!AC$1,FALSE)),"",(VLOOKUP($A168,'Incurred Real 2022$'!$A$25:$AC$426,'Incurred Real 2022$'!AC$1,FALSE))*CA168*Incurred_Nominal!AC$15)</f>
        <v/>
      </c>
      <c r="AD168" s="232">
        <f t="shared" si="41"/>
        <v>1966069.28</v>
      </c>
      <c r="AE168" s="232">
        <f t="shared" si="42"/>
        <v>1966069.28</v>
      </c>
      <c r="AF168" s="239">
        <f t="shared" si="43"/>
        <v>2414482.451461649</v>
      </c>
      <c r="AG168" s="237">
        <f t="shared" si="44"/>
        <v>1962958.5244328314</v>
      </c>
      <c r="AH168" s="240">
        <f t="shared" si="48"/>
        <v>1.230022143315167</v>
      </c>
      <c r="AI168" s="234">
        <f>VLOOKUP($A168,Incurred_Real!$A$25:$AP$479,Incurred_Real!AI$1,FALSE)</f>
        <v>2021</v>
      </c>
      <c r="AJ168" s="235">
        <f>VLOOKUP($A168,Incurred_Real!$A$25:$AP$479,Incurred_Real!AJ$1,FALSE)</f>
        <v>43599</v>
      </c>
      <c r="AK168" s="236">
        <f>VLOOKUP($A168,Incurred_Real!$A$25:$AP$479,Incurred_Real!AK$1,FALSE)</f>
        <v>2019</v>
      </c>
      <c r="AL168" s="235" t="str">
        <f>VLOOKUP($A168,Incurred_Real!$A$25:$AP$479,Incurred_Real!AL$1,FALSE)</f>
        <v/>
      </c>
      <c r="AM168" s="237">
        <f>IF(AL168="Commissioned Extra","",(IF((AD168)=0,0,SUMPRODUCT($F$17:$U$17,F168:U168))+VLOOKUP($A168,Incurred_Real!$A$25:$BS$376,Incurred_Real!$AO$1,FALSE)))</f>
        <v>2144491.2081328915</v>
      </c>
      <c r="AN168" s="232" cm="1">
        <f t="array" ref="AN168">IF(ROUND(AE168,0)=0,0,LOOKUP(2,1/(F168:AC168&lt;&gt;""),F168:AC168))</f>
        <v>144.56</v>
      </c>
      <c r="AO168" s="232">
        <f t="shared" si="45"/>
        <v>0</v>
      </c>
      <c r="AP168" s="78"/>
      <c r="AQ168" s="20"/>
      <c r="AR168" s="245">
        <f>VLOOKUP($A168,Incurred_Real!$A$25:$CD$376,Incurred_Real!AR$1,FALSE)</f>
        <v>0</v>
      </c>
      <c r="AS168" s="246">
        <f>VLOOKUP($A168,Incurred_Real!$A$25:$CD$376,Incurred_Real!AS$1,FALSE)</f>
        <v>0</v>
      </c>
      <c r="AT168" s="246">
        <f>VLOOKUP($A168,Incurred_Real!$A$25:$CD$376,Incurred_Real!AT$1,FALSE)</f>
        <v>0</v>
      </c>
      <c r="AU168" s="246">
        <f>VLOOKUP($A168,Incurred_Real!$A$25:$CD$376,Incurred_Real!AU$1,FALSE)</f>
        <v>0</v>
      </c>
      <c r="AV168" s="246">
        <f>VLOOKUP($A168,Incurred_Real!$A$25:$CD$376,Incurred_Real!AV$1,FALSE)</f>
        <v>1</v>
      </c>
      <c r="AW168" s="246">
        <f>VLOOKUP($A168,Incurred_Real!$A$25:$CD$376,Incurred_Real!AW$1,FALSE)</f>
        <v>0</v>
      </c>
      <c r="AX168" s="246">
        <f>VLOOKUP($A168,Incurred_Real!$A$25:$CD$376,Incurred_Real!AX$1,FALSE)</f>
        <v>0</v>
      </c>
      <c r="AY168" s="246">
        <f>VLOOKUP($A168,Incurred_Real!$A$25:$CD$376,Incurred_Real!AY$1,FALSE)</f>
        <v>0</v>
      </c>
      <c r="AZ168" s="246">
        <f>VLOOKUP($A168,Incurred_Real!$A$25:$CD$376,Incurred_Real!AZ$1,FALSE)</f>
        <v>0</v>
      </c>
      <c r="BA168" s="246">
        <f>VLOOKUP($A168,Incurred_Real!$A$25:$CD$376,Incurred_Real!BA$1,FALSE)</f>
        <v>0</v>
      </c>
      <c r="BB168" s="246">
        <f>VLOOKUP($A168,Incurred_Real!$A$25:$CD$376,Incurred_Real!BB$1,FALSE)</f>
        <v>0</v>
      </c>
      <c r="BC168" s="246">
        <f>VLOOKUP($A168,Incurred_Real!$A$25:$CD$376,Incurred_Real!BC$1,FALSE)</f>
        <v>0</v>
      </c>
      <c r="BD168" s="246">
        <f>VLOOKUP($A168,Incurred_Real!$A$25:$CD$376,Incurred_Real!BD$1,FALSE)</f>
        <v>0</v>
      </c>
      <c r="BE168" s="246">
        <f>VLOOKUP($A168,Incurred_Real!$A$25:$CD$376,Incurred_Real!BE$1,FALSE)</f>
        <v>0</v>
      </c>
      <c r="BF168" s="246">
        <f>VLOOKUP($A168,Incurred_Real!$A$25:$CD$376,Incurred_Real!BF$1,FALSE)</f>
        <v>0</v>
      </c>
      <c r="BG168" s="246">
        <f>VLOOKUP($A168,Incurred_Real!$A$25:$CD$376,Incurred_Real!BG$1,FALSE)</f>
        <v>0</v>
      </c>
      <c r="BH168" s="246">
        <f>VLOOKUP($A168,Incurred_Real!$A$25:$CD$376,Incurred_Real!BH$1,FALSE)</f>
        <v>0</v>
      </c>
      <c r="BI168" s="246">
        <f>VLOOKUP($A168,Incurred_Real!$A$25:$CD$376,Incurred_Real!BI$1,FALSE)</f>
        <v>0</v>
      </c>
      <c r="BJ168" s="246">
        <f>VLOOKUP($A168,Incurred_Real!$A$25:$CD$376,Incurred_Real!BJ$1,FALSE)</f>
        <v>0</v>
      </c>
      <c r="BK168" s="246">
        <f>VLOOKUP($A168,Incurred_Real!$A$25:$CD$376,Incurred_Real!BK$1,FALSE)</f>
        <v>0</v>
      </c>
      <c r="BL168" s="246">
        <f>VLOOKUP($A168,Incurred_Real!$A$25:$CD$376,Incurred_Real!BL$1,FALSE)</f>
        <v>0</v>
      </c>
      <c r="BM168" s="246">
        <f>VLOOKUP($A168,Incurred_Real!$A$25:$CD$376,Incurred_Real!BM$1,FALSE)</f>
        <v>0</v>
      </c>
      <c r="BN168" s="246">
        <f>VLOOKUP($A168,Incurred_Real!$A$25:$CD$376,Incurred_Real!BN$1,FALSE)</f>
        <v>0</v>
      </c>
      <c r="BO168" s="246">
        <f>VLOOKUP($A168,Incurred_Real!$A$25:$CD$376,Incurred_Real!BO$1,FALSE)</f>
        <v>0</v>
      </c>
      <c r="BP168" s="246">
        <f>VLOOKUP($A168,Incurred_Real!$A$25:$CD$376,Incurred_Real!BP$1,FALSE)</f>
        <v>0</v>
      </c>
      <c r="BQ168" s="246">
        <f>VLOOKUP($A168,Incurred_Real!$A$25:$CD$376,Incurred_Real!BQ$1,FALSE)</f>
        <v>0</v>
      </c>
      <c r="BR168" s="246">
        <f>VLOOKUP($A168,Incurred_Real!$A$25:$CD$376,Incurred_Real!BR$1,FALSE)</f>
        <v>0</v>
      </c>
      <c r="BS168" s="254">
        <f t="shared" si="46"/>
        <v>1</v>
      </c>
      <c r="BT168" s="249">
        <f>1+IF(ISNA(VLOOKUP($A168,'Project labour content'!$A$7:$D$255,'Project labour content'!$D$1,FALSE)),VLOOKUP($D168,'Project labour content'!$F$6:$G$15,'Project labour content'!$G$1,FALSE),VLOOKUP($A168,'Project labour content'!$A$7:$D$255,'Project labour content'!$D$1,FALSE))*LabEsc22*1</f>
        <v>1.0005859102087626</v>
      </c>
      <c r="BU168" s="249">
        <f>1+IF(ISNA(VLOOKUP($A168,'Project labour content'!$A$7:$D$255,'Project labour content'!$D$1,FALSE)),VLOOKUP($D168,'Project labour content'!$F$6:$G$15,'Project labour content'!$G$1,FALSE),VLOOKUP($A168,'Project labour content'!$A$7:$D$255,'Project labour content'!$D$1,FALSE))*LabEsc23*1</f>
        <v>1.0011746327865272</v>
      </c>
      <c r="BV168" s="249">
        <f>1+IF(ISNA(VLOOKUP($A168,'Project labour content'!$A$7:$D$255,'Project labour content'!$D$1,FALSE)),VLOOKUP($D168,'Project labour content'!$F$6:$G$15,'Project labour content'!$G$1,FALSE),VLOOKUP($A168,'Project labour content'!$A$7:$D$255,'Project labour content'!$D$1,FALSE))*LabEsc24*1</f>
        <v>1.0017292094547814</v>
      </c>
      <c r="BW168" s="249">
        <f>1+IF(ISNA(VLOOKUP($A168,'Project labour content'!$A$7:$D$255,'Project labour content'!$D$1,FALSE)),VLOOKUP($D168,'Project labour content'!$F$6:$G$15,'Project labour content'!$G$1,FALSE),VLOOKUP($A168,'Project labour content'!$A$7:$D$255,'Project labour content'!$D$1,FALSE))*LabEsc25*1</f>
        <v>1.0024719724724633</v>
      </c>
      <c r="BX168" s="249">
        <f>1+IF(ISNA(VLOOKUP($A168,'Project labour content'!$A$7:$D$255,'Project labour content'!$D$1,FALSE)),VLOOKUP($D168,'Project labour content'!$F$6:$G$15,'Project labour content'!$G$1,FALSE),VLOOKUP($A168,'Project labour content'!$A$7:$D$255,'Project labour content'!$D$1,FALSE))*LabEsc26*1</f>
        <v>1.0032814603679003</v>
      </c>
      <c r="BY168" s="249">
        <f>1+IF(ISNA(VLOOKUP($A168,'Project labour content'!$A$7:$D$255,'Project labour content'!$D$1,FALSE)),VLOOKUP($D168,'Project labour content'!$F$6:$G$15,'Project labour content'!$G$1,FALSE),VLOOKUP($A168,'Project labour content'!$A$7:$D$255,'Project labour content'!$D$1,FALSE))*LabEsc27*1</f>
        <v>1.0037828447166741</v>
      </c>
      <c r="BZ168" s="249">
        <f>1+IF(ISNA(VLOOKUP($A168,'Project labour content'!$A$7:$D$255,'Project labour content'!$D$1,FALSE)),VLOOKUP($D168,'Project labour content'!$F$6:$G$15,'Project labour content'!$G$1,FALSE),VLOOKUP($A168,'Project labour content'!$A$7:$D$255,'Project labour content'!$D$1,FALSE))*LabEsc28*1</f>
        <v>1.0041603871313007</v>
      </c>
      <c r="CA168" s="249">
        <f>1+IF(ISNA(VLOOKUP($A168,'Project labour content'!$A$7:$D$255,'Project labour content'!$D$1,FALSE)),VLOOKUP($D168,'Project labour content'!$F$6:$G$15,'Project labour content'!$G$1,FALSE),VLOOKUP($A168,'Project labour content'!$A$7:$D$255,'Project labour content'!$D$1,FALSE))*LabEsc29*1</f>
        <v>1.0047662671982935</v>
      </c>
      <c r="CB168" s="250" t="str">
        <f>IF(ISNA(VLOOKUP($A168,'Project labour content'!$A$7:$D$255,'Project labour content'!$D$1,FALSE)),"Category","Project")</f>
        <v>Category</v>
      </c>
      <c r="CD168" s="247" t="str">
        <f t="shared" si="47"/>
        <v>14004</v>
      </c>
    </row>
    <row r="169" spans="1:82" x14ac:dyDescent="0.15">
      <c r="A169" s="11" t="s">
        <v>248</v>
      </c>
      <c r="B169" s="11" t="str">
        <f>VLOOKUP($A169,'Incurred Real 2022$'!$A$25:$AC$426,'Incurred Real 2022$'!B$1,FALSE)</f>
        <v>Automated IED configuration management</v>
      </c>
      <c r="C169" s="11" t="str">
        <f>VLOOKUP($A169,'Incurred Real 2022$'!$A$25:$AC$426,'Incurred Real 2022$'!C$1,FALSE)</f>
        <v>ExAnte</v>
      </c>
      <c r="D169" s="11" t="str">
        <f>VLOOKUP($A169,'Incurred Real 2022$'!$A$25:$AC$426,'Incurred Real 2022$'!D$1,FALSE)</f>
        <v>Information Technology</v>
      </c>
      <c r="E169" s="11" t="str">
        <f>VLOOKUP($A169,'Incurred Real 2022$'!$A$25:$AC$426,'Incurred Real 2022$'!E$1,FALSE)</f>
        <v>Closed</v>
      </c>
      <c r="F169" s="105" t="str">
        <f>IF(VLOOKUP($A169,'Incurred Real 2022$'!$A$25:$AC$426,'Incurred Real 2022$'!F$1,FALSE)=0,"",VLOOKUP($A169,'Incurred Real 2022$'!$A$25:$AC$426,'Incurred Real 2022$'!F$1,FALSE))</f>
        <v/>
      </c>
      <c r="G169" s="105" t="str">
        <f>IF(VLOOKUP($A169,'Incurred Real 2022$'!$A$25:$AC$426,'Incurred Real 2022$'!G$1,FALSE)=0,"",VLOOKUP($A169,'Incurred Real 2022$'!$A$25:$AC$426,'Incurred Real 2022$'!G$1,FALSE))</f>
        <v/>
      </c>
      <c r="H169" s="105" t="str">
        <f>IF(VLOOKUP($A169,'Incurred Real 2022$'!$A$25:$AC$426,'Incurred Real 2022$'!H$1,FALSE)=0,"",VLOOKUP($A169,'Incurred Real 2022$'!$A$25:$AC$426,'Incurred Real 2022$'!H$1,FALSE))</f>
        <v/>
      </c>
      <c r="I169" s="105" t="str">
        <f>IF(VLOOKUP($A169,'Incurred Real 2022$'!$A$25:$AC$426,'Incurred Real 2022$'!I$1,FALSE)=0,"",VLOOKUP($A169,'Incurred Real 2022$'!$A$25:$AC$426,'Incurred Real 2022$'!I$1,FALSE))</f>
        <v/>
      </c>
      <c r="J169" s="105" t="str">
        <f>IF(VLOOKUP($A169,'Incurred Real 2022$'!$A$25:$AC$426,'Incurred Real 2022$'!J$1,FALSE)=0,"",VLOOKUP($A169,'Incurred Real 2022$'!$A$25:$AC$426,'Incurred Real 2022$'!J$1,FALSE))</f>
        <v/>
      </c>
      <c r="K169" s="105" t="str">
        <f>IF(VLOOKUP($A169,'Incurred Real 2022$'!$A$25:$AC$426,'Incurred Real 2022$'!K$1,FALSE)=0,"",VLOOKUP($A169,'Incurred Real 2022$'!$A$25:$AC$426,'Incurred Real 2022$'!K$1,FALSE))</f>
        <v/>
      </c>
      <c r="L169" s="105" t="str">
        <f>IF(VLOOKUP($A169,'Incurred Real 2022$'!$A$25:$AC$426,'Incurred Real 2022$'!L$1,FALSE)=0,"",VLOOKUP($A169,'Incurred Real 2022$'!$A$25:$AC$426,'Incurred Real 2022$'!L$1,FALSE))</f>
        <v/>
      </c>
      <c r="M169" s="105" t="str">
        <f>IF(VLOOKUP($A169,'Incurred Real 2022$'!$A$25:$AC$426,'Incurred Real 2022$'!M$1,FALSE)=0,"",VLOOKUP($A169,'Incurred Real 2022$'!$A$25:$AC$426,'Incurred Real 2022$'!M$1,FALSE))</f>
        <v/>
      </c>
      <c r="N169" s="105" t="str">
        <f>IF(VLOOKUP($A169,'Incurred Real 2022$'!$A$25:$AC$426,'Incurred Real 2022$'!N$1,FALSE)=0,"",VLOOKUP($A169,'Incurred Real 2022$'!$A$25:$AC$426,'Incurred Real 2022$'!N$1,FALSE))</f>
        <v/>
      </c>
      <c r="O169" s="105" t="str">
        <f>IF(VLOOKUP($A169,'Incurred Real 2022$'!$A$25:$AC$426,'Incurred Real 2022$'!O$1,FALSE)=0,"",VLOOKUP($A169,'Incurred Real 2022$'!$A$25:$AC$426,'Incurred Real 2022$'!O$1,FALSE))</f>
        <v/>
      </c>
      <c r="P169" s="105" t="str">
        <f>IF(VLOOKUP($A169,'Incurred Real 2022$'!$A$25:$AC$426,'Incurred Real 2022$'!P$1,FALSE)=0,"",VLOOKUP($A169,'Incurred Real 2022$'!$A$25:$AC$426,'Incurred Real 2022$'!P$1,FALSE))</f>
        <v/>
      </c>
      <c r="Q169" s="105" t="str">
        <f>IF(VLOOKUP($A169,'Incurred Real 2022$'!$A$25:$AC$426,'Incurred Real 2022$'!Q$1,FALSE)=0,"",VLOOKUP($A169,'Incurred Real 2022$'!$A$25:$AC$426,'Incurred Real 2022$'!Q$1,FALSE))</f>
        <v/>
      </c>
      <c r="R169" s="105" t="str">
        <f>IF(VLOOKUP($A169,'Incurred Real 2022$'!$A$25:$AC$426,'Incurred Real 2022$'!R$1,FALSE)=0,"",VLOOKUP($A169,'Incurred Real 2022$'!$A$25:$AC$426,'Incurred Real 2022$'!R$1,FALSE))</f>
        <v/>
      </c>
      <c r="S169" s="105">
        <f>IF(VLOOKUP($A169,'Incurred Real 2022$'!$A$25:$AC$426,'Incurred Real 2022$'!S$1,FALSE)=0,"",VLOOKUP($A169,'Incurred Real 2022$'!$A$25:$AC$426,'Incurred Real 2022$'!S$1,FALSE))</f>
        <v>86853.89</v>
      </c>
      <c r="T169" s="105">
        <f>IF(VLOOKUP($A169,'Incurred Real 2022$'!$A$25:$AC$426,'Incurred Real 2022$'!T$1,FALSE)=0,"",VLOOKUP($A169,'Incurred Real 2022$'!$A$25:$AC$426,'Incurred Real 2022$'!T$1,FALSE))</f>
        <v>21146.25</v>
      </c>
      <c r="U169" s="105" t="str">
        <f>IF(VLOOKUP($A169,'Incurred Real 2022$'!$A$25:$AC$426,'Incurred Real 2022$'!U$1,FALSE)=0,"",VLOOKUP($A169,'Incurred Real 2022$'!$A$25:$AC$426,'Incurred Real 2022$'!U$1,FALSE))</f>
        <v/>
      </c>
      <c r="V169" s="13" t="str">
        <f>IF(ISTEXT(VLOOKUP($A169,'Incurred Real 2022$'!$A$25:$AC$426,'Incurred Real 2022$'!V$1,FALSE)),"",(VLOOKUP($A169,'Incurred Real 2022$'!$A$25:$AC$426,'Incurred Real 2022$'!V$1,FALSE))*BT169*Incurred_Nominal!V$15)</f>
        <v/>
      </c>
      <c r="W169" s="13" t="str">
        <f>IF(ISTEXT(VLOOKUP($A169,'Incurred Real 2022$'!$A$25:$AC$426,'Incurred Real 2022$'!W$1,FALSE)),"",(VLOOKUP($A169,'Incurred Real 2022$'!$A$25:$AC$426,'Incurred Real 2022$'!W$1,FALSE))*BU169*Incurred_Nominal!W$15)</f>
        <v/>
      </c>
      <c r="X169" s="13" t="str">
        <f>IF(ISTEXT(VLOOKUP($A169,'Incurred Real 2022$'!$A$25:$AC$426,'Incurred Real 2022$'!X$1,FALSE)),"",(VLOOKUP($A169,'Incurred Real 2022$'!$A$25:$AC$426,'Incurred Real 2022$'!X$1,FALSE))*BV169*Incurred_Nominal!X$15)</f>
        <v/>
      </c>
      <c r="Y169" s="13" t="str">
        <f>IF(ISTEXT(VLOOKUP($A169,'Incurred Real 2022$'!$A$25:$AC$426,'Incurred Real 2022$'!Y$1,FALSE)),"",(VLOOKUP($A169,'Incurred Real 2022$'!$A$25:$AC$426,'Incurred Real 2022$'!Y$1,FALSE))*BW169*Incurred_Nominal!Y$15)</f>
        <v/>
      </c>
      <c r="Z169" s="13" t="str">
        <f>IF(ISTEXT(VLOOKUP($A169,'Incurred Real 2022$'!$A$25:$AC$426,'Incurred Real 2022$'!Z$1,FALSE)),"",(VLOOKUP($A169,'Incurred Real 2022$'!$A$25:$AC$426,'Incurred Real 2022$'!Z$1,FALSE))*BX169*Incurred_Nominal!Z$15)</f>
        <v/>
      </c>
      <c r="AA169" s="13" t="str">
        <f>IF(ISTEXT(VLOOKUP($A169,'Incurred Real 2022$'!$A$25:$AC$426,'Incurred Real 2022$'!AA$1,FALSE)),"",(VLOOKUP($A169,'Incurred Real 2022$'!$A$25:$AC$426,'Incurred Real 2022$'!AA$1,FALSE))*BY169*Incurred_Nominal!AA$15)</f>
        <v/>
      </c>
      <c r="AB169" s="13" t="str">
        <f>IF(ISTEXT(VLOOKUP($A169,'Incurred Real 2022$'!$A$25:$AC$426,'Incurred Real 2022$'!AB$1,FALSE)),"",(VLOOKUP($A169,'Incurred Real 2022$'!$A$25:$AC$426,'Incurred Real 2022$'!AB$1,FALSE))*BZ169*Incurred_Nominal!AB$15)</f>
        <v/>
      </c>
      <c r="AC169" s="13" t="str">
        <f>IF(ISTEXT(VLOOKUP($A169,'Incurred Real 2022$'!$A$25:$AC$426,'Incurred Real 2022$'!AC$1,FALSE)),"",(VLOOKUP($A169,'Incurred Real 2022$'!$A$25:$AC$426,'Incurred Real 2022$'!AC$1,FALSE))*CA169*Incurred_Nominal!AC$15)</f>
        <v/>
      </c>
      <c r="AD169" s="232">
        <f t="shared" si="41"/>
        <v>108000.14</v>
      </c>
      <c r="AE169" s="232">
        <f t="shared" si="42"/>
        <v>108000.14</v>
      </c>
      <c r="AF169" s="239">
        <f t="shared" si="43"/>
        <v>130632.28013529984</v>
      </c>
      <c r="AG169" s="237">
        <f t="shared" si="44"/>
        <v>109598.67785276074</v>
      </c>
      <c r="AH169" s="240">
        <f t="shared" si="48"/>
        <v>1.1919147447270895</v>
      </c>
      <c r="AI169" s="234">
        <f>VLOOKUP($A169,Incurred_Real!$A$25:$AP$479,Incurred_Real!AI$1,FALSE)</f>
        <v>2020</v>
      </c>
      <c r="AJ169" s="235" t="str">
        <f>VLOOKUP($A169,Incurred_Real!$A$25:$AP$479,Incurred_Real!AJ$1,FALSE)</f>
        <v/>
      </c>
      <c r="AK169" s="236">
        <f>VLOOKUP($A169,Incurred_Real!$A$25:$AP$479,Incurred_Real!AK$1,FALSE)</f>
        <v>2020</v>
      </c>
      <c r="AL169" s="235" t="str">
        <f>VLOOKUP($A169,Incurred_Real!$A$25:$AP$479,Incurred_Real!AL$1,FALSE)</f>
        <v/>
      </c>
      <c r="AM169" s="237">
        <f>IF(AL169="Commissioned Extra","",(IF((AD169)=0,0,SUMPRODUCT($F$17:$U$17,F169:U169))+VLOOKUP($A169,Incurred_Real!$A$25:$BS$376,Incurred_Real!$AO$1,FALSE)))</f>
        <v>116024.77213239466</v>
      </c>
      <c r="AN169" s="232" cm="1">
        <f t="array" ref="AN169">IF(ROUND(AE169,0)=0,0,LOOKUP(2,1/(F169:AC169&lt;&gt;""),F169:AC169))</f>
        <v>21146.25</v>
      </c>
      <c r="AO169" s="232">
        <f t="shared" si="45"/>
        <v>0</v>
      </c>
      <c r="AP169" s="78"/>
      <c r="AQ169" s="20"/>
      <c r="AR169" s="245">
        <f>VLOOKUP($A169,Incurred_Real!$A$25:$CD$376,Incurred_Real!AR$1,FALSE)</f>
        <v>0</v>
      </c>
      <c r="AS169" s="246">
        <f>VLOOKUP($A169,Incurred_Real!$A$25:$CD$376,Incurred_Real!AS$1,FALSE)</f>
        <v>0</v>
      </c>
      <c r="AT169" s="246">
        <f>VLOOKUP($A169,Incurred_Real!$A$25:$CD$376,Incurred_Real!AT$1,FALSE)</f>
        <v>0</v>
      </c>
      <c r="AU169" s="246">
        <f>VLOOKUP($A169,Incurred_Real!$A$25:$CD$376,Incurred_Real!AU$1,FALSE)</f>
        <v>0</v>
      </c>
      <c r="AV169" s="246">
        <f>VLOOKUP($A169,Incurred_Real!$A$25:$CD$376,Incurred_Real!AV$1,FALSE)</f>
        <v>1</v>
      </c>
      <c r="AW169" s="246">
        <f>VLOOKUP($A169,Incurred_Real!$A$25:$CD$376,Incurred_Real!AW$1,FALSE)</f>
        <v>0</v>
      </c>
      <c r="AX169" s="246">
        <f>VLOOKUP($A169,Incurred_Real!$A$25:$CD$376,Incurred_Real!AX$1,FALSE)</f>
        <v>0</v>
      </c>
      <c r="AY169" s="246">
        <f>VLOOKUP($A169,Incurred_Real!$A$25:$CD$376,Incurred_Real!AY$1,FALSE)</f>
        <v>0</v>
      </c>
      <c r="AZ169" s="246">
        <f>VLOOKUP($A169,Incurred_Real!$A$25:$CD$376,Incurred_Real!AZ$1,FALSE)</f>
        <v>0</v>
      </c>
      <c r="BA169" s="246">
        <f>VLOOKUP($A169,Incurred_Real!$A$25:$CD$376,Incurred_Real!BA$1,FALSE)</f>
        <v>0</v>
      </c>
      <c r="BB169" s="246">
        <f>VLOOKUP($A169,Incurred_Real!$A$25:$CD$376,Incurred_Real!BB$1,FALSE)</f>
        <v>0</v>
      </c>
      <c r="BC169" s="246">
        <f>VLOOKUP($A169,Incurred_Real!$A$25:$CD$376,Incurred_Real!BC$1,FALSE)</f>
        <v>0</v>
      </c>
      <c r="BD169" s="246">
        <f>VLOOKUP($A169,Incurred_Real!$A$25:$CD$376,Incurred_Real!BD$1,FALSE)</f>
        <v>0</v>
      </c>
      <c r="BE169" s="246">
        <f>VLOOKUP($A169,Incurred_Real!$A$25:$CD$376,Incurred_Real!BE$1,FALSE)</f>
        <v>0</v>
      </c>
      <c r="BF169" s="246">
        <f>VLOOKUP($A169,Incurred_Real!$A$25:$CD$376,Incurred_Real!BF$1,FALSE)</f>
        <v>0</v>
      </c>
      <c r="BG169" s="246">
        <f>VLOOKUP($A169,Incurred_Real!$A$25:$CD$376,Incurred_Real!BG$1,FALSE)</f>
        <v>0</v>
      </c>
      <c r="BH169" s="246">
        <f>VLOOKUP($A169,Incurred_Real!$A$25:$CD$376,Incurred_Real!BH$1,FALSE)</f>
        <v>0</v>
      </c>
      <c r="BI169" s="246">
        <f>VLOOKUP($A169,Incurred_Real!$A$25:$CD$376,Incurred_Real!BI$1,FALSE)</f>
        <v>0</v>
      </c>
      <c r="BJ169" s="246">
        <f>VLOOKUP($A169,Incurred_Real!$A$25:$CD$376,Incurred_Real!BJ$1,FALSE)</f>
        <v>0</v>
      </c>
      <c r="BK169" s="246">
        <f>VLOOKUP($A169,Incurred_Real!$A$25:$CD$376,Incurred_Real!BK$1,FALSE)</f>
        <v>0</v>
      </c>
      <c r="BL169" s="246">
        <f>VLOOKUP($A169,Incurred_Real!$A$25:$CD$376,Incurred_Real!BL$1,FALSE)</f>
        <v>0</v>
      </c>
      <c r="BM169" s="246">
        <f>VLOOKUP($A169,Incurred_Real!$A$25:$CD$376,Incurred_Real!BM$1,FALSE)</f>
        <v>0</v>
      </c>
      <c r="BN169" s="246">
        <f>VLOOKUP($A169,Incurred_Real!$A$25:$CD$376,Incurred_Real!BN$1,FALSE)</f>
        <v>0</v>
      </c>
      <c r="BO169" s="246">
        <f>VLOOKUP($A169,Incurred_Real!$A$25:$CD$376,Incurred_Real!BO$1,FALSE)</f>
        <v>0</v>
      </c>
      <c r="BP169" s="246">
        <f>VLOOKUP($A169,Incurred_Real!$A$25:$CD$376,Incurred_Real!BP$1,FALSE)</f>
        <v>0</v>
      </c>
      <c r="BQ169" s="246">
        <f>VLOOKUP($A169,Incurred_Real!$A$25:$CD$376,Incurred_Real!BQ$1,FALSE)</f>
        <v>0</v>
      </c>
      <c r="BR169" s="246">
        <f>VLOOKUP($A169,Incurred_Real!$A$25:$CD$376,Incurred_Real!BR$1,FALSE)</f>
        <v>0</v>
      </c>
      <c r="BS169" s="254">
        <f t="shared" si="46"/>
        <v>1</v>
      </c>
      <c r="BT169" s="249">
        <f>1+IF(ISNA(VLOOKUP($A169,'Project labour content'!$A$7:$D$255,'Project labour content'!$D$1,FALSE)),VLOOKUP($D169,'Project labour content'!$F$6:$G$15,'Project labour content'!$G$1,FALSE),VLOOKUP($A169,'Project labour content'!$A$7:$D$255,'Project labour content'!$D$1,FALSE))*LabEsc22*1</f>
        <v>1.0024480115846353</v>
      </c>
      <c r="BU169" s="249">
        <f>1+IF(ISNA(VLOOKUP($A169,'Project labour content'!$A$7:$D$255,'Project labour content'!$D$1,FALSE)),VLOOKUP($D169,'Project labour content'!$F$6:$G$15,'Project labour content'!$G$1,FALSE),VLOOKUP($A169,'Project labour content'!$A$7:$D$255,'Project labour content'!$D$1,FALSE))*LabEsc23*1</f>
        <v>1.0049077736248768</v>
      </c>
      <c r="BV169" s="249">
        <f>1+IF(ISNA(VLOOKUP($A169,'Project labour content'!$A$7:$D$255,'Project labour content'!$D$1,FALSE)),VLOOKUP($D169,'Project labour content'!$F$6:$G$15,'Project labour content'!$G$1,FALSE),VLOOKUP($A169,'Project labour content'!$A$7:$D$255,'Project labour content'!$D$1,FALSE))*LabEsc24*1</f>
        <v>1.0072248694667842</v>
      </c>
      <c r="BW169" s="249">
        <f>1+IF(ISNA(VLOOKUP($A169,'Project labour content'!$A$7:$D$255,'Project labour content'!$D$1,FALSE)),VLOOKUP($D169,'Project labour content'!$F$6:$G$15,'Project labour content'!$G$1,FALSE),VLOOKUP($A169,'Project labour content'!$A$7:$D$255,'Project labour content'!$D$1,FALSE))*LabEsc25*1</f>
        <v>1.0103282331643793</v>
      </c>
      <c r="BX169" s="249">
        <f>1+IF(ISNA(VLOOKUP($A169,'Project labour content'!$A$7:$D$255,'Project labour content'!$D$1,FALSE)),VLOOKUP($D169,'Project labour content'!$F$6:$G$15,'Project labour content'!$G$1,FALSE),VLOOKUP($A169,'Project labour content'!$A$7:$D$255,'Project labour content'!$D$1,FALSE))*LabEsc26*1</f>
        <v>1.0137103823674747</v>
      </c>
      <c r="BY169" s="249">
        <f>1+IF(ISNA(VLOOKUP($A169,'Project labour content'!$A$7:$D$255,'Project labour content'!$D$1,FALSE)),VLOOKUP($D169,'Project labour content'!$F$6:$G$15,'Project labour content'!$G$1,FALSE),VLOOKUP($A169,'Project labour content'!$A$7:$D$255,'Project labour content'!$D$1,FALSE))*LabEsc27*1</f>
        <v>1.0158052335508072</v>
      </c>
      <c r="BZ169" s="249">
        <f>1+IF(ISNA(VLOOKUP($A169,'Project labour content'!$A$7:$D$255,'Project labour content'!$D$1,FALSE)),VLOOKUP($D169,'Project labour content'!$F$6:$G$15,'Project labour content'!$G$1,FALSE),VLOOKUP($A169,'Project labour content'!$A$7:$D$255,'Project labour content'!$D$1,FALSE))*LabEsc28*1</f>
        <v>1.0173826564918567</v>
      </c>
      <c r="CA169" s="249">
        <f>1+IF(ISNA(VLOOKUP($A169,'Project labour content'!$A$7:$D$255,'Project labour content'!$D$1,FALSE)),VLOOKUP($D169,'Project labour content'!$F$6:$G$15,'Project labour content'!$G$1,FALSE),VLOOKUP($A169,'Project labour content'!$A$7:$D$255,'Project labour content'!$D$1,FALSE))*LabEsc29*1</f>
        <v>1.0199141048276528</v>
      </c>
      <c r="CB169" s="250" t="str">
        <f>IF(ISNA(VLOOKUP($A169,'Project labour content'!$A$7:$D$255,'Project labour content'!$D$1,FALSE)),"Category","Project")</f>
        <v>Category</v>
      </c>
      <c r="CD169" s="247" t="str">
        <f t="shared" si="47"/>
        <v>14010</v>
      </c>
    </row>
    <row r="170" spans="1:82" x14ac:dyDescent="0.15">
      <c r="A170" s="11" t="s">
        <v>250</v>
      </c>
      <c r="B170" s="11" t="str">
        <f>VLOOKUP($A170,'Incurred Real 2022$'!$A$25:$AC$426,'Incurred Real 2022$'!B$1,FALSE)</f>
        <v>Operational Data Network Architecture and Security</v>
      </c>
      <c r="C170" s="11" t="str">
        <f>VLOOKUP($A170,'Incurred Real 2022$'!$A$25:$AC$426,'Incurred Real 2022$'!C$1,FALSE)</f>
        <v>ExAnte</v>
      </c>
      <c r="D170" s="11" t="str">
        <f>VLOOKUP($A170,'Incurred Real 2022$'!$A$25:$AC$426,'Incurred Real 2022$'!D$1,FALSE)</f>
        <v>Security/Compliance</v>
      </c>
      <c r="E170" s="11" t="str">
        <f>VLOOKUP($A170,'Incurred Real 2022$'!$A$25:$AC$426,'Incurred Real 2022$'!E$1,FALSE)</f>
        <v>Closed</v>
      </c>
      <c r="F170" s="105" t="str">
        <f>IF(VLOOKUP($A170,'Incurred Real 2022$'!$A$25:$AC$426,'Incurred Real 2022$'!F$1,FALSE)=0,"",VLOOKUP($A170,'Incurred Real 2022$'!$A$25:$AC$426,'Incurred Real 2022$'!F$1,FALSE))</f>
        <v/>
      </c>
      <c r="G170" s="105" t="str">
        <f>IF(VLOOKUP($A170,'Incurred Real 2022$'!$A$25:$AC$426,'Incurred Real 2022$'!G$1,FALSE)=0,"",VLOOKUP($A170,'Incurred Real 2022$'!$A$25:$AC$426,'Incurred Real 2022$'!G$1,FALSE))</f>
        <v/>
      </c>
      <c r="H170" s="105" t="str">
        <f>IF(VLOOKUP($A170,'Incurred Real 2022$'!$A$25:$AC$426,'Incurred Real 2022$'!H$1,FALSE)=0,"",VLOOKUP($A170,'Incurred Real 2022$'!$A$25:$AC$426,'Incurred Real 2022$'!H$1,FALSE))</f>
        <v/>
      </c>
      <c r="I170" s="105" t="str">
        <f>IF(VLOOKUP($A170,'Incurred Real 2022$'!$A$25:$AC$426,'Incurred Real 2022$'!I$1,FALSE)=0,"",VLOOKUP($A170,'Incurred Real 2022$'!$A$25:$AC$426,'Incurred Real 2022$'!I$1,FALSE))</f>
        <v/>
      </c>
      <c r="J170" s="105" t="str">
        <f>IF(VLOOKUP($A170,'Incurred Real 2022$'!$A$25:$AC$426,'Incurred Real 2022$'!J$1,FALSE)=0,"",VLOOKUP($A170,'Incurred Real 2022$'!$A$25:$AC$426,'Incurred Real 2022$'!J$1,FALSE))</f>
        <v/>
      </c>
      <c r="K170" s="105" t="str">
        <f>IF(VLOOKUP($A170,'Incurred Real 2022$'!$A$25:$AC$426,'Incurred Real 2022$'!K$1,FALSE)=0,"",VLOOKUP($A170,'Incurred Real 2022$'!$A$25:$AC$426,'Incurred Real 2022$'!K$1,FALSE))</f>
        <v/>
      </c>
      <c r="L170" s="105" t="str">
        <f>IF(VLOOKUP($A170,'Incurred Real 2022$'!$A$25:$AC$426,'Incurred Real 2022$'!L$1,FALSE)=0,"",VLOOKUP($A170,'Incurred Real 2022$'!$A$25:$AC$426,'Incurred Real 2022$'!L$1,FALSE))</f>
        <v/>
      </c>
      <c r="M170" s="105" t="str">
        <f>IF(VLOOKUP($A170,'Incurred Real 2022$'!$A$25:$AC$426,'Incurred Real 2022$'!M$1,FALSE)=0,"",VLOOKUP($A170,'Incurred Real 2022$'!$A$25:$AC$426,'Incurred Real 2022$'!M$1,FALSE))</f>
        <v/>
      </c>
      <c r="N170" s="105" t="str">
        <f>IF(VLOOKUP($A170,'Incurred Real 2022$'!$A$25:$AC$426,'Incurred Real 2022$'!N$1,FALSE)=0,"",VLOOKUP($A170,'Incurred Real 2022$'!$A$25:$AC$426,'Incurred Real 2022$'!N$1,FALSE))</f>
        <v/>
      </c>
      <c r="O170" s="105">
        <f>IF(VLOOKUP($A170,'Incurred Real 2022$'!$A$25:$AC$426,'Incurred Real 2022$'!O$1,FALSE)=0,"",VLOOKUP($A170,'Incurred Real 2022$'!$A$25:$AC$426,'Incurred Real 2022$'!O$1,FALSE))</f>
        <v>37898.5</v>
      </c>
      <c r="P170" s="105">
        <f>IF(VLOOKUP($A170,'Incurred Real 2022$'!$A$25:$AC$426,'Incurred Real 2022$'!P$1,FALSE)=0,"",VLOOKUP($A170,'Incurred Real 2022$'!$A$25:$AC$426,'Incurred Real 2022$'!P$1,FALSE))</f>
        <v>285581.27</v>
      </c>
      <c r="Q170" s="105">
        <f>IF(VLOOKUP($A170,'Incurred Real 2022$'!$A$25:$AC$426,'Incurred Real 2022$'!Q$1,FALSE)=0,"",VLOOKUP($A170,'Incurred Real 2022$'!$A$25:$AC$426,'Incurred Real 2022$'!Q$1,FALSE))</f>
        <v>96251.93</v>
      </c>
      <c r="R170" s="105">
        <f>IF(VLOOKUP($A170,'Incurred Real 2022$'!$A$25:$AC$426,'Incurred Real 2022$'!R$1,FALSE)=0,"",VLOOKUP($A170,'Incurred Real 2022$'!$A$25:$AC$426,'Incurred Real 2022$'!R$1,FALSE))</f>
        <v>18677.3</v>
      </c>
      <c r="S170" s="105">
        <f>IF(VLOOKUP($A170,'Incurred Real 2022$'!$A$25:$AC$426,'Incurred Real 2022$'!S$1,FALSE)=0,"",VLOOKUP($A170,'Incurred Real 2022$'!$A$25:$AC$426,'Incurred Real 2022$'!S$1,FALSE))</f>
        <v>20926.88</v>
      </c>
      <c r="T170" s="105" t="str">
        <f>IF(VLOOKUP($A170,'Incurred Real 2022$'!$A$25:$AC$426,'Incurred Real 2022$'!T$1,FALSE)=0,"",VLOOKUP($A170,'Incurred Real 2022$'!$A$25:$AC$426,'Incurred Real 2022$'!T$1,FALSE))</f>
        <v/>
      </c>
      <c r="U170" s="105" t="str">
        <f>IF(VLOOKUP($A170,'Incurred Real 2022$'!$A$25:$AC$426,'Incurred Real 2022$'!U$1,FALSE)=0,"",VLOOKUP($A170,'Incurred Real 2022$'!$A$25:$AC$426,'Incurred Real 2022$'!U$1,FALSE))</f>
        <v/>
      </c>
      <c r="V170" s="13" t="str">
        <f>IF(ISTEXT(VLOOKUP($A170,'Incurred Real 2022$'!$A$25:$AC$426,'Incurred Real 2022$'!V$1,FALSE)),"",(VLOOKUP($A170,'Incurred Real 2022$'!$A$25:$AC$426,'Incurred Real 2022$'!V$1,FALSE))*BT170*Incurred_Nominal!V$15)</f>
        <v/>
      </c>
      <c r="W170" s="13" t="str">
        <f>IF(ISTEXT(VLOOKUP($A170,'Incurred Real 2022$'!$A$25:$AC$426,'Incurred Real 2022$'!W$1,FALSE)),"",(VLOOKUP($A170,'Incurred Real 2022$'!$A$25:$AC$426,'Incurred Real 2022$'!W$1,FALSE))*BU170*Incurred_Nominal!W$15)</f>
        <v/>
      </c>
      <c r="X170" s="13" t="str">
        <f>IF(ISTEXT(VLOOKUP($A170,'Incurred Real 2022$'!$A$25:$AC$426,'Incurred Real 2022$'!X$1,FALSE)),"",(VLOOKUP($A170,'Incurred Real 2022$'!$A$25:$AC$426,'Incurred Real 2022$'!X$1,FALSE))*BV170*Incurred_Nominal!X$15)</f>
        <v/>
      </c>
      <c r="Y170" s="13" t="str">
        <f>IF(ISTEXT(VLOOKUP($A170,'Incurred Real 2022$'!$A$25:$AC$426,'Incurred Real 2022$'!Y$1,FALSE)),"",(VLOOKUP($A170,'Incurred Real 2022$'!$A$25:$AC$426,'Incurred Real 2022$'!Y$1,FALSE))*BW170*Incurred_Nominal!Y$15)</f>
        <v/>
      </c>
      <c r="Z170" s="13" t="str">
        <f>IF(ISTEXT(VLOOKUP($A170,'Incurred Real 2022$'!$A$25:$AC$426,'Incurred Real 2022$'!Z$1,FALSE)),"",(VLOOKUP($A170,'Incurred Real 2022$'!$A$25:$AC$426,'Incurred Real 2022$'!Z$1,FALSE))*BX170*Incurred_Nominal!Z$15)</f>
        <v/>
      </c>
      <c r="AA170" s="13" t="str">
        <f>IF(ISTEXT(VLOOKUP($A170,'Incurred Real 2022$'!$A$25:$AC$426,'Incurred Real 2022$'!AA$1,FALSE)),"",(VLOOKUP($A170,'Incurred Real 2022$'!$A$25:$AC$426,'Incurred Real 2022$'!AA$1,FALSE))*BY170*Incurred_Nominal!AA$15)</f>
        <v/>
      </c>
      <c r="AB170" s="13" t="str">
        <f>IF(ISTEXT(VLOOKUP($A170,'Incurred Real 2022$'!$A$25:$AC$426,'Incurred Real 2022$'!AB$1,FALSE)),"",(VLOOKUP($A170,'Incurred Real 2022$'!$A$25:$AC$426,'Incurred Real 2022$'!AB$1,FALSE))*BZ170*Incurred_Nominal!AB$15)</f>
        <v/>
      </c>
      <c r="AC170" s="13" t="str">
        <f>IF(ISTEXT(VLOOKUP($A170,'Incurred Real 2022$'!$A$25:$AC$426,'Incurred Real 2022$'!AC$1,FALSE)),"",(VLOOKUP($A170,'Incurred Real 2022$'!$A$25:$AC$426,'Incurred Real 2022$'!AC$1,FALSE))*CA170*Incurred_Nominal!AC$15)</f>
        <v/>
      </c>
      <c r="AD170" s="232">
        <f t="shared" si="41"/>
        <v>459335.88</v>
      </c>
      <c r="AE170" s="232">
        <f t="shared" si="42"/>
        <v>459335.88</v>
      </c>
      <c r="AF170" s="239">
        <f t="shared" si="43"/>
        <v>583721.07276984677</v>
      </c>
      <c r="AG170" s="237">
        <f t="shared" si="44"/>
        <v>480883.30083304067</v>
      </c>
      <c r="AH170" s="240">
        <f t="shared" si="48"/>
        <v>1.2138518259183857</v>
      </c>
      <c r="AI170" s="234">
        <f>VLOOKUP($A170,Incurred_Real!$A$25:$AP$479,Incurred_Real!AI$1,FALSE)</f>
        <v>2019</v>
      </c>
      <c r="AJ170" s="235">
        <f>VLOOKUP($A170,Incurred_Real!$A$25:$AP$479,Incurred_Real!AJ$1,FALSE)</f>
        <v>44347</v>
      </c>
      <c r="AK170" s="236">
        <f>VLOOKUP($A170,Incurred_Real!$A$25:$AP$479,Incurred_Real!AK$1,FALSE)</f>
        <v>2021</v>
      </c>
      <c r="AL170" s="235" t="str">
        <f>VLOOKUP($A170,Incurred_Real!$A$25:$AP$479,Incurred_Real!AL$1,FALSE)</f>
        <v/>
      </c>
      <c r="AM170" s="237">
        <f>IF(AL170="Commissioned Extra","",(IF((AD170)=0,0,SUMPRODUCT($F$17:$U$17,F170:U170))+VLOOKUP($A170,Incurred_Real!$A$25:$BS$376,Incurred_Real!$AO$1,FALSE)))</f>
        <v>518448.45995838428</v>
      </c>
      <c r="AN170" s="232" cm="1">
        <f t="array" ref="AN170">IF(ROUND(AE170,0)=0,0,LOOKUP(2,1/(F170:AC170&lt;&gt;""),F170:AC170))</f>
        <v>20926.88</v>
      </c>
      <c r="AO170" s="232">
        <f t="shared" si="45"/>
        <v>0</v>
      </c>
      <c r="AP170" s="78"/>
      <c r="AQ170" s="20"/>
      <c r="AR170" s="245">
        <f>VLOOKUP($A170,Incurred_Real!$A$25:$CD$376,Incurred_Real!AR$1,FALSE)</f>
        <v>0</v>
      </c>
      <c r="AS170" s="246">
        <f>VLOOKUP($A170,Incurred_Real!$A$25:$CD$376,Incurred_Real!AS$1,FALSE)</f>
        <v>0</v>
      </c>
      <c r="AT170" s="246">
        <f>VLOOKUP($A170,Incurred_Real!$A$25:$CD$376,Incurred_Real!AT$1,FALSE)</f>
        <v>0</v>
      </c>
      <c r="AU170" s="246">
        <f>VLOOKUP($A170,Incurred_Real!$A$25:$CD$376,Incurred_Real!AU$1,FALSE)</f>
        <v>0</v>
      </c>
      <c r="AV170" s="246">
        <f>VLOOKUP($A170,Incurred_Real!$A$25:$CD$376,Incurred_Real!AV$1,FALSE)</f>
        <v>1</v>
      </c>
      <c r="AW170" s="246">
        <f>VLOOKUP($A170,Incurred_Real!$A$25:$CD$376,Incurred_Real!AW$1,FALSE)</f>
        <v>0</v>
      </c>
      <c r="AX170" s="246">
        <f>VLOOKUP($A170,Incurred_Real!$A$25:$CD$376,Incurred_Real!AX$1,FALSE)</f>
        <v>0</v>
      </c>
      <c r="AY170" s="246">
        <f>VLOOKUP($A170,Incurred_Real!$A$25:$CD$376,Incurred_Real!AY$1,FALSE)</f>
        <v>0</v>
      </c>
      <c r="AZ170" s="246">
        <f>VLOOKUP($A170,Incurred_Real!$A$25:$CD$376,Incurred_Real!AZ$1,FALSE)</f>
        <v>0</v>
      </c>
      <c r="BA170" s="246">
        <f>VLOOKUP($A170,Incurred_Real!$A$25:$CD$376,Incurred_Real!BA$1,FALSE)</f>
        <v>0</v>
      </c>
      <c r="BB170" s="246">
        <f>VLOOKUP($A170,Incurred_Real!$A$25:$CD$376,Incurred_Real!BB$1,FALSE)</f>
        <v>0</v>
      </c>
      <c r="BC170" s="246">
        <f>VLOOKUP($A170,Incurred_Real!$A$25:$CD$376,Incurred_Real!BC$1,FALSE)</f>
        <v>0</v>
      </c>
      <c r="BD170" s="246">
        <f>VLOOKUP($A170,Incurred_Real!$A$25:$CD$376,Incurred_Real!BD$1,FALSE)</f>
        <v>0</v>
      </c>
      <c r="BE170" s="246">
        <f>VLOOKUP($A170,Incurred_Real!$A$25:$CD$376,Incurred_Real!BE$1,FALSE)</f>
        <v>0</v>
      </c>
      <c r="BF170" s="246">
        <f>VLOOKUP($A170,Incurred_Real!$A$25:$CD$376,Incurred_Real!BF$1,FALSE)</f>
        <v>0</v>
      </c>
      <c r="BG170" s="246">
        <f>VLOOKUP($A170,Incurred_Real!$A$25:$CD$376,Incurred_Real!BG$1,FALSE)</f>
        <v>0</v>
      </c>
      <c r="BH170" s="246">
        <f>VLOOKUP($A170,Incurred_Real!$A$25:$CD$376,Incurred_Real!BH$1,FALSE)</f>
        <v>0</v>
      </c>
      <c r="BI170" s="246">
        <f>VLOOKUP($A170,Incurred_Real!$A$25:$CD$376,Incurred_Real!BI$1,FALSE)</f>
        <v>0</v>
      </c>
      <c r="BJ170" s="246">
        <f>VLOOKUP($A170,Incurred_Real!$A$25:$CD$376,Incurred_Real!BJ$1,FALSE)</f>
        <v>0</v>
      </c>
      <c r="BK170" s="246">
        <f>VLOOKUP($A170,Incurred_Real!$A$25:$CD$376,Incurred_Real!BK$1,FALSE)</f>
        <v>0</v>
      </c>
      <c r="BL170" s="246">
        <f>VLOOKUP($A170,Incurred_Real!$A$25:$CD$376,Incurred_Real!BL$1,FALSE)</f>
        <v>0</v>
      </c>
      <c r="BM170" s="246">
        <f>VLOOKUP($A170,Incurred_Real!$A$25:$CD$376,Incurred_Real!BM$1,FALSE)</f>
        <v>0</v>
      </c>
      <c r="BN170" s="246">
        <f>VLOOKUP($A170,Incurred_Real!$A$25:$CD$376,Incurred_Real!BN$1,FALSE)</f>
        <v>0</v>
      </c>
      <c r="BO170" s="246">
        <f>VLOOKUP($A170,Incurred_Real!$A$25:$CD$376,Incurred_Real!BO$1,FALSE)</f>
        <v>0</v>
      </c>
      <c r="BP170" s="246">
        <f>VLOOKUP($A170,Incurred_Real!$A$25:$CD$376,Incurred_Real!BP$1,FALSE)</f>
        <v>0</v>
      </c>
      <c r="BQ170" s="246">
        <f>VLOOKUP($A170,Incurred_Real!$A$25:$CD$376,Incurred_Real!BQ$1,FALSE)</f>
        <v>0</v>
      </c>
      <c r="BR170" s="246">
        <f>VLOOKUP($A170,Incurred_Real!$A$25:$CD$376,Incurred_Real!BR$1,FALSE)</f>
        <v>0</v>
      </c>
      <c r="BS170" s="254">
        <f t="shared" si="46"/>
        <v>1</v>
      </c>
      <c r="BT170" s="249">
        <f>1+IF(ISNA(VLOOKUP($A170,'Project labour content'!$A$7:$D$255,'Project labour content'!$D$1,FALSE)),VLOOKUP($D170,'Project labour content'!$F$6:$G$15,'Project labour content'!$G$1,FALSE),VLOOKUP($A170,'Project labour content'!$A$7:$D$255,'Project labour content'!$D$1,FALSE))*LabEsc22*1</f>
        <v>1.0005859102087626</v>
      </c>
      <c r="BU170" s="249">
        <f>1+IF(ISNA(VLOOKUP($A170,'Project labour content'!$A$7:$D$255,'Project labour content'!$D$1,FALSE)),VLOOKUP($D170,'Project labour content'!$F$6:$G$15,'Project labour content'!$G$1,FALSE),VLOOKUP($A170,'Project labour content'!$A$7:$D$255,'Project labour content'!$D$1,FALSE))*LabEsc23*1</f>
        <v>1.0011746327865272</v>
      </c>
      <c r="BV170" s="249">
        <f>1+IF(ISNA(VLOOKUP($A170,'Project labour content'!$A$7:$D$255,'Project labour content'!$D$1,FALSE)),VLOOKUP($D170,'Project labour content'!$F$6:$G$15,'Project labour content'!$G$1,FALSE),VLOOKUP($A170,'Project labour content'!$A$7:$D$255,'Project labour content'!$D$1,FALSE))*LabEsc24*1</f>
        <v>1.0017292094547814</v>
      </c>
      <c r="BW170" s="249">
        <f>1+IF(ISNA(VLOOKUP($A170,'Project labour content'!$A$7:$D$255,'Project labour content'!$D$1,FALSE)),VLOOKUP($D170,'Project labour content'!$F$6:$G$15,'Project labour content'!$G$1,FALSE),VLOOKUP($A170,'Project labour content'!$A$7:$D$255,'Project labour content'!$D$1,FALSE))*LabEsc25*1</f>
        <v>1.0024719724724633</v>
      </c>
      <c r="BX170" s="249">
        <f>1+IF(ISNA(VLOOKUP($A170,'Project labour content'!$A$7:$D$255,'Project labour content'!$D$1,FALSE)),VLOOKUP($D170,'Project labour content'!$F$6:$G$15,'Project labour content'!$G$1,FALSE),VLOOKUP($A170,'Project labour content'!$A$7:$D$255,'Project labour content'!$D$1,FALSE))*LabEsc26*1</f>
        <v>1.0032814603679003</v>
      </c>
      <c r="BY170" s="249">
        <f>1+IF(ISNA(VLOOKUP($A170,'Project labour content'!$A$7:$D$255,'Project labour content'!$D$1,FALSE)),VLOOKUP($D170,'Project labour content'!$F$6:$G$15,'Project labour content'!$G$1,FALSE),VLOOKUP($A170,'Project labour content'!$A$7:$D$255,'Project labour content'!$D$1,FALSE))*LabEsc27*1</f>
        <v>1.0037828447166741</v>
      </c>
      <c r="BZ170" s="249">
        <f>1+IF(ISNA(VLOOKUP($A170,'Project labour content'!$A$7:$D$255,'Project labour content'!$D$1,FALSE)),VLOOKUP($D170,'Project labour content'!$F$6:$G$15,'Project labour content'!$G$1,FALSE),VLOOKUP($A170,'Project labour content'!$A$7:$D$255,'Project labour content'!$D$1,FALSE))*LabEsc28*1</f>
        <v>1.0041603871313007</v>
      </c>
      <c r="CA170" s="249">
        <f>1+IF(ISNA(VLOOKUP($A170,'Project labour content'!$A$7:$D$255,'Project labour content'!$D$1,FALSE)),VLOOKUP($D170,'Project labour content'!$F$6:$G$15,'Project labour content'!$G$1,FALSE),VLOOKUP($A170,'Project labour content'!$A$7:$D$255,'Project labour content'!$D$1,FALSE))*LabEsc29*1</f>
        <v>1.0047662671982935</v>
      </c>
      <c r="CB170" s="250" t="str">
        <f>IF(ISNA(VLOOKUP($A170,'Project labour content'!$A$7:$D$255,'Project labour content'!$D$1,FALSE)),"Category","Project")</f>
        <v>Category</v>
      </c>
      <c r="CD170" s="247" t="str">
        <f t="shared" si="47"/>
        <v>14012</v>
      </c>
    </row>
    <row r="171" spans="1:82" x14ac:dyDescent="0.15">
      <c r="A171" s="11" t="s">
        <v>252</v>
      </c>
      <c r="B171" s="11" t="str">
        <f>VLOOKUP($A171,'Incurred Real 2022$'!$A$25:$AC$426,'Incurred Real 2022$'!B$1,FALSE)</f>
        <v>IT Architecture Support Systems Implementation</v>
      </c>
      <c r="C171" s="11" t="str">
        <f>VLOOKUP($A171,'Incurred Real 2022$'!$A$25:$AC$426,'Incurred Real 2022$'!C$1,FALSE)</f>
        <v>ExAnte</v>
      </c>
      <c r="D171" s="11" t="str">
        <f>VLOOKUP($A171,'Incurred Real 2022$'!$A$25:$AC$426,'Incurred Real 2022$'!D$1,FALSE)</f>
        <v>Information Technology</v>
      </c>
      <c r="E171" s="11" t="str">
        <f>VLOOKUP($A171,'Incurred Real 2022$'!$A$25:$AC$426,'Incurred Real 2022$'!E$1,FALSE)</f>
        <v>Cancelled</v>
      </c>
      <c r="F171" s="105" t="str">
        <f>IF(VLOOKUP($A171,'Incurred Real 2022$'!$A$25:$AC$426,'Incurred Real 2022$'!F$1,FALSE)=0,"",VLOOKUP($A171,'Incurred Real 2022$'!$A$25:$AC$426,'Incurred Real 2022$'!F$1,FALSE))</f>
        <v/>
      </c>
      <c r="G171" s="105" t="str">
        <f>IF(VLOOKUP($A171,'Incurred Real 2022$'!$A$25:$AC$426,'Incurred Real 2022$'!G$1,FALSE)=0,"",VLOOKUP($A171,'Incurred Real 2022$'!$A$25:$AC$426,'Incurred Real 2022$'!G$1,FALSE))</f>
        <v/>
      </c>
      <c r="H171" s="105" t="str">
        <f>IF(VLOOKUP($A171,'Incurred Real 2022$'!$A$25:$AC$426,'Incurred Real 2022$'!H$1,FALSE)=0,"",VLOOKUP($A171,'Incurred Real 2022$'!$A$25:$AC$426,'Incurred Real 2022$'!H$1,FALSE))</f>
        <v/>
      </c>
      <c r="I171" s="105" t="str">
        <f>IF(VLOOKUP($A171,'Incurred Real 2022$'!$A$25:$AC$426,'Incurred Real 2022$'!I$1,FALSE)=0,"",VLOOKUP($A171,'Incurred Real 2022$'!$A$25:$AC$426,'Incurred Real 2022$'!I$1,FALSE))</f>
        <v/>
      </c>
      <c r="J171" s="105" t="str">
        <f>IF(VLOOKUP($A171,'Incurred Real 2022$'!$A$25:$AC$426,'Incurred Real 2022$'!J$1,FALSE)=0,"",VLOOKUP($A171,'Incurred Real 2022$'!$A$25:$AC$426,'Incurred Real 2022$'!J$1,FALSE))</f>
        <v/>
      </c>
      <c r="K171" s="105" t="str">
        <f>IF(VLOOKUP($A171,'Incurred Real 2022$'!$A$25:$AC$426,'Incurred Real 2022$'!K$1,FALSE)=0,"",VLOOKUP($A171,'Incurred Real 2022$'!$A$25:$AC$426,'Incurred Real 2022$'!K$1,FALSE))</f>
        <v/>
      </c>
      <c r="L171" s="105" t="str">
        <f>IF(VLOOKUP($A171,'Incurred Real 2022$'!$A$25:$AC$426,'Incurred Real 2022$'!L$1,FALSE)=0,"",VLOOKUP($A171,'Incurred Real 2022$'!$A$25:$AC$426,'Incurred Real 2022$'!L$1,FALSE))</f>
        <v/>
      </c>
      <c r="M171" s="105" t="str">
        <f>IF(VLOOKUP($A171,'Incurred Real 2022$'!$A$25:$AC$426,'Incurred Real 2022$'!M$1,FALSE)=0,"",VLOOKUP($A171,'Incurred Real 2022$'!$A$25:$AC$426,'Incurred Real 2022$'!M$1,FALSE))</f>
        <v/>
      </c>
      <c r="N171" s="105" t="str">
        <f>IF(VLOOKUP($A171,'Incurred Real 2022$'!$A$25:$AC$426,'Incurred Real 2022$'!N$1,FALSE)=0,"",VLOOKUP($A171,'Incurred Real 2022$'!$A$25:$AC$426,'Incurred Real 2022$'!N$1,FALSE))</f>
        <v/>
      </c>
      <c r="O171" s="105" t="str">
        <f>IF(VLOOKUP($A171,'Incurred Real 2022$'!$A$25:$AC$426,'Incurred Real 2022$'!O$1,FALSE)=0,"",VLOOKUP($A171,'Incurred Real 2022$'!$A$25:$AC$426,'Incurred Real 2022$'!O$1,FALSE))</f>
        <v/>
      </c>
      <c r="P171" s="105" t="str">
        <f>IF(VLOOKUP($A171,'Incurred Real 2022$'!$A$25:$AC$426,'Incurred Real 2022$'!P$1,FALSE)=0,"",VLOOKUP($A171,'Incurred Real 2022$'!$A$25:$AC$426,'Incurred Real 2022$'!P$1,FALSE))</f>
        <v/>
      </c>
      <c r="Q171" s="105">
        <f>IF(VLOOKUP($A171,'Incurred Real 2022$'!$A$25:$AC$426,'Incurred Real 2022$'!Q$1,FALSE)=0,"",VLOOKUP($A171,'Incurred Real 2022$'!$A$25:$AC$426,'Incurred Real 2022$'!Q$1,FALSE))</f>
        <v>1394.38</v>
      </c>
      <c r="R171" s="105">
        <f>IF(VLOOKUP($A171,'Incurred Real 2022$'!$A$25:$AC$426,'Incurred Real 2022$'!R$1,FALSE)=0,"",VLOOKUP($A171,'Incurred Real 2022$'!$A$25:$AC$426,'Incurred Real 2022$'!R$1,FALSE))</f>
        <v>80650.27</v>
      </c>
      <c r="S171" s="105">
        <f>IF(VLOOKUP($A171,'Incurred Real 2022$'!$A$25:$AC$426,'Incurred Real 2022$'!S$1,FALSE)=0,"",VLOOKUP($A171,'Incurred Real 2022$'!$A$25:$AC$426,'Incurred Real 2022$'!S$1,FALSE))</f>
        <v>-82044.649999999994</v>
      </c>
      <c r="T171" s="105" t="str">
        <f>IF(VLOOKUP($A171,'Incurred Real 2022$'!$A$25:$AC$426,'Incurred Real 2022$'!T$1,FALSE)=0,"",VLOOKUP($A171,'Incurred Real 2022$'!$A$25:$AC$426,'Incurred Real 2022$'!T$1,FALSE))</f>
        <v/>
      </c>
      <c r="U171" s="105" t="str">
        <f>IF(VLOOKUP($A171,'Incurred Real 2022$'!$A$25:$AC$426,'Incurred Real 2022$'!U$1,FALSE)=0,"",VLOOKUP($A171,'Incurred Real 2022$'!$A$25:$AC$426,'Incurred Real 2022$'!U$1,FALSE))</f>
        <v/>
      </c>
      <c r="V171" s="13" t="str">
        <f>IF(ISTEXT(VLOOKUP($A171,'Incurred Real 2022$'!$A$25:$AC$426,'Incurred Real 2022$'!V$1,FALSE)),"",(VLOOKUP($A171,'Incurred Real 2022$'!$A$25:$AC$426,'Incurred Real 2022$'!V$1,FALSE))*BT171*Incurred_Nominal!V$15)</f>
        <v/>
      </c>
      <c r="W171" s="13" t="str">
        <f>IF(ISTEXT(VLOOKUP($A171,'Incurred Real 2022$'!$A$25:$AC$426,'Incurred Real 2022$'!W$1,FALSE)),"",(VLOOKUP($A171,'Incurred Real 2022$'!$A$25:$AC$426,'Incurred Real 2022$'!W$1,FALSE))*BU171*Incurred_Nominal!W$15)</f>
        <v/>
      </c>
      <c r="X171" s="13" t="str">
        <f>IF(ISTEXT(VLOOKUP($A171,'Incurred Real 2022$'!$A$25:$AC$426,'Incurred Real 2022$'!X$1,FALSE)),"",(VLOOKUP($A171,'Incurred Real 2022$'!$A$25:$AC$426,'Incurred Real 2022$'!X$1,FALSE))*BV171*Incurred_Nominal!X$15)</f>
        <v/>
      </c>
      <c r="Y171" s="13" t="str">
        <f>IF(ISTEXT(VLOOKUP($A171,'Incurred Real 2022$'!$A$25:$AC$426,'Incurred Real 2022$'!Y$1,FALSE)),"",(VLOOKUP($A171,'Incurred Real 2022$'!$A$25:$AC$426,'Incurred Real 2022$'!Y$1,FALSE))*BW171*Incurred_Nominal!Y$15)</f>
        <v/>
      </c>
      <c r="Z171" s="13" t="str">
        <f>IF(ISTEXT(VLOOKUP($A171,'Incurred Real 2022$'!$A$25:$AC$426,'Incurred Real 2022$'!Z$1,FALSE)),"",(VLOOKUP($A171,'Incurred Real 2022$'!$A$25:$AC$426,'Incurred Real 2022$'!Z$1,FALSE))*BX171*Incurred_Nominal!Z$15)</f>
        <v/>
      </c>
      <c r="AA171" s="13" t="str">
        <f>IF(ISTEXT(VLOOKUP($A171,'Incurred Real 2022$'!$A$25:$AC$426,'Incurred Real 2022$'!AA$1,FALSE)),"",(VLOOKUP($A171,'Incurred Real 2022$'!$A$25:$AC$426,'Incurred Real 2022$'!AA$1,FALSE))*BY171*Incurred_Nominal!AA$15)</f>
        <v/>
      </c>
      <c r="AB171" s="13" t="str">
        <f>IF(ISTEXT(VLOOKUP($A171,'Incurred Real 2022$'!$A$25:$AC$426,'Incurred Real 2022$'!AB$1,FALSE)),"",(VLOOKUP($A171,'Incurred Real 2022$'!$A$25:$AC$426,'Incurred Real 2022$'!AB$1,FALSE))*BZ171*Incurred_Nominal!AB$15)</f>
        <v/>
      </c>
      <c r="AC171" s="13" t="str">
        <f>IF(ISTEXT(VLOOKUP($A171,'Incurred Real 2022$'!$A$25:$AC$426,'Incurred Real 2022$'!AC$1,FALSE)),"",(VLOOKUP($A171,'Incurred Real 2022$'!$A$25:$AC$426,'Incurred Real 2022$'!AC$1,FALSE))*CA171*Incurred_Nominal!AC$15)</f>
        <v/>
      </c>
      <c r="AD171" s="232">
        <f t="shared" si="41"/>
        <v>0</v>
      </c>
      <c r="AE171" s="232">
        <f t="shared" si="42"/>
        <v>164089.29999999999</v>
      </c>
      <c r="AF171" s="239">
        <f t="shared" si="43"/>
        <v>0</v>
      </c>
      <c r="AG171" s="237">
        <f t="shared" si="44"/>
        <v>0</v>
      </c>
      <c r="AH171" s="240">
        <f t="shared" si="48"/>
        <v>1.2138518259183857</v>
      </c>
      <c r="AI171" s="234">
        <f>VLOOKUP($A171,Incurred_Real!$A$25:$AP$479,Incurred_Real!AI$1,FALSE)</f>
        <v>2019</v>
      </c>
      <c r="AJ171" s="235" t="str">
        <f>VLOOKUP($A171,Incurred_Real!$A$25:$AP$479,Incurred_Real!AJ$1,FALSE)</f>
        <v/>
      </c>
      <c r="AK171" s="236">
        <f>VLOOKUP($A171,Incurred_Real!$A$25:$AP$479,Incurred_Real!AK$1,FALSE)</f>
        <v>2019</v>
      </c>
      <c r="AL171" s="235" t="str">
        <f>VLOOKUP($A171,Incurred_Real!$A$25:$AP$479,Incurred_Real!AL$1,FALSE)</f>
        <v/>
      </c>
      <c r="AM171" s="237">
        <f>IF(AL171="Commissioned Extra","",(IF((AD171)=0,0,SUMPRODUCT($F$17:$U$17,F171:U171))+VLOOKUP($A171,Incurred_Real!$A$25:$BS$376,Incurred_Real!$AO$1,FALSE)))</f>
        <v>0</v>
      </c>
      <c r="AN171" s="232" cm="1">
        <f t="array" ref="AN171">IF(ROUND(AE171,0)=0,0,LOOKUP(2,1/(F171:AC171&lt;&gt;""),F171:AC171))</f>
        <v>-82044.649999999994</v>
      </c>
      <c r="AO171" s="232">
        <f t="shared" si="45"/>
        <v>0</v>
      </c>
      <c r="AP171" s="78"/>
      <c r="AQ171" s="20"/>
      <c r="AR171" s="245">
        <f>VLOOKUP($A171,Incurred_Real!$A$25:$CD$376,Incurred_Real!AR$1,FALSE)</f>
        <v>0</v>
      </c>
      <c r="AS171" s="246">
        <f>VLOOKUP($A171,Incurred_Real!$A$25:$CD$376,Incurred_Real!AS$1,FALSE)</f>
        <v>0</v>
      </c>
      <c r="AT171" s="246">
        <f>VLOOKUP($A171,Incurred_Real!$A$25:$CD$376,Incurred_Real!AT$1,FALSE)</f>
        <v>0</v>
      </c>
      <c r="AU171" s="246">
        <f>VLOOKUP($A171,Incurred_Real!$A$25:$CD$376,Incurred_Real!AU$1,FALSE)</f>
        <v>0</v>
      </c>
      <c r="AV171" s="246">
        <f>VLOOKUP($A171,Incurred_Real!$A$25:$CD$376,Incurred_Real!AV$1,FALSE)</f>
        <v>1</v>
      </c>
      <c r="AW171" s="246">
        <f>VLOOKUP($A171,Incurred_Real!$A$25:$CD$376,Incurred_Real!AW$1,FALSE)</f>
        <v>0</v>
      </c>
      <c r="AX171" s="246">
        <f>VLOOKUP($A171,Incurred_Real!$A$25:$CD$376,Incurred_Real!AX$1,FALSE)</f>
        <v>0</v>
      </c>
      <c r="AY171" s="246">
        <f>VLOOKUP($A171,Incurred_Real!$A$25:$CD$376,Incurred_Real!AY$1,FALSE)</f>
        <v>0</v>
      </c>
      <c r="AZ171" s="246">
        <f>VLOOKUP($A171,Incurred_Real!$A$25:$CD$376,Incurred_Real!AZ$1,FALSE)</f>
        <v>0</v>
      </c>
      <c r="BA171" s="246">
        <f>VLOOKUP($A171,Incurred_Real!$A$25:$CD$376,Incurred_Real!BA$1,FALSE)</f>
        <v>0</v>
      </c>
      <c r="BB171" s="246">
        <f>VLOOKUP($A171,Incurred_Real!$A$25:$CD$376,Incurred_Real!BB$1,FALSE)</f>
        <v>0</v>
      </c>
      <c r="BC171" s="246">
        <f>VLOOKUP($A171,Incurred_Real!$A$25:$CD$376,Incurred_Real!BC$1,FALSE)</f>
        <v>0</v>
      </c>
      <c r="BD171" s="246">
        <f>VLOOKUP($A171,Incurred_Real!$A$25:$CD$376,Incurred_Real!BD$1,FALSE)</f>
        <v>0</v>
      </c>
      <c r="BE171" s="246">
        <f>VLOOKUP($A171,Incurred_Real!$A$25:$CD$376,Incurred_Real!BE$1,FALSE)</f>
        <v>0</v>
      </c>
      <c r="BF171" s="246">
        <f>VLOOKUP($A171,Incurred_Real!$A$25:$CD$376,Incurred_Real!BF$1,FALSE)</f>
        <v>0</v>
      </c>
      <c r="BG171" s="246">
        <f>VLOOKUP($A171,Incurred_Real!$A$25:$CD$376,Incurred_Real!BG$1,FALSE)</f>
        <v>0</v>
      </c>
      <c r="BH171" s="246">
        <f>VLOOKUP($A171,Incurred_Real!$A$25:$CD$376,Incurred_Real!BH$1,FALSE)</f>
        <v>0</v>
      </c>
      <c r="BI171" s="246">
        <f>VLOOKUP($A171,Incurred_Real!$A$25:$CD$376,Incurred_Real!BI$1,FALSE)</f>
        <v>0</v>
      </c>
      <c r="BJ171" s="246">
        <f>VLOOKUP($A171,Incurred_Real!$A$25:$CD$376,Incurred_Real!BJ$1,FALSE)</f>
        <v>0</v>
      </c>
      <c r="BK171" s="246">
        <f>VLOOKUP($A171,Incurred_Real!$A$25:$CD$376,Incurred_Real!BK$1,FALSE)</f>
        <v>0</v>
      </c>
      <c r="BL171" s="246">
        <f>VLOOKUP($A171,Incurred_Real!$A$25:$CD$376,Incurred_Real!BL$1,FALSE)</f>
        <v>0</v>
      </c>
      <c r="BM171" s="246">
        <f>VLOOKUP($A171,Incurred_Real!$A$25:$CD$376,Incurred_Real!BM$1,FALSE)</f>
        <v>0</v>
      </c>
      <c r="BN171" s="246">
        <f>VLOOKUP($A171,Incurred_Real!$A$25:$CD$376,Incurred_Real!BN$1,FALSE)</f>
        <v>0</v>
      </c>
      <c r="BO171" s="246">
        <f>VLOOKUP($A171,Incurred_Real!$A$25:$CD$376,Incurred_Real!BO$1,FALSE)</f>
        <v>0</v>
      </c>
      <c r="BP171" s="246">
        <f>VLOOKUP($A171,Incurred_Real!$A$25:$CD$376,Incurred_Real!BP$1,FALSE)</f>
        <v>0</v>
      </c>
      <c r="BQ171" s="246">
        <f>VLOOKUP($A171,Incurred_Real!$A$25:$CD$376,Incurred_Real!BQ$1,FALSE)</f>
        <v>0</v>
      </c>
      <c r="BR171" s="246">
        <f>VLOOKUP($A171,Incurred_Real!$A$25:$CD$376,Incurred_Real!BR$1,FALSE)</f>
        <v>0</v>
      </c>
      <c r="BS171" s="254">
        <f t="shared" si="46"/>
        <v>1</v>
      </c>
      <c r="BT171" s="249">
        <f>1+IF(ISNA(VLOOKUP($A171,'Project labour content'!$A$7:$D$255,'Project labour content'!$D$1,FALSE)),VLOOKUP($D171,'Project labour content'!$F$6:$G$15,'Project labour content'!$G$1,FALSE),VLOOKUP($A171,'Project labour content'!$A$7:$D$255,'Project labour content'!$D$1,FALSE))*LabEsc22*1</f>
        <v>1.0024480115846353</v>
      </c>
      <c r="BU171" s="249">
        <f>1+IF(ISNA(VLOOKUP($A171,'Project labour content'!$A$7:$D$255,'Project labour content'!$D$1,FALSE)),VLOOKUP($D171,'Project labour content'!$F$6:$G$15,'Project labour content'!$G$1,FALSE),VLOOKUP($A171,'Project labour content'!$A$7:$D$255,'Project labour content'!$D$1,FALSE))*LabEsc23*1</f>
        <v>1.0049077736248768</v>
      </c>
      <c r="BV171" s="249">
        <f>1+IF(ISNA(VLOOKUP($A171,'Project labour content'!$A$7:$D$255,'Project labour content'!$D$1,FALSE)),VLOOKUP($D171,'Project labour content'!$F$6:$G$15,'Project labour content'!$G$1,FALSE),VLOOKUP($A171,'Project labour content'!$A$7:$D$255,'Project labour content'!$D$1,FALSE))*LabEsc24*1</f>
        <v>1.0072248694667842</v>
      </c>
      <c r="BW171" s="249">
        <f>1+IF(ISNA(VLOOKUP($A171,'Project labour content'!$A$7:$D$255,'Project labour content'!$D$1,FALSE)),VLOOKUP($D171,'Project labour content'!$F$6:$G$15,'Project labour content'!$G$1,FALSE),VLOOKUP($A171,'Project labour content'!$A$7:$D$255,'Project labour content'!$D$1,FALSE))*LabEsc25*1</f>
        <v>1.0103282331643793</v>
      </c>
      <c r="BX171" s="249">
        <f>1+IF(ISNA(VLOOKUP($A171,'Project labour content'!$A$7:$D$255,'Project labour content'!$D$1,FALSE)),VLOOKUP($D171,'Project labour content'!$F$6:$G$15,'Project labour content'!$G$1,FALSE),VLOOKUP($A171,'Project labour content'!$A$7:$D$255,'Project labour content'!$D$1,FALSE))*LabEsc26*1</f>
        <v>1.0137103823674747</v>
      </c>
      <c r="BY171" s="249">
        <f>1+IF(ISNA(VLOOKUP($A171,'Project labour content'!$A$7:$D$255,'Project labour content'!$D$1,FALSE)),VLOOKUP($D171,'Project labour content'!$F$6:$G$15,'Project labour content'!$G$1,FALSE),VLOOKUP($A171,'Project labour content'!$A$7:$D$255,'Project labour content'!$D$1,FALSE))*LabEsc27*1</f>
        <v>1.0158052335508072</v>
      </c>
      <c r="BZ171" s="249">
        <f>1+IF(ISNA(VLOOKUP($A171,'Project labour content'!$A$7:$D$255,'Project labour content'!$D$1,FALSE)),VLOOKUP($D171,'Project labour content'!$F$6:$G$15,'Project labour content'!$G$1,FALSE),VLOOKUP($A171,'Project labour content'!$A$7:$D$255,'Project labour content'!$D$1,FALSE))*LabEsc28*1</f>
        <v>1.0173826564918567</v>
      </c>
      <c r="CA171" s="249">
        <f>1+IF(ISNA(VLOOKUP($A171,'Project labour content'!$A$7:$D$255,'Project labour content'!$D$1,FALSE)),VLOOKUP($D171,'Project labour content'!$F$6:$G$15,'Project labour content'!$G$1,FALSE),VLOOKUP($A171,'Project labour content'!$A$7:$D$255,'Project labour content'!$D$1,FALSE))*LabEsc29*1</f>
        <v>1.0199141048276528</v>
      </c>
      <c r="CB171" s="250" t="str">
        <f>IF(ISNA(VLOOKUP($A171,'Project labour content'!$A$7:$D$255,'Project labour content'!$D$1,FALSE)),"Category","Project")</f>
        <v>Category</v>
      </c>
      <c r="CD171" s="247" t="str">
        <f t="shared" si="47"/>
        <v>14015</v>
      </c>
    </row>
    <row r="172" spans="1:82" x14ac:dyDescent="0.15">
      <c r="A172" s="11" t="s">
        <v>253</v>
      </c>
      <c r="B172" s="11" t="str">
        <f>VLOOKUP($A172,'Incurred Real 2022$'!$A$25:$AC$426,'Incurred Real 2022$'!B$1,FALSE)</f>
        <v>Asset Cost and Risk Optimisation</v>
      </c>
      <c r="C172" s="11" t="str">
        <f>VLOOKUP($A172,'Incurred Real 2022$'!$A$25:$AC$426,'Incurred Real 2022$'!C$1,FALSE)</f>
        <v>ExAnte</v>
      </c>
      <c r="D172" s="11" t="str">
        <f>VLOOKUP($A172,'Incurred Real 2022$'!$A$25:$AC$426,'Incurred Real 2022$'!D$1,FALSE)</f>
        <v>Information Technology</v>
      </c>
      <c r="E172" s="11" t="str">
        <f>VLOOKUP($A172,'Incurred Real 2022$'!$A$25:$AC$426,'Incurred Real 2022$'!E$1,FALSE)</f>
        <v>Closed</v>
      </c>
      <c r="F172" s="105" t="str">
        <f>IF(VLOOKUP($A172,'Incurred Real 2022$'!$A$25:$AC$426,'Incurred Real 2022$'!F$1,FALSE)=0,"",VLOOKUP($A172,'Incurred Real 2022$'!$A$25:$AC$426,'Incurred Real 2022$'!F$1,FALSE))</f>
        <v/>
      </c>
      <c r="G172" s="105" t="str">
        <f>IF(VLOOKUP($A172,'Incurred Real 2022$'!$A$25:$AC$426,'Incurred Real 2022$'!G$1,FALSE)=0,"",VLOOKUP($A172,'Incurred Real 2022$'!$A$25:$AC$426,'Incurred Real 2022$'!G$1,FALSE))</f>
        <v/>
      </c>
      <c r="H172" s="105" t="str">
        <f>IF(VLOOKUP($A172,'Incurred Real 2022$'!$A$25:$AC$426,'Incurred Real 2022$'!H$1,FALSE)=0,"",VLOOKUP($A172,'Incurred Real 2022$'!$A$25:$AC$426,'Incurred Real 2022$'!H$1,FALSE))</f>
        <v/>
      </c>
      <c r="I172" s="105" t="str">
        <f>IF(VLOOKUP($A172,'Incurred Real 2022$'!$A$25:$AC$426,'Incurred Real 2022$'!I$1,FALSE)=0,"",VLOOKUP($A172,'Incurred Real 2022$'!$A$25:$AC$426,'Incurred Real 2022$'!I$1,FALSE))</f>
        <v/>
      </c>
      <c r="J172" s="105" t="str">
        <f>IF(VLOOKUP($A172,'Incurred Real 2022$'!$A$25:$AC$426,'Incurred Real 2022$'!J$1,FALSE)=0,"",VLOOKUP($A172,'Incurred Real 2022$'!$A$25:$AC$426,'Incurred Real 2022$'!J$1,FALSE))</f>
        <v/>
      </c>
      <c r="K172" s="105" t="str">
        <f>IF(VLOOKUP($A172,'Incurred Real 2022$'!$A$25:$AC$426,'Incurred Real 2022$'!K$1,FALSE)=0,"",VLOOKUP($A172,'Incurred Real 2022$'!$A$25:$AC$426,'Incurred Real 2022$'!K$1,FALSE))</f>
        <v/>
      </c>
      <c r="L172" s="105" t="str">
        <f>IF(VLOOKUP($A172,'Incurred Real 2022$'!$A$25:$AC$426,'Incurred Real 2022$'!L$1,FALSE)=0,"",VLOOKUP($A172,'Incurred Real 2022$'!$A$25:$AC$426,'Incurred Real 2022$'!L$1,FALSE))</f>
        <v/>
      </c>
      <c r="M172" s="105" t="str">
        <f>IF(VLOOKUP($A172,'Incurred Real 2022$'!$A$25:$AC$426,'Incurred Real 2022$'!M$1,FALSE)=0,"",VLOOKUP($A172,'Incurred Real 2022$'!$A$25:$AC$426,'Incurred Real 2022$'!M$1,FALSE))</f>
        <v/>
      </c>
      <c r="N172" s="105" t="str">
        <f>IF(VLOOKUP($A172,'Incurred Real 2022$'!$A$25:$AC$426,'Incurred Real 2022$'!N$1,FALSE)=0,"",VLOOKUP($A172,'Incurred Real 2022$'!$A$25:$AC$426,'Incurred Real 2022$'!N$1,FALSE))</f>
        <v/>
      </c>
      <c r="O172" s="105" t="str">
        <f>IF(VLOOKUP($A172,'Incurred Real 2022$'!$A$25:$AC$426,'Incurred Real 2022$'!O$1,FALSE)=0,"",VLOOKUP($A172,'Incurred Real 2022$'!$A$25:$AC$426,'Incurred Real 2022$'!O$1,FALSE))</f>
        <v/>
      </c>
      <c r="P172" s="105">
        <f>IF(VLOOKUP($A172,'Incurred Real 2022$'!$A$25:$AC$426,'Incurred Real 2022$'!P$1,FALSE)=0,"",VLOOKUP($A172,'Incurred Real 2022$'!$A$25:$AC$426,'Incurred Real 2022$'!P$1,FALSE))</f>
        <v>49993.08</v>
      </c>
      <c r="Q172" s="105">
        <f>IF(VLOOKUP($A172,'Incurred Real 2022$'!$A$25:$AC$426,'Incurred Real 2022$'!Q$1,FALSE)=0,"",VLOOKUP($A172,'Incurred Real 2022$'!$A$25:$AC$426,'Incurred Real 2022$'!Q$1,FALSE))</f>
        <v>1585770.66</v>
      </c>
      <c r="R172" s="105">
        <f>IF(VLOOKUP($A172,'Incurred Real 2022$'!$A$25:$AC$426,'Incurred Real 2022$'!R$1,FALSE)=0,"",VLOOKUP($A172,'Incurred Real 2022$'!$A$25:$AC$426,'Incurred Real 2022$'!R$1,FALSE))</f>
        <v>731964.89</v>
      </c>
      <c r="S172" s="105">
        <f>IF(VLOOKUP($A172,'Incurred Real 2022$'!$A$25:$AC$426,'Incurred Real 2022$'!S$1,FALSE)=0,"",VLOOKUP($A172,'Incurred Real 2022$'!$A$25:$AC$426,'Incurred Real 2022$'!S$1,FALSE))</f>
        <v>58062.63</v>
      </c>
      <c r="T172" s="105" t="str">
        <f>IF(VLOOKUP($A172,'Incurred Real 2022$'!$A$25:$AC$426,'Incurred Real 2022$'!T$1,FALSE)=0,"",VLOOKUP($A172,'Incurred Real 2022$'!$A$25:$AC$426,'Incurred Real 2022$'!T$1,FALSE))</f>
        <v/>
      </c>
      <c r="U172" s="105" t="str">
        <f>IF(VLOOKUP($A172,'Incurred Real 2022$'!$A$25:$AC$426,'Incurred Real 2022$'!U$1,FALSE)=0,"",VLOOKUP($A172,'Incurred Real 2022$'!$A$25:$AC$426,'Incurred Real 2022$'!U$1,FALSE))</f>
        <v/>
      </c>
      <c r="V172" s="13" t="str">
        <f>IF(ISTEXT(VLOOKUP($A172,'Incurred Real 2022$'!$A$25:$AC$426,'Incurred Real 2022$'!V$1,FALSE)),"",(VLOOKUP($A172,'Incurred Real 2022$'!$A$25:$AC$426,'Incurred Real 2022$'!V$1,FALSE))*BT172*Incurred_Nominal!V$15)</f>
        <v/>
      </c>
      <c r="W172" s="13" t="str">
        <f>IF(ISTEXT(VLOOKUP($A172,'Incurred Real 2022$'!$A$25:$AC$426,'Incurred Real 2022$'!W$1,FALSE)),"",(VLOOKUP($A172,'Incurred Real 2022$'!$A$25:$AC$426,'Incurred Real 2022$'!W$1,FALSE))*BU172*Incurred_Nominal!W$15)</f>
        <v/>
      </c>
      <c r="X172" s="13" t="str">
        <f>IF(ISTEXT(VLOOKUP($A172,'Incurred Real 2022$'!$A$25:$AC$426,'Incurred Real 2022$'!X$1,FALSE)),"",(VLOOKUP($A172,'Incurred Real 2022$'!$A$25:$AC$426,'Incurred Real 2022$'!X$1,FALSE))*BV172*Incurred_Nominal!X$15)</f>
        <v/>
      </c>
      <c r="Y172" s="13" t="str">
        <f>IF(ISTEXT(VLOOKUP($A172,'Incurred Real 2022$'!$A$25:$AC$426,'Incurred Real 2022$'!Y$1,FALSE)),"",(VLOOKUP($A172,'Incurred Real 2022$'!$A$25:$AC$426,'Incurred Real 2022$'!Y$1,FALSE))*BW172*Incurred_Nominal!Y$15)</f>
        <v/>
      </c>
      <c r="Z172" s="13" t="str">
        <f>IF(ISTEXT(VLOOKUP($A172,'Incurred Real 2022$'!$A$25:$AC$426,'Incurred Real 2022$'!Z$1,FALSE)),"",(VLOOKUP($A172,'Incurred Real 2022$'!$A$25:$AC$426,'Incurred Real 2022$'!Z$1,FALSE))*BX172*Incurred_Nominal!Z$15)</f>
        <v/>
      </c>
      <c r="AA172" s="13" t="str">
        <f>IF(ISTEXT(VLOOKUP($A172,'Incurred Real 2022$'!$A$25:$AC$426,'Incurred Real 2022$'!AA$1,FALSE)),"",(VLOOKUP($A172,'Incurred Real 2022$'!$A$25:$AC$426,'Incurred Real 2022$'!AA$1,FALSE))*BY172*Incurred_Nominal!AA$15)</f>
        <v/>
      </c>
      <c r="AB172" s="13" t="str">
        <f>IF(ISTEXT(VLOOKUP($A172,'Incurred Real 2022$'!$A$25:$AC$426,'Incurred Real 2022$'!AB$1,FALSE)),"",(VLOOKUP($A172,'Incurred Real 2022$'!$A$25:$AC$426,'Incurred Real 2022$'!AB$1,FALSE))*BZ172*Incurred_Nominal!AB$15)</f>
        <v/>
      </c>
      <c r="AC172" s="13" t="str">
        <f>IF(ISTEXT(VLOOKUP($A172,'Incurred Real 2022$'!$A$25:$AC$426,'Incurred Real 2022$'!AC$1,FALSE)),"",(VLOOKUP($A172,'Incurred Real 2022$'!$A$25:$AC$426,'Incurred Real 2022$'!AC$1,FALSE))*CA172*Incurred_Nominal!AC$15)</f>
        <v/>
      </c>
      <c r="AD172" s="232">
        <f t="shared" si="41"/>
        <v>2425791.2599999998</v>
      </c>
      <c r="AE172" s="232">
        <f t="shared" si="42"/>
        <v>2425791.2599999998</v>
      </c>
      <c r="AF172" s="239">
        <f t="shared" si="43"/>
        <v>3022407.6502437238</v>
      </c>
      <c r="AG172" s="237">
        <f t="shared" si="44"/>
        <v>2489931.296150588</v>
      </c>
      <c r="AH172" s="240">
        <f t="shared" si="48"/>
        <v>1.2138518259183857</v>
      </c>
      <c r="AI172" s="234">
        <f>VLOOKUP($A172,Incurred_Real!$A$25:$AP$479,Incurred_Real!AI$1,FALSE)</f>
        <v>2019</v>
      </c>
      <c r="AJ172" s="235" t="str">
        <f>VLOOKUP($A172,Incurred_Real!$A$25:$AP$479,Incurred_Real!AJ$1,FALSE)</f>
        <v/>
      </c>
      <c r="AK172" s="236">
        <f>VLOOKUP($A172,Incurred_Real!$A$25:$AP$479,Incurred_Real!AK$1,FALSE)</f>
        <v>2019</v>
      </c>
      <c r="AL172" s="235" t="str">
        <f>VLOOKUP($A172,Incurred_Real!$A$25:$AP$479,Incurred_Real!AL$1,FALSE)</f>
        <v/>
      </c>
      <c r="AM172" s="237">
        <f>IF(AL172="Commissioned Extra","",(IF((AD172)=0,0,SUMPRODUCT($F$17:$U$17,F172:U172))+VLOOKUP($A172,Incurred_Real!$A$25:$BS$376,Incurred_Real!$AO$1,FALSE)))</f>
        <v>2684437.2504830398</v>
      </c>
      <c r="AN172" s="232" cm="1">
        <f t="array" ref="AN172">IF(ROUND(AE172,0)=0,0,LOOKUP(2,1/(F172:AC172&lt;&gt;""),F172:AC172))</f>
        <v>58062.63</v>
      </c>
      <c r="AO172" s="232">
        <f t="shared" si="45"/>
        <v>0</v>
      </c>
      <c r="AP172" s="78"/>
      <c r="AQ172" s="20"/>
      <c r="AR172" s="245">
        <f>VLOOKUP($A172,Incurred_Real!$A$25:$CD$376,Incurred_Real!AR$1,FALSE)</f>
        <v>0</v>
      </c>
      <c r="AS172" s="246">
        <f>VLOOKUP($A172,Incurred_Real!$A$25:$CD$376,Incurred_Real!AS$1,FALSE)</f>
        <v>0</v>
      </c>
      <c r="AT172" s="246">
        <f>VLOOKUP($A172,Incurred_Real!$A$25:$CD$376,Incurred_Real!AT$1,FALSE)</f>
        <v>0</v>
      </c>
      <c r="AU172" s="246">
        <f>VLOOKUP($A172,Incurred_Real!$A$25:$CD$376,Incurred_Real!AU$1,FALSE)</f>
        <v>0</v>
      </c>
      <c r="AV172" s="246">
        <f>VLOOKUP($A172,Incurred_Real!$A$25:$CD$376,Incurred_Real!AV$1,FALSE)</f>
        <v>1</v>
      </c>
      <c r="AW172" s="246">
        <f>VLOOKUP($A172,Incurred_Real!$A$25:$CD$376,Incurred_Real!AW$1,FALSE)</f>
        <v>0</v>
      </c>
      <c r="AX172" s="246">
        <f>VLOOKUP($A172,Incurred_Real!$A$25:$CD$376,Incurred_Real!AX$1,FALSE)</f>
        <v>0</v>
      </c>
      <c r="AY172" s="246">
        <f>VLOOKUP($A172,Incurred_Real!$A$25:$CD$376,Incurred_Real!AY$1,FALSE)</f>
        <v>0</v>
      </c>
      <c r="AZ172" s="246">
        <f>VLOOKUP($A172,Incurred_Real!$A$25:$CD$376,Incurred_Real!AZ$1,FALSE)</f>
        <v>0</v>
      </c>
      <c r="BA172" s="246">
        <f>VLOOKUP($A172,Incurred_Real!$A$25:$CD$376,Incurred_Real!BA$1,FALSE)</f>
        <v>0</v>
      </c>
      <c r="BB172" s="246">
        <f>VLOOKUP($A172,Incurred_Real!$A$25:$CD$376,Incurred_Real!BB$1,FALSE)</f>
        <v>0</v>
      </c>
      <c r="BC172" s="246">
        <f>VLOOKUP($A172,Incurred_Real!$A$25:$CD$376,Incurred_Real!BC$1,FALSE)</f>
        <v>0</v>
      </c>
      <c r="BD172" s="246">
        <f>VLOOKUP($A172,Incurred_Real!$A$25:$CD$376,Incurred_Real!BD$1,FALSE)</f>
        <v>0</v>
      </c>
      <c r="BE172" s="246">
        <f>VLOOKUP($A172,Incurred_Real!$A$25:$CD$376,Incurred_Real!BE$1,FALSE)</f>
        <v>0</v>
      </c>
      <c r="BF172" s="246">
        <f>VLOOKUP($A172,Incurred_Real!$A$25:$CD$376,Incurred_Real!BF$1,FALSE)</f>
        <v>0</v>
      </c>
      <c r="BG172" s="246">
        <f>VLOOKUP($A172,Incurred_Real!$A$25:$CD$376,Incurred_Real!BG$1,FALSE)</f>
        <v>0</v>
      </c>
      <c r="BH172" s="246">
        <f>VLOOKUP($A172,Incurred_Real!$A$25:$CD$376,Incurred_Real!BH$1,FALSE)</f>
        <v>0</v>
      </c>
      <c r="BI172" s="246">
        <f>VLOOKUP($A172,Incurred_Real!$A$25:$CD$376,Incurred_Real!BI$1,FALSE)</f>
        <v>0</v>
      </c>
      <c r="BJ172" s="246">
        <f>VLOOKUP($A172,Incurred_Real!$A$25:$CD$376,Incurred_Real!BJ$1,FALSE)</f>
        <v>0</v>
      </c>
      <c r="BK172" s="246">
        <f>VLOOKUP($A172,Incurred_Real!$A$25:$CD$376,Incurred_Real!BK$1,FALSE)</f>
        <v>0</v>
      </c>
      <c r="BL172" s="246">
        <f>VLOOKUP($A172,Incurred_Real!$A$25:$CD$376,Incurred_Real!BL$1,FALSE)</f>
        <v>0</v>
      </c>
      <c r="BM172" s="246">
        <f>VLOOKUP($A172,Incurred_Real!$A$25:$CD$376,Incurred_Real!BM$1,FALSE)</f>
        <v>0</v>
      </c>
      <c r="BN172" s="246">
        <f>VLOOKUP($A172,Incurred_Real!$A$25:$CD$376,Incurred_Real!BN$1,FALSE)</f>
        <v>0</v>
      </c>
      <c r="BO172" s="246">
        <f>VLOOKUP($A172,Incurred_Real!$A$25:$CD$376,Incurred_Real!BO$1,FALSE)</f>
        <v>0</v>
      </c>
      <c r="BP172" s="246">
        <f>VLOOKUP($A172,Incurred_Real!$A$25:$CD$376,Incurred_Real!BP$1,FALSE)</f>
        <v>0</v>
      </c>
      <c r="BQ172" s="246">
        <f>VLOOKUP($A172,Incurred_Real!$A$25:$CD$376,Incurred_Real!BQ$1,FALSE)</f>
        <v>0</v>
      </c>
      <c r="BR172" s="246">
        <f>VLOOKUP($A172,Incurred_Real!$A$25:$CD$376,Incurred_Real!BR$1,FALSE)</f>
        <v>0</v>
      </c>
      <c r="BS172" s="254">
        <f t="shared" si="46"/>
        <v>1</v>
      </c>
      <c r="BT172" s="249">
        <f>1+IF(ISNA(VLOOKUP($A172,'Project labour content'!$A$7:$D$255,'Project labour content'!$D$1,FALSE)),VLOOKUP($D172,'Project labour content'!$F$6:$G$15,'Project labour content'!$G$1,FALSE),VLOOKUP($A172,'Project labour content'!$A$7:$D$255,'Project labour content'!$D$1,FALSE))*LabEsc22*1</f>
        <v>1.0024480115846353</v>
      </c>
      <c r="BU172" s="249">
        <f>1+IF(ISNA(VLOOKUP($A172,'Project labour content'!$A$7:$D$255,'Project labour content'!$D$1,FALSE)),VLOOKUP($D172,'Project labour content'!$F$6:$G$15,'Project labour content'!$G$1,FALSE),VLOOKUP($A172,'Project labour content'!$A$7:$D$255,'Project labour content'!$D$1,FALSE))*LabEsc23*1</f>
        <v>1.0049077736248768</v>
      </c>
      <c r="BV172" s="249">
        <f>1+IF(ISNA(VLOOKUP($A172,'Project labour content'!$A$7:$D$255,'Project labour content'!$D$1,FALSE)),VLOOKUP($D172,'Project labour content'!$F$6:$G$15,'Project labour content'!$G$1,FALSE),VLOOKUP($A172,'Project labour content'!$A$7:$D$255,'Project labour content'!$D$1,FALSE))*LabEsc24*1</f>
        <v>1.0072248694667842</v>
      </c>
      <c r="BW172" s="249">
        <f>1+IF(ISNA(VLOOKUP($A172,'Project labour content'!$A$7:$D$255,'Project labour content'!$D$1,FALSE)),VLOOKUP($D172,'Project labour content'!$F$6:$G$15,'Project labour content'!$G$1,FALSE),VLOOKUP($A172,'Project labour content'!$A$7:$D$255,'Project labour content'!$D$1,FALSE))*LabEsc25*1</f>
        <v>1.0103282331643793</v>
      </c>
      <c r="BX172" s="249">
        <f>1+IF(ISNA(VLOOKUP($A172,'Project labour content'!$A$7:$D$255,'Project labour content'!$D$1,FALSE)),VLOOKUP($D172,'Project labour content'!$F$6:$G$15,'Project labour content'!$G$1,FALSE),VLOOKUP($A172,'Project labour content'!$A$7:$D$255,'Project labour content'!$D$1,FALSE))*LabEsc26*1</f>
        <v>1.0137103823674747</v>
      </c>
      <c r="BY172" s="249">
        <f>1+IF(ISNA(VLOOKUP($A172,'Project labour content'!$A$7:$D$255,'Project labour content'!$D$1,FALSE)),VLOOKUP($D172,'Project labour content'!$F$6:$G$15,'Project labour content'!$G$1,FALSE),VLOOKUP($A172,'Project labour content'!$A$7:$D$255,'Project labour content'!$D$1,FALSE))*LabEsc27*1</f>
        <v>1.0158052335508072</v>
      </c>
      <c r="BZ172" s="249">
        <f>1+IF(ISNA(VLOOKUP($A172,'Project labour content'!$A$7:$D$255,'Project labour content'!$D$1,FALSE)),VLOOKUP($D172,'Project labour content'!$F$6:$G$15,'Project labour content'!$G$1,FALSE),VLOOKUP($A172,'Project labour content'!$A$7:$D$255,'Project labour content'!$D$1,FALSE))*LabEsc28*1</f>
        <v>1.0173826564918567</v>
      </c>
      <c r="CA172" s="249">
        <f>1+IF(ISNA(VLOOKUP($A172,'Project labour content'!$A$7:$D$255,'Project labour content'!$D$1,FALSE)),VLOOKUP($D172,'Project labour content'!$F$6:$G$15,'Project labour content'!$G$1,FALSE),VLOOKUP($A172,'Project labour content'!$A$7:$D$255,'Project labour content'!$D$1,FALSE))*LabEsc29*1</f>
        <v>1.0199141048276528</v>
      </c>
      <c r="CB172" s="250" t="str">
        <f>IF(ISNA(VLOOKUP($A172,'Project labour content'!$A$7:$D$255,'Project labour content'!$D$1,FALSE)),"Category","Project")</f>
        <v>Category</v>
      </c>
      <c r="CD172" s="247" t="str">
        <f t="shared" si="47"/>
        <v>14016</v>
      </c>
    </row>
    <row r="173" spans="1:82" x14ac:dyDescent="0.15">
      <c r="A173" s="11" t="s">
        <v>255</v>
      </c>
      <c r="B173" s="11" t="str">
        <f>VLOOKUP($A173,'Incurred Real 2022$'!$A$25:$AC$426,'Incurred Real 2022$'!B$1,FALSE)</f>
        <v>Asset Performance Systems</v>
      </c>
      <c r="C173" s="11" t="str">
        <f>VLOOKUP($A173,'Incurred Real 2022$'!$A$25:$AC$426,'Incurred Real 2022$'!C$1,FALSE)</f>
        <v>ExAnte</v>
      </c>
      <c r="D173" s="11" t="str">
        <f>VLOOKUP($A173,'Incurred Real 2022$'!$A$25:$AC$426,'Incurred Real 2022$'!D$1,FALSE)</f>
        <v>Replacement</v>
      </c>
      <c r="E173" s="11" t="str">
        <f>VLOOKUP($A173,'Incurred Real 2022$'!$A$25:$AC$426,'Incurred Real 2022$'!E$1,FALSE)</f>
        <v>Active</v>
      </c>
      <c r="F173" s="105" t="str">
        <f>IF(VLOOKUP($A173,'Incurred Real 2022$'!$A$25:$AC$426,'Incurred Real 2022$'!F$1,FALSE)=0,"",VLOOKUP($A173,'Incurred Real 2022$'!$A$25:$AC$426,'Incurred Real 2022$'!F$1,FALSE))</f>
        <v/>
      </c>
      <c r="G173" s="105" t="str">
        <f>IF(VLOOKUP($A173,'Incurred Real 2022$'!$A$25:$AC$426,'Incurred Real 2022$'!G$1,FALSE)=0,"",VLOOKUP($A173,'Incurred Real 2022$'!$A$25:$AC$426,'Incurred Real 2022$'!G$1,FALSE))</f>
        <v/>
      </c>
      <c r="H173" s="105" t="str">
        <f>IF(VLOOKUP($A173,'Incurred Real 2022$'!$A$25:$AC$426,'Incurred Real 2022$'!H$1,FALSE)=0,"",VLOOKUP($A173,'Incurred Real 2022$'!$A$25:$AC$426,'Incurred Real 2022$'!H$1,FALSE))</f>
        <v/>
      </c>
      <c r="I173" s="105" t="str">
        <f>IF(VLOOKUP($A173,'Incurred Real 2022$'!$A$25:$AC$426,'Incurred Real 2022$'!I$1,FALSE)=0,"",VLOOKUP($A173,'Incurred Real 2022$'!$A$25:$AC$426,'Incurred Real 2022$'!I$1,FALSE))</f>
        <v/>
      </c>
      <c r="J173" s="105" t="str">
        <f>IF(VLOOKUP($A173,'Incurred Real 2022$'!$A$25:$AC$426,'Incurred Real 2022$'!J$1,FALSE)=0,"",VLOOKUP($A173,'Incurred Real 2022$'!$A$25:$AC$426,'Incurred Real 2022$'!J$1,FALSE))</f>
        <v/>
      </c>
      <c r="K173" s="105" t="str">
        <f>IF(VLOOKUP($A173,'Incurred Real 2022$'!$A$25:$AC$426,'Incurred Real 2022$'!K$1,FALSE)=0,"",VLOOKUP($A173,'Incurred Real 2022$'!$A$25:$AC$426,'Incurred Real 2022$'!K$1,FALSE))</f>
        <v/>
      </c>
      <c r="L173" s="105" t="str">
        <f>IF(VLOOKUP($A173,'Incurred Real 2022$'!$A$25:$AC$426,'Incurred Real 2022$'!L$1,FALSE)=0,"",VLOOKUP($A173,'Incurred Real 2022$'!$A$25:$AC$426,'Incurred Real 2022$'!L$1,FALSE))</f>
        <v/>
      </c>
      <c r="M173" s="105" t="str">
        <f>IF(VLOOKUP($A173,'Incurred Real 2022$'!$A$25:$AC$426,'Incurred Real 2022$'!M$1,FALSE)=0,"",VLOOKUP($A173,'Incurred Real 2022$'!$A$25:$AC$426,'Incurred Real 2022$'!M$1,FALSE))</f>
        <v/>
      </c>
      <c r="N173" s="105" t="str">
        <f>IF(VLOOKUP($A173,'Incurred Real 2022$'!$A$25:$AC$426,'Incurred Real 2022$'!N$1,FALSE)=0,"",VLOOKUP($A173,'Incurred Real 2022$'!$A$25:$AC$426,'Incurred Real 2022$'!N$1,FALSE))</f>
        <v/>
      </c>
      <c r="O173" s="105" t="str">
        <f>IF(VLOOKUP($A173,'Incurred Real 2022$'!$A$25:$AC$426,'Incurred Real 2022$'!O$1,FALSE)=0,"",VLOOKUP($A173,'Incurred Real 2022$'!$A$25:$AC$426,'Incurred Real 2022$'!O$1,FALSE))</f>
        <v/>
      </c>
      <c r="P173" s="105" t="str">
        <f>IF(VLOOKUP($A173,'Incurred Real 2022$'!$A$25:$AC$426,'Incurred Real 2022$'!P$1,FALSE)=0,"",VLOOKUP($A173,'Incurred Real 2022$'!$A$25:$AC$426,'Incurred Real 2022$'!P$1,FALSE))</f>
        <v/>
      </c>
      <c r="Q173" s="105" t="str">
        <f>IF(VLOOKUP($A173,'Incurred Real 2022$'!$A$25:$AC$426,'Incurred Real 2022$'!Q$1,FALSE)=0,"",VLOOKUP($A173,'Incurred Real 2022$'!$A$25:$AC$426,'Incurred Real 2022$'!Q$1,FALSE))</f>
        <v/>
      </c>
      <c r="R173" s="105" t="str">
        <f>IF(VLOOKUP($A173,'Incurred Real 2022$'!$A$25:$AC$426,'Incurred Real 2022$'!R$1,FALSE)=0,"",VLOOKUP($A173,'Incurred Real 2022$'!$A$25:$AC$426,'Incurred Real 2022$'!R$1,FALSE))</f>
        <v/>
      </c>
      <c r="S173" s="105" t="str">
        <f>IF(VLOOKUP($A173,'Incurred Real 2022$'!$A$25:$AC$426,'Incurred Real 2022$'!S$1,FALSE)=0,"",VLOOKUP($A173,'Incurred Real 2022$'!$A$25:$AC$426,'Incurred Real 2022$'!S$1,FALSE))</f>
        <v/>
      </c>
      <c r="T173" s="105">
        <f>IF(VLOOKUP($A173,'Incurred Real 2022$'!$A$25:$AC$426,'Incurred Real 2022$'!T$1,FALSE)=0,"",VLOOKUP($A173,'Incurred Real 2022$'!$A$25:$AC$426,'Incurred Real 2022$'!T$1,FALSE))</f>
        <v>96574.37</v>
      </c>
      <c r="U173" s="105">
        <f>IF(VLOOKUP($A173,'Incurred Real 2022$'!$A$25:$AC$426,'Incurred Real 2022$'!U$1,FALSE)=0,"",VLOOKUP($A173,'Incurred Real 2022$'!$A$25:$AC$426,'Incurred Real 2022$'!U$1,FALSE))</f>
        <v>309707.90000000002</v>
      </c>
      <c r="V173" s="13">
        <f>IF(ISTEXT(VLOOKUP($A173,'Incurred Real 2022$'!$A$25:$AC$426,'Incurred Real 2022$'!V$1,FALSE)),"",(VLOOKUP($A173,'Incurred Real 2022$'!$A$25:$AC$426,'Incurred Real 2022$'!V$1,FALSE))*BT173*Incurred_Nominal!V$15)</f>
        <v>539683.4109324353</v>
      </c>
      <c r="W173" s="13">
        <f>IF(ISTEXT(VLOOKUP($A173,'Incurred Real 2022$'!$A$25:$AC$426,'Incurred Real 2022$'!W$1,FALSE)),"",(VLOOKUP($A173,'Incurred Real 2022$'!$A$25:$AC$426,'Incurred Real 2022$'!W$1,FALSE))*BU173*Incurred_Nominal!W$15)</f>
        <v>727177.97677367239</v>
      </c>
      <c r="X173" s="13" t="str">
        <f>IF(ISTEXT(VLOOKUP($A173,'Incurred Real 2022$'!$A$25:$AC$426,'Incurred Real 2022$'!X$1,FALSE)),"",(VLOOKUP($A173,'Incurred Real 2022$'!$A$25:$AC$426,'Incurred Real 2022$'!X$1,FALSE))*BV173*Incurred_Nominal!X$15)</f>
        <v/>
      </c>
      <c r="Y173" s="13" t="str">
        <f>IF(ISTEXT(VLOOKUP($A173,'Incurred Real 2022$'!$A$25:$AC$426,'Incurred Real 2022$'!Y$1,FALSE)),"",(VLOOKUP($A173,'Incurred Real 2022$'!$A$25:$AC$426,'Incurred Real 2022$'!Y$1,FALSE))*BW173*Incurred_Nominal!Y$15)</f>
        <v/>
      </c>
      <c r="Z173" s="13" t="str">
        <f>IF(ISTEXT(VLOOKUP($A173,'Incurred Real 2022$'!$A$25:$AC$426,'Incurred Real 2022$'!Z$1,FALSE)),"",(VLOOKUP($A173,'Incurred Real 2022$'!$A$25:$AC$426,'Incurred Real 2022$'!Z$1,FALSE))*BX173*Incurred_Nominal!Z$15)</f>
        <v/>
      </c>
      <c r="AA173" s="13" t="str">
        <f>IF(ISTEXT(VLOOKUP($A173,'Incurred Real 2022$'!$A$25:$AC$426,'Incurred Real 2022$'!AA$1,FALSE)),"",(VLOOKUP($A173,'Incurred Real 2022$'!$A$25:$AC$426,'Incurred Real 2022$'!AA$1,FALSE))*BY173*Incurred_Nominal!AA$15)</f>
        <v/>
      </c>
      <c r="AB173" s="13" t="str">
        <f>IF(ISTEXT(VLOOKUP($A173,'Incurred Real 2022$'!$A$25:$AC$426,'Incurred Real 2022$'!AB$1,FALSE)),"",(VLOOKUP($A173,'Incurred Real 2022$'!$A$25:$AC$426,'Incurred Real 2022$'!AB$1,FALSE))*BZ173*Incurred_Nominal!AB$15)</f>
        <v/>
      </c>
      <c r="AC173" s="13" t="str">
        <f>IF(ISTEXT(VLOOKUP($A173,'Incurred Real 2022$'!$A$25:$AC$426,'Incurred Real 2022$'!AC$1,FALSE)),"",(VLOOKUP($A173,'Incurred Real 2022$'!$A$25:$AC$426,'Incurred Real 2022$'!AC$1,FALSE))*CA173*Incurred_Nominal!AC$15)</f>
        <v/>
      </c>
      <c r="AD173" s="232">
        <f t="shared" si="41"/>
        <v>1673143.6577061077</v>
      </c>
      <c r="AE173" s="232">
        <f t="shared" si="42"/>
        <v>1673143.6577061077</v>
      </c>
      <c r="AF173" s="239">
        <f t="shared" si="43"/>
        <v>1922350.1644509071</v>
      </c>
      <c r="AG173" s="237">
        <f t="shared" si="44"/>
        <v>1707389.9311722822</v>
      </c>
      <c r="AH173" s="240">
        <f t="shared" si="48"/>
        <v>1.1258999068426243</v>
      </c>
      <c r="AI173" s="234">
        <f>VLOOKUP($A173,Incurred_Real!$A$25:$AP$479,Incurred_Real!AI$1,FALSE)</f>
        <v>2023</v>
      </c>
      <c r="AJ173" s="235">
        <f>VLOOKUP($A173,Incurred_Real!$A$25:$AP$479,Incurred_Real!AJ$1,FALSE)</f>
        <v>44838</v>
      </c>
      <c r="AK173" s="236">
        <f>VLOOKUP($A173,Incurred_Real!$A$25:$AP$479,Incurred_Real!AK$1,FALSE)</f>
        <v>2023</v>
      </c>
      <c r="AL173" s="235" t="str">
        <f>VLOOKUP($A173,Incurred_Real!$A$25:$AP$479,Incurred_Real!AL$1,FALSE)</f>
        <v/>
      </c>
      <c r="AM173" s="237">
        <f>IF(AL173="Commissioned Extra","",(IF((AD173)=0,0,SUMPRODUCT($F$17:$U$17,F173:U173))+VLOOKUP($A173,Incurred_Real!$A$25:$BS$376,Incurred_Real!$AO$1,FALSE)))</f>
        <v>1722659.8584022773</v>
      </c>
      <c r="AN173" s="232" cm="1">
        <f t="array" ref="AN173">IF(ROUND(AE173,0)=0,0,LOOKUP(2,1/(F173:AC173&lt;&gt;""),F173:AC173))</f>
        <v>727177.97677367239</v>
      </c>
      <c r="AO173" s="232">
        <f t="shared" si="45"/>
        <v>1266861.3877061077</v>
      </c>
      <c r="AP173" s="78"/>
      <c r="AQ173" s="20"/>
      <c r="AR173" s="245">
        <f>VLOOKUP($A173,Incurred_Real!$A$25:$CD$376,Incurred_Real!AR$1,FALSE)</f>
        <v>0</v>
      </c>
      <c r="AS173" s="246">
        <f>VLOOKUP($A173,Incurred_Real!$A$25:$CD$376,Incurred_Real!AS$1,FALSE)</f>
        <v>0</v>
      </c>
      <c r="AT173" s="246">
        <f>VLOOKUP($A173,Incurred_Real!$A$25:$CD$376,Incurred_Real!AT$1,FALSE)</f>
        <v>0</v>
      </c>
      <c r="AU173" s="246">
        <f>VLOOKUP($A173,Incurred_Real!$A$25:$CD$376,Incurred_Real!AU$1,FALSE)</f>
        <v>0</v>
      </c>
      <c r="AV173" s="246">
        <f>VLOOKUP($A173,Incurred_Real!$A$25:$CD$376,Incurred_Real!AV$1,FALSE)</f>
        <v>1</v>
      </c>
      <c r="AW173" s="246">
        <f>VLOOKUP($A173,Incurred_Real!$A$25:$CD$376,Incurred_Real!AW$1,FALSE)</f>
        <v>0</v>
      </c>
      <c r="AX173" s="246">
        <f>VLOOKUP($A173,Incurred_Real!$A$25:$CD$376,Incurred_Real!AX$1,FALSE)</f>
        <v>0</v>
      </c>
      <c r="AY173" s="246">
        <f>VLOOKUP($A173,Incurred_Real!$A$25:$CD$376,Incurred_Real!AY$1,FALSE)</f>
        <v>0</v>
      </c>
      <c r="AZ173" s="246">
        <f>VLOOKUP($A173,Incurred_Real!$A$25:$CD$376,Incurred_Real!AZ$1,FALSE)</f>
        <v>0</v>
      </c>
      <c r="BA173" s="246">
        <f>VLOOKUP($A173,Incurred_Real!$A$25:$CD$376,Incurred_Real!BA$1,FALSE)</f>
        <v>0</v>
      </c>
      <c r="BB173" s="246">
        <f>VLOOKUP($A173,Incurred_Real!$A$25:$CD$376,Incurred_Real!BB$1,FALSE)</f>
        <v>0</v>
      </c>
      <c r="BC173" s="246">
        <f>VLOOKUP($A173,Incurred_Real!$A$25:$CD$376,Incurred_Real!BC$1,FALSE)</f>
        <v>0</v>
      </c>
      <c r="BD173" s="246">
        <f>VLOOKUP($A173,Incurred_Real!$A$25:$CD$376,Incurred_Real!BD$1,FALSE)</f>
        <v>0</v>
      </c>
      <c r="BE173" s="246">
        <f>VLOOKUP($A173,Incurred_Real!$A$25:$CD$376,Incurred_Real!BE$1,FALSE)</f>
        <v>0</v>
      </c>
      <c r="BF173" s="246">
        <f>VLOOKUP($A173,Incurred_Real!$A$25:$CD$376,Incurred_Real!BF$1,FALSE)</f>
        <v>0</v>
      </c>
      <c r="BG173" s="246">
        <f>VLOOKUP($A173,Incurred_Real!$A$25:$CD$376,Incurred_Real!BG$1,FALSE)</f>
        <v>0</v>
      </c>
      <c r="BH173" s="246">
        <f>VLOOKUP($A173,Incurred_Real!$A$25:$CD$376,Incurred_Real!BH$1,FALSE)</f>
        <v>0</v>
      </c>
      <c r="BI173" s="246">
        <f>VLOOKUP($A173,Incurred_Real!$A$25:$CD$376,Incurred_Real!BI$1,FALSE)</f>
        <v>0</v>
      </c>
      <c r="BJ173" s="246">
        <f>VLOOKUP($A173,Incurred_Real!$A$25:$CD$376,Incurred_Real!BJ$1,FALSE)</f>
        <v>0</v>
      </c>
      <c r="BK173" s="246">
        <f>VLOOKUP($A173,Incurred_Real!$A$25:$CD$376,Incurred_Real!BK$1,FALSE)</f>
        <v>0</v>
      </c>
      <c r="BL173" s="246">
        <f>VLOOKUP($A173,Incurred_Real!$A$25:$CD$376,Incurred_Real!BL$1,FALSE)</f>
        <v>0</v>
      </c>
      <c r="BM173" s="246">
        <f>VLOOKUP($A173,Incurred_Real!$A$25:$CD$376,Incurred_Real!BM$1,FALSE)</f>
        <v>0</v>
      </c>
      <c r="BN173" s="246">
        <f>VLOOKUP($A173,Incurred_Real!$A$25:$CD$376,Incurred_Real!BN$1,FALSE)</f>
        <v>0</v>
      </c>
      <c r="BO173" s="246">
        <f>VLOOKUP($A173,Incurred_Real!$A$25:$CD$376,Incurred_Real!BO$1,FALSE)</f>
        <v>0</v>
      </c>
      <c r="BP173" s="246">
        <f>VLOOKUP($A173,Incurred_Real!$A$25:$CD$376,Incurred_Real!BP$1,FALSE)</f>
        <v>0</v>
      </c>
      <c r="BQ173" s="246">
        <f>VLOOKUP($A173,Incurred_Real!$A$25:$CD$376,Incurred_Real!BQ$1,FALSE)</f>
        <v>0</v>
      </c>
      <c r="BR173" s="246">
        <f>VLOOKUP($A173,Incurred_Real!$A$25:$CD$376,Incurred_Real!BR$1,FALSE)</f>
        <v>0</v>
      </c>
      <c r="BS173" s="254">
        <f t="shared" si="46"/>
        <v>1</v>
      </c>
      <c r="BT173" s="249">
        <f>1+IF(ISNA(VLOOKUP($A173,'Project labour content'!$A$7:$D$255,'Project labour content'!$D$1,FALSE)),VLOOKUP($D173,'Project labour content'!$F$6:$G$15,'Project labour content'!$G$1,FALSE),VLOOKUP($A173,'Project labour content'!$A$7:$D$255,'Project labour content'!$D$1,FALSE))*LabEsc22*1</f>
        <v>1.002270443791621</v>
      </c>
      <c r="BU173" s="249">
        <f>1+IF(ISNA(VLOOKUP($A173,'Project labour content'!$A$7:$D$255,'Project labour content'!$D$1,FALSE)),VLOOKUP($D173,'Project labour content'!$F$6:$G$15,'Project labour content'!$G$1,FALSE),VLOOKUP($A173,'Project labour content'!$A$7:$D$255,'Project labour content'!$D$1,FALSE))*LabEsc23*1</f>
        <v>1.0045517857134416</v>
      </c>
      <c r="BV173" s="249">
        <f>1+IF(ISNA(VLOOKUP($A173,'Project labour content'!$A$7:$D$255,'Project labour content'!$D$1,FALSE)),VLOOKUP($D173,'Project labour content'!$F$6:$G$15,'Project labour content'!$G$1,FALSE),VLOOKUP($A173,'Project labour content'!$A$7:$D$255,'Project labour content'!$D$1,FALSE))*LabEsc24*1</f>
        <v>1.0067008098037968</v>
      </c>
      <c r="BW173" s="249">
        <f>1+IF(ISNA(VLOOKUP($A173,'Project labour content'!$A$7:$D$255,'Project labour content'!$D$1,FALSE)),VLOOKUP($D173,'Project labour content'!$F$6:$G$15,'Project labour content'!$G$1,FALSE),VLOOKUP($A173,'Project labour content'!$A$7:$D$255,'Project labour content'!$D$1,FALSE))*LabEsc25*1</f>
        <v>1.0095790694021458</v>
      </c>
      <c r="BX173" s="249">
        <f>1+IF(ISNA(VLOOKUP($A173,'Project labour content'!$A$7:$D$255,'Project labour content'!$D$1,FALSE)),VLOOKUP($D173,'Project labour content'!$F$6:$G$15,'Project labour content'!$G$1,FALSE),VLOOKUP($A173,'Project labour content'!$A$7:$D$255,'Project labour content'!$D$1,FALSE))*LabEsc26*1</f>
        <v>1.0127158926544131</v>
      </c>
      <c r="BY173" s="249">
        <f>1+IF(ISNA(VLOOKUP($A173,'Project labour content'!$A$7:$D$255,'Project labour content'!$D$1,FALSE)),VLOOKUP($D173,'Project labour content'!$F$6:$G$15,'Project labour content'!$G$1,FALSE),VLOOKUP($A173,'Project labour content'!$A$7:$D$255,'Project labour content'!$D$1,FALSE))*LabEsc27*1</f>
        <v>1.0146587927180482</v>
      </c>
      <c r="BZ173" s="249">
        <f>1+IF(ISNA(VLOOKUP($A173,'Project labour content'!$A$7:$D$255,'Project labour content'!$D$1,FALSE)),VLOOKUP($D173,'Project labour content'!$F$6:$G$15,'Project labour content'!$G$1,FALSE),VLOOKUP($A173,'Project labour content'!$A$7:$D$255,'Project labour content'!$D$1,FALSE))*LabEsc28*1</f>
        <v>1.0161217964659652</v>
      </c>
      <c r="CA173" s="249">
        <f>1+IF(ISNA(VLOOKUP($A173,'Project labour content'!$A$7:$D$255,'Project labour content'!$D$1,FALSE)),VLOOKUP($D173,'Project labour content'!$F$6:$G$15,'Project labour content'!$G$1,FALSE),VLOOKUP($A173,'Project labour content'!$A$7:$D$255,'Project labour content'!$D$1,FALSE))*LabEsc29*1</f>
        <v>1.0184696248806229</v>
      </c>
      <c r="CB173" s="250" t="str">
        <f>IF(ISNA(VLOOKUP($A173,'Project labour content'!$A$7:$D$255,'Project labour content'!$D$1,FALSE)),"Category","Project")</f>
        <v>Project</v>
      </c>
      <c r="CD173" s="247" t="str">
        <f t="shared" si="47"/>
        <v>14017</v>
      </c>
    </row>
    <row r="174" spans="1:82" x14ac:dyDescent="0.15">
      <c r="A174" s="11" t="s">
        <v>257</v>
      </c>
      <c r="B174" s="11" t="str">
        <f>VLOOKUP($A174,'Incurred Real 2022$'!$A$25:$AC$426,'Incurred Real 2022$'!B$1,FALSE)</f>
        <v>Treasury and Risk Systems Implementation</v>
      </c>
      <c r="C174" s="11" t="str">
        <f>VLOOKUP($A174,'Incurred Real 2022$'!$A$25:$AC$426,'Incurred Real 2022$'!C$1,FALSE)</f>
        <v>ExAnte</v>
      </c>
      <c r="D174" s="11" t="str">
        <f>VLOOKUP($A174,'Incurred Real 2022$'!$A$25:$AC$426,'Incurred Real 2022$'!D$1,FALSE)</f>
        <v>Information Technology</v>
      </c>
      <c r="E174" s="11" t="str">
        <f>VLOOKUP($A174,'Incurred Real 2022$'!$A$25:$AC$426,'Incurred Real 2022$'!E$1,FALSE)</f>
        <v>Closed</v>
      </c>
      <c r="F174" s="105" t="str">
        <f>IF(VLOOKUP($A174,'Incurred Real 2022$'!$A$25:$AC$426,'Incurred Real 2022$'!F$1,FALSE)=0,"",VLOOKUP($A174,'Incurred Real 2022$'!$A$25:$AC$426,'Incurred Real 2022$'!F$1,FALSE))</f>
        <v/>
      </c>
      <c r="G174" s="105" t="str">
        <f>IF(VLOOKUP($A174,'Incurred Real 2022$'!$A$25:$AC$426,'Incurred Real 2022$'!G$1,FALSE)=0,"",VLOOKUP($A174,'Incurred Real 2022$'!$A$25:$AC$426,'Incurred Real 2022$'!G$1,FALSE))</f>
        <v/>
      </c>
      <c r="H174" s="105" t="str">
        <f>IF(VLOOKUP($A174,'Incurred Real 2022$'!$A$25:$AC$426,'Incurred Real 2022$'!H$1,FALSE)=0,"",VLOOKUP($A174,'Incurred Real 2022$'!$A$25:$AC$426,'Incurred Real 2022$'!H$1,FALSE))</f>
        <v/>
      </c>
      <c r="I174" s="105" t="str">
        <f>IF(VLOOKUP($A174,'Incurred Real 2022$'!$A$25:$AC$426,'Incurred Real 2022$'!I$1,FALSE)=0,"",VLOOKUP($A174,'Incurred Real 2022$'!$A$25:$AC$426,'Incurred Real 2022$'!I$1,FALSE))</f>
        <v/>
      </c>
      <c r="J174" s="105" t="str">
        <f>IF(VLOOKUP($A174,'Incurred Real 2022$'!$A$25:$AC$426,'Incurred Real 2022$'!J$1,FALSE)=0,"",VLOOKUP($A174,'Incurred Real 2022$'!$A$25:$AC$426,'Incurred Real 2022$'!J$1,FALSE))</f>
        <v/>
      </c>
      <c r="K174" s="105" t="str">
        <f>IF(VLOOKUP($A174,'Incurred Real 2022$'!$A$25:$AC$426,'Incurred Real 2022$'!K$1,FALSE)=0,"",VLOOKUP($A174,'Incurred Real 2022$'!$A$25:$AC$426,'Incurred Real 2022$'!K$1,FALSE))</f>
        <v/>
      </c>
      <c r="L174" s="105" t="str">
        <f>IF(VLOOKUP($A174,'Incurred Real 2022$'!$A$25:$AC$426,'Incurred Real 2022$'!L$1,FALSE)=0,"",VLOOKUP($A174,'Incurred Real 2022$'!$A$25:$AC$426,'Incurred Real 2022$'!L$1,FALSE))</f>
        <v/>
      </c>
      <c r="M174" s="105" t="str">
        <f>IF(VLOOKUP($A174,'Incurred Real 2022$'!$A$25:$AC$426,'Incurred Real 2022$'!M$1,FALSE)=0,"",VLOOKUP($A174,'Incurred Real 2022$'!$A$25:$AC$426,'Incurred Real 2022$'!M$1,FALSE))</f>
        <v/>
      </c>
      <c r="N174" s="105" t="str">
        <f>IF(VLOOKUP($A174,'Incurred Real 2022$'!$A$25:$AC$426,'Incurred Real 2022$'!N$1,FALSE)=0,"",VLOOKUP($A174,'Incurred Real 2022$'!$A$25:$AC$426,'Incurred Real 2022$'!N$1,FALSE))</f>
        <v/>
      </c>
      <c r="O174" s="105" t="str">
        <f>IF(VLOOKUP($A174,'Incurred Real 2022$'!$A$25:$AC$426,'Incurred Real 2022$'!O$1,FALSE)=0,"",VLOOKUP($A174,'Incurred Real 2022$'!$A$25:$AC$426,'Incurred Real 2022$'!O$1,FALSE))</f>
        <v/>
      </c>
      <c r="P174" s="105" t="str">
        <f>IF(VLOOKUP($A174,'Incurred Real 2022$'!$A$25:$AC$426,'Incurred Real 2022$'!P$1,FALSE)=0,"",VLOOKUP($A174,'Incurred Real 2022$'!$A$25:$AC$426,'Incurred Real 2022$'!P$1,FALSE))</f>
        <v/>
      </c>
      <c r="Q174" s="105">
        <f>IF(VLOOKUP($A174,'Incurred Real 2022$'!$A$25:$AC$426,'Incurred Real 2022$'!Q$1,FALSE)=0,"",VLOOKUP($A174,'Incurred Real 2022$'!$A$25:$AC$426,'Incurred Real 2022$'!Q$1,FALSE))</f>
        <v>72576.850000000006</v>
      </c>
      <c r="R174" s="105">
        <f>IF(VLOOKUP($A174,'Incurred Real 2022$'!$A$25:$AC$426,'Incurred Real 2022$'!R$1,FALSE)=0,"",VLOOKUP($A174,'Incurred Real 2022$'!$A$25:$AC$426,'Incurred Real 2022$'!R$1,FALSE))</f>
        <v>708630.58</v>
      </c>
      <c r="S174" s="105">
        <f>IF(VLOOKUP($A174,'Incurred Real 2022$'!$A$25:$AC$426,'Incurred Real 2022$'!S$1,FALSE)=0,"",VLOOKUP($A174,'Incurred Real 2022$'!$A$25:$AC$426,'Incurred Real 2022$'!S$1,FALSE))</f>
        <v>26184.93</v>
      </c>
      <c r="T174" s="105" t="str">
        <f>IF(VLOOKUP($A174,'Incurred Real 2022$'!$A$25:$AC$426,'Incurred Real 2022$'!T$1,FALSE)=0,"",VLOOKUP($A174,'Incurred Real 2022$'!$A$25:$AC$426,'Incurred Real 2022$'!T$1,FALSE))</f>
        <v/>
      </c>
      <c r="U174" s="105" t="str">
        <f>IF(VLOOKUP($A174,'Incurred Real 2022$'!$A$25:$AC$426,'Incurred Real 2022$'!U$1,FALSE)=0,"",VLOOKUP($A174,'Incurred Real 2022$'!$A$25:$AC$426,'Incurred Real 2022$'!U$1,FALSE))</f>
        <v/>
      </c>
      <c r="V174" s="13" t="str">
        <f>IF(ISTEXT(VLOOKUP($A174,'Incurred Real 2022$'!$A$25:$AC$426,'Incurred Real 2022$'!V$1,FALSE)),"",(VLOOKUP($A174,'Incurred Real 2022$'!$A$25:$AC$426,'Incurred Real 2022$'!V$1,FALSE))*BT174*Incurred_Nominal!V$15)</f>
        <v/>
      </c>
      <c r="W174" s="13" t="str">
        <f>IF(ISTEXT(VLOOKUP($A174,'Incurred Real 2022$'!$A$25:$AC$426,'Incurred Real 2022$'!W$1,FALSE)),"",(VLOOKUP($A174,'Incurred Real 2022$'!$A$25:$AC$426,'Incurred Real 2022$'!W$1,FALSE))*BU174*Incurred_Nominal!W$15)</f>
        <v/>
      </c>
      <c r="X174" s="13" t="str">
        <f>IF(ISTEXT(VLOOKUP($A174,'Incurred Real 2022$'!$A$25:$AC$426,'Incurred Real 2022$'!X$1,FALSE)),"",(VLOOKUP($A174,'Incurred Real 2022$'!$A$25:$AC$426,'Incurred Real 2022$'!X$1,FALSE))*BV174*Incurred_Nominal!X$15)</f>
        <v/>
      </c>
      <c r="Y174" s="13" t="str">
        <f>IF(ISTEXT(VLOOKUP($A174,'Incurred Real 2022$'!$A$25:$AC$426,'Incurred Real 2022$'!Y$1,FALSE)),"",(VLOOKUP($A174,'Incurred Real 2022$'!$A$25:$AC$426,'Incurred Real 2022$'!Y$1,FALSE))*BW174*Incurred_Nominal!Y$15)</f>
        <v/>
      </c>
      <c r="Z174" s="13" t="str">
        <f>IF(ISTEXT(VLOOKUP($A174,'Incurred Real 2022$'!$A$25:$AC$426,'Incurred Real 2022$'!Z$1,FALSE)),"",(VLOOKUP($A174,'Incurred Real 2022$'!$A$25:$AC$426,'Incurred Real 2022$'!Z$1,FALSE))*BX174*Incurred_Nominal!Z$15)</f>
        <v/>
      </c>
      <c r="AA174" s="13" t="str">
        <f>IF(ISTEXT(VLOOKUP($A174,'Incurred Real 2022$'!$A$25:$AC$426,'Incurred Real 2022$'!AA$1,FALSE)),"",(VLOOKUP($A174,'Incurred Real 2022$'!$A$25:$AC$426,'Incurred Real 2022$'!AA$1,FALSE))*BY174*Incurred_Nominal!AA$15)</f>
        <v/>
      </c>
      <c r="AB174" s="13" t="str">
        <f>IF(ISTEXT(VLOOKUP($A174,'Incurred Real 2022$'!$A$25:$AC$426,'Incurred Real 2022$'!AB$1,FALSE)),"",(VLOOKUP($A174,'Incurred Real 2022$'!$A$25:$AC$426,'Incurred Real 2022$'!AB$1,FALSE))*BZ174*Incurred_Nominal!AB$15)</f>
        <v/>
      </c>
      <c r="AC174" s="13" t="str">
        <f>IF(ISTEXT(VLOOKUP($A174,'Incurred Real 2022$'!$A$25:$AC$426,'Incurred Real 2022$'!AC$1,FALSE)),"",(VLOOKUP($A174,'Incurred Real 2022$'!$A$25:$AC$426,'Incurred Real 2022$'!AC$1,FALSE))*CA174*Incurred_Nominal!AC$15)</f>
        <v/>
      </c>
      <c r="AD174" s="232">
        <f t="shared" si="41"/>
        <v>807392.36</v>
      </c>
      <c r="AE174" s="232">
        <f t="shared" si="42"/>
        <v>807392.36</v>
      </c>
      <c r="AF174" s="239">
        <f t="shared" si="43"/>
        <v>994383.61797540402</v>
      </c>
      <c r="AG174" s="237">
        <f t="shared" si="44"/>
        <v>808427.41196132626</v>
      </c>
      <c r="AH174" s="240">
        <f t="shared" si="48"/>
        <v>1.230022143315167</v>
      </c>
      <c r="AI174" s="234">
        <f>VLOOKUP($A174,Incurred_Real!$A$25:$AP$479,Incurred_Real!AI$1,FALSE)</f>
        <v>2019</v>
      </c>
      <c r="AJ174" s="235">
        <f>VLOOKUP($A174,Incurred_Real!$A$25:$AP$479,Incurred_Real!AJ$1,FALSE)</f>
        <v>43227</v>
      </c>
      <c r="AK174" s="236">
        <f>VLOOKUP($A174,Incurred_Real!$A$25:$AP$479,Incurred_Real!AK$1,FALSE)</f>
        <v>2018</v>
      </c>
      <c r="AL174" s="235" t="str">
        <f>VLOOKUP($A174,Incurred_Real!$A$25:$AP$479,Incurred_Real!AL$1,FALSE)</f>
        <v/>
      </c>
      <c r="AM174" s="237">
        <f>IF(AL174="Commissioned Extra","",(IF((AD174)=0,0,SUMPRODUCT($F$17:$U$17,F174:U174))+VLOOKUP($A174,Incurred_Real!$A$25:$BS$376,Incurred_Real!$AO$1,FALSE)))</f>
        <v>883190.07038908731</v>
      </c>
      <c r="AN174" s="232" cm="1">
        <f t="array" ref="AN174">IF(ROUND(AE174,0)=0,0,LOOKUP(2,1/(F174:AC174&lt;&gt;""),F174:AC174))</f>
        <v>26184.93</v>
      </c>
      <c r="AO174" s="232">
        <f t="shared" si="45"/>
        <v>0</v>
      </c>
      <c r="AP174" s="78"/>
      <c r="AQ174" s="20"/>
      <c r="AR174" s="245">
        <f>VLOOKUP($A174,Incurred_Real!$A$25:$CD$376,Incurred_Real!AR$1,FALSE)</f>
        <v>0</v>
      </c>
      <c r="AS174" s="246">
        <f>VLOOKUP($A174,Incurred_Real!$A$25:$CD$376,Incurred_Real!AS$1,FALSE)</f>
        <v>0</v>
      </c>
      <c r="AT174" s="246">
        <f>VLOOKUP($A174,Incurred_Real!$A$25:$CD$376,Incurred_Real!AT$1,FALSE)</f>
        <v>0</v>
      </c>
      <c r="AU174" s="246">
        <f>VLOOKUP($A174,Incurred_Real!$A$25:$CD$376,Incurred_Real!AU$1,FALSE)</f>
        <v>0</v>
      </c>
      <c r="AV174" s="246">
        <f>VLOOKUP($A174,Incurred_Real!$A$25:$CD$376,Incurred_Real!AV$1,FALSE)</f>
        <v>1</v>
      </c>
      <c r="AW174" s="246">
        <f>VLOOKUP($A174,Incurred_Real!$A$25:$CD$376,Incurred_Real!AW$1,FALSE)</f>
        <v>0</v>
      </c>
      <c r="AX174" s="246">
        <f>VLOOKUP($A174,Incurred_Real!$A$25:$CD$376,Incurred_Real!AX$1,FALSE)</f>
        <v>0</v>
      </c>
      <c r="AY174" s="246">
        <f>VLOOKUP($A174,Incurred_Real!$A$25:$CD$376,Incurred_Real!AY$1,FALSE)</f>
        <v>0</v>
      </c>
      <c r="AZ174" s="246">
        <f>VLOOKUP($A174,Incurred_Real!$A$25:$CD$376,Incurred_Real!AZ$1,FALSE)</f>
        <v>0</v>
      </c>
      <c r="BA174" s="246">
        <f>VLOOKUP($A174,Incurred_Real!$A$25:$CD$376,Incurred_Real!BA$1,FALSE)</f>
        <v>0</v>
      </c>
      <c r="BB174" s="246">
        <f>VLOOKUP($A174,Incurred_Real!$A$25:$CD$376,Incurred_Real!BB$1,FALSE)</f>
        <v>0</v>
      </c>
      <c r="BC174" s="246">
        <f>VLOOKUP($A174,Incurred_Real!$A$25:$CD$376,Incurred_Real!BC$1,FALSE)</f>
        <v>0</v>
      </c>
      <c r="BD174" s="246">
        <f>VLOOKUP($A174,Incurred_Real!$A$25:$CD$376,Incurred_Real!BD$1,FALSE)</f>
        <v>0</v>
      </c>
      <c r="BE174" s="246">
        <f>VLOOKUP($A174,Incurred_Real!$A$25:$CD$376,Incurred_Real!BE$1,FALSE)</f>
        <v>0</v>
      </c>
      <c r="BF174" s="246">
        <f>VLOOKUP($A174,Incurred_Real!$A$25:$CD$376,Incurred_Real!BF$1,FALSE)</f>
        <v>0</v>
      </c>
      <c r="BG174" s="246">
        <f>VLOOKUP($A174,Incurred_Real!$A$25:$CD$376,Incurred_Real!BG$1,FALSE)</f>
        <v>0</v>
      </c>
      <c r="BH174" s="246">
        <f>VLOOKUP($A174,Incurred_Real!$A$25:$CD$376,Incurred_Real!BH$1,FALSE)</f>
        <v>0</v>
      </c>
      <c r="BI174" s="246">
        <f>VLOOKUP($A174,Incurred_Real!$A$25:$CD$376,Incurred_Real!BI$1,FALSE)</f>
        <v>0</v>
      </c>
      <c r="BJ174" s="246">
        <f>VLOOKUP($A174,Incurred_Real!$A$25:$CD$376,Incurred_Real!BJ$1,FALSE)</f>
        <v>0</v>
      </c>
      <c r="BK174" s="246">
        <f>VLOOKUP($A174,Incurred_Real!$A$25:$CD$376,Incurred_Real!BK$1,FALSE)</f>
        <v>0</v>
      </c>
      <c r="BL174" s="246">
        <f>VLOOKUP($A174,Incurred_Real!$A$25:$CD$376,Incurred_Real!BL$1,FALSE)</f>
        <v>0</v>
      </c>
      <c r="BM174" s="246">
        <f>VLOOKUP($A174,Incurred_Real!$A$25:$CD$376,Incurred_Real!BM$1,FALSE)</f>
        <v>0</v>
      </c>
      <c r="BN174" s="246">
        <f>VLOOKUP($A174,Incurred_Real!$A$25:$CD$376,Incurred_Real!BN$1,FALSE)</f>
        <v>0</v>
      </c>
      <c r="BO174" s="246">
        <f>VLOOKUP($A174,Incurred_Real!$A$25:$CD$376,Incurred_Real!BO$1,FALSE)</f>
        <v>0</v>
      </c>
      <c r="BP174" s="246">
        <f>VLOOKUP($A174,Incurred_Real!$A$25:$CD$376,Incurred_Real!BP$1,FALSE)</f>
        <v>0</v>
      </c>
      <c r="BQ174" s="246">
        <f>VLOOKUP($A174,Incurred_Real!$A$25:$CD$376,Incurred_Real!BQ$1,FALSE)</f>
        <v>0</v>
      </c>
      <c r="BR174" s="246">
        <f>VLOOKUP($A174,Incurred_Real!$A$25:$CD$376,Incurred_Real!BR$1,FALSE)</f>
        <v>0</v>
      </c>
      <c r="BS174" s="254">
        <f t="shared" si="46"/>
        <v>1</v>
      </c>
      <c r="BT174" s="249">
        <f>1+IF(ISNA(VLOOKUP($A174,'Project labour content'!$A$7:$D$255,'Project labour content'!$D$1,FALSE)),VLOOKUP($D174,'Project labour content'!$F$6:$G$15,'Project labour content'!$G$1,FALSE),VLOOKUP($A174,'Project labour content'!$A$7:$D$255,'Project labour content'!$D$1,FALSE))*LabEsc22*1</f>
        <v>1.0024480115846353</v>
      </c>
      <c r="BU174" s="249">
        <f>1+IF(ISNA(VLOOKUP($A174,'Project labour content'!$A$7:$D$255,'Project labour content'!$D$1,FALSE)),VLOOKUP($D174,'Project labour content'!$F$6:$G$15,'Project labour content'!$G$1,FALSE),VLOOKUP($A174,'Project labour content'!$A$7:$D$255,'Project labour content'!$D$1,FALSE))*LabEsc23*1</f>
        <v>1.0049077736248768</v>
      </c>
      <c r="BV174" s="249">
        <f>1+IF(ISNA(VLOOKUP($A174,'Project labour content'!$A$7:$D$255,'Project labour content'!$D$1,FALSE)),VLOOKUP($D174,'Project labour content'!$F$6:$G$15,'Project labour content'!$G$1,FALSE),VLOOKUP($A174,'Project labour content'!$A$7:$D$255,'Project labour content'!$D$1,FALSE))*LabEsc24*1</f>
        <v>1.0072248694667842</v>
      </c>
      <c r="BW174" s="249">
        <f>1+IF(ISNA(VLOOKUP($A174,'Project labour content'!$A$7:$D$255,'Project labour content'!$D$1,FALSE)),VLOOKUP($D174,'Project labour content'!$F$6:$G$15,'Project labour content'!$G$1,FALSE),VLOOKUP($A174,'Project labour content'!$A$7:$D$255,'Project labour content'!$D$1,FALSE))*LabEsc25*1</f>
        <v>1.0103282331643793</v>
      </c>
      <c r="BX174" s="249">
        <f>1+IF(ISNA(VLOOKUP($A174,'Project labour content'!$A$7:$D$255,'Project labour content'!$D$1,FALSE)),VLOOKUP($D174,'Project labour content'!$F$6:$G$15,'Project labour content'!$G$1,FALSE),VLOOKUP($A174,'Project labour content'!$A$7:$D$255,'Project labour content'!$D$1,FALSE))*LabEsc26*1</f>
        <v>1.0137103823674747</v>
      </c>
      <c r="BY174" s="249">
        <f>1+IF(ISNA(VLOOKUP($A174,'Project labour content'!$A$7:$D$255,'Project labour content'!$D$1,FALSE)),VLOOKUP($D174,'Project labour content'!$F$6:$G$15,'Project labour content'!$G$1,FALSE),VLOOKUP($A174,'Project labour content'!$A$7:$D$255,'Project labour content'!$D$1,FALSE))*LabEsc27*1</f>
        <v>1.0158052335508072</v>
      </c>
      <c r="BZ174" s="249">
        <f>1+IF(ISNA(VLOOKUP($A174,'Project labour content'!$A$7:$D$255,'Project labour content'!$D$1,FALSE)),VLOOKUP($D174,'Project labour content'!$F$6:$G$15,'Project labour content'!$G$1,FALSE),VLOOKUP($A174,'Project labour content'!$A$7:$D$255,'Project labour content'!$D$1,FALSE))*LabEsc28*1</f>
        <v>1.0173826564918567</v>
      </c>
      <c r="CA174" s="249">
        <f>1+IF(ISNA(VLOOKUP($A174,'Project labour content'!$A$7:$D$255,'Project labour content'!$D$1,FALSE)),VLOOKUP($D174,'Project labour content'!$F$6:$G$15,'Project labour content'!$G$1,FALSE),VLOOKUP($A174,'Project labour content'!$A$7:$D$255,'Project labour content'!$D$1,FALSE))*LabEsc29*1</f>
        <v>1.0199141048276528</v>
      </c>
      <c r="CB174" s="250" t="str">
        <f>IF(ISNA(VLOOKUP($A174,'Project labour content'!$A$7:$D$255,'Project labour content'!$D$1,FALSE)),"Category","Project")</f>
        <v>Category</v>
      </c>
      <c r="CD174" s="247" t="str">
        <f t="shared" si="47"/>
        <v>14018</v>
      </c>
    </row>
    <row r="175" spans="1:82" x14ac:dyDescent="0.15">
      <c r="A175" s="11" t="s">
        <v>258</v>
      </c>
      <c r="B175" s="11" t="str">
        <f>VLOOKUP($A175,'Incurred Real 2022$'!$A$25:$AC$426,'Incurred Real 2022$'!B$1,FALSE)</f>
        <v>IT Systems Admin and Monitoring Tools Refresh</v>
      </c>
      <c r="C175" s="11" t="str">
        <f>VLOOKUP($A175,'Incurred Real 2022$'!$A$25:$AC$426,'Incurred Real 2022$'!C$1,FALSE)</f>
        <v>ExAnte</v>
      </c>
      <c r="D175" s="11" t="str">
        <f>VLOOKUP($A175,'Incurred Real 2022$'!$A$25:$AC$426,'Incurred Real 2022$'!D$1,FALSE)</f>
        <v>Information Technology</v>
      </c>
      <c r="E175" s="11" t="str">
        <f>VLOOKUP($A175,'Incurred Real 2022$'!$A$25:$AC$426,'Incurred Real 2022$'!E$1,FALSE)</f>
        <v>Potential</v>
      </c>
      <c r="F175" s="105" t="str">
        <f>IF(VLOOKUP($A175,'Incurred Real 2022$'!$A$25:$AC$426,'Incurred Real 2022$'!F$1,FALSE)=0,"",VLOOKUP($A175,'Incurred Real 2022$'!$A$25:$AC$426,'Incurred Real 2022$'!F$1,FALSE))</f>
        <v/>
      </c>
      <c r="G175" s="105" t="str">
        <f>IF(VLOOKUP($A175,'Incurred Real 2022$'!$A$25:$AC$426,'Incurred Real 2022$'!G$1,FALSE)=0,"",VLOOKUP($A175,'Incurred Real 2022$'!$A$25:$AC$426,'Incurred Real 2022$'!G$1,FALSE))</f>
        <v/>
      </c>
      <c r="H175" s="105" t="str">
        <f>IF(VLOOKUP($A175,'Incurred Real 2022$'!$A$25:$AC$426,'Incurred Real 2022$'!H$1,FALSE)=0,"",VLOOKUP($A175,'Incurred Real 2022$'!$A$25:$AC$426,'Incurred Real 2022$'!H$1,FALSE))</f>
        <v/>
      </c>
      <c r="I175" s="105" t="str">
        <f>IF(VLOOKUP($A175,'Incurred Real 2022$'!$A$25:$AC$426,'Incurred Real 2022$'!I$1,FALSE)=0,"",VLOOKUP($A175,'Incurred Real 2022$'!$A$25:$AC$426,'Incurred Real 2022$'!I$1,FALSE))</f>
        <v/>
      </c>
      <c r="J175" s="105" t="str">
        <f>IF(VLOOKUP($A175,'Incurred Real 2022$'!$A$25:$AC$426,'Incurred Real 2022$'!J$1,FALSE)=0,"",VLOOKUP($A175,'Incurred Real 2022$'!$A$25:$AC$426,'Incurred Real 2022$'!J$1,FALSE))</f>
        <v/>
      </c>
      <c r="K175" s="105" t="str">
        <f>IF(VLOOKUP($A175,'Incurred Real 2022$'!$A$25:$AC$426,'Incurred Real 2022$'!K$1,FALSE)=0,"",VLOOKUP($A175,'Incurred Real 2022$'!$A$25:$AC$426,'Incurred Real 2022$'!K$1,FALSE))</f>
        <v/>
      </c>
      <c r="L175" s="105" t="str">
        <f>IF(VLOOKUP($A175,'Incurred Real 2022$'!$A$25:$AC$426,'Incurred Real 2022$'!L$1,FALSE)=0,"",VLOOKUP($A175,'Incurred Real 2022$'!$A$25:$AC$426,'Incurred Real 2022$'!L$1,FALSE))</f>
        <v/>
      </c>
      <c r="M175" s="105" t="str">
        <f>IF(VLOOKUP($A175,'Incurred Real 2022$'!$A$25:$AC$426,'Incurred Real 2022$'!M$1,FALSE)=0,"",VLOOKUP($A175,'Incurred Real 2022$'!$A$25:$AC$426,'Incurred Real 2022$'!M$1,FALSE))</f>
        <v/>
      </c>
      <c r="N175" s="105" t="str">
        <f>IF(VLOOKUP($A175,'Incurred Real 2022$'!$A$25:$AC$426,'Incurred Real 2022$'!N$1,FALSE)=0,"",VLOOKUP($A175,'Incurred Real 2022$'!$A$25:$AC$426,'Incurred Real 2022$'!N$1,FALSE))</f>
        <v/>
      </c>
      <c r="O175" s="105" t="str">
        <f>IF(VLOOKUP($A175,'Incurred Real 2022$'!$A$25:$AC$426,'Incurred Real 2022$'!O$1,FALSE)=0,"",VLOOKUP($A175,'Incurred Real 2022$'!$A$25:$AC$426,'Incurred Real 2022$'!O$1,FALSE))</f>
        <v/>
      </c>
      <c r="P175" s="105" t="str">
        <f>IF(VLOOKUP($A175,'Incurred Real 2022$'!$A$25:$AC$426,'Incurred Real 2022$'!P$1,FALSE)=0,"",VLOOKUP($A175,'Incurred Real 2022$'!$A$25:$AC$426,'Incurred Real 2022$'!P$1,FALSE))</f>
        <v/>
      </c>
      <c r="Q175" s="105" t="str">
        <f>IF(VLOOKUP($A175,'Incurred Real 2022$'!$A$25:$AC$426,'Incurred Real 2022$'!Q$1,FALSE)=0,"",VLOOKUP($A175,'Incurred Real 2022$'!$A$25:$AC$426,'Incurred Real 2022$'!Q$1,FALSE))</f>
        <v/>
      </c>
      <c r="R175" s="105" t="str">
        <f>IF(VLOOKUP($A175,'Incurred Real 2022$'!$A$25:$AC$426,'Incurred Real 2022$'!R$1,FALSE)=0,"",VLOOKUP($A175,'Incurred Real 2022$'!$A$25:$AC$426,'Incurred Real 2022$'!R$1,FALSE))</f>
        <v/>
      </c>
      <c r="S175" s="105" t="str">
        <f>IF(VLOOKUP($A175,'Incurred Real 2022$'!$A$25:$AC$426,'Incurred Real 2022$'!S$1,FALSE)=0,"",VLOOKUP($A175,'Incurred Real 2022$'!$A$25:$AC$426,'Incurred Real 2022$'!S$1,FALSE))</f>
        <v/>
      </c>
      <c r="T175" s="105" t="str">
        <f>IF(VLOOKUP($A175,'Incurred Real 2022$'!$A$25:$AC$426,'Incurred Real 2022$'!T$1,FALSE)=0,"",VLOOKUP($A175,'Incurred Real 2022$'!$A$25:$AC$426,'Incurred Real 2022$'!T$1,FALSE))</f>
        <v/>
      </c>
      <c r="U175" s="105" t="str">
        <f>IF(VLOOKUP($A175,'Incurred Real 2022$'!$A$25:$AC$426,'Incurred Real 2022$'!U$1,FALSE)=0,"",VLOOKUP($A175,'Incurred Real 2022$'!$A$25:$AC$426,'Incurred Real 2022$'!U$1,FALSE))</f>
        <v/>
      </c>
      <c r="V175" s="13" t="str">
        <f>IF(ISTEXT(VLOOKUP($A175,'Incurred Real 2022$'!$A$25:$AC$426,'Incurred Real 2022$'!V$1,FALSE)),"",(VLOOKUP($A175,'Incurred Real 2022$'!$A$25:$AC$426,'Incurred Real 2022$'!V$1,FALSE))*BT175*Incurred_Nominal!V$15)</f>
        <v/>
      </c>
      <c r="W175" s="13" t="str">
        <f>IF(ISTEXT(VLOOKUP($A175,'Incurred Real 2022$'!$A$25:$AC$426,'Incurred Real 2022$'!W$1,FALSE)),"",(VLOOKUP($A175,'Incurred Real 2022$'!$A$25:$AC$426,'Incurred Real 2022$'!W$1,FALSE))*BU175*Incurred_Nominal!W$15)</f>
        <v/>
      </c>
      <c r="X175" s="13">
        <f>IF(ISTEXT(VLOOKUP($A175,'Incurred Real 2022$'!$A$25:$AC$426,'Incurred Real 2022$'!X$1,FALSE)),"",(VLOOKUP($A175,'Incurred Real 2022$'!$A$25:$AC$426,'Incurred Real 2022$'!X$1,FALSE))*BV175*Incurred_Nominal!X$15)</f>
        <v>199045.59850157695</v>
      </c>
      <c r="Y175" s="13" t="str">
        <f>IF(ISTEXT(VLOOKUP($A175,'Incurred Real 2022$'!$A$25:$AC$426,'Incurred Real 2022$'!Y$1,FALSE)),"",(VLOOKUP($A175,'Incurred Real 2022$'!$A$25:$AC$426,'Incurred Real 2022$'!Y$1,FALSE))*BW175*Incurred_Nominal!Y$15)</f>
        <v/>
      </c>
      <c r="Z175" s="13" t="str">
        <f>IF(ISTEXT(VLOOKUP($A175,'Incurred Real 2022$'!$A$25:$AC$426,'Incurred Real 2022$'!Z$1,FALSE)),"",(VLOOKUP($A175,'Incurred Real 2022$'!$A$25:$AC$426,'Incurred Real 2022$'!Z$1,FALSE))*BX175*Incurred_Nominal!Z$15)</f>
        <v/>
      </c>
      <c r="AA175" s="13" t="str">
        <f>IF(ISTEXT(VLOOKUP($A175,'Incurred Real 2022$'!$A$25:$AC$426,'Incurred Real 2022$'!AA$1,FALSE)),"",(VLOOKUP($A175,'Incurred Real 2022$'!$A$25:$AC$426,'Incurred Real 2022$'!AA$1,FALSE))*BY175*Incurred_Nominal!AA$15)</f>
        <v/>
      </c>
      <c r="AB175" s="13" t="str">
        <f>IF(ISTEXT(VLOOKUP($A175,'Incurred Real 2022$'!$A$25:$AC$426,'Incurred Real 2022$'!AB$1,FALSE)),"",(VLOOKUP($A175,'Incurred Real 2022$'!$A$25:$AC$426,'Incurred Real 2022$'!AB$1,FALSE))*BZ175*Incurred_Nominal!AB$15)</f>
        <v/>
      </c>
      <c r="AC175" s="13" t="str">
        <f>IF(ISTEXT(VLOOKUP($A175,'Incurred Real 2022$'!$A$25:$AC$426,'Incurred Real 2022$'!AC$1,FALSE)),"",(VLOOKUP($A175,'Incurred Real 2022$'!$A$25:$AC$426,'Incurred Real 2022$'!AC$1,FALSE))*CA175*Incurred_Nominal!AC$15)</f>
        <v/>
      </c>
      <c r="AD175" s="232">
        <f t="shared" si="41"/>
        <v>199045.59850157695</v>
      </c>
      <c r="AE175" s="232">
        <f t="shared" si="42"/>
        <v>199045.59850157695</v>
      </c>
      <c r="AF175" s="239">
        <f t="shared" si="43"/>
        <v>218852.95001011706</v>
      </c>
      <c r="AG175" s="237">
        <f t="shared" si="44"/>
        <v>199045.59850157695</v>
      </c>
      <c r="AH175" s="240">
        <f t="shared" si="48"/>
        <v>1.0995116277760002</v>
      </c>
      <c r="AI175" s="234">
        <f>VLOOKUP($A175,Incurred_Real!$A$25:$AP$479,Incurred_Real!AI$1,FALSE)</f>
        <v>2024</v>
      </c>
      <c r="AJ175" s="235" t="str">
        <f>VLOOKUP($A175,Incurred_Real!$A$25:$AP$479,Incurred_Real!AJ$1,FALSE)</f>
        <v/>
      </c>
      <c r="AK175" s="236">
        <f>VLOOKUP($A175,Incurred_Real!$A$25:$AP$479,Incurred_Real!AK$1,FALSE)</f>
        <v>2024</v>
      </c>
      <c r="AL175" s="235" t="str">
        <f>VLOOKUP($A175,Incurred_Real!$A$25:$AP$479,Incurred_Real!AL$1,FALSE)</f>
        <v/>
      </c>
      <c r="AM175" s="237">
        <f>IF(AL175="Commissioned Extra","",(IF((AD175)=0,0,SUMPRODUCT($F$17:$U$17,F175:U175))+VLOOKUP($A175,Incurred_Real!$A$25:$BS$376,Incurred_Real!$AO$1,FALSE)))</f>
        <v>196699.20296761915</v>
      </c>
      <c r="AN175" s="232" cm="1">
        <f t="array" ref="AN175">IF(ROUND(AE175,0)=0,0,LOOKUP(2,1/(F175:AC175&lt;&gt;""),F175:AC175))</f>
        <v>199045.59850157695</v>
      </c>
      <c r="AO175" s="232">
        <f t="shared" si="45"/>
        <v>199045.59850157695</v>
      </c>
      <c r="AP175" s="78"/>
      <c r="AQ175" s="20"/>
      <c r="AR175" s="245">
        <f>VLOOKUP($A175,Incurred_Real!$A$25:$CD$376,Incurred_Real!AR$1,FALSE)</f>
        <v>1</v>
      </c>
      <c r="AS175" s="246">
        <f>VLOOKUP($A175,Incurred_Real!$A$25:$CD$376,Incurred_Real!AS$1,FALSE)</f>
        <v>0</v>
      </c>
      <c r="AT175" s="246">
        <f>VLOOKUP($A175,Incurred_Real!$A$25:$CD$376,Incurred_Real!AT$1,FALSE)</f>
        <v>0</v>
      </c>
      <c r="AU175" s="246">
        <f>VLOOKUP($A175,Incurred_Real!$A$25:$CD$376,Incurred_Real!AU$1,FALSE)</f>
        <v>0</v>
      </c>
      <c r="AV175" s="246">
        <f>VLOOKUP($A175,Incurred_Real!$A$25:$CD$376,Incurred_Real!AV$1,FALSE)</f>
        <v>1</v>
      </c>
      <c r="AW175" s="246">
        <f>VLOOKUP($A175,Incurred_Real!$A$25:$CD$376,Incurred_Real!AW$1,FALSE)</f>
        <v>0</v>
      </c>
      <c r="AX175" s="246">
        <f>VLOOKUP($A175,Incurred_Real!$A$25:$CD$376,Incurred_Real!AX$1,FALSE)</f>
        <v>0</v>
      </c>
      <c r="AY175" s="246">
        <f>VLOOKUP($A175,Incurred_Real!$A$25:$CD$376,Incurred_Real!AY$1,FALSE)</f>
        <v>0</v>
      </c>
      <c r="AZ175" s="246">
        <f>VLOOKUP($A175,Incurred_Real!$A$25:$CD$376,Incurred_Real!AZ$1,FALSE)</f>
        <v>0</v>
      </c>
      <c r="BA175" s="246">
        <f>VLOOKUP($A175,Incurred_Real!$A$25:$CD$376,Incurred_Real!BA$1,FALSE)</f>
        <v>0</v>
      </c>
      <c r="BB175" s="246">
        <f>VLOOKUP($A175,Incurred_Real!$A$25:$CD$376,Incurred_Real!BB$1,FALSE)</f>
        <v>0</v>
      </c>
      <c r="BC175" s="246">
        <f>VLOOKUP($A175,Incurred_Real!$A$25:$CD$376,Incurred_Real!BC$1,FALSE)</f>
        <v>0</v>
      </c>
      <c r="BD175" s="246">
        <f>VLOOKUP($A175,Incurred_Real!$A$25:$CD$376,Incurred_Real!BD$1,FALSE)</f>
        <v>0</v>
      </c>
      <c r="BE175" s="246">
        <f>VLOOKUP($A175,Incurred_Real!$A$25:$CD$376,Incurred_Real!BE$1,FALSE)</f>
        <v>0</v>
      </c>
      <c r="BF175" s="246">
        <f>VLOOKUP($A175,Incurred_Real!$A$25:$CD$376,Incurred_Real!BF$1,FALSE)</f>
        <v>0</v>
      </c>
      <c r="BG175" s="246">
        <f>VLOOKUP($A175,Incurred_Real!$A$25:$CD$376,Incurred_Real!BG$1,FALSE)</f>
        <v>0</v>
      </c>
      <c r="BH175" s="246">
        <f>VLOOKUP($A175,Incurred_Real!$A$25:$CD$376,Incurred_Real!BH$1,FALSE)</f>
        <v>0</v>
      </c>
      <c r="BI175" s="246">
        <f>VLOOKUP($A175,Incurred_Real!$A$25:$CD$376,Incurred_Real!BI$1,FALSE)</f>
        <v>0</v>
      </c>
      <c r="BJ175" s="246">
        <f>VLOOKUP($A175,Incurred_Real!$A$25:$CD$376,Incurred_Real!BJ$1,FALSE)</f>
        <v>0</v>
      </c>
      <c r="BK175" s="246">
        <f>VLOOKUP($A175,Incurred_Real!$A$25:$CD$376,Incurred_Real!BK$1,FALSE)</f>
        <v>0</v>
      </c>
      <c r="BL175" s="246">
        <f>VLOOKUP($A175,Incurred_Real!$A$25:$CD$376,Incurred_Real!BL$1,FALSE)</f>
        <v>0</v>
      </c>
      <c r="BM175" s="246">
        <f>VLOOKUP($A175,Incurred_Real!$A$25:$CD$376,Incurred_Real!BM$1,FALSE)</f>
        <v>0</v>
      </c>
      <c r="BN175" s="246">
        <f>VLOOKUP($A175,Incurred_Real!$A$25:$CD$376,Incurred_Real!BN$1,FALSE)</f>
        <v>0</v>
      </c>
      <c r="BO175" s="246">
        <f>VLOOKUP($A175,Incurred_Real!$A$25:$CD$376,Incurred_Real!BO$1,FALSE)</f>
        <v>0</v>
      </c>
      <c r="BP175" s="246">
        <f>VLOOKUP($A175,Incurred_Real!$A$25:$CD$376,Incurred_Real!BP$1,FALSE)</f>
        <v>0</v>
      </c>
      <c r="BQ175" s="246">
        <f>VLOOKUP($A175,Incurred_Real!$A$25:$CD$376,Incurred_Real!BQ$1,FALSE)</f>
        <v>0</v>
      </c>
      <c r="BR175" s="246">
        <f>VLOOKUP($A175,Incurred_Real!$A$25:$CD$376,Incurred_Real!BR$1,FALSE)</f>
        <v>0</v>
      </c>
      <c r="BS175" s="254">
        <f t="shared" si="46"/>
        <v>1</v>
      </c>
      <c r="BT175" s="249">
        <f>1+IF(ISNA(VLOOKUP($A175,'Project labour content'!$A$7:$D$255,'Project labour content'!$D$1,FALSE)),VLOOKUP($D175,'Project labour content'!$F$6:$G$15,'Project labour content'!$G$1,FALSE),VLOOKUP($A175,'Project labour content'!$A$7:$D$255,'Project labour content'!$D$1,FALSE))*LabEsc22*1</f>
        <v>1.0033424641338804</v>
      </c>
      <c r="BU175" s="249">
        <f>1+IF(ISNA(VLOOKUP($A175,'Project labour content'!$A$7:$D$255,'Project labour content'!$D$1,FALSE)),VLOOKUP($D175,'Project labour content'!$F$6:$G$15,'Project labour content'!$G$1,FALSE),VLOOKUP($A175,'Project labour content'!$A$7:$D$255,'Project labour content'!$D$1,FALSE))*LabEsc23*1</f>
        <v>1.0067009720956033</v>
      </c>
      <c r="BV175" s="249">
        <f>1+IF(ISNA(VLOOKUP($A175,'Project labour content'!$A$7:$D$255,'Project labour content'!$D$1,FALSE)),VLOOKUP($D175,'Project labour content'!$F$6:$G$15,'Project labour content'!$G$1,FALSE),VLOOKUP($A175,'Project labour content'!$A$7:$D$255,'Project labour content'!$D$1,FALSE))*LabEsc24*1</f>
        <v>1.0098646865955465</v>
      </c>
      <c r="BW175" s="249">
        <f>1+IF(ISNA(VLOOKUP($A175,'Project labour content'!$A$7:$D$255,'Project labour content'!$D$1,FALSE)),VLOOKUP($D175,'Project labour content'!$F$6:$G$15,'Project labour content'!$G$1,FALSE),VLOOKUP($A175,'Project labour content'!$A$7:$D$255,'Project labour content'!$D$1,FALSE))*LabEsc25*1</f>
        <v>1.0141019548824703</v>
      </c>
      <c r="BX175" s="249">
        <f>1+IF(ISNA(VLOOKUP($A175,'Project labour content'!$A$7:$D$255,'Project labour content'!$D$1,FALSE)),VLOOKUP($D175,'Project labour content'!$F$6:$G$15,'Project labour content'!$G$1,FALSE),VLOOKUP($A175,'Project labour content'!$A$7:$D$255,'Project labour content'!$D$1,FALSE))*LabEsc26*1</f>
        <v>1.0187198711038361</v>
      </c>
      <c r="BY175" s="249">
        <f>1+IF(ISNA(VLOOKUP($A175,'Project labour content'!$A$7:$D$255,'Project labour content'!$D$1,FALSE)),VLOOKUP($D175,'Project labour content'!$F$6:$G$15,'Project labour content'!$G$1,FALSE),VLOOKUP($A175,'Project labour content'!$A$7:$D$255,'Project labour content'!$D$1,FALSE))*LabEsc27*1</f>
        <v>1.021580137366485</v>
      </c>
      <c r="BZ175" s="249">
        <f>1+IF(ISNA(VLOOKUP($A175,'Project labour content'!$A$7:$D$255,'Project labour content'!$D$1,FALSE)),VLOOKUP($D175,'Project labour content'!$F$6:$G$15,'Project labour content'!$G$1,FALSE),VLOOKUP($A175,'Project labour content'!$A$7:$D$255,'Project labour content'!$D$1,FALSE))*LabEsc28*1</f>
        <v>1.0237339178622598</v>
      </c>
      <c r="CA175" s="249">
        <f>1+IF(ISNA(VLOOKUP($A175,'Project labour content'!$A$7:$D$255,'Project labour content'!$D$1,FALSE)),VLOOKUP($D175,'Project labour content'!$F$6:$G$15,'Project labour content'!$G$1,FALSE),VLOOKUP($A175,'Project labour content'!$A$7:$D$255,'Project labour content'!$D$1,FALSE))*LabEsc29*1</f>
        <v>1.0271903048018789</v>
      </c>
      <c r="CB175" s="250" t="str">
        <f>IF(ISNA(VLOOKUP($A175,'Project labour content'!$A$7:$D$255,'Project labour content'!$D$1,FALSE)),"Category","Project")</f>
        <v>Project</v>
      </c>
      <c r="CD175" s="247" t="str">
        <f t="shared" si="47"/>
        <v>14023</v>
      </c>
    </row>
    <row r="176" spans="1:82" x14ac:dyDescent="0.15">
      <c r="A176" s="11" t="s">
        <v>259</v>
      </c>
      <c r="B176" s="11" t="str">
        <f>VLOOKUP($A176,'Incurred Real 2022$'!$A$25:$AC$426,'Incurred Real 2022$'!B$1,FALSE)</f>
        <v>SCADA and RTU Configuration Management</v>
      </c>
      <c r="C176" s="11" t="str">
        <f>VLOOKUP($A176,'Incurred Real 2022$'!$A$25:$AC$426,'Incurred Real 2022$'!C$1,FALSE)</f>
        <v>ExAnte</v>
      </c>
      <c r="D176" s="11" t="str">
        <f>VLOOKUP($A176,'Incurred Real 2022$'!$A$25:$AC$426,'Incurred Real 2022$'!D$1,FALSE)</f>
        <v>Information Technology</v>
      </c>
      <c r="E176" s="11" t="str">
        <f>VLOOKUP($A176,'Incurred Real 2022$'!$A$25:$AC$426,'Incurred Real 2022$'!E$1,FALSE)</f>
        <v>Deferred</v>
      </c>
      <c r="F176" s="105" t="str">
        <f>IF(VLOOKUP($A176,'Incurred Real 2022$'!$A$25:$AC$426,'Incurred Real 2022$'!F$1,FALSE)=0,"",VLOOKUP($A176,'Incurred Real 2022$'!$A$25:$AC$426,'Incurred Real 2022$'!F$1,FALSE))</f>
        <v/>
      </c>
      <c r="G176" s="105" t="str">
        <f>IF(VLOOKUP($A176,'Incurred Real 2022$'!$A$25:$AC$426,'Incurred Real 2022$'!G$1,FALSE)=0,"",VLOOKUP($A176,'Incurred Real 2022$'!$A$25:$AC$426,'Incurred Real 2022$'!G$1,FALSE))</f>
        <v/>
      </c>
      <c r="H176" s="105" t="str">
        <f>IF(VLOOKUP($A176,'Incurred Real 2022$'!$A$25:$AC$426,'Incurred Real 2022$'!H$1,FALSE)=0,"",VLOOKUP($A176,'Incurred Real 2022$'!$A$25:$AC$426,'Incurred Real 2022$'!H$1,FALSE))</f>
        <v/>
      </c>
      <c r="I176" s="105" t="str">
        <f>IF(VLOOKUP($A176,'Incurred Real 2022$'!$A$25:$AC$426,'Incurred Real 2022$'!I$1,FALSE)=0,"",VLOOKUP($A176,'Incurred Real 2022$'!$A$25:$AC$426,'Incurred Real 2022$'!I$1,FALSE))</f>
        <v/>
      </c>
      <c r="J176" s="105" t="str">
        <f>IF(VLOOKUP($A176,'Incurred Real 2022$'!$A$25:$AC$426,'Incurred Real 2022$'!J$1,FALSE)=0,"",VLOOKUP($A176,'Incurred Real 2022$'!$A$25:$AC$426,'Incurred Real 2022$'!J$1,FALSE))</f>
        <v/>
      </c>
      <c r="K176" s="105" t="str">
        <f>IF(VLOOKUP($A176,'Incurred Real 2022$'!$A$25:$AC$426,'Incurred Real 2022$'!K$1,FALSE)=0,"",VLOOKUP($A176,'Incurred Real 2022$'!$A$25:$AC$426,'Incurred Real 2022$'!K$1,FALSE))</f>
        <v/>
      </c>
      <c r="L176" s="105" t="str">
        <f>IF(VLOOKUP($A176,'Incurred Real 2022$'!$A$25:$AC$426,'Incurred Real 2022$'!L$1,FALSE)=0,"",VLOOKUP($A176,'Incurred Real 2022$'!$A$25:$AC$426,'Incurred Real 2022$'!L$1,FALSE))</f>
        <v/>
      </c>
      <c r="M176" s="105" t="str">
        <f>IF(VLOOKUP($A176,'Incurred Real 2022$'!$A$25:$AC$426,'Incurred Real 2022$'!M$1,FALSE)=0,"",VLOOKUP($A176,'Incurred Real 2022$'!$A$25:$AC$426,'Incurred Real 2022$'!M$1,FALSE))</f>
        <v/>
      </c>
      <c r="N176" s="105" t="str">
        <f>IF(VLOOKUP($A176,'Incurred Real 2022$'!$A$25:$AC$426,'Incurred Real 2022$'!N$1,FALSE)=0,"",VLOOKUP($A176,'Incurred Real 2022$'!$A$25:$AC$426,'Incurred Real 2022$'!N$1,FALSE))</f>
        <v/>
      </c>
      <c r="O176" s="105" t="str">
        <f>IF(VLOOKUP($A176,'Incurred Real 2022$'!$A$25:$AC$426,'Incurred Real 2022$'!O$1,FALSE)=0,"",VLOOKUP($A176,'Incurred Real 2022$'!$A$25:$AC$426,'Incurred Real 2022$'!O$1,FALSE))</f>
        <v/>
      </c>
      <c r="P176" s="105" t="str">
        <f>IF(VLOOKUP($A176,'Incurred Real 2022$'!$A$25:$AC$426,'Incurred Real 2022$'!P$1,FALSE)=0,"",VLOOKUP($A176,'Incurred Real 2022$'!$A$25:$AC$426,'Incurred Real 2022$'!P$1,FALSE))</f>
        <v/>
      </c>
      <c r="Q176" s="105">
        <f>IF(VLOOKUP($A176,'Incurred Real 2022$'!$A$25:$AC$426,'Incurred Real 2022$'!Q$1,FALSE)=0,"",VLOOKUP($A176,'Incurred Real 2022$'!$A$25:$AC$426,'Incurred Real 2022$'!Q$1,FALSE))</f>
        <v>20214.560000000001</v>
      </c>
      <c r="R176" s="105">
        <f>IF(VLOOKUP($A176,'Incurred Real 2022$'!$A$25:$AC$426,'Incurred Real 2022$'!R$1,FALSE)=0,"",VLOOKUP($A176,'Incurred Real 2022$'!$A$25:$AC$426,'Incurred Real 2022$'!R$1,FALSE))</f>
        <v>140104.35999999999</v>
      </c>
      <c r="S176" s="105">
        <f>IF(VLOOKUP($A176,'Incurred Real 2022$'!$A$25:$AC$426,'Incurred Real 2022$'!S$1,FALSE)=0,"",VLOOKUP($A176,'Incurred Real 2022$'!$A$25:$AC$426,'Incurred Real 2022$'!S$1,FALSE))</f>
        <v>32629.24</v>
      </c>
      <c r="T176" s="105" t="str">
        <f>IF(VLOOKUP($A176,'Incurred Real 2022$'!$A$25:$AC$426,'Incurred Real 2022$'!T$1,FALSE)=0,"",VLOOKUP($A176,'Incurred Real 2022$'!$A$25:$AC$426,'Incurred Real 2022$'!T$1,FALSE))</f>
        <v/>
      </c>
      <c r="U176" s="105" t="str">
        <f>IF(VLOOKUP($A176,'Incurred Real 2022$'!$A$25:$AC$426,'Incurred Real 2022$'!U$1,FALSE)=0,"",VLOOKUP($A176,'Incurred Real 2022$'!$A$25:$AC$426,'Incurred Real 2022$'!U$1,FALSE))</f>
        <v/>
      </c>
      <c r="V176" s="13" t="str">
        <f>IF(ISTEXT(VLOOKUP($A176,'Incurred Real 2022$'!$A$25:$AC$426,'Incurred Real 2022$'!V$1,FALSE)),"",(VLOOKUP($A176,'Incurred Real 2022$'!$A$25:$AC$426,'Incurred Real 2022$'!V$1,FALSE))*BT176*Incurred_Nominal!V$15)</f>
        <v/>
      </c>
      <c r="W176" s="13" t="str">
        <f>IF(ISTEXT(VLOOKUP($A176,'Incurred Real 2022$'!$A$25:$AC$426,'Incurred Real 2022$'!W$1,FALSE)),"",(VLOOKUP($A176,'Incurred Real 2022$'!$A$25:$AC$426,'Incurred Real 2022$'!W$1,FALSE))*BU176*Incurred_Nominal!W$15)</f>
        <v/>
      </c>
      <c r="X176" s="13" t="str">
        <f>IF(ISTEXT(VLOOKUP($A176,'Incurred Real 2022$'!$A$25:$AC$426,'Incurred Real 2022$'!X$1,FALSE)),"",(VLOOKUP($A176,'Incurred Real 2022$'!$A$25:$AC$426,'Incurred Real 2022$'!X$1,FALSE))*BV176*Incurred_Nominal!X$15)</f>
        <v/>
      </c>
      <c r="Y176" s="13" t="str">
        <f>IF(ISTEXT(VLOOKUP($A176,'Incurred Real 2022$'!$A$25:$AC$426,'Incurred Real 2022$'!Y$1,FALSE)),"",(VLOOKUP($A176,'Incurred Real 2022$'!$A$25:$AC$426,'Incurred Real 2022$'!Y$1,FALSE))*BW176*Incurred_Nominal!Y$15)</f>
        <v/>
      </c>
      <c r="Z176" s="13" t="str">
        <f>IF(ISTEXT(VLOOKUP($A176,'Incurred Real 2022$'!$A$25:$AC$426,'Incurred Real 2022$'!Z$1,FALSE)),"",(VLOOKUP($A176,'Incurred Real 2022$'!$A$25:$AC$426,'Incurred Real 2022$'!Z$1,FALSE))*BX176*Incurred_Nominal!Z$15)</f>
        <v/>
      </c>
      <c r="AA176" s="13" t="str">
        <f>IF(ISTEXT(VLOOKUP($A176,'Incurred Real 2022$'!$A$25:$AC$426,'Incurred Real 2022$'!AA$1,FALSE)),"",(VLOOKUP($A176,'Incurred Real 2022$'!$A$25:$AC$426,'Incurred Real 2022$'!AA$1,FALSE))*BY176*Incurred_Nominal!AA$15)</f>
        <v/>
      </c>
      <c r="AB176" s="13" t="str">
        <f>IF(ISTEXT(VLOOKUP($A176,'Incurred Real 2022$'!$A$25:$AC$426,'Incurred Real 2022$'!AB$1,FALSE)),"",(VLOOKUP($A176,'Incurred Real 2022$'!$A$25:$AC$426,'Incurred Real 2022$'!AB$1,FALSE))*BZ176*Incurred_Nominal!AB$15)</f>
        <v/>
      </c>
      <c r="AC176" s="13" t="str">
        <f>IF(ISTEXT(VLOOKUP($A176,'Incurred Real 2022$'!$A$25:$AC$426,'Incurred Real 2022$'!AC$1,FALSE)),"",(VLOOKUP($A176,'Incurred Real 2022$'!$A$25:$AC$426,'Incurred Real 2022$'!AC$1,FALSE))*CA176*Incurred_Nominal!AC$15)</f>
        <v/>
      </c>
      <c r="AD176" s="232">
        <f t="shared" si="41"/>
        <v>192948.15999999997</v>
      </c>
      <c r="AE176" s="232">
        <f t="shared" si="42"/>
        <v>192948.15999999997</v>
      </c>
      <c r="AF176" s="239">
        <f t="shared" si="43"/>
        <v>237275.41942503219</v>
      </c>
      <c r="AG176" s="237">
        <f t="shared" si="44"/>
        <v>195473.13301235301</v>
      </c>
      <c r="AH176" s="240">
        <f t="shared" si="48"/>
        <v>1.2138518259183857</v>
      </c>
      <c r="AI176" s="234">
        <f>VLOOKUP($A176,Incurred_Real!$A$25:$AP$479,Incurred_Real!AI$1,FALSE)</f>
        <v>2019</v>
      </c>
      <c r="AJ176" s="235">
        <f>VLOOKUP($A176,Incurred_Real!$A$25:$AP$479,Incurred_Real!AJ$1,FALSE)</f>
        <v>45110</v>
      </c>
      <c r="AK176" s="236">
        <f>VLOOKUP($A176,Incurred_Real!$A$25:$AP$479,Incurred_Real!AK$1,FALSE)</f>
        <v>2024</v>
      </c>
      <c r="AL176" s="235" t="str">
        <f>VLOOKUP($A176,Incurred_Real!$A$25:$AP$479,Incurred_Real!AL$1,FALSE)</f>
        <v/>
      </c>
      <c r="AM176" s="237">
        <f>IF(AL176="Commissioned Extra","",(IF((AD176)=0,0,SUMPRODUCT($F$17:$U$17,F176:U176))+VLOOKUP($A176,Incurred_Real!$A$25:$BS$376,Incurred_Real!$AO$1,FALSE)))</f>
        <v>210742.90705860945</v>
      </c>
      <c r="AN176" s="232" cm="1">
        <f t="array" ref="AN176">IF(ROUND(AE176,0)=0,0,LOOKUP(2,1/(F176:AC176&lt;&gt;""),F176:AC176))</f>
        <v>32629.24</v>
      </c>
      <c r="AO176" s="232">
        <f t="shared" si="45"/>
        <v>0</v>
      </c>
      <c r="AP176" s="78"/>
      <c r="AQ176" s="20"/>
      <c r="AR176" s="245">
        <f>VLOOKUP($A176,Incurred_Real!$A$25:$CD$376,Incurred_Real!AR$1,FALSE)</f>
        <v>0</v>
      </c>
      <c r="AS176" s="246">
        <f>VLOOKUP($A176,Incurred_Real!$A$25:$CD$376,Incurred_Real!AS$1,FALSE)</f>
        <v>0</v>
      </c>
      <c r="AT176" s="246">
        <f>VLOOKUP($A176,Incurred_Real!$A$25:$CD$376,Incurred_Real!AT$1,FALSE)</f>
        <v>0</v>
      </c>
      <c r="AU176" s="246">
        <f>VLOOKUP($A176,Incurred_Real!$A$25:$CD$376,Incurred_Real!AU$1,FALSE)</f>
        <v>0</v>
      </c>
      <c r="AV176" s="246">
        <f>VLOOKUP($A176,Incurred_Real!$A$25:$CD$376,Incurred_Real!AV$1,FALSE)</f>
        <v>1</v>
      </c>
      <c r="AW176" s="246">
        <f>VLOOKUP($A176,Incurred_Real!$A$25:$CD$376,Incurred_Real!AW$1,FALSE)</f>
        <v>0</v>
      </c>
      <c r="AX176" s="246">
        <f>VLOOKUP($A176,Incurred_Real!$A$25:$CD$376,Incurred_Real!AX$1,FALSE)</f>
        <v>0</v>
      </c>
      <c r="AY176" s="246">
        <f>VLOOKUP($A176,Incurred_Real!$A$25:$CD$376,Incurred_Real!AY$1,FALSE)</f>
        <v>0</v>
      </c>
      <c r="AZ176" s="246">
        <f>VLOOKUP($A176,Incurred_Real!$A$25:$CD$376,Incurred_Real!AZ$1,FALSE)</f>
        <v>0</v>
      </c>
      <c r="BA176" s="246">
        <f>VLOOKUP($A176,Incurred_Real!$A$25:$CD$376,Incurred_Real!BA$1,FALSE)</f>
        <v>0</v>
      </c>
      <c r="BB176" s="246">
        <f>VLOOKUP($A176,Incurred_Real!$A$25:$CD$376,Incurred_Real!BB$1,FALSE)</f>
        <v>0</v>
      </c>
      <c r="BC176" s="246">
        <f>VLOOKUP($A176,Incurred_Real!$A$25:$CD$376,Incurred_Real!BC$1,FALSE)</f>
        <v>0</v>
      </c>
      <c r="BD176" s="246">
        <f>VLOOKUP($A176,Incurred_Real!$A$25:$CD$376,Incurred_Real!BD$1,FALSE)</f>
        <v>0</v>
      </c>
      <c r="BE176" s="246">
        <f>VLOOKUP($A176,Incurred_Real!$A$25:$CD$376,Incurred_Real!BE$1,FALSE)</f>
        <v>0</v>
      </c>
      <c r="BF176" s="246">
        <f>VLOOKUP($A176,Incurred_Real!$A$25:$CD$376,Incurred_Real!BF$1,FALSE)</f>
        <v>0</v>
      </c>
      <c r="BG176" s="246">
        <f>VLOOKUP($A176,Incurred_Real!$A$25:$CD$376,Incurred_Real!BG$1,FALSE)</f>
        <v>0</v>
      </c>
      <c r="BH176" s="246">
        <f>VLOOKUP($A176,Incurred_Real!$A$25:$CD$376,Incurred_Real!BH$1,FALSE)</f>
        <v>0</v>
      </c>
      <c r="BI176" s="246">
        <f>VLOOKUP($A176,Incurred_Real!$A$25:$CD$376,Incurred_Real!BI$1,FALSE)</f>
        <v>0</v>
      </c>
      <c r="BJ176" s="246">
        <f>VLOOKUP($A176,Incurred_Real!$A$25:$CD$376,Incurred_Real!BJ$1,FALSE)</f>
        <v>0</v>
      </c>
      <c r="BK176" s="246">
        <f>VLOOKUP($A176,Incurred_Real!$A$25:$CD$376,Incurred_Real!BK$1,FALSE)</f>
        <v>0</v>
      </c>
      <c r="BL176" s="246">
        <f>VLOOKUP($A176,Incurred_Real!$A$25:$CD$376,Incurred_Real!BL$1,FALSE)</f>
        <v>0</v>
      </c>
      <c r="BM176" s="246">
        <f>VLOOKUP($A176,Incurred_Real!$A$25:$CD$376,Incurred_Real!BM$1,FALSE)</f>
        <v>0</v>
      </c>
      <c r="BN176" s="246">
        <f>VLOOKUP($A176,Incurred_Real!$A$25:$CD$376,Incurred_Real!BN$1,FALSE)</f>
        <v>0</v>
      </c>
      <c r="BO176" s="246">
        <f>VLOOKUP($A176,Incurred_Real!$A$25:$CD$376,Incurred_Real!BO$1,FALSE)</f>
        <v>0</v>
      </c>
      <c r="BP176" s="246">
        <f>VLOOKUP($A176,Incurred_Real!$A$25:$CD$376,Incurred_Real!BP$1,FALSE)</f>
        <v>0</v>
      </c>
      <c r="BQ176" s="246">
        <f>VLOOKUP($A176,Incurred_Real!$A$25:$CD$376,Incurred_Real!BQ$1,FALSE)</f>
        <v>0</v>
      </c>
      <c r="BR176" s="246">
        <f>VLOOKUP($A176,Incurred_Real!$A$25:$CD$376,Incurred_Real!BR$1,FALSE)</f>
        <v>0</v>
      </c>
      <c r="BS176" s="254">
        <f t="shared" si="46"/>
        <v>1</v>
      </c>
      <c r="BT176" s="249">
        <f>1+IF(ISNA(VLOOKUP($A176,'Project labour content'!$A$7:$D$255,'Project labour content'!$D$1,FALSE)),VLOOKUP($D176,'Project labour content'!$F$6:$G$15,'Project labour content'!$G$1,FALSE),VLOOKUP($A176,'Project labour content'!$A$7:$D$255,'Project labour content'!$D$1,FALSE))*LabEsc22*1</f>
        <v>1.0024480115846353</v>
      </c>
      <c r="BU176" s="249">
        <f>1+IF(ISNA(VLOOKUP($A176,'Project labour content'!$A$7:$D$255,'Project labour content'!$D$1,FALSE)),VLOOKUP($D176,'Project labour content'!$F$6:$G$15,'Project labour content'!$G$1,FALSE),VLOOKUP($A176,'Project labour content'!$A$7:$D$255,'Project labour content'!$D$1,FALSE))*LabEsc23*1</f>
        <v>1.0049077736248768</v>
      </c>
      <c r="BV176" s="249">
        <f>1+IF(ISNA(VLOOKUP($A176,'Project labour content'!$A$7:$D$255,'Project labour content'!$D$1,FALSE)),VLOOKUP($D176,'Project labour content'!$F$6:$G$15,'Project labour content'!$G$1,FALSE),VLOOKUP($A176,'Project labour content'!$A$7:$D$255,'Project labour content'!$D$1,FALSE))*LabEsc24*1</f>
        <v>1.0072248694667842</v>
      </c>
      <c r="BW176" s="249">
        <f>1+IF(ISNA(VLOOKUP($A176,'Project labour content'!$A$7:$D$255,'Project labour content'!$D$1,FALSE)),VLOOKUP($D176,'Project labour content'!$F$6:$G$15,'Project labour content'!$G$1,FALSE),VLOOKUP($A176,'Project labour content'!$A$7:$D$255,'Project labour content'!$D$1,FALSE))*LabEsc25*1</f>
        <v>1.0103282331643793</v>
      </c>
      <c r="BX176" s="249">
        <f>1+IF(ISNA(VLOOKUP($A176,'Project labour content'!$A$7:$D$255,'Project labour content'!$D$1,FALSE)),VLOOKUP($D176,'Project labour content'!$F$6:$G$15,'Project labour content'!$G$1,FALSE),VLOOKUP($A176,'Project labour content'!$A$7:$D$255,'Project labour content'!$D$1,FALSE))*LabEsc26*1</f>
        <v>1.0137103823674747</v>
      </c>
      <c r="BY176" s="249">
        <f>1+IF(ISNA(VLOOKUP($A176,'Project labour content'!$A$7:$D$255,'Project labour content'!$D$1,FALSE)),VLOOKUP($D176,'Project labour content'!$F$6:$G$15,'Project labour content'!$G$1,FALSE),VLOOKUP($A176,'Project labour content'!$A$7:$D$255,'Project labour content'!$D$1,FALSE))*LabEsc27*1</f>
        <v>1.0158052335508072</v>
      </c>
      <c r="BZ176" s="249">
        <f>1+IF(ISNA(VLOOKUP($A176,'Project labour content'!$A$7:$D$255,'Project labour content'!$D$1,FALSE)),VLOOKUP($D176,'Project labour content'!$F$6:$G$15,'Project labour content'!$G$1,FALSE),VLOOKUP($A176,'Project labour content'!$A$7:$D$255,'Project labour content'!$D$1,FALSE))*LabEsc28*1</f>
        <v>1.0173826564918567</v>
      </c>
      <c r="CA176" s="249">
        <f>1+IF(ISNA(VLOOKUP($A176,'Project labour content'!$A$7:$D$255,'Project labour content'!$D$1,FALSE)),VLOOKUP($D176,'Project labour content'!$F$6:$G$15,'Project labour content'!$G$1,FALSE),VLOOKUP($A176,'Project labour content'!$A$7:$D$255,'Project labour content'!$D$1,FALSE))*LabEsc29*1</f>
        <v>1.0199141048276528</v>
      </c>
      <c r="CB176" s="250" t="str">
        <f>IF(ISNA(VLOOKUP($A176,'Project labour content'!$A$7:$D$255,'Project labour content'!$D$1,FALSE)),"Category","Project")</f>
        <v>Category</v>
      </c>
      <c r="CD176" s="247" t="str">
        <f t="shared" si="47"/>
        <v>14024</v>
      </c>
    </row>
    <row r="177" spans="1:82" x14ac:dyDescent="0.15">
      <c r="A177" s="11" t="s">
        <v>261</v>
      </c>
      <c r="B177" s="11" t="str">
        <f>VLOOKUP($A177,'Incurred Real 2022$'!$A$25:$AC$426,'Incurred Real 2022$'!B$1,FALSE)</f>
        <v>Inventory Purchases 2021-22</v>
      </c>
      <c r="C177" s="11" t="str">
        <f>VLOOKUP($A177,'Incurred Real 2022$'!$A$25:$AC$426,'Incurred Real 2022$'!C$1,FALSE)</f>
        <v>ExAnte</v>
      </c>
      <c r="D177" s="11" t="str">
        <f>VLOOKUP($A177,'Incurred Real 2022$'!$A$25:$AC$426,'Incurred Real 2022$'!D$1,FALSE)</f>
        <v>Inventory/Spares</v>
      </c>
      <c r="E177" s="11" t="str">
        <f>VLOOKUP($A177,'Incurred Real 2022$'!$A$25:$AC$426,'Incurred Real 2022$'!E$1,FALSE)</f>
        <v>Active</v>
      </c>
      <c r="F177" s="105" t="str">
        <f>IF(VLOOKUP($A177,'Incurred Real 2022$'!$A$25:$AC$426,'Incurred Real 2022$'!F$1,FALSE)=0,"",VLOOKUP($A177,'Incurred Real 2022$'!$A$25:$AC$426,'Incurred Real 2022$'!F$1,FALSE))</f>
        <v/>
      </c>
      <c r="G177" s="105" t="str">
        <f>IF(VLOOKUP($A177,'Incurred Real 2022$'!$A$25:$AC$426,'Incurred Real 2022$'!G$1,FALSE)=0,"",VLOOKUP($A177,'Incurred Real 2022$'!$A$25:$AC$426,'Incurred Real 2022$'!G$1,FALSE))</f>
        <v/>
      </c>
      <c r="H177" s="105" t="str">
        <f>IF(VLOOKUP($A177,'Incurred Real 2022$'!$A$25:$AC$426,'Incurred Real 2022$'!H$1,FALSE)=0,"",VLOOKUP($A177,'Incurred Real 2022$'!$A$25:$AC$426,'Incurred Real 2022$'!H$1,FALSE))</f>
        <v/>
      </c>
      <c r="I177" s="105" t="str">
        <f>IF(VLOOKUP($A177,'Incurred Real 2022$'!$A$25:$AC$426,'Incurred Real 2022$'!I$1,FALSE)=0,"",VLOOKUP($A177,'Incurred Real 2022$'!$A$25:$AC$426,'Incurred Real 2022$'!I$1,FALSE))</f>
        <v/>
      </c>
      <c r="J177" s="105" t="str">
        <f>IF(VLOOKUP($A177,'Incurred Real 2022$'!$A$25:$AC$426,'Incurred Real 2022$'!J$1,FALSE)=0,"",VLOOKUP($A177,'Incurred Real 2022$'!$A$25:$AC$426,'Incurred Real 2022$'!J$1,FALSE))</f>
        <v/>
      </c>
      <c r="K177" s="105" t="str">
        <f>IF(VLOOKUP($A177,'Incurred Real 2022$'!$A$25:$AC$426,'Incurred Real 2022$'!K$1,FALSE)=0,"",VLOOKUP($A177,'Incurred Real 2022$'!$A$25:$AC$426,'Incurred Real 2022$'!K$1,FALSE))</f>
        <v/>
      </c>
      <c r="L177" s="105" t="str">
        <f>IF(VLOOKUP($A177,'Incurred Real 2022$'!$A$25:$AC$426,'Incurred Real 2022$'!L$1,FALSE)=0,"",VLOOKUP($A177,'Incurred Real 2022$'!$A$25:$AC$426,'Incurred Real 2022$'!L$1,FALSE))</f>
        <v/>
      </c>
      <c r="M177" s="105" t="str">
        <f>IF(VLOOKUP($A177,'Incurred Real 2022$'!$A$25:$AC$426,'Incurred Real 2022$'!M$1,FALSE)=0,"",VLOOKUP($A177,'Incurred Real 2022$'!$A$25:$AC$426,'Incurred Real 2022$'!M$1,FALSE))</f>
        <v/>
      </c>
      <c r="N177" s="105" t="str">
        <f>IF(VLOOKUP($A177,'Incurred Real 2022$'!$A$25:$AC$426,'Incurred Real 2022$'!N$1,FALSE)=0,"",VLOOKUP($A177,'Incurred Real 2022$'!$A$25:$AC$426,'Incurred Real 2022$'!N$1,FALSE))</f>
        <v/>
      </c>
      <c r="O177" s="105" t="str">
        <f>IF(VLOOKUP($A177,'Incurred Real 2022$'!$A$25:$AC$426,'Incurred Real 2022$'!O$1,FALSE)=0,"",VLOOKUP($A177,'Incurred Real 2022$'!$A$25:$AC$426,'Incurred Real 2022$'!O$1,FALSE))</f>
        <v/>
      </c>
      <c r="P177" s="105" t="str">
        <f>IF(VLOOKUP($A177,'Incurred Real 2022$'!$A$25:$AC$426,'Incurred Real 2022$'!P$1,FALSE)=0,"",VLOOKUP($A177,'Incurred Real 2022$'!$A$25:$AC$426,'Incurred Real 2022$'!P$1,FALSE))</f>
        <v/>
      </c>
      <c r="Q177" s="105" t="str">
        <f>IF(VLOOKUP($A177,'Incurred Real 2022$'!$A$25:$AC$426,'Incurred Real 2022$'!Q$1,FALSE)=0,"",VLOOKUP($A177,'Incurred Real 2022$'!$A$25:$AC$426,'Incurred Real 2022$'!Q$1,FALSE))</f>
        <v/>
      </c>
      <c r="R177" s="105" t="str">
        <f>IF(VLOOKUP($A177,'Incurred Real 2022$'!$A$25:$AC$426,'Incurred Real 2022$'!R$1,FALSE)=0,"",VLOOKUP($A177,'Incurred Real 2022$'!$A$25:$AC$426,'Incurred Real 2022$'!R$1,FALSE))</f>
        <v/>
      </c>
      <c r="S177" s="105" t="str">
        <f>IF(VLOOKUP($A177,'Incurred Real 2022$'!$A$25:$AC$426,'Incurred Real 2022$'!S$1,FALSE)=0,"",VLOOKUP($A177,'Incurred Real 2022$'!$A$25:$AC$426,'Incurred Real 2022$'!S$1,FALSE))</f>
        <v/>
      </c>
      <c r="T177" s="105" t="str">
        <f>IF(VLOOKUP($A177,'Incurred Real 2022$'!$A$25:$AC$426,'Incurred Real 2022$'!T$1,FALSE)=0,"",VLOOKUP($A177,'Incurred Real 2022$'!$A$25:$AC$426,'Incurred Real 2022$'!T$1,FALSE))</f>
        <v/>
      </c>
      <c r="U177" s="105">
        <f>IF(VLOOKUP($A177,'Incurred Real 2022$'!$A$25:$AC$426,'Incurred Real 2022$'!U$1,FALSE)=0,"",VLOOKUP($A177,'Incurred Real 2022$'!$A$25:$AC$426,'Incurred Real 2022$'!U$1,FALSE))</f>
        <v>893242.88</v>
      </c>
      <c r="V177" s="13">
        <f>IF(ISTEXT(VLOOKUP($A177,'Incurred Real 2022$'!$A$25:$AC$426,'Incurred Real 2022$'!V$1,FALSE)),"",(VLOOKUP($A177,'Incurred Real 2022$'!$A$25:$AC$426,'Incurred Real 2022$'!V$1,FALSE))*BT177*Incurred_Nominal!V$15)</f>
        <v>1058290.8490440561</v>
      </c>
      <c r="W177" s="13">
        <f>IF(ISTEXT(VLOOKUP($A177,'Incurred Real 2022$'!$A$25:$AC$426,'Incurred Real 2022$'!W$1,FALSE)),"",(VLOOKUP($A177,'Incurred Real 2022$'!$A$25:$AC$426,'Incurred Real 2022$'!W$1,FALSE))*BU177*Incurred_Nominal!W$15)</f>
        <v>685323.24030802166</v>
      </c>
      <c r="X177" s="13" t="str">
        <f>IF(ISTEXT(VLOOKUP($A177,'Incurred Real 2022$'!$A$25:$AC$426,'Incurred Real 2022$'!X$1,FALSE)),"",(VLOOKUP($A177,'Incurred Real 2022$'!$A$25:$AC$426,'Incurred Real 2022$'!X$1,FALSE))*BV177*Incurred_Nominal!X$15)</f>
        <v/>
      </c>
      <c r="Y177" s="13" t="str">
        <f>IF(ISTEXT(VLOOKUP($A177,'Incurred Real 2022$'!$A$25:$AC$426,'Incurred Real 2022$'!Y$1,FALSE)),"",(VLOOKUP($A177,'Incurred Real 2022$'!$A$25:$AC$426,'Incurred Real 2022$'!Y$1,FALSE))*BW177*Incurred_Nominal!Y$15)</f>
        <v/>
      </c>
      <c r="Z177" s="13" t="str">
        <f>IF(ISTEXT(VLOOKUP($A177,'Incurred Real 2022$'!$A$25:$AC$426,'Incurred Real 2022$'!Z$1,FALSE)),"",(VLOOKUP($A177,'Incurred Real 2022$'!$A$25:$AC$426,'Incurred Real 2022$'!Z$1,FALSE))*BX177*Incurred_Nominal!Z$15)</f>
        <v/>
      </c>
      <c r="AA177" s="13" t="str">
        <f>IF(ISTEXT(VLOOKUP($A177,'Incurred Real 2022$'!$A$25:$AC$426,'Incurred Real 2022$'!AA$1,FALSE)),"",(VLOOKUP($A177,'Incurred Real 2022$'!$A$25:$AC$426,'Incurred Real 2022$'!AA$1,FALSE))*BY177*Incurred_Nominal!AA$15)</f>
        <v/>
      </c>
      <c r="AB177" s="13" t="str">
        <f>IF(ISTEXT(VLOOKUP($A177,'Incurred Real 2022$'!$A$25:$AC$426,'Incurred Real 2022$'!AB$1,FALSE)),"",(VLOOKUP($A177,'Incurred Real 2022$'!$A$25:$AC$426,'Incurred Real 2022$'!AB$1,FALSE))*BZ177*Incurred_Nominal!AB$15)</f>
        <v/>
      </c>
      <c r="AC177" s="13" t="str">
        <f>IF(ISTEXT(VLOOKUP($A177,'Incurred Real 2022$'!$A$25:$AC$426,'Incurred Real 2022$'!AC$1,FALSE)),"",(VLOOKUP($A177,'Incurred Real 2022$'!$A$25:$AC$426,'Incurred Real 2022$'!AC$1,FALSE))*CA177*Incurred_Nominal!AC$15)</f>
        <v/>
      </c>
      <c r="AD177" s="232">
        <f t="shared" si="41"/>
        <v>2636856.9693520777</v>
      </c>
      <c r="AE177" s="232">
        <f t="shared" si="42"/>
        <v>2636856.9693520777</v>
      </c>
      <c r="AF177" s="239">
        <f t="shared" si="43"/>
        <v>3047912.5649397895</v>
      </c>
      <c r="AG177" s="237">
        <f t="shared" si="44"/>
        <v>2707090.1653123768</v>
      </c>
      <c r="AH177" s="240">
        <f t="shared" si="48"/>
        <v>1.1258999068426243</v>
      </c>
      <c r="AI177" s="234">
        <f>VLOOKUP($A177,Incurred_Real!$A$25:$AP$479,Incurred_Real!AI$1,FALSE)</f>
        <v>2023</v>
      </c>
      <c r="AJ177" s="235" t="str">
        <f>VLOOKUP($A177,Incurred_Real!$A$25:$AP$479,Incurred_Real!AJ$1,FALSE)</f>
        <v xml:space="preserve"> </v>
      </c>
      <c r="AK177" s="236">
        <f>VLOOKUP($A177,Incurred_Real!$A$25:$AP$479,Incurred_Real!AK$1,FALSE)</f>
        <v>2023</v>
      </c>
      <c r="AL177" s="235" t="str">
        <f>VLOOKUP($A177,Incurred_Real!$A$25:$AP$479,Incurred_Real!AL$1,FALSE)</f>
        <v/>
      </c>
      <c r="AM177" s="237">
        <f>IF(AL177="Commissioned Extra","",(IF((AD177)=0,0,SUMPRODUCT($F$17:$U$17,F177:U177))+VLOOKUP($A177,Incurred_Real!$A$25:$BS$376,Incurred_Real!$AO$1,FALSE)))</f>
        <v>2728198.7711844086</v>
      </c>
      <c r="AN177" s="232" cm="1">
        <f t="array" ref="AN177">IF(ROUND(AE177,0)=0,0,LOOKUP(2,1/(F177:AC177&lt;&gt;""),F177:AC177))</f>
        <v>685323.24030802166</v>
      </c>
      <c r="AO177" s="232">
        <f t="shared" si="45"/>
        <v>1743614.0893520778</v>
      </c>
      <c r="AP177" s="78"/>
      <c r="AQ177" s="20"/>
      <c r="AR177" s="245">
        <f>VLOOKUP($A177,Incurred_Real!$A$25:$CD$376,Incurred_Real!AR$1,FALSE)</f>
        <v>0</v>
      </c>
      <c r="AS177" s="246">
        <f>VLOOKUP($A177,Incurred_Real!$A$25:$CD$376,Incurred_Real!AS$1,FALSE)</f>
        <v>0</v>
      </c>
      <c r="AT177" s="246">
        <f>VLOOKUP($A177,Incurred_Real!$A$25:$CD$376,Incurred_Real!AT$1,FALSE)</f>
        <v>0</v>
      </c>
      <c r="AU177" s="246">
        <f>VLOOKUP($A177,Incurred_Real!$A$25:$CD$376,Incurred_Real!AU$1,FALSE)</f>
        <v>0</v>
      </c>
      <c r="AV177" s="246">
        <f>VLOOKUP($A177,Incurred_Real!$A$25:$CD$376,Incurred_Real!AV$1,FALSE)</f>
        <v>0</v>
      </c>
      <c r="AW177" s="246">
        <f>VLOOKUP($A177,Incurred_Real!$A$25:$CD$376,Incurred_Real!AW$1,FALSE)</f>
        <v>0</v>
      </c>
      <c r="AX177" s="246">
        <f>VLOOKUP($A177,Incurred_Real!$A$25:$CD$376,Incurred_Real!AX$1,FALSE)</f>
        <v>0</v>
      </c>
      <c r="AY177" s="246">
        <f>VLOOKUP($A177,Incurred_Real!$A$25:$CD$376,Incurred_Real!AY$1,FALSE)</f>
        <v>0</v>
      </c>
      <c r="AZ177" s="246">
        <f>VLOOKUP($A177,Incurred_Real!$A$25:$CD$376,Incurred_Real!AZ$1,FALSE)</f>
        <v>0</v>
      </c>
      <c r="BA177" s="246">
        <f>VLOOKUP($A177,Incurred_Real!$A$25:$CD$376,Incurred_Real!BA$1,FALSE)</f>
        <v>0</v>
      </c>
      <c r="BB177" s="246">
        <f>VLOOKUP($A177,Incurred_Real!$A$25:$CD$376,Incurred_Real!BB$1,FALSE)</f>
        <v>1</v>
      </c>
      <c r="BC177" s="246">
        <f>VLOOKUP($A177,Incurred_Real!$A$25:$CD$376,Incurred_Real!BC$1,FALSE)</f>
        <v>0</v>
      </c>
      <c r="BD177" s="246">
        <f>VLOOKUP($A177,Incurred_Real!$A$25:$CD$376,Incurred_Real!BD$1,FALSE)</f>
        <v>0</v>
      </c>
      <c r="BE177" s="246">
        <f>VLOOKUP($A177,Incurred_Real!$A$25:$CD$376,Incurred_Real!BE$1,FALSE)</f>
        <v>0</v>
      </c>
      <c r="BF177" s="246">
        <f>VLOOKUP($A177,Incurred_Real!$A$25:$CD$376,Incurred_Real!BF$1,FALSE)</f>
        <v>0</v>
      </c>
      <c r="BG177" s="246">
        <f>VLOOKUP($A177,Incurred_Real!$A$25:$CD$376,Incurred_Real!BG$1,FALSE)</f>
        <v>0</v>
      </c>
      <c r="BH177" s="246">
        <f>VLOOKUP($A177,Incurred_Real!$A$25:$CD$376,Incurred_Real!BH$1,FALSE)</f>
        <v>0</v>
      </c>
      <c r="BI177" s="246">
        <f>VLOOKUP($A177,Incurred_Real!$A$25:$CD$376,Incurred_Real!BI$1,FALSE)</f>
        <v>0</v>
      </c>
      <c r="BJ177" s="246">
        <f>VLOOKUP($A177,Incurred_Real!$A$25:$CD$376,Incurred_Real!BJ$1,FALSE)</f>
        <v>0</v>
      </c>
      <c r="BK177" s="246">
        <f>VLOOKUP($A177,Incurred_Real!$A$25:$CD$376,Incurred_Real!BK$1,FALSE)</f>
        <v>0</v>
      </c>
      <c r="BL177" s="246">
        <f>VLOOKUP($A177,Incurred_Real!$A$25:$CD$376,Incurred_Real!BL$1,FALSE)</f>
        <v>0</v>
      </c>
      <c r="BM177" s="246">
        <f>VLOOKUP($A177,Incurred_Real!$A$25:$CD$376,Incurred_Real!BM$1,FALSE)</f>
        <v>0</v>
      </c>
      <c r="BN177" s="246">
        <f>VLOOKUP($A177,Incurred_Real!$A$25:$CD$376,Incurred_Real!BN$1,FALSE)</f>
        <v>0</v>
      </c>
      <c r="BO177" s="246">
        <f>VLOOKUP($A177,Incurred_Real!$A$25:$CD$376,Incurred_Real!BO$1,FALSE)</f>
        <v>0</v>
      </c>
      <c r="BP177" s="246">
        <f>VLOOKUP($A177,Incurred_Real!$A$25:$CD$376,Incurred_Real!BP$1,FALSE)</f>
        <v>0</v>
      </c>
      <c r="BQ177" s="246">
        <f>VLOOKUP($A177,Incurred_Real!$A$25:$CD$376,Incurred_Real!BQ$1,FALSE)</f>
        <v>0</v>
      </c>
      <c r="BR177" s="246">
        <f>VLOOKUP($A177,Incurred_Real!$A$25:$CD$376,Incurred_Real!BR$1,FALSE)</f>
        <v>0</v>
      </c>
      <c r="BS177" s="254">
        <f t="shared" si="46"/>
        <v>1</v>
      </c>
      <c r="BT177" s="249">
        <f>1+IF(ISNA(VLOOKUP($A177,'Project labour content'!$A$7:$D$255,'Project labour content'!$D$1,FALSE)),VLOOKUP($D177,'Project labour content'!$F$6:$G$15,'Project labour content'!$G$1,FALSE),VLOOKUP($A177,'Project labour content'!$A$7:$D$255,'Project labour content'!$D$1,FALSE))*LabEsc22*1</f>
        <v>1.0008197452279752</v>
      </c>
      <c r="BU177" s="249">
        <f>1+IF(ISNA(VLOOKUP($A177,'Project labour content'!$A$7:$D$255,'Project labour content'!$D$1,FALSE)),VLOOKUP($D177,'Project labour content'!$F$6:$G$15,'Project labour content'!$G$1,FALSE),VLOOKUP($A177,'Project labour content'!$A$7:$D$255,'Project labour content'!$D$1,FALSE))*LabEsc23*1</f>
        <v>1.0016434252330446</v>
      </c>
      <c r="BV177" s="249">
        <f>1+IF(ISNA(VLOOKUP($A177,'Project labour content'!$A$7:$D$255,'Project labour content'!$D$1,FALSE)),VLOOKUP($D177,'Project labour content'!$F$6:$G$15,'Project labour content'!$G$1,FALSE),VLOOKUP($A177,'Project labour content'!$A$7:$D$255,'Project labour content'!$D$1,FALSE))*LabEsc24*1</f>
        <v>1.0024193317978201</v>
      </c>
      <c r="BW177" s="249">
        <f>1+IF(ISNA(VLOOKUP($A177,'Project labour content'!$A$7:$D$255,'Project labour content'!$D$1,FALSE)),VLOOKUP($D177,'Project labour content'!$F$6:$G$15,'Project labour content'!$G$1,FALSE),VLOOKUP($A177,'Project labour content'!$A$7:$D$255,'Project labour content'!$D$1,FALSE))*LabEsc25*1</f>
        <v>1.003458529323576</v>
      </c>
      <c r="BX177" s="249">
        <f>1+IF(ISNA(VLOOKUP($A177,'Project labour content'!$A$7:$D$255,'Project labour content'!$D$1,FALSE)),VLOOKUP($D177,'Project labour content'!$F$6:$G$15,'Project labour content'!$G$1,FALSE),VLOOKUP($A177,'Project labour content'!$A$7:$D$255,'Project labour content'!$D$1,FALSE))*LabEsc26*1</f>
        <v>1.0045910814270622</v>
      </c>
      <c r="BY177" s="249">
        <f>1+IF(ISNA(VLOOKUP($A177,'Project labour content'!$A$7:$D$255,'Project labour content'!$D$1,FALSE)),VLOOKUP($D177,'Project labour content'!$F$6:$G$15,'Project labour content'!$G$1,FALSE),VLOOKUP($A177,'Project labour content'!$A$7:$D$255,'Project labour content'!$D$1,FALSE))*LabEsc27*1</f>
        <v>1.005292566776083</v>
      </c>
      <c r="BZ177" s="249">
        <f>1+IF(ISNA(VLOOKUP($A177,'Project labour content'!$A$7:$D$255,'Project labour content'!$D$1,FALSE)),VLOOKUP($D177,'Project labour content'!$F$6:$G$15,'Project labour content'!$G$1,FALSE),VLOOKUP($A177,'Project labour content'!$A$7:$D$255,'Project labour content'!$D$1,FALSE))*LabEsc28*1</f>
        <v>1.0058207852438958</v>
      </c>
      <c r="CA177" s="249">
        <f>1+IF(ISNA(VLOOKUP($A177,'Project labour content'!$A$7:$D$255,'Project labour content'!$D$1,FALSE)),VLOOKUP($D177,'Project labour content'!$F$6:$G$15,'Project labour content'!$G$1,FALSE),VLOOKUP($A177,'Project labour content'!$A$7:$D$255,'Project labour content'!$D$1,FALSE))*LabEsc29*1</f>
        <v>1.0066684702410418</v>
      </c>
      <c r="CB177" s="250" t="str">
        <f>IF(ISNA(VLOOKUP($A177,'Project labour content'!$A$7:$D$255,'Project labour content'!$D$1,FALSE)),"Category","Project")</f>
        <v>Project</v>
      </c>
      <c r="CD177" s="247" t="str">
        <f t="shared" si="47"/>
        <v>14027</v>
      </c>
    </row>
    <row r="178" spans="1:82" x14ac:dyDescent="0.15">
      <c r="A178" s="11" t="s">
        <v>263</v>
      </c>
      <c r="B178" s="11" t="str">
        <f>VLOOKUP($A178,'Incurred Real 2022$'!$A$25:$AC$426,'Incurred Real 2022$'!B$1,FALSE)</f>
        <v>Inventory Purchases 2022-23</v>
      </c>
      <c r="C178" s="11" t="str">
        <f>VLOOKUP($A178,'Incurred Real 2022$'!$A$25:$AC$426,'Incurred Real 2022$'!C$1,FALSE)</f>
        <v>ExAnte</v>
      </c>
      <c r="D178" s="11" t="str">
        <f>VLOOKUP($A178,'Incurred Real 2022$'!$A$25:$AC$426,'Incurred Real 2022$'!D$1,FALSE)</f>
        <v>Inventory/Spares</v>
      </c>
      <c r="E178" s="11" t="str">
        <f>VLOOKUP($A178,'Incurred Real 2022$'!$A$25:$AC$426,'Incurred Real 2022$'!E$1,FALSE)</f>
        <v>Potential</v>
      </c>
      <c r="F178" s="105" t="str">
        <f>IF(VLOOKUP($A178,'Incurred Real 2022$'!$A$25:$AC$426,'Incurred Real 2022$'!F$1,FALSE)=0,"",VLOOKUP($A178,'Incurred Real 2022$'!$A$25:$AC$426,'Incurred Real 2022$'!F$1,FALSE))</f>
        <v/>
      </c>
      <c r="G178" s="105" t="str">
        <f>IF(VLOOKUP($A178,'Incurred Real 2022$'!$A$25:$AC$426,'Incurred Real 2022$'!G$1,FALSE)=0,"",VLOOKUP($A178,'Incurred Real 2022$'!$A$25:$AC$426,'Incurred Real 2022$'!G$1,FALSE))</f>
        <v/>
      </c>
      <c r="H178" s="105" t="str">
        <f>IF(VLOOKUP($A178,'Incurred Real 2022$'!$A$25:$AC$426,'Incurred Real 2022$'!H$1,FALSE)=0,"",VLOOKUP($A178,'Incurred Real 2022$'!$A$25:$AC$426,'Incurred Real 2022$'!H$1,FALSE))</f>
        <v/>
      </c>
      <c r="I178" s="105" t="str">
        <f>IF(VLOOKUP($A178,'Incurred Real 2022$'!$A$25:$AC$426,'Incurred Real 2022$'!I$1,FALSE)=0,"",VLOOKUP($A178,'Incurred Real 2022$'!$A$25:$AC$426,'Incurred Real 2022$'!I$1,FALSE))</f>
        <v/>
      </c>
      <c r="J178" s="105" t="str">
        <f>IF(VLOOKUP($A178,'Incurred Real 2022$'!$A$25:$AC$426,'Incurred Real 2022$'!J$1,FALSE)=0,"",VLOOKUP($A178,'Incurred Real 2022$'!$A$25:$AC$426,'Incurred Real 2022$'!J$1,FALSE))</f>
        <v/>
      </c>
      <c r="K178" s="105" t="str">
        <f>IF(VLOOKUP($A178,'Incurred Real 2022$'!$A$25:$AC$426,'Incurred Real 2022$'!K$1,FALSE)=0,"",VLOOKUP($A178,'Incurred Real 2022$'!$A$25:$AC$426,'Incurred Real 2022$'!K$1,FALSE))</f>
        <v/>
      </c>
      <c r="L178" s="105" t="str">
        <f>IF(VLOOKUP($A178,'Incurred Real 2022$'!$A$25:$AC$426,'Incurred Real 2022$'!L$1,FALSE)=0,"",VLOOKUP($A178,'Incurred Real 2022$'!$A$25:$AC$426,'Incurred Real 2022$'!L$1,FALSE))</f>
        <v/>
      </c>
      <c r="M178" s="105" t="str">
        <f>IF(VLOOKUP($A178,'Incurred Real 2022$'!$A$25:$AC$426,'Incurred Real 2022$'!M$1,FALSE)=0,"",VLOOKUP($A178,'Incurred Real 2022$'!$A$25:$AC$426,'Incurred Real 2022$'!M$1,FALSE))</f>
        <v/>
      </c>
      <c r="N178" s="105" t="str">
        <f>IF(VLOOKUP($A178,'Incurred Real 2022$'!$A$25:$AC$426,'Incurred Real 2022$'!N$1,FALSE)=0,"",VLOOKUP($A178,'Incurred Real 2022$'!$A$25:$AC$426,'Incurred Real 2022$'!N$1,FALSE))</f>
        <v/>
      </c>
      <c r="O178" s="105" t="str">
        <f>IF(VLOOKUP($A178,'Incurred Real 2022$'!$A$25:$AC$426,'Incurred Real 2022$'!O$1,FALSE)=0,"",VLOOKUP($A178,'Incurred Real 2022$'!$A$25:$AC$426,'Incurred Real 2022$'!O$1,FALSE))</f>
        <v/>
      </c>
      <c r="P178" s="105" t="str">
        <f>IF(VLOOKUP($A178,'Incurred Real 2022$'!$A$25:$AC$426,'Incurred Real 2022$'!P$1,FALSE)=0,"",VLOOKUP($A178,'Incurred Real 2022$'!$A$25:$AC$426,'Incurred Real 2022$'!P$1,FALSE))</f>
        <v/>
      </c>
      <c r="Q178" s="105" t="str">
        <f>IF(VLOOKUP($A178,'Incurred Real 2022$'!$A$25:$AC$426,'Incurred Real 2022$'!Q$1,FALSE)=0,"",VLOOKUP($A178,'Incurred Real 2022$'!$A$25:$AC$426,'Incurred Real 2022$'!Q$1,FALSE))</f>
        <v/>
      </c>
      <c r="R178" s="105" t="str">
        <f>IF(VLOOKUP($A178,'Incurred Real 2022$'!$A$25:$AC$426,'Incurred Real 2022$'!R$1,FALSE)=0,"",VLOOKUP($A178,'Incurred Real 2022$'!$A$25:$AC$426,'Incurred Real 2022$'!R$1,FALSE))</f>
        <v/>
      </c>
      <c r="S178" s="105" t="str">
        <f>IF(VLOOKUP($A178,'Incurred Real 2022$'!$A$25:$AC$426,'Incurred Real 2022$'!S$1,FALSE)=0,"",VLOOKUP($A178,'Incurred Real 2022$'!$A$25:$AC$426,'Incurred Real 2022$'!S$1,FALSE))</f>
        <v/>
      </c>
      <c r="T178" s="105" t="str">
        <f>IF(VLOOKUP($A178,'Incurred Real 2022$'!$A$25:$AC$426,'Incurred Real 2022$'!T$1,FALSE)=0,"",VLOOKUP($A178,'Incurred Real 2022$'!$A$25:$AC$426,'Incurred Real 2022$'!T$1,FALSE))</f>
        <v/>
      </c>
      <c r="U178" s="105" t="str">
        <f>IF(VLOOKUP($A178,'Incurred Real 2022$'!$A$25:$AC$426,'Incurred Real 2022$'!U$1,FALSE)=0,"",VLOOKUP($A178,'Incurred Real 2022$'!$A$25:$AC$426,'Incurred Real 2022$'!U$1,FALSE))</f>
        <v/>
      </c>
      <c r="V178" s="13" t="str">
        <f>IF(ISTEXT(VLOOKUP($A178,'Incurred Real 2022$'!$A$25:$AC$426,'Incurred Real 2022$'!V$1,FALSE)),"",(VLOOKUP($A178,'Incurred Real 2022$'!$A$25:$AC$426,'Incurred Real 2022$'!V$1,FALSE))*BT178*Incurred_Nominal!V$15)</f>
        <v/>
      </c>
      <c r="W178" s="13">
        <f>IF(ISTEXT(VLOOKUP($A178,'Incurred Real 2022$'!$A$25:$AC$426,'Incurred Real 2022$'!W$1,FALSE)),"",(VLOOKUP($A178,'Incurred Real 2022$'!$A$25:$AC$426,'Incurred Real 2022$'!W$1,FALSE))*BU178*Incurred_Nominal!W$15)</f>
        <v>1963269.5109716142</v>
      </c>
      <c r="X178" s="13" t="str">
        <f>IF(ISTEXT(VLOOKUP($A178,'Incurred Real 2022$'!$A$25:$AC$426,'Incurred Real 2022$'!X$1,FALSE)),"",(VLOOKUP($A178,'Incurred Real 2022$'!$A$25:$AC$426,'Incurred Real 2022$'!X$1,FALSE))*BV178*Incurred_Nominal!X$15)</f>
        <v/>
      </c>
      <c r="Y178" s="13" t="str">
        <f>IF(ISTEXT(VLOOKUP($A178,'Incurred Real 2022$'!$A$25:$AC$426,'Incurred Real 2022$'!Y$1,FALSE)),"",(VLOOKUP($A178,'Incurred Real 2022$'!$A$25:$AC$426,'Incurred Real 2022$'!Y$1,FALSE))*BW178*Incurred_Nominal!Y$15)</f>
        <v/>
      </c>
      <c r="Z178" s="13" t="str">
        <f>IF(ISTEXT(VLOOKUP($A178,'Incurred Real 2022$'!$A$25:$AC$426,'Incurred Real 2022$'!Z$1,FALSE)),"",(VLOOKUP($A178,'Incurred Real 2022$'!$A$25:$AC$426,'Incurred Real 2022$'!Z$1,FALSE))*BX178*Incurred_Nominal!Z$15)</f>
        <v/>
      </c>
      <c r="AA178" s="13" t="str">
        <f>IF(ISTEXT(VLOOKUP($A178,'Incurred Real 2022$'!$A$25:$AC$426,'Incurred Real 2022$'!AA$1,FALSE)),"",(VLOOKUP($A178,'Incurred Real 2022$'!$A$25:$AC$426,'Incurred Real 2022$'!AA$1,FALSE))*BY178*Incurred_Nominal!AA$15)</f>
        <v/>
      </c>
      <c r="AB178" s="13" t="str">
        <f>IF(ISTEXT(VLOOKUP($A178,'Incurred Real 2022$'!$A$25:$AC$426,'Incurred Real 2022$'!AB$1,FALSE)),"",(VLOOKUP($A178,'Incurred Real 2022$'!$A$25:$AC$426,'Incurred Real 2022$'!AB$1,FALSE))*BZ178*Incurred_Nominal!AB$15)</f>
        <v/>
      </c>
      <c r="AC178" s="13" t="str">
        <f>IF(ISTEXT(VLOOKUP($A178,'Incurred Real 2022$'!$A$25:$AC$426,'Incurred Real 2022$'!AC$1,FALSE)),"",(VLOOKUP($A178,'Incurred Real 2022$'!$A$25:$AC$426,'Incurred Real 2022$'!AC$1,FALSE))*CA178*Incurred_Nominal!AC$15)</f>
        <v/>
      </c>
      <c r="AD178" s="232">
        <f t="shared" si="41"/>
        <v>1963269.5109716142</v>
      </c>
      <c r="AE178" s="232">
        <f t="shared" si="42"/>
        <v>1963269.5109716142</v>
      </c>
      <c r="AF178" s="239">
        <f t="shared" si="43"/>
        <v>2210444.959509905</v>
      </c>
      <c r="AG178" s="237">
        <f t="shared" si="44"/>
        <v>1963269.5109716142</v>
      </c>
      <c r="AH178" s="240">
        <f t="shared" si="48"/>
        <v>1.1258999068426243</v>
      </c>
      <c r="AI178" s="234">
        <f>VLOOKUP($A178,Incurred_Real!$A$25:$AP$479,Incurred_Real!AI$1,FALSE)</f>
        <v>2023</v>
      </c>
      <c r="AJ178" s="235" t="str">
        <f>VLOOKUP($A178,Incurred_Real!$A$25:$AP$479,Incurred_Real!AJ$1,FALSE)</f>
        <v/>
      </c>
      <c r="AK178" s="236">
        <f>VLOOKUP($A178,Incurred_Real!$A$25:$AP$479,Incurred_Real!AK$1,FALSE)</f>
        <v>2023</v>
      </c>
      <c r="AL178" s="235" t="str">
        <f>VLOOKUP($A178,Incurred_Real!$A$25:$AP$479,Incurred_Real!AL$1,FALSE)</f>
        <v/>
      </c>
      <c r="AM178" s="237">
        <f>IF(AL178="Commissioned Extra","",(IF((AD178)=0,0,SUMPRODUCT($F$17:$U$17,F178:U178))+VLOOKUP($A178,Incurred_Real!$A$25:$BS$376,Incurred_Real!$AO$1,FALSE)))</f>
        <v>1986689.0609392747</v>
      </c>
      <c r="AN178" s="232" cm="1">
        <f t="array" ref="AN178">IF(ROUND(AE178,0)=0,0,LOOKUP(2,1/(F178:AC178&lt;&gt;""),F178:AC178))</f>
        <v>1963269.5109716142</v>
      </c>
      <c r="AO178" s="232">
        <f t="shared" si="45"/>
        <v>1963269.5109716142</v>
      </c>
      <c r="AP178" s="78"/>
      <c r="AQ178" s="20"/>
      <c r="AR178" s="245">
        <f>VLOOKUP($A178,Incurred_Real!$A$25:$CD$376,Incurred_Real!AR$1,FALSE)</f>
        <v>0</v>
      </c>
      <c r="AS178" s="246">
        <f>VLOOKUP($A178,Incurred_Real!$A$25:$CD$376,Incurred_Real!AS$1,FALSE)</f>
        <v>0</v>
      </c>
      <c r="AT178" s="246">
        <f>VLOOKUP($A178,Incurred_Real!$A$25:$CD$376,Incurred_Real!AT$1,FALSE)</f>
        <v>0</v>
      </c>
      <c r="AU178" s="246">
        <f>VLOOKUP($A178,Incurred_Real!$A$25:$CD$376,Incurred_Real!AU$1,FALSE)</f>
        <v>0</v>
      </c>
      <c r="AV178" s="246">
        <f>VLOOKUP($A178,Incurred_Real!$A$25:$CD$376,Incurred_Real!AV$1,FALSE)</f>
        <v>0</v>
      </c>
      <c r="AW178" s="246">
        <f>VLOOKUP($A178,Incurred_Real!$A$25:$CD$376,Incurred_Real!AW$1,FALSE)</f>
        <v>0</v>
      </c>
      <c r="AX178" s="246">
        <f>VLOOKUP($A178,Incurred_Real!$A$25:$CD$376,Incurred_Real!AX$1,FALSE)</f>
        <v>0</v>
      </c>
      <c r="AY178" s="246">
        <f>VLOOKUP($A178,Incurred_Real!$A$25:$CD$376,Incurred_Real!AY$1,FALSE)</f>
        <v>0</v>
      </c>
      <c r="AZ178" s="246">
        <f>VLOOKUP($A178,Incurred_Real!$A$25:$CD$376,Incurred_Real!AZ$1,FALSE)</f>
        <v>0</v>
      </c>
      <c r="BA178" s="246">
        <f>VLOOKUP($A178,Incurred_Real!$A$25:$CD$376,Incurred_Real!BA$1,FALSE)</f>
        <v>0</v>
      </c>
      <c r="BB178" s="246">
        <f>VLOOKUP($A178,Incurred_Real!$A$25:$CD$376,Incurred_Real!BB$1,FALSE)</f>
        <v>1</v>
      </c>
      <c r="BC178" s="246">
        <f>VLOOKUP($A178,Incurred_Real!$A$25:$CD$376,Incurred_Real!BC$1,FALSE)</f>
        <v>0</v>
      </c>
      <c r="BD178" s="246">
        <f>VLOOKUP($A178,Incurred_Real!$A$25:$CD$376,Incurred_Real!BD$1,FALSE)</f>
        <v>0</v>
      </c>
      <c r="BE178" s="246">
        <f>VLOOKUP($A178,Incurred_Real!$A$25:$CD$376,Incurred_Real!BE$1,FALSE)</f>
        <v>0</v>
      </c>
      <c r="BF178" s="246">
        <f>VLOOKUP($A178,Incurred_Real!$A$25:$CD$376,Incurred_Real!BF$1,FALSE)</f>
        <v>0</v>
      </c>
      <c r="BG178" s="246">
        <f>VLOOKUP($A178,Incurred_Real!$A$25:$CD$376,Incurred_Real!BG$1,FALSE)</f>
        <v>0</v>
      </c>
      <c r="BH178" s="246">
        <f>VLOOKUP($A178,Incurred_Real!$A$25:$CD$376,Incurred_Real!BH$1,FALSE)</f>
        <v>0</v>
      </c>
      <c r="BI178" s="246">
        <f>VLOOKUP($A178,Incurred_Real!$A$25:$CD$376,Incurred_Real!BI$1,FALSE)</f>
        <v>0</v>
      </c>
      <c r="BJ178" s="246">
        <f>VLOOKUP($A178,Incurred_Real!$A$25:$CD$376,Incurred_Real!BJ$1,FALSE)</f>
        <v>0</v>
      </c>
      <c r="BK178" s="246">
        <f>VLOOKUP($A178,Incurred_Real!$A$25:$CD$376,Incurred_Real!BK$1,FALSE)</f>
        <v>0</v>
      </c>
      <c r="BL178" s="246">
        <f>VLOOKUP($A178,Incurred_Real!$A$25:$CD$376,Incurred_Real!BL$1,FALSE)</f>
        <v>0</v>
      </c>
      <c r="BM178" s="246">
        <f>VLOOKUP($A178,Incurred_Real!$A$25:$CD$376,Incurred_Real!BM$1,FALSE)</f>
        <v>0</v>
      </c>
      <c r="BN178" s="246">
        <f>VLOOKUP($A178,Incurred_Real!$A$25:$CD$376,Incurred_Real!BN$1,FALSE)</f>
        <v>0</v>
      </c>
      <c r="BO178" s="246">
        <f>VLOOKUP($A178,Incurred_Real!$A$25:$CD$376,Incurred_Real!BO$1,FALSE)</f>
        <v>0</v>
      </c>
      <c r="BP178" s="246">
        <f>VLOOKUP($A178,Incurred_Real!$A$25:$CD$376,Incurred_Real!BP$1,FALSE)</f>
        <v>0</v>
      </c>
      <c r="BQ178" s="246">
        <f>VLOOKUP($A178,Incurred_Real!$A$25:$CD$376,Incurred_Real!BQ$1,FALSE)</f>
        <v>0</v>
      </c>
      <c r="BR178" s="246">
        <f>VLOOKUP($A178,Incurred_Real!$A$25:$CD$376,Incurred_Real!BR$1,FALSE)</f>
        <v>0</v>
      </c>
      <c r="BS178" s="254">
        <f t="shared" si="46"/>
        <v>1</v>
      </c>
      <c r="BT178" s="249">
        <f>1+IF(ISNA(VLOOKUP($A178,'Project labour content'!$A$7:$D$255,'Project labour content'!$D$1,FALSE)),VLOOKUP($D178,'Project labour content'!$F$6:$G$15,'Project labour content'!$G$1,FALSE),VLOOKUP($A178,'Project labour content'!$A$7:$D$255,'Project labour content'!$D$1,FALSE))*LabEsc22*1</f>
        <v>1.0008197452279752</v>
      </c>
      <c r="BU178" s="249">
        <f>1+IF(ISNA(VLOOKUP($A178,'Project labour content'!$A$7:$D$255,'Project labour content'!$D$1,FALSE)),VLOOKUP($D178,'Project labour content'!$F$6:$G$15,'Project labour content'!$G$1,FALSE),VLOOKUP($A178,'Project labour content'!$A$7:$D$255,'Project labour content'!$D$1,FALSE))*LabEsc23*1</f>
        <v>1.0016434252330446</v>
      </c>
      <c r="BV178" s="249">
        <f>1+IF(ISNA(VLOOKUP($A178,'Project labour content'!$A$7:$D$255,'Project labour content'!$D$1,FALSE)),VLOOKUP($D178,'Project labour content'!$F$6:$G$15,'Project labour content'!$G$1,FALSE),VLOOKUP($A178,'Project labour content'!$A$7:$D$255,'Project labour content'!$D$1,FALSE))*LabEsc24*1</f>
        <v>1.0024193317978201</v>
      </c>
      <c r="BW178" s="249">
        <f>1+IF(ISNA(VLOOKUP($A178,'Project labour content'!$A$7:$D$255,'Project labour content'!$D$1,FALSE)),VLOOKUP($D178,'Project labour content'!$F$6:$G$15,'Project labour content'!$G$1,FALSE),VLOOKUP($A178,'Project labour content'!$A$7:$D$255,'Project labour content'!$D$1,FALSE))*LabEsc25*1</f>
        <v>1.003458529323576</v>
      </c>
      <c r="BX178" s="249">
        <f>1+IF(ISNA(VLOOKUP($A178,'Project labour content'!$A$7:$D$255,'Project labour content'!$D$1,FALSE)),VLOOKUP($D178,'Project labour content'!$F$6:$G$15,'Project labour content'!$G$1,FALSE),VLOOKUP($A178,'Project labour content'!$A$7:$D$255,'Project labour content'!$D$1,FALSE))*LabEsc26*1</f>
        <v>1.0045910814270622</v>
      </c>
      <c r="BY178" s="249">
        <f>1+IF(ISNA(VLOOKUP($A178,'Project labour content'!$A$7:$D$255,'Project labour content'!$D$1,FALSE)),VLOOKUP($D178,'Project labour content'!$F$6:$G$15,'Project labour content'!$G$1,FALSE),VLOOKUP($A178,'Project labour content'!$A$7:$D$255,'Project labour content'!$D$1,FALSE))*LabEsc27*1</f>
        <v>1.005292566776083</v>
      </c>
      <c r="BZ178" s="249">
        <f>1+IF(ISNA(VLOOKUP($A178,'Project labour content'!$A$7:$D$255,'Project labour content'!$D$1,FALSE)),VLOOKUP($D178,'Project labour content'!$F$6:$G$15,'Project labour content'!$G$1,FALSE),VLOOKUP($A178,'Project labour content'!$A$7:$D$255,'Project labour content'!$D$1,FALSE))*LabEsc28*1</f>
        <v>1.0058207852438958</v>
      </c>
      <c r="CA178" s="249">
        <f>1+IF(ISNA(VLOOKUP($A178,'Project labour content'!$A$7:$D$255,'Project labour content'!$D$1,FALSE)),VLOOKUP($D178,'Project labour content'!$F$6:$G$15,'Project labour content'!$G$1,FALSE),VLOOKUP($A178,'Project labour content'!$A$7:$D$255,'Project labour content'!$D$1,FALSE))*LabEsc29*1</f>
        <v>1.0066684702410418</v>
      </c>
      <c r="CB178" s="250" t="str">
        <f>IF(ISNA(VLOOKUP($A178,'Project labour content'!$A$7:$D$255,'Project labour content'!$D$1,FALSE)),"Category","Project")</f>
        <v>Project</v>
      </c>
      <c r="CD178" s="247" t="str">
        <f t="shared" si="47"/>
        <v>14028</v>
      </c>
    </row>
    <row r="179" spans="1:82" x14ac:dyDescent="0.15">
      <c r="A179" s="11" t="s">
        <v>265</v>
      </c>
      <c r="B179" s="11" t="str">
        <f>VLOOKUP($A179,'Incurred Real 2022$'!$A$25:$AC$426,'Incurred Real 2022$'!B$1,FALSE)</f>
        <v>Asset Access Manual Rewrite</v>
      </c>
      <c r="C179" s="11" t="str">
        <f>VLOOKUP($A179,'Incurred Real 2022$'!$A$25:$AC$426,'Incurred Real 2022$'!C$1,FALSE)</f>
        <v>ExAnte</v>
      </c>
      <c r="D179" s="11" t="str">
        <f>VLOOKUP($A179,'Incurred Real 2022$'!$A$25:$AC$426,'Incurred Real 2022$'!D$1,FALSE)</f>
        <v>Security/Compliance</v>
      </c>
      <c r="E179" s="11" t="str">
        <f>VLOOKUP($A179,'Incurred Real 2022$'!$A$25:$AC$426,'Incurred Real 2022$'!E$1,FALSE)</f>
        <v>Closed</v>
      </c>
      <c r="F179" s="105" t="str">
        <f>IF(VLOOKUP($A179,'Incurred Real 2022$'!$A$25:$AC$426,'Incurred Real 2022$'!F$1,FALSE)=0,"",VLOOKUP($A179,'Incurred Real 2022$'!$A$25:$AC$426,'Incurred Real 2022$'!F$1,FALSE))</f>
        <v/>
      </c>
      <c r="G179" s="105" t="str">
        <f>IF(VLOOKUP($A179,'Incurred Real 2022$'!$A$25:$AC$426,'Incurred Real 2022$'!G$1,FALSE)=0,"",VLOOKUP($A179,'Incurred Real 2022$'!$A$25:$AC$426,'Incurred Real 2022$'!G$1,FALSE))</f>
        <v/>
      </c>
      <c r="H179" s="105" t="str">
        <f>IF(VLOOKUP($A179,'Incurred Real 2022$'!$A$25:$AC$426,'Incurred Real 2022$'!H$1,FALSE)=0,"",VLOOKUP($A179,'Incurred Real 2022$'!$A$25:$AC$426,'Incurred Real 2022$'!H$1,FALSE))</f>
        <v/>
      </c>
      <c r="I179" s="105" t="str">
        <f>IF(VLOOKUP($A179,'Incurred Real 2022$'!$A$25:$AC$426,'Incurred Real 2022$'!I$1,FALSE)=0,"",VLOOKUP($A179,'Incurred Real 2022$'!$A$25:$AC$426,'Incurred Real 2022$'!I$1,FALSE))</f>
        <v/>
      </c>
      <c r="J179" s="105" t="str">
        <f>IF(VLOOKUP($A179,'Incurred Real 2022$'!$A$25:$AC$426,'Incurred Real 2022$'!J$1,FALSE)=0,"",VLOOKUP($A179,'Incurred Real 2022$'!$A$25:$AC$426,'Incurred Real 2022$'!J$1,FALSE))</f>
        <v/>
      </c>
      <c r="K179" s="105" t="str">
        <f>IF(VLOOKUP($A179,'Incurred Real 2022$'!$A$25:$AC$426,'Incurred Real 2022$'!K$1,FALSE)=0,"",VLOOKUP($A179,'Incurred Real 2022$'!$A$25:$AC$426,'Incurred Real 2022$'!K$1,FALSE))</f>
        <v/>
      </c>
      <c r="L179" s="105" t="str">
        <f>IF(VLOOKUP($A179,'Incurred Real 2022$'!$A$25:$AC$426,'Incurred Real 2022$'!L$1,FALSE)=0,"",VLOOKUP($A179,'Incurred Real 2022$'!$A$25:$AC$426,'Incurred Real 2022$'!L$1,FALSE))</f>
        <v/>
      </c>
      <c r="M179" s="105" t="str">
        <f>IF(VLOOKUP($A179,'Incurred Real 2022$'!$A$25:$AC$426,'Incurred Real 2022$'!M$1,FALSE)=0,"",VLOOKUP($A179,'Incurred Real 2022$'!$A$25:$AC$426,'Incurred Real 2022$'!M$1,FALSE))</f>
        <v/>
      </c>
      <c r="N179" s="105" t="str">
        <f>IF(VLOOKUP($A179,'Incurred Real 2022$'!$A$25:$AC$426,'Incurred Real 2022$'!N$1,FALSE)=0,"",VLOOKUP($A179,'Incurred Real 2022$'!$A$25:$AC$426,'Incurred Real 2022$'!N$1,FALSE))</f>
        <v/>
      </c>
      <c r="O179" s="105" t="str">
        <f>IF(VLOOKUP($A179,'Incurred Real 2022$'!$A$25:$AC$426,'Incurred Real 2022$'!O$1,FALSE)=0,"",VLOOKUP($A179,'Incurred Real 2022$'!$A$25:$AC$426,'Incurred Real 2022$'!O$1,FALSE))</f>
        <v/>
      </c>
      <c r="P179" s="105">
        <f>IF(VLOOKUP($A179,'Incurred Real 2022$'!$A$25:$AC$426,'Incurred Real 2022$'!P$1,FALSE)=0,"",VLOOKUP($A179,'Incurred Real 2022$'!$A$25:$AC$426,'Incurred Real 2022$'!P$1,FALSE))</f>
        <v>39283.25</v>
      </c>
      <c r="Q179" s="105">
        <f>IF(VLOOKUP($A179,'Incurred Real 2022$'!$A$25:$AC$426,'Incurred Real 2022$'!Q$1,FALSE)=0,"",VLOOKUP($A179,'Incurred Real 2022$'!$A$25:$AC$426,'Incurred Real 2022$'!Q$1,FALSE))</f>
        <v>437438.74</v>
      </c>
      <c r="R179" s="105">
        <f>IF(VLOOKUP($A179,'Incurred Real 2022$'!$A$25:$AC$426,'Incurred Real 2022$'!R$1,FALSE)=0,"",VLOOKUP($A179,'Incurred Real 2022$'!$A$25:$AC$426,'Incurred Real 2022$'!R$1,FALSE))</f>
        <v>989480.38</v>
      </c>
      <c r="S179" s="105">
        <f>IF(VLOOKUP($A179,'Incurred Real 2022$'!$A$25:$AC$426,'Incurred Real 2022$'!S$1,FALSE)=0,"",VLOOKUP($A179,'Incurred Real 2022$'!$A$25:$AC$426,'Incurred Real 2022$'!S$1,FALSE))</f>
        <v>245809.06</v>
      </c>
      <c r="T179" s="105" t="str">
        <f>IF(VLOOKUP($A179,'Incurred Real 2022$'!$A$25:$AC$426,'Incurred Real 2022$'!T$1,FALSE)=0,"",VLOOKUP($A179,'Incurred Real 2022$'!$A$25:$AC$426,'Incurred Real 2022$'!T$1,FALSE))</f>
        <v/>
      </c>
      <c r="U179" s="105">
        <f>IF(VLOOKUP($A179,'Incurred Real 2022$'!$A$25:$AC$426,'Incurred Real 2022$'!U$1,FALSE)=0,"",VLOOKUP($A179,'Incurred Real 2022$'!$A$25:$AC$426,'Incurred Real 2022$'!U$1,FALSE))</f>
        <v>309.10000000000002</v>
      </c>
      <c r="V179" s="13" t="str">
        <f>IF(ISTEXT(VLOOKUP($A179,'Incurred Real 2022$'!$A$25:$AC$426,'Incurred Real 2022$'!V$1,FALSE)),"",(VLOOKUP($A179,'Incurred Real 2022$'!$A$25:$AC$426,'Incurred Real 2022$'!V$1,FALSE))*BT179*Incurred_Nominal!V$15)</f>
        <v/>
      </c>
      <c r="W179" s="13" t="str">
        <f>IF(ISTEXT(VLOOKUP($A179,'Incurred Real 2022$'!$A$25:$AC$426,'Incurred Real 2022$'!W$1,FALSE)),"",(VLOOKUP($A179,'Incurred Real 2022$'!$A$25:$AC$426,'Incurred Real 2022$'!W$1,FALSE))*BU179*Incurred_Nominal!W$15)</f>
        <v/>
      </c>
      <c r="X179" s="13" t="str">
        <f>IF(ISTEXT(VLOOKUP($A179,'Incurred Real 2022$'!$A$25:$AC$426,'Incurred Real 2022$'!X$1,FALSE)),"",(VLOOKUP($A179,'Incurred Real 2022$'!$A$25:$AC$426,'Incurred Real 2022$'!X$1,FALSE))*BV179*Incurred_Nominal!X$15)</f>
        <v/>
      </c>
      <c r="Y179" s="13" t="str">
        <f>IF(ISTEXT(VLOOKUP($A179,'Incurred Real 2022$'!$A$25:$AC$426,'Incurred Real 2022$'!Y$1,FALSE)),"",(VLOOKUP($A179,'Incurred Real 2022$'!$A$25:$AC$426,'Incurred Real 2022$'!Y$1,FALSE))*BW179*Incurred_Nominal!Y$15)</f>
        <v/>
      </c>
      <c r="Z179" s="13" t="str">
        <f>IF(ISTEXT(VLOOKUP($A179,'Incurred Real 2022$'!$A$25:$AC$426,'Incurred Real 2022$'!Z$1,FALSE)),"",(VLOOKUP($A179,'Incurred Real 2022$'!$A$25:$AC$426,'Incurred Real 2022$'!Z$1,FALSE))*BX179*Incurred_Nominal!Z$15)</f>
        <v/>
      </c>
      <c r="AA179" s="13" t="str">
        <f>IF(ISTEXT(VLOOKUP($A179,'Incurred Real 2022$'!$A$25:$AC$426,'Incurred Real 2022$'!AA$1,FALSE)),"",(VLOOKUP($A179,'Incurred Real 2022$'!$A$25:$AC$426,'Incurred Real 2022$'!AA$1,FALSE))*BY179*Incurred_Nominal!AA$15)</f>
        <v/>
      </c>
      <c r="AB179" s="13" t="str">
        <f>IF(ISTEXT(VLOOKUP($A179,'Incurred Real 2022$'!$A$25:$AC$426,'Incurred Real 2022$'!AB$1,FALSE)),"",(VLOOKUP($A179,'Incurred Real 2022$'!$A$25:$AC$426,'Incurred Real 2022$'!AB$1,FALSE))*BZ179*Incurred_Nominal!AB$15)</f>
        <v/>
      </c>
      <c r="AC179" s="13" t="str">
        <f>IF(ISTEXT(VLOOKUP($A179,'Incurred Real 2022$'!$A$25:$AC$426,'Incurred Real 2022$'!AC$1,FALSE)),"",(VLOOKUP($A179,'Incurred Real 2022$'!$A$25:$AC$426,'Incurred Real 2022$'!AC$1,FALSE))*CA179*Incurred_Nominal!AC$15)</f>
        <v/>
      </c>
      <c r="AD179" s="232">
        <f t="shared" si="41"/>
        <v>1712320.5300000003</v>
      </c>
      <c r="AE179" s="232">
        <f t="shared" si="42"/>
        <v>1712320.5300000003</v>
      </c>
      <c r="AF179" s="239">
        <f t="shared" si="43"/>
        <v>2114392.9213626413</v>
      </c>
      <c r="AG179" s="237">
        <f>IF(AH179="","",AF179/AH179)</f>
        <v>1718987.6888426659</v>
      </c>
      <c r="AH179" s="240">
        <f t="shared" si="48"/>
        <v>1.230022143315167</v>
      </c>
      <c r="AI179" s="234">
        <f>VLOOKUP($A179,Incurred_Real!$A$25:$AP$479,Incurred_Real!AI$1,FALSE)</f>
        <v>2021</v>
      </c>
      <c r="AJ179" s="235">
        <f>VLOOKUP($A179,Incurred_Real!$A$25:$AP$479,Incurred_Real!AJ$1,FALSE)</f>
        <v>43585</v>
      </c>
      <c r="AK179" s="236">
        <f>VLOOKUP($A179,Incurred_Real!$A$25:$AP$479,Incurred_Real!AK$1,FALSE)</f>
        <v>2019</v>
      </c>
      <c r="AL179" s="235" t="str">
        <f>VLOOKUP($A179,Incurred_Real!$A$25:$AP$479,Incurred_Real!AL$1,FALSE)</f>
        <v/>
      </c>
      <c r="AM179" s="237">
        <f>IF(AL179="Commissioned Extra","",(IF((AD179)=0,0,SUMPRODUCT($F$17:$U$17,F179:U179))+VLOOKUP($A179,Incurred_Real!$A$25:$BS$376,Incurred_Real!$AO$1,FALSE)))</f>
        <v>1877958.1635210016</v>
      </c>
      <c r="AN179" s="232" cm="1">
        <f t="array" ref="AN179">IF(ROUND(AE179,0)=0,0,LOOKUP(2,1/(F179:AC179&lt;&gt;""),F179:AC179))</f>
        <v>309.10000000000002</v>
      </c>
      <c r="AO179" s="232">
        <f t="shared" si="45"/>
        <v>0</v>
      </c>
      <c r="AP179" s="78"/>
      <c r="AQ179" s="20"/>
      <c r="AR179" s="245">
        <f>VLOOKUP($A179,Incurred_Real!$A$25:$CD$376,Incurred_Real!AR$1,FALSE)</f>
        <v>0</v>
      </c>
      <c r="AS179" s="246">
        <f>VLOOKUP($A179,Incurred_Real!$A$25:$CD$376,Incurred_Real!AS$1,FALSE)</f>
        <v>0</v>
      </c>
      <c r="AT179" s="246">
        <f>VLOOKUP($A179,Incurred_Real!$A$25:$CD$376,Incurred_Real!AT$1,FALSE)</f>
        <v>0</v>
      </c>
      <c r="AU179" s="246">
        <f>VLOOKUP($A179,Incurred_Real!$A$25:$CD$376,Incurred_Real!AU$1,FALSE)</f>
        <v>0</v>
      </c>
      <c r="AV179" s="246">
        <f>VLOOKUP($A179,Incurred_Real!$A$25:$CD$376,Incurred_Real!AV$1,FALSE)</f>
        <v>0</v>
      </c>
      <c r="AW179" s="246">
        <f>VLOOKUP($A179,Incurred_Real!$A$25:$CD$376,Incurred_Real!AW$1,FALSE)</f>
        <v>0</v>
      </c>
      <c r="AX179" s="246">
        <f>VLOOKUP($A179,Incurred_Real!$A$25:$CD$376,Incurred_Real!AX$1,FALSE)</f>
        <v>0</v>
      </c>
      <c r="AY179" s="246">
        <f>VLOOKUP($A179,Incurred_Real!$A$25:$CD$376,Incurred_Real!AY$1,FALSE)</f>
        <v>0</v>
      </c>
      <c r="AZ179" s="246">
        <f>VLOOKUP($A179,Incurred_Real!$A$25:$CD$376,Incurred_Real!AZ$1,FALSE)</f>
        <v>1</v>
      </c>
      <c r="BA179" s="246">
        <f>VLOOKUP($A179,Incurred_Real!$A$25:$CD$376,Incurred_Real!BA$1,FALSE)</f>
        <v>0</v>
      </c>
      <c r="BB179" s="246">
        <f>VLOOKUP($A179,Incurred_Real!$A$25:$CD$376,Incurred_Real!BB$1,FALSE)</f>
        <v>0</v>
      </c>
      <c r="BC179" s="246">
        <f>VLOOKUP($A179,Incurred_Real!$A$25:$CD$376,Incurred_Real!BC$1,FALSE)</f>
        <v>0</v>
      </c>
      <c r="BD179" s="246">
        <f>VLOOKUP($A179,Incurred_Real!$A$25:$CD$376,Incurred_Real!BD$1,FALSE)</f>
        <v>0</v>
      </c>
      <c r="BE179" s="246">
        <f>VLOOKUP($A179,Incurred_Real!$A$25:$CD$376,Incurred_Real!BE$1,FALSE)</f>
        <v>0</v>
      </c>
      <c r="BF179" s="246">
        <f>VLOOKUP($A179,Incurred_Real!$A$25:$CD$376,Incurred_Real!BF$1,FALSE)</f>
        <v>0</v>
      </c>
      <c r="BG179" s="246">
        <f>VLOOKUP($A179,Incurred_Real!$A$25:$CD$376,Incurred_Real!BG$1,FALSE)</f>
        <v>0</v>
      </c>
      <c r="BH179" s="246">
        <f>VLOOKUP($A179,Incurred_Real!$A$25:$CD$376,Incurred_Real!BH$1,FALSE)</f>
        <v>0</v>
      </c>
      <c r="BI179" s="246">
        <f>VLOOKUP($A179,Incurred_Real!$A$25:$CD$376,Incurred_Real!BI$1,FALSE)</f>
        <v>0</v>
      </c>
      <c r="BJ179" s="246">
        <f>VLOOKUP($A179,Incurred_Real!$A$25:$CD$376,Incurred_Real!BJ$1,FALSE)</f>
        <v>0</v>
      </c>
      <c r="BK179" s="246">
        <f>VLOOKUP($A179,Incurred_Real!$A$25:$CD$376,Incurred_Real!BK$1,FALSE)</f>
        <v>0</v>
      </c>
      <c r="BL179" s="246">
        <f>VLOOKUP($A179,Incurred_Real!$A$25:$CD$376,Incurred_Real!BL$1,FALSE)</f>
        <v>0</v>
      </c>
      <c r="BM179" s="246">
        <f>VLOOKUP($A179,Incurred_Real!$A$25:$CD$376,Incurred_Real!BM$1,FALSE)</f>
        <v>0</v>
      </c>
      <c r="BN179" s="246">
        <f>VLOOKUP($A179,Incurred_Real!$A$25:$CD$376,Incurred_Real!BN$1,FALSE)</f>
        <v>0</v>
      </c>
      <c r="BO179" s="246">
        <f>VLOOKUP($A179,Incurred_Real!$A$25:$CD$376,Incurred_Real!BO$1,FALSE)</f>
        <v>0</v>
      </c>
      <c r="BP179" s="246">
        <f>VLOOKUP($A179,Incurred_Real!$A$25:$CD$376,Incurred_Real!BP$1,FALSE)</f>
        <v>0</v>
      </c>
      <c r="BQ179" s="246">
        <f>VLOOKUP($A179,Incurred_Real!$A$25:$CD$376,Incurred_Real!BQ$1,FALSE)</f>
        <v>0</v>
      </c>
      <c r="BR179" s="246">
        <f>VLOOKUP($A179,Incurred_Real!$A$25:$CD$376,Incurred_Real!BR$1,FALSE)</f>
        <v>0</v>
      </c>
      <c r="BS179" s="254">
        <f t="shared" si="46"/>
        <v>1</v>
      </c>
      <c r="BT179" s="249">
        <f>1+IF(ISNA(VLOOKUP($A179,'Project labour content'!$A$7:$D$255,'Project labour content'!$D$1,FALSE)),VLOOKUP($D179,'Project labour content'!$F$6:$G$15,'Project labour content'!$G$1,FALSE),VLOOKUP($A179,'Project labour content'!$A$7:$D$255,'Project labour content'!$D$1,FALSE))*LabEsc22*1</f>
        <v>1.0005859102087626</v>
      </c>
      <c r="BU179" s="249">
        <f>1+IF(ISNA(VLOOKUP($A179,'Project labour content'!$A$7:$D$255,'Project labour content'!$D$1,FALSE)),VLOOKUP($D179,'Project labour content'!$F$6:$G$15,'Project labour content'!$G$1,FALSE),VLOOKUP($A179,'Project labour content'!$A$7:$D$255,'Project labour content'!$D$1,FALSE))*LabEsc23*1</f>
        <v>1.0011746327865272</v>
      </c>
      <c r="BV179" s="249">
        <f>1+IF(ISNA(VLOOKUP($A179,'Project labour content'!$A$7:$D$255,'Project labour content'!$D$1,FALSE)),VLOOKUP($D179,'Project labour content'!$F$6:$G$15,'Project labour content'!$G$1,FALSE),VLOOKUP($A179,'Project labour content'!$A$7:$D$255,'Project labour content'!$D$1,FALSE))*LabEsc24*1</f>
        <v>1.0017292094547814</v>
      </c>
      <c r="BW179" s="249">
        <f>1+IF(ISNA(VLOOKUP($A179,'Project labour content'!$A$7:$D$255,'Project labour content'!$D$1,FALSE)),VLOOKUP($D179,'Project labour content'!$F$6:$G$15,'Project labour content'!$G$1,FALSE),VLOOKUP($A179,'Project labour content'!$A$7:$D$255,'Project labour content'!$D$1,FALSE))*LabEsc25*1</f>
        <v>1.0024719724724633</v>
      </c>
      <c r="BX179" s="249">
        <f>1+IF(ISNA(VLOOKUP($A179,'Project labour content'!$A$7:$D$255,'Project labour content'!$D$1,FALSE)),VLOOKUP($D179,'Project labour content'!$F$6:$G$15,'Project labour content'!$G$1,FALSE),VLOOKUP($A179,'Project labour content'!$A$7:$D$255,'Project labour content'!$D$1,FALSE))*LabEsc26*1</f>
        <v>1.0032814603679003</v>
      </c>
      <c r="BY179" s="249">
        <f>1+IF(ISNA(VLOOKUP($A179,'Project labour content'!$A$7:$D$255,'Project labour content'!$D$1,FALSE)),VLOOKUP($D179,'Project labour content'!$F$6:$G$15,'Project labour content'!$G$1,FALSE),VLOOKUP($A179,'Project labour content'!$A$7:$D$255,'Project labour content'!$D$1,FALSE))*LabEsc27*1</f>
        <v>1.0037828447166741</v>
      </c>
      <c r="BZ179" s="249">
        <f>1+IF(ISNA(VLOOKUP($A179,'Project labour content'!$A$7:$D$255,'Project labour content'!$D$1,FALSE)),VLOOKUP($D179,'Project labour content'!$F$6:$G$15,'Project labour content'!$G$1,FALSE),VLOOKUP($A179,'Project labour content'!$A$7:$D$255,'Project labour content'!$D$1,FALSE))*LabEsc28*1</f>
        <v>1.0041603871313007</v>
      </c>
      <c r="CA179" s="249">
        <f>1+IF(ISNA(VLOOKUP($A179,'Project labour content'!$A$7:$D$255,'Project labour content'!$D$1,FALSE)),VLOOKUP($D179,'Project labour content'!$F$6:$G$15,'Project labour content'!$G$1,FALSE),VLOOKUP($A179,'Project labour content'!$A$7:$D$255,'Project labour content'!$D$1,FALSE))*LabEsc29*1</f>
        <v>1.0047662671982935</v>
      </c>
      <c r="CB179" s="250" t="str">
        <f>IF(ISNA(VLOOKUP($A179,'Project labour content'!$A$7:$D$255,'Project labour content'!$D$1,FALSE)),"Category","Project")</f>
        <v>Category</v>
      </c>
      <c r="CD179" s="247" t="str">
        <f t="shared" si="47"/>
        <v>14030</v>
      </c>
    </row>
    <row r="180" spans="1:82" x14ac:dyDescent="0.15">
      <c r="A180" s="11" t="s">
        <v>267</v>
      </c>
      <c r="B180" s="11" t="str">
        <f>VLOOKUP($A180,'Incurred Real 2022$'!$A$25:$AC$426,'Incurred Real 2022$'!B$1,FALSE)</f>
        <v>Protection Systems Unit Asset Replacement 2018-23</v>
      </c>
      <c r="C180" s="11" t="str">
        <f>VLOOKUP($A180,'Incurred Real 2022$'!$A$25:$AC$426,'Incurred Real 2022$'!C$1,FALSE)</f>
        <v>ExAnte</v>
      </c>
      <c r="D180" s="11" t="str">
        <f>VLOOKUP($A180,'Incurred Real 2022$'!$A$25:$AC$426,'Incurred Real 2022$'!D$1,FALSE)</f>
        <v>Replacement</v>
      </c>
      <c r="E180" s="11" t="str">
        <f>VLOOKUP($A180,'Incurred Real 2022$'!$A$25:$AC$426,'Incurred Real 2022$'!E$1,FALSE)</f>
        <v>Active</v>
      </c>
      <c r="F180" s="105" t="str">
        <f>IF(VLOOKUP($A180,'Incurred Real 2022$'!$A$25:$AC$426,'Incurred Real 2022$'!F$1,FALSE)=0,"",VLOOKUP($A180,'Incurred Real 2022$'!$A$25:$AC$426,'Incurred Real 2022$'!F$1,FALSE))</f>
        <v/>
      </c>
      <c r="G180" s="105" t="str">
        <f>IF(VLOOKUP($A180,'Incurred Real 2022$'!$A$25:$AC$426,'Incurred Real 2022$'!G$1,FALSE)=0,"",VLOOKUP($A180,'Incurred Real 2022$'!$A$25:$AC$426,'Incurred Real 2022$'!G$1,FALSE))</f>
        <v/>
      </c>
      <c r="H180" s="105" t="str">
        <f>IF(VLOOKUP($A180,'Incurred Real 2022$'!$A$25:$AC$426,'Incurred Real 2022$'!H$1,FALSE)=0,"",VLOOKUP($A180,'Incurred Real 2022$'!$A$25:$AC$426,'Incurred Real 2022$'!H$1,FALSE))</f>
        <v/>
      </c>
      <c r="I180" s="105" t="str">
        <f>IF(VLOOKUP($A180,'Incurred Real 2022$'!$A$25:$AC$426,'Incurred Real 2022$'!I$1,FALSE)=0,"",VLOOKUP($A180,'Incurred Real 2022$'!$A$25:$AC$426,'Incurred Real 2022$'!I$1,FALSE))</f>
        <v/>
      </c>
      <c r="J180" s="105" t="str">
        <f>IF(VLOOKUP($A180,'Incurred Real 2022$'!$A$25:$AC$426,'Incurred Real 2022$'!J$1,FALSE)=0,"",VLOOKUP($A180,'Incurred Real 2022$'!$A$25:$AC$426,'Incurred Real 2022$'!J$1,FALSE))</f>
        <v/>
      </c>
      <c r="K180" s="105" t="str">
        <f>IF(VLOOKUP($A180,'Incurred Real 2022$'!$A$25:$AC$426,'Incurred Real 2022$'!K$1,FALSE)=0,"",VLOOKUP($A180,'Incurred Real 2022$'!$A$25:$AC$426,'Incurred Real 2022$'!K$1,FALSE))</f>
        <v/>
      </c>
      <c r="L180" s="105" t="str">
        <f>IF(VLOOKUP($A180,'Incurred Real 2022$'!$A$25:$AC$426,'Incurred Real 2022$'!L$1,FALSE)=0,"",VLOOKUP($A180,'Incurred Real 2022$'!$A$25:$AC$426,'Incurred Real 2022$'!L$1,FALSE))</f>
        <v/>
      </c>
      <c r="M180" s="105" t="str">
        <f>IF(VLOOKUP($A180,'Incurred Real 2022$'!$A$25:$AC$426,'Incurred Real 2022$'!M$1,FALSE)=0,"",VLOOKUP($A180,'Incurred Real 2022$'!$A$25:$AC$426,'Incurred Real 2022$'!M$1,FALSE))</f>
        <v/>
      </c>
      <c r="N180" s="105" t="str">
        <f>IF(VLOOKUP($A180,'Incurred Real 2022$'!$A$25:$AC$426,'Incurred Real 2022$'!N$1,FALSE)=0,"",VLOOKUP($A180,'Incurred Real 2022$'!$A$25:$AC$426,'Incurred Real 2022$'!N$1,FALSE))</f>
        <v/>
      </c>
      <c r="O180" s="105" t="str">
        <f>IF(VLOOKUP($A180,'Incurred Real 2022$'!$A$25:$AC$426,'Incurred Real 2022$'!O$1,FALSE)=0,"",VLOOKUP($A180,'Incurred Real 2022$'!$A$25:$AC$426,'Incurred Real 2022$'!O$1,FALSE))</f>
        <v/>
      </c>
      <c r="P180" s="105" t="str">
        <f>IF(VLOOKUP($A180,'Incurred Real 2022$'!$A$25:$AC$426,'Incurred Real 2022$'!P$1,FALSE)=0,"",VLOOKUP($A180,'Incurred Real 2022$'!$A$25:$AC$426,'Incurred Real 2022$'!P$1,FALSE))</f>
        <v/>
      </c>
      <c r="Q180" s="105" t="str">
        <f>IF(VLOOKUP($A180,'Incurred Real 2022$'!$A$25:$AC$426,'Incurred Real 2022$'!Q$1,FALSE)=0,"",VLOOKUP($A180,'Incurred Real 2022$'!$A$25:$AC$426,'Incurred Real 2022$'!Q$1,FALSE))</f>
        <v/>
      </c>
      <c r="R180" s="105">
        <f>IF(VLOOKUP($A180,'Incurred Real 2022$'!$A$25:$AC$426,'Incurred Real 2022$'!R$1,FALSE)=0,"",VLOOKUP($A180,'Incurred Real 2022$'!$A$25:$AC$426,'Incurred Real 2022$'!R$1,FALSE))</f>
        <v>15143.13</v>
      </c>
      <c r="S180" s="105">
        <f>IF(VLOOKUP($A180,'Incurred Real 2022$'!$A$25:$AC$426,'Incurred Real 2022$'!S$1,FALSE)=0,"",VLOOKUP($A180,'Incurred Real 2022$'!$A$25:$AC$426,'Incurred Real 2022$'!S$1,FALSE))</f>
        <v>269240.17</v>
      </c>
      <c r="T180" s="105">
        <f>IF(VLOOKUP($A180,'Incurred Real 2022$'!$A$25:$AC$426,'Incurred Real 2022$'!T$1,FALSE)=0,"",VLOOKUP($A180,'Incurred Real 2022$'!$A$25:$AC$426,'Incurred Real 2022$'!T$1,FALSE))</f>
        <v>1754364.72</v>
      </c>
      <c r="U180" s="105">
        <f>IF(VLOOKUP($A180,'Incurred Real 2022$'!$A$25:$AC$426,'Incurred Real 2022$'!U$1,FALSE)=0,"",VLOOKUP($A180,'Incurred Real 2022$'!$A$25:$AC$426,'Incurred Real 2022$'!U$1,FALSE))</f>
        <v>3178257.1</v>
      </c>
      <c r="V180" s="13">
        <f>IF(ISTEXT(VLOOKUP($A180,'Incurred Real 2022$'!$A$25:$AC$426,'Incurred Real 2022$'!V$1,FALSE)),"",(VLOOKUP($A180,'Incurred Real 2022$'!$A$25:$AC$426,'Incurred Real 2022$'!V$1,FALSE))*BT180*Incurred_Nominal!V$15)</f>
        <v>6607758.622465862</v>
      </c>
      <c r="W180" s="13">
        <f>IF(ISTEXT(VLOOKUP($A180,'Incurred Real 2022$'!$A$25:$AC$426,'Incurred Real 2022$'!W$1,FALSE)),"",(VLOOKUP($A180,'Incurred Real 2022$'!$A$25:$AC$426,'Incurred Real 2022$'!W$1,FALSE))*BU180*Incurred_Nominal!W$15)</f>
        <v>9512157.9828183707</v>
      </c>
      <c r="X180" s="13">
        <f>IF(ISTEXT(VLOOKUP($A180,'Incurred Real 2022$'!$A$25:$AC$426,'Incurred Real 2022$'!X$1,FALSE)),"",(VLOOKUP($A180,'Incurred Real 2022$'!$A$25:$AC$426,'Incurred Real 2022$'!X$1,FALSE))*BV180*Incurred_Nominal!X$15)</f>
        <v>8429608.2686667163</v>
      </c>
      <c r="Y180" s="13" t="str">
        <f>IF(ISTEXT(VLOOKUP($A180,'Incurred Real 2022$'!$A$25:$AC$426,'Incurred Real 2022$'!Y$1,FALSE)),"",(VLOOKUP($A180,'Incurred Real 2022$'!$A$25:$AC$426,'Incurred Real 2022$'!Y$1,FALSE))*BW180*Incurred_Nominal!Y$15)</f>
        <v/>
      </c>
      <c r="Z180" s="13" t="str">
        <f>IF(ISTEXT(VLOOKUP($A180,'Incurred Real 2022$'!$A$25:$AC$426,'Incurred Real 2022$'!Z$1,FALSE)),"",(VLOOKUP($A180,'Incurred Real 2022$'!$A$25:$AC$426,'Incurred Real 2022$'!Z$1,FALSE))*BX180*Incurred_Nominal!Z$15)</f>
        <v/>
      </c>
      <c r="AA180" s="13" t="str">
        <f>IF(ISTEXT(VLOOKUP($A180,'Incurred Real 2022$'!$A$25:$AC$426,'Incurred Real 2022$'!AA$1,FALSE)),"",(VLOOKUP($A180,'Incurred Real 2022$'!$A$25:$AC$426,'Incurred Real 2022$'!AA$1,FALSE))*BY180*Incurred_Nominal!AA$15)</f>
        <v/>
      </c>
      <c r="AB180" s="13" t="str">
        <f>IF(ISTEXT(VLOOKUP($A180,'Incurred Real 2022$'!$A$25:$AC$426,'Incurred Real 2022$'!AB$1,FALSE)),"",(VLOOKUP($A180,'Incurred Real 2022$'!$A$25:$AC$426,'Incurred Real 2022$'!AB$1,FALSE))*BZ180*Incurred_Nominal!AB$15)</f>
        <v/>
      </c>
      <c r="AC180" s="13" t="str">
        <f>IF(ISTEXT(VLOOKUP($A180,'Incurred Real 2022$'!$A$25:$AC$426,'Incurred Real 2022$'!AC$1,FALSE)),"",(VLOOKUP($A180,'Incurred Real 2022$'!$A$25:$AC$426,'Incurred Real 2022$'!AC$1,FALSE))*CA180*Incurred_Nominal!AC$15)</f>
        <v/>
      </c>
      <c r="AD180" s="232">
        <f t="shared" si="41"/>
        <v>29766529.993950948</v>
      </c>
      <c r="AE180" s="232">
        <f t="shared" si="42"/>
        <v>29766529.993950948</v>
      </c>
      <c r="AF180" s="239">
        <f t="shared" si="43"/>
        <v>33792523.057108656</v>
      </c>
      <c r="AG180" s="237">
        <f t="shared" si="44"/>
        <v>30734120.679979831</v>
      </c>
      <c r="AH180" s="240">
        <f t="shared" si="48"/>
        <v>1.0995116277760002</v>
      </c>
      <c r="AI180" s="234">
        <f>VLOOKUP($A180,Incurred_Real!$A$25:$AP$479,Incurred_Real!AI$1,FALSE)</f>
        <v>2024</v>
      </c>
      <c r="AJ180" s="235">
        <f>VLOOKUP($A180,Incurred_Real!$A$25:$AP$479,Incurred_Real!AJ$1,FALSE)</f>
        <v>45473</v>
      </c>
      <c r="AK180" s="236">
        <f>VLOOKUP($A180,Incurred_Real!$A$25:$AP$479,Incurred_Real!AK$1,FALSE)</f>
        <v>2024</v>
      </c>
      <c r="AL180" s="235" t="str">
        <f>VLOOKUP($A180,Incurred_Real!$A$25:$AP$479,Incurred_Real!AL$1,FALSE)</f>
        <v/>
      </c>
      <c r="AM180" s="237">
        <f>IF(AL180="Commissioned Extra","",(IF((AD180)=0,0,SUMPRODUCT($F$17:$U$17,F180:U180))+VLOOKUP($A180,Incurred_Real!$A$25:$BS$376,Incurred_Real!$AO$1,FALSE)))</f>
        <v>30306211.749333046</v>
      </c>
      <c r="AN180" s="232" cm="1">
        <f t="array" ref="AN180">IF(ROUND(AE180,0)=0,0,LOOKUP(2,1/(F180:AC180&lt;&gt;""),F180:AC180))</f>
        <v>8429608.2686667163</v>
      </c>
      <c r="AO180" s="232">
        <f t="shared" si="45"/>
        <v>24549524.873950951</v>
      </c>
      <c r="AP180" s="78"/>
      <c r="AQ180" s="20"/>
      <c r="AR180" s="245">
        <f>VLOOKUP($A180,Incurred_Real!$A$25:$CD$376,Incurred_Real!AR$1,FALSE)</f>
        <v>0</v>
      </c>
      <c r="AS180" s="246">
        <f>VLOOKUP($A180,Incurred_Real!$A$25:$CD$376,Incurred_Real!AS$1,FALSE)</f>
        <v>0</v>
      </c>
      <c r="AT180" s="246">
        <f>VLOOKUP($A180,Incurred_Real!$A$25:$CD$376,Incurred_Real!AT$1,FALSE)</f>
        <v>0</v>
      </c>
      <c r="AU180" s="246">
        <f>VLOOKUP($A180,Incurred_Real!$A$25:$CD$376,Incurred_Real!AU$1,FALSE)</f>
        <v>0</v>
      </c>
      <c r="AV180" s="246">
        <f>VLOOKUP($A180,Incurred_Real!$A$25:$CD$376,Incurred_Real!AV$1,FALSE)</f>
        <v>0</v>
      </c>
      <c r="AW180" s="246">
        <f>VLOOKUP($A180,Incurred_Real!$A$25:$CD$376,Incurred_Real!AW$1,FALSE)</f>
        <v>0</v>
      </c>
      <c r="AX180" s="246">
        <f>VLOOKUP($A180,Incurred_Real!$A$25:$CD$376,Incurred_Real!AX$1,FALSE)</f>
        <v>0</v>
      </c>
      <c r="AY180" s="246">
        <f>VLOOKUP($A180,Incurred_Real!$A$25:$CD$376,Incurred_Real!AY$1,FALSE)</f>
        <v>0</v>
      </c>
      <c r="AZ180" s="246">
        <f>VLOOKUP($A180,Incurred_Real!$A$25:$CD$376,Incurred_Real!AZ$1,FALSE)</f>
        <v>0</v>
      </c>
      <c r="BA180" s="246">
        <f>VLOOKUP($A180,Incurred_Real!$A$25:$CD$376,Incurred_Real!BA$1,FALSE)</f>
        <v>0</v>
      </c>
      <c r="BB180" s="246">
        <f>VLOOKUP($A180,Incurred_Real!$A$25:$CD$376,Incurred_Real!BB$1,FALSE)</f>
        <v>0</v>
      </c>
      <c r="BC180" s="246">
        <f>VLOOKUP($A180,Incurred_Real!$A$25:$CD$376,Incurred_Real!BC$1,FALSE)</f>
        <v>0</v>
      </c>
      <c r="BD180" s="246">
        <f>VLOOKUP($A180,Incurred_Real!$A$25:$CD$376,Incurred_Real!BD$1,FALSE)</f>
        <v>0</v>
      </c>
      <c r="BE180" s="246">
        <f>VLOOKUP($A180,Incurred_Real!$A$25:$CD$376,Incurred_Real!BE$1,FALSE)</f>
        <v>0</v>
      </c>
      <c r="BF180" s="246">
        <f>VLOOKUP($A180,Incurred_Real!$A$25:$CD$376,Incurred_Real!BF$1,FALSE)</f>
        <v>0</v>
      </c>
      <c r="BG180" s="246">
        <f>VLOOKUP($A180,Incurred_Real!$A$25:$CD$376,Incurred_Real!BG$1,FALSE)</f>
        <v>0.98001180405272481</v>
      </c>
      <c r="BH180" s="246">
        <f>VLOOKUP($A180,Incurred_Real!$A$25:$CD$376,Incurred_Real!BH$1,FALSE)</f>
        <v>0</v>
      </c>
      <c r="BI180" s="246">
        <f>VLOOKUP($A180,Incurred_Real!$A$25:$CD$376,Incurred_Real!BI$1,FALSE)</f>
        <v>0</v>
      </c>
      <c r="BJ180" s="246">
        <f>VLOOKUP($A180,Incurred_Real!$A$25:$CD$376,Incurred_Real!BJ$1,FALSE)</f>
        <v>0</v>
      </c>
      <c r="BK180" s="246">
        <f>VLOOKUP($A180,Incurred_Real!$A$25:$CD$376,Incurred_Real!BK$1,FALSE)</f>
        <v>0</v>
      </c>
      <c r="BL180" s="246">
        <f>VLOOKUP($A180,Incurred_Real!$A$25:$CD$376,Incurred_Real!BL$1,FALSE)</f>
        <v>0</v>
      </c>
      <c r="BM180" s="246">
        <f>VLOOKUP($A180,Incurred_Real!$A$25:$CD$376,Incurred_Real!BM$1,FALSE)</f>
        <v>0</v>
      </c>
      <c r="BN180" s="246">
        <f>VLOOKUP($A180,Incurred_Real!$A$25:$CD$376,Incurred_Real!BN$1,FALSE)</f>
        <v>0</v>
      </c>
      <c r="BO180" s="246">
        <f>VLOOKUP($A180,Incurred_Real!$A$25:$CD$376,Incurred_Real!BO$1,FALSE)</f>
        <v>0</v>
      </c>
      <c r="BP180" s="246">
        <f>VLOOKUP($A180,Incurred_Real!$A$25:$CD$376,Incurred_Real!BP$1,FALSE)</f>
        <v>0</v>
      </c>
      <c r="BQ180" s="246">
        <f>VLOOKUP($A180,Incurred_Real!$A$25:$CD$376,Incurred_Real!BQ$1,FALSE)</f>
        <v>0</v>
      </c>
      <c r="BR180" s="246">
        <f>VLOOKUP($A180,Incurred_Real!$A$25:$CD$376,Incurred_Real!BR$1,FALSE)</f>
        <v>1.9988195947275238E-2</v>
      </c>
      <c r="BS180" s="254">
        <f t="shared" si="46"/>
        <v>1</v>
      </c>
      <c r="BT180" s="249">
        <f>1+IF(ISNA(VLOOKUP($A180,'Project labour content'!$A$7:$D$255,'Project labour content'!$D$1,FALSE)),VLOOKUP($D180,'Project labour content'!$F$6:$G$15,'Project labour content'!$G$1,FALSE),VLOOKUP($A180,'Project labour content'!$A$7:$D$255,'Project labour content'!$D$1,FALSE))*LabEsc22*1</f>
        <v>1.0005602853957962</v>
      </c>
      <c r="BU180" s="249">
        <f>1+IF(ISNA(VLOOKUP($A180,'Project labour content'!$A$7:$D$255,'Project labour content'!$D$1,FALSE)),VLOOKUP($D180,'Project labour content'!$F$6:$G$15,'Project labour content'!$G$1,FALSE),VLOOKUP($A180,'Project labour content'!$A$7:$D$255,'Project labour content'!$D$1,FALSE))*LabEsc23*1</f>
        <v>1.0011232601614923</v>
      </c>
      <c r="BV180" s="249">
        <f>1+IF(ISNA(VLOOKUP($A180,'Project labour content'!$A$7:$D$255,'Project labour content'!$D$1,FALSE)),VLOOKUP($D180,'Project labour content'!$F$6:$G$15,'Project labour content'!$G$1,FALSE),VLOOKUP($A180,'Project labour content'!$A$7:$D$255,'Project labour content'!$D$1,FALSE))*LabEsc24*1</f>
        <v>1.0016535823907782</v>
      </c>
      <c r="BW180" s="249">
        <f>1+IF(ISNA(VLOOKUP($A180,'Project labour content'!$A$7:$D$255,'Project labour content'!$D$1,FALSE)),VLOOKUP($D180,'Project labour content'!$F$6:$G$15,'Project labour content'!$G$1,FALSE),VLOOKUP($A180,'Project labour content'!$A$7:$D$255,'Project labour content'!$D$1,FALSE))*LabEsc25*1</f>
        <v>1.0023638606298684</v>
      </c>
      <c r="BX180" s="249">
        <f>1+IF(ISNA(VLOOKUP($A180,'Project labour content'!$A$7:$D$255,'Project labour content'!$D$1,FALSE)),VLOOKUP($D180,'Project labour content'!$F$6:$G$15,'Project labour content'!$G$1,FALSE),VLOOKUP($A180,'Project labour content'!$A$7:$D$255,'Project labour content'!$D$1,FALSE))*LabEsc26*1</f>
        <v>1.0031379455307698</v>
      </c>
      <c r="BY180" s="249">
        <f>1+IF(ISNA(VLOOKUP($A180,'Project labour content'!$A$7:$D$255,'Project labour content'!$D$1,FALSE)),VLOOKUP($D180,'Project labour content'!$F$6:$G$15,'Project labour content'!$G$1,FALSE),VLOOKUP($A180,'Project labour content'!$A$7:$D$255,'Project labour content'!$D$1,FALSE))*LabEsc27*1</f>
        <v>1.00361740180939</v>
      </c>
      <c r="BZ180" s="249">
        <f>1+IF(ISNA(VLOOKUP($A180,'Project labour content'!$A$7:$D$255,'Project labour content'!$D$1,FALSE)),VLOOKUP($D180,'Project labour content'!$F$6:$G$15,'Project labour content'!$G$1,FALSE),VLOOKUP($A180,'Project labour content'!$A$7:$D$255,'Project labour content'!$D$1,FALSE))*LabEsc28*1</f>
        <v>1.0039784323871908</v>
      </c>
      <c r="CA180" s="249">
        <f>1+IF(ISNA(VLOOKUP($A180,'Project labour content'!$A$7:$D$255,'Project labour content'!$D$1,FALSE)),VLOOKUP($D180,'Project labour content'!$F$6:$G$15,'Project labour content'!$G$1,FALSE),VLOOKUP($A180,'Project labour content'!$A$7:$D$255,'Project labour content'!$D$1,FALSE))*LabEsc29*1</f>
        <v>1.0045578142584457</v>
      </c>
      <c r="CB180" s="250" t="str">
        <f>IF(ISNA(VLOOKUP($A180,'Project labour content'!$A$7:$D$255,'Project labour content'!$D$1,FALSE)),"Category","Project")</f>
        <v>Project</v>
      </c>
      <c r="CD180" s="247" t="str">
        <f t="shared" si="47"/>
        <v>14031</v>
      </c>
    </row>
    <row r="181" spans="1:82" x14ac:dyDescent="0.15">
      <c r="A181" s="11" t="s">
        <v>269</v>
      </c>
      <c r="B181" s="11" t="str">
        <f>VLOOKUP($A181,'Incurred Real 2022$'!$A$25:$AC$426,'Incurred Real 2022$'!B$1,FALSE)</f>
        <v>Instrument Transformer Unit Asset Replacement 2018-23</v>
      </c>
      <c r="C181" s="11" t="str">
        <f>VLOOKUP($A181,'Incurred Real 2022$'!$A$25:$AC$426,'Incurred Real 2022$'!C$1,FALSE)</f>
        <v>ExAnte</v>
      </c>
      <c r="D181" s="11" t="str">
        <f>VLOOKUP($A181,'Incurred Real 2022$'!$A$25:$AC$426,'Incurred Real 2022$'!D$1,FALSE)</f>
        <v>Replacement</v>
      </c>
      <c r="E181" s="11" t="str">
        <f>VLOOKUP($A181,'Incurred Real 2022$'!$A$25:$AC$426,'Incurred Real 2022$'!E$1,FALSE)</f>
        <v>Active</v>
      </c>
      <c r="F181" s="105" t="str">
        <f>IF(VLOOKUP($A181,'Incurred Real 2022$'!$A$25:$AC$426,'Incurred Real 2022$'!F$1,FALSE)=0,"",VLOOKUP($A181,'Incurred Real 2022$'!$A$25:$AC$426,'Incurred Real 2022$'!F$1,FALSE))</f>
        <v/>
      </c>
      <c r="G181" s="105" t="str">
        <f>IF(VLOOKUP($A181,'Incurred Real 2022$'!$A$25:$AC$426,'Incurred Real 2022$'!G$1,FALSE)=0,"",VLOOKUP($A181,'Incurred Real 2022$'!$A$25:$AC$426,'Incurred Real 2022$'!G$1,FALSE))</f>
        <v/>
      </c>
      <c r="H181" s="105" t="str">
        <f>IF(VLOOKUP($A181,'Incurred Real 2022$'!$A$25:$AC$426,'Incurred Real 2022$'!H$1,FALSE)=0,"",VLOOKUP($A181,'Incurred Real 2022$'!$A$25:$AC$426,'Incurred Real 2022$'!H$1,FALSE))</f>
        <v/>
      </c>
      <c r="I181" s="105" t="str">
        <f>IF(VLOOKUP($A181,'Incurred Real 2022$'!$A$25:$AC$426,'Incurred Real 2022$'!I$1,FALSE)=0,"",VLOOKUP($A181,'Incurred Real 2022$'!$A$25:$AC$426,'Incurred Real 2022$'!I$1,FALSE))</f>
        <v/>
      </c>
      <c r="J181" s="105" t="str">
        <f>IF(VLOOKUP($A181,'Incurred Real 2022$'!$A$25:$AC$426,'Incurred Real 2022$'!J$1,FALSE)=0,"",VLOOKUP($A181,'Incurred Real 2022$'!$A$25:$AC$426,'Incurred Real 2022$'!J$1,FALSE))</f>
        <v/>
      </c>
      <c r="K181" s="105" t="str">
        <f>IF(VLOOKUP($A181,'Incurred Real 2022$'!$A$25:$AC$426,'Incurred Real 2022$'!K$1,FALSE)=0,"",VLOOKUP($A181,'Incurred Real 2022$'!$A$25:$AC$426,'Incurred Real 2022$'!K$1,FALSE))</f>
        <v/>
      </c>
      <c r="L181" s="105" t="str">
        <f>IF(VLOOKUP($A181,'Incurred Real 2022$'!$A$25:$AC$426,'Incurred Real 2022$'!L$1,FALSE)=0,"",VLOOKUP($A181,'Incurred Real 2022$'!$A$25:$AC$426,'Incurred Real 2022$'!L$1,FALSE))</f>
        <v/>
      </c>
      <c r="M181" s="105" t="str">
        <f>IF(VLOOKUP($A181,'Incurred Real 2022$'!$A$25:$AC$426,'Incurred Real 2022$'!M$1,FALSE)=0,"",VLOOKUP($A181,'Incurred Real 2022$'!$A$25:$AC$426,'Incurred Real 2022$'!M$1,FALSE))</f>
        <v/>
      </c>
      <c r="N181" s="105" t="str">
        <f>IF(VLOOKUP($A181,'Incurred Real 2022$'!$A$25:$AC$426,'Incurred Real 2022$'!N$1,FALSE)=0,"",VLOOKUP($A181,'Incurred Real 2022$'!$A$25:$AC$426,'Incurred Real 2022$'!N$1,FALSE))</f>
        <v/>
      </c>
      <c r="O181" s="105" t="str">
        <f>IF(VLOOKUP($A181,'Incurred Real 2022$'!$A$25:$AC$426,'Incurred Real 2022$'!O$1,FALSE)=0,"",VLOOKUP($A181,'Incurred Real 2022$'!$A$25:$AC$426,'Incurred Real 2022$'!O$1,FALSE))</f>
        <v/>
      </c>
      <c r="P181" s="105" t="str">
        <f>IF(VLOOKUP($A181,'Incurred Real 2022$'!$A$25:$AC$426,'Incurred Real 2022$'!P$1,FALSE)=0,"",VLOOKUP($A181,'Incurred Real 2022$'!$A$25:$AC$426,'Incurred Real 2022$'!P$1,FALSE))</f>
        <v/>
      </c>
      <c r="Q181" s="105" t="str">
        <f>IF(VLOOKUP($A181,'Incurred Real 2022$'!$A$25:$AC$426,'Incurred Real 2022$'!Q$1,FALSE)=0,"",VLOOKUP($A181,'Incurred Real 2022$'!$A$25:$AC$426,'Incurred Real 2022$'!Q$1,FALSE))</f>
        <v/>
      </c>
      <c r="R181" s="105" t="str">
        <f>IF(VLOOKUP($A181,'Incurred Real 2022$'!$A$25:$AC$426,'Incurred Real 2022$'!R$1,FALSE)=0,"",VLOOKUP($A181,'Incurred Real 2022$'!$A$25:$AC$426,'Incurred Real 2022$'!R$1,FALSE))</f>
        <v/>
      </c>
      <c r="S181" s="105">
        <f>IF(VLOOKUP($A181,'Incurred Real 2022$'!$A$25:$AC$426,'Incurred Real 2022$'!S$1,FALSE)=0,"",VLOOKUP($A181,'Incurred Real 2022$'!$A$25:$AC$426,'Incurred Real 2022$'!S$1,FALSE))</f>
        <v>19380.53</v>
      </c>
      <c r="T181" s="105">
        <f>IF(VLOOKUP($A181,'Incurred Real 2022$'!$A$25:$AC$426,'Incurred Real 2022$'!T$1,FALSE)=0,"",VLOOKUP($A181,'Incurred Real 2022$'!$A$25:$AC$426,'Incurred Real 2022$'!T$1,FALSE))</f>
        <v>1944757.33</v>
      </c>
      <c r="U181" s="105">
        <f>IF(VLOOKUP($A181,'Incurred Real 2022$'!$A$25:$AC$426,'Incurred Real 2022$'!U$1,FALSE)=0,"",VLOOKUP($A181,'Incurred Real 2022$'!$A$25:$AC$426,'Incurred Real 2022$'!U$1,FALSE))</f>
        <v>4468230.6500000004</v>
      </c>
      <c r="V181" s="13">
        <f>IF(ISTEXT(VLOOKUP($A181,'Incurred Real 2022$'!$A$25:$AC$426,'Incurred Real 2022$'!V$1,FALSE)),"",(VLOOKUP($A181,'Incurred Real 2022$'!$A$25:$AC$426,'Incurred Real 2022$'!V$1,FALSE))*BT181*Incurred_Nominal!V$15)</f>
        <v>5724319.866610094</v>
      </c>
      <c r="W181" s="13">
        <f>IF(ISTEXT(VLOOKUP($A181,'Incurred Real 2022$'!$A$25:$AC$426,'Incurred Real 2022$'!W$1,FALSE)),"",(VLOOKUP($A181,'Incurred Real 2022$'!$A$25:$AC$426,'Incurred Real 2022$'!W$1,FALSE))*BU181*Incurred_Nominal!W$15)</f>
        <v>3978821.1412616558</v>
      </c>
      <c r="X181" s="13" t="str">
        <f>IF(ISTEXT(VLOOKUP($A181,'Incurred Real 2022$'!$A$25:$AC$426,'Incurred Real 2022$'!X$1,FALSE)),"",(VLOOKUP($A181,'Incurred Real 2022$'!$A$25:$AC$426,'Incurred Real 2022$'!X$1,FALSE))*BV181*Incurred_Nominal!X$15)</f>
        <v/>
      </c>
      <c r="Y181" s="13" t="str">
        <f>IF(ISTEXT(VLOOKUP($A181,'Incurred Real 2022$'!$A$25:$AC$426,'Incurred Real 2022$'!Y$1,FALSE)),"",(VLOOKUP($A181,'Incurred Real 2022$'!$A$25:$AC$426,'Incurred Real 2022$'!Y$1,FALSE))*BW181*Incurred_Nominal!Y$15)</f>
        <v/>
      </c>
      <c r="Z181" s="13" t="str">
        <f>IF(ISTEXT(VLOOKUP($A181,'Incurred Real 2022$'!$A$25:$AC$426,'Incurred Real 2022$'!Z$1,FALSE)),"",(VLOOKUP($A181,'Incurred Real 2022$'!$A$25:$AC$426,'Incurred Real 2022$'!Z$1,FALSE))*BX181*Incurred_Nominal!Z$15)</f>
        <v/>
      </c>
      <c r="AA181" s="13" t="str">
        <f>IF(ISTEXT(VLOOKUP($A181,'Incurred Real 2022$'!$A$25:$AC$426,'Incurred Real 2022$'!AA$1,FALSE)),"",(VLOOKUP($A181,'Incurred Real 2022$'!$A$25:$AC$426,'Incurred Real 2022$'!AA$1,FALSE))*BY181*Incurred_Nominal!AA$15)</f>
        <v/>
      </c>
      <c r="AB181" s="13" t="str">
        <f>IF(ISTEXT(VLOOKUP($A181,'Incurred Real 2022$'!$A$25:$AC$426,'Incurred Real 2022$'!AB$1,FALSE)),"",(VLOOKUP($A181,'Incurred Real 2022$'!$A$25:$AC$426,'Incurred Real 2022$'!AB$1,FALSE))*BZ181*Incurred_Nominal!AB$15)</f>
        <v/>
      </c>
      <c r="AC181" s="13" t="str">
        <f>IF(ISTEXT(VLOOKUP($A181,'Incurred Real 2022$'!$A$25:$AC$426,'Incurred Real 2022$'!AC$1,FALSE)),"",(VLOOKUP($A181,'Incurred Real 2022$'!$A$25:$AC$426,'Incurred Real 2022$'!AC$1,FALSE))*CA181*Incurred_Nominal!AC$15)</f>
        <v/>
      </c>
      <c r="AD181" s="232">
        <f t="shared" si="41"/>
        <v>16135509.517871751</v>
      </c>
      <c r="AE181" s="232">
        <f t="shared" si="42"/>
        <v>16135509.517871751</v>
      </c>
      <c r="AF181" s="239">
        <f t="shared" si="43"/>
        <v>18704486.801347829</v>
      </c>
      <c r="AG181" s="237">
        <f t="shared" si="44"/>
        <v>16612921.528522961</v>
      </c>
      <c r="AH181" s="240">
        <f t="shared" si="48"/>
        <v>1.1258999068426243</v>
      </c>
      <c r="AI181" s="234">
        <f>VLOOKUP($A181,Incurred_Real!$A$25:$AP$479,Incurred_Real!AI$1,FALSE)</f>
        <v>2023</v>
      </c>
      <c r="AJ181" s="235">
        <f>VLOOKUP($A181,Incurred_Real!$A$25:$AP$479,Incurred_Real!AJ$1,FALSE)</f>
        <v>45078</v>
      </c>
      <c r="AK181" s="236">
        <f>VLOOKUP($A181,Incurred_Real!$A$25:$AP$479,Incurred_Real!AK$1,FALSE)</f>
        <v>2023</v>
      </c>
      <c r="AL181" s="235" t="str">
        <f>VLOOKUP($A181,Incurred_Real!$A$25:$AP$479,Incurred_Real!AL$1,FALSE)</f>
        <v/>
      </c>
      <c r="AM181" s="237">
        <f>IF(AL181="Commissioned Extra","",(IF((AD181)=0,0,SUMPRODUCT($F$17:$U$17,F181:U181))+VLOOKUP($A181,Incurred_Real!$A$25:$BS$376,Incurred_Real!$AO$1,FALSE)))</f>
        <v>16730341.826026648</v>
      </c>
      <c r="AN181" s="232" cm="1">
        <f t="array" ref="AN181">IF(ROUND(AE181,0)=0,0,LOOKUP(2,1/(F181:AC181&lt;&gt;""),F181:AC181))</f>
        <v>3978821.1412616558</v>
      </c>
      <c r="AO181" s="232">
        <f t="shared" si="45"/>
        <v>9703141.0078717507</v>
      </c>
      <c r="AP181" s="78"/>
      <c r="AQ181" s="20"/>
      <c r="AR181" s="245">
        <f>VLOOKUP($A181,Incurred_Real!$A$25:$CD$376,Incurred_Real!AR$1,FALSE)</f>
        <v>0</v>
      </c>
      <c r="AS181" s="246">
        <f>VLOOKUP($A181,Incurred_Real!$A$25:$CD$376,Incurred_Real!AS$1,FALSE)</f>
        <v>0</v>
      </c>
      <c r="AT181" s="246">
        <f>VLOOKUP($A181,Incurred_Real!$A$25:$CD$376,Incurred_Real!AT$1,FALSE)</f>
        <v>0</v>
      </c>
      <c r="AU181" s="246">
        <f>VLOOKUP($A181,Incurred_Real!$A$25:$CD$376,Incurred_Real!AU$1,FALSE)</f>
        <v>0</v>
      </c>
      <c r="AV181" s="246">
        <f>VLOOKUP($A181,Incurred_Real!$A$25:$CD$376,Incurred_Real!AV$1,FALSE)</f>
        <v>0</v>
      </c>
      <c r="AW181" s="246">
        <f>VLOOKUP($A181,Incurred_Real!$A$25:$CD$376,Incurred_Real!AW$1,FALSE)</f>
        <v>0</v>
      </c>
      <c r="AX181" s="246">
        <f>VLOOKUP($A181,Incurred_Real!$A$25:$CD$376,Incurred_Real!AX$1,FALSE)</f>
        <v>0</v>
      </c>
      <c r="AY181" s="246">
        <f>VLOOKUP($A181,Incurred_Real!$A$25:$CD$376,Incurred_Real!AY$1,FALSE)</f>
        <v>0</v>
      </c>
      <c r="AZ181" s="246">
        <f>VLOOKUP($A181,Incurred_Real!$A$25:$CD$376,Incurred_Real!AZ$1,FALSE)</f>
        <v>0</v>
      </c>
      <c r="BA181" s="246">
        <f>VLOOKUP($A181,Incurred_Real!$A$25:$CD$376,Incurred_Real!BA$1,FALSE)</f>
        <v>0</v>
      </c>
      <c r="BB181" s="246">
        <f>VLOOKUP($A181,Incurred_Real!$A$25:$CD$376,Incurred_Real!BB$1,FALSE)</f>
        <v>0.89952951762853728</v>
      </c>
      <c r="BC181" s="246">
        <f>VLOOKUP($A181,Incurred_Real!$A$25:$CD$376,Incurred_Real!BC$1,FALSE)</f>
        <v>0</v>
      </c>
      <c r="BD181" s="246">
        <f>VLOOKUP($A181,Incurred_Real!$A$25:$CD$376,Incurred_Real!BD$1,FALSE)</f>
        <v>6.3563388804275991E-2</v>
      </c>
      <c r="BE181" s="246">
        <f>VLOOKUP($A181,Incurred_Real!$A$25:$CD$376,Incurred_Real!BE$1,FALSE)</f>
        <v>0</v>
      </c>
      <c r="BF181" s="246">
        <f>VLOOKUP($A181,Incurred_Real!$A$25:$CD$376,Incurred_Real!BF$1,FALSE)</f>
        <v>0</v>
      </c>
      <c r="BG181" s="246">
        <f>VLOOKUP($A181,Incurred_Real!$A$25:$CD$376,Incurred_Real!BG$1,FALSE)</f>
        <v>3.6907093567186758E-2</v>
      </c>
      <c r="BH181" s="246">
        <f>VLOOKUP($A181,Incurred_Real!$A$25:$CD$376,Incurred_Real!BH$1,FALSE)</f>
        <v>0</v>
      </c>
      <c r="BI181" s="246">
        <f>VLOOKUP($A181,Incurred_Real!$A$25:$CD$376,Incurred_Real!BI$1,FALSE)</f>
        <v>0</v>
      </c>
      <c r="BJ181" s="246">
        <f>VLOOKUP($A181,Incurred_Real!$A$25:$CD$376,Incurred_Real!BJ$1,FALSE)</f>
        <v>0</v>
      </c>
      <c r="BK181" s="246">
        <f>VLOOKUP($A181,Incurred_Real!$A$25:$CD$376,Incurred_Real!BK$1,FALSE)</f>
        <v>0</v>
      </c>
      <c r="BL181" s="246">
        <f>VLOOKUP($A181,Incurred_Real!$A$25:$CD$376,Incurred_Real!BL$1,FALSE)</f>
        <v>0</v>
      </c>
      <c r="BM181" s="246">
        <f>VLOOKUP($A181,Incurred_Real!$A$25:$CD$376,Incurred_Real!BM$1,FALSE)</f>
        <v>0</v>
      </c>
      <c r="BN181" s="246">
        <f>VLOOKUP($A181,Incurred_Real!$A$25:$CD$376,Incurred_Real!BN$1,FALSE)</f>
        <v>0</v>
      </c>
      <c r="BO181" s="246">
        <f>VLOOKUP($A181,Incurred_Real!$A$25:$CD$376,Incurred_Real!BO$1,FALSE)</f>
        <v>0</v>
      </c>
      <c r="BP181" s="246">
        <f>VLOOKUP($A181,Incurred_Real!$A$25:$CD$376,Incurred_Real!BP$1,FALSE)</f>
        <v>0</v>
      </c>
      <c r="BQ181" s="246">
        <f>VLOOKUP($A181,Incurred_Real!$A$25:$CD$376,Incurred_Real!BQ$1,FALSE)</f>
        <v>0</v>
      </c>
      <c r="BR181" s="246">
        <f>VLOOKUP($A181,Incurred_Real!$A$25:$CD$376,Incurred_Real!BR$1,FALSE)</f>
        <v>0</v>
      </c>
      <c r="BS181" s="254">
        <f t="shared" si="46"/>
        <v>1</v>
      </c>
      <c r="BT181" s="249">
        <f>1+IF(ISNA(VLOOKUP($A181,'Project labour content'!$A$7:$D$255,'Project labour content'!$D$1,FALSE)),VLOOKUP($D181,'Project labour content'!$F$6:$G$15,'Project labour content'!$G$1,FALSE),VLOOKUP($A181,'Project labour content'!$A$7:$D$255,'Project labour content'!$D$1,FALSE))*LabEsc22*1</f>
        <v>1.0005959973227896</v>
      </c>
      <c r="BU181" s="249">
        <f>1+IF(ISNA(VLOOKUP($A181,'Project labour content'!$A$7:$D$255,'Project labour content'!$D$1,FALSE)),VLOOKUP($D181,'Project labour content'!$F$6:$G$15,'Project labour content'!$G$1,FALSE),VLOOKUP($A181,'Project labour content'!$A$7:$D$255,'Project labour content'!$D$1,FALSE))*LabEsc23*1</f>
        <v>1.0011948554327286</v>
      </c>
      <c r="BV181" s="249">
        <f>1+IF(ISNA(VLOOKUP($A181,'Project labour content'!$A$7:$D$255,'Project labour content'!$D$1,FALSE)),VLOOKUP($D181,'Project labour content'!$F$6:$G$15,'Project labour content'!$G$1,FALSE),VLOOKUP($A181,'Project labour content'!$A$7:$D$255,'Project labour content'!$D$1,FALSE))*LabEsc24*1</f>
        <v>1.001758979772291</v>
      </c>
      <c r="BW181" s="249">
        <f>1+IF(ISNA(VLOOKUP($A181,'Project labour content'!$A$7:$D$255,'Project labour content'!$D$1,FALSE)),VLOOKUP($D181,'Project labour content'!$F$6:$G$15,'Project labour content'!$G$1,FALSE),VLOOKUP($A181,'Project labour content'!$A$7:$D$255,'Project labour content'!$D$1,FALSE))*LabEsc25*1</f>
        <v>1.0025145303044118</v>
      </c>
      <c r="BX181" s="249">
        <f>1+IF(ISNA(VLOOKUP($A181,'Project labour content'!$A$7:$D$255,'Project labour content'!$D$1,FALSE)),VLOOKUP($D181,'Project labour content'!$F$6:$G$15,'Project labour content'!$G$1,FALSE),VLOOKUP($A181,'Project labour content'!$A$7:$D$255,'Project labour content'!$D$1,FALSE))*LabEsc26*1</f>
        <v>1.0033379544593346</v>
      </c>
      <c r="BY181" s="249">
        <f>1+IF(ISNA(VLOOKUP($A181,'Project labour content'!$A$7:$D$255,'Project labour content'!$D$1,FALSE)),VLOOKUP($D181,'Project labour content'!$F$6:$G$15,'Project labour content'!$G$1,FALSE),VLOOKUP($A181,'Project labour content'!$A$7:$D$255,'Project labour content'!$D$1,FALSE))*LabEsc27*1</f>
        <v>1.0038479707128301</v>
      </c>
      <c r="BZ181" s="249">
        <f>1+IF(ISNA(VLOOKUP($A181,'Project labour content'!$A$7:$D$255,'Project labour content'!$D$1,FALSE)),VLOOKUP($D181,'Project labour content'!$F$6:$G$15,'Project labour content'!$G$1,FALSE),VLOOKUP($A181,'Project labour content'!$A$7:$D$255,'Project labour content'!$D$1,FALSE))*LabEsc28*1</f>
        <v>1.0042320129517119</v>
      </c>
      <c r="CA181" s="249">
        <f>1+IF(ISNA(VLOOKUP($A181,'Project labour content'!$A$7:$D$255,'Project labour content'!$D$1,FALSE)),VLOOKUP($D181,'Project labour content'!$F$6:$G$15,'Project labour content'!$G$1,FALSE),VLOOKUP($A181,'Project labour content'!$A$7:$D$255,'Project labour content'!$D$1,FALSE))*LabEsc29*1</f>
        <v>1.0048483239366699</v>
      </c>
      <c r="CB181" s="250" t="str">
        <f>IF(ISNA(VLOOKUP($A181,'Project labour content'!$A$7:$D$255,'Project labour content'!$D$1,FALSE)),"Category","Project")</f>
        <v>Project</v>
      </c>
      <c r="CD181" s="247" t="str">
        <f t="shared" si="47"/>
        <v>14032</v>
      </c>
    </row>
    <row r="182" spans="1:82" x14ac:dyDescent="0.15">
      <c r="A182" s="11" t="s">
        <v>271</v>
      </c>
      <c r="B182" s="11" t="str">
        <f>VLOOKUP($A182,'Incurred Real 2022$'!$A$25:$AC$426,'Incurred Real 2022$'!B$1,FALSE)</f>
        <v>Circuit Breaker Unit Asset Replacement 2018-23</v>
      </c>
      <c r="C182" s="11" t="str">
        <f>VLOOKUP($A182,'Incurred Real 2022$'!$A$25:$AC$426,'Incurred Real 2022$'!C$1,FALSE)</f>
        <v>ExAnte</v>
      </c>
      <c r="D182" s="11" t="str">
        <f>VLOOKUP($A182,'Incurred Real 2022$'!$A$25:$AC$426,'Incurred Real 2022$'!D$1,FALSE)</f>
        <v>Replacement</v>
      </c>
      <c r="E182" s="11" t="str">
        <f>VLOOKUP($A182,'Incurred Real 2022$'!$A$25:$AC$426,'Incurred Real 2022$'!E$1,FALSE)</f>
        <v>Active</v>
      </c>
      <c r="F182" s="105" t="str">
        <f>IF(VLOOKUP($A182,'Incurred Real 2022$'!$A$25:$AC$426,'Incurred Real 2022$'!F$1,FALSE)=0,"",VLOOKUP($A182,'Incurred Real 2022$'!$A$25:$AC$426,'Incurred Real 2022$'!F$1,FALSE))</f>
        <v/>
      </c>
      <c r="G182" s="105" t="str">
        <f>IF(VLOOKUP($A182,'Incurred Real 2022$'!$A$25:$AC$426,'Incurred Real 2022$'!G$1,FALSE)=0,"",VLOOKUP($A182,'Incurred Real 2022$'!$A$25:$AC$426,'Incurred Real 2022$'!G$1,FALSE))</f>
        <v/>
      </c>
      <c r="H182" s="105" t="str">
        <f>IF(VLOOKUP($A182,'Incurred Real 2022$'!$A$25:$AC$426,'Incurred Real 2022$'!H$1,FALSE)=0,"",VLOOKUP($A182,'Incurred Real 2022$'!$A$25:$AC$426,'Incurred Real 2022$'!H$1,FALSE))</f>
        <v/>
      </c>
      <c r="I182" s="105" t="str">
        <f>IF(VLOOKUP($A182,'Incurred Real 2022$'!$A$25:$AC$426,'Incurred Real 2022$'!I$1,FALSE)=0,"",VLOOKUP($A182,'Incurred Real 2022$'!$A$25:$AC$426,'Incurred Real 2022$'!I$1,FALSE))</f>
        <v/>
      </c>
      <c r="J182" s="105" t="str">
        <f>IF(VLOOKUP($A182,'Incurred Real 2022$'!$A$25:$AC$426,'Incurred Real 2022$'!J$1,FALSE)=0,"",VLOOKUP($A182,'Incurred Real 2022$'!$A$25:$AC$426,'Incurred Real 2022$'!J$1,FALSE))</f>
        <v/>
      </c>
      <c r="K182" s="105" t="str">
        <f>IF(VLOOKUP($A182,'Incurred Real 2022$'!$A$25:$AC$426,'Incurred Real 2022$'!K$1,FALSE)=0,"",VLOOKUP($A182,'Incurred Real 2022$'!$A$25:$AC$426,'Incurred Real 2022$'!K$1,FALSE))</f>
        <v/>
      </c>
      <c r="L182" s="105" t="str">
        <f>IF(VLOOKUP($A182,'Incurred Real 2022$'!$A$25:$AC$426,'Incurred Real 2022$'!L$1,FALSE)=0,"",VLOOKUP($A182,'Incurred Real 2022$'!$A$25:$AC$426,'Incurred Real 2022$'!L$1,FALSE))</f>
        <v/>
      </c>
      <c r="M182" s="105" t="str">
        <f>IF(VLOOKUP($A182,'Incurred Real 2022$'!$A$25:$AC$426,'Incurred Real 2022$'!M$1,FALSE)=0,"",VLOOKUP($A182,'Incurred Real 2022$'!$A$25:$AC$426,'Incurred Real 2022$'!M$1,FALSE))</f>
        <v/>
      </c>
      <c r="N182" s="105" t="str">
        <f>IF(VLOOKUP($A182,'Incurred Real 2022$'!$A$25:$AC$426,'Incurred Real 2022$'!N$1,FALSE)=0,"",VLOOKUP($A182,'Incurred Real 2022$'!$A$25:$AC$426,'Incurred Real 2022$'!N$1,FALSE))</f>
        <v/>
      </c>
      <c r="O182" s="105" t="str">
        <f>IF(VLOOKUP($A182,'Incurred Real 2022$'!$A$25:$AC$426,'Incurred Real 2022$'!O$1,FALSE)=0,"",VLOOKUP($A182,'Incurred Real 2022$'!$A$25:$AC$426,'Incurred Real 2022$'!O$1,FALSE))</f>
        <v/>
      </c>
      <c r="P182" s="105" t="str">
        <f>IF(VLOOKUP($A182,'Incurred Real 2022$'!$A$25:$AC$426,'Incurred Real 2022$'!P$1,FALSE)=0,"",VLOOKUP($A182,'Incurred Real 2022$'!$A$25:$AC$426,'Incurred Real 2022$'!P$1,FALSE))</f>
        <v/>
      </c>
      <c r="Q182" s="105" t="str">
        <f>IF(VLOOKUP($A182,'Incurred Real 2022$'!$A$25:$AC$426,'Incurred Real 2022$'!Q$1,FALSE)=0,"",VLOOKUP($A182,'Incurred Real 2022$'!$A$25:$AC$426,'Incurred Real 2022$'!Q$1,FALSE))</f>
        <v/>
      </c>
      <c r="R182" s="105" t="str">
        <f>IF(VLOOKUP($A182,'Incurred Real 2022$'!$A$25:$AC$426,'Incurred Real 2022$'!R$1,FALSE)=0,"",VLOOKUP($A182,'Incurred Real 2022$'!$A$25:$AC$426,'Incurred Real 2022$'!R$1,FALSE))</f>
        <v/>
      </c>
      <c r="S182" s="105">
        <f>IF(VLOOKUP($A182,'Incurred Real 2022$'!$A$25:$AC$426,'Incurred Real 2022$'!S$1,FALSE)=0,"",VLOOKUP($A182,'Incurred Real 2022$'!$A$25:$AC$426,'Incurred Real 2022$'!S$1,FALSE))</f>
        <v>18270.89</v>
      </c>
      <c r="T182" s="105">
        <f>IF(VLOOKUP($A182,'Incurred Real 2022$'!$A$25:$AC$426,'Incurred Real 2022$'!T$1,FALSE)=0,"",VLOOKUP($A182,'Incurred Real 2022$'!$A$25:$AC$426,'Incurred Real 2022$'!T$1,FALSE))</f>
        <v>809056.39</v>
      </c>
      <c r="U182" s="105">
        <f>IF(VLOOKUP($A182,'Incurred Real 2022$'!$A$25:$AC$426,'Incurred Real 2022$'!U$1,FALSE)=0,"",VLOOKUP($A182,'Incurred Real 2022$'!$A$25:$AC$426,'Incurred Real 2022$'!U$1,FALSE))</f>
        <v>1349783.34</v>
      </c>
      <c r="V182" s="13">
        <f>IF(ISTEXT(VLOOKUP($A182,'Incurred Real 2022$'!$A$25:$AC$426,'Incurred Real 2022$'!V$1,FALSE)),"",(VLOOKUP($A182,'Incurred Real 2022$'!$A$25:$AC$426,'Incurred Real 2022$'!V$1,FALSE))*BT182*Incurred_Nominal!V$15)</f>
        <v>3251729.9335448472</v>
      </c>
      <c r="W182" s="13">
        <f>IF(ISTEXT(VLOOKUP($A182,'Incurred Real 2022$'!$A$25:$AC$426,'Incurred Real 2022$'!W$1,FALSE)),"",(VLOOKUP($A182,'Incurred Real 2022$'!$A$25:$AC$426,'Incurred Real 2022$'!W$1,FALSE))*BU182*Incurred_Nominal!W$15)</f>
        <v>399766.1693648253</v>
      </c>
      <c r="X182" s="13" t="str">
        <f>IF(ISTEXT(VLOOKUP($A182,'Incurred Real 2022$'!$A$25:$AC$426,'Incurred Real 2022$'!X$1,FALSE)),"",(VLOOKUP($A182,'Incurred Real 2022$'!$A$25:$AC$426,'Incurred Real 2022$'!X$1,FALSE))*BV182*Incurred_Nominal!X$15)</f>
        <v/>
      </c>
      <c r="Y182" s="13" t="str">
        <f>IF(ISTEXT(VLOOKUP($A182,'Incurred Real 2022$'!$A$25:$AC$426,'Incurred Real 2022$'!Y$1,FALSE)),"",(VLOOKUP($A182,'Incurred Real 2022$'!$A$25:$AC$426,'Incurred Real 2022$'!Y$1,FALSE))*BW182*Incurred_Nominal!Y$15)</f>
        <v/>
      </c>
      <c r="Z182" s="13" t="str">
        <f>IF(ISTEXT(VLOOKUP($A182,'Incurred Real 2022$'!$A$25:$AC$426,'Incurred Real 2022$'!Z$1,FALSE)),"",(VLOOKUP($A182,'Incurred Real 2022$'!$A$25:$AC$426,'Incurred Real 2022$'!Z$1,FALSE))*BX182*Incurred_Nominal!Z$15)</f>
        <v/>
      </c>
      <c r="AA182" s="13" t="str">
        <f>IF(ISTEXT(VLOOKUP($A182,'Incurred Real 2022$'!$A$25:$AC$426,'Incurred Real 2022$'!AA$1,FALSE)),"",(VLOOKUP($A182,'Incurred Real 2022$'!$A$25:$AC$426,'Incurred Real 2022$'!AA$1,FALSE))*BY182*Incurred_Nominal!AA$15)</f>
        <v/>
      </c>
      <c r="AB182" s="13" t="str">
        <f>IF(ISTEXT(VLOOKUP($A182,'Incurred Real 2022$'!$A$25:$AC$426,'Incurred Real 2022$'!AB$1,FALSE)),"",(VLOOKUP($A182,'Incurred Real 2022$'!$A$25:$AC$426,'Incurred Real 2022$'!AB$1,FALSE))*BZ182*Incurred_Nominal!AB$15)</f>
        <v/>
      </c>
      <c r="AC182" s="13" t="str">
        <f>IF(ISTEXT(VLOOKUP($A182,'Incurred Real 2022$'!$A$25:$AC$426,'Incurred Real 2022$'!AC$1,FALSE)),"",(VLOOKUP($A182,'Incurred Real 2022$'!$A$25:$AC$426,'Incurred Real 2022$'!AC$1,FALSE))*CA182*Incurred_Nominal!AC$15)</f>
        <v/>
      </c>
      <c r="AD182" s="232">
        <f t="shared" si="41"/>
        <v>5828606.7229096722</v>
      </c>
      <c r="AE182" s="232">
        <f t="shared" si="42"/>
        <v>5828606.7229096722</v>
      </c>
      <c r="AF182" s="239">
        <f t="shared" si="43"/>
        <v>6782520.4905207315</v>
      </c>
      <c r="AG182" s="237">
        <f t="shared" si="44"/>
        <v>6024088.3308544196</v>
      </c>
      <c r="AH182" s="240">
        <f t="shared" si="48"/>
        <v>1.1258999068426243</v>
      </c>
      <c r="AI182" s="234">
        <f>VLOOKUP($A182,Incurred_Real!$A$25:$AP$479,Incurred_Real!AI$1,FALSE)</f>
        <v>2023</v>
      </c>
      <c r="AJ182" s="235">
        <f>VLOOKUP($A182,Incurred_Real!$A$25:$AP$479,Incurred_Real!AJ$1,FALSE)</f>
        <v>45055</v>
      </c>
      <c r="AK182" s="236">
        <f>VLOOKUP($A182,Incurred_Real!$A$25:$AP$479,Incurred_Real!AK$1,FALSE)</f>
        <v>2023</v>
      </c>
      <c r="AL182" s="235" t="str">
        <f>VLOOKUP($A182,Incurred_Real!$A$25:$AP$479,Incurred_Real!AL$1,FALSE)</f>
        <v/>
      </c>
      <c r="AM182" s="237">
        <f>IF(AL182="Commissioned Extra","",(IF((AD182)=0,0,SUMPRODUCT($F$17:$U$17,F182:U182))+VLOOKUP($A182,Incurred_Real!$A$25:$BS$376,Incurred_Real!$AO$1,FALSE)))</f>
        <v>6068596.8250861857</v>
      </c>
      <c r="AN182" s="232" cm="1">
        <f t="array" ref="AN182">IF(ROUND(AE182,0)=0,0,LOOKUP(2,1/(F182:AC182&lt;&gt;""),F182:AC182))</f>
        <v>399766.1693648253</v>
      </c>
      <c r="AO182" s="232">
        <f t="shared" si="45"/>
        <v>3651496.1029096725</v>
      </c>
      <c r="AP182" s="78"/>
      <c r="AQ182" s="20"/>
      <c r="AR182" s="245">
        <f>VLOOKUP($A182,Incurred_Real!$A$25:$CD$376,Incurred_Real!AR$1,FALSE)</f>
        <v>0</v>
      </c>
      <c r="AS182" s="246">
        <f>VLOOKUP($A182,Incurred_Real!$A$25:$CD$376,Incurred_Real!AS$1,FALSE)</f>
        <v>0</v>
      </c>
      <c r="AT182" s="246">
        <f>VLOOKUP($A182,Incurred_Real!$A$25:$CD$376,Incurred_Real!AT$1,FALSE)</f>
        <v>0</v>
      </c>
      <c r="AU182" s="246">
        <f>VLOOKUP($A182,Incurred_Real!$A$25:$CD$376,Incurred_Real!AU$1,FALSE)</f>
        <v>0</v>
      </c>
      <c r="AV182" s="246">
        <f>VLOOKUP($A182,Incurred_Real!$A$25:$CD$376,Incurred_Real!AV$1,FALSE)</f>
        <v>0</v>
      </c>
      <c r="AW182" s="246">
        <f>VLOOKUP($A182,Incurred_Real!$A$25:$CD$376,Incurred_Real!AW$1,FALSE)</f>
        <v>0</v>
      </c>
      <c r="AX182" s="246">
        <f>VLOOKUP($A182,Incurred_Real!$A$25:$CD$376,Incurred_Real!AX$1,FALSE)</f>
        <v>0</v>
      </c>
      <c r="AY182" s="246">
        <f>VLOOKUP($A182,Incurred_Real!$A$25:$CD$376,Incurred_Real!AY$1,FALSE)</f>
        <v>0</v>
      </c>
      <c r="AZ182" s="246">
        <f>VLOOKUP($A182,Incurred_Real!$A$25:$CD$376,Incurred_Real!AZ$1,FALSE)</f>
        <v>0</v>
      </c>
      <c r="BA182" s="246">
        <f>VLOOKUP($A182,Incurred_Real!$A$25:$CD$376,Incurred_Real!BA$1,FALSE)</f>
        <v>0</v>
      </c>
      <c r="BB182" s="246">
        <f>VLOOKUP($A182,Incurred_Real!$A$25:$CD$376,Incurred_Real!BB$1,FALSE)</f>
        <v>0.89892446125477488</v>
      </c>
      <c r="BC182" s="246">
        <f>VLOOKUP($A182,Incurred_Real!$A$25:$CD$376,Incurred_Real!BC$1,FALSE)</f>
        <v>0</v>
      </c>
      <c r="BD182" s="246">
        <f>VLOOKUP($A182,Incurred_Real!$A$25:$CD$376,Incurred_Real!BD$1,FALSE)</f>
        <v>2.2606986980922152E-2</v>
      </c>
      <c r="BE182" s="246">
        <f>VLOOKUP($A182,Incurred_Real!$A$25:$CD$376,Incurred_Real!BE$1,FALSE)</f>
        <v>0</v>
      </c>
      <c r="BF182" s="246">
        <f>VLOOKUP($A182,Incurred_Real!$A$25:$CD$376,Incurred_Real!BF$1,FALSE)</f>
        <v>0</v>
      </c>
      <c r="BG182" s="246">
        <f>VLOOKUP($A182,Incurred_Real!$A$25:$CD$376,Incurred_Real!BG$1,FALSE)</f>
        <v>7.8468551764303077E-2</v>
      </c>
      <c r="BH182" s="246">
        <f>VLOOKUP($A182,Incurred_Real!$A$25:$CD$376,Incurred_Real!BH$1,FALSE)</f>
        <v>0</v>
      </c>
      <c r="BI182" s="246">
        <f>VLOOKUP($A182,Incurred_Real!$A$25:$CD$376,Incurred_Real!BI$1,FALSE)</f>
        <v>0</v>
      </c>
      <c r="BJ182" s="246">
        <f>VLOOKUP($A182,Incurred_Real!$A$25:$CD$376,Incurred_Real!BJ$1,FALSE)</f>
        <v>0</v>
      </c>
      <c r="BK182" s="246">
        <f>VLOOKUP($A182,Incurred_Real!$A$25:$CD$376,Incurred_Real!BK$1,FALSE)</f>
        <v>0</v>
      </c>
      <c r="BL182" s="246">
        <f>VLOOKUP($A182,Incurred_Real!$A$25:$CD$376,Incurred_Real!BL$1,FALSE)</f>
        <v>0</v>
      </c>
      <c r="BM182" s="246">
        <f>VLOOKUP($A182,Incurred_Real!$A$25:$CD$376,Incurred_Real!BM$1,FALSE)</f>
        <v>0</v>
      </c>
      <c r="BN182" s="246">
        <f>VLOOKUP($A182,Incurred_Real!$A$25:$CD$376,Incurred_Real!BN$1,FALSE)</f>
        <v>0</v>
      </c>
      <c r="BO182" s="246">
        <f>VLOOKUP($A182,Incurred_Real!$A$25:$CD$376,Incurred_Real!BO$1,FALSE)</f>
        <v>0</v>
      </c>
      <c r="BP182" s="246">
        <f>VLOOKUP($A182,Incurred_Real!$A$25:$CD$376,Incurred_Real!BP$1,FALSE)</f>
        <v>0</v>
      </c>
      <c r="BQ182" s="246">
        <f>VLOOKUP($A182,Incurred_Real!$A$25:$CD$376,Incurred_Real!BQ$1,FALSE)</f>
        <v>0</v>
      </c>
      <c r="BR182" s="246">
        <f>VLOOKUP($A182,Incurred_Real!$A$25:$CD$376,Incurred_Real!BR$1,FALSE)</f>
        <v>0</v>
      </c>
      <c r="BS182" s="254">
        <f t="shared" si="46"/>
        <v>1</v>
      </c>
      <c r="BT182" s="249">
        <f>1+IF(ISNA(VLOOKUP($A182,'Project labour content'!$A$7:$D$255,'Project labour content'!$D$1,FALSE)),VLOOKUP($D182,'Project labour content'!$F$6:$G$15,'Project labour content'!$G$1,FALSE),VLOOKUP($A182,'Project labour content'!$A$7:$D$255,'Project labour content'!$D$1,FALSE))*LabEsc22*1</f>
        <v>1.0007445630540419</v>
      </c>
      <c r="BU182" s="249">
        <f>1+IF(ISNA(VLOOKUP($A182,'Project labour content'!$A$7:$D$255,'Project labour content'!$D$1,FALSE)),VLOOKUP($D182,'Project labour content'!$F$6:$G$15,'Project labour content'!$G$1,FALSE),VLOOKUP($A182,'Project labour content'!$A$7:$D$255,'Project labour content'!$D$1,FALSE))*LabEsc23*1</f>
        <v>1.0014927000107432</v>
      </c>
      <c r="BV182" s="249">
        <f>1+IF(ISNA(VLOOKUP($A182,'Project labour content'!$A$7:$D$255,'Project labour content'!$D$1,FALSE)),VLOOKUP($D182,'Project labour content'!$F$6:$G$15,'Project labour content'!$G$1,FALSE),VLOOKUP($A182,'Project labour content'!$A$7:$D$255,'Project labour content'!$D$1,FALSE))*LabEsc24*1</f>
        <v>1.0021974450239559</v>
      </c>
      <c r="BW182" s="249">
        <f>1+IF(ISNA(VLOOKUP($A182,'Project labour content'!$A$7:$D$255,'Project labour content'!$D$1,FALSE)),VLOOKUP($D182,'Project labour content'!$F$6:$G$15,'Project labour content'!$G$1,FALSE),VLOOKUP($A182,'Project labour content'!$A$7:$D$255,'Project labour content'!$D$1,FALSE))*LabEsc25*1</f>
        <v>1.0031413335116521</v>
      </c>
      <c r="BX182" s="249">
        <f>1+IF(ISNA(VLOOKUP($A182,'Project labour content'!$A$7:$D$255,'Project labour content'!$D$1,FALSE)),VLOOKUP($D182,'Project labour content'!$F$6:$G$15,'Project labour content'!$G$1,FALSE),VLOOKUP($A182,'Project labour content'!$A$7:$D$255,'Project labour content'!$D$1,FALSE))*LabEsc26*1</f>
        <v>1.0041700146484931</v>
      </c>
      <c r="BY182" s="249">
        <f>1+IF(ISNA(VLOOKUP($A182,'Project labour content'!$A$7:$D$255,'Project labour content'!$D$1,FALSE)),VLOOKUP($D182,'Project labour content'!$F$6:$G$15,'Project labour content'!$G$1,FALSE),VLOOKUP($A182,'Project labour content'!$A$7:$D$255,'Project labour content'!$D$1,FALSE))*LabEsc27*1</f>
        <v>1.0048071639187885</v>
      </c>
      <c r="BZ182" s="249">
        <f>1+IF(ISNA(VLOOKUP($A182,'Project labour content'!$A$7:$D$255,'Project labour content'!$D$1,FALSE)),VLOOKUP($D182,'Project labour content'!$F$6:$G$15,'Project labour content'!$G$1,FALSE),VLOOKUP($A182,'Project labour content'!$A$7:$D$255,'Project labour content'!$D$1,FALSE))*LabEsc28*1</f>
        <v>1.0052869373193212</v>
      </c>
      <c r="CA182" s="249">
        <f>1+IF(ISNA(VLOOKUP($A182,'Project labour content'!$A$7:$D$255,'Project labour content'!$D$1,FALSE)),VLOOKUP($D182,'Project labour content'!$F$6:$G$15,'Project labour content'!$G$1,FALSE),VLOOKUP($A182,'Project labour content'!$A$7:$D$255,'Project labour content'!$D$1,FALSE))*LabEsc29*1</f>
        <v>1.0060568776724959</v>
      </c>
      <c r="CB182" s="250" t="str">
        <f>IF(ISNA(VLOOKUP($A182,'Project labour content'!$A$7:$D$255,'Project labour content'!$D$1,FALSE)),"Category","Project")</f>
        <v>Project</v>
      </c>
      <c r="CD182" s="247" t="str">
        <f t="shared" si="47"/>
        <v>14033</v>
      </c>
    </row>
    <row r="183" spans="1:82" x14ac:dyDescent="0.15">
      <c r="A183" s="11" t="s">
        <v>273</v>
      </c>
      <c r="B183" s="11" t="str">
        <f>VLOOKUP($A183,'Incurred Real 2022$'!$A$25:$AC$426,'Incurred Real 2022$'!B$1,FALSE)</f>
        <v>Isolator Unit Asset Replacement 2018-23</v>
      </c>
      <c r="C183" s="11" t="str">
        <f>VLOOKUP($A183,'Incurred Real 2022$'!$A$25:$AC$426,'Incurred Real 2022$'!C$1,FALSE)</f>
        <v>ExAnte</v>
      </c>
      <c r="D183" s="11" t="str">
        <f>VLOOKUP($A183,'Incurred Real 2022$'!$A$25:$AC$426,'Incurred Real 2022$'!D$1,FALSE)</f>
        <v>Replacement</v>
      </c>
      <c r="E183" s="11" t="str">
        <f>VLOOKUP($A183,'Incurred Real 2022$'!$A$25:$AC$426,'Incurred Real 2022$'!E$1,FALSE)</f>
        <v>Active</v>
      </c>
      <c r="F183" s="105" t="str">
        <f>IF(VLOOKUP($A183,'Incurred Real 2022$'!$A$25:$AC$426,'Incurred Real 2022$'!F$1,FALSE)=0,"",VLOOKUP($A183,'Incurred Real 2022$'!$A$25:$AC$426,'Incurred Real 2022$'!F$1,FALSE))</f>
        <v/>
      </c>
      <c r="G183" s="105" t="str">
        <f>IF(VLOOKUP($A183,'Incurred Real 2022$'!$A$25:$AC$426,'Incurred Real 2022$'!G$1,FALSE)=0,"",VLOOKUP($A183,'Incurred Real 2022$'!$A$25:$AC$426,'Incurred Real 2022$'!G$1,FALSE))</f>
        <v/>
      </c>
      <c r="H183" s="105" t="str">
        <f>IF(VLOOKUP($A183,'Incurred Real 2022$'!$A$25:$AC$426,'Incurred Real 2022$'!H$1,FALSE)=0,"",VLOOKUP($A183,'Incurred Real 2022$'!$A$25:$AC$426,'Incurred Real 2022$'!H$1,FALSE))</f>
        <v/>
      </c>
      <c r="I183" s="105" t="str">
        <f>IF(VLOOKUP($A183,'Incurred Real 2022$'!$A$25:$AC$426,'Incurred Real 2022$'!I$1,FALSE)=0,"",VLOOKUP($A183,'Incurred Real 2022$'!$A$25:$AC$426,'Incurred Real 2022$'!I$1,FALSE))</f>
        <v/>
      </c>
      <c r="J183" s="105" t="str">
        <f>IF(VLOOKUP($A183,'Incurred Real 2022$'!$A$25:$AC$426,'Incurred Real 2022$'!J$1,FALSE)=0,"",VLOOKUP($A183,'Incurred Real 2022$'!$A$25:$AC$426,'Incurred Real 2022$'!J$1,FALSE))</f>
        <v/>
      </c>
      <c r="K183" s="105" t="str">
        <f>IF(VLOOKUP($A183,'Incurred Real 2022$'!$A$25:$AC$426,'Incurred Real 2022$'!K$1,FALSE)=0,"",VLOOKUP($A183,'Incurred Real 2022$'!$A$25:$AC$426,'Incurred Real 2022$'!K$1,FALSE))</f>
        <v/>
      </c>
      <c r="L183" s="105" t="str">
        <f>IF(VLOOKUP($A183,'Incurred Real 2022$'!$A$25:$AC$426,'Incurred Real 2022$'!L$1,FALSE)=0,"",VLOOKUP($A183,'Incurred Real 2022$'!$A$25:$AC$426,'Incurred Real 2022$'!L$1,FALSE))</f>
        <v/>
      </c>
      <c r="M183" s="105" t="str">
        <f>IF(VLOOKUP($A183,'Incurred Real 2022$'!$A$25:$AC$426,'Incurred Real 2022$'!M$1,FALSE)=0,"",VLOOKUP($A183,'Incurred Real 2022$'!$A$25:$AC$426,'Incurred Real 2022$'!M$1,FALSE))</f>
        <v/>
      </c>
      <c r="N183" s="105" t="str">
        <f>IF(VLOOKUP($A183,'Incurred Real 2022$'!$A$25:$AC$426,'Incurred Real 2022$'!N$1,FALSE)=0,"",VLOOKUP($A183,'Incurred Real 2022$'!$A$25:$AC$426,'Incurred Real 2022$'!N$1,FALSE))</f>
        <v/>
      </c>
      <c r="O183" s="105" t="str">
        <f>IF(VLOOKUP($A183,'Incurred Real 2022$'!$A$25:$AC$426,'Incurred Real 2022$'!O$1,FALSE)=0,"",VLOOKUP($A183,'Incurred Real 2022$'!$A$25:$AC$426,'Incurred Real 2022$'!O$1,FALSE))</f>
        <v/>
      </c>
      <c r="P183" s="105" t="str">
        <f>IF(VLOOKUP($A183,'Incurred Real 2022$'!$A$25:$AC$426,'Incurred Real 2022$'!P$1,FALSE)=0,"",VLOOKUP($A183,'Incurred Real 2022$'!$A$25:$AC$426,'Incurred Real 2022$'!P$1,FALSE))</f>
        <v/>
      </c>
      <c r="Q183" s="105" t="str">
        <f>IF(VLOOKUP($A183,'Incurred Real 2022$'!$A$25:$AC$426,'Incurred Real 2022$'!Q$1,FALSE)=0,"",VLOOKUP($A183,'Incurred Real 2022$'!$A$25:$AC$426,'Incurred Real 2022$'!Q$1,FALSE))</f>
        <v/>
      </c>
      <c r="R183" s="105">
        <f>IF(VLOOKUP($A183,'Incurred Real 2022$'!$A$25:$AC$426,'Incurred Real 2022$'!R$1,FALSE)=0,"",VLOOKUP($A183,'Incurred Real 2022$'!$A$25:$AC$426,'Incurred Real 2022$'!R$1,FALSE))</f>
        <v>28001.74</v>
      </c>
      <c r="S183" s="105">
        <f>IF(VLOOKUP($A183,'Incurred Real 2022$'!$A$25:$AC$426,'Incurred Real 2022$'!S$1,FALSE)=0,"",VLOOKUP($A183,'Incurred Real 2022$'!$A$25:$AC$426,'Incurred Real 2022$'!S$1,FALSE))</f>
        <v>75164.539999999994</v>
      </c>
      <c r="T183" s="105">
        <f>IF(VLOOKUP($A183,'Incurred Real 2022$'!$A$25:$AC$426,'Incurred Real 2022$'!T$1,FALSE)=0,"",VLOOKUP($A183,'Incurred Real 2022$'!$A$25:$AC$426,'Incurred Real 2022$'!T$1,FALSE))</f>
        <v>389692.23</v>
      </c>
      <c r="U183" s="105">
        <f>IF(VLOOKUP($A183,'Incurred Real 2022$'!$A$25:$AC$426,'Incurred Real 2022$'!U$1,FALSE)=0,"",VLOOKUP($A183,'Incurred Real 2022$'!$A$25:$AC$426,'Incurred Real 2022$'!U$1,FALSE))</f>
        <v>810036.83</v>
      </c>
      <c r="V183" s="13">
        <f>IF(ISTEXT(VLOOKUP($A183,'Incurred Real 2022$'!$A$25:$AC$426,'Incurred Real 2022$'!V$1,FALSE)),"",(VLOOKUP($A183,'Incurred Real 2022$'!$A$25:$AC$426,'Incurred Real 2022$'!V$1,FALSE))*BT183*Incurred_Nominal!V$15)</f>
        <v>2746924.7680143574</v>
      </c>
      <c r="W183" s="13">
        <f>IF(ISTEXT(VLOOKUP($A183,'Incurred Real 2022$'!$A$25:$AC$426,'Incurred Real 2022$'!W$1,FALSE)),"",(VLOOKUP($A183,'Incurred Real 2022$'!$A$25:$AC$426,'Incurred Real 2022$'!W$1,FALSE))*BU183*Incurred_Nominal!W$15)</f>
        <v>3071231.2245177897</v>
      </c>
      <c r="X183" s="13">
        <f>IF(ISTEXT(VLOOKUP($A183,'Incurred Real 2022$'!$A$25:$AC$426,'Incurred Real 2022$'!X$1,FALSE)),"",(VLOOKUP($A183,'Incurred Real 2022$'!$A$25:$AC$426,'Incurred Real 2022$'!X$1,FALSE))*BV183*Incurred_Nominal!X$15)</f>
        <v>3996869.2540167943</v>
      </c>
      <c r="Y183" s="13" t="str">
        <f>IF(ISTEXT(VLOOKUP($A183,'Incurred Real 2022$'!$A$25:$AC$426,'Incurred Real 2022$'!Y$1,FALSE)),"",(VLOOKUP($A183,'Incurred Real 2022$'!$A$25:$AC$426,'Incurred Real 2022$'!Y$1,FALSE))*BW183*Incurred_Nominal!Y$15)</f>
        <v/>
      </c>
      <c r="Z183" s="13" t="str">
        <f>IF(ISTEXT(VLOOKUP($A183,'Incurred Real 2022$'!$A$25:$AC$426,'Incurred Real 2022$'!Z$1,FALSE)),"",(VLOOKUP($A183,'Incurred Real 2022$'!$A$25:$AC$426,'Incurred Real 2022$'!Z$1,FALSE))*BX183*Incurred_Nominal!Z$15)</f>
        <v/>
      </c>
      <c r="AA183" s="13" t="str">
        <f>IF(ISTEXT(VLOOKUP($A183,'Incurred Real 2022$'!$A$25:$AC$426,'Incurred Real 2022$'!AA$1,FALSE)),"",(VLOOKUP($A183,'Incurred Real 2022$'!$A$25:$AC$426,'Incurred Real 2022$'!AA$1,FALSE))*BY183*Incurred_Nominal!AA$15)</f>
        <v/>
      </c>
      <c r="AB183" s="13" t="str">
        <f>IF(ISTEXT(VLOOKUP($A183,'Incurred Real 2022$'!$A$25:$AC$426,'Incurred Real 2022$'!AB$1,FALSE)),"",(VLOOKUP($A183,'Incurred Real 2022$'!$A$25:$AC$426,'Incurred Real 2022$'!AB$1,FALSE))*BZ183*Incurred_Nominal!AB$15)</f>
        <v/>
      </c>
      <c r="AC183" s="13" t="str">
        <f>IF(ISTEXT(VLOOKUP($A183,'Incurred Real 2022$'!$A$25:$AC$426,'Incurred Real 2022$'!AC$1,FALSE)),"",(VLOOKUP($A183,'Incurred Real 2022$'!$A$25:$AC$426,'Incurred Real 2022$'!AC$1,FALSE))*CA183*Incurred_Nominal!AC$15)</f>
        <v/>
      </c>
      <c r="AD183" s="232">
        <f t="shared" si="41"/>
        <v>11117920.586548941</v>
      </c>
      <c r="AE183" s="232">
        <f t="shared" si="42"/>
        <v>11117920.586548941</v>
      </c>
      <c r="AF183" s="239">
        <f t="shared" si="43"/>
        <v>12568456.306893397</v>
      </c>
      <c r="AG183" s="237">
        <f t="shared" si="44"/>
        <v>11430944.420584086</v>
      </c>
      <c r="AH183" s="240">
        <f t="shared" si="48"/>
        <v>1.0995116277760002</v>
      </c>
      <c r="AI183" s="234">
        <f>VLOOKUP($A183,Incurred_Real!$A$25:$AP$479,Incurred_Real!AI$1,FALSE)</f>
        <v>2024</v>
      </c>
      <c r="AJ183" s="235">
        <f>VLOOKUP($A183,Incurred_Real!$A$25:$AP$479,Incurred_Real!AJ$1,FALSE)</f>
        <v>45473</v>
      </c>
      <c r="AK183" s="236">
        <f>VLOOKUP($A183,Incurred_Real!$A$25:$AP$479,Incurred_Real!AK$1,FALSE)</f>
        <v>2024</v>
      </c>
      <c r="AL183" s="235" t="str">
        <f>VLOOKUP($A183,Incurred_Real!$A$25:$AP$479,Incurred_Real!AL$1,FALSE)</f>
        <v/>
      </c>
      <c r="AM183" s="237">
        <f>IF(AL183="Commissioned Extra","",(IF((AD183)=0,0,SUMPRODUCT($F$17:$U$17,F183:U183))+VLOOKUP($A183,Incurred_Real!$A$25:$BS$376,Incurred_Real!$AO$1,FALSE)))</f>
        <v>11279798.990038004</v>
      </c>
      <c r="AN183" s="232" cm="1">
        <f t="array" ref="AN183">IF(ROUND(AE183,0)=0,0,LOOKUP(2,1/(F183:AC183&lt;&gt;""),F183:AC183))</f>
        <v>3996869.2540167943</v>
      </c>
      <c r="AO183" s="232">
        <f t="shared" si="45"/>
        <v>9815025.2465489414</v>
      </c>
      <c r="AP183" s="78"/>
      <c r="AQ183" s="20"/>
      <c r="AR183" s="245">
        <f>VLOOKUP($A183,Incurred_Real!$A$25:$CD$376,Incurred_Real!AR$1,FALSE)</f>
        <v>0</v>
      </c>
      <c r="AS183" s="246">
        <f>VLOOKUP($A183,Incurred_Real!$A$25:$CD$376,Incurred_Real!AS$1,FALSE)</f>
        <v>0</v>
      </c>
      <c r="AT183" s="246">
        <f>VLOOKUP($A183,Incurred_Real!$A$25:$CD$376,Incurred_Real!AT$1,FALSE)</f>
        <v>0</v>
      </c>
      <c r="AU183" s="246">
        <f>VLOOKUP($A183,Incurred_Real!$A$25:$CD$376,Incurred_Real!AU$1,FALSE)</f>
        <v>0</v>
      </c>
      <c r="AV183" s="246">
        <f>VLOOKUP($A183,Incurred_Real!$A$25:$CD$376,Incurred_Real!AV$1,FALSE)</f>
        <v>0</v>
      </c>
      <c r="AW183" s="246">
        <f>VLOOKUP($A183,Incurred_Real!$A$25:$CD$376,Incurred_Real!AW$1,FALSE)</f>
        <v>0</v>
      </c>
      <c r="AX183" s="246">
        <f>VLOOKUP($A183,Incurred_Real!$A$25:$CD$376,Incurred_Real!AX$1,FALSE)</f>
        <v>0</v>
      </c>
      <c r="AY183" s="246">
        <f>VLOOKUP($A183,Incurred_Real!$A$25:$CD$376,Incurred_Real!AY$1,FALSE)</f>
        <v>0</v>
      </c>
      <c r="AZ183" s="246">
        <f>VLOOKUP($A183,Incurred_Real!$A$25:$CD$376,Incurred_Real!AZ$1,FALSE)</f>
        <v>0</v>
      </c>
      <c r="BA183" s="246">
        <f>VLOOKUP($A183,Incurred_Real!$A$25:$CD$376,Incurred_Real!BA$1,FALSE)</f>
        <v>0</v>
      </c>
      <c r="BB183" s="246">
        <f>VLOOKUP($A183,Incurred_Real!$A$25:$CD$376,Incurred_Real!BB$1,FALSE)</f>
        <v>0.89724490948011804</v>
      </c>
      <c r="BC183" s="246">
        <f>VLOOKUP($A183,Incurred_Real!$A$25:$CD$376,Incurred_Real!BC$1,FALSE)</f>
        <v>0</v>
      </c>
      <c r="BD183" s="246">
        <f>VLOOKUP($A183,Incurred_Real!$A$25:$CD$376,Incurred_Real!BD$1,FALSE)</f>
        <v>3.4292091965193609E-2</v>
      </c>
      <c r="BE183" s="246">
        <f>VLOOKUP($A183,Incurred_Real!$A$25:$CD$376,Incurred_Real!BE$1,FALSE)</f>
        <v>0</v>
      </c>
      <c r="BF183" s="246">
        <f>VLOOKUP($A183,Incurred_Real!$A$25:$CD$376,Incurred_Real!BF$1,FALSE)</f>
        <v>0</v>
      </c>
      <c r="BG183" s="246">
        <f>VLOOKUP($A183,Incurred_Real!$A$25:$CD$376,Incurred_Real!BG$1,FALSE)</f>
        <v>6.8462998554688417E-2</v>
      </c>
      <c r="BH183" s="246">
        <f>VLOOKUP($A183,Incurred_Real!$A$25:$CD$376,Incurred_Real!BH$1,FALSE)</f>
        <v>0</v>
      </c>
      <c r="BI183" s="246">
        <f>VLOOKUP($A183,Incurred_Real!$A$25:$CD$376,Incurred_Real!BI$1,FALSE)</f>
        <v>0</v>
      </c>
      <c r="BJ183" s="246">
        <f>VLOOKUP($A183,Incurred_Real!$A$25:$CD$376,Incurred_Real!BJ$1,FALSE)</f>
        <v>0</v>
      </c>
      <c r="BK183" s="246">
        <f>VLOOKUP($A183,Incurred_Real!$A$25:$CD$376,Incurred_Real!BK$1,FALSE)</f>
        <v>0</v>
      </c>
      <c r="BL183" s="246">
        <f>VLOOKUP($A183,Incurred_Real!$A$25:$CD$376,Incurred_Real!BL$1,FALSE)</f>
        <v>0</v>
      </c>
      <c r="BM183" s="246">
        <f>VLOOKUP($A183,Incurred_Real!$A$25:$CD$376,Incurred_Real!BM$1,FALSE)</f>
        <v>0</v>
      </c>
      <c r="BN183" s="246">
        <f>VLOOKUP($A183,Incurred_Real!$A$25:$CD$376,Incurred_Real!BN$1,FALSE)</f>
        <v>0</v>
      </c>
      <c r="BO183" s="246">
        <f>VLOOKUP($A183,Incurred_Real!$A$25:$CD$376,Incurred_Real!BO$1,FALSE)</f>
        <v>0</v>
      </c>
      <c r="BP183" s="246">
        <f>VLOOKUP($A183,Incurred_Real!$A$25:$CD$376,Incurred_Real!BP$1,FALSE)</f>
        <v>0</v>
      </c>
      <c r="BQ183" s="246">
        <f>VLOOKUP($A183,Incurred_Real!$A$25:$CD$376,Incurred_Real!BQ$1,FALSE)</f>
        <v>0</v>
      </c>
      <c r="BR183" s="246">
        <f>VLOOKUP($A183,Incurred_Real!$A$25:$CD$376,Incurred_Real!BR$1,FALSE)</f>
        <v>0</v>
      </c>
      <c r="BS183" s="254">
        <f t="shared" si="46"/>
        <v>1</v>
      </c>
      <c r="BT183" s="249">
        <f>1+IF(ISNA(VLOOKUP($A183,'Project labour content'!$A$7:$D$255,'Project labour content'!$D$1,FALSE)),VLOOKUP($D183,'Project labour content'!$F$6:$G$15,'Project labour content'!$G$1,FALSE),VLOOKUP($A183,'Project labour content'!$A$7:$D$255,'Project labour content'!$D$1,FALSE))*LabEsc22*1</f>
        <v>1.0007577298398544</v>
      </c>
      <c r="BU183" s="249">
        <f>1+IF(ISNA(VLOOKUP($A183,'Project labour content'!$A$7:$D$255,'Project labour content'!$D$1,FALSE)),VLOOKUP($D183,'Project labour content'!$F$6:$G$15,'Project labour content'!$G$1,FALSE),VLOOKUP($A183,'Project labour content'!$A$7:$D$255,'Project labour content'!$D$1,FALSE))*LabEsc23*1</f>
        <v>1.0015190967829404</v>
      </c>
      <c r="BV183" s="249">
        <f>1+IF(ISNA(VLOOKUP($A183,'Project labour content'!$A$7:$D$255,'Project labour content'!$D$1,FALSE)),VLOOKUP($D183,'Project labour content'!$F$6:$G$15,'Project labour content'!$G$1,FALSE),VLOOKUP($A183,'Project labour content'!$A$7:$D$255,'Project labour content'!$D$1,FALSE))*LabEsc24*1</f>
        <v>1.0022363044433271</v>
      </c>
      <c r="BW183" s="249">
        <f>1+IF(ISNA(VLOOKUP($A183,'Project labour content'!$A$7:$D$255,'Project labour content'!$D$1,FALSE)),VLOOKUP($D183,'Project labour content'!$F$6:$G$15,'Project labour content'!$G$1,FALSE),VLOOKUP($A183,'Project labour content'!$A$7:$D$255,'Project labour content'!$D$1,FALSE))*LabEsc25*1</f>
        <v>1.0031968845698054</v>
      </c>
      <c r="BX183" s="249">
        <f>1+IF(ISNA(VLOOKUP($A183,'Project labour content'!$A$7:$D$255,'Project labour content'!$D$1,FALSE)),VLOOKUP($D183,'Project labour content'!$F$6:$G$15,'Project labour content'!$G$1,FALSE),VLOOKUP($A183,'Project labour content'!$A$7:$D$255,'Project labour content'!$D$1,FALSE))*LabEsc26*1</f>
        <v>1.0042437568109788</v>
      </c>
      <c r="BY183" s="249">
        <f>1+IF(ISNA(VLOOKUP($A183,'Project labour content'!$A$7:$D$255,'Project labour content'!$D$1,FALSE)),VLOOKUP($D183,'Project labour content'!$F$6:$G$15,'Project labour content'!$G$1,FALSE),VLOOKUP($A183,'Project labour content'!$A$7:$D$255,'Project labour content'!$D$1,FALSE))*LabEsc27*1</f>
        <v>1.0048921733714347</v>
      </c>
      <c r="BZ183" s="249">
        <f>1+IF(ISNA(VLOOKUP($A183,'Project labour content'!$A$7:$D$255,'Project labour content'!$D$1,FALSE)),VLOOKUP($D183,'Project labour content'!$F$6:$G$15,'Project labour content'!$G$1,FALSE),VLOOKUP($A183,'Project labour content'!$A$7:$D$255,'Project labour content'!$D$1,FALSE))*LabEsc28*1</f>
        <v>1.005380431041458</v>
      </c>
      <c r="CA183" s="249">
        <f>1+IF(ISNA(VLOOKUP($A183,'Project labour content'!$A$7:$D$255,'Project labour content'!$D$1,FALSE)),VLOOKUP($D183,'Project labour content'!$F$6:$G$15,'Project labour content'!$G$1,FALSE),VLOOKUP($A183,'Project labour content'!$A$7:$D$255,'Project labour content'!$D$1,FALSE))*LabEsc29*1</f>
        <v>1.0061639869503116</v>
      </c>
      <c r="CB183" s="250" t="str">
        <f>IF(ISNA(VLOOKUP($A183,'Project labour content'!$A$7:$D$255,'Project labour content'!$D$1,FALSE)),"Category","Project")</f>
        <v>Project</v>
      </c>
      <c r="CD183" s="247" t="str">
        <f t="shared" si="47"/>
        <v>14034</v>
      </c>
    </row>
    <row r="184" spans="1:82" x14ac:dyDescent="0.15">
      <c r="A184" s="11" t="s">
        <v>275</v>
      </c>
      <c r="B184" s="11" t="str">
        <f>VLOOKUP($A184,'Incurred Real 2022$'!$A$25:$AC$426,'Incurred Real 2022$'!B$1,FALSE)</f>
        <v>NCIPAP 1 Riverland 132 kV Line Uprating</v>
      </c>
      <c r="C184" s="11" t="str">
        <f>VLOOKUP($A184,'Incurred Real 2022$'!$A$25:$AC$426,'Incurred Real 2022$'!C$1,FALSE)</f>
        <v>ExAnte</v>
      </c>
      <c r="D184" s="11" t="str">
        <f>VLOOKUP($A184,'Incurred Real 2022$'!$A$25:$AC$426,'Incurred Real 2022$'!D$1,FALSE)</f>
        <v>Augmentation</v>
      </c>
      <c r="E184" s="11" t="str">
        <f>VLOOKUP($A184,'Incurred Real 2022$'!$A$25:$AC$426,'Incurred Real 2022$'!E$1,FALSE)</f>
        <v>Closed</v>
      </c>
      <c r="F184" s="105" t="str">
        <f>IF(VLOOKUP($A184,'Incurred Real 2022$'!$A$25:$AC$426,'Incurred Real 2022$'!F$1,FALSE)=0,"",VLOOKUP($A184,'Incurred Real 2022$'!$A$25:$AC$426,'Incurred Real 2022$'!F$1,FALSE))</f>
        <v/>
      </c>
      <c r="G184" s="105" t="str">
        <f>IF(VLOOKUP($A184,'Incurred Real 2022$'!$A$25:$AC$426,'Incurred Real 2022$'!G$1,FALSE)=0,"",VLOOKUP($A184,'Incurred Real 2022$'!$A$25:$AC$426,'Incurred Real 2022$'!G$1,FALSE))</f>
        <v/>
      </c>
      <c r="H184" s="105" t="str">
        <f>IF(VLOOKUP($A184,'Incurred Real 2022$'!$A$25:$AC$426,'Incurred Real 2022$'!H$1,FALSE)=0,"",VLOOKUP($A184,'Incurred Real 2022$'!$A$25:$AC$426,'Incurred Real 2022$'!H$1,FALSE))</f>
        <v/>
      </c>
      <c r="I184" s="105" t="str">
        <f>IF(VLOOKUP($A184,'Incurred Real 2022$'!$A$25:$AC$426,'Incurred Real 2022$'!I$1,FALSE)=0,"",VLOOKUP($A184,'Incurred Real 2022$'!$A$25:$AC$426,'Incurred Real 2022$'!I$1,FALSE))</f>
        <v/>
      </c>
      <c r="J184" s="105" t="str">
        <f>IF(VLOOKUP($A184,'Incurred Real 2022$'!$A$25:$AC$426,'Incurred Real 2022$'!J$1,FALSE)=0,"",VLOOKUP($A184,'Incurred Real 2022$'!$A$25:$AC$426,'Incurred Real 2022$'!J$1,FALSE))</f>
        <v/>
      </c>
      <c r="K184" s="105" t="str">
        <f>IF(VLOOKUP($A184,'Incurred Real 2022$'!$A$25:$AC$426,'Incurred Real 2022$'!K$1,FALSE)=0,"",VLOOKUP($A184,'Incurred Real 2022$'!$A$25:$AC$426,'Incurred Real 2022$'!K$1,FALSE))</f>
        <v/>
      </c>
      <c r="L184" s="105" t="str">
        <f>IF(VLOOKUP($A184,'Incurred Real 2022$'!$A$25:$AC$426,'Incurred Real 2022$'!L$1,FALSE)=0,"",VLOOKUP($A184,'Incurred Real 2022$'!$A$25:$AC$426,'Incurred Real 2022$'!L$1,FALSE))</f>
        <v/>
      </c>
      <c r="M184" s="105" t="str">
        <f>IF(VLOOKUP($A184,'Incurred Real 2022$'!$A$25:$AC$426,'Incurred Real 2022$'!M$1,FALSE)=0,"",VLOOKUP($A184,'Incurred Real 2022$'!$A$25:$AC$426,'Incurred Real 2022$'!M$1,FALSE))</f>
        <v/>
      </c>
      <c r="N184" s="105" t="str">
        <f>IF(VLOOKUP($A184,'Incurred Real 2022$'!$A$25:$AC$426,'Incurred Real 2022$'!N$1,FALSE)=0,"",VLOOKUP($A184,'Incurred Real 2022$'!$A$25:$AC$426,'Incurred Real 2022$'!N$1,FALSE))</f>
        <v/>
      </c>
      <c r="O184" s="105" t="str">
        <f>IF(VLOOKUP($A184,'Incurred Real 2022$'!$A$25:$AC$426,'Incurred Real 2022$'!O$1,FALSE)=0,"",VLOOKUP($A184,'Incurred Real 2022$'!$A$25:$AC$426,'Incurred Real 2022$'!O$1,FALSE))</f>
        <v/>
      </c>
      <c r="P184" s="105">
        <f>IF(VLOOKUP($A184,'Incurred Real 2022$'!$A$25:$AC$426,'Incurred Real 2022$'!P$1,FALSE)=0,"",VLOOKUP($A184,'Incurred Real 2022$'!$A$25:$AC$426,'Incurred Real 2022$'!P$1,FALSE))</f>
        <v>339333.03</v>
      </c>
      <c r="Q184" s="105">
        <f>IF(VLOOKUP($A184,'Incurred Real 2022$'!$A$25:$AC$426,'Incurred Real 2022$'!Q$1,FALSE)=0,"",VLOOKUP($A184,'Incurred Real 2022$'!$A$25:$AC$426,'Incurred Real 2022$'!Q$1,FALSE))</f>
        <v>2599635.7999999998</v>
      </c>
      <c r="R184" s="105">
        <f>IF(VLOOKUP($A184,'Incurred Real 2022$'!$A$25:$AC$426,'Incurred Real 2022$'!R$1,FALSE)=0,"",VLOOKUP($A184,'Incurred Real 2022$'!$A$25:$AC$426,'Incurred Real 2022$'!R$1,FALSE))</f>
        <v>789697.35</v>
      </c>
      <c r="S184" s="105">
        <f>IF(VLOOKUP($A184,'Incurred Real 2022$'!$A$25:$AC$426,'Incurred Real 2022$'!S$1,FALSE)=0,"",VLOOKUP($A184,'Incurred Real 2022$'!$A$25:$AC$426,'Incurred Real 2022$'!S$1,FALSE))</f>
        <v>90768.5</v>
      </c>
      <c r="T184" s="105">
        <f>IF(VLOOKUP($A184,'Incurred Real 2022$'!$A$25:$AC$426,'Incurred Real 2022$'!T$1,FALSE)=0,"",VLOOKUP($A184,'Incurred Real 2022$'!$A$25:$AC$426,'Incurred Real 2022$'!T$1,FALSE))</f>
        <v>16825.349999999999</v>
      </c>
      <c r="U184" s="105" t="str">
        <f>IF(VLOOKUP($A184,'Incurred Real 2022$'!$A$25:$AC$426,'Incurred Real 2022$'!U$1,FALSE)=0,"",VLOOKUP($A184,'Incurred Real 2022$'!$A$25:$AC$426,'Incurred Real 2022$'!U$1,FALSE))</f>
        <v/>
      </c>
      <c r="V184" s="13" t="str">
        <f>IF(ISTEXT(VLOOKUP($A184,'Incurred Real 2022$'!$A$25:$AC$426,'Incurred Real 2022$'!V$1,FALSE)),"",(VLOOKUP($A184,'Incurred Real 2022$'!$A$25:$AC$426,'Incurred Real 2022$'!V$1,FALSE))*BT184*Incurred_Nominal!V$15)</f>
        <v/>
      </c>
      <c r="W184" s="13" t="str">
        <f>IF(ISTEXT(VLOOKUP($A184,'Incurred Real 2022$'!$A$25:$AC$426,'Incurred Real 2022$'!W$1,FALSE)),"",(VLOOKUP($A184,'Incurred Real 2022$'!$A$25:$AC$426,'Incurred Real 2022$'!W$1,FALSE))*BU184*Incurred_Nominal!W$15)</f>
        <v/>
      </c>
      <c r="X184" s="13" t="str">
        <f>IF(ISTEXT(VLOOKUP($A184,'Incurred Real 2022$'!$A$25:$AC$426,'Incurred Real 2022$'!X$1,FALSE)),"",(VLOOKUP($A184,'Incurred Real 2022$'!$A$25:$AC$426,'Incurred Real 2022$'!X$1,FALSE))*BV184*Incurred_Nominal!X$15)</f>
        <v/>
      </c>
      <c r="Y184" s="13" t="str">
        <f>IF(ISTEXT(VLOOKUP($A184,'Incurred Real 2022$'!$A$25:$AC$426,'Incurred Real 2022$'!Y$1,FALSE)),"",(VLOOKUP($A184,'Incurred Real 2022$'!$A$25:$AC$426,'Incurred Real 2022$'!Y$1,FALSE))*BW184*Incurred_Nominal!Y$15)</f>
        <v/>
      </c>
      <c r="Z184" s="13" t="str">
        <f>IF(ISTEXT(VLOOKUP($A184,'Incurred Real 2022$'!$A$25:$AC$426,'Incurred Real 2022$'!Z$1,FALSE)),"",(VLOOKUP($A184,'Incurred Real 2022$'!$A$25:$AC$426,'Incurred Real 2022$'!Z$1,FALSE))*BX184*Incurred_Nominal!Z$15)</f>
        <v/>
      </c>
      <c r="AA184" s="13" t="str">
        <f>IF(ISTEXT(VLOOKUP($A184,'Incurred Real 2022$'!$A$25:$AC$426,'Incurred Real 2022$'!AA$1,FALSE)),"",(VLOOKUP($A184,'Incurred Real 2022$'!$A$25:$AC$426,'Incurred Real 2022$'!AA$1,FALSE))*BY184*Incurred_Nominal!AA$15)</f>
        <v/>
      </c>
      <c r="AB184" s="13" t="str">
        <f>IF(ISTEXT(VLOOKUP($A184,'Incurred Real 2022$'!$A$25:$AC$426,'Incurred Real 2022$'!AB$1,FALSE)),"",(VLOOKUP($A184,'Incurred Real 2022$'!$A$25:$AC$426,'Incurred Real 2022$'!AB$1,FALSE))*BZ184*Incurred_Nominal!AB$15)</f>
        <v/>
      </c>
      <c r="AC184" s="13" t="str">
        <f>IF(ISTEXT(VLOOKUP($A184,'Incurred Real 2022$'!$A$25:$AC$426,'Incurred Real 2022$'!AC$1,FALSE)),"",(VLOOKUP($A184,'Incurred Real 2022$'!$A$25:$AC$426,'Incurred Real 2022$'!AC$1,FALSE))*CA184*Incurred_Nominal!AC$15)</f>
        <v/>
      </c>
      <c r="AD184" s="232">
        <f t="shared" si="41"/>
        <v>3836260.0300000003</v>
      </c>
      <c r="AE184" s="232">
        <f t="shared" si="42"/>
        <v>3836260.0300000003</v>
      </c>
      <c r="AF184" s="239">
        <f t="shared" si="43"/>
        <v>4794318.1392236464</v>
      </c>
      <c r="AG184" s="237">
        <f t="shared" si="44"/>
        <v>3897749.4553894419</v>
      </c>
      <c r="AH184" s="240">
        <f t="shared" si="48"/>
        <v>1.230022143315167</v>
      </c>
      <c r="AI184" s="234">
        <f>VLOOKUP($A184,Incurred_Real!$A$25:$AP$479,Incurred_Real!AI$1,FALSE)</f>
        <v>2020</v>
      </c>
      <c r="AJ184" s="235">
        <f>VLOOKUP($A184,Incurred_Real!$A$25:$AP$479,Incurred_Real!AJ$1,FALSE)</f>
        <v>43060</v>
      </c>
      <c r="AK184" s="236">
        <f>VLOOKUP($A184,Incurred_Real!$A$25:$AP$479,Incurred_Real!AK$1,FALSE)</f>
        <v>2018</v>
      </c>
      <c r="AL184" s="235" t="str">
        <f>VLOOKUP($A184,Incurred_Real!$A$25:$AP$479,Incurred_Real!AL$1,FALSE)</f>
        <v/>
      </c>
      <c r="AM184" s="237">
        <f>IF(AL184="Commissioned Extra","",(IF((AD184)=0,0,SUMPRODUCT($F$17:$U$17,F184:U184))+VLOOKUP($A184,Incurred_Real!$A$25:$BS$376,Incurred_Real!$AO$1,FALSE)))</f>
        <v>4258209.9084353037</v>
      </c>
      <c r="AN184" s="232" cm="1">
        <f t="array" ref="AN184">IF(ROUND(AE184,0)=0,0,LOOKUP(2,1/(F184:AC184&lt;&gt;""),F184:AC184))</f>
        <v>16825.349999999999</v>
      </c>
      <c r="AO184" s="232">
        <f t="shared" si="45"/>
        <v>0</v>
      </c>
      <c r="AP184" s="78"/>
      <c r="AQ184" s="20"/>
      <c r="AR184" s="245">
        <f>VLOOKUP($A184,Incurred_Real!$A$25:$CD$376,Incurred_Real!AR$1,FALSE)</f>
        <v>0</v>
      </c>
      <c r="AS184" s="246">
        <f>VLOOKUP($A184,Incurred_Real!$A$25:$CD$376,Incurred_Real!AS$1,FALSE)</f>
        <v>0</v>
      </c>
      <c r="AT184" s="246">
        <f>VLOOKUP($A184,Incurred_Real!$A$25:$CD$376,Incurred_Real!AT$1,FALSE)</f>
        <v>0</v>
      </c>
      <c r="AU184" s="246">
        <f>VLOOKUP($A184,Incurred_Real!$A$25:$CD$376,Incurred_Real!AU$1,FALSE)</f>
        <v>0</v>
      </c>
      <c r="AV184" s="246">
        <f>VLOOKUP($A184,Incurred_Real!$A$25:$CD$376,Incurred_Real!AV$1,FALSE)</f>
        <v>0</v>
      </c>
      <c r="AW184" s="246">
        <f>VLOOKUP($A184,Incurred_Real!$A$25:$CD$376,Incurred_Real!AW$1,FALSE)</f>
        <v>0</v>
      </c>
      <c r="AX184" s="246">
        <f>VLOOKUP($A184,Incurred_Real!$A$25:$CD$376,Incurred_Real!AX$1,FALSE)</f>
        <v>0</v>
      </c>
      <c r="AY184" s="246">
        <f>VLOOKUP($A184,Incurred_Real!$A$25:$CD$376,Incurred_Real!AY$1,FALSE)</f>
        <v>0</v>
      </c>
      <c r="AZ184" s="246">
        <f>VLOOKUP($A184,Incurred_Real!$A$25:$CD$376,Incurred_Real!AZ$1,FALSE)</f>
        <v>0</v>
      </c>
      <c r="BA184" s="246">
        <f>VLOOKUP($A184,Incurred_Real!$A$25:$CD$376,Incurred_Real!BA$1,FALSE)</f>
        <v>0</v>
      </c>
      <c r="BB184" s="246">
        <f>VLOOKUP($A184,Incurred_Real!$A$25:$CD$376,Incurred_Real!BB$1,FALSE)</f>
        <v>0</v>
      </c>
      <c r="BC184" s="246">
        <f>VLOOKUP($A184,Incurred_Real!$A$25:$CD$376,Incurred_Real!BC$1,FALSE)</f>
        <v>0</v>
      </c>
      <c r="BD184" s="246">
        <f>VLOOKUP($A184,Incurred_Real!$A$25:$CD$376,Incurred_Real!BD$1,FALSE)</f>
        <v>0</v>
      </c>
      <c r="BE184" s="246">
        <f>VLOOKUP($A184,Incurred_Real!$A$25:$CD$376,Incurred_Real!BE$1,FALSE)</f>
        <v>0</v>
      </c>
      <c r="BF184" s="246">
        <f>VLOOKUP($A184,Incurred_Real!$A$25:$CD$376,Incurred_Real!BF$1,FALSE)</f>
        <v>0</v>
      </c>
      <c r="BG184" s="246">
        <f>VLOOKUP($A184,Incurred_Real!$A$25:$CD$376,Incurred_Real!BG$1,FALSE)</f>
        <v>0</v>
      </c>
      <c r="BH184" s="246">
        <f>VLOOKUP($A184,Incurred_Real!$A$25:$CD$376,Incurred_Real!BH$1,FALSE)</f>
        <v>0</v>
      </c>
      <c r="BI184" s="246">
        <f>VLOOKUP($A184,Incurred_Real!$A$25:$CD$376,Incurred_Real!BI$1,FALSE)</f>
        <v>0</v>
      </c>
      <c r="BJ184" s="246">
        <f>VLOOKUP($A184,Incurred_Real!$A$25:$CD$376,Incurred_Real!BJ$1,FALSE)</f>
        <v>0</v>
      </c>
      <c r="BK184" s="246">
        <f>VLOOKUP($A184,Incurred_Real!$A$25:$CD$376,Incurred_Real!BK$1,FALSE)</f>
        <v>1</v>
      </c>
      <c r="BL184" s="246">
        <f>VLOOKUP($A184,Incurred_Real!$A$25:$CD$376,Incurred_Real!BL$1,FALSE)</f>
        <v>0</v>
      </c>
      <c r="BM184" s="246">
        <f>VLOOKUP($A184,Incurred_Real!$A$25:$CD$376,Incurred_Real!BM$1,FALSE)</f>
        <v>0</v>
      </c>
      <c r="BN184" s="246">
        <f>VLOOKUP($A184,Incurred_Real!$A$25:$CD$376,Incurred_Real!BN$1,FALSE)</f>
        <v>0</v>
      </c>
      <c r="BO184" s="246">
        <f>VLOOKUP($A184,Incurred_Real!$A$25:$CD$376,Incurred_Real!BO$1,FALSE)</f>
        <v>0</v>
      </c>
      <c r="BP184" s="246">
        <f>VLOOKUP($A184,Incurred_Real!$A$25:$CD$376,Incurred_Real!BP$1,FALSE)</f>
        <v>0</v>
      </c>
      <c r="BQ184" s="246">
        <f>VLOOKUP($A184,Incurred_Real!$A$25:$CD$376,Incurred_Real!BQ$1,FALSE)</f>
        <v>0</v>
      </c>
      <c r="BR184" s="246">
        <f>VLOOKUP($A184,Incurred_Real!$A$25:$CD$376,Incurred_Real!BR$1,FALSE)</f>
        <v>0</v>
      </c>
      <c r="BS184" s="254">
        <f t="shared" si="46"/>
        <v>1</v>
      </c>
      <c r="BT184" s="249">
        <f>1+IF(ISNA(VLOOKUP($A184,'Project labour content'!$A$7:$D$255,'Project labour content'!$D$1,FALSE)),VLOOKUP($D184,'Project labour content'!$F$6:$G$15,'Project labour content'!$G$1,FALSE),VLOOKUP($A184,'Project labour content'!$A$7:$D$255,'Project labour content'!$D$1,FALSE))*LabEsc22*1</f>
        <v>1.0003471041831231</v>
      </c>
      <c r="BU184" s="249">
        <f>1+IF(ISNA(VLOOKUP($A184,'Project labour content'!$A$7:$D$255,'Project labour content'!$D$1,FALSE)),VLOOKUP($D184,'Project labour content'!$F$6:$G$15,'Project labour content'!$G$1,FALSE),VLOOKUP($A184,'Project labour content'!$A$7:$D$255,'Project labour content'!$D$1,FALSE))*LabEsc23*1</f>
        <v>1.0006958744663252</v>
      </c>
      <c r="BV184" s="249">
        <f>1+IF(ISNA(VLOOKUP($A184,'Project labour content'!$A$7:$D$255,'Project labour content'!$D$1,FALSE)),VLOOKUP($D184,'Project labour content'!$F$6:$G$15,'Project labour content'!$G$1,FALSE),VLOOKUP($A184,'Project labour content'!$A$7:$D$255,'Project labour content'!$D$1,FALSE))*LabEsc24*1</f>
        <v>1.0010244160731017</v>
      </c>
      <c r="BW184" s="249">
        <f>1+IF(ISNA(VLOOKUP($A184,'Project labour content'!$A$7:$D$255,'Project labour content'!$D$1,FALSE)),VLOOKUP($D184,'Project labour content'!$F$6:$G$15,'Project labour content'!$G$1,FALSE),VLOOKUP($A184,'Project labour content'!$A$7:$D$255,'Project labour content'!$D$1,FALSE))*LabEsc25*1</f>
        <v>1.0014644427984443</v>
      </c>
      <c r="BX184" s="249">
        <f>1+IF(ISNA(VLOOKUP($A184,'Project labour content'!$A$7:$D$255,'Project labour content'!$D$1,FALSE)),VLOOKUP($D184,'Project labour content'!$F$6:$G$15,'Project labour content'!$G$1,FALSE),VLOOKUP($A184,'Project labour content'!$A$7:$D$255,'Project labour content'!$D$1,FALSE))*LabEsc26*1</f>
        <v>1.0019439985912801</v>
      </c>
      <c r="BY184" s="249">
        <f>1+IF(ISNA(VLOOKUP($A184,'Project labour content'!$A$7:$D$255,'Project labour content'!$D$1,FALSE)),VLOOKUP($D184,'Project labour content'!$F$6:$G$15,'Project labour content'!$G$1,FALSE),VLOOKUP($A184,'Project labour content'!$A$7:$D$255,'Project labour content'!$D$1,FALSE))*LabEsc27*1</f>
        <v>1.0022410280715812</v>
      </c>
      <c r="BZ184" s="249">
        <f>1+IF(ISNA(VLOOKUP($A184,'Project labour content'!$A$7:$D$255,'Project labour content'!$D$1,FALSE)),VLOOKUP($D184,'Project labour content'!$F$6:$G$15,'Project labour content'!$G$1,FALSE),VLOOKUP($A184,'Project labour content'!$A$7:$D$255,'Project labour content'!$D$1,FALSE))*LabEsc28*1</f>
        <v>1.002464691270248</v>
      </c>
      <c r="CA184" s="249">
        <f>1+IF(ISNA(VLOOKUP($A184,'Project labour content'!$A$7:$D$255,'Project labour content'!$D$1,FALSE)),VLOOKUP($D184,'Project labour content'!$F$6:$G$15,'Project labour content'!$G$1,FALSE),VLOOKUP($A184,'Project labour content'!$A$7:$D$255,'Project labour content'!$D$1,FALSE))*LabEsc29*1</f>
        <v>1.0028236259714685</v>
      </c>
      <c r="CB184" s="250" t="str">
        <f>IF(ISNA(VLOOKUP($A184,'Project labour content'!$A$7:$D$255,'Project labour content'!$D$1,FALSE)),"Category","Project")</f>
        <v>Category</v>
      </c>
      <c r="CD184" s="247" t="str">
        <f t="shared" si="47"/>
        <v>14038</v>
      </c>
    </row>
    <row r="185" spans="1:82" x14ac:dyDescent="0.15">
      <c r="A185" s="11" t="s">
        <v>277</v>
      </c>
      <c r="B185" s="11" t="str">
        <f>VLOOKUP($A185,'Incurred Real 2022$'!$A$25:$AC$426,'Incurred Real 2022$'!B$1,FALSE)</f>
        <v>NCIPAP Davenport-Robertstown 275 kV Removal of Plant Limits</v>
      </c>
      <c r="C185" s="11" t="str">
        <f>VLOOKUP($A185,'Incurred Real 2022$'!$A$25:$AC$426,'Incurred Real 2022$'!C$1,FALSE)</f>
        <v>NCIPAP</v>
      </c>
      <c r="D185" s="11" t="str">
        <f>VLOOKUP($A185,'Incurred Real 2022$'!$A$25:$AC$426,'Incurred Real 2022$'!D$1,FALSE)</f>
        <v>Augmentation</v>
      </c>
      <c r="E185" s="11" t="str">
        <f>VLOOKUP($A185,'Incurred Real 2022$'!$A$25:$AC$426,'Incurred Real 2022$'!E$1,FALSE)</f>
        <v>Closed</v>
      </c>
      <c r="F185" s="105" t="str">
        <f>IF(VLOOKUP($A185,'Incurred Real 2022$'!$A$25:$AC$426,'Incurred Real 2022$'!F$1,FALSE)=0,"",VLOOKUP($A185,'Incurred Real 2022$'!$A$25:$AC$426,'Incurred Real 2022$'!F$1,FALSE))</f>
        <v/>
      </c>
      <c r="G185" s="105" t="str">
        <f>IF(VLOOKUP($A185,'Incurred Real 2022$'!$A$25:$AC$426,'Incurred Real 2022$'!G$1,FALSE)=0,"",VLOOKUP($A185,'Incurred Real 2022$'!$A$25:$AC$426,'Incurred Real 2022$'!G$1,FALSE))</f>
        <v/>
      </c>
      <c r="H185" s="105" t="str">
        <f>IF(VLOOKUP($A185,'Incurred Real 2022$'!$A$25:$AC$426,'Incurred Real 2022$'!H$1,FALSE)=0,"",VLOOKUP($A185,'Incurred Real 2022$'!$A$25:$AC$426,'Incurred Real 2022$'!H$1,FALSE))</f>
        <v/>
      </c>
      <c r="I185" s="105" t="str">
        <f>IF(VLOOKUP($A185,'Incurred Real 2022$'!$A$25:$AC$426,'Incurred Real 2022$'!I$1,FALSE)=0,"",VLOOKUP($A185,'Incurred Real 2022$'!$A$25:$AC$426,'Incurred Real 2022$'!I$1,FALSE))</f>
        <v/>
      </c>
      <c r="J185" s="105" t="str">
        <f>IF(VLOOKUP($A185,'Incurred Real 2022$'!$A$25:$AC$426,'Incurred Real 2022$'!J$1,FALSE)=0,"",VLOOKUP($A185,'Incurred Real 2022$'!$A$25:$AC$426,'Incurred Real 2022$'!J$1,FALSE))</f>
        <v/>
      </c>
      <c r="K185" s="105" t="str">
        <f>IF(VLOOKUP($A185,'Incurred Real 2022$'!$A$25:$AC$426,'Incurred Real 2022$'!K$1,FALSE)=0,"",VLOOKUP($A185,'Incurred Real 2022$'!$A$25:$AC$426,'Incurred Real 2022$'!K$1,FALSE))</f>
        <v/>
      </c>
      <c r="L185" s="105" t="str">
        <f>IF(VLOOKUP($A185,'Incurred Real 2022$'!$A$25:$AC$426,'Incurred Real 2022$'!L$1,FALSE)=0,"",VLOOKUP($A185,'Incurred Real 2022$'!$A$25:$AC$426,'Incurred Real 2022$'!L$1,FALSE))</f>
        <v/>
      </c>
      <c r="M185" s="105" t="str">
        <f>IF(VLOOKUP($A185,'Incurred Real 2022$'!$A$25:$AC$426,'Incurred Real 2022$'!M$1,FALSE)=0,"",VLOOKUP($A185,'Incurred Real 2022$'!$A$25:$AC$426,'Incurred Real 2022$'!M$1,FALSE))</f>
        <v/>
      </c>
      <c r="N185" s="105" t="str">
        <f>IF(VLOOKUP($A185,'Incurred Real 2022$'!$A$25:$AC$426,'Incurred Real 2022$'!N$1,FALSE)=0,"",VLOOKUP($A185,'Incurred Real 2022$'!$A$25:$AC$426,'Incurred Real 2022$'!N$1,FALSE))</f>
        <v/>
      </c>
      <c r="O185" s="105" t="str">
        <f>IF(VLOOKUP($A185,'Incurred Real 2022$'!$A$25:$AC$426,'Incurred Real 2022$'!O$1,FALSE)=0,"",VLOOKUP($A185,'Incurred Real 2022$'!$A$25:$AC$426,'Incurred Real 2022$'!O$1,FALSE))</f>
        <v/>
      </c>
      <c r="P185" s="105" t="str">
        <f>IF(VLOOKUP($A185,'Incurred Real 2022$'!$A$25:$AC$426,'Incurred Real 2022$'!P$1,FALSE)=0,"",VLOOKUP($A185,'Incurred Real 2022$'!$A$25:$AC$426,'Incurred Real 2022$'!P$1,FALSE))</f>
        <v/>
      </c>
      <c r="Q185" s="105" t="str">
        <f>IF(VLOOKUP($A185,'Incurred Real 2022$'!$A$25:$AC$426,'Incurred Real 2022$'!Q$1,FALSE)=0,"",VLOOKUP($A185,'Incurred Real 2022$'!$A$25:$AC$426,'Incurred Real 2022$'!Q$1,FALSE))</f>
        <v/>
      </c>
      <c r="R185" s="105" t="str">
        <f>IF(VLOOKUP($A185,'Incurred Real 2022$'!$A$25:$AC$426,'Incurred Real 2022$'!R$1,FALSE)=0,"",VLOOKUP($A185,'Incurred Real 2022$'!$A$25:$AC$426,'Incurred Real 2022$'!R$1,FALSE))</f>
        <v/>
      </c>
      <c r="S185" s="105">
        <f>IF(VLOOKUP($A185,'Incurred Real 2022$'!$A$25:$AC$426,'Incurred Real 2022$'!S$1,FALSE)=0,"",VLOOKUP($A185,'Incurred Real 2022$'!$A$25:$AC$426,'Incurred Real 2022$'!S$1,FALSE))</f>
        <v>1444748.18</v>
      </c>
      <c r="T185" s="105">
        <f>IF(VLOOKUP($A185,'Incurred Real 2022$'!$A$25:$AC$426,'Incurred Real 2022$'!T$1,FALSE)=0,"",VLOOKUP($A185,'Incurred Real 2022$'!$A$25:$AC$426,'Incurred Real 2022$'!T$1,FALSE))</f>
        <v>415129.36</v>
      </c>
      <c r="U185" s="105" t="str">
        <f>IF(VLOOKUP($A185,'Incurred Real 2022$'!$A$25:$AC$426,'Incurred Real 2022$'!U$1,FALSE)=0,"",VLOOKUP($A185,'Incurred Real 2022$'!$A$25:$AC$426,'Incurred Real 2022$'!U$1,FALSE))</f>
        <v/>
      </c>
      <c r="V185" s="13" t="str">
        <f>IF(ISTEXT(VLOOKUP($A185,'Incurred Real 2022$'!$A$25:$AC$426,'Incurred Real 2022$'!V$1,FALSE)),"",(VLOOKUP($A185,'Incurred Real 2022$'!$A$25:$AC$426,'Incurred Real 2022$'!V$1,FALSE))*BT185*Incurred_Nominal!V$15)</f>
        <v/>
      </c>
      <c r="W185" s="13" t="str">
        <f>IF(ISTEXT(VLOOKUP($A185,'Incurred Real 2022$'!$A$25:$AC$426,'Incurred Real 2022$'!W$1,FALSE)),"",(VLOOKUP($A185,'Incurred Real 2022$'!$A$25:$AC$426,'Incurred Real 2022$'!W$1,FALSE))*BU185*Incurred_Nominal!W$15)</f>
        <v/>
      </c>
      <c r="X185" s="13" t="str">
        <f>IF(ISTEXT(VLOOKUP($A185,'Incurred Real 2022$'!$A$25:$AC$426,'Incurred Real 2022$'!X$1,FALSE)),"",(VLOOKUP($A185,'Incurred Real 2022$'!$A$25:$AC$426,'Incurred Real 2022$'!X$1,FALSE))*BV185*Incurred_Nominal!X$15)</f>
        <v/>
      </c>
      <c r="Y185" s="13" t="str">
        <f>IF(ISTEXT(VLOOKUP($A185,'Incurred Real 2022$'!$A$25:$AC$426,'Incurred Real 2022$'!Y$1,FALSE)),"",(VLOOKUP($A185,'Incurred Real 2022$'!$A$25:$AC$426,'Incurred Real 2022$'!Y$1,FALSE))*BW185*Incurred_Nominal!Y$15)</f>
        <v/>
      </c>
      <c r="Z185" s="13" t="str">
        <f>IF(ISTEXT(VLOOKUP($A185,'Incurred Real 2022$'!$A$25:$AC$426,'Incurred Real 2022$'!Z$1,FALSE)),"",(VLOOKUP($A185,'Incurred Real 2022$'!$A$25:$AC$426,'Incurred Real 2022$'!Z$1,FALSE))*BX185*Incurred_Nominal!Z$15)</f>
        <v/>
      </c>
      <c r="AA185" s="13" t="str">
        <f>IF(ISTEXT(VLOOKUP($A185,'Incurred Real 2022$'!$A$25:$AC$426,'Incurred Real 2022$'!AA$1,FALSE)),"",(VLOOKUP($A185,'Incurred Real 2022$'!$A$25:$AC$426,'Incurred Real 2022$'!AA$1,FALSE))*BY185*Incurred_Nominal!AA$15)</f>
        <v/>
      </c>
      <c r="AB185" s="13" t="str">
        <f>IF(ISTEXT(VLOOKUP($A185,'Incurred Real 2022$'!$A$25:$AC$426,'Incurred Real 2022$'!AB$1,FALSE)),"",(VLOOKUP($A185,'Incurred Real 2022$'!$A$25:$AC$426,'Incurred Real 2022$'!AB$1,FALSE))*BZ185*Incurred_Nominal!AB$15)</f>
        <v/>
      </c>
      <c r="AC185" s="13" t="str">
        <f>IF(ISTEXT(VLOOKUP($A185,'Incurred Real 2022$'!$A$25:$AC$426,'Incurred Real 2022$'!AC$1,FALSE)),"",(VLOOKUP($A185,'Incurred Real 2022$'!$A$25:$AC$426,'Incurred Real 2022$'!AC$1,FALSE))*CA185*Incurred_Nominal!AC$15)</f>
        <v/>
      </c>
      <c r="AD185" s="232">
        <f t="shared" si="41"/>
        <v>1859877.54</v>
      </c>
      <c r="AE185" s="232">
        <f t="shared" si="42"/>
        <v>1859877.54</v>
      </c>
      <c r="AF185" s="239">
        <f t="shared" si="43"/>
        <v>2248509.0214383844</v>
      </c>
      <c r="AG185" s="237">
        <f t="shared" si="44"/>
        <v>1886467.9973006134</v>
      </c>
      <c r="AH185" s="240">
        <f t="shared" si="48"/>
        <v>1.1919147447270895</v>
      </c>
      <c r="AI185" s="234">
        <f>VLOOKUP($A185,Incurred_Real!$A$25:$AP$479,Incurred_Real!AI$1,FALSE)</f>
        <v>2020</v>
      </c>
      <c r="AJ185" s="235">
        <f>VLOOKUP($A185,Incurred_Real!$A$25:$AP$479,Incurred_Real!AJ$1,FALSE)</f>
        <v>43761</v>
      </c>
      <c r="AK185" s="236">
        <f>VLOOKUP($A185,Incurred_Real!$A$25:$AP$479,Incurred_Real!AK$1,FALSE)</f>
        <v>2020</v>
      </c>
      <c r="AL185" s="235" t="str">
        <f>VLOOKUP($A185,Incurred_Real!$A$25:$AP$479,Incurred_Real!AL$1,FALSE)</f>
        <v/>
      </c>
      <c r="AM185" s="237">
        <f>IF(AL185="Commissioned Extra","",(IF((AD185)=0,0,SUMPRODUCT($F$17:$U$17,F185:U185))+VLOOKUP($A185,Incurred_Real!$A$25:$BS$376,Incurred_Real!$AO$1,FALSE)))</f>
        <v>1997077.1893426192</v>
      </c>
      <c r="AN185" s="232" cm="1">
        <f t="array" ref="AN185">IF(ROUND(AE185,0)=0,0,LOOKUP(2,1/(F185:AC185&lt;&gt;""),F185:AC185))</f>
        <v>415129.36</v>
      </c>
      <c r="AO185" s="232">
        <f t="shared" si="45"/>
        <v>0</v>
      </c>
      <c r="AP185" s="78"/>
      <c r="AQ185" s="20"/>
      <c r="AR185" s="245">
        <f>VLOOKUP($A185,Incurred_Real!$A$25:$CD$376,Incurred_Real!AR$1,FALSE)</f>
        <v>0</v>
      </c>
      <c r="AS185" s="246">
        <f>VLOOKUP($A185,Incurred_Real!$A$25:$CD$376,Incurred_Real!AS$1,FALSE)</f>
        <v>0</v>
      </c>
      <c r="AT185" s="246">
        <f>VLOOKUP($A185,Incurred_Real!$A$25:$CD$376,Incurred_Real!AT$1,FALSE)</f>
        <v>0</v>
      </c>
      <c r="AU185" s="246">
        <f>VLOOKUP($A185,Incurred_Real!$A$25:$CD$376,Incurred_Real!AU$1,FALSE)</f>
        <v>0</v>
      </c>
      <c r="AV185" s="246">
        <f>VLOOKUP($A185,Incurred_Real!$A$25:$CD$376,Incurred_Real!AV$1,FALSE)</f>
        <v>0</v>
      </c>
      <c r="AW185" s="246">
        <f>VLOOKUP($A185,Incurred_Real!$A$25:$CD$376,Incurred_Real!AW$1,FALSE)</f>
        <v>0</v>
      </c>
      <c r="AX185" s="246">
        <f>VLOOKUP($A185,Incurred_Real!$A$25:$CD$376,Incurred_Real!AX$1,FALSE)</f>
        <v>0</v>
      </c>
      <c r="AY185" s="246">
        <f>VLOOKUP($A185,Incurred_Real!$A$25:$CD$376,Incurred_Real!AY$1,FALSE)</f>
        <v>0</v>
      </c>
      <c r="AZ185" s="246">
        <f>VLOOKUP($A185,Incurred_Real!$A$25:$CD$376,Incurred_Real!AZ$1,FALSE)</f>
        <v>0</v>
      </c>
      <c r="BA185" s="246">
        <f>VLOOKUP($A185,Incurred_Real!$A$25:$CD$376,Incurred_Real!BA$1,FALSE)</f>
        <v>0</v>
      </c>
      <c r="BB185" s="246">
        <f>VLOOKUP($A185,Incurred_Real!$A$25:$CD$376,Incurred_Real!BB$1,FALSE)</f>
        <v>0.3308004969943022</v>
      </c>
      <c r="BC185" s="246">
        <f>VLOOKUP($A185,Incurred_Real!$A$25:$CD$376,Incurred_Real!BC$1,FALSE)</f>
        <v>0</v>
      </c>
      <c r="BD185" s="246">
        <f>VLOOKUP($A185,Incurred_Real!$A$25:$CD$376,Incurred_Real!BD$1,FALSE)</f>
        <v>0.25522483196110085</v>
      </c>
      <c r="BE185" s="246">
        <f>VLOOKUP($A185,Incurred_Real!$A$25:$CD$376,Incurred_Real!BE$1,FALSE)</f>
        <v>0</v>
      </c>
      <c r="BF185" s="246">
        <f>VLOOKUP($A185,Incurred_Real!$A$25:$CD$376,Incurred_Real!BF$1,FALSE)</f>
        <v>0</v>
      </c>
      <c r="BG185" s="246">
        <f>VLOOKUP($A185,Incurred_Real!$A$25:$CD$376,Incurred_Real!BG$1,FALSE)</f>
        <v>0.4139746710445969</v>
      </c>
      <c r="BH185" s="246">
        <f>VLOOKUP($A185,Incurred_Real!$A$25:$CD$376,Incurred_Real!BH$1,FALSE)</f>
        <v>0</v>
      </c>
      <c r="BI185" s="246">
        <f>VLOOKUP($A185,Incurred_Real!$A$25:$CD$376,Incurred_Real!BI$1,FALSE)</f>
        <v>0</v>
      </c>
      <c r="BJ185" s="246">
        <f>VLOOKUP($A185,Incurred_Real!$A$25:$CD$376,Incurred_Real!BJ$1,FALSE)</f>
        <v>0</v>
      </c>
      <c r="BK185" s="246">
        <f>VLOOKUP($A185,Incurred_Real!$A$25:$CD$376,Incurred_Real!BK$1,FALSE)</f>
        <v>0</v>
      </c>
      <c r="BL185" s="246">
        <f>VLOOKUP($A185,Incurred_Real!$A$25:$CD$376,Incurred_Real!BL$1,FALSE)</f>
        <v>0</v>
      </c>
      <c r="BM185" s="246">
        <f>VLOOKUP($A185,Incurred_Real!$A$25:$CD$376,Incurred_Real!BM$1,FALSE)</f>
        <v>0</v>
      </c>
      <c r="BN185" s="246">
        <f>VLOOKUP($A185,Incurred_Real!$A$25:$CD$376,Incurred_Real!BN$1,FALSE)</f>
        <v>0</v>
      </c>
      <c r="BO185" s="246">
        <f>VLOOKUP($A185,Incurred_Real!$A$25:$CD$376,Incurred_Real!BO$1,FALSE)</f>
        <v>0</v>
      </c>
      <c r="BP185" s="246">
        <f>VLOOKUP($A185,Incurred_Real!$A$25:$CD$376,Incurred_Real!BP$1,FALSE)</f>
        <v>0</v>
      </c>
      <c r="BQ185" s="246">
        <f>VLOOKUP($A185,Incurred_Real!$A$25:$CD$376,Incurred_Real!BQ$1,FALSE)</f>
        <v>0</v>
      </c>
      <c r="BR185" s="246">
        <f>VLOOKUP($A185,Incurred_Real!$A$25:$CD$376,Incurred_Real!BR$1,FALSE)</f>
        <v>0</v>
      </c>
      <c r="BS185" s="254">
        <f t="shared" si="46"/>
        <v>1</v>
      </c>
      <c r="BT185" s="249">
        <f>1+IF(ISNA(VLOOKUP($A185,'Project labour content'!$A$7:$D$255,'Project labour content'!$D$1,FALSE)),VLOOKUP($D185,'Project labour content'!$F$6:$G$15,'Project labour content'!$G$1,FALSE),VLOOKUP($A185,'Project labour content'!$A$7:$D$255,'Project labour content'!$D$1,FALSE))*LabEsc22*1</f>
        <v>1.0003471041831231</v>
      </c>
      <c r="BU185" s="249">
        <f>1+IF(ISNA(VLOOKUP($A185,'Project labour content'!$A$7:$D$255,'Project labour content'!$D$1,FALSE)),VLOOKUP($D185,'Project labour content'!$F$6:$G$15,'Project labour content'!$G$1,FALSE),VLOOKUP($A185,'Project labour content'!$A$7:$D$255,'Project labour content'!$D$1,FALSE))*LabEsc23*1</f>
        <v>1.0006958744663252</v>
      </c>
      <c r="BV185" s="249">
        <f>1+IF(ISNA(VLOOKUP($A185,'Project labour content'!$A$7:$D$255,'Project labour content'!$D$1,FALSE)),VLOOKUP($D185,'Project labour content'!$F$6:$G$15,'Project labour content'!$G$1,FALSE),VLOOKUP($A185,'Project labour content'!$A$7:$D$255,'Project labour content'!$D$1,FALSE))*LabEsc24*1</f>
        <v>1.0010244160731017</v>
      </c>
      <c r="BW185" s="249">
        <f>1+IF(ISNA(VLOOKUP($A185,'Project labour content'!$A$7:$D$255,'Project labour content'!$D$1,FALSE)),VLOOKUP($D185,'Project labour content'!$F$6:$G$15,'Project labour content'!$G$1,FALSE),VLOOKUP($A185,'Project labour content'!$A$7:$D$255,'Project labour content'!$D$1,FALSE))*LabEsc25*1</f>
        <v>1.0014644427984443</v>
      </c>
      <c r="BX185" s="249">
        <f>1+IF(ISNA(VLOOKUP($A185,'Project labour content'!$A$7:$D$255,'Project labour content'!$D$1,FALSE)),VLOOKUP($D185,'Project labour content'!$F$6:$G$15,'Project labour content'!$G$1,FALSE),VLOOKUP($A185,'Project labour content'!$A$7:$D$255,'Project labour content'!$D$1,FALSE))*LabEsc26*1</f>
        <v>1.0019439985912801</v>
      </c>
      <c r="BY185" s="249">
        <f>1+IF(ISNA(VLOOKUP($A185,'Project labour content'!$A$7:$D$255,'Project labour content'!$D$1,FALSE)),VLOOKUP($D185,'Project labour content'!$F$6:$G$15,'Project labour content'!$G$1,FALSE),VLOOKUP($A185,'Project labour content'!$A$7:$D$255,'Project labour content'!$D$1,FALSE))*LabEsc27*1</f>
        <v>1.0022410280715812</v>
      </c>
      <c r="BZ185" s="249">
        <f>1+IF(ISNA(VLOOKUP($A185,'Project labour content'!$A$7:$D$255,'Project labour content'!$D$1,FALSE)),VLOOKUP($D185,'Project labour content'!$F$6:$G$15,'Project labour content'!$G$1,FALSE),VLOOKUP($A185,'Project labour content'!$A$7:$D$255,'Project labour content'!$D$1,FALSE))*LabEsc28*1</f>
        <v>1.002464691270248</v>
      </c>
      <c r="CA185" s="249">
        <f>1+IF(ISNA(VLOOKUP($A185,'Project labour content'!$A$7:$D$255,'Project labour content'!$D$1,FALSE)),VLOOKUP($D185,'Project labour content'!$F$6:$G$15,'Project labour content'!$G$1,FALSE),VLOOKUP($A185,'Project labour content'!$A$7:$D$255,'Project labour content'!$D$1,FALSE))*LabEsc29*1</f>
        <v>1.0028236259714685</v>
      </c>
      <c r="CB185" s="250" t="str">
        <f>IF(ISNA(VLOOKUP($A185,'Project labour content'!$A$7:$D$255,'Project labour content'!$D$1,FALSE)),"Category","Project")</f>
        <v>Category</v>
      </c>
      <c r="CD185" s="247" t="str">
        <f t="shared" si="47"/>
        <v>14041</v>
      </c>
    </row>
    <row r="186" spans="1:82" x14ac:dyDescent="0.15">
      <c r="A186" s="11" t="s">
        <v>279</v>
      </c>
      <c r="B186" s="11" t="str">
        <f>VLOOKUP($A186,'Incurred Real 2022$'!$A$25:$AC$426,'Incurred Real 2022$'!B$1,FALSE)</f>
        <v>AC Board Unit Asset Replacement 2018-23</v>
      </c>
      <c r="C186" s="11" t="str">
        <f>VLOOKUP($A186,'Incurred Real 2022$'!$A$25:$AC$426,'Incurred Real 2022$'!C$1,FALSE)</f>
        <v>ExAnte</v>
      </c>
      <c r="D186" s="11" t="str">
        <f>VLOOKUP($A186,'Incurred Real 2022$'!$A$25:$AC$426,'Incurred Real 2022$'!D$1,FALSE)</f>
        <v>Replacement</v>
      </c>
      <c r="E186" s="11" t="str">
        <f>VLOOKUP($A186,'Incurred Real 2022$'!$A$25:$AC$426,'Incurred Real 2022$'!E$1,FALSE)</f>
        <v>Active</v>
      </c>
      <c r="F186" s="105" t="str">
        <f>IF(VLOOKUP($A186,'Incurred Real 2022$'!$A$25:$AC$426,'Incurred Real 2022$'!F$1,FALSE)=0,"",VLOOKUP($A186,'Incurred Real 2022$'!$A$25:$AC$426,'Incurred Real 2022$'!F$1,FALSE))</f>
        <v/>
      </c>
      <c r="G186" s="105" t="str">
        <f>IF(VLOOKUP($A186,'Incurred Real 2022$'!$A$25:$AC$426,'Incurred Real 2022$'!G$1,FALSE)=0,"",VLOOKUP($A186,'Incurred Real 2022$'!$A$25:$AC$426,'Incurred Real 2022$'!G$1,FALSE))</f>
        <v/>
      </c>
      <c r="H186" s="105" t="str">
        <f>IF(VLOOKUP($A186,'Incurred Real 2022$'!$A$25:$AC$426,'Incurred Real 2022$'!H$1,FALSE)=0,"",VLOOKUP($A186,'Incurred Real 2022$'!$A$25:$AC$426,'Incurred Real 2022$'!H$1,FALSE))</f>
        <v/>
      </c>
      <c r="I186" s="105" t="str">
        <f>IF(VLOOKUP($A186,'Incurred Real 2022$'!$A$25:$AC$426,'Incurred Real 2022$'!I$1,FALSE)=0,"",VLOOKUP($A186,'Incurred Real 2022$'!$A$25:$AC$426,'Incurred Real 2022$'!I$1,FALSE))</f>
        <v/>
      </c>
      <c r="J186" s="105" t="str">
        <f>IF(VLOOKUP($A186,'Incurred Real 2022$'!$A$25:$AC$426,'Incurred Real 2022$'!J$1,FALSE)=0,"",VLOOKUP($A186,'Incurred Real 2022$'!$A$25:$AC$426,'Incurred Real 2022$'!J$1,FALSE))</f>
        <v/>
      </c>
      <c r="K186" s="105" t="str">
        <f>IF(VLOOKUP($A186,'Incurred Real 2022$'!$A$25:$AC$426,'Incurred Real 2022$'!K$1,FALSE)=0,"",VLOOKUP($A186,'Incurred Real 2022$'!$A$25:$AC$426,'Incurred Real 2022$'!K$1,FALSE))</f>
        <v/>
      </c>
      <c r="L186" s="105" t="str">
        <f>IF(VLOOKUP($A186,'Incurred Real 2022$'!$A$25:$AC$426,'Incurred Real 2022$'!L$1,FALSE)=0,"",VLOOKUP($A186,'Incurred Real 2022$'!$A$25:$AC$426,'Incurred Real 2022$'!L$1,FALSE))</f>
        <v/>
      </c>
      <c r="M186" s="105" t="str">
        <f>IF(VLOOKUP($A186,'Incurred Real 2022$'!$A$25:$AC$426,'Incurred Real 2022$'!M$1,FALSE)=0,"",VLOOKUP($A186,'Incurred Real 2022$'!$A$25:$AC$426,'Incurred Real 2022$'!M$1,FALSE))</f>
        <v/>
      </c>
      <c r="N186" s="105" t="str">
        <f>IF(VLOOKUP($A186,'Incurred Real 2022$'!$A$25:$AC$426,'Incurred Real 2022$'!N$1,FALSE)=0,"",VLOOKUP($A186,'Incurred Real 2022$'!$A$25:$AC$426,'Incurred Real 2022$'!N$1,FALSE))</f>
        <v/>
      </c>
      <c r="O186" s="105" t="str">
        <f>IF(VLOOKUP($A186,'Incurred Real 2022$'!$A$25:$AC$426,'Incurred Real 2022$'!O$1,FALSE)=0,"",VLOOKUP($A186,'Incurred Real 2022$'!$A$25:$AC$426,'Incurred Real 2022$'!O$1,FALSE))</f>
        <v/>
      </c>
      <c r="P186" s="105" t="str">
        <f>IF(VLOOKUP($A186,'Incurred Real 2022$'!$A$25:$AC$426,'Incurred Real 2022$'!P$1,FALSE)=0,"",VLOOKUP($A186,'Incurred Real 2022$'!$A$25:$AC$426,'Incurred Real 2022$'!P$1,FALSE))</f>
        <v/>
      </c>
      <c r="Q186" s="105" t="str">
        <f>IF(VLOOKUP($A186,'Incurred Real 2022$'!$A$25:$AC$426,'Incurred Real 2022$'!Q$1,FALSE)=0,"",VLOOKUP($A186,'Incurred Real 2022$'!$A$25:$AC$426,'Incurred Real 2022$'!Q$1,FALSE))</f>
        <v/>
      </c>
      <c r="R186" s="105">
        <f>IF(VLOOKUP($A186,'Incurred Real 2022$'!$A$25:$AC$426,'Incurred Real 2022$'!R$1,FALSE)=0,"",VLOOKUP($A186,'Incurred Real 2022$'!$A$25:$AC$426,'Incurred Real 2022$'!R$1,FALSE))</f>
        <v>200.52</v>
      </c>
      <c r="S186" s="105">
        <f>IF(VLOOKUP($A186,'Incurred Real 2022$'!$A$25:$AC$426,'Incurred Real 2022$'!S$1,FALSE)=0,"",VLOOKUP($A186,'Incurred Real 2022$'!$A$25:$AC$426,'Incurred Real 2022$'!S$1,FALSE))</f>
        <v>51258.44</v>
      </c>
      <c r="T186" s="105">
        <f>IF(VLOOKUP($A186,'Incurred Real 2022$'!$A$25:$AC$426,'Incurred Real 2022$'!T$1,FALSE)=0,"",VLOOKUP($A186,'Incurred Real 2022$'!$A$25:$AC$426,'Incurred Real 2022$'!T$1,FALSE))</f>
        <v>215333.29</v>
      </c>
      <c r="U186" s="105">
        <f>IF(VLOOKUP($A186,'Incurred Real 2022$'!$A$25:$AC$426,'Incurred Real 2022$'!U$1,FALSE)=0,"",VLOOKUP($A186,'Incurred Real 2022$'!$A$25:$AC$426,'Incurred Real 2022$'!U$1,FALSE))</f>
        <v>871781.72</v>
      </c>
      <c r="V186" s="13">
        <f>IF(ISTEXT(VLOOKUP($A186,'Incurred Real 2022$'!$A$25:$AC$426,'Incurred Real 2022$'!V$1,FALSE)),"",(VLOOKUP($A186,'Incurred Real 2022$'!$A$25:$AC$426,'Incurred Real 2022$'!V$1,FALSE))*BT186*Incurred_Nominal!V$15)</f>
        <v>7997492.6287988424</v>
      </c>
      <c r="W186" s="13">
        <f>IF(ISTEXT(VLOOKUP($A186,'Incurred Real 2022$'!$A$25:$AC$426,'Incurred Real 2022$'!W$1,FALSE)),"",(VLOOKUP($A186,'Incurred Real 2022$'!$A$25:$AC$426,'Incurred Real 2022$'!W$1,FALSE))*BU186*Incurred_Nominal!W$15)</f>
        <v>4327076.1944376845</v>
      </c>
      <c r="X186" s="13">
        <f>IF(ISTEXT(VLOOKUP($A186,'Incurred Real 2022$'!$A$25:$AC$426,'Incurred Real 2022$'!X$1,FALSE)),"",(VLOOKUP($A186,'Incurred Real 2022$'!$A$25:$AC$426,'Incurred Real 2022$'!X$1,FALSE))*BV186*Incurred_Nominal!X$15)</f>
        <v>976590.57841457764</v>
      </c>
      <c r="Y186" s="13">
        <f>IF(ISTEXT(VLOOKUP($A186,'Incurred Real 2022$'!$A$25:$AC$426,'Incurred Real 2022$'!Y$1,FALSE)),"",(VLOOKUP($A186,'Incurred Real 2022$'!$A$25:$AC$426,'Incurred Real 2022$'!Y$1,FALSE))*BW186*Incurred_Nominal!Y$15)</f>
        <v>2444417.8384321723</v>
      </c>
      <c r="Z186" s="13">
        <f>IF(ISTEXT(VLOOKUP($A186,'Incurred Real 2022$'!$A$25:$AC$426,'Incurred Real 2022$'!Z$1,FALSE)),"",(VLOOKUP($A186,'Incurred Real 2022$'!$A$25:$AC$426,'Incurred Real 2022$'!Z$1,FALSE))*BX186*Incurred_Nominal!Z$15)</f>
        <v>2767509.0718318694</v>
      </c>
      <c r="AA186" s="13">
        <f>IF(ISTEXT(VLOOKUP($A186,'Incurred Real 2022$'!$A$25:$AC$426,'Incurred Real 2022$'!AA$1,FALSE)),"",(VLOOKUP($A186,'Incurred Real 2022$'!$A$25:$AC$426,'Incurred Real 2022$'!AA$1,FALSE))*BY186*Incurred_Nominal!AA$15)</f>
        <v>5571819.8090411751</v>
      </c>
      <c r="AB186" s="13">
        <f>IF(ISTEXT(VLOOKUP($A186,'Incurred Real 2022$'!$A$25:$AC$426,'Incurred Real 2022$'!AB$1,FALSE)),"",(VLOOKUP($A186,'Incurred Real 2022$'!$A$25:$AC$426,'Incurred Real 2022$'!AB$1,FALSE))*BZ186*Incurred_Nominal!AB$15)</f>
        <v>2100083.2989409347</v>
      </c>
      <c r="AC186" s="13" t="str">
        <f>IF(ISTEXT(VLOOKUP($A186,'Incurred Real 2022$'!$A$25:$AC$426,'Incurred Real 2022$'!AC$1,FALSE)),"",(VLOOKUP($A186,'Incurred Real 2022$'!$A$25:$AC$426,'Incurred Real 2022$'!AC$1,FALSE))*CA186*Incurred_Nominal!AC$15)</f>
        <v/>
      </c>
      <c r="AD186" s="232">
        <f t="shared" si="41"/>
        <v>27323563.389897257</v>
      </c>
      <c r="AE186" s="232">
        <f t="shared" si="42"/>
        <v>27323563.389897257</v>
      </c>
      <c r="AF186" s="239">
        <f t="shared" si="43"/>
        <v>29852204.101315178</v>
      </c>
      <c r="AG186" s="237">
        <f t="shared" si="44"/>
        <v>29852204.101315178</v>
      </c>
      <c r="AH186" s="240">
        <f t="shared" si="48"/>
        <v>1</v>
      </c>
      <c r="AI186" s="234">
        <f>VLOOKUP($A186,Incurred_Real!$A$25:$AP$479,Incurred_Real!AI$1,FALSE)</f>
        <v>2028</v>
      </c>
      <c r="AJ186" s="235" t="str">
        <f>VLOOKUP($A186,Incurred_Real!$A$25:$AP$479,Incurred_Real!AJ$1,FALSE)</f>
        <v/>
      </c>
      <c r="AK186" s="236">
        <f>VLOOKUP($A186,Incurred_Real!$A$25:$AP$479,Incurred_Real!AK$1,FALSE)</f>
        <v>2028</v>
      </c>
      <c r="AL186" s="235" t="str">
        <f>VLOOKUP($A186,Incurred_Real!$A$25:$AP$479,Incurred_Real!AL$1,FALSE)</f>
        <v/>
      </c>
      <c r="AM186" s="237">
        <f>IF(AL186="Commissioned Extra","",(IF((AD186)=0,0,SUMPRODUCT($F$17:$U$17,F186:U186))+VLOOKUP($A186,Incurred_Real!$A$25:$BS$376,Incurred_Real!$AO$1,FALSE)))</f>
        <v>26816069.735519547</v>
      </c>
      <c r="AN186" s="232" cm="1">
        <f t="array" ref="AN186">IF(ROUND(AE186,0)=0,0,LOOKUP(2,1/(F186:AC186&lt;&gt;""),F186:AC186))</f>
        <v>2100083.2989409347</v>
      </c>
      <c r="AO186" s="232">
        <f t="shared" si="45"/>
        <v>26184989.419897258</v>
      </c>
      <c r="AP186" s="78"/>
      <c r="AQ186" s="20"/>
      <c r="AR186" s="245">
        <f>VLOOKUP($A186,Incurred_Real!$A$25:$CD$376,Incurred_Real!AR$1,FALSE)</f>
        <v>0</v>
      </c>
      <c r="AS186" s="246">
        <f>VLOOKUP($A186,Incurred_Real!$A$25:$CD$376,Incurred_Real!AS$1,FALSE)</f>
        <v>0</v>
      </c>
      <c r="AT186" s="246">
        <f>VLOOKUP($A186,Incurred_Real!$A$25:$CD$376,Incurred_Real!AT$1,FALSE)</f>
        <v>0</v>
      </c>
      <c r="AU186" s="246">
        <f>VLOOKUP($A186,Incurred_Real!$A$25:$CD$376,Incurred_Real!AU$1,FALSE)</f>
        <v>0</v>
      </c>
      <c r="AV186" s="246">
        <f>VLOOKUP($A186,Incurred_Real!$A$25:$CD$376,Incurred_Real!AV$1,FALSE)</f>
        <v>0</v>
      </c>
      <c r="AW186" s="246">
        <f>VLOOKUP($A186,Incurred_Real!$A$25:$CD$376,Incurred_Real!AW$1,FALSE)</f>
        <v>0</v>
      </c>
      <c r="AX186" s="246">
        <f>VLOOKUP($A186,Incurred_Real!$A$25:$CD$376,Incurred_Real!AX$1,FALSE)</f>
        <v>0</v>
      </c>
      <c r="AY186" s="246">
        <f>VLOOKUP($A186,Incurred_Real!$A$25:$CD$376,Incurred_Real!AY$1,FALSE)</f>
        <v>0</v>
      </c>
      <c r="AZ186" s="246">
        <f>VLOOKUP($A186,Incurred_Real!$A$25:$CD$376,Incurred_Real!AZ$1,FALSE)</f>
        <v>0</v>
      </c>
      <c r="BA186" s="246">
        <f>VLOOKUP($A186,Incurred_Real!$A$25:$CD$376,Incurred_Real!BA$1,FALSE)</f>
        <v>0</v>
      </c>
      <c r="BB186" s="246">
        <f>VLOOKUP($A186,Incurred_Real!$A$25:$CD$376,Incurred_Real!BB$1,FALSE)</f>
        <v>0.25864201435552758</v>
      </c>
      <c r="BC186" s="246">
        <f>VLOOKUP($A186,Incurred_Real!$A$25:$CD$376,Incurred_Real!BC$1,FALSE)</f>
        <v>2.1247146556947979E-2</v>
      </c>
      <c r="BD186" s="246">
        <f>VLOOKUP($A186,Incurred_Real!$A$25:$CD$376,Incurred_Real!BD$1,FALSE)</f>
        <v>0.68708624800095996</v>
      </c>
      <c r="BE186" s="246">
        <f>VLOOKUP($A186,Incurred_Real!$A$25:$CD$376,Incurred_Real!BE$1,FALSE)</f>
        <v>0</v>
      </c>
      <c r="BF186" s="246">
        <f>VLOOKUP($A186,Incurred_Real!$A$25:$CD$376,Incurred_Real!BF$1,FALSE)</f>
        <v>0</v>
      </c>
      <c r="BG186" s="246">
        <f>VLOOKUP($A186,Incurred_Real!$A$25:$CD$376,Incurred_Real!BG$1,FALSE)</f>
        <v>3.3024591086564484E-2</v>
      </c>
      <c r="BH186" s="246">
        <f>VLOOKUP($A186,Incurred_Real!$A$25:$CD$376,Incurred_Real!BH$1,FALSE)</f>
        <v>0</v>
      </c>
      <c r="BI186" s="246">
        <f>VLOOKUP($A186,Incurred_Real!$A$25:$CD$376,Incurred_Real!BI$1,FALSE)</f>
        <v>0</v>
      </c>
      <c r="BJ186" s="246">
        <f>VLOOKUP($A186,Incurred_Real!$A$25:$CD$376,Incurred_Real!BJ$1,FALSE)</f>
        <v>0</v>
      </c>
      <c r="BK186" s="246">
        <f>VLOOKUP($A186,Incurred_Real!$A$25:$CD$376,Incurred_Real!BK$1,FALSE)</f>
        <v>0</v>
      </c>
      <c r="BL186" s="246">
        <f>VLOOKUP($A186,Incurred_Real!$A$25:$CD$376,Incurred_Real!BL$1,FALSE)</f>
        <v>0</v>
      </c>
      <c r="BM186" s="246">
        <f>VLOOKUP($A186,Incurred_Real!$A$25:$CD$376,Incurred_Real!BM$1,FALSE)</f>
        <v>0</v>
      </c>
      <c r="BN186" s="246">
        <f>VLOOKUP($A186,Incurred_Real!$A$25:$CD$376,Incurred_Real!BN$1,FALSE)</f>
        <v>0</v>
      </c>
      <c r="BO186" s="246">
        <f>VLOOKUP($A186,Incurred_Real!$A$25:$CD$376,Incurred_Real!BO$1,FALSE)</f>
        <v>0</v>
      </c>
      <c r="BP186" s="246">
        <f>VLOOKUP($A186,Incurred_Real!$A$25:$CD$376,Incurred_Real!BP$1,FALSE)</f>
        <v>0</v>
      </c>
      <c r="BQ186" s="246">
        <f>VLOOKUP($A186,Incurred_Real!$A$25:$CD$376,Incurred_Real!BQ$1,FALSE)</f>
        <v>0</v>
      </c>
      <c r="BR186" s="246">
        <f>VLOOKUP($A186,Incurred_Real!$A$25:$CD$376,Incurred_Real!BR$1,FALSE)</f>
        <v>0</v>
      </c>
      <c r="BS186" s="254">
        <f t="shared" si="46"/>
        <v>1</v>
      </c>
      <c r="BT186" s="249">
        <f>1+IF(ISNA(VLOOKUP($A186,'Project labour content'!$A$7:$D$255,'Project labour content'!$D$1,FALSE)),VLOOKUP($D186,'Project labour content'!$F$6:$G$15,'Project labour content'!$G$1,FALSE),VLOOKUP($A186,'Project labour content'!$A$7:$D$255,'Project labour content'!$D$1,FALSE))*LabEsc22*1</f>
        <v>1.0005309473445585</v>
      </c>
      <c r="BU186" s="249">
        <f>1+IF(ISNA(VLOOKUP($A186,'Project labour content'!$A$7:$D$255,'Project labour content'!$D$1,FALSE)),VLOOKUP($D186,'Project labour content'!$F$6:$G$15,'Project labour content'!$G$1,FALSE),VLOOKUP($A186,'Project labour content'!$A$7:$D$255,'Project labour content'!$D$1,FALSE))*LabEsc23*1</f>
        <v>1.0010644432363707</v>
      </c>
      <c r="BV186" s="249">
        <f>1+IF(ISNA(VLOOKUP($A186,'Project labour content'!$A$7:$D$255,'Project labour content'!$D$1,FALSE)),VLOOKUP($D186,'Project labour content'!$F$6:$G$15,'Project labour content'!$G$1,FALSE),VLOOKUP($A186,'Project labour content'!$A$7:$D$255,'Project labour content'!$D$1,FALSE))*LabEsc24*1</f>
        <v>1.001566996366458</v>
      </c>
      <c r="BW186" s="249">
        <f>1+IF(ISNA(VLOOKUP($A186,'Project labour content'!$A$7:$D$255,'Project labour content'!$D$1,FALSE)),VLOOKUP($D186,'Project labour content'!$F$6:$G$15,'Project labour content'!$G$1,FALSE),VLOOKUP($A186,'Project labour content'!$A$7:$D$255,'Project labour content'!$D$1,FALSE))*LabEsc25*1</f>
        <v>1.0022400825253546</v>
      </c>
      <c r="BX186" s="249">
        <f>1+IF(ISNA(VLOOKUP($A186,'Project labour content'!$A$7:$D$255,'Project labour content'!$D$1,FALSE)),VLOOKUP($D186,'Project labour content'!$F$6:$G$15,'Project labour content'!$G$1,FALSE),VLOOKUP($A186,'Project labour content'!$A$7:$D$255,'Project labour content'!$D$1,FALSE))*LabEsc26*1</f>
        <v>1.0029736342575257</v>
      </c>
      <c r="BY186" s="249">
        <f>1+IF(ISNA(VLOOKUP($A186,'Project labour content'!$A$7:$D$255,'Project labour content'!$D$1,FALSE)),VLOOKUP($D186,'Project labour content'!$F$6:$G$15,'Project labour content'!$G$1,FALSE),VLOOKUP($A186,'Project labour content'!$A$7:$D$255,'Project labour content'!$D$1,FALSE))*LabEsc27*1</f>
        <v>1.0034279849150212</v>
      </c>
      <c r="BZ186" s="249">
        <f>1+IF(ISNA(VLOOKUP($A186,'Project labour content'!$A$7:$D$255,'Project labour content'!$D$1,FALSE)),VLOOKUP($D186,'Project labour content'!$F$6:$G$15,'Project labour content'!$G$1,FALSE),VLOOKUP($A186,'Project labour content'!$A$7:$D$255,'Project labour content'!$D$1,FALSE))*LabEsc28*1</f>
        <v>1.0037701109601151</v>
      </c>
      <c r="CA186" s="249">
        <f>1+IF(ISNA(VLOOKUP($A186,'Project labour content'!$A$7:$D$255,'Project labour content'!$D$1,FALSE)),VLOOKUP($D186,'Project labour content'!$F$6:$G$15,'Project labour content'!$G$1,FALSE),VLOOKUP($A186,'Project labour content'!$A$7:$D$255,'Project labour content'!$D$1,FALSE))*LabEsc29*1</f>
        <v>1.0043191548372821</v>
      </c>
      <c r="CB186" s="250" t="str">
        <f>IF(ISNA(VLOOKUP($A186,'Project labour content'!$A$7:$D$255,'Project labour content'!$D$1,FALSE)),"Category","Project")</f>
        <v>Project</v>
      </c>
      <c r="CD186" s="247" t="str">
        <f t="shared" si="47"/>
        <v>14046</v>
      </c>
    </row>
    <row r="187" spans="1:82" x14ac:dyDescent="0.15">
      <c r="A187" s="11" t="s">
        <v>281</v>
      </c>
      <c r="B187" s="11" t="str">
        <f>VLOOKUP($A187,'Incurred Real 2022$'!$A$25:$AC$426,'Incurred Real 2022$'!B$1,FALSE)</f>
        <v>Transformer Bushing Unit Asset Replacement 2018-23</v>
      </c>
      <c r="C187" s="11" t="str">
        <f>VLOOKUP($A187,'Incurred Real 2022$'!$A$25:$AC$426,'Incurred Real 2022$'!C$1,FALSE)</f>
        <v>ExAnte</v>
      </c>
      <c r="D187" s="11" t="str">
        <f>VLOOKUP($A187,'Incurred Real 2022$'!$A$25:$AC$426,'Incurred Real 2022$'!D$1,FALSE)</f>
        <v>Replacement</v>
      </c>
      <c r="E187" s="11" t="str">
        <f>VLOOKUP($A187,'Incurred Real 2022$'!$A$25:$AC$426,'Incurred Real 2022$'!E$1,FALSE)</f>
        <v>Active</v>
      </c>
      <c r="F187" s="105" t="str">
        <f>IF(VLOOKUP($A187,'Incurred Real 2022$'!$A$25:$AC$426,'Incurred Real 2022$'!F$1,FALSE)=0,"",VLOOKUP($A187,'Incurred Real 2022$'!$A$25:$AC$426,'Incurred Real 2022$'!F$1,FALSE))</f>
        <v/>
      </c>
      <c r="G187" s="105" t="str">
        <f>IF(VLOOKUP($A187,'Incurred Real 2022$'!$A$25:$AC$426,'Incurred Real 2022$'!G$1,FALSE)=0,"",VLOOKUP($A187,'Incurred Real 2022$'!$A$25:$AC$426,'Incurred Real 2022$'!G$1,FALSE))</f>
        <v/>
      </c>
      <c r="H187" s="105" t="str">
        <f>IF(VLOOKUP($A187,'Incurred Real 2022$'!$A$25:$AC$426,'Incurred Real 2022$'!H$1,FALSE)=0,"",VLOOKUP($A187,'Incurred Real 2022$'!$A$25:$AC$426,'Incurred Real 2022$'!H$1,FALSE))</f>
        <v/>
      </c>
      <c r="I187" s="105" t="str">
        <f>IF(VLOOKUP($A187,'Incurred Real 2022$'!$A$25:$AC$426,'Incurred Real 2022$'!I$1,FALSE)=0,"",VLOOKUP($A187,'Incurred Real 2022$'!$A$25:$AC$426,'Incurred Real 2022$'!I$1,FALSE))</f>
        <v/>
      </c>
      <c r="J187" s="105" t="str">
        <f>IF(VLOOKUP($A187,'Incurred Real 2022$'!$A$25:$AC$426,'Incurred Real 2022$'!J$1,FALSE)=0,"",VLOOKUP($A187,'Incurred Real 2022$'!$A$25:$AC$426,'Incurred Real 2022$'!J$1,FALSE))</f>
        <v/>
      </c>
      <c r="K187" s="105" t="str">
        <f>IF(VLOOKUP($A187,'Incurred Real 2022$'!$A$25:$AC$426,'Incurred Real 2022$'!K$1,FALSE)=0,"",VLOOKUP($A187,'Incurred Real 2022$'!$A$25:$AC$426,'Incurred Real 2022$'!K$1,FALSE))</f>
        <v/>
      </c>
      <c r="L187" s="105" t="str">
        <f>IF(VLOOKUP($A187,'Incurred Real 2022$'!$A$25:$AC$426,'Incurred Real 2022$'!L$1,FALSE)=0,"",VLOOKUP($A187,'Incurred Real 2022$'!$A$25:$AC$426,'Incurred Real 2022$'!L$1,FALSE))</f>
        <v/>
      </c>
      <c r="M187" s="105" t="str">
        <f>IF(VLOOKUP($A187,'Incurred Real 2022$'!$A$25:$AC$426,'Incurred Real 2022$'!M$1,FALSE)=0,"",VLOOKUP($A187,'Incurred Real 2022$'!$A$25:$AC$426,'Incurred Real 2022$'!M$1,FALSE))</f>
        <v/>
      </c>
      <c r="N187" s="105" t="str">
        <f>IF(VLOOKUP($A187,'Incurred Real 2022$'!$A$25:$AC$426,'Incurred Real 2022$'!N$1,FALSE)=0,"",VLOOKUP($A187,'Incurred Real 2022$'!$A$25:$AC$426,'Incurred Real 2022$'!N$1,FALSE))</f>
        <v/>
      </c>
      <c r="O187" s="105" t="str">
        <f>IF(VLOOKUP($A187,'Incurred Real 2022$'!$A$25:$AC$426,'Incurred Real 2022$'!O$1,FALSE)=0,"",VLOOKUP($A187,'Incurred Real 2022$'!$A$25:$AC$426,'Incurred Real 2022$'!O$1,FALSE))</f>
        <v/>
      </c>
      <c r="P187" s="105" t="str">
        <f>IF(VLOOKUP($A187,'Incurred Real 2022$'!$A$25:$AC$426,'Incurred Real 2022$'!P$1,FALSE)=0,"",VLOOKUP($A187,'Incurred Real 2022$'!$A$25:$AC$426,'Incurred Real 2022$'!P$1,FALSE))</f>
        <v/>
      </c>
      <c r="Q187" s="105" t="str">
        <f>IF(VLOOKUP($A187,'Incurred Real 2022$'!$A$25:$AC$426,'Incurred Real 2022$'!Q$1,FALSE)=0,"",VLOOKUP($A187,'Incurred Real 2022$'!$A$25:$AC$426,'Incurred Real 2022$'!Q$1,FALSE))</f>
        <v/>
      </c>
      <c r="R187" s="105">
        <f>IF(VLOOKUP($A187,'Incurred Real 2022$'!$A$25:$AC$426,'Incurred Real 2022$'!R$1,FALSE)=0,"",VLOOKUP($A187,'Incurred Real 2022$'!$A$25:$AC$426,'Incurred Real 2022$'!R$1,FALSE))</f>
        <v>2548372.91</v>
      </c>
      <c r="S187" s="105">
        <f>IF(VLOOKUP($A187,'Incurred Real 2022$'!$A$25:$AC$426,'Incurred Real 2022$'!S$1,FALSE)=0,"",VLOOKUP($A187,'Incurred Real 2022$'!$A$25:$AC$426,'Incurred Real 2022$'!S$1,FALSE))</f>
        <v>834810.81</v>
      </c>
      <c r="T187" s="105">
        <f>IF(VLOOKUP($A187,'Incurred Real 2022$'!$A$25:$AC$426,'Incurred Real 2022$'!T$1,FALSE)=0,"",VLOOKUP($A187,'Incurred Real 2022$'!$A$25:$AC$426,'Incurred Real 2022$'!T$1,FALSE))</f>
        <v>1296978.5900000001</v>
      </c>
      <c r="U187" s="105">
        <f>IF(VLOOKUP($A187,'Incurred Real 2022$'!$A$25:$AC$426,'Incurred Real 2022$'!U$1,FALSE)=0,"",VLOOKUP($A187,'Incurred Real 2022$'!$A$25:$AC$426,'Incurred Real 2022$'!U$1,FALSE))</f>
        <v>3244430.96</v>
      </c>
      <c r="V187" s="13">
        <f>IF(ISTEXT(VLOOKUP($A187,'Incurred Real 2022$'!$A$25:$AC$426,'Incurred Real 2022$'!V$1,FALSE)),"",(VLOOKUP($A187,'Incurred Real 2022$'!$A$25:$AC$426,'Incurred Real 2022$'!V$1,FALSE))*BT187*Incurred_Nominal!V$15)</f>
        <v>2800768.6179291578</v>
      </c>
      <c r="W187" s="13">
        <f>IF(ISTEXT(VLOOKUP($A187,'Incurred Real 2022$'!$A$25:$AC$426,'Incurred Real 2022$'!W$1,FALSE)),"",(VLOOKUP($A187,'Incurred Real 2022$'!$A$25:$AC$426,'Incurred Real 2022$'!W$1,FALSE))*BU187*Incurred_Nominal!W$15)</f>
        <v>1226579.6563357199</v>
      </c>
      <c r="X187" s="13" t="str">
        <f>IF(ISTEXT(VLOOKUP($A187,'Incurred Real 2022$'!$A$25:$AC$426,'Incurred Real 2022$'!X$1,FALSE)),"",(VLOOKUP($A187,'Incurred Real 2022$'!$A$25:$AC$426,'Incurred Real 2022$'!X$1,FALSE))*BV187*Incurred_Nominal!X$15)</f>
        <v/>
      </c>
      <c r="Y187" s="13" t="str">
        <f>IF(ISTEXT(VLOOKUP($A187,'Incurred Real 2022$'!$A$25:$AC$426,'Incurred Real 2022$'!Y$1,FALSE)),"",(VLOOKUP($A187,'Incurred Real 2022$'!$A$25:$AC$426,'Incurred Real 2022$'!Y$1,FALSE))*BW187*Incurred_Nominal!Y$15)</f>
        <v/>
      </c>
      <c r="Z187" s="13" t="str">
        <f>IF(ISTEXT(VLOOKUP($A187,'Incurred Real 2022$'!$A$25:$AC$426,'Incurred Real 2022$'!Z$1,FALSE)),"",(VLOOKUP($A187,'Incurred Real 2022$'!$A$25:$AC$426,'Incurred Real 2022$'!Z$1,FALSE))*BX187*Incurred_Nominal!Z$15)</f>
        <v/>
      </c>
      <c r="AA187" s="13" t="str">
        <f>IF(ISTEXT(VLOOKUP($A187,'Incurred Real 2022$'!$A$25:$AC$426,'Incurred Real 2022$'!AA$1,FALSE)),"",(VLOOKUP($A187,'Incurred Real 2022$'!$A$25:$AC$426,'Incurred Real 2022$'!AA$1,FALSE))*BY187*Incurred_Nominal!AA$15)</f>
        <v/>
      </c>
      <c r="AB187" s="13" t="str">
        <f>IF(ISTEXT(VLOOKUP($A187,'Incurred Real 2022$'!$A$25:$AC$426,'Incurred Real 2022$'!AB$1,FALSE)),"",(VLOOKUP($A187,'Incurred Real 2022$'!$A$25:$AC$426,'Incurred Real 2022$'!AB$1,FALSE))*BZ187*Incurred_Nominal!AB$15)</f>
        <v/>
      </c>
      <c r="AC187" s="13" t="str">
        <f>IF(ISTEXT(VLOOKUP($A187,'Incurred Real 2022$'!$A$25:$AC$426,'Incurred Real 2022$'!AC$1,FALSE)),"",(VLOOKUP($A187,'Incurred Real 2022$'!$A$25:$AC$426,'Incurred Real 2022$'!AC$1,FALSE))*CA187*Incurred_Nominal!AC$15)</f>
        <v/>
      </c>
      <c r="AD187" s="232">
        <f t="shared" si="41"/>
        <v>11951941.544264879</v>
      </c>
      <c r="AE187" s="232">
        <f t="shared" si="42"/>
        <v>11951941.544264879</v>
      </c>
      <c r="AF187" s="239">
        <f t="shared" si="43"/>
        <v>14139518.114983017</v>
      </c>
      <c r="AG187" s="237">
        <f t="shared" si="44"/>
        <v>12558414.854686907</v>
      </c>
      <c r="AH187" s="240">
        <f t="shared" si="48"/>
        <v>1.1258999068426243</v>
      </c>
      <c r="AI187" s="234">
        <f>VLOOKUP($A187,Incurred_Real!$A$25:$AP$479,Incurred_Real!AI$1,FALSE)</f>
        <v>2023</v>
      </c>
      <c r="AJ187" s="235">
        <f>VLOOKUP($A187,Incurred_Real!$A$25:$AP$479,Incurred_Real!AJ$1,FALSE)</f>
        <v>44840</v>
      </c>
      <c r="AK187" s="236">
        <f>VLOOKUP($A187,Incurred_Real!$A$25:$AP$479,Incurred_Real!AK$1,FALSE)</f>
        <v>2023</v>
      </c>
      <c r="AL187" s="235" t="str">
        <f>VLOOKUP($A187,Incurred_Real!$A$25:$AP$479,Incurred_Real!AL$1,FALSE)</f>
        <v/>
      </c>
      <c r="AM187" s="237">
        <f>IF(AL187="Commissioned Extra","",(IF((AD187)=0,0,SUMPRODUCT($F$17:$U$17,F187:U187))+VLOOKUP($A187,Incurred_Real!$A$25:$BS$376,Incurred_Real!$AO$1,FALSE)))</f>
        <v>12607275.037028063</v>
      </c>
      <c r="AN187" s="232" cm="1">
        <f t="array" ref="AN187">IF(ROUND(AE187,0)=0,0,LOOKUP(2,1/(F187:AC187&lt;&gt;""),F187:AC187))</f>
        <v>1226579.6563357199</v>
      </c>
      <c r="AO187" s="232">
        <f t="shared" si="45"/>
        <v>4027348.2742648777</v>
      </c>
      <c r="AP187" s="78"/>
      <c r="AQ187" s="20"/>
      <c r="AR187" s="245">
        <f>VLOOKUP($A187,Incurred_Real!$A$25:$CD$376,Incurred_Real!AR$1,FALSE)</f>
        <v>0</v>
      </c>
      <c r="AS187" s="246">
        <f>VLOOKUP($A187,Incurred_Real!$A$25:$CD$376,Incurred_Real!AS$1,FALSE)</f>
        <v>0</v>
      </c>
      <c r="AT187" s="246">
        <f>VLOOKUP($A187,Incurred_Real!$A$25:$CD$376,Incurred_Real!AT$1,FALSE)</f>
        <v>0</v>
      </c>
      <c r="AU187" s="246">
        <f>VLOOKUP($A187,Incurred_Real!$A$25:$CD$376,Incurred_Real!AU$1,FALSE)</f>
        <v>0</v>
      </c>
      <c r="AV187" s="246">
        <f>VLOOKUP($A187,Incurred_Real!$A$25:$CD$376,Incurred_Real!AV$1,FALSE)</f>
        <v>0</v>
      </c>
      <c r="AW187" s="246">
        <f>VLOOKUP($A187,Incurred_Real!$A$25:$CD$376,Incurred_Real!AW$1,FALSE)</f>
        <v>0</v>
      </c>
      <c r="AX187" s="246">
        <f>VLOOKUP($A187,Incurred_Real!$A$25:$CD$376,Incurred_Real!AX$1,FALSE)</f>
        <v>0</v>
      </c>
      <c r="AY187" s="246">
        <f>VLOOKUP($A187,Incurred_Real!$A$25:$CD$376,Incurred_Real!AY$1,FALSE)</f>
        <v>0</v>
      </c>
      <c r="AZ187" s="246">
        <f>VLOOKUP($A187,Incurred_Real!$A$25:$CD$376,Incurred_Real!AZ$1,FALSE)</f>
        <v>0</v>
      </c>
      <c r="BA187" s="246">
        <f>VLOOKUP($A187,Incurred_Real!$A$25:$CD$376,Incurred_Real!BA$1,FALSE)</f>
        <v>0</v>
      </c>
      <c r="BB187" s="246">
        <f>VLOOKUP($A187,Incurred_Real!$A$25:$CD$376,Incurred_Real!BB$1,FALSE)</f>
        <v>0.96626699877923861</v>
      </c>
      <c r="BC187" s="246">
        <f>VLOOKUP($A187,Incurred_Real!$A$25:$CD$376,Incurred_Real!BC$1,FALSE)</f>
        <v>0</v>
      </c>
      <c r="BD187" s="246">
        <f>VLOOKUP($A187,Incurred_Real!$A$25:$CD$376,Incurred_Real!BD$1,FALSE)</f>
        <v>3.3733001220761359E-2</v>
      </c>
      <c r="BE187" s="246">
        <f>VLOOKUP($A187,Incurred_Real!$A$25:$CD$376,Incurred_Real!BE$1,FALSE)</f>
        <v>0</v>
      </c>
      <c r="BF187" s="246">
        <f>VLOOKUP($A187,Incurred_Real!$A$25:$CD$376,Incurred_Real!BF$1,FALSE)</f>
        <v>0</v>
      </c>
      <c r="BG187" s="246">
        <f>VLOOKUP($A187,Incurred_Real!$A$25:$CD$376,Incurred_Real!BG$1,FALSE)</f>
        <v>0</v>
      </c>
      <c r="BH187" s="246">
        <f>VLOOKUP($A187,Incurred_Real!$A$25:$CD$376,Incurred_Real!BH$1,FALSE)</f>
        <v>0</v>
      </c>
      <c r="BI187" s="246">
        <f>VLOOKUP($A187,Incurred_Real!$A$25:$CD$376,Incurred_Real!BI$1,FALSE)</f>
        <v>0</v>
      </c>
      <c r="BJ187" s="246">
        <f>VLOOKUP($A187,Incurred_Real!$A$25:$CD$376,Incurred_Real!BJ$1,FALSE)</f>
        <v>0</v>
      </c>
      <c r="BK187" s="246">
        <f>VLOOKUP($A187,Incurred_Real!$A$25:$CD$376,Incurred_Real!BK$1,FALSE)</f>
        <v>0</v>
      </c>
      <c r="BL187" s="246">
        <f>VLOOKUP($A187,Incurred_Real!$A$25:$CD$376,Incurred_Real!BL$1,FALSE)</f>
        <v>0</v>
      </c>
      <c r="BM187" s="246">
        <f>VLOOKUP($A187,Incurred_Real!$A$25:$CD$376,Incurred_Real!BM$1,FALSE)</f>
        <v>0</v>
      </c>
      <c r="BN187" s="246">
        <f>VLOOKUP($A187,Incurred_Real!$A$25:$CD$376,Incurred_Real!BN$1,FALSE)</f>
        <v>0</v>
      </c>
      <c r="BO187" s="246">
        <f>VLOOKUP($A187,Incurred_Real!$A$25:$CD$376,Incurred_Real!BO$1,FALSE)</f>
        <v>0</v>
      </c>
      <c r="BP187" s="246">
        <f>VLOOKUP($A187,Incurred_Real!$A$25:$CD$376,Incurred_Real!BP$1,FALSE)</f>
        <v>0</v>
      </c>
      <c r="BQ187" s="246">
        <f>VLOOKUP($A187,Incurred_Real!$A$25:$CD$376,Incurred_Real!BQ$1,FALSE)</f>
        <v>0</v>
      </c>
      <c r="BR187" s="246">
        <f>VLOOKUP($A187,Incurred_Real!$A$25:$CD$376,Incurred_Real!BR$1,FALSE)</f>
        <v>0</v>
      </c>
      <c r="BS187" s="254">
        <f t="shared" si="46"/>
        <v>1</v>
      </c>
      <c r="BT187" s="249">
        <f>1+IF(ISNA(VLOOKUP($A187,'Project labour content'!$A$7:$D$255,'Project labour content'!$D$1,FALSE)),VLOOKUP($D187,'Project labour content'!$F$6:$G$15,'Project labour content'!$G$1,FALSE),VLOOKUP($A187,'Project labour content'!$A$7:$D$255,'Project labour content'!$D$1,FALSE))*LabEsc22*1</f>
        <v>1.0007788093715715</v>
      </c>
      <c r="BU187" s="249">
        <f>1+IF(ISNA(VLOOKUP($A187,'Project labour content'!$A$7:$D$255,'Project labour content'!$D$1,FALSE)),VLOOKUP($D187,'Project labour content'!$F$6:$G$15,'Project labour content'!$G$1,FALSE),VLOOKUP($A187,'Project labour content'!$A$7:$D$255,'Project labour content'!$D$1,FALSE))*LabEsc23*1</f>
        <v>1.0015613570281265</v>
      </c>
      <c r="BV187" s="249">
        <f>1+IF(ISNA(VLOOKUP($A187,'Project labour content'!$A$7:$D$255,'Project labour content'!$D$1,FALSE)),VLOOKUP($D187,'Project labour content'!$F$6:$G$15,'Project labour content'!$G$1,FALSE),VLOOKUP($A187,'Project labour content'!$A$7:$D$255,'Project labour content'!$D$1,FALSE))*LabEsc24*1</f>
        <v>1.0022985169206013</v>
      </c>
      <c r="BW187" s="249">
        <f>1+IF(ISNA(VLOOKUP($A187,'Project labour content'!$A$7:$D$255,'Project labour content'!$D$1,FALSE)),VLOOKUP($D187,'Project labour content'!$F$6:$G$15,'Project labour content'!$G$1,FALSE),VLOOKUP($A187,'Project labour content'!$A$7:$D$255,'Project labour content'!$D$1,FALSE))*LabEsc25*1</f>
        <v>1.0032858197365893</v>
      </c>
      <c r="BX187" s="249">
        <f>1+IF(ISNA(VLOOKUP($A187,'Project labour content'!$A$7:$D$255,'Project labour content'!$D$1,FALSE)),VLOOKUP($D187,'Project labour content'!$F$6:$G$15,'Project labour content'!$G$1,FALSE),VLOOKUP($A187,'Project labour content'!$A$7:$D$255,'Project labour content'!$D$1,FALSE))*LabEsc26*1</f>
        <v>1.0043618152555467</v>
      </c>
      <c r="BY187" s="249">
        <f>1+IF(ISNA(VLOOKUP($A187,'Project labour content'!$A$7:$D$255,'Project labour content'!$D$1,FALSE)),VLOOKUP($D187,'Project labour content'!$F$6:$G$15,'Project labour content'!$G$1,FALSE),VLOOKUP($A187,'Project labour content'!$A$7:$D$255,'Project labour content'!$D$1,FALSE))*LabEsc27*1</f>
        <v>1.0050282703262117</v>
      </c>
      <c r="BZ187" s="249">
        <f>1+IF(ISNA(VLOOKUP($A187,'Project labour content'!$A$7:$D$255,'Project labour content'!$D$1,FALSE)),VLOOKUP($D187,'Project labour content'!$F$6:$G$15,'Project labour content'!$G$1,FALSE),VLOOKUP($A187,'Project labour content'!$A$7:$D$255,'Project labour content'!$D$1,FALSE))*LabEsc28*1</f>
        <v>1.0055301109944226</v>
      </c>
      <c r="CA187" s="249">
        <f>1+IF(ISNA(VLOOKUP($A187,'Project labour content'!$A$7:$D$255,'Project labour content'!$D$1,FALSE)),VLOOKUP($D187,'Project labour content'!$F$6:$G$15,'Project labour content'!$G$1,FALSE),VLOOKUP($A187,'Project labour content'!$A$7:$D$255,'Project labour content'!$D$1,FALSE))*LabEsc29*1</f>
        <v>1.0063354648987672</v>
      </c>
      <c r="CB187" s="250" t="str">
        <f>IF(ISNA(VLOOKUP($A187,'Project labour content'!$A$7:$D$255,'Project labour content'!$D$1,FALSE)),"Category","Project")</f>
        <v>Project</v>
      </c>
      <c r="CD187" s="247" t="str">
        <f t="shared" si="47"/>
        <v>14047</v>
      </c>
    </row>
    <row r="188" spans="1:82" x14ac:dyDescent="0.15">
      <c r="A188" s="11" t="s">
        <v>283</v>
      </c>
      <c r="B188" s="11" t="str">
        <f>VLOOKUP($A188,'Incurred Real 2022$'!$A$25:$AC$426,'Incurred Real 2022$'!B$1,FALSE)</f>
        <v>Leigh Creek South Transformer Replacement</v>
      </c>
      <c r="C188" s="11" t="str">
        <f>VLOOKUP($A188,'Incurred Real 2022$'!$A$25:$AC$426,'Incurred Real 2022$'!C$1,FALSE)</f>
        <v>ExAnte</v>
      </c>
      <c r="D188" s="11" t="str">
        <f>VLOOKUP($A188,'Incurred Real 2022$'!$A$25:$AC$426,'Incurred Real 2022$'!D$1,FALSE)</f>
        <v>Replacement</v>
      </c>
      <c r="E188" s="11" t="str">
        <f>VLOOKUP($A188,'Incurred Real 2022$'!$A$25:$AC$426,'Incurred Real 2022$'!E$1,FALSE)</f>
        <v>Deferred</v>
      </c>
      <c r="F188" s="105" t="str">
        <f>IF(VLOOKUP($A188,'Incurred Real 2022$'!$A$25:$AC$426,'Incurred Real 2022$'!F$1,FALSE)=0,"",VLOOKUP($A188,'Incurred Real 2022$'!$A$25:$AC$426,'Incurred Real 2022$'!F$1,FALSE))</f>
        <v/>
      </c>
      <c r="G188" s="105" t="str">
        <f>IF(VLOOKUP($A188,'Incurred Real 2022$'!$A$25:$AC$426,'Incurred Real 2022$'!G$1,FALSE)=0,"",VLOOKUP($A188,'Incurred Real 2022$'!$A$25:$AC$426,'Incurred Real 2022$'!G$1,FALSE))</f>
        <v/>
      </c>
      <c r="H188" s="105" t="str">
        <f>IF(VLOOKUP($A188,'Incurred Real 2022$'!$A$25:$AC$426,'Incurred Real 2022$'!H$1,FALSE)=0,"",VLOOKUP($A188,'Incurred Real 2022$'!$A$25:$AC$426,'Incurred Real 2022$'!H$1,FALSE))</f>
        <v/>
      </c>
      <c r="I188" s="105" t="str">
        <f>IF(VLOOKUP($A188,'Incurred Real 2022$'!$A$25:$AC$426,'Incurred Real 2022$'!I$1,FALSE)=0,"",VLOOKUP($A188,'Incurred Real 2022$'!$A$25:$AC$426,'Incurred Real 2022$'!I$1,FALSE))</f>
        <v/>
      </c>
      <c r="J188" s="105" t="str">
        <f>IF(VLOOKUP($A188,'Incurred Real 2022$'!$A$25:$AC$426,'Incurred Real 2022$'!J$1,FALSE)=0,"",VLOOKUP($A188,'Incurred Real 2022$'!$A$25:$AC$426,'Incurred Real 2022$'!J$1,FALSE))</f>
        <v/>
      </c>
      <c r="K188" s="105" t="str">
        <f>IF(VLOOKUP($A188,'Incurred Real 2022$'!$A$25:$AC$426,'Incurred Real 2022$'!K$1,FALSE)=0,"",VLOOKUP($A188,'Incurred Real 2022$'!$A$25:$AC$426,'Incurred Real 2022$'!K$1,FALSE))</f>
        <v/>
      </c>
      <c r="L188" s="105" t="str">
        <f>IF(VLOOKUP($A188,'Incurred Real 2022$'!$A$25:$AC$426,'Incurred Real 2022$'!L$1,FALSE)=0,"",VLOOKUP($A188,'Incurred Real 2022$'!$A$25:$AC$426,'Incurred Real 2022$'!L$1,FALSE))</f>
        <v/>
      </c>
      <c r="M188" s="105" t="str">
        <f>IF(VLOOKUP($A188,'Incurred Real 2022$'!$A$25:$AC$426,'Incurred Real 2022$'!M$1,FALSE)=0,"",VLOOKUP($A188,'Incurred Real 2022$'!$A$25:$AC$426,'Incurred Real 2022$'!M$1,FALSE))</f>
        <v/>
      </c>
      <c r="N188" s="105" t="str">
        <f>IF(VLOOKUP($A188,'Incurred Real 2022$'!$A$25:$AC$426,'Incurred Real 2022$'!N$1,FALSE)=0,"",VLOOKUP($A188,'Incurred Real 2022$'!$A$25:$AC$426,'Incurred Real 2022$'!N$1,FALSE))</f>
        <v/>
      </c>
      <c r="O188" s="105" t="str">
        <f>IF(VLOOKUP($A188,'Incurred Real 2022$'!$A$25:$AC$426,'Incurred Real 2022$'!O$1,FALSE)=0,"",VLOOKUP($A188,'Incurred Real 2022$'!$A$25:$AC$426,'Incurred Real 2022$'!O$1,FALSE))</f>
        <v/>
      </c>
      <c r="P188" s="105" t="str">
        <f>IF(VLOOKUP($A188,'Incurred Real 2022$'!$A$25:$AC$426,'Incurred Real 2022$'!P$1,FALSE)=0,"",VLOOKUP($A188,'Incurred Real 2022$'!$A$25:$AC$426,'Incurred Real 2022$'!P$1,FALSE))</f>
        <v/>
      </c>
      <c r="Q188" s="105" t="str">
        <f>IF(VLOOKUP($A188,'Incurred Real 2022$'!$A$25:$AC$426,'Incurred Real 2022$'!Q$1,FALSE)=0,"",VLOOKUP($A188,'Incurred Real 2022$'!$A$25:$AC$426,'Incurred Real 2022$'!Q$1,FALSE))</f>
        <v/>
      </c>
      <c r="R188" s="105">
        <f>IF(VLOOKUP($A188,'Incurred Real 2022$'!$A$25:$AC$426,'Incurred Real 2022$'!R$1,FALSE)=0,"",VLOOKUP($A188,'Incurred Real 2022$'!$A$25:$AC$426,'Incurred Real 2022$'!R$1,FALSE))</f>
        <v>990.8</v>
      </c>
      <c r="S188" s="105">
        <f>IF(VLOOKUP($A188,'Incurred Real 2022$'!$A$25:$AC$426,'Incurred Real 2022$'!S$1,FALSE)=0,"",VLOOKUP($A188,'Incurred Real 2022$'!$A$25:$AC$426,'Incurred Real 2022$'!S$1,FALSE))</f>
        <v>43160.74</v>
      </c>
      <c r="T188" s="105" t="str">
        <f>IF(VLOOKUP($A188,'Incurred Real 2022$'!$A$25:$AC$426,'Incurred Real 2022$'!T$1,FALSE)=0,"",VLOOKUP($A188,'Incurred Real 2022$'!$A$25:$AC$426,'Incurred Real 2022$'!T$1,FALSE))</f>
        <v/>
      </c>
      <c r="U188" s="105">
        <f>IF(VLOOKUP($A188,'Incurred Real 2022$'!$A$25:$AC$426,'Incurred Real 2022$'!U$1,FALSE)=0,"",VLOOKUP($A188,'Incurred Real 2022$'!$A$25:$AC$426,'Incurred Real 2022$'!U$1,FALSE))</f>
        <v>382066.91</v>
      </c>
      <c r="V188" s="13">
        <f>IF(ISTEXT(VLOOKUP($A188,'Incurred Real 2022$'!$A$25:$AC$426,'Incurred Real 2022$'!V$1,FALSE)),"",(VLOOKUP($A188,'Incurred Real 2022$'!$A$25:$AC$426,'Incurred Real 2022$'!V$1,FALSE))*BT188*Incurred_Nominal!V$15)</f>
        <v>1224895.9706165905</v>
      </c>
      <c r="W188" s="13">
        <f>IF(ISTEXT(VLOOKUP($A188,'Incurred Real 2022$'!$A$25:$AC$426,'Incurred Real 2022$'!W$1,FALSE)),"",(VLOOKUP($A188,'Incurred Real 2022$'!$A$25:$AC$426,'Incurred Real 2022$'!W$1,FALSE))*BU188*Incurred_Nominal!W$15)</f>
        <v>3538915.241666649</v>
      </c>
      <c r="X188" s="13" t="str">
        <f>IF(ISTEXT(VLOOKUP($A188,'Incurred Real 2022$'!$A$25:$AC$426,'Incurred Real 2022$'!X$1,FALSE)),"",(VLOOKUP($A188,'Incurred Real 2022$'!$A$25:$AC$426,'Incurred Real 2022$'!X$1,FALSE))*BV188*Incurred_Nominal!X$15)</f>
        <v/>
      </c>
      <c r="Y188" s="13" t="str">
        <f>IF(ISTEXT(VLOOKUP($A188,'Incurred Real 2022$'!$A$25:$AC$426,'Incurred Real 2022$'!Y$1,FALSE)),"",(VLOOKUP($A188,'Incurred Real 2022$'!$A$25:$AC$426,'Incurred Real 2022$'!Y$1,FALSE))*BW188*Incurred_Nominal!Y$15)</f>
        <v/>
      </c>
      <c r="Z188" s="13" t="str">
        <f>IF(ISTEXT(VLOOKUP($A188,'Incurred Real 2022$'!$A$25:$AC$426,'Incurred Real 2022$'!Z$1,FALSE)),"",(VLOOKUP($A188,'Incurred Real 2022$'!$A$25:$AC$426,'Incurred Real 2022$'!Z$1,FALSE))*BX188*Incurred_Nominal!Z$15)</f>
        <v/>
      </c>
      <c r="AA188" s="13" t="str">
        <f>IF(ISTEXT(VLOOKUP($A188,'Incurred Real 2022$'!$A$25:$AC$426,'Incurred Real 2022$'!AA$1,FALSE)),"",(VLOOKUP($A188,'Incurred Real 2022$'!$A$25:$AC$426,'Incurred Real 2022$'!AA$1,FALSE))*BY188*Incurred_Nominal!AA$15)</f>
        <v/>
      </c>
      <c r="AB188" s="13" t="str">
        <f>IF(ISTEXT(VLOOKUP($A188,'Incurred Real 2022$'!$A$25:$AC$426,'Incurred Real 2022$'!AB$1,FALSE)),"",(VLOOKUP($A188,'Incurred Real 2022$'!$A$25:$AC$426,'Incurred Real 2022$'!AB$1,FALSE))*BZ188*Incurred_Nominal!AB$15)</f>
        <v/>
      </c>
      <c r="AC188" s="13" t="str">
        <f>IF(ISTEXT(VLOOKUP($A188,'Incurred Real 2022$'!$A$25:$AC$426,'Incurred Real 2022$'!AC$1,FALSE)),"",(VLOOKUP($A188,'Incurred Real 2022$'!$A$25:$AC$426,'Incurred Real 2022$'!AC$1,FALSE))*CA188*Incurred_Nominal!AC$15)</f>
        <v/>
      </c>
      <c r="AD188" s="232">
        <f t="shared" si="41"/>
        <v>5190029.6622832399</v>
      </c>
      <c r="AE188" s="232">
        <f t="shared" si="42"/>
        <v>5190029.6622832399</v>
      </c>
      <c r="AF188" s="239">
        <f t="shared" si="43"/>
        <v>5902477.8436711635</v>
      </c>
      <c r="AG188" s="237">
        <f t="shared" si="44"/>
        <v>5242453.4435068555</v>
      </c>
      <c r="AH188" s="240">
        <f t="shared" si="48"/>
        <v>1.1258999068426243</v>
      </c>
      <c r="AI188" s="234">
        <f>VLOOKUP($A188,Incurred_Real!$A$25:$AP$479,Incurred_Real!AI$1,FALSE)</f>
        <v>2023</v>
      </c>
      <c r="AJ188" s="235">
        <f>VLOOKUP($A188,Incurred_Real!$A$25:$AP$479,Incurred_Real!AJ$1,FALSE)</f>
        <v>44910</v>
      </c>
      <c r="AK188" s="236">
        <f>VLOOKUP($A188,Incurred_Real!$A$25:$AP$479,Incurred_Real!AK$1,FALSE)</f>
        <v>2023</v>
      </c>
      <c r="AL188" s="235" t="str">
        <f>VLOOKUP($A188,Incurred_Real!$A$25:$AP$479,Incurred_Real!AL$1,FALSE)</f>
        <v/>
      </c>
      <c r="AM188" s="237">
        <f>IF(AL188="Commissioned Extra","",(IF((AD188)=0,0,SUMPRODUCT($F$17:$U$17,F188:U188))+VLOOKUP($A188,Incurred_Real!$A$25:$BS$376,Incurred_Real!$AO$1,FALSE)))</f>
        <v>5299638.2231047098</v>
      </c>
      <c r="AN188" s="232" cm="1">
        <f t="array" ref="AN188">IF(ROUND(AE188,0)=0,0,LOOKUP(2,1/(F188:AC188&lt;&gt;""),F188:AC188))</f>
        <v>3538915.241666649</v>
      </c>
      <c r="AO188" s="232">
        <f t="shared" si="45"/>
        <v>4763811.2122832397</v>
      </c>
      <c r="AP188" s="78"/>
      <c r="AQ188" s="20"/>
      <c r="AR188" s="245">
        <f>VLOOKUP($A188,Incurred_Real!$A$25:$CD$376,Incurred_Real!AR$1,FALSE)</f>
        <v>0</v>
      </c>
      <c r="AS188" s="246">
        <f>VLOOKUP($A188,Incurred_Real!$A$25:$CD$376,Incurred_Real!AS$1,FALSE)</f>
        <v>0</v>
      </c>
      <c r="AT188" s="246">
        <f>VLOOKUP($A188,Incurred_Real!$A$25:$CD$376,Incurred_Real!AT$1,FALSE)</f>
        <v>0</v>
      </c>
      <c r="AU188" s="246">
        <f>VLOOKUP($A188,Incurred_Real!$A$25:$CD$376,Incurred_Real!AU$1,FALSE)</f>
        <v>0</v>
      </c>
      <c r="AV188" s="246">
        <f>VLOOKUP($A188,Incurred_Real!$A$25:$CD$376,Incurred_Real!AV$1,FALSE)</f>
        <v>0</v>
      </c>
      <c r="AW188" s="246">
        <f>VLOOKUP($A188,Incurred_Real!$A$25:$CD$376,Incurred_Real!AW$1,FALSE)</f>
        <v>0</v>
      </c>
      <c r="AX188" s="246">
        <f>VLOOKUP($A188,Incurred_Real!$A$25:$CD$376,Incurred_Real!AX$1,FALSE)</f>
        <v>0</v>
      </c>
      <c r="AY188" s="246">
        <f>VLOOKUP($A188,Incurred_Real!$A$25:$CD$376,Incurred_Real!AY$1,FALSE)</f>
        <v>0</v>
      </c>
      <c r="AZ188" s="246">
        <f>VLOOKUP($A188,Incurred_Real!$A$25:$CD$376,Incurred_Real!AZ$1,FALSE)</f>
        <v>0</v>
      </c>
      <c r="BA188" s="246">
        <f>VLOOKUP($A188,Incurred_Real!$A$25:$CD$376,Incurred_Real!BA$1,FALSE)</f>
        <v>0</v>
      </c>
      <c r="BB188" s="246">
        <f>VLOOKUP($A188,Incurred_Real!$A$25:$CD$376,Incurred_Real!BB$1,FALSE)</f>
        <v>0.69836818000366996</v>
      </c>
      <c r="BC188" s="246">
        <f>VLOOKUP($A188,Incurred_Real!$A$25:$CD$376,Incurred_Real!BC$1,FALSE)</f>
        <v>0</v>
      </c>
      <c r="BD188" s="246">
        <f>VLOOKUP($A188,Incurred_Real!$A$25:$CD$376,Incurred_Real!BD$1,FALSE)</f>
        <v>0.12108815175037685</v>
      </c>
      <c r="BE188" s="246">
        <f>VLOOKUP($A188,Incurred_Real!$A$25:$CD$376,Incurred_Real!BE$1,FALSE)</f>
        <v>0</v>
      </c>
      <c r="BF188" s="246">
        <f>VLOOKUP($A188,Incurred_Real!$A$25:$CD$376,Incurred_Real!BF$1,FALSE)</f>
        <v>0</v>
      </c>
      <c r="BG188" s="246">
        <f>VLOOKUP($A188,Incurred_Real!$A$25:$CD$376,Incurred_Real!BG$1,FALSE)</f>
        <v>0.18054366824595322</v>
      </c>
      <c r="BH188" s="246">
        <f>VLOOKUP($A188,Incurred_Real!$A$25:$CD$376,Incurred_Real!BH$1,FALSE)</f>
        <v>0</v>
      </c>
      <c r="BI188" s="246">
        <f>VLOOKUP($A188,Incurred_Real!$A$25:$CD$376,Incurred_Real!BI$1,FALSE)</f>
        <v>0</v>
      </c>
      <c r="BJ188" s="246">
        <f>VLOOKUP($A188,Incurred_Real!$A$25:$CD$376,Incurred_Real!BJ$1,FALSE)</f>
        <v>0</v>
      </c>
      <c r="BK188" s="246">
        <f>VLOOKUP($A188,Incurred_Real!$A$25:$CD$376,Incurred_Real!BK$1,FALSE)</f>
        <v>0</v>
      </c>
      <c r="BL188" s="246">
        <f>VLOOKUP($A188,Incurred_Real!$A$25:$CD$376,Incurred_Real!BL$1,FALSE)</f>
        <v>0</v>
      </c>
      <c r="BM188" s="246">
        <f>VLOOKUP($A188,Incurred_Real!$A$25:$CD$376,Incurred_Real!BM$1,FALSE)</f>
        <v>0</v>
      </c>
      <c r="BN188" s="246">
        <f>VLOOKUP($A188,Incurred_Real!$A$25:$CD$376,Incurred_Real!BN$1,FALSE)</f>
        <v>0</v>
      </c>
      <c r="BO188" s="246">
        <f>VLOOKUP($A188,Incurred_Real!$A$25:$CD$376,Incurred_Real!BO$1,FALSE)</f>
        <v>0</v>
      </c>
      <c r="BP188" s="246">
        <f>VLOOKUP($A188,Incurred_Real!$A$25:$CD$376,Incurred_Real!BP$1,FALSE)</f>
        <v>0</v>
      </c>
      <c r="BQ188" s="246">
        <f>VLOOKUP($A188,Incurred_Real!$A$25:$CD$376,Incurred_Real!BQ$1,FALSE)</f>
        <v>0</v>
      </c>
      <c r="BR188" s="246">
        <f>VLOOKUP($A188,Incurred_Real!$A$25:$CD$376,Incurred_Real!BR$1,FALSE)</f>
        <v>0</v>
      </c>
      <c r="BS188" s="254">
        <f t="shared" si="46"/>
        <v>1</v>
      </c>
      <c r="BT188" s="249">
        <f>1+IF(ISNA(VLOOKUP($A188,'Project labour content'!$A$7:$D$255,'Project labour content'!$D$1,FALSE)),VLOOKUP($D188,'Project labour content'!$F$6:$G$15,'Project labour content'!$G$1,FALSE),VLOOKUP($A188,'Project labour content'!$A$7:$D$255,'Project labour content'!$D$1,FALSE))*LabEsc22*1</f>
        <v>1.0010182321437124</v>
      </c>
      <c r="BU188" s="249">
        <f>1+IF(ISNA(VLOOKUP($A188,'Project labour content'!$A$7:$D$255,'Project labour content'!$D$1,FALSE)),VLOOKUP($D188,'Project labour content'!$F$6:$G$15,'Project labour content'!$G$1,FALSE),VLOOKUP($A188,'Project labour content'!$A$7:$D$255,'Project labour content'!$D$1,FALSE))*LabEsc23*1</f>
        <v>1.0020413518017148</v>
      </c>
      <c r="BV188" s="249">
        <f>1+IF(ISNA(VLOOKUP($A188,'Project labour content'!$A$7:$D$255,'Project labour content'!$D$1,FALSE)),VLOOKUP($D188,'Project labour content'!$F$6:$G$15,'Project labour content'!$G$1,FALSE),VLOOKUP($A188,'Project labour content'!$A$7:$D$255,'Project labour content'!$D$1,FALSE))*LabEsc24*1</f>
        <v>1.0030051305195531</v>
      </c>
      <c r="BW188" s="249">
        <f>1+IF(ISNA(VLOOKUP($A188,'Project labour content'!$A$7:$D$255,'Project labour content'!$D$1,FALSE)),VLOOKUP($D188,'Project labour content'!$F$6:$G$15,'Project labour content'!$G$1,FALSE),VLOOKUP($A188,'Project labour content'!$A$7:$D$255,'Project labour content'!$D$1,FALSE))*LabEsc25*1</f>
        <v>1.0042959514823113</v>
      </c>
      <c r="BX188" s="249">
        <f>1+IF(ISNA(VLOOKUP($A188,'Project labour content'!$A$7:$D$255,'Project labour content'!$D$1,FALSE)),VLOOKUP($D188,'Project labour content'!$F$6:$G$15,'Project labour content'!$G$1,FALSE),VLOOKUP($A188,'Project labour content'!$A$7:$D$255,'Project labour content'!$D$1,FALSE))*LabEsc26*1</f>
        <v>1.0057027311948903</v>
      </c>
      <c r="BY188" s="249">
        <f>1+IF(ISNA(VLOOKUP($A188,'Project labour content'!$A$7:$D$255,'Project labour content'!$D$1,FALSE)),VLOOKUP($D188,'Project labour content'!$F$6:$G$15,'Project labour content'!$G$1,FALSE),VLOOKUP($A188,'Project labour content'!$A$7:$D$255,'Project labour content'!$D$1,FALSE))*LabEsc27*1</f>
        <v>1.0065740689060971</v>
      </c>
      <c r="BZ188" s="249">
        <f>1+IF(ISNA(VLOOKUP($A188,'Project labour content'!$A$7:$D$255,'Project labour content'!$D$1,FALSE)),VLOOKUP($D188,'Project labour content'!$F$6:$G$15,'Project labour content'!$G$1,FALSE),VLOOKUP($A188,'Project labour content'!$A$7:$D$255,'Project labour content'!$D$1,FALSE))*LabEsc28*1</f>
        <v>1.0072301862026356</v>
      </c>
      <c r="CA188" s="249">
        <f>1+IF(ISNA(VLOOKUP($A188,'Project labour content'!$A$7:$D$255,'Project labour content'!$D$1,FALSE)),VLOOKUP($D188,'Project labour content'!$F$6:$G$15,'Project labour content'!$G$1,FALSE),VLOOKUP($A188,'Project labour content'!$A$7:$D$255,'Project labour content'!$D$1,FALSE))*LabEsc29*1</f>
        <v>1.0082831232401208</v>
      </c>
      <c r="CB188" s="250" t="str">
        <f>IF(ISNA(VLOOKUP($A188,'Project labour content'!$A$7:$D$255,'Project labour content'!$D$1,FALSE)),"Category","Project")</f>
        <v>Project</v>
      </c>
      <c r="CD188" s="247" t="str">
        <f t="shared" si="47"/>
        <v>14049</v>
      </c>
    </row>
    <row r="189" spans="1:82" x14ac:dyDescent="0.15">
      <c r="A189" s="11" t="s">
        <v>284</v>
      </c>
      <c r="B189" s="11" t="str">
        <f>VLOOKUP($A189,'Incurred Real 2022$'!$A$25:$AC$426,'Incurred Real 2022$'!B$1,FALSE)</f>
        <v>OT Data Centre Establishment</v>
      </c>
      <c r="C189" s="11" t="str">
        <f>VLOOKUP($A189,'Incurred Real 2022$'!$A$25:$AC$426,'Incurred Real 2022$'!C$1,FALSE)</f>
        <v>ExAnte</v>
      </c>
      <c r="D189" s="11" t="str">
        <f>VLOOKUP($A189,'Incurred Real 2022$'!$A$25:$AC$426,'Incurred Real 2022$'!D$1,FALSE)</f>
        <v>Security/Compliance</v>
      </c>
      <c r="E189" s="11" t="str">
        <f>VLOOKUP($A189,'Incurred Real 2022$'!$A$25:$AC$426,'Incurred Real 2022$'!E$1,FALSE)</f>
        <v>Active</v>
      </c>
      <c r="F189" s="105" t="str">
        <f>IF(VLOOKUP($A189,'Incurred Real 2022$'!$A$25:$AC$426,'Incurred Real 2022$'!F$1,FALSE)=0,"",VLOOKUP($A189,'Incurred Real 2022$'!$A$25:$AC$426,'Incurred Real 2022$'!F$1,FALSE))</f>
        <v/>
      </c>
      <c r="G189" s="105" t="str">
        <f>IF(VLOOKUP($A189,'Incurred Real 2022$'!$A$25:$AC$426,'Incurred Real 2022$'!G$1,FALSE)=0,"",VLOOKUP($A189,'Incurred Real 2022$'!$A$25:$AC$426,'Incurred Real 2022$'!G$1,FALSE))</f>
        <v/>
      </c>
      <c r="H189" s="105" t="str">
        <f>IF(VLOOKUP($A189,'Incurred Real 2022$'!$A$25:$AC$426,'Incurred Real 2022$'!H$1,FALSE)=0,"",VLOOKUP($A189,'Incurred Real 2022$'!$A$25:$AC$426,'Incurred Real 2022$'!H$1,FALSE))</f>
        <v/>
      </c>
      <c r="I189" s="105" t="str">
        <f>IF(VLOOKUP($A189,'Incurred Real 2022$'!$A$25:$AC$426,'Incurred Real 2022$'!I$1,FALSE)=0,"",VLOOKUP($A189,'Incurred Real 2022$'!$A$25:$AC$426,'Incurred Real 2022$'!I$1,FALSE))</f>
        <v/>
      </c>
      <c r="J189" s="105" t="str">
        <f>IF(VLOOKUP($A189,'Incurred Real 2022$'!$A$25:$AC$426,'Incurred Real 2022$'!J$1,FALSE)=0,"",VLOOKUP($A189,'Incurred Real 2022$'!$A$25:$AC$426,'Incurred Real 2022$'!J$1,FALSE))</f>
        <v/>
      </c>
      <c r="K189" s="105" t="str">
        <f>IF(VLOOKUP($A189,'Incurred Real 2022$'!$A$25:$AC$426,'Incurred Real 2022$'!K$1,FALSE)=0,"",VLOOKUP($A189,'Incurred Real 2022$'!$A$25:$AC$426,'Incurred Real 2022$'!K$1,FALSE))</f>
        <v/>
      </c>
      <c r="L189" s="105" t="str">
        <f>IF(VLOOKUP($A189,'Incurred Real 2022$'!$A$25:$AC$426,'Incurred Real 2022$'!L$1,FALSE)=0,"",VLOOKUP($A189,'Incurred Real 2022$'!$A$25:$AC$426,'Incurred Real 2022$'!L$1,FALSE))</f>
        <v/>
      </c>
      <c r="M189" s="105" t="str">
        <f>IF(VLOOKUP($A189,'Incurred Real 2022$'!$A$25:$AC$426,'Incurred Real 2022$'!M$1,FALSE)=0,"",VLOOKUP($A189,'Incurred Real 2022$'!$A$25:$AC$426,'Incurred Real 2022$'!M$1,FALSE))</f>
        <v/>
      </c>
      <c r="N189" s="105" t="str">
        <f>IF(VLOOKUP($A189,'Incurred Real 2022$'!$A$25:$AC$426,'Incurred Real 2022$'!N$1,FALSE)=0,"",VLOOKUP($A189,'Incurred Real 2022$'!$A$25:$AC$426,'Incurred Real 2022$'!N$1,FALSE))</f>
        <v/>
      </c>
      <c r="O189" s="105" t="str">
        <f>IF(VLOOKUP($A189,'Incurred Real 2022$'!$A$25:$AC$426,'Incurred Real 2022$'!O$1,FALSE)=0,"",VLOOKUP($A189,'Incurred Real 2022$'!$A$25:$AC$426,'Incurred Real 2022$'!O$1,FALSE))</f>
        <v/>
      </c>
      <c r="P189" s="105" t="str">
        <f>IF(VLOOKUP($A189,'Incurred Real 2022$'!$A$25:$AC$426,'Incurred Real 2022$'!P$1,FALSE)=0,"",VLOOKUP($A189,'Incurred Real 2022$'!$A$25:$AC$426,'Incurred Real 2022$'!P$1,FALSE))</f>
        <v/>
      </c>
      <c r="Q189" s="105">
        <f>IF(VLOOKUP($A189,'Incurred Real 2022$'!$A$25:$AC$426,'Incurred Real 2022$'!Q$1,FALSE)=0,"",VLOOKUP($A189,'Incurred Real 2022$'!$A$25:$AC$426,'Incurred Real 2022$'!Q$1,FALSE))</f>
        <v>70129.34</v>
      </c>
      <c r="R189" s="105">
        <f>IF(VLOOKUP($A189,'Incurred Real 2022$'!$A$25:$AC$426,'Incurred Real 2022$'!R$1,FALSE)=0,"",VLOOKUP($A189,'Incurred Real 2022$'!$A$25:$AC$426,'Incurred Real 2022$'!R$1,FALSE))</f>
        <v>765264.58</v>
      </c>
      <c r="S189" s="105">
        <f>IF(VLOOKUP($A189,'Incurred Real 2022$'!$A$25:$AC$426,'Incurred Real 2022$'!S$1,FALSE)=0,"",VLOOKUP($A189,'Incurred Real 2022$'!$A$25:$AC$426,'Incurred Real 2022$'!S$1,FALSE))</f>
        <v>3021707.89</v>
      </c>
      <c r="T189" s="105">
        <f>IF(VLOOKUP($A189,'Incurred Real 2022$'!$A$25:$AC$426,'Incurred Real 2022$'!T$1,FALSE)=0,"",VLOOKUP($A189,'Incurred Real 2022$'!$A$25:$AC$426,'Incurred Real 2022$'!T$1,FALSE))</f>
        <v>754315.26</v>
      </c>
      <c r="U189" s="105">
        <f>IF(VLOOKUP($A189,'Incurred Real 2022$'!$A$25:$AC$426,'Incurred Real 2022$'!U$1,FALSE)=0,"",VLOOKUP($A189,'Incurred Real 2022$'!$A$25:$AC$426,'Incurred Real 2022$'!U$1,FALSE))</f>
        <v>285826.98</v>
      </c>
      <c r="V189" s="13">
        <f>IF(ISTEXT(VLOOKUP($A189,'Incurred Real 2022$'!$A$25:$AC$426,'Incurred Real 2022$'!V$1,FALSE)),"",(VLOOKUP($A189,'Incurred Real 2022$'!$A$25:$AC$426,'Incurred Real 2022$'!V$1,FALSE))*BT189*Incurred_Nominal!V$15)</f>
        <v>280148.06282732228</v>
      </c>
      <c r="W189" s="13">
        <f>IF(ISTEXT(VLOOKUP($A189,'Incurred Real 2022$'!$A$25:$AC$426,'Incurred Real 2022$'!W$1,FALSE)),"",(VLOOKUP($A189,'Incurred Real 2022$'!$A$25:$AC$426,'Incurred Real 2022$'!W$1,FALSE))*BU189*Incurred_Nominal!W$15)</f>
        <v>1361822.8806543923</v>
      </c>
      <c r="X189" s="13" t="str">
        <f>IF(ISTEXT(VLOOKUP($A189,'Incurred Real 2022$'!$A$25:$AC$426,'Incurred Real 2022$'!X$1,FALSE)),"",(VLOOKUP($A189,'Incurred Real 2022$'!$A$25:$AC$426,'Incurred Real 2022$'!X$1,FALSE))*BV189*Incurred_Nominal!X$15)</f>
        <v/>
      </c>
      <c r="Y189" s="13" t="str">
        <f>IF(ISTEXT(VLOOKUP($A189,'Incurred Real 2022$'!$A$25:$AC$426,'Incurred Real 2022$'!Y$1,FALSE)),"",(VLOOKUP($A189,'Incurred Real 2022$'!$A$25:$AC$426,'Incurred Real 2022$'!Y$1,FALSE))*BW189*Incurred_Nominal!Y$15)</f>
        <v/>
      </c>
      <c r="Z189" s="13" t="str">
        <f>IF(ISTEXT(VLOOKUP($A189,'Incurred Real 2022$'!$A$25:$AC$426,'Incurred Real 2022$'!Z$1,FALSE)),"",(VLOOKUP($A189,'Incurred Real 2022$'!$A$25:$AC$426,'Incurred Real 2022$'!Z$1,FALSE))*BX189*Incurred_Nominal!Z$15)</f>
        <v/>
      </c>
      <c r="AA189" s="13" t="str">
        <f>IF(ISTEXT(VLOOKUP($A189,'Incurred Real 2022$'!$A$25:$AC$426,'Incurred Real 2022$'!AA$1,FALSE)),"",(VLOOKUP($A189,'Incurred Real 2022$'!$A$25:$AC$426,'Incurred Real 2022$'!AA$1,FALSE))*BY189*Incurred_Nominal!AA$15)</f>
        <v/>
      </c>
      <c r="AB189" s="13" t="str">
        <f>IF(ISTEXT(VLOOKUP($A189,'Incurred Real 2022$'!$A$25:$AC$426,'Incurred Real 2022$'!AB$1,FALSE)),"",(VLOOKUP($A189,'Incurred Real 2022$'!$A$25:$AC$426,'Incurred Real 2022$'!AB$1,FALSE))*BZ189*Incurred_Nominal!AB$15)</f>
        <v/>
      </c>
      <c r="AC189" s="13" t="str">
        <f>IF(ISTEXT(VLOOKUP($A189,'Incurred Real 2022$'!$A$25:$AC$426,'Incurred Real 2022$'!AC$1,FALSE)),"",(VLOOKUP($A189,'Incurred Real 2022$'!$A$25:$AC$426,'Incurred Real 2022$'!AC$1,FALSE))*CA189*Incurred_Nominal!AC$15)</f>
        <v/>
      </c>
      <c r="AD189" s="232">
        <f t="shared" si="41"/>
        <v>6539214.9934817161</v>
      </c>
      <c r="AE189" s="232">
        <f t="shared" si="42"/>
        <v>6539214.9934817161</v>
      </c>
      <c r="AF189" s="239">
        <f t="shared" si="43"/>
        <v>7790374.7267258363</v>
      </c>
      <c r="AG189" s="237">
        <f t="shared" si="44"/>
        <v>6919242.7136551468</v>
      </c>
      <c r="AH189" s="240">
        <f t="shared" si="48"/>
        <v>1.1258999068426243</v>
      </c>
      <c r="AI189" s="234">
        <f>VLOOKUP($A189,Incurred_Real!$A$25:$AP$479,Incurred_Real!AI$1,FALSE)</f>
        <v>2023</v>
      </c>
      <c r="AJ189" s="235">
        <f>VLOOKUP($A189,Incurred_Real!$A$25:$AP$479,Incurred_Real!AJ$1,FALSE)</f>
        <v>45062</v>
      </c>
      <c r="AK189" s="236">
        <f>VLOOKUP($A189,Incurred_Real!$A$25:$AP$479,Incurred_Real!AK$1,FALSE)</f>
        <v>2023</v>
      </c>
      <c r="AL189" s="235" t="str">
        <f>VLOOKUP($A189,Incurred_Real!$A$25:$AP$479,Incurred_Real!AL$1,FALSE)</f>
        <v/>
      </c>
      <c r="AM189" s="237">
        <f>IF(AL189="Commissioned Extra","",(IF((AD189)=0,0,SUMPRODUCT($F$17:$U$17,F189:U189))+VLOOKUP($A189,Incurred_Real!$A$25:$BS$376,Incurred_Real!$AO$1,FALSE)))</f>
        <v>6938911.4159951154</v>
      </c>
      <c r="AN189" s="232" cm="1">
        <f t="array" ref="AN189">IF(ROUND(AE189,0)=0,0,LOOKUP(2,1/(F189:AC189&lt;&gt;""),F189:AC189))</f>
        <v>1361822.8806543923</v>
      </c>
      <c r="AO189" s="232">
        <f t="shared" si="45"/>
        <v>1641970.9434817145</v>
      </c>
      <c r="AP189" s="78"/>
      <c r="AQ189" s="20"/>
      <c r="AR189" s="245">
        <f>VLOOKUP($A189,Incurred_Real!$A$25:$CD$376,Incurred_Real!AR$1,FALSE)</f>
        <v>0</v>
      </c>
      <c r="AS189" s="246">
        <f>VLOOKUP($A189,Incurred_Real!$A$25:$CD$376,Incurred_Real!AS$1,FALSE)</f>
        <v>0</v>
      </c>
      <c r="AT189" s="246">
        <f>VLOOKUP($A189,Incurred_Real!$A$25:$CD$376,Incurred_Real!AT$1,FALSE)</f>
        <v>0</v>
      </c>
      <c r="AU189" s="246">
        <f>VLOOKUP($A189,Incurred_Real!$A$25:$CD$376,Incurred_Real!AU$1,FALSE)</f>
        <v>0</v>
      </c>
      <c r="AV189" s="246">
        <f>VLOOKUP($A189,Incurred_Real!$A$25:$CD$376,Incurred_Real!AV$1,FALSE)</f>
        <v>1</v>
      </c>
      <c r="AW189" s="246">
        <f>VLOOKUP($A189,Incurred_Real!$A$25:$CD$376,Incurred_Real!AW$1,FALSE)</f>
        <v>0</v>
      </c>
      <c r="AX189" s="246">
        <f>VLOOKUP($A189,Incurred_Real!$A$25:$CD$376,Incurred_Real!AX$1,FALSE)</f>
        <v>0</v>
      </c>
      <c r="AY189" s="246">
        <f>VLOOKUP($A189,Incurred_Real!$A$25:$CD$376,Incurred_Real!AY$1,FALSE)</f>
        <v>0</v>
      </c>
      <c r="AZ189" s="246">
        <f>VLOOKUP($A189,Incurred_Real!$A$25:$CD$376,Incurred_Real!AZ$1,FALSE)</f>
        <v>0</v>
      </c>
      <c r="BA189" s="246">
        <f>VLOOKUP($A189,Incurred_Real!$A$25:$CD$376,Incurred_Real!BA$1,FALSE)</f>
        <v>0</v>
      </c>
      <c r="BB189" s="246">
        <f>VLOOKUP($A189,Incurred_Real!$A$25:$CD$376,Incurred_Real!BB$1,FALSE)</f>
        <v>0</v>
      </c>
      <c r="BC189" s="246">
        <f>VLOOKUP($A189,Incurred_Real!$A$25:$CD$376,Incurred_Real!BC$1,FALSE)</f>
        <v>0</v>
      </c>
      <c r="BD189" s="246">
        <f>VLOOKUP($A189,Incurred_Real!$A$25:$CD$376,Incurred_Real!BD$1,FALSE)</f>
        <v>0</v>
      </c>
      <c r="BE189" s="246">
        <f>VLOOKUP($A189,Incurred_Real!$A$25:$CD$376,Incurred_Real!BE$1,FALSE)</f>
        <v>0</v>
      </c>
      <c r="BF189" s="246">
        <f>VLOOKUP($A189,Incurred_Real!$A$25:$CD$376,Incurred_Real!BF$1,FALSE)</f>
        <v>0</v>
      </c>
      <c r="BG189" s="246">
        <f>VLOOKUP($A189,Incurred_Real!$A$25:$CD$376,Incurred_Real!BG$1,FALSE)</f>
        <v>0</v>
      </c>
      <c r="BH189" s="246">
        <f>VLOOKUP($A189,Incurred_Real!$A$25:$CD$376,Incurred_Real!BH$1,FALSE)</f>
        <v>0</v>
      </c>
      <c r="BI189" s="246">
        <f>VLOOKUP($A189,Incurred_Real!$A$25:$CD$376,Incurred_Real!BI$1,FALSE)</f>
        <v>0</v>
      </c>
      <c r="BJ189" s="246">
        <f>VLOOKUP($A189,Incurred_Real!$A$25:$CD$376,Incurred_Real!BJ$1,FALSE)</f>
        <v>0</v>
      </c>
      <c r="BK189" s="246">
        <f>VLOOKUP($A189,Incurred_Real!$A$25:$CD$376,Incurred_Real!BK$1,FALSE)</f>
        <v>0</v>
      </c>
      <c r="BL189" s="246">
        <f>VLOOKUP($A189,Incurred_Real!$A$25:$CD$376,Incurred_Real!BL$1,FALSE)</f>
        <v>0</v>
      </c>
      <c r="BM189" s="246">
        <f>VLOOKUP($A189,Incurred_Real!$A$25:$CD$376,Incurred_Real!BM$1,FALSE)</f>
        <v>0</v>
      </c>
      <c r="BN189" s="246">
        <f>VLOOKUP($A189,Incurred_Real!$A$25:$CD$376,Incurred_Real!BN$1,FALSE)</f>
        <v>0</v>
      </c>
      <c r="BO189" s="246">
        <f>VLOOKUP($A189,Incurred_Real!$A$25:$CD$376,Incurred_Real!BO$1,FALSE)</f>
        <v>0</v>
      </c>
      <c r="BP189" s="246">
        <f>VLOOKUP($A189,Incurred_Real!$A$25:$CD$376,Incurred_Real!BP$1,FALSE)</f>
        <v>0</v>
      </c>
      <c r="BQ189" s="246">
        <f>VLOOKUP($A189,Incurred_Real!$A$25:$CD$376,Incurred_Real!BQ$1,FALSE)</f>
        <v>0</v>
      </c>
      <c r="BR189" s="246">
        <f>VLOOKUP($A189,Incurred_Real!$A$25:$CD$376,Incurred_Real!BR$1,FALSE)</f>
        <v>0</v>
      </c>
      <c r="BS189" s="254">
        <f t="shared" si="46"/>
        <v>1</v>
      </c>
      <c r="BT189" s="249">
        <f>1+IF(ISNA(VLOOKUP($A189,'Project labour content'!$A$7:$D$255,'Project labour content'!$D$1,FALSE)),VLOOKUP($D189,'Project labour content'!$F$6:$G$15,'Project labour content'!$G$1,FALSE),VLOOKUP($A189,'Project labour content'!$A$7:$D$255,'Project labour content'!$D$1,FALSE))*LabEsc22*1</f>
        <v>1.0008427086706146</v>
      </c>
      <c r="BU189" s="249">
        <f>1+IF(ISNA(VLOOKUP($A189,'Project labour content'!$A$7:$D$255,'Project labour content'!$D$1,FALSE)),VLOOKUP($D189,'Project labour content'!$F$6:$G$15,'Project labour content'!$G$1,FALSE),VLOOKUP($A189,'Project labour content'!$A$7:$D$255,'Project labour content'!$D$1,FALSE))*LabEsc23*1</f>
        <v>1.0016894623428485</v>
      </c>
      <c r="BV189" s="249">
        <f>1+IF(ISNA(VLOOKUP($A189,'Project labour content'!$A$7:$D$255,'Project labour content'!$D$1,FALSE)),VLOOKUP($D189,'Project labour content'!$F$6:$G$15,'Project labour content'!$G$1,FALSE),VLOOKUP($A189,'Project labour content'!$A$7:$D$255,'Project labour content'!$D$1,FALSE))*LabEsc24*1</f>
        <v>1.0024871043020926</v>
      </c>
      <c r="BW189" s="249">
        <f>1+IF(ISNA(VLOOKUP($A189,'Project labour content'!$A$7:$D$255,'Project labour content'!$D$1,FALSE)),VLOOKUP($D189,'Project labour content'!$F$6:$G$15,'Project labour content'!$G$1,FALSE),VLOOKUP($A189,'Project labour content'!$A$7:$D$255,'Project labour content'!$D$1,FALSE))*LabEsc25*1</f>
        <v>1.0035554127661737</v>
      </c>
      <c r="BX189" s="249">
        <f>1+IF(ISNA(VLOOKUP($A189,'Project labour content'!$A$7:$D$255,'Project labour content'!$D$1,FALSE)),VLOOKUP($D189,'Project labour content'!$F$6:$G$15,'Project labour content'!$G$1,FALSE),VLOOKUP($A189,'Project labour content'!$A$7:$D$255,'Project labour content'!$D$1,FALSE))*LabEsc26*1</f>
        <v>1.0047196909406111</v>
      </c>
      <c r="BY189" s="249">
        <f>1+IF(ISNA(VLOOKUP($A189,'Project labour content'!$A$7:$D$255,'Project labour content'!$D$1,FALSE)),VLOOKUP($D189,'Project labour content'!$F$6:$G$15,'Project labour content'!$G$1,FALSE),VLOOKUP($A189,'Project labour content'!$A$7:$D$255,'Project labour content'!$D$1,FALSE))*LabEsc27*1</f>
        <v>1.0054408269298858</v>
      </c>
      <c r="BZ189" s="249">
        <f>1+IF(ISNA(VLOOKUP($A189,'Project labour content'!$A$7:$D$255,'Project labour content'!$D$1,FALSE)),VLOOKUP($D189,'Project labour content'!$F$6:$G$15,'Project labour content'!$G$1,FALSE),VLOOKUP($A189,'Project labour content'!$A$7:$D$255,'Project labour content'!$D$1,FALSE))*LabEsc28*1</f>
        <v>1.0059838423298098</v>
      </c>
      <c r="CA189" s="249">
        <f>1+IF(ISNA(VLOOKUP($A189,'Project labour content'!$A$7:$D$255,'Project labour content'!$D$1,FALSE)),VLOOKUP($D189,'Project labour content'!$F$6:$G$15,'Project labour content'!$G$1,FALSE),VLOOKUP($A189,'Project labour content'!$A$7:$D$255,'Project labour content'!$D$1,FALSE))*LabEsc29*1</f>
        <v>1.0068552734436076</v>
      </c>
      <c r="CB189" s="250" t="str">
        <f>IF(ISNA(VLOOKUP($A189,'Project labour content'!$A$7:$D$255,'Project labour content'!$D$1,FALSE)),"Category","Project")</f>
        <v>Project</v>
      </c>
      <c r="CD189" s="247" t="str">
        <f t="shared" si="47"/>
        <v>14051</v>
      </c>
    </row>
    <row r="190" spans="1:82" x14ac:dyDescent="0.15">
      <c r="A190" s="11" t="s">
        <v>286</v>
      </c>
      <c r="B190" s="11" t="str">
        <f>VLOOKUP($A190,'Incurred Real 2022$'!$A$25:$AC$426,'Incurred Real 2022$'!B$1,FALSE)</f>
        <v>Templers West 275 kV Reactor</v>
      </c>
      <c r="C190" s="11" t="str">
        <f>VLOOKUP($A190,'Incurred Real 2022$'!$A$25:$AC$426,'Incurred Real 2022$'!C$1,FALSE)</f>
        <v>ExAnte</v>
      </c>
      <c r="D190" s="11" t="str">
        <f>VLOOKUP($A190,'Incurred Real 2022$'!$A$25:$AC$426,'Incurred Real 2022$'!D$1,FALSE)</f>
        <v>Security/Compliance</v>
      </c>
      <c r="E190" s="11" t="str">
        <f>VLOOKUP($A190,'Incurred Real 2022$'!$A$25:$AC$426,'Incurred Real 2022$'!E$1,FALSE)</f>
        <v>Closed</v>
      </c>
      <c r="F190" s="105" t="str">
        <f>IF(VLOOKUP($A190,'Incurred Real 2022$'!$A$25:$AC$426,'Incurred Real 2022$'!F$1,FALSE)=0,"",VLOOKUP($A190,'Incurred Real 2022$'!$A$25:$AC$426,'Incurred Real 2022$'!F$1,FALSE))</f>
        <v/>
      </c>
      <c r="G190" s="105" t="str">
        <f>IF(VLOOKUP($A190,'Incurred Real 2022$'!$A$25:$AC$426,'Incurred Real 2022$'!G$1,FALSE)=0,"",VLOOKUP($A190,'Incurred Real 2022$'!$A$25:$AC$426,'Incurred Real 2022$'!G$1,FALSE))</f>
        <v/>
      </c>
      <c r="H190" s="105" t="str">
        <f>IF(VLOOKUP($A190,'Incurred Real 2022$'!$A$25:$AC$426,'Incurred Real 2022$'!H$1,FALSE)=0,"",VLOOKUP($A190,'Incurred Real 2022$'!$A$25:$AC$426,'Incurred Real 2022$'!H$1,FALSE))</f>
        <v/>
      </c>
      <c r="I190" s="105" t="str">
        <f>IF(VLOOKUP($A190,'Incurred Real 2022$'!$A$25:$AC$426,'Incurred Real 2022$'!I$1,FALSE)=0,"",VLOOKUP($A190,'Incurred Real 2022$'!$A$25:$AC$426,'Incurred Real 2022$'!I$1,FALSE))</f>
        <v/>
      </c>
      <c r="J190" s="105" t="str">
        <f>IF(VLOOKUP($A190,'Incurred Real 2022$'!$A$25:$AC$426,'Incurred Real 2022$'!J$1,FALSE)=0,"",VLOOKUP($A190,'Incurred Real 2022$'!$A$25:$AC$426,'Incurred Real 2022$'!J$1,FALSE))</f>
        <v/>
      </c>
      <c r="K190" s="105" t="str">
        <f>IF(VLOOKUP($A190,'Incurred Real 2022$'!$A$25:$AC$426,'Incurred Real 2022$'!K$1,FALSE)=0,"",VLOOKUP($A190,'Incurred Real 2022$'!$A$25:$AC$426,'Incurred Real 2022$'!K$1,FALSE))</f>
        <v/>
      </c>
      <c r="L190" s="105" t="str">
        <f>IF(VLOOKUP($A190,'Incurred Real 2022$'!$A$25:$AC$426,'Incurred Real 2022$'!L$1,FALSE)=0,"",VLOOKUP($A190,'Incurred Real 2022$'!$A$25:$AC$426,'Incurred Real 2022$'!L$1,FALSE))</f>
        <v/>
      </c>
      <c r="M190" s="105" t="str">
        <f>IF(VLOOKUP($A190,'Incurred Real 2022$'!$A$25:$AC$426,'Incurred Real 2022$'!M$1,FALSE)=0,"",VLOOKUP($A190,'Incurred Real 2022$'!$A$25:$AC$426,'Incurred Real 2022$'!M$1,FALSE))</f>
        <v/>
      </c>
      <c r="N190" s="105" t="str">
        <f>IF(VLOOKUP($A190,'Incurred Real 2022$'!$A$25:$AC$426,'Incurred Real 2022$'!N$1,FALSE)=0,"",VLOOKUP($A190,'Incurred Real 2022$'!$A$25:$AC$426,'Incurred Real 2022$'!N$1,FALSE))</f>
        <v/>
      </c>
      <c r="O190" s="105" t="str">
        <f>IF(VLOOKUP($A190,'Incurred Real 2022$'!$A$25:$AC$426,'Incurred Real 2022$'!O$1,FALSE)=0,"",VLOOKUP($A190,'Incurred Real 2022$'!$A$25:$AC$426,'Incurred Real 2022$'!O$1,FALSE))</f>
        <v/>
      </c>
      <c r="P190" s="105" t="str">
        <f>IF(VLOOKUP($A190,'Incurred Real 2022$'!$A$25:$AC$426,'Incurred Real 2022$'!P$1,FALSE)=0,"",VLOOKUP($A190,'Incurred Real 2022$'!$A$25:$AC$426,'Incurred Real 2022$'!P$1,FALSE))</f>
        <v/>
      </c>
      <c r="Q190" s="105">
        <f>IF(VLOOKUP($A190,'Incurred Real 2022$'!$A$25:$AC$426,'Incurred Real 2022$'!Q$1,FALSE)=0,"",VLOOKUP($A190,'Incurred Real 2022$'!$A$25:$AC$426,'Incurred Real 2022$'!Q$1,FALSE))</f>
        <v>40611.67</v>
      </c>
      <c r="R190" s="105">
        <f>IF(VLOOKUP($A190,'Incurred Real 2022$'!$A$25:$AC$426,'Incurred Real 2022$'!R$1,FALSE)=0,"",VLOOKUP($A190,'Incurred Real 2022$'!$A$25:$AC$426,'Incurred Real 2022$'!R$1,FALSE))</f>
        <v>4236795.8499999996</v>
      </c>
      <c r="S190" s="105">
        <f>IF(VLOOKUP($A190,'Incurred Real 2022$'!$A$25:$AC$426,'Incurred Real 2022$'!S$1,FALSE)=0,"",VLOOKUP($A190,'Incurred Real 2022$'!$A$25:$AC$426,'Incurred Real 2022$'!S$1,FALSE))</f>
        <v>1379389.59</v>
      </c>
      <c r="T190" s="105">
        <f>IF(VLOOKUP($A190,'Incurred Real 2022$'!$A$25:$AC$426,'Incurred Real 2022$'!T$1,FALSE)=0,"",VLOOKUP($A190,'Incurred Real 2022$'!$A$25:$AC$426,'Incurred Real 2022$'!T$1,FALSE))</f>
        <v>15347.09</v>
      </c>
      <c r="U190" s="105" t="str">
        <f>IF(VLOOKUP($A190,'Incurred Real 2022$'!$A$25:$AC$426,'Incurred Real 2022$'!U$1,FALSE)=0,"",VLOOKUP($A190,'Incurred Real 2022$'!$A$25:$AC$426,'Incurred Real 2022$'!U$1,FALSE))</f>
        <v/>
      </c>
      <c r="V190" s="13" t="str">
        <f>IF(ISTEXT(VLOOKUP($A190,'Incurred Real 2022$'!$A$25:$AC$426,'Incurred Real 2022$'!V$1,FALSE)),"",(VLOOKUP($A190,'Incurred Real 2022$'!$A$25:$AC$426,'Incurred Real 2022$'!V$1,FALSE))*BT190*Incurred_Nominal!V$15)</f>
        <v/>
      </c>
      <c r="W190" s="13" t="str">
        <f>IF(ISTEXT(VLOOKUP($A190,'Incurred Real 2022$'!$A$25:$AC$426,'Incurred Real 2022$'!W$1,FALSE)),"",(VLOOKUP($A190,'Incurred Real 2022$'!$A$25:$AC$426,'Incurred Real 2022$'!W$1,FALSE))*BU190*Incurred_Nominal!W$15)</f>
        <v/>
      </c>
      <c r="X190" s="13" t="str">
        <f>IF(ISTEXT(VLOOKUP($A190,'Incurred Real 2022$'!$A$25:$AC$426,'Incurred Real 2022$'!X$1,FALSE)),"",(VLOOKUP($A190,'Incurred Real 2022$'!$A$25:$AC$426,'Incurred Real 2022$'!X$1,FALSE))*BV190*Incurred_Nominal!X$15)</f>
        <v/>
      </c>
      <c r="Y190" s="13" t="str">
        <f>IF(ISTEXT(VLOOKUP($A190,'Incurred Real 2022$'!$A$25:$AC$426,'Incurred Real 2022$'!Y$1,FALSE)),"",(VLOOKUP($A190,'Incurred Real 2022$'!$A$25:$AC$426,'Incurred Real 2022$'!Y$1,FALSE))*BW190*Incurred_Nominal!Y$15)</f>
        <v/>
      </c>
      <c r="Z190" s="13" t="str">
        <f>IF(ISTEXT(VLOOKUP($A190,'Incurred Real 2022$'!$A$25:$AC$426,'Incurred Real 2022$'!Z$1,FALSE)),"",(VLOOKUP($A190,'Incurred Real 2022$'!$A$25:$AC$426,'Incurred Real 2022$'!Z$1,FALSE))*BX190*Incurred_Nominal!Z$15)</f>
        <v/>
      </c>
      <c r="AA190" s="13" t="str">
        <f>IF(ISTEXT(VLOOKUP($A190,'Incurred Real 2022$'!$A$25:$AC$426,'Incurred Real 2022$'!AA$1,FALSE)),"",(VLOOKUP($A190,'Incurred Real 2022$'!$A$25:$AC$426,'Incurred Real 2022$'!AA$1,FALSE))*BY190*Incurred_Nominal!AA$15)</f>
        <v/>
      </c>
      <c r="AB190" s="13" t="str">
        <f>IF(ISTEXT(VLOOKUP($A190,'Incurred Real 2022$'!$A$25:$AC$426,'Incurred Real 2022$'!AB$1,FALSE)),"",(VLOOKUP($A190,'Incurred Real 2022$'!$A$25:$AC$426,'Incurred Real 2022$'!AB$1,FALSE))*BZ190*Incurred_Nominal!AB$15)</f>
        <v/>
      </c>
      <c r="AC190" s="13" t="str">
        <f>IF(ISTEXT(VLOOKUP($A190,'Incurred Real 2022$'!$A$25:$AC$426,'Incurred Real 2022$'!AC$1,FALSE)),"",(VLOOKUP($A190,'Incurred Real 2022$'!$A$25:$AC$426,'Incurred Real 2022$'!AC$1,FALSE))*CA190*Incurred_Nominal!AC$15)</f>
        <v/>
      </c>
      <c r="AD190" s="232">
        <f t="shared" si="41"/>
        <v>5672144.1999999993</v>
      </c>
      <c r="AE190" s="232">
        <f t="shared" si="42"/>
        <v>5672144.1999999993</v>
      </c>
      <c r="AF190" s="239">
        <f t="shared" si="43"/>
        <v>6954922.2987637632</v>
      </c>
      <c r="AG190" s="237">
        <f t="shared" si="44"/>
        <v>5654306.5802204115</v>
      </c>
      <c r="AH190" s="240">
        <f t="shared" si="48"/>
        <v>1.230022143315167</v>
      </c>
      <c r="AI190" s="234">
        <f>VLOOKUP($A190,Incurred_Real!$A$25:$AP$479,Incurred_Real!AI$1,FALSE)</f>
        <v>2020</v>
      </c>
      <c r="AJ190" s="235">
        <f>VLOOKUP($A190,Incurred_Real!$A$25:$AP$479,Incurred_Real!AJ$1,FALSE)</f>
        <v>43314</v>
      </c>
      <c r="AK190" s="236">
        <f>VLOOKUP($A190,Incurred_Real!$A$25:$AP$479,Incurred_Real!AK$1,FALSE)</f>
        <v>2019</v>
      </c>
      <c r="AL190" s="235" t="str">
        <f>VLOOKUP($A190,Incurred_Real!$A$25:$AP$479,Incurred_Real!AL$1,FALSE)</f>
        <v/>
      </c>
      <c r="AM190" s="237">
        <f>IF(AL190="Commissioned Extra","",(IF((AD190)=0,0,SUMPRODUCT($F$17:$U$17,F190:U190))+VLOOKUP($A190,Incurred_Real!$A$25:$BS$376,Incurred_Real!$AO$1,FALSE)))</f>
        <v>6177211.8964531608</v>
      </c>
      <c r="AN190" s="232" cm="1">
        <f t="array" ref="AN190">IF(ROUND(AE190,0)=0,0,LOOKUP(2,1/(F190:AC190&lt;&gt;""),F190:AC190))</f>
        <v>15347.09</v>
      </c>
      <c r="AO190" s="232">
        <f t="shared" si="45"/>
        <v>0</v>
      </c>
      <c r="AP190" s="78"/>
      <c r="AQ190" s="20"/>
      <c r="AR190" s="245">
        <f>VLOOKUP($A190,Incurred_Real!$A$25:$CD$376,Incurred_Real!AR$1,FALSE)</f>
        <v>0</v>
      </c>
      <c r="AS190" s="246">
        <f>VLOOKUP($A190,Incurred_Real!$A$25:$CD$376,Incurred_Real!AS$1,FALSE)</f>
        <v>0</v>
      </c>
      <c r="AT190" s="246">
        <f>VLOOKUP($A190,Incurred_Real!$A$25:$CD$376,Incurred_Real!AT$1,FALSE)</f>
        <v>0</v>
      </c>
      <c r="AU190" s="246">
        <f>VLOOKUP($A190,Incurred_Real!$A$25:$CD$376,Incurred_Real!AU$1,FALSE)</f>
        <v>0</v>
      </c>
      <c r="AV190" s="246">
        <f>VLOOKUP($A190,Incurred_Real!$A$25:$CD$376,Incurred_Real!AV$1,FALSE)</f>
        <v>0</v>
      </c>
      <c r="AW190" s="246">
        <f>VLOOKUP($A190,Incurred_Real!$A$25:$CD$376,Incurred_Real!AW$1,FALSE)</f>
        <v>0</v>
      </c>
      <c r="AX190" s="246">
        <f>VLOOKUP($A190,Incurred_Real!$A$25:$CD$376,Incurred_Real!AX$1,FALSE)</f>
        <v>0</v>
      </c>
      <c r="AY190" s="246">
        <f>VLOOKUP($A190,Incurred_Real!$A$25:$CD$376,Incurred_Real!AY$1,FALSE)</f>
        <v>0</v>
      </c>
      <c r="AZ190" s="246">
        <f>VLOOKUP($A190,Incurred_Real!$A$25:$CD$376,Incurred_Real!AZ$1,FALSE)</f>
        <v>0</v>
      </c>
      <c r="BA190" s="246">
        <f>VLOOKUP($A190,Incurred_Real!$A$25:$CD$376,Incurred_Real!BA$1,FALSE)</f>
        <v>0</v>
      </c>
      <c r="BB190" s="246">
        <f>VLOOKUP($A190,Incurred_Real!$A$25:$CD$376,Incurred_Real!BB$1,FALSE)</f>
        <v>0.79697883928314239</v>
      </c>
      <c r="BC190" s="246">
        <f>VLOOKUP($A190,Incurred_Real!$A$25:$CD$376,Incurred_Real!BC$1,FALSE)</f>
        <v>0</v>
      </c>
      <c r="BD190" s="246">
        <f>VLOOKUP($A190,Incurred_Real!$A$25:$CD$376,Incurred_Real!BD$1,FALSE)</f>
        <v>0.1331291827838956</v>
      </c>
      <c r="BE190" s="246">
        <f>VLOOKUP($A190,Incurred_Real!$A$25:$CD$376,Incurred_Real!BE$1,FALSE)</f>
        <v>0</v>
      </c>
      <c r="BF190" s="246">
        <f>VLOOKUP($A190,Incurred_Real!$A$25:$CD$376,Incurred_Real!BF$1,FALSE)</f>
        <v>0</v>
      </c>
      <c r="BG190" s="246">
        <f>VLOOKUP($A190,Incurred_Real!$A$25:$CD$376,Incurred_Real!BG$1,FALSE)</f>
        <v>5.0092551223795662E-2</v>
      </c>
      <c r="BH190" s="246">
        <f>VLOOKUP($A190,Incurred_Real!$A$25:$CD$376,Incurred_Real!BH$1,FALSE)</f>
        <v>6.5998089050683904E-3</v>
      </c>
      <c r="BI190" s="246">
        <f>VLOOKUP($A190,Incurred_Real!$A$25:$CD$376,Incurred_Real!BI$1,FALSE)</f>
        <v>3.2999044525341952E-3</v>
      </c>
      <c r="BJ190" s="246">
        <f>VLOOKUP($A190,Incurred_Real!$A$25:$CD$376,Incurred_Real!BJ$1,FALSE)</f>
        <v>0</v>
      </c>
      <c r="BK190" s="246">
        <f>VLOOKUP($A190,Incurred_Real!$A$25:$CD$376,Incurred_Real!BK$1,FALSE)</f>
        <v>0</v>
      </c>
      <c r="BL190" s="246">
        <f>VLOOKUP($A190,Incurred_Real!$A$25:$CD$376,Incurred_Real!BL$1,FALSE)</f>
        <v>0</v>
      </c>
      <c r="BM190" s="246">
        <f>VLOOKUP($A190,Incurred_Real!$A$25:$CD$376,Incurred_Real!BM$1,FALSE)</f>
        <v>0</v>
      </c>
      <c r="BN190" s="246">
        <f>VLOOKUP($A190,Incurred_Real!$A$25:$CD$376,Incurred_Real!BN$1,FALSE)</f>
        <v>0</v>
      </c>
      <c r="BO190" s="246">
        <f>VLOOKUP($A190,Incurred_Real!$A$25:$CD$376,Incurred_Real!BO$1,FALSE)</f>
        <v>0</v>
      </c>
      <c r="BP190" s="246">
        <f>VLOOKUP($A190,Incurred_Real!$A$25:$CD$376,Incurred_Real!BP$1,FALSE)</f>
        <v>0</v>
      </c>
      <c r="BQ190" s="246">
        <f>VLOOKUP($A190,Incurred_Real!$A$25:$CD$376,Incurred_Real!BQ$1,FALSE)</f>
        <v>0</v>
      </c>
      <c r="BR190" s="246">
        <f>VLOOKUP($A190,Incurred_Real!$A$25:$CD$376,Incurred_Real!BR$1,FALSE)</f>
        <v>9.8997133515637617E-3</v>
      </c>
      <c r="BS190" s="254">
        <f t="shared" si="46"/>
        <v>1</v>
      </c>
      <c r="BT190" s="249">
        <f>1+IF(ISNA(VLOOKUP($A190,'Project labour content'!$A$7:$D$255,'Project labour content'!$D$1,FALSE)),VLOOKUP($D190,'Project labour content'!$F$6:$G$15,'Project labour content'!$G$1,FALSE),VLOOKUP($A190,'Project labour content'!$A$7:$D$255,'Project labour content'!$D$1,FALSE))*LabEsc22*1</f>
        <v>1.0005859102087626</v>
      </c>
      <c r="BU190" s="249">
        <f>1+IF(ISNA(VLOOKUP($A190,'Project labour content'!$A$7:$D$255,'Project labour content'!$D$1,FALSE)),VLOOKUP($D190,'Project labour content'!$F$6:$G$15,'Project labour content'!$G$1,FALSE),VLOOKUP($A190,'Project labour content'!$A$7:$D$255,'Project labour content'!$D$1,FALSE))*LabEsc23*1</f>
        <v>1.0011746327865272</v>
      </c>
      <c r="BV190" s="249">
        <f>1+IF(ISNA(VLOOKUP($A190,'Project labour content'!$A$7:$D$255,'Project labour content'!$D$1,FALSE)),VLOOKUP($D190,'Project labour content'!$F$6:$G$15,'Project labour content'!$G$1,FALSE),VLOOKUP($A190,'Project labour content'!$A$7:$D$255,'Project labour content'!$D$1,FALSE))*LabEsc24*1</f>
        <v>1.0017292094547814</v>
      </c>
      <c r="BW190" s="249">
        <f>1+IF(ISNA(VLOOKUP($A190,'Project labour content'!$A$7:$D$255,'Project labour content'!$D$1,FALSE)),VLOOKUP($D190,'Project labour content'!$F$6:$G$15,'Project labour content'!$G$1,FALSE),VLOOKUP($A190,'Project labour content'!$A$7:$D$255,'Project labour content'!$D$1,FALSE))*LabEsc25*1</f>
        <v>1.0024719724724633</v>
      </c>
      <c r="BX190" s="249">
        <f>1+IF(ISNA(VLOOKUP($A190,'Project labour content'!$A$7:$D$255,'Project labour content'!$D$1,FALSE)),VLOOKUP($D190,'Project labour content'!$F$6:$G$15,'Project labour content'!$G$1,FALSE),VLOOKUP($A190,'Project labour content'!$A$7:$D$255,'Project labour content'!$D$1,FALSE))*LabEsc26*1</f>
        <v>1.0032814603679003</v>
      </c>
      <c r="BY190" s="249">
        <f>1+IF(ISNA(VLOOKUP($A190,'Project labour content'!$A$7:$D$255,'Project labour content'!$D$1,FALSE)),VLOOKUP($D190,'Project labour content'!$F$6:$G$15,'Project labour content'!$G$1,FALSE),VLOOKUP($A190,'Project labour content'!$A$7:$D$255,'Project labour content'!$D$1,FALSE))*LabEsc27*1</f>
        <v>1.0037828447166741</v>
      </c>
      <c r="BZ190" s="249">
        <f>1+IF(ISNA(VLOOKUP($A190,'Project labour content'!$A$7:$D$255,'Project labour content'!$D$1,FALSE)),VLOOKUP($D190,'Project labour content'!$F$6:$G$15,'Project labour content'!$G$1,FALSE),VLOOKUP($A190,'Project labour content'!$A$7:$D$255,'Project labour content'!$D$1,FALSE))*LabEsc28*1</f>
        <v>1.0041603871313007</v>
      </c>
      <c r="CA190" s="249">
        <f>1+IF(ISNA(VLOOKUP($A190,'Project labour content'!$A$7:$D$255,'Project labour content'!$D$1,FALSE)),VLOOKUP($D190,'Project labour content'!$F$6:$G$15,'Project labour content'!$G$1,FALSE),VLOOKUP($A190,'Project labour content'!$A$7:$D$255,'Project labour content'!$D$1,FALSE))*LabEsc29*1</f>
        <v>1.0047662671982935</v>
      </c>
      <c r="CB190" s="250" t="str">
        <f>IF(ISNA(VLOOKUP($A190,'Project labour content'!$A$7:$D$255,'Project labour content'!$D$1,FALSE)),"Category","Project")</f>
        <v>Category</v>
      </c>
      <c r="CD190" s="247" t="str">
        <f t="shared" si="47"/>
        <v>14056</v>
      </c>
    </row>
    <row r="191" spans="1:82" x14ac:dyDescent="0.15">
      <c r="A191" s="11" t="s">
        <v>288</v>
      </c>
      <c r="B191" s="11" t="str">
        <f>VLOOKUP($A191,'Incurred Real 2022$'!$A$25:$AC$426,'Incurred Real 2022$'!B$1,FALSE)</f>
        <v>Pirie Precinct Led Lighting Upgrade</v>
      </c>
      <c r="C191" s="11" t="str">
        <f>VLOOKUP($A191,'Incurred Real 2022$'!$A$25:$AC$426,'Incurred Real 2022$'!C$1,FALSE)</f>
        <v>ExAnte</v>
      </c>
      <c r="D191" s="11" t="str">
        <f>VLOOKUP($A191,'Incurred Real 2022$'!$A$25:$AC$426,'Incurred Real 2022$'!D$1,FALSE)</f>
        <v>Facilities</v>
      </c>
      <c r="E191" s="11" t="str">
        <f>VLOOKUP($A191,'Incurred Real 2022$'!$A$25:$AC$426,'Incurred Real 2022$'!E$1,FALSE)</f>
        <v>Closed</v>
      </c>
      <c r="F191" s="105" t="str">
        <f>IF(VLOOKUP($A191,'Incurred Real 2022$'!$A$25:$AC$426,'Incurred Real 2022$'!F$1,FALSE)=0,"",VLOOKUP($A191,'Incurred Real 2022$'!$A$25:$AC$426,'Incurred Real 2022$'!F$1,FALSE))</f>
        <v/>
      </c>
      <c r="G191" s="105" t="str">
        <f>IF(VLOOKUP($A191,'Incurred Real 2022$'!$A$25:$AC$426,'Incurred Real 2022$'!G$1,FALSE)=0,"",VLOOKUP($A191,'Incurred Real 2022$'!$A$25:$AC$426,'Incurred Real 2022$'!G$1,FALSE))</f>
        <v/>
      </c>
      <c r="H191" s="105" t="str">
        <f>IF(VLOOKUP($A191,'Incurred Real 2022$'!$A$25:$AC$426,'Incurred Real 2022$'!H$1,FALSE)=0,"",VLOOKUP($A191,'Incurred Real 2022$'!$A$25:$AC$426,'Incurred Real 2022$'!H$1,FALSE))</f>
        <v/>
      </c>
      <c r="I191" s="105" t="str">
        <f>IF(VLOOKUP($A191,'Incurred Real 2022$'!$A$25:$AC$426,'Incurred Real 2022$'!I$1,FALSE)=0,"",VLOOKUP($A191,'Incurred Real 2022$'!$A$25:$AC$426,'Incurred Real 2022$'!I$1,FALSE))</f>
        <v/>
      </c>
      <c r="J191" s="105" t="str">
        <f>IF(VLOOKUP($A191,'Incurred Real 2022$'!$A$25:$AC$426,'Incurred Real 2022$'!J$1,FALSE)=0,"",VLOOKUP($A191,'Incurred Real 2022$'!$A$25:$AC$426,'Incurred Real 2022$'!J$1,FALSE))</f>
        <v/>
      </c>
      <c r="K191" s="105" t="str">
        <f>IF(VLOOKUP($A191,'Incurred Real 2022$'!$A$25:$AC$426,'Incurred Real 2022$'!K$1,FALSE)=0,"",VLOOKUP($A191,'Incurred Real 2022$'!$A$25:$AC$426,'Incurred Real 2022$'!K$1,FALSE))</f>
        <v/>
      </c>
      <c r="L191" s="105" t="str">
        <f>IF(VLOOKUP($A191,'Incurred Real 2022$'!$A$25:$AC$426,'Incurred Real 2022$'!L$1,FALSE)=0,"",VLOOKUP($A191,'Incurred Real 2022$'!$A$25:$AC$426,'Incurred Real 2022$'!L$1,FALSE))</f>
        <v/>
      </c>
      <c r="M191" s="105" t="str">
        <f>IF(VLOOKUP($A191,'Incurred Real 2022$'!$A$25:$AC$426,'Incurred Real 2022$'!M$1,FALSE)=0,"",VLOOKUP($A191,'Incurred Real 2022$'!$A$25:$AC$426,'Incurred Real 2022$'!M$1,FALSE))</f>
        <v/>
      </c>
      <c r="N191" s="105" t="str">
        <f>IF(VLOOKUP($A191,'Incurred Real 2022$'!$A$25:$AC$426,'Incurred Real 2022$'!N$1,FALSE)=0,"",VLOOKUP($A191,'Incurred Real 2022$'!$A$25:$AC$426,'Incurred Real 2022$'!N$1,FALSE))</f>
        <v/>
      </c>
      <c r="O191" s="105" t="str">
        <f>IF(VLOOKUP($A191,'Incurred Real 2022$'!$A$25:$AC$426,'Incurred Real 2022$'!O$1,FALSE)=0,"",VLOOKUP($A191,'Incurred Real 2022$'!$A$25:$AC$426,'Incurred Real 2022$'!O$1,FALSE))</f>
        <v/>
      </c>
      <c r="P191" s="105" t="str">
        <f>IF(VLOOKUP($A191,'Incurred Real 2022$'!$A$25:$AC$426,'Incurred Real 2022$'!P$1,FALSE)=0,"",VLOOKUP($A191,'Incurred Real 2022$'!$A$25:$AC$426,'Incurred Real 2022$'!P$1,FALSE))</f>
        <v/>
      </c>
      <c r="Q191" s="105">
        <f>IF(VLOOKUP($A191,'Incurred Real 2022$'!$A$25:$AC$426,'Incurred Real 2022$'!Q$1,FALSE)=0,"",VLOOKUP($A191,'Incurred Real 2022$'!$A$25:$AC$426,'Incurred Real 2022$'!Q$1,FALSE))</f>
        <v>172282.23999999999</v>
      </c>
      <c r="R191" s="105">
        <f>IF(VLOOKUP($A191,'Incurred Real 2022$'!$A$25:$AC$426,'Incurred Real 2022$'!R$1,FALSE)=0,"",VLOOKUP($A191,'Incurred Real 2022$'!$A$25:$AC$426,'Incurred Real 2022$'!R$1,FALSE))</f>
        <v>26748.57</v>
      </c>
      <c r="S191" s="105" t="str">
        <f>IF(VLOOKUP($A191,'Incurred Real 2022$'!$A$25:$AC$426,'Incurred Real 2022$'!S$1,FALSE)=0,"",VLOOKUP($A191,'Incurred Real 2022$'!$A$25:$AC$426,'Incurred Real 2022$'!S$1,FALSE))</f>
        <v/>
      </c>
      <c r="T191" s="105" t="str">
        <f>IF(VLOOKUP($A191,'Incurred Real 2022$'!$A$25:$AC$426,'Incurred Real 2022$'!T$1,FALSE)=0,"",VLOOKUP($A191,'Incurred Real 2022$'!$A$25:$AC$426,'Incurred Real 2022$'!T$1,FALSE))</f>
        <v/>
      </c>
      <c r="U191" s="105" t="str">
        <f>IF(VLOOKUP($A191,'Incurred Real 2022$'!$A$25:$AC$426,'Incurred Real 2022$'!U$1,FALSE)=0,"",VLOOKUP($A191,'Incurred Real 2022$'!$A$25:$AC$426,'Incurred Real 2022$'!U$1,FALSE))</f>
        <v/>
      </c>
      <c r="V191" s="13" t="str">
        <f>IF(ISTEXT(VLOOKUP($A191,'Incurred Real 2022$'!$A$25:$AC$426,'Incurred Real 2022$'!V$1,FALSE)),"",(VLOOKUP($A191,'Incurred Real 2022$'!$A$25:$AC$426,'Incurred Real 2022$'!V$1,FALSE))*BT191*Incurred_Nominal!V$15)</f>
        <v/>
      </c>
      <c r="W191" s="13" t="str">
        <f>IF(ISTEXT(VLOOKUP($A191,'Incurred Real 2022$'!$A$25:$AC$426,'Incurred Real 2022$'!W$1,FALSE)),"",(VLOOKUP($A191,'Incurred Real 2022$'!$A$25:$AC$426,'Incurred Real 2022$'!W$1,FALSE))*BU191*Incurred_Nominal!W$15)</f>
        <v/>
      </c>
      <c r="X191" s="13" t="str">
        <f>IF(ISTEXT(VLOOKUP($A191,'Incurred Real 2022$'!$A$25:$AC$426,'Incurred Real 2022$'!X$1,FALSE)),"",(VLOOKUP($A191,'Incurred Real 2022$'!$A$25:$AC$426,'Incurred Real 2022$'!X$1,FALSE))*BV191*Incurred_Nominal!X$15)</f>
        <v/>
      </c>
      <c r="Y191" s="13" t="str">
        <f>IF(ISTEXT(VLOOKUP($A191,'Incurred Real 2022$'!$A$25:$AC$426,'Incurred Real 2022$'!Y$1,FALSE)),"",(VLOOKUP($A191,'Incurred Real 2022$'!$A$25:$AC$426,'Incurred Real 2022$'!Y$1,FALSE))*BW191*Incurred_Nominal!Y$15)</f>
        <v/>
      </c>
      <c r="Z191" s="13" t="str">
        <f>IF(ISTEXT(VLOOKUP($A191,'Incurred Real 2022$'!$A$25:$AC$426,'Incurred Real 2022$'!Z$1,FALSE)),"",(VLOOKUP($A191,'Incurred Real 2022$'!$A$25:$AC$426,'Incurred Real 2022$'!Z$1,FALSE))*BX191*Incurred_Nominal!Z$15)</f>
        <v/>
      </c>
      <c r="AA191" s="13" t="str">
        <f>IF(ISTEXT(VLOOKUP($A191,'Incurred Real 2022$'!$A$25:$AC$426,'Incurred Real 2022$'!AA$1,FALSE)),"",(VLOOKUP($A191,'Incurred Real 2022$'!$A$25:$AC$426,'Incurred Real 2022$'!AA$1,FALSE))*BY191*Incurred_Nominal!AA$15)</f>
        <v/>
      </c>
      <c r="AB191" s="13" t="str">
        <f>IF(ISTEXT(VLOOKUP($A191,'Incurred Real 2022$'!$A$25:$AC$426,'Incurred Real 2022$'!AB$1,FALSE)),"",(VLOOKUP($A191,'Incurred Real 2022$'!$A$25:$AC$426,'Incurred Real 2022$'!AB$1,FALSE))*BZ191*Incurred_Nominal!AB$15)</f>
        <v/>
      </c>
      <c r="AC191" s="13" t="str">
        <f>IF(ISTEXT(VLOOKUP($A191,'Incurred Real 2022$'!$A$25:$AC$426,'Incurred Real 2022$'!AC$1,FALSE)),"",(VLOOKUP($A191,'Incurred Real 2022$'!$A$25:$AC$426,'Incurred Real 2022$'!AC$1,FALSE))*CA191*Incurred_Nominal!AC$15)</f>
        <v/>
      </c>
      <c r="AD191" s="232">
        <f t="shared" si="41"/>
        <v>199030.81</v>
      </c>
      <c r="AE191" s="232">
        <f t="shared" si="42"/>
        <v>199030.81</v>
      </c>
      <c r="AF191" s="239">
        <f t="shared" si="43"/>
        <v>248839.57080702041</v>
      </c>
      <c r="AG191" s="237">
        <f t="shared" si="44"/>
        <v>202304.95211764702</v>
      </c>
      <c r="AH191" s="240">
        <f t="shared" si="48"/>
        <v>1.230022143315167</v>
      </c>
      <c r="AI191" s="234" t="str">
        <f>VLOOKUP($A191,Incurred_Real!$A$25:$AP$479,Incurred_Real!AI$1,FALSE)</f>
        <v>2018</v>
      </c>
      <c r="AJ191" s="235">
        <f>VLOOKUP($A191,Incurred_Real!$A$25:$AP$479,Incurred_Real!AJ$1,FALSE)</f>
        <v>43014</v>
      </c>
      <c r="AK191" s="236">
        <f>VLOOKUP($A191,Incurred_Real!$A$25:$AP$479,Incurred_Real!AK$1,FALSE)</f>
        <v>2018</v>
      </c>
      <c r="AL191" s="235" t="str">
        <f>VLOOKUP($A191,Incurred_Real!$A$25:$AP$479,Incurred_Real!AL$1,FALSE)</f>
        <v/>
      </c>
      <c r="AM191" s="237">
        <f>IF(AL191="Commissioned Extra","",(IF((AD191)=0,0,SUMPRODUCT($F$17:$U$17,F191:U191))+VLOOKUP($A191,Incurred_Real!$A$25:$BS$376,Incurred_Real!$AO$1,FALSE)))</f>
        <v>221013.93675823684</v>
      </c>
      <c r="AN191" s="232" cm="1">
        <f t="array" ref="AN191">IF(ROUND(AE191,0)=0,0,LOOKUP(2,1/(F191:AC191&lt;&gt;""),F191:AC191))</f>
        <v>26748.57</v>
      </c>
      <c r="AO191" s="232">
        <f t="shared" si="45"/>
        <v>0</v>
      </c>
      <c r="AP191" s="78"/>
      <c r="AQ191" s="20"/>
      <c r="AR191" s="245">
        <f>VLOOKUP($A191,Incurred_Real!$A$25:$CD$376,Incurred_Real!AR$1,FALSE)</f>
        <v>0</v>
      </c>
      <c r="AS191" s="246">
        <f>VLOOKUP($A191,Incurred_Real!$A$25:$CD$376,Incurred_Real!AS$1,FALSE)</f>
        <v>1</v>
      </c>
      <c r="AT191" s="246">
        <f>VLOOKUP($A191,Incurred_Real!$A$25:$CD$376,Incurred_Real!AT$1,FALSE)</f>
        <v>0</v>
      </c>
      <c r="AU191" s="246">
        <f>VLOOKUP($A191,Incurred_Real!$A$25:$CD$376,Incurred_Real!AU$1,FALSE)</f>
        <v>0</v>
      </c>
      <c r="AV191" s="246">
        <f>VLOOKUP($A191,Incurred_Real!$A$25:$CD$376,Incurred_Real!AV$1,FALSE)</f>
        <v>0</v>
      </c>
      <c r="AW191" s="246">
        <f>VLOOKUP($A191,Incurred_Real!$A$25:$CD$376,Incurred_Real!AW$1,FALSE)</f>
        <v>0</v>
      </c>
      <c r="AX191" s="246">
        <f>VLOOKUP($A191,Incurred_Real!$A$25:$CD$376,Incurred_Real!AX$1,FALSE)</f>
        <v>0</v>
      </c>
      <c r="AY191" s="246">
        <f>VLOOKUP($A191,Incurred_Real!$A$25:$CD$376,Incurred_Real!AY$1,FALSE)</f>
        <v>0</v>
      </c>
      <c r="AZ191" s="246">
        <f>VLOOKUP($A191,Incurred_Real!$A$25:$CD$376,Incurred_Real!AZ$1,FALSE)</f>
        <v>0</v>
      </c>
      <c r="BA191" s="246">
        <f>VLOOKUP($A191,Incurred_Real!$A$25:$CD$376,Incurred_Real!BA$1,FALSE)</f>
        <v>0</v>
      </c>
      <c r="BB191" s="246">
        <f>VLOOKUP($A191,Incurred_Real!$A$25:$CD$376,Incurred_Real!BB$1,FALSE)</f>
        <v>0</v>
      </c>
      <c r="BC191" s="246">
        <f>VLOOKUP($A191,Incurred_Real!$A$25:$CD$376,Incurred_Real!BC$1,FALSE)</f>
        <v>0</v>
      </c>
      <c r="BD191" s="246">
        <f>VLOOKUP($A191,Incurred_Real!$A$25:$CD$376,Incurred_Real!BD$1,FALSE)</f>
        <v>0</v>
      </c>
      <c r="BE191" s="246">
        <f>VLOOKUP($A191,Incurred_Real!$A$25:$CD$376,Incurred_Real!BE$1,FALSE)</f>
        <v>0</v>
      </c>
      <c r="BF191" s="246">
        <f>VLOOKUP($A191,Incurred_Real!$A$25:$CD$376,Incurred_Real!BF$1,FALSE)</f>
        <v>0</v>
      </c>
      <c r="BG191" s="246">
        <f>VLOOKUP($A191,Incurred_Real!$A$25:$CD$376,Incurred_Real!BG$1,FALSE)</f>
        <v>0</v>
      </c>
      <c r="BH191" s="246">
        <f>VLOOKUP($A191,Incurred_Real!$A$25:$CD$376,Incurred_Real!BH$1,FALSE)</f>
        <v>0</v>
      </c>
      <c r="BI191" s="246">
        <f>VLOOKUP($A191,Incurred_Real!$A$25:$CD$376,Incurred_Real!BI$1,FALSE)</f>
        <v>0</v>
      </c>
      <c r="BJ191" s="246">
        <f>VLOOKUP($A191,Incurred_Real!$A$25:$CD$376,Incurred_Real!BJ$1,FALSE)</f>
        <v>0</v>
      </c>
      <c r="BK191" s="246">
        <f>VLOOKUP($A191,Incurred_Real!$A$25:$CD$376,Incurred_Real!BK$1,FALSE)</f>
        <v>0</v>
      </c>
      <c r="BL191" s="246">
        <f>VLOOKUP($A191,Incurred_Real!$A$25:$CD$376,Incurred_Real!BL$1,FALSE)</f>
        <v>0</v>
      </c>
      <c r="BM191" s="246">
        <f>VLOOKUP($A191,Incurred_Real!$A$25:$CD$376,Incurred_Real!BM$1,FALSE)</f>
        <v>0</v>
      </c>
      <c r="BN191" s="246">
        <f>VLOOKUP($A191,Incurred_Real!$A$25:$CD$376,Incurred_Real!BN$1,FALSE)</f>
        <v>0</v>
      </c>
      <c r="BO191" s="246">
        <f>VLOOKUP($A191,Incurred_Real!$A$25:$CD$376,Incurred_Real!BO$1,FALSE)</f>
        <v>0</v>
      </c>
      <c r="BP191" s="246">
        <f>VLOOKUP($A191,Incurred_Real!$A$25:$CD$376,Incurred_Real!BP$1,FALSE)</f>
        <v>0</v>
      </c>
      <c r="BQ191" s="246">
        <f>VLOOKUP($A191,Incurred_Real!$A$25:$CD$376,Incurred_Real!BQ$1,FALSE)</f>
        <v>0</v>
      </c>
      <c r="BR191" s="246">
        <f>VLOOKUP($A191,Incurred_Real!$A$25:$CD$376,Incurred_Real!BR$1,FALSE)</f>
        <v>0</v>
      </c>
      <c r="BS191" s="254">
        <f t="shared" si="46"/>
        <v>1</v>
      </c>
      <c r="BT191" s="249">
        <f>1+IF(ISNA(VLOOKUP($A191,'Project labour content'!$A$7:$D$255,'Project labour content'!$D$1,FALSE)),VLOOKUP($D191,'Project labour content'!$F$6:$G$15,'Project labour content'!$G$1,FALSE),VLOOKUP($A191,'Project labour content'!$A$7:$D$255,'Project labour content'!$D$1,FALSE))*LabEsc22*1</f>
        <v>1.0018661130890889</v>
      </c>
      <c r="BU191" s="249">
        <f>1+IF(ISNA(VLOOKUP($A191,'Project labour content'!$A$7:$D$255,'Project labour content'!$D$1,FALSE)),VLOOKUP($D191,'Project labour content'!$F$6:$G$15,'Project labour content'!$G$1,FALSE),VLOOKUP($A191,'Project labour content'!$A$7:$D$255,'Project labour content'!$D$1,FALSE))*LabEsc23*1</f>
        <v>1.0037411835210055</v>
      </c>
      <c r="BV191" s="249">
        <f>1+IF(ISNA(VLOOKUP($A191,'Project labour content'!$A$7:$D$255,'Project labour content'!$D$1,FALSE)),VLOOKUP($D191,'Project labour content'!$F$6:$G$15,'Project labour content'!$G$1,FALSE),VLOOKUP($A191,'Project labour content'!$A$7:$D$255,'Project labour content'!$D$1,FALSE))*LabEsc24*1</f>
        <v>1.005507499867871</v>
      </c>
      <c r="BW191" s="249">
        <f>1+IF(ISNA(VLOOKUP($A191,'Project labour content'!$A$7:$D$255,'Project labour content'!$D$1,FALSE)),VLOOKUP($D191,'Project labour content'!$F$6:$G$15,'Project labour content'!$G$1,FALSE),VLOOKUP($A191,'Project labour content'!$A$7:$D$255,'Project labour content'!$D$1,FALSE))*LabEsc25*1</f>
        <v>1.0078731862284394</v>
      </c>
      <c r="BX191" s="249">
        <f>1+IF(ISNA(VLOOKUP($A191,'Project labour content'!$A$7:$D$255,'Project labour content'!$D$1,FALSE)),VLOOKUP($D191,'Project labour content'!$F$6:$G$15,'Project labour content'!$G$1,FALSE),VLOOKUP($A191,'Project labour content'!$A$7:$D$255,'Project labour content'!$D$1,FALSE))*LabEsc26*1</f>
        <v>1.0104513900803989</v>
      </c>
      <c r="BY191" s="249">
        <f>1+IF(ISNA(VLOOKUP($A191,'Project labour content'!$A$7:$D$255,'Project labour content'!$D$1,FALSE)),VLOOKUP($D191,'Project labour content'!$F$6:$G$15,'Project labour content'!$G$1,FALSE),VLOOKUP($A191,'Project labour content'!$A$7:$D$255,'Project labour content'!$D$1,FALSE))*LabEsc27*1</f>
        <v>1.0120482898816279</v>
      </c>
      <c r="BZ191" s="249">
        <f>1+IF(ISNA(VLOOKUP($A191,'Project labour content'!$A$7:$D$255,'Project labour content'!$D$1,FALSE)),VLOOKUP($D191,'Project labour content'!$F$6:$G$15,'Project labour content'!$G$1,FALSE),VLOOKUP($A191,'Project labour content'!$A$7:$D$255,'Project labour content'!$D$1,FALSE))*LabEsc28*1</f>
        <v>1.0132507554319534</v>
      </c>
      <c r="CA191" s="249">
        <f>1+IF(ISNA(VLOOKUP($A191,'Project labour content'!$A$7:$D$255,'Project labour content'!$D$1,FALSE)),VLOOKUP($D191,'Project labour content'!$F$6:$G$15,'Project labour content'!$G$1,FALSE),VLOOKUP($A191,'Project labour content'!$A$7:$D$255,'Project labour content'!$D$1,FALSE))*LabEsc29*1</f>
        <v>1.0151804721471156</v>
      </c>
      <c r="CB191" s="250" t="str">
        <f>IF(ISNA(VLOOKUP($A191,'Project labour content'!$A$7:$D$255,'Project labour content'!$D$1,FALSE)),"Category","Project")</f>
        <v>Category</v>
      </c>
      <c r="CD191" s="247" t="str">
        <f t="shared" si="47"/>
        <v>14057</v>
      </c>
    </row>
    <row r="192" spans="1:82" x14ac:dyDescent="0.15">
      <c r="A192" s="11" t="s">
        <v>290</v>
      </c>
      <c r="B192" s="11" t="str">
        <f>VLOOKUP($A192,'Incurred Real 2022$'!$A$25:$AC$426,'Incurred Real 2022$'!B$1,FALSE)</f>
        <v>Server Room Critical Air Conditioning 2016-17</v>
      </c>
      <c r="C192" s="11" t="str">
        <f>VLOOKUP($A192,'Incurred Real 2022$'!$A$25:$AC$426,'Incurred Real 2022$'!C$1,FALSE)</f>
        <v>ExAnte</v>
      </c>
      <c r="D192" s="11" t="str">
        <f>VLOOKUP($A192,'Incurred Real 2022$'!$A$25:$AC$426,'Incurred Real 2022$'!D$1,FALSE)</f>
        <v>Facilities</v>
      </c>
      <c r="E192" s="11" t="str">
        <f>VLOOKUP($A192,'Incurred Real 2022$'!$A$25:$AC$426,'Incurred Real 2022$'!E$1,FALSE)</f>
        <v>Closed</v>
      </c>
      <c r="F192" s="105" t="str">
        <f>IF(VLOOKUP($A192,'Incurred Real 2022$'!$A$25:$AC$426,'Incurred Real 2022$'!F$1,FALSE)=0,"",VLOOKUP($A192,'Incurred Real 2022$'!$A$25:$AC$426,'Incurred Real 2022$'!F$1,FALSE))</f>
        <v/>
      </c>
      <c r="G192" s="105" t="str">
        <f>IF(VLOOKUP($A192,'Incurred Real 2022$'!$A$25:$AC$426,'Incurred Real 2022$'!G$1,FALSE)=0,"",VLOOKUP($A192,'Incurred Real 2022$'!$A$25:$AC$426,'Incurred Real 2022$'!G$1,FALSE))</f>
        <v/>
      </c>
      <c r="H192" s="105" t="str">
        <f>IF(VLOOKUP($A192,'Incurred Real 2022$'!$A$25:$AC$426,'Incurred Real 2022$'!H$1,FALSE)=0,"",VLOOKUP($A192,'Incurred Real 2022$'!$A$25:$AC$426,'Incurred Real 2022$'!H$1,FALSE))</f>
        <v/>
      </c>
      <c r="I192" s="105" t="str">
        <f>IF(VLOOKUP($A192,'Incurred Real 2022$'!$A$25:$AC$426,'Incurred Real 2022$'!I$1,FALSE)=0,"",VLOOKUP($A192,'Incurred Real 2022$'!$A$25:$AC$426,'Incurred Real 2022$'!I$1,FALSE))</f>
        <v/>
      </c>
      <c r="J192" s="105" t="str">
        <f>IF(VLOOKUP($A192,'Incurred Real 2022$'!$A$25:$AC$426,'Incurred Real 2022$'!J$1,FALSE)=0,"",VLOOKUP($A192,'Incurred Real 2022$'!$A$25:$AC$426,'Incurred Real 2022$'!J$1,FALSE))</f>
        <v/>
      </c>
      <c r="K192" s="105" t="str">
        <f>IF(VLOOKUP($A192,'Incurred Real 2022$'!$A$25:$AC$426,'Incurred Real 2022$'!K$1,FALSE)=0,"",VLOOKUP($A192,'Incurred Real 2022$'!$A$25:$AC$426,'Incurred Real 2022$'!K$1,FALSE))</f>
        <v/>
      </c>
      <c r="L192" s="105" t="str">
        <f>IF(VLOOKUP($A192,'Incurred Real 2022$'!$A$25:$AC$426,'Incurred Real 2022$'!L$1,FALSE)=0,"",VLOOKUP($A192,'Incurred Real 2022$'!$A$25:$AC$426,'Incurred Real 2022$'!L$1,FALSE))</f>
        <v/>
      </c>
      <c r="M192" s="105" t="str">
        <f>IF(VLOOKUP($A192,'Incurred Real 2022$'!$A$25:$AC$426,'Incurred Real 2022$'!M$1,FALSE)=0,"",VLOOKUP($A192,'Incurred Real 2022$'!$A$25:$AC$426,'Incurred Real 2022$'!M$1,FALSE))</f>
        <v/>
      </c>
      <c r="N192" s="105" t="str">
        <f>IF(VLOOKUP($A192,'Incurred Real 2022$'!$A$25:$AC$426,'Incurred Real 2022$'!N$1,FALSE)=0,"",VLOOKUP($A192,'Incurred Real 2022$'!$A$25:$AC$426,'Incurred Real 2022$'!N$1,FALSE))</f>
        <v/>
      </c>
      <c r="O192" s="105" t="str">
        <f>IF(VLOOKUP($A192,'Incurred Real 2022$'!$A$25:$AC$426,'Incurred Real 2022$'!O$1,FALSE)=0,"",VLOOKUP($A192,'Incurred Real 2022$'!$A$25:$AC$426,'Incurred Real 2022$'!O$1,FALSE))</f>
        <v/>
      </c>
      <c r="P192" s="105" t="str">
        <f>IF(VLOOKUP($A192,'Incurred Real 2022$'!$A$25:$AC$426,'Incurred Real 2022$'!P$1,FALSE)=0,"",VLOOKUP($A192,'Incurred Real 2022$'!$A$25:$AC$426,'Incurred Real 2022$'!P$1,FALSE))</f>
        <v/>
      </c>
      <c r="Q192" s="105">
        <f>IF(VLOOKUP($A192,'Incurred Real 2022$'!$A$25:$AC$426,'Incurred Real 2022$'!Q$1,FALSE)=0,"",VLOOKUP($A192,'Incurred Real 2022$'!$A$25:$AC$426,'Incurred Real 2022$'!Q$1,FALSE))</f>
        <v>125456.3</v>
      </c>
      <c r="R192" s="105">
        <f>IF(VLOOKUP($A192,'Incurred Real 2022$'!$A$25:$AC$426,'Incurred Real 2022$'!R$1,FALSE)=0,"",VLOOKUP($A192,'Incurred Real 2022$'!$A$25:$AC$426,'Incurred Real 2022$'!R$1,FALSE))</f>
        <v>23692.42</v>
      </c>
      <c r="S192" s="105" t="str">
        <f>IF(VLOOKUP($A192,'Incurred Real 2022$'!$A$25:$AC$426,'Incurred Real 2022$'!S$1,FALSE)=0,"",VLOOKUP($A192,'Incurred Real 2022$'!$A$25:$AC$426,'Incurred Real 2022$'!S$1,FALSE))</f>
        <v/>
      </c>
      <c r="T192" s="105" t="str">
        <f>IF(VLOOKUP($A192,'Incurred Real 2022$'!$A$25:$AC$426,'Incurred Real 2022$'!T$1,FALSE)=0,"",VLOOKUP($A192,'Incurred Real 2022$'!$A$25:$AC$426,'Incurred Real 2022$'!T$1,FALSE))</f>
        <v/>
      </c>
      <c r="U192" s="105" t="str">
        <f>IF(VLOOKUP($A192,'Incurred Real 2022$'!$A$25:$AC$426,'Incurred Real 2022$'!U$1,FALSE)=0,"",VLOOKUP($A192,'Incurred Real 2022$'!$A$25:$AC$426,'Incurred Real 2022$'!U$1,FALSE))</f>
        <v/>
      </c>
      <c r="V192" s="13" t="str">
        <f>IF(ISTEXT(VLOOKUP($A192,'Incurred Real 2022$'!$A$25:$AC$426,'Incurred Real 2022$'!V$1,FALSE)),"",(VLOOKUP($A192,'Incurred Real 2022$'!$A$25:$AC$426,'Incurred Real 2022$'!V$1,FALSE))*BT192*Incurred_Nominal!V$15)</f>
        <v/>
      </c>
      <c r="W192" s="13" t="str">
        <f>IF(ISTEXT(VLOOKUP($A192,'Incurred Real 2022$'!$A$25:$AC$426,'Incurred Real 2022$'!W$1,FALSE)),"",(VLOOKUP($A192,'Incurred Real 2022$'!$A$25:$AC$426,'Incurred Real 2022$'!W$1,FALSE))*BU192*Incurred_Nominal!W$15)</f>
        <v/>
      </c>
      <c r="X192" s="13" t="str">
        <f>IF(ISTEXT(VLOOKUP($A192,'Incurred Real 2022$'!$A$25:$AC$426,'Incurred Real 2022$'!X$1,FALSE)),"",(VLOOKUP($A192,'Incurred Real 2022$'!$A$25:$AC$426,'Incurred Real 2022$'!X$1,FALSE))*BV192*Incurred_Nominal!X$15)</f>
        <v/>
      </c>
      <c r="Y192" s="13" t="str">
        <f>IF(ISTEXT(VLOOKUP($A192,'Incurred Real 2022$'!$A$25:$AC$426,'Incurred Real 2022$'!Y$1,FALSE)),"",(VLOOKUP($A192,'Incurred Real 2022$'!$A$25:$AC$426,'Incurred Real 2022$'!Y$1,FALSE))*BW192*Incurred_Nominal!Y$15)</f>
        <v/>
      </c>
      <c r="Z192" s="13" t="str">
        <f>IF(ISTEXT(VLOOKUP($A192,'Incurred Real 2022$'!$A$25:$AC$426,'Incurred Real 2022$'!Z$1,FALSE)),"",(VLOOKUP($A192,'Incurred Real 2022$'!$A$25:$AC$426,'Incurred Real 2022$'!Z$1,FALSE))*BX192*Incurred_Nominal!Z$15)</f>
        <v/>
      </c>
      <c r="AA192" s="13" t="str">
        <f>IF(ISTEXT(VLOOKUP($A192,'Incurred Real 2022$'!$A$25:$AC$426,'Incurred Real 2022$'!AA$1,FALSE)),"",(VLOOKUP($A192,'Incurred Real 2022$'!$A$25:$AC$426,'Incurred Real 2022$'!AA$1,FALSE))*BY192*Incurred_Nominal!AA$15)</f>
        <v/>
      </c>
      <c r="AB192" s="13" t="str">
        <f>IF(ISTEXT(VLOOKUP($A192,'Incurred Real 2022$'!$A$25:$AC$426,'Incurred Real 2022$'!AB$1,FALSE)),"",(VLOOKUP($A192,'Incurred Real 2022$'!$A$25:$AC$426,'Incurred Real 2022$'!AB$1,FALSE))*BZ192*Incurred_Nominal!AB$15)</f>
        <v/>
      </c>
      <c r="AC192" s="13" t="str">
        <f>IF(ISTEXT(VLOOKUP($A192,'Incurred Real 2022$'!$A$25:$AC$426,'Incurred Real 2022$'!AC$1,FALSE)),"",(VLOOKUP($A192,'Incurred Real 2022$'!$A$25:$AC$426,'Incurred Real 2022$'!AC$1,FALSE))*CA192*Incurred_Nominal!AC$15)</f>
        <v/>
      </c>
      <c r="AD192" s="232">
        <f t="shared" si="41"/>
        <v>149148.72</v>
      </c>
      <c r="AE192" s="232">
        <f t="shared" si="42"/>
        <v>149148.72</v>
      </c>
      <c r="AF192" s="239">
        <f t="shared" si="43"/>
        <v>186388.89301397905</v>
      </c>
      <c r="AG192" s="237">
        <f t="shared" si="44"/>
        <v>151532.9573755656</v>
      </c>
      <c r="AH192" s="240">
        <f t="shared" si="48"/>
        <v>1.230022143315167</v>
      </c>
      <c r="AI192" s="234" t="str">
        <f>VLOOKUP($A192,Incurred_Real!$A$25:$AP$479,Incurred_Real!AI$1,FALSE)</f>
        <v>2018</v>
      </c>
      <c r="AJ192" s="235">
        <f>VLOOKUP($A192,Incurred_Real!$A$25:$AP$479,Incurred_Real!AJ$1,FALSE)</f>
        <v>43067</v>
      </c>
      <c r="AK192" s="236">
        <f>VLOOKUP($A192,Incurred_Real!$A$25:$AP$479,Incurred_Real!AK$1,FALSE)</f>
        <v>2018</v>
      </c>
      <c r="AL192" s="235" t="str">
        <f>VLOOKUP($A192,Incurred_Real!$A$25:$AP$479,Incurred_Real!AL$1,FALSE)</f>
        <v/>
      </c>
      <c r="AM192" s="237">
        <f>IF(AL192="Commissioned Extra","",(IF((AD192)=0,0,SUMPRODUCT($F$17:$U$17,F192:U192))+VLOOKUP($A192,Incurred_Real!$A$25:$BS$376,Incurred_Real!$AO$1,FALSE)))</f>
        <v>165546.59244681161</v>
      </c>
      <c r="AN192" s="232" cm="1">
        <f t="array" ref="AN192">IF(ROUND(AE192,0)=0,0,LOOKUP(2,1/(F192:AC192&lt;&gt;""),F192:AC192))</f>
        <v>23692.42</v>
      </c>
      <c r="AO192" s="232">
        <f t="shared" si="45"/>
        <v>0</v>
      </c>
      <c r="AP192" s="78"/>
      <c r="AQ192" s="20"/>
      <c r="AR192" s="245">
        <f>VLOOKUP($A192,Incurred_Real!$A$25:$CD$376,Incurred_Real!AR$1,FALSE)</f>
        <v>0</v>
      </c>
      <c r="AS192" s="246">
        <f>VLOOKUP($A192,Incurred_Real!$A$25:$CD$376,Incurred_Real!AS$1,FALSE)</f>
        <v>1</v>
      </c>
      <c r="AT192" s="246">
        <f>VLOOKUP($A192,Incurred_Real!$A$25:$CD$376,Incurred_Real!AT$1,FALSE)</f>
        <v>0</v>
      </c>
      <c r="AU192" s="246">
        <f>VLOOKUP($A192,Incurred_Real!$A$25:$CD$376,Incurred_Real!AU$1,FALSE)</f>
        <v>0</v>
      </c>
      <c r="AV192" s="246">
        <f>VLOOKUP($A192,Incurred_Real!$A$25:$CD$376,Incurred_Real!AV$1,FALSE)</f>
        <v>0</v>
      </c>
      <c r="AW192" s="246">
        <f>VLOOKUP($A192,Incurred_Real!$A$25:$CD$376,Incurred_Real!AW$1,FALSE)</f>
        <v>0</v>
      </c>
      <c r="AX192" s="246">
        <f>VLOOKUP($A192,Incurred_Real!$A$25:$CD$376,Incurred_Real!AX$1,FALSE)</f>
        <v>0</v>
      </c>
      <c r="AY192" s="246">
        <f>VLOOKUP($A192,Incurred_Real!$A$25:$CD$376,Incurred_Real!AY$1,FALSE)</f>
        <v>0</v>
      </c>
      <c r="AZ192" s="246">
        <f>VLOOKUP($A192,Incurred_Real!$A$25:$CD$376,Incurred_Real!AZ$1,FALSE)</f>
        <v>0</v>
      </c>
      <c r="BA192" s="246">
        <f>VLOOKUP($A192,Incurred_Real!$A$25:$CD$376,Incurred_Real!BA$1,FALSE)</f>
        <v>0</v>
      </c>
      <c r="BB192" s="246">
        <f>VLOOKUP($A192,Incurred_Real!$A$25:$CD$376,Incurred_Real!BB$1,FALSE)</f>
        <v>0</v>
      </c>
      <c r="BC192" s="246">
        <f>VLOOKUP($A192,Incurred_Real!$A$25:$CD$376,Incurred_Real!BC$1,FALSE)</f>
        <v>0</v>
      </c>
      <c r="BD192" s="246">
        <f>VLOOKUP($A192,Incurred_Real!$A$25:$CD$376,Incurred_Real!BD$1,FALSE)</f>
        <v>0</v>
      </c>
      <c r="BE192" s="246">
        <f>VLOOKUP($A192,Incurred_Real!$A$25:$CD$376,Incurred_Real!BE$1,FALSE)</f>
        <v>0</v>
      </c>
      <c r="BF192" s="246">
        <f>VLOOKUP($A192,Incurred_Real!$A$25:$CD$376,Incurred_Real!BF$1,FALSE)</f>
        <v>0</v>
      </c>
      <c r="BG192" s="246">
        <f>VLOOKUP($A192,Incurred_Real!$A$25:$CD$376,Incurred_Real!BG$1,FALSE)</f>
        <v>0</v>
      </c>
      <c r="BH192" s="246">
        <f>VLOOKUP($A192,Incurred_Real!$A$25:$CD$376,Incurred_Real!BH$1,FALSE)</f>
        <v>0</v>
      </c>
      <c r="BI192" s="246">
        <f>VLOOKUP($A192,Incurred_Real!$A$25:$CD$376,Incurred_Real!BI$1,FALSE)</f>
        <v>0</v>
      </c>
      <c r="BJ192" s="246">
        <f>VLOOKUP($A192,Incurred_Real!$A$25:$CD$376,Incurred_Real!BJ$1,FALSE)</f>
        <v>0</v>
      </c>
      <c r="BK192" s="246">
        <f>VLOOKUP($A192,Incurred_Real!$A$25:$CD$376,Incurred_Real!BK$1,FALSE)</f>
        <v>0</v>
      </c>
      <c r="BL192" s="246">
        <f>VLOOKUP($A192,Incurred_Real!$A$25:$CD$376,Incurred_Real!BL$1,FALSE)</f>
        <v>0</v>
      </c>
      <c r="BM192" s="246">
        <f>VLOOKUP($A192,Incurred_Real!$A$25:$CD$376,Incurred_Real!BM$1,FALSE)</f>
        <v>0</v>
      </c>
      <c r="BN192" s="246">
        <f>VLOOKUP($A192,Incurred_Real!$A$25:$CD$376,Incurred_Real!BN$1,FALSE)</f>
        <v>0</v>
      </c>
      <c r="BO192" s="246">
        <f>VLOOKUP($A192,Incurred_Real!$A$25:$CD$376,Incurred_Real!BO$1,FALSE)</f>
        <v>0</v>
      </c>
      <c r="BP192" s="246">
        <f>VLOOKUP($A192,Incurred_Real!$A$25:$CD$376,Incurred_Real!BP$1,FALSE)</f>
        <v>0</v>
      </c>
      <c r="BQ192" s="246">
        <f>VLOOKUP($A192,Incurred_Real!$A$25:$CD$376,Incurred_Real!BQ$1,FALSE)</f>
        <v>0</v>
      </c>
      <c r="BR192" s="246">
        <f>VLOOKUP($A192,Incurred_Real!$A$25:$CD$376,Incurred_Real!BR$1,FALSE)</f>
        <v>0</v>
      </c>
      <c r="BS192" s="254">
        <f t="shared" si="46"/>
        <v>1</v>
      </c>
      <c r="BT192" s="249">
        <f>1+IF(ISNA(VLOOKUP($A192,'Project labour content'!$A$7:$D$255,'Project labour content'!$D$1,FALSE)),VLOOKUP($D192,'Project labour content'!$F$6:$G$15,'Project labour content'!$G$1,FALSE),VLOOKUP($A192,'Project labour content'!$A$7:$D$255,'Project labour content'!$D$1,FALSE))*LabEsc22*1</f>
        <v>1.0018661130890889</v>
      </c>
      <c r="BU192" s="249">
        <f>1+IF(ISNA(VLOOKUP($A192,'Project labour content'!$A$7:$D$255,'Project labour content'!$D$1,FALSE)),VLOOKUP($D192,'Project labour content'!$F$6:$G$15,'Project labour content'!$G$1,FALSE),VLOOKUP($A192,'Project labour content'!$A$7:$D$255,'Project labour content'!$D$1,FALSE))*LabEsc23*1</f>
        <v>1.0037411835210055</v>
      </c>
      <c r="BV192" s="249">
        <f>1+IF(ISNA(VLOOKUP($A192,'Project labour content'!$A$7:$D$255,'Project labour content'!$D$1,FALSE)),VLOOKUP($D192,'Project labour content'!$F$6:$G$15,'Project labour content'!$G$1,FALSE),VLOOKUP($A192,'Project labour content'!$A$7:$D$255,'Project labour content'!$D$1,FALSE))*LabEsc24*1</f>
        <v>1.005507499867871</v>
      </c>
      <c r="BW192" s="249">
        <f>1+IF(ISNA(VLOOKUP($A192,'Project labour content'!$A$7:$D$255,'Project labour content'!$D$1,FALSE)),VLOOKUP($D192,'Project labour content'!$F$6:$G$15,'Project labour content'!$G$1,FALSE),VLOOKUP($A192,'Project labour content'!$A$7:$D$255,'Project labour content'!$D$1,FALSE))*LabEsc25*1</f>
        <v>1.0078731862284394</v>
      </c>
      <c r="BX192" s="249">
        <f>1+IF(ISNA(VLOOKUP($A192,'Project labour content'!$A$7:$D$255,'Project labour content'!$D$1,FALSE)),VLOOKUP($D192,'Project labour content'!$F$6:$G$15,'Project labour content'!$G$1,FALSE),VLOOKUP($A192,'Project labour content'!$A$7:$D$255,'Project labour content'!$D$1,FALSE))*LabEsc26*1</f>
        <v>1.0104513900803989</v>
      </c>
      <c r="BY192" s="249">
        <f>1+IF(ISNA(VLOOKUP($A192,'Project labour content'!$A$7:$D$255,'Project labour content'!$D$1,FALSE)),VLOOKUP($D192,'Project labour content'!$F$6:$G$15,'Project labour content'!$G$1,FALSE),VLOOKUP($A192,'Project labour content'!$A$7:$D$255,'Project labour content'!$D$1,FALSE))*LabEsc27*1</f>
        <v>1.0120482898816279</v>
      </c>
      <c r="BZ192" s="249">
        <f>1+IF(ISNA(VLOOKUP($A192,'Project labour content'!$A$7:$D$255,'Project labour content'!$D$1,FALSE)),VLOOKUP($D192,'Project labour content'!$F$6:$G$15,'Project labour content'!$G$1,FALSE),VLOOKUP($A192,'Project labour content'!$A$7:$D$255,'Project labour content'!$D$1,FALSE))*LabEsc28*1</f>
        <v>1.0132507554319534</v>
      </c>
      <c r="CA192" s="249">
        <f>1+IF(ISNA(VLOOKUP($A192,'Project labour content'!$A$7:$D$255,'Project labour content'!$D$1,FALSE)),VLOOKUP($D192,'Project labour content'!$F$6:$G$15,'Project labour content'!$G$1,FALSE),VLOOKUP($A192,'Project labour content'!$A$7:$D$255,'Project labour content'!$D$1,FALSE))*LabEsc29*1</f>
        <v>1.0151804721471156</v>
      </c>
      <c r="CB192" s="250" t="str">
        <f>IF(ISNA(VLOOKUP($A192,'Project labour content'!$A$7:$D$255,'Project labour content'!$D$1,FALSE)),"Category","Project")</f>
        <v>Category</v>
      </c>
      <c r="CD192" s="247" t="str">
        <f t="shared" si="47"/>
        <v>14058</v>
      </c>
    </row>
    <row r="193" spans="1:82" x14ac:dyDescent="0.15">
      <c r="A193" s="11" t="s">
        <v>292</v>
      </c>
      <c r="B193" s="11" t="str">
        <f>VLOOKUP($A193,'Incurred Real 2022$'!$A$25:$AC$426,'Incurred Real 2022$'!B$1,FALSE)</f>
        <v>Workspace Layout Upgrade Stage 1</v>
      </c>
      <c r="C193" s="11" t="str">
        <f>VLOOKUP($A193,'Incurred Real 2022$'!$A$25:$AC$426,'Incurred Real 2022$'!C$1,FALSE)</f>
        <v>ExAnte</v>
      </c>
      <c r="D193" s="11" t="str">
        <f>VLOOKUP($A193,'Incurred Real 2022$'!$A$25:$AC$426,'Incurred Real 2022$'!D$1,FALSE)</f>
        <v>Facilities</v>
      </c>
      <c r="E193" s="11" t="str">
        <f>VLOOKUP($A193,'Incurred Real 2022$'!$A$25:$AC$426,'Incurred Real 2022$'!E$1,FALSE)</f>
        <v>Active</v>
      </c>
      <c r="F193" s="105" t="str">
        <f>IF(VLOOKUP($A193,'Incurred Real 2022$'!$A$25:$AC$426,'Incurred Real 2022$'!F$1,FALSE)=0,"",VLOOKUP($A193,'Incurred Real 2022$'!$A$25:$AC$426,'Incurred Real 2022$'!F$1,FALSE))</f>
        <v/>
      </c>
      <c r="G193" s="105" t="str">
        <f>IF(VLOOKUP($A193,'Incurred Real 2022$'!$A$25:$AC$426,'Incurred Real 2022$'!G$1,FALSE)=0,"",VLOOKUP($A193,'Incurred Real 2022$'!$A$25:$AC$426,'Incurred Real 2022$'!G$1,FALSE))</f>
        <v/>
      </c>
      <c r="H193" s="105" t="str">
        <f>IF(VLOOKUP($A193,'Incurred Real 2022$'!$A$25:$AC$426,'Incurred Real 2022$'!H$1,FALSE)=0,"",VLOOKUP($A193,'Incurred Real 2022$'!$A$25:$AC$426,'Incurred Real 2022$'!H$1,FALSE))</f>
        <v/>
      </c>
      <c r="I193" s="105" t="str">
        <f>IF(VLOOKUP($A193,'Incurred Real 2022$'!$A$25:$AC$426,'Incurred Real 2022$'!I$1,FALSE)=0,"",VLOOKUP($A193,'Incurred Real 2022$'!$A$25:$AC$426,'Incurred Real 2022$'!I$1,FALSE))</f>
        <v/>
      </c>
      <c r="J193" s="105" t="str">
        <f>IF(VLOOKUP($A193,'Incurred Real 2022$'!$A$25:$AC$426,'Incurred Real 2022$'!J$1,FALSE)=0,"",VLOOKUP($A193,'Incurred Real 2022$'!$A$25:$AC$426,'Incurred Real 2022$'!J$1,FALSE))</f>
        <v/>
      </c>
      <c r="K193" s="105" t="str">
        <f>IF(VLOOKUP($A193,'Incurred Real 2022$'!$A$25:$AC$426,'Incurred Real 2022$'!K$1,FALSE)=0,"",VLOOKUP($A193,'Incurred Real 2022$'!$A$25:$AC$426,'Incurred Real 2022$'!K$1,FALSE))</f>
        <v/>
      </c>
      <c r="L193" s="105" t="str">
        <f>IF(VLOOKUP($A193,'Incurred Real 2022$'!$A$25:$AC$426,'Incurred Real 2022$'!L$1,FALSE)=0,"",VLOOKUP($A193,'Incurred Real 2022$'!$A$25:$AC$426,'Incurred Real 2022$'!L$1,FALSE))</f>
        <v/>
      </c>
      <c r="M193" s="105" t="str">
        <f>IF(VLOOKUP($A193,'Incurred Real 2022$'!$A$25:$AC$426,'Incurred Real 2022$'!M$1,FALSE)=0,"",VLOOKUP($A193,'Incurred Real 2022$'!$A$25:$AC$426,'Incurred Real 2022$'!M$1,FALSE))</f>
        <v/>
      </c>
      <c r="N193" s="105" t="str">
        <f>IF(VLOOKUP($A193,'Incurred Real 2022$'!$A$25:$AC$426,'Incurred Real 2022$'!N$1,FALSE)=0,"",VLOOKUP($A193,'Incurred Real 2022$'!$A$25:$AC$426,'Incurred Real 2022$'!N$1,FALSE))</f>
        <v/>
      </c>
      <c r="O193" s="105" t="str">
        <f>IF(VLOOKUP($A193,'Incurred Real 2022$'!$A$25:$AC$426,'Incurred Real 2022$'!O$1,FALSE)=0,"",VLOOKUP($A193,'Incurred Real 2022$'!$A$25:$AC$426,'Incurred Real 2022$'!O$1,FALSE))</f>
        <v/>
      </c>
      <c r="P193" s="105" t="str">
        <f>IF(VLOOKUP($A193,'Incurred Real 2022$'!$A$25:$AC$426,'Incurred Real 2022$'!P$1,FALSE)=0,"",VLOOKUP($A193,'Incurred Real 2022$'!$A$25:$AC$426,'Incurred Real 2022$'!P$1,FALSE))</f>
        <v/>
      </c>
      <c r="Q193" s="105" t="str">
        <f>IF(VLOOKUP($A193,'Incurred Real 2022$'!$A$25:$AC$426,'Incurred Real 2022$'!Q$1,FALSE)=0,"",VLOOKUP($A193,'Incurred Real 2022$'!$A$25:$AC$426,'Incurred Real 2022$'!Q$1,FALSE))</f>
        <v/>
      </c>
      <c r="R193" s="105" t="str">
        <f>IF(VLOOKUP($A193,'Incurred Real 2022$'!$A$25:$AC$426,'Incurred Real 2022$'!R$1,FALSE)=0,"",VLOOKUP($A193,'Incurred Real 2022$'!$A$25:$AC$426,'Incurred Real 2022$'!R$1,FALSE))</f>
        <v/>
      </c>
      <c r="S193" s="105">
        <f>IF(VLOOKUP($A193,'Incurred Real 2022$'!$A$25:$AC$426,'Incurred Real 2022$'!S$1,FALSE)=0,"",VLOOKUP($A193,'Incurred Real 2022$'!$A$25:$AC$426,'Incurred Real 2022$'!S$1,FALSE))</f>
        <v>590.37</v>
      </c>
      <c r="T193" s="105">
        <f>IF(VLOOKUP($A193,'Incurred Real 2022$'!$A$25:$AC$426,'Incurred Real 2022$'!T$1,FALSE)=0,"",VLOOKUP($A193,'Incurred Real 2022$'!$A$25:$AC$426,'Incurred Real 2022$'!T$1,FALSE))</f>
        <v>108668.07</v>
      </c>
      <c r="U193" s="105">
        <f>IF(VLOOKUP($A193,'Incurred Real 2022$'!$A$25:$AC$426,'Incurred Real 2022$'!U$1,FALSE)=0,"",VLOOKUP($A193,'Incurred Real 2022$'!$A$25:$AC$426,'Incurred Real 2022$'!U$1,FALSE))</f>
        <v>176198.27</v>
      </c>
      <c r="V193" s="13">
        <f>IF(ISTEXT(VLOOKUP($A193,'Incurred Real 2022$'!$A$25:$AC$426,'Incurred Real 2022$'!V$1,FALSE)),"",(VLOOKUP($A193,'Incurred Real 2022$'!$A$25:$AC$426,'Incurred Real 2022$'!V$1,FALSE))*BT193*Incurred_Nominal!V$15)</f>
        <v>200621.51921561445</v>
      </c>
      <c r="W193" s="13" t="str">
        <f>IF(ISTEXT(VLOOKUP($A193,'Incurred Real 2022$'!$A$25:$AC$426,'Incurred Real 2022$'!W$1,FALSE)),"",(VLOOKUP($A193,'Incurred Real 2022$'!$A$25:$AC$426,'Incurred Real 2022$'!W$1,FALSE))*BU193*Incurred_Nominal!W$15)</f>
        <v/>
      </c>
      <c r="X193" s="13" t="str">
        <f>IF(ISTEXT(VLOOKUP($A193,'Incurred Real 2022$'!$A$25:$AC$426,'Incurred Real 2022$'!X$1,FALSE)),"",(VLOOKUP($A193,'Incurred Real 2022$'!$A$25:$AC$426,'Incurred Real 2022$'!X$1,FALSE))*BV193*Incurred_Nominal!X$15)</f>
        <v/>
      </c>
      <c r="Y193" s="13" t="str">
        <f>IF(ISTEXT(VLOOKUP($A193,'Incurred Real 2022$'!$A$25:$AC$426,'Incurred Real 2022$'!Y$1,FALSE)),"",(VLOOKUP($A193,'Incurred Real 2022$'!$A$25:$AC$426,'Incurred Real 2022$'!Y$1,FALSE))*BW193*Incurred_Nominal!Y$15)</f>
        <v/>
      </c>
      <c r="Z193" s="13" t="str">
        <f>IF(ISTEXT(VLOOKUP($A193,'Incurred Real 2022$'!$A$25:$AC$426,'Incurred Real 2022$'!Z$1,FALSE)),"",(VLOOKUP($A193,'Incurred Real 2022$'!$A$25:$AC$426,'Incurred Real 2022$'!Z$1,FALSE))*BX193*Incurred_Nominal!Z$15)</f>
        <v/>
      </c>
      <c r="AA193" s="13" t="str">
        <f>IF(ISTEXT(VLOOKUP($A193,'Incurred Real 2022$'!$A$25:$AC$426,'Incurred Real 2022$'!AA$1,FALSE)),"",(VLOOKUP($A193,'Incurred Real 2022$'!$A$25:$AC$426,'Incurred Real 2022$'!AA$1,FALSE))*BY193*Incurred_Nominal!AA$15)</f>
        <v/>
      </c>
      <c r="AB193" s="13" t="str">
        <f>IF(ISTEXT(VLOOKUP($A193,'Incurred Real 2022$'!$A$25:$AC$426,'Incurred Real 2022$'!AB$1,FALSE)),"",(VLOOKUP($A193,'Incurred Real 2022$'!$A$25:$AC$426,'Incurred Real 2022$'!AB$1,FALSE))*BZ193*Incurred_Nominal!AB$15)</f>
        <v/>
      </c>
      <c r="AC193" s="13" t="str">
        <f>IF(ISTEXT(VLOOKUP($A193,'Incurred Real 2022$'!$A$25:$AC$426,'Incurred Real 2022$'!AC$1,FALSE)),"",(VLOOKUP($A193,'Incurred Real 2022$'!$A$25:$AC$426,'Incurred Real 2022$'!AC$1,FALSE))*CA193*Incurred_Nominal!AC$15)</f>
        <v/>
      </c>
      <c r="AD193" s="232">
        <f t="shared" si="41"/>
        <v>486078.22921561438</v>
      </c>
      <c r="AE193" s="232">
        <f t="shared" si="42"/>
        <v>486078.22921561438</v>
      </c>
      <c r="AF193" s="239" t="str">
        <f t="shared" si="43"/>
        <v/>
      </c>
      <c r="AG193" s="237" t="str">
        <f t="shared" si="44"/>
        <v/>
      </c>
      <c r="AH193" s="240" t="str">
        <f t="shared" si="48"/>
        <v/>
      </c>
      <c r="AI193" s="234">
        <f>VLOOKUP($A193,Incurred_Real!$A$25:$AP$479,Incurred_Real!AI$1,FALSE)</f>
        <v>2022</v>
      </c>
      <c r="AJ193" s="235">
        <f>VLOOKUP($A193,Incurred_Real!$A$25:$AP$479,Incurred_Real!AJ$1,FALSE)</f>
        <v>44243</v>
      </c>
      <c r="AK193" s="236">
        <f>VLOOKUP($A193,Incurred_Real!$A$25:$AP$479,Incurred_Real!AK$1,FALSE)</f>
        <v>2021</v>
      </c>
      <c r="AL193" s="235" t="str">
        <f>VLOOKUP($A193,Incurred_Real!$A$25:$AP$479,Incurred_Real!AL$1,FALSE)</f>
        <v>Commissioned Extra</v>
      </c>
      <c r="AM193" s="237" t="str">
        <f>IF(AL193="Commissioned Extra","",(IF((AD193)=0,0,SUMPRODUCT($F$17:$U$17,F193:U193))+VLOOKUP($A193,Incurred_Real!$A$25:$BS$376,Incurred_Real!$AO$1,FALSE)))</f>
        <v/>
      </c>
      <c r="AN193" s="232" cm="1">
        <f t="array" ref="AN193">IF(ROUND(AE193,0)=0,0,LOOKUP(2,1/(F193:AC193&lt;&gt;""),F193:AC193))</f>
        <v>200621.51921561445</v>
      </c>
      <c r="AO193" s="232">
        <f t="shared" si="45"/>
        <v>200621.51921561445</v>
      </c>
      <c r="AP193" s="78"/>
      <c r="AQ193" s="20"/>
      <c r="AR193" s="245">
        <f>VLOOKUP($A193,Incurred_Real!$A$25:$CD$376,Incurred_Real!AR$1,FALSE)</f>
        <v>0</v>
      </c>
      <c r="AS193" s="246">
        <f>VLOOKUP($A193,Incurred_Real!$A$25:$CD$376,Incurred_Real!AS$1,FALSE)</f>
        <v>0.69973890339425593</v>
      </c>
      <c r="AT193" s="246">
        <f>VLOOKUP($A193,Incurred_Real!$A$25:$CD$376,Incurred_Real!AT$1,FALSE)</f>
        <v>0</v>
      </c>
      <c r="AU193" s="246">
        <f>VLOOKUP($A193,Incurred_Real!$A$25:$CD$376,Incurred_Real!AU$1,FALSE)</f>
        <v>0</v>
      </c>
      <c r="AV193" s="246">
        <f>VLOOKUP($A193,Incurred_Real!$A$25:$CD$376,Incurred_Real!AV$1,FALSE)</f>
        <v>0</v>
      </c>
      <c r="AW193" s="246">
        <f>VLOOKUP($A193,Incurred_Real!$A$25:$CD$376,Incurred_Real!AW$1,FALSE)</f>
        <v>0</v>
      </c>
      <c r="AX193" s="246">
        <f>VLOOKUP($A193,Incurred_Real!$A$25:$CD$376,Incurred_Real!AX$1,FALSE)</f>
        <v>0</v>
      </c>
      <c r="AY193" s="246">
        <f>VLOOKUP($A193,Incurred_Real!$A$25:$CD$376,Incurred_Real!AY$1,FALSE)</f>
        <v>0</v>
      </c>
      <c r="AZ193" s="246">
        <f>VLOOKUP($A193,Incurred_Real!$A$25:$CD$376,Incurred_Real!AZ$1,FALSE)</f>
        <v>0.30026109660574407</v>
      </c>
      <c r="BA193" s="246">
        <f>VLOOKUP($A193,Incurred_Real!$A$25:$CD$376,Incurred_Real!BA$1,FALSE)</f>
        <v>0</v>
      </c>
      <c r="BB193" s="246">
        <f>VLOOKUP($A193,Incurred_Real!$A$25:$CD$376,Incurred_Real!BB$1,FALSE)</f>
        <v>0</v>
      </c>
      <c r="BC193" s="246">
        <f>VLOOKUP($A193,Incurred_Real!$A$25:$CD$376,Incurred_Real!BC$1,FALSE)</f>
        <v>0</v>
      </c>
      <c r="BD193" s="246">
        <f>VLOOKUP($A193,Incurred_Real!$A$25:$CD$376,Incurred_Real!BD$1,FALSE)</f>
        <v>0</v>
      </c>
      <c r="BE193" s="246">
        <f>VLOOKUP($A193,Incurred_Real!$A$25:$CD$376,Incurred_Real!BE$1,FALSE)</f>
        <v>0</v>
      </c>
      <c r="BF193" s="246">
        <f>VLOOKUP($A193,Incurred_Real!$A$25:$CD$376,Incurred_Real!BF$1,FALSE)</f>
        <v>0</v>
      </c>
      <c r="BG193" s="246">
        <f>VLOOKUP($A193,Incurred_Real!$A$25:$CD$376,Incurred_Real!BG$1,FALSE)</f>
        <v>0</v>
      </c>
      <c r="BH193" s="246">
        <f>VLOOKUP($A193,Incurred_Real!$A$25:$CD$376,Incurred_Real!BH$1,FALSE)</f>
        <v>0</v>
      </c>
      <c r="BI193" s="246">
        <f>VLOOKUP($A193,Incurred_Real!$A$25:$CD$376,Incurred_Real!BI$1,FALSE)</f>
        <v>0</v>
      </c>
      <c r="BJ193" s="246">
        <f>VLOOKUP($A193,Incurred_Real!$A$25:$CD$376,Incurred_Real!BJ$1,FALSE)</f>
        <v>0</v>
      </c>
      <c r="BK193" s="246">
        <f>VLOOKUP($A193,Incurred_Real!$A$25:$CD$376,Incurred_Real!BK$1,FALSE)</f>
        <v>0</v>
      </c>
      <c r="BL193" s="246">
        <f>VLOOKUP($A193,Incurred_Real!$A$25:$CD$376,Incurred_Real!BL$1,FALSE)</f>
        <v>0</v>
      </c>
      <c r="BM193" s="246">
        <f>VLOOKUP($A193,Incurred_Real!$A$25:$CD$376,Incurred_Real!BM$1,FALSE)</f>
        <v>0</v>
      </c>
      <c r="BN193" s="246">
        <f>VLOOKUP($A193,Incurred_Real!$A$25:$CD$376,Incurred_Real!BN$1,FALSE)</f>
        <v>0</v>
      </c>
      <c r="BO193" s="246">
        <f>VLOOKUP($A193,Incurred_Real!$A$25:$CD$376,Incurred_Real!BO$1,FALSE)</f>
        <v>0</v>
      </c>
      <c r="BP193" s="246">
        <f>VLOOKUP($A193,Incurred_Real!$A$25:$CD$376,Incurred_Real!BP$1,FALSE)</f>
        <v>0</v>
      </c>
      <c r="BQ193" s="246">
        <f>VLOOKUP($A193,Incurred_Real!$A$25:$CD$376,Incurred_Real!BQ$1,FALSE)</f>
        <v>0</v>
      </c>
      <c r="BR193" s="246">
        <f>VLOOKUP($A193,Incurred_Real!$A$25:$CD$376,Incurred_Real!BR$1,FALSE)</f>
        <v>0</v>
      </c>
      <c r="BS193" s="254">
        <f t="shared" si="46"/>
        <v>1</v>
      </c>
      <c r="BT193" s="249">
        <f>1+IF(ISNA(VLOOKUP($A193,'Project labour content'!$A$7:$D$255,'Project labour content'!$D$1,FALSE)),VLOOKUP($D193,'Project labour content'!$F$6:$G$15,'Project labour content'!$G$1,FALSE),VLOOKUP($A193,'Project labour content'!$A$7:$D$255,'Project labour content'!$D$1,FALSE))*LabEsc22*1</f>
        <v>1.0006900562303414</v>
      </c>
      <c r="BU193" s="249">
        <f>1+IF(ISNA(VLOOKUP($A193,'Project labour content'!$A$7:$D$255,'Project labour content'!$D$1,FALSE)),VLOOKUP($D193,'Project labour content'!$F$6:$G$15,'Project labour content'!$G$1,FALSE),VLOOKUP($A193,'Project labour content'!$A$7:$D$255,'Project labour content'!$D$1,FALSE))*LabEsc23*1</f>
        <v>1.0013834247305884</v>
      </c>
      <c r="BV193" s="249">
        <f>1+IF(ISNA(VLOOKUP($A193,'Project labour content'!$A$7:$D$255,'Project labour content'!$D$1,FALSE)),VLOOKUP($D193,'Project labour content'!$F$6:$G$15,'Project labour content'!$G$1,FALSE),VLOOKUP($A193,'Project labour content'!$A$7:$D$255,'Project labour content'!$D$1,FALSE))*LabEsc24*1</f>
        <v>1.0020365778578211</v>
      </c>
      <c r="BW193" s="249">
        <f>1+IF(ISNA(VLOOKUP($A193,'Project labour content'!$A$7:$D$255,'Project labour content'!$D$1,FALSE)),VLOOKUP($D193,'Project labour content'!$F$6:$G$15,'Project labour content'!$G$1,FALSE),VLOOKUP($A193,'Project labour content'!$A$7:$D$255,'Project labour content'!$D$1,FALSE))*LabEsc25*1</f>
        <v>1.0029113676128947</v>
      </c>
      <c r="BX193" s="249">
        <f>1+IF(ISNA(VLOOKUP($A193,'Project labour content'!$A$7:$D$255,'Project labour content'!$D$1,FALSE)),VLOOKUP($D193,'Project labour content'!$F$6:$G$15,'Project labour content'!$G$1,FALSE),VLOOKUP($A193,'Project labour content'!$A$7:$D$255,'Project labour content'!$D$1,FALSE))*LabEsc26*1</f>
        <v>1.0038647426476324</v>
      </c>
      <c r="BY193" s="249">
        <f>1+IF(ISNA(VLOOKUP($A193,'Project labour content'!$A$7:$D$255,'Project labour content'!$D$1,FALSE)),VLOOKUP($D193,'Project labour content'!$F$6:$G$15,'Project labour content'!$G$1,FALSE),VLOOKUP($A193,'Project labour content'!$A$7:$D$255,'Project labour content'!$D$1,FALSE))*LabEsc27*1</f>
        <v>1.0044552484768408</v>
      </c>
      <c r="BZ193" s="249">
        <f>1+IF(ISNA(VLOOKUP($A193,'Project labour content'!$A$7:$D$255,'Project labour content'!$D$1,FALSE)),VLOOKUP($D193,'Project labour content'!$F$6:$G$15,'Project labour content'!$G$1,FALSE),VLOOKUP($A193,'Project labour content'!$A$7:$D$255,'Project labour content'!$D$1,FALSE))*LabEsc28*1</f>
        <v>1.0048998993662346</v>
      </c>
      <c r="CA193" s="249">
        <f>1+IF(ISNA(VLOOKUP($A193,'Project labour content'!$A$7:$D$255,'Project labour content'!$D$1,FALSE)),VLOOKUP($D193,'Project labour content'!$F$6:$G$15,'Project labour content'!$G$1,FALSE),VLOOKUP($A193,'Project labour content'!$A$7:$D$255,'Project labour content'!$D$1,FALSE))*LabEsc29*1</f>
        <v>1.0056134751135339</v>
      </c>
      <c r="CB193" s="250" t="str">
        <f>IF(ISNA(VLOOKUP($A193,'Project labour content'!$A$7:$D$255,'Project labour content'!$D$1,FALSE)),"Category","Project")</f>
        <v>Project</v>
      </c>
      <c r="CD193" s="247" t="str">
        <f t="shared" si="47"/>
        <v>14060</v>
      </c>
    </row>
    <row r="194" spans="1:82" x14ac:dyDescent="0.15">
      <c r="A194" s="11" t="s">
        <v>294</v>
      </c>
      <c r="B194" s="11" t="str">
        <f>VLOOKUP($A194,'Incurred Real 2022$'!$A$25:$AC$426,'Incurred Real 2022$'!B$1,FALSE)</f>
        <v>Workspace Layout Refresh Stage 2</v>
      </c>
      <c r="C194" s="11" t="str">
        <f>VLOOKUP($A194,'Incurred Real 2022$'!$A$25:$AC$426,'Incurred Real 2022$'!C$1,FALSE)</f>
        <v>ExAnte</v>
      </c>
      <c r="D194" s="11" t="str">
        <f>VLOOKUP($A194,'Incurred Real 2022$'!$A$25:$AC$426,'Incurred Real 2022$'!D$1,FALSE)</f>
        <v>Facilities</v>
      </c>
      <c r="E194" s="11" t="str">
        <f>VLOOKUP($A194,'Incurred Real 2022$'!$A$25:$AC$426,'Incurred Real 2022$'!E$1,FALSE)</f>
        <v>Potential</v>
      </c>
      <c r="F194" s="105" t="str">
        <f>IF(VLOOKUP($A194,'Incurred Real 2022$'!$A$25:$AC$426,'Incurred Real 2022$'!F$1,FALSE)=0,"",VLOOKUP($A194,'Incurred Real 2022$'!$A$25:$AC$426,'Incurred Real 2022$'!F$1,FALSE))</f>
        <v/>
      </c>
      <c r="G194" s="105" t="str">
        <f>IF(VLOOKUP($A194,'Incurred Real 2022$'!$A$25:$AC$426,'Incurred Real 2022$'!G$1,FALSE)=0,"",VLOOKUP($A194,'Incurred Real 2022$'!$A$25:$AC$426,'Incurred Real 2022$'!G$1,FALSE))</f>
        <v/>
      </c>
      <c r="H194" s="105" t="str">
        <f>IF(VLOOKUP($A194,'Incurred Real 2022$'!$A$25:$AC$426,'Incurred Real 2022$'!H$1,FALSE)=0,"",VLOOKUP($A194,'Incurred Real 2022$'!$A$25:$AC$426,'Incurred Real 2022$'!H$1,FALSE))</f>
        <v/>
      </c>
      <c r="I194" s="105" t="str">
        <f>IF(VLOOKUP($A194,'Incurred Real 2022$'!$A$25:$AC$426,'Incurred Real 2022$'!I$1,FALSE)=0,"",VLOOKUP($A194,'Incurred Real 2022$'!$A$25:$AC$426,'Incurred Real 2022$'!I$1,FALSE))</f>
        <v/>
      </c>
      <c r="J194" s="105" t="str">
        <f>IF(VLOOKUP($A194,'Incurred Real 2022$'!$A$25:$AC$426,'Incurred Real 2022$'!J$1,FALSE)=0,"",VLOOKUP($A194,'Incurred Real 2022$'!$A$25:$AC$426,'Incurred Real 2022$'!J$1,FALSE))</f>
        <v/>
      </c>
      <c r="K194" s="105" t="str">
        <f>IF(VLOOKUP($A194,'Incurred Real 2022$'!$A$25:$AC$426,'Incurred Real 2022$'!K$1,FALSE)=0,"",VLOOKUP($A194,'Incurred Real 2022$'!$A$25:$AC$426,'Incurred Real 2022$'!K$1,FALSE))</f>
        <v/>
      </c>
      <c r="L194" s="105" t="str">
        <f>IF(VLOOKUP($A194,'Incurred Real 2022$'!$A$25:$AC$426,'Incurred Real 2022$'!L$1,FALSE)=0,"",VLOOKUP($A194,'Incurred Real 2022$'!$A$25:$AC$426,'Incurred Real 2022$'!L$1,FALSE))</f>
        <v/>
      </c>
      <c r="M194" s="105" t="str">
        <f>IF(VLOOKUP($A194,'Incurred Real 2022$'!$A$25:$AC$426,'Incurred Real 2022$'!M$1,FALSE)=0,"",VLOOKUP($A194,'Incurred Real 2022$'!$A$25:$AC$426,'Incurred Real 2022$'!M$1,FALSE))</f>
        <v/>
      </c>
      <c r="N194" s="105" t="str">
        <f>IF(VLOOKUP($A194,'Incurred Real 2022$'!$A$25:$AC$426,'Incurred Real 2022$'!N$1,FALSE)=0,"",VLOOKUP($A194,'Incurred Real 2022$'!$A$25:$AC$426,'Incurred Real 2022$'!N$1,FALSE))</f>
        <v/>
      </c>
      <c r="O194" s="105" t="str">
        <f>IF(VLOOKUP($A194,'Incurred Real 2022$'!$A$25:$AC$426,'Incurred Real 2022$'!O$1,FALSE)=0,"",VLOOKUP($A194,'Incurred Real 2022$'!$A$25:$AC$426,'Incurred Real 2022$'!O$1,FALSE))</f>
        <v/>
      </c>
      <c r="P194" s="105" t="str">
        <f>IF(VLOOKUP($A194,'Incurred Real 2022$'!$A$25:$AC$426,'Incurred Real 2022$'!P$1,FALSE)=0,"",VLOOKUP($A194,'Incurred Real 2022$'!$A$25:$AC$426,'Incurred Real 2022$'!P$1,FALSE))</f>
        <v/>
      </c>
      <c r="Q194" s="105" t="str">
        <f>IF(VLOOKUP($A194,'Incurred Real 2022$'!$A$25:$AC$426,'Incurred Real 2022$'!Q$1,FALSE)=0,"",VLOOKUP($A194,'Incurred Real 2022$'!$A$25:$AC$426,'Incurred Real 2022$'!Q$1,FALSE))</f>
        <v/>
      </c>
      <c r="R194" s="105" t="str">
        <f>IF(VLOOKUP($A194,'Incurred Real 2022$'!$A$25:$AC$426,'Incurred Real 2022$'!R$1,FALSE)=0,"",VLOOKUP($A194,'Incurred Real 2022$'!$A$25:$AC$426,'Incurred Real 2022$'!R$1,FALSE))</f>
        <v/>
      </c>
      <c r="S194" s="105" t="str">
        <f>IF(VLOOKUP($A194,'Incurred Real 2022$'!$A$25:$AC$426,'Incurred Real 2022$'!S$1,FALSE)=0,"",VLOOKUP($A194,'Incurred Real 2022$'!$A$25:$AC$426,'Incurred Real 2022$'!S$1,FALSE))</f>
        <v/>
      </c>
      <c r="T194" s="105" t="str">
        <f>IF(VLOOKUP($A194,'Incurred Real 2022$'!$A$25:$AC$426,'Incurred Real 2022$'!T$1,FALSE)=0,"",VLOOKUP($A194,'Incurred Real 2022$'!$A$25:$AC$426,'Incurred Real 2022$'!T$1,FALSE))</f>
        <v/>
      </c>
      <c r="U194" s="105" t="str">
        <f>IF(VLOOKUP($A194,'Incurred Real 2022$'!$A$25:$AC$426,'Incurred Real 2022$'!U$1,FALSE)=0,"",VLOOKUP($A194,'Incurred Real 2022$'!$A$25:$AC$426,'Incurred Real 2022$'!U$1,FALSE))</f>
        <v/>
      </c>
      <c r="V194" s="13">
        <f>IF(ISTEXT(VLOOKUP($A194,'Incurred Real 2022$'!$A$25:$AC$426,'Incurred Real 2022$'!V$1,FALSE)),"",(VLOOKUP($A194,'Incurred Real 2022$'!$A$25:$AC$426,'Incurred Real 2022$'!V$1,FALSE))*BT194*Incurred_Nominal!V$15)</f>
        <v>272360.09795826435</v>
      </c>
      <c r="W194" s="13">
        <f>IF(ISTEXT(VLOOKUP($A194,'Incurred Real 2022$'!$A$25:$AC$426,'Incurred Real 2022$'!W$1,FALSE)),"",(VLOOKUP($A194,'Incurred Real 2022$'!$A$25:$AC$426,'Incurred Real 2022$'!W$1,FALSE))*BU194*Incurred_Nominal!W$15)</f>
        <v>211693.44351321281</v>
      </c>
      <c r="X194" s="13" t="str">
        <f>IF(ISTEXT(VLOOKUP($A194,'Incurred Real 2022$'!$A$25:$AC$426,'Incurred Real 2022$'!X$1,FALSE)),"",(VLOOKUP($A194,'Incurred Real 2022$'!$A$25:$AC$426,'Incurred Real 2022$'!X$1,FALSE))*BV194*Incurred_Nominal!X$15)</f>
        <v/>
      </c>
      <c r="Y194" s="13" t="str">
        <f>IF(ISTEXT(VLOOKUP($A194,'Incurred Real 2022$'!$A$25:$AC$426,'Incurred Real 2022$'!Y$1,FALSE)),"",(VLOOKUP($A194,'Incurred Real 2022$'!$A$25:$AC$426,'Incurred Real 2022$'!Y$1,FALSE))*BW194*Incurred_Nominal!Y$15)</f>
        <v/>
      </c>
      <c r="Z194" s="13" t="str">
        <f>IF(ISTEXT(VLOOKUP($A194,'Incurred Real 2022$'!$A$25:$AC$426,'Incurred Real 2022$'!Z$1,FALSE)),"",(VLOOKUP($A194,'Incurred Real 2022$'!$A$25:$AC$426,'Incurred Real 2022$'!Z$1,FALSE))*BX194*Incurred_Nominal!Z$15)</f>
        <v/>
      </c>
      <c r="AA194" s="13" t="str">
        <f>IF(ISTEXT(VLOOKUP($A194,'Incurred Real 2022$'!$A$25:$AC$426,'Incurred Real 2022$'!AA$1,FALSE)),"",(VLOOKUP($A194,'Incurred Real 2022$'!$A$25:$AC$426,'Incurred Real 2022$'!AA$1,FALSE))*BY194*Incurred_Nominal!AA$15)</f>
        <v/>
      </c>
      <c r="AB194" s="13" t="str">
        <f>IF(ISTEXT(VLOOKUP($A194,'Incurred Real 2022$'!$A$25:$AC$426,'Incurred Real 2022$'!AB$1,FALSE)),"",(VLOOKUP($A194,'Incurred Real 2022$'!$A$25:$AC$426,'Incurred Real 2022$'!AB$1,FALSE))*BZ194*Incurred_Nominal!AB$15)</f>
        <v/>
      </c>
      <c r="AC194" s="13" t="str">
        <f>IF(ISTEXT(VLOOKUP($A194,'Incurred Real 2022$'!$A$25:$AC$426,'Incurred Real 2022$'!AC$1,FALSE)),"",(VLOOKUP($A194,'Incurred Real 2022$'!$A$25:$AC$426,'Incurred Real 2022$'!AC$1,FALSE))*CA194*Incurred_Nominal!AC$15)</f>
        <v/>
      </c>
      <c r="AD194" s="232">
        <f t="shared" si="41"/>
        <v>484053.54147147713</v>
      </c>
      <c r="AE194" s="232">
        <f t="shared" si="42"/>
        <v>484053.54147147713</v>
      </c>
      <c r="AF194" s="239">
        <f t="shared" si="43"/>
        <v>552508.76736809057</v>
      </c>
      <c r="AG194" s="237">
        <f t="shared" si="44"/>
        <v>490726.36387145467</v>
      </c>
      <c r="AH194" s="240">
        <f t="shared" si="48"/>
        <v>1.1258999068426243</v>
      </c>
      <c r="AI194" s="234">
        <f>VLOOKUP($A194,Incurred_Real!$A$25:$AP$479,Incurred_Real!AI$1,FALSE)</f>
        <v>2023</v>
      </c>
      <c r="AJ194" s="235" t="str">
        <f>VLOOKUP($A194,Incurred_Real!$A$25:$AP$479,Incurred_Real!AJ$1,FALSE)</f>
        <v/>
      </c>
      <c r="AK194" s="236">
        <f>VLOOKUP($A194,Incurred_Real!$A$25:$AP$479,Incurred_Real!AK$1,FALSE)</f>
        <v>2023</v>
      </c>
      <c r="AL194" s="235" t="str">
        <f>VLOOKUP($A194,Incurred_Real!$A$25:$AP$479,Incurred_Real!AL$1,FALSE)</f>
        <v/>
      </c>
      <c r="AM194" s="237">
        <f>IF(AL194="Commissioned Extra","",(IF((AD194)=0,0,SUMPRODUCT($F$17:$U$17,F194:U194))+VLOOKUP($A194,Incurred_Real!$A$25:$BS$376,Incurred_Real!$AO$1,FALSE)))</f>
        <v>496580.16567243519</v>
      </c>
      <c r="AN194" s="232" cm="1">
        <f t="array" ref="AN194">IF(ROUND(AE194,0)=0,0,LOOKUP(2,1/(F194:AC194&lt;&gt;""),F194:AC194))</f>
        <v>211693.44351321281</v>
      </c>
      <c r="AO194" s="232">
        <f t="shared" si="45"/>
        <v>484053.54147147713</v>
      </c>
      <c r="AP194" s="78"/>
      <c r="AQ194" s="20"/>
      <c r="AR194" s="245">
        <f>VLOOKUP($A194,Incurred_Real!$A$25:$CD$376,Incurred_Real!AR$1,FALSE)</f>
        <v>0</v>
      </c>
      <c r="AS194" s="246">
        <f>VLOOKUP($A194,Incurred_Real!$A$25:$CD$376,Incurred_Real!AS$1,FALSE)</f>
        <v>0.69973890339425582</v>
      </c>
      <c r="AT194" s="246">
        <f>VLOOKUP($A194,Incurred_Real!$A$25:$CD$376,Incurred_Real!AT$1,FALSE)</f>
        <v>0</v>
      </c>
      <c r="AU194" s="246">
        <f>VLOOKUP($A194,Incurred_Real!$A$25:$CD$376,Incurred_Real!AU$1,FALSE)</f>
        <v>0</v>
      </c>
      <c r="AV194" s="246">
        <f>VLOOKUP($A194,Incurred_Real!$A$25:$CD$376,Incurred_Real!AV$1,FALSE)</f>
        <v>0</v>
      </c>
      <c r="AW194" s="246">
        <f>VLOOKUP($A194,Incurred_Real!$A$25:$CD$376,Incurred_Real!AW$1,FALSE)</f>
        <v>0</v>
      </c>
      <c r="AX194" s="246">
        <f>VLOOKUP($A194,Incurred_Real!$A$25:$CD$376,Incurred_Real!AX$1,FALSE)</f>
        <v>0</v>
      </c>
      <c r="AY194" s="246">
        <f>VLOOKUP($A194,Incurred_Real!$A$25:$CD$376,Incurred_Real!AY$1,FALSE)</f>
        <v>0</v>
      </c>
      <c r="AZ194" s="246">
        <f>VLOOKUP($A194,Incurred_Real!$A$25:$CD$376,Incurred_Real!AZ$1,FALSE)</f>
        <v>0.30026109660574413</v>
      </c>
      <c r="BA194" s="246">
        <f>VLOOKUP($A194,Incurred_Real!$A$25:$CD$376,Incurred_Real!BA$1,FALSE)</f>
        <v>0</v>
      </c>
      <c r="BB194" s="246">
        <f>VLOOKUP($A194,Incurred_Real!$A$25:$CD$376,Incurred_Real!BB$1,FALSE)</f>
        <v>0</v>
      </c>
      <c r="BC194" s="246">
        <f>VLOOKUP($A194,Incurred_Real!$A$25:$CD$376,Incurred_Real!BC$1,FALSE)</f>
        <v>0</v>
      </c>
      <c r="BD194" s="246">
        <f>VLOOKUP($A194,Incurred_Real!$A$25:$CD$376,Incurred_Real!BD$1,FALSE)</f>
        <v>0</v>
      </c>
      <c r="BE194" s="246">
        <f>VLOOKUP($A194,Incurred_Real!$A$25:$CD$376,Incurred_Real!BE$1,FALSE)</f>
        <v>0</v>
      </c>
      <c r="BF194" s="246">
        <f>VLOOKUP($A194,Incurred_Real!$A$25:$CD$376,Incurred_Real!BF$1,FALSE)</f>
        <v>0</v>
      </c>
      <c r="BG194" s="246">
        <f>VLOOKUP($A194,Incurred_Real!$A$25:$CD$376,Incurred_Real!BG$1,FALSE)</f>
        <v>0</v>
      </c>
      <c r="BH194" s="246">
        <f>VLOOKUP($A194,Incurred_Real!$A$25:$CD$376,Incurred_Real!BH$1,FALSE)</f>
        <v>0</v>
      </c>
      <c r="BI194" s="246">
        <f>VLOOKUP($A194,Incurred_Real!$A$25:$CD$376,Incurred_Real!BI$1,FALSE)</f>
        <v>0</v>
      </c>
      <c r="BJ194" s="246">
        <f>VLOOKUP($A194,Incurred_Real!$A$25:$CD$376,Incurred_Real!BJ$1,FALSE)</f>
        <v>0</v>
      </c>
      <c r="BK194" s="246">
        <f>VLOOKUP($A194,Incurred_Real!$A$25:$CD$376,Incurred_Real!BK$1,FALSE)</f>
        <v>0</v>
      </c>
      <c r="BL194" s="246">
        <f>VLOOKUP($A194,Incurred_Real!$A$25:$CD$376,Incurred_Real!BL$1,FALSE)</f>
        <v>0</v>
      </c>
      <c r="BM194" s="246">
        <f>VLOOKUP($A194,Incurred_Real!$A$25:$CD$376,Incurred_Real!BM$1,FALSE)</f>
        <v>0</v>
      </c>
      <c r="BN194" s="246">
        <f>VLOOKUP($A194,Incurred_Real!$A$25:$CD$376,Incurred_Real!BN$1,FALSE)</f>
        <v>0</v>
      </c>
      <c r="BO194" s="246">
        <f>VLOOKUP($A194,Incurred_Real!$A$25:$CD$376,Incurred_Real!BO$1,FALSE)</f>
        <v>0</v>
      </c>
      <c r="BP194" s="246">
        <f>VLOOKUP($A194,Incurred_Real!$A$25:$CD$376,Incurred_Real!BP$1,FALSE)</f>
        <v>0</v>
      </c>
      <c r="BQ194" s="246">
        <f>VLOOKUP($A194,Incurred_Real!$A$25:$CD$376,Incurred_Real!BQ$1,FALSE)</f>
        <v>0</v>
      </c>
      <c r="BR194" s="246">
        <f>VLOOKUP($A194,Incurred_Real!$A$25:$CD$376,Incurred_Real!BR$1,FALSE)</f>
        <v>0</v>
      </c>
      <c r="BS194" s="254">
        <f t="shared" si="46"/>
        <v>1</v>
      </c>
      <c r="BT194" s="249">
        <f>1+IF(ISNA(VLOOKUP($A194,'Project labour content'!$A$7:$D$255,'Project labour content'!$D$1,FALSE)),VLOOKUP($D194,'Project labour content'!$F$6:$G$15,'Project labour content'!$G$1,FALSE),VLOOKUP($A194,'Project labour content'!$A$7:$D$255,'Project labour content'!$D$1,FALSE))*LabEsc22*1</f>
        <v>1.0018661130890889</v>
      </c>
      <c r="BU194" s="249">
        <f>1+IF(ISNA(VLOOKUP($A194,'Project labour content'!$A$7:$D$255,'Project labour content'!$D$1,FALSE)),VLOOKUP($D194,'Project labour content'!$F$6:$G$15,'Project labour content'!$G$1,FALSE),VLOOKUP($A194,'Project labour content'!$A$7:$D$255,'Project labour content'!$D$1,FALSE))*LabEsc23*1</f>
        <v>1.0037411835210055</v>
      </c>
      <c r="BV194" s="249">
        <f>1+IF(ISNA(VLOOKUP($A194,'Project labour content'!$A$7:$D$255,'Project labour content'!$D$1,FALSE)),VLOOKUP($D194,'Project labour content'!$F$6:$G$15,'Project labour content'!$G$1,FALSE),VLOOKUP($A194,'Project labour content'!$A$7:$D$255,'Project labour content'!$D$1,FALSE))*LabEsc24*1</f>
        <v>1.005507499867871</v>
      </c>
      <c r="BW194" s="249">
        <f>1+IF(ISNA(VLOOKUP($A194,'Project labour content'!$A$7:$D$255,'Project labour content'!$D$1,FALSE)),VLOOKUP($D194,'Project labour content'!$F$6:$G$15,'Project labour content'!$G$1,FALSE),VLOOKUP($A194,'Project labour content'!$A$7:$D$255,'Project labour content'!$D$1,FALSE))*LabEsc25*1</f>
        <v>1.0078731862284394</v>
      </c>
      <c r="BX194" s="249">
        <f>1+IF(ISNA(VLOOKUP($A194,'Project labour content'!$A$7:$D$255,'Project labour content'!$D$1,FALSE)),VLOOKUP($D194,'Project labour content'!$F$6:$G$15,'Project labour content'!$G$1,FALSE),VLOOKUP($A194,'Project labour content'!$A$7:$D$255,'Project labour content'!$D$1,FALSE))*LabEsc26*1</f>
        <v>1.0104513900803989</v>
      </c>
      <c r="BY194" s="249">
        <f>1+IF(ISNA(VLOOKUP($A194,'Project labour content'!$A$7:$D$255,'Project labour content'!$D$1,FALSE)),VLOOKUP($D194,'Project labour content'!$F$6:$G$15,'Project labour content'!$G$1,FALSE),VLOOKUP($A194,'Project labour content'!$A$7:$D$255,'Project labour content'!$D$1,FALSE))*LabEsc27*1</f>
        <v>1.0120482898816279</v>
      </c>
      <c r="BZ194" s="249">
        <f>1+IF(ISNA(VLOOKUP($A194,'Project labour content'!$A$7:$D$255,'Project labour content'!$D$1,FALSE)),VLOOKUP($D194,'Project labour content'!$F$6:$G$15,'Project labour content'!$G$1,FALSE),VLOOKUP($A194,'Project labour content'!$A$7:$D$255,'Project labour content'!$D$1,FALSE))*LabEsc28*1</f>
        <v>1.0132507554319534</v>
      </c>
      <c r="CA194" s="249">
        <f>1+IF(ISNA(VLOOKUP($A194,'Project labour content'!$A$7:$D$255,'Project labour content'!$D$1,FALSE)),VLOOKUP($D194,'Project labour content'!$F$6:$G$15,'Project labour content'!$G$1,FALSE),VLOOKUP($A194,'Project labour content'!$A$7:$D$255,'Project labour content'!$D$1,FALSE))*LabEsc29*1</f>
        <v>1.0151804721471156</v>
      </c>
      <c r="CB194" s="250" t="str">
        <f>IF(ISNA(VLOOKUP($A194,'Project labour content'!$A$7:$D$255,'Project labour content'!$D$1,FALSE)),"Category","Project")</f>
        <v>Project</v>
      </c>
      <c r="CD194" s="247" t="str">
        <f t="shared" si="47"/>
        <v>14061</v>
      </c>
    </row>
    <row r="195" spans="1:82" x14ac:dyDescent="0.15">
      <c r="A195" s="11" t="s">
        <v>296</v>
      </c>
      <c r="B195" s="11" t="str">
        <f>VLOOKUP($A195,'Incurred Real 2022$'!$A$25:$AC$426,'Incurred Real 2022$'!B$1,FALSE)</f>
        <v>Workspace Layout Upgrade Stage 3</v>
      </c>
      <c r="C195" s="11" t="str">
        <f>VLOOKUP($A195,'Incurred Real 2022$'!$A$25:$AC$426,'Incurred Real 2022$'!C$1,FALSE)</f>
        <v>ExAnte</v>
      </c>
      <c r="D195" s="11" t="str">
        <f>VLOOKUP($A195,'Incurred Real 2022$'!$A$25:$AC$426,'Incurred Real 2022$'!D$1,FALSE)</f>
        <v>Facilities</v>
      </c>
      <c r="E195" s="11" t="str">
        <f>VLOOKUP($A195,'Incurred Real 2022$'!$A$25:$AC$426,'Incurred Real 2022$'!E$1,FALSE)</f>
        <v>Potential</v>
      </c>
      <c r="F195" s="105" t="str">
        <f>IF(VLOOKUP($A195,'Incurred Real 2022$'!$A$25:$AC$426,'Incurred Real 2022$'!F$1,FALSE)=0,"",VLOOKUP($A195,'Incurred Real 2022$'!$A$25:$AC$426,'Incurred Real 2022$'!F$1,FALSE))</f>
        <v/>
      </c>
      <c r="G195" s="105" t="str">
        <f>IF(VLOOKUP($A195,'Incurred Real 2022$'!$A$25:$AC$426,'Incurred Real 2022$'!G$1,FALSE)=0,"",VLOOKUP($A195,'Incurred Real 2022$'!$A$25:$AC$426,'Incurred Real 2022$'!G$1,FALSE))</f>
        <v/>
      </c>
      <c r="H195" s="105" t="str">
        <f>IF(VLOOKUP($A195,'Incurred Real 2022$'!$A$25:$AC$426,'Incurred Real 2022$'!H$1,FALSE)=0,"",VLOOKUP($A195,'Incurred Real 2022$'!$A$25:$AC$426,'Incurred Real 2022$'!H$1,FALSE))</f>
        <v/>
      </c>
      <c r="I195" s="105" t="str">
        <f>IF(VLOOKUP($A195,'Incurred Real 2022$'!$A$25:$AC$426,'Incurred Real 2022$'!I$1,FALSE)=0,"",VLOOKUP($A195,'Incurred Real 2022$'!$A$25:$AC$426,'Incurred Real 2022$'!I$1,FALSE))</f>
        <v/>
      </c>
      <c r="J195" s="105" t="str">
        <f>IF(VLOOKUP($A195,'Incurred Real 2022$'!$A$25:$AC$426,'Incurred Real 2022$'!J$1,FALSE)=0,"",VLOOKUP($A195,'Incurred Real 2022$'!$A$25:$AC$426,'Incurred Real 2022$'!J$1,FALSE))</f>
        <v/>
      </c>
      <c r="K195" s="105" t="str">
        <f>IF(VLOOKUP($A195,'Incurred Real 2022$'!$A$25:$AC$426,'Incurred Real 2022$'!K$1,FALSE)=0,"",VLOOKUP($A195,'Incurred Real 2022$'!$A$25:$AC$426,'Incurred Real 2022$'!K$1,FALSE))</f>
        <v/>
      </c>
      <c r="L195" s="105" t="str">
        <f>IF(VLOOKUP($A195,'Incurred Real 2022$'!$A$25:$AC$426,'Incurred Real 2022$'!L$1,FALSE)=0,"",VLOOKUP($A195,'Incurred Real 2022$'!$A$25:$AC$426,'Incurred Real 2022$'!L$1,FALSE))</f>
        <v/>
      </c>
      <c r="M195" s="105" t="str">
        <f>IF(VLOOKUP($A195,'Incurred Real 2022$'!$A$25:$AC$426,'Incurred Real 2022$'!M$1,FALSE)=0,"",VLOOKUP($A195,'Incurred Real 2022$'!$A$25:$AC$426,'Incurred Real 2022$'!M$1,FALSE))</f>
        <v/>
      </c>
      <c r="N195" s="105" t="str">
        <f>IF(VLOOKUP($A195,'Incurred Real 2022$'!$A$25:$AC$426,'Incurred Real 2022$'!N$1,FALSE)=0,"",VLOOKUP($A195,'Incurred Real 2022$'!$A$25:$AC$426,'Incurred Real 2022$'!N$1,FALSE))</f>
        <v/>
      </c>
      <c r="O195" s="105" t="str">
        <f>IF(VLOOKUP($A195,'Incurred Real 2022$'!$A$25:$AC$426,'Incurred Real 2022$'!O$1,FALSE)=0,"",VLOOKUP($A195,'Incurred Real 2022$'!$A$25:$AC$426,'Incurred Real 2022$'!O$1,FALSE))</f>
        <v/>
      </c>
      <c r="P195" s="105" t="str">
        <f>IF(VLOOKUP($A195,'Incurred Real 2022$'!$A$25:$AC$426,'Incurred Real 2022$'!P$1,FALSE)=0,"",VLOOKUP($A195,'Incurred Real 2022$'!$A$25:$AC$426,'Incurred Real 2022$'!P$1,FALSE))</f>
        <v/>
      </c>
      <c r="Q195" s="105" t="str">
        <f>IF(VLOOKUP($A195,'Incurred Real 2022$'!$A$25:$AC$426,'Incurred Real 2022$'!Q$1,FALSE)=0,"",VLOOKUP($A195,'Incurred Real 2022$'!$A$25:$AC$426,'Incurred Real 2022$'!Q$1,FALSE))</f>
        <v/>
      </c>
      <c r="R195" s="105" t="str">
        <f>IF(VLOOKUP($A195,'Incurred Real 2022$'!$A$25:$AC$426,'Incurred Real 2022$'!R$1,FALSE)=0,"",VLOOKUP($A195,'Incurred Real 2022$'!$A$25:$AC$426,'Incurred Real 2022$'!R$1,FALSE))</f>
        <v/>
      </c>
      <c r="S195" s="105" t="str">
        <f>IF(VLOOKUP($A195,'Incurred Real 2022$'!$A$25:$AC$426,'Incurred Real 2022$'!S$1,FALSE)=0,"",VLOOKUP($A195,'Incurred Real 2022$'!$A$25:$AC$426,'Incurred Real 2022$'!S$1,FALSE))</f>
        <v/>
      </c>
      <c r="T195" s="105" t="str">
        <f>IF(VLOOKUP($A195,'Incurred Real 2022$'!$A$25:$AC$426,'Incurred Real 2022$'!T$1,FALSE)=0,"",VLOOKUP($A195,'Incurred Real 2022$'!$A$25:$AC$426,'Incurred Real 2022$'!T$1,FALSE))</f>
        <v/>
      </c>
      <c r="U195" s="105" t="str">
        <f>IF(VLOOKUP($A195,'Incurred Real 2022$'!$A$25:$AC$426,'Incurred Real 2022$'!U$1,FALSE)=0,"",VLOOKUP($A195,'Incurred Real 2022$'!$A$25:$AC$426,'Incurred Real 2022$'!U$1,FALSE))</f>
        <v/>
      </c>
      <c r="V195" s="13">
        <f>IF(ISTEXT(VLOOKUP($A195,'Incurred Real 2022$'!$A$25:$AC$426,'Incurred Real 2022$'!V$1,FALSE)),"",(VLOOKUP($A195,'Incurred Real 2022$'!$A$25:$AC$426,'Incurred Real 2022$'!V$1,FALSE))*BT195*Incurred_Nominal!V$15)</f>
        <v>196343.90711079456</v>
      </c>
      <c r="W195" s="13">
        <f>IF(ISTEXT(VLOOKUP($A195,'Incurred Real 2022$'!$A$25:$AC$426,'Incurred Real 2022$'!W$1,FALSE)),"",(VLOOKUP($A195,'Incurred Real 2022$'!$A$25:$AC$426,'Incurred Real 2022$'!W$1,FALSE))*BU195*Incurred_Nominal!W$15)</f>
        <v>306062.3308980951</v>
      </c>
      <c r="X195" s="13" t="str">
        <f>IF(ISTEXT(VLOOKUP($A195,'Incurred Real 2022$'!$A$25:$AC$426,'Incurred Real 2022$'!X$1,FALSE)),"",(VLOOKUP($A195,'Incurred Real 2022$'!$A$25:$AC$426,'Incurred Real 2022$'!X$1,FALSE))*BV195*Incurred_Nominal!X$15)</f>
        <v/>
      </c>
      <c r="Y195" s="13" t="str">
        <f>IF(ISTEXT(VLOOKUP($A195,'Incurred Real 2022$'!$A$25:$AC$426,'Incurred Real 2022$'!Y$1,FALSE)),"",(VLOOKUP($A195,'Incurred Real 2022$'!$A$25:$AC$426,'Incurred Real 2022$'!Y$1,FALSE))*BW195*Incurred_Nominal!Y$15)</f>
        <v/>
      </c>
      <c r="Z195" s="13" t="str">
        <f>IF(ISTEXT(VLOOKUP($A195,'Incurred Real 2022$'!$A$25:$AC$426,'Incurred Real 2022$'!Z$1,FALSE)),"",(VLOOKUP($A195,'Incurred Real 2022$'!$A$25:$AC$426,'Incurred Real 2022$'!Z$1,FALSE))*BX195*Incurred_Nominal!Z$15)</f>
        <v/>
      </c>
      <c r="AA195" s="13" t="str">
        <f>IF(ISTEXT(VLOOKUP($A195,'Incurred Real 2022$'!$A$25:$AC$426,'Incurred Real 2022$'!AA$1,FALSE)),"",(VLOOKUP($A195,'Incurred Real 2022$'!$A$25:$AC$426,'Incurred Real 2022$'!AA$1,FALSE))*BY195*Incurred_Nominal!AA$15)</f>
        <v/>
      </c>
      <c r="AB195" s="13" t="str">
        <f>IF(ISTEXT(VLOOKUP($A195,'Incurred Real 2022$'!$A$25:$AC$426,'Incurred Real 2022$'!AB$1,FALSE)),"",(VLOOKUP($A195,'Incurred Real 2022$'!$A$25:$AC$426,'Incurred Real 2022$'!AB$1,FALSE))*BZ195*Incurred_Nominal!AB$15)</f>
        <v/>
      </c>
      <c r="AC195" s="13" t="str">
        <f>IF(ISTEXT(VLOOKUP($A195,'Incurred Real 2022$'!$A$25:$AC$426,'Incurred Real 2022$'!AC$1,FALSE)),"",(VLOOKUP($A195,'Incurred Real 2022$'!$A$25:$AC$426,'Incurred Real 2022$'!AC$1,FALSE))*CA195*Incurred_Nominal!AC$15)</f>
        <v/>
      </c>
      <c r="AD195" s="232">
        <f t="shared" si="41"/>
        <v>502406.23800888966</v>
      </c>
      <c r="AE195" s="232">
        <f t="shared" si="42"/>
        <v>502406.23800888966</v>
      </c>
      <c r="AF195" s="239">
        <f t="shared" si="43"/>
        <v>571075.19444612856</v>
      </c>
      <c r="AG195" s="237">
        <f t="shared" si="44"/>
        <v>507216.66373310407</v>
      </c>
      <c r="AH195" s="240">
        <f t="shared" si="48"/>
        <v>1.1258999068426243</v>
      </c>
      <c r="AI195" s="234">
        <f>VLOOKUP($A195,Incurred_Real!$A$25:$AP$479,Incurred_Real!AI$1,FALSE)</f>
        <v>2023</v>
      </c>
      <c r="AJ195" s="235" t="str">
        <f>VLOOKUP($A195,Incurred_Real!$A$25:$AP$479,Incurred_Real!AJ$1,FALSE)</f>
        <v/>
      </c>
      <c r="AK195" s="236">
        <f>VLOOKUP($A195,Incurred_Real!$A$25:$AP$479,Incurred_Real!AK$1,FALSE)</f>
        <v>2023</v>
      </c>
      <c r="AL195" s="235" t="str">
        <f>VLOOKUP($A195,Incurred_Real!$A$25:$AP$479,Incurred_Real!AL$1,FALSE)</f>
        <v/>
      </c>
      <c r="AM195" s="237">
        <f>IF(AL195="Commissioned Extra","",(IF((AD195)=0,0,SUMPRODUCT($F$17:$U$17,F195:U195))+VLOOKUP($A195,Incurred_Real!$A$25:$BS$376,Incurred_Real!$AO$1,FALSE)))</f>
        <v>513267.17586826626</v>
      </c>
      <c r="AN195" s="232" cm="1">
        <f t="array" ref="AN195">IF(ROUND(AE195,0)=0,0,LOOKUP(2,1/(F195:AC195&lt;&gt;""),F195:AC195))</f>
        <v>306062.3308980951</v>
      </c>
      <c r="AO195" s="232">
        <f t="shared" si="45"/>
        <v>502406.23800888966</v>
      </c>
      <c r="AP195" s="78"/>
      <c r="AQ195" s="20"/>
      <c r="AR195" s="245">
        <f>VLOOKUP($A195,Incurred_Real!$A$25:$CD$376,Incurred_Real!AR$1,FALSE)</f>
        <v>0</v>
      </c>
      <c r="AS195" s="246">
        <f>VLOOKUP($A195,Incurred_Real!$A$25:$CD$376,Incurred_Real!AS$1,FALSE)</f>
        <v>0.69973890339425593</v>
      </c>
      <c r="AT195" s="246">
        <f>VLOOKUP($A195,Incurred_Real!$A$25:$CD$376,Incurred_Real!AT$1,FALSE)</f>
        <v>0</v>
      </c>
      <c r="AU195" s="246">
        <f>VLOOKUP($A195,Incurred_Real!$A$25:$CD$376,Incurred_Real!AU$1,FALSE)</f>
        <v>0</v>
      </c>
      <c r="AV195" s="246">
        <f>VLOOKUP($A195,Incurred_Real!$A$25:$CD$376,Incurred_Real!AV$1,FALSE)</f>
        <v>0</v>
      </c>
      <c r="AW195" s="246">
        <f>VLOOKUP($A195,Incurred_Real!$A$25:$CD$376,Incurred_Real!AW$1,FALSE)</f>
        <v>0</v>
      </c>
      <c r="AX195" s="246">
        <f>VLOOKUP($A195,Incurred_Real!$A$25:$CD$376,Incurred_Real!AX$1,FALSE)</f>
        <v>0</v>
      </c>
      <c r="AY195" s="246">
        <f>VLOOKUP($A195,Incurred_Real!$A$25:$CD$376,Incurred_Real!AY$1,FALSE)</f>
        <v>0</v>
      </c>
      <c r="AZ195" s="246">
        <f>VLOOKUP($A195,Incurred_Real!$A$25:$CD$376,Incurred_Real!AZ$1,FALSE)</f>
        <v>0.30026109660574407</v>
      </c>
      <c r="BA195" s="246">
        <f>VLOOKUP($A195,Incurred_Real!$A$25:$CD$376,Incurred_Real!BA$1,FALSE)</f>
        <v>0</v>
      </c>
      <c r="BB195" s="246">
        <f>VLOOKUP($A195,Incurred_Real!$A$25:$CD$376,Incurred_Real!BB$1,FALSE)</f>
        <v>0</v>
      </c>
      <c r="BC195" s="246">
        <f>VLOOKUP($A195,Incurred_Real!$A$25:$CD$376,Incurred_Real!BC$1,FALSE)</f>
        <v>0</v>
      </c>
      <c r="BD195" s="246">
        <f>VLOOKUP($A195,Incurred_Real!$A$25:$CD$376,Incurred_Real!BD$1,FALSE)</f>
        <v>0</v>
      </c>
      <c r="BE195" s="246">
        <f>VLOOKUP($A195,Incurred_Real!$A$25:$CD$376,Incurred_Real!BE$1,FALSE)</f>
        <v>0</v>
      </c>
      <c r="BF195" s="246">
        <f>VLOOKUP($A195,Incurred_Real!$A$25:$CD$376,Incurred_Real!BF$1,FALSE)</f>
        <v>0</v>
      </c>
      <c r="BG195" s="246">
        <f>VLOOKUP($A195,Incurred_Real!$A$25:$CD$376,Incurred_Real!BG$1,FALSE)</f>
        <v>0</v>
      </c>
      <c r="BH195" s="246">
        <f>VLOOKUP($A195,Incurred_Real!$A$25:$CD$376,Incurred_Real!BH$1,FALSE)</f>
        <v>0</v>
      </c>
      <c r="BI195" s="246">
        <f>VLOOKUP($A195,Incurred_Real!$A$25:$CD$376,Incurred_Real!BI$1,FALSE)</f>
        <v>0</v>
      </c>
      <c r="BJ195" s="246">
        <f>VLOOKUP($A195,Incurred_Real!$A$25:$CD$376,Incurred_Real!BJ$1,FALSE)</f>
        <v>0</v>
      </c>
      <c r="BK195" s="246">
        <f>VLOOKUP($A195,Incurred_Real!$A$25:$CD$376,Incurred_Real!BK$1,FALSE)</f>
        <v>0</v>
      </c>
      <c r="BL195" s="246">
        <f>VLOOKUP($A195,Incurred_Real!$A$25:$CD$376,Incurred_Real!BL$1,FALSE)</f>
        <v>0</v>
      </c>
      <c r="BM195" s="246">
        <f>VLOOKUP($A195,Incurred_Real!$A$25:$CD$376,Incurred_Real!BM$1,FALSE)</f>
        <v>0</v>
      </c>
      <c r="BN195" s="246">
        <f>VLOOKUP($A195,Incurred_Real!$A$25:$CD$376,Incurred_Real!BN$1,FALSE)</f>
        <v>0</v>
      </c>
      <c r="BO195" s="246">
        <f>VLOOKUP($A195,Incurred_Real!$A$25:$CD$376,Incurred_Real!BO$1,FALSE)</f>
        <v>0</v>
      </c>
      <c r="BP195" s="246">
        <f>VLOOKUP($A195,Incurred_Real!$A$25:$CD$376,Incurred_Real!BP$1,FALSE)</f>
        <v>0</v>
      </c>
      <c r="BQ195" s="246">
        <f>VLOOKUP($A195,Incurred_Real!$A$25:$CD$376,Incurred_Real!BQ$1,FALSE)</f>
        <v>0</v>
      </c>
      <c r="BR195" s="246">
        <f>VLOOKUP($A195,Incurred_Real!$A$25:$CD$376,Incurred_Real!BR$1,FALSE)</f>
        <v>0</v>
      </c>
      <c r="BS195" s="254">
        <f t="shared" si="46"/>
        <v>1</v>
      </c>
      <c r="BT195" s="249">
        <f>1+IF(ISNA(VLOOKUP($A195,'Project labour content'!$A$7:$D$255,'Project labour content'!$D$1,FALSE)),VLOOKUP($D195,'Project labour content'!$F$6:$G$15,'Project labour content'!$G$1,FALSE),VLOOKUP($A195,'Project labour content'!$A$7:$D$255,'Project labour content'!$D$1,FALSE))*LabEsc22*1</f>
        <v>1.0018661130890889</v>
      </c>
      <c r="BU195" s="249">
        <f>1+IF(ISNA(VLOOKUP($A195,'Project labour content'!$A$7:$D$255,'Project labour content'!$D$1,FALSE)),VLOOKUP($D195,'Project labour content'!$F$6:$G$15,'Project labour content'!$G$1,FALSE),VLOOKUP($A195,'Project labour content'!$A$7:$D$255,'Project labour content'!$D$1,FALSE))*LabEsc23*1</f>
        <v>1.0037411835210055</v>
      </c>
      <c r="BV195" s="249">
        <f>1+IF(ISNA(VLOOKUP($A195,'Project labour content'!$A$7:$D$255,'Project labour content'!$D$1,FALSE)),VLOOKUP($D195,'Project labour content'!$F$6:$G$15,'Project labour content'!$G$1,FALSE),VLOOKUP($A195,'Project labour content'!$A$7:$D$255,'Project labour content'!$D$1,FALSE))*LabEsc24*1</f>
        <v>1.005507499867871</v>
      </c>
      <c r="BW195" s="249">
        <f>1+IF(ISNA(VLOOKUP($A195,'Project labour content'!$A$7:$D$255,'Project labour content'!$D$1,FALSE)),VLOOKUP($D195,'Project labour content'!$F$6:$G$15,'Project labour content'!$G$1,FALSE),VLOOKUP($A195,'Project labour content'!$A$7:$D$255,'Project labour content'!$D$1,FALSE))*LabEsc25*1</f>
        <v>1.0078731862284394</v>
      </c>
      <c r="BX195" s="249">
        <f>1+IF(ISNA(VLOOKUP($A195,'Project labour content'!$A$7:$D$255,'Project labour content'!$D$1,FALSE)),VLOOKUP($D195,'Project labour content'!$F$6:$G$15,'Project labour content'!$G$1,FALSE),VLOOKUP($A195,'Project labour content'!$A$7:$D$255,'Project labour content'!$D$1,FALSE))*LabEsc26*1</f>
        <v>1.0104513900803989</v>
      </c>
      <c r="BY195" s="249">
        <f>1+IF(ISNA(VLOOKUP($A195,'Project labour content'!$A$7:$D$255,'Project labour content'!$D$1,FALSE)),VLOOKUP($D195,'Project labour content'!$F$6:$G$15,'Project labour content'!$G$1,FALSE),VLOOKUP($A195,'Project labour content'!$A$7:$D$255,'Project labour content'!$D$1,FALSE))*LabEsc27*1</f>
        <v>1.0120482898816279</v>
      </c>
      <c r="BZ195" s="249">
        <f>1+IF(ISNA(VLOOKUP($A195,'Project labour content'!$A$7:$D$255,'Project labour content'!$D$1,FALSE)),VLOOKUP($D195,'Project labour content'!$F$6:$G$15,'Project labour content'!$G$1,FALSE),VLOOKUP($A195,'Project labour content'!$A$7:$D$255,'Project labour content'!$D$1,FALSE))*LabEsc28*1</f>
        <v>1.0132507554319534</v>
      </c>
      <c r="CA195" s="249">
        <f>1+IF(ISNA(VLOOKUP($A195,'Project labour content'!$A$7:$D$255,'Project labour content'!$D$1,FALSE)),VLOOKUP($D195,'Project labour content'!$F$6:$G$15,'Project labour content'!$G$1,FALSE),VLOOKUP($A195,'Project labour content'!$A$7:$D$255,'Project labour content'!$D$1,FALSE))*LabEsc29*1</f>
        <v>1.0151804721471156</v>
      </c>
      <c r="CB195" s="250" t="str">
        <f>IF(ISNA(VLOOKUP($A195,'Project labour content'!$A$7:$D$255,'Project labour content'!$D$1,FALSE)),"Category","Project")</f>
        <v>Project</v>
      </c>
      <c r="CD195" s="247" t="str">
        <f t="shared" si="47"/>
        <v>14062</v>
      </c>
    </row>
    <row r="196" spans="1:82" x14ac:dyDescent="0.15">
      <c r="A196" s="11" t="s">
        <v>298</v>
      </c>
      <c r="B196" s="11" t="str">
        <f>VLOOKUP($A196,'Incurred Real 2022$'!$A$25:$AC$426,'Incurred Real 2022$'!B$1,FALSE)</f>
        <v>NCIPAP Transformer Management Relay DR-E3 Uprating Program</v>
      </c>
      <c r="C196" s="11" t="str">
        <f>VLOOKUP($A196,'Incurred Real 2022$'!$A$25:$AC$426,'Incurred Real 2022$'!C$1,FALSE)</f>
        <v>NCIPAP</v>
      </c>
      <c r="D196" s="11" t="str">
        <f>VLOOKUP($A196,'Incurred Real 2022$'!$A$25:$AC$426,'Incurred Real 2022$'!D$1,FALSE)</f>
        <v>Augmentation</v>
      </c>
      <c r="E196" s="11" t="str">
        <f>VLOOKUP($A196,'Incurred Real 2022$'!$A$25:$AC$426,'Incurred Real 2022$'!E$1,FALSE)</f>
        <v>Potential</v>
      </c>
      <c r="F196" s="105" t="str">
        <f>IF(VLOOKUP($A196,'Incurred Real 2022$'!$A$25:$AC$426,'Incurred Real 2022$'!F$1,FALSE)=0,"",VLOOKUP($A196,'Incurred Real 2022$'!$A$25:$AC$426,'Incurred Real 2022$'!F$1,FALSE))</f>
        <v/>
      </c>
      <c r="G196" s="105" t="str">
        <f>IF(VLOOKUP($A196,'Incurred Real 2022$'!$A$25:$AC$426,'Incurred Real 2022$'!G$1,FALSE)=0,"",VLOOKUP($A196,'Incurred Real 2022$'!$A$25:$AC$426,'Incurred Real 2022$'!G$1,FALSE))</f>
        <v/>
      </c>
      <c r="H196" s="105" t="str">
        <f>IF(VLOOKUP($A196,'Incurred Real 2022$'!$A$25:$AC$426,'Incurred Real 2022$'!H$1,FALSE)=0,"",VLOOKUP($A196,'Incurred Real 2022$'!$A$25:$AC$426,'Incurred Real 2022$'!H$1,FALSE))</f>
        <v/>
      </c>
      <c r="I196" s="105" t="str">
        <f>IF(VLOOKUP($A196,'Incurred Real 2022$'!$A$25:$AC$426,'Incurred Real 2022$'!I$1,FALSE)=0,"",VLOOKUP($A196,'Incurred Real 2022$'!$A$25:$AC$426,'Incurred Real 2022$'!I$1,FALSE))</f>
        <v/>
      </c>
      <c r="J196" s="105" t="str">
        <f>IF(VLOOKUP($A196,'Incurred Real 2022$'!$A$25:$AC$426,'Incurred Real 2022$'!J$1,FALSE)=0,"",VLOOKUP($A196,'Incurred Real 2022$'!$A$25:$AC$426,'Incurred Real 2022$'!J$1,FALSE))</f>
        <v/>
      </c>
      <c r="K196" s="105" t="str">
        <f>IF(VLOOKUP($A196,'Incurred Real 2022$'!$A$25:$AC$426,'Incurred Real 2022$'!K$1,FALSE)=0,"",VLOOKUP($A196,'Incurred Real 2022$'!$A$25:$AC$426,'Incurred Real 2022$'!K$1,FALSE))</f>
        <v/>
      </c>
      <c r="L196" s="105" t="str">
        <f>IF(VLOOKUP($A196,'Incurred Real 2022$'!$A$25:$AC$426,'Incurred Real 2022$'!L$1,FALSE)=0,"",VLOOKUP($A196,'Incurred Real 2022$'!$A$25:$AC$426,'Incurred Real 2022$'!L$1,FALSE))</f>
        <v/>
      </c>
      <c r="M196" s="105" t="str">
        <f>IF(VLOOKUP($A196,'Incurred Real 2022$'!$A$25:$AC$426,'Incurred Real 2022$'!M$1,FALSE)=0,"",VLOOKUP($A196,'Incurred Real 2022$'!$A$25:$AC$426,'Incurred Real 2022$'!M$1,FALSE))</f>
        <v/>
      </c>
      <c r="N196" s="105" t="str">
        <f>IF(VLOOKUP($A196,'Incurred Real 2022$'!$A$25:$AC$426,'Incurred Real 2022$'!N$1,FALSE)=0,"",VLOOKUP($A196,'Incurred Real 2022$'!$A$25:$AC$426,'Incurred Real 2022$'!N$1,FALSE))</f>
        <v/>
      </c>
      <c r="O196" s="105" t="str">
        <f>IF(VLOOKUP($A196,'Incurred Real 2022$'!$A$25:$AC$426,'Incurred Real 2022$'!O$1,FALSE)=0,"",VLOOKUP($A196,'Incurred Real 2022$'!$A$25:$AC$426,'Incurred Real 2022$'!O$1,FALSE))</f>
        <v/>
      </c>
      <c r="P196" s="105" t="str">
        <f>IF(VLOOKUP($A196,'Incurred Real 2022$'!$A$25:$AC$426,'Incurred Real 2022$'!P$1,FALSE)=0,"",VLOOKUP($A196,'Incurred Real 2022$'!$A$25:$AC$426,'Incurred Real 2022$'!P$1,FALSE))</f>
        <v/>
      </c>
      <c r="Q196" s="105" t="str">
        <f>IF(VLOOKUP($A196,'Incurred Real 2022$'!$A$25:$AC$426,'Incurred Real 2022$'!Q$1,FALSE)=0,"",VLOOKUP($A196,'Incurred Real 2022$'!$A$25:$AC$426,'Incurred Real 2022$'!Q$1,FALSE))</f>
        <v/>
      </c>
      <c r="R196" s="105" t="str">
        <f>IF(VLOOKUP($A196,'Incurred Real 2022$'!$A$25:$AC$426,'Incurred Real 2022$'!R$1,FALSE)=0,"",VLOOKUP($A196,'Incurred Real 2022$'!$A$25:$AC$426,'Incurred Real 2022$'!R$1,FALSE))</f>
        <v/>
      </c>
      <c r="S196" s="105" t="str">
        <f>IF(VLOOKUP($A196,'Incurred Real 2022$'!$A$25:$AC$426,'Incurred Real 2022$'!S$1,FALSE)=0,"",VLOOKUP($A196,'Incurred Real 2022$'!$A$25:$AC$426,'Incurred Real 2022$'!S$1,FALSE))</f>
        <v/>
      </c>
      <c r="T196" s="105" t="str">
        <f>IF(VLOOKUP($A196,'Incurred Real 2022$'!$A$25:$AC$426,'Incurred Real 2022$'!T$1,FALSE)=0,"",VLOOKUP($A196,'Incurred Real 2022$'!$A$25:$AC$426,'Incurred Real 2022$'!T$1,FALSE))</f>
        <v/>
      </c>
      <c r="U196" s="105" t="str">
        <f>IF(VLOOKUP($A196,'Incurred Real 2022$'!$A$25:$AC$426,'Incurred Real 2022$'!U$1,FALSE)=0,"",VLOOKUP($A196,'Incurred Real 2022$'!$A$25:$AC$426,'Incurred Real 2022$'!U$1,FALSE))</f>
        <v/>
      </c>
      <c r="V196" s="13">
        <f>IF(ISTEXT(VLOOKUP($A196,'Incurred Real 2022$'!$A$25:$AC$426,'Incurred Real 2022$'!V$1,FALSE)),"",(VLOOKUP($A196,'Incurred Real 2022$'!$A$25:$AC$426,'Incurred Real 2022$'!V$1,FALSE))*BT196*Incurred_Nominal!V$15)</f>
        <v>27188.443068686516</v>
      </c>
      <c r="W196" s="13">
        <f>IF(ISTEXT(VLOOKUP($A196,'Incurred Real 2022$'!$A$25:$AC$426,'Incurred Real 2022$'!W$1,FALSE)),"",(VLOOKUP($A196,'Incurred Real 2022$'!$A$25:$AC$426,'Incurred Real 2022$'!W$1,FALSE))*BU196*Incurred_Nominal!W$15)</f>
        <v>454650.86533810507</v>
      </c>
      <c r="X196" s="13" t="str">
        <f>IF(ISTEXT(VLOOKUP($A196,'Incurred Real 2022$'!$A$25:$AC$426,'Incurred Real 2022$'!X$1,FALSE)),"",(VLOOKUP($A196,'Incurred Real 2022$'!$A$25:$AC$426,'Incurred Real 2022$'!X$1,FALSE))*BV196*Incurred_Nominal!X$15)</f>
        <v/>
      </c>
      <c r="Y196" s="13" t="str">
        <f>IF(ISTEXT(VLOOKUP($A196,'Incurred Real 2022$'!$A$25:$AC$426,'Incurred Real 2022$'!Y$1,FALSE)),"",(VLOOKUP($A196,'Incurred Real 2022$'!$A$25:$AC$426,'Incurred Real 2022$'!Y$1,FALSE))*BW196*Incurred_Nominal!Y$15)</f>
        <v/>
      </c>
      <c r="Z196" s="13" t="str">
        <f>IF(ISTEXT(VLOOKUP($A196,'Incurred Real 2022$'!$A$25:$AC$426,'Incurred Real 2022$'!Z$1,FALSE)),"",(VLOOKUP($A196,'Incurred Real 2022$'!$A$25:$AC$426,'Incurred Real 2022$'!Z$1,FALSE))*BX196*Incurred_Nominal!Z$15)</f>
        <v/>
      </c>
      <c r="AA196" s="13" t="str">
        <f>IF(ISTEXT(VLOOKUP($A196,'Incurred Real 2022$'!$A$25:$AC$426,'Incurred Real 2022$'!AA$1,FALSE)),"",(VLOOKUP($A196,'Incurred Real 2022$'!$A$25:$AC$426,'Incurred Real 2022$'!AA$1,FALSE))*BY196*Incurred_Nominal!AA$15)</f>
        <v/>
      </c>
      <c r="AB196" s="13" t="str">
        <f>IF(ISTEXT(VLOOKUP($A196,'Incurred Real 2022$'!$A$25:$AC$426,'Incurred Real 2022$'!AB$1,FALSE)),"",(VLOOKUP($A196,'Incurred Real 2022$'!$A$25:$AC$426,'Incurred Real 2022$'!AB$1,FALSE))*BZ196*Incurred_Nominal!AB$15)</f>
        <v/>
      </c>
      <c r="AC196" s="13" t="str">
        <f>IF(ISTEXT(VLOOKUP($A196,'Incurred Real 2022$'!$A$25:$AC$426,'Incurred Real 2022$'!AC$1,FALSE)),"",(VLOOKUP($A196,'Incurred Real 2022$'!$A$25:$AC$426,'Incurred Real 2022$'!AC$1,FALSE))*CA196*Incurred_Nominal!AC$15)</f>
        <v/>
      </c>
      <c r="AD196" s="232">
        <f t="shared" si="41"/>
        <v>481839.30840679159</v>
      </c>
      <c r="AE196" s="232">
        <f t="shared" si="42"/>
        <v>481839.30840679159</v>
      </c>
      <c r="AF196" s="239">
        <f t="shared" si="43"/>
        <v>543252.81335351779</v>
      </c>
      <c r="AG196" s="237">
        <f t="shared" si="44"/>
        <v>482505.42526197439</v>
      </c>
      <c r="AH196" s="240">
        <f t="shared" si="48"/>
        <v>1.1258999068426243</v>
      </c>
      <c r="AI196" s="234">
        <f>VLOOKUP($A196,Incurred_Real!$A$25:$AP$479,Incurred_Real!AI$1,FALSE)</f>
        <v>2023</v>
      </c>
      <c r="AJ196" s="235" t="str">
        <f>VLOOKUP($A196,Incurred_Real!$A$25:$AP$479,Incurred_Real!AJ$1,FALSE)</f>
        <v/>
      </c>
      <c r="AK196" s="236">
        <f>VLOOKUP($A196,Incurred_Real!$A$25:$AP$479,Incurred_Real!AK$1,FALSE)</f>
        <v>2023</v>
      </c>
      <c r="AL196" s="235" t="str">
        <f>VLOOKUP($A196,Incurred_Real!$A$25:$AP$479,Incurred_Real!AL$1,FALSE)</f>
        <v/>
      </c>
      <c r="AM196" s="237">
        <f>IF(AL196="Commissioned Extra","",(IF((AD196)=0,0,SUMPRODUCT($F$17:$U$17,F196:U196))+VLOOKUP($A196,Incurred_Real!$A$25:$BS$376,Incurred_Real!$AO$1,FALSE)))</f>
        <v>488261.16070911515</v>
      </c>
      <c r="AN196" s="232" cm="1">
        <f t="array" ref="AN196">IF(ROUND(AE196,0)=0,0,LOOKUP(2,1/(F196:AC196&lt;&gt;""),F196:AC196))</f>
        <v>454650.86533810507</v>
      </c>
      <c r="AO196" s="232">
        <f t="shared" si="45"/>
        <v>481839.30840679159</v>
      </c>
      <c r="AP196" s="78"/>
      <c r="AQ196" s="20"/>
      <c r="AR196" s="245">
        <f>VLOOKUP($A196,Incurred_Real!$A$25:$CD$376,Incurred_Real!AR$1,FALSE)</f>
        <v>0</v>
      </c>
      <c r="AS196" s="246">
        <f>VLOOKUP($A196,Incurred_Real!$A$25:$CD$376,Incurred_Real!AS$1,FALSE)</f>
        <v>0</v>
      </c>
      <c r="AT196" s="246">
        <f>VLOOKUP($A196,Incurred_Real!$A$25:$CD$376,Incurred_Real!AT$1,FALSE)</f>
        <v>0</v>
      </c>
      <c r="AU196" s="246">
        <f>VLOOKUP($A196,Incurred_Real!$A$25:$CD$376,Incurred_Real!AU$1,FALSE)</f>
        <v>0</v>
      </c>
      <c r="AV196" s="246">
        <f>VLOOKUP($A196,Incurred_Real!$A$25:$CD$376,Incurred_Real!AV$1,FALSE)</f>
        <v>0</v>
      </c>
      <c r="AW196" s="246">
        <f>VLOOKUP($A196,Incurred_Real!$A$25:$CD$376,Incurred_Real!AW$1,FALSE)</f>
        <v>0</v>
      </c>
      <c r="AX196" s="246">
        <f>VLOOKUP($A196,Incurred_Real!$A$25:$CD$376,Incurred_Real!AX$1,FALSE)</f>
        <v>0</v>
      </c>
      <c r="AY196" s="246">
        <f>VLOOKUP($A196,Incurred_Real!$A$25:$CD$376,Incurred_Real!AY$1,FALSE)</f>
        <v>0</v>
      </c>
      <c r="AZ196" s="246">
        <f>VLOOKUP($A196,Incurred_Real!$A$25:$CD$376,Incurred_Real!AZ$1,FALSE)</f>
        <v>0</v>
      </c>
      <c r="BA196" s="246">
        <f>VLOOKUP($A196,Incurred_Real!$A$25:$CD$376,Incurred_Real!BA$1,FALSE)</f>
        <v>0</v>
      </c>
      <c r="BB196" s="246">
        <f>VLOOKUP($A196,Incurred_Real!$A$25:$CD$376,Incurred_Real!BB$1,FALSE)</f>
        <v>1</v>
      </c>
      <c r="BC196" s="246">
        <f>VLOOKUP($A196,Incurred_Real!$A$25:$CD$376,Incurred_Real!BC$1,FALSE)</f>
        <v>0</v>
      </c>
      <c r="BD196" s="246">
        <f>VLOOKUP($A196,Incurred_Real!$A$25:$CD$376,Incurred_Real!BD$1,FALSE)</f>
        <v>0</v>
      </c>
      <c r="BE196" s="246">
        <f>VLOOKUP($A196,Incurred_Real!$A$25:$CD$376,Incurred_Real!BE$1,FALSE)</f>
        <v>0</v>
      </c>
      <c r="BF196" s="246">
        <f>VLOOKUP($A196,Incurred_Real!$A$25:$CD$376,Incurred_Real!BF$1,FALSE)</f>
        <v>0</v>
      </c>
      <c r="BG196" s="246">
        <f>VLOOKUP($A196,Incurred_Real!$A$25:$CD$376,Incurred_Real!BG$1,FALSE)</f>
        <v>0</v>
      </c>
      <c r="BH196" s="246">
        <f>VLOOKUP($A196,Incurred_Real!$A$25:$CD$376,Incurred_Real!BH$1,FALSE)</f>
        <v>0</v>
      </c>
      <c r="BI196" s="246">
        <f>VLOOKUP($A196,Incurred_Real!$A$25:$CD$376,Incurred_Real!BI$1,FALSE)</f>
        <v>0</v>
      </c>
      <c r="BJ196" s="246">
        <f>VLOOKUP($A196,Incurred_Real!$A$25:$CD$376,Incurred_Real!BJ$1,FALSE)</f>
        <v>0</v>
      </c>
      <c r="BK196" s="246">
        <f>VLOOKUP($A196,Incurred_Real!$A$25:$CD$376,Incurred_Real!BK$1,FALSE)</f>
        <v>0</v>
      </c>
      <c r="BL196" s="246">
        <f>VLOOKUP($A196,Incurred_Real!$A$25:$CD$376,Incurred_Real!BL$1,FALSE)</f>
        <v>0</v>
      </c>
      <c r="BM196" s="246">
        <f>VLOOKUP($A196,Incurred_Real!$A$25:$CD$376,Incurred_Real!BM$1,FALSE)</f>
        <v>0</v>
      </c>
      <c r="BN196" s="246">
        <f>VLOOKUP($A196,Incurred_Real!$A$25:$CD$376,Incurred_Real!BN$1,FALSE)</f>
        <v>0</v>
      </c>
      <c r="BO196" s="246">
        <f>VLOOKUP($A196,Incurred_Real!$A$25:$CD$376,Incurred_Real!BO$1,FALSE)</f>
        <v>0</v>
      </c>
      <c r="BP196" s="246">
        <f>VLOOKUP($A196,Incurred_Real!$A$25:$CD$376,Incurred_Real!BP$1,FALSE)</f>
        <v>0</v>
      </c>
      <c r="BQ196" s="246">
        <f>VLOOKUP($A196,Incurred_Real!$A$25:$CD$376,Incurred_Real!BQ$1,FALSE)</f>
        <v>0</v>
      </c>
      <c r="BR196" s="246">
        <f>VLOOKUP($A196,Incurred_Real!$A$25:$CD$376,Incurred_Real!BR$1,FALSE)</f>
        <v>0</v>
      </c>
      <c r="BS196" s="254">
        <f t="shared" si="46"/>
        <v>1</v>
      </c>
      <c r="BT196" s="249">
        <f>1+IF(ISNA(VLOOKUP($A196,'Project labour content'!$A$7:$D$255,'Project labour content'!$D$1,FALSE)),VLOOKUP($D196,'Project labour content'!$F$6:$G$15,'Project labour content'!$G$1,FALSE),VLOOKUP($A196,'Project labour content'!$A$7:$D$255,'Project labour content'!$D$1,FALSE))*LabEsc22*1</f>
        <v>1.0003471041831231</v>
      </c>
      <c r="BU196" s="249">
        <f>1+IF(ISNA(VLOOKUP($A196,'Project labour content'!$A$7:$D$255,'Project labour content'!$D$1,FALSE)),VLOOKUP($D196,'Project labour content'!$F$6:$G$15,'Project labour content'!$G$1,FALSE),VLOOKUP($A196,'Project labour content'!$A$7:$D$255,'Project labour content'!$D$1,FALSE))*LabEsc23*1</f>
        <v>1.0006958744663252</v>
      </c>
      <c r="BV196" s="249">
        <f>1+IF(ISNA(VLOOKUP($A196,'Project labour content'!$A$7:$D$255,'Project labour content'!$D$1,FALSE)),VLOOKUP($D196,'Project labour content'!$F$6:$G$15,'Project labour content'!$G$1,FALSE),VLOOKUP($A196,'Project labour content'!$A$7:$D$255,'Project labour content'!$D$1,FALSE))*LabEsc24*1</f>
        <v>1.0010244160731017</v>
      </c>
      <c r="BW196" s="249">
        <f>1+IF(ISNA(VLOOKUP($A196,'Project labour content'!$A$7:$D$255,'Project labour content'!$D$1,FALSE)),VLOOKUP($D196,'Project labour content'!$F$6:$G$15,'Project labour content'!$G$1,FALSE),VLOOKUP($A196,'Project labour content'!$A$7:$D$255,'Project labour content'!$D$1,FALSE))*LabEsc25*1</f>
        <v>1.0014644427984443</v>
      </c>
      <c r="BX196" s="249">
        <f>1+IF(ISNA(VLOOKUP($A196,'Project labour content'!$A$7:$D$255,'Project labour content'!$D$1,FALSE)),VLOOKUP($D196,'Project labour content'!$F$6:$G$15,'Project labour content'!$G$1,FALSE),VLOOKUP($A196,'Project labour content'!$A$7:$D$255,'Project labour content'!$D$1,FALSE))*LabEsc26*1</f>
        <v>1.0019439985912801</v>
      </c>
      <c r="BY196" s="249">
        <f>1+IF(ISNA(VLOOKUP($A196,'Project labour content'!$A$7:$D$255,'Project labour content'!$D$1,FALSE)),VLOOKUP($D196,'Project labour content'!$F$6:$G$15,'Project labour content'!$G$1,FALSE),VLOOKUP($A196,'Project labour content'!$A$7:$D$255,'Project labour content'!$D$1,FALSE))*LabEsc27*1</f>
        <v>1.0022410280715812</v>
      </c>
      <c r="BZ196" s="249">
        <f>1+IF(ISNA(VLOOKUP($A196,'Project labour content'!$A$7:$D$255,'Project labour content'!$D$1,FALSE)),VLOOKUP($D196,'Project labour content'!$F$6:$G$15,'Project labour content'!$G$1,FALSE),VLOOKUP($A196,'Project labour content'!$A$7:$D$255,'Project labour content'!$D$1,FALSE))*LabEsc28*1</f>
        <v>1.002464691270248</v>
      </c>
      <c r="CA196" s="249">
        <f>1+IF(ISNA(VLOOKUP($A196,'Project labour content'!$A$7:$D$255,'Project labour content'!$D$1,FALSE)),VLOOKUP($D196,'Project labour content'!$F$6:$G$15,'Project labour content'!$G$1,FALSE),VLOOKUP($A196,'Project labour content'!$A$7:$D$255,'Project labour content'!$D$1,FALSE))*LabEsc29*1</f>
        <v>1.0028236259714685</v>
      </c>
      <c r="CB196" s="250" t="str">
        <f>IF(ISNA(VLOOKUP($A196,'Project labour content'!$A$7:$D$255,'Project labour content'!$D$1,FALSE)),"Category","Project")</f>
        <v>Project</v>
      </c>
      <c r="CD196" s="247" t="str">
        <f t="shared" si="47"/>
        <v>14065</v>
      </c>
    </row>
    <row r="197" spans="1:82" x14ac:dyDescent="0.15">
      <c r="A197" s="11" t="s">
        <v>299</v>
      </c>
      <c r="B197" s="11" t="str">
        <f>VLOOKUP($A197,'Incurred Real 2022$'!$A$25:$AC$426,'Incurred Real 2022$'!B$1,FALSE)</f>
        <v>Murraylink Control Scheme Replacement</v>
      </c>
      <c r="C197" s="11" t="str">
        <f>VLOOKUP($A197,'Incurred Real 2022$'!$A$25:$AC$426,'Incurred Real 2022$'!C$1,FALSE)</f>
        <v>ExAnte</v>
      </c>
      <c r="D197" s="11" t="str">
        <f>VLOOKUP($A197,'Incurred Real 2022$'!$A$25:$AC$426,'Incurred Real 2022$'!D$1,FALSE)</f>
        <v>Replacement</v>
      </c>
      <c r="E197" s="11" t="str">
        <f>VLOOKUP($A197,'Incurred Real 2022$'!$A$25:$AC$426,'Incurred Real 2022$'!E$1,FALSE)</f>
        <v>Closed</v>
      </c>
      <c r="F197" s="105" t="str">
        <f>IF(VLOOKUP($A197,'Incurred Real 2022$'!$A$25:$AC$426,'Incurred Real 2022$'!F$1,FALSE)=0,"",VLOOKUP($A197,'Incurred Real 2022$'!$A$25:$AC$426,'Incurred Real 2022$'!F$1,FALSE))</f>
        <v/>
      </c>
      <c r="G197" s="105" t="str">
        <f>IF(VLOOKUP($A197,'Incurred Real 2022$'!$A$25:$AC$426,'Incurred Real 2022$'!G$1,FALSE)=0,"",VLOOKUP($A197,'Incurred Real 2022$'!$A$25:$AC$426,'Incurred Real 2022$'!G$1,FALSE))</f>
        <v/>
      </c>
      <c r="H197" s="105" t="str">
        <f>IF(VLOOKUP($A197,'Incurred Real 2022$'!$A$25:$AC$426,'Incurred Real 2022$'!H$1,FALSE)=0,"",VLOOKUP($A197,'Incurred Real 2022$'!$A$25:$AC$426,'Incurred Real 2022$'!H$1,FALSE))</f>
        <v/>
      </c>
      <c r="I197" s="105" t="str">
        <f>IF(VLOOKUP($A197,'Incurred Real 2022$'!$A$25:$AC$426,'Incurred Real 2022$'!I$1,FALSE)=0,"",VLOOKUP($A197,'Incurred Real 2022$'!$A$25:$AC$426,'Incurred Real 2022$'!I$1,FALSE))</f>
        <v/>
      </c>
      <c r="J197" s="105" t="str">
        <f>IF(VLOOKUP($A197,'Incurred Real 2022$'!$A$25:$AC$426,'Incurred Real 2022$'!J$1,FALSE)=0,"",VLOOKUP($A197,'Incurred Real 2022$'!$A$25:$AC$426,'Incurred Real 2022$'!J$1,FALSE))</f>
        <v/>
      </c>
      <c r="K197" s="105" t="str">
        <f>IF(VLOOKUP($A197,'Incurred Real 2022$'!$A$25:$AC$426,'Incurred Real 2022$'!K$1,FALSE)=0,"",VLOOKUP($A197,'Incurred Real 2022$'!$A$25:$AC$426,'Incurred Real 2022$'!K$1,FALSE))</f>
        <v/>
      </c>
      <c r="L197" s="105" t="str">
        <f>IF(VLOOKUP($A197,'Incurred Real 2022$'!$A$25:$AC$426,'Incurred Real 2022$'!L$1,FALSE)=0,"",VLOOKUP($A197,'Incurred Real 2022$'!$A$25:$AC$426,'Incurred Real 2022$'!L$1,FALSE))</f>
        <v/>
      </c>
      <c r="M197" s="105" t="str">
        <f>IF(VLOOKUP($A197,'Incurred Real 2022$'!$A$25:$AC$426,'Incurred Real 2022$'!M$1,FALSE)=0,"",VLOOKUP($A197,'Incurred Real 2022$'!$A$25:$AC$426,'Incurred Real 2022$'!M$1,FALSE))</f>
        <v/>
      </c>
      <c r="N197" s="105" t="str">
        <f>IF(VLOOKUP($A197,'Incurred Real 2022$'!$A$25:$AC$426,'Incurred Real 2022$'!N$1,FALSE)=0,"",VLOOKUP($A197,'Incurred Real 2022$'!$A$25:$AC$426,'Incurred Real 2022$'!N$1,FALSE))</f>
        <v/>
      </c>
      <c r="O197" s="105" t="str">
        <f>IF(VLOOKUP($A197,'Incurred Real 2022$'!$A$25:$AC$426,'Incurred Real 2022$'!O$1,FALSE)=0,"",VLOOKUP($A197,'Incurred Real 2022$'!$A$25:$AC$426,'Incurred Real 2022$'!O$1,FALSE))</f>
        <v/>
      </c>
      <c r="P197" s="105" t="str">
        <f>IF(VLOOKUP($A197,'Incurred Real 2022$'!$A$25:$AC$426,'Incurred Real 2022$'!P$1,FALSE)=0,"",VLOOKUP($A197,'Incurred Real 2022$'!$A$25:$AC$426,'Incurred Real 2022$'!P$1,FALSE))</f>
        <v/>
      </c>
      <c r="Q197" s="105">
        <f>IF(VLOOKUP($A197,'Incurred Real 2022$'!$A$25:$AC$426,'Incurred Real 2022$'!Q$1,FALSE)=0,"",VLOOKUP($A197,'Incurred Real 2022$'!$A$25:$AC$426,'Incurred Real 2022$'!Q$1,FALSE))</f>
        <v>125770.66</v>
      </c>
      <c r="R197" s="105">
        <f>IF(VLOOKUP($A197,'Incurred Real 2022$'!$A$25:$AC$426,'Incurred Real 2022$'!R$1,FALSE)=0,"",VLOOKUP($A197,'Incurred Real 2022$'!$A$25:$AC$426,'Incurred Real 2022$'!R$1,FALSE))</f>
        <v>308521.53999999998</v>
      </c>
      <c r="S197" s="105">
        <f>IF(VLOOKUP($A197,'Incurred Real 2022$'!$A$25:$AC$426,'Incurred Real 2022$'!S$1,FALSE)=0,"",VLOOKUP($A197,'Incurred Real 2022$'!$A$25:$AC$426,'Incurred Real 2022$'!S$1,FALSE))</f>
        <v>256122.81</v>
      </c>
      <c r="T197" s="105">
        <f>IF(VLOOKUP($A197,'Incurred Real 2022$'!$A$25:$AC$426,'Incurred Real 2022$'!T$1,FALSE)=0,"",VLOOKUP($A197,'Incurred Real 2022$'!$A$25:$AC$426,'Incurred Real 2022$'!T$1,FALSE))</f>
        <v>1221123.43</v>
      </c>
      <c r="U197" s="105">
        <f>IF(VLOOKUP($A197,'Incurred Real 2022$'!$A$25:$AC$426,'Incurred Real 2022$'!U$1,FALSE)=0,"",VLOOKUP($A197,'Incurred Real 2022$'!$A$25:$AC$426,'Incurred Real 2022$'!U$1,FALSE))</f>
        <v>415776.01</v>
      </c>
      <c r="V197" s="13" t="str">
        <f>IF(ISTEXT(VLOOKUP($A197,'Incurred Real 2022$'!$A$25:$AC$426,'Incurred Real 2022$'!V$1,FALSE)),"",(VLOOKUP($A197,'Incurred Real 2022$'!$A$25:$AC$426,'Incurred Real 2022$'!V$1,FALSE))*BT197*Incurred_Nominal!V$15)</f>
        <v/>
      </c>
      <c r="W197" s="13" t="str">
        <f>IF(ISTEXT(VLOOKUP($A197,'Incurred Real 2022$'!$A$25:$AC$426,'Incurred Real 2022$'!W$1,FALSE)),"",(VLOOKUP($A197,'Incurred Real 2022$'!$A$25:$AC$426,'Incurred Real 2022$'!W$1,FALSE))*BU197*Incurred_Nominal!W$15)</f>
        <v/>
      </c>
      <c r="X197" s="13" t="str">
        <f>IF(ISTEXT(VLOOKUP($A197,'Incurred Real 2022$'!$A$25:$AC$426,'Incurred Real 2022$'!X$1,FALSE)),"",(VLOOKUP($A197,'Incurred Real 2022$'!$A$25:$AC$426,'Incurred Real 2022$'!X$1,FALSE))*BV197*Incurred_Nominal!X$15)</f>
        <v/>
      </c>
      <c r="Y197" s="13" t="str">
        <f>IF(ISTEXT(VLOOKUP($A197,'Incurred Real 2022$'!$A$25:$AC$426,'Incurred Real 2022$'!Y$1,FALSE)),"",(VLOOKUP($A197,'Incurred Real 2022$'!$A$25:$AC$426,'Incurred Real 2022$'!Y$1,FALSE))*BW197*Incurred_Nominal!Y$15)</f>
        <v/>
      </c>
      <c r="Z197" s="13" t="str">
        <f>IF(ISTEXT(VLOOKUP($A197,'Incurred Real 2022$'!$A$25:$AC$426,'Incurred Real 2022$'!Z$1,FALSE)),"",(VLOOKUP($A197,'Incurred Real 2022$'!$A$25:$AC$426,'Incurred Real 2022$'!Z$1,FALSE))*BX197*Incurred_Nominal!Z$15)</f>
        <v/>
      </c>
      <c r="AA197" s="13" t="str">
        <f>IF(ISTEXT(VLOOKUP($A197,'Incurred Real 2022$'!$A$25:$AC$426,'Incurred Real 2022$'!AA$1,FALSE)),"",(VLOOKUP($A197,'Incurred Real 2022$'!$A$25:$AC$426,'Incurred Real 2022$'!AA$1,FALSE))*BY197*Incurred_Nominal!AA$15)</f>
        <v/>
      </c>
      <c r="AB197" s="13" t="str">
        <f>IF(ISTEXT(VLOOKUP($A197,'Incurred Real 2022$'!$A$25:$AC$426,'Incurred Real 2022$'!AB$1,FALSE)),"",(VLOOKUP($A197,'Incurred Real 2022$'!$A$25:$AC$426,'Incurred Real 2022$'!AB$1,FALSE))*BZ197*Incurred_Nominal!AB$15)</f>
        <v/>
      </c>
      <c r="AC197" s="13" t="str">
        <f>IF(ISTEXT(VLOOKUP($A197,'Incurred Real 2022$'!$A$25:$AC$426,'Incurred Real 2022$'!AC$1,FALSE)),"",(VLOOKUP($A197,'Incurred Real 2022$'!$A$25:$AC$426,'Incurred Real 2022$'!AC$1,FALSE))*CA197*Incurred_Nominal!AC$15)</f>
        <v/>
      </c>
      <c r="AD197" s="232">
        <f t="shared" si="41"/>
        <v>2327314.4500000002</v>
      </c>
      <c r="AE197" s="232">
        <f t="shared" si="42"/>
        <v>2327314.4500000002</v>
      </c>
      <c r="AF197" s="239">
        <f t="shared" si="43"/>
        <v>2794840.3454724755</v>
      </c>
      <c r="AG197" s="237">
        <f t="shared" si="44"/>
        <v>2365011.709320663</v>
      </c>
      <c r="AH197" s="240">
        <f t="shared" si="48"/>
        <v>1.181744823696995</v>
      </c>
      <c r="AI197" s="234">
        <f>VLOOKUP($A197,Incurred_Real!$A$25:$AP$479,Incurred_Real!AI$1,FALSE)</f>
        <v>2021</v>
      </c>
      <c r="AJ197" s="235" t="str">
        <f>VLOOKUP($A197,Incurred_Real!$A$25:$AP$479,Incurred_Real!AJ$1,FALSE)</f>
        <v xml:space="preserve"> </v>
      </c>
      <c r="AK197" s="236">
        <f>VLOOKUP($A197,Incurred_Real!$A$25:$AP$479,Incurred_Real!AK$1,FALSE)</f>
        <v>2021</v>
      </c>
      <c r="AL197" s="235" t="str">
        <f>VLOOKUP($A197,Incurred_Real!$A$25:$AP$479,Incurred_Real!AL$1,FALSE)</f>
        <v/>
      </c>
      <c r="AM197" s="237">
        <f>IF(AL197="Commissioned Extra","",(IF((AD197)=0,0,SUMPRODUCT($F$17:$U$17,F197:U197))+VLOOKUP($A197,Incurred_Real!$A$25:$BS$376,Incurred_Real!$AO$1,FALSE)))</f>
        <v>2482316.8813558957</v>
      </c>
      <c r="AN197" s="232" cm="1">
        <f t="array" ref="AN197">IF(ROUND(AE197,0)=0,0,LOOKUP(2,1/(F197:AC197&lt;&gt;""),F197:AC197))</f>
        <v>415776.01</v>
      </c>
      <c r="AO197" s="232">
        <f t="shared" si="45"/>
        <v>0</v>
      </c>
      <c r="AP197" s="78"/>
      <c r="AQ197" s="20"/>
      <c r="AR197" s="245">
        <f>VLOOKUP($A197,Incurred_Real!$A$25:$CD$376,Incurred_Real!AR$1,FALSE)</f>
        <v>0</v>
      </c>
      <c r="AS197" s="246">
        <f>VLOOKUP($A197,Incurred_Real!$A$25:$CD$376,Incurred_Real!AS$1,FALSE)</f>
        <v>0</v>
      </c>
      <c r="AT197" s="246">
        <f>VLOOKUP($A197,Incurred_Real!$A$25:$CD$376,Incurred_Real!AT$1,FALSE)</f>
        <v>0</v>
      </c>
      <c r="AU197" s="246">
        <f>VLOOKUP($A197,Incurred_Real!$A$25:$CD$376,Incurred_Real!AU$1,FALSE)</f>
        <v>0</v>
      </c>
      <c r="AV197" s="246">
        <f>VLOOKUP($A197,Incurred_Real!$A$25:$CD$376,Incurred_Real!AV$1,FALSE)</f>
        <v>0</v>
      </c>
      <c r="AW197" s="246">
        <f>VLOOKUP($A197,Incurred_Real!$A$25:$CD$376,Incurred_Real!AW$1,FALSE)</f>
        <v>0</v>
      </c>
      <c r="AX197" s="246">
        <f>VLOOKUP($A197,Incurred_Real!$A$25:$CD$376,Incurred_Real!AX$1,FALSE)</f>
        <v>0</v>
      </c>
      <c r="AY197" s="246">
        <f>VLOOKUP($A197,Incurred_Real!$A$25:$CD$376,Incurred_Real!AY$1,FALSE)</f>
        <v>0</v>
      </c>
      <c r="AZ197" s="246">
        <f>VLOOKUP($A197,Incurred_Real!$A$25:$CD$376,Incurred_Real!AZ$1,FALSE)</f>
        <v>0</v>
      </c>
      <c r="BA197" s="246">
        <f>VLOOKUP($A197,Incurred_Real!$A$25:$CD$376,Incurred_Real!BA$1,FALSE)</f>
        <v>0</v>
      </c>
      <c r="BB197" s="246">
        <f>VLOOKUP($A197,Incurred_Real!$A$25:$CD$376,Incurred_Real!BB$1,FALSE)</f>
        <v>0</v>
      </c>
      <c r="BC197" s="246">
        <f>VLOOKUP($A197,Incurred_Real!$A$25:$CD$376,Incurred_Real!BC$1,FALSE)</f>
        <v>0</v>
      </c>
      <c r="BD197" s="246">
        <f>VLOOKUP($A197,Incurred_Real!$A$25:$CD$376,Incurred_Real!BD$1,FALSE)</f>
        <v>0</v>
      </c>
      <c r="BE197" s="246">
        <f>VLOOKUP($A197,Incurred_Real!$A$25:$CD$376,Incurred_Real!BE$1,FALSE)</f>
        <v>0</v>
      </c>
      <c r="BF197" s="246">
        <f>VLOOKUP($A197,Incurred_Real!$A$25:$CD$376,Incurred_Real!BF$1,FALSE)</f>
        <v>0</v>
      </c>
      <c r="BG197" s="246">
        <f>VLOOKUP($A197,Incurred_Real!$A$25:$CD$376,Incurred_Real!BG$1,FALSE)</f>
        <v>0.92099025858776351</v>
      </c>
      <c r="BH197" s="246">
        <f>VLOOKUP($A197,Incurred_Real!$A$25:$CD$376,Incurred_Real!BH$1,FALSE)</f>
        <v>0</v>
      </c>
      <c r="BI197" s="246">
        <f>VLOOKUP($A197,Incurred_Real!$A$25:$CD$376,Incurred_Real!BI$1,FALSE)</f>
        <v>0</v>
      </c>
      <c r="BJ197" s="246">
        <f>VLOOKUP($A197,Incurred_Real!$A$25:$CD$376,Incurred_Real!BJ$1,FALSE)</f>
        <v>0</v>
      </c>
      <c r="BK197" s="246">
        <f>VLOOKUP($A197,Incurred_Real!$A$25:$CD$376,Incurred_Real!BK$1,FALSE)</f>
        <v>0</v>
      </c>
      <c r="BL197" s="246">
        <f>VLOOKUP($A197,Incurred_Real!$A$25:$CD$376,Incurred_Real!BL$1,FALSE)</f>
        <v>0</v>
      </c>
      <c r="BM197" s="246">
        <f>VLOOKUP($A197,Incurred_Real!$A$25:$CD$376,Incurred_Real!BM$1,FALSE)</f>
        <v>0</v>
      </c>
      <c r="BN197" s="246">
        <f>VLOOKUP($A197,Incurred_Real!$A$25:$CD$376,Incurred_Real!BN$1,FALSE)</f>
        <v>0</v>
      </c>
      <c r="BO197" s="246">
        <f>VLOOKUP($A197,Incurred_Real!$A$25:$CD$376,Incurred_Real!BO$1,FALSE)</f>
        <v>0</v>
      </c>
      <c r="BP197" s="246">
        <f>VLOOKUP($A197,Incurred_Real!$A$25:$CD$376,Incurred_Real!BP$1,FALSE)</f>
        <v>0</v>
      </c>
      <c r="BQ197" s="246">
        <f>VLOOKUP($A197,Incurred_Real!$A$25:$CD$376,Incurred_Real!BQ$1,FALSE)</f>
        <v>0</v>
      </c>
      <c r="BR197" s="246">
        <f>VLOOKUP($A197,Incurred_Real!$A$25:$CD$376,Incurred_Real!BR$1,FALSE)</f>
        <v>7.9009741412236476E-2</v>
      </c>
      <c r="BS197" s="254">
        <f t="shared" si="46"/>
        <v>1</v>
      </c>
      <c r="BT197" s="249">
        <f>1+IF(ISNA(VLOOKUP($A197,'Project labour content'!$A$7:$D$255,'Project labour content'!$D$1,FALSE)),VLOOKUP($D197,'Project labour content'!$F$6:$G$15,'Project labour content'!$G$1,FALSE),VLOOKUP($A197,'Project labour content'!$A$7:$D$255,'Project labour content'!$D$1,FALSE))*LabEsc22*1</f>
        <v>1.0008946620064583</v>
      </c>
      <c r="BU197" s="249">
        <f>1+IF(ISNA(VLOOKUP($A197,'Project labour content'!$A$7:$D$255,'Project labour content'!$D$1,FALSE)),VLOOKUP($D197,'Project labour content'!$F$6:$G$15,'Project labour content'!$G$1,FALSE),VLOOKUP($A197,'Project labour content'!$A$7:$D$255,'Project labour content'!$D$1,FALSE))*LabEsc23*1</f>
        <v>1.0017936183905476</v>
      </c>
      <c r="BV197" s="249">
        <f>1+IF(ISNA(VLOOKUP($A197,'Project labour content'!$A$7:$D$255,'Project labour content'!$D$1,FALSE)),VLOOKUP($D197,'Project labour content'!$F$6:$G$15,'Project labour content'!$G$1,FALSE),VLOOKUP($A197,'Project labour content'!$A$7:$D$255,'Project labour content'!$D$1,FALSE))*LabEsc24*1</f>
        <v>1.0026404353043599</v>
      </c>
      <c r="BW197" s="249">
        <f>1+IF(ISNA(VLOOKUP($A197,'Project labour content'!$A$7:$D$255,'Project labour content'!$D$1,FALSE)),VLOOKUP($D197,'Project labour content'!$F$6:$G$15,'Project labour content'!$G$1,FALSE),VLOOKUP($A197,'Project labour content'!$A$7:$D$255,'Project labour content'!$D$1,FALSE))*LabEsc25*1</f>
        <v>1.0037746054242589</v>
      </c>
      <c r="BX197" s="249">
        <f>1+IF(ISNA(VLOOKUP($A197,'Project labour content'!$A$7:$D$255,'Project labour content'!$D$1,FALSE)),VLOOKUP($D197,'Project labour content'!$F$6:$G$15,'Project labour content'!$G$1,FALSE),VLOOKUP($A197,'Project labour content'!$A$7:$D$255,'Project labour content'!$D$1,FALSE))*LabEsc26*1</f>
        <v>1.0050106618265955</v>
      </c>
      <c r="BY197" s="249">
        <f>1+IF(ISNA(VLOOKUP($A197,'Project labour content'!$A$7:$D$255,'Project labour content'!$D$1,FALSE)),VLOOKUP($D197,'Project labour content'!$F$6:$G$15,'Project labour content'!$G$1,FALSE),VLOOKUP($A197,'Project labour content'!$A$7:$D$255,'Project labour content'!$D$1,FALSE))*LabEsc27*1</f>
        <v>1.0057762561459505</v>
      </c>
      <c r="BZ197" s="249">
        <f>1+IF(ISNA(VLOOKUP($A197,'Project labour content'!$A$7:$D$255,'Project labour content'!$D$1,FALSE)),VLOOKUP($D197,'Project labour content'!$F$6:$G$15,'Project labour content'!$G$1,FALSE),VLOOKUP($A197,'Project labour content'!$A$7:$D$255,'Project labour content'!$D$1,FALSE))*LabEsc28*1</f>
        <v>1.0063527486684249</v>
      </c>
      <c r="CA197" s="249">
        <f>1+IF(ISNA(VLOOKUP($A197,'Project labour content'!$A$7:$D$255,'Project labour content'!$D$1,FALSE)),VLOOKUP($D197,'Project labour content'!$F$6:$G$15,'Project labour content'!$G$1,FALSE),VLOOKUP($A197,'Project labour content'!$A$7:$D$255,'Project labour content'!$D$1,FALSE))*LabEsc29*1</f>
        <v>1.0072779038684916</v>
      </c>
      <c r="CB197" s="250" t="str">
        <f>IF(ISNA(VLOOKUP($A197,'Project labour content'!$A$7:$D$255,'Project labour content'!$D$1,FALSE)),"Category","Project")</f>
        <v>Category</v>
      </c>
      <c r="CD197" s="247" t="str">
        <f t="shared" si="47"/>
        <v>14068</v>
      </c>
    </row>
    <row r="198" spans="1:82" x14ac:dyDescent="0.15">
      <c r="A198" s="11" t="s">
        <v>302</v>
      </c>
      <c r="B198" s="11" t="str">
        <f>VLOOKUP($A198,'Incurred Real 2022$'!$A$25:$AC$426,'Incurred Real 2022$'!B$1,FALSE)</f>
        <v>Robertstown Circuit Breaker Arrangement Upgrade</v>
      </c>
      <c r="C198" s="11" t="str">
        <f>VLOOKUP($A198,'Incurred Real 2022$'!$A$25:$AC$426,'Incurred Real 2022$'!C$1,FALSE)</f>
        <v>ExAnte</v>
      </c>
      <c r="D198" s="11" t="str">
        <f>VLOOKUP($A198,'Incurred Real 2022$'!$A$25:$AC$426,'Incurred Real 2022$'!D$1,FALSE)</f>
        <v>Security/Compliance</v>
      </c>
      <c r="E198" s="11" t="str">
        <f>VLOOKUP($A198,'Incurred Real 2022$'!$A$25:$AC$426,'Incurred Real 2022$'!E$1,FALSE)</f>
        <v>Cancelled</v>
      </c>
      <c r="F198" s="105" t="str">
        <f>IF(VLOOKUP($A198,'Incurred Real 2022$'!$A$25:$AC$426,'Incurred Real 2022$'!F$1,FALSE)=0,"",VLOOKUP($A198,'Incurred Real 2022$'!$A$25:$AC$426,'Incurred Real 2022$'!F$1,FALSE))</f>
        <v/>
      </c>
      <c r="G198" s="105" t="str">
        <f>IF(VLOOKUP($A198,'Incurred Real 2022$'!$A$25:$AC$426,'Incurred Real 2022$'!G$1,FALSE)=0,"",VLOOKUP($A198,'Incurred Real 2022$'!$A$25:$AC$426,'Incurred Real 2022$'!G$1,FALSE))</f>
        <v/>
      </c>
      <c r="H198" s="105" t="str">
        <f>IF(VLOOKUP($A198,'Incurred Real 2022$'!$A$25:$AC$426,'Incurred Real 2022$'!H$1,FALSE)=0,"",VLOOKUP($A198,'Incurred Real 2022$'!$A$25:$AC$426,'Incurred Real 2022$'!H$1,FALSE))</f>
        <v/>
      </c>
      <c r="I198" s="105" t="str">
        <f>IF(VLOOKUP($A198,'Incurred Real 2022$'!$A$25:$AC$426,'Incurred Real 2022$'!I$1,FALSE)=0,"",VLOOKUP($A198,'Incurred Real 2022$'!$A$25:$AC$426,'Incurred Real 2022$'!I$1,FALSE))</f>
        <v/>
      </c>
      <c r="J198" s="105" t="str">
        <f>IF(VLOOKUP($A198,'Incurred Real 2022$'!$A$25:$AC$426,'Incurred Real 2022$'!J$1,FALSE)=0,"",VLOOKUP($A198,'Incurred Real 2022$'!$A$25:$AC$426,'Incurred Real 2022$'!J$1,FALSE))</f>
        <v/>
      </c>
      <c r="K198" s="105" t="str">
        <f>IF(VLOOKUP($A198,'Incurred Real 2022$'!$A$25:$AC$426,'Incurred Real 2022$'!K$1,FALSE)=0,"",VLOOKUP($A198,'Incurred Real 2022$'!$A$25:$AC$426,'Incurred Real 2022$'!K$1,FALSE))</f>
        <v/>
      </c>
      <c r="L198" s="105" t="str">
        <f>IF(VLOOKUP($A198,'Incurred Real 2022$'!$A$25:$AC$426,'Incurred Real 2022$'!L$1,FALSE)=0,"",VLOOKUP($A198,'Incurred Real 2022$'!$A$25:$AC$426,'Incurred Real 2022$'!L$1,FALSE))</f>
        <v/>
      </c>
      <c r="M198" s="105" t="str">
        <f>IF(VLOOKUP($A198,'Incurred Real 2022$'!$A$25:$AC$426,'Incurred Real 2022$'!M$1,FALSE)=0,"",VLOOKUP($A198,'Incurred Real 2022$'!$A$25:$AC$426,'Incurred Real 2022$'!M$1,FALSE))</f>
        <v/>
      </c>
      <c r="N198" s="105" t="str">
        <f>IF(VLOOKUP($A198,'Incurred Real 2022$'!$A$25:$AC$426,'Incurred Real 2022$'!N$1,FALSE)=0,"",VLOOKUP($A198,'Incurred Real 2022$'!$A$25:$AC$426,'Incurred Real 2022$'!N$1,FALSE))</f>
        <v/>
      </c>
      <c r="O198" s="105" t="str">
        <f>IF(VLOOKUP($A198,'Incurred Real 2022$'!$A$25:$AC$426,'Incurred Real 2022$'!O$1,FALSE)=0,"",VLOOKUP($A198,'Incurred Real 2022$'!$A$25:$AC$426,'Incurred Real 2022$'!O$1,FALSE))</f>
        <v/>
      </c>
      <c r="P198" s="105" t="str">
        <f>IF(VLOOKUP($A198,'Incurred Real 2022$'!$A$25:$AC$426,'Incurred Real 2022$'!P$1,FALSE)=0,"",VLOOKUP($A198,'Incurred Real 2022$'!$A$25:$AC$426,'Incurred Real 2022$'!P$1,FALSE))</f>
        <v/>
      </c>
      <c r="Q198" s="105" t="str">
        <f>IF(VLOOKUP($A198,'Incurred Real 2022$'!$A$25:$AC$426,'Incurred Real 2022$'!Q$1,FALSE)=0,"",VLOOKUP($A198,'Incurred Real 2022$'!$A$25:$AC$426,'Incurred Real 2022$'!Q$1,FALSE))</f>
        <v/>
      </c>
      <c r="R198" s="105">
        <f>IF(VLOOKUP($A198,'Incurred Real 2022$'!$A$25:$AC$426,'Incurred Real 2022$'!R$1,FALSE)=0,"",VLOOKUP($A198,'Incurred Real 2022$'!$A$25:$AC$426,'Incurred Real 2022$'!R$1,FALSE))</f>
        <v>932.59</v>
      </c>
      <c r="S198" s="105" t="str">
        <f>IF(VLOOKUP($A198,'Incurred Real 2022$'!$A$25:$AC$426,'Incurred Real 2022$'!S$1,FALSE)=0,"",VLOOKUP($A198,'Incurred Real 2022$'!$A$25:$AC$426,'Incurred Real 2022$'!S$1,FALSE))</f>
        <v/>
      </c>
      <c r="T198" s="105" t="str">
        <f>IF(VLOOKUP($A198,'Incurred Real 2022$'!$A$25:$AC$426,'Incurred Real 2022$'!T$1,FALSE)=0,"",VLOOKUP($A198,'Incurred Real 2022$'!$A$25:$AC$426,'Incurred Real 2022$'!T$1,FALSE))</f>
        <v/>
      </c>
      <c r="U198" s="105">
        <f>IF(VLOOKUP($A198,'Incurred Real 2022$'!$A$25:$AC$426,'Incurred Real 2022$'!U$1,FALSE)=0,"",VLOOKUP($A198,'Incurred Real 2022$'!$A$25:$AC$426,'Incurred Real 2022$'!U$1,FALSE))</f>
        <v>-932.59</v>
      </c>
      <c r="V198" s="13" t="str">
        <f>IF(ISTEXT(VLOOKUP($A198,'Incurred Real 2022$'!$A$25:$AC$426,'Incurred Real 2022$'!V$1,FALSE)),"",(VLOOKUP($A198,'Incurred Real 2022$'!$A$25:$AC$426,'Incurred Real 2022$'!V$1,FALSE))*BT198*Incurred_Nominal!V$15)</f>
        <v/>
      </c>
      <c r="W198" s="13" t="str">
        <f>IF(ISTEXT(VLOOKUP($A198,'Incurred Real 2022$'!$A$25:$AC$426,'Incurred Real 2022$'!W$1,FALSE)),"",(VLOOKUP($A198,'Incurred Real 2022$'!$A$25:$AC$426,'Incurred Real 2022$'!W$1,FALSE))*BU198*Incurred_Nominal!W$15)</f>
        <v/>
      </c>
      <c r="X198" s="13" t="str">
        <f>IF(ISTEXT(VLOOKUP($A198,'Incurred Real 2022$'!$A$25:$AC$426,'Incurred Real 2022$'!X$1,FALSE)),"",(VLOOKUP($A198,'Incurred Real 2022$'!$A$25:$AC$426,'Incurred Real 2022$'!X$1,FALSE))*BV198*Incurred_Nominal!X$15)</f>
        <v/>
      </c>
      <c r="Y198" s="13" t="str">
        <f>IF(ISTEXT(VLOOKUP($A198,'Incurred Real 2022$'!$A$25:$AC$426,'Incurred Real 2022$'!Y$1,FALSE)),"",(VLOOKUP($A198,'Incurred Real 2022$'!$A$25:$AC$426,'Incurred Real 2022$'!Y$1,FALSE))*BW198*Incurred_Nominal!Y$15)</f>
        <v/>
      </c>
      <c r="Z198" s="13" t="str">
        <f>IF(ISTEXT(VLOOKUP($A198,'Incurred Real 2022$'!$A$25:$AC$426,'Incurred Real 2022$'!Z$1,FALSE)),"",(VLOOKUP($A198,'Incurred Real 2022$'!$A$25:$AC$426,'Incurred Real 2022$'!Z$1,FALSE))*BX198*Incurred_Nominal!Z$15)</f>
        <v/>
      </c>
      <c r="AA198" s="13" t="str">
        <f>IF(ISTEXT(VLOOKUP($A198,'Incurred Real 2022$'!$A$25:$AC$426,'Incurred Real 2022$'!AA$1,FALSE)),"",(VLOOKUP($A198,'Incurred Real 2022$'!$A$25:$AC$426,'Incurred Real 2022$'!AA$1,FALSE))*BY198*Incurred_Nominal!AA$15)</f>
        <v/>
      </c>
      <c r="AB198" s="13" t="str">
        <f>IF(ISTEXT(VLOOKUP($A198,'Incurred Real 2022$'!$A$25:$AC$426,'Incurred Real 2022$'!AB$1,FALSE)),"",(VLOOKUP($A198,'Incurred Real 2022$'!$A$25:$AC$426,'Incurred Real 2022$'!AB$1,FALSE))*BZ198*Incurred_Nominal!AB$15)</f>
        <v/>
      </c>
      <c r="AC198" s="13" t="str">
        <f>IF(ISTEXT(VLOOKUP($A198,'Incurred Real 2022$'!$A$25:$AC$426,'Incurred Real 2022$'!AC$1,FALSE)),"",(VLOOKUP($A198,'Incurred Real 2022$'!$A$25:$AC$426,'Incurred Real 2022$'!AC$1,FALSE))*CA198*Incurred_Nominal!AC$15)</f>
        <v/>
      </c>
      <c r="AD198" s="232">
        <f t="shared" si="41"/>
        <v>0</v>
      </c>
      <c r="AE198" s="232">
        <f t="shared" si="42"/>
        <v>1865.18</v>
      </c>
      <c r="AF198" s="239">
        <f t="shared" si="43"/>
        <v>0</v>
      </c>
      <c r="AG198" s="237">
        <f t="shared" si="44"/>
        <v>0</v>
      </c>
      <c r="AH198" s="240">
        <f t="shared" si="48"/>
        <v>1.230022143315167</v>
      </c>
      <c r="AI198" s="234">
        <f>VLOOKUP($A198,Incurred_Real!$A$25:$AP$479,Incurred_Real!AI$1,FALSE)</f>
        <v>2021</v>
      </c>
      <c r="AJ198" s="235">
        <f>VLOOKUP($A198,Incurred_Real!$A$25:$AP$479,Incurred_Real!AJ$1,FALSE)</f>
        <v>42917</v>
      </c>
      <c r="AK198" s="236">
        <f>VLOOKUP($A198,Incurred_Real!$A$25:$AP$479,Incurred_Real!AK$1,FALSE)</f>
        <v>2018</v>
      </c>
      <c r="AL198" s="235" t="str">
        <f>VLOOKUP($A198,Incurred_Real!$A$25:$AP$479,Incurred_Real!AL$1,FALSE)</f>
        <v/>
      </c>
      <c r="AM198" s="237">
        <f>IF(AL198="Commissioned Extra","",(IF((AD198)=0,0,SUMPRODUCT($F$17:$U$17,F198:U198))+VLOOKUP($A198,Incurred_Real!$A$25:$BS$376,Incurred_Real!$AO$1,FALSE)))</f>
        <v>0</v>
      </c>
      <c r="AN198" s="232" cm="1">
        <f t="array" ref="AN198">IF(ROUND(AE198,0)=0,0,LOOKUP(2,1/(F198:AC198&lt;&gt;""),F198:AC198))</f>
        <v>-932.59</v>
      </c>
      <c r="AO198" s="232">
        <f t="shared" si="45"/>
        <v>0</v>
      </c>
      <c r="AP198" s="78"/>
      <c r="AQ198" s="20"/>
      <c r="AR198" s="245">
        <f>VLOOKUP($A198,Incurred_Real!$A$25:$CD$376,Incurred_Real!AR$1,FALSE)</f>
        <v>0</v>
      </c>
      <c r="AS198" s="246">
        <f>VLOOKUP($A198,Incurred_Real!$A$25:$CD$376,Incurred_Real!AS$1,FALSE)</f>
        <v>0</v>
      </c>
      <c r="AT198" s="246">
        <f>VLOOKUP($A198,Incurred_Real!$A$25:$CD$376,Incurred_Real!AT$1,FALSE)</f>
        <v>0</v>
      </c>
      <c r="AU198" s="246">
        <f>VLOOKUP($A198,Incurred_Real!$A$25:$CD$376,Incurred_Real!AU$1,FALSE)</f>
        <v>0</v>
      </c>
      <c r="AV198" s="246">
        <f>VLOOKUP($A198,Incurred_Real!$A$25:$CD$376,Incurred_Real!AV$1,FALSE)</f>
        <v>0</v>
      </c>
      <c r="AW198" s="246">
        <f>VLOOKUP($A198,Incurred_Real!$A$25:$CD$376,Incurred_Real!AW$1,FALSE)</f>
        <v>0</v>
      </c>
      <c r="AX198" s="246">
        <f>VLOOKUP($A198,Incurred_Real!$A$25:$CD$376,Incurred_Real!AX$1,FALSE)</f>
        <v>1.5428917886504976E-2</v>
      </c>
      <c r="AY198" s="246">
        <f>VLOOKUP($A198,Incurred_Real!$A$25:$CD$376,Incurred_Real!AY$1,FALSE)</f>
        <v>0</v>
      </c>
      <c r="AZ198" s="246">
        <f>VLOOKUP($A198,Incurred_Real!$A$25:$CD$376,Incurred_Real!AZ$1,FALSE)</f>
        <v>0</v>
      </c>
      <c r="BA198" s="246">
        <f>VLOOKUP($A198,Incurred_Real!$A$25:$CD$376,Incurred_Real!BA$1,FALSE)</f>
        <v>0</v>
      </c>
      <c r="BB198" s="246">
        <f>VLOOKUP($A198,Incurred_Real!$A$25:$CD$376,Incurred_Real!BB$1,FALSE)</f>
        <v>0.40789629806647021</v>
      </c>
      <c r="BC198" s="246">
        <f>VLOOKUP($A198,Incurred_Real!$A$25:$CD$376,Incurred_Real!BC$1,FALSE)</f>
        <v>0</v>
      </c>
      <c r="BD198" s="246">
        <f>VLOOKUP($A198,Incurred_Real!$A$25:$CD$376,Incurred_Real!BD$1,FALSE)</f>
        <v>0.39913936504313302</v>
      </c>
      <c r="BE198" s="246">
        <f>VLOOKUP($A198,Incurred_Real!$A$25:$CD$376,Incurred_Real!BE$1,FALSE)</f>
        <v>3.08578357702456E-2</v>
      </c>
      <c r="BF198" s="246">
        <f>VLOOKUP($A198,Incurred_Real!$A$25:$CD$376,Incurred_Real!BF$1,FALSE)</f>
        <v>0</v>
      </c>
      <c r="BG198" s="246">
        <f>VLOOKUP($A198,Incurred_Real!$A$25:$CD$376,Incurred_Real!BG$1,FALSE)</f>
        <v>0.13382015166155883</v>
      </c>
      <c r="BH198" s="246">
        <f>VLOOKUP($A198,Incurred_Real!$A$25:$CD$376,Incurred_Real!BH$1,FALSE)</f>
        <v>1.2857431572087477E-2</v>
      </c>
      <c r="BI198" s="246">
        <f>VLOOKUP($A198,Incurred_Real!$A$25:$CD$376,Incurred_Real!BI$1,FALSE)</f>
        <v>0</v>
      </c>
      <c r="BJ198" s="246">
        <f>VLOOKUP($A198,Incurred_Real!$A$25:$CD$376,Incurred_Real!BJ$1,FALSE)</f>
        <v>0</v>
      </c>
      <c r="BK198" s="246">
        <f>VLOOKUP($A198,Incurred_Real!$A$25:$CD$376,Incurred_Real!BK$1,FALSE)</f>
        <v>0</v>
      </c>
      <c r="BL198" s="246">
        <f>VLOOKUP($A198,Incurred_Real!$A$25:$CD$376,Incurred_Real!BL$1,FALSE)</f>
        <v>0</v>
      </c>
      <c r="BM198" s="246">
        <f>VLOOKUP($A198,Incurred_Real!$A$25:$CD$376,Incurred_Real!BM$1,FALSE)</f>
        <v>0</v>
      </c>
      <c r="BN198" s="246">
        <f>VLOOKUP($A198,Incurred_Real!$A$25:$CD$376,Incurred_Real!BN$1,FALSE)</f>
        <v>0</v>
      </c>
      <c r="BO198" s="246">
        <f>VLOOKUP($A198,Incurred_Real!$A$25:$CD$376,Incurred_Real!BO$1,FALSE)</f>
        <v>0</v>
      </c>
      <c r="BP198" s="246">
        <f>VLOOKUP($A198,Incurred_Real!$A$25:$CD$376,Incurred_Real!BP$1,FALSE)</f>
        <v>0</v>
      </c>
      <c r="BQ198" s="246">
        <f>VLOOKUP($A198,Incurred_Real!$A$25:$CD$376,Incurred_Real!BQ$1,FALSE)</f>
        <v>0</v>
      </c>
      <c r="BR198" s="246">
        <f>VLOOKUP($A198,Incurred_Real!$A$25:$CD$376,Incurred_Real!BR$1,FALSE)</f>
        <v>0</v>
      </c>
      <c r="BS198" s="254">
        <f t="shared" si="46"/>
        <v>1</v>
      </c>
      <c r="BT198" s="249">
        <f>1+IF(ISNA(VLOOKUP($A198,'Project labour content'!$A$7:$D$255,'Project labour content'!$D$1,FALSE)),VLOOKUP($D198,'Project labour content'!$F$6:$G$15,'Project labour content'!$G$1,FALSE),VLOOKUP($A198,'Project labour content'!$A$7:$D$255,'Project labour content'!$D$1,FALSE))*LabEsc22*1</f>
        <v>1.0005859102087626</v>
      </c>
      <c r="BU198" s="249">
        <f>1+IF(ISNA(VLOOKUP($A198,'Project labour content'!$A$7:$D$255,'Project labour content'!$D$1,FALSE)),VLOOKUP($D198,'Project labour content'!$F$6:$G$15,'Project labour content'!$G$1,FALSE),VLOOKUP($A198,'Project labour content'!$A$7:$D$255,'Project labour content'!$D$1,FALSE))*LabEsc23*1</f>
        <v>1.0011746327865272</v>
      </c>
      <c r="BV198" s="249">
        <f>1+IF(ISNA(VLOOKUP($A198,'Project labour content'!$A$7:$D$255,'Project labour content'!$D$1,FALSE)),VLOOKUP($D198,'Project labour content'!$F$6:$G$15,'Project labour content'!$G$1,FALSE),VLOOKUP($A198,'Project labour content'!$A$7:$D$255,'Project labour content'!$D$1,FALSE))*LabEsc24*1</f>
        <v>1.0017292094547814</v>
      </c>
      <c r="BW198" s="249">
        <f>1+IF(ISNA(VLOOKUP($A198,'Project labour content'!$A$7:$D$255,'Project labour content'!$D$1,FALSE)),VLOOKUP($D198,'Project labour content'!$F$6:$G$15,'Project labour content'!$G$1,FALSE),VLOOKUP($A198,'Project labour content'!$A$7:$D$255,'Project labour content'!$D$1,FALSE))*LabEsc25*1</f>
        <v>1.0024719724724633</v>
      </c>
      <c r="BX198" s="249">
        <f>1+IF(ISNA(VLOOKUP($A198,'Project labour content'!$A$7:$D$255,'Project labour content'!$D$1,FALSE)),VLOOKUP($D198,'Project labour content'!$F$6:$G$15,'Project labour content'!$G$1,FALSE),VLOOKUP($A198,'Project labour content'!$A$7:$D$255,'Project labour content'!$D$1,FALSE))*LabEsc26*1</f>
        <v>1.0032814603679003</v>
      </c>
      <c r="BY198" s="249">
        <f>1+IF(ISNA(VLOOKUP($A198,'Project labour content'!$A$7:$D$255,'Project labour content'!$D$1,FALSE)),VLOOKUP($D198,'Project labour content'!$F$6:$G$15,'Project labour content'!$G$1,FALSE),VLOOKUP($A198,'Project labour content'!$A$7:$D$255,'Project labour content'!$D$1,FALSE))*LabEsc27*1</f>
        <v>1.0037828447166741</v>
      </c>
      <c r="BZ198" s="249">
        <f>1+IF(ISNA(VLOOKUP($A198,'Project labour content'!$A$7:$D$255,'Project labour content'!$D$1,FALSE)),VLOOKUP($D198,'Project labour content'!$F$6:$G$15,'Project labour content'!$G$1,FALSE),VLOOKUP($A198,'Project labour content'!$A$7:$D$255,'Project labour content'!$D$1,FALSE))*LabEsc28*1</f>
        <v>1.0041603871313007</v>
      </c>
      <c r="CA198" s="249">
        <f>1+IF(ISNA(VLOOKUP($A198,'Project labour content'!$A$7:$D$255,'Project labour content'!$D$1,FALSE)),VLOOKUP($D198,'Project labour content'!$F$6:$G$15,'Project labour content'!$G$1,FALSE),VLOOKUP($A198,'Project labour content'!$A$7:$D$255,'Project labour content'!$D$1,FALSE))*LabEsc29*1</f>
        <v>1.0047662671982935</v>
      </c>
      <c r="CB198" s="250" t="str">
        <f>IF(ISNA(VLOOKUP($A198,'Project labour content'!$A$7:$D$255,'Project labour content'!$D$1,FALSE)),"Category","Project")</f>
        <v>Category</v>
      </c>
      <c r="CD198" s="247" t="str">
        <f t="shared" si="47"/>
        <v>14071</v>
      </c>
    </row>
    <row r="199" spans="1:82" x14ac:dyDescent="0.15">
      <c r="A199" s="11" t="s">
        <v>304</v>
      </c>
      <c r="B199" s="11" t="str">
        <f>VLOOKUP($A199,'Incurred Real 2022$'!$A$25:$AC$426,'Incurred Real 2022$'!B$1,FALSE)</f>
        <v>Line Support Systems Refurbishment 2018-23</v>
      </c>
      <c r="C199" s="11" t="str">
        <f>VLOOKUP($A199,'Incurred Real 2022$'!$A$25:$AC$426,'Incurred Real 2022$'!C$1,FALSE)</f>
        <v>ExAnte</v>
      </c>
      <c r="D199" s="11" t="str">
        <f>VLOOKUP($A199,'Incurred Real 2022$'!$A$25:$AC$426,'Incurred Real 2022$'!D$1,FALSE)</f>
        <v>Refurbishment</v>
      </c>
      <c r="E199" s="11" t="str">
        <f>VLOOKUP($A199,'Incurred Real 2022$'!$A$25:$AC$426,'Incurred Real 2022$'!E$1,FALSE)</f>
        <v>Closed</v>
      </c>
      <c r="F199" s="105" t="str">
        <f>IF(VLOOKUP($A199,'Incurred Real 2022$'!$A$25:$AC$426,'Incurred Real 2022$'!F$1,FALSE)=0,"",VLOOKUP($A199,'Incurred Real 2022$'!$A$25:$AC$426,'Incurred Real 2022$'!F$1,FALSE))</f>
        <v/>
      </c>
      <c r="G199" s="105" t="str">
        <f>IF(VLOOKUP($A199,'Incurred Real 2022$'!$A$25:$AC$426,'Incurred Real 2022$'!G$1,FALSE)=0,"",VLOOKUP($A199,'Incurred Real 2022$'!$A$25:$AC$426,'Incurred Real 2022$'!G$1,FALSE))</f>
        <v/>
      </c>
      <c r="H199" s="105" t="str">
        <f>IF(VLOOKUP($A199,'Incurred Real 2022$'!$A$25:$AC$426,'Incurred Real 2022$'!H$1,FALSE)=0,"",VLOOKUP($A199,'Incurred Real 2022$'!$A$25:$AC$426,'Incurred Real 2022$'!H$1,FALSE))</f>
        <v/>
      </c>
      <c r="I199" s="105" t="str">
        <f>IF(VLOOKUP($A199,'Incurred Real 2022$'!$A$25:$AC$426,'Incurred Real 2022$'!I$1,FALSE)=0,"",VLOOKUP($A199,'Incurred Real 2022$'!$A$25:$AC$426,'Incurred Real 2022$'!I$1,FALSE))</f>
        <v/>
      </c>
      <c r="J199" s="105" t="str">
        <f>IF(VLOOKUP($A199,'Incurred Real 2022$'!$A$25:$AC$426,'Incurred Real 2022$'!J$1,FALSE)=0,"",VLOOKUP($A199,'Incurred Real 2022$'!$A$25:$AC$426,'Incurred Real 2022$'!J$1,FALSE))</f>
        <v/>
      </c>
      <c r="K199" s="105" t="str">
        <f>IF(VLOOKUP($A199,'Incurred Real 2022$'!$A$25:$AC$426,'Incurred Real 2022$'!K$1,FALSE)=0,"",VLOOKUP($A199,'Incurred Real 2022$'!$A$25:$AC$426,'Incurred Real 2022$'!K$1,FALSE))</f>
        <v/>
      </c>
      <c r="L199" s="105" t="str">
        <f>IF(VLOOKUP($A199,'Incurred Real 2022$'!$A$25:$AC$426,'Incurred Real 2022$'!L$1,FALSE)=0,"",VLOOKUP($A199,'Incurred Real 2022$'!$A$25:$AC$426,'Incurred Real 2022$'!L$1,FALSE))</f>
        <v/>
      </c>
      <c r="M199" s="105" t="str">
        <f>IF(VLOOKUP($A199,'Incurred Real 2022$'!$A$25:$AC$426,'Incurred Real 2022$'!M$1,FALSE)=0,"",VLOOKUP($A199,'Incurred Real 2022$'!$A$25:$AC$426,'Incurred Real 2022$'!M$1,FALSE))</f>
        <v/>
      </c>
      <c r="N199" s="105" t="str">
        <f>IF(VLOOKUP($A199,'Incurred Real 2022$'!$A$25:$AC$426,'Incurred Real 2022$'!N$1,FALSE)=0,"",VLOOKUP($A199,'Incurred Real 2022$'!$A$25:$AC$426,'Incurred Real 2022$'!N$1,FALSE))</f>
        <v/>
      </c>
      <c r="O199" s="105" t="str">
        <f>IF(VLOOKUP($A199,'Incurred Real 2022$'!$A$25:$AC$426,'Incurred Real 2022$'!O$1,FALSE)=0,"",VLOOKUP($A199,'Incurred Real 2022$'!$A$25:$AC$426,'Incurred Real 2022$'!O$1,FALSE))</f>
        <v/>
      </c>
      <c r="P199" s="105" t="str">
        <f>IF(VLOOKUP($A199,'Incurred Real 2022$'!$A$25:$AC$426,'Incurred Real 2022$'!P$1,FALSE)=0,"",VLOOKUP($A199,'Incurred Real 2022$'!$A$25:$AC$426,'Incurred Real 2022$'!P$1,FALSE))</f>
        <v/>
      </c>
      <c r="Q199" s="105" t="str">
        <f>IF(VLOOKUP($A199,'Incurred Real 2022$'!$A$25:$AC$426,'Incurred Real 2022$'!Q$1,FALSE)=0,"",VLOOKUP($A199,'Incurred Real 2022$'!$A$25:$AC$426,'Incurred Real 2022$'!Q$1,FALSE))</f>
        <v/>
      </c>
      <c r="R199" s="105">
        <f>IF(VLOOKUP($A199,'Incurred Real 2022$'!$A$25:$AC$426,'Incurred Real 2022$'!R$1,FALSE)=0,"",VLOOKUP($A199,'Incurred Real 2022$'!$A$25:$AC$426,'Incurred Real 2022$'!R$1,FALSE))</f>
        <v>2192827.09</v>
      </c>
      <c r="S199" s="105">
        <f>IF(VLOOKUP($A199,'Incurred Real 2022$'!$A$25:$AC$426,'Incurred Real 2022$'!S$1,FALSE)=0,"",VLOOKUP($A199,'Incurred Real 2022$'!$A$25:$AC$426,'Incurred Real 2022$'!S$1,FALSE))</f>
        <v>1361350.57</v>
      </c>
      <c r="T199" s="105">
        <f>IF(VLOOKUP($A199,'Incurred Real 2022$'!$A$25:$AC$426,'Incurred Real 2022$'!T$1,FALSE)=0,"",VLOOKUP($A199,'Incurred Real 2022$'!$A$25:$AC$426,'Incurred Real 2022$'!T$1,FALSE))</f>
        <v>2188071.7200000002</v>
      </c>
      <c r="U199" s="105">
        <f>IF(VLOOKUP($A199,'Incurred Real 2022$'!$A$25:$AC$426,'Incurred Real 2022$'!U$1,FALSE)=0,"",VLOOKUP($A199,'Incurred Real 2022$'!$A$25:$AC$426,'Incurred Real 2022$'!U$1,FALSE))</f>
        <v>1024492.57</v>
      </c>
      <c r="V199" s="13">
        <f>IF(ISTEXT(VLOOKUP($A199,'Incurred Real 2022$'!$A$25:$AC$426,'Incurred Real 2022$'!V$1,FALSE)),"",(VLOOKUP($A199,'Incurred Real 2022$'!$A$25:$AC$426,'Incurred Real 2022$'!V$1,FALSE))*BT199*Incurred_Nominal!V$15)</f>
        <v>77779.454486576651</v>
      </c>
      <c r="W199" s="13" t="str">
        <f>IF(ISTEXT(VLOOKUP($A199,'Incurred Real 2022$'!$A$25:$AC$426,'Incurred Real 2022$'!W$1,FALSE)),"",(VLOOKUP($A199,'Incurred Real 2022$'!$A$25:$AC$426,'Incurred Real 2022$'!W$1,FALSE))*BU199*Incurred_Nominal!W$15)</f>
        <v/>
      </c>
      <c r="X199" s="13" t="str">
        <f>IF(ISTEXT(VLOOKUP($A199,'Incurred Real 2022$'!$A$25:$AC$426,'Incurred Real 2022$'!X$1,FALSE)),"",(VLOOKUP($A199,'Incurred Real 2022$'!$A$25:$AC$426,'Incurred Real 2022$'!X$1,FALSE))*BV199*Incurred_Nominal!X$15)</f>
        <v/>
      </c>
      <c r="Y199" s="13" t="str">
        <f>IF(ISTEXT(VLOOKUP($A199,'Incurred Real 2022$'!$A$25:$AC$426,'Incurred Real 2022$'!Y$1,FALSE)),"",(VLOOKUP($A199,'Incurred Real 2022$'!$A$25:$AC$426,'Incurred Real 2022$'!Y$1,FALSE))*BW199*Incurred_Nominal!Y$15)</f>
        <v/>
      </c>
      <c r="Z199" s="13" t="str">
        <f>IF(ISTEXT(VLOOKUP($A199,'Incurred Real 2022$'!$A$25:$AC$426,'Incurred Real 2022$'!Z$1,FALSE)),"",(VLOOKUP($A199,'Incurred Real 2022$'!$A$25:$AC$426,'Incurred Real 2022$'!Z$1,FALSE))*BX199*Incurred_Nominal!Z$15)</f>
        <v/>
      </c>
      <c r="AA199" s="13" t="str">
        <f>IF(ISTEXT(VLOOKUP($A199,'Incurred Real 2022$'!$A$25:$AC$426,'Incurred Real 2022$'!AA$1,FALSE)),"",(VLOOKUP($A199,'Incurred Real 2022$'!$A$25:$AC$426,'Incurred Real 2022$'!AA$1,FALSE))*BY199*Incurred_Nominal!AA$15)</f>
        <v/>
      </c>
      <c r="AB199" s="13" t="str">
        <f>IF(ISTEXT(VLOOKUP($A199,'Incurred Real 2022$'!$A$25:$AC$426,'Incurred Real 2022$'!AB$1,FALSE)),"",(VLOOKUP($A199,'Incurred Real 2022$'!$A$25:$AC$426,'Incurred Real 2022$'!AB$1,FALSE))*BZ199*Incurred_Nominal!AB$15)</f>
        <v/>
      </c>
      <c r="AC199" s="13" t="str">
        <f>IF(ISTEXT(VLOOKUP($A199,'Incurred Real 2022$'!$A$25:$AC$426,'Incurred Real 2022$'!AC$1,FALSE)),"",(VLOOKUP($A199,'Incurred Real 2022$'!$A$25:$AC$426,'Incurred Real 2022$'!AC$1,FALSE))*CA199*Incurred_Nominal!AC$15)</f>
        <v/>
      </c>
      <c r="AD199" s="232">
        <f t="shared" si="41"/>
        <v>6844521.404486578</v>
      </c>
      <c r="AE199" s="232">
        <f t="shared" si="42"/>
        <v>6844521.404486578</v>
      </c>
      <c r="AF199" s="239" t="str">
        <f t="shared" si="43"/>
        <v/>
      </c>
      <c r="AG199" s="237" t="str">
        <f t="shared" si="44"/>
        <v/>
      </c>
      <c r="AH199" s="240" t="str">
        <f t="shared" si="48"/>
        <v/>
      </c>
      <c r="AI199" s="234">
        <f>VLOOKUP($A199,Incurred_Real!$A$25:$AP$479,Incurred_Real!AI$1,FALSE)</f>
        <v>2022</v>
      </c>
      <c r="AJ199" s="235">
        <f>VLOOKUP($A199,Incurred_Real!$A$25:$AP$479,Incurred_Real!AJ$1,FALSE)</f>
        <v>44225</v>
      </c>
      <c r="AK199" s="236">
        <f>VLOOKUP($A199,Incurred_Real!$A$25:$AP$479,Incurred_Real!AK$1,FALSE)</f>
        <v>2021</v>
      </c>
      <c r="AL199" s="235" t="str">
        <f>VLOOKUP($A199,Incurred_Real!$A$25:$AP$479,Incurred_Real!AL$1,FALSE)</f>
        <v>Commissioned Extra</v>
      </c>
      <c r="AM199" s="237" t="str">
        <f>IF(AL199="Commissioned Extra","",(IF((AD199)=0,0,SUMPRODUCT($F$17:$U$17,F199:U199))+VLOOKUP($A199,Incurred_Real!$A$25:$BS$376,Incurred_Real!$AO$1,FALSE)))</f>
        <v/>
      </c>
      <c r="AN199" s="232" cm="1">
        <f t="array" ref="AN199">IF(ROUND(AE199,0)=0,0,LOOKUP(2,1/(F199:AC199&lt;&gt;""),F199:AC199))</f>
        <v>77779.454486576651</v>
      </c>
      <c r="AO199" s="232">
        <f t="shared" si="45"/>
        <v>77779.454486576651</v>
      </c>
      <c r="AP199" s="78"/>
      <c r="AQ199" s="20"/>
      <c r="AR199" s="245">
        <f>VLOOKUP($A199,Incurred_Real!$A$25:$CD$376,Incurred_Real!AR$1,FALSE)</f>
        <v>0</v>
      </c>
      <c r="AS199" s="246">
        <f>VLOOKUP($A199,Incurred_Real!$A$25:$CD$376,Incurred_Real!AS$1,FALSE)</f>
        <v>0</v>
      </c>
      <c r="AT199" s="246">
        <f>VLOOKUP($A199,Incurred_Real!$A$25:$CD$376,Incurred_Real!AT$1,FALSE)</f>
        <v>0</v>
      </c>
      <c r="AU199" s="246">
        <f>VLOOKUP($A199,Incurred_Real!$A$25:$CD$376,Incurred_Real!AU$1,FALSE)</f>
        <v>0</v>
      </c>
      <c r="AV199" s="246">
        <f>VLOOKUP($A199,Incurred_Real!$A$25:$CD$376,Incurred_Real!AV$1,FALSE)</f>
        <v>0</v>
      </c>
      <c r="AW199" s="246">
        <f>VLOOKUP($A199,Incurred_Real!$A$25:$CD$376,Incurred_Real!AW$1,FALSE)</f>
        <v>0</v>
      </c>
      <c r="AX199" s="246">
        <f>VLOOKUP($A199,Incurred_Real!$A$25:$CD$376,Incurred_Real!AX$1,FALSE)</f>
        <v>0</v>
      </c>
      <c r="AY199" s="246">
        <f>VLOOKUP($A199,Incurred_Real!$A$25:$CD$376,Incurred_Real!AY$1,FALSE)</f>
        <v>0</v>
      </c>
      <c r="AZ199" s="246">
        <f>VLOOKUP($A199,Incurred_Real!$A$25:$CD$376,Incurred_Real!AZ$1,FALSE)</f>
        <v>0</v>
      </c>
      <c r="BA199" s="246">
        <f>VLOOKUP($A199,Incurred_Real!$A$25:$CD$376,Incurred_Real!BA$1,FALSE)</f>
        <v>0</v>
      </c>
      <c r="BB199" s="246">
        <f>VLOOKUP($A199,Incurred_Real!$A$25:$CD$376,Incurred_Real!BB$1,FALSE)</f>
        <v>7.8811296876605229E-4</v>
      </c>
      <c r="BC199" s="246">
        <f>VLOOKUP($A199,Incurred_Real!$A$25:$CD$376,Incurred_Real!BC$1,FALSE)</f>
        <v>0</v>
      </c>
      <c r="BD199" s="246">
        <f>VLOOKUP($A199,Incurred_Real!$A$25:$CD$376,Incurred_Real!BD$1,FALSE)</f>
        <v>0</v>
      </c>
      <c r="BE199" s="246">
        <f>VLOOKUP($A199,Incurred_Real!$A$25:$CD$376,Incurred_Real!BE$1,FALSE)</f>
        <v>0</v>
      </c>
      <c r="BF199" s="246">
        <f>VLOOKUP($A199,Incurred_Real!$A$25:$CD$376,Incurred_Real!BF$1,FALSE)</f>
        <v>0</v>
      </c>
      <c r="BG199" s="246">
        <f>VLOOKUP($A199,Incurred_Real!$A$25:$CD$376,Incurred_Real!BG$1,FALSE)</f>
        <v>0</v>
      </c>
      <c r="BH199" s="246">
        <f>VLOOKUP($A199,Incurred_Real!$A$25:$CD$376,Incurred_Real!BH$1,FALSE)</f>
        <v>0.9876705994206223</v>
      </c>
      <c r="BI199" s="246">
        <f>VLOOKUP($A199,Incurred_Real!$A$25:$CD$376,Incurred_Real!BI$1,FALSE)</f>
        <v>0</v>
      </c>
      <c r="BJ199" s="246">
        <f>VLOOKUP($A199,Incurred_Real!$A$25:$CD$376,Incurred_Real!BJ$1,FALSE)</f>
        <v>0</v>
      </c>
      <c r="BK199" s="246">
        <f>VLOOKUP($A199,Incurred_Real!$A$25:$CD$376,Incurred_Real!BK$1,FALSE)</f>
        <v>1.154128761061173E-2</v>
      </c>
      <c r="BL199" s="246">
        <f>VLOOKUP($A199,Incurred_Real!$A$25:$CD$376,Incurred_Real!BL$1,FALSE)</f>
        <v>0</v>
      </c>
      <c r="BM199" s="246">
        <f>VLOOKUP($A199,Incurred_Real!$A$25:$CD$376,Incurred_Real!BM$1,FALSE)</f>
        <v>0</v>
      </c>
      <c r="BN199" s="246">
        <f>VLOOKUP($A199,Incurred_Real!$A$25:$CD$376,Incurred_Real!BN$1,FALSE)</f>
        <v>0</v>
      </c>
      <c r="BO199" s="246">
        <f>VLOOKUP($A199,Incurred_Real!$A$25:$CD$376,Incurred_Real!BO$1,FALSE)</f>
        <v>0</v>
      </c>
      <c r="BP199" s="246">
        <f>VLOOKUP($A199,Incurred_Real!$A$25:$CD$376,Incurred_Real!BP$1,FALSE)</f>
        <v>0</v>
      </c>
      <c r="BQ199" s="246">
        <f>VLOOKUP($A199,Incurred_Real!$A$25:$CD$376,Incurred_Real!BQ$1,FALSE)</f>
        <v>0</v>
      </c>
      <c r="BR199" s="246">
        <f>VLOOKUP($A199,Incurred_Real!$A$25:$CD$376,Incurred_Real!BR$1,FALSE)</f>
        <v>0</v>
      </c>
      <c r="BS199" s="254">
        <f t="shared" si="46"/>
        <v>1</v>
      </c>
      <c r="BT199" s="249">
        <f>1+IF(ISNA(VLOOKUP($A199,'Project labour content'!$A$7:$D$255,'Project labour content'!$D$1,FALSE)),VLOOKUP($D199,'Project labour content'!$F$6:$G$15,'Project labour content'!$G$1,FALSE),VLOOKUP($A199,'Project labour content'!$A$7:$D$255,'Project labour content'!$D$1,FALSE))*LabEsc22*1</f>
        <v>1.0004690404372469</v>
      </c>
      <c r="BU199" s="249">
        <f>1+IF(ISNA(VLOOKUP($A199,'Project labour content'!$A$7:$D$255,'Project labour content'!$D$1,FALSE)),VLOOKUP($D199,'Project labour content'!$F$6:$G$15,'Project labour content'!$G$1,FALSE),VLOOKUP($A199,'Project labour content'!$A$7:$D$255,'Project labour content'!$D$1,FALSE))*LabEsc23*1</f>
        <v>1.0009403322685926</v>
      </c>
      <c r="BV199" s="249">
        <f>1+IF(ISNA(VLOOKUP($A199,'Project labour content'!$A$7:$D$255,'Project labour content'!$D$1,FALSE)),VLOOKUP($D199,'Project labour content'!$F$6:$G$15,'Project labour content'!$G$1,FALSE),VLOOKUP($A199,'Project labour content'!$A$7:$D$255,'Project labour content'!$D$1,FALSE))*LabEsc24*1</f>
        <v>1.0013842891737204</v>
      </c>
      <c r="BW199" s="249">
        <f>1+IF(ISNA(VLOOKUP($A199,'Project labour content'!$A$7:$D$255,'Project labour content'!$D$1,FALSE)),VLOOKUP($D199,'Project labour content'!$F$6:$G$15,'Project labour content'!$G$1,FALSE),VLOOKUP($A199,'Project labour content'!$A$7:$D$255,'Project labour content'!$D$1,FALSE))*LabEsc25*1</f>
        <v>1.0019788954553213</v>
      </c>
      <c r="BX199" s="249">
        <f>1+IF(ISNA(VLOOKUP($A199,'Project labour content'!$A$7:$D$255,'Project labour content'!$D$1,FALSE)),VLOOKUP($D199,'Project labour content'!$F$6:$G$15,'Project labour content'!$G$1,FALSE),VLOOKUP($A199,'Project labour content'!$A$7:$D$255,'Project labour content'!$D$1,FALSE))*LabEsc26*1</f>
        <v>1.0026269172012194</v>
      </c>
      <c r="BY199" s="249">
        <f>1+IF(ISNA(VLOOKUP($A199,'Project labour content'!$A$7:$D$255,'Project labour content'!$D$1,FALSE)),VLOOKUP($D199,'Project labour content'!$F$6:$G$15,'Project labour content'!$G$1,FALSE),VLOOKUP($A199,'Project labour content'!$A$7:$D$255,'Project labour content'!$D$1,FALSE))*LabEsc27*1</f>
        <v>1.0030282919010634</v>
      </c>
      <c r="BZ199" s="249">
        <f>1+IF(ISNA(VLOOKUP($A199,'Project labour content'!$A$7:$D$255,'Project labour content'!$D$1,FALSE)),VLOOKUP($D199,'Project labour content'!$F$6:$G$15,'Project labour content'!$G$1,FALSE),VLOOKUP($A199,'Project labour content'!$A$7:$D$255,'Project labour content'!$D$1,FALSE))*LabEsc28*1</f>
        <v>1.0033305270500459</v>
      </c>
      <c r="CA199" s="249">
        <f>1+IF(ISNA(VLOOKUP($A199,'Project labour content'!$A$7:$D$255,'Project labour content'!$D$1,FALSE)),VLOOKUP($D199,'Project labour content'!$F$6:$G$15,'Project labour content'!$G$1,FALSE),VLOOKUP($A199,'Project labour content'!$A$7:$D$255,'Project labour content'!$D$1,FALSE))*LabEsc29*1</f>
        <v>1.0038155540171332</v>
      </c>
      <c r="CB199" s="250" t="str">
        <f>IF(ISNA(VLOOKUP($A199,'Project labour content'!$A$7:$D$255,'Project labour content'!$D$1,FALSE)),"Category","Project")</f>
        <v>Project</v>
      </c>
      <c r="CD199" s="247" t="str">
        <f t="shared" si="47"/>
        <v>14076</v>
      </c>
    </row>
    <row r="200" spans="1:82" x14ac:dyDescent="0.15">
      <c r="A200" s="11" t="s">
        <v>306</v>
      </c>
      <c r="B200" s="11" t="str">
        <f>VLOOKUP($A200,'Incurred Real 2022$'!$A$25:$AC$426,'Incurred Real 2022$'!B$1,FALSE)</f>
        <v>Mannum Transformers 1 and 2 Replacement</v>
      </c>
      <c r="C200" s="11" t="str">
        <f>VLOOKUP($A200,'Incurred Real 2022$'!$A$25:$AC$426,'Incurred Real 2022$'!C$1,FALSE)</f>
        <v>ExAnte</v>
      </c>
      <c r="D200" s="11" t="str">
        <f>VLOOKUP($A200,'Incurred Real 2022$'!$A$25:$AC$426,'Incurred Real 2022$'!D$1,FALSE)</f>
        <v>Replacement</v>
      </c>
      <c r="E200" s="11" t="str">
        <f>VLOOKUP($A200,'Incurred Real 2022$'!$A$25:$AC$426,'Incurred Real 2022$'!E$1,FALSE)</f>
        <v>Proposed</v>
      </c>
      <c r="F200" s="105" t="str">
        <f>IF(VLOOKUP($A200,'Incurred Real 2022$'!$A$25:$AC$426,'Incurred Real 2022$'!F$1,FALSE)=0,"",VLOOKUP($A200,'Incurred Real 2022$'!$A$25:$AC$426,'Incurred Real 2022$'!F$1,FALSE))</f>
        <v/>
      </c>
      <c r="G200" s="105" t="str">
        <f>IF(VLOOKUP($A200,'Incurred Real 2022$'!$A$25:$AC$426,'Incurred Real 2022$'!G$1,FALSE)=0,"",VLOOKUP($A200,'Incurred Real 2022$'!$A$25:$AC$426,'Incurred Real 2022$'!G$1,FALSE))</f>
        <v/>
      </c>
      <c r="H200" s="105" t="str">
        <f>IF(VLOOKUP($A200,'Incurred Real 2022$'!$A$25:$AC$426,'Incurred Real 2022$'!H$1,FALSE)=0,"",VLOOKUP($A200,'Incurred Real 2022$'!$A$25:$AC$426,'Incurred Real 2022$'!H$1,FALSE))</f>
        <v/>
      </c>
      <c r="I200" s="105" t="str">
        <f>IF(VLOOKUP($A200,'Incurred Real 2022$'!$A$25:$AC$426,'Incurred Real 2022$'!I$1,FALSE)=0,"",VLOOKUP($A200,'Incurred Real 2022$'!$A$25:$AC$426,'Incurred Real 2022$'!I$1,FALSE))</f>
        <v/>
      </c>
      <c r="J200" s="105" t="str">
        <f>IF(VLOOKUP($A200,'Incurred Real 2022$'!$A$25:$AC$426,'Incurred Real 2022$'!J$1,FALSE)=0,"",VLOOKUP($A200,'Incurred Real 2022$'!$A$25:$AC$426,'Incurred Real 2022$'!J$1,FALSE))</f>
        <v/>
      </c>
      <c r="K200" s="105" t="str">
        <f>IF(VLOOKUP($A200,'Incurred Real 2022$'!$A$25:$AC$426,'Incurred Real 2022$'!K$1,FALSE)=0,"",VLOOKUP($A200,'Incurred Real 2022$'!$A$25:$AC$426,'Incurred Real 2022$'!K$1,FALSE))</f>
        <v/>
      </c>
      <c r="L200" s="105" t="str">
        <f>IF(VLOOKUP($A200,'Incurred Real 2022$'!$A$25:$AC$426,'Incurred Real 2022$'!L$1,FALSE)=0,"",VLOOKUP($A200,'Incurred Real 2022$'!$A$25:$AC$426,'Incurred Real 2022$'!L$1,FALSE))</f>
        <v/>
      </c>
      <c r="M200" s="105" t="str">
        <f>IF(VLOOKUP($A200,'Incurred Real 2022$'!$A$25:$AC$426,'Incurred Real 2022$'!M$1,FALSE)=0,"",VLOOKUP($A200,'Incurred Real 2022$'!$A$25:$AC$426,'Incurred Real 2022$'!M$1,FALSE))</f>
        <v/>
      </c>
      <c r="N200" s="105" t="str">
        <f>IF(VLOOKUP($A200,'Incurred Real 2022$'!$A$25:$AC$426,'Incurred Real 2022$'!N$1,FALSE)=0,"",VLOOKUP($A200,'Incurred Real 2022$'!$A$25:$AC$426,'Incurred Real 2022$'!N$1,FALSE))</f>
        <v/>
      </c>
      <c r="O200" s="105" t="str">
        <f>IF(VLOOKUP($A200,'Incurred Real 2022$'!$A$25:$AC$426,'Incurred Real 2022$'!O$1,FALSE)=0,"",VLOOKUP($A200,'Incurred Real 2022$'!$A$25:$AC$426,'Incurred Real 2022$'!O$1,FALSE))</f>
        <v/>
      </c>
      <c r="P200" s="105" t="str">
        <f>IF(VLOOKUP($A200,'Incurred Real 2022$'!$A$25:$AC$426,'Incurred Real 2022$'!P$1,FALSE)=0,"",VLOOKUP($A200,'Incurred Real 2022$'!$A$25:$AC$426,'Incurred Real 2022$'!P$1,FALSE))</f>
        <v/>
      </c>
      <c r="Q200" s="105" t="str">
        <f>IF(VLOOKUP($A200,'Incurred Real 2022$'!$A$25:$AC$426,'Incurred Real 2022$'!Q$1,FALSE)=0,"",VLOOKUP($A200,'Incurred Real 2022$'!$A$25:$AC$426,'Incurred Real 2022$'!Q$1,FALSE))</f>
        <v/>
      </c>
      <c r="R200" s="105" t="str">
        <f>IF(VLOOKUP($A200,'Incurred Real 2022$'!$A$25:$AC$426,'Incurred Real 2022$'!R$1,FALSE)=0,"",VLOOKUP($A200,'Incurred Real 2022$'!$A$25:$AC$426,'Incurred Real 2022$'!R$1,FALSE))</f>
        <v/>
      </c>
      <c r="S200" s="105" t="str">
        <f>IF(VLOOKUP($A200,'Incurred Real 2022$'!$A$25:$AC$426,'Incurred Real 2022$'!S$1,FALSE)=0,"",VLOOKUP($A200,'Incurred Real 2022$'!$A$25:$AC$426,'Incurred Real 2022$'!S$1,FALSE))</f>
        <v/>
      </c>
      <c r="T200" s="105" t="str">
        <f>IF(VLOOKUP($A200,'Incurred Real 2022$'!$A$25:$AC$426,'Incurred Real 2022$'!T$1,FALSE)=0,"",VLOOKUP($A200,'Incurred Real 2022$'!$A$25:$AC$426,'Incurred Real 2022$'!T$1,FALSE))</f>
        <v/>
      </c>
      <c r="U200" s="105" t="str">
        <f>IF(VLOOKUP($A200,'Incurred Real 2022$'!$A$25:$AC$426,'Incurred Real 2022$'!U$1,FALSE)=0,"",VLOOKUP($A200,'Incurred Real 2022$'!$A$25:$AC$426,'Incurred Real 2022$'!U$1,FALSE))</f>
        <v/>
      </c>
      <c r="V200" s="13">
        <f>IF(ISTEXT(VLOOKUP($A200,'Incurred Real 2022$'!$A$25:$AC$426,'Incurred Real 2022$'!V$1,FALSE)),"",(VLOOKUP($A200,'Incurred Real 2022$'!$A$25:$AC$426,'Incurred Real 2022$'!V$1,FALSE))*BT200*Incurred_Nominal!V$15)</f>
        <v>88077.611687127326</v>
      </c>
      <c r="W200" s="13">
        <f>IF(ISTEXT(VLOOKUP($A200,'Incurred Real 2022$'!$A$25:$AC$426,'Incurred Real 2022$'!W$1,FALSE)),"",(VLOOKUP($A200,'Incurred Real 2022$'!$A$25:$AC$426,'Incurred Real 2022$'!W$1,FALSE))*BU200*Incurred_Nominal!W$15)</f>
        <v>117605.86652667624</v>
      </c>
      <c r="X200" s="13">
        <f>IF(ISTEXT(VLOOKUP($A200,'Incurred Real 2022$'!$A$25:$AC$426,'Incurred Real 2022$'!X$1,FALSE)),"",(VLOOKUP($A200,'Incurred Real 2022$'!$A$25:$AC$426,'Incurred Real 2022$'!X$1,FALSE))*BV200*Incurred_Nominal!X$15)</f>
        <v>2493908.0021532215</v>
      </c>
      <c r="Y200" s="13">
        <f>IF(ISTEXT(VLOOKUP($A200,'Incurred Real 2022$'!$A$25:$AC$426,'Incurred Real 2022$'!Y$1,FALSE)),"",(VLOOKUP($A200,'Incurred Real 2022$'!$A$25:$AC$426,'Incurred Real 2022$'!Y$1,FALSE))*BW200*Incurred_Nominal!Y$15)</f>
        <v>4153869.7272172794</v>
      </c>
      <c r="Z200" s="13">
        <f>IF(ISTEXT(VLOOKUP($A200,'Incurred Real 2022$'!$A$25:$AC$426,'Incurred Real 2022$'!Z$1,FALSE)),"",(VLOOKUP($A200,'Incurred Real 2022$'!$A$25:$AC$426,'Incurred Real 2022$'!Z$1,FALSE))*BX200*Incurred_Nominal!Z$15)</f>
        <v>3749852.4056475321</v>
      </c>
      <c r="AA200" s="13" t="str">
        <f>IF(ISTEXT(VLOOKUP($A200,'Incurred Real 2022$'!$A$25:$AC$426,'Incurred Real 2022$'!AA$1,FALSE)),"",(VLOOKUP($A200,'Incurred Real 2022$'!$A$25:$AC$426,'Incurred Real 2022$'!AA$1,FALSE))*BY200*Incurred_Nominal!AA$15)</f>
        <v/>
      </c>
      <c r="AB200" s="13" t="str">
        <f>IF(ISTEXT(VLOOKUP($A200,'Incurred Real 2022$'!$A$25:$AC$426,'Incurred Real 2022$'!AB$1,FALSE)),"",(VLOOKUP($A200,'Incurred Real 2022$'!$A$25:$AC$426,'Incurred Real 2022$'!AB$1,FALSE))*BZ200*Incurred_Nominal!AB$15)</f>
        <v/>
      </c>
      <c r="AC200" s="13" t="str">
        <f>IF(ISTEXT(VLOOKUP($A200,'Incurred Real 2022$'!$A$25:$AC$426,'Incurred Real 2022$'!AC$1,FALSE)),"",(VLOOKUP($A200,'Incurred Real 2022$'!$A$25:$AC$426,'Incurred Real 2022$'!AC$1,FALSE))*CA200*Incurred_Nominal!AC$15)</f>
        <v/>
      </c>
      <c r="AD200" s="232">
        <f t="shared" si="41"/>
        <v>10603313.613231838</v>
      </c>
      <c r="AE200" s="232">
        <f t="shared" si="42"/>
        <v>10603313.613231838</v>
      </c>
      <c r="AF200" s="239">
        <f t="shared" si="43"/>
        <v>11368278.330678441</v>
      </c>
      <c r="AG200" s="237">
        <f t="shared" si="44"/>
        <v>10841635.065725747</v>
      </c>
      <c r="AH200" s="240">
        <f t="shared" si="48"/>
        <v>1.048576</v>
      </c>
      <c r="AI200" s="234">
        <f>VLOOKUP($A200,Incurred_Real!$A$25:$AP$479,Incurred_Real!AI$1,FALSE)</f>
        <v>2026</v>
      </c>
      <c r="AJ200" s="235" t="str">
        <f>VLOOKUP($A200,Incurred_Real!$A$25:$AP$479,Incurred_Real!AJ$1,FALSE)</f>
        <v/>
      </c>
      <c r="AK200" s="236">
        <f>VLOOKUP($A200,Incurred_Real!$A$25:$AP$479,Incurred_Real!AK$1,FALSE)</f>
        <v>2026</v>
      </c>
      <c r="AL200" s="235" t="str">
        <f>VLOOKUP($A200,Incurred_Real!$A$25:$AP$479,Incurred_Real!AL$1,FALSE)</f>
        <v/>
      </c>
      <c r="AM200" s="237">
        <f>IF(AL200="Commissioned Extra","",(IF((AD200)=0,0,SUMPRODUCT($F$17:$U$17,F200:U200))+VLOOKUP($A200,Incurred_Real!$A$25:$BS$376,Incurred_Real!$AO$1,FALSE)))</f>
        <v>10217505.803120928</v>
      </c>
      <c r="AN200" s="232" cm="1">
        <f t="array" ref="AN200">IF(ROUND(AE200,0)=0,0,LOOKUP(2,1/(F200:AC200&lt;&gt;""),F200:AC200))</f>
        <v>3749852.4056475321</v>
      </c>
      <c r="AO200" s="232">
        <f t="shared" si="45"/>
        <v>10603313.613231838</v>
      </c>
      <c r="AP200" s="78"/>
      <c r="AQ200" s="20"/>
      <c r="AR200" s="245">
        <f>VLOOKUP($A200,Incurred_Real!$A$25:$CD$376,Incurred_Real!AR$1,FALSE)</f>
        <v>1</v>
      </c>
      <c r="AS200" s="246">
        <f>VLOOKUP($A200,Incurred_Real!$A$25:$CD$376,Incurred_Real!AS$1,FALSE)</f>
        <v>0</v>
      </c>
      <c r="AT200" s="246">
        <f>VLOOKUP($A200,Incurred_Real!$A$25:$CD$376,Incurred_Real!AT$1,FALSE)</f>
        <v>0</v>
      </c>
      <c r="AU200" s="246">
        <f>VLOOKUP($A200,Incurred_Real!$A$25:$CD$376,Incurred_Real!AU$1,FALSE)</f>
        <v>0</v>
      </c>
      <c r="AV200" s="246">
        <f>VLOOKUP($A200,Incurred_Real!$A$25:$CD$376,Incurred_Real!AV$1,FALSE)</f>
        <v>0</v>
      </c>
      <c r="AW200" s="246">
        <f>VLOOKUP($A200,Incurred_Real!$A$25:$CD$376,Incurred_Real!AW$1,FALSE)</f>
        <v>0</v>
      </c>
      <c r="AX200" s="246">
        <f>VLOOKUP($A200,Incurred_Real!$A$25:$CD$376,Incurred_Real!AX$1,FALSE)</f>
        <v>0</v>
      </c>
      <c r="AY200" s="246">
        <f>VLOOKUP($A200,Incurred_Real!$A$25:$CD$376,Incurred_Real!AY$1,FALSE)</f>
        <v>0</v>
      </c>
      <c r="AZ200" s="246">
        <f>VLOOKUP($A200,Incurred_Real!$A$25:$CD$376,Incurred_Real!AZ$1,FALSE)</f>
        <v>0</v>
      </c>
      <c r="BA200" s="246">
        <f>VLOOKUP($A200,Incurred_Real!$A$25:$CD$376,Incurred_Real!BA$1,FALSE)</f>
        <v>0</v>
      </c>
      <c r="BB200" s="246">
        <f>VLOOKUP($A200,Incurred_Real!$A$25:$CD$376,Incurred_Real!BB$1,FALSE)</f>
        <v>0.69206137112318422</v>
      </c>
      <c r="BC200" s="246">
        <f>VLOOKUP($A200,Incurred_Real!$A$25:$CD$376,Incurred_Real!BC$1,FALSE)</f>
        <v>0</v>
      </c>
      <c r="BD200" s="246">
        <f>VLOOKUP($A200,Incurred_Real!$A$25:$CD$376,Incurred_Real!BD$1,FALSE)</f>
        <v>8.7772991178399054E-2</v>
      </c>
      <c r="BE200" s="246">
        <f>VLOOKUP($A200,Incurred_Real!$A$25:$CD$376,Incurred_Real!BE$1,FALSE)</f>
        <v>0</v>
      </c>
      <c r="BF200" s="246">
        <f>VLOOKUP($A200,Incurred_Real!$A$25:$CD$376,Incurred_Real!BF$1,FALSE)</f>
        <v>0</v>
      </c>
      <c r="BG200" s="246">
        <f>VLOOKUP($A200,Incurred_Real!$A$25:$CD$376,Incurred_Real!BG$1,FALSE)</f>
        <v>0.20998291986499587</v>
      </c>
      <c r="BH200" s="246">
        <f>VLOOKUP($A200,Incurred_Real!$A$25:$CD$376,Incurred_Real!BH$1,FALSE)</f>
        <v>0</v>
      </c>
      <c r="BI200" s="246">
        <f>VLOOKUP($A200,Incurred_Real!$A$25:$CD$376,Incurred_Real!BI$1,FALSE)</f>
        <v>1.0182717833420837E-2</v>
      </c>
      <c r="BJ200" s="246">
        <f>VLOOKUP($A200,Incurred_Real!$A$25:$CD$376,Incurred_Real!BJ$1,FALSE)</f>
        <v>0</v>
      </c>
      <c r="BK200" s="246">
        <f>VLOOKUP($A200,Incurred_Real!$A$25:$CD$376,Incurred_Real!BK$1,FALSE)</f>
        <v>0</v>
      </c>
      <c r="BL200" s="246">
        <f>VLOOKUP($A200,Incurred_Real!$A$25:$CD$376,Incurred_Real!BL$1,FALSE)</f>
        <v>0</v>
      </c>
      <c r="BM200" s="246">
        <f>VLOOKUP($A200,Incurred_Real!$A$25:$CD$376,Incurred_Real!BM$1,FALSE)</f>
        <v>0</v>
      </c>
      <c r="BN200" s="246">
        <f>VLOOKUP($A200,Incurred_Real!$A$25:$CD$376,Incurred_Real!BN$1,FALSE)</f>
        <v>0</v>
      </c>
      <c r="BO200" s="246">
        <f>VLOOKUP($A200,Incurred_Real!$A$25:$CD$376,Incurred_Real!BO$1,FALSE)</f>
        <v>0</v>
      </c>
      <c r="BP200" s="246">
        <f>VLOOKUP($A200,Incurred_Real!$A$25:$CD$376,Incurred_Real!BP$1,FALSE)</f>
        <v>0</v>
      </c>
      <c r="BQ200" s="246">
        <f>VLOOKUP($A200,Incurred_Real!$A$25:$CD$376,Incurred_Real!BQ$1,FALSE)</f>
        <v>0</v>
      </c>
      <c r="BR200" s="246">
        <f>VLOOKUP($A200,Incurred_Real!$A$25:$CD$376,Incurred_Real!BR$1,FALSE)</f>
        <v>0</v>
      </c>
      <c r="BS200" s="254">
        <f t="shared" si="46"/>
        <v>1</v>
      </c>
      <c r="BT200" s="249">
        <f>1+IF(ISNA(VLOOKUP($A200,'Project labour content'!$A$7:$D$255,'Project labour content'!$D$1,FALSE)),VLOOKUP($D200,'Project labour content'!$F$6:$G$15,'Project labour content'!$G$1,FALSE),VLOOKUP($A200,'Project labour content'!$A$7:$D$255,'Project labour content'!$D$1,FALSE))*LabEsc22*1</f>
        <v>1.0011837980422156</v>
      </c>
      <c r="BU200" s="249">
        <f>1+IF(ISNA(VLOOKUP($A200,'Project labour content'!$A$7:$D$255,'Project labour content'!$D$1,FALSE)),VLOOKUP($D200,'Project labour content'!$F$6:$G$15,'Project labour content'!$G$1,FALSE),VLOOKUP($A200,'Project labour content'!$A$7:$D$255,'Project labour content'!$D$1,FALSE))*LabEsc23*1</f>
        <v>1.0023732783150339</v>
      </c>
      <c r="BV200" s="249">
        <f>1+IF(ISNA(VLOOKUP($A200,'Project labour content'!$A$7:$D$255,'Project labour content'!$D$1,FALSE)),VLOOKUP($D200,'Project labour content'!$F$6:$G$15,'Project labour content'!$G$1,FALSE),VLOOKUP($A200,'Project labour content'!$A$7:$D$255,'Project labour content'!$D$1,FALSE))*LabEsc24*1</f>
        <v>1.0034937687320287</v>
      </c>
      <c r="BW200" s="249">
        <f>1+IF(ISNA(VLOOKUP($A200,'Project labour content'!$A$7:$D$255,'Project labour content'!$D$1,FALSE)),VLOOKUP($D200,'Project labour content'!$F$6:$G$15,'Project labour content'!$G$1,FALSE),VLOOKUP($A200,'Project labour content'!$A$7:$D$255,'Project labour content'!$D$1,FALSE))*LabEsc25*1</f>
        <v>1.0049944788971905</v>
      </c>
      <c r="BX200" s="249">
        <f>1+IF(ISNA(VLOOKUP($A200,'Project labour content'!$A$7:$D$255,'Project labour content'!$D$1,FALSE)),VLOOKUP($D200,'Project labour content'!$F$6:$G$15,'Project labour content'!$G$1,FALSE),VLOOKUP($A200,'Project labour content'!$A$7:$D$255,'Project labour content'!$D$1,FALSE))*LabEsc26*1</f>
        <v>1.006630002858856</v>
      </c>
      <c r="BY200" s="249">
        <f>1+IF(ISNA(VLOOKUP($A200,'Project labour content'!$A$7:$D$255,'Project labour content'!$D$1,FALSE)),VLOOKUP($D200,'Project labour content'!$F$6:$G$15,'Project labour content'!$G$1,FALSE),VLOOKUP($A200,'Project labour content'!$A$7:$D$255,'Project labour content'!$D$1,FALSE))*LabEsc27*1</f>
        <v>1.0076430212388043</v>
      </c>
      <c r="BZ200" s="249">
        <f>1+IF(ISNA(VLOOKUP($A200,'Project labour content'!$A$7:$D$255,'Project labour content'!$D$1,FALSE)),VLOOKUP($D200,'Project labour content'!$F$6:$G$15,'Project labour content'!$G$1,FALSE),VLOOKUP($A200,'Project labour content'!$A$7:$D$255,'Project labour content'!$D$1,FALSE))*LabEsc28*1</f>
        <v>1.0084058240789056</v>
      </c>
      <c r="CA200" s="249">
        <f>1+IF(ISNA(VLOOKUP($A200,'Project labour content'!$A$7:$D$255,'Project labour content'!$D$1,FALSE)),VLOOKUP($D200,'Project labour content'!$F$6:$G$15,'Project labour content'!$G$1,FALSE),VLOOKUP($A200,'Project labour content'!$A$7:$D$255,'Project labour content'!$D$1,FALSE))*LabEsc29*1</f>
        <v>1.0096299700767</v>
      </c>
      <c r="CB200" s="250" t="str">
        <f>IF(ISNA(VLOOKUP($A200,'Project labour content'!$A$7:$D$255,'Project labour content'!$D$1,FALSE)),"Category","Project")</f>
        <v>Project</v>
      </c>
      <c r="CD200" s="247" t="str">
        <f t="shared" si="47"/>
        <v>14077</v>
      </c>
    </row>
    <row r="201" spans="1:82" x14ac:dyDescent="0.15">
      <c r="A201" s="11" t="s">
        <v>308</v>
      </c>
      <c r="B201" s="11" t="str">
        <f>VLOOKUP($A201,'Incurred Real 2022$'!$A$25:$AC$426,'Incurred Real 2022$'!B$1,FALSE)</f>
        <v>Line Insulator Systems Refurbishment 2018-23</v>
      </c>
      <c r="C201" s="11" t="str">
        <f>VLOOKUP($A201,'Incurred Real 2022$'!$A$25:$AC$426,'Incurred Real 2022$'!C$1,FALSE)</f>
        <v>ExAnte</v>
      </c>
      <c r="D201" s="11" t="str">
        <f>VLOOKUP($A201,'Incurred Real 2022$'!$A$25:$AC$426,'Incurred Real 2022$'!D$1,FALSE)</f>
        <v>Refurbishment</v>
      </c>
      <c r="E201" s="11" t="str">
        <f>VLOOKUP($A201,'Incurred Real 2022$'!$A$25:$AC$426,'Incurred Real 2022$'!E$1,FALSE)</f>
        <v>Active</v>
      </c>
      <c r="F201" s="105" t="str">
        <f>IF(VLOOKUP($A201,'Incurred Real 2022$'!$A$25:$AC$426,'Incurred Real 2022$'!F$1,FALSE)=0,"",VLOOKUP($A201,'Incurred Real 2022$'!$A$25:$AC$426,'Incurred Real 2022$'!F$1,FALSE))</f>
        <v/>
      </c>
      <c r="G201" s="105" t="str">
        <f>IF(VLOOKUP($A201,'Incurred Real 2022$'!$A$25:$AC$426,'Incurred Real 2022$'!G$1,FALSE)=0,"",VLOOKUP($A201,'Incurred Real 2022$'!$A$25:$AC$426,'Incurred Real 2022$'!G$1,FALSE))</f>
        <v/>
      </c>
      <c r="H201" s="105" t="str">
        <f>IF(VLOOKUP($A201,'Incurred Real 2022$'!$A$25:$AC$426,'Incurred Real 2022$'!H$1,FALSE)=0,"",VLOOKUP($A201,'Incurred Real 2022$'!$A$25:$AC$426,'Incurred Real 2022$'!H$1,FALSE))</f>
        <v/>
      </c>
      <c r="I201" s="105" t="str">
        <f>IF(VLOOKUP($A201,'Incurred Real 2022$'!$A$25:$AC$426,'Incurred Real 2022$'!I$1,FALSE)=0,"",VLOOKUP($A201,'Incurred Real 2022$'!$A$25:$AC$426,'Incurred Real 2022$'!I$1,FALSE))</f>
        <v/>
      </c>
      <c r="J201" s="105" t="str">
        <f>IF(VLOOKUP($A201,'Incurred Real 2022$'!$A$25:$AC$426,'Incurred Real 2022$'!J$1,FALSE)=0,"",VLOOKUP($A201,'Incurred Real 2022$'!$A$25:$AC$426,'Incurred Real 2022$'!J$1,FALSE))</f>
        <v/>
      </c>
      <c r="K201" s="105" t="str">
        <f>IF(VLOOKUP($A201,'Incurred Real 2022$'!$A$25:$AC$426,'Incurred Real 2022$'!K$1,FALSE)=0,"",VLOOKUP($A201,'Incurred Real 2022$'!$A$25:$AC$426,'Incurred Real 2022$'!K$1,FALSE))</f>
        <v/>
      </c>
      <c r="L201" s="105" t="str">
        <f>IF(VLOOKUP($A201,'Incurred Real 2022$'!$A$25:$AC$426,'Incurred Real 2022$'!L$1,FALSE)=0,"",VLOOKUP($A201,'Incurred Real 2022$'!$A$25:$AC$426,'Incurred Real 2022$'!L$1,FALSE))</f>
        <v/>
      </c>
      <c r="M201" s="105" t="str">
        <f>IF(VLOOKUP($A201,'Incurred Real 2022$'!$A$25:$AC$426,'Incurred Real 2022$'!M$1,FALSE)=0,"",VLOOKUP($A201,'Incurred Real 2022$'!$A$25:$AC$426,'Incurred Real 2022$'!M$1,FALSE))</f>
        <v/>
      </c>
      <c r="N201" s="105" t="str">
        <f>IF(VLOOKUP($A201,'Incurred Real 2022$'!$A$25:$AC$426,'Incurred Real 2022$'!N$1,FALSE)=0,"",VLOOKUP($A201,'Incurred Real 2022$'!$A$25:$AC$426,'Incurred Real 2022$'!N$1,FALSE))</f>
        <v/>
      </c>
      <c r="O201" s="105" t="str">
        <f>IF(VLOOKUP($A201,'Incurred Real 2022$'!$A$25:$AC$426,'Incurred Real 2022$'!O$1,FALSE)=0,"",VLOOKUP($A201,'Incurred Real 2022$'!$A$25:$AC$426,'Incurred Real 2022$'!O$1,FALSE))</f>
        <v/>
      </c>
      <c r="P201" s="105" t="str">
        <f>IF(VLOOKUP($A201,'Incurred Real 2022$'!$A$25:$AC$426,'Incurred Real 2022$'!P$1,FALSE)=0,"",VLOOKUP($A201,'Incurred Real 2022$'!$A$25:$AC$426,'Incurred Real 2022$'!P$1,FALSE))</f>
        <v/>
      </c>
      <c r="Q201" s="105" t="str">
        <f>IF(VLOOKUP($A201,'Incurred Real 2022$'!$A$25:$AC$426,'Incurred Real 2022$'!Q$1,FALSE)=0,"",VLOOKUP($A201,'Incurred Real 2022$'!$A$25:$AC$426,'Incurred Real 2022$'!Q$1,FALSE))</f>
        <v/>
      </c>
      <c r="R201" s="105">
        <f>IF(VLOOKUP($A201,'Incurred Real 2022$'!$A$25:$AC$426,'Incurred Real 2022$'!R$1,FALSE)=0,"",VLOOKUP($A201,'Incurred Real 2022$'!$A$25:$AC$426,'Incurred Real 2022$'!R$1,FALSE))</f>
        <v>3187102.68</v>
      </c>
      <c r="S201" s="105">
        <f>IF(VLOOKUP($A201,'Incurred Real 2022$'!$A$25:$AC$426,'Incurred Real 2022$'!S$1,FALSE)=0,"",VLOOKUP($A201,'Incurred Real 2022$'!$A$25:$AC$426,'Incurred Real 2022$'!S$1,FALSE))</f>
        <v>6645105.8799999999</v>
      </c>
      <c r="T201" s="105">
        <f>IF(VLOOKUP($A201,'Incurred Real 2022$'!$A$25:$AC$426,'Incurred Real 2022$'!T$1,FALSE)=0,"",VLOOKUP($A201,'Incurred Real 2022$'!$A$25:$AC$426,'Incurred Real 2022$'!T$1,FALSE))</f>
        <v>15326526.02</v>
      </c>
      <c r="U201" s="105">
        <f>IF(VLOOKUP($A201,'Incurred Real 2022$'!$A$25:$AC$426,'Incurred Real 2022$'!U$1,FALSE)=0,"",VLOOKUP($A201,'Incurred Real 2022$'!$A$25:$AC$426,'Incurred Real 2022$'!U$1,FALSE))</f>
        <v>7980068.8300000001</v>
      </c>
      <c r="V201" s="13">
        <f>IF(ISTEXT(VLOOKUP($A201,'Incurred Real 2022$'!$A$25:$AC$426,'Incurred Real 2022$'!V$1,FALSE)),"",(VLOOKUP($A201,'Incurred Real 2022$'!$A$25:$AC$426,'Incurred Real 2022$'!V$1,FALSE))*BT201*Incurred_Nominal!V$15)</f>
        <v>14912196.474917935</v>
      </c>
      <c r="W201" s="13">
        <f>IF(ISTEXT(VLOOKUP($A201,'Incurred Real 2022$'!$A$25:$AC$426,'Incurred Real 2022$'!W$1,FALSE)),"",(VLOOKUP($A201,'Incurred Real 2022$'!$A$25:$AC$426,'Incurred Real 2022$'!W$1,FALSE))*BU201*Incurred_Nominal!W$15)</f>
        <v>11922079.708730685</v>
      </c>
      <c r="X201" s="13" t="str">
        <f>IF(ISTEXT(VLOOKUP($A201,'Incurred Real 2022$'!$A$25:$AC$426,'Incurred Real 2022$'!X$1,FALSE)),"",(VLOOKUP($A201,'Incurred Real 2022$'!$A$25:$AC$426,'Incurred Real 2022$'!X$1,FALSE))*BV201*Incurred_Nominal!X$15)</f>
        <v/>
      </c>
      <c r="Y201" s="13" t="str">
        <f>IF(ISTEXT(VLOOKUP($A201,'Incurred Real 2022$'!$A$25:$AC$426,'Incurred Real 2022$'!Y$1,FALSE)),"",(VLOOKUP($A201,'Incurred Real 2022$'!$A$25:$AC$426,'Incurred Real 2022$'!Y$1,FALSE))*BW201*Incurred_Nominal!Y$15)</f>
        <v/>
      </c>
      <c r="Z201" s="13" t="str">
        <f>IF(ISTEXT(VLOOKUP($A201,'Incurred Real 2022$'!$A$25:$AC$426,'Incurred Real 2022$'!Z$1,FALSE)),"",(VLOOKUP($A201,'Incurred Real 2022$'!$A$25:$AC$426,'Incurred Real 2022$'!Z$1,FALSE))*BX201*Incurred_Nominal!Z$15)</f>
        <v/>
      </c>
      <c r="AA201" s="13" t="str">
        <f>IF(ISTEXT(VLOOKUP($A201,'Incurred Real 2022$'!$A$25:$AC$426,'Incurred Real 2022$'!AA$1,FALSE)),"",(VLOOKUP($A201,'Incurred Real 2022$'!$A$25:$AC$426,'Incurred Real 2022$'!AA$1,FALSE))*BY201*Incurred_Nominal!AA$15)</f>
        <v/>
      </c>
      <c r="AB201" s="13" t="str">
        <f>IF(ISTEXT(VLOOKUP($A201,'Incurred Real 2022$'!$A$25:$AC$426,'Incurred Real 2022$'!AB$1,FALSE)),"",(VLOOKUP($A201,'Incurred Real 2022$'!$A$25:$AC$426,'Incurred Real 2022$'!AB$1,FALSE))*BZ201*Incurred_Nominal!AB$15)</f>
        <v/>
      </c>
      <c r="AC201" s="13" t="str">
        <f>IF(ISTEXT(VLOOKUP($A201,'Incurred Real 2022$'!$A$25:$AC$426,'Incurred Real 2022$'!AC$1,FALSE)),"",(VLOOKUP($A201,'Incurred Real 2022$'!$A$25:$AC$426,'Incurred Real 2022$'!AC$1,FALSE))*CA201*Incurred_Nominal!AC$15)</f>
        <v/>
      </c>
      <c r="AD201" s="232">
        <f t="shared" si="41"/>
        <v>59973079.593648612</v>
      </c>
      <c r="AE201" s="232">
        <f t="shared" si="42"/>
        <v>59973079.593648612</v>
      </c>
      <c r="AF201" s="239">
        <f t="shared" si="43"/>
        <v>70308753.407154232</v>
      </c>
      <c r="AG201" s="237">
        <f t="shared" si="44"/>
        <v>62446717.492252022</v>
      </c>
      <c r="AH201" s="240">
        <f t="shared" si="48"/>
        <v>1.1258999068426243</v>
      </c>
      <c r="AI201" s="234">
        <f>VLOOKUP($A201,Incurred_Real!$A$25:$AP$479,Incurred_Real!AI$1,FALSE)</f>
        <v>2023</v>
      </c>
      <c r="AJ201" s="235">
        <f>VLOOKUP($A201,Incurred_Real!$A$25:$AP$479,Incurred_Real!AJ$1,FALSE)</f>
        <v>44956</v>
      </c>
      <c r="AK201" s="236">
        <f>VLOOKUP($A201,Incurred_Real!$A$25:$AP$479,Incurred_Real!AK$1,FALSE)</f>
        <v>2023</v>
      </c>
      <c r="AL201" s="235" t="str">
        <f>VLOOKUP($A201,Incurred_Real!$A$25:$AP$479,Incurred_Real!AL$1,FALSE)</f>
        <v/>
      </c>
      <c r="AM201" s="237">
        <f>IF(AL201="Commissioned Extra","",(IF((AD201)=0,0,SUMPRODUCT($F$17:$U$17,F201:U201))+VLOOKUP($A201,Incurred_Real!$A$25:$BS$376,Incurred_Real!$AO$1,FALSE)))</f>
        <v>62771177.773005985</v>
      </c>
      <c r="AN201" s="232" cm="1">
        <f t="array" ref="AN201">IF(ROUND(AE201,0)=0,0,LOOKUP(2,1/(F201:AC201&lt;&gt;""),F201:AC201))</f>
        <v>11922079.708730685</v>
      </c>
      <c r="AO201" s="232">
        <f t="shared" si="45"/>
        <v>26834276.18364862</v>
      </c>
      <c r="AP201" s="78"/>
      <c r="AQ201" s="20"/>
      <c r="AR201" s="245">
        <f>VLOOKUP($A201,Incurred_Real!$A$25:$CD$376,Incurred_Real!AR$1,FALSE)</f>
        <v>0</v>
      </c>
      <c r="AS201" s="246">
        <f>VLOOKUP($A201,Incurred_Real!$A$25:$CD$376,Incurred_Real!AS$1,FALSE)</f>
        <v>0</v>
      </c>
      <c r="AT201" s="246">
        <f>VLOOKUP($A201,Incurred_Real!$A$25:$CD$376,Incurred_Real!AT$1,FALSE)</f>
        <v>0</v>
      </c>
      <c r="AU201" s="246">
        <f>VLOOKUP($A201,Incurred_Real!$A$25:$CD$376,Incurred_Real!AU$1,FALSE)</f>
        <v>0</v>
      </c>
      <c r="AV201" s="246">
        <f>VLOOKUP($A201,Incurred_Real!$A$25:$CD$376,Incurred_Real!AV$1,FALSE)</f>
        <v>0</v>
      </c>
      <c r="AW201" s="246">
        <f>VLOOKUP($A201,Incurred_Real!$A$25:$CD$376,Incurred_Real!AW$1,FALSE)</f>
        <v>0</v>
      </c>
      <c r="AX201" s="246">
        <f>VLOOKUP($A201,Incurred_Real!$A$25:$CD$376,Incurred_Real!AX$1,FALSE)</f>
        <v>0</v>
      </c>
      <c r="AY201" s="246">
        <f>VLOOKUP($A201,Incurred_Real!$A$25:$CD$376,Incurred_Real!AY$1,FALSE)</f>
        <v>0</v>
      </c>
      <c r="AZ201" s="246">
        <f>VLOOKUP($A201,Incurred_Real!$A$25:$CD$376,Incurred_Real!AZ$1,FALSE)</f>
        <v>0</v>
      </c>
      <c r="BA201" s="246">
        <f>VLOOKUP($A201,Incurred_Real!$A$25:$CD$376,Incurred_Real!BA$1,FALSE)</f>
        <v>0</v>
      </c>
      <c r="BB201" s="246">
        <f>VLOOKUP($A201,Incurred_Real!$A$25:$CD$376,Incurred_Real!BB$1,FALSE)</f>
        <v>0</v>
      </c>
      <c r="BC201" s="246">
        <f>VLOOKUP($A201,Incurred_Real!$A$25:$CD$376,Incurred_Real!BC$1,FALSE)</f>
        <v>0</v>
      </c>
      <c r="BD201" s="246">
        <f>VLOOKUP($A201,Incurred_Real!$A$25:$CD$376,Incurred_Real!BD$1,FALSE)</f>
        <v>0</v>
      </c>
      <c r="BE201" s="246">
        <f>VLOOKUP($A201,Incurred_Real!$A$25:$CD$376,Incurred_Real!BE$1,FALSE)</f>
        <v>0</v>
      </c>
      <c r="BF201" s="246">
        <f>VLOOKUP($A201,Incurred_Real!$A$25:$CD$376,Incurred_Real!BF$1,FALSE)</f>
        <v>0</v>
      </c>
      <c r="BG201" s="246">
        <f>VLOOKUP($A201,Incurred_Real!$A$25:$CD$376,Incurred_Real!BG$1,FALSE)</f>
        <v>0</v>
      </c>
      <c r="BH201" s="246">
        <f>VLOOKUP($A201,Incurred_Real!$A$25:$CD$376,Incurred_Real!BH$1,FALSE)</f>
        <v>0</v>
      </c>
      <c r="BI201" s="246">
        <f>VLOOKUP($A201,Incurred_Real!$A$25:$CD$376,Incurred_Real!BI$1,FALSE)</f>
        <v>0</v>
      </c>
      <c r="BJ201" s="246">
        <f>VLOOKUP($A201,Incurred_Real!$A$25:$CD$376,Incurred_Real!BJ$1,FALSE)</f>
        <v>0</v>
      </c>
      <c r="BK201" s="246">
        <f>VLOOKUP($A201,Incurred_Real!$A$25:$CD$376,Incurred_Real!BK$1,FALSE)</f>
        <v>0</v>
      </c>
      <c r="BL201" s="246">
        <f>VLOOKUP($A201,Incurred_Real!$A$25:$CD$376,Incurred_Real!BL$1,FALSE)</f>
        <v>1</v>
      </c>
      <c r="BM201" s="246">
        <f>VLOOKUP($A201,Incurred_Real!$A$25:$CD$376,Incurred_Real!BM$1,FALSE)</f>
        <v>0</v>
      </c>
      <c r="BN201" s="246">
        <f>VLOOKUP($A201,Incurred_Real!$A$25:$CD$376,Incurred_Real!BN$1,FALSE)</f>
        <v>0</v>
      </c>
      <c r="BO201" s="246">
        <f>VLOOKUP($A201,Incurred_Real!$A$25:$CD$376,Incurred_Real!BO$1,FALSE)</f>
        <v>0</v>
      </c>
      <c r="BP201" s="246">
        <f>VLOOKUP($A201,Incurred_Real!$A$25:$CD$376,Incurred_Real!BP$1,FALSE)</f>
        <v>0</v>
      </c>
      <c r="BQ201" s="246">
        <f>VLOOKUP($A201,Incurred_Real!$A$25:$CD$376,Incurred_Real!BQ$1,FALSE)</f>
        <v>0</v>
      </c>
      <c r="BR201" s="246">
        <f>VLOOKUP($A201,Incurred_Real!$A$25:$CD$376,Incurred_Real!BR$1,FALSE)</f>
        <v>0</v>
      </c>
      <c r="BS201" s="254">
        <f t="shared" si="46"/>
        <v>1</v>
      </c>
      <c r="BT201" s="249">
        <f>1+IF(ISNA(VLOOKUP($A201,'Project labour content'!$A$7:$D$255,'Project labour content'!$D$1,FALSE)),VLOOKUP($D201,'Project labour content'!$F$6:$G$15,'Project labour content'!$G$1,FALSE),VLOOKUP($A201,'Project labour content'!$A$7:$D$255,'Project labour content'!$D$1,FALSE))*LabEsc22*1</f>
        <v>1.0004422012850174</v>
      </c>
      <c r="BU201" s="249">
        <f>1+IF(ISNA(VLOOKUP($A201,'Project labour content'!$A$7:$D$255,'Project labour content'!$D$1,FALSE)),VLOOKUP($D201,'Project labour content'!$F$6:$G$15,'Project labour content'!$G$1,FALSE),VLOOKUP($A201,'Project labour content'!$A$7:$D$255,'Project labour content'!$D$1,FALSE))*LabEsc23*1</f>
        <v>1.0008865251362029</v>
      </c>
      <c r="BV201" s="249">
        <f>1+IF(ISNA(VLOOKUP($A201,'Project labour content'!$A$7:$D$255,'Project labour content'!$D$1,FALSE)),VLOOKUP($D201,'Project labour content'!$F$6:$G$15,'Project labour content'!$G$1,FALSE),VLOOKUP($A201,'Project labour content'!$A$7:$D$255,'Project labour content'!$D$1,FALSE))*LabEsc24*1</f>
        <v>1.0013050782040198</v>
      </c>
      <c r="BW201" s="249">
        <f>1+IF(ISNA(VLOOKUP($A201,'Project labour content'!$A$7:$D$255,'Project labour content'!$D$1,FALSE)),VLOOKUP($D201,'Project labour content'!$F$6:$G$15,'Project labour content'!$G$1,FALSE),VLOOKUP($A201,'Project labour content'!$A$7:$D$255,'Project labour content'!$D$1,FALSE))*LabEsc25*1</f>
        <v>1.0018656602795157</v>
      </c>
      <c r="BX201" s="249">
        <f>1+IF(ISNA(VLOOKUP($A201,'Project labour content'!$A$7:$D$255,'Project labour content'!$D$1,FALSE)),VLOOKUP($D201,'Project labour content'!$F$6:$G$15,'Project labour content'!$G$1,FALSE),VLOOKUP($A201,'Project labour content'!$A$7:$D$255,'Project labour content'!$D$1,FALSE))*LabEsc26*1</f>
        <v>1.0024766013114603</v>
      </c>
      <c r="BY201" s="249">
        <f>1+IF(ISNA(VLOOKUP($A201,'Project labour content'!$A$7:$D$255,'Project labour content'!$D$1,FALSE)),VLOOKUP($D201,'Project labour content'!$F$6:$G$15,'Project labour content'!$G$1,FALSE),VLOOKUP($A201,'Project labour content'!$A$7:$D$255,'Project labour content'!$D$1,FALSE))*LabEsc27*1</f>
        <v>1.0028550087875541</v>
      </c>
      <c r="BZ201" s="249">
        <f>1+IF(ISNA(VLOOKUP($A201,'Project labour content'!$A$7:$D$255,'Project labour content'!$D$1,FALSE)),VLOOKUP($D201,'Project labour content'!$F$6:$G$15,'Project labour content'!$G$1,FALSE),VLOOKUP($A201,'Project labour content'!$A$7:$D$255,'Project labour content'!$D$1,FALSE))*LabEsc28*1</f>
        <v>1.0031399496170526</v>
      </c>
      <c r="CA201" s="249">
        <f>1+IF(ISNA(VLOOKUP($A201,'Project labour content'!$A$7:$D$255,'Project labour content'!$D$1,FALSE)),VLOOKUP($D201,'Project labour content'!$F$6:$G$15,'Project labour content'!$G$1,FALSE),VLOOKUP($A201,'Project labour content'!$A$7:$D$255,'Project labour content'!$D$1,FALSE))*LabEsc29*1</f>
        <v>1.0035972226602319</v>
      </c>
      <c r="CB201" s="250" t="str">
        <f>IF(ISNA(VLOOKUP($A201,'Project labour content'!$A$7:$D$255,'Project labour content'!$D$1,FALSE)),"Category","Project")</f>
        <v>Project</v>
      </c>
      <c r="CD201" s="247" t="str">
        <f t="shared" si="47"/>
        <v>14081</v>
      </c>
    </row>
    <row r="202" spans="1:82" x14ac:dyDescent="0.15">
      <c r="A202" s="11" t="s">
        <v>310</v>
      </c>
      <c r="B202" s="11" t="str">
        <f>VLOOKUP($A202,'Incurred Real 2022$'!$A$25:$AC$426,'Incurred Real 2022$'!B$1,FALSE)</f>
        <v>Line Conductor and Earthwire Refurbishment 2018-23</v>
      </c>
      <c r="C202" s="11" t="str">
        <f>VLOOKUP($A202,'Incurred Real 2022$'!$A$25:$AC$426,'Incurred Real 2022$'!C$1,FALSE)</f>
        <v>ExAnte</v>
      </c>
      <c r="D202" s="11" t="str">
        <f>VLOOKUP($A202,'Incurred Real 2022$'!$A$25:$AC$426,'Incurred Real 2022$'!D$1,FALSE)</f>
        <v>Refurbishment</v>
      </c>
      <c r="E202" s="11" t="str">
        <f>VLOOKUP($A202,'Incurred Real 2022$'!$A$25:$AC$426,'Incurred Real 2022$'!E$1,FALSE)</f>
        <v>Deferred</v>
      </c>
      <c r="F202" s="105" t="str">
        <f>IF(VLOOKUP($A202,'Incurred Real 2022$'!$A$25:$AC$426,'Incurred Real 2022$'!F$1,FALSE)=0,"",VLOOKUP($A202,'Incurred Real 2022$'!$A$25:$AC$426,'Incurred Real 2022$'!F$1,FALSE))</f>
        <v/>
      </c>
      <c r="G202" s="105" t="str">
        <f>IF(VLOOKUP($A202,'Incurred Real 2022$'!$A$25:$AC$426,'Incurred Real 2022$'!G$1,FALSE)=0,"",VLOOKUP($A202,'Incurred Real 2022$'!$A$25:$AC$426,'Incurred Real 2022$'!G$1,FALSE))</f>
        <v/>
      </c>
      <c r="H202" s="105" t="str">
        <f>IF(VLOOKUP($A202,'Incurred Real 2022$'!$A$25:$AC$426,'Incurred Real 2022$'!H$1,FALSE)=0,"",VLOOKUP($A202,'Incurred Real 2022$'!$A$25:$AC$426,'Incurred Real 2022$'!H$1,FALSE))</f>
        <v/>
      </c>
      <c r="I202" s="105" t="str">
        <f>IF(VLOOKUP($A202,'Incurred Real 2022$'!$A$25:$AC$426,'Incurred Real 2022$'!I$1,FALSE)=0,"",VLOOKUP($A202,'Incurred Real 2022$'!$A$25:$AC$426,'Incurred Real 2022$'!I$1,FALSE))</f>
        <v/>
      </c>
      <c r="J202" s="105" t="str">
        <f>IF(VLOOKUP($A202,'Incurred Real 2022$'!$A$25:$AC$426,'Incurred Real 2022$'!J$1,FALSE)=0,"",VLOOKUP($A202,'Incurred Real 2022$'!$A$25:$AC$426,'Incurred Real 2022$'!J$1,FALSE))</f>
        <v/>
      </c>
      <c r="K202" s="105" t="str">
        <f>IF(VLOOKUP($A202,'Incurred Real 2022$'!$A$25:$AC$426,'Incurred Real 2022$'!K$1,FALSE)=0,"",VLOOKUP($A202,'Incurred Real 2022$'!$A$25:$AC$426,'Incurred Real 2022$'!K$1,FALSE))</f>
        <v/>
      </c>
      <c r="L202" s="105" t="str">
        <f>IF(VLOOKUP($A202,'Incurred Real 2022$'!$A$25:$AC$426,'Incurred Real 2022$'!L$1,FALSE)=0,"",VLOOKUP($A202,'Incurred Real 2022$'!$A$25:$AC$426,'Incurred Real 2022$'!L$1,FALSE))</f>
        <v/>
      </c>
      <c r="M202" s="105" t="str">
        <f>IF(VLOOKUP($A202,'Incurred Real 2022$'!$A$25:$AC$426,'Incurred Real 2022$'!M$1,FALSE)=0,"",VLOOKUP($A202,'Incurred Real 2022$'!$A$25:$AC$426,'Incurred Real 2022$'!M$1,FALSE))</f>
        <v/>
      </c>
      <c r="N202" s="105" t="str">
        <f>IF(VLOOKUP($A202,'Incurred Real 2022$'!$A$25:$AC$426,'Incurred Real 2022$'!N$1,FALSE)=0,"",VLOOKUP($A202,'Incurred Real 2022$'!$A$25:$AC$426,'Incurred Real 2022$'!N$1,FALSE))</f>
        <v/>
      </c>
      <c r="O202" s="105" t="str">
        <f>IF(VLOOKUP($A202,'Incurred Real 2022$'!$A$25:$AC$426,'Incurred Real 2022$'!O$1,FALSE)=0,"",VLOOKUP($A202,'Incurred Real 2022$'!$A$25:$AC$426,'Incurred Real 2022$'!O$1,FALSE))</f>
        <v/>
      </c>
      <c r="P202" s="105" t="str">
        <f>IF(VLOOKUP($A202,'Incurred Real 2022$'!$A$25:$AC$426,'Incurred Real 2022$'!P$1,FALSE)=0,"",VLOOKUP($A202,'Incurred Real 2022$'!$A$25:$AC$426,'Incurred Real 2022$'!P$1,FALSE))</f>
        <v/>
      </c>
      <c r="Q202" s="105" t="str">
        <f>IF(VLOOKUP($A202,'Incurred Real 2022$'!$A$25:$AC$426,'Incurred Real 2022$'!Q$1,FALSE)=0,"",VLOOKUP($A202,'Incurred Real 2022$'!$A$25:$AC$426,'Incurred Real 2022$'!Q$1,FALSE))</f>
        <v/>
      </c>
      <c r="R202" s="105" t="str">
        <f>IF(VLOOKUP($A202,'Incurred Real 2022$'!$A$25:$AC$426,'Incurred Real 2022$'!R$1,FALSE)=0,"",VLOOKUP($A202,'Incurred Real 2022$'!$A$25:$AC$426,'Incurred Real 2022$'!R$1,FALSE))</f>
        <v/>
      </c>
      <c r="S202" s="105">
        <f>IF(VLOOKUP($A202,'Incurred Real 2022$'!$A$25:$AC$426,'Incurred Real 2022$'!S$1,FALSE)=0,"",VLOOKUP($A202,'Incurred Real 2022$'!$A$25:$AC$426,'Incurred Real 2022$'!S$1,FALSE))</f>
        <v>3068.09</v>
      </c>
      <c r="T202" s="105">
        <f>IF(VLOOKUP($A202,'Incurred Real 2022$'!$A$25:$AC$426,'Incurred Real 2022$'!T$1,FALSE)=0,"",VLOOKUP($A202,'Incurred Real 2022$'!$A$25:$AC$426,'Incurred Real 2022$'!T$1,FALSE))</f>
        <v>1093.99</v>
      </c>
      <c r="U202" s="105" t="str">
        <f>IF(VLOOKUP($A202,'Incurred Real 2022$'!$A$25:$AC$426,'Incurred Real 2022$'!U$1,FALSE)=0,"",VLOOKUP($A202,'Incurred Real 2022$'!$A$25:$AC$426,'Incurred Real 2022$'!U$1,FALSE))</f>
        <v/>
      </c>
      <c r="V202" s="13">
        <f>IF(ISTEXT(VLOOKUP($A202,'Incurred Real 2022$'!$A$25:$AC$426,'Incurred Real 2022$'!V$1,FALSE)),"",(VLOOKUP($A202,'Incurred Real 2022$'!$A$25:$AC$426,'Incurred Real 2022$'!V$1,FALSE))*BT202*Incurred_Nominal!V$15)</f>
        <v>956.64437664147852</v>
      </c>
      <c r="W202" s="13">
        <f>IF(ISTEXT(VLOOKUP($A202,'Incurred Real 2022$'!$A$25:$AC$426,'Incurred Real 2022$'!W$1,FALSE)),"",(VLOOKUP($A202,'Incurred Real 2022$'!$A$25:$AC$426,'Incurred Real 2022$'!W$1,FALSE))*BU202*Incurred_Nominal!W$15)</f>
        <v>389411.26219139702</v>
      </c>
      <c r="X202" s="13">
        <f>IF(ISTEXT(VLOOKUP($A202,'Incurred Real 2022$'!$A$25:$AC$426,'Incurred Real 2022$'!X$1,FALSE)),"",(VLOOKUP($A202,'Incurred Real 2022$'!$A$25:$AC$426,'Incurred Real 2022$'!X$1,FALSE))*BV202*Incurred_Nominal!X$15)</f>
        <v>8289630.2319877101</v>
      </c>
      <c r="Y202" s="13">
        <f>IF(ISTEXT(VLOOKUP($A202,'Incurred Real 2022$'!$A$25:$AC$426,'Incurred Real 2022$'!Y$1,FALSE)),"",(VLOOKUP($A202,'Incurred Real 2022$'!$A$25:$AC$426,'Incurred Real 2022$'!Y$1,FALSE))*BW202*Incurred_Nominal!Y$15)</f>
        <v>15035406.893157776</v>
      </c>
      <c r="Z202" s="13">
        <f>IF(ISTEXT(VLOOKUP($A202,'Incurred Real 2022$'!$A$25:$AC$426,'Incurred Real 2022$'!Z$1,FALSE)),"",(VLOOKUP($A202,'Incurred Real 2022$'!$A$25:$AC$426,'Incurred Real 2022$'!Z$1,FALSE))*BX202*Incurred_Nominal!Z$15)</f>
        <v>4311356.0723190894</v>
      </c>
      <c r="AA202" s="13" t="str">
        <f>IF(ISTEXT(VLOOKUP($A202,'Incurred Real 2022$'!$A$25:$AC$426,'Incurred Real 2022$'!AA$1,FALSE)),"",(VLOOKUP($A202,'Incurred Real 2022$'!$A$25:$AC$426,'Incurred Real 2022$'!AA$1,FALSE))*BY202*Incurred_Nominal!AA$15)</f>
        <v/>
      </c>
      <c r="AB202" s="13" t="str">
        <f>IF(ISTEXT(VLOOKUP($A202,'Incurred Real 2022$'!$A$25:$AC$426,'Incurred Real 2022$'!AB$1,FALSE)),"",(VLOOKUP($A202,'Incurred Real 2022$'!$A$25:$AC$426,'Incurred Real 2022$'!AB$1,FALSE))*BZ202*Incurred_Nominal!AB$15)</f>
        <v/>
      </c>
      <c r="AC202" s="13" t="str">
        <f>IF(ISTEXT(VLOOKUP($A202,'Incurred Real 2022$'!$A$25:$AC$426,'Incurred Real 2022$'!AC$1,FALSE)),"",(VLOOKUP($A202,'Incurred Real 2022$'!$A$25:$AC$426,'Incurred Real 2022$'!AC$1,FALSE))*CA202*Incurred_Nominal!AC$15)</f>
        <v/>
      </c>
      <c r="AD202" s="232">
        <f t="shared" si="41"/>
        <v>28030923.184032615</v>
      </c>
      <c r="AE202" s="232">
        <f t="shared" si="42"/>
        <v>28030923.184032615</v>
      </c>
      <c r="AF202" s="239">
        <f t="shared" si="43"/>
        <v>30224044.284665342</v>
      </c>
      <c r="AG202" s="237">
        <f t="shared" si="44"/>
        <v>28823894.772210449</v>
      </c>
      <c r="AH202" s="240">
        <f t="shared" si="48"/>
        <v>1.048576</v>
      </c>
      <c r="AI202" s="234">
        <f>VLOOKUP($A202,Incurred_Real!$A$25:$AP$479,Incurred_Real!AI$1,FALSE)</f>
        <v>2026</v>
      </c>
      <c r="AJ202" s="235">
        <f>VLOOKUP($A202,Incurred_Real!$A$25:$AP$479,Incurred_Real!AJ$1,FALSE)</f>
        <v>45933</v>
      </c>
      <c r="AK202" s="236">
        <f>VLOOKUP($A202,Incurred_Real!$A$25:$AP$479,Incurred_Real!AK$1,FALSE)</f>
        <v>2026</v>
      </c>
      <c r="AL202" s="235" t="str">
        <f>VLOOKUP($A202,Incurred_Real!$A$25:$AP$479,Incurred_Real!AL$1,FALSE)</f>
        <v/>
      </c>
      <c r="AM202" s="237">
        <f>IF(AL202="Commissioned Extra","",(IF((AD202)=0,0,SUMPRODUCT($F$17:$U$17,F202:U202))+VLOOKUP($A202,Incurred_Real!$A$25:$BS$376,Incurred_Real!$AO$1,FALSE)))</f>
        <v>27164512.801985584</v>
      </c>
      <c r="AN202" s="232" cm="1">
        <f t="array" ref="AN202">IF(ROUND(AE202,0)=0,0,LOOKUP(2,1/(F202:AC202&lt;&gt;""),F202:AC202))</f>
        <v>4311356.0723190894</v>
      </c>
      <c r="AO202" s="232">
        <f t="shared" si="45"/>
        <v>28026761.104032613</v>
      </c>
      <c r="AP202" s="78"/>
      <c r="AQ202" s="20"/>
      <c r="AR202" s="245">
        <f>VLOOKUP($A202,Incurred_Real!$A$25:$CD$376,Incurred_Real!AR$1,FALSE)</f>
        <v>0</v>
      </c>
      <c r="AS202" s="246">
        <f>VLOOKUP($A202,Incurred_Real!$A$25:$CD$376,Incurred_Real!AS$1,FALSE)</f>
        <v>0</v>
      </c>
      <c r="AT202" s="246">
        <f>VLOOKUP($A202,Incurred_Real!$A$25:$CD$376,Incurred_Real!AT$1,FALSE)</f>
        <v>0</v>
      </c>
      <c r="AU202" s="246">
        <f>VLOOKUP($A202,Incurred_Real!$A$25:$CD$376,Incurred_Real!AU$1,FALSE)</f>
        <v>0</v>
      </c>
      <c r="AV202" s="246">
        <f>VLOOKUP($A202,Incurred_Real!$A$25:$CD$376,Incurred_Real!AV$1,FALSE)</f>
        <v>0</v>
      </c>
      <c r="AW202" s="246">
        <f>VLOOKUP($A202,Incurred_Real!$A$25:$CD$376,Incurred_Real!AW$1,FALSE)</f>
        <v>0</v>
      </c>
      <c r="AX202" s="246">
        <f>VLOOKUP($A202,Incurred_Real!$A$25:$CD$376,Incurred_Real!AX$1,FALSE)</f>
        <v>0</v>
      </c>
      <c r="AY202" s="246">
        <f>VLOOKUP($A202,Incurred_Real!$A$25:$CD$376,Incurred_Real!AY$1,FALSE)</f>
        <v>0</v>
      </c>
      <c r="AZ202" s="246">
        <f>VLOOKUP($A202,Incurred_Real!$A$25:$CD$376,Incurred_Real!AZ$1,FALSE)</f>
        <v>0</v>
      </c>
      <c r="BA202" s="246">
        <f>VLOOKUP($A202,Incurred_Real!$A$25:$CD$376,Incurred_Real!BA$1,FALSE)</f>
        <v>0</v>
      </c>
      <c r="BB202" s="246">
        <f>VLOOKUP($A202,Incurred_Real!$A$25:$CD$376,Incurred_Real!BB$1,FALSE)</f>
        <v>0</v>
      </c>
      <c r="BC202" s="246">
        <f>VLOOKUP($A202,Incurred_Real!$A$25:$CD$376,Incurred_Real!BC$1,FALSE)</f>
        <v>0</v>
      </c>
      <c r="BD202" s="246">
        <f>VLOOKUP($A202,Incurred_Real!$A$25:$CD$376,Incurred_Real!BD$1,FALSE)</f>
        <v>0</v>
      </c>
      <c r="BE202" s="246">
        <f>VLOOKUP($A202,Incurred_Real!$A$25:$CD$376,Incurred_Real!BE$1,FALSE)</f>
        <v>0</v>
      </c>
      <c r="BF202" s="246">
        <f>VLOOKUP($A202,Incurred_Real!$A$25:$CD$376,Incurred_Real!BF$1,FALSE)</f>
        <v>0</v>
      </c>
      <c r="BG202" s="246">
        <f>VLOOKUP($A202,Incurred_Real!$A$25:$CD$376,Incurred_Real!BG$1,FALSE)</f>
        <v>0</v>
      </c>
      <c r="BH202" s="246">
        <f>VLOOKUP($A202,Incurred_Real!$A$25:$CD$376,Incurred_Real!BH$1,FALSE)</f>
        <v>0</v>
      </c>
      <c r="BI202" s="246">
        <f>VLOOKUP($A202,Incurred_Real!$A$25:$CD$376,Incurred_Real!BI$1,FALSE)</f>
        <v>0</v>
      </c>
      <c r="BJ202" s="246">
        <f>VLOOKUP($A202,Incurred_Real!$A$25:$CD$376,Incurred_Real!BJ$1,FALSE)</f>
        <v>0</v>
      </c>
      <c r="BK202" s="246">
        <f>VLOOKUP($A202,Incurred_Real!$A$25:$CD$376,Incurred_Real!BK$1,FALSE)</f>
        <v>0</v>
      </c>
      <c r="BL202" s="246">
        <f>VLOOKUP($A202,Incurred_Real!$A$25:$CD$376,Incurred_Real!BL$1,FALSE)</f>
        <v>1</v>
      </c>
      <c r="BM202" s="246">
        <f>VLOOKUP($A202,Incurred_Real!$A$25:$CD$376,Incurred_Real!BM$1,FALSE)</f>
        <v>0</v>
      </c>
      <c r="BN202" s="246">
        <f>VLOOKUP($A202,Incurred_Real!$A$25:$CD$376,Incurred_Real!BN$1,FALSE)</f>
        <v>0</v>
      </c>
      <c r="BO202" s="246">
        <f>VLOOKUP($A202,Incurred_Real!$A$25:$CD$376,Incurred_Real!BO$1,FALSE)</f>
        <v>0</v>
      </c>
      <c r="BP202" s="246">
        <f>VLOOKUP($A202,Incurred_Real!$A$25:$CD$376,Incurred_Real!BP$1,FALSE)</f>
        <v>0</v>
      </c>
      <c r="BQ202" s="246">
        <f>VLOOKUP($A202,Incurred_Real!$A$25:$CD$376,Incurred_Real!BQ$1,FALSE)</f>
        <v>0</v>
      </c>
      <c r="BR202" s="246">
        <f>VLOOKUP($A202,Incurred_Real!$A$25:$CD$376,Incurred_Real!BR$1,FALSE)</f>
        <v>0</v>
      </c>
      <c r="BS202" s="254">
        <f t="shared" si="46"/>
        <v>1</v>
      </c>
      <c r="BT202" s="249">
        <f>1+IF(ISNA(VLOOKUP($A202,'Project labour content'!$A$7:$D$255,'Project labour content'!$D$1,FALSE)),VLOOKUP($D202,'Project labour content'!$F$6:$G$15,'Project labour content'!$G$1,FALSE),VLOOKUP($A202,'Project labour content'!$A$7:$D$255,'Project labour content'!$D$1,FALSE))*LabEsc22*1</f>
        <v>1.0005128792220817</v>
      </c>
      <c r="BU202" s="249">
        <f>1+IF(ISNA(VLOOKUP($A202,'Project labour content'!$A$7:$D$255,'Project labour content'!$D$1,FALSE)),VLOOKUP($D202,'Project labour content'!$F$6:$G$15,'Project labour content'!$G$1,FALSE),VLOOKUP($A202,'Project labour content'!$A$7:$D$255,'Project labour content'!$D$1,FALSE))*LabEsc23*1</f>
        <v>1.0010282202644294</v>
      </c>
      <c r="BV202" s="249">
        <f>1+IF(ISNA(VLOOKUP($A202,'Project labour content'!$A$7:$D$255,'Project labour content'!$D$1,FALSE)),VLOOKUP($D202,'Project labour content'!$F$6:$G$15,'Project labour content'!$G$1,FALSE),VLOOKUP($A202,'Project labour content'!$A$7:$D$255,'Project labour content'!$D$1,FALSE))*LabEsc24*1</f>
        <v>1.0015136715263209</v>
      </c>
      <c r="BW202" s="249">
        <f>1+IF(ISNA(VLOOKUP($A202,'Project labour content'!$A$7:$D$255,'Project labour content'!$D$1,FALSE)),VLOOKUP($D202,'Project labour content'!$F$6:$G$15,'Project labour content'!$G$1,FALSE),VLOOKUP($A202,'Project labour content'!$A$7:$D$255,'Project labour content'!$D$1,FALSE))*LabEsc25*1</f>
        <v>1.0021638525830807</v>
      </c>
      <c r="BX202" s="249">
        <f>1+IF(ISNA(VLOOKUP($A202,'Project labour content'!$A$7:$D$255,'Project labour content'!$D$1,FALSE)),VLOOKUP($D202,'Project labour content'!$F$6:$G$15,'Project labour content'!$G$1,FALSE),VLOOKUP($A202,'Project labour content'!$A$7:$D$255,'Project labour content'!$D$1,FALSE))*LabEsc26*1</f>
        <v>1.0028724415714398</v>
      </c>
      <c r="BY202" s="249">
        <f>1+IF(ISNA(VLOOKUP($A202,'Project labour content'!$A$7:$D$255,'Project labour content'!$D$1,FALSE)),VLOOKUP($D202,'Project labour content'!$F$6:$G$15,'Project labour content'!$G$1,FALSE),VLOOKUP($A202,'Project labour content'!$A$7:$D$255,'Project labour content'!$D$1,FALSE))*LabEsc27*1</f>
        <v>1.0033113306894603</v>
      </c>
      <c r="BZ202" s="249">
        <f>1+IF(ISNA(VLOOKUP($A202,'Project labour content'!$A$7:$D$255,'Project labour content'!$D$1,FALSE)),VLOOKUP($D202,'Project labour content'!$F$6:$G$15,'Project labour content'!$G$1,FALSE),VLOOKUP($A202,'Project labour content'!$A$7:$D$255,'Project labour content'!$D$1,FALSE))*LabEsc28*1</f>
        <v>1.0036418141953296</v>
      </c>
      <c r="CA202" s="249">
        <f>1+IF(ISNA(VLOOKUP($A202,'Project labour content'!$A$7:$D$255,'Project labour content'!$D$1,FALSE)),VLOOKUP($D202,'Project labour content'!$F$6:$G$15,'Project labour content'!$G$1,FALSE),VLOOKUP($A202,'Project labour content'!$A$7:$D$255,'Project labour content'!$D$1,FALSE))*LabEsc29*1</f>
        <v>1.0041721741255489</v>
      </c>
      <c r="CB202" s="250" t="str">
        <f>IF(ISNA(VLOOKUP($A202,'Project labour content'!$A$7:$D$255,'Project labour content'!$D$1,FALSE)),"Category","Project")</f>
        <v>Project</v>
      </c>
      <c r="CD202" s="247" t="str">
        <f t="shared" si="47"/>
        <v>14084</v>
      </c>
    </row>
    <row r="203" spans="1:82" x14ac:dyDescent="0.15">
      <c r="A203" s="11" t="s">
        <v>312</v>
      </c>
      <c r="B203" s="11" t="str">
        <f>VLOOKUP($A203,'Incurred Real 2022$'!$A$25:$AC$426,'Incurred Real 2022$'!B$1,FALSE)</f>
        <v>High Voltage Switching Training Facility</v>
      </c>
      <c r="C203" s="11" t="str">
        <f>VLOOKUP($A203,'Incurred Real 2022$'!$A$25:$AC$426,'Incurred Real 2022$'!C$1,FALSE)</f>
        <v>ExAnte</v>
      </c>
      <c r="D203" s="11" t="str">
        <f>VLOOKUP($A203,'Incurred Real 2022$'!$A$25:$AC$426,'Incurred Real 2022$'!D$1,FALSE)</f>
        <v>Security/Compliance</v>
      </c>
      <c r="E203" s="11" t="str">
        <f>VLOOKUP($A203,'Incurred Real 2022$'!$A$25:$AC$426,'Incurred Real 2022$'!E$1,FALSE)</f>
        <v>Closed</v>
      </c>
      <c r="F203" s="105" t="str">
        <f>IF(VLOOKUP($A203,'Incurred Real 2022$'!$A$25:$AC$426,'Incurred Real 2022$'!F$1,FALSE)=0,"",VLOOKUP($A203,'Incurred Real 2022$'!$A$25:$AC$426,'Incurred Real 2022$'!F$1,FALSE))</f>
        <v/>
      </c>
      <c r="G203" s="105" t="str">
        <f>IF(VLOOKUP($A203,'Incurred Real 2022$'!$A$25:$AC$426,'Incurred Real 2022$'!G$1,FALSE)=0,"",VLOOKUP($A203,'Incurred Real 2022$'!$A$25:$AC$426,'Incurred Real 2022$'!G$1,FALSE))</f>
        <v/>
      </c>
      <c r="H203" s="105" t="str">
        <f>IF(VLOOKUP($A203,'Incurred Real 2022$'!$A$25:$AC$426,'Incurred Real 2022$'!H$1,FALSE)=0,"",VLOOKUP($A203,'Incurred Real 2022$'!$A$25:$AC$426,'Incurred Real 2022$'!H$1,FALSE))</f>
        <v/>
      </c>
      <c r="I203" s="105" t="str">
        <f>IF(VLOOKUP($A203,'Incurred Real 2022$'!$A$25:$AC$426,'Incurred Real 2022$'!I$1,FALSE)=0,"",VLOOKUP($A203,'Incurred Real 2022$'!$A$25:$AC$426,'Incurred Real 2022$'!I$1,FALSE))</f>
        <v/>
      </c>
      <c r="J203" s="105" t="str">
        <f>IF(VLOOKUP($A203,'Incurred Real 2022$'!$A$25:$AC$426,'Incurred Real 2022$'!J$1,FALSE)=0,"",VLOOKUP($A203,'Incurred Real 2022$'!$A$25:$AC$426,'Incurred Real 2022$'!J$1,FALSE))</f>
        <v/>
      </c>
      <c r="K203" s="105" t="str">
        <f>IF(VLOOKUP($A203,'Incurred Real 2022$'!$A$25:$AC$426,'Incurred Real 2022$'!K$1,FALSE)=0,"",VLOOKUP($A203,'Incurred Real 2022$'!$A$25:$AC$426,'Incurred Real 2022$'!K$1,FALSE))</f>
        <v/>
      </c>
      <c r="L203" s="105" t="str">
        <f>IF(VLOOKUP($A203,'Incurred Real 2022$'!$A$25:$AC$426,'Incurred Real 2022$'!L$1,FALSE)=0,"",VLOOKUP($A203,'Incurred Real 2022$'!$A$25:$AC$426,'Incurred Real 2022$'!L$1,FALSE))</f>
        <v/>
      </c>
      <c r="M203" s="105" t="str">
        <f>IF(VLOOKUP($A203,'Incurred Real 2022$'!$A$25:$AC$426,'Incurred Real 2022$'!M$1,FALSE)=0,"",VLOOKUP($A203,'Incurred Real 2022$'!$A$25:$AC$426,'Incurred Real 2022$'!M$1,FALSE))</f>
        <v/>
      </c>
      <c r="N203" s="105" t="str">
        <f>IF(VLOOKUP($A203,'Incurred Real 2022$'!$A$25:$AC$426,'Incurred Real 2022$'!N$1,FALSE)=0,"",VLOOKUP($A203,'Incurred Real 2022$'!$A$25:$AC$426,'Incurred Real 2022$'!N$1,FALSE))</f>
        <v/>
      </c>
      <c r="O203" s="105" t="str">
        <f>IF(VLOOKUP($A203,'Incurred Real 2022$'!$A$25:$AC$426,'Incurred Real 2022$'!O$1,FALSE)=0,"",VLOOKUP($A203,'Incurred Real 2022$'!$A$25:$AC$426,'Incurred Real 2022$'!O$1,FALSE))</f>
        <v/>
      </c>
      <c r="P203" s="105">
        <f>IF(VLOOKUP($A203,'Incurred Real 2022$'!$A$25:$AC$426,'Incurred Real 2022$'!P$1,FALSE)=0,"",VLOOKUP($A203,'Incurred Real 2022$'!$A$25:$AC$426,'Incurred Real 2022$'!P$1,FALSE))</f>
        <v>162054.01999999999</v>
      </c>
      <c r="Q203" s="105">
        <f>IF(VLOOKUP($A203,'Incurred Real 2022$'!$A$25:$AC$426,'Incurred Real 2022$'!Q$1,FALSE)=0,"",VLOOKUP($A203,'Incurred Real 2022$'!$A$25:$AC$426,'Incurred Real 2022$'!Q$1,FALSE))</f>
        <v>305300.36</v>
      </c>
      <c r="R203" s="105">
        <f>IF(VLOOKUP($A203,'Incurred Real 2022$'!$A$25:$AC$426,'Incurred Real 2022$'!R$1,FALSE)=0,"",VLOOKUP($A203,'Incurred Real 2022$'!$A$25:$AC$426,'Incurred Real 2022$'!R$1,FALSE))</f>
        <v>951321.32</v>
      </c>
      <c r="S203" s="105">
        <f>IF(VLOOKUP($A203,'Incurred Real 2022$'!$A$25:$AC$426,'Incurred Real 2022$'!S$1,FALSE)=0,"",VLOOKUP($A203,'Incurred Real 2022$'!$A$25:$AC$426,'Incurred Real 2022$'!S$1,FALSE))</f>
        <v>5657764.1799999997</v>
      </c>
      <c r="T203" s="105">
        <f>IF(VLOOKUP($A203,'Incurred Real 2022$'!$A$25:$AC$426,'Incurred Real 2022$'!T$1,FALSE)=0,"",VLOOKUP($A203,'Incurred Real 2022$'!$A$25:$AC$426,'Incurred Real 2022$'!T$1,FALSE))</f>
        <v>2328310.11</v>
      </c>
      <c r="U203" s="105">
        <f>IF(VLOOKUP($A203,'Incurred Real 2022$'!$A$25:$AC$426,'Incurred Real 2022$'!U$1,FALSE)=0,"",VLOOKUP($A203,'Incurred Real 2022$'!$A$25:$AC$426,'Incurred Real 2022$'!U$1,FALSE))</f>
        <v>253319.66</v>
      </c>
      <c r="V203" s="13" t="str">
        <f>IF(ISTEXT(VLOOKUP($A203,'Incurred Real 2022$'!$A$25:$AC$426,'Incurred Real 2022$'!V$1,FALSE)),"",(VLOOKUP($A203,'Incurred Real 2022$'!$A$25:$AC$426,'Incurred Real 2022$'!V$1,FALSE))*BT203*Incurred_Nominal!V$15)</f>
        <v/>
      </c>
      <c r="W203" s="13" t="str">
        <f>IF(ISTEXT(VLOOKUP($A203,'Incurred Real 2022$'!$A$25:$AC$426,'Incurred Real 2022$'!W$1,FALSE)),"",(VLOOKUP($A203,'Incurred Real 2022$'!$A$25:$AC$426,'Incurred Real 2022$'!W$1,FALSE))*BU203*Incurred_Nominal!W$15)</f>
        <v/>
      </c>
      <c r="X203" s="13" t="str">
        <f>IF(ISTEXT(VLOOKUP($A203,'Incurred Real 2022$'!$A$25:$AC$426,'Incurred Real 2022$'!X$1,FALSE)),"",(VLOOKUP($A203,'Incurred Real 2022$'!$A$25:$AC$426,'Incurred Real 2022$'!X$1,FALSE))*BV203*Incurred_Nominal!X$15)</f>
        <v/>
      </c>
      <c r="Y203" s="13" t="str">
        <f>IF(ISTEXT(VLOOKUP($A203,'Incurred Real 2022$'!$A$25:$AC$426,'Incurred Real 2022$'!Y$1,FALSE)),"",(VLOOKUP($A203,'Incurred Real 2022$'!$A$25:$AC$426,'Incurred Real 2022$'!Y$1,FALSE))*BW203*Incurred_Nominal!Y$15)</f>
        <v/>
      </c>
      <c r="Z203" s="13" t="str">
        <f>IF(ISTEXT(VLOOKUP($A203,'Incurred Real 2022$'!$A$25:$AC$426,'Incurred Real 2022$'!Z$1,FALSE)),"",(VLOOKUP($A203,'Incurred Real 2022$'!$A$25:$AC$426,'Incurred Real 2022$'!Z$1,FALSE))*BX203*Incurred_Nominal!Z$15)</f>
        <v/>
      </c>
      <c r="AA203" s="13" t="str">
        <f>IF(ISTEXT(VLOOKUP($A203,'Incurred Real 2022$'!$A$25:$AC$426,'Incurred Real 2022$'!AA$1,FALSE)),"",(VLOOKUP($A203,'Incurred Real 2022$'!$A$25:$AC$426,'Incurred Real 2022$'!AA$1,FALSE))*BY203*Incurred_Nominal!AA$15)</f>
        <v/>
      </c>
      <c r="AB203" s="13" t="str">
        <f>IF(ISTEXT(VLOOKUP($A203,'Incurred Real 2022$'!$A$25:$AC$426,'Incurred Real 2022$'!AB$1,FALSE)),"",(VLOOKUP($A203,'Incurred Real 2022$'!$A$25:$AC$426,'Incurred Real 2022$'!AB$1,FALSE))*BZ203*Incurred_Nominal!AB$15)</f>
        <v/>
      </c>
      <c r="AC203" s="13" t="str">
        <f>IF(ISTEXT(VLOOKUP($A203,'Incurred Real 2022$'!$A$25:$AC$426,'Incurred Real 2022$'!AC$1,FALSE)),"",(VLOOKUP($A203,'Incurred Real 2022$'!$A$25:$AC$426,'Incurred Real 2022$'!AC$1,FALSE))*CA203*Incurred_Nominal!AC$15)</f>
        <v/>
      </c>
      <c r="AD203" s="232">
        <f t="shared" si="41"/>
        <v>9658069.6500000004</v>
      </c>
      <c r="AE203" s="232">
        <f t="shared" si="42"/>
        <v>9658069.6500000004</v>
      </c>
      <c r="AF203" s="239">
        <f t="shared" si="43"/>
        <v>11702438.792494904</v>
      </c>
      <c r="AG203" s="237">
        <f t="shared" si="44"/>
        <v>9902678.2752343714</v>
      </c>
      <c r="AH203" s="240">
        <f t="shared" si="48"/>
        <v>1.181744823696995</v>
      </c>
      <c r="AI203" s="234">
        <f>VLOOKUP($A203,Incurred_Real!$A$25:$AP$479,Incurred_Real!AI$1,FALSE)</f>
        <v>2021</v>
      </c>
      <c r="AJ203" s="235">
        <f>VLOOKUP($A203,Incurred_Real!$A$25:$AP$479,Incurred_Real!AJ$1,FALSE)</f>
        <v>44316</v>
      </c>
      <c r="AK203" s="236">
        <f>VLOOKUP($A203,Incurred_Real!$A$25:$AP$479,Incurred_Real!AK$1,FALSE)</f>
        <v>2021</v>
      </c>
      <c r="AL203" s="235" t="str">
        <f>VLOOKUP($A203,Incurred_Real!$A$25:$AP$479,Incurred_Real!AL$1,FALSE)</f>
        <v/>
      </c>
      <c r="AM203" s="237">
        <f>IF(AL203="Commissioned Extra","",(IF((AD203)=0,0,SUMPRODUCT($F$17:$U$17,F203:U203))+VLOOKUP($A203,Incurred_Real!$A$25:$BS$376,Incurred_Real!$AO$1,FALSE)))</f>
        <v>10393853.593355564</v>
      </c>
      <c r="AN203" s="232" cm="1">
        <f t="array" ref="AN203">IF(ROUND(AE203,0)=0,0,LOOKUP(2,1/(F203:AC203&lt;&gt;""),F203:AC203))</f>
        <v>253319.66</v>
      </c>
      <c r="AO203" s="232">
        <f t="shared" si="45"/>
        <v>0</v>
      </c>
      <c r="AP203" s="78"/>
      <c r="AQ203" s="20"/>
      <c r="AR203" s="245">
        <f>VLOOKUP($A203,Incurred_Real!$A$25:$CD$376,Incurred_Real!AR$1,FALSE)</f>
        <v>0</v>
      </c>
      <c r="AS203" s="246">
        <f>VLOOKUP($A203,Incurred_Real!$A$25:$CD$376,Incurred_Real!AS$1,FALSE)</f>
        <v>0</v>
      </c>
      <c r="AT203" s="246">
        <f>VLOOKUP($A203,Incurred_Real!$A$25:$CD$376,Incurred_Real!AT$1,FALSE)</f>
        <v>0</v>
      </c>
      <c r="AU203" s="246">
        <f>VLOOKUP($A203,Incurred_Real!$A$25:$CD$376,Incurred_Real!AU$1,FALSE)</f>
        <v>0</v>
      </c>
      <c r="AV203" s="246">
        <f>VLOOKUP($A203,Incurred_Real!$A$25:$CD$376,Incurred_Real!AV$1,FALSE)</f>
        <v>0</v>
      </c>
      <c r="AW203" s="246">
        <f>VLOOKUP($A203,Incurred_Real!$A$25:$CD$376,Incurred_Real!AW$1,FALSE)</f>
        <v>0</v>
      </c>
      <c r="AX203" s="246">
        <f>VLOOKUP($A203,Incurred_Real!$A$25:$CD$376,Incurred_Real!AX$1,FALSE)</f>
        <v>0</v>
      </c>
      <c r="AY203" s="246">
        <f>VLOOKUP($A203,Incurred_Real!$A$25:$CD$376,Incurred_Real!AY$1,FALSE)</f>
        <v>0</v>
      </c>
      <c r="AZ203" s="246">
        <f>VLOOKUP($A203,Incurred_Real!$A$25:$CD$376,Incurred_Real!AZ$1,FALSE)</f>
        <v>0</v>
      </c>
      <c r="BA203" s="246">
        <f>VLOOKUP($A203,Incurred_Real!$A$25:$CD$376,Incurred_Real!BA$1,FALSE)</f>
        <v>0</v>
      </c>
      <c r="BB203" s="246">
        <f>VLOOKUP($A203,Incurred_Real!$A$25:$CD$376,Incurred_Real!BB$1,FALSE)</f>
        <v>0.42</v>
      </c>
      <c r="BC203" s="246">
        <f>VLOOKUP($A203,Incurred_Real!$A$25:$CD$376,Incurred_Real!BC$1,FALSE)</f>
        <v>0.15</v>
      </c>
      <c r="BD203" s="246">
        <f>VLOOKUP($A203,Incurred_Real!$A$25:$CD$376,Incurred_Real!BD$1,FALSE)</f>
        <v>0.2</v>
      </c>
      <c r="BE203" s="246">
        <f>VLOOKUP($A203,Incurred_Real!$A$25:$CD$376,Incurred_Real!BE$1,FALSE)</f>
        <v>0</v>
      </c>
      <c r="BF203" s="246">
        <f>VLOOKUP($A203,Incurred_Real!$A$25:$CD$376,Incurred_Real!BF$1,FALSE)</f>
        <v>0</v>
      </c>
      <c r="BG203" s="246">
        <f>VLOOKUP($A203,Incurred_Real!$A$25:$CD$376,Incurred_Real!BG$1,FALSE)</f>
        <v>0.23</v>
      </c>
      <c r="BH203" s="246">
        <f>VLOOKUP($A203,Incurred_Real!$A$25:$CD$376,Incurred_Real!BH$1,FALSE)</f>
        <v>0</v>
      </c>
      <c r="BI203" s="246">
        <f>VLOOKUP($A203,Incurred_Real!$A$25:$CD$376,Incurred_Real!BI$1,FALSE)</f>
        <v>0</v>
      </c>
      <c r="BJ203" s="246">
        <f>VLOOKUP($A203,Incurred_Real!$A$25:$CD$376,Incurred_Real!BJ$1,FALSE)</f>
        <v>0</v>
      </c>
      <c r="BK203" s="246">
        <f>VLOOKUP($A203,Incurred_Real!$A$25:$CD$376,Incurred_Real!BK$1,FALSE)</f>
        <v>0</v>
      </c>
      <c r="BL203" s="246">
        <f>VLOOKUP($A203,Incurred_Real!$A$25:$CD$376,Incurred_Real!BL$1,FALSE)</f>
        <v>0</v>
      </c>
      <c r="BM203" s="246">
        <f>VLOOKUP($A203,Incurred_Real!$A$25:$CD$376,Incurred_Real!BM$1,FALSE)</f>
        <v>0</v>
      </c>
      <c r="BN203" s="246">
        <f>VLOOKUP($A203,Incurred_Real!$A$25:$CD$376,Incurred_Real!BN$1,FALSE)</f>
        <v>0</v>
      </c>
      <c r="BO203" s="246">
        <f>VLOOKUP($A203,Incurred_Real!$A$25:$CD$376,Incurred_Real!BO$1,FALSE)</f>
        <v>0</v>
      </c>
      <c r="BP203" s="246">
        <f>VLOOKUP($A203,Incurred_Real!$A$25:$CD$376,Incurred_Real!BP$1,FALSE)</f>
        <v>0</v>
      </c>
      <c r="BQ203" s="246">
        <f>VLOOKUP($A203,Incurred_Real!$A$25:$CD$376,Incurred_Real!BQ$1,FALSE)</f>
        <v>0</v>
      </c>
      <c r="BR203" s="246">
        <f>VLOOKUP($A203,Incurred_Real!$A$25:$CD$376,Incurred_Real!BR$1,FALSE)</f>
        <v>0</v>
      </c>
      <c r="BS203" s="254">
        <f t="shared" si="46"/>
        <v>1</v>
      </c>
      <c r="BT203" s="249">
        <f>1+IF(ISNA(VLOOKUP($A203,'Project labour content'!$A$7:$D$255,'Project labour content'!$D$1,FALSE)),VLOOKUP($D203,'Project labour content'!$F$6:$G$15,'Project labour content'!$G$1,FALSE),VLOOKUP($A203,'Project labour content'!$A$7:$D$255,'Project labour content'!$D$1,FALSE))*LabEsc22*1</f>
        <v>1.0005859102087626</v>
      </c>
      <c r="BU203" s="249">
        <f>1+IF(ISNA(VLOOKUP($A203,'Project labour content'!$A$7:$D$255,'Project labour content'!$D$1,FALSE)),VLOOKUP($D203,'Project labour content'!$F$6:$G$15,'Project labour content'!$G$1,FALSE),VLOOKUP($A203,'Project labour content'!$A$7:$D$255,'Project labour content'!$D$1,FALSE))*LabEsc23*1</f>
        <v>1.0011746327865272</v>
      </c>
      <c r="BV203" s="249">
        <f>1+IF(ISNA(VLOOKUP($A203,'Project labour content'!$A$7:$D$255,'Project labour content'!$D$1,FALSE)),VLOOKUP($D203,'Project labour content'!$F$6:$G$15,'Project labour content'!$G$1,FALSE),VLOOKUP($A203,'Project labour content'!$A$7:$D$255,'Project labour content'!$D$1,FALSE))*LabEsc24*1</f>
        <v>1.0017292094547814</v>
      </c>
      <c r="BW203" s="249">
        <f>1+IF(ISNA(VLOOKUP($A203,'Project labour content'!$A$7:$D$255,'Project labour content'!$D$1,FALSE)),VLOOKUP($D203,'Project labour content'!$F$6:$G$15,'Project labour content'!$G$1,FALSE),VLOOKUP($A203,'Project labour content'!$A$7:$D$255,'Project labour content'!$D$1,FALSE))*LabEsc25*1</f>
        <v>1.0024719724724633</v>
      </c>
      <c r="BX203" s="249">
        <f>1+IF(ISNA(VLOOKUP($A203,'Project labour content'!$A$7:$D$255,'Project labour content'!$D$1,FALSE)),VLOOKUP($D203,'Project labour content'!$F$6:$G$15,'Project labour content'!$G$1,FALSE),VLOOKUP($A203,'Project labour content'!$A$7:$D$255,'Project labour content'!$D$1,FALSE))*LabEsc26*1</f>
        <v>1.0032814603679003</v>
      </c>
      <c r="BY203" s="249">
        <f>1+IF(ISNA(VLOOKUP($A203,'Project labour content'!$A$7:$D$255,'Project labour content'!$D$1,FALSE)),VLOOKUP($D203,'Project labour content'!$F$6:$G$15,'Project labour content'!$G$1,FALSE),VLOOKUP($A203,'Project labour content'!$A$7:$D$255,'Project labour content'!$D$1,FALSE))*LabEsc27*1</f>
        <v>1.0037828447166741</v>
      </c>
      <c r="BZ203" s="249">
        <f>1+IF(ISNA(VLOOKUP($A203,'Project labour content'!$A$7:$D$255,'Project labour content'!$D$1,FALSE)),VLOOKUP($D203,'Project labour content'!$F$6:$G$15,'Project labour content'!$G$1,FALSE),VLOOKUP($A203,'Project labour content'!$A$7:$D$255,'Project labour content'!$D$1,FALSE))*LabEsc28*1</f>
        <v>1.0041603871313007</v>
      </c>
      <c r="CA203" s="249">
        <f>1+IF(ISNA(VLOOKUP($A203,'Project labour content'!$A$7:$D$255,'Project labour content'!$D$1,FALSE)),VLOOKUP($D203,'Project labour content'!$F$6:$G$15,'Project labour content'!$G$1,FALSE),VLOOKUP($A203,'Project labour content'!$A$7:$D$255,'Project labour content'!$D$1,FALSE))*LabEsc29*1</f>
        <v>1.0047662671982935</v>
      </c>
      <c r="CB203" s="250" t="str">
        <f>IF(ISNA(VLOOKUP($A203,'Project labour content'!$A$7:$D$255,'Project labour content'!$D$1,FALSE)),"Category","Project")</f>
        <v>Category</v>
      </c>
      <c r="CD203" s="247" t="str">
        <f t="shared" si="47"/>
        <v>14088</v>
      </c>
    </row>
    <row r="204" spans="1:82" x14ac:dyDescent="0.15">
      <c r="A204" s="11" t="s">
        <v>314</v>
      </c>
      <c r="B204" s="11" t="str">
        <f>VLOOKUP($A204,'Incurred Real 2022$'!$A$25:$AC$426,'Incurred Real 2022$'!B$1,FALSE)</f>
        <v>High Voltage Workshop Facility</v>
      </c>
      <c r="C204" s="11" t="str">
        <f>VLOOKUP($A204,'Incurred Real 2022$'!$A$25:$AC$426,'Incurred Real 2022$'!C$1,FALSE)</f>
        <v>ExAnte</v>
      </c>
      <c r="D204" s="11" t="str">
        <f>VLOOKUP($A204,'Incurred Real 2022$'!$A$25:$AC$426,'Incurred Real 2022$'!D$1,FALSE)</f>
        <v>Security/Compliance</v>
      </c>
      <c r="E204" s="11" t="str">
        <f>VLOOKUP($A204,'Incurred Real 2022$'!$A$25:$AC$426,'Incurred Real 2022$'!E$1,FALSE)</f>
        <v>Deferred</v>
      </c>
      <c r="F204" s="105" t="str">
        <f>IF(VLOOKUP($A204,'Incurred Real 2022$'!$A$25:$AC$426,'Incurred Real 2022$'!F$1,FALSE)=0,"",VLOOKUP($A204,'Incurred Real 2022$'!$A$25:$AC$426,'Incurred Real 2022$'!F$1,FALSE))</f>
        <v/>
      </c>
      <c r="G204" s="105" t="str">
        <f>IF(VLOOKUP($A204,'Incurred Real 2022$'!$A$25:$AC$426,'Incurred Real 2022$'!G$1,FALSE)=0,"",VLOOKUP($A204,'Incurred Real 2022$'!$A$25:$AC$426,'Incurred Real 2022$'!G$1,FALSE))</f>
        <v/>
      </c>
      <c r="H204" s="105" t="str">
        <f>IF(VLOOKUP($A204,'Incurred Real 2022$'!$A$25:$AC$426,'Incurred Real 2022$'!H$1,FALSE)=0,"",VLOOKUP($A204,'Incurred Real 2022$'!$A$25:$AC$426,'Incurred Real 2022$'!H$1,FALSE))</f>
        <v/>
      </c>
      <c r="I204" s="105" t="str">
        <f>IF(VLOOKUP($A204,'Incurred Real 2022$'!$A$25:$AC$426,'Incurred Real 2022$'!I$1,FALSE)=0,"",VLOOKUP($A204,'Incurred Real 2022$'!$A$25:$AC$426,'Incurred Real 2022$'!I$1,FALSE))</f>
        <v/>
      </c>
      <c r="J204" s="105" t="str">
        <f>IF(VLOOKUP($A204,'Incurred Real 2022$'!$A$25:$AC$426,'Incurred Real 2022$'!J$1,FALSE)=0,"",VLOOKUP($A204,'Incurred Real 2022$'!$A$25:$AC$426,'Incurred Real 2022$'!J$1,FALSE))</f>
        <v/>
      </c>
      <c r="K204" s="105" t="str">
        <f>IF(VLOOKUP($A204,'Incurred Real 2022$'!$A$25:$AC$426,'Incurred Real 2022$'!K$1,FALSE)=0,"",VLOOKUP($A204,'Incurred Real 2022$'!$A$25:$AC$426,'Incurred Real 2022$'!K$1,FALSE))</f>
        <v/>
      </c>
      <c r="L204" s="105" t="str">
        <f>IF(VLOOKUP($A204,'Incurred Real 2022$'!$A$25:$AC$426,'Incurred Real 2022$'!L$1,FALSE)=0,"",VLOOKUP($A204,'Incurred Real 2022$'!$A$25:$AC$426,'Incurred Real 2022$'!L$1,FALSE))</f>
        <v/>
      </c>
      <c r="M204" s="105" t="str">
        <f>IF(VLOOKUP($A204,'Incurred Real 2022$'!$A$25:$AC$426,'Incurred Real 2022$'!M$1,FALSE)=0,"",VLOOKUP($A204,'Incurred Real 2022$'!$A$25:$AC$426,'Incurred Real 2022$'!M$1,FALSE))</f>
        <v/>
      </c>
      <c r="N204" s="105" t="str">
        <f>IF(VLOOKUP($A204,'Incurred Real 2022$'!$A$25:$AC$426,'Incurred Real 2022$'!N$1,FALSE)=0,"",VLOOKUP($A204,'Incurred Real 2022$'!$A$25:$AC$426,'Incurred Real 2022$'!N$1,FALSE))</f>
        <v/>
      </c>
      <c r="O204" s="105" t="str">
        <f>IF(VLOOKUP($A204,'Incurred Real 2022$'!$A$25:$AC$426,'Incurred Real 2022$'!O$1,FALSE)=0,"",VLOOKUP($A204,'Incurred Real 2022$'!$A$25:$AC$426,'Incurred Real 2022$'!O$1,FALSE))</f>
        <v/>
      </c>
      <c r="P204" s="105">
        <f>IF(VLOOKUP($A204,'Incurred Real 2022$'!$A$25:$AC$426,'Incurred Real 2022$'!P$1,FALSE)=0,"",VLOOKUP($A204,'Incurred Real 2022$'!$A$25:$AC$426,'Incurred Real 2022$'!P$1,FALSE))</f>
        <v>51133.84</v>
      </c>
      <c r="Q204" s="105">
        <f>IF(VLOOKUP($A204,'Incurred Real 2022$'!$A$25:$AC$426,'Incurred Real 2022$'!Q$1,FALSE)=0,"",VLOOKUP($A204,'Incurred Real 2022$'!$A$25:$AC$426,'Incurred Real 2022$'!Q$1,FALSE))</f>
        <v>63043.92</v>
      </c>
      <c r="R204" s="105">
        <f>IF(VLOOKUP($A204,'Incurred Real 2022$'!$A$25:$AC$426,'Incurred Real 2022$'!R$1,FALSE)=0,"",VLOOKUP($A204,'Incurred Real 2022$'!$A$25:$AC$426,'Incurred Real 2022$'!R$1,FALSE))</f>
        <v>48912.36</v>
      </c>
      <c r="S204" s="105">
        <f>IF(VLOOKUP($A204,'Incurred Real 2022$'!$A$25:$AC$426,'Incurred Real 2022$'!S$1,FALSE)=0,"",VLOOKUP($A204,'Incurred Real 2022$'!$A$25:$AC$426,'Incurred Real 2022$'!S$1,FALSE))</f>
        <v>145896.29</v>
      </c>
      <c r="T204" s="105">
        <f>IF(VLOOKUP($A204,'Incurred Real 2022$'!$A$25:$AC$426,'Incurred Real 2022$'!T$1,FALSE)=0,"",VLOOKUP($A204,'Incurred Real 2022$'!$A$25:$AC$426,'Incurred Real 2022$'!T$1,FALSE))</f>
        <v>94496.04</v>
      </c>
      <c r="U204" s="105">
        <f>IF(VLOOKUP($A204,'Incurred Real 2022$'!$A$25:$AC$426,'Incurred Real 2022$'!U$1,FALSE)=0,"",VLOOKUP($A204,'Incurred Real 2022$'!$A$25:$AC$426,'Incurred Real 2022$'!U$1,FALSE))</f>
        <v>2612.62</v>
      </c>
      <c r="V204" s="13" t="str">
        <f>IF(ISTEXT(VLOOKUP($A204,'Incurred Real 2022$'!$A$25:$AC$426,'Incurred Real 2022$'!V$1,FALSE)),"",(VLOOKUP($A204,'Incurred Real 2022$'!$A$25:$AC$426,'Incurred Real 2022$'!V$1,FALSE))*BT204*Incurred_Nominal!V$15)</f>
        <v/>
      </c>
      <c r="W204" s="13" t="str">
        <f>IF(ISTEXT(VLOOKUP($A204,'Incurred Real 2022$'!$A$25:$AC$426,'Incurred Real 2022$'!W$1,FALSE)),"",(VLOOKUP($A204,'Incurred Real 2022$'!$A$25:$AC$426,'Incurred Real 2022$'!W$1,FALSE))*BU204*Incurred_Nominal!W$15)</f>
        <v/>
      </c>
      <c r="X204" s="13">
        <f>IF(ISTEXT(VLOOKUP($A204,'Incurred Real 2022$'!$A$25:$AC$426,'Incurred Real 2022$'!X$1,FALSE)),"",(VLOOKUP($A204,'Incurred Real 2022$'!$A$25:$AC$426,'Incurred Real 2022$'!X$1,FALSE))*BV204*Incurred_Nominal!X$15)</f>
        <v>38937.15568317649</v>
      </c>
      <c r="Y204" s="13">
        <f>IF(ISTEXT(VLOOKUP($A204,'Incurred Real 2022$'!$A$25:$AC$426,'Incurred Real 2022$'!Y$1,FALSE)),"",(VLOOKUP($A204,'Incurred Real 2022$'!$A$25:$AC$426,'Incurred Real 2022$'!Y$1,FALSE))*BW204*Incurred_Nominal!Y$15)</f>
        <v>2405846.9526005425</v>
      </c>
      <c r="Z204" s="13">
        <f>IF(ISTEXT(VLOOKUP($A204,'Incurred Real 2022$'!$A$25:$AC$426,'Incurred Real 2022$'!Z$1,FALSE)),"",(VLOOKUP($A204,'Incurred Real 2022$'!$A$25:$AC$426,'Incurred Real 2022$'!Z$1,FALSE))*BX204*Incurred_Nominal!Z$15)</f>
        <v>768.54020861241349</v>
      </c>
      <c r="AA204" s="13" t="str">
        <f>IF(ISTEXT(VLOOKUP($A204,'Incurred Real 2022$'!$A$25:$AC$426,'Incurred Real 2022$'!AA$1,FALSE)),"",(VLOOKUP($A204,'Incurred Real 2022$'!$A$25:$AC$426,'Incurred Real 2022$'!AA$1,FALSE))*BY204*Incurred_Nominal!AA$15)</f>
        <v/>
      </c>
      <c r="AB204" s="13" t="str">
        <f>IF(ISTEXT(VLOOKUP($A204,'Incurred Real 2022$'!$A$25:$AC$426,'Incurred Real 2022$'!AB$1,FALSE)),"",(VLOOKUP($A204,'Incurred Real 2022$'!$A$25:$AC$426,'Incurred Real 2022$'!AB$1,FALSE))*BZ204*Incurred_Nominal!AB$15)</f>
        <v/>
      </c>
      <c r="AC204" s="13" t="str">
        <f>IF(ISTEXT(VLOOKUP($A204,'Incurred Real 2022$'!$A$25:$AC$426,'Incurred Real 2022$'!AC$1,FALSE)),"",(VLOOKUP($A204,'Incurred Real 2022$'!$A$25:$AC$426,'Incurred Real 2022$'!AC$1,FALSE))*CA204*Incurred_Nominal!AC$15)</f>
        <v/>
      </c>
      <c r="AD204" s="232">
        <f t="shared" si="41"/>
        <v>2851647.7184923314</v>
      </c>
      <c r="AE204" s="232">
        <f t="shared" si="42"/>
        <v>2851647.7184923314</v>
      </c>
      <c r="AF204" s="239" t="str">
        <f t="shared" si="43"/>
        <v/>
      </c>
      <c r="AG204" s="237" t="str">
        <f t="shared" si="44"/>
        <v/>
      </c>
      <c r="AH204" s="240" t="str">
        <f t="shared" si="48"/>
        <v/>
      </c>
      <c r="AI204" s="234">
        <f>VLOOKUP($A204,Incurred_Real!$A$25:$AP$479,Incurred_Real!AI$1,FALSE)</f>
        <v>2026</v>
      </c>
      <c r="AJ204" s="235">
        <f>VLOOKUP($A204,Incurred_Real!$A$25:$AP$479,Incurred_Real!AJ$1,FALSE)</f>
        <v>45694</v>
      </c>
      <c r="AK204" s="236">
        <f>VLOOKUP($A204,Incurred_Real!$A$25:$AP$479,Incurred_Real!AK$1,FALSE)</f>
        <v>2025</v>
      </c>
      <c r="AL204" s="235" t="str">
        <f>VLOOKUP($A204,Incurred_Real!$A$25:$AP$479,Incurred_Real!AL$1,FALSE)</f>
        <v>Commissioned Extra</v>
      </c>
      <c r="AM204" s="237" t="str">
        <f>IF(AL204="Commissioned Extra","",(IF((AD204)=0,0,SUMPRODUCT($F$17:$U$17,F204:U204))+VLOOKUP($A204,Incurred_Real!$A$25:$BS$376,Incurred_Real!$AO$1,FALSE)))</f>
        <v/>
      </c>
      <c r="AN204" s="232" cm="1">
        <f t="array" ref="AN204">IF(ROUND(AE204,0)=0,0,LOOKUP(2,1/(F204:AC204&lt;&gt;""),F204:AC204))</f>
        <v>768.54020861241349</v>
      </c>
      <c r="AO204" s="232">
        <f t="shared" si="45"/>
        <v>2445552.6484923316</v>
      </c>
      <c r="AP204" s="78"/>
      <c r="AQ204" s="20"/>
      <c r="AR204" s="245">
        <f>VLOOKUP($A204,Incurred_Real!$A$25:$CD$376,Incurred_Real!AR$1,FALSE)</f>
        <v>0</v>
      </c>
      <c r="AS204" s="246">
        <f>VLOOKUP($A204,Incurred_Real!$A$25:$CD$376,Incurred_Real!AS$1,FALSE)</f>
        <v>0</v>
      </c>
      <c r="AT204" s="246">
        <f>VLOOKUP($A204,Incurred_Real!$A$25:$CD$376,Incurred_Real!AT$1,FALSE)</f>
        <v>0</v>
      </c>
      <c r="AU204" s="246">
        <f>VLOOKUP($A204,Incurred_Real!$A$25:$CD$376,Incurred_Real!AU$1,FALSE)</f>
        <v>0</v>
      </c>
      <c r="AV204" s="246">
        <f>VLOOKUP($A204,Incurred_Real!$A$25:$CD$376,Incurred_Real!AV$1,FALSE)</f>
        <v>0</v>
      </c>
      <c r="AW204" s="246">
        <f>VLOOKUP($A204,Incurred_Real!$A$25:$CD$376,Incurred_Real!AW$1,FALSE)</f>
        <v>0</v>
      </c>
      <c r="AX204" s="246">
        <f>VLOOKUP($A204,Incurred_Real!$A$25:$CD$376,Incurred_Real!AX$1,FALSE)</f>
        <v>0</v>
      </c>
      <c r="AY204" s="246">
        <f>VLOOKUP($A204,Incurred_Real!$A$25:$CD$376,Incurred_Real!AY$1,FALSE)</f>
        <v>0</v>
      </c>
      <c r="AZ204" s="246">
        <f>VLOOKUP($A204,Incurred_Real!$A$25:$CD$376,Incurred_Real!AZ$1,FALSE)</f>
        <v>0</v>
      </c>
      <c r="BA204" s="246">
        <f>VLOOKUP($A204,Incurred_Real!$A$25:$CD$376,Incurred_Real!BA$1,FALSE)</f>
        <v>0</v>
      </c>
      <c r="BB204" s="246">
        <f>VLOOKUP($A204,Incurred_Real!$A$25:$CD$376,Incurred_Real!BB$1,FALSE)</f>
        <v>0.35</v>
      </c>
      <c r="BC204" s="246">
        <f>VLOOKUP($A204,Incurred_Real!$A$25:$CD$376,Incurred_Real!BC$1,FALSE)</f>
        <v>0</v>
      </c>
      <c r="BD204" s="246">
        <f>VLOOKUP($A204,Incurred_Real!$A$25:$CD$376,Incurred_Real!BD$1,FALSE)</f>
        <v>0.5</v>
      </c>
      <c r="BE204" s="246">
        <f>VLOOKUP($A204,Incurred_Real!$A$25:$CD$376,Incurred_Real!BE$1,FALSE)</f>
        <v>0</v>
      </c>
      <c r="BF204" s="246">
        <f>VLOOKUP($A204,Incurred_Real!$A$25:$CD$376,Incurred_Real!BF$1,FALSE)</f>
        <v>0</v>
      </c>
      <c r="BG204" s="246">
        <f>VLOOKUP($A204,Incurred_Real!$A$25:$CD$376,Incurred_Real!BG$1,FALSE)</f>
        <v>0.15</v>
      </c>
      <c r="BH204" s="246">
        <f>VLOOKUP($A204,Incurred_Real!$A$25:$CD$376,Incurred_Real!BH$1,FALSE)</f>
        <v>0</v>
      </c>
      <c r="BI204" s="246">
        <f>VLOOKUP($A204,Incurred_Real!$A$25:$CD$376,Incurred_Real!BI$1,FALSE)</f>
        <v>0</v>
      </c>
      <c r="BJ204" s="246">
        <f>VLOOKUP($A204,Incurred_Real!$A$25:$CD$376,Incurred_Real!BJ$1,FALSE)</f>
        <v>0</v>
      </c>
      <c r="BK204" s="246">
        <f>VLOOKUP($A204,Incurred_Real!$A$25:$CD$376,Incurred_Real!BK$1,FALSE)</f>
        <v>0</v>
      </c>
      <c r="BL204" s="246">
        <f>VLOOKUP($A204,Incurred_Real!$A$25:$CD$376,Incurred_Real!BL$1,FALSE)</f>
        <v>0</v>
      </c>
      <c r="BM204" s="246">
        <f>VLOOKUP($A204,Incurred_Real!$A$25:$CD$376,Incurred_Real!BM$1,FALSE)</f>
        <v>0</v>
      </c>
      <c r="BN204" s="246">
        <f>VLOOKUP($A204,Incurred_Real!$A$25:$CD$376,Incurred_Real!BN$1,FALSE)</f>
        <v>0</v>
      </c>
      <c r="BO204" s="246">
        <f>VLOOKUP($A204,Incurred_Real!$A$25:$CD$376,Incurred_Real!BO$1,FALSE)</f>
        <v>0</v>
      </c>
      <c r="BP204" s="246">
        <f>VLOOKUP($A204,Incurred_Real!$A$25:$CD$376,Incurred_Real!BP$1,FALSE)</f>
        <v>0</v>
      </c>
      <c r="BQ204" s="246">
        <f>VLOOKUP($A204,Incurred_Real!$A$25:$CD$376,Incurred_Real!BQ$1,FALSE)</f>
        <v>0</v>
      </c>
      <c r="BR204" s="246">
        <f>VLOOKUP($A204,Incurred_Real!$A$25:$CD$376,Incurred_Real!BR$1,FALSE)</f>
        <v>0</v>
      </c>
      <c r="BS204" s="254">
        <f t="shared" si="46"/>
        <v>1</v>
      </c>
      <c r="BT204" s="249">
        <f>1+IF(ISNA(VLOOKUP($A204,'Project labour content'!$A$7:$D$255,'Project labour content'!$D$1,FALSE)),VLOOKUP($D204,'Project labour content'!$F$6:$G$15,'Project labour content'!$G$1,FALSE),VLOOKUP($A204,'Project labour content'!$A$7:$D$255,'Project labour content'!$D$1,FALSE))*LabEsc22*1</f>
        <v>1.0010897724444068</v>
      </c>
      <c r="BU204" s="249">
        <f>1+IF(ISNA(VLOOKUP($A204,'Project labour content'!$A$7:$D$255,'Project labour content'!$D$1,FALSE)),VLOOKUP($D204,'Project labour content'!$F$6:$G$15,'Project labour content'!$G$1,FALSE),VLOOKUP($A204,'Project labour content'!$A$7:$D$255,'Project labour content'!$D$1,FALSE))*LabEsc23*1</f>
        <v>1.002184775796547</v>
      </c>
      <c r="BV204" s="249">
        <f>1+IF(ISNA(VLOOKUP($A204,'Project labour content'!$A$7:$D$255,'Project labour content'!$D$1,FALSE)),VLOOKUP($D204,'Project labour content'!$F$6:$G$15,'Project labour content'!$G$1,FALSE),VLOOKUP($A204,'Project labour content'!$A$7:$D$255,'Project labour content'!$D$1,FALSE))*LabEsc24*1</f>
        <v>1.0032162689542627</v>
      </c>
      <c r="BW204" s="249">
        <f>1+IF(ISNA(VLOOKUP($A204,'Project labour content'!$A$7:$D$255,'Project labour content'!$D$1,FALSE)),VLOOKUP($D204,'Project labour content'!$F$6:$G$15,'Project labour content'!$G$1,FALSE),VLOOKUP($A204,'Project labour content'!$A$7:$D$255,'Project labour content'!$D$1,FALSE))*LabEsc25*1</f>
        <v>1.004597782123497</v>
      </c>
      <c r="BX204" s="249">
        <f>1+IF(ISNA(VLOOKUP($A204,'Project labour content'!$A$7:$D$255,'Project labour content'!$D$1,FALSE)),VLOOKUP($D204,'Project labour content'!$F$6:$G$15,'Project labour content'!$G$1,FALSE),VLOOKUP($A204,'Project labour content'!$A$7:$D$255,'Project labour content'!$D$1,FALSE))*LabEsc26*1</f>
        <v>1.0061034012257675</v>
      </c>
      <c r="BY204" s="249">
        <f>1+IF(ISNA(VLOOKUP($A204,'Project labour content'!$A$7:$D$255,'Project labour content'!$D$1,FALSE)),VLOOKUP($D204,'Project labour content'!$F$6:$G$15,'Project labour content'!$G$1,FALSE),VLOOKUP($A204,'Project labour content'!$A$7:$D$255,'Project labour content'!$D$1,FALSE))*LabEsc27*1</f>
        <v>1.0070359585343429</v>
      </c>
      <c r="BZ204" s="249">
        <f>1+IF(ISNA(VLOOKUP($A204,'Project labour content'!$A$7:$D$255,'Project labour content'!$D$1,FALSE)),VLOOKUP($D204,'Project labour content'!$F$6:$G$15,'Project labour content'!$G$1,FALSE),VLOOKUP($A204,'Project labour content'!$A$7:$D$255,'Project labour content'!$D$1,FALSE))*LabEsc28*1</f>
        <v>1.0077381741877003</v>
      </c>
      <c r="CA204" s="249">
        <f>1+IF(ISNA(VLOOKUP($A204,'Project labour content'!$A$7:$D$255,'Project labour content'!$D$1,FALSE)),VLOOKUP($D204,'Project labour content'!$F$6:$G$15,'Project labour content'!$G$1,FALSE),VLOOKUP($A204,'Project labour content'!$A$7:$D$255,'Project labour content'!$D$1,FALSE))*LabEsc29*1</f>
        <v>1.0088650898682081</v>
      </c>
      <c r="CB204" s="250" t="str">
        <f>IF(ISNA(VLOOKUP($A204,'Project labour content'!$A$7:$D$255,'Project labour content'!$D$1,FALSE)),"Category","Project")</f>
        <v>Project</v>
      </c>
      <c r="CD204" s="247" t="str">
        <f t="shared" si="47"/>
        <v>14089</v>
      </c>
    </row>
    <row r="205" spans="1:82" x14ac:dyDescent="0.15">
      <c r="A205" s="11" t="s">
        <v>316</v>
      </c>
      <c r="B205" s="11" t="str">
        <f>VLOOKUP($A205,'Incurred Real 2022$'!$A$25:$AC$426,'Incurred Real 2022$'!B$1,FALSE)</f>
        <v>Mount Gambier Transformer 1 Replacement</v>
      </c>
      <c r="C205" s="11" t="str">
        <f>VLOOKUP($A205,'Incurred Real 2022$'!$A$25:$AC$426,'Incurred Real 2022$'!C$1,FALSE)</f>
        <v>ExAnte</v>
      </c>
      <c r="D205" s="11" t="str">
        <f>VLOOKUP($A205,'Incurred Real 2022$'!$A$25:$AC$426,'Incurred Real 2022$'!D$1,FALSE)</f>
        <v>Replacement</v>
      </c>
      <c r="E205" s="11" t="str">
        <f>VLOOKUP($A205,'Incurred Real 2022$'!$A$25:$AC$426,'Incurred Real 2022$'!E$1,FALSE)</f>
        <v>Deferred</v>
      </c>
      <c r="F205" s="105" t="str">
        <f>IF(VLOOKUP($A205,'Incurred Real 2022$'!$A$25:$AC$426,'Incurred Real 2022$'!F$1,FALSE)=0,"",VLOOKUP($A205,'Incurred Real 2022$'!$A$25:$AC$426,'Incurred Real 2022$'!F$1,FALSE))</f>
        <v/>
      </c>
      <c r="G205" s="105" t="str">
        <f>IF(VLOOKUP($A205,'Incurred Real 2022$'!$A$25:$AC$426,'Incurred Real 2022$'!G$1,FALSE)=0,"",VLOOKUP($A205,'Incurred Real 2022$'!$A$25:$AC$426,'Incurred Real 2022$'!G$1,FALSE))</f>
        <v/>
      </c>
      <c r="H205" s="105" t="str">
        <f>IF(VLOOKUP($A205,'Incurred Real 2022$'!$A$25:$AC$426,'Incurred Real 2022$'!H$1,FALSE)=0,"",VLOOKUP($A205,'Incurred Real 2022$'!$A$25:$AC$426,'Incurred Real 2022$'!H$1,FALSE))</f>
        <v/>
      </c>
      <c r="I205" s="105" t="str">
        <f>IF(VLOOKUP($A205,'Incurred Real 2022$'!$A$25:$AC$426,'Incurred Real 2022$'!I$1,FALSE)=0,"",VLOOKUP($A205,'Incurred Real 2022$'!$A$25:$AC$426,'Incurred Real 2022$'!I$1,FALSE))</f>
        <v/>
      </c>
      <c r="J205" s="105" t="str">
        <f>IF(VLOOKUP($A205,'Incurred Real 2022$'!$A$25:$AC$426,'Incurred Real 2022$'!J$1,FALSE)=0,"",VLOOKUP($A205,'Incurred Real 2022$'!$A$25:$AC$426,'Incurred Real 2022$'!J$1,FALSE))</f>
        <v/>
      </c>
      <c r="K205" s="105" t="str">
        <f>IF(VLOOKUP($A205,'Incurred Real 2022$'!$A$25:$AC$426,'Incurred Real 2022$'!K$1,FALSE)=0,"",VLOOKUP($A205,'Incurred Real 2022$'!$A$25:$AC$426,'Incurred Real 2022$'!K$1,FALSE))</f>
        <v/>
      </c>
      <c r="L205" s="105" t="str">
        <f>IF(VLOOKUP($A205,'Incurred Real 2022$'!$A$25:$AC$426,'Incurred Real 2022$'!L$1,FALSE)=0,"",VLOOKUP($A205,'Incurred Real 2022$'!$A$25:$AC$426,'Incurred Real 2022$'!L$1,FALSE))</f>
        <v/>
      </c>
      <c r="M205" s="105" t="str">
        <f>IF(VLOOKUP($A205,'Incurred Real 2022$'!$A$25:$AC$426,'Incurred Real 2022$'!M$1,FALSE)=0,"",VLOOKUP($A205,'Incurred Real 2022$'!$A$25:$AC$426,'Incurred Real 2022$'!M$1,FALSE))</f>
        <v/>
      </c>
      <c r="N205" s="105" t="str">
        <f>IF(VLOOKUP($A205,'Incurred Real 2022$'!$A$25:$AC$426,'Incurred Real 2022$'!N$1,FALSE)=0,"",VLOOKUP($A205,'Incurred Real 2022$'!$A$25:$AC$426,'Incurred Real 2022$'!N$1,FALSE))</f>
        <v/>
      </c>
      <c r="O205" s="105" t="str">
        <f>IF(VLOOKUP($A205,'Incurred Real 2022$'!$A$25:$AC$426,'Incurred Real 2022$'!O$1,FALSE)=0,"",VLOOKUP($A205,'Incurred Real 2022$'!$A$25:$AC$426,'Incurred Real 2022$'!O$1,FALSE))</f>
        <v/>
      </c>
      <c r="P205" s="105" t="str">
        <f>IF(VLOOKUP($A205,'Incurred Real 2022$'!$A$25:$AC$426,'Incurred Real 2022$'!P$1,FALSE)=0,"",VLOOKUP($A205,'Incurred Real 2022$'!$A$25:$AC$426,'Incurred Real 2022$'!P$1,FALSE))</f>
        <v/>
      </c>
      <c r="Q205" s="105" t="str">
        <f>IF(VLOOKUP($A205,'Incurred Real 2022$'!$A$25:$AC$426,'Incurred Real 2022$'!Q$1,FALSE)=0,"",VLOOKUP($A205,'Incurred Real 2022$'!$A$25:$AC$426,'Incurred Real 2022$'!Q$1,FALSE))</f>
        <v/>
      </c>
      <c r="R205" s="105">
        <f>IF(VLOOKUP($A205,'Incurred Real 2022$'!$A$25:$AC$426,'Incurred Real 2022$'!R$1,FALSE)=0,"",VLOOKUP($A205,'Incurred Real 2022$'!$A$25:$AC$426,'Incurred Real 2022$'!R$1,FALSE))</f>
        <v>869.58</v>
      </c>
      <c r="S205" s="105">
        <f>IF(VLOOKUP($A205,'Incurred Real 2022$'!$A$25:$AC$426,'Incurred Real 2022$'!S$1,FALSE)=0,"",VLOOKUP($A205,'Incurred Real 2022$'!$A$25:$AC$426,'Incurred Real 2022$'!S$1,FALSE))</f>
        <v>57861.97</v>
      </c>
      <c r="T205" s="105">
        <f>IF(VLOOKUP($A205,'Incurred Real 2022$'!$A$25:$AC$426,'Incurred Real 2022$'!T$1,FALSE)=0,"",VLOOKUP($A205,'Incurred Real 2022$'!$A$25:$AC$426,'Incurred Real 2022$'!T$1,FALSE))</f>
        <v>175020.4</v>
      </c>
      <c r="U205" s="105">
        <f>IF(VLOOKUP($A205,'Incurred Real 2022$'!$A$25:$AC$426,'Incurred Real 2022$'!U$1,FALSE)=0,"",VLOOKUP($A205,'Incurred Real 2022$'!$A$25:$AC$426,'Incurred Real 2022$'!U$1,FALSE))</f>
        <v>5246.03</v>
      </c>
      <c r="V205" s="13" t="str">
        <f>IF(ISTEXT(VLOOKUP($A205,'Incurred Real 2022$'!$A$25:$AC$426,'Incurred Real 2022$'!V$1,FALSE)),"",(VLOOKUP($A205,'Incurred Real 2022$'!$A$25:$AC$426,'Incurred Real 2022$'!V$1,FALSE))*BT205*Incurred_Nominal!V$15)</f>
        <v/>
      </c>
      <c r="W205" s="13" t="str">
        <f>IF(ISTEXT(VLOOKUP($A205,'Incurred Real 2022$'!$A$25:$AC$426,'Incurred Real 2022$'!W$1,FALSE)),"",(VLOOKUP($A205,'Incurred Real 2022$'!$A$25:$AC$426,'Incurred Real 2022$'!W$1,FALSE))*BU205*Incurred_Nominal!W$15)</f>
        <v/>
      </c>
      <c r="X205" s="13" t="str">
        <f>IF(ISTEXT(VLOOKUP($A205,'Incurred Real 2022$'!$A$25:$AC$426,'Incurred Real 2022$'!X$1,FALSE)),"",(VLOOKUP($A205,'Incurred Real 2022$'!$A$25:$AC$426,'Incurred Real 2022$'!X$1,FALSE))*BV205*Incurred_Nominal!X$15)</f>
        <v/>
      </c>
      <c r="Y205" s="13" t="str">
        <f>IF(ISTEXT(VLOOKUP($A205,'Incurred Real 2022$'!$A$25:$AC$426,'Incurred Real 2022$'!Y$1,FALSE)),"",(VLOOKUP($A205,'Incurred Real 2022$'!$A$25:$AC$426,'Incurred Real 2022$'!Y$1,FALSE))*BW205*Incurred_Nominal!Y$15)</f>
        <v/>
      </c>
      <c r="Z205" s="13" t="str">
        <f>IF(ISTEXT(VLOOKUP($A205,'Incurred Real 2022$'!$A$25:$AC$426,'Incurred Real 2022$'!Z$1,FALSE)),"",(VLOOKUP($A205,'Incurred Real 2022$'!$A$25:$AC$426,'Incurred Real 2022$'!Z$1,FALSE))*BX205*Incurred_Nominal!Z$15)</f>
        <v/>
      </c>
      <c r="AA205" s="13" t="str">
        <f>IF(ISTEXT(VLOOKUP($A205,'Incurred Real 2022$'!$A$25:$AC$426,'Incurred Real 2022$'!AA$1,FALSE)),"",(VLOOKUP($A205,'Incurred Real 2022$'!$A$25:$AC$426,'Incurred Real 2022$'!AA$1,FALSE))*BY205*Incurred_Nominal!AA$15)</f>
        <v/>
      </c>
      <c r="AB205" s="13" t="str">
        <f>IF(ISTEXT(VLOOKUP($A205,'Incurred Real 2022$'!$A$25:$AC$426,'Incurred Real 2022$'!AB$1,FALSE)),"",(VLOOKUP($A205,'Incurred Real 2022$'!$A$25:$AC$426,'Incurred Real 2022$'!AB$1,FALSE))*BZ205*Incurred_Nominal!AB$15)</f>
        <v/>
      </c>
      <c r="AC205" s="13">
        <f>IF(ISTEXT(VLOOKUP($A205,'Incurred Real 2022$'!$A$25:$AC$426,'Incurred Real 2022$'!AC$1,FALSE)),"",(VLOOKUP($A205,'Incurred Real 2022$'!$A$25:$AC$426,'Incurred Real 2022$'!AC$1,FALSE))*CA205*Incurred_Nominal!AC$15)</f>
        <v>2700649.5125582851</v>
      </c>
      <c r="AD205" s="232">
        <f t="shared" si="41"/>
        <v>2939647.4925582851</v>
      </c>
      <c r="AE205" s="232">
        <f t="shared" si="42"/>
        <v>2939647.4925582851</v>
      </c>
      <c r="AF205" s="239">
        <f t="shared" si="43"/>
        <v>2986763.8373348964</v>
      </c>
      <c r="AG205" s="237">
        <f t="shared" si="44"/>
        <v>2986763.8373348964</v>
      </c>
      <c r="AH205" s="240">
        <f t="shared" si="48"/>
        <v>1</v>
      </c>
      <c r="AI205" s="234">
        <f>VLOOKUP($A205,Incurred_Real!$A$25:$AP$479,Incurred_Real!AI$1,FALSE)</f>
        <v>2029</v>
      </c>
      <c r="AJ205" s="235">
        <f>VLOOKUP($A205,Incurred_Real!$A$25:$AP$479,Incurred_Real!AJ$1,FALSE)</f>
        <v>47487</v>
      </c>
      <c r="AK205" s="236">
        <f>VLOOKUP($A205,Incurred_Real!$A$25:$AP$479,Incurred_Real!AK$1,FALSE)</f>
        <v>2030</v>
      </c>
      <c r="AL205" s="235" t="str">
        <f>VLOOKUP($A205,Incurred_Real!$A$25:$AP$479,Incurred_Real!AL$1,FALSE)</f>
        <v/>
      </c>
      <c r="AM205" s="237">
        <f>IF(AL205="Commissioned Extra","",(IF((AD205)=0,0,SUMPRODUCT($F$17:$U$17,F205:U205))+VLOOKUP($A205,Incurred_Real!$A$25:$BS$376,Incurred_Real!$AO$1,FALSE)))</f>
        <v>2624503.2427299032</v>
      </c>
      <c r="AN205" s="232" cm="1">
        <f t="array" ref="AN205">IF(ROUND(AE205,0)=0,0,LOOKUP(2,1/(F205:AC205&lt;&gt;""),F205:AC205))</f>
        <v>2700649.5125582851</v>
      </c>
      <c r="AO205" s="232">
        <f t="shared" si="45"/>
        <v>2700649.5125582851</v>
      </c>
      <c r="AP205" s="78"/>
      <c r="AQ205" s="20"/>
      <c r="AR205" s="245">
        <f>VLOOKUP($A205,Incurred_Real!$A$25:$CD$376,Incurred_Real!AR$1,FALSE)</f>
        <v>0</v>
      </c>
      <c r="AS205" s="246">
        <f>VLOOKUP($A205,Incurred_Real!$A$25:$CD$376,Incurred_Real!AS$1,FALSE)</f>
        <v>0</v>
      </c>
      <c r="AT205" s="246">
        <f>VLOOKUP($A205,Incurred_Real!$A$25:$CD$376,Incurred_Real!AT$1,FALSE)</f>
        <v>0</v>
      </c>
      <c r="AU205" s="246">
        <f>VLOOKUP($A205,Incurred_Real!$A$25:$CD$376,Incurred_Real!AU$1,FALSE)</f>
        <v>0</v>
      </c>
      <c r="AV205" s="246">
        <f>VLOOKUP($A205,Incurred_Real!$A$25:$CD$376,Incurred_Real!AV$1,FALSE)</f>
        <v>0</v>
      </c>
      <c r="AW205" s="246">
        <f>VLOOKUP($A205,Incurred_Real!$A$25:$CD$376,Incurred_Real!AW$1,FALSE)</f>
        <v>0</v>
      </c>
      <c r="AX205" s="246">
        <f>VLOOKUP($A205,Incurred_Real!$A$25:$CD$376,Incurred_Real!AX$1,FALSE)</f>
        <v>0</v>
      </c>
      <c r="AY205" s="246">
        <f>VLOOKUP($A205,Incurred_Real!$A$25:$CD$376,Incurred_Real!AY$1,FALSE)</f>
        <v>0</v>
      </c>
      <c r="AZ205" s="246">
        <f>VLOOKUP($A205,Incurred_Real!$A$25:$CD$376,Incurred_Real!AZ$1,FALSE)</f>
        <v>0</v>
      </c>
      <c r="BA205" s="246">
        <f>VLOOKUP($A205,Incurred_Real!$A$25:$CD$376,Incurred_Real!BA$1,FALSE)</f>
        <v>0</v>
      </c>
      <c r="BB205" s="246">
        <f>VLOOKUP($A205,Incurred_Real!$A$25:$CD$376,Incurred_Real!BB$1,FALSE)</f>
        <v>0.7151102790576227</v>
      </c>
      <c r="BC205" s="246">
        <f>VLOOKUP($A205,Incurred_Real!$A$25:$CD$376,Incurred_Real!BC$1,FALSE)</f>
        <v>0</v>
      </c>
      <c r="BD205" s="246">
        <f>VLOOKUP($A205,Incurred_Real!$A$25:$CD$376,Incurred_Real!BD$1,FALSE)</f>
        <v>0.13870410379401654</v>
      </c>
      <c r="BE205" s="246">
        <f>VLOOKUP($A205,Incurred_Real!$A$25:$CD$376,Incurred_Real!BE$1,FALSE)</f>
        <v>0</v>
      </c>
      <c r="BF205" s="246">
        <f>VLOOKUP($A205,Incurred_Real!$A$25:$CD$376,Incurred_Real!BF$1,FALSE)</f>
        <v>0</v>
      </c>
      <c r="BG205" s="246">
        <f>VLOOKUP($A205,Incurred_Real!$A$25:$CD$376,Incurred_Real!BG$1,FALSE)</f>
        <v>0.11245924314241502</v>
      </c>
      <c r="BH205" s="246">
        <f>VLOOKUP($A205,Incurred_Real!$A$25:$CD$376,Incurred_Real!BH$1,FALSE)</f>
        <v>3.3726374005945664E-2</v>
      </c>
      <c r="BI205" s="246">
        <f>VLOOKUP($A205,Incurred_Real!$A$25:$CD$376,Incurred_Real!BI$1,FALSE)</f>
        <v>0</v>
      </c>
      <c r="BJ205" s="246">
        <f>VLOOKUP($A205,Incurred_Real!$A$25:$CD$376,Incurred_Real!BJ$1,FALSE)</f>
        <v>0</v>
      </c>
      <c r="BK205" s="246">
        <f>VLOOKUP($A205,Incurred_Real!$A$25:$CD$376,Incurred_Real!BK$1,FALSE)</f>
        <v>0</v>
      </c>
      <c r="BL205" s="246">
        <f>VLOOKUP($A205,Incurred_Real!$A$25:$CD$376,Incurred_Real!BL$1,FALSE)</f>
        <v>0</v>
      </c>
      <c r="BM205" s="246">
        <f>VLOOKUP($A205,Incurred_Real!$A$25:$CD$376,Incurred_Real!BM$1,FALSE)</f>
        <v>0</v>
      </c>
      <c r="BN205" s="246">
        <f>VLOOKUP($A205,Incurred_Real!$A$25:$CD$376,Incurred_Real!BN$1,FALSE)</f>
        <v>0</v>
      </c>
      <c r="BO205" s="246">
        <f>VLOOKUP($A205,Incurred_Real!$A$25:$CD$376,Incurred_Real!BO$1,FALSE)</f>
        <v>0</v>
      </c>
      <c r="BP205" s="246">
        <f>VLOOKUP($A205,Incurred_Real!$A$25:$CD$376,Incurred_Real!BP$1,FALSE)</f>
        <v>0</v>
      </c>
      <c r="BQ205" s="246">
        <f>VLOOKUP($A205,Incurred_Real!$A$25:$CD$376,Incurred_Real!BQ$1,FALSE)</f>
        <v>0</v>
      </c>
      <c r="BR205" s="246">
        <f>VLOOKUP($A205,Incurred_Real!$A$25:$CD$376,Incurred_Real!BR$1,FALSE)</f>
        <v>0</v>
      </c>
      <c r="BS205" s="254">
        <f t="shared" si="46"/>
        <v>1</v>
      </c>
      <c r="BT205" s="249">
        <f>1+IF(ISNA(VLOOKUP($A205,'Project labour content'!$A$7:$D$255,'Project labour content'!$D$1,FALSE)),VLOOKUP($D205,'Project labour content'!$F$6:$G$15,'Project labour content'!$G$1,FALSE),VLOOKUP($A205,'Project labour content'!$A$7:$D$255,'Project labour content'!$D$1,FALSE))*LabEsc22*1</f>
        <v>1.0008946620064583</v>
      </c>
      <c r="BU205" s="249">
        <f>1+IF(ISNA(VLOOKUP($A205,'Project labour content'!$A$7:$D$255,'Project labour content'!$D$1,FALSE)),VLOOKUP($D205,'Project labour content'!$F$6:$G$15,'Project labour content'!$G$1,FALSE),VLOOKUP($A205,'Project labour content'!$A$7:$D$255,'Project labour content'!$D$1,FALSE))*LabEsc23*1</f>
        <v>1.0017936183905476</v>
      </c>
      <c r="BV205" s="249">
        <f>1+IF(ISNA(VLOOKUP($A205,'Project labour content'!$A$7:$D$255,'Project labour content'!$D$1,FALSE)),VLOOKUP($D205,'Project labour content'!$F$6:$G$15,'Project labour content'!$G$1,FALSE),VLOOKUP($A205,'Project labour content'!$A$7:$D$255,'Project labour content'!$D$1,FALSE))*LabEsc24*1</f>
        <v>1.0026404353043599</v>
      </c>
      <c r="BW205" s="249">
        <f>1+IF(ISNA(VLOOKUP($A205,'Project labour content'!$A$7:$D$255,'Project labour content'!$D$1,FALSE)),VLOOKUP($D205,'Project labour content'!$F$6:$G$15,'Project labour content'!$G$1,FALSE),VLOOKUP($A205,'Project labour content'!$A$7:$D$255,'Project labour content'!$D$1,FALSE))*LabEsc25*1</f>
        <v>1.0037746054242589</v>
      </c>
      <c r="BX205" s="249">
        <f>1+IF(ISNA(VLOOKUP($A205,'Project labour content'!$A$7:$D$255,'Project labour content'!$D$1,FALSE)),VLOOKUP($D205,'Project labour content'!$F$6:$G$15,'Project labour content'!$G$1,FALSE),VLOOKUP($A205,'Project labour content'!$A$7:$D$255,'Project labour content'!$D$1,FALSE))*LabEsc26*1</f>
        <v>1.0050106618265955</v>
      </c>
      <c r="BY205" s="249">
        <f>1+IF(ISNA(VLOOKUP($A205,'Project labour content'!$A$7:$D$255,'Project labour content'!$D$1,FALSE)),VLOOKUP($D205,'Project labour content'!$F$6:$G$15,'Project labour content'!$G$1,FALSE),VLOOKUP($A205,'Project labour content'!$A$7:$D$255,'Project labour content'!$D$1,FALSE))*LabEsc27*1</f>
        <v>1.0057762561459505</v>
      </c>
      <c r="BZ205" s="249">
        <f>1+IF(ISNA(VLOOKUP($A205,'Project labour content'!$A$7:$D$255,'Project labour content'!$D$1,FALSE)),VLOOKUP($D205,'Project labour content'!$F$6:$G$15,'Project labour content'!$G$1,FALSE),VLOOKUP($A205,'Project labour content'!$A$7:$D$255,'Project labour content'!$D$1,FALSE))*LabEsc28*1</f>
        <v>1.0063527486684249</v>
      </c>
      <c r="CA205" s="249">
        <f>1+IF(ISNA(VLOOKUP($A205,'Project labour content'!$A$7:$D$255,'Project labour content'!$D$1,FALSE)),VLOOKUP($D205,'Project labour content'!$F$6:$G$15,'Project labour content'!$G$1,FALSE),VLOOKUP($A205,'Project labour content'!$A$7:$D$255,'Project labour content'!$D$1,FALSE))*LabEsc29*1</f>
        <v>1.0072779038684916</v>
      </c>
      <c r="CB205" s="250" t="str">
        <f>IF(ISNA(VLOOKUP($A205,'Project labour content'!$A$7:$D$255,'Project labour content'!$D$1,FALSE)),"Category","Project")</f>
        <v>Category</v>
      </c>
      <c r="CD205" s="247" t="str">
        <f t="shared" si="47"/>
        <v>14090</v>
      </c>
    </row>
    <row r="206" spans="1:82" x14ac:dyDescent="0.15">
      <c r="A206" s="11" t="s">
        <v>318</v>
      </c>
      <c r="B206" s="11" t="str">
        <f>VLOOKUP($A206,'Incurred Real 2022$'!$A$25:$AC$426,'Incurred Real 2022$'!B$1,FALSE)</f>
        <v>Online Asset Condition Assessment Equipment Replacement 2018</v>
      </c>
      <c r="C206" s="11" t="str">
        <f>VLOOKUP($A206,'Incurred Real 2022$'!$A$25:$AC$426,'Incurred Real 2022$'!C$1,FALSE)</f>
        <v>ExAnte</v>
      </c>
      <c r="D206" s="11" t="str">
        <f>VLOOKUP($A206,'Incurred Real 2022$'!$A$25:$AC$426,'Incurred Real 2022$'!D$1,FALSE)</f>
        <v>Replacement</v>
      </c>
      <c r="E206" s="11" t="str">
        <f>VLOOKUP($A206,'Incurred Real 2022$'!$A$25:$AC$426,'Incurred Real 2022$'!E$1,FALSE)</f>
        <v>Deferred</v>
      </c>
      <c r="F206" s="105" t="str">
        <f>IF(VLOOKUP($A206,'Incurred Real 2022$'!$A$25:$AC$426,'Incurred Real 2022$'!F$1,FALSE)=0,"",VLOOKUP($A206,'Incurred Real 2022$'!$A$25:$AC$426,'Incurred Real 2022$'!F$1,FALSE))</f>
        <v/>
      </c>
      <c r="G206" s="105" t="str">
        <f>IF(VLOOKUP($A206,'Incurred Real 2022$'!$A$25:$AC$426,'Incurred Real 2022$'!G$1,FALSE)=0,"",VLOOKUP($A206,'Incurred Real 2022$'!$A$25:$AC$426,'Incurred Real 2022$'!G$1,FALSE))</f>
        <v/>
      </c>
      <c r="H206" s="105" t="str">
        <f>IF(VLOOKUP($A206,'Incurred Real 2022$'!$A$25:$AC$426,'Incurred Real 2022$'!H$1,FALSE)=0,"",VLOOKUP($A206,'Incurred Real 2022$'!$A$25:$AC$426,'Incurred Real 2022$'!H$1,FALSE))</f>
        <v/>
      </c>
      <c r="I206" s="105" t="str">
        <f>IF(VLOOKUP($A206,'Incurred Real 2022$'!$A$25:$AC$426,'Incurred Real 2022$'!I$1,FALSE)=0,"",VLOOKUP($A206,'Incurred Real 2022$'!$A$25:$AC$426,'Incurred Real 2022$'!I$1,FALSE))</f>
        <v/>
      </c>
      <c r="J206" s="105" t="str">
        <f>IF(VLOOKUP($A206,'Incurred Real 2022$'!$A$25:$AC$426,'Incurred Real 2022$'!J$1,FALSE)=0,"",VLOOKUP($A206,'Incurred Real 2022$'!$A$25:$AC$426,'Incurred Real 2022$'!J$1,FALSE))</f>
        <v/>
      </c>
      <c r="K206" s="105" t="str">
        <f>IF(VLOOKUP($A206,'Incurred Real 2022$'!$A$25:$AC$426,'Incurred Real 2022$'!K$1,FALSE)=0,"",VLOOKUP($A206,'Incurred Real 2022$'!$A$25:$AC$426,'Incurred Real 2022$'!K$1,FALSE))</f>
        <v/>
      </c>
      <c r="L206" s="105" t="str">
        <f>IF(VLOOKUP($A206,'Incurred Real 2022$'!$A$25:$AC$426,'Incurred Real 2022$'!L$1,FALSE)=0,"",VLOOKUP($A206,'Incurred Real 2022$'!$A$25:$AC$426,'Incurred Real 2022$'!L$1,FALSE))</f>
        <v/>
      </c>
      <c r="M206" s="105" t="str">
        <f>IF(VLOOKUP($A206,'Incurred Real 2022$'!$A$25:$AC$426,'Incurred Real 2022$'!M$1,FALSE)=0,"",VLOOKUP($A206,'Incurred Real 2022$'!$A$25:$AC$426,'Incurred Real 2022$'!M$1,FALSE))</f>
        <v/>
      </c>
      <c r="N206" s="105" t="str">
        <f>IF(VLOOKUP($A206,'Incurred Real 2022$'!$A$25:$AC$426,'Incurred Real 2022$'!N$1,FALSE)=0,"",VLOOKUP($A206,'Incurred Real 2022$'!$A$25:$AC$426,'Incurred Real 2022$'!N$1,FALSE))</f>
        <v/>
      </c>
      <c r="O206" s="105" t="str">
        <f>IF(VLOOKUP($A206,'Incurred Real 2022$'!$A$25:$AC$426,'Incurred Real 2022$'!O$1,FALSE)=0,"",VLOOKUP($A206,'Incurred Real 2022$'!$A$25:$AC$426,'Incurred Real 2022$'!O$1,FALSE))</f>
        <v/>
      </c>
      <c r="P206" s="105" t="str">
        <f>IF(VLOOKUP($A206,'Incurred Real 2022$'!$A$25:$AC$426,'Incurred Real 2022$'!P$1,FALSE)=0,"",VLOOKUP($A206,'Incurred Real 2022$'!$A$25:$AC$426,'Incurred Real 2022$'!P$1,FALSE))</f>
        <v/>
      </c>
      <c r="Q206" s="105">
        <f>IF(VLOOKUP($A206,'Incurred Real 2022$'!$A$25:$AC$426,'Incurred Real 2022$'!Q$1,FALSE)=0,"",VLOOKUP($A206,'Incurred Real 2022$'!$A$25:$AC$426,'Incurred Real 2022$'!Q$1,FALSE))</f>
        <v>809856.5</v>
      </c>
      <c r="R206" s="105">
        <f>IF(VLOOKUP($A206,'Incurred Real 2022$'!$A$25:$AC$426,'Incurred Real 2022$'!R$1,FALSE)=0,"",VLOOKUP($A206,'Incurred Real 2022$'!$A$25:$AC$426,'Incurred Real 2022$'!R$1,FALSE))</f>
        <v>11521.02</v>
      </c>
      <c r="S206" s="105">
        <f>IF(VLOOKUP($A206,'Incurred Real 2022$'!$A$25:$AC$426,'Incurred Real 2022$'!S$1,FALSE)=0,"",VLOOKUP($A206,'Incurred Real 2022$'!$A$25:$AC$426,'Incurred Real 2022$'!S$1,FALSE))</f>
        <v>95924.32</v>
      </c>
      <c r="T206" s="105">
        <f>IF(VLOOKUP($A206,'Incurred Real 2022$'!$A$25:$AC$426,'Incurred Real 2022$'!T$1,FALSE)=0,"",VLOOKUP($A206,'Incurred Real 2022$'!$A$25:$AC$426,'Incurred Real 2022$'!T$1,FALSE))</f>
        <v>63910.34</v>
      </c>
      <c r="U206" s="105">
        <f>IF(VLOOKUP($A206,'Incurred Real 2022$'!$A$25:$AC$426,'Incurred Real 2022$'!U$1,FALSE)=0,"",VLOOKUP($A206,'Incurred Real 2022$'!$A$25:$AC$426,'Incurred Real 2022$'!U$1,FALSE))</f>
        <v>35278.800000000003</v>
      </c>
      <c r="V206" s="13">
        <f>IF(ISTEXT(VLOOKUP($A206,'Incurred Real 2022$'!$A$25:$AC$426,'Incurred Real 2022$'!V$1,FALSE)),"",(VLOOKUP($A206,'Incurred Real 2022$'!$A$25:$AC$426,'Incurred Real 2022$'!V$1,FALSE))*BT206*Incurred_Nominal!V$15)</f>
        <v>78198.628143586378</v>
      </c>
      <c r="W206" s="13">
        <f>IF(ISTEXT(VLOOKUP($A206,'Incurred Real 2022$'!$A$25:$AC$426,'Incurred Real 2022$'!W$1,FALSE)),"",(VLOOKUP($A206,'Incurred Real 2022$'!$A$25:$AC$426,'Incurred Real 2022$'!W$1,FALSE))*BU206*Incurred_Nominal!W$15)</f>
        <v>132467.54607475852</v>
      </c>
      <c r="X206" s="13">
        <f>IF(ISTEXT(VLOOKUP($A206,'Incurred Real 2022$'!$A$25:$AC$426,'Incurred Real 2022$'!X$1,FALSE)),"",(VLOOKUP($A206,'Incurred Real 2022$'!$A$25:$AC$426,'Incurred Real 2022$'!X$1,FALSE))*BV206*Incurred_Nominal!X$15)</f>
        <v>1370129.3286922437</v>
      </c>
      <c r="Y206" s="13">
        <f>IF(ISTEXT(VLOOKUP($A206,'Incurred Real 2022$'!$A$25:$AC$426,'Incurred Real 2022$'!Y$1,FALSE)),"",(VLOOKUP($A206,'Incurred Real 2022$'!$A$25:$AC$426,'Incurred Real 2022$'!Y$1,FALSE))*BW206*Incurred_Nominal!Y$15)</f>
        <v>1411476.644111533</v>
      </c>
      <c r="Z206" s="13">
        <f>IF(ISTEXT(VLOOKUP($A206,'Incurred Real 2022$'!$A$25:$AC$426,'Incurred Real 2022$'!Z$1,FALSE)),"",(VLOOKUP($A206,'Incurred Real 2022$'!$A$25:$AC$426,'Incurred Real 2022$'!Z$1,FALSE))*BX206*Incurred_Nominal!Z$15)</f>
        <v>1645650.8220481994</v>
      </c>
      <c r="AA206" s="13">
        <f>IF(ISTEXT(VLOOKUP($A206,'Incurred Real 2022$'!$A$25:$AC$426,'Incurred Real 2022$'!AA$1,FALSE)),"",(VLOOKUP($A206,'Incurred Real 2022$'!$A$25:$AC$426,'Incurred Real 2022$'!AA$1,FALSE))*BY206*Incurred_Nominal!AA$15)</f>
        <v>229058.20319994356</v>
      </c>
      <c r="AB206" s="13" t="str">
        <f>IF(ISTEXT(VLOOKUP($A206,'Incurred Real 2022$'!$A$25:$AC$426,'Incurred Real 2022$'!AB$1,FALSE)),"",(VLOOKUP($A206,'Incurred Real 2022$'!$A$25:$AC$426,'Incurred Real 2022$'!AB$1,FALSE))*BZ206*Incurred_Nominal!AB$15)</f>
        <v/>
      </c>
      <c r="AC206" s="13" t="str">
        <f>IF(ISTEXT(VLOOKUP($A206,'Incurred Real 2022$'!$A$25:$AC$426,'Incurred Real 2022$'!AC$1,FALSE)),"",(VLOOKUP($A206,'Incurred Real 2022$'!$A$25:$AC$426,'Incurred Real 2022$'!AC$1,FALSE))*CA206*Incurred_Nominal!AC$15)</f>
        <v/>
      </c>
      <c r="AD206" s="232">
        <f t="shared" si="41"/>
        <v>5883472.152270264</v>
      </c>
      <c r="AE206" s="232">
        <f t="shared" si="42"/>
        <v>5883472.152270264</v>
      </c>
      <c r="AF206" s="239" t="str">
        <f t="shared" si="43"/>
        <v/>
      </c>
      <c r="AG206" s="237" t="str">
        <f t="shared" si="44"/>
        <v/>
      </c>
      <c r="AH206" s="240" t="str">
        <f t="shared" si="48"/>
        <v/>
      </c>
      <c r="AI206" s="234">
        <f>VLOOKUP($A206,Incurred_Real!$A$25:$AP$479,Incurred_Real!AI$1,FALSE)</f>
        <v>2027</v>
      </c>
      <c r="AJ206" s="235">
        <f>VLOOKUP($A206,Incurred_Real!$A$25:$AP$479,Incurred_Real!AJ$1,FALSE)</f>
        <v>46098</v>
      </c>
      <c r="AK206" s="236">
        <f>VLOOKUP($A206,Incurred_Real!$A$25:$AP$479,Incurred_Real!AK$1,FALSE)</f>
        <v>2026</v>
      </c>
      <c r="AL206" s="235" t="str">
        <f>VLOOKUP($A206,Incurred_Real!$A$25:$AP$479,Incurred_Real!AL$1,FALSE)</f>
        <v>Commissioned Extra</v>
      </c>
      <c r="AM206" s="237" t="str">
        <f>IF(AL206="Commissioned Extra","",(IF((AD206)=0,0,SUMPRODUCT($F$17:$U$17,F206:U206))+VLOOKUP($A206,Incurred_Real!$A$25:$BS$376,Incurred_Real!$AO$1,FALSE)))</f>
        <v/>
      </c>
      <c r="AN206" s="232" cm="1">
        <f t="array" ref="AN206">IF(ROUND(AE206,0)=0,0,LOOKUP(2,1/(F206:AC206&lt;&gt;""),F206:AC206))</f>
        <v>229058.20319994356</v>
      </c>
      <c r="AO206" s="232">
        <f t="shared" si="45"/>
        <v>4866981.1722702645</v>
      </c>
      <c r="AP206" s="78"/>
      <c r="AQ206" s="20"/>
      <c r="AR206" s="245">
        <f>VLOOKUP($A206,Incurred_Real!$A$25:$CD$376,Incurred_Real!AR$1,FALSE)</f>
        <v>0</v>
      </c>
      <c r="AS206" s="246">
        <f>VLOOKUP($A206,Incurred_Real!$A$25:$CD$376,Incurred_Real!AS$1,FALSE)</f>
        <v>0</v>
      </c>
      <c r="AT206" s="246">
        <f>VLOOKUP($A206,Incurred_Real!$A$25:$CD$376,Incurred_Real!AT$1,FALSE)</f>
        <v>0</v>
      </c>
      <c r="AU206" s="246">
        <f>VLOOKUP($A206,Incurred_Real!$A$25:$CD$376,Incurred_Real!AU$1,FALSE)</f>
        <v>0</v>
      </c>
      <c r="AV206" s="246">
        <f>VLOOKUP($A206,Incurred_Real!$A$25:$CD$376,Incurred_Real!AV$1,FALSE)</f>
        <v>0</v>
      </c>
      <c r="AW206" s="246">
        <f>VLOOKUP($A206,Incurred_Real!$A$25:$CD$376,Incurred_Real!AW$1,FALSE)</f>
        <v>0</v>
      </c>
      <c r="AX206" s="246">
        <f>VLOOKUP($A206,Incurred_Real!$A$25:$CD$376,Incurred_Real!AX$1,FALSE)</f>
        <v>0</v>
      </c>
      <c r="AY206" s="246">
        <f>VLOOKUP($A206,Incurred_Real!$A$25:$CD$376,Incurred_Real!AY$1,FALSE)</f>
        <v>0</v>
      </c>
      <c r="AZ206" s="246">
        <f>VLOOKUP($A206,Incurred_Real!$A$25:$CD$376,Incurred_Real!AZ$1,FALSE)</f>
        <v>0</v>
      </c>
      <c r="BA206" s="246">
        <f>VLOOKUP($A206,Incurred_Real!$A$25:$CD$376,Incurred_Real!BA$1,FALSE)</f>
        <v>0</v>
      </c>
      <c r="BB206" s="246">
        <f>VLOOKUP($A206,Incurred_Real!$A$25:$CD$376,Incurred_Real!BB$1,FALSE)</f>
        <v>9.1665507593874859E-2</v>
      </c>
      <c r="BC206" s="246">
        <f>VLOOKUP($A206,Incurred_Real!$A$25:$CD$376,Incurred_Real!BC$1,FALSE)</f>
        <v>0</v>
      </c>
      <c r="BD206" s="246">
        <f>VLOOKUP($A206,Incurred_Real!$A$25:$CD$376,Incurred_Real!BD$1,FALSE)</f>
        <v>1.443234156225855E-3</v>
      </c>
      <c r="BE206" s="246">
        <f>VLOOKUP($A206,Incurred_Real!$A$25:$CD$376,Incurred_Real!BE$1,FALSE)</f>
        <v>0</v>
      </c>
      <c r="BF206" s="246">
        <f>VLOOKUP($A206,Incurred_Real!$A$25:$CD$376,Incurred_Real!BF$1,FALSE)</f>
        <v>0</v>
      </c>
      <c r="BG206" s="246">
        <f>VLOOKUP($A206,Incurred_Real!$A$25:$CD$376,Incurred_Real!BG$1,FALSE)</f>
        <v>0.90689125824989925</v>
      </c>
      <c r="BH206" s="246">
        <f>VLOOKUP($A206,Incurred_Real!$A$25:$CD$376,Incurred_Real!BH$1,FALSE)</f>
        <v>0</v>
      </c>
      <c r="BI206" s="246">
        <f>VLOOKUP($A206,Incurred_Real!$A$25:$CD$376,Incurred_Real!BI$1,FALSE)</f>
        <v>0</v>
      </c>
      <c r="BJ206" s="246">
        <f>VLOOKUP($A206,Incurred_Real!$A$25:$CD$376,Incurred_Real!BJ$1,FALSE)</f>
        <v>0</v>
      </c>
      <c r="BK206" s="246">
        <f>VLOOKUP($A206,Incurred_Real!$A$25:$CD$376,Incurred_Real!BK$1,FALSE)</f>
        <v>0</v>
      </c>
      <c r="BL206" s="246">
        <f>VLOOKUP($A206,Incurred_Real!$A$25:$CD$376,Incurred_Real!BL$1,FALSE)</f>
        <v>0</v>
      </c>
      <c r="BM206" s="246">
        <f>VLOOKUP($A206,Incurred_Real!$A$25:$CD$376,Incurred_Real!BM$1,FALSE)</f>
        <v>0</v>
      </c>
      <c r="BN206" s="246">
        <f>VLOOKUP($A206,Incurred_Real!$A$25:$CD$376,Incurred_Real!BN$1,FALSE)</f>
        <v>0</v>
      </c>
      <c r="BO206" s="246">
        <f>VLOOKUP($A206,Incurred_Real!$A$25:$CD$376,Incurred_Real!BO$1,FALSE)</f>
        <v>0</v>
      </c>
      <c r="BP206" s="246">
        <f>VLOOKUP($A206,Incurred_Real!$A$25:$CD$376,Incurred_Real!BP$1,FALSE)</f>
        <v>0</v>
      </c>
      <c r="BQ206" s="246">
        <f>VLOOKUP($A206,Incurred_Real!$A$25:$CD$376,Incurred_Real!BQ$1,FALSE)</f>
        <v>0</v>
      </c>
      <c r="BR206" s="246">
        <f>VLOOKUP($A206,Incurred_Real!$A$25:$CD$376,Incurred_Real!BR$1,FALSE)</f>
        <v>0</v>
      </c>
      <c r="BS206" s="254">
        <f t="shared" si="46"/>
        <v>1</v>
      </c>
      <c r="BT206" s="249">
        <f>1+IF(ISNA(VLOOKUP($A206,'Project labour content'!$A$7:$D$255,'Project labour content'!$D$1,FALSE)),VLOOKUP($D206,'Project labour content'!$F$6:$G$15,'Project labour content'!$G$1,FALSE),VLOOKUP($A206,'Project labour content'!$A$7:$D$255,'Project labour content'!$D$1,FALSE))*LabEsc22*1</f>
        <v>1.0006509943205735</v>
      </c>
      <c r="BU206" s="249">
        <f>1+IF(ISNA(VLOOKUP($A206,'Project labour content'!$A$7:$D$255,'Project labour content'!$D$1,FALSE)),VLOOKUP($D206,'Project labour content'!$F$6:$G$15,'Project labour content'!$G$1,FALSE),VLOOKUP($A206,'Project labour content'!$A$7:$D$255,'Project labour content'!$D$1,FALSE))*LabEsc23*1</f>
        <v>1.0013051134138857</v>
      </c>
      <c r="BV206" s="249">
        <f>1+IF(ISNA(VLOOKUP($A206,'Project labour content'!$A$7:$D$255,'Project labour content'!$D$1,FALSE)),VLOOKUP($D206,'Project labour content'!$F$6:$G$15,'Project labour content'!$G$1,FALSE),VLOOKUP($A206,'Project labour content'!$A$7:$D$255,'Project labour content'!$D$1,FALSE))*LabEsc24*1</f>
        <v>1.0019212935997859</v>
      </c>
      <c r="BW206" s="249">
        <f>1+IF(ISNA(VLOOKUP($A206,'Project labour content'!$A$7:$D$255,'Project labour content'!$D$1,FALSE)),VLOOKUP($D206,'Project labour content'!$F$6:$G$15,'Project labour content'!$G$1,FALSE),VLOOKUP($A206,'Project labour content'!$A$7:$D$255,'Project labour content'!$D$1,FALSE))*LabEsc25*1</f>
        <v>1.0027465642621016</v>
      </c>
      <c r="BX206" s="249">
        <f>1+IF(ISNA(VLOOKUP($A206,'Project labour content'!$A$7:$D$255,'Project labour content'!$D$1,FALSE)),VLOOKUP($D206,'Project labour content'!$F$6:$G$15,'Project labour content'!$G$1,FALSE),VLOOKUP($A206,'Project labour content'!$A$7:$D$255,'Project labour content'!$D$1,FALSE))*LabEsc26*1</f>
        <v>1.0036459717389152</v>
      </c>
      <c r="BY206" s="249">
        <f>1+IF(ISNA(VLOOKUP($A206,'Project labour content'!$A$7:$D$255,'Project labour content'!$D$1,FALSE)),VLOOKUP($D206,'Project labour content'!$F$6:$G$15,'Project labour content'!$G$1,FALSE),VLOOKUP($A206,'Project labour content'!$A$7:$D$255,'Project labour content'!$D$1,FALSE))*LabEsc27*1</f>
        <v>1.0042030508930153</v>
      </c>
      <c r="BZ206" s="249">
        <f>1+IF(ISNA(VLOOKUP($A206,'Project labour content'!$A$7:$D$255,'Project labour content'!$D$1,FALSE)),VLOOKUP($D206,'Project labour content'!$F$6:$G$15,'Project labour content'!$G$1,FALSE),VLOOKUP($A206,'Project labour content'!$A$7:$D$255,'Project labour content'!$D$1,FALSE))*LabEsc28*1</f>
        <v>1.0046225314960529</v>
      </c>
      <c r="CA206" s="249">
        <f>1+IF(ISNA(VLOOKUP($A206,'Project labour content'!$A$7:$D$255,'Project labour content'!$D$1,FALSE)),VLOOKUP($D206,'Project labour content'!$F$6:$G$15,'Project labour content'!$G$1,FALSE),VLOOKUP($A206,'Project labour content'!$A$7:$D$255,'Project labour content'!$D$1,FALSE))*LabEsc29*1</f>
        <v>1.0052957139678074</v>
      </c>
      <c r="CB206" s="250" t="str">
        <f>IF(ISNA(VLOOKUP($A206,'Project labour content'!$A$7:$D$255,'Project labour content'!$D$1,FALSE)),"Category","Project")</f>
        <v>Project</v>
      </c>
      <c r="CD206" s="247" t="str">
        <f t="shared" si="47"/>
        <v>14091</v>
      </c>
    </row>
    <row r="207" spans="1:82" x14ac:dyDescent="0.15">
      <c r="A207" s="11" t="s">
        <v>320</v>
      </c>
      <c r="B207" s="11" t="str">
        <f>VLOOKUP($A207,'Incurred Real 2022$'!$A$25:$AC$426,'Incurred Real 2022$'!B$1,FALSE)</f>
        <v>Stakeholder Management Systems Refresh 23-24</v>
      </c>
      <c r="C207" s="11" t="str">
        <f>VLOOKUP($A207,'Incurred Real 2022$'!$A$25:$AC$426,'Incurred Real 2022$'!C$1,FALSE)</f>
        <v>ExAnte</v>
      </c>
      <c r="D207" s="11" t="str">
        <f>VLOOKUP($A207,'Incurred Real 2022$'!$A$25:$AC$426,'Incurred Real 2022$'!D$1,FALSE)</f>
        <v>Information Technology</v>
      </c>
      <c r="E207" s="11" t="str">
        <f>VLOOKUP($A207,'Incurred Real 2022$'!$A$25:$AC$426,'Incurred Real 2022$'!E$1,FALSE)</f>
        <v>Potential</v>
      </c>
      <c r="F207" s="105" t="str">
        <f>IF(VLOOKUP($A207,'Incurred Real 2022$'!$A$25:$AC$426,'Incurred Real 2022$'!F$1,FALSE)=0,"",VLOOKUP($A207,'Incurred Real 2022$'!$A$25:$AC$426,'Incurred Real 2022$'!F$1,FALSE))</f>
        <v/>
      </c>
      <c r="G207" s="105" t="str">
        <f>IF(VLOOKUP($A207,'Incurred Real 2022$'!$A$25:$AC$426,'Incurred Real 2022$'!G$1,FALSE)=0,"",VLOOKUP($A207,'Incurred Real 2022$'!$A$25:$AC$426,'Incurred Real 2022$'!G$1,FALSE))</f>
        <v/>
      </c>
      <c r="H207" s="105" t="str">
        <f>IF(VLOOKUP($A207,'Incurred Real 2022$'!$A$25:$AC$426,'Incurred Real 2022$'!H$1,FALSE)=0,"",VLOOKUP($A207,'Incurred Real 2022$'!$A$25:$AC$426,'Incurred Real 2022$'!H$1,FALSE))</f>
        <v/>
      </c>
      <c r="I207" s="105" t="str">
        <f>IF(VLOOKUP($A207,'Incurred Real 2022$'!$A$25:$AC$426,'Incurred Real 2022$'!I$1,FALSE)=0,"",VLOOKUP($A207,'Incurred Real 2022$'!$A$25:$AC$426,'Incurred Real 2022$'!I$1,FALSE))</f>
        <v/>
      </c>
      <c r="J207" s="105" t="str">
        <f>IF(VLOOKUP($A207,'Incurred Real 2022$'!$A$25:$AC$426,'Incurred Real 2022$'!J$1,FALSE)=0,"",VLOOKUP($A207,'Incurred Real 2022$'!$A$25:$AC$426,'Incurred Real 2022$'!J$1,FALSE))</f>
        <v/>
      </c>
      <c r="K207" s="105" t="str">
        <f>IF(VLOOKUP($A207,'Incurred Real 2022$'!$A$25:$AC$426,'Incurred Real 2022$'!K$1,FALSE)=0,"",VLOOKUP($A207,'Incurred Real 2022$'!$A$25:$AC$426,'Incurred Real 2022$'!K$1,FALSE))</f>
        <v/>
      </c>
      <c r="L207" s="105" t="str">
        <f>IF(VLOOKUP($A207,'Incurred Real 2022$'!$A$25:$AC$426,'Incurred Real 2022$'!L$1,FALSE)=0,"",VLOOKUP($A207,'Incurred Real 2022$'!$A$25:$AC$426,'Incurred Real 2022$'!L$1,FALSE))</f>
        <v/>
      </c>
      <c r="M207" s="105" t="str">
        <f>IF(VLOOKUP($A207,'Incurred Real 2022$'!$A$25:$AC$426,'Incurred Real 2022$'!M$1,FALSE)=0,"",VLOOKUP($A207,'Incurred Real 2022$'!$A$25:$AC$426,'Incurred Real 2022$'!M$1,FALSE))</f>
        <v/>
      </c>
      <c r="N207" s="105" t="str">
        <f>IF(VLOOKUP($A207,'Incurred Real 2022$'!$A$25:$AC$426,'Incurred Real 2022$'!N$1,FALSE)=0,"",VLOOKUP($A207,'Incurred Real 2022$'!$A$25:$AC$426,'Incurred Real 2022$'!N$1,FALSE))</f>
        <v/>
      </c>
      <c r="O207" s="105" t="str">
        <f>IF(VLOOKUP($A207,'Incurred Real 2022$'!$A$25:$AC$426,'Incurred Real 2022$'!O$1,FALSE)=0,"",VLOOKUP($A207,'Incurred Real 2022$'!$A$25:$AC$426,'Incurred Real 2022$'!O$1,FALSE))</f>
        <v/>
      </c>
      <c r="P207" s="105" t="str">
        <f>IF(VLOOKUP($A207,'Incurred Real 2022$'!$A$25:$AC$426,'Incurred Real 2022$'!P$1,FALSE)=0,"",VLOOKUP($A207,'Incurred Real 2022$'!$A$25:$AC$426,'Incurred Real 2022$'!P$1,FALSE))</f>
        <v/>
      </c>
      <c r="Q207" s="105" t="str">
        <f>IF(VLOOKUP($A207,'Incurred Real 2022$'!$A$25:$AC$426,'Incurred Real 2022$'!Q$1,FALSE)=0,"",VLOOKUP($A207,'Incurred Real 2022$'!$A$25:$AC$426,'Incurred Real 2022$'!Q$1,FALSE))</f>
        <v/>
      </c>
      <c r="R207" s="105" t="str">
        <f>IF(VLOOKUP($A207,'Incurred Real 2022$'!$A$25:$AC$426,'Incurred Real 2022$'!R$1,FALSE)=0,"",VLOOKUP($A207,'Incurred Real 2022$'!$A$25:$AC$426,'Incurred Real 2022$'!R$1,FALSE))</f>
        <v/>
      </c>
      <c r="S207" s="105" t="str">
        <f>IF(VLOOKUP($A207,'Incurred Real 2022$'!$A$25:$AC$426,'Incurred Real 2022$'!S$1,FALSE)=0,"",VLOOKUP($A207,'Incurred Real 2022$'!$A$25:$AC$426,'Incurred Real 2022$'!S$1,FALSE))</f>
        <v/>
      </c>
      <c r="T207" s="105" t="str">
        <f>IF(VLOOKUP($A207,'Incurred Real 2022$'!$A$25:$AC$426,'Incurred Real 2022$'!T$1,FALSE)=0,"",VLOOKUP($A207,'Incurred Real 2022$'!$A$25:$AC$426,'Incurred Real 2022$'!T$1,FALSE))</f>
        <v/>
      </c>
      <c r="U207" s="105" t="str">
        <f>IF(VLOOKUP($A207,'Incurred Real 2022$'!$A$25:$AC$426,'Incurred Real 2022$'!U$1,FALSE)=0,"",VLOOKUP($A207,'Incurred Real 2022$'!$A$25:$AC$426,'Incurred Real 2022$'!U$1,FALSE))</f>
        <v/>
      </c>
      <c r="V207" s="13" t="str">
        <f>IF(ISTEXT(VLOOKUP($A207,'Incurred Real 2022$'!$A$25:$AC$426,'Incurred Real 2022$'!V$1,FALSE)),"",(VLOOKUP($A207,'Incurred Real 2022$'!$A$25:$AC$426,'Incurred Real 2022$'!V$1,FALSE))*BT207*Incurred_Nominal!V$15)</f>
        <v/>
      </c>
      <c r="W207" s="13">
        <f>IF(ISTEXT(VLOOKUP($A207,'Incurred Real 2022$'!$A$25:$AC$426,'Incurred Real 2022$'!W$1,FALSE)),"",(VLOOKUP($A207,'Incurred Real 2022$'!$A$25:$AC$426,'Incurred Real 2022$'!W$1,FALSE))*BU207*Incurred_Nominal!W$15)</f>
        <v>16088.703647691407</v>
      </c>
      <c r="X207" s="13" t="str">
        <f>IF(ISTEXT(VLOOKUP($A207,'Incurred Real 2022$'!$A$25:$AC$426,'Incurred Real 2022$'!X$1,FALSE)),"",(VLOOKUP($A207,'Incurred Real 2022$'!$A$25:$AC$426,'Incurred Real 2022$'!X$1,FALSE))*BV207*Incurred_Nominal!X$15)</f>
        <v/>
      </c>
      <c r="Y207" s="13" t="str">
        <f>IF(ISTEXT(VLOOKUP($A207,'Incurred Real 2022$'!$A$25:$AC$426,'Incurred Real 2022$'!Y$1,FALSE)),"",(VLOOKUP($A207,'Incurred Real 2022$'!$A$25:$AC$426,'Incurred Real 2022$'!Y$1,FALSE))*BW207*Incurred_Nominal!Y$15)</f>
        <v/>
      </c>
      <c r="Z207" s="13" t="str">
        <f>IF(ISTEXT(VLOOKUP($A207,'Incurred Real 2022$'!$A$25:$AC$426,'Incurred Real 2022$'!Z$1,FALSE)),"",(VLOOKUP($A207,'Incurred Real 2022$'!$A$25:$AC$426,'Incurred Real 2022$'!Z$1,FALSE))*BX207*Incurred_Nominal!Z$15)</f>
        <v/>
      </c>
      <c r="AA207" s="13" t="str">
        <f>IF(ISTEXT(VLOOKUP($A207,'Incurred Real 2022$'!$A$25:$AC$426,'Incurred Real 2022$'!AA$1,FALSE)),"",(VLOOKUP($A207,'Incurred Real 2022$'!$A$25:$AC$426,'Incurred Real 2022$'!AA$1,FALSE))*BY207*Incurred_Nominal!AA$15)</f>
        <v/>
      </c>
      <c r="AB207" s="13" t="str">
        <f>IF(ISTEXT(VLOOKUP($A207,'Incurred Real 2022$'!$A$25:$AC$426,'Incurred Real 2022$'!AB$1,FALSE)),"",(VLOOKUP($A207,'Incurred Real 2022$'!$A$25:$AC$426,'Incurred Real 2022$'!AB$1,FALSE))*BZ207*Incurred_Nominal!AB$15)</f>
        <v/>
      </c>
      <c r="AC207" s="13" t="str">
        <f>IF(ISTEXT(VLOOKUP($A207,'Incurred Real 2022$'!$A$25:$AC$426,'Incurred Real 2022$'!AC$1,FALSE)),"",(VLOOKUP($A207,'Incurred Real 2022$'!$A$25:$AC$426,'Incurred Real 2022$'!AC$1,FALSE))*CA207*Incurred_Nominal!AC$15)</f>
        <v/>
      </c>
      <c r="AD207" s="232">
        <f t="shared" si="41"/>
        <v>16088.703647691407</v>
      </c>
      <c r="AE207" s="232">
        <f t="shared" si="42"/>
        <v>16088.703647691407</v>
      </c>
      <c r="AF207" s="239">
        <f t="shared" si="43"/>
        <v>18114.269938154346</v>
      </c>
      <c r="AG207" s="237">
        <f t="shared" si="44"/>
        <v>16088.703647691407</v>
      </c>
      <c r="AH207" s="240">
        <f t="shared" si="48"/>
        <v>1.1258999068426243</v>
      </c>
      <c r="AI207" s="234">
        <f>VLOOKUP($A207,Incurred_Real!$A$25:$AP$479,Incurred_Real!AI$1,FALSE)</f>
        <v>2023</v>
      </c>
      <c r="AJ207" s="235" t="str">
        <f>VLOOKUP($A207,Incurred_Real!$A$25:$AP$479,Incurred_Real!AJ$1,FALSE)</f>
        <v/>
      </c>
      <c r="AK207" s="236">
        <f>VLOOKUP($A207,Incurred_Real!$A$25:$AP$479,Incurred_Real!AK$1,FALSE)</f>
        <v>2023</v>
      </c>
      <c r="AL207" s="235" t="str">
        <f>VLOOKUP($A207,Incurred_Real!$A$25:$AP$479,Incurred_Real!AL$1,FALSE)</f>
        <v/>
      </c>
      <c r="AM207" s="237">
        <f>IF(AL207="Commissioned Extra","",(IF((AD207)=0,0,SUMPRODUCT($F$17:$U$17,F207:U207))+VLOOKUP($A207,Incurred_Real!$A$25:$BS$376,Incurred_Real!$AO$1,FALSE)))</f>
        <v>16280.623400372495</v>
      </c>
      <c r="AN207" s="232" cm="1">
        <f t="array" ref="AN207">IF(ROUND(AE207,0)=0,0,LOOKUP(2,1/(F207:AC207&lt;&gt;""),F207:AC207))</f>
        <v>16088.703647691407</v>
      </c>
      <c r="AO207" s="232">
        <f t="shared" si="45"/>
        <v>16088.703647691407</v>
      </c>
      <c r="AP207" s="78"/>
      <c r="AQ207" s="20"/>
      <c r="AR207" s="245">
        <f>VLOOKUP($A207,Incurred_Real!$A$25:$CD$376,Incurred_Real!AR$1,FALSE)</f>
        <v>0</v>
      </c>
      <c r="AS207" s="246">
        <f>VLOOKUP($A207,Incurred_Real!$A$25:$CD$376,Incurred_Real!AS$1,FALSE)</f>
        <v>0</v>
      </c>
      <c r="AT207" s="246">
        <f>VLOOKUP($A207,Incurred_Real!$A$25:$CD$376,Incurred_Real!AT$1,FALSE)</f>
        <v>0</v>
      </c>
      <c r="AU207" s="246">
        <f>VLOOKUP($A207,Incurred_Real!$A$25:$CD$376,Incurred_Real!AU$1,FALSE)</f>
        <v>0</v>
      </c>
      <c r="AV207" s="246">
        <f>VLOOKUP($A207,Incurred_Real!$A$25:$CD$376,Incurred_Real!AV$1,FALSE)</f>
        <v>1</v>
      </c>
      <c r="AW207" s="246">
        <f>VLOOKUP($A207,Incurred_Real!$A$25:$CD$376,Incurred_Real!AW$1,FALSE)</f>
        <v>0</v>
      </c>
      <c r="AX207" s="246">
        <f>VLOOKUP($A207,Incurred_Real!$A$25:$CD$376,Incurred_Real!AX$1,FALSE)</f>
        <v>0</v>
      </c>
      <c r="AY207" s="246">
        <f>VLOOKUP($A207,Incurred_Real!$A$25:$CD$376,Incurred_Real!AY$1,FALSE)</f>
        <v>0</v>
      </c>
      <c r="AZ207" s="246">
        <f>VLOOKUP($A207,Incurred_Real!$A$25:$CD$376,Incurred_Real!AZ$1,FALSE)</f>
        <v>0</v>
      </c>
      <c r="BA207" s="246">
        <f>VLOOKUP($A207,Incurred_Real!$A$25:$CD$376,Incurred_Real!BA$1,FALSE)</f>
        <v>0</v>
      </c>
      <c r="BB207" s="246">
        <f>VLOOKUP($A207,Incurred_Real!$A$25:$CD$376,Incurred_Real!BB$1,FALSE)</f>
        <v>0</v>
      </c>
      <c r="BC207" s="246">
        <f>VLOOKUP($A207,Incurred_Real!$A$25:$CD$376,Incurred_Real!BC$1,FALSE)</f>
        <v>0</v>
      </c>
      <c r="BD207" s="246">
        <f>VLOOKUP($A207,Incurred_Real!$A$25:$CD$376,Incurred_Real!BD$1,FALSE)</f>
        <v>0</v>
      </c>
      <c r="BE207" s="246">
        <f>VLOOKUP($A207,Incurred_Real!$A$25:$CD$376,Incurred_Real!BE$1,FALSE)</f>
        <v>0</v>
      </c>
      <c r="BF207" s="246">
        <f>VLOOKUP($A207,Incurred_Real!$A$25:$CD$376,Incurred_Real!BF$1,FALSE)</f>
        <v>0</v>
      </c>
      <c r="BG207" s="246">
        <f>VLOOKUP($A207,Incurred_Real!$A$25:$CD$376,Incurred_Real!BG$1,FALSE)</f>
        <v>0</v>
      </c>
      <c r="BH207" s="246">
        <f>VLOOKUP($A207,Incurred_Real!$A$25:$CD$376,Incurred_Real!BH$1,FALSE)</f>
        <v>0</v>
      </c>
      <c r="BI207" s="246">
        <f>VLOOKUP($A207,Incurred_Real!$A$25:$CD$376,Incurred_Real!BI$1,FALSE)</f>
        <v>0</v>
      </c>
      <c r="BJ207" s="246">
        <f>VLOOKUP($A207,Incurred_Real!$A$25:$CD$376,Incurred_Real!BJ$1,FALSE)</f>
        <v>0</v>
      </c>
      <c r="BK207" s="246">
        <f>VLOOKUP($A207,Incurred_Real!$A$25:$CD$376,Incurred_Real!BK$1,FALSE)</f>
        <v>0</v>
      </c>
      <c r="BL207" s="246">
        <f>VLOOKUP($A207,Incurred_Real!$A$25:$CD$376,Incurred_Real!BL$1,FALSE)</f>
        <v>0</v>
      </c>
      <c r="BM207" s="246">
        <f>VLOOKUP($A207,Incurred_Real!$A$25:$CD$376,Incurred_Real!BM$1,FALSE)</f>
        <v>0</v>
      </c>
      <c r="BN207" s="246">
        <f>VLOOKUP($A207,Incurred_Real!$A$25:$CD$376,Incurred_Real!BN$1,FALSE)</f>
        <v>0</v>
      </c>
      <c r="BO207" s="246">
        <f>VLOOKUP($A207,Incurred_Real!$A$25:$CD$376,Incurred_Real!BO$1,FALSE)</f>
        <v>0</v>
      </c>
      <c r="BP207" s="246">
        <f>VLOOKUP($A207,Incurred_Real!$A$25:$CD$376,Incurred_Real!BP$1,FALSE)</f>
        <v>0</v>
      </c>
      <c r="BQ207" s="246">
        <f>VLOOKUP($A207,Incurred_Real!$A$25:$CD$376,Incurred_Real!BQ$1,FALSE)</f>
        <v>0</v>
      </c>
      <c r="BR207" s="246">
        <f>VLOOKUP($A207,Incurred_Real!$A$25:$CD$376,Incurred_Real!BR$1,FALSE)</f>
        <v>0</v>
      </c>
      <c r="BS207" s="254">
        <f t="shared" si="46"/>
        <v>1</v>
      </c>
      <c r="BT207" s="249">
        <f>1+IF(ISNA(VLOOKUP($A207,'Project labour content'!$A$7:$D$255,'Project labour content'!$D$1,FALSE)),VLOOKUP($D207,'Project labour content'!$F$6:$G$15,'Project labour content'!$G$1,FALSE),VLOOKUP($A207,'Project labour content'!$A$7:$D$255,'Project labour content'!$D$1,FALSE))*LabEsc22*1</f>
        <v>1.0024480115846353</v>
      </c>
      <c r="BU207" s="249">
        <f>1+IF(ISNA(VLOOKUP($A207,'Project labour content'!$A$7:$D$255,'Project labour content'!$D$1,FALSE)),VLOOKUP($D207,'Project labour content'!$F$6:$G$15,'Project labour content'!$G$1,FALSE),VLOOKUP($A207,'Project labour content'!$A$7:$D$255,'Project labour content'!$D$1,FALSE))*LabEsc23*1</f>
        <v>1.0049077736248768</v>
      </c>
      <c r="BV207" s="249">
        <f>1+IF(ISNA(VLOOKUP($A207,'Project labour content'!$A$7:$D$255,'Project labour content'!$D$1,FALSE)),VLOOKUP($D207,'Project labour content'!$F$6:$G$15,'Project labour content'!$G$1,FALSE),VLOOKUP($A207,'Project labour content'!$A$7:$D$255,'Project labour content'!$D$1,FALSE))*LabEsc24*1</f>
        <v>1.0072248694667842</v>
      </c>
      <c r="BW207" s="249">
        <f>1+IF(ISNA(VLOOKUP($A207,'Project labour content'!$A$7:$D$255,'Project labour content'!$D$1,FALSE)),VLOOKUP($D207,'Project labour content'!$F$6:$G$15,'Project labour content'!$G$1,FALSE),VLOOKUP($A207,'Project labour content'!$A$7:$D$255,'Project labour content'!$D$1,FALSE))*LabEsc25*1</f>
        <v>1.0103282331643793</v>
      </c>
      <c r="BX207" s="249">
        <f>1+IF(ISNA(VLOOKUP($A207,'Project labour content'!$A$7:$D$255,'Project labour content'!$D$1,FALSE)),VLOOKUP($D207,'Project labour content'!$F$6:$G$15,'Project labour content'!$G$1,FALSE),VLOOKUP($A207,'Project labour content'!$A$7:$D$255,'Project labour content'!$D$1,FALSE))*LabEsc26*1</f>
        <v>1.0137103823674747</v>
      </c>
      <c r="BY207" s="249">
        <f>1+IF(ISNA(VLOOKUP($A207,'Project labour content'!$A$7:$D$255,'Project labour content'!$D$1,FALSE)),VLOOKUP($D207,'Project labour content'!$F$6:$G$15,'Project labour content'!$G$1,FALSE),VLOOKUP($A207,'Project labour content'!$A$7:$D$255,'Project labour content'!$D$1,FALSE))*LabEsc27*1</f>
        <v>1.0158052335508072</v>
      </c>
      <c r="BZ207" s="249">
        <f>1+IF(ISNA(VLOOKUP($A207,'Project labour content'!$A$7:$D$255,'Project labour content'!$D$1,FALSE)),VLOOKUP($D207,'Project labour content'!$F$6:$G$15,'Project labour content'!$G$1,FALSE),VLOOKUP($A207,'Project labour content'!$A$7:$D$255,'Project labour content'!$D$1,FALSE))*LabEsc28*1</f>
        <v>1.0173826564918567</v>
      </c>
      <c r="CA207" s="249">
        <f>1+IF(ISNA(VLOOKUP($A207,'Project labour content'!$A$7:$D$255,'Project labour content'!$D$1,FALSE)),VLOOKUP($D207,'Project labour content'!$F$6:$G$15,'Project labour content'!$G$1,FALSE),VLOOKUP($A207,'Project labour content'!$A$7:$D$255,'Project labour content'!$D$1,FALSE))*LabEsc29*1</f>
        <v>1.0199141048276528</v>
      </c>
      <c r="CB207" s="250" t="str">
        <f>IF(ISNA(VLOOKUP($A207,'Project labour content'!$A$7:$D$255,'Project labour content'!$D$1,FALSE)),"Category","Project")</f>
        <v>Project</v>
      </c>
      <c r="CD207" s="247" t="str">
        <f t="shared" si="47"/>
        <v>14099</v>
      </c>
    </row>
    <row r="208" spans="1:82" x14ac:dyDescent="0.15">
      <c r="A208" s="11" t="s">
        <v>321</v>
      </c>
      <c r="B208" s="11" t="str">
        <f>VLOOKUP($A208,'Incurred Real 2022$'!$A$25:$AC$426,'Incurred Real 2022$'!B$1,FALSE)</f>
        <v>Asset Data Capture 2</v>
      </c>
      <c r="C208" s="11" t="str">
        <f>VLOOKUP($A208,'Incurred Real 2022$'!$A$25:$AC$426,'Incurred Real 2022$'!C$1,FALSE)</f>
        <v>ExAnte</v>
      </c>
      <c r="D208" s="11" t="str">
        <f>VLOOKUP($A208,'Incurred Real 2022$'!$A$25:$AC$426,'Incurred Real 2022$'!D$1,FALSE)</f>
        <v>Information Technology</v>
      </c>
      <c r="E208" s="11" t="str">
        <f>VLOOKUP($A208,'Incurred Real 2022$'!$A$25:$AC$426,'Incurred Real 2022$'!E$1,FALSE)</f>
        <v>Closed</v>
      </c>
      <c r="F208" s="105" t="str">
        <f>IF(VLOOKUP($A208,'Incurred Real 2022$'!$A$25:$AC$426,'Incurred Real 2022$'!F$1,FALSE)=0,"",VLOOKUP($A208,'Incurred Real 2022$'!$A$25:$AC$426,'Incurred Real 2022$'!F$1,FALSE))</f>
        <v/>
      </c>
      <c r="G208" s="105" t="str">
        <f>IF(VLOOKUP($A208,'Incurred Real 2022$'!$A$25:$AC$426,'Incurred Real 2022$'!G$1,FALSE)=0,"",VLOOKUP($A208,'Incurred Real 2022$'!$A$25:$AC$426,'Incurred Real 2022$'!G$1,FALSE))</f>
        <v/>
      </c>
      <c r="H208" s="105" t="str">
        <f>IF(VLOOKUP($A208,'Incurred Real 2022$'!$A$25:$AC$426,'Incurred Real 2022$'!H$1,FALSE)=0,"",VLOOKUP($A208,'Incurred Real 2022$'!$A$25:$AC$426,'Incurred Real 2022$'!H$1,FALSE))</f>
        <v/>
      </c>
      <c r="I208" s="105" t="str">
        <f>IF(VLOOKUP($A208,'Incurred Real 2022$'!$A$25:$AC$426,'Incurred Real 2022$'!I$1,FALSE)=0,"",VLOOKUP($A208,'Incurred Real 2022$'!$A$25:$AC$426,'Incurred Real 2022$'!I$1,FALSE))</f>
        <v/>
      </c>
      <c r="J208" s="105" t="str">
        <f>IF(VLOOKUP($A208,'Incurred Real 2022$'!$A$25:$AC$426,'Incurred Real 2022$'!J$1,FALSE)=0,"",VLOOKUP($A208,'Incurred Real 2022$'!$A$25:$AC$426,'Incurred Real 2022$'!J$1,FALSE))</f>
        <v/>
      </c>
      <c r="K208" s="105" t="str">
        <f>IF(VLOOKUP($A208,'Incurred Real 2022$'!$A$25:$AC$426,'Incurred Real 2022$'!K$1,FALSE)=0,"",VLOOKUP($A208,'Incurred Real 2022$'!$A$25:$AC$426,'Incurred Real 2022$'!K$1,FALSE))</f>
        <v/>
      </c>
      <c r="L208" s="105" t="str">
        <f>IF(VLOOKUP($A208,'Incurred Real 2022$'!$A$25:$AC$426,'Incurred Real 2022$'!L$1,FALSE)=0,"",VLOOKUP($A208,'Incurred Real 2022$'!$A$25:$AC$426,'Incurred Real 2022$'!L$1,FALSE))</f>
        <v/>
      </c>
      <c r="M208" s="105" t="str">
        <f>IF(VLOOKUP($A208,'Incurred Real 2022$'!$A$25:$AC$426,'Incurred Real 2022$'!M$1,FALSE)=0,"",VLOOKUP($A208,'Incurred Real 2022$'!$A$25:$AC$426,'Incurred Real 2022$'!M$1,FALSE))</f>
        <v/>
      </c>
      <c r="N208" s="105" t="str">
        <f>IF(VLOOKUP($A208,'Incurred Real 2022$'!$A$25:$AC$426,'Incurred Real 2022$'!N$1,FALSE)=0,"",VLOOKUP($A208,'Incurred Real 2022$'!$A$25:$AC$426,'Incurred Real 2022$'!N$1,FALSE))</f>
        <v/>
      </c>
      <c r="O208" s="105" t="str">
        <f>IF(VLOOKUP($A208,'Incurred Real 2022$'!$A$25:$AC$426,'Incurred Real 2022$'!O$1,FALSE)=0,"",VLOOKUP($A208,'Incurred Real 2022$'!$A$25:$AC$426,'Incurred Real 2022$'!O$1,FALSE))</f>
        <v/>
      </c>
      <c r="P208" s="105" t="str">
        <f>IF(VLOOKUP($A208,'Incurred Real 2022$'!$A$25:$AC$426,'Incurred Real 2022$'!P$1,FALSE)=0,"",VLOOKUP($A208,'Incurred Real 2022$'!$A$25:$AC$426,'Incurred Real 2022$'!P$1,FALSE))</f>
        <v/>
      </c>
      <c r="Q208" s="105">
        <f>IF(VLOOKUP($A208,'Incurred Real 2022$'!$A$25:$AC$426,'Incurred Real 2022$'!Q$1,FALSE)=0,"",VLOOKUP($A208,'Incurred Real 2022$'!$A$25:$AC$426,'Incurred Real 2022$'!Q$1,FALSE))</f>
        <v>433604.87</v>
      </c>
      <c r="R208" s="105">
        <f>IF(VLOOKUP($A208,'Incurred Real 2022$'!$A$25:$AC$426,'Incurred Real 2022$'!R$1,FALSE)=0,"",VLOOKUP($A208,'Incurred Real 2022$'!$A$25:$AC$426,'Incurred Real 2022$'!R$1,FALSE))</f>
        <v>1327380.5</v>
      </c>
      <c r="S208" s="105">
        <f>IF(VLOOKUP($A208,'Incurred Real 2022$'!$A$25:$AC$426,'Incurred Real 2022$'!S$1,FALSE)=0,"",VLOOKUP($A208,'Incurred Real 2022$'!$A$25:$AC$426,'Incurred Real 2022$'!S$1,FALSE))</f>
        <v>76449.119999999995</v>
      </c>
      <c r="T208" s="105">
        <f>IF(VLOOKUP($A208,'Incurred Real 2022$'!$A$25:$AC$426,'Incurred Real 2022$'!T$1,FALSE)=0,"",VLOOKUP($A208,'Incurred Real 2022$'!$A$25:$AC$426,'Incurred Real 2022$'!T$1,FALSE))</f>
        <v>314.22000000000003</v>
      </c>
      <c r="U208" s="105" t="str">
        <f>IF(VLOOKUP($A208,'Incurred Real 2022$'!$A$25:$AC$426,'Incurred Real 2022$'!U$1,FALSE)=0,"",VLOOKUP($A208,'Incurred Real 2022$'!$A$25:$AC$426,'Incurred Real 2022$'!U$1,FALSE))</f>
        <v/>
      </c>
      <c r="V208" s="13" t="str">
        <f>IF(ISTEXT(VLOOKUP($A208,'Incurred Real 2022$'!$A$25:$AC$426,'Incurred Real 2022$'!V$1,FALSE)),"",(VLOOKUP($A208,'Incurred Real 2022$'!$A$25:$AC$426,'Incurred Real 2022$'!V$1,FALSE))*BT208*Incurred_Nominal!V$15)</f>
        <v/>
      </c>
      <c r="W208" s="13" t="str">
        <f>IF(ISTEXT(VLOOKUP($A208,'Incurred Real 2022$'!$A$25:$AC$426,'Incurred Real 2022$'!W$1,FALSE)),"",(VLOOKUP($A208,'Incurred Real 2022$'!$A$25:$AC$426,'Incurred Real 2022$'!W$1,FALSE))*BU208*Incurred_Nominal!W$15)</f>
        <v/>
      </c>
      <c r="X208" s="13" t="str">
        <f>IF(ISTEXT(VLOOKUP($A208,'Incurred Real 2022$'!$A$25:$AC$426,'Incurred Real 2022$'!X$1,FALSE)),"",(VLOOKUP($A208,'Incurred Real 2022$'!$A$25:$AC$426,'Incurred Real 2022$'!X$1,FALSE))*BV208*Incurred_Nominal!X$15)</f>
        <v/>
      </c>
      <c r="Y208" s="13" t="str">
        <f>IF(ISTEXT(VLOOKUP($A208,'Incurred Real 2022$'!$A$25:$AC$426,'Incurred Real 2022$'!Y$1,FALSE)),"",(VLOOKUP($A208,'Incurred Real 2022$'!$A$25:$AC$426,'Incurred Real 2022$'!Y$1,FALSE))*BW208*Incurred_Nominal!Y$15)</f>
        <v/>
      </c>
      <c r="Z208" s="13" t="str">
        <f>IF(ISTEXT(VLOOKUP($A208,'Incurred Real 2022$'!$A$25:$AC$426,'Incurred Real 2022$'!Z$1,FALSE)),"",(VLOOKUP($A208,'Incurred Real 2022$'!$A$25:$AC$426,'Incurred Real 2022$'!Z$1,FALSE))*BX208*Incurred_Nominal!Z$15)</f>
        <v/>
      </c>
      <c r="AA208" s="13" t="str">
        <f>IF(ISTEXT(VLOOKUP($A208,'Incurred Real 2022$'!$A$25:$AC$426,'Incurred Real 2022$'!AA$1,FALSE)),"",(VLOOKUP($A208,'Incurred Real 2022$'!$A$25:$AC$426,'Incurred Real 2022$'!AA$1,FALSE))*BY208*Incurred_Nominal!AA$15)</f>
        <v/>
      </c>
      <c r="AB208" s="13" t="str">
        <f>IF(ISTEXT(VLOOKUP($A208,'Incurred Real 2022$'!$A$25:$AC$426,'Incurred Real 2022$'!AB$1,FALSE)),"",(VLOOKUP($A208,'Incurred Real 2022$'!$A$25:$AC$426,'Incurred Real 2022$'!AB$1,FALSE))*BZ208*Incurred_Nominal!AB$15)</f>
        <v/>
      </c>
      <c r="AC208" s="13" t="str">
        <f>IF(ISTEXT(VLOOKUP($A208,'Incurred Real 2022$'!$A$25:$AC$426,'Incurred Real 2022$'!AC$1,FALSE)),"",(VLOOKUP($A208,'Incurred Real 2022$'!$A$25:$AC$426,'Incurred Real 2022$'!AC$1,FALSE))*CA208*Incurred_Nominal!AC$15)</f>
        <v/>
      </c>
      <c r="AD208" s="232">
        <f t="shared" si="41"/>
        <v>1837748.7100000002</v>
      </c>
      <c r="AE208" s="232">
        <f t="shared" si="42"/>
        <v>1837748.7100000002</v>
      </c>
      <c r="AF208" s="239">
        <f t="shared" si="43"/>
        <v>2269359.3680658494</v>
      </c>
      <c r="AG208" s="237">
        <f t="shared" si="44"/>
        <v>1844974.4018017848</v>
      </c>
      <c r="AH208" s="240">
        <f t="shared" si="48"/>
        <v>1.230022143315167</v>
      </c>
      <c r="AI208" s="234">
        <f>VLOOKUP($A208,Incurred_Real!$A$25:$AP$479,Incurred_Real!AI$1,FALSE)</f>
        <v>2020</v>
      </c>
      <c r="AJ208" s="235">
        <f>VLOOKUP($A208,Incurred_Real!$A$25:$AP$479,Incurred_Real!AJ$1,FALSE)</f>
        <v>43187</v>
      </c>
      <c r="AK208" s="236">
        <f>VLOOKUP($A208,Incurred_Real!$A$25:$AP$479,Incurred_Real!AK$1,FALSE)</f>
        <v>2018</v>
      </c>
      <c r="AL208" s="235" t="str">
        <f>VLOOKUP($A208,Incurred_Real!$A$25:$AP$479,Incurred_Real!AL$1,FALSE)</f>
        <v/>
      </c>
      <c r="AM208" s="237">
        <f>IF(AL208="Commissioned Extra","",(IF((AD208)=0,0,SUMPRODUCT($F$17:$U$17,F208:U208))+VLOOKUP($A208,Incurred_Real!$A$25:$BS$376,Incurred_Real!$AO$1,FALSE)))</f>
        <v>2015596.017260401</v>
      </c>
      <c r="AN208" s="232" cm="1">
        <f t="array" ref="AN208">IF(ROUND(AE208,0)=0,0,LOOKUP(2,1/(F208:AC208&lt;&gt;""),F208:AC208))</f>
        <v>314.22000000000003</v>
      </c>
      <c r="AO208" s="232">
        <f t="shared" si="45"/>
        <v>0</v>
      </c>
      <c r="AP208" s="78"/>
      <c r="AQ208" s="20"/>
      <c r="AR208" s="245">
        <f>VLOOKUP($A208,Incurred_Real!$A$25:$CD$376,Incurred_Real!AR$1,FALSE)</f>
        <v>0</v>
      </c>
      <c r="AS208" s="246">
        <f>VLOOKUP($A208,Incurred_Real!$A$25:$CD$376,Incurred_Real!AS$1,FALSE)</f>
        <v>0</v>
      </c>
      <c r="AT208" s="246">
        <f>VLOOKUP($A208,Incurred_Real!$A$25:$CD$376,Incurred_Real!AT$1,FALSE)</f>
        <v>0</v>
      </c>
      <c r="AU208" s="246">
        <f>VLOOKUP($A208,Incurred_Real!$A$25:$CD$376,Incurred_Real!AU$1,FALSE)</f>
        <v>0</v>
      </c>
      <c r="AV208" s="246">
        <f>VLOOKUP($A208,Incurred_Real!$A$25:$CD$376,Incurred_Real!AV$1,FALSE)</f>
        <v>1</v>
      </c>
      <c r="AW208" s="246">
        <f>VLOOKUP($A208,Incurred_Real!$A$25:$CD$376,Incurred_Real!AW$1,FALSE)</f>
        <v>0</v>
      </c>
      <c r="AX208" s="246">
        <f>VLOOKUP($A208,Incurred_Real!$A$25:$CD$376,Incurred_Real!AX$1,FALSE)</f>
        <v>0</v>
      </c>
      <c r="AY208" s="246">
        <f>VLOOKUP($A208,Incurred_Real!$A$25:$CD$376,Incurred_Real!AY$1,FALSE)</f>
        <v>0</v>
      </c>
      <c r="AZ208" s="246">
        <f>VLOOKUP($A208,Incurred_Real!$A$25:$CD$376,Incurred_Real!AZ$1,FALSE)</f>
        <v>0</v>
      </c>
      <c r="BA208" s="246">
        <f>VLOOKUP($A208,Incurred_Real!$A$25:$CD$376,Incurred_Real!BA$1,FALSE)</f>
        <v>0</v>
      </c>
      <c r="BB208" s="246">
        <f>VLOOKUP($A208,Incurred_Real!$A$25:$CD$376,Incurred_Real!BB$1,FALSE)</f>
        <v>0</v>
      </c>
      <c r="BC208" s="246">
        <f>VLOOKUP($A208,Incurred_Real!$A$25:$CD$376,Incurred_Real!BC$1,FALSE)</f>
        <v>0</v>
      </c>
      <c r="BD208" s="246">
        <f>VLOOKUP($A208,Incurred_Real!$A$25:$CD$376,Incurred_Real!BD$1,FALSE)</f>
        <v>0</v>
      </c>
      <c r="BE208" s="246">
        <f>VLOOKUP($A208,Incurred_Real!$A$25:$CD$376,Incurred_Real!BE$1,FALSE)</f>
        <v>0</v>
      </c>
      <c r="BF208" s="246">
        <f>VLOOKUP($A208,Incurred_Real!$A$25:$CD$376,Incurred_Real!BF$1,FALSE)</f>
        <v>0</v>
      </c>
      <c r="BG208" s="246">
        <f>VLOOKUP($A208,Incurred_Real!$A$25:$CD$376,Incurred_Real!BG$1,FALSE)</f>
        <v>0</v>
      </c>
      <c r="BH208" s="246">
        <f>VLOOKUP($A208,Incurred_Real!$A$25:$CD$376,Incurred_Real!BH$1,FALSE)</f>
        <v>0</v>
      </c>
      <c r="BI208" s="246">
        <f>VLOOKUP($A208,Incurred_Real!$A$25:$CD$376,Incurred_Real!BI$1,FALSE)</f>
        <v>0</v>
      </c>
      <c r="BJ208" s="246">
        <f>VLOOKUP($A208,Incurred_Real!$A$25:$CD$376,Incurred_Real!BJ$1,FALSE)</f>
        <v>0</v>
      </c>
      <c r="BK208" s="246">
        <f>VLOOKUP($A208,Incurred_Real!$A$25:$CD$376,Incurred_Real!BK$1,FALSE)</f>
        <v>0</v>
      </c>
      <c r="BL208" s="246">
        <f>VLOOKUP($A208,Incurred_Real!$A$25:$CD$376,Incurred_Real!BL$1,FALSE)</f>
        <v>0</v>
      </c>
      <c r="BM208" s="246">
        <f>VLOOKUP($A208,Incurred_Real!$A$25:$CD$376,Incurred_Real!BM$1,FALSE)</f>
        <v>0</v>
      </c>
      <c r="BN208" s="246">
        <f>VLOOKUP($A208,Incurred_Real!$A$25:$CD$376,Incurred_Real!BN$1,FALSE)</f>
        <v>0</v>
      </c>
      <c r="BO208" s="246">
        <f>VLOOKUP($A208,Incurred_Real!$A$25:$CD$376,Incurred_Real!BO$1,FALSE)</f>
        <v>0</v>
      </c>
      <c r="BP208" s="246">
        <f>VLOOKUP($A208,Incurred_Real!$A$25:$CD$376,Incurred_Real!BP$1,FALSE)</f>
        <v>0</v>
      </c>
      <c r="BQ208" s="246">
        <f>VLOOKUP($A208,Incurred_Real!$A$25:$CD$376,Incurred_Real!BQ$1,FALSE)</f>
        <v>0</v>
      </c>
      <c r="BR208" s="246">
        <f>VLOOKUP($A208,Incurred_Real!$A$25:$CD$376,Incurred_Real!BR$1,FALSE)</f>
        <v>0</v>
      </c>
      <c r="BS208" s="254">
        <f t="shared" si="46"/>
        <v>1</v>
      </c>
      <c r="BT208" s="249">
        <f>1+IF(ISNA(VLOOKUP($A208,'Project labour content'!$A$7:$D$255,'Project labour content'!$D$1,FALSE)),VLOOKUP($D208,'Project labour content'!$F$6:$G$15,'Project labour content'!$G$1,FALSE),VLOOKUP($A208,'Project labour content'!$A$7:$D$255,'Project labour content'!$D$1,FALSE))*LabEsc22*1</f>
        <v>1.0024480115846353</v>
      </c>
      <c r="BU208" s="249">
        <f>1+IF(ISNA(VLOOKUP($A208,'Project labour content'!$A$7:$D$255,'Project labour content'!$D$1,FALSE)),VLOOKUP($D208,'Project labour content'!$F$6:$G$15,'Project labour content'!$G$1,FALSE),VLOOKUP($A208,'Project labour content'!$A$7:$D$255,'Project labour content'!$D$1,FALSE))*LabEsc23*1</f>
        <v>1.0049077736248768</v>
      </c>
      <c r="BV208" s="249">
        <f>1+IF(ISNA(VLOOKUP($A208,'Project labour content'!$A$7:$D$255,'Project labour content'!$D$1,FALSE)),VLOOKUP($D208,'Project labour content'!$F$6:$G$15,'Project labour content'!$G$1,FALSE),VLOOKUP($A208,'Project labour content'!$A$7:$D$255,'Project labour content'!$D$1,FALSE))*LabEsc24*1</f>
        <v>1.0072248694667842</v>
      </c>
      <c r="BW208" s="249">
        <f>1+IF(ISNA(VLOOKUP($A208,'Project labour content'!$A$7:$D$255,'Project labour content'!$D$1,FALSE)),VLOOKUP($D208,'Project labour content'!$F$6:$G$15,'Project labour content'!$G$1,FALSE),VLOOKUP($A208,'Project labour content'!$A$7:$D$255,'Project labour content'!$D$1,FALSE))*LabEsc25*1</f>
        <v>1.0103282331643793</v>
      </c>
      <c r="BX208" s="249">
        <f>1+IF(ISNA(VLOOKUP($A208,'Project labour content'!$A$7:$D$255,'Project labour content'!$D$1,FALSE)),VLOOKUP($D208,'Project labour content'!$F$6:$G$15,'Project labour content'!$G$1,FALSE),VLOOKUP($A208,'Project labour content'!$A$7:$D$255,'Project labour content'!$D$1,FALSE))*LabEsc26*1</f>
        <v>1.0137103823674747</v>
      </c>
      <c r="BY208" s="249">
        <f>1+IF(ISNA(VLOOKUP($A208,'Project labour content'!$A$7:$D$255,'Project labour content'!$D$1,FALSE)),VLOOKUP($D208,'Project labour content'!$F$6:$G$15,'Project labour content'!$G$1,FALSE),VLOOKUP($A208,'Project labour content'!$A$7:$D$255,'Project labour content'!$D$1,FALSE))*LabEsc27*1</f>
        <v>1.0158052335508072</v>
      </c>
      <c r="BZ208" s="249">
        <f>1+IF(ISNA(VLOOKUP($A208,'Project labour content'!$A$7:$D$255,'Project labour content'!$D$1,FALSE)),VLOOKUP($D208,'Project labour content'!$F$6:$G$15,'Project labour content'!$G$1,FALSE),VLOOKUP($A208,'Project labour content'!$A$7:$D$255,'Project labour content'!$D$1,FALSE))*LabEsc28*1</f>
        <v>1.0173826564918567</v>
      </c>
      <c r="CA208" s="249">
        <f>1+IF(ISNA(VLOOKUP($A208,'Project labour content'!$A$7:$D$255,'Project labour content'!$D$1,FALSE)),VLOOKUP($D208,'Project labour content'!$F$6:$G$15,'Project labour content'!$G$1,FALSE),VLOOKUP($A208,'Project labour content'!$A$7:$D$255,'Project labour content'!$D$1,FALSE))*LabEsc29*1</f>
        <v>1.0199141048276528</v>
      </c>
      <c r="CB208" s="250" t="str">
        <f>IF(ISNA(VLOOKUP($A208,'Project labour content'!$A$7:$D$255,'Project labour content'!$D$1,FALSE)),"Category","Project")</f>
        <v>Category</v>
      </c>
      <c r="CD208" s="247" t="str">
        <f t="shared" si="47"/>
        <v>14100</v>
      </c>
    </row>
    <row r="209" spans="1:82" x14ac:dyDescent="0.15">
      <c r="A209" s="11" t="s">
        <v>323</v>
      </c>
      <c r="B209" s="11" t="str">
        <f>VLOOKUP($A209,'Incurred Real 2022$'!$A$25:$AC$426,'Incurred Real 2022$'!B$1,FALSE)</f>
        <v>Data Centre Refresh 2024-2028</v>
      </c>
      <c r="C209" s="11" t="str">
        <f>VLOOKUP($A209,'Incurred Real 2022$'!$A$25:$AC$426,'Incurred Real 2022$'!C$1,FALSE)</f>
        <v>ExAnte</v>
      </c>
      <c r="D209" s="11" t="str">
        <f>VLOOKUP($A209,'Incurred Real 2022$'!$A$25:$AC$426,'Incurred Real 2022$'!D$1,FALSE)</f>
        <v>Information Technology</v>
      </c>
      <c r="E209" s="11" t="str">
        <f>VLOOKUP($A209,'Incurred Real 2022$'!$A$25:$AC$426,'Incurred Real 2022$'!E$1,FALSE)</f>
        <v>Potential</v>
      </c>
      <c r="F209" s="105" t="str">
        <f>IF(VLOOKUP($A209,'Incurred Real 2022$'!$A$25:$AC$426,'Incurred Real 2022$'!F$1,FALSE)=0,"",VLOOKUP($A209,'Incurred Real 2022$'!$A$25:$AC$426,'Incurred Real 2022$'!F$1,FALSE))</f>
        <v/>
      </c>
      <c r="G209" s="105" t="str">
        <f>IF(VLOOKUP($A209,'Incurred Real 2022$'!$A$25:$AC$426,'Incurred Real 2022$'!G$1,FALSE)=0,"",VLOOKUP($A209,'Incurred Real 2022$'!$A$25:$AC$426,'Incurred Real 2022$'!G$1,FALSE))</f>
        <v/>
      </c>
      <c r="H209" s="105" t="str">
        <f>IF(VLOOKUP($A209,'Incurred Real 2022$'!$A$25:$AC$426,'Incurred Real 2022$'!H$1,FALSE)=0,"",VLOOKUP($A209,'Incurred Real 2022$'!$A$25:$AC$426,'Incurred Real 2022$'!H$1,FALSE))</f>
        <v/>
      </c>
      <c r="I209" s="105" t="str">
        <f>IF(VLOOKUP($A209,'Incurred Real 2022$'!$A$25:$AC$426,'Incurred Real 2022$'!I$1,FALSE)=0,"",VLOOKUP($A209,'Incurred Real 2022$'!$A$25:$AC$426,'Incurred Real 2022$'!I$1,FALSE))</f>
        <v/>
      </c>
      <c r="J209" s="105" t="str">
        <f>IF(VLOOKUP($A209,'Incurred Real 2022$'!$A$25:$AC$426,'Incurred Real 2022$'!J$1,FALSE)=0,"",VLOOKUP($A209,'Incurred Real 2022$'!$A$25:$AC$426,'Incurred Real 2022$'!J$1,FALSE))</f>
        <v/>
      </c>
      <c r="K209" s="105" t="str">
        <f>IF(VLOOKUP($A209,'Incurred Real 2022$'!$A$25:$AC$426,'Incurred Real 2022$'!K$1,FALSE)=0,"",VLOOKUP($A209,'Incurred Real 2022$'!$A$25:$AC$426,'Incurred Real 2022$'!K$1,FALSE))</f>
        <v/>
      </c>
      <c r="L209" s="105" t="str">
        <f>IF(VLOOKUP($A209,'Incurred Real 2022$'!$A$25:$AC$426,'Incurred Real 2022$'!L$1,FALSE)=0,"",VLOOKUP($A209,'Incurred Real 2022$'!$A$25:$AC$426,'Incurred Real 2022$'!L$1,FALSE))</f>
        <v/>
      </c>
      <c r="M209" s="105" t="str">
        <f>IF(VLOOKUP($A209,'Incurred Real 2022$'!$A$25:$AC$426,'Incurred Real 2022$'!M$1,FALSE)=0,"",VLOOKUP($A209,'Incurred Real 2022$'!$A$25:$AC$426,'Incurred Real 2022$'!M$1,FALSE))</f>
        <v/>
      </c>
      <c r="N209" s="105" t="str">
        <f>IF(VLOOKUP($A209,'Incurred Real 2022$'!$A$25:$AC$426,'Incurred Real 2022$'!N$1,FALSE)=0,"",VLOOKUP($A209,'Incurred Real 2022$'!$A$25:$AC$426,'Incurred Real 2022$'!N$1,FALSE))</f>
        <v/>
      </c>
      <c r="O209" s="105" t="str">
        <f>IF(VLOOKUP($A209,'Incurred Real 2022$'!$A$25:$AC$426,'Incurred Real 2022$'!O$1,FALSE)=0,"",VLOOKUP($A209,'Incurred Real 2022$'!$A$25:$AC$426,'Incurred Real 2022$'!O$1,FALSE))</f>
        <v/>
      </c>
      <c r="P209" s="105" t="str">
        <f>IF(VLOOKUP($A209,'Incurred Real 2022$'!$A$25:$AC$426,'Incurred Real 2022$'!P$1,FALSE)=0,"",VLOOKUP($A209,'Incurred Real 2022$'!$A$25:$AC$426,'Incurred Real 2022$'!P$1,FALSE))</f>
        <v/>
      </c>
      <c r="Q209" s="105" t="str">
        <f>IF(VLOOKUP($A209,'Incurred Real 2022$'!$A$25:$AC$426,'Incurred Real 2022$'!Q$1,FALSE)=0,"",VLOOKUP($A209,'Incurred Real 2022$'!$A$25:$AC$426,'Incurred Real 2022$'!Q$1,FALSE))</f>
        <v/>
      </c>
      <c r="R209" s="105" t="str">
        <f>IF(VLOOKUP($A209,'Incurred Real 2022$'!$A$25:$AC$426,'Incurred Real 2022$'!R$1,FALSE)=0,"",VLOOKUP($A209,'Incurred Real 2022$'!$A$25:$AC$426,'Incurred Real 2022$'!R$1,FALSE))</f>
        <v/>
      </c>
      <c r="S209" s="105" t="str">
        <f>IF(VLOOKUP($A209,'Incurred Real 2022$'!$A$25:$AC$426,'Incurred Real 2022$'!S$1,FALSE)=0,"",VLOOKUP($A209,'Incurred Real 2022$'!$A$25:$AC$426,'Incurred Real 2022$'!S$1,FALSE))</f>
        <v/>
      </c>
      <c r="T209" s="105" t="str">
        <f>IF(VLOOKUP($A209,'Incurred Real 2022$'!$A$25:$AC$426,'Incurred Real 2022$'!T$1,FALSE)=0,"",VLOOKUP($A209,'Incurred Real 2022$'!$A$25:$AC$426,'Incurred Real 2022$'!T$1,FALSE))</f>
        <v/>
      </c>
      <c r="U209" s="105" t="str">
        <f>IF(VLOOKUP($A209,'Incurred Real 2022$'!$A$25:$AC$426,'Incurred Real 2022$'!U$1,FALSE)=0,"",VLOOKUP($A209,'Incurred Real 2022$'!$A$25:$AC$426,'Incurred Real 2022$'!U$1,FALSE))</f>
        <v/>
      </c>
      <c r="V209" s="13" t="str">
        <f>IF(ISTEXT(VLOOKUP($A209,'Incurred Real 2022$'!$A$25:$AC$426,'Incurred Real 2022$'!V$1,FALSE)),"",(VLOOKUP($A209,'Incurred Real 2022$'!$A$25:$AC$426,'Incurred Real 2022$'!V$1,FALSE))*BT209*Incurred_Nominal!V$15)</f>
        <v/>
      </c>
      <c r="W209" s="13" t="str">
        <f>IF(ISTEXT(VLOOKUP($A209,'Incurred Real 2022$'!$A$25:$AC$426,'Incurred Real 2022$'!W$1,FALSE)),"",(VLOOKUP($A209,'Incurred Real 2022$'!$A$25:$AC$426,'Incurred Real 2022$'!W$1,FALSE))*BU209*Incurred_Nominal!W$15)</f>
        <v/>
      </c>
      <c r="X209" s="13">
        <f>IF(ISTEXT(VLOOKUP($A209,'Incurred Real 2022$'!$A$25:$AC$426,'Incurred Real 2022$'!X$1,FALSE)),"",(VLOOKUP($A209,'Incurred Real 2022$'!$A$25:$AC$426,'Incurred Real 2022$'!X$1,FALSE))*BV209*Incurred_Nominal!X$15)</f>
        <v>2762430.098639085</v>
      </c>
      <c r="Y209" s="13">
        <f>IF(ISTEXT(VLOOKUP($A209,'Incurred Real 2022$'!$A$25:$AC$426,'Incurred Real 2022$'!Y$1,FALSE)),"",(VLOOKUP($A209,'Incurred Real 2022$'!$A$25:$AC$426,'Incurred Real 2022$'!Y$1,FALSE))*BW209*Incurred_Nominal!Y$15)</f>
        <v>2832798.0436576521</v>
      </c>
      <c r="Z209" s="13" t="str">
        <f>IF(ISTEXT(VLOOKUP($A209,'Incurred Real 2022$'!$A$25:$AC$426,'Incurred Real 2022$'!Z$1,FALSE)),"",(VLOOKUP($A209,'Incurred Real 2022$'!$A$25:$AC$426,'Incurred Real 2022$'!Z$1,FALSE))*BX209*Incurred_Nominal!Z$15)</f>
        <v/>
      </c>
      <c r="AA209" s="13" t="str">
        <f>IF(ISTEXT(VLOOKUP($A209,'Incurred Real 2022$'!$A$25:$AC$426,'Incurred Real 2022$'!AA$1,FALSE)),"",(VLOOKUP($A209,'Incurred Real 2022$'!$A$25:$AC$426,'Incurred Real 2022$'!AA$1,FALSE))*BY209*Incurred_Nominal!AA$15)</f>
        <v/>
      </c>
      <c r="AB209" s="13" t="str">
        <f>IF(ISTEXT(VLOOKUP($A209,'Incurred Real 2022$'!$A$25:$AC$426,'Incurred Real 2022$'!AB$1,FALSE)),"",(VLOOKUP($A209,'Incurred Real 2022$'!$A$25:$AC$426,'Incurred Real 2022$'!AB$1,FALSE))*BZ209*Incurred_Nominal!AB$15)</f>
        <v/>
      </c>
      <c r="AC209" s="13" t="str">
        <f>IF(ISTEXT(VLOOKUP($A209,'Incurred Real 2022$'!$A$25:$AC$426,'Incurred Real 2022$'!AC$1,FALSE)),"",(VLOOKUP($A209,'Incurred Real 2022$'!$A$25:$AC$426,'Incurred Real 2022$'!AC$1,FALSE))*CA209*Incurred_Nominal!AC$15)</f>
        <v/>
      </c>
      <c r="AD209" s="232">
        <f t="shared" si="41"/>
        <v>5595228.1422967371</v>
      </c>
      <c r="AE209" s="232">
        <f t="shared" si="42"/>
        <v>5595228.1422967371</v>
      </c>
      <c r="AF209" s="239">
        <f t="shared" si="43"/>
        <v>6079017.7527926769</v>
      </c>
      <c r="AG209" s="237">
        <f t="shared" si="44"/>
        <v>5661526.4646640765</v>
      </c>
      <c r="AH209" s="240">
        <f t="shared" si="48"/>
        <v>1.0737418240000001</v>
      </c>
      <c r="AI209" s="234">
        <f>VLOOKUP($A209,Incurred_Real!$A$25:$AP$479,Incurred_Real!AI$1,FALSE)</f>
        <v>2025</v>
      </c>
      <c r="AJ209" s="235" t="str">
        <f>VLOOKUP($A209,Incurred_Real!$A$25:$AP$479,Incurred_Real!AJ$1,FALSE)</f>
        <v/>
      </c>
      <c r="AK209" s="236">
        <f>VLOOKUP($A209,Incurred_Real!$A$25:$AP$479,Incurred_Real!AK$1,FALSE)</f>
        <v>2025</v>
      </c>
      <c r="AL209" s="235" t="str">
        <f>VLOOKUP($A209,Incurred_Real!$A$25:$AP$479,Incurred_Real!AL$1,FALSE)</f>
        <v/>
      </c>
      <c r="AM209" s="237">
        <f>IF(AL209="Commissioned Extra","",(IF((AD209)=0,0,SUMPRODUCT($F$17:$U$17,F209:U209))+VLOOKUP($A209,Incurred_Real!$A$25:$BS$376,Incurred_Real!$AO$1,FALSE)))</f>
        <v>5463659.2595395707</v>
      </c>
      <c r="AN209" s="232" cm="1">
        <f t="array" ref="AN209">IF(ROUND(AE209,0)=0,0,LOOKUP(2,1/(F209:AC209&lt;&gt;""),F209:AC209))</f>
        <v>2832798.0436576521</v>
      </c>
      <c r="AO209" s="232">
        <f t="shared" si="45"/>
        <v>5595228.1422967371</v>
      </c>
      <c r="AP209" s="78"/>
      <c r="AQ209" s="20"/>
      <c r="AR209" s="245">
        <f>VLOOKUP($A209,Incurred_Real!$A$25:$CD$376,Incurred_Real!AR$1,FALSE)</f>
        <v>1</v>
      </c>
      <c r="AS209" s="246">
        <f>VLOOKUP($A209,Incurred_Real!$A$25:$CD$376,Incurred_Real!AS$1,FALSE)</f>
        <v>0</v>
      </c>
      <c r="AT209" s="246">
        <f>VLOOKUP($A209,Incurred_Real!$A$25:$CD$376,Incurred_Real!AT$1,FALSE)</f>
        <v>0</v>
      </c>
      <c r="AU209" s="246">
        <f>VLOOKUP($A209,Incurred_Real!$A$25:$CD$376,Incurred_Real!AU$1,FALSE)</f>
        <v>0</v>
      </c>
      <c r="AV209" s="246">
        <f>VLOOKUP($A209,Incurred_Real!$A$25:$CD$376,Incurred_Real!AV$1,FALSE)</f>
        <v>1</v>
      </c>
      <c r="AW209" s="246">
        <f>VLOOKUP($A209,Incurred_Real!$A$25:$CD$376,Incurred_Real!AW$1,FALSE)</f>
        <v>0</v>
      </c>
      <c r="AX209" s="246">
        <f>VLOOKUP($A209,Incurred_Real!$A$25:$CD$376,Incurred_Real!AX$1,FALSE)</f>
        <v>0</v>
      </c>
      <c r="AY209" s="246">
        <f>VLOOKUP($A209,Incurred_Real!$A$25:$CD$376,Incurred_Real!AY$1,FALSE)</f>
        <v>0</v>
      </c>
      <c r="AZ209" s="246">
        <f>VLOOKUP($A209,Incurred_Real!$A$25:$CD$376,Incurred_Real!AZ$1,FALSE)</f>
        <v>0</v>
      </c>
      <c r="BA209" s="246">
        <f>VLOOKUP($A209,Incurred_Real!$A$25:$CD$376,Incurred_Real!BA$1,FALSE)</f>
        <v>0</v>
      </c>
      <c r="BB209" s="246">
        <f>VLOOKUP($A209,Incurred_Real!$A$25:$CD$376,Incurred_Real!BB$1,FALSE)</f>
        <v>0</v>
      </c>
      <c r="BC209" s="246">
        <f>VLOOKUP($A209,Incurred_Real!$A$25:$CD$376,Incurred_Real!BC$1,FALSE)</f>
        <v>0</v>
      </c>
      <c r="BD209" s="246">
        <f>VLOOKUP($A209,Incurred_Real!$A$25:$CD$376,Incurred_Real!BD$1,FALSE)</f>
        <v>0</v>
      </c>
      <c r="BE209" s="246">
        <f>VLOOKUP($A209,Incurred_Real!$A$25:$CD$376,Incurred_Real!BE$1,FALSE)</f>
        <v>0</v>
      </c>
      <c r="BF209" s="246">
        <f>VLOOKUP($A209,Incurred_Real!$A$25:$CD$376,Incurred_Real!BF$1,FALSE)</f>
        <v>0</v>
      </c>
      <c r="BG209" s="246">
        <f>VLOOKUP($A209,Incurred_Real!$A$25:$CD$376,Incurred_Real!BG$1,FALSE)</f>
        <v>0</v>
      </c>
      <c r="BH209" s="246">
        <f>VLOOKUP($A209,Incurred_Real!$A$25:$CD$376,Incurred_Real!BH$1,FALSE)</f>
        <v>0</v>
      </c>
      <c r="BI209" s="246">
        <f>VLOOKUP($A209,Incurred_Real!$A$25:$CD$376,Incurred_Real!BI$1,FALSE)</f>
        <v>0</v>
      </c>
      <c r="BJ209" s="246">
        <f>VLOOKUP($A209,Incurred_Real!$A$25:$CD$376,Incurred_Real!BJ$1,FALSE)</f>
        <v>0</v>
      </c>
      <c r="BK209" s="246">
        <f>VLOOKUP($A209,Incurred_Real!$A$25:$CD$376,Incurred_Real!BK$1,FALSE)</f>
        <v>0</v>
      </c>
      <c r="BL209" s="246">
        <f>VLOOKUP($A209,Incurred_Real!$A$25:$CD$376,Incurred_Real!BL$1,FALSE)</f>
        <v>0</v>
      </c>
      <c r="BM209" s="246">
        <f>VLOOKUP($A209,Incurred_Real!$A$25:$CD$376,Incurred_Real!BM$1,FALSE)</f>
        <v>0</v>
      </c>
      <c r="BN209" s="246">
        <f>VLOOKUP($A209,Incurred_Real!$A$25:$CD$376,Incurred_Real!BN$1,FALSE)</f>
        <v>0</v>
      </c>
      <c r="BO209" s="246">
        <f>VLOOKUP($A209,Incurred_Real!$A$25:$CD$376,Incurred_Real!BO$1,FALSE)</f>
        <v>0</v>
      </c>
      <c r="BP209" s="246">
        <f>VLOOKUP($A209,Incurred_Real!$A$25:$CD$376,Incurred_Real!BP$1,FALSE)</f>
        <v>0</v>
      </c>
      <c r="BQ209" s="246">
        <f>VLOOKUP($A209,Incurred_Real!$A$25:$CD$376,Incurred_Real!BQ$1,FALSE)</f>
        <v>0</v>
      </c>
      <c r="BR209" s="246">
        <f>VLOOKUP($A209,Incurred_Real!$A$25:$CD$376,Incurred_Real!BR$1,FALSE)</f>
        <v>0</v>
      </c>
      <c r="BS209" s="254">
        <f t="shared" si="46"/>
        <v>1</v>
      </c>
      <c r="BT209" s="249">
        <f>1+IF(ISNA(VLOOKUP($A209,'Project labour content'!$A$7:$D$255,'Project labour content'!$D$1,FALSE)),VLOOKUP($D209,'Project labour content'!$F$6:$G$15,'Project labour content'!$G$1,FALSE),VLOOKUP($A209,'Project labour content'!$A$7:$D$255,'Project labour content'!$D$1,FALSE))*LabEsc22*1</f>
        <v>1.0011384909753227</v>
      </c>
      <c r="BU209" s="249">
        <f>1+IF(ISNA(VLOOKUP($A209,'Project labour content'!$A$7:$D$255,'Project labour content'!$D$1,FALSE)),VLOOKUP($D209,'Project labour content'!$F$6:$G$15,'Project labour content'!$G$1,FALSE),VLOOKUP($A209,'Project labour content'!$A$7:$D$255,'Project labour content'!$D$1,FALSE))*LabEsc23*1</f>
        <v>1.002282446707327</v>
      </c>
      <c r="BV209" s="249">
        <f>1+IF(ISNA(VLOOKUP($A209,'Project labour content'!$A$7:$D$255,'Project labour content'!$D$1,FALSE)),VLOOKUP($D209,'Project labour content'!$F$6:$G$15,'Project labour content'!$G$1,FALSE),VLOOKUP($A209,'Project labour content'!$A$7:$D$255,'Project labour content'!$D$1,FALSE))*LabEsc24*1</f>
        <v>1.0033600530068751</v>
      </c>
      <c r="BW209" s="249">
        <f>1+IF(ISNA(VLOOKUP($A209,'Project labour content'!$A$7:$D$255,'Project labour content'!$D$1,FALSE)),VLOOKUP($D209,'Project labour content'!$F$6:$G$15,'Project labour content'!$G$1,FALSE),VLOOKUP($A209,'Project labour content'!$A$7:$D$255,'Project labour content'!$D$1,FALSE))*LabEsc25*1</f>
        <v>1.0048033270440699</v>
      </c>
      <c r="BX209" s="249">
        <f>1+IF(ISNA(VLOOKUP($A209,'Project labour content'!$A$7:$D$255,'Project labour content'!$D$1,FALSE)),VLOOKUP($D209,'Project labour content'!$F$6:$G$15,'Project labour content'!$G$1,FALSE),VLOOKUP($A209,'Project labour content'!$A$7:$D$255,'Project labour content'!$D$1,FALSE))*LabEsc26*1</f>
        <v>1.0063762551989393</v>
      </c>
      <c r="BY209" s="249">
        <f>1+IF(ISNA(VLOOKUP($A209,'Project labour content'!$A$7:$D$255,'Project labour content'!$D$1,FALSE)),VLOOKUP($D209,'Project labour content'!$F$6:$G$15,'Project labour content'!$G$1,FALSE),VLOOKUP($A209,'Project labour content'!$A$7:$D$255,'Project labour content'!$D$1,FALSE))*LabEsc27*1</f>
        <v>1.0073505026991707</v>
      </c>
      <c r="BZ209" s="249">
        <f>1+IF(ISNA(VLOOKUP($A209,'Project labour content'!$A$7:$D$255,'Project labour content'!$D$1,FALSE)),VLOOKUP($D209,'Project labour content'!$F$6:$G$15,'Project labour content'!$G$1,FALSE),VLOOKUP($A209,'Project labour content'!$A$7:$D$255,'Project labour content'!$D$1,FALSE))*LabEsc28*1</f>
        <v>1.0080841110668448</v>
      </c>
      <c r="CA209" s="249">
        <f>1+IF(ISNA(VLOOKUP($A209,'Project labour content'!$A$7:$D$255,'Project labour content'!$D$1,FALSE)),VLOOKUP($D209,'Project labour content'!$F$6:$G$15,'Project labour content'!$G$1,FALSE),VLOOKUP($A209,'Project labour content'!$A$7:$D$255,'Project labour content'!$D$1,FALSE))*LabEsc29*1</f>
        <v>1.0092614057752887</v>
      </c>
      <c r="CB209" s="250" t="str">
        <f>IF(ISNA(VLOOKUP($A209,'Project labour content'!$A$7:$D$255,'Project labour content'!$D$1,FALSE)),"Category","Project")</f>
        <v>Project</v>
      </c>
      <c r="CD209" s="247" t="str">
        <f t="shared" si="47"/>
        <v>14103</v>
      </c>
    </row>
    <row r="210" spans="1:82" x14ac:dyDescent="0.15">
      <c r="A210" s="11" t="s">
        <v>325</v>
      </c>
      <c r="B210" s="11" t="str">
        <f>VLOOKUP($A210,'Incurred Real 2022$'!$A$25:$AC$426,'Incurred Real 2022$'!B$1,FALSE)</f>
        <v>Brinkworth-Waterloo Telecommunication Bearer Replacement</v>
      </c>
      <c r="C210" s="11" t="str">
        <f>VLOOKUP($A210,'Incurred Real 2022$'!$A$25:$AC$426,'Incurred Real 2022$'!C$1,FALSE)</f>
        <v>ExAnte</v>
      </c>
      <c r="D210" s="11" t="str">
        <f>VLOOKUP($A210,'Incurred Real 2022$'!$A$25:$AC$426,'Incurred Real 2022$'!D$1,FALSE)</f>
        <v>Replacement</v>
      </c>
      <c r="E210" s="11" t="str">
        <f>VLOOKUP($A210,'Incurred Real 2022$'!$A$25:$AC$426,'Incurred Real 2022$'!E$1,FALSE)</f>
        <v>Proposed</v>
      </c>
      <c r="F210" s="105" t="str">
        <f>IF(VLOOKUP($A210,'Incurred Real 2022$'!$A$25:$AC$426,'Incurred Real 2022$'!F$1,FALSE)=0,"",VLOOKUP($A210,'Incurred Real 2022$'!$A$25:$AC$426,'Incurred Real 2022$'!F$1,FALSE))</f>
        <v/>
      </c>
      <c r="G210" s="105" t="str">
        <f>IF(VLOOKUP($A210,'Incurred Real 2022$'!$A$25:$AC$426,'Incurred Real 2022$'!G$1,FALSE)=0,"",VLOOKUP($A210,'Incurred Real 2022$'!$A$25:$AC$426,'Incurred Real 2022$'!G$1,FALSE))</f>
        <v/>
      </c>
      <c r="H210" s="105" t="str">
        <f>IF(VLOOKUP($A210,'Incurred Real 2022$'!$A$25:$AC$426,'Incurred Real 2022$'!H$1,FALSE)=0,"",VLOOKUP($A210,'Incurred Real 2022$'!$A$25:$AC$426,'Incurred Real 2022$'!H$1,FALSE))</f>
        <v/>
      </c>
      <c r="I210" s="105" t="str">
        <f>IF(VLOOKUP($A210,'Incurred Real 2022$'!$A$25:$AC$426,'Incurred Real 2022$'!I$1,FALSE)=0,"",VLOOKUP($A210,'Incurred Real 2022$'!$A$25:$AC$426,'Incurred Real 2022$'!I$1,FALSE))</f>
        <v/>
      </c>
      <c r="J210" s="105" t="str">
        <f>IF(VLOOKUP($A210,'Incurred Real 2022$'!$A$25:$AC$426,'Incurred Real 2022$'!J$1,FALSE)=0,"",VLOOKUP($A210,'Incurred Real 2022$'!$A$25:$AC$426,'Incurred Real 2022$'!J$1,FALSE))</f>
        <v/>
      </c>
      <c r="K210" s="105" t="str">
        <f>IF(VLOOKUP($A210,'Incurred Real 2022$'!$A$25:$AC$426,'Incurred Real 2022$'!K$1,FALSE)=0,"",VLOOKUP($A210,'Incurred Real 2022$'!$A$25:$AC$426,'Incurred Real 2022$'!K$1,FALSE))</f>
        <v/>
      </c>
      <c r="L210" s="105" t="str">
        <f>IF(VLOOKUP($A210,'Incurred Real 2022$'!$A$25:$AC$426,'Incurred Real 2022$'!L$1,FALSE)=0,"",VLOOKUP($A210,'Incurred Real 2022$'!$A$25:$AC$426,'Incurred Real 2022$'!L$1,FALSE))</f>
        <v/>
      </c>
      <c r="M210" s="105" t="str">
        <f>IF(VLOOKUP($A210,'Incurred Real 2022$'!$A$25:$AC$426,'Incurred Real 2022$'!M$1,FALSE)=0,"",VLOOKUP($A210,'Incurred Real 2022$'!$A$25:$AC$426,'Incurred Real 2022$'!M$1,FALSE))</f>
        <v/>
      </c>
      <c r="N210" s="105" t="str">
        <f>IF(VLOOKUP($A210,'Incurred Real 2022$'!$A$25:$AC$426,'Incurred Real 2022$'!N$1,FALSE)=0,"",VLOOKUP($A210,'Incurred Real 2022$'!$A$25:$AC$426,'Incurred Real 2022$'!N$1,FALSE))</f>
        <v/>
      </c>
      <c r="O210" s="105" t="str">
        <f>IF(VLOOKUP($A210,'Incurred Real 2022$'!$A$25:$AC$426,'Incurred Real 2022$'!O$1,FALSE)=0,"",VLOOKUP($A210,'Incurred Real 2022$'!$A$25:$AC$426,'Incurred Real 2022$'!O$1,FALSE))</f>
        <v/>
      </c>
      <c r="P210" s="105" t="str">
        <f>IF(VLOOKUP($A210,'Incurred Real 2022$'!$A$25:$AC$426,'Incurred Real 2022$'!P$1,FALSE)=0,"",VLOOKUP($A210,'Incurred Real 2022$'!$A$25:$AC$426,'Incurred Real 2022$'!P$1,FALSE))</f>
        <v/>
      </c>
      <c r="Q210" s="105" t="str">
        <f>IF(VLOOKUP($A210,'Incurred Real 2022$'!$A$25:$AC$426,'Incurred Real 2022$'!Q$1,FALSE)=0,"",VLOOKUP($A210,'Incurred Real 2022$'!$A$25:$AC$426,'Incurred Real 2022$'!Q$1,FALSE))</f>
        <v/>
      </c>
      <c r="R210" s="105" t="str">
        <f>IF(VLOOKUP($A210,'Incurred Real 2022$'!$A$25:$AC$426,'Incurred Real 2022$'!R$1,FALSE)=0,"",VLOOKUP($A210,'Incurred Real 2022$'!$A$25:$AC$426,'Incurred Real 2022$'!R$1,FALSE))</f>
        <v/>
      </c>
      <c r="S210" s="105" t="str">
        <f>IF(VLOOKUP($A210,'Incurred Real 2022$'!$A$25:$AC$426,'Incurred Real 2022$'!S$1,FALSE)=0,"",VLOOKUP($A210,'Incurred Real 2022$'!$A$25:$AC$426,'Incurred Real 2022$'!S$1,FALSE))</f>
        <v/>
      </c>
      <c r="T210" s="105" t="str">
        <f>IF(VLOOKUP($A210,'Incurred Real 2022$'!$A$25:$AC$426,'Incurred Real 2022$'!T$1,FALSE)=0,"",VLOOKUP($A210,'Incurred Real 2022$'!$A$25:$AC$426,'Incurred Real 2022$'!T$1,FALSE))</f>
        <v/>
      </c>
      <c r="U210" s="105" t="str">
        <f>IF(VLOOKUP($A210,'Incurred Real 2022$'!$A$25:$AC$426,'Incurred Real 2022$'!U$1,FALSE)=0,"",VLOOKUP($A210,'Incurred Real 2022$'!$A$25:$AC$426,'Incurred Real 2022$'!U$1,FALSE))</f>
        <v/>
      </c>
      <c r="V210" s="13">
        <f>IF(ISTEXT(VLOOKUP($A210,'Incurred Real 2022$'!$A$25:$AC$426,'Incurred Real 2022$'!V$1,FALSE)),"",(VLOOKUP($A210,'Incurred Real 2022$'!$A$25:$AC$426,'Incurred Real 2022$'!V$1,FALSE))*BT210*Incurred_Nominal!V$15)</f>
        <v>65157.482047602949</v>
      </c>
      <c r="W210" s="13">
        <f>IF(ISTEXT(VLOOKUP($A210,'Incurred Real 2022$'!$A$25:$AC$426,'Incurred Real 2022$'!W$1,FALSE)),"",(VLOOKUP($A210,'Incurred Real 2022$'!$A$25:$AC$426,'Incurred Real 2022$'!W$1,FALSE))*BU210*Incurred_Nominal!W$15)</f>
        <v>196292.08942554341</v>
      </c>
      <c r="X210" s="13">
        <f>IF(ISTEXT(VLOOKUP($A210,'Incurred Real 2022$'!$A$25:$AC$426,'Incurred Real 2022$'!X$1,FALSE)),"",(VLOOKUP($A210,'Incurred Real 2022$'!$A$25:$AC$426,'Incurred Real 2022$'!X$1,FALSE))*BV210*Incurred_Nominal!X$15)</f>
        <v>6300838.3176602693</v>
      </c>
      <c r="Y210" s="13">
        <f>IF(ISTEXT(VLOOKUP($A210,'Incurred Real 2022$'!$A$25:$AC$426,'Incurred Real 2022$'!Y$1,FALSE)),"",(VLOOKUP($A210,'Incurred Real 2022$'!$A$25:$AC$426,'Incurred Real 2022$'!Y$1,FALSE))*BW210*Incurred_Nominal!Y$15)</f>
        <v>5844180.0506275436</v>
      </c>
      <c r="Z210" s="13" t="str">
        <f>IF(ISTEXT(VLOOKUP($A210,'Incurred Real 2022$'!$A$25:$AC$426,'Incurred Real 2022$'!Z$1,FALSE)),"",(VLOOKUP($A210,'Incurred Real 2022$'!$A$25:$AC$426,'Incurred Real 2022$'!Z$1,FALSE))*BX210*Incurred_Nominal!Z$15)</f>
        <v/>
      </c>
      <c r="AA210" s="13" t="str">
        <f>IF(ISTEXT(VLOOKUP($A210,'Incurred Real 2022$'!$A$25:$AC$426,'Incurred Real 2022$'!AA$1,FALSE)),"",(VLOOKUP($A210,'Incurred Real 2022$'!$A$25:$AC$426,'Incurred Real 2022$'!AA$1,FALSE))*BY210*Incurred_Nominal!AA$15)</f>
        <v/>
      </c>
      <c r="AB210" s="13" t="str">
        <f>IF(ISTEXT(VLOOKUP($A210,'Incurred Real 2022$'!$A$25:$AC$426,'Incurred Real 2022$'!AB$1,FALSE)),"",(VLOOKUP($A210,'Incurred Real 2022$'!$A$25:$AC$426,'Incurred Real 2022$'!AB$1,FALSE))*BZ210*Incurred_Nominal!AB$15)</f>
        <v/>
      </c>
      <c r="AC210" s="13" t="str">
        <f>IF(ISTEXT(VLOOKUP($A210,'Incurred Real 2022$'!$A$25:$AC$426,'Incurred Real 2022$'!AC$1,FALSE)),"",(VLOOKUP($A210,'Incurred Real 2022$'!$A$25:$AC$426,'Incurred Real 2022$'!AC$1,FALSE))*CA210*Incurred_Nominal!AC$15)</f>
        <v/>
      </c>
      <c r="AD210" s="232">
        <f t="shared" si="41"/>
        <v>12406467.939760961</v>
      </c>
      <c r="AE210" s="232">
        <f t="shared" si="42"/>
        <v>12406467.939760961</v>
      </c>
      <c r="AF210" s="239">
        <f t="shared" si="43"/>
        <v>13499148.930187631</v>
      </c>
      <c r="AG210" s="237">
        <f t="shared" si="44"/>
        <v>12572062.136780126</v>
      </c>
      <c r="AH210" s="240">
        <f t="shared" si="48"/>
        <v>1.0737418240000001</v>
      </c>
      <c r="AI210" s="234">
        <f>VLOOKUP($A210,Incurred_Real!$A$25:$AP$479,Incurred_Real!AI$1,FALSE)</f>
        <v>2025</v>
      </c>
      <c r="AJ210" s="235" t="str">
        <f>VLOOKUP($A210,Incurred_Real!$A$25:$AP$479,Incurred_Real!AJ$1,FALSE)</f>
        <v/>
      </c>
      <c r="AK210" s="236">
        <f>VLOOKUP($A210,Incurred_Real!$A$25:$AP$479,Incurred_Real!AK$1,FALSE)</f>
        <v>2025</v>
      </c>
      <c r="AL210" s="235" t="str">
        <f>VLOOKUP($A210,Incurred_Real!$A$25:$AP$479,Incurred_Real!AL$1,FALSE)</f>
        <v/>
      </c>
      <c r="AM210" s="237">
        <f>IF(AL210="Commissioned Extra","",(IF((AD210)=0,0,SUMPRODUCT($F$17:$U$17,F210:U210))+VLOOKUP($A210,Incurred_Real!$A$25:$BS$376,Incurred_Real!$AO$1,FALSE)))</f>
        <v>12132675.548519447</v>
      </c>
      <c r="AN210" s="232" cm="1">
        <f t="array" ref="AN210">IF(ROUND(AE210,0)=0,0,LOOKUP(2,1/(F210:AC210&lt;&gt;""),F210:AC210))</f>
        <v>5844180.0506275436</v>
      </c>
      <c r="AO210" s="232">
        <f t="shared" si="45"/>
        <v>12406467.939760961</v>
      </c>
      <c r="AP210" s="78"/>
      <c r="AQ210" s="20"/>
      <c r="AR210" s="245">
        <f>VLOOKUP($A210,Incurred_Real!$A$25:$CD$376,Incurred_Real!AR$1,FALSE)</f>
        <v>0</v>
      </c>
      <c r="AS210" s="246">
        <f>VLOOKUP($A210,Incurred_Real!$A$25:$CD$376,Incurred_Real!AS$1,FALSE)</f>
        <v>0</v>
      </c>
      <c r="AT210" s="246">
        <f>VLOOKUP($A210,Incurred_Real!$A$25:$CD$376,Incurred_Real!AT$1,FALSE)</f>
        <v>6.6625178811027128E-2</v>
      </c>
      <c r="AU210" s="246">
        <f>VLOOKUP($A210,Incurred_Real!$A$25:$CD$376,Incurred_Real!AU$1,FALSE)</f>
        <v>0</v>
      </c>
      <c r="AV210" s="246">
        <f>VLOOKUP($A210,Incurred_Real!$A$25:$CD$376,Incurred_Real!AV$1,FALSE)</f>
        <v>0</v>
      </c>
      <c r="AW210" s="246">
        <f>VLOOKUP($A210,Incurred_Real!$A$25:$CD$376,Incurred_Real!AW$1,FALSE)</f>
        <v>0</v>
      </c>
      <c r="AX210" s="246">
        <f>VLOOKUP($A210,Incurred_Real!$A$25:$CD$376,Incurred_Real!AX$1,FALSE)</f>
        <v>0</v>
      </c>
      <c r="AY210" s="246">
        <f>VLOOKUP($A210,Incurred_Real!$A$25:$CD$376,Incurred_Real!AY$1,FALSE)</f>
        <v>0</v>
      </c>
      <c r="AZ210" s="246">
        <f>VLOOKUP($A210,Incurred_Real!$A$25:$CD$376,Incurred_Real!AZ$1,FALSE)</f>
        <v>0</v>
      </c>
      <c r="BA210" s="246">
        <f>VLOOKUP($A210,Incurred_Real!$A$25:$CD$376,Incurred_Real!BA$1,FALSE)</f>
        <v>0</v>
      </c>
      <c r="BB210" s="246">
        <f>VLOOKUP($A210,Incurred_Real!$A$25:$CD$376,Incurred_Real!BB$1,FALSE)</f>
        <v>1.5448232602996638E-2</v>
      </c>
      <c r="BC210" s="246">
        <f>VLOOKUP($A210,Incurred_Real!$A$25:$CD$376,Incurred_Real!BC$1,FALSE)</f>
        <v>0</v>
      </c>
      <c r="BD210" s="246">
        <f>VLOOKUP($A210,Incurred_Real!$A$25:$CD$376,Incurred_Real!BD$1,FALSE)</f>
        <v>1.4233026516009572E-3</v>
      </c>
      <c r="BE210" s="246">
        <f>VLOOKUP($A210,Incurred_Real!$A$25:$CD$376,Incurred_Real!BE$1,FALSE)</f>
        <v>0</v>
      </c>
      <c r="BF210" s="246">
        <f>VLOOKUP($A210,Incurred_Real!$A$25:$CD$376,Incurred_Real!BF$1,FALSE)</f>
        <v>0</v>
      </c>
      <c r="BG210" s="246">
        <f>VLOOKUP($A210,Incurred_Real!$A$25:$CD$376,Incurred_Real!BG$1,FALSE)</f>
        <v>0</v>
      </c>
      <c r="BH210" s="246">
        <f>VLOOKUP($A210,Incurred_Real!$A$25:$CD$376,Incurred_Real!BH$1,FALSE)</f>
        <v>0.8686433753275592</v>
      </c>
      <c r="BI210" s="246">
        <f>VLOOKUP($A210,Incurred_Real!$A$25:$CD$376,Incurred_Real!BI$1,FALSE)</f>
        <v>0</v>
      </c>
      <c r="BJ210" s="246">
        <f>VLOOKUP($A210,Incurred_Real!$A$25:$CD$376,Incurred_Real!BJ$1,FALSE)</f>
        <v>0</v>
      </c>
      <c r="BK210" s="246">
        <f>VLOOKUP($A210,Incurred_Real!$A$25:$CD$376,Incurred_Real!BK$1,FALSE)</f>
        <v>2.3236183523663752E-2</v>
      </c>
      <c r="BL210" s="246">
        <f>VLOOKUP($A210,Incurred_Real!$A$25:$CD$376,Incurred_Real!BL$1,FALSE)</f>
        <v>0</v>
      </c>
      <c r="BM210" s="246">
        <f>VLOOKUP($A210,Incurred_Real!$A$25:$CD$376,Incurred_Real!BM$1,FALSE)</f>
        <v>0</v>
      </c>
      <c r="BN210" s="246">
        <f>VLOOKUP($A210,Incurred_Real!$A$25:$CD$376,Incurred_Real!BN$1,FALSE)</f>
        <v>0</v>
      </c>
      <c r="BO210" s="246">
        <f>VLOOKUP($A210,Incurred_Real!$A$25:$CD$376,Incurred_Real!BO$1,FALSE)</f>
        <v>0</v>
      </c>
      <c r="BP210" s="246">
        <f>VLOOKUP($A210,Incurred_Real!$A$25:$CD$376,Incurred_Real!BP$1,FALSE)</f>
        <v>0</v>
      </c>
      <c r="BQ210" s="246">
        <f>VLOOKUP($A210,Incurred_Real!$A$25:$CD$376,Incurred_Real!BQ$1,FALSE)</f>
        <v>0</v>
      </c>
      <c r="BR210" s="246">
        <f>VLOOKUP($A210,Incurred_Real!$A$25:$CD$376,Incurred_Real!BR$1,FALSE)</f>
        <v>2.4623727083152296E-2</v>
      </c>
      <c r="BS210" s="254">
        <f t="shared" si="46"/>
        <v>1</v>
      </c>
      <c r="BT210" s="249">
        <f>1+IF(ISNA(VLOOKUP($A210,'Project labour content'!$A$7:$D$255,'Project labour content'!$D$1,FALSE)),VLOOKUP($D210,'Project labour content'!$F$6:$G$15,'Project labour content'!$G$1,FALSE),VLOOKUP($A210,'Project labour content'!$A$7:$D$255,'Project labour content'!$D$1,FALSE))*LabEsc22*1</f>
        <v>1.0008946620064583</v>
      </c>
      <c r="BU210" s="249">
        <f>1+IF(ISNA(VLOOKUP($A210,'Project labour content'!$A$7:$D$255,'Project labour content'!$D$1,FALSE)),VLOOKUP($D210,'Project labour content'!$F$6:$G$15,'Project labour content'!$G$1,FALSE),VLOOKUP($A210,'Project labour content'!$A$7:$D$255,'Project labour content'!$D$1,FALSE))*LabEsc23*1</f>
        <v>1.0017936183905476</v>
      </c>
      <c r="BV210" s="249">
        <f>1+IF(ISNA(VLOOKUP($A210,'Project labour content'!$A$7:$D$255,'Project labour content'!$D$1,FALSE)),VLOOKUP($D210,'Project labour content'!$F$6:$G$15,'Project labour content'!$G$1,FALSE),VLOOKUP($A210,'Project labour content'!$A$7:$D$255,'Project labour content'!$D$1,FALSE))*LabEsc24*1</f>
        <v>1.0026404353043599</v>
      </c>
      <c r="BW210" s="249">
        <f>1+IF(ISNA(VLOOKUP($A210,'Project labour content'!$A$7:$D$255,'Project labour content'!$D$1,FALSE)),VLOOKUP($D210,'Project labour content'!$F$6:$G$15,'Project labour content'!$G$1,FALSE),VLOOKUP($A210,'Project labour content'!$A$7:$D$255,'Project labour content'!$D$1,FALSE))*LabEsc25*1</f>
        <v>1.0037746054242589</v>
      </c>
      <c r="BX210" s="249">
        <f>1+IF(ISNA(VLOOKUP($A210,'Project labour content'!$A$7:$D$255,'Project labour content'!$D$1,FALSE)),VLOOKUP($D210,'Project labour content'!$F$6:$G$15,'Project labour content'!$G$1,FALSE),VLOOKUP($A210,'Project labour content'!$A$7:$D$255,'Project labour content'!$D$1,FALSE))*LabEsc26*1</f>
        <v>1.0050106618265955</v>
      </c>
      <c r="BY210" s="249">
        <f>1+IF(ISNA(VLOOKUP($A210,'Project labour content'!$A$7:$D$255,'Project labour content'!$D$1,FALSE)),VLOOKUP($D210,'Project labour content'!$F$6:$G$15,'Project labour content'!$G$1,FALSE),VLOOKUP($A210,'Project labour content'!$A$7:$D$255,'Project labour content'!$D$1,FALSE))*LabEsc27*1</f>
        <v>1.0057762561459505</v>
      </c>
      <c r="BZ210" s="249">
        <f>1+IF(ISNA(VLOOKUP($A210,'Project labour content'!$A$7:$D$255,'Project labour content'!$D$1,FALSE)),VLOOKUP($D210,'Project labour content'!$F$6:$G$15,'Project labour content'!$G$1,FALSE),VLOOKUP($A210,'Project labour content'!$A$7:$D$255,'Project labour content'!$D$1,FALSE))*LabEsc28*1</f>
        <v>1.0063527486684249</v>
      </c>
      <c r="CA210" s="249">
        <f>1+IF(ISNA(VLOOKUP($A210,'Project labour content'!$A$7:$D$255,'Project labour content'!$D$1,FALSE)),VLOOKUP($D210,'Project labour content'!$F$6:$G$15,'Project labour content'!$G$1,FALSE),VLOOKUP($A210,'Project labour content'!$A$7:$D$255,'Project labour content'!$D$1,FALSE))*LabEsc29*1</f>
        <v>1.0072779038684916</v>
      </c>
      <c r="CB210" s="250" t="str">
        <f>IF(ISNA(VLOOKUP($A210,'Project labour content'!$A$7:$D$255,'Project labour content'!$D$1,FALSE)),"Category","Project")</f>
        <v>Project</v>
      </c>
      <c r="CD210" s="247" t="str">
        <f t="shared" si="47"/>
        <v>14105</v>
      </c>
    </row>
    <row r="211" spans="1:82" x14ac:dyDescent="0.15">
      <c r="A211" s="11" t="s">
        <v>327</v>
      </c>
      <c r="B211" s="11" t="str">
        <f>VLOOKUP($A211,'Incurred Real 2022$'!$A$25:$AC$426,'Incurred Real 2022$'!B$1,FALSE)</f>
        <v>SAP Data Archival System</v>
      </c>
      <c r="C211" s="11" t="str">
        <f>VLOOKUP($A211,'Incurred Real 2022$'!$A$25:$AC$426,'Incurred Real 2022$'!C$1,FALSE)</f>
        <v>ExAnte</v>
      </c>
      <c r="D211" s="11" t="str">
        <f>VLOOKUP($A211,'Incurred Real 2022$'!$A$25:$AC$426,'Incurred Real 2022$'!D$1,FALSE)</f>
        <v>Information Technology</v>
      </c>
      <c r="E211" s="11" t="str">
        <f>VLOOKUP($A211,'Incurred Real 2022$'!$A$25:$AC$426,'Incurred Real 2022$'!E$1,FALSE)</f>
        <v>Potential</v>
      </c>
      <c r="F211" s="105" t="str">
        <f>IF(VLOOKUP($A211,'Incurred Real 2022$'!$A$25:$AC$426,'Incurred Real 2022$'!F$1,FALSE)=0,"",VLOOKUP($A211,'Incurred Real 2022$'!$A$25:$AC$426,'Incurred Real 2022$'!F$1,FALSE))</f>
        <v/>
      </c>
      <c r="G211" s="105" t="str">
        <f>IF(VLOOKUP($A211,'Incurred Real 2022$'!$A$25:$AC$426,'Incurred Real 2022$'!G$1,FALSE)=0,"",VLOOKUP($A211,'Incurred Real 2022$'!$A$25:$AC$426,'Incurred Real 2022$'!G$1,FALSE))</f>
        <v/>
      </c>
      <c r="H211" s="105" t="str">
        <f>IF(VLOOKUP($A211,'Incurred Real 2022$'!$A$25:$AC$426,'Incurred Real 2022$'!H$1,FALSE)=0,"",VLOOKUP($A211,'Incurred Real 2022$'!$A$25:$AC$426,'Incurred Real 2022$'!H$1,FALSE))</f>
        <v/>
      </c>
      <c r="I211" s="105" t="str">
        <f>IF(VLOOKUP($A211,'Incurred Real 2022$'!$A$25:$AC$426,'Incurred Real 2022$'!I$1,FALSE)=0,"",VLOOKUP($A211,'Incurred Real 2022$'!$A$25:$AC$426,'Incurred Real 2022$'!I$1,FALSE))</f>
        <v/>
      </c>
      <c r="J211" s="105" t="str">
        <f>IF(VLOOKUP($A211,'Incurred Real 2022$'!$A$25:$AC$426,'Incurred Real 2022$'!J$1,FALSE)=0,"",VLOOKUP($A211,'Incurred Real 2022$'!$A$25:$AC$426,'Incurred Real 2022$'!J$1,FALSE))</f>
        <v/>
      </c>
      <c r="K211" s="105" t="str">
        <f>IF(VLOOKUP($A211,'Incurred Real 2022$'!$A$25:$AC$426,'Incurred Real 2022$'!K$1,FALSE)=0,"",VLOOKUP($A211,'Incurred Real 2022$'!$A$25:$AC$426,'Incurred Real 2022$'!K$1,FALSE))</f>
        <v/>
      </c>
      <c r="L211" s="105" t="str">
        <f>IF(VLOOKUP($A211,'Incurred Real 2022$'!$A$25:$AC$426,'Incurred Real 2022$'!L$1,FALSE)=0,"",VLOOKUP($A211,'Incurred Real 2022$'!$A$25:$AC$426,'Incurred Real 2022$'!L$1,FALSE))</f>
        <v/>
      </c>
      <c r="M211" s="105" t="str">
        <f>IF(VLOOKUP($A211,'Incurred Real 2022$'!$A$25:$AC$426,'Incurred Real 2022$'!M$1,FALSE)=0,"",VLOOKUP($A211,'Incurred Real 2022$'!$A$25:$AC$426,'Incurred Real 2022$'!M$1,FALSE))</f>
        <v/>
      </c>
      <c r="N211" s="105" t="str">
        <f>IF(VLOOKUP($A211,'Incurred Real 2022$'!$A$25:$AC$426,'Incurred Real 2022$'!N$1,FALSE)=0,"",VLOOKUP($A211,'Incurred Real 2022$'!$A$25:$AC$426,'Incurred Real 2022$'!N$1,FALSE))</f>
        <v/>
      </c>
      <c r="O211" s="105" t="str">
        <f>IF(VLOOKUP($A211,'Incurred Real 2022$'!$A$25:$AC$426,'Incurred Real 2022$'!O$1,FALSE)=0,"",VLOOKUP($A211,'Incurred Real 2022$'!$A$25:$AC$426,'Incurred Real 2022$'!O$1,FALSE))</f>
        <v/>
      </c>
      <c r="P211" s="105" t="str">
        <f>IF(VLOOKUP($A211,'Incurred Real 2022$'!$A$25:$AC$426,'Incurred Real 2022$'!P$1,FALSE)=0,"",VLOOKUP($A211,'Incurred Real 2022$'!$A$25:$AC$426,'Incurred Real 2022$'!P$1,FALSE))</f>
        <v/>
      </c>
      <c r="Q211" s="105" t="str">
        <f>IF(VLOOKUP($A211,'Incurred Real 2022$'!$A$25:$AC$426,'Incurred Real 2022$'!Q$1,FALSE)=0,"",VLOOKUP($A211,'Incurred Real 2022$'!$A$25:$AC$426,'Incurred Real 2022$'!Q$1,FALSE))</f>
        <v/>
      </c>
      <c r="R211" s="105" t="str">
        <f>IF(VLOOKUP($A211,'Incurred Real 2022$'!$A$25:$AC$426,'Incurred Real 2022$'!R$1,FALSE)=0,"",VLOOKUP($A211,'Incurred Real 2022$'!$A$25:$AC$426,'Incurred Real 2022$'!R$1,FALSE))</f>
        <v/>
      </c>
      <c r="S211" s="105" t="str">
        <f>IF(VLOOKUP($A211,'Incurred Real 2022$'!$A$25:$AC$426,'Incurred Real 2022$'!S$1,FALSE)=0,"",VLOOKUP($A211,'Incurred Real 2022$'!$A$25:$AC$426,'Incurred Real 2022$'!S$1,FALSE))</f>
        <v/>
      </c>
      <c r="T211" s="105" t="str">
        <f>IF(VLOOKUP($A211,'Incurred Real 2022$'!$A$25:$AC$426,'Incurred Real 2022$'!T$1,FALSE)=0,"",VLOOKUP($A211,'Incurred Real 2022$'!$A$25:$AC$426,'Incurred Real 2022$'!T$1,FALSE))</f>
        <v/>
      </c>
      <c r="U211" s="105" t="str">
        <f>IF(VLOOKUP($A211,'Incurred Real 2022$'!$A$25:$AC$426,'Incurred Real 2022$'!U$1,FALSE)=0,"",VLOOKUP($A211,'Incurred Real 2022$'!$A$25:$AC$426,'Incurred Real 2022$'!U$1,FALSE))</f>
        <v/>
      </c>
      <c r="V211" s="13" t="str">
        <f>IF(ISTEXT(VLOOKUP($A211,'Incurred Real 2022$'!$A$25:$AC$426,'Incurred Real 2022$'!V$1,FALSE)),"",(VLOOKUP($A211,'Incurred Real 2022$'!$A$25:$AC$426,'Incurred Real 2022$'!V$1,FALSE))*BT211*Incurred_Nominal!V$15)</f>
        <v/>
      </c>
      <c r="W211" s="13" t="str">
        <f>IF(ISTEXT(VLOOKUP($A211,'Incurred Real 2022$'!$A$25:$AC$426,'Incurred Real 2022$'!W$1,FALSE)),"",(VLOOKUP($A211,'Incurred Real 2022$'!$A$25:$AC$426,'Incurred Real 2022$'!W$1,FALSE))*BU211*Incurred_Nominal!W$15)</f>
        <v/>
      </c>
      <c r="X211" s="13" t="str">
        <f>IF(ISTEXT(VLOOKUP($A211,'Incurred Real 2022$'!$A$25:$AC$426,'Incurred Real 2022$'!X$1,FALSE)),"",(VLOOKUP($A211,'Incurred Real 2022$'!$A$25:$AC$426,'Incurred Real 2022$'!X$1,FALSE))*BV211*Incurred_Nominal!X$15)</f>
        <v/>
      </c>
      <c r="Y211" s="13">
        <f>IF(ISTEXT(VLOOKUP($A211,'Incurred Real 2022$'!$A$25:$AC$426,'Incurred Real 2022$'!Y$1,FALSE)),"",(VLOOKUP($A211,'Incurred Real 2022$'!$A$25:$AC$426,'Incurred Real 2022$'!Y$1,FALSE))*BW211*Incurred_Nominal!Y$15)</f>
        <v>396852.24463319581</v>
      </c>
      <c r="Z211" s="13" t="str">
        <f>IF(ISTEXT(VLOOKUP($A211,'Incurred Real 2022$'!$A$25:$AC$426,'Incurred Real 2022$'!Z$1,FALSE)),"",(VLOOKUP($A211,'Incurred Real 2022$'!$A$25:$AC$426,'Incurred Real 2022$'!Z$1,FALSE))*BX211*Incurred_Nominal!Z$15)</f>
        <v/>
      </c>
      <c r="AA211" s="13" t="str">
        <f>IF(ISTEXT(VLOOKUP($A211,'Incurred Real 2022$'!$A$25:$AC$426,'Incurred Real 2022$'!AA$1,FALSE)),"",(VLOOKUP($A211,'Incurred Real 2022$'!$A$25:$AC$426,'Incurred Real 2022$'!AA$1,FALSE))*BY211*Incurred_Nominal!AA$15)</f>
        <v/>
      </c>
      <c r="AB211" s="13" t="str">
        <f>IF(ISTEXT(VLOOKUP($A211,'Incurred Real 2022$'!$A$25:$AC$426,'Incurred Real 2022$'!AB$1,FALSE)),"",(VLOOKUP($A211,'Incurred Real 2022$'!$A$25:$AC$426,'Incurred Real 2022$'!AB$1,FALSE))*BZ211*Incurred_Nominal!AB$15)</f>
        <v/>
      </c>
      <c r="AC211" s="13" t="str">
        <f>IF(ISTEXT(VLOOKUP($A211,'Incurred Real 2022$'!$A$25:$AC$426,'Incurred Real 2022$'!AC$1,FALSE)),"",(VLOOKUP($A211,'Incurred Real 2022$'!$A$25:$AC$426,'Incurred Real 2022$'!AC$1,FALSE))*CA211*Incurred_Nominal!AC$15)</f>
        <v/>
      </c>
      <c r="AD211" s="232">
        <f t="shared" si="41"/>
        <v>396852.24463319581</v>
      </c>
      <c r="AE211" s="232">
        <f t="shared" si="42"/>
        <v>396852.24463319581</v>
      </c>
      <c r="AF211" s="239">
        <f t="shared" si="43"/>
        <v>426116.85301094188</v>
      </c>
      <c r="AG211" s="237">
        <f t="shared" si="44"/>
        <v>396852.24463319581</v>
      </c>
      <c r="AH211" s="240">
        <f t="shared" si="48"/>
        <v>1.0737418240000001</v>
      </c>
      <c r="AI211" s="234">
        <f>VLOOKUP($A211,Incurred_Real!$A$25:$AP$479,Incurred_Real!AI$1,FALSE)</f>
        <v>2025</v>
      </c>
      <c r="AJ211" s="235" t="str">
        <f>VLOOKUP($A211,Incurred_Real!$A$25:$AP$479,Incurred_Real!AJ$1,FALSE)</f>
        <v/>
      </c>
      <c r="AK211" s="236">
        <f>VLOOKUP($A211,Incurred_Real!$A$25:$AP$479,Incurred_Real!AK$1,FALSE)</f>
        <v>2025</v>
      </c>
      <c r="AL211" s="235" t="str">
        <f>VLOOKUP($A211,Incurred_Real!$A$25:$AP$479,Incurred_Real!AL$1,FALSE)</f>
        <v/>
      </c>
      <c r="AM211" s="237">
        <f>IF(AL211="Commissioned Extra","",(IF((AD211)=0,0,SUMPRODUCT($F$17:$U$17,F211:U211))+VLOOKUP($A211,Incurred_Real!$A$25:$BS$376,Incurred_Real!$AO$1,FALSE)))</f>
        <v>382982.47912330058</v>
      </c>
      <c r="AN211" s="232" cm="1">
        <f t="array" ref="AN211">IF(ROUND(AE211,0)=0,0,LOOKUP(2,1/(F211:AC211&lt;&gt;""),F211:AC211))</f>
        <v>396852.24463319581</v>
      </c>
      <c r="AO211" s="232">
        <f t="shared" si="45"/>
        <v>396852.24463319581</v>
      </c>
      <c r="AP211" s="78"/>
      <c r="AQ211" s="20"/>
      <c r="AR211" s="245">
        <f>VLOOKUP($A211,Incurred_Real!$A$25:$CD$376,Incurred_Real!AR$1,FALSE)</f>
        <v>1</v>
      </c>
      <c r="AS211" s="246">
        <f>VLOOKUP($A211,Incurred_Real!$A$25:$CD$376,Incurred_Real!AS$1,FALSE)</f>
        <v>0</v>
      </c>
      <c r="AT211" s="246">
        <f>VLOOKUP($A211,Incurred_Real!$A$25:$CD$376,Incurred_Real!AT$1,FALSE)</f>
        <v>0</v>
      </c>
      <c r="AU211" s="246">
        <f>VLOOKUP($A211,Incurred_Real!$A$25:$CD$376,Incurred_Real!AU$1,FALSE)</f>
        <v>0</v>
      </c>
      <c r="AV211" s="246">
        <f>VLOOKUP($A211,Incurred_Real!$A$25:$CD$376,Incurred_Real!AV$1,FALSE)</f>
        <v>1</v>
      </c>
      <c r="AW211" s="246">
        <f>VLOOKUP($A211,Incurred_Real!$A$25:$CD$376,Incurred_Real!AW$1,FALSE)</f>
        <v>0</v>
      </c>
      <c r="AX211" s="246">
        <f>VLOOKUP($A211,Incurred_Real!$A$25:$CD$376,Incurred_Real!AX$1,FALSE)</f>
        <v>0</v>
      </c>
      <c r="AY211" s="246">
        <f>VLOOKUP($A211,Incurred_Real!$A$25:$CD$376,Incurred_Real!AY$1,FALSE)</f>
        <v>0</v>
      </c>
      <c r="AZ211" s="246">
        <f>VLOOKUP($A211,Incurred_Real!$A$25:$CD$376,Incurred_Real!AZ$1,FALSE)</f>
        <v>0</v>
      </c>
      <c r="BA211" s="246">
        <f>VLOOKUP($A211,Incurred_Real!$A$25:$CD$376,Incurred_Real!BA$1,FALSE)</f>
        <v>0</v>
      </c>
      <c r="BB211" s="246">
        <f>VLOOKUP($A211,Incurred_Real!$A$25:$CD$376,Incurred_Real!BB$1,FALSE)</f>
        <v>0</v>
      </c>
      <c r="BC211" s="246">
        <f>VLOOKUP($A211,Incurred_Real!$A$25:$CD$376,Incurred_Real!BC$1,FALSE)</f>
        <v>0</v>
      </c>
      <c r="BD211" s="246">
        <f>VLOOKUP($A211,Incurred_Real!$A$25:$CD$376,Incurred_Real!BD$1,FALSE)</f>
        <v>0</v>
      </c>
      <c r="BE211" s="246">
        <f>VLOOKUP($A211,Incurred_Real!$A$25:$CD$376,Incurred_Real!BE$1,FALSE)</f>
        <v>0</v>
      </c>
      <c r="BF211" s="246">
        <f>VLOOKUP($A211,Incurred_Real!$A$25:$CD$376,Incurred_Real!BF$1,FALSE)</f>
        <v>0</v>
      </c>
      <c r="BG211" s="246">
        <f>VLOOKUP($A211,Incurred_Real!$A$25:$CD$376,Incurred_Real!BG$1,FALSE)</f>
        <v>0</v>
      </c>
      <c r="BH211" s="246">
        <f>VLOOKUP($A211,Incurred_Real!$A$25:$CD$376,Incurred_Real!BH$1,FALSE)</f>
        <v>0</v>
      </c>
      <c r="BI211" s="246">
        <f>VLOOKUP($A211,Incurred_Real!$A$25:$CD$376,Incurred_Real!BI$1,FALSE)</f>
        <v>0</v>
      </c>
      <c r="BJ211" s="246">
        <f>VLOOKUP($A211,Incurred_Real!$A$25:$CD$376,Incurred_Real!BJ$1,FALSE)</f>
        <v>0</v>
      </c>
      <c r="BK211" s="246">
        <f>VLOOKUP($A211,Incurred_Real!$A$25:$CD$376,Incurred_Real!BK$1,FALSE)</f>
        <v>0</v>
      </c>
      <c r="BL211" s="246">
        <f>VLOOKUP($A211,Incurred_Real!$A$25:$CD$376,Incurred_Real!BL$1,FALSE)</f>
        <v>0</v>
      </c>
      <c r="BM211" s="246">
        <f>VLOOKUP($A211,Incurred_Real!$A$25:$CD$376,Incurred_Real!BM$1,FALSE)</f>
        <v>0</v>
      </c>
      <c r="BN211" s="246">
        <f>VLOOKUP($A211,Incurred_Real!$A$25:$CD$376,Incurred_Real!BN$1,FALSE)</f>
        <v>0</v>
      </c>
      <c r="BO211" s="246">
        <f>VLOOKUP($A211,Incurred_Real!$A$25:$CD$376,Incurred_Real!BO$1,FALSE)</f>
        <v>0</v>
      </c>
      <c r="BP211" s="246">
        <f>VLOOKUP($A211,Incurred_Real!$A$25:$CD$376,Incurred_Real!BP$1,FALSE)</f>
        <v>0</v>
      </c>
      <c r="BQ211" s="246">
        <f>VLOOKUP($A211,Incurred_Real!$A$25:$CD$376,Incurred_Real!BQ$1,FALSE)</f>
        <v>0</v>
      </c>
      <c r="BR211" s="246">
        <f>VLOOKUP($A211,Incurred_Real!$A$25:$CD$376,Incurred_Real!BR$1,FALSE)</f>
        <v>0</v>
      </c>
      <c r="BS211" s="254">
        <f t="shared" si="46"/>
        <v>1</v>
      </c>
      <c r="BT211" s="249">
        <f>1+IF(ISNA(VLOOKUP($A211,'Project labour content'!$A$7:$D$255,'Project labour content'!$D$1,FALSE)),VLOOKUP($D211,'Project labour content'!$F$6:$G$15,'Project labour content'!$G$1,FALSE),VLOOKUP($A211,'Project labour content'!$A$7:$D$255,'Project labour content'!$D$1,FALSE))*LabEsc22*1</f>
        <v>1.0031089693855892</v>
      </c>
      <c r="BU211" s="249">
        <f>1+IF(ISNA(VLOOKUP($A211,'Project labour content'!$A$7:$D$255,'Project labour content'!$D$1,FALSE)),VLOOKUP($D211,'Project labour content'!$F$6:$G$15,'Project labour content'!$G$1,FALSE),VLOOKUP($A211,'Project labour content'!$A$7:$D$255,'Project labour content'!$D$1,FALSE))*LabEsc23*1</f>
        <v>1.0062328618242296</v>
      </c>
      <c r="BV211" s="249">
        <f>1+IF(ISNA(VLOOKUP($A211,'Project labour content'!$A$7:$D$255,'Project labour content'!$D$1,FALSE)),VLOOKUP($D211,'Project labour content'!$F$6:$G$15,'Project labour content'!$G$1,FALSE),VLOOKUP($A211,'Project labour content'!$A$7:$D$255,'Project labour content'!$D$1,FALSE))*LabEsc24*1</f>
        <v>1.0091755685014285</v>
      </c>
      <c r="BW211" s="249">
        <f>1+IF(ISNA(VLOOKUP($A211,'Project labour content'!$A$7:$D$255,'Project labour content'!$D$1,FALSE)),VLOOKUP($D211,'Project labour content'!$F$6:$G$15,'Project labour content'!$G$1,FALSE),VLOOKUP($A211,'Project labour content'!$A$7:$D$255,'Project labour content'!$D$1,FALSE))*LabEsc25*1</f>
        <v>1.0131168336444238</v>
      </c>
      <c r="BX211" s="249">
        <f>1+IF(ISNA(VLOOKUP($A211,'Project labour content'!$A$7:$D$255,'Project labour content'!$D$1,FALSE)),VLOOKUP($D211,'Project labour content'!$F$6:$G$15,'Project labour content'!$G$1,FALSE),VLOOKUP($A211,'Project labour content'!$A$7:$D$255,'Project labour content'!$D$1,FALSE))*LabEsc26*1</f>
        <v>1.0174121557727649</v>
      </c>
      <c r="BY211" s="249">
        <f>1+IF(ISNA(VLOOKUP($A211,'Project labour content'!$A$7:$D$255,'Project labour content'!$D$1,FALSE)),VLOOKUP($D211,'Project labour content'!$F$6:$G$15,'Project labour content'!$G$1,FALSE),VLOOKUP($A211,'Project labour content'!$A$7:$D$255,'Project labour content'!$D$1,FALSE))*LabEsc27*1</f>
        <v>1.0200726122171804</v>
      </c>
      <c r="BZ211" s="249">
        <f>1+IF(ISNA(VLOOKUP($A211,'Project labour content'!$A$7:$D$255,'Project labour content'!$D$1,FALSE)),VLOOKUP($D211,'Project labour content'!$F$6:$G$15,'Project labour content'!$G$1,FALSE),VLOOKUP($A211,'Project labour content'!$A$7:$D$255,'Project labour content'!$D$1,FALSE))*LabEsc28*1</f>
        <v>1.0220759359198253</v>
      </c>
      <c r="CA211" s="249">
        <f>1+IF(ISNA(VLOOKUP($A211,'Project labour content'!$A$7:$D$255,'Project labour content'!$D$1,FALSE)),VLOOKUP($D211,'Project labour content'!$F$6:$G$15,'Project labour content'!$G$1,FALSE),VLOOKUP($A211,'Project labour content'!$A$7:$D$255,'Project labour content'!$D$1,FALSE))*LabEsc29*1</f>
        <v>1.0252908697978298</v>
      </c>
      <c r="CB211" s="250" t="str">
        <f>IF(ISNA(VLOOKUP($A211,'Project labour content'!$A$7:$D$255,'Project labour content'!$D$1,FALSE)),"Category","Project")</f>
        <v>Project</v>
      </c>
      <c r="CD211" s="247" t="str">
        <f t="shared" si="47"/>
        <v>14107</v>
      </c>
    </row>
    <row r="212" spans="1:82" x14ac:dyDescent="0.15">
      <c r="A212" s="11" t="s">
        <v>328</v>
      </c>
      <c r="B212" s="11" t="str">
        <f>VLOOKUP($A212,'Incurred Real 2022$'!$A$25:$AC$426,'Incurred Real 2022$'!B$1,FALSE)</f>
        <v>Advanced Analytics for Business Intelligence Implementation</v>
      </c>
      <c r="C212" s="11" t="str">
        <f>VLOOKUP($A212,'Incurred Real 2022$'!$A$25:$AC$426,'Incurred Real 2022$'!C$1,FALSE)</f>
        <v>ExAnte</v>
      </c>
      <c r="D212" s="11" t="str">
        <f>VLOOKUP($A212,'Incurred Real 2022$'!$A$25:$AC$426,'Incurred Real 2022$'!D$1,FALSE)</f>
        <v>Information Technology</v>
      </c>
      <c r="E212" s="11" t="str">
        <f>VLOOKUP($A212,'Incurred Real 2022$'!$A$25:$AC$426,'Incurred Real 2022$'!E$1,FALSE)</f>
        <v>Proposed</v>
      </c>
      <c r="F212" s="105" t="str">
        <f>IF(VLOOKUP($A212,'Incurred Real 2022$'!$A$25:$AC$426,'Incurred Real 2022$'!F$1,FALSE)=0,"",VLOOKUP($A212,'Incurred Real 2022$'!$A$25:$AC$426,'Incurred Real 2022$'!F$1,FALSE))</f>
        <v/>
      </c>
      <c r="G212" s="105" t="str">
        <f>IF(VLOOKUP($A212,'Incurred Real 2022$'!$A$25:$AC$426,'Incurred Real 2022$'!G$1,FALSE)=0,"",VLOOKUP($A212,'Incurred Real 2022$'!$A$25:$AC$426,'Incurred Real 2022$'!G$1,FALSE))</f>
        <v/>
      </c>
      <c r="H212" s="105" t="str">
        <f>IF(VLOOKUP($A212,'Incurred Real 2022$'!$A$25:$AC$426,'Incurred Real 2022$'!H$1,FALSE)=0,"",VLOOKUP($A212,'Incurred Real 2022$'!$A$25:$AC$426,'Incurred Real 2022$'!H$1,FALSE))</f>
        <v/>
      </c>
      <c r="I212" s="105" t="str">
        <f>IF(VLOOKUP($A212,'Incurred Real 2022$'!$A$25:$AC$426,'Incurred Real 2022$'!I$1,FALSE)=0,"",VLOOKUP($A212,'Incurred Real 2022$'!$A$25:$AC$426,'Incurred Real 2022$'!I$1,FALSE))</f>
        <v/>
      </c>
      <c r="J212" s="105" t="str">
        <f>IF(VLOOKUP($A212,'Incurred Real 2022$'!$A$25:$AC$426,'Incurred Real 2022$'!J$1,FALSE)=0,"",VLOOKUP($A212,'Incurred Real 2022$'!$A$25:$AC$426,'Incurred Real 2022$'!J$1,FALSE))</f>
        <v/>
      </c>
      <c r="K212" s="105" t="str">
        <f>IF(VLOOKUP($A212,'Incurred Real 2022$'!$A$25:$AC$426,'Incurred Real 2022$'!K$1,FALSE)=0,"",VLOOKUP($A212,'Incurred Real 2022$'!$A$25:$AC$426,'Incurred Real 2022$'!K$1,FALSE))</f>
        <v/>
      </c>
      <c r="L212" s="105" t="str">
        <f>IF(VLOOKUP($A212,'Incurred Real 2022$'!$A$25:$AC$426,'Incurred Real 2022$'!L$1,FALSE)=0,"",VLOOKUP($A212,'Incurred Real 2022$'!$A$25:$AC$426,'Incurred Real 2022$'!L$1,FALSE))</f>
        <v/>
      </c>
      <c r="M212" s="105" t="str">
        <f>IF(VLOOKUP($A212,'Incurred Real 2022$'!$A$25:$AC$426,'Incurred Real 2022$'!M$1,FALSE)=0,"",VLOOKUP($A212,'Incurred Real 2022$'!$A$25:$AC$426,'Incurred Real 2022$'!M$1,FALSE))</f>
        <v/>
      </c>
      <c r="N212" s="105" t="str">
        <f>IF(VLOOKUP($A212,'Incurred Real 2022$'!$A$25:$AC$426,'Incurred Real 2022$'!N$1,FALSE)=0,"",VLOOKUP($A212,'Incurred Real 2022$'!$A$25:$AC$426,'Incurred Real 2022$'!N$1,FALSE))</f>
        <v/>
      </c>
      <c r="O212" s="105" t="str">
        <f>IF(VLOOKUP($A212,'Incurred Real 2022$'!$A$25:$AC$426,'Incurred Real 2022$'!O$1,FALSE)=0,"",VLOOKUP($A212,'Incurred Real 2022$'!$A$25:$AC$426,'Incurred Real 2022$'!O$1,FALSE))</f>
        <v/>
      </c>
      <c r="P212" s="105" t="str">
        <f>IF(VLOOKUP($A212,'Incurred Real 2022$'!$A$25:$AC$426,'Incurred Real 2022$'!P$1,FALSE)=0,"",VLOOKUP($A212,'Incurred Real 2022$'!$A$25:$AC$426,'Incurred Real 2022$'!P$1,FALSE))</f>
        <v/>
      </c>
      <c r="Q212" s="105" t="str">
        <f>IF(VLOOKUP($A212,'Incurred Real 2022$'!$A$25:$AC$426,'Incurred Real 2022$'!Q$1,FALSE)=0,"",VLOOKUP($A212,'Incurred Real 2022$'!$A$25:$AC$426,'Incurred Real 2022$'!Q$1,FALSE))</f>
        <v/>
      </c>
      <c r="R212" s="105" t="str">
        <f>IF(VLOOKUP($A212,'Incurred Real 2022$'!$A$25:$AC$426,'Incurred Real 2022$'!R$1,FALSE)=0,"",VLOOKUP($A212,'Incurred Real 2022$'!$A$25:$AC$426,'Incurred Real 2022$'!R$1,FALSE))</f>
        <v/>
      </c>
      <c r="S212" s="105" t="str">
        <f>IF(VLOOKUP($A212,'Incurred Real 2022$'!$A$25:$AC$426,'Incurred Real 2022$'!S$1,FALSE)=0,"",VLOOKUP($A212,'Incurred Real 2022$'!$A$25:$AC$426,'Incurred Real 2022$'!S$1,FALSE))</f>
        <v/>
      </c>
      <c r="T212" s="105" t="str">
        <f>IF(VLOOKUP($A212,'Incurred Real 2022$'!$A$25:$AC$426,'Incurred Real 2022$'!T$1,FALSE)=0,"",VLOOKUP($A212,'Incurred Real 2022$'!$A$25:$AC$426,'Incurred Real 2022$'!T$1,FALSE))</f>
        <v/>
      </c>
      <c r="U212" s="105" t="str">
        <f>IF(VLOOKUP($A212,'Incurred Real 2022$'!$A$25:$AC$426,'Incurred Real 2022$'!U$1,FALSE)=0,"",VLOOKUP($A212,'Incurred Real 2022$'!$A$25:$AC$426,'Incurred Real 2022$'!U$1,FALSE))</f>
        <v/>
      </c>
      <c r="V212" s="13">
        <f>IF(ISTEXT(VLOOKUP($A212,'Incurred Real 2022$'!$A$25:$AC$426,'Incurred Real 2022$'!V$1,FALSE)),"",(VLOOKUP($A212,'Incurred Real 2022$'!$A$25:$AC$426,'Incurred Real 2022$'!V$1,FALSE))*BT212*Incurred_Nominal!V$15)</f>
        <v>73550.936737296579</v>
      </c>
      <c r="W212" s="13">
        <f>IF(ISTEXT(VLOOKUP($A212,'Incurred Real 2022$'!$A$25:$AC$426,'Incurred Real 2022$'!W$1,FALSE)),"",(VLOOKUP($A212,'Incurred Real 2022$'!$A$25:$AC$426,'Incurred Real 2022$'!W$1,FALSE))*BU212*Incurred_Nominal!W$15)</f>
        <v>620934.30568751518</v>
      </c>
      <c r="X212" s="13" t="str">
        <f>IF(ISTEXT(VLOOKUP($A212,'Incurred Real 2022$'!$A$25:$AC$426,'Incurred Real 2022$'!X$1,FALSE)),"",(VLOOKUP($A212,'Incurred Real 2022$'!$A$25:$AC$426,'Incurred Real 2022$'!X$1,FALSE))*BV212*Incurred_Nominal!X$15)</f>
        <v/>
      </c>
      <c r="Y212" s="13" t="str">
        <f>IF(ISTEXT(VLOOKUP($A212,'Incurred Real 2022$'!$A$25:$AC$426,'Incurred Real 2022$'!Y$1,FALSE)),"",(VLOOKUP($A212,'Incurred Real 2022$'!$A$25:$AC$426,'Incurred Real 2022$'!Y$1,FALSE))*BW212*Incurred_Nominal!Y$15)</f>
        <v/>
      </c>
      <c r="Z212" s="13" t="str">
        <f>IF(ISTEXT(VLOOKUP($A212,'Incurred Real 2022$'!$A$25:$AC$426,'Incurred Real 2022$'!Z$1,FALSE)),"",(VLOOKUP($A212,'Incurred Real 2022$'!$A$25:$AC$426,'Incurred Real 2022$'!Z$1,FALSE))*BX212*Incurred_Nominal!Z$15)</f>
        <v/>
      </c>
      <c r="AA212" s="13" t="str">
        <f>IF(ISTEXT(VLOOKUP($A212,'Incurred Real 2022$'!$A$25:$AC$426,'Incurred Real 2022$'!AA$1,FALSE)),"",(VLOOKUP($A212,'Incurred Real 2022$'!$A$25:$AC$426,'Incurred Real 2022$'!AA$1,FALSE))*BY212*Incurred_Nominal!AA$15)</f>
        <v/>
      </c>
      <c r="AB212" s="13" t="str">
        <f>IF(ISTEXT(VLOOKUP($A212,'Incurred Real 2022$'!$A$25:$AC$426,'Incurred Real 2022$'!AB$1,FALSE)),"",(VLOOKUP($A212,'Incurred Real 2022$'!$A$25:$AC$426,'Incurred Real 2022$'!AB$1,FALSE))*BZ212*Incurred_Nominal!AB$15)</f>
        <v/>
      </c>
      <c r="AC212" s="13" t="str">
        <f>IF(ISTEXT(VLOOKUP($A212,'Incurred Real 2022$'!$A$25:$AC$426,'Incurred Real 2022$'!AC$1,FALSE)),"",(VLOOKUP($A212,'Incurred Real 2022$'!$A$25:$AC$426,'Incurred Real 2022$'!AC$1,FALSE))*CA212*Incurred_Nominal!AC$15)</f>
        <v/>
      </c>
      <c r="AD212" s="232">
        <f t="shared" si="41"/>
        <v>694485.2424248117</v>
      </c>
      <c r="AE212" s="232">
        <f t="shared" si="42"/>
        <v>694485.2424248117</v>
      </c>
      <c r="AF212" s="239">
        <f t="shared" si="43"/>
        <v>783949.73907378037</v>
      </c>
      <c r="AG212" s="237">
        <f t="shared" si="44"/>
        <v>696287.2403748756</v>
      </c>
      <c r="AH212" s="240">
        <f t="shared" si="48"/>
        <v>1.1258999068426243</v>
      </c>
      <c r="AI212" s="234">
        <f>VLOOKUP($A212,Incurred_Real!$A$25:$AP$479,Incurred_Real!AI$1,FALSE)</f>
        <v>2023</v>
      </c>
      <c r="AJ212" s="235" t="str">
        <f>VLOOKUP($A212,Incurred_Real!$A$25:$AP$479,Incurred_Real!AJ$1,FALSE)</f>
        <v/>
      </c>
      <c r="AK212" s="236">
        <f>VLOOKUP($A212,Incurred_Real!$A$25:$AP$479,Incurred_Real!AK$1,FALSE)</f>
        <v>2023</v>
      </c>
      <c r="AL212" s="235" t="str">
        <f>VLOOKUP($A212,Incurred_Real!$A$25:$AP$479,Incurred_Real!AL$1,FALSE)</f>
        <v/>
      </c>
      <c r="AM212" s="237">
        <f>IF(AL212="Commissioned Extra","",(IF((AD212)=0,0,SUMPRODUCT($F$17:$U$17,F212:U212))+VLOOKUP($A212,Incurred_Real!$A$25:$BS$376,Incurred_Real!$AO$1,FALSE)))</f>
        <v>704593.14729528292</v>
      </c>
      <c r="AN212" s="232" cm="1">
        <f t="array" ref="AN212">IF(ROUND(AE212,0)=0,0,LOOKUP(2,1/(F212:AC212&lt;&gt;""),F212:AC212))</f>
        <v>620934.30568751518</v>
      </c>
      <c r="AO212" s="232">
        <f t="shared" si="45"/>
        <v>694485.2424248117</v>
      </c>
      <c r="AP212" s="78"/>
      <c r="AQ212" s="20"/>
      <c r="AR212" s="245">
        <f>VLOOKUP($A212,Incurred_Real!$A$25:$CD$376,Incurred_Real!AR$1,FALSE)</f>
        <v>0</v>
      </c>
      <c r="AS212" s="246">
        <f>VLOOKUP($A212,Incurred_Real!$A$25:$CD$376,Incurred_Real!AS$1,FALSE)</f>
        <v>0</v>
      </c>
      <c r="AT212" s="246">
        <f>VLOOKUP($A212,Incurred_Real!$A$25:$CD$376,Incurred_Real!AT$1,FALSE)</f>
        <v>0</v>
      </c>
      <c r="AU212" s="246">
        <f>VLOOKUP($A212,Incurred_Real!$A$25:$CD$376,Incurred_Real!AU$1,FALSE)</f>
        <v>0</v>
      </c>
      <c r="AV212" s="246">
        <f>VLOOKUP($A212,Incurred_Real!$A$25:$CD$376,Incurred_Real!AV$1,FALSE)</f>
        <v>1</v>
      </c>
      <c r="AW212" s="246">
        <f>VLOOKUP($A212,Incurred_Real!$A$25:$CD$376,Incurred_Real!AW$1,FALSE)</f>
        <v>0</v>
      </c>
      <c r="AX212" s="246">
        <f>VLOOKUP($A212,Incurred_Real!$A$25:$CD$376,Incurred_Real!AX$1,FALSE)</f>
        <v>0</v>
      </c>
      <c r="AY212" s="246">
        <f>VLOOKUP($A212,Incurred_Real!$A$25:$CD$376,Incurred_Real!AY$1,FALSE)</f>
        <v>0</v>
      </c>
      <c r="AZ212" s="246">
        <f>VLOOKUP($A212,Incurred_Real!$A$25:$CD$376,Incurred_Real!AZ$1,FALSE)</f>
        <v>0</v>
      </c>
      <c r="BA212" s="246">
        <f>VLOOKUP($A212,Incurred_Real!$A$25:$CD$376,Incurred_Real!BA$1,FALSE)</f>
        <v>0</v>
      </c>
      <c r="BB212" s="246">
        <f>VLOOKUP($A212,Incurred_Real!$A$25:$CD$376,Incurred_Real!BB$1,FALSE)</f>
        <v>0</v>
      </c>
      <c r="BC212" s="246">
        <f>VLOOKUP($A212,Incurred_Real!$A$25:$CD$376,Incurred_Real!BC$1,FALSE)</f>
        <v>0</v>
      </c>
      <c r="BD212" s="246">
        <f>VLOOKUP($A212,Incurred_Real!$A$25:$CD$376,Incurred_Real!BD$1,FALSE)</f>
        <v>0</v>
      </c>
      <c r="BE212" s="246">
        <f>VLOOKUP($A212,Incurred_Real!$A$25:$CD$376,Incurred_Real!BE$1,FALSE)</f>
        <v>0</v>
      </c>
      <c r="BF212" s="246">
        <f>VLOOKUP($A212,Incurred_Real!$A$25:$CD$376,Incurred_Real!BF$1,FALSE)</f>
        <v>0</v>
      </c>
      <c r="BG212" s="246">
        <f>VLOOKUP($A212,Incurred_Real!$A$25:$CD$376,Incurred_Real!BG$1,FALSE)</f>
        <v>0</v>
      </c>
      <c r="BH212" s="246">
        <f>VLOOKUP($A212,Incurred_Real!$A$25:$CD$376,Incurred_Real!BH$1,FALSE)</f>
        <v>0</v>
      </c>
      <c r="BI212" s="246">
        <f>VLOOKUP($A212,Incurred_Real!$A$25:$CD$376,Incurred_Real!BI$1,FALSE)</f>
        <v>0</v>
      </c>
      <c r="BJ212" s="246">
        <f>VLOOKUP($A212,Incurred_Real!$A$25:$CD$376,Incurred_Real!BJ$1,FALSE)</f>
        <v>0</v>
      </c>
      <c r="BK212" s="246">
        <f>VLOOKUP($A212,Incurred_Real!$A$25:$CD$376,Incurred_Real!BK$1,FALSE)</f>
        <v>0</v>
      </c>
      <c r="BL212" s="246">
        <f>VLOOKUP($A212,Incurred_Real!$A$25:$CD$376,Incurred_Real!BL$1,FALSE)</f>
        <v>0</v>
      </c>
      <c r="BM212" s="246">
        <f>VLOOKUP($A212,Incurred_Real!$A$25:$CD$376,Incurred_Real!BM$1,FALSE)</f>
        <v>0</v>
      </c>
      <c r="BN212" s="246">
        <f>VLOOKUP($A212,Incurred_Real!$A$25:$CD$376,Incurred_Real!BN$1,FALSE)</f>
        <v>0</v>
      </c>
      <c r="BO212" s="246">
        <f>VLOOKUP($A212,Incurred_Real!$A$25:$CD$376,Incurred_Real!BO$1,FALSE)</f>
        <v>0</v>
      </c>
      <c r="BP212" s="246">
        <f>VLOOKUP($A212,Incurred_Real!$A$25:$CD$376,Incurred_Real!BP$1,FALSE)</f>
        <v>0</v>
      </c>
      <c r="BQ212" s="246">
        <f>VLOOKUP($A212,Incurred_Real!$A$25:$CD$376,Incurred_Real!BQ$1,FALSE)</f>
        <v>0</v>
      </c>
      <c r="BR212" s="246">
        <f>VLOOKUP($A212,Incurred_Real!$A$25:$CD$376,Incurred_Real!BR$1,FALSE)</f>
        <v>0</v>
      </c>
      <c r="BS212" s="254">
        <f t="shared" si="46"/>
        <v>1</v>
      </c>
      <c r="BT212" s="249">
        <f>1+IF(ISNA(VLOOKUP($A212,'Project labour content'!$A$7:$D$255,'Project labour content'!$D$1,FALSE)),VLOOKUP($D212,'Project labour content'!$F$6:$G$15,'Project labour content'!$G$1,FALSE),VLOOKUP($A212,'Project labour content'!$A$7:$D$255,'Project labour content'!$D$1,FALSE))*LabEsc22*1</f>
        <v>1.0024480115846353</v>
      </c>
      <c r="BU212" s="249">
        <f>1+IF(ISNA(VLOOKUP($A212,'Project labour content'!$A$7:$D$255,'Project labour content'!$D$1,FALSE)),VLOOKUP($D212,'Project labour content'!$F$6:$G$15,'Project labour content'!$G$1,FALSE),VLOOKUP($A212,'Project labour content'!$A$7:$D$255,'Project labour content'!$D$1,FALSE))*LabEsc23*1</f>
        <v>1.0049077736248768</v>
      </c>
      <c r="BV212" s="249">
        <f>1+IF(ISNA(VLOOKUP($A212,'Project labour content'!$A$7:$D$255,'Project labour content'!$D$1,FALSE)),VLOOKUP($D212,'Project labour content'!$F$6:$G$15,'Project labour content'!$G$1,FALSE),VLOOKUP($A212,'Project labour content'!$A$7:$D$255,'Project labour content'!$D$1,FALSE))*LabEsc24*1</f>
        <v>1.0072248694667842</v>
      </c>
      <c r="BW212" s="249">
        <f>1+IF(ISNA(VLOOKUP($A212,'Project labour content'!$A$7:$D$255,'Project labour content'!$D$1,FALSE)),VLOOKUP($D212,'Project labour content'!$F$6:$G$15,'Project labour content'!$G$1,FALSE),VLOOKUP($A212,'Project labour content'!$A$7:$D$255,'Project labour content'!$D$1,FALSE))*LabEsc25*1</f>
        <v>1.0103282331643793</v>
      </c>
      <c r="BX212" s="249">
        <f>1+IF(ISNA(VLOOKUP($A212,'Project labour content'!$A$7:$D$255,'Project labour content'!$D$1,FALSE)),VLOOKUP($D212,'Project labour content'!$F$6:$G$15,'Project labour content'!$G$1,FALSE),VLOOKUP($A212,'Project labour content'!$A$7:$D$255,'Project labour content'!$D$1,FALSE))*LabEsc26*1</f>
        <v>1.0137103823674747</v>
      </c>
      <c r="BY212" s="249">
        <f>1+IF(ISNA(VLOOKUP($A212,'Project labour content'!$A$7:$D$255,'Project labour content'!$D$1,FALSE)),VLOOKUP($D212,'Project labour content'!$F$6:$G$15,'Project labour content'!$G$1,FALSE),VLOOKUP($A212,'Project labour content'!$A$7:$D$255,'Project labour content'!$D$1,FALSE))*LabEsc27*1</f>
        <v>1.0158052335508072</v>
      </c>
      <c r="BZ212" s="249">
        <f>1+IF(ISNA(VLOOKUP($A212,'Project labour content'!$A$7:$D$255,'Project labour content'!$D$1,FALSE)),VLOOKUP($D212,'Project labour content'!$F$6:$G$15,'Project labour content'!$G$1,FALSE),VLOOKUP($A212,'Project labour content'!$A$7:$D$255,'Project labour content'!$D$1,FALSE))*LabEsc28*1</f>
        <v>1.0173826564918567</v>
      </c>
      <c r="CA212" s="249">
        <f>1+IF(ISNA(VLOOKUP($A212,'Project labour content'!$A$7:$D$255,'Project labour content'!$D$1,FALSE)),VLOOKUP($D212,'Project labour content'!$F$6:$G$15,'Project labour content'!$G$1,FALSE),VLOOKUP($A212,'Project labour content'!$A$7:$D$255,'Project labour content'!$D$1,FALSE))*LabEsc29*1</f>
        <v>1.0199141048276528</v>
      </c>
      <c r="CB212" s="250" t="str">
        <f>IF(ISNA(VLOOKUP($A212,'Project labour content'!$A$7:$D$255,'Project labour content'!$D$1,FALSE)),"Category","Project")</f>
        <v>Project</v>
      </c>
      <c r="CD212" s="247" t="str">
        <f t="shared" si="47"/>
        <v>14108</v>
      </c>
    </row>
    <row r="213" spans="1:82" x14ac:dyDescent="0.15">
      <c r="A213" s="11" t="s">
        <v>329</v>
      </c>
      <c r="B213" s="11" t="str">
        <f>VLOOKUP($A213,'Incurred Real 2022$'!$A$25:$AC$426,'Incurred Real 2022$'!B$1,FALSE)</f>
        <v>Treasury and Risk Systems Refresh</v>
      </c>
      <c r="C213" s="11" t="str">
        <f>VLOOKUP($A213,'Incurred Real 2022$'!$A$25:$AC$426,'Incurred Real 2022$'!C$1,FALSE)</f>
        <v>ExAnte</v>
      </c>
      <c r="D213" s="11" t="str">
        <f>VLOOKUP($A213,'Incurred Real 2022$'!$A$25:$AC$426,'Incurred Real 2022$'!D$1,FALSE)</f>
        <v>Information Technology</v>
      </c>
      <c r="E213" s="11" t="str">
        <f>VLOOKUP($A213,'Incurred Real 2022$'!$A$25:$AC$426,'Incurred Real 2022$'!E$1,FALSE)</f>
        <v>Active</v>
      </c>
      <c r="F213" s="105" t="str">
        <f>IF(VLOOKUP($A213,'Incurred Real 2022$'!$A$25:$AC$426,'Incurred Real 2022$'!F$1,FALSE)=0,"",VLOOKUP($A213,'Incurred Real 2022$'!$A$25:$AC$426,'Incurred Real 2022$'!F$1,FALSE))</f>
        <v/>
      </c>
      <c r="G213" s="105" t="str">
        <f>IF(VLOOKUP($A213,'Incurred Real 2022$'!$A$25:$AC$426,'Incurred Real 2022$'!G$1,FALSE)=0,"",VLOOKUP($A213,'Incurred Real 2022$'!$A$25:$AC$426,'Incurred Real 2022$'!G$1,FALSE))</f>
        <v/>
      </c>
      <c r="H213" s="105" t="str">
        <f>IF(VLOOKUP($A213,'Incurred Real 2022$'!$A$25:$AC$426,'Incurred Real 2022$'!H$1,FALSE)=0,"",VLOOKUP($A213,'Incurred Real 2022$'!$A$25:$AC$426,'Incurred Real 2022$'!H$1,FALSE))</f>
        <v/>
      </c>
      <c r="I213" s="105" t="str">
        <f>IF(VLOOKUP($A213,'Incurred Real 2022$'!$A$25:$AC$426,'Incurred Real 2022$'!I$1,FALSE)=0,"",VLOOKUP($A213,'Incurred Real 2022$'!$A$25:$AC$426,'Incurred Real 2022$'!I$1,FALSE))</f>
        <v/>
      </c>
      <c r="J213" s="105" t="str">
        <f>IF(VLOOKUP($A213,'Incurred Real 2022$'!$A$25:$AC$426,'Incurred Real 2022$'!J$1,FALSE)=0,"",VLOOKUP($A213,'Incurred Real 2022$'!$A$25:$AC$426,'Incurred Real 2022$'!J$1,FALSE))</f>
        <v/>
      </c>
      <c r="K213" s="105" t="str">
        <f>IF(VLOOKUP($A213,'Incurred Real 2022$'!$A$25:$AC$426,'Incurred Real 2022$'!K$1,FALSE)=0,"",VLOOKUP($A213,'Incurred Real 2022$'!$A$25:$AC$426,'Incurred Real 2022$'!K$1,FALSE))</f>
        <v/>
      </c>
      <c r="L213" s="105" t="str">
        <f>IF(VLOOKUP($A213,'Incurred Real 2022$'!$A$25:$AC$426,'Incurred Real 2022$'!L$1,FALSE)=0,"",VLOOKUP($A213,'Incurred Real 2022$'!$A$25:$AC$426,'Incurred Real 2022$'!L$1,FALSE))</f>
        <v/>
      </c>
      <c r="M213" s="105" t="str">
        <f>IF(VLOOKUP($A213,'Incurred Real 2022$'!$A$25:$AC$426,'Incurred Real 2022$'!M$1,FALSE)=0,"",VLOOKUP($A213,'Incurred Real 2022$'!$A$25:$AC$426,'Incurred Real 2022$'!M$1,FALSE))</f>
        <v/>
      </c>
      <c r="N213" s="105" t="str">
        <f>IF(VLOOKUP($A213,'Incurred Real 2022$'!$A$25:$AC$426,'Incurred Real 2022$'!N$1,FALSE)=0,"",VLOOKUP($A213,'Incurred Real 2022$'!$A$25:$AC$426,'Incurred Real 2022$'!N$1,FALSE))</f>
        <v/>
      </c>
      <c r="O213" s="105" t="str">
        <f>IF(VLOOKUP($A213,'Incurred Real 2022$'!$A$25:$AC$426,'Incurred Real 2022$'!O$1,FALSE)=0,"",VLOOKUP($A213,'Incurred Real 2022$'!$A$25:$AC$426,'Incurred Real 2022$'!O$1,FALSE))</f>
        <v/>
      </c>
      <c r="P213" s="105" t="str">
        <f>IF(VLOOKUP($A213,'Incurred Real 2022$'!$A$25:$AC$426,'Incurred Real 2022$'!P$1,FALSE)=0,"",VLOOKUP($A213,'Incurred Real 2022$'!$A$25:$AC$426,'Incurred Real 2022$'!P$1,FALSE))</f>
        <v/>
      </c>
      <c r="Q213" s="105" t="str">
        <f>IF(VLOOKUP($A213,'Incurred Real 2022$'!$A$25:$AC$426,'Incurred Real 2022$'!Q$1,FALSE)=0,"",VLOOKUP($A213,'Incurred Real 2022$'!$A$25:$AC$426,'Incurred Real 2022$'!Q$1,FALSE))</f>
        <v/>
      </c>
      <c r="R213" s="105" t="str">
        <f>IF(VLOOKUP($A213,'Incurred Real 2022$'!$A$25:$AC$426,'Incurred Real 2022$'!R$1,FALSE)=0,"",VLOOKUP($A213,'Incurred Real 2022$'!$A$25:$AC$426,'Incurred Real 2022$'!R$1,FALSE))</f>
        <v/>
      </c>
      <c r="S213" s="105" t="str">
        <f>IF(VLOOKUP($A213,'Incurred Real 2022$'!$A$25:$AC$426,'Incurred Real 2022$'!S$1,FALSE)=0,"",VLOOKUP($A213,'Incurred Real 2022$'!$A$25:$AC$426,'Incurred Real 2022$'!S$1,FALSE))</f>
        <v/>
      </c>
      <c r="T213" s="105" t="str">
        <f>IF(VLOOKUP($A213,'Incurred Real 2022$'!$A$25:$AC$426,'Incurred Real 2022$'!T$1,FALSE)=0,"",VLOOKUP($A213,'Incurred Real 2022$'!$A$25:$AC$426,'Incurred Real 2022$'!T$1,FALSE))</f>
        <v/>
      </c>
      <c r="U213" s="105">
        <f>IF(VLOOKUP($A213,'Incurred Real 2022$'!$A$25:$AC$426,'Incurred Real 2022$'!U$1,FALSE)=0,"",VLOOKUP($A213,'Incurred Real 2022$'!$A$25:$AC$426,'Incurred Real 2022$'!U$1,FALSE))</f>
        <v>180244.03</v>
      </c>
      <c r="V213" s="13">
        <f>IF(ISTEXT(VLOOKUP($A213,'Incurred Real 2022$'!$A$25:$AC$426,'Incurred Real 2022$'!V$1,FALSE)),"",(VLOOKUP($A213,'Incurred Real 2022$'!$A$25:$AC$426,'Incurred Real 2022$'!V$1,FALSE))*BT213*Incurred_Nominal!V$15)</f>
        <v>60254.864785842699</v>
      </c>
      <c r="W213" s="13" t="str">
        <f>IF(ISTEXT(VLOOKUP($A213,'Incurred Real 2022$'!$A$25:$AC$426,'Incurred Real 2022$'!W$1,FALSE)),"",(VLOOKUP($A213,'Incurred Real 2022$'!$A$25:$AC$426,'Incurred Real 2022$'!W$1,FALSE))*BU213*Incurred_Nominal!W$15)</f>
        <v/>
      </c>
      <c r="X213" s="13" t="str">
        <f>IF(ISTEXT(VLOOKUP($A213,'Incurred Real 2022$'!$A$25:$AC$426,'Incurred Real 2022$'!X$1,FALSE)),"",(VLOOKUP($A213,'Incurred Real 2022$'!$A$25:$AC$426,'Incurred Real 2022$'!X$1,FALSE))*BV213*Incurred_Nominal!X$15)</f>
        <v/>
      </c>
      <c r="Y213" s="13" t="str">
        <f>IF(ISTEXT(VLOOKUP($A213,'Incurred Real 2022$'!$A$25:$AC$426,'Incurred Real 2022$'!Y$1,FALSE)),"",(VLOOKUP($A213,'Incurred Real 2022$'!$A$25:$AC$426,'Incurred Real 2022$'!Y$1,FALSE))*BW213*Incurred_Nominal!Y$15)</f>
        <v/>
      </c>
      <c r="Z213" s="13" t="str">
        <f>IF(ISTEXT(VLOOKUP($A213,'Incurred Real 2022$'!$A$25:$AC$426,'Incurred Real 2022$'!Z$1,FALSE)),"",(VLOOKUP($A213,'Incurred Real 2022$'!$A$25:$AC$426,'Incurred Real 2022$'!Z$1,FALSE))*BX213*Incurred_Nominal!Z$15)</f>
        <v/>
      </c>
      <c r="AA213" s="13" t="str">
        <f>IF(ISTEXT(VLOOKUP($A213,'Incurred Real 2022$'!$A$25:$AC$426,'Incurred Real 2022$'!AA$1,FALSE)),"",(VLOOKUP($A213,'Incurred Real 2022$'!$A$25:$AC$426,'Incurred Real 2022$'!AA$1,FALSE))*BY213*Incurred_Nominal!AA$15)</f>
        <v/>
      </c>
      <c r="AB213" s="13" t="str">
        <f>IF(ISTEXT(VLOOKUP($A213,'Incurred Real 2022$'!$A$25:$AC$426,'Incurred Real 2022$'!AB$1,FALSE)),"",(VLOOKUP($A213,'Incurred Real 2022$'!$A$25:$AC$426,'Incurred Real 2022$'!AB$1,FALSE))*BZ213*Incurred_Nominal!AB$15)</f>
        <v/>
      </c>
      <c r="AC213" s="13" t="str">
        <f>IF(ISTEXT(VLOOKUP($A213,'Incurred Real 2022$'!$A$25:$AC$426,'Incurred Real 2022$'!AC$1,FALSE)),"",(VLOOKUP($A213,'Incurred Real 2022$'!$A$25:$AC$426,'Incurred Real 2022$'!AC$1,FALSE))*CA213*Incurred_Nominal!AC$15)</f>
        <v/>
      </c>
      <c r="AD213" s="232">
        <f t="shared" si="41"/>
        <v>240498.89478584268</v>
      </c>
      <c r="AE213" s="232">
        <f t="shared" si="42"/>
        <v>240498.89478584268</v>
      </c>
      <c r="AF213" s="239">
        <f t="shared" si="43"/>
        <v>282505.49929688638</v>
      </c>
      <c r="AG213" s="237">
        <f t="shared" si="44"/>
        <v>244914.8735208427</v>
      </c>
      <c r="AH213" s="240">
        <f t="shared" si="48"/>
        <v>1.1534844545602685</v>
      </c>
      <c r="AI213" s="234">
        <f>VLOOKUP($A213,Incurred_Real!$A$25:$AP$479,Incurred_Real!AI$1,FALSE)</f>
        <v>2022</v>
      </c>
      <c r="AJ213" s="235">
        <f>VLOOKUP($A213,Incurred_Real!$A$25:$AP$479,Incurred_Real!AJ$1,FALSE)</f>
        <v>44500</v>
      </c>
      <c r="AK213" s="236">
        <f>VLOOKUP($A213,Incurred_Real!$A$25:$AP$479,Incurred_Real!AK$1,FALSE)</f>
        <v>2022</v>
      </c>
      <c r="AL213" s="235" t="str">
        <f>VLOOKUP($A213,Incurred_Real!$A$25:$AP$479,Incurred_Real!AL$1,FALSE)</f>
        <v/>
      </c>
      <c r="AM213" s="237">
        <f>IF(AL213="Commissioned Extra","",(IF((AD213)=0,0,SUMPRODUCT($F$17:$U$17,F213:U213))+VLOOKUP($A213,Incurred_Real!$A$25:$BS$376,Incurred_Real!$AO$1,FALSE)))</f>
        <v>251651.6691387805</v>
      </c>
      <c r="AN213" s="232" cm="1">
        <f t="array" ref="AN213">IF(ROUND(AE213,0)=0,0,LOOKUP(2,1/(F213:AC213&lt;&gt;""),F213:AC213))</f>
        <v>60254.864785842699</v>
      </c>
      <c r="AO213" s="232">
        <f t="shared" si="45"/>
        <v>60254.864785842699</v>
      </c>
      <c r="AP213" s="78"/>
      <c r="AQ213" s="20"/>
      <c r="AR213" s="245">
        <f>VLOOKUP($A213,Incurred_Real!$A$25:$CD$376,Incurred_Real!AR$1,FALSE)</f>
        <v>0</v>
      </c>
      <c r="AS213" s="246">
        <f>VLOOKUP($A213,Incurred_Real!$A$25:$CD$376,Incurred_Real!AS$1,FALSE)</f>
        <v>0</v>
      </c>
      <c r="AT213" s="246">
        <f>VLOOKUP($A213,Incurred_Real!$A$25:$CD$376,Incurred_Real!AT$1,FALSE)</f>
        <v>0</v>
      </c>
      <c r="AU213" s="246">
        <f>VLOOKUP($A213,Incurred_Real!$A$25:$CD$376,Incurred_Real!AU$1,FALSE)</f>
        <v>0</v>
      </c>
      <c r="AV213" s="246">
        <f>VLOOKUP($A213,Incurred_Real!$A$25:$CD$376,Incurred_Real!AV$1,FALSE)</f>
        <v>1</v>
      </c>
      <c r="AW213" s="246">
        <f>VLOOKUP($A213,Incurred_Real!$A$25:$CD$376,Incurred_Real!AW$1,FALSE)</f>
        <v>0</v>
      </c>
      <c r="AX213" s="246">
        <f>VLOOKUP($A213,Incurred_Real!$A$25:$CD$376,Incurred_Real!AX$1,FALSE)</f>
        <v>0</v>
      </c>
      <c r="AY213" s="246">
        <f>VLOOKUP($A213,Incurred_Real!$A$25:$CD$376,Incurred_Real!AY$1,FALSE)</f>
        <v>0</v>
      </c>
      <c r="AZ213" s="246">
        <f>VLOOKUP($A213,Incurred_Real!$A$25:$CD$376,Incurred_Real!AZ$1,FALSE)</f>
        <v>0</v>
      </c>
      <c r="BA213" s="246">
        <f>VLOOKUP($A213,Incurred_Real!$A$25:$CD$376,Incurred_Real!BA$1,FALSE)</f>
        <v>0</v>
      </c>
      <c r="BB213" s="246">
        <f>VLOOKUP($A213,Incurred_Real!$A$25:$CD$376,Incurred_Real!BB$1,FALSE)</f>
        <v>0</v>
      </c>
      <c r="BC213" s="246">
        <f>VLOOKUP($A213,Incurred_Real!$A$25:$CD$376,Incurred_Real!BC$1,FALSE)</f>
        <v>0</v>
      </c>
      <c r="BD213" s="246">
        <f>VLOOKUP($A213,Incurred_Real!$A$25:$CD$376,Incurred_Real!BD$1,FALSE)</f>
        <v>0</v>
      </c>
      <c r="BE213" s="246">
        <f>VLOOKUP($A213,Incurred_Real!$A$25:$CD$376,Incurred_Real!BE$1,FALSE)</f>
        <v>0</v>
      </c>
      <c r="BF213" s="246">
        <f>VLOOKUP($A213,Incurred_Real!$A$25:$CD$376,Incurred_Real!BF$1,FALSE)</f>
        <v>0</v>
      </c>
      <c r="BG213" s="246">
        <f>VLOOKUP($A213,Incurred_Real!$A$25:$CD$376,Incurred_Real!BG$1,FALSE)</f>
        <v>0</v>
      </c>
      <c r="BH213" s="246">
        <f>VLOOKUP($A213,Incurred_Real!$A$25:$CD$376,Incurred_Real!BH$1,FALSE)</f>
        <v>0</v>
      </c>
      <c r="BI213" s="246">
        <f>VLOOKUP($A213,Incurred_Real!$A$25:$CD$376,Incurred_Real!BI$1,FALSE)</f>
        <v>0</v>
      </c>
      <c r="BJ213" s="246">
        <f>VLOOKUP($A213,Incurred_Real!$A$25:$CD$376,Incurred_Real!BJ$1,FALSE)</f>
        <v>0</v>
      </c>
      <c r="BK213" s="246">
        <f>VLOOKUP($A213,Incurred_Real!$A$25:$CD$376,Incurred_Real!BK$1,FALSE)</f>
        <v>0</v>
      </c>
      <c r="BL213" s="246">
        <f>VLOOKUP($A213,Incurred_Real!$A$25:$CD$376,Incurred_Real!BL$1,FALSE)</f>
        <v>0</v>
      </c>
      <c r="BM213" s="246">
        <f>VLOOKUP($A213,Incurred_Real!$A$25:$CD$376,Incurred_Real!BM$1,FALSE)</f>
        <v>0</v>
      </c>
      <c r="BN213" s="246">
        <f>VLOOKUP($A213,Incurred_Real!$A$25:$CD$376,Incurred_Real!BN$1,FALSE)</f>
        <v>0</v>
      </c>
      <c r="BO213" s="246">
        <f>VLOOKUP($A213,Incurred_Real!$A$25:$CD$376,Incurred_Real!BO$1,FALSE)</f>
        <v>0</v>
      </c>
      <c r="BP213" s="246">
        <f>VLOOKUP($A213,Incurred_Real!$A$25:$CD$376,Incurred_Real!BP$1,FALSE)</f>
        <v>0</v>
      </c>
      <c r="BQ213" s="246">
        <f>VLOOKUP($A213,Incurred_Real!$A$25:$CD$376,Incurred_Real!BQ$1,FALSE)</f>
        <v>0</v>
      </c>
      <c r="BR213" s="246">
        <f>VLOOKUP($A213,Incurred_Real!$A$25:$CD$376,Incurred_Real!BR$1,FALSE)</f>
        <v>0</v>
      </c>
      <c r="BS213" s="254">
        <f t="shared" si="46"/>
        <v>1</v>
      </c>
      <c r="BT213" s="249">
        <f>1+IF(ISNA(VLOOKUP($A213,'Project labour content'!$A$7:$D$255,'Project labour content'!$D$1,FALSE)),VLOOKUP($D213,'Project labour content'!$F$6:$G$15,'Project labour content'!$G$1,FALSE),VLOOKUP($A213,'Project labour content'!$A$7:$D$255,'Project labour content'!$D$1,FALSE))*LabEsc22*1</f>
        <v>1.000868054581701</v>
      </c>
      <c r="BU213" s="249">
        <f>1+IF(ISNA(VLOOKUP($A213,'Project labour content'!$A$7:$D$255,'Project labour content'!$D$1,FALSE)),VLOOKUP($D213,'Project labour content'!$F$6:$G$15,'Project labour content'!$G$1,FALSE),VLOOKUP($A213,'Project labour content'!$A$7:$D$255,'Project labour content'!$D$1,FALSE))*LabEsc23*1</f>
        <v>1.0017402758253942</v>
      </c>
      <c r="BV213" s="249">
        <f>1+IF(ISNA(VLOOKUP($A213,'Project labour content'!$A$7:$D$255,'Project labour content'!$D$1,FALSE)),VLOOKUP($D213,'Project labour content'!$F$6:$G$15,'Project labour content'!$G$1,FALSE),VLOOKUP($A213,'Project labour content'!$A$7:$D$255,'Project labour content'!$D$1,FALSE))*LabEsc24*1</f>
        <v>1.002561908236953</v>
      </c>
      <c r="BW213" s="249">
        <f>1+IF(ISNA(VLOOKUP($A213,'Project labour content'!$A$7:$D$255,'Project labour content'!$D$1,FALSE)),VLOOKUP($D213,'Project labour content'!$F$6:$G$15,'Project labour content'!$G$1,FALSE),VLOOKUP($A213,'Project labour content'!$A$7:$D$255,'Project labour content'!$D$1,FALSE))*LabEsc25*1</f>
        <v>1.003662347913501</v>
      </c>
      <c r="BX213" s="249">
        <f>1+IF(ISNA(VLOOKUP($A213,'Project labour content'!$A$7:$D$255,'Project labour content'!$D$1,FALSE)),VLOOKUP($D213,'Project labour content'!$F$6:$G$15,'Project labour content'!$G$1,FALSE),VLOOKUP($A213,'Project labour content'!$A$7:$D$255,'Project labour content'!$D$1,FALSE))*LabEsc26*1</f>
        <v>1.0048616437543254</v>
      </c>
      <c r="BY213" s="249">
        <f>1+IF(ISNA(VLOOKUP($A213,'Project labour content'!$A$7:$D$255,'Project labour content'!$D$1,FALSE)),VLOOKUP($D213,'Project labour content'!$F$6:$G$15,'Project labour content'!$G$1,FALSE),VLOOKUP($A213,'Project labour content'!$A$7:$D$255,'Project labour content'!$D$1,FALSE))*LabEsc27*1</f>
        <v>1.0056044691474268</v>
      </c>
      <c r="BZ213" s="249">
        <f>1+IF(ISNA(VLOOKUP($A213,'Project labour content'!$A$7:$D$255,'Project labour content'!$D$1,FALSE)),VLOOKUP($D213,'Project labour content'!$F$6:$G$15,'Project labour content'!$G$1,FALSE),VLOOKUP($A213,'Project labour content'!$A$7:$D$255,'Project labour content'!$D$1,FALSE))*LabEsc28*1</f>
        <v>1.0061638166684324</v>
      </c>
      <c r="CA213" s="249">
        <f>1+IF(ISNA(VLOOKUP($A213,'Project labour content'!$A$7:$D$255,'Project labour content'!$D$1,FALSE)),VLOOKUP($D213,'Project labour content'!$F$6:$G$15,'Project labour content'!$G$1,FALSE),VLOOKUP($A213,'Project labour content'!$A$7:$D$255,'Project labour content'!$D$1,FALSE))*LabEsc29*1</f>
        <v>1.0070614575701418</v>
      </c>
      <c r="CB213" s="250" t="str">
        <f>IF(ISNA(VLOOKUP($A213,'Project labour content'!$A$7:$D$255,'Project labour content'!$D$1,FALSE)),"Category","Project")</f>
        <v>Project</v>
      </c>
      <c r="CD213" s="247" t="str">
        <f t="shared" si="47"/>
        <v>14111</v>
      </c>
    </row>
    <row r="214" spans="1:82" x14ac:dyDescent="0.15">
      <c r="A214" s="11" t="s">
        <v>330</v>
      </c>
      <c r="B214" s="11" t="str">
        <f>VLOOKUP($A214,'Incurred Real 2022$'!$A$25:$AC$426,'Incurred Real 2022$'!B$1,FALSE)</f>
        <v>Core Accounting Systems Improvement</v>
      </c>
      <c r="C214" s="11" t="str">
        <f>VLOOKUP($A214,'Incurred Real 2022$'!$A$25:$AC$426,'Incurred Real 2022$'!C$1,FALSE)</f>
        <v>ExAnte</v>
      </c>
      <c r="D214" s="11" t="str">
        <f>VLOOKUP($A214,'Incurred Real 2022$'!$A$25:$AC$426,'Incurred Real 2022$'!D$1,FALSE)</f>
        <v>Information Technology</v>
      </c>
      <c r="E214" s="11" t="str">
        <f>VLOOKUP($A214,'Incurred Real 2022$'!$A$25:$AC$426,'Incurred Real 2022$'!E$1,FALSE)</f>
        <v>Potential</v>
      </c>
      <c r="F214" s="105" t="str">
        <f>IF(VLOOKUP($A214,'Incurred Real 2022$'!$A$25:$AC$426,'Incurred Real 2022$'!F$1,FALSE)=0,"",VLOOKUP($A214,'Incurred Real 2022$'!$A$25:$AC$426,'Incurred Real 2022$'!F$1,FALSE))</f>
        <v/>
      </c>
      <c r="G214" s="105" t="str">
        <f>IF(VLOOKUP($A214,'Incurred Real 2022$'!$A$25:$AC$426,'Incurred Real 2022$'!G$1,FALSE)=0,"",VLOOKUP($A214,'Incurred Real 2022$'!$A$25:$AC$426,'Incurred Real 2022$'!G$1,FALSE))</f>
        <v/>
      </c>
      <c r="H214" s="105" t="str">
        <f>IF(VLOOKUP($A214,'Incurred Real 2022$'!$A$25:$AC$426,'Incurred Real 2022$'!H$1,FALSE)=0,"",VLOOKUP($A214,'Incurred Real 2022$'!$A$25:$AC$426,'Incurred Real 2022$'!H$1,FALSE))</f>
        <v/>
      </c>
      <c r="I214" s="105" t="str">
        <f>IF(VLOOKUP($A214,'Incurred Real 2022$'!$A$25:$AC$426,'Incurred Real 2022$'!I$1,FALSE)=0,"",VLOOKUP($A214,'Incurred Real 2022$'!$A$25:$AC$426,'Incurred Real 2022$'!I$1,FALSE))</f>
        <v/>
      </c>
      <c r="J214" s="105" t="str">
        <f>IF(VLOOKUP($A214,'Incurred Real 2022$'!$A$25:$AC$426,'Incurred Real 2022$'!J$1,FALSE)=0,"",VLOOKUP($A214,'Incurred Real 2022$'!$A$25:$AC$426,'Incurred Real 2022$'!J$1,FALSE))</f>
        <v/>
      </c>
      <c r="K214" s="105" t="str">
        <f>IF(VLOOKUP($A214,'Incurred Real 2022$'!$A$25:$AC$426,'Incurred Real 2022$'!K$1,FALSE)=0,"",VLOOKUP($A214,'Incurred Real 2022$'!$A$25:$AC$426,'Incurred Real 2022$'!K$1,FALSE))</f>
        <v/>
      </c>
      <c r="L214" s="105" t="str">
        <f>IF(VLOOKUP($A214,'Incurred Real 2022$'!$A$25:$AC$426,'Incurred Real 2022$'!L$1,FALSE)=0,"",VLOOKUP($A214,'Incurred Real 2022$'!$A$25:$AC$426,'Incurred Real 2022$'!L$1,FALSE))</f>
        <v/>
      </c>
      <c r="M214" s="105" t="str">
        <f>IF(VLOOKUP($A214,'Incurred Real 2022$'!$A$25:$AC$426,'Incurred Real 2022$'!M$1,FALSE)=0,"",VLOOKUP($A214,'Incurred Real 2022$'!$A$25:$AC$426,'Incurred Real 2022$'!M$1,FALSE))</f>
        <v/>
      </c>
      <c r="N214" s="105" t="str">
        <f>IF(VLOOKUP($A214,'Incurred Real 2022$'!$A$25:$AC$426,'Incurred Real 2022$'!N$1,FALSE)=0,"",VLOOKUP($A214,'Incurred Real 2022$'!$A$25:$AC$426,'Incurred Real 2022$'!N$1,FALSE))</f>
        <v/>
      </c>
      <c r="O214" s="105" t="str">
        <f>IF(VLOOKUP($A214,'Incurred Real 2022$'!$A$25:$AC$426,'Incurred Real 2022$'!O$1,FALSE)=0,"",VLOOKUP($A214,'Incurred Real 2022$'!$A$25:$AC$426,'Incurred Real 2022$'!O$1,FALSE))</f>
        <v/>
      </c>
      <c r="P214" s="105" t="str">
        <f>IF(VLOOKUP($A214,'Incurred Real 2022$'!$A$25:$AC$426,'Incurred Real 2022$'!P$1,FALSE)=0,"",VLOOKUP($A214,'Incurred Real 2022$'!$A$25:$AC$426,'Incurred Real 2022$'!P$1,FALSE))</f>
        <v/>
      </c>
      <c r="Q214" s="105" t="str">
        <f>IF(VLOOKUP($A214,'Incurred Real 2022$'!$A$25:$AC$426,'Incurred Real 2022$'!Q$1,FALSE)=0,"",VLOOKUP($A214,'Incurred Real 2022$'!$A$25:$AC$426,'Incurred Real 2022$'!Q$1,FALSE))</f>
        <v/>
      </c>
      <c r="R214" s="105" t="str">
        <f>IF(VLOOKUP($A214,'Incurred Real 2022$'!$A$25:$AC$426,'Incurred Real 2022$'!R$1,FALSE)=0,"",VLOOKUP($A214,'Incurred Real 2022$'!$A$25:$AC$426,'Incurred Real 2022$'!R$1,FALSE))</f>
        <v/>
      </c>
      <c r="S214" s="105" t="str">
        <f>IF(VLOOKUP($A214,'Incurred Real 2022$'!$A$25:$AC$426,'Incurred Real 2022$'!S$1,FALSE)=0,"",VLOOKUP($A214,'Incurred Real 2022$'!$A$25:$AC$426,'Incurred Real 2022$'!S$1,FALSE))</f>
        <v/>
      </c>
      <c r="T214" s="105" t="str">
        <f>IF(VLOOKUP($A214,'Incurred Real 2022$'!$A$25:$AC$426,'Incurred Real 2022$'!T$1,FALSE)=0,"",VLOOKUP($A214,'Incurred Real 2022$'!$A$25:$AC$426,'Incurred Real 2022$'!T$1,FALSE))</f>
        <v/>
      </c>
      <c r="U214" s="105" t="str">
        <f>IF(VLOOKUP($A214,'Incurred Real 2022$'!$A$25:$AC$426,'Incurred Real 2022$'!U$1,FALSE)=0,"",VLOOKUP($A214,'Incurred Real 2022$'!$A$25:$AC$426,'Incurred Real 2022$'!U$1,FALSE))</f>
        <v/>
      </c>
      <c r="V214" s="13" t="str">
        <f>IF(ISTEXT(VLOOKUP($A214,'Incurred Real 2022$'!$A$25:$AC$426,'Incurred Real 2022$'!V$1,FALSE)),"",(VLOOKUP($A214,'Incurred Real 2022$'!$A$25:$AC$426,'Incurred Real 2022$'!V$1,FALSE))*BT214*Incurred_Nominal!V$15)</f>
        <v/>
      </c>
      <c r="W214" s="13" t="str">
        <f>IF(ISTEXT(VLOOKUP($A214,'Incurred Real 2022$'!$A$25:$AC$426,'Incurred Real 2022$'!W$1,FALSE)),"",(VLOOKUP($A214,'Incurred Real 2022$'!$A$25:$AC$426,'Incurred Real 2022$'!W$1,FALSE))*BU214*Incurred_Nominal!W$15)</f>
        <v/>
      </c>
      <c r="X214" s="13" t="str">
        <f>IF(ISTEXT(VLOOKUP($A214,'Incurred Real 2022$'!$A$25:$AC$426,'Incurred Real 2022$'!X$1,FALSE)),"",(VLOOKUP($A214,'Incurred Real 2022$'!$A$25:$AC$426,'Incurred Real 2022$'!X$1,FALSE))*BV214*Incurred_Nominal!X$15)</f>
        <v/>
      </c>
      <c r="Y214" s="13" t="str">
        <f>IF(ISTEXT(VLOOKUP($A214,'Incurred Real 2022$'!$A$25:$AC$426,'Incurred Real 2022$'!Y$1,FALSE)),"",(VLOOKUP($A214,'Incurred Real 2022$'!$A$25:$AC$426,'Incurred Real 2022$'!Y$1,FALSE))*BW214*Incurred_Nominal!Y$15)</f>
        <v/>
      </c>
      <c r="Z214" s="13" t="str">
        <f>IF(ISTEXT(VLOOKUP($A214,'Incurred Real 2022$'!$A$25:$AC$426,'Incurred Real 2022$'!Z$1,FALSE)),"",(VLOOKUP($A214,'Incurred Real 2022$'!$A$25:$AC$426,'Incurred Real 2022$'!Z$1,FALSE))*BX214*Incurred_Nominal!Z$15)</f>
        <v/>
      </c>
      <c r="AA214" s="13">
        <f>IF(ISTEXT(VLOOKUP($A214,'Incurred Real 2022$'!$A$25:$AC$426,'Incurred Real 2022$'!AA$1,FALSE)),"",(VLOOKUP($A214,'Incurred Real 2022$'!$A$25:$AC$426,'Incurred Real 2022$'!AA$1,FALSE))*BY214*Incurred_Nominal!AA$15)</f>
        <v>3202712.1444085171</v>
      </c>
      <c r="AB214" s="13">
        <f>IF(ISTEXT(VLOOKUP($A214,'Incurred Real 2022$'!$A$25:$AC$426,'Incurred Real 2022$'!AB$1,FALSE)),"",(VLOOKUP($A214,'Incurred Real 2022$'!$A$25:$AC$426,'Incurred Real 2022$'!AB$1,FALSE))*BZ214*Incurred_Nominal!AB$15)</f>
        <v>3419236.1884108651</v>
      </c>
      <c r="AC214" s="13" t="str">
        <f>IF(ISTEXT(VLOOKUP($A214,'Incurred Real 2022$'!$A$25:$AC$426,'Incurred Real 2022$'!AC$1,FALSE)),"",(VLOOKUP($A214,'Incurred Real 2022$'!$A$25:$AC$426,'Incurred Real 2022$'!AC$1,FALSE))*CA214*Incurred_Nominal!AC$15)</f>
        <v/>
      </c>
      <c r="AD214" s="232">
        <f t="shared" si="41"/>
        <v>6621948.3328193817</v>
      </c>
      <c r="AE214" s="232">
        <f t="shared" si="42"/>
        <v>6621948.3328193817</v>
      </c>
      <c r="AF214" s="239">
        <f t="shared" si="43"/>
        <v>6698813.4242851865</v>
      </c>
      <c r="AG214" s="237">
        <f t="shared" si="44"/>
        <v>6698813.4242851865</v>
      </c>
      <c r="AH214" s="240">
        <f t="shared" si="48"/>
        <v>1</v>
      </c>
      <c r="AI214" s="234">
        <f>VLOOKUP($A214,Incurred_Real!$A$25:$AP$479,Incurred_Real!AI$1,FALSE)</f>
        <v>2028</v>
      </c>
      <c r="AJ214" s="235" t="str">
        <f>VLOOKUP($A214,Incurred_Real!$A$25:$AP$479,Incurred_Real!AJ$1,FALSE)</f>
        <v/>
      </c>
      <c r="AK214" s="236">
        <f>VLOOKUP($A214,Incurred_Real!$A$25:$AP$479,Incurred_Real!AK$1,FALSE)</f>
        <v>2028</v>
      </c>
      <c r="AL214" s="235" t="str">
        <f>VLOOKUP($A214,Incurred_Real!$A$25:$AP$479,Incurred_Real!AL$1,FALSE)</f>
        <v/>
      </c>
      <c r="AM214" s="237">
        <f>IF(AL214="Commissioned Extra","",(IF((AD214)=0,0,SUMPRODUCT($F$17:$U$17,F214:U214))+VLOOKUP($A214,Incurred_Real!$A$25:$BS$376,Incurred_Real!$AO$1,FALSE)))</f>
        <v>6020715.102651218</v>
      </c>
      <c r="AN214" s="232" cm="1">
        <f t="array" ref="AN214">IF(ROUND(AE214,0)=0,0,LOOKUP(2,1/(F214:AC214&lt;&gt;""),F214:AC214))</f>
        <v>3419236.1884108651</v>
      </c>
      <c r="AO214" s="232">
        <f t="shared" si="45"/>
        <v>6621948.3328193817</v>
      </c>
      <c r="AP214" s="78"/>
      <c r="AQ214" s="20"/>
      <c r="AR214" s="245">
        <f>VLOOKUP($A214,Incurred_Real!$A$25:$CD$376,Incurred_Real!AR$1,FALSE)</f>
        <v>1</v>
      </c>
      <c r="AS214" s="246">
        <f>VLOOKUP($A214,Incurred_Real!$A$25:$CD$376,Incurred_Real!AS$1,FALSE)</f>
        <v>0</v>
      </c>
      <c r="AT214" s="246">
        <f>VLOOKUP($A214,Incurred_Real!$A$25:$CD$376,Incurred_Real!AT$1,FALSE)</f>
        <v>0</v>
      </c>
      <c r="AU214" s="246">
        <f>VLOOKUP($A214,Incurred_Real!$A$25:$CD$376,Incurred_Real!AU$1,FALSE)</f>
        <v>0</v>
      </c>
      <c r="AV214" s="246">
        <f>VLOOKUP($A214,Incurred_Real!$A$25:$CD$376,Incurred_Real!AV$1,FALSE)</f>
        <v>1</v>
      </c>
      <c r="AW214" s="246">
        <f>VLOOKUP($A214,Incurred_Real!$A$25:$CD$376,Incurred_Real!AW$1,FALSE)</f>
        <v>0</v>
      </c>
      <c r="AX214" s="246">
        <f>VLOOKUP($A214,Incurred_Real!$A$25:$CD$376,Incurred_Real!AX$1,FALSE)</f>
        <v>0</v>
      </c>
      <c r="AY214" s="246">
        <f>VLOOKUP($A214,Incurred_Real!$A$25:$CD$376,Incurred_Real!AY$1,FALSE)</f>
        <v>0</v>
      </c>
      <c r="AZ214" s="246">
        <f>VLOOKUP($A214,Incurred_Real!$A$25:$CD$376,Incurred_Real!AZ$1,FALSE)</f>
        <v>0</v>
      </c>
      <c r="BA214" s="246">
        <f>VLOOKUP($A214,Incurred_Real!$A$25:$CD$376,Incurred_Real!BA$1,FALSE)</f>
        <v>0</v>
      </c>
      <c r="BB214" s="246">
        <f>VLOOKUP($A214,Incurred_Real!$A$25:$CD$376,Incurred_Real!BB$1,FALSE)</f>
        <v>0</v>
      </c>
      <c r="BC214" s="246">
        <f>VLOOKUP($A214,Incurred_Real!$A$25:$CD$376,Incurred_Real!BC$1,FALSE)</f>
        <v>0</v>
      </c>
      <c r="BD214" s="246">
        <f>VLOOKUP($A214,Incurred_Real!$A$25:$CD$376,Incurred_Real!BD$1,FALSE)</f>
        <v>0</v>
      </c>
      <c r="BE214" s="246">
        <f>VLOOKUP($A214,Incurred_Real!$A$25:$CD$376,Incurred_Real!BE$1,FALSE)</f>
        <v>0</v>
      </c>
      <c r="BF214" s="246">
        <f>VLOOKUP($A214,Incurred_Real!$A$25:$CD$376,Incurred_Real!BF$1,FALSE)</f>
        <v>0</v>
      </c>
      <c r="BG214" s="246">
        <f>VLOOKUP($A214,Incurred_Real!$A$25:$CD$376,Incurred_Real!BG$1,FALSE)</f>
        <v>0</v>
      </c>
      <c r="BH214" s="246">
        <f>VLOOKUP($A214,Incurred_Real!$A$25:$CD$376,Incurred_Real!BH$1,FALSE)</f>
        <v>0</v>
      </c>
      <c r="BI214" s="246">
        <f>VLOOKUP($A214,Incurred_Real!$A$25:$CD$376,Incurred_Real!BI$1,FALSE)</f>
        <v>0</v>
      </c>
      <c r="BJ214" s="246">
        <f>VLOOKUP($A214,Incurred_Real!$A$25:$CD$376,Incurred_Real!BJ$1,FALSE)</f>
        <v>0</v>
      </c>
      <c r="BK214" s="246">
        <f>VLOOKUP($A214,Incurred_Real!$A$25:$CD$376,Incurred_Real!BK$1,FALSE)</f>
        <v>0</v>
      </c>
      <c r="BL214" s="246">
        <f>VLOOKUP($A214,Incurred_Real!$A$25:$CD$376,Incurred_Real!BL$1,FALSE)</f>
        <v>0</v>
      </c>
      <c r="BM214" s="246">
        <f>VLOOKUP($A214,Incurred_Real!$A$25:$CD$376,Incurred_Real!BM$1,FALSE)</f>
        <v>0</v>
      </c>
      <c r="BN214" s="246">
        <f>VLOOKUP($A214,Incurred_Real!$A$25:$CD$376,Incurred_Real!BN$1,FALSE)</f>
        <v>0</v>
      </c>
      <c r="BO214" s="246">
        <f>VLOOKUP($A214,Incurred_Real!$A$25:$CD$376,Incurred_Real!BO$1,FALSE)</f>
        <v>0</v>
      </c>
      <c r="BP214" s="246">
        <f>VLOOKUP($A214,Incurred_Real!$A$25:$CD$376,Incurred_Real!BP$1,FALSE)</f>
        <v>0</v>
      </c>
      <c r="BQ214" s="246">
        <f>VLOOKUP($A214,Incurred_Real!$A$25:$CD$376,Incurred_Real!BQ$1,FALSE)</f>
        <v>0</v>
      </c>
      <c r="BR214" s="246">
        <f>VLOOKUP($A214,Incurred_Real!$A$25:$CD$376,Incurred_Real!BR$1,FALSE)</f>
        <v>0</v>
      </c>
      <c r="BS214" s="254">
        <f t="shared" si="46"/>
        <v>1</v>
      </c>
      <c r="BT214" s="249">
        <f>1+IF(ISNA(VLOOKUP($A214,'Project labour content'!$A$7:$D$255,'Project labour content'!$D$1,FALSE)),VLOOKUP($D214,'Project labour content'!$F$6:$G$15,'Project labour content'!$G$1,FALSE),VLOOKUP($A214,'Project labour content'!$A$7:$D$255,'Project labour content'!$D$1,FALSE))*LabEsc22*1</f>
        <v>1.0026819866184302</v>
      </c>
      <c r="BU214" s="249">
        <f>1+IF(ISNA(VLOOKUP($A214,'Project labour content'!$A$7:$D$255,'Project labour content'!$D$1,FALSE)),VLOOKUP($D214,'Project labour content'!$F$6:$G$15,'Project labour content'!$G$1,FALSE),VLOOKUP($A214,'Project labour content'!$A$7:$D$255,'Project labour content'!$D$1,FALSE))*LabEsc23*1</f>
        <v>1.0053768467726292</v>
      </c>
      <c r="BV214" s="249">
        <f>1+IF(ISNA(VLOOKUP($A214,'Project labour content'!$A$7:$D$255,'Project labour content'!$D$1,FALSE)),VLOOKUP($D214,'Project labour content'!$F$6:$G$15,'Project labour content'!$G$1,FALSE),VLOOKUP($A214,'Project labour content'!$A$7:$D$255,'Project labour content'!$D$1,FALSE))*LabEsc24*1</f>
        <v>1.0079154050378845</v>
      </c>
      <c r="BW214" s="249">
        <f>1+IF(ISNA(VLOOKUP($A214,'Project labour content'!$A$7:$D$255,'Project labour content'!$D$1,FALSE)),VLOOKUP($D214,'Project labour content'!$F$6:$G$15,'Project labour content'!$G$1,FALSE),VLOOKUP($A214,'Project labour content'!$A$7:$D$255,'Project labour content'!$D$1,FALSE))*LabEsc25*1</f>
        <v>1.0113153807411497</v>
      </c>
      <c r="BX214" s="249">
        <f>1+IF(ISNA(VLOOKUP($A214,'Project labour content'!$A$7:$D$255,'Project labour content'!$D$1,FALSE)),VLOOKUP($D214,'Project labour content'!$F$6:$G$15,'Project labour content'!$G$1,FALSE),VLOOKUP($A214,'Project labour content'!$A$7:$D$255,'Project labour content'!$D$1,FALSE))*LabEsc26*1</f>
        <v>1.0150207875950916</v>
      </c>
      <c r="BY214" s="249">
        <f>1+IF(ISNA(VLOOKUP($A214,'Project labour content'!$A$7:$D$255,'Project labour content'!$D$1,FALSE)),VLOOKUP($D214,'Project labour content'!$F$6:$G$15,'Project labour content'!$G$1,FALSE),VLOOKUP($A214,'Project labour content'!$A$7:$D$255,'Project labour content'!$D$1,FALSE))*LabEsc27*1</f>
        <v>1.0173158595941638</v>
      </c>
      <c r="BZ214" s="249">
        <f>1+IF(ISNA(VLOOKUP($A214,'Project labour content'!$A$7:$D$255,'Project labour content'!$D$1,FALSE)),VLOOKUP($D214,'Project labour content'!$F$6:$G$15,'Project labour content'!$G$1,FALSE),VLOOKUP($A214,'Project labour content'!$A$7:$D$255,'Project labour content'!$D$1,FALSE))*LabEsc28*1</f>
        <v>1.0190440488094654</v>
      </c>
      <c r="CA214" s="249">
        <f>1+IF(ISNA(VLOOKUP($A214,'Project labour content'!$A$7:$D$255,'Project labour content'!$D$1,FALSE)),VLOOKUP($D214,'Project labour content'!$F$6:$G$15,'Project labour content'!$G$1,FALSE),VLOOKUP($A214,'Project labour content'!$A$7:$D$255,'Project labour content'!$D$1,FALSE))*LabEsc29*1</f>
        <v>1.0218174468621812</v>
      </c>
      <c r="CB214" s="250" t="str">
        <f>IF(ISNA(VLOOKUP($A214,'Project labour content'!$A$7:$D$255,'Project labour content'!$D$1,FALSE)),"Category","Project")</f>
        <v>Project</v>
      </c>
      <c r="CD214" s="247" t="str">
        <f t="shared" si="47"/>
        <v>14112</v>
      </c>
    </row>
    <row r="215" spans="1:82" x14ac:dyDescent="0.15">
      <c r="A215" s="11" t="s">
        <v>331</v>
      </c>
      <c r="B215" s="11" t="str">
        <f>VLOOKUP($A215,'Incurred Real 2022$'!$A$25:$AC$426,'Incurred Real 2022$'!B$1,FALSE)</f>
        <v>Project Delivery Visualisation Dashboards</v>
      </c>
      <c r="C215" s="11" t="str">
        <f>VLOOKUP($A215,'Incurred Real 2022$'!$A$25:$AC$426,'Incurred Real 2022$'!C$1,FALSE)</f>
        <v>ExAnte</v>
      </c>
      <c r="D215" s="11" t="str">
        <f>VLOOKUP($A215,'Incurred Real 2022$'!$A$25:$AC$426,'Incurred Real 2022$'!D$1,FALSE)</f>
        <v>Information Technology</v>
      </c>
      <c r="E215" s="11" t="str">
        <f>VLOOKUP($A215,'Incurred Real 2022$'!$A$25:$AC$426,'Incurred Real 2022$'!E$1,FALSE)</f>
        <v>Active</v>
      </c>
      <c r="F215" s="105" t="str">
        <f>IF(VLOOKUP($A215,'Incurred Real 2022$'!$A$25:$AC$426,'Incurred Real 2022$'!F$1,FALSE)=0,"",VLOOKUP($A215,'Incurred Real 2022$'!$A$25:$AC$426,'Incurred Real 2022$'!F$1,FALSE))</f>
        <v/>
      </c>
      <c r="G215" s="105" t="str">
        <f>IF(VLOOKUP($A215,'Incurred Real 2022$'!$A$25:$AC$426,'Incurred Real 2022$'!G$1,FALSE)=0,"",VLOOKUP($A215,'Incurred Real 2022$'!$A$25:$AC$426,'Incurred Real 2022$'!G$1,FALSE))</f>
        <v/>
      </c>
      <c r="H215" s="105" t="str">
        <f>IF(VLOOKUP($A215,'Incurred Real 2022$'!$A$25:$AC$426,'Incurred Real 2022$'!H$1,FALSE)=0,"",VLOOKUP($A215,'Incurred Real 2022$'!$A$25:$AC$426,'Incurred Real 2022$'!H$1,FALSE))</f>
        <v/>
      </c>
      <c r="I215" s="105" t="str">
        <f>IF(VLOOKUP($A215,'Incurred Real 2022$'!$A$25:$AC$426,'Incurred Real 2022$'!I$1,FALSE)=0,"",VLOOKUP($A215,'Incurred Real 2022$'!$A$25:$AC$426,'Incurred Real 2022$'!I$1,FALSE))</f>
        <v/>
      </c>
      <c r="J215" s="105" t="str">
        <f>IF(VLOOKUP($A215,'Incurred Real 2022$'!$A$25:$AC$426,'Incurred Real 2022$'!J$1,FALSE)=0,"",VLOOKUP($A215,'Incurred Real 2022$'!$A$25:$AC$426,'Incurred Real 2022$'!J$1,FALSE))</f>
        <v/>
      </c>
      <c r="K215" s="105" t="str">
        <f>IF(VLOOKUP($A215,'Incurred Real 2022$'!$A$25:$AC$426,'Incurred Real 2022$'!K$1,FALSE)=0,"",VLOOKUP($A215,'Incurred Real 2022$'!$A$25:$AC$426,'Incurred Real 2022$'!K$1,FALSE))</f>
        <v/>
      </c>
      <c r="L215" s="105" t="str">
        <f>IF(VLOOKUP($A215,'Incurred Real 2022$'!$A$25:$AC$426,'Incurred Real 2022$'!L$1,FALSE)=0,"",VLOOKUP($A215,'Incurred Real 2022$'!$A$25:$AC$426,'Incurred Real 2022$'!L$1,FALSE))</f>
        <v/>
      </c>
      <c r="M215" s="105" t="str">
        <f>IF(VLOOKUP($A215,'Incurred Real 2022$'!$A$25:$AC$426,'Incurred Real 2022$'!M$1,FALSE)=0,"",VLOOKUP($A215,'Incurred Real 2022$'!$A$25:$AC$426,'Incurred Real 2022$'!M$1,FALSE))</f>
        <v/>
      </c>
      <c r="N215" s="105" t="str">
        <f>IF(VLOOKUP($A215,'Incurred Real 2022$'!$A$25:$AC$426,'Incurred Real 2022$'!N$1,FALSE)=0,"",VLOOKUP($A215,'Incurred Real 2022$'!$A$25:$AC$426,'Incurred Real 2022$'!N$1,FALSE))</f>
        <v/>
      </c>
      <c r="O215" s="105" t="str">
        <f>IF(VLOOKUP($A215,'Incurred Real 2022$'!$A$25:$AC$426,'Incurred Real 2022$'!O$1,FALSE)=0,"",VLOOKUP($A215,'Incurred Real 2022$'!$A$25:$AC$426,'Incurred Real 2022$'!O$1,FALSE))</f>
        <v/>
      </c>
      <c r="P215" s="105" t="str">
        <f>IF(VLOOKUP($A215,'Incurred Real 2022$'!$A$25:$AC$426,'Incurred Real 2022$'!P$1,FALSE)=0,"",VLOOKUP($A215,'Incurred Real 2022$'!$A$25:$AC$426,'Incurred Real 2022$'!P$1,FALSE))</f>
        <v/>
      </c>
      <c r="Q215" s="105" t="str">
        <f>IF(VLOOKUP($A215,'Incurred Real 2022$'!$A$25:$AC$426,'Incurred Real 2022$'!Q$1,FALSE)=0,"",VLOOKUP($A215,'Incurred Real 2022$'!$A$25:$AC$426,'Incurred Real 2022$'!Q$1,FALSE))</f>
        <v/>
      </c>
      <c r="R215" s="105" t="str">
        <f>IF(VLOOKUP($A215,'Incurred Real 2022$'!$A$25:$AC$426,'Incurred Real 2022$'!R$1,FALSE)=0,"",VLOOKUP($A215,'Incurred Real 2022$'!$A$25:$AC$426,'Incurred Real 2022$'!R$1,FALSE))</f>
        <v/>
      </c>
      <c r="S215" s="105" t="str">
        <f>IF(VLOOKUP($A215,'Incurred Real 2022$'!$A$25:$AC$426,'Incurred Real 2022$'!S$1,FALSE)=0,"",VLOOKUP($A215,'Incurred Real 2022$'!$A$25:$AC$426,'Incurred Real 2022$'!S$1,FALSE))</f>
        <v/>
      </c>
      <c r="T215" s="105" t="str">
        <f>IF(VLOOKUP($A215,'Incurred Real 2022$'!$A$25:$AC$426,'Incurred Real 2022$'!T$1,FALSE)=0,"",VLOOKUP($A215,'Incurred Real 2022$'!$A$25:$AC$426,'Incurred Real 2022$'!T$1,FALSE))</f>
        <v/>
      </c>
      <c r="U215" s="105" t="str">
        <f>IF(VLOOKUP($A215,'Incurred Real 2022$'!$A$25:$AC$426,'Incurred Real 2022$'!U$1,FALSE)=0,"",VLOOKUP($A215,'Incurred Real 2022$'!$A$25:$AC$426,'Incurred Real 2022$'!U$1,FALSE))</f>
        <v/>
      </c>
      <c r="V215" s="13">
        <f>IF(ISTEXT(VLOOKUP($A215,'Incurred Real 2022$'!$A$25:$AC$426,'Incurred Real 2022$'!V$1,FALSE)),"",(VLOOKUP($A215,'Incurred Real 2022$'!$A$25:$AC$426,'Incurred Real 2022$'!V$1,FALSE))*BT215*Incurred_Nominal!V$15)</f>
        <v>210338.26098925192</v>
      </c>
      <c r="W215" s="13">
        <f>IF(ISTEXT(VLOOKUP($A215,'Incurred Real 2022$'!$A$25:$AC$426,'Incurred Real 2022$'!W$1,FALSE)),"",(VLOOKUP($A215,'Incurred Real 2022$'!$A$25:$AC$426,'Incurred Real 2022$'!W$1,FALSE))*BU215*Incurred_Nominal!W$15)</f>
        <v>73102.323103258183</v>
      </c>
      <c r="X215" s="13" t="str">
        <f>IF(ISTEXT(VLOOKUP($A215,'Incurred Real 2022$'!$A$25:$AC$426,'Incurred Real 2022$'!X$1,FALSE)),"",(VLOOKUP($A215,'Incurred Real 2022$'!$A$25:$AC$426,'Incurred Real 2022$'!X$1,FALSE))*BV215*Incurred_Nominal!X$15)</f>
        <v/>
      </c>
      <c r="Y215" s="13" t="str">
        <f>IF(ISTEXT(VLOOKUP($A215,'Incurred Real 2022$'!$A$25:$AC$426,'Incurred Real 2022$'!Y$1,FALSE)),"",(VLOOKUP($A215,'Incurred Real 2022$'!$A$25:$AC$426,'Incurred Real 2022$'!Y$1,FALSE))*BW215*Incurred_Nominal!Y$15)</f>
        <v/>
      </c>
      <c r="Z215" s="13" t="str">
        <f>IF(ISTEXT(VLOOKUP($A215,'Incurred Real 2022$'!$A$25:$AC$426,'Incurred Real 2022$'!Z$1,FALSE)),"",(VLOOKUP($A215,'Incurred Real 2022$'!$A$25:$AC$426,'Incurred Real 2022$'!Z$1,FALSE))*BX215*Incurred_Nominal!Z$15)</f>
        <v/>
      </c>
      <c r="AA215" s="13" t="str">
        <f>IF(ISTEXT(VLOOKUP($A215,'Incurred Real 2022$'!$A$25:$AC$426,'Incurred Real 2022$'!AA$1,FALSE)),"",(VLOOKUP($A215,'Incurred Real 2022$'!$A$25:$AC$426,'Incurred Real 2022$'!AA$1,FALSE))*BY215*Incurred_Nominal!AA$15)</f>
        <v/>
      </c>
      <c r="AB215" s="13" t="str">
        <f>IF(ISTEXT(VLOOKUP($A215,'Incurred Real 2022$'!$A$25:$AC$426,'Incurred Real 2022$'!AB$1,FALSE)),"",(VLOOKUP($A215,'Incurred Real 2022$'!$A$25:$AC$426,'Incurred Real 2022$'!AB$1,FALSE))*BZ215*Incurred_Nominal!AB$15)</f>
        <v/>
      </c>
      <c r="AC215" s="13" t="str">
        <f>IF(ISTEXT(VLOOKUP($A215,'Incurred Real 2022$'!$A$25:$AC$426,'Incurred Real 2022$'!AC$1,FALSE)),"",(VLOOKUP($A215,'Incurred Real 2022$'!$A$25:$AC$426,'Incurred Real 2022$'!AC$1,FALSE))*CA215*Incurred_Nominal!AC$15)</f>
        <v/>
      </c>
      <c r="AD215" s="232">
        <f t="shared" si="41"/>
        <v>283440.58409251011</v>
      </c>
      <c r="AE215" s="232">
        <f t="shared" si="42"/>
        <v>283440.58409251011</v>
      </c>
      <c r="AF215" s="239">
        <f t="shared" si="43"/>
        <v>324927.81302228046</v>
      </c>
      <c r="AG215" s="237">
        <f t="shared" si="44"/>
        <v>288593.87148674676</v>
      </c>
      <c r="AH215" s="240">
        <f t="shared" si="48"/>
        <v>1.1258999068426243</v>
      </c>
      <c r="AI215" s="234">
        <f>VLOOKUP($A215,Incurred_Real!$A$25:$AP$479,Incurred_Real!AI$1,FALSE)</f>
        <v>2023</v>
      </c>
      <c r="AJ215" s="235">
        <f>VLOOKUP($A215,Incurred_Real!$A$25:$AP$479,Incurred_Real!AJ$1,FALSE)</f>
        <v>44853</v>
      </c>
      <c r="AK215" s="236">
        <f>VLOOKUP($A215,Incurred_Real!$A$25:$AP$479,Incurred_Real!AK$1,FALSE)</f>
        <v>2023</v>
      </c>
      <c r="AL215" s="235" t="str">
        <f>VLOOKUP($A215,Incurred_Real!$A$25:$AP$479,Incurred_Real!AL$1,FALSE)</f>
        <v/>
      </c>
      <c r="AM215" s="237">
        <f>IF(AL215="Commissioned Extra","",(IF((AD215)=0,0,SUMPRODUCT($F$17:$U$17,F215:U215))+VLOOKUP($A215,Incurred_Real!$A$25:$BS$376,Incurred_Real!$AO$1,FALSE)))</f>
        <v>292036.46485249384</v>
      </c>
      <c r="AN215" s="232" cm="1">
        <f t="array" ref="AN215">IF(ROUND(AE215,0)=0,0,LOOKUP(2,1/(F215:AC215&lt;&gt;""),F215:AC215))</f>
        <v>73102.323103258183</v>
      </c>
      <c r="AO215" s="232">
        <f t="shared" si="45"/>
        <v>283440.58409251011</v>
      </c>
      <c r="AP215" s="78"/>
      <c r="AQ215" s="20"/>
      <c r="AR215" s="245">
        <f>VLOOKUP($A215,Incurred_Real!$A$25:$CD$376,Incurred_Real!AR$1,FALSE)</f>
        <v>0</v>
      </c>
      <c r="AS215" s="246">
        <f>VLOOKUP($A215,Incurred_Real!$A$25:$CD$376,Incurred_Real!AS$1,FALSE)</f>
        <v>0</v>
      </c>
      <c r="AT215" s="246">
        <f>VLOOKUP($A215,Incurred_Real!$A$25:$CD$376,Incurred_Real!AT$1,FALSE)</f>
        <v>0</v>
      </c>
      <c r="AU215" s="246">
        <f>VLOOKUP($A215,Incurred_Real!$A$25:$CD$376,Incurred_Real!AU$1,FALSE)</f>
        <v>0</v>
      </c>
      <c r="AV215" s="246">
        <f>VLOOKUP($A215,Incurred_Real!$A$25:$CD$376,Incurred_Real!AV$1,FALSE)</f>
        <v>1</v>
      </c>
      <c r="AW215" s="246">
        <f>VLOOKUP($A215,Incurred_Real!$A$25:$CD$376,Incurred_Real!AW$1,FALSE)</f>
        <v>0</v>
      </c>
      <c r="AX215" s="246">
        <f>VLOOKUP($A215,Incurred_Real!$A$25:$CD$376,Incurred_Real!AX$1,FALSE)</f>
        <v>0</v>
      </c>
      <c r="AY215" s="246">
        <f>VLOOKUP($A215,Incurred_Real!$A$25:$CD$376,Incurred_Real!AY$1,FALSE)</f>
        <v>0</v>
      </c>
      <c r="AZ215" s="246">
        <f>VLOOKUP($A215,Incurred_Real!$A$25:$CD$376,Incurred_Real!AZ$1,FALSE)</f>
        <v>0</v>
      </c>
      <c r="BA215" s="246">
        <f>VLOOKUP($A215,Incurred_Real!$A$25:$CD$376,Incurred_Real!BA$1,FALSE)</f>
        <v>0</v>
      </c>
      <c r="BB215" s="246">
        <f>VLOOKUP($A215,Incurred_Real!$A$25:$CD$376,Incurred_Real!BB$1,FALSE)</f>
        <v>0</v>
      </c>
      <c r="BC215" s="246">
        <f>VLOOKUP($A215,Incurred_Real!$A$25:$CD$376,Incurred_Real!BC$1,FALSE)</f>
        <v>0</v>
      </c>
      <c r="BD215" s="246">
        <f>VLOOKUP($A215,Incurred_Real!$A$25:$CD$376,Incurred_Real!BD$1,FALSE)</f>
        <v>0</v>
      </c>
      <c r="BE215" s="246">
        <f>VLOOKUP($A215,Incurred_Real!$A$25:$CD$376,Incurred_Real!BE$1,FALSE)</f>
        <v>0</v>
      </c>
      <c r="BF215" s="246">
        <f>VLOOKUP($A215,Incurred_Real!$A$25:$CD$376,Incurred_Real!BF$1,FALSE)</f>
        <v>0</v>
      </c>
      <c r="BG215" s="246">
        <f>VLOOKUP($A215,Incurred_Real!$A$25:$CD$376,Incurred_Real!BG$1,FALSE)</f>
        <v>0</v>
      </c>
      <c r="BH215" s="246">
        <f>VLOOKUP($A215,Incurred_Real!$A$25:$CD$376,Incurred_Real!BH$1,FALSE)</f>
        <v>0</v>
      </c>
      <c r="BI215" s="246">
        <f>VLOOKUP($A215,Incurred_Real!$A$25:$CD$376,Incurred_Real!BI$1,FALSE)</f>
        <v>0</v>
      </c>
      <c r="BJ215" s="246">
        <f>VLOOKUP($A215,Incurred_Real!$A$25:$CD$376,Incurred_Real!BJ$1,FALSE)</f>
        <v>0</v>
      </c>
      <c r="BK215" s="246">
        <f>VLOOKUP($A215,Incurred_Real!$A$25:$CD$376,Incurred_Real!BK$1,FALSE)</f>
        <v>0</v>
      </c>
      <c r="BL215" s="246">
        <f>VLOOKUP($A215,Incurred_Real!$A$25:$CD$376,Incurred_Real!BL$1,FALSE)</f>
        <v>0</v>
      </c>
      <c r="BM215" s="246">
        <f>VLOOKUP($A215,Incurred_Real!$A$25:$CD$376,Incurred_Real!BM$1,FALSE)</f>
        <v>0</v>
      </c>
      <c r="BN215" s="246">
        <f>VLOOKUP($A215,Incurred_Real!$A$25:$CD$376,Incurred_Real!BN$1,FALSE)</f>
        <v>0</v>
      </c>
      <c r="BO215" s="246">
        <f>VLOOKUP($A215,Incurred_Real!$A$25:$CD$376,Incurred_Real!BO$1,FALSE)</f>
        <v>0</v>
      </c>
      <c r="BP215" s="246">
        <f>VLOOKUP($A215,Incurred_Real!$A$25:$CD$376,Incurred_Real!BP$1,FALSE)</f>
        <v>0</v>
      </c>
      <c r="BQ215" s="246">
        <f>VLOOKUP($A215,Incurred_Real!$A$25:$CD$376,Incurred_Real!BQ$1,FALSE)</f>
        <v>0</v>
      </c>
      <c r="BR215" s="246">
        <f>VLOOKUP($A215,Incurred_Real!$A$25:$CD$376,Incurred_Real!BR$1,FALSE)</f>
        <v>0</v>
      </c>
      <c r="BS215" s="254">
        <f t="shared" si="46"/>
        <v>1</v>
      </c>
      <c r="BT215" s="249">
        <f>1+IF(ISNA(VLOOKUP($A215,'Project labour content'!$A$7:$D$255,'Project labour content'!$D$1,FALSE)),VLOOKUP($D215,'Project labour content'!$F$6:$G$15,'Project labour content'!$G$1,FALSE),VLOOKUP($A215,'Project labour content'!$A$7:$D$255,'Project labour content'!$D$1,FALSE))*LabEsc22*1</f>
        <v>1.0014119748251959</v>
      </c>
      <c r="BU215" s="249">
        <f>1+IF(ISNA(VLOOKUP($A215,'Project labour content'!$A$7:$D$255,'Project labour content'!$D$1,FALSE)),VLOOKUP($D215,'Project labour content'!$F$6:$G$15,'Project labour content'!$G$1,FALSE),VLOOKUP($A215,'Project labour content'!$A$7:$D$255,'Project labour content'!$D$1,FALSE))*LabEsc23*1</f>
        <v>1.0028307271295529</v>
      </c>
      <c r="BV215" s="249">
        <f>1+IF(ISNA(VLOOKUP($A215,'Project labour content'!$A$7:$D$255,'Project labour content'!$D$1,FALSE)),VLOOKUP($D215,'Project labour content'!$F$6:$G$15,'Project labour content'!$G$1,FALSE),VLOOKUP($A215,'Project labour content'!$A$7:$D$255,'Project labour content'!$D$1,FALSE))*LabEsc24*1</f>
        <v>1.004167191800257</v>
      </c>
      <c r="BW215" s="249">
        <f>1+IF(ISNA(VLOOKUP($A215,'Project labour content'!$A$7:$D$255,'Project labour content'!$D$1,FALSE)),VLOOKUP($D215,'Project labour content'!$F$6:$G$15,'Project labour content'!$G$1,FALSE),VLOOKUP($A215,'Project labour content'!$A$7:$D$255,'Project labour content'!$D$1,FALSE))*LabEsc25*1</f>
        <v>1.0059571634825537</v>
      </c>
      <c r="BX215" s="249">
        <f>1+IF(ISNA(VLOOKUP($A215,'Project labour content'!$A$7:$D$255,'Project labour content'!$D$1,FALSE)),VLOOKUP($D215,'Project labour content'!$F$6:$G$15,'Project labour content'!$G$1,FALSE),VLOOKUP($A215,'Project labour content'!$A$7:$D$255,'Project labour content'!$D$1,FALSE))*LabEsc26*1</f>
        <v>1.0079079342876431</v>
      </c>
      <c r="BY215" s="249">
        <f>1+IF(ISNA(VLOOKUP($A215,'Project labour content'!$A$7:$D$255,'Project labour content'!$D$1,FALSE)),VLOOKUP($D215,'Project labour content'!$F$6:$G$15,'Project labour content'!$G$1,FALSE),VLOOKUP($A215,'Project labour content'!$A$7:$D$255,'Project labour content'!$D$1,FALSE))*LabEsc27*1</f>
        <v>1.009116211712457</v>
      </c>
      <c r="BZ215" s="249">
        <f>1+IF(ISNA(VLOOKUP($A215,'Project labour content'!$A$7:$D$255,'Project labour content'!$D$1,FALSE)),VLOOKUP($D215,'Project labour content'!$F$6:$G$15,'Project labour content'!$G$1,FALSE),VLOOKUP($A215,'Project labour content'!$A$7:$D$255,'Project labour content'!$D$1,FALSE))*LabEsc28*1</f>
        <v>1.0100260446133418</v>
      </c>
      <c r="CA215" s="249">
        <f>1+IF(ISNA(VLOOKUP($A215,'Project labour content'!$A$7:$D$255,'Project labour content'!$D$1,FALSE)),VLOOKUP($D215,'Project labour content'!$F$6:$G$15,'Project labour content'!$G$1,FALSE),VLOOKUP($A215,'Project labour content'!$A$7:$D$255,'Project labour content'!$D$1,FALSE))*LabEsc29*1</f>
        <v>1.0114861444526819</v>
      </c>
      <c r="CB215" s="250" t="str">
        <f>IF(ISNA(VLOOKUP($A215,'Project labour content'!$A$7:$D$255,'Project labour content'!$D$1,FALSE)),"Category","Project")</f>
        <v>Project</v>
      </c>
      <c r="CD215" s="247" t="str">
        <f t="shared" si="47"/>
        <v>14113</v>
      </c>
    </row>
    <row r="216" spans="1:82" x14ac:dyDescent="0.15">
      <c r="A216" s="11" t="s">
        <v>332</v>
      </c>
      <c r="B216" s="11" t="str">
        <f>VLOOKUP($A216,'Incurred Real 2022$'!$A$25:$AC$426,'Incurred Real 2022$'!B$1,FALSE)</f>
        <v>IT Backup and Archiving Systems Replacement</v>
      </c>
      <c r="C216" s="11" t="str">
        <f>VLOOKUP($A216,'Incurred Real 2022$'!$A$25:$AC$426,'Incurred Real 2022$'!C$1,FALSE)</f>
        <v>ExAnte</v>
      </c>
      <c r="D216" s="11" t="str">
        <f>VLOOKUP($A216,'Incurred Real 2022$'!$A$25:$AC$426,'Incurred Real 2022$'!D$1,FALSE)</f>
        <v>Information Technology</v>
      </c>
      <c r="E216" s="11" t="str">
        <f>VLOOKUP($A216,'Incurred Real 2022$'!$A$25:$AC$426,'Incurred Real 2022$'!E$1,FALSE)</f>
        <v>Active</v>
      </c>
      <c r="F216" s="105" t="str">
        <f>IF(VLOOKUP($A216,'Incurred Real 2022$'!$A$25:$AC$426,'Incurred Real 2022$'!F$1,FALSE)=0,"",VLOOKUP($A216,'Incurred Real 2022$'!$A$25:$AC$426,'Incurred Real 2022$'!F$1,FALSE))</f>
        <v/>
      </c>
      <c r="G216" s="105" t="str">
        <f>IF(VLOOKUP($A216,'Incurred Real 2022$'!$A$25:$AC$426,'Incurred Real 2022$'!G$1,FALSE)=0,"",VLOOKUP($A216,'Incurred Real 2022$'!$A$25:$AC$426,'Incurred Real 2022$'!G$1,FALSE))</f>
        <v/>
      </c>
      <c r="H216" s="105" t="str">
        <f>IF(VLOOKUP($A216,'Incurred Real 2022$'!$A$25:$AC$426,'Incurred Real 2022$'!H$1,FALSE)=0,"",VLOOKUP($A216,'Incurred Real 2022$'!$A$25:$AC$426,'Incurred Real 2022$'!H$1,FALSE))</f>
        <v/>
      </c>
      <c r="I216" s="105" t="str">
        <f>IF(VLOOKUP($A216,'Incurred Real 2022$'!$A$25:$AC$426,'Incurred Real 2022$'!I$1,FALSE)=0,"",VLOOKUP($A216,'Incurred Real 2022$'!$A$25:$AC$426,'Incurred Real 2022$'!I$1,FALSE))</f>
        <v/>
      </c>
      <c r="J216" s="105" t="str">
        <f>IF(VLOOKUP($A216,'Incurred Real 2022$'!$A$25:$AC$426,'Incurred Real 2022$'!J$1,FALSE)=0,"",VLOOKUP($A216,'Incurred Real 2022$'!$A$25:$AC$426,'Incurred Real 2022$'!J$1,FALSE))</f>
        <v/>
      </c>
      <c r="K216" s="105" t="str">
        <f>IF(VLOOKUP($A216,'Incurred Real 2022$'!$A$25:$AC$426,'Incurred Real 2022$'!K$1,FALSE)=0,"",VLOOKUP($A216,'Incurred Real 2022$'!$A$25:$AC$426,'Incurred Real 2022$'!K$1,FALSE))</f>
        <v/>
      </c>
      <c r="L216" s="105" t="str">
        <f>IF(VLOOKUP($A216,'Incurred Real 2022$'!$A$25:$AC$426,'Incurred Real 2022$'!L$1,FALSE)=0,"",VLOOKUP($A216,'Incurred Real 2022$'!$A$25:$AC$426,'Incurred Real 2022$'!L$1,FALSE))</f>
        <v/>
      </c>
      <c r="M216" s="105" t="str">
        <f>IF(VLOOKUP($A216,'Incurred Real 2022$'!$A$25:$AC$426,'Incurred Real 2022$'!M$1,FALSE)=0,"",VLOOKUP($A216,'Incurred Real 2022$'!$A$25:$AC$426,'Incurred Real 2022$'!M$1,FALSE))</f>
        <v/>
      </c>
      <c r="N216" s="105" t="str">
        <f>IF(VLOOKUP($A216,'Incurred Real 2022$'!$A$25:$AC$426,'Incurred Real 2022$'!N$1,FALSE)=0,"",VLOOKUP($A216,'Incurred Real 2022$'!$A$25:$AC$426,'Incurred Real 2022$'!N$1,FALSE))</f>
        <v/>
      </c>
      <c r="O216" s="105" t="str">
        <f>IF(VLOOKUP($A216,'Incurred Real 2022$'!$A$25:$AC$426,'Incurred Real 2022$'!O$1,FALSE)=0,"",VLOOKUP($A216,'Incurred Real 2022$'!$A$25:$AC$426,'Incurred Real 2022$'!O$1,FALSE))</f>
        <v/>
      </c>
      <c r="P216" s="105" t="str">
        <f>IF(VLOOKUP($A216,'Incurred Real 2022$'!$A$25:$AC$426,'Incurred Real 2022$'!P$1,FALSE)=0,"",VLOOKUP($A216,'Incurred Real 2022$'!$A$25:$AC$426,'Incurred Real 2022$'!P$1,FALSE))</f>
        <v/>
      </c>
      <c r="Q216" s="105" t="str">
        <f>IF(VLOOKUP($A216,'Incurred Real 2022$'!$A$25:$AC$426,'Incurred Real 2022$'!Q$1,FALSE)=0,"",VLOOKUP($A216,'Incurred Real 2022$'!$A$25:$AC$426,'Incurred Real 2022$'!Q$1,FALSE))</f>
        <v/>
      </c>
      <c r="R216" s="105" t="str">
        <f>IF(VLOOKUP($A216,'Incurred Real 2022$'!$A$25:$AC$426,'Incurred Real 2022$'!R$1,FALSE)=0,"",VLOOKUP($A216,'Incurred Real 2022$'!$A$25:$AC$426,'Incurred Real 2022$'!R$1,FALSE))</f>
        <v/>
      </c>
      <c r="S216" s="105" t="str">
        <f>IF(VLOOKUP($A216,'Incurred Real 2022$'!$A$25:$AC$426,'Incurred Real 2022$'!S$1,FALSE)=0,"",VLOOKUP($A216,'Incurred Real 2022$'!$A$25:$AC$426,'Incurred Real 2022$'!S$1,FALSE))</f>
        <v/>
      </c>
      <c r="T216" s="105">
        <f>IF(VLOOKUP($A216,'Incurred Real 2022$'!$A$25:$AC$426,'Incurred Real 2022$'!T$1,FALSE)=0,"",VLOOKUP($A216,'Incurred Real 2022$'!$A$25:$AC$426,'Incurred Real 2022$'!T$1,FALSE))</f>
        <v>15909.44</v>
      </c>
      <c r="U216" s="105">
        <f>IF(VLOOKUP($A216,'Incurred Real 2022$'!$A$25:$AC$426,'Incurred Real 2022$'!U$1,FALSE)=0,"",VLOOKUP($A216,'Incurred Real 2022$'!$A$25:$AC$426,'Incurred Real 2022$'!U$1,FALSE))</f>
        <v>453270.14</v>
      </c>
      <c r="V216" s="13">
        <f>IF(ISTEXT(VLOOKUP($A216,'Incurred Real 2022$'!$A$25:$AC$426,'Incurred Real 2022$'!V$1,FALSE)),"",(VLOOKUP($A216,'Incurred Real 2022$'!$A$25:$AC$426,'Incurred Real 2022$'!V$1,FALSE))*BT216*Incurred_Nominal!V$15)</f>
        <v>50477.047900720812</v>
      </c>
      <c r="W216" s="13" t="str">
        <f>IF(ISTEXT(VLOOKUP($A216,'Incurred Real 2022$'!$A$25:$AC$426,'Incurred Real 2022$'!W$1,FALSE)),"",(VLOOKUP($A216,'Incurred Real 2022$'!$A$25:$AC$426,'Incurred Real 2022$'!W$1,FALSE))*BU216*Incurred_Nominal!W$15)</f>
        <v/>
      </c>
      <c r="X216" s="13" t="str">
        <f>IF(ISTEXT(VLOOKUP($A216,'Incurred Real 2022$'!$A$25:$AC$426,'Incurred Real 2022$'!X$1,FALSE)),"",(VLOOKUP($A216,'Incurred Real 2022$'!$A$25:$AC$426,'Incurred Real 2022$'!X$1,FALSE))*BV216*Incurred_Nominal!X$15)</f>
        <v/>
      </c>
      <c r="Y216" s="13" t="str">
        <f>IF(ISTEXT(VLOOKUP($A216,'Incurred Real 2022$'!$A$25:$AC$426,'Incurred Real 2022$'!Y$1,FALSE)),"",(VLOOKUP($A216,'Incurred Real 2022$'!$A$25:$AC$426,'Incurred Real 2022$'!Y$1,FALSE))*BW216*Incurred_Nominal!Y$15)</f>
        <v/>
      </c>
      <c r="Z216" s="13" t="str">
        <f>IF(ISTEXT(VLOOKUP($A216,'Incurred Real 2022$'!$A$25:$AC$426,'Incurred Real 2022$'!Z$1,FALSE)),"",(VLOOKUP($A216,'Incurred Real 2022$'!$A$25:$AC$426,'Incurred Real 2022$'!Z$1,FALSE))*BX216*Incurred_Nominal!Z$15)</f>
        <v/>
      </c>
      <c r="AA216" s="13" t="str">
        <f>IF(ISTEXT(VLOOKUP($A216,'Incurred Real 2022$'!$A$25:$AC$426,'Incurred Real 2022$'!AA$1,FALSE)),"",(VLOOKUP($A216,'Incurred Real 2022$'!$A$25:$AC$426,'Incurred Real 2022$'!AA$1,FALSE))*BY216*Incurred_Nominal!AA$15)</f>
        <v/>
      </c>
      <c r="AB216" s="13" t="str">
        <f>IF(ISTEXT(VLOOKUP($A216,'Incurred Real 2022$'!$A$25:$AC$426,'Incurred Real 2022$'!AB$1,FALSE)),"",(VLOOKUP($A216,'Incurred Real 2022$'!$A$25:$AC$426,'Incurred Real 2022$'!AB$1,FALSE))*BZ216*Incurred_Nominal!AB$15)</f>
        <v/>
      </c>
      <c r="AC216" s="13" t="str">
        <f>IF(ISTEXT(VLOOKUP($A216,'Incurred Real 2022$'!$A$25:$AC$426,'Incurred Real 2022$'!AC$1,FALSE)),"",(VLOOKUP($A216,'Incurred Real 2022$'!$A$25:$AC$426,'Incurred Real 2022$'!AC$1,FALSE))*CA216*Incurred_Nominal!AC$15)</f>
        <v/>
      </c>
      <c r="AD216" s="232">
        <f t="shared" si="41"/>
        <v>519656.62790072081</v>
      </c>
      <c r="AE216" s="232">
        <f t="shared" si="42"/>
        <v>519656.62790072081</v>
      </c>
      <c r="AF216" s="239">
        <f t="shared" si="43"/>
        <v>612836.82786333864</v>
      </c>
      <c r="AG216" s="237">
        <f t="shared" si="44"/>
        <v>531291.79629643506</v>
      </c>
      <c r="AH216" s="240">
        <f t="shared" si="48"/>
        <v>1.1534844545602685</v>
      </c>
      <c r="AI216" s="234">
        <f>VLOOKUP($A216,Incurred_Real!$A$25:$AP$479,Incurred_Real!AI$1,FALSE)</f>
        <v>2022</v>
      </c>
      <c r="AJ216" s="235">
        <f>VLOOKUP($A216,Incurred_Real!$A$25:$AP$479,Incurred_Real!AJ$1,FALSE)</f>
        <v>44474</v>
      </c>
      <c r="AK216" s="236">
        <f>VLOOKUP($A216,Incurred_Real!$A$25:$AP$479,Incurred_Real!AK$1,FALSE)</f>
        <v>2022</v>
      </c>
      <c r="AL216" s="235" t="str">
        <f>VLOOKUP($A216,Incurred_Real!$A$25:$AP$479,Incurred_Real!AL$1,FALSE)</f>
        <v/>
      </c>
      <c r="AM216" s="237">
        <f>IF(AL216="Commissioned Extra","",(IF((AD216)=0,0,SUMPRODUCT($F$17:$U$17,F216:U216))+VLOOKUP($A216,Incurred_Real!$A$25:$BS$376,Incurred_Real!$AO$1,FALSE)))</f>
        <v>544925.33076514595</v>
      </c>
      <c r="AN216" s="232" cm="1">
        <f t="array" ref="AN216">IF(ROUND(AE216,0)=0,0,LOOKUP(2,1/(F216:AC216&lt;&gt;""),F216:AC216))</f>
        <v>50477.047900720812</v>
      </c>
      <c r="AO216" s="232">
        <f t="shared" si="45"/>
        <v>50477.047900720812</v>
      </c>
      <c r="AP216" s="78"/>
      <c r="AQ216" s="20"/>
      <c r="AR216" s="245">
        <f>VLOOKUP($A216,Incurred_Real!$A$25:$CD$376,Incurred_Real!AR$1,FALSE)</f>
        <v>0</v>
      </c>
      <c r="AS216" s="246">
        <f>VLOOKUP($A216,Incurred_Real!$A$25:$CD$376,Incurred_Real!AS$1,FALSE)</f>
        <v>0</v>
      </c>
      <c r="AT216" s="246">
        <f>VLOOKUP($A216,Incurred_Real!$A$25:$CD$376,Incurred_Real!AT$1,FALSE)</f>
        <v>0</v>
      </c>
      <c r="AU216" s="246">
        <f>VLOOKUP($A216,Incurred_Real!$A$25:$CD$376,Incurred_Real!AU$1,FALSE)</f>
        <v>0</v>
      </c>
      <c r="AV216" s="246">
        <f>VLOOKUP($A216,Incurred_Real!$A$25:$CD$376,Incurred_Real!AV$1,FALSE)</f>
        <v>1</v>
      </c>
      <c r="AW216" s="246">
        <f>VLOOKUP($A216,Incurred_Real!$A$25:$CD$376,Incurred_Real!AW$1,FALSE)</f>
        <v>0</v>
      </c>
      <c r="AX216" s="246">
        <f>VLOOKUP($A216,Incurred_Real!$A$25:$CD$376,Incurred_Real!AX$1,FALSE)</f>
        <v>0</v>
      </c>
      <c r="AY216" s="246">
        <f>VLOOKUP($A216,Incurred_Real!$A$25:$CD$376,Incurred_Real!AY$1,FALSE)</f>
        <v>0</v>
      </c>
      <c r="AZ216" s="246">
        <f>VLOOKUP($A216,Incurred_Real!$A$25:$CD$376,Incurred_Real!AZ$1,FALSE)</f>
        <v>0</v>
      </c>
      <c r="BA216" s="246">
        <f>VLOOKUP($A216,Incurred_Real!$A$25:$CD$376,Incurred_Real!BA$1,FALSE)</f>
        <v>0</v>
      </c>
      <c r="BB216" s="246">
        <f>VLOOKUP($A216,Incurred_Real!$A$25:$CD$376,Incurred_Real!BB$1,FALSE)</f>
        <v>0</v>
      </c>
      <c r="BC216" s="246">
        <f>VLOOKUP($A216,Incurred_Real!$A$25:$CD$376,Incurred_Real!BC$1,FALSE)</f>
        <v>0</v>
      </c>
      <c r="BD216" s="246">
        <f>VLOOKUP($A216,Incurred_Real!$A$25:$CD$376,Incurred_Real!BD$1,FALSE)</f>
        <v>0</v>
      </c>
      <c r="BE216" s="246">
        <f>VLOOKUP($A216,Incurred_Real!$A$25:$CD$376,Incurred_Real!BE$1,FALSE)</f>
        <v>0</v>
      </c>
      <c r="BF216" s="246">
        <f>VLOOKUP($A216,Incurred_Real!$A$25:$CD$376,Incurred_Real!BF$1,FALSE)</f>
        <v>0</v>
      </c>
      <c r="BG216" s="246">
        <f>VLOOKUP($A216,Incurred_Real!$A$25:$CD$376,Incurred_Real!BG$1,FALSE)</f>
        <v>0</v>
      </c>
      <c r="BH216" s="246">
        <f>VLOOKUP($A216,Incurred_Real!$A$25:$CD$376,Incurred_Real!BH$1,FALSE)</f>
        <v>0</v>
      </c>
      <c r="BI216" s="246">
        <f>VLOOKUP($A216,Incurred_Real!$A$25:$CD$376,Incurred_Real!BI$1,FALSE)</f>
        <v>0</v>
      </c>
      <c r="BJ216" s="246">
        <f>VLOOKUP($A216,Incurred_Real!$A$25:$CD$376,Incurred_Real!BJ$1,FALSE)</f>
        <v>0</v>
      </c>
      <c r="BK216" s="246">
        <f>VLOOKUP($A216,Incurred_Real!$A$25:$CD$376,Incurred_Real!BK$1,FALSE)</f>
        <v>0</v>
      </c>
      <c r="BL216" s="246">
        <f>VLOOKUP($A216,Incurred_Real!$A$25:$CD$376,Incurred_Real!BL$1,FALSE)</f>
        <v>0</v>
      </c>
      <c r="BM216" s="246">
        <f>VLOOKUP($A216,Incurred_Real!$A$25:$CD$376,Incurred_Real!BM$1,FALSE)</f>
        <v>0</v>
      </c>
      <c r="BN216" s="246">
        <f>VLOOKUP($A216,Incurred_Real!$A$25:$CD$376,Incurred_Real!BN$1,FALSE)</f>
        <v>0</v>
      </c>
      <c r="BO216" s="246">
        <f>VLOOKUP($A216,Incurred_Real!$A$25:$CD$376,Incurred_Real!BO$1,FALSE)</f>
        <v>0</v>
      </c>
      <c r="BP216" s="246">
        <f>VLOOKUP($A216,Incurred_Real!$A$25:$CD$376,Incurred_Real!BP$1,FALSE)</f>
        <v>0</v>
      </c>
      <c r="BQ216" s="246">
        <f>VLOOKUP($A216,Incurred_Real!$A$25:$CD$376,Incurred_Real!BQ$1,FALSE)</f>
        <v>0</v>
      </c>
      <c r="BR216" s="246">
        <f>VLOOKUP($A216,Incurred_Real!$A$25:$CD$376,Incurred_Real!BR$1,FALSE)</f>
        <v>0</v>
      </c>
      <c r="BS216" s="254">
        <f t="shared" si="46"/>
        <v>1</v>
      </c>
      <c r="BT216" s="249">
        <f>1+IF(ISNA(VLOOKUP($A216,'Project labour content'!$A$7:$D$255,'Project labour content'!$D$1,FALSE)),VLOOKUP($D216,'Project labour content'!$F$6:$G$15,'Project labour content'!$G$1,FALSE),VLOOKUP($A216,'Project labour content'!$A$7:$D$255,'Project labour content'!$D$1,FALSE))*LabEsc22*1</f>
        <v>1.0013668313549464</v>
      </c>
      <c r="BU216" s="249">
        <f>1+IF(ISNA(VLOOKUP($A216,'Project labour content'!$A$7:$D$255,'Project labour content'!$D$1,FALSE)),VLOOKUP($D216,'Project labour content'!$F$6:$G$15,'Project labour content'!$G$1,FALSE),VLOOKUP($A216,'Project labour content'!$A$7:$D$255,'Project labour content'!$D$1,FALSE))*LabEsc23*1</f>
        <v>1.0027402235003966</v>
      </c>
      <c r="BV216" s="249">
        <f>1+IF(ISNA(VLOOKUP($A216,'Project labour content'!$A$7:$D$255,'Project labour content'!$D$1,FALSE)),VLOOKUP($D216,'Project labour content'!$F$6:$G$15,'Project labour content'!$G$1,FALSE),VLOOKUP($A216,'Project labour content'!$A$7:$D$255,'Project labour content'!$D$1,FALSE))*LabEsc24*1</f>
        <v>1.0040339589014107</v>
      </c>
      <c r="BW216" s="249">
        <f>1+IF(ISNA(VLOOKUP($A216,'Project labour content'!$A$7:$D$255,'Project labour content'!$D$1,FALSE)),VLOOKUP($D216,'Project labour content'!$F$6:$G$15,'Project labour content'!$G$1,FALSE),VLOOKUP($A216,'Project labour content'!$A$7:$D$255,'Project labour content'!$D$1,FALSE))*LabEsc25*1</f>
        <v>1.0057667018485024</v>
      </c>
      <c r="BX216" s="249">
        <f>1+IF(ISNA(VLOOKUP($A216,'Project labour content'!$A$7:$D$255,'Project labour content'!$D$1,FALSE)),VLOOKUP($D216,'Project labour content'!$F$6:$G$15,'Project labour content'!$G$1,FALSE),VLOOKUP($A216,'Project labour content'!$A$7:$D$255,'Project labour content'!$D$1,FALSE))*LabEsc26*1</f>
        <v>1.0076551028703409</v>
      </c>
      <c r="BY216" s="249">
        <f>1+IF(ISNA(VLOOKUP($A216,'Project labour content'!$A$7:$D$255,'Project labour content'!$D$1,FALSE)),VLOOKUP($D216,'Project labour content'!$F$6:$G$15,'Project labour content'!$G$1,FALSE),VLOOKUP($A216,'Project labour content'!$A$7:$D$255,'Project labour content'!$D$1,FALSE))*LabEsc27*1</f>
        <v>1.0088247494109444</v>
      </c>
      <c r="BZ216" s="249">
        <f>1+IF(ISNA(VLOOKUP($A216,'Project labour content'!$A$7:$D$255,'Project labour content'!$D$1,FALSE)),VLOOKUP($D216,'Project labour content'!$F$6:$G$15,'Project labour content'!$G$1,FALSE),VLOOKUP($A216,'Project labour content'!$A$7:$D$255,'Project labour content'!$D$1,FALSE))*LabEsc28*1</f>
        <v>1.0097054932560188</v>
      </c>
      <c r="CA216" s="249">
        <f>1+IF(ISNA(VLOOKUP($A216,'Project labour content'!$A$7:$D$255,'Project labour content'!$D$1,FALSE)),VLOOKUP($D216,'Project labour content'!$F$6:$G$15,'Project labour content'!$G$1,FALSE),VLOOKUP($A216,'Project labour content'!$A$7:$D$255,'Project labour content'!$D$1,FALSE))*LabEsc29*1</f>
        <v>1.0111189109785941</v>
      </c>
      <c r="CB216" s="250" t="str">
        <f>IF(ISNA(VLOOKUP($A216,'Project labour content'!$A$7:$D$255,'Project labour content'!$D$1,FALSE)),"Category","Project")</f>
        <v>Project</v>
      </c>
      <c r="CD216" s="247" t="str">
        <f t="shared" si="47"/>
        <v>14115</v>
      </c>
    </row>
    <row r="217" spans="1:82" x14ac:dyDescent="0.15">
      <c r="A217" s="11" t="s">
        <v>333</v>
      </c>
      <c r="B217" s="11" t="str">
        <f>VLOOKUP($A217,'Incurred Real 2022$'!$A$25:$AC$426,'Incurred Real 2022$'!B$1,FALSE)</f>
        <v>Virtual Application Capability Refresh</v>
      </c>
      <c r="C217" s="11" t="str">
        <f>VLOOKUP($A217,'Incurred Real 2022$'!$A$25:$AC$426,'Incurred Real 2022$'!C$1,FALSE)</f>
        <v>ExAnte</v>
      </c>
      <c r="D217" s="11" t="str">
        <f>VLOOKUP($A217,'Incurred Real 2022$'!$A$25:$AC$426,'Incurred Real 2022$'!D$1,FALSE)</f>
        <v>Information Technology</v>
      </c>
      <c r="E217" s="11" t="str">
        <f>VLOOKUP($A217,'Incurred Real 2022$'!$A$25:$AC$426,'Incurred Real 2022$'!E$1,FALSE)</f>
        <v>Potential</v>
      </c>
      <c r="F217" s="105" t="str">
        <f>IF(VLOOKUP($A217,'Incurred Real 2022$'!$A$25:$AC$426,'Incurred Real 2022$'!F$1,FALSE)=0,"",VLOOKUP($A217,'Incurred Real 2022$'!$A$25:$AC$426,'Incurred Real 2022$'!F$1,FALSE))</f>
        <v/>
      </c>
      <c r="G217" s="105" t="str">
        <f>IF(VLOOKUP($A217,'Incurred Real 2022$'!$A$25:$AC$426,'Incurred Real 2022$'!G$1,FALSE)=0,"",VLOOKUP($A217,'Incurred Real 2022$'!$A$25:$AC$426,'Incurred Real 2022$'!G$1,FALSE))</f>
        <v/>
      </c>
      <c r="H217" s="105" t="str">
        <f>IF(VLOOKUP($A217,'Incurred Real 2022$'!$A$25:$AC$426,'Incurred Real 2022$'!H$1,FALSE)=0,"",VLOOKUP($A217,'Incurred Real 2022$'!$A$25:$AC$426,'Incurred Real 2022$'!H$1,FALSE))</f>
        <v/>
      </c>
      <c r="I217" s="105" t="str">
        <f>IF(VLOOKUP($A217,'Incurred Real 2022$'!$A$25:$AC$426,'Incurred Real 2022$'!I$1,FALSE)=0,"",VLOOKUP($A217,'Incurred Real 2022$'!$A$25:$AC$426,'Incurred Real 2022$'!I$1,FALSE))</f>
        <v/>
      </c>
      <c r="J217" s="105" t="str">
        <f>IF(VLOOKUP($A217,'Incurred Real 2022$'!$A$25:$AC$426,'Incurred Real 2022$'!J$1,FALSE)=0,"",VLOOKUP($A217,'Incurred Real 2022$'!$A$25:$AC$426,'Incurred Real 2022$'!J$1,FALSE))</f>
        <v/>
      </c>
      <c r="K217" s="105" t="str">
        <f>IF(VLOOKUP($A217,'Incurred Real 2022$'!$A$25:$AC$426,'Incurred Real 2022$'!K$1,FALSE)=0,"",VLOOKUP($A217,'Incurred Real 2022$'!$A$25:$AC$426,'Incurred Real 2022$'!K$1,FALSE))</f>
        <v/>
      </c>
      <c r="L217" s="105" t="str">
        <f>IF(VLOOKUP($A217,'Incurred Real 2022$'!$A$25:$AC$426,'Incurred Real 2022$'!L$1,FALSE)=0,"",VLOOKUP($A217,'Incurred Real 2022$'!$A$25:$AC$426,'Incurred Real 2022$'!L$1,FALSE))</f>
        <v/>
      </c>
      <c r="M217" s="105" t="str">
        <f>IF(VLOOKUP($A217,'Incurred Real 2022$'!$A$25:$AC$426,'Incurred Real 2022$'!M$1,FALSE)=0,"",VLOOKUP($A217,'Incurred Real 2022$'!$A$25:$AC$426,'Incurred Real 2022$'!M$1,FALSE))</f>
        <v/>
      </c>
      <c r="N217" s="105" t="str">
        <f>IF(VLOOKUP($A217,'Incurred Real 2022$'!$A$25:$AC$426,'Incurred Real 2022$'!N$1,FALSE)=0,"",VLOOKUP($A217,'Incurred Real 2022$'!$A$25:$AC$426,'Incurred Real 2022$'!N$1,FALSE))</f>
        <v/>
      </c>
      <c r="O217" s="105" t="str">
        <f>IF(VLOOKUP($A217,'Incurred Real 2022$'!$A$25:$AC$426,'Incurred Real 2022$'!O$1,FALSE)=0,"",VLOOKUP($A217,'Incurred Real 2022$'!$A$25:$AC$426,'Incurred Real 2022$'!O$1,FALSE))</f>
        <v/>
      </c>
      <c r="P217" s="105" t="str">
        <f>IF(VLOOKUP($A217,'Incurred Real 2022$'!$A$25:$AC$426,'Incurred Real 2022$'!P$1,FALSE)=0,"",VLOOKUP($A217,'Incurred Real 2022$'!$A$25:$AC$426,'Incurred Real 2022$'!P$1,FALSE))</f>
        <v/>
      </c>
      <c r="Q217" s="105" t="str">
        <f>IF(VLOOKUP($A217,'Incurred Real 2022$'!$A$25:$AC$426,'Incurred Real 2022$'!Q$1,FALSE)=0,"",VLOOKUP($A217,'Incurred Real 2022$'!$A$25:$AC$426,'Incurred Real 2022$'!Q$1,FALSE))</f>
        <v/>
      </c>
      <c r="R217" s="105" t="str">
        <f>IF(VLOOKUP($A217,'Incurred Real 2022$'!$A$25:$AC$426,'Incurred Real 2022$'!R$1,FALSE)=0,"",VLOOKUP($A217,'Incurred Real 2022$'!$A$25:$AC$426,'Incurred Real 2022$'!R$1,FALSE))</f>
        <v/>
      </c>
      <c r="S217" s="105" t="str">
        <f>IF(VLOOKUP($A217,'Incurred Real 2022$'!$A$25:$AC$426,'Incurred Real 2022$'!S$1,FALSE)=0,"",VLOOKUP($A217,'Incurred Real 2022$'!$A$25:$AC$426,'Incurred Real 2022$'!S$1,FALSE))</f>
        <v/>
      </c>
      <c r="T217" s="105" t="str">
        <f>IF(VLOOKUP($A217,'Incurred Real 2022$'!$A$25:$AC$426,'Incurred Real 2022$'!T$1,FALSE)=0,"",VLOOKUP($A217,'Incurred Real 2022$'!$A$25:$AC$426,'Incurred Real 2022$'!T$1,FALSE))</f>
        <v/>
      </c>
      <c r="U217" s="105" t="str">
        <f>IF(VLOOKUP($A217,'Incurred Real 2022$'!$A$25:$AC$426,'Incurred Real 2022$'!U$1,FALSE)=0,"",VLOOKUP($A217,'Incurred Real 2022$'!$A$25:$AC$426,'Incurred Real 2022$'!U$1,FALSE))</f>
        <v/>
      </c>
      <c r="V217" s="13">
        <f>IF(ISTEXT(VLOOKUP($A217,'Incurred Real 2022$'!$A$25:$AC$426,'Incurred Real 2022$'!V$1,FALSE)),"",(VLOOKUP($A217,'Incurred Real 2022$'!$A$25:$AC$426,'Incurred Real 2022$'!V$1,FALSE))*BT217*Incurred_Nominal!V$15)</f>
        <v>254502.35562359443</v>
      </c>
      <c r="W217" s="13">
        <f>IF(ISTEXT(VLOOKUP($A217,'Incurred Real 2022$'!$A$25:$AC$426,'Incurred Real 2022$'!W$1,FALSE)),"",(VLOOKUP($A217,'Incurred Real 2022$'!$A$25:$AC$426,'Incurred Real 2022$'!W$1,FALSE))*BU217*Incurred_Nominal!W$15)</f>
        <v>536604.7219721094</v>
      </c>
      <c r="X217" s="13" t="str">
        <f>IF(ISTEXT(VLOOKUP($A217,'Incurred Real 2022$'!$A$25:$AC$426,'Incurred Real 2022$'!X$1,FALSE)),"",(VLOOKUP($A217,'Incurred Real 2022$'!$A$25:$AC$426,'Incurred Real 2022$'!X$1,FALSE))*BV217*Incurred_Nominal!X$15)</f>
        <v/>
      </c>
      <c r="Y217" s="13" t="str">
        <f>IF(ISTEXT(VLOOKUP($A217,'Incurred Real 2022$'!$A$25:$AC$426,'Incurred Real 2022$'!Y$1,FALSE)),"",(VLOOKUP($A217,'Incurred Real 2022$'!$A$25:$AC$426,'Incurred Real 2022$'!Y$1,FALSE))*BW217*Incurred_Nominal!Y$15)</f>
        <v/>
      </c>
      <c r="Z217" s="13" t="str">
        <f>IF(ISTEXT(VLOOKUP($A217,'Incurred Real 2022$'!$A$25:$AC$426,'Incurred Real 2022$'!Z$1,FALSE)),"",(VLOOKUP($A217,'Incurred Real 2022$'!$A$25:$AC$426,'Incurred Real 2022$'!Z$1,FALSE))*BX217*Incurred_Nominal!Z$15)</f>
        <v/>
      </c>
      <c r="AA217" s="13" t="str">
        <f>IF(ISTEXT(VLOOKUP($A217,'Incurred Real 2022$'!$A$25:$AC$426,'Incurred Real 2022$'!AA$1,FALSE)),"",(VLOOKUP($A217,'Incurred Real 2022$'!$A$25:$AC$426,'Incurred Real 2022$'!AA$1,FALSE))*BY217*Incurred_Nominal!AA$15)</f>
        <v/>
      </c>
      <c r="AB217" s="13" t="str">
        <f>IF(ISTEXT(VLOOKUP($A217,'Incurred Real 2022$'!$A$25:$AC$426,'Incurred Real 2022$'!AB$1,FALSE)),"",(VLOOKUP($A217,'Incurred Real 2022$'!$A$25:$AC$426,'Incurred Real 2022$'!AB$1,FALSE))*BZ217*Incurred_Nominal!AB$15)</f>
        <v/>
      </c>
      <c r="AC217" s="13" t="str">
        <f>IF(ISTEXT(VLOOKUP($A217,'Incurred Real 2022$'!$A$25:$AC$426,'Incurred Real 2022$'!AC$1,FALSE)),"",(VLOOKUP($A217,'Incurred Real 2022$'!$A$25:$AC$426,'Incurred Real 2022$'!AC$1,FALSE))*CA217*Incurred_Nominal!AC$15)</f>
        <v/>
      </c>
      <c r="AD217" s="232">
        <f t="shared" ref="AD217:AD280" si="49">SUM(F217:AC217)</f>
        <v>791107.07759570377</v>
      </c>
      <c r="AE217" s="232">
        <f t="shared" ref="AE217:AE280" si="50">-SUMIFS(F217:AC217,F217:AC217,"&lt;0")+SUMIFS(F217:AC217,F217:AC217,"&gt;0")</f>
        <v>791107.07759570377</v>
      </c>
      <c r="AF217" s="239">
        <f t="shared" ref="AF217:AF280" si="51">IF(AL217="Commissioned Extra","",IF(ROUND(AD217,0)=0,0,SUMPRODUCT($F$18:$AC$18,F217:AC217)))</f>
        <v>897727.71734049567</v>
      </c>
      <c r="AG217" s="237">
        <f t="shared" ref="AG217:AG279" si="52">IF(AH217="","",AF217/AH217)</f>
        <v>797342.38530848199</v>
      </c>
      <c r="AH217" s="240">
        <f t="shared" si="48"/>
        <v>1.1258999068426243</v>
      </c>
      <c r="AI217" s="234">
        <f>VLOOKUP($A217,Incurred_Real!$A$25:$AP$479,Incurred_Real!AI$1,FALSE)</f>
        <v>2023</v>
      </c>
      <c r="AJ217" s="235" t="str">
        <f>VLOOKUP($A217,Incurred_Real!$A$25:$AP$479,Incurred_Real!AJ$1,FALSE)</f>
        <v/>
      </c>
      <c r="AK217" s="236">
        <f>VLOOKUP($A217,Incurred_Real!$A$25:$AP$479,Incurred_Real!AK$1,FALSE)</f>
        <v>2023</v>
      </c>
      <c r="AL217" s="235" t="str">
        <f>VLOOKUP($A217,Incurred_Real!$A$25:$AP$479,Incurred_Real!AL$1,FALSE)</f>
        <v/>
      </c>
      <c r="AM217" s="237">
        <f>IF(AL217="Commissioned Extra","",(IF((AD217)=0,0,SUMPRODUCT($F$17:$U$17,F217:U217))+VLOOKUP($A217,Incurred_Real!$A$25:$BS$376,Incurred_Real!$AO$1,FALSE)))</f>
        <v>806853.76402124157</v>
      </c>
      <c r="AN217" s="232" cm="1">
        <f t="array" ref="AN217">IF(ROUND(AE217,0)=0,0,LOOKUP(2,1/(F217:AC217&lt;&gt;""),F217:AC217))</f>
        <v>536604.7219721094</v>
      </c>
      <c r="AO217" s="232">
        <f t="shared" ref="AO217:AO280" si="53">SUM(V217:AC217)</f>
        <v>791107.07759570377</v>
      </c>
      <c r="AP217" s="78"/>
      <c r="AQ217" s="20"/>
      <c r="AR217" s="245">
        <f>VLOOKUP($A217,Incurred_Real!$A$25:$CD$376,Incurred_Real!AR$1,FALSE)</f>
        <v>0</v>
      </c>
      <c r="AS217" s="246">
        <f>VLOOKUP($A217,Incurred_Real!$A$25:$CD$376,Incurred_Real!AS$1,FALSE)</f>
        <v>0</v>
      </c>
      <c r="AT217" s="246">
        <f>VLOOKUP($A217,Incurred_Real!$A$25:$CD$376,Incurred_Real!AT$1,FALSE)</f>
        <v>0</v>
      </c>
      <c r="AU217" s="246">
        <f>VLOOKUP($A217,Incurred_Real!$A$25:$CD$376,Incurred_Real!AU$1,FALSE)</f>
        <v>0</v>
      </c>
      <c r="AV217" s="246">
        <f>VLOOKUP($A217,Incurred_Real!$A$25:$CD$376,Incurred_Real!AV$1,FALSE)</f>
        <v>1</v>
      </c>
      <c r="AW217" s="246">
        <f>VLOOKUP($A217,Incurred_Real!$A$25:$CD$376,Incurred_Real!AW$1,FALSE)</f>
        <v>0</v>
      </c>
      <c r="AX217" s="246">
        <f>VLOOKUP($A217,Incurred_Real!$A$25:$CD$376,Incurred_Real!AX$1,FALSE)</f>
        <v>0</v>
      </c>
      <c r="AY217" s="246">
        <f>VLOOKUP($A217,Incurred_Real!$A$25:$CD$376,Incurred_Real!AY$1,FALSE)</f>
        <v>0</v>
      </c>
      <c r="AZ217" s="246">
        <f>VLOOKUP($A217,Incurred_Real!$A$25:$CD$376,Incurred_Real!AZ$1,FALSE)</f>
        <v>0</v>
      </c>
      <c r="BA217" s="246">
        <f>VLOOKUP($A217,Incurred_Real!$A$25:$CD$376,Incurred_Real!BA$1,FALSE)</f>
        <v>0</v>
      </c>
      <c r="BB217" s="246">
        <f>VLOOKUP($A217,Incurred_Real!$A$25:$CD$376,Incurred_Real!BB$1,FALSE)</f>
        <v>0</v>
      </c>
      <c r="BC217" s="246">
        <f>VLOOKUP($A217,Incurred_Real!$A$25:$CD$376,Incurred_Real!BC$1,FALSE)</f>
        <v>0</v>
      </c>
      <c r="BD217" s="246">
        <f>VLOOKUP($A217,Incurred_Real!$A$25:$CD$376,Incurred_Real!BD$1,FALSE)</f>
        <v>0</v>
      </c>
      <c r="BE217" s="246">
        <f>VLOOKUP($A217,Incurred_Real!$A$25:$CD$376,Incurred_Real!BE$1,FALSE)</f>
        <v>0</v>
      </c>
      <c r="BF217" s="246">
        <f>VLOOKUP($A217,Incurred_Real!$A$25:$CD$376,Incurred_Real!BF$1,FALSE)</f>
        <v>0</v>
      </c>
      <c r="BG217" s="246">
        <f>VLOOKUP($A217,Incurred_Real!$A$25:$CD$376,Incurred_Real!BG$1,FALSE)</f>
        <v>0</v>
      </c>
      <c r="BH217" s="246">
        <f>VLOOKUP($A217,Incurred_Real!$A$25:$CD$376,Incurred_Real!BH$1,FALSE)</f>
        <v>0</v>
      </c>
      <c r="BI217" s="246">
        <f>VLOOKUP($A217,Incurred_Real!$A$25:$CD$376,Incurred_Real!BI$1,FALSE)</f>
        <v>0</v>
      </c>
      <c r="BJ217" s="246">
        <f>VLOOKUP($A217,Incurred_Real!$A$25:$CD$376,Incurred_Real!BJ$1,FALSE)</f>
        <v>0</v>
      </c>
      <c r="BK217" s="246">
        <f>VLOOKUP($A217,Incurred_Real!$A$25:$CD$376,Incurred_Real!BK$1,FALSE)</f>
        <v>0</v>
      </c>
      <c r="BL217" s="246">
        <f>VLOOKUP($A217,Incurred_Real!$A$25:$CD$376,Incurred_Real!BL$1,FALSE)</f>
        <v>0</v>
      </c>
      <c r="BM217" s="246">
        <f>VLOOKUP($A217,Incurred_Real!$A$25:$CD$376,Incurred_Real!BM$1,FALSE)</f>
        <v>0</v>
      </c>
      <c r="BN217" s="246">
        <f>VLOOKUP($A217,Incurred_Real!$A$25:$CD$376,Incurred_Real!BN$1,FALSE)</f>
        <v>0</v>
      </c>
      <c r="BO217" s="246">
        <f>VLOOKUP($A217,Incurred_Real!$A$25:$CD$376,Incurred_Real!BO$1,FALSE)</f>
        <v>0</v>
      </c>
      <c r="BP217" s="246">
        <f>VLOOKUP($A217,Incurred_Real!$A$25:$CD$376,Incurred_Real!BP$1,FALSE)</f>
        <v>0</v>
      </c>
      <c r="BQ217" s="246">
        <f>VLOOKUP($A217,Incurred_Real!$A$25:$CD$376,Incurred_Real!BQ$1,FALSE)</f>
        <v>0</v>
      </c>
      <c r="BR217" s="246">
        <f>VLOOKUP($A217,Incurred_Real!$A$25:$CD$376,Incurred_Real!BR$1,FALSE)</f>
        <v>0</v>
      </c>
      <c r="BS217" s="254">
        <f t="shared" ref="BS217:BS280" si="54">SUM(AS217:BR217)</f>
        <v>1</v>
      </c>
      <c r="BT217" s="249">
        <f>1+IF(ISNA(VLOOKUP($A217,'Project labour content'!$A$7:$D$255,'Project labour content'!$D$1,FALSE)),VLOOKUP($D217,'Project labour content'!$F$6:$G$15,'Project labour content'!$G$1,FALSE),VLOOKUP($A217,'Project labour content'!$A$7:$D$255,'Project labour content'!$D$1,FALSE))*LabEsc22*1</f>
        <v>1.0024480115846353</v>
      </c>
      <c r="BU217" s="249">
        <f>1+IF(ISNA(VLOOKUP($A217,'Project labour content'!$A$7:$D$255,'Project labour content'!$D$1,FALSE)),VLOOKUP($D217,'Project labour content'!$F$6:$G$15,'Project labour content'!$G$1,FALSE),VLOOKUP($A217,'Project labour content'!$A$7:$D$255,'Project labour content'!$D$1,FALSE))*LabEsc23*1</f>
        <v>1.0049077736248768</v>
      </c>
      <c r="BV217" s="249">
        <f>1+IF(ISNA(VLOOKUP($A217,'Project labour content'!$A$7:$D$255,'Project labour content'!$D$1,FALSE)),VLOOKUP($D217,'Project labour content'!$F$6:$G$15,'Project labour content'!$G$1,FALSE),VLOOKUP($A217,'Project labour content'!$A$7:$D$255,'Project labour content'!$D$1,FALSE))*LabEsc24*1</f>
        <v>1.0072248694667842</v>
      </c>
      <c r="BW217" s="249">
        <f>1+IF(ISNA(VLOOKUP($A217,'Project labour content'!$A$7:$D$255,'Project labour content'!$D$1,FALSE)),VLOOKUP($D217,'Project labour content'!$F$6:$G$15,'Project labour content'!$G$1,FALSE),VLOOKUP($A217,'Project labour content'!$A$7:$D$255,'Project labour content'!$D$1,FALSE))*LabEsc25*1</f>
        <v>1.0103282331643793</v>
      </c>
      <c r="BX217" s="249">
        <f>1+IF(ISNA(VLOOKUP($A217,'Project labour content'!$A$7:$D$255,'Project labour content'!$D$1,FALSE)),VLOOKUP($D217,'Project labour content'!$F$6:$G$15,'Project labour content'!$G$1,FALSE),VLOOKUP($A217,'Project labour content'!$A$7:$D$255,'Project labour content'!$D$1,FALSE))*LabEsc26*1</f>
        <v>1.0137103823674747</v>
      </c>
      <c r="BY217" s="249">
        <f>1+IF(ISNA(VLOOKUP($A217,'Project labour content'!$A$7:$D$255,'Project labour content'!$D$1,FALSE)),VLOOKUP($D217,'Project labour content'!$F$6:$G$15,'Project labour content'!$G$1,FALSE),VLOOKUP($A217,'Project labour content'!$A$7:$D$255,'Project labour content'!$D$1,FALSE))*LabEsc27*1</f>
        <v>1.0158052335508072</v>
      </c>
      <c r="BZ217" s="249">
        <f>1+IF(ISNA(VLOOKUP($A217,'Project labour content'!$A$7:$D$255,'Project labour content'!$D$1,FALSE)),VLOOKUP($D217,'Project labour content'!$F$6:$G$15,'Project labour content'!$G$1,FALSE),VLOOKUP($A217,'Project labour content'!$A$7:$D$255,'Project labour content'!$D$1,FALSE))*LabEsc28*1</f>
        <v>1.0173826564918567</v>
      </c>
      <c r="CA217" s="249">
        <f>1+IF(ISNA(VLOOKUP($A217,'Project labour content'!$A$7:$D$255,'Project labour content'!$D$1,FALSE)),VLOOKUP($D217,'Project labour content'!$F$6:$G$15,'Project labour content'!$G$1,FALSE),VLOOKUP($A217,'Project labour content'!$A$7:$D$255,'Project labour content'!$D$1,FALSE))*LabEsc29*1</f>
        <v>1.0199141048276528</v>
      </c>
      <c r="CB217" s="250" t="str">
        <f>IF(ISNA(VLOOKUP($A217,'Project labour content'!$A$7:$D$255,'Project labour content'!$D$1,FALSE)),"Category","Project")</f>
        <v>Project</v>
      </c>
      <c r="CD217" s="247" t="str">
        <f t="shared" ref="CD217:CD280" si="55">RIGHT(A217,5)</f>
        <v>14116</v>
      </c>
    </row>
    <row r="218" spans="1:82" x14ac:dyDescent="0.15">
      <c r="A218" s="11" t="s">
        <v>334</v>
      </c>
      <c r="B218" s="11" t="str">
        <f>VLOOKUP($A218,'Incurred Real 2022$'!$A$25:$AC$426,'Incurred Real 2022$'!B$1,FALSE)</f>
        <v>Database Platform Refresh 19-20</v>
      </c>
      <c r="C218" s="11" t="str">
        <f>VLOOKUP($A218,'Incurred Real 2022$'!$A$25:$AC$426,'Incurred Real 2022$'!C$1,FALSE)</f>
        <v>ExAnte</v>
      </c>
      <c r="D218" s="11" t="str">
        <f>VLOOKUP($A218,'Incurred Real 2022$'!$A$25:$AC$426,'Incurred Real 2022$'!D$1,FALSE)</f>
        <v>Information Technology</v>
      </c>
      <c r="E218" s="11" t="str">
        <f>VLOOKUP($A218,'Incurred Real 2022$'!$A$25:$AC$426,'Incurred Real 2022$'!E$1,FALSE)</f>
        <v>Active</v>
      </c>
      <c r="F218" s="105" t="str">
        <f>IF(VLOOKUP($A218,'Incurred Real 2022$'!$A$25:$AC$426,'Incurred Real 2022$'!F$1,FALSE)=0,"",VLOOKUP($A218,'Incurred Real 2022$'!$A$25:$AC$426,'Incurred Real 2022$'!F$1,FALSE))</f>
        <v/>
      </c>
      <c r="G218" s="105" t="str">
        <f>IF(VLOOKUP($A218,'Incurred Real 2022$'!$A$25:$AC$426,'Incurred Real 2022$'!G$1,FALSE)=0,"",VLOOKUP($A218,'Incurred Real 2022$'!$A$25:$AC$426,'Incurred Real 2022$'!G$1,FALSE))</f>
        <v/>
      </c>
      <c r="H218" s="105" t="str">
        <f>IF(VLOOKUP($A218,'Incurred Real 2022$'!$A$25:$AC$426,'Incurred Real 2022$'!H$1,FALSE)=0,"",VLOOKUP($A218,'Incurred Real 2022$'!$A$25:$AC$426,'Incurred Real 2022$'!H$1,FALSE))</f>
        <v/>
      </c>
      <c r="I218" s="105" t="str">
        <f>IF(VLOOKUP($A218,'Incurred Real 2022$'!$A$25:$AC$426,'Incurred Real 2022$'!I$1,FALSE)=0,"",VLOOKUP($A218,'Incurred Real 2022$'!$A$25:$AC$426,'Incurred Real 2022$'!I$1,FALSE))</f>
        <v/>
      </c>
      <c r="J218" s="105" t="str">
        <f>IF(VLOOKUP($A218,'Incurred Real 2022$'!$A$25:$AC$426,'Incurred Real 2022$'!J$1,FALSE)=0,"",VLOOKUP($A218,'Incurred Real 2022$'!$A$25:$AC$426,'Incurred Real 2022$'!J$1,FALSE))</f>
        <v/>
      </c>
      <c r="K218" s="105" t="str">
        <f>IF(VLOOKUP($A218,'Incurred Real 2022$'!$A$25:$AC$426,'Incurred Real 2022$'!K$1,FALSE)=0,"",VLOOKUP($A218,'Incurred Real 2022$'!$A$25:$AC$426,'Incurred Real 2022$'!K$1,FALSE))</f>
        <v/>
      </c>
      <c r="L218" s="105" t="str">
        <f>IF(VLOOKUP($A218,'Incurred Real 2022$'!$A$25:$AC$426,'Incurred Real 2022$'!L$1,FALSE)=0,"",VLOOKUP($A218,'Incurred Real 2022$'!$A$25:$AC$426,'Incurred Real 2022$'!L$1,FALSE))</f>
        <v/>
      </c>
      <c r="M218" s="105" t="str">
        <f>IF(VLOOKUP($A218,'Incurred Real 2022$'!$A$25:$AC$426,'Incurred Real 2022$'!M$1,FALSE)=0,"",VLOOKUP($A218,'Incurred Real 2022$'!$A$25:$AC$426,'Incurred Real 2022$'!M$1,FALSE))</f>
        <v/>
      </c>
      <c r="N218" s="105" t="str">
        <f>IF(VLOOKUP($A218,'Incurred Real 2022$'!$A$25:$AC$426,'Incurred Real 2022$'!N$1,FALSE)=0,"",VLOOKUP($A218,'Incurred Real 2022$'!$A$25:$AC$426,'Incurred Real 2022$'!N$1,FALSE))</f>
        <v/>
      </c>
      <c r="O218" s="105" t="str">
        <f>IF(VLOOKUP($A218,'Incurred Real 2022$'!$A$25:$AC$426,'Incurred Real 2022$'!O$1,FALSE)=0,"",VLOOKUP($A218,'Incurred Real 2022$'!$A$25:$AC$426,'Incurred Real 2022$'!O$1,FALSE))</f>
        <v/>
      </c>
      <c r="P218" s="105" t="str">
        <f>IF(VLOOKUP($A218,'Incurred Real 2022$'!$A$25:$AC$426,'Incurred Real 2022$'!P$1,FALSE)=0,"",VLOOKUP($A218,'Incurred Real 2022$'!$A$25:$AC$426,'Incurred Real 2022$'!P$1,FALSE))</f>
        <v/>
      </c>
      <c r="Q218" s="105" t="str">
        <f>IF(VLOOKUP($A218,'Incurred Real 2022$'!$A$25:$AC$426,'Incurred Real 2022$'!Q$1,FALSE)=0,"",VLOOKUP($A218,'Incurred Real 2022$'!$A$25:$AC$426,'Incurred Real 2022$'!Q$1,FALSE))</f>
        <v/>
      </c>
      <c r="R218" s="105" t="str">
        <f>IF(VLOOKUP($A218,'Incurred Real 2022$'!$A$25:$AC$426,'Incurred Real 2022$'!R$1,FALSE)=0,"",VLOOKUP($A218,'Incurred Real 2022$'!$A$25:$AC$426,'Incurred Real 2022$'!R$1,FALSE))</f>
        <v/>
      </c>
      <c r="S218" s="105" t="str">
        <f>IF(VLOOKUP($A218,'Incurred Real 2022$'!$A$25:$AC$426,'Incurred Real 2022$'!S$1,FALSE)=0,"",VLOOKUP($A218,'Incurred Real 2022$'!$A$25:$AC$426,'Incurred Real 2022$'!S$1,FALSE))</f>
        <v/>
      </c>
      <c r="T218" s="105" t="str">
        <f>IF(VLOOKUP($A218,'Incurred Real 2022$'!$A$25:$AC$426,'Incurred Real 2022$'!T$1,FALSE)=0,"",VLOOKUP($A218,'Incurred Real 2022$'!$A$25:$AC$426,'Incurred Real 2022$'!T$1,FALSE))</f>
        <v/>
      </c>
      <c r="U218" s="105" t="str">
        <f>IF(VLOOKUP($A218,'Incurred Real 2022$'!$A$25:$AC$426,'Incurred Real 2022$'!U$1,FALSE)=0,"",VLOOKUP($A218,'Incurred Real 2022$'!$A$25:$AC$426,'Incurred Real 2022$'!U$1,FALSE))</f>
        <v/>
      </c>
      <c r="V218" s="13">
        <f>IF(ISTEXT(VLOOKUP($A218,'Incurred Real 2022$'!$A$25:$AC$426,'Incurred Real 2022$'!V$1,FALSE)),"",(VLOOKUP($A218,'Incurred Real 2022$'!$A$25:$AC$426,'Incurred Real 2022$'!V$1,FALSE))*BT218*Incurred_Nominal!V$15)</f>
        <v>590789.16138312954</v>
      </c>
      <c r="W218" s="13">
        <f>IF(ISTEXT(VLOOKUP($A218,'Incurred Real 2022$'!$A$25:$AC$426,'Incurred Real 2022$'!W$1,FALSE)),"",(VLOOKUP($A218,'Incurred Real 2022$'!$A$25:$AC$426,'Incurred Real 2022$'!W$1,FALSE))*BU218*Incurred_Nominal!W$15)</f>
        <v>915994.96078216366</v>
      </c>
      <c r="X218" s="13" t="str">
        <f>IF(ISTEXT(VLOOKUP($A218,'Incurred Real 2022$'!$A$25:$AC$426,'Incurred Real 2022$'!X$1,FALSE)),"",(VLOOKUP($A218,'Incurred Real 2022$'!$A$25:$AC$426,'Incurred Real 2022$'!X$1,FALSE))*BV218*Incurred_Nominal!X$15)</f>
        <v/>
      </c>
      <c r="Y218" s="13" t="str">
        <f>IF(ISTEXT(VLOOKUP($A218,'Incurred Real 2022$'!$A$25:$AC$426,'Incurred Real 2022$'!Y$1,FALSE)),"",(VLOOKUP($A218,'Incurred Real 2022$'!$A$25:$AC$426,'Incurred Real 2022$'!Y$1,FALSE))*BW218*Incurred_Nominal!Y$15)</f>
        <v/>
      </c>
      <c r="Z218" s="13" t="str">
        <f>IF(ISTEXT(VLOOKUP($A218,'Incurred Real 2022$'!$A$25:$AC$426,'Incurred Real 2022$'!Z$1,FALSE)),"",(VLOOKUP($A218,'Incurred Real 2022$'!$A$25:$AC$426,'Incurred Real 2022$'!Z$1,FALSE))*BX218*Incurred_Nominal!Z$15)</f>
        <v/>
      </c>
      <c r="AA218" s="13" t="str">
        <f>IF(ISTEXT(VLOOKUP($A218,'Incurred Real 2022$'!$A$25:$AC$426,'Incurred Real 2022$'!AA$1,FALSE)),"",(VLOOKUP($A218,'Incurred Real 2022$'!$A$25:$AC$426,'Incurred Real 2022$'!AA$1,FALSE))*BY218*Incurred_Nominal!AA$15)</f>
        <v/>
      </c>
      <c r="AB218" s="13" t="str">
        <f>IF(ISTEXT(VLOOKUP($A218,'Incurred Real 2022$'!$A$25:$AC$426,'Incurred Real 2022$'!AB$1,FALSE)),"",(VLOOKUP($A218,'Incurred Real 2022$'!$A$25:$AC$426,'Incurred Real 2022$'!AB$1,FALSE))*BZ218*Incurred_Nominal!AB$15)</f>
        <v/>
      </c>
      <c r="AC218" s="13" t="str">
        <f>IF(ISTEXT(VLOOKUP($A218,'Incurred Real 2022$'!$A$25:$AC$426,'Incurred Real 2022$'!AC$1,FALSE)),"",(VLOOKUP($A218,'Incurred Real 2022$'!$A$25:$AC$426,'Incurred Real 2022$'!AC$1,FALSE))*CA218*Incurred_Nominal!AC$15)</f>
        <v/>
      </c>
      <c r="AD218" s="232">
        <f t="shared" si="49"/>
        <v>1506784.1221652932</v>
      </c>
      <c r="AE218" s="232">
        <f t="shared" si="50"/>
        <v>1506784.1221652932</v>
      </c>
      <c r="AF218" s="239">
        <f t="shared" si="51"/>
        <v>1712784.754591089</v>
      </c>
      <c r="AG218" s="237">
        <f t="shared" si="52"/>
        <v>1521258.4566191798</v>
      </c>
      <c r="AH218" s="240">
        <f t="shared" ref="AH218:AH281" si="56">IF(AL218="Commissioned Extra","",IF(AK218="","",IF(AK218&lt;AI218,INDEX($F$18:$AC$18,1,MATCH(TEXT(AK218,"000"),$F$23:$AC$23)),INDEX($F$18:$AC$18,1,MATCH(AI218,$F$23:$AC$23)))))</f>
        <v>1.1258999068426243</v>
      </c>
      <c r="AI218" s="234">
        <f>VLOOKUP($A218,Incurred_Real!$A$25:$AP$479,Incurred_Real!AI$1,FALSE)</f>
        <v>2023</v>
      </c>
      <c r="AJ218" s="235">
        <f>VLOOKUP($A218,Incurred_Real!$A$25:$AP$479,Incurred_Real!AJ$1,FALSE)</f>
        <v>44991</v>
      </c>
      <c r="AK218" s="236">
        <f>VLOOKUP($A218,Incurred_Real!$A$25:$AP$479,Incurred_Real!AK$1,FALSE)</f>
        <v>2023</v>
      </c>
      <c r="AL218" s="235" t="str">
        <f>VLOOKUP($A218,Incurred_Real!$A$25:$AP$479,Incurred_Real!AL$1,FALSE)</f>
        <v/>
      </c>
      <c r="AM218" s="237">
        <f>IF(AL218="Commissioned Extra","",(IF((AD218)=0,0,SUMPRODUCT($F$17:$U$17,F218:U218))+VLOOKUP($A218,Incurred_Real!$A$25:$BS$376,Incurred_Real!$AO$1,FALSE)))</f>
        <v>1539405.3224668992</v>
      </c>
      <c r="AN218" s="232" cm="1">
        <f t="array" ref="AN218">IF(ROUND(AE218,0)=0,0,LOOKUP(2,1/(F218:AC218&lt;&gt;""),F218:AC218))</f>
        <v>915994.96078216366</v>
      </c>
      <c r="AO218" s="232">
        <f t="shared" si="53"/>
        <v>1506784.1221652932</v>
      </c>
      <c r="AP218" s="78"/>
      <c r="AQ218" s="20"/>
      <c r="AR218" s="245">
        <f>VLOOKUP($A218,Incurred_Real!$A$25:$CD$376,Incurred_Real!AR$1,FALSE)</f>
        <v>0</v>
      </c>
      <c r="AS218" s="246">
        <f>VLOOKUP($A218,Incurred_Real!$A$25:$CD$376,Incurred_Real!AS$1,FALSE)</f>
        <v>0</v>
      </c>
      <c r="AT218" s="246">
        <f>VLOOKUP($A218,Incurred_Real!$A$25:$CD$376,Incurred_Real!AT$1,FALSE)</f>
        <v>0</v>
      </c>
      <c r="AU218" s="246">
        <f>VLOOKUP($A218,Incurred_Real!$A$25:$CD$376,Incurred_Real!AU$1,FALSE)</f>
        <v>0</v>
      </c>
      <c r="AV218" s="246">
        <f>VLOOKUP($A218,Incurred_Real!$A$25:$CD$376,Incurred_Real!AV$1,FALSE)</f>
        <v>1</v>
      </c>
      <c r="AW218" s="246">
        <f>VLOOKUP($A218,Incurred_Real!$A$25:$CD$376,Incurred_Real!AW$1,FALSE)</f>
        <v>0</v>
      </c>
      <c r="AX218" s="246">
        <f>VLOOKUP($A218,Incurred_Real!$A$25:$CD$376,Incurred_Real!AX$1,FALSE)</f>
        <v>0</v>
      </c>
      <c r="AY218" s="246">
        <f>VLOOKUP($A218,Incurred_Real!$A$25:$CD$376,Incurred_Real!AY$1,FALSE)</f>
        <v>0</v>
      </c>
      <c r="AZ218" s="246">
        <f>VLOOKUP($A218,Incurred_Real!$A$25:$CD$376,Incurred_Real!AZ$1,FALSE)</f>
        <v>0</v>
      </c>
      <c r="BA218" s="246">
        <f>VLOOKUP($A218,Incurred_Real!$A$25:$CD$376,Incurred_Real!BA$1,FALSE)</f>
        <v>0</v>
      </c>
      <c r="BB218" s="246">
        <f>VLOOKUP($A218,Incurred_Real!$A$25:$CD$376,Incurred_Real!BB$1,FALSE)</f>
        <v>0</v>
      </c>
      <c r="BC218" s="246">
        <f>VLOOKUP($A218,Incurred_Real!$A$25:$CD$376,Incurred_Real!BC$1,FALSE)</f>
        <v>0</v>
      </c>
      <c r="BD218" s="246">
        <f>VLOOKUP($A218,Incurred_Real!$A$25:$CD$376,Incurred_Real!BD$1,FALSE)</f>
        <v>0</v>
      </c>
      <c r="BE218" s="246">
        <f>VLOOKUP($A218,Incurred_Real!$A$25:$CD$376,Incurred_Real!BE$1,FALSE)</f>
        <v>0</v>
      </c>
      <c r="BF218" s="246">
        <f>VLOOKUP($A218,Incurred_Real!$A$25:$CD$376,Incurred_Real!BF$1,FALSE)</f>
        <v>0</v>
      </c>
      <c r="BG218" s="246">
        <f>VLOOKUP($A218,Incurred_Real!$A$25:$CD$376,Incurred_Real!BG$1,FALSE)</f>
        <v>0</v>
      </c>
      <c r="BH218" s="246">
        <f>VLOOKUP($A218,Incurred_Real!$A$25:$CD$376,Incurred_Real!BH$1,FALSE)</f>
        <v>0</v>
      </c>
      <c r="BI218" s="246">
        <f>VLOOKUP($A218,Incurred_Real!$A$25:$CD$376,Incurred_Real!BI$1,FALSE)</f>
        <v>0</v>
      </c>
      <c r="BJ218" s="246">
        <f>VLOOKUP($A218,Incurred_Real!$A$25:$CD$376,Incurred_Real!BJ$1,FALSE)</f>
        <v>0</v>
      </c>
      <c r="BK218" s="246">
        <f>VLOOKUP($A218,Incurred_Real!$A$25:$CD$376,Incurred_Real!BK$1,FALSE)</f>
        <v>0</v>
      </c>
      <c r="BL218" s="246">
        <f>VLOOKUP($A218,Incurred_Real!$A$25:$CD$376,Incurred_Real!BL$1,FALSE)</f>
        <v>0</v>
      </c>
      <c r="BM218" s="246">
        <f>VLOOKUP($A218,Incurred_Real!$A$25:$CD$376,Incurred_Real!BM$1,FALSE)</f>
        <v>0</v>
      </c>
      <c r="BN218" s="246">
        <f>VLOOKUP($A218,Incurred_Real!$A$25:$CD$376,Incurred_Real!BN$1,FALSE)</f>
        <v>0</v>
      </c>
      <c r="BO218" s="246">
        <f>VLOOKUP($A218,Incurred_Real!$A$25:$CD$376,Incurred_Real!BO$1,FALSE)</f>
        <v>0</v>
      </c>
      <c r="BP218" s="246">
        <f>VLOOKUP($A218,Incurred_Real!$A$25:$CD$376,Incurred_Real!BP$1,FALSE)</f>
        <v>0</v>
      </c>
      <c r="BQ218" s="246">
        <f>VLOOKUP($A218,Incurred_Real!$A$25:$CD$376,Incurred_Real!BQ$1,FALSE)</f>
        <v>0</v>
      </c>
      <c r="BR218" s="246">
        <f>VLOOKUP($A218,Incurred_Real!$A$25:$CD$376,Incurred_Real!BR$1,FALSE)</f>
        <v>0</v>
      </c>
      <c r="BS218" s="254">
        <f t="shared" si="54"/>
        <v>1</v>
      </c>
      <c r="BT218" s="249">
        <f>1+IF(ISNA(VLOOKUP($A218,'Project labour content'!$A$7:$D$255,'Project labour content'!$D$1,FALSE)),VLOOKUP($D218,'Project labour content'!$F$6:$G$15,'Project labour content'!$G$1,FALSE),VLOOKUP($A218,'Project labour content'!$A$7:$D$255,'Project labour content'!$D$1,FALSE))*LabEsc22*1</f>
        <v>1.0042015304910372</v>
      </c>
      <c r="BU218" s="249">
        <f>1+IF(ISNA(VLOOKUP($A218,'Project labour content'!$A$7:$D$255,'Project labour content'!$D$1,FALSE)),VLOOKUP($D218,'Project labour content'!$F$6:$G$15,'Project labour content'!$G$1,FALSE),VLOOKUP($A218,'Project labour content'!$A$7:$D$255,'Project labour content'!$D$1,FALSE))*LabEsc23*1</f>
        <v>1.0084232283284316</v>
      </c>
      <c r="BV218" s="249">
        <f>1+IF(ISNA(VLOOKUP($A218,'Project labour content'!$A$7:$D$255,'Project labour content'!$D$1,FALSE)),VLOOKUP($D218,'Project labour content'!$F$6:$G$15,'Project labour content'!$G$1,FALSE),VLOOKUP($A218,'Project labour content'!$A$7:$D$255,'Project labour content'!$D$1,FALSE))*LabEsc24*1</f>
        <v>1.012400067691257</v>
      </c>
      <c r="BW218" s="249">
        <f>1+IF(ISNA(VLOOKUP($A218,'Project labour content'!$A$7:$D$255,'Project labour content'!$D$1,FALSE)),VLOOKUP($D218,'Project labour content'!$F$6:$G$15,'Project labour content'!$G$1,FALSE),VLOOKUP($A218,'Project labour content'!$A$7:$D$255,'Project labour content'!$D$1,FALSE))*LabEsc25*1</f>
        <v>1.0177263812112012</v>
      </c>
      <c r="BX218" s="249">
        <f>1+IF(ISNA(VLOOKUP($A218,'Project labour content'!$A$7:$D$255,'Project labour content'!$D$1,FALSE)),VLOOKUP($D218,'Project labour content'!$F$6:$G$15,'Project labour content'!$G$1,FALSE),VLOOKUP($A218,'Project labour content'!$A$7:$D$255,'Project labour content'!$D$1,FALSE))*LabEsc26*1</f>
        <v>1.0235311752290204</v>
      </c>
      <c r="BY218" s="249">
        <f>1+IF(ISNA(VLOOKUP($A218,'Project labour content'!$A$7:$D$255,'Project labour content'!$D$1,FALSE)),VLOOKUP($D218,'Project labour content'!$F$6:$G$15,'Project labour content'!$G$1,FALSE),VLOOKUP($A218,'Project labour content'!$A$7:$D$255,'Project labour content'!$D$1,FALSE))*LabEsc27*1</f>
        <v>1.0271265753391341</v>
      </c>
      <c r="BZ218" s="249">
        <f>1+IF(ISNA(VLOOKUP($A218,'Project labour content'!$A$7:$D$255,'Project labour content'!$D$1,FALSE)),VLOOKUP($D218,'Project labour content'!$F$6:$G$15,'Project labour content'!$G$1,FALSE),VLOOKUP($A218,'Project labour content'!$A$7:$D$255,'Project labour content'!$D$1,FALSE))*LabEsc28*1</f>
        <v>1.0298339116220498</v>
      </c>
      <c r="CA218" s="249">
        <f>1+IF(ISNA(VLOOKUP($A218,'Project labour content'!$A$7:$D$255,'Project labour content'!$D$1,FALSE)),VLOOKUP($D218,'Project labour content'!$F$6:$G$15,'Project labour content'!$G$1,FALSE),VLOOKUP($A218,'Project labour content'!$A$7:$D$255,'Project labour content'!$D$1,FALSE))*LabEsc29*1</f>
        <v>1.034178644888873</v>
      </c>
      <c r="CB218" s="250" t="str">
        <f>IF(ISNA(VLOOKUP($A218,'Project labour content'!$A$7:$D$255,'Project labour content'!$D$1,FALSE)),"Category","Project")</f>
        <v>Project</v>
      </c>
      <c r="CD218" s="247" t="str">
        <f t="shared" si="55"/>
        <v>14118</v>
      </c>
    </row>
    <row r="219" spans="1:82" x14ac:dyDescent="0.15">
      <c r="A219" s="11" t="s">
        <v>335</v>
      </c>
      <c r="B219" s="11" t="str">
        <f>VLOOKUP($A219,'Incurred Real 2022$'!$A$25:$AC$426,'Incurred Real 2022$'!B$1,FALSE)</f>
        <v>Back Up Control and Data Centre</v>
      </c>
      <c r="C219" s="11" t="str">
        <f>VLOOKUP($A219,'Incurred Real 2022$'!$A$25:$AC$426,'Incurred Real 2022$'!C$1,FALSE)</f>
        <v>ExAnte</v>
      </c>
      <c r="D219" s="11" t="str">
        <f>VLOOKUP($A219,'Incurred Real 2022$'!$A$25:$AC$426,'Incurred Real 2022$'!D$1,FALSE)</f>
        <v>Security/Compliance</v>
      </c>
      <c r="E219" s="11" t="str">
        <f>VLOOKUP($A219,'Incurred Real 2022$'!$A$25:$AC$426,'Incurred Real 2022$'!E$1,FALSE)</f>
        <v>Closed</v>
      </c>
      <c r="F219" s="105" t="str">
        <f>IF(VLOOKUP($A219,'Incurred Real 2022$'!$A$25:$AC$426,'Incurred Real 2022$'!F$1,FALSE)=0,"",VLOOKUP($A219,'Incurred Real 2022$'!$A$25:$AC$426,'Incurred Real 2022$'!F$1,FALSE))</f>
        <v/>
      </c>
      <c r="G219" s="105" t="str">
        <f>IF(VLOOKUP($A219,'Incurred Real 2022$'!$A$25:$AC$426,'Incurred Real 2022$'!G$1,FALSE)=0,"",VLOOKUP($A219,'Incurred Real 2022$'!$A$25:$AC$426,'Incurred Real 2022$'!G$1,FALSE))</f>
        <v/>
      </c>
      <c r="H219" s="105" t="str">
        <f>IF(VLOOKUP($A219,'Incurred Real 2022$'!$A$25:$AC$426,'Incurred Real 2022$'!H$1,FALSE)=0,"",VLOOKUP($A219,'Incurred Real 2022$'!$A$25:$AC$426,'Incurred Real 2022$'!H$1,FALSE))</f>
        <v/>
      </c>
      <c r="I219" s="105" t="str">
        <f>IF(VLOOKUP($A219,'Incurred Real 2022$'!$A$25:$AC$426,'Incurred Real 2022$'!I$1,FALSE)=0,"",VLOOKUP($A219,'Incurred Real 2022$'!$A$25:$AC$426,'Incurred Real 2022$'!I$1,FALSE))</f>
        <v/>
      </c>
      <c r="J219" s="105" t="str">
        <f>IF(VLOOKUP($A219,'Incurred Real 2022$'!$A$25:$AC$426,'Incurred Real 2022$'!J$1,FALSE)=0,"",VLOOKUP($A219,'Incurred Real 2022$'!$A$25:$AC$426,'Incurred Real 2022$'!J$1,FALSE))</f>
        <v/>
      </c>
      <c r="K219" s="105" t="str">
        <f>IF(VLOOKUP($A219,'Incurred Real 2022$'!$A$25:$AC$426,'Incurred Real 2022$'!K$1,FALSE)=0,"",VLOOKUP($A219,'Incurred Real 2022$'!$A$25:$AC$426,'Incurred Real 2022$'!K$1,FALSE))</f>
        <v/>
      </c>
      <c r="L219" s="105" t="str">
        <f>IF(VLOOKUP($A219,'Incurred Real 2022$'!$A$25:$AC$426,'Incurred Real 2022$'!L$1,FALSE)=0,"",VLOOKUP($A219,'Incurred Real 2022$'!$A$25:$AC$426,'Incurred Real 2022$'!L$1,FALSE))</f>
        <v/>
      </c>
      <c r="M219" s="105" t="str">
        <f>IF(VLOOKUP($A219,'Incurred Real 2022$'!$A$25:$AC$426,'Incurred Real 2022$'!M$1,FALSE)=0,"",VLOOKUP($A219,'Incurred Real 2022$'!$A$25:$AC$426,'Incurred Real 2022$'!M$1,FALSE))</f>
        <v/>
      </c>
      <c r="N219" s="105" t="str">
        <f>IF(VLOOKUP($A219,'Incurred Real 2022$'!$A$25:$AC$426,'Incurred Real 2022$'!N$1,FALSE)=0,"",VLOOKUP($A219,'Incurred Real 2022$'!$A$25:$AC$426,'Incurred Real 2022$'!N$1,FALSE))</f>
        <v/>
      </c>
      <c r="O219" s="105" t="str">
        <f>IF(VLOOKUP($A219,'Incurred Real 2022$'!$A$25:$AC$426,'Incurred Real 2022$'!O$1,FALSE)=0,"",VLOOKUP($A219,'Incurred Real 2022$'!$A$25:$AC$426,'Incurred Real 2022$'!O$1,FALSE))</f>
        <v/>
      </c>
      <c r="P219" s="105">
        <f>IF(VLOOKUP($A219,'Incurred Real 2022$'!$A$25:$AC$426,'Incurred Real 2022$'!P$1,FALSE)=0,"",VLOOKUP($A219,'Incurred Real 2022$'!$A$25:$AC$426,'Incurred Real 2022$'!P$1,FALSE))</f>
        <v>48019.06</v>
      </c>
      <c r="Q219" s="105">
        <f>IF(VLOOKUP($A219,'Incurred Real 2022$'!$A$25:$AC$426,'Incurred Real 2022$'!Q$1,FALSE)=0,"",VLOOKUP($A219,'Incurred Real 2022$'!$A$25:$AC$426,'Incurred Real 2022$'!Q$1,FALSE))</f>
        <v>195473.35</v>
      </c>
      <c r="R219" s="105">
        <f>IF(VLOOKUP($A219,'Incurred Real 2022$'!$A$25:$AC$426,'Incurred Real 2022$'!R$1,FALSE)=0,"",VLOOKUP($A219,'Incurred Real 2022$'!$A$25:$AC$426,'Incurred Real 2022$'!R$1,FALSE))</f>
        <v>2919722.95</v>
      </c>
      <c r="S219" s="105">
        <f>IF(VLOOKUP($A219,'Incurred Real 2022$'!$A$25:$AC$426,'Incurred Real 2022$'!S$1,FALSE)=0,"",VLOOKUP($A219,'Incurred Real 2022$'!$A$25:$AC$426,'Incurred Real 2022$'!S$1,FALSE))</f>
        <v>4065098.64</v>
      </c>
      <c r="T219" s="105">
        <f>IF(VLOOKUP($A219,'Incurred Real 2022$'!$A$25:$AC$426,'Incurred Real 2022$'!T$1,FALSE)=0,"",VLOOKUP($A219,'Incurred Real 2022$'!$A$25:$AC$426,'Incurred Real 2022$'!T$1,FALSE))</f>
        <v>-983.61</v>
      </c>
      <c r="U219" s="105" t="str">
        <f>IF(VLOOKUP($A219,'Incurred Real 2022$'!$A$25:$AC$426,'Incurred Real 2022$'!U$1,FALSE)=0,"",VLOOKUP($A219,'Incurred Real 2022$'!$A$25:$AC$426,'Incurred Real 2022$'!U$1,FALSE))</f>
        <v/>
      </c>
      <c r="V219" s="13" t="str">
        <f>IF(ISTEXT(VLOOKUP($A219,'Incurred Real 2022$'!$A$25:$AC$426,'Incurred Real 2022$'!V$1,FALSE)),"",(VLOOKUP($A219,'Incurred Real 2022$'!$A$25:$AC$426,'Incurred Real 2022$'!V$1,FALSE))*BT219*Incurred_Nominal!V$15)</f>
        <v/>
      </c>
      <c r="W219" s="13" t="str">
        <f>IF(ISTEXT(VLOOKUP($A219,'Incurred Real 2022$'!$A$25:$AC$426,'Incurred Real 2022$'!W$1,FALSE)),"",(VLOOKUP($A219,'Incurred Real 2022$'!$A$25:$AC$426,'Incurred Real 2022$'!W$1,FALSE))*BU219*Incurred_Nominal!W$15)</f>
        <v/>
      </c>
      <c r="X219" s="13" t="str">
        <f>IF(ISTEXT(VLOOKUP($A219,'Incurred Real 2022$'!$A$25:$AC$426,'Incurred Real 2022$'!X$1,FALSE)),"",(VLOOKUP($A219,'Incurred Real 2022$'!$A$25:$AC$426,'Incurred Real 2022$'!X$1,FALSE))*BV219*Incurred_Nominal!X$15)</f>
        <v/>
      </c>
      <c r="Y219" s="13" t="str">
        <f>IF(ISTEXT(VLOOKUP($A219,'Incurred Real 2022$'!$A$25:$AC$426,'Incurred Real 2022$'!Y$1,FALSE)),"",(VLOOKUP($A219,'Incurred Real 2022$'!$A$25:$AC$426,'Incurred Real 2022$'!Y$1,FALSE))*BW219*Incurred_Nominal!Y$15)</f>
        <v/>
      </c>
      <c r="Z219" s="13" t="str">
        <f>IF(ISTEXT(VLOOKUP($A219,'Incurred Real 2022$'!$A$25:$AC$426,'Incurred Real 2022$'!Z$1,FALSE)),"",(VLOOKUP($A219,'Incurred Real 2022$'!$A$25:$AC$426,'Incurred Real 2022$'!Z$1,FALSE))*BX219*Incurred_Nominal!Z$15)</f>
        <v/>
      </c>
      <c r="AA219" s="13" t="str">
        <f>IF(ISTEXT(VLOOKUP($A219,'Incurred Real 2022$'!$A$25:$AC$426,'Incurred Real 2022$'!AA$1,FALSE)),"",(VLOOKUP($A219,'Incurred Real 2022$'!$A$25:$AC$426,'Incurred Real 2022$'!AA$1,FALSE))*BY219*Incurred_Nominal!AA$15)</f>
        <v/>
      </c>
      <c r="AB219" s="13" t="str">
        <f>IF(ISTEXT(VLOOKUP($A219,'Incurred Real 2022$'!$A$25:$AC$426,'Incurred Real 2022$'!AB$1,FALSE)),"",(VLOOKUP($A219,'Incurred Real 2022$'!$A$25:$AC$426,'Incurred Real 2022$'!AB$1,FALSE))*BZ219*Incurred_Nominal!AB$15)</f>
        <v/>
      </c>
      <c r="AC219" s="13" t="str">
        <f>IF(ISTEXT(VLOOKUP($A219,'Incurred Real 2022$'!$A$25:$AC$426,'Incurred Real 2022$'!AC$1,FALSE)),"",(VLOOKUP($A219,'Incurred Real 2022$'!$A$25:$AC$426,'Incurred Real 2022$'!AC$1,FALSE))*CA219*Incurred_Nominal!AC$15)</f>
        <v/>
      </c>
      <c r="AD219" s="232">
        <f t="shared" si="49"/>
        <v>7227330.3899999997</v>
      </c>
      <c r="AE219" s="232">
        <f t="shared" si="50"/>
        <v>7229297.6100000003</v>
      </c>
      <c r="AF219" s="239">
        <f t="shared" si="51"/>
        <v>8831051.2305305153</v>
      </c>
      <c r="AG219" s="237">
        <f t="shared" si="52"/>
        <v>7179587.1956654247</v>
      </c>
      <c r="AH219" s="240">
        <f t="shared" si="56"/>
        <v>1.230022143315167</v>
      </c>
      <c r="AI219" s="234">
        <f>VLOOKUP($A219,Incurred_Real!$A$25:$AP$479,Incurred_Real!AI$1,FALSE)</f>
        <v>2020</v>
      </c>
      <c r="AJ219" s="235">
        <f>VLOOKUP($A219,Incurred_Real!$A$25:$AP$479,Incurred_Real!AJ$1,FALSE)</f>
        <v>43551</v>
      </c>
      <c r="AK219" s="236">
        <f>VLOOKUP($A219,Incurred_Real!$A$25:$AP$479,Incurred_Real!AK$1,FALSE)</f>
        <v>2019</v>
      </c>
      <c r="AL219" s="235" t="str">
        <f>VLOOKUP($A219,Incurred_Real!$A$25:$AP$479,Incurred_Real!AL$1,FALSE)</f>
        <v/>
      </c>
      <c r="AM219" s="237">
        <f>IF(AL219="Commissioned Extra","",(IF((AD219)=0,0,SUMPRODUCT($F$17:$U$17,F219:U219))+VLOOKUP($A219,Incurred_Real!$A$25:$BS$376,Incurred_Real!$AO$1,FALSE)))</f>
        <v>7843549.1262234403</v>
      </c>
      <c r="AN219" s="232" cm="1">
        <f t="array" ref="AN219">IF(ROUND(AE219,0)=0,0,LOOKUP(2,1/(F219:AC219&lt;&gt;""),F219:AC219))</f>
        <v>-983.61</v>
      </c>
      <c r="AO219" s="232">
        <f t="shared" si="53"/>
        <v>0</v>
      </c>
      <c r="AP219" s="78"/>
      <c r="AQ219" s="20"/>
      <c r="AR219" s="245">
        <f>VLOOKUP($A219,Incurred_Real!$A$25:$CD$376,Incurred_Real!AR$1,FALSE)</f>
        <v>0</v>
      </c>
      <c r="AS219" s="246">
        <f>VLOOKUP($A219,Incurred_Real!$A$25:$CD$376,Incurred_Real!AS$1,FALSE)</f>
        <v>0.4</v>
      </c>
      <c r="AT219" s="246">
        <f>VLOOKUP($A219,Incurred_Real!$A$25:$CD$376,Incurred_Real!AT$1,FALSE)</f>
        <v>0</v>
      </c>
      <c r="AU219" s="246">
        <f>VLOOKUP($A219,Incurred_Real!$A$25:$CD$376,Incurred_Real!AU$1,FALSE)</f>
        <v>0</v>
      </c>
      <c r="AV219" s="246">
        <f>VLOOKUP($A219,Incurred_Real!$A$25:$CD$376,Incurred_Real!AV$1,FALSE)</f>
        <v>0.2</v>
      </c>
      <c r="AW219" s="246">
        <f>VLOOKUP($A219,Incurred_Real!$A$25:$CD$376,Incurred_Real!AW$1,FALSE)</f>
        <v>0</v>
      </c>
      <c r="AX219" s="246">
        <f>VLOOKUP($A219,Incurred_Real!$A$25:$CD$376,Incurred_Real!AX$1,FALSE)</f>
        <v>0</v>
      </c>
      <c r="AY219" s="246">
        <f>VLOOKUP($A219,Incurred_Real!$A$25:$CD$376,Incurred_Real!AY$1,FALSE)</f>
        <v>0.4</v>
      </c>
      <c r="AZ219" s="246">
        <f>VLOOKUP($A219,Incurred_Real!$A$25:$CD$376,Incurred_Real!AZ$1,FALSE)</f>
        <v>0</v>
      </c>
      <c r="BA219" s="246">
        <f>VLOOKUP($A219,Incurred_Real!$A$25:$CD$376,Incurred_Real!BA$1,FALSE)</f>
        <v>0</v>
      </c>
      <c r="BB219" s="246">
        <f>VLOOKUP($A219,Incurred_Real!$A$25:$CD$376,Incurred_Real!BB$1,FALSE)</f>
        <v>0</v>
      </c>
      <c r="BC219" s="246">
        <f>VLOOKUP($A219,Incurred_Real!$A$25:$CD$376,Incurred_Real!BC$1,FALSE)</f>
        <v>0</v>
      </c>
      <c r="BD219" s="246">
        <f>VLOOKUP($A219,Incurred_Real!$A$25:$CD$376,Incurred_Real!BD$1,FALSE)</f>
        <v>0</v>
      </c>
      <c r="BE219" s="246">
        <f>VLOOKUP($A219,Incurred_Real!$A$25:$CD$376,Incurred_Real!BE$1,FALSE)</f>
        <v>0</v>
      </c>
      <c r="BF219" s="246">
        <f>VLOOKUP($A219,Incurred_Real!$A$25:$CD$376,Incurred_Real!BF$1,FALSE)</f>
        <v>0</v>
      </c>
      <c r="BG219" s="246">
        <f>VLOOKUP($A219,Incurred_Real!$A$25:$CD$376,Incurred_Real!BG$1,FALSE)</f>
        <v>0</v>
      </c>
      <c r="BH219" s="246">
        <f>VLOOKUP($A219,Incurred_Real!$A$25:$CD$376,Incurred_Real!BH$1,FALSE)</f>
        <v>0</v>
      </c>
      <c r="BI219" s="246">
        <f>VLOOKUP($A219,Incurred_Real!$A$25:$CD$376,Incurred_Real!BI$1,FALSE)</f>
        <v>0</v>
      </c>
      <c r="BJ219" s="246">
        <f>VLOOKUP($A219,Incurred_Real!$A$25:$CD$376,Incurred_Real!BJ$1,FALSE)</f>
        <v>0</v>
      </c>
      <c r="BK219" s="246">
        <f>VLOOKUP($A219,Incurred_Real!$A$25:$CD$376,Incurred_Real!BK$1,FALSE)</f>
        <v>0</v>
      </c>
      <c r="BL219" s="246">
        <f>VLOOKUP($A219,Incurred_Real!$A$25:$CD$376,Incurred_Real!BL$1,FALSE)</f>
        <v>0</v>
      </c>
      <c r="BM219" s="246">
        <f>VLOOKUP($A219,Incurred_Real!$A$25:$CD$376,Incurred_Real!BM$1,FALSE)</f>
        <v>0</v>
      </c>
      <c r="BN219" s="246">
        <f>VLOOKUP($A219,Incurred_Real!$A$25:$CD$376,Incurred_Real!BN$1,FALSE)</f>
        <v>0</v>
      </c>
      <c r="BO219" s="246">
        <f>VLOOKUP($A219,Incurred_Real!$A$25:$CD$376,Incurred_Real!BO$1,FALSE)</f>
        <v>0</v>
      </c>
      <c r="BP219" s="246">
        <f>VLOOKUP($A219,Incurred_Real!$A$25:$CD$376,Incurred_Real!BP$1,FALSE)</f>
        <v>0</v>
      </c>
      <c r="BQ219" s="246">
        <f>VLOOKUP($A219,Incurred_Real!$A$25:$CD$376,Incurred_Real!BQ$1,FALSE)</f>
        <v>0</v>
      </c>
      <c r="BR219" s="246">
        <f>VLOOKUP($A219,Incurred_Real!$A$25:$CD$376,Incurred_Real!BR$1,FALSE)</f>
        <v>0</v>
      </c>
      <c r="BS219" s="254">
        <f t="shared" si="54"/>
        <v>1</v>
      </c>
      <c r="BT219" s="249">
        <f>1+IF(ISNA(VLOOKUP($A219,'Project labour content'!$A$7:$D$255,'Project labour content'!$D$1,FALSE)),VLOOKUP($D219,'Project labour content'!$F$6:$G$15,'Project labour content'!$G$1,FALSE),VLOOKUP($A219,'Project labour content'!$A$7:$D$255,'Project labour content'!$D$1,FALSE))*LabEsc22*1</f>
        <v>1.0005859102087626</v>
      </c>
      <c r="BU219" s="249">
        <f>1+IF(ISNA(VLOOKUP($A219,'Project labour content'!$A$7:$D$255,'Project labour content'!$D$1,FALSE)),VLOOKUP($D219,'Project labour content'!$F$6:$G$15,'Project labour content'!$G$1,FALSE),VLOOKUP($A219,'Project labour content'!$A$7:$D$255,'Project labour content'!$D$1,FALSE))*LabEsc23*1</f>
        <v>1.0011746327865272</v>
      </c>
      <c r="BV219" s="249">
        <f>1+IF(ISNA(VLOOKUP($A219,'Project labour content'!$A$7:$D$255,'Project labour content'!$D$1,FALSE)),VLOOKUP($D219,'Project labour content'!$F$6:$G$15,'Project labour content'!$G$1,FALSE),VLOOKUP($A219,'Project labour content'!$A$7:$D$255,'Project labour content'!$D$1,FALSE))*LabEsc24*1</f>
        <v>1.0017292094547814</v>
      </c>
      <c r="BW219" s="249">
        <f>1+IF(ISNA(VLOOKUP($A219,'Project labour content'!$A$7:$D$255,'Project labour content'!$D$1,FALSE)),VLOOKUP($D219,'Project labour content'!$F$6:$G$15,'Project labour content'!$G$1,FALSE),VLOOKUP($A219,'Project labour content'!$A$7:$D$255,'Project labour content'!$D$1,FALSE))*LabEsc25*1</f>
        <v>1.0024719724724633</v>
      </c>
      <c r="BX219" s="249">
        <f>1+IF(ISNA(VLOOKUP($A219,'Project labour content'!$A$7:$D$255,'Project labour content'!$D$1,FALSE)),VLOOKUP($D219,'Project labour content'!$F$6:$G$15,'Project labour content'!$G$1,FALSE),VLOOKUP($A219,'Project labour content'!$A$7:$D$255,'Project labour content'!$D$1,FALSE))*LabEsc26*1</f>
        <v>1.0032814603679003</v>
      </c>
      <c r="BY219" s="249">
        <f>1+IF(ISNA(VLOOKUP($A219,'Project labour content'!$A$7:$D$255,'Project labour content'!$D$1,FALSE)),VLOOKUP($D219,'Project labour content'!$F$6:$G$15,'Project labour content'!$G$1,FALSE),VLOOKUP($A219,'Project labour content'!$A$7:$D$255,'Project labour content'!$D$1,FALSE))*LabEsc27*1</f>
        <v>1.0037828447166741</v>
      </c>
      <c r="BZ219" s="249">
        <f>1+IF(ISNA(VLOOKUP($A219,'Project labour content'!$A$7:$D$255,'Project labour content'!$D$1,FALSE)),VLOOKUP($D219,'Project labour content'!$F$6:$G$15,'Project labour content'!$G$1,FALSE),VLOOKUP($A219,'Project labour content'!$A$7:$D$255,'Project labour content'!$D$1,FALSE))*LabEsc28*1</f>
        <v>1.0041603871313007</v>
      </c>
      <c r="CA219" s="249">
        <f>1+IF(ISNA(VLOOKUP($A219,'Project labour content'!$A$7:$D$255,'Project labour content'!$D$1,FALSE)),VLOOKUP($D219,'Project labour content'!$F$6:$G$15,'Project labour content'!$G$1,FALSE),VLOOKUP($A219,'Project labour content'!$A$7:$D$255,'Project labour content'!$D$1,FALSE))*LabEsc29*1</f>
        <v>1.0047662671982935</v>
      </c>
      <c r="CB219" s="250" t="str">
        <f>IF(ISNA(VLOOKUP($A219,'Project labour content'!$A$7:$D$255,'Project labour content'!$D$1,FALSE)),"Category","Project")</f>
        <v>Category</v>
      </c>
      <c r="CD219" s="247" t="str">
        <f t="shared" si="55"/>
        <v>14120</v>
      </c>
    </row>
    <row r="220" spans="1:82" x14ac:dyDescent="0.15">
      <c r="A220" s="11" t="s">
        <v>337</v>
      </c>
      <c r="B220" s="11" t="str">
        <f>VLOOKUP($A220,'Incurred Real 2022$'!$A$25:$AC$426,'Incurred Real 2022$'!B$1,FALSE)</f>
        <v>Davenport Under-voltage Load Shedding</v>
      </c>
      <c r="C220" s="11" t="str">
        <f>VLOOKUP($A220,'Incurred Real 2022$'!$A$25:$AC$426,'Incurred Real 2022$'!C$1,FALSE)</f>
        <v>ExAnte</v>
      </c>
      <c r="D220" s="11" t="str">
        <f>VLOOKUP($A220,'Incurred Real 2022$'!$A$25:$AC$426,'Incurred Real 2022$'!D$1,FALSE)</f>
        <v>Security/Compliance</v>
      </c>
      <c r="E220" s="11" t="str">
        <f>VLOOKUP($A220,'Incurred Real 2022$'!$A$25:$AC$426,'Incurred Real 2022$'!E$1,FALSE)</f>
        <v>Closed</v>
      </c>
      <c r="F220" s="105" t="str">
        <f>IF(VLOOKUP($A220,'Incurred Real 2022$'!$A$25:$AC$426,'Incurred Real 2022$'!F$1,FALSE)=0,"",VLOOKUP($A220,'Incurred Real 2022$'!$A$25:$AC$426,'Incurred Real 2022$'!F$1,FALSE))</f>
        <v/>
      </c>
      <c r="G220" s="105" t="str">
        <f>IF(VLOOKUP($A220,'Incurred Real 2022$'!$A$25:$AC$426,'Incurred Real 2022$'!G$1,FALSE)=0,"",VLOOKUP($A220,'Incurred Real 2022$'!$A$25:$AC$426,'Incurred Real 2022$'!G$1,FALSE))</f>
        <v/>
      </c>
      <c r="H220" s="105" t="str">
        <f>IF(VLOOKUP($A220,'Incurred Real 2022$'!$A$25:$AC$426,'Incurred Real 2022$'!H$1,FALSE)=0,"",VLOOKUP($A220,'Incurred Real 2022$'!$A$25:$AC$426,'Incurred Real 2022$'!H$1,FALSE))</f>
        <v/>
      </c>
      <c r="I220" s="105" t="str">
        <f>IF(VLOOKUP($A220,'Incurred Real 2022$'!$A$25:$AC$426,'Incurred Real 2022$'!I$1,FALSE)=0,"",VLOOKUP($A220,'Incurred Real 2022$'!$A$25:$AC$426,'Incurred Real 2022$'!I$1,FALSE))</f>
        <v/>
      </c>
      <c r="J220" s="105" t="str">
        <f>IF(VLOOKUP($A220,'Incurred Real 2022$'!$A$25:$AC$426,'Incurred Real 2022$'!J$1,FALSE)=0,"",VLOOKUP($A220,'Incurred Real 2022$'!$A$25:$AC$426,'Incurred Real 2022$'!J$1,FALSE))</f>
        <v/>
      </c>
      <c r="K220" s="105" t="str">
        <f>IF(VLOOKUP($A220,'Incurred Real 2022$'!$A$25:$AC$426,'Incurred Real 2022$'!K$1,FALSE)=0,"",VLOOKUP($A220,'Incurred Real 2022$'!$A$25:$AC$426,'Incurred Real 2022$'!K$1,FALSE))</f>
        <v/>
      </c>
      <c r="L220" s="105" t="str">
        <f>IF(VLOOKUP($A220,'Incurred Real 2022$'!$A$25:$AC$426,'Incurred Real 2022$'!L$1,FALSE)=0,"",VLOOKUP($A220,'Incurred Real 2022$'!$A$25:$AC$426,'Incurred Real 2022$'!L$1,FALSE))</f>
        <v/>
      </c>
      <c r="M220" s="105" t="str">
        <f>IF(VLOOKUP($A220,'Incurred Real 2022$'!$A$25:$AC$426,'Incurred Real 2022$'!M$1,FALSE)=0,"",VLOOKUP($A220,'Incurred Real 2022$'!$A$25:$AC$426,'Incurred Real 2022$'!M$1,FALSE))</f>
        <v/>
      </c>
      <c r="N220" s="105" t="str">
        <f>IF(VLOOKUP($A220,'Incurred Real 2022$'!$A$25:$AC$426,'Incurred Real 2022$'!N$1,FALSE)=0,"",VLOOKUP($A220,'Incurred Real 2022$'!$A$25:$AC$426,'Incurred Real 2022$'!N$1,FALSE))</f>
        <v/>
      </c>
      <c r="O220" s="105" t="str">
        <f>IF(VLOOKUP($A220,'Incurred Real 2022$'!$A$25:$AC$426,'Incurred Real 2022$'!O$1,FALSE)=0,"",VLOOKUP($A220,'Incurred Real 2022$'!$A$25:$AC$426,'Incurred Real 2022$'!O$1,FALSE))</f>
        <v/>
      </c>
      <c r="P220" s="105">
        <f>IF(VLOOKUP($A220,'Incurred Real 2022$'!$A$25:$AC$426,'Incurred Real 2022$'!P$1,FALSE)=0,"",VLOOKUP($A220,'Incurred Real 2022$'!$A$25:$AC$426,'Incurred Real 2022$'!P$1,FALSE))</f>
        <v>187262.35</v>
      </c>
      <c r="Q220" s="105">
        <f>IF(VLOOKUP($A220,'Incurred Real 2022$'!$A$25:$AC$426,'Incurred Real 2022$'!Q$1,FALSE)=0,"",VLOOKUP($A220,'Incurred Real 2022$'!$A$25:$AC$426,'Incurred Real 2022$'!Q$1,FALSE))</f>
        <v>29471.98</v>
      </c>
      <c r="R220" s="105">
        <f>IF(VLOOKUP($A220,'Incurred Real 2022$'!$A$25:$AC$426,'Incurred Real 2022$'!R$1,FALSE)=0,"",VLOOKUP($A220,'Incurred Real 2022$'!$A$25:$AC$426,'Incurred Real 2022$'!R$1,FALSE))</f>
        <v>4145.0200000000004</v>
      </c>
      <c r="S220" s="105">
        <f>IF(VLOOKUP($A220,'Incurred Real 2022$'!$A$25:$AC$426,'Incurred Real 2022$'!S$1,FALSE)=0,"",VLOOKUP($A220,'Incurred Real 2022$'!$A$25:$AC$426,'Incurred Real 2022$'!S$1,FALSE))</f>
        <v>6267.74</v>
      </c>
      <c r="T220" s="105">
        <f>IF(VLOOKUP($A220,'Incurred Real 2022$'!$A$25:$AC$426,'Incurred Real 2022$'!T$1,FALSE)=0,"",VLOOKUP($A220,'Incurred Real 2022$'!$A$25:$AC$426,'Incurred Real 2022$'!T$1,FALSE))</f>
        <v>4989.26</v>
      </c>
      <c r="U220" s="105" t="str">
        <f>IF(VLOOKUP($A220,'Incurred Real 2022$'!$A$25:$AC$426,'Incurred Real 2022$'!U$1,FALSE)=0,"",VLOOKUP($A220,'Incurred Real 2022$'!$A$25:$AC$426,'Incurred Real 2022$'!U$1,FALSE))</f>
        <v/>
      </c>
      <c r="V220" s="13" t="str">
        <f>IF(ISTEXT(VLOOKUP($A220,'Incurred Real 2022$'!$A$25:$AC$426,'Incurred Real 2022$'!V$1,FALSE)),"",(VLOOKUP($A220,'Incurred Real 2022$'!$A$25:$AC$426,'Incurred Real 2022$'!V$1,FALSE))*BT220*Incurred_Nominal!V$15)</f>
        <v/>
      </c>
      <c r="W220" s="13" t="str">
        <f>IF(ISTEXT(VLOOKUP($A220,'Incurred Real 2022$'!$A$25:$AC$426,'Incurred Real 2022$'!W$1,FALSE)),"",(VLOOKUP($A220,'Incurred Real 2022$'!$A$25:$AC$426,'Incurred Real 2022$'!W$1,FALSE))*BU220*Incurred_Nominal!W$15)</f>
        <v/>
      </c>
      <c r="X220" s="13" t="str">
        <f>IF(ISTEXT(VLOOKUP($A220,'Incurred Real 2022$'!$A$25:$AC$426,'Incurred Real 2022$'!X$1,FALSE)),"",(VLOOKUP($A220,'Incurred Real 2022$'!$A$25:$AC$426,'Incurred Real 2022$'!X$1,FALSE))*BV220*Incurred_Nominal!X$15)</f>
        <v/>
      </c>
      <c r="Y220" s="13" t="str">
        <f>IF(ISTEXT(VLOOKUP($A220,'Incurred Real 2022$'!$A$25:$AC$426,'Incurred Real 2022$'!Y$1,FALSE)),"",(VLOOKUP($A220,'Incurred Real 2022$'!$A$25:$AC$426,'Incurred Real 2022$'!Y$1,FALSE))*BW220*Incurred_Nominal!Y$15)</f>
        <v/>
      </c>
      <c r="Z220" s="13" t="str">
        <f>IF(ISTEXT(VLOOKUP($A220,'Incurred Real 2022$'!$A$25:$AC$426,'Incurred Real 2022$'!Z$1,FALSE)),"",(VLOOKUP($A220,'Incurred Real 2022$'!$A$25:$AC$426,'Incurred Real 2022$'!Z$1,FALSE))*BX220*Incurred_Nominal!Z$15)</f>
        <v/>
      </c>
      <c r="AA220" s="13" t="str">
        <f>IF(ISTEXT(VLOOKUP($A220,'Incurred Real 2022$'!$A$25:$AC$426,'Incurred Real 2022$'!AA$1,FALSE)),"",(VLOOKUP($A220,'Incurred Real 2022$'!$A$25:$AC$426,'Incurred Real 2022$'!AA$1,FALSE))*BY220*Incurred_Nominal!AA$15)</f>
        <v/>
      </c>
      <c r="AB220" s="13" t="str">
        <f>IF(ISTEXT(VLOOKUP($A220,'Incurred Real 2022$'!$A$25:$AC$426,'Incurred Real 2022$'!AB$1,FALSE)),"",(VLOOKUP($A220,'Incurred Real 2022$'!$A$25:$AC$426,'Incurred Real 2022$'!AB$1,FALSE))*BZ220*Incurred_Nominal!AB$15)</f>
        <v/>
      </c>
      <c r="AC220" s="13" t="str">
        <f>IF(ISTEXT(VLOOKUP($A220,'Incurred Real 2022$'!$A$25:$AC$426,'Incurred Real 2022$'!AC$1,FALSE)),"",(VLOOKUP($A220,'Incurred Real 2022$'!$A$25:$AC$426,'Incurred Real 2022$'!AC$1,FALSE))*CA220*Incurred_Nominal!AC$15)</f>
        <v/>
      </c>
      <c r="AD220" s="232">
        <f t="shared" si="49"/>
        <v>232136.35</v>
      </c>
      <c r="AE220" s="232">
        <f t="shared" si="50"/>
        <v>232136.35</v>
      </c>
      <c r="AF220" s="239">
        <f t="shared" si="51"/>
        <v>295297.05584332527</v>
      </c>
      <c r="AG220" s="237">
        <f t="shared" si="52"/>
        <v>235597.17286510594</v>
      </c>
      <c r="AH220" s="240">
        <f t="shared" si="56"/>
        <v>1.2533981297492107</v>
      </c>
      <c r="AI220" s="234">
        <f>VLOOKUP($A220,Incurred_Real!$A$25:$AP$479,Incurred_Real!AI$1,FALSE)</f>
        <v>2020</v>
      </c>
      <c r="AJ220" s="235">
        <f>VLOOKUP($A220,Incurred_Real!$A$25:$AP$479,Incurred_Real!AJ$1,FALSE)</f>
        <v>42558</v>
      </c>
      <c r="AK220" s="236">
        <f>VLOOKUP($A220,Incurred_Real!$A$25:$AP$479,Incurred_Real!AK$1,FALSE)</f>
        <v>2017</v>
      </c>
      <c r="AL220" s="235" t="str">
        <f>VLOOKUP($A220,Incurred_Real!$A$25:$AP$479,Incurred_Real!AL$1,FALSE)</f>
        <v/>
      </c>
      <c r="AM220" s="237">
        <f>IF(AL220="Commissioned Extra","",(IF((AD220)=0,0,SUMPRODUCT($F$17:$U$17,F220:U220))+VLOOKUP($A220,Incurred_Real!$A$25:$BS$376,Incurred_Real!$AO$1,FALSE)))</f>
        <v>262276.47240102431</v>
      </c>
      <c r="AN220" s="232" cm="1">
        <f t="array" ref="AN220">IF(ROUND(AE220,0)=0,0,LOOKUP(2,1/(F220:AC220&lt;&gt;""),F220:AC220))</f>
        <v>4989.26</v>
      </c>
      <c r="AO220" s="232">
        <f t="shared" si="53"/>
        <v>0</v>
      </c>
      <c r="AP220" s="78"/>
      <c r="AQ220" s="20"/>
      <c r="AR220" s="245">
        <f>VLOOKUP($A220,Incurred_Real!$A$25:$CD$376,Incurred_Real!AR$1,FALSE)</f>
        <v>0</v>
      </c>
      <c r="AS220" s="246">
        <f>VLOOKUP($A220,Incurred_Real!$A$25:$CD$376,Incurred_Real!AS$1,FALSE)</f>
        <v>0</v>
      </c>
      <c r="AT220" s="246">
        <f>VLOOKUP($A220,Incurred_Real!$A$25:$CD$376,Incurred_Real!AT$1,FALSE)</f>
        <v>0</v>
      </c>
      <c r="AU220" s="246">
        <f>VLOOKUP($A220,Incurred_Real!$A$25:$CD$376,Incurred_Real!AU$1,FALSE)</f>
        <v>0</v>
      </c>
      <c r="AV220" s="246">
        <f>VLOOKUP($A220,Incurred_Real!$A$25:$CD$376,Incurred_Real!AV$1,FALSE)</f>
        <v>0</v>
      </c>
      <c r="AW220" s="246">
        <f>VLOOKUP($A220,Incurred_Real!$A$25:$CD$376,Incurred_Real!AW$1,FALSE)</f>
        <v>0</v>
      </c>
      <c r="AX220" s="246">
        <f>VLOOKUP($A220,Incurred_Real!$A$25:$CD$376,Incurred_Real!AX$1,FALSE)</f>
        <v>0</v>
      </c>
      <c r="AY220" s="246">
        <f>VLOOKUP($A220,Incurred_Real!$A$25:$CD$376,Incurred_Real!AY$1,FALSE)</f>
        <v>0</v>
      </c>
      <c r="AZ220" s="246">
        <f>VLOOKUP($A220,Incurred_Real!$A$25:$CD$376,Incurred_Real!AZ$1,FALSE)</f>
        <v>0</v>
      </c>
      <c r="BA220" s="246">
        <f>VLOOKUP($A220,Incurred_Real!$A$25:$CD$376,Incurred_Real!BA$1,FALSE)</f>
        <v>0</v>
      </c>
      <c r="BB220" s="246">
        <f>VLOOKUP($A220,Incurred_Real!$A$25:$CD$376,Incurred_Real!BB$1,FALSE)</f>
        <v>0</v>
      </c>
      <c r="BC220" s="246">
        <f>VLOOKUP($A220,Incurred_Real!$A$25:$CD$376,Incurred_Real!BC$1,FALSE)</f>
        <v>0</v>
      </c>
      <c r="BD220" s="246">
        <f>VLOOKUP($A220,Incurred_Real!$A$25:$CD$376,Incurred_Real!BD$1,FALSE)</f>
        <v>0</v>
      </c>
      <c r="BE220" s="246">
        <f>VLOOKUP($A220,Incurred_Real!$A$25:$CD$376,Incurred_Real!BE$1,FALSE)</f>
        <v>0</v>
      </c>
      <c r="BF220" s="246">
        <f>VLOOKUP($A220,Incurred_Real!$A$25:$CD$376,Incurred_Real!BF$1,FALSE)</f>
        <v>0</v>
      </c>
      <c r="BG220" s="246">
        <f>VLOOKUP($A220,Incurred_Real!$A$25:$CD$376,Incurred_Real!BG$1,FALSE)</f>
        <v>0.93819530475393786</v>
      </c>
      <c r="BH220" s="246">
        <f>VLOOKUP($A220,Incurred_Real!$A$25:$CD$376,Incurred_Real!BH$1,FALSE)</f>
        <v>6.1804695246062157E-2</v>
      </c>
      <c r="BI220" s="246">
        <f>VLOOKUP($A220,Incurred_Real!$A$25:$CD$376,Incurred_Real!BI$1,FALSE)</f>
        <v>0</v>
      </c>
      <c r="BJ220" s="246">
        <f>VLOOKUP($A220,Incurred_Real!$A$25:$CD$376,Incurred_Real!BJ$1,FALSE)</f>
        <v>0</v>
      </c>
      <c r="BK220" s="246">
        <f>VLOOKUP($A220,Incurred_Real!$A$25:$CD$376,Incurred_Real!BK$1,FALSE)</f>
        <v>0</v>
      </c>
      <c r="BL220" s="246">
        <f>VLOOKUP($A220,Incurred_Real!$A$25:$CD$376,Incurred_Real!BL$1,FALSE)</f>
        <v>0</v>
      </c>
      <c r="BM220" s="246">
        <f>VLOOKUP($A220,Incurred_Real!$A$25:$CD$376,Incurred_Real!BM$1,FALSE)</f>
        <v>0</v>
      </c>
      <c r="BN220" s="246">
        <f>VLOOKUP($A220,Incurred_Real!$A$25:$CD$376,Incurred_Real!BN$1,FALSE)</f>
        <v>0</v>
      </c>
      <c r="BO220" s="246">
        <f>VLOOKUP($A220,Incurred_Real!$A$25:$CD$376,Incurred_Real!BO$1,FALSE)</f>
        <v>0</v>
      </c>
      <c r="BP220" s="246">
        <f>VLOOKUP($A220,Incurred_Real!$A$25:$CD$376,Incurred_Real!BP$1,FALSE)</f>
        <v>0</v>
      </c>
      <c r="BQ220" s="246">
        <f>VLOOKUP($A220,Incurred_Real!$A$25:$CD$376,Incurred_Real!BQ$1,FALSE)</f>
        <v>0</v>
      </c>
      <c r="BR220" s="246">
        <f>VLOOKUP($A220,Incurred_Real!$A$25:$CD$376,Incurred_Real!BR$1,FALSE)</f>
        <v>0</v>
      </c>
      <c r="BS220" s="254">
        <f t="shared" si="54"/>
        <v>1</v>
      </c>
      <c r="BT220" s="249">
        <f>1+IF(ISNA(VLOOKUP($A220,'Project labour content'!$A$7:$D$255,'Project labour content'!$D$1,FALSE)),VLOOKUP($D220,'Project labour content'!$F$6:$G$15,'Project labour content'!$G$1,FALSE),VLOOKUP($A220,'Project labour content'!$A$7:$D$255,'Project labour content'!$D$1,FALSE))*LabEsc22*1</f>
        <v>1.0005859102087626</v>
      </c>
      <c r="BU220" s="249">
        <f>1+IF(ISNA(VLOOKUP($A220,'Project labour content'!$A$7:$D$255,'Project labour content'!$D$1,FALSE)),VLOOKUP($D220,'Project labour content'!$F$6:$G$15,'Project labour content'!$G$1,FALSE),VLOOKUP($A220,'Project labour content'!$A$7:$D$255,'Project labour content'!$D$1,FALSE))*LabEsc23*1</f>
        <v>1.0011746327865272</v>
      </c>
      <c r="BV220" s="249">
        <f>1+IF(ISNA(VLOOKUP($A220,'Project labour content'!$A$7:$D$255,'Project labour content'!$D$1,FALSE)),VLOOKUP($D220,'Project labour content'!$F$6:$G$15,'Project labour content'!$G$1,FALSE),VLOOKUP($A220,'Project labour content'!$A$7:$D$255,'Project labour content'!$D$1,FALSE))*LabEsc24*1</f>
        <v>1.0017292094547814</v>
      </c>
      <c r="BW220" s="249">
        <f>1+IF(ISNA(VLOOKUP($A220,'Project labour content'!$A$7:$D$255,'Project labour content'!$D$1,FALSE)),VLOOKUP($D220,'Project labour content'!$F$6:$G$15,'Project labour content'!$G$1,FALSE),VLOOKUP($A220,'Project labour content'!$A$7:$D$255,'Project labour content'!$D$1,FALSE))*LabEsc25*1</f>
        <v>1.0024719724724633</v>
      </c>
      <c r="BX220" s="249">
        <f>1+IF(ISNA(VLOOKUP($A220,'Project labour content'!$A$7:$D$255,'Project labour content'!$D$1,FALSE)),VLOOKUP($D220,'Project labour content'!$F$6:$G$15,'Project labour content'!$G$1,FALSE),VLOOKUP($A220,'Project labour content'!$A$7:$D$255,'Project labour content'!$D$1,FALSE))*LabEsc26*1</f>
        <v>1.0032814603679003</v>
      </c>
      <c r="BY220" s="249">
        <f>1+IF(ISNA(VLOOKUP($A220,'Project labour content'!$A$7:$D$255,'Project labour content'!$D$1,FALSE)),VLOOKUP($D220,'Project labour content'!$F$6:$G$15,'Project labour content'!$G$1,FALSE),VLOOKUP($A220,'Project labour content'!$A$7:$D$255,'Project labour content'!$D$1,FALSE))*LabEsc27*1</f>
        <v>1.0037828447166741</v>
      </c>
      <c r="BZ220" s="249">
        <f>1+IF(ISNA(VLOOKUP($A220,'Project labour content'!$A$7:$D$255,'Project labour content'!$D$1,FALSE)),VLOOKUP($D220,'Project labour content'!$F$6:$G$15,'Project labour content'!$G$1,FALSE),VLOOKUP($A220,'Project labour content'!$A$7:$D$255,'Project labour content'!$D$1,FALSE))*LabEsc28*1</f>
        <v>1.0041603871313007</v>
      </c>
      <c r="CA220" s="249">
        <f>1+IF(ISNA(VLOOKUP($A220,'Project labour content'!$A$7:$D$255,'Project labour content'!$D$1,FALSE)),VLOOKUP($D220,'Project labour content'!$F$6:$G$15,'Project labour content'!$G$1,FALSE),VLOOKUP($A220,'Project labour content'!$A$7:$D$255,'Project labour content'!$D$1,FALSE))*LabEsc29*1</f>
        <v>1.0047662671982935</v>
      </c>
      <c r="CB220" s="250" t="str">
        <f>IF(ISNA(VLOOKUP($A220,'Project labour content'!$A$7:$D$255,'Project labour content'!$D$1,FALSE)),"Category","Project")</f>
        <v>Category</v>
      </c>
      <c r="CD220" s="247" t="str">
        <f t="shared" si="55"/>
        <v>14122</v>
      </c>
    </row>
    <row r="221" spans="1:82" x14ac:dyDescent="0.15">
      <c r="A221" s="11" t="s">
        <v>339</v>
      </c>
      <c r="B221" s="11" t="str">
        <f>VLOOKUP($A221,'Incurred Real 2022$'!$A$25:$AC$426,'Incurred Real 2022$'!B$1,FALSE)</f>
        <v>Monash and Berri Relay Replacement</v>
      </c>
      <c r="C221" s="11" t="str">
        <f>VLOOKUP($A221,'Incurred Real 2022$'!$A$25:$AC$426,'Incurred Real 2022$'!C$1,FALSE)</f>
        <v>ExAnte</v>
      </c>
      <c r="D221" s="11" t="str">
        <f>VLOOKUP($A221,'Incurred Real 2022$'!$A$25:$AC$426,'Incurred Real 2022$'!D$1,FALSE)</f>
        <v>Replacement</v>
      </c>
      <c r="E221" s="11" t="str">
        <f>VLOOKUP($A221,'Incurred Real 2022$'!$A$25:$AC$426,'Incurred Real 2022$'!E$1,FALSE)</f>
        <v>Closed</v>
      </c>
      <c r="F221" s="105" t="str">
        <f>IF(VLOOKUP($A221,'Incurred Real 2022$'!$A$25:$AC$426,'Incurred Real 2022$'!F$1,FALSE)=0,"",VLOOKUP($A221,'Incurred Real 2022$'!$A$25:$AC$426,'Incurred Real 2022$'!F$1,FALSE))</f>
        <v/>
      </c>
      <c r="G221" s="105" t="str">
        <f>IF(VLOOKUP($A221,'Incurred Real 2022$'!$A$25:$AC$426,'Incurred Real 2022$'!G$1,FALSE)=0,"",VLOOKUP($A221,'Incurred Real 2022$'!$A$25:$AC$426,'Incurred Real 2022$'!G$1,FALSE))</f>
        <v/>
      </c>
      <c r="H221" s="105" t="str">
        <f>IF(VLOOKUP($A221,'Incurred Real 2022$'!$A$25:$AC$426,'Incurred Real 2022$'!H$1,FALSE)=0,"",VLOOKUP($A221,'Incurred Real 2022$'!$A$25:$AC$426,'Incurred Real 2022$'!H$1,FALSE))</f>
        <v/>
      </c>
      <c r="I221" s="105" t="str">
        <f>IF(VLOOKUP($A221,'Incurred Real 2022$'!$A$25:$AC$426,'Incurred Real 2022$'!I$1,FALSE)=0,"",VLOOKUP($A221,'Incurred Real 2022$'!$A$25:$AC$426,'Incurred Real 2022$'!I$1,FALSE))</f>
        <v/>
      </c>
      <c r="J221" s="105" t="str">
        <f>IF(VLOOKUP($A221,'Incurred Real 2022$'!$A$25:$AC$426,'Incurred Real 2022$'!J$1,FALSE)=0,"",VLOOKUP($A221,'Incurred Real 2022$'!$A$25:$AC$426,'Incurred Real 2022$'!J$1,FALSE))</f>
        <v/>
      </c>
      <c r="K221" s="105" t="str">
        <f>IF(VLOOKUP($A221,'Incurred Real 2022$'!$A$25:$AC$426,'Incurred Real 2022$'!K$1,FALSE)=0,"",VLOOKUP($A221,'Incurred Real 2022$'!$A$25:$AC$426,'Incurred Real 2022$'!K$1,FALSE))</f>
        <v/>
      </c>
      <c r="L221" s="105" t="str">
        <f>IF(VLOOKUP($A221,'Incurred Real 2022$'!$A$25:$AC$426,'Incurred Real 2022$'!L$1,FALSE)=0,"",VLOOKUP($A221,'Incurred Real 2022$'!$A$25:$AC$426,'Incurred Real 2022$'!L$1,FALSE))</f>
        <v/>
      </c>
      <c r="M221" s="105" t="str">
        <f>IF(VLOOKUP($A221,'Incurred Real 2022$'!$A$25:$AC$426,'Incurred Real 2022$'!M$1,FALSE)=0,"",VLOOKUP($A221,'Incurred Real 2022$'!$A$25:$AC$426,'Incurred Real 2022$'!M$1,FALSE))</f>
        <v/>
      </c>
      <c r="N221" s="105" t="str">
        <f>IF(VLOOKUP($A221,'Incurred Real 2022$'!$A$25:$AC$426,'Incurred Real 2022$'!N$1,FALSE)=0,"",VLOOKUP($A221,'Incurred Real 2022$'!$A$25:$AC$426,'Incurred Real 2022$'!N$1,FALSE))</f>
        <v/>
      </c>
      <c r="O221" s="105" t="str">
        <f>IF(VLOOKUP($A221,'Incurred Real 2022$'!$A$25:$AC$426,'Incurred Real 2022$'!O$1,FALSE)=0,"",VLOOKUP($A221,'Incurred Real 2022$'!$A$25:$AC$426,'Incurred Real 2022$'!O$1,FALSE))</f>
        <v/>
      </c>
      <c r="P221" s="105" t="str">
        <f>IF(VLOOKUP($A221,'Incurred Real 2022$'!$A$25:$AC$426,'Incurred Real 2022$'!P$1,FALSE)=0,"",VLOOKUP($A221,'Incurred Real 2022$'!$A$25:$AC$426,'Incurred Real 2022$'!P$1,FALSE))</f>
        <v/>
      </c>
      <c r="Q221" s="105">
        <f>IF(VLOOKUP($A221,'Incurred Real 2022$'!$A$25:$AC$426,'Incurred Real 2022$'!Q$1,FALSE)=0,"",VLOOKUP($A221,'Incurred Real 2022$'!$A$25:$AC$426,'Incurred Real 2022$'!Q$1,FALSE))</f>
        <v>198898.81</v>
      </c>
      <c r="R221" s="105">
        <f>IF(VLOOKUP($A221,'Incurred Real 2022$'!$A$25:$AC$426,'Incurred Real 2022$'!R$1,FALSE)=0,"",VLOOKUP($A221,'Incurred Real 2022$'!$A$25:$AC$426,'Incurred Real 2022$'!R$1,FALSE))</f>
        <v>1369770.78</v>
      </c>
      <c r="S221" s="105">
        <f>IF(VLOOKUP($A221,'Incurred Real 2022$'!$A$25:$AC$426,'Incurred Real 2022$'!S$1,FALSE)=0,"",VLOOKUP($A221,'Incurred Real 2022$'!$A$25:$AC$426,'Incurred Real 2022$'!S$1,FALSE))</f>
        <v>1992099.88</v>
      </c>
      <c r="T221" s="105">
        <f>IF(VLOOKUP($A221,'Incurred Real 2022$'!$A$25:$AC$426,'Incurred Real 2022$'!T$1,FALSE)=0,"",VLOOKUP($A221,'Incurred Real 2022$'!$A$25:$AC$426,'Incurred Real 2022$'!T$1,FALSE))</f>
        <v>847665.58</v>
      </c>
      <c r="U221" s="105">
        <f>IF(VLOOKUP($A221,'Incurred Real 2022$'!$A$25:$AC$426,'Incurred Real 2022$'!U$1,FALSE)=0,"",VLOOKUP($A221,'Incurred Real 2022$'!$A$25:$AC$426,'Incurred Real 2022$'!U$1,FALSE))</f>
        <v>514.22</v>
      </c>
      <c r="V221" s="13" t="str">
        <f>IF(ISTEXT(VLOOKUP($A221,'Incurred Real 2022$'!$A$25:$AC$426,'Incurred Real 2022$'!V$1,FALSE)),"",(VLOOKUP($A221,'Incurred Real 2022$'!$A$25:$AC$426,'Incurred Real 2022$'!V$1,FALSE))*BT221*Incurred_Nominal!V$15)</f>
        <v/>
      </c>
      <c r="W221" s="13" t="str">
        <f>IF(ISTEXT(VLOOKUP($A221,'Incurred Real 2022$'!$A$25:$AC$426,'Incurred Real 2022$'!W$1,FALSE)),"",(VLOOKUP($A221,'Incurred Real 2022$'!$A$25:$AC$426,'Incurred Real 2022$'!W$1,FALSE))*BU221*Incurred_Nominal!W$15)</f>
        <v/>
      </c>
      <c r="X221" s="13" t="str">
        <f>IF(ISTEXT(VLOOKUP($A221,'Incurred Real 2022$'!$A$25:$AC$426,'Incurred Real 2022$'!X$1,FALSE)),"",(VLOOKUP($A221,'Incurred Real 2022$'!$A$25:$AC$426,'Incurred Real 2022$'!X$1,FALSE))*BV221*Incurred_Nominal!X$15)</f>
        <v/>
      </c>
      <c r="Y221" s="13" t="str">
        <f>IF(ISTEXT(VLOOKUP($A221,'Incurred Real 2022$'!$A$25:$AC$426,'Incurred Real 2022$'!Y$1,FALSE)),"",(VLOOKUP($A221,'Incurred Real 2022$'!$A$25:$AC$426,'Incurred Real 2022$'!Y$1,FALSE))*BW221*Incurred_Nominal!Y$15)</f>
        <v/>
      </c>
      <c r="Z221" s="13" t="str">
        <f>IF(ISTEXT(VLOOKUP($A221,'Incurred Real 2022$'!$A$25:$AC$426,'Incurred Real 2022$'!Z$1,FALSE)),"",(VLOOKUP($A221,'Incurred Real 2022$'!$A$25:$AC$426,'Incurred Real 2022$'!Z$1,FALSE))*BX221*Incurred_Nominal!Z$15)</f>
        <v/>
      </c>
      <c r="AA221" s="13" t="str">
        <f>IF(ISTEXT(VLOOKUP($A221,'Incurred Real 2022$'!$A$25:$AC$426,'Incurred Real 2022$'!AA$1,FALSE)),"",(VLOOKUP($A221,'Incurred Real 2022$'!$A$25:$AC$426,'Incurred Real 2022$'!AA$1,FALSE))*BY221*Incurred_Nominal!AA$15)</f>
        <v/>
      </c>
      <c r="AB221" s="13" t="str">
        <f>IF(ISTEXT(VLOOKUP($A221,'Incurred Real 2022$'!$A$25:$AC$426,'Incurred Real 2022$'!AB$1,FALSE)),"",(VLOOKUP($A221,'Incurred Real 2022$'!$A$25:$AC$426,'Incurred Real 2022$'!AB$1,FALSE))*BZ221*Incurred_Nominal!AB$15)</f>
        <v/>
      </c>
      <c r="AC221" s="13" t="str">
        <f>IF(ISTEXT(VLOOKUP($A221,'Incurred Real 2022$'!$A$25:$AC$426,'Incurred Real 2022$'!AC$1,FALSE)),"",(VLOOKUP($A221,'Incurred Real 2022$'!$A$25:$AC$426,'Incurred Real 2022$'!AC$1,FALSE))*CA221*Incurred_Nominal!AC$15)</f>
        <v/>
      </c>
      <c r="AD221" s="232">
        <f t="shared" si="49"/>
        <v>4408949.2699999996</v>
      </c>
      <c r="AE221" s="232">
        <f t="shared" si="50"/>
        <v>4408949.2699999996</v>
      </c>
      <c r="AF221" s="239">
        <f t="shared" si="51"/>
        <v>5363214.6441021105</v>
      </c>
      <c r="AG221" s="237">
        <f t="shared" si="52"/>
        <v>4360258.6126190582</v>
      </c>
      <c r="AH221" s="240">
        <f t="shared" si="56"/>
        <v>1.230022143315167</v>
      </c>
      <c r="AI221" s="234">
        <f>VLOOKUP($A221,Incurred_Real!$A$25:$AP$479,Incurred_Real!AI$1,FALSE)</f>
        <v>2021</v>
      </c>
      <c r="AJ221" s="235">
        <f>VLOOKUP($A221,Incurred_Real!$A$25:$AP$479,Incurred_Real!AJ$1,FALSE)</f>
        <v>43762</v>
      </c>
      <c r="AK221" s="236">
        <f>VLOOKUP($A221,Incurred_Real!$A$25:$AP$479,Incurred_Real!AK$1,FALSE)</f>
        <v>2020</v>
      </c>
      <c r="AL221" s="235" t="str">
        <f>VLOOKUP($A221,Incurred_Real!$A$25:$AP$479,Incurred_Real!AL$1,FALSE)</f>
        <v/>
      </c>
      <c r="AM221" s="237">
        <f>IF(AL221="Commissioned Extra","",(IF((AD221)=0,0,SUMPRODUCT($F$17:$U$17,F221:U221))+VLOOKUP($A221,Incurred_Real!$A$25:$BS$376,Incurred_Real!$AO$1,FALSE)))</f>
        <v>4763491.5071111815</v>
      </c>
      <c r="AN221" s="232" cm="1">
        <f t="array" ref="AN221">IF(ROUND(AE221,0)=0,0,LOOKUP(2,1/(F221:AC221&lt;&gt;""),F221:AC221))</f>
        <v>514.22</v>
      </c>
      <c r="AO221" s="232">
        <f t="shared" si="53"/>
        <v>0</v>
      </c>
      <c r="AP221" s="78"/>
      <c r="AQ221" s="20"/>
      <c r="AR221" s="245">
        <f>VLOOKUP($A221,Incurred_Real!$A$25:$CD$376,Incurred_Real!AR$1,FALSE)</f>
        <v>0</v>
      </c>
      <c r="AS221" s="246">
        <f>VLOOKUP($A221,Incurred_Real!$A$25:$CD$376,Incurred_Real!AS$1,FALSE)</f>
        <v>0</v>
      </c>
      <c r="AT221" s="246">
        <f>VLOOKUP($A221,Incurred_Real!$A$25:$CD$376,Incurred_Real!AT$1,FALSE)</f>
        <v>0</v>
      </c>
      <c r="AU221" s="246">
        <f>VLOOKUP($A221,Incurred_Real!$A$25:$CD$376,Incurred_Real!AU$1,FALSE)</f>
        <v>0</v>
      </c>
      <c r="AV221" s="246">
        <f>VLOOKUP($A221,Incurred_Real!$A$25:$CD$376,Incurred_Real!AV$1,FALSE)</f>
        <v>0</v>
      </c>
      <c r="AW221" s="246">
        <f>VLOOKUP($A221,Incurred_Real!$A$25:$CD$376,Incurred_Real!AW$1,FALSE)</f>
        <v>0</v>
      </c>
      <c r="AX221" s="246">
        <f>VLOOKUP($A221,Incurred_Real!$A$25:$CD$376,Incurred_Real!AX$1,FALSE)</f>
        <v>0</v>
      </c>
      <c r="AY221" s="246">
        <f>VLOOKUP($A221,Incurred_Real!$A$25:$CD$376,Incurred_Real!AY$1,FALSE)</f>
        <v>0</v>
      </c>
      <c r="AZ221" s="246">
        <f>VLOOKUP($A221,Incurred_Real!$A$25:$CD$376,Incurred_Real!AZ$1,FALSE)</f>
        <v>0</v>
      </c>
      <c r="BA221" s="246">
        <f>VLOOKUP($A221,Incurred_Real!$A$25:$CD$376,Incurred_Real!BA$1,FALSE)</f>
        <v>0</v>
      </c>
      <c r="BB221" s="246">
        <f>VLOOKUP($A221,Incurred_Real!$A$25:$CD$376,Incurred_Real!BB$1,FALSE)</f>
        <v>0</v>
      </c>
      <c r="BC221" s="246">
        <f>VLOOKUP($A221,Incurred_Real!$A$25:$CD$376,Incurred_Real!BC$1,FALSE)</f>
        <v>0</v>
      </c>
      <c r="BD221" s="246">
        <f>VLOOKUP($A221,Incurred_Real!$A$25:$CD$376,Incurred_Real!BD$1,FALSE)</f>
        <v>0</v>
      </c>
      <c r="BE221" s="246">
        <f>VLOOKUP($A221,Incurred_Real!$A$25:$CD$376,Incurred_Real!BE$1,FALSE)</f>
        <v>0</v>
      </c>
      <c r="BF221" s="246">
        <f>VLOOKUP($A221,Incurred_Real!$A$25:$CD$376,Incurred_Real!BF$1,FALSE)</f>
        <v>0</v>
      </c>
      <c r="BG221" s="246">
        <f>VLOOKUP($A221,Incurred_Real!$A$25:$CD$376,Incurred_Real!BG$1,FALSE)</f>
        <v>1</v>
      </c>
      <c r="BH221" s="246">
        <f>VLOOKUP($A221,Incurred_Real!$A$25:$CD$376,Incurred_Real!BH$1,FALSE)</f>
        <v>0</v>
      </c>
      <c r="BI221" s="246">
        <f>VLOOKUP($A221,Incurred_Real!$A$25:$CD$376,Incurred_Real!BI$1,FALSE)</f>
        <v>0</v>
      </c>
      <c r="BJ221" s="246">
        <f>VLOOKUP($A221,Incurred_Real!$A$25:$CD$376,Incurred_Real!BJ$1,FALSE)</f>
        <v>0</v>
      </c>
      <c r="BK221" s="246">
        <f>VLOOKUP($A221,Incurred_Real!$A$25:$CD$376,Incurred_Real!BK$1,FALSE)</f>
        <v>0</v>
      </c>
      <c r="BL221" s="246">
        <f>VLOOKUP($A221,Incurred_Real!$A$25:$CD$376,Incurred_Real!BL$1,FALSE)</f>
        <v>0</v>
      </c>
      <c r="BM221" s="246">
        <f>VLOOKUP($A221,Incurred_Real!$A$25:$CD$376,Incurred_Real!BM$1,FALSE)</f>
        <v>0</v>
      </c>
      <c r="BN221" s="246">
        <f>VLOOKUP($A221,Incurred_Real!$A$25:$CD$376,Incurred_Real!BN$1,FALSE)</f>
        <v>0</v>
      </c>
      <c r="BO221" s="246">
        <f>VLOOKUP($A221,Incurred_Real!$A$25:$CD$376,Incurred_Real!BO$1,FALSE)</f>
        <v>0</v>
      </c>
      <c r="BP221" s="246">
        <f>VLOOKUP($A221,Incurred_Real!$A$25:$CD$376,Incurred_Real!BP$1,FALSE)</f>
        <v>0</v>
      </c>
      <c r="BQ221" s="246">
        <f>VLOOKUP($A221,Incurred_Real!$A$25:$CD$376,Incurred_Real!BQ$1,FALSE)</f>
        <v>0</v>
      </c>
      <c r="BR221" s="246">
        <f>VLOOKUP($A221,Incurred_Real!$A$25:$CD$376,Incurred_Real!BR$1,FALSE)</f>
        <v>0</v>
      </c>
      <c r="BS221" s="254">
        <f t="shared" si="54"/>
        <v>1</v>
      </c>
      <c r="BT221" s="249">
        <f>1+IF(ISNA(VLOOKUP($A221,'Project labour content'!$A$7:$D$255,'Project labour content'!$D$1,FALSE)),VLOOKUP($D221,'Project labour content'!$F$6:$G$15,'Project labour content'!$G$1,FALSE),VLOOKUP($A221,'Project labour content'!$A$7:$D$255,'Project labour content'!$D$1,FALSE))*LabEsc22*1</f>
        <v>1.0008946620064583</v>
      </c>
      <c r="BU221" s="249">
        <f>1+IF(ISNA(VLOOKUP($A221,'Project labour content'!$A$7:$D$255,'Project labour content'!$D$1,FALSE)),VLOOKUP($D221,'Project labour content'!$F$6:$G$15,'Project labour content'!$G$1,FALSE),VLOOKUP($A221,'Project labour content'!$A$7:$D$255,'Project labour content'!$D$1,FALSE))*LabEsc23*1</f>
        <v>1.0017936183905476</v>
      </c>
      <c r="BV221" s="249">
        <f>1+IF(ISNA(VLOOKUP($A221,'Project labour content'!$A$7:$D$255,'Project labour content'!$D$1,FALSE)),VLOOKUP($D221,'Project labour content'!$F$6:$G$15,'Project labour content'!$G$1,FALSE),VLOOKUP($A221,'Project labour content'!$A$7:$D$255,'Project labour content'!$D$1,FALSE))*LabEsc24*1</f>
        <v>1.0026404353043599</v>
      </c>
      <c r="BW221" s="249">
        <f>1+IF(ISNA(VLOOKUP($A221,'Project labour content'!$A$7:$D$255,'Project labour content'!$D$1,FALSE)),VLOOKUP($D221,'Project labour content'!$F$6:$G$15,'Project labour content'!$G$1,FALSE),VLOOKUP($A221,'Project labour content'!$A$7:$D$255,'Project labour content'!$D$1,FALSE))*LabEsc25*1</f>
        <v>1.0037746054242589</v>
      </c>
      <c r="BX221" s="249">
        <f>1+IF(ISNA(VLOOKUP($A221,'Project labour content'!$A$7:$D$255,'Project labour content'!$D$1,FALSE)),VLOOKUP($D221,'Project labour content'!$F$6:$G$15,'Project labour content'!$G$1,FALSE),VLOOKUP($A221,'Project labour content'!$A$7:$D$255,'Project labour content'!$D$1,FALSE))*LabEsc26*1</f>
        <v>1.0050106618265955</v>
      </c>
      <c r="BY221" s="249">
        <f>1+IF(ISNA(VLOOKUP($A221,'Project labour content'!$A$7:$D$255,'Project labour content'!$D$1,FALSE)),VLOOKUP($D221,'Project labour content'!$F$6:$G$15,'Project labour content'!$G$1,FALSE),VLOOKUP($A221,'Project labour content'!$A$7:$D$255,'Project labour content'!$D$1,FALSE))*LabEsc27*1</f>
        <v>1.0057762561459505</v>
      </c>
      <c r="BZ221" s="249">
        <f>1+IF(ISNA(VLOOKUP($A221,'Project labour content'!$A$7:$D$255,'Project labour content'!$D$1,FALSE)),VLOOKUP($D221,'Project labour content'!$F$6:$G$15,'Project labour content'!$G$1,FALSE),VLOOKUP($A221,'Project labour content'!$A$7:$D$255,'Project labour content'!$D$1,FALSE))*LabEsc28*1</f>
        <v>1.0063527486684249</v>
      </c>
      <c r="CA221" s="249">
        <f>1+IF(ISNA(VLOOKUP($A221,'Project labour content'!$A$7:$D$255,'Project labour content'!$D$1,FALSE)),VLOOKUP($D221,'Project labour content'!$F$6:$G$15,'Project labour content'!$G$1,FALSE),VLOOKUP($A221,'Project labour content'!$A$7:$D$255,'Project labour content'!$D$1,FALSE))*LabEsc29*1</f>
        <v>1.0072779038684916</v>
      </c>
      <c r="CB221" s="250" t="str">
        <f>IF(ISNA(VLOOKUP($A221,'Project labour content'!$A$7:$D$255,'Project labour content'!$D$1,FALSE)),"Category","Project")</f>
        <v>Category</v>
      </c>
      <c r="CD221" s="247" t="str">
        <f t="shared" si="55"/>
        <v>14126</v>
      </c>
    </row>
    <row r="222" spans="1:82" x14ac:dyDescent="0.15">
      <c r="A222" s="11" t="s">
        <v>341</v>
      </c>
      <c r="B222" s="11" t="str">
        <f>VLOOKUP($A222,'Incurred Real 2022$'!$A$25:$AC$426,'Incurred Real 2022$'!B$1,FALSE)</f>
        <v>GE D20 RTU Product Upgrades</v>
      </c>
      <c r="C222" s="11" t="str">
        <f>VLOOKUP($A222,'Incurred Real 2022$'!$A$25:$AC$426,'Incurred Real 2022$'!C$1,FALSE)</f>
        <v>ExAnte</v>
      </c>
      <c r="D222" s="11" t="str">
        <f>VLOOKUP($A222,'Incurred Real 2022$'!$A$25:$AC$426,'Incurred Real 2022$'!D$1,FALSE)</f>
        <v>Replacement</v>
      </c>
      <c r="E222" s="11" t="str">
        <f>VLOOKUP($A222,'Incurred Real 2022$'!$A$25:$AC$426,'Incurred Real 2022$'!E$1,FALSE)</f>
        <v>Active</v>
      </c>
      <c r="F222" s="105" t="str">
        <f>IF(VLOOKUP($A222,'Incurred Real 2022$'!$A$25:$AC$426,'Incurred Real 2022$'!F$1,FALSE)=0,"",VLOOKUP($A222,'Incurred Real 2022$'!$A$25:$AC$426,'Incurred Real 2022$'!F$1,FALSE))</f>
        <v/>
      </c>
      <c r="G222" s="105" t="str">
        <f>IF(VLOOKUP($A222,'Incurred Real 2022$'!$A$25:$AC$426,'Incurred Real 2022$'!G$1,FALSE)=0,"",VLOOKUP($A222,'Incurred Real 2022$'!$A$25:$AC$426,'Incurred Real 2022$'!G$1,FALSE))</f>
        <v/>
      </c>
      <c r="H222" s="105" t="str">
        <f>IF(VLOOKUP($A222,'Incurred Real 2022$'!$A$25:$AC$426,'Incurred Real 2022$'!H$1,FALSE)=0,"",VLOOKUP($A222,'Incurred Real 2022$'!$A$25:$AC$426,'Incurred Real 2022$'!H$1,FALSE))</f>
        <v/>
      </c>
      <c r="I222" s="105" t="str">
        <f>IF(VLOOKUP($A222,'Incurred Real 2022$'!$A$25:$AC$426,'Incurred Real 2022$'!I$1,FALSE)=0,"",VLOOKUP($A222,'Incurred Real 2022$'!$A$25:$AC$426,'Incurred Real 2022$'!I$1,FALSE))</f>
        <v/>
      </c>
      <c r="J222" s="105" t="str">
        <f>IF(VLOOKUP($A222,'Incurred Real 2022$'!$A$25:$AC$426,'Incurred Real 2022$'!J$1,FALSE)=0,"",VLOOKUP($A222,'Incurred Real 2022$'!$A$25:$AC$426,'Incurred Real 2022$'!J$1,FALSE))</f>
        <v/>
      </c>
      <c r="K222" s="105" t="str">
        <f>IF(VLOOKUP($A222,'Incurred Real 2022$'!$A$25:$AC$426,'Incurred Real 2022$'!K$1,FALSE)=0,"",VLOOKUP($A222,'Incurred Real 2022$'!$A$25:$AC$426,'Incurred Real 2022$'!K$1,FALSE))</f>
        <v/>
      </c>
      <c r="L222" s="105" t="str">
        <f>IF(VLOOKUP($A222,'Incurred Real 2022$'!$A$25:$AC$426,'Incurred Real 2022$'!L$1,FALSE)=0,"",VLOOKUP($A222,'Incurred Real 2022$'!$A$25:$AC$426,'Incurred Real 2022$'!L$1,FALSE))</f>
        <v/>
      </c>
      <c r="M222" s="105" t="str">
        <f>IF(VLOOKUP($A222,'Incurred Real 2022$'!$A$25:$AC$426,'Incurred Real 2022$'!M$1,FALSE)=0,"",VLOOKUP($A222,'Incurred Real 2022$'!$A$25:$AC$426,'Incurred Real 2022$'!M$1,FALSE))</f>
        <v/>
      </c>
      <c r="N222" s="105" t="str">
        <f>IF(VLOOKUP($A222,'Incurred Real 2022$'!$A$25:$AC$426,'Incurred Real 2022$'!N$1,FALSE)=0,"",VLOOKUP($A222,'Incurred Real 2022$'!$A$25:$AC$426,'Incurred Real 2022$'!N$1,FALSE))</f>
        <v/>
      </c>
      <c r="O222" s="105" t="str">
        <f>IF(VLOOKUP($A222,'Incurred Real 2022$'!$A$25:$AC$426,'Incurred Real 2022$'!O$1,FALSE)=0,"",VLOOKUP($A222,'Incurred Real 2022$'!$A$25:$AC$426,'Incurred Real 2022$'!O$1,FALSE))</f>
        <v/>
      </c>
      <c r="P222" s="105" t="str">
        <f>IF(VLOOKUP($A222,'Incurred Real 2022$'!$A$25:$AC$426,'Incurred Real 2022$'!P$1,FALSE)=0,"",VLOOKUP($A222,'Incurred Real 2022$'!$A$25:$AC$426,'Incurred Real 2022$'!P$1,FALSE))</f>
        <v/>
      </c>
      <c r="Q222" s="105">
        <f>IF(VLOOKUP($A222,'Incurred Real 2022$'!$A$25:$AC$426,'Incurred Real 2022$'!Q$1,FALSE)=0,"",VLOOKUP($A222,'Incurred Real 2022$'!$A$25:$AC$426,'Incurred Real 2022$'!Q$1,FALSE))</f>
        <v>288956.69</v>
      </c>
      <c r="R222" s="105">
        <f>IF(VLOOKUP($A222,'Incurred Real 2022$'!$A$25:$AC$426,'Incurred Real 2022$'!R$1,FALSE)=0,"",VLOOKUP($A222,'Incurred Real 2022$'!$A$25:$AC$426,'Incurred Real 2022$'!R$1,FALSE))</f>
        <v>2271076.08</v>
      </c>
      <c r="S222" s="105">
        <f>IF(VLOOKUP($A222,'Incurred Real 2022$'!$A$25:$AC$426,'Incurred Real 2022$'!S$1,FALSE)=0,"",VLOOKUP($A222,'Incurred Real 2022$'!$A$25:$AC$426,'Incurred Real 2022$'!S$1,FALSE))</f>
        <v>390242.13</v>
      </c>
      <c r="T222" s="105">
        <f>IF(VLOOKUP($A222,'Incurred Real 2022$'!$A$25:$AC$426,'Incurred Real 2022$'!T$1,FALSE)=0,"",VLOOKUP($A222,'Incurred Real 2022$'!$A$25:$AC$426,'Incurred Real 2022$'!T$1,FALSE))</f>
        <v>509027.01</v>
      </c>
      <c r="U222" s="105">
        <f>IF(VLOOKUP($A222,'Incurred Real 2022$'!$A$25:$AC$426,'Incurred Real 2022$'!U$1,FALSE)=0,"",VLOOKUP($A222,'Incurred Real 2022$'!$A$25:$AC$426,'Incurred Real 2022$'!U$1,FALSE))</f>
        <v>-1012587.38</v>
      </c>
      <c r="V222" s="13">
        <f>IF(ISTEXT(VLOOKUP($A222,'Incurred Real 2022$'!$A$25:$AC$426,'Incurred Real 2022$'!V$1,FALSE)),"",(VLOOKUP($A222,'Incurred Real 2022$'!$A$25:$AC$426,'Incurred Real 2022$'!V$1,FALSE))*BT222*Incurred_Nominal!V$15)</f>
        <v>486131.18945516227</v>
      </c>
      <c r="W222" s="13">
        <f>IF(ISTEXT(VLOOKUP($A222,'Incurred Real 2022$'!$A$25:$AC$426,'Incurred Real 2022$'!W$1,FALSE)),"",(VLOOKUP($A222,'Incurred Real 2022$'!$A$25:$AC$426,'Incurred Real 2022$'!W$1,FALSE))*BU222*Incurred_Nominal!W$15)</f>
        <v>720865.39522724121</v>
      </c>
      <c r="X222" s="13">
        <f>IF(ISTEXT(VLOOKUP($A222,'Incurred Real 2022$'!$A$25:$AC$426,'Incurred Real 2022$'!X$1,FALSE)),"",(VLOOKUP($A222,'Incurred Real 2022$'!$A$25:$AC$426,'Incurred Real 2022$'!X$1,FALSE))*BV222*Incurred_Nominal!X$15)</f>
        <v>758713.33050931466</v>
      </c>
      <c r="Y222" s="13">
        <f>IF(ISTEXT(VLOOKUP($A222,'Incurred Real 2022$'!$A$25:$AC$426,'Incurred Real 2022$'!Y$1,FALSE)),"",(VLOOKUP($A222,'Incurred Real 2022$'!$A$25:$AC$426,'Incurred Real 2022$'!Y$1,FALSE))*BW222*Incurred_Nominal!Y$15)</f>
        <v>220416.72088264744</v>
      </c>
      <c r="Z222" s="13" t="str">
        <f>IF(ISTEXT(VLOOKUP($A222,'Incurred Real 2022$'!$A$25:$AC$426,'Incurred Real 2022$'!Z$1,FALSE)),"",(VLOOKUP($A222,'Incurred Real 2022$'!$A$25:$AC$426,'Incurred Real 2022$'!Z$1,FALSE))*BX222*Incurred_Nominal!Z$15)</f>
        <v/>
      </c>
      <c r="AA222" s="13" t="str">
        <f>IF(ISTEXT(VLOOKUP($A222,'Incurred Real 2022$'!$A$25:$AC$426,'Incurred Real 2022$'!AA$1,FALSE)),"",(VLOOKUP($A222,'Incurred Real 2022$'!$A$25:$AC$426,'Incurred Real 2022$'!AA$1,FALSE))*BY222*Incurred_Nominal!AA$15)</f>
        <v/>
      </c>
      <c r="AB222" s="13" t="str">
        <f>IF(ISTEXT(VLOOKUP($A222,'Incurred Real 2022$'!$A$25:$AC$426,'Incurred Real 2022$'!AB$1,FALSE)),"",(VLOOKUP($A222,'Incurred Real 2022$'!$A$25:$AC$426,'Incurred Real 2022$'!AB$1,FALSE))*BZ222*Incurred_Nominal!AB$15)</f>
        <v/>
      </c>
      <c r="AC222" s="13" t="str">
        <f>IF(ISTEXT(VLOOKUP($A222,'Incurred Real 2022$'!$A$25:$AC$426,'Incurred Real 2022$'!AC$1,FALSE)),"",(VLOOKUP($A222,'Incurred Real 2022$'!$A$25:$AC$426,'Incurred Real 2022$'!AC$1,FALSE))*CA222*Incurred_Nominal!AC$15)</f>
        <v/>
      </c>
      <c r="AD222" s="232">
        <f t="shared" si="49"/>
        <v>4632841.1660743663</v>
      </c>
      <c r="AE222" s="232">
        <f t="shared" si="50"/>
        <v>6658015.9260743652</v>
      </c>
      <c r="AF222" s="239" t="str">
        <f t="shared" si="51"/>
        <v/>
      </c>
      <c r="AG222" s="237" t="str">
        <f t="shared" si="52"/>
        <v/>
      </c>
      <c r="AH222" s="240" t="str">
        <f t="shared" si="56"/>
        <v/>
      </c>
      <c r="AI222" s="234">
        <f>VLOOKUP($A222,Incurred_Real!$A$25:$AP$479,Incurred_Real!AI$1,FALSE)</f>
        <v>2025</v>
      </c>
      <c r="AJ222" s="235">
        <f>VLOOKUP($A222,Incurred_Real!$A$25:$AP$479,Incurred_Real!AJ$1,FALSE)</f>
        <v>44613</v>
      </c>
      <c r="AK222" s="236">
        <f>VLOOKUP($A222,Incurred_Real!$A$25:$AP$479,Incurred_Real!AK$1,FALSE)</f>
        <v>2022</v>
      </c>
      <c r="AL222" s="235" t="str">
        <f>VLOOKUP($A222,Incurred_Real!$A$25:$AP$479,Incurred_Real!AL$1,FALSE)</f>
        <v>Commissioned Extra</v>
      </c>
      <c r="AM222" s="237" t="str">
        <f>IF(AL222="Commissioned Extra","",(IF((AD222)=0,0,SUMPRODUCT($F$17:$U$17,F222:U222))+VLOOKUP($A222,Incurred_Real!$A$25:$BS$376,Incurred_Real!$AO$1,FALSE)))</f>
        <v/>
      </c>
      <c r="AN222" s="232" cm="1">
        <f t="array" ref="AN222">IF(ROUND(AE222,0)=0,0,LOOKUP(2,1/(F222:AC222&lt;&gt;""),F222:AC222))</f>
        <v>220416.72088264744</v>
      </c>
      <c r="AO222" s="232">
        <f t="shared" si="53"/>
        <v>2186126.636074366</v>
      </c>
      <c r="AP222" s="78"/>
      <c r="AQ222" s="20"/>
      <c r="AR222" s="245">
        <f>VLOOKUP($A222,Incurred_Real!$A$25:$CD$376,Incurred_Real!AR$1,FALSE)</f>
        <v>0</v>
      </c>
      <c r="AS222" s="246">
        <f>VLOOKUP($A222,Incurred_Real!$A$25:$CD$376,Incurred_Real!AS$1,FALSE)</f>
        <v>0</v>
      </c>
      <c r="AT222" s="246">
        <f>VLOOKUP($A222,Incurred_Real!$A$25:$CD$376,Incurred_Real!AT$1,FALSE)</f>
        <v>0</v>
      </c>
      <c r="AU222" s="246">
        <f>VLOOKUP($A222,Incurred_Real!$A$25:$CD$376,Incurred_Real!AU$1,FALSE)</f>
        <v>0</v>
      </c>
      <c r="AV222" s="246">
        <f>VLOOKUP($A222,Incurred_Real!$A$25:$CD$376,Incurred_Real!AV$1,FALSE)</f>
        <v>0</v>
      </c>
      <c r="AW222" s="246">
        <f>VLOOKUP($A222,Incurred_Real!$A$25:$CD$376,Incurred_Real!AW$1,FALSE)</f>
        <v>0</v>
      </c>
      <c r="AX222" s="246">
        <f>VLOOKUP($A222,Incurred_Real!$A$25:$CD$376,Incurred_Real!AX$1,FALSE)</f>
        <v>0</v>
      </c>
      <c r="AY222" s="246">
        <f>VLOOKUP($A222,Incurred_Real!$A$25:$CD$376,Incurred_Real!AY$1,FALSE)</f>
        <v>0</v>
      </c>
      <c r="AZ222" s="246">
        <f>VLOOKUP($A222,Incurred_Real!$A$25:$CD$376,Incurred_Real!AZ$1,FALSE)</f>
        <v>0</v>
      </c>
      <c r="BA222" s="246">
        <f>VLOOKUP($A222,Incurred_Real!$A$25:$CD$376,Incurred_Real!BA$1,FALSE)</f>
        <v>0</v>
      </c>
      <c r="BB222" s="246">
        <f>VLOOKUP($A222,Incurred_Real!$A$25:$CD$376,Incurred_Real!BB$1,FALSE)</f>
        <v>0</v>
      </c>
      <c r="BC222" s="246">
        <f>VLOOKUP($A222,Incurred_Real!$A$25:$CD$376,Incurred_Real!BC$1,FALSE)</f>
        <v>0</v>
      </c>
      <c r="BD222" s="246">
        <f>VLOOKUP($A222,Incurred_Real!$A$25:$CD$376,Incurred_Real!BD$1,FALSE)</f>
        <v>0</v>
      </c>
      <c r="BE222" s="246">
        <f>VLOOKUP($A222,Incurred_Real!$A$25:$CD$376,Incurred_Real!BE$1,FALSE)</f>
        <v>0</v>
      </c>
      <c r="BF222" s="246">
        <f>VLOOKUP($A222,Incurred_Real!$A$25:$CD$376,Incurred_Real!BF$1,FALSE)</f>
        <v>0</v>
      </c>
      <c r="BG222" s="246">
        <f>VLOOKUP($A222,Incurred_Real!$A$25:$CD$376,Incurred_Real!BG$1,FALSE)</f>
        <v>1</v>
      </c>
      <c r="BH222" s="246">
        <f>VLOOKUP($A222,Incurred_Real!$A$25:$CD$376,Incurred_Real!BH$1,FALSE)</f>
        <v>0</v>
      </c>
      <c r="BI222" s="246">
        <f>VLOOKUP($A222,Incurred_Real!$A$25:$CD$376,Incurred_Real!BI$1,FALSE)</f>
        <v>0</v>
      </c>
      <c r="BJ222" s="246">
        <f>VLOOKUP($A222,Incurred_Real!$A$25:$CD$376,Incurred_Real!BJ$1,FALSE)</f>
        <v>0</v>
      </c>
      <c r="BK222" s="246">
        <f>VLOOKUP($A222,Incurred_Real!$A$25:$CD$376,Incurred_Real!BK$1,FALSE)</f>
        <v>0</v>
      </c>
      <c r="BL222" s="246">
        <f>VLOOKUP($A222,Incurred_Real!$A$25:$CD$376,Incurred_Real!BL$1,FALSE)</f>
        <v>0</v>
      </c>
      <c r="BM222" s="246">
        <f>VLOOKUP($A222,Incurred_Real!$A$25:$CD$376,Incurred_Real!BM$1,FALSE)</f>
        <v>0</v>
      </c>
      <c r="BN222" s="246">
        <f>VLOOKUP($A222,Incurred_Real!$A$25:$CD$376,Incurred_Real!BN$1,FALSE)</f>
        <v>0</v>
      </c>
      <c r="BO222" s="246">
        <f>VLOOKUP($A222,Incurred_Real!$A$25:$CD$376,Incurred_Real!BO$1,FALSE)</f>
        <v>0</v>
      </c>
      <c r="BP222" s="246">
        <f>VLOOKUP($A222,Incurred_Real!$A$25:$CD$376,Incurred_Real!BP$1,FALSE)</f>
        <v>0</v>
      </c>
      <c r="BQ222" s="246">
        <f>VLOOKUP($A222,Incurred_Real!$A$25:$CD$376,Incurred_Real!BQ$1,FALSE)</f>
        <v>0</v>
      </c>
      <c r="BR222" s="246">
        <f>VLOOKUP($A222,Incurred_Real!$A$25:$CD$376,Incurred_Real!BR$1,FALSE)</f>
        <v>0</v>
      </c>
      <c r="BS222" s="254">
        <f t="shared" si="54"/>
        <v>1</v>
      </c>
      <c r="BT222" s="249">
        <f>1+IF(ISNA(VLOOKUP($A222,'Project labour content'!$A$7:$D$255,'Project labour content'!$D$1,FALSE)),VLOOKUP($D222,'Project labour content'!$F$6:$G$15,'Project labour content'!$G$1,FALSE),VLOOKUP($A222,'Project labour content'!$A$7:$D$255,'Project labour content'!$D$1,FALSE))*LabEsc22*1</f>
        <v>1.0014833500468441</v>
      </c>
      <c r="BU222" s="249">
        <f>1+IF(ISNA(VLOOKUP($A222,'Project labour content'!$A$7:$D$255,'Project labour content'!$D$1,FALSE)),VLOOKUP($D222,'Project labour content'!$F$6:$G$15,'Project labour content'!$G$1,FALSE),VLOOKUP($A222,'Project labour content'!$A$7:$D$255,'Project labour content'!$D$1,FALSE))*LabEsc23*1</f>
        <v>1.0029738201739131</v>
      </c>
      <c r="BV222" s="249">
        <f>1+IF(ISNA(VLOOKUP($A222,'Project labour content'!$A$7:$D$255,'Project labour content'!$D$1,FALSE)),VLOOKUP($D222,'Project labour content'!$F$6:$G$15,'Project labour content'!$G$1,FALSE),VLOOKUP($A222,'Project labour content'!$A$7:$D$255,'Project labour content'!$D$1,FALSE))*LabEsc24*1</f>
        <v>1.0043778430336121</v>
      </c>
      <c r="BW222" s="249">
        <f>1+IF(ISNA(VLOOKUP($A222,'Project labour content'!$A$7:$D$255,'Project labour content'!$D$1,FALSE)),VLOOKUP($D222,'Project labour content'!$F$6:$G$15,'Project labour content'!$G$1,FALSE),VLOOKUP($A222,'Project labour content'!$A$7:$D$255,'Project labour content'!$D$1,FALSE))*LabEsc25*1</f>
        <v>1.0062582976503689</v>
      </c>
      <c r="BX222" s="249">
        <f>1+IF(ISNA(VLOOKUP($A222,'Project labour content'!$A$7:$D$255,'Project labour content'!$D$1,FALSE)),VLOOKUP($D222,'Project labour content'!$F$6:$G$15,'Project labour content'!$G$1,FALSE),VLOOKUP($A222,'Project labour content'!$A$7:$D$255,'Project labour content'!$D$1,FALSE))*LabEsc26*1</f>
        <v>1.0083076797735311</v>
      </c>
      <c r="BY222" s="249">
        <f>1+IF(ISNA(VLOOKUP($A222,'Project labour content'!$A$7:$D$255,'Project labour content'!$D$1,FALSE)),VLOOKUP($D222,'Project labour content'!$F$6:$G$15,'Project labour content'!$G$1,FALSE),VLOOKUP($A222,'Project labour content'!$A$7:$D$255,'Project labour content'!$D$1,FALSE))*LabEsc27*1</f>
        <v>1.009577035531662</v>
      </c>
      <c r="BZ222" s="249">
        <f>1+IF(ISNA(VLOOKUP($A222,'Project labour content'!$A$7:$D$255,'Project labour content'!$D$1,FALSE)),VLOOKUP($D222,'Project labour content'!$F$6:$G$15,'Project labour content'!$G$1,FALSE),VLOOKUP($A222,'Project labour content'!$A$7:$D$255,'Project labour content'!$D$1,FALSE))*LabEsc28*1</f>
        <v>1.0105328604175345</v>
      </c>
      <c r="CA222" s="249">
        <f>1+IF(ISNA(VLOOKUP($A222,'Project labour content'!$A$7:$D$255,'Project labour content'!$D$1,FALSE)),VLOOKUP($D222,'Project labour content'!$F$6:$G$15,'Project labour content'!$G$1,FALSE),VLOOKUP($A222,'Project labour content'!$A$7:$D$255,'Project labour content'!$D$1,FALSE))*LabEsc29*1</f>
        <v>1.0120667681943829</v>
      </c>
      <c r="CB222" s="250" t="str">
        <f>IF(ISNA(VLOOKUP($A222,'Project labour content'!$A$7:$D$255,'Project labour content'!$D$1,FALSE)),"Category","Project")</f>
        <v>Project</v>
      </c>
      <c r="CD222" s="247" t="str">
        <f t="shared" si="55"/>
        <v>14127</v>
      </c>
    </row>
    <row r="223" spans="1:82" x14ac:dyDescent="0.15">
      <c r="A223" s="11" t="s">
        <v>343</v>
      </c>
      <c r="B223" s="11" t="str">
        <f>VLOOKUP($A223,'Incurred Real 2022$'!$A$25:$AC$426,'Incurred Real 2022$'!B$1,FALSE)</f>
        <v>SDM Framework for C50 RTU Upgrades</v>
      </c>
      <c r="C223" s="11" t="str">
        <f>VLOOKUP($A223,'Incurred Real 2022$'!$A$25:$AC$426,'Incurred Real 2022$'!C$1,FALSE)</f>
        <v>ExAnte</v>
      </c>
      <c r="D223" s="11" t="str">
        <f>VLOOKUP($A223,'Incurred Real 2022$'!$A$25:$AC$426,'Incurred Real 2022$'!D$1,FALSE)</f>
        <v>Security/Compliance</v>
      </c>
      <c r="E223" s="11" t="str">
        <f>VLOOKUP($A223,'Incurred Real 2022$'!$A$25:$AC$426,'Incurred Real 2022$'!E$1,FALSE)</f>
        <v>Closed</v>
      </c>
      <c r="F223" s="105" t="str">
        <f>IF(VLOOKUP($A223,'Incurred Real 2022$'!$A$25:$AC$426,'Incurred Real 2022$'!F$1,FALSE)=0,"",VLOOKUP($A223,'Incurred Real 2022$'!$A$25:$AC$426,'Incurred Real 2022$'!F$1,FALSE))</f>
        <v/>
      </c>
      <c r="G223" s="105" t="str">
        <f>IF(VLOOKUP($A223,'Incurred Real 2022$'!$A$25:$AC$426,'Incurred Real 2022$'!G$1,FALSE)=0,"",VLOOKUP($A223,'Incurred Real 2022$'!$A$25:$AC$426,'Incurred Real 2022$'!G$1,FALSE))</f>
        <v/>
      </c>
      <c r="H223" s="105" t="str">
        <f>IF(VLOOKUP($A223,'Incurred Real 2022$'!$A$25:$AC$426,'Incurred Real 2022$'!H$1,FALSE)=0,"",VLOOKUP($A223,'Incurred Real 2022$'!$A$25:$AC$426,'Incurred Real 2022$'!H$1,FALSE))</f>
        <v/>
      </c>
      <c r="I223" s="105" t="str">
        <f>IF(VLOOKUP($A223,'Incurred Real 2022$'!$A$25:$AC$426,'Incurred Real 2022$'!I$1,FALSE)=0,"",VLOOKUP($A223,'Incurred Real 2022$'!$A$25:$AC$426,'Incurred Real 2022$'!I$1,FALSE))</f>
        <v/>
      </c>
      <c r="J223" s="105" t="str">
        <f>IF(VLOOKUP($A223,'Incurred Real 2022$'!$A$25:$AC$426,'Incurred Real 2022$'!J$1,FALSE)=0,"",VLOOKUP($A223,'Incurred Real 2022$'!$A$25:$AC$426,'Incurred Real 2022$'!J$1,FALSE))</f>
        <v/>
      </c>
      <c r="K223" s="105" t="str">
        <f>IF(VLOOKUP($A223,'Incurred Real 2022$'!$A$25:$AC$426,'Incurred Real 2022$'!K$1,FALSE)=0,"",VLOOKUP($A223,'Incurred Real 2022$'!$A$25:$AC$426,'Incurred Real 2022$'!K$1,FALSE))</f>
        <v/>
      </c>
      <c r="L223" s="105" t="str">
        <f>IF(VLOOKUP($A223,'Incurred Real 2022$'!$A$25:$AC$426,'Incurred Real 2022$'!L$1,FALSE)=0,"",VLOOKUP($A223,'Incurred Real 2022$'!$A$25:$AC$426,'Incurred Real 2022$'!L$1,FALSE))</f>
        <v/>
      </c>
      <c r="M223" s="105" t="str">
        <f>IF(VLOOKUP($A223,'Incurred Real 2022$'!$A$25:$AC$426,'Incurred Real 2022$'!M$1,FALSE)=0,"",VLOOKUP($A223,'Incurred Real 2022$'!$A$25:$AC$426,'Incurred Real 2022$'!M$1,FALSE))</f>
        <v/>
      </c>
      <c r="N223" s="105" t="str">
        <f>IF(VLOOKUP($A223,'Incurred Real 2022$'!$A$25:$AC$426,'Incurred Real 2022$'!N$1,FALSE)=0,"",VLOOKUP($A223,'Incurred Real 2022$'!$A$25:$AC$426,'Incurred Real 2022$'!N$1,FALSE))</f>
        <v/>
      </c>
      <c r="O223" s="105" t="str">
        <f>IF(VLOOKUP($A223,'Incurred Real 2022$'!$A$25:$AC$426,'Incurred Real 2022$'!O$1,FALSE)=0,"",VLOOKUP($A223,'Incurred Real 2022$'!$A$25:$AC$426,'Incurred Real 2022$'!O$1,FALSE))</f>
        <v/>
      </c>
      <c r="P223" s="105" t="str">
        <f>IF(VLOOKUP($A223,'Incurred Real 2022$'!$A$25:$AC$426,'Incurred Real 2022$'!P$1,FALSE)=0,"",VLOOKUP($A223,'Incurred Real 2022$'!$A$25:$AC$426,'Incurred Real 2022$'!P$1,FALSE))</f>
        <v/>
      </c>
      <c r="Q223" s="105" t="str">
        <f>IF(VLOOKUP($A223,'Incurred Real 2022$'!$A$25:$AC$426,'Incurred Real 2022$'!Q$1,FALSE)=0,"",VLOOKUP($A223,'Incurred Real 2022$'!$A$25:$AC$426,'Incurred Real 2022$'!Q$1,FALSE))</f>
        <v/>
      </c>
      <c r="R223" s="105" t="str">
        <f>IF(VLOOKUP($A223,'Incurred Real 2022$'!$A$25:$AC$426,'Incurred Real 2022$'!R$1,FALSE)=0,"",VLOOKUP($A223,'Incurred Real 2022$'!$A$25:$AC$426,'Incurred Real 2022$'!R$1,FALSE))</f>
        <v/>
      </c>
      <c r="S223" s="105">
        <f>IF(VLOOKUP($A223,'Incurred Real 2022$'!$A$25:$AC$426,'Incurred Real 2022$'!S$1,FALSE)=0,"",VLOOKUP($A223,'Incurred Real 2022$'!$A$25:$AC$426,'Incurred Real 2022$'!S$1,FALSE))</f>
        <v>345139.71</v>
      </c>
      <c r="T223" s="105">
        <f>IF(VLOOKUP($A223,'Incurred Real 2022$'!$A$25:$AC$426,'Incurred Real 2022$'!T$1,FALSE)=0,"",VLOOKUP($A223,'Incurred Real 2022$'!$A$25:$AC$426,'Incurred Real 2022$'!T$1,FALSE))</f>
        <v>89848.9</v>
      </c>
      <c r="U223" s="105">
        <f>IF(VLOOKUP($A223,'Incurred Real 2022$'!$A$25:$AC$426,'Incurred Real 2022$'!U$1,FALSE)=0,"",VLOOKUP($A223,'Incurred Real 2022$'!$A$25:$AC$426,'Incurred Real 2022$'!U$1,FALSE))</f>
        <v>177573.76000000001</v>
      </c>
      <c r="V223" s="13" t="str">
        <f>IF(ISTEXT(VLOOKUP($A223,'Incurred Real 2022$'!$A$25:$AC$426,'Incurred Real 2022$'!V$1,FALSE)),"",(VLOOKUP($A223,'Incurred Real 2022$'!$A$25:$AC$426,'Incurred Real 2022$'!V$1,FALSE))*BT223*Incurred_Nominal!V$15)</f>
        <v/>
      </c>
      <c r="W223" s="13" t="str">
        <f>IF(ISTEXT(VLOOKUP($A223,'Incurred Real 2022$'!$A$25:$AC$426,'Incurred Real 2022$'!W$1,FALSE)),"",(VLOOKUP($A223,'Incurred Real 2022$'!$A$25:$AC$426,'Incurred Real 2022$'!W$1,FALSE))*BU223*Incurred_Nominal!W$15)</f>
        <v/>
      </c>
      <c r="X223" s="13" t="str">
        <f>IF(ISTEXT(VLOOKUP($A223,'Incurred Real 2022$'!$A$25:$AC$426,'Incurred Real 2022$'!X$1,FALSE)),"",(VLOOKUP($A223,'Incurred Real 2022$'!$A$25:$AC$426,'Incurred Real 2022$'!X$1,FALSE))*BV223*Incurred_Nominal!X$15)</f>
        <v/>
      </c>
      <c r="Y223" s="13" t="str">
        <f>IF(ISTEXT(VLOOKUP($A223,'Incurred Real 2022$'!$A$25:$AC$426,'Incurred Real 2022$'!Y$1,FALSE)),"",(VLOOKUP($A223,'Incurred Real 2022$'!$A$25:$AC$426,'Incurred Real 2022$'!Y$1,FALSE))*BW223*Incurred_Nominal!Y$15)</f>
        <v/>
      </c>
      <c r="Z223" s="13" t="str">
        <f>IF(ISTEXT(VLOOKUP($A223,'Incurred Real 2022$'!$A$25:$AC$426,'Incurred Real 2022$'!Z$1,FALSE)),"",(VLOOKUP($A223,'Incurred Real 2022$'!$A$25:$AC$426,'Incurred Real 2022$'!Z$1,FALSE))*BX223*Incurred_Nominal!Z$15)</f>
        <v/>
      </c>
      <c r="AA223" s="13" t="str">
        <f>IF(ISTEXT(VLOOKUP($A223,'Incurred Real 2022$'!$A$25:$AC$426,'Incurred Real 2022$'!AA$1,FALSE)),"",(VLOOKUP($A223,'Incurred Real 2022$'!$A$25:$AC$426,'Incurred Real 2022$'!AA$1,FALSE))*BY223*Incurred_Nominal!AA$15)</f>
        <v/>
      </c>
      <c r="AB223" s="13" t="str">
        <f>IF(ISTEXT(VLOOKUP($A223,'Incurred Real 2022$'!$A$25:$AC$426,'Incurred Real 2022$'!AB$1,FALSE)),"",(VLOOKUP($A223,'Incurred Real 2022$'!$A$25:$AC$426,'Incurred Real 2022$'!AB$1,FALSE))*BZ223*Incurred_Nominal!AB$15)</f>
        <v/>
      </c>
      <c r="AC223" s="13" t="str">
        <f>IF(ISTEXT(VLOOKUP($A223,'Incurred Real 2022$'!$A$25:$AC$426,'Incurred Real 2022$'!AC$1,FALSE)),"",(VLOOKUP($A223,'Incurred Real 2022$'!$A$25:$AC$426,'Incurred Real 2022$'!AC$1,FALSE))*CA223*Incurred_Nominal!AC$15)</f>
        <v/>
      </c>
      <c r="AD223" s="232">
        <f t="shared" si="49"/>
        <v>612562.37</v>
      </c>
      <c r="AE223" s="232">
        <f t="shared" si="50"/>
        <v>612562.37</v>
      </c>
      <c r="AF223" s="239">
        <f t="shared" si="51"/>
        <v>735887.56759236439</v>
      </c>
      <c r="AG223" s="237">
        <f t="shared" si="52"/>
        <v>622712.74884048023</v>
      </c>
      <c r="AH223" s="240">
        <f t="shared" si="56"/>
        <v>1.181744823696995</v>
      </c>
      <c r="AI223" s="234">
        <f>VLOOKUP($A223,Incurred_Real!$A$25:$AP$479,Incurred_Real!AI$1,FALSE)</f>
        <v>2021</v>
      </c>
      <c r="AJ223" s="235" t="str">
        <f>VLOOKUP($A223,Incurred_Real!$A$25:$AP$479,Incurred_Real!AJ$1,FALSE)</f>
        <v/>
      </c>
      <c r="AK223" s="236">
        <f>VLOOKUP($A223,Incurred_Real!$A$25:$AP$479,Incurred_Real!AK$1,FALSE)</f>
        <v>2021</v>
      </c>
      <c r="AL223" s="235" t="str">
        <f>VLOOKUP($A223,Incurred_Real!$A$25:$AP$479,Incurred_Real!AL$1,FALSE)</f>
        <v/>
      </c>
      <c r="AM223" s="237">
        <f>IF(AL223="Commissioned Extra","",(IF((AD223)=0,0,SUMPRODUCT($F$17:$U$17,F223:U223))+VLOOKUP($A223,Incurred_Real!$A$25:$BS$376,Incurred_Real!$AO$1,FALSE)))</f>
        <v>653599.45686115522</v>
      </c>
      <c r="AN223" s="232" cm="1">
        <f t="array" ref="AN223">IF(ROUND(AE223,0)=0,0,LOOKUP(2,1/(F223:AC223&lt;&gt;""),F223:AC223))</f>
        <v>177573.76000000001</v>
      </c>
      <c r="AO223" s="232">
        <f t="shared" si="53"/>
        <v>0</v>
      </c>
      <c r="AP223" s="78"/>
      <c r="AQ223" s="20"/>
      <c r="AR223" s="245">
        <f>VLOOKUP($A223,Incurred_Real!$A$25:$CD$376,Incurred_Real!AR$1,FALSE)</f>
        <v>0</v>
      </c>
      <c r="AS223" s="246">
        <f>VLOOKUP($A223,Incurred_Real!$A$25:$CD$376,Incurred_Real!AS$1,FALSE)</f>
        <v>0</v>
      </c>
      <c r="AT223" s="246">
        <f>VLOOKUP($A223,Incurred_Real!$A$25:$CD$376,Incurred_Real!AT$1,FALSE)</f>
        <v>0</v>
      </c>
      <c r="AU223" s="246">
        <f>VLOOKUP($A223,Incurred_Real!$A$25:$CD$376,Incurred_Real!AU$1,FALSE)</f>
        <v>0</v>
      </c>
      <c r="AV223" s="246">
        <f>VLOOKUP($A223,Incurred_Real!$A$25:$CD$376,Incurred_Real!AV$1,FALSE)</f>
        <v>0</v>
      </c>
      <c r="AW223" s="246">
        <f>VLOOKUP($A223,Incurred_Real!$A$25:$CD$376,Incurred_Real!AW$1,FALSE)</f>
        <v>0</v>
      </c>
      <c r="AX223" s="246">
        <f>VLOOKUP($A223,Incurred_Real!$A$25:$CD$376,Incurred_Real!AX$1,FALSE)</f>
        <v>0</v>
      </c>
      <c r="AY223" s="246">
        <f>VLOOKUP($A223,Incurred_Real!$A$25:$CD$376,Incurred_Real!AY$1,FALSE)</f>
        <v>0</v>
      </c>
      <c r="AZ223" s="246">
        <f>VLOOKUP($A223,Incurred_Real!$A$25:$CD$376,Incurred_Real!AZ$1,FALSE)</f>
        <v>0</v>
      </c>
      <c r="BA223" s="246">
        <f>VLOOKUP($A223,Incurred_Real!$A$25:$CD$376,Incurred_Real!BA$1,FALSE)</f>
        <v>0</v>
      </c>
      <c r="BB223" s="246">
        <f>VLOOKUP($A223,Incurred_Real!$A$25:$CD$376,Incurred_Real!BB$1,FALSE)</f>
        <v>0</v>
      </c>
      <c r="BC223" s="246">
        <f>VLOOKUP($A223,Incurred_Real!$A$25:$CD$376,Incurred_Real!BC$1,FALSE)</f>
        <v>0</v>
      </c>
      <c r="BD223" s="246">
        <f>VLOOKUP($A223,Incurred_Real!$A$25:$CD$376,Incurred_Real!BD$1,FALSE)</f>
        <v>0</v>
      </c>
      <c r="BE223" s="246">
        <f>VLOOKUP($A223,Incurred_Real!$A$25:$CD$376,Incurred_Real!BE$1,FALSE)</f>
        <v>0</v>
      </c>
      <c r="BF223" s="246">
        <f>VLOOKUP($A223,Incurred_Real!$A$25:$CD$376,Incurred_Real!BF$1,FALSE)</f>
        <v>0</v>
      </c>
      <c r="BG223" s="246">
        <f>VLOOKUP($A223,Incurred_Real!$A$25:$CD$376,Incurred_Real!BG$1,FALSE)</f>
        <v>1</v>
      </c>
      <c r="BH223" s="246">
        <f>VLOOKUP($A223,Incurred_Real!$A$25:$CD$376,Incurred_Real!BH$1,FALSE)</f>
        <v>0</v>
      </c>
      <c r="BI223" s="246">
        <f>VLOOKUP($A223,Incurred_Real!$A$25:$CD$376,Incurred_Real!BI$1,FALSE)</f>
        <v>0</v>
      </c>
      <c r="BJ223" s="246">
        <f>VLOOKUP($A223,Incurred_Real!$A$25:$CD$376,Incurred_Real!BJ$1,FALSE)</f>
        <v>0</v>
      </c>
      <c r="BK223" s="246">
        <f>VLOOKUP($A223,Incurred_Real!$A$25:$CD$376,Incurred_Real!BK$1,FALSE)</f>
        <v>0</v>
      </c>
      <c r="BL223" s="246">
        <f>VLOOKUP($A223,Incurred_Real!$A$25:$CD$376,Incurred_Real!BL$1,FALSE)</f>
        <v>0</v>
      </c>
      <c r="BM223" s="246">
        <f>VLOOKUP($A223,Incurred_Real!$A$25:$CD$376,Incurred_Real!BM$1,FALSE)</f>
        <v>0</v>
      </c>
      <c r="BN223" s="246">
        <f>VLOOKUP($A223,Incurred_Real!$A$25:$CD$376,Incurred_Real!BN$1,FALSE)</f>
        <v>0</v>
      </c>
      <c r="BO223" s="246">
        <f>VLOOKUP($A223,Incurred_Real!$A$25:$CD$376,Incurred_Real!BO$1,FALSE)</f>
        <v>0</v>
      </c>
      <c r="BP223" s="246">
        <f>VLOOKUP($A223,Incurred_Real!$A$25:$CD$376,Incurred_Real!BP$1,FALSE)</f>
        <v>0</v>
      </c>
      <c r="BQ223" s="246">
        <f>VLOOKUP($A223,Incurred_Real!$A$25:$CD$376,Incurred_Real!BQ$1,FALSE)</f>
        <v>0</v>
      </c>
      <c r="BR223" s="246">
        <f>VLOOKUP($A223,Incurred_Real!$A$25:$CD$376,Incurred_Real!BR$1,FALSE)</f>
        <v>0</v>
      </c>
      <c r="BS223" s="254">
        <f t="shared" si="54"/>
        <v>1</v>
      </c>
      <c r="BT223" s="249">
        <f>1+IF(ISNA(VLOOKUP($A223,'Project labour content'!$A$7:$D$255,'Project labour content'!$D$1,FALSE)),VLOOKUP($D223,'Project labour content'!$F$6:$G$15,'Project labour content'!$G$1,FALSE),VLOOKUP($A223,'Project labour content'!$A$7:$D$255,'Project labour content'!$D$1,FALSE))*LabEsc22*1</f>
        <v>1.0005859102087626</v>
      </c>
      <c r="BU223" s="249">
        <f>1+IF(ISNA(VLOOKUP($A223,'Project labour content'!$A$7:$D$255,'Project labour content'!$D$1,FALSE)),VLOOKUP($D223,'Project labour content'!$F$6:$G$15,'Project labour content'!$G$1,FALSE),VLOOKUP($A223,'Project labour content'!$A$7:$D$255,'Project labour content'!$D$1,FALSE))*LabEsc23*1</f>
        <v>1.0011746327865272</v>
      </c>
      <c r="BV223" s="249">
        <f>1+IF(ISNA(VLOOKUP($A223,'Project labour content'!$A$7:$D$255,'Project labour content'!$D$1,FALSE)),VLOOKUP($D223,'Project labour content'!$F$6:$G$15,'Project labour content'!$G$1,FALSE),VLOOKUP($A223,'Project labour content'!$A$7:$D$255,'Project labour content'!$D$1,FALSE))*LabEsc24*1</f>
        <v>1.0017292094547814</v>
      </c>
      <c r="BW223" s="249">
        <f>1+IF(ISNA(VLOOKUP($A223,'Project labour content'!$A$7:$D$255,'Project labour content'!$D$1,FALSE)),VLOOKUP($D223,'Project labour content'!$F$6:$G$15,'Project labour content'!$G$1,FALSE),VLOOKUP($A223,'Project labour content'!$A$7:$D$255,'Project labour content'!$D$1,FALSE))*LabEsc25*1</f>
        <v>1.0024719724724633</v>
      </c>
      <c r="BX223" s="249">
        <f>1+IF(ISNA(VLOOKUP($A223,'Project labour content'!$A$7:$D$255,'Project labour content'!$D$1,FALSE)),VLOOKUP($D223,'Project labour content'!$F$6:$G$15,'Project labour content'!$G$1,FALSE),VLOOKUP($A223,'Project labour content'!$A$7:$D$255,'Project labour content'!$D$1,FALSE))*LabEsc26*1</f>
        <v>1.0032814603679003</v>
      </c>
      <c r="BY223" s="249">
        <f>1+IF(ISNA(VLOOKUP($A223,'Project labour content'!$A$7:$D$255,'Project labour content'!$D$1,FALSE)),VLOOKUP($D223,'Project labour content'!$F$6:$G$15,'Project labour content'!$G$1,FALSE),VLOOKUP($A223,'Project labour content'!$A$7:$D$255,'Project labour content'!$D$1,FALSE))*LabEsc27*1</f>
        <v>1.0037828447166741</v>
      </c>
      <c r="BZ223" s="249">
        <f>1+IF(ISNA(VLOOKUP($A223,'Project labour content'!$A$7:$D$255,'Project labour content'!$D$1,FALSE)),VLOOKUP($D223,'Project labour content'!$F$6:$G$15,'Project labour content'!$G$1,FALSE),VLOOKUP($A223,'Project labour content'!$A$7:$D$255,'Project labour content'!$D$1,FALSE))*LabEsc28*1</f>
        <v>1.0041603871313007</v>
      </c>
      <c r="CA223" s="249">
        <f>1+IF(ISNA(VLOOKUP($A223,'Project labour content'!$A$7:$D$255,'Project labour content'!$D$1,FALSE)),VLOOKUP($D223,'Project labour content'!$F$6:$G$15,'Project labour content'!$G$1,FALSE),VLOOKUP($A223,'Project labour content'!$A$7:$D$255,'Project labour content'!$D$1,FALSE))*LabEsc29*1</f>
        <v>1.0047662671982935</v>
      </c>
      <c r="CB223" s="250" t="str">
        <f>IF(ISNA(VLOOKUP($A223,'Project labour content'!$A$7:$D$255,'Project labour content'!$D$1,FALSE)),"Category","Project")</f>
        <v>Category</v>
      </c>
      <c r="CD223" s="247" t="str">
        <f t="shared" si="55"/>
        <v>14128</v>
      </c>
    </row>
    <row r="224" spans="1:82" x14ac:dyDescent="0.15">
      <c r="A224" s="11" t="s">
        <v>345</v>
      </c>
      <c r="B224" s="11" t="str">
        <f>VLOOKUP($A224,'Incurred Real 2022$'!$A$25:$AC$426,'Incurred Real 2022$'!B$1,FALSE)</f>
        <v>Magill Substation TF Fire Extinguishing Systems Replacement</v>
      </c>
      <c r="C224" s="11" t="str">
        <f>VLOOKUP($A224,'Incurred Real 2022$'!$A$25:$AC$426,'Incurred Real 2022$'!C$1,FALSE)</f>
        <v>ExAnte</v>
      </c>
      <c r="D224" s="11" t="str">
        <f>VLOOKUP($A224,'Incurred Real 2022$'!$A$25:$AC$426,'Incurred Real 2022$'!D$1,FALSE)</f>
        <v>Replacement</v>
      </c>
      <c r="E224" s="11" t="str">
        <f>VLOOKUP($A224,'Incurred Real 2022$'!$A$25:$AC$426,'Incurred Real 2022$'!E$1,FALSE)</f>
        <v>Closed</v>
      </c>
      <c r="F224" s="105" t="str">
        <f>IF(VLOOKUP($A224,'Incurred Real 2022$'!$A$25:$AC$426,'Incurred Real 2022$'!F$1,FALSE)=0,"",VLOOKUP($A224,'Incurred Real 2022$'!$A$25:$AC$426,'Incurred Real 2022$'!F$1,FALSE))</f>
        <v/>
      </c>
      <c r="G224" s="105" t="str">
        <f>IF(VLOOKUP($A224,'Incurred Real 2022$'!$A$25:$AC$426,'Incurred Real 2022$'!G$1,FALSE)=0,"",VLOOKUP($A224,'Incurred Real 2022$'!$A$25:$AC$426,'Incurred Real 2022$'!G$1,FALSE))</f>
        <v/>
      </c>
      <c r="H224" s="105" t="str">
        <f>IF(VLOOKUP($A224,'Incurred Real 2022$'!$A$25:$AC$426,'Incurred Real 2022$'!H$1,FALSE)=0,"",VLOOKUP($A224,'Incurred Real 2022$'!$A$25:$AC$426,'Incurred Real 2022$'!H$1,FALSE))</f>
        <v/>
      </c>
      <c r="I224" s="105" t="str">
        <f>IF(VLOOKUP($A224,'Incurred Real 2022$'!$A$25:$AC$426,'Incurred Real 2022$'!I$1,FALSE)=0,"",VLOOKUP($A224,'Incurred Real 2022$'!$A$25:$AC$426,'Incurred Real 2022$'!I$1,FALSE))</f>
        <v/>
      </c>
      <c r="J224" s="105" t="str">
        <f>IF(VLOOKUP($A224,'Incurred Real 2022$'!$A$25:$AC$426,'Incurred Real 2022$'!J$1,FALSE)=0,"",VLOOKUP($A224,'Incurred Real 2022$'!$A$25:$AC$426,'Incurred Real 2022$'!J$1,FALSE))</f>
        <v/>
      </c>
      <c r="K224" s="105" t="str">
        <f>IF(VLOOKUP($A224,'Incurred Real 2022$'!$A$25:$AC$426,'Incurred Real 2022$'!K$1,FALSE)=0,"",VLOOKUP($A224,'Incurred Real 2022$'!$A$25:$AC$426,'Incurred Real 2022$'!K$1,FALSE))</f>
        <v/>
      </c>
      <c r="L224" s="105" t="str">
        <f>IF(VLOOKUP($A224,'Incurred Real 2022$'!$A$25:$AC$426,'Incurred Real 2022$'!L$1,FALSE)=0,"",VLOOKUP($A224,'Incurred Real 2022$'!$A$25:$AC$426,'Incurred Real 2022$'!L$1,FALSE))</f>
        <v/>
      </c>
      <c r="M224" s="105" t="str">
        <f>IF(VLOOKUP($A224,'Incurred Real 2022$'!$A$25:$AC$426,'Incurred Real 2022$'!M$1,FALSE)=0,"",VLOOKUP($A224,'Incurred Real 2022$'!$A$25:$AC$426,'Incurred Real 2022$'!M$1,FALSE))</f>
        <v/>
      </c>
      <c r="N224" s="105" t="str">
        <f>IF(VLOOKUP($A224,'Incurred Real 2022$'!$A$25:$AC$426,'Incurred Real 2022$'!N$1,FALSE)=0,"",VLOOKUP($A224,'Incurred Real 2022$'!$A$25:$AC$426,'Incurred Real 2022$'!N$1,FALSE))</f>
        <v/>
      </c>
      <c r="O224" s="105" t="str">
        <f>IF(VLOOKUP($A224,'Incurred Real 2022$'!$A$25:$AC$426,'Incurred Real 2022$'!O$1,FALSE)=0,"",VLOOKUP($A224,'Incurred Real 2022$'!$A$25:$AC$426,'Incurred Real 2022$'!O$1,FALSE))</f>
        <v/>
      </c>
      <c r="P224" s="105">
        <f>IF(VLOOKUP($A224,'Incurred Real 2022$'!$A$25:$AC$426,'Incurred Real 2022$'!P$1,FALSE)=0,"",VLOOKUP($A224,'Incurred Real 2022$'!$A$25:$AC$426,'Incurred Real 2022$'!P$1,FALSE))</f>
        <v>1350.18</v>
      </c>
      <c r="Q224" s="105">
        <f>IF(VLOOKUP($A224,'Incurred Real 2022$'!$A$25:$AC$426,'Incurred Real 2022$'!Q$1,FALSE)=0,"",VLOOKUP($A224,'Incurred Real 2022$'!$A$25:$AC$426,'Incurred Real 2022$'!Q$1,FALSE))</f>
        <v>62981.9</v>
      </c>
      <c r="R224" s="105">
        <f>IF(VLOOKUP($A224,'Incurred Real 2022$'!$A$25:$AC$426,'Incurred Real 2022$'!R$1,FALSE)=0,"",VLOOKUP($A224,'Incurred Real 2022$'!$A$25:$AC$426,'Incurred Real 2022$'!R$1,FALSE))</f>
        <v>246003.3</v>
      </c>
      <c r="S224" s="105">
        <f>IF(VLOOKUP($A224,'Incurred Real 2022$'!$A$25:$AC$426,'Incurred Real 2022$'!S$1,FALSE)=0,"",VLOOKUP($A224,'Incurred Real 2022$'!$A$25:$AC$426,'Incurred Real 2022$'!S$1,FALSE))</f>
        <v>317788.07</v>
      </c>
      <c r="T224" s="105">
        <f>IF(VLOOKUP($A224,'Incurred Real 2022$'!$A$25:$AC$426,'Incurred Real 2022$'!T$1,FALSE)=0,"",VLOOKUP($A224,'Incurred Real 2022$'!$A$25:$AC$426,'Incurred Real 2022$'!T$1,FALSE))</f>
        <v>1720501.32</v>
      </c>
      <c r="U224" s="105">
        <f>IF(VLOOKUP($A224,'Incurred Real 2022$'!$A$25:$AC$426,'Incurred Real 2022$'!U$1,FALSE)=0,"",VLOOKUP($A224,'Incurred Real 2022$'!$A$25:$AC$426,'Incurred Real 2022$'!U$1,FALSE))</f>
        <v>724597.25</v>
      </c>
      <c r="V224" s="13" t="str">
        <f>IF(ISTEXT(VLOOKUP($A224,'Incurred Real 2022$'!$A$25:$AC$426,'Incurred Real 2022$'!V$1,FALSE)),"",(VLOOKUP($A224,'Incurred Real 2022$'!$A$25:$AC$426,'Incurred Real 2022$'!V$1,FALSE))*BT224*Incurred_Nominal!V$15)</f>
        <v/>
      </c>
      <c r="W224" s="13" t="str">
        <f>IF(ISTEXT(VLOOKUP($A224,'Incurred Real 2022$'!$A$25:$AC$426,'Incurred Real 2022$'!W$1,FALSE)),"",(VLOOKUP($A224,'Incurred Real 2022$'!$A$25:$AC$426,'Incurred Real 2022$'!W$1,FALSE))*BU224*Incurred_Nominal!W$15)</f>
        <v/>
      </c>
      <c r="X224" s="13" t="str">
        <f>IF(ISTEXT(VLOOKUP($A224,'Incurred Real 2022$'!$A$25:$AC$426,'Incurred Real 2022$'!X$1,FALSE)),"",(VLOOKUP($A224,'Incurred Real 2022$'!$A$25:$AC$426,'Incurred Real 2022$'!X$1,FALSE))*BV224*Incurred_Nominal!X$15)</f>
        <v/>
      </c>
      <c r="Y224" s="13" t="str">
        <f>IF(ISTEXT(VLOOKUP($A224,'Incurred Real 2022$'!$A$25:$AC$426,'Incurred Real 2022$'!Y$1,FALSE)),"",(VLOOKUP($A224,'Incurred Real 2022$'!$A$25:$AC$426,'Incurred Real 2022$'!Y$1,FALSE))*BW224*Incurred_Nominal!Y$15)</f>
        <v/>
      </c>
      <c r="Z224" s="13" t="str">
        <f>IF(ISTEXT(VLOOKUP($A224,'Incurred Real 2022$'!$A$25:$AC$426,'Incurred Real 2022$'!Z$1,FALSE)),"",(VLOOKUP($A224,'Incurred Real 2022$'!$A$25:$AC$426,'Incurred Real 2022$'!Z$1,FALSE))*BX224*Incurred_Nominal!Z$15)</f>
        <v/>
      </c>
      <c r="AA224" s="13" t="str">
        <f>IF(ISTEXT(VLOOKUP($A224,'Incurred Real 2022$'!$A$25:$AC$426,'Incurred Real 2022$'!AA$1,FALSE)),"",(VLOOKUP($A224,'Incurred Real 2022$'!$A$25:$AC$426,'Incurred Real 2022$'!AA$1,FALSE))*BY224*Incurred_Nominal!AA$15)</f>
        <v/>
      </c>
      <c r="AB224" s="13" t="str">
        <f>IF(ISTEXT(VLOOKUP($A224,'Incurred Real 2022$'!$A$25:$AC$426,'Incurred Real 2022$'!AB$1,FALSE)),"",(VLOOKUP($A224,'Incurred Real 2022$'!$A$25:$AC$426,'Incurred Real 2022$'!AB$1,FALSE))*BZ224*Incurred_Nominal!AB$15)</f>
        <v/>
      </c>
      <c r="AC224" s="13" t="str">
        <f>IF(ISTEXT(VLOOKUP($A224,'Incurred Real 2022$'!$A$25:$AC$426,'Incurred Real 2022$'!AC$1,FALSE)),"",(VLOOKUP($A224,'Incurred Real 2022$'!$A$25:$AC$426,'Incurred Real 2022$'!AC$1,FALSE))*CA224*Incurred_Nominal!AC$15)</f>
        <v/>
      </c>
      <c r="AD224" s="232">
        <f t="shared" si="49"/>
        <v>3073222.02</v>
      </c>
      <c r="AE224" s="232">
        <f t="shared" si="50"/>
        <v>3073222.02</v>
      </c>
      <c r="AF224" s="239">
        <f t="shared" si="51"/>
        <v>3675986.7585746045</v>
      </c>
      <c r="AG224" s="237">
        <f t="shared" si="52"/>
        <v>3110643.4188343398</v>
      </c>
      <c r="AH224" s="240">
        <f t="shared" si="56"/>
        <v>1.181744823696995</v>
      </c>
      <c r="AI224" s="234">
        <f>VLOOKUP($A224,Incurred_Real!$A$25:$AP$479,Incurred_Real!AI$1,FALSE)</f>
        <v>2021</v>
      </c>
      <c r="AJ224" s="235">
        <f>VLOOKUP($A224,Incurred_Real!$A$25:$AP$479,Incurred_Real!AJ$1,FALSE)</f>
        <v>44027</v>
      </c>
      <c r="AK224" s="236">
        <f>VLOOKUP($A224,Incurred_Real!$A$25:$AP$479,Incurred_Real!AK$1,FALSE)</f>
        <v>2021</v>
      </c>
      <c r="AL224" s="235" t="str">
        <f>VLOOKUP($A224,Incurred_Real!$A$25:$AP$479,Incurred_Real!AL$1,FALSE)</f>
        <v/>
      </c>
      <c r="AM224" s="237">
        <f>IF(AL224="Commissioned Extra","",(IF((AD224)=0,0,SUMPRODUCT($F$17:$U$17,F224:U224))+VLOOKUP($A224,Incurred_Real!$A$25:$BS$376,Incurred_Real!$AO$1,FALSE)))</f>
        <v>3264932.1100693783</v>
      </c>
      <c r="AN224" s="232" cm="1">
        <f t="array" ref="AN224">IF(ROUND(AE224,0)=0,0,LOOKUP(2,1/(F224:AC224&lt;&gt;""),F224:AC224))</f>
        <v>724597.25</v>
      </c>
      <c r="AO224" s="232">
        <f t="shared" si="53"/>
        <v>0</v>
      </c>
      <c r="AP224" s="78"/>
      <c r="AQ224" s="20"/>
      <c r="AR224" s="245">
        <f>VLOOKUP($A224,Incurred_Real!$A$25:$CD$376,Incurred_Real!AR$1,FALSE)</f>
        <v>0</v>
      </c>
      <c r="AS224" s="246">
        <f>VLOOKUP($A224,Incurred_Real!$A$25:$CD$376,Incurred_Real!AS$1,FALSE)</f>
        <v>0</v>
      </c>
      <c r="AT224" s="246">
        <f>VLOOKUP($A224,Incurred_Real!$A$25:$CD$376,Incurred_Real!AT$1,FALSE)</f>
        <v>0</v>
      </c>
      <c r="AU224" s="246">
        <f>VLOOKUP($A224,Incurred_Real!$A$25:$CD$376,Incurred_Real!AU$1,FALSE)</f>
        <v>0</v>
      </c>
      <c r="AV224" s="246">
        <f>VLOOKUP($A224,Incurred_Real!$A$25:$CD$376,Incurred_Real!AV$1,FALSE)</f>
        <v>0</v>
      </c>
      <c r="AW224" s="246">
        <f>VLOOKUP($A224,Incurred_Real!$A$25:$CD$376,Incurred_Real!AW$1,FALSE)</f>
        <v>0</v>
      </c>
      <c r="AX224" s="246">
        <f>VLOOKUP($A224,Incurred_Real!$A$25:$CD$376,Incurred_Real!AX$1,FALSE)</f>
        <v>0</v>
      </c>
      <c r="AY224" s="246">
        <f>VLOOKUP($A224,Incurred_Real!$A$25:$CD$376,Incurred_Real!AY$1,FALSE)</f>
        <v>0</v>
      </c>
      <c r="AZ224" s="246">
        <f>VLOOKUP($A224,Incurred_Real!$A$25:$CD$376,Incurred_Real!AZ$1,FALSE)</f>
        <v>0</v>
      </c>
      <c r="BA224" s="246">
        <f>VLOOKUP($A224,Incurred_Real!$A$25:$CD$376,Incurred_Real!BA$1,FALSE)</f>
        <v>0</v>
      </c>
      <c r="BB224" s="246">
        <f>VLOOKUP($A224,Incurred_Real!$A$25:$CD$376,Incurred_Real!BB$1,FALSE)</f>
        <v>1</v>
      </c>
      <c r="BC224" s="246">
        <f>VLOOKUP($A224,Incurred_Real!$A$25:$CD$376,Incurred_Real!BC$1,FALSE)</f>
        <v>0</v>
      </c>
      <c r="BD224" s="246">
        <f>VLOOKUP($A224,Incurred_Real!$A$25:$CD$376,Incurred_Real!BD$1,FALSE)</f>
        <v>0</v>
      </c>
      <c r="BE224" s="246">
        <f>VLOOKUP($A224,Incurred_Real!$A$25:$CD$376,Incurred_Real!BE$1,FALSE)</f>
        <v>0</v>
      </c>
      <c r="BF224" s="246">
        <f>VLOOKUP($A224,Incurred_Real!$A$25:$CD$376,Incurred_Real!BF$1,FALSE)</f>
        <v>0</v>
      </c>
      <c r="BG224" s="246">
        <f>VLOOKUP($A224,Incurred_Real!$A$25:$CD$376,Incurred_Real!BG$1,FALSE)</f>
        <v>0</v>
      </c>
      <c r="BH224" s="246">
        <f>VLOOKUP($A224,Incurred_Real!$A$25:$CD$376,Incurred_Real!BH$1,FALSE)</f>
        <v>0</v>
      </c>
      <c r="BI224" s="246">
        <f>VLOOKUP($A224,Incurred_Real!$A$25:$CD$376,Incurred_Real!BI$1,FALSE)</f>
        <v>0</v>
      </c>
      <c r="BJ224" s="246">
        <f>VLOOKUP($A224,Incurred_Real!$A$25:$CD$376,Incurred_Real!BJ$1,FALSE)</f>
        <v>0</v>
      </c>
      <c r="BK224" s="246">
        <f>VLOOKUP($A224,Incurred_Real!$A$25:$CD$376,Incurred_Real!BK$1,FALSE)</f>
        <v>0</v>
      </c>
      <c r="BL224" s="246">
        <f>VLOOKUP($A224,Incurred_Real!$A$25:$CD$376,Incurred_Real!BL$1,FALSE)</f>
        <v>0</v>
      </c>
      <c r="BM224" s="246">
        <f>VLOOKUP($A224,Incurred_Real!$A$25:$CD$376,Incurred_Real!BM$1,FALSE)</f>
        <v>0</v>
      </c>
      <c r="BN224" s="246">
        <f>VLOOKUP($A224,Incurred_Real!$A$25:$CD$376,Incurred_Real!BN$1,FALSE)</f>
        <v>0</v>
      </c>
      <c r="BO224" s="246">
        <f>VLOOKUP($A224,Incurred_Real!$A$25:$CD$376,Incurred_Real!BO$1,FALSE)</f>
        <v>0</v>
      </c>
      <c r="BP224" s="246">
        <f>VLOOKUP($A224,Incurred_Real!$A$25:$CD$376,Incurred_Real!BP$1,FALSE)</f>
        <v>0</v>
      </c>
      <c r="BQ224" s="246">
        <f>VLOOKUP($A224,Incurred_Real!$A$25:$CD$376,Incurred_Real!BQ$1,FALSE)</f>
        <v>0</v>
      </c>
      <c r="BR224" s="246">
        <f>VLOOKUP($A224,Incurred_Real!$A$25:$CD$376,Incurred_Real!BR$1,FALSE)</f>
        <v>0</v>
      </c>
      <c r="BS224" s="254">
        <f t="shared" si="54"/>
        <v>1</v>
      </c>
      <c r="BT224" s="249">
        <f>1+IF(ISNA(VLOOKUP($A224,'Project labour content'!$A$7:$D$255,'Project labour content'!$D$1,FALSE)),VLOOKUP($D224,'Project labour content'!$F$6:$G$15,'Project labour content'!$G$1,FALSE),VLOOKUP($A224,'Project labour content'!$A$7:$D$255,'Project labour content'!$D$1,FALSE))*LabEsc22*1</f>
        <v>1.0008946620064583</v>
      </c>
      <c r="BU224" s="249">
        <f>1+IF(ISNA(VLOOKUP($A224,'Project labour content'!$A$7:$D$255,'Project labour content'!$D$1,FALSE)),VLOOKUP($D224,'Project labour content'!$F$6:$G$15,'Project labour content'!$G$1,FALSE),VLOOKUP($A224,'Project labour content'!$A$7:$D$255,'Project labour content'!$D$1,FALSE))*LabEsc23*1</f>
        <v>1.0017936183905476</v>
      </c>
      <c r="BV224" s="249">
        <f>1+IF(ISNA(VLOOKUP($A224,'Project labour content'!$A$7:$D$255,'Project labour content'!$D$1,FALSE)),VLOOKUP($D224,'Project labour content'!$F$6:$G$15,'Project labour content'!$G$1,FALSE),VLOOKUP($A224,'Project labour content'!$A$7:$D$255,'Project labour content'!$D$1,FALSE))*LabEsc24*1</f>
        <v>1.0026404353043599</v>
      </c>
      <c r="BW224" s="249">
        <f>1+IF(ISNA(VLOOKUP($A224,'Project labour content'!$A$7:$D$255,'Project labour content'!$D$1,FALSE)),VLOOKUP($D224,'Project labour content'!$F$6:$G$15,'Project labour content'!$G$1,FALSE),VLOOKUP($A224,'Project labour content'!$A$7:$D$255,'Project labour content'!$D$1,FALSE))*LabEsc25*1</f>
        <v>1.0037746054242589</v>
      </c>
      <c r="BX224" s="249">
        <f>1+IF(ISNA(VLOOKUP($A224,'Project labour content'!$A$7:$D$255,'Project labour content'!$D$1,FALSE)),VLOOKUP($D224,'Project labour content'!$F$6:$G$15,'Project labour content'!$G$1,FALSE),VLOOKUP($A224,'Project labour content'!$A$7:$D$255,'Project labour content'!$D$1,FALSE))*LabEsc26*1</f>
        <v>1.0050106618265955</v>
      </c>
      <c r="BY224" s="249">
        <f>1+IF(ISNA(VLOOKUP($A224,'Project labour content'!$A$7:$D$255,'Project labour content'!$D$1,FALSE)),VLOOKUP($D224,'Project labour content'!$F$6:$G$15,'Project labour content'!$G$1,FALSE),VLOOKUP($A224,'Project labour content'!$A$7:$D$255,'Project labour content'!$D$1,FALSE))*LabEsc27*1</f>
        <v>1.0057762561459505</v>
      </c>
      <c r="BZ224" s="249">
        <f>1+IF(ISNA(VLOOKUP($A224,'Project labour content'!$A$7:$D$255,'Project labour content'!$D$1,FALSE)),VLOOKUP($D224,'Project labour content'!$F$6:$G$15,'Project labour content'!$G$1,FALSE),VLOOKUP($A224,'Project labour content'!$A$7:$D$255,'Project labour content'!$D$1,FALSE))*LabEsc28*1</f>
        <v>1.0063527486684249</v>
      </c>
      <c r="CA224" s="249">
        <f>1+IF(ISNA(VLOOKUP($A224,'Project labour content'!$A$7:$D$255,'Project labour content'!$D$1,FALSE)),VLOOKUP($D224,'Project labour content'!$F$6:$G$15,'Project labour content'!$G$1,FALSE),VLOOKUP($A224,'Project labour content'!$A$7:$D$255,'Project labour content'!$D$1,FALSE))*LabEsc29*1</f>
        <v>1.0072779038684916</v>
      </c>
      <c r="CB224" s="250" t="str">
        <f>IF(ISNA(VLOOKUP($A224,'Project labour content'!$A$7:$D$255,'Project labour content'!$D$1,FALSE)),"Category","Project")</f>
        <v>Category</v>
      </c>
      <c r="CD224" s="247" t="str">
        <f t="shared" si="55"/>
        <v>14130</v>
      </c>
    </row>
    <row r="225" spans="1:82" x14ac:dyDescent="0.15">
      <c r="A225" s="11" t="s">
        <v>347</v>
      </c>
      <c r="B225" s="11" t="str">
        <f>VLOOKUP($A225,'Incurred Real 2022$'!$A$25:$AC$426,'Incurred Real 2022$'!B$1,FALSE)</f>
        <v>Motorised Isolator LOPA Improvement</v>
      </c>
      <c r="C225" s="11" t="str">
        <f>VLOOKUP($A225,'Incurred Real 2022$'!$A$25:$AC$426,'Incurred Real 2022$'!C$1,FALSE)</f>
        <v>ExAnte</v>
      </c>
      <c r="D225" s="11" t="str">
        <f>VLOOKUP($A225,'Incurred Real 2022$'!$A$25:$AC$426,'Incurred Real 2022$'!D$1,FALSE)</f>
        <v>Security/Compliance</v>
      </c>
      <c r="E225" s="11" t="str">
        <f>VLOOKUP($A225,'Incurred Real 2022$'!$A$25:$AC$426,'Incurred Real 2022$'!E$1,FALSE)</f>
        <v>Active</v>
      </c>
      <c r="F225" s="105" t="str">
        <f>IF(VLOOKUP($A225,'Incurred Real 2022$'!$A$25:$AC$426,'Incurred Real 2022$'!F$1,FALSE)=0,"",VLOOKUP($A225,'Incurred Real 2022$'!$A$25:$AC$426,'Incurred Real 2022$'!F$1,FALSE))</f>
        <v/>
      </c>
      <c r="G225" s="105" t="str">
        <f>IF(VLOOKUP($A225,'Incurred Real 2022$'!$A$25:$AC$426,'Incurred Real 2022$'!G$1,FALSE)=0,"",VLOOKUP($A225,'Incurred Real 2022$'!$A$25:$AC$426,'Incurred Real 2022$'!G$1,FALSE))</f>
        <v/>
      </c>
      <c r="H225" s="105" t="str">
        <f>IF(VLOOKUP($A225,'Incurred Real 2022$'!$A$25:$AC$426,'Incurred Real 2022$'!H$1,FALSE)=0,"",VLOOKUP($A225,'Incurred Real 2022$'!$A$25:$AC$426,'Incurred Real 2022$'!H$1,FALSE))</f>
        <v/>
      </c>
      <c r="I225" s="105" t="str">
        <f>IF(VLOOKUP($A225,'Incurred Real 2022$'!$A$25:$AC$426,'Incurred Real 2022$'!I$1,FALSE)=0,"",VLOOKUP($A225,'Incurred Real 2022$'!$A$25:$AC$426,'Incurred Real 2022$'!I$1,FALSE))</f>
        <v/>
      </c>
      <c r="J225" s="105" t="str">
        <f>IF(VLOOKUP($A225,'Incurred Real 2022$'!$A$25:$AC$426,'Incurred Real 2022$'!J$1,FALSE)=0,"",VLOOKUP($A225,'Incurred Real 2022$'!$A$25:$AC$426,'Incurred Real 2022$'!J$1,FALSE))</f>
        <v/>
      </c>
      <c r="K225" s="105" t="str">
        <f>IF(VLOOKUP($A225,'Incurred Real 2022$'!$A$25:$AC$426,'Incurred Real 2022$'!K$1,FALSE)=0,"",VLOOKUP($A225,'Incurred Real 2022$'!$A$25:$AC$426,'Incurred Real 2022$'!K$1,FALSE))</f>
        <v/>
      </c>
      <c r="L225" s="105" t="str">
        <f>IF(VLOOKUP($A225,'Incurred Real 2022$'!$A$25:$AC$426,'Incurred Real 2022$'!L$1,FALSE)=0,"",VLOOKUP($A225,'Incurred Real 2022$'!$A$25:$AC$426,'Incurred Real 2022$'!L$1,FALSE))</f>
        <v/>
      </c>
      <c r="M225" s="105" t="str">
        <f>IF(VLOOKUP($A225,'Incurred Real 2022$'!$A$25:$AC$426,'Incurred Real 2022$'!M$1,FALSE)=0,"",VLOOKUP($A225,'Incurred Real 2022$'!$A$25:$AC$426,'Incurred Real 2022$'!M$1,FALSE))</f>
        <v/>
      </c>
      <c r="N225" s="105" t="str">
        <f>IF(VLOOKUP($A225,'Incurred Real 2022$'!$A$25:$AC$426,'Incurred Real 2022$'!N$1,FALSE)=0,"",VLOOKUP($A225,'Incurred Real 2022$'!$A$25:$AC$426,'Incurred Real 2022$'!N$1,FALSE))</f>
        <v/>
      </c>
      <c r="O225" s="105" t="str">
        <f>IF(VLOOKUP($A225,'Incurred Real 2022$'!$A$25:$AC$426,'Incurred Real 2022$'!O$1,FALSE)=0,"",VLOOKUP($A225,'Incurred Real 2022$'!$A$25:$AC$426,'Incurred Real 2022$'!O$1,FALSE))</f>
        <v/>
      </c>
      <c r="P225" s="105" t="str">
        <f>IF(VLOOKUP($A225,'Incurred Real 2022$'!$A$25:$AC$426,'Incurred Real 2022$'!P$1,FALSE)=0,"",VLOOKUP($A225,'Incurred Real 2022$'!$A$25:$AC$426,'Incurred Real 2022$'!P$1,FALSE))</f>
        <v/>
      </c>
      <c r="Q225" s="105">
        <f>IF(VLOOKUP($A225,'Incurred Real 2022$'!$A$25:$AC$426,'Incurred Real 2022$'!Q$1,FALSE)=0,"",VLOOKUP($A225,'Incurred Real 2022$'!$A$25:$AC$426,'Incurred Real 2022$'!Q$1,FALSE))</f>
        <v>1158691.8600000001</v>
      </c>
      <c r="R225" s="105">
        <f>IF(VLOOKUP($A225,'Incurred Real 2022$'!$A$25:$AC$426,'Incurred Real 2022$'!R$1,FALSE)=0,"",VLOOKUP($A225,'Incurred Real 2022$'!$A$25:$AC$426,'Incurred Real 2022$'!R$1,FALSE))</f>
        <v>9758792.1099999994</v>
      </c>
      <c r="S225" s="105">
        <f>IF(VLOOKUP($A225,'Incurred Real 2022$'!$A$25:$AC$426,'Incurred Real 2022$'!S$1,FALSE)=0,"",VLOOKUP($A225,'Incurred Real 2022$'!$A$25:$AC$426,'Incurred Real 2022$'!S$1,FALSE))</f>
        <v>3018489.91</v>
      </c>
      <c r="T225" s="105">
        <f>IF(VLOOKUP($A225,'Incurred Real 2022$'!$A$25:$AC$426,'Incurred Real 2022$'!T$1,FALSE)=0,"",VLOOKUP($A225,'Incurred Real 2022$'!$A$25:$AC$426,'Incurred Real 2022$'!T$1,FALSE))</f>
        <v>3370060.61</v>
      </c>
      <c r="U225" s="105">
        <f>IF(VLOOKUP($A225,'Incurred Real 2022$'!$A$25:$AC$426,'Incurred Real 2022$'!U$1,FALSE)=0,"",VLOOKUP($A225,'Incurred Real 2022$'!$A$25:$AC$426,'Incurred Real 2022$'!U$1,FALSE))</f>
        <v>1368721</v>
      </c>
      <c r="V225" s="13">
        <f>IF(ISTEXT(VLOOKUP($A225,'Incurred Real 2022$'!$A$25:$AC$426,'Incurred Real 2022$'!V$1,FALSE)),"",(VLOOKUP($A225,'Incurred Real 2022$'!$A$25:$AC$426,'Incurred Real 2022$'!V$1,FALSE))*BT225*Incurred_Nominal!V$15)</f>
        <v>1028278.188616537</v>
      </c>
      <c r="W225" s="13" t="str">
        <f>IF(ISTEXT(VLOOKUP($A225,'Incurred Real 2022$'!$A$25:$AC$426,'Incurred Real 2022$'!W$1,FALSE)),"",(VLOOKUP($A225,'Incurred Real 2022$'!$A$25:$AC$426,'Incurred Real 2022$'!W$1,FALSE))*BU225*Incurred_Nominal!W$15)</f>
        <v/>
      </c>
      <c r="X225" s="13" t="str">
        <f>IF(ISTEXT(VLOOKUP($A225,'Incurred Real 2022$'!$A$25:$AC$426,'Incurred Real 2022$'!X$1,FALSE)),"",(VLOOKUP($A225,'Incurred Real 2022$'!$A$25:$AC$426,'Incurred Real 2022$'!X$1,FALSE))*BV225*Incurred_Nominal!X$15)</f>
        <v/>
      </c>
      <c r="Y225" s="13" t="str">
        <f>IF(ISTEXT(VLOOKUP($A225,'Incurred Real 2022$'!$A$25:$AC$426,'Incurred Real 2022$'!Y$1,FALSE)),"",(VLOOKUP($A225,'Incurred Real 2022$'!$A$25:$AC$426,'Incurred Real 2022$'!Y$1,FALSE))*BW225*Incurred_Nominal!Y$15)</f>
        <v/>
      </c>
      <c r="Z225" s="13" t="str">
        <f>IF(ISTEXT(VLOOKUP($A225,'Incurred Real 2022$'!$A$25:$AC$426,'Incurred Real 2022$'!Z$1,FALSE)),"",(VLOOKUP($A225,'Incurred Real 2022$'!$A$25:$AC$426,'Incurred Real 2022$'!Z$1,FALSE))*BX225*Incurred_Nominal!Z$15)</f>
        <v/>
      </c>
      <c r="AA225" s="13" t="str">
        <f>IF(ISTEXT(VLOOKUP($A225,'Incurred Real 2022$'!$A$25:$AC$426,'Incurred Real 2022$'!AA$1,FALSE)),"",(VLOOKUP($A225,'Incurred Real 2022$'!$A$25:$AC$426,'Incurred Real 2022$'!AA$1,FALSE))*BY225*Incurred_Nominal!AA$15)</f>
        <v/>
      </c>
      <c r="AB225" s="13" t="str">
        <f>IF(ISTEXT(VLOOKUP($A225,'Incurred Real 2022$'!$A$25:$AC$426,'Incurred Real 2022$'!AB$1,FALSE)),"",(VLOOKUP($A225,'Incurred Real 2022$'!$A$25:$AC$426,'Incurred Real 2022$'!AB$1,FALSE))*BZ225*Incurred_Nominal!AB$15)</f>
        <v/>
      </c>
      <c r="AC225" s="13" t="str">
        <f>IF(ISTEXT(VLOOKUP($A225,'Incurred Real 2022$'!$A$25:$AC$426,'Incurred Real 2022$'!AC$1,FALSE)),"",(VLOOKUP($A225,'Incurred Real 2022$'!$A$25:$AC$426,'Incurred Real 2022$'!AC$1,FALSE))*CA225*Incurred_Nominal!AC$15)</f>
        <v/>
      </c>
      <c r="AD225" s="232">
        <f t="shared" si="49"/>
        <v>19703033.678616535</v>
      </c>
      <c r="AE225" s="232">
        <f t="shared" si="50"/>
        <v>19703033.678616535</v>
      </c>
      <c r="AF225" s="239" t="str">
        <f t="shared" si="51"/>
        <v/>
      </c>
      <c r="AG225" s="237" t="str">
        <f t="shared" si="52"/>
        <v/>
      </c>
      <c r="AH225" s="240" t="str">
        <f t="shared" si="56"/>
        <v/>
      </c>
      <c r="AI225" s="234">
        <f>VLOOKUP($A225,Incurred_Real!$A$25:$AP$479,Incurred_Real!AI$1,FALSE)</f>
        <v>2022</v>
      </c>
      <c r="AJ225" s="235">
        <f>VLOOKUP($A225,Incurred_Real!$A$25:$AP$479,Incurred_Real!AJ$1,FALSE)</f>
        <v>44553</v>
      </c>
      <c r="AK225" s="236">
        <f>VLOOKUP($A225,Incurred_Real!$A$25:$AP$479,Incurred_Real!AK$1,FALSE)</f>
        <v>2022</v>
      </c>
      <c r="AL225" s="235" t="str">
        <f>VLOOKUP($A225,Incurred_Real!$A$25:$AP$479,Incurred_Real!AL$1,FALSE)</f>
        <v>Commissioned Extra</v>
      </c>
      <c r="AM225" s="237" t="str">
        <f>IF(AL225="Commissioned Extra","",(IF((AD225)=0,0,SUMPRODUCT($F$17:$U$17,F225:U225))+VLOOKUP($A225,Incurred_Real!$A$25:$BS$376,Incurred_Real!$AO$1,FALSE)))</f>
        <v/>
      </c>
      <c r="AN225" s="232" cm="1">
        <f t="array" ref="AN225">IF(ROUND(AE225,0)=0,0,LOOKUP(2,1/(F225:AC225&lt;&gt;""),F225:AC225))</f>
        <v>1028278.188616537</v>
      </c>
      <c r="AO225" s="232">
        <f t="shared" si="53"/>
        <v>1028278.188616537</v>
      </c>
      <c r="AP225" s="78"/>
      <c r="AQ225" s="20"/>
      <c r="AR225" s="245">
        <f>VLOOKUP($A225,Incurred_Real!$A$25:$CD$376,Incurred_Real!AR$1,FALSE)</f>
        <v>0</v>
      </c>
      <c r="AS225" s="246">
        <f>VLOOKUP($A225,Incurred_Real!$A$25:$CD$376,Incurred_Real!AS$1,FALSE)</f>
        <v>0</v>
      </c>
      <c r="AT225" s="246">
        <f>VLOOKUP($A225,Incurred_Real!$A$25:$CD$376,Incurred_Real!AT$1,FALSE)</f>
        <v>0</v>
      </c>
      <c r="AU225" s="246">
        <f>VLOOKUP($A225,Incurred_Real!$A$25:$CD$376,Incurred_Real!AU$1,FALSE)</f>
        <v>0</v>
      </c>
      <c r="AV225" s="246">
        <f>VLOOKUP($A225,Incurred_Real!$A$25:$CD$376,Incurred_Real!AV$1,FALSE)</f>
        <v>0</v>
      </c>
      <c r="AW225" s="246">
        <f>VLOOKUP($A225,Incurred_Real!$A$25:$CD$376,Incurred_Real!AW$1,FALSE)</f>
        <v>0</v>
      </c>
      <c r="AX225" s="246">
        <f>VLOOKUP($A225,Incurred_Real!$A$25:$CD$376,Incurred_Real!AX$1,FALSE)</f>
        <v>0</v>
      </c>
      <c r="AY225" s="246">
        <f>VLOOKUP($A225,Incurred_Real!$A$25:$CD$376,Incurred_Real!AY$1,FALSE)</f>
        <v>0</v>
      </c>
      <c r="AZ225" s="246">
        <f>VLOOKUP($A225,Incurred_Real!$A$25:$CD$376,Incurred_Real!AZ$1,FALSE)</f>
        <v>0</v>
      </c>
      <c r="BA225" s="246">
        <f>VLOOKUP($A225,Incurred_Real!$A$25:$CD$376,Incurred_Real!BA$1,FALSE)</f>
        <v>0</v>
      </c>
      <c r="BB225" s="246">
        <f>VLOOKUP($A225,Incurred_Real!$A$25:$CD$376,Incurred_Real!BB$1,FALSE)</f>
        <v>0.53950080701675884</v>
      </c>
      <c r="BC225" s="246">
        <f>VLOOKUP($A225,Incurred_Real!$A$25:$CD$376,Incurred_Real!BC$1,FALSE)</f>
        <v>0</v>
      </c>
      <c r="BD225" s="246">
        <f>VLOOKUP($A225,Incurred_Real!$A$25:$CD$376,Incurred_Real!BD$1,FALSE)</f>
        <v>4.3465636144460681E-3</v>
      </c>
      <c r="BE225" s="246">
        <f>VLOOKUP($A225,Incurred_Real!$A$25:$CD$376,Incurred_Real!BE$1,FALSE)</f>
        <v>0</v>
      </c>
      <c r="BF225" s="246">
        <f>VLOOKUP($A225,Incurred_Real!$A$25:$CD$376,Incurred_Real!BF$1,FALSE)</f>
        <v>0</v>
      </c>
      <c r="BG225" s="246">
        <f>VLOOKUP($A225,Incurred_Real!$A$25:$CD$376,Incurred_Real!BG$1,FALSE)</f>
        <v>0.45615262936879514</v>
      </c>
      <c r="BH225" s="246">
        <f>VLOOKUP($A225,Incurred_Real!$A$25:$CD$376,Incurred_Real!BH$1,FALSE)</f>
        <v>0</v>
      </c>
      <c r="BI225" s="246">
        <f>VLOOKUP($A225,Incurred_Real!$A$25:$CD$376,Incurred_Real!BI$1,FALSE)</f>
        <v>0</v>
      </c>
      <c r="BJ225" s="246">
        <f>VLOOKUP($A225,Incurred_Real!$A$25:$CD$376,Incurred_Real!BJ$1,FALSE)</f>
        <v>0</v>
      </c>
      <c r="BK225" s="246">
        <f>VLOOKUP($A225,Incurred_Real!$A$25:$CD$376,Incurred_Real!BK$1,FALSE)</f>
        <v>0</v>
      </c>
      <c r="BL225" s="246">
        <f>VLOOKUP($A225,Incurred_Real!$A$25:$CD$376,Incurred_Real!BL$1,FALSE)</f>
        <v>0</v>
      </c>
      <c r="BM225" s="246">
        <f>VLOOKUP($A225,Incurred_Real!$A$25:$CD$376,Incurred_Real!BM$1,FALSE)</f>
        <v>0</v>
      </c>
      <c r="BN225" s="246">
        <f>VLOOKUP($A225,Incurred_Real!$A$25:$CD$376,Incurred_Real!BN$1,FALSE)</f>
        <v>0</v>
      </c>
      <c r="BO225" s="246">
        <f>VLOOKUP($A225,Incurred_Real!$A$25:$CD$376,Incurred_Real!BO$1,FALSE)</f>
        <v>0</v>
      </c>
      <c r="BP225" s="246">
        <f>VLOOKUP($A225,Incurred_Real!$A$25:$CD$376,Incurred_Real!BP$1,FALSE)</f>
        <v>0</v>
      </c>
      <c r="BQ225" s="246">
        <f>VLOOKUP($A225,Incurred_Real!$A$25:$CD$376,Incurred_Real!BQ$1,FALSE)</f>
        <v>0</v>
      </c>
      <c r="BR225" s="246">
        <f>VLOOKUP($A225,Incurred_Real!$A$25:$CD$376,Incurred_Real!BR$1,FALSE)</f>
        <v>0</v>
      </c>
      <c r="BS225" s="254">
        <f t="shared" si="54"/>
        <v>1</v>
      </c>
      <c r="BT225" s="249">
        <f>1+IF(ISNA(VLOOKUP($A225,'Project labour content'!$A$7:$D$255,'Project labour content'!$D$1,FALSE)),VLOOKUP($D225,'Project labour content'!$F$6:$G$15,'Project labour content'!$G$1,FALSE),VLOOKUP($A225,'Project labour content'!$A$7:$D$255,'Project labour content'!$D$1,FALSE))*LabEsc22*1</f>
        <v>1.0006110854472845</v>
      </c>
      <c r="BU225" s="249">
        <f>1+IF(ISNA(VLOOKUP($A225,'Project labour content'!$A$7:$D$255,'Project labour content'!$D$1,FALSE)),VLOOKUP($D225,'Project labour content'!$F$6:$G$15,'Project labour content'!$G$1,FALSE),VLOOKUP($A225,'Project labour content'!$A$7:$D$255,'Project labour content'!$D$1,FALSE))*LabEsc23*1</f>
        <v>1.0012251041047158</v>
      </c>
      <c r="BV225" s="249">
        <f>1+IF(ISNA(VLOOKUP($A225,'Project labour content'!$A$7:$D$255,'Project labour content'!$D$1,FALSE)),VLOOKUP($D225,'Project labour content'!$F$6:$G$15,'Project labour content'!$G$1,FALSE),VLOOKUP($A225,'Project labour content'!$A$7:$D$255,'Project labour content'!$D$1,FALSE))*LabEsc24*1</f>
        <v>1.0018035096800162</v>
      </c>
      <c r="BW225" s="249">
        <f>1+IF(ISNA(VLOOKUP($A225,'Project labour content'!$A$7:$D$255,'Project labour content'!$D$1,FALSE)),VLOOKUP($D225,'Project labour content'!$F$6:$G$15,'Project labour content'!$G$1,FALSE),VLOOKUP($A225,'Project labour content'!$A$7:$D$255,'Project labour content'!$D$1,FALSE))*LabEsc25*1</f>
        <v>1.002578187547202</v>
      </c>
      <c r="BX225" s="249">
        <f>1+IF(ISNA(VLOOKUP($A225,'Project labour content'!$A$7:$D$255,'Project labour content'!$D$1,FALSE)),VLOOKUP($D225,'Project labour content'!$F$6:$G$15,'Project labour content'!$G$1,FALSE),VLOOKUP($A225,'Project labour content'!$A$7:$D$255,'Project labour content'!$D$1,FALSE))*LabEsc26*1</f>
        <v>1.0034224573094566</v>
      </c>
      <c r="BY225" s="249">
        <f>1+IF(ISNA(VLOOKUP($A225,'Project labour content'!$A$7:$D$255,'Project labour content'!$D$1,FALSE)),VLOOKUP($D225,'Project labour content'!$F$6:$G$15,'Project labour content'!$G$1,FALSE),VLOOKUP($A225,'Project labour content'!$A$7:$D$255,'Project labour content'!$D$1,FALSE))*LabEsc27*1</f>
        <v>1.0039453850114313</v>
      </c>
      <c r="BZ225" s="249">
        <f>1+IF(ISNA(VLOOKUP($A225,'Project labour content'!$A$7:$D$255,'Project labour content'!$D$1,FALSE)),VLOOKUP($D225,'Project labour content'!$F$6:$G$15,'Project labour content'!$G$1,FALSE),VLOOKUP($A225,'Project labour content'!$A$7:$D$255,'Project labour content'!$D$1,FALSE))*LabEsc28*1</f>
        <v>1.0043391495710183</v>
      </c>
      <c r="CA225" s="249">
        <f>1+IF(ISNA(VLOOKUP($A225,'Project labour content'!$A$7:$D$255,'Project labour content'!$D$1,FALSE)),VLOOKUP($D225,'Project labour content'!$F$6:$G$15,'Project labour content'!$G$1,FALSE),VLOOKUP($A225,'Project labour content'!$A$7:$D$255,'Project labour content'!$D$1,FALSE))*LabEsc29*1</f>
        <v>1.0049710629362438</v>
      </c>
      <c r="CB225" s="250" t="str">
        <f>IF(ISNA(VLOOKUP($A225,'Project labour content'!$A$7:$D$255,'Project labour content'!$D$1,FALSE)),"Category","Project")</f>
        <v>Project</v>
      </c>
      <c r="CD225" s="247" t="str">
        <f t="shared" si="55"/>
        <v>14131</v>
      </c>
    </row>
    <row r="226" spans="1:82" x14ac:dyDescent="0.15">
      <c r="A226" s="11" t="s">
        <v>349</v>
      </c>
      <c r="B226" s="11" t="str">
        <f>VLOOKUP($A226,'Incurred Real 2022$'!$A$25:$AC$426,'Incurred Real 2022$'!B$1,FALSE)</f>
        <v>Isolator Status Indication</v>
      </c>
      <c r="C226" s="11" t="str">
        <f>VLOOKUP($A226,'Incurred Real 2022$'!$A$25:$AC$426,'Incurred Real 2022$'!C$1,FALSE)</f>
        <v>ExAnte</v>
      </c>
      <c r="D226" s="11" t="str">
        <f>VLOOKUP($A226,'Incurred Real 2022$'!$A$25:$AC$426,'Incurred Real 2022$'!D$1,FALSE)</f>
        <v>Security/Compliance</v>
      </c>
      <c r="E226" s="11" t="str">
        <f>VLOOKUP($A226,'Incurred Real 2022$'!$A$25:$AC$426,'Incurred Real 2022$'!E$1,FALSE)</f>
        <v>Active</v>
      </c>
      <c r="F226" s="105" t="str">
        <f>IF(VLOOKUP($A226,'Incurred Real 2022$'!$A$25:$AC$426,'Incurred Real 2022$'!F$1,FALSE)=0,"",VLOOKUP($A226,'Incurred Real 2022$'!$A$25:$AC$426,'Incurred Real 2022$'!F$1,FALSE))</f>
        <v/>
      </c>
      <c r="G226" s="105" t="str">
        <f>IF(VLOOKUP($A226,'Incurred Real 2022$'!$A$25:$AC$426,'Incurred Real 2022$'!G$1,FALSE)=0,"",VLOOKUP($A226,'Incurred Real 2022$'!$A$25:$AC$426,'Incurred Real 2022$'!G$1,FALSE))</f>
        <v/>
      </c>
      <c r="H226" s="105" t="str">
        <f>IF(VLOOKUP($A226,'Incurred Real 2022$'!$A$25:$AC$426,'Incurred Real 2022$'!H$1,FALSE)=0,"",VLOOKUP($A226,'Incurred Real 2022$'!$A$25:$AC$426,'Incurred Real 2022$'!H$1,FALSE))</f>
        <v/>
      </c>
      <c r="I226" s="105" t="str">
        <f>IF(VLOOKUP($A226,'Incurred Real 2022$'!$A$25:$AC$426,'Incurred Real 2022$'!I$1,FALSE)=0,"",VLOOKUP($A226,'Incurred Real 2022$'!$A$25:$AC$426,'Incurred Real 2022$'!I$1,FALSE))</f>
        <v/>
      </c>
      <c r="J226" s="105" t="str">
        <f>IF(VLOOKUP($A226,'Incurred Real 2022$'!$A$25:$AC$426,'Incurred Real 2022$'!J$1,FALSE)=0,"",VLOOKUP($A226,'Incurred Real 2022$'!$A$25:$AC$426,'Incurred Real 2022$'!J$1,FALSE))</f>
        <v/>
      </c>
      <c r="K226" s="105" t="str">
        <f>IF(VLOOKUP($A226,'Incurred Real 2022$'!$A$25:$AC$426,'Incurred Real 2022$'!K$1,FALSE)=0,"",VLOOKUP($A226,'Incurred Real 2022$'!$A$25:$AC$426,'Incurred Real 2022$'!K$1,FALSE))</f>
        <v/>
      </c>
      <c r="L226" s="105" t="str">
        <f>IF(VLOOKUP($A226,'Incurred Real 2022$'!$A$25:$AC$426,'Incurred Real 2022$'!L$1,FALSE)=0,"",VLOOKUP($A226,'Incurred Real 2022$'!$A$25:$AC$426,'Incurred Real 2022$'!L$1,FALSE))</f>
        <v/>
      </c>
      <c r="M226" s="105" t="str">
        <f>IF(VLOOKUP($A226,'Incurred Real 2022$'!$A$25:$AC$426,'Incurred Real 2022$'!M$1,FALSE)=0,"",VLOOKUP($A226,'Incurred Real 2022$'!$A$25:$AC$426,'Incurred Real 2022$'!M$1,FALSE))</f>
        <v/>
      </c>
      <c r="N226" s="105" t="str">
        <f>IF(VLOOKUP($A226,'Incurred Real 2022$'!$A$25:$AC$426,'Incurred Real 2022$'!N$1,FALSE)=0,"",VLOOKUP($A226,'Incurred Real 2022$'!$A$25:$AC$426,'Incurred Real 2022$'!N$1,FALSE))</f>
        <v/>
      </c>
      <c r="O226" s="105" t="str">
        <f>IF(VLOOKUP($A226,'Incurred Real 2022$'!$A$25:$AC$426,'Incurred Real 2022$'!O$1,FALSE)=0,"",VLOOKUP($A226,'Incurred Real 2022$'!$A$25:$AC$426,'Incurred Real 2022$'!O$1,FALSE))</f>
        <v/>
      </c>
      <c r="P226" s="105" t="str">
        <f>IF(VLOOKUP($A226,'Incurred Real 2022$'!$A$25:$AC$426,'Incurred Real 2022$'!P$1,FALSE)=0,"",VLOOKUP($A226,'Incurred Real 2022$'!$A$25:$AC$426,'Incurred Real 2022$'!P$1,FALSE))</f>
        <v/>
      </c>
      <c r="Q226" s="105">
        <f>IF(VLOOKUP($A226,'Incurred Real 2022$'!$A$25:$AC$426,'Incurred Real 2022$'!Q$1,FALSE)=0,"",VLOOKUP($A226,'Incurred Real 2022$'!$A$25:$AC$426,'Incurred Real 2022$'!Q$1,FALSE))</f>
        <v>1717.95</v>
      </c>
      <c r="R226" s="105">
        <f>IF(VLOOKUP($A226,'Incurred Real 2022$'!$A$25:$AC$426,'Incurred Real 2022$'!R$1,FALSE)=0,"",VLOOKUP($A226,'Incurred Real 2022$'!$A$25:$AC$426,'Incurred Real 2022$'!R$1,FALSE))</f>
        <v>55086.48</v>
      </c>
      <c r="S226" s="105">
        <f>IF(VLOOKUP($A226,'Incurred Real 2022$'!$A$25:$AC$426,'Incurred Real 2022$'!S$1,FALSE)=0,"",VLOOKUP($A226,'Incurred Real 2022$'!$A$25:$AC$426,'Incurred Real 2022$'!S$1,FALSE))</f>
        <v>118128.59</v>
      </c>
      <c r="T226" s="105">
        <f>IF(VLOOKUP($A226,'Incurred Real 2022$'!$A$25:$AC$426,'Incurred Real 2022$'!T$1,FALSE)=0,"",VLOOKUP($A226,'Incurred Real 2022$'!$A$25:$AC$426,'Incurred Real 2022$'!T$1,FALSE))</f>
        <v>211170.94</v>
      </c>
      <c r="U226" s="105">
        <f>IF(VLOOKUP($A226,'Incurred Real 2022$'!$A$25:$AC$426,'Incurred Real 2022$'!U$1,FALSE)=0,"",VLOOKUP($A226,'Incurred Real 2022$'!$A$25:$AC$426,'Incurred Real 2022$'!U$1,FALSE))</f>
        <v>765057.63</v>
      </c>
      <c r="V226" s="13">
        <f>IF(ISTEXT(VLOOKUP($A226,'Incurred Real 2022$'!$A$25:$AC$426,'Incurred Real 2022$'!V$1,FALSE)),"",(VLOOKUP($A226,'Incurred Real 2022$'!$A$25:$AC$426,'Incurred Real 2022$'!V$1,FALSE))*BT226*Incurred_Nominal!V$15)</f>
        <v>76735.066584216445</v>
      </c>
      <c r="W226" s="13" t="str">
        <f>IF(ISTEXT(VLOOKUP($A226,'Incurred Real 2022$'!$A$25:$AC$426,'Incurred Real 2022$'!W$1,FALSE)),"",(VLOOKUP($A226,'Incurred Real 2022$'!$A$25:$AC$426,'Incurred Real 2022$'!W$1,FALSE))*BU226*Incurred_Nominal!W$15)</f>
        <v/>
      </c>
      <c r="X226" s="13" t="str">
        <f>IF(ISTEXT(VLOOKUP($A226,'Incurred Real 2022$'!$A$25:$AC$426,'Incurred Real 2022$'!X$1,FALSE)),"",(VLOOKUP($A226,'Incurred Real 2022$'!$A$25:$AC$426,'Incurred Real 2022$'!X$1,FALSE))*BV226*Incurred_Nominal!X$15)</f>
        <v/>
      </c>
      <c r="Y226" s="13" t="str">
        <f>IF(ISTEXT(VLOOKUP($A226,'Incurred Real 2022$'!$A$25:$AC$426,'Incurred Real 2022$'!Y$1,FALSE)),"",(VLOOKUP($A226,'Incurred Real 2022$'!$A$25:$AC$426,'Incurred Real 2022$'!Y$1,FALSE))*BW226*Incurred_Nominal!Y$15)</f>
        <v/>
      </c>
      <c r="Z226" s="13" t="str">
        <f>IF(ISTEXT(VLOOKUP($A226,'Incurred Real 2022$'!$A$25:$AC$426,'Incurred Real 2022$'!Z$1,FALSE)),"",(VLOOKUP($A226,'Incurred Real 2022$'!$A$25:$AC$426,'Incurred Real 2022$'!Z$1,FALSE))*BX226*Incurred_Nominal!Z$15)</f>
        <v/>
      </c>
      <c r="AA226" s="13" t="str">
        <f>IF(ISTEXT(VLOOKUP($A226,'Incurred Real 2022$'!$A$25:$AC$426,'Incurred Real 2022$'!AA$1,FALSE)),"",(VLOOKUP($A226,'Incurred Real 2022$'!$A$25:$AC$426,'Incurred Real 2022$'!AA$1,FALSE))*BY226*Incurred_Nominal!AA$15)</f>
        <v/>
      </c>
      <c r="AB226" s="13" t="str">
        <f>IF(ISTEXT(VLOOKUP($A226,'Incurred Real 2022$'!$A$25:$AC$426,'Incurred Real 2022$'!AB$1,FALSE)),"",(VLOOKUP($A226,'Incurred Real 2022$'!$A$25:$AC$426,'Incurred Real 2022$'!AB$1,FALSE))*BZ226*Incurred_Nominal!AB$15)</f>
        <v/>
      </c>
      <c r="AC226" s="13" t="str">
        <f>IF(ISTEXT(VLOOKUP($A226,'Incurred Real 2022$'!$A$25:$AC$426,'Incurred Real 2022$'!AC$1,FALSE)),"",(VLOOKUP($A226,'Incurred Real 2022$'!$A$25:$AC$426,'Incurred Real 2022$'!AC$1,FALSE))*CA226*Incurred_Nominal!AC$15)</f>
        <v/>
      </c>
      <c r="AD226" s="232">
        <f t="shared" si="49"/>
        <v>1227896.6565842163</v>
      </c>
      <c r="AE226" s="232">
        <f t="shared" si="50"/>
        <v>1227896.6565842163</v>
      </c>
      <c r="AF226" s="239">
        <f t="shared" si="51"/>
        <v>1457614.8277297663</v>
      </c>
      <c r="AG226" s="237">
        <f t="shared" si="52"/>
        <v>1263662.3076861824</v>
      </c>
      <c r="AH226" s="240">
        <f t="shared" si="56"/>
        <v>1.1534844545602685</v>
      </c>
      <c r="AI226" s="234">
        <f>VLOOKUP($A226,Incurred_Real!$A$25:$AP$479,Incurred_Real!AI$1,FALSE)</f>
        <v>2022</v>
      </c>
      <c r="AJ226" s="235">
        <f>VLOOKUP($A226,Incurred_Real!$A$25:$AP$479,Incurred_Real!AJ$1,FALSE)</f>
        <v>44524</v>
      </c>
      <c r="AK226" s="236">
        <f>VLOOKUP($A226,Incurred_Real!$A$25:$AP$479,Incurred_Real!AK$1,FALSE)</f>
        <v>2022</v>
      </c>
      <c r="AL226" s="235" t="str">
        <f>VLOOKUP($A226,Incurred_Real!$A$25:$AP$479,Incurred_Real!AL$1,FALSE)</f>
        <v/>
      </c>
      <c r="AM226" s="237">
        <f>IF(AL226="Commissioned Extra","",(IF((AD226)=0,0,SUMPRODUCT($F$17:$U$17,F226:U226))+VLOOKUP($A226,Incurred_Real!$A$25:$BS$376,Incurred_Real!$AO$1,FALSE)))</f>
        <v>1295559.821769017</v>
      </c>
      <c r="AN226" s="232" cm="1">
        <f t="array" ref="AN226">IF(ROUND(AE226,0)=0,0,LOOKUP(2,1/(F226:AC226&lt;&gt;""),F226:AC226))</f>
        <v>76735.066584216445</v>
      </c>
      <c r="AO226" s="232">
        <f t="shared" si="53"/>
        <v>76735.066584216445</v>
      </c>
      <c r="AP226" s="78"/>
      <c r="AQ226" s="20"/>
      <c r="AR226" s="245">
        <f>VLOOKUP($A226,Incurred_Real!$A$25:$CD$376,Incurred_Real!AR$1,FALSE)</f>
        <v>0</v>
      </c>
      <c r="AS226" s="246">
        <f>VLOOKUP($A226,Incurred_Real!$A$25:$CD$376,Incurred_Real!AS$1,FALSE)</f>
        <v>0</v>
      </c>
      <c r="AT226" s="246">
        <f>VLOOKUP($A226,Incurred_Real!$A$25:$CD$376,Incurred_Real!AT$1,FALSE)</f>
        <v>0</v>
      </c>
      <c r="AU226" s="246">
        <f>VLOOKUP($A226,Incurred_Real!$A$25:$CD$376,Incurred_Real!AU$1,FALSE)</f>
        <v>0</v>
      </c>
      <c r="AV226" s="246">
        <f>VLOOKUP($A226,Incurred_Real!$A$25:$CD$376,Incurred_Real!AV$1,FALSE)</f>
        <v>0</v>
      </c>
      <c r="AW226" s="246">
        <f>VLOOKUP($A226,Incurred_Real!$A$25:$CD$376,Incurred_Real!AW$1,FALSE)</f>
        <v>0</v>
      </c>
      <c r="AX226" s="246">
        <f>VLOOKUP($A226,Incurred_Real!$A$25:$CD$376,Incurred_Real!AX$1,FALSE)</f>
        <v>0</v>
      </c>
      <c r="AY226" s="246">
        <f>VLOOKUP($A226,Incurred_Real!$A$25:$CD$376,Incurred_Real!AY$1,FALSE)</f>
        <v>0</v>
      </c>
      <c r="AZ226" s="246">
        <f>VLOOKUP($A226,Incurred_Real!$A$25:$CD$376,Incurred_Real!AZ$1,FALSE)</f>
        <v>0</v>
      </c>
      <c r="BA226" s="246">
        <f>VLOOKUP($A226,Incurred_Real!$A$25:$CD$376,Incurred_Real!BA$1,FALSE)</f>
        <v>0</v>
      </c>
      <c r="BB226" s="246">
        <f>VLOOKUP($A226,Incurred_Real!$A$25:$CD$376,Incurred_Real!BB$1,FALSE)</f>
        <v>0.80302042797577333</v>
      </c>
      <c r="BC226" s="246">
        <f>VLOOKUP($A226,Incurred_Real!$A$25:$CD$376,Incurred_Real!BC$1,FALSE)</f>
        <v>0</v>
      </c>
      <c r="BD226" s="246">
        <f>VLOOKUP($A226,Incurred_Real!$A$25:$CD$376,Incurred_Real!BD$1,FALSE)</f>
        <v>0</v>
      </c>
      <c r="BE226" s="246">
        <f>VLOOKUP($A226,Incurred_Real!$A$25:$CD$376,Incurred_Real!BE$1,FALSE)</f>
        <v>0</v>
      </c>
      <c r="BF226" s="246">
        <f>VLOOKUP($A226,Incurred_Real!$A$25:$CD$376,Incurred_Real!BF$1,FALSE)</f>
        <v>0</v>
      </c>
      <c r="BG226" s="246">
        <f>VLOOKUP($A226,Incurred_Real!$A$25:$CD$376,Incurred_Real!BG$1,FALSE)</f>
        <v>3.7904425834167359E-2</v>
      </c>
      <c r="BH226" s="246">
        <f>VLOOKUP($A226,Incurred_Real!$A$25:$CD$376,Incurred_Real!BH$1,FALSE)</f>
        <v>0.15907514619005939</v>
      </c>
      <c r="BI226" s="246">
        <f>VLOOKUP($A226,Incurred_Real!$A$25:$CD$376,Incurred_Real!BI$1,FALSE)</f>
        <v>0</v>
      </c>
      <c r="BJ226" s="246">
        <f>VLOOKUP($A226,Incurred_Real!$A$25:$CD$376,Incurred_Real!BJ$1,FALSE)</f>
        <v>0</v>
      </c>
      <c r="BK226" s="246">
        <f>VLOOKUP($A226,Incurred_Real!$A$25:$CD$376,Incurred_Real!BK$1,FALSE)</f>
        <v>0</v>
      </c>
      <c r="BL226" s="246">
        <f>VLOOKUP($A226,Incurred_Real!$A$25:$CD$376,Incurred_Real!BL$1,FALSE)</f>
        <v>0</v>
      </c>
      <c r="BM226" s="246">
        <f>VLOOKUP($A226,Incurred_Real!$A$25:$CD$376,Incurred_Real!BM$1,FALSE)</f>
        <v>0</v>
      </c>
      <c r="BN226" s="246">
        <f>VLOOKUP($A226,Incurred_Real!$A$25:$CD$376,Incurred_Real!BN$1,FALSE)</f>
        <v>0</v>
      </c>
      <c r="BO226" s="246">
        <f>VLOOKUP($A226,Incurred_Real!$A$25:$CD$376,Incurred_Real!BO$1,FALSE)</f>
        <v>0</v>
      </c>
      <c r="BP226" s="246">
        <f>VLOOKUP($A226,Incurred_Real!$A$25:$CD$376,Incurred_Real!BP$1,FALSE)</f>
        <v>0</v>
      </c>
      <c r="BQ226" s="246">
        <f>VLOOKUP($A226,Incurred_Real!$A$25:$CD$376,Incurred_Real!BQ$1,FALSE)</f>
        <v>0</v>
      </c>
      <c r="BR226" s="246">
        <f>VLOOKUP($A226,Incurred_Real!$A$25:$CD$376,Incurred_Real!BR$1,FALSE)</f>
        <v>0</v>
      </c>
      <c r="BS226" s="254">
        <f t="shared" si="54"/>
        <v>1</v>
      </c>
      <c r="BT226" s="249">
        <f>1+IF(ISNA(VLOOKUP($A226,'Project labour content'!$A$7:$D$255,'Project labour content'!$D$1,FALSE)),VLOOKUP($D226,'Project labour content'!$F$6:$G$15,'Project labour content'!$G$1,FALSE),VLOOKUP($A226,'Project labour content'!$A$7:$D$255,'Project labour content'!$D$1,FALSE))*LabEsc22*1</f>
        <v>1.0007394045688462</v>
      </c>
      <c r="BU226" s="249">
        <f>1+IF(ISNA(VLOOKUP($A226,'Project labour content'!$A$7:$D$255,'Project labour content'!$D$1,FALSE)),VLOOKUP($D226,'Project labour content'!$F$6:$G$15,'Project labour content'!$G$1,FALSE),VLOOKUP($A226,'Project labour content'!$A$7:$D$255,'Project labour content'!$D$1,FALSE))*LabEsc23*1</f>
        <v>1.0014823582796231</v>
      </c>
      <c r="BV226" s="249">
        <f>1+IF(ISNA(VLOOKUP($A226,'Project labour content'!$A$7:$D$255,'Project labour content'!$D$1,FALSE)),VLOOKUP($D226,'Project labour content'!$F$6:$G$15,'Project labour content'!$G$1,FALSE),VLOOKUP($A226,'Project labour content'!$A$7:$D$255,'Project labour content'!$D$1,FALSE))*LabEsc24*1</f>
        <v>1.0021822206751747</v>
      </c>
      <c r="BW226" s="249">
        <f>1+IF(ISNA(VLOOKUP($A226,'Project labour content'!$A$7:$D$255,'Project labour content'!$D$1,FALSE)),VLOOKUP($D226,'Project labour content'!$F$6:$G$15,'Project labour content'!$G$1,FALSE),VLOOKUP($A226,'Project labour content'!$A$7:$D$255,'Project labour content'!$D$1,FALSE))*LabEsc25*1</f>
        <v>1.0031195697102837</v>
      </c>
      <c r="BX226" s="249">
        <f>1+IF(ISNA(VLOOKUP($A226,'Project labour content'!$A$7:$D$255,'Project labour content'!$D$1,FALSE)),VLOOKUP($D226,'Project labour content'!$F$6:$G$15,'Project labour content'!$G$1,FALSE),VLOOKUP($A226,'Project labour content'!$A$7:$D$255,'Project labour content'!$D$1,FALSE))*LabEsc26*1</f>
        <v>1.0041411239337132</v>
      </c>
      <c r="BY226" s="249">
        <f>1+IF(ISNA(VLOOKUP($A226,'Project labour content'!$A$7:$D$255,'Project labour content'!$D$1,FALSE)),VLOOKUP($D226,'Project labour content'!$F$6:$G$15,'Project labour content'!$G$1,FALSE),VLOOKUP($A226,'Project labour content'!$A$7:$D$255,'Project labour content'!$D$1,FALSE))*LabEsc27*1</f>
        <v>1.0047738589034865</v>
      </c>
      <c r="BZ226" s="249">
        <f>1+IF(ISNA(VLOOKUP($A226,'Project labour content'!$A$7:$D$255,'Project labour content'!$D$1,FALSE)),VLOOKUP($D226,'Project labour content'!$F$6:$G$15,'Project labour content'!$G$1,FALSE),VLOOKUP($A226,'Project labour content'!$A$7:$D$255,'Project labour content'!$D$1,FALSE))*LabEsc28*1</f>
        <v>1.005250308335726</v>
      </c>
      <c r="CA226" s="249">
        <f>1+IF(ISNA(VLOOKUP($A226,'Project labour content'!$A$7:$D$255,'Project labour content'!$D$1,FALSE)),VLOOKUP($D226,'Project labour content'!$F$6:$G$15,'Project labour content'!$G$1,FALSE),VLOOKUP($A226,'Project labour content'!$A$7:$D$255,'Project labour content'!$D$1,FALSE))*LabEsc29*1</f>
        <v>1.0060149143845838</v>
      </c>
      <c r="CB226" s="250" t="str">
        <f>IF(ISNA(VLOOKUP($A226,'Project labour content'!$A$7:$D$255,'Project labour content'!$D$1,FALSE)),"Category","Project")</f>
        <v>Project</v>
      </c>
      <c r="CD226" s="247" t="str">
        <f t="shared" si="55"/>
        <v>14132</v>
      </c>
    </row>
    <row r="227" spans="1:82" x14ac:dyDescent="0.15">
      <c r="A227" s="11" t="s">
        <v>657</v>
      </c>
      <c r="B227" s="11" t="str">
        <f>VLOOKUP($A227,'Incurred Real 2022$'!$A$25:$AC$426,'Incurred Real 2022$'!B$1,FALSE)</f>
        <v>Dalrymple ESCRI Energy Storage</v>
      </c>
      <c r="C227" s="11" t="str">
        <f>VLOOKUP($A227,'Incurred Real 2022$'!$A$25:$AC$426,'Incurred Real 2022$'!C$1,FALSE)</f>
        <v>ExAnte</v>
      </c>
      <c r="D227" s="11" t="str">
        <f>VLOOKUP($A227,'Incurred Real 2022$'!$A$25:$AC$426,'Incurred Real 2022$'!D$1,FALSE)</f>
        <v>Augmentation</v>
      </c>
      <c r="E227" s="11" t="str">
        <f>VLOOKUP($A227,'Incurred Real 2022$'!$A$25:$AC$426,'Incurred Real 2022$'!E$1,FALSE)</f>
        <v>Active</v>
      </c>
      <c r="F227" s="105" t="str">
        <f>IF(VLOOKUP($A227,'Incurred Real 2022$'!$A$25:$AC$426,'Incurred Real 2022$'!F$1,FALSE)=0,"",VLOOKUP($A227,'Incurred Real 2022$'!$A$25:$AC$426,'Incurred Real 2022$'!F$1,FALSE))</f>
        <v/>
      </c>
      <c r="G227" s="105" t="str">
        <f>IF(VLOOKUP($A227,'Incurred Real 2022$'!$A$25:$AC$426,'Incurred Real 2022$'!G$1,FALSE)=0,"",VLOOKUP($A227,'Incurred Real 2022$'!$A$25:$AC$426,'Incurred Real 2022$'!G$1,FALSE))</f>
        <v/>
      </c>
      <c r="H227" s="105" t="str">
        <f>IF(VLOOKUP($A227,'Incurred Real 2022$'!$A$25:$AC$426,'Incurred Real 2022$'!H$1,FALSE)=0,"",VLOOKUP($A227,'Incurred Real 2022$'!$A$25:$AC$426,'Incurred Real 2022$'!H$1,FALSE))</f>
        <v/>
      </c>
      <c r="I227" s="105" t="str">
        <f>IF(VLOOKUP($A227,'Incurred Real 2022$'!$A$25:$AC$426,'Incurred Real 2022$'!I$1,FALSE)=0,"",VLOOKUP($A227,'Incurred Real 2022$'!$A$25:$AC$426,'Incurred Real 2022$'!I$1,FALSE))</f>
        <v/>
      </c>
      <c r="J227" s="105" t="str">
        <f>IF(VLOOKUP($A227,'Incurred Real 2022$'!$A$25:$AC$426,'Incurred Real 2022$'!J$1,FALSE)=0,"",VLOOKUP($A227,'Incurred Real 2022$'!$A$25:$AC$426,'Incurred Real 2022$'!J$1,FALSE))</f>
        <v/>
      </c>
      <c r="K227" s="105" t="str">
        <f>IF(VLOOKUP($A227,'Incurred Real 2022$'!$A$25:$AC$426,'Incurred Real 2022$'!K$1,FALSE)=0,"",VLOOKUP($A227,'Incurred Real 2022$'!$A$25:$AC$426,'Incurred Real 2022$'!K$1,FALSE))</f>
        <v/>
      </c>
      <c r="L227" s="105" t="str">
        <f>IF(VLOOKUP($A227,'Incurred Real 2022$'!$A$25:$AC$426,'Incurred Real 2022$'!L$1,FALSE)=0,"",VLOOKUP($A227,'Incurred Real 2022$'!$A$25:$AC$426,'Incurred Real 2022$'!L$1,FALSE))</f>
        <v/>
      </c>
      <c r="M227" s="105" t="str">
        <f>IF(VLOOKUP($A227,'Incurred Real 2022$'!$A$25:$AC$426,'Incurred Real 2022$'!M$1,FALSE)=0,"",VLOOKUP($A227,'Incurred Real 2022$'!$A$25:$AC$426,'Incurred Real 2022$'!M$1,FALSE))</f>
        <v/>
      </c>
      <c r="N227" s="105" t="str">
        <f>IF(VLOOKUP($A227,'Incurred Real 2022$'!$A$25:$AC$426,'Incurred Real 2022$'!N$1,FALSE)=0,"",VLOOKUP($A227,'Incurred Real 2022$'!$A$25:$AC$426,'Incurred Real 2022$'!N$1,FALSE))</f>
        <v/>
      </c>
      <c r="O227" s="105" t="str">
        <f>IF(VLOOKUP($A227,'Incurred Real 2022$'!$A$25:$AC$426,'Incurred Real 2022$'!O$1,FALSE)=0,"",VLOOKUP($A227,'Incurred Real 2022$'!$A$25:$AC$426,'Incurred Real 2022$'!O$1,FALSE))</f>
        <v/>
      </c>
      <c r="P227" s="105" t="str">
        <f>IF(VLOOKUP($A227,'Incurred Real 2022$'!$A$25:$AC$426,'Incurred Real 2022$'!P$1,FALSE)=0,"",VLOOKUP($A227,'Incurred Real 2022$'!$A$25:$AC$426,'Incurred Real 2022$'!P$1,FALSE))</f>
        <v/>
      </c>
      <c r="Q227" s="105">
        <f>IF(VLOOKUP($A227,'Incurred Real 2022$'!$A$25:$AC$426,'Incurred Real 2022$'!Q$1,FALSE)=0,"",VLOOKUP($A227,'Incurred Real 2022$'!$A$25:$AC$426,'Incurred Real 2022$'!Q$1,FALSE))</f>
        <v>159351.10999999999</v>
      </c>
      <c r="R227" s="105">
        <f>IF(VLOOKUP($A227,'Incurred Real 2022$'!$A$25:$AC$426,'Incurred Real 2022$'!R$1,FALSE)=0,"",VLOOKUP($A227,'Incurred Real 2022$'!$A$25:$AC$426,'Incurred Real 2022$'!R$1,FALSE))</f>
        <v>5734560.1900000004</v>
      </c>
      <c r="S227" s="105">
        <f>IF(VLOOKUP($A227,'Incurred Real 2022$'!$A$25:$AC$426,'Incurred Real 2022$'!S$1,FALSE)=0,"",VLOOKUP($A227,'Incurred Real 2022$'!$A$25:$AC$426,'Incurred Real 2022$'!S$1,FALSE))</f>
        <v>-94531.15</v>
      </c>
      <c r="T227" s="105">
        <f>IF(VLOOKUP($A227,'Incurred Real 2022$'!$A$25:$AC$426,'Incurred Real 2022$'!T$1,FALSE)=0,"",VLOOKUP($A227,'Incurred Real 2022$'!$A$25:$AC$426,'Incurred Real 2022$'!T$1,FALSE))</f>
        <v>-25.56</v>
      </c>
      <c r="U227" s="105">
        <f>IF(VLOOKUP($A227,'Incurred Real 2022$'!$A$25:$AC$426,'Incurred Real 2022$'!U$1,FALSE)=0,"",VLOOKUP($A227,'Incurred Real 2022$'!$A$25:$AC$426,'Incurred Real 2022$'!U$1,FALSE))</f>
        <v>-372962.69</v>
      </c>
      <c r="V227" s="13">
        <f>IF(ISTEXT(VLOOKUP($A227,'Incurred Real 2022$'!$A$25:$AC$426,'Incurred Real 2022$'!V$1,FALSE)),"",(VLOOKUP($A227,'Incurred Real 2022$'!$A$25:$AC$426,'Incurred Real 2022$'!V$1,FALSE))*BT227*Incurred_Nominal!V$15)</f>
        <v>14799.632393623548</v>
      </c>
      <c r="W227" s="13" t="str">
        <f>IF(ISTEXT(VLOOKUP($A227,'Incurred Real 2022$'!$A$25:$AC$426,'Incurred Real 2022$'!W$1,FALSE)),"",(VLOOKUP($A227,'Incurred Real 2022$'!$A$25:$AC$426,'Incurred Real 2022$'!W$1,FALSE))*BU227*Incurred_Nominal!W$15)</f>
        <v/>
      </c>
      <c r="X227" s="13" t="str">
        <f>IF(ISTEXT(VLOOKUP($A227,'Incurred Real 2022$'!$A$25:$AC$426,'Incurred Real 2022$'!X$1,FALSE)),"",(VLOOKUP($A227,'Incurred Real 2022$'!$A$25:$AC$426,'Incurred Real 2022$'!X$1,FALSE))*BV227*Incurred_Nominal!X$15)</f>
        <v/>
      </c>
      <c r="Y227" s="13" t="str">
        <f>IF(ISTEXT(VLOOKUP($A227,'Incurred Real 2022$'!$A$25:$AC$426,'Incurred Real 2022$'!Y$1,FALSE)),"",(VLOOKUP($A227,'Incurred Real 2022$'!$A$25:$AC$426,'Incurred Real 2022$'!Y$1,FALSE))*BW227*Incurred_Nominal!Y$15)</f>
        <v/>
      </c>
      <c r="Z227" s="13" t="str">
        <f>IF(ISTEXT(VLOOKUP($A227,'Incurred Real 2022$'!$A$25:$AC$426,'Incurred Real 2022$'!Z$1,FALSE)),"",(VLOOKUP($A227,'Incurred Real 2022$'!$A$25:$AC$426,'Incurred Real 2022$'!Z$1,FALSE))*BX227*Incurred_Nominal!Z$15)</f>
        <v/>
      </c>
      <c r="AA227" s="13" t="str">
        <f>IF(ISTEXT(VLOOKUP($A227,'Incurred Real 2022$'!$A$25:$AC$426,'Incurred Real 2022$'!AA$1,FALSE)),"",(VLOOKUP($A227,'Incurred Real 2022$'!$A$25:$AC$426,'Incurred Real 2022$'!AA$1,FALSE))*BY227*Incurred_Nominal!AA$15)</f>
        <v/>
      </c>
      <c r="AB227" s="13" t="str">
        <f>IF(ISTEXT(VLOOKUP($A227,'Incurred Real 2022$'!$A$25:$AC$426,'Incurred Real 2022$'!AB$1,FALSE)),"",(VLOOKUP($A227,'Incurred Real 2022$'!$A$25:$AC$426,'Incurred Real 2022$'!AB$1,FALSE))*BZ227*Incurred_Nominal!AB$15)</f>
        <v/>
      </c>
      <c r="AC227" s="13" t="str">
        <f>IF(ISTEXT(VLOOKUP($A227,'Incurred Real 2022$'!$A$25:$AC$426,'Incurred Real 2022$'!AC$1,FALSE)),"",(VLOOKUP($A227,'Incurred Real 2022$'!$A$25:$AC$426,'Incurred Real 2022$'!AC$1,FALSE))*CA227*Incurred_Nominal!AC$15)</f>
        <v/>
      </c>
      <c r="AD227" s="232">
        <f t="shared" si="49"/>
        <v>5441191.5323936241</v>
      </c>
      <c r="AE227" s="232">
        <f t="shared" si="50"/>
        <v>6376230.3323936248</v>
      </c>
      <c r="AF227" s="239" t="str">
        <f t="shared" si="51"/>
        <v/>
      </c>
      <c r="AG227" s="237" t="str">
        <f t="shared" si="52"/>
        <v/>
      </c>
      <c r="AH227" s="240" t="str">
        <f t="shared" si="56"/>
        <v/>
      </c>
      <c r="AI227" s="234">
        <f>VLOOKUP($A227,Incurred_Real!$A$25:$AP$479,Incurred_Real!AI$1,FALSE)</f>
        <v>2022</v>
      </c>
      <c r="AJ227" s="235">
        <f>VLOOKUP($A227,Incurred_Real!$A$25:$AP$479,Incurred_Real!AJ$1,FALSE)</f>
        <v>43195</v>
      </c>
      <c r="AK227" s="236">
        <f>VLOOKUP($A227,Incurred_Real!$A$25:$AP$479,Incurred_Real!AK$1,FALSE)</f>
        <v>2018</v>
      </c>
      <c r="AL227" s="235" t="str">
        <f>VLOOKUP($A227,Incurred_Real!$A$25:$AP$479,Incurred_Real!AL$1,FALSE)</f>
        <v>Commissioned Extra</v>
      </c>
      <c r="AM227" s="237" t="str">
        <f>IF(AL227="Commissioned Extra","",(IF((AD227)=0,0,SUMPRODUCT($F$17:$U$17,F227:U227))+VLOOKUP($A227,Incurred_Real!$A$25:$BS$376,Incurred_Real!$AO$1,FALSE)))</f>
        <v/>
      </c>
      <c r="AN227" s="232" cm="1">
        <f t="array" ref="AN227">IF(ROUND(AE227,0)=0,0,LOOKUP(2,1/(F227:AC227&lt;&gt;""),F227:AC227))</f>
        <v>14799.632393623548</v>
      </c>
      <c r="AO227" s="232">
        <f t="shared" si="53"/>
        <v>14799.632393623548</v>
      </c>
      <c r="AP227" s="78"/>
      <c r="AQ227" s="20"/>
      <c r="AR227" s="245">
        <f>VLOOKUP($A227,Incurred_Real!$A$25:$CD$376,Incurred_Real!AR$1,FALSE)</f>
        <v>0</v>
      </c>
      <c r="AS227" s="246">
        <f>VLOOKUP($A227,Incurred_Real!$A$25:$CD$376,Incurred_Real!AS$1,FALSE)</f>
        <v>0</v>
      </c>
      <c r="AT227" s="246">
        <f>VLOOKUP($A227,Incurred_Real!$A$25:$CD$376,Incurred_Real!AT$1,FALSE)</f>
        <v>3.4933059742490844E-4</v>
      </c>
      <c r="AU227" s="246">
        <f>VLOOKUP($A227,Incurred_Real!$A$25:$CD$376,Incurred_Real!AU$1,FALSE)</f>
        <v>0</v>
      </c>
      <c r="AV227" s="246">
        <f>VLOOKUP($A227,Incurred_Real!$A$25:$CD$376,Incurred_Real!AV$1,FALSE)</f>
        <v>0</v>
      </c>
      <c r="AW227" s="246">
        <f>VLOOKUP($A227,Incurred_Real!$A$25:$CD$376,Incurred_Real!AW$1,FALSE)</f>
        <v>0</v>
      </c>
      <c r="AX227" s="246">
        <f>VLOOKUP($A227,Incurred_Real!$A$25:$CD$376,Incurred_Real!AX$1,FALSE)</f>
        <v>2.2887180190058198E-2</v>
      </c>
      <c r="AY227" s="246">
        <f>VLOOKUP($A227,Incurred_Real!$A$25:$CD$376,Incurred_Real!AY$1,FALSE)</f>
        <v>0</v>
      </c>
      <c r="AZ227" s="246">
        <f>VLOOKUP($A227,Incurred_Real!$A$25:$CD$376,Incurred_Real!AZ$1,FALSE)</f>
        <v>0</v>
      </c>
      <c r="BA227" s="246">
        <f>VLOOKUP($A227,Incurred_Real!$A$25:$CD$376,Incurred_Real!BA$1,FALSE)</f>
        <v>0</v>
      </c>
      <c r="BB227" s="246">
        <f>VLOOKUP($A227,Incurred_Real!$A$25:$CD$376,Incurred_Real!BB$1,FALSE)</f>
        <v>2.3922160084433781E-2</v>
      </c>
      <c r="BC227" s="246">
        <f>VLOOKUP($A227,Incurred_Real!$A$25:$CD$376,Incurred_Real!BC$1,FALSE)</f>
        <v>0</v>
      </c>
      <c r="BD227" s="246">
        <f>VLOOKUP($A227,Incurred_Real!$A$25:$CD$376,Incurred_Real!BD$1,FALSE)</f>
        <v>5.1179790769362542E-2</v>
      </c>
      <c r="BE227" s="246">
        <f>VLOOKUP($A227,Incurred_Real!$A$25:$CD$376,Incurred_Real!BE$1,FALSE)</f>
        <v>8.5224631487493471E-3</v>
      </c>
      <c r="BF227" s="246">
        <f>VLOOKUP($A227,Incurred_Real!$A$25:$CD$376,Incurred_Real!BF$1,FALSE)</f>
        <v>0</v>
      </c>
      <c r="BG227" s="246">
        <f>VLOOKUP($A227,Incurred_Real!$A$25:$CD$376,Incurred_Real!BG$1,FALSE)</f>
        <v>0.88194995932970033</v>
      </c>
      <c r="BH227" s="246">
        <f>VLOOKUP($A227,Incurred_Real!$A$25:$CD$376,Incurred_Real!BH$1,FALSE)</f>
        <v>9.034413232917709E-4</v>
      </c>
      <c r="BI227" s="246">
        <f>VLOOKUP($A227,Incurred_Real!$A$25:$CD$376,Incurred_Real!BI$1,FALSE)</f>
        <v>4.556355740468164E-3</v>
      </c>
      <c r="BJ227" s="246">
        <f>VLOOKUP($A227,Incurred_Real!$A$25:$CD$376,Incurred_Real!BJ$1,FALSE)</f>
        <v>0</v>
      </c>
      <c r="BK227" s="246">
        <f>VLOOKUP($A227,Incurred_Real!$A$25:$CD$376,Incurred_Real!BK$1,FALSE)</f>
        <v>0</v>
      </c>
      <c r="BL227" s="246">
        <f>VLOOKUP($A227,Incurred_Real!$A$25:$CD$376,Incurred_Real!BL$1,FALSE)</f>
        <v>0</v>
      </c>
      <c r="BM227" s="246">
        <f>VLOOKUP($A227,Incurred_Real!$A$25:$CD$376,Incurred_Real!BM$1,FALSE)</f>
        <v>0</v>
      </c>
      <c r="BN227" s="246">
        <f>VLOOKUP($A227,Incurred_Real!$A$25:$CD$376,Incurred_Real!BN$1,FALSE)</f>
        <v>0</v>
      </c>
      <c r="BO227" s="246">
        <f>VLOOKUP($A227,Incurred_Real!$A$25:$CD$376,Incurred_Real!BO$1,FALSE)</f>
        <v>0</v>
      </c>
      <c r="BP227" s="246">
        <f>VLOOKUP($A227,Incurred_Real!$A$25:$CD$376,Incurred_Real!BP$1,FALSE)</f>
        <v>0</v>
      </c>
      <c r="BQ227" s="246">
        <f>VLOOKUP($A227,Incurred_Real!$A$25:$CD$376,Incurred_Real!BQ$1,FALSE)</f>
        <v>0</v>
      </c>
      <c r="BR227" s="246">
        <f>VLOOKUP($A227,Incurred_Real!$A$25:$CD$376,Incurred_Real!BR$1,FALSE)</f>
        <v>5.7293188165107901E-3</v>
      </c>
      <c r="BS227" s="254">
        <f t="shared" si="54"/>
        <v>1</v>
      </c>
      <c r="BT227" s="249">
        <f>1+IF(ISNA(VLOOKUP($A227,'Project labour content'!$A$7:$D$255,'Project labour content'!$D$1,FALSE)),VLOOKUP($D227,'Project labour content'!$F$6:$G$15,'Project labour content'!$G$1,FALSE),VLOOKUP($A227,'Project labour content'!$A$7:$D$255,'Project labour content'!$D$1,FALSE))*LabEsc22*1</f>
        <v>1.0013890914360108</v>
      </c>
      <c r="BU227" s="249">
        <f>1+IF(ISNA(VLOOKUP($A227,'Project labour content'!$A$7:$D$255,'Project labour content'!$D$1,FALSE)),VLOOKUP($D227,'Project labour content'!$F$6:$G$15,'Project labour content'!$G$1,FALSE),VLOOKUP($A227,'Project labour content'!$A$7:$D$255,'Project labour content'!$D$1,FALSE))*LabEsc23*1</f>
        <v>1.0027848505109145</v>
      </c>
      <c r="BV227" s="249">
        <f>1+IF(ISNA(VLOOKUP($A227,'Project labour content'!$A$7:$D$255,'Project labour content'!$D$1,FALSE)),VLOOKUP($D227,'Project labour content'!$F$6:$G$15,'Project labour content'!$G$1,FALSE),VLOOKUP($A227,'Project labour content'!$A$7:$D$255,'Project labour content'!$D$1,FALSE))*LabEsc24*1</f>
        <v>1.0040996555594737</v>
      </c>
      <c r="BW227" s="249">
        <f>1+IF(ISNA(VLOOKUP($A227,'Project labour content'!$A$7:$D$255,'Project labour content'!$D$1,FALSE)),VLOOKUP($D227,'Project labour content'!$F$6:$G$15,'Project labour content'!$G$1,FALSE),VLOOKUP($A227,'Project labour content'!$A$7:$D$255,'Project labour content'!$D$1,FALSE))*LabEsc25*1</f>
        <v>1.0058606177878442</v>
      </c>
      <c r="BX227" s="249">
        <f>1+IF(ISNA(VLOOKUP($A227,'Project labour content'!$A$7:$D$255,'Project labour content'!$D$1,FALSE)),VLOOKUP($D227,'Project labour content'!$F$6:$G$15,'Project labour content'!$G$1,FALSE),VLOOKUP($A227,'Project labour content'!$A$7:$D$255,'Project labour content'!$D$1,FALSE))*LabEsc26*1</f>
        <v>1.0077797731230631</v>
      </c>
      <c r="BY227" s="249">
        <f>1+IF(ISNA(VLOOKUP($A227,'Project labour content'!$A$7:$D$255,'Project labour content'!$D$1,FALSE)),VLOOKUP($D227,'Project labour content'!$F$6:$G$15,'Project labour content'!$G$1,FALSE),VLOOKUP($A227,'Project labour content'!$A$7:$D$255,'Project labour content'!$D$1,FALSE))*LabEsc27*1</f>
        <v>1.0089684684122311</v>
      </c>
      <c r="BZ227" s="249">
        <f>1+IF(ISNA(VLOOKUP($A227,'Project labour content'!$A$7:$D$255,'Project labour content'!$D$1,FALSE)),VLOOKUP($D227,'Project labour content'!$F$6:$G$15,'Project labour content'!$G$1,FALSE),VLOOKUP($A227,'Project labour content'!$A$7:$D$255,'Project labour content'!$D$1,FALSE))*LabEsc28*1</f>
        <v>1.0098635559649745</v>
      </c>
      <c r="CA227" s="249">
        <f>1+IF(ISNA(VLOOKUP($A227,'Project labour content'!$A$7:$D$255,'Project labour content'!$D$1,FALSE)),VLOOKUP($D227,'Project labour content'!$F$6:$G$15,'Project labour content'!$G$1,FALSE),VLOOKUP($A227,'Project labour content'!$A$7:$D$255,'Project labour content'!$D$1,FALSE))*LabEsc29*1</f>
        <v>1.0112999924696173</v>
      </c>
      <c r="CB227" s="250" t="str">
        <f>IF(ISNA(VLOOKUP($A227,'Project labour content'!$A$7:$D$255,'Project labour content'!$D$1,FALSE)),"Category","Project")</f>
        <v>Project</v>
      </c>
      <c r="CD227" s="247" t="str">
        <f t="shared" si="55"/>
        <v>14133</v>
      </c>
    </row>
    <row r="228" spans="1:82" x14ac:dyDescent="0.15">
      <c r="A228" s="11" t="s">
        <v>351</v>
      </c>
      <c r="B228" s="11" t="str">
        <f>VLOOKUP($A228,'Incurred Real 2022$'!$A$25:$AC$426,'Incurred Real 2022$'!B$1,FALSE)</f>
        <v>Spare 160 MVA 275_132 kV Transformer</v>
      </c>
      <c r="C228" s="11" t="str">
        <f>VLOOKUP($A228,'Incurred Real 2022$'!$A$25:$AC$426,'Incurred Real 2022$'!C$1,FALSE)</f>
        <v>ExAnte</v>
      </c>
      <c r="D228" s="11" t="str">
        <f>VLOOKUP($A228,'Incurred Real 2022$'!$A$25:$AC$426,'Incurred Real 2022$'!D$1,FALSE)</f>
        <v>Inventory/Spares</v>
      </c>
      <c r="E228" s="11" t="str">
        <f>VLOOKUP($A228,'Incurred Real 2022$'!$A$25:$AC$426,'Incurred Real 2022$'!E$1,FALSE)</f>
        <v>Closed</v>
      </c>
      <c r="F228" s="105" t="str">
        <f>IF(VLOOKUP($A228,'Incurred Real 2022$'!$A$25:$AC$426,'Incurred Real 2022$'!F$1,FALSE)=0,"",VLOOKUP($A228,'Incurred Real 2022$'!$A$25:$AC$426,'Incurred Real 2022$'!F$1,FALSE))</f>
        <v/>
      </c>
      <c r="G228" s="105" t="str">
        <f>IF(VLOOKUP($A228,'Incurred Real 2022$'!$A$25:$AC$426,'Incurred Real 2022$'!G$1,FALSE)=0,"",VLOOKUP($A228,'Incurred Real 2022$'!$A$25:$AC$426,'Incurred Real 2022$'!G$1,FALSE))</f>
        <v/>
      </c>
      <c r="H228" s="105" t="str">
        <f>IF(VLOOKUP($A228,'Incurred Real 2022$'!$A$25:$AC$426,'Incurred Real 2022$'!H$1,FALSE)=0,"",VLOOKUP($A228,'Incurred Real 2022$'!$A$25:$AC$426,'Incurred Real 2022$'!H$1,FALSE))</f>
        <v/>
      </c>
      <c r="I228" s="105" t="str">
        <f>IF(VLOOKUP($A228,'Incurred Real 2022$'!$A$25:$AC$426,'Incurred Real 2022$'!I$1,FALSE)=0,"",VLOOKUP($A228,'Incurred Real 2022$'!$A$25:$AC$426,'Incurred Real 2022$'!I$1,FALSE))</f>
        <v/>
      </c>
      <c r="J228" s="105" t="str">
        <f>IF(VLOOKUP($A228,'Incurred Real 2022$'!$A$25:$AC$426,'Incurred Real 2022$'!J$1,FALSE)=0,"",VLOOKUP($A228,'Incurred Real 2022$'!$A$25:$AC$426,'Incurred Real 2022$'!J$1,FALSE))</f>
        <v/>
      </c>
      <c r="K228" s="105" t="str">
        <f>IF(VLOOKUP($A228,'Incurred Real 2022$'!$A$25:$AC$426,'Incurred Real 2022$'!K$1,FALSE)=0,"",VLOOKUP($A228,'Incurred Real 2022$'!$A$25:$AC$426,'Incurred Real 2022$'!K$1,FALSE))</f>
        <v/>
      </c>
      <c r="L228" s="105" t="str">
        <f>IF(VLOOKUP($A228,'Incurred Real 2022$'!$A$25:$AC$426,'Incurred Real 2022$'!L$1,FALSE)=0,"",VLOOKUP($A228,'Incurred Real 2022$'!$A$25:$AC$426,'Incurred Real 2022$'!L$1,FALSE))</f>
        <v/>
      </c>
      <c r="M228" s="105" t="str">
        <f>IF(VLOOKUP($A228,'Incurred Real 2022$'!$A$25:$AC$426,'Incurred Real 2022$'!M$1,FALSE)=0,"",VLOOKUP($A228,'Incurred Real 2022$'!$A$25:$AC$426,'Incurred Real 2022$'!M$1,FALSE))</f>
        <v/>
      </c>
      <c r="N228" s="105" t="str">
        <f>IF(VLOOKUP($A228,'Incurred Real 2022$'!$A$25:$AC$426,'Incurred Real 2022$'!N$1,FALSE)=0,"",VLOOKUP($A228,'Incurred Real 2022$'!$A$25:$AC$426,'Incurred Real 2022$'!N$1,FALSE))</f>
        <v/>
      </c>
      <c r="O228" s="105" t="str">
        <f>IF(VLOOKUP($A228,'Incurred Real 2022$'!$A$25:$AC$426,'Incurred Real 2022$'!O$1,FALSE)=0,"",VLOOKUP($A228,'Incurred Real 2022$'!$A$25:$AC$426,'Incurred Real 2022$'!O$1,FALSE))</f>
        <v/>
      </c>
      <c r="P228" s="105">
        <f>IF(VLOOKUP($A228,'Incurred Real 2022$'!$A$25:$AC$426,'Incurred Real 2022$'!P$1,FALSE)=0,"",VLOOKUP($A228,'Incurred Real 2022$'!$A$25:$AC$426,'Incurred Real 2022$'!P$1,FALSE))</f>
        <v>334653.59999999998</v>
      </c>
      <c r="Q228" s="105">
        <f>IF(VLOOKUP($A228,'Incurred Real 2022$'!$A$25:$AC$426,'Incurred Real 2022$'!Q$1,FALSE)=0,"",VLOOKUP($A228,'Incurred Real 2022$'!$A$25:$AC$426,'Incurred Real 2022$'!Q$1,FALSE))</f>
        <v>2606238.6</v>
      </c>
      <c r="R228" s="105">
        <f>IF(VLOOKUP($A228,'Incurred Real 2022$'!$A$25:$AC$426,'Incurred Real 2022$'!R$1,FALSE)=0,"",VLOOKUP($A228,'Incurred Real 2022$'!$A$25:$AC$426,'Incurred Real 2022$'!R$1,FALSE))</f>
        <v>508332.04</v>
      </c>
      <c r="S228" s="105">
        <f>IF(VLOOKUP($A228,'Incurred Real 2022$'!$A$25:$AC$426,'Incurred Real 2022$'!S$1,FALSE)=0,"",VLOOKUP($A228,'Incurred Real 2022$'!$A$25:$AC$426,'Incurred Real 2022$'!S$1,FALSE))</f>
        <v>332.82</v>
      </c>
      <c r="T228" s="105" t="str">
        <f>IF(VLOOKUP($A228,'Incurred Real 2022$'!$A$25:$AC$426,'Incurred Real 2022$'!T$1,FALSE)=0,"",VLOOKUP($A228,'Incurred Real 2022$'!$A$25:$AC$426,'Incurred Real 2022$'!T$1,FALSE))</f>
        <v/>
      </c>
      <c r="U228" s="105" t="str">
        <f>IF(VLOOKUP($A228,'Incurred Real 2022$'!$A$25:$AC$426,'Incurred Real 2022$'!U$1,FALSE)=0,"",VLOOKUP($A228,'Incurred Real 2022$'!$A$25:$AC$426,'Incurred Real 2022$'!U$1,FALSE))</f>
        <v/>
      </c>
      <c r="V228" s="13" t="str">
        <f>IF(ISTEXT(VLOOKUP($A228,'Incurred Real 2022$'!$A$25:$AC$426,'Incurred Real 2022$'!V$1,FALSE)),"",(VLOOKUP($A228,'Incurred Real 2022$'!$A$25:$AC$426,'Incurred Real 2022$'!V$1,FALSE))*BT228*Incurred_Nominal!V$15)</f>
        <v/>
      </c>
      <c r="W228" s="13" t="str">
        <f>IF(ISTEXT(VLOOKUP($A228,'Incurred Real 2022$'!$A$25:$AC$426,'Incurred Real 2022$'!W$1,FALSE)),"",(VLOOKUP($A228,'Incurred Real 2022$'!$A$25:$AC$426,'Incurred Real 2022$'!W$1,FALSE))*BU228*Incurred_Nominal!W$15)</f>
        <v/>
      </c>
      <c r="X228" s="13" t="str">
        <f>IF(ISTEXT(VLOOKUP($A228,'Incurred Real 2022$'!$A$25:$AC$426,'Incurred Real 2022$'!X$1,FALSE)),"",(VLOOKUP($A228,'Incurred Real 2022$'!$A$25:$AC$426,'Incurred Real 2022$'!X$1,FALSE))*BV228*Incurred_Nominal!X$15)</f>
        <v/>
      </c>
      <c r="Y228" s="13" t="str">
        <f>IF(ISTEXT(VLOOKUP($A228,'Incurred Real 2022$'!$A$25:$AC$426,'Incurred Real 2022$'!Y$1,FALSE)),"",(VLOOKUP($A228,'Incurred Real 2022$'!$A$25:$AC$426,'Incurred Real 2022$'!Y$1,FALSE))*BW228*Incurred_Nominal!Y$15)</f>
        <v/>
      </c>
      <c r="Z228" s="13" t="str">
        <f>IF(ISTEXT(VLOOKUP($A228,'Incurred Real 2022$'!$A$25:$AC$426,'Incurred Real 2022$'!Z$1,FALSE)),"",(VLOOKUP($A228,'Incurred Real 2022$'!$A$25:$AC$426,'Incurred Real 2022$'!Z$1,FALSE))*BX228*Incurred_Nominal!Z$15)</f>
        <v/>
      </c>
      <c r="AA228" s="13" t="str">
        <f>IF(ISTEXT(VLOOKUP($A228,'Incurred Real 2022$'!$A$25:$AC$426,'Incurred Real 2022$'!AA$1,FALSE)),"",(VLOOKUP($A228,'Incurred Real 2022$'!$A$25:$AC$426,'Incurred Real 2022$'!AA$1,FALSE))*BY228*Incurred_Nominal!AA$15)</f>
        <v/>
      </c>
      <c r="AB228" s="13" t="str">
        <f>IF(ISTEXT(VLOOKUP($A228,'Incurred Real 2022$'!$A$25:$AC$426,'Incurred Real 2022$'!AB$1,FALSE)),"",(VLOOKUP($A228,'Incurred Real 2022$'!$A$25:$AC$426,'Incurred Real 2022$'!AB$1,FALSE))*BZ228*Incurred_Nominal!AB$15)</f>
        <v/>
      </c>
      <c r="AC228" s="13" t="str">
        <f>IF(ISTEXT(VLOOKUP($A228,'Incurred Real 2022$'!$A$25:$AC$426,'Incurred Real 2022$'!AC$1,FALSE)),"",(VLOOKUP($A228,'Incurred Real 2022$'!$A$25:$AC$426,'Incurred Real 2022$'!AC$1,FALSE))*CA228*Incurred_Nominal!AC$15)</f>
        <v/>
      </c>
      <c r="AD228" s="232">
        <f t="shared" si="49"/>
        <v>3449557.06</v>
      </c>
      <c r="AE228" s="232">
        <f t="shared" si="50"/>
        <v>3449557.06</v>
      </c>
      <c r="AF228" s="239">
        <f t="shared" si="51"/>
        <v>4320688.7519599535</v>
      </c>
      <c r="AG228" s="237">
        <f t="shared" si="52"/>
        <v>3447179.8301027217</v>
      </c>
      <c r="AH228" s="240">
        <f t="shared" si="56"/>
        <v>1.2533981297492107</v>
      </c>
      <c r="AI228" s="234">
        <f>VLOOKUP($A228,Incurred_Real!$A$25:$AP$479,Incurred_Real!AI$1,FALSE)</f>
        <v>2019</v>
      </c>
      <c r="AJ228" s="235">
        <f>VLOOKUP($A228,Incurred_Real!$A$25:$AP$479,Incurred_Real!AJ$1,FALSE)</f>
        <v>42900</v>
      </c>
      <c r="AK228" s="236">
        <f>VLOOKUP($A228,Incurred_Real!$A$25:$AP$479,Incurred_Real!AK$1,FALSE)</f>
        <v>2017</v>
      </c>
      <c r="AL228" s="235" t="str">
        <f>VLOOKUP($A228,Incurred_Real!$A$25:$AP$479,Incurred_Real!AL$1,FALSE)</f>
        <v/>
      </c>
      <c r="AM228" s="237">
        <f>IF(AL228="Commissioned Extra","",(IF((AD228)=0,0,SUMPRODUCT($F$17:$U$17,F228:U228))+VLOOKUP($A228,Incurred_Real!$A$25:$BS$376,Incurred_Real!$AO$1,FALSE)))</f>
        <v>3837542.5077318978</v>
      </c>
      <c r="AN228" s="232" cm="1">
        <f t="array" ref="AN228">IF(ROUND(AE228,0)=0,0,LOOKUP(2,1/(F228:AC228&lt;&gt;""),F228:AC228))</f>
        <v>332.82</v>
      </c>
      <c r="AO228" s="232">
        <f t="shared" si="53"/>
        <v>0</v>
      </c>
      <c r="AP228" s="78"/>
      <c r="AQ228" s="20"/>
      <c r="AR228" s="245">
        <f>VLOOKUP($A228,Incurred_Real!$A$25:$CD$376,Incurred_Real!AR$1,FALSE)</f>
        <v>0</v>
      </c>
      <c r="AS228" s="246">
        <f>VLOOKUP($A228,Incurred_Real!$A$25:$CD$376,Incurred_Real!AS$1,FALSE)</f>
        <v>0</v>
      </c>
      <c r="AT228" s="246">
        <f>VLOOKUP($A228,Incurred_Real!$A$25:$CD$376,Incurred_Real!AT$1,FALSE)</f>
        <v>0</v>
      </c>
      <c r="AU228" s="246">
        <f>VLOOKUP($A228,Incurred_Real!$A$25:$CD$376,Incurred_Real!AU$1,FALSE)</f>
        <v>0</v>
      </c>
      <c r="AV228" s="246">
        <f>VLOOKUP($A228,Incurred_Real!$A$25:$CD$376,Incurred_Real!AV$1,FALSE)</f>
        <v>0</v>
      </c>
      <c r="AW228" s="246">
        <f>VLOOKUP($A228,Incurred_Real!$A$25:$CD$376,Incurred_Real!AW$1,FALSE)</f>
        <v>0</v>
      </c>
      <c r="AX228" s="246">
        <f>VLOOKUP($A228,Incurred_Real!$A$25:$CD$376,Incurred_Real!AX$1,FALSE)</f>
        <v>0</v>
      </c>
      <c r="AY228" s="246">
        <f>VLOOKUP($A228,Incurred_Real!$A$25:$CD$376,Incurred_Real!AY$1,FALSE)</f>
        <v>0</v>
      </c>
      <c r="AZ228" s="246">
        <f>VLOOKUP($A228,Incurred_Real!$A$25:$CD$376,Incurred_Real!AZ$1,FALSE)</f>
        <v>0</v>
      </c>
      <c r="BA228" s="246">
        <f>VLOOKUP($A228,Incurred_Real!$A$25:$CD$376,Incurred_Real!BA$1,FALSE)</f>
        <v>0</v>
      </c>
      <c r="BB228" s="246">
        <f>VLOOKUP($A228,Incurred_Real!$A$25:$CD$376,Incurred_Real!BB$1,FALSE)</f>
        <v>1</v>
      </c>
      <c r="BC228" s="246">
        <f>VLOOKUP($A228,Incurred_Real!$A$25:$CD$376,Incurred_Real!BC$1,FALSE)</f>
        <v>0</v>
      </c>
      <c r="BD228" s="246">
        <f>VLOOKUP($A228,Incurred_Real!$A$25:$CD$376,Incurred_Real!BD$1,FALSE)</f>
        <v>0</v>
      </c>
      <c r="BE228" s="246">
        <f>VLOOKUP($A228,Incurred_Real!$A$25:$CD$376,Incurred_Real!BE$1,FALSE)</f>
        <v>0</v>
      </c>
      <c r="BF228" s="246">
        <f>VLOOKUP($A228,Incurred_Real!$A$25:$CD$376,Incurred_Real!BF$1,FALSE)</f>
        <v>0</v>
      </c>
      <c r="BG228" s="246">
        <f>VLOOKUP($A228,Incurred_Real!$A$25:$CD$376,Incurred_Real!BG$1,FALSE)</f>
        <v>0</v>
      </c>
      <c r="BH228" s="246">
        <f>VLOOKUP($A228,Incurred_Real!$A$25:$CD$376,Incurred_Real!BH$1,FALSE)</f>
        <v>0</v>
      </c>
      <c r="BI228" s="246">
        <f>VLOOKUP($A228,Incurred_Real!$A$25:$CD$376,Incurred_Real!BI$1,FALSE)</f>
        <v>0</v>
      </c>
      <c r="BJ228" s="246">
        <f>VLOOKUP($A228,Incurred_Real!$A$25:$CD$376,Incurred_Real!BJ$1,FALSE)</f>
        <v>0</v>
      </c>
      <c r="BK228" s="246">
        <f>VLOOKUP($A228,Incurred_Real!$A$25:$CD$376,Incurred_Real!BK$1,FALSE)</f>
        <v>0</v>
      </c>
      <c r="BL228" s="246">
        <f>VLOOKUP($A228,Incurred_Real!$A$25:$CD$376,Incurred_Real!BL$1,FALSE)</f>
        <v>0</v>
      </c>
      <c r="BM228" s="246">
        <f>VLOOKUP($A228,Incurred_Real!$A$25:$CD$376,Incurred_Real!BM$1,FALSE)</f>
        <v>0</v>
      </c>
      <c r="BN228" s="246">
        <f>VLOOKUP($A228,Incurred_Real!$A$25:$CD$376,Incurred_Real!BN$1,FALSE)</f>
        <v>0</v>
      </c>
      <c r="BO228" s="246">
        <f>VLOOKUP($A228,Incurred_Real!$A$25:$CD$376,Incurred_Real!BO$1,FALSE)</f>
        <v>0</v>
      </c>
      <c r="BP228" s="246">
        <f>VLOOKUP($A228,Incurred_Real!$A$25:$CD$376,Incurred_Real!BP$1,FALSE)</f>
        <v>0</v>
      </c>
      <c r="BQ228" s="246">
        <f>VLOOKUP($A228,Incurred_Real!$A$25:$CD$376,Incurred_Real!BQ$1,FALSE)</f>
        <v>0</v>
      </c>
      <c r="BR228" s="246">
        <f>VLOOKUP($A228,Incurred_Real!$A$25:$CD$376,Incurred_Real!BR$1,FALSE)</f>
        <v>0</v>
      </c>
      <c r="BS228" s="254">
        <f t="shared" si="54"/>
        <v>1</v>
      </c>
      <c r="BT228" s="249">
        <f>1+IF(ISNA(VLOOKUP($A228,'Project labour content'!$A$7:$D$255,'Project labour content'!$D$1,FALSE)),VLOOKUP($D228,'Project labour content'!$F$6:$G$15,'Project labour content'!$G$1,FALSE),VLOOKUP($A228,'Project labour content'!$A$7:$D$255,'Project labour content'!$D$1,FALSE))*LabEsc22*1</f>
        <v>1.0008197452279752</v>
      </c>
      <c r="BU228" s="249">
        <f>1+IF(ISNA(VLOOKUP($A228,'Project labour content'!$A$7:$D$255,'Project labour content'!$D$1,FALSE)),VLOOKUP($D228,'Project labour content'!$F$6:$G$15,'Project labour content'!$G$1,FALSE),VLOOKUP($A228,'Project labour content'!$A$7:$D$255,'Project labour content'!$D$1,FALSE))*LabEsc23*1</f>
        <v>1.0016434252330446</v>
      </c>
      <c r="BV228" s="249">
        <f>1+IF(ISNA(VLOOKUP($A228,'Project labour content'!$A$7:$D$255,'Project labour content'!$D$1,FALSE)),VLOOKUP($D228,'Project labour content'!$F$6:$G$15,'Project labour content'!$G$1,FALSE),VLOOKUP($A228,'Project labour content'!$A$7:$D$255,'Project labour content'!$D$1,FALSE))*LabEsc24*1</f>
        <v>1.0024193317978201</v>
      </c>
      <c r="BW228" s="249">
        <f>1+IF(ISNA(VLOOKUP($A228,'Project labour content'!$A$7:$D$255,'Project labour content'!$D$1,FALSE)),VLOOKUP($D228,'Project labour content'!$F$6:$G$15,'Project labour content'!$G$1,FALSE),VLOOKUP($A228,'Project labour content'!$A$7:$D$255,'Project labour content'!$D$1,FALSE))*LabEsc25*1</f>
        <v>1.003458529323576</v>
      </c>
      <c r="BX228" s="249">
        <f>1+IF(ISNA(VLOOKUP($A228,'Project labour content'!$A$7:$D$255,'Project labour content'!$D$1,FALSE)),VLOOKUP($D228,'Project labour content'!$F$6:$G$15,'Project labour content'!$G$1,FALSE),VLOOKUP($A228,'Project labour content'!$A$7:$D$255,'Project labour content'!$D$1,FALSE))*LabEsc26*1</f>
        <v>1.0045910814270622</v>
      </c>
      <c r="BY228" s="249">
        <f>1+IF(ISNA(VLOOKUP($A228,'Project labour content'!$A$7:$D$255,'Project labour content'!$D$1,FALSE)),VLOOKUP($D228,'Project labour content'!$F$6:$G$15,'Project labour content'!$G$1,FALSE),VLOOKUP($A228,'Project labour content'!$A$7:$D$255,'Project labour content'!$D$1,FALSE))*LabEsc27*1</f>
        <v>1.005292566776083</v>
      </c>
      <c r="BZ228" s="249">
        <f>1+IF(ISNA(VLOOKUP($A228,'Project labour content'!$A$7:$D$255,'Project labour content'!$D$1,FALSE)),VLOOKUP($D228,'Project labour content'!$F$6:$G$15,'Project labour content'!$G$1,FALSE),VLOOKUP($A228,'Project labour content'!$A$7:$D$255,'Project labour content'!$D$1,FALSE))*LabEsc28*1</f>
        <v>1.0058207852438958</v>
      </c>
      <c r="CA228" s="249">
        <f>1+IF(ISNA(VLOOKUP($A228,'Project labour content'!$A$7:$D$255,'Project labour content'!$D$1,FALSE)),VLOOKUP($D228,'Project labour content'!$F$6:$G$15,'Project labour content'!$G$1,FALSE),VLOOKUP($A228,'Project labour content'!$A$7:$D$255,'Project labour content'!$D$1,FALSE))*LabEsc29*1</f>
        <v>1.0066684702410418</v>
      </c>
      <c r="CB228" s="250" t="str">
        <f>IF(ISNA(VLOOKUP($A228,'Project labour content'!$A$7:$D$255,'Project labour content'!$D$1,FALSE)),"Category","Project")</f>
        <v>Category</v>
      </c>
      <c r="CD228" s="247" t="str">
        <f t="shared" si="55"/>
        <v>14134</v>
      </c>
    </row>
    <row r="229" spans="1:82" x14ac:dyDescent="0.15">
      <c r="A229" s="11" t="s">
        <v>691</v>
      </c>
      <c r="B229" s="11" t="str">
        <f>VLOOKUP($A229,'Incurred Real 2022$'!$A$25:$AC$426,'Incurred Real 2022$'!B$1,FALSE)</f>
        <v>Electric Vehicle Fleet and Charging Infrastructure</v>
      </c>
      <c r="C229" s="11" t="str">
        <f>VLOOKUP($A229,'Incurred Real 2022$'!$A$25:$AC$426,'Incurred Real 2022$'!C$1,FALSE)</f>
        <v>ExAnte</v>
      </c>
      <c r="D229" s="11" t="str">
        <f>VLOOKUP($A229,'Incurred Real 2022$'!$A$25:$AC$426,'Incurred Real 2022$'!D$1,FALSE)</f>
        <v>Facilities</v>
      </c>
      <c r="E229" s="11" t="str">
        <f>VLOOKUP($A229,'Incurred Real 2022$'!$A$25:$AC$426,'Incurred Real 2022$'!E$1,FALSE)</f>
        <v>Closed</v>
      </c>
      <c r="F229" s="105" t="str">
        <f>IF(VLOOKUP($A229,'Incurred Real 2022$'!$A$25:$AC$426,'Incurred Real 2022$'!F$1,FALSE)=0,"",VLOOKUP($A229,'Incurred Real 2022$'!$A$25:$AC$426,'Incurred Real 2022$'!F$1,FALSE))</f>
        <v/>
      </c>
      <c r="G229" s="105" t="str">
        <f>IF(VLOOKUP($A229,'Incurred Real 2022$'!$A$25:$AC$426,'Incurred Real 2022$'!G$1,FALSE)=0,"",VLOOKUP($A229,'Incurred Real 2022$'!$A$25:$AC$426,'Incurred Real 2022$'!G$1,FALSE))</f>
        <v/>
      </c>
      <c r="H229" s="105" t="str">
        <f>IF(VLOOKUP($A229,'Incurred Real 2022$'!$A$25:$AC$426,'Incurred Real 2022$'!H$1,FALSE)=0,"",VLOOKUP($A229,'Incurred Real 2022$'!$A$25:$AC$426,'Incurred Real 2022$'!H$1,FALSE))</f>
        <v/>
      </c>
      <c r="I229" s="105" t="str">
        <f>IF(VLOOKUP($A229,'Incurred Real 2022$'!$A$25:$AC$426,'Incurred Real 2022$'!I$1,FALSE)=0,"",VLOOKUP($A229,'Incurred Real 2022$'!$A$25:$AC$426,'Incurred Real 2022$'!I$1,FALSE))</f>
        <v/>
      </c>
      <c r="J229" s="105" t="str">
        <f>IF(VLOOKUP($A229,'Incurred Real 2022$'!$A$25:$AC$426,'Incurred Real 2022$'!J$1,FALSE)=0,"",VLOOKUP($A229,'Incurred Real 2022$'!$A$25:$AC$426,'Incurred Real 2022$'!J$1,FALSE))</f>
        <v/>
      </c>
      <c r="K229" s="105" t="str">
        <f>IF(VLOOKUP($A229,'Incurred Real 2022$'!$A$25:$AC$426,'Incurred Real 2022$'!K$1,FALSE)=0,"",VLOOKUP($A229,'Incurred Real 2022$'!$A$25:$AC$426,'Incurred Real 2022$'!K$1,FALSE))</f>
        <v/>
      </c>
      <c r="L229" s="105" t="str">
        <f>IF(VLOOKUP($A229,'Incurred Real 2022$'!$A$25:$AC$426,'Incurred Real 2022$'!L$1,FALSE)=0,"",VLOOKUP($A229,'Incurred Real 2022$'!$A$25:$AC$426,'Incurred Real 2022$'!L$1,FALSE))</f>
        <v/>
      </c>
      <c r="M229" s="105" t="str">
        <f>IF(VLOOKUP($A229,'Incurred Real 2022$'!$A$25:$AC$426,'Incurred Real 2022$'!M$1,FALSE)=0,"",VLOOKUP($A229,'Incurred Real 2022$'!$A$25:$AC$426,'Incurred Real 2022$'!M$1,FALSE))</f>
        <v/>
      </c>
      <c r="N229" s="105" t="str">
        <f>IF(VLOOKUP($A229,'Incurred Real 2022$'!$A$25:$AC$426,'Incurred Real 2022$'!N$1,FALSE)=0,"",VLOOKUP($A229,'Incurred Real 2022$'!$A$25:$AC$426,'Incurred Real 2022$'!N$1,FALSE))</f>
        <v/>
      </c>
      <c r="O229" s="105" t="str">
        <f>IF(VLOOKUP($A229,'Incurred Real 2022$'!$A$25:$AC$426,'Incurred Real 2022$'!O$1,FALSE)=0,"",VLOOKUP($A229,'Incurred Real 2022$'!$A$25:$AC$426,'Incurred Real 2022$'!O$1,FALSE))</f>
        <v/>
      </c>
      <c r="P229" s="105" t="str">
        <f>IF(VLOOKUP($A229,'Incurred Real 2022$'!$A$25:$AC$426,'Incurred Real 2022$'!P$1,FALSE)=0,"",VLOOKUP($A229,'Incurred Real 2022$'!$A$25:$AC$426,'Incurred Real 2022$'!P$1,FALSE))</f>
        <v/>
      </c>
      <c r="Q229" s="105">
        <f>IF(VLOOKUP($A229,'Incurred Real 2022$'!$A$25:$AC$426,'Incurred Real 2022$'!Q$1,FALSE)=0,"",VLOOKUP($A229,'Incurred Real 2022$'!$A$25:$AC$426,'Incurred Real 2022$'!Q$1,FALSE))</f>
        <v>6110.72</v>
      </c>
      <c r="R229" s="105">
        <f>IF(VLOOKUP($A229,'Incurred Real 2022$'!$A$25:$AC$426,'Incurred Real 2022$'!R$1,FALSE)=0,"",VLOOKUP($A229,'Incurred Real 2022$'!$A$25:$AC$426,'Incurred Real 2022$'!R$1,FALSE))</f>
        <v>13859.95</v>
      </c>
      <c r="S229" s="105" t="str">
        <f>IF(VLOOKUP($A229,'Incurred Real 2022$'!$A$25:$AC$426,'Incurred Real 2022$'!S$1,FALSE)=0,"",VLOOKUP($A229,'Incurred Real 2022$'!$A$25:$AC$426,'Incurred Real 2022$'!S$1,FALSE))</f>
        <v/>
      </c>
      <c r="T229" s="105" t="str">
        <f>IF(VLOOKUP($A229,'Incurred Real 2022$'!$A$25:$AC$426,'Incurred Real 2022$'!T$1,FALSE)=0,"",VLOOKUP($A229,'Incurred Real 2022$'!$A$25:$AC$426,'Incurred Real 2022$'!T$1,FALSE))</f>
        <v/>
      </c>
      <c r="U229" s="105" t="str">
        <f>IF(VLOOKUP($A229,'Incurred Real 2022$'!$A$25:$AC$426,'Incurred Real 2022$'!U$1,FALSE)=0,"",VLOOKUP($A229,'Incurred Real 2022$'!$A$25:$AC$426,'Incurred Real 2022$'!U$1,FALSE))</f>
        <v/>
      </c>
      <c r="V229" s="13">
        <f>IF(ISTEXT(VLOOKUP($A229,'Incurred Real 2022$'!$A$25:$AC$426,'Incurred Real 2022$'!V$1,FALSE)),"",(VLOOKUP($A229,'Incurred Real 2022$'!$A$25:$AC$426,'Incurred Real 2022$'!V$1,FALSE))*BT229*Incurred_Nominal!V$15)</f>
        <v>-20536.383830561248</v>
      </c>
      <c r="W229" s="13" t="str">
        <f>IF(ISTEXT(VLOOKUP($A229,'Incurred Real 2022$'!$A$25:$AC$426,'Incurred Real 2022$'!W$1,FALSE)),"",(VLOOKUP($A229,'Incurred Real 2022$'!$A$25:$AC$426,'Incurred Real 2022$'!W$1,FALSE))*BU229*Incurred_Nominal!W$15)</f>
        <v/>
      </c>
      <c r="X229" s="13" t="str">
        <f>IF(ISTEXT(VLOOKUP($A229,'Incurred Real 2022$'!$A$25:$AC$426,'Incurred Real 2022$'!X$1,FALSE)),"",(VLOOKUP($A229,'Incurred Real 2022$'!$A$25:$AC$426,'Incurred Real 2022$'!X$1,FALSE))*BV229*Incurred_Nominal!X$15)</f>
        <v/>
      </c>
      <c r="Y229" s="13" t="str">
        <f>IF(ISTEXT(VLOOKUP($A229,'Incurred Real 2022$'!$A$25:$AC$426,'Incurred Real 2022$'!Y$1,FALSE)),"",(VLOOKUP($A229,'Incurred Real 2022$'!$A$25:$AC$426,'Incurred Real 2022$'!Y$1,FALSE))*BW229*Incurred_Nominal!Y$15)</f>
        <v/>
      </c>
      <c r="Z229" s="13" t="str">
        <f>IF(ISTEXT(VLOOKUP($A229,'Incurred Real 2022$'!$A$25:$AC$426,'Incurred Real 2022$'!Z$1,FALSE)),"",(VLOOKUP($A229,'Incurred Real 2022$'!$A$25:$AC$426,'Incurred Real 2022$'!Z$1,FALSE))*BX229*Incurred_Nominal!Z$15)</f>
        <v/>
      </c>
      <c r="AA229" s="13" t="str">
        <f>IF(ISTEXT(VLOOKUP($A229,'Incurred Real 2022$'!$A$25:$AC$426,'Incurred Real 2022$'!AA$1,FALSE)),"",(VLOOKUP($A229,'Incurred Real 2022$'!$A$25:$AC$426,'Incurred Real 2022$'!AA$1,FALSE))*BY229*Incurred_Nominal!AA$15)</f>
        <v/>
      </c>
      <c r="AB229" s="13" t="str">
        <f>IF(ISTEXT(VLOOKUP($A229,'Incurred Real 2022$'!$A$25:$AC$426,'Incurred Real 2022$'!AB$1,FALSE)),"",(VLOOKUP($A229,'Incurred Real 2022$'!$A$25:$AC$426,'Incurred Real 2022$'!AB$1,FALSE))*BZ229*Incurred_Nominal!AB$15)</f>
        <v/>
      </c>
      <c r="AC229" s="13" t="str">
        <f>IF(ISTEXT(VLOOKUP($A229,'Incurred Real 2022$'!$A$25:$AC$426,'Incurred Real 2022$'!AC$1,FALSE)),"",(VLOOKUP($A229,'Incurred Real 2022$'!$A$25:$AC$426,'Incurred Real 2022$'!AC$1,FALSE))*CA229*Incurred_Nominal!AC$15)</f>
        <v/>
      </c>
      <c r="AD229" s="232">
        <f t="shared" si="49"/>
        <v>-565.71383056124614</v>
      </c>
      <c r="AE229" s="232">
        <f t="shared" si="50"/>
        <v>40507.05383056125</v>
      </c>
      <c r="AF229" s="239" t="str">
        <f t="shared" si="51"/>
        <v/>
      </c>
      <c r="AG229" s="237" t="str">
        <f t="shared" si="52"/>
        <v/>
      </c>
      <c r="AH229" s="240" t="str">
        <f t="shared" si="56"/>
        <v/>
      </c>
      <c r="AI229" s="234">
        <f>VLOOKUP($A229,Incurred_Real!$A$25:$AP$479,Incurred_Real!AI$1,FALSE)</f>
        <v>2022</v>
      </c>
      <c r="AJ229" s="235">
        <f>VLOOKUP($A229,Incurred_Real!$A$25:$AP$479,Incurred_Real!AJ$1,FALSE)</f>
        <v>43280</v>
      </c>
      <c r="AK229" s="236">
        <f>VLOOKUP($A229,Incurred_Real!$A$25:$AP$479,Incurred_Real!AK$1,FALSE)</f>
        <v>2018</v>
      </c>
      <c r="AL229" s="235" t="str">
        <f>VLOOKUP($A229,Incurred_Real!$A$25:$AP$479,Incurred_Real!AL$1,FALSE)</f>
        <v>Commissioned Extra</v>
      </c>
      <c r="AM229" s="237" t="str">
        <f>IF(AL229="Commissioned Extra","",(IF((AD229)=0,0,SUMPRODUCT($F$17:$U$17,F229:U229))+VLOOKUP($A229,Incurred_Real!$A$25:$BS$376,Incurred_Real!$AO$1,FALSE)))</f>
        <v/>
      </c>
      <c r="AN229" s="232" cm="1">
        <f t="array" ref="AN229">IF(ROUND(AE229,0)=0,0,LOOKUP(2,1/(F229:AC229&lt;&gt;""),F229:AC229))</f>
        <v>-20536.383830561248</v>
      </c>
      <c r="AO229" s="232">
        <f t="shared" si="53"/>
        <v>-20536.383830561248</v>
      </c>
      <c r="AP229" s="78"/>
      <c r="AQ229" s="20"/>
      <c r="AR229" s="245">
        <f>VLOOKUP($A229,Incurred_Real!$A$25:$CD$376,Incurred_Real!AR$1,FALSE)</f>
        <v>0</v>
      </c>
      <c r="AS229" s="246">
        <f>VLOOKUP($A229,Incurred_Real!$A$25:$CD$376,Incurred_Real!AS$1,FALSE)</f>
        <v>0</v>
      </c>
      <c r="AT229" s="246">
        <f>VLOOKUP($A229,Incurred_Real!$A$25:$CD$376,Incurred_Real!AT$1,FALSE)</f>
        <v>0</v>
      </c>
      <c r="AU229" s="246">
        <f>VLOOKUP($A229,Incurred_Real!$A$25:$CD$376,Incurred_Real!AU$1,FALSE)</f>
        <v>0</v>
      </c>
      <c r="AV229" s="246">
        <f>VLOOKUP($A229,Incurred_Real!$A$25:$CD$376,Incurred_Real!AV$1,FALSE)</f>
        <v>0</v>
      </c>
      <c r="AW229" s="246">
        <f>VLOOKUP($A229,Incurred_Real!$A$25:$CD$376,Incurred_Real!AW$1,FALSE)</f>
        <v>0</v>
      </c>
      <c r="AX229" s="246">
        <f>VLOOKUP($A229,Incurred_Real!$A$25:$CD$376,Incurred_Real!AX$1,FALSE)</f>
        <v>0</v>
      </c>
      <c r="AY229" s="246">
        <f>VLOOKUP($A229,Incurred_Real!$A$25:$CD$376,Incurred_Real!AY$1,FALSE)</f>
        <v>0</v>
      </c>
      <c r="AZ229" s="246">
        <f>VLOOKUP($A229,Incurred_Real!$A$25:$CD$376,Incurred_Real!AZ$1,FALSE)</f>
        <v>1</v>
      </c>
      <c r="BA229" s="246">
        <f>VLOOKUP($A229,Incurred_Real!$A$25:$CD$376,Incurred_Real!BA$1,FALSE)</f>
        <v>0</v>
      </c>
      <c r="BB229" s="246">
        <f>VLOOKUP($A229,Incurred_Real!$A$25:$CD$376,Incurred_Real!BB$1,FALSE)</f>
        <v>0</v>
      </c>
      <c r="BC229" s="246">
        <f>VLOOKUP($A229,Incurred_Real!$A$25:$CD$376,Incurred_Real!BC$1,FALSE)</f>
        <v>0</v>
      </c>
      <c r="BD229" s="246">
        <f>VLOOKUP($A229,Incurred_Real!$A$25:$CD$376,Incurred_Real!BD$1,FALSE)</f>
        <v>0</v>
      </c>
      <c r="BE229" s="246">
        <f>VLOOKUP($A229,Incurred_Real!$A$25:$CD$376,Incurred_Real!BE$1,FALSE)</f>
        <v>0</v>
      </c>
      <c r="BF229" s="246">
        <f>VLOOKUP($A229,Incurred_Real!$A$25:$CD$376,Incurred_Real!BF$1,FALSE)</f>
        <v>0</v>
      </c>
      <c r="BG229" s="246">
        <f>VLOOKUP($A229,Incurred_Real!$A$25:$CD$376,Incurred_Real!BG$1,FALSE)</f>
        <v>0</v>
      </c>
      <c r="BH229" s="246">
        <f>VLOOKUP($A229,Incurred_Real!$A$25:$CD$376,Incurred_Real!BH$1,FALSE)</f>
        <v>0</v>
      </c>
      <c r="BI229" s="246">
        <f>VLOOKUP($A229,Incurred_Real!$A$25:$CD$376,Incurred_Real!BI$1,FALSE)</f>
        <v>0</v>
      </c>
      <c r="BJ229" s="246">
        <f>VLOOKUP($A229,Incurred_Real!$A$25:$CD$376,Incurred_Real!BJ$1,FALSE)</f>
        <v>0</v>
      </c>
      <c r="BK229" s="246">
        <f>VLOOKUP($A229,Incurred_Real!$A$25:$CD$376,Incurred_Real!BK$1,FALSE)</f>
        <v>0</v>
      </c>
      <c r="BL229" s="246">
        <f>VLOOKUP($A229,Incurred_Real!$A$25:$CD$376,Incurred_Real!BL$1,FALSE)</f>
        <v>0</v>
      </c>
      <c r="BM229" s="246">
        <f>VLOOKUP($A229,Incurred_Real!$A$25:$CD$376,Incurred_Real!BM$1,FALSE)</f>
        <v>0</v>
      </c>
      <c r="BN229" s="246">
        <f>VLOOKUP($A229,Incurred_Real!$A$25:$CD$376,Incurred_Real!BN$1,FALSE)</f>
        <v>0</v>
      </c>
      <c r="BO229" s="246">
        <f>VLOOKUP($A229,Incurred_Real!$A$25:$CD$376,Incurred_Real!BO$1,FALSE)</f>
        <v>0</v>
      </c>
      <c r="BP229" s="246">
        <f>VLOOKUP($A229,Incurred_Real!$A$25:$CD$376,Incurred_Real!BP$1,FALSE)</f>
        <v>0</v>
      </c>
      <c r="BQ229" s="246">
        <f>VLOOKUP($A229,Incurred_Real!$A$25:$CD$376,Incurred_Real!BQ$1,FALSE)</f>
        <v>0</v>
      </c>
      <c r="BR229" s="246">
        <f>VLOOKUP($A229,Incurred_Real!$A$25:$CD$376,Incurred_Real!BR$1,FALSE)</f>
        <v>0</v>
      </c>
      <c r="BS229" s="254">
        <f t="shared" si="54"/>
        <v>1</v>
      </c>
      <c r="BT229" s="249">
        <f>1+IF(ISNA(VLOOKUP($A229,'Project labour content'!$A$7:$D$255,'Project labour content'!$D$1,FALSE)),VLOOKUP($D229,'Project labour content'!$F$6:$G$15,'Project labour content'!$G$1,FALSE),VLOOKUP($A229,'Project labour content'!$A$7:$D$255,'Project labour content'!$D$1,FALSE))*LabEsc22*1</f>
        <v>1.0018661130890889</v>
      </c>
      <c r="BU229" s="249">
        <f>1+IF(ISNA(VLOOKUP($A229,'Project labour content'!$A$7:$D$255,'Project labour content'!$D$1,FALSE)),VLOOKUP($D229,'Project labour content'!$F$6:$G$15,'Project labour content'!$G$1,FALSE),VLOOKUP($A229,'Project labour content'!$A$7:$D$255,'Project labour content'!$D$1,FALSE))*LabEsc23*1</f>
        <v>1.0037411835210055</v>
      </c>
      <c r="BV229" s="249">
        <f>1+IF(ISNA(VLOOKUP($A229,'Project labour content'!$A$7:$D$255,'Project labour content'!$D$1,FALSE)),VLOOKUP($D229,'Project labour content'!$F$6:$G$15,'Project labour content'!$G$1,FALSE),VLOOKUP($A229,'Project labour content'!$A$7:$D$255,'Project labour content'!$D$1,FALSE))*LabEsc24*1</f>
        <v>1.005507499867871</v>
      </c>
      <c r="BW229" s="249">
        <f>1+IF(ISNA(VLOOKUP($A229,'Project labour content'!$A$7:$D$255,'Project labour content'!$D$1,FALSE)),VLOOKUP($D229,'Project labour content'!$F$6:$G$15,'Project labour content'!$G$1,FALSE),VLOOKUP($A229,'Project labour content'!$A$7:$D$255,'Project labour content'!$D$1,FALSE))*LabEsc25*1</f>
        <v>1.0078731862284394</v>
      </c>
      <c r="BX229" s="249">
        <f>1+IF(ISNA(VLOOKUP($A229,'Project labour content'!$A$7:$D$255,'Project labour content'!$D$1,FALSE)),VLOOKUP($D229,'Project labour content'!$F$6:$G$15,'Project labour content'!$G$1,FALSE),VLOOKUP($A229,'Project labour content'!$A$7:$D$255,'Project labour content'!$D$1,FALSE))*LabEsc26*1</f>
        <v>1.0104513900803989</v>
      </c>
      <c r="BY229" s="249">
        <f>1+IF(ISNA(VLOOKUP($A229,'Project labour content'!$A$7:$D$255,'Project labour content'!$D$1,FALSE)),VLOOKUP($D229,'Project labour content'!$F$6:$G$15,'Project labour content'!$G$1,FALSE),VLOOKUP($A229,'Project labour content'!$A$7:$D$255,'Project labour content'!$D$1,FALSE))*LabEsc27*1</f>
        <v>1.0120482898816279</v>
      </c>
      <c r="BZ229" s="249">
        <f>1+IF(ISNA(VLOOKUP($A229,'Project labour content'!$A$7:$D$255,'Project labour content'!$D$1,FALSE)),VLOOKUP($D229,'Project labour content'!$F$6:$G$15,'Project labour content'!$G$1,FALSE),VLOOKUP($A229,'Project labour content'!$A$7:$D$255,'Project labour content'!$D$1,FALSE))*LabEsc28*1</f>
        <v>1.0132507554319534</v>
      </c>
      <c r="CA229" s="249">
        <f>1+IF(ISNA(VLOOKUP($A229,'Project labour content'!$A$7:$D$255,'Project labour content'!$D$1,FALSE)),VLOOKUP($D229,'Project labour content'!$F$6:$G$15,'Project labour content'!$G$1,FALSE),VLOOKUP($A229,'Project labour content'!$A$7:$D$255,'Project labour content'!$D$1,FALSE))*LabEsc29*1</f>
        <v>1.0151804721471156</v>
      </c>
      <c r="CB229" s="250" t="str">
        <f>IF(ISNA(VLOOKUP($A229,'Project labour content'!$A$7:$D$255,'Project labour content'!$D$1,FALSE)),"Category","Project")</f>
        <v>Project</v>
      </c>
      <c r="CD229" s="247" t="str">
        <f t="shared" si="55"/>
        <v>14135</v>
      </c>
    </row>
    <row r="230" spans="1:82" x14ac:dyDescent="0.15">
      <c r="A230" s="11" t="s">
        <v>693</v>
      </c>
      <c r="B230" s="11" t="str">
        <f>VLOOKUP($A230,'Incurred Real 2022$'!$A$25:$AC$426,'Incurred Real 2022$'!B$1,FALSE)</f>
        <v>Rymill Building Accommodation Security and Amenities Upgrade</v>
      </c>
      <c r="C230" s="11" t="str">
        <f>VLOOKUP($A230,'Incurred Real 2022$'!$A$25:$AC$426,'Incurred Real 2022$'!C$1,FALSE)</f>
        <v>ExAnte</v>
      </c>
      <c r="D230" s="11" t="str">
        <f>VLOOKUP($A230,'Incurred Real 2022$'!$A$25:$AC$426,'Incurred Real 2022$'!D$1,FALSE)</f>
        <v>Facilities</v>
      </c>
      <c r="E230" s="11" t="str">
        <f>VLOOKUP($A230,'Incurred Real 2022$'!$A$25:$AC$426,'Incurred Real 2022$'!E$1,FALSE)</f>
        <v>Active</v>
      </c>
      <c r="F230" s="105" t="str">
        <f>IF(VLOOKUP($A230,'Incurred Real 2022$'!$A$25:$AC$426,'Incurred Real 2022$'!F$1,FALSE)=0,"",VLOOKUP($A230,'Incurred Real 2022$'!$A$25:$AC$426,'Incurred Real 2022$'!F$1,FALSE))</f>
        <v/>
      </c>
      <c r="G230" s="105" t="str">
        <f>IF(VLOOKUP($A230,'Incurred Real 2022$'!$A$25:$AC$426,'Incurred Real 2022$'!G$1,FALSE)=0,"",VLOOKUP($A230,'Incurred Real 2022$'!$A$25:$AC$426,'Incurred Real 2022$'!G$1,FALSE))</f>
        <v/>
      </c>
      <c r="H230" s="105" t="str">
        <f>IF(VLOOKUP($A230,'Incurred Real 2022$'!$A$25:$AC$426,'Incurred Real 2022$'!H$1,FALSE)=0,"",VLOOKUP($A230,'Incurred Real 2022$'!$A$25:$AC$426,'Incurred Real 2022$'!H$1,FALSE))</f>
        <v/>
      </c>
      <c r="I230" s="105" t="str">
        <f>IF(VLOOKUP($A230,'Incurred Real 2022$'!$A$25:$AC$426,'Incurred Real 2022$'!I$1,FALSE)=0,"",VLOOKUP($A230,'Incurred Real 2022$'!$A$25:$AC$426,'Incurred Real 2022$'!I$1,FALSE))</f>
        <v/>
      </c>
      <c r="J230" s="105" t="str">
        <f>IF(VLOOKUP($A230,'Incurred Real 2022$'!$A$25:$AC$426,'Incurred Real 2022$'!J$1,FALSE)=0,"",VLOOKUP($A230,'Incurred Real 2022$'!$A$25:$AC$426,'Incurred Real 2022$'!J$1,FALSE))</f>
        <v/>
      </c>
      <c r="K230" s="105" t="str">
        <f>IF(VLOOKUP($A230,'Incurred Real 2022$'!$A$25:$AC$426,'Incurred Real 2022$'!K$1,FALSE)=0,"",VLOOKUP($A230,'Incurred Real 2022$'!$A$25:$AC$426,'Incurred Real 2022$'!K$1,FALSE))</f>
        <v/>
      </c>
      <c r="L230" s="105" t="str">
        <f>IF(VLOOKUP($A230,'Incurred Real 2022$'!$A$25:$AC$426,'Incurred Real 2022$'!L$1,FALSE)=0,"",VLOOKUP($A230,'Incurred Real 2022$'!$A$25:$AC$426,'Incurred Real 2022$'!L$1,FALSE))</f>
        <v/>
      </c>
      <c r="M230" s="105" t="str">
        <f>IF(VLOOKUP($A230,'Incurred Real 2022$'!$A$25:$AC$426,'Incurred Real 2022$'!M$1,FALSE)=0,"",VLOOKUP($A230,'Incurred Real 2022$'!$A$25:$AC$426,'Incurred Real 2022$'!M$1,FALSE))</f>
        <v/>
      </c>
      <c r="N230" s="105" t="str">
        <f>IF(VLOOKUP($A230,'Incurred Real 2022$'!$A$25:$AC$426,'Incurred Real 2022$'!N$1,FALSE)=0,"",VLOOKUP($A230,'Incurred Real 2022$'!$A$25:$AC$426,'Incurred Real 2022$'!N$1,FALSE))</f>
        <v/>
      </c>
      <c r="O230" s="105" t="str">
        <f>IF(VLOOKUP($A230,'Incurred Real 2022$'!$A$25:$AC$426,'Incurred Real 2022$'!O$1,FALSE)=0,"",VLOOKUP($A230,'Incurred Real 2022$'!$A$25:$AC$426,'Incurred Real 2022$'!O$1,FALSE))</f>
        <v/>
      </c>
      <c r="P230" s="105" t="str">
        <f>IF(VLOOKUP($A230,'Incurred Real 2022$'!$A$25:$AC$426,'Incurred Real 2022$'!P$1,FALSE)=0,"",VLOOKUP($A230,'Incurred Real 2022$'!$A$25:$AC$426,'Incurred Real 2022$'!P$1,FALSE))</f>
        <v/>
      </c>
      <c r="Q230" s="105">
        <f>IF(VLOOKUP($A230,'Incurred Real 2022$'!$A$25:$AC$426,'Incurred Real 2022$'!Q$1,FALSE)=0,"",VLOOKUP($A230,'Incurred Real 2022$'!$A$25:$AC$426,'Incurred Real 2022$'!Q$1,FALSE))</f>
        <v>14198.62</v>
      </c>
      <c r="R230" s="105">
        <f>IF(VLOOKUP($A230,'Incurred Real 2022$'!$A$25:$AC$426,'Incurred Real 2022$'!R$1,FALSE)=0,"",VLOOKUP($A230,'Incurred Real 2022$'!$A$25:$AC$426,'Incurred Real 2022$'!R$1,FALSE))</f>
        <v>935108.64</v>
      </c>
      <c r="S230" s="105">
        <f>IF(VLOOKUP($A230,'Incurred Real 2022$'!$A$25:$AC$426,'Incurred Real 2022$'!S$1,FALSE)=0,"",VLOOKUP($A230,'Incurred Real 2022$'!$A$25:$AC$426,'Incurred Real 2022$'!S$1,FALSE))</f>
        <v>361779.07</v>
      </c>
      <c r="T230" s="105">
        <f>IF(VLOOKUP($A230,'Incurred Real 2022$'!$A$25:$AC$426,'Incurred Real 2022$'!T$1,FALSE)=0,"",VLOOKUP($A230,'Incurred Real 2022$'!$A$25:$AC$426,'Incurred Real 2022$'!T$1,FALSE))</f>
        <v>508.3</v>
      </c>
      <c r="U230" s="105">
        <f>IF(VLOOKUP($A230,'Incurred Real 2022$'!$A$25:$AC$426,'Incurred Real 2022$'!U$1,FALSE)=0,"",VLOOKUP($A230,'Incurred Real 2022$'!$A$25:$AC$426,'Incurred Real 2022$'!U$1,FALSE))</f>
        <v>22496.06</v>
      </c>
      <c r="V230" s="13">
        <f>IF(ISTEXT(VLOOKUP($A230,'Incurred Real 2022$'!$A$25:$AC$426,'Incurred Real 2022$'!V$1,FALSE)),"",(VLOOKUP($A230,'Incurred Real 2022$'!$A$25:$AC$426,'Incurred Real 2022$'!V$1,FALSE))*BT230*Incurred_Nominal!V$15)</f>
        <v>48687.453363747598</v>
      </c>
      <c r="W230" s="13" t="str">
        <f>IF(ISTEXT(VLOOKUP($A230,'Incurred Real 2022$'!$A$25:$AC$426,'Incurred Real 2022$'!W$1,FALSE)),"",(VLOOKUP($A230,'Incurred Real 2022$'!$A$25:$AC$426,'Incurred Real 2022$'!W$1,FALSE))*BU230*Incurred_Nominal!W$15)</f>
        <v/>
      </c>
      <c r="X230" s="13" t="str">
        <f>IF(ISTEXT(VLOOKUP($A230,'Incurred Real 2022$'!$A$25:$AC$426,'Incurred Real 2022$'!X$1,FALSE)),"",(VLOOKUP($A230,'Incurred Real 2022$'!$A$25:$AC$426,'Incurred Real 2022$'!X$1,FALSE))*BV230*Incurred_Nominal!X$15)</f>
        <v/>
      </c>
      <c r="Y230" s="13" t="str">
        <f>IF(ISTEXT(VLOOKUP($A230,'Incurred Real 2022$'!$A$25:$AC$426,'Incurred Real 2022$'!Y$1,FALSE)),"",(VLOOKUP($A230,'Incurred Real 2022$'!$A$25:$AC$426,'Incurred Real 2022$'!Y$1,FALSE))*BW230*Incurred_Nominal!Y$15)</f>
        <v/>
      </c>
      <c r="Z230" s="13" t="str">
        <f>IF(ISTEXT(VLOOKUP($A230,'Incurred Real 2022$'!$A$25:$AC$426,'Incurred Real 2022$'!Z$1,FALSE)),"",(VLOOKUP($A230,'Incurred Real 2022$'!$A$25:$AC$426,'Incurred Real 2022$'!Z$1,FALSE))*BX230*Incurred_Nominal!Z$15)</f>
        <v/>
      </c>
      <c r="AA230" s="13" t="str">
        <f>IF(ISTEXT(VLOOKUP($A230,'Incurred Real 2022$'!$A$25:$AC$426,'Incurred Real 2022$'!AA$1,FALSE)),"",(VLOOKUP($A230,'Incurred Real 2022$'!$A$25:$AC$426,'Incurred Real 2022$'!AA$1,FALSE))*BY230*Incurred_Nominal!AA$15)</f>
        <v/>
      </c>
      <c r="AB230" s="13" t="str">
        <f>IF(ISTEXT(VLOOKUP($A230,'Incurred Real 2022$'!$A$25:$AC$426,'Incurred Real 2022$'!AB$1,FALSE)),"",(VLOOKUP($A230,'Incurred Real 2022$'!$A$25:$AC$426,'Incurred Real 2022$'!AB$1,FALSE))*BZ230*Incurred_Nominal!AB$15)</f>
        <v/>
      </c>
      <c r="AC230" s="13" t="str">
        <f>IF(ISTEXT(VLOOKUP($A230,'Incurred Real 2022$'!$A$25:$AC$426,'Incurred Real 2022$'!AC$1,FALSE)),"",(VLOOKUP($A230,'Incurred Real 2022$'!$A$25:$AC$426,'Incurred Real 2022$'!AC$1,FALSE))*CA230*Incurred_Nominal!AC$15)</f>
        <v/>
      </c>
      <c r="AD230" s="232">
        <f t="shared" si="49"/>
        <v>1382778.1433637477</v>
      </c>
      <c r="AE230" s="232">
        <f t="shared" si="50"/>
        <v>1382778.1433637477</v>
      </c>
      <c r="AF230" s="239" t="str">
        <f t="shared" si="51"/>
        <v/>
      </c>
      <c r="AG230" s="237" t="str">
        <f t="shared" si="52"/>
        <v/>
      </c>
      <c r="AH230" s="240" t="str">
        <f t="shared" si="56"/>
        <v/>
      </c>
      <c r="AI230" s="234">
        <f>VLOOKUP($A230,Incurred_Real!$A$25:$AP$479,Incurred_Real!AI$1,FALSE)</f>
        <v>2022</v>
      </c>
      <c r="AJ230" s="235">
        <f>VLOOKUP($A230,Incurred_Real!$A$25:$AP$479,Incurred_Real!AJ$1,FALSE)</f>
        <v>44456</v>
      </c>
      <c r="AK230" s="236">
        <f>VLOOKUP($A230,Incurred_Real!$A$25:$AP$479,Incurred_Real!AK$1,FALSE)</f>
        <v>2022</v>
      </c>
      <c r="AL230" s="235" t="str">
        <f>VLOOKUP($A230,Incurred_Real!$A$25:$AP$479,Incurred_Real!AL$1,FALSE)</f>
        <v>Commissioned Extra</v>
      </c>
      <c r="AM230" s="237" t="str">
        <f>IF(AL230="Commissioned Extra","",(IF((AD230)=0,0,SUMPRODUCT($F$17:$U$17,F230:U230))+VLOOKUP($A230,Incurred_Real!$A$25:$BS$376,Incurred_Real!$AO$1,FALSE)))</f>
        <v/>
      </c>
      <c r="AN230" s="232" cm="1">
        <f t="array" ref="AN230">IF(ROUND(AE230,0)=0,0,LOOKUP(2,1/(F230:AC230&lt;&gt;""),F230:AC230))</f>
        <v>48687.453363747598</v>
      </c>
      <c r="AO230" s="232">
        <f t="shared" si="53"/>
        <v>48687.453363747598</v>
      </c>
      <c r="AP230" s="78"/>
      <c r="AQ230" s="20"/>
      <c r="AR230" s="245">
        <f>VLOOKUP($A230,Incurred_Real!$A$25:$CD$376,Incurred_Real!AR$1,FALSE)</f>
        <v>0</v>
      </c>
      <c r="AS230" s="246">
        <f>VLOOKUP($A230,Incurred_Real!$A$25:$CD$376,Incurred_Real!AS$1,FALSE)</f>
        <v>0.5</v>
      </c>
      <c r="AT230" s="246">
        <f>VLOOKUP($A230,Incurred_Real!$A$25:$CD$376,Incurred_Real!AT$1,FALSE)</f>
        <v>0</v>
      </c>
      <c r="AU230" s="246">
        <f>VLOOKUP($A230,Incurred_Real!$A$25:$CD$376,Incurred_Real!AU$1,FALSE)</f>
        <v>0</v>
      </c>
      <c r="AV230" s="246">
        <f>VLOOKUP($A230,Incurred_Real!$A$25:$CD$376,Incurred_Real!AV$1,FALSE)</f>
        <v>0</v>
      </c>
      <c r="AW230" s="246">
        <f>VLOOKUP($A230,Incurred_Real!$A$25:$CD$376,Incurred_Real!AW$1,FALSE)</f>
        <v>0</v>
      </c>
      <c r="AX230" s="246">
        <f>VLOOKUP($A230,Incurred_Real!$A$25:$CD$376,Incurred_Real!AX$1,FALSE)</f>
        <v>0</v>
      </c>
      <c r="AY230" s="246">
        <f>VLOOKUP($A230,Incurred_Real!$A$25:$CD$376,Incurred_Real!AY$1,FALSE)</f>
        <v>0</v>
      </c>
      <c r="AZ230" s="246">
        <f>VLOOKUP($A230,Incurred_Real!$A$25:$CD$376,Incurred_Real!AZ$1,FALSE)</f>
        <v>0.5</v>
      </c>
      <c r="BA230" s="246">
        <f>VLOOKUP($A230,Incurred_Real!$A$25:$CD$376,Incurred_Real!BA$1,FALSE)</f>
        <v>0</v>
      </c>
      <c r="BB230" s="246">
        <f>VLOOKUP($A230,Incurred_Real!$A$25:$CD$376,Incurred_Real!BB$1,FALSE)</f>
        <v>0</v>
      </c>
      <c r="BC230" s="246">
        <f>VLOOKUP($A230,Incurred_Real!$A$25:$CD$376,Incurred_Real!BC$1,FALSE)</f>
        <v>0</v>
      </c>
      <c r="BD230" s="246">
        <f>VLOOKUP($A230,Incurred_Real!$A$25:$CD$376,Incurred_Real!BD$1,FALSE)</f>
        <v>0</v>
      </c>
      <c r="BE230" s="246">
        <f>VLOOKUP($A230,Incurred_Real!$A$25:$CD$376,Incurred_Real!BE$1,FALSE)</f>
        <v>0</v>
      </c>
      <c r="BF230" s="246">
        <f>VLOOKUP($A230,Incurred_Real!$A$25:$CD$376,Incurred_Real!BF$1,FALSE)</f>
        <v>0</v>
      </c>
      <c r="BG230" s="246">
        <f>VLOOKUP($A230,Incurred_Real!$A$25:$CD$376,Incurred_Real!BG$1,FALSE)</f>
        <v>0</v>
      </c>
      <c r="BH230" s="246">
        <f>VLOOKUP($A230,Incurred_Real!$A$25:$CD$376,Incurred_Real!BH$1,FALSE)</f>
        <v>0</v>
      </c>
      <c r="BI230" s="246">
        <f>VLOOKUP($A230,Incurred_Real!$A$25:$CD$376,Incurred_Real!BI$1,FALSE)</f>
        <v>0</v>
      </c>
      <c r="BJ230" s="246">
        <f>VLOOKUP($A230,Incurred_Real!$A$25:$CD$376,Incurred_Real!BJ$1,FALSE)</f>
        <v>0</v>
      </c>
      <c r="BK230" s="246">
        <f>VLOOKUP($A230,Incurred_Real!$A$25:$CD$376,Incurred_Real!BK$1,FALSE)</f>
        <v>0</v>
      </c>
      <c r="BL230" s="246">
        <f>VLOOKUP($A230,Incurred_Real!$A$25:$CD$376,Incurred_Real!BL$1,FALSE)</f>
        <v>0</v>
      </c>
      <c r="BM230" s="246">
        <f>VLOOKUP($A230,Incurred_Real!$A$25:$CD$376,Incurred_Real!BM$1,FALSE)</f>
        <v>0</v>
      </c>
      <c r="BN230" s="246">
        <f>VLOOKUP($A230,Incurred_Real!$A$25:$CD$376,Incurred_Real!BN$1,FALSE)</f>
        <v>0</v>
      </c>
      <c r="BO230" s="246">
        <f>VLOOKUP($A230,Incurred_Real!$A$25:$CD$376,Incurred_Real!BO$1,FALSE)</f>
        <v>0</v>
      </c>
      <c r="BP230" s="246">
        <f>VLOOKUP($A230,Incurred_Real!$A$25:$CD$376,Incurred_Real!BP$1,FALSE)</f>
        <v>0</v>
      </c>
      <c r="BQ230" s="246">
        <f>VLOOKUP($A230,Incurred_Real!$A$25:$CD$376,Incurred_Real!BQ$1,FALSE)</f>
        <v>0</v>
      </c>
      <c r="BR230" s="246">
        <f>VLOOKUP($A230,Incurred_Real!$A$25:$CD$376,Incurred_Real!BR$1,FALSE)</f>
        <v>0</v>
      </c>
      <c r="BS230" s="254">
        <f t="shared" si="54"/>
        <v>1</v>
      </c>
      <c r="BT230" s="249">
        <f>1+IF(ISNA(VLOOKUP($A230,'Project labour content'!$A$7:$D$255,'Project labour content'!$D$1,FALSE)),VLOOKUP($D230,'Project labour content'!$F$6:$G$15,'Project labour content'!$G$1,FALSE),VLOOKUP($A230,'Project labour content'!$A$7:$D$255,'Project labour content'!$D$1,FALSE))*LabEsc22*1</f>
        <v>1.0007573784398016</v>
      </c>
      <c r="BU230" s="249">
        <f>1+IF(ISNA(VLOOKUP($A230,'Project labour content'!$A$7:$D$255,'Project labour content'!$D$1,FALSE)),VLOOKUP($D230,'Project labour content'!$F$6:$G$15,'Project labour content'!$G$1,FALSE),VLOOKUP($A230,'Project labour content'!$A$7:$D$255,'Project labour content'!$D$1,FALSE))*LabEsc23*1</f>
        <v>1.0015183922961142</v>
      </c>
      <c r="BV230" s="249">
        <f>1+IF(ISNA(VLOOKUP($A230,'Project labour content'!$A$7:$D$255,'Project labour content'!$D$1,FALSE)),VLOOKUP($D230,'Project labour content'!$F$6:$G$15,'Project labour content'!$G$1,FALSE),VLOOKUP($A230,'Project labour content'!$A$7:$D$255,'Project labour content'!$D$1,FALSE))*LabEsc24*1</f>
        <v>1.0022352673487607</v>
      </c>
      <c r="BW230" s="249">
        <f>1+IF(ISNA(VLOOKUP($A230,'Project labour content'!$A$7:$D$255,'Project labour content'!$D$1,FALSE)),VLOOKUP($D230,'Project labour content'!$F$6:$G$15,'Project labour content'!$G$1,FALSE),VLOOKUP($A230,'Project labour content'!$A$7:$D$255,'Project labour content'!$D$1,FALSE))*LabEsc25*1</f>
        <v>1.0031954020026053</v>
      </c>
      <c r="BX230" s="249">
        <f>1+IF(ISNA(VLOOKUP($A230,'Project labour content'!$A$7:$D$255,'Project labour content'!$D$1,FALSE)),VLOOKUP($D230,'Project labour content'!$F$6:$G$15,'Project labour content'!$G$1,FALSE),VLOOKUP($A230,'Project labour content'!$A$7:$D$255,'Project labour content'!$D$1,FALSE))*LabEsc26*1</f>
        <v>1.0042417887528534</v>
      </c>
      <c r="BY230" s="249">
        <f>1+IF(ISNA(VLOOKUP($A230,'Project labour content'!$A$7:$D$255,'Project labour content'!$D$1,FALSE)),VLOOKUP($D230,'Project labour content'!$F$6:$G$15,'Project labour content'!$G$1,FALSE),VLOOKUP($A230,'Project labour content'!$A$7:$D$255,'Project labour content'!$D$1,FALSE))*LabEsc27*1</f>
        <v>1.0048899046076993</v>
      </c>
      <c r="BZ230" s="249">
        <f>1+IF(ISNA(VLOOKUP($A230,'Project labour content'!$A$7:$D$255,'Project labour content'!$D$1,FALSE)),VLOOKUP($D230,'Project labour content'!$F$6:$G$15,'Project labour content'!$G$1,FALSE),VLOOKUP($A230,'Project labour content'!$A$7:$D$255,'Project labour content'!$D$1,FALSE))*LabEsc28*1</f>
        <v>1.0053779358463986</v>
      </c>
      <c r="CA230" s="249">
        <f>1+IF(ISNA(VLOOKUP($A230,'Project labour content'!$A$7:$D$255,'Project labour content'!$D$1,FALSE)),VLOOKUP($D230,'Project labour content'!$F$6:$G$15,'Project labour content'!$G$1,FALSE),VLOOKUP($A230,'Project labour content'!$A$7:$D$255,'Project labour content'!$D$1,FALSE))*LabEsc29*1</f>
        <v>1.0061611283782628</v>
      </c>
      <c r="CB230" s="250" t="str">
        <f>IF(ISNA(VLOOKUP($A230,'Project labour content'!$A$7:$D$255,'Project labour content'!$D$1,FALSE)),"Category","Project")</f>
        <v>Project</v>
      </c>
      <c r="CD230" s="247" t="str">
        <f t="shared" si="55"/>
        <v>14136</v>
      </c>
    </row>
    <row r="231" spans="1:82" x14ac:dyDescent="0.15">
      <c r="A231" s="11" t="s">
        <v>695</v>
      </c>
      <c r="B231" s="11" t="str">
        <f>VLOOKUP($A231,'Incurred Real 2022$'!$A$25:$AC$426,'Incurred Real 2022$'!B$1,FALSE)</f>
        <v>NCIPAP Smart Wires Power Guardian Technology Trial</v>
      </c>
      <c r="C231" s="11" t="str">
        <f>VLOOKUP($A231,'Incurred Real 2022$'!$A$25:$AC$426,'Incurred Real 2022$'!C$1,FALSE)</f>
        <v>NCIPAP</v>
      </c>
      <c r="D231" s="11" t="str">
        <f>VLOOKUP($A231,'Incurred Real 2022$'!$A$25:$AC$426,'Incurred Real 2022$'!D$1,FALSE)</f>
        <v>Augmentation</v>
      </c>
      <c r="E231" s="11" t="str">
        <f>VLOOKUP($A231,'Incurred Real 2022$'!$A$25:$AC$426,'Incurred Real 2022$'!E$1,FALSE)</f>
        <v>Active</v>
      </c>
      <c r="F231" s="105" t="str">
        <f>IF(VLOOKUP($A231,'Incurred Real 2022$'!$A$25:$AC$426,'Incurred Real 2022$'!F$1,FALSE)=0,"",VLOOKUP($A231,'Incurred Real 2022$'!$A$25:$AC$426,'Incurred Real 2022$'!F$1,FALSE))</f>
        <v/>
      </c>
      <c r="G231" s="105" t="str">
        <f>IF(VLOOKUP($A231,'Incurred Real 2022$'!$A$25:$AC$426,'Incurred Real 2022$'!G$1,FALSE)=0,"",VLOOKUP($A231,'Incurred Real 2022$'!$A$25:$AC$426,'Incurred Real 2022$'!G$1,FALSE))</f>
        <v/>
      </c>
      <c r="H231" s="105" t="str">
        <f>IF(VLOOKUP($A231,'Incurred Real 2022$'!$A$25:$AC$426,'Incurred Real 2022$'!H$1,FALSE)=0,"",VLOOKUP($A231,'Incurred Real 2022$'!$A$25:$AC$426,'Incurred Real 2022$'!H$1,FALSE))</f>
        <v/>
      </c>
      <c r="I231" s="105" t="str">
        <f>IF(VLOOKUP($A231,'Incurred Real 2022$'!$A$25:$AC$426,'Incurred Real 2022$'!I$1,FALSE)=0,"",VLOOKUP($A231,'Incurred Real 2022$'!$A$25:$AC$426,'Incurred Real 2022$'!I$1,FALSE))</f>
        <v/>
      </c>
      <c r="J231" s="105" t="str">
        <f>IF(VLOOKUP($A231,'Incurred Real 2022$'!$A$25:$AC$426,'Incurred Real 2022$'!J$1,FALSE)=0,"",VLOOKUP($A231,'Incurred Real 2022$'!$A$25:$AC$426,'Incurred Real 2022$'!J$1,FALSE))</f>
        <v/>
      </c>
      <c r="K231" s="105" t="str">
        <f>IF(VLOOKUP($A231,'Incurred Real 2022$'!$A$25:$AC$426,'Incurred Real 2022$'!K$1,FALSE)=0,"",VLOOKUP($A231,'Incurred Real 2022$'!$A$25:$AC$426,'Incurred Real 2022$'!K$1,FALSE))</f>
        <v/>
      </c>
      <c r="L231" s="105" t="str">
        <f>IF(VLOOKUP($A231,'Incurred Real 2022$'!$A$25:$AC$426,'Incurred Real 2022$'!L$1,FALSE)=0,"",VLOOKUP($A231,'Incurred Real 2022$'!$A$25:$AC$426,'Incurred Real 2022$'!L$1,FALSE))</f>
        <v/>
      </c>
      <c r="M231" s="105" t="str">
        <f>IF(VLOOKUP($A231,'Incurred Real 2022$'!$A$25:$AC$426,'Incurred Real 2022$'!M$1,FALSE)=0,"",VLOOKUP($A231,'Incurred Real 2022$'!$A$25:$AC$426,'Incurred Real 2022$'!M$1,FALSE))</f>
        <v/>
      </c>
      <c r="N231" s="105" t="str">
        <f>IF(VLOOKUP($A231,'Incurred Real 2022$'!$A$25:$AC$426,'Incurred Real 2022$'!N$1,FALSE)=0,"",VLOOKUP($A231,'Incurred Real 2022$'!$A$25:$AC$426,'Incurred Real 2022$'!N$1,FALSE))</f>
        <v/>
      </c>
      <c r="O231" s="105" t="str">
        <f>IF(VLOOKUP($A231,'Incurred Real 2022$'!$A$25:$AC$426,'Incurred Real 2022$'!O$1,FALSE)=0,"",VLOOKUP($A231,'Incurred Real 2022$'!$A$25:$AC$426,'Incurred Real 2022$'!O$1,FALSE))</f>
        <v/>
      </c>
      <c r="P231" s="105" t="str">
        <f>IF(VLOOKUP($A231,'Incurred Real 2022$'!$A$25:$AC$426,'Incurred Real 2022$'!P$1,FALSE)=0,"",VLOOKUP($A231,'Incurred Real 2022$'!$A$25:$AC$426,'Incurred Real 2022$'!P$1,FALSE))</f>
        <v/>
      </c>
      <c r="Q231" s="105" t="str">
        <f>IF(VLOOKUP($A231,'Incurred Real 2022$'!$A$25:$AC$426,'Incurred Real 2022$'!Q$1,FALSE)=0,"",VLOOKUP($A231,'Incurred Real 2022$'!$A$25:$AC$426,'Incurred Real 2022$'!Q$1,FALSE))</f>
        <v/>
      </c>
      <c r="R231" s="105" t="str">
        <f>IF(VLOOKUP($A231,'Incurred Real 2022$'!$A$25:$AC$426,'Incurred Real 2022$'!R$1,FALSE)=0,"",VLOOKUP($A231,'Incurred Real 2022$'!$A$25:$AC$426,'Incurred Real 2022$'!R$1,FALSE))</f>
        <v/>
      </c>
      <c r="S231" s="105">
        <f>IF(VLOOKUP($A231,'Incurred Real 2022$'!$A$25:$AC$426,'Incurred Real 2022$'!S$1,FALSE)=0,"",VLOOKUP($A231,'Incurred Real 2022$'!$A$25:$AC$426,'Incurred Real 2022$'!S$1,FALSE))</f>
        <v>3880726.74</v>
      </c>
      <c r="T231" s="105">
        <f>IF(VLOOKUP($A231,'Incurred Real 2022$'!$A$25:$AC$426,'Incurred Real 2022$'!T$1,FALSE)=0,"",VLOOKUP($A231,'Incurred Real 2022$'!$A$25:$AC$426,'Incurred Real 2022$'!T$1,FALSE))</f>
        <v>356621.35</v>
      </c>
      <c r="U231" s="105">
        <f>IF(VLOOKUP($A231,'Incurred Real 2022$'!$A$25:$AC$426,'Incurred Real 2022$'!U$1,FALSE)=0,"",VLOOKUP($A231,'Incurred Real 2022$'!$A$25:$AC$426,'Incurred Real 2022$'!U$1,FALSE))</f>
        <v>1404401.89</v>
      </c>
      <c r="V231" s="13">
        <f>IF(ISTEXT(VLOOKUP($A231,'Incurred Real 2022$'!$A$25:$AC$426,'Incurred Real 2022$'!V$1,FALSE)),"",(VLOOKUP($A231,'Incurred Real 2022$'!$A$25:$AC$426,'Incurred Real 2022$'!V$1,FALSE))*BT231*Incurred_Nominal!V$15)</f>
        <v>351179.06830539712</v>
      </c>
      <c r="W231" s="13" t="str">
        <f>IF(ISTEXT(VLOOKUP($A231,'Incurred Real 2022$'!$A$25:$AC$426,'Incurred Real 2022$'!W$1,FALSE)),"",(VLOOKUP($A231,'Incurred Real 2022$'!$A$25:$AC$426,'Incurred Real 2022$'!W$1,FALSE))*BU231*Incurred_Nominal!W$15)</f>
        <v/>
      </c>
      <c r="X231" s="13" t="str">
        <f>IF(ISTEXT(VLOOKUP($A231,'Incurred Real 2022$'!$A$25:$AC$426,'Incurred Real 2022$'!X$1,FALSE)),"",(VLOOKUP($A231,'Incurred Real 2022$'!$A$25:$AC$426,'Incurred Real 2022$'!X$1,FALSE))*BV231*Incurred_Nominal!X$15)</f>
        <v/>
      </c>
      <c r="Y231" s="13" t="str">
        <f>IF(ISTEXT(VLOOKUP($A231,'Incurred Real 2022$'!$A$25:$AC$426,'Incurred Real 2022$'!Y$1,FALSE)),"",(VLOOKUP($A231,'Incurred Real 2022$'!$A$25:$AC$426,'Incurred Real 2022$'!Y$1,FALSE))*BW231*Incurred_Nominal!Y$15)</f>
        <v/>
      </c>
      <c r="Z231" s="13" t="str">
        <f>IF(ISTEXT(VLOOKUP($A231,'Incurred Real 2022$'!$A$25:$AC$426,'Incurred Real 2022$'!Z$1,FALSE)),"",(VLOOKUP($A231,'Incurred Real 2022$'!$A$25:$AC$426,'Incurred Real 2022$'!Z$1,FALSE))*BX231*Incurred_Nominal!Z$15)</f>
        <v/>
      </c>
      <c r="AA231" s="13" t="str">
        <f>IF(ISTEXT(VLOOKUP($A231,'Incurred Real 2022$'!$A$25:$AC$426,'Incurred Real 2022$'!AA$1,FALSE)),"",(VLOOKUP($A231,'Incurred Real 2022$'!$A$25:$AC$426,'Incurred Real 2022$'!AA$1,FALSE))*BY231*Incurred_Nominal!AA$15)</f>
        <v/>
      </c>
      <c r="AB231" s="13" t="str">
        <f>IF(ISTEXT(VLOOKUP($A231,'Incurred Real 2022$'!$A$25:$AC$426,'Incurred Real 2022$'!AB$1,FALSE)),"",(VLOOKUP($A231,'Incurred Real 2022$'!$A$25:$AC$426,'Incurred Real 2022$'!AB$1,FALSE))*BZ231*Incurred_Nominal!AB$15)</f>
        <v/>
      </c>
      <c r="AC231" s="13" t="str">
        <f>IF(ISTEXT(VLOOKUP($A231,'Incurred Real 2022$'!$A$25:$AC$426,'Incurred Real 2022$'!AC$1,FALSE)),"",(VLOOKUP($A231,'Incurred Real 2022$'!$A$25:$AC$426,'Incurred Real 2022$'!AC$1,FALSE))*CA231*Incurred_Nominal!AC$15)</f>
        <v/>
      </c>
      <c r="AD231" s="232">
        <f t="shared" si="49"/>
        <v>5992929.0483053969</v>
      </c>
      <c r="AE231" s="232">
        <f t="shared" si="50"/>
        <v>5992929.0483053969</v>
      </c>
      <c r="AF231" s="239">
        <f t="shared" si="51"/>
        <v>7200413.7445437945</v>
      </c>
      <c r="AG231" s="237">
        <f t="shared" si="52"/>
        <v>6242315.3741493095</v>
      </c>
      <c r="AH231" s="240">
        <f t="shared" si="56"/>
        <v>1.1534844545602685</v>
      </c>
      <c r="AI231" s="234">
        <f>VLOOKUP($A231,Incurred_Real!$A$25:$AP$479,Incurred_Real!AI$1,FALSE)</f>
        <v>2022</v>
      </c>
      <c r="AJ231" s="235">
        <f>VLOOKUP($A231,Incurred_Real!$A$25:$AP$479,Incurred_Real!AJ$1,FALSE)</f>
        <v>44464</v>
      </c>
      <c r="AK231" s="236">
        <f>VLOOKUP($A231,Incurred_Real!$A$25:$AP$479,Incurred_Real!AK$1,FALSE)</f>
        <v>2022</v>
      </c>
      <c r="AL231" s="235" t="str">
        <f>VLOOKUP($A231,Incurred_Real!$A$25:$AP$479,Incurred_Real!AL$1,FALSE)</f>
        <v/>
      </c>
      <c r="AM231" s="237">
        <f>IF(AL231="Commissioned Extra","",(IF((AD231)=0,0,SUMPRODUCT($F$17:$U$17,F231:U231))+VLOOKUP($A231,Incurred_Real!$A$25:$BS$376,Incurred_Real!$AO$1,FALSE)))</f>
        <v>6399543.8981755581</v>
      </c>
      <c r="AN231" s="232" cm="1">
        <f t="array" ref="AN231">IF(ROUND(AE231,0)=0,0,LOOKUP(2,1/(F231:AC231&lt;&gt;""),F231:AC231))</f>
        <v>351179.06830539712</v>
      </c>
      <c r="AO231" s="232">
        <f t="shared" si="53"/>
        <v>351179.06830539712</v>
      </c>
      <c r="AP231" s="78"/>
      <c r="AQ231" s="20"/>
      <c r="AR231" s="245">
        <f>VLOOKUP($A231,Incurred_Real!$A$25:$CD$376,Incurred_Real!AR$1,FALSE)</f>
        <v>0</v>
      </c>
      <c r="AS231" s="246">
        <f>VLOOKUP($A231,Incurred_Real!$A$25:$CD$376,Incurred_Real!AS$1,FALSE)</f>
        <v>0</v>
      </c>
      <c r="AT231" s="246">
        <f>VLOOKUP($A231,Incurred_Real!$A$25:$CD$376,Incurred_Real!AT$1,FALSE)</f>
        <v>0</v>
      </c>
      <c r="AU231" s="246">
        <f>VLOOKUP($A231,Incurred_Real!$A$25:$CD$376,Incurred_Real!AU$1,FALSE)</f>
        <v>0</v>
      </c>
      <c r="AV231" s="246">
        <f>VLOOKUP($A231,Incurred_Real!$A$25:$CD$376,Incurred_Real!AV$1,FALSE)</f>
        <v>0</v>
      </c>
      <c r="AW231" s="246">
        <f>VLOOKUP($A231,Incurred_Real!$A$25:$CD$376,Incurred_Real!AW$1,FALSE)</f>
        <v>0</v>
      </c>
      <c r="AX231" s="246">
        <f>VLOOKUP($A231,Incurred_Real!$A$25:$CD$376,Incurred_Real!AX$1,FALSE)</f>
        <v>0</v>
      </c>
      <c r="AY231" s="246">
        <f>VLOOKUP($A231,Incurred_Real!$A$25:$CD$376,Incurred_Real!AY$1,FALSE)</f>
        <v>0</v>
      </c>
      <c r="AZ231" s="246">
        <f>VLOOKUP($A231,Incurred_Real!$A$25:$CD$376,Incurred_Real!AZ$1,FALSE)</f>
        <v>0</v>
      </c>
      <c r="BA231" s="246">
        <f>VLOOKUP($A231,Incurred_Real!$A$25:$CD$376,Incurred_Real!BA$1,FALSE)</f>
        <v>0</v>
      </c>
      <c r="BB231" s="246">
        <f>VLOOKUP($A231,Incurred_Real!$A$25:$CD$376,Incurred_Real!BB$1,FALSE)</f>
        <v>0</v>
      </c>
      <c r="BC231" s="246">
        <f>VLOOKUP($A231,Incurred_Real!$A$25:$CD$376,Incurred_Real!BC$1,FALSE)</f>
        <v>0</v>
      </c>
      <c r="BD231" s="246">
        <f>VLOOKUP($A231,Incurred_Real!$A$25:$CD$376,Incurred_Real!BD$1,FALSE)</f>
        <v>0</v>
      </c>
      <c r="BE231" s="246">
        <f>VLOOKUP($A231,Incurred_Real!$A$25:$CD$376,Incurred_Real!BE$1,FALSE)</f>
        <v>0</v>
      </c>
      <c r="BF231" s="246">
        <f>VLOOKUP($A231,Incurred_Real!$A$25:$CD$376,Incurred_Real!BF$1,FALSE)</f>
        <v>0</v>
      </c>
      <c r="BG231" s="246">
        <f>VLOOKUP($A231,Incurred_Real!$A$25:$CD$376,Incurred_Real!BG$1,FALSE)</f>
        <v>1</v>
      </c>
      <c r="BH231" s="246">
        <f>VLOOKUP($A231,Incurred_Real!$A$25:$CD$376,Incurred_Real!BH$1,FALSE)</f>
        <v>0</v>
      </c>
      <c r="BI231" s="246">
        <f>VLOOKUP($A231,Incurred_Real!$A$25:$CD$376,Incurred_Real!BI$1,FALSE)</f>
        <v>0</v>
      </c>
      <c r="BJ231" s="246">
        <f>VLOOKUP($A231,Incurred_Real!$A$25:$CD$376,Incurred_Real!BJ$1,FALSE)</f>
        <v>0</v>
      </c>
      <c r="BK231" s="246">
        <f>VLOOKUP($A231,Incurred_Real!$A$25:$CD$376,Incurred_Real!BK$1,FALSE)</f>
        <v>0</v>
      </c>
      <c r="BL231" s="246">
        <f>VLOOKUP($A231,Incurred_Real!$A$25:$CD$376,Incurred_Real!BL$1,FALSE)</f>
        <v>0</v>
      </c>
      <c r="BM231" s="246">
        <f>VLOOKUP($A231,Incurred_Real!$A$25:$CD$376,Incurred_Real!BM$1,FALSE)</f>
        <v>0</v>
      </c>
      <c r="BN231" s="246">
        <f>VLOOKUP($A231,Incurred_Real!$A$25:$CD$376,Incurred_Real!BN$1,FALSE)</f>
        <v>0</v>
      </c>
      <c r="BO231" s="246">
        <f>VLOOKUP($A231,Incurred_Real!$A$25:$CD$376,Incurred_Real!BO$1,FALSE)</f>
        <v>0</v>
      </c>
      <c r="BP231" s="246">
        <f>VLOOKUP($A231,Incurred_Real!$A$25:$CD$376,Incurred_Real!BP$1,FALSE)</f>
        <v>0</v>
      </c>
      <c r="BQ231" s="246">
        <f>VLOOKUP($A231,Incurred_Real!$A$25:$CD$376,Incurred_Real!BQ$1,FALSE)</f>
        <v>0</v>
      </c>
      <c r="BR231" s="246">
        <f>VLOOKUP($A231,Incurred_Real!$A$25:$CD$376,Incurred_Real!BR$1,FALSE)</f>
        <v>0</v>
      </c>
      <c r="BS231" s="254">
        <f t="shared" si="54"/>
        <v>1</v>
      </c>
      <c r="BT231" s="249">
        <f>1+IF(ISNA(VLOOKUP($A231,'Project labour content'!$A$7:$D$255,'Project labour content'!$D$1,FALSE)),VLOOKUP($D231,'Project labour content'!$F$6:$G$15,'Project labour content'!$G$1,FALSE),VLOOKUP($A231,'Project labour content'!$A$7:$D$255,'Project labour content'!$D$1,FALSE))*LabEsc22*1</f>
        <v>1.0006521266002093</v>
      </c>
      <c r="BU231" s="249">
        <f>1+IF(ISNA(VLOOKUP($A231,'Project labour content'!$A$7:$D$255,'Project labour content'!$D$1,FALSE)),VLOOKUP($D231,'Project labour content'!$F$6:$G$15,'Project labour content'!$G$1,FALSE),VLOOKUP($A231,'Project labour content'!$A$7:$D$255,'Project labour content'!$D$1,FALSE))*LabEsc23*1</f>
        <v>1.0013073834080994</v>
      </c>
      <c r="BV231" s="249">
        <f>1+IF(ISNA(VLOOKUP($A231,'Project labour content'!$A$7:$D$255,'Project labour content'!$D$1,FALSE)),VLOOKUP($D231,'Project labour content'!$F$6:$G$15,'Project labour content'!$G$1,FALSE),VLOOKUP($A231,'Project labour content'!$A$7:$D$255,'Project labour content'!$D$1,FALSE))*LabEsc24*1</f>
        <v>1.001924635321132</v>
      </c>
      <c r="BW231" s="249">
        <f>1+IF(ISNA(VLOOKUP($A231,'Project labour content'!$A$7:$D$255,'Project labour content'!$D$1,FALSE)),VLOOKUP($D231,'Project labour content'!$F$6:$G$15,'Project labour content'!$G$1,FALSE),VLOOKUP($A231,'Project labour content'!$A$7:$D$255,'Project labour content'!$D$1,FALSE))*LabEsc25*1</f>
        <v>1.0027513413833204</v>
      </c>
      <c r="BX231" s="249">
        <f>1+IF(ISNA(VLOOKUP($A231,'Project labour content'!$A$7:$D$255,'Project labour content'!$D$1,FALSE)),VLOOKUP($D231,'Project labour content'!$F$6:$G$15,'Project labour content'!$G$1,FALSE),VLOOKUP($A231,'Project labour content'!$A$7:$D$255,'Project labour content'!$D$1,FALSE))*LabEsc26*1</f>
        <v>1.0036523132067618</v>
      </c>
      <c r="BY231" s="249">
        <f>1+IF(ISNA(VLOOKUP($A231,'Project labour content'!$A$7:$D$255,'Project labour content'!$D$1,FALSE)),VLOOKUP($D231,'Project labour content'!$F$6:$G$15,'Project labour content'!$G$1,FALSE),VLOOKUP($A231,'Project labour content'!$A$7:$D$255,'Project labour content'!$D$1,FALSE))*LabEsc27*1</f>
        <v>1.0042103612930966</v>
      </c>
      <c r="BZ231" s="249">
        <f>1+IF(ISNA(VLOOKUP($A231,'Project labour content'!$A$7:$D$255,'Project labour content'!$D$1,FALSE)),VLOOKUP($D231,'Project labour content'!$F$6:$G$15,'Project labour content'!$G$1,FALSE),VLOOKUP($A231,'Project labour content'!$A$7:$D$255,'Project labour content'!$D$1,FALSE))*LabEsc28*1</f>
        <v>1.0046305715021067</v>
      </c>
      <c r="CA231" s="249">
        <f>1+IF(ISNA(VLOOKUP($A231,'Project labour content'!$A$7:$D$255,'Project labour content'!$D$1,FALSE)),VLOOKUP($D231,'Project labour content'!$F$6:$G$15,'Project labour content'!$G$1,FALSE),VLOOKUP($A231,'Project labour content'!$A$7:$D$255,'Project labour content'!$D$1,FALSE))*LabEsc29*1</f>
        <v>1.0053049248455261</v>
      </c>
      <c r="CB231" s="250" t="str">
        <f>IF(ISNA(VLOOKUP($A231,'Project labour content'!$A$7:$D$255,'Project labour content'!$D$1,FALSE)),"Category","Project")</f>
        <v>Project</v>
      </c>
      <c r="CD231" s="247" t="str">
        <f t="shared" si="55"/>
        <v>14168</v>
      </c>
    </row>
    <row r="232" spans="1:82" x14ac:dyDescent="0.15">
      <c r="A232" s="11" t="s">
        <v>697</v>
      </c>
      <c r="B232" s="11" t="str">
        <f>VLOOKUP($A232,'Incurred Real 2022$'!$A$25:$AC$426,'Incurred Real 2022$'!B$1,FALSE)</f>
        <v>Project EnergyConnect</v>
      </c>
      <c r="C232" s="11" t="str">
        <f>VLOOKUP($A232,'Incurred Real 2022$'!$A$25:$AC$426,'Incurred Real 2022$'!C$1,FALSE)</f>
        <v>Contingent - Actual</v>
      </c>
      <c r="D232" s="11" t="str">
        <f>VLOOKUP($A232,'Incurred Real 2022$'!$A$25:$AC$426,'Incurred Real 2022$'!D$1,FALSE)</f>
        <v>Augmentation</v>
      </c>
      <c r="E232" s="11" t="str">
        <f>VLOOKUP($A232,'Incurred Real 2022$'!$A$25:$AC$426,'Incurred Real 2022$'!E$1,FALSE)</f>
        <v>Active</v>
      </c>
      <c r="F232" s="105" t="str">
        <f>IF(VLOOKUP($A232,'Incurred Real 2022$'!$A$25:$AC$426,'Incurred Real 2022$'!F$1,FALSE)=0,"",VLOOKUP($A232,'Incurred Real 2022$'!$A$25:$AC$426,'Incurred Real 2022$'!F$1,FALSE))</f>
        <v/>
      </c>
      <c r="G232" s="105" t="str">
        <f>IF(VLOOKUP($A232,'Incurred Real 2022$'!$A$25:$AC$426,'Incurred Real 2022$'!G$1,FALSE)=0,"",VLOOKUP($A232,'Incurred Real 2022$'!$A$25:$AC$426,'Incurred Real 2022$'!G$1,FALSE))</f>
        <v/>
      </c>
      <c r="H232" s="105" t="str">
        <f>IF(VLOOKUP($A232,'Incurred Real 2022$'!$A$25:$AC$426,'Incurred Real 2022$'!H$1,FALSE)=0,"",VLOOKUP($A232,'Incurred Real 2022$'!$A$25:$AC$426,'Incurred Real 2022$'!H$1,FALSE))</f>
        <v/>
      </c>
      <c r="I232" s="105" t="str">
        <f>IF(VLOOKUP($A232,'Incurred Real 2022$'!$A$25:$AC$426,'Incurred Real 2022$'!I$1,FALSE)=0,"",VLOOKUP($A232,'Incurred Real 2022$'!$A$25:$AC$426,'Incurred Real 2022$'!I$1,FALSE))</f>
        <v/>
      </c>
      <c r="J232" s="105" t="str">
        <f>IF(VLOOKUP($A232,'Incurred Real 2022$'!$A$25:$AC$426,'Incurred Real 2022$'!J$1,FALSE)=0,"",VLOOKUP($A232,'Incurred Real 2022$'!$A$25:$AC$426,'Incurred Real 2022$'!J$1,FALSE))</f>
        <v/>
      </c>
      <c r="K232" s="105" t="str">
        <f>IF(VLOOKUP($A232,'Incurred Real 2022$'!$A$25:$AC$426,'Incurred Real 2022$'!K$1,FALSE)=0,"",VLOOKUP($A232,'Incurred Real 2022$'!$A$25:$AC$426,'Incurred Real 2022$'!K$1,FALSE))</f>
        <v/>
      </c>
      <c r="L232" s="105" t="str">
        <f>IF(VLOOKUP($A232,'Incurred Real 2022$'!$A$25:$AC$426,'Incurred Real 2022$'!L$1,FALSE)=0,"",VLOOKUP($A232,'Incurred Real 2022$'!$A$25:$AC$426,'Incurred Real 2022$'!L$1,FALSE))</f>
        <v/>
      </c>
      <c r="M232" s="105" t="str">
        <f>IF(VLOOKUP($A232,'Incurred Real 2022$'!$A$25:$AC$426,'Incurred Real 2022$'!M$1,FALSE)=0,"",VLOOKUP($A232,'Incurred Real 2022$'!$A$25:$AC$426,'Incurred Real 2022$'!M$1,FALSE))</f>
        <v/>
      </c>
      <c r="N232" s="105" t="str">
        <f>IF(VLOOKUP($A232,'Incurred Real 2022$'!$A$25:$AC$426,'Incurred Real 2022$'!N$1,FALSE)=0,"",VLOOKUP($A232,'Incurred Real 2022$'!$A$25:$AC$426,'Incurred Real 2022$'!N$1,FALSE))</f>
        <v/>
      </c>
      <c r="O232" s="105" t="str">
        <f>IF(VLOOKUP($A232,'Incurred Real 2022$'!$A$25:$AC$426,'Incurred Real 2022$'!O$1,FALSE)=0,"",VLOOKUP($A232,'Incurred Real 2022$'!$A$25:$AC$426,'Incurred Real 2022$'!O$1,FALSE))</f>
        <v/>
      </c>
      <c r="P232" s="105" t="str">
        <f>IF(VLOOKUP($A232,'Incurred Real 2022$'!$A$25:$AC$426,'Incurred Real 2022$'!P$1,FALSE)=0,"",VLOOKUP($A232,'Incurred Real 2022$'!$A$25:$AC$426,'Incurred Real 2022$'!P$1,FALSE))</f>
        <v/>
      </c>
      <c r="Q232" s="105">
        <f>IF(VLOOKUP($A232,'Incurred Real 2022$'!$A$25:$AC$426,'Incurred Real 2022$'!Q$1,FALSE)=0,"",VLOOKUP($A232,'Incurred Real 2022$'!$A$25:$AC$426,'Incurred Real 2022$'!Q$1,FALSE))</f>
        <v>1402875.54</v>
      </c>
      <c r="R232" s="105">
        <f>IF(VLOOKUP($A232,'Incurred Real 2022$'!$A$25:$AC$426,'Incurred Real 2022$'!R$1,FALSE)=0,"",VLOOKUP($A232,'Incurred Real 2022$'!$A$25:$AC$426,'Incurred Real 2022$'!R$1,FALSE))</f>
        <v>1952503.2</v>
      </c>
      <c r="S232" s="105">
        <f>IF(VLOOKUP($A232,'Incurred Real 2022$'!$A$25:$AC$426,'Incurred Real 2022$'!S$1,FALSE)=0,"",VLOOKUP($A232,'Incurred Real 2022$'!$A$25:$AC$426,'Incurred Real 2022$'!S$1,FALSE))</f>
        <v>5055256.83</v>
      </c>
      <c r="T232" s="105">
        <f>IF(VLOOKUP($A232,'Incurred Real 2022$'!$A$25:$AC$426,'Incurred Real 2022$'!T$1,FALSE)=0,"",VLOOKUP($A232,'Incurred Real 2022$'!$A$25:$AC$426,'Incurred Real 2022$'!T$1,FALSE))</f>
        <v>4254071.2699999996</v>
      </c>
      <c r="U232" s="105">
        <f>IF(VLOOKUP($A232,'Incurred Real 2022$'!$A$25:$AC$426,'Incurred Real 2022$'!U$1,FALSE)=0,"",VLOOKUP($A232,'Incurred Real 2022$'!$A$25:$AC$426,'Incurred Real 2022$'!U$1,FALSE))</f>
        <v>10301459.189999999</v>
      </c>
      <c r="V232" s="13">
        <f>IF(ISTEXT(VLOOKUP($A232,'Incurred Real 2022$'!$A$25:$AC$426,'Incurred Real 2022$'!V$1,FALSE)),"",(VLOOKUP($A232,'Incurred Real 2022$'!$A$25:$AC$426,'Incurred Real 2022$'!V$1,FALSE))*BT232*Incurred_Nominal!V$15)</f>
        <v>111156187.70650473</v>
      </c>
      <c r="W232" s="13">
        <f>IF(ISTEXT(VLOOKUP($A232,'Incurred Real 2022$'!$A$25:$AC$426,'Incurred Real 2022$'!W$1,FALSE)),"",(VLOOKUP($A232,'Incurred Real 2022$'!$A$25:$AC$426,'Incurred Real 2022$'!W$1,FALSE))*BU232*Incurred_Nominal!W$15)</f>
        <v>249622602.20078337</v>
      </c>
      <c r="X232" s="13">
        <f>IF(ISTEXT(VLOOKUP($A232,'Incurred Real 2022$'!$A$25:$AC$426,'Incurred Real 2022$'!X$1,FALSE)),"",(VLOOKUP($A232,'Incurred Real 2022$'!$A$25:$AC$426,'Incurred Real 2022$'!X$1,FALSE))*BV232*Incurred_Nominal!X$15)</f>
        <v>40479099.733047679</v>
      </c>
      <c r="Y232" s="13">
        <f>IF(ISTEXT(VLOOKUP($A232,'Incurred Real 2022$'!$A$25:$AC$426,'Incurred Real 2022$'!Y$1,FALSE)),"",(VLOOKUP($A232,'Incurred Real 2022$'!$A$25:$AC$426,'Incurred Real 2022$'!Y$1,FALSE))*BW232*Incurred_Nominal!Y$15)</f>
        <v>19773095.33648194</v>
      </c>
      <c r="Z232" s="13" t="str">
        <f>IF(ISTEXT(VLOOKUP($A232,'Incurred Real 2022$'!$A$25:$AC$426,'Incurred Real 2022$'!Z$1,FALSE)),"",(VLOOKUP($A232,'Incurred Real 2022$'!$A$25:$AC$426,'Incurred Real 2022$'!Z$1,FALSE))*BX232*Incurred_Nominal!Z$15)</f>
        <v/>
      </c>
      <c r="AA232" s="13" t="str">
        <f>IF(ISTEXT(VLOOKUP($A232,'Incurred Real 2022$'!$A$25:$AC$426,'Incurred Real 2022$'!AA$1,FALSE)),"",(VLOOKUP($A232,'Incurred Real 2022$'!$A$25:$AC$426,'Incurred Real 2022$'!AA$1,FALSE))*BY232*Incurred_Nominal!AA$15)</f>
        <v/>
      </c>
      <c r="AB232" s="13" t="str">
        <f>IF(ISTEXT(VLOOKUP($A232,'Incurred Real 2022$'!$A$25:$AC$426,'Incurred Real 2022$'!AB$1,FALSE)),"",(VLOOKUP($A232,'Incurred Real 2022$'!$A$25:$AC$426,'Incurred Real 2022$'!AB$1,FALSE))*BZ232*Incurred_Nominal!AB$15)</f>
        <v/>
      </c>
      <c r="AC232" s="13" t="str">
        <f>IF(ISTEXT(VLOOKUP($A232,'Incurred Real 2022$'!$A$25:$AC$426,'Incurred Real 2022$'!AC$1,FALSE)),"",(VLOOKUP($A232,'Incurred Real 2022$'!$A$25:$AC$426,'Incurred Real 2022$'!AC$1,FALSE))*CA232*Incurred_Nominal!AC$15)</f>
        <v/>
      </c>
      <c r="AD232" s="232">
        <f t="shared" si="49"/>
        <v>443997151.0068177</v>
      </c>
      <c r="AE232" s="232">
        <f t="shared" si="50"/>
        <v>443997151.0068177</v>
      </c>
      <c r="AF232" s="239" t="str">
        <f t="shared" si="51"/>
        <v/>
      </c>
      <c r="AG232" s="237" t="str">
        <f>IF(AH232="","",AF232/AH232)</f>
        <v/>
      </c>
      <c r="AH232" s="240" t="str">
        <f t="shared" si="56"/>
        <v/>
      </c>
      <c r="AI232" s="234">
        <f>VLOOKUP($A232,Incurred_Real!$A$25:$AP$479,Incurred_Real!AI$1,FALSE)</f>
        <v>2025</v>
      </c>
      <c r="AJ232" s="235">
        <f>VLOOKUP($A232,Incurred_Real!$A$25:$AP$479,Incurred_Real!AJ$1,FALSE)</f>
        <v>45184</v>
      </c>
      <c r="AK232" s="236">
        <f>VLOOKUP($A232,Incurred_Real!$A$25:$AP$479,Incurred_Real!AK$1,FALSE)</f>
        <v>2024</v>
      </c>
      <c r="AL232" s="235" t="str">
        <f>VLOOKUP($A232,Incurred_Real!$A$25:$AP$479,Incurred_Real!AL$1,FALSE)</f>
        <v>Commissioned Extra</v>
      </c>
      <c r="AM232" s="237" t="str">
        <f>IF(AL232="Commissioned Extra","",(IF((AD232)=0,0,SUMPRODUCT($F$17:$U$17,F232:U232))+VLOOKUP($A232,Incurred_Real!$A$25:$BS$376,Incurred_Real!$AO$1,FALSE)))</f>
        <v/>
      </c>
      <c r="AN232" s="232" cm="1">
        <f t="array" ref="AN232">IF(ROUND(AE232,0)=0,0,LOOKUP(2,1/(F232:AC232&lt;&gt;""),F232:AC232))</f>
        <v>19773095.33648194</v>
      </c>
      <c r="AO232" s="232">
        <f t="shared" si="53"/>
        <v>421030984.97681767</v>
      </c>
      <c r="AP232" s="78"/>
      <c r="AQ232" s="20"/>
      <c r="AR232" s="245">
        <f>VLOOKUP($A232,Incurred_Real!$A$25:$CD$376,Incurred_Real!AR$1,FALSE)</f>
        <v>0</v>
      </c>
      <c r="AS232" s="246">
        <f>VLOOKUP($A232,Incurred_Real!$A$25:$CD$376,Incurred_Real!AS$1,FALSE)</f>
        <v>0</v>
      </c>
      <c r="AT232" s="246">
        <f>VLOOKUP($A232,Incurred_Real!$A$25:$CD$376,Incurred_Real!AT$1,FALSE)</f>
        <v>0</v>
      </c>
      <c r="AU232" s="246">
        <f>VLOOKUP($A232,Incurred_Real!$A$25:$CD$376,Incurred_Real!AU$1,FALSE)</f>
        <v>0</v>
      </c>
      <c r="AV232" s="246">
        <f>VLOOKUP($A232,Incurred_Real!$A$25:$CD$376,Incurred_Real!AV$1,FALSE)</f>
        <v>0</v>
      </c>
      <c r="AW232" s="246">
        <f>VLOOKUP($A232,Incurred_Real!$A$25:$CD$376,Incurred_Real!AW$1,FALSE)</f>
        <v>0</v>
      </c>
      <c r="AX232" s="246">
        <f>VLOOKUP($A232,Incurred_Real!$A$25:$CD$376,Incurred_Real!AX$1,FALSE)</f>
        <v>2.8708404392086773E-2</v>
      </c>
      <c r="AY232" s="246">
        <f>VLOOKUP($A232,Incurred_Real!$A$25:$CD$376,Incurred_Real!AY$1,FALSE)</f>
        <v>0</v>
      </c>
      <c r="AZ232" s="246">
        <f>VLOOKUP($A232,Incurred_Real!$A$25:$CD$376,Incurred_Real!AZ$1,FALSE)</f>
        <v>0</v>
      </c>
      <c r="BA232" s="246">
        <f>VLOOKUP($A232,Incurred_Real!$A$25:$CD$376,Incurred_Real!BA$1,FALSE)</f>
        <v>0</v>
      </c>
      <c r="BB232" s="246">
        <f>VLOOKUP($A232,Incurred_Real!$A$25:$CD$376,Incurred_Real!BB$1,FALSE)</f>
        <v>0.16075364712193177</v>
      </c>
      <c r="BC232" s="246">
        <f>VLOOKUP($A232,Incurred_Real!$A$25:$CD$376,Incurred_Real!BC$1,FALSE)</f>
        <v>0</v>
      </c>
      <c r="BD232" s="246">
        <f>VLOOKUP($A232,Incurred_Real!$A$25:$CD$376,Incurred_Real!BD$1,FALSE)</f>
        <v>4.1555724532333076E-2</v>
      </c>
      <c r="BE232" s="246">
        <f>VLOOKUP($A232,Incurred_Real!$A$25:$CD$376,Incurred_Real!BE$1,FALSE)</f>
        <v>2.0918397721230303E-3</v>
      </c>
      <c r="BF232" s="246">
        <f>VLOOKUP($A232,Incurred_Real!$A$25:$CD$376,Incurred_Real!BF$1,FALSE)</f>
        <v>0</v>
      </c>
      <c r="BG232" s="246">
        <f>VLOOKUP($A232,Incurred_Real!$A$25:$CD$376,Incurred_Real!BG$1,FALSE)</f>
        <v>6.4130723244070834E-2</v>
      </c>
      <c r="BH232" s="246">
        <f>VLOOKUP($A232,Incurred_Real!$A$25:$CD$376,Incurred_Real!BH$1,FALSE)</f>
        <v>0.68929272235756267</v>
      </c>
      <c r="BI232" s="246">
        <f>VLOOKUP($A232,Incurred_Real!$A$25:$CD$376,Incurred_Real!BI$1,FALSE)</f>
        <v>0</v>
      </c>
      <c r="BJ232" s="246">
        <f>VLOOKUP($A232,Incurred_Real!$A$25:$CD$376,Incurred_Real!BJ$1,FALSE)</f>
        <v>0</v>
      </c>
      <c r="BK232" s="246">
        <f>VLOOKUP($A232,Incurred_Real!$A$25:$CD$376,Incurred_Real!BK$1,FALSE)</f>
        <v>0</v>
      </c>
      <c r="BL232" s="246">
        <f>VLOOKUP($A232,Incurred_Real!$A$25:$CD$376,Incurred_Real!BL$1,FALSE)</f>
        <v>0</v>
      </c>
      <c r="BM232" s="246">
        <f>VLOOKUP($A232,Incurred_Real!$A$25:$CD$376,Incurred_Real!BM$1,FALSE)</f>
        <v>0</v>
      </c>
      <c r="BN232" s="246">
        <f>VLOOKUP($A232,Incurred_Real!$A$25:$CD$376,Incurred_Real!BN$1,FALSE)</f>
        <v>0</v>
      </c>
      <c r="BO232" s="246">
        <f>VLOOKUP($A232,Incurred_Real!$A$25:$CD$376,Incurred_Real!BO$1,FALSE)</f>
        <v>0</v>
      </c>
      <c r="BP232" s="246">
        <f>VLOOKUP($A232,Incurred_Real!$A$25:$CD$376,Incurred_Real!BP$1,FALSE)</f>
        <v>0</v>
      </c>
      <c r="BQ232" s="246">
        <f>VLOOKUP($A232,Incurred_Real!$A$25:$CD$376,Incurred_Real!BQ$1,FALSE)</f>
        <v>0</v>
      </c>
      <c r="BR232" s="246">
        <f>VLOOKUP($A232,Incurred_Real!$A$25:$CD$376,Incurred_Real!BR$1,FALSE)</f>
        <v>1.3466938579891839E-2</v>
      </c>
      <c r="BS232" s="254">
        <f t="shared" si="54"/>
        <v>1</v>
      </c>
      <c r="BT232" s="249">
        <f>1+IF(ISNA(VLOOKUP($A232,'Project labour content'!$A$7:$D$255,'Project labour content'!$D$1,FALSE)),VLOOKUP($D232,'Project labour content'!$F$6:$G$15,'Project labour content'!$G$1,FALSE),VLOOKUP($A232,'Project labour content'!$A$7:$D$255,'Project labour content'!$D$1,FALSE))*LabEsc22*1</f>
        <v>1.0001851649544833</v>
      </c>
      <c r="BU232" s="249">
        <f>1+IF(ISNA(VLOOKUP($A232,'Project labour content'!$A$7:$D$255,'Project labour content'!$D$1,FALSE)),VLOOKUP($D232,'Project labour content'!$F$6:$G$15,'Project labour content'!$G$1,FALSE),VLOOKUP($A232,'Project labour content'!$A$7:$D$255,'Project labour content'!$D$1,FALSE))*LabEsc23*1</f>
        <v>1.0003712187007481</v>
      </c>
      <c r="BV232" s="249">
        <f>1+IF(ISNA(VLOOKUP($A232,'Project labour content'!$A$7:$D$255,'Project labour content'!$D$1,FALSE)),VLOOKUP($D232,'Project labour content'!$F$6:$G$15,'Project labour content'!$G$1,FALSE),VLOOKUP($A232,'Project labour content'!$A$7:$D$255,'Project labour content'!$D$1,FALSE))*LabEsc24*1</f>
        <v>1.0005464813297296</v>
      </c>
      <c r="BW232" s="249">
        <f>1+IF(ISNA(VLOOKUP($A232,'Project labour content'!$A$7:$D$255,'Project labour content'!$D$1,FALSE)),VLOOKUP($D232,'Project labour content'!$F$6:$G$15,'Project labour content'!$G$1,FALSE),VLOOKUP($A232,'Project labour content'!$A$7:$D$255,'Project labour content'!$D$1,FALSE))*LabEsc25*1</f>
        <v>1.0007812164108119</v>
      </c>
      <c r="BX232" s="249">
        <f>1+IF(ISNA(VLOOKUP($A232,'Project labour content'!$A$7:$D$255,'Project labour content'!$D$1,FALSE)),VLOOKUP($D232,'Project labour content'!$F$6:$G$15,'Project labour content'!$G$1,FALSE),VLOOKUP($A232,'Project labour content'!$A$7:$D$255,'Project labour content'!$D$1,FALSE))*LabEsc26*1</f>
        <v>1.0010370385266782</v>
      </c>
      <c r="BY232" s="249">
        <f>1+IF(ISNA(VLOOKUP($A232,'Project labour content'!$A$7:$D$255,'Project labour content'!$D$1,FALSE)),VLOOKUP($D232,'Project labour content'!$F$6:$G$15,'Project labour content'!$G$1,FALSE),VLOOKUP($A232,'Project labour content'!$A$7:$D$255,'Project labour content'!$D$1,FALSE))*LabEsc27*1</f>
        <v>1.0011954908095211</v>
      </c>
      <c r="BZ232" s="249">
        <f>1+IF(ISNA(VLOOKUP($A232,'Project labour content'!$A$7:$D$255,'Project labour content'!$D$1,FALSE)),VLOOKUP($D232,'Project labour content'!$F$6:$G$15,'Project labour content'!$G$1,FALSE),VLOOKUP($A232,'Project labour content'!$A$7:$D$255,'Project labour content'!$D$1,FALSE))*LabEsc28*1</f>
        <v>1.0013148053785017</v>
      </c>
      <c r="CA232" s="249">
        <f>1+IF(ISNA(VLOOKUP($A232,'Project labour content'!$A$7:$D$255,'Project labour content'!$D$1,FALSE)),VLOOKUP($D232,'Project labour content'!$F$6:$G$15,'Project labour content'!$G$1,FALSE),VLOOKUP($A232,'Project labour content'!$A$7:$D$255,'Project labour content'!$D$1,FALSE))*LabEsc29*1</f>
        <v>1.0015062813988018</v>
      </c>
      <c r="CB232" s="250" t="str">
        <f>IF(ISNA(VLOOKUP($A232,'Project labour content'!$A$7:$D$255,'Project labour content'!$D$1,FALSE)),"Category","Project")</f>
        <v>Project</v>
      </c>
      <c r="CD232" s="247" t="str">
        <f t="shared" si="55"/>
        <v>14171</v>
      </c>
    </row>
    <row r="233" spans="1:82" x14ac:dyDescent="0.15">
      <c r="A233" s="11" t="s">
        <v>699</v>
      </c>
      <c r="B233" s="11" t="str">
        <f>VLOOKUP($A233,'Incurred Real 2022$'!$A$25:$AC$426,'Incurred Real 2022$'!B$1,FALSE)</f>
        <v>Eyre Peninsula Transmission Supply</v>
      </c>
      <c r="C233" s="11" t="str">
        <f>VLOOKUP($A233,'Incurred Real 2022$'!$A$25:$AC$426,'Incurred Real 2022$'!C$1,FALSE)</f>
        <v>Contingent - Actual</v>
      </c>
      <c r="D233" s="11" t="str">
        <f>VLOOKUP($A233,'Incurred Real 2022$'!$A$25:$AC$426,'Incurred Real 2022$'!D$1,FALSE)</f>
        <v>Replacement</v>
      </c>
      <c r="E233" s="11" t="str">
        <f>VLOOKUP($A233,'Incurred Real 2022$'!$A$25:$AC$426,'Incurred Real 2022$'!E$1,FALSE)</f>
        <v>Active</v>
      </c>
      <c r="F233" s="105" t="str">
        <f>IF(VLOOKUP($A233,'Incurred Real 2022$'!$A$25:$AC$426,'Incurred Real 2022$'!F$1,FALSE)=0,"",VLOOKUP($A233,'Incurred Real 2022$'!$A$25:$AC$426,'Incurred Real 2022$'!F$1,FALSE))</f>
        <v/>
      </c>
      <c r="G233" s="105" t="str">
        <f>IF(VLOOKUP($A233,'Incurred Real 2022$'!$A$25:$AC$426,'Incurred Real 2022$'!G$1,FALSE)=0,"",VLOOKUP($A233,'Incurred Real 2022$'!$A$25:$AC$426,'Incurred Real 2022$'!G$1,FALSE))</f>
        <v/>
      </c>
      <c r="H233" s="105" t="str">
        <f>IF(VLOOKUP($A233,'Incurred Real 2022$'!$A$25:$AC$426,'Incurred Real 2022$'!H$1,FALSE)=0,"",VLOOKUP($A233,'Incurred Real 2022$'!$A$25:$AC$426,'Incurred Real 2022$'!H$1,FALSE))</f>
        <v/>
      </c>
      <c r="I233" s="105" t="str">
        <f>IF(VLOOKUP($A233,'Incurred Real 2022$'!$A$25:$AC$426,'Incurred Real 2022$'!I$1,FALSE)=0,"",VLOOKUP($A233,'Incurred Real 2022$'!$A$25:$AC$426,'Incurred Real 2022$'!I$1,FALSE))</f>
        <v/>
      </c>
      <c r="J233" s="105" t="str">
        <f>IF(VLOOKUP($A233,'Incurred Real 2022$'!$A$25:$AC$426,'Incurred Real 2022$'!J$1,FALSE)=0,"",VLOOKUP($A233,'Incurred Real 2022$'!$A$25:$AC$426,'Incurred Real 2022$'!J$1,FALSE))</f>
        <v/>
      </c>
      <c r="K233" s="105" t="str">
        <f>IF(VLOOKUP($A233,'Incurred Real 2022$'!$A$25:$AC$426,'Incurred Real 2022$'!K$1,FALSE)=0,"",VLOOKUP($A233,'Incurred Real 2022$'!$A$25:$AC$426,'Incurred Real 2022$'!K$1,FALSE))</f>
        <v/>
      </c>
      <c r="L233" s="105" t="str">
        <f>IF(VLOOKUP($A233,'Incurred Real 2022$'!$A$25:$AC$426,'Incurred Real 2022$'!L$1,FALSE)=0,"",VLOOKUP($A233,'Incurred Real 2022$'!$A$25:$AC$426,'Incurred Real 2022$'!L$1,FALSE))</f>
        <v/>
      </c>
      <c r="M233" s="105" t="str">
        <f>IF(VLOOKUP($A233,'Incurred Real 2022$'!$A$25:$AC$426,'Incurred Real 2022$'!M$1,FALSE)=0,"",VLOOKUP($A233,'Incurred Real 2022$'!$A$25:$AC$426,'Incurred Real 2022$'!M$1,FALSE))</f>
        <v/>
      </c>
      <c r="N233" s="105" t="str">
        <f>IF(VLOOKUP($A233,'Incurred Real 2022$'!$A$25:$AC$426,'Incurred Real 2022$'!N$1,FALSE)=0,"",VLOOKUP($A233,'Incurred Real 2022$'!$A$25:$AC$426,'Incurred Real 2022$'!N$1,FALSE))</f>
        <v/>
      </c>
      <c r="O233" s="105" t="str">
        <f>IF(VLOOKUP($A233,'Incurred Real 2022$'!$A$25:$AC$426,'Incurred Real 2022$'!O$1,FALSE)=0,"",VLOOKUP($A233,'Incurred Real 2022$'!$A$25:$AC$426,'Incurred Real 2022$'!O$1,FALSE))</f>
        <v/>
      </c>
      <c r="P233" s="105" t="str">
        <f>IF(VLOOKUP($A233,'Incurred Real 2022$'!$A$25:$AC$426,'Incurred Real 2022$'!P$1,FALSE)=0,"",VLOOKUP($A233,'Incurred Real 2022$'!$A$25:$AC$426,'Incurred Real 2022$'!P$1,FALSE))</f>
        <v/>
      </c>
      <c r="Q233" s="105">
        <f>IF(VLOOKUP($A233,'Incurred Real 2022$'!$A$25:$AC$426,'Incurred Real 2022$'!Q$1,FALSE)=0,"",VLOOKUP($A233,'Incurred Real 2022$'!$A$25:$AC$426,'Incurred Real 2022$'!Q$1,FALSE))</f>
        <v>110928.9</v>
      </c>
      <c r="R233" s="105">
        <f>IF(VLOOKUP($A233,'Incurred Real 2022$'!$A$25:$AC$426,'Incurred Real 2022$'!R$1,FALSE)=0,"",VLOOKUP($A233,'Incurred Real 2022$'!$A$25:$AC$426,'Incurred Real 2022$'!R$1,FALSE))</f>
        <v>1079949.04</v>
      </c>
      <c r="S233" s="105">
        <f>IF(VLOOKUP($A233,'Incurred Real 2022$'!$A$25:$AC$426,'Incurred Real 2022$'!S$1,FALSE)=0,"",VLOOKUP($A233,'Incurred Real 2022$'!$A$25:$AC$426,'Incurred Real 2022$'!S$1,FALSE))</f>
        <v>562908.46</v>
      </c>
      <c r="T233" s="105">
        <f>IF(VLOOKUP($A233,'Incurred Real 2022$'!$A$25:$AC$426,'Incurred Real 2022$'!T$1,FALSE)=0,"",VLOOKUP($A233,'Incurred Real 2022$'!$A$25:$AC$426,'Incurred Real 2022$'!T$1,FALSE))</f>
        <v>5482499.9299999997</v>
      </c>
      <c r="U233" s="105">
        <f>IF(VLOOKUP($A233,'Incurred Real 2022$'!$A$25:$AC$426,'Incurred Real 2022$'!U$1,FALSE)=0,"",VLOOKUP($A233,'Incurred Real 2022$'!$A$25:$AC$426,'Incurred Real 2022$'!U$1,FALSE))</f>
        <v>88002209.069999993</v>
      </c>
      <c r="V233" s="13">
        <f>IF(ISTEXT(VLOOKUP($A233,'Incurred Real 2022$'!$A$25:$AC$426,'Incurred Real 2022$'!V$1,FALSE)),"",(VLOOKUP($A233,'Incurred Real 2022$'!$A$25:$AC$426,'Incurred Real 2022$'!V$1,FALSE))*BT233*Incurred_Nominal!V$15)</f>
        <v>176335636.76558983</v>
      </c>
      <c r="W233" s="13">
        <f>IF(ISTEXT(VLOOKUP($A233,'Incurred Real 2022$'!$A$25:$AC$426,'Incurred Real 2022$'!W$1,FALSE)),"",(VLOOKUP($A233,'Incurred Real 2022$'!$A$25:$AC$426,'Incurred Real 2022$'!W$1,FALSE))*BU233*Incurred_Nominal!W$15)</f>
        <v>63315638.277575552</v>
      </c>
      <c r="X233" s="13" t="str">
        <f>IF(ISTEXT(VLOOKUP($A233,'Incurred Real 2022$'!$A$25:$AC$426,'Incurred Real 2022$'!X$1,FALSE)),"",(VLOOKUP($A233,'Incurred Real 2022$'!$A$25:$AC$426,'Incurred Real 2022$'!X$1,FALSE))*BV233*Incurred_Nominal!X$15)</f>
        <v/>
      </c>
      <c r="Y233" s="13" t="str">
        <f>IF(ISTEXT(VLOOKUP($A233,'Incurred Real 2022$'!$A$25:$AC$426,'Incurred Real 2022$'!Y$1,FALSE)),"",(VLOOKUP($A233,'Incurred Real 2022$'!$A$25:$AC$426,'Incurred Real 2022$'!Y$1,FALSE))*BW233*Incurred_Nominal!Y$15)</f>
        <v/>
      </c>
      <c r="Z233" s="13" t="str">
        <f>IF(ISTEXT(VLOOKUP($A233,'Incurred Real 2022$'!$A$25:$AC$426,'Incurred Real 2022$'!Z$1,FALSE)),"",(VLOOKUP($A233,'Incurred Real 2022$'!$A$25:$AC$426,'Incurred Real 2022$'!Z$1,FALSE))*BX233*Incurred_Nominal!Z$15)</f>
        <v/>
      </c>
      <c r="AA233" s="13" t="str">
        <f>IF(ISTEXT(VLOOKUP($A233,'Incurred Real 2022$'!$A$25:$AC$426,'Incurred Real 2022$'!AA$1,FALSE)),"",(VLOOKUP($A233,'Incurred Real 2022$'!$A$25:$AC$426,'Incurred Real 2022$'!AA$1,FALSE))*BY233*Incurred_Nominal!AA$15)</f>
        <v/>
      </c>
      <c r="AB233" s="13" t="str">
        <f>IF(ISTEXT(VLOOKUP($A233,'Incurred Real 2022$'!$A$25:$AC$426,'Incurred Real 2022$'!AB$1,FALSE)),"",(VLOOKUP($A233,'Incurred Real 2022$'!$A$25:$AC$426,'Incurred Real 2022$'!AB$1,FALSE))*BZ233*Incurred_Nominal!AB$15)</f>
        <v/>
      </c>
      <c r="AC233" s="13" t="str">
        <f>IF(ISTEXT(VLOOKUP($A233,'Incurred Real 2022$'!$A$25:$AC$426,'Incurred Real 2022$'!AC$1,FALSE)),"",(VLOOKUP($A233,'Incurred Real 2022$'!$A$25:$AC$426,'Incurred Real 2022$'!AC$1,FALSE))*CA233*Incurred_Nominal!AC$15)</f>
        <v/>
      </c>
      <c r="AD233" s="232">
        <f t="shared" si="49"/>
        <v>334889770.44316536</v>
      </c>
      <c r="AE233" s="232">
        <f t="shared" si="50"/>
        <v>334889770.44316536</v>
      </c>
      <c r="AF233" s="239">
        <f t="shared" si="51"/>
        <v>387369001.3500461</v>
      </c>
      <c r="AG233" s="237">
        <f t="shared" si="52"/>
        <v>344052787.45989954</v>
      </c>
      <c r="AH233" s="240">
        <f t="shared" si="56"/>
        <v>1.1258999068426243</v>
      </c>
      <c r="AI233" s="234">
        <f>VLOOKUP($A233,Incurred_Real!$A$25:$AP$479,Incurred_Real!AI$1,FALSE)</f>
        <v>2023</v>
      </c>
      <c r="AJ233" s="235">
        <f>VLOOKUP($A233,Incurred_Real!$A$25:$AP$479,Incurred_Real!AJ$1,FALSE)</f>
        <v>44865</v>
      </c>
      <c r="AK233" s="236">
        <f>VLOOKUP($A233,Incurred_Real!$A$25:$AP$479,Incurred_Real!AK$1,FALSE)</f>
        <v>2023</v>
      </c>
      <c r="AL233" s="235" t="str">
        <f>VLOOKUP($A233,Incurred_Real!$A$25:$AP$479,Incurred_Real!AL$1,FALSE)</f>
        <v/>
      </c>
      <c r="AM233" s="237">
        <f>IF(AL233="Commissioned Extra","",(IF((AD233)=0,0,SUMPRODUCT($F$17:$U$17,F233:U233))+VLOOKUP($A233,Incurred_Real!$A$25:$BS$376,Incurred_Real!$AO$1,FALSE)))</f>
        <v>346963087.17144495</v>
      </c>
      <c r="AN233" s="232" cm="1">
        <f t="array" ref="AN233">IF(ROUND(AE233,0)=0,0,LOOKUP(2,1/(F233:AC233&lt;&gt;""),F233:AC233))</f>
        <v>63315638.277575552</v>
      </c>
      <c r="AO233" s="232">
        <f t="shared" si="53"/>
        <v>239651275.04316539</v>
      </c>
      <c r="AP233" s="78"/>
      <c r="AQ233" s="20"/>
      <c r="AR233" s="245">
        <f>VLOOKUP($A233,Incurred_Real!$A$25:$CD$376,Incurred_Real!AR$1,FALSE)</f>
        <v>0</v>
      </c>
      <c r="AS233" s="246">
        <f>VLOOKUP($A233,Incurred_Real!$A$25:$CD$376,Incurred_Real!AS$1,FALSE)</f>
        <v>0</v>
      </c>
      <c r="AT233" s="246">
        <f>VLOOKUP($A233,Incurred_Real!$A$25:$CD$376,Incurred_Real!AT$1,FALSE)</f>
        <v>0</v>
      </c>
      <c r="AU233" s="246">
        <f>VLOOKUP($A233,Incurred_Real!$A$25:$CD$376,Incurred_Real!AU$1,FALSE)</f>
        <v>0</v>
      </c>
      <c r="AV233" s="246">
        <f>VLOOKUP($A233,Incurred_Real!$A$25:$CD$376,Incurred_Real!AV$1,FALSE)</f>
        <v>0</v>
      </c>
      <c r="AW233" s="246">
        <f>VLOOKUP($A233,Incurred_Real!$A$25:$CD$376,Incurred_Real!AW$1,FALSE)</f>
        <v>0</v>
      </c>
      <c r="AX233" s="246">
        <f>VLOOKUP($A233,Incurred_Real!$A$25:$CD$376,Incurred_Real!AX$1,FALSE)</f>
        <v>0</v>
      </c>
      <c r="AY233" s="246">
        <f>VLOOKUP($A233,Incurred_Real!$A$25:$CD$376,Incurred_Real!AY$1,FALSE)</f>
        <v>0</v>
      </c>
      <c r="AZ233" s="246">
        <f>VLOOKUP($A233,Incurred_Real!$A$25:$CD$376,Incurred_Real!AZ$1,FALSE)</f>
        <v>0</v>
      </c>
      <c r="BA233" s="246">
        <f>VLOOKUP($A233,Incurred_Real!$A$25:$CD$376,Incurred_Real!BA$1,FALSE)</f>
        <v>0</v>
      </c>
      <c r="BB233" s="246">
        <f>VLOOKUP($A233,Incurred_Real!$A$25:$CD$376,Incurred_Real!BB$1,FALSE)</f>
        <v>8.8352454679862968E-2</v>
      </c>
      <c r="BC233" s="246">
        <f>VLOOKUP($A233,Incurred_Real!$A$25:$CD$376,Incurred_Real!BC$1,FALSE)</f>
        <v>0</v>
      </c>
      <c r="BD233" s="246">
        <f>VLOOKUP($A233,Incurred_Real!$A$25:$CD$376,Incurred_Real!BD$1,FALSE)</f>
        <v>0</v>
      </c>
      <c r="BE233" s="246">
        <f>VLOOKUP($A233,Incurred_Real!$A$25:$CD$376,Incurred_Real!BE$1,FALSE)</f>
        <v>0</v>
      </c>
      <c r="BF233" s="246">
        <f>VLOOKUP($A233,Incurred_Real!$A$25:$CD$376,Incurred_Real!BF$1,FALSE)</f>
        <v>0</v>
      </c>
      <c r="BG233" s="246">
        <f>VLOOKUP($A233,Incurred_Real!$A$25:$CD$376,Incurred_Real!BG$1,FALSE)</f>
        <v>0</v>
      </c>
      <c r="BH233" s="246">
        <f>VLOOKUP($A233,Incurred_Real!$A$25:$CD$376,Incurred_Real!BH$1,FALSE)</f>
        <v>0.91164754532013703</v>
      </c>
      <c r="BI233" s="246">
        <f>VLOOKUP($A233,Incurred_Real!$A$25:$CD$376,Incurred_Real!BI$1,FALSE)</f>
        <v>0</v>
      </c>
      <c r="BJ233" s="246">
        <f>VLOOKUP($A233,Incurred_Real!$A$25:$CD$376,Incurred_Real!BJ$1,FALSE)</f>
        <v>0</v>
      </c>
      <c r="BK233" s="246">
        <f>VLOOKUP($A233,Incurred_Real!$A$25:$CD$376,Incurred_Real!BK$1,FALSE)</f>
        <v>0</v>
      </c>
      <c r="BL233" s="246">
        <f>VLOOKUP($A233,Incurred_Real!$A$25:$CD$376,Incurred_Real!BL$1,FALSE)</f>
        <v>0</v>
      </c>
      <c r="BM233" s="246">
        <f>VLOOKUP($A233,Incurred_Real!$A$25:$CD$376,Incurred_Real!BM$1,FALSE)</f>
        <v>0</v>
      </c>
      <c r="BN233" s="246">
        <f>VLOOKUP($A233,Incurred_Real!$A$25:$CD$376,Incurred_Real!BN$1,FALSE)</f>
        <v>0</v>
      </c>
      <c r="BO233" s="246">
        <f>VLOOKUP($A233,Incurred_Real!$A$25:$CD$376,Incurred_Real!BO$1,FALSE)</f>
        <v>0</v>
      </c>
      <c r="BP233" s="246">
        <f>VLOOKUP($A233,Incurred_Real!$A$25:$CD$376,Incurred_Real!BP$1,FALSE)</f>
        <v>0</v>
      </c>
      <c r="BQ233" s="246">
        <f>VLOOKUP($A233,Incurred_Real!$A$25:$CD$376,Incurred_Real!BQ$1,FALSE)</f>
        <v>0</v>
      </c>
      <c r="BR233" s="246">
        <f>VLOOKUP($A233,Incurred_Real!$A$25:$CD$376,Incurred_Real!BR$1,FALSE)</f>
        <v>0</v>
      </c>
      <c r="BS233" s="254">
        <f t="shared" si="54"/>
        <v>1</v>
      </c>
      <c r="BT233" s="249">
        <f>1+IF(ISNA(VLOOKUP($A233,'Project labour content'!$A$7:$D$255,'Project labour content'!$D$1,FALSE)),VLOOKUP($D233,'Project labour content'!$F$6:$G$15,'Project labour content'!$G$1,FALSE),VLOOKUP($A233,'Project labour content'!$A$7:$D$255,'Project labour content'!$D$1,FALSE))*LabEsc22*1</f>
        <v>1.0003733244945572</v>
      </c>
      <c r="BU233" s="249">
        <f>1+IF(ISNA(VLOOKUP($A233,'Project labour content'!$A$7:$D$255,'Project labour content'!$D$1,FALSE)),VLOOKUP($D233,'Project labour content'!$F$6:$G$15,'Project labour content'!$G$1,FALSE),VLOOKUP($A233,'Project labour content'!$A$7:$D$255,'Project labour content'!$D$1,FALSE))*LabEsc23*1</f>
        <v>1.0007484409466885</v>
      </c>
      <c r="BV233" s="249">
        <f>1+IF(ISNA(VLOOKUP($A233,'Project labour content'!$A$7:$D$255,'Project labour content'!$D$1,FALSE)),VLOOKUP($D233,'Project labour content'!$F$6:$G$15,'Project labour content'!$G$1,FALSE),VLOOKUP($A233,'Project labour content'!$A$7:$D$255,'Project labour content'!$D$1,FALSE))*LabEsc24*1</f>
        <v>1.001101800644596</v>
      </c>
      <c r="BW233" s="249">
        <f>1+IF(ISNA(VLOOKUP($A233,'Project labour content'!$A$7:$D$255,'Project labour content'!$D$1,FALSE)),VLOOKUP($D233,'Project labour content'!$F$6:$G$15,'Project labour content'!$G$1,FALSE),VLOOKUP($A233,'Project labour content'!$A$7:$D$255,'Project labour content'!$D$1,FALSE))*LabEsc25*1</f>
        <v>1.0015750670666601</v>
      </c>
      <c r="BX233" s="249">
        <f>1+IF(ISNA(VLOOKUP($A233,'Project labour content'!$A$7:$D$255,'Project labour content'!$D$1,FALSE)),VLOOKUP($D233,'Project labour content'!$F$6:$G$15,'Project labour content'!$G$1,FALSE),VLOOKUP($A233,'Project labour content'!$A$7:$D$255,'Project labour content'!$D$1,FALSE))*LabEsc26*1</f>
        <v>1.002090848588973</v>
      </c>
      <c r="BY233" s="249">
        <f>1+IF(ISNA(VLOOKUP($A233,'Project labour content'!$A$7:$D$255,'Project labour content'!$D$1,FALSE)),VLOOKUP($D233,'Project labour content'!$F$6:$G$15,'Project labour content'!$G$1,FALSE),VLOOKUP($A233,'Project labour content'!$A$7:$D$255,'Project labour content'!$D$1,FALSE))*LabEsc27*1</f>
        <v>1.0024103157287934</v>
      </c>
      <c r="BZ233" s="249">
        <f>1+IF(ISNA(VLOOKUP($A233,'Project labour content'!$A$7:$D$255,'Project labour content'!$D$1,FALSE)),VLOOKUP($D233,'Project labour content'!$F$6:$G$15,'Project labour content'!$G$1,FALSE),VLOOKUP($A233,'Project labour content'!$A$7:$D$255,'Project labour content'!$D$1,FALSE))*LabEsc28*1</f>
        <v>1.0026508744850782</v>
      </c>
      <c r="CA233" s="249">
        <f>1+IF(ISNA(VLOOKUP($A233,'Project labour content'!$A$7:$D$255,'Project labour content'!$D$1,FALSE)),VLOOKUP($D233,'Project labour content'!$F$6:$G$15,'Project labour content'!$G$1,FALSE),VLOOKUP($A233,'Project labour content'!$A$7:$D$255,'Project labour content'!$D$1,FALSE))*LabEsc29*1</f>
        <v>1.0030369231771636</v>
      </c>
      <c r="CB233" s="250" t="str">
        <f>IF(ISNA(VLOOKUP($A233,'Project labour content'!$A$7:$D$255,'Project labour content'!$D$1,FALSE)),"Category","Project")</f>
        <v>Project</v>
      </c>
      <c r="CD233" s="247" t="str">
        <f t="shared" si="55"/>
        <v>14172</v>
      </c>
    </row>
    <row r="234" spans="1:82" x14ac:dyDescent="0.15">
      <c r="A234" s="11" t="s">
        <v>701</v>
      </c>
      <c r="B234" s="11" t="str">
        <f>VLOOKUP($A234,'Incurred Real 2022$'!$A$25:$AC$426,'Incurred Real 2022$'!B$1,FALSE)</f>
        <v>Templers LOPA and Plant Replacement</v>
      </c>
      <c r="C234" s="11" t="str">
        <f>VLOOKUP($A234,'Incurred Real 2022$'!$A$25:$AC$426,'Incurred Real 2022$'!C$1,FALSE)</f>
        <v>ExAnte</v>
      </c>
      <c r="D234" s="11" t="str">
        <f>VLOOKUP($A234,'Incurred Real 2022$'!$A$25:$AC$426,'Incurred Real 2022$'!D$1,FALSE)</f>
        <v>Replacement</v>
      </c>
      <c r="E234" s="11" t="str">
        <f>VLOOKUP($A234,'Incurred Real 2022$'!$A$25:$AC$426,'Incurred Real 2022$'!E$1,FALSE)</f>
        <v>Deferred</v>
      </c>
      <c r="F234" s="105" t="str">
        <f>IF(VLOOKUP($A234,'Incurred Real 2022$'!$A$25:$AC$426,'Incurred Real 2022$'!F$1,FALSE)=0,"",VLOOKUP($A234,'Incurred Real 2022$'!$A$25:$AC$426,'Incurred Real 2022$'!F$1,FALSE))</f>
        <v/>
      </c>
      <c r="G234" s="105" t="str">
        <f>IF(VLOOKUP($A234,'Incurred Real 2022$'!$A$25:$AC$426,'Incurred Real 2022$'!G$1,FALSE)=0,"",VLOOKUP($A234,'Incurred Real 2022$'!$A$25:$AC$426,'Incurred Real 2022$'!G$1,FALSE))</f>
        <v/>
      </c>
      <c r="H234" s="105" t="str">
        <f>IF(VLOOKUP($A234,'Incurred Real 2022$'!$A$25:$AC$426,'Incurred Real 2022$'!H$1,FALSE)=0,"",VLOOKUP($A234,'Incurred Real 2022$'!$A$25:$AC$426,'Incurred Real 2022$'!H$1,FALSE))</f>
        <v/>
      </c>
      <c r="I234" s="105" t="str">
        <f>IF(VLOOKUP($A234,'Incurred Real 2022$'!$A$25:$AC$426,'Incurred Real 2022$'!I$1,FALSE)=0,"",VLOOKUP($A234,'Incurred Real 2022$'!$A$25:$AC$426,'Incurred Real 2022$'!I$1,FALSE))</f>
        <v/>
      </c>
      <c r="J234" s="105" t="str">
        <f>IF(VLOOKUP($A234,'Incurred Real 2022$'!$A$25:$AC$426,'Incurred Real 2022$'!J$1,FALSE)=0,"",VLOOKUP($A234,'Incurred Real 2022$'!$A$25:$AC$426,'Incurred Real 2022$'!J$1,FALSE))</f>
        <v/>
      </c>
      <c r="K234" s="105" t="str">
        <f>IF(VLOOKUP($A234,'Incurred Real 2022$'!$A$25:$AC$426,'Incurred Real 2022$'!K$1,FALSE)=0,"",VLOOKUP($A234,'Incurred Real 2022$'!$A$25:$AC$426,'Incurred Real 2022$'!K$1,FALSE))</f>
        <v/>
      </c>
      <c r="L234" s="105" t="str">
        <f>IF(VLOOKUP($A234,'Incurred Real 2022$'!$A$25:$AC$426,'Incurred Real 2022$'!L$1,FALSE)=0,"",VLOOKUP($A234,'Incurred Real 2022$'!$A$25:$AC$426,'Incurred Real 2022$'!L$1,FALSE))</f>
        <v/>
      </c>
      <c r="M234" s="105" t="str">
        <f>IF(VLOOKUP($A234,'Incurred Real 2022$'!$A$25:$AC$426,'Incurred Real 2022$'!M$1,FALSE)=0,"",VLOOKUP($A234,'Incurred Real 2022$'!$A$25:$AC$426,'Incurred Real 2022$'!M$1,FALSE))</f>
        <v/>
      </c>
      <c r="N234" s="105" t="str">
        <f>IF(VLOOKUP($A234,'Incurred Real 2022$'!$A$25:$AC$426,'Incurred Real 2022$'!N$1,FALSE)=0,"",VLOOKUP($A234,'Incurred Real 2022$'!$A$25:$AC$426,'Incurred Real 2022$'!N$1,FALSE))</f>
        <v/>
      </c>
      <c r="O234" s="105" t="str">
        <f>IF(VLOOKUP($A234,'Incurred Real 2022$'!$A$25:$AC$426,'Incurred Real 2022$'!O$1,FALSE)=0,"",VLOOKUP($A234,'Incurred Real 2022$'!$A$25:$AC$426,'Incurred Real 2022$'!O$1,FALSE))</f>
        <v/>
      </c>
      <c r="P234" s="105" t="str">
        <f>IF(VLOOKUP($A234,'Incurred Real 2022$'!$A$25:$AC$426,'Incurred Real 2022$'!P$1,FALSE)=0,"",VLOOKUP($A234,'Incurred Real 2022$'!$A$25:$AC$426,'Incurred Real 2022$'!P$1,FALSE))</f>
        <v/>
      </c>
      <c r="Q234" s="105" t="str">
        <f>IF(VLOOKUP($A234,'Incurred Real 2022$'!$A$25:$AC$426,'Incurred Real 2022$'!Q$1,FALSE)=0,"",VLOOKUP($A234,'Incurred Real 2022$'!$A$25:$AC$426,'Incurred Real 2022$'!Q$1,FALSE))</f>
        <v/>
      </c>
      <c r="R234" s="105" t="str">
        <f>IF(VLOOKUP($A234,'Incurred Real 2022$'!$A$25:$AC$426,'Incurred Real 2022$'!R$1,FALSE)=0,"",VLOOKUP($A234,'Incurred Real 2022$'!$A$25:$AC$426,'Incurred Real 2022$'!R$1,FALSE))</f>
        <v/>
      </c>
      <c r="S234" s="105">
        <f>IF(VLOOKUP($A234,'Incurred Real 2022$'!$A$25:$AC$426,'Incurred Real 2022$'!S$1,FALSE)=0,"",VLOOKUP($A234,'Incurred Real 2022$'!$A$25:$AC$426,'Incurred Real 2022$'!S$1,FALSE))</f>
        <v>10969.07</v>
      </c>
      <c r="T234" s="105">
        <f>IF(VLOOKUP($A234,'Incurred Real 2022$'!$A$25:$AC$426,'Incurred Real 2022$'!T$1,FALSE)=0,"",VLOOKUP($A234,'Incurred Real 2022$'!$A$25:$AC$426,'Incurred Real 2022$'!T$1,FALSE))</f>
        <v>38726.76</v>
      </c>
      <c r="U234" s="105" t="str">
        <f>IF(VLOOKUP($A234,'Incurred Real 2022$'!$A$25:$AC$426,'Incurred Real 2022$'!U$1,FALSE)=0,"",VLOOKUP($A234,'Incurred Real 2022$'!$A$25:$AC$426,'Incurred Real 2022$'!U$1,FALSE))</f>
        <v/>
      </c>
      <c r="V234" s="13" t="str">
        <f>IF(ISTEXT(VLOOKUP($A234,'Incurred Real 2022$'!$A$25:$AC$426,'Incurred Real 2022$'!V$1,FALSE)),"",(VLOOKUP($A234,'Incurred Real 2022$'!$A$25:$AC$426,'Incurred Real 2022$'!V$1,FALSE))*BT234*Incurred_Nominal!V$15)</f>
        <v/>
      </c>
      <c r="W234" s="13">
        <f>IF(ISTEXT(VLOOKUP($A234,'Incurred Real 2022$'!$A$25:$AC$426,'Incurred Real 2022$'!W$1,FALSE)),"",(VLOOKUP($A234,'Incurred Real 2022$'!$A$25:$AC$426,'Incurred Real 2022$'!W$1,FALSE))*BU234*Incurred_Nominal!W$15)</f>
        <v>330452.11047420616</v>
      </c>
      <c r="X234" s="13">
        <f>IF(ISTEXT(VLOOKUP($A234,'Incurred Real 2022$'!$A$25:$AC$426,'Incurred Real 2022$'!X$1,FALSE)),"",(VLOOKUP($A234,'Incurred Real 2022$'!$A$25:$AC$426,'Incurred Real 2022$'!X$1,FALSE))*BV234*Incurred_Nominal!X$15)</f>
        <v>396587.24659517122</v>
      </c>
      <c r="Y234" s="13">
        <f>IF(ISTEXT(VLOOKUP($A234,'Incurred Real 2022$'!$A$25:$AC$426,'Incurred Real 2022$'!Y$1,FALSE)),"",(VLOOKUP($A234,'Incurred Real 2022$'!$A$25:$AC$426,'Incurred Real 2022$'!Y$1,FALSE))*BW234*Incurred_Nominal!Y$15)</f>
        <v>5326600.1381452354</v>
      </c>
      <c r="Z234" s="13">
        <f>IF(ISTEXT(VLOOKUP($A234,'Incurred Real 2022$'!$A$25:$AC$426,'Incurred Real 2022$'!Z$1,FALSE)),"",(VLOOKUP($A234,'Incurred Real 2022$'!$A$25:$AC$426,'Incurred Real 2022$'!Z$1,FALSE))*BX234*Incurred_Nominal!Z$15)</f>
        <v>74456.352924957973</v>
      </c>
      <c r="AA234" s="13" t="str">
        <f>IF(ISTEXT(VLOOKUP($A234,'Incurred Real 2022$'!$A$25:$AC$426,'Incurred Real 2022$'!AA$1,FALSE)),"",(VLOOKUP($A234,'Incurred Real 2022$'!$A$25:$AC$426,'Incurred Real 2022$'!AA$1,FALSE))*BY234*Incurred_Nominal!AA$15)</f>
        <v/>
      </c>
      <c r="AB234" s="13" t="str">
        <f>IF(ISTEXT(VLOOKUP($A234,'Incurred Real 2022$'!$A$25:$AC$426,'Incurred Real 2022$'!AB$1,FALSE)),"",(VLOOKUP($A234,'Incurred Real 2022$'!$A$25:$AC$426,'Incurred Real 2022$'!AB$1,FALSE))*BZ234*Incurred_Nominal!AB$15)</f>
        <v/>
      </c>
      <c r="AC234" s="13" t="str">
        <f>IF(ISTEXT(VLOOKUP($A234,'Incurred Real 2022$'!$A$25:$AC$426,'Incurred Real 2022$'!AC$1,FALSE)),"",(VLOOKUP($A234,'Incurred Real 2022$'!$A$25:$AC$426,'Incurred Real 2022$'!AC$1,FALSE))*CA234*Incurred_Nominal!AC$15)</f>
        <v/>
      </c>
      <c r="AD234" s="232">
        <f t="shared" si="49"/>
        <v>6177791.6781395711</v>
      </c>
      <c r="AE234" s="232">
        <f t="shared" si="50"/>
        <v>6177791.6781395711</v>
      </c>
      <c r="AF234" s="239">
        <f t="shared" si="51"/>
        <v>6665048.6041409085</v>
      </c>
      <c r="AG234" s="237">
        <f t="shared" si="52"/>
        <v>6356285.6713685123</v>
      </c>
      <c r="AH234" s="240">
        <f t="shared" si="56"/>
        <v>1.048576</v>
      </c>
      <c r="AI234" s="234">
        <f>VLOOKUP($A234,Incurred_Real!$A$25:$AP$479,Incurred_Real!AI$1,FALSE)</f>
        <v>2026</v>
      </c>
      <c r="AJ234" s="235">
        <f>VLOOKUP($A234,Incurred_Real!$A$25:$AP$479,Incurred_Real!AJ$1,FALSE)</f>
        <v>45842</v>
      </c>
      <c r="AK234" s="236">
        <f>VLOOKUP($A234,Incurred_Real!$A$25:$AP$479,Incurred_Real!AK$1,FALSE)</f>
        <v>2026</v>
      </c>
      <c r="AL234" s="235" t="str">
        <f>VLOOKUP($A234,Incurred_Real!$A$25:$AP$479,Incurred_Real!AL$1,FALSE)</f>
        <v/>
      </c>
      <c r="AM234" s="237">
        <f>IF(AL234="Commissioned Extra","",(IF((AD234)=0,0,SUMPRODUCT($F$17:$U$17,F234:U234))+VLOOKUP($A234,Incurred_Real!$A$25:$BS$376,Incurred_Real!$AO$1,FALSE)))</f>
        <v>5989738.0594660593</v>
      </c>
      <c r="AN234" s="232" cm="1">
        <f t="array" ref="AN234">IF(ROUND(AE234,0)=0,0,LOOKUP(2,1/(F234:AC234&lt;&gt;""),F234:AC234))</f>
        <v>74456.352924957973</v>
      </c>
      <c r="AO234" s="232">
        <f t="shared" si="53"/>
        <v>6128095.848139571</v>
      </c>
      <c r="AP234" s="78"/>
      <c r="AQ234" s="20"/>
      <c r="AR234" s="245">
        <f>VLOOKUP($A234,Incurred_Real!$A$25:$CD$376,Incurred_Real!AR$1,FALSE)</f>
        <v>0</v>
      </c>
      <c r="AS234" s="246">
        <f>VLOOKUP($A234,Incurred_Real!$A$25:$CD$376,Incurred_Real!AS$1,FALSE)</f>
        <v>0</v>
      </c>
      <c r="AT234" s="246">
        <f>VLOOKUP($A234,Incurred_Real!$A$25:$CD$376,Incurred_Real!AT$1,FALSE)</f>
        <v>0</v>
      </c>
      <c r="AU234" s="246">
        <f>VLOOKUP($A234,Incurred_Real!$A$25:$CD$376,Incurred_Real!AU$1,FALSE)</f>
        <v>0</v>
      </c>
      <c r="AV234" s="246">
        <f>VLOOKUP($A234,Incurred_Real!$A$25:$CD$376,Incurred_Real!AV$1,FALSE)</f>
        <v>0</v>
      </c>
      <c r="AW234" s="246">
        <f>VLOOKUP($A234,Incurred_Real!$A$25:$CD$376,Incurred_Real!AW$1,FALSE)</f>
        <v>0</v>
      </c>
      <c r="AX234" s="246">
        <f>VLOOKUP($A234,Incurred_Real!$A$25:$CD$376,Incurred_Real!AX$1,FALSE)</f>
        <v>0</v>
      </c>
      <c r="AY234" s="246">
        <f>VLOOKUP($A234,Incurred_Real!$A$25:$CD$376,Incurred_Real!AY$1,FALSE)</f>
        <v>0</v>
      </c>
      <c r="AZ234" s="246">
        <f>VLOOKUP($A234,Incurred_Real!$A$25:$CD$376,Incurred_Real!AZ$1,FALSE)</f>
        <v>0</v>
      </c>
      <c r="BA234" s="246">
        <f>VLOOKUP($A234,Incurred_Real!$A$25:$CD$376,Incurred_Real!BA$1,FALSE)</f>
        <v>0</v>
      </c>
      <c r="BB234" s="246">
        <f>VLOOKUP($A234,Incurred_Real!$A$25:$CD$376,Incurred_Real!BB$1,FALSE)</f>
        <v>0.93649720330350006</v>
      </c>
      <c r="BC234" s="246">
        <f>VLOOKUP($A234,Incurred_Real!$A$25:$CD$376,Incurred_Real!BC$1,FALSE)</f>
        <v>0</v>
      </c>
      <c r="BD234" s="246">
        <f>VLOOKUP($A234,Incurred_Real!$A$25:$CD$376,Incurred_Real!BD$1,FALSE)</f>
        <v>6.3502796696499927E-2</v>
      </c>
      <c r="BE234" s="246">
        <f>VLOOKUP($A234,Incurred_Real!$A$25:$CD$376,Incurred_Real!BE$1,FALSE)</f>
        <v>0</v>
      </c>
      <c r="BF234" s="246">
        <f>VLOOKUP($A234,Incurred_Real!$A$25:$CD$376,Incurred_Real!BF$1,FALSE)</f>
        <v>0</v>
      </c>
      <c r="BG234" s="246">
        <f>VLOOKUP($A234,Incurred_Real!$A$25:$CD$376,Incurred_Real!BG$1,FALSE)</f>
        <v>0</v>
      </c>
      <c r="BH234" s="246">
        <f>VLOOKUP($A234,Incurred_Real!$A$25:$CD$376,Incurred_Real!BH$1,FALSE)</f>
        <v>0</v>
      </c>
      <c r="BI234" s="246">
        <f>VLOOKUP($A234,Incurred_Real!$A$25:$CD$376,Incurred_Real!BI$1,FALSE)</f>
        <v>0</v>
      </c>
      <c r="BJ234" s="246">
        <f>VLOOKUP($A234,Incurred_Real!$A$25:$CD$376,Incurred_Real!BJ$1,FALSE)</f>
        <v>0</v>
      </c>
      <c r="BK234" s="246">
        <f>VLOOKUP($A234,Incurred_Real!$A$25:$CD$376,Incurred_Real!BK$1,FALSE)</f>
        <v>0</v>
      </c>
      <c r="BL234" s="246">
        <f>VLOOKUP($A234,Incurred_Real!$A$25:$CD$376,Incurred_Real!BL$1,FALSE)</f>
        <v>0</v>
      </c>
      <c r="BM234" s="246">
        <f>VLOOKUP($A234,Incurred_Real!$A$25:$CD$376,Incurred_Real!BM$1,FALSE)</f>
        <v>0</v>
      </c>
      <c r="BN234" s="246">
        <f>VLOOKUP($A234,Incurred_Real!$A$25:$CD$376,Incurred_Real!BN$1,FALSE)</f>
        <v>0</v>
      </c>
      <c r="BO234" s="246">
        <f>VLOOKUP($A234,Incurred_Real!$A$25:$CD$376,Incurred_Real!BO$1,FALSE)</f>
        <v>0</v>
      </c>
      <c r="BP234" s="246">
        <f>VLOOKUP($A234,Incurred_Real!$A$25:$CD$376,Incurred_Real!BP$1,FALSE)</f>
        <v>0</v>
      </c>
      <c r="BQ234" s="246">
        <f>VLOOKUP($A234,Incurred_Real!$A$25:$CD$376,Incurred_Real!BQ$1,FALSE)</f>
        <v>0</v>
      </c>
      <c r="BR234" s="246">
        <f>VLOOKUP($A234,Incurred_Real!$A$25:$CD$376,Incurred_Real!BR$1,FALSE)</f>
        <v>0</v>
      </c>
      <c r="BS234" s="254">
        <f t="shared" si="54"/>
        <v>1</v>
      </c>
      <c r="BT234" s="249">
        <f>1+IF(ISNA(VLOOKUP($A234,'Project labour content'!$A$7:$D$255,'Project labour content'!$D$1,FALSE)),VLOOKUP($D234,'Project labour content'!$F$6:$G$15,'Project labour content'!$G$1,FALSE),VLOOKUP($A234,'Project labour content'!$A$7:$D$255,'Project labour content'!$D$1,FALSE))*LabEsc22*1</f>
        <v>1.0010016942330902</v>
      </c>
      <c r="BU234" s="249">
        <f>1+IF(ISNA(VLOOKUP($A234,'Project labour content'!$A$7:$D$255,'Project labour content'!$D$1,FALSE)),VLOOKUP($D234,'Project labour content'!$F$6:$G$15,'Project labour content'!$G$1,FALSE),VLOOKUP($A234,'Project labour content'!$A$7:$D$255,'Project labour content'!$D$1,FALSE))*LabEsc23*1</f>
        <v>1.002008196598499</v>
      </c>
      <c r="BV234" s="249">
        <f>1+IF(ISNA(VLOOKUP($A234,'Project labour content'!$A$7:$D$255,'Project labour content'!$D$1,FALSE)),VLOOKUP($D234,'Project labour content'!$F$6:$G$15,'Project labour content'!$G$1,FALSE),VLOOKUP($A234,'Project labour content'!$A$7:$D$255,'Project labour content'!$D$1,FALSE))*LabEsc24*1</f>
        <v>1.0029563218267143</v>
      </c>
      <c r="BW234" s="249">
        <f>1+IF(ISNA(VLOOKUP($A234,'Project labour content'!$A$7:$D$255,'Project labour content'!$D$1,FALSE)),VLOOKUP($D234,'Project labour content'!$F$6:$G$15,'Project labour content'!$G$1,FALSE),VLOOKUP($A234,'Project labour content'!$A$7:$D$255,'Project labour content'!$D$1,FALSE))*LabEsc25*1</f>
        <v>1.0042261775490373</v>
      </c>
      <c r="BX234" s="249">
        <f>1+IF(ISNA(VLOOKUP($A234,'Project labour content'!$A$7:$D$255,'Project labour content'!$D$1,FALSE)),VLOOKUP($D234,'Project labour content'!$F$6:$G$15,'Project labour content'!$G$1,FALSE),VLOOKUP($A234,'Project labour content'!$A$7:$D$255,'Project labour content'!$D$1,FALSE))*LabEsc26*1</f>
        <v>1.0056101086437488</v>
      </c>
      <c r="BY234" s="249">
        <f>1+IF(ISNA(VLOOKUP($A234,'Project labour content'!$A$7:$D$255,'Project labour content'!$D$1,FALSE)),VLOOKUP($D234,'Project labour content'!$F$6:$G$15,'Project labour content'!$G$1,FALSE),VLOOKUP($A234,'Project labour content'!$A$7:$D$255,'Project labour content'!$D$1,FALSE))*LabEsc27*1</f>
        <v>1.0064672942725656</v>
      </c>
      <c r="BZ234" s="249">
        <f>1+IF(ISNA(VLOOKUP($A234,'Project labour content'!$A$7:$D$255,'Project labour content'!$D$1,FALSE)),VLOOKUP($D234,'Project labour content'!$F$6:$G$15,'Project labour content'!$G$1,FALSE),VLOOKUP($A234,'Project labour content'!$A$7:$D$255,'Project labour content'!$D$1,FALSE))*LabEsc28*1</f>
        <v>1.0071127550510646</v>
      </c>
      <c r="CA234" s="249">
        <f>1+IF(ISNA(VLOOKUP($A234,'Project labour content'!$A$7:$D$255,'Project labour content'!$D$1,FALSE)),VLOOKUP($D234,'Project labour content'!$F$6:$G$15,'Project labour content'!$G$1,FALSE),VLOOKUP($A234,'Project labour content'!$A$7:$D$255,'Project labour content'!$D$1,FALSE))*LabEsc29*1</f>
        <v>1.0081485905083998</v>
      </c>
      <c r="CB234" s="250" t="str">
        <f>IF(ISNA(VLOOKUP($A234,'Project labour content'!$A$7:$D$255,'Project labour content'!$D$1,FALSE)),"Category","Project")</f>
        <v>Project</v>
      </c>
      <c r="CD234" s="247" t="str">
        <f t="shared" si="55"/>
        <v>14174</v>
      </c>
    </row>
    <row r="235" spans="1:82" x14ac:dyDescent="0.15">
      <c r="A235" s="11" t="s">
        <v>703</v>
      </c>
      <c r="B235" s="11" t="str">
        <f>VLOOKUP($A235,'Incurred Real 2022$'!$A$25:$AC$426,'Incurred Real 2022$'!B$1,FALSE)</f>
        <v>Surge Arrestor Unit Asset Replacement 2018-23</v>
      </c>
      <c r="C235" s="11" t="str">
        <f>VLOOKUP($A235,'Incurred Real 2022$'!$A$25:$AC$426,'Incurred Real 2022$'!C$1,FALSE)</f>
        <v>ExAnte</v>
      </c>
      <c r="D235" s="11" t="str">
        <f>VLOOKUP($A235,'Incurred Real 2022$'!$A$25:$AC$426,'Incurred Real 2022$'!D$1,FALSE)</f>
        <v>Replacement</v>
      </c>
      <c r="E235" s="11" t="str">
        <f>VLOOKUP($A235,'Incurred Real 2022$'!$A$25:$AC$426,'Incurred Real 2022$'!E$1,FALSE)</f>
        <v>Active</v>
      </c>
      <c r="F235" s="105" t="str">
        <f>IF(VLOOKUP($A235,'Incurred Real 2022$'!$A$25:$AC$426,'Incurred Real 2022$'!F$1,FALSE)=0,"",VLOOKUP($A235,'Incurred Real 2022$'!$A$25:$AC$426,'Incurred Real 2022$'!F$1,FALSE))</f>
        <v/>
      </c>
      <c r="G235" s="105" t="str">
        <f>IF(VLOOKUP($A235,'Incurred Real 2022$'!$A$25:$AC$426,'Incurred Real 2022$'!G$1,FALSE)=0,"",VLOOKUP($A235,'Incurred Real 2022$'!$A$25:$AC$426,'Incurred Real 2022$'!G$1,FALSE))</f>
        <v/>
      </c>
      <c r="H235" s="105" t="str">
        <f>IF(VLOOKUP($A235,'Incurred Real 2022$'!$A$25:$AC$426,'Incurred Real 2022$'!H$1,FALSE)=0,"",VLOOKUP($A235,'Incurred Real 2022$'!$A$25:$AC$426,'Incurred Real 2022$'!H$1,FALSE))</f>
        <v/>
      </c>
      <c r="I235" s="105" t="str">
        <f>IF(VLOOKUP($A235,'Incurred Real 2022$'!$A$25:$AC$426,'Incurred Real 2022$'!I$1,FALSE)=0,"",VLOOKUP($A235,'Incurred Real 2022$'!$A$25:$AC$426,'Incurred Real 2022$'!I$1,FALSE))</f>
        <v/>
      </c>
      <c r="J235" s="105" t="str">
        <f>IF(VLOOKUP($A235,'Incurred Real 2022$'!$A$25:$AC$426,'Incurred Real 2022$'!J$1,FALSE)=0,"",VLOOKUP($A235,'Incurred Real 2022$'!$A$25:$AC$426,'Incurred Real 2022$'!J$1,FALSE))</f>
        <v/>
      </c>
      <c r="K235" s="105" t="str">
        <f>IF(VLOOKUP($A235,'Incurred Real 2022$'!$A$25:$AC$426,'Incurred Real 2022$'!K$1,FALSE)=0,"",VLOOKUP($A235,'Incurred Real 2022$'!$A$25:$AC$426,'Incurred Real 2022$'!K$1,FALSE))</f>
        <v/>
      </c>
      <c r="L235" s="105" t="str">
        <f>IF(VLOOKUP($A235,'Incurred Real 2022$'!$A$25:$AC$426,'Incurred Real 2022$'!L$1,FALSE)=0,"",VLOOKUP($A235,'Incurred Real 2022$'!$A$25:$AC$426,'Incurred Real 2022$'!L$1,FALSE))</f>
        <v/>
      </c>
      <c r="M235" s="105" t="str">
        <f>IF(VLOOKUP($A235,'Incurred Real 2022$'!$A$25:$AC$426,'Incurred Real 2022$'!M$1,FALSE)=0,"",VLOOKUP($A235,'Incurred Real 2022$'!$A$25:$AC$426,'Incurred Real 2022$'!M$1,FALSE))</f>
        <v/>
      </c>
      <c r="N235" s="105" t="str">
        <f>IF(VLOOKUP($A235,'Incurred Real 2022$'!$A$25:$AC$426,'Incurred Real 2022$'!N$1,FALSE)=0,"",VLOOKUP($A235,'Incurred Real 2022$'!$A$25:$AC$426,'Incurred Real 2022$'!N$1,FALSE))</f>
        <v/>
      </c>
      <c r="O235" s="105" t="str">
        <f>IF(VLOOKUP($A235,'Incurred Real 2022$'!$A$25:$AC$426,'Incurred Real 2022$'!O$1,FALSE)=0,"",VLOOKUP($A235,'Incurred Real 2022$'!$A$25:$AC$426,'Incurred Real 2022$'!O$1,FALSE))</f>
        <v/>
      </c>
      <c r="P235" s="105" t="str">
        <f>IF(VLOOKUP($A235,'Incurred Real 2022$'!$A$25:$AC$426,'Incurred Real 2022$'!P$1,FALSE)=0,"",VLOOKUP($A235,'Incurred Real 2022$'!$A$25:$AC$426,'Incurred Real 2022$'!P$1,FALSE))</f>
        <v/>
      </c>
      <c r="Q235" s="105" t="str">
        <f>IF(VLOOKUP($A235,'Incurred Real 2022$'!$A$25:$AC$426,'Incurred Real 2022$'!Q$1,FALSE)=0,"",VLOOKUP($A235,'Incurred Real 2022$'!$A$25:$AC$426,'Incurred Real 2022$'!Q$1,FALSE))</f>
        <v/>
      </c>
      <c r="R235" s="105" t="str">
        <f>IF(VLOOKUP($A235,'Incurred Real 2022$'!$A$25:$AC$426,'Incurred Real 2022$'!R$1,FALSE)=0,"",VLOOKUP($A235,'Incurred Real 2022$'!$A$25:$AC$426,'Incurred Real 2022$'!R$1,FALSE))</f>
        <v/>
      </c>
      <c r="S235" s="105">
        <f>IF(VLOOKUP($A235,'Incurred Real 2022$'!$A$25:$AC$426,'Incurred Real 2022$'!S$1,FALSE)=0,"",VLOOKUP($A235,'Incurred Real 2022$'!$A$25:$AC$426,'Incurred Real 2022$'!S$1,FALSE))</f>
        <v>17293.39</v>
      </c>
      <c r="T235" s="105">
        <f>IF(VLOOKUP($A235,'Incurred Real 2022$'!$A$25:$AC$426,'Incurred Real 2022$'!T$1,FALSE)=0,"",VLOOKUP($A235,'Incurred Real 2022$'!$A$25:$AC$426,'Incurred Real 2022$'!T$1,FALSE))</f>
        <v>227037.79</v>
      </c>
      <c r="U235" s="105">
        <f>IF(VLOOKUP($A235,'Incurred Real 2022$'!$A$25:$AC$426,'Incurred Real 2022$'!U$1,FALSE)=0,"",VLOOKUP($A235,'Incurred Real 2022$'!$A$25:$AC$426,'Incurred Real 2022$'!U$1,FALSE))</f>
        <v>1696640.11</v>
      </c>
      <c r="V235" s="13">
        <f>IF(ISTEXT(VLOOKUP($A235,'Incurred Real 2022$'!$A$25:$AC$426,'Incurred Real 2022$'!V$1,FALSE)),"",(VLOOKUP($A235,'Incurred Real 2022$'!$A$25:$AC$426,'Incurred Real 2022$'!V$1,FALSE))*BT235*Incurred_Nominal!V$15)</f>
        <v>2375727.6249937355</v>
      </c>
      <c r="W235" s="13">
        <f>IF(ISTEXT(VLOOKUP($A235,'Incurred Real 2022$'!$A$25:$AC$426,'Incurred Real 2022$'!W$1,FALSE)),"",(VLOOKUP($A235,'Incurred Real 2022$'!$A$25:$AC$426,'Incurred Real 2022$'!W$1,FALSE))*BU235*Incurred_Nominal!W$15)</f>
        <v>1286202.607312677</v>
      </c>
      <c r="X235" s="13">
        <f>IF(ISTEXT(VLOOKUP($A235,'Incurred Real 2022$'!$A$25:$AC$426,'Incurred Real 2022$'!X$1,FALSE)),"",(VLOOKUP($A235,'Incurred Real 2022$'!$A$25:$AC$426,'Incurred Real 2022$'!X$1,FALSE))*BV235*Incurred_Nominal!X$15)</f>
        <v>394237.86535201134</v>
      </c>
      <c r="Y235" s="13" t="str">
        <f>IF(ISTEXT(VLOOKUP($A235,'Incurred Real 2022$'!$A$25:$AC$426,'Incurred Real 2022$'!Y$1,FALSE)),"",(VLOOKUP($A235,'Incurred Real 2022$'!$A$25:$AC$426,'Incurred Real 2022$'!Y$1,FALSE))*BW235*Incurred_Nominal!Y$15)</f>
        <v/>
      </c>
      <c r="Z235" s="13" t="str">
        <f>IF(ISTEXT(VLOOKUP($A235,'Incurred Real 2022$'!$A$25:$AC$426,'Incurred Real 2022$'!Z$1,FALSE)),"",(VLOOKUP($A235,'Incurred Real 2022$'!$A$25:$AC$426,'Incurred Real 2022$'!Z$1,FALSE))*BX235*Incurred_Nominal!Z$15)</f>
        <v/>
      </c>
      <c r="AA235" s="13" t="str">
        <f>IF(ISTEXT(VLOOKUP($A235,'Incurred Real 2022$'!$A$25:$AC$426,'Incurred Real 2022$'!AA$1,FALSE)),"",(VLOOKUP($A235,'Incurred Real 2022$'!$A$25:$AC$426,'Incurred Real 2022$'!AA$1,FALSE))*BY235*Incurred_Nominal!AA$15)</f>
        <v/>
      </c>
      <c r="AB235" s="13" t="str">
        <f>IF(ISTEXT(VLOOKUP($A235,'Incurred Real 2022$'!$A$25:$AC$426,'Incurred Real 2022$'!AB$1,FALSE)),"",(VLOOKUP($A235,'Incurred Real 2022$'!$A$25:$AC$426,'Incurred Real 2022$'!AB$1,FALSE))*BZ235*Incurred_Nominal!AB$15)</f>
        <v/>
      </c>
      <c r="AC235" s="13" t="str">
        <f>IF(ISTEXT(VLOOKUP($A235,'Incurred Real 2022$'!$A$25:$AC$426,'Incurred Real 2022$'!AC$1,FALSE)),"",(VLOOKUP($A235,'Incurred Real 2022$'!$A$25:$AC$426,'Incurred Real 2022$'!AC$1,FALSE))*CA235*Incurred_Nominal!AC$15)</f>
        <v/>
      </c>
      <c r="AD235" s="232">
        <f t="shared" si="49"/>
        <v>5997139.3876584237</v>
      </c>
      <c r="AE235" s="232">
        <f t="shared" si="50"/>
        <v>5997139.3876584237</v>
      </c>
      <c r="AF235" s="239">
        <f t="shared" si="51"/>
        <v>6918566.3667261414</v>
      </c>
      <c r="AG235" s="237">
        <f t="shared" si="52"/>
        <v>6292399.4544018023</v>
      </c>
      <c r="AH235" s="240">
        <f t="shared" si="56"/>
        <v>1.0995116277760002</v>
      </c>
      <c r="AI235" s="234">
        <f>VLOOKUP($A235,Incurred_Real!$A$25:$AP$479,Incurred_Real!AI$1,FALSE)</f>
        <v>2024</v>
      </c>
      <c r="AJ235" s="235" t="str">
        <f>VLOOKUP($A235,Incurred_Real!$A$25:$AP$479,Incurred_Real!AJ$1,FALSE)</f>
        <v xml:space="preserve"> </v>
      </c>
      <c r="AK235" s="236">
        <f>VLOOKUP($A235,Incurred_Real!$A$25:$AP$479,Incurred_Real!AK$1,FALSE)</f>
        <v>2024</v>
      </c>
      <c r="AL235" s="235" t="str">
        <f>VLOOKUP($A235,Incurred_Real!$A$25:$AP$479,Incurred_Real!AL$1,FALSE)</f>
        <v/>
      </c>
      <c r="AM235" s="237">
        <f>IF(AL235="Commissioned Extra","",(IF((AD235)=0,0,SUMPRODUCT($F$17:$U$17,F235:U235))+VLOOKUP($A235,Incurred_Real!$A$25:$BS$376,Incurred_Real!$AO$1,FALSE)))</f>
        <v>6193890.8687839191</v>
      </c>
      <c r="AN235" s="232" cm="1">
        <f t="array" ref="AN235">IF(ROUND(AE235,0)=0,0,LOOKUP(2,1/(F235:AC235&lt;&gt;""),F235:AC235))</f>
        <v>394237.86535201134</v>
      </c>
      <c r="AO235" s="232">
        <f t="shared" si="53"/>
        <v>4056168.0976584237</v>
      </c>
      <c r="AP235" s="78"/>
      <c r="AQ235" s="20"/>
      <c r="AR235" s="245">
        <f>VLOOKUP($A235,Incurred_Real!$A$25:$CD$376,Incurred_Real!AR$1,FALSE)</f>
        <v>0</v>
      </c>
      <c r="AS235" s="246">
        <f>VLOOKUP($A235,Incurred_Real!$A$25:$CD$376,Incurred_Real!AS$1,FALSE)</f>
        <v>0</v>
      </c>
      <c r="AT235" s="246">
        <f>VLOOKUP($A235,Incurred_Real!$A$25:$CD$376,Incurred_Real!AT$1,FALSE)</f>
        <v>0</v>
      </c>
      <c r="AU235" s="246">
        <f>VLOOKUP($A235,Incurred_Real!$A$25:$CD$376,Incurred_Real!AU$1,FALSE)</f>
        <v>0</v>
      </c>
      <c r="AV235" s="246">
        <f>VLOOKUP($A235,Incurred_Real!$A$25:$CD$376,Incurred_Real!AV$1,FALSE)</f>
        <v>0</v>
      </c>
      <c r="AW235" s="246">
        <f>VLOOKUP($A235,Incurred_Real!$A$25:$CD$376,Incurred_Real!AW$1,FALSE)</f>
        <v>0</v>
      </c>
      <c r="AX235" s="246">
        <f>VLOOKUP($A235,Incurred_Real!$A$25:$CD$376,Incurred_Real!AX$1,FALSE)</f>
        <v>0</v>
      </c>
      <c r="AY235" s="246">
        <f>VLOOKUP($A235,Incurred_Real!$A$25:$CD$376,Incurred_Real!AY$1,FALSE)</f>
        <v>0</v>
      </c>
      <c r="AZ235" s="246">
        <f>VLOOKUP($A235,Incurred_Real!$A$25:$CD$376,Incurred_Real!AZ$1,FALSE)</f>
        <v>0</v>
      </c>
      <c r="BA235" s="246">
        <f>VLOOKUP($A235,Incurred_Real!$A$25:$CD$376,Incurred_Real!BA$1,FALSE)</f>
        <v>0</v>
      </c>
      <c r="BB235" s="246">
        <f>VLOOKUP($A235,Incurred_Real!$A$25:$CD$376,Incurred_Real!BB$1,FALSE)</f>
        <v>1</v>
      </c>
      <c r="BC235" s="246">
        <f>VLOOKUP($A235,Incurred_Real!$A$25:$CD$376,Incurred_Real!BC$1,FALSE)</f>
        <v>0</v>
      </c>
      <c r="BD235" s="246">
        <f>VLOOKUP($A235,Incurred_Real!$A$25:$CD$376,Incurred_Real!BD$1,FALSE)</f>
        <v>0</v>
      </c>
      <c r="BE235" s="246">
        <f>VLOOKUP($A235,Incurred_Real!$A$25:$CD$376,Incurred_Real!BE$1,FALSE)</f>
        <v>0</v>
      </c>
      <c r="BF235" s="246">
        <f>VLOOKUP($A235,Incurred_Real!$A$25:$CD$376,Incurred_Real!BF$1,FALSE)</f>
        <v>0</v>
      </c>
      <c r="BG235" s="246">
        <f>VLOOKUP($A235,Incurred_Real!$A$25:$CD$376,Incurred_Real!BG$1,FALSE)</f>
        <v>0</v>
      </c>
      <c r="BH235" s="246">
        <f>VLOOKUP($A235,Incurred_Real!$A$25:$CD$376,Incurred_Real!BH$1,FALSE)</f>
        <v>0</v>
      </c>
      <c r="BI235" s="246">
        <f>VLOOKUP($A235,Incurred_Real!$A$25:$CD$376,Incurred_Real!BI$1,FALSE)</f>
        <v>0</v>
      </c>
      <c r="BJ235" s="246">
        <f>VLOOKUP($A235,Incurred_Real!$A$25:$CD$376,Incurred_Real!BJ$1,FALSE)</f>
        <v>0</v>
      </c>
      <c r="BK235" s="246">
        <f>VLOOKUP($A235,Incurred_Real!$A$25:$CD$376,Incurred_Real!BK$1,FALSE)</f>
        <v>0</v>
      </c>
      <c r="BL235" s="246">
        <f>VLOOKUP($A235,Incurred_Real!$A$25:$CD$376,Incurred_Real!BL$1,FALSE)</f>
        <v>0</v>
      </c>
      <c r="BM235" s="246">
        <f>VLOOKUP($A235,Incurred_Real!$A$25:$CD$376,Incurred_Real!BM$1,FALSE)</f>
        <v>0</v>
      </c>
      <c r="BN235" s="246">
        <f>VLOOKUP($A235,Incurred_Real!$A$25:$CD$376,Incurred_Real!BN$1,FALSE)</f>
        <v>0</v>
      </c>
      <c r="BO235" s="246">
        <f>VLOOKUP($A235,Incurred_Real!$A$25:$CD$376,Incurred_Real!BO$1,FALSE)</f>
        <v>0</v>
      </c>
      <c r="BP235" s="246">
        <f>VLOOKUP($A235,Incurred_Real!$A$25:$CD$376,Incurred_Real!BP$1,FALSE)</f>
        <v>0</v>
      </c>
      <c r="BQ235" s="246">
        <f>VLOOKUP($A235,Incurred_Real!$A$25:$CD$376,Incurred_Real!BQ$1,FALSE)</f>
        <v>0</v>
      </c>
      <c r="BR235" s="246">
        <f>VLOOKUP($A235,Incurred_Real!$A$25:$CD$376,Incurred_Real!BR$1,FALSE)</f>
        <v>0</v>
      </c>
      <c r="BS235" s="254">
        <f t="shared" si="54"/>
        <v>1</v>
      </c>
      <c r="BT235" s="249">
        <f>1+IF(ISNA(VLOOKUP($A235,'Project labour content'!$A$7:$D$255,'Project labour content'!$D$1,FALSE)),VLOOKUP($D235,'Project labour content'!$F$6:$G$15,'Project labour content'!$G$1,FALSE),VLOOKUP($A235,'Project labour content'!$A$7:$D$255,'Project labour content'!$D$1,FALSE))*LabEsc22*1</f>
        <v>1.0008608438746911</v>
      </c>
      <c r="BU235" s="249">
        <f>1+IF(ISNA(VLOOKUP($A235,'Project labour content'!$A$7:$D$255,'Project labour content'!$D$1,FALSE)),VLOOKUP($D235,'Project labour content'!$F$6:$G$15,'Project labour content'!$G$1,FALSE),VLOOKUP($A235,'Project labour content'!$A$7:$D$255,'Project labour content'!$D$1,FALSE))*LabEsc23*1</f>
        <v>1.0017258197999805</v>
      </c>
      <c r="BV235" s="249">
        <f>1+IF(ISNA(VLOOKUP($A235,'Project labour content'!$A$7:$D$255,'Project labour content'!$D$1,FALSE)),VLOOKUP($D235,'Project labour content'!$F$6:$G$15,'Project labour content'!$G$1,FALSE),VLOOKUP($A235,'Project labour content'!$A$7:$D$255,'Project labour content'!$D$1,FALSE))*LabEsc24*1</f>
        <v>1.0025406271216033</v>
      </c>
      <c r="BW235" s="249">
        <f>1+IF(ISNA(VLOOKUP($A235,'Project labour content'!$A$7:$D$255,'Project labour content'!$D$1,FALSE)),VLOOKUP($D235,'Project labour content'!$F$6:$G$15,'Project labour content'!$G$1,FALSE),VLOOKUP($A235,'Project labour content'!$A$7:$D$255,'Project labour content'!$D$1,FALSE))*LabEsc25*1</f>
        <v>1.0036319257276969</v>
      </c>
      <c r="BX235" s="249">
        <f>1+IF(ISNA(VLOOKUP($A235,'Project labour content'!$A$7:$D$255,'Project labour content'!$D$1,FALSE)),VLOOKUP($D235,'Project labour content'!$F$6:$G$15,'Project labour content'!$G$1,FALSE),VLOOKUP($A235,'Project labour content'!$A$7:$D$255,'Project labour content'!$D$1,FALSE))*LabEsc26*1</f>
        <v>1.0048212593252377</v>
      </c>
      <c r="BY235" s="249">
        <f>1+IF(ISNA(VLOOKUP($A235,'Project labour content'!$A$7:$D$255,'Project labour content'!$D$1,FALSE)),VLOOKUP($D235,'Project labour content'!$F$6:$G$15,'Project labour content'!$G$1,FALSE),VLOOKUP($A235,'Project labour content'!$A$7:$D$255,'Project labour content'!$D$1,FALSE))*LabEsc27*1</f>
        <v>1.0055579142581146</v>
      </c>
      <c r="BZ235" s="249">
        <f>1+IF(ISNA(VLOOKUP($A235,'Project labour content'!$A$7:$D$255,'Project labour content'!$D$1,FALSE)),VLOOKUP($D235,'Project labour content'!$F$6:$G$15,'Project labour content'!$G$1,FALSE),VLOOKUP($A235,'Project labour content'!$A$7:$D$255,'Project labour content'!$D$1,FALSE))*LabEsc28*1</f>
        <v>1.0061126154225708</v>
      </c>
      <c r="CA235" s="249">
        <f>1+IF(ISNA(VLOOKUP($A235,'Project labour content'!$A$7:$D$255,'Project labour content'!$D$1,FALSE)),VLOOKUP($D235,'Project labour content'!$F$6:$G$15,'Project labour content'!$G$1,FALSE),VLOOKUP($A235,'Project labour content'!$A$7:$D$255,'Project labour content'!$D$1,FALSE))*LabEsc29*1</f>
        <v>1.0070027998512903</v>
      </c>
      <c r="CB235" s="250" t="str">
        <f>IF(ISNA(VLOOKUP($A235,'Project labour content'!$A$7:$D$255,'Project labour content'!$D$1,FALSE)),"Category","Project")</f>
        <v>Project</v>
      </c>
      <c r="CD235" s="247" t="str">
        <f t="shared" si="55"/>
        <v>14176</v>
      </c>
    </row>
    <row r="236" spans="1:82" x14ac:dyDescent="0.15">
      <c r="A236" s="11" t="s">
        <v>705</v>
      </c>
      <c r="B236" s="11" t="str">
        <f>VLOOKUP($A236,'Incurred Real 2022$'!$A$25:$AC$426,'Incurred Real 2022$'!B$1,FALSE)</f>
        <v>Elevating Work Platform Procurement for Live Work</v>
      </c>
      <c r="C236" s="11" t="str">
        <f>VLOOKUP($A236,'Incurred Real 2022$'!$A$25:$AC$426,'Incurred Real 2022$'!C$1,FALSE)</f>
        <v>ExAnte</v>
      </c>
      <c r="D236" s="11" t="str">
        <f>VLOOKUP($A236,'Incurred Real 2022$'!$A$25:$AC$426,'Incurred Real 2022$'!D$1,FALSE)</f>
        <v>Facilities</v>
      </c>
      <c r="E236" s="11" t="str">
        <f>VLOOKUP($A236,'Incurred Real 2022$'!$A$25:$AC$426,'Incurred Real 2022$'!E$1,FALSE)</f>
        <v>Closed</v>
      </c>
      <c r="F236" s="105" t="str">
        <f>IF(VLOOKUP($A236,'Incurred Real 2022$'!$A$25:$AC$426,'Incurred Real 2022$'!F$1,FALSE)=0,"",VLOOKUP($A236,'Incurred Real 2022$'!$A$25:$AC$426,'Incurred Real 2022$'!F$1,FALSE))</f>
        <v/>
      </c>
      <c r="G236" s="105" t="str">
        <f>IF(VLOOKUP($A236,'Incurred Real 2022$'!$A$25:$AC$426,'Incurred Real 2022$'!G$1,FALSE)=0,"",VLOOKUP($A236,'Incurred Real 2022$'!$A$25:$AC$426,'Incurred Real 2022$'!G$1,FALSE))</f>
        <v/>
      </c>
      <c r="H236" s="105" t="str">
        <f>IF(VLOOKUP($A236,'Incurred Real 2022$'!$A$25:$AC$426,'Incurred Real 2022$'!H$1,FALSE)=0,"",VLOOKUP($A236,'Incurred Real 2022$'!$A$25:$AC$426,'Incurred Real 2022$'!H$1,FALSE))</f>
        <v/>
      </c>
      <c r="I236" s="105" t="str">
        <f>IF(VLOOKUP($A236,'Incurred Real 2022$'!$A$25:$AC$426,'Incurred Real 2022$'!I$1,FALSE)=0,"",VLOOKUP($A236,'Incurred Real 2022$'!$A$25:$AC$426,'Incurred Real 2022$'!I$1,FALSE))</f>
        <v/>
      </c>
      <c r="J236" s="105" t="str">
        <f>IF(VLOOKUP($A236,'Incurred Real 2022$'!$A$25:$AC$426,'Incurred Real 2022$'!J$1,FALSE)=0,"",VLOOKUP($A236,'Incurred Real 2022$'!$A$25:$AC$426,'Incurred Real 2022$'!J$1,FALSE))</f>
        <v/>
      </c>
      <c r="K236" s="105" t="str">
        <f>IF(VLOOKUP($A236,'Incurred Real 2022$'!$A$25:$AC$426,'Incurred Real 2022$'!K$1,FALSE)=0,"",VLOOKUP($A236,'Incurred Real 2022$'!$A$25:$AC$426,'Incurred Real 2022$'!K$1,FALSE))</f>
        <v/>
      </c>
      <c r="L236" s="105" t="str">
        <f>IF(VLOOKUP($A236,'Incurred Real 2022$'!$A$25:$AC$426,'Incurred Real 2022$'!L$1,FALSE)=0,"",VLOOKUP($A236,'Incurred Real 2022$'!$A$25:$AC$426,'Incurred Real 2022$'!L$1,FALSE))</f>
        <v/>
      </c>
      <c r="M236" s="105" t="str">
        <f>IF(VLOOKUP($A236,'Incurred Real 2022$'!$A$25:$AC$426,'Incurred Real 2022$'!M$1,FALSE)=0,"",VLOOKUP($A236,'Incurred Real 2022$'!$A$25:$AC$426,'Incurred Real 2022$'!M$1,FALSE))</f>
        <v/>
      </c>
      <c r="N236" s="105" t="str">
        <f>IF(VLOOKUP($A236,'Incurred Real 2022$'!$A$25:$AC$426,'Incurred Real 2022$'!N$1,FALSE)=0,"",VLOOKUP($A236,'Incurred Real 2022$'!$A$25:$AC$426,'Incurred Real 2022$'!N$1,FALSE))</f>
        <v/>
      </c>
      <c r="O236" s="105" t="str">
        <f>IF(VLOOKUP($A236,'Incurred Real 2022$'!$A$25:$AC$426,'Incurred Real 2022$'!O$1,FALSE)=0,"",VLOOKUP($A236,'Incurred Real 2022$'!$A$25:$AC$426,'Incurred Real 2022$'!O$1,FALSE))</f>
        <v/>
      </c>
      <c r="P236" s="105" t="str">
        <f>IF(VLOOKUP($A236,'Incurred Real 2022$'!$A$25:$AC$426,'Incurred Real 2022$'!P$1,FALSE)=0,"",VLOOKUP($A236,'Incurred Real 2022$'!$A$25:$AC$426,'Incurred Real 2022$'!P$1,FALSE))</f>
        <v/>
      </c>
      <c r="Q236" s="105">
        <f>IF(VLOOKUP($A236,'Incurred Real 2022$'!$A$25:$AC$426,'Incurred Real 2022$'!Q$1,FALSE)=0,"",VLOOKUP($A236,'Incurred Real 2022$'!$A$25:$AC$426,'Incurred Real 2022$'!Q$1,FALSE))</f>
        <v>57915.38</v>
      </c>
      <c r="R236" s="105">
        <f>IF(VLOOKUP($A236,'Incurred Real 2022$'!$A$25:$AC$426,'Incurred Real 2022$'!R$1,FALSE)=0,"",VLOOKUP($A236,'Incurred Real 2022$'!$A$25:$AC$426,'Incurred Real 2022$'!R$1,FALSE))</f>
        <v>1428320.08</v>
      </c>
      <c r="S236" s="105">
        <f>IF(VLOOKUP($A236,'Incurred Real 2022$'!$A$25:$AC$426,'Incurred Real 2022$'!S$1,FALSE)=0,"",VLOOKUP($A236,'Incurred Real 2022$'!$A$25:$AC$426,'Incurred Real 2022$'!S$1,FALSE))</f>
        <v>1469738.01</v>
      </c>
      <c r="T236" s="105">
        <f>IF(VLOOKUP($A236,'Incurred Real 2022$'!$A$25:$AC$426,'Incurred Real 2022$'!T$1,FALSE)=0,"",VLOOKUP($A236,'Incurred Real 2022$'!$A$25:$AC$426,'Incurred Real 2022$'!T$1,FALSE))</f>
        <v>-2955973.47</v>
      </c>
      <c r="U236" s="105" t="str">
        <f>IF(VLOOKUP($A236,'Incurred Real 2022$'!$A$25:$AC$426,'Incurred Real 2022$'!U$1,FALSE)=0,"",VLOOKUP($A236,'Incurred Real 2022$'!$A$25:$AC$426,'Incurred Real 2022$'!U$1,FALSE))</f>
        <v/>
      </c>
      <c r="V236" s="13" t="str">
        <f>IF(ISTEXT(VLOOKUP($A236,'Incurred Real 2022$'!$A$25:$AC$426,'Incurred Real 2022$'!V$1,FALSE)),"",(VLOOKUP($A236,'Incurred Real 2022$'!$A$25:$AC$426,'Incurred Real 2022$'!V$1,FALSE))*BT236*Incurred_Nominal!V$15)</f>
        <v/>
      </c>
      <c r="W236" s="13" t="str">
        <f>IF(ISTEXT(VLOOKUP($A236,'Incurred Real 2022$'!$A$25:$AC$426,'Incurred Real 2022$'!W$1,FALSE)),"",(VLOOKUP($A236,'Incurred Real 2022$'!$A$25:$AC$426,'Incurred Real 2022$'!W$1,FALSE))*BU236*Incurred_Nominal!W$15)</f>
        <v/>
      </c>
      <c r="X236" s="13" t="str">
        <f>IF(ISTEXT(VLOOKUP($A236,'Incurred Real 2022$'!$A$25:$AC$426,'Incurred Real 2022$'!X$1,FALSE)),"",(VLOOKUP($A236,'Incurred Real 2022$'!$A$25:$AC$426,'Incurred Real 2022$'!X$1,FALSE))*BV236*Incurred_Nominal!X$15)</f>
        <v/>
      </c>
      <c r="Y236" s="13" t="str">
        <f>IF(ISTEXT(VLOOKUP($A236,'Incurred Real 2022$'!$A$25:$AC$426,'Incurred Real 2022$'!Y$1,FALSE)),"",(VLOOKUP($A236,'Incurred Real 2022$'!$A$25:$AC$426,'Incurred Real 2022$'!Y$1,FALSE))*BW236*Incurred_Nominal!Y$15)</f>
        <v/>
      </c>
      <c r="Z236" s="13" t="str">
        <f>IF(ISTEXT(VLOOKUP($A236,'Incurred Real 2022$'!$A$25:$AC$426,'Incurred Real 2022$'!Z$1,FALSE)),"",(VLOOKUP($A236,'Incurred Real 2022$'!$A$25:$AC$426,'Incurred Real 2022$'!Z$1,FALSE))*BX236*Incurred_Nominal!Z$15)</f>
        <v/>
      </c>
      <c r="AA236" s="13" t="str">
        <f>IF(ISTEXT(VLOOKUP($A236,'Incurred Real 2022$'!$A$25:$AC$426,'Incurred Real 2022$'!AA$1,FALSE)),"",(VLOOKUP($A236,'Incurred Real 2022$'!$A$25:$AC$426,'Incurred Real 2022$'!AA$1,FALSE))*BY236*Incurred_Nominal!AA$15)</f>
        <v/>
      </c>
      <c r="AB236" s="13" t="str">
        <f>IF(ISTEXT(VLOOKUP($A236,'Incurred Real 2022$'!$A$25:$AC$426,'Incurred Real 2022$'!AB$1,FALSE)),"",(VLOOKUP($A236,'Incurred Real 2022$'!$A$25:$AC$426,'Incurred Real 2022$'!AB$1,FALSE))*BZ236*Incurred_Nominal!AB$15)</f>
        <v/>
      </c>
      <c r="AC236" s="13" t="str">
        <f>IF(ISTEXT(VLOOKUP($A236,'Incurred Real 2022$'!$A$25:$AC$426,'Incurred Real 2022$'!AC$1,FALSE)),"",(VLOOKUP($A236,'Incurred Real 2022$'!$A$25:$AC$426,'Incurred Real 2022$'!AC$1,FALSE))*CA236*Incurred_Nominal!AC$15)</f>
        <v/>
      </c>
      <c r="AD236" s="232">
        <f t="shared" si="49"/>
        <v>0</v>
      </c>
      <c r="AE236" s="232">
        <f t="shared" si="50"/>
        <v>5911946.9399999995</v>
      </c>
      <c r="AF236" s="239">
        <f t="shared" si="51"/>
        <v>0</v>
      </c>
      <c r="AG236" s="237">
        <f t="shared" si="52"/>
        <v>0</v>
      </c>
      <c r="AH236" s="240">
        <f t="shared" si="56"/>
        <v>1.1919147447270895</v>
      </c>
      <c r="AI236" s="234">
        <f>VLOOKUP($A236,Incurred_Real!$A$25:$AP$479,Incurred_Real!AI$1,FALSE)</f>
        <v>2020</v>
      </c>
      <c r="AJ236" s="235">
        <f>VLOOKUP($A236,Incurred_Real!$A$25:$AP$479,Incurred_Real!AJ$1,FALSE)</f>
        <v>43951</v>
      </c>
      <c r="AK236" s="236">
        <f>VLOOKUP($A236,Incurred_Real!$A$25:$AP$479,Incurred_Real!AK$1,FALSE)</f>
        <v>2020</v>
      </c>
      <c r="AL236" s="235" t="str">
        <f>VLOOKUP($A236,Incurred_Real!$A$25:$AP$479,Incurred_Real!AL$1,FALSE)</f>
        <v/>
      </c>
      <c r="AM236" s="237">
        <f>IF(AL236="Commissioned Extra","",(IF((AD236)=0,0,SUMPRODUCT($F$17:$U$17,F236:U236))+VLOOKUP($A236,Incurred_Real!$A$25:$BS$376,Incurred_Real!$AO$1,FALSE)))</f>
        <v>0</v>
      </c>
      <c r="AN236" s="232" cm="1">
        <f t="array" ref="AN236">IF(ROUND(AE236,0)=0,0,LOOKUP(2,1/(F236:AC236&lt;&gt;""),F236:AC236))</f>
        <v>-2955973.47</v>
      </c>
      <c r="AO236" s="232">
        <f t="shared" si="53"/>
        <v>0</v>
      </c>
      <c r="AP236" s="78"/>
      <c r="AQ236" s="20"/>
      <c r="AR236" s="245">
        <f>VLOOKUP($A236,Incurred_Real!$A$25:$CD$376,Incurred_Real!AR$1,FALSE)</f>
        <v>0</v>
      </c>
      <c r="AS236" s="246">
        <f>VLOOKUP($A236,Incurred_Real!$A$25:$CD$376,Incurred_Real!AS$1,FALSE)</f>
        <v>0</v>
      </c>
      <c r="AT236" s="246">
        <f>VLOOKUP($A236,Incurred_Real!$A$25:$CD$376,Incurred_Real!AT$1,FALSE)</f>
        <v>0</v>
      </c>
      <c r="AU236" s="246">
        <f>VLOOKUP($A236,Incurred_Real!$A$25:$CD$376,Incurred_Real!AU$1,FALSE)</f>
        <v>0</v>
      </c>
      <c r="AV236" s="246">
        <f>VLOOKUP($A236,Incurred_Real!$A$25:$CD$376,Incurred_Real!AV$1,FALSE)</f>
        <v>0</v>
      </c>
      <c r="AW236" s="246">
        <f>VLOOKUP($A236,Incurred_Real!$A$25:$CD$376,Incurred_Real!AW$1,FALSE)</f>
        <v>0</v>
      </c>
      <c r="AX236" s="246">
        <f>VLOOKUP($A236,Incurred_Real!$A$25:$CD$376,Incurred_Real!AX$1,FALSE)</f>
        <v>0</v>
      </c>
      <c r="AY236" s="246">
        <f>VLOOKUP($A236,Incurred_Real!$A$25:$CD$376,Incurred_Real!AY$1,FALSE)</f>
        <v>0</v>
      </c>
      <c r="AZ236" s="246">
        <f>VLOOKUP($A236,Incurred_Real!$A$25:$CD$376,Incurred_Real!AZ$1,FALSE)</f>
        <v>0</v>
      </c>
      <c r="BA236" s="246">
        <f>VLOOKUP($A236,Incurred_Real!$A$25:$CD$376,Incurred_Real!BA$1,FALSE)</f>
        <v>0</v>
      </c>
      <c r="BB236" s="246">
        <f>VLOOKUP($A236,Incurred_Real!$A$25:$CD$376,Incurred_Real!BB$1,FALSE)</f>
        <v>0</v>
      </c>
      <c r="BC236" s="246">
        <f>VLOOKUP($A236,Incurred_Real!$A$25:$CD$376,Incurred_Real!BC$1,FALSE)</f>
        <v>0</v>
      </c>
      <c r="BD236" s="246">
        <f>VLOOKUP($A236,Incurred_Real!$A$25:$CD$376,Incurred_Real!BD$1,FALSE)</f>
        <v>0</v>
      </c>
      <c r="BE236" s="246">
        <f>VLOOKUP($A236,Incurred_Real!$A$25:$CD$376,Incurred_Real!BE$1,FALSE)</f>
        <v>0</v>
      </c>
      <c r="BF236" s="246">
        <f>VLOOKUP($A236,Incurred_Real!$A$25:$CD$376,Incurred_Real!BF$1,FALSE)</f>
        <v>0</v>
      </c>
      <c r="BG236" s="246">
        <f>VLOOKUP($A236,Incurred_Real!$A$25:$CD$376,Incurred_Real!BG$1,FALSE)</f>
        <v>0</v>
      </c>
      <c r="BH236" s="246">
        <f>VLOOKUP($A236,Incurred_Real!$A$25:$CD$376,Incurred_Real!BH$1,FALSE)</f>
        <v>1</v>
      </c>
      <c r="BI236" s="246">
        <f>VLOOKUP($A236,Incurred_Real!$A$25:$CD$376,Incurred_Real!BI$1,FALSE)</f>
        <v>0</v>
      </c>
      <c r="BJ236" s="246">
        <f>VLOOKUP($A236,Incurred_Real!$A$25:$CD$376,Incurred_Real!BJ$1,FALSE)</f>
        <v>0</v>
      </c>
      <c r="BK236" s="246">
        <f>VLOOKUP($A236,Incurred_Real!$A$25:$CD$376,Incurred_Real!BK$1,FALSE)</f>
        <v>0</v>
      </c>
      <c r="BL236" s="246">
        <f>VLOOKUP($A236,Incurred_Real!$A$25:$CD$376,Incurred_Real!BL$1,FALSE)</f>
        <v>0</v>
      </c>
      <c r="BM236" s="246">
        <f>VLOOKUP($A236,Incurred_Real!$A$25:$CD$376,Incurred_Real!BM$1,FALSE)</f>
        <v>0</v>
      </c>
      <c r="BN236" s="246">
        <f>VLOOKUP($A236,Incurred_Real!$A$25:$CD$376,Incurred_Real!BN$1,FALSE)</f>
        <v>0</v>
      </c>
      <c r="BO236" s="246">
        <f>VLOOKUP($A236,Incurred_Real!$A$25:$CD$376,Incurred_Real!BO$1,FALSE)</f>
        <v>0</v>
      </c>
      <c r="BP236" s="246">
        <f>VLOOKUP($A236,Incurred_Real!$A$25:$CD$376,Incurred_Real!BP$1,FALSE)</f>
        <v>0</v>
      </c>
      <c r="BQ236" s="246">
        <f>VLOOKUP($A236,Incurred_Real!$A$25:$CD$376,Incurred_Real!BQ$1,FALSE)</f>
        <v>0</v>
      </c>
      <c r="BR236" s="246">
        <f>VLOOKUP($A236,Incurred_Real!$A$25:$CD$376,Incurred_Real!BR$1,FALSE)</f>
        <v>0</v>
      </c>
      <c r="BS236" s="254">
        <f t="shared" si="54"/>
        <v>1</v>
      </c>
      <c r="BT236" s="249">
        <f>1+IF(ISNA(VLOOKUP($A236,'Project labour content'!$A$7:$D$255,'Project labour content'!$D$1,FALSE)),VLOOKUP($D236,'Project labour content'!$F$6:$G$15,'Project labour content'!$G$1,FALSE),VLOOKUP($A236,'Project labour content'!$A$7:$D$255,'Project labour content'!$D$1,FALSE))*LabEsc22*1</f>
        <v>1.0018661130890889</v>
      </c>
      <c r="BU236" s="249">
        <f>1+IF(ISNA(VLOOKUP($A236,'Project labour content'!$A$7:$D$255,'Project labour content'!$D$1,FALSE)),VLOOKUP($D236,'Project labour content'!$F$6:$G$15,'Project labour content'!$G$1,FALSE),VLOOKUP($A236,'Project labour content'!$A$7:$D$255,'Project labour content'!$D$1,FALSE))*LabEsc23*1</f>
        <v>1.0037411835210055</v>
      </c>
      <c r="BV236" s="249">
        <f>1+IF(ISNA(VLOOKUP($A236,'Project labour content'!$A$7:$D$255,'Project labour content'!$D$1,FALSE)),VLOOKUP($D236,'Project labour content'!$F$6:$G$15,'Project labour content'!$G$1,FALSE),VLOOKUP($A236,'Project labour content'!$A$7:$D$255,'Project labour content'!$D$1,FALSE))*LabEsc24*1</f>
        <v>1.005507499867871</v>
      </c>
      <c r="BW236" s="249">
        <f>1+IF(ISNA(VLOOKUP($A236,'Project labour content'!$A$7:$D$255,'Project labour content'!$D$1,FALSE)),VLOOKUP($D236,'Project labour content'!$F$6:$G$15,'Project labour content'!$G$1,FALSE),VLOOKUP($A236,'Project labour content'!$A$7:$D$255,'Project labour content'!$D$1,FALSE))*LabEsc25*1</f>
        <v>1.0078731862284394</v>
      </c>
      <c r="BX236" s="249">
        <f>1+IF(ISNA(VLOOKUP($A236,'Project labour content'!$A$7:$D$255,'Project labour content'!$D$1,FALSE)),VLOOKUP($D236,'Project labour content'!$F$6:$G$15,'Project labour content'!$G$1,FALSE),VLOOKUP($A236,'Project labour content'!$A$7:$D$255,'Project labour content'!$D$1,FALSE))*LabEsc26*1</f>
        <v>1.0104513900803989</v>
      </c>
      <c r="BY236" s="249">
        <f>1+IF(ISNA(VLOOKUP($A236,'Project labour content'!$A$7:$D$255,'Project labour content'!$D$1,FALSE)),VLOOKUP($D236,'Project labour content'!$F$6:$G$15,'Project labour content'!$G$1,FALSE),VLOOKUP($A236,'Project labour content'!$A$7:$D$255,'Project labour content'!$D$1,FALSE))*LabEsc27*1</f>
        <v>1.0120482898816279</v>
      </c>
      <c r="BZ236" s="249">
        <f>1+IF(ISNA(VLOOKUP($A236,'Project labour content'!$A$7:$D$255,'Project labour content'!$D$1,FALSE)),VLOOKUP($D236,'Project labour content'!$F$6:$G$15,'Project labour content'!$G$1,FALSE),VLOOKUP($A236,'Project labour content'!$A$7:$D$255,'Project labour content'!$D$1,FALSE))*LabEsc28*1</f>
        <v>1.0132507554319534</v>
      </c>
      <c r="CA236" s="249">
        <f>1+IF(ISNA(VLOOKUP($A236,'Project labour content'!$A$7:$D$255,'Project labour content'!$D$1,FALSE)),VLOOKUP($D236,'Project labour content'!$F$6:$G$15,'Project labour content'!$G$1,FALSE),VLOOKUP($A236,'Project labour content'!$A$7:$D$255,'Project labour content'!$D$1,FALSE))*LabEsc29*1</f>
        <v>1.0151804721471156</v>
      </c>
      <c r="CB236" s="250" t="str">
        <f>IF(ISNA(VLOOKUP($A236,'Project labour content'!$A$7:$D$255,'Project labour content'!$D$1,FALSE)),"Category","Project")</f>
        <v>Category</v>
      </c>
      <c r="CD236" s="247" t="str">
        <f t="shared" si="55"/>
        <v>14178</v>
      </c>
    </row>
    <row r="237" spans="1:82" x14ac:dyDescent="0.15">
      <c r="A237" s="11" t="s">
        <v>707</v>
      </c>
      <c r="B237" s="11" t="str">
        <f>VLOOKUP($A237,'Incurred Real 2022$'!$A$25:$AC$426,'Incurred Real 2022$'!B$1,FALSE)</f>
        <v>Live Works Manual Development</v>
      </c>
      <c r="C237" s="11" t="str">
        <f>VLOOKUP($A237,'Incurred Real 2022$'!$A$25:$AC$426,'Incurred Real 2022$'!C$1,FALSE)</f>
        <v>ExAnte</v>
      </c>
      <c r="D237" s="11" t="str">
        <f>VLOOKUP($A237,'Incurred Real 2022$'!$A$25:$AC$426,'Incurred Real 2022$'!D$1,FALSE)</f>
        <v>Replacement</v>
      </c>
      <c r="E237" s="11" t="str">
        <f>VLOOKUP($A237,'Incurred Real 2022$'!$A$25:$AC$426,'Incurred Real 2022$'!E$1,FALSE)</f>
        <v>Closed</v>
      </c>
      <c r="F237" s="105" t="str">
        <f>IF(VLOOKUP($A237,'Incurred Real 2022$'!$A$25:$AC$426,'Incurred Real 2022$'!F$1,FALSE)=0,"",VLOOKUP($A237,'Incurred Real 2022$'!$A$25:$AC$426,'Incurred Real 2022$'!F$1,FALSE))</f>
        <v/>
      </c>
      <c r="G237" s="105" t="str">
        <f>IF(VLOOKUP($A237,'Incurred Real 2022$'!$A$25:$AC$426,'Incurred Real 2022$'!G$1,FALSE)=0,"",VLOOKUP($A237,'Incurred Real 2022$'!$A$25:$AC$426,'Incurred Real 2022$'!G$1,FALSE))</f>
        <v/>
      </c>
      <c r="H237" s="105" t="str">
        <f>IF(VLOOKUP($A237,'Incurred Real 2022$'!$A$25:$AC$426,'Incurred Real 2022$'!H$1,FALSE)=0,"",VLOOKUP($A237,'Incurred Real 2022$'!$A$25:$AC$426,'Incurred Real 2022$'!H$1,FALSE))</f>
        <v/>
      </c>
      <c r="I237" s="105" t="str">
        <f>IF(VLOOKUP($A237,'Incurred Real 2022$'!$A$25:$AC$426,'Incurred Real 2022$'!I$1,FALSE)=0,"",VLOOKUP($A237,'Incurred Real 2022$'!$A$25:$AC$426,'Incurred Real 2022$'!I$1,FALSE))</f>
        <v/>
      </c>
      <c r="J237" s="105" t="str">
        <f>IF(VLOOKUP($A237,'Incurred Real 2022$'!$A$25:$AC$426,'Incurred Real 2022$'!J$1,FALSE)=0,"",VLOOKUP($A237,'Incurred Real 2022$'!$A$25:$AC$426,'Incurred Real 2022$'!J$1,FALSE))</f>
        <v/>
      </c>
      <c r="K237" s="105" t="str">
        <f>IF(VLOOKUP($A237,'Incurred Real 2022$'!$A$25:$AC$426,'Incurred Real 2022$'!K$1,FALSE)=0,"",VLOOKUP($A237,'Incurred Real 2022$'!$A$25:$AC$426,'Incurred Real 2022$'!K$1,FALSE))</f>
        <v/>
      </c>
      <c r="L237" s="105" t="str">
        <f>IF(VLOOKUP($A237,'Incurred Real 2022$'!$A$25:$AC$426,'Incurred Real 2022$'!L$1,FALSE)=0,"",VLOOKUP($A237,'Incurred Real 2022$'!$A$25:$AC$426,'Incurred Real 2022$'!L$1,FALSE))</f>
        <v/>
      </c>
      <c r="M237" s="105" t="str">
        <f>IF(VLOOKUP($A237,'Incurred Real 2022$'!$A$25:$AC$426,'Incurred Real 2022$'!M$1,FALSE)=0,"",VLOOKUP($A237,'Incurred Real 2022$'!$A$25:$AC$426,'Incurred Real 2022$'!M$1,FALSE))</f>
        <v/>
      </c>
      <c r="N237" s="105" t="str">
        <f>IF(VLOOKUP($A237,'Incurred Real 2022$'!$A$25:$AC$426,'Incurred Real 2022$'!N$1,FALSE)=0,"",VLOOKUP($A237,'Incurred Real 2022$'!$A$25:$AC$426,'Incurred Real 2022$'!N$1,FALSE))</f>
        <v/>
      </c>
      <c r="O237" s="105" t="str">
        <f>IF(VLOOKUP($A237,'Incurred Real 2022$'!$A$25:$AC$426,'Incurred Real 2022$'!O$1,FALSE)=0,"",VLOOKUP($A237,'Incurred Real 2022$'!$A$25:$AC$426,'Incurred Real 2022$'!O$1,FALSE))</f>
        <v/>
      </c>
      <c r="P237" s="105" t="str">
        <f>IF(VLOOKUP($A237,'Incurred Real 2022$'!$A$25:$AC$426,'Incurred Real 2022$'!P$1,FALSE)=0,"",VLOOKUP($A237,'Incurred Real 2022$'!$A$25:$AC$426,'Incurred Real 2022$'!P$1,FALSE))</f>
        <v/>
      </c>
      <c r="Q237" s="105">
        <f>IF(VLOOKUP($A237,'Incurred Real 2022$'!$A$25:$AC$426,'Incurred Real 2022$'!Q$1,FALSE)=0,"",VLOOKUP($A237,'Incurred Real 2022$'!$A$25:$AC$426,'Incurred Real 2022$'!Q$1,FALSE))</f>
        <v>126987.51</v>
      </c>
      <c r="R237" s="105">
        <f>IF(VLOOKUP($A237,'Incurred Real 2022$'!$A$25:$AC$426,'Incurred Real 2022$'!R$1,FALSE)=0,"",VLOOKUP($A237,'Incurred Real 2022$'!$A$25:$AC$426,'Incurred Real 2022$'!R$1,FALSE))</f>
        <v>465198.1</v>
      </c>
      <c r="S237" s="105">
        <f>IF(VLOOKUP($A237,'Incurred Real 2022$'!$A$25:$AC$426,'Incurred Real 2022$'!S$1,FALSE)=0,"",VLOOKUP($A237,'Incurred Real 2022$'!$A$25:$AC$426,'Incurred Real 2022$'!S$1,FALSE))</f>
        <v>72912.88</v>
      </c>
      <c r="T237" s="105">
        <f>IF(VLOOKUP($A237,'Incurred Real 2022$'!$A$25:$AC$426,'Incurred Real 2022$'!T$1,FALSE)=0,"",VLOOKUP($A237,'Incurred Real 2022$'!$A$25:$AC$426,'Incurred Real 2022$'!T$1,FALSE))</f>
        <v>62023.3</v>
      </c>
      <c r="U237" s="105">
        <f>IF(VLOOKUP($A237,'Incurred Real 2022$'!$A$25:$AC$426,'Incurred Real 2022$'!U$1,FALSE)=0,"",VLOOKUP($A237,'Incurred Real 2022$'!$A$25:$AC$426,'Incurred Real 2022$'!U$1,FALSE))</f>
        <v>2461.2600000000002</v>
      </c>
      <c r="V237" s="13" t="str">
        <f>IF(ISTEXT(VLOOKUP($A237,'Incurred Real 2022$'!$A$25:$AC$426,'Incurred Real 2022$'!V$1,FALSE)),"",(VLOOKUP($A237,'Incurred Real 2022$'!$A$25:$AC$426,'Incurred Real 2022$'!V$1,FALSE))*BT237*Incurred_Nominal!V$15)</f>
        <v/>
      </c>
      <c r="W237" s="13" t="str">
        <f>IF(ISTEXT(VLOOKUP($A237,'Incurred Real 2022$'!$A$25:$AC$426,'Incurred Real 2022$'!W$1,FALSE)),"",(VLOOKUP($A237,'Incurred Real 2022$'!$A$25:$AC$426,'Incurred Real 2022$'!W$1,FALSE))*BU237*Incurred_Nominal!W$15)</f>
        <v/>
      </c>
      <c r="X237" s="13" t="str">
        <f>IF(ISTEXT(VLOOKUP($A237,'Incurred Real 2022$'!$A$25:$AC$426,'Incurred Real 2022$'!X$1,FALSE)),"",(VLOOKUP($A237,'Incurred Real 2022$'!$A$25:$AC$426,'Incurred Real 2022$'!X$1,FALSE))*BV237*Incurred_Nominal!X$15)</f>
        <v/>
      </c>
      <c r="Y237" s="13" t="str">
        <f>IF(ISTEXT(VLOOKUP($A237,'Incurred Real 2022$'!$A$25:$AC$426,'Incurred Real 2022$'!Y$1,FALSE)),"",(VLOOKUP($A237,'Incurred Real 2022$'!$A$25:$AC$426,'Incurred Real 2022$'!Y$1,FALSE))*BW237*Incurred_Nominal!Y$15)</f>
        <v/>
      </c>
      <c r="Z237" s="13" t="str">
        <f>IF(ISTEXT(VLOOKUP($A237,'Incurred Real 2022$'!$A$25:$AC$426,'Incurred Real 2022$'!Z$1,FALSE)),"",(VLOOKUP($A237,'Incurred Real 2022$'!$A$25:$AC$426,'Incurred Real 2022$'!Z$1,FALSE))*BX237*Incurred_Nominal!Z$15)</f>
        <v/>
      </c>
      <c r="AA237" s="13" t="str">
        <f>IF(ISTEXT(VLOOKUP($A237,'Incurred Real 2022$'!$A$25:$AC$426,'Incurred Real 2022$'!AA$1,FALSE)),"",(VLOOKUP($A237,'Incurred Real 2022$'!$A$25:$AC$426,'Incurred Real 2022$'!AA$1,FALSE))*BY237*Incurred_Nominal!AA$15)</f>
        <v/>
      </c>
      <c r="AB237" s="13" t="str">
        <f>IF(ISTEXT(VLOOKUP($A237,'Incurred Real 2022$'!$A$25:$AC$426,'Incurred Real 2022$'!AB$1,FALSE)),"",(VLOOKUP($A237,'Incurred Real 2022$'!$A$25:$AC$426,'Incurred Real 2022$'!AB$1,FALSE))*BZ237*Incurred_Nominal!AB$15)</f>
        <v/>
      </c>
      <c r="AC237" s="13" t="str">
        <f>IF(ISTEXT(VLOOKUP($A237,'Incurred Real 2022$'!$A$25:$AC$426,'Incurred Real 2022$'!AC$1,FALSE)),"",(VLOOKUP($A237,'Incurred Real 2022$'!$A$25:$AC$426,'Incurred Real 2022$'!AC$1,FALSE))*CA237*Incurred_Nominal!AC$15)</f>
        <v/>
      </c>
      <c r="AD237" s="232">
        <f t="shared" si="49"/>
        <v>729583.05</v>
      </c>
      <c r="AE237" s="232">
        <f t="shared" si="50"/>
        <v>729583.05</v>
      </c>
      <c r="AF237" s="239">
        <f t="shared" si="51"/>
        <v>896710.37113602483</v>
      </c>
      <c r="AG237" s="237">
        <f t="shared" si="52"/>
        <v>729019.69774235343</v>
      </c>
      <c r="AH237" s="240">
        <f t="shared" si="56"/>
        <v>1.230022143315167</v>
      </c>
      <c r="AI237" s="234">
        <f>VLOOKUP($A237,Incurred_Real!$A$25:$AP$479,Incurred_Real!AI$1,FALSE)</f>
        <v>2021</v>
      </c>
      <c r="AJ237" s="235">
        <f>VLOOKUP($A237,Incurred_Real!$A$25:$AP$479,Incurred_Real!AJ$1,FALSE)</f>
        <v>43213</v>
      </c>
      <c r="AK237" s="236">
        <f>VLOOKUP($A237,Incurred_Real!$A$25:$AP$479,Incurred_Real!AK$1,FALSE)</f>
        <v>2018</v>
      </c>
      <c r="AL237" s="235" t="str">
        <f>VLOOKUP($A237,Incurred_Real!$A$25:$AP$479,Incurred_Real!AL$1,FALSE)</f>
        <v/>
      </c>
      <c r="AM237" s="237">
        <f>IF(AL237="Commissioned Extra","",(IF((AD237)=0,0,SUMPRODUCT($F$17:$U$17,F237:U237))+VLOOKUP($A237,Incurred_Real!$A$25:$BS$376,Incurred_Real!$AO$1,FALSE)))</f>
        <v>796438.80036430736</v>
      </c>
      <c r="AN237" s="232" cm="1">
        <f t="array" ref="AN237">IF(ROUND(AE237,0)=0,0,LOOKUP(2,1/(F237:AC237&lt;&gt;""),F237:AC237))</f>
        <v>2461.2600000000002</v>
      </c>
      <c r="AO237" s="232">
        <f t="shared" si="53"/>
        <v>0</v>
      </c>
      <c r="AP237" s="78"/>
      <c r="AQ237" s="20"/>
      <c r="AR237" s="245">
        <f>VLOOKUP($A237,Incurred_Real!$A$25:$CD$376,Incurred_Real!AR$1,FALSE)</f>
        <v>0</v>
      </c>
      <c r="AS237" s="246">
        <f>VLOOKUP($A237,Incurred_Real!$A$25:$CD$376,Incurred_Real!AS$1,FALSE)</f>
        <v>0</v>
      </c>
      <c r="AT237" s="246">
        <f>VLOOKUP($A237,Incurred_Real!$A$25:$CD$376,Incurred_Real!AT$1,FALSE)</f>
        <v>0</v>
      </c>
      <c r="AU237" s="246">
        <f>VLOOKUP($A237,Incurred_Real!$A$25:$CD$376,Incurred_Real!AU$1,FALSE)</f>
        <v>0</v>
      </c>
      <c r="AV237" s="246">
        <f>VLOOKUP($A237,Incurred_Real!$A$25:$CD$376,Incurred_Real!AV$1,FALSE)</f>
        <v>0</v>
      </c>
      <c r="AW237" s="246">
        <f>VLOOKUP($A237,Incurred_Real!$A$25:$CD$376,Incurred_Real!AW$1,FALSE)</f>
        <v>0</v>
      </c>
      <c r="AX237" s="246">
        <f>VLOOKUP($A237,Incurred_Real!$A$25:$CD$376,Incurred_Real!AX$1,FALSE)</f>
        <v>0</v>
      </c>
      <c r="AY237" s="246">
        <f>VLOOKUP($A237,Incurred_Real!$A$25:$CD$376,Incurred_Real!AY$1,FALSE)</f>
        <v>0</v>
      </c>
      <c r="AZ237" s="246">
        <f>VLOOKUP($A237,Incurred_Real!$A$25:$CD$376,Incurred_Real!AZ$1,FALSE)</f>
        <v>1</v>
      </c>
      <c r="BA237" s="246">
        <f>VLOOKUP($A237,Incurred_Real!$A$25:$CD$376,Incurred_Real!BA$1,FALSE)</f>
        <v>0</v>
      </c>
      <c r="BB237" s="246">
        <f>VLOOKUP($A237,Incurred_Real!$A$25:$CD$376,Incurred_Real!BB$1,FALSE)</f>
        <v>0</v>
      </c>
      <c r="BC237" s="246">
        <f>VLOOKUP($A237,Incurred_Real!$A$25:$CD$376,Incurred_Real!BC$1,FALSE)</f>
        <v>0</v>
      </c>
      <c r="BD237" s="246">
        <f>VLOOKUP($A237,Incurred_Real!$A$25:$CD$376,Incurred_Real!BD$1,FALSE)</f>
        <v>0</v>
      </c>
      <c r="BE237" s="246">
        <f>VLOOKUP($A237,Incurred_Real!$A$25:$CD$376,Incurred_Real!BE$1,FALSE)</f>
        <v>0</v>
      </c>
      <c r="BF237" s="246">
        <f>VLOOKUP($A237,Incurred_Real!$A$25:$CD$376,Incurred_Real!BF$1,FALSE)</f>
        <v>0</v>
      </c>
      <c r="BG237" s="246">
        <f>VLOOKUP($A237,Incurred_Real!$A$25:$CD$376,Incurred_Real!BG$1,FALSE)</f>
        <v>0</v>
      </c>
      <c r="BH237" s="246">
        <f>VLOOKUP($A237,Incurred_Real!$A$25:$CD$376,Incurred_Real!BH$1,FALSE)</f>
        <v>0</v>
      </c>
      <c r="BI237" s="246">
        <f>VLOOKUP($A237,Incurred_Real!$A$25:$CD$376,Incurred_Real!BI$1,FALSE)</f>
        <v>0</v>
      </c>
      <c r="BJ237" s="246">
        <f>VLOOKUP($A237,Incurred_Real!$A$25:$CD$376,Incurred_Real!BJ$1,FALSE)</f>
        <v>0</v>
      </c>
      <c r="BK237" s="246">
        <f>VLOOKUP($A237,Incurred_Real!$A$25:$CD$376,Incurred_Real!BK$1,FALSE)</f>
        <v>0</v>
      </c>
      <c r="BL237" s="246">
        <f>VLOOKUP($A237,Incurred_Real!$A$25:$CD$376,Incurred_Real!BL$1,FALSE)</f>
        <v>0</v>
      </c>
      <c r="BM237" s="246">
        <f>VLOOKUP($A237,Incurred_Real!$A$25:$CD$376,Incurred_Real!BM$1,FALSE)</f>
        <v>0</v>
      </c>
      <c r="BN237" s="246">
        <f>VLOOKUP($A237,Incurred_Real!$A$25:$CD$376,Incurred_Real!BN$1,FALSE)</f>
        <v>0</v>
      </c>
      <c r="BO237" s="246">
        <f>VLOOKUP($A237,Incurred_Real!$A$25:$CD$376,Incurred_Real!BO$1,FALSE)</f>
        <v>0</v>
      </c>
      <c r="BP237" s="246">
        <f>VLOOKUP($A237,Incurred_Real!$A$25:$CD$376,Incurred_Real!BP$1,FALSE)</f>
        <v>0</v>
      </c>
      <c r="BQ237" s="246">
        <f>VLOOKUP($A237,Incurred_Real!$A$25:$CD$376,Incurred_Real!BQ$1,FALSE)</f>
        <v>0</v>
      </c>
      <c r="BR237" s="246">
        <f>VLOOKUP($A237,Incurred_Real!$A$25:$CD$376,Incurred_Real!BR$1,FALSE)</f>
        <v>0</v>
      </c>
      <c r="BS237" s="254">
        <f t="shared" si="54"/>
        <v>1</v>
      </c>
      <c r="BT237" s="249">
        <f>1+IF(ISNA(VLOOKUP($A237,'Project labour content'!$A$7:$D$255,'Project labour content'!$D$1,FALSE)),VLOOKUP($D237,'Project labour content'!$F$6:$G$15,'Project labour content'!$G$1,FALSE),VLOOKUP($A237,'Project labour content'!$A$7:$D$255,'Project labour content'!$D$1,FALSE))*LabEsc22*1</f>
        <v>1.0008946620064583</v>
      </c>
      <c r="BU237" s="249">
        <f>1+IF(ISNA(VLOOKUP($A237,'Project labour content'!$A$7:$D$255,'Project labour content'!$D$1,FALSE)),VLOOKUP($D237,'Project labour content'!$F$6:$G$15,'Project labour content'!$G$1,FALSE),VLOOKUP($A237,'Project labour content'!$A$7:$D$255,'Project labour content'!$D$1,FALSE))*LabEsc23*1</f>
        <v>1.0017936183905476</v>
      </c>
      <c r="BV237" s="249">
        <f>1+IF(ISNA(VLOOKUP($A237,'Project labour content'!$A$7:$D$255,'Project labour content'!$D$1,FALSE)),VLOOKUP($D237,'Project labour content'!$F$6:$G$15,'Project labour content'!$G$1,FALSE),VLOOKUP($A237,'Project labour content'!$A$7:$D$255,'Project labour content'!$D$1,FALSE))*LabEsc24*1</f>
        <v>1.0026404353043599</v>
      </c>
      <c r="BW237" s="249">
        <f>1+IF(ISNA(VLOOKUP($A237,'Project labour content'!$A$7:$D$255,'Project labour content'!$D$1,FALSE)),VLOOKUP($D237,'Project labour content'!$F$6:$G$15,'Project labour content'!$G$1,FALSE),VLOOKUP($A237,'Project labour content'!$A$7:$D$255,'Project labour content'!$D$1,FALSE))*LabEsc25*1</f>
        <v>1.0037746054242589</v>
      </c>
      <c r="BX237" s="249">
        <f>1+IF(ISNA(VLOOKUP($A237,'Project labour content'!$A$7:$D$255,'Project labour content'!$D$1,FALSE)),VLOOKUP($D237,'Project labour content'!$F$6:$G$15,'Project labour content'!$G$1,FALSE),VLOOKUP($A237,'Project labour content'!$A$7:$D$255,'Project labour content'!$D$1,FALSE))*LabEsc26*1</f>
        <v>1.0050106618265955</v>
      </c>
      <c r="BY237" s="249">
        <f>1+IF(ISNA(VLOOKUP($A237,'Project labour content'!$A$7:$D$255,'Project labour content'!$D$1,FALSE)),VLOOKUP($D237,'Project labour content'!$F$6:$G$15,'Project labour content'!$G$1,FALSE),VLOOKUP($A237,'Project labour content'!$A$7:$D$255,'Project labour content'!$D$1,FALSE))*LabEsc27*1</f>
        <v>1.0057762561459505</v>
      </c>
      <c r="BZ237" s="249">
        <f>1+IF(ISNA(VLOOKUP($A237,'Project labour content'!$A$7:$D$255,'Project labour content'!$D$1,FALSE)),VLOOKUP($D237,'Project labour content'!$F$6:$G$15,'Project labour content'!$G$1,FALSE),VLOOKUP($A237,'Project labour content'!$A$7:$D$255,'Project labour content'!$D$1,FALSE))*LabEsc28*1</f>
        <v>1.0063527486684249</v>
      </c>
      <c r="CA237" s="249">
        <f>1+IF(ISNA(VLOOKUP($A237,'Project labour content'!$A$7:$D$255,'Project labour content'!$D$1,FALSE)),VLOOKUP($D237,'Project labour content'!$F$6:$G$15,'Project labour content'!$G$1,FALSE),VLOOKUP($A237,'Project labour content'!$A$7:$D$255,'Project labour content'!$D$1,FALSE))*LabEsc29*1</f>
        <v>1.0072779038684916</v>
      </c>
      <c r="CB237" s="250" t="str">
        <f>IF(ISNA(VLOOKUP($A237,'Project labour content'!$A$7:$D$255,'Project labour content'!$D$1,FALSE)),"Category","Project")</f>
        <v>Category</v>
      </c>
      <c r="CD237" s="247" t="str">
        <f t="shared" si="55"/>
        <v>14179</v>
      </c>
    </row>
    <row r="238" spans="1:82" x14ac:dyDescent="0.15">
      <c r="A238" s="11" t="s">
        <v>709</v>
      </c>
      <c r="B238" s="11" t="str">
        <f>VLOOKUP($A238,'Incurred Real 2022$'!$A$25:$AC$426,'Incurred Real 2022$'!B$1,FALSE)</f>
        <v>Pimba Telecoms Bearer</v>
      </c>
      <c r="C238" s="11" t="str">
        <f>VLOOKUP($A238,'Incurred Real 2022$'!$A$25:$AC$426,'Incurred Real 2022$'!C$1,FALSE)</f>
        <v>ExAnte</v>
      </c>
      <c r="D238" s="11" t="str">
        <f>VLOOKUP($A238,'Incurred Real 2022$'!$A$25:$AC$426,'Incurred Real 2022$'!D$1,FALSE)</f>
        <v>Replacement</v>
      </c>
      <c r="E238" s="11" t="str">
        <f>VLOOKUP($A238,'Incurred Real 2022$'!$A$25:$AC$426,'Incurred Real 2022$'!E$1,FALSE)</f>
        <v>Active</v>
      </c>
      <c r="F238" s="105" t="str">
        <f>IF(VLOOKUP($A238,'Incurred Real 2022$'!$A$25:$AC$426,'Incurred Real 2022$'!F$1,FALSE)=0,"",VLOOKUP($A238,'Incurred Real 2022$'!$A$25:$AC$426,'Incurred Real 2022$'!F$1,FALSE))</f>
        <v/>
      </c>
      <c r="G238" s="105" t="str">
        <f>IF(VLOOKUP($A238,'Incurred Real 2022$'!$A$25:$AC$426,'Incurred Real 2022$'!G$1,FALSE)=0,"",VLOOKUP($A238,'Incurred Real 2022$'!$A$25:$AC$426,'Incurred Real 2022$'!G$1,FALSE))</f>
        <v/>
      </c>
      <c r="H238" s="105" t="str">
        <f>IF(VLOOKUP($A238,'Incurred Real 2022$'!$A$25:$AC$426,'Incurred Real 2022$'!H$1,FALSE)=0,"",VLOOKUP($A238,'Incurred Real 2022$'!$A$25:$AC$426,'Incurred Real 2022$'!H$1,FALSE))</f>
        <v/>
      </c>
      <c r="I238" s="105" t="str">
        <f>IF(VLOOKUP($A238,'Incurred Real 2022$'!$A$25:$AC$426,'Incurred Real 2022$'!I$1,FALSE)=0,"",VLOOKUP($A238,'Incurred Real 2022$'!$A$25:$AC$426,'Incurred Real 2022$'!I$1,FALSE))</f>
        <v/>
      </c>
      <c r="J238" s="105" t="str">
        <f>IF(VLOOKUP($A238,'Incurred Real 2022$'!$A$25:$AC$426,'Incurred Real 2022$'!J$1,FALSE)=0,"",VLOOKUP($A238,'Incurred Real 2022$'!$A$25:$AC$426,'Incurred Real 2022$'!J$1,FALSE))</f>
        <v/>
      </c>
      <c r="K238" s="105" t="str">
        <f>IF(VLOOKUP($A238,'Incurred Real 2022$'!$A$25:$AC$426,'Incurred Real 2022$'!K$1,FALSE)=0,"",VLOOKUP($A238,'Incurred Real 2022$'!$A$25:$AC$426,'Incurred Real 2022$'!K$1,FALSE))</f>
        <v/>
      </c>
      <c r="L238" s="105" t="str">
        <f>IF(VLOOKUP($A238,'Incurred Real 2022$'!$A$25:$AC$426,'Incurred Real 2022$'!L$1,FALSE)=0,"",VLOOKUP($A238,'Incurred Real 2022$'!$A$25:$AC$426,'Incurred Real 2022$'!L$1,FALSE))</f>
        <v/>
      </c>
      <c r="M238" s="105" t="str">
        <f>IF(VLOOKUP($A238,'Incurred Real 2022$'!$A$25:$AC$426,'Incurred Real 2022$'!M$1,FALSE)=0,"",VLOOKUP($A238,'Incurred Real 2022$'!$A$25:$AC$426,'Incurred Real 2022$'!M$1,FALSE))</f>
        <v/>
      </c>
      <c r="N238" s="105" t="str">
        <f>IF(VLOOKUP($A238,'Incurred Real 2022$'!$A$25:$AC$426,'Incurred Real 2022$'!N$1,FALSE)=0,"",VLOOKUP($A238,'Incurred Real 2022$'!$A$25:$AC$426,'Incurred Real 2022$'!N$1,FALSE))</f>
        <v/>
      </c>
      <c r="O238" s="105" t="str">
        <f>IF(VLOOKUP($A238,'Incurred Real 2022$'!$A$25:$AC$426,'Incurred Real 2022$'!O$1,FALSE)=0,"",VLOOKUP($A238,'Incurred Real 2022$'!$A$25:$AC$426,'Incurred Real 2022$'!O$1,FALSE))</f>
        <v/>
      </c>
      <c r="P238" s="105" t="str">
        <f>IF(VLOOKUP($A238,'Incurred Real 2022$'!$A$25:$AC$426,'Incurred Real 2022$'!P$1,FALSE)=0,"",VLOOKUP($A238,'Incurred Real 2022$'!$A$25:$AC$426,'Incurred Real 2022$'!P$1,FALSE))</f>
        <v/>
      </c>
      <c r="Q238" s="105">
        <f>IF(VLOOKUP($A238,'Incurred Real 2022$'!$A$25:$AC$426,'Incurred Real 2022$'!Q$1,FALSE)=0,"",VLOOKUP($A238,'Incurred Real 2022$'!$A$25:$AC$426,'Incurred Real 2022$'!Q$1,FALSE))</f>
        <v>93300.67</v>
      </c>
      <c r="R238" s="105">
        <f>IF(VLOOKUP($A238,'Incurred Real 2022$'!$A$25:$AC$426,'Incurred Real 2022$'!R$1,FALSE)=0,"",VLOOKUP($A238,'Incurred Real 2022$'!$A$25:$AC$426,'Incurred Real 2022$'!R$1,FALSE))</f>
        <v>3307952.83</v>
      </c>
      <c r="S238" s="105">
        <f>IF(VLOOKUP($A238,'Incurred Real 2022$'!$A$25:$AC$426,'Incurred Real 2022$'!S$1,FALSE)=0,"",VLOOKUP($A238,'Incurred Real 2022$'!$A$25:$AC$426,'Incurred Real 2022$'!S$1,FALSE))</f>
        <v>741159.95</v>
      </c>
      <c r="T238" s="105">
        <f>IF(VLOOKUP($A238,'Incurred Real 2022$'!$A$25:$AC$426,'Incurred Real 2022$'!T$1,FALSE)=0,"",VLOOKUP($A238,'Incurred Real 2022$'!$A$25:$AC$426,'Incurred Real 2022$'!T$1,FALSE))</f>
        <v>81437.259999999995</v>
      </c>
      <c r="U238" s="105">
        <f>IF(VLOOKUP($A238,'Incurred Real 2022$'!$A$25:$AC$426,'Incurred Real 2022$'!U$1,FALSE)=0,"",VLOOKUP($A238,'Incurred Real 2022$'!$A$25:$AC$426,'Incurred Real 2022$'!U$1,FALSE))</f>
        <v>74420.320000000007</v>
      </c>
      <c r="V238" s="13">
        <f>IF(ISTEXT(VLOOKUP($A238,'Incurred Real 2022$'!$A$25:$AC$426,'Incurred Real 2022$'!V$1,FALSE)),"",(VLOOKUP($A238,'Incurred Real 2022$'!$A$25:$AC$426,'Incurred Real 2022$'!V$1,FALSE))*BT238*Incurred_Nominal!V$15)</f>
        <v>518611.23448881059</v>
      </c>
      <c r="W238" s="13">
        <f>IF(ISTEXT(VLOOKUP($A238,'Incurred Real 2022$'!$A$25:$AC$426,'Incurred Real 2022$'!W$1,FALSE)),"",(VLOOKUP($A238,'Incurred Real 2022$'!$A$25:$AC$426,'Incurred Real 2022$'!W$1,FALSE))*BU238*Incurred_Nominal!W$15)</f>
        <v>18518.815221039524</v>
      </c>
      <c r="X238" s="13" t="str">
        <f>IF(ISTEXT(VLOOKUP($A238,'Incurred Real 2022$'!$A$25:$AC$426,'Incurred Real 2022$'!X$1,FALSE)),"",(VLOOKUP($A238,'Incurred Real 2022$'!$A$25:$AC$426,'Incurred Real 2022$'!X$1,FALSE))*BV238*Incurred_Nominal!X$15)</f>
        <v/>
      </c>
      <c r="Y238" s="13" t="str">
        <f>IF(ISTEXT(VLOOKUP($A238,'Incurred Real 2022$'!$A$25:$AC$426,'Incurred Real 2022$'!Y$1,FALSE)),"",(VLOOKUP($A238,'Incurred Real 2022$'!$A$25:$AC$426,'Incurred Real 2022$'!Y$1,FALSE))*BW238*Incurred_Nominal!Y$15)</f>
        <v/>
      </c>
      <c r="Z238" s="13" t="str">
        <f>IF(ISTEXT(VLOOKUP($A238,'Incurred Real 2022$'!$A$25:$AC$426,'Incurred Real 2022$'!Z$1,FALSE)),"",(VLOOKUP($A238,'Incurred Real 2022$'!$A$25:$AC$426,'Incurred Real 2022$'!Z$1,FALSE))*BX238*Incurred_Nominal!Z$15)</f>
        <v/>
      </c>
      <c r="AA238" s="13" t="str">
        <f>IF(ISTEXT(VLOOKUP($A238,'Incurred Real 2022$'!$A$25:$AC$426,'Incurred Real 2022$'!AA$1,FALSE)),"",(VLOOKUP($A238,'Incurred Real 2022$'!$A$25:$AC$426,'Incurred Real 2022$'!AA$1,FALSE))*BY238*Incurred_Nominal!AA$15)</f>
        <v/>
      </c>
      <c r="AB238" s="13" t="str">
        <f>IF(ISTEXT(VLOOKUP($A238,'Incurred Real 2022$'!$A$25:$AC$426,'Incurred Real 2022$'!AB$1,FALSE)),"",(VLOOKUP($A238,'Incurred Real 2022$'!$A$25:$AC$426,'Incurred Real 2022$'!AB$1,FALSE))*BZ238*Incurred_Nominal!AB$15)</f>
        <v/>
      </c>
      <c r="AC238" s="13" t="str">
        <f>IF(ISTEXT(VLOOKUP($A238,'Incurred Real 2022$'!$A$25:$AC$426,'Incurred Real 2022$'!AC$1,FALSE)),"",(VLOOKUP($A238,'Incurred Real 2022$'!$A$25:$AC$426,'Incurred Real 2022$'!AC$1,FALSE))*CA238*Incurred_Nominal!AC$15)</f>
        <v/>
      </c>
      <c r="AD238" s="232">
        <f t="shared" si="49"/>
        <v>4835401.0797098503</v>
      </c>
      <c r="AE238" s="232">
        <f t="shared" si="50"/>
        <v>4835401.0797098503</v>
      </c>
      <c r="AF238" s="239" t="str">
        <f t="shared" si="51"/>
        <v/>
      </c>
      <c r="AG238" s="237" t="str">
        <f t="shared" si="52"/>
        <v/>
      </c>
      <c r="AH238" s="240" t="str">
        <f t="shared" si="56"/>
        <v/>
      </c>
      <c r="AI238" s="234">
        <f>VLOOKUP($A238,Incurred_Real!$A$25:$AP$479,Incurred_Real!AI$1,FALSE)</f>
        <v>2023</v>
      </c>
      <c r="AJ238" s="235">
        <f>VLOOKUP($A238,Incurred_Real!$A$25:$AP$479,Incurred_Real!AJ$1,FALSE)</f>
        <v>44742</v>
      </c>
      <c r="AK238" s="236">
        <f>VLOOKUP($A238,Incurred_Real!$A$25:$AP$479,Incurred_Real!AK$1,FALSE)</f>
        <v>2022</v>
      </c>
      <c r="AL238" s="235" t="str">
        <f>VLOOKUP($A238,Incurred_Real!$A$25:$AP$479,Incurred_Real!AL$1,FALSE)</f>
        <v>Commissioned Extra</v>
      </c>
      <c r="AM238" s="237" t="str">
        <f>IF(AL238="Commissioned Extra","",(IF((AD238)=0,0,SUMPRODUCT($F$17:$U$17,F238:U238))+VLOOKUP($A238,Incurred_Real!$A$25:$BS$376,Incurred_Real!$AO$1,FALSE)))</f>
        <v/>
      </c>
      <c r="AN238" s="232" cm="1">
        <f t="array" ref="AN238">IF(ROUND(AE238,0)=0,0,LOOKUP(2,1/(F238:AC238&lt;&gt;""),F238:AC238))</f>
        <v>18518.815221039524</v>
      </c>
      <c r="AO238" s="232">
        <f t="shared" si="53"/>
        <v>537130.04970985011</v>
      </c>
      <c r="AP238" s="78"/>
      <c r="AQ238" s="20"/>
      <c r="AR238" s="245">
        <f>VLOOKUP($A238,Incurred_Real!$A$25:$CD$376,Incurred_Real!AR$1,FALSE)</f>
        <v>0</v>
      </c>
      <c r="AS238" s="246">
        <f>VLOOKUP($A238,Incurred_Real!$A$25:$CD$376,Incurred_Real!AS$1,FALSE)</f>
        <v>0</v>
      </c>
      <c r="AT238" s="246">
        <f>VLOOKUP($A238,Incurred_Real!$A$25:$CD$376,Incurred_Real!AT$1,FALSE)</f>
        <v>0.56420380507469547</v>
      </c>
      <c r="AU238" s="246">
        <f>VLOOKUP($A238,Incurred_Real!$A$25:$CD$376,Incurred_Real!AU$1,FALSE)</f>
        <v>0</v>
      </c>
      <c r="AV238" s="246">
        <f>VLOOKUP($A238,Incurred_Real!$A$25:$CD$376,Incurred_Real!AV$1,FALSE)</f>
        <v>0</v>
      </c>
      <c r="AW238" s="246">
        <f>VLOOKUP($A238,Incurred_Real!$A$25:$CD$376,Incurred_Real!AW$1,FALSE)</f>
        <v>0</v>
      </c>
      <c r="AX238" s="246">
        <f>VLOOKUP($A238,Incurred_Real!$A$25:$CD$376,Incurred_Real!AX$1,FALSE)</f>
        <v>0</v>
      </c>
      <c r="AY238" s="246">
        <f>VLOOKUP($A238,Incurred_Real!$A$25:$CD$376,Incurred_Real!AY$1,FALSE)</f>
        <v>0</v>
      </c>
      <c r="AZ238" s="246">
        <f>VLOOKUP($A238,Incurred_Real!$A$25:$CD$376,Incurred_Real!AZ$1,FALSE)</f>
        <v>0</v>
      </c>
      <c r="BA238" s="246">
        <f>VLOOKUP($A238,Incurred_Real!$A$25:$CD$376,Incurred_Real!BA$1,FALSE)</f>
        <v>0</v>
      </c>
      <c r="BB238" s="246">
        <f>VLOOKUP($A238,Incurred_Real!$A$25:$CD$376,Incurred_Real!BB$1,FALSE)</f>
        <v>0</v>
      </c>
      <c r="BC238" s="246">
        <f>VLOOKUP($A238,Incurred_Real!$A$25:$CD$376,Incurred_Real!BC$1,FALSE)</f>
        <v>0</v>
      </c>
      <c r="BD238" s="246">
        <f>VLOOKUP($A238,Incurred_Real!$A$25:$CD$376,Incurred_Real!BD$1,FALSE)</f>
        <v>0</v>
      </c>
      <c r="BE238" s="246">
        <f>VLOOKUP($A238,Incurred_Real!$A$25:$CD$376,Incurred_Real!BE$1,FALSE)</f>
        <v>2.8889095258648089E-2</v>
      </c>
      <c r="BF238" s="246">
        <f>VLOOKUP($A238,Incurred_Real!$A$25:$CD$376,Incurred_Real!BF$1,FALSE)</f>
        <v>0</v>
      </c>
      <c r="BG238" s="246">
        <f>VLOOKUP($A238,Incurred_Real!$A$25:$CD$376,Incurred_Real!BG$1,FALSE)</f>
        <v>0</v>
      </c>
      <c r="BH238" s="246">
        <f>VLOOKUP($A238,Incurred_Real!$A$25:$CD$376,Incurred_Real!BH$1,FALSE)</f>
        <v>0</v>
      </c>
      <c r="BI238" s="246">
        <f>VLOOKUP($A238,Incurred_Real!$A$25:$CD$376,Incurred_Real!BI$1,FALSE)</f>
        <v>0</v>
      </c>
      <c r="BJ238" s="246">
        <f>VLOOKUP($A238,Incurred_Real!$A$25:$CD$376,Incurred_Real!BJ$1,FALSE)</f>
        <v>0</v>
      </c>
      <c r="BK238" s="246">
        <f>VLOOKUP($A238,Incurred_Real!$A$25:$CD$376,Incurred_Real!BK$1,FALSE)</f>
        <v>0</v>
      </c>
      <c r="BL238" s="246">
        <f>VLOOKUP($A238,Incurred_Real!$A$25:$CD$376,Incurred_Real!BL$1,FALSE)</f>
        <v>0</v>
      </c>
      <c r="BM238" s="246">
        <f>VLOOKUP($A238,Incurred_Real!$A$25:$CD$376,Incurred_Real!BM$1,FALSE)</f>
        <v>0</v>
      </c>
      <c r="BN238" s="246">
        <f>VLOOKUP($A238,Incurred_Real!$A$25:$CD$376,Incurred_Real!BN$1,FALSE)</f>
        <v>0</v>
      </c>
      <c r="BO238" s="246">
        <f>VLOOKUP($A238,Incurred_Real!$A$25:$CD$376,Incurred_Real!BO$1,FALSE)</f>
        <v>0</v>
      </c>
      <c r="BP238" s="246">
        <f>VLOOKUP($A238,Incurred_Real!$A$25:$CD$376,Incurred_Real!BP$1,FALSE)</f>
        <v>0</v>
      </c>
      <c r="BQ238" s="246">
        <f>VLOOKUP($A238,Incurred_Real!$A$25:$CD$376,Incurred_Real!BQ$1,FALSE)</f>
        <v>0</v>
      </c>
      <c r="BR238" s="246">
        <f>VLOOKUP($A238,Incurred_Real!$A$25:$CD$376,Incurred_Real!BR$1,FALSE)</f>
        <v>0.40690709966665639</v>
      </c>
      <c r="BS238" s="254">
        <f t="shared" si="54"/>
        <v>1</v>
      </c>
      <c r="BT238" s="249">
        <f>1+IF(ISNA(VLOOKUP($A238,'Project labour content'!$A$7:$D$255,'Project labour content'!$D$1,FALSE)),VLOOKUP($D238,'Project labour content'!$F$6:$G$15,'Project labour content'!$G$1,FALSE),VLOOKUP($A238,'Project labour content'!$A$7:$D$255,'Project labour content'!$D$1,FALSE))*LabEsc22*1</f>
        <v>1.0006600467422178</v>
      </c>
      <c r="BU238" s="249">
        <f>1+IF(ISNA(VLOOKUP($A238,'Project labour content'!$A$7:$D$255,'Project labour content'!$D$1,FALSE)),VLOOKUP($D238,'Project labour content'!$F$6:$G$15,'Project labour content'!$G$1,FALSE),VLOOKUP($A238,'Project labour content'!$A$7:$D$255,'Project labour content'!$D$1,FALSE))*LabEsc23*1</f>
        <v>1.0013232617087984</v>
      </c>
      <c r="BV238" s="249">
        <f>1+IF(ISNA(VLOOKUP($A238,'Project labour content'!$A$7:$D$255,'Project labour content'!$D$1,FALSE)),VLOOKUP($D238,'Project labour content'!$F$6:$G$15,'Project labour content'!$G$1,FALSE),VLOOKUP($A238,'Project labour content'!$A$7:$D$255,'Project labour content'!$D$1,FALSE))*LabEsc24*1</f>
        <v>1.0019480102073173</v>
      </c>
      <c r="BW238" s="249">
        <f>1+IF(ISNA(VLOOKUP($A238,'Project labour content'!$A$7:$D$255,'Project labour content'!$D$1,FALSE)),VLOOKUP($D238,'Project labour content'!$F$6:$G$15,'Project labour content'!$G$1,FALSE),VLOOKUP($A238,'Project labour content'!$A$7:$D$255,'Project labour content'!$D$1,FALSE))*LabEsc25*1</f>
        <v>1.0027847566963335</v>
      </c>
      <c r="BX238" s="249">
        <f>1+IF(ISNA(VLOOKUP($A238,'Project labour content'!$A$7:$D$255,'Project labour content'!$D$1,FALSE)),VLOOKUP($D238,'Project labour content'!$F$6:$G$15,'Project labour content'!$G$1,FALSE),VLOOKUP($A238,'Project labour content'!$A$7:$D$255,'Project labour content'!$D$1,FALSE))*LabEsc26*1</f>
        <v>1.0036966709116129</v>
      </c>
      <c r="BY238" s="249">
        <f>1+IF(ISNA(VLOOKUP($A238,'Project labour content'!$A$7:$D$255,'Project labour content'!$D$1,FALSE)),VLOOKUP($D238,'Project labour content'!$F$6:$G$15,'Project labour content'!$G$1,FALSE),VLOOKUP($A238,'Project labour content'!$A$7:$D$255,'Project labour content'!$D$1,FALSE))*LabEsc27*1</f>
        <v>1.0042614965471075</v>
      </c>
      <c r="BZ238" s="249">
        <f>1+IF(ISNA(VLOOKUP($A238,'Project labour content'!$A$7:$D$255,'Project labour content'!$D$1,FALSE)),VLOOKUP($D238,'Project labour content'!$F$6:$G$15,'Project labour content'!$G$1,FALSE),VLOOKUP($A238,'Project labour content'!$A$7:$D$255,'Project labour content'!$D$1,FALSE))*LabEsc28*1</f>
        <v>1.004686810250635</v>
      </c>
      <c r="CA238" s="249">
        <f>1+IF(ISNA(VLOOKUP($A238,'Project labour content'!$A$7:$D$255,'Project labour content'!$D$1,FALSE)),VLOOKUP($D238,'Project labour content'!$F$6:$G$15,'Project labour content'!$G$1,FALSE),VLOOKUP($A238,'Project labour content'!$A$7:$D$255,'Project labour content'!$D$1,FALSE))*LabEsc29*1</f>
        <v>1.005369353682056</v>
      </c>
      <c r="CB238" s="250" t="str">
        <f>IF(ISNA(VLOOKUP($A238,'Project labour content'!$A$7:$D$255,'Project labour content'!$D$1,FALSE)),"Category","Project")</f>
        <v>Project</v>
      </c>
      <c r="CD238" s="247" t="str">
        <f t="shared" si="55"/>
        <v>14180</v>
      </c>
    </row>
    <row r="239" spans="1:82" x14ac:dyDescent="0.15">
      <c r="A239" s="11" t="s">
        <v>711</v>
      </c>
      <c r="B239" s="11" t="str">
        <f>VLOOKUP($A239,'Incurred Real 2022$'!$A$25:$AC$426,'Incurred Real 2022$'!B$1,FALSE)</f>
        <v>South East Static VAR Compensator Computer Control System Re</v>
      </c>
      <c r="C239" s="11" t="str">
        <f>VLOOKUP($A239,'Incurred Real 2022$'!$A$25:$AC$426,'Incurred Real 2022$'!C$1,FALSE)</f>
        <v>ExAnte</v>
      </c>
      <c r="D239" s="11" t="str">
        <f>VLOOKUP($A239,'Incurred Real 2022$'!$A$25:$AC$426,'Incurred Real 2022$'!D$1,FALSE)</f>
        <v>Replacement</v>
      </c>
      <c r="E239" s="11" t="str">
        <f>VLOOKUP($A239,'Incurred Real 2022$'!$A$25:$AC$426,'Incurred Real 2022$'!E$1,FALSE)</f>
        <v>Proposed</v>
      </c>
      <c r="F239" s="105" t="str">
        <f>IF(VLOOKUP($A239,'Incurred Real 2022$'!$A$25:$AC$426,'Incurred Real 2022$'!F$1,FALSE)=0,"",VLOOKUP($A239,'Incurred Real 2022$'!$A$25:$AC$426,'Incurred Real 2022$'!F$1,FALSE))</f>
        <v/>
      </c>
      <c r="G239" s="105" t="str">
        <f>IF(VLOOKUP($A239,'Incurred Real 2022$'!$A$25:$AC$426,'Incurred Real 2022$'!G$1,FALSE)=0,"",VLOOKUP($A239,'Incurred Real 2022$'!$A$25:$AC$426,'Incurred Real 2022$'!G$1,FALSE))</f>
        <v/>
      </c>
      <c r="H239" s="105" t="str">
        <f>IF(VLOOKUP($A239,'Incurred Real 2022$'!$A$25:$AC$426,'Incurred Real 2022$'!H$1,FALSE)=0,"",VLOOKUP($A239,'Incurred Real 2022$'!$A$25:$AC$426,'Incurred Real 2022$'!H$1,FALSE))</f>
        <v/>
      </c>
      <c r="I239" s="105" t="str">
        <f>IF(VLOOKUP($A239,'Incurred Real 2022$'!$A$25:$AC$426,'Incurred Real 2022$'!I$1,FALSE)=0,"",VLOOKUP($A239,'Incurred Real 2022$'!$A$25:$AC$426,'Incurred Real 2022$'!I$1,FALSE))</f>
        <v/>
      </c>
      <c r="J239" s="105" t="str">
        <f>IF(VLOOKUP($A239,'Incurred Real 2022$'!$A$25:$AC$426,'Incurred Real 2022$'!J$1,FALSE)=0,"",VLOOKUP($A239,'Incurred Real 2022$'!$A$25:$AC$426,'Incurred Real 2022$'!J$1,FALSE))</f>
        <v/>
      </c>
      <c r="K239" s="105" t="str">
        <f>IF(VLOOKUP($A239,'Incurred Real 2022$'!$A$25:$AC$426,'Incurred Real 2022$'!K$1,FALSE)=0,"",VLOOKUP($A239,'Incurred Real 2022$'!$A$25:$AC$426,'Incurred Real 2022$'!K$1,FALSE))</f>
        <v/>
      </c>
      <c r="L239" s="105" t="str">
        <f>IF(VLOOKUP($A239,'Incurred Real 2022$'!$A$25:$AC$426,'Incurred Real 2022$'!L$1,FALSE)=0,"",VLOOKUP($A239,'Incurred Real 2022$'!$A$25:$AC$426,'Incurred Real 2022$'!L$1,FALSE))</f>
        <v/>
      </c>
      <c r="M239" s="105" t="str">
        <f>IF(VLOOKUP($A239,'Incurred Real 2022$'!$A$25:$AC$426,'Incurred Real 2022$'!M$1,FALSE)=0,"",VLOOKUP($A239,'Incurred Real 2022$'!$A$25:$AC$426,'Incurred Real 2022$'!M$1,FALSE))</f>
        <v/>
      </c>
      <c r="N239" s="105" t="str">
        <f>IF(VLOOKUP($A239,'Incurred Real 2022$'!$A$25:$AC$426,'Incurred Real 2022$'!N$1,FALSE)=0,"",VLOOKUP($A239,'Incurred Real 2022$'!$A$25:$AC$426,'Incurred Real 2022$'!N$1,FALSE))</f>
        <v/>
      </c>
      <c r="O239" s="105" t="str">
        <f>IF(VLOOKUP($A239,'Incurred Real 2022$'!$A$25:$AC$426,'Incurred Real 2022$'!O$1,FALSE)=0,"",VLOOKUP($A239,'Incurred Real 2022$'!$A$25:$AC$426,'Incurred Real 2022$'!O$1,FALSE))</f>
        <v/>
      </c>
      <c r="P239" s="105" t="str">
        <f>IF(VLOOKUP($A239,'Incurred Real 2022$'!$A$25:$AC$426,'Incurred Real 2022$'!P$1,FALSE)=0,"",VLOOKUP($A239,'Incurred Real 2022$'!$A$25:$AC$426,'Incurred Real 2022$'!P$1,FALSE))</f>
        <v/>
      </c>
      <c r="Q239" s="105" t="str">
        <f>IF(VLOOKUP($A239,'Incurred Real 2022$'!$A$25:$AC$426,'Incurred Real 2022$'!Q$1,FALSE)=0,"",VLOOKUP($A239,'Incurred Real 2022$'!$A$25:$AC$426,'Incurred Real 2022$'!Q$1,FALSE))</f>
        <v/>
      </c>
      <c r="R239" s="105" t="str">
        <f>IF(VLOOKUP($A239,'Incurred Real 2022$'!$A$25:$AC$426,'Incurred Real 2022$'!R$1,FALSE)=0,"",VLOOKUP($A239,'Incurred Real 2022$'!$A$25:$AC$426,'Incurred Real 2022$'!R$1,FALSE))</f>
        <v/>
      </c>
      <c r="S239" s="105" t="str">
        <f>IF(VLOOKUP($A239,'Incurred Real 2022$'!$A$25:$AC$426,'Incurred Real 2022$'!S$1,FALSE)=0,"",VLOOKUP($A239,'Incurred Real 2022$'!$A$25:$AC$426,'Incurred Real 2022$'!S$1,FALSE))</f>
        <v/>
      </c>
      <c r="T239" s="105" t="str">
        <f>IF(VLOOKUP($A239,'Incurred Real 2022$'!$A$25:$AC$426,'Incurred Real 2022$'!T$1,FALSE)=0,"",VLOOKUP($A239,'Incurred Real 2022$'!$A$25:$AC$426,'Incurred Real 2022$'!T$1,FALSE))</f>
        <v/>
      </c>
      <c r="U239" s="105" t="str">
        <f>IF(VLOOKUP($A239,'Incurred Real 2022$'!$A$25:$AC$426,'Incurred Real 2022$'!U$1,FALSE)=0,"",VLOOKUP($A239,'Incurred Real 2022$'!$A$25:$AC$426,'Incurred Real 2022$'!U$1,FALSE))</f>
        <v/>
      </c>
      <c r="V239" s="13">
        <f>IF(ISTEXT(VLOOKUP($A239,'Incurred Real 2022$'!$A$25:$AC$426,'Incurred Real 2022$'!V$1,FALSE)),"",(VLOOKUP($A239,'Incurred Real 2022$'!$A$25:$AC$426,'Incurred Real 2022$'!V$1,FALSE))*BT239*Incurred_Nominal!V$15)</f>
        <v>61138.775079140905</v>
      </c>
      <c r="W239" s="13">
        <f>IF(ISTEXT(VLOOKUP($A239,'Incurred Real 2022$'!$A$25:$AC$426,'Incurred Real 2022$'!W$1,FALSE)),"",(VLOOKUP($A239,'Incurred Real 2022$'!$A$25:$AC$426,'Incurred Real 2022$'!W$1,FALSE))*BU239*Incurred_Nominal!W$15)</f>
        <v>344403.60523850721</v>
      </c>
      <c r="X239" s="13">
        <f>IF(ISTEXT(VLOOKUP($A239,'Incurred Real 2022$'!$A$25:$AC$426,'Incurred Real 2022$'!X$1,FALSE)),"",(VLOOKUP($A239,'Incurred Real 2022$'!$A$25:$AC$426,'Incurred Real 2022$'!X$1,FALSE))*BV239*Incurred_Nominal!X$15)</f>
        <v>2758144.2117322884</v>
      </c>
      <c r="Y239" s="13">
        <f>IF(ISTEXT(VLOOKUP($A239,'Incurred Real 2022$'!$A$25:$AC$426,'Incurred Real 2022$'!Y$1,FALSE)),"",(VLOOKUP($A239,'Incurred Real 2022$'!$A$25:$AC$426,'Incurred Real 2022$'!Y$1,FALSE))*BW239*Incurred_Nominal!Y$15)</f>
        <v>4208824.7408645749</v>
      </c>
      <c r="Z239" s="13">
        <f>IF(ISTEXT(VLOOKUP($A239,'Incurred Real 2022$'!$A$25:$AC$426,'Incurred Real 2022$'!Z$1,FALSE)),"",(VLOOKUP($A239,'Incurred Real 2022$'!$A$25:$AC$426,'Incurred Real 2022$'!Z$1,FALSE))*BX239*Incurred_Nominal!Z$15)</f>
        <v>1012667.7189222226</v>
      </c>
      <c r="AA239" s="13" t="str">
        <f>IF(ISTEXT(VLOOKUP($A239,'Incurred Real 2022$'!$A$25:$AC$426,'Incurred Real 2022$'!AA$1,FALSE)),"",(VLOOKUP($A239,'Incurred Real 2022$'!$A$25:$AC$426,'Incurred Real 2022$'!AA$1,FALSE))*BY239*Incurred_Nominal!AA$15)</f>
        <v/>
      </c>
      <c r="AB239" s="13" t="str">
        <f>IF(ISTEXT(VLOOKUP($A239,'Incurred Real 2022$'!$A$25:$AC$426,'Incurred Real 2022$'!AB$1,FALSE)),"",(VLOOKUP($A239,'Incurred Real 2022$'!$A$25:$AC$426,'Incurred Real 2022$'!AB$1,FALSE))*BZ239*Incurred_Nominal!AB$15)</f>
        <v/>
      </c>
      <c r="AC239" s="13" t="str">
        <f>IF(ISTEXT(VLOOKUP($A239,'Incurred Real 2022$'!$A$25:$AC$426,'Incurred Real 2022$'!AC$1,FALSE)),"",(VLOOKUP($A239,'Incurred Real 2022$'!$A$25:$AC$426,'Incurred Real 2022$'!AC$1,FALSE))*CA239*Incurred_Nominal!AC$15)</f>
        <v/>
      </c>
      <c r="AD239" s="232">
        <f t="shared" si="49"/>
        <v>8385179.0518367337</v>
      </c>
      <c r="AE239" s="232">
        <f t="shared" si="50"/>
        <v>8385179.0518367337</v>
      </c>
      <c r="AF239" s="239">
        <f t="shared" si="51"/>
        <v>9071948.4657505117</v>
      </c>
      <c r="AG239" s="237">
        <f t="shared" si="52"/>
        <v>8651684.2515473478</v>
      </c>
      <c r="AH239" s="240">
        <f t="shared" si="56"/>
        <v>1.048576</v>
      </c>
      <c r="AI239" s="234">
        <f>VLOOKUP($A239,Incurred_Real!$A$25:$AP$479,Incurred_Real!AI$1,FALSE)</f>
        <v>2026</v>
      </c>
      <c r="AJ239" s="235" t="str">
        <f>VLOOKUP($A239,Incurred_Real!$A$25:$AP$479,Incurred_Real!AJ$1,FALSE)</f>
        <v/>
      </c>
      <c r="AK239" s="236">
        <f>VLOOKUP($A239,Incurred_Real!$A$25:$AP$479,Incurred_Real!AK$1,FALSE)</f>
        <v>2026</v>
      </c>
      <c r="AL239" s="235" t="str">
        <f>VLOOKUP($A239,Incurred_Real!$A$25:$AP$479,Incurred_Real!AL$1,FALSE)</f>
        <v/>
      </c>
      <c r="AM239" s="237">
        <f>IF(AL239="Commissioned Extra","",(IF((AD239)=0,0,SUMPRODUCT($F$17:$U$17,F239:U239))+VLOOKUP($A239,Incurred_Real!$A$25:$BS$376,Incurred_Real!$AO$1,FALSE)))</f>
        <v>8153625.6764825443</v>
      </c>
      <c r="AN239" s="232" cm="1">
        <f t="array" ref="AN239">IF(ROUND(AE239,0)=0,0,LOOKUP(2,1/(F239:AC239&lt;&gt;""),F239:AC239))</f>
        <v>1012667.7189222226</v>
      </c>
      <c r="AO239" s="232">
        <f t="shared" si="53"/>
        <v>8385179.0518367337</v>
      </c>
      <c r="AP239" s="78"/>
      <c r="AQ239" s="20"/>
      <c r="AR239" s="245">
        <f>VLOOKUP($A239,Incurred_Real!$A$25:$CD$376,Incurred_Real!AR$1,FALSE)</f>
        <v>1</v>
      </c>
      <c r="AS239" s="246">
        <f>VLOOKUP($A239,Incurred_Real!$A$25:$CD$376,Incurred_Real!AS$1,FALSE)</f>
        <v>0</v>
      </c>
      <c r="AT239" s="246">
        <f>VLOOKUP($A239,Incurred_Real!$A$25:$CD$376,Incurred_Real!AT$1,FALSE)</f>
        <v>0</v>
      </c>
      <c r="AU239" s="246">
        <f>VLOOKUP($A239,Incurred_Real!$A$25:$CD$376,Incurred_Real!AU$1,FALSE)</f>
        <v>0</v>
      </c>
      <c r="AV239" s="246">
        <f>VLOOKUP($A239,Incurred_Real!$A$25:$CD$376,Incurred_Real!AV$1,FALSE)</f>
        <v>0</v>
      </c>
      <c r="AW239" s="246">
        <f>VLOOKUP($A239,Incurred_Real!$A$25:$CD$376,Incurred_Real!AW$1,FALSE)</f>
        <v>0</v>
      </c>
      <c r="AX239" s="246">
        <f>VLOOKUP($A239,Incurred_Real!$A$25:$CD$376,Incurred_Real!AX$1,FALSE)</f>
        <v>0</v>
      </c>
      <c r="AY239" s="246">
        <f>VLOOKUP($A239,Incurred_Real!$A$25:$CD$376,Incurred_Real!AY$1,FALSE)</f>
        <v>0</v>
      </c>
      <c r="AZ239" s="246">
        <f>VLOOKUP($A239,Incurred_Real!$A$25:$CD$376,Incurred_Real!AZ$1,FALSE)</f>
        <v>0</v>
      </c>
      <c r="BA239" s="246">
        <f>VLOOKUP($A239,Incurred_Real!$A$25:$CD$376,Incurred_Real!BA$1,FALSE)</f>
        <v>0</v>
      </c>
      <c r="BB239" s="246">
        <f>VLOOKUP($A239,Incurred_Real!$A$25:$CD$376,Incurred_Real!BB$1,FALSE)</f>
        <v>2.9131108457825963E-3</v>
      </c>
      <c r="BC239" s="246">
        <f>VLOOKUP($A239,Incurred_Real!$A$25:$CD$376,Incurred_Real!BC$1,FALSE)</f>
        <v>0</v>
      </c>
      <c r="BD239" s="246">
        <f>VLOOKUP($A239,Incurred_Real!$A$25:$CD$376,Incurred_Real!BD$1,FALSE)</f>
        <v>1.828694818444819E-2</v>
      </c>
      <c r="BE239" s="246">
        <f>VLOOKUP($A239,Incurred_Real!$A$25:$CD$376,Incurred_Real!BE$1,FALSE)</f>
        <v>0</v>
      </c>
      <c r="BF239" s="246">
        <f>VLOOKUP($A239,Incurred_Real!$A$25:$CD$376,Incurred_Real!BF$1,FALSE)</f>
        <v>0</v>
      </c>
      <c r="BG239" s="246">
        <f>VLOOKUP($A239,Incurred_Real!$A$25:$CD$376,Incurred_Real!BG$1,FALSE)</f>
        <v>0.97879994096976919</v>
      </c>
      <c r="BH239" s="246">
        <f>VLOOKUP($A239,Incurred_Real!$A$25:$CD$376,Incurred_Real!BH$1,FALSE)</f>
        <v>0</v>
      </c>
      <c r="BI239" s="246">
        <f>VLOOKUP($A239,Incurred_Real!$A$25:$CD$376,Incurred_Real!BI$1,FALSE)</f>
        <v>0</v>
      </c>
      <c r="BJ239" s="246">
        <f>VLOOKUP($A239,Incurred_Real!$A$25:$CD$376,Incurred_Real!BJ$1,FALSE)</f>
        <v>0</v>
      </c>
      <c r="BK239" s="246">
        <f>VLOOKUP($A239,Incurred_Real!$A$25:$CD$376,Incurred_Real!BK$1,FALSE)</f>
        <v>0</v>
      </c>
      <c r="BL239" s="246">
        <f>VLOOKUP($A239,Incurred_Real!$A$25:$CD$376,Incurred_Real!BL$1,FALSE)</f>
        <v>0</v>
      </c>
      <c r="BM239" s="246">
        <f>VLOOKUP($A239,Incurred_Real!$A$25:$CD$376,Incurred_Real!BM$1,FALSE)</f>
        <v>0</v>
      </c>
      <c r="BN239" s="246">
        <f>VLOOKUP($A239,Incurred_Real!$A$25:$CD$376,Incurred_Real!BN$1,FALSE)</f>
        <v>0</v>
      </c>
      <c r="BO239" s="246">
        <f>VLOOKUP($A239,Incurred_Real!$A$25:$CD$376,Incurred_Real!BO$1,FALSE)</f>
        <v>0</v>
      </c>
      <c r="BP239" s="246">
        <f>VLOOKUP($A239,Incurred_Real!$A$25:$CD$376,Incurred_Real!BP$1,FALSE)</f>
        <v>0</v>
      </c>
      <c r="BQ239" s="246">
        <f>VLOOKUP($A239,Incurred_Real!$A$25:$CD$376,Incurred_Real!BQ$1,FALSE)</f>
        <v>0</v>
      </c>
      <c r="BR239" s="246">
        <f>VLOOKUP($A239,Incurred_Real!$A$25:$CD$376,Incurred_Real!BR$1,FALSE)</f>
        <v>0</v>
      </c>
      <c r="BS239" s="254">
        <f t="shared" si="54"/>
        <v>1</v>
      </c>
      <c r="BT239" s="249">
        <f>1+IF(ISNA(VLOOKUP($A239,'Project labour content'!$A$7:$D$255,'Project labour content'!$D$1,FALSE)),VLOOKUP($D239,'Project labour content'!$F$6:$G$15,'Project labour content'!$G$1,FALSE),VLOOKUP($A239,'Project labour content'!$A$7:$D$255,'Project labour content'!$D$1,FALSE))*LabEsc22*1</f>
        <v>1.0007966218465516</v>
      </c>
      <c r="BU239" s="249">
        <f>1+IF(ISNA(VLOOKUP($A239,'Project labour content'!$A$7:$D$255,'Project labour content'!$D$1,FALSE)),VLOOKUP($D239,'Project labour content'!$F$6:$G$15,'Project labour content'!$G$1,FALSE),VLOOKUP($A239,'Project labour content'!$A$7:$D$255,'Project labour content'!$D$1,FALSE))*LabEsc23*1</f>
        <v>1.0015970674779666</v>
      </c>
      <c r="BV239" s="249">
        <f>1+IF(ISNA(VLOOKUP($A239,'Project labour content'!$A$7:$D$255,'Project labour content'!$D$1,FALSE)),VLOOKUP($D239,'Project labour content'!$F$6:$G$15,'Project labour content'!$G$1,FALSE),VLOOKUP($A239,'Project labour content'!$A$7:$D$255,'Project labour content'!$D$1,FALSE))*LabEsc24*1</f>
        <v>1.0023510872627597</v>
      </c>
      <c r="BW239" s="249">
        <f>1+IF(ISNA(VLOOKUP($A239,'Project labour content'!$A$7:$D$255,'Project labour content'!$D$1,FALSE)),VLOOKUP($D239,'Project labour content'!$F$6:$G$15,'Project labour content'!$G$1,FALSE),VLOOKUP($A239,'Project labour content'!$A$7:$D$255,'Project labour content'!$D$1,FALSE))*LabEsc25*1</f>
        <v>1.0033609710945257</v>
      </c>
      <c r="BX239" s="249">
        <f>1+IF(ISNA(VLOOKUP($A239,'Project labour content'!$A$7:$D$255,'Project labour content'!$D$1,FALSE)),VLOOKUP($D239,'Project labour content'!$F$6:$G$15,'Project labour content'!$G$1,FALSE),VLOOKUP($A239,'Project labour content'!$A$7:$D$255,'Project labour content'!$D$1,FALSE))*LabEsc26*1</f>
        <v>1.0044615761571789</v>
      </c>
      <c r="BY239" s="249">
        <f>1+IF(ISNA(VLOOKUP($A239,'Project labour content'!$A$7:$D$255,'Project labour content'!$D$1,FALSE)),VLOOKUP($D239,'Project labour content'!$F$6:$G$15,'Project labour content'!$G$1,FALSE),VLOOKUP($A239,'Project labour content'!$A$7:$D$255,'Project labour content'!$D$1,FALSE))*LabEsc27*1</f>
        <v>1.0051432740006006</v>
      </c>
      <c r="BZ239" s="249">
        <f>1+IF(ISNA(VLOOKUP($A239,'Project labour content'!$A$7:$D$255,'Project labour content'!$D$1,FALSE)),VLOOKUP($D239,'Project labour content'!$F$6:$G$15,'Project labour content'!$G$1,FALSE),VLOOKUP($A239,'Project labour content'!$A$7:$D$255,'Project labour content'!$D$1,FALSE))*LabEsc28*1</f>
        <v>1.0056565924766971</v>
      </c>
      <c r="CA239" s="249">
        <f>1+IF(ISNA(VLOOKUP($A239,'Project labour content'!$A$7:$D$255,'Project labour content'!$D$1,FALSE)),VLOOKUP($D239,'Project labour content'!$F$6:$G$15,'Project labour content'!$G$1,FALSE),VLOOKUP($A239,'Project labour content'!$A$7:$D$255,'Project labour content'!$D$1,FALSE))*LabEsc29*1</f>
        <v>1.0064803659671371</v>
      </c>
      <c r="CB239" s="250" t="str">
        <f>IF(ISNA(VLOOKUP($A239,'Project labour content'!$A$7:$D$255,'Project labour content'!$D$1,FALSE)),"Category","Project")</f>
        <v>Project</v>
      </c>
      <c r="CD239" s="247" t="str">
        <f t="shared" si="55"/>
        <v>14182</v>
      </c>
    </row>
    <row r="240" spans="1:82" x14ac:dyDescent="0.15">
      <c r="A240" s="11" t="s">
        <v>713</v>
      </c>
      <c r="B240" s="11" t="str">
        <f>VLOOKUP($A240,'Incurred Real 2022$'!$A$25:$AC$426,'Incurred Real 2022$'!B$1,FALSE)</f>
        <v>SF6 Trailer Mounted Service Cart</v>
      </c>
      <c r="C240" s="11" t="str">
        <f>VLOOKUP($A240,'Incurred Real 2022$'!$A$25:$AC$426,'Incurred Real 2022$'!C$1,FALSE)</f>
        <v>ExAnte</v>
      </c>
      <c r="D240" s="11" t="str">
        <f>VLOOKUP($A240,'Incurred Real 2022$'!$A$25:$AC$426,'Incurred Real 2022$'!D$1,FALSE)</f>
        <v>Facilities</v>
      </c>
      <c r="E240" s="11" t="str">
        <f>VLOOKUP($A240,'Incurred Real 2022$'!$A$25:$AC$426,'Incurred Real 2022$'!E$1,FALSE)</f>
        <v>Closed</v>
      </c>
      <c r="F240" s="105" t="str">
        <f>IF(VLOOKUP($A240,'Incurred Real 2022$'!$A$25:$AC$426,'Incurred Real 2022$'!F$1,FALSE)=0,"",VLOOKUP($A240,'Incurred Real 2022$'!$A$25:$AC$426,'Incurred Real 2022$'!F$1,FALSE))</f>
        <v/>
      </c>
      <c r="G240" s="105" t="str">
        <f>IF(VLOOKUP($A240,'Incurred Real 2022$'!$A$25:$AC$426,'Incurred Real 2022$'!G$1,FALSE)=0,"",VLOOKUP($A240,'Incurred Real 2022$'!$A$25:$AC$426,'Incurred Real 2022$'!G$1,FALSE))</f>
        <v/>
      </c>
      <c r="H240" s="105" t="str">
        <f>IF(VLOOKUP($A240,'Incurred Real 2022$'!$A$25:$AC$426,'Incurred Real 2022$'!H$1,FALSE)=0,"",VLOOKUP($A240,'Incurred Real 2022$'!$A$25:$AC$426,'Incurred Real 2022$'!H$1,FALSE))</f>
        <v/>
      </c>
      <c r="I240" s="105" t="str">
        <f>IF(VLOOKUP($A240,'Incurred Real 2022$'!$A$25:$AC$426,'Incurred Real 2022$'!I$1,FALSE)=0,"",VLOOKUP($A240,'Incurred Real 2022$'!$A$25:$AC$426,'Incurred Real 2022$'!I$1,FALSE))</f>
        <v/>
      </c>
      <c r="J240" s="105" t="str">
        <f>IF(VLOOKUP($A240,'Incurred Real 2022$'!$A$25:$AC$426,'Incurred Real 2022$'!J$1,FALSE)=0,"",VLOOKUP($A240,'Incurred Real 2022$'!$A$25:$AC$426,'Incurred Real 2022$'!J$1,FALSE))</f>
        <v/>
      </c>
      <c r="K240" s="105" t="str">
        <f>IF(VLOOKUP($A240,'Incurred Real 2022$'!$A$25:$AC$426,'Incurred Real 2022$'!K$1,FALSE)=0,"",VLOOKUP($A240,'Incurred Real 2022$'!$A$25:$AC$426,'Incurred Real 2022$'!K$1,FALSE))</f>
        <v/>
      </c>
      <c r="L240" s="105" t="str">
        <f>IF(VLOOKUP($A240,'Incurred Real 2022$'!$A$25:$AC$426,'Incurred Real 2022$'!L$1,FALSE)=0,"",VLOOKUP($A240,'Incurred Real 2022$'!$A$25:$AC$426,'Incurred Real 2022$'!L$1,FALSE))</f>
        <v/>
      </c>
      <c r="M240" s="105" t="str">
        <f>IF(VLOOKUP($A240,'Incurred Real 2022$'!$A$25:$AC$426,'Incurred Real 2022$'!M$1,FALSE)=0,"",VLOOKUP($A240,'Incurred Real 2022$'!$A$25:$AC$426,'Incurred Real 2022$'!M$1,FALSE))</f>
        <v/>
      </c>
      <c r="N240" s="105" t="str">
        <f>IF(VLOOKUP($A240,'Incurred Real 2022$'!$A$25:$AC$426,'Incurred Real 2022$'!N$1,FALSE)=0,"",VLOOKUP($A240,'Incurred Real 2022$'!$A$25:$AC$426,'Incurred Real 2022$'!N$1,FALSE))</f>
        <v/>
      </c>
      <c r="O240" s="105" t="str">
        <f>IF(VLOOKUP($A240,'Incurred Real 2022$'!$A$25:$AC$426,'Incurred Real 2022$'!O$1,FALSE)=0,"",VLOOKUP($A240,'Incurred Real 2022$'!$A$25:$AC$426,'Incurred Real 2022$'!O$1,FALSE))</f>
        <v/>
      </c>
      <c r="P240" s="105" t="str">
        <f>IF(VLOOKUP($A240,'Incurred Real 2022$'!$A$25:$AC$426,'Incurred Real 2022$'!P$1,FALSE)=0,"",VLOOKUP($A240,'Incurred Real 2022$'!$A$25:$AC$426,'Incurred Real 2022$'!P$1,FALSE))</f>
        <v/>
      </c>
      <c r="Q240" s="105">
        <f>IF(VLOOKUP($A240,'Incurred Real 2022$'!$A$25:$AC$426,'Incurred Real 2022$'!Q$1,FALSE)=0,"",VLOOKUP($A240,'Incurred Real 2022$'!$A$25:$AC$426,'Incurred Real 2022$'!Q$1,FALSE))</f>
        <v>115672.59</v>
      </c>
      <c r="R240" s="105">
        <f>IF(VLOOKUP($A240,'Incurred Real 2022$'!$A$25:$AC$426,'Incurred Real 2022$'!R$1,FALSE)=0,"",VLOOKUP($A240,'Incurred Real 2022$'!$A$25:$AC$426,'Incurred Real 2022$'!R$1,FALSE))</f>
        <v>16130.18</v>
      </c>
      <c r="S240" s="105" t="str">
        <f>IF(VLOOKUP($A240,'Incurred Real 2022$'!$A$25:$AC$426,'Incurred Real 2022$'!S$1,FALSE)=0,"",VLOOKUP($A240,'Incurred Real 2022$'!$A$25:$AC$426,'Incurred Real 2022$'!S$1,FALSE))</f>
        <v/>
      </c>
      <c r="T240" s="105" t="str">
        <f>IF(VLOOKUP($A240,'Incurred Real 2022$'!$A$25:$AC$426,'Incurred Real 2022$'!T$1,FALSE)=0,"",VLOOKUP($A240,'Incurred Real 2022$'!$A$25:$AC$426,'Incurred Real 2022$'!T$1,FALSE))</f>
        <v/>
      </c>
      <c r="U240" s="105" t="str">
        <f>IF(VLOOKUP($A240,'Incurred Real 2022$'!$A$25:$AC$426,'Incurred Real 2022$'!U$1,FALSE)=0,"",VLOOKUP($A240,'Incurred Real 2022$'!$A$25:$AC$426,'Incurred Real 2022$'!U$1,FALSE))</f>
        <v/>
      </c>
      <c r="V240" s="13" t="str">
        <f>IF(ISTEXT(VLOOKUP($A240,'Incurred Real 2022$'!$A$25:$AC$426,'Incurred Real 2022$'!V$1,FALSE)),"",(VLOOKUP($A240,'Incurred Real 2022$'!$A$25:$AC$426,'Incurred Real 2022$'!V$1,FALSE))*BT240*Incurred_Nominal!V$15)</f>
        <v/>
      </c>
      <c r="W240" s="13" t="str">
        <f>IF(ISTEXT(VLOOKUP($A240,'Incurred Real 2022$'!$A$25:$AC$426,'Incurred Real 2022$'!W$1,FALSE)),"",(VLOOKUP($A240,'Incurred Real 2022$'!$A$25:$AC$426,'Incurred Real 2022$'!W$1,FALSE))*BU240*Incurred_Nominal!W$15)</f>
        <v/>
      </c>
      <c r="X240" s="13" t="str">
        <f>IF(ISTEXT(VLOOKUP($A240,'Incurred Real 2022$'!$A$25:$AC$426,'Incurred Real 2022$'!X$1,FALSE)),"",(VLOOKUP($A240,'Incurred Real 2022$'!$A$25:$AC$426,'Incurred Real 2022$'!X$1,FALSE))*BV240*Incurred_Nominal!X$15)</f>
        <v/>
      </c>
      <c r="Y240" s="13" t="str">
        <f>IF(ISTEXT(VLOOKUP($A240,'Incurred Real 2022$'!$A$25:$AC$426,'Incurred Real 2022$'!Y$1,FALSE)),"",(VLOOKUP($A240,'Incurred Real 2022$'!$A$25:$AC$426,'Incurred Real 2022$'!Y$1,FALSE))*BW240*Incurred_Nominal!Y$15)</f>
        <v/>
      </c>
      <c r="Z240" s="13" t="str">
        <f>IF(ISTEXT(VLOOKUP($A240,'Incurred Real 2022$'!$A$25:$AC$426,'Incurred Real 2022$'!Z$1,FALSE)),"",(VLOOKUP($A240,'Incurred Real 2022$'!$A$25:$AC$426,'Incurred Real 2022$'!Z$1,FALSE))*BX240*Incurred_Nominal!Z$15)</f>
        <v/>
      </c>
      <c r="AA240" s="13" t="str">
        <f>IF(ISTEXT(VLOOKUP($A240,'Incurred Real 2022$'!$A$25:$AC$426,'Incurred Real 2022$'!AA$1,FALSE)),"",(VLOOKUP($A240,'Incurred Real 2022$'!$A$25:$AC$426,'Incurred Real 2022$'!AA$1,FALSE))*BY240*Incurred_Nominal!AA$15)</f>
        <v/>
      </c>
      <c r="AB240" s="13" t="str">
        <f>IF(ISTEXT(VLOOKUP($A240,'Incurred Real 2022$'!$A$25:$AC$426,'Incurred Real 2022$'!AB$1,FALSE)),"",(VLOOKUP($A240,'Incurred Real 2022$'!$A$25:$AC$426,'Incurred Real 2022$'!AB$1,FALSE))*BZ240*Incurred_Nominal!AB$15)</f>
        <v/>
      </c>
      <c r="AC240" s="13" t="str">
        <f>IF(ISTEXT(VLOOKUP($A240,'Incurred Real 2022$'!$A$25:$AC$426,'Incurred Real 2022$'!AC$1,FALSE)),"",(VLOOKUP($A240,'Incurred Real 2022$'!$A$25:$AC$426,'Incurred Real 2022$'!AC$1,FALSE))*CA240*Incurred_Nominal!AC$15)</f>
        <v/>
      </c>
      <c r="AD240" s="232">
        <f t="shared" si="49"/>
        <v>131802.76999999999</v>
      </c>
      <c r="AE240" s="232">
        <f t="shared" si="50"/>
        <v>131802.76999999999</v>
      </c>
      <c r="AF240" s="239">
        <f t="shared" si="51"/>
        <v>164824.2865449067</v>
      </c>
      <c r="AG240" s="237">
        <f t="shared" si="52"/>
        <v>134001.07261538459</v>
      </c>
      <c r="AH240" s="240">
        <f t="shared" si="56"/>
        <v>1.230022143315167</v>
      </c>
      <c r="AI240" s="234" t="str">
        <f>VLOOKUP($A240,Incurred_Real!$A$25:$AP$479,Incurred_Real!AI$1,FALSE)</f>
        <v>2018</v>
      </c>
      <c r="AJ240" s="235">
        <f>VLOOKUP($A240,Incurred_Real!$A$25:$AP$479,Incurred_Real!AJ$1,FALSE)</f>
        <v>43091</v>
      </c>
      <c r="AK240" s="236">
        <f>VLOOKUP($A240,Incurred_Real!$A$25:$AP$479,Incurred_Real!AK$1,FALSE)</f>
        <v>2018</v>
      </c>
      <c r="AL240" s="235" t="str">
        <f>VLOOKUP($A240,Incurred_Real!$A$25:$AP$479,Incurred_Real!AL$1,FALSE)</f>
        <v/>
      </c>
      <c r="AM240" s="237">
        <f>IF(AL240="Commissioned Extra","",(IF((AD240)=0,0,SUMPRODUCT($F$17:$U$17,F240:U240))+VLOOKUP($A240,Incurred_Real!$A$25:$BS$376,Incurred_Real!$AO$1,FALSE)))</f>
        <v>146393.37435165583</v>
      </c>
      <c r="AN240" s="232" cm="1">
        <f t="array" ref="AN240">IF(ROUND(AE240,0)=0,0,LOOKUP(2,1/(F240:AC240&lt;&gt;""),F240:AC240))</f>
        <v>16130.18</v>
      </c>
      <c r="AO240" s="232">
        <f t="shared" si="53"/>
        <v>0</v>
      </c>
      <c r="AP240" s="78"/>
      <c r="AQ240" s="20"/>
      <c r="AR240" s="245">
        <f>VLOOKUP($A240,Incurred_Real!$A$25:$CD$376,Incurred_Real!AR$1,FALSE)</f>
        <v>0</v>
      </c>
      <c r="AS240" s="246">
        <f>VLOOKUP($A240,Incurred_Real!$A$25:$CD$376,Incurred_Real!AS$1,FALSE)</f>
        <v>0</v>
      </c>
      <c r="AT240" s="246">
        <f>VLOOKUP($A240,Incurred_Real!$A$25:$CD$376,Incurred_Real!AT$1,FALSE)</f>
        <v>0</v>
      </c>
      <c r="AU240" s="246">
        <f>VLOOKUP($A240,Incurred_Real!$A$25:$CD$376,Incurred_Real!AU$1,FALSE)</f>
        <v>0</v>
      </c>
      <c r="AV240" s="246">
        <f>VLOOKUP($A240,Incurred_Real!$A$25:$CD$376,Incurred_Real!AV$1,FALSE)</f>
        <v>0</v>
      </c>
      <c r="AW240" s="246">
        <f>VLOOKUP($A240,Incurred_Real!$A$25:$CD$376,Incurred_Real!AW$1,FALSE)</f>
        <v>0</v>
      </c>
      <c r="AX240" s="246">
        <f>VLOOKUP($A240,Incurred_Real!$A$25:$CD$376,Incurred_Real!AX$1,FALSE)</f>
        <v>0</v>
      </c>
      <c r="AY240" s="246">
        <f>VLOOKUP($A240,Incurred_Real!$A$25:$CD$376,Incurred_Real!AY$1,FALSE)</f>
        <v>0</v>
      </c>
      <c r="AZ240" s="246">
        <f>VLOOKUP($A240,Incurred_Real!$A$25:$CD$376,Incurred_Real!AZ$1,FALSE)</f>
        <v>1</v>
      </c>
      <c r="BA240" s="246">
        <f>VLOOKUP($A240,Incurred_Real!$A$25:$CD$376,Incurred_Real!BA$1,FALSE)</f>
        <v>0</v>
      </c>
      <c r="BB240" s="246">
        <f>VLOOKUP($A240,Incurred_Real!$A$25:$CD$376,Incurred_Real!BB$1,FALSE)</f>
        <v>0</v>
      </c>
      <c r="BC240" s="246">
        <f>VLOOKUP($A240,Incurred_Real!$A$25:$CD$376,Incurred_Real!BC$1,FALSE)</f>
        <v>0</v>
      </c>
      <c r="BD240" s="246">
        <f>VLOOKUP($A240,Incurred_Real!$A$25:$CD$376,Incurred_Real!BD$1,FALSE)</f>
        <v>0</v>
      </c>
      <c r="BE240" s="246">
        <f>VLOOKUP($A240,Incurred_Real!$A$25:$CD$376,Incurred_Real!BE$1,FALSE)</f>
        <v>0</v>
      </c>
      <c r="BF240" s="246">
        <f>VLOOKUP($A240,Incurred_Real!$A$25:$CD$376,Incurred_Real!BF$1,FALSE)</f>
        <v>0</v>
      </c>
      <c r="BG240" s="246">
        <f>VLOOKUP($A240,Incurred_Real!$A$25:$CD$376,Incurred_Real!BG$1,FALSE)</f>
        <v>0</v>
      </c>
      <c r="BH240" s="246">
        <f>VLOOKUP($A240,Incurred_Real!$A$25:$CD$376,Incurred_Real!BH$1,FALSE)</f>
        <v>0</v>
      </c>
      <c r="BI240" s="246">
        <f>VLOOKUP($A240,Incurred_Real!$A$25:$CD$376,Incurred_Real!BI$1,FALSE)</f>
        <v>0</v>
      </c>
      <c r="BJ240" s="246">
        <f>VLOOKUP($A240,Incurred_Real!$A$25:$CD$376,Incurred_Real!BJ$1,FALSE)</f>
        <v>0</v>
      </c>
      <c r="BK240" s="246">
        <f>VLOOKUP($A240,Incurred_Real!$A$25:$CD$376,Incurred_Real!BK$1,FALSE)</f>
        <v>0</v>
      </c>
      <c r="BL240" s="246">
        <f>VLOOKUP($A240,Incurred_Real!$A$25:$CD$376,Incurred_Real!BL$1,FALSE)</f>
        <v>0</v>
      </c>
      <c r="BM240" s="246">
        <f>VLOOKUP($A240,Incurred_Real!$A$25:$CD$376,Incurred_Real!BM$1,FALSE)</f>
        <v>0</v>
      </c>
      <c r="BN240" s="246">
        <f>VLOOKUP($A240,Incurred_Real!$A$25:$CD$376,Incurred_Real!BN$1,FALSE)</f>
        <v>0</v>
      </c>
      <c r="BO240" s="246">
        <f>VLOOKUP($A240,Incurred_Real!$A$25:$CD$376,Incurred_Real!BO$1,FALSE)</f>
        <v>0</v>
      </c>
      <c r="BP240" s="246">
        <f>VLOOKUP($A240,Incurred_Real!$A$25:$CD$376,Incurred_Real!BP$1,FALSE)</f>
        <v>0</v>
      </c>
      <c r="BQ240" s="246">
        <f>VLOOKUP($A240,Incurred_Real!$A$25:$CD$376,Incurred_Real!BQ$1,FALSE)</f>
        <v>0</v>
      </c>
      <c r="BR240" s="246">
        <f>VLOOKUP($A240,Incurred_Real!$A$25:$CD$376,Incurred_Real!BR$1,FALSE)</f>
        <v>0</v>
      </c>
      <c r="BS240" s="254">
        <f t="shared" si="54"/>
        <v>1</v>
      </c>
      <c r="BT240" s="249">
        <f>1+IF(ISNA(VLOOKUP($A240,'Project labour content'!$A$7:$D$255,'Project labour content'!$D$1,FALSE)),VLOOKUP($D240,'Project labour content'!$F$6:$G$15,'Project labour content'!$G$1,FALSE),VLOOKUP($A240,'Project labour content'!$A$7:$D$255,'Project labour content'!$D$1,FALSE))*LabEsc22*1</f>
        <v>1.0018661130890889</v>
      </c>
      <c r="BU240" s="249">
        <f>1+IF(ISNA(VLOOKUP($A240,'Project labour content'!$A$7:$D$255,'Project labour content'!$D$1,FALSE)),VLOOKUP($D240,'Project labour content'!$F$6:$G$15,'Project labour content'!$G$1,FALSE),VLOOKUP($A240,'Project labour content'!$A$7:$D$255,'Project labour content'!$D$1,FALSE))*LabEsc23*1</f>
        <v>1.0037411835210055</v>
      </c>
      <c r="BV240" s="249">
        <f>1+IF(ISNA(VLOOKUP($A240,'Project labour content'!$A$7:$D$255,'Project labour content'!$D$1,FALSE)),VLOOKUP($D240,'Project labour content'!$F$6:$G$15,'Project labour content'!$G$1,FALSE),VLOOKUP($A240,'Project labour content'!$A$7:$D$255,'Project labour content'!$D$1,FALSE))*LabEsc24*1</f>
        <v>1.005507499867871</v>
      </c>
      <c r="BW240" s="249">
        <f>1+IF(ISNA(VLOOKUP($A240,'Project labour content'!$A$7:$D$255,'Project labour content'!$D$1,FALSE)),VLOOKUP($D240,'Project labour content'!$F$6:$G$15,'Project labour content'!$G$1,FALSE),VLOOKUP($A240,'Project labour content'!$A$7:$D$255,'Project labour content'!$D$1,FALSE))*LabEsc25*1</f>
        <v>1.0078731862284394</v>
      </c>
      <c r="BX240" s="249">
        <f>1+IF(ISNA(VLOOKUP($A240,'Project labour content'!$A$7:$D$255,'Project labour content'!$D$1,FALSE)),VLOOKUP($D240,'Project labour content'!$F$6:$G$15,'Project labour content'!$G$1,FALSE),VLOOKUP($A240,'Project labour content'!$A$7:$D$255,'Project labour content'!$D$1,FALSE))*LabEsc26*1</f>
        <v>1.0104513900803989</v>
      </c>
      <c r="BY240" s="249">
        <f>1+IF(ISNA(VLOOKUP($A240,'Project labour content'!$A$7:$D$255,'Project labour content'!$D$1,FALSE)),VLOOKUP($D240,'Project labour content'!$F$6:$G$15,'Project labour content'!$G$1,FALSE),VLOOKUP($A240,'Project labour content'!$A$7:$D$255,'Project labour content'!$D$1,FALSE))*LabEsc27*1</f>
        <v>1.0120482898816279</v>
      </c>
      <c r="BZ240" s="249">
        <f>1+IF(ISNA(VLOOKUP($A240,'Project labour content'!$A$7:$D$255,'Project labour content'!$D$1,FALSE)),VLOOKUP($D240,'Project labour content'!$F$6:$G$15,'Project labour content'!$G$1,FALSE),VLOOKUP($A240,'Project labour content'!$A$7:$D$255,'Project labour content'!$D$1,FALSE))*LabEsc28*1</f>
        <v>1.0132507554319534</v>
      </c>
      <c r="CA240" s="249">
        <f>1+IF(ISNA(VLOOKUP($A240,'Project labour content'!$A$7:$D$255,'Project labour content'!$D$1,FALSE)),VLOOKUP($D240,'Project labour content'!$F$6:$G$15,'Project labour content'!$G$1,FALSE),VLOOKUP($A240,'Project labour content'!$A$7:$D$255,'Project labour content'!$D$1,FALSE))*LabEsc29*1</f>
        <v>1.0151804721471156</v>
      </c>
      <c r="CB240" s="250" t="str">
        <f>IF(ISNA(VLOOKUP($A240,'Project labour content'!$A$7:$D$255,'Project labour content'!$D$1,FALSE)),"Category","Project")</f>
        <v>Category</v>
      </c>
      <c r="CD240" s="247" t="str">
        <f t="shared" si="55"/>
        <v>14185</v>
      </c>
    </row>
    <row r="241" spans="1:82" x14ac:dyDescent="0.15">
      <c r="A241" s="11" t="s">
        <v>715</v>
      </c>
      <c r="B241" s="11" t="str">
        <f>VLOOKUP($A241,'Incurred Real 2022$'!$A$25:$AC$426,'Incurred Real 2022$'!B$1,FALSE)</f>
        <v>SA Over-Frequency Generation Shedding (OFGS) Scheme</v>
      </c>
      <c r="C241" s="11" t="str">
        <f>VLOOKUP($A241,'Incurred Real 2022$'!$A$25:$AC$426,'Incurred Real 2022$'!C$1,FALSE)</f>
        <v>ExAnte</v>
      </c>
      <c r="D241" s="11" t="str">
        <f>VLOOKUP($A241,'Incurred Real 2022$'!$A$25:$AC$426,'Incurred Real 2022$'!D$1,FALSE)</f>
        <v>Security/Compliance</v>
      </c>
      <c r="E241" s="11" t="str">
        <f>VLOOKUP($A241,'Incurred Real 2022$'!$A$25:$AC$426,'Incurred Real 2022$'!E$1,FALSE)</f>
        <v>Closed</v>
      </c>
      <c r="F241" s="105" t="str">
        <f>IF(VLOOKUP($A241,'Incurred Real 2022$'!$A$25:$AC$426,'Incurred Real 2022$'!F$1,FALSE)=0,"",VLOOKUP($A241,'Incurred Real 2022$'!$A$25:$AC$426,'Incurred Real 2022$'!F$1,FALSE))</f>
        <v/>
      </c>
      <c r="G241" s="105" t="str">
        <f>IF(VLOOKUP($A241,'Incurred Real 2022$'!$A$25:$AC$426,'Incurred Real 2022$'!G$1,FALSE)=0,"",VLOOKUP($A241,'Incurred Real 2022$'!$A$25:$AC$426,'Incurred Real 2022$'!G$1,FALSE))</f>
        <v/>
      </c>
      <c r="H241" s="105" t="str">
        <f>IF(VLOOKUP($A241,'Incurred Real 2022$'!$A$25:$AC$426,'Incurred Real 2022$'!H$1,FALSE)=0,"",VLOOKUP($A241,'Incurred Real 2022$'!$A$25:$AC$426,'Incurred Real 2022$'!H$1,FALSE))</f>
        <v/>
      </c>
      <c r="I241" s="105" t="str">
        <f>IF(VLOOKUP($A241,'Incurred Real 2022$'!$A$25:$AC$426,'Incurred Real 2022$'!I$1,FALSE)=0,"",VLOOKUP($A241,'Incurred Real 2022$'!$A$25:$AC$426,'Incurred Real 2022$'!I$1,FALSE))</f>
        <v/>
      </c>
      <c r="J241" s="105" t="str">
        <f>IF(VLOOKUP($A241,'Incurred Real 2022$'!$A$25:$AC$426,'Incurred Real 2022$'!J$1,FALSE)=0,"",VLOOKUP($A241,'Incurred Real 2022$'!$A$25:$AC$426,'Incurred Real 2022$'!J$1,FALSE))</f>
        <v/>
      </c>
      <c r="K241" s="105" t="str">
        <f>IF(VLOOKUP($A241,'Incurred Real 2022$'!$A$25:$AC$426,'Incurred Real 2022$'!K$1,FALSE)=0,"",VLOOKUP($A241,'Incurred Real 2022$'!$A$25:$AC$426,'Incurred Real 2022$'!K$1,FALSE))</f>
        <v/>
      </c>
      <c r="L241" s="105" t="str">
        <f>IF(VLOOKUP($A241,'Incurred Real 2022$'!$A$25:$AC$426,'Incurred Real 2022$'!L$1,FALSE)=0,"",VLOOKUP($A241,'Incurred Real 2022$'!$A$25:$AC$426,'Incurred Real 2022$'!L$1,FALSE))</f>
        <v/>
      </c>
      <c r="M241" s="105" t="str">
        <f>IF(VLOOKUP($A241,'Incurred Real 2022$'!$A$25:$AC$426,'Incurred Real 2022$'!M$1,FALSE)=0,"",VLOOKUP($A241,'Incurred Real 2022$'!$A$25:$AC$426,'Incurred Real 2022$'!M$1,FALSE))</f>
        <v/>
      </c>
      <c r="N241" s="105" t="str">
        <f>IF(VLOOKUP($A241,'Incurred Real 2022$'!$A$25:$AC$426,'Incurred Real 2022$'!N$1,FALSE)=0,"",VLOOKUP($A241,'Incurred Real 2022$'!$A$25:$AC$426,'Incurred Real 2022$'!N$1,FALSE))</f>
        <v/>
      </c>
      <c r="O241" s="105" t="str">
        <f>IF(VLOOKUP($A241,'Incurred Real 2022$'!$A$25:$AC$426,'Incurred Real 2022$'!O$1,FALSE)=0,"",VLOOKUP($A241,'Incurred Real 2022$'!$A$25:$AC$426,'Incurred Real 2022$'!O$1,FALSE))</f>
        <v/>
      </c>
      <c r="P241" s="105" t="str">
        <f>IF(VLOOKUP($A241,'Incurred Real 2022$'!$A$25:$AC$426,'Incurred Real 2022$'!P$1,FALSE)=0,"",VLOOKUP($A241,'Incurred Real 2022$'!$A$25:$AC$426,'Incurred Real 2022$'!P$1,FALSE))</f>
        <v/>
      </c>
      <c r="Q241" s="105">
        <f>IF(VLOOKUP($A241,'Incurred Real 2022$'!$A$25:$AC$426,'Incurred Real 2022$'!Q$1,FALSE)=0,"",VLOOKUP($A241,'Incurred Real 2022$'!$A$25:$AC$426,'Incurred Real 2022$'!Q$1,FALSE))</f>
        <v>112917.27</v>
      </c>
      <c r="R241" s="105">
        <f>IF(VLOOKUP($A241,'Incurred Real 2022$'!$A$25:$AC$426,'Incurred Real 2022$'!R$1,FALSE)=0,"",VLOOKUP($A241,'Incurred Real 2022$'!$A$25:$AC$426,'Incurred Real 2022$'!R$1,FALSE))</f>
        <v>279777.13</v>
      </c>
      <c r="S241" s="105">
        <f>IF(VLOOKUP($A241,'Incurred Real 2022$'!$A$25:$AC$426,'Incurred Real 2022$'!S$1,FALSE)=0,"",VLOOKUP($A241,'Incurred Real 2022$'!$A$25:$AC$426,'Incurred Real 2022$'!S$1,FALSE))</f>
        <v>90858.84</v>
      </c>
      <c r="T241" s="105">
        <f>IF(VLOOKUP($A241,'Incurred Real 2022$'!$A$25:$AC$426,'Incurred Real 2022$'!T$1,FALSE)=0,"",VLOOKUP($A241,'Incurred Real 2022$'!$A$25:$AC$426,'Incurred Real 2022$'!T$1,FALSE))</f>
        <v>93066.45</v>
      </c>
      <c r="U241" s="105">
        <f>IF(VLOOKUP($A241,'Incurred Real 2022$'!$A$25:$AC$426,'Incurred Real 2022$'!U$1,FALSE)=0,"",VLOOKUP($A241,'Incurred Real 2022$'!$A$25:$AC$426,'Incurred Real 2022$'!U$1,FALSE))</f>
        <v>-576619.68999999994</v>
      </c>
      <c r="V241" s="13" t="str">
        <f>IF(ISTEXT(VLOOKUP($A241,'Incurred Real 2022$'!$A$25:$AC$426,'Incurred Real 2022$'!V$1,FALSE)),"",(VLOOKUP($A241,'Incurred Real 2022$'!$A$25:$AC$426,'Incurred Real 2022$'!V$1,FALSE))*BT241*Incurred_Nominal!V$15)</f>
        <v/>
      </c>
      <c r="W241" s="13" t="str">
        <f>IF(ISTEXT(VLOOKUP($A241,'Incurred Real 2022$'!$A$25:$AC$426,'Incurred Real 2022$'!W$1,FALSE)),"",(VLOOKUP($A241,'Incurred Real 2022$'!$A$25:$AC$426,'Incurred Real 2022$'!W$1,FALSE))*BU241*Incurred_Nominal!W$15)</f>
        <v/>
      </c>
      <c r="X241" s="13" t="str">
        <f>IF(ISTEXT(VLOOKUP($A241,'Incurred Real 2022$'!$A$25:$AC$426,'Incurred Real 2022$'!X$1,FALSE)),"",(VLOOKUP($A241,'Incurred Real 2022$'!$A$25:$AC$426,'Incurred Real 2022$'!X$1,FALSE))*BV241*Incurred_Nominal!X$15)</f>
        <v/>
      </c>
      <c r="Y241" s="13" t="str">
        <f>IF(ISTEXT(VLOOKUP($A241,'Incurred Real 2022$'!$A$25:$AC$426,'Incurred Real 2022$'!Y$1,FALSE)),"",(VLOOKUP($A241,'Incurred Real 2022$'!$A$25:$AC$426,'Incurred Real 2022$'!Y$1,FALSE))*BW241*Incurred_Nominal!Y$15)</f>
        <v/>
      </c>
      <c r="Z241" s="13" t="str">
        <f>IF(ISTEXT(VLOOKUP($A241,'Incurred Real 2022$'!$A$25:$AC$426,'Incurred Real 2022$'!Z$1,FALSE)),"",(VLOOKUP($A241,'Incurred Real 2022$'!$A$25:$AC$426,'Incurred Real 2022$'!Z$1,FALSE))*BX241*Incurred_Nominal!Z$15)</f>
        <v/>
      </c>
      <c r="AA241" s="13" t="str">
        <f>IF(ISTEXT(VLOOKUP($A241,'Incurred Real 2022$'!$A$25:$AC$426,'Incurred Real 2022$'!AA$1,FALSE)),"",(VLOOKUP($A241,'Incurred Real 2022$'!$A$25:$AC$426,'Incurred Real 2022$'!AA$1,FALSE))*BY241*Incurred_Nominal!AA$15)</f>
        <v/>
      </c>
      <c r="AB241" s="13" t="str">
        <f>IF(ISTEXT(VLOOKUP($A241,'Incurred Real 2022$'!$A$25:$AC$426,'Incurred Real 2022$'!AB$1,FALSE)),"",(VLOOKUP($A241,'Incurred Real 2022$'!$A$25:$AC$426,'Incurred Real 2022$'!AB$1,FALSE))*BZ241*Incurred_Nominal!AB$15)</f>
        <v/>
      </c>
      <c r="AC241" s="13" t="str">
        <f>IF(ISTEXT(VLOOKUP($A241,'Incurred Real 2022$'!$A$25:$AC$426,'Incurred Real 2022$'!AC$1,FALSE)),"",(VLOOKUP($A241,'Incurred Real 2022$'!$A$25:$AC$426,'Incurred Real 2022$'!AC$1,FALSE))*CA241*Incurred_Nominal!AC$15)</f>
        <v/>
      </c>
      <c r="AD241" s="232">
        <f t="shared" si="49"/>
        <v>0</v>
      </c>
      <c r="AE241" s="232">
        <f t="shared" si="50"/>
        <v>1153239.3799999999</v>
      </c>
      <c r="AF241" s="239">
        <f t="shared" si="51"/>
        <v>0</v>
      </c>
      <c r="AG241" s="237">
        <f t="shared" si="52"/>
        <v>0</v>
      </c>
      <c r="AH241" s="240">
        <f t="shared" si="56"/>
        <v>1.181744823696995</v>
      </c>
      <c r="AI241" s="234">
        <f>VLOOKUP($A241,Incurred_Real!$A$25:$AP$479,Incurred_Real!AI$1,FALSE)</f>
        <v>2021</v>
      </c>
      <c r="AJ241" s="235" t="str">
        <f>VLOOKUP($A241,Incurred_Real!$A$25:$AP$479,Incurred_Real!AJ$1,FALSE)</f>
        <v/>
      </c>
      <c r="AK241" s="236">
        <f>VLOOKUP($A241,Incurred_Real!$A$25:$AP$479,Incurred_Real!AK$1,FALSE)</f>
        <v>2021</v>
      </c>
      <c r="AL241" s="235" t="str">
        <f>VLOOKUP($A241,Incurred_Real!$A$25:$AP$479,Incurred_Real!AL$1,FALSE)</f>
        <v/>
      </c>
      <c r="AM241" s="237">
        <f>IF(AL241="Commissioned Extra","",(IF((AD241)=0,0,SUMPRODUCT($F$17:$U$17,F241:U241))+VLOOKUP($A241,Incurred_Real!$A$25:$BS$376,Incurred_Real!$AO$1,FALSE)))</f>
        <v>0</v>
      </c>
      <c r="AN241" s="232" cm="1">
        <f t="array" ref="AN241">IF(ROUND(AE241,0)=0,0,LOOKUP(2,1/(F241:AC241&lt;&gt;""),F241:AC241))</f>
        <v>-576619.68999999994</v>
      </c>
      <c r="AO241" s="232">
        <f t="shared" si="53"/>
        <v>0</v>
      </c>
      <c r="AP241" s="78"/>
      <c r="AQ241" s="20"/>
      <c r="AR241" s="245">
        <f>VLOOKUP($A241,Incurred_Real!$A$25:$CD$376,Incurred_Real!AR$1,FALSE)</f>
        <v>0</v>
      </c>
      <c r="AS241" s="246">
        <f>VLOOKUP($A241,Incurred_Real!$A$25:$CD$376,Incurred_Real!AS$1,FALSE)</f>
        <v>0</v>
      </c>
      <c r="AT241" s="246">
        <f>VLOOKUP($A241,Incurred_Real!$A$25:$CD$376,Incurred_Real!AT$1,FALSE)</f>
        <v>0</v>
      </c>
      <c r="AU241" s="246">
        <f>VLOOKUP($A241,Incurred_Real!$A$25:$CD$376,Incurred_Real!AU$1,FALSE)</f>
        <v>0</v>
      </c>
      <c r="AV241" s="246">
        <f>VLOOKUP($A241,Incurred_Real!$A$25:$CD$376,Incurred_Real!AV$1,FALSE)</f>
        <v>0</v>
      </c>
      <c r="AW241" s="246">
        <f>VLOOKUP($A241,Incurred_Real!$A$25:$CD$376,Incurred_Real!AW$1,FALSE)</f>
        <v>0</v>
      </c>
      <c r="AX241" s="246">
        <f>VLOOKUP($A241,Incurred_Real!$A$25:$CD$376,Incurred_Real!AX$1,FALSE)</f>
        <v>0</v>
      </c>
      <c r="AY241" s="246">
        <f>VLOOKUP($A241,Incurred_Real!$A$25:$CD$376,Incurred_Real!AY$1,FALSE)</f>
        <v>0</v>
      </c>
      <c r="AZ241" s="246">
        <f>VLOOKUP($A241,Incurred_Real!$A$25:$CD$376,Incurred_Real!AZ$1,FALSE)</f>
        <v>0</v>
      </c>
      <c r="BA241" s="246">
        <f>VLOOKUP($A241,Incurred_Real!$A$25:$CD$376,Incurred_Real!BA$1,FALSE)</f>
        <v>0</v>
      </c>
      <c r="BB241" s="246">
        <f>VLOOKUP($A241,Incurred_Real!$A$25:$CD$376,Incurred_Real!BB$1,FALSE)</f>
        <v>0</v>
      </c>
      <c r="BC241" s="246">
        <f>VLOOKUP($A241,Incurred_Real!$A$25:$CD$376,Incurred_Real!BC$1,FALSE)</f>
        <v>0</v>
      </c>
      <c r="BD241" s="246">
        <f>VLOOKUP($A241,Incurred_Real!$A$25:$CD$376,Incurred_Real!BD$1,FALSE)</f>
        <v>0</v>
      </c>
      <c r="BE241" s="246">
        <f>VLOOKUP($A241,Incurred_Real!$A$25:$CD$376,Incurred_Real!BE$1,FALSE)</f>
        <v>0</v>
      </c>
      <c r="BF241" s="246">
        <f>VLOOKUP($A241,Incurred_Real!$A$25:$CD$376,Incurred_Real!BF$1,FALSE)</f>
        <v>0</v>
      </c>
      <c r="BG241" s="246">
        <f>VLOOKUP($A241,Incurred_Real!$A$25:$CD$376,Incurred_Real!BG$1,FALSE)</f>
        <v>1</v>
      </c>
      <c r="BH241" s="246">
        <f>VLOOKUP($A241,Incurred_Real!$A$25:$CD$376,Incurred_Real!BH$1,FALSE)</f>
        <v>0</v>
      </c>
      <c r="BI241" s="246">
        <f>VLOOKUP($A241,Incurred_Real!$A$25:$CD$376,Incurred_Real!BI$1,FALSE)</f>
        <v>0</v>
      </c>
      <c r="BJ241" s="246">
        <f>VLOOKUP($A241,Incurred_Real!$A$25:$CD$376,Incurred_Real!BJ$1,FALSE)</f>
        <v>0</v>
      </c>
      <c r="BK241" s="246">
        <f>VLOOKUP($A241,Incurred_Real!$A$25:$CD$376,Incurred_Real!BK$1,FALSE)</f>
        <v>0</v>
      </c>
      <c r="BL241" s="246">
        <f>VLOOKUP($A241,Incurred_Real!$A$25:$CD$376,Incurred_Real!BL$1,FALSE)</f>
        <v>0</v>
      </c>
      <c r="BM241" s="246">
        <f>VLOOKUP($A241,Incurred_Real!$A$25:$CD$376,Incurred_Real!BM$1,FALSE)</f>
        <v>0</v>
      </c>
      <c r="BN241" s="246">
        <f>VLOOKUP($A241,Incurred_Real!$A$25:$CD$376,Incurred_Real!BN$1,FALSE)</f>
        <v>0</v>
      </c>
      <c r="BO241" s="246">
        <f>VLOOKUP($A241,Incurred_Real!$A$25:$CD$376,Incurred_Real!BO$1,FALSE)</f>
        <v>0</v>
      </c>
      <c r="BP241" s="246">
        <f>VLOOKUP($A241,Incurred_Real!$A$25:$CD$376,Incurred_Real!BP$1,FALSE)</f>
        <v>0</v>
      </c>
      <c r="BQ241" s="246">
        <f>VLOOKUP($A241,Incurred_Real!$A$25:$CD$376,Incurred_Real!BQ$1,FALSE)</f>
        <v>0</v>
      </c>
      <c r="BR241" s="246">
        <f>VLOOKUP($A241,Incurred_Real!$A$25:$CD$376,Incurred_Real!BR$1,FALSE)</f>
        <v>0</v>
      </c>
      <c r="BS241" s="254">
        <f t="shared" si="54"/>
        <v>1</v>
      </c>
      <c r="BT241" s="249">
        <f>1+IF(ISNA(VLOOKUP($A241,'Project labour content'!$A$7:$D$255,'Project labour content'!$D$1,FALSE)),VLOOKUP($D241,'Project labour content'!$F$6:$G$15,'Project labour content'!$G$1,FALSE),VLOOKUP($A241,'Project labour content'!$A$7:$D$255,'Project labour content'!$D$1,FALSE))*LabEsc22*1</f>
        <v>1.0005859102087626</v>
      </c>
      <c r="BU241" s="249">
        <f>1+IF(ISNA(VLOOKUP($A241,'Project labour content'!$A$7:$D$255,'Project labour content'!$D$1,FALSE)),VLOOKUP($D241,'Project labour content'!$F$6:$G$15,'Project labour content'!$G$1,FALSE),VLOOKUP($A241,'Project labour content'!$A$7:$D$255,'Project labour content'!$D$1,FALSE))*LabEsc23*1</f>
        <v>1.0011746327865272</v>
      </c>
      <c r="BV241" s="249">
        <f>1+IF(ISNA(VLOOKUP($A241,'Project labour content'!$A$7:$D$255,'Project labour content'!$D$1,FALSE)),VLOOKUP($D241,'Project labour content'!$F$6:$G$15,'Project labour content'!$G$1,FALSE),VLOOKUP($A241,'Project labour content'!$A$7:$D$255,'Project labour content'!$D$1,FALSE))*LabEsc24*1</f>
        <v>1.0017292094547814</v>
      </c>
      <c r="BW241" s="249">
        <f>1+IF(ISNA(VLOOKUP($A241,'Project labour content'!$A$7:$D$255,'Project labour content'!$D$1,FALSE)),VLOOKUP($D241,'Project labour content'!$F$6:$G$15,'Project labour content'!$G$1,FALSE),VLOOKUP($A241,'Project labour content'!$A$7:$D$255,'Project labour content'!$D$1,FALSE))*LabEsc25*1</f>
        <v>1.0024719724724633</v>
      </c>
      <c r="BX241" s="249">
        <f>1+IF(ISNA(VLOOKUP($A241,'Project labour content'!$A$7:$D$255,'Project labour content'!$D$1,FALSE)),VLOOKUP($D241,'Project labour content'!$F$6:$G$15,'Project labour content'!$G$1,FALSE),VLOOKUP($A241,'Project labour content'!$A$7:$D$255,'Project labour content'!$D$1,FALSE))*LabEsc26*1</f>
        <v>1.0032814603679003</v>
      </c>
      <c r="BY241" s="249">
        <f>1+IF(ISNA(VLOOKUP($A241,'Project labour content'!$A$7:$D$255,'Project labour content'!$D$1,FALSE)),VLOOKUP($D241,'Project labour content'!$F$6:$G$15,'Project labour content'!$G$1,FALSE),VLOOKUP($A241,'Project labour content'!$A$7:$D$255,'Project labour content'!$D$1,FALSE))*LabEsc27*1</f>
        <v>1.0037828447166741</v>
      </c>
      <c r="BZ241" s="249">
        <f>1+IF(ISNA(VLOOKUP($A241,'Project labour content'!$A$7:$D$255,'Project labour content'!$D$1,FALSE)),VLOOKUP($D241,'Project labour content'!$F$6:$G$15,'Project labour content'!$G$1,FALSE),VLOOKUP($A241,'Project labour content'!$A$7:$D$255,'Project labour content'!$D$1,FALSE))*LabEsc28*1</f>
        <v>1.0041603871313007</v>
      </c>
      <c r="CA241" s="249">
        <f>1+IF(ISNA(VLOOKUP($A241,'Project labour content'!$A$7:$D$255,'Project labour content'!$D$1,FALSE)),VLOOKUP($D241,'Project labour content'!$F$6:$G$15,'Project labour content'!$G$1,FALSE),VLOOKUP($A241,'Project labour content'!$A$7:$D$255,'Project labour content'!$D$1,FALSE))*LabEsc29*1</f>
        <v>1.0047662671982935</v>
      </c>
      <c r="CB241" s="250" t="str">
        <f>IF(ISNA(VLOOKUP($A241,'Project labour content'!$A$7:$D$255,'Project labour content'!$D$1,FALSE)),"Category","Project")</f>
        <v>Category</v>
      </c>
      <c r="CD241" s="247" t="str">
        <f t="shared" si="55"/>
        <v>14187</v>
      </c>
    </row>
    <row r="242" spans="1:82" x14ac:dyDescent="0.15">
      <c r="A242" s="11" t="s">
        <v>717</v>
      </c>
      <c r="B242" s="11" t="str">
        <f>VLOOKUP($A242,'Incurred Real 2022$'!$A$25:$AC$426,'Incurred Real 2022$'!B$1,FALSE)</f>
        <v>Supply Chain Management</v>
      </c>
      <c r="C242" s="11" t="str">
        <f>VLOOKUP($A242,'Incurred Real 2022$'!$A$25:$AC$426,'Incurred Real 2022$'!C$1,FALSE)</f>
        <v>ExAnte</v>
      </c>
      <c r="D242" s="11" t="str">
        <f>VLOOKUP($A242,'Incurred Real 2022$'!$A$25:$AC$426,'Incurred Real 2022$'!D$1,FALSE)</f>
        <v>Facilities</v>
      </c>
      <c r="E242" s="11" t="str">
        <f>VLOOKUP($A242,'Incurred Real 2022$'!$A$25:$AC$426,'Incurred Real 2022$'!E$1,FALSE)</f>
        <v>Closed</v>
      </c>
      <c r="F242" s="105" t="str">
        <f>IF(VLOOKUP($A242,'Incurred Real 2022$'!$A$25:$AC$426,'Incurred Real 2022$'!F$1,FALSE)=0,"",VLOOKUP($A242,'Incurred Real 2022$'!$A$25:$AC$426,'Incurred Real 2022$'!F$1,FALSE))</f>
        <v/>
      </c>
      <c r="G242" s="105" t="str">
        <f>IF(VLOOKUP($A242,'Incurred Real 2022$'!$A$25:$AC$426,'Incurred Real 2022$'!G$1,FALSE)=0,"",VLOOKUP($A242,'Incurred Real 2022$'!$A$25:$AC$426,'Incurred Real 2022$'!G$1,FALSE))</f>
        <v/>
      </c>
      <c r="H242" s="105" t="str">
        <f>IF(VLOOKUP($A242,'Incurred Real 2022$'!$A$25:$AC$426,'Incurred Real 2022$'!H$1,FALSE)=0,"",VLOOKUP($A242,'Incurred Real 2022$'!$A$25:$AC$426,'Incurred Real 2022$'!H$1,FALSE))</f>
        <v/>
      </c>
      <c r="I242" s="105" t="str">
        <f>IF(VLOOKUP($A242,'Incurred Real 2022$'!$A$25:$AC$426,'Incurred Real 2022$'!I$1,FALSE)=0,"",VLOOKUP($A242,'Incurred Real 2022$'!$A$25:$AC$426,'Incurred Real 2022$'!I$1,FALSE))</f>
        <v/>
      </c>
      <c r="J242" s="105" t="str">
        <f>IF(VLOOKUP($A242,'Incurred Real 2022$'!$A$25:$AC$426,'Incurred Real 2022$'!J$1,FALSE)=0,"",VLOOKUP($A242,'Incurred Real 2022$'!$A$25:$AC$426,'Incurred Real 2022$'!J$1,FALSE))</f>
        <v/>
      </c>
      <c r="K242" s="105" t="str">
        <f>IF(VLOOKUP($A242,'Incurred Real 2022$'!$A$25:$AC$426,'Incurred Real 2022$'!K$1,FALSE)=0,"",VLOOKUP($A242,'Incurred Real 2022$'!$A$25:$AC$426,'Incurred Real 2022$'!K$1,FALSE))</f>
        <v/>
      </c>
      <c r="L242" s="105" t="str">
        <f>IF(VLOOKUP($A242,'Incurred Real 2022$'!$A$25:$AC$426,'Incurred Real 2022$'!L$1,FALSE)=0,"",VLOOKUP($A242,'Incurred Real 2022$'!$A$25:$AC$426,'Incurred Real 2022$'!L$1,FALSE))</f>
        <v/>
      </c>
      <c r="M242" s="105" t="str">
        <f>IF(VLOOKUP($A242,'Incurred Real 2022$'!$A$25:$AC$426,'Incurred Real 2022$'!M$1,FALSE)=0,"",VLOOKUP($A242,'Incurred Real 2022$'!$A$25:$AC$426,'Incurred Real 2022$'!M$1,FALSE))</f>
        <v/>
      </c>
      <c r="N242" s="105" t="str">
        <f>IF(VLOOKUP($A242,'Incurred Real 2022$'!$A$25:$AC$426,'Incurred Real 2022$'!N$1,FALSE)=0,"",VLOOKUP($A242,'Incurred Real 2022$'!$A$25:$AC$426,'Incurred Real 2022$'!N$1,FALSE))</f>
        <v/>
      </c>
      <c r="O242" s="105" t="str">
        <f>IF(VLOOKUP($A242,'Incurred Real 2022$'!$A$25:$AC$426,'Incurred Real 2022$'!O$1,FALSE)=0,"",VLOOKUP($A242,'Incurred Real 2022$'!$A$25:$AC$426,'Incurred Real 2022$'!O$1,FALSE))</f>
        <v/>
      </c>
      <c r="P242" s="105" t="str">
        <f>IF(VLOOKUP($A242,'Incurred Real 2022$'!$A$25:$AC$426,'Incurred Real 2022$'!P$1,FALSE)=0,"",VLOOKUP($A242,'Incurred Real 2022$'!$A$25:$AC$426,'Incurred Real 2022$'!P$1,FALSE))</f>
        <v/>
      </c>
      <c r="Q242" s="105">
        <f>IF(VLOOKUP($A242,'Incurred Real 2022$'!$A$25:$AC$426,'Incurred Real 2022$'!Q$1,FALSE)=0,"",VLOOKUP($A242,'Incurred Real 2022$'!$A$25:$AC$426,'Incurred Real 2022$'!Q$1,FALSE))</f>
        <v>33336.53</v>
      </c>
      <c r="R242" s="105">
        <f>IF(VLOOKUP($A242,'Incurred Real 2022$'!$A$25:$AC$426,'Incurred Real 2022$'!R$1,FALSE)=0,"",VLOOKUP($A242,'Incurred Real 2022$'!$A$25:$AC$426,'Incurred Real 2022$'!R$1,FALSE))</f>
        <v>4864354.72</v>
      </c>
      <c r="S242" s="105">
        <f>IF(VLOOKUP($A242,'Incurred Real 2022$'!$A$25:$AC$426,'Incurred Real 2022$'!S$1,FALSE)=0,"",VLOOKUP($A242,'Incurred Real 2022$'!$A$25:$AC$426,'Incurred Real 2022$'!S$1,FALSE))</f>
        <v>3096588.32</v>
      </c>
      <c r="T242" s="105">
        <f>IF(VLOOKUP($A242,'Incurred Real 2022$'!$A$25:$AC$426,'Incurred Real 2022$'!T$1,FALSE)=0,"",VLOOKUP($A242,'Incurred Real 2022$'!$A$25:$AC$426,'Incurred Real 2022$'!T$1,FALSE))</f>
        <v>478717.85</v>
      </c>
      <c r="U242" s="105">
        <f>IF(VLOOKUP($A242,'Incurred Real 2022$'!$A$25:$AC$426,'Incurred Real 2022$'!U$1,FALSE)=0,"",VLOOKUP($A242,'Incurred Real 2022$'!$A$25:$AC$426,'Incurred Real 2022$'!U$1,FALSE))</f>
        <v>25472.13</v>
      </c>
      <c r="V242" s="13" t="str">
        <f>IF(ISTEXT(VLOOKUP($A242,'Incurred Real 2022$'!$A$25:$AC$426,'Incurred Real 2022$'!V$1,FALSE)),"",(VLOOKUP($A242,'Incurred Real 2022$'!$A$25:$AC$426,'Incurred Real 2022$'!V$1,FALSE))*BT242*Incurred_Nominal!V$15)</f>
        <v/>
      </c>
      <c r="W242" s="13" t="str">
        <f>IF(ISTEXT(VLOOKUP($A242,'Incurred Real 2022$'!$A$25:$AC$426,'Incurred Real 2022$'!W$1,FALSE)),"",(VLOOKUP($A242,'Incurred Real 2022$'!$A$25:$AC$426,'Incurred Real 2022$'!W$1,FALSE))*BU242*Incurred_Nominal!W$15)</f>
        <v/>
      </c>
      <c r="X242" s="13" t="str">
        <f>IF(ISTEXT(VLOOKUP($A242,'Incurred Real 2022$'!$A$25:$AC$426,'Incurred Real 2022$'!X$1,FALSE)),"",(VLOOKUP($A242,'Incurred Real 2022$'!$A$25:$AC$426,'Incurred Real 2022$'!X$1,FALSE))*BV242*Incurred_Nominal!X$15)</f>
        <v/>
      </c>
      <c r="Y242" s="13" t="str">
        <f>IF(ISTEXT(VLOOKUP($A242,'Incurred Real 2022$'!$A$25:$AC$426,'Incurred Real 2022$'!Y$1,FALSE)),"",(VLOOKUP($A242,'Incurred Real 2022$'!$A$25:$AC$426,'Incurred Real 2022$'!Y$1,FALSE))*BW242*Incurred_Nominal!Y$15)</f>
        <v/>
      </c>
      <c r="Z242" s="13" t="str">
        <f>IF(ISTEXT(VLOOKUP($A242,'Incurred Real 2022$'!$A$25:$AC$426,'Incurred Real 2022$'!Z$1,FALSE)),"",(VLOOKUP($A242,'Incurred Real 2022$'!$A$25:$AC$426,'Incurred Real 2022$'!Z$1,FALSE))*BX242*Incurred_Nominal!Z$15)</f>
        <v/>
      </c>
      <c r="AA242" s="13" t="str">
        <f>IF(ISTEXT(VLOOKUP($A242,'Incurred Real 2022$'!$A$25:$AC$426,'Incurred Real 2022$'!AA$1,FALSE)),"",(VLOOKUP($A242,'Incurred Real 2022$'!$A$25:$AC$426,'Incurred Real 2022$'!AA$1,FALSE))*BY242*Incurred_Nominal!AA$15)</f>
        <v/>
      </c>
      <c r="AB242" s="13" t="str">
        <f>IF(ISTEXT(VLOOKUP($A242,'Incurred Real 2022$'!$A$25:$AC$426,'Incurred Real 2022$'!AB$1,FALSE)),"",(VLOOKUP($A242,'Incurred Real 2022$'!$A$25:$AC$426,'Incurred Real 2022$'!AB$1,FALSE))*BZ242*Incurred_Nominal!AB$15)</f>
        <v/>
      </c>
      <c r="AC242" s="13" t="str">
        <f>IF(ISTEXT(VLOOKUP($A242,'Incurred Real 2022$'!$A$25:$AC$426,'Incurred Real 2022$'!AC$1,FALSE)),"",(VLOOKUP($A242,'Incurred Real 2022$'!$A$25:$AC$426,'Incurred Real 2022$'!AC$1,FALSE))*CA242*Incurred_Nominal!AC$15)</f>
        <v/>
      </c>
      <c r="AD242" s="232">
        <f t="shared" si="49"/>
        <v>8498469.5500000007</v>
      </c>
      <c r="AE242" s="232">
        <f t="shared" si="50"/>
        <v>8498469.5500000007</v>
      </c>
      <c r="AF242" s="239">
        <f t="shared" si="51"/>
        <v>10384539.770998612</v>
      </c>
      <c r="AG242" s="237">
        <f t="shared" si="52"/>
        <v>8787463.7254694309</v>
      </c>
      <c r="AH242" s="240">
        <f t="shared" si="56"/>
        <v>1.181744823696995</v>
      </c>
      <c r="AI242" s="234">
        <f>VLOOKUP($A242,Incurred_Real!$A$25:$AP$479,Incurred_Real!AI$1,FALSE)</f>
        <v>2021</v>
      </c>
      <c r="AJ242" s="235" t="str">
        <f>VLOOKUP($A242,Incurred_Real!$A$25:$AP$479,Incurred_Real!AJ$1,FALSE)</f>
        <v xml:space="preserve"> </v>
      </c>
      <c r="AK242" s="236">
        <f>VLOOKUP($A242,Incurred_Real!$A$25:$AP$479,Incurred_Real!AK$1,FALSE)</f>
        <v>2021</v>
      </c>
      <c r="AL242" s="235" t="str">
        <f>VLOOKUP($A242,Incurred_Real!$A$25:$AP$479,Incurred_Real!AL$1,FALSE)</f>
        <v/>
      </c>
      <c r="AM242" s="237">
        <f>IF(AL242="Commissioned Extra","",(IF((AD242)=0,0,SUMPRODUCT($F$17:$U$17,F242:U242))+VLOOKUP($A242,Incurred_Real!$A$25:$BS$376,Incurred_Real!$AO$1,FALSE)))</f>
        <v>9223324.1231186483</v>
      </c>
      <c r="AN242" s="232" cm="1">
        <f t="array" ref="AN242">IF(ROUND(AE242,0)=0,0,LOOKUP(2,1/(F242:AC242&lt;&gt;""),F242:AC242))</f>
        <v>25472.13</v>
      </c>
      <c r="AO242" s="232">
        <f t="shared" si="53"/>
        <v>0</v>
      </c>
      <c r="AP242" s="78"/>
      <c r="AQ242" s="20"/>
      <c r="AR242" s="245">
        <f>VLOOKUP($A242,Incurred_Real!$A$25:$CD$376,Incurred_Real!AR$1,FALSE)</f>
        <v>0</v>
      </c>
      <c r="AS242" s="246">
        <f>VLOOKUP($A242,Incurred_Real!$A$25:$CD$376,Incurred_Real!AS$1,FALSE)</f>
        <v>1</v>
      </c>
      <c r="AT242" s="246">
        <f>VLOOKUP($A242,Incurred_Real!$A$25:$CD$376,Incurred_Real!AT$1,FALSE)</f>
        <v>0</v>
      </c>
      <c r="AU242" s="246">
        <f>VLOOKUP($A242,Incurred_Real!$A$25:$CD$376,Incurred_Real!AU$1,FALSE)</f>
        <v>0</v>
      </c>
      <c r="AV242" s="246">
        <f>VLOOKUP($A242,Incurred_Real!$A$25:$CD$376,Incurred_Real!AV$1,FALSE)</f>
        <v>0</v>
      </c>
      <c r="AW242" s="246">
        <f>VLOOKUP($A242,Incurred_Real!$A$25:$CD$376,Incurred_Real!AW$1,FALSE)</f>
        <v>0</v>
      </c>
      <c r="AX242" s="246">
        <f>VLOOKUP($A242,Incurred_Real!$A$25:$CD$376,Incurred_Real!AX$1,FALSE)</f>
        <v>0</v>
      </c>
      <c r="AY242" s="246">
        <f>VLOOKUP($A242,Incurred_Real!$A$25:$CD$376,Incurred_Real!AY$1,FALSE)</f>
        <v>0</v>
      </c>
      <c r="AZ242" s="246">
        <f>VLOOKUP($A242,Incurred_Real!$A$25:$CD$376,Incurred_Real!AZ$1,FALSE)</f>
        <v>0</v>
      </c>
      <c r="BA242" s="246">
        <f>VLOOKUP($A242,Incurred_Real!$A$25:$CD$376,Incurred_Real!BA$1,FALSE)</f>
        <v>0</v>
      </c>
      <c r="BB242" s="246">
        <f>VLOOKUP($A242,Incurred_Real!$A$25:$CD$376,Incurred_Real!BB$1,FALSE)</f>
        <v>0</v>
      </c>
      <c r="BC242" s="246">
        <f>VLOOKUP($A242,Incurred_Real!$A$25:$CD$376,Incurred_Real!BC$1,FALSE)</f>
        <v>0</v>
      </c>
      <c r="BD242" s="246">
        <f>VLOOKUP($A242,Incurred_Real!$A$25:$CD$376,Incurred_Real!BD$1,FALSE)</f>
        <v>0</v>
      </c>
      <c r="BE242" s="246">
        <f>VLOOKUP($A242,Incurred_Real!$A$25:$CD$376,Incurred_Real!BE$1,FALSE)</f>
        <v>0</v>
      </c>
      <c r="BF242" s="246">
        <f>VLOOKUP($A242,Incurred_Real!$A$25:$CD$376,Incurred_Real!BF$1,FALSE)</f>
        <v>0</v>
      </c>
      <c r="BG242" s="246">
        <f>VLOOKUP($A242,Incurred_Real!$A$25:$CD$376,Incurred_Real!BG$1,FALSE)</f>
        <v>0</v>
      </c>
      <c r="BH242" s="246">
        <f>VLOOKUP($A242,Incurred_Real!$A$25:$CD$376,Incurred_Real!BH$1,FALSE)</f>
        <v>0</v>
      </c>
      <c r="BI242" s="246">
        <f>VLOOKUP($A242,Incurred_Real!$A$25:$CD$376,Incurred_Real!BI$1,FALSE)</f>
        <v>0</v>
      </c>
      <c r="BJ242" s="246">
        <f>VLOOKUP($A242,Incurred_Real!$A$25:$CD$376,Incurred_Real!BJ$1,FALSE)</f>
        <v>0</v>
      </c>
      <c r="BK242" s="246">
        <f>VLOOKUP($A242,Incurred_Real!$A$25:$CD$376,Incurred_Real!BK$1,FALSE)</f>
        <v>0</v>
      </c>
      <c r="BL242" s="246">
        <f>VLOOKUP($A242,Incurred_Real!$A$25:$CD$376,Incurred_Real!BL$1,FALSE)</f>
        <v>0</v>
      </c>
      <c r="BM242" s="246">
        <f>VLOOKUP($A242,Incurred_Real!$A$25:$CD$376,Incurred_Real!BM$1,FALSE)</f>
        <v>0</v>
      </c>
      <c r="BN242" s="246">
        <f>VLOOKUP($A242,Incurred_Real!$A$25:$CD$376,Incurred_Real!BN$1,FALSE)</f>
        <v>0</v>
      </c>
      <c r="BO242" s="246">
        <f>VLOOKUP($A242,Incurred_Real!$A$25:$CD$376,Incurred_Real!BO$1,FALSE)</f>
        <v>0</v>
      </c>
      <c r="BP242" s="246">
        <f>VLOOKUP($A242,Incurred_Real!$A$25:$CD$376,Incurred_Real!BP$1,FALSE)</f>
        <v>0</v>
      </c>
      <c r="BQ242" s="246">
        <f>VLOOKUP($A242,Incurred_Real!$A$25:$CD$376,Incurred_Real!BQ$1,FALSE)</f>
        <v>0</v>
      </c>
      <c r="BR242" s="246">
        <f>VLOOKUP($A242,Incurred_Real!$A$25:$CD$376,Incurred_Real!BR$1,FALSE)</f>
        <v>0</v>
      </c>
      <c r="BS242" s="254">
        <f t="shared" si="54"/>
        <v>1</v>
      </c>
      <c r="BT242" s="249">
        <f>1+IF(ISNA(VLOOKUP($A242,'Project labour content'!$A$7:$D$255,'Project labour content'!$D$1,FALSE)),VLOOKUP($D242,'Project labour content'!$F$6:$G$15,'Project labour content'!$G$1,FALSE),VLOOKUP($A242,'Project labour content'!$A$7:$D$255,'Project labour content'!$D$1,FALSE))*LabEsc22*1</f>
        <v>1.0018661130890889</v>
      </c>
      <c r="BU242" s="249">
        <f>1+IF(ISNA(VLOOKUP($A242,'Project labour content'!$A$7:$D$255,'Project labour content'!$D$1,FALSE)),VLOOKUP($D242,'Project labour content'!$F$6:$G$15,'Project labour content'!$G$1,FALSE),VLOOKUP($A242,'Project labour content'!$A$7:$D$255,'Project labour content'!$D$1,FALSE))*LabEsc23*1</f>
        <v>1.0037411835210055</v>
      </c>
      <c r="BV242" s="249">
        <f>1+IF(ISNA(VLOOKUP($A242,'Project labour content'!$A$7:$D$255,'Project labour content'!$D$1,FALSE)),VLOOKUP($D242,'Project labour content'!$F$6:$G$15,'Project labour content'!$G$1,FALSE),VLOOKUP($A242,'Project labour content'!$A$7:$D$255,'Project labour content'!$D$1,FALSE))*LabEsc24*1</f>
        <v>1.005507499867871</v>
      </c>
      <c r="BW242" s="249">
        <f>1+IF(ISNA(VLOOKUP($A242,'Project labour content'!$A$7:$D$255,'Project labour content'!$D$1,FALSE)),VLOOKUP($D242,'Project labour content'!$F$6:$G$15,'Project labour content'!$G$1,FALSE),VLOOKUP($A242,'Project labour content'!$A$7:$D$255,'Project labour content'!$D$1,FALSE))*LabEsc25*1</f>
        <v>1.0078731862284394</v>
      </c>
      <c r="BX242" s="249">
        <f>1+IF(ISNA(VLOOKUP($A242,'Project labour content'!$A$7:$D$255,'Project labour content'!$D$1,FALSE)),VLOOKUP($D242,'Project labour content'!$F$6:$G$15,'Project labour content'!$G$1,FALSE),VLOOKUP($A242,'Project labour content'!$A$7:$D$255,'Project labour content'!$D$1,FALSE))*LabEsc26*1</f>
        <v>1.0104513900803989</v>
      </c>
      <c r="BY242" s="249">
        <f>1+IF(ISNA(VLOOKUP($A242,'Project labour content'!$A$7:$D$255,'Project labour content'!$D$1,FALSE)),VLOOKUP($D242,'Project labour content'!$F$6:$G$15,'Project labour content'!$G$1,FALSE),VLOOKUP($A242,'Project labour content'!$A$7:$D$255,'Project labour content'!$D$1,FALSE))*LabEsc27*1</f>
        <v>1.0120482898816279</v>
      </c>
      <c r="BZ242" s="249">
        <f>1+IF(ISNA(VLOOKUP($A242,'Project labour content'!$A$7:$D$255,'Project labour content'!$D$1,FALSE)),VLOOKUP($D242,'Project labour content'!$F$6:$G$15,'Project labour content'!$G$1,FALSE),VLOOKUP($A242,'Project labour content'!$A$7:$D$255,'Project labour content'!$D$1,FALSE))*LabEsc28*1</f>
        <v>1.0132507554319534</v>
      </c>
      <c r="CA242" s="249">
        <f>1+IF(ISNA(VLOOKUP($A242,'Project labour content'!$A$7:$D$255,'Project labour content'!$D$1,FALSE)),VLOOKUP($D242,'Project labour content'!$F$6:$G$15,'Project labour content'!$G$1,FALSE),VLOOKUP($A242,'Project labour content'!$A$7:$D$255,'Project labour content'!$D$1,FALSE))*LabEsc29*1</f>
        <v>1.0151804721471156</v>
      </c>
      <c r="CB242" s="250" t="str">
        <f>IF(ISNA(VLOOKUP($A242,'Project labour content'!$A$7:$D$255,'Project labour content'!$D$1,FALSE)),"Category","Project")</f>
        <v>Category</v>
      </c>
      <c r="CD242" s="247" t="str">
        <f t="shared" si="55"/>
        <v>14188</v>
      </c>
    </row>
    <row r="243" spans="1:82" x14ac:dyDescent="0.15">
      <c r="A243" s="11" t="s">
        <v>719</v>
      </c>
      <c r="B243" s="11" t="str">
        <f>VLOOKUP($A243,'Incurred Real 2022$'!$A$25:$AC$426,'Incurred Real 2022$'!B$1,FALSE)</f>
        <v>Temporary Transmission Structures Acquisition</v>
      </c>
      <c r="C243" s="11" t="str">
        <f>VLOOKUP($A243,'Incurred Real 2022$'!$A$25:$AC$426,'Incurred Real 2022$'!C$1,FALSE)</f>
        <v>ExAnte</v>
      </c>
      <c r="D243" s="11" t="str">
        <f>VLOOKUP($A243,'Incurred Real 2022$'!$A$25:$AC$426,'Incurred Real 2022$'!D$1,FALSE)</f>
        <v>Inventory/Spares</v>
      </c>
      <c r="E243" s="11" t="str">
        <f>VLOOKUP($A243,'Incurred Real 2022$'!$A$25:$AC$426,'Incurred Real 2022$'!E$1,FALSE)</f>
        <v>Closed</v>
      </c>
      <c r="F243" s="105" t="str">
        <f>IF(VLOOKUP($A243,'Incurred Real 2022$'!$A$25:$AC$426,'Incurred Real 2022$'!F$1,FALSE)=0,"",VLOOKUP($A243,'Incurred Real 2022$'!$A$25:$AC$426,'Incurred Real 2022$'!F$1,FALSE))</f>
        <v/>
      </c>
      <c r="G243" s="105" t="str">
        <f>IF(VLOOKUP($A243,'Incurred Real 2022$'!$A$25:$AC$426,'Incurred Real 2022$'!G$1,FALSE)=0,"",VLOOKUP($A243,'Incurred Real 2022$'!$A$25:$AC$426,'Incurred Real 2022$'!G$1,FALSE))</f>
        <v/>
      </c>
      <c r="H243" s="105" t="str">
        <f>IF(VLOOKUP($A243,'Incurred Real 2022$'!$A$25:$AC$426,'Incurred Real 2022$'!H$1,FALSE)=0,"",VLOOKUP($A243,'Incurred Real 2022$'!$A$25:$AC$426,'Incurred Real 2022$'!H$1,FALSE))</f>
        <v/>
      </c>
      <c r="I243" s="105" t="str">
        <f>IF(VLOOKUP($A243,'Incurred Real 2022$'!$A$25:$AC$426,'Incurred Real 2022$'!I$1,FALSE)=0,"",VLOOKUP($A243,'Incurred Real 2022$'!$A$25:$AC$426,'Incurred Real 2022$'!I$1,FALSE))</f>
        <v/>
      </c>
      <c r="J243" s="105" t="str">
        <f>IF(VLOOKUP($A243,'Incurred Real 2022$'!$A$25:$AC$426,'Incurred Real 2022$'!J$1,FALSE)=0,"",VLOOKUP($A243,'Incurred Real 2022$'!$A$25:$AC$426,'Incurred Real 2022$'!J$1,FALSE))</f>
        <v/>
      </c>
      <c r="K243" s="105" t="str">
        <f>IF(VLOOKUP($A243,'Incurred Real 2022$'!$A$25:$AC$426,'Incurred Real 2022$'!K$1,FALSE)=0,"",VLOOKUP($A243,'Incurred Real 2022$'!$A$25:$AC$426,'Incurred Real 2022$'!K$1,FALSE))</f>
        <v/>
      </c>
      <c r="L243" s="105" t="str">
        <f>IF(VLOOKUP($A243,'Incurred Real 2022$'!$A$25:$AC$426,'Incurred Real 2022$'!L$1,FALSE)=0,"",VLOOKUP($A243,'Incurred Real 2022$'!$A$25:$AC$426,'Incurred Real 2022$'!L$1,FALSE))</f>
        <v/>
      </c>
      <c r="M243" s="105" t="str">
        <f>IF(VLOOKUP($A243,'Incurred Real 2022$'!$A$25:$AC$426,'Incurred Real 2022$'!M$1,FALSE)=0,"",VLOOKUP($A243,'Incurred Real 2022$'!$A$25:$AC$426,'Incurred Real 2022$'!M$1,FALSE))</f>
        <v/>
      </c>
      <c r="N243" s="105" t="str">
        <f>IF(VLOOKUP($A243,'Incurred Real 2022$'!$A$25:$AC$426,'Incurred Real 2022$'!N$1,FALSE)=0,"",VLOOKUP($A243,'Incurred Real 2022$'!$A$25:$AC$426,'Incurred Real 2022$'!N$1,FALSE))</f>
        <v/>
      </c>
      <c r="O243" s="105" t="str">
        <f>IF(VLOOKUP($A243,'Incurred Real 2022$'!$A$25:$AC$426,'Incurred Real 2022$'!O$1,FALSE)=0,"",VLOOKUP($A243,'Incurred Real 2022$'!$A$25:$AC$426,'Incurred Real 2022$'!O$1,FALSE))</f>
        <v/>
      </c>
      <c r="P243" s="105" t="str">
        <f>IF(VLOOKUP($A243,'Incurred Real 2022$'!$A$25:$AC$426,'Incurred Real 2022$'!P$1,FALSE)=0,"",VLOOKUP($A243,'Incurred Real 2022$'!$A$25:$AC$426,'Incurred Real 2022$'!P$1,FALSE))</f>
        <v/>
      </c>
      <c r="Q243" s="105">
        <f>IF(VLOOKUP($A243,'Incurred Real 2022$'!$A$25:$AC$426,'Incurred Real 2022$'!Q$1,FALSE)=0,"",VLOOKUP($A243,'Incurred Real 2022$'!$A$25:$AC$426,'Incurred Real 2022$'!Q$1,FALSE))</f>
        <v>1148062.3400000001</v>
      </c>
      <c r="R243" s="105">
        <f>IF(VLOOKUP($A243,'Incurred Real 2022$'!$A$25:$AC$426,'Incurred Real 2022$'!R$1,FALSE)=0,"",VLOOKUP($A243,'Incurred Real 2022$'!$A$25:$AC$426,'Incurred Real 2022$'!R$1,FALSE))</f>
        <v>1801755.87</v>
      </c>
      <c r="S243" s="105">
        <f>IF(VLOOKUP($A243,'Incurred Real 2022$'!$A$25:$AC$426,'Incurred Real 2022$'!S$1,FALSE)=0,"",VLOOKUP($A243,'Incurred Real 2022$'!$A$25:$AC$426,'Incurred Real 2022$'!S$1,FALSE))</f>
        <v>248011.74</v>
      </c>
      <c r="T243" s="105">
        <f>IF(VLOOKUP($A243,'Incurred Real 2022$'!$A$25:$AC$426,'Incurred Real 2022$'!T$1,FALSE)=0,"",VLOOKUP($A243,'Incurred Real 2022$'!$A$25:$AC$426,'Incurred Real 2022$'!T$1,FALSE))</f>
        <v>37562.589999999997</v>
      </c>
      <c r="U243" s="105">
        <f>IF(VLOOKUP($A243,'Incurred Real 2022$'!$A$25:$AC$426,'Incurred Real 2022$'!U$1,FALSE)=0,"",VLOOKUP($A243,'Incurred Real 2022$'!$A$25:$AC$426,'Incurred Real 2022$'!U$1,FALSE))</f>
        <v>53738.79</v>
      </c>
      <c r="V243" s="13">
        <f>IF(ISTEXT(VLOOKUP($A243,'Incurred Real 2022$'!$A$25:$AC$426,'Incurred Real 2022$'!V$1,FALSE)),"",(VLOOKUP($A243,'Incurred Real 2022$'!$A$25:$AC$426,'Incurred Real 2022$'!V$1,FALSE))*BT243*Incurred_Nominal!V$15)</f>
        <v>1092.7741921824445</v>
      </c>
      <c r="W243" s="13" t="str">
        <f>IF(ISTEXT(VLOOKUP($A243,'Incurred Real 2022$'!$A$25:$AC$426,'Incurred Real 2022$'!W$1,FALSE)),"",(VLOOKUP($A243,'Incurred Real 2022$'!$A$25:$AC$426,'Incurred Real 2022$'!W$1,FALSE))*BU243*Incurred_Nominal!W$15)</f>
        <v/>
      </c>
      <c r="X243" s="13" t="str">
        <f>IF(ISTEXT(VLOOKUP($A243,'Incurred Real 2022$'!$A$25:$AC$426,'Incurred Real 2022$'!X$1,FALSE)),"",(VLOOKUP($A243,'Incurred Real 2022$'!$A$25:$AC$426,'Incurred Real 2022$'!X$1,FALSE))*BV243*Incurred_Nominal!X$15)</f>
        <v/>
      </c>
      <c r="Y243" s="13" t="str">
        <f>IF(ISTEXT(VLOOKUP($A243,'Incurred Real 2022$'!$A$25:$AC$426,'Incurred Real 2022$'!Y$1,FALSE)),"",(VLOOKUP($A243,'Incurred Real 2022$'!$A$25:$AC$426,'Incurred Real 2022$'!Y$1,FALSE))*BW243*Incurred_Nominal!Y$15)</f>
        <v/>
      </c>
      <c r="Z243" s="13" t="str">
        <f>IF(ISTEXT(VLOOKUP($A243,'Incurred Real 2022$'!$A$25:$AC$426,'Incurred Real 2022$'!Z$1,FALSE)),"",(VLOOKUP($A243,'Incurred Real 2022$'!$A$25:$AC$426,'Incurred Real 2022$'!Z$1,FALSE))*BX243*Incurred_Nominal!Z$15)</f>
        <v/>
      </c>
      <c r="AA243" s="13" t="str">
        <f>IF(ISTEXT(VLOOKUP($A243,'Incurred Real 2022$'!$A$25:$AC$426,'Incurred Real 2022$'!AA$1,FALSE)),"",(VLOOKUP($A243,'Incurred Real 2022$'!$A$25:$AC$426,'Incurred Real 2022$'!AA$1,FALSE))*BY243*Incurred_Nominal!AA$15)</f>
        <v/>
      </c>
      <c r="AB243" s="13" t="str">
        <f>IF(ISTEXT(VLOOKUP($A243,'Incurred Real 2022$'!$A$25:$AC$426,'Incurred Real 2022$'!AB$1,FALSE)),"",(VLOOKUP($A243,'Incurred Real 2022$'!$A$25:$AC$426,'Incurred Real 2022$'!AB$1,FALSE))*BZ243*Incurred_Nominal!AB$15)</f>
        <v/>
      </c>
      <c r="AC243" s="13" t="str">
        <f>IF(ISTEXT(VLOOKUP($A243,'Incurred Real 2022$'!$A$25:$AC$426,'Incurred Real 2022$'!AC$1,FALSE)),"",(VLOOKUP($A243,'Incurred Real 2022$'!$A$25:$AC$426,'Incurred Real 2022$'!AC$1,FALSE))*CA243*Incurred_Nominal!AC$15)</f>
        <v/>
      </c>
      <c r="AD243" s="232">
        <f t="shared" si="49"/>
        <v>3290224.1041921824</v>
      </c>
      <c r="AE243" s="232">
        <f t="shared" si="50"/>
        <v>3290224.1041921824</v>
      </c>
      <c r="AF243" s="239" t="str">
        <f t="shared" si="51"/>
        <v/>
      </c>
      <c r="AG243" s="237" t="str">
        <f t="shared" si="52"/>
        <v/>
      </c>
      <c r="AH243" s="240" t="str">
        <f t="shared" si="56"/>
        <v/>
      </c>
      <c r="AI243" s="234">
        <f>VLOOKUP($A243,Incurred_Real!$A$25:$AP$479,Incurred_Real!AI$1,FALSE)</f>
        <v>2022</v>
      </c>
      <c r="AJ243" s="235">
        <f>VLOOKUP($A243,Incurred_Real!$A$25:$AP$479,Incurred_Real!AJ$1,FALSE)</f>
        <v>43677</v>
      </c>
      <c r="AK243" s="236">
        <f>VLOOKUP($A243,Incurred_Real!$A$25:$AP$479,Incurred_Real!AK$1,FALSE)</f>
        <v>2020</v>
      </c>
      <c r="AL243" s="235" t="str">
        <f>VLOOKUP($A243,Incurred_Real!$A$25:$AP$479,Incurred_Real!AL$1,FALSE)</f>
        <v>Commissioned Extra</v>
      </c>
      <c r="AM243" s="237" t="str">
        <f>IF(AL243="Commissioned Extra","",(IF((AD243)=0,0,SUMPRODUCT($F$17:$U$17,F243:U243))+VLOOKUP($A243,Incurred_Real!$A$25:$BS$376,Incurred_Real!$AO$1,FALSE)))</f>
        <v/>
      </c>
      <c r="AN243" s="232" cm="1">
        <f t="array" ref="AN243">IF(ROUND(AE243,0)=0,0,LOOKUP(2,1/(F243:AC243&lt;&gt;""),F243:AC243))</f>
        <v>1092.7741921824445</v>
      </c>
      <c r="AO243" s="232">
        <f t="shared" si="53"/>
        <v>1092.7741921824445</v>
      </c>
      <c r="AP243" s="78"/>
      <c r="AQ243" s="20"/>
      <c r="AR243" s="245">
        <f>VLOOKUP($A243,Incurred_Real!$A$25:$CD$376,Incurred_Real!AR$1,FALSE)</f>
        <v>0</v>
      </c>
      <c r="AS243" s="246">
        <f>VLOOKUP($A243,Incurred_Real!$A$25:$CD$376,Incurred_Real!AS$1,FALSE)</f>
        <v>0</v>
      </c>
      <c r="AT243" s="246">
        <f>VLOOKUP($A243,Incurred_Real!$A$25:$CD$376,Incurred_Real!AT$1,FALSE)</f>
        <v>0</v>
      </c>
      <c r="AU243" s="246">
        <f>VLOOKUP($A243,Incurred_Real!$A$25:$CD$376,Incurred_Real!AU$1,FALSE)</f>
        <v>0</v>
      </c>
      <c r="AV243" s="246">
        <f>VLOOKUP($A243,Incurred_Real!$A$25:$CD$376,Incurred_Real!AV$1,FALSE)</f>
        <v>0</v>
      </c>
      <c r="AW243" s="246">
        <f>VLOOKUP($A243,Incurred_Real!$A$25:$CD$376,Incurred_Real!AW$1,FALSE)</f>
        <v>0</v>
      </c>
      <c r="AX243" s="246">
        <f>VLOOKUP($A243,Incurred_Real!$A$25:$CD$376,Incurred_Real!AX$1,FALSE)</f>
        <v>0</v>
      </c>
      <c r="AY243" s="246">
        <f>VLOOKUP($A243,Incurred_Real!$A$25:$CD$376,Incurred_Real!AY$1,FALSE)</f>
        <v>0</v>
      </c>
      <c r="AZ243" s="246">
        <f>VLOOKUP($A243,Incurred_Real!$A$25:$CD$376,Incurred_Real!AZ$1,FALSE)</f>
        <v>0</v>
      </c>
      <c r="BA243" s="246">
        <f>VLOOKUP($A243,Incurred_Real!$A$25:$CD$376,Incurred_Real!BA$1,FALSE)</f>
        <v>0</v>
      </c>
      <c r="BB243" s="246">
        <f>VLOOKUP($A243,Incurred_Real!$A$25:$CD$376,Incurred_Real!BB$1,FALSE)</f>
        <v>0</v>
      </c>
      <c r="BC243" s="246">
        <f>VLOOKUP($A243,Incurred_Real!$A$25:$CD$376,Incurred_Real!BC$1,FALSE)</f>
        <v>0</v>
      </c>
      <c r="BD243" s="246">
        <f>VLOOKUP($A243,Incurred_Real!$A$25:$CD$376,Incurred_Real!BD$1,FALSE)</f>
        <v>0</v>
      </c>
      <c r="BE243" s="246">
        <f>VLOOKUP($A243,Incurred_Real!$A$25:$CD$376,Incurred_Real!BE$1,FALSE)</f>
        <v>0</v>
      </c>
      <c r="BF243" s="246">
        <f>VLOOKUP($A243,Incurred_Real!$A$25:$CD$376,Incurred_Real!BF$1,FALSE)</f>
        <v>0</v>
      </c>
      <c r="BG243" s="246">
        <f>VLOOKUP($A243,Incurred_Real!$A$25:$CD$376,Incurred_Real!BG$1,FALSE)</f>
        <v>0</v>
      </c>
      <c r="BH243" s="246">
        <f>VLOOKUP($A243,Incurred_Real!$A$25:$CD$376,Incurred_Real!BH$1,FALSE)</f>
        <v>1</v>
      </c>
      <c r="BI243" s="246">
        <f>VLOOKUP($A243,Incurred_Real!$A$25:$CD$376,Incurred_Real!BI$1,FALSE)</f>
        <v>0</v>
      </c>
      <c r="BJ243" s="246">
        <f>VLOOKUP($A243,Incurred_Real!$A$25:$CD$376,Incurred_Real!BJ$1,FALSE)</f>
        <v>0</v>
      </c>
      <c r="BK243" s="246">
        <f>VLOOKUP($A243,Incurred_Real!$A$25:$CD$376,Incurred_Real!BK$1,FALSE)</f>
        <v>0</v>
      </c>
      <c r="BL243" s="246">
        <f>VLOOKUP($A243,Incurred_Real!$A$25:$CD$376,Incurred_Real!BL$1,FALSE)</f>
        <v>0</v>
      </c>
      <c r="BM243" s="246">
        <f>VLOOKUP($A243,Incurred_Real!$A$25:$CD$376,Incurred_Real!BM$1,FALSE)</f>
        <v>0</v>
      </c>
      <c r="BN243" s="246">
        <f>VLOOKUP($A243,Incurred_Real!$A$25:$CD$376,Incurred_Real!BN$1,FALSE)</f>
        <v>0</v>
      </c>
      <c r="BO243" s="246">
        <f>VLOOKUP($A243,Incurred_Real!$A$25:$CD$376,Incurred_Real!BO$1,FALSE)</f>
        <v>0</v>
      </c>
      <c r="BP243" s="246">
        <f>VLOOKUP($A243,Incurred_Real!$A$25:$CD$376,Incurred_Real!BP$1,FALSE)</f>
        <v>0</v>
      </c>
      <c r="BQ243" s="246">
        <f>VLOOKUP($A243,Incurred_Real!$A$25:$CD$376,Incurred_Real!BQ$1,FALSE)</f>
        <v>0</v>
      </c>
      <c r="BR243" s="246">
        <f>VLOOKUP($A243,Incurred_Real!$A$25:$CD$376,Incurred_Real!BR$1,FALSE)</f>
        <v>0</v>
      </c>
      <c r="BS243" s="254">
        <f t="shared" si="54"/>
        <v>1</v>
      </c>
      <c r="BT243" s="249">
        <f>1+IF(ISNA(VLOOKUP($A243,'Project labour content'!$A$7:$D$255,'Project labour content'!$D$1,FALSE)),VLOOKUP($D243,'Project labour content'!$F$6:$G$15,'Project labour content'!$G$1,FALSE),VLOOKUP($A243,'Project labour content'!$A$7:$D$255,'Project labour content'!$D$1,FALSE))*LabEsc22*1</f>
        <v>1.0004369258857517</v>
      </c>
      <c r="BU243" s="249">
        <f>1+IF(ISNA(VLOOKUP($A243,'Project labour content'!$A$7:$D$255,'Project labour content'!$D$1,FALSE)),VLOOKUP($D243,'Project labour content'!$F$6:$G$15,'Project labour content'!$G$1,FALSE),VLOOKUP($A243,'Project labour content'!$A$7:$D$255,'Project labour content'!$D$1,FALSE))*LabEsc23*1</f>
        <v>1.0008759490157553</v>
      </c>
      <c r="BV243" s="249">
        <f>1+IF(ISNA(VLOOKUP($A243,'Project labour content'!$A$7:$D$255,'Project labour content'!$D$1,FALSE)),VLOOKUP($D243,'Project labour content'!$F$6:$G$15,'Project labour content'!$G$1,FALSE),VLOOKUP($A243,'Project labour content'!$A$7:$D$255,'Project labour content'!$D$1,FALSE))*LabEsc24*1</f>
        <v>1.0012895088042184</v>
      </c>
      <c r="BW243" s="249">
        <f>1+IF(ISNA(VLOOKUP($A243,'Project labour content'!$A$7:$D$255,'Project labour content'!$D$1,FALSE)),VLOOKUP($D243,'Project labour content'!$F$6:$G$15,'Project labour content'!$G$1,FALSE),VLOOKUP($A243,'Project labour content'!$A$7:$D$255,'Project labour content'!$D$1,FALSE))*LabEsc25*1</f>
        <v>1.0018434032142336</v>
      </c>
      <c r="BX243" s="249">
        <f>1+IF(ISNA(VLOOKUP($A243,'Project labour content'!$A$7:$D$255,'Project labour content'!$D$1,FALSE)),VLOOKUP($D243,'Project labour content'!$F$6:$G$15,'Project labour content'!$G$1,FALSE),VLOOKUP($A243,'Project labour content'!$A$7:$D$255,'Project labour content'!$D$1,FALSE))*LabEsc26*1</f>
        <v>1.002447055805415</v>
      </c>
      <c r="BY243" s="249">
        <f>1+IF(ISNA(VLOOKUP($A243,'Project labour content'!$A$7:$D$255,'Project labour content'!$D$1,FALSE)),VLOOKUP($D243,'Project labour content'!$F$6:$G$15,'Project labour content'!$G$1,FALSE),VLOOKUP($A243,'Project labour content'!$A$7:$D$255,'Project labour content'!$D$1,FALSE))*LabEsc27*1</f>
        <v>1.0028209489334299</v>
      </c>
      <c r="BZ243" s="249">
        <f>1+IF(ISNA(VLOOKUP($A243,'Project labour content'!$A$7:$D$255,'Project labour content'!$D$1,FALSE)),VLOOKUP($D243,'Project labour content'!$F$6:$G$15,'Project labour content'!$G$1,FALSE),VLOOKUP($A243,'Project labour content'!$A$7:$D$255,'Project labour content'!$D$1,FALSE))*LabEsc28*1</f>
        <v>1.003102490458825</v>
      </c>
      <c r="CA243" s="249">
        <f>1+IF(ISNA(VLOOKUP($A243,'Project labour content'!$A$7:$D$255,'Project labour content'!$D$1,FALSE)),VLOOKUP($D243,'Project labour content'!$F$6:$G$15,'Project labour content'!$G$1,FALSE),VLOOKUP($A243,'Project labour content'!$A$7:$D$255,'Project labour content'!$D$1,FALSE))*LabEsc29*1</f>
        <v>1.0035543082987792</v>
      </c>
      <c r="CB243" s="250" t="str">
        <f>IF(ISNA(VLOOKUP($A243,'Project labour content'!$A$7:$D$255,'Project labour content'!$D$1,FALSE)),"Category","Project")</f>
        <v>Project</v>
      </c>
      <c r="CD243" s="247" t="str">
        <f t="shared" si="55"/>
        <v>14189</v>
      </c>
    </row>
    <row r="244" spans="1:82" x14ac:dyDescent="0.15">
      <c r="A244" s="11" t="s">
        <v>734</v>
      </c>
      <c r="B244" s="11" t="str">
        <f>VLOOKUP($A244,'Incurred Real 2022$'!$A$25:$AC$426,'Incurred Real 2022$'!B$1,FALSE)</f>
        <v>Yorke Peninsula Telecoms Bearer</v>
      </c>
      <c r="C244" s="11" t="str">
        <f>VLOOKUP($A244,'Incurred Real 2022$'!$A$25:$AC$426,'Incurred Real 2022$'!C$1,FALSE)</f>
        <v>ExAnte</v>
      </c>
      <c r="D244" s="11" t="str">
        <f>VLOOKUP($A244,'Incurred Real 2022$'!$A$25:$AC$426,'Incurred Real 2022$'!D$1,FALSE)</f>
        <v>Augmentation</v>
      </c>
      <c r="E244" s="11" t="str">
        <f>VLOOKUP($A244,'Incurred Real 2022$'!$A$25:$AC$426,'Incurred Real 2022$'!E$1,FALSE)</f>
        <v>Closed</v>
      </c>
      <c r="F244" s="105" t="str">
        <f>IF(VLOOKUP($A244,'Incurred Real 2022$'!$A$25:$AC$426,'Incurred Real 2022$'!F$1,FALSE)=0,"",VLOOKUP($A244,'Incurred Real 2022$'!$A$25:$AC$426,'Incurred Real 2022$'!F$1,FALSE))</f>
        <v/>
      </c>
      <c r="G244" s="105" t="str">
        <f>IF(VLOOKUP($A244,'Incurred Real 2022$'!$A$25:$AC$426,'Incurred Real 2022$'!G$1,FALSE)=0,"",VLOOKUP($A244,'Incurred Real 2022$'!$A$25:$AC$426,'Incurred Real 2022$'!G$1,FALSE))</f>
        <v/>
      </c>
      <c r="H244" s="105" t="str">
        <f>IF(VLOOKUP($A244,'Incurred Real 2022$'!$A$25:$AC$426,'Incurred Real 2022$'!H$1,FALSE)=0,"",VLOOKUP($A244,'Incurred Real 2022$'!$A$25:$AC$426,'Incurred Real 2022$'!H$1,FALSE))</f>
        <v/>
      </c>
      <c r="I244" s="105" t="str">
        <f>IF(VLOOKUP($A244,'Incurred Real 2022$'!$A$25:$AC$426,'Incurred Real 2022$'!I$1,FALSE)=0,"",VLOOKUP($A244,'Incurred Real 2022$'!$A$25:$AC$426,'Incurred Real 2022$'!I$1,FALSE))</f>
        <v/>
      </c>
      <c r="J244" s="105" t="str">
        <f>IF(VLOOKUP($A244,'Incurred Real 2022$'!$A$25:$AC$426,'Incurred Real 2022$'!J$1,FALSE)=0,"",VLOOKUP($A244,'Incurred Real 2022$'!$A$25:$AC$426,'Incurred Real 2022$'!J$1,FALSE))</f>
        <v/>
      </c>
      <c r="K244" s="105" t="str">
        <f>IF(VLOOKUP($A244,'Incurred Real 2022$'!$A$25:$AC$426,'Incurred Real 2022$'!K$1,FALSE)=0,"",VLOOKUP($A244,'Incurred Real 2022$'!$A$25:$AC$426,'Incurred Real 2022$'!K$1,FALSE))</f>
        <v/>
      </c>
      <c r="L244" s="105" t="str">
        <f>IF(VLOOKUP($A244,'Incurred Real 2022$'!$A$25:$AC$426,'Incurred Real 2022$'!L$1,FALSE)=0,"",VLOOKUP($A244,'Incurred Real 2022$'!$A$25:$AC$426,'Incurred Real 2022$'!L$1,FALSE))</f>
        <v/>
      </c>
      <c r="M244" s="105" t="str">
        <f>IF(VLOOKUP($A244,'Incurred Real 2022$'!$A$25:$AC$426,'Incurred Real 2022$'!M$1,FALSE)=0,"",VLOOKUP($A244,'Incurred Real 2022$'!$A$25:$AC$426,'Incurred Real 2022$'!M$1,FALSE))</f>
        <v/>
      </c>
      <c r="N244" s="105" t="str">
        <f>IF(VLOOKUP($A244,'Incurred Real 2022$'!$A$25:$AC$426,'Incurred Real 2022$'!N$1,FALSE)=0,"",VLOOKUP($A244,'Incurred Real 2022$'!$A$25:$AC$426,'Incurred Real 2022$'!N$1,FALSE))</f>
        <v/>
      </c>
      <c r="O244" s="105" t="str">
        <f>IF(VLOOKUP($A244,'Incurred Real 2022$'!$A$25:$AC$426,'Incurred Real 2022$'!O$1,FALSE)=0,"",VLOOKUP($A244,'Incurred Real 2022$'!$A$25:$AC$426,'Incurred Real 2022$'!O$1,FALSE))</f>
        <v/>
      </c>
      <c r="P244" s="105" t="str">
        <f>IF(VLOOKUP($A244,'Incurred Real 2022$'!$A$25:$AC$426,'Incurred Real 2022$'!P$1,FALSE)=0,"",VLOOKUP($A244,'Incurred Real 2022$'!$A$25:$AC$426,'Incurred Real 2022$'!P$1,FALSE))</f>
        <v/>
      </c>
      <c r="Q244" s="105">
        <f>IF(VLOOKUP($A244,'Incurred Real 2022$'!$A$25:$AC$426,'Incurred Real 2022$'!Q$1,FALSE)=0,"",VLOOKUP($A244,'Incurred Real 2022$'!$A$25:$AC$426,'Incurred Real 2022$'!Q$1,FALSE))</f>
        <v>177945.1</v>
      </c>
      <c r="R244" s="105">
        <f>IF(VLOOKUP($A244,'Incurred Real 2022$'!$A$25:$AC$426,'Incurred Real 2022$'!R$1,FALSE)=0,"",VLOOKUP($A244,'Incurred Real 2022$'!$A$25:$AC$426,'Incurred Real 2022$'!R$1,FALSE))</f>
        <v>3750388.58</v>
      </c>
      <c r="S244" s="105">
        <f>IF(VLOOKUP($A244,'Incurred Real 2022$'!$A$25:$AC$426,'Incurred Real 2022$'!S$1,FALSE)=0,"",VLOOKUP($A244,'Incurred Real 2022$'!$A$25:$AC$426,'Incurred Real 2022$'!S$1,FALSE))</f>
        <v>344079.72</v>
      </c>
      <c r="T244" s="105">
        <f>IF(VLOOKUP($A244,'Incurred Real 2022$'!$A$25:$AC$426,'Incurred Real 2022$'!T$1,FALSE)=0,"",VLOOKUP($A244,'Incurred Real 2022$'!$A$25:$AC$426,'Incurred Real 2022$'!T$1,FALSE))</f>
        <v>-1000</v>
      </c>
      <c r="U244" s="105" t="str">
        <f>IF(VLOOKUP($A244,'Incurred Real 2022$'!$A$25:$AC$426,'Incurred Real 2022$'!U$1,FALSE)=0,"",VLOOKUP($A244,'Incurred Real 2022$'!$A$25:$AC$426,'Incurred Real 2022$'!U$1,FALSE))</f>
        <v/>
      </c>
      <c r="V244" s="13" t="str">
        <f>IF(ISTEXT(VLOOKUP($A244,'Incurred Real 2022$'!$A$25:$AC$426,'Incurred Real 2022$'!V$1,FALSE)),"",(VLOOKUP($A244,'Incurred Real 2022$'!$A$25:$AC$426,'Incurred Real 2022$'!V$1,FALSE))*BT244*Incurred_Nominal!V$15)</f>
        <v/>
      </c>
      <c r="W244" s="13" t="str">
        <f>IF(ISTEXT(VLOOKUP($A244,'Incurred Real 2022$'!$A$25:$AC$426,'Incurred Real 2022$'!W$1,FALSE)),"",(VLOOKUP($A244,'Incurred Real 2022$'!$A$25:$AC$426,'Incurred Real 2022$'!W$1,FALSE))*BU244*Incurred_Nominal!W$15)</f>
        <v/>
      </c>
      <c r="X244" s="13" t="str">
        <f>IF(ISTEXT(VLOOKUP($A244,'Incurred Real 2022$'!$A$25:$AC$426,'Incurred Real 2022$'!X$1,FALSE)),"",(VLOOKUP($A244,'Incurred Real 2022$'!$A$25:$AC$426,'Incurred Real 2022$'!X$1,FALSE))*BV244*Incurred_Nominal!X$15)</f>
        <v/>
      </c>
      <c r="Y244" s="13" t="str">
        <f>IF(ISTEXT(VLOOKUP($A244,'Incurred Real 2022$'!$A$25:$AC$426,'Incurred Real 2022$'!Y$1,FALSE)),"",(VLOOKUP($A244,'Incurred Real 2022$'!$A$25:$AC$426,'Incurred Real 2022$'!Y$1,FALSE))*BW244*Incurred_Nominal!Y$15)</f>
        <v/>
      </c>
      <c r="Z244" s="13" t="str">
        <f>IF(ISTEXT(VLOOKUP($A244,'Incurred Real 2022$'!$A$25:$AC$426,'Incurred Real 2022$'!Z$1,FALSE)),"",(VLOOKUP($A244,'Incurred Real 2022$'!$A$25:$AC$426,'Incurred Real 2022$'!Z$1,FALSE))*BX244*Incurred_Nominal!Z$15)</f>
        <v/>
      </c>
      <c r="AA244" s="13" t="str">
        <f>IF(ISTEXT(VLOOKUP($A244,'Incurred Real 2022$'!$A$25:$AC$426,'Incurred Real 2022$'!AA$1,FALSE)),"",(VLOOKUP($A244,'Incurred Real 2022$'!$A$25:$AC$426,'Incurred Real 2022$'!AA$1,FALSE))*BY244*Incurred_Nominal!AA$15)</f>
        <v/>
      </c>
      <c r="AB244" s="13" t="str">
        <f>IF(ISTEXT(VLOOKUP($A244,'Incurred Real 2022$'!$A$25:$AC$426,'Incurred Real 2022$'!AB$1,FALSE)),"",(VLOOKUP($A244,'Incurred Real 2022$'!$A$25:$AC$426,'Incurred Real 2022$'!AB$1,FALSE))*BZ244*Incurred_Nominal!AB$15)</f>
        <v/>
      </c>
      <c r="AC244" s="13" t="str">
        <f>IF(ISTEXT(VLOOKUP($A244,'Incurred Real 2022$'!$A$25:$AC$426,'Incurred Real 2022$'!AC$1,FALSE)),"",(VLOOKUP($A244,'Incurred Real 2022$'!$A$25:$AC$426,'Incurred Real 2022$'!AC$1,FALSE))*CA244*Incurred_Nominal!AC$15)</f>
        <v/>
      </c>
      <c r="AD244" s="232">
        <f t="shared" si="49"/>
        <v>4271413.4000000004</v>
      </c>
      <c r="AE244" s="232">
        <f t="shared" si="50"/>
        <v>4273413.4000000004</v>
      </c>
      <c r="AF244" s="239">
        <f t="shared" si="51"/>
        <v>5252566.9366131211</v>
      </c>
      <c r="AG244" s="237">
        <f t="shared" si="52"/>
        <v>4270302.7463036999</v>
      </c>
      <c r="AH244" s="240">
        <f t="shared" si="56"/>
        <v>1.230022143315167</v>
      </c>
      <c r="AI244" s="234">
        <f>VLOOKUP($A244,Incurred_Real!$A$25:$AP$479,Incurred_Real!AI$1,FALSE)</f>
        <v>2020</v>
      </c>
      <c r="AJ244" s="235">
        <f>VLOOKUP($A244,Incurred_Real!$A$25:$AP$479,Incurred_Real!AJ$1,FALSE)</f>
        <v>43255</v>
      </c>
      <c r="AK244" s="236">
        <f>VLOOKUP($A244,Incurred_Real!$A$25:$AP$479,Incurred_Real!AK$1,FALSE)</f>
        <v>2018</v>
      </c>
      <c r="AL244" s="235" t="str">
        <f>VLOOKUP($A244,Incurred_Real!$A$25:$AP$479,Incurred_Real!AL$1,FALSE)</f>
        <v/>
      </c>
      <c r="AM244" s="237">
        <f>IF(AL244="Commissioned Extra","",(IF((AD244)=0,0,SUMPRODUCT($F$17:$U$17,F244:U244))+VLOOKUP($A244,Incurred_Real!$A$25:$BS$376,Incurred_Real!$AO$1,FALSE)))</f>
        <v>4665216.6011301707</v>
      </c>
      <c r="AN244" s="232" cm="1">
        <f t="array" ref="AN244">IF(ROUND(AE244,0)=0,0,LOOKUP(2,1/(F244:AC244&lt;&gt;""),F244:AC244))</f>
        <v>-1000</v>
      </c>
      <c r="AO244" s="232">
        <f t="shared" si="53"/>
        <v>0</v>
      </c>
      <c r="AP244" s="78"/>
      <c r="AQ244" s="20"/>
      <c r="AR244" s="245">
        <f>VLOOKUP($A244,Incurred_Real!$A$25:$CD$376,Incurred_Real!AR$1,FALSE)</f>
        <v>0</v>
      </c>
      <c r="AS244" s="246">
        <f>VLOOKUP($A244,Incurred_Real!$A$25:$CD$376,Incurred_Real!AS$1,FALSE)</f>
        <v>0</v>
      </c>
      <c r="AT244" s="246">
        <f>VLOOKUP($A244,Incurred_Real!$A$25:$CD$376,Incurred_Real!AT$1,FALSE)</f>
        <v>0.99946898641471948</v>
      </c>
      <c r="AU244" s="246">
        <f>VLOOKUP($A244,Incurred_Real!$A$25:$CD$376,Incurred_Real!AU$1,FALSE)</f>
        <v>0</v>
      </c>
      <c r="AV244" s="246">
        <f>VLOOKUP($A244,Incurred_Real!$A$25:$CD$376,Incurred_Real!AV$1,FALSE)</f>
        <v>0</v>
      </c>
      <c r="AW244" s="246">
        <f>VLOOKUP($A244,Incurred_Real!$A$25:$CD$376,Incurred_Real!AW$1,FALSE)</f>
        <v>0</v>
      </c>
      <c r="AX244" s="246">
        <f>VLOOKUP($A244,Incurred_Real!$A$25:$CD$376,Incurred_Real!AX$1,FALSE)</f>
        <v>0</v>
      </c>
      <c r="AY244" s="246">
        <f>VLOOKUP($A244,Incurred_Real!$A$25:$CD$376,Incurred_Real!AY$1,FALSE)</f>
        <v>0</v>
      </c>
      <c r="AZ244" s="246">
        <f>VLOOKUP($A244,Incurred_Real!$A$25:$CD$376,Incurred_Real!AZ$1,FALSE)</f>
        <v>0</v>
      </c>
      <c r="BA244" s="246">
        <f>VLOOKUP($A244,Incurred_Real!$A$25:$CD$376,Incurred_Real!BA$1,FALSE)</f>
        <v>0</v>
      </c>
      <c r="BB244" s="246">
        <f>VLOOKUP($A244,Incurred_Real!$A$25:$CD$376,Incurred_Real!BB$1,FALSE)</f>
        <v>0</v>
      </c>
      <c r="BC244" s="246">
        <f>VLOOKUP($A244,Incurred_Real!$A$25:$CD$376,Incurred_Real!BC$1,FALSE)</f>
        <v>0</v>
      </c>
      <c r="BD244" s="246">
        <f>VLOOKUP($A244,Incurred_Real!$A$25:$CD$376,Incurred_Real!BD$1,FALSE)</f>
        <v>0</v>
      </c>
      <c r="BE244" s="246">
        <f>VLOOKUP($A244,Incurred_Real!$A$25:$CD$376,Incurred_Real!BE$1,FALSE)</f>
        <v>0</v>
      </c>
      <c r="BF244" s="246">
        <f>VLOOKUP($A244,Incurred_Real!$A$25:$CD$376,Incurred_Real!BF$1,FALSE)</f>
        <v>0</v>
      </c>
      <c r="BG244" s="246">
        <f>VLOOKUP($A244,Incurred_Real!$A$25:$CD$376,Incurred_Real!BG$1,FALSE)</f>
        <v>0</v>
      </c>
      <c r="BH244" s="246">
        <f>VLOOKUP($A244,Incurred_Real!$A$25:$CD$376,Incurred_Real!BH$1,FALSE)</f>
        <v>0</v>
      </c>
      <c r="BI244" s="246">
        <f>VLOOKUP($A244,Incurred_Real!$A$25:$CD$376,Incurred_Real!BI$1,FALSE)</f>
        <v>0</v>
      </c>
      <c r="BJ244" s="246">
        <f>VLOOKUP($A244,Incurred_Real!$A$25:$CD$376,Incurred_Real!BJ$1,FALSE)</f>
        <v>0</v>
      </c>
      <c r="BK244" s="246">
        <f>VLOOKUP($A244,Incurred_Real!$A$25:$CD$376,Incurred_Real!BK$1,FALSE)</f>
        <v>0</v>
      </c>
      <c r="BL244" s="246">
        <f>VLOOKUP($A244,Incurred_Real!$A$25:$CD$376,Incurred_Real!BL$1,FALSE)</f>
        <v>0</v>
      </c>
      <c r="BM244" s="246">
        <f>VLOOKUP($A244,Incurred_Real!$A$25:$CD$376,Incurred_Real!BM$1,FALSE)</f>
        <v>0</v>
      </c>
      <c r="BN244" s="246">
        <f>VLOOKUP($A244,Incurred_Real!$A$25:$CD$376,Incurred_Real!BN$1,FALSE)</f>
        <v>0</v>
      </c>
      <c r="BO244" s="246">
        <f>VLOOKUP($A244,Incurred_Real!$A$25:$CD$376,Incurred_Real!BO$1,FALSE)</f>
        <v>0</v>
      </c>
      <c r="BP244" s="246">
        <f>VLOOKUP($A244,Incurred_Real!$A$25:$CD$376,Incurred_Real!BP$1,FALSE)</f>
        <v>0</v>
      </c>
      <c r="BQ244" s="246">
        <f>VLOOKUP($A244,Incurred_Real!$A$25:$CD$376,Incurred_Real!BQ$1,FALSE)</f>
        <v>0</v>
      </c>
      <c r="BR244" s="246">
        <f>VLOOKUP($A244,Incurred_Real!$A$25:$CD$376,Incurred_Real!BR$1,FALSE)</f>
        <v>5.3101358528050353E-4</v>
      </c>
      <c r="BS244" s="254">
        <f t="shared" si="54"/>
        <v>1</v>
      </c>
      <c r="BT244" s="249">
        <f>1+IF(ISNA(VLOOKUP($A244,'Project labour content'!$A$7:$D$255,'Project labour content'!$D$1,FALSE)),VLOOKUP($D244,'Project labour content'!$F$6:$G$15,'Project labour content'!$G$1,FALSE),VLOOKUP($A244,'Project labour content'!$A$7:$D$255,'Project labour content'!$D$1,FALSE))*LabEsc22*1</f>
        <v>1.0003471041831231</v>
      </c>
      <c r="BU244" s="249">
        <f>1+IF(ISNA(VLOOKUP($A244,'Project labour content'!$A$7:$D$255,'Project labour content'!$D$1,FALSE)),VLOOKUP($D244,'Project labour content'!$F$6:$G$15,'Project labour content'!$G$1,FALSE),VLOOKUP($A244,'Project labour content'!$A$7:$D$255,'Project labour content'!$D$1,FALSE))*LabEsc23*1</f>
        <v>1.0006958744663252</v>
      </c>
      <c r="BV244" s="249">
        <f>1+IF(ISNA(VLOOKUP($A244,'Project labour content'!$A$7:$D$255,'Project labour content'!$D$1,FALSE)),VLOOKUP($D244,'Project labour content'!$F$6:$G$15,'Project labour content'!$G$1,FALSE),VLOOKUP($A244,'Project labour content'!$A$7:$D$255,'Project labour content'!$D$1,FALSE))*LabEsc24*1</f>
        <v>1.0010244160731017</v>
      </c>
      <c r="BW244" s="249">
        <f>1+IF(ISNA(VLOOKUP($A244,'Project labour content'!$A$7:$D$255,'Project labour content'!$D$1,FALSE)),VLOOKUP($D244,'Project labour content'!$F$6:$G$15,'Project labour content'!$G$1,FALSE),VLOOKUP($A244,'Project labour content'!$A$7:$D$255,'Project labour content'!$D$1,FALSE))*LabEsc25*1</f>
        <v>1.0014644427984443</v>
      </c>
      <c r="BX244" s="249">
        <f>1+IF(ISNA(VLOOKUP($A244,'Project labour content'!$A$7:$D$255,'Project labour content'!$D$1,FALSE)),VLOOKUP($D244,'Project labour content'!$F$6:$G$15,'Project labour content'!$G$1,FALSE),VLOOKUP($A244,'Project labour content'!$A$7:$D$255,'Project labour content'!$D$1,FALSE))*LabEsc26*1</f>
        <v>1.0019439985912801</v>
      </c>
      <c r="BY244" s="249">
        <f>1+IF(ISNA(VLOOKUP($A244,'Project labour content'!$A$7:$D$255,'Project labour content'!$D$1,FALSE)),VLOOKUP($D244,'Project labour content'!$F$6:$G$15,'Project labour content'!$G$1,FALSE),VLOOKUP($A244,'Project labour content'!$A$7:$D$255,'Project labour content'!$D$1,FALSE))*LabEsc27*1</f>
        <v>1.0022410280715812</v>
      </c>
      <c r="BZ244" s="249">
        <f>1+IF(ISNA(VLOOKUP($A244,'Project labour content'!$A$7:$D$255,'Project labour content'!$D$1,FALSE)),VLOOKUP($D244,'Project labour content'!$F$6:$G$15,'Project labour content'!$G$1,FALSE),VLOOKUP($A244,'Project labour content'!$A$7:$D$255,'Project labour content'!$D$1,FALSE))*LabEsc28*1</f>
        <v>1.002464691270248</v>
      </c>
      <c r="CA244" s="249">
        <f>1+IF(ISNA(VLOOKUP($A244,'Project labour content'!$A$7:$D$255,'Project labour content'!$D$1,FALSE)),VLOOKUP($D244,'Project labour content'!$F$6:$G$15,'Project labour content'!$G$1,FALSE),VLOOKUP($A244,'Project labour content'!$A$7:$D$255,'Project labour content'!$D$1,FALSE))*LabEsc29*1</f>
        <v>1.0028236259714685</v>
      </c>
      <c r="CB244" s="250" t="str">
        <f>IF(ISNA(VLOOKUP($A244,'Project labour content'!$A$7:$D$255,'Project labour content'!$D$1,FALSE)),"Category","Project")</f>
        <v>Category</v>
      </c>
      <c r="CD244" s="247" t="str">
        <f t="shared" si="55"/>
        <v>14190</v>
      </c>
    </row>
    <row r="245" spans="1:82" x14ac:dyDescent="0.15">
      <c r="A245" s="11" t="s">
        <v>736</v>
      </c>
      <c r="B245" s="11" t="str">
        <f>VLOOKUP($A245,'Incurred Real 2022$'!$A$25:$AC$426,'Incurred Real 2022$'!B$1,FALSE)</f>
        <v>Davenport-Cultana Telecoms Bearer</v>
      </c>
      <c r="C245" s="11" t="str">
        <f>VLOOKUP($A245,'Incurred Real 2022$'!$A$25:$AC$426,'Incurred Real 2022$'!C$1,FALSE)</f>
        <v>ExAnte</v>
      </c>
      <c r="D245" s="11" t="str">
        <f>VLOOKUP($A245,'Incurred Real 2022$'!$A$25:$AC$426,'Incurred Real 2022$'!D$1,FALSE)</f>
        <v>Augmentation</v>
      </c>
      <c r="E245" s="11" t="str">
        <f>VLOOKUP($A245,'Incurred Real 2022$'!$A$25:$AC$426,'Incurred Real 2022$'!E$1,FALSE)</f>
        <v>Active</v>
      </c>
      <c r="F245" s="105" t="str">
        <f>IF(VLOOKUP($A245,'Incurred Real 2022$'!$A$25:$AC$426,'Incurred Real 2022$'!F$1,FALSE)=0,"",VLOOKUP($A245,'Incurred Real 2022$'!$A$25:$AC$426,'Incurred Real 2022$'!F$1,FALSE))</f>
        <v/>
      </c>
      <c r="G245" s="105" t="str">
        <f>IF(VLOOKUP($A245,'Incurred Real 2022$'!$A$25:$AC$426,'Incurred Real 2022$'!G$1,FALSE)=0,"",VLOOKUP($A245,'Incurred Real 2022$'!$A$25:$AC$426,'Incurred Real 2022$'!G$1,FALSE))</f>
        <v/>
      </c>
      <c r="H245" s="105" t="str">
        <f>IF(VLOOKUP($A245,'Incurred Real 2022$'!$A$25:$AC$426,'Incurred Real 2022$'!H$1,FALSE)=0,"",VLOOKUP($A245,'Incurred Real 2022$'!$A$25:$AC$426,'Incurred Real 2022$'!H$1,FALSE))</f>
        <v/>
      </c>
      <c r="I245" s="105" t="str">
        <f>IF(VLOOKUP($A245,'Incurred Real 2022$'!$A$25:$AC$426,'Incurred Real 2022$'!I$1,FALSE)=0,"",VLOOKUP($A245,'Incurred Real 2022$'!$A$25:$AC$426,'Incurred Real 2022$'!I$1,FALSE))</f>
        <v/>
      </c>
      <c r="J245" s="105" t="str">
        <f>IF(VLOOKUP($A245,'Incurred Real 2022$'!$A$25:$AC$426,'Incurred Real 2022$'!J$1,FALSE)=0,"",VLOOKUP($A245,'Incurred Real 2022$'!$A$25:$AC$426,'Incurred Real 2022$'!J$1,FALSE))</f>
        <v/>
      </c>
      <c r="K245" s="105" t="str">
        <f>IF(VLOOKUP($A245,'Incurred Real 2022$'!$A$25:$AC$426,'Incurred Real 2022$'!K$1,FALSE)=0,"",VLOOKUP($A245,'Incurred Real 2022$'!$A$25:$AC$426,'Incurred Real 2022$'!K$1,FALSE))</f>
        <v/>
      </c>
      <c r="L245" s="105" t="str">
        <f>IF(VLOOKUP($A245,'Incurred Real 2022$'!$A$25:$AC$426,'Incurred Real 2022$'!L$1,FALSE)=0,"",VLOOKUP($A245,'Incurred Real 2022$'!$A$25:$AC$426,'Incurred Real 2022$'!L$1,FALSE))</f>
        <v/>
      </c>
      <c r="M245" s="105" t="str">
        <f>IF(VLOOKUP($A245,'Incurred Real 2022$'!$A$25:$AC$426,'Incurred Real 2022$'!M$1,FALSE)=0,"",VLOOKUP($A245,'Incurred Real 2022$'!$A$25:$AC$426,'Incurred Real 2022$'!M$1,FALSE))</f>
        <v/>
      </c>
      <c r="N245" s="105" t="str">
        <f>IF(VLOOKUP($A245,'Incurred Real 2022$'!$A$25:$AC$426,'Incurred Real 2022$'!N$1,FALSE)=0,"",VLOOKUP($A245,'Incurred Real 2022$'!$A$25:$AC$426,'Incurred Real 2022$'!N$1,FALSE))</f>
        <v/>
      </c>
      <c r="O245" s="105" t="str">
        <f>IF(VLOOKUP($A245,'Incurred Real 2022$'!$A$25:$AC$426,'Incurred Real 2022$'!O$1,FALSE)=0,"",VLOOKUP($A245,'Incurred Real 2022$'!$A$25:$AC$426,'Incurred Real 2022$'!O$1,FALSE))</f>
        <v/>
      </c>
      <c r="P245" s="105" t="str">
        <f>IF(VLOOKUP($A245,'Incurred Real 2022$'!$A$25:$AC$426,'Incurred Real 2022$'!P$1,FALSE)=0,"",VLOOKUP($A245,'Incurred Real 2022$'!$A$25:$AC$426,'Incurred Real 2022$'!P$1,FALSE))</f>
        <v/>
      </c>
      <c r="Q245" s="105">
        <f>IF(VLOOKUP($A245,'Incurred Real 2022$'!$A$25:$AC$426,'Incurred Real 2022$'!Q$1,FALSE)=0,"",VLOOKUP($A245,'Incurred Real 2022$'!$A$25:$AC$426,'Incurred Real 2022$'!Q$1,FALSE))</f>
        <v>56209.279999999999</v>
      </c>
      <c r="R245" s="105">
        <f>IF(VLOOKUP($A245,'Incurred Real 2022$'!$A$25:$AC$426,'Incurred Real 2022$'!R$1,FALSE)=0,"",VLOOKUP($A245,'Incurred Real 2022$'!$A$25:$AC$426,'Incurred Real 2022$'!R$1,FALSE))</f>
        <v>2752579.45</v>
      </c>
      <c r="S245" s="105">
        <f>IF(VLOOKUP($A245,'Incurred Real 2022$'!$A$25:$AC$426,'Incurred Real 2022$'!S$1,FALSE)=0,"",VLOOKUP($A245,'Incurred Real 2022$'!$A$25:$AC$426,'Incurred Real 2022$'!S$1,FALSE))</f>
        <v>1499064.05</v>
      </c>
      <c r="T245" s="105">
        <f>IF(VLOOKUP($A245,'Incurred Real 2022$'!$A$25:$AC$426,'Incurred Real 2022$'!T$1,FALSE)=0,"",VLOOKUP($A245,'Incurred Real 2022$'!$A$25:$AC$426,'Incurred Real 2022$'!T$1,FALSE))</f>
        <v>54877.760000000002</v>
      </c>
      <c r="U245" s="105">
        <f>IF(VLOOKUP($A245,'Incurred Real 2022$'!$A$25:$AC$426,'Incurred Real 2022$'!U$1,FALSE)=0,"",VLOOKUP($A245,'Incurred Real 2022$'!$A$25:$AC$426,'Incurred Real 2022$'!U$1,FALSE))</f>
        <v>9234.9699999999993</v>
      </c>
      <c r="V245" s="13">
        <f>IF(ISTEXT(VLOOKUP($A245,'Incurred Real 2022$'!$A$25:$AC$426,'Incurred Real 2022$'!V$1,FALSE)),"",(VLOOKUP($A245,'Incurred Real 2022$'!$A$25:$AC$426,'Incurred Real 2022$'!V$1,FALSE))*BT245*Incurred_Nominal!V$15)</f>
        <v>75677.254219650611</v>
      </c>
      <c r="W245" s="13" t="str">
        <f>IF(ISTEXT(VLOOKUP($A245,'Incurred Real 2022$'!$A$25:$AC$426,'Incurred Real 2022$'!W$1,FALSE)),"",(VLOOKUP($A245,'Incurred Real 2022$'!$A$25:$AC$426,'Incurred Real 2022$'!W$1,FALSE))*BU245*Incurred_Nominal!W$15)</f>
        <v/>
      </c>
      <c r="X245" s="13" t="str">
        <f>IF(ISTEXT(VLOOKUP($A245,'Incurred Real 2022$'!$A$25:$AC$426,'Incurred Real 2022$'!X$1,FALSE)),"",(VLOOKUP($A245,'Incurred Real 2022$'!$A$25:$AC$426,'Incurred Real 2022$'!X$1,FALSE))*BV245*Incurred_Nominal!X$15)</f>
        <v/>
      </c>
      <c r="Y245" s="13" t="str">
        <f>IF(ISTEXT(VLOOKUP($A245,'Incurred Real 2022$'!$A$25:$AC$426,'Incurred Real 2022$'!Y$1,FALSE)),"",(VLOOKUP($A245,'Incurred Real 2022$'!$A$25:$AC$426,'Incurred Real 2022$'!Y$1,FALSE))*BW245*Incurred_Nominal!Y$15)</f>
        <v/>
      </c>
      <c r="Z245" s="13" t="str">
        <f>IF(ISTEXT(VLOOKUP($A245,'Incurred Real 2022$'!$A$25:$AC$426,'Incurred Real 2022$'!Z$1,FALSE)),"",(VLOOKUP($A245,'Incurred Real 2022$'!$A$25:$AC$426,'Incurred Real 2022$'!Z$1,FALSE))*BX245*Incurred_Nominal!Z$15)</f>
        <v/>
      </c>
      <c r="AA245" s="13" t="str">
        <f>IF(ISTEXT(VLOOKUP($A245,'Incurred Real 2022$'!$A$25:$AC$426,'Incurred Real 2022$'!AA$1,FALSE)),"",(VLOOKUP($A245,'Incurred Real 2022$'!$A$25:$AC$426,'Incurred Real 2022$'!AA$1,FALSE))*BY245*Incurred_Nominal!AA$15)</f>
        <v/>
      </c>
      <c r="AB245" s="13" t="str">
        <f>IF(ISTEXT(VLOOKUP($A245,'Incurred Real 2022$'!$A$25:$AC$426,'Incurred Real 2022$'!AB$1,FALSE)),"",(VLOOKUP($A245,'Incurred Real 2022$'!$A$25:$AC$426,'Incurred Real 2022$'!AB$1,FALSE))*BZ245*Incurred_Nominal!AB$15)</f>
        <v/>
      </c>
      <c r="AC245" s="13" t="str">
        <f>IF(ISTEXT(VLOOKUP($A245,'Incurred Real 2022$'!$A$25:$AC$426,'Incurred Real 2022$'!AC$1,FALSE)),"",(VLOOKUP($A245,'Incurred Real 2022$'!$A$25:$AC$426,'Incurred Real 2022$'!AC$1,FALSE))*CA245*Incurred_Nominal!AC$15)</f>
        <v/>
      </c>
      <c r="AD245" s="232">
        <f t="shared" si="49"/>
        <v>4447642.7642196501</v>
      </c>
      <c r="AE245" s="232">
        <f t="shared" si="50"/>
        <v>4447642.7642196501</v>
      </c>
      <c r="AF245" s="239" t="str">
        <f t="shared" si="51"/>
        <v/>
      </c>
      <c r="AG245" s="237" t="str">
        <f t="shared" si="52"/>
        <v/>
      </c>
      <c r="AH245" s="240" t="str">
        <f t="shared" si="56"/>
        <v/>
      </c>
      <c r="AI245" s="234">
        <f>VLOOKUP($A245,Incurred_Real!$A$25:$AP$479,Incurred_Real!AI$1,FALSE)</f>
        <v>2022</v>
      </c>
      <c r="AJ245" s="235">
        <f>VLOOKUP($A245,Incurred_Real!$A$25:$AP$479,Incurred_Real!AJ$1,FALSE)</f>
        <v>43797</v>
      </c>
      <c r="AK245" s="236">
        <f>VLOOKUP($A245,Incurred_Real!$A$25:$AP$479,Incurred_Real!AK$1,FALSE)</f>
        <v>2020</v>
      </c>
      <c r="AL245" s="235" t="str">
        <f>VLOOKUP($A245,Incurred_Real!$A$25:$AP$479,Incurred_Real!AL$1,FALSE)</f>
        <v>Commissioned Extra</v>
      </c>
      <c r="AM245" s="237" t="str">
        <f>IF(AL245="Commissioned Extra","",(IF((AD245)=0,0,SUMPRODUCT($F$17:$U$17,F245:U245))+VLOOKUP($A245,Incurred_Real!$A$25:$BS$376,Incurred_Real!$AO$1,FALSE)))</f>
        <v/>
      </c>
      <c r="AN245" s="232" cm="1">
        <f t="array" ref="AN245">IF(ROUND(AE245,0)=0,0,LOOKUP(2,1/(F245:AC245&lt;&gt;""),F245:AC245))</f>
        <v>75677.254219650611</v>
      </c>
      <c r="AO245" s="232">
        <f t="shared" si="53"/>
        <v>75677.254219650611</v>
      </c>
      <c r="AP245" s="78"/>
      <c r="AQ245" s="20"/>
      <c r="AR245" s="245">
        <f>VLOOKUP($A245,Incurred_Real!$A$25:$CD$376,Incurred_Real!AR$1,FALSE)</f>
        <v>0</v>
      </c>
      <c r="AS245" s="246">
        <f>VLOOKUP($A245,Incurred_Real!$A$25:$CD$376,Incurred_Real!AS$1,FALSE)</f>
        <v>0</v>
      </c>
      <c r="AT245" s="246">
        <f>VLOOKUP($A245,Incurred_Real!$A$25:$CD$376,Incurred_Real!AT$1,FALSE)</f>
        <v>0.99960425137311892</v>
      </c>
      <c r="AU245" s="246">
        <f>VLOOKUP($A245,Incurred_Real!$A$25:$CD$376,Incurred_Real!AU$1,FALSE)</f>
        <v>0</v>
      </c>
      <c r="AV245" s="246">
        <f>VLOOKUP($A245,Incurred_Real!$A$25:$CD$376,Incurred_Real!AV$1,FALSE)</f>
        <v>0</v>
      </c>
      <c r="AW245" s="246">
        <f>VLOOKUP($A245,Incurred_Real!$A$25:$CD$376,Incurred_Real!AW$1,FALSE)</f>
        <v>0</v>
      </c>
      <c r="AX245" s="246">
        <f>VLOOKUP($A245,Incurred_Real!$A$25:$CD$376,Incurred_Real!AX$1,FALSE)</f>
        <v>0</v>
      </c>
      <c r="AY245" s="246">
        <f>VLOOKUP($A245,Incurred_Real!$A$25:$CD$376,Incurred_Real!AY$1,FALSE)</f>
        <v>0</v>
      </c>
      <c r="AZ245" s="246">
        <f>VLOOKUP($A245,Incurred_Real!$A$25:$CD$376,Incurred_Real!AZ$1,FALSE)</f>
        <v>0</v>
      </c>
      <c r="BA245" s="246">
        <f>VLOOKUP($A245,Incurred_Real!$A$25:$CD$376,Incurred_Real!BA$1,FALSE)</f>
        <v>0</v>
      </c>
      <c r="BB245" s="246">
        <f>VLOOKUP($A245,Incurred_Real!$A$25:$CD$376,Incurred_Real!BB$1,FALSE)</f>
        <v>0</v>
      </c>
      <c r="BC245" s="246">
        <f>VLOOKUP($A245,Incurred_Real!$A$25:$CD$376,Incurred_Real!BC$1,FALSE)</f>
        <v>0</v>
      </c>
      <c r="BD245" s="246">
        <f>VLOOKUP($A245,Incurred_Real!$A$25:$CD$376,Incurred_Real!BD$1,FALSE)</f>
        <v>0</v>
      </c>
      <c r="BE245" s="246">
        <f>VLOOKUP($A245,Incurred_Real!$A$25:$CD$376,Incurred_Real!BE$1,FALSE)</f>
        <v>0</v>
      </c>
      <c r="BF245" s="246">
        <f>VLOOKUP($A245,Incurred_Real!$A$25:$CD$376,Incurred_Real!BF$1,FALSE)</f>
        <v>0</v>
      </c>
      <c r="BG245" s="246">
        <f>VLOOKUP($A245,Incurred_Real!$A$25:$CD$376,Incurred_Real!BG$1,FALSE)</f>
        <v>0</v>
      </c>
      <c r="BH245" s="246">
        <f>VLOOKUP($A245,Incurred_Real!$A$25:$CD$376,Incurred_Real!BH$1,FALSE)</f>
        <v>0</v>
      </c>
      <c r="BI245" s="246">
        <f>VLOOKUP($A245,Incurred_Real!$A$25:$CD$376,Incurred_Real!BI$1,FALSE)</f>
        <v>0</v>
      </c>
      <c r="BJ245" s="246">
        <f>VLOOKUP($A245,Incurred_Real!$A$25:$CD$376,Incurred_Real!BJ$1,FALSE)</f>
        <v>0</v>
      </c>
      <c r="BK245" s="246">
        <f>VLOOKUP($A245,Incurred_Real!$A$25:$CD$376,Incurred_Real!BK$1,FALSE)</f>
        <v>0</v>
      </c>
      <c r="BL245" s="246">
        <f>VLOOKUP($A245,Incurred_Real!$A$25:$CD$376,Incurred_Real!BL$1,FALSE)</f>
        <v>0</v>
      </c>
      <c r="BM245" s="246">
        <f>VLOOKUP($A245,Incurred_Real!$A$25:$CD$376,Incurred_Real!BM$1,FALSE)</f>
        <v>0</v>
      </c>
      <c r="BN245" s="246">
        <f>VLOOKUP($A245,Incurred_Real!$A$25:$CD$376,Incurred_Real!BN$1,FALSE)</f>
        <v>0</v>
      </c>
      <c r="BO245" s="246">
        <f>VLOOKUP($A245,Incurred_Real!$A$25:$CD$376,Incurred_Real!BO$1,FALSE)</f>
        <v>0</v>
      </c>
      <c r="BP245" s="246">
        <f>VLOOKUP($A245,Incurred_Real!$A$25:$CD$376,Incurred_Real!BP$1,FALSE)</f>
        <v>0</v>
      </c>
      <c r="BQ245" s="246">
        <f>VLOOKUP($A245,Incurred_Real!$A$25:$CD$376,Incurred_Real!BQ$1,FALSE)</f>
        <v>0</v>
      </c>
      <c r="BR245" s="246">
        <f>VLOOKUP($A245,Incurred_Real!$A$25:$CD$376,Incurred_Real!BR$1,FALSE)</f>
        <v>3.9574862688107143E-4</v>
      </c>
      <c r="BS245" s="254">
        <f t="shared" si="54"/>
        <v>1</v>
      </c>
      <c r="BT245" s="249">
        <f>1+IF(ISNA(VLOOKUP($A245,'Project labour content'!$A$7:$D$255,'Project labour content'!$D$1,FALSE)),VLOOKUP($D245,'Project labour content'!$F$6:$G$15,'Project labour content'!$G$1,FALSE),VLOOKUP($A245,'Project labour content'!$A$7:$D$255,'Project labour content'!$D$1,FALSE))*LabEsc22*1</f>
        <v>1.0004079584966823</v>
      </c>
      <c r="BU245" s="249">
        <f>1+IF(ISNA(VLOOKUP($A245,'Project labour content'!$A$7:$D$255,'Project labour content'!$D$1,FALSE)),VLOOKUP($D245,'Project labour content'!$F$6:$G$15,'Project labour content'!$G$1,FALSE),VLOOKUP($A245,'Project labour content'!$A$7:$D$255,'Project labour content'!$D$1,FALSE))*LabEsc23*1</f>
        <v>1.0008178751941486</v>
      </c>
      <c r="BV245" s="249">
        <f>1+IF(ISNA(VLOOKUP($A245,'Project labour content'!$A$7:$D$255,'Project labour content'!$D$1,FALSE)),VLOOKUP($D245,'Project labour content'!$F$6:$G$15,'Project labour content'!$G$1,FALSE),VLOOKUP($A245,'Project labour content'!$A$7:$D$255,'Project labour content'!$D$1,FALSE))*LabEsc24*1</f>
        <v>1.0012040167231617</v>
      </c>
      <c r="BW245" s="249">
        <f>1+IF(ISNA(VLOOKUP($A245,'Project labour content'!$A$7:$D$255,'Project labour content'!$D$1,FALSE)),VLOOKUP($D245,'Project labour content'!$F$6:$G$15,'Project labour content'!$G$1,FALSE),VLOOKUP($A245,'Project labour content'!$A$7:$D$255,'Project labour content'!$D$1,FALSE))*LabEsc25*1</f>
        <v>1.0017211889443536</v>
      </c>
      <c r="BX245" s="249">
        <f>1+IF(ISNA(VLOOKUP($A245,'Project labour content'!$A$7:$D$255,'Project labour content'!$D$1,FALSE)),VLOOKUP($D245,'Project labour content'!$F$6:$G$15,'Project labour content'!$G$1,FALSE),VLOOKUP($A245,'Project labour content'!$A$7:$D$255,'Project labour content'!$D$1,FALSE))*LabEsc26*1</f>
        <v>1.0022848204700825</v>
      </c>
      <c r="BY245" s="249">
        <f>1+IF(ISNA(VLOOKUP($A245,'Project labour content'!$A$7:$D$255,'Project labour content'!$D$1,FALSE)),VLOOKUP($D245,'Project labour content'!$F$6:$G$15,'Project labour content'!$G$1,FALSE),VLOOKUP($A245,'Project labour content'!$A$7:$D$255,'Project labour content'!$D$1,FALSE))*LabEsc27*1</f>
        <v>1.0026339251658647</v>
      </c>
      <c r="BZ245" s="249">
        <f>1+IF(ISNA(VLOOKUP($A245,'Project labour content'!$A$7:$D$255,'Project labour content'!$D$1,FALSE)),VLOOKUP($D245,'Project labour content'!$F$6:$G$15,'Project labour content'!$G$1,FALSE),VLOOKUP($A245,'Project labour content'!$A$7:$D$255,'Project labour content'!$D$1,FALSE))*LabEsc28*1</f>
        <v>1.0028968010017887</v>
      </c>
      <c r="CA245" s="249">
        <f>1+IF(ISNA(VLOOKUP($A245,'Project labour content'!$A$7:$D$255,'Project labour content'!$D$1,FALSE)),VLOOKUP($D245,'Project labour content'!$F$6:$G$15,'Project labour content'!$G$1,FALSE),VLOOKUP($A245,'Project labour content'!$A$7:$D$255,'Project labour content'!$D$1,FALSE))*LabEsc29*1</f>
        <v>1.0033186641432794</v>
      </c>
      <c r="CB245" s="250" t="str">
        <f>IF(ISNA(VLOOKUP($A245,'Project labour content'!$A$7:$D$255,'Project labour content'!$D$1,FALSE)),"Category","Project")</f>
        <v>Project</v>
      </c>
      <c r="CD245" s="247" t="str">
        <f t="shared" si="55"/>
        <v>14191</v>
      </c>
    </row>
    <row r="246" spans="1:82" x14ac:dyDescent="0.15">
      <c r="A246" s="11" t="s">
        <v>738</v>
      </c>
      <c r="B246" s="11" t="str">
        <f>VLOOKUP($A246,'Incurred Real 2022$'!$A$25:$AC$426,'Incurred Real 2022$'!B$1,FALSE)</f>
        <v>Transformer Geomagnetically Induced Current (GIC) Monitoring</v>
      </c>
      <c r="C246" s="11" t="str">
        <f>VLOOKUP($A246,'Incurred Real 2022$'!$A$25:$AC$426,'Incurred Real 2022$'!C$1,FALSE)</f>
        <v>ExAnte</v>
      </c>
      <c r="D246" s="11" t="str">
        <f>VLOOKUP($A246,'Incurred Real 2022$'!$A$25:$AC$426,'Incurred Real 2022$'!D$1,FALSE)</f>
        <v>Security/Compliance</v>
      </c>
      <c r="E246" s="11" t="str">
        <f>VLOOKUP($A246,'Incurred Real 2022$'!$A$25:$AC$426,'Incurred Real 2022$'!E$1,FALSE)</f>
        <v>Deferred</v>
      </c>
      <c r="F246" s="105" t="str">
        <f>IF(VLOOKUP($A246,'Incurred Real 2022$'!$A$25:$AC$426,'Incurred Real 2022$'!F$1,FALSE)=0,"",VLOOKUP($A246,'Incurred Real 2022$'!$A$25:$AC$426,'Incurred Real 2022$'!F$1,FALSE))</f>
        <v/>
      </c>
      <c r="G246" s="105" t="str">
        <f>IF(VLOOKUP($A246,'Incurred Real 2022$'!$A$25:$AC$426,'Incurred Real 2022$'!G$1,FALSE)=0,"",VLOOKUP($A246,'Incurred Real 2022$'!$A$25:$AC$426,'Incurred Real 2022$'!G$1,FALSE))</f>
        <v/>
      </c>
      <c r="H246" s="105" t="str">
        <f>IF(VLOOKUP($A246,'Incurred Real 2022$'!$A$25:$AC$426,'Incurred Real 2022$'!H$1,FALSE)=0,"",VLOOKUP($A246,'Incurred Real 2022$'!$A$25:$AC$426,'Incurred Real 2022$'!H$1,FALSE))</f>
        <v/>
      </c>
      <c r="I246" s="105" t="str">
        <f>IF(VLOOKUP($A246,'Incurred Real 2022$'!$A$25:$AC$426,'Incurred Real 2022$'!I$1,FALSE)=0,"",VLOOKUP($A246,'Incurred Real 2022$'!$A$25:$AC$426,'Incurred Real 2022$'!I$1,FALSE))</f>
        <v/>
      </c>
      <c r="J246" s="105" t="str">
        <f>IF(VLOOKUP($A246,'Incurred Real 2022$'!$A$25:$AC$426,'Incurred Real 2022$'!J$1,FALSE)=0,"",VLOOKUP($A246,'Incurred Real 2022$'!$A$25:$AC$426,'Incurred Real 2022$'!J$1,FALSE))</f>
        <v/>
      </c>
      <c r="K246" s="105" t="str">
        <f>IF(VLOOKUP($A246,'Incurred Real 2022$'!$A$25:$AC$426,'Incurred Real 2022$'!K$1,FALSE)=0,"",VLOOKUP($A246,'Incurred Real 2022$'!$A$25:$AC$426,'Incurred Real 2022$'!K$1,FALSE))</f>
        <v/>
      </c>
      <c r="L246" s="105" t="str">
        <f>IF(VLOOKUP($A246,'Incurred Real 2022$'!$A$25:$AC$426,'Incurred Real 2022$'!L$1,FALSE)=0,"",VLOOKUP($A246,'Incurred Real 2022$'!$A$25:$AC$426,'Incurred Real 2022$'!L$1,FALSE))</f>
        <v/>
      </c>
      <c r="M246" s="105" t="str">
        <f>IF(VLOOKUP($A246,'Incurred Real 2022$'!$A$25:$AC$426,'Incurred Real 2022$'!M$1,FALSE)=0,"",VLOOKUP($A246,'Incurred Real 2022$'!$A$25:$AC$426,'Incurred Real 2022$'!M$1,FALSE))</f>
        <v/>
      </c>
      <c r="N246" s="105" t="str">
        <f>IF(VLOOKUP($A246,'Incurred Real 2022$'!$A$25:$AC$426,'Incurred Real 2022$'!N$1,FALSE)=0,"",VLOOKUP($A246,'Incurred Real 2022$'!$A$25:$AC$426,'Incurred Real 2022$'!N$1,FALSE))</f>
        <v/>
      </c>
      <c r="O246" s="105" t="str">
        <f>IF(VLOOKUP($A246,'Incurred Real 2022$'!$A$25:$AC$426,'Incurred Real 2022$'!O$1,FALSE)=0,"",VLOOKUP($A246,'Incurred Real 2022$'!$A$25:$AC$426,'Incurred Real 2022$'!O$1,FALSE))</f>
        <v/>
      </c>
      <c r="P246" s="105" t="str">
        <f>IF(VLOOKUP($A246,'Incurred Real 2022$'!$A$25:$AC$426,'Incurred Real 2022$'!P$1,FALSE)=0,"",VLOOKUP($A246,'Incurred Real 2022$'!$A$25:$AC$426,'Incurred Real 2022$'!P$1,FALSE))</f>
        <v/>
      </c>
      <c r="Q246" s="105" t="str">
        <f>IF(VLOOKUP($A246,'Incurred Real 2022$'!$A$25:$AC$426,'Incurred Real 2022$'!Q$1,FALSE)=0,"",VLOOKUP($A246,'Incurred Real 2022$'!$A$25:$AC$426,'Incurred Real 2022$'!Q$1,FALSE))</f>
        <v/>
      </c>
      <c r="R246" s="105">
        <f>IF(VLOOKUP($A246,'Incurred Real 2022$'!$A$25:$AC$426,'Incurred Real 2022$'!R$1,FALSE)=0,"",VLOOKUP($A246,'Incurred Real 2022$'!$A$25:$AC$426,'Incurred Real 2022$'!R$1,FALSE))</f>
        <v>18521.14</v>
      </c>
      <c r="S246" s="105">
        <f>IF(VLOOKUP($A246,'Incurred Real 2022$'!$A$25:$AC$426,'Incurred Real 2022$'!S$1,FALSE)=0,"",VLOOKUP($A246,'Incurred Real 2022$'!$A$25:$AC$426,'Incurred Real 2022$'!S$1,FALSE))</f>
        <v>668.71</v>
      </c>
      <c r="T246" s="105" t="str">
        <f>IF(VLOOKUP($A246,'Incurred Real 2022$'!$A$25:$AC$426,'Incurred Real 2022$'!T$1,FALSE)=0,"",VLOOKUP($A246,'Incurred Real 2022$'!$A$25:$AC$426,'Incurred Real 2022$'!T$1,FALSE))</f>
        <v/>
      </c>
      <c r="U246" s="105" t="str">
        <f>IF(VLOOKUP($A246,'Incurred Real 2022$'!$A$25:$AC$426,'Incurred Real 2022$'!U$1,FALSE)=0,"",VLOOKUP($A246,'Incurred Real 2022$'!$A$25:$AC$426,'Incurred Real 2022$'!U$1,FALSE))</f>
        <v/>
      </c>
      <c r="V246" s="13" t="str">
        <f>IF(ISTEXT(VLOOKUP($A246,'Incurred Real 2022$'!$A$25:$AC$426,'Incurred Real 2022$'!V$1,FALSE)),"",(VLOOKUP($A246,'Incurred Real 2022$'!$A$25:$AC$426,'Incurred Real 2022$'!V$1,FALSE))*BT246*Incurred_Nominal!V$15)</f>
        <v/>
      </c>
      <c r="W246" s="13" t="str">
        <f>IF(ISTEXT(VLOOKUP($A246,'Incurred Real 2022$'!$A$25:$AC$426,'Incurred Real 2022$'!W$1,FALSE)),"",(VLOOKUP($A246,'Incurred Real 2022$'!$A$25:$AC$426,'Incurred Real 2022$'!W$1,FALSE))*BU246*Incurred_Nominal!W$15)</f>
        <v/>
      </c>
      <c r="X246" s="13">
        <f>IF(ISTEXT(VLOOKUP($A246,'Incurred Real 2022$'!$A$25:$AC$426,'Incurred Real 2022$'!X$1,FALSE)),"",(VLOOKUP($A246,'Incurred Real 2022$'!$A$25:$AC$426,'Incurred Real 2022$'!X$1,FALSE))*BV246*Incurred_Nominal!X$15)</f>
        <v>151818.22169011406</v>
      </c>
      <c r="Y246" s="13">
        <f>IF(ISTEXT(VLOOKUP($A246,'Incurred Real 2022$'!$A$25:$AC$426,'Incurred Real 2022$'!Y$1,FALSE)),"",(VLOOKUP($A246,'Incurred Real 2022$'!$A$25:$AC$426,'Incurred Real 2022$'!Y$1,FALSE))*BW246*Incurred_Nominal!Y$15)</f>
        <v>349671.00442961114</v>
      </c>
      <c r="Z246" s="13" t="str">
        <f>IF(ISTEXT(VLOOKUP($A246,'Incurred Real 2022$'!$A$25:$AC$426,'Incurred Real 2022$'!Z$1,FALSE)),"",(VLOOKUP($A246,'Incurred Real 2022$'!$A$25:$AC$426,'Incurred Real 2022$'!Z$1,FALSE))*BX246*Incurred_Nominal!Z$15)</f>
        <v/>
      </c>
      <c r="AA246" s="13" t="str">
        <f>IF(ISTEXT(VLOOKUP($A246,'Incurred Real 2022$'!$A$25:$AC$426,'Incurred Real 2022$'!AA$1,FALSE)),"",(VLOOKUP($A246,'Incurred Real 2022$'!$A$25:$AC$426,'Incurred Real 2022$'!AA$1,FALSE))*BY246*Incurred_Nominal!AA$15)</f>
        <v/>
      </c>
      <c r="AB246" s="13" t="str">
        <f>IF(ISTEXT(VLOOKUP($A246,'Incurred Real 2022$'!$A$25:$AC$426,'Incurred Real 2022$'!AB$1,FALSE)),"",(VLOOKUP($A246,'Incurred Real 2022$'!$A$25:$AC$426,'Incurred Real 2022$'!AB$1,FALSE))*BZ246*Incurred_Nominal!AB$15)</f>
        <v/>
      </c>
      <c r="AC246" s="13" t="str">
        <f>IF(ISTEXT(VLOOKUP($A246,'Incurred Real 2022$'!$A$25:$AC$426,'Incurred Real 2022$'!AC$1,FALSE)),"",(VLOOKUP($A246,'Incurred Real 2022$'!$A$25:$AC$426,'Incurred Real 2022$'!AC$1,FALSE))*CA246*Incurred_Nominal!AC$15)</f>
        <v/>
      </c>
      <c r="AD246" s="232">
        <f t="shared" si="49"/>
        <v>520679.07611972524</v>
      </c>
      <c r="AE246" s="232">
        <f t="shared" si="50"/>
        <v>520679.07611972524</v>
      </c>
      <c r="AF246" s="239">
        <f t="shared" si="51"/>
        <v>565975.4093266679</v>
      </c>
      <c r="AG246" s="237">
        <f t="shared" si="52"/>
        <v>527105.67538316164</v>
      </c>
      <c r="AH246" s="240">
        <f t="shared" si="56"/>
        <v>1.0737418240000001</v>
      </c>
      <c r="AI246" s="234">
        <f>VLOOKUP($A246,Incurred_Real!$A$25:$AP$479,Incurred_Real!AI$1,FALSE)</f>
        <v>2025</v>
      </c>
      <c r="AJ246" s="235">
        <f>VLOOKUP($A246,Incurred_Real!$A$25:$AP$479,Incurred_Real!AJ$1,FALSE)</f>
        <v>45616</v>
      </c>
      <c r="AK246" s="236">
        <f>VLOOKUP($A246,Incurred_Real!$A$25:$AP$479,Incurred_Real!AK$1,FALSE)</f>
        <v>2025</v>
      </c>
      <c r="AL246" s="235" t="str">
        <f>VLOOKUP($A246,Incurred_Real!$A$25:$AP$479,Incurred_Real!AL$1,FALSE)</f>
        <v/>
      </c>
      <c r="AM246" s="237">
        <f>IF(AL246="Commissioned Extra","",(IF((AD246)=0,0,SUMPRODUCT($F$17:$U$17,F246:U246))+VLOOKUP($A246,Incurred_Real!$A$25:$BS$376,Incurred_Real!$AO$1,FALSE)))</f>
        <v>508433.65685900487</v>
      </c>
      <c r="AN246" s="232" cm="1">
        <f t="array" ref="AN246">IF(ROUND(AE246,0)=0,0,LOOKUP(2,1/(F246:AC246&lt;&gt;""),F246:AC246))</f>
        <v>349671.00442961114</v>
      </c>
      <c r="AO246" s="232">
        <f t="shared" si="53"/>
        <v>501489.22611972521</v>
      </c>
      <c r="AP246" s="78"/>
      <c r="AQ246" s="20"/>
      <c r="AR246" s="245">
        <f>VLOOKUP($A246,Incurred_Real!$A$25:$CD$376,Incurred_Real!AR$1,FALSE)</f>
        <v>0</v>
      </c>
      <c r="AS246" s="246">
        <f>VLOOKUP($A246,Incurred_Real!$A$25:$CD$376,Incurred_Real!AS$1,FALSE)</f>
        <v>0</v>
      </c>
      <c r="AT246" s="246">
        <f>VLOOKUP($A246,Incurred_Real!$A$25:$CD$376,Incurred_Real!AT$1,FALSE)</f>
        <v>0</v>
      </c>
      <c r="AU246" s="246">
        <f>VLOOKUP($A246,Incurred_Real!$A$25:$CD$376,Incurred_Real!AU$1,FALSE)</f>
        <v>0</v>
      </c>
      <c r="AV246" s="246">
        <f>VLOOKUP($A246,Incurred_Real!$A$25:$CD$376,Incurred_Real!AV$1,FALSE)</f>
        <v>0</v>
      </c>
      <c r="AW246" s="246">
        <f>VLOOKUP($A246,Incurred_Real!$A$25:$CD$376,Incurred_Real!AW$1,FALSE)</f>
        <v>0</v>
      </c>
      <c r="AX246" s="246">
        <f>VLOOKUP($A246,Incurred_Real!$A$25:$CD$376,Incurred_Real!AX$1,FALSE)</f>
        <v>0</v>
      </c>
      <c r="AY246" s="246">
        <f>VLOOKUP($A246,Incurred_Real!$A$25:$CD$376,Incurred_Real!AY$1,FALSE)</f>
        <v>0</v>
      </c>
      <c r="AZ246" s="246">
        <f>VLOOKUP($A246,Incurred_Real!$A$25:$CD$376,Incurred_Real!AZ$1,FALSE)</f>
        <v>0</v>
      </c>
      <c r="BA246" s="246">
        <f>VLOOKUP($A246,Incurred_Real!$A$25:$CD$376,Incurred_Real!BA$1,FALSE)</f>
        <v>0</v>
      </c>
      <c r="BB246" s="246">
        <f>VLOOKUP($A246,Incurred_Real!$A$25:$CD$376,Incurred_Real!BB$1,FALSE)</f>
        <v>6.5811489124372541E-2</v>
      </c>
      <c r="BC246" s="246">
        <f>VLOOKUP($A246,Incurred_Real!$A$25:$CD$376,Incurred_Real!BC$1,FALSE)</f>
        <v>0</v>
      </c>
      <c r="BD246" s="246">
        <f>VLOOKUP($A246,Incurred_Real!$A$25:$CD$376,Incurred_Real!BD$1,FALSE)</f>
        <v>0</v>
      </c>
      <c r="BE246" s="246">
        <f>VLOOKUP($A246,Incurred_Real!$A$25:$CD$376,Incurred_Real!BE$1,FALSE)</f>
        <v>0</v>
      </c>
      <c r="BF246" s="246">
        <f>VLOOKUP($A246,Incurred_Real!$A$25:$CD$376,Incurred_Real!BF$1,FALSE)</f>
        <v>0</v>
      </c>
      <c r="BG246" s="246">
        <f>VLOOKUP($A246,Incurred_Real!$A$25:$CD$376,Incurred_Real!BG$1,FALSE)</f>
        <v>0.86447295036252081</v>
      </c>
      <c r="BH246" s="246">
        <f>VLOOKUP($A246,Incurred_Real!$A$25:$CD$376,Incurred_Real!BH$1,FALSE)</f>
        <v>0</v>
      </c>
      <c r="BI246" s="246">
        <f>VLOOKUP($A246,Incurred_Real!$A$25:$CD$376,Incurred_Real!BI$1,FALSE)</f>
        <v>6.9715560513106511E-2</v>
      </c>
      <c r="BJ246" s="246">
        <f>VLOOKUP($A246,Incurred_Real!$A$25:$CD$376,Incurred_Real!BJ$1,FALSE)</f>
        <v>0</v>
      </c>
      <c r="BK246" s="246">
        <f>VLOOKUP($A246,Incurred_Real!$A$25:$CD$376,Incurred_Real!BK$1,FALSE)</f>
        <v>0</v>
      </c>
      <c r="BL246" s="246">
        <f>VLOOKUP($A246,Incurred_Real!$A$25:$CD$376,Incurred_Real!BL$1,FALSE)</f>
        <v>0</v>
      </c>
      <c r="BM246" s="246">
        <f>VLOOKUP($A246,Incurred_Real!$A$25:$CD$376,Incurred_Real!BM$1,FALSE)</f>
        <v>0</v>
      </c>
      <c r="BN246" s="246">
        <f>VLOOKUP($A246,Incurred_Real!$A$25:$CD$376,Incurred_Real!BN$1,FALSE)</f>
        <v>0</v>
      </c>
      <c r="BO246" s="246">
        <f>VLOOKUP($A246,Incurred_Real!$A$25:$CD$376,Incurred_Real!BO$1,FALSE)</f>
        <v>0</v>
      </c>
      <c r="BP246" s="246">
        <f>VLOOKUP($A246,Incurred_Real!$A$25:$CD$376,Incurred_Real!BP$1,FALSE)</f>
        <v>0</v>
      </c>
      <c r="BQ246" s="246">
        <f>VLOOKUP($A246,Incurred_Real!$A$25:$CD$376,Incurred_Real!BQ$1,FALSE)</f>
        <v>0</v>
      </c>
      <c r="BR246" s="246">
        <f>VLOOKUP($A246,Incurred_Real!$A$25:$CD$376,Incurred_Real!BR$1,FALSE)</f>
        <v>0</v>
      </c>
      <c r="BS246" s="254">
        <f t="shared" si="54"/>
        <v>0.99999999999999978</v>
      </c>
      <c r="BT246" s="249">
        <f>1+IF(ISNA(VLOOKUP($A246,'Project labour content'!$A$7:$D$255,'Project labour content'!$D$1,FALSE)),VLOOKUP($D246,'Project labour content'!$F$6:$G$15,'Project labour content'!$G$1,FALSE),VLOOKUP($A246,'Project labour content'!$A$7:$D$255,'Project labour content'!$D$1,FALSE))*LabEsc22*1</f>
        <v>1.001207456015661</v>
      </c>
      <c r="BU246" s="249">
        <f>1+IF(ISNA(VLOOKUP($A246,'Project labour content'!$A$7:$D$255,'Project labour content'!$D$1,FALSE)),VLOOKUP($D246,'Project labour content'!$F$6:$G$15,'Project labour content'!$G$1,FALSE),VLOOKUP($A246,'Project labour content'!$A$7:$D$255,'Project labour content'!$D$1,FALSE))*LabEsc23*1</f>
        <v>1.002420707820197</v>
      </c>
      <c r="BV246" s="249">
        <f>1+IF(ISNA(VLOOKUP($A246,'Project labour content'!$A$7:$D$255,'Project labour content'!$D$1,FALSE)),VLOOKUP($D246,'Project labour content'!$F$6:$G$15,'Project labour content'!$G$1,FALSE),VLOOKUP($A246,'Project labour content'!$A$7:$D$255,'Project labour content'!$D$1,FALSE))*LabEsc24*1</f>
        <v>1.00356359102007</v>
      </c>
      <c r="BW246" s="249">
        <f>1+IF(ISNA(VLOOKUP($A246,'Project labour content'!$A$7:$D$255,'Project labour content'!$D$1,FALSE)),VLOOKUP($D246,'Project labour content'!$F$6:$G$15,'Project labour content'!$G$1,FALSE),VLOOKUP($A246,'Project labour content'!$A$7:$D$255,'Project labour content'!$D$1,FALSE))*LabEsc25*1</f>
        <v>1.0050942925857667</v>
      </c>
      <c r="BX246" s="249">
        <f>1+IF(ISNA(VLOOKUP($A246,'Project labour content'!$A$7:$D$255,'Project labour content'!$D$1,FALSE)),VLOOKUP($D246,'Project labour content'!$F$6:$G$15,'Project labour content'!$G$1,FALSE),VLOOKUP($A246,'Project labour content'!$A$7:$D$255,'Project labour content'!$D$1,FALSE))*LabEsc26*1</f>
        <v>1.0067625021754483</v>
      </c>
      <c r="BY246" s="249">
        <f>1+IF(ISNA(VLOOKUP($A246,'Project labour content'!$A$7:$D$255,'Project labour content'!$D$1,FALSE)),VLOOKUP($D246,'Project labour content'!$F$6:$G$15,'Project labour content'!$G$1,FALSE),VLOOKUP($A246,'Project labour content'!$A$7:$D$255,'Project labour content'!$D$1,FALSE))*LabEsc27*1</f>
        <v>1.0077957655305341</v>
      </c>
      <c r="BZ246" s="249">
        <f>1+IF(ISNA(VLOOKUP($A246,'Project labour content'!$A$7:$D$255,'Project labour content'!$D$1,FALSE)),VLOOKUP($D246,'Project labour content'!$F$6:$G$15,'Project labour content'!$G$1,FALSE),VLOOKUP($A246,'Project labour content'!$A$7:$D$255,'Project labour content'!$D$1,FALSE))*LabEsc28*1</f>
        <v>1.0085738128369139</v>
      </c>
      <c r="CA246" s="249">
        <f>1+IF(ISNA(VLOOKUP($A246,'Project labour content'!$A$7:$D$255,'Project labour content'!$D$1,FALSE)),VLOOKUP($D246,'Project labour content'!$F$6:$G$15,'Project labour content'!$G$1,FALSE),VLOOKUP($A246,'Project labour content'!$A$7:$D$255,'Project labour content'!$D$1,FALSE))*LabEsc29*1</f>
        <v>1.0098224231541919</v>
      </c>
      <c r="CB246" s="250" t="str">
        <f>IF(ISNA(VLOOKUP($A246,'Project labour content'!$A$7:$D$255,'Project labour content'!$D$1,FALSE)),"Category","Project")</f>
        <v>Project</v>
      </c>
      <c r="CD246" s="247" t="str">
        <f t="shared" si="55"/>
        <v>14193</v>
      </c>
    </row>
    <row r="247" spans="1:82" x14ac:dyDescent="0.15">
      <c r="A247" s="11" t="s">
        <v>740</v>
      </c>
      <c r="B247" s="11" t="str">
        <f>VLOOKUP($A247,'Incurred Real 2022$'!$A$25:$AC$426,'Incurred Real 2022$'!B$1,FALSE)</f>
        <v>East Terrace 275 kV GIS Gas Monitoring System Upgrade</v>
      </c>
      <c r="C247" s="11" t="str">
        <f>VLOOKUP($A247,'Incurred Real 2022$'!$A$25:$AC$426,'Incurred Real 2022$'!C$1,FALSE)</f>
        <v>ExAnte</v>
      </c>
      <c r="D247" s="11" t="str">
        <f>VLOOKUP($A247,'Incurred Real 2022$'!$A$25:$AC$426,'Incurred Real 2022$'!D$1,FALSE)</f>
        <v>Replacement</v>
      </c>
      <c r="E247" s="11" t="str">
        <f>VLOOKUP($A247,'Incurred Real 2022$'!$A$25:$AC$426,'Incurred Real 2022$'!E$1,FALSE)</f>
        <v>Active</v>
      </c>
      <c r="F247" s="105" t="str">
        <f>IF(VLOOKUP($A247,'Incurred Real 2022$'!$A$25:$AC$426,'Incurred Real 2022$'!F$1,FALSE)=0,"",VLOOKUP($A247,'Incurred Real 2022$'!$A$25:$AC$426,'Incurred Real 2022$'!F$1,FALSE))</f>
        <v/>
      </c>
      <c r="G247" s="105" t="str">
        <f>IF(VLOOKUP($A247,'Incurred Real 2022$'!$A$25:$AC$426,'Incurred Real 2022$'!G$1,FALSE)=0,"",VLOOKUP($A247,'Incurred Real 2022$'!$A$25:$AC$426,'Incurred Real 2022$'!G$1,FALSE))</f>
        <v/>
      </c>
      <c r="H247" s="105" t="str">
        <f>IF(VLOOKUP($A247,'Incurred Real 2022$'!$A$25:$AC$426,'Incurred Real 2022$'!H$1,FALSE)=0,"",VLOOKUP($A247,'Incurred Real 2022$'!$A$25:$AC$426,'Incurred Real 2022$'!H$1,FALSE))</f>
        <v/>
      </c>
      <c r="I247" s="105" t="str">
        <f>IF(VLOOKUP($A247,'Incurred Real 2022$'!$A$25:$AC$426,'Incurred Real 2022$'!I$1,FALSE)=0,"",VLOOKUP($A247,'Incurred Real 2022$'!$A$25:$AC$426,'Incurred Real 2022$'!I$1,FALSE))</f>
        <v/>
      </c>
      <c r="J247" s="105" t="str">
        <f>IF(VLOOKUP($A247,'Incurred Real 2022$'!$A$25:$AC$426,'Incurred Real 2022$'!J$1,FALSE)=0,"",VLOOKUP($A247,'Incurred Real 2022$'!$A$25:$AC$426,'Incurred Real 2022$'!J$1,FALSE))</f>
        <v/>
      </c>
      <c r="K247" s="105" t="str">
        <f>IF(VLOOKUP($A247,'Incurred Real 2022$'!$A$25:$AC$426,'Incurred Real 2022$'!K$1,FALSE)=0,"",VLOOKUP($A247,'Incurred Real 2022$'!$A$25:$AC$426,'Incurred Real 2022$'!K$1,FALSE))</f>
        <v/>
      </c>
      <c r="L247" s="105" t="str">
        <f>IF(VLOOKUP($A247,'Incurred Real 2022$'!$A$25:$AC$426,'Incurred Real 2022$'!L$1,FALSE)=0,"",VLOOKUP($A247,'Incurred Real 2022$'!$A$25:$AC$426,'Incurred Real 2022$'!L$1,FALSE))</f>
        <v/>
      </c>
      <c r="M247" s="105" t="str">
        <f>IF(VLOOKUP($A247,'Incurred Real 2022$'!$A$25:$AC$426,'Incurred Real 2022$'!M$1,FALSE)=0,"",VLOOKUP($A247,'Incurred Real 2022$'!$A$25:$AC$426,'Incurred Real 2022$'!M$1,FALSE))</f>
        <v/>
      </c>
      <c r="N247" s="105" t="str">
        <f>IF(VLOOKUP($A247,'Incurred Real 2022$'!$A$25:$AC$426,'Incurred Real 2022$'!N$1,FALSE)=0,"",VLOOKUP($A247,'Incurred Real 2022$'!$A$25:$AC$426,'Incurred Real 2022$'!N$1,FALSE))</f>
        <v/>
      </c>
      <c r="O247" s="105" t="str">
        <f>IF(VLOOKUP($A247,'Incurred Real 2022$'!$A$25:$AC$426,'Incurred Real 2022$'!O$1,FALSE)=0,"",VLOOKUP($A247,'Incurred Real 2022$'!$A$25:$AC$426,'Incurred Real 2022$'!O$1,FALSE))</f>
        <v/>
      </c>
      <c r="P247" s="105" t="str">
        <f>IF(VLOOKUP($A247,'Incurred Real 2022$'!$A$25:$AC$426,'Incurred Real 2022$'!P$1,FALSE)=0,"",VLOOKUP($A247,'Incurred Real 2022$'!$A$25:$AC$426,'Incurred Real 2022$'!P$1,FALSE))</f>
        <v/>
      </c>
      <c r="Q247" s="105">
        <f>IF(VLOOKUP($A247,'Incurred Real 2022$'!$A$25:$AC$426,'Incurred Real 2022$'!Q$1,FALSE)=0,"",VLOOKUP($A247,'Incurred Real 2022$'!$A$25:$AC$426,'Incurred Real 2022$'!Q$1,FALSE))</f>
        <v>32144.98</v>
      </c>
      <c r="R247" s="105">
        <f>IF(VLOOKUP($A247,'Incurred Real 2022$'!$A$25:$AC$426,'Incurred Real 2022$'!R$1,FALSE)=0,"",VLOOKUP($A247,'Incurred Real 2022$'!$A$25:$AC$426,'Incurred Real 2022$'!R$1,FALSE))</f>
        <v>71187.070000000007</v>
      </c>
      <c r="S247" s="105">
        <f>IF(VLOOKUP($A247,'Incurred Real 2022$'!$A$25:$AC$426,'Incurred Real 2022$'!S$1,FALSE)=0,"",VLOOKUP($A247,'Incurred Real 2022$'!$A$25:$AC$426,'Incurred Real 2022$'!S$1,FALSE))</f>
        <v>258619.4</v>
      </c>
      <c r="T247" s="105">
        <f>IF(VLOOKUP($A247,'Incurred Real 2022$'!$A$25:$AC$426,'Incurred Real 2022$'!T$1,FALSE)=0,"",VLOOKUP($A247,'Incurred Real 2022$'!$A$25:$AC$426,'Incurred Real 2022$'!T$1,FALSE))</f>
        <v>43189.82</v>
      </c>
      <c r="U247" s="105" t="str">
        <f>IF(VLOOKUP($A247,'Incurred Real 2022$'!$A$25:$AC$426,'Incurred Real 2022$'!U$1,FALSE)=0,"",VLOOKUP($A247,'Incurred Real 2022$'!$A$25:$AC$426,'Incurred Real 2022$'!U$1,FALSE))</f>
        <v/>
      </c>
      <c r="V247" s="13">
        <f>IF(ISTEXT(VLOOKUP($A247,'Incurred Real 2022$'!$A$25:$AC$426,'Incurred Real 2022$'!V$1,FALSE)),"",(VLOOKUP($A247,'Incurred Real 2022$'!$A$25:$AC$426,'Incurred Real 2022$'!V$1,FALSE))*BT247*Incurred_Nominal!V$15)</f>
        <v>342809.0336195323</v>
      </c>
      <c r="W247" s="13">
        <f>IF(ISTEXT(VLOOKUP($A247,'Incurred Real 2022$'!$A$25:$AC$426,'Incurred Real 2022$'!W$1,FALSE)),"",(VLOOKUP($A247,'Incurred Real 2022$'!$A$25:$AC$426,'Incurred Real 2022$'!W$1,FALSE))*BU247*Incurred_Nominal!W$15)</f>
        <v>446269.56744185457</v>
      </c>
      <c r="X247" s="13" t="str">
        <f>IF(ISTEXT(VLOOKUP($A247,'Incurred Real 2022$'!$A$25:$AC$426,'Incurred Real 2022$'!X$1,FALSE)),"",(VLOOKUP($A247,'Incurred Real 2022$'!$A$25:$AC$426,'Incurred Real 2022$'!X$1,FALSE))*BV247*Incurred_Nominal!X$15)</f>
        <v/>
      </c>
      <c r="Y247" s="13" t="str">
        <f>IF(ISTEXT(VLOOKUP($A247,'Incurred Real 2022$'!$A$25:$AC$426,'Incurred Real 2022$'!Y$1,FALSE)),"",(VLOOKUP($A247,'Incurred Real 2022$'!$A$25:$AC$426,'Incurred Real 2022$'!Y$1,FALSE))*BW247*Incurred_Nominal!Y$15)</f>
        <v/>
      </c>
      <c r="Z247" s="13" t="str">
        <f>IF(ISTEXT(VLOOKUP($A247,'Incurred Real 2022$'!$A$25:$AC$426,'Incurred Real 2022$'!Z$1,FALSE)),"",(VLOOKUP($A247,'Incurred Real 2022$'!$A$25:$AC$426,'Incurred Real 2022$'!Z$1,FALSE))*BX247*Incurred_Nominal!Z$15)</f>
        <v/>
      </c>
      <c r="AA247" s="13" t="str">
        <f>IF(ISTEXT(VLOOKUP($A247,'Incurred Real 2022$'!$A$25:$AC$426,'Incurred Real 2022$'!AA$1,FALSE)),"",(VLOOKUP($A247,'Incurred Real 2022$'!$A$25:$AC$426,'Incurred Real 2022$'!AA$1,FALSE))*BY247*Incurred_Nominal!AA$15)</f>
        <v/>
      </c>
      <c r="AB247" s="13" t="str">
        <f>IF(ISTEXT(VLOOKUP($A247,'Incurred Real 2022$'!$A$25:$AC$426,'Incurred Real 2022$'!AB$1,FALSE)),"",(VLOOKUP($A247,'Incurred Real 2022$'!$A$25:$AC$426,'Incurred Real 2022$'!AB$1,FALSE))*BZ247*Incurred_Nominal!AB$15)</f>
        <v/>
      </c>
      <c r="AC247" s="13" t="str">
        <f>IF(ISTEXT(VLOOKUP($A247,'Incurred Real 2022$'!$A$25:$AC$426,'Incurred Real 2022$'!AC$1,FALSE)),"",(VLOOKUP($A247,'Incurred Real 2022$'!$A$25:$AC$426,'Incurred Real 2022$'!AC$1,FALSE))*CA247*Incurred_Nominal!AC$15)</f>
        <v/>
      </c>
      <c r="AD247" s="232">
        <f t="shared" si="49"/>
        <v>1194219.871061387</v>
      </c>
      <c r="AE247" s="232">
        <f t="shared" si="50"/>
        <v>1194219.871061387</v>
      </c>
      <c r="AF247" s="239">
        <f t="shared" si="51"/>
        <v>1391136.0999910203</v>
      </c>
      <c r="AG247" s="237">
        <f t="shared" si="52"/>
        <v>1235577.0628778194</v>
      </c>
      <c r="AH247" s="240">
        <f t="shared" si="56"/>
        <v>1.1258999068426243</v>
      </c>
      <c r="AI247" s="234">
        <f>VLOOKUP($A247,Incurred_Real!$A$25:$AP$479,Incurred_Real!AI$1,FALSE)</f>
        <v>2023</v>
      </c>
      <c r="AJ247" s="235">
        <f>VLOOKUP($A247,Incurred_Real!$A$25:$AP$479,Incurred_Real!AJ$1,FALSE)</f>
        <v>44978</v>
      </c>
      <c r="AK247" s="236">
        <f>VLOOKUP($A247,Incurred_Real!$A$25:$AP$479,Incurred_Real!AK$1,FALSE)</f>
        <v>2023</v>
      </c>
      <c r="AL247" s="235" t="str">
        <f>VLOOKUP($A247,Incurred_Real!$A$25:$AP$479,Incurred_Real!AL$1,FALSE)</f>
        <v/>
      </c>
      <c r="AM247" s="237">
        <f>IF(AL247="Commissioned Extra","",(IF((AD247)=0,0,SUMPRODUCT($F$17:$U$17,F247:U247))+VLOOKUP($A247,Incurred_Real!$A$25:$BS$376,Incurred_Real!$AO$1,FALSE)))</f>
        <v>1245090.0524277794</v>
      </c>
      <c r="AN247" s="232" cm="1">
        <f t="array" ref="AN247">IF(ROUND(AE247,0)=0,0,LOOKUP(2,1/(F247:AC247&lt;&gt;""),F247:AC247))</f>
        <v>446269.56744185457</v>
      </c>
      <c r="AO247" s="232">
        <f t="shared" si="53"/>
        <v>789078.60106138687</v>
      </c>
      <c r="AP247" s="78"/>
      <c r="AQ247" s="20"/>
      <c r="AR247" s="245">
        <f>VLOOKUP($A247,Incurred_Real!$A$25:$CD$376,Incurred_Real!AR$1,FALSE)</f>
        <v>0</v>
      </c>
      <c r="AS247" s="246">
        <f>VLOOKUP($A247,Incurred_Real!$A$25:$CD$376,Incurred_Real!AS$1,FALSE)</f>
        <v>0</v>
      </c>
      <c r="AT247" s="246">
        <f>VLOOKUP($A247,Incurred_Real!$A$25:$CD$376,Incurred_Real!AT$1,FALSE)</f>
        <v>0</v>
      </c>
      <c r="AU247" s="246">
        <f>VLOOKUP($A247,Incurred_Real!$A$25:$CD$376,Incurred_Real!AU$1,FALSE)</f>
        <v>0</v>
      </c>
      <c r="AV247" s="246">
        <f>VLOOKUP($A247,Incurred_Real!$A$25:$CD$376,Incurred_Real!AV$1,FALSE)</f>
        <v>0</v>
      </c>
      <c r="AW247" s="246">
        <f>VLOOKUP($A247,Incurred_Real!$A$25:$CD$376,Incurred_Real!AW$1,FALSE)</f>
        <v>0</v>
      </c>
      <c r="AX247" s="246">
        <f>VLOOKUP($A247,Incurred_Real!$A$25:$CD$376,Incurred_Real!AX$1,FALSE)</f>
        <v>0</v>
      </c>
      <c r="AY247" s="246">
        <f>VLOOKUP($A247,Incurred_Real!$A$25:$CD$376,Incurred_Real!AY$1,FALSE)</f>
        <v>0</v>
      </c>
      <c r="AZ247" s="246">
        <f>VLOOKUP($A247,Incurred_Real!$A$25:$CD$376,Incurred_Real!AZ$1,FALSE)</f>
        <v>0</v>
      </c>
      <c r="BA247" s="246">
        <f>VLOOKUP($A247,Incurred_Real!$A$25:$CD$376,Incurred_Real!BA$1,FALSE)</f>
        <v>0</v>
      </c>
      <c r="BB247" s="246">
        <f>VLOOKUP($A247,Incurred_Real!$A$25:$CD$376,Incurred_Real!BB$1,FALSE)</f>
        <v>0</v>
      </c>
      <c r="BC247" s="246">
        <f>VLOOKUP($A247,Incurred_Real!$A$25:$CD$376,Incurred_Real!BC$1,FALSE)</f>
        <v>0</v>
      </c>
      <c r="BD247" s="246">
        <f>VLOOKUP($A247,Incurred_Real!$A$25:$CD$376,Incurred_Real!BD$1,FALSE)</f>
        <v>0</v>
      </c>
      <c r="BE247" s="246">
        <f>VLOOKUP($A247,Incurred_Real!$A$25:$CD$376,Incurred_Real!BE$1,FALSE)</f>
        <v>0</v>
      </c>
      <c r="BF247" s="246">
        <f>VLOOKUP($A247,Incurred_Real!$A$25:$CD$376,Incurred_Real!BF$1,FALSE)</f>
        <v>0</v>
      </c>
      <c r="BG247" s="246">
        <f>VLOOKUP($A247,Incurred_Real!$A$25:$CD$376,Incurred_Real!BG$1,FALSE)</f>
        <v>1</v>
      </c>
      <c r="BH247" s="246">
        <f>VLOOKUP($A247,Incurred_Real!$A$25:$CD$376,Incurred_Real!BH$1,FALSE)</f>
        <v>0</v>
      </c>
      <c r="BI247" s="246">
        <f>VLOOKUP($A247,Incurred_Real!$A$25:$CD$376,Incurred_Real!BI$1,FALSE)</f>
        <v>0</v>
      </c>
      <c r="BJ247" s="246">
        <f>VLOOKUP($A247,Incurred_Real!$A$25:$CD$376,Incurred_Real!BJ$1,FALSE)</f>
        <v>0</v>
      </c>
      <c r="BK247" s="246">
        <f>VLOOKUP($A247,Incurred_Real!$A$25:$CD$376,Incurred_Real!BK$1,FALSE)</f>
        <v>0</v>
      </c>
      <c r="BL247" s="246">
        <f>VLOOKUP($A247,Incurred_Real!$A$25:$CD$376,Incurred_Real!BL$1,FALSE)</f>
        <v>0</v>
      </c>
      <c r="BM247" s="246">
        <f>VLOOKUP($A247,Incurred_Real!$A$25:$CD$376,Incurred_Real!BM$1,FALSE)</f>
        <v>0</v>
      </c>
      <c r="BN247" s="246">
        <f>VLOOKUP($A247,Incurred_Real!$A$25:$CD$376,Incurred_Real!BN$1,FALSE)</f>
        <v>0</v>
      </c>
      <c r="BO247" s="246">
        <f>VLOOKUP($A247,Incurred_Real!$A$25:$CD$376,Incurred_Real!BO$1,FALSE)</f>
        <v>0</v>
      </c>
      <c r="BP247" s="246">
        <f>VLOOKUP($A247,Incurred_Real!$A$25:$CD$376,Incurred_Real!BP$1,FALSE)</f>
        <v>0</v>
      </c>
      <c r="BQ247" s="246">
        <f>VLOOKUP($A247,Incurred_Real!$A$25:$CD$376,Incurred_Real!BQ$1,FALSE)</f>
        <v>0</v>
      </c>
      <c r="BR247" s="246">
        <f>VLOOKUP($A247,Incurred_Real!$A$25:$CD$376,Incurred_Real!BR$1,FALSE)</f>
        <v>0</v>
      </c>
      <c r="BS247" s="254">
        <f t="shared" si="54"/>
        <v>1</v>
      </c>
      <c r="BT247" s="249">
        <f>1+IF(ISNA(VLOOKUP($A247,'Project labour content'!$A$7:$D$255,'Project labour content'!$D$1,FALSE)),VLOOKUP($D247,'Project labour content'!$F$6:$G$15,'Project labour content'!$G$1,FALSE),VLOOKUP($A247,'Project labour content'!$A$7:$D$255,'Project labour content'!$D$1,FALSE))*LabEsc22*1</f>
        <v>1.0014950170208954</v>
      </c>
      <c r="BU247" s="249">
        <f>1+IF(ISNA(VLOOKUP($A247,'Project labour content'!$A$7:$D$255,'Project labour content'!$D$1,FALSE)),VLOOKUP($D247,'Project labour content'!$F$6:$G$15,'Project labour content'!$G$1,FALSE),VLOOKUP($A247,'Project labour content'!$A$7:$D$255,'Project labour content'!$D$1,FALSE))*LabEsc23*1</f>
        <v>1.0029972101234912</v>
      </c>
      <c r="BV247" s="249">
        <f>1+IF(ISNA(VLOOKUP($A247,'Project labour content'!$A$7:$D$255,'Project labour content'!$D$1,FALSE)),VLOOKUP($D247,'Project labour content'!$F$6:$G$15,'Project labour content'!$G$1,FALSE),VLOOKUP($A247,'Project labour content'!$A$7:$D$255,'Project labour content'!$D$1,FALSE))*LabEsc24*1</f>
        <v>1.0044122760261365</v>
      </c>
      <c r="BW247" s="249">
        <f>1+IF(ISNA(VLOOKUP($A247,'Project labour content'!$A$7:$D$255,'Project labour content'!$D$1,FALSE)),VLOOKUP($D247,'Project labour content'!$F$6:$G$15,'Project labour content'!$G$1,FALSE),VLOOKUP($A247,'Project labour content'!$A$7:$D$255,'Project labour content'!$D$1,FALSE))*LabEsc25*1</f>
        <v>1.0063075209584127</v>
      </c>
      <c r="BX247" s="249">
        <f>1+IF(ISNA(VLOOKUP($A247,'Project labour content'!$A$7:$D$255,'Project labour content'!$D$1,FALSE)),VLOOKUP($D247,'Project labour content'!$F$6:$G$15,'Project labour content'!$G$1,FALSE),VLOOKUP($A247,'Project labour content'!$A$7:$D$255,'Project labour content'!$D$1,FALSE))*LabEsc26*1</f>
        <v>1.0083730220604383</v>
      </c>
      <c r="BY247" s="249">
        <f>1+IF(ISNA(VLOOKUP($A247,'Project labour content'!$A$7:$D$255,'Project labour content'!$D$1,FALSE)),VLOOKUP($D247,'Project labour content'!$F$6:$G$15,'Project labour content'!$G$1,FALSE),VLOOKUP($A247,'Project labour content'!$A$7:$D$255,'Project labour content'!$D$1,FALSE))*LabEsc27*1</f>
        <v>1.0096523616660928</v>
      </c>
      <c r="BZ247" s="249">
        <f>1+IF(ISNA(VLOOKUP($A247,'Project labour content'!$A$7:$D$255,'Project labour content'!$D$1,FALSE)),VLOOKUP($D247,'Project labour content'!$F$6:$G$15,'Project labour content'!$G$1,FALSE),VLOOKUP($A247,'Project labour content'!$A$7:$D$255,'Project labour content'!$D$1,FALSE))*LabEsc28*1</f>
        <v>1.0106157043891508</v>
      </c>
      <c r="CA247" s="249">
        <f>1+IF(ISNA(VLOOKUP($A247,'Project labour content'!$A$7:$D$255,'Project labour content'!$D$1,FALSE)),VLOOKUP($D247,'Project labour content'!$F$6:$G$15,'Project labour content'!$G$1,FALSE),VLOOKUP($A247,'Project labour content'!$A$7:$D$255,'Project labour content'!$D$1,FALSE))*LabEsc29*1</f>
        <v>1.0121616767911144</v>
      </c>
      <c r="CB247" s="250" t="str">
        <f>IF(ISNA(VLOOKUP($A247,'Project labour content'!$A$7:$D$255,'Project labour content'!$D$1,FALSE)),"Category","Project")</f>
        <v>Project</v>
      </c>
      <c r="CD247" s="247" t="str">
        <f t="shared" si="55"/>
        <v>14196</v>
      </c>
    </row>
    <row r="248" spans="1:82" x14ac:dyDescent="0.15">
      <c r="A248" s="11" t="s">
        <v>742</v>
      </c>
      <c r="B248" s="11" t="str">
        <f>VLOOKUP($A248,'Incurred Real 2022$'!$A$25:$AC$426,'Incurred Real 2022$'!B$1,FALSE)</f>
        <v>Substation Access Roads and Drainage Upgrade</v>
      </c>
      <c r="C248" s="11" t="str">
        <f>VLOOKUP($A248,'Incurred Real 2022$'!$A$25:$AC$426,'Incurred Real 2022$'!C$1,FALSE)</f>
        <v>ExAnte</v>
      </c>
      <c r="D248" s="11" t="str">
        <f>VLOOKUP($A248,'Incurred Real 2022$'!$A$25:$AC$426,'Incurred Real 2022$'!D$1,FALSE)</f>
        <v>Security/Compliance</v>
      </c>
      <c r="E248" s="11" t="str">
        <f>VLOOKUP($A248,'Incurred Real 2022$'!$A$25:$AC$426,'Incurred Real 2022$'!E$1,FALSE)</f>
        <v>Closed</v>
      </c>
      <c r="F248" s="105" t="str">
        <f>IF(VLOOKUP($A248,'Incurred Real 2022$'!$A$25:$AC$426,'Incurred Real 2022$'!F$1,FALSE)=0,"",VLOOKUP($A248,'Incurred Real 2022$'!$A$25:$AC$426,'Incurred Real 2022$'!F$1,FALSE))</f>
        <v/>
      </c>
      <c r="G248" s="105" t="str">
        <f>IF(VLOOKUP($A248,'Incurred Real 2022$'!$A$25:$AC$426,'Incurred Real 2022$'!G$1,FALSE)=0,"",VLOOKUP($A248,'Incurred Real 2022$'!$A$25:$AC$426,'Incurred Real 2022$'!G$1,FALSE))</f>
        <v/>
      </c>
      <c r="H248" s="105" t="str">
        <f>IF(VLOOKUP($A248,'Incurred Real 2022$'!$A$25:$AC$426,'Incurred Real 2022$'!H$1,FALSE)=0,"",VLOOKUP($A248,'Incurred Real 2022$'!$A$25:$AC$426,'Incurred Real 2022$'!H$1,FALSE))</f>
        <v/>
      </c>
      <c r="I248" s="105" t="str">
        <f>IF(VLOOKUP($A248,'Incurred Real 2022$'!$A$25:$AC$426,'Incurred Real 2022$'!I$1,FALSE)=0,"",VLOOKUP($A248,'Incurred Real 2022$'!$A$25:$AC$426,'Incurred Real 2022$'!I$1,FALSE))</f>
        <v/>
      </c>
      <c r="J248" s="105" t="str">
        <f>IF(VLOOKUP($A248,'Incurred Real 2022$'!$A$25:$AC$426,'Incurred Real 2022$'!J$1,FALSE)=0,"",VLOOKUP($A248,'Incurred Real 2022$'!$A$25:$AC$426,'Incurred Real 2022$'!J$1,FALSE))</f>
        <v/>
      </c>
      <c r="K248" s="105" t="str">
        <f>IF(VLOOKUP($A248,'Incurred Real 2022$'!$A$25:$AC$426,'Incurred Real 2022$'!K$1,FALSE)=0,"",VLOOKUP($A248,'Incurred Real 2022$'!$A$25:$AC$426,'Incurred Real 2022$'!K$1,FALSE))</f>
        <v/>
      </c>
      <c r="L248" s="105" t="str">
        <f>IF(VLOOKUP($A248,'Incurred Real 2022$'!$A$25:$AC$426,'Incurred Real 2022$'!L$1,FALSE)=0,"",VLOOKUP($A248,'Incurred Real 2022$'!$A$25:$AC$426,'Incurred Real 2022$'!L$1,FALSE))</f>
        <v/>
      </c>
      <c r="M248" s="105" t="str">
        <f>IF(VLOOKUP($A248,'Incurred Real 2022$'!$A$25:$AC$426,'Incurred Real 2022$'!M$1,FALSE)=0,"",VLOOKUP($A248,'Incurred Real 2022$'!$A$25:$AC$426,'Incurred Real 2022$'!M$1,FALSE))</f>
        <v/>
      </c>
      <c r="N248" s="105" t="str">
        <f>IF(VLOOKUP($A248,'Incurred Real 2022$'!$A$25:$AC$426,'Incurred Real 2022$'!N$1,FALSE)=0,"",VLOOKUP($A248,'Incurred Real 2022$'!$A$25:$AC$426,'Incurred Real 2022$'!N$1,FALSE))</f>
        <v/>
      </c>
      <c r="O248" s="105" t="str">
        <f>IF(VLOOKUP($A248,'Incurred Real 2022$'!$A$25:$AC$426,'Incurred Real 2022$'!O$1,FALSE)=0,"",VLOOKUP($A248,'Incurred Real 2022$'!$A$25:$AC$426,'Incurred Real 2022$'!O$1,FALSE))</f>
        <v/>
      </c>
      <c r="P248" s="105" t="str">
        <f>IF(VLOOKUP($A248,'Incurred Real 2022$'!$A$25:$AC$426,'Incurred Real 2022$'!P$1,FALSE)=0,"",VLOOKUP($A248,'Incurred Real 2022$'!$A$25:$AC$426,'Incurred Real 2022$'!P$1,FALSE))</f>
        <v/>
      </c>
      <c r="Q248" s="105">
        <f>IF(VLOOKUP($A248,'Incurred Real 2022$'!$A$25:$AC$426,'Incurred Real 2022$'!Q$1,FALSE)=0,"",VLOOKUP($A248,'Incurred Real 2022$'!$A$25:$AC$426,'Incurred Real 2022$'!Q$1,FALSE))</f>
        <v>37331.14</v>
      </c>
      <c r="R248" s="105">
        <f>IF(VLOOKUP($A248,'Incurred Real 2022$'!$A$25:$AC$426,'Incurred Real 2022$'!R$1,FALSE)=0,"",VLOOKUP($A248,'Incurred Real 2022$'!$A$25:$AC$426,'Incurred Real 2022$'!R$1,FALSE))</f>
        <v>3287546.08</v>
      </c>
      <c r="S248" s="105">
        <f>IF(VLOOKUP($A248,'Incurred Real 2022$'!$A$25:$AC$426,'Incurred Real 2022$'!S$1,FALSE)=0,"",VLOOKUP($A248,'Incurred Real 2022$'!$A$25:$AC$426,'Incurred Real 2022$'!S$1,FALSE))</f>
        <v>862092.25</v>
      </c>
      <c r="T248" s="105">
        <f>IF(VLOOKUP($A248,'Incurred Real 2022$'!$A$25:$AC$426,'Incurred Real 2022$'!T$1,FALSE)=0,"",VLOOKUP($A248,'Incurred Real 2022$'!$A$25:$AC$426,'Incurred Real 2022$'!T$1,FALSE))</f>
        <v>-3712.7</v>
      </c>
      <c r="U248" s="105" t="str">
        <f>IF(VLOOKUP($A248,'Incurred Real 2022$'!$A$25:$AC$426,'Incurred Real 2022$'!U$1,FALSE)=0,"",VLOOKUP($A248,'Incurred Real 2022$'!$A$25:$AC$426,'Incurred Real 2022$'!U$1,FALSE))</f>
        <v/>
      </c>
      <c r="V248" s="13" t="str">
        <f>IF(ISTEXT(VLOOKUP($A248,'Incurred Real 2022$'!$A$25:$AC$426,'Incurred Real 2022$'!V$1,FALSE)),"",(VLOOKUP($A248,'Incurred Real 2022$'!$A$25:$AC$426,'Incurred Real 2022$'!V$1,FALSE))*BT248*Incurred_Nominal!V$15)</f>
        <v/>
      </c>
      <c r="W248" s="13" t="str">
        <f>IF(ISTEXT(VLOOKUP($A248,'Incurred Real 2022$'!$A$25:$AC$426,'Incurred Real 2022$'!W$1,FALSE)),"",(VLOOKUP($A248,'Incurred Real 2022$'!$A$25:$AC$426,'Incurred Real 2022$'!W$1,FALSE))*BU248*Incurred_Nominal!W$15)</f>
        <v/>
      </c>
      <c r="X248" s="13" t="str">
        <f>IF(ISTEXT(VLOOKUP($A248,'Incurred Real 2022$'!$A$25:$AC$426,'Incurred Real 2022$'!X$1,FALSE)),"",(VLOOKUP($A248,'Incurred Real 2022$'!$A$25:$AC$426,'Incurred Real 2022$'!X$1,FALSE))*BV248*Incurred_Nominal!X$15)</f>
        <v/>
      </c>
      <c r="Y248" s="13" t="str">
        <f>IF(ISTEXT(VLOOKUP($A248,'Incurred Real 2022$'!$A$25:$AC$426,'Incurred Real 2022$'!Y$1,FALSE)),"",(VLOOKUP($A248,'Incurred Real 2022$'!$A$25:$AC$426,'Incurred Real 2022$'!Y$1,FALSE))*BW248*Incurred_Nominal!Y$15)</f>
        <v/>
      </c>
      <c r="Z248" s="13" t="str">
        <f>IF(ISTEXT(VLOOKUP($A248,'Incurred Real 2022$'!$A$25:$AC$426,'Incurred Real 2022$'!Z$1,FALSE)),"",(VLOOKUP($A248,'Incurred Real 2022$'!$A$25:$AC$426,'Incurred Real 2022$'!Z$1,FALSE))*BX248*Incurred_Nominal!Z$15)</f>
        <v/>
      </c>
      <c r="AA248" s="13" t="str">
        <f>IF(ISTEXT(VLOOKUP($A248,'Incurred Real 2022$'!$A$25:$AC$426,'Incurred Real 2022$'!AA$1,FALSE)),"",(VLOOKUP($A248,'Incurred Real 2022$'!$A$25:$AC$426,'Incurred Real 2022$'!AA$1,FALSE))*BY248*Incurred_Nominal!AA$15)</f>
        <v/>
      </c>
      <c r="AB248" s="13" t="str">
        <f>IF(ISTEXT(VLOOKUP($A248,'Incurred Real 2022$'!$A$25:$AC$426,'Incurred Real 2022$'!AB$1,FALSE)),"",(VLOOKUP($A248,'Incurred Real 2022$'!$A$25:$AC$426,'Incurred Real 2022$'!AB$1,FALSE))*BZ248*Incurred_Nominal!AB$15)</f>
        <v/>
      </c>
      <c r="AC248" s="13" t="str">
        <f>IF(ISTEXT(VLOOKUP($A248,'Incurred Real 2022$'!$A$25:$AC$426,'Incurred Real 2022$'!AC$1,FALSE)),"",(VLOOKUP($A248,'Incurred Real 2022$'!$A$25:$AC$426,'Incurred Real 2022$'!AC$1,FALSE))*CA248*Incurred_Nominal!AC$15)</f>
        <v/>
      </c>
      <c r="AD248" s="232">
        <f t="shared" si="49"/>
        <v>4183256.77</v>
      </c>
      <c r="AE248" s="232">
        <f t="shared" si="50"/>
        <v>4190682.1700000004</v>
      </c>
      <c r="AF248" s="239">
        <f t="shared" si="51"/>
        <v>5132572.2865262227</v>
      </c>
      <c r="AG248" s="237">
        <f t="shared" si="52"/>
        <v>4306157.2224290408</v>
      </c>
      <c r="AH248" s="240">
        <f t="shared" si="56"/>
        <v>1.1919147447270895</v>
      </c>
      <c r="AI248" s="234">
        <f>VLOOKUP($A248,Incurred_Real!$A$25:$AP$479,Incurred_Real!AI$1,FALSE)</f>
        <v>2020</v>
      </c>
      <c r="AJ248" s="235" t="str">
        <f>VLOOKUP($A248,Incurred_Real!$A$25:$AP$479,Incurred_Real!AJ$1,FALSE)</f>
        <v/>
      </c>
      <c r="AK248" s="236">
        <f>VLOOKUP($A248,Incurred_Real!$A$25:$AP$479,Incurred_Real!AK$1,FALSE)</f>
        <v>2020</v>
      </c>
      <c r="AL248" s="235" t="str">
        <f>VLOOKUP($A248,Incurred_Real!$A$25:$AP$479,Incurred_Real!AL$1,FALSE)</f>
        <v/>
      </c>
      <c r="AM248" s="237">
        <f>IF(AL248="Commissioned Extra","",(IF((AD248)=0,0,SUMPRODUCT($F$17:$U$17,F248:U248))+VLOOKUP($A248,Incurred_Real!$A$25:$BS$376,Incurred_Real!$AO$1,FALSE)))</f>
        <v>4558639.9424435189</v>
      </c>
      <c r="AN248" s="232" cm="1">
        <f t="array" ref="AN248">IF(ROUND(AE248,0)=0,0,LOOKUP(2,1/(F248:AC248&lt;&gt;""),F248:AC248))</f>
        <v>-3712.7</v>
      </c>
      <c r="AO248" s="232">
        <f t="shared" si="53"/>
        <v>0</v>
      </c>
      <c r="AP248" s="78"/>
      <c r="AQ248" s="20"/>
      <c r="AR248" s="245">
        <f>VLOOKUP($A248,Incurred_Real!$A$25:$CD$376,Incurred_Real!AR$1,FALSE)</f>
        <v>0</v>
      </c>
      <c r="AS248" s="246">
        <f>VLOOKUP($A248,Incurred_Real!$A$25:$CD$376,Incurred_Real!AS$1,FALSE)</f>
        <v>0</v>
      </c>
      <c r="AT248" s="246">
        <f>VLOOKUP($A248,Incurred_Real!$A$25:$CD$376,Incurred_Real!AT$1,FALSE)</f>
        <v>5.373659620884777E-3</v>
      </c>
      <c r="AU248" s="246">
        <f>VLOOKUP($A248,Incurred_Real!$A$25:$CD$376,Incurred_Real!AU$1,FALSE)</f>
        <v>0</v>
      </c>
      <c r="AV248" s="246">
        <f>VLOOKUP($A248,Incurred_Real!$A$25:$CD$376,Incurred_Real!AV$1,FALSE)</f>
        <v>0</v>
      </c>
      <c r="AW248" s="246">
        <f>VLOOKUP($A248,Incurred_Real!$A$25:$CD$376,Incurred_Real!AW$1,FALSE)</f>
        <v>0</v>
      </c>
      <c r="AX248" s="246">
        <f>VLOOKUP($A248,Incurred_Real!$A$25:$CD$376,Incurred_Real!AX$1,FALSE)</f>
        <v>0</v>
      </c>
      <c r="AY248" s="246">
        <f>VLOOKUP($A248,Incurred_Real!$A$25:$CD$376,Incurred_Real!AY$1,FALSE)</f>
        <v>0</v>
      </c>
      <c r="AZ248" s="246">
        <f>VLOOKUP($A248,Incurred_Real!$A$25:$CD$376,Incurred_Real!AZ$1,FALSE)</f>
        <v>0</v>
      </c>
      <c r="BA248" s="246">
        <f>VLOOKUP($A248,Incurred_Real!$A$25:$CD$376,Incurred_Real!BA$1,FALSE)</f>
        <v>0</v>
      </c>
      <c r="BB248" s="246">
        <f>VLOOKUP($A248,Incurred_Real!$A$25:$CD$376,Incurred_Real!BB$1,FALSE)</f>
        <v>0</v>
      </c>
      <c r="BC248" s="246">
        <f>VLOOKUP($A248,Incurred_Real!$A$25:$CD$376,Incurred_Real!BC$1,FALSE)</f>
        <v>0</v>
      </c>
      <c r="BD248" s="246">
        <f>VLOOKUP($A248,Incurred_Real!$A$25:$CD$376,Incurred_Real!BD$1,FALSE)</f>
        <v>0.99462634037911524</v>
      </c>
      <c r="BE248" s="246">
        <f>VLOOKUP($A248,Incurred_Real!$A$25:$CD$376,Incurred_Real!BE$1,FALSE)</f>
        <v>0</v>
      </c>
      <c r="BF248" s="246">
        <f>VLOOKUP($A248,Incurred_Real!$A$25:$CD$376,Incurred_Real!BF$1,FALSE)</f>
        <v>0</v>
      </c>
      <c r="BG248" s="246">
        <f>VLOOKUP($A248,Incurred_Real!$A$25:$CD$376,Incurred_Real!BG$1,FALSE)</f>
        <v>0</v>
      </c>
      <c r="BH248" s="246">
        <f>VLOOKUP($A248,Incurred_Real!$A$25:$CD$376,Incurred_Real!BH$1,FALSE)</f>
        <v>0</v>
      </c>
      <c r="BI248" s="246">
        <f>VLOOKUP($A248,Incurred_Real!$A$25:$CD$376,Incurred_Real!BI$1,FALSE)</f>
        <v>0</v>
      </c>
      <c r="BJ248" s="246">
        <f>VLOOKUP($A248,Incurred_Real!$A$25:$CD$376,Incurred_Real!BJ$1,FALSE)</f>
        <v>0</v>
      </c>
      <c r="BK248" s="246">
        <f>VLOOKUP($A248,Incurred_Real!$A$25:$CD$376,Incurred_Real!BK$1,FALSE)</f>
        <v>0</v>
      </c>
      <c r="BL248" s="246">
        <f>VLOOKUP($A248,Incurred_Real!$A$25:$CD$376,Incurred_Real!BL$1,FALSE)</f>
        <v>0</v>
      </c>
      <c r="BM248" s="246">
        <f>VLOOKUP($A248,Incurred_Real!$A$25:$CD$376,Incurred_Real!BM$1,FALSE)</f>
        <v>0</v>
      </c>
      <c r="BN248" s="246">
        <f>VLOOKUP($A248,Incurred_Real!$A$25:$CD$376,Incurred_Real!BN$1,FALSE)</f>
        <v>0</v>
      </c>
      <c r="BO248" s="246">
        <f>VLOOKUP($A248,Incurred_Real!$A$25:$CD$376,Incurred_Real!BO$1,FALSE)</f>
        <v>0</v>
      </c>
      <c r="BP248" s="246">
        <f>VLOOKUP($A248,Incurred_Real!$A$25:$CD$376,Incurred_Real!BP$1,FALSE)</f>
        <v>0</v>
      </c>
      <c r="BQ248" s="246">
        <f>VLOOKUP($A248,Incurred_Real!$A$25:$CD$376,Incurred_Real!BQ$1,FALSE)</f>
        <v>0</v>
      </c>
      <c r="BR248" s="246">
        <f>VLOOKUP($A248,Incurred_Real!$A$25:$CD$376,Incurred_Real!BR$1,FALSE)</f>
        <v>0</v>
      </c>
      <c r="BS248" s="254">
        <f t="shared" si="54"/>
        <v>1</v>
      </c>
      <c r="BT248" s="249">
        <f>1+IF(ISNA(VLOOKUP($A248,'Project labour content'!$A$7:$D$255,'Project labour content'!$D$1,FALSE)),VLOOKUP($D248,'Project labour content'!$F$6:$G$15,'Project labour content'!$G$1,FALSE),VLOOKUP($A248,'Project labour content'!$A$7:$D$255,'Project labour content'!$D$1,FALSE))*LabEsc22*1</f>
        <v>1.0005859102087626</v>
      </c>
      <c r="BU248" s="249">
        <f>1+IF(ISNA(VLOOKUP($A248,'Project labour content'!$A$7:$D$255,'Project labour content'!$D$1,FALSE)),VLOOKUP($D248,'Project labour content'!$F$6:$G$15,'Project labour content'!$G$1,FALSE),VLOOKUP($A248,'Project labour content'!$A$7:$D$255,'Project labour content'!$D$1,FALSE))*LabEsc23*1</f>
        <v>1.0011746327865272</v>
      </c>
      <c r="BV248" s="249">
        <f>1+IF(ISNA(VLOOKUP($A248,'Project labour content'!$A$7:$D$255,'Project labour content'!$D$1,FALSE)),VLOOKUP($D248,'Project labour content'!$F$6:$G$15,'Project labour content'!$G$1,FALSE),VLOOKUP($A248,'Project labour content'!$A$7:$D$255,'Project labour content'!$D$1,FALSE))*LabEsc24*1</f>
        <v>1.0017292094547814</v>
      </c>
      <c r="BW248" s="249">
        <f>1+IF(ISNA(VLOOKUP($A248,'Project labour content'!$A$7:$D$255,'Project labour content'!$D$1,FALSE)),VLOOKUP($D248,'Project labour content'!$F$6:$G$15,'Project labour content'!$G$1,FALSE),VLOOKUP($A248,'Project labour content'!$A$7:$D$255,'Project labour content'!$D$1,FALSE))*LabEsc25*1</f>
        <v>1.0024719724724633</v>
      </c>
      <c r="BX248" s="249">
        <f>1+IF(ISNA(VLOOKUP($A248,'Project labour content'!$A$7:$D$255,'Project labour content'!$D$1,FALSE)),VLOOKUP($D248,'Project labour content'!$F$6:$G$15,'Project labour content'!$G$1,FALSE),VLOOKUP($A248,'Project labour content'!$A$7:$D$255,'Project labour content'!$D$1,FALSE))*LabEsc26*1</f>
        <v>1.0032814603679003</v>
      </c>
      <c r="BY248" s="249">
        <f>1+IF(ISNA(VLOOKUP($A248,'Project labour content'!$A$7:$D$255,'Project labour content'!$D$1,FALSE)),VLOOKUP($D248,'Project labour content'!$F$6:$G$15,'Project labour content'!$G$1,FALSE),VLOOKUP($A248,'Project labour content'!$A$7:$D$255,'Project labour content'!$D$1,FALSE))*LabEsc27*1</f>
        <v>1.0037828447166741</v>
      </c>
      <c r="BZ248" s="249">
        <f>1+IF(ISNA(VLOOKUP($A248,'Project labour content'!$A$7:$D$255,'Project labour content'!$D$1,FALSE)),VLOOKUP($D248,'Project labour content'!$F$6:$G$15,'Project labour content'!$G$1,FALSE),VLOOKUP($A248,'Project labour content'!$A$7:$D$255,'Project labour content'!$D$1,FALSE))*LabEsc28*1</f>
        <v>1.0041603871313007</v>
      </c>
      <c r="CA248" s="249">
        <f>1+IF(ISNA(VLOOKUP($A248,'Project labour content'!$A$7:$D$255,'Project labour content'!$D$1,FALSE)),VLOOKUP($D248,'Project labour content'!$F$6:$G$15,'Project labour content'!$G$1,FALSE),VLOOKUP($A248,'Project labour content'!$A$7:$D$255,'Project labour content'!$D$1,FALSE))*LabEsc29*1</f>
        <v>1.0047662671982935</v>
      </c>
      <c r="CB248" s="250" t="str">
        <f>IF(ISNA(VLOOKUP($A248,'Project labour content'!$A$7:$D$255,'Project labour content'!$D$1,FALSE)),"Category","Project")</f>
        <v>Category</v>
      </c>
      <c r="CD248" s="247" t="str">
        <f t="shared" si="55"/>
        <v>14198</v>
      </c>
    </row>
    <row r="249" spans="1:82" x14ac:dyDescent="0.15">
      <c r="A249" s="11" t="s">
        <v>743</v>
      </c>
      <c r="B249" s="11" t="str">
        <f>VLOOKUP($A249,'Incurred Real 2022$'!$A$25:$AC$426,'Incurred Real 2022$'!B$1,FALSE)</f>
        <v>East Terrace, Northfield and Kilburn Emergency Transformer D</v>
      </c>
      <c r="C249" s="11" t="str">
        <f>VLOOKUP($A249,'Incurred Real 2022$'!$A$25:$AC$426,'Incurred Real 2022$'!C$1,FALSE)</f>
        <v>ExAnte</v>
      </c>
      <c r="D249" s="11" t="str">
        <f>VLOOKUP($A249,'Incurred Real 2022$'!$A$25:$AC$426,'Incurred Real 2022$'!D$1,FALSE)</f>
        <v>Security/Compliance</v>
      </c>
      <c r="E249" s="11" t="str">
        <f>VLOOKUP($A249,'Incurred Real 2022$'!$A$25:$AC$426,'Incurred Real 2022$'!E$1,FALSE)</f>
        <v>Deferred</v>
      </c>
      <c r="F249" s="105" t="str">
        <f>IF(VLOOKUP($A249,'Incurred Real 2022$'!$A$25:$AC$426,'Incurred Real 2022$'!F$1,FALSE)=0,"",VLOOKUP($A249,'Incurred Real 2022$'!$A$25:$AC$426,'Incurred Real 2022$'!F$1,FALSE))</f>
        <v/>
      </c>
      <c r="G249" s="105" t="str">
        <f>IF(VLOOKUP($A249,'Incurred Real 2022$'!$A$25:$AC$426,'Incurred Real 2022$'!G$1,FALSE)=0,"",VLOOKUP($A249,'Incurred Real 2022$'!$A$25:$AC$426,'Incurred Real 2022$'!G$1,FALSE))</f>
        <v/>
      </c>
      <c r="H249" s="105" t="str">
        <f>IF(VLOOKUP($A249,'Incurred Real 2022$'!$A$25:$AC$426,'Incurred Real 2022$'!H$1,FALSE)=0,"",VLOOKUP($A249,'Incurred Real 2022$'!$A$25:$AC$426,'Incurred Real 2022$'!H$1,FALSE))</f>
        <v/>
      </c>
      <c r="I249" s="105" t="str">
        <f>IF(VLOOKUP($A249,'Incurred Real 2022$'!$A$25:$AC$426,'Incurred Real 2022$'!I$1,FALSE)=0,"",VLOOKUP($A249,'Incurred Real 2022$'!$A$25:$AC$426,'Incurred Real 2022$'!I$1,FALSE))</f>
        <v/>
      </c>
      <c r="J249" s="105" t="str">
        <f>IF(VLOOKUP($A249,'Incurred Real 2022$'!$A$25:$AC$426,'Incurred Real 2022$'!J$1,FALSE)=0,"",VLOOKUP($A249,'Incurred Real 2022$'!$A$25:$AC$426,'Incurred Real 2022$'!J$1,FALSE))</f>
        <v/>
      </c>
      <c r="K249" s="105" t="str">
        <f>IF(VLOOKUP($A249,'Incurred Real 2022$'!$A$25:$AC$426,'Incurred Real 2022$'!K$1,FALSE)=0,"",VLOOKUP($A249,'Incurred Real 2022$'!$A$25:$AC$426,'Incurred Real 2022$'!K$1,FALSE))</f>
        <v/>
      </c>
      <c r="L249" s="105" t="str">
        <f>IF(VLOOKUP($A249,'Incurred Real 2022$'!$A$25:$AC$426,'Incurred Real 2022$'!L$1,FALSE)=0,"",VLOOKUP($A249,'Incurred Real 2022$'!$A$25:$AC$426,'Incurred Real 2022$'!L$1,FALSE))</f>
        <v/>
      </c>
      <c r="M249" s="105" t="str">
        <f>IF(VLOOKUP($A249,'Incurred Real 2022$'!$A$25:$AC$426,'Incurred Real 2022$'!M$1,FALSE)=0,"",VLOOKUP($A249,'Incurred Real 2022$'!$A$25:$AC$426,'Incurred Real 2022$'!M$1,FALSE))</f>
        <v/>
      </c>
      <c r="N249" s="105" t="str">
        <f>IF(VLOOKUP($A249,'Incurred Real 2022$'!$A$25:$AC$426,'Incurred Real 2022$'!N$1,FALSE)=0,"",VLOOKUP($A249,'Incurred Real 2022$'!$A$25:$AC$426,'Incurred Real 2022$'!N$1,FALSE))</f>
        <v/>
      </c>
      <c r="O249" s="105" t="str">
        <f>IF(VLOOKUP($A249,'Incurred Real 2022$'!$A$25:$AC$426,'Incurred Real 2022$'!O$1,FALSE)=0,"",VLOOKUP($A249,'Incurred Real 2022$'!$A$25:$AC$426,'Incurred Real 2022$'!O$1,FALSE))</f>
        <v/>
      </c>
      <c r="P249" s="105" t="str">
        <f>IF(VLOOKUP($A249,'Incurred Real 2022$'!$A$25:$AC$426,'Incurred Real 2022$'!P$1,FALSE)=0,"",VLOOKUP($A249,'Incurred Real 2022$'!$A$25:$AC$426,'Incurred Real 2022$'!P$1,FALSE))</f>
        <v/>
      </c>
      <c r="Q249" s="105">
        <f>IF(VLOOKUP($A249,'Incurred Real 2022$'!$A$25:$AC$426,'Incurred Real 2022$'!Q$1,FALSE)=0,"",VLOOKUP($A249,'Incurred Real 2022$'!$A$25:$AC$426,'Incurred Real 2022$'!Q$1,FALSE))</f>
        <v>19135.87</v>
      </c>
      <c r="R249" s="105">
        <f>IF(VLOOKUP($A249,'Incurred Real 2022$'!$A$25:$AC$426,'Incurred Real 2022$'!R$1,FALSE)=0,"",VLOOKUP($A249,'Incurred Real 2022$'!$A$25:$AC$426,'Incurred Real 2022$'!R$1,FALSE))</f>
        <v>157421.31</v>
      </c>
      <c r="S249" s="105" t="str">
        <f>IF(VLOOKUP($A249,'Incurred Real 2022$'!$A$25:$AC$426,'Incurred Real 2022$'!S$1,FALSE)=0,"",VLOOKUP($A249,'Incurred Real 2022$'!$A$25:$AC$426,'Incurred Real 2022$'!S$1,FALSE))</f>
        <v/>
      </c>
      <c r="T249" s="105" t="str">
        <f>IF(VLOOKUP($A249,'Incurred Real 2022$'!$A$25:$AC$426,'Incurred Real 2022$'!T$1,FALSE)=0,"",VLOOKUP($A249,'Incurred Real 2022$'!$A$25:$AC$426,'Incurred Real 2022$'!T$1,FALSE))</f>
        <v/>
      </c>
      <c r="U249" s="105" t="str">
        <f>IF(VLOOKUP($A249,'Incurred Real 2022$'!$A$25:$AC$426,'Incurred Real 2022$'!U$1,FALSE)=0,"",VLOOKUP($A249,'Incurred Real 2022$'!$A$25:$AC$426,'Incurred Real 2022$'!U$1,FALSE))</f>
        <v/>
      </c>
      <c r="V249" s="13">
        <f>IF(ISTEXT(VLOOKUP($A249,'Incurred Real 2022$'!$A$25:$AC$426,'Incurred Real 2022$'!V$1,FALSE)),"",(VLOOKUP($A249,'Incurred Real 2022$'!$A$25:$AC$426,'Incurred Real 2022$'!V$1,FALSE))*BT249*Incurred_Nominal!V$15)</f>
        <v>560.67837365213961</v>
      </c>
      <c r="W249" s="13" t="str">
        <f>IF(ISTEXT(VLOOKUP($A249,'Incurred Real 2022$'!$A$25:$AC$426,'Incurred Real 2022$'!W$1,FALSE)),"",(VLOOKUP($A249,'Incurred Real 2022$'!$A$25:$AC$426,'Incurred Real 2022$'!W$1,FALSE))*BU249*Incurred_Nominal!W$15)</f>
        <v/>
      </c>
      <c r="X249" s="13">
        <f>IF(ISTEXT(VLOOKUP($A249,'Incurred Real 2022$'!$A$25:$AC$426,'Incurred Real 2022$'!X$1,FALSE)),"",(VLOOKUP($A249,'Incurred Real 2022$'!$A$25:$AC$426,'Incurred Real 2022$'!X$1,FALSE))*BV249*Incurred_Nominal!X$15)</f>
        <v>1278412.406044679</v>
      </c>
      <c r="Y249" s="13">
        <f>IF(ISTEXT(VLOOKUP($A249,'Incurred Real 2022$'!$A$25:$AC$426,'Incurred Real 2022$'!Y$1,FALSE)),"",(VLOOKUP($A249,'Incurred Real 2022$'!$A$25:$AC$426,'Incurred Real 2022$'!Y$1,FALSE))*BW249*Incurred_Nominal!Y$15)</f>
        <v>1339915.5387895736</v>
      </c>
      <c r="Z249" s="13" t="str">
        <f>IF(ISTEXT(VLOOKUP($A249,'Incurred Real 2022$'!$A$25:$AC$426,'Incurred Real 2022$'!Z$1,FALSE)),"",(VLOOKUP($A249,'Incurred Real 2022$'!$A$25:$AC$426,'Incurred Real 2022$'!Z$1,FALSE))*BX249*Incurred_Nominal!Z$15)</f>
        <v/>
      </c>
      <c r="AA249" s="13" t="str">
        <f>IF(ISTEXT(VLOOKUP($A249,'Incurred Real 2022$'!$A$25:$AC$426,'Incurred Real 2022$'!AA$1,FALSE)),"",(VLOOKUP($A249,'Incurred Real 2022$'!$A$25:$AC$426,'Incurred Real 2022$'!AA$1,FALSE))*BY249*Incurred_Nominal!AA$15)</f>
        <v/>
      </c>
      <c r="AB249" s="13" t="str">
        <f>IF(ISTEXT(VLOOKUP($A249,'Incurred Real 2022$'!$A$25:$AC$426,'Incurred Real 2022$'!AB$1,FALSE)),"",(VLOOKUP($A249,'Incurred Real 2022$'!$A$25:$AC$426,'Incurred Real 2022$'!AB$1,FALSE))*BZ249*Incurred_Nominal!AB$15)</f>
        <v/>
      </c>
      <c r="AC249" s="13" t="str">
        <f>IF(ISTEXT(VLOOKUP($A249,'Incurred Real 2022$'!$A$25:$AC$426,'Incurred Real 2022$'!AC$1,FALSE)),"",(VLOOKUP($A249,'Incurred Real 2022$'!$A$25:$AC$426,'Incurred Real 2022$'!AC$1,FALSE))*CA249*Incurred_Nominal!AC$15)</f>
        <v/>
      </c>
      <c r="AD249" s="232">
        <f t="shared" si="49"/>
        <v>2795445.803207905</v>
      </c>
      <c r="AE249" s="232">
        <f t="shared" si="50"/>
        <v>2795445.803207905</v>
      </c>
      <c r="AF249" s="239">
        <f t="shared" si="51"/>
        <v>3062615.9547518985</v>
      </c>
      <c r="AG249" s="237">
        <f t="shared" si="52"/>
        <v>2852283.37603798</v>
      </c>
      <c r="AH249" s="240">
        <f t="shared" si="56"/>
        <v>1.0737418240000001</v>
      </c>
      <c r="AI249" s="234">
        <f>VLOOKUP($A249,Incurred_Real!$A$25:$AP$479,Incurred_Real!AI$1,FALSE)</f>
        <v>2025</v>
      </c>
      <c r="AJ249" s="235">
        <f>VLOOKUP($A249,Incurred_Real!$A$25:$AP$479,Incurred_Real!AJ$1,FALSE)</f>
        <v>45652</v>
      </c>
      <c r="AK249" s="236">
        <f>VLOOKUP($A249,Incurred_Real!$A$25:$AP$479,Incurred_Real!AK$1,FALSE)</f>
        <v>2025</v>
      </c>
      <c r="AL249" s="235" t="str">
        <f>VLOOKUP($A249,Incurred_Real!$A$25:$AP$479,Incurred_Real!AL$1,FALSE)</f>
        <v/>
      </c>
      <c r="AM249" s="237">
        <f>IF(AL249="Commissioned Extra","",(IF((AD249)=0,0,SUMPRODUCT($F$17:$U$17,F249:U249))+VLOOKUP($A249,Incurred_Real!$A$25:$BS$376,Incurred_Real!$AO$1,FALSE)))</f>
        <v>2750292.0202058218</v>
      </c>
      <c r="AN249" s="232" cm="1">
        <f t="array" ref="AN249">IF(ROUND(AE249,0)=0,0,LOOKUP(2,1/(F249:AC249&lt;&gt;""),F249:AC249))</f>
        <v>1339915.5387895736</v>
      </c>
      <c r="AO249" s="232">
        <f t="shared" si="53"/>
        <v>2618888.6232079044</v>
      </c>
      <c r="AP249" s="78"/>
      <c r="AQ249" s="20"/>
      <c r="AR249" s="245">
        <f>VLOOKUP($A249,Incurred_Real!$A$25:$CD$376,Incurred_Real!AR$1,FALSE)</f>
        <v>0</v>
      </c>
      <c r="AS249" s="246">
        <f>VLOOKUP($A249,Incurred_Real!$A$25:$CD$376,Incurred_Real!AS$1,FALSE)</f>
        <v>0</v>
      </c>
      <c r="AT249" s="246">
        <f>VLOOKUP($A249,Incurred_Real!$A$25:$CD$376,Incurred_Real!AT$1,FALSE)</f>
        <v>0</v>
      </c>
      <c r="AU249" s="246">
        <f>VLOOKUP($A249,Incurred_Real!$A$25:$CD$376,Incurred_Real!AU$1,FALSE)</f>
        <v>0</v>
      </c>
      <c r="AV249" s="246">
        <f>VLOOKUP($A249,Incurred_Real!$A$25:$CD$376,Incurred_Real!AV$1,FALSE)</f>
        <v>0</v>
      </c>
      <c r="AW249" s="246">
        <f>VLOOKUP($A249,Incurred_Real!$A$25:$CD$376,Incurred_Real!AW$1,FALSE)</f>
        <v>0</v>
      </c>
      <c r="AX249" s="246">
        <f>VLOOKUP($A249,Incurred_Real!$A$25:$CD$376,Incurred_Real!AX$1,FALSE)</f>
        <v>0</v>
      </c>
      <c r="AY249" s="246">
        <f>VLOOKUP($A249,Incurred_Real!$A$25:$CD$376,Incurred_Real!AY$1,FALSE)</f>
        <v>0</v>
      </c>
      <c r="AZ249" s="246">
        <f>VLOOKUP($A249,Incurred_Real!$A$25:$CD$376,Incurred_Real!AZ$1,FALSE)</f>
        <v>0</v>
      </c>
      <c r="BA249" s="246">
        <f>VLOOKUP($A249,Incurred_Real!$A$25:$CD$376,Incurred_Real!BA$1,FALSE)</f>
        <v>0</v>
      </c>
      <c r="BB249" s="246">
        <f>VLOOKUP($A249,Incurred_Real!$A$25:$CD$376,Incurred_Real!BB$1,FALSE)</f>
        <v>0.94319268711139603</v>
      </c>
      <c r="BC249" s="246">
        <f>VLOOKUP($A249,Incurred_Real!$A$25:$CD$376,Incurred_Real!BC$1,FALSE)</f>
        <v>0</v>
      </c>
      <c r="BD249" s="246">
        <f>VLOOKUP($A249,Incurred_Real!$A$25:$CD$376,Incurred_Real!BD$1,FALSE)</f>
        <v>0</v>
      </c>
      <c r="BE249" s="246">
        <f>VLOOKUP($A249,Incurred_Real!$A$25:$CD$376,Incurred_Real!BE$1,FALSE)</f>
        <v>0</v>
      </c>
      <c r="BF249" s="246">
        <f>VLOOKUP($A249,Incurred_Real!$A$25:$CD$376,Incurred_Real!BF$1,FALSE)</f>
        <v>0</v>
      </c>
      <c r="BG249" s="246">
        <f>VLOOKUP($A249,Incurred_Real!$A$25:$CD$376,Incurred_Real!BG$1,FALSE)</f>
        <v>0</v>
      </c>
      <c r="BH249" s="246">
        <f>VLOOKUP($A249,Incurred_Real!$A$25:$CD$376,Incurred_Real!BH$1,FALSE)</f>
        <v>0</v>
      </c>
      <c r="BI249" s="246">
        <f>VLOOKUP($A249,Incurred_Real!$A$25:$CD$376,Incurred_Real!BI$1,FALSE)</f>
        <v>5.6807312888603925E-2</v>
      </c>
      <c r="BJ249" s="246">
        <f>VLOOKUP($A249,Incurred_Real!$A$25:$CD$376,Incurred_Real!BJ$1,FALSE)</f>
        <v>0</v>
      </c>
      <c r="BK249" s="246">
        <f>VLOOKUP($A249,Incurred_Real!$A$25:$CD$376,Incurred_Real!BK$1,FALSE)</f>
        <v>0</v>
      </c>
      <c r="BL249" s="246">
        <f>VLOOKUP($A249,Incurred_Real!$A$25:$CD$376,Incurred_Real!BL$1,FALSE)</f>
        <v>0</v>
      </c>
      <c r="BM249" s="246">
        <f>VLOOKUP($A249,Incurred_Real!$A$25:$CD$376,Incurred_Real!BM$1,FALSE)</f>
        <v>0</v>
      </c>
      <c r="BN249" s="246">
        <f>VLOOKUP($A249,Incurred_Real!$A$25:$CD$376,Incurred_Real!BN$1,FALSE)</f>
        <v>0</v>
      </c>
      <c r="BO249" s="246">
        <f>VLOOKUP($A249,Incurred_Real!$A$25:$CD$376,Incurred_Real!BO$1,FALSE)</f>
        <v>0</v>
      </c>
      <c r="BP249" s="246">
        <f>VLOOKUP($A249,Incurred_Real!$A$25:$CD$376,Incurred_Real!BP$1,FALSE)</f>
        <v>0</v>
      </c>
      <c r="BQ249" s="246">
        <f>VLOOKUP($A249,Incurred_Real!$A$25:$CD$376,Incurred_Real!BQ$1,FALSE)</f>
        <v>0</v>
      </c>
      <c r="BR249" s="246">
        <f>VLOOKUP($A249,Incurred_Real!$A$25:$CD$376,Incurred_Real!BR$1,FALSE)</f>
        <v>0</v>
      </c>
      <c r="BS249" s="254">
        <f t="shared" si="54"/>
        <v>1</v>
      </c>
      <c r="BT249" s="249">
        <f>1+IF(ISNA(VLOOKUP($A249,'Project labour content'!$A$7:$D$255,'Project labour content'!$D$1,FALSE)),VLOOKUP($D249,'Project labour content'!$F$6:$G$15,'Project labour content'!$G$1,FALSE),VLOOKUP($A249,'Project labour content'!$A$7:$D$255,'Project labour content'!$D$1,FALSE))*LabEsc22*1</f>
        <v>1.0008967884495041</v>
      </c>
      <c r="BU249" s="249">
        <f>1+IF(ISNA(VLOOKUP($A249,'Project labour content'!$A$7:$D$255,'Project labour content'!$D$1,FALSE)),VLOOKUP($D249,'Project labour content'!$F$6:$G$15,'Project labour content'!$G$1,FALSE),VLOOKUP($A249,'Project labour content'!$A$7:$D$255,'Project labour content'!$D$1,FALSE))*LabEsc23*1</f>
        <v>1.001797881483566</v>
      </c>
      <c r="BV249" s="249">
        <f>1+IF(ISNA(VLOOKUP($A249,'Project labour content'!$A$7:$D$255,'Project labour content'!$D$1,FALSE)),VLOOKUP($D249,'Project labour content'!$F$6:$G$15,'Project labour content'!$G$1,FALSE),VLOOKUP($A249,'Project labour content'!$A$7:$D$255,'Project labour content'!$D$1,FALSE))*LabEsc24*1</f>
        <v>1.0026467111216524</v>
      </c>
      <c r="BW249" s="249">
        <f>1+IF(ISNA(VLOOKUP($A249,'Project labour content'!$A$7:$D$255,'Project labour content'!$D$1,FALSE)),VLOOKUP($D249,'Project labour content'!$F$6:$G$15,'Project labour content'!$G$1,FALSE),VLOOKUP($A249,'Project labour content'!$A$7:$D$255,'Project labour content'!$D$1,FALSE))*LabEsc25*1</f>
        <v>1.0037835769502625</v>
      </c>
      <c r="BX249" s="249">
        <f>1+IF(ISNA(VLOOKUP($A249,'Project labour content'!$A$7:$D$255,'Project labour content'!$D$1,FALSE)),VLOOKUP($D249,'Project labour content'!$F$6:$G$15,'Project labour content'!$G$1,FALSE),VLOOKUP($A249,'Project labour content'!$A$7:$D$255,'Project labour content'!$D$1,FALSE))*LabEsc26*1</f>
        <v>1.0050225712258096</v>
      </c>
      <c r="BY249" s="249">
        <f>1+IF(ISNA(VLOOKUP($A249,'Project labour content'!$A$7:$D$255,'Project labour content'!$D$1,FALSE)),VLOOKUP($D249,'Project labour content'!$F$6:$G$15,'Project labour content'!$G$1,FALSE),VLOOKUP($A249,'Project labour content'!$A$7:$D$255,'Project labour content'!$D$1,FALSE))*LabEsc27*1</f>
        <v>1.0057899852186329</v>
      </c>
      <c r="BZ249" s="249">
        <f>1+IF(ISNA(VLOOKUP($A249,'Project labour content'!$A$7:$D$255,'Project labour content'!$D$1,FALSE)),VLOOKUP($D249,'Project labour content'!$F$6:$G$15,'Project labour content'!$G$1,FALSE),VLOOKUP($A249,'Project labour content'!$A$7:$D$255,'Project labour content'!$D$1,FALSE))*LabEsc28*1</f>
        <v>1.0063678479552289</v>
      </c>
      <c r="CA249" s="249">
        <f>1+IF(ISNA(VLOOKUP($A249,'Project labour content'!$A$7:$D$255,'Project labour content'!$D$1,FALSE)),VLOOKUP($D249,'Project labour content'!$F$6:$G$15,'Project labour content'!$G$1,FALSE),VLOOKUP($A249,'Project labour content'!$A$7:$D$255,'Project labour content'!$D$1,FALSE))*LabEsc29*1</f>
        <v>1.0072952020749184</v>
      </c>
      <c r="CB249" s="250" t="str">
        <f>IF(ISNA(VLOOKUP($A249,'Project labour content'!$A$7:$D$255,'Project labour content'!$D$1,FALSE)),"Category","Project")</f>
        <v>Project</v>
      </c>
      <c r="CD249" s="247" t="str">
        <f t="shared" si="55"/>
        <v>14199</v>
      </c>
    </row>
    <row r="250" spans="1:82" x14ac:dyDescent="0.15">
      <c r="A250" s="11" t="s">
        <v>744</v>
      </c>
      <c r="B250" s="11" t="str">
        <f>VLOOKUP($A250,'Incurred Real 2022$'!$A$25:$AC$426,'Incurred Real 2022$'!B$1,FALSE)</f>
        <v>160 MVA 275_132 kV Emergency Transformer Deployment Preparat</v>
      </c>
      <c r="C250" s="11" t="str">
        <f>VLOOKUP($A250,'Incurred Real 2022$'!$A$25:$AC$426,'Incurred Real 2022$'!C$1,FALSE)</f>
        <v>ExAnte</v>
      </c>
      <c r="D250" s="11" t="str">
        <f>VLOOKUP($A250,'Incurred Real 2022$'!$A$25:$AC$426,'Incurred Real 2022$'!D$1,FALSE)</f>
        <v>Security/Compliance</v>
      </c>
      <c r="E250" s="11" t="str">
        <f>VLOOKUP($A250,'Incurred Real 2022$'!$A$25:$AC$426,'Incurred Real 2022$'!E$1,FALSE)</f>
        <v>Deferred</v>
      </c>
      <c r="F250" s="105" t="str">
        <f>IF(VLOOKUP($A250,'Incurred Real 2022$'!$A$25:$AC$426,'Incurred Real 2022$'!F$1,FALSE)=0,"",VLOOKUP($A250,'Incurred Real 2022$'!$A$25:$AC$426,'Incurred Real 2022$'!F$1,FALSE))</f>
        <v/>
      </c>
      <c r="G250" s="105" t="str">
        <f>IF(VLOOKUP($A250,'Incurred Real 2022$'!$A$25:$AC$426,'Incurred Real 2022$'!G$1,FALSE)=0,"",VLOOKUP($A250,'Incurred Real 2022$'!$A$25:$AC$426,'Incurred Real 2022$'!G$1,FALSE))</f>
        <v/>
      </c>
      <c r="H250" s="105" t="str">
        <f>IF(VLOOKUP($A250,'Incurred Real 2022$'!$A$25:$AC$426,'Incurred Real 2022$'!H$1,FALSE)=0,"",VLOOKUP($A250,'Incurred Real 2022$'!$A$25:$AC$426,'Incurred Real 2022$'!H$1,FALSE))</f>
        <v/>
      </c>
      <c r="I250" s="105" t="str">
        <f>IF(VLOOKUP($A250,'Incurred Real 2022$'!$A$25:$AC$426,'Incurred Real 2022$'!I$1,FALSE)=0,"",VLOOKUP($A250,'Incurred Real 2022$'!$A$25:$AC$426,'Incurred Real 2022$'!I$1,FALSE))</f>
        <v/>
      </c>
      <c r="J250" s="105" t="str">
        <f>IF(VLOOKUP($A250,'Incurred Real 2022$'!$A$25:$AC$426,'Incurred Real 2022$'!J$1,FALSE)=0,"",VLOOKUP($A250,'Incurred Real 2022$'!$A$25:$AC$426,'Incurred Real 2022$'!J$1,FALSE))</f>
        <v/>
      </c>
      <c r="K250" s="105" t="str">
        <f>IF(VLOOKUP($A250,'Incurred Real 2022$'!$A$25:$AC$426,'Incurred Real 2022$'!K$1,FALSE)=0,"",VLOOKUP($A250,'Incurred Real 2022$'!$A$25:$AC$426,'Incurred Real 2022$'!K$1,FALSE))</f>
        <v/>
      </c>
      <c r="L250" s="105" t="str">
        <f>IF(VLOOKUP($A250,'Incurred Real 2022$'!$A$25:$AC$426,'Incurred Real 2022$'!L$1,FALSE)=0,"",VLOOKUP($A250,'Incurred Real 2022$'!$A$25:$AC$426,'Incurred Real 2022$'!L$1,FALSE))</f>
        <v/>
      </c>
      <c r="M250" s="105" t="str">
        <f>IF(VLOOKUP($A250,'Incurred Real 2022$'!$A$25:$AC$426,'Incurred Real 2022$'!M$1,FALSE)=0,"",VLOOKUP($A250,'Incurred Real 2022$'!$A$25:$AC$426,'Incurred Real 2022$'!M$1,FALSE))</f>
        <v/>
      </c>
      <c r="N250" s="105" t="str">
        <f>IF(VLOOKUP($A250,'Incurred Real 2022$'!$A$25:$AC$426,'Incurred Real 2022$'!N$1,FALSE)=0,"",VLOOKUP($A250,'Incurred Real 2022$'!$A$25:$AC$426,'Incurred Real 2022$'!N$1,FALSE))</f>
        <v/>
      </c>
      <c r="O250" s="105" t="str">
        <f>IF(VLOOKUP($A250,'Incurred Real 2022$'!$A$25:$AC$426,'Incurred Real 2022$'!O$1,FALSE)=0,"",VLOOKUP($A250,'Incurred Real 2022$'!$A$25:$AC$426,'Incurred Real 2022$'!O$1,FALSE))</f>
        <v/>
      </c>
      <c r="P250" s="105" t="str">
        <f>IF(VLOOKUP($A250,'Incurred Real 2022$'!$A$25:$AC$426,'Incurred Real 2022$'!P$1,FALSE)=0,"",VLOOKUP($A250,'Incurred Real 2022$'!$A$25:$AC$426,'Incurred Real 2022$'!P$1,FALSE))</f>
        <v/>
      </c>
      <c r="Q250" s="105">
        <f>IF(VLOOKUP($A250,'Incurred Real 2022$'!$A$25:$AC$426,'Incurred Real 2022$'!Q$1,FALSE)=0,"",VLOOKUP($A250,'Incurred Real 2022$'!$A$25:$AC$426,'Incurred Real 2022$'!Q$1,FALSE))</f>
        <v>36152.019999999997</v>
      </c>
      <c r="R250" s="105">
        <f>IF(VLOOKUP($A250,'Incurred Real 2022$'!$A$25:$AC$426,'Incurred Real 2022$'!R$1,FALSE)=0,"",VLOOKUP($A250,'Incurred Real 2022$'!$A$25:$AC$426,'Incurred Real 2022$'!R$1,FALSE))</f>
        <v>144730.96</v>
      </c>
      <c r="S250" s="105" t="str">
        <f>IF(VLOOKUP($A250,'Incurred Real 2022$'!$A$25:$AC$426,'Incurred Real 2022$'!S$1,FALSE)=0,"",VLOOKUP($A250,'Incurred Real 2022$'!$A$25:$AC$426,'Incurred Real 2022$'!S$1,FALSE))</f>
        <v/>
      </c>
      <c r="T250" s="105" t="str">
        <f>IF(VLOOKUP($A250,'Incurred Real 2022$'!$A$25:$AC$426,'Incurred Real 2022$'!T$1,FALSE)=0,"",VLOOKUP($A250,'Incurred Real 2022$'!$A$25:$AC$426,'Incurred Real 2022$'!T$1,FALSE))</f>
        <v/>
      </c>
      <c r="U250" s="105" t="str">
        <f>IF(VLOOKUP($A250,'Incurred Real 2022$'!$A$25:$AC$426,'Incurred Real 2022$'!U$1,FALSE)=0,"",VLOOKUP($A250,'Incurred Real 2022$'!$A$25:$AC$426,'Incurred Real 2022$'!U$1,FALSE))</f>
        <v/>
      </c>
      <c r="V250" s="13">
        <f>IF(ISTEXT(VLOOKUP($A250,'Incurred Real 2022$'!$A$25:$AC$426,'Incurred Real 2022$'!V$1,FALSE)),"",(VLOOKUP($A250,'Incurred Real 2022$'!$A$25:$AC$426,'Incurred Real 2022$'!V$1,FALSE))*BT250*Incurred_Nominal!V$15)</f>
        <v>418.27816066393569</v>
      </c>
      <c r="W250" s="13" t="str">
        <f>IF(ISTEXT(VLOOKUP($A250,'Incurred Real 2022$'!$A$25:$AC$426,'Incurred Real 2022$'!W$1,FALSE)),"",(VLOOKUP($A250,'Incurred Real 2022$'!$A$25:$AC$426,'Incurred Real 2022$'!W$1,FALSE))*BU250*Incurred_Nominal!W$15)</f>
        <v/>
      </c>
      <c r="X250" s="13">
        <f>IF(ISTEXT(VLOOKUP($A250,'Incurred Real 2022$'!$A$25:$AC$426,'Incurred Real 2022$'!X$1,FALSE)),"",(VLOOKUP($A250,'Incurred Real 2022$'!$A$25:$AC$426,'Incurred Real 2022$'!X$1,FALSE))*BV250*Incurred_Nominal!X$15)</f>
        <v>190056.77604797724</v>
      </c>
      <c r="Y250" s="13">
        <f>IF(ISTEXT(VLOOKUP($A250,'Incurred Real 2022$'!$A$25:$AC$426,'Incurred Real 2022$'!Y$1,FALSE)),"",(VLOOKUP($A250,'Incurred Real 2022$'!$A$25:$AC$426,'Incurred Real 2022$'!Y$1,FALSE))*BW250*Incurred_Nominal!Y$15)</f>
        <v>150103.37236145686</v>
      </c>
      <c r="Z250" s="13" t="str">
        <f>IF(ISTEXT(VLOOKUP($A250,'Incurred Real 2022$'!$A$25:$AC$426,'Incurred Real 2022$'!Z$1,FALSE)),"",(VLOOKUP($A250,'Incurred Real 2022$'!$A$25:$AC$426,'Incurred Real 2022$'!Z$1,FALSE))*BX250*Incurred_Nominal!Z$15)</f>
        <v/>
      </c>
      <c r="AA250" s="13" t="str">
        <f>IF(ISTEXT(VLOOKUP($A250,'Incurred Real 2022$'!$A$25:$AC$426,'Incurred Real 2022$'!AA$1,FALSE)),"",(VLOOKUP($A250,'Incurred Real 2022$'!$A$25:$AC$426,'Incurred Real 2022$'!AA$1,FALSE))*BY250*Incurred_Nominal!AA$15)</f>
        <v/>
      </c>
      <c r="AB250" s="13" t="str">
        <f>IF(ISTEXT(VLOOKUP($A250,'Incurred Real 2022$'!$A$25:$AC$426,'Incurred Real 2022$'!AB$1,FALSE)),"",(VLOOKUP($A250,'Incurred Real 2022$'!$A$25:$AC$426,'Incurred Real 2022$'!AB$1,FALSE))*BZ250*Incurred_Nominal!AB$15)</f>
        <v/>
      </c>
      <c r="AC250" s="13" t="str">
        <f>IF(ISTEXT(VLOOKUP($A250,'Incurred Real 2022$'!$A$25:$AC$426,'Incurred Real 2022$'!AC$1,FALSE)),"",(VLOOKUP($A250,'Incurred Real 2022$'!$A$25:$AC$426,'Incurred Real 2022$'!AC$1,FALSE))*CA250*Incurred_Nominal!AC$15)</f>
        <v/>
      </c>
      <c r="AD250" s="232">
        <f t="shared" si="49"/>
        <v>521461.40657009801</v>
      </c>
      <c r="AE250" s="232">
        <f t="shared" si="50"/>
        <v>521461.40657009801</v>
      </c>
      <c r="AF250" s="239">
        <f t="shared" si="51"/>
        <v>593959.54126423772</v>
      </c>
      <c r="AG250" s="237">
        <f t="shared" si="52"/>
        <v>553167.92918763834</v>
      </c>
      <c r="AH250" s="240">
        <f t="shared" si="56"/>
        <v>1.0737418240000001</v>
      </c>
      <c r="AI250" s="234">
        <f>VLOOKUP($A250,Incurred_Real!$A$25:$AP$479,Incurred_Real!AI$1,FALSE)</f>
        <v>2025</v>
      </c>
      <c r="AJ250" s="235">
        <f>VLOOKUP($A250,Incurred_Real!$A$25:$AP$479,Incurred_Real!AJ$1,FALSE)</f>
        <v>45667</v>
      </c>
      <c r="AK250" s="236">
        <f>VLOOKUP($A250,Incurred_Real!$A$25:$AP$479,Incurred_Real!AK$1,FALSE)</f>
        <v>2025</v>
      </c>
      <c r="AL250" s="235" t="str">
        <f>VLOOKUP($A250,Incurred_Real!$A$25:$AP$479,Incurred_Real!AL$1,FALSE)</f>
        <v/>
      </c>
      <c r="AM250" s="237">
        <f>IF(AL250="Commissioned Extra","",(IF((AD250)=0,0,SUMPRODUCT($F$17:$U$17,F250:U250))+VLOOKUP($A250,Incurred_Real!$A$25:$BS$376,Incurred_Real!$AO$1,FALSE)))</f>
        <v>531468.79286890035</v>
      </c>
      <c r="AN250" s="232" cm="1">
        <f t="array" ref="AN250">IF(ROUND(AE250,0)=0,0,LOOKUP(2,1/(F250:AC250&lt;&gt;""),F250:AC250))</f>
        <v>150103.37236145686</v>
      </c>
      <c r="AO250" s="232">
        <f t="shared" si="53"/>
        <v>340578.42657009803</v>
      </c>
      <c r="AP250" s="78"/>
      <c r="AQ250" s="20"/>
      <c r="AR250" s="245">
        <f>VLOOKUP($A250,Incurred_Real!$A$25:$CD$376,Incurred_Real!AR$1,FALSE)</f>
        <v>0</v>
      </c>
      <c r="AS250" s="246">
        <f>VLOOKUP($A250,Incurred_Real!$A$25:$CD$376,Incurred_Real!AS$1,FALSE)</f>
        <v>0</v>
      </c>
      <c r="AT250" s="246">
        <f>VLOOKUP($A250,Incurred_Real!$A$25:$CD$376,Incurred_Real!AT$1,FALSE)</f>
        <v>0</v>
      </c>
      <c r="AU250" s="246">
        <f>VLOOKUP($A250,Incurred_Real!$A$25:$CD$376,Incurred_Real!AU$1,FALSE)</f>
        <v>0</v>
      </c>
      <c r="AV250" s="246">
        <f>VLOOKUP($A250,Incurred_Real!$A$25:$CD$376,Incurred_Real!AV$1,FALSE)</f>
        <v>0</v>
      </c>
      <c r="AW250" s="246">
        <f>VLOOKUP($A250,Incurred_Real!$A$25:$CD$376,Incurred_Real!AW$1,FALSE)</f>
        <v>0</v>
      </c>
      <c r="AX250" s="246">
        <f>VLOOKUP($A250,Incurred_Real!$A$25:$CD$376,Incurred_Real!AX$1,FALSE)</f>
        <v>0</v>
      </c>
      <c r="AY250" s="246">
        <f>VLOOKUP($A250,Incurred_Real!$A$25:$CD$376,Incurred_Real!AY$1,FALSE)</f>
        <v>0</v>
      </c>
      <c r="AZ250" s="246">
        <f>VLOOKUP($A250,Incurred_Real!$A$25:$CD$376,Incurred_Real!AZ$1,FALSE)</f>
        <v>0</v>
      </c>
      <c r="BA250" s="246">
        <f>VLOOKUP($A250,Incurred_Real!$A$25:$CD$376,Incurred_Real!BA$1,FALSE)</f>
        <v>0</v>
      </c>
      <c r="BB250" s="246">
        <f>VLOOKUP($A250,Incurred_Real!$A$25:$CD$376,Incurred_Real!BB$1,FALSE)</f>
        <v>0.47207511893824683</v>
      </c>
      <c r="BC250" s="246">
        <f>VLOOKUP($A250,Incurred_Real!$A$25:$CD$376,Incurred_Real!BC$1,FALSE)</f>
        <v>0</v>
      </c>
      <c r="BD250" s="246">
        <f>VLOOKUP($A250,Incurred_Real!$A$25:$CD$376,Incurred_Real!BD$1,FALSE)</f>
        <v>0.12548892528977545</v>
      </c>
      <c r="BE250" s="246">
        <f>VLOOKUP($A250,Incurred_Real!$A$25:$CD$376,Incurred_Real!BE$1,FALSE)</f>
        <v>0</v>
      </c>
      <c r="BF250" s="246">
        <f>VLOOKUP($A250,Incurred_Real!$A$25:$CD$376,Incurred_Real!BF$1,FALSE)</f>
        <v>0</v>
      </c>
      <c r="BG250" s="246">
        <f>VLOOKUP($A250,Incurred_Real!$A$25:$CD$376,Incurred_Real!BG$1,FALSE)</f>
        <v>0.36814717813627323</v>
      </c>
      <c r="BH250" s="246">
        <f>VLOOKUP($A250,Incurred_Real!$A$25:$CD$376,Incurred_Real!BH$1,FALSE)</f>
        <v>3.4288777635704482E-2</v>
      </c>
      <c r="BI250" s="246">
        <f>VLOOKUP($A250,Incurred_Real!$A$25:$CD$376,Incurred_Real!BI$1,FALSE)</f>
        <v>0</v>
      </c>
      <c r="BJ250" s="246">
        <f>VLOOKUP($A250,Incurred_Real!$A$25:$CD$376,Incurred_Real!BJ$1,FALSE)</f>
        <v>0</v>
      </c>
      <c r="BK250" s="246">
        <f>VLOOKUP($A250,Incurred_Real!$A$25:$CD$376,Incurred_Real!BK$1,FALSE)</f>
        <v>0</v>
      </c>
      <c r="BL250" s="246">
        <f>VLOOKUP($A250,Incurred_Real!$A$25:$CD$376,Incurred_Real!BL$1,FALSE)</f>
        <v>0</v>
      </c>
      <c r="BM250" s="246">
        <f>VLOOKUP($A250,Incurred_Real!$A$25:$CD$376,Incurred_Real!BM$1,FALSE)</f>
        <v>0</v>
      </c>
      <c r="BN250" s="246">
        <f>VLOOKUP($A250,Incurred_Real!$A$25:$CD$376,Incurred_Real!BN$1,FALSE)</f>
        <v>0</v>
      </c>
      <c r="BO250" s="246">
        <f>VLOOKUP($A250,Incurred_Real!$A$25:$CD$376,Incurred_Real!BO$1,FALSE)</f>
        <v>0</v>
      </c>
      <c r="BP250" s="246">
        <f>VLOOKUP($A250,Incurred_Real!$A$25:$CD$376,Incurred_Real!BP$1,FALSE)</f>
        <v>0</v>
      </c>
      <c r="BQ250" s="246">
        <f>VLOOKUP($A250,Incurred_Real!$A$25:$CD$376,Incurred_Real!BQ$1,FALSE)</f>
        <v>0</v>
      </c>
      <c r="BR250" s="246">
        <f>VLOOKUP($A250,Incurred_Real!$A$25:$CD$376,Incurred_Real!BR$1,FALSE)</f>
        <v>0</v>
      </c>
      <c r="BS250" s="254">
        <f t="shared" si="54"/>
        <v>1</v>
      </c>
      <c r="BT250" s="249">
        <f>1+IF(ISNA(VLOOKUP($A250,'Project labour content'!$A$7:$D$255,'Project labour content'!$D$1,FALSE)),VLOOKUP($D250,'Project labour content'!$F$6:$G$15,'Project labour content'!$G$1,FALSE),VLOOKUP($A250,'Project labour content'!$A$7:$D$255,'Project labour content'!$D$1,FALSE))*LabEsc22*1</f>
        <v>1.0018487385646666</v>
      </c>
      <c r="BU250" s="249">
        <f>1+IF(ISNA(VLOOKUP($A250,'Project labour content'!$A$7:$D$255,'Project labour content'!$D$1,FALSE)),VLOOKUP($D250,'Project labour content'!$F$6:$G$15,'Project labour content'!$G$1,FALSE),VLOOKUP($A250,'Project labour content'!$A$7:$D$255,'Project labour content'!$D$1,FALSE))*LabEsc23*1</f>
        <v>1.0037063510744437</v>
      </c>
      <c r="BV250" s="249">
        <f>1+IF(ISNA(VLOOKUP($A250,'Project labour content'!$A$7:$D$255,'Project labour content'!$D$1,FALSE)),VLOOKUP($D250,'Project labour content'!$F$6:$G$15,'Project labour content'!$G$1,FALSE),VLOOKUP($A250,'Project labour content'!$A$7:$D$255,'Project labour content'!$D$1,FALSE))*LabEsc24*1</f>
        <v>1.0054562220586536</v>
      </c>
      <c r="BW250" s="249">
        <f>1+IF(ISNA(VLOOKUP($A250,'Project labour content'!$A$7:$D$255,'Project labour content'!$D$1,FALSE)),VLOOKUP($D250,'Project labour content'!$F$6:$G$15,'Project labour content'!$G$1,FALSE),VLOOKUP($A250,'Project labour content'!$A$7:$D$255,'Project labour content'!$D$1,FALSE))*LabEsc25*1</f>
        <v>1.0077998825968391</v>
      </c>
      <c r="BX250" s="249">
        <f>1+IF(ISNA(VLOOKUP($A250,'Project labour content'!$A$7:$D$255,'Project labour content'!$D$1,FALSE)),VLOOKUP($D250,'Project labour content'!$F$6:$G$15,'Project labour content'!$G$1,FALSE),VLOOKUP($A250,'Project labour content'!$A$7:$D$255,'Project labour content'!$D$1,FALSE))*LabEsc26*1</f>
        <v>1.0103540819733712</v>
      </c>
      <c r="BY250" s="249">
        <f>1+IF(ISNA(VLOOKUP($A250,'Project labour content'!$A$7:$D$255,'Project labour content'!$D$1,FALSE)),VLOOKUP($D250,'Project labour content'!$F$6:$G$15,'Project labour content'!$G$1,FALSE),VLOOKUP($A250,'Project labour content'!$A$7:$D$255,'Project labour content'!$D$1,FALSE))*LabEsc27*1</f>
        <v>1.0119361137718201</v>
      </c>
      <c r="BZ250" s="249">
        <f>1+IF(ISNA(VLOOKUP($A250,'Project labour content'!$A$7:$D$255,'Project labour content'!$D$1,FALSE)),VLOOKUP($D250,'Project labour content'!$F$6:$G$15,'Project labour content'!$G$1,FALSE),VLOOKUP($A250,'Project labour content'!$A$7:$D$255,'Project labour content'!$D$1,FALSE))*LabEsc28*1</f>
        <v>1.0131273837160524</v>
      </c>
      <c r="CA250" s="249">
        <f>1+IF(ISNA(VLOOKUP($A250,'Project labour content'!$A$7:$D$255,'Project labour content'!$D$1,FALSE)),VLOOKUP($D250,'Project labour content'!$F$6:$G$15,'Project labour content'!$G$1,FALSE),VLOOKUP($A250,'Project labour content'!$A$7:$D$255,'Project labour content'!$D$1,FALSE))*LabEsc29*1</f>
        <v>1.0150391337225559</v>
      </c>
      <c r="CB250" s="250" t="str">
        <f>IF(ISNA(VLOOKUP($A250,'Project labour content'!$A$7:$D$255,'Project labour content'!$D$1,FALSE)),"Category","Project")</f>
        <v>Project</v>
      </c>
      <c r="CD250" s="247" t="str">
        <f t="shared" si="55"/>
        <v>14200</v>
      </c>
    </row>
    <row r="251" spans="1:82" x14ac:dyDescent="0.15">
      <c r="A251" s="11" t="s">
        <v>757</v>
      </c>
      <c r="B251" s="11" t="str">
        <f>VLOOKUP($A251,'Incurred Real 2022$'!$A$25:$AC$426,'Incurred Real 2022$'!B$1,FALSE)</f>
        <v>Re-deployable Telecommunication Site</v>
      </c>
      <c r="C251" s="11" t="str">
        <f>VLOOKUP($A251,'Incurred Real 2022$'!$A$25:$AC$426,'Incurred Real 2022$'!C$1,FALSE)</f>
        <v>ExAnte</v>
      </c>
      <c r="D251" s="11" t="str">
        <f>VLOOKUP($A251,'Incurred Real 2022$'!$A$25:$AC$426,'Incurred Real 2022$'!D$1,FALSE)</f>
        <v>Security/Compliance</v>
      </c>
      <c r="E251" s="11" t="str">
        <f>VLOOKUP($A251,'Incurred Real 2022$'!$A$25:$AC$426,'Incurred Real 2022$'!E$1,FALSE)</f>
        <v>Closed</v>
      </c>
      <c r="F251" s="105" t="str">
        <f>IF(VLOOKUP($A251,'Incurred Real 2022$'!$A$25:$AC$426,'Incurred Real 2022$'!F$1,FALSE)=0,"",VLOOKUP($A251,'Incurred Real 2022$'!$A$25:$AC$426,'Incurred Real 2022$'!F$1,FALSE))</f>
        <v/>
      </c>
      <c r="G251" s="105" t="str">
        <f>IF(VLOOKUP($A251,'Incurred Real 2022$'!$A$25:$AC$426,'Incurred Real 2022$'!G$1,FALSE)=0,"",VLOOKUP($A251,'Incurred Real 2022$'!$A$25:$AC$426,'Incurred Real 2022$'!G$1,FALSE))</f>
        <v/>
      </c>
      <c r="H251" s="105" t="str">
        <f>IF(VLOOKUP($A251,'Incurred Real 2022$'!$A$25:$AC$426,'Incurred Real 2022$'!H$1,FALSE)=0,"",VLOOKUP($A251,'Incurred Real 2022$'!$A$25:$AC$426,'Incurred Real 2022$'!H$1,FALSE))</f>
        <v/>
      </c>
      <c r="I251" s="105" t="str">
        <f>IF(VLOOKUP($A251,'Incurred Real 2022$'!$A$25:$AC$426,'Incurred Real 2022$'!I$1,FALSE)=0,"",VLOOKUP($A251,'Incurred Real 2022$'!$A$25:$AC$426,'Incurred Real 2022$'!I$1,FALSE))</f>
        <v/>
      </c>
      <c r="J251" s="105" t="str">
        <f>IF(VLOOKUP($A251,'Incurred Real 2022$'!$A$25:$AC$426,'Incurred Real 2022$'!J$1,FALSE)=0,"",VLOOKUP($A251,'Incurred Real 2022$'!$A$25:$AC$426,'Incurred Real 2022$'!J$1,FALSE))</f>
        <v/>
      </c>
      <c r="K251" s="105" t="str">
        <f>IF(VLOOKUP($A251,'Incurred Real 2022$'!$A$25:$AC$426,'Incurred Real 2022$'!K$1,FALSE)=0,"",VLOOKUP($A251,'Incurred Real 2022$'!$A$25:$AC$426,'Incurred Real 2022$'!K$1,FALSE))</f>
        <v/>
      </c>
      <c r="L251" s="105" t="str">
        <f>IF(VLOOKUP($A251,'Incurred Real 2022$'!$A$25:$AC$426,'Incurred Real 2022$'!L$1,FALSE)=0,"",VLOOKUP($A251,'Incurred Real 2022$'!$A$25:$AC$426,'Incurred Real 2022$'!L$1,FALSE))</f>
        <v/>
      </c>
      <c r="M251" s="105" t="str">
        <f>IF(VLOOKUP($A251,'Incurred Real 2022$'!$A$25:$AC$426,'Incurred Real 2022$'!M$1,FALSE)=0,"",VLOOKUP($A251,'Incurred Real 2022$'!$A$25:$AC$426,'Incurred Real 2022$'!M$1,FALSE))</f>
        <v/>
      </c>
      <c r="N251" s="105" t="str">
        <f>IF(VLOOKUP($A251,'Incurred Real 2022$'!$A$25:$AC$426,'Incurred Real 2022$'!N$1,FALSE)=0,"",VLOOKUP($A251,'Incurred Real 2022$'!$A$25:$AC$426,'Incurred Real 2022$'!N$1,FALSE))</f>
        <v/>
      </c>
      <c r="O251" s="105" t="str">
        <f>IF(VLOOKUP($A251,'Incurred Real 2022$'!$A$25:$AC$426,'Incurred Real 2022$'!O$1,FALSE)=0,"",VLOOKUP($A251,'Incurred Real 2022$'!$A$25:$AC$426,'Incurred Real 2022$'!O$1,FALSE))</f>
        <v/>
      </c>
      <c r="P251" s="105" t="str">
        <f>IF(VLOOKUP($A251,'Incurred Real 2022$'!$A$25:$AC$426,'Incurred Real 2022$'!P$1,FALSE)=0,"",VLOOKUP($A251,'Incurred Real 2022$'!$A$25:$AC$426,'Incurred Real 2022$'!P$1,FALSE))</f>
        <v/>
      </c>
      <c r="Q251" s="105">
        <f>IF(VLOOKUP($A251,'Incurred Real 2022$'!$A$25:$AC$426,'Incurred Real 2022$'!Q$1,FALSE)=0,"",VLOOKUP($A251,'Incurred Real 2022$'!$A$25:$AC$426,'Incurred Real 2022$'!Q$1,FALSE))</f>
        <v>4901.7299999999996</v>
      </c>
      <c r="R251" s="105">
        <f>IF(VLOOKUP($A251,'Incurred Real 2022$'!$A$25:$AC$426,'Incurred Real 2022$'!R$1,FALSE)=0,"",VLOOKUP($A251,'Incurred Real 2022$'!$A$25:$AC$426,'Incurred Real 2022$'!R$1,FALSE))</f>
        <v>553011.22</v>
      </c>
      <c r="S251" s="105">
        <f>IF(VLOOKUP($A251,'Incurred Real 2022$'!$A$25:$AC$426,'Incurred Real 2022$'!S$1,FALSE)=0,"",VLOOKUP($A251,'Incurred Real 2022$'!$A$25:$AC$426,'Incurred Real 2022$'!S$1,FALSE))</f>
        <v>672322.43</v>
      </c>
      <c r="T251" s="105">
        <f>IF(VLOOKUP($A251,'Incurred Real 2022$'!$A$25:$AC$426,'Incurred Real 2022$'!T$1,FALSE)=0,"",VLOOKUP($A251,'Incurred Real 2022$'!$A$25:$AC$426,'Incurred Real 2022$'!T$1,FALSE))</f>
        <v>237314.37</v>
      </c>
      <c r="U251" s="105">
        <f>IF(VLOOKUP($A251,'Incurred Real 2022$'!$A$25:$AC$426,'Incurred Real 2022$'!U$1,FALSE)=0,"",VLOOKUP($A251,'Incurred Real 2022$'!$A$25:$AC$426,'Incurred Real 2022$'!U$1,FALSE))</f>
        <v>45413.74</v>
      </c>
      <c r="V251" s="13" t="str">
        <f>IF(ISTEXT(VLOOKUP($A251,'Incurred Real 2022$'!$A$25:$AC$426,'Incurred Real 2022$'!V$1,FALSE)),"",(VLOOKUP($A251,'Incurred Real 2022$'!$A$25:$AC$426,'Incurred Real 2022$'!V$1,FALSE))*BT251*Incurred_Nominal!V$15)</f>
        <v/>
      </c>
      <c r="W251" s="13" t="str">
        <f>IF(ISTEXT(VLOOKUP($A251,'Incurred Real 2022$'!$A$25:$AC$426,'Incurred Real 2022$'!W$1,FALSE)),"",(VLOOKUP($A251,'Incurred Real 2022$'!$A$25:$AC$426,'Incurred Real 2022$'!W$1,FALSE))*BU251*Incurred_Nominal!W$15)</f>
        <v/>
      </c>
      <c r="X251" s="13" t="str">
        <f>IF(ISTEXT(VLOOKUP($A251,'Incurred Real 2022$'!$A$25:$AC$426,'Incurred Real 2022$'!X$1,FALSE)),"",(VLOOKUP($A251,'Incurred Real 2022$'!$A$25:$AC$426,'Incurred Real 2022$'!X$1,FALSE))*BV251*Incurred_Nominal!X$15)</f>
        <v/>
      </c>
      <c r="Y251" s="13" t="str">
        <f>IF(ISTEXT(VLOOKUP($A251,'Incurred Real 2022$'!$A$25:$AC$426,'Incurred Real 2022$'!Y$1,FALSE)),"",(VLOOKUP($A251,'Incurred Real 2022$'!$A$25:$AC$426,'Incurred Real 2022$'!Y$1,FALSE))*BW251*Incurred_Nominal!Y$15)</f>
        <v/>
      </c>
      <c r="Z251" s="13" t="str">
        <f>IF(ISTEXT(VLOOKUP($A251,'Incurred Real 2022$'!$A$25:$AC$426,'Incurred Real 2022$'!Z$1,FALSE)),"",(VLOOKUP($A251,'Incurred Real 2022$'!$A$25:$AC$426,'Incurred Real 2022$'!Z$1,FALSE))*BX251*Incurred_Nominal!Z$15)</f>
        <v/>
      </c>
      <c r="AA251" s="13" t="str">
        <f>IF(ISTEXT(VLOOKUP($A251,'Incurred Real 2022$'!$A$25:$AC$426,'Incurred Real 2022$'!AA$1,FALSE)),"",(VLOOKUP($A251,'Incurred Real 2022$'!$A$25:$AC$426,'Incurred Real 2022$'!AA$1,FALSE))*BY251*Incurred_Nominal!AA$15)</f>
        <v/>
      </c>
      <c r="AB251" s="13" t="str">
        <f>IF(ISTEXT(VLOOKUP($A251,'Incurred Real 2022$'!$A$25:$AC$426,'Incurred Real 2022$'!AB$1,FALSE)),"",(VLOOKUP($A251,'Incurred Real 2022$'!$A$25:$AC$426,'Incurred Real 2022$'!AB$1,FALSE))*BZ251*Incurred_Nominal!AB$15)</f>
        <v/>
      </c>
      <c r="AC251" s="13" t="str">
        <f>IF(ISTEXT(VLOOKUP($A251,'Incurred Real 2022$'!$A$25:$AC$426,'Incurred Real 2022$'!AC$1,FALSE)),"",(VLOOKUP($A251,'Incurred Real 2022$'!$A$25:$AC$426,'Incurred Real 2022$'!AC$1,FALSE))*CA251*Incurred_Nominal!AC$15)</f>
        <v/>
      </c>
      <c r="AD251" s="232">
        <f t="shared" si="49"/>
        <v>1512963.49</v>
      </c>
      <c r="AE251" s="232">
        <f t="shared" si="50"/>
        <v>1512963.49</v>
      </c>
      <c r="AF251" s="239">
        <f t="shared" si="51"/>
        <v>1838985.6234859985</v>
      </c>
      <c r="AG251" s="237">
        <f t="shared" si="52"/>
        <v>1556161.3527807787</v>
      </c>
      <c r="AH251" s="240">
        <f t="shared" si="56"/>
        <v>1.181744823696995</v>
      </c>
      <c r="AI251" s="234">
        <f>VLOOKUP($A251,Incurred_Real!$A$25:$AP$479,Incurred_Real!AI$1,FALSE)</f>
        <v>2021</v>
      </c>
      <c r="AJ251" s="235" t="str">
        <f>VLOOKUP($A251,Incurred_Real!$A$25:$AP$479,Incurred_Real!AJ$1,FALSE)</f>
        <v xml:space="preserve"> </v>
      </c>
      <c r="AK251" s="236">
        <f>VLOOKUP($A251,Incurred_Real!$A$25:$AP$479,Incurred_Real!AK$1,FALSE)</f>
        <v>2021</v>
      </c>
      <c r="AL251" s="235" t="str">
        <f>VLOOKUP($A251,Incurred_Real!$A$25:$AP$479,Incurred_Real!AL$1,FALSE)</f>
        <v/>
      </c>
      <c r="AM251" s="237">
        <f>IF(AL251="Commissioned Extra","",(IF((AD251)=0,0,SUMPRODUCT($F$17:$U$17,F251:U251))+VLOOKUP($A251,Incurred_Real!$A$25:$BS$376,Incurred_Real!$AO$1,FALSE)))</f>
        <v>1633347.3449190434</v>
      </c>
      <c r="AN251" s="232" cm="1">
        <f t="array" ref="AN251">IF(ROUND(AE251,0)=0,0,LOOKUP(2,1/(F251:AC251&lt;&gt;""),F251:AC251))</f>
        <v>45413.74</v>
      </c>
      <c r="AO251" s="232">
        <f t="shared" si="53"/>
        <v>0</v>
      </c>
      <c r="AP251" s="78"/>
      <c r="AQ251" s="20"/>
      <c r="AR251" s="245">
        <f>VLOOKUP($A251,Incurred_Real!$A$25:$CD$376,Incurred_Real!AR$1,FALSE)</f>
        <v>0</v>
      </c>
      <c r="AS251" s="246">
        <f>VLOOKUP($A251,Incurred_Real!$A$25:$CD$376,Incurred_Real!AS$1,FALSE)</f>
        <v>0</v>
      </c>
      <c r="AT251" s="246">
        <f>VLOOKUP($A251,Incurred_Real!$A$25:$CD$376,Incurred_Real!AT$1,FALSE)</f>
        <v>6.7851500876980109E-2</v>
      </c>
      <c r="AU251" s="246">
        <f>VLOOKUP($A251,Incurred_Real!$A$25:$CD$376,Incurred_Real!AU$1,FALSE)</f>
        <v>0</v>
      </c>
      <c r="AV251" s="246">
        <f>VLOOKUP($A251,Incurred_Real!$A$25:$CD$376,Incurred_Real!AV$1,FALSE)</f>
        <v>0</v>
      </c>
      <c r="AW251" s="246">
        <f>VLOOKUP($A251,Incurred_Real!$A$25:$CD$376,Incurred_Real!AW$1,FALSE)</f>
        <v>0</v>
      </c>
      <c r="AX251" s="246">
        <f>VLOOKUP($A251,Incurred_Real!$A$25:$CD$376,Incurred_Real!AX$1,FALSE)</f>
        <v>0</v>
      </c>
      <c r="AY251" s="246">
        <f>VLOOKUP($A251,Incurred_Real!$A$25:$CD$376,Incurred_Real!AY$1,FALSE)</f>
        <v>0</v>
      </c>
      <c r="AZ251" s="246">
        <f>VLOOKUP($A251,Incurred_Real!$A$25:$CD$376,Incurred_Real!AZ$1,FALSE)</f>
        <v>0</v>
      </c>
      <c r="BA251" s="246">
        <f>VLOOKUP($A251,Incurred_Real!$A$25:$CD$376,Incurred_Real!BA$1,FALSE)</f>
        <v>0</v>
      </c>
      <c r="BB251" s="246">
        <f>VLOOKUP($A251,Incurred_Real!$A$25:$CD$376,Incurred_Real!BB$1,FALSE)</f>
        <v>0</v>
      </c>
      <c r="BC251" s="246">
        <f>VLOOKUP($A251,Incurred_Real!$A$25:$CD$376,Incurred_Real!BC$1,FALSE)</f>
        <v>0.30156532735072356</v>
      </c>
      <c r="BD251" s="246">
        <f>VLOOKUP($A251,Incurred_Real!$A$25:$CD$376,Incurred_Real!BD$1,FALSE)</f>
        <v>0</v>
      </c>
      <c r="BE251" s="246">
        <f>VLOOKUP($A251,Incurred_Real!$A$25:$CD$376,Incurred_Real!BE$1,FALSE)</f>
        <v>0</v>
      </c>
      <c r="BF251" s="246">
        <f>VLOOKUP($A251,Incurred_Real!$A$25:$CD$376,Incurred_Real!BF$1,FALSE)</f>
        <v>0</v>
      </c>
      <c r="BG251" s="246">
        <f>VLOOKUP($A251,Incurred_Real!$A$25:$CD$376,Incurred_Real!BG$1,FALSE)</f>
        <v>0</v>
      </c>
      <c r="BH251" s="246">
        <f>VLOOKUP($A251,Incurred_Real!$A$25:$CD$376,Incurred_Real!BH$1,FALSE)</f>
        <v>0</v>
      </c>
      <c r="BI251" s="246">
        <f>VLOOKUP($A251,Incurred_Real!$A$25:$CD$376,Incurred_Real!BI$1,FALSE)</f>
        <v>0</v>
      </c>
      <c r="BJ251" s="246">
        <f>VLOOKUP($A251,Incurred_Real!$A$25:$CD$376,Incurred_Real!BJ$1,FALSE)</f>
        <v>0</v>
      </c>
      <c r="BK251" s="246">
        <f>VLOOKUP($A251,Incurred_Real!$A$25:$CD$376,Incurred_Real!BK$1,FALSE)</f>
        <v>0</v>
      </c>
      <c r="BL251" s="246">
        <f>VLOOKUP($A251,Incurred_Real!$A$25:$CD$376,Incurred_Real!BL$1,FALSE)</f>
        <v>0</v>
      </c>
      <c r="BM251" s="246">
        <f>VLOOKUP($A251,Incurred_Real!$A$25:$CD$376,Incurred_Real!BM$1,FALSE)</f>
        <v>0</v>
      </c>
      <c r="BN251" s="246">
        <f>VLOOKUP($A251,Incurred_Real!$A$25:$CD$376,Incurred_Real!BN$1,FALSE)</f>
        <v>0</v>
      </c>
      <c r="BO251" s="246">
        <f>VLOOKUP($A251,Incurred_Real!$A$25:$CD$376,Incurred_Real!BO$1,FALSE)</f>
        <v>0</v>
      </c>
      <c r="BP251" s="246">
        <f>VLOOKUP($A251,Incurred_Real!$A$25:$CD$376,Incurred_Real!BP$1,FALSE)</f>
        <v>0</v>
      </c>
      <c r="BQ251" s="246">
        <f>VLOOKUP($A251,Incurred_Real!$A$25:$CD$376,Incurred_Real!BQ$1,FALSE)</f>
        <v>0</v>
      </c>
      <c r="BR251" s="246">
        <f>VLOOKUP($A251,Incurred_Real!$A$25:$CD$376,Incurred_Real!BR$1,FALSE)</f>
        <v>0.63058317177229628</v>
      </c>
      <c r="BS251" s="254">
        <f t="shared" si="54"/>
        <v>1</v>
      </c>
      <c r="BT251" s="249">
        <f>1+IF(ISNA(VLOOKUP($A251,'Project labour content'!$A$7:$D$255,'Project labour content'!$D$1,FALSE)),VLOOKUP($D251,'Project labour content'!$F$6:$G$15,'Project labour content'!$G$1,FALSE),VLOOKUP($A251,'Project labour content'!$A$7:$D$255,'Project labour content'!$D$1,FALSE))*LabEsc22*1</f>
        <v>1.0005859102087626</v>
      </c>
      <c r="BU251" s="249">
        <f>1+IF(ISNA(VLOOKUP($A251,'Project labour content'!$A$7:$D$255,'Project labour content'!$D$1,FALSE)),VLOOKUP($D251,'Project labour content'!$F$6:$G$15,'Project labour content'!$G$1,FALSE),VLOOKUP($A251,'Project labour content'!$A$7:$D$255,'Project labour content'!$D$1,FALSE))*LabEsc23*1</f>
        <v>1.0011746327865272</v>
      </c>
      <c r="BV251" s="249">
        <f>1+IF(ISNA(VLOOKUP($A251,'Project labour content'!$A$7:$D$255,'Project labour content'!$D$1,FALSE)),VLOOKUP($D251,'Project labour content'!$F$6:$G$15,'Project labour content'!$G$1,FALSE),VLOOKUP($A251,'Project labour content'!$A$7:$D$255,'Project labour content'!$D$1,FALSE))*LabEsc24*1</f>
        <v>1.0017292094547814</v>
      </c>
      <c r="BW251" s="249">
        <f>1+IF(ISNA(VLOOKUP($A251,'Project labour content'!$A$7:$D$255,'Project labour content'!$D$1,FALSE)),VLOOKUP($D251,'Project labour content'!$F$6:$G$15,'Project labour content'!$G$1,FALSE),VLOOKUP($A251,'Project labour content'!$A$7:$D$255,'Project labour content'!$D$1,FALSE))*LabEsc25*1</f>
        <v>1.0024719724724633</v>
      </c>
      <c r="BX251" s="249">
        <f>1+IF(ISNA(VLOOKUP($A251,'Project labour content'!$A$7:$D$255,'Project labour content'!$D$1,FALSE)),VLOOKUP($D251,'Project labour content'!$F$6:$G$15,'Project labour content'!$G$1,FALSE),VLOOKUP($A251,'Project labour content'!$A$7:$D$255,'Project labour content'!$D$1,FALSE))*LabEsc26*1</f>
        <v>1.0032814603679003</v>
      </c>
      <c r="BY251" s="249">
        <f>1+IF(ISNA(VLOOKUP($A251,'Project labour content'!$A$7:$D$255,'Project labour content'!$D$1,FALSE)),VLOOKUP($D251,'Project labour content'!$F$6:$G$15,'Project labour content'!$G$1,FALSE),VLOOKUP($A251,'Project labour content'!$A$7:$D$255,'Project labour content'!$D$1,FALSE))*LabEsc27*1</f>
        <v>1.0037828447166741</v>
      </c>
      <c r="BZ251" s="249">
        <f>1+IF(ISNA(VLOOKUP($A251,'Project labour content'!$A$7:$D$255,'Project labour content'!$D$1,FALSE)),VLOOKUP($D251,'Project labour content'!$F$6:$G$15,'Project labour content'!$G$1,FALSE),VLOOKUP($A251,'Project labour content'!$A$7:$D$255,'Project labour content'!$D$1,FALSE))*LabEsc28*1</f>
        <v>1.0041603871313007</v>
      </c>
      <c r="CA251" s="249">
        <f>1+IF(ISNA(VLOOKUP($A251,'Project labour content'!$A$7:$D$255,'Project labour content'!$D$1,FALSE)),VLOOKUP($D251,'Project labour content'!$F$6:$G$15,'Project labour content'!$G$1,FALSE),VLOOKUP($A251,'Project labour content'!$A$7:$D$255,'Project labour content'!$D$1,FALSE))*LabEsc29*1</f>
        <v>1.0047662671982935</v>
      </c>
      <c r="CB251" s="250" t="str">
        <f>IF(ISNA(VLOOKUP($A251,'Project labour content'!$A$7:$D$255,'Project labour content'!$D$1,FALSE)),"Category","Project")</f>
        <v>Category</v>
      </c>
      <c r="CD251" s="247" t="str">
        <f t="shared" si="55"/>
        <v>14201</v>
      </c>
    </row>
    <row r="252" spans="1:82" x14ac:dyDescent="0.15">
      <c r="A252" s="11" t="s">
        <v>759</v>
      </c>
      <c r="B252" s="11" t="str">
        <f>VLOOKUP($A252,'Incurred Real 2022$'!$A$25:$AC$426,'Incurred Real 2022$'!B$1,FALSE)</f>
        <v>Telco DC Power Systems Upgrade</v>
      </c>
      <c r="C252" s="11" t="str">
        <f>VLOOKUP($A252,'Incurred Real 2022$'!$A$25:$AC$426,'Incurred Real 2022$'!C$1,FALSE)</f>
        <v>ExAnte</v>
      </c>
      <c r="D252" s="11" t="str">
        <f>VLOOKUP($A252,'Incurred Real 2022$'!$A$25:$AC$426,'Incurred Real 2022$'!D$1,FALSE)</f>
        <v>Security/Compliance</v>
      </c>
      <c r="E252" s="11" t="str">
        <f>VLOOKUP($A252,'Incurred Real 2022$'!$A$25:$AC$426,'Incurred Real 2022$'!E$1,FALSE)</f>
        <v>Active</v>
      </c>
      <c r="F252" s="105" t="str">
        <f>IF(VLOOKUP($A252,'Incurred Real 2022$'!$A$25:$AC$426,'Incurred Real 2022$'!F$1,FALSE)=0,"",VLOOKUP($A252,'Incurred Real 2022$'!$A$25:$AC$426,'Incurred Real 2022$'!F$1,FALSE))</f>
        <v/>
      </c>
      <c r="G252" s="105" t="str">
        <f>IF(VLOOKUP($A252,'Incurred Real 2022$'!$A$25:$AC$426,'Incurred Real 2022$'!G$1,FALSE)=0,"",VLOOKUP($A252,'Incurred Real 2022$'!$A$25:$AC$426,'Incurred Real 2022$'!G$1,FALSE))</f>
        <v/>
      </c>
      <c r="H252" s="105" t="str">
        <f>IF(VLOOKUP($A252,'Incurred Real 2022$'!$A$25:$AC$426,'Incurred Real 2022$'!H$1,FALSE)=0,"",VLOOKUP($A252,'Incurred Real 2022$'!$A$25:$AC$426,'Incurred Real 2022$'!H$1,FALSE))</f>
        <v/>
      </c>
      <c r="I252" s="105" t="str">
        <f>IF(VLOOKUP($A252,'Incurred Real 2022$'!$A$25:$AC$426,'Incurred Real 2022$'!I$1,FALSE)=0,"",VLOOKUP($A252,'Incurred Real 2022$'!$A$25:$AC$426,'Incurred Real 2022$'!I$1,FALSE))</f>
        <v/>
      </c>
      <c r="J252" s="105" t="str">
        <f>IF(VLOOKUP($A252,'Incurred Real 2022$'!$A$25:$AC$426,'Incurred Real 2022$'!J$1,FALSE)=0,"",VLOOKUP($A252,'Incurred Real 2022$'!$A$25:$AC$426,'Incurred Real 2022$'!J$1,FALSE))</f>
        <v/>
      </c>
      <c r="K252" s="105" t="str">
        <f>IF(VLOOKUP($A252,'Incurred Real 2022$'!$A$25:$AC$426,'Incurred Real 2022$'!K$1,FALSE)=0,"",VLOOKUP($A252,'Incurred Real 2022$'!$A$25:$AC$426,'Incurred Real 2022$'!K$1,FALSE))</f>
        <v/>
      </c>
      <c r="L252" s="105" t="str">
        <f>IF(VLOOKUP($A252,'Incurred Real 2022$'!$A$25:$AC$426,'Incurred Real 2022$'!L$1,FALSE)=0,"",VLOOKUP($A252,'Incurred Real 2022$'!$A$25:$AC$426,'Incurred Real 2022$'!L$1,FALSE))</f>
        <v/>
      </c>
      <c r="M252" s="105" t="str">
        <f>IF(VLOOKUP($A252,'Incurred Real 2022$'!$A$25:$AC$426,'Incurred Real 2022$'!M$1,FALSE)=0,"",VLOOKUP($A252,'Incurred Real 2022$'!$A$25:$AC$426,'Incurred Real 2022$'!M$1,FALSE))</f>
        <v/>
      </c>
      <c r="N252" s="105" t="str">
        <f>IF(VLOOKUP($A252,'Incurred Real 2022$'!$A$25:$AC$426,'Incurred Real 2022$'!N$1,FALSE)=0,"",VLOOKUP($A252,'Incurred Real 2022$'!$A$25:$AC$426,'Incurred Real 2022$'!N$1,FALSE))</f>
        <v/>
      </c>
      <c r="O252" s="105" t="str">
        <f>IF(VLOOKUP($A252,'Incurred Real 2022$'!$A$25:$AC$426,'Incurred Real 2022$'!O$1,FALSE)=0,"",VLOOKUP($A252,'Incurred Real 2022$'!$A$25:$AC$426,'Incurred Real 2022$'!O$1,FALSE))</f>
        <v/>
      </c>
      <c r="P252" s="105" t="str">
        <f>IF(VLOOKUP($A252,'Incurred Real 2022$'!$A$25:$AC$426,'Incurred Real 2022$'!P$1,FALSE)=0,"",VLOOKUP($A252,'Incurred Real 2022$'!$A$25:$AC$426,'Incurred Real 2022$'!P$1,FALSE))</f>
        <v/>
      </c>
      <c r="Q252" s="105">
        <f>IF(VLOOKUP($A252,'Incurred Real 2022$'!$A$25:$AC$426,'Incurred Real 2022$'!Q$1,FALSE)=0,"",VLOOKUP($A252,'Incurred Real 2022$'!$A$25:$AC$426,'Incurred Real 2022$'!Q$1,FALSE))</f>
        <v>3990.84</v>
      </c>
      <c r="R252" s="105">
        <f>IF(VLOOKUP($A252,'Incurred Real 2022$'!$A$25:$AC$426,'Incurred Real 2022$'!R$1,FALSE)=0,"",VLOOKUP($A252,'Incurred Real 2022$'!$A$25:$AC$426,'Incurred Real 2022$'!R$1,FALSE))</f>
        <v>587702.31999999995</v>
      </c>
      <c r="S252" s="105">
        <f>IF(VLOOKUP($A252,'Incurred Real 2022$'!$A$25:$AC$426,'Incurred Real 2022$'!S$1,FALSE)=0,"",VLOOKUP($A252,'Incurred Real 2022$'!$A$25:$AC$426,'Incurred Real 2022$'!S$1,FALSE))</f>
        <v>403388.64</v>
      </c>
      <c r="T252" s="105">
        <f>IF(VLOOKUP($A252,'Incurred Real 2022$'!$A$25:$AC$426,'Incurred Real 2022$'!T$1,FALSE)=0,"",VLOOKUP($A252,'Incurred Real 2022$'!$A$25:$AC$426,'Incurred Real 2022$'!T$1,FALSE))</f>
        <v>151837.79</v>
      </c>
      <c r="U252" s="105">
        <f>IF(VLOOKUP($A252,'Incurred Real 2022$'!$A$25:$AC$426,'Incurred Real 2022$'!U$1,FALSE)=0,"",VLOOKUP($A252,'Incurred Real 2022$'!$A$25:$AC$426,'Incurred Real 2022$'!U$1,FALSE))</f>
        <v>75609.45</v>
      </c>
      <c r="V252" s="13">
        <f>IF(ISTEXT(VLOOKUP($A252,'Incurred Real 2022$'!$A$25:$AC$426,'Incurred Real 2022$'!V$1,FALSE)),"",(VLOOKUP($A252,'Incurred Real 2022$'!$A$25:$AC$426,'Incurred Real 2022$'!V$1,FALSE))*BT252*Incurred_Nominal!V$15)</f>
        <v>23823.016660804031</v>
      </c>
      <c r="W252" s="13" t="str">
        <f>IF(ISTEXT(VLOOKUP($A252,'Incurred Real 2022$'!$A$25:$AC$426,'Incurred Real 2022$'!W$1,FALSE)),"",(VLOOKUP($A252,'Incurred Real 2022$'!$A$25:$AC$426,'Incurred Real 2022$'!W$1,FALSE))*BU252*Incurred_Nominal!W$15)</f>
        <v/>
      </c>
      <c r="X252" s="13" t="str">
        <f>IF(ISTEXT(VLOOKUP($A252,'Incurred Real 2022$'!$A$25:$AC$426,'Incurred Real 2022$'!X$1,FALSE)),"",(VLOOKUP($A252,'Incurred Real 2022$'!$A$25:$AC$426,'Incurred Real 2022$'!X$1,FALSE))*BV252*Incurred_Nominal!X$15)</f>
        <v/>
      </c>
      <c r="Y252" s="13" t="str">
        <f>IF(ISTEXT(VLOOKUP($A252,'Incurred Real 2022$'!$A$25:$AC$426,'Incurred Real 2022$'!Y$1,FALSE)),"",(VLOOKUP($A252,'Incurred Real 2022$'!$A$25:$AC$426,'Incurred Real 2022$'!Y$1,FALSE))*BW252*Incurred_Nominal!Y$15)</f>
        <v/>
      </c>
      <c r="Z252" s="13" t="str">
        <f>IF(ISTEXT(VLOOKUP($A252,'Incurred Real 2022$'!$A$25:$AC$426,'Incurred Real 2022$'!Z$1,FALSE)),"",(VLOOKUP($A252,'Incurred Real 2022$'!$A$25:$AC$426,'Incurred Real 2022$'!Z$1,FALSE))*BX252*Incurred_Nominal!Z$15)</f>
        <v/>
      </c>
      <c r="AA252" s="13" t="str">
        <f>IF(ISTEXT(VLOOKUP($A252,'Incurred Real 2022$'!$A$25:$AC$426,'Incurred Real 2022$'!AA$1,FALSE)),"",(VLOOKUP($A252,'Incurred Real 2022$'!$A$25:$AC$426,'Incurred Real 2022$'!AA$1,FALSE))*BY252*Incurred_Nominal!AA$15)</f>
        <v/>
      </c>
      <c r="AB252" s="13" t="str">
        <f>IF(ISTEXT(VLOOKUP($A252,'Incurred Real 2022$'!$A$25:$AC$426,'Incurred Real 2022$'!AB$1,FALSE)),"",(VLOOKUP($A252,'Incurred Real 2022$'!$A$25:$AC$426,'Incurred Real 2022$'!AB$1,FALSE))*BZ252*Incurred_Nominal!AB$15)</f>
        <v/>
      </c>
      <c r="AC252" s="13" t="str">
        <f>IF(ISTEXT(VLOOKUP($A252,'Incurred Real 2022$'!$A$25:$AC$426,'Incurred Real 2022$'!AC$1,FALSE)),"",(VLOOKUP($A252,'Incurred Real 2022$'!$A$25:$AC$426,'Incurred Real 2022$'!AC$1,FALSE))*CA252*Incurred_Nominal!AC$15)</f>
        <v/>
      </c>
      <c r="AD252" s="232">
        <f t="shared" si="49"/>
        <v>1246352.0566608037</v>
      </c>
      <c r="AE252" s="232">
        <f t="shared" si="50"/>
        <v>1246352.0566608037</v>
      </c>
      <c r="AF252" s="239">
        <f t="shared" si="51"/>
        <v>1515351.2721353788</v>
      </c>
      <c r="AG252" s="237">
        <f t="shared" si="52"/>
        <v>1313716.2500495606</v>
      </c>
      <c r="AH252" s="240">
        <f t="shared" si="56"/>
        <v>1.1534844545602685</v>
      </c>
      <c r="AI252" s="234">
        <f>VLOOKUP($A252,Incurred_Real!$A$25:$AP$479,Incurred_Real!AI$1,FALSE)</f>
        <v>2022</v>
      </c>
      <c r="AJ252" s="235">
        <f>VLOOKUP($A252,Incurred_Real!$A$25:$AP$479,Incurred_Real!AJ$1,FALSE)</f>
        <v>44469</v>
      </c>
      <c r="AK252" s="236">
        <f>VLOOKUP($A252,Incurred_Real!$A$25:$AP$479,Incurred_Real!AK$1,FALSE)</f>
        <v>2022</v>
      </c>
      <c r="AL252" s="235" t="str">
        <f>VLOOKUP($A252,Incurred_Real!$A$25:$AP$479,Incurred_Real!AL$1,FALSE)</f>
        <v/>
      </c>
      <c r="AM252" s="237">
        <f>IF(AL252="Commissioned Extra","",(IF((AD252)=0,0,SUMPRODUCT($F$17:$U$17,F252:U252))+VLOOKUP($A252,Incurred_Real!$A$25:$BS$376,Incurred_Real!$AO$1,FALSE)))</f>
        <v>1346193.4418378836</v>
      </c>
      <c r="AN252" s="232" cm="1">
        <f t="array" ref="AN252">IF(ROUND(AE252,0)=0,0,LOOKUP(2,1/(F252:AC252&lt;&gt;""),F252:AC252))</f>
        <v>23823.016660804031</v>
      </c>
      <c r="AO252" s="232">
        <f t="shared" si="53"/>
        <v>23823.016660804031</v>
      </c>
      <c r="AP252" s="78"/>
      <c r="AQ252" s="20"/>
      <c r="AR252" s="245">
        <f>VLOOKUP($A252,Incurred_Real!$A$25:$CD$376,Incurred_Real!AR$1,FALSE)</f>
        <v>0</v>
      </c>
      <c r="AS252" s="246">
        <f>VLOOKUP($A252,Incurred_Real!$A$25:$CD$376,Incurred_Real!AS$1,FALSE)</f>
        <v>0</v>
      </c>
      <c r="AT252" s="246">
        <f>VLOOKUP($A252,Incurred_Real!$A$25:$CD$376,Incurred_Real!AT$1,FALSE)</f>
        <v>2.9391545616094802E-2</v>
      </c>
      <c r="AU252" s="246">
        <f>VLOOKUP($A252,Incurred_Real!$A$25:$CD$376,Incurred_Real!AU$1,FALSE)</f>
        <v>0</v>
      </c>
      <c r="AV252" s="246">
        <f>VLOOKUP($A252,Incurred_Real!$A$25:$CD$376,Incurred_Real!AV$1,FALSE)</f>
        <v>0</v>
      </c>
      <c r="AW252" s="246">
        <f>VLOOKUP($A252,Incurred_Real!$A$25:$CD$376,Incurred_Real!AW$1,FALSE)</f>
        <v>0</v>
      </c>
      <c r="AX252" s="246">
        <f>VLOOKUP($A252,Incurred_Real!$A$25:$CD$376,Incurred_Real!AX$1,FALSE)</f>
        <v>0</v>
      </c>
      <c r="AY252" s="246">
        <f>VLOOKUP($A252,Incurred_Real!$A$25:$CD$376,Incurred_Real!AY$1,FALSE)</f>
        <v>0</v>
      </c>
      <c r="AZ252" s="246">
        <f>VLOOKUP($A252,Incurred_Real!$A$25:$CD$376,Incurred_Real!AZ$1,FALSE)</f>
        <v>0</v>
      </c>
      <c r="BA252" s="246">
        <f>VLOOKUP($A252,Incurred_Real!$A$25:$CD$376,Incurred_Real!BA$1,FALSE)</f>
        <v>0</v>
      </c>
      <c r="BB252" s="246">
        <f>VLOOKUP($A252,Incurred_Real!$A$25:$CD$376,Incurred_Real!BB$1,FALSE)</f>
        <v>0</v>
      </c>
      <c r="BC252" s="246">
        <f>VLOOKUP($A252,Incurred_Real!$A$25:$CD$376,Incurred_Real!BC$1,FALSE)</f>
        <v>0</v>
      </c>
      <c r="BD252" s="246">
        <f>VLOOKUP($A252,Incurred_Real!$A$25:$CD$376,Incurred_Real!BD$1,FALSE)</f>
        <v>0</v>
      </c>
      <c r="BE252" s="246">
        <f>VLOOKUP($A252,Incurred_Real!$A$25:$CD$376,Incurred_Real!BE$1,FALSE)</f>
        <v>0</v>
      </c>
      <c r="BF252" s="246">
        <f>VLOOKUP($A252,Incurred_Real!$A$25:$CD$376,Incurred_Real!BF$1,FALSE)</f>
        <v>0</v>
      </c>
      <c r="BG252" s="246">
        <f>VLOOKUP($A252,Incurred_Real!$A$25:$CD$376,Incurred_Real!BG$1,FALSE)</f>
        <v>0</v>
      </c>
      <c r="BH252" s="246">
        <f>VLOOKUP($A252,Incurred_Real!$A$25:$CD$376,Incurred_Real!BH$1,FALSE)</f>
        <v>4.8986007332172676E-2</v>
      </c>
      <c r="BI252" s="246">
        <f>VLOOKUP($A252,Incurred_Real!$A$25:$CD$376,Incurred_Real!BI$1,FALSE)</f>
        <v>0</v>
      </c>
      <c r="BJ252" s="246">
        <f>VLOOKUP($A252,Incurred_Real!$A$25:$CD$376,Incurred_Real!BJ$1,FALSE)</f>
        <v>0</v>
      </c>
      <c r="BK252" s="246">
        <f>VLOOKUP($A252,Incurred_Real!$A$25:$CD$376,Incurred_Real!BK$1,FALSE)</f>
        <v>0</v>
      </c>
      <c r="BL252" s="246">
        <f>VLOOKUP($A252,Incurred_Real!$A$25:$CD$376,Incurred_Real!BL$1,FALSE)</f>
        <v>0</v>
      </c>
      <c r="BM252" s="246">
        <f>VLOOKUP($A252,Incurred_Real!$A$25:$CD$376,Incurred_Real!BM$1,FALSE)</f>
        <v>0</v>
      </c>
      <c r="BN252" s="246">
        <f>VLOOKUP($A252,Incurred_Real!$A$25:$CD$376,Incurred_Real!BN$1,FALSE)</f>
        <v>0</v>
      </c>
      <c r="BO252" s="246">
        <f>VLOOKUP($A252,Incurred_Real!$A$25:$CD$376,Incurred_Real!BO$1,FALSE)</f>
        <v>0</v>
      </c>
      <c r="BP252" s="246">
        <f>VLOOKUP($A252,Incurred_Real!$A$25:$CD$376,Incurred_Real!BP$1,FALSE)</f>
        <v>0</v>
      </c>
      <c r="BQ252" s="246">
        <f>VLOOKUP($A252,Incurred_Real!$A$25:$CD$376,Incurred_Real!BQ$1,FALSE)</f>
        <v>0</v>
      </c>
      <c r="BR252" s="246">
        <f>VLOOKUP($A252,Incurred_Real!$A$25:$CD$376,Incurred_Real!BR$1,FALSE)</f>
        <v>0.92162244705173246</v>
      </c>
      <c r="BS252" s="254">
        <f t="shared" si="54"/>
        <v>1</v>
      </c>
      <c r="BT252" s="249">
        <f>1+IF(ISNA(VLOOKUP($A252,'Project labour content'!$A$7:$D$255,'Project labour content'!$D$1,FALSE)),VLOOKUP($D252,'Project labour content'!$F$6:$G$15,'Project labour content'!$G$1,FALSE),VLOOKUP($A252,'Project labour content'!$A$7:$D$255,'Project labour content'!$D$1,FALSE))*LabEsc22*1</f>
        <v>1.0018139747885602</v>
      </c>
      <c r="BU252" s="249">
        <f>1+IF(ISNA(VLOOKUP($A252,'Project labour content'!$A$7:$D$255,'Project labour content'!$D$1,FALSE)),VLOOKUP($D252,'Project labour content'!$F$6:$G$15,'Project labour content'!$G$1,FALSE),VLOOKUP($A252,'Project labour content'!$A$7:$D$255,'Project labour content'!$D$1,FALSE))*LabEsc23*1</f>
        <v>1.0036366566561055</v>
      </c>
      <c r="BV252" s="249">
        <f>1+IF(ISNA(VLOOKUP($A252,'Project labour content'!$A$7:$D$255,'Project labour content'!$D$1,FALSE)),VLOOKUP($D252,'Project labour content'!$F$6:$G$15,'Project labour content'!$G$1,FALSE),VLOOKUP($A252,'Project labour content'!$A$7:$D$255,'Project labour content'!$D$1,FALSE))*LabEsc24*1</f>
        <v>1.005353622975333</v>
      </c>
      <c r="BW252" s="249">
        <f>1+IF(ISNA(VLOOKUP($A252,'Project labour content'!$A$7:$D$255,'Project labour content'!$D$1,FALSE)),VLOOKUP($D252,'Project labour content'!$F$6:$G$15,'Project labour content'!$G$1,FALSE),VLOOKUP($A252,'Project labour content'!$A$7:$D$255,'Project labour content'!$D$1,FALSE))*LabEsc25*1</f>
        <v>1.0076532131988853</v>
      </c>
      <c r="BX252" s="249">
        <f>1+IF(ISNA(VLOOKUP($A252,'Project labour content'!$A$7:$D$255,'Project labour content'!$D$1,FALSE)),VLOOKUP($D252,'Project labour content'!$F$6:$G$15,'Project labour content'!$G$1,FALSE),VLOOKUP($A252,'Project labour content'!$A$7:$D$255,'Project labour content'!$D$1,FALSE))*LabEsc26*1</f>
        <v>1.01015938327752</v>
      </c>
      <c r="BY252" s="249">
        <f>1+IF(ISNA(VLOOKUP($A252,'Project labour content'!$A$7:$D$255,'Project labour content'!$D$1,FALSE)),VLOOKUP($D252,'Project labour content'!$F$6:$G$15,'Project labour content'!$G$1,FALSE),VLOOKUP($A252,'Project labour content'!$A$7:$D$255,'Project labour content'!$D$1,FALSE))*LabEsc27*1</f>
        <v>1.0117116664677637</v>
      </c>
      <c r="BZ252" s="249">
        <f>1+IF(ISNA(VLOOKUP($A252,'Project labour content'!$A$7:$D$255,'Project labour content'!$D$1,FALSE)),VLOOKUP($D252,'Project labour content'!$F$6:$G$15,'Project labour content'!$G$1,FALSE),VLOOKUP($A252,'Project labour content'!$A$7:$D$255,'Project labour content'!$D$1,FALSE))*LabEsc28*1</f>
        <v>1.012880535710017</v>
      </c>
      <c r="CA252" s="249">
        <f>1+IF(ISNA(VLOOKUP($A252,'Project labour content'!$A$7:$D$255,'Project labour content'!$D$1,FALSE)),VLOOKUP($D252,'Project labour content'!$F$6:$G$15,'Project labour content'!$G$1,FALSE),VLOOKUP($A252,'Project labour content'!$A$7:$D$255,'Project labour content'!$D$1,FALSE))*LabEsc29*1</f>
        <v>1.0147563370699852</v>
      </c>
      <c r="CB252" s="250" t="str">
        <f>IF(ISNA(VLOOKUP($A252,'Project labour content'!$A$7:$D$255,'Project labour content'!$D$1,FALSE)),"Category","Project")</f>
        <v>Project</v>
      </c>
      <c r="CD252" s="247" t="str">
        <f t="shared" si="55"/>
        <v>14203</v>
      </c>
    </row>
    <row r="253" spans="1:82" x14ac:dyDescent="0.15">
      <c r="A253" s="11" t="s">
        <v>909</v>
      </c>
      <c r="B253" s="11" t="str">
        <f>VLOOKUP($A253,'Incurred Real 2022$'!$A$25:$AC$426,'Incurred Real 2022$'!B$1,FALSE)</f>
        <v>06174 NCIPAP Constraint Formulation Software Improvements</v>
      </c>
      <c r="C253" s="11" t="str">
        <f>VLOOKUP($A253,'Incurred Real 2022$'!$A$25:$AC$426,'Incurred Real 2022$'!C$1,FALSE)</f>
        <v>NCIPAP</v>
      </c>
      <c r="D253" s="11" t="str">
        <f>VLOOKUP($A253,'Incurred Real 2022$'!$A$25:$AC$426,'Incurred Real 2022$'!D$1,FALSE)</f>
        <v>Augmentation</v>
      </c>
      <c r="E253" s="11" t="str">
        <f>VLOOKUP($A253,'Incurred Real 2022$'!$A$25:$AC$426,'Incurred Real 2022$'!E$1,FALSE)</f>
        <v>Potential</v>
      </c>
      <c r="F253" s="105" t="str">
        <f>IF(VLOOKUP($A253,'Incurred Real 2022$'!$A$25:$AC$426,'Incurred Real 2022$'!F$1,FALSE)=0,"",VLOOKUP($A253,'Incurred Real 2022$'!$A$25:$AC$426,'Incurred Real 2022$'!F$1,FALSE))</f>
        <v/>
      </c>
      <c r="G253" s="105" t="str">
        <f>IF(VLOOKUP($A253,'Incurred Real 2022$'!$A$25:$AC$426,'Incurred Real 2022$'!G$1,FALSE)=0,"",VLOOKUP($A253,'Incurred Real 2022$'!$A$25:$AC$426,'Incurred Real 2022$'!G$1,FALSE))</f>
        <v/>
      </c>
      <c r="H253" s="105" t="str">
        <f>IF(VLOOKUP($A253,'Incurred Real 2022$'!$A$25:$AC$426,'Incurred Real 2022$'!H$1,FALSE)=0,"",VLOOKUP($A253,'Incurred Real 2022$'!$A$25:$AC$426,'Incurred Real 2022$'!H$1,FALSE))</f>
        <v/>
      </c>
      <c r="I253" s="105" t="str">
        <f>IF(VLOOKUP($A253,'Incurred Real 2022$'!$A$25:$AC$426,'Incurred Real 2022$'!I$1,FALSE)=0,"",VLOOKUP($A253,'Incurred Real 2022$'!$A$25:$AC$426,'Incurred Real 2022$'!I$1,FALSE))</f>
        <v/>
      </c>
      <c r="J253" s="105" t="str">
        <f>IF(VLOOKUP($A253,'Incurred Real 2022$'!$A$25:$AC$426,'Incurred Real 2022$'!J$1,FALSE)=0,"",VLOOKUP($A253,'Incurred Real 2022$'!$A$25:$AC$426,'Incurred Real 2022$'!J$1,FALSE))</f>
        <v/>
      </c>
      <c r="K253" s="105" t="str">
        <f>IF(VLOOKUP($A253,'Incurred Real 2022$'!$A$25:$AC$426,'Incurred Real 2022$'!K$1,FALSE)=0,"",VLOOKUP($A253,'Incurred Real 2022$'!$A$25:$AC$426,'Incurred Real 2022$'!K$1,FALSE))</f>
        <v/>
      </c>
      <c r="L253" s="105" t="str">
        <f>IF(VLOOKUP($A253,'Incurred Real 2022$'!$A$25:$AC$426,'Incurred Real 2022$'!L$1,FALSE)=0,"",VLOOKUP($A253,'Incurred Real 2022$'!$A$25:$AC$426,'Incurred Real 2022$'!L$1,FALSE))</f>
        <v/>
      </c>
      <c r="M253" s="105" t="str">
        <f>IF(VLOOKUP($A253,'Incurred Real 2022$'!$A$25:$AC$426,'Incurred Real 2022$'!M$1,FALSE)=0,"",VLOOKUP($A253,'Incurred Real 2022$'!$A$25:$AC$426,'Incurred Real 2022$'!M$1,FALSE))</f>
        <v/>
      </c>
      <c r="N253" s="105" t="str">
        <f>IF(VLOOKUP($A253,'Incurred Real 2022$'!$A$25:$AC$426,'Incurred Real 2022$'!N$1,FALSE)=0,"",VLOOKUP($A253,'Incurred Real 2022$'!$A$25:$AC$426,'Incurred Real 2022$'!N$1,FALSE))</f>
        <v/>
      </c>
      <c r="O253" s="105" t="str">
        <f>IF(VLOOKUP($A253,'Incurred Real 2022$'!$A$25:$AC$426,'Incurred Real 2022$'!O$1,FALSE)=0,"",VLOOKUP($A253,'Incurred Real 2022$'!$A$25:$AC$426,'Incurred Real 2022$'!O$1,FALSE))</f>
        <v/>
      </c>
      <c r="P253" s="105" t="str">
        <f>IF(VLOOKUP($A253,'Incurred Real 2022$'!$A$25:$AC$426,'Incurred Real 2022$'!P$1,FALSE)=0,"",VLOOKUP($A253,'Incurred Real 2022$'!$A$25:$AC$426,'Incurred Real 2022$'!P$1,FALSE))</f>
        <v/>
      </c>
      <c r="Q253" s="105" t="str">
        <f>IF(VLOOKUP($A253,'Incurred Real 2022$'!$A$25:$AC$426,'Incurred Real 2022$'!Q$1,FALSE)=0,"",VLOOKUP($A253,'Incurred Real 2022$'!$A$25:$AC$426,'Incurred Real 2022$'!Q$1,FALSE))</f>
        <v/>
      </c>
      <c r="R253" s="105" t="str">
        <f>IF(VLOOKUP($A253,'Incurred Real 2022$'!$A$25:$AC$426,'Incurred Real 2022$'!R$1,FALSE)=0,"",VLOOKUP($A253,'Incurred Real 2022$'!$A$25:$AC$426,'Incurred Real 2022$'!R$1,FALSE))</f>
        <v/>
      </c>
      <c r="S253" s="105" t="str">
        <f>IF(VLOOKUP($A253,'Incurred Real 2022$'!$A$25:$AC$426,'Incurred Real 2022$'!S$1,FALSE)=0,"",VLOOKUP($A253,'Incurred Real 2022$'!$A$25:$AC$426,'Incurred Real 2022$'!S$1,FALSE))</f>
        <v/>
      </c>
      <c r="T253" s="105" t="str">
        <f>IF(VLOOKUP($A253,'Incurred Real 2022$'!$A$25:$AC$426,'Incurred Real 2022$'!T$1,FALSE)=0,"",VLOOKUP($A253,'Incurred Real 2022$'!$A$25:$AC$426,'Incurred Real 2022$'!T$1,FALSE))</f>
        <v/>
      </c>
      <c r="U253" s="105" t="str">
        <f>IF(VLOOKUP($A253,'Incurred Real 2022$'!$A$25:$AC$426,'Incurred Real 2022$'!U$1,FALSE)=0,"",VLOOKUP($A253,'Incurred Real 2022$'!$A$25:$AC$426,'Incurred Real 2022$'!U$1,FALSE))</f>
        <v/>
      </c>
      <c r="V253" s="13">
        <f>IF(ISTEXT(VLOOKUP($A253,'Incurred Real 2022$'!$A$25:$AC$426,'Incurred Real 2022$'!V$1,FALSE)),"",(VLOOKUP($A253,'Incurred Real 2022$'!$A$25:$AC$426,'Incurred Real 2022$'!V$1,FALSE))*BT253*Incurred_Nominal!V$15)</f>
        <v>44509.846431743281</v>
      </c>
      <c r="W253" s="13">
        <f>IF(ISTEXT(VLOOKUP($A253,'Incurred Real 2022$'!$A$25:$AC$426,'Incurred Real 2022$'!W$1,FALSE)),"",(VLOOKUP($A253,'Incurred Real 2022$'!$A$25:$AC$426,'Incurred Real 2022$'!W$1,FALSE))*BU253*Incurred_Nominal!W$15)</f>
        <v>248806.13967921954</v>
      </c>
      <c r="X253" s="13" t="str">
        <f>IF(ISTEXT(VLOOKUP($A253,'Incurred Real 2022$'!$A$25:$AC$426,'Incurred Real 2022$'!X$1,FALSE)),"",(VLOOKUP($A253,'Incurred Real 2022$'!$A$25:$AC$426,'Incurred Real 2022$'!X$1,FALSE))*BV253*Incurred_Nominal!X$15)</f>
        <v/>
      </c>
      <c r="Y253" s="13" t="str">
        <f>IF(ISTEXT(VLOOKUP($A253,'Incurred Real 2022$'!$A$25:$AC$426,'Incurred Real 2022$'!Y$1,FALSE)),"",(VLOOKUP($A253,'Incurred Real 2022$'!$A$25:$AC$426,'Incurred Real 2022$'!Y$1,FALSE))*BW253*Incurred_Nominal!Y$15)</f>
        <v/>
      </c>
      <c r="Z253" s="13" t="str">
        <f>IF(ISTEXT(VLOOKUP($A253,'Incurred Real 2022$'!$A$25:$AC$426,'Incurred Real 2022$'!Z$1,FALSE)),"",(VLOOKUP($A253,'Incurred Real 2022$'!$A$25:$AC$426,'Incurred Real 2022$'!Z$1,FALSE))*BX253*Incurred_Nominal!Z$15)</f>
        <v/>
      </c>
      <c r="AA253" s="13" t="str">
        <f>IF(ISTEXT(VLOOKUP($A253,'Incurred Real 2022$'!$A$25:$AC$426,'Incurred Real 2022$'!AA$1,FALSE)),"",(VLOOKUP($A253,'Incurred Real 2022$'!$A$25:$AC$426,'Incurred Real 2022$'!AA$1,FALSE))*BY253*Incurred_Nominal!AA$15)</f>
        <v/>
      </c>
      <c r="AB253" s="13" t="str">
        <f>IF(ISTEXT(VLOOKUP($A253,'Incurred Real 2022$'!$A$25:$AC$426,'Incurred Real 2022$'!AB$1,FALSE)),"",(VLOOKUP($A253,'Incurred Real 2022$'!$A$25:$AC$426,'Incurred Real 2022$'!AB$1,FALSE))*BZ253*Incurred_Nominal!AB$15)</f>
        <v/>
      </c>
      <c r="AC253" s="13" t="str">
        <f>IF(ISTEXT(VLOOKUP($A253,'Incurred Real 2022$'!$A$25:$AC$426,'Incurred Real 2022$'!AC$1,FALSE)),"",(VLOOKUP($A253,'Incurred Real 2022$'!$A$25:$AC$426,'Incurred Real 2022$'!AC$1,FALSE))*CA253*Incurred_Nominal!AC$15)</f>
        <v/>
      </c>
      <c r="AD253" s="232">
        <f t="shared" si="49"/>
        <v>293315.98611096281</v>
      </c>
      <c r="AE253" s="232">
        <f t="shared" si="50"/>
        <v>293315.98611096281</v>
      </c>
      <c r="AF253" s="239">
        <f t="shared" si="51"/>
        <v>331472.225420587</v>
      </c>
      <c r="AG253" s="237">
        <f t="shared" si="52"/>
        <v>294406.47734854056</v>
      </c>
      <c r="AH253" s="240">
        <f t="shared" si="56"/>
        <v>1.1258999068426243</v>
      </c>
      <c r="AI253" s="234">
        <f>VLOOKUP($A253,Incurred_Real!$A$25:$AP$479,Incurred_Real!AI$1,FALSE)</f>
        <v>2023</v>
      </c>
      <c r="AJ253" s="235" t="str">
        <f>VLOOKUP($A253,Incurred_Real!$A$25:$AP$479,Incurred_Real!AJ$1,FALSE)</f>
        <v/>
      </c>
      <c r="AK253" s="236">
        <f>VLOOKUP($A253,Incurred_Real!$A$25:$AP$479,Incurred_Real!AK$1,FALSE)</f>
        <v>2023</v>
      </c>
      <c r="AL253" s="235" t="str">
        <f>VLOOKUP($A253,Incurred_Real!$A$25:$AP$479,Incurred_Real!AL$1,FALSE)</f>
        <v/>
      </c>
      <c r="AM253" s="237">
        <f>IF(AL253="Commissioned Extra","",(IF((AD253)=0,0,SUMPRODUCT($F$17:$U$17,F253:U253))+VLOOKUP($A253,Incurred_Real!$A$25:$BS$376,Incurred_Real!$AO$1,FALSE)))</f>
        <v>297918.40842501045</v>
      </c>
      <c r="AN253" s="232" cm="1">
        <f t="array" ref="AN253">IF(ROUND(AE253,0)=0,0,LOOKUP(2,1/(F253:AC253&lt;&gt;""),F253:AC253))</f>
        <v>248806.13967921954</v>
      </c>
      <c r="AO253" s="232">
        <f t="shared" si="53"/>
        <v>293315.98611096281</v>
      </c>
      <c r="AP253" s="78"/>
      <c r="AQ253" s="20"/>
      <c r="AR253" s="245">
        <f>VLOOKUP($A253,Incurred_Real!$A$25:$CD$376,Incurred_Real!AR$1,FALSE)</f>
        <v>0</v>
      </c>
      <c r="AS253" s="246">
        <f>VLOOKUP($A253,Incurred_Real!$A$25:$CD$376,Incurred_Real!AS$1,FALSE)</f>
        <v>0</v>
      </c>
      <c r="AT253" s="246">
        <f>VLOOKUP($A253,Incurred_Real!$A$25:$CD$376,Incurred_Real!AT$1,FALSE)</f>
        <v>0</v>
      </c>
      <c r="AU253" s="246">
        <f>VLOOKUP($A253,Incurred_Real!$A$25:$CD$376,Incurred_Real!AU$1,FALSE)</f>
        <v>0</v>
      </c>
      <c r="AV253" s="246">
        <f>VLOOKUP($A253,Incurred_Real!$A$25:$CD$376,Incurred_Real!AV$1,FALSE)</f>
        <v>1</v>
      </c>
      <c r="AW253" s="246">
        <f>VLOOKUP($A253,Incurred_Real!$A$25:$CD$376,Incurred_Real!AW$1,FALSE)</f>
        <v>0</v>
      </c>
      <c r="AX253" s="246">
        <f>VLOOKUP($A253,Incurred_Real!$A$25:$CD$376,Incurred_Real!AX$1,FALSE)</f>
        <v>0</v>
      </c>
      <c r="AY253" s="246">
        <f>VLOOKUP($A253,Incurred_Real!$A$25:$CD$376,Incurred_Real!AY$1,FALSE)</f>
        <v>0</v>
      </c>
      <c r="AZ253" s="246">
        <f>VLOOKUP($A253,Incurred_Real!$A$25:$CD$376,Incurred_Real!AZ$1,FALSE)</f>
        <v>0</v>
      </c>
      <c r="BA253" s="246">
        <f>VLOOKUP($A253,Incurred_Real!$A$25:$CD$376,Incurred_Real!BA$1,FALSE)</f>
        <v>0</v>
      </c>
      <c r="BB253" s="246">
        <f>VLOOKUP($A253,Incurred_Real!$A$25:$CD$376,Incurred_Real!BB$1,FALSE)</f>
        <v>0</v>
      </c>
      <c r="BC253" s="246">
        <f>VLOOKUP($A253,Incurred_Real!$A$25:$CD$376,Incurred_Real!BC$1,FALSE)</f>
        <v>0</v>
      </c>
      <c r="BD253" s="246">
        <f>VLOOKUP($A253,Incurred_Real!$A$25:$CD$376,Incurred_Real!BD$1,FALSE)</f>
        <v>0</v>
      </c>
      <c r="BE253" s="246">
        <f>VLOOKUP($A253,Incurred_Real!$A$25:$CD$376,Incurred_Real!BE$1,FALSE)</f>
        <v>0</v>
      </c>
      <c r="BF253" s="246">
        <f>VLOOKUP($A253,Incurred_Real!$A$25:$CD$376,Incurred_Real!BF$1,FALSE)</f>
        <v>0</v>
      </c>
      <c r="BG253" s="246">
        <f>VLOOKUP($A253,Incurred_Real!$A$25:$CD$376,Incurred_Real!BG$1,FALSE)</f>
        <v>0</v>
      </c>
      <c r="BH253" s="246">
        <f>VLOOKUP($A253,Incurred_Real!$A$25:$CD$376,Incurred_Real!BH$1,FALSE)</f>
        <v>0</v>
      </c>
      <c r="BI253" s="246">
        <f>VLOOKUP($A253,Incurred_Real!$A$25:$CD$376,Incurred_Real!BI$1,FALSE)</f>
        <v>0</v>
      </c>
      <c r="BJ253" s="246">
        <f>VLOOKUP($A253,Incurred_Real!$A$25:$CD$376,Incurred_Real!BJ$1,FALSE)</f>
        <v>0</v>
      </c>
      <c r="BK253" s="246">
        <f>VLOOKUP($A253,Incurred_Real!$A$25:$CD$376,Incurred_Real!BK$1,FALSE)</f>
        <v>0</v>
      </c>
      <c r="BL253" s="246">
        <f>VLOOKUP($A253,Incurred_Real!$A$25:$CD$376,Incurred_Real!BL$1,FALSE)</f>
        <v>0</v>
      </c>
      <c r="BM253" s="246">
        <f>VLOOKUP($A253,Incurred_Real!$A$25:$CD$376,Incurred_Real!BM$1,FALSE)</f>
        <v>0</v>
      </c>
      <c r="BN253" s="246">
        <f>VLOOKUP($A253,Incurred_Real!$A$25:$CD$376,Incurred_Real!BN$1,FALSE)</f>
        <v>0</v>
      </c>
      <c r="BO253" s="246">
        <f>VLOOKUP($A253,Incurred_Real!$A$25:$CD$376,Incurred_Real!BO$1,FALSE)</f>
        <v>0</v>
      </c>
      <c r="BP253" s="246">
        <f>VLOOKUP($A253,Incurred_Real!$A$25:$CD$376,Incurred_Real!BP$1,FALSE)</f>
        <v>0</v>
      </c>
      <c r="BQ253" s="246">
        <f>VLOOKUP($A253,Incurred_Real!$A$25:$CD$376,Incurred_Real!BQ$1,FALSE)</f>
        <v>0</v>
      </c>
      <c r="BR253" s="246">
        <f>VLOOKUP($A253,Incurred_Real!$A$25:$CD$376,Incurred_Real!BR$1,FALSE)</f>
        <v>0</v>
      </c>
      <c r="BS253" s="254">
        <f t="shared" si="54"/>
        <v>1</v>
      </c>
      <c r="BT253" s="249">
        <f>1+IF(ISNA(VLOOKUP($A253,'Project labour content'!$A$7:$D$255,'Project labour content'!$D$1,FALSE)),VLOOKUP($D253,'Project labour content'!$F$6:$G$15,'Project labour content'!$G$1,FALSE),VLOOKUP($A253,'Project labour content'!$A$7:$D$255,'Project labour content'!$D$1,FALSE))*LabEsc22*1</f>
        <v>1.0024480115846353</v>
      </c>
      <c r="BU253" s="249">
        <f>1+IF(ISNA(VLOOKUP($A253,'Project labour content'!$A$7:$D$255,'Project labour content'!$D$1,FALSE)),VLOOKUP($D253,'Project labour content'!$F$6:$G$15,'Project labour content'!$G$1,FALSE),VLOOKUP($A253,'Project labour content'!$A$7:$D$255,'Project labour content'!$D$1,FALSE))*LabEsc23*1</f>
        <v>1.0049077736248768</v>
      </c>
      <c r="BV253" s="249">
        <f>1+IF(ISNA(VLOOKUP($A253,'Project labour content'!$A$7:$D$255,'Project labour content'!$D$1,FALSE)),VLOOKUP($D253,'Project labour content'!$F$6:$G$15,'Project labour content'!$G$1,FALSE),VLOOKUP($A253,'Project labour content'!$A$7:$D$255,'Project labour content'!$D$1,FALSE))*LabEsc24*1</f>
        <v>1.0072248694667842</v>
      </c>
      <c r="BW253" s="249">
        <f>1+IF(ISNA(VLOOKUP($A253,'Project labour content'!$A$7:$D$255,'Project labour content'!$D$1,FALSE)),VLOOKUP($D253,'Project labour content'!$F$6:$G$15,'Project labour content'!$G$1,FALSE),VLOOKUP($A253,'Project labour content'!$A$7:$D$255,'Project labour content'!$D$1,FALSE))*LabEsc25*1</f>
        <v>1.0103282331643793</v>
      </c>
      <c r="BX253" s="249">
        <f>1+IF(ISNA(VLOOKUP($A253,'Project labour content'!$A$7:$D$255,'Project labour content'!$D$1,FALSE)),VLOOKUP($D253,'Project labour content'!$F$6:$G$15,'Project labour content'!$G$1,FALSE),VLOOKUP($A253,'Project labour content'!$A$7:$D$255,'Project labour content'!$D$1,FALSE))*LabEsc26*1</f>
        <v>1.0137103823674747</v>
      </c>
      <c r="BY253" s="249">
        <f>1+IF(ISNA(VLOOKUP($A253,'Project labour content'!$A$7:$D$255,'Project labour content'!$D$1,FALSE)),VLOOKUP($D253,'Project labour content'!$F$6:$G$15,'Project labour content'!$G$1,FALSE),VLOOKUP($A253,'Project labour content'!$A$7:$D$255,'Project labour content'!$D$1,FALSE))*LabEsc27*1</f>
        <v>1.0158052335508072</v>
      </c>
      <c r="BZ253" s="249">
        <f>1+IF(ISNA(VLOOKUP($A253,'Project labour content'!$A$7:$D$255,'Project labour content'!$D$1,FALSE)),VLOOKUP($D253,'Project labour content'!$F$6:$G$15,'Project labour content'!$G$1,FALSE),VLOOKUP($A253,'Project labour content'!$A$7:$D$255,'Project labour content'!$D$1,FALSE))*LabEsc28*1</f>
        <v>1.0173826564918567</v>
      </c>
      <c r="CA253" s="249">
        <f>1+IF(ISNA(VLOOKUP($A253,'Project labour content'!$A$7:$D$255,'Project labour content'!$D$1,FALSE)),VLOOKUP($D253,'Project labour content'!$F$6:$G$15,'Project labour content'!$G$1,FALSE),VLOOKUP($A253,'Project labour content'!$A$7:$D$255,'Project labour content'!$D$1,FALSE))*LabEsc29*1</f>
        <v>1.0199141048276528</v>
      </c>
      <c r="CB253" s="250" t="str">
        <f>IF(ISNA(VLOOKUP($A253,'Project labour content'!$A$7:$D$255,'Project labour content'!$D$1,FALSE)),"Category","Project")</f>
        <v>Project</v>
      </c>
      <c r="CD253" s="247" t="str">
        <f t="shared" si="55"/>
        <v>14204</v>
      </c>
    </row>
    <row r="254" spans="1:82" x14ac:dyDescent="0.15">
      <c r="A254" s="11" t="s">
        <v>761</v>
      </c>
      <c r="B254" s="11" t="str">
        <f>VLOOKUP($A254,'Incurred Real 2022$'!$A$25:$AC$426,'Incurred Real 2022$'!B$1,FALSE)</f>
        <v>Renewable Microgrid Demonstration Testbed</v>
      </c>
      <c r="C254" s="11" t="str">
        <f>VLOOKUP($A254,'Incurred Real 2022$'!$A$25:$AC$426,'Incurred Real 2022$'!C$1,FALSE)</f>
        <v>ExAnte</v>
      </c>
      <c r="D254" s="11" t="str">
        <f>VLOOKUP($A254,'Incurred Real 2022$'!$A$25:$AC$426,'Incurred Real 2022$'!D$1,FALSE)</f>
        <v>Security/Compliance</v>
      </c>
      <c r="E254" s="11" t="str">
        <f>VLOOKUP($A254,'Incurred Real 2022$'!$A$25:$AC$426,'Incurred Real 2022$'!E$1,FALSE)</f>
        <v>Active</v>
      </c>
      <c r="F254" s="105" t="str">
        <f>IF(VLOOKUP($A254,'Incurred Real 2022$'!$A$25:$AC$426,'Incurred Real 2022$'!F$1,FALSE)=0,"",VLOOKUP($A254,'Incurred Real 2022$'!$A$25:$AC$426,'Incurred Real 2022$'!F$1,FALSE))</f>
        <v/>
      </c>
      <c r="G254" s="105" t="str">
        <f>IF(VLOOKUP($A254,'Incurred Real 2022$'!$A$25:$AC$426,'Incurred Real 2022$'!G$1,FALSE)=0,"",VLOOKUP($A254,'Incurred Real 2022$'!$A$25:$AC$426,'Incurred Real 2022$'!G$1,FALSE))</f>
        <v/>
      </c>
      <c r="H254" s="105" t="str">
        <f>IF(VLOOKUP($A254,'Incurred Real 2022$'!$A$25:$AC$426,'Incurred Real 2022$'!H$1,FALSE)=0,"",VLOOKUP($A254,'Incurred Real 2022$'!$A$25:$AC$426,'Incurred Real 2022$'!H$1,FALSE))</f>
        <v/>
      </c>
      <c r="I254" s="105" t="str">
        <f>IF(VLOOKUP($A254,'Incurred Real 2022$'!$A$25:$AC$426,'Incurred Real 2022$'!I$1,FALSE)=0,"",VLOOKUP($A254,'Incurred Real 2022$'!$A$25:$AC$426,'Incurred Real 2022$'!I$1,FALSE))</f>
        <v/>
      </c>
      <c r="J254" s="105" t="str">
        <f>IF(VLOOKUP($A254,'Incurred Real 2022$'!$A$25:$AC$426,'Incurred Real 2022$'!J$1,FALSE)=0,"",VLOOKUP($A254,'Incurred Real 2022$'!$A$25:$AC$426,'Incurred Real 2022$'!J$1,FALSE))</f>
        <v/>
      </c>
      <c r="K254" s="105" t="str">
        <f>IF(VLOOKUP($A254,'Incurred Real 2022$'!$A$25:$AC$426,'Incurred Real 2022$'!K$1,FALSE)=0,"",VLOOKUP($A254,'Incurred Real 2022$'!$A$25:$AC$426,'Incurred Real 2022$'!K$1,FALSE))</f>
        <v/>
      </c>
      <c r="L254" s="105" t="str">
        <f>IF(VLOOKUP($A254,'Incurred Real 2022$'!$A$25:$AC$426,'Incurred Real 2022$'!L$1,FALSE)=0,"",VLOOKUP($A254,'Incurred Real 2022$'!$A$25:$AC$426,'Incurred Real 2022$'!L$1,FALSE))</f>
        <v/>
      </c>
      <c r="M254" s="105" t="str">
        <f>IF(VLOOKUP($A254,'Incurred Real 2022$'!$A$25:$AC$426,'Incurred Real 2022$'!M$1,FALSE)=0,"",VLOOKUP($A254,'Incurred Real 2022$'!$A$25:$AC$426,'Incurred Real 2022$'!M$1,FALSE))</f>
        <v/>
      </c>
      <c r="N254" s="105" t="str">
        <f>IF(VLOOKUP($A254,'Incurred Real 2022$'!$A$25:$AC$426,'Incurred Real 2022$'!N$1,FALSE)=0,"",VLOOKUP($A254,'Incurred Real 2022$'!$A$25:$AC$426,'Incurred Real 2022$'!N$1,FALSE))</f>
        <v/>
      </c>
      <c r="O254" s="105" t="str">
        <f>IF(VLOOKUP($A254,'Incurred Real 2022$'!$A$25:$AC$426,'Incurred Real 2022$'!O$1,FALSE)=0,"",VLOOKUP($A254,'Incurred Real 2022$'!$A$25:$AC$426,'Incurred Real 2022$'!O$1,FALSE))</f>
        <v/>
      </c>
      <c r="P254" s="105" t="str">
        <f>IF(VLOOKUP($A254,'Incurred Real 2022$'!$A$25:$AC$426,'Incurred Real 2022$'!P$1,FALSE)=0,"",VLOOKUP($A254,'Incurred Real 2022$'!$A$25:$AC$426,'Incurred Real 2022$'!P$1,FALSE))</f>
        <v/>
      </c>
      <c r="Q254" s="105">
        <f>IF(VLOOKUP($A254,'Incurred Real 2022$'!$A$25:$AC$426,'Incurred Real 2022$'!Q$1,FALSE)=0,"",VLOOKUP($A254,'Incurred Real 2022$'!$A$25:$AC$426,'Incurred Real 2022$'!Q$1,FALSE))</f>
        <v>3215.52</v>
      </c>
      <c r="R254" s="105">
        <f>IF(VLOOKUP($A254,'Incurred Real 2022$'!$A$25:$AC$426,'Incurred Real 2022$'!R$1,FALSE)=0,"",VLOOKUP($A254,'Incurred Real 2022$'!$A$25:$AC$426,'Incurred Real 2022$'!R$1,FALSE))</f>
        <v>220645</v>
      </c>
      <c r="S254" s="105">
        <f>IF(VLOOKUP($A254,'Incurred Real 2022$'!$A$25:$AC$426,'Incurred Real 2022$'!S$1,FALSE)=0,"",VLOOKUP($A254,'Incurred Real 2022$'!$A$25:$AC$426,'Incurred Real 2022$'!S$1,FALSE))</f>
        <v>389799.23</v>
      </c>
      <c r="T254" s="105">
        <f>IF(VLOOKUP($A254,'Incurred Real 2022$'!$A$25:$AC$426,'Incurred Real 2022$'!T$1,FALSE)=0,"",VLOOKUP($A254,'Incurred Real 2022$'!$A$25:$AC$426,'Incurred Real 2022$'!T$1,FALSE))</f>
        <v>44970.99</v>
      </c>
      <c r="U254" s="105">
        <f>IF(VLOOKUP($A254,'Incurred Real 2022$'!$A$25:$AC$426,'Incurred Real 2022$'!U$1,FALSE)=0,"",VLOOKUP($A254,'Incurred Real 2022$'!$A$25:$AC$426,'Incurred Real 2022$'!U$1,FALSE))</f>
        <v>14692.06</v>
      </c>
      <c r="V254" s="13">
        <f>IF(ISTEXT(VLOOKUP($A254,'Incurred Real 2022$'!$A$25:$AC$426,'Incurred Real 2022$'!V$1,FALSE)),"",(VLOOKUP($A254,'Incurred Real 2022$'!$A$25:$AC$426,'Incurred Real 2022$'!V$1,FALSE))*BT254*Incurred_Nominal!V$15)</f>
        <v>-17789.342413598297</v>
      </c>
      <c r="W254" s="13" t="str">
        <f>IF(ISTEXT(VLOOKUP($A254,'Incurred Real 2022$'!$A$25:$AC$426,'Incurred Real 2022$'!W$1,FALSE)),"",(VLOOKUP($A254,'Incurred Real 2022$'!$A$25:$AC$426,'Incurred Real 2022$'!W$1,FALSE))*BU254*Incurred_Nominal!W$15)</f>
        <v/>
      </c>
      <c r="X254" s="13" t="str">
        <f>IF(ISTEXT(VLOOKUP($A254,'Incurred Real 2022$'!$A$25:$AC$426,'Incurred Real 2022$'!X$1,FALSE)),"",(VLOOKUP($A254,'Incurred Real 2022$'!$A$25:$AC$426,'Incurred Real 2022$'!X$1,FALSE))*BV254*Incurred_Nominal!X$15)</f>
        <v/>
      </c>
      <c r="Y254" s="13" t="str">
        <f>IF(ISTEXT(VLOOKUP($A254,'Incurred Real 2022$'!$A$25:$AC$426,'Incurred Real 2022$'!Y$1,FALSE)),"",(VLOOKUP($A254,'Incurred Real 2022$'!$A$25:$AC$426,'Incurred Real 2022$'!Y$1,FALSE))*BW254*Incurred_Nominal!Y$15)</f>
        <v/>
      </c>
      <c r="Z254" s="13" t="str">
        <f>IF(ISTEXT(VLOOKUP($A254,'Incurred Real 2022$'!$A$25:$AC$426,'Incurred Real 2022$'!Z$1,FALSE)),"",(VLOOKUP($A254,'Incurred Real 2022$'!$A$25:$AC$426,'Incurred Real 2022$'!Z$1,FALSE))*BX254*Incurred_Nominal!Z$15)</f>
        <v/>
      </c>
      <c r="AA254" s="13" t="str">
        <f>IF(ISTEXT(VLOOKUP($A254,'Incurred Real 2022$'!$A$25:$AC$426,'Incurred Real 2022$'!AA$1,FALSE)),"",(VLOOKUP($A254,'Incurred Real 2022$'!$A$25:$AC$426,'Incurred Real 2022$'!AA$1,FALSE))*BY254*Incurred_Nominal!AA$15)</f>
        <v/>
      </c>
      <c r="AB254" s="13" t="str">
        <f>IF(ISTEXT(VLOOKUP($A254,'Incurred Real 2022$'!$A$25:$AC$426,'Incurred Real 2022$'!AB$1,FALSE)),"",(VLOOKUP($A254,'Incurred Real 2022$'!$A$25:$AC$426,'Incurred Real 2022$'!AB$1,FALSE))*BZ254*Incurred_Nominal!AB$15)</f>
        <v/>
      </c>
      <c r="AC254" s="13" t="str">
        <f>IF(ISTEXT(VLOOKUP($A254,'Incurred Real 2022$'!$A$25:$AC$426,'Incurred Real 2022$'!AC$1,FALSE)),"",(VLOOKUP($A254,'Incurred Real 2022$'!$A$25:$AC$426,'Incurred Real 2022$'!AC$1,FALSE))*CA254*Incurred_Nominal!AC$15)</f>
        <v/>
      </c>
      <c r="AD254" s="232">
        <f t="shared" si="49"/>
        <v>655533.45758640172</v>
      </c>
      <c r="AE254" s="232">
        <f t="shared" si="50"/>
        <v>691112.14241359837</v>
      </c>
      <c r="AF254" s="239">
        <f t="shared" si="51"/>
        <v>799031.19163251179</v>
      </c>
      <c r="AG254" s="237">
        <f t="shared" si="52"/>
        <v>692710.84536385757</v>
      </c>
      <c r="AH254" s="240">
        <f t="shared" si="56"/>
        <v>1.1534844545602685</v>
      </c>
      <c r="AI254" s="234">
        <f>VLOOKUP($A254,Incurred_Real!$A$25:$AP$479,Incurred_Real!AI$1,FALSE)</f>
        <v>2022</v>
      </c>
      <c r="AJ254" s="235">
        <f>VLOOKUP($A254,Incurred_Real!$A$25:$AP$479,Incurred_Real!AJ$1,FALSE)</f>
        <v>44483</v>
      </c>
      <c r="AK254" s="236">
        <f>VLOOKUP($A254,Incurred_Real!$A$25:$AP$479,Incurred_Real!AK$1,FALSE)</f>
        <v>2022</v>
      </c>
      <c r="AL254" s="235" t="str">
        <f>VLOOKUP($A254,Incurred_Real!$A$25:$AP$479,Incurred_Real!AL$1,FALSE)</f>
        <v/>
      </c>
      <c r="AM254" s="237">
        <f>IF(AL254="Commissioned Extra","",(IF((AD254)=0,0,SUMPRODUCT($F$17:$U$17,F254:U254))+VLOOKUP($A254,Incurred_Real!$A$25:$BS$376,Incurred_Real!$AO$1,FALSE)))</f>
        <v>709464.8555984369</v>
      </c>
      <c r="AN254" s="232" cm="1">
        <f t="array" ref="AN254">IF(ROUND(AE254,0)=0,0,LOOKUP(2,1/(F254:AC254&lt;&gt;""),F254:AC254))</f>
        <v>-17789.342413598297</v>
      </c>
      <c r="AO254" s="232">
        <f t="shared" si="53"/>
        <v>-17789.342413598297</v>
      </c>
      <c r="AP254" s="78"/>
      <c r="AQ254" s="20"/>
      <c r="AR254" s="245">
        <f>VLOOKUP($A254,Incurred_Real!$A$25:$CD$376,Incurred_Real!AR$1,FALSE)</f>
        <v>0</v>
      </c>
      <c r="AS254" s="246">
        <f>VLOOKUP($A254,Incurred_Real!$A$25:$CD$376,Incurred_Real!AS$1,FALSE)</f>
        <v>0</v>
      </c>
      <c r="AT254" s="246">
        <f>VLOOKUP($A254,Incurred_Real!$A$25:$CD$376,Incurred_Real!AT$1,FALSE)</f>
        <v>0</v>
      </c>
      <c r="AU254" s="246">
        <f>VLOOKUP($A254,Incurred_Real!$A$25:$CD$376,Incurred_Real!AU$1,FALSE)</f>
        <v>0</v>
      </c>
      <c r="AV254" s="246">
        <f>VLOOKUP($A254,Incurred_Real!$A$25:$CD$376,Incurred_Real!AV$1,FALSE)</f>
        <v>0</v>
      </c>
      <c r="AW254" s="246">
        <f>VLOOKUP($A254,Incurred_Real!$A$25:$CD$376,Incurred_Real!AW$1,FALSE)</f>
        <v>0</v>
      </c>
      <c r="AX254" s="246">
        <f>VLOOKUP($A254,Incurred_Real!$A$25:$CD$376,Incurred_Real!AX$1,FALSE)</f>
        <v>0</v>
      </c>
      <c r="AY254" s="246">
        <f>VLOOKUP($A254,Incurred_Real!$A$25:$CD$376,Incurred_Real!AY$1,FALSE)</f>
        <v>0</v>
      </c>
      <c r="AZ254" s="246">
        <f>VLOOKUP($A254,Incurred_Real!$A$25:$CD$376,Incurred_Real!AZ$1,FALSE)</f>
        <v>1</v>
      </c>
      <c r="BA254" s="246">
        <f>VLOOKUP($A254,Incurred_Real!$A$25:$CD$376,Incurred_Real!BA$1,FALSE)</f>
        <v>0</v>
      </c>
      <c r="BB254" s="246">
        <f>VLOOKUP($A254,Incurred_Real!$A$25:$CD$376,Incurred_Real!BB$1,FALSE)</f>
        <v>0</v>
      </c>
      <c r="BC254" s="246">
        <f>VLOOKUP($A254,Incurred_Real!$A$25:$CD$376,Incurred_Real!BC$1,FALSE)</f>
        <v>0</v>
      </c>
      <c r="BD254" s="246">
        <f>VLOOKUP($A254,Incurred_Real!$A$25:$CD$376,Incurred_Real!BD$1,FALSE)</f>
        <v>0</v>
      </c>
      <c r="BE254" s="246">
        <f>VLOOKUP($A254,Incurred_Real!$A$25:$CD$376,Incurred_Real!BE$1,FALSE)</f>
        <v>0</v>
      </c>
      <c r="BF254" s="246">
        <f>VLOOKUP($A254,Incurred_Real!$A$25:$CD$376,Incurred_Real!BF$1,FALSE)</f>
        <v>0</v>
      </c>
      <c r="BG254" s="246">
        <f>VLOOKUP($A254,Incurred_Real!$A$25:$CD$376,Incurred_Real!BG$1,FALSE)</f>
        <v>0</v>
      </c>
      <c r="BH254" s="246">
        <f>VLOOKUP($A254,Incurred_Real!$A$25:$CD$376,Incurred_Real!BH$1,FALSE)</f>
        <v>0</v>
      </c>
      <c r="BI254" s="246">
        <f>VLOOKUP($A254,Incurred_Real!$A$25:$CD$376,Incurred_Real!BI$1,FALSE)</f>
        <v>0</v>
      </c>
      <c r="BJ254" s="246">
        <f>VLOOKUP($A254,Incurred_Real!$A$25:$CD$376,Incurred_Real!BJ$1,FALSE)</f>
        <v>0</v>
      </c>
      <c r="BK254" s="246">
        <f>VLOOKUP($A254,Incurred_Real!$A$25:$CD$376,Incurred_Real!BK$1,FALSE)</f>
        <v>0</v>
      </c>
      <c r="BL254" s="246">
        <f>VLOOKUP($A254,Incurred_Real!$A$25:$CD$376,Incurred_Real!BL$1,FALSE)</f>
        <v>0</v>
      </c>
      <c r="BM254" s="246">
        <f>VLOOKUP($A254,Incurred_Real!$A$25:$CD$376,Incurred_Real!BM$1,FALSE)</f>
        <v>0</v>
      </c>
      <c r="BN254" s="246">
        <f>VLOOKUP($A254,Incurred_Real!$A$25:$CD$376,Incurred_Real!BN$1,FALSE)</f>
        <v>0</v>
      </c>
      <c r="BO254" s="246">
        <f>VLOOKUP($A254,Incurred_Real!$A$25:$CD$376,Incurred_Real!BO$1,FALSE)</f>
        <v>0</v>
      </c>
      <c r="BP254" s="246">
        <f>VLOOKUP($A254,Incurred_Real!$A$25:$CD$376,Incurred_Real!BP$1,FALSE)</f>
        <v>0</v>
      </c>
      <c r="BQ254" s="246">
        <f>VLOOKUP($A254,Incurred_Real!$A$25:$CD$376,Incurred_Real!BQ$1,FALSE)</f>
        <v>0</v>
      </c>
      <c r="BR254" s="246">
        <f>VLOOKUP($A254,Incurred_Real!$A$25:$CD$376,Incurred_Real!BR$1,FALSE)</f>
        <v>0</v>
      </c>
      <c r="BS254" s="254">
        <f t="shared" si="54"/>
        <v>1</v>
      </c>
      <c r="BT254" s="249">
        <f>1+IF(ISNA(VLOOKUP($A254,'Project labour content'!$A$7:$D$255,'Project labour content'!$D$1,FALSE)),VLOOKUP($D254,'Project labour content'!$F$6:$G$15,'Project labour content'!$G$1,FALSE),VLOOKUP($A254,'Project labour content'!$A$7:$D$255,'Project labour content'!$D$1,FALSE))*LabEsc22*1</f>
        <v>1.0016112327242346</v>
      </c>
      <c r="BU254" s="249">
        <f>1+IF(ISNA(VLOOKUP($A254,'Project labour content'!$A$7:$D$255,'Project labour content'!$D$1,FALSE)),VLOOKUP($D254,'Project labour content'!$F$6:$G$15,'Project labour content'!$G$1,FALSE),VLOOKUP($A254,'Project labour content'!$A$7:$D$255,'Project labour content'!$D$1,FALSE))*LabEsc23*1</f>
        <v>1.0032301993655455</v>
      </c>
      <c r="BV254" s="249">
        <f>1+IF(ISNA(VLOOKUP($A254,'Project labour content'!$A$7:$D$255,'Project labour content'!$D$1,FALSE)),VLOOKUP($D254,'Project labour content'!$F$6:$G$15,'Project labour content'!$G$1,FALSE),VLOOKUP($A254,'Project labour content'!$A$7:$D$255,'Project labour content'!$D$1,FALSE))*LabEsc24*1</f>
        <v>1.0047552659416603</v>
      </c>
      <c r="BW254" s="249">
        <f>1+IF(ISNA(VLOOKUP($A254,'Project labour content'!$A$7:$D$255,'Project labour content'!$D$1,FALSE)),VLOOKUP($D254,'Project labour content'!$F$6:$G$15,'Project labour content'!$G$1,FALSE),VLOOKUP($A254,'Project labour content'!$A$7:$D$255,'Project labour content'!$D$1,FALSE))*LabEsc25*1</f>
        <v>1.0067978384426033</v>
      </c>
      <c r="BX254" s="249">
        <f>1+IF(ISNA(VLOOKUP($A254,'Project labour content'!$A$7:$D$255,'Project labour content'!$D$1,FALSE)),VLOOKUP($D254,'Project labour content'!$F$6:$G$15,'Project labour content'!$G$1,FALSE),VLOOKUP($A254,'Project labour content'!$A$7:$D$255,'Project labour content'!$D$1,FALSE))*LabEsc26*1</f>
        <v>1.0090239020398812</v>
      </c>
      <c r="BY254" s="249">
        <f>1+IF(ISNA(VLOOKUP($A254,'Project labour content'!$A$7:$D$255,'Project labour content'!$D$1,FALSE)),VLOOKUP($D254,'Project labour content'!$F$6:$G$15,'Project labour content'!$G$1,FALSE),VLOOKUP($A254,'Project labour content'!$A$7:$D$255,'Project labour content'!$D$1,FALSE))*LabEsc27*1</f>
        <v>1.0104026915849027</v>
      </c>
      <c r="BZ254" s="249">
        <f>1+IF(ISNA(VLOOKUP($A254,'Project labour content'!$A$7:$D$255,'Project labour content'!$D$1,FALSE)),VLOOKUP($D254,'Project labour content'!$F$6:$G$15,'Project labour content'!$G$1,FALSE),VLOOKUP($A254,'Project labour content'!$A$7:$D$255,'Project labour content'!$D$1,FALSE))*LabEsc28*1</f>
        <v>1.011440920112304</v>
      </c>
      <c r="CA254" s="249">
        <f>1+IF(ISNA(VLOOKUP($A254,'Project labour content'!$A$7:$D$255,'Project labour content'!$D$1,FALSE)),VLOOKUP($D254,'Project labour content'!$F$6:$G$15,'Project labour content'!$G$1,FALSE),VLOOKUP($A254,'Project labour content'!$A$7:$D$255,'Project labour content'!$D$1,FALSE))*LabEsc29*1</f>
        <v>1.0131070692530777</v>
      </c>
      <c r="CB254" s="250" t="str">
        <f>IF(ISNA(VLOOKUP($A254,'Project labour content'!$A$7:$D$255,'Project labour content'!$D$1,FALSE)),"Category","Project")</f>
        <v>Project</v>
      </c>
      <c r="CD254" s="247" t="str">
        <f t="shared" si="55"/>
        <v>14206</v>
      </c>
    </row>
    <row r="255" spans="1:82" x14ac:dyDescent="0.15">
      <c r="A255" s="11" t="s">
        <v>762</v>
      </c>
      <c r="B255" s="11" t="str">
        <f>VLOOKUP($A255,'Incurred Real 2022$'!$A$25:$AC$426,'Incurred Real 2022$'!B$1,FALSE)</f>
        <v>System Integrity Protection Schemes (SIPS)</v>
      </c>
      <c r="C255" s="11" t="str">
        <f>VLOOKUP($A255,'Incurred Real 2022$'!$A$25:$AC$426,'Incurred Real 2022$'!C$1,FALSE)</f>
        <v>ExAnte</v>
      </c>
      <c r="D255" s="11" t="str">
        <f>VLOOKUP($A255,'Incurred Real 2022$'!$A$25:$AC$426,'Incurred Real 2022$'!D$1,FALSE)</f>
        <v>Security/Compliance</v>
      </c>
      <c r="E255" s="11" t="str">
        <f>VLOOKUP($A255,'Incurred Real 2022$'!$A$25:$AC$426,'Incurred Real 2022$'!E$1,FALSE)</f>
        <v>Closed</v>
      </c>
      <c r="F255" s="105" t="str">
        <f>IF(VLOOKUP($A255,'Incurred Real 2022$'!$A$25:$AC$426,'Incurred Real 2022$'!F$1,FALSE)=0,"",VLOOKUP($A255,'Incurred Real 2022$'!$A$25:$AC$426,'Incurred Real 2022$'!F$1,FALSE))</f>
        <v/>
      </c>
      <c r="G255" s="105" t="str">
        <f>IF(VLOOKUP($A255,'Incurred Real 2022$'!$A$25:$AC$426,'Incurred Real 2022$'!G$1,FALSE)=0,"",VLOOKUP($A255,'Incurred Real 2022$'!$A$25:$AC$426,'Incurred Real 2022$'!G$1,FALSE))</f>
        <v/>
      </c>
      <c r="H255" s="105" t="str">
        <f>IF(VLOOKUP($A255,'Incurred Real 2022$'!$A$25:$AC$426,'Incurred Real 2022$'!H$1,FALSE)=0,"",VLOOKUP($A255,'Incurred Real 2022$'!$A$25:$AC$426,'Incurred Real 2022$'!H$1,FALSE))</f>
        <v/>
      </c>
      <c r="I255" s="105" t="str">
        <f>IF(VLOOKUP($A255,'Incurred Real 2022$'!$A$25:$AC$426,'Incurred Real 2022$'!I$1,FALSE)=0,"",VLOOKUP($A255,'Incurred Real 2022$'!$A$25:$AC$426,'Incurred Real 2022$'!I$1,FALSE))</f>
        <v/>
      </c>
      <c r="J255" s="105" t="str">
        <f>IF(VLOOKUP($A255,'Incurred Real 2022$'!$A$25:$AC$426,'Incurred Real 2022$'!J$1,FALSE)=0,"",VLOOKUP($A255,'Incurred Real 2022$'!$A$25:$AC$426,'Incurred Real 2022$'!J$1,FALSE))</f>
        <v/>
      </c>
      <c r="K255" s="105" t="str">
        <f>IF(VLOOKUP($A255,'Incurred Real 2022$'!$A$25:$AC$426,'Incurred Real 2022$'!K$1,FALSE)=0,"",VLOOKUP($A255,'Incurred Real 2022$'!$A$25:$AC$426,'Incurred Real 2022$'!K$1,FALSE))</f>
        <v/>
      </c>
      <c r="L255" s="105" t="str">
        <f>IF(VLOOKUP($A255,'Incurred Real 2022$'!$A$25:$AC$426,'Incurred Real 2022$'!L$1,FALSE)=0,"",VLOOKUP($A255,'Incurred Real 2022$'!$A$25:$AC$426,'Incurred Real 2022$'!L$1,FALSE))</f>
        <v/>
      </c>
      <c r="M255" s="105" t="str">
        <f>IF(VLOOKUP($A255,'Incurred Real 2022$'!$A$25:$AC$426,'Incurred Real 2022$'!M$1,FALSE)=0,"",VLOOKUP($A255,'Incurred Real 2022$'!$A$25:$AC$426,'Incurred Real 2022$'!M$1,FALSE))</f>
        <v/>
      </c>
      <c r="N255" s="105" t="str">
        <f>IF(VLOOKUP($A255,'Incurred Real 2022$'!$A$25:$AC$426,'Incurred Real 2022$'!N$1,FALSE)=0,"",VLOOKUP($A255,'Incurred Real 2022$'!$A$25:$AC$426,'Incurred Real 2022$'!N$1,FALSE))</f>
        <v/>
      </c>
      <c r="O255" s="105" t="str">
        <f>IF(VLOOKUP($A255,'Incurred Real 2022$'!$A$25:$AC$426,'Incurred Real 2022$'!O$1,FALSE)=0,"",VLOOKUP($A255,'Incurred Real 2022$'!$A$25:$AC$426,'Incurred Real 2022$'!O$1,FALSE))</f>
        <v/>
      </c>
      <c r="P255" s="105" t="str">
        <f>IF(VLOOKUP($A255,'Incurred Real 2022$'!$A$25:$AC$426,'Incurred Real 2022$'!P$1,FALSE)=0,"",VLOOKUP($A255,'Incurred Real 2022$'!$A$25:$AC$426,'Incurred Real 2022$'!P$1,FALSE))</f>
        <v/>
      </c>
      <c r="Q255" s="105" t="str">
        <f>IF(VLOOKUP($A255,'Incurred Real 2022$'!$A$25:$AC$426,'Incurred Real 2022$'!Q$1,FALSE)=0,"",VLOOKUP($A255,'Incurred Real 2022$'!$A$25:$AC$426,'Incurred Real 2022$'!Q$1,FALSE))</f>
        <v/>
      </c>
      <c r="R255" s="105">
        <f>IF(VLOOKUP($A255,'Incurred Real 2022$'!$A$25:$AC$426,'Incurred Real 2022$'!R$1,FALSE)=0,"",VLOOKUP($A255,'Incurred Real 2022$'!$A$25:$AC$426,'Incurred Real 2022$'!R$1,FALSE))</f>
        <v>1331685.1599999999</v>
      </c>
      <c r="S255" s="105">
        <f>IF(VLOOKUP($A255,'Incurred Real 2022$'!$A$25:$AC$426,'Incurred Real 2022$'!S$1,FALSE)=0,"",VLOOKUP($A255,'Incurred Real 2022$'!$A$25:$AC$426,'Incurred Real 2022$'!S$1,FALSE))</f>
        <v>625044.66</v>
      </c>
      <c r="T255" s="105">
        <f>IF(VLOOKUP($A255,'Incurred Real 2022$'!$A$25:$AC$426,'Incurred Real 2022$'!T$1,FALSE)=0,"",VLOOKUP($A255,'Incurred Real 2022$'!$A$25:$AC$426,'Incurred Real 2022$'!T$1,FALSE))</f>
        <v>2663165.23</v>
      </c>
      <c r="U255" s="105">
        <f>IF(VLOOKUP($A255,'Incurred Real 2022$'!$A$25:$AC$426,'Incurred Real 2022$'!U$1,FALSE)=0,"",VLOOKUP($A255,'Incurred Real 2022$'!$A$25:$AC$426,'Incurred Real 2022$'!U$1,FALSE))</f>
        <v>235515.26</v>
      </c>
      <c r="V255" s="13">
        <f>IF(ISTEXT(VLOOKUP($A255,'Incurred Real 2022$'!$A$25:$AC$426,'Incurred Real 2022$'!V$1,FALSE)),"",(VLOOKUP($A255,'Incurred Real 2022$'!$A$25:$AC$426,'Incurred Real 2022$'!V$1,FALSE))*BT255*Incurred_Nominal!V$15)</f>
        <v>-69.120408039285564</v>
      </c>
      <c r="W255" s="13" t="str">
        <f>IF(ISTEXT(VLOOKUP($A255,'Incurred Real 2022$'!$A$25:$AC$426,'Incurred Real 2022$'!W$1,FALSE)),"",(VLOOKUP($A255,'Incurred Real 2022$'!$A$25:$AC$426,'Incurred Real 2022$'!W$1,FALSE))*BU255*Incurred_Nominal!W$15)</f>
        <v/>
      </c>
      <c r="X255" s="13" t="str">
        <f>IF(ISTEXT(VLOOKUP($A255,'Incurred Real 2022$'!$A$25:$AC$426,'Incurred Real 2022$'!X$1,FALSE)),"",(VLOOKUP($A255,'Incurred Real 2022$'!$A$25:$AC$426,'Incurred Real 2022$'!X$1,FALSE))*BV255*Incurred_Nominal!X$15)</f>
        <v/>
      </c>
      <c r="Y255" s="13" t="str">
        <f>IF(ISTEXT(VLOOKUP($A255,'Incurred Real 2022$'!$A$25:$AC$426,'Incurred Real 2022$'!Y$1,FALSE)),"",(VLOOKUP($A255,'Incurred Real 2022$'!$A$25:$AC$426,'Incurred Real 2022$'!Y$1,FALSE))*BW255*Incurred_Nominal!Y$15)</f>
        <v/>
      </c>
      <c r="Z255" s="13" t="str">
        <f>IF(ISTEXT(VLOOKUP($A255,'Incurred Real 2022$'!$A$25:$AC$426,'Incurred Real 2022$'!Z$1,FALSE)),"",(VLOOKUP($A255,'Incurred Real 2022$'!$A$25:$AC$426,'Incurred Real 2022$'!Z$1,FALSE))*BX255*Incurred_Nominal!Z$15)</f>
        <v/>
      </c>
      <c r="AA255" s="13" t="str">
        <f>IF(ISTEXT(VLOOKUP($A255,'Incurred Real 2022$'!$A$25:$AC$426,'Incurred Real 2022$'!AA$1,FALSE)),"",(VLOOKUP($A255,'Incurred Real 2022$'!$A$25:$AC$426,'Incurred Real 2022$'!AA$1,FALSE))*BY255*Incurred_Nominal!AA$15)</f>
        <v/>
      </c>
      <c r="AB255" s="13" t="str">
        <f>IF(ISTEXT(VLOOKUP($A255,'Incurred Real 2022$'!$A$25:$AC$426,'Incurred Real 2022$'!AB$1,FALSE)),"",(VLOOKUP($A255,'Incurred Real 2022$'!$A$25:$AC$426,'Incurred Real 2022$'!AB$1,FALSE))*BZ255*Incurred_Nominal!AB$15)</f>
        <v/>
      </c>
      <c r="AC255" s="13" t="str">
        <f>IF(ISTEXT(VLOOKUP($A255,'Incurred Real 2022$'!$A$25:$AC$426,'Incurred Real 2022$'!AC$1,FALSE)),"",(VLOOKUP($A255,'Incurred Real 2022$'!$A$25:$AC$426,'Incurred Real 2022$'!AC$1,FALSE))*CA255*Incurred_Nominal!AC$15)</f>
        <v/>
      </c>
      <c r="AD255" s="232">
        <f t="shared" si="49"/>
        <v>4855341.1895919601</v>
      </c>
      <c r="AE255" s="232">
        <f t="shared" si="50"/>
        <v>4855479.4304080391</v>
      </c>
      <c r="AF255" s="239" t="str">
        <f t="shared" si="51"/>
        <v/>
      </c>
      <c r="AG255" s="237" t="str">
        <f t="shared" si="52"/>
        <v/>
      </c>
      <c r="AH255" s="240" t="str">
        <f t="shared" si="56"/>
        <v/>
      </c>
      <c r="AI255" s="234">
        <f>VLOOKUP($A255,Incurred_Real!$A$25:$AP$479,Incurred_Real!AI$1,FALSE)</f>
        <v>2022</v>
      </c>
      <c r="AJ255" s="235">
        <f>VLOOKUP($A255,Incurred_Real!$A$25:$AP$479,Incurred_Real!AJ$1,FALSE)</f>
        <v>43985</v>
      </c>
      <c r="AK255" s="236">
        <f>VLOOKUP($A255,Incurred_Real!$A$25:$AP$479,Incurred_Real!AK$1,FALSE)</f>
        <v>2020</v>
      </c>
      <c r="AL255" s="235" t="str">
        <f>VLOOKUP($A255,Incurred_Real!$A$25:$AP$479,Incurred_Real!AL$1,FALSE)</f>
        <v>Commissioned Extra</v>
      </c>
      <c r="AM255" s="237" t="str">
        <f>IF(AL255="Commissioned Extra","",(IF((AD255)=0,0,SUMPRODUCT($F$17:$U$17,F255:U255))+VLOOKUP($A255,Incurred_Real!$A$25:$BS$376,Incurred_Real!$AO$1,FALSE)))</f>
        <v/>
      </c>
      <c r="AN255" s="232" cm="1">
        <f t="array" ref="AN255">IF(ROUND(AE255,0)=0,0,LOOKUP(2,1/(F255:AC255&lt;&gt;""),F255:AC255))</f>
        <v>-69.120408039285564</v>
      </c>
      <c r="AO255" s="232">
        <f t="shared" si="53"/>
        <v>-69.120408039285564</v>
      </c>
      <c r="AP255" s="78"/>
      <c r="AQ255" s="20"/>
      <c r="AR255" s="245">
        <f>VLOOKUP($A255,Incurred_Real!$A$25:$CD$376,Incurred_Real!AR$1,FALSE)</f>
        <v>0</v>
      </c>
      <c r="AS255" s="246">
        <f>VLOOKUP($A255,Incurred_Real!$A$25:$CD$376,Incurred_Real!AS$1,FALSE)</f>
        <v>0</v>
      </c>
      <c r="AT255" s="246">
        <f>VLOOKUP($A255,Incurred_Real!$A$25:$CD$376,Incurred_Real!AT$1,FALSE)</f>
        <v>0</v>
      </c>
      <c r="AU255" s="246">
        <f>VLOOKUP($A255,Incurred_Real!$A$25:$CD$376,Incurred_Real!AU$1,FALSE)</f>
        <v>0</v>
      </c>
      <c r="AV255" s="246">
        <f>VLOOKUP($A255,Incurred_Real!$A$25:$CD$376,Incurred_Real!AV$1,FALSE)</f>
        <v>0</v>
      </c>
      <c r="AW255" s="246">
        <f>VLOOKUP($A255,Incurred_Real!$A$25:$CD$376,Incurred_Real!AW$1,FALSE)</f>
        <v>0</v>
      </c>
      <c r="AX255" s="246">
        <f>VLOOKUP($A255,Incurred_Real!$A$25:$CD$376,Incurred_Real!AX$1,FALSE)</f>
        <v>0</v>
      </c>
      <c r="AY255" s="246">
        <f>VLOOKUP($A255,Incurred_Real!$A$25:$CD$376,Incurred_Real!AY$1,FALSE)</f>
        <v>0</v>
      </c>
      <c r="AZ255" s="246">
        <f>VLOOKUP($A255,Incurred_Real!$A$25:$CD$376,Incurred_Real!AZ$1,FALSE)</f>
        <v>0</v>
      </c>
      <c r="BA255" s="246">
        <f>VLOOKUP($A255,Incurred_Real!$A$25:$CD$376,Incurred_Real!BA$1,FALSE)</f>
        <v>0</v>
      </c>
      <c r="BB255" s="246">
        <f>VLOOKUP($A255,Incurred_Real!$A$25:$CD$376,Incurred_Real!BB$1,FALSE)</f>
        <v>0</v>
      </c>
      <c r="BC255" s="246">
        <f>VLOOKUP($A255,Incurred_Real!$A$25:$CD$376,Incurred_Real!BC$1,FALSE)</f>
        <v>0</v>
      </c>
      <c r="BD255" s="246">
        <f>VLOOKUP($A255,Incurred_Real!$A$25:$CD$376,Incurred_Real!BD$1,FALSE)</f>
        <v>0</v>
      </c>
      <c r="BE255" s="246">
        <f>VLOOKUP($A255,Incurred_Real!$A$25:$CD$376,Incurred_Real!BE$1,FALSE)</f>
        <v>0</v>
      </c>
      <c r="BF255" s="246">
        <f>VLOOKUP($A255,Incurred_Real!$A$25:$CD$376,Incurred_Real!BF$1,FALSE)</f>
        <v>0</v>
      </c>
      <c r="BG255" s="246">
        <f>VLOOKUP($A255,Incurred_Real!$A$25:$CD$376,Incurred_Real!BG$1,FALSE)</f>
        <v>0.97772307473778042</v>
      </c>
      <c r="BH255" s="246">
        <f>VLOOKUP($A255,Incurred_Real!$A$25:$CD$376,Incurred_Real!BH$1,FALSE)</f>
        <v>0</v>
      </c>
      <c r="BI255" s="246">
        <f>VLOOKUP($A255,Incurred_Real!$A$25:$CD$376,Incurred_Real!BI$1,FALSE)</f>
        <v>0</v>
      </c>
      <c r="BJ255" s="246">
        <f>VLOOKUP($A255,Incurred_Real!$A$25:$CD$376,Incurred_Real!BJ$1,FALSE)</f>
        <v>0</v>
      </c>
      <c r="BK255" s="246">
        <f>VLOOKUP($A255,Incurred_Real!$A$25:$CD$376,Incurred_Real!BK$1,FALSE)</f>
        <v>0</v>
      </c>
      <c r="BL255" s="246">
        <f>VLOOKUP($A255,Incurred_Real!$A$25:$CD$376,Incurred_Real!BL$1,FALSE)</f>
        <v>0</v>
      </c>
      <c r="BM255" s="246">
        <f>VLOOKUP($A255,Incurred_Real!$A$25:$CD$376,Incurred_Real!BM$1,FALSE)</f>
        <v>0</v>
      </c>
      <c r="BN255" s="246">
        <f>VLOOKUP($A255,Incurred_Real!$A$25:$CD$376,Incurred_Real!BN$1,FALSE)</f>
        <v>0</v>
      </c>
      <c r="BO255" s="246">
        <f>VLOOKUP($A255,Incurred_Real!$A$25:$CD$376,Incurred_Real!BO$1,FALSE)</f>
        <v>0</v>
      </c>
      <c r="BP255" s="246">
        <f>VLOOKUP($A255,Incurred_Real!$A$25:$CD$376,Incurred_Real!BP$1,FALSE)</f>
        <v>0</v>
      </c>
      <c r="BQ255" s="246">
        <f>VLOOKUP($A255,Incurred_Real!$A$25:$CD$376,Incurred_Real!BQ$1,FALSE)</f>
        <v>0</v>
      </c>
      <c r="BR255" s="246">
        <f>VLOOKUP($A255,Incurred_Real!$A$25:$CD$376,Incurred_Real!BR$1,FALSE)</f>
        <v>2.2276925262219641E-2</v>
      </c>
      <c r="BS255" s="254">
        <f t="shared" si="54"/>
        <v>1</v>
      </c>
      <c r="BT255" s="249">
        <f>1+IF(ISNA(VLOOKUP($A255,'Project labour content'!$A$7:$D$255,'Project labour content'!$D$1,FALSE)),VLOOKUP($D255,'Project labour content'!$F$6:$G$15,'Project labour content'!$G$1,FALSE),VLOOKUP($A255,'Project labour content'!$A$7:$D$255,'Project labour content'!$D$1,FALSE))*LabEsc22*1</f>
        <v>1.0010945835223064</v>
      </c>
      <c r="BU255" s="249">
        <f>1+IF(ISNA(VLOOKUP($A255,'Project labour content'!$A$7:$D$255,'Project labour content'!$D$1,FALSE)),VLOOKUP($D255,'Project labour content'!$F$6:$G$15,'Project labour content'!$G$1,FALSE),VLOOKUP($A255,'Project labour content'!$A$7:$D$255,'Project labour content'!$D$1,FALSE))*LabEsc23*1</f>
        <v>1.0021944210455198</v>
      </c>
      <c r="BV255" s="249">
        <f>1+IF(ISNA(VLOOKUP($A255,'Project labour content'!$A$7:$D$255,'Project labour content'!$D$1,FALSE)),VLOOKUP($D255,'Project labour content'!$F$6:$G$15,'Project labour content'!$G$1,FALSE),VLOOKUP($A255,'Project labour content'!$A$7:$D$255,'Project labour content'!$D$1,FALSE))*LabEsc24*1</f>
        <v>1.0032304679923869</v>
      </c>
      <c r="BW255" s="249">
        <f>1+IF(ISNA(VLOOKUP($A255,'Project labour content'!$A$7:$D$255,'Project labour content'!$D$1,FALSE)),VLOOKUP($D255,'Project labour content'!$F$6:$G$15,'Project labour content'!$G$1,FALSE),VLOOKUP($A255,'Project labour content'!$A$7:$D$255,'Project labour content'!$D$1,FALSE))*LabEsc25*1</f>
        <v>1.0046180802032243</v>
      </c>
      <c r="BX255" s="249">
        <f>1+IF(ISNA(VLOOKUP($A255,'Project labour content'!$A$7:$D$255,'Project labour content'!$D$1,FALSE)),VLOOKUP($D255,'Project labour content'!$F$6:$G$15,'Project labour content'!$G$1,FALSE),VLOOKUP($A255,'Project labour content'!$A$7:$D$255,'Project labour content'!$D$1,FALSE))*LabEsc26*1</f>
        <v>1.0061303462443352</v>
      </c>
      <c r="BY255" s="249">
        <f>1+IF(ISNA(VLOOKUP($A255,'Project labour content'!$A$7:$D$255,'Project labour content'!$D$1,FALSE)),VLOOKUP($D255,'Project labour content'!$F$6:$G$15,'Project labour content'!$G$1,FALSE),VLOOKUP($A255,'Project labour content'!$A$7:$D$255,'Project labour content'!$D$1,FALSE))*LabEsc27*1</f>
        <v>1.007067020564568</v>
      </c>
      <c r="BZ255" s="249">
        <f>1+IF(ISNA(VLOOKUP($A255,'Project labour content'!$A$7:$D$255,'Project labour content'!$D$1,FALSE)),VLOOKUP($D255,'Project labour content'!$F$6:$G$15,'Project labour content'!$G$1,FALSE),VLOOKUP($A255,'Project labour content'!$A$7:$D$255,'Project labour content'!$D$1,FALSE))*LabEsc28*1</f>
        <v>1.0077723363277031</v>
      </c>
      <c r="CA255" s="249">
        <f>1+IF(ISNA(VLOOKUP($A255,'Project labour content'!$A$7:$D$255,'Project labour content'!$D$1,FALSE)),VLOOKUP($D255,'Project labour content'!$F$6:$G$15,'Project labour content'!$G$1,FALSE),VLOOKUP($A255,'Project labour content'!$A$7:$D$255,'Project labour content'!$D$1,FALSE))*LabEsc29*1</f>
        <v>1.0089042270643827</v>
      </c>
      <c r="CB255" s="250" t="str">
        <f>IF(ISNA(VLOOKUP($A255,'Project labour content'!$A$7:$D$255,'Project labour content'!$D$1,FALSE)),"Category","Project")</f>
        <v>Project</v>
      </c>
      <c r="CD255" s="247" t="str">
        <f t="shared" si="55"/>
        <v>14207</v>
      </c>
    </row>
    <row r="256" spans="1:82" x14ac:dyDescent="0.15">
      <c r="A256" s="11" t="s">
        <v>763</v>
      </c>
      <c r="B256" s="11" t="str">
        <f>VLOOKUP($A256,'Incurred Real 2022$'!$A$25:$AC$426,'Incurred Real 2022$'!B$1,FALSE)</f>
        <v>Substation Improvements for System Black Conditions</v>
      </c>
      <c r="C256" s="11" t="str">
        <f>VLOOKUP($A256,'Incurred Real 2022$'!$A$25:$AC$426,'Incurred Real 2022$'!C$1,FALSE)</f>
        <v>ExAnte</v>
      </c>
      <c r="D256" s="11" t="str">
        <f>VLOOKUP($A256,'Incurred Real 2022$'!$A$25:$AC$426,'Incurred Real 2022$'!D$1,FALSE)</f>
        <v>Security/Compliance</v>
      </c>
      <c r="E256" s="11" t="str">
        <f>VLOOKUP($A256,'Incurred Real 2022$'!$A$25:$AC$426,'Incurred Real 2022$'!E$1,FALSE)</f>
        <v>Active</v>
      </c>
      <c r="F256" s="105" t="str">
        <f>IF(VLOOKUP($A256,'Incurred Real 2022$'!$A$25:$AC$426,'Incurred Real 2022$'!F$1,FALSE)=0,"",VLOOKUP($A256,'Incurred Real 2022$'!$A$25:$AC$426,'Incurred Real 2022$'!F$1,FALSE))</f>
        <v/>
      </c>
      <c r="G256" s="105" t="str">
        <f>IF(VLOOKUP($A256,'Incurred Real 2022$'!$A$25:$AC$426,'Incurred Real 2022$'!G$1,FALSE)=0,"",VLOOKUP($A256,'Incurred Real 2022$'!$A$25:$AC$426,'Incurred Real 2022$'!G$1,FALSE))</f>
        <v/>
      </c>
      <c r="H256" s="105" t="str">
        <f>IF(VLOOKUP($A256,'Incurred Real 2022$'!$A$25:$AC$426,'Incurred Real 2022$'!H$1,FALSE)=0,"",VLOOKUP($A256,'Incurred Real 2022$'!$A$25:$AC$426,'Incurred Real 2022$'!H$1,FALSE))</f>
        <v/>
      </c>
      <c r="I256" s="105" t="str">
        <f>IF(VLOOKUP($A256,'Incurred Real 2022$'!$A$25:$AC$426,'Incurred Real 2022$'!I$1,FALSE)=0,"",VLOOKUP($A256,'Incurred Real 2022$'!$A$25:$AC$426,'Incurred Real 2022$'!I$1,FALSE))</f>
        <v/>
      </c>
      <c r="J256" s="105" t="str">
        <f>IF(VLOOKUP($A256,'Incurred Real 2022$'!$A$25:$AC$426,'Incurred Real 2022$'!J$1,FALSE)=0,"",VLOOKUP($A256,'Incurred Real 2022$'!$A$25:$AC$426,'Incurred Real 2022$'!J$1,FALSE))</f>
        <v/>
      </c>
      <c r="K256" s="105" t="str">
        <f>IF(VLOOKUP($A256,'Incurred Real 2022$'!$A$25:$AC$426,'Incurred Real 2022$'!K$1,FALSE)=0,"",VLOOKUP($A256,'Incurred Real 2022$'!$A$25:$AC$426,'Incurred Real 2022$'!K$1,FALSE))</f>
        <v/>
      </c>
      <c r="L256" s="105" t="str">
        <f>IF(VLOOKUP($A256,'Incurred Real 2022$'!$A$25:$AC$426,'Incurred Real 2022$'!L$1,FALSE)=0,"",VLOOKUP($A256,'Incurred Real 2022$'!$A$25:$AC$426,'Incurred Real 2022$'!L$1,FALSE))</f>
        <v/>
      </c>
      <c r="M256" s="105" t="str">
        <f>IF(VLOOKUP($A256,'Incurred Real 2022$'!$A$25:$AC$426,'Incurred Real 2022$'!M$1,FALSE)=0,"",VLOOKUP($A256,'Incurred Real 2022$'!$A$25:$AC$426,'Incurred Real 2022$'!M$1,FALSE))</f>
        <v/>
      </c>
      <c r="N256" s="105" t="str">
        <f>IF(VLOOKUP($A256,'Incurred Real 2022$'!$A$25:$AC$426,'Incurred Real 2022$'!N$1,FALSE)=0,"",VLOOKUP($A256,'Incurred Real 2022$'!$A$25:$AC$426,'Incurred Real 2022$'!N$1,FALSE))</f>
        <v/>
      </c>
      <c r="O256" s="105" t="str">
        <f>IF(VLOOKUP($A256,'Incurred Real 2022$'!$A$25:$AC$426,'Incurred Real 2022$'!O$1,FALSE)=0,"",VLOOKUP($A256,'Incurred Real 2022$'!$A$25:$AC$426,'Incurred Real 2022$'!O$1,FALSE))</f>
        <v/>
      </c>
      <c r="P256" s="105" t="str">
        <f>IF(VLOOKUP($A256,'Incurred Real 2022$'!$A$25:$AC$426,'Incurred Real 2022$'!P$1,FALSE)=0,"",VLOOKUP($A256,'Incurred Real 2022$'!$A$25:$AC$426,'Incurred Real 2022$'!P$1,FALSE))</f>
        <v/>
      </c>
      <c r="Q256" s="105" t="str">
        <f>IF(VLOOKUP($A256,'Incurred Real 2022$'!$A$25:$AC$426,'Incurred Real 2022$'!Q$1,FALSE)=0,"",VLOOKUP($A256,'Incurred Real 2022$'!$A$25:$AC$426,'Incurred Real 2022$'!Q$1,FALSE))</f>
        <v/>
      </c>
      <c r="R256" s="105">
        <f>IF(VLOOKUP($A256,'Incurred Real 2022$'!$A$25:$AC$426,'Incurred Real 2022$'!R$1,FALSE)=0,"",VLOOKUP($A256,'Incurred Real 2022$'!$A$25:$AC$426,'Incurred Real 2022$'!R$1,FALSE))</f>
        <v>2410.6799999999998</v>
      </c>
      <c r="S256" s="105">
        <f>IF(VLOOKUP($A256,'Incurred Real 2022$'!$A$25:$AC$426,'Incurred Real 2022$'!S$1,FALSE)=0,"",VLOOKUP($A256,'Incurred Real 2022$'!$A$25:$AC$426,'Incurred Real 2022$'!S$1,FALSE))</f>
        <v>108718.34</v>
      </c>
      <c r="T256" s="105">
        <f>IF(VLOOKUP($A256,'Incurred Real 2022$'!$A$25:$AC$426,'Incurred Real 2022$'!T$1,FALSE)=0,"",VLOOKUP($A256,'Incurred Real 2022$'!$A$25:$AC$426,'Incurred Real 2022$'!T$1,FALSE))</f>
        <v>289201.84000000003</v>
      </c>
      <c r="U256" s="105">
        <f>IF(VLOOKUP($A256,'Incurred Real 2022$'!$A$25:$AC$426,'Incurred Real 2022$'!U$1,FALSE)=0,"",VLOOKUP($A256,'Incurred Real 2022$'!$A$25:$AC$426,'Incurred Real 2022$'!U$1,FALSE))</f>
        <v>1692.28</v>
      </c>
      <c r="V256" s="13">
        <f>IF(ISTEXT(VLOOKUP($A256,'Incurred Real 2022$'!$A$25:$AC$426,'Incurred Real 2022$'!V$1,FALSE)),"",(VLOOKUP($A256,'Incurred Real 2022$'!$A$25:$AC$426,'Incurred Real 2022$'!V$1,FALSE))*BT256*Incurred_Nominal!V$15)</f>
        <v>2400199.0638384125</v>
      </c>
      <c r="W256" s="13">
        <f>IF(ISTEXT(VLOOKUP($A256,'Incurred Real 2022$'!$A$25:$AC$426,'Incurred Real 2022$'!W$1,FALSE)),"",(VLOOKUP($A256,'Incurred Real 2022$'!$A$25:$AC$426,'Incurred Real 2022$'!W$1,FALSE))*BU256*Incurred_Nominal!W$15)</f>
        <v>1945458.4706199656</v>
      </c>
      <c r="X256" s="13">
        <f>IF(ISTEXT(VLOOKUP($A256,'Incurred Real 2022$'!$A$25:$AC$426,'Incurred Real 2022$'!X$1,FALSE)),"",(VLOOKUP($A256,'Incurred Real 2022$'!$A$25:$AC$426,'Incurred Real 2022$'!X$1,FALSE))*BV256*Incurred_Nominal!X$15)</f>
        <v>1675413.099325143</v>
      </c>
      <c r="Y256" s="13">
        <f>IF(ISTEXT(VLOOKUP($A256,'Incurred Real 2022$'!$A$25:$AC$426,'Incurred Real 2022$'!Y$1,FALSE)),"",(VLOOKUP($A256,'Incurred Real 2022$'!$A$25:$AC$426,'Incurred Real 2022$'!Y$1,FALSE))*BW256*Incurred_Nominal!Y$15)</f>
        <v>39701.304093027538</v>
      </c>
      <c r="Z256" s="13" t="str">
        <f>IF(ISTEXT(VLOOKUP($A256,'Incurred Real 2022$'!$A$25:$AC$426,'Incurred Real 2022$'!Z$1,FALSE)),"",(VLOOKUP($A256,'Incurred Real 2022$'!$A$25:$AC$426,'Incurred Real 2022$'!Z$1,FALSE))*BX256*Incurred_Nominal!Z$15)</f>
        <v/>
      </c>
      <c r="AA256" s="13" t="str">
        <f>IF(ISTEXT(VLOOKUP($A256,'Incurred Real 2022$'!$A$25:$AC$426,'Incurred Real 2022$'!AA$1,FALSE)),"",(VLOOKUP($A256,'Incurred Real 2022$'!$A$25:$AC$426,'Incurred Real 2022$'!AA$1,FALSE))*BY256*Incurred_Nominal!AA$15)</f>
        <v/>
      </c>
      <c r="AB256" s="13" t="str">
        <f>IF(ISTEXT(VLOOKUP($A256,'Incurred Real 2022$'!$A$25:$AC$426,'Incurred Real 2022$'!AB$1,FALSE)),"",(VLOOKUP($A256,'Incurred Real 2022$'!$A$25:$AC$426,'Incurred Real 2022$'!AB$1,FALSE))*BZ256*Incurred_Nominal!AB$15)</f>
        <v/>
      </c>
      <c r="AC256" s="13" t="str">
        <f>IF(ISTEXT(VLOOKUP($A256,'Incurred Real 2022$'!$A$25:$AC$426,'Incurred Real 2022$'!AC$1,FALSE)),"",(VLOOKUP($A256,'Incurred Real 2022$'!$A$25:$AC$426,'Incurred Real 2022$'!AC$1,FALSE))*CA256*Incurred_Nominal!AC$15)</f>
        <v/>
      </c>
      <c r="AD256" s="232">
        <f t="shared" si="49"/>
        <v>6462795.0778765483</v>
      </c>
      <c r="AE256" s="232">
        <f t="shared" si="50"/>
        <v>6462795.0778765483</v>
      </c>
      <c r="AF256" s="239" t="str">
        <f t="shared" si="51"/>
        <v/>
      </c>
      <c r="AG256" s="237" t="str">
        <f t="shared" si="52"/>
        <v/>
      </c>
      <c r="AH256" s="240" t="str">
        <f t="shared" si="56"/>
        <v/>
      </c>
      <c r="AI256" s="234">
        <f>VLOOKUP($A256,Incurred_Real!$A$25:$AP$479,Incurred_Real!AI$1,FALSE)</f>
        <v>2025</v>
      </c>
      <c r="AJ256" s="235">
        <f>VLOOKUP($A256,Incurred_Real!$A$25:$AP$479,Incurred_Real!AJ$1,FALSE)</f>
        <v>45385</v>
      </c>
      <c r="AK256" s="236">
        <f>VLOOKUP($A256,Incurred_Real!$A$25:$AP$479,Incurred_Real!AK$1,FALSE)</f>
        <v>2024</v>
      </c>
      <c r="AL256" s="235" t="str">
        <f>VLOOKUP($A256,Incurred_Real!$A$25:$AP$479,Incurred_Real!AL$1,FALSE)</f>
        <v>Commissioned Extra</v>
      </c>
      <c r="AM256" s="237" t="str">
        <f>IF(AL256="Commissioned Extra","",(IF((AD256)=0,0,SUMPRODUCT($F$17:$U$17,F256:U256))+VLOOKUP($A256,Incurred_Real!$A$25:$BS$376,Incurred_Real!$AO$1,FALSE)))</f>
        <v/>
      </c>
      <c r="AN256" s="232" cm="1">
        <f t="array" ref="AN256">IF(ROUND(AE256,0)=0,0,LOOKUP(2,1/(F256:AC256&lt;&gt;""),F256:AC256))</f>
        <v>39701.304093027538</v>
      </c>
      <c r="AO256" s="232">
        <f t="shared" si="53"/>
        <v>6060771.9378765486</v>
      </c>
      <c r="AP256" s="78"/>
      <c r="AQ256" s="20"/>
      <c r="AR256" s="245">
        <f>VLOOKUP($A256,Incurred_Real!$A$25:$CD$376,Incurred_Real!AR$1,FALSE)</f>
        <v>0</v>
      </c>
      <c r="AS256" s="246">
        <f>VLOOKUP($A256,Incurred_Real!$A$25:$CD$376,Incurred_Real!AS$1,FALSE)</f>
        <v>0</v>
      </c>
      <c r="AT256" s="246">
        <f>VLOOKUP($A256,Incurred_Real!$A$25:$CD$376,Incurred_Real!AT$1,FALSE)</f>
        <v>0</v>
      </c>
      <c r="AU256" s="246">
        <f>VLOOKUP($A256,Incurred_Real!$A$25:$CD$376,Incurred_Real!AU$1,FALSE)</f>
        <v>0</v>
      </c>
      <c r="AV256" s="246">
        <f>VLOOKUP($A256,Incurred_Real!$A$25:$CD$376,Incurred_Real!AV$1,FALSE)</f>
        <v>0</v>
      </c>
      <c r="AW256" s="246">
        <f>VLOOKUP($A256,Incurred_Real!$A$25:$CD$376,Incurred_Real!AW$1,FALSE)</f>
        <v>0</v>
      </c>
      <c r="AX256" s="246">
        <f>VLOOKUP($A256,Incurred_Real!$A$25:$CD$376,Incurred_Real!AX$1,FALSE)</f>
        <v>0</v>
      </c>
      <c r="AY256" s="246">
        <f>VLOOKUP($A256,Incurred_Real!$A$25:$CD$376,Incurred_Real!AY$1,FALSE)</f>
        <v>0</v>
      </c>
      <c r="AZ256" s="246">
        <f>VLOOKUP($A256,Incurred_Real!$A$25:$CD$376,Incurred_Real!AZ$1,FALSE)</f>
        <v>0</v>
      </c>
      <c r="BA256" s="246">
        <f>VLOOKUP($A256,Incurred_Real!$A$25:$CD$376,Incurred_Real!BA$1,FALSE)</f>
        <v>0</v>
      </c>
      <c r="BB256" s="246">
        <f>VLOOKUP($A256,Incurred_Real!$A$25:$CD$376,Incurred_Real!BB$1,FALSE)</f>
        <v>0</v>
      </c>
      <c r="BC256" s="246">
        <f>VLOOKUP($A256,Incurred_Real!$A$25:$CD$376,Incurred_Real!BC$1,FALSE)</f>
        <v>2.0010261672329239E-2</v>
      </c>
      <c r="BD256" s="246">
        <f>VLOOKUP($A256,Incurred_Real!$A$25:$CD$376,Incurred_Real!BD$1,FALSE)</f>
        <v>0.97998973832767078</v>
      </c>
      <c r="BE256" s="246">
        <f>VLOOKUP($A256,Incurred_Real!$A$25:$CD$376,Incurred_Real!BE$1,FALSE)</f>
        <v>0</v>
      </c>
      <c r="BF256" s="246">
        <f>VLOOKUP($A256,Incurred_Real!$A$25:$CD$376,Incurred_Real!BF$1,FALSE)</f>
        <v>0</v>
      </c>
      <c r="BG256" s="246">
        <f>VLOOKUP($A256,Incurred_Real!$A$25:$CD$376,Incurred_Real!BG$1,FALSE)</f>
        <v>0</v>
      </c>
      <c r="BH256" s="246">
        <f>VLOOKUP($A256,Incurred_Real!$A$25:$CD$376,Incurred_Real!BH$1,FALSE)</f>
        <v>0</v>
      </c>
      <c r="BI256" s="246">
        <f>VLOOKUP($A256,Incurred_Real!$A$25:$CD$376,Incurred_Real!BI$1,FALSE)</f>
        <v>0</v>
      </c>
      <c r="BJ256" s="246">
        <f>VLOOKUP($A256,Incurred_Real!$A$25:$CD$376,Incurred_Real!BJ$1,FALSE)</f>
        <v>0</v>
      </c>
      <c r="BK256" s="246">
        <f>VLOOKUP($A256,Incurred_Real!$A$25:$CD$376,Incurred_Real!BK$1,FALSE)</f>
        <v>0</v>
      </c>
      <c r="BL256" s="246">
        <f>VLOOKUP($A256,Incurred_Real!$A$25:$CD$376,Incurred_Real!BL$1,FALSE)</f>
        <v>0</v>
      </c>
      <c r="BM256" s="246">
        <f>VLOOKUP($A256,Incurred_Real!$A$25:$CD$376,Incurred_Real!BM$1,FALSE)</f>
        <v>0</v>
      </c>
      <c r="BN256" s="246">
        <f>VLOOKUP($A256,Incurred_Real!$A$25:$CD$376,Incurred_Real!BN$1,FALSE)</f>
        <v>0</v>
      </c>
      <c r="BO256" s="246">
        <f>VLOOKUP($A256,Incurred_Real!$A$25:$CD$376,Incurred_Real!BO$1,FALSE)</f>
        <v>0</v>
      </c>
      <c r="BP256" s="246">
        <f>VLOOKUP($A256,Incurred_Real!$A$25:$CD$376,Incurred_Real!BP$1,FALSE)</f>
        <v>0</v>
      </c>
      <c r="BQ256" s="246">
        <f>VLOOKUP($A256,Incurred_Real!$A$25:$CD$376,Incurred_Real!BQ$1,FALSE)</f>
        <v>0</v>
      </c>
      <c r="BR256" s="246">
        <f>VLOOKUP($A256,Incurred_Real!$A$25:$CD$376,Incurred_Real!BR$1,FALSE)</f>
        <v>0</v>
      </c>
      <c r="BS256" s="254">
        <f t="shared" si="54"/>
        <v>1</v>
      </c>
      <c r="BT256" s="249">
        <f>1+IF(ISNA(VLOOKUP($A256,'Project labour content'!$A$7:$D$255,'Project labour content'!$D$1,FALSE)),VLOOKUP($D256,'Project labour content'!$F$6:$G$15,'Project labour content'!$G$1,FALSE),VLOOKUP($A256,'Project labour content'!$A$7:$D$255,'Project labour content'!$D$1,FALSE))*LabEsc22*1</f>
        <v>1.0012772085146258</v>
      </c>
      <c r="BU256" s="249">
        <f>1+IF(ISNA(VLOOKUP($A256,'Project labour content'!$A$7:$D$255,'Project labour content'!$D$1,FALSE)),VLOOKUP($D256,'Project labour content'!$F$6:$G$15,'Project labour content'!$G$1,FALSE),VLOOKUP($A256,'Project labour content'!$A$7:$D$255,'Project labour content'!$D$1,FALSE))*LabEsc23*1</f>
        <v>1.0025605476301216</v>
      </c>
      <c r="BV256" s="249">
        <f>1+IF(ISNA(VLOOKUP($A256,'Project labour content'!$A$7:$D$255,'Project labour content'!$D$1,FALSE)),VLOOKUP($D256,'Project labour content'!$F$6:$G$15,'Project labour content'!$G$1,FALSE),VLOOKUP($A256,'Project labour content'!$A$7:$D$255,'Project labour content'!$D$1,FALSE))*LabEsc24*1</f>
        <v>1.0037694530769188</v>
      </c>
      <c r="BW256" s="249">
        <f>1+IF(ISNA(VLOOKUP($A256,'Project labour content'!$A$7:$D$255,'Project labour content'!$D$1,FALSE)),VLOOKUP($D256,'Project labour content'!$F$6:$G$15,'Project labour content'!$G$1,FALSE),VLOOKUP($A256,'Project labour content'!$A$7:$D$255,'Project labour content'!$D$1,FALSE))*LabEsc25*1</f>
        <v>1.0053885804386624</v>
      </c>
      <c r="BX256" s="249">
        <f>1+IF(ISNA(VLOOKUP($A256,'Project labour content'!$A$7:$D$255,'Project labour content'!$D$1,FALSE)),VLOOKUP($D256,'Project labour content'!$F$6:$G$15,'Project labour content'!$G$1,FALSE),VLOOKUP($A256,'Project labour content'!$A$7:$D$255,'Project labour content'!$D$1,FALSE))*LabEsc26*1</f>
        <v>1.0071531594084027</v>
      </c>
      <c r="BY256" s="249">
        <f>1+IF(ISNA(VLOOKUP($A256,'Project labour content'!$A$7:$D$255,'Project labour content'!$D$1,FALSE)),VLOOKUP($D256,'Project labour content'!$F$6:$G$15,'Project labour content'!$G$1,FALSE),VLOOKUP($A256,'Project labour content'!$A$7:$D$255,'Project labour content'!$D$1,FALSE))*LabEsc27*1</f>
        <v>1.0082461124748909</v>
      </c>
      <c r="BZ256" s="249">
        <f>1+IF(ISNA(VLOOKUP($A256,'Project labour content'!$A$7:$D$255,'Project labour content'!$D$1,FALSE)),VLOOKUP($D256,'Project labour content'!$F$6:$G$15,'Project labour content'!$G$1,FALSE),VLOOKUP($A256,'Project labour content'!$A$7:$D$255,'Project labour content'!$D$1,FALSE))*LabEsc28*1</f>
        <v>1.0090691061339567</v>
      </c>
      <c r="CA256" s="249">
        <f>1+IF(ISNA(VLOOKUP($A256,'Project labour content'!$A$7:$D$255,'Project labour content'!$D$1,FALSE)),VLOOKUP($D256,'Project labour content'!$F$6:$G$15,'Project labour content'!$G$1,FALSE),VLOOKUP($A256,'Project labour content'!$A$7:$D$255,'Project labour content'!$D$1,FALSE))*LabEsc29*1</f>
        <v>1.0103898463580254</v>
      </c>
      <c r="CB256" s="250" t="str">
        <f>IF(ISNA(VLOOKUP($A256,'Project labour content'!$A$7:$D$255,'Project labour content'!$D$1,FALSE)),"Category","Project")</f>
        <v>Project</v>
      </c>
      <c r="CD256" s="247" t="str">
        <f t="shared" si="55"/>
        <v>14209</v>
      </c>
    </row>
    <row r="257" spans="1:82" x14ac:dyDescent="0.15">
      <c r="A257" s="11" t="s">
        <v>764</v>
      </c>
      <c r="B257" s="11" t="str">
        <f>VLOOKUP($A257,'Incurred Real 2022$'!$A$25:$AC$426,'Incurred Real 2022$'!B$1,FALSE)</f>
        <v>Substation Environmental Investigation</v>
      </c>
      <c r="C257" s="11" t="str">
        <f>VLOOKUP($A257,'Incurred Real 2022$'!$A$25:$AC$426,'Incurred Real 2022$'!C$1,FALSE)</f>
        <v>ExAnte</v>
      </c>
      <c r="D257" s="11" t="str">
        <f>VLOOKUP($A257,'Incurred Real 2022$'!$A$25:$AC$426,'Incurred Real 2022$'!D$1,FALSE)</f>
        <v>Security/Compliance</v>
      </c>
      <c r="E257" s="11" t="str">
        <f>VLOOKUP($A257,'Incurred Real 2022$'!$A$25:$AC$426,'Incurred Real 2022$'!E$1,FALSE)</f>
        <v>Closed</v>
      </c>
      <c r="F257" s="105" t="str">
        <f>IF(VLOOKUP($A257,'Incurred Real 2022$'!$A$25:$AC$426,'Incurred Real 2022$'!F$1,FALSE)=0,"",VLOOKUP($A257,'Incurred Real 2022$'!$A$25:$AC$426,'Incurred Real 2022$'!F$1,FALSE))</f>
        <v/>
      </c>
      <c r="G257" s="105" t="str">
        <f>IF(VLOOKUP($A257,'Incurred Real 2022$'!$A$25:$AC$426,'Incurred Real 2022$'!G$1,FALSE)=0,"",VLOOKUP($A257,'Incurred Real 2022$'!$A$25:$AC$426,'Incurred Real 2022$'!G$1,FALSE))</f>
        <v/>
      </c>
      <c r="H257" s="105" t="str">
        <f>IF(VLOOKUP($A257,'Incurred Real 2022$'!$A$25:$AC$426,'Incurred Real 2022$'!H$1,FALSE)=0,"",VLOOKUP($A257,'Incurred Real 2022$'!$A$25:$AC$426,'Incurred Real 2022$'!H$1,FALSE))</f>
        <v/>
      </c>
      <c r="I257" s="105" t="str">
        <f>IF(VLOOKUP($A257,'Incurred Real 2022$'!$A$25:$AC$426,'Incurred Real 2022$'!I$1,FALSE)=0,"",VLOOKUP($A257,'Incurred Real 2022$'!$A$25:$AC$426,'Incurred Real 2022$'!I$1,FALSE))</f>
        <v/>
      </c>
      <c r="J257" s="105" t="str">
        <f>IF(VLOOKUP($A257,'Incurred Real 2022$'!$A$25:$AC$426,'Incurred Real 2022$'!J$1,FALSE)=0,"",VLOOKUP($A257,'Incurred Real 2022$'!$A$25:$AC$426,'Incurred Real 2022$'!J$1,FALSE))</f>
        <v/>
      </c>
      <c r="K257" s="105" t="str">
        <f>IF(VLOOKUP($A257,'Incurred Real 2022$'!$A$25:$AC$426,'Incurred Real 2022$'!K$1,FALSE)=0,"",VLOOKUP($A257,'Incurred Real 2022$'!$A$25:$AC$426,'Incurred Real 2022$'!K$1,FALSE))</f>
        <v/>
      </c>
      <c r="L257" s="105" t="str">
        <f>IF(VLOOKUP($A257,'Incurred Real 2022$'!$A$25:$AC$426,'Incurred Real 2022$'!L$1,FALSE)=0,"",VLOOKUP($A257,'Incurred Real 2022$'!$A$25:$AC$426,'Incurred Real 2022$'!L$1,FALSE))</f>
        <v/>
      </c>
      <c r="M257" s="105" t="str">
        <f>IF(VLOOKUP($A257,'Incurred Real 2022$'!$A$25:$AC$426,'Incurred Real 2022$'!M$1,FALSE)=0,"",VLOOKUP($A257,'Incurred Real 2022$'!$A$25:$AC$426,'Incurred Real 2022$'!M$1,FALSE))</f>
        <v/>
      </c>
      <c r="N257" s="105" t="str">
        <f>IF(VLOOKUP($A257,'Incurred Real 2022$'!$A$25:$AC$426,'Incurred Real 2022$'!N$1,FALSE)=0,"",VLOOKUP($A257,'Incurred Real 2022$'!$A$25:$AC$426,'Incurred Real 2022$'!N$1,FALSE))</f>
        <v/>
      </c>
      <c r="O257" s="105" t="str">
        <f>IF(VLOOKUP($A257,'Incurred Real 2022$'!$A$25:$AC$426,'Incurred Real 2022$'!O$1,FALSE)=0,"",VLOOKUP($A257,'Incurred Real 2022$'!$A$25:$AC$426,'Incurred Real 2022$'!O$1,FALSE))</f>
        <v/>
      </c>
      <c r="P257" s="105" t="str">
        <f>IF(VLOOKUP($A257,'Incurred Real 2022$'!$A$25:$AC$426,'Incurred Real 2022$'!P$1,FALSE)=0,"",VLOOKUP($A257,'Incurred Real 2022$'!$A$25:$AC$426,'Incurred Real 2022$'!P$1,FALSE))</f>
        <v/>
      </c>
      <c r="Q257" s="105">
        <f>IF(VLOOKUP($A257,'Incurred Real 2022$'!$A$25:$AC$426,'Incurred Real 2022$'!Q$1,FALSE)=0,"",VLOOKUP($A257,'Incurred Real 2022$'!$A$25:$AC$426,'Incurred Real 2022$'!Q$1,FALSE))</f>
        <v>16201.47</v>
      </c>
      <c r="R257" s="105">
        <f>IF(VLOOKUP($A257,'Incurred Real 2022$'!$A$25:$AC$426,'Incurred Real 2022$'!R$1,FALSE)=0,"",VLOOKUP($A257,'Incurred Real 2022$'!$A$25:$AC$426,'Incurred Real 2022$'!R$1,FALSE))</f>
        <v>1140582.1399999999</v>
      </c>
      <c r="S257" s="105">
        <f>IF(VLOOKUP($A257,'Incurred Real 2022$'!$A$25:$AC$426,'Incurred Real 2022$'!S$1,FALSE)=0,"",VLOOKUP($A257,'Incurred Real 2022$'!$A$25:$AC$426,'Incurred Real 2022$'!S$1,FALSE))</f>
        <v>587339.11</v>
      </c>
      <c r="T257" s="105">
        <f>IF(VLOOKUP($A257,'Incurred Real 2022$'!$A$25:$AC$426,'Incurred Real 2022$'!T$1,FALSE)=0,"",VLOOKUP($A257,'Incurred Real 2022$'!$A$25:$AC$426,'Incurred Real 2022$'!T$1,FALSE))</f>
        <v>65726.880000000005</v>
      </c>
      <c r="U257" s="105" t="str">
        <f>IF(VLOOKUP($A257,'Incurred Real 2022$'!$A$25:$AC$426,'Incurred Real 2022$'!U$1,FALSE)=0,"",VLOOKUP($A257,'Incurred Real 2022$'!$A$25:$AC$426,'Incurred Real 2022$'!U$1,FALSE))</f>
        <v/>
      </c>
      <c r="V257" s="13" t="str">
        <f>IF(ISTEXT(VLOOKUP($A257,'Incurred Real 2022$'!$A$25:$AC$426,'Incurred Real 2022$'!V$1,FALSE)),"",(VLOOKUP($A257,'Incurred Real 2022$'!$A$25:$AC$426,'Incurred Real 2022$'!V$1,FALSE))*BT257*Incurred_Nominal!V$15)</f>
        <v/>
      </c>
      <c r="W257" s="13" t="str">
        <f>IF(ISTEXT(VLOOKUP($A257,'Incurred Real 2022$'!$A$25:$AC$426,'Incurred Real 2022$'!W$1,FALSE)),"",(VLOOKUP($A257,'Incurred Real 2022$'!$A$25:$AC$426,'Incurred Real 2022$'!W$1,FALSE))*BU257*Incurred_Nominal!W$15)</f>
        <v/>
      </c>
      <c r="X257" s="13" t="str">
        <f>IF(ISTEXT(VLOOKUP($A257,'Incurred Real 2022$'!$A$25:$AC$426,'Incurred Real 2022$'!X$1,FALSE)),"",(VLOOKUP($A257,'Incurred Real 2022$'!$A$25:$AC$426,'Incurred Real 2022$'!X$1,FALSE))*BV257*Incurred_Nominal!X$15)</f>
        <v/>
      </c>
      <c r="Y257" s="13" t="str">
        <f>IF(ISTEXT(VLOOKUP($A257,'Incurred Real 2022$'!$A$25:$AC$426,'Incurred Real 2022$'!Y$1,FALSE)),"",(VLOOKUP($A257,'Incurred Real 2022$'!$A$25:$AC$426,'Incurred Real 2022$'!Y$1,FALSE))*BW257*Incurred_Nominal!Y$15)</f>
        <v/>
      </c>
      <c r="Z257" s="13" t="str">
        <f>IF(ISTEXT(VLOOKUP($A257,'Incurred Real 2022$'!$A$25:$AC$426,'Incurred Real 2022$'!Z$1,FALSE)),"",(VLOOKUP($A257,'Incurred Real 2022$'!$A$25:$AC$426,'Incurred Real 2022$'!Z$1,FALSE))*BX257*Incurred_Nominal!Z$15)</f>
        <v/>
      </c>
      <c r="AA257" s="13" t="str">
        <f>IF(ISTEXT(VLOOKUP($A257,'Incurred Real 2022$'!$A$25:$AC$426,'Incurred Real 2022$'!AA$1,FALSE)),"",(VLOOKUP($A257,'Incurred Real 2022$'!$A$25:$AC$426,'Incurred Real 2022$'!AA$1,FALSE))*BY257*Incurred_Nominal!AA$15)</f>
        <v/>
      </c>
      <c r="AB257" s="13" t="str">
        <f>IF(ISTEXT(VLOOKUP($A257,'Incurred Real 2022$'!$A$25:$AC$426,'Incurred Real 2022$'!AB$1,FALSE)),"",(VLOOKUP($A257,'Incurred Real 2022$'!$A$25:$AC$426,'Incurred Real 2022$'!AB$1,FALSE))*BZ257*Incurred_Nominal!AB$15)</f>
        <v/>
      </c>
      <c r="AC257" s="13" t="str">
        <f>IF(ISTEXT(VLOOKUP($A257,'Incurred Real 2022$'!$A$25:$AC$426,'Incurred Real 2022$'!AC$1,FALSE)),"",(VLOOKUP($A257,'Incurred Real 2022$'!$A$25:$AC$426,'Incurred Real 2022$'!AC$1,FALSE))*CA257*Incurred_Nominal!AC$15)</f>
        <v/>
      </c>
      <c r="AD257" s="232">
        <f t="shared" si="49"/>
        <v>1809849.5999999996</v>
      </c>
      <c r="AE257" s="232">
        <f t="shared" si="50"/>
        <v>1809849.5999999996</v>
      </c>
      <c r="AF257" s="239">
        <f t="shared" si="51"/>
        <v>2214531.6691706753</v>
      </c>
      <c r="AG257" s="237">
        <f t="shared" si="52"/>
        <v>1800399.8393086235</v>
      </c>
      <c r="AH257" s="240">
        <f t="shared" si="56"/>
        <v>1.230022143315167</v>
      </c>
      <c r="AI257" s="234">
        <f>VLOOKUP($A257,Incurred_Real!$A$25:$AP$479,Incurred_Real!AI$1,FALSE)</f>
        <v>2020</v>
      </c>
      <c r="AJ257" s="235">
        <f>VLOOKUP($A257,Incurred_Real!$A$25:$AP$479,Incurred_Real!AJ$1,FALSE)</f>
        <v>43585</v>
      </c>
      <c r="AK257" s="236">
        <f>VLOOKUP($A257,Incurred_Real!$A$25:$AP$479,Incurred_Real!AK$1,FALSE)</f>
        <v>2019</v>
      </c>
      <c r="AL257" s="235" t="str">
        <f>VLOOKUP($A257,Incurred_Real!$A$25:$AP$479,Incurred_Real!AL$1,FALSE)</f>
        <v/>
      </c>
      <c r="AM257" s="237">
        <f>IF(AL257="Commissioned Extra","",(IF((AD257)=0,0,SUMPRODUCT($F$17:$U$17,F257:U257))+VLOOKUP($A257,Incurred_Real!$A$25:$BS$376,Incurred_Real!$AO$1,FALSE)))</f>
        <v>1966899.2382998909</v>
      </c>
      <c r="AN257" s="232" cm="1">
        <f t="array" ref="AN257">IF(ROUND(AE257,0)=0,0,LOOKUP(2,1/(F257:AC257&lt;&gt;""),F257:AC257))</f>
        <v>65726.880000000005</v>
      </c>
      <c r="AO257" s="232">
        <f t="shared" si="53"/>
        <v>0</v>
      </c>
      <c r="AP257" s="78"/>
      <c r="AQ257" s="20"/>
      <c r="AR257" s="245">
        <f>VLOOKUP($A257,Incurred_Real!$A$25:$CD$376,Incurred_Real!AR$1,FALSE)</f>
        <v>0</v>
      </c>
      <c r="AS257" s="246">
        <f>VLOOKUP($A257,Incurred_Real!$A$25:$CD$376,Incurred_Real!AS$1,FALSE)</f>
        <v>0</v>
      </c>
      <c r="AT257" s="246">
        <f>VLOOKUP($A257,Incurred_Real!$A$25:$CD$376,Incurred_Real!AT$1,FALSE)</f>
        <v>0</v>
      </c>
      <c r="AU257" s="246">
        <f>VLOOKUP($A257,Incurred_Real!$A$25:$CD$376,Incurred_Real!AU$1,FALSE)</f>
        <v>0</v>
      </c>
      <c r="AV257" s="246">
        <f>VLOOKUP($A257,Incurred_Real!$A$25:$CD$376,Incurred_Real!AV$1,FALSE)</f>
        <v>0.86486486486486491</v>
      </c>
      <c r="AW257" s="246">
        <f>VLOOKUP($A257,Incurred_Real!$A$25:$CD$376,Incurred_Real!AW$1,FALSE)</f>
        <v>0</v>
      </c>
      <c r="AX257" s="246">
        <f>VLOOKUP($A257,Incurred_Real!$A$25:$CD$376,Incurred_Real!AX$1,FALSE)</f>
        <v>0</v>
      </c>
      <c r="AY257" s="246">
        <f>VLOOKUP($A257,Incurred_Real!$A$25:$CD$376,Incurred_Real!AY$1,FALSE)</f>
        <v>0</v>
      </c>
      <c r="AZ257" s="246">
        <f>VLOOKUP($A257,Incurred_Real!$A$25:$CD$376,Incurred_Real!AZ$1,FALSE)</f>
        <v>0</v>
      </c>
      <c r="BA257" s="246">
        <f>VLOOKUP($A257,Incurred_Real!$A$25:$CD$376,Incurred_Real!BA$1,FALSE)</f>
        <v>0</v>
      </c>
      <c r="BB257" s="246">
        <f>VLOOKUP($A257,Incurred_Real!$A$25:$CD$376,Incurred_Real!BB$1,FALSE)</f>
        <v>0</v>
      </c>
      <c r="BC257" s="246">
        <f>VLOOKUP($A257,Incurred_Real!$A$25:$CD$376,Incurred_Real!BC$1,FALSE)</f>
        <v>0</v>
      </c>
      <c r="BD257" s="246">
        <f>VLOOKUP($A257,Incurred_Real!$A$25:$CD$376,Incurred_Real!BD$1,FALSE)</f>
        <v>0.13513513513513511</v>
      </c>
      <c r="BE257" s="246">
        <f>VLOOKUP($A257,Incurred_Real!$A$25:$CD$376,Incurred_Real!BE$1,FALSE)</f>
        <v>0</v>
      </c>
      <c r="BF257" s="246">
        <f>VLOOKUP($A257,Incurred_Real!$A$25:$CD$376,Incurred_Real!BF$1,FALSE)</f>
        <v>0</v>
      </c>
      <c r="BG257" s="246">
        <f>VLOOKUP($A257,Incurred_Real!$A$25:$CD$376,Incurred_Real!BG$1,FALSE)</f>
        <v>0</v>
      </c>
      <c r="BH257" s="246">
        <f>VLOOKUP($A257,Incurred_Real!$A$25:$CD$376,Incurred_Real!BH$1,FALSE)</f>
        <v>0</v>
      </c>
      <c r="BI257" s="246">
        <f>VLOOKUP($A257,Incurred_Real!$A$25:$CD$376,Incurred_Real!BI$1,FALSE)</f>
        <v>0</v>
      </c>
      <c r="BJ257" s="246">
        <f>VLOOKUP($A257,Incurred_Real!$A$25:$CD$376,Incurred_Real!BJ$1,FALSE)</f>
        <v>0</v>
      </c>
      <c r="BK257" s="246">
        <f>VLOOKUP($A257,Incurred_Real!$A$25:$CD$376,Incurred_Real!BK$1,FALSE)</f>
        <v>0</v>
      </c>
      <c r="BL257" s="246">
        <f>VLOOKUP($A257,Incurred_Real!$A$25:$CD$376,Incurred_Real!BL$1,FALSE)</f>
        <v>0</v>
      </c>
      <c r="BM257" s="246">
        <f>VLOOKUP($A257,Incurred_Real!$A$25:$CD$376,Incurred_Real!BM$1,FALSE)</f>
        <v>0</v>
      </c>
      <c r="BN257" s="246">
        <f>VLOOKUP($A257,Incurred_Real!$A$25:$CD$376,Incurred_Real!BN$1,FALSE)</f>
        <v>0</v>
      </c>
      <c r="BO257" s="246">
        <f>VLOOKUP($A257,Incurred_Real!$A$25:$CD$376,Incurred_Real!BO$1,FALSE)</f>
        <v>0</v>
      </c>
      <c r="BP257" s="246">
        <f>VLOOKUP($A257,Incurred_Real!$A$25:$CD$376,Incurred_Real!BP$1,FALSE)</f>
        <v>0</v>
      </c>
      <c r="BQ257" s="246">
        <f>VLOOKUP($A257,Incurred_Real!$A$25:$CD$376,Incurred_Real!BQ$1,FALSE)</f>
        <v>0</v>
      </c>
      <c r="BR257" s="246">
        <f>VLOOKUP($A257,Incurred_Real!$A$25:$CD$376,Incurred_Real!BR$1,FALSE)</f>
        <v>0</v>
      </c>
      <c r="BS257" s="254">
        <f t="shared" si="54"/>
        <v>1</v>
      </c>
      <c r="BT257" s="249">
        <f>1+IF(ISNA(VLOOKUP($A257,'Project labour content'!$A$7:$D$255,'Project labour content'!$D$1,FALSE)),VLOOKUP($D257,'Project labour content'!$F$6:$G$15,'Project labour content'!$G$1,FALSE),VLOOKUP($A257,'Project labour content'!$A$7:$D$255,'Project labour content'!$D$1,FALSE))*LabEsc22*1</f>
        <v>1.0005859102087626</v>
      </c>
      <c r="BU257" s="249">
        <f>1+IF(ISNA(VLOOKUP($A257,'Project labour content'!$A$7:$D$255,'Project labour content'!$D$1,FALSE)),VLOOKUP($D257,'Project labour content'!$F$6:$G$15,'Project labour content'!$G$1,FALSE),VLOOKUP($A257,'Project labour content'!$A$7:$D$255,'Project labour content'!$D$1,FALSE))*LabEsc23*1</f>
        <v>1.0011746327865272</v>
      </c>
      <c r="BV257" s="249">
        <f>1+IF(ISNA(VLOOKUP($A257,'Project labour content'!$A$7:$D$255,'Project labour content'!$D$1,FALSE)),VLOOKUP($D257,'Project labour content'!$F$6:$G$15,'Project labour content'!$G$1,FALSE),VLOOKUP($A257,'Project labour content'!$A$7:$D$255,'Project labour content'!$D$1,FALSE))*LabEsc24*1</f>
        <v>1.0017292094547814</v>
      </c>
      <c r="BW257" s="249">
        <f>1+IF(ISNA(VLOOKUP($A257,'Project labour content'!$A$7:$D$255,'Project labour content'!$D$1,FALSE)),VLOOKUP($D257,'Project labour content'!$F$6:$G$15,'Project labour content'!$G$1,FALSE),VLOOKUP($A257,'Project labour content'!$A$7:$D$255,'Project labour content'!$D$1,FALSE))*LabEsc25*1</f>
        <v>1.0024719724724633</v>
      </c>
      <c r="BX257" s="249">
        <f>1+IF(ISNA(VLOOKUP($A257,'Project labour content'!$A$7:$D$255,'Project labour content'!$D$1,FALSE)),VLOOKUP($D257,'Project labour content'!$F$6:$G$15,'Project labour content'!$G$1,FALSE),VLOOKUP($A257,'Project labour content'!$A$7:$D$255,'Project labour content'!$D$1,FALSE))*LabEsc26*1</f>
        <v>1.0032814603679003</v>
      </c>
      <c r="BY257" s="249">
        <f>1+IF(ISNA(VLOOKUP($A257,'Project labour content'!$A$7:$D$255,'Project labour content'!$D$1,FALSE)),VLOOKUP($D257,'Project labour content'!$F$6:$G$15,'Project labour content'!$G$1,FALSE),VLOOKUP($A257,'Project labour content'!$A$7:$D$255,'Project labour content'!$D$1,FALSE))*LabEsc27*1</f>
        <v>1.0037828447166741</v>
      </c>
      <c r="BZ257" s="249">
        <f>1+IF(ISNA(VLOOKUP($A257,'Project labour content'!$A$7:$D$255,'Project labour content'!$D$1,FALSE)),VLOOKUP($D257,'Project labour content'!$F$6:$G$15,'Project labour content'!$G$1,FALSE),VLOOKUP($A257,'Project labour content'!$A$7:$D$255,'Project labour content'!$D$1,FALSE))*LabEsc28*1</f>
        <v>1.0041603871313007</v>
      </c>
      <c r="CA257" s="249">
        <f>1+IF(ISNA(VLOOKUP($A257,'Project labour content'!$A$7:$D$255,'Project labour content'!$D$1,FALSE)),VLOOKUP($D257,'Project labour content'!$F$6:$G$15,'Project labour content'!$G$1,FALSE),VLOOKUP($A257,'Project labour content'!$A$7:$D$255,'Project labour content'!$D$1,FALSE))*LabEsc29*1</f>
        <v>1.0047662671982935</v>
      </c>
      <c r="CB257" s="250" t="str">
        <f>IF(ISNA(VLOOKUP($A257,'Project labour content'!$A$7:$D$255,'Project labour content'!$D$1,FALSE)),"Category","Project")</f>
        <v>Category</v>
      </c>
      <c r="CD257" s="247" t="str">
        <f t="shared" si="55"/>
        <v>14210</v>
      </c>
    </row>
    <row r="258" spans="1:82" x14ac:dyDescent="0.15">
      <c r="A258" s="11" t="s">
        <v>765</v>
      </c>
      <c r="B258" s="11" t="str">
        <f>VLOOKUP($A258,'Incurred Real 2022$'!$A$25:$AC$426,'Incurred Real 2022$'!B$1,FALSE)</f>
        <v>NCIPAP South East 275 kV Capacitor Bank</v>
      </c>
      <c r="C258" s="11" t="str">
        <f>VLOOKUP($A258,'Incurred Real 2022$'!$A$25:$AC$426,'Incurred Real 2022$'!C$1,FALSE)</f>
        <v>NCIPAP</v>
      </c>
      <c r="D258" s="11" t="str">
        <f>VLOOKUP($A258,'Incurred Real 2022$'!$A$25:$AC$426,'Incurred Real 2022$'!D$1,FALSE)</f>
        <v>Augmentation</v>
      </c>
      <c r="E258" s="11" t="str">
        <f>VLOOKUP($A258,'Incurred Real 2022$'!$A$25:$AC$426,'Incurred Real 2022$'!E$1,FALSE)</f>
        <v>Active</v>
      </c>
      <c r="F258" s="105" t="str">
        <f>IF(VLOOKUP($A258,'Incurred Real 2022$'!$A$25:$AC$426,'Incurred Real 2022$'!F$1,FALSE)=0,"",VLOOKUP($A258,'Incurred Real 2022$'!$A$25:$AC$426,'Incurred Real 2022$'!F$1,FALSE))</f>
        <v/>
      </c>
      <c r="G258" s="105" t="str">
        <f>IF(VLOOKUP($A258,'Incurred Real 2022$'!$A$25:$AC$426,'Incurred Real 2022$'!G$1,FALSE)=0,"",VLOOKUP($A258,'Incurred Real 2022$'!$A$25:$AC$426,'Incurred Real 2022$'!G$1,FALSE))</f>
        <v/>
      </c>
      <c r="H258" s="105" t="str">
        <f>IF(VLOOKUP($A258,'Incurred Real 2022$'!$A$25:$AC$426,'Incurred Real 2022$'!H$1,FALSE)=0,"",VLOOKUP($A258,'Incurred Real 2022$'!$A$25:$AC$426,'Incurred Real 2022$'!H$1,FALSE))</f>
        <v/>
      </c>
      <c r="I258" s="105" t="str">
        <f>IF(VLOOKUP($A258,'Incurred Real 2022$'!$A$25:$AC$426,'Incurred Real 2022$'!I$1,FALSE)=0,"",VLOOKUP($A258,'Incurred Real 2022$'!$A$25:$AC$426,'Incurred Real 2022$'!I$1,FALSE))</f>
        <v/>
      </c>
      <c r="J258" s="105" t="str">
        <f>IF(VLOOKUP($A258,'Incurred Real 2022$'!$A$25:$AC$426,'Incurred Real 2022$'!J$1,FALSE)=0,"",VLOOKUP($A258,'Incurred Real 2022$'!$A$25:$AC$426,'Incurred Real 2022$'!J$1,FALSE))</f>
        <v/>
      </c>
      <c r="K258" s="105" t="str">
        <f>IF(VLOOKUP($A258,'Incurred Real 2022$'!$A$25:$AC$426,'Incurred Real 2022$'!K$1,FALSE)=0,"",VLOOKUP($A258,'Incurred Real 2022$'!$A$25:$AC$426,'Incurred Real 2022$'!K$1,FALSE))</f>
        <v/>
      </c>
      <c r="L258" s="105" t="str">
        <f>IF(VLOOKUP($A258,'Incurred Real 2022$'!$A$25:$AC$426,'Incurred Real 2022$'!L$1,FALSE)=0,"",VLOOKUP($A258,'Incurred Real 2022$'!$A$25:$AC$426,'Incurred Real 2022$'!L$1,FALSE))</f>
        <v/>
      </c>
      <c r="M258" s="105" t="str">
        <f>IF(VLOOKUP($A258,'Incurred Real 2022$'!$A$25:$AC$426,'Incurred Real 2022$'!M$1,FALSE)=0,"",VLOOKUP($A258,'Incurred Real 2022$'!$A$25:$AC$426,'Incurred Real 2022$'!M$1,FALSE))</f>
        <v/>
      </c>
      <c r="N258" s="105" t="str">
        <f>IF(VLOOKUP($A258,'Incurred Real 2022$'!$A$25:$AC$426,'Incurred Real 2022$'!N$1,FALSE)=0,"",VLOOKUP($A258,'Incurred Real 2022$'!$A$25:$AC$426,'Incurred Real 2022$'!N$1,FALSE))</f>
        <v/>
      </c>
      <c r="O258" s="105" t="str">
        <f>IF(VLOOKUP($A258,'Incurred Real 2022$'!$A$25:$AC$426,'Incurred Real 2022$'!O$1,FALSE)=0,"",VLOOKUP($A258,'Incurred Real 2022$'!$A$25:$AC$426,'Incurred Real 2022$'!O$1,FALSE))</f>
        <v/>
      </c>
      <c r="P258" s="105" t="str">
        <f>IF(VLOOKUP($A258,'Incurred Real 2022$'!$A$25:$AC$426,'Incurred Real 2022$'!P$1,FALSE)=0,"",VLOOKUP($A258,'Incurred Real 2022$'!$A$25:$AC$426,'Incurred Real 2022$'!P$1,FALSE))</f>
        <v/>
      </c>
      <c r="Q258" s="105" t="str">
        <f>IF(VLOOKUP($A258,'Incurred Real 2022$'!$A$25:$AC$426,'Incurred Real 2022$'!Q$1,FALSE)=0,"",VLOOKUP($A258,'Incurred Real 2022$'!$A$25:$AC$426,'Incurred Real 2022$'!Q$1,FALSE))</f>
        <v/>
      </c>
      <c r="R258" s="105" t="str">
        <f>IF(VLOOKUP($A258,'Incurred Real 2022$'!$A$25:$AC$426,'Incurred Real 2022$'!R$1,FALSE)=0,"",VLOOKUP($A258,'Incurred Real 2022$'!$A$25:$AC$426,'Incurred Real 2022$'!R$1,FALSE))</f>
        <v/>
      </c>
      <c r="S258" s="105">
        <f>IF(VLOOKUP($A258,'Incurred Real 2022$'!$A$25:$AC$426,'Incurred Real 2022$'!S$1,FALSE)=0,"",VLOOKUP($A258,'Incurred Real 2022$'!$A$25:$AC$426,'Incurred Real 2022$'!S$1,FALSE))</f>
        <v>209378.84</v>
      </c>
      <c r="T258" s="105">
        <f>IF(VLOOKUP($A258,'Incurred Real 2022$'!$A$25:$AC$426,'Incurred Real 2022$'!T$1,FALSE)=0,"",VLOOKUP($A258,'Incurred Real 2022$'!$A$25:$AC$426,'Incurred Real 2022$'!T$1,FALSE))</f>
        <v>969.28</v>
      </c>
      <c r="U258" s="105">
        <f>IF(VLOOKUP($A258,'Incurred Real 2022$'!$A$25:$AC$426,'Incurred Real 2022$'!U$1,FALSE)=0,"",VLOOKUP($A258,'Incurred Real 2022$'!$A$25:$AC$426,'Incurred Real 2022$'!U$1,FALSE))</f>
        <v>454986.45</v>
      </c>
      <c r="V258" s="13">
        <f>IF(ISTEXT(VLOOKUP($A258,'Incurred Real 2022$'!$A$25:$AC$426,'Incurred Real 2022$'!V$1,FALSE)),"",(VLOOKUP($A258,'Incurred Real 2022$'!$A$25:$AC$426,'Incurred Real 2022$'!V$1,FALSE))*BT258*Incurred_Nominal!V$15)</f>
        <v>4177277.2839692007</v>
      </c>
      <c r="W258" s="13">
        <f>IF(ISTEXT(VLOOKUP($A258,'Incurred Real 2022$'!$A$25:$AC$426,'Incurred Real 2022$'!W$1,FALSE)),"",(VLOOKUP($A258,'Incurred Real 2022$'!$A$25:$AC$426,'Incurred Real 2022$'!W$1,FALSE))*BU258*Incurred_Nominal!W$15)</f>
        <v>377548.14715568477</v>
      </c>
      <c r="X258" s="13" t="str">
        <f>IF(ISTEXT(VLOOKUP($A258,'Incurred Real 2022$'!$A$25:$AC$426,'Incurred Real 2022$'!X$1,FALSE)),"",(VLOOKUP($A258,'Incurred Real 2022$'!$A$25:$AC$426,'Incurred Real 2022$'!X$1,FALSE))*BV258*Incurred_Nominal!X$15)</f>
        <v/>
      </c>
      <c r="Y258" s="13" t="str">
        <f>IF(ISTEXT(VLOOKUP($A258,'Incurred Real 2022$'!$A$25:$AC$426,'Incurred Real 2022$'!Y$1,FALSE)),"",(VLOOKUP($A258,'Incurred Real 2022$'!$A$25:$AC$426,'Incurred Real 2022$'!Y$1,FALSE))*BW258*Incurred_Nominal!Y$15)</f>
        <v/>
      </c>
      <c r="Z258" s="13" t="str">
        <f>IF(ISTEXT(VLOOKUP($A258,'Incurred Real 2022$'!$A$25:$AC$426,'Incurred Real 2022$'!Z$1,FALSE)),"",(VLOOKUP($A258,'Incurred Real 2022$'!$A$25:$AC$426,'Incurred Real 2022$'!Z$1,FALSE))*BX258*Incurred_Nominal!Z$15)</f>
        <v/>
      </c>
      <c r="AA258" s="13" t="str">
        <f>IF(ISTEXT(VLOOKUP($A258,'Incurred Real 2022$'!$A$25:$AC$426,'Incurred Real 2022$'!AA$1,FALSE)),"",(VLOOKUP($A258,'Incurred Real 2022$'!$A$25:$AC$426,'Incurred Real 2022$'!AA$1,FALSE))*BY258*Incurred_Nominal!AA$15)</f>
        <v/>
      </c>
      <c r="AB258" s="13" t="str">
        <f>IF(ISTEXT(VLOOKUP($A258,'Incurred Real 2022$'!$A$25:$AC$426,'Incurred Real 2022$'!AB$1,FALSE)),"",(VLOOKUP($A258,'Incurred Real 2022$'!$A$25:$AC$426,'Incurred Real 2022$'!AB$1,FALSE))*BZ258*Incurred_Nominal!AB$15)</f>
        <v/>
      </c>
      <c r="AC258" s="13" t="str">
        <f>IF(ISTEXT(VLOOKUP($A258,'Incurred Real 2022$'!$A$25:$AC$426,'Incurred Real 2022$'!AC$1,FALSE)),"",(VLOOKUP($A258,'Incurred Real 2022$'!$A$25:$AC$426,'Incurred Real 2022$'!AC$1,FALSE))*CA258*Incurred_Nominal!AC$15)</f>
        <v/>
      </c>
      <c r="AD258" s="232">
        <f t="shared" si="49"/>
        <v>5220160.0011248849</v>
      </c>
      <c r="AE258" s="232">
        <f t="shared" si="50"/>
        <v>5220160.0011248849</v>
      </c>
      <c r="AF258" s="239">
        <f t="shared" si="51"/>
        <v>6036493.9016636182</v>
      </c>
      <c r="AG258" s="237">
        <f t="shared" si="52"/>
        <v>5361483.6141090337</v>
      </c>
      <c r="AH258" s="240">
        <f t="shared" si="56"/>
        <v>1.1258999068426243</v>
      </c>
      <c r="AI258" s="234">
        <f>VLOOKUP($A258,Incurred_Real!$A$25:$AP$479,Incurred_Real!AI$1,FALSE)</f>
        <v>2023</v>
      </c>
      <c r="AJ258" s="235">
        <f>VLOOKUP($A258,Incurred_Real!$A$25:$AP$479,Incurred_Real!AJ$1,FALSE)</f>
        <v>44855</v>
      </c>
      <c r="AK258" s="236">
        <f>VLOOKUP($A258,Incurred_Real!$A$25:$AP$479,Incurred_Real!AK$1,FALSE)</f>
        <v>2023</v>
      </c>
      <c r="AL258" s="235" t="str">
        <f>VLOOKUP($A258,Incurred_Real!$A$25:$AP$479,Incurred_Real!AL$1,FALSE)</f>
        <v/>
      </c>
      <c r="AM258" s="237">
        <f>IF(AL258="Commissioned Extra","",(IF((AD258)=0,0,SUMPRODUCT($F$17:$U$17,F258:U258))+VLOOKUP($A258,Incurred_Real!$A$25:$BS$376,Incurred_Real!$AO$1,FALSE)))</f>
        <v>5417038.287088803</v>
      </c>
      <c r="AN258" s="232" cm="1">
        <f t="array" ref="AN258">IF(ROUND(AE258,0)=0,0,LOOKUP(2,1/(F258:AC258&lt;&gt;""),F258:AC258))</f>
        <v>377548.14715568477</v>
      </c>
      <c r="AO258" s="232">
        <f t="shared" si="53"/>
        <v>4554825.4311248856</v>
      </c>
      <c r="AP258" s="78"/>
      <c r="AQ258" s="20"/>
      <c r="AR258" s="245">
        <f>VLOOKUP($A258,Incurred_Real!$A$25:$CD$376,Incurred_Real!AR$1,FALSE)</f>
        <v>0</v>
      </c>
      <c r="AS258" s="246">
        <f>VLOOKUP($A258,Incurred_Real!$A$25:$CD$376,Incurred_Real!AS$1,FALSE)</f>
        <v>0</v>
      </c>
      <c r="AT258" s="246">
        <f>VLOOKUP($A258,Incurred_Real!$A$25:$CD$376,Incurred_Real!AT$1,FALSE)</f>
        <v>0</v>
      </c>
      <c r="AU258" s="246">
        <f>VLOOKUP($A258,Incurred_Real!$A$25:$CD$376,Incurred_Real!AU$1,FALSE)</f>
        <v>0</v>
      </c>
      <c r="AV258" s="246">
        <f>VLOOKUP($A258,Incurred_Real!$A$25:$CD$376,Incurred_Real!AV$1,FALSE)</f>
        <v>0</v>
      </c>
      <c r="AW258" s="246">
        <f>VLOOKUP($A258,Incurred_Real!$A$25:$CD$376,Incurred_Real!AW$1,FALSE)</f>
        <v>0</v>
      </c>
      <c r="AX258" s="246">
        <f>VLOOKUP($A258,Incurred_Real!$A$25:$CD$376,Incurred_Real!AX$1,FALSE)</f>
        <v>0</v>
      </c>
      <c r="AY258" s="246">
        <f>VLOOKUP($A258,Incurred_Real!$A$25:$CD$376,Incurred_Real!AY$1,FALSE)</f>
        <v>0</v>
      </c>
      <c r="AZ258" s="246">
        <f>VLOOKUP($A258,Incurred_Real!$A$25:$CD$376,Incurred_Real!AZ$1,FALSE)</f>
        <v>0</v>
      </c>
      <c r="BA258" s="246">
        <f>VLOOKUP($A258,Incurred_Real!$A$25:$CD$376,Incurred_Real!BA$1,FALSE)</f>
        <v>0</v>
      </c>
      <c r="BB258" s="246">
        <f>VLOOKUP($A258,Incurred_Real!$A$25:$CD$376,Incurred_Real!BB$1,FALSE)</f>
        <v>0.65</v>
      </c>
      <c r="BC258" s="246">
        <f>VLOOKUP($A258,Incurred_Real!$A$25:$CD$376,Incurred_Real!BC$1,FALSE)</f>
        <v>0</v>
      </c>
      <c r="BD258" s="246">
        <f>VLOOKUP($A258,Incurred_Real!$A$25:$CD$376,Incurred_Real!BD$1,FALSE)</f>
        <v>0.11</v>
      </c>
      <c r="BE258" s="246">
        <f>VLOOKUP($A258,Incurred_Real!$A$25:$CD$376,Incurred_Real!BE$1,FALSE)</f>
        <v>0</v>
      </c>
      <c r="BF258" s="246">
        <f>VLOOKUP($A258,Incurred_Real!$A$25:$CD$376,Incurred_Real!BF$1,FALSE)</f>
        <v>0</v>
      </c>
      <c r="BG258" s="246">
        <f>VLOOKUP($A258,Incurred_Real!$A$25:$CD$376,Incurred_Real!BG$1,FALSE)</f>
        <v>0.24</v>
      </c>
      <c r="BH258" s="246">
        <f>VLOOKUP($A258,Incurred_Real!$A$25:$CD$376,Incurred_Real!BH$1,FALSE)</f>
        <v>0</v>
      </c>
      <c r="BI258" s="246">
        <f>VLOOKUP($A258,Incurred_Real!$A$25:$CD$376,Incurred_Real!BI$1,FALSE)</f>
        <v>0</v>
      </c>
      <c r="BJ258" s="246">
        <f>VLOOKUP($A258,Incurred_Real!$A$25:$CD$376,Incurred_Real!BJ$1,FALSE)</f>
        <v>0</v>
      </c>
      <c r="BK258" s="246">
        <f>VLOOKUP($A258,Incurred_Real!$A$25:$CD$376,Incurred_Real!BK$1,FALSE)</f>
        <v>0</v>
      </c>
      <c r="BL258" s="246">
        <f>VLOOKUP($A258,Incurred_Real!$A$25:$CD$376,Incurred_Real!BL$1,FALSE)</f>
        <v>0</v>
      </c>
      <c r="BM258" s="246">
        <f>VLOOKUP($A258,Incurred_Real!$A$25:$CD$376,Incurred_Real!BM$1,FALSE)</f>
        <v>0</v>
      </c>
      <c r="BN258" s="246">
        <f>VLOOKUP($A258,Incurred_Real!$A$25:$CD$376,Incurred_Real!BN$1,FALSE)</f>
        <v>0</v>
      </c>
      <c r="BO258" s="246">
        <f>VLOOKUP($A258,Incurred_Real!$A$25:$CD$376,Incurred_Real!BO$1,FALSE)</f>
        <v>0</v>
      </c>
      <c r="BP258" s="246">
        <f>VLOOKUP($A258,Incurred_Real!$A$25:$CD$376,Incurred_Real!BP$1,FALSE)</f>
        <v>0</v>
      </c>
      <c r="BQ258" s="246">
        <f>VLOOKUP($A258,Incurred_Real!$A$25:$CD$376,Incurred_Real!BQ$1,FALSE)</f>
        <v>0</v>
      </c>
      <c r="BR258" s="246">
        <f>VLOOKUP($A258,Incurred_Real!$A$25:$CD$376,Incurred_Real!BR$1,FALSE)</f>
        <v>0</v>
      </c>
      <c r="BS258" s="254">
        <f t="shared" si="54"/>
        <v>1</v>
      </c>
      <c r="BT258" s="249">
        <f>1+IF(ISNA(VLOOKUP($A258,'Project labour content'!$A$7:$D$255,'Project labour content'!$D$1,FALSE)),VLOOKUP($D258,'Project labour content'!$F$6:$G$15,'Project labour content'!$G$1,FALSE),VLOOKUP($A258,'Project labour content'!$A$7:$D$255,'Project labour content'!$D$1,FALSE))*LabEsc22*1</f>
        <v>1.0007500484292899</v>
      </c>
      <c r="BU258" s="249">
        <f>1+IF(ISNA(VLOOKUP($A258,'Project labour content'!$A$7:$D$255,'Project labour content'!$D$1,FALSE)),VLOOKUP($D258,'Project labour content'!$F$6:$G$15,'Project labour content'!$G$1,FALSE),VLOOKUP($A258,'Project labour content'!$A$7:$D$255,'Project labour content'!$D$1,FALSE))*LabEsc23*1</f>
        <v>1.0015036970910405</v>
      </c>
      <c r="BV258" s="249">
        <f>1+IF(ISNA(VLOOKUP($A258,'Project labour content'!$A$7:$D$255,'Project labour content'!$D$1,FALSE)),VLOOKUP($D258,'Project labour content'!$F$6:$G$15,'Project labour content'!$G$1,FALSE),VLOOKUP($A258,'Project labour content'!$A$7:$D$255,'Project labour content'!$D$1,FALSE))*LabEsc24*1</f>
        <v>1.0022136341304095</v>
      </c>
      <c r="BW258" s="249">
        <f>1+IF(ISNA(VLOOKUP($A258,'Project labour content'!$A$7:$D$255,'Project labour content'!$D$1,FALSE)),VLOOKUP($D258,'Project labour content'!$F$6:$G$15,'Project labour content'!$G$1,FALSE),VLOOKUP($A258,'Project labour content'!$A$7:$D$255,'Project labour content'!$D$1,FALSE))*LabEsc25*1</f>
        <v>1.0031644764718044</v>
      </c>
      <c r="BX258" s="249">
        <f>1+IF(ISNA(VLOOKUP($A258,'Project labour content'!$A$7:$D$255,'Project labour content'!$D$1,FALSE)),VLOOKUP($D258,'Project labour content'!$F$6:$G$15,'Project labour content'!$G$1,FALSE),VLOOKUP($A258,'Project labour content'!$A$7:$D$255,'Project labour content'!$D$1,FALSE))*LabEsc26*1</f>
        <v>1.0042007361502012</v>
      </c>
      <c r="BY258" s="249">
        <f>1+IF(ISNA(VLOOKUP($A258,'Project labour content'!$A$7:$D$255,'Project labour content'!$D$1,FALSE)),VLOOKUP($D258,'Project labour content'!$F$6:$G$15,'Project labour content'!$G$1,FALSE),VLOOKUP($A258,'Project labour content'!$A$7:$D$255,'Project labour content'!$D$1,FALSE))*LabEsc27*1</f>
        <v>1.0048425794525437</v>
      </c>
      <c r="BZ258" s="249">
        <f>1+IF(ISNA(VLOOKUP($A258,'Project labour content'!$A$7:$D$255,'Project labour content'!$D$1,FALSE)),VLOOKUP($D258,'Project labour content'!$F$6:$G$15,'Project labour content'!$G$1,FALSE),VLOOKUP($A258,'Project labour content'!$A$7:$D$255,'Project labour content'!$D$1,FALSE))*LabEsc28*1</f>
        <v>1.0053258874592077</v>
      </c>
      <c r="CA258" s="249">
        <f>1+IF(ISNA(VLOOKUP($A258,'Project labour content'!$A$7:$D$255,'Project labour content'!$D$1,FALSE)),VLOOKUP($D258,'Project labour content'!$F$6:$G$15,'Project labour content'!$G$1,FALSE),VLOOKUP($A258,'Project labour content'!$A$7:$D$255,'Project labour content'!$D$1,FALSE))*LabEsc29*1</f>
        <v>1.0061015001483018</v>
      </c>
      <c r="CB258" s="250" t="str">
        <f>IF(ISNA(VLOOKUP($A258,'Project labour content'!$A$7:$D$255,'Project labour content'!$D$1,FALSE)),"Category","Project")</f>
        <v>Project</v>
      </c>
      <c r="CD258" s="247" t="str">
        <f t="shared" si="55"/>
        <v>14211</v>
      </c>
    </row>
    <row r="259" spans="1:82" x14ac:dyDescent="0.15">
      <c r="A259" s="11" t="s">
        <v>778</v>
      </c>
      <c r="B259" s="11" t="str">
        <f>VLOOKUP($A259,'Incurred Real 2022$'!$A$25:$AC$426,'Incurred Real 2022$'!B$1,FALSE)</f>
        <v>Spencer Gulf Emergency Bypass Preparation</v>
      </c>
      <c r="C259" s="11" t="str">
        <f>VLOOKUP($A259,'Incurred Real 2022$'!$A$25:$AC$426,'Incurred Real 2022$'!C$1,FALSE)</f>
        <v>ExAnte</v>
      </c>
      <c r="D259" s="11" t="str">
        <f>VLOOKUP($A259,'Incurred Real 2022$'!$A$25:$AC$426,'Incurred Real 2022$'!D$1,FALSE)</f>
        <v>Security/Compliance</v>
      </c>
      <c r="E259" s="11" t="str">
        <f>VLOOKUP($A259,'Incurred Real 2022$'!$A$25:$AC$426,'Incurred Real 2022$'!E$1,FALSE)</f>
        <v>Active</v>
      </c>
      <c r="F259" s="105" t="str">
        <f>IF(VLOOKUP($A259,'Incurred Real 2022$'!$A$25:$AC$426,'Incurred Real 2022$'!F$1,FALSE)=0,"",VLOOKUP($A259,'Incurred Real 2022$'!$A$25:$AC$426,'Incurred Real 2022$'!F$1,FALSE))</f>
        <v/>
      </c>
      <c r="G259" s="105" t="str">
        <f>IF(VLOOKUP($A259,'Incurred Real 2022$'!$A$25:$AC$426,'Incurred Real 2022$'!G$1,FALSE)=0,"",VLOOKUP($A259,'Incurred Real 2022$'!$A$25:$AC$426,'Incurred Real 2022$'!G$1,FALSE))</f>
        <v/>
      </c>
      <c r="H259" s="105" t="str">
        <f>IF(VLOOKUP($A259,'Incurred Real 2022$'!$A$25:$AC$426,'Incurred Real 2022$'!H$1,FALSE)=0,"",VLOOKUP($A259,'Incurred Real 2022$'!$A$25:$AC$426,'Incurred Real 2022$'!H$1,FALSE))</f>
        <v/>
      </c>
      <c r="I259" s="105" t="str">
        <f>IF(VLOOKUP($A259,'Incurred Real 2022$'!$A$25:$AC$426,'Incurred Real 2022$'!I$1,FALSE)=0,"",VLOOKUP($A259,'Incurred Real 2022$'!$A$25:$AC$426,'Incurred Real 2022$'!I$1,FALSE))</f>
        <v/>
      </c>
      <c r="J259" s="105" t="str">
        <f>IF(VLOOKUP($A259,'Incurred Real 2022$'!$A$25:$AC$426,'Incurred Real 2022$'!J$1,FALSE)=0,"",VLOOKUP($A259,'Incurred Real 2022$'!$A$25:$AC$426,'Incurred Real 2022$'!J$1,FALSE))</f>
        <v/>
      </c>
      <c r="K259" s="105" t="str">
        <f>IF(VLOOKUP($A259,'Incurred Real 2022$'!$A$25:$AC$426,'Incurred Real 2022$'!K$1,FALSE)=0,"",VLOOKUP($A259,'Incurred Real 2022$'!$A$25:$AC$426,'Incurred Real 2022$'!K$1,FALSE))</f>
        <v/>
      </c>
      <c r="L259" s="105" t="str">
        <f>IF(VLOOKUP($A259,'Incurred Real 2022$'!$A$25:$AC$426,'Incurred Real 2022$'!L$1,FALSE)=0,"",VLOOKUP($A259,'Incurred Real 2022$'!$A$25:$AC$426,'Incurred Real 2022$'!L$1,FALSE))</f>
        <v/>
      </c>
      <c r="M259" s="105" t="str">
        <f>IF(VLOOKUP($A259,'Incurred Real 2022$'!$A$25:$AC$426,'Incurred Real 2022$'!M$1,FALSE)=0,"",VLOOKUP($A259,'Incurred Real 2022$'!$A$25:$AC$426,'Incurred Real 2022$'!M$1,FALSE))</f>
        <v/>
      </c>
      <c r="N259" s="105" t="str">
        <f>IF(VLOOKUP($A259,'Incurred Real 2022$'!$A$25:$AC$426,'Incurred Real 2022$'!N$1,FALSE)=0,"",VLOOKUP($A259,'Incurred Real 2022$'!$A$25:$AC$426,'Incurred Real 2022$'!N$1,FALSE))</f>
        <v/>
      </c>
      <c r="O259" s="105" t="str">
        <f>IF(VLOOKUP($A259,'Incurred Real 2022$'!$A$25:$AC$426,'Incurred Real 2022$'!O$1,FALSE)=0,"",VLOOKUP($A259,'Incurred Real 2022$'!$A$25:$AC$426,'Incurred Real 2022$'!O$1,FALSE))</f>
        <v/>
      </c>
      <c r="P259" s="105" t="str">
        <f>IF(VLOOKUP($A259,'Incurred Real 2022$'!$A$25:$AC$426,'Incurred Real 2022$'!P$1,FALSE)=0,"",VLOOKUP($A259,'Incurred Real 2022$'!$A$25:$AC$426,'Incurred Real 2022$'!P$1,FALSE))</f>
        <v/>
      </c>
      <c r="Q259" s="105">
        <f>IF(VLOOKUP($A259,'Incurred Real 2022$'!$A$25:$AC$426,'Incurred Real 2022$'!Q$1,FALSE)=0,"",VLOOKUP($A259,'Incurred Real 2022$'!$A$25:$AC$426,'Incurred Real 2022$'!Q$1,FALSE))</f>
        <v>2281.92</v>
      </c>
      <c r="R259" s="105">
        <f>IF(VLOOKUP($A259,'Incurred Real 2022$'!$A$25:$AC$426,'Incurred Real 2022$'!R$1,FALSE)=0,"",VLOOKUP($A259,'Incurred Real 2022$'!$A$25:$AC$426,'Incurred Real 2022$'!R$1,FALSE))</f>
        <v>226840.57</v>
      </c>
      <c r="S259" s="105">
        <f>IF(VLOOKUP($A259,'Incurred Real 2022$'!$A$25:$AC$426,'Incurred Real 2022$'!S$1,FALSE)=0,"",VLOOKUP($A259,'Incurred Real 2022$'!$A$25:$AC$426,'Incurred Real 2022$'!S$1,FALSE))</f>
        <v>2900602.73</v>
      </c>
      <c r="T259" s="105">
        <f>IF(VLOOKUP($A259,'Incurred Real 2022$'!$A$25:$AC$426,'Incurred Real 2022$'!T$1,FALSE)=0,"",VLOOKUP($A259,'Incurred Real 2022$'!$A$25:$AC$426,'Incurred Real 2022$'!T$1,FALSE))</f>
        <v>101924.66</v>
      </c>
      <c r="U259" s="105">
        <f>IF(VLOOKUP($A259,'Incurred Real 2022$'!$A$25:$AC$426,'Incurred Real 2022$'!U$1,FALSE)=0,"",VLOOKUP($A259,'Incurred Real 2022$'!$A$25:$AC$426,'Incurred Real 2022$'!U$1,FALSE))</f>
        <v>123071.77</v>
      </c>
      <c r="V259" s="13">
        <f>IF(ISTEXT(VLOOKUP($A259,'Incurred Real 2022$'!$A$25:$AC$426,'Incurred Real 2022$'!V$1,FALSE)),"",(VLOOKUP($A259,'Incurred Real 2022$'!$A$25:$AC$426,'Incurred Real 2022$'!V$1,FALSE))*BT259*Incurred_Nominal!V$15)</f>
        <v>294567.57103838457</v>
      </c>
      <c r="W259" s="13" t="str">
        <f>IF(ISTEXT(VLOOKUP($A259,'Incurred Real 2022$'!$A$25:$AC$426,'Incurred Real 2022$'!W$1,FALSE)),"",(VLOOKUP($A259,'Incurred Real 2022$'!$A$25:$AC$426,'Incurred Real 2022$'!W$1,FALSE))*BU259*Incurred_Nominal!W$15)</f>
        <v/>
      </c>
      <c r="X259" s="13">
        <f>IF(ISTEXT(VLOOKUP($A259,'Incurred Real 2022$'!$A$25:$AC$426,'Incurred Real 2022$'!X$1,FALSE)),"",(VLOOKUP($A259,'Incurred Real 2022$'!$A$25:$AC$426,'Incurred Real 2022$'!X$1,FALSE))*BV259*Incurred_Nominal!X$15)</f>
        <v>115982.21425760283</v>
      </c>
      <c r="Y259" s="13">
        <f>IF(ISTEXT(VLOOKUP($A259,'Incurred Real 2022$'!$A$25:$AC$426,'Incurred Real 2022$'!Y$1,FALSE)),"",(VLOOKUP($A259,'Incurred Real 2022$'!$A$25:$AC$426,'Incurred Real 2022$'!Y$1,FALSE))*BW259*Incurred_Nominal!Y$15)</f>
        <v>2068128.8699587984</v>
      </c>
      <c r="Z259" s="13">
        <f>IF(ISTEXT(VLOOKUP($A259,'Incurred Real 2022$'!$A$25:$AC$426,'Incurred Real 2022$'!Z$1,FALSE)),"",(VLOOKUP($A259,'Incurred Real 2022$'!$A$25:$AC$426,'Incurred Real 2022$'!Z$1,FALSE))*BX259*Incurred_Nominal!Z$15)</f>
        <v>114835.32287097261</v>
      </c>
      <c r="AA259" s="13" t="str">
        <f>IF(ISTEXT(VLOOKUP($A259,'Incurred Real 2022$'!$A$25:$AC$426,'Incurred Real 2022$'!AA$1,FALSE)),"",(VLOOKUP($A259,'Incurred Real 2022$'!$A$25:$AC$426,'Incurred Real 2022$'!AA$1,FALSE))*BY259*Incurred_Nominal!AA$15)</f>
        <v/>
      </c>
      <c r="AB259" s="13" t="str">
        <f>IF(ISTEXT(VLOOKUP($A259,'Incurred Real 2022$'!$A$25:$AC$426,'Incurred Real 2022$'!AB$1,FALSE)),"",(VLOOKUP($A259,'Incurred Real 2022$'!$A$25:$AC$426,'Incurred Real 2022$'!AB$1,FALSE))*BZ259*Incurred_Nominal!AB$15)</f>
        <v/>
      </c>
      <c r="AC259" s="13" t="str">
        <f>IF(ISTEXT(VLOOKUP($A259,'Incurred Real 2022$'!$A$25:$AC$426,'Incurred Real 2022$'!AC$1,FALSE)),"",(VLOOKUP($A259,'Incurred Real 2022$'!$A$25:$AC$426,'Incurred Real 2022$'!AC$1,FALSE))*CA259*Incurred_Nominal!AC$15)</f>
        <v/>
      </c>
      <c r="AD259" s="232">
        <f t="shared" si="49"/>
        <v>5948235.6281257588</v>
      </c>
      <c r="AE259" s="232">
        <f t="shared" si="50"/>
        <v>5948235.6281257588</v>
      </c>
      <c r="AF259" s="239" t="str">
        <f t="shared" si="51"/>
        <v/>
      </c>
      <c r="AG259" s="237" t="str">
        <f t="shared" si="52"/>
        <v/>
      </c>
      <c r="AH259" s="240" t="str">
        <f t="shared" si="56"/>
        <v/>
      </c>
      <c r="AI259" s="234">
        <f>VLOOKUP($A259,Incurred_Real!$A$25:$AP$479,Incurred_Real!AI$1,FALSE)</f>
        <v>2026</v>
      </c>
      <c r="AJ259" s="235">
        <f>VLOOKUP($A259,Incurred_Real!$A$25:$AP$479,Incurred_Real!AJ$1,FALSE)</f>
        <v>45471</v>
      </c>
      <c r="AK259" s="236">
        <f>VLOOKUP($A259,Incurred_Real!$A$25:$AP$479,Incurred_Real!AK$1,FALSE)</f>
        <v>2024</v>
      </c>
      <c r="AL259" s="235" t="str">
        <f>VLOOKUP($A259,Incurred_Real!$A$25:$AP$479,Incurred_Real!AL$1,FALSE)</f>
        <v>Commissioned Extra</v>
      </c>
      <c r="AM259" s="237" t="str">
        <f>IF(AL259="Commissioned Extra","",(IF((AD259)=0,0,SUMPRODUCT($F$17:$U$17,F259:U259))+VLOOKUP($A259,Incurred_Real!$A$25:$BS$376,Incurred_Real!$AO$1,FALSE)))</f>
        <v/>
      </c>
      <c r="AN259" s="232" cm="1">
        <f t="array" ref="AN259">IF(ROUND(AE259,0)=0,0,LOOKUP(2,1/(F259:AC259&lt;&gt;""),F259:AC259))</f>
        <v>114835.32287097261</v>
      </c>
      <c r="AO259" s="232">
        <f t="shared" si="53"/>
        <v>2593513.9781257585</v>
      </c>
      <c r="AP259" s="78"/>
      <c r="AQ259" s="20"/>
      <c r="AR259" s="245">
        <f>VLOOKUP($A259,Incurred_Real!$A$25:$CD$376,Incurred_Real!AR$1,FALSE)</f>
        <v>0</v>
      </c>
      <c r="AS259" s="246">
        <f>VLOOKUP($A259,Incurred_Real!$A$25:$CD$376,Incurred_Real!AS$1,FALSE)</f>
        <v>0</v>
      </c>
      <c r="AT259" s="246">
        <f>VLOOKUP($A259,Incurred_Real!$A$25:$CD$376,Incurred_Real!AT$1,FALSE)</f>
        <v>0</v>
      </c>
      <c r="AU259" s="246">
        <f>VLOOKUP($A259,Incurred_Real!$A$25:$CD$376,Incurred_Real!AU$1,FALSE)</f>
        <v>0</v>
      </c>
      <c r="AV259" s="246">
        <f>VLOOKUP($A259,Incurred_Real!$A$25:$CD$376,Incurred_Real!AV$1,FALSE)</f>
        <v>0</v>
      </c>
      <c r="AW259" s="246">
        <f>VLOOKUP($A259,Incurred_Real!$A$25:$CD$376,Incurred_Real!AW$1,FALSE)</f>
        <v>0</v>
      </c>
      <c r="AX259" s="246">
        <f>VLOOKUP($A259,Incurred_Real!$A$25:$CD$376,Incurred_Real!AX$1,FALSE)</f>
        <v>0</v>
      </c>
      <c r="AY259" s="246">
        <f>VLOOKUP($A259,Incurred_Real!$A$25:$CD$376,Incurred_Real!AY$1,FALSE)</f>
        <v>0</v>
      </c>
      <c r="AZ259" s="246">
        <f>VLOOKUP($A259,Incurred_Real!$A$25:$CD$376,Incurred_Real!AZ$1,FALSE)</f>
        <v>0</v>
      </c>
      <c r="BA259" s="246">
        <f>VLOOKUP($A259,Incurred_Real!$A$25:$CD$376,Incurred_Real!BA$1,FALSE)</f>
        <v>0</v>
      </c>
      <c r="BB259" s="246">
        <f>VLOOKUP($A259,Incurred_Real!$A$25:$CD$376,Incurred_Real!BB$1,FALSE)</f>
        <v>0</v>
      </c>
      <c r="BC259" s="246">
        <f>VLOOKUP($A259,Incurred_Real!$A$25:$CD$376,Incurred_Real!BC$1,FALSE)</f>
        <v>0</v>
      </c>
      <c r="BD259" s="246">
        <f>VLOOKUP($A259,Incurred_Real!$A$25:$CD$376,Incurred_Real!BD$1,FALSE)</f>
        <v>0</v>
      </c>
      <c r="BE259" s="246">
        <f>VLOOKUP($A259,Incurred_Real!$A$25:$CD$376,Incurred_Real!BE$1,FALSE)</f>
        <v>0</v>
      </c>
      <c r="BF259" s="246">
        <f>VLOOKUP($A259,Incurred_Real!$A$25:$CD$376,Incurred_Real!BF$1,FALSE)</f>
        <v>0</v>
      </c>
      <c r="BG259" s="246">
        <f>VLOOKUP($A259,Incurred_Real!$A$25:$CD$376,Incurred_Real!BG$1,FALSE)</f>
        <v>1.1182242605247236E-2</v>
      </c>
      <c r="BH259" s="246">
        <f>VLOOKUP($A259,Incurred_Real!$A$25:$CD$376,Incurred_Real!BH$1,FALSE)</f>
        <v>0.98881775739475275</v>
      </c>
      <c r="BI259" s="246">
        <f>VLOOKUP($A259,Incurred_Real!$A$25:$CD$376,Incurred_Real!BI$1,FALSE)</f>
        <v>0</v>
      </c>
      <c r="BJ259" s="246">
        <f>VLOOKUP($A259,Incurred_Real!$A$25:$CD$376,Incurred_Real!BJ$1,FALSE)</f>
        <v>0</v>
      </c>
      <c r="BK259" s="246">
        <f>VLOOKUP($A259,Incurred_Real!$A$25:$CD$376,Incurred_Real!BK$1,FALSE)</f>
        <v>0</v>
      </c>
      <c r="BL259" s="246">
        <f>VLOOKUP($A259,Incurred_Real!$A$25:$CD$376,Incurred_Real!BL$1,FALSE)</f>
        <v>0</v>
      </c>
      <c r="BM259" s="246">
        <f>VLOOKUP($A259,Incurred_Real!$A$25:$CD$376,Incurred_Real!BM$1,FALSE)</f>
        <v>0</v>
      </c>
      <c r="BN259" s="246">
        <f>VLOOKUP($A259,Incurred_Real!$A$25:$CD$376,Incurred_Real!BN$1,FALSE)</f>
        <v>0</v>
      </c>
      <c r="BO259" s="246">
        <f>VLOOKUP($A259,Incurred_Real!$A$25:$CD$376,Incurred_Real!BO$1,FALSE)</f>
        <v>0</v>
      </c>
      <c r="BP259" s="246">
        <f>VLOOKUP($A259,Incurred_Real!$A$25:$CD$376,Incurred_Real!BP$1,FALSE)</f>
        <v>0</v>
      </c>
      <c r="BQ259" s="246">
        <f>VLOOKUP($A259,Incurred_Real!$A$25:$CD$376,Incurred_Real!BQ$1,FALSE)</f>
        <v>0</v>
      </c>
      <c r="BR259" s="246">
        <f>VLOOKUP($A259,Incurred_Real!$A$25:$CD$376,Incurred_Real!BR$1,FALSE)</f>
        <v>0</v>
      </c>
      <c r="BS259" s="254">
        <f t="shared" si="54"/>
        <v>1</v>
      </c>
      <c r="BT259" s="249">
        <f>1+IF(ISNA(VLOOKUP($A259,'Project labour content'!$A$7:$D$255,'Project labour content'!$D$1,FALSE)),VLOOKUP($D259,'Project labour content'!$F$6:$G$15,'Project labour content'!$G$1,FALSE),VLOOKUP($A259,'Project labour content'!$A$7:$D$255,'Project labour content'!$D$1,FALSE))*LabEsc22*1</f>
        <v>1.0009874551653075</v>
      </c>
      <c r="BU259" s="249">
        <f>1+IF(ISNA(VLOOKUP($A259,'Project labour content'!$A$7:$D$255,'Project labour content'!$D$1,FALSE)),VLOOKUP($D259,'Project labour content'!$F$6:$G$15,'Project labour content'!$G$1,FALSE),VLOOKUP($A259,'Project labour content'!$A$7:$D$255,'Project labour content'!$D$1,FALSE))*LabEsc23*1</f>
        <v>1.0019796501154088</v>
      </c>
      <c r="BV259" s="249">
        <f>1+IF(ISNA(VLOOKUP($A259,'Project labour content'!$A$7:$D$255,'Project labour content'!$D$1,FALSE)),VLOOKUP($D259,'Project labour content'!$F$6:$G$15,'Project labour content'!$G$1,FALSE),VLOOKUP($A259,'Project labour content'!$A$7:$D$255,'Project labour content'!$D$1,FALSE))*LabEsc24*1</f>
        <v>1.002914297758404</v>
      </c>
      <c r="BW259" s="249">
        <f>1+IF(ISNA(VLOOKUP($A259,'Project labour content'!$A$7:$D$255,'Project labour content'!$D$1,FALSE)),VLOOKUP($D259,'Project labour content'!$F$6:$G$15,'Project labour content'!$G$1,FALSE),VLOOKUP($A259,'Project labour content'!$A$7:$D$255,'Project labour content'!$D$1,FALSE))*LabEsc25*1</f>
        <v>1.0041661025015889</v>
      </c>
      <c r="BX259" s="249">
        <f>1+IF(ISNA(VLOOKUP($A259,'Project labour content'!$A$7:$D$255,'Project labour content'!$D$1,FALSE)),VLOOKUP($D259,'Project labour content'!$F$6:$G$15,'Project labour content'!$G$1,FALSE),VLOOKUP($A259,'Project labour content'!$A$7:$D$255,'Project labour content'!$D$1,FALSE))*LabEsc26*1</f>
        <v>1.0055303610375368</v>
      </c>
      <c r="BY259" s="249">
        <f>1+IF(ISNA(VLOOKUP($A259,'Project labour content'!$A$7:$D$255,'Project labour content'!$D$1,FALSE)),VLOOKUP($D259,'Project labour content'!$F$6:$G$15,'Project labour content'!$G$1,FALSE),VLOOKUP($A259,'Project labour content'!$A$7:$D$255,'Project labour content'!$D$1,FALSE))*LabEsc27*1</f>
        <v>1.00637536178611</v>
      </c>
      <c r="BZ259" s="249">
        <f>1+IF(ISNA(VLOOKUP($A259,'Project labour content'!$A$7:$D$255,'Project labour content'!$D$1,FALSE)),VLOOKUP($D259,'Project labour content'!$F$6:$G$15,'Project labour content'!$G$1,FALSE),VLOOKUP($A259,'Project labour content'!$A$7:$D$255,'Project labour content'!$D$1,FALSE))*LabEsc28*1</f>
        <v>1.0070116473497854</v>
      </c>
      <c r="CA259" s="249">
        <f>1+IF(ISNA(VLOOKUP($A259,'Project labour content'!$A$7:$D$255,'Project labour content'!$D$1,FALSE)),VLOOKUP($D259,'Project labour content'!$F$6:$G$15,'Project labour content'!$G$1,FALSE),VLOOKUP($A259,'Project labour content'!$A$7:$D$255,'Project labour content'!$D$1,FALSE))*LabEsc29*1</f>
        <v>1.0080327584223721</v>
      </c>
      <c r="CB259" s="250" t="str">
        <f>IF(ISNA(VLOOKUP($A259,'Project labour content'!$A$7:$D$255,'Project labour content'!$D$1,FALSE)),"Category","Project")</f>
        <v>Project</v>
      </c>
      <c r="CD259" s="247" t="str">
        <f t="shared" si="55"/>
        <v>14218</v>
      </c>
    </row>
    <row r="260" spans="1:82" x14ac:dyDescent="0.15">
      <c r="A260" s="11" t="s">
        <v>889</v>
      </c>
      <c r="B260" s="11" t="str">
        <f>VLOOKUP($A260,'Incurred Real 2022$'!$A$25:$AC$426,'Incurred Real 2022$'!B$1,FALSE)</f>
        <v>Main Grid System Strength Support</v>
      </c>
      <c r="C260" s="11" t="str">
        <f>VLOOKUP($A260,'Incurred Real 2022$'!$A$25:$AC$426,'Incurred Real 2022$'!C$1,FALSE)</f>
        <v>Contingent - Actual</v>
      </c>
      <c r="D260" s="11" t="str">
        <f>VLOOKUP($A260,'Incurred Real 2022$'!$A$25:$AC$426,'Incurred Real 2022$'!D$1,FALSE)</f>
        <v>Security/Compliance</v>
      </c>
      <c r="E260" s="11" t="str">
        <f>VLOOKUP($A260,'Incurred Real 2022$'!$A$25:$AC$426,'Incurred Real 2022$'!E$1,FALSE)</f>
        <v>Active</v>
      </c>
      <c r="F260" s="105" t="str">
        <f>IF(VLOOKUP($A260,'Incurred Real 2022$'!$A$25:$AC$426,'Incurred Real 2022$'!F$1,FALSE)=0,"",VLOOKUP($A260,'Incurred Real 2022$'!$A$25:$AC$426,'Incurred Real 2022$'!F$1,FALSE))</f>
        <v/>
      </c>
      <c r="G260" s="105" t="str">
        <f>IF(VLOOKUP($A260,'Incurred Real 2022$'!$A$25:$AC$426,'Incurred Real 2022$'!G$1,FALSE)=0,"",VLOOKUP($A260,'Incurred Real 2022$'!$A$25:$AC$426,'Incurred Real 2022$'!G$1,FALSE))</f>
        <v/>
      </c>
      <c r="H260" s="105" t="str">
        <f>IF(VLOOKUP($A260,'Incurred Real 2022$'!$A$25:$AC$426,'Incurred Real 2022$'!H$1,FALSE)=0,"",VLOOKUP($A260,'Incurred Real 2022$'!$A$25:$AC$426,'Incurred Real 2022$'!H$1,FALSE))</f>
        <v/>
      </c>
      <c r="I260" s="105" t="str">
        <f>IF(VLOOKUP($A260,'Incurred Real 2022$'!$A$25:$AC$426,'Incurred Real 2022$'!I$1,FALSE)=0,"",VLOOKUP($A260,'Incurred Real 2022$'!$A$25:$AC$426,'Incurred Real 2022$'!I$1,FALSE))</f>
        <v/>
      </c>
      <c r="J260" s="105" t="str">
        <f>IF(VLOOKUP($A260,'Incurred Real 2022$'!$A$25:$AC$426,'Incurred Real 2022$'!J$1,FALSE)=0,"",VLOOKUP($A260,'Incurred Real 2022$'!$A$25:$AC$426,'Incurred Real 2022$'!J$1,FALSE))</f>
        <v/>
      </c>
      <c r="K260" s="105" t="str">
        <f>IF(VLOOKUP($A260,'Incurred Real 2022$'!$A$25:$AC$426,'Incurred Real 2022$'!K$1,FALSE)=0,"",VLOOKUP($A260,'Incurred Real 2022$'!$A$25:$AC$426,'Incurred Real 2022$'!K$1,FALSE))</f>
        <v/>
      </c>
      <c r="L260" s="105" t="str">
        <f>IF(VLOOKUP($A260,'Incurred Real 2022$'!$A$25:$AC$426,'Incurred Real 2022$'!L$1,FALSE)=0,"",VLOOKUP($A260,'Incurred Real 2022$'!$A$25:$AC$426,'Incurred Real 2022$'!L$1,FALSE))</f>
        <v/>
      </c>
      <c r="M260" s="105" t="str">
        <f>IF(VLOOKUP($A260,'Incurred Real 2022$'!$A$25:$AC$426,'Incurred Real 2022$'!M$1,FALSE)=0,"",VLOOKUP($A260,'Incurred Real 2022$'!$A$25:$AC$426,'Incurred Real 2022$'!M$1,FALSE))</f>
        <v/>
      </c>
      <c r="N260" s="105" t="str">
        <f>IF(VLOOKUP($A260,'Incurred Real 2022$'!$A$25:$AC$426,'Incurred Real 2022$'!N$1,FALSE)=0,"",VLOOKUP($A260,'Incurred Real 2022$'!$A$25:$AC$426,'Incurred Real 2022$'!N$1,FALSE))</f>
        <v/>
      </c>
      <c r="O260" s="105" t="str">
        <f>IF(VLOOKUP($A260,'Incurred Real 2022$'!$A$25:$AC$426,'Incurred Real 2022$'!O$1,FALSE)=0,"",VLOOKUP($A260,'Incurred Real 2022$'!$A$25:$AC$426,'Incurred Real 2022$'!O$1,FALSE))</f>
        <v/>
      </c>
      <c r="P260" s="105" t="str">
        <f>IF(VLOOKUP($A260,'Incurred Real 2022$'!$A$25:$AC$426,'Incurred Real 2022$'!P$1,FALSE)=0,"",VLOOKUP($A260,'Incurred Real 2022$'!$A$25:$AC$426,'Incurred Real 2022$'!P$1,FALSE))</f>
        <v/>
      </c>
      <c r="Q260" s="105" t="str">
        <f>IF(VLOOKUP($A260,'Incurred Real 2022$'!$A$25:$AC$426,'Incurred Real 2022$'!Q$1,FALSE)=0,"",VLOOKUP($A260,'Incurred Real 2022$'!$A$25:$AC$426,'Incurred Real 2022$'!Q$1,FALSE))</f>
        <v/>
      </c>
      <c r="R260" s="105">
        <f>IF(VLOOKUP($A260,'Incurred Real 2022$'!$A$25:$AC$426,'Incurred Real 2022$'!R$1,FALSE)=0,"",VLOOKUP($A260,'Incurred Real 2022$'!$A$25:$AC$426,'Incurred Real 2022$'!R$1,FALSE))</f>
        <v>95573.7</v>
      </c>
      <c r="S260" s="105">
        <f>IF(VLOOKUP($A260,'Incurred Real 2022$'!$A$25:$AC$426,'Incurred Real 2022$'!S$1,FALSE)=0,"",VLOOKUP($A260,'Incurred Real 2022$'!$A$25:$AC$426,'Incurred Real 2022$'!S$1,FALSE))</f>
        <v>15222864.470000001</v>
      </c>
      <c r="T260" s="105">
        <f>IF(VLOOKUP($A260,'Incurred Real 2022$'!$A$25:$AC$426,'Incurred Real 2022$'!T$1,FALSE)=0,"",VLOOKUP($A260,'Incurred Real 2022$'!$A$25:$AC$426,'Incurred Real 2022$'!T$1,FALSE))</f>
        <v>89391054.790000007</v>
      </c>
      <c r="U260" s="105">
        <f>IF(VLOOKUP($A260,'Incurred Real 2022$'!$A$25:$AC$426,'Incurred Real 2022$'!U$1,FALSE)=0,"",VLOOKUP($A260,'Incurred Real 2022$'!$A$25:$AC$426,'Incurred Real 2022$'!U$1,FALSE))</f>
        <v>58743242.140000001</v>
      </c>
      <c r="V260" s="13">
        <f>IF(ISTEXT(VLOOKUP($A260,'Incurred Real 2022$'!$A$25:$AC$426,'Incurred Real 2022$'!V$1,FALSE)),"",(VLOOKUP($A260,'Incurred Real 2022$'!$A$25:$AC$426,'Incurred Real 2022$'!V$1,FALSE))*BT260*Incurred_Nominal!V$15)</f>
        <v>22158467.921090182</v>
      </c>
      <c r="W260" s="13" t="str">
        <f>IF(ISTEXT(VLOOKUP($A260,'Incurred Real 2022$'!$A$25:$AC$426,'Incurred Real 2022$'!W$1,FALSE)),"",(VLOOKUP($A260,'Incurred Real 2022$'!$A$25:$AC$426,'Incurred Real 2022$'!W$1,FALSE))*BU260*Incurred_Nominal!W$15)</f>
        <v/>
      </c>
      <c r="X260" s="13" t="str">
        <f>IF(ISTEXT(VLOOKUP($A260,'Incurred Real 2022$'!$A$25:$AC$426,'Incurred Real 2022$'!X$1,FALSE)),"",(VLOOKUP($A260,'Incurred Real 2022$'!$A$25:$AC$426,'Incurred Real 2022$'!X$1,FALSE))*BV260*Incurred_Nominal!X$15)</f>
        <v/>
      </c>
      <c r="Y260" s="13" t="str">
        <f>IF(ISTEXT(VLOOKUP($A260,'Incurred Real 2022$'!$A$25:$AC$426,'Incurred Real 2022$'!Y$1,FALSE)),"",(VLOOKUP($A260,'Incurred Real 2022$'!$A$25:$AC$426,'Incurred Real 2022$'!Y$1,FALSE))*BW260*Incurred_Nominal!Y$15)</f>
        <v/>
      </c>
      <c r="Z260" s="13" t="str">
        <f>IF(ISTEXT(VLOOKUP($A260,'Incurred Real 2022$'!$A$25:$AC$426,'Incurred Real 2022$'!Z$1,FALSE)),"",(VLOOKUP($A260,'Incurred Real 2022$'!$A$25:$AC$426,'Incurred Real 2022$'!Z$1,FALSE))*BX260*Incurred_Nominal!Z$15)</f>
        <v/>
      </c>
      <c r="AA260" s="13" t="str">
        <f>IF(ISTEXT(VLOOKUP($A260,'Incurred Real 2022$'!$A$25:$AC$426,'Incurred Real 2022$'!AA$1,FALSE)),"",(VLOOKUP($A260,'Incurred Real 2022$'!$A$25:$AC$426,'Incurred Real 2022$'!AA$1,FALSE))*BY260*Incurred_Nominal!AA$15)</f>
        <v/>
      </c>
      <c r="AB260" s="13" t="str">
        <f>IF(ISTEXT(VLOOKUP($A260,'Incurred Real 2022$'!$A$25:$AC$426,'Incurred Real 2022$'!AB$1,FALSE)),"",(VLOOKUP($A260,'Incurred Real 2022$'!$A$25:$AC$426,'Incurred Real 2022$'!AB$1,FALSE))*BZ260*Incurred_Nominal!AB$15)</f>
        <v/>
      </c>
      <c r="AC260" s="13" t="str">
        <f>IF(ISTEXT(VLOOKUP($A260,'Incurred Real 2022$'!$A$25:$AC$426,'Incurred Real 2022$'!AC$1,FALSE)),"",(VLOOKUP($A260,'Incurred Real 2022$'!$A$25:$AC$426,'Incurred Real 2022$'!AC$1,FALSE))*CA260*Incurred_Nominal!AC$15)</f>
        <v/>
      </c>
      <c r="AD260" s="232">
        <f t="shared" si="49"/>
        <v>185611203.02109021</v>
      </c>
      <c r="AE260" s="232">
        <f t="shared" si="50"/>
        <v>185611203.02109021</v>
      </c>
      <c r="AF260" s="239">
        <f t="shared" si="51"/>
        <v>220121346.46081841</v>
      </c>
      <c r="AG260" s="237">
        <f t="shared" si="52"/>
        <v>190831654.11599162</v>
      </c>
      <c r="AH260" s="240">
        <f t="shared" si="56"/>
        <v>1.1534844545602685</v>
      </c>
      <c r="AI260" s="234">
        <f>VLOOKUP($A260,Incurred_Real!$A$25:$AP$479,Incurred_Real!AI$1,FALSE)</f>
        <v>2022</v>
      </c>
      <c r="AJ260" s="235">
        <f>VLOOKUP($A260,Incurred_Real!$A$25:$AP$479,Incurred_Real!AJ$1,FALSE)</f>
        <v>44467</v>
      </c>
      <c r="AK260" s="236">
        <f>VLOOKUP($A260,Incurred_Real!$A$25:$AP$479,Incurred_Real!AK$1,FALSE)</f>
        <v>2022</v>
      </c>
      <c r="AL260" s="235" t="str">
        <f>VLOOKUP($A260,Incurred_Real!$A$25:$AP$479,Incurred_Real!AL$1,FALSE)</f>
        <v/>
      </c>
      <c r="AM260" s="237">
        <f>IF(AL260="Commissioned Extra","",(IF((AD260)=0,0,SUMPRODUCT($F$17:$U$17,F260:U260))+VLOOKUP($A260,Incurred_Real!$A$25:$BS$376,Incurred_Real!$AO$1,FALSE)))</f>
        <v>195777830.67384022</v>
      </c>
      <c r="AN260" s="232" cm="1">
        <f t="array" ref="AN260">IF(ROUND(AE260,0)=0,0,LOOKUP(2,1/(F260:AC260&lt;&gt;""),F260:AC260))</f>
        <v>22158467.921090182</v>
      </c>
      <c r="AO260" s="232">
        <f t="shared" si="53"/>
        <v>22158467.921090182</v>
      </c>
      <c r="AP260" s="78"/>
      <c r="AQ260" s="20"/>
      <c r="AR260" s="245">
        <f>VLOOKUP($A260,Incurred_Real!$A$25:$CD$376,Incurred_Real!AR$1,FALSE)</f>
        <v>0</v>
      </c>
      <c r="AS260" s="246">
        <f>VLOOKUP($A260,Incurred_Real!$A$25:$CD$376,Incurred_Real!AS$1,FALSE)</f>
        <v>0</v>
      </c>
      <c r="AT260" s="246">
        <f>VLOOKUP($A260,Incurred_Real!$A$25:$CD$376,Incurred_Real!AT$1,FALSE)</f>
        <v>3.2694526346057717E-4</v>
      </c>
      <c r="AU260" s="246">
        <f>VLOOKUP($A260,Incurred_Real!$A$25:$CD$376,Incurred_Real!AU$1,FALSE)</f>
        <v>0</v>
      </c>
      <c r="AV260" s="246">
        <f>VLOOKUP($A260,Incurred_Real!$A$25:$CD$376,Incurred_Real!AV$1,FALSE)</f>
        <v>6.8330572561781013E-3</v>
      </c>
      <c r="AW260" s="246">
        <f>VLOOKUP($A260,Incurred_Real!$A$25:$CD$376,Incurred_Real!AW$1,FALSE)</f>
        <v>0</v>
      </c>
      <c r="AX260" s="246">
        <f>VLOOKUP($A260,Incurred_Real!$A$25:$CD$376,Incurred_Real!AX$1,FALSE)</f>
        <v>1.849949056025464E-3</v>
      </c>
      <c r="AY260" s="246">
        <f>VLOOKUP($A260,Incurred_Real!$A$25:$CD$376,Incurred_Real!AY$1,FALSE)</f>
        <v>0</v>
      </c>
      <c r="AZ260" s="246">
        <f>VLOOKUP($A260,Incurred_Real!$A$25:$CD$376,Incurred_Real!AZ$1,FALSE)</f>
        <v>0</v>
      </c>
      <c r="BA260" s="246">
        <f>VLOOKUP($A260,Incurred_Real!$A$25:$CD$376,Incurred_Real!BA$1,FALSE)</f>
        <v>0</v>
      </c>
      <c r="BB260" s="246">
        <f>VLOOKUP($A260,Incurred_Real!$A$25:$CD$376,Incurred_Real!BB$1,FALSE)</f>
        <v>0.149059989857033</v>
      </c>
      <c r="BC260" s="246">
        <f>VLOOKUP($A260,Incurred_Real!$A$25:$CD$376,Incurred_Real!BC$1,FALSE)</f>
        <v>1.4657794002154344E-2</v>
      </c>
      <c r="BD260" s="246">
        <f>VLOOKUP($A260,Incurred_Real!$A$25:$CD$376,Incurred_Real!BD$1,FALSE)</f>
        <v>0.14433577751782592</v>
      </c>
      <c r="BE260" s="246">
        <f>VLOOKUP($A260,Incurred_Real!$A$25:$CD$376,Incurred_Real!BE$1,FALSE)</f>
        <v>5.1667683346982999E-3</v>
      </c>
      <c r="BF260" s="246">
        <f>VLOOKUP($A260,Incurred_Real!$A$25:$CD$376,Incurred_Real!BF$1,FALSE)</f>
        <v>0</v>
      </c>
      <c r="BG260" s="246">
        <f>VLOOKUP($A260,Incurred_Real!$A$25:$CD$376,Incurred_Real!BG$1,FALSE)</f>
        <v>6.0629450043592256E-2</v>
      </c>
      <c r="BH260" s="246">
        <f>VLOOKUP($A260,Incurred_Real!$A$25:$CD$376,Incurred_Real!BH$1,FALSE)</f>
        <v>1.2521749619764288E-3</v>
      </c>
      <c r="BI260" s="246">
        <f>VLOOKUP($A260,Incurred_Real!$A$25:$CD$376,Incurred_Real!BI$1,FALSE)</f>
        <v>0</v>
      </c>
      <c r="BJ260" s="246">
        <f>VLOOKUP($A260,Incurred_Real!$A$25:$CD$376,Incurred_Real!BJ$1,FALSE)</f>
        <v>0</v>
      </c>
      <c r="BK260" s="246">
        <f>VLOOKUP($A260,Incurred_Real!$A$25:$CD$376,Incurred_Real!BK$1,FALSE)</f>
        <v>0</v>
      </c>
      <c r="BL260" s="246">
        <f>VLOOKUP($A260,Incurred_Real!$A$25:$CD$376,Incurred_Real!BL$1,FALSE)</f>
        <v>0</v>
      </c>
      <c r="BM260" s="246">
        <f>VLOOKUP($A260,Incurred_Real!$A$25:$CD$376,Incurred_Real!BM$1,FALSE)</f>
        <v>0</v>
      </c>
      <c r="BN260" s="246">
        <f>VLOOKUP($A260,Incurred_Real!$A$25:$CD$376,Incurred_Real!BN$1,FALSE)</f>
        <v>0</v>
      </c>
      <c r="BO260" s="246">
        <f>VLOOKUP($A260,Incurred_Real!$A$25:$CD$376,Incurred_Real!BO$1,FALSE)</f>
        <v>0</v>
      </c>
      <c r="BP260" s="246">
        <f>VLOOKUP($A260,Incurred_Real!$A$25:$CD$376,Incurred_Real!BP$1,FALSE)</f>
        <v>0</v>
      </c>
      <c r="BQ260" s="246">
        <f>VLOOKUP($A260,Incurred_Real!$A$25:$CD$376,Incurred_Real!BQ$1,FALSE)</f>
        <v>0.61100760250603547</v>
      </c>
      <c r="BR260" s="246">
        <f>VLOOKUP($A260,Incurred_Real!$A$25:$CD$376,Incurred_Real!BR$1,FALSE)</f>
        <v>4.8804912010201673E-3</v>
      </c>
      <c r="BS260" s="254">
        <f t="shared" si="54"/>
        <v>1</v>
      </c>
      <c r="BT260" s="249">
        <f>1+IF(ISNA(VLOOKUP($A260,'Project labour content'!$A$7:$D$255,'Project labour content'!$D$1,FALSE)),VLOOKUP($D260,'Project labour content'!$F$6:$G$15,'Project labour content'!$G$1,FALSE),VLOOKUP($A260,'Project labour content'!$A$7:$D$255,'Project labour content'!$D$1,FALSE))*LabEsc22*1</f>
        <v>1.0003392577346573</v>
      </c>
      <c r="BU260" s="249">
        <f>1+IF(ISNA(VLOOKUP($A260,'Project labour content'!$A$7:$D$255,'Project labour content'!$D$1,FALSE)),VLOOKUP($D260,'Project labour content'!$F$6:$G$15,'Project labour content'!$G$1,FALSE),VLOOKUP($A260,'Project labour content'!$A$7:$D$255,'Project labour content'!$D$1,FALSE))*LabEsc23*1</f>
        <v>1.0006801439064408</v>
      </c>
      <c r="BV260" s="249">
        <f>1+IF(ISNA(VLOOKUP($A260,'Project labour content'!$A$7:$D$255,'Project labour content'!$D$1,FALSE)),VLOOKUP($D260,'Project labour content'!$F$6:$G$15,'Project labour content'!$G$1,FALSE),VLOOKUP($A260,'Project labour content'!$A$7:$D$255,'Project labour content'!$D$1,FALSE))*LabEsc24*1</f>
        <v>1.001001258680261</v>
      </c>
      <c r="BW260" s="249">
        <f>1+IF(ISNA(VLOOKUP($A260,'Project labour content'!$A$7:$D$255,'Project labour content'!$D$1,FALSE)),VLOOKUP($D260,'Project labour content'!$F$6:$G$15,'Project labour content'!$G$1,FALSE),VLOOKUP($A260,'Project labour content'!$A$7:$D$255,'Project labour content'!$D$1,FALSE))*LabEsc25*1</f>
        <v>1.0014313384006641</v>
      </c>
      <c r="BX260" s="249">
        <f>1+IF(ISNA(VLOOKUP($A260,'Project labour content'!$A$7:$D$255,'Project labour content'!$D$1,FALSE)),VLOOKUP($D260,'Project labour content'!$F$6:$G$15,'Project labour content'!$G$1,FALSE),VLOOKUP($A260,'Project labour content'!$A$7:$D$255,'Project labour content'!$D$1,FALSE))*LabEsc26*1</f>
        <v>1.0019000536159499</v>
      </c>
      <c r="BY260" s="249">
        <f>1+IF(ISNA(VLOOKUP($A260,'Project labour content'!$A$7:$D$255,'Project labour content'!$D$1,FALSE)),VLOOKUP($D260,'Project labour content'!$F$6:$G$15,'Project labour content'!$G$1,FALSE),VLOOKUP($A260,'Project labour content'!$A$7:$D$255,'Project labour content'!$D$1,FALSE))*LabEsc27*1</f>
        <v>1.0021903686092948</v>
      </c>
      <c r="BZ260" s="249">
        <f>1+IF(ISNA(VLOOKUP($A260,'Project labour content'!$A$7:$D$255,'Project labour content'!$D$1,FALSE)),VLOOKUP($D260,'Project labour content'!$F$6:$G$15,'Project labour content'!$G$1,FALSE),VLOOKUP($A260,'Project labour content'!$A$7:$D$255,'Project labour content'!$D$1,FALSE))*LabEsc28*1</f>
        <v>1.0024089757992833</v>
      </c>
      <c r="CA260" s="249">
        <f>1+IF(ISNA(VLOOKUP($A260,'Project labour content'!$A$7:$D$255,'Project labour content'!$D$1,FALSE)),VLOOKUP($D260,'Project labour content'!$F$6:$G$15,'Project labour content'!$G$1,FALSE),VLOOKUP($A260,'Project labour content'!$A$7:$D$255,'Project labour content'!$D$1,FALSE))*LabEsc29*1</f>
        <v>1.0027597966177773</v>
      </c>
      <c r="CB260" s="250" t="str">
        <f>IF(ISNA(VLOOKUP($A260,'Project labour content'!$A$7:$D$255,'Project labour content'!$D$1,FALSE)),"Category","Project")</f>
        <v>Project</v>
      </c>
      <c r="CD260" s="247" t="str">
        <f t="shared" si="55"/>
        <v>14219</v>
      </c>
    </row>
    <row r="261" spans="1:82" x14ac:dyDescent="0.15">
      <c r="A261" s="11" t="s">
        <v>880</v>
      </c>
      <c r="B261" s="11" t="str">
        <f>VLOOKUP($A261,'Incurred Real 2022$'!$A$25:$AC$426,'Incurred Real 2022$'!B$1,FALSE)</f>
        <v>Davenport-Pimba 132 kV Line Low Span Uprating</v>
      </c>
      <c r="C261" s="11" t="str">
        <f>VLOOKUP($A261,'Incurred Real 2022$'!$A$25:$AC$426,'Incurred Real 2022$'!C$1,FALSE)</f>
        <v>ExAnte</v>
      </c>
      <c r="D261" s="11" t="str">
        <f>VLOOKUP($A261,'Incurred Real 2022$'!$A$25:$AC$426,'Incurred Real 2022$'!D$1,FALSE)</f>
        <v>Refurbishment</v>
      </c>
      <c r="E261" s="11" t="str">
        <f>VLOOKUP($A261,'Incurred Real 2022$'!$A$25:$AC$426,'Incurred Real 2022$'!E$1,FALSE)</f>
        <v>Active</v>
      </c>
      <c r="F261" s="105" t="str">
        <f>IF(VLOOKUP($A261,'Incurred Real 2022$'!$A$25:$AC$426,'Incurred Real 2022$'!F$1,FALSE)=0,"",VLOOKUP($A261,'Incurred Real 2022$'!$A$25:$AC$426,'Incurred Real 2022$'!F$1,FALSE))</f>
        <v/>
      </c>
      <c r="G261" s="105" t="str">
        <f>IF(VLOOKUP($A261,'Incurred Real 2022$'!$A$25:$AC$426,'Incurred Real 2022$'!G$1,FALSE)=0,"",VLOOKUP($A261,'Incurred Real 2022$'!$A$25:$AC$426,'Incurred Real 2022$'!G$1,FALSE))</f>
        <v/>
      </c>
      <c r="H261" s="105" t="str">
        <f>IF(VLOOKUP($A261,'Incurred Real 2022$'!$A$25:$AC$426,'Incurred Real 2022$'!H$1,FALSE)=0,"",VLOOKUP($A261,'Incurred Real 2022$'!$A$25:$AC$426,'Incurred Real 2022$'!H$1,FALSE))</f>
        <v/>
      </c>
      <c r="I261" s="105" t="str">
        <f>IF(VLOOKUP($A261,'Incurred Real 2022$'!$A$25:$AC$426,'Incurred Real 2022$'!I$1,FALSE)=0,"",VLOOKUP($A261,'Incurred Real 2022$'!$A$25:$AC$426,'Incurred Real 2022$'!I$1,FALSE))</f>
        <v/>
      </c>
      <c r="J261" s="105" t="str">
        <f>IF(VLOOKUP($A261,'Incurred Real 2022$'!$A$25:$AC$426,'Incurred Real 2022$'!J$1,FALSE)=0,"",VLOOKUP($A261,'Incurred Real 2022$'!$A$25:$AC$426,'Incurred Real 2022$'!J$1,FALSE))</f>
        <v/>
      </c>
      <c r="K261" s="105" t="str">
        <f>IF(VLOOKUP($A261,'Incurred Real 2022$'!$A$25:$AC$426,'Incurred Real 2022$'!K$1,FALSE)=0,"",VLOOKUP($A261,'Incurred Real 2022$'!$A$25:$AC$426,'Incurred Real 2022$'!K$1,FALSE))</f>
        <v/>
      </c>
      <c r="L261" s="105" t="str">
        <f>IF(VLOOKUP($A261,'Incurred Real 2022$'!$A$25:$AC$426,'Incurred Real 2022$'!L$1,FALSE)=0,"",VLOOKUP($A261,'Incurred Real 2022$'!$A$25:$AC$426,'Incurred Real 2022$'!L$1,FALSE))</f>
        <v/>
      </c>
      <c r="M261" s="105" t="str">
        <f>IF(VLOOKUP($A261,'Incurred Real 2022$'!$A$25:$AC$426,'Incurred Real 2022$'!M$1,FALSE)=0,"",VLOOKUP($A261,'Incurred Real 2022$'!$A$25:$AC$426,'Incurred Real 2022$'!M$1,FALSE))</f>
        <v/>
      </c>
      <c r="N261" s="105" t="str">
        <f>IF(VLOOKUP($A261,'Incurred Real 2022$'!$A$25:$AC$426,'Incurred Real 2022$'!N$1,FALSE)=0,"",VLOOKUP($A261,'Incurred Real 2022$'!$A$25:$AC$426,'Incurred Real 2022$'!N$1,FALSE))</f>
        <v/>
      </c>
      <c r="O261" s="105" t="str">
        <f>IF(VLOOKUP($A261,'Incurred Real 2022$'!$A$25:$AC$426,'Incurred Real 2022$'!O$1,FALSE)=0,"",VLOOKUP($A261,'Incurred Real 2022$'!$A$25:$AC$426,'Incurred Real 2022$'!O$1,FALSE))</f>
        <v/>
      </c>
      <c r="P261" s="105" t="str">
        <f>IF(VLOOKUP($A261,'Incurred Real 2022$'!$A$25:$AC$426,'Incurred Real 2022$'!P$1,FALSE)=0,"",VLOOKUP($A261,'Incurred Real 2022$'!$A$25:$AC$426,'Incurred Real 2022$'!P$1,FALSE))</f>
        <v/>
      </c>
      <c r="Q261" s="105">
        <f>IF(VLOOKUP($A261,'Incurred Real 2022$'!$A$25:$AC$426,'Incurred Real 2022$'!Q$1,FALSE)=0,"",VLOOKUP($A261,'Incurred Real 2022$'!$A$25:$AC$426,'Incurred Real 2022$'!Q$1,FALSE))</f>
        <v>34115.019999999997</v>
      </c>
      <c r="R261" s="105">
        <f>IF(VLOOKUP($A261,'Incurred Real 2022$'!$A$25:$AC$426,'Incurred Real 2022$'!R$1,FALSE)=0,"",VLOOKUP($A261,'Incurred Real 2022$'!$A$25:$AC$426,'Incurred Real 2022$'!R$1,FALSE))</f>
        <v>5054724.34</v>
      </c>
      <c r="S261" s="105">
        <f>IF(VLOOKUP($A261,'Incurred Real 2022$'!$A$25:$AC$426,'Incurred Real 2022$'!S$1,FALSE)=0,"",VLOOKUP($A261,'Incurred Real 2022$'!$A$25:$AC$426,'Incurred Real 2022$'!S$1,FALSE))</f>
        <v>7103707.6600000001</v>
      </c>
      <c r="T261" s="105">
        <f>IF(VLOOKUP($A261,'Incurred Real 2022$'!$A$25:$AC$426,'Incurred Real 2022$'!T$1,FALSE)=0,"",VLOOKUP($A261,'Incurred Real 2022$'!$A$25:$AC$426,'Incurred Real 2022$'!T$1,FALSE))</f>
        <v>401863.03</v>
      </c>
      <c r="U261" s="105">
        <f>IF(VLOOKUP($A261,'Incurred Real 2022$'!$A$25:$AC$426,'Incurred Real 2022$'!U$1,FALSE)=0,"",VLOOKUP($A261,'Incurred Real 2022$'!$A$25:$AC$426,'Incurred Real 2022$'!U$1,FALSE))</f>
        <v>464181.1</v>
      </c>
      <c r="V261" s="13">
        <f>IF(ISTEXT(VLOOKUP($A261,'Incurred Real 2022$'!$A$25:$AC$426,'Incurred Real 2022$'!V$1,FALSE)),"",(VLOOKUP($A261,'Incurred Real 2022$'!$A$25:$AC$426,'Incurred Real 2022$'!V$1,FALSE))*BT261*Incurred_Nominal!V$15)</f>
        <v>152710.39539254937</v>
      </c>
      <c r="W261" s="13" t="str">
        <f>IF(ISTEXT(VLOOKUP($A261,'Incurred Real 2022$'!$A$25:$AC$426,'Incurred Real 2022$'!W$1,FALSE)),"",(VLOOKUP($A261,'Incurred Real 2022$'!$A$25:$AC$426,'Incurred Real 2022$'!W$1,FALSE))*BU261*Incurred_Nominal!W$15)</f>
        <v/>
      </c>
      <c r="X261" s="13" t="str">
        <f>IF(ISTEXT(VLOOKUP($A261,'Incurred Real 2022$'!$A$25:$AC$426,'Incurred Real 2022$'!X$1,FALSE)),"",(VLOOKUP($A261,'Incurred Real 2022$'!$A$25:$AC$426,'Incurred Real 2022$'!X$1,FALSE))*BV261*Incurred_Nominal!X$15)</f>
        <v/>
      </c>
      <c r="Y261" s="13" t="str">
        <f>IF(ISTEXT(VLOOKUP($A261,'Incurred Real 2022$'!$A$25:$AC$426,'Incurred Real 2022$'!Y$1,FALSE)),"",(VLOOKUP($A261,'Incurred Real 2022$'!$A$25:$AC$426,'Incurred Real 2022$'!Y$1,FALSE))*BW261*Incurred_Nominal!Y$15)</f>
        <v/>
      </c>
      <c r="Z261" s="13" t="str">
        <f>IF(ISTEXT(VLOOKUP($A261,'Incurred Real 2022$'!$A$25:$AC$426,'Incurred Real 2022$'!Z$1,FALSE)),"",(VLOOKUP($A261,'Incurred Real 2022$'!$A$25:$AC$426,'Incurred Real 2022$'!Z$1,FALSE))*BX261*Incurred_Nominal!Z$15)</f>
        <v/>
      </c>
      <c r="AA261" s="13" t="str">
        <f>IF(ISTEXT(VLOOKUP($A261,'Incurred Real 2022$'!$A$25:$AC$426,'Incurred Real 2022$'!AA$1,FALSE)),"",(VLOOKUP($A261,'Incurred Real 2022$'!$A$25:$AC$426,'Incurred Real 2022$'!AA$1,FALSE))*BY261*Incurred_Nominal!AA$15)</f>
        <v/>
      </c>
      <c r="AB261" s="13" t="str">
        <f>IF(ISTEXT(VLOOKUP($A261,'Incurred Real 2022$'!$A$25:$AC$426,'Incurred Real 2022$'!AB$1,FALSE)),"",(VLOOKUP($A261,'Incurred Real 2022$'!$A$25:$AC$426,'Incurred Real 2022$'!AB$1,FALSE))*BZ261*Incurred_Nominal!AB$15)</f>
        <v/>
      </c>
      <c r="AC261" s="13" t="str">
        <f>IF(ISTEXT(VLOOKUP($A261,'Incurred Real 2022$'!$A$25:$AC$426,'Incurred Real 2022$'!AC$1,FALSE)),"",(VLOOKUP($A261,'Incurred Real 2022$'!$A$25:$AC$426,'Incurred Real 2022$'!AC$1,FALSE))*CA261*Incurred_Nominal!AC$15)</f>
        <v/>
      </c>
      <c r="AD261" s="232">
        <f t="shared" si="49"/>
        <v>13211301.545392549</v>
      </c>
      <c r="AE261" s="232">
        <f t="shared" si="50"/>
        <v>13211301.545392549</v>
      </c>
      <c r="AF261" s="239" t="str">
        <f t="shared" si="51"/>
        <v/>
      </c>
      <c r="AG261" s="237" t="str">
        <f t="shared" si="52"/>
        <v/>
      </c>
      <c r="AH261" s="240" t="str">
        <f t="shared" si="56"/>
        <v/>
      </c>
      <c r="AI261" s="234">
        <f>VLOOKUP($A261,Incurred_Real!$A$25:$AP$479,Incurred_Real!AI$1,FALSE)</f>
        <v>2022</v>
      </c>
      <c r="AJ261" s="235">
        <f>VLOOKUP($A261,Incurred_Real!$A$25:$AP$479,Incurred_Real!AJ$1,FALSE)</f>
        <v>43558</v>
      </c>
      <c r="AK261" s="236">
        <f>VLOOKUP($A261,Incurred_Real!$A$25:$AP$479,Incurred_Real!AK$1,FALSE)</f>
        <v>2019</v>
      </c>
      <c r="AL261" s="235" t="str">
        <f>VLOOKUP($A261,Incurred_Real!$A$25:$AP$479,Incurred_Real!AL$1,FALSE)</f>
        <v>Commissioned Extra</v>
      </c>
      <c r="AM261" s="237" t="str">
        <f>IF(AL261="Commissioned Extra","",(IF((AD261)=0,0,SUMPRODUCT($F$17:$U$17,F261:U261))+VLOOKUP($A261,Incurred_Real!$A$25:$BS$376,Incurred_Real!$AO$1,FALSE)))</f>
        <v/>
      </c>
      <c r="AN261" s="232" cm="1">
        <f t="array" ref="AN261">IF(ROUND(AE261,0)=0,0,LOOKUP(2,1/(F261:AC261&lt;&gt;""),F261:AC261))</f>
        <v>152710.39539254937</v>
      </c>
      <c r="AO261" s="232">
        <f t="shared" si="53"/>
        <v>152710.39539254937</v>
      </c>
      <c r="AP261" s="78"/>
      <c r="AQ261" s="20"/>
      <c r="AR261" s="245">
        <f>VLOOKUP($A261,Incurred_Real!$A$25:$CD$376,Incurred_Real!AR$1,FALSE)</f>
        <v>0</v>
      </c>
      <c r="AS261" s="246">
        <f>VLOOKUP($A261,Incurred_Real!$A$25:$CD$376,Incurred_Real!AS$1,FALSE)</f>
        <v>0</v>
      </c>
      <c r="AT261" s="246">
        <f>VLOOKUP($A261,Incurred_Real!$A$25:$CD$376,Incurred_Real!AT$1,FALSE)</f>
        <v>0</v>
      </c>
      <c r="AU261" s="246">
        <f>VLOOKUP($A261,Incurred_Real!$A$25:$CD$376,Incurred_Real!AU$1,FALSE)</f>
        <v>0</v>
      </c>
      <c r="AV261" s="246">
        <f>VLOOKUP($A261,Incurred_Real!$A$25:$CD$376,Incurred_Real!AV$1,FALSE)</f>
        <v>0</v>
      </c>
      <c r="AW261" s="246">
        <f>VLOOKUP($A261,Incurred_Real!$A$25:$CD$376,Incurred_Real!AW$1,FALSE)</f>
        <v>0</v>
      </c>
      <c r="AX261" s="246">
        <f>VLOOKUP($A261,Incurred_Real!$A$25:$CD$376,Incurred_Real!AX$1,FALSE)</f>
        <v>0</v>
      </c>
      <c r="AY261" s="246">
        <f>VLOOKUP($A261,Incurred_Real!$A$25:$CD$376,Incurred_Real!AY$1,FALSE)</f>
        <v>0</v>
      </c>
      <c r="AZ261" s="246">
        <f>VLOOKUP($A261,Incurred_Real!$A$25:$CD$376,Incurred_Real!AZ$1,FALSE)</f>
        <v>0</v>
      </c>
      <c r="BA261" s="246">
        <f>VLOOKUP($A261,Incurred_Real!$A$25:$CD$376,Incurred_Real!BA$1,FALSE)</f>
        <v>0</v>
      </c>
      <c r="BB261" s="246">
        <f>VLOOKUP($A261,Incurred_Real!$A$25:$CD$376,Incurred_Real!BB$1,FALSE)</f>
        <v>5.3549782308786563E-2</v>
      </c>
      <c r="BC261" s="246">
        <f>VLOOKUP($A261,Incurred_Real!$A$25:$CD$376,Incurred_Real!BC$1,FALSE)</f>
        <v>0</v>
      </c>
      <c r="BD261" s="246">
        <f>VLOOKUP($A261,Incurred_Real!$A$25:$CD$376,Incurred_Real!BD$1,FALSE)</f>
        <v>0</v>
      </c>
      <c r="BE261" s="246">
        <f>VLOOKUP($A261,Incurred_Real!$A$25:$CD$376,Incurred_Real!BE$1,FALSE)</f>
        <v>0</v>
      </c>
      <c r="BF261" s="246">
        <f>VLOOKUP($A261,Incurred_Real!$A$25:$CD$376,Incurred_Real!BF$1,FALSE)</f>
        <v>0</v>
      </c>
      <c r="BG261" s="246">
        <f>VLOOKUP($A261,Incurred_Real!$A$25:$CD$376,Incurred_Real!BG$1,FALSE)</f>
        <v>3.2592685519650985E-2</v>
      </c>
      <c r="BH261" s="246">
        <f>VLOOKUP($A261,Incurred_Real!$A$25:$CD$376,Incurred_Real!BH$1,FALSE)</f>
        <v>0.73088869790500288</v>
      </c>
      <c r="BI261" s="246">
        <f>VLOOKUP($A261,Incurred_Real!$A$25:$CD$376,Incurred_Real!BI$1,FALSE)</f>
        <v>0</v>
      </c>
      <c r="BJ261" s="246">
        <f>VLOOKUP($A261,Incurred_Real!$A$25:$CD$376,Incurred_Real!BJ$1,FALSE)</f>
        <v>0</v>
      </c>
      <c r="BK261" s="246">
        <f>VLOOKUP($A261,Incurred_Real!$A$25:$CD$376,Incurred_Real!BK$1,FALSE)</f>
        <v>0.18296883426655944</v>
      </c>
      <c r="BL261" s="246">
        <f>VLOOKUP($A261,Incurred_Real!$A$25:$CD$376,Incurred_Real!BL$1,FALSE)</f>
        <v>0</v>
      </c>
      <c r="BM261" s="246">
        <f>VLOOKUP($A261,Incurred_Real!$A$25:$CD$376,Incurred_Real!BM$1,FALSE)</f>
        <v>0</v>
      </c>
      <c r="BN261" s="246">
        <f>VLOOKUP($A261,Incurred_Real!$A$25:$CD$376,Incurred_Real!BN$1,FALSE)</f>
        <v>0</v>
      </c>
      <c r="BO261" s="246">
        <f>VLOOKUP($A261,Incurred_Real!$A$25:$CD$376,Incurred_Real!BO$1,FALSE)</f>
        <v>0</v>
      </c>
      <c r="BP261" s="246">
        <f>VLOOKUP($A261,Incurred_Real!$A$25:$CD$376,Incurred_Real!BP$1,FALSE)</f>
        <v>0</v>
      </c>
      <c r="BQ261" s="246">
        <f>VLOOKUP($A261,Incurred_Real!$A$25:$CD$376,Incurred_Real!BQ$1,FALSE)</f>
        <v>0</v>
      </c>
      <c r="BR261" s="246">
        <f>VLOOKUP($A261,Incurred_Real!$A$25:$CD$376,Incurred_Real!BR$1,FALSE)</f>
        <v>0</v>
      </c>
      <c r="BS261" s="254">
        <f t="shared" si="54"/>
        <v>0.99999999999999978</v>
      </c>
      <c r="BT261" s="249">
        <f>1+IF(ISNA(VLOOKUP($A261,'Project labour content'!$A$7:$D$255,'Project labour content'!$D$1,FALSE)),VLOOKUP($D261,'Project labour content'!$F$6:$G$15,'Project labour content'!$G$1,FALSE),VLOOKUP($A261,'Project labour content'!$A$7:$D$255,'Project labour content'!$D$1,FALSE))*LabEsc22*1</f>
        <v>1.000290738030057</v>
      </c>
      <c r="BU261" s="249">
        <f>1+IF(ISNA(VLOOKUP($A261,'Project labour content'!$A$7:$D$255,'Project labour content'!$D$1,FALSE)),VLOOKUP($D261,'Project labour content'!$F$6:$G$15,'Project labour content'!$G$1,FALSE),VLOOKUP($A261,'Project labour content'!$A$7:$D$255,'Project labour content'!$D$1,FALSE))*LabEsc23*1</f>
        <v>1.0005828716026581</v>
      </c>
      <c r="BV261" s="249">
        <f>1+IF(ISNA(VLOOKUP($A261,'Project labour content'!$A$7:$D$255,'Project labour content'!$D$1,FALSE)),VLOOKUP($D261,'Project labour content'!$F$6:$G$15,'Project labour content'!$G$1,FALSE),VLOOKUP($A261,'Project labour content'!$A$7:$D$255,'Project labour content'!$D$1,FALSE))*LabEsc24*1</f>
        <v>1.0008580614280487</v>
      </c>
      <c r="BW261" s="249">
        <f>1+IF(ISNA(VLOOKUP($A261,'Project labour content'!$A$7:$D$255,'Project labour content'!$D$1,FALSE)),VLOOKUP($D261,'Project labour content'!$F$6:$G$15,'Project labour content'!$G$1,FALSE),VLOOKUP($A261,'Project labour content'!$A$7:$D$255,'Project labour content'!$D$1,FALSE))*LabEsc25*1</f>
        <v>1.0012266323341881</v>
      </c>
      <c r="BX261" s="249">
        <f>1+IF(ISNA(VLOOKUP($A261,'Project labour content'!$A$7:$D$255,'Project labour content'!$D$1,FALSE)),VLOOKUP($D261,'Project labour content'!$F$6:$G$15,'Project labour content'!$G$1,FALSE),VLOOKUP($A261,'Project labour content'!$A$7:$D$255,'Project labour content'!$D$1,FALSE))*LabEsc26*1</f>
        <v>1.0016283131933958</v>
      </c>
      <c r="BY261" s="249">
        <f>1+IF(ISNA(VLOOKUP($A261,'Project labour content'!$A$7:$D$255,'Project labour content'!$D$1,FALSE)),VLOOKUP($D261,'Project labour content'!$F$6:$G$15,'Project labour content'!$G$1,FALSE),VLOOKUP($A261,'Project labour content'!$A$7:$D$255,'Project labour content'!$D$1,FALSE))*LabEsc27*1</f>
        <v>1.0018771081378834</v>
      </c>
      <c r="BZ261" s="249">
        <f>1+IF(ISNA(VLOOKUP($A261,'Project labour content'!$A$7:$D$255,'Project labour content'!$D$1,FALSE)),VLOOKUP($D261,'Project labour content'!$F$6:$G$15,'Project labour content'!$G$1,FALSE),VLOOKUP($A261,'Project labour content'!$A$7:$D$255,'Project labour content'!$D$1,FALSE))*LabEsc28*1</f>
        <v>1.0020644507310827</v>
      </c>
      <c r="CA261" s="249">
        <f>1+IF(ISNA(VLOOKUP($A261,'Project labour content'!$A$7:$D$255,'Project labour content'!$D$1,FALSE)),VLOOKUP($D261,'Project labour content'!$F$6:$G$15,'Project labour content'!$G$1,FALSE),VLOOKUP($A261,'Project labour content'!$A$7:$D$255,'Project labour content'!$D$1,FALSE))*LabEsc29*1</f>
        <v>1.002365098124649</v>
      </c>
      <c r="CB261" s="250" t="str">
        <f>IF(ISNA(VLOOKUP($A261,'Project labour content'!$A$7:$D$255,'Project labour content'!$D$1,FALSE)),"Category","Project")</f>
        <v>Project</v>
      </c>
      <c r="CD261" s="247" t="str">
        <f t="shared" si="55"/>
        <v>14221</v>
      </c>
    </row>
    <row r="262" spans="1:82" x14ac:dyDescent="0.15">
      <c r="A262" s="11" t="s">
        <v>876</v>
      </c>
      <c r="B262" s="11" t="str">
        <f>VLOOKUP($A262,'Incurred Real 2022$'!$A$25:$AC$426,'Incurred Real 2022$'!B$1,FALSE)</f>
        <v>Group Corporate Financial Model Replacement</v>
      </c>
      <c r="C262" s="11" t="str">
        <f>VLOOKUP($A262,'Incurred Real 2022$'!$A$25:$AC$426,'Incurred Real 2022$'!C$1,FALSE)</f>
        <v>ExAnte</v>
      </c>
      <c r="D262" s="11" t="str">
        <f>VLOOKUP($A262,'Incurred Real 2022$'!$A$25:$AC$426,'Incurred Real 2022$'!D$1,FALSE)</f>
        <v>Information Technology</v>
      </c>
      <c r="E262" s="11" t="str">
        <f>VLOOKUP($A262,'Incurred Real 2022$'!$A$25:$AC$426,'Incurred Real 2022$'!E$1,FALSE)</f>
        <v>Closed</v>
      </c>
      <c r="F262" s="105" t="str">
        <f>IF(VLOOKUP($A262,'Incurred Real 2022$'!$A$25:$AC$426,'Incurred Real 2022$'!F$1,FALSE)=0,"",VLOOKUP($A262,'Incurred Real 2022$'!$A$25:$AC$426,'Incurred Real 2022$'!F$1,FALSE))</f>
        <v/>
      </c>
      <c r="G262" s="105" t="str">
        <f>IF(VLOOKUP($A262,'Incurred Real 2022$'!$A$25:$AC$426,'Incurred Real 2022$'!G$1,FALSE)=0,"",VLOOKUP($A262,'Incurred Real 2022$'!$A$25:$AC$426,'Incurred Real 2022$'!G$1,FALSE))</f>
        <v/>
      </c>
      <c r="H262" s="105" t="str">
        <f>IF(VLOOKUP($A262,'Incurred Real 2022$'!$A$25:$AC$426,'Incurred Real 2022$'!H$1,FALSE)=0,"",VLOOKUP($A262,'Incurred Real 2022$'!$A$25:$AC$426,'Incurred Real 2022$'!H$1,FALSE))</f>
        <v/>
      </c>
      <c r="I262" s="105" t="str">
        <f>IF(VLOOKUP($A262,'Incurred Real 2022$'!$A$25:$AC$426,'Incurred Real 2022$'!I$1,FALSE)=0,"",VLOOKUP($A262,'Incurred Real 2022$'!$A$25:$AC$426,'Incurred Real 2022$'!I$1,FALSE))</f>
        <v/>
      </c>
      <c r="J262" s="105" t="str">
        <f>IF(VLOOKUP($A262,'Incurred Real 2022$'!$A$25:$AC$426,'Incurred Real 2022$'!J$1,FALSE)=0,"",VLOOKUP($A262,'Incurred Real 2022$'!$A$25:$AC$426,'Incurred Real 2022$'!J$1,FALSE))</f>
        <v/>
      </c>
      <c r="K262" s="105" t="str">
        <f>IF(VLOOKUP($A262,'Incurred Real 2022$'!$A$25:$AC$426,'Incurred Real 2022$'!K$1,FALSE)=0,"",VLOOKUP($A262,'Incurred Real 2022$'!$A$25:$AC$426,'Incurred Real 2022$'!K$1,FALSE))</f>
        <v/>
      </c>
      <c r="L262" s="105" t="str">
        <f>IF(VLOOKUP($A262,'Incurred Real 2022$'!$A$25:$AC$426,'Incurred Real 2022$'!L$1,FALSE)=0,"",VLOOKUP($A262,'Incurred Real 2022$'!$A$25:$AC$426,'Incurred Real 2022$'!L$1,FALSE))</f>
        <v/>
      </c>
      <c r="M262" s="105" t="str">
        <f>IF(VLOOKUP($A262,'Incurred Real 2022$'!$A$25:$AC$426,'Incurred Real 2022$'!M$1,FALSE)=0,"",VLOOKUP($A262,'Incurred Real 2022$'!$A$25:$AC$426,'Incurred Real 2022$'!M$1,FALSE))</f>
        <v/>
      </c>
      <c r="N262" s="105" t="str">
        <f>IF(VLOOKUP($A262,'Incurred Real 2022$'!$A$25:$AC$426,'Incurred Real 2022$'!N$1,FALSE)=0,"",VLOOKUP($A262,'Incurred Real 2022$'!$A$25:$AC$426,'Incurred Real 2022$'!N$1,FALSE))</f>
        <v/>
      </c>
      <c r="O262" s="105" t="str">
        <f>IF(VLOOKUP($A262,'Incurred Real 2022$'!$A$25:$AC$426,'Incurred Real 2022$'!O$1,FALSE)=0,"",VLOOKUP($A262,'Incurred Real 2022$'!$A$25:$AC$426,'Incurred Real 2022$'!O$1,FALSE))</f>
        <v/>
      </c>
      <c r="P262" s="105" t="str">
        <f>IF(VLOOKUP($A262,'Incurred Real 2022$'!$A$25:$AC$426,'Incurred Real 2022$'!P$1,FALSE)=0,"",VLOOKUP($A262,'Incurred Real 2022$'!$A$25:$AC$426,'Incurred Real 2022$'!P$1,FALSE))</f>
        <v/>
      </c>
      <c r="Q262" s="105">
        <f>IF(VLOOKUP($A262,'Incurred Real 2022$'!$A$25:$AC$426,'Incurred Real 2022$'!Q$1,FALSE)=0,"",VLOOKUP($A262,'Incurred Real 2022$'!$A$25:$AC$426,'Incurred Real 2022$'!Q$1,FALSE))</f>
        <v>190856.07</v>
      </c>
      <c r="R262" s="105">
        <f>IF(VLOOKUP($A262,'Incurred Real 2022$'!$A$25:$AC$426,'Incurred Real 2022$'!R$1,FALSE)=0,"",VLOOKUP($A262,'Incurred Real 2022$'!$A$25:$AC$426,'Incurred Real 2022$'!R$1,FALSE))</f>
        <v>348139.78</v>
      </c>
      <c r="S262" s="105" t="str">
        <f>IF(VLOOKUP($A262,'Incurred Real 2022$'!$A$25:$AC$426,'Incurred Real 2022$'!S$1,FALSE)=0,"",VLOOKUP($A262,'Incurred Real 2022$'!$A$25:$AC$426,'Incurred Real 2022$'!S$1,FALSE))</f>
        <v/>
      </c>
      <c r="T262" s="105" t="str">
        <f>IF(VLOOKUP($A262,'Incurred Real 2022$'!$A$25:$AC$426,'Incurred Real 2022$'!T$1,FALSE)=0,"",VLOOKUP($A262,'Incurred Real 2022$'!$A$25:$AC$426,'Incurred Real 2022$'!T$1,FALSE))</f>
        <v/>
      </c>
      <c r="U262" s="105" t="str">
        <f>IF(VLOOKUP($A262,'Incurred Real 2022$'!$A$25:$AC$426,'Incurred Real 2022$'!U$1,FALSE)=0,"",VLOOKUP($A262,'Incurred Real 2022$'!$A$25:$AC$426,'Incurred Real 2022$'!U$1,FALSE))</f>
        <v/>
      </c>
      <c r="V262" s="13" t="str">
        <f>IF(ISTEXT(VLOOKUP($A262,'Incurred Real 2022$'!$A$25:$AC$426,'Incurred Real 2022$'!V$1,FALSE)),"",(VLOOKUP($A262,'Incurred Real 2022$'!$A$25:$AC$426,'Incurred Real 2022$'!V$1,FALSE))*BT262*Incurred_Nominal!V$15)</f>
        <v/>
      </c>
      <c r="W262" s="13" t="str">
        <f>IF(ISTEXT(VLOOKUP($A262,'Incurred Real 2022$'!$A$25:$AC$426,'Incurred Real 2022$'!W$1,FALSE)),"",(VLOOKUP($A262,'Incurred Real 2022$'!$A$25:$AC$426,'Incurred Real 2022$'!W$1,FALSE))*BU262*Incurred_Nominal!W$15)</f>
        <v/>
      </c>
      <c r="X262" s="13" t="str">
        <f>IF(ISTEXT(VLOOKUP($A262,'Incurred Real 2022$'!$A$25:$AC$426,'Incurred Real 2022$'!X$1,FALSE)),"",(VLOOKUP($A262,'Incurred Real 2022$'!$A$25:$AC$426,'Incurred Real 2022$'!X$1,FALSE))*BV262*Incurred_Nominal!X$15)</f>
        <v/>
      </c>
      <c r="Y262" s="13" t="str">
        <f>IF(ISTEXT(VLOOKUP($A262,'Incurred Real 2022$'!$A$25:$AC$426,'Incurred Real 2022$'!Y$1,FALSE)),"",(VLOOKUP($A262,'Incurred Real 2022$'!$A$25:$AC$426,'Incurred Real 2022$'!Y$1,FALSE))*BW262*Incurred_Nominal!Y$15)</f>
        <v/>
      </c>
      <c r="Z262" s="13" t="str">
        <f>IF(ISTEXT(VLOOKUP($A262,'Incurred Real 2022$'!$A$25:$AC$426,'Incurred Real 2022$'!Z$1,FALSE)),"",(VLOOKUP($A262,'Incurred Real 2022$'!$A$25:$AC$426,'Incurred Real 2022$'!Z$1,FALSE))*BX262*Incurred_Nominal!Z$15)</f>
        <v/>
      </c>
      <c r="AA262" s="13" t="str">
        <f>IF(ISTEXT(VLOOKUP($A262,'Incurred Real 2022$'!$A$25:$AC$426,'Incurred Real 2022$'!AA$1,FALSE)),"",(VLOOKUP($A262,'Incurred Real 2022$'!$A$25:$AC$426,'Incurred Real 2022$'!AA$1,FALSE))*BY262*Incurred_Nominal!AA$15)</f>
        <v/>
      </c>
      <c r="AB262" s="13" t="str">
        <f>IF(ISTEXT(VLOOKUP($A262,'Incurred Real 2022$'!$A$25:$AC$426,'Incurred Real 2022$'!AB$1,FALSE)),"",(VLOOKUP($A262,'Incurred Real 2022$'!$A$25:$AC$426,'Incurred Real 2022$'!AB$1,FALSE))*BZ262*Incurred_Nominal!AB$15)</f>
        <v/>
      </c>
      <c r="AC262" s="13" t="str">
        <f>IF(ISTEXT(VLOOKUP($A262,'Incurred Real 2022$'!$A$25:$AC$426,'Incurred Real 2022$'!AC$1,FALSE)),"",(VLOOKUP($A262,'Incurred Real 2022$'!$A$25:$AC$426,'Incurred Real 2022$'!AC$1,FALSE))*CA262*Incurred_Nominal!AC$15)</f>
        <v/>
      </c>
      <c r="AD262" s="232">
        <f t="shared" si="49"/>
        <v>538995.85000000009</v>
      </c>
      <c r="AE262" s="232">
        <f t="shared" si="50"/>
        <v>538995.85000000009</v>
      </c>
      <c r="AF262" s="239">
        <f t="shared" si="51"/>
        <v>667438.27955815522</v>
      </c>
      <c r="AG262" s="237">
        <f t="shared" si="52"/>
        <v>542622.97893212666</v>
      </c>
      <c r="AH262" s="240">
        <f t="shared" si="56"/>
        <v>1.230022143315167</v>
      </c>
      <c r="AI262" s="234" t="str">
        <f>VLOOKUP($A262,Incurred_Real!$A$25:$AP$479,Incurred_Real!AI$1,FALSE)</f>
        <v>2018</v>
      </c>
      <c r="AJ262" s="235">
        <f>VLOOKUP($A262,Incurred_Real!$A$25:$AP$479,Incurred_Real!AJ$1,FALSE)</f>
        <v>43081</v>
      </c>
      <c r="AK262" s="236">
        <f>VLOOKUP($A262,Incurred_Real!$A$25:$AP$479,Incurred_Real!AK$1,FALSE)</f>
        <v>2018</v>
      </c>
      <c r="AL262" s="235" t="str">
        <f>VLOOKUP($A262,Incurred_Real!$A$25:$AP$479,Incurred_Real!AL$1,FALSE)</f>
        <v/>
      </c>
      <c r="AM262" s="237">
        <f>IF(AL262="Commissioned Extra","",(IF((AD262)=0,0,SUMPRODUCT($F$17:$U$17,F262:U262))+VLOOKUP($A262,Incurred_Real!$A$25:$BS$376,Incurred_Real!$AO$1,FALSE)))</f>
        <v>592804.27638533269</v>
      </c>
      <c r="AN262" s="232" cm="1">
        <f t="array" ref="AN262">IF(ROUND(AE262,0)=0,0,LOOKUP(2,1/(F262:AC262&lt;&gt;""),F262:AC262))</f>
        <v>348139.78</v>
      </c>
      <c r="AO262" s="232">
        <f t="shared" si="53"/>
        <v>0</v>
      </c>
      <c r="AP262" s="78"/>
      <c r="AQ262" s="20"/>
      <c r="AR262" s="245">
        <f>VLOOKUP($A262,Incurred_Real!$A$25:$CD$376,Incurred_Real!AR$1,FALSE)</f>
        <v>0</v>
      </c>
      <c r="AS262" s="246">
        <f>VLOOKUP($A262,Incurred_Real!$A$25:$CD$376,Incurred_Real!AS$1,FALSE)</f>
        <v>0</v>
      </c>
      <c r="AT262" s="246">
        <f>VLOOKUP($A262,Incurred_Real!$A$25:$CD$376,Incurred_Real!AT$1,FALSE)</f>
        <v>0</v>
      </c>
      <c r="AU262" s="246">
        <f>VLOOKUP($A262,Incurred_Real!$A$25:$CD$376,Incurred_Real!AU$1,FALSE)</f>
        <v>0</v>
      </c>
      <c r="AV262" s="246">
        <f>VLOOKUP($A262,Incurred_Real!$A$25:$CD$376,Incurred_Real!AV$1,FALSE)</f>
        <v>1</v>
      </c>
      <c r="AW262" s="246">
        <f>VLOOKUP($A262,Incurred_Real!$A$25:$CD$376,Incurred_Real!AW$1,FALSE)</f>
        <v>0</v>
      </c>
      <c r="AX262" s="246">
        <f>VLOOKUP($A262,Incurred_Real!$A$25:$CD$376,Incurred_Real!AX$1,FALSE)</f>
        <v>0</v>
      </c>
      <c r="AY262" s="246">
        <f>VLOOKUP($A262,Incurred_Real!$A$25:$CD$376,Incurred_Real!AY$1,FALSE)</f>
        <v>0</v>
      </c>
      <c r="AZ262" s="246">
        <f>VLOOKUP($A262,Incurred_Real!$A$25:$CD$376,Incurred_Real!AZ$1,FALSE)</f>
        <v>0</v>
      </c>
      <c r="BA262" s="246">
        <f>VLOOKUP($A262,Incurred_Real!$A$25:$CD$376,Incurred_Real!BA$1,FALSE)</f>
        <v>0</v>
      </c>
      <c r="BB262" s="246">
        <f>VLOOKUP($A262,Incurred_Real!$A$25:$CD$376,Incurred_Real!BB$1,FALSE)</f>
        <v>0</v>
      </c>
      <c r="BC262" s="246">
        <f>VLOOKUP($A262,Incurred_Real!$A$25:$CD$376,Incurred_Real!BC$1,FALSE)</f>
        <v>0</v>
      </c>
      <c r="BD262" s="246">
        <f>VLOOKUP($A262,Incurred_Real!$A$25:$CD$376,Incurred_Real!BD$1,FALSE)</f>
        <v>0</v>
      </c>
      <c r="BE262" s="246">
        <f>VLOOKUP($A262,Incurred_Real!$A$25:$CD$376,Incurred_Real!BE$1,FALSE)</f>
        <v>0</v>
      </c>
      <c r="BF262" s="246">
        <f>VLOOKUP($A262,Incurred_Real!$A$25:$CD$376,Incurred_Real!BF$1,FALSE)</f>
        <v>0</v>
      </c>
      <c r="BG262" s="246">
        <f>VLOOKUP($A262,Incurred_Real!$A$25:$CD$376,Incurred_Real!BG$1,FALSE)</f>
        <v>0</v>
      </c>
      <c r="BH262" s="246">
        <f>VLOOKUP($A262,Incurred_Real!$A$25:$CD$376,Incurred_Real!BH$1,FALSE)</f>
        <v>0</v>
      </c>
      <c r="BI262" s="246">
        <f>VLOOKUP($A262,Incurred_Real!$A$25:$CD$376,Incurred_Real!BI$1,FALSE)</f>
        <v>0</v>
      </c>
      <c r="BJ262" s="246">
        <f>VLOOKUP($A262,Incurred_Real!$A$25:$CD$376,Incurred_Real!BJ$1,FALSE)</f>
        <v>0</v>
      </c>
      <c r="BK262" s="246">
        <f>VLOOKUP($A262,Incurred_Real!$A$25:$CD$376,Incurred_Real!BK$1,FALSE)</f>
        <v>0</v>
      </c>
      <c r="BL262" s="246">
        <f>VLOOKUP($A262,Incurred_Real!$A$25:$CD$376,Incurred_Real!BL$1,FALSE)</f>
        <v>0</v>
      </c>
      <c r="BM262" s="246">
        <f>VLOOKUP($A262,Incurred_Real!$A$25:$CD$376,Incurred_Real!BM$1,FALSE)</f>
        <v>0</v>
      </c>
      <c r="BN262" s="246">
        <f>VLOOKUP($A262,Incurred_Real!$A$25:$CD$376,Incurred_Real!BN$1,FALSE)</f>
        <v>0</v>
      </c>
      <c r="BO262" s="246">
        <f>VLOOKUP($A262,Incurred_Real!$A$25:$CD$376,Incurred_Real!BO$1,FALSE)</f>
        <v>0</v>
      </c>
      <c r="BP262" s="246">
        <f>VLOOKUP($A262,Incurred_Real!$A$25:$CD$376,Incurred_Real!BP$1,FALSE)</f>
        <v>0</v>
      </c>
      <c r="BQ262" s="246">
        <f>VLOOKUP($A262,Incurred_Real!$A$25:$CD$376,Incurred_Real!BQ$1,FALSE)</f>
        <v>0</v>
      </c>
      <c r="BR262" s="246">
        <f>VLOOKUP($A262,Incurred_Real!$A$25:$CD$376,Incurred_Real!BR$1,FALSE)</f>
        <v>0</v>
      </c>
      <c r="BS262" s="254">
        <f t="shared" si="54"/>
        <v>1</v>
      </c>
      <c r="BT262" s="249">
        <f>1+IF(ISNA(VLOOKUP($A262,'Project labour content'!$A$7:$D$255,'Project labour content'!$D$1,FALSE)),VLOOKUP($D262,'Project labour content'!$F$6:$G$15,'Project labour content'!$G$1,FALSE),VLOOKUP($A262,'Project labour content'!$A$7:$D$255,'Project labour content'!$D$1,FALSE))*LabEsc22*1</f>
        <v>1.0024480115846353</v>
      </c>
      <c r="BU262" s="249">
        <f>1+IF(ISNA(VLOOKUP($A262,'Project labour content'!$A$7:$D$255,'Project labour content'!$D$1,FALSE)),VLOOKUP($D262,'Project labour content'!$F$6:$G$15,'Project labour content'!$G$1,FALSE),VLOOKUP($A262,'Project labour content'!$A$7:$D$255,'Project labour content'!$D$1,FALSE))*LabEsc23*1</f>
        <v>1.0049077736248768</v>
      </c>
      <c r="BV262" s="249">
        <f>1+IF(ISNA(VLOOKUP($A262,'Project labour content'!$A$7:$D$255,'Project labour content'!$D$1,FALSE)),VLOOKUP($D262,'Project labour content'!$F$6:$G$15,'Project labour content'!$G$1,FALSE),VLOOKUP($A262,'Project labour content'!$A$7:$D$255,'Project labour content'!$D$1,FALSE))*LabEsc24*1</f>
        <v>1.0072248694667842</v>
      </c>
      <c r="BW262" s="249">
        <f>1+IF(ISNA(VLOOKUP($A262,'Project labour content'!$A$7:$D$255,'Project labour content'!$D$1,FALSE)),VLOOKUP($D262,'Project labour content'!$F$6:$G$15,'Project labour content'!$G$1,FALSE),VLOOKUP($A262,'Project labour content'!$A$7:$D$255,'Project labour content'!$D$1,FALSE))*LabEsc25*1</f>
        <v>1.0103282331643793</v>
      </c>
      <c r="BX262" s="249">
        <f>1+IF(ISNA(VLOOKUP($A262,'Project labour content'!$A$7:$D$255,'Project labour content'!$D$1,FALSE)),VLOOKUP($D262,'Project labour content'!$F$6:$G$15,'Project labour content'!$G$1,FALSE),VLOOKUP($A262,'Project labour content'!$A$7:$D$255,'Project labour content'!$D$1,FALSE))*LabEsc26*1</f>
        <v>1.0137103823674747</v>
      </c>
      <c r="BY262" s="249">
        <f>1+IF(ISNA(VLOOKUP($A262,'Project labour content'!$A$7:$D$255,'Project labour content'!$D$1,FALSE)),VLOOKUP($D262,'Project labour content'!$F$6:$G$15,'Project labour content'!$G$1,FALSE),VLOOKUP($A262,'Project labour content'!$A$7:$D$255,'Project labour content'!$D$1,FALSE))*LabEsc27*1</f>
        <v>1.0158052335508072</v>
      </c>
      <c r="BZ262" s="249">
        <f>1+IF(ISNA(VLOOKUP($A262,'Project labour content'!$A$7:$D$255,'Project labour content'!$D$1,FALSE)),VLOOKUP($D262,'Project labour content'!$F$6:$G$15,'Project labour content'!$G$1,FALSE),VLOOKUP($A262,'Project labour content'!$A$7:$D$255,'Project labour content'!$D$1,FALSE))*LabEsc28*1</f>
        <v>1.0173826564918567</v>
      </c>
      <c r="CA262" s="249">
        <f>1+IF(ISNA(VLOOKUP($A262,'Project labour content'!$A$7:$D$255,'Project labour content'!$D$1,FALSE)),VLOOKUP($D262,'Project labour content'!$F$6:$G$15,'Project labour content'!$G$1,FALSE),VLOOKUP($A262,'Project labour content'!$A$7:$D$255,'Project labour content'!$D$1,FALSE))*LabEsc29*1</f>
        <v>1.0199141048276528</v>
      </c>
      <c r="CB262" s="250" t="str">
        <f>IF(ISNA(VLOOKUP($A262,'Project labour content'!$A$7:$D$255,'Project labour content'!$D$1,FALSE)),"Category","Project")</f>
        <v>Category</v>
      </c>
      <c r="CD262" s="247" t="str">
        <f t="shared" si="55"/>
        <v>14222</v>
      </c>
    </row>
    <row r="263" spans="1:82" x14ac:dyDescent="0.15">
      <c r="A263" s="11" t="s">
        <v>881</v>
      </c>
      <c r="B263" s="11" t="str">
        <f>VLOOKUP($A263,'Incurred Real 2022$'!$A$25:$AC$426,'Incurred Real 2022$'!B$1,FALSE)</f>
        <v>F1919 and F1920 Tower Replacement</v>
      </c>
      <c r="C263" s="11" t="str">
        <f>VLOOKUP($A263,'Incurred Real 2022$'!$A$25:$AC$426,'Incurred Real 2022$'!C$1,FALSE)</f>
        <v>ExAnte</v>
      </c>
      <c r="D263" s="11" t="str">
        <f>VLOOKUP($A263,'Incurred Real 2022$'!$A$25:$AC$426,'Incurred Real 2022$'!D$1,FALSE)</f>
        <v>Replacement</v>
      </c>
      <c r="E263" s="11" t="str">
        <f>VLOOKUP($A263,'Incurred Real 2022$'!$A$25:$AC$426,'Incurred Real 2022$'!E$1,FALSE)</f>
        <v>Closed</v>
      </c>
      <c r="F263" s="105" t="str">
        <f>IF(VLOOKUP($A263,'Incurred Real 2022$'!$A$25:$AC$426,'Incurred Real 2022$'!F$1,FALSE)=0,"",VLOOKUP($A263,'Incurred Real 2022$'!$A$25:$AC$426,'Incurred Real 2022$'!F$1,FALSE))</f>
        <v/>
      </c>
      <c r="G263" s="105" t="str">
        <f>IF(VLOOKUP($A263,'Incurred Real 2022$'!$A$25:$AC$426,'Incurred Real 2022$'!G$1,FALSE)=0,"",VLOOKUP($A263,'Incurred Real 2022$'!$A$25:$AC$426,'Incurred Real 2022$'!G$1,FALSE))</f>
        <v/>
      </c>
      <c r="H263" s="105" t="str">
        <f>IF(VLOOKUP($A263,'Incurred Real 2022$'!$A$25:$AC$426,'Incurred Real 2022$'!H$1,FALSE)=0,"",VLOOKUP($A263,'Incurred Real 2022$'!$A$25:$AC$426,'Incurred Real 2022$'!H$1,FALSE))</f>
        <v/>
      </c>
      <c r="I263" s="105" t="str">
        <f>IF(VLOOKUP($A263,'Incurred Real 2022$'!$A$25:$AC$426,'Incurred Real 2022$'!I$1,FALSE)=0,"",VLOOKUP($A263,'Incurred Real 2022$'!$A$25:$AC$426,'Incurred Real 2022$'!I$1,FALSE))</f>
        <v/>
      </c>
      <c r="J263" s="105" t="str">
        <f>IF(VLOOKUP($A263,'Incurred Real 2022$'!$A$25:$AC$426,'Incurred Real 2022$'!J$1,FALSE)=0,"",VLOOKUP($A263,'Incurred Real 2022$'!$A$25:$AC$426,'Incurred Real 2022$'!J$1,FALSE))</f>
        <v/>
      </c>
      <c r="K263" s="105" t="str">
        <f>IF(VLOOKUP($A263,'Incurred Real 2022$'!$A$25:$AC$426,'Incurred Real 2022$'!K$1,FALSE)=0,"",VLOOKUP($A263,'Incurred Real 2022$'!$A$25:$AC$426,'Incurred Real 2022$'!K$1,FALSE))</f>
        <v/>
      </c>
      <c r="L263" s="105" t="str">
        <f>IF(VLOOKUP($A263,'Incurred Real 2022$'!$A$25:$AC$426,'Incurred Real 2022$'!L$1,FALSE)=0,"",VLOOKUP($A263,'Incurred Real 2022$'!$A$25:$AC$426,'Incurred Real 2022$'!L$1,FALSE))</f>
        <v/>
      </c>
      <c r="M263" s="105" t="str">
        <f>IF(VLOOKUP($A263,'Incurred Real 2022$'!$A$25:$AC$426,'Incurred Real 2022$'!M$1,FALSE)=0,"",VLOOKUP($A263,'Incurred Real 2022$'!$A$25:$AC$426,'Incurred Real 2022$'!M$1,FALSE))</f>
        <v/>
      </c>
      <c r="N263" s="105" t="str">
        <f>IF(VLOOKUP($A263,'Incurred Real 2022$'!$A$25:$AC$426,'Incurred Real 2022$'!N$1,FALSE)=0,"",VLOOKUP($A263,'Incurred Real 2022$'!$A$25:$AC$426,'Incurred Real 2022$'!N$1,FALSE))</f>
        <v/>
      </c>
      <c r="O263" s="105" t="str">
        <f>IF(VLOOKUP($A263,'Incurred Real 2022$'!$A$25:$AC$426,'Incurred Real 2022$'!O$1,FALSE)=0,"",VLOOKUP($A263,'Incurred Real 2022$'!$A$25:$AC$426,'Incurred Real 2022$'!O$1,FALSE))</f>
        <v/>
      </c>
      <c r="P263" s="105" t="str">
        <f>IF(VLOOKUP($A263,'Incurred Real 2022$'!$A$25:$AC$426,'Incurred Real 2022$'!P$1,FALSE)=0,"",VLOOKUP($A263,'Incurred Real 2022$'!$A$25:$AC$426,'Incurred Real 2022$'!P$1,FALSE))</f>
        <v/>
      </c>
      <c r="Q263" s="105">
        <f>IF(VLOOKUP($A263,'Incurred Real 2022$'!$A$25:$AC$426,'Incurred Real 2022$'!Q$1,FALSE)=0,"",VLOOKUP($A263,'Incurred Real 2022$'!$A$25:$AC$426,'Incurred Real 2022$'!Q$1,FALSE))</f>
        <v>3906700</v>
      </c>
      <c r="R263" s="105" t="str">
        <f>IF(VLOOKUP($A263,'Incurred Real 2022$'!$A$25:$AC$426,'Incurred Real 2022$'!R$1,FALSE)=0,"",VLOOKUP($A263,'Incurred Real 2022$'!$A$25:$AC$426,'Incurred Real 2022$'!R$1,FALSE))</f>
        <v/>
      </c>
      <c r="S263" s="105" t="str">
        <f>IF(VLOOKUP($A263,'Incurred Real 2022$'!$A$25:$AC$426,'Incurred Real 2022$'!S$1,FALSE)=0,"",VLOOKUP($A263,'Incurred Real 2022$'!$A$25:$AC$426,'Incurred Real 2022$'!S$1,FALSE))</f>
        <v/>
      </c>
      <c r="T263" s="105" t="str">
        <f>IF(VLOOKUP($A263,'Incurred Real 2022$'!$A$25:$AC$426,'Incurred Real 2022$'!T$1,FALSE)=0,"",VLOOKUP($A263,'Incurred Real 2022$'!$A$25:$AC$426,'Incurred Real 2022$'!T$1,FALSE))</f>
        <v/>
      </c>
      <c r="U263" s="105" t="str">
        <f>IF(VLOOKUP($A263,'Incurred Real 2022$'!$A$25:$AC$426,'Incurred Real 2022$'!U$1,FALSE)=0,"",VLOOKUP($A263,'Incurred Real 2022$'!$A$25:$AC$426,'Incurred Real 2022$'!U$1,FALSE))</f>
        <v/>
      </c>
      <c r="V263" s="13" t="str">
        <f>IF(ISTEXT(VLOOKUP($A263,'Incurred Real 2022$'!$A$25:$AC$426,'Incurred Real 2022$'!V$1,FALSE)),"",(VLOOKUP($A263,'Incurred Real 2022$'!$A$25:$AC$426,'Incurred Real 2022$'!V$1,FALSE))*BT263*Incurred_Nominal!V$15)</f>
        <v/>
      </c>
      <c r="W263" s="13" t="str">
        <f>IF(ISTEXT(VLOOKUP($A263,'Incurred Real 2022$'!$A$25:$AC$426,'Incurred Real 2022$'!W$1,FALSE)),"",(VLOOKUP($A263,'Incurred Real 2022$'!$A$25:$AC$426,'Incurred Real 2022$'!W$1,FALSE))*BU263*Incurred_Nominal!W$15)</f>
        <v/>
      </c>
      <c r="X263" s="13" t="str">
        <f>IF(ISTEXT(VLOOKUP($A263,'Incurred Real 2022$'!$A$25:$AC$426,'Incurred Real 2022$'!X$1,FALSE)),"",(VLOOKUP($A263,'Incurred Real 2022$'!$A$25:$AC$426,'Incurred Real 2022$'!X$1,FALSE))*BV263*Incurred_Nominal!X$15)</f>
        <v/>
      </c>
      <c r="Y263" s="13" t="str">
        <f>IF(ISTEXT(VLOOKUP($A263,'Incurred Real 2022$'!$A$25:$AC$426,'Incurred Real 2022$'!Y$1,FALSE)),"",(VLOOKUP($A263,'Incurred Real 2022$'!$A$25:$AC$426,'Incurred Real 2022$'!Y$1,FALSE))*BW263*Incurred_Nominal!Y$15)</f>
        <v/>
      </c>
      <c r="Z263" s="13" t="str">
        <f>IF(ISTEXT(VLOOKUP($A263,'Incurred Real 2022$'!$A$25:$AC$426,'Incurred Real 2022$'!Z$1,FALSE)),"",(VLOOKUP($A263,'Incurred Real 2022$'!$A$25:$AC$426,'Incurred Real 2022$'!Z$1,FALSE))*BX263*Incurred_Nominal!Z$15)</f>
        <v/>
      </c>
      <c r="AA263" s="13" t="str">
        <f>IF(ISTEXT(VLOOKUP($A263,'Incurred Real 2022$'!$A$25:$AC$426,'Incurred Real 2022$'!AA$1,FALSE)),"",(VLOOKUP($A263,'Incurred Real 2022$'!$A$25:$AC$426,'Incurred Real 2022$'!AA$1,FALSE))*BY263*Incurred_Nominal!AA$15)</f>
        <v/>
      </c>
      <c r="AB263" s="13" t="str">
        <f>IF(ISTEXT(VLOOKUP($A263,'Incurred Real 2022$'!$A$25:$AC$426,'Incurred Real 2022$'!AB$1,FALSE)),"",(VLOOKUP($A263,'Incurred Real 2022$'!$A$25:$AC$426,'Incurred Real 2022$'!AB$1,FALSE))*BZ263*Incurred_Nominal!AB$15)</f>
        <v/>
      </c>
      <c r="AC263" s="13" t="str">
        <f>IF(ISTEXT(VLOOKUP($A263,'Incurred Real 2022$'!$A$25:$AC$426,'Incurred Real 2022$'!AC$1,FALSE)),"",(VLOOKUP($A263,'Incurred Real 2022$'!$A$25:$AC$426,'Incurred Real 2022$'!AC$1,FALSE))*CA263*Incurred_Nominal!AC$15)</f>
        <v/>
      </c>
      <c r="AD263" s="232">
        <f t="shared" si="49"/>
        <v>3906700</v>
      </c>
      <c r="AE263" s="232">
        <f t="shared" si="50"/>
        <v>3906700</v>
      </c>
      <c r="AF263" s="239">
        <f t="shared" si="51"/>
        <v>4896650.4734912412</v>
      </c>
      <c r="AG263" s="237">
        <f t="shared" si="52"/>
        <v>3906699.9999999995</v>
      </c>
      <c r="AH263" s="240">
        <f t="shared" si="56"/>
        <v>1.2533981297492107</v>
      </c>
      <c r="AI263" s="234" t="str">
        <f>VLOOKUP($A263,Incurred_Real!$A$25:$AP$479,Incurred_Real!AI$1,FALSE)</f>
        <v>2017</v>
      </c>
      <c r="AJ263" s="235" t="str">
        <f>VLOOKUP($A263,Incurred_Real!$A$25:$AP$479,Incurred_Real!AJ$1,FALSE)</f>
        <v/>
      </c>
      <c r="AK263" s="236" t="str">
        <f>VLOOKUP($A263,Incurred_Real!$A$25:$AP$479,Incurred_Real!AK$1,FALSE)</f>
        <v>2017</v>
      </c>
      <c r="AL263" s="235" t="str">
        <f>VLOOKUP($A263,Incurred_Real!$A$25:$AP$479,Incurred_Real!AL$1,FALSE)</f>
        <v/>
      </c>
      <c r="AM263" s="237">
        <f>IF(AL263="Commissioned Extra","",(IF((AD263)=0,0,SUMPRODUCT($F$17:$U$17,F263:U263))+VLOOKUP($A263,Incurred_Real!$A$25:$BS$376,Incurred_Real!$AO$1,FALSE)))</f>
        <v>4349099.2793693207</v>
      </c>
      <c r="AN263" s="232" cm="1">
        <f t="array" ref="AN263">IF(ROUND(AE263,0)=0,0,LOOKUP(2,1/(F263:AC263&lt;&gt;""),F263:AC263))</f>
        <v>3906700</v>
      </c>
      <c r="AO263" s="232">
        <f t="shared" si="53"/>
        <v>0</v>
      </c>
      <c r="AP263" s="78"/>
      <c r="AQ263" s="20"/>
      <c r="AR263" s="245">
        <f>VLOOKUP($A263,Incurred_Real!$A$25:$CD$376,Incurred_Real!AR$1,FALSE)</f>
        <v>0</v>
      </c>
      <c r="AS263" s="246">
        <f>VLOOKUP($A263,Incurred_Real!$A$25:$CD$376,Incurred_Real!AS$1,FALSE)</f>
        <v>0</v>
      </c>
      <c r="AT263" s="246">
        <f>VLOOKUP($A263,Incurred_Real!$A$25:$CD$376,Incurred_Real!AT$1,FALSE)</f>
        <v>0</v>
      </c>
      <c r="AU263" s="246">
        <f>VLOOKUP($A263,Incurred_Real!$A$25:$CD$376,Incurred_Real!AU$1,FALSE)</f>
        <v>0</v>
      </c>
      <c r="AV263" s="246">
        <f>VLOOKUP($A263,Incurred_Real!$A$25:$CD$376,Incurred_Real!AV$1,FALSE)</f>
        <v>0</v>
      </c>
      <c r="AW263" s="246">
        <f>VLOOKUP($A263,Incurred_Real!$A$25:$CD$376,Incurred_Real!AW$1,FALSE)</f>
        <v>0</v>
      </c>
      <c r="AX263" s="246">
        <f>VLOOKUP($A263,Incurred_Real!$A$25:$CD$376,Incurred_Real!AX$1,FALSE)</f>
        <v>0</v>
      </c>
      <c r="AY263" s="246">
        <f>VLOOKUP($A263,Incurred_Real!$A$25:$CD$376,Incurred_Real!AY$1,FALSE)</f>
        <v>0</v>
      </c>
      <c r="AZ263" s="246">
        <f>VLOOKUP($A263,Incurred_Real!$A$25:$CD$376,Incurred_Real!AZ$1,FALSE)</f>
        <v>0</v>
      </c>
      <c r="BA263" s="246">
        <f>VLOOKUP($A263,Incurred_Real!$A$25:$CD$376,Incurred_Real!BA$1,FALSE)</f>
        <v>0</v>
      </c>
      <c r="BB263" s="246">
        <f>VLOOKUP($A263,Incurred_Real!$A$25:$CD$376,Incurred_Real!BB$1,FALSE)</f>
        <v>0</v>
      </c>
      <c r="BC263" s="246">
        <f>VLOOKUP($A263,Incurred_Real!$A$25:$CD$376,Incurred_Real!BC$1,FALSE)</f>
        <v>0</v>
      </c>
      <c r="BD263" s="246">
        <f>VLOOKUP($A263,Incurred_Real!$A$25:$CD$376,Incurred_Real!BD$1,FALSE)</f>
        <v>0</v>
      </c>
      <c r="BE263" s="246">
        <f>VLOOKUP($A263,Incurred_Real!$A$25:$CD$376,Incurred_Real!BE$1,FALSE)</f>
        <v>0</v>
      </c>
      <c r="BF263" s="246">
        <f>VLOOKUP($A263,Incurred_Real!$A$25:$CD$376,Incurred_Real!BF$1,FALSE)</f>
        <v>0</v>
      </c>
      <c r="BG263" s="246">
        <f>VLOOKUP($A263,Incurred_Real!$A$25:$CD$376,Incurred_Real!BG$1,FALSE)</f>
        <v>1.1182242605247236E-2</v>
      </c>
      <c r="BH263" s="246">
        <f>VLOOKUP($A263,Incurred_Real!$A$25:$CD$376,Incurred_Real!BH$1,FALSE)</f>
        <v>0.98881775739475275</v>
      </c>
      <c r="BI263" s="246">
        <f>VLOOKUP($A263,Incurred_Real!$A$25:$CD$376,Incurred_Real!BI$1,FALSE)</f>
        <v>0</v>
      </c>
      <c r="BJ263" s="246">
        <f>VLOOKUP($A263,Incurred_Real!$A$25:$CD$376,Incurred_Real!BJ$1,FALSE)</f>
        <v>0</v>
      </c>
      <c r="BK263" s="246">
        <f>VLOOKUP($A263,Incurred_Real!$A$25:$CD$376,Incurred_Real!BK$1,FALSE)</f>
        <v>0</v>
      </c>
      <c r="BL263" s="246">
        <f>VLOOKUP($A263,Incurred_Real!$A$25:$CD$376,Incurred_Real!BL$1,FALSE)</f>
        <v>0</v>
      </c>
      <c r="BM263" s="246">
        <f>VLOOKUP($A263,Incurred_Real!$A$25:$CD$376,Incurred_Real!BM$1,FALSE)</f>
        <v>0</v>
      </c>
      <c r="BN263" s="246">
        <f>VLOOKUP($A263,Incurred_Real!$A$25:$CD$376,Incurred_Real!BN$1,FALSE)</f>
        <v>0</v>
      </c>
      <c r="BO263" s="246">
        <f>VLOOKUP($A263,Incurred_Real!$A$25:$CD$376,Incurred_Real!BO$1,FALSE)</f>
        <v>0</v>
      </c>
      <c r="BP263" s="246">
        <f>VLOOKUP($A263,Incurred_Real!$A$25:$CD$376,Incurred_Real!BP$1,FALSE)</f>
        <v>0</v>
      </c>
      <c r="BQ263" s="246">
        <f>VLOOKUP($A263,Incurred_Real!$A$25:$CD$376,Incurred_Real!BQ$1,FALSE)</f>
        <v>0</v>
      </c>
      <c r="BR263" s="246">
        <f>VLOOKUP($A263,Incurred_Real!$A$25:$CD$376,Incurred_Real!BR$1,FALSE)</f>
        <v>0</v>
      </c>
      <c r="BS263" s="254">
        <f t="shared" si="54"/>
        <v>1</v>
      </c>
      <c r="BT263" s="249">
        <f>1+IF(ISNA(VLOOKUP($A263,'Project labour content'!$A$7:$D$255,'Project labour content'!$D$1,FALSE)),VLOOKUP($D263,'Project labour content'!$F$6:$G$15,'Project labour content'!$G$1,FALSE),VLOOKUP($A263,'Project labour content'!$A$7:$D$255,'Project labour content'!$D$1,FALSE))*LabEsc22*1</f>
        <v>1.0008946620064583</v>
      </c>
      <c r="BU263" s="249">
        <f>1+IF(ISNA(VLOOKUP($A263,'Project labour content'!$A$7:$D$255,'Project labour content'!$D$1,FALSE)),VLOOKUP($D263,'Project labour content'!$F$6:$G$15,'Project labour content'!$G$1,FALSE),VLOOKUP($A263,'Project labour content'!$A$7:$D$255,'Project labour content'!$D$1,FALSE))*LabEsc23*1</f>
        <v>1.0017936183905476</v>
      </c>
      <c r="BV263" s="249">
        <f>1+IF(ISNA(VLOOKUP($A263,'Project labour content'!$A$7:$D$255,'Project labour content'!$D$1,FALSE)),VLOOKUP($D263,'Project labour content'!$F$6:$G$15,'Project labour content'!$G$1,FALSE),VLOOKUP($A263,'Project labour content'!$A$7:$D$255,'Project labour content'!$D$1,FALSE))*LabEsc24*1</f>
        <v>1.0026404353043599</v>
      </c>
      <c r="BW263" s="249">
        <f>1+IF(ISNA(VLOOKUP($A263,'Project labour content'!$A$7:$D$255,'Project labour content'!$D$1,FALSE)),VLOOKUP($D263,'Project labour content'!$F$6:$G$15,'Project labour content'!$G$1,FALSE),VLOOKUP($A263,'Project labour content'!$A$7:$D$255,'Project labour content'!$D$1,FALSE))*LabEsc25*1</f>
        <v>1.0037746054242589</v>
      </c>
      <c r="BX263" s="249">
        <f>1+IF(ISNA(VLOOKUP($A263,'Project labour content'!$A$7:$D$255,'Project labour content'!$D$1,FALSE)),VLOOKUP($D263,'Project labour content'!$F$6:$G$15,'Project labour content'!$G$1,FALSE),VLOOKUP($A263,'Project labour content'!$A$7:$D$255,'Project labour content'!$D$1,FALSE))*LabEsc26*1</f>
        <v>1.0050106618265955</v>
      </c>
      <c r="BY263" s="249">
        <f>1+IF(ISNA(VLOOKUP($A263,'Project labour content'!$A$7:$D$255,'Project labour content'!$D$1,FALSE)),VLOOKUP($D263,'Project labour content'!$F$6:$G$15,'Project labour content'!$G$1,FALSE),VLOOKUP($A263,'Project labour content'!$A$7:$D$255,'Project labour content'!$D$1,FALSE))*LabEsc27*1</f>
        <v>1.0057762561459505</v>
      </c>
      <c r="BZ263" s="249">
        <f>1+IF(ISNA(VLOOKUP($A263,'Project labour content'!$A$7:$D$255,'Project labour content'!$D$1,FALSE)),VLOOKUP($D263,'Project labour content'!$F$6:$G$15,'Project labour content'!$G$1,FALSE),VLOOKUP($A263,'Project labour content'!$A$7:$D$255,'Project labour content'!$D$1,FALSE))*LabEsc28*1</f>
        <v>1.0063527486684249</v>
      </c>
      <c r="CA263" s="249">
        <f>1+IF(ISNA(VLOOKUP($A263,'Project labour content'!$A$7:$D$255,'Project labour content'!$D$1,FALSE)),VLOOKUP($D263,'Project labour content'!$F$6:$G$15,'Project labour content'!$G$1,FALSE),VLOOKUP($A263,'Project labour content'!$A$7:$D$255,'Project labour content'!$D$1,FALSE))*LabEsc29*1</f>
        <v>1.0072779038684916</v>
      </c>
      <c r="CB263" s="250" t="str">
        <f>IF(ISNA(VLOOKUP($A263,'Project labour content'!$A$7:$D$255,'Project labour content'!$D$1,FALSE)),"Category","Project")</f>
        <v>Category</v>
      </c>
      <c r="CD263" s="247" t="str">
        <f t="shared" si="55"/>
        <v>14227</v>
      </c>
    </row>
    <row r="264" spans="1:82" x14ac:dyDescent="0.15">
      <c r="A264" s="11" t="s">
        <v>874</v>
      </c>
      <c r="B264" s="11" t="str">
        <f>VLOOKUP($A264,'Incurred Real 2022$'!$A$25:$AC$426,'Incurred Real 2022$'!B$1,FALSE)</f>
        <v>Port Lincoln Network Support Connection Point</v>
      </c>
      <c r="C264" s="11" t="str">
        <f>VLOOKUP($A264,'Incurred Real 2022$'!$A$25:$AC$426,'Incurred Real 2022$'!C$1,FALSE)</f>
        <v>ExAnte</v>
      </c>
      <c r="D264" s="11" t="str">
        <f>VLOOKUP($A264,'Incurred Real 2022$'!$A$25:$AC$426,'Incurred Real 2022$'!D$1,FALSE)</f>
        <v>Connection</v>
      </c>
      <c r="E264" s="11" t="str">
        <f>VLOOKUP($A264,'Incurred Real 2022$'!$A$25:$AC$426,'Incurred Real 2022$'!E$1,FALSE)</f>
        <v>Closed</v>
      </c>
      <c r="F264" s="105" t="str">
        <f>IF(VLOOKUP($A264,'Incurred Real 2022$'!$A$25:$AC$426,'Incurred Real 2022$'!F$1,FALSE)=0,"",VLOOKUP($A264,'Incurred Real 2022$'!$A$25:$AC$426,'Incurred Real 2022$'!F$1,FALSE))</f>
        <v/>
      </c>
      <c r="G264" s="105" t="str">
        <f>IF(VLOOKUP($A264,'Incurred Real 2022$'!$A$25:$AC$426,'Incurred Real 2022$'!G$1,FALSE)=0,"",VLOOKUP($A264,'Incurred Real 2022$'!$A$25:$AC$426,'Incurred Real 2022$'!G$1,FALSE))</f>
        <v/>
      </c>
      <c r="H264" s="105" t="str">
        <f>IF(VLOOKUP($A264,'Incurred Real 2022$'!$A$25:$AC$426,'Incurred Real 2022$'!H$1,FALSE)=0,"",VLOOKUP($A264,'Incurred Real 2022$'!$A$25:$AC$426,'Incurred Real 2022$'!H$1,FALSE))</f>
        <v/>
      </c>
      <c r="I264" s="105" t="str">
        <f>IF(VLOOKUP($A264,'Incurred Real 2022$'!$A$25:$AC$426,'Incurred Real 2022$'!I$1,FALSE)=0,"",VLOOKUP($A264,'Incurred Real 2022$'!$A$25:$AC$426,'Incurred Real 2022$'!I$1,FALSE))</f>
        <v/>
      </c>
      <c r="J264" s="105" t="str">
        <f>IF(VLOOKUP($A264,'Incurred Real 2022$'!$A$25:$AC$426,'Incurred Real 2022$'!J$1,FALSE)=0,"",VLOOKUP($A264,'Incurred Real 2022$'!$A$25:$AC$426,'Incurred Real 2022$'!J$1,FALSE))</f>
        <v/>
      </c>
      <c r="K264" s="105" t="str">
        <f>IF(VLOOKUP($A264,'Incurred Real 2022$'!$A$25:$AC$426,'Incurred Real 2022$'!K$1,FALSE)=0,"",VLOOKUP($A264,'Incurred Real 2022$'!$A$25:$AC$426,'Incurred Real 2022$'!K$1,FALSE))</f>
        <v/>
      </c>
      <c r="L264" s="105" t="str">
        <f>IF(VLOOKUP($A264,'Incurred Real 2022$'!$A$25:$AC$426,'Incurred Real 2022$'!L$1,FALSE)=0,"",VLOOKUP($A264,'Incurred Real 2022$'!$A$25:$AC$426,'Incurred Real 2022$'!L$1,FALSE))</f>
        <v/>
      </c>
      <c r="M264" s="105" t="str">
        <f>IF(VLOOKUP($A264,'Incurred Real 2022$'!$A$25:$AC$426,'Incurred Real 2022$'!M$1,FALSE)=0,"",VLOOKUP($A264,'Incurred Real 2022$'!$A$25:$AC$426,'Incurred Real 2022$'!M$1,FALSE))</f>
        <v/>
      </c>
      <c r="N264" s="105" t="str">
        <f>IF(VLOOKUP($A264,'Incurred Real 2022$'!$A$25:$AC$426,'Incurred Real 2022$'!N$1,FALSE)=0,"",VLOOKUP($A264,'Incurred Real 2022$'!$A$25:$AC$426,'Incurred Real 2022$'!N$1,FALSE))</f>
        <v/>
      </c>
      <c r="O264" s="105" t="str">
        <f>IF(VLOOKUP($A264,'Incurred Real 2022$'!$A$25:$AC$426,'Incurred Real 2022$'!O$1,FALSE)=0,"",VLOOKUP($A264,'Incurred Real 2022$'!$A$25:$AC$426,'Incurred Real 2022$'!O$1,FALSE))</f>
        <v/>
      </c>
      <c r="P264" s="105" t="str">
        <f>IF(VLOOKUP($A264,'Incurred Real 2022$'!$A$25:$AC$426,'Incurred Real 2022$'!P$1,FALSE)=0,"",VLOOKUP($A264,'Incurred Real 2022$'!$A$25:$AC$426,'Incurred Real 2022$'!P$1,FALSE))</f>
        <v/>
      </c>
      <c r="Q264" s="105" t="str">
        <f>IF(VLOOKUP($A264,'Incurred Real 2022$'!$A$25:$AC$426,'Incurred Real 2022$'!Q$1,FALSE)=0,"",VLOOKUP($A264,'Incurred Real 2022$'!$A$25:$AC$426,'Incurred Real 2022$'!Q$1,FALSE))</f>
        <v/>
      </c>
      <c r="R264" s="105">
        <f>IF(VLOOKUP($A264,'Incurred Real 2022$'!$A$25:$AC$426,'Incurred Real 2022$'!R$1,FALSE)=0,"",VLOOKUP($A264,'Incurred Real 2022$'!$A$25:$AC$426,'Incurred Real 2022$'!R$1,FALSE))</f>
        <v>568952.21</v>
      </c>
      <c r="S264" s="105">
        <f>IF(VLOOKUP($A264,'Incurred Real 2022$'!$A$25:$AC$426,'Incurred Real 2022$'!S$1,FALSE)=0,"",VLOOKUP($A264,'Incurred Real 2022$'!$A$25:$AC$426,'Incurred Real 2022$'!S$1,FALSE))</f>
        <v>2063252.96</v>
      </c>
      <c r="T264" s="105">
        <f>IF(VLOOKUP($A264,'Incurred Real 2022$'!$A$25:$AC$426,'Incurred Real 2022$'!T$1,FALSE)=0,"",VLOOKUP($A264,'Incurred Real 2022$'!$A$25:$AC$426,'Incurred Real 2022$'!T$1,FALSE))</f>
        <v>148019.34</v>
      </c>
      <c r="U264" s="105" t="str">
        <f>IF(VLOOKUP($A264,'Incurred Real 2022$'!$A$25:$AC$426,'Incurred Real 2022$'!U$1,FALSE)=0,"",VLOOKUP($A264,'Incurred Real 2022$'!$A$25:$AC$426,'Incurred Real 2022$'!U$1,FALSE))</f>
        <v/>
      </c>
      <c r="V264" s="13" t="str">
        <f>IF(ISTEXT(VLOOKUP($A264,'Incurred Real 2022$'!$A$25:$AC$426,'Incurred Real 2022$'!V$1,FALSE)),"",(VLOOKUP($A264,'Incurred Real 2022$'!$A$25:$AC$426,'Incurred Real 2022$'!V$1,FALSE))*BT264*Incurred_Nominal!V$15)</f>
        <v/>
      </c>
      <c r="W264" s="13" t="str">
        <f>IF(ISTEXT(VLOOKUP($A264,'Incurred Real 2022$'!$A$25:$AC$426,'Incurred Real 2022$'!W$1,FALSE)),"",(VLOOKUP($A264,'Incurred Real 2022$'!$A$25:$AC$426,'Incurred Real 2022$'!W$1,FALSE))*BU264*Incurred_Nominal!W$15)</f>
        <v/>
      </c>
      <c r="X264" s="13" t="str">
        <f>IF(ISTEXT(VLOOKUP($A264,'Incurred Real 2022$'!$A$25:$AC$426,'Incurred Real 2022$'!X$1,FALSE)),"",(VLOOKUP($A264,'Incurred Real 2022$'!$A$25:$AC$426,'Incurred Real 2022$'!X$1,FALSE))*BV264*Incurred_Nominal!X$15)</f>
        <v/>
      </c>
      <c r="Y264" s="13" t="str">
        <f>IF(ISTEXT(VLOOKUP($A264,'Incurred Real 2022$'!$A$25:$AC$426,'Incurred Real 2022$'!Y$1,FALSE)),"",(VLOOKUP($A264,'Incurred Real 2022$'!$A$25:$AC$426,'Incurred Real 2022$'!Y$1,FALSE))*BW264*Incurred_Nominal!Y$15)</f>
        <v/>
      </c>
      <c r="Z264" s="13" t="str">
        <f>IF(ISTEXT(VLOOKUP($A264,'Incurred Real 2022$'!$A$25:$AC$426,'Incurred Real 2022$'!Z$1,FALSE)),"",(VLOOKUP($A264,'Incurred Real 2022$'!$A$25:$AC$426,'Incurred Real 2022$'!Z$1,FALSE))*BX264*Incurred_Nominal!Z$15)</f>
        <v/>
      </c>
      <c r="AA264" s="13" t="str">
        <f>IF(ISTEXT(VLOOKUP($A264,'Incurred Real 2022$'!$A$25:$AC$426,'Incurred Real 2022$'!AA$1,FALSE)),"",(VLOOKUP($A264,'Incurred Real 2022$'!$A$25:$AC$426,'Incurred Real 2022$'!AA$1,FALSE))*BY264*Incurred_Nominal!AA$15)</f>
        <v/>
      </c>
      <c r="AB264" s="13" t="str">
        <f>IF(ISTEXT(VLOOKUP($A264,'Incurred Real 2022$'!$A$25:$AC$426,'Incurred Real 2022$'!AB$1,FALSE)),"",(VLOOKUP($A264,'Incurred Real 2022$'!$A$25:$AC$426,'Incurred Real 2022$'!AB$1,FALSE))*BZ264*Incurred_Nominal!AB$15)</f>
        <v/>
      </c>
      <c r="AC264" s="13" t="str">
        <f>IF(ISTEXT(VLOOKUP($A264,'Incurred Real 2022$'!$A$25:$AC$426,'Incurred Real 2022$'!AC$1,FALSE)),"",(VLOOKUP($A264,'Incurred Real 2022$'!$A$25:$AC$426,'Incurred Real 2022$'!AC$1,FALSE))*CA264*Incurred_Nominal!AC$15)</f>
        <v/>
      </c>
      <c r="AD264" s="232">
        <f t="shared" si="49"/>
        <v>2780224.51</v>
      </c>
      <c r="AE264" s="232">
        <f t="shared" si="50"/>
        <v>2780224.51</v>
      </c>
      <c r="AF264" s="239">
        <f t="shared" si="51"/>
        <v>3380733.6234663874</v>
      </c>
      <c r="AG264" s="237">
        <f t="shared" si="52"/>
        <v>2748514.4408494979</v>
      </c>
      <c r="AH264" s="240">
        <f t="shared" si="56"/>
        <v>1.230022143315167</v>
      </c>
      <c r="AI264" s="234">
        <f>VLOOKUP($A264,Incurred_Real!$A$25:$AP$479,Incurred_Real!AI$1,FALSE)</f>
        <v>2020</v>
      </c>
      <c r="AJ264" s="235">
        <f>VLOOKUP($A264,Incurred_Real!$A$25:$AP$479,Incurred_Real!AJ$1,FALSE)</f>
        <v>43613</v>
      </c>
      <c r="AK264" s="236">
        <f>VLOOKUP($A264,Incurred_Real!$A$25:$AP$479,Incurred_Real!AK$1,FALSE)</f>
        <v>2019</v>
      </c>
      <c r="AL264" s="235" t="str">
        <f>VLOOKUP($A264,Incurred_Real!$A$25:$AP$479,Incurred_Real!AL$1,FALSE)</f>
        <v/>
      </c>
      <c r="AM264" s="237">
        <f>IF(AL264="Commissioned Extra","",(IF((AD264)=0,0,SUMPRODUCT($F$17:$U$17,F264:U264))+VLOOKUP($A264,Incurred_Real!$A$25:$BS$376,Incurred_Real!$AO$1,FALSE)))</f>
        <v>3002694.6471174536</v>
      </c>
      <c r="AN264" s="232" cm="1">
        <f t="array" ref="AN264">IF(ROUND(AE264,0)=0,0,LOOKUP(2,1/(F264:AC264&lt;&gt;""),F264:AC264))</f>
        <v>148019.34</v>
      </c>
      <c r="AO264" s="232">
        <f t="shared" si="53"/>
        <v>0</v>
      </c>
      <c r="AP264" s="78"/>
      <c r="AQ264" s="20"/>
      <c r="AR264" s="245">
        <f>VLOOKUP($A264,Incurred_Real!$A$25:$CD$376,Incurred_Real!AR$1,FALSE)</f>
        <v>1</v>
      </c>
      <c r="AS264" s="246">
        <f>VLOOKUP($A264,Incurred_Real!$A$25:$CD$376,Incurred_Real!AS$1,FALSE)</f>
        <v>0</v>
      </c>
      <c r="AT264" s="246">
        <f>VLOOKUP($A264,Incurred_Real!$A$25:$CD$376,Incurred_Real!AT$1,FALSE)</f>
        <v>0</v>
      </c>
      <c r="AU264" s="246">
        <f>VLOOKUP($A264,Incurred_Real!$A$25:$CD$376,Incurred_Real!AU$1,FALSE)</f>
        <v>0</v>
      </c>
      <c r="AV264" s="246">
        <f>VLOOKUP($A264,Incurred_Real!$A$25:$CD$376,Incurred_Real!AV$1,FALSE)</f>
        <v>0</v>
      </c>
      <c r="AW264" s="246">
        <f>VLOOKUP($A264,Incurred_Real!$A$25:$CD$376,Incurred_Real!AW$1,FALSE)</f>
        <v>0</v>
      </c>
      <c r="AX264" s="246">
        <f>VLOOKUP($A264,Incurred_Real!$A$25:$CD$376,Incurred_Real!AX$1,FALSE)</f>
        <v>0</v>
      </c>
      <c r="AY264" s="246">
        <f>VLOOKUP($A264,Incurred_Real!$A$25:$CD$376,Incurred_Real!AY$1,FALSE)</f>
        <v>0</v>
      </c>
      <c r="AZ264" s="246">
        <f>VLOOKUP($A264,Incurred_Real!$A$25:$CD$376,Incurred_Real!AZ$1,FALSE)</f>
        <v>0</v>
      </c>
      <c r="BA264" s="246">
        <f>VLOOKUP($A264,Incurred_Real!$A$25:$CD$376,Incurred_Real!BA$1,FALSE)</f>
        <v>0</v>
      </c>
      <c r="BB264" s="246">
        <f>VLOOKUP($A264,Incurred_Real!$A$25:$CD$376,Incurred_Real!BB$1,FALSE)</f>
        <v>0</v>
      </c>
      <c r="BC264" s="246">
        <f>VLOOKUP($A264,Incurred_Real!$A$25:$CD$376,Incurred_Real!BC$1,FALSE)</f>
        <v>0</v>
      </c>
      <c r="BD264" s="246">
        <f>VLOOKUP($A264,Incurred_Real!$A$25:$CD$376,Incurred_Real!BD$1,FALSE)</f>
        <v>0</v>
      </c>
      <c r="BE264" s="246">
        <f>VLOOKUP($A264,Incurred_Real!$A$25:$CD$376,Incurred_Real!BE$1,FALSE)</f>
        <v>0</v>
      </c>
      <c r="BF264" s="246">
        <f>VLOOKUP($A264,Incurred_Real!$A$25:$CD$376,Incurred_Real!BF$1,FALSE)</f>
        <v>0</v>
      </c>
      <c r="BG264" s="246">
        <f>VLOOKUP($A264,Incurred_Real!$A$25:$CD$376,Incurred_Real!BG$1,FALSE)</f>
        <v>0</v>
      </c>
      <c r="BH264" s="246">
        <f>VLOOKUP($A264,Incurred_Real!$A$25:$CD$376,Incurred_Real!BH$1,FALSE)</f>
        <v>0</v>
      </c>
      <c r="BI264" s="246">
        <f>VLOOKUP($A264,Incurred_Real!$A$25:$CD$376,Incurred_Real!BI$1,FALSE)</f>
        <v>0</v>
      </c>
      <c r="BJ264" s="246">
        <f>VLOOKUP($A264,Incurred_Real!$A$25:$CD$376,Incurred_Real!BJ$1,FALSE)</f>
        <v>0</v>
      </c>
      <c r="BK264" s="246">
        <f>VLOOKUP($A264,Incurred_Real!$A$25:$CD$376,Incurred_Real!BK$1,FALSE)</f>
        <v>0</v>
      </c>
      <c r="BL264" s="246">
        <f>VLOOKUP($A264,Incurred_Real!$A$25:$CD$376,Incurred_Real!BL$1,FALSE)</f>
        <v>0</v>
      </c>
      <c r="BM264" s="246">
        <f>VLOOKUP($A264,Incurred_Real!$A$25:$CD$376,Incurred_Real!BM$1,FALSE)</f>
        <v>0</v>
      </c>
      <c r="BN264" s="246">
        <f>VLOOKUP($A264,Incurred_Real!$A$25:$CD$376,Incurred_Real!BN$1,FALSE)</f>
        <v>0</v>
      </c>
      <c r="BO264" s="246">
        <f>VLOOKUP($A264,Incurred_Real!$A$25:$CD$376,Incurred_Real!BO$1,FALSE)</f>
        <v>0</v>
      </c>
      <c r="BP264" s="246">
        <f>VLOOKUP($A264,Incurred_Real!$A$25:$CD$376,Incurred_Real!BP$1,FALSE)</f>
        <v>0</v>
      </c>
      <c r="BQ264" s="246">
        <f>VLOOKUP($A264,Incurred_Real!$A$25:$CD$376,Incurred_Real!BQ$1,FALSE)</f>
        <v>0</v>
      </c>
      <c r="BR264" s="246">
        <f>VLOOKUP($A264,Incurred_Real!$A$25:$CD$376,Incurred_Real!BR$1,FALSE)</f>
        <v>1</v>
      </c>
      <c r="BS264" s="254">
        <f t="shared" si="54"/>
        <v>1</v>
      </c>
      <c r="BT264" s="249">
        <f>1+IF(ISNA(VLOOKUP($A264,'Project labour content'!$A$7:$D$255,'Project labour content'!$D$1,FALSE)),VLOOKUP($D264,'Project labour content'!$F$6:$G$15,'Project labour content'!$G$1,FALSE),VLOOKUP($A264,'Project labour content'!$A$7:$D$255,'Project labour content'!$D$1,FALSE))*LabEsc22*1</f>
        <v>1.0007222854200126</v>
      </c>
      <c r="BU264" s="249">
        <f>1+IF(ISNA(VLOOKUP($A264,'Project labour content'!$A$7:$D$255,'Project labour content'!$D$1,FALSE)),VLOOKUP($D264,'Project labour content'!$F$6:$G$15,'Project labour content'!$G$1,FALSE),VLOOKUP($A264,'Project labour content'!$A$7:$D$255,'Project labour content'!$D$1,FALSE))*LabEsc23*1</f>
        <v>1.0014480378100414</v>
      </c>
      <c r="BV264" s="249">
        <f>1+IF(ISNA(VLOOKUP($A264,'Project labour content'!$A$7:$D$255,'Project labour content'!$D$1,FALSE)),VLOOKUP($D264,'Project labour content'!$F$6:$G$15,'Project labour content'!$G$1,FALSE),VLOOKUP($A264,'Project labour content'!$A$7:$D$255,'Project labour content'!$D$1,FALSE))*LabEsc24*1</f>
        <v>1.0021316965614484</v>
      </c>
      <c r="BW264" s="249">
        <f>1+IF(ISNA(VLOOKUP($A264,'Project labour content'!$A$7:$D$255,'Project labour content'!$D$1,FALSE)),VLOOKUP($D264,'Project labour content'!$F$6:$G$15,'Project labour content'!$G$1,FALSE),VLOOKUP($A264,'Project labour content'!$A$7:$D$255,'Project labour content'!$D$1,FALSE))*LabEsc25*1</f>
        <v>1.0030473435158329</v>
      </c>
      <c r="BX264" s="249">
        <f>1+IF(ISNA(VLOOKUP($A264,'Project labour content'!$A$7:$D$255,'Project labour content'!$D$1,FALSE)),VLOOKUP($D264,'Project labour content'!$F$6:$G$15,'Project labour content'!$G$1,FALSE),VLOOKUP($A264,'Project labour content'!$A$7:$D$255,'Project labour content'!$D$1,FALSE))*LabEsc26*1</f>
        <v>1.0040452460882865</v>
      </c>
      <c r="BY264" s="249">
        <f>1+IF(ISNA(VLOOKUP($A264,'Project labour content'!$A$7:$D$255,'Project labour content'!$D$1,FALSE)),VLOOKUP($D264,'Project labour content'!$F$6:$G$15,'Project labour content'!$G$1,FALSE),VLOOKUP($A264,'Project labour content'!$A$7:$D$255,'Project labour content'!$D$1,FALSE))*LabEsc27*1</f>
        <v>1.0046633315893168</v>
      </c>
      <c r="BZ264" s="249">
        <f>1+IF(ISNA(VLOOKUP($A264,'Project labour content'!$A$7:$D$255,'Project labour content'!$D$1,FALSE)),VLOOKUP($D264,'Project labour content'!$F$6:$G$15,'Project labour content'!$G$1,FALSE),VLOOKUP($A264,'Project labour content'!$A$7:$D$255,'Project labour content'!$D$1,FALSE))*LabEsc28*1</f>
        <v>1.0051287499715926</v>
      </c>
      <c r="CA264" s="249">
        <f>1+IF(ISNA(VLOOKUP($A264,'Project labour content'!$A$7:$D$255,'Project labour content'!$D$1,FALSE)),VLOOKUP($D264,'Project labour content'!$F$6:$G$15,'Project labour content'!$G$1,FALSE),VLOOKUP($A264,'Project labour content'!$A$7:$D$255,'Project labour content'!$D$1,FALSE))*LabEsc29*1</f>
        <v>1.005875653391469</v>
      </c>
      <c r="CB264" s="250" t="str">
        <f>IF(ISNA(VLOOKUP($A264,'Project labour content'!$A$7:$D$255,'Project labour content'!$D$1,FALSE)),"Category","Project")</f>
        <v>Category</v>
      </c>
      <c r="CD264" s="247" t="str">
        <f t="shared" si="55"/>
        <v>14228</v>
      </c>
    </row>
    <row r="265" spans="1:82" x14ac:dyDescent="0.15">
      <c r="A265" s="11" t="s">
        <v>873</v>
      </c>
      <c r="B265" s="11" t="str">
        <f>VLOOKUP($A265,'Incurred Real 2022$'!$A$25:$AC$426,'Incurred Real 2022$'!B$1,FALSE)</f>
        <v>Mobilong Connection Point Substation - Segregation of Assets</v>
      </c>
      <c r="C265" s="11" t="str">
        <f>VLOOKUP($A265,'Incurred Real 2022$'!$A$25:$AC$426,'Incurred Real 2022$'!C$1,FALSE)</f>
        <v>ExAnte</v>
      </c>
      <c r="D265" s="11" t="str">
        <f>VLOOKUP($A265,'Incurred Real 2022$'!$A$25:$AC$426,'Incurred Real 2022$'!D$1,FALSE)</f>
        <v>Connection</v>
      </c>
      <c r="E265" s="11" t="str">
        <f>VLOOKUP($A265,'Incurred Real 2022$'!$A$25:$AC$426,'Incurred Real 2022$'!E$1,FALSE)</f>
        <v>Closed</v>
      </c>
      <c r="F265" s="105" t="str">
        <f>IF(VLOOKUP($A265,'Incurred Real 2022$'!$A$25:$AC$426,'Incurred Real 2022$'!F$1,FALSE)=0,"",VLOOKUP($A265,'Incurred Real 2022$'!$A$25:$AC$426,'Incurred Real 2022$'!F$1,FALSE))</f>
        <v/>
      </c>
      <c r="G265" s="105" t="str">
        <f>IF(VLOOKUP($A265,'Incurred Real 2022$'!$A$25:$AC$426,'Incurred Real 2022$'!G$1,FALSE)=0,"",VLOOKUP($A265,'Incurred Real 2022$'!$A$25:$AC$426,'Incurred Real 2022$'!G$1,FALSE))</f>
        <v/>
      </c>
      <c r="H265" s="105" t="str">
        <f>IF(VLOOKUP($A265,'Incurred Real 2022$'!$A$25:$AC$426,'Incurred Real 2022$'!H$1,FALSE)=0,"",VLOOKUP($A265,'Incurred Real 2022$'!$A$25:$AC$426,'Incurred Real 2022$'!H$1,FALSE))</f>
        <v/>
      </c>
      <c r="I265" s="105" t="str">
        <f>IF(VLOOKUP($A265,'Incurred Real 2022$'!$A$25:$AC$426,'Incurred Real 2022$'!I$1,FALSE)=0,"",VLOOKUP($A265,'Incurred Real 2022$'!$A$25:$AC$426,'Incurred Real 2022$'!I$1,FALSE))</f>
        <v/>
      </c>
      <c r="J265" s="105" t="str">
        <f>IF(VLOOKUP($A265,'Incurred Real 2022$'!$A$25:$AC$426,'Incurred Real 2022$'!J$1,FALSE)=0,"",VLOOKUP($A265,'Incurred Real 2022$'!$A$25:$AC$426,'Incurred Real 2022$'!J$1,FALSE))</f>
        <v/>
      </c>
      <c r="K265" s="105" t="str">
        <f>IF(VLOOKUP($A265,'Incurred Real 2022$'!$A$25:$AC$426,'Incurred Real 2022$'!K$1,FALSE)=0,"",VLOOKUP($A265,'Incurred Real 2022$'!$A$25:$AC$426,'Incurred Real 2022$'!K$1,FALSE))</f>
        <v/>
      </c>
      <c r="L265" s="105" t="str">
        <f>IF(VLOOKUP($A265,'Incurred Real 2022$'!$A$25:$AC$426,'Incurred Real 2022$'!L$1,FALSE)=0,"",VLOOKUP($A265,'Incurred Real 2022$'!$A$25:$AC$426,'Incurred Real 2022$'!L$1,FALSE))</f>
        <v/>
      </c>
      <c r="M265" s="105" t="str">
        <f>IF(VLOOKUP($A265,'Incurred Real 2022$'!$A$25:$AC$426,'Incurred Real 2022$'!M$1,FALSE)=0,"",VLOOKUP($A265,'Incurred Real 2022$'!$A$25:$AC$426,'Incurred Real 2022$'!M$1,FALSE))</f>
        <v/>
      </c>
      <c r="N265" s="105" t="str">
        <f>IF(VLOOKUP($A265,'Incurred Real 2022$'!$A$25:$AC$426,'Incurred Real 2022$'!N$1,FALSE)=0,"",VLOOKUP($A265,'Incurred Real 2022$'!$A$25:$AC$426,'Incurred Real 2022$'!N$1,FALSE))</f>
        <v/>
      </c>
      <c r="O265" s="105" t="str">
        <f>IF(VLOOKUP($A265,'Incurred Real 2022$'!$A$25:$AC$426,'Incurred Real 2022$'!O$1,FALSE)=0,"",VLOOKUP($A265,'Incurred Real 2022$'!$A$25:$AC$426,'Incurred Real 2022$'!O$1,FALSE))</f>
        <v/>
      </c>
      <c r="P265" s="105" t="str">
        <f>IF(VLOOKUP($A265,'Incurred Real 2022$'!$A$25:$AC$426,'Incurred Real 2022$'!P$1,FALSE)=0,"",VLOOKUP($A265,'Incurred Real 2022$'!$A$25:$AC$426,'Incurred Real 2022$'!P$1,FALSE))</f>
        <v/>
      </c>
      <c r="Q265" s="105" t="str">
        <f>IF(VLOOKUP($A265,'Incurred Real 2022$'!$A$25:$AC$426,'Incurred Real 2022$'!Q$1,FALSE)=0,"",VLOOKUP($A265,'Incurred Real 2022$'!$A$25:$AC$426,'Incurred Real 2022$'!Q$1,FALSE))</f>
        <v/>
      </c>
      <c r="R265" s="105">
        <f>IF(VLOOKUP($A265,'Incurred Real 2022$'!$A$25:$AC$426,'Incurred Real 2022$'!R$1,FALSE)=0,"",VLOOKUP($A265,'Incurred Real 2022$'!$A$25:$AC$426,'Incurred Real 2022$'!R$1,FALSE))</f>
        <v>71443.009999999995</v>
      </c>
      <c r="S265" s="105">
        <f>IF(VLOOKUP($A265,'Incurred Real 2022$'!$A$25:$AC$426,'Incurred Real 2022$'!S$1,FALSE)=0,"",VLOOKUP($A265,'Incurred Real 2022$'!$A$25:$AC$426,'Incurred Real 2022$'!S$1,FALSE))</f>
        <v>968928.01</v>
      </c>
      <c r="T265" s="105">
        <f>IF(VLOOKUP($A265,'Incurred Real 2022$'!$A$25:$AC$426,'Incurred Real 2022$'!T$1,FALSE)=0,"",VLOOKUP($A265,'Incurred Real 2022$'!$A$25:$AC$426,'Incurred Real 2022$'!T$1,FALSE))</f>
        <v>16615.11</v>
      </c>
      <c r="U265" s="105" t="str">
        <f>IF(VLOOKUP($A265,'Incurred Real 2022$'!$A$25:$AC$426,'Incurred Real 2022$'!U$1,FALSE)=0,"",VLOOKUP($A265,'Incurred Real 2022$'!$A$25:$AC$426,'Incurred Real 2022$'!U$1,FALSE))</f>
        <v/>
      </c>
      <c r="V265" s="13" t="str">
        <f>IF(ISTEXT(VLOOKUP($A265,'Incurred Real 2022$'!$A$25:$AC$426,'Incurred Real 2022$'!V$1,FALSE)),"",(VLOOKUP($A265,'Incurred Real 2022$'!$A$25:$AC$426,'Incurred Real 2022$'!V$1,FALSE))*BT265*Incurred_Nominal!V$15)</f>
        <v/>
      </c>
      <c r="W265" s="13" t="str">
        <f>IF(ISTEXT(VLOOKUP($A265,'Incurred Real 2022$'!$A$25:$AC$426,'Incurred Real 2022$'!W$1,FALSE)),"",(VLOOKUP($A265,'Incurred Real 2022$'!$A$25:$AC$426,'Incurred Real 2022$'!W$1,FALSE))*BU265*Incurred_Nominal!W$15)</f>
        <v/>
      </c>
      <c r="X265" s="13" t="str">
        <f>IF(ISTEXT(VLOOKUP($A265,'Incurred Real 2022$'!$A$25:$AC$426,'Incurred Real 2022$'!X$1,FALSE)),"",(VLOOKUP($A265,'Incurred Real 2022$'!$A$25:$AC$426,'Incurred Real 2022$'!X$1,FALSE))*BV265*Incurred_Nominal!X$15)</f>
        <v/>
      </c>
      <c r="Y265" s="13" t="str">
        <f>IF(ISTEXT(VLOOKUP($A265,'Incurred Real 2022$'!$A$25:$AC$426,'Incurred Real 2022$'!Y$1,FALSE)),"",(VLOOKUP($A265,'Incurred Real 2022$'!$A$25:$AC$426,'Incurred Real 2022$'!Y$1,FALSE))*BW265*Incurred_Nominal!Y$15)</f>
        <v/>
      </c>
      <c r="Z265" s="13" t="str">
        <f>IF(ISTEXT(VLOOKUP($A265,'Incurred Real 2022$'!$A$25:$AC$426,'Incurred Real 2022$'!Z$1,FALSE)),"",(VLOOKUP($A265,'Incurred Real 2022$'!$A$25:$AC$426,'Incurred Real 2022$'!Z$1,FALSE))*BX265*Incurred_Nominal!Z$15)</f>
        <v/>
      </c>
      <c r="AA265" s="13" t="str">
        <f>IF(ISTEXT(VLOOKUP($A265,'Incurred Real 2022$'!$A$25:$AC$426,'Incurred Real 2022$'!AA$1,FALSE)),"",(VLOOKUP($A265,'Incurred Real 2022$'!$A$25:$AC$426,'Incurred Real 2022$'!AA$1,FALSE))*BY265*Incurred_Nominal!AA$15)</f>
        <v/>
      </c>
      <c r="AB265" s="13" t="str">
        <f>IF(ISTEXT(VLOOKUP($A265,'Incurred Real 2022$'!$A$25:$AC$426,'Incurred Real 2022$'!AB$1,FALSE)),"",(VLOOKUP($A265,'Incurred Real 2022$'!$A$25:$AC$426,'Incurred Real 2022$'!AB$1,FALSE))*BZ265*Incurred_Nominal!AB$15)</f>
        <v/>
      </c>
      <c r="AC265" s="13" t="str">
        <f>IF(ISTEXT(VLOOKUP($A265,'Incurred Real 2022$'!$A$25:$AC$426,'Incurred Real 2022$'!AC$1,FALSE)),"",(VLOOKUP($A265,'Incurred Real 2022$'!$A$25:$AC$426,'Incurred Real 2022$'!AC$1,FALSE))*CA265*Incurred_Nominal!AC$15)</f>
        <v/>
      </c>
      <c r="AD265" s="232">
        <f t="shared" si="49"/>
        <v>1056986.1300000001</v>
      </c>
      <c r="AE265" s="232">
        <f t="shared" si="50"/>
        <v>1056986.1300000001</v>
      </c>
      <c r="AF265" s="239">
        <f t="shared" si="51"/>
        <v>1283815.3130013172</v>
      </c>
      <c r="AG265" s="237">
        <f t="shared" si="52"/>
        <v>1077103.3068269242</v>
      </c>
      <c r="AH265" s="240">
        <f t="shared" si="56"/>
        <v>1.1919147447270895</v>
      </c>
      <c r="AI265" s="234">
        <f>VLOOKUP($A265,Incurred_Real!$A$25:$AP$479,Incurred_Real!AI$1,FALSE)</f>
        <v>2020</v>
      </c>
      <c r="AJ265" s="235" t="str">
        <f>VLOOKUP($A265,Incurred_Real!$A$25:$AP$479,Incurred_Real!AJ$1,FALSE)</f>
        <v/>
      </c>
      <c r="AK265" s="236">
        <f>VLOOKUP($A265,Incurred_Real!$A$25:$AP$479,Incurred_Real!AK$1,FALSE)</f>
        <v>2020</v>
      </c>
      <c r="AL265" s="235" t="str">
        <f>VLOOKUP($A265,Incurred_Real!$A$25:$AP$479,Incurred_Real!AL$1,FALSE)</f>
        <v/>
      </c>
      <c r="AM265" s="237">
        <f>IF(AL265="Commissioned Extra","",(IF((AD265)=0,0,SUMPRODUCT($F$17:$U$17,F265:U265))+VLOOKUP($A265,Incurred_Real!$A$25:$BS$376,Incurred_Real!$AO$1,FALSE)))</f>
        <v>1140257.0558883313</v>
      </c>
      <c r="AN265" s="232" cm="1">
        <f t="array" ref="AN265">IF(ROUND(AE265,0)=0,0,LOOKUP(2,1/(F265:AC265&lt;&gt;""),F265:AC265))</f>
        <v>16615.11</v>
      </c>
      <c r="AO265" s="232">
        <f t="shared" si="53"/>
        <v>0</v>
      </c>
      <c r="AP265" s="78"/>
      <c r="AQ265" s="20"/>
      <c r="AR265" s="245">
        <f>VLOOKUP($A265,Incurred_Real!$A$25:$CD$376,Incurred_Real!AR$1,FALSE)</f>
        <v>1</v>
      </c>
      <c r="AS265" s="246">
        <f>VLOOKUP($A265,Incurred_Real!$A$25:$CD$376,Incurred_Real!AS$1,FALSE)</f>
        <v>0</v>
      </c>
      <c r="AT265" s="246">
        <f>VLOOKUP($A265,Incurred_Real!$A$25:$CD$376,Incurred_Real!AT$1,FALSE)</f>
        <v>0</v>
      </c>
      <c r="AU265" s="246">
        <f>VLOOKUP($A265,Incurred_Real!$A$25:$CD$376,Incurred_Real!AU$1,FALSE)</f>
        <v>0</v>
      </c>
      <c r="AV265" s="246">
        <f>VLOOKUP($A265,Incurred_Real!$A$25:$CD$376,Incurred_Real!AV$1,FALSE)</f>
        <v>0</v>
      </c>
      <c r="AW265" s="246">
        <f>VLOOKUP($A265,Incurred_Real!$A$25:$CD$376,Incurred_Real!AW$1,FALSE)</f>
        <v>0</v>
      </c>
      <c r="AX265" s="246">
        <f>VLOOKUP($A265,Incurred_Real!$A$25:$CD$376,Incurred_Real!AX$1,FALSE)</f>
        <v>0</v>
      </c>
      <c r="AY265" s="246">
        <f>VLOOKUP($A265,Incurred_Real!$A$25:$CD$376,Incurred_Real!AY$1,FALSE)</f>
        <v>0</v>
      </c>
      <c r="AZ265" s="246">
        <f>VLOOKUP($A265,Incurred_Real!$A$25:$CD$376,Incurred_Real!AZ$1,FALSE)</f>
        <v>0</v>
      </c>
      <c r="BA265" s="246">
        <f>VLOOKUP($A265,Incurred_Real!$A$25:$CD$376,Incurred_Real!BA$1,FALSE)</f>
        <v>0</v>
      </c>
      <c r="BB265" s="246">
        <f>VLOOKUP($A265,Incurred_Real!$A$25:$CD$376,Incurred_Real!BB$1,FALSE)</f>
        <v>1</v>
      </c>
      <c r="BC265" s="246">
        <f>VLOOKUP($A265,Incurred_Real!$A$25:$CD$376,Incurred_Real!BC$1,FALSE)</f>
        <v>0</v>
      </c>
      <c r="BD265" s="246">
        <f>VLOOKUP($A265,Incurred_Real!$A$25:$CD$376,Incurred_Real!BD$1,FALSE)</f>
        <v>0</v>
      </c>
      <c r="BE265" s="246">
        <f>VLOOKUP($A265,Incurred_Real!$A$25:$CD$376,Incurred_Real!BE$1,FALSE)</f>
        <v>0</v>
      </c>
      <c r="BF265" s="246">
        <f>VLOOKUP($A265,Incurred_Real!$A$25:$CD$376,Incurred_Real!BF$1,FALSE)</f>
        <v>0</v>
      </c>
      <c r="BG265" s="246">
        <f>VLOOKUP($A265,Incurred_Real!$A$25:$CD$376,Incurred_Real!BG$1,FALSE)</f>
        <v>0</v>
      </c>
      <c r="BH265" s="246">
        <f>VLOOKUP($A265,Incurred_Real!$A$25:$CD$376,Incurred_Real!BH$1,FALSE)</f>
        <v>0</v>
      </c>
      <c r="BI265" s="246">
        <f>VLOOKUP($A265,Incurred_Real!$A$25:$CD$376,Incurred_Real!BI$1,FALSE)</f>
        <v>0</v>
      </c>
      <c r="BJ265" s="246">
        <f>VLOOKUP($A265,Incurred_Real!$A$25:$CD$376,Incurred_Real!BJ$1,FALSE)</f>
        <v>0</v>
      </c>
      <c r="BK265" s="246">
        <f>VLOOKUP($A265,Incurred_Real!$A$25:$CD$376,Incurred_Real!BK$1,FALSE)</f>
        <v>0</v>
      </c>
      <c r="BL265" s="246">
        <f>VLOOKUP($A265,Incurred_Real!$A$25:$CD$376,Incurred_Real!BL$1,FALSE)</f>
        <v>0</v>
      </c>
      <c r="BM265" s="246">
        <f>VLOOKUP($A265,Incurred_Real!$A$25:$CD$376,Incurred_Real!BM$1,FALSE)</f>
        <v>0</v>
      </c>
      <c r="BN265" s="246">
        <f>VLOOKUP($A265,Incurred_Real!$A$25:$CD$376,Incurred_Real!BN$1,FALSE)</f>
        <v>0</v>
      </c>
      <c r="BO265" s="246">
        <f>VLOOKUP($A265,Incurred_Real!$A$25:$CD$376,Incurred_Real!BO$1,FALSE)</f>
        <v>0</v>
      </c>
      <c r="BP265" s="246">
        <f>VLOOKUP($A265,Incurred_Real!$A$25:$CD$376,Incurred_Real!BP$1,FALSE)</f>
        <v>0</v>
      </c>
      <c r="BQ265" s="246">
        <f>VLOOKUP($A265,Incurred_Real!$A$25:$CD$376,Incurred_Real!BQ$1,FALSE)</f>
        <v>0</v>
      </c>
      <c r="BR265" s="246">
        <f>VLOOKUP($A265,Incurred_Real!$A$25:$CD$376,Incurred_Real!BR$1,FALSE)</f>
        <v>0</v>
      </c>
      <c r="BS265" s="254">
        <f t="shared" si="54"/>
        <v>1</v>
      </c>
      <c r="BT265" s="249">
        <f>1+IF(ISNA(VLOOKUP($A265,'Project labour content'!$A$7:$D$255,'Project labour content'!$D$1,FALSE)),VLOOKUP($D265,'Project labour content'!$F$6:$G$15,'Project labour content'!$G$1,FALSE),VLOOKUP($A265,'Project labour content'!$A$7:$D$255,'Project labour content'!$D$1,FALSE))*LabEsc22*1</f>
        <v>1.0007222854200126</v>
      </c>
      <c r="BU265" s="249">
        <f>1+IF(ISNA(VLOOKUP($A265,'Project labour content'!$A$7:$D$255,'Project labour content'!$D$1,FALSE)),VLOOKUP($D265,'Project labour content'!$F$6:$G$15,'Project labour content'!$G$1,FALSE),VLOOKUP($A265,'Project labour content'!$A$7:$D$255,'Project labour content'!$D$1,FALSE))*LabEsc23*1</f>
        <v>1.0014480378100414</v>
      </c>
      <c r="BV265" s="249">
        <f>1+IF(ISNA(VLOOKUP($A265,'Project labour content'!$A$7:$D$255,'Project labour content'!$D$1,FALSE)),VLOOKUP($D265,'Project labour content'!$F$6:$G$15,'Project labour content'!$G$1,FALSE),VLOOKUP($A265,'Project labour content'!$A$7:$D$255,'Project labour content'!$D$1,FALSE))*LabEsc24*1</f>
        <v>1.0021316965614484</v>
      </c>
      <c r="BW265" s="249">
        <f>1+IF(ISNA(VLOOKUP($A265,'Project labour content'!$A$7:$D$255,'Project labour content'!$D$1,FALSE)),VLOOKUP($D265,'Project labour content'!$F$6:$G$15,'Project labour content'!$G$1,FALSE),VLOOKUP($A265,'Project labour content'!$A$7:$D$255,'Project labour content'!$D$1,FALSE))*LabEsc25*1</f>
        <v>1.0030473435158329</v>
      </c>
      <c r="BX265" s="249">
        <f>1+IF(ISNA(VLOOKUP($A265,'Project labour content'!$A$7:$D$255,'Project labour content'!$D$1,FALSE)),VLOOKUP($D265,'Project labour content'!$F$6:$G$15,'Project labour content'!$G$1,FALSE),VLOOKUP($A265,'Project labour content'!$A$7:$D$255,'Project labour content'!$D$1,FALSE))*LabEsc26*1</f>
        <v>1.0040452460882865</v>
      </c>
      <c r="BY265" s="249">
        <f>1+IF(ISNA(VLOOKUP($A265,'Project labour content'!$A$7:$D$255,'Project labour content'!$D$1,FALSE)),VLOOKUP($D265,'Project labour content'!$F$6:$G$15,'Project labour content'!$G$1,FALSE),VLOOKUP($A265,'Project labour content'!$A$7:$D$255,'Project labour content'!$D$1,FALSE))*LabEsc27*1</f>
        <v>1.0046633315893168</v>
      </c>
      <c r="BZ265" s="249">
        <f>1+IF(ISNA(VLOOKUP($A265,'Project labour content'!$A$7:$D$255,'Project labour content'!$D$1,FALSE)),VLOOKUP($D265,'Project labour content'!$F$6:$G$15,'Project labour content'!$G$1,FALSE),VLOOKUP($A265,'Project labour content'!$A$7:$D$255,'Project labour content'!$D$1,FALSE))*LabEsc28*1</f>
        <v>1.0051287499715926</v>
      </c>
      <c r="CA265" s="249">
        <f>1+IF(ISNA(VLOOKUP($A265,'Project labour content'!$A$7:$D$255,'Project labour content'!$D$1,FALSE)),VLOOKUP($D265,'Project labour content'!$F$6:$G$15,'Project labour content'!$G$1,FALSE),VLOOKUP($A265,'Project labour content'!$A$7:$D$255,'Project labour content'!$D$1,FALSE))*LabEsc29*1</f>
        <v>1.005875653391469</v>
      </c>
      <c r="CB265" s="250" t="str">
        <f>IF(ISNA(VLOOKUP($A265,'Project labour content'!$A$7:$D$255,'Project labour content'!$D$1,FALSE)),"Category","Project")</f>
        <v>Category</v>
      </c>
      <c r="CD265" s="247" t="str">
        <f t="shared" si="55"/>
        <v>14229</v>
      </c>
    </row>
    <row r="266" spans="1:82" x14ac:dyDescent="0.15">
      <c r="A266" s="11" t="s">
        <v>879</v>
      </c>
      <c r="B266" s="11" t="str">
        <f>VLOOKUP($A266,'Incurred Real 2022$'!$A$25:$AC$426,'Incurred Real 2022$'!B$1,FALSE)</f>
        <v>Asset Data Capture 2019-20</v>
      </c>
      <c r="C266" s="11" t="str">
        <f>VLOOKUP($A266,'Incurred Real 2022$'!$A$25:$AC$426,'Incurred Real 2022$'!C$1,FALSE)</f>
        <v>ExAnte</v>
      </c>
      <c r="D266" s="11" t="str">
        <f>VLOOKUP($A266,'Incurred Real 2022$'!$A$25:$AC$426,'Incurred Real 2022$'!D$1,FALSE)</f>
        <v>Information Technology</v>
      </c>
      <c r="E266" s="11" t="str">
        <f>VLOOKUP($A266,'Incurred Real 2022$'!$A$25:$AC$426,'Incurred Real 2022$'!E$1,FALSE)</f>
        <v>Closed</v>
      </c>
      <c r="F266" s="105" t="str">
        <f>IF(VLOOKUP($A266,'Incurred Real 2022$'!$A$25:$AC$426,'Incurred Real 2022$'!F$1,FALSE)=0,"",VLOOKUP($A266,'Incurred Real 2022$'!$A$25:$AC$426,'Incurred Real 2022$'!F$1,FALSE))</f>
        <v/>
      </c>
      <c r="G266" s="105" t="str">
        <f>IF(VLOOKUP($A266,'Incurred Real 2022$'!$A$25:$AC$426,'Incurred Real 2022$'!G$1,FALSE)=0,"",VLOOKUP($A266,'Incurred Real 2022$'!$A$25:$AC$426,'Incurred Real 2022$'!G$1,FALSE))</f>
        <v/>
      </c>
      <c r="H266" s="105" t="str">
        <f>IF(VLOOKUP($A266,'Incurred Real 2022$'!$A$25:$AC$426,'Incurred Real 2022$'!H$1,FALSE)=0,"",VLOOKUP($A266,'Incurred Real 2022$'!$A$25:$AC$426,'Incurred Real 2022$'!H$1,FALSE))</f>
        <v/>
      </c>
      <c r="I266" s="105" t="str">
        <f>IF(VLOOKUP($A266,'Incurred Real 2022$'!$A$25:$AC$426,'Incurred Real 2022$'!I$1,FALSE)=0,"",VLOOKUP($A266,'Incurred Real 2022$'!$A$25:$AC$426,'Incurred Real 2022$'!I$1,FALSE))</f>
        <v/>
      </c>
      <c r="J266" s="105" t="str">
        <f>IF(VLOOKUP($A266,'Incurred Real 2022$'!$A$25:$AC$426,'Incurred Real 2022$'!J$1,FALSE)=0,"",VLOOKUP($A266,'Incurred Real 2022$'!$A$25:$AC$426,'Incurred Real 2022$'!J$1,FALSE))</f>
        <v/>
      </c>
      <c r="K266" s="105" t="str">
        <f>IF(VLOOKUP($A266,'Incurred Real 2022$'!$A$25:$AC$426,'Incurred Real 2022$'!K$1,FALSE)=0,"",VLOOKUP($A266,'Incurred Real 2022$'!$A$25:$AC$426,'Incurred Real 2022$'!K$1,FALSE))</f>
        <v/>
      </c>
      <c r="L266" s="105" t="str">
        <f>IF(VLOOKUP($A266,'Incurred Real 2022$'!$A$25:$AC$426,'Incurred Real 2022$'!L$1,FALSE)=0,"",VLOOKUP($A266,'Incurred Real 2022$'!$A$25:$AC$426,'Incurred Real 2022$'!L$1,FALSE))</f>
        <v/>
      </c>
      <c r="M266" s="105" t="str">
        <f>IF(VLOOKUP($A266,'Incurred Real 2022$'!$A$25:$AC$426,'Incurred Real 2022$'!M$1,FALSE)=0,"",VLOOKUP($A266,'Incurred Real 2022$'!$A$25:$AC$426,'Incurred Real 2022$'!M$1,FALSE))</f>
        <v/>
      </c>
      <c r="N266" s="105" t="str">
        <f>IF(VLOOKUP($A266,'Incurred Real 2022$'!$A$25:$AC$426,'Incurred Real 2022$'!N$1,FALSE)=0,"",VLOOKUP($A266,'Incurred Real 2022$'!$A$25:$AC$426,'Incurred Real 2022$'!N$1,FALSE))</f>
        <v/>
      </c>
      <c r="O266" s="105" t="str">
        <f>IF(VLOOKUP($A266,'Incurred Real 2022$'!$A$25:$AC$426,'Incurred Real 2022$'!O$1,FALSE)=0,"",VLOOKUP($A266,'Incurred Real 2022$'!$A$25:$AC$426,'Incurred Real 2022$'!O$1,FALSE))</f>
        <v/>
      </c>
      <c r="P266" s="105" t="str">
        <f>IF(VLOOKUP($A266,'Incurred Real 2022$'!$A$25:$AC$426,'Incurred Real 2022$'!P$1,FALSE)=0,"",VLOOKUP($A266,'Incurred Real 2022$'!$A$25:$AC$426,'Incurred Real 2022$'!P$1,FALSE))</f>
        <v/>
      </c>
      <c r="Q266" s="105" t="str">
        <f>IF(VLOOKUP($A266,'Incurred Real 2022$'!$A$25:$AC$426,'Incurred Real 2022$'!Q$1,FALSE)=0,"",VLOOKUP($A266,'Incurred Real 2022$'!$A$25:$AC$426,'Incurred Real 2022$'!Q$1,FALSE))</f>
        <v/>
      </c>
      <c r="R266" s="105" t="str">
        <f>IF(VLOOKUP($A266,'Incurred Real 2022$'!$A$25:$AC$426,'Incurred Real 2022$'!R$1,FALSE)=0,"",VLOOKUP($A266,'Incurred Real 2022$'!$A$25:$AC$426,'Incurred Real 2022$'!R$1,FALSE))</f>
        <v/>
      </c>
      <c r="S266" s="105">
        <f>IF(VLOOKUP($A266,'Incurred Real 2022$'!$A$25:$AC$426,'Incurred Real 2022$'!S$1,FALSE)=0,"",VLOOKUP($A266,'Incurred Real 2022$'!$A$25:$AC$426,'Incurred Real 2022$'!S$1,FALSE))</f>
        <v>763202.89</v>
      </c>
      <c r="T266" s="105">
        <f>IF(VLOOKUP($A266,'Incurred Real 2022$'!$A$25:$AC$426,'Incurred Real 2022$'!T$1,FALSE)=0,"",VLOOKUP($A266,'Incurred Real 2022$'!$A$25:$AC$426,'Incurred Real 2022$'!T$1,FALSE))</f>
        <v>1494932.13</v>
      </c>
      <c r="U266" s="105">
        <f>IF(VLOOKUP($A266,'Incurred Real 2022$'!$A$25:$AC$426,'Incurred Real 2022$'!U$1,FALSE)=0,"",VLOOKUP($A266,'Incurred Real 2022$'!$A$25:$AC$426,'Incurred Real 2022$'!U$1,FALSE))</f>
        <v>76528.89</v>
      </c>
      <c r="V266" s="13" t="str">
        <f>IF(ISTEXT(VLOOKUP($A266,'Incurred Real 2022$'!$A$25:$AC$426,'Incurred Real 2022$'!V$1,FALSE)),"",(VLOOKUP($A266,'Incurred Real 2022$'!$A$25:$AC$426,'Incurred Real 2022$'!V$1,FALSE))*BT266*Incurred_Nominal!V$15)</f>
        <v/>
      </c>
      <c r="W266" s="13" t="str">
        <f>IF(ISTEXT(VLOOKUP($A266,'Incurred Real 2022$'!$A$25:$AC$426,'Incurred Real 2022$'!W$1,FALSE)),"",(VLOOKUP($A266,'Incurred Real 2022$'!$A$25:$AC$426,'Incurred Real 2022$'!W$1,FALSE))*BU266*Incurred_Nominal!W$15)</f>
        <v/>
      </c>
      <c r="X266" s="13" t="str">
        <f>IF(ISTEXT(VLOOKUP($A266,'Incurred Real 2022$'!$A$25:$AC$426,'Incurred Real 2022$'!X$1,FALSE)),"",(VLOOKUP($A266,'Incurred Real 2022$'!$A$25:$AC$426,'Incurred Real 2022$'!X$1,FALSE))*BV266*Incurred_Nominal!X$15)</f>
        <v/>
      </c>
      <c r="Y266" s="13" t="str">
        <f>IF(ISTEXT(VLOOKUP($A266,'Incurred Real 2022$'!$A$25:$AC$426,'Incurred Real 2022$'!Y$1,FALSE)),"",(VLOOKUP($A266,'Incurred Real 2022$'!$A$25:$AC$426,'Incurred Real 2022$'!Y$1,FALSE))*BW266*Incurred_Nominal!Y$15)</f>
        <v/>
      </c>
      <c r="Z266" s="13" t="str">
        <f>IF(ISTEXT(VLOOKUP($A266,'Incurred Real 2022$'!$A$25:$AC$426,'Incurred Real 2022$'!Z$1,FALSE)),"",(VLOOKUP($A266,'Incurred Real 2022$'!$A$25:$AC$426,'Incurred Real 2022$'!Z$1,FALSE))*BX266*Incurred_Nominal!Z$15)</f>
        <v/>
      </c>
      <c r="AA266" s="13" t="str">
        <f>IF(ISTEXT(VLOOKUP($A266,'Incurred Real 2022$'!$A$25:$AC$426,'Incurred Real 2022$'!AA$1,FALSE)),"",(VLOOKUP($A266,'Incurred Real 2022$'!$A$25:$AC$426,'Incurred Real 2022$'!AA$1,FALSE))*BY266*Incurred_Nominal!AA$15)</f>
        <v/>
      </c>
      <c r="AB266" s="13" t="str">
        <f>IF(ISTEXT(VLOOKUP($A266,'Incurred Real 2022$'!$A$25:$AC$426,'Incurred Real 2022$'!AB$1,FALSE)),"",(VLOOKUP($A266,'Incurred Real 2022$'!$A$25:$AC$426,'Incurred Real 2022$'!AB$1,FALSE))*BZ266*Incurred_Nominal!AB$15)</f>
        <v/>
      </c>
      <c r="AC266" s="13" t="str">
        <f>IF(ISTEXT(VLOOKUP($A266,'Incurred Real 2022$'!$A$25:$AC$426,'Incurred Real 2022$'!AC$1,FALSE)),"",(VLOOKUP($A266,'Incurred Real 2022$'!$A$25:$AC$426,'Incurred Real 2022$'!AC$1,FALSE))*CA266*Incurred_Nominal!AC$15)</f>
        <v/>
      </c>
      <c r="AD266" s="232">
        <f t="shared" si="49"/>
        <v>2334663.91</v>
      </c>
      <c r="AE266" s="232">
        <f t="shared" si="50"/>
        <v>2334663.91</v>
      </c>
      <c r="AF266" s="239">
        <f t="shared" si="51"/>
        <v>2798684.4893067395</v>
      </c>
      <c r="AG266" s="237">
        <f t="shared" si="52"/>
        <v>2368264.648328458</v>
      </c>
      <c r="AH266" s="240">
        <f t="shared" si="56"/>
        <v>1.181744823696995</v>
      </c>
      <c r="AI266" s="234">
        <f>VLOOKUP($A266,Incurred_Real!$A$25:$AP$479,Incurred_Real!AI$1,FALSE)</f>
        <v>2021</v>
      </c>
      <c r="AJ266" s="235">
        <f>VLOOKUP($A266,Incurred_Real!$A$25:$AP$479,Incurred_Real!AJ$1,FALSE)</f>
        <v>44103</v>
      </c>
      <c r="AK266" s="236">
        <f>VLOOKUP($A266,Incurred_Real!$A$25:$AP$479,Incurred_Real!AK$1,FALSE)</f>
        <v>2021</v>
      </c>
      <c r="AL266" s="235" t="str">
        <f>VLOOKUP($A266,Incurred_Real!$A$25:$AP$479,Incurred_Real!AL$1,FALSE)</f>
        <v/>
      </c>
      <c r="AM266" s="237">
        <f>IF(AL266="Commissioned Extra","",(IF((AD266)=0,0,SUMPRODUCT($F$17:$U$17,F266:U266))+VLOOKUP($A266,Incurred_Real!$A$25:$BS$376,Incurred_Real!$AO$1,FALSE)))</f>
        <v>2485731.1669517118</v>
      </c>
      <c r="AN266" s="232" cm="1">
        <f t="array" ref="AN266">IF(ROUND(AE266,0)=0,0,LOOKUP(2,1/(F266:AC266&lt;&gt;""),F266:AC266))</f>
        <v>76528.89</v>
      </c>
      <c r="AO266" s="232">
        <f t="shared" si="53"/>
        <v>0</v>
      </c>
      <c r="AP266" s="78"/>
      <c r="AQ266" s="20"/>
      <c r="AR266" s="245">
        <f>VLOOKUP($A266,Incurred_Real!$A$25:$CD$376,Incurred_Real!AR$1,FALSE)</f>
        <v>1</v>
      </c>
      <c r="AS266" s="246">
        <f>VLOOKUP($A266,Incurred_Real!$A$25:$CD$376,Incurred_Real!AS$1,FALSE)</f>
        <v>0</v>
      </c>
      <c r="AT266" s="246">
        <f>VLOOKUP($A266,Incurred_Real!$A$25:$CD$376,Incurred_Real!AT$1,FALSE)</f>
        <v>0</v>
      </c>
      <c r="AU266" s="246">
        <f>VLOOKUP($A266,Incurred_Real!$A$25:$CD$376,Incurred_Real!AU$1,FALSE)</f>
        <v>0</v>
      </c>
      <c r="AV266" s="246">
        <f>VLOOKUP($A266,Incurred_Real!$A$25:$CD$376,Incurred_Real!AV$1,FALSE)</f>
        <v>1</v>
      </c>
      <c r="AW266" s="246">
        <f>VLOOKUP($A266,Incurred_Real!$A$25:$CD$376,Incurred_Real!AW$1,FALSE)</f>
        <v>0</v>
      </c>
      <c r="AX266" s="246">
        <f>VLOOKUP($A266,Incurred_Real!$A$25:$CD$376,Incurred_Real!AX$1,FALSE)</f>
        <v>0</v>
      </c>
      <c r="AY266" s="246">
        <f>VLOOKUP($A266,Incurred_Real!$A$25:$CD$376,Incurred_Real!AY$1,FALSE)</f>
        <v>0</v>
      </c>
      <c r="AZ266" s="246">
        <f>VLOOKUP($A266,Incurred_Real!$A$25:$CD$376,Incurred_Real!AZ$1,FALSE)</f>
        <v>0</v>
      </c>
      <c r="BA266" s="246">
        <f>VLOOKUP($A266,Incurred_Real!$A$25:$CD$376,Incurred_Real!BA$1,FALSE)</f>
        <v>0</v>
      </c>
      <c r="BB266" s="246">
        <f>VLOOKUP($A266,Incurred_Real!$A$25:$CD$376,Incurred_Real!BB$1,FALSE)</f>
        <v>0</v>
      </c>
      <c r="BC266" s="246">
        <f>VLOOKUP($A266,Incurred_Real!$A$25:$CD$376,Incurred_Real!BC$1,FALSE)</f>
        <v>0</v>
      </c>
      <c r="BD266" s="246">
        <f>VLOOKUP($A266,Incurred_Real!$A$25:$CD$376,Incurred_Real!BD$1,FALSE)</f>
        <v>0</v>
      </c>
      <c r="BE266" s="246">
        <f>VLOOKUP($A266,Incurred_Real!$A$25:$CD$376,Incurred_Real!BE$1,FALSE)</f>
        <v>0</v>
      </c>
      <c r="BF266" s="246">
        <f>VLOOKUP($A266,Incurred_Real!$A$25:$CD$376,Incurred_Real!BF$1,FALSE)</f>
        <v>0</v>
      </c>
      <c r="BG266" s="246">
        <f>VLOOKUP($A266,Incurred_Real!$A$25:$CD$376,Incurred_Real!BG$1,FALSE)</f>
        <v>0</v>
      </c>
      <c r="BH266" s="246">
        <f>VLOOKUP($A266,Incurred_Real!$A$25:$CD$376,Incurred_Real!BH$1,FALSE)</f>
        <v>0</v>
      </c>
      <c r="BI266" s="246">
        <f>VLOOKUP($A266,Incurred_Real!$A$25:$CD$376,Incurred_Real!BI$1,FALSE)</f>
        <v>0</v>
      </c>
      <c r="BJ266" s="246">
        <f>VLOOKUP($A266,Incurred_Real!$A$25:$CD$376,Incurred_Real!BJ$1,FALSE)</f>
        <v>0</v>
      </c>
      <c r="BK266" s="246">
        <f>VLOOKUP($A266,Incurred_Real!$A$25:$CD$376,Incurred_Real!BK$1,FALSE)</f>
        <v>0</v>
      </c>
      <c r="BL266" s="246">
        <f>VLOOKUP($A266,Incurred_Real!$A$25:$CD$376,Incurred_Real!BL$1,FALSE)</f>
        <v>0</v>
      </c>
      <c r="BM266" s="246">
        <f>VLOOKUP($A266,Incurred_Real!$A$25:$CD$376,Incurred_Real!BM$1,FALSE)</f>
        <v>0</v>
      </c>
      <c r="BN266" s="246">
        <f>VLOOKUP($A266,Incurred_Real!$A$25:$CD$376,Incurred_Real!BN$1,FALSE)</f>
        <v>0</v>
      </c>
      <c r="BO266" s="246">
        <f>VLOOKUP($A266,Incurred_Real!$A$25:$CD$376,Incurred_Real!BO$1,FALSE)</f>
        <v>0</v>
      </c>
      <c r="BP266" s="246">
        <f>VLOOKUP($A266,Incurred_Real!$A$25:$CD$376,Incurred_Real!BP$1,FALSE)</f>
        <v>0</v>
      </c>
      <c r="BQ266" s="246">
        <f>VLOOKUP($A266,Incurred_Real!$A$25:$CD$376,Incurred_Real!BQ$1,FALSE)</f>
        <v>0</v>
      </c>
      <c r="BR266" s="246">
        <f>VLOOKUP($A266,Incurred_Real!$A$25:$CD$376,Incurred_Real!BR$1,FALSE)</f>
        <v>0</v>
      </c>
      <c r="BS266" s="254">
        <f t="shared" si="54"/>
        <v>1</v>
      </c>
      <c r="BT266" s="249">
        <f>1+IF(ISNA(VLOOKUP($A266,'Project labour content'!$A$7:$D$255,'Project labour content'!$D$1,FALSE)),VLOOKUP($D266,'Project labour content'!$F$6:$G$15,'Project labour content'!$G$1,FALSE),VLOOKUP($A266,'Project labour content'!$A$7:$D$255,'Project labour content'!$D$1,FALSE))*LabEsc22*1</f>
        <v>1.0024480115846353</v>
      </c>
      <c r="BU266" s="249">
        <f>1+IF(ISNA(VLOOKUP($A266,'Project labour content'!$A$7:$D$255,'Project labour content'!$D$1,FALSE)),VLOOKUP($D266,'Project labour content'!$F$6:$G$15,'Project labour content'!$G$1,FALSE),VLOOKUP($A266,'Project labour content'!$A$7:$D$255,'Project labour content'!$D$1,FALSE))*LabEsc23*1</f>
        <v>1.0049077736248768</v>
      </c>
      <c r="BV266" s="249">
        <f>1+IF(ISNA(VLOOKUP($A266,'Project labour content'!$A$7:$D$255,'Project labour content'!$D$1,FALSE)),VLOOKUP($D266,'Project labour content'!$F$6:$G$15,'Project labour content'!$G$1,FALSE),VLOOKUP($A266,'Project labour content'!$A$7:$D$255,'Project labour content'!$D$1,FALSE))*LabEsc24*1</f>
        <v>1.0072248694667842</v>
      </c>
      <c r="BW266" s="249">
        <f>1+IF(ISNA(VLOOKUP($A266,'Project labour content'!$A$7:$D$255,'Project labour content'!$D$1,FALSE)),VLOOKUP($D266,'Project labour content'!$F$6:$G$15,'Project labour content'!$G$1,FALSE),VLOOKUP($A266,'Project labour content'!$A$7:$D$255,'Project labour content'!$D$1,FALSE))*LabEsc25*1</f>
        <v>1.0103282331643793</v>
      </c>
      <c r="BX266" s="249">
        <f>1+IF(ISNA(VLOOKUP($A266,'Project labour content'!$A$7:$D$255,'Project labour content'!$D$1,FALSE)),VLOOKUP($D266,'Project labour content'!$F$6:$G$15,'Project labour content'!$G$1,FALSE),VLOOKUP($A266,'Project labour content'!$A$7:$D$255,'Project labour content'!$D$1,FALSE))*LabEsc26*1</f>
        <v>1.0137103823674747</v>
      </c>
      <c r="BY266" s="249">
        <f>1+IF(ISNA(VLOOKUP($A266,'Project labour content'!$A$7:$D$255,'Project labour content'!$D$1,FALSE)),VLOOKUP($D266,'Project labour content'!$F$6:$G$15,'Project labour content'!$G$1,FALSE),VLOOKUP($A266,'Project labour content'!$A$7:$D$255,'Project labour content'!$D$1,FALSE))*LabEsc27*1</f>
        <v>1.0158052335508072</v>
      </c>
      <c r="BZ266" s="249">
        <f>1+IF(ISNA(VLOOKUP($A266,'Project labour content'!$A$7:$D$255,'Project labour content'!$D$1,FALSE)),VLOOKUP($D266,'Project labour content'!$F$6:$G$15,'Project labour content'!$G$1,FALSE),VLOOKUP($A266,'Project labour content'!$A$7:$D$255,'Project labour content'!$D$1,FALSE))*LabEsc28*1</f>
        <v>1.0173826564918567</v>
      </c>
      <c r="CA266" s="249">
        <f>1+IF(ISNA(VLOOKUP($A266,'Project labour content'!$A$7:$D$255,'Project labour content'!$D$1,FALSE)),VLOOKUP($D266,'Project labour content'!$F$6:$G$15,'Project labour content'!$G$1,FALSE),VLOOKUP($A266,'Project labour content'!$A$7:$D$255,'Project labour content'!$D$1,FALSE))*LabEsc29*1</f>
        <v>1.0199141048276528</v>
      </c>
      <c r="CB266" s="250" t="str">
        <f>IF(ISNA(VLOOKUP($A266,'Project labour content'!$A$7:$D$255,'Project labour content'!$D$1,FALSE)),"Category","Project")</f>
        <v>Category</v>
      </c>
      <c r="CD266" s="247" t="str">
        <f t="shared" si="55"/>
        <v>14230</v>
      </c>
    </row>
    <row r="267" spans="1:82" x14ac:dyDescent="0.15">
      <c r="A267" s="11" t="s">
        <v>897</v>
      </c>
      <c r="B267" s="11" t="str">
        <f>VLOOKUP($A267,'Incurred Real 2022$'!$A$25:$AC$426,'Incurred Real 2022$'!B$1,FALSE)</f>
        <v>Asset Data Capture 2021-22</v>
      </c>
      <c r="C267" s="11" t="str">
        <f>VLOOKUP($A267,'Incurred Real 2022$'!$A$25:$AC$426,'Incurred Real 2022$'!C$1,FALSE)</f>
        <v>ExAnte</v>
      </c>
      <c r="D267" s="11" t="str">
        <f>VLOOKUP($A267,'Incurred Real 2022$'!$A$25:$AC$426,'Incurred Real 2022$'!D$1,FALSE)</f>
        <v>Information Technology</v>
      </c>
      <c r="E267" s="11" t="str">
        <f>VLOOKUP($A267,'Incurred Real 2022$'!$A$25:$AC$426,'Incurred Real 2022$'!E$1,FALSE)</f>
        <v>Active</v>
      </c>
      <c r="F267" s="105" t="str">
        <f>IF(VLOOKUP($A267,'Incurred Real 2022$'!$A$25:$AC$426,'Incurred Real 2022$'!F$1,FALSE)=0,"",VLOOKUP($A267,'Incurred Real 2022$'!$A$25:$AC$426,'Incurred Real 2022$'!F$1,FALSE))</f>
        <v/>
      </c>
      <c r="G267" s="105" t="str">
        <f>IF(VLOOKUP($A267,'Incurred Real 2022$'!$A$25:$AC$426,'Incurred Real 2022$'!G$1,FALSE)=0,"",VLOOKUP($A267,'Incurred Real 2022$'!$A$25:$AC$426,'Incurred Real 2022$'!G$1,FALSE))</f>
        <v/>
      </c>
      <c r="H267" s="105" t="str">
        <f>IF(VLOOKUP($A267,'Incurred Real 2022$'!$A$25:$AC$426,'Incurred Real 2022$'!H$1,FALSE)=0,"",VLOOKUP($A267,'Incurred Real 2022$'!$A$25:$AC$426,'Incurred Real 2022$'!H$1,FALSE))</f>
        <v/>
      </c>
      <c r="I267" s="105" t="str">
        <f>IF(VLOOKUP($A267,'Incurred Real 2022$'!$A$25:$AC$426,'Incurred Real 2022$'!I$1,FALSE)=0,"",VLOOKUP($A267,'Incurred Real 2022$'!$A$25:$AC$426,'Incurred Real 2022$'!I$1,FALSE))</f>
        <v/>
      </c>
      <c r="J267" s="105" t="str">
        <f>IF(VLOOKUP($A267,'Incurred Real 2022$'!$A$25:$AC$426,'Incurred Real 2022$'!J$1,FALSE)=0,"",VLOOKUP($A267,'Incurred Real 2022$'!$A$25:$AC$426,'Incurred Real 2022$'!J$1,FALSE))</f>
        <v/>
      </c>
      <c r="K267" s="105" t="str">
        <f>IF(VLOOKUP($A267,'Incurred Real 2022$'!$A$25:$AC$426,'Incurred Real 2022$'!K$1,FALSE)=0,"",VLOOKUP($A267,'Incurred Real 2022$'!$A$25:$AC$426,'Incurred Real 2022$'!K$1,FALSE))</f>
        <v/>
      </c>
      <c r="L267" s="105" t="str">
        <f>IF(VLOOKUP($A267,'Incurred Real 2022$'!$A$25:$AC$426,'Incurred Real 2022$'!L$1,FALSE)=0,"",VLOOKUP($A267,'Incurred Real 2022$'!$A$25:$AC$426,'Incurred Real 2022$'!L$1,FALSE))</f>
        <v/>
      </c>
      <c r="M267" s="105" t="str">
        <f>IF(VLOOKUP($A267,'Incurred Real 2022$'!$A$25:$AC$426,'Incurred Real 2022$'!M$1,FALSE)=0,"",VLOOKUP($A267,'Incurred Real 2022$'!$A$25:$AC$426,'Incurred Real 2022$'!M$1,FALSE))</f>
        <v/>
      </c>
      <c r="N267" s="105" t="str">
        <f>IF(VLOOKUP($A267,'Incurred Real 2022$'!$A$25:$AC$426,'Incurred Real 2022$'!N$1,FALSE)=0,"",VLOOKUP($A267,'Incurred Real 2022$'!$A$25:$AC$426,'Incurred Real 2022$'!N$1,FALSE))</f>
        <v/>
      </c>
      <c r="O267" s="105" t="str">
        <f>IF(VLOOKUP($A267,'Incurred Real 2022$'!$A$25:$AC$426,'Incurred Real 2022$'!O$1,FALSE)=0,"",VLOOKUP($A267,'Incurred Real 2022$'!$A$25:$AC$426,'Incurred Real 2022$'!O$1,FALSE))</f>
        <v/>
      </c>
      <c r="P267" s="105" t="str">
        <f>IF(VLOOKUP($A267,'Incurred Real 2022$'!$A$25:$AC$426,'Incurred Real 2022$'!P$1,FALSE)=0,"",VLOOKUP($A267,'Incurred Real 2022$'!$A$25:$AC$426,'Incurred Real 2022$'!P$1,FALSE))</f>
        <v/>
      </c>
      <c r="Q267" s="105" t="str">
        <f>IF(VLOOKUP($A267,'Incurred Real 2022$'!$A$25:$AC$426,'Incurred Real 2022$'!Q$1,FALSE)=0,"",VLOOKUP($A267,'Incurred Real 2022$'!$A$25:$AC$426,'Incurred Real 2022$'!Q$1,FALSE))</f>
        <v/>
      </c>
      <c r="R267" s="105" t="str">
        <f>IF(VLOOKUP($A267,'Incurred Real 2022$'!$A$25:$AC$426,'Incurred Real 2022$'!R$1,FALSE)=0,"",VLOOKUP($A267,'Incurred Real 2022$'!$A$25:$AC$426,'Incurred Real 2022$'!R$1,FALSE))</f>
        <v/>
      </c>
      <c r="S267" s="105" t="str">
        <f>IF(VLOOKUP($A267,'Incurred Real 2022$'!$A$25:$AC$426,'Incurred Real 2022$'!S$1,FALSE)=0,"",VLOOKUP($A267,'Incurred Real 2022$'!$A$25:$AC$426,'Incurred Real 2022$'!S$1,FALSE))</f>
        <v/>
      </c>
      <c r="T267" s="105">
        <f>IF(VLOOKUP($A267,'Incurred Real 2022$'!$A$25:$AC$426,'Incurred Real 2022$'!T$1,FALSE)=0,"",VLOOKUP($A267,'Incurred Real 2022$'!$A$25:$AC$426,'Incurred Real 2022$'!T$1,FALSE))</f>
        <v>245271.16</v>
      </c>
      <c r="U267" s="105">
        <f>IF(VLOOKUP($A267,'Incurred Real 2022$'!$A$25:$AC$426,'Incurred Real 2022$'!U$1,FALSE)=0,"",VLOOKUP($A267,'Incurred Real 2022$'!$A$25:$AC$426,'Incurred Real 2022$'!U$1,FALSE))</f>
        <v>652492.61</v>
      </c>
      <c r="V267" s="13">
        <f>IF(ISTEXT(VLOOKUP($A267,'Incurred Real 2022$'!$A$25:$AC$426,'Incurred Real 2022$'!V$1,FALSE)),"",(VLOOKUP($A267,'Incurred Real 2022$'!$A$25:$AC$426,'Incurred Real 2022$'!V$1,FALSE))*BT267*Incurred_Nominal!V$15)</f>
        <v>683565.52503842989</v>
      </c>
      <c r="W267" s="13">
        <f>IF(ISTEXT(VLOOKUP($A267,'Incurred Real 2022$'!$A$25:$AC$426,'Incurred Real 2022$'!W$1,FALSE)),"",(VLOOKUP($A267,'Incurred Real 2022$'!$A$25:$AC$426,'Incurred Real 2022$'!W$1,FALSE))*BU267*Incurred_Nominal!W$15)</f>
        <v>200908.53227214617</v>
      </c>
      <c r="X267" s="13">
        <f>IF(ISTEXT(VLOOKUP($A267,'Incurred Real 2022$'!$A$25:$AC$426,'Incurred Real 2022$'!X$1,FALSE)),"",(VLOOKUP($A267,'Incurred Real 2022$'!$A$25:$AC$426,'Incurred Real 2022$'!X$1,FALSE))*BV267*Incurred_Nominal!X$15)</f>
        <v>11383.586342176221</v>
      </c>
      <c r="Y267" s="13" t="str">
        <f>IF(ISTEXT(VLOOKUP($A267,'Incurred Real 2022$'!$A$25:$AC$426,'Incurred Real 2022$'!Y$1,FALSE)),"",(VLOOKUP($A267,'Incurred Real 2022$'!$A$25:$AC$426,'Incurred Real 2022$'!Y$1,FALSE))*BW267*Incurred_Nominal!Y$15)</f>
        <v/>
      </c>
      <c r="Z267" s="13" t="str">
        <f>IF(ISTEXT(VLOOKUP($A267,'Incurred Real 2022$'!$A$25:$AC$426,'Incurred Real 2022$'!Z$1,FALSE)),"",(VLOOKUP($A267,'Incurred Real 2022$'!$A$25:$AC$426,'Incurred Real 2022$'!Z$1,FALSE))*BX267*Incurred_Nominal!Z$15)</f>
        <v/>
      </c>
      <c r="AA267" s="13" t="str">
        <f>IF(ISTEXT(VLOOKUP($A267,'Incurred Real 2022$'!$A$25:$AC$426,'Incurred Real 2022$'!AA$1,FALSE)),"",(VLOOKUP($A267,'Incurred Real 2022$'!$A$25:$AC$426,'Incurred Real 2022$'!AA$1,FALSE))*BY267*Incurred_Nominal!AA$15)</f>
        <v/>
      </c>
      <c r="AB267" s="13" t="str">
        <f>IF(ISTEXT(VLOOKUP($A267,'Incurred Real 2022$'!$A$25:$AC$426,'Incurred Real 2022$'!AB$1,FALSE)),"",(VLOOKUP($A267,'Incurred Real 2022$'!$A$25:$AC$426,'Incurred Real 2022$'!AB$1,FALSE))*BZ267*Incurred_Nominal!AB$15)</f>
        <v/>
      </c>
      <c r="AC267" s="13" t="str">
        <f>IF(ISTEXT(VLOOKUP($A267,'Incurred Real 2022$'!$A$25:$AC$426,'Incurred Real 2022$'!AC$1,FALSE)),"",(VLOOKUP($A267,'Incurred Real 2022$'!$A$25:$AC$426,'Incurred Real 2022$'!AC$1,FALSE))*CA267*Incurred_Nominal!AC$15)</f>
        <v/>
      </c>
      <c r="AD267" s="232">
        <f t="shared" si="49"/>
        <v>1793621.4136527523</v>
      </c>
      <c r="AE267" s="232">
        <f t="shared" si="50"/>
        <v>1793621.4136527523</v>
      </c>
      <c r="AF267" s="239">
        <f t="shared" si="51"/>
        <v>2090623.566551629</v>
      </c>
      <c r="AG267" s="237">
        <f t="shared" si="52"/>
        <v>1901411.057180329</v>
      </c>
      <c r="AH267" s="240">
        <f t="shared" si="56"/>
        <v>1.0995116277760002</v>
      </c>
      <c r="AI267" s="234">
        <f>VLOOKUP($A267,Incurred_Real!$A$25:$AP$479,Incurred_Real!AI$1,FALSE)</f>
        <v>2024</v>
      </c>
      <c r="AJ267" s="235">
        <f>VLOOKUP($A267,Incurred_Real!$A$25:$AP$479,Incurred_Real!AJ$1,FALSE)</f>
        <v>45111</v>
      </c>
      <c r="AK267" s="236">
        <f>VLOOKUP($A267,Incurred_Real!$A$25:$AP$479,Incurred_Real!AK$1,FALSE)</f>
        <v>2024</v>
      </c>
      <c r="AL267" s="235" t="str">
        <f>VLOOKUP($A267,Incurred_Real!$A$25:$AP$479,Incurred_Real!AL$1,FALSE)</f>
        <v/>
      </c>
      <c r="AM267" s="237">
        <f>IF(AL267="Commissioned Extra","",(IF((AD267)=0,0,SUMPRODUCT($F$17:$U$17,F267:U267))+VLOOKUP($A267,Incurred_Real!$A$25:$BS$376,Incurred_Real!$AO$1,FALSE)))</f>
        <v>1867729.8821635037</v>
      </c>
      <c r="AN267" s="232" cm="1">
        <f t="array" ref="AN267">IF(ROUND(AE267,0)=0,0,LOOKUP(2,1/(F267:AC267&lt;&gt;""),F267:AC267))</f>
        <v>11383.586342176221</v>
      </c>
      <c r="AO267" s="232">
        <f t="shared" si="53"/>
        <v>895857.64365275227</v>
      </c>
      <c r="AP267" s="78"/>
      <c r="AQ267" s="20"/>
      <c r="AR267" s="245">
        <f>VLOOKUP($A267,Incurred_Real!$A$25:$CD$376,Incurred_Real!AR$1,FALSE)</f>
        <v>1</v>
      </c>
      <c r="AS267" s="246">
        <f>VLOOKUP($A267,Incurred_Real!$A$25:$CD$376,Incurred_Real!AS$1,FALSE)</f>
        <v>0</v>
      </c>
      <c r="AT267" s="246">
        <f>VLOOKUP($A267,Incurred_Real!$A$25:$CD$376,Incurred_Real!AT$1,FALSE)</f>
        <v>0</v>
      </c>
      <c r="AU267" s="246">
        <f>VLOOKUP($A267,Incurred_Real!$A$25:$CD$376,Incurred_Real!AU$1,FALSE)</f>
        <v>0</v>
      </c>
      <c r="AV267" s="246">
        <f>VLOOKUP($A267,Incurred_Real!$A$25:$CD$376,Incurred_Real!AV$1,FALSE)</f>
        <v>1</v>
      </c>
      <c r="AW267" s="246">
        <f>VLOOKUP($A267,Incurred_Real!$A$25:$CD$376,Incurred_Real!AW$1,FALSE)</f>
        <v>0</v>
      </c>
      <c r="AX267" s="246">
        <f>VLOOKUP($A267,Incurred_Real!$A$25:$CD$376,Incurred_Real!AX$1,FALSE)</f>
        <v>0</v>
      </c>
      <c r="AY267" s="246">
        <f>VLOOKUP($A267,Incurred_Real!$A$25:$CD$376,Incurred_Real!AY$1,FALSE)</f>
        <v>0</v>
      </c>
      <c r="AZ267" s="246">
        <f>VLOOKUP($A267,Incurred_Real!$A$25:$CD$376,Incurred_Real!AZ$1,FALSE)</f>
        <v>0</v>
      </c>
      <c r="BA267" s="246">
        <f>VLOOKUP($A267,Incurred_Real!$A$25:$CD$376,Incurred_Real!BA$1,FALSE)</f>
        <v>0</v>
      </c>
      <c r="BB267" s="246">
        <f>VLOOKUP($A267,Incurred_Real!$A$25:$CD$376,Incurred_Real!BB$1,FALSE)</f>
        <v>0</v>
      </c>
      <c r="BC267" s="246">
        <f>VLOOKUP($A267,Incurred_Real!$A$25:$CD$376,Incurred_Real!BC$1,FALSE)</f>
        <v>0</v>
      </c>
      <c r="BD267" s="246">
        <f>VLOOKUP($A267,Incurred_Real!$A$25:$CD$376,Incurred_Real!BD$1,FALSE)</f>
        <v>0</v>
      </c>
      <c r="BE267" s="246">
        <f>VLOOKUP($A267,Incurred_Real!$A$25:$CD$376,Incurred_Real!BE$1,FALSE)</f>
        <v>0</v>
      </c>
      <c r="BF267" s="246">
        <f>VLOOKUP($A267,Incurred_Real!$A$25:$CD$376,Incurred_Real!BF$1,FALSE)</f>
        <v>0</v>
      </c>
      <c r="BG267" s="246">
        <f>VLOOKUP($A267,Incurred_Real!$A$25:$CD$376,Incurred_Real!BG$1,FALSE)</f>
        <v>0</v>
      </c>
      <c r="BH267" s="246">
        <f>VLOOKUP($A267,Incurred_Real!$A$25:$CD$376,Incurred_Real!BH$1,FALSE)</f>
        <v>0</v>
      </c>
      <c r="BI267" s="246">
        <f>VLOOKUP($A267,Incurred_Real!$A$25:$CD$376,Incurred_Real!BI$1,FALSE)</f>
        <v>0</v>
      </c>
      <c r="BJ267" s="246">
        <f>VLOOKUP($A267,Incurred_Real!$A$25:$CD$376,Incurred_Real!BJ$1,FALSE)</f>
        <v>0</v>
      </c>
      <c r="BK267" s="246">
        <f>VLOOKUP($A267,Incurred_Real!$A$25:$CD$376,Incurred_Real!BK$1,FALSE)</f>
        <v>0</v>
      </c>
      <c r="BL267" s="246">
        <f>VLOOKUP($A267,Incurred_Real!$A$25:$CD$376,Incurred_Real!BL$1,FALSE)</f>
        <v>0</v>
      </c>
      <c r="BM267" s="246">
        <f>VLOOKUP($A267,Incurred_Real!$A$25:$CD$376,Incurred_Real!BM$1,FALSE)</f>
        <v>0</v>
      </c>
      <c r="BN267" s="246">
        <f>VLOOKUP($A267,Incurred_Real!$A$25:$CD$376,Incurred_Real!BN$1,FALSE)</f>
        <v>0</v>
      </c>
      <c r="BO267" s="246">
        <f>VLOOKUP($A267,Incurred_Real!$A$25:$CD$376,Incurred_Real!BO$1,FALSE)</f>
        <v>0</v>
      </c>
      <c r="BP267" s="246">
        <f>VLOOKUP($A267,Incurred_Real!$A$25:$CD$376,Incurred_Real!BP$1,FALSE)</f>
        <v>0</v>
      </c>
      <c r="BQ267" s="246">
        <f>VLOOKUP($A267,Incurred_Real!$A$25:$CD$376,Incurred_Real!BQ$1,FALSE)</f>
        <v>0</v>
      </c>
      <c r="BR267" s="246">
        <f>VLOOKUP($A267,Incurred_Real!$A$25:$CD$376,Incurred_Real!BR$1,FALSE)</f>
        <v>0</v>
      </c>
      <c r="BS267" s="254">
        <f t="shared" si="54"/>
        <v>1</v>
      </c>
      <c r="BT267" s="249">
        <f>1+IF(ISNA(VLOOKUP($A267,'Project labour content'!$A$7:$D$255,'Project labour content'!$D$1,FALSE)),VLOOKUP($D267,'Project labour content'!$F$6:$G$15,'Project labour content'!$G$1,FALSE),VLOOKUP($A267,'Project labour content'!$A$7:$D$255,'Project labour content'!$D$1,FALSE))*LabEsc22*1</f>
        <v>1.0025539362221583</v>
      </c>
      <c r="BU267" s="249">
        <f>1+IF(ISNA(VLOOKUP($A267,'Project labour content'!$A$7:$D$255,'Project labour content'!$D$1,FALSE)),VLOOKUP($D267,'Project labour content'!$F$6:$G$15,'Project labour content'!$G$1,FALSE),VLOOKUP($A267,'Project labour content'!$A$7:$D$255,'Project labour content'!$D$1,FALSE))*LabEsc23*1</f>
        <v>1.005120131338183</v>
      </c>
      <c r="BV267" s="249">
        <f>1+IF(ISNA(VLOOKUP($A267,'Project labour content'!$A$7:$D$255,'Project labour content'!$D$1,FALSE)),VLOOKUP($D267,'Project labour content'!$F$6:$G$15,'Project labour content'!$G$1,FALSE),VLOOKUP($A267,'Project labour content'!$A$7:$D$255,'Project labour content'!$D$1,FALSE))*LabEsc24*1</f>
        <v>1.0075374871374783</v>
      </c>
      <c r="BW267" s="249">
        <f>1+IF(ISNA(VLOOKUP($A267,'Project labour content'!$A$7:$D$255,'Project labour content'!$D$1,FALSE)),VLOOKUP($D267,'Project labour content'!$F$6:$G$15,'Project labour content'!$G$1,FALSE),VLOOKUP($A267,'Project labour content'!$A$7:$D$255,'Project labour content'!$D$1,FALSE))*LabEsc25*1</f>
        <v>1.010775132338001</v>
      </c>
      <c r="BX267" s="249">
        <f>1+IF(ISNA(VLOOKUP($A267,'Project labour content'!$A$7:$D$255,'Project labour content'!$D$1,FALSE)),VLOOKUP($D267,'Project labour content'!$F$6:$G$15,'Project labour content'!$G$1,FALSE),VLOOKUP($A267,'Project labour content'!$A$7:$D$255,'Project labour content'!$D$1,FALSE))*LabEsc26*1</f>
        <v>1.0143036259990372</v>
      </c>
      <c r="BY267" s="249">
        <f>1+IF(ISNA(VLOOKUP($A267,'Project labour content'!$A$7:$D$255,'Project labour content'!$D$1,FALSE)),VLOOKUP($D267,'Project labour content'!$F$6:$G$15,'Project labour content'!$G$1,FALSE),VLOOKUP($A267,'Project labour content'!$A$7:$D$255,'Project labour content'!$D$1,FALSE))*LabEsc27*1</f>
        <v>1.0164891206881654</v>
      </c>
      <c r="BZ267" s="249">
        <f>1+IF(ISNA(VLOOKUP($A267,'Project labour content'!$A$7:$D$255,'Project labour content'!$D$1,FALSE)),VLOOKUP($D267,'Project labour content'!$F$6:$G$15,'Project labour content'!$G$1,FALSE),VLOOKUP($A267,'Project labour content'!$A$7:$D$255,'Project labour content'!$D$1,FALSE))*LabEsc28*1</f>
        <v>1.0181347981890787</v>
      </c>
      <c r="CA267" s="249">
        <f>1+IF(ISNA(VLOOKUP($A267,'Project labour content'!$A$7:$D$255,'Project labour content'!$D$1,FALSE)),VLOOKUP($D267,'Project labour content'!$F$6:$G$15,'Project labour content'!$G$1,FALSE),VLOOKUP($A267,'Project labour content'!$A$7:$D$255,'Project labour content'!$D$1,FALSE))*LabEsc29*1</f>
        <v>1.0207757814425447</v>
      </c>
      <c r="CB267" s="250" t="str">
        <f>IF(ISNA(VLOOKUP($A267,'Project labour content'!$A$7:$D$255,'Project labour content'!$D$1,FALSE)),"Category","Project")</f>
        <v>Project</v>
      </c>
      <c r="CD267" s="247" t="str">
        <f t="shared" si="55"/>
        <v>14231</v>
      </c>
    </row>
    <row r="268" spans="1:82" x14ac:dyDescent="0.15">
      <c r="A268" s="11" t="s">
        <v>877</v>
      </c>
      <c r="B268" s="11" t="str">
        <f>VLOOKUP($A268,'Incurred Real 2022$'!$A$25:$AC$426,'Incurred Real 2022$'!B$1,FALSE)</f>
        <v>Incident and Environmental Data Management</v>
      </c>
      <c r="C268" s="11" t="str">
        <f>VLOOKUP($A268,'Incurred Real 2022$'!$A$25:$AC$426,'Incurred Real 2022$'!C$1,FALSE)</f>
        <v>ExAnte</v>
      </c>
      <c r="D268" s="11" t="str">
        <f>VLOOKUP($A268,'Incurred Real 2022$'!$A$25:$AC$426,'Incurred Real 2022$'!D$1,FALSE)</f>
        <v>Information Technology</v>
      </c>
      <c r="E268" s="11" t="str">
        <f>VLOOKUP($A268,'Incurred Real 2022$'!$A$25:$AC$426,'Incurred Real 2022$'!E$1,FALSE)</f>
        <v>Closed</v>
      </c>
      <c r="F268" s="105" t="str">
        <f>IF(VLOOKUP($A268,'Incurred Real 2022$'!$A$25:$AC$426,'Incurred Real 2022$'!F$1,FALSE)=0,"",VLOOKUP($A268,'Incurred Real 2022$'!$A$25:$AC$426,'Incurred Real 2022$'!F$1,FALSE))</f>
        <v/>
      </c>
      <c r="G268" s="105" t="str">
        <f>IF(VLOOKUP($A268,'Incurred Real 2022$'!$A$25:$AC$426,'Incurred Real 2022$'!G$1,FALSE)=0,"",VLOOKUP($A268,'Incurred Real 2022$'!$A$25:$AC$426,'Incurred Real 2022$'!G$1,FALSE))</f>
        <v/>
      </c>
      <c r="H268" s="105" t="str">
        <f>IF(VLOOKUP($A268,'Incurred Real 2022$'!$A$25:$AC$426,'Incurred Real 2022$'!H$1,FALSE)=0,"",VLOOKUP($A268,'Incurred Real 2022$'!$A$25:$AC$426,'Incurred Real 2022$'!H$1,FALSE))</f>
        <v/>
      </c>
      <c r="I268" s="105" t="str">
        <f>IF(VLOOKUP($A268,'Incurred Real 2022$'!$A$25:$AC$426,'Incurred Real 2022$'!I$1,FALSE)=0,"",VLOOKUP($A268,'Incurred Real 2022$'!$A$25:$AC$426,'Incurred Real 2022$'!I$1,FALSE))</f>
        <v/>
      </c>
      <c r="J268" s="105" t="str">
        <f>IF(VLOOKUP($A268,'Incurred Real 2022$'!$A$25:$AC$426,'Incurred Real 2022$'!J$1,FALSE)=0,"",VLOOKUP($A268,'Incurred Real 2022$'!$A$25:$AC$426,'Incurred Real 2022$'!J$1,FALSE))</f>
        <v/>
      </c>
      <c r="K268" s="105" t="str">
        <f>IF(VLOOKUP($A268,'Incurred Real 2022$'!$A$25:$AC$426,'Incurred Real 2022$'!K$1,FALSE)=0,"",VLOOKUP($A268,'Incurred Real 2022$'!$A$25:$AC$426,'Incurred Real 2022$'!K$1,FALSE))</f>
        <v/>
      </c>
      <c r="L268" s="105" t="str">
        <f>IF(VLOOKUP($A268,'Incurred Real 2022$'!$A$25:$AC$426,'Incurred Real 2022$'!L$1,FALSE)=0,"",VLOOKUP($A268,'Incurred Real 2022$'!$A$25:$AC$426,'Incurred Real 2022$'!L$1,FALSE))</f>
        <v/>
      </c>
      <c r="M268" s="105" t="str">
        <f>IF(VLOOKUP($A268,'Incurred Real 2022$'!$A$25:$AC$426,'Incurred Real 2022$'!M$1,FALSE)=0,"",VLOOKUP($A268,'Incurred Real 2022$'!$A$25:$AC$426,'Incurred Real 2022$'!M$1,FALSE))</f>
        <v/>
      </c>
      <c r="N268" s="105" t="str">
        <f>IF(VLOOKUP($A268,'Incurred Real 2022$'!$A$25:$AC$426,'Incurred Real 2022$'!N$1,FALSE)=0,"",VLOOKUP($A268,'Incurred Real 2022$'!$A$25:$AC$426,'Incurred Real 2022$'!N$1,FALSE))</f>
        <v/>
      </c>
      <c r="O268" s="105" t="str">
        <f>IF(VLOOKUP($A268,'Incurred Real 2022$'!$A$25:$AC$426,'Incurred Real 2022$'!O$1,FALSE)=0,"",VLOOKUP($A268,'Incurred Real 2022$'!$A$25:$AC$426,'Incurred Real 2022$'!O$1,FALSE))</f>
        <v/>
      </c>
      <c r="P268" s="105" t="str">
        <f>IF(VLOOKUP($A268,'Incurred Real 2022$'!$A$25:$AC$426,'Incurred Real 2022$'!P$1,FALSE)=0,"",VLOOKUP($A268,'Incurred Real 2022$'!$A$25:$AC$426,'Incurred Real 2022$'!P$1,FALSE))</f>
        <v/>
      </c>
      <c r="Q268" s="105" t="str">
        <f>IF(VLOOKUP($A268,'Incurred Real 2022$'!$A$25:$AC$426,'Incurred Real 2022$'!Q$1,FALSE)=0,"",VLOOKUP($A268,'Incurred Real 2022$'!$A$25:$AC$426,'Incurred Real 2022$'!Q$1,FALSE))</f>
        <v/>
      </c>
      <c r="R268" s="105" t="str">
        <f>IF(VLOOKUP($A268,'Incurred Real 2022$'!$A$25:$AC$426,'Incurred Real 2022$'!R$1,FALSE)=0,"",VLOOKUP($A268,'Incurred Real 2022$'!$A$25:$AC$426,'Incurred Real 2022$'!R$1,FALSE))</f>
        <v/>
      </c>
      <c r="S268" s="105">
        <f>IF(VLOOKUP($A268,'Incurred Real 2022$'!$A$25:$AC$426,'Incurred Real 2022$'!S$1,FALSE)=0,"",VLOOKUP($A268,'Incurred Real 2022$'!$A$25:$AC$426,'Incurred Real 2022$'!S$1,FALSE))</f>
        <v>1114352.96</v>
      </c>
      <c r="T268" s="105" t="str">
        <f>IF(VLOOKUP($A268,'Incurred Real 2022$'!$A$25:$AC$426,'Incurred Real 2022$'!T$1,FALSE)=0,"",VLOOKUP($A268,'Incurred Real 2022$'!$A$25:$AC$426,'Incurred Real 2022$'!T$1,FALSE))</f>
        <v/>
      </c>
      <c r="U268" s="105" t="str">
        <f>IF(VLOOKUP($A268,'Incurred Real 2022$'!$A$25:$AC$426,'Incurred Real 2022$'!U$1,FALSE)=0,"",VLOOKUP($A268,'Incurred Real 2022$'!$A$25:$AC$426,'Incurred Real 2022$'!U$1,FALSE))</f>
        <v/>
      </c>
      <c r="V268" s="13" t="str">
        <f>IF(ISTEXT(VLOOKUP($A268,'Incurred Real 2022$'!$A$25:$AC$426,'Incurred Real 2022$'!V$1,FALSE)),"",(VLOOKUP($A268,'Incurred Real 2022$'!$A$25:$AC$426,'Incurred Real 2022$'!V$1,FALSE))*BT268*Incurred_Nominal!V$15)</f>
        <v/>
      </c>
      <c r="W268" s="13" t="str">
        <f>IF(ISTEXT(VLOOKUP($A268,'Incurred Real 2022$'!$A$25:$AC$426,'Incurred Real 2022$'!W$1,FALSE)),"",(VLOOKUP($A268,'Incurred Real 2022$'!$A$25:$AC$426,'Incurred Real 2022$'!W$1,FALSE))*BU268*Incurred_Nominal!W$15)</f>
        <v/>
      </c>
      <c r="X268" s="13" t="str">
        <f>IF(ISTEXT(VLOOKUP($A268,'Incurred Real 2022$'!$A$25:$AC$426,'Incurred Real 2022$'!X$1,FALSE)),"",(VLOOKUP($A268,'Incurred Real 2022$'!$A$25:$AC$426,'Incurred Real 2022$'!X$1,FALSE))*BV268*Incurred_Nominal!X$15)</f>
        <v/>
      </c>
      <c r="Y268" s="13" t="str">
        <f>IF(ISTEXT(VLOOKUP($A268,'Incurred Real 2022$'!$A$25:$AC$426,'Incurred Real 2022$'!Y$1,FALSE)),"",(VLOOKUP($A268,'Incurred Real 2022$'!$A$25:$AC$426,'Incurred Real 2022$'!Y$1,FALSE))*BW268*Incurred_Nominal!Y$15)</f>
        <v/>
      </c>
      <c r="Z268" s="13" t="str">
        <f>IF(ISTEXT(VLOOKUP($A268,'Incurred Real 2022$'!$A$25:$AC$426,'Incurred Real 2022$'!Z$1,FALSE)),"",(VLOOKUP($A268,'Incurred Real 2022$'!$A$25:$AC$426,'Incurred Real 2022$'!Z$1,FALSE))*BX268*Incurred_Nominal!Z$15)</f>
        <v/>
      </c>
      <c r="AA268" s="13" t="str">
        <f>IF(ISTEXT(VLOOKUP($A268,'Incurred Real 2022$'!$A$25:$AC$426,'Incurred Real 2022$'!AA$1,FALSE)),"",(VLOOKUP($A268,'Incurred Real 2022$'!$A$25:$AC$426,'Incurred Real 2022$'!AA$1,FALSE))*BY268*Incurred_Nominal!AA$15)</f>
        <v/>
      </c>
      <c r="AB268" s="13" t="str">
        <f>IF(ISTEXT(VLOOKUP($A268,'Incurred Real 2022$'!$A$25:$AC$426,'Incurred Real 2022$'!AB$1,FALSE)),"",(VLOOKUP($A268,'Incurred Real 2022$'!$A$25:$AC$426,'Incurred Real 2022$'!AB$1,FALSE))*BZ268*Incurred_Nominal!AB$15)</f>
        <v/>
      </c>
      <c r="AC268" s="13" t="str">
        <f>IF(ISTEXT(VLOOKUP($A268,'Incurred Real 2022$'!$A$25:$AC$426,'Incurred Real 2022$'!AC$1,FALSE)),"",(VLOOKUP($A268,'Incurred Real 2022$'!$A$25:$AC$426,'Incurred Real 2022$'!AC$1,FALSE))*CA268*Incurred_Nominal!AC$15)</f>
        <v/>
      </c>
      <c r="AD268" s="232">
        <f t="shared" si="49"/>
        <v>1114352.96</v>
      </c>
      <c r="AE268" s="232">
        <f t="shared" si="50"/>
        <v>1114352.96</v>
      </c>
      <c r="AF268" s="239">
        <f t="shared" si="51"/>
        <v>1352659.3752135579</v>
      </c>
      <c r="AG268" s="237">
        <f t="shared" si="52"/>
        <v>1114352.96</v>
      </c>
      <c r="AH268" s="240">
        <f t="shared" si="56"/>
        <v>1.2138518259183857</v>
      </c>
      <c r="AI268" s="234">
        <f>VLOOKUP($A268,Incurred_Real!$A$25:$AP$479,Incurred_Real!AI$1,FALSE)</f>
        <v>2019</v>
      </c>
      <c r="AJ268" s="235" t="str">
        <f>VLOOKUP($A268,Incurred_Real!$A$25:$AP$479,Incurred_Real!AJ$1,FALSE)</f>
        <v/>
      </c>
      <c r="AK268" s="236">
        <f>VLOOKUP($A268,Incurred_Real!$A$25:$AP$479,Incurred_Real!AK$1,FALSE)</f>
        <v>2019</v>
      </c>
      <c r="AL268" s="235" t="str">
        <f>VLOOKUP($A268,Incurred_Real!$A$25:$AP$479,Incurred_Real!AL$1,FALSE)</f>
        <v/>
      </c>
      <c r="AM268" s="237">
        <f>IF(AL268="Commissioned Extra","",(IF((AD268)=0,0,SUMPRODUCT($F$17:$U$17,F268:U268))+VLOOKUP($A268,Incurred_Real!$A$25:$BS$376,Incurred_Real!$AO$1,FALSE)))</f>
        <v>1201402.8662697363</v>
      </c>
      <c r="AN268" s="232" cm="1">
        <f t="array" ref="AN268">IF(ROUND(AE268,0)=0,0,LOOKUP(2,1/(F268:AC268&lt;&gt;""),F268:AC268))</f>
        <v>1114352.96</v>
      </c>
      <c r="AO268" s="232">
        <f t="shared" si="53"/>
        <v>0</v>
      </c>
      <c r="AP268" s="78"/>
      <c r="AQ268" s="20"/>
      <c r="AR268" s="245">
        <f>VLOOKUP($A268,Incurred_Real!$A$25:$CD$376,Incurred_Real!AR$1,FALSE)</f>
        <v>1</v>
      </c>
      <c r="AS268" s="246">
        <f>VLOOKUP($A268,Incurred_Real!$A$25:$CD$376,Incurred_Real!AS$1,FALSE)</f>
        <v>0</v>
      </c>
      <c r="AT268" s="246">
        <f>VLOOKUP($A268,Incurred_Real!$A$25:$CD$376,Incurred_Real!AT$1,FALSE)</f>
        <v>0</v>
      </c>
      <c r="AU268" s="246">
        <f>VLOOKUP($A268,Incurred_Real!$A$25:$CD$376,Incurred_Real!AU$1,FALSE)</f>
        <v>0</v>
      </c>
      <c r="AV268" s="246">
        <f>VLOOKUP($A268,Incurred_Real!$A$25:$CD$376,Incurred_Real!AV$1,FALSE)</f>
        <v>1</v>
      </c>
      <c r="AW268" s="246">
        <f>VLOOKUP($A268,Incurred_Real!$A$25:$CD$376,Incurred_Real!AW$1,FALSE)</f>
        <v>0</v>
      </c>
      <c r="AX268" s="246">
        <f>VLOOKUP($A268,Incurred_Real!$A$25:$CD$376,Incurred_Real!AX$1,FALSE)</f>
        <v>0</v>
      </c>
      <c r="AY268" s="246">
        <f>VLOOKUP($A268,Incurred_Real!$A$25:$CD$376,Incurred_Real!AY$1,FALSE)</f>
        <v>0</v>
      </c>
      <c r="AZ268" s="246">
        <f>VLOOKUP($A268,Incurred_Real!$A$25:$CD$376,Incurred_Real!AZ$1,FALSE)</f>
        <v>0</v>
      </c>
      <c r="BA268" s="246">
        <f>VLOOKUP($A268,Incurred_Real!$A$25:$CD$376,Incurred_Real!BA$1,FALSE)</f>
        <v>0</v>
      </c>
      <c r="BB268" s="246">
        <f>VLOOKUP($A268,Incurred_Real!$A$25:$CD$376,Incurred_Real!BB$1,FALSE)</f>
        <v>0</v>
      </c>
      <c r="BC268" s="246">
        <f>VLOOKUP($A268,Incurred_Real!$A$25:$CD$376,Incurred_Real!BC$1,FALSE)</f>
        <v>0</v>
      </c>
      <c r="BD268" s="246">
        <f>VLOOKUP($A268,Incurred_Real!$A$25:$CD$376,Incurred_Real!BD$1,FALSE)</f>
        <v>0</v>
      </c>
      <c r="BE268" s="246">
        <f>VLOOKUP($A268,Incurred_Real!$A$25:$CD$376,Incurred_Real!BE$1,FALSE)</f>
        <v>0</v>
      </c>
      <c r="BF268" s="246">
        <f>VLOOKUP($A268,Incurred_Real!$A$25:$CD$376,Incurred_Real!BF$1,FALSE)</f>
        <v>0</v>
      </c>
      <c r="BG268" s="246">
        <f>VLOOKUP($A268,Incurred_Real!$A$25:$CD$376,Incurred_Real!BG$1,FALSE)</f>
        <v>0</v>
      </c>
      <c r="BH268" s="246">
        <f>VLOOKUP($A268,Incurred_Real!$A$25:$CD$376,Incurred_Real!BH$1,FALSE)</f>
        <v>0</v>
      </c>
      <c r="BI268" s="246">
        <f>VLOOKUP($A268,Incurred_Real!$A$25:$CD$376,Incurred_Real!BI$1,FALSE)</f>
        <v>0</v>
      </c>
      <c r="BJ268" s="246">
        <f>VLOOKUP($A268,Incurred_Real!$A$25:$CD$376,Incurred_Real!BJ$1,FALSE)</f>
        <v>0</v>
      </c>
      <c r="BK268" s="246">
        <f>VLOOKUP($A268,Incurred_Real!$A$25:$CD$376,Incurred_Real!BK$1,FALSE)</f>
        <v>0</v>
      </c>
      <c r="BL268" s="246">
        <f>VLOOKUP($A268,Incurred_Real!$A$25:$CD$376,Incurred_Real!BL$1,FALSE)</f>
        <v>0</v>
      </c>
      <c r="BM268" s="246">
        <f>VLOOKUP($A268,Incurred_Real!$A$25:$CD$376,Incurred_Real!BM$1,FALSE)</f>
        <v>0</v>
      </c>
      <c r="BN268" s="246">
        <f>VLOOKUP($A268,Incurred_Real!$A$25:$CD$376,Incurred_Real!BN$1,FALSE)</f>
        <v>0</v>
      </c>
      <c r="BO268" s="246">
        <f>VLOOKUP($A268,Incurred_Real!$A$25:$CD$376,Incurred_Real!BO$1,FALSE)</f>
        <v>0</v>
      </c>
      <c r="BP268" s="246">
        <f>VLOOKUP($A268,Incurred_Real!$A$25:$CD$376,Incurred_Real!BP$1,FALSE)</f>
        <v>0</v>
      </c>
      <c r="BQ268" s="246">
        <f>VLOOKUP($A268,Incurred_Real!$A$25:$CD$376,Incurred_Real!BQ$1,FALSE)</f>
        <v>0</v>
      </c>
      <c r="BR268" s="246">
        <f>VLOOKUP($A268,Incurred_Real!$A$25:$CD$376,Incurred_Real!BR$1,FALSE)</f>
        <v>0</v>
      </c>
      <c r="BS268" s="254">
        <f t="shared" si="54"/>
        <v>1</v>
      </c>
      <c r="BT268" s="249">
        <f>1+IF(ISNA(VLOOKUP($A268,'Project labour content'!$A$7:$D$255,'Project labour content'!$D$1,FALSE)),VLOOKUP($D268,'Project labour content'!$F$6:$G$15,'Project labour content'!$G$1,FALSE),VLOOKUP($A268,'Project labour content'!$A$7:$D$255,'Project labour content'!$D$1,FALSE))*LabEsc22*1</f>
        <v>1.0024480115846353</v>
      </c>
      <c r="BU268" s="249">
        <f>1+IF(ISNA(VLOOKUP($A268,'Project labour content'!$A$7:$D$255,'Project labour content'!$D$1,FALSE)),VLOOKUP($D268,'Project labour content'!$F$6:$G$15,'Project labour content'!$G$1,FALSE),VLOOKUP($A268,'Project labour content'!$A$7:$D$255,'Project labour content'!$D$1,FALSE))*LabEsc23*1</f>
        <v>1.0049077736248768</v>
      </c>
      <c r="BV268" s="249">
        <f>1+IF(ISNA(VLOOKUP($A268,'Project labour content'!$A$7:$D$255,'Project labour content'!$D$1,FALSE)),VLOOKUP($D268,'Project labour content'!$F$6:$G$15,'Project labour content'!$G$1,FALSE),VLOOKUP($A268,'Project labour content'!$A$7:$D$255,'Project labour content'!$D$1,FALSE))*LabEsc24*1</f>
        <v>1.0072248694667842</v>
      </c>
      <c r="BW268" s="249">
        <f>1+IF(ISNA(VLOOKUP($A268,'Project labour content'!$A$7:$D$255,'Project labour content'!$D$1,FALSE)),VLOOKUP($D268,'Project labour content'!$F$6:$G$15,'Project labour content'!$G$1,FALSE),VLOOKUP($A268,'Project labour content'!$A$7:$D$255,'Project labour content'!$D$1,FALSE))*LabEsc25*1</f>
        <v>1.0103282331643793</v>
      </c>
      <c r="BX268" s="249">
        <f>1+IF(ISNA(VLOOKUP($A268,'Project labour content'!$A$7:$D$255,'Project labour content'!$D$1,FALSE)),VLOOKUP($D268,'Project labour content'!$F$6:$G$15,'Project labour content'!$G$1,FALSE),VLOOKUP($A268,'Project labour content'!$A$7:$D$255,'Project labour content'!$D$1,FALSE))*LabEsc26*1</f>
        <v>1.0137103823674747</v>
      </c>
      <c r="BY268" s="249">
        <f>1+IF(ISNA(VLOOKUP($A268,'Project labour content'!$A$7:$D$255,'Project labour content'!$D$1,FALSE)),VLOOKUP($D268,'Project labour content'!$F$6:$G$15,'Project labour content'!$G$1,FALSE),VLOOKUP($A268,'Project labour content'!$A$7:$D$255,'Project labour content'!$D$1,FALSE))*LabEsc27*1</f>
        <v>1.0158052335508072</v>
      </c>
      <c r="BZ268" s="249">
        <f>1+IF(ISNA(VLOOKUP($A268,'Project labour content'!$A$7:$D$255,'Project labour content'!$D$1,FALSE)),VLOOKUP($D268,'Project labour content'!$F$6:$G$15,'Project labour content'!$G$1,FALSE),VLOOKUP($A268,'Project labour content'!$A$7:$D$255,'Project labour content'!$D$1,FALSE))*LabEsc28*1</f>
        <v>1.0173826564918567</v>
      </c>
      <c r="CA268" s="249">
        <f>1+IF(ISNA(VLOOKUP($A268,'Project labour content'!$A$7:$D$255,'Project labour content'!$D$1,FALSE)),VLOOKUP($D268,'Project labour content'!$F$6:$G$15,'Project labour content'!$G$1,FALSE),VLOOKUP($A268,'Project labour content'!$A$7:$D$255,'Project labour content'!$D$1,FALSE))*LabEsc29*1</f>
        <v>1.0199141048276528</v>
      </c>
      <c r="CB268" s="250" t="str">
        <f>IF(ISNA(VLOOKUP($A268,'Project labour content'!$A$7:$D$255,'Project labour content'!$D$1,FALSE)),"Category","Project")</f>
        <v>Category</v>
      </c>
      <c r="CD268" s="247" t="str">
        <f t="shared" si="55"/>
        <v>14233</v>
      </c>
    </row>
    <row r="269" spans="1:82" x14ac:dyDescent="0.15">
      <c r="A269" s="11" t="s">
        <v>891</v>
      </c>
      <c r="B269" s="11" t="str">
        <f>VLOOKUP($A269,'Incurred Real 2022$'!$A$25:$AC$426,'Incurred Real 2022$'!B$1,FALSE)</f>
        <v>Asset Data Visualisation and VR</v>
      </c>
      <c r="C269" s="11" t="str">
        <f>VLOOKUP($A269,'Incurred Real 2022$'!$A$25:$AC$426,'Incurred Real 2022$'!C$1,FALSE)</f>
        <v>ExAnte</v>
      </c>
      <c r="D269" s="11" t="str">
        <f>VLOOKUP($A269,'Incurred Real 2022$'!$A$25:$AC$426,'Incurred Real 2022$'!D$1,FALSE)</f>
        <v>Information Technology</v>
      </c>
      <c r="E269" s="11" t="str">
        <f>VLOOKUP($A269,'Incurred Real 2022$'!$A$25:$AC$426,'Incurred Real 2022$'!E$1,FALSE)</f>
        <v>Closed</v>
      </c>
      <c r="F269" s="105" t="str">
        <f>IF(VLOOKUP($A269,'Incurred Real 2022$'!$A$25:$AC$426,'Incurred Real 2022$'!F$1,FALSE)=0,"",VLOOKUP($A269,'Incurred Real 2022$'!$A$25:$AC$426,'Incurred Real 2022$'!F$1,FALSE))</f>
        <v/>
      </c>
      <c r="G269" s="105" t="str">
        <f>IF(VLOOKUP($A269,'Incurred Real 2022$'!$A$25:$AC$426,'Incurred Real 2022$'!G$1,FALSE)=0,"",VLOOKUP($A269,'Incurred Real 2022$'!$A$25:$AC$426,'Incurred Real 2022$'!G$1,FALSE))</f>
        <v/>
      </c>
      <c r="H269" s="105" t="str">
        <f>IF(VLOOKUP($A269,'Incurred Real 2022$'!$A$25:$AC$426,'Incurred Real 2022$'!H$1,FALSE)=0,"",VLOOKUP($A269,'Incurred Real 2022$'!$A$25:$AC$426,'Incurred Real 2022$'!H$1,FALSE))</f>
        <v/>
      </c>
      <c r="I269" s="105" t="str">
        <f>IF(VLOOKUP($A269,'Incurred Real 2022$'!$A$25:$AC$426,'Incurred Real 2022$'!I$1,FALSE)=0,"",VLOOKUP($A269,'Incurred Real 2022$'!$A$25:$AC$426,'Incurred Real 2022$'!I$1,FALSE))</f>
        <v/>
      </c>
      <c r="J269" s="105" t="str">
        <f>IF(VLOOKUP($A269,'Incurred Real 2022$'!$A$25:$AC$426,'Incurred Real 2022$'!J$1,FALSE)=0,"",VLOOKUP($A269,'Incurred Real 2022$'!$A$25:$AC$426,'Incurred Real 2022$'!J$1,FALSE))</f>
        <v/>
      </c>
      <c r="K269" s="105" t="str">
        <f>IF(VLOOKUP($A269,'Incurred Real 2022$'!$A$25:$AC$426,'Incurred Real 2022$'!K$1,FALSE)=0,"",VLOOKUP($A269,'Incurred Real 2022$'!$A$25:$AC$426,'Incurred Real 2022$'!K$1,FALSE))</f>
        <v/>
      </c>
      <c r="L269" s="105" t="str">
        <f>IF(VLOOKUP($A269,'Incurred Real 2022$'!$A$25:$AC$426,'Incurred Real 2022$'!L$1,FALSE)=0,"",VLOOKUP($A269,'Incurred Real 2022$'!$A$25:$AC$426,'Incurred Real 2022$'!L$1,FALSE))</f>
        <v/>
      </c>
      <c r="M269" s="105" t="str">
        <f>IF(VLOOKUP($A269,'Incurred Real 2022$'!$A$25:$AC$426,'Incurred Real 2022$'!M$1,FALSE)=0,"",VLOOKUP($A269,'Incurred Real 2022$'!$A$25:$AC$426,'Incurred Real 2022$'!M$1,FALSE))</f>
        <v/>
      </c>
      <c r="N269" s="105" t="str">
        <f>IF(VLOOKUP($A269,'Incurred Real 2022$'!$A$25:$AC$426,'Incurred Real 2022$'!N$1,FALSE)=0,"",VLOOKUP($A269,'Incurred Real 2022$'!$A$25:$AC$426,'Incurred Real 2022$'!N$1,FALSE))</f>
        <v/>
      </c>
      <c r="O269" s="105" t="str">
        <f>IF(VLOOKUP($A269,'Incurred Real 2022$'!$A$25:$AC$426,'Incurred Real 2022$'!O$1,FALSE)=0,"",VLOOKUP($A269,'Incurred Real 2022$'!$A$25:$AC$426,'Incurred Real 2022$'!O$1,FALSE))</f>
        <v/>
      </c>
      <c r="P269" s="105" t="str">
        <f>IF(VLOOKUP($A269,'Incurred Real 2022$'!$A$25:$AC$426,'Incurred Real 2022$'!P$1,FALSE)=0,"",VLOOKUP($A269,'Incurred Real 2022$'!$A$25:$AC$426,'Incurred Real 2022$'!P$1,FALSE))</f>
        <v/>
      </c>
      <c r="Q269" s="105" t="str">
        <f>IF(VLOOKUP($A269,'Incurred Real 2022$'!$A$25:$AC$426,'Incurred Real 2022$'!Q$1,FALSE)=0,"",VLOOKUP($A269,'Incurred Real 2022$'!$A$25:$AC$426,'Incurred Real 2022$'!Q$1,FALSE))</f>
        <v/>
      </c>
      <c r="R269" s="105" t="str">
        <f>IF(VLOOKUP($A269,'Incurred Real 2022$'!$A$25:$AC$426,'Incurred Real 2022$'!R$1,FALSE)=0,"",VLOOKUP($A269,'Incurred Real 2022$'!$A$25:$AC$426,'Incurred Real 2022$'!R$1,FALSE))</f>
        <v/>
      </c>
      <c r="S269" s="105">
        <f>IF(VLOOKUP($A269,'Incurred Real 2022$'!$A$25:$AC$426,'Incurred Real 2022$'!S$1,FALSE)=0,"",VLOOKUP($A269,'Incurred Real 2022$'!$A$25:$AC$426,'Incurred Real 2022$'!S$1,FALSE))</f>
        <v>141654.79999999999</v>
      </c>
      <c r="T269" s="105">
        <f>IF(VLOOKUP($A269,'Incurred Real 2022$'!$A$25:$AC$426,'Incurred Real 2022$'!T$1,FALSE)=0,"",VLOOKUP($A269,'Incurred Real 2022$'!$A$25:$AC$426,'Incurred Real 2022$'!T$1,FALSE))</f>
        <v>62709.599999999999</v>
      </c>
      <c r="U269" s="105">
        <f>IF(VLOOKUP($A269,'Incurred Real 2022$'!$A$25:$AC$426,'Incurred Real 2022$'!U$1,FALSE)=0,"",VLOOKUP($A269,'Incurred Real 2022$'!$A$25:$AC$426,'Incurred Real 2022$'!U$1,FALSE))</f>
        <v>90.31</v>
      </c>
      <c r="V269" s="13" t="str">
        <f>IF(ISTEXT(VLOOKUP($A269,'Incurred Real 2022$'!$A$25:$AC$426,'Incurred Real 2022$'!V$1,FALSE)),"",(VLOOKUP($A269,'Incurred Real 2022$'!$A$25:$AC$426,'Incurred Real 2022$'!V$1,FALSE))*BT269*Incurred_Nominal!V$15)</f>
        <v/>
      </c>
      <c r="W269" s="13" t="str">
        <f>IF(ISTEXT(VLOOKUP($A269,'Incurred Real 2022$'!$A$25:$AC$426,'Incurred Real 2022$'!W$1,FALSE)),"",(VLOOKUP($A269,'Incurred Real 2022$'!$A$25:$AC$426,'Incurred Real 2022$'!W$1,FALSE))*BU269*Incurred_Nominal!W$15)</f>
        <v/>
      </c>
      <c r="X269" s="13" t="str">
        <f>IF(ISTEXT(VLOOKUP($A269,'Incurred Real 2022$'!$A$25:$AC$426,'Incurred Real 2022$'!X$1,FALSE)),"",(VLOOKUP($A269,'Incurred Real 2022$'!$A$25:$AC$426,'Incurred Real 2022$'!X$1,FALSE))*BV269*Incurred_Nominal!X$15)</f>
        <v/>
      </c>
      <c r="Y269" s="13" t="str">
        <f>IF(ISTEXT(VLOOKUP($A269,'Incurred Real 2022$'!$A$25:$AC$426,'Incurred Real 2022$'!Y$1,FALSE)),"",(VLOOKUP($A269,'Incurred Real 2022$'!$A$25:$AC$426,'Incurred Real 2022$'!Y$1,FALSE))*BW269*Incurred_Nominal!Y$15)</f>
        <v/>
      </c>
      <c r="Z269" s="13" t="str">
        <f>IF(ISTEXT(VLOOKUP($A269,'Incurred Real 2022$'!$A$25:$AC$426,'Incurred Real 2022$'!Z$1,FALSE)),"",(VLOOKUP($A269,'Incurred Real 2022$'!$A$25:$AC$426,'Incurred Real 2022$'!Z$1,FALSE))*BX269*Incurred_Nominal!Z$15)</f>
        <v/>
      </c>
      <c r="AA269" s="13" t="str">
        <f>IF(ISTEXT(VLOOKUP($A269,'Incurred Real 2022$'!$A$25:$AC$426,'Incurred Real 2022$'!AA$1,FALSE)),"",(VLOOKUP($A269,'Incurred Real 2022$'!$A$25:$AC$426,'Incurred Real 2022$'!AA$1,FALSE))*BY269*Incurred_Nominal!AA$15)</f>
        <v/>
      </c>
      <c r="AB269" s="13" t="str">
        <f>IF(ISTEXT(VLOOKUP($A269,'Incurred Real 2022$'!$A$25:$AC$426,'Incurred Real 2022$'!AB$1,FALSE)),"",(VLOOKUP($A269,'Incurred Real 2022$'!$A$25:$AC$426,'Incurred Real 2022$'!AB$1,FALSE))*BZ269*Incurred_Nominal!AB$15)</f>
        <v/>
      </c>
      <c r="AC269" s="13" t="str">
        <f>IF(ISTEXT(VLOOKUP($A269,'Incurred Real 2022$'!$A$25:$AC$426,'Incurred Real 2022$'!AC$1,FALSE)),"",(VLOOKUP($A269,'Incurred Real 2022$'!$A$25:$AC$426,'Incurred Real 2022$'!AC$1,FALSE))*CA269*Incurred_Nominal!AC$15)</f>
        <v/>
      </c>
      <c r="AD269" s="232">
        <f t="shared" si="49"/>
        <v>204454.71</v>
      </c>
      <c r="AE269" s="232">
        <f t="shared" si="50"/>
        <v>204454.71</v>
      </c>
      <c r="AF269" s="239">
        <f t="shared" si="51"/>
        <v>246799.1578810697</v>
      </c>
      <c r="AG269" s="237">
        <f t="shared" si="52"/>
        <v>208843.02002608153</v>
      </c>
      <c r="AH269" s="240">
        <f t="shared" si="56"/>
        <v>1.181744823696995</v>
      </c>
      <c r="AI269" s="234">
        <f>VLOOKUP($A269,Incurred_Real!$A$25:$AP$479,Incurred_Real!AI$1,FALSE)</f>
        <v>2021</v>
      </c>
      <c r="AJ269" s="235" t="str">
        <f>VLOOKUP($A269,Incurred_Real!$A$25:$AP$479,Incurred_Real!AJ$1,FALSE)</f>
        <v/>
      </c>
      <c r="AK269" s="236">
        <f>VLOOKUP($A269,Incurred_Real!$A$25:$AP$479,Incurred_Real!AK$1,FALSE)</f>
        <v>2021</v>
      </c>
      <c r="AL269" s="235" t="str">
        <f>VLOOKUP($A269,Incurred_Real!$A$25:$AP$479,Incurred_Real!AL$1,FALSE)</f>
        <v/>
      </c>
      <c r="AM269" s="237">
        <f>IF(AL269="Commissioned Extra","",(IF((AD269)=0,0,SUMPRODUCT($F$17:$U$17,F269:U269))+VLOOKUP($A269,Incurred_Real!$A$25:$BS$376,Incurred_Real!$AO$1,FALSE)))</f>
        <v>219201.68603013016</v>
      </c>
      <c r="AN269" s="232" cm="1">
        <f t="array" ref="AN269">IF(ROUND(AE269,0)=0,0,LOOKUP(2,1/(F269:AC269&lt;&gt;""),F269:AC269))</f>
        <v>90.31</v>
      </c>
      <c r="AO269" s="232">
        <f t="shared" si="53"/>
        <v>0</v>
      </c>
      <c r="AP269" s="78"/>
      <c r="AQ269" s="20"/>
      <c r="AR269" s="245">
        <f>VLOOKUP($A269,Incurred_Real!$A$25:$CD$376,Incurred_Real!AR$1,FALSE)</f>
        <v>1</v>
      </c>
      <c r="AS269" s="246">
        <f>VLOOKUP($A269,Incurred_Real!$A$25:$CD$376,Incurred_Real!AS$1,FALSE)</f>
        <v>0</v>
      </c>
      <c r="AT269" s="246">
        <f>VLOOKUP($A269,Incurred_Real!$A$25:$CD$376,Incurred_Real!AT$1,FALSE)</f>
        <v>0</v>
      </c>
      <c r="AU269" s="246">
        <f>VLOOKUP($A269,Incurred_Real!$A$25:$CD$376,Incurred_Real!AU$1,FALSE)</f>
        <v>0</v>
      </c>
      <c r="AV269" s="246">
        <f>VLOOKUP($A269,Incurred_Real!$A$25:$CD$376,Incurred_Real!AV$1,FALSE)</f>
        <v>1</v>
      </c>
      <c r="AW269" s="246">
        <f>VLOOKUP($A269,Incurred_Real!$A$25:$CD$376,Incurred_Real!AW$1,FALSE)</f>
        <v>0</v>
      </c>
      <c r="AX269" s="246">
        <f>VLOOKUP($A269,Incurred_Real!$A$25:$CD$376,Incurred_Real!AX$1,FALSE)</f>
        <v>0</v>
      </c>
      <c r="AY269" s="246">
        <f>VLOOKUP($A269,Incurred_Real!$A$25:$CD$376,Incurred_Real!AY$1,FALSE)</f>
        <v>0</v>
      </c>
      <c r="AZ269" s="246">
        <f>VLOOKUP($A269,Incurred_Real!$A$25:$CD$376,Incurred_Real!AZ$1,FALSE)</f>
        <v>0</v>
      </c>
      <c r="BA269" s="246">
        <f>VLOOKUP($A269,Incurred_Real!$A$25:$CD$376,Incurred_Real!BA$1,FALSE)</f>
        <v>0</v>
      </c>
      <c r="BB269" s="246">
        <f>VLOOKUP($A269,Incurred_Real!$A$25:$CD$376,Incurred_Real!BB$1,FALSE)</f>
        <v>0</v>
      </c>
      <c r="BC269" s="246">
        <f>VLOOKUP($A269,Incurred_Real!$A$25:$CD$376,Incurred_Real!BC$1,FALSE)</f>
        <v>0</v>
      </c>
      <c r="BD269" s="246">
        <f>VLOOKUP($A269,Incurred_Real!$A$25:$CD$376,Incurred_Real!BD$1,FALSE)</f>
        <v>0</v>
      </c>
      <c r="BE269" s="246">
        <f>VLOOKUP($A269,Incurred_Real!$A$25:$CD$376,Incurred_Real!BE$1,FALSE)</f>
        <v>0</v>
      </c>
      <c r="BF269" s="246">
        <f>VLOOKUP($A269,Incurred_Real!$A$25:$CD$376,Incurred_Real!BF$1,FALSE)</f>
        <v>0</v>
      </c>
      <c r="BG269" s="246">
        <f>VLOOKUP($A269,Incurred_Real!$A$25:$CD$376,Incurred_Real!BG$1,FALSE)</f>
        <v>0</v>
      </c>
      <c r="BH269" s="246">
        <f>VLOOKUP($A269,Incurred_Real!$A$25:$CD$376,Incurred_Real!BH$1,FALSE)</f>
        <v>0</v>
      </c>
      <c r="BI269" s="246">
        <f>VLOOKUP($A269,Incurred_Real!$A$25:$CD$376,Incurred_Real!BI$1,FALSE)</f>
        <v>0</v>
      </c>
      <c r="BJ269" s="246">
        <f>VLOOKUP($A269,Incurred_Real!$A$25:$CD$376,Incurred_Real!BJ$1,FALSE)</f>
        <v>0</v>
      </c>
      <c r="BK269" s="246">
        <f>VLOOKUP($A269,Incurred_Real!$A$25:$CD$376,Incurred_Real!BK$1,FALSE)</f>
        <v>0</v>
      </c>
      <c r="BL269" s="246">
        <f>VLOOKUP($A269,Incurred_Real!$A$25:$CD$376,Incurred_Real!BL$1,FALSE)</f>
        <v>0</v>
      </c>
      <c r="BM269" s="246">
        <f>VLOOKUP($A269,Incurred_Real!$A$25:$CD$376,Incurred_Real!BM$1,FALSE)</f>
        <v>0</v>
      </c>
      <c r="BN269" s="246">
        <f>VLOOKUP($A269,Incurred_Real!$A$25:$CD$376,Incurred_Real!BN$1,FALSE)</f>
        <v>0</v>
      </c>
      <c r="BO269" s="246">
        <f>VLOOKUP($A269,Incurred_Real!$A$25:$CD$376,Incurred_Real!BO$1,FALSE)</f>
        <v>0</v>
      </c>
      <c r="BP269" s="246">
        <f>VLOOKUP($A269,Incurred_Real!$A$25:$CD$376,Incurred_Real!BP$1,FALSE)</f>
        <v>0</v>
      </c>
      <c r="BQ269" s="246">
        <f>VLOOKUP($A269,Incurred_Real!$A$25:$CD$376,Incurred_Real!BQ$1,FALSE)</f>
        <v>0</v>
      </c>
      <c r="BR269" s="246">
        <f>VLOOKUP($A269,Incurred_Real!$A$25:$CD$376,Incurred_Real!BR$1,FALSE)</f>
        <v>0</v>
      </c>
      <c r="BS269" s="254">
        <f t="shared" si="54"/>
        <v>1</v>
      </c>
      <c r="BT269" s="249">
        <f>1+IF(ISNA(VLOOKUP($A269,'Project labour content'!$A$7:$D$255,'Project labour content'!$D$1,FALSE)),VLOOKUP($D269,'Project labour content'!$F$6:$G$15,'Project labour content'!$G$1,FALSE),VLOOKUP($A269,'Project labour content'!$A$7:$D$255,'Project labour content'!$D$1,FALSE))*LabEsc22*1</f>
        <v>1.0024480115846353</v>
      </c>
      <c r="BU269" s="249">
        <f>1+IF(ISNA(VLOOKUP($A269,'Project labour content'!$A$7:$D$255,'Project labour content'!$D$1,FALSE)),VLOOKUP($D269,'Project labour content'!$F$6:$G$15,'Project labour content'!$G$1,FALSE),VLOOKUP($A269,'Project labour content'!$A$7:$D$255,'Project labour content'!$D$1,FALSE))*LabEsc23*1</f>
        <v>1.0049077736248768</v>
      </c>
      <c r="BV269" s="249">
        <f>1+IF(ISNA(VLOOKUP($A269,'Project labour content'!$A$7:$D$255,'Project labour content'!$D$1,FALSE)),VLOOKUP($D269,'Project labour content'!$F$6:$G$15,'Project labour content'!$G$1,FALSE),VLOOKUP($A269,'Project labour content'!$A$7:$D$255,'Project labour content'!$D$1,FALSE))*LabEsc24*1</f>
        <v>1.0072248694667842</v>
      </c>
      <c r="BW269" s="249">
        <f>1+IF(ISNA(VLOOKUP($A269,'Project labour content'!$A$7:$D$255,'Project labour content'!$D$1,FALSE)),VLOOKUP($D269,'Project labour content'!$F$6:$G$15,'Project labour content'!$G$1,FALSE),VLOOKUP($A269,'Project labour content'!$A$7:$D$255,'Project labour content'!$D$1,FALSE))*LabEsc25*1</f>
        <v>1.0103282331643793</v>
      </c>
      <c r="BX269" s="249">
        <f>1+IF(ISNA(VLOOKUP($A269,'Project labour content'!$A$7:$D$255,'Project labour content'!$D$1,FALSE)),VLOOKUP($D269,'Project labour content'!$F$6:$G$15,'Project labour content'!$G$1,FALSE),VLOOKUP($A269,'Project labour content'!$A$7:$D$255,'Project labour content'!$D$1,FALSE))*LabEsc26*1</f>
        <v>1.0137103823674747</v>
      </c>
      <c r="BY269" s="249">
        <f>1+IF(ISNA(VLOOKUP($A269,'Project labour content'!$A$7:$D$255,'Project labour content'!$D$1,FALSE)),VLOOKUP($D269,'Project labour content'!$F$6:$G$15,'Project labour content'!$G$1,FALSE),VLOOKUP($A269,'Project labour content'!$A$7:$D$255,'Project labour content'!$D$1,FALSE))*LabEsc27*1</f>
        <v>1.0158052335508072</v>
      </c>
      <c r="BZ269" s="249">
        <f>1+IF(ISNA(VLOOKUP($A269,'Project labour content'!$A$7:$D$255,'Project labour content'!$D$1,FALSE)),VLOOKUP($D269,'Project labour content'!$F$6:$G$15,'Project labour content'!$G$1,FALSE),VLOOKUP($A269,'Project labour content'!$A$7:$D$255,'Project labour content'!$D$1,FALSE))*LabEsc28*1</f>
        <v>1.0173826564918567</v>
      </c>
      <c r="CA269" s="249">
        <f>1+IF(ISNA(VLOOKUP($A269,'Project labour content'!$A$7:$D$255,'Project labour content'!$D$1,FALSE)),VLOOKUP($D269,'Project labour content'!$F$6:$G$15,'Project labour content'!$G$1,FALSE),VLOOKUP($A269,'Project labour content'!$A$7:$D$255,'Project labour content'!$D$1,FALSE))*LabEsc29*1</f>
        <v>1.0199141048276528</v>
      </c>
      <c r="CB269" s="250" t="str">
        <f>IF(ISNA(VLOOKUP($A269,'Project labour content'!$A$7:$D$255,'Project labour content'!$D$1,FALSE)),"Category","Project")</f>
        <v>Category</v>
      </c>
      <c r="CD269" s="247" t="str">
        <f t="shared" si="55"/>
        <v>14234</v>
      </c>
    </row>
    <row r="270" spans="1:82" x14ac:dyDescent="0.15">
      <c r="A270" s="11" t="s">
        <v>882</v>
      </c>
      <c r="B270" s="11" t="str">
        <f>VLOOKUP($A270,'Incurred Real 2022$'!$A$25:$AC$426,'Incurred Real 2022$'!B$1,FALSE)</f>
        <v>Network Testing, Monitoring and Servicing Equipment Replacem</v>
      </c>
      <c r="C270" s="11" t="str">
        <f>VLOOKUP($A270,'Incurred Real 2022$'!$A$25:$AC$426,'Incurred Real 2022$'!C$1,FALSE)</f>
        <v>ExAnte</v>
      </c>
      <c r="D270" s="11" t="str">
        <f>VLOOKUP($A270,'Incurred Real 2022$'!$A$25:$AC$426,'Incurred Real 2022$'!D$1,FALSE)</f>
        <v>Replacement</v>
      </c>
      <c r="E270" s="11" t="str">
        <f>VLOOKUP($A270,'Incurred Real 2022$'!$A$25:$AC$426,'Incurred Real 2022$'!E$1,FALSE)</f>
        <v>Active</v>
      </c>
      <c r="F270" s="105" t="str">
        <f>IF(VLOOKUP($A270,'Incurred Real 2022$'!$A$25:$AC$426,'Incurred Real 2022$'!F$1,FALSE)=0,"",VLOOKUP($A270,'Incurred Real 2022$'!$A$25:$AC$426,'Incurred Real 2022$'!F$1,FALSE))</f>
        <v/>
      </c>
      <c r="G270" s="105" t="str">
        <f>IF(VLOOKUP($A270,'Incurred Real 2022$'!$A$25:$AC$426,'Incurred Real 2022$'!G$1,FALSE)=0,"",VLOOKUP($A270,'Incurred Real 2022$'!$A$25:$AC$426,'Incurred Real 2022$'!G$1,FALSE))</f>
        <v/>
      </c>
      <c r="H270" s="105" t="str">
        <f>IF(VLOOKUP($A270,'Incurred Real 2022$'!$A$25:$AC$426,'Incurred Real 2022$'!H$1,FALSE)=0,"",VLOOKUP($A270,'Incurred Real 2022$'!$A$25:$AC$426,'Incurred Real 2022$'!H$1,FALSE))</f>
        <v/>
      </c>
      <c r="I270" s="105" t="str">
        <f>IF(VLOOKUP($A270,'Incurred Real 2022$'!$A$25:$AC$426,'Incurred Real 2022$'!I$1,FALSE)=0,"",VLOOKUP($A270,'Incurred Real 2022$'!$A$25:$AC$426,'Incurred Real 2022$'!I$1,FALSE))</f>
        <v/>
      </c>
      <c r="J270" s="105" t="str">
        <f>IF(VLOOKUP($A270,'Incurred Real 2022$'!$A$25:$AC$426,'Incurred Real 2022$'!J$1,FALSE)=0,"",VLOOKUP($A270,'Incurred Real 2022$'!$A$25:$AC$426,'Incurred Real 2022$'!J$1,FALSE))</f>
        <v/>
      </c>
      <c r="K270" s="105" t="str">
        <f>IF(VLOOKUP($A270,'Incurred Real 2022$'!$A$25:$AC$426,'Incurred Real 2022$'!K$1,FALSE)=0,"",VLOOKUP($A270,'Incurred Real 2022$'!$A$25:$AC$426,'Incurred Real 2022$'!K$1,FALSE))</f>
        <v/>
      </c>
      <c r="L270" s="105" t="str">
        <f>IF(VLOOKUP($A270,'Incurred Real 2022$'!$A$25:$AC$426,'Incurred Real 2022$'!L$1,FALSE)=0,"",VLOOKUP($A270,'Incurred Real 2022$'!$A$25:$AC$426,'Incurred Real 2022$'!L$1,FALSE))</f>
        <v/>
      </c>
      <c r="M270" s="105" t="str">
        <f>IF(VLOOKUP($A270,'Incurred Real 2022$'!$A$25:$AC$426,'Incurred Real 2022$'!M$1,FALSE)=0,"",VLOOKUP($A270,'Incurred Real 2022$'!$A$25:$AC$426,'Incurred Real 2022$'!M$1,FALSE))</f>
        <v/>
      </c>
      <c r="N270" s="105" t="str">
        <f>IF(VLOOKUP($A270,'Incurred Real 2022$'!$A$25:$AC$426,'Incurred Real 2022$'!N$1,FALSE)=0,"",VLOOKUP($A270,'Incurred Real 2022$'!$A$25:$AC$426,'Incurred Real 2022$'!N$1,FALSE))</f>
        <v/>
      </c>
      <c r="O270" s="105" t="str">
        <f>IF(VLOOKUP($A270,'Incurred Real 2022$'!$A$25:$AC$426,'Incurred Real 2022$'!O$1,FALSE)=0,"",VLOOKUP($A270,'Incurred Real 2022$'!$A$25:$AC$426,'Incurred Real 2022$'!O$1,FALSE))</f>
        <v/>
      </c>
      <c r="P270" s="105" t="str">
        <f>IF(VLOOKUP($A270,'Incurred Real 2022$'!$A$25:$AC$426,'Incurred Real 2022$'!P$1,FALSE)=0,"",VLOOKUP($A270,'Incurred Real 2022$'!$A$25:$AC$426,'Incurred Real 2022$'!P$1,FALSE))</f>
        <v/>
      </c>
      <c r="Q270" s="105" t="str">
        <f>IF(VLOOKUP($A270,'Incurred Real 2022$'!$A$25:$AC$426,'Incurred Real 2022$'!Q$1,FALSE)=0,"",VLOOKUP($A270,'Incurred Real 2022$'!$A$25:$AC$426,'Incurred Real 2022$'!Q$1,FALSE))</f>
        <v/>
      </c>
      <c r="R270" s="105" t="str">
        <f>IF(VLOOKUP($A270,'Incurred Real 2022$'!$A$25:$AC$426,'Incurred Real 2022$'!R$1,FALSE)=0,"",VLOOKUP($A270,'Incurred Real 2022$'!$A$25:$AC$426,'Incurred Real 2022$'!R$1,FALSE))</f>
        <v/>
      </c>
      <c r="S270" s="105">
        <f>IF(VLOOKUP($A270,'Incurred Real 2022$'!$A$25:$AC$426,'Incurred Real 2022$'!S$1,FALSE)=0,"",VLOOKUP($A270,'Incurred Real 2022$'!$A$25:$AC$426,'Incurred Real 2022$'!S$1,FALSE))</f>
        <v>186442.09</v>
      </c>
      <c r="T270" s="105">
        <f>IF(VLOOKUP($A270,'Incurred Real 2022$'!$A$25:$AC$426,'Incurred Real 2022$'!T$1,FALSE)=0,"",VLOOKUP($A270,'Incurred Real 2022$'!$A$25:$AC$426,'Incurred Real 2022$'!T$1,FALSE))</f>
        <v>43398.71</v>
      </c>
      <c r="U270" s="105">
        <f>IF(VLOOKUP($A270,'Incurred Real 2022$'!$A$25:$AC$426,'Incurred Real 2022$'!U$1,FALSE)=0,"",VLOOKUP($A270,'Incurred Real 2022$'!$A$25:$AC$426,'Incurred Real 2022$'!U$1,FALSE))</f>
        <v>35053.620000000003</v>
      </c>
      <c r="V270" s="13">
        <f>IF(ISTEXT(VLOOKUP($A270,'Incurred Real 2022$'!$A$25:$AC$426,'Incurred Real 2022$'!V$1,FALSE)),"",(VLOOKUP($A270,'Incurred Real 2022$'!$A$25:$AC$426,'Incurred Real 2022$'!V$1,FALSE))*BT270*Incurred_Nominal!V$15)</f>
        <v>96575.394456963739</v>
      </c>
      <c r="W270" s="13">
        <f>IF(ISTEXT(VLOOKUP($A270,'Incurred Real 2022$'!$A$25:$AC$426,'Incurred Real 2022$'!W$1,FALSE)),"",(VLOOKUP($A270,'Incurred Real 2022$'!$A$25:$AC$426,'Incurred Real 2022$'!W$1,FALSE))*BU270*Incurred_Nominal!W$15)</f>
        <v>102684.38620397028</v>
      </c>
      <c r="X270" s="13">
        <f>IF(ISTEXT(VLOOKUP($A270,'Incurred Real 2022$'!$A$25:$AC$426,'Incurred Real 2022$'!X$1,FALSE)),"",(VLOOKUP($A270,'Incurred Real 2022$'!$A$25:$AC$426,'Incurred Real 2022$'!X$1,FALSE))*BV270*Incurred_Nominal!X$15)</f>
        <v>8278.3424368803044</v>
      </c>
      <c r="Y270" s="13" t="str">
        <f>IF(ISTEXT(VLOOKUP($A270,'Incurred Real 2022$'!$A$25:$AC$426,'Incurred Real 2022$'!Y$1,FALSE)),"",(VLOOKUP($A270,'Incurred Real 2022$'!$A$25:$AC$426,'Incurred Real 2022$'!Y$1,FALSE))*BW270*Incurred_Nominal!Y$15)</f>
        <v/>
      </c>
      <c r="Z270" s="13" t="str">
        <f>IF(ISTEXT(VLOOKUP($A270,'Incurred Real 2022$'!$A$25:$AC$426,'Incurred Real 2022$'!Z$1,FALSE)),"",(VLOOKUP($A270,'Incurred Real 2022$'!$A$25:$AC$426,'Incurred Real 2022$'!Z$1,FALSE))*BX270*Incurred_Nominal!Z$15)</f>
        <v/>
      </c>
      <c r="AA270" s="13" t="str">
        <f>IF(ISTEXT(VLOOKUP($A270,'Incurred Real 2022$'!$A$25:$AC$426,'Incurred Real 2022$'!AA$1,FALSE)),"",(VLOOKUP($A270,'Incurred Real 2022$'!$A$25:$AC$426,'Incurred Real 2022$'!AA$1,FALSE))*BY270*Incurred_Nominal!AA$15)</f>
        <v/>
      </c>
      <c r="AB270" s="13" t="str">
        <f>IF(ISTEXT(VLOOKUP($A270,'Incurred Real 2022$'!$A$25:$AC$426,'Incurred Real 2022$'!AB$1,FALSE)),"",(VLOOKUP($A270,'Incurred Real 2022$'!$A$25:$AC$426,'Incurred Real 2022$'!AB$1,FALSE))*BZ270*Incurred_Nominal!AB$15)</f>
        <v/>
      </c>
      <c r="AC270" s="13" t="str">
        <f>IF(ISTEXT(VLOOKUP($A270,'Incurred Real 2022$'!$A$25:$AC$426,'Incurred Real 2022$'!AC$1,FALSE)),"",(VLOOKUP($A270,'Incurred Real 2022$'!$A$25:$AC$426,'Incurred Real 2022$'!AC$1,FALSE))*CA270*Incurred_Nominal!AC$15)</f>
        <v/>
      </c>
      <c r="AD270" s="232">
        <f t="shared" si="49"/>
        <v>472432.54309781431</v>
      </c>
      <c r="AE270" s="232">
        <f t="shared" si="50"/>
        <v>472432.54309781431</v>
      </c>
      <c r="AF270" s="239" t="str">
        <f t="shared" si="51"/>
        <v/>
      </c>
      <c r="AG270" s="237" t="str">
        <f t="shared" si="52"/>
        <v/>
      </c>
      <c r="AH270" s="240" t="str">
        <f t="shared" si="56"/>
        <v/>
      </c>
      <c r="AI270" s="234">
        <f>VLOOKUP($A270,Incurred_Real!$A$25:$AP$479,Incurred_Real!AI$1,FALSE)</f>
        <v>2024</v>
      </c>
      <c r="AJ270" s="235">
        <f>VLOOKUP($A270,Incurred_Real!$A$25:$AP$479,Incurred_Real!AJ$1,FALSE)</f>
        <v>44043</v>
      </c>
      <c r="AK270" s="236">
        <f>VLOOKUP($A270,Incurred_Real!$A$25:$AP$479,Incurred_Real!AK$1,FALSE)</f>
        <v>2021</v>
      </c>
      <c r="AL270" s="235" t="str">
        <f>VLOOKUP($A270,Incurred_Real!$A$25:$AP$479,Incurred_Real!AL$1,FALSE)</f>
        <v>Commissioned Extra</v>
      </c>
      <c r="AM270" s="237" t="str">
        <f>IF(AL270="Commissioned Extra","",(IF((AD270)=0,0,SUMPRODUCT($F$17:$U$17,F270:U270))+VLOOKUP($A270,Incurred_Real!$A$25:$BS$376,Incurred_Real!$AO$1,FALSE)))</f>
        <v/>
      </c>
      <c r="AN270" s="232" cm="1">
        <f t="array" ref="AN270">IF(ROUND(AE270,0)=0,0,LOOKUP(2,1/(F270:AC270&lt;&gt;""),F270:AC270))</f>
        <v>8278.3424368803044</v>
      </c>
      <c r="AO270" s="232">
        <f t="shared" si="53"/>
        <v>207538.12309781433</v>
      </c>
      <c r="AP270" s="78"/>
      <c r="AQ270" s="20"/>
      <c r="AR270" s="245">
        <f>VLOOKUP($A270,Incurred_Real!$A$25:$CD$376,Incurred_Real!AR$1,FALSE)</f>
        <v>1</v>
      </c>
      <c r="AS270" s="246">
        <f>VLOOKUP($A270,Incurred_Real!$A$25:$CD$376,Incurred_Real!AS$1,FALSE)</f>
        <v>0</v>
      </c>
      <c r="AT270" s="246">
        <f>VLOOKUP($A270,Incurred_Real!$A$25:$CD$376,Incurred_Real!AT$1,FALSE)</f>
        <v>0</v>
      </c>
      <c r="AU270" s="246">
        <f>VLOOKUP($A270,Incurred_Real!$A$25:$CD$376,Incurred_Real!AU$1,FALSE)</f>
        <v>0</v>
      </c>
      <c r="AV270" s="246">
        <f>VLOOKUP($A270,Incurred_Real!$A$25:$CD$376,Incurred_Real!AV$1,FALSE)</f>
        <v>0</v>
      </c>
      <c r="AW270" s="246">
        <f>VLOOKUP($A270,Incurred_Real!$A$25:$CD$376,Incurred_Real!AW$1,FALSE)</f>
        <v>0</v>
      </c>
      <c r="AX270" s="246">
        <f>VLOOKUP($A270,Incurred_Real!$A$25:$CD$376,Incurred_Real!AX$1,FALSE)</f>
        <v>0</v>
      </c>
      <c r="AY270" s="246">
        <f>VLOOKUP($A270,Incurred_Real!$A$25:$CD$376,Incurred_Real!AY$1,FALSE)</f>
        <v>0</v>
      </c>
      <c r="AZ270" s="246">
        <f>VLOOKUP($A270,Incurred_Real!$A$25:$CD$376,Incurred_Real!AZ$1,FALSE)</f>
        <v>0</v>
      </c>
      <c r="BA270" s="246">
        <f>VLOOKUP($A270,Incurred_Real!$A$25:$CD$376,Incurred_Real!BA$1,FALSE)</f>
        <v>0</v>
      </c>
      <c r="BB270" s="246">
        <f>VLOOKUP($A270,Incurred_Real!$A$25:$CD$376,Incurred_Real!BB$1,FALSE)</f>
        <v>1</v>
      </c>
      <c r="BC270" s="246">
        <f>VLOOKUP($A270,Incurred_Real!$A$25:$CD$376,Incurred_Real!BC$1,FALSE)</f>
        <v>0</v>
      </c>
      <c r="BD270" s="246">
        <f>VLOOKUP($A270,Incurred_Real!$A$25:$CD$376,Incurred_Real!BD$1,FALSE)</f>
        <v>0</v>
      </c>
      <c r="BE270" s="246">
        <f>VLOOKUP($A270,Incurred_Real!$A$25:$CD$376,Incurred_Real!BE$1,FALSE)</f>
        <v>0</v>
      </c>
      <c r="BF270" s="246">
        <f>VLOOKUP($A270,Incurred_Real!$A$25:$CD$376,Incurred_Real!BF$1,FALSE)</f>
        <v>0</v>
      </c>
      <c r="BG270" s="246">
        <f>VLOOKUP($A270,Incurred_Real!$A$25:$CD$376,Incurred_Real!BG$1,FALSE)</f>
        <v>0</v>
      </c>
      <c r="BH270" s="246">
        <f>VLOOKUP($A270,Incurred_Real!$A$25:$CD$376,Incurred_Real!BH$1,FALSE)</f>
        <v>0</v>
      </c>
      <c r="BI270" s="246">
        <f>VLOOKUP($A270,Incurred_Real!$A$25:$CD$376,Incurred_Real!BI$1,FALSE)</f>
        <v>0</v>
      </c>
      <c r="BJ270" s="246">
        <f>VLOOKUP($A270,Incurred_Real!$A$25:$CD$376,Incurred_Real!BJ$1,FALSE)</f>
        <v>0</v>
      </c>
      <c r="BK270" s="246">
        <f>VLOOKUP($A270,Incurred_Real!$A$25:$CD$376,Incurred_Real!BK$1,FALSE)</f>
        <v>0</v>
      </c>
      <c r="BL270" s="246">
        <f>VLOOKUP($A270,Incurred_Real!$A$25:$CD$376,Incurred_Real!BL$1,FALSE)</f>
        <v>0</v>
      </c>
      <c r="BM270" s="246">
        <f>VLOOKUP($A270,Incurred_Real!$A$25:$CD$376,Incurred_Real!BM$1,FALSE)</f>
        <v>0</v>
      </c>
      <c r="BN270" s="246">
        <f>VLOOKUP($A270,Incurred_Real!$A$25:$CD$376,Incurred_Real!BN$1,FALSE)</f>
        <v>0</v>
      </c>
      <c r="BO270" s="246">
        <f>VLOOKUP($A270,Incurred_Real!$A$25:$CD$376,Incurred_Real!BO$1,FALSE)</f>
        <v>0</v>
      </c>
      <c r="BP270" s="246">
        <f>VLOOKUP($A270,Incurred_Real!$A$25:$CD$376,Incurred_Real!BP$1,FALSE)</f>
        <v>0</v>
      </c>
      <c r="BQ270" s="246">
        <f>VLOOKUP($A270,Incurred_Real!$A$25:$CD$376,Incurred_Real!BQ$1,FALSE)</f>
        <v>0</v>
      </c>
      <c r="BR270" s="246">
        <f>VLOOKUP($A270,Incurred_Real!$A$25:$CD$376,Incurred_Real!BR$1,FALSE)</f>
        <v>0</v>
      </c>
      <c r="BS270" s="254">
        <f t="shared" si="54"/>
        <v>1</v>
      </c>
      <c r="BT270" s="249">
        <f>1+IF(ISNA(VLOOKUP($A270,'Project labour content'!$A$7:$D$255,'Project labour content'!$D$1,FALSE)),VLOOKUP($D270,'Project labour content'!$F$6:$G$15,'Project labour content'!$G$1,FALSE),VLOOKUP($A270,'Project labour content'!$A$7:$D$255,'Project labour content'!$D$1,FALSE))*LabEsc22*1</f>
        <v>1.000364026193554</v>
      </c>
      <c r="BU270" s="249">
        <f>1+IF(ISNA(VLOOKUP($A270,'Project labour content'!$A$7:$D$255,'Project labour content'!$D$1,FALSE)),VLOOKUP($D270,'Project labour content'!$F$6:$G$15,'Project labour content'!$G$1,FALSE),VLOOKUP($A270,'Project labour content'!$A$7:$D$255,'Project labour content'!$D$1,FALSE))*LabEsc23*1</f>
        <v>1.0007297997128368</v>
      </c>
      <c r="BV270" s="249">
        <f>1+IF(ISNA(VLOOKUP($A270,'Project labour content'!$A$7:$D$255,'Project labour content'!$D$1,FALSE)),VLOOKUP($D270,'Project labour content'!$F$6:$G$15,'Project labour content'!$G$1,FALSE),VLOOKUP($A270,'Project labour content'!$A$7:$D$255,'Project labour content'!$D$1,FALSE))*LabEsc24*1</f>
        <v>1.0010743583680015</v>
      </c>
      <c r="BW270" s="249">
        <f>1+IF(ISNA(VLOOKUP($A270,'Project labour content'!$A$7:$D$255,'Project labour content'!$D$1,FALSE)),VLOOKUP($D270,'Project labour content'!$F$6:$G$15,'Project labour content'!$G$1,FALSE),VLOOKUP($A270,'Project labour content'!$A$7:$D$255,'Project labour content'!$D$1,FALSE))*LabEsc25*1</f>
        <v>1.0015358372601519</v>
      </c>
      <c r="BX270" s="249">
        <f>1+IF(ISNA(VLOOKUP($A270,'Project labour content'!$A$7:$D$255,'Project labour content'!$D$1,FALSE)),VLOOKUP($D270,'Project labour content'!$F$6:$G$15,'Project labour content'!$G$1,FALSE),VLOOKUP($A270,'Project labour content'!$A$7:$D$255,'Project labour content'!$D$1,FALSE))*LabEsc26*1</f>
        <v>1.002038772339447</v>
      </c>
      <c r="BY270" s="249">
        <f>1+IF(ISNA(VLOOKUP($A270,'Project labour content'!$A$7:$D$255,'Project labour content'!$D$1,FALSE)),VLOOKUP($D270,'Project labour content'!$F$6:$G$15,'Project labour content'!$G$1,FALSE),VLOOKUP($A270,'Project labour content'!$A$7:$D$255,'Project labour content'!$D$1,FALSE))*LabEsc27*1</f>
        <v>1.0023502825900998</v>
      </c>
      <c r="BZ270" s="249">
        <f>1+IF(ISNA(VLOOKUP($A270,'Project labour content'!$A$7:$D$255,'Project labour content'!$D$1,FALSE)),VLOOKUP($D270,'Project labour content'!$F$6:$G$15,'Project labour content'!$G$1,FALSE),VLOOKUP($A270,'Project labour content'!$A$7:$D$255,'Project labour content'!$D$1,FALSE))*LabEsc28*1</f>
        <v>1.0025848498088414</v>
      </c>
      <c r="CA270" s="249">
        <f>1+IF(ISNA(VLOOKUP($A270,'Project labour content'!$A$7:$D$255,'Project labour content'!$D$1,FALSE)),VLOOKUP($D270,'Project labour content'!$F$6:$G$15,'Project labour content'!$G$1,FALSE),VLOOKUP($A270,'Project labour content'!$A$7:$D$255,'Project labour content'!$D$1,FALSE))*LabEsc29*1</f>
        <v>1.0029612832814776</v>
      </c>
      <c r="CB270" s="250" t="str">
        <f>IF(ISNA(VLOOKUP($A270,'Project labour content'!$A$7:$D$255,'Project labour content'!$D$1,FALSE)),"Category","Project")</f>
        <v>Project</v>
      </c>
      <c r="CD270" s="247" t="str">
        <f t="shared" si="55"/>
        <v>14235</v>
      </c>
    </row>
    <row r="271" spans="1:82" x14ac:dyDescent="0.15">
      <c r="A271" s="11" t="s">
        <v>887</v>
      </c>
      <c r="B271" s="11" t="str">
        <f>VLOOKUP($A271,'Incurred Real 2022$'!$A$25:$AC$426,'Incurred Real 2022$'!B$1,FALSE)</f>
        <v>Capacitor Bank Infrastructure Safety Improvement</v>
      </c>
      <c r="C271" s="11" t="str">
        <f>VLOOKUP($A271,'Incurred Real 2022$'!$A$25:$AC$426,'Incurred Real 2022$'!C$1,FALSE)</f>
        <v>ExAnte</v>
      </c>
      <c r="D271" s="11" t="str">
        <f>VLOOKUP($A271,'Incurred Real 2022$'!$A$25:$AC$426,'Incurred Real 2022$'!D$1,FALSE)</f>
        <v>Security/Compliance</v>
      </c>
      <c r="E271" s="11" t="str">
        <f>VLOOKUP($A271,'Incurred Real 2022$'!$A$25:$AC$426,'Incurred Real 2022$'!E$1,FALSE)</f>
        <v>Active</v>
      </c>
      <c r="F271" s="105" t="str">
        <f>IF(VLOOKUP($A271,'Incurred Real 2022$'!$A$25:$AC$426,'Incurred Real 2022$'!F$1,FALSE)=0,"",VLOOKUP($A271,'Incurred Real 2022$'!$A$25:$AC$426,'Incurred Real 2022$'!F$1,FALSE))</f>
        <v/>
      </c>
      <c r="G271" s="105" t="str">
        <f>IF(VLOOKUP($A271,'Incurred Real 2022$'!$A$25:$AC$426,'Incurred Real 2022$'!G$1,FALSE)=0,"",VLOOKUP($A271,'Incurred Real 2022$'!$A$25:$AC$426,'Incurred Real 2022$'!G$1,FALSE))</f>
        <v/>
      </c>
      <c r="H271" s="105" t="str">
        <f>IF(VLOOKUP($A271,'Incurred Real 2022$'!$A$25:$AC$426,'Incurred Real 2022$'!H$1,FALSE)=0,"",VLOOKUP($A271,'Incurred Real 2022$'!$A$25:$AC$426,'Incurred Real 2022$'!H$1,FALSE))</f>
        <v/>
      </c>
      <c r="I271" s="105" t="str">
        <f>IF(VLOOKUP($A271,'Incurred Real 2022$'!$A$25:$AC$426,'Incurred Real 2022$'!I$1,FALSE)=0,"",VLOOKUP($A271,'Incurred Real 2022$'!$A$25:$AC$426,'Incurred Real 2022$'!I$1,FALSE))</f>
        <v/>
      </c>
      <c r="J271" s="105" t="str">
        <f>IF(VLOOKUP($A271,'Incurred Real 2022$'!$A$25:$AC$426,'Incurred Real 2022$'!J$1,FALSE)=0,"",VLOOKUP($A271,'Incurred Real 2022$'!$A$25:$AC$426,'Incurred Real 2022$'!J$1,FALSE))</f>
        <v/>
      </c>
      <c r="K271" s="105" t="str">
        <f>IF(VLOOKUP($A271,'Incurred Real 2022$'!$A$25:$AC$426,'Incurred Real 2022$'!K$1,FALSE)=0,"",VLOOKUP($A271,'Incurred Real 2022$'!$A$25:$AC$426,'Incurred Real 2022$'!K$1,FALSE))</f>
        <v/>
      </c>
      <c r="L271" s="105" t="str">
        <f>IF(VLOOKUP($A271,'Incurred Real 2022$'!$A$25:$AC$426,'Incurred Real 2022$'!L$1,FALSE)=0,"",VLOOKUP($A271,'Incurred Real 2022$'!$A$25:$AC$426,'Incurred Real 2022$'!L$1,FALSE))</f>
        <v/>
      </c>
      <c r="M271" s="105" t="str">
        <f>IF(VLOOKUP($A271,'Incurred Real 2022$'!$A$25:$AC$426,'Incurred Real 2022$'!M$1,FALSE)=0,"",VLOOKUP($A271,'Incurred Real 2022$'!$A$25:$AC$426,'Incurred Real 2022$'!M$1,FALSE))</f>
        <v/>
      </c>
      <c r="N271" s="105" t="str">
        <f>IF(VLOOKUP($A271,'Incurred Real 2022$'!$A$25:$AC$426,'Incurred Real 2022$'!N$1,FALSE)=0,"",VLOOKUP($A271,'Incurred Real 2022$'!$A$25:$AC$426,'Incurred Real 2022$'!N$1,FALSE))</f>
        <v/>
      </c>
      <c r="O271" s="105" t="str">
        <f>IF(VLOOKUP($A271,'Incurred Real 2022$'!$A$25:$AC$426,'Incurred Real 2022$'!O$1,FALSE)=0,"",VLOOKUP($A271,'Incurred Real 2022$'!$A$25:$AC$426,'Incurred Real 2022$'!O$1,FALSE))</f>
        <v/>
      </c>
      <c r="P271" s="105" t="str">
        <f>IF(VLOOKUP($A271,'Incurred Real 2022$'!$A$25:$AC$426,'Incurred Real 2022$'!P$1,FALSE)=0,"",VLOOKUP($A271,'Incurred Real 2022$'!$A$25:$AC$426,'Incurred Real 2022$'!P$1,FALSE))</f>
        <v/>
      </c>
      <c r="Q271" s="105" t="str">
        <f>IF(VLOOKUP($A271,'Incurred Real 2022$'!$A$25:$AC$426,'Incurred Real 2022$'!Q$1,FALSE)=0,"",VLOOKUP($A271,'Incurred Real 2022$'!$A$25:$AC$426,'Incurred Real 2022$'!Q$1,FALSE))</f>
        <v/>
      </c>
      <c r="R271" s="105">
        <f>IF(VLOOKUP($A271,'Incurred Real 2022$'!$A$25:$AC$426,'Incurred Real 2022$'!R$1,FALSE)=0,"",VLOOKUP($A271,'Incurred Real 2022$'!$A$25:$AC$426,'Incurred Real 2022$'!R$1,FALSE))</f>
        <v>71415.850000000006</v>
      </c>
      <c r="S271" s="105">
        <f>IF(VLOOKUP($A271,'Incurred Real 2022$'!$A$25:$AC$426,'Incurred Real 2022$'!S$1,FALSE)=0,"",VLOOKUP($A271,'Incurred Real 2022$'!$A$25:$AC$426,'Incurred Real 2022$'!S$1,FALSE))</f>
        <v>112811.66</v>
      </c>
      <c r="T271" s="105">
        <f>IF(VLOOKUP($A271,'Incurred Real 2022$'!$A$25:$AC$426,'Incurred Real 2022$'!T$1,FALSE)=0,"",VLOOKUP($A271,'Incurred Real 2022$'!$A$25:$AC$426,'Incurred Real 2022$'!T$1,FALSE))</f>
        <v>151429.85999999999</v>
      </c>
      <c r="U271" s="105">
        <f>IF(VLOOKUP($A271,'Incurred Real 2022$'!$A$25:$AC$426,'Incurred Real 2022$'!U$1,FALSE)=0,"",VLOOKUP($A271,'Incurred Real 2022$'!$A$25:$AC$426,'Incurred Real 2022$'!U$1,FALSE))</f>
        <v>2814546.38</v>
      </c>
      <c r="V271" s="13">
        <f>IF(ISTEXT(VLOOKUP($A271,'Incurred Real 2022$'!$A$25:$AC$426,'Incurred Real 2022$'!V$1,FALSE)),"",(VLOOKUP($A271,'Incurred Real 2022$'!$A$25:$AC$426,'Incurred Real 2022$'!V$1,FALSE))*BT271*Incurred_Nominal!V$15)</f>
        <v>2177450.0251883217</v>
      </c>
      <c r="W271" s="13">
        <f>IF(ISTEXT(VLOOKUP($A271,'Incurred Real 2022$'!$A$25:$AC$426,'Incurred Real 2022$'!W$1,FALSE)),"",(VLOOKUP($A271,'Incurred Real 2022$'!$A$25:$AC$426,'Incurred Real 2022$'!W$1,FALSE))*BU271*Incurred_Nominal!W$15)</f>
        <v>200437.14064772247</v>
      </c>
      <c r="X271" s="13" t="str">
        <f>IF(ISTEXT(VLOOKUP($A271,'Incurred Real 2022$'!$A$25:$AC$426,'Incurred Real 2022$'!X$1,FALSE)),"",(VLOOKUP($A271,'Incurred Real 2022$'!$A$25:$AC$426,'Incurred Real 2022$'!X$1,FALSE))*BV271*Incurred_Nominal!X$15)</f>
        <v/>
      </c>
      <c r="Y271" s="13" t="str">
        <f>IF(ISTEXT(VLOOKUP($A271,'Incurred Real 2022$'!$A$25:$AC$426,'Incurred Real 2022$'!Y$1,FALSE)),"",(VLOOKUP($A271,'Incurred Real 2022$'!$A$25:$AC$426,'Incurred Real 2022$'!Y$1,FALSE))*BW271*Incurred_Nominal!Y$15)</f>
        <v/>
      </c>
      <c r="Z271" s="13" t="str">
        <f>IF(ISTEXT(VLOOKUP($A271,'Incurred Real 2022$'!$A$25:$AC$426,'Incurred Real 2022$'!Z$1,FALSE)),"",(VLOOKUP($A271,'Incurred Real 2022$'!$A$25:$AC$426,'Incurred Real 2022$'!Z$1,FALSE))*BX271*Incurred_Nominal!Z$15)</f>
        <v/>
      </c>
      <c r="AA271" s="13" t="str">
        <f>IF(ISTEXT(VLOOKUP($A271,'Incurred Real 2022$'!$A$25:$AC$426,'Incurred Real 2022$'!AA$1,FALSE)),"",(VLOOKUP($A271,'Incurred Real 2022$'!$A$25:$AC$426,'Incurred Real 2022$'!AA$1,FALSE))*BY271*Incurred_Nominal!AA$15)</f>
        <v/>
      </c>
      <c r="AB271" s="13" t="str">
        <f>IF(ISTEXT(VLOOKUP($A271,'Incurred Real 2022$'!$A$25:$AC$426,'Incurred Real 2022$'!AB$1,FALSE)),"",(VLOOKUP($A271,'Incurred Real 2022$'!$A$25:$AC$426,'Incurred Real 2022$'!AB$1,FALSE))*BZ271*Incurred_Nominal!AB$15)</f>
        <v/>
      </c>
      <c r="AC271" s="13" t="str">
        <f>IF(ISTEXT(VLOOKUP($A271,'Incurred Real 2022$'!$A$25:$AC$426,'Incurred Real 2022$'!AC$1,FALSE)),"",(VLOOKUP($A271,'Incurred Real 2022$'!$A$25:$AC$426,'Incurred Real 2022$'!AC$1,FALSE))*CA271*Incurred_Nominal!AC$15)</f>
        <v/>
      </c>
      <c r="AD271" s="232">
        <f t="shared" si="49"/>
        <v>5528090.9158360437</v>
      </c>
      <c r="AE271" s="232">
        <f t="shared" si="50"/>
        <v>5528090.9158360437</v>
      </c>
      <c r="AF271" s="239">
        <f t="shared" si="51"/>
        <v>6468673.7275253003</v>
      </c>
      <c r="AG271" s="237">
        <f t="shared" si="52"/>
        <v>5745336.408869138</v>
      </c>
      <c r="AH271" s="240">
        <f t="shared" si="56"/>
        <v>1.1258999068426243</v>
      </c>
      <c r="AI271" s="234">
        <f>VLOOKUP($A271,Incurred_Real!$A$25:$AP$479,Incurred_Real!AI$1,FALSE)</f>
        <v>2023</v>
      </c>
      <c r="AJ271" s="235">
        <f>VLOOKUP($A271,Incurred_Real!$A$25:$AP$479,Incurred_Real!AJ$1,FALSE)</f>
        <v>44770</v>
      </c>
      <c r="AK271" s="236">
        <f>VLOOKUP($A271,Incurred_Real!$A$25:$AP$479,Incurred_Real!AK$1,FALSE)</f>
        <v>2023</v>
      </c>
      <c r="AL271" s="235" t="str">
        <f>VLOOKUP($A271,Incurred_Real!$A$25:$AP$479,Incurred_Real!AL$1,FALSE)</f>
        <v/>
      </c>
      <c r="AM271" s="237">
        <f>IF(AL271="Commissioned Extra","",(IF((AD271)=0,0,SUMPRODUCT($F$17:$U$17,F271:U271))+VLOOKUP($A271,Incurred_Real!$A$25:$BS$376,Incurred_Real!$AO$1,FALSE)))</f>
        <v>5774338.2458667587</v>
      </c>
      <c r="AN271" s="232" cm="1">
        <f t="array" ref="AN271">IF(ROUND(AE271,0)=0,0,LOOKUP(2,1/(F271:AC271&lt;&gt;""),F271:AC271))</f>
        <v>200437.14064772247</v>
      </c>
      <c r="AO271" s="232">
        <f t="shared" si="53"/>
        <v>2377887.1658360441</v>
      </c>
      <c r="AP271" s="78"/>
      <c r="AQ271" s="20"/>
      <c r="AR271" s="245">
        <f>VLOOKUP($A271,Incurred_Real!$A$25:$CD$376,Incurred_Real!AR$1,FALSE)</f>
        <v>0</v>
      </c>
      <c r="AS271" s="246">
        <f>VLOOKUP($A271,Incurred_Real!$A$25:$CD$376,Incurred_Real!AS$1,FALSE)</f>
        <v>0</v>
      </c>
      <c r="AT271" s="246">
        <f>VLOOKUP($A271,Incurred_Real!$A$25:$CD$376,Incurred_Real!AT$1,FALSE)</f>
        <v>0</v>
      </c>
      <c r="AU271" s="246">
        <f>VLOOKUP($A271,Incurred_Real!$A$25:$CD$376,Incurred_Real!AU$1,FALSE)</f>
        <v>0</v>
      </c>
      <c r="AV271" s="246">
        <f>VLOOKUP($A271,Incurred_Real!$A$25:$CD$376,Incurred_Real!AV$1,FALSE)</f>
        <v>0</v>
      </c>
      <c r="AW271" s="246">
        <f>VLOOKUP($A271,Incurred_Real!$A$25:$CD$376,Incurred_Real!AW$1,FALSE)</f>
        <v>0</v>
      </c>
      <c r="AX271" s="246">
        <f>VLOOKUP($A271,Incurred_Real!$A$25:$CD$376,Incurred_Real!AX$1,FALSE)</f>
        <v>1.380360725700041E-2</v>
      </c>
      <c r="AY271" s="246">
        <f>VLOOKUP($A271,Incurred_Real!$A$25:$CD$376,Incurred_Real!AY$1,FALSE)</f>
        <v>0</v>
      </c>
      <c r="AZ271" s="246">
        <f>VLOOKUP($A271,Incurred_Real!$A$25:$CD$376,Incurred_Real!AZ$1,FALSE)</f>
        <v>0</v>
      </c>
      <c r="BA271" s="246">
        <f>VLOOKUP($A271,Incurred_Real!$A$25:$CD$376,Incurred_Real!BA$1,FALSE)</f>
        <v>0</v>
      </c>
      <c r="BB271" s="246">
        <f>VLOOKUP($A271,Incurred_Real!$A$25:$CD$376,Incurred_Real!BB$1,FALSE)</f>
        <v>1.1690297991965741E-2</v>
      </c>
      <c r="BC271" s="246">
        <f>VLOOKUP($A271,Incurred_Real!$A$25:$CD$376,Incurred_Real!BC$1,FALSE)</f>
        <v>0</v>
      </c>
      <c r="BD271" s="246">
        <f>VLOOKUP($A271,Incurred_Real!$A$25:$CD$376,Incurred_Real!BD$1,FALSE)</f>
        <v>0.21609263198291842</v>
      </c>
      <c r="BE271" s="246">
        <f>VLOOKUP($A271,Incurred_Real!$A$25:$CD$376,Incurred_Real!BE$1,FALSE)</f>
        <v>0.75312207998626524</v>
      </c>
      <c r="BF271" s="246">
        <f>VLOOKUP($A271,Incurred_Real!$A$25:$CD$376,Incurred_Real!BF$1,FALSE)</f>
        <v>0</v>
      </c>
      <c r="BG271" s="246">
        <f>VLOOKUP($A271,Incurred_Real!$A$25:$CD$376,Incurred_Real!BG$1,FALSE)</f>
        <v>5.2913827818501565E-3</v>
      </c>
      <c r="BH271" s="246">
        <f>VLOOKUP($A271,Incurred_Real!$A$25:$CD$376,Incurred_Real!BH$1,FALSE)</f>
        <v>0</v>
      </c>
      <c r="BI271" s="246">
        <f>VLOOKUP($A271,Incurred_Real!$A$25:$CD$376,Incurred_Real!BI$1,FALSE)</f>
        <v>0</v>
      </c>
      <c r="BJ271" s="246">
        <f>VLOOKUP($A271,Incurred_Real!$A$25:$CD$376,Incurred_Real!BJ$1,FALSE)</f>
        <v>0</v>
      </c>
      <c r="BK271" s="246">
        <f>VLOOKUP($A271,Incurred_Real!$A$25:$CD$376,Incurred_Real!BK$1,FALSE)</f>
        <v>0</v>
      </c>
      <c r="BL271" s="246">
        <f>VLOOKUP($A271,Incurred_Real!$A$25:$CD$376,Incurred_Real!BL$1,FALSE)</f>
        <v>0</v>
      </c>
      <c r="BM271" s="246">
        <f>VLOOKUP($A271,Incurred_Real!$A$25:$CD$376,Incurred_Real!BM$1,FALSE)</f>
        <v>0</v>
      </c>
      <c r="BN271" s="246">
        <f>VLOOKUP($A271,Incurred_Real!$A$25:$CD$376,Incurred_Real!BN$1,FALSE)</f>
        <v>0</v>
      </c>
      <c r="BO271" s="246">
        <f>VLOOKUP($A271,Incurred_Real!$A$25:$CD$376,Incurred_Real!BO$1,FALSE)</f>
        <v>0</v>
      </c>
      <c r="BP271" s="246">
        <f>VLOOKUP($A271,Incurred_Real!$A$25:$CD$376,Incurred_Real!BP$1,FALSE)</f>
        <v>0</v>
      </c>
      <c r="BQ271" s="246">
        <f>VLOOKUP($A271,Incurred_Real!$A$25:$CD$376,Incurred_Real!BQ$1,FALSE)</f>
        <v>0</v>
      </c>
      <c r="BR271" s="246">
        <f>VLOOKUP($A271,Incurred_Real!$A$25:$CD$376,Incurred_Real!BR$1,FALSE)</f>
        <v>0</v>
      </c>
      <c r="BS271" s="254">
        <f t="shared" si="54"/>
        <v>1</v>
      </c>
      <c r="BT271" s="249">
        <f>1+IF(ISNA(VLOOKUP($A271,'Project labour content'!$A$7:$D$255,'Project labour content'!$D$1,FALSE)),VLOOKUP($D271,'Project labour content'!$F$6:$G$15,'Project labour content'!$G$1,FALSE),VLOOKUP($A271,'Project labour content'!$A$7:$D$255,'Project labour content'!$D$1,FALSE))*LabEsc22*1</f>
        <v>1.0004959656023065</v>
      </c>
      <c r="BU271" s="249">
        <f>1+IF(ISNA(VLOOKUP($A271,'Project labour content'!$A$7:$D$255,'Project labour content'!$D$1,FALSE)),VLOOKUP($D271,'Project labour content'!$F$6:$G$15,'Project labour content'!$G$1,FALSE),VLOOKUP($A271,'Project labour content'!$A$7:$D$255,'Project labour content'!$D$1,FALSE))*LabEsc23*1</f>
        <v>1.0009943118395042</v>
      </c>
      <c r="BV271" s="249">
        <f>1+IF(ISNA(VLOOKUP($A271,'Project labour content'!$A$7:$D$255,'Project labour content'!$D$1,FALSE)),VLOOKUP($D271,'Project labour content'!$F$6:$G$15,'Project labour content'!$G$1,FALSE),VLOOKUP($A271,'Project labour content'!$A$7:$D$255,'Project labour content'!$D$1,FALSE))*LabEsc24*1</f>
        <v>1.0014637539949445</v>
      </c>
      <c r="BW271" s="249">
        <f>1+IF(ISNA(VLOOKUP($A271,'Project labour content'!$A$7:$D$255,'Project labour content'!$D$1,FALSE)),VLOOKUP($D271,'Project labour content'!$F$6:$G$15,'Project labour content'!$G$1,FALSE),VLOOKUP($A271,'Project labour content'!$A$7:$D$255,'Project labour content'!$D$1,FALSE))*LabEsc25*1</f>
        <v>1.0020924935217974</v>
      </c>
      <c r="BX271" s="249">
        <f>1+IF(ISNA(VLOOKUP($A271,'Project labour content'!$A$7:$D$255,'Project labour content'!$D$1,FALSE)),VLOOKUP($D271,'Project labour content'!$F$6:$G$15,'Project labour content'!$G$1,FALSE),VLOOKUP($A271,'Project labour content'!$A$7:$D$255,'Project labour content'!$D$1,FALSE))*LabEsc26*1</f>
        <v>1.0027777148161459</v>
      </c>
      <c r="BY271" s="249">
        <f>1+IF(ISNA(VLOOKUP($A271,'Project labour content'!$A$7:$D$255,'Project labour content'!$D$1,FALSE)),VLOOKUP($D271,'Project labour content'!$F$6:$G$15,'Project labour content'!$G$1,FALSE),VLOOKUP($A271,'Project labour content'!$A$7:$D$255,'Project labour content'!$D$1,FALSE))*LabEsc27*1</f>
        <v>1.0032021303439993</v>
      </c>
      <c r="BZ271" s="249">
        <f>1+IF(ISNA(VLOOKUP($A271,'Project labour content'!$A$7:$D$255,'Project labour content'!$D$1,FALSE)),VLOOKUP($D271,'Project labour content'!$F$6:$G$15,'Project labour content'!$G$1,FALSE),VLOOKUP($A271,'Project labour content'!$A$7:$D$255,'Project labour content'!$D$1,FALSE))*LabEsc28*1</f>
        <v>1.0035217152364728</v>
      </c>
      <c r="CA271" s="249">
        <f>1+IF(ISNA(VLOOKUP($A271,'Project labour content'!$A$7:$D$255,'Project labour content'!$D$1,FALSE)),VLOOKUP($D271,'Project labour content'!$F$6:$G$15,'Project labour content'!$G$1,FALSE),VLOOKUP($A271,'Project labour content'!$A$7:$D$255,'Project labour content'!$D$1,FALSE))*LabEsc29*1</f>
        <v>1.0040345850719146</v>
      </c>
      <c r="CB271" s="250" t="str">
        <f>IF(ISNA(VLOOKUP($A271,'Project labour content'!$A$7:$D$255,'Project labour content'!$D$1,FALSE)),"Category","Project")</f>
        <v>Project</v>
      </c>
      <c r="CD271" s="247" t="str">
        <f t="shared" si="55"/>
        <v>14236</v>
      </c>
    </row>
    <row r="272" spans="1:82" x14ac:dyDescent="0.15">
      <c r="A272" s="11" t="s">
        <v>888</v>
      </c>
      <c r="B272" s="11" t="str">
        <f>VLOOKUP($A272,'Incurred Real 2022$'!$A$25:$AC$426,'Incurred Real 2022$'!B$1,FALSE)</f>
        <v>CyberKey Replacement and Security Upgrades</v>
      </c>
      <c r="C272" s="11" t="str">
        <f>VLOOKUP($A272,'Incurred Real 2022$'!$A$25:$AC$426,'Incurred Real 2022$'!C$1,FALSE)</f>
        <v>ExAnte</v>
      </c>
      <c r="D272" s="11" t="str">
        <f>VLOOKUP($A272,'Incurred Real 2022$'!$A$25:$AC$426,'Incurred Real 2022$'!D$1,FALSE)</f>
        <v>Security/Compliance</v>
      </c>
      <c r="E272" s="11" t="str">
        <f>VLOOKUP($A272,'Incurred Real 2022$'!$A$25:$AC$426,'Incurred Real 2022$'!E$1,FALSE)</f>
        <v>Closed</v>
      </c>
      <c r="F272" s="105" t="str">
        <f>IF(VLOOKUP($A272,'Incurred Real 2022$'!$A$25:$AC$426,'Incurred Real 2022$'!F$1,FALSE)=0,"",VLOOKUP($A272,'Incurred Real 2022$'!$A$25:$AC$426,'Incurred Real 2022$'!F$1,FALSE))</f>
        <v/>
      </c>
      <c r="G272" s="105" t="str">
        <f>IF(VLOOKUP($A272,'Incurred Real 2022$'!$A$25:$AC$426,'Incurred Real 2022$'!G$1,FALSE)=0,"",VLOOKUP($A272,'Incurred Real 2022$'!$A$25:$AC$426,'Incurred Real 2022$'!G$1,FALSE))</f>
        <v/>
      </c>
      <c r="H272" s="105" t="str">
        <f>IF(VLOOKUP($A272,'Incurred Real 2022$'!$A$25:$AC$426,'Incurred Real 2022$'!H$1,FALSE)=0,"",VLOOKUP($A272,'Incurred Real 2022$'!$A$25:$AC$426,'Incurred Real 2022$'!H$1,FALSE))</f>
        <v/>
      </c>
      <c r="I272" s="105" t="str">
        <f>IF(VLOOKUP($A272,'Incurred Real 2022$'!$A$25:$AC$426,'Incurred Real 2022$'!I$1,FALSE)=0,"",VLOOKUP($A272,'Incurred Real 2022$'!$A$25:$AC$426,'Incurred Real 2022$'!I$1,FALSE))</f>
        <v/>
      </c>
      <c r="J272" s="105" t="str">
        <f>IF(VLOOKUP($A272,'Incurred Real 2022$'!$A$25:$AC$426,'Incurred Real 2022$'!J$1,FALSE)=0,"",VLOOKUP($A272,'Incurred Real 2022$'!$A$25:$AC$426,'Incurred Real 2022$'!J$1,FALSE))</f>
        <v/>
      </c>
      <c r="K272" s="105" t="str">
        <f>IF(VLOOKUP($A272,'Incurred Real 2022$'!$A$25:$AC$426,'Incurred Real 2022$'!K$1,FALSE)=0,"",VLOOKUP($A272,'Incurred Real 2022$'!$A$25:$AC$426,'Incurred Real 2022$'!K$1,FALSE))</f>
        <v/>
      </c>
      <c r="L272" s="105" t="str">
        <f>IF(VLOOKUP($A272,'Incurred Real 2022$'!$A$25:$AC$426,'Incurred Real 2022$'!L$1,FALSE)=0,"",VLOOKUP($A272,'Incurred Real 2022$'!$A$25:$AC$426,'Incurred Real 2022$'!L$1,FALSE))</f>
        <v/>
      </c>
      <c r="M272" s="105" t="str">
        <f>IF(VLOOKUP($A272,'Incurred Real 2022$'!$A$25:$AC$426,'Incurred Real 2022$'!M$1,FALSE)=0,"",VLOOKUP($A272,'Incurred Real 2022$'!$A$25:$AC$426,'Incurred Real 2022$'!M$1,FALSE))</f>
        <v/>
      </c>
      <c r="N272" s="105" t="str">
        <f>IF(VLOOKUP($A272,'Incurred Real 2022$'!$A$25:$AC$426,'Incurred Real 2022$'!N$1,FALSE)=0,"",VLOOKUP($A272,'Incurred Real 2022$'!$A$25:$AC$426,'Incurred Real 2022$'!N$1,FALSE))</f>
        <v/>
      </c>
      <c r="O272" s="105" t="str">
        <f>IF(VLOOKUP($A272,'Incurred Real 2022$'!$A$25:$AC$426,'Incurred Real 2022$'!O$1,FALSE)=0,"",VLOOKUP($A272,'Incurred Real 2022$'!$A$25:$AC$426,'Incurred Real 2022$'!O$1,FALSE))</f>
        <v/>
      </c>
      <c r="P272" s="105" t="str">
        <f>IF(VLOOKUP($A272,'Incurred Real 2022$'!$A$25:$AC$426,'Incurred Real 2022$'!P$1,FALSE)=0,"",VLOOKUP($A272,'Incurred Real 2022$'!$A$25:$AC$426,'Incurred Real 2022$'!P$1,FALSE))</f>
        <v/>
      </c>
      <c r="Q272" s="105" t="str">
        <f>IF(VLOOKUP($A272,'Incurred Real 2022$'!$A$25:$AC$426,'Incurred Real 2022$'!Q$1,FALSE)=0,"",VLOOKUP($A272,'Incurred Real 2022$'!$A$25:$AC$426,'Incurred Real 2022$'!Q$1,FALSE))</f>
        <v/>
      </c>
      <c r="R272" s="105">
        <f>IF(VLOOKUP($A272,'Incurred Real 2022$'!$A$25:$AC$426,'Incurred Real 2022$'!R$1,FALSE)=0,"",VLOOKUP($A272,'Incurred Real 2022$'!$A$25:$AC$426,'Incurred Real 2022$'!R$1,FALSE))</f>
        <v>304735.78999999998</v>
      </c>
      <c r="S272" s="105">
        <f>IF(VLOOKUP($A272,'Incurred Real 2022$'!$A$25:$AC$426,'Incurred Real 2022$'!S$1,FALSE)=0,"",VLOOKUP($A272,'Incurred Real 2022$'!$A$25:$AC$426,'Incurred Real 2022$'!S$1,FALSE))</f>
        <v>170489.41</v>
      </c>
      <c r="T272" s="105">
        <f>IF(VLOOKUP($A272,'Incurred Real 2022$'!$A$25:$AC$426,'Incurred Real 2022$'!T$1,FALSE)=0,"",VLOOKUP($A272,'Incurred Real 2022$'!$A$25:$AC$426,'Incurred Real 2022$'!T$1,FALSE))</f>
        <v>39388.92</v>
      </c>
      <c r="U272" s="105" t="str">
        <f>IF(VLOOKUP($A272,'Incurred Real 2022$'!$A$25:$AC$426,'Incurred Real 2022$'!U$1,FALSE)=0,"",VLOOKUP($A272,'Incurred Real 2022$'!$A$25:$AC$426,'Incurred Real 2022$'!U$1,FALSE))</f>
        <v/>
      </c>
      <c r="V272" s="13" t="str">
        <f>IF(ISTEXT(VLOOKUP($A272,'Incurred Real 2022$'!$A$25:$AC$426,'Incurred Real 2022$'!V$1,FALSE)),"",(VLOOKUP($A272,'Incurred Real 2022$'!$A$25:$AC$426,'Incurred Real 2022$'!V$1,FALSE))*BT272*Incurred_Nominal!V$15)</f>
        <v/>
      </c>
      <c r="W272" s="13" t="str">
        <f>IF(ISTEXT(VLOOKUP($A272,'Incurred Real 2022$'!$A$25:$AC$426,'Incurred Real 2022$'!W$1,FALSE)),"",(VLOOKUP($A272,'Incurred Real 2022$'!$A$25:$AC$426,'Incurred Real 2022$'!W$1,FALSE))*BU272*Incurred_Nominal!W$15)</f>
        <v/>
      </c>
      <c r="X272" s="13" t="str">
        <f>IF(ISTEXT(VLOOKUP($A272,'Incurred Real 2022$'!$A$25:$AC$426,'Incurred Real 2022$'!X$1,FALSE)),"",(VLOOKUP($A272,'Incurred Real 2022$'!$A$25:$AC$426,'Incurred Real 2022$'!X$1,FALSE))*BV272*Incurred_Nominal!X$15)</f>
        <v/>
      </c>
      <c r="Y272" s="13" t="str">
        <f>IF(ISTEXT(VLOOKUP($A272,'Incurred Real 2022$'!$A$25:$AC$426,'Incurred Real 2022$'!Y$1,FALSE)),"",(VLOOKUP($A272,'Incurred Real 2022$'!$A$25:$AC$426,'Incurred Real 2022$'!Y$1,FALSE))*BW272*Incurred_Nominal!Y$15)</f>
        <v/>
      </c>
      <c r="Z272" s="13" t="str">
        <f>IF(ISTEXT(VLOOKUP($A272,'Incurred Real 2022$'!$A$25:$AC$426,'Incurred Real 2022$'!Z$1,FALSE)),"",(VLOOKUP($A272,'Incurred Real 2022$'!$A$25:$AC$426,'Incurred Real 2022$'!Z$1,FALSE))*BX272*Incurred_Nominal!Z$15)</f>
        <v/>
      </c>
      <c r="AA272" s="13" t="str">
        <f>IF(ISTEXT(VLOOKUP($A272,'Incurred Real 2022$'!$A$25:$AC$426,'Incurred Real 2022$'!AA$1,FALSE)),"",(VLOOKUP($A272,'Incurred Real 2022$'!$A$25:$AC$426,'Incurred Real 2022$'!AA$1,FALSE))*BY272*Incurred_Nominal!AA$15)</f>
        <v/>
      </c>
      <c r="AB272" s="13" t="str">
        <f>IF(ISTEXT(VLOOKUP($A272,'Incurred Real 2022$'!$A$25:$AC$426,'Incurred Real 2022$'!AB$1,FALSE)),"",(VLOOKUP($A272,'Incurred Real 2022$'!$A$25:$AC$426,'Incurred Real 2022$'!AB$1,FALSE))*BZ272*Incurred_Nominal!AB$15)</f>
        <v/>
      </c>
      <c r="AC272" s="13" t="str">
        <f>IF(ISTEXT(VLOOKUP($A272,'Incurred Real 2022$'!$A$25:$AC$426,'Incurred Real 2022$'!AC$1,FALSE)),"",(VLOOKUP($A272,'Incurred Real 2022$'!$A$25:$AC$426,'Incurred Real 2022$'!AC$1,FALSE))*CA272*Incurred_Nominal!AC$15)</f>
        <v/>
      </c>
      <c r="AD272" s="232">
        <f t="shared" si="49"/>
        <v>514614.11999999994</v>
      </c>
      <c r="AE272" s="232">
        <f t="shared" si="50"/>
        <v>514614.11999999994</v>
      </c>
      <c r="AF272" s="239">
        <f t="shared" si="51"/>
        <v>628728.88571576471</v>
      </c>
      <c r="AG272" s="237">
        <f t="shared" si="52"/>
        <v>527494.84683967358</v>
      </c>
      <c r="AH272" s="240">
        <f t="shared" si="56"/>
        <v>1.1919147447270895</v>
      </c>
      <c r="AI272" s="234">
        <f>VLOOKUP($A272,Incurred_Real!$A$25:$AP$479,Incurred_Real!AI$1,FALSE)</f>
        <v>2020</v>
      </c>
      <c r="AJ272" s="235">
        <f>VLOOKUP($A272,Incurred_Real!$A$25:$AP$479,Incurred_Real!AJ$1,FALSE)</f>
        <v>44165</v>
      </c>
      <c r="AK272" s="236">
        <f>VLOOKUP($A272,Incurred_Real!$A$25:$AP$479,Incurred_Real!AK$1,FALSE)</f>
        <v>2021</v>
      </c>
      <c r="AL272" s="235" t="str">
        <f>VLOOKUP($A272,Incurred_Real!$A$25:$AP$479,Incurred_Real!AL$1,FALSE)</f>
        <v/>
      </c>
      <c r="AM272" s="237">
        <f>IF(AL272="Commissioned Extra","",(IF((AD272)=0,0,SUMPRODUCT($F$17:$U$17,F272:U272))+VLOOKUP($A272,Incurred_Real!$A$25:$BS$376,Incurred_Real!$AO$1,FALSE)))</f>
        <v>558423.42813484836</v>
      </c>
      <c r="AN272" s="232" cm="1">
        <f t="array" ref="AN272">IF(ROUND(AE272,0)=0,0,LOOKUP(2,1/(F272:AC272&lt;&gt;""),F272:AC272))</f>
        <v>39388.92</v>
      </c>
      <c r="AO272" s="232">
        <f t="shared" si="53"/>
        <v>0</v>
      </c>
      <c r="AP272" s="78"/>
      <c r="AQ272" s="20"/>
      <c r="AR272" s="245">
        <f>VLOOKUP($A272,Incurred_Real!$A$25:$CD$376,Incurred_Real!AR$1,FALSE)</f>
        <v>0</v>
      </c>
      <c r="AS272" s="246">
        <f>VLOOKUP($A272,Incurred_Real!$A$25:$CD$376,Incurred_Real!AS$1,FALSE)</f>
        <v>0</v>
      </c>
      <c r="AT272" s="246">
        <f>VLOOKUP($A272,Incurred_Real!$A$25:$CD$376,Incurred_Real!AT$1,FALSE)</f>
        <v>0</v>
      </c>
      <c r="AU272" s="246">
        <f>VLOOKUP($A272,Incurred_Real!$A$25:$CD$376,Incurred_Real!AU$1,FALSE)</f>
        <v>0</v>
      </c>
      <c r="AV272" s="246">
        <f>VLOOKUP($A272,Incurred_Real!$A$25:$CD$376,Incurred_Real!AV$1,FALSE)</f>
        <v>0</v>
      </c>
      <c r="AW272" s="246">
        <f>VLOOKUP($A272,Incurred_Real!$A$25:$CD$376,Incurred_Real!AW$1,FALSE)</f>
        <v>0</v>
      </c>
      <c r="AX272" s="246">
        <f>VLOOKUP($A272,Incurred_Real!$A$25:$CD$376,Incurred_Real!AX$1,FALSE)</f>
        <v>0</v>
      </c>
      <c r="AY272" s="246">
        <f>VLOOKUP($A272,Incurred_Real!$A$25:$CD$376,Incurred_Real!AY$1,FALSE)</f>
        <v>0</v>
      </c>
      <c r="AZ272" s="246">
        <f>VLOOKUP($A272,Incurred_Real!$A$25:$CD$376,Incurred_Real!AZ$1,FALSE)</f>
        <v>0</v>
      </c>
      <c r="BA272" s="246">
        <f>VLOOKUP($A272,Incurred_Real!$A$25:$CD$376,Incurred_Real!BA$1,FALSE)</f>
        <v>0</v>
      </c>
      <c r="BB272" s="246">
        <f>VLOOKUP($A272,Incurred_Real!$A$25:$CD$376,Incurred_Real!BB$1,FALSE)</f>
        <v>0</v>
      </c>
      <c r="BC272" s="246">
        <f>VLOOKUP($A272,Incurred_Real!$A$25:$CD$376,Incurred_Real!BC$1,FALSE)</f>
        <v>0</v>
      </c>
      <c r="BD272" s="246">
        <f>VLOOKUP($A272,Incurred_Real!$A$25:$CD$376,Incurred_Real!BD$1,FALSE)</f>
        <v>1</v>
      </c>
      <c r="BE272" s="246">
        <f>VLOOKUP($A272,Incurred_Real!$A$25:$CD$376,Incurred_Real!BE$1,FALSE)</f>
        <v>0</v>
      </c>
      <c r="BF272" s="246">
        <f>VLOOKUP($A272,Incurred_Real!$A$25:$CD$376,Incurred_Real!BF$1,FALSE)</f>
        <v>0</v>
      </c>
      <c r="BG272" s="246">
        <f>VLOOKUP($A272,Incurred_Real!$A$25:$CD$376,Incurred_Real!BG$1,FALSE)</f>
        <v>0</v>
      </c>
      <c r="BH272" s="246">
        <f>VLOOKUP($A272,Incurred_Real!$A$25:$CD$376,Incurred_Real!BH$1,FALSE)</f>
        <v>0</v>
      </c>
      <c r="BI272" s="246">
        <f>VLOOKUP($A272,Incurred_Real!$A$25:$CD$376,Incurred_Real!BI$1,FALSE)</f>
        <v>0</v>
      </c>
      <c r="BJ272" s="246">
        <f>VLOOKUP($A272,Incurred_Real!$A$25:$CD$376,Incurred_Real!BJ$1,FALSE)</f>
        <v>0</v>
      </c>
      <c r="BK272" s="246">
        <f>VLOOKUP($A272,Incurred_Real!$A$25:$CD$376,Incurred_Real!BK$1,FALSE)</f>
        <v>0</v>
      </c>
      <c r="BL272" s="246">
        <f>VLOOKUP($A272,Incurred_Real!$A$25:$CD$376,Incurred_Real!BL$1,FALSE)</f>
        <v>0</v>
      </c>
      <c r="BM272" s="246">
        <f>VLOOKUP($A272,Incurred_Real!$A$25:$CD$376,Incurred_Real!BM$1,FALSE)</f>
        <v>0</v>
      </c>
      <c r="BN272" s="246">
        <f>VLOOKUP($A272,Incurred_Real!$A$25:$CD$376,Incurred_Real!BN$1,FALSE)</f>
        <v>0</v>
      </c>
      <c r="BO272" s="246">
        <f>VLOOKUP($A272,Incurred_Real!$A$25:$CD$376,Incurred_Real!BO$1,FALSE)</f>
        <v>0</v>
      </c>
      <c r="BP272" s="246">
        <f>VLOOKUP($A272,Incurred_Real!$A$25:$CD$376,Incurred_Real!BP$1,FALSE)</f>
        <v>0</v>
      </c>
      <c r="BQ272" s="246">
        <f>VLOOKUP($A272,Incurred_Real!$A$25:$CD$376,Incurred_Real!BQ$1,FALSE)</f>
        <v>0</v>
      </c>
      <c r="BR272" s="246">
        <f>VLOOKUP($A272,Incurred_Real!$A$25:$CD$376,Incurred_Real!BR$1,FALSE)</f>
        <v>0</v>
      </c>
      <c r="BS272" s="254">
        <f t="shared" si="54"/>
        <v>1</v>
      </c>
      <c r="BT272" s="249">
        <f>1+IF(ISNA(VLOOKUP($A272,'Project labour content'!$A$7:$D$255,'Project labour content'!$D$1,FALSE)),VLOOKUP($D272,'Project labour content'!$F$6:$G$15,'Project labour content'!$G$1,FALSE),VLOOKUP($A272,'Project labour content'!$A$7:$D$255,'Project labour content'!$D$1,FALSE))*LabEsc22*1</f>
        <v>1.0005859102087626</v>
      </c>
      <c r="BU272" s="249">
        <f>1+IF(ISNA(VLOOKUP($A272,'Project labour content'!$A$7:$D$255,'Project labour content'!$D$1,FALSE)),VLOOKUP($D272,'Project labour content'!$F$6:$G$15,'Project labour content'!$G$1,FALSE),VLOOKUP($A272,'Project labour content'!$A$7:$D$255,'Project labour content'!$D$1,FALSE))*LabEsc23*1</f>
        <v>1.0011746327865272</v>
      </c>
      <c r="BV272" s="249">
        <f>1+IF(ISNA(VLOOKUP($A272,'Project labour content'!$A$7:$D$255,'Project labour content'!$D$1,FALSE)),VLOOKUP($D272,'Project labour content'!$F$6:$G$15,'Project labour content'!$G$1,FALSE),VLOOKUP($A272,'Project labour content'!$A$7:$D$255,'Project labour content'!$D$1,FALSE))*LabEsc24*1</f>
        <v>1.0017292094547814</v>
      </c>
      <c r="BW272" s="249">
        <f>1+IF(ISNA(VLOOKUP($A272,'Project labour content'!$A$7:$D$255,'Project labour content'!$D$1,FALSE)),VLOOKUP($D272,'Project labour content'!$F$6:$G$15,'Project labour content'!$G$1,FALSE),VLOOKUP($A272,'Project labour content'!$A$7:$D$255,'Project labour content'!$D$1,FALSE))*LabEsc25*1</f>
        <v>1.0024719724724633</v>
      </c>
      <c r="BX272" s="249">
        <f>1+IF(ISNA(VLOOKUP($A272,'Project labour content'!$A$7:$D$255,'Project labour content'!$D$1,FALSE)),VLOOKUP($D272,'Project labour content'!$F$6:$G$15,'Project labour content'!$G$1,FALSE),VLOOKUP($A272,'Project labour content'!$A$7:$D$255,'Project labour content'!$D$1,FALSE))*LabEsc26*1</f>
        <v>1.0032814603679003</v>
      </c>
      <c r="BY272" s="249">
        <f>1+IF(ISNA(VLOOKUP($A272,'Project labour content'!$A$7:$D$255,'Project labour content'!$D$1,FALSE)),VLOOKUP($D272,'Project labour content'!$F$6:$G$15,'Project labour content'!$G$1,FALSE),VLOOKUP($A272,'Project labour content'!$A$7:$D$255,'Project labour content'!$D$1,FALSE))*LabEsc27*1</f>
        <v>1.0037828447166741</v>
      </c>
      <c r="BZ272" s="249">
        <f>1+IF(ISNA(VLOOKUP($A272,'Project labour content'!$A$7:$D$255,'Project labour content'!$D$1,FALSE)),VLOOKUP($D272,'Project labour content'!$F$6:$G$15,'Project labour content'!$G$1,FALSE),VLOOKUP($A272,'Project labour content'!$A$7:$D$255,'Project labour content'!$D$1,FALSE))*LabEsc28*1</f>
        <v>1.0041603871313007</v>
      </c>
      <c r="CA272" s="249">
        <f>1+IF(ISNA(VLOOKUP($A272,'Project labour content'!$A$7:$D$255,'Project labour content'!$D$1,FALSE)),VLOOKUP($D272,'Project labour content'!$F$6:$G$15,'Project labour content'!$G$1,FALSE),VLOOKUP($A272,'Project labour content'!$A$7:$D$255,'Project labour content'!$D$1,FALSE))*LabEsc29*1</f>
        <v>1.0047662671982935</v>
      </c>
      <c r="CB272" s="250" t="str">
        <f>IF(ISNA(VLOOKUP($A272,'Project labour content'!$A$7:$D$255,'Project labour content'!$D$1,FALSE)),"Category","Project")</f>
        <v>Category</v>
      </c>
      <c r="CD272" s="247" t="str">
        <f t="shared" si="55"/>
        <v>14237</v>
      </c>
    </row>
    <row r="273" spans="1:82" x14ac:dyDescent="0.15">
      <c r="A273" s="11" t="s">
        <v>883</v>
      </c>
      <c r="B273" s="11" t="str">
        <f>VLOOKUP($A273,'Incurred Real 2022$'!$A$25:$AC$426,'Incurred Real 2022$'!B$1,FALSE)</f>
        <v>Emergency Unit Asset Replacement 2018 -2023</v>
      </c>
      <c r="C273" s="11" t="str">
        <f>VLOOKUP($A273,'Incurred Real 2022$'!$A$25:$AC$426,'Incurred Real 2022$'!C$1,FALSE)</f>
        <v>ExAnte</v>
      </c>
      <c r="D273" s="11" t="str">
        <f>VLOOKUP($A273,'Incurred Real 2022$'!$A$25:$AC$426,'Incurred Real 2022$'!D$1,FALSE)</f>
        <v>Replacement</v>
      </c>
      <c r="E273" s="11" t="str">
        <f>VLOOKUP($A273,'Incurred Real 2022$'!$A$25:$AC$426,'Incurred Real 2022$'!E$1,FALSE)</f>
        <v>Closed</v>
      </c>
      <c r="F273" s="105" t="str">
        <f>IF(VLOOKUP($A273,'Incurred Real 2022$'!$A$25:$AC$426,'Incurred Real 2022$'!F$1,FALSE)=0,"",VLOOKUP($A273,'Incurred Real 2022$'!$A$25:$AC$426,'Incurred Real 2022$'!F$1,FALSE))</f>
        <v/>
      </c>
      <c r="G273" s="105" t="str">
        <f>IF(VLOOKUP($A273,'Incurred Real 2022$'!$A$25:$AC$426,'Incurred Real 2022$'!G$1,FALSE)=0,"",VLOOKUP($A273,'Incurred Real 2022$'!$A$25:$AC$426,'Incurred Real 2022$'!G$1,FALSE))</f>
        <v/>
      </c>
      <c r="H273" s="105" t="str">
        <f>IF(VLOOKUP($A273,'Incurred Real 2022$'!$A$25:$AC$426,'Incurred Real 2022$'!H$1,FALSE)=0,"",VLOOKUP($A273,'Incurred Real 2022$'!$A$25:$AC$426,'Incurred Real 2022$'!H$1,FALSE))</f>
        <v/>
      </c>
      <c r="I273" s="105" t="str">
        <f>IF(VLOOKUP($A273,'Incurred Real 2022$'!$A$25:$AC$426,'Incurred Real 2022$'!I$1,FALSE)=0,"",VLOOKUP($A273,'Incurred Real 2022$'!$A$25:$AC$426,'Incurred Real 2022$'!I$1,FALSE))</f>
        <v/>
      </c>
      <c r="J273" s="105" t="str">
        <f>IF(VLOOKUP($A273,'Incurred Real 2022$'!$A$25:$AC$426,'Incurred Real 2022$'!J$1,FALSE)=0,"",VLOOKUP($A273,'Incurred Real 2022$'!$A$25:$AC$426,'Incurred Real 2022$'!J$1,FALSE))</f>
        <v/>
      </c>
      <c r="K273" s="105" t="str">
        <f>IF(VLOOKUP($A273,'Incurred Real 2022$'!$A$25:$AC$426,'Incurred Real 2022$'!K$1,FALSE)=0,"",VLOOKUP($A273,'Incurred Real 2022$'!$A$25:$AC$426,'Incurred Real 2022$'!K$1,FALSE))</f>
        <v/>
      </c>
      <c r="L273" s="105" t="str">
        <f>IF(VLOOKUP($A273,'Incurred Real 2022$'!$A$25:$AC$426,'Incurred Real 2022$'!L$1,FALSE)=0,"",VLOOKUP($A273,'Incurred Real 2022$'!$A$25:$AC$426,'Incurred Real 2022$'!L$1,FALSE))</f>
        <v/>
      </c>
      <c r="M273" s="105" t="str">
        <f>IF(VLOOKUP($A273,'Incurred Real 2022$'!$A$25:$AC$426,'Incurred Real 2022$'!M$1,FALSE)=0,"",VLOOKUP($A273,'Incurred Real 2022$'!$A$25:$AC$426,'Incurred Real 2022$'!M$1,FALSE))</f>
        <v/>
      </c>
      <c r="N273" s="105" t="str">
        <f>IF(VLOOKUP($A273,'Incurred Real 2022$'!$A$25:$AC$426,'Incurred Real 2022$'!N$1,FALSE)=0,"",VLOOKUP($A273,'Incurred Real 2022$'!$A$25:$AC$426,'Incurred Real 2022$'!N$1,FALSE))</f>
        <v/>
      </c>
      <c r="O273" s="105" t="str">
        <f>IF(VLOOKUP($A273,'Incurred Real 2022$'!$A$25:$AC$426,'Incurred Real 2022$'!O$1,FALSE)=0,"",VLOOKUP($A273,'Incurred Real 2022$'!$A$25:$AC$426,'Incurred Real 2022$'!O$1,FALSE))</f>
        <v/>
      </c>
      <c r="P273" s="105" t="str">
        <f>IF(VLOOKUP($A273,'Incurred Real 2022$'!$A$25:$AC$426,'Incurred Real 2022$'!P$1,FALSE)=0,"",VLOOKUP($A273,'Incurred Real 2022$'!$A$25:$AC$426,'Incurred Real 2022$'!P$1,FALSE))</f>
        <v/>
      </c>
      <c r="Q273" s="105" t="str">
        <f>IF(VLOOKUP($A273,'Incurred Real 2022$'!$A$25:$AC$426,'Incurred Real 2022$'!Q$1,FALSE)=0,"",VLOOKUP($A273,'Incurred Real 2022$'!$A$25:$AC$426,'Incurred Real 2022$'!Q$1,FALSE))</f>
        <v/>
      </c>
      <c r="R273" s="105" t="str">
        <f>IF(VLOOKUP($A273,'Incurred Real 2022$'!$A$25:$AC$426,'Incurred Real 2022$'!R$1,FALSE)=0,"",VLOOKUP($A273,'Incurred Real 2022$'!$A$25:$AC$426,'Incurred Real 2022$'!R$1,FALSE))</f>
        <v/>
      </c>
      <c r="S273" s="105">
        <f>IF(VLOOKUP($A273,'Incurred Real 2022$'!$A$25:$AC$426,'Incurred Real 2022$'!S$1,FALSE)=0,"",VLOOKUP($A273,'Incurred Real 2022$'!$A$25:$AC$426,'Incurred Real 2022$'!S$1,FALSE))</f>
        <v>1121992.72</v>
      </c>
      <c r="T273" s="105">
        <f>IF(VLOOKUP($A273,'Incurred Real 2022$'!$A$25:$AC$426,'Incurred Real 2022$'!T$1,FALSE)=0,"",VLOOKUP($A273,'Incurred Real 2022$'!$A$25:$AC$426,'Incurred Real 2022$'!T$1,FALSE))</f>
        <v>2903372.86</v>
      </c>
      <c r="U273" s="105">
        <f>IF(VLOOKUP($A273,'Incurred Real 2022$'!$A$25:$AC$426,'Incurred Real 2022$'!U$1,FALSE)=0,"",VLOOKUP($A273,'Incurred Real 2022$'!$A$25:$AC$426,'Incurred Real 2022$'!U$1,FALSE))</f>
        <v>101527.84</v>
      </c>
      <c r="V273" s="13" t="str">
        <f>IF(ISTEXT(VLOOKUP($A273,'Incurred Real 2022$'!$A$25:$AC$426,'Incurred Real 2022$'!V$1,FALSE)),"",(VLOOKUP($A273,'Incurred Real 2022$'!$A$25:$AC$426,'Incurred Real 2022$'!V$1,FALSE))*BT273*Incurred_Nominal!V$15)</f>
        <v/>
      </c>
      <c r="W273" s="13" t="str">
        <f>IF(ISTEXT(VLOOKUP($A273,'Incurred Real 2022$'!$A$25:$AC$426,'Incurred Real 2022$'!W$1,FALSE)),"",(VLOOKUP($A273,'Incurred Real 2022$'!$A$25:$AC$426,'Incurred Real 2022$'!W$1,FALSE))*BU273*Incurred_Nominal!W$15)</f>
        <v/>
      </c>
      <c r="X273" s="13" t="str">
        <f>IF(ISTEXT(VLOOKUP($A273,'Incurred Real 2022$'!$A$25:$AC$426,'Incurred Real 2022$'!X$1,FALSE)),"",(VLOOKUP($A273,'Incurred Real 2022$'!$A$25:$AC$426,'Incurred Real 2022$'!X$1,FALSE))*BV273*Incurred_Nominal!X$15)</f>
        <v/>
      </c>
      <c r="Y273" s="13" t="str">
        <f>IF(ISTEXT(VLOOKUP($A273,'Incurred Real 2022$'!$A$25:$AC$426,'Incurred Real 2022$'!Y$1,FALSE)),"",(VLOOKUP($A273,'Incurred Real 2022$'!$A$25:$AC$426,'Incurred Real 2022$'!Y$1,FALSE))*BW273*Incurred_Nominal!Y$15)</f>
        <v/>
      </c>
      <c r="Z273" s="13" t="str">
        <f>IF(ISTEXT(VLOOKUP($A273,'Incurred Real 2022$'!$A$25:$AC$426,'Incurred Real 2022$'!Z$1,FALSE)),"",(VLOOKUP($A273,'Incurred Real 2022$'!$A$25:$AC$426,'Incurred Real 2022$'!Z$1,FALSE))*BX273*Incurred_Nominal!Z$15)</f>
        <v/>
      </c>
      <c r="AA273" s="13" t="str">
        <f>IF(ISTEXT(VLOOKUP($A273,'Incurred Real 2022$'!$A$25:$AC$426,'Incurred Real 2022$'!AA$1,FALSE)),"",(VLOOKUP($A273,'Incurred Real 2022$'!$A$25:$AC$426,'Incurred Real 2022$'!AA$1,FALSE))*BY273*Incurred_Nominal!AA$15)</f>
        <v/>
      </c>
      <c r="AB273" s="13" t="str">
        <f>IF(ISTEXT(VLOOKUP($A273,'Incurred Real 2022$'!$A$25:$AC$426,'Incurred Real 2022$'!AB$1,FALSE)),"",(VLOOKUP($A273,'Incurred Real 2022$'!$A$25:$AC$426,'Incurred Real 2022$'!AB$1,FALSE))*BZ273*Incurred_Nominal!AB$15)</f>
        <v/>
      </c>
      <c r="AC273" s="13" t="str">
        <f>IF(ISTEXT(VLOOKUP($A273,'Incurred Real 2022$'!$A$25:$AC$426,'Incurred Real 2022$'!AC$1,FALSE)),"",(VLOOKUP($A273,'Incurred Real 2022$'!$A$25:$AC$426,'Incurred Real 2022$'!AC$1,FALSE))*CA273*Incurred_Nominal!AC$15)</f>
        <v/>
      </c>
      <c r="AD273" s="232">
        <f t="shared" si="49"/>
        <v>4126893.42</v>
      </c>
      <c r="AE273" s="232">
        <f t="shared" si="50"/>
        <v>4126893.42</v>
      </c>
      <c r="AF273" s="239">
        <f t="shared" si="51"/>
        <v>4942485.8324947329</v>
      </c>
      <c r="AG273" s="237">
        <f t="shared" si="52"/>
        <v>4182363.005435097</v>
      </c>
      <c r="AH273" s="240">
        <f t="shared" si="56"/>
        <v>1.181744823696995</v>
      </c>
      <c r="AI273" s="234">
        <f>VLOOKUP($A273,Incurred_Real!$A$25:$AP$479,Incurred_Real!AI$1,FALSE)</f>
        <v>2021</v>
      </c>
      <c r="AJ273" s="235">
        <f>VLOOKUP($A273,Incurred_Real!$A$25:$AP$479,Incurred_Real!AJ$1,FALSE)</f>
        <v>44018</v>
      </c>
      <c r="AK273" s="236">
        <f>VLOOKUP($A273,Incurred_Real!$A$25:$AP$479,Incurred_Real!AK$1,FALSE)</f>
        <v>2021</v>
      </c>
      <c r="AL273" s="235" t="str">
        <f>VLOOKUP($A273,Incurred_Real!$A$25:$AP$479,Incurred_Real!AL$1,FALSE)</f>
        <v/>
      </c>
      <c r="AM273" s="237">
        <f>IF(AL273="Commissioned Extra","",(IF((AD273)=0,0,SUMPRODUCT($F$17:$U$17,F273:U273))+VLOOKUP($A273,Incurred_Real!$A$25:$BS$376,Incurred_Real!$AO$1,FALSE)))</f>
        <v>4389809.2560954299</v>
      </c>
      <c r="AN273" s="232" cm="1">
        <f t="array" ref="AN273">IF(ROUND(AE273,0)=0,0,LOOKUP(2,1/(F273:AC273&lt;&gt;""),F273:AC273))</f>
        <v>101527.84</v>
      </c>
      <c r="AO273" s="232">
        <f t="shared" si="53"/>
        <v>0</v>
      </c>
      <c r="AP273" s="78"/>
      <c r="AQ273" s="20"/>
      <c r="AR273" s="245">
        <f>VLOOKUP($A273,Incurred_Real!$A$25:$CD$376,Incurred_Real!AR$1,FALSE)</f>
        <v>1</v>
      </c>
      <c r="AS273" s="246">
        <f>VLOOKUP($A273,Incurred_Real!$A$25:$CD$376,Incurred_Real!AS$1,FALSE)</f>
        <v>0</v>
      </c>
      <c r="AT273" s="246">
        <f>VLOOKUP($A273,Incurred_Real!$A$25:$CD$376,Incurred_Real!AT$1,FALSE)</f>
        <v>0</v>
      </c>
      <c r="AU273" s="246">
        <f>VLOOKUP($A273,Incurred_Real!$A$25:$CD$376,Incurred_Real!AU$1,FALSE)</f>
        <v>0</v>
      </c>
      <c r="AV273" s="246">
        <f>VLOOKUP($A273,Incurred_Real!$A$25:$CD$376,Incurred_Real!AV$1,FALSE)</f>
        <v>0</v>
      </c>
      <c r="AW273" s="246">
        <f>VLOOKUP($A273,Incurred_Real!$A$25:$CD$376,Incurred_Real!AW$1,FALSE)</f>
        <v>0</v>
      </c>
      <c r="AX273" s="246">
        <f>VLOOKUP($A273,Incurred_Real!$A$25:$CD$376,Incurred_Real!AX$1,FALSE)</f>
        <v>0</v>
      </c>
      <c r="AY273" s="246">
        <f>VLOOKUP($A273,Incurred_Real!$A$25:$CD$376,Incurred_Real!AY$1,FALSE)</f>
        <v>0</v>
      </c>
      <c r="AZ273" s="246">
        <f>VLOOKUP($A273,Incurred_Real!$A$25:$CD$376,Incurred_Real!AZ$1,FALSE)</f>
        <v>0</v>
      </c>
      <c r="BA273" s="246">
        <f>VLOOKUP($A273,Incurred_Real!$A$25:$CD$376,Incurred_Real!BA$1,FALSE)</f>
        <v>0</v>
      </c>
      <c r="BB273" s="246">
        <f>VLOOKUP($A273,Incurred_Real!$A$25:$CD$376,Incurred_Real!BB$1,FALSE)</f>
        <v>1</v>
      </c>
      <c r="BC273" s="246">
        <f>VLOOKUP($A273,Incurred_Real!$A$25:$CD$376,Incurred_Real!BC$1,FALSE)</f>
        <v>0</v>
      </c>
      <c r="BD273" s="246">
        <f>VLOOKUP($A273,Incurred_Real!$A$25:$CD$376,Incurred_Real!BD$1,FALSE)</f>
        <v>0</v>
      </c>
      <c r="BE273" s="246">
        <f>VLOOKUP($A273,Incurred_Real!$A$25:$CD$376,Incurred_Real!BE$1,FALSE)</f>
        <v>0</v>
      </c>
      <c r="BF273" s="246">
        <f>VLOOKUP($A273,Incurred_Real!$A$25:$CD$376,Incurred_Real!BF$1,FALSE)</f>
        <v>0</v>
      </c>
      <c r="BG273" s="246">
        <f>VLOOKUP($A273,Incurred_Real!$A$25:$CD$376,Incurred_Real!BG$1,FALSE)</f>
        <v>0</v>
      </c>
      <c r="BH273" s="246">
        <f>VLOOKUP($A273,Incurred_Real!$A$25:$CD$376,Incurred_Real!BH$1,FALSE)</f>
        <v>0</v>
      </c>
      <c r="BI273" s="246">
        <f>VLOOKUP($A273,Incurred_Real!$A$25:$CD$376,Incurred_Real!BI$1,FALSE)</f>
        <v>0</v>
      </c>
      <c r="BJ273" s="246">
        <f>VLOOKUP($A273,Incurred_Real!$A$25:$CD$376,Incurred_Real!BJ$1,FALSE)</f>
        <v>0</v>
      </c>
      <c r="BK273" s="246">
        <f>VLOOKUP($A273,Incurred_Real!$A$25:$CD$376,Incurred_Real!BK$1,FALSE)</f>
        <v>0</v>
      </c>
      <c r="BL273" s="246">
        <f>VLOOKUP($A273,Incurred_Real!$A$25:$CD$376,Incurred_Real!BL$1,FALSE)</f>
        <v>0</v>
      </c>
      <c r="BM273" s="246">
        <f>VLOOKUP($A273,Incurred_Real!$A$25:$CD$376,Incurred_Real!BM$1,FALSE)</f>
        <v>0</v>
      </c>
      <c r="BN273" s="246">
        <f>VLOOKUP($A273,Incurred_Real!$A$25:$CD$376,Incurred_Real!BN$1,FALSE)</f>
        <v>0</v>
      </c>
      <c r="BO273" s="246">
        <f>VLOOKUP($A273,Incurred_Real!$A$25:$CD$376,Incurred_Real!BO$1,FALSE)</f>
        <v>0</v>
      </c>
      <c r="BP273" s="246">
        <f>VLOOKUP($A273,Incurred_Real!$A$25:$CD$376,Incurred_Real!BP$1,FALSE)</f>
        <v>0</v>
      </c>
      <c r="BQ273" s="246">
        <f>VLOOKUP($A273,Incurred_Real!$A$25:$CD$376,Incurred_Real!BQ$1,FALSE)</f>
        <v>0</v>
      </c>
      <c r="BR273" s="246">
        <f>VLOOKUP($A273,Incurred_Real!$A$25:$CD$376,Incurred_Real!BR$1,FALSE)</f>
        <v>0</v>
      </c>
      <c r="BS273" s="254">
        <f t="shared" si="54"/>
        <v>1</v>
      </c>
      <c r="BT273" s="249">
        <f>1+IF(ISNA(VLOOKUP($A273,'Project labour content'!$A$7:$D$255,'Project labour content'!$D$1,FALSE)),VLOOKUP($D273,'Project labour content'!$F$6:$G$15,'Project labour content'!$G$1,FALSE),VLOOKUP($A273,'Project labour content'!$A$7:$D$255,'Project labour content'!$D$1,FALSE))*LabEsc22*1</f>
        <v>1.0008946620064583</v>
      </c>
      <c r="BU273" s="249">
        <f>1+IF(ISNA(VLOOKUP($A273,'Project labour content'!$A$7:$D$255,'Project labour content'!$D$1,FALSE)),VLOOKUP($D273,'Project labour content'!$F$6:$G$15,'Project labour content'!$G$1,FALSE),VLOOKUP($A273,'Project labour content'!$A$7:$D$255,'Project labour content'!$D$1,FALSE))*LabEsc23*1</f>
        <v>1.0017936183905476</v>
      </c>
      <c r="BV273" s="249">
        <f>1+IF(ISNA(VLOOKUP($A273,'Project labour content'!$A$7:$D$255,'Project labour content'!$D$1,FALSE)),VLOOKUP($D273,'Project labour content'!$F$6:$G$15,'Project labour content'!$G$1,FALSE),VLOOKUP($A273,'Project labour content'!$A$7:$D$255,'Project labour content'!$D$1,FALSE))*LabEsc24*1</f>
        <v>1.0026404353043599</v>
      </c>
      <c r="BW273" s="249">
        <f>1+IF(ISNA(VLOOKUP($A273,'Project labour content'!$A$7:$D$255,'Project labour content'!$D$1,FALSE)),VLOOKUP($D273,'Project labour content'!$F$6:$G$15,'Project labour content'!$G$1,FALSE),VLOOKUP($A273,'Project labour content'!$A$7:$D$255,'Project labour content'!$D$1,FALSE))*LabEsc25*1</f>
        <v>1.0037746054242589</v>
      </c>
      <c r="BX273" s="249">
        <f>1+IF(ISNA(VLOOKUP($A273,'Project labour content'!$A$7:$D$255,'Project labour content'!$D$1,FALSE)),VLOOKUP($D273,'Project labour content'!$F$6:$G$15,'Project labour content'!$G$1,FALSE),VLOOKUP($A273,'Project labour content'!$A$7:$D$255,'Project labour content'!$D$1,FALSE))*LabEsc26*1</f>
        <v>1.0050106618265955</v>
      </c>
      <c r="BY273" s="249">
        <f>1+IF(ISNA(VLOOKUP($A273,'Project labour content'!$A$7:$D$255,'Project labour content'!$D$1,FALSE)),VLOOKUP($D273,'Project labour content'!$F$6:$G$15,'Project labour content'!$G$1,FALSE),VLOOKUP($A273,'Project labour content'!$A$7:$D$255,'Project labour content'!$D$1,FALSE))*LabEsc27*1</f>
        <v>1.0057762561459505</v>
      </c>
      <c r="BZ273" s="249">
        <f>1+IF(ISNA(VLOOKUP($A273,'Project labour content'!$A$7:$D$255,'Project labour content'!$D$1,FALSE)),VLOOKUP($D273,'Project labour content'!$F$6:$G$15,'Project labour content'!$G$1,FALSE),VLOOKUP($A273,'Project labour content'!$A$7:$D$255,'Project labour content'!$D$1,FALSE))*LabEsc28*1</f>
        <v>1.0063527486684249</v>
      </c>
      <c r="CA273" s="249">
        <f>1+IF(ISNA(VLOOKUP($A273,'Project labour content'!$A$7:$D$255,'Project labour content'!$D$1,FALSE)),VLOOKUP($D273,'Project labour content'!$F$6:$G$15,'Project labour content'!$G$1,FALSE),VLOOKUP($A273,'Project labour content'!$A$7:$D$255,'Project labour content'!$D$1,FALSE))*LabEsc29*1</f>
        <v>1.0072779038684916</v>
      </c>
      <c r="CB273" s="250" t="str">
        <f>IF(ISNA(VLOOKUP($A273,'Project labour content'!$A$7:$D$255,'Project labour content'!$D$1,FALSE)),"Category","Project")</f>
        <v>Category</v>
      </c>
      <c r="CD273" s="247" t="str">
        <f t="shared" si="55"/>
        <v>14238</v>
      </c>
    </row>
    <row r="274" spans="1:82" x14ac:dyDescent="0.15">
      <c r="A274" s="11" t="s">
        <v>878</v>
      </c>
      <c r="B274" s="11" t="str">
        <f>VLOOKUP($A274,'Incurred Real 2022$'!$A$25:$AC$426,'Incurred Real 2022$'!B$1,FALSE)</f>
        <v>PSCAD and PowerFactory Analysis Tools</v>
      </c>
      <c r="C274" s="11" t="str">
        <f>VLOOKUP($A274,'Incurred Real 2022$'!$A$25:$AC$426,'Incurred Real 2022$'!C$1,FALSE)</f>
        <v>ExAnte</v>
      </c>
      <c r="D274" s="11" t="str">
        <f>VLOOKUP($A274,'Incurred Real 2022$'!$A$25:$AC$426,'Incurred Real 2022$'!D$1,FALSE)</f>
        <v>Information Technology</v>
      </c>
      <c r="E274" s="11" t="str">
        <f>VLOOKUP($A274,'Incurred Real 2022$'!$A$25:$AC$426,'Incurred Real 2022$'!E$1,FALSE)</f>
        <v>Active</v>
      </c>
      <c r="F274" s="105" t="str">
        <f>IF(VLOOKUP($A274,'Incurred Real 2022$'!$A$25:$AC$426,'Incurred Real 2022$'!F$1,FALSE)=0,"",VLOOKUP($A274,'Incurred Real 2022$'!$A$25:$AC$426,'Incurred Real 2022$'!F$1,FALSE))</f>
        <v/>
      </c>
      <c r="G274" s="105" t="str">
        <f>IF(VLOOKUP($A274,'Incurred Real 2022$'!$A$25:$AC$426,'Incurred Real 2022$'!G$1,FALSE)=0,"",VLOOKUP($A274,'Incurred Real 2022$'!$A$25:$AC$426,'Incurred Real 2022$'!G$1,FALSE))</f>
        <v/>
      </c>
      <c r="H274" s="105" t="str">
        <f>IF(VLOOKUP($A274,'Incurred Real 2022$'!$A$25:$AC$426,'Incurred Real 2022$'!H$1,FALSE)=0,"",VLOOKUP($A274,'Incurred Real 2022$'!$A$25:$AC$426,'Incurred Real 2022$'!H$1,FALSE))</f>
        <v/>
      </c>
      <c r="I274" s="105" t="str">
        <f>IF(VLOOKUP($A274,'Incurred Real 2022$'!$A$25:$AC$426,'Incurred Real 2022$'!I$1,FALSE)=0,"",VLOOKUP($A274,'Incurred Real 2022$'!$A$25:$AC$426,'Incurred Real 2022$'!I$1,FALSE))</f>
        <v/>
      </c>
      <c r="J274" s="105" t="str">
        <f>IF(VLOOKUP($A274,'Incurred Real 2022$'!$A$25:$AC$426,'Incurred Real 2022$'!J$1,FALSE)=0,"",VLOOKUP($A274,'Incurred Real 2022$'!$A$25:$AC$426,'Incurred Real 2022$'!J$1,FALSE))</f>
        <v/>
      </c>
      <c r="K274" s="105" t="str">
        <f>IF(VLOOKUP($A274,'Incurred Real 2022$'!$A$25:$AC$426,'Incurred Real 2022$'!K$1,FALSE)=0,"",VLOOKUP($A274,'Incurred Real 2022$'!$A$25:$AC$426,'Incurred Real 2022$'!K$1,FALSE))</f>
        <v/>
      </c>
      <c r="L274" s="105" t="str">
        <f>IF(VLOOKUP($A274,'Incurred Real 2022$'!$A$25:$AC$426,'Incurred Real 2022$'!L$1,FALSE)=0,"",VLOOKUP($A274,'Incurred Real 2022$'!$A$25:$AC$426,'Incurred Real 2022$'!L$1,FALSE))</f>
        <v/>
      </c>
      <c r="M274" s="105" t="str">
        <f>IF(VLOOKUP($A274,'Incurred Real 2022$'!$A$25:$AC$426,'Incurred Real 2022$'!M$1,FALSE)=0,"",VLOOKUP($A274,'Incurred Real 2022$'!$A$25:$AC$426,'Incurred Real 2022$'!M$1,FALSE))</f>
        <v/>
      </c>
      <c r="N274" s="105" t="str">
        <f>IF(VLOOKUP($A274,'Incurred Real 2022$'!$A$25:$AC$426,'Incurred Real 2022$'!N$1,FALSE)=0,"",VLOOKUP($A274,'Incurred Real 2022$'!$A$25:$AC$426,'Incurred Real 2022$'!N$1,FALSE))</f>
        <v/>
      </c>
      <c r="O274" s="105" t="str">
        <f>IF(VLOOKUP($A274,'Incurred Real 2022$'!$A$25:$AC$426,'Incurred Real 2022$'!O$1,FALSE)=0,"",VLOOKUP($A274,'Incurred Real 2022$'!$A$25:$AC$426,'Incurred Real 2022$'!O$1,FALSE))</f>
        <v/>
      </c>
      <c r="P274" s="105" t="str">
        <f>IF(VLOOKUP($A274,'Incurred Real 2022$'!$A$25:$AC$426,'Incurred Real 2022$'!P$1,FALSE)=0,"",VLOOKUP($A274,'Incurred Real 2022$'!$A$25:$AC$426,'Incurred Real 2022$'!P$1,FALSE))</f>
        <v/>
      </c>
      <c r="Q274" s="105" t="str">
        <f>IF(VLOOKUP($A274,'Incurred Real 2022$'!$A$25:$AC$426,'Incurred Real 2022$'!Q$1,FALSE)=0,"",VLOOKUP($A274,'Incurred Real 2022$'!$A$25:$AC$426,'Incurred Real 2022$'!Q$1,FALSE))</f>
        <v/>
      </c>
      <c r="R274" s="105">
        <f>IF(VLOOKUP($A274,'Incurred Real 2022$'!$A$25:$AC$426,'Incurred Real 2022$'!R$1,FALSE)=0,"",VLOOKUP($A274,'Incurred Real 2022$'!$A$25:$AC$426,'Incurred Real 2022$'!R$1,FALSE))</f>
        <v>156618.5</v>
      </c>
      <c r="S274" s="105">
        <f>IF(VLOOKUP($A274,'Incurred Real 2022$'!$A$25:$AC$426,'Incurred Real 2022$'!S$1,FALSE)=0,"",VLOOKUP($A274,'Incurred Real 2022$'!$A$25:$AC$426,'Incurred Real 2022$'!S$1,FALSE))</f>
        <v>857955.5</v>
      </c>
      <c r="T274" s="105">
        <f>IF(VLOOKUP($A274,'Incurred Real 2022$'!$A$25:$AC$426,'Incurred Real 2022$'!T$1,FALSE)=0,"",VLOOKUP($A274,'Incurred Real 2022$'!$A$25:$AC$426,'Incurred Real 2022$'!T$1,FALSE))</f>
        <v>629678.63</v>
      </c>
      <c r="U274" s="105">
        <f>IF(VLOOKUP($A274,'Incurred Real 2022$'!$A$25:$AC$426,'Incurred Real 2022$'!U$1,FALSE)=0,"",VLOOKUP($A274,'Incurred Real 2022$'!$A$25:$AC$426,'Incurred Real 2022$'!U$1,FALSE))</f>
        <v>168305.38</v>
      </c>
      <c r="V274" s="13">
        <f>IF(ISTEXT(VLOOKUP($A274,'Incurred Real 2022$'!$A$25:$AC$426,'Incurred Real 2022$'!V$1,FALSE)),"",(VLOOKUP($A274,'Incurred Real 2022$'!$A$25:$AC$426,'Incurred Real 2022$'!V$1,FALSE))*BT274*Incurred_Nominal!V$15)</f>
        <v>334184.11540925939</v>
      </c>
      <c r="W274" s="13">
        <f>IF(ISTEXT(VLOOKUP($A274,'Incurred Real 2022$'!$A$25:$AC$426,'Incurred Real 2022$'!W$1,FALSE)),"",(VLOOKUP($A274,'Incurred Real 2022$'!$A$25:$AC$426,'Incurred Real 2022$'!W$1,FALSE))*BU274*Incurred_Nominal!W$15)</f>
        <v>550706.07418849645</v>
      </c>
      <c r="X274" s="13" t="str">
        <f>IF(ISTEXT(VLOOKUP($A274,'Incurred Real 2022$'!$A$25:$AC$426,'Incurred Real 2022$'!X$1,FALSE)),"",(VLOOKUP($A274,'Incurred Real 2022$'!$A$25:$AC$426,'Incurred Real 2022$'!X$1,FALSE))*BV274*Incurred_Nominal!X$15)</f>
        <v/>
      </c>
      <c r="Y274" s="13" t="str">
        <f>IF(ISTEXT(VLOOKUP($A274,'Incurred Real 2022$'!$A$25:$AC$426,'Incurred Real 2022$'!Y$1,FALSE)),"",(VLOOKUP($A274,'Incurred Real 2022$'!$A$25:$AC$426,'Incurred Real 2022$'!Y$1,FALSE))*BW274*Incurred_Nominal!Y$15)</f>
        <v/>
      </c>
      <c r="Z274" s="13" t="str">
        <f>IF(ISTEXT(VLOOKUP($A274,'Incurred Real 2022$'!$A$25:$AC$426,'Incurred Real 2022$'!Z$1,FALSE)),"",(VLOOKUP($A274,'Incurred Real 2022$'!$A$25:$AC$426,'Incurred Real 2022$'!Z$1,FALSE))*BX274*Incurred_Nominal!Z$15)</f>
        <v/>
      </c>
      <c r="AA274" s="13" t="str">
        <f>IF(ISTEXT(VLOOKUP($A274,'Incurred Real 2022$'!$A$25:$AC$426,'Incurred Real 2022$'!AA$1,FALSE)),"",(VLOOKUP($A274,'Incurred Real 2022$'!$A$25:$AC$426,'Incurred Real 2022$'!AA$1,FALSE))*BY274*Incurred_Nominal!AA$15)</f>
        <v/>
      </c>
      <c r="AB274" s="13" t="str">
        <f>IF(ISTEXT(VLOOKUP($A274,'Incurred Real 2022$'!$A$25:$AC$426,'Incurred Real 2022$'!AB$1,FALSE)),"",(VLOOKUP($A274,'Incurred Real 2022$'!$A$25:$AC$426,'Incurred Real 2022$'!AB$1,FALSE))*BZ274*Incurred_Nominal!AB$15)</f>
        <v/>
      </c>
      <c r="AC274" s="13" t="str">
        <f>IF(ISTEXT(VLOOKUP($A274,'Incurred Real 2022$'!$A$25:$AC$426,'Incurred Real 2022$'!AC$1,FALSE)),"",(VLOOKUP($A274,'Incurred Real 2022$'!$A$25:$AC$426,'Incurred Real 2022$'!AC$1,FALSE))*CA274*Incurred_Nominal!AC$15)</f>
        <v/>
      </c>
      <c r="AD274" s="232">
        <f t="shared" si="49"/>
        <v>2697448.1995977554</v>
      </c>
      <c r="AE274" s="232">
        <f t="shared" si="50"/>
        <v>2697448.1995977554</v>
      </c>
      <c r="AF274" s="239" t="str">
        <f t="shared" si="51"/>
        <v/>
      </c>
      <c r="AG274" s="237" t="str">
        <f t="shared" si="52"/>
        <v/>
      </c>
      <c r="AH274" s="240" t="str">
        <f t="shared" si="56"/>
        <v/>
      </c>
      <c r="AI274" s="234">
        <f>VLOOKUP($A274,Incurred_Real!$A$25:$AP$479,Incurred_Real!AI$1,FALSE)</f>
        <v>2023</v>
      </c>
      <c r="AJ274" s="235">
        <f>VLOOKUP($A274,Incurred_Real!$A$25:$AP$479,Incurred_Real!AJ$1,FALSE)</f>
        <v>44188</v>
      </c>
      <c r="AK274" s="236">
        <f>VLOOKUP($A274,Incurred_Real!$A$25:$AP$479,Incurred_Real!AK$1,FALSE)</f>
        <v>2021</v>
      </c>
      <c r="AL274" s="235" t="str">
        <f>VLOOKUP($A274,Incurred_Real!$A$25:$AP$479,Incurred_Real!AL$1,FALSE)</f>
        <v>Commissioned Extra</v>
      </c>
      <c r="AM274" s="237" t="str">
        <f>IF(AL274="Commissioned Extra","",(IF((AD274)=0,0,SUMPRODUCT($F$17:$U$17,F274:U274))+VLOOKUP($A274,Incurred_Real!$A$25:$BS$376,Incurred_Real!$AO$1,FALSE)))</f>
        <v/>
      </c>
      <c r="AN274" s="232" cm="1">
        <f t="array" ref="AN274">IF(ROUND(AE274,0)=0,0,LOOKUP(2,1/(F274:AC274&lt;&gt;""),F274:AC274))</f>
        <v>550706.07418849645</v>
      </c>
      <c r="AO274" s="232">
        <f t="shared" si="53"/>
        <v>884890.1895977559</v>
      </c>
      <c r="AP274" s="78"/>
      <c r="AQ274" s="20"/>
      <c r="AR274" s="245">
        <f>VLOOKUP($A274,Incurred_Real!$A$25:$CD$376,Incurred_Real!AR$1,FALSE)</f>
        <v>1</v>
      </c>
      <c r="AS274" s="246">
        <f>VLOOKUP($A274,Incurred_Real!$A$25:$CD$376,Incurred_Real!AS$1,FALSE)</f>
        <v>0</v>
      </c>
      <c r="AT274" s="246">
        <f>VLOOKUP($A274,Incurred_Real!$A$25:$CD$376,Incurred_Real!AT$1,FALSE)</f>
        <v>0</v>
      </c>
      <c r="AU274" s="246">
        <f>VLOOKUP($A274,Incurred_Real!$A$25:$CD$376,Incurred_Real!AU$1,FALSE)</f>
        <v>0</v>
      </c>
      <c r="AV274" s="246">
        <f>VLOOKUP($A274,Incurred_Real!$A$25:$CD$376,Incurred_Real!AV$1,FALSE)</f>
        <v>1</v>
      </c>
      <c r="AW274" s="246">
        <f>VLOOKUP($A274,Incurred_Real!$A$25:$CD$376,Incurred_Real!AW$1,FALSE)</f>
        <v>0</v>
      </c>
      <c r="AX274" s="246">
        <f>VLOOKUP($A274,Incurred_Real!$A$25:$CD$376,Incurred_Real!AX$1,FALSE)</f>
        <v>0</v>
      </c>
      <c r="AY274" s="246">
        <f>VLOOKUP($A274,Incurred_Real!$A$25:$CD$376,Incurred_Real!AY$1,FALSE)</f>
        <v>0</v>
      </c>
      <c r="AZ274" s="246">
        <f>VLOOKUP($A274,Incurred_Real!$A$25:$CD$376,Incurred_Real!AZ$1,FALSE)</f>
        <v>0</v>
      </c>
      <c r="BA274" s="246">
        <f>VLOOKUP($A274,Incurred_Real!$A$25:$CD$376,Incurred_Real!BA$1,FALSE)</f>
        <v>0</v>
      </c>
      <c r="BB274" s="246">
        <f>VLOOKUP($A274,Incurred_Real!$A$25:$CD$376,Incurred_Real!BB$1,FALSE)</f>
        <v>0</v>
      </c>
      <c r="BC274" s="246">
        <f>VLOOKUP($A274,Incurred_Real!$A$25:$CD$376,Incurred_Real!BC$1,FALSE)</f>
        <v>0</v>
      </c>
      <c r="BD274" s="246">
        <f>VLOOKUP($A274,Incurred_Real!$A$25:$CD$376,Incurred_Real!BD$1,FALSE)</f>
        <v>0</v>
      </c>
      <c r="BE274" s="246">
        <f>VLOOKUP($A274,Incurred_Real!$A$25:$CD$376,Incurred_Real!BE$1,FALSE)</f>
        <v>0</v>
      </c>
      <c r="BF274" s="246">
        <f>VLOOKUP($A274,Incurred_Real!$A$25:$CD$376,Incurred_Real!BF$1,FALSE)</f>
        <v>0</v>
      </c>
      <c r="BG274" s="246">
        <f>VLOOKUP($A274,Incurred_Real!$A$25:$CD$376,Incurred_Real!BG$1,FALSE)</f>
        <v>0</v>
      </c>
      <c r="BH274" s="246">
        <f>VLOOKUP($A274,Incurred_Real!$A$25:$CD$376,Incurred_Real!BH$1,FALSE)</f>
        <v>0</v>
      </c>
      <c r="BI274" s="246">
        <f>VLOOKUP($A274,Incurred_Real!$A$25:$CD$376,Incurred_Real!BI$1,FALSE)</f>
        <v>0</v>
      </c>
      <c r="BJ274" s="246">
        <f>VLOOKUP($A274,Incurred_Real!$A$25:$CD$376,Incurred_Real!BJ$1,FALSE)</f>
        <v>0</v>
      </c>
      <c r="BK274" s="246">
        <f>VLOOKUP($A274,Incurred_Real!$A$25:$CD$376,Incurred_Real!BK$1,FALSE)</f>
        <v>0</v>
      </c>
      <c r="BL274" s="246">
        <f>VLOOKUP($A274,Incurred_Real!$A$25:$CD$376,Incurred_Real!BL$1,FALSE)</f>
        <v>0</v>
      </c>
      <c r="BM274" s="246">
        <f>VLOOKUP($A274,Incurred_Real!$A$25:$CD$376,Incurred_Real!BM$1,FALSE)</f>
        <v>0</v>
      </c>
      <c r="BN274" s="246">
        <f>VLOOKUP($A274,Incurred_Real!$A$25:$CD$376,Incurred_Real!BN$1,FALSE)</f>
        <v>0</v>
      </c>
      <c r="BO274" s="246">
        <f>VLOOKUP($A274,Incurred_Real!$A$25:$CD$376,Incurred_Real!BO$1,FALSE)</f>
        <v>0</v>
      </c>
      <c r="BP274" s="246">
        <f>VLOOKUP($A274,Incurred_Real!$A$25:$CD$376,Incurred_Real!BP$1,FALSE)</f>
        <v>0</v>
      </c>
      <c r="BQ274" s="246">
        <f>VLOOKUP($A274,Incurred_Real!$A$25:$CD$376,Incurred_Real!BQ$1,FALSE)</f>
        <v>0</v>
      </c>
      <c r="BR274" s="246">
        <f>VLOOKUP($A274,Incurred_Real!$A$25:$CD$376,Incurred_Real!BR$1,FALSE)</f>
        <v>0</v>
      </c>
      <c r="BS274" s="254">
        <f t="shared" si="54"/>
        <v>1</v>
      </c>
      <c r="BT274" s="249">
        <f>1+IF(ISNA(VLOOKUP($A274,'Project labour content'!$A$7:$D$255,'Project labour content'!$D$1,FALSE)),VLOOKUP($D274,'Project labour content'!$F$6:$G$15,'Project labour content'!$G$1,FALSE),VLOOKUP($A274,'Project labour content'!$A$7:$D$255,'Project labour content'!$D$1,FALSE))*LabEsc22*1</f>
        <v>1.0012837712518117</v>
      </c>
      <c r="BU274" s="249">
        <f>1+IF(ISNA(VLOOKUP($A274,'Project labour content'!$A$7:$D$255,'Project labour content'!$D$1,FALSE)),VLOOKUP($D274,'Project labour content'!$F$6:$G$15,'Project labour content'!$G$1,FALSE),VLOOKUP($A274,'Project labour content'!$A$7:$D$255,'Project labour content'!$D$1,FALSE))*LabEsc23*1</f>
        <v>1.0025737046056318</v>
      </c>
      <c r="BV274" s="249">
        <f>1+IF(ISNA(VLOOKUP($A274,'Project labour content'!$A$7:$D$255,'Project labour content'!$D$1,FALSE)),VLOOKUP($D274,'Project labour content'!$F$6:$G$15,'Project labour content'!$G$1,FALSE),VLOOKUP($A274,'Project labour content'!$A$7:$D$255,'Project labour content'!$D$1,FALSE))*LabEsc24*1</f>
        <v>1.0037888218249307</v>
      </c>
      <c r="BW274" s="249">
        <f>1+IF(ISNA(VLOOKUP($A274,'Project labour content'!$A$7:$D$255,'Project labour content'!$D$1,FALSE)),VLOOKUP($D274,'Project labour content'!$F$6:$G$15,'Project labour content'!$G$1,FALSE),VLOOKUP($A274,'Project labour content'!$A$7:$D$255,'Project labour content'!$D$1,FALSE))*LabEsc25*1</f>
        <v>1.0054162688206447</v>
      </c>
      <c r="BX274" s="249">
        <f>1+IF(ISNA(VLOOKUP($A274,'Project labour content'!$A$7:$D$255,'Project labour content'!$D$1,FALSE)),VLOOKUP($D274,'Project labour content'!$F$6:$G$15,'Project labour content'!$G$1,FALSE),VLOOKUP($A274,'Project labour content'!$A$7:$D$255,'Project labour content'!$D$1,FALSE))*LabEsc26*1</f>
        <v>1.0071899148048071</v>
      </c>
      <c r="BY274" s="249">
        <f>1+IF(ISNA(VLOOKUP($A274,'Project labour content'!$A$7:$D$255,'Project labour content'!$D$1,FALSE)),VLOOKUP($D274,'Project labour content'!$F$6:$G$15,'Project labour content'!$G$1,FALSE),VLOOKUP($A274,'Project labour content'!$A$7:$D$255,'Project labour content'!$D$1,FALSE))*LabEsc27*1</f>
        <v>1.0082884838405359</v>
      </c>
      <c r="BZ274" s="249">
        <f>1+IF(ISNA(VLOOKUP($A274,'Project labour content'!$A$7:$D$255,'Project labour content'!$D$1,FALSE)),VLOOKUP($D274,'Project labour content'!$F$6:$G$15,'Project labour content'!$G$1,FALSE),VLOOKUP($A274,'Project labour content'!$A$7:$D$255,'Project labour content'!$D$1,FALSE))*LabEsc28*1</f>
        <v>1.0091157063244398</v>
      </c>
      <c r="CA274" s="249">
        <f>1+IF(ISNA(VLOOKUP($A274,'Project labour content'!$A$7:$D$255,'Project labour content'!$D$1,FALSE)),VLOOKUP($D274,'Project labour content'!$F$6:$G$15,'Project labour content'!$G$1,FALSE),VLOOKUP($A274,'Project labour content'!$A$7:$D$255,'Project labour content'!$D$1,FALSE))*LabEsc29*1</f>
        <v>1.0104432329666089</v>
      </c>
      <c r="CB274" s="250" t="str">
        <f>IF(ISNA(VLOOKUP($A274,'Project labour content'!$A$7:$D$255,'Project labour content'!$D$1,FALSE)),"Category","Project")</f>
        <v>Project</v>
      </c>
      <c r="CD274" s="247" t="str">
        <f t="shared" si="55"/>
        <v>14239</v>
      </c>
    </row>
    <row r="275" spans="1:82" x14ac:dyDescent="0.15">
      <c r="A275" s="11" t="s">
        <v>898</v>
      </c>
      <c r="B275" s="11" t="str">
        <f>VLOOKUP($A275,'Incurred Real 2022$'!$A$25:$AC$426,'Incurred Real 2022$'!B$1,FALSE)</f>
        <v>Spare 275 kV 15 MVAr Oil Filled Reactor</v>
      </c>
      <c r="C275" s="11" t="str">
        <f>VLOOKUP($A275,'Incurred Real 2022$'!$A$25:$AC$426,'Incurred Real 2022$'!C$1,FALSE)</f>
        <v>ExAnte</v>
      </c>
      <c r="D275" s="11" t="str">
        <f>VLOOKUP($A275,'Incurred Real 2022$'!$A$25:$AC$426,'Incurred Real 2022$'!D$1,FALSE)</f>
        <v>Inventory/Spares</v>
      </c>
      <c r="E275" s="11" t="str">
        <f>VLOOKUP($A275,'Incurred Real 2022$'!$A$25:$AC$426,'Incurred Real 2022$'!E$1,FALSE)</f>
        <v>Active</v>
      </c>
      <c r="F275" s="105" t="str">
        <f>IF(VLOOKUP($A275,'Incurred Real 2022$'!$A$25:$AC$426,'Incurred Real 2022$'!F$1,FALSE)=0,"",VLOOKUP($A275,'Incurred Real 2022$'!$A$25:$AC$426,'Incurred Real 2022$'!F$1,FALSE))</f>
        <v/>
      </c>
      <c r="G275" s="105" t="str">
        <f>IF(VLOOKUP($A275,'Incurred Real 2022$'!$A$25:$AC$426,'Incurred Real 2022$'!G$1,FALSE)=0,"",VLOOKUP($A275,'Incurred Real 2022$'!$A$25:$AC$426,'Incurred Real 2022$'!G$1,FALSE))</f>
        <v/>
      </c>
      <c r="H275" s="105" t="str">
        <f>IF(VLOOKUP($A275,'Incurred Real 2022$'!$A$25:$AC$426,'Incurred Real 2022$'!H$1,FALSE)=0,"",VLOOKUP($A275,'Incurred Real 2022$'!$A$25:$AC$426,'Incurred Real 2022$'!H$1,FALSE))</f>
        <v/>
      </c>
      <c r="I275" s="105" t="str">
        <f>IF(VLOOKUP($A275,'Incurred Real 2022$'!$A$25:$AC$426,'Incurred Real 2022$'!I$1,FALSE)=0,"",VLOOKUP($A275,'Incurred Real 2022$'!$A$25:$AC$426,'Incurred Real 2022$'!I$1,FALSE))</f>
        <v/>
      </c>
      <c r="J275" s="105" t="str">
        <f>IF(VLOOKUP($A275,'Incurred Real 2022$'!$A$25:$AC$426,'Incurred Real 2022$'!J$1,FALSE)=0,"",VLOOKUP($A275,'Incurred Real 2022$'!$A$25:$AC$426,'Incurred Real 2022$'!J$1,FALSE))</f>
        <v/>
      </c>
      <c r="K275" s="105" t="str">
        <f>IF(VLOOKUP($A275,'Incurred Real 2022$'!$A$25:$AC$426,'Incurred Real 2022$'!K$1,FALSE)=0,"",VLOOKUP($A275,'Incurred Real 2022$'!$A$25:$AC$426,'Incurred Real 2022$'!K$1,FALSE))</f>
        <v/>
      </c>
      <c r="L275" s="105" t="str">
        <f>IF(VLOOKUP($A275,'Incurred Real 2022$'!$A$25:$AC$426,'Incurred Real 2022$'!L$1,FALSE)=0,"",VLOOKUP($A275,'Incurred Real 2022$'!$A$25:$AC$426,'Incurred Real 2022$'!L$1,FALSE))</f>
        <v/>
      </c>
      <c r="M275" s="105" t="str">
        <f>IF(VLOOKUP($A275,'Incurred Real 2022$'!$A$25:$AC$426,'Incurred Real 2022$'!M$1,FALSE)=0,"",VLOOKUP($A275,'Incurred Real 2022$'!$A$25:$AC$426,'Incurred Real 2022$'!M$1,FALSE))</f>
        <v/>
      </c>
      <c r="N275" s="105" t="str">
        <f>IF(VLOOKUP($A275,'Incurred Real 2022$'!$A$25:$AC$426,'Incurred Real 2022$'!N$1,FALSE)=0,"",VLOOKUP($A275,'Incurred Real 2022$'!$A$25:$AC$426,'Incurred Real 2022$'!N$1,FALSE))</f>
        <v/>
      </c>
      <c r="O275" s="105" t="str">
        <f>IF(VLOOKUP($A275,'Incurred Real 2022$'!$A$25:$AC$426,'Incurred Real 2022$'!O$1,FALSE)=0,"",VLOOKUP($A275,'Incurred Real 2022$'!$A$25:$AC$426,'Incurred Real 2022$'!O$1,FALSE))</f>
        <v/>
      </c>
      <c r="P275" s="105" t="str">
        <f>IF(VLOOKUP($A275,'Incurred Real 2022$'!$A$25:$AC$426,'Incurred Real 2022$'!P$1,FALSE)=0,"",VLOOKUP($A275,'Incurred Real 2022$'!$A$25:$AC$426,'Incurred Real 2022$'!P$1,FALSE))</f>
        <v/>
      </c>
      <c r="Q275" s="105" t="str">
        <f>IF(VLOOKUP($A275,'Incurred Real 2022$'!$A$25:$AC$426,'Incurred Real 2022$'!Q$1,FALSE)=0,"",VLOOKUP($A275,'Incurred Real 2022$'!$A$25:$AC$426,'Incurred Real 2022$'!Q$1,FALSE))</f>
        <v/>
      </c>
      <c r="R275" s="105" t="str">
        <f>IF(VLOOKUP($A275,'Incurred Real 2022$'!$A$25:$AC$426,'Incurred Real 2022$'!R$1,FALSE)=0,"",VLOOKUP($A275,'Incurred Real 2022$'!$A$25:$AC$426,'Incurred Real 2022$'!R$1,FALSE))</f>
        <v/>
      </c>
      <c r="S275" s="105" t="str">
        <f>IF(VLOOKUP($A275,'Incurred Real 2022$'!$A$25:$AC$426,'Incurred Real 2022$'!S$1,FALSE)=0,"",VLOOKUP($A275,'Incurred Real 2022$'!$A$25:$AC$426,'Incurred Real 2022$'!S$1,FALSE))</f>
        <v/>
      </c>
      <c r="T275" s="105">
        <f>IF(VLOOKUP($A275,'Incurred Real 2022$'!$A$25:$AC$426,'Incurred Real 2022$'!T$1,FALSE)=0,"",VLOOKUP($A275,'Incurred Real 2022$'!$A$25:$AC$426,'Incurred Real 2022$'!T$1,FALSE))</f>
        <v>65155</v>
      </c>
      <c r="U275" s="105">
        <f>IF(VLOOKUP($A275,'Incurred Real 2022$'!$A$25:$AC$426,'Incurred Real 2022$'!U$1,FALSE)=0,"",VLOOKUP($A275,'Incurred Real 2022$'!$A$25:$AC$426,'Incurred Real 2022$'!U$1,FALSE))</f>
        <v>74973.27</v>
      </c>
      <c r="V275" s="13">
        <f>IF(ISTEXT(VLOOKUP($A275,'Incurred Real 2022$'!$A$25:$AC$426,'Incurred Real 2022$'!V$1,FALSE)),"",(VLOOKUP($A275,'Incurred Real 2022$'!$A$25:$AC$426,'Incurred Real 2022$'!V$1,FALSE))*BT275*Incurred_Nominal!V$15)</f>
        <v>242001.25911474621</v>
      </c>
      <c r="W275" s="13">
        <f>IF(ISTEXT(VLOOKUP($A275,'Incurred Real 2022$'!$A$25:$AC$426,'Incurred Real 2022$'!W$1,FALSE)),"",(VLOOKUP($A275,'Incurred Real 2022$'!$A$25:$AC$426,'Incurred Real 2022$'!W$1,FALSE))*BU275*Incurred_Nominal!W$15)</f>
        <v>1442249.4303926437</v>
      </c>
      <c r="X275" s="13">
        <f>IF(ISTEXT(VLOOKUP($A275,'Incurred Real 2022$'!$A$25:$AC$426,'Incurred Real 2022$'!X$1,FALSE)),"",(VLOOKUP($A275,'Incurred Real 2022$'!$A$25:$AC$426,'Incurred Real 2022$'!X$1,FALSE))*BV275*Incurred_Nominal!X$15)</f>
        <v>180477.25193329353</v>
      </c>
      <c r="Y275" s="13" t="str">
        <f>IF(ISTEXT(VLOOKUP($A275,'Incurred Real 2022$'!$A$25:$AC$426,'Incurred Real 2022$'!Y$1,FALSE)),"",(VLOOKUP($A275,'Incurred Real 2022$'!$A$25:$AC$426,'Incurred Real 2022$'!Y$1,FALSE))*BW275*Incurred_Nominal!Y$15)</f>
        <v/>
      </c>
      <c r="Z275" s="13" t="str">
        <f>IF(ISTEXT(VLOOKUP($A275,'Incurred Real 2022$'!$A$25:$AC$426,'Incurred Real 2022$'!Z$1,FALSE)),"",(VLOOKUP($A275,'Incurred Real 2022$'!$A$25:$AC$426,'Incurred Real 2022$'!Z$1,FALSE))*BX275*Incurred_Nominal!Z$15)</f>
        <v/>
      </c>
      <c r="AA275" s="13" t="str">
        <f>IF(ISTEXT(VLOOKUP($A275,'Incurred Real 2022$'!$A$25:$AC$426,'Incurred Real 2022$'!AA$1,FALSE)),"",(VLOOKUP($A275,'Incurred Real 2022$'!$A$25:$AC$426,'Incurred Real 2022$'!AA$1,FALSE))*BY275*Incurred_Nominal!AA$15)</f>
        <v/>
      </c>
      <c r="AB275" s="13" t="str">
        <f>IF(ISTEXT(VLOOKUP($A275,'Incurred Real 2022$'!$A$25:$AC$426,'Incurred Real 2022$'!AB$1,FALSE)),"",(VLOOKUP($A275,'Incurred Real 2022$'!$A$25:$AC$426,'Incurred Real 2022$'!AB$1,FALSE))*BZ275*Incurred_Nominal!AB$15)</f>
        <v/>
      </c>
      <c r="AC275" s="13" t="str">
        <f>IF(ISTEXT(VLOOKUP($A275,'Incurred Real 2022$'!$A$25:$AC$426,'Incurred Real 2022$'!AC$1,FALSE)),"",(VLOOKUP($A275,'Incurred Real 2022$'!$A$25:$AC$426,'Incurred Real 2022$'!AC$1,FALSE))*CA275*Incurred_Nominal!AC$15)</f>
        <v/>
      </c>
      <c r="AD275" s="232">
        <f t="shared" si="49"/>
        <v>2004856.2114406833</v>
      </c>
      <c r="AE275" s="232">
        <f t="shared" si="50"/>
        <v>2004856.2114406833</v>
      </c>
      <c r="AF275" s="239" t="str">
        <f t="shared" si="51"/>
        <v/>
      </c>
      <c r="AG275" s="237" t="str">
        <f t="shared" si="52"/>
        <v/>
      </c>
      <c r="AH275" s="240" t="str">
        <f t="shared" si="56"/>
        <v/>
      </c>
      <c r="AI275" s="234">
        <f>VLOOKUP($A275,Incurred_Real!$A$25:$AP$479,Incurred_Real!AI$1,FALSE)</f>
        <v>2024</v>
      </c>
      <c r="AJ275" s="235">
        <f>VLOOKUP($A275,Incurred_Real!$A$25:$AP$479,Incurred_Real!AJ$1,FALSE)</f>
        <v>45008</v>
      </c>
      <c r="AK275" s="236">
        <f>VLOOKUP($A275,Incurred_Real!$A$25:$AP$479,Incurred_Real!AK$1,FALSE)</f>
        <v>2023</v>
      </c>
      <c r="AL275" s="235" t="str">
        <f>VLOOKUP($A275,Incurred_Real!$A$25:$AP$479,Incurred_Real!AL$1,FALSE)</f>
        <v>Commissioned Extra</v>
      </c>
      <c r="AM275" s="237" t="str">
        <f>IF(AL275="Commissioned Extra","",(IF((AD275)=0,0,SUMPRODUCT($F$17:$U$17,F275:U275))+VLOOKUP($A275,Incurred_Real!$A$25:$BS$376,Incurred_Real!$AO$1,FALSE)))</f>
        <v/>
      </c>
      <c r="AN275" s="232" cm="1">
        <f t="array" ref="AN275">IF(ROUND(AE275,0)=0,0,LOOKUP(2,1/(F275:AC275&lt;&gt;""),F275:AC275))</f>
        <v>180477.25193329353</v>
      </c>
      <c r="AO275" s="232">
        <f t="shared" si="53"/>
        <v>1864727.9414406833</v>
      </c>
      <c r="AP275" s="78"/>
      <c r="AQ275" s="20"/>
      <c r="AR275" s="245">
        <f>VLOOKUP($A275,Incurred_Real!$A$25:$CD$376,Incurred_Real!AR$1,FALSE)</f>
        <v>1</v>
      </c>
      <c r="AS275" s="246">
        <f>VLOOKUP($A275,Incurred_Real!$A$25:$CD$376,Incurred_Real!AS$1,FALSE)</f>
        <v>0</v>
      </c>
      <c r="AT275" s="246">
        <f>VLOOKUP($A275,Incurred_Real!$A$25:$CD$376,Incurred_Real!AT$1,FALSE)</f>
        <v>0</v>
      </c>
      <c r="AU275" s="246">
        <f>VLOOKUP($A275,Incurred_Real!$A$25:$CD$376,Incurred_Real!AU$1,FALSE)</f>
        <v>0</v>
      </c>
      <c r="AV275" s="246">
        <f>VLOOKUP($A275,Incurred_Real!$A$25:$CD$376,Incurred_Real!AV$1,FALSE)</f>
        <v>0</v>
      </c>
      <c r="AW275" s="246">
        <f>VLOOKUP($A275,Incurred_Real!$A$25:$CD$376,Incurred_Real!AW$1,FALSE)</f>
        <v>0</v>
      </c>
      <c r="AX275" s="246">
        <f>VLOOKUP($A275,Incurred_Real!$A$25:$CD$376,Incurred_Real!AX$1,FALSE)</f>
        <v>0</v>
      </c>
      <c r="AY275" s="246">
        <f>VLOOKUP($A275,Incurred_Real!$A$25:$CD$376,Incurred_Real!AY$1,FALSE)</f>
        <v>0</v>
      </c>
      <c r="AZ275" s="246">
        <f>VLOOKUP($A275,Incurred_Real!$A$25:$CD$376,Incurred_Real!AZ$1,FALSE)</f>
        <v>0</v>
      </c>
      <c r="BA275" s="246">
        <f>VLOOKUP($A275,Incurred_Real!$A$25:$CD$376,Incurred_Real!BA$1,FALSE)</f>
        <v>0</v>
      </c>
      <c r="BB275" s="246">
        <f>VLOOKUP($A275,Incurred_Real!$A$25:$CD$376,Incurred_Real!BB$1,FALSE)</f>
        <v>1</v>
      </c>
      <c r="BC275" s="246">
        <f>VLOOKUP($A275,Incurred_Real!$A$25:$CD$376,Incurred_Real!BC$1,FALSE)</f>
        <v>0</v>
      </c>
      <c r="BD275" s="246">
        <f>VLOOKUP($A275,Incurred_Real!$A$25:$CD$376,Incurred_Real!BD$1,FALSE)</f>
        <v>0</v>
      </c>
      <c r="BE275" s="246">
        <f>VLOOKUP($A275,Incurred_Real!$A$25:$CD$376,Incurred_Real!BE$1,FALSE)</f>
        <v>0</v>
      </c>
      <c r="BF275" s="246">
        <f>VLOOKUP($A275,Incurred_Real!$A$25:$CD$376,Incurred_Real!BF$1,FALSE)</f>
        <v>0</v>
      </c>
      <c r="BG275" s="246">
        <f>VLOOKUP($A275,Incurred_Real!$A$25:$CD$376,Incurred_Real!BG$1,FALSE)</f>
        <v>0</v>
      </c>
      <c r="BH275" s="246">
        <f>VLOOKUP($A275,Incurred_Real!$A$25:$CD$376,Incurred_Real!BH$1,FALSE)</f>
        <v>0</v>
      </c>
      <c r="BI275" s="246">
        <f>VLOOKUP($A275,Incurred_Real!$A$25:$CD$376,Incurred_Real!BI$1,FALSE)</f>
        <v>0</v>
      </c>
      <c r="BJ275" s="246">
        <f>VLOOKUP($A275,Incurred_Real!$A$25:$CD$376,Incurred_Real!BJ$1,FALSE)</f>
        <v>0</v>
      </c>
      <c r="BK275" s="246">
        <f>VLOOKUP($A275,Incurred_Real!$A$25:$CD$376,Incurred_Real!BK$1,FALSE)</f>
        <v>0</v>
      </c>
      <c r="BL275" s="246">
        <f>VLOOKUP($A275,Incurred_Real!$A$25:$CD$376,Incurred_Real!BL$1,FALSE)</f>
        <v>0</v>
      </c>
      <c r="BM275" s="246">
        <f>VLOOKUP($A275,Incurred_Real!$A$25:$CD$376,Incurred_Real!BM$1,FALSE)</f>
        <v>0</v>
      </c>
      <c r="BN275" s="246">
        <f>VLOOKUP($A275,Incurred_Real!$A$25:$CD$376,Incurred_Real!BN$1,FALSE)</f>
        <v>0</v>
      </c>
      <c r="BO275" s="246">
        <f>VLOOKUP($A275,Incurred_Real!$A$25:$CD$376,Incurred_Real!BO$1,FALSE)</f>
        <v>0</v>
      </c>
      <c r="BP275" s="246">
        <f>VLOOKUP($A275,Incurred_Real!$A$25:$CD$376,Incurred_Real!BP$1,FALSE)</f>
        <v>0</v>
      </c>
      <c r="BQ275" s="246">
        <f>VLOOKUP($A275,Incurred_Real!$A$25:$CD$376,Incurred_Real!BQ$1,FALSE)</f>
        <v>0</v>
      </c>
      <c r="BR275" s="246">
        <f>VLOOKUP($A275,Incurred_Real!$A$25:$CD$376,Incurred_Real!BR$1,FALSE)</f>
        <v>0</v>
      </c>
      <c r="BS275" s="254">
        <f t="shared" si="54"/>
        <v>1</v>
      </c>
      <c r="BT275" s="249">
        <f>1+IF(ISNA(VLOOKUP($A275,'Project labour content'!$A$7:$D$255,'Project labour content'!$D$1,FALSE)),VLOOKUP($D275,'Project labour content'!$F$6:$G$15,'Project labour content'!$G$1,FALSE),VLOOKUP($A275,'Project labour content'!$A$7:$D$255,'Project labour content'!$D$1,FALSE))*LabEsc22*1</f>
        <v>1.001302787182581</v>
      </c>
      <c r="BU275" s="249">
        <f>1+IF(ISNA(VLOOKUP($A275,'Project labour content'!$A$7:$D$255,'Project labour content'!$D$1,FALSE)),VLOOKUP($D275,'Project labour content'!$F$6:$G$15,'Project labour content'!$G$1,FALSE),VLOOKUP($A275,'Project labour content'!$A$7:$D$255,'Project labour content'!$D$1,FALSE))*LabEsc23*1</f>
        <v>1.0026118277436384</v>
      </c>
      <c r="BV275" s="249">
        <f>1+IF(ISNA(VLOOKUP($A275,'Project labour content'!$A$7:$D$255,'Project labour content'!$D$1,FALSE)),VLOOKUP($D275,'Project labour content'!$F$6:$G$15,'Project labour content'!$G$1,FALSE),VLOOKUP($A275,'Project labour content'!$A$7:$D$255,'Project labour content'!$D$1,FALSE))*LabEsc24*1</f>
        <v>1.0038449439521546</v>
      </c>
      <c r="BW275" s="249">
        <f>1+IF(ISNA(VLOOKUP($A275,'Project labour content'!$A$7:$D$255,'Project labour content'!$D$1,FALSE)),VLOOKUP($D275,'Project labour content'!$F$6:$G$15,'Project labour content'!$G$1,FALSE),VLOOKUP($A275,'Project labour content'!$A$7:$D$255,'Project labour content'!$D$1,FALSE))*LabEsc25*1</f>
        <v>1.0054964975940941</v>
      </c>
      <c r="BX275" s="249">
        <f>1+IF(ISNA(VLOOKUP($A275,'Project labour content'!$A$7:$D$255,'Project labour content'!$D$1,FALSE)),VLOOKUP($D275,'Project labour content'!$F$6:$G$15,'Project labour content'!$G$1,FALSE),VLOOKUP($A275,'Project labour content'!$A$7:$D$255,'Project labour content'!$D$1,FALSE))*LabEsc26*1</f>
        <v>1.0072964158048674</v>
      </c>
      <c r="BY275" s="249">
        <f>1+IF(ISNA(VLOOKUP($A275,'Project labour content'!$A$7:$D$255,'Project labour content'!$D$1,FALSE)),VLOOKUP($D275,'Project labour content'!$F$6:$G$15,'Project labour content'!$G$1,FALSE),VLOOKUP($A275,'Project labour content'!$A$7:$D$255,'Project labour content'!$D$1,FALSE))*LabEsc27*1</f>
        <v>1.0084112574535711</v>
      </c>
      <c r="BZ275" s="249">
        <f>1+IF(ISNA(VLOOKUP($A275,'Project labour content'!$A$7:$D$255,'Project labour content'!$D$1,FALSE)),VLOOKUP($D275,'Project labour content'!$F$6:$G$15,'Project labour content'!$G$1,FALSE),VLOOKUP($A275,'Project labour content'!$A$7:$D$255,'Project labour content'!$D$1,FALSE))*LabEsc28*1</f>
        <v>1.0092507332150451</v>
      </c>
      <c r="CA275" s="249">
        <f>1+IF(ISNA(VLOOKUP($A275,'Project labour content'!$A$7:$D$255,'Project labour content'!$D$1,FALSE)),VLOOKUP($D275,'Project labour content'!$F$6:$G$15,'Project labour content'!$G$1,FALSE),VLOOKUP($A275,'Project labour content'!$A$7:$D$255,'Project labour content'!$D$1,FALSE))*LabEsc29*1</f>
        <v>1.0105979239170584</v>
      </c>
      <c r="CB275" s="250" t="str">
        <f>IF(ISNA(VLOOKUP($A275,'Project labour content'!$A$7:$D$255,'Project labour content'!$D$1,FALSE)),"Category","Project")</f>
        <v>Project</v>
      </c>
      <c r="CD275" s="247" t="str">
        <f t="shared" si="55"/>
        <v>14244</v>
      </c>
    </row>
    <row r="276" spans="1:82" x14ac:dyDescent="0.15">
      <c r="A276" s="11" t="s">
        <v>884</v>
      </c>
      <c r="B276" s="11" t="str">
        <f>VLOOKUP($A276,'Incurred Real 2022$'!$A$25:$AC$426,'Incurred Real 2022$'!B$1,FALSE)</f>
        <v>Port Pirie and Bungama 11kV RMU and Aux Transformer Replacem</v>
      </c>
      <c r="C276" s="11" t="str">
        <f>VLOOKUP($A276,'Incurred Real 2022$'!$A$25:$AC$426,'Incurred Real 2022$'!C$1,FALSE)</f>
        <v>ExAnte</v>
      </c>
      <c r="D276" s="11" t="str">
        <f>VLOOKUP($A276,'Incurred Real 2022$'!$A$25:$AC$426,'Incurred Real 2022$'!D$1,FALSE)</f>
        <v>Replacement</v>
      </c>
      <c r="E276" s="11" t="str">
        <f>VLOOKUP($A276,'Incurred Real 2022$'!$A$25:$AC$426,'Incurred Real 2022$'!E$1,FALSE)</f>
        <v>Active</v>
      </c>
      <c r="F276" s="105" t="str">
        <f>IF(VLOOKUP($A276,'Incurred Real 2022$'!$A$25:$AC$426,'Incurred Real 2022$'!F$1,FALSE)=0,"",VLOOKUP($A276,'Incurred Real 2022$'!$A$25:$AC$426,'Incurred Real 2022$'!F$1,FALSE))</f>
        <v/>
      </c>
      <c r="G276" s="105" t="str">
        <f>IF(VLOOKUP($A276,'Incurred Real 2022$'!$A$25:$AC$426,'Incurred Real 2022$'!G$1,FALSE)=0,"",VLOOKUP($A276,'Incurred Real 2022$'!$A$25:$AC$426,'Incurred Real 2022$'!G$1,FALSE))</f>
        <v/>
      </c>
      <c r="H276" s="105" t="str">
        <f>IF(VLOOKUP($A276,'Incurred Real 2022$'!$A$25:$AC$426,'Incurred Real 2022$'!H$1,FALSE)=0,"",VLOOKUP($A276,'Incurred Real 2022$'!$A$25:$AC$426,'Incurred Real 2022$'!H$1,FALSE))</f>
        <v/>
      </c>
      <c r="I276" s="105" t="str">
        <f>IF(VLOOKUP($A276,'Incurred Real 2022$'!$A$25:$AC$426,'Incurred Real 2022$'!I$1,FALSE)=0,"",VLOOKUP($A276,'Incurred Real 2022$'!$A$25:$AC$426,'Incurred Real 2022$'!I$1,FALSE))</f>
        <v/>
      </c>
      <c r="J276" s="105" t="str">
        <f>IF(VLOOKUP($A276,'Incurred Real 2022$'!$A$25:$AC$426,'Incurred Real 2022$'!J$1,FALSE)=0,"",VLOOKUP($A276,'Incurred Real 2022$'!$A$25:$AC$426,'Incurred Real 2022$'!J$1,FALSE))</f>
        <v/>
      </c>
      <c r="K276" s="105" t="str">
        <f>IF(VLOOKUP($A276,'Incurred Real 2022$'!$A$25:$AC$426,'Incurred Real 2022$'!K$1,FALSE)=0,"",VLOOKUP($A276,'Incurred Real 2022$'!$A$25:$AC$426,'Incurred Real 2022$'!K$1,FALSE))</f>
        <v/>
      </c>
      <c r="L276" s="105" t="str">
        <f>IF(VLOOKUP($A276,'Incurred Real 2022$'!$A$25:$AC$426,'Incurred Real 2022$'!L$1,FALSE)=0,"",VLOOKUP($A276,'Incurred Real 2022$'!$A$25:$AC$426,'Incurred Real 2022$'!L$1,FALSE))</f>
        <v/>
      </c>
      <c r="M276" s="105" t="str">
        <f>IF(VLOOKUP($A276,'Incurred Real 2022$'!$A$25:$AC$426,'Incurred Real 2022$'!M$1,FALSE)=0,"",VLOOKUP($A276,'Incurred Real 2022$'!$A$25:$AC$426,'Incurred Real 2022$'!M$1,FALSE))</f>
        <v/>
      </c>
      <c r="N276" s="105" t="str">
        <f>IF(VLOOKUP($A276,'Incurred Real 2022$'!$A$25:$AC$426,'Incurred Real 2022$'!N$1,FALSE)=0,"",VLOOKUP($A276,'Incurred Real 2022$'!$A$25:$AC$426,'Incurred Real 2022$'!N$1,FALSE))</f>
        <v/>
      </c>
      <c r="O276" s="105" t="str">
        <f>IF(VLOOKUP($A276,'Incurred Real 2022$'!$A$25:$AC$426,'Incurred Real 2022$'!O$1,FALSE)=0,"",VLOOKUP($A276,'Incurred Real 2022$'!$A$25:$AC$426,'Incurred Real 2022$'!O$1,FALSE))</f>
        <v/>
      </c>
      <c r="P276" s="105" t="str">
        <f>IF(VLOOKUP($A276,'Incurred Real 2022$'!$A$25:$AC$426,'Incurred Real 2022$'!P$1,FALSE)=0,"",VLOOKUP($A276,'Incurred Real 2022$'!$A$25:$AC$426,'Incurred Real 2022$'!P$1,FALSE))</f>
        <v/>
      </c>
      <c r="Q276" s="105" t="str">
        <f>IF(VLOOKUP($A276,'Incurred Real 2022$'!$A$25:$AC$426,'Incurred Real 2022$'!Q$1,FALSE)=0,"",VLOOKUP($A276,'Incurred Real 2022$'!$A$25:$AC$426,'Incurred Real 2022$'!Q$1,FALSE))</f>
        <v/>
      </c>
      <c r="R276" s="105" t="str">
        <f>IF(VLOOKUP($A276,'Incurred Real 2022$'!$A$25:$AC$426,'Incurred Real 2022$'!R$1,FALSE)=0,"",VLOOKUP($A276,'Incurred Real 2022$'!$A$25:$AC$426,'Incurred Real 2022$'!R$1,FALSE))</f>
        <v/>
      </c>
      <c r="S276" s="105" t="str">
        <f>IF(VLOOKUP($A276,'Incurred Real 2022$'!$A$25:$AC$426,'Incurred Real 2022$'!S$1,FALSE)=0,"",VLOOKUP($A276,'Incurred Real 2022$'!$A$25:$AC$426,'Incurred Real 2022$'!S$1,FALSE))</f>
        <v/>
      </c>
      <c r="T276" s="105">
        <f>IF(VLOOKUP($A276,'Incurred Real 2022$'!$A$25:$AC$426,'Incurred Real 2022$'!T$1,FALSE)=0,"",VLOOKUP($A276,'Incurred Real 2022$'!$A$25:$AC$426,'Incurred Real 2022$'!T$1,FALSE))</f>
        <v>55280.38</v>
      </c>
      <c r="U276" s="105">
        <f>IF(VLOOKUP($A276,'Incurred Real 2022$'!$A$25:$AC$426,'Incurred Real 2022$'!U$1,FALSE)=0,"",VLOOKUP($A276,'Incurred Real 2022$'!$A$25:$AC$426,'Incurred Real 2022$'!U$1,FALSE))</f>
        <v>496584.47</v>
      </c>
      <c r="V276" s="13">
        <f>IF(ISTEXT(VLOOKUP($A276,'Incurred Real 2022$'!$A$25:$AC$426,'Incurred Real 2022$'!V$1,FALSE)),"",(VLOOKUP($A276,'Incurred Real 2022$'!$A$25:$AC$426,'Incurred Real 2022$'!V$1,FALSE))*BT276*Incurred_Nominal!V$15)</f>
        <v>1945649.3996681371</v>
      </c>
      <c r="W276" s="13">
        <f>IF(ISTEXT(VLOOKUP($A276,'Incurred Real 2022$'!$A$25:$AC$426,'Incurred Real 2022$'!W$1,FALSE)),"",(VLOOKUP($A276,'Incurred Real 2022$'!$A$25:$AC$426,'Incurred Real 2022$'!W$1,FALSE))*BU276*Incurred_Nominal!W$15)</f>
        <v>1878128.1284558512</v>
      </c>
      <c r="X276" s="13" t="str">
        <f>IF(ISTEXT(VLOOKUP($A276,'Incurred Real 2022$'!$A$25:$AC$426,'Incurred Real 2022$'!X$1,FALSE)),"",(VLOOKUP($A276,'Incurred Real 2022$'!$A$25:$AC$426,'Incurred Real 2022$'!X$1,FALSE))*BV276*Incurred_Nominal!X$15)</f>
        <v/>
      </c>
      <c r="Y276" s="13" t="str">
        <f>IF(ISTEXT(VLOOKUP($A276,'Incurred Real 2022$'!$A$25:$AC$426,'Incurred Real 2022$'!Y$1,FALSE)),"",(VLOOKUP($A276,'Incurred Real 2022$'!$A$25:$AC$426,'Incurred Real 2022$'!Y$1,FALSE))*BW276*Incurred_Nominal!Y$15)</f>
        <v/>
      </c>
      <c r="Z276" s="13" t="str">
        <f>IF(ISTEXT(VLOOKUP($A276,'Incurred Real 2022$'!$A$25:$AC$426,'Incurred Real 2022$'!Z$1,FALSE)),"",(VLOOKUP($A276,'Incurred Real 2022$'!$A$25:$AC$426,'Incurred Real 2022$'!Z$1,FALSE))*BX276*Incurred_Nominal!Z$15)</f>
        <v/>
      </c>
      <c r="AA276" s="13" t="str">
        <f>IF(ISTEXT(VLOOKUP($A276,'Incurred Real 2022$'!$A$25:$AC$426,'Incurred Real 2022$'!AA$1,FALSE)),"",(VLOOKUP($A276,'Incurred Real 2022$'!$A$25:$AC$426,'Incurred Real 2022$'!AA$1,FALSE))*BY276*Incurred_Nominal!AA$15)</f>
        <v/>
      </c>
      <c r="AB276" s="13" t="str">
        <f>IF(ISTEXT(VLOOKUP($A276,'Incurred Real 2022$'!$A$25:$AC$426,'Incurred Real 2022$'!AB$1,FALSE)),"",(VLOOKUP($A276,'Incurred Real 2022$'!$A$25:$AC$426,'Incurred Real 2022$'!AB$1,FALSE))*BZ276*Incurred_Nominal!AB$15)</f>
        <v/>
      </c>
      <c r="AC276" s="13" t="str">
        <f>IF(ISTEXT(VLOOKUP($A276,'Incurred Real 2022$'!$A$25:$AC$426,'Incurred Real 2022$'!AC$1,FALSE)),"",(VLOOKUP($A276,'Incurred Real 2022$'!$A$25:$AC$426,'Incurred Real 2022$'!AC$1,FALSE))*CA276*Incurred_Nominal!AC$15)</f>
        <v/>
      </c>
      <c r="AD276" s="232">
        <f t="shared" si="49"/>
        <v>4375642.3781239884</v>
      </c>
      <c r="AE276" s="232">
        <f t="shared" si="50"/>
        <v>4375642.3781239884</v>
      </c>
      <c r="AF276" s="239">
        <f t="shared" si="51"/>
        <v>5011586.2483756021</v>
      </c>
      <c r="AG276" s="237">
        <f t="shared" si="52"/>
        <v>4451182.7542731203</v>
      </c>
      <c r="AH276" s="240">
        <f t="shared" si="56"/>
        <v>1.1258999068426243</v>
      </c>
      <c r="AI276" s="234">
        <f>VLOOKUP($A276,Incurred_Real!$A$25:$AP$479,Incurred_Real!AI$1,FALSE)</f>
        <v>2023</v>
      </c>
      <c r="AJ276" s="235">
        <f>VLOOKUP($A276,Incurred_Real!$A$25:$AP$479,Incurred_Real!AJ$1,FALSE)</f>
        <v>44886</v>
      </c>
      <c r="AK276" s="236">
        <f>VLOOKUP($A276,Incurred_Real!$A$25:$AP$479,Incurred_Real!AK$1,FALSE)</f>
        <v>2023</v>
      </c>
      <c r="AL276" s="235" t="str">
        <f>VLOOKUP($A276,Incurred_Real!$A$25:$AP$479,Incurred_Real!AL$1,FALSE)</f>
        <v/>
      </c>
      <c r="AM276" s="237">
        <f>IF(AL276="Commissioned Extra","",(IF((AD276)=0,0,SUMPRODUCT($F$17:$U$17,F276:U276))+VLOOKUP($A276,Incurred_Real!$A$25:$BS$376,Incurred_Real!$AO$1,FALSE)))</f>
        <v>4497364.6570099266</v>
      </c>
      <c r="AN276" s="232" cm="1">
        <f t="array" ref="AN276">IF(ROUND(AE276,0)=0,0,LOOKUP(2,1/(F276:AC276&lt;&gt;""),F276:AC276))</f>
        <v>1878128.1284558512</v>
      </c>
      <c r="AO276" s="232">
        <f t="shared" si="53"/>
        <v>3823777.5281239883</v>
      </c>
      <c r="AP276" s="78"/>
      <c r="AQ276" s="20"/>
      <c r="AR276" s="245">
        <f>VLOOKUP($A276,Incurred_Real!$A$25:$CD$376,Incurred_Real!AR$1,FALSE)</f>
        <v>1</v>
      </c>
      <c r="AS276" s="246">
        <f>VLOOKUP($A276,Incurred_Real!$A$25:$CD$376,Incurred_Real!AS$1,FALSE)</f>
        <v>0</v>
      </c>
      <c r="AT276" s="246">
        <f>VLOOKUP($A276,Incurred_Real!$A$25:$CD$376,Incurred_Real!AT$1,FALSE)</f>
        <v>0</v>
      </c>
      <c r="AU276" s="246">
        <f>VLOOKUP($A276,Incurred_Real!$A$25:$CD$376,Incurred_Real!AU$1,FALSE)</f>
        <v>0</v>
      </c>
      <c r="AV276" s="246">
        <f>VLOOKUP($A276,Incurred_Real!$A$25:$CD$376,Incurred_Real!AV$1,FALSE)</f>
        <v>0</v>
      </c>
      <c r="AW276" s="246">
        <f>VLOOKUP($A276,Incurred_Real!$A$25:$CD$376,Incurred_Real!AW$1,FALSE)</f>
        <v>0</v>
      </c>
      <c r="AX276" s="246">
        <f>VLOOKUP($A276,Incurred_Real!$A$25:$CD$376,Incurred_Real!AX$1,FALSE)</f>
        <v>0</v>
      </c>
      <c r="AY276" s="246">
        <f>VLOOKUP($A276,Incurred_Real!$A$25:$CD$376,Incurred_Real!AY$1,FALSE)</f>
        <v>0</v>
      </c>
      <c r="AZ276" s="246">
        <f>VLOOKUP($A276,Incurred_Real!$A$25:$CD$376,Incurred_Real!AZ$1,FALSE)</f>
        <v>0</v>
      </c>
      <c r="BA276" s="246">
        <f>VLOOKUP($A276,Incurred_Real!$A$25:$CD$376,Incurred_Real!BA$1,FALSE)</f>
        <v>0</v>
      </c>
      <c r="BB276" s="246">
        <f>VLOOKUP($A276,Incurred_Real!$A$25:$CD$376,Incurred_Real!BB$1,FALSE)</f>
        <v>1</v>
      </c>
      <c r="BC276" s="246">
        <f>VLOOKUP($A276,Incurred_Real!$A$25:$CD$376,Incurred_Real!BC$1,FALSE)</f>
        <v>0</v>
      </c>
      <c r="BD276" s="246">
        <f>VLOOKUP($A276,Incurred_Real!$A$25:$CD$376,Incurred_Real!BD$1,FALSE)</f>
        <v>0</v>
      </c>
      <c r="BE276" s="246">
        <f>VLOOKUP($A276,Incurred_Real!$A$25:$CD$376,Incurred_Real!BE$1,FALSE)</f>
        <v>0</v>
      </c>
      <c r="BF276" s="246">
        <f>VLOOKUP($A276,Incurred_Real!$A$25:$CD$376,Incurred_Real!BF$1,FALSE)</f>
        <v>0</v>
      </c>
      <c r="BG276" s="246">
        <f>VLOOKUP($A276,Incurred_Real!$A$25:$CD$376,Incurred_Real!BG$1,FALSE)</f>
        <v>0</v>
      </c>
      <c r="BH276" s="246">
        <f>VLOOKUP($A276,Incurred_Real!$A$25:$CD$376,Incurred_Real!BH$1,FALSE)</f>
        <v>0</v>
      </c>
      <c r="BI276" s="246">
        <f>VLOOKUP($A276,Incurred_Real!$A$25:$CD$376,Incurred_Real!BI$1,FALSE)</f>
        <v>0</v>
      </c>
      <c r="BJ276" s="246">
        <f>VLOOKUP($A276,Incurred_Real!$A$25:$CD$376,Incurred_Real!BJ$1,FALSE)</f>
        <v>0</v>
      </c>
      <c r="BK276" s="246">
        <f>VLOOKUP($A276,Incurred_Real!$A$25:$CD$376,Incurred_Real!BK$1,FALSE)</f>
        <v>0</v>
      </c>
      <c r="BL276" s="246">
        <f>VLOOKUP($A276,Incurred_Real!$A$25:$CD$376,Incurred_Real!BL$1,FALSE)</f>
        <v>0</v>
      </c>
      <c r="BM276" s="246">
        <f>VLOOKUP($A276,Incurred_Real!$A$25:$CD$376,Incurred_Real!BM$1,FALSE)</f>
        <v>0</v>
      </c>
      <c r="BN276" s="246">
        <f>VLOOKUP($A276,Incurred_Real!$A$25:$CD$376,Incurred_Real!BN$1,FALSE)</f>
        <v>0</v>
      </c>
      <c r="BO276" s="246">
        <f>VLOOKUP($A276,Incurred_Real!$A$25:$CD$376,Incurred_Real!BO$1,FALSE)</f>
        <v>0</v>
      </c>
      <c r="BP276" s="246">
        <f>VLOOKUP($A276,Incurred_Real!$A$25:$CD$376,Incurred_Real!BP$1,FALSE)</f>
        <v>0</v>
      </c>
      <c r="BQ276" s="246">
        <f>VLOOKUP($A276,Incurred_Real!$A$25:$CD$376,Incurred_Real!BQ$1,FALSE)</f>
        <v>0</v>
      </c>
      <c r="BR276" s="246">
        <f>VLOOKUP($A276,Incurred_Real!$A$25:$CD$376,Incurred_Real!BR$1,FALSE)</f>
        <v>0</v>
      </c>
      <c r="BS276" s="254">
        <f t="shared" si="54"/>
        <v>1</v>
      </c>
      <c r="BT276" s="249">
        <f>1+IF(ISNA(VLOOKUP($A276,'Project labour content'!$A$7:$D$255,'Project labour content'!$D$1,FALSE)),VLOOKUP($D276,'Project labour content'!$F$6:$G$15,'Project labour content'!$G$1,FALSE),VLOOKUP($A276,'Project labour content'!$A$7:$D$255,'Project labour content'!$D$1,FALSE))*LabEsc22*1</f>
        <v>1.0011229073985368</v>
      </c>
      <c r="BU276" s="249">
        <f>1+IF(ISNA(VLOOKUP($A276,'Project labour content'!$A$7:$D$255,'Project labour content'!$D$1,FALSE)),VLOOKUP($D276,'Project labour content'!$F$6:$G$15,'Project labour content'!$G$1,FALSE),VLOOKUP($A276,'Project labour content'!$A$7:$D$255,'Project labour content'!$D$1,FALSE))*LabEsc23*1</f>
        <v>1.0022512047525867</v>
      </c>
      <c r="BV276" s="249">
        <f>1+IF(ISNA(VLOOKUP($A276,'Project labour content'!$A$7:$D$255,'Project labour content'!$D$1,FALSE)),VLOOKUP($D276,'Project labour content'!$F$6:$G$15,'Project labour content'!$G$1,FALSE),VLOOKUP($A276,'Project labour content'!$A$7:$D$255,'Project labour content'!$D$1,FALSE))*LabEsc24*1</f>
        <v>1.0033140608601017</v>
      </c>
      <c r="BW276" s="249">
        <f>1+IF(ISNA(VLOOKUP($A276,'Project labour content'!$A$7:$D$255,'Project labour content'!$D$1,FALSE)),VLOOKUP($D276,'Project labour content'!$F$6:$G$15,'Project labour content'!$G$1,FALSE),VLOOKUP($A276,'Project labour content'!$A$7:$D$255,'Project labour content'!$D$1,FALSE))*LabEsc25*1</f>
        <v>1.0047375794734332</v>
      </c>
      <c r="BX276" s="249">
        <f>1+IF(ISNA(VLOOKUP($A276,'Project labour content'!$A$7:$D$255,'Project labour content'!$D$1,FALSE)),VLOOKUP($D276,'Project labour content'!$F$6:$G$15,'Project labour content'!$G$1,FALSE),VLOOKUP($A276,'Project labour content'!$A$7:$D$255,'Project labour content'!$D$1,FALSE))*LabEsc26*1</f>
        <v>1.0062889775088626</v>
      </c>
      <c r="BY276" s="249">
        <f>1+IF(ISNA(VLOOKUP($A276,'Project labour content'!$A$7:$D$255,'Project labour content'!$D$1,FALSE)),VLOOKUP($D276,'Project labour content'!$F$6:$G$15,'Project labour content'!$G$1,FALSE),VLOOKUP($A276,'Project labour content'!$A$7:$D$255,'Project labour content'!$D$1,FALSE))*LabEsc27*1</f>
        <v>1.0072498895843454</v>
      </c>
      <c r="BZ276" s="249">
        <f>1+IF(ISNA(VLOOKUP($A276,'Project labour content'!$A$7:$D$255,'Project labour content'!$D$1,FALSE)),VLOOKUP($D276,'Project labour content'!$F$6:$G$15,'Project labour content'!$G$1,FALSE),VLOOKUP($A276,'Project labour content'!$A$7:$D$255,'Project labour content'!$D$1,FALSE))*LabEsc28*1</f>
        <v>1.0079734563771838</v>
      </c>
      <c r="CA276" s="249">
        <f>1+IF(ISNA(VLOOKUP($A276,'Project labour content'!$A$7:$D$255,'Project labour content'!$D$1,FALSE)),VLOOKUP($D276,'Project labour content'!$F$6:$G$15,'Project labour content'!$G$1,FALSE),VLOOKUP($A276,'Project labour content'!$A$7:$D$255,'Project labour content'!$D$1,FALSE))*LabEsc29*1</f>
        <v>1.0091346363663312</v>
      </c>
      <c r="CB276" s="250" t="str">
        <f>IF(ISNA(VLOOKUP($A276,'Project labour content'!$A$7:$D$255,'Project labour content'!$D$1,FALSE)),"Category","Project")</f>
        <v>Project</v>
      </c>
      <c r="CD276" s="247" t="str">
        <f t="shared" si="55"/>
        <v>14245</v>
      </c>
    </row>
    <row r="277" spans="1:82" x14ac:dyDescent="0.15">
      <c r="A277" s="11" t="s">
        <v>908</v>
      </c>
      <c r="B277" s="11" t="str">
        <f>VLOOKUP($A277,'Incurred Real 2022$'!$A$25:$AC$426,'Incurred Real 2022$'!B$1,FALSE)</f>
        <v>Wide Area Protection Scheme (WAPS)</v>
      </c>
      <c r="C277" s="11" t="str">
        <f>VLOOKUP($A277,'Incurred Real 2022$'!$A$25:$AC$426,'Incurred Real 2022$'!C$1,FALSE)</f>
        <v>ExAnte</v>
      </c>
      <c r="D277" s="11" t="str">
        <f>VLOOKUP($A277,'Incurred Real 2022$'!$A$25:$AC$426,'Incurred Real 2022$'!D$1,FALSE)</f>
        <v>Security/Compliance</v>
      </c>
      <c r="E277" s="11" t="str">
        <f>VLOOKUP($A277,'Incurred Real 2022$'!$A$25:$AC$426,'Incurred Real 2022$'!E$1,FALSE)</f>
        <v>Active</v>
      </c>
      <c r="F277" s="105" t="str">
        <f>IF(VLOOKUP($A277,'Incurred Real 2022$'!$A$25:$AC$426,'Incurred Real 2022$'!F$1,FALSE)=0,"",VLOOKUP($A277,'Incurred Real 2022$'!$A$25:$AC$426,'Incurred Real 2022$'!F$1,FALSE))</f>
        <v/>
      </c>
      <c r="G277" s="105" t="str">
        <f>IF(VLOOKUP($A277,'Incurred Real 2022$'!$A$25:$AC$426,'Incurred Real 2022$'!G$1,FALSE)=0,"",VLOOKUP($A277,'Incurred Real 2022$'!$A$25:$AC$426,'Incurred Real 2022$'!G$1,FALSE))</f>
        <v/>
      </c>
      <c r="H277" s="105" t="str">
        <f>IF(VLOOKUP($A277,'Incurred Real 2022$'!$A$25:$AC$426,'Incurred Real 2022$'!H$1,FALSE)=0,"",VLOOKUP($A277,'Incurred Real 2022$'!$A$25:$AC$426,'Incurred Real 2022$'!H$1,FALSE))</f>
        <v/>
      </c>
      <c r="I277" s="105" t="str">
        <f>IF(VLOOKUP($A277,'Incurred Real 2022$'!$A$25:$AC$426,'Incurred Real 2022$'!I$1,FALSE)=0,"",VLOOKUP($A277,'Incurred Real 2022$'!$A$25:$AC$426,'Incurred Real 2022$'!I$1,FALSE))</f>
        <v/>
      </c>
      <c r="J277" s="105" t="str">
        <f>IF(VLOOKUP($A277,'Incurred Real 2022$'!$A$25:$AC$426,'Incurred Real 2022$'!J$1,FALSE)=0,"",VLOOKUP($A277,'Incurred Real 2022$'!$A$25:$AC$426,'Incurred Real 2022$'!J$1,FALSE))</f>
        <v/>
      </c>
      <c r="K277" s="105" t="str">
        <f>IF(VLOOKUP($A277,'Incurred Real 2022$'!$A$25:$AC$426,'Incurred Real 2022$'!K$1,FALSE)=0,"",VLOOKUP($A277,'Incurred Real 2022$'!$A$25:$AC$426,'Incurred Real 2022$'!K$1,FALSE))</f>
        <v/>
      </c>
      <c r="L277" s="105" t="str">
        <f>IF(VLOOKUP($A277,'Incurred Real 2022$'!$A$25:$AC$426,'Incurred Real 2022$'!L$1,FALSE)=0,"",VLOOKUP($A277,'Incurred Real 2022$'!$A$25:$AC$426,'Incurred Real 2022$'!L$1,FALSE))</f>
        <v/>
      </c>
      <c r="M277" s="105" t="str">
        <f>IF(VLOOKUP($A277,'Incurred Real 2022$'!$A$25:$AC$426,'Incurred Real 2022$'!M$1,FALSE)=0,"",VLOOKUP($A277,'Incurred Real 2022$'!$A$25:$AC$426,'Incurred Real 2022$'!M$1,FALSE))</f>
        <v/>
      </c>
      <c r="N277" s="105" t="str">
        <f>IF(VLOOKUP($A277,'Incurred Real 2022$'!$A$25:$AC$426,'Incurred Real 2022$'!N$1,FALSE)=0,"",VLOOKUP($A277,'Incurred Real 2022$'!$A$25:$AC$426,'Incurred Real 2022$'!N$1,FALSE))</f>
        <v/>
      </c>
      <c r="O277" s="105" t="str">
        <f>IF(VLOOKUP($A277,'Incurred Real 2022$'!$A$25:$AC$426,'Incurred Real 2022$'!O$1,FALSE)=0,"",VLOOKUP($A277,'Incurred Real 2022$'!$A$25:$AC$426,'Incurred Real 2022$'!O$1,FALSE))</f>
        <v/>
      </c>
      <c r="P277" s="105" t="str">
        <f>IF(VLOOKUP($A277,'Incurred Real 2022$'!$A$25:$AC$426,'Incurred Real 2022$'!P$1,FALSE)=0,"",VLOOKUP($A277,'Incurred Real 2022$'!$A$25:$AC$426,'Incurred Real 2022$'!P$1,FALSE))</f>
        <v/>
      </c>
      <c r="Q277" s="105" t="str">
        <f>IF(VLOOKUP($A277,'Incurred Real 2022$'!$A$25:$AC$426,'Incurred Real 2022$'!Q$1,FALSE)=0,"",VLOOKUP($A277,'Incurred Real 2022$'!$A$25:$AC$426,'Incurred Real 2022$'!Q$1,FALSE))</f>
        <v/>
      </c>
      <c r="R277" s="105" t="str">
        <f>IF(VLOOKUP($A277,'Incurred Real 2022$'!$A$25:$AC$426,'Incurred Real 2022$'!R$1,FALSE)=0,"",VLOOKUP($A277,'Incurred Real 2022$'!$A$25:$AC$426,'Incurred Real 2022$'!R$1,FALSE))</f>
        <v/>
      </c>
      <c r="S277" s="105" t="str">
        <f>IF(VLOOKUP($A277,'Incurred Real 2022$'!$A$25:$AC$426,'Incurred Real 2022$'!S$1,FALSE)=0,"",VLOOKUP($A277,'Incurred Real 2022$'!$A$25:$AC$426,'Incurred Real 2022$'!S$1,FALSE))</f>
        <v/>
      </c>
      <c r="T277" s="105">
        <f>IF(VLOOKUP($A277,'Incurred Real 2022$'!$A$25:$AC$426,'Incurred Real 2022$'!T$1,FALSE)=0,"",VLOOKUP($A277,'Incurred Real 2022$'!$A$25:$AC$426,'Incurred Real 2022$'!T$1,FALSE))</f>
        <v>436330.26</v>
      </c>
      <c r="U277" s="105">
        <f>IF(VLOOKUP($A277,'Incurred Real 2022$'!$A$25:$AC$426,'Incurred Real 2022$'!U$1,FALSE)=0,"",VLOOKUP($A277,'Incurred Real 2022$'!$A$25:$AC$426,'Incurred Real 2022$'!U$1,FALSE))</f>
        <v>705354.13</v>
      </c>
      <c r="V277" s="13">
        <f>IF(ISTEXT(VLOOKUP($A277,'Incurred Real 2022$'!$A$25:$AC$426,'Incurred Real 2022$'!V$1,FALSE)),"",(VLOOKUP($A277,'Incurred Real 2022$'!$A$25:$AC$426,'Incurred Real 2022$'!V$1,FALSE))*BT277*Incurred_Nominal!V$15)</f>
        <v>6771466.6657163063</v>
      </c>
      <c r="W277" s="13">
        <f>IF(ISTEXT(VLOOKUP($A277,'Incurred Real 2022$'!$A$25:$AC$426,'Incurred Real 2022$'!W$1,FALSE)),"",(VLOOKUP($A277,'Incurred Real 2022$'!$A$25:$AC$426,'Incurred Real 2022$'!W$1,FALSE))*BU277*Incurred_Nominal!W$15)</f>
        <v>1385971.1107740842</v>
      </c>
      <c r="X277" s="13" t="str">
        <f>IF(ISTEXT(VLOOKUP($A277,'Incurred Real 2022$'!$A$25:$AC$426,'Incurred Real 2022$'!X$1,FALSE)),"",(VLOOKUP($A277,'Incurred Real 2022$'!$A$25:$AC$426,'Incurred Real 2022$'!X$1,FALSE))*BV277*Incurred_Nominal!X$15)</f>
        <v/>
      </c>
      <c r="Y277" s="13" t="str">
        <f>IF(ISTEXT(VLOOKUP($A277,'Incurred Real 2022$'!$A$25:$AC$426,'Incurred Real 2022$'!Y$1,FALSE)),"",(VLOOKUP($A277,'Incurred Real 2022$'!$A$25:$AC$426,'Incurred Real 2022$'!Y$1,FALSE))*BW277*Incurred_Nominal!Y$15)</f>
        <v/>
      </c>
      <c r="Z277" s="13" t="str">
        <f>IF(ISTEXT(VLOOKUP($A277,'Incurred Real 2022$'!$A$25:$AC$426,'Incurred Real 2022$'!Z$1,FALSE)),"",(VLOOKUP($A277,'Incurred Real 2022$'!$A$25:$AC$426,'Incurred Real 2022$'!Z$1,FALSE))*BX277*Incurred_Nominal!Z$15)</f>
        <v/>
      </c>
      <c r="AA277" s="13" t="str">
        <f>IF(ISTEXT(VLOOKUP($A277,'Incurred Real 2022$'!$A$25:$AC$426,'Incurred Real 2022$'!AA$1,FALSE)),"",(VLOOKUP($A277,'Incurred Real 2022$'!$A$25:$AC$426,'Incurred Real 2022$'!AA$1,FALSE))*BY277*Incurred_Nominal!AA$15)</f>
        <v/>
      </c>
      <c r="AB277" s="13" t="str">
        <f>IF(ISTEXT(VLOOKUP($A277,'Incurred Real 2022$'!$A$25:$AC$426,'Incurred Real 2022$'!AB$1,FALSE)),"",(VLOOKUP($A277,'Incurred Real 2022$'!$A$25:$AC$426,'Incurred Real 2022$'!AB$1,FALSE))*BZ277*Incurred_Nominal!AB$15)</f>
        <v/>
      </c>
      <c r="AC277" s="13" t="str">
        <f>IF(ISTEXT(VLOOKUP($A277,'Incurred Real 2022$'!$A$25:$AC$426,'Incurred Real 2022$'!AC$1,FALSE)),"",(VLOOKUP($A277,'Incurred Real 2022$'!$A$25:$AC$426,'Incurred Real 2022$'!AC$1,FALSE))*CA277*Incurred_Nominal!AC$15)</f>
        <v/>
      </c>
      <c r="AD277" s="232">
        <f t="shared" si="49"/>
        <v>9299122.1664903909</v>
      </c>
      <c r="AE277" s="232">
        <f t="shared" si="50"/>
        <v>9299122.1664903909</v>
      </c>
      <c r="AF277" s="239">
        <f t="shared" si="51"/>
        <v>10724863.340449326</v>
      </c>
      <c r="AG277" s="237">
        <f t="shared" si="52"/>
        <v>9525592.173220085</v>
      </c>
      <c r="AH277" s="240">
        <f t="shared" si="56"/>
        <v>1.1258999068426243</v>
      </c>
      <c r="AI277" s="234">
        <f>VLOOKUP($A277,Incurred_Real!$A$25:$AP$479,Incurred_Real!AI$1,FALSE)</f>
        <v>2023</v>
      </c>
      <c r="AJ277" s="235">
        <f>VLOOKUP($A277,Incurred_Real!$A$25:$AP$479,Incurred_Real!AJ$1,FALSE)</f>
        <v>44819</v>
      </c>
      <c r="AK277" s="236">
        <f>VLOOKUP($A277,Incurred_Real!$A$25:$AP$479,Incurred_Real!AK$1,FALSE)</f>
        <v>2023</v>
      </c>
      <c r="AL277" s="235" t="str">
        <f>VLOOKUP($A277,Incurred_Real!$A$25:$AP$479,Incurred_Real!AL$1,FALSE)</f>
        <v/>
      </c>
      <c r="AM277" s="237">
        <f>IF(AL277="Commissioned Extra","",(IF((AD277)=0,0,SUMPRODUCT($F$17:$U$17,F277:U277))+VLOOKUP($A277,Incurred_Real!$A$25:$BS$376,Incurred_Real!$AO$1,FALSE)))</f>
        <v>9624880.0426249672</v>
      </c>
      <c r="AN277" s="232" cm="1">
        <f t="array" ref="AN277">IF(ROUND(AE277,0)=0,0,LOOKUP(2,1/(F277:AC277&lt;&gt;""),F277:AC277))</f>
        <v>1385971.1107740842</v>
      </c>
      <c r="AO277" s="232">
        <f t="shared" si="53"/>
        <v>8157437.7764903903</v>
      </c>
      <c r="AP277" s="78"/>
      <c r="AQ277" s="20"/>
      <c r="AR277" s="245">
        <f>VLOOKUP($A277,Incurred_Real!$A$25:$CD$376,Incurred_Real!AR$1,FALSE)</f>
        <v>0</v>
      </c>
      <c r="AS277" s="246">
        <f>VLOOKUP($A277,Incurred_Real!$A$25:$CD$376,Incurred_Real!AS$1,FALSE)</f>
        <v>0</v>
      </c>
      <c r="AT277" s="246">
        <f>VLOOKUP($A277,Incurred_Real!$A$25:$CD$376,Incurred_Real!AT$1,FALSE)</f>
        <v>0</v>
      </c>
      <c r="AU277" s="246">
        <f>VLOOKUP($A277,Incurred_Real!$A$25:$CD$376,Incurred_Real!AU$1,FALSE)</f>
        <v>0</v>
      </c>
      <c r="AV277" s="246">
        <f>VLOOKUP($A277,Incurred_Real!$A$25:$CD$376,Incurred_Real!AV$1,FALSE)</f>
        <v>0</v>
      </c>
      <c r="AW277" s="246">
        <f>VLOOKUP($A277,Incurred_Real!$A$25:$CD$376,Incurred_Real!AW$1,FALSE)</f>
        <v>0</v>
      </c>
      <c r="AX277" s="246">
        <f>VLOOKUP($A277,Incurred_Real!$A$25:$CD$376,Incurred_Real!AX$1,FALSE)</f>
        <v>0</v>
      </c>
      <c r="AY277" s="246">
        <f>VLOOKUP($A277,Incurred_Real!$A$25:$CD$376,Incurred_Real!AY$1,FALSE)</f>
        <v>0</v>
      </c>
      <c r="AZ277" s="246">
        <f>VLOOKUP($A277,Incurred_Real!$A$25:$CD$376,Incurred_Real!AZ$1,FALSE)</f>
        <v>0</v>
      </c>
      <c r="BA277" s="246">
        <f>VLOOKUP($A277,Incurred_Real!$A$25:$CD$376,Incurred_Real!BA$1,FALSE)</f>
        <v>0</v>
      </c>
      <c r="BB277" s="246">
        <f>VLOOKUP($A277,Incurred_Real!$A$25:$CD$376,Incurred_Real!BB$1,FALSE)</f>
        <v>3.4278636206423158E-2</v>
      </c>
      <c r="BC277" s="246">
        <f>VLOOKUP($A277,Incurred_Real!$A$25:$CD$376,Incurred_Real!BC$1,FALSE)</f>
        <v>0</v>
      </c>
      <c r="BD277" s="246">
        <f>VLOOKUP($A277,Incurred_Real!$A$25:$CD$376,Incurred_Real!BD$1,FALSE)</f>
        <v>5.5037369447896604E-2</v>
      </c>
      <c r="BE277" s="246">
        <f>VLOOKUP($A277,Incurred_Real!$A$25:$CD$376,Incurred_Real!BE$1,FALSE)</f>
        <v>0</v>
      </c>
      <c r="BF277" s="246">
        <f>VLOOKUP($A277,Incurred_Real!$A$25:$CD$376,Incurred_Real!BF$1,FALSE)</f>
        <v>0</v>
      </c>
      <c r="BG277" s="246">
        <f>VLOOKUP($A277,Incurred_Real!$A$25:$CD$376,Incurred_Real!BG$1,FALSE)</f>
        <v>0.91068399434568026</v>
      </c>
      <c r="BH277" s="246">
        <f>VLOOKUP($A277,Incurred_Real!$A$25:$CD$376,Incurred_Real!BH$1,FALSE)</f>
        <v>0</v>
      </c>
      <c r="BI277" s="246">
        <f>VLOOKUP($A277,Incurred_Real!$A$25:$CD$376,Incurred_Real!BI$1,FALSE)</f>
        <v>0</v>
      </c>
      <c r="BJ277" s="246">
        <f>VLOOKUP($A277,Incurred_Real!$A$25:$CD$376,Incurred_Real!BJ$1,FALSE)</f>
        <v>0</v>
      </c>
      <c r="BK277" s="246">
        <f>VLOOKUP($A277,Incurred_Real!$A$25:$CD$376,Incurred_Real!BK$1,FALSE)</f>
        <v>0</v>
      </c>
      <c r="BL277" s="246">
        <f>VLOOKUP($A277,Incurred_Real!$A$25:$CD$376,Incurred_Real!BL$1,FALSE)</f>
        <v>0</v>
      </c>
      <c r="BM277" s="246">
        <f>VLOOKUP($A277,Incurred_Real!$A$25:$CD$376,Incurred_Real!BM$1,FALSE)</f>
        <v>0</v>
      </c>
      <c r="BN277" s="246">
        <f>VLOOKUP($A277,Incurred_Real!$A$25:$CD$376,Incurred_Real!BN$1,FALSE)</f>
        <v>0</v>
      </c>
      <c r="BO277" s="246">
        <f>VLOOKUP($A277,Incurred_Real!$A$25:$CD$376,Incurred_Real!BO$1,FALSE)</f>
        <v>0</v>
      </c>
      <c r="BP277" s="246">
        <f>VLOOKUP($A277,Incurred_Real!$A$25:$CD$376,Incurred_Real!BP$1,FALSE)</f>
        <v>0</v>
      </c>
      <c r="BQ277" s="246">
        <f>VLOOKUP($A277,Incurred_Real!$A$25:$CD$376,Incurred_Real!BQ$1,FALSE)</f>
        <v>0</v>
      </c>
      <c r="BR277" s="246">
        <f>VLOOKUP($A277,Incurred_Real!$A$25:$CD$376,Incurred_Real!BR$1,FALSE)</f>
        <v>0</v>
      </c>
      <c r="BS277" s="254">
        <f t="shared" si="54"/>
        <v>1</v>
      </c>
      <c r="BT277" s="249">
        <f>1+IF(ISNA(VLOOKUP($A277,'Project labour content'!$A$7:$D$255,'Project labour content'!$D$1,FALSE)),VLOOKUP($D277,'Project labour content'!$F$6:$G$15,'Project labour content'!$G$1,FALSE),VLOOKUP($A277,'Project labour content'!$A$7:$D$255,'Project labour content'!$D$1,FALSE))*LabEsc22*1</f>
        <v>1.0012283100804908</v>
      </c>
      <c r="BU277" s="249">
        <f>1+IF(ISNA(VLOOKUP($A277,'Project labour content'!$A$7:$D$255,'Project labour content'!$D$1,FALSE)),VLOOKUP($D277,'Project labour content'!$F$6:$G$15,'Project labour content'!$G$1,FALSE),VLOOKUP($A277,'Project labour content'!$A$7:$D$255,'Project labour content'!$D$1,FALSE))*LabEsc23*1</f>
        <v>1.0024625160493683</v>
      </c>
      <c r="BV277" s="249">
        <f>1+IF(ISNA(VLOOKUP($A277,'Project labour content'!$A$7:$D$255,'Project labour content'!$D$1,FALSE)),VLOOKUP($D277,'Project labour content'!$F$6:$G$15,'Project labour content'!$G$1,FALSE),VLOOKUP($A277,'Project labour content'!$A$7:$D$255,'Project labour content'!$D$1,FALSE))*LabEsc24*1</f>
        <v>1.0036251380720507</v>
      </c>
      <c r="BW277" s="249">
        <f>1+IF(ISNA(VLOOKUP($A277,'Project labour content'!$A$7:$D$255,'Project labour content'!$D$1,FALSE)),VLOOKUP($D277,'Project labour content'!$F$6:$G$15,'Project labour content'!$G$1,FALSE),VLOOKUP($A277,'Project labour content'!$A$7:$D$255,'Project labour content'!$D$1,FALSE))*LabEsc25*1</f>
        <v>1.0051822765010967</v>
      </c>
      <c r="BX277" s="249">
        <f>1+IF(ISNA(VLOOKUP($A277,'Project labour content'!$A$7:$D$255,'Project labour content'!$D$1,FALSE)),VLOOKUP($D277,'Project labour content'!$F$6:$G$15,'Project labour content'!$G$1,FALSE),VLOOKUP($A277,'Project labour content'!$A$7:$D$255,'Project labour content'!$D$1,FALSE))*LabEsc26*1</f>
        <v>1.0068792978656853</v>
      </c>
      <c r="BY277" s="249">
        <f>1+IF(ISNA(VLOOKUP($A277,'Project labour content'!$A$7:$D$255,'Project labour content'!$D$1,FALSE)),VLOOKUP($D277,'Project labour content'!$F$6:$G$15,'Project labour content'!$G$1,FALSE),VLOOKUP($A277,'Project labour content'!$A$7:$D$255,'Project labour content'!$D$1,FALSE))*LabEsc27*1</f>
        <v>1.0079304067908903</v>
      </c>
      <c r="BZ277" s="249">
        <f>1+IF(ISNA(VLOOKUP($A277,'Project labour content'!$A$7:$D$255,'Project labour content'!$D$1,FALSE)),VLOOKUP($D277,'Project labour content'!$F$6:$G$15,'Project labour content'!$G$1,FALSE),VLOOKUP($A277,'Project labour content'!$A$7:$D$255,'Project labour content'!$D$1,FALSE))*LabEsc28*1</f>
        <v>1.0087218918115699</v>
      </c>
      <c r="CA277" s="249">
        <f>1+IF(ISNA(VLOOKUP($A277,'Project labour content'!$A$7:$D$255,'Project labour content'!$D$1,FALSE)),VLOOKUP($D277,'Project labour content'!$F$6:$G$15,'Project labour content'!$G$1,FALSE),VLOOKUP($A277,'Project labour content'!$A$7:$D$255,'Project labour content'!$D$1,FALSE))*LabEsc29*1</f>
        <v>1.0099920669727565</v>
      </c>
      <c r="CB277" s="250" t="str">
        <f>IF(ISNA(VLOOKUP($A277,'Project labour content'!$A$7:$D$255,'Project labour content'!$D$1,FALSE)),"Category","Project")</f>
        <v>Project</v>
      </c>
      <c r="CD277" s="247" t="str">
        <f t="shared" si="55"/>
        <v>14246</v>
      </c>
    </row>
    <row r="278" spans="1:82" x14ac:dyDescent="0.15">
      <c r="A278" s="11" t="s">
        <v>885</v>
      </c>
      <c r="B278" s="11" t="str">
        <f>VLOOKUP($A278,'Incurred Real 2022$'!$A$25:$AC$426,'Incurred Real 2022$'!B$1,FALSE)</f>
        <v>Para Surface Water Drainage Replacement</v>
      </c>
      <c r="C278" s="11" t="str">
        <f>VLOOKUP($A278,'Incurred Real 2022$'!$A$25:$AC$426,'Incurred Real 2022$'!C$1,FALSE)</f>
        <v>ExAnte</v>
      </c>
      <c r="D278" s="11" t="str">
        <f>VLOOKUP($A278,'Incurred Real 2022$'!$A$25:$AC$426,'Incurred Real 2022$'!D$1,FALSE)</f>
        <v>Replacement</v>
      </c>
      <c r="E278" s="11" t="str">
        <f>VLOOKUP($A278,'Incurred Real 2022$'!$A$25:$AC$426,'Incurred Real 2022$'!E$1,FALSE)</f>
        <v>Closed</v>
      </c>
      <c r="F278" s="105" t="str">
        <f>IF(VLOOKUP($A278,'Incurred Real 2022$'!$A$25:$AC$426,'Incurred Real 2022$'!F$1,FALSE)=0,"",VLOOKUP($A278,'Incurred Real 2022$'!$A$25:$AC$426,'Incurred Real 2022$'!F$1,FALSE))</f>
        <v/>
      </c>
      <c r="G278" s="105" t="str">
        <f>IF(VLOOKUP($A278,'Incurred Real 2022$'!$A$25:$AC$426,'Incurred Real 2022$'!G$1,FALSE)=0,"",VLOOKUP($A278,'Incurred Real 2022$'!$A$25:$AC$426,'Incurred Real 2022$'!G$1,FALSE))</f>
        <v/>
      </c>
      <c r="H278" s="105" t="str">
        <f>IF(VLOOKUP($A278,'Incurred Real 2022$'!$A$25:$AC$426,'Incurred Real 2022$'!H$1,FALSE)=0,"",VLOOKUP($A278,'Incurred Real 2022$'!$A$25:$AC$426,'Incurred Real 2022$'!H$1,FALSE))</f>
        <v/>
      </c>
      <c r="I278" s="105" t="str">
        <f>IF(VLOOKUP($A278,'Incurred Real 2022$'!$A$25:$AC$426,'Incurred Real 2022$'!I$1,FALSE)=0,"",VLOOKUP($A278,'Incurred Real 2022$'!$A$25:$AC$426,'Incurred Real 2022$'!I$1,FALSE))</f>
        <v/>
      </c>
      <c r="J278" s="105" t="str">
        <f>IF(VLOOKUP($A278,'Incurred Real 2022$'!$A$25:$AC$426,'Incurred Real 2022$'!J$1,FALSE)=0,"",VLOOKUP($A278,'Incurred Real 2022$'!$A$25:$AC$426,'Incurred Real 2022$'!J$1,FALSE))</f>
        <v/>
      </c>
      <c r="K278" s="105" t="str">
        <f>IF(VLOOKUP($A278,'Incurred Real 2022$'!$A$25:$AC$426,'Incurred Real 2022$'!K$1,FALSE)=0,"",VLOOKUP($A278,'Incurred Real 2022$'!$A$25:$AC$426,'Incurred Real 2022$'!K$1,FALSE))</f>
        <v/>
      </c>
      <c r="L278" s="105" t="str">
        <f>IF(VLOOKUP($A278,'Incurred Real 2022$'!$A$25:$AC$426,'Incurred Real 2022$'!L$1,FALSE)=0,"",VLOOKUP($A278,'Incurred Real 2022$'!$A$25:$AC$426,'Incurred Real 2022$'!L$1,FALSE))</f>
        <v/>
      </c>
      <c r="M278" s="105" t="str">
        <f>IF(VLOOKUP($A278,'Incurred Real 2022$'!$A$25:$AC$426,'Incurred Real 2022$'!M$1,FALSE)=0,"",VLOOKUP($A278,'Incurred Real 2022$'!$A$25:$AC$426,'Incurred Real 2022$'!M$1,FALSE))</f>
        <v/>
      </c>
      <c r="N278" s="105" t="str">
        <f>IF(VLOOKUP($A278,'Incurred Real 2022$'!$A$25:$AC$426,'Incurred Real 2022$'!N$1,FALSE)=0,"",VLOOKUP($A278,'Incurred Real 2022$'!$A$25:$AC$426,'Incurred Real 2022$'!N$1,FALSE))</f>
        <v/>
      </c>
      <c r="O278" s="105" t="str">
        <f>IF(VLOOKUP($A278,'Incurred Real 2022$'!$A$25:$AC$426,'Incurred Real 2022$'!O$1,FALSE)=0,"",VLOOKUP($A278,'Incurred Real 2022$'!$A$25:$AC$426,'Incurred Real 2022$'!O$1,FALSE))</f>
        <v/>
      </c>
      <c r="P278" s="105" t="str">
        <f>IF(VLOOKUP($A278,'Incurred Real 2022$'!$A$25:$AC$426,'Incurred Real 2022$'!P$1,FALSE)=0,"",VLOOKUP($A278,'Incurred Real 2022$'!$A$25:$AC$426,'Incurred Real 2022$'!P$1,FALSE))</f>
        <v/>
      </c>
      <c r="Q278" s="105" t="str">
        <f>IF(VLOOKUP($A278,'Incurred Real 2022$'!$A$25:$AC$426,'Incurred Real 2022$'!Q$1,FALSE)=0,"",VLOOKUP($A278,'Incurred Real 2022$'!$A$25:$AC$426,'Incurred Real 2022$'!Q$1,FALSE))</f>
        <v/>
      </c>
      <c r="R278" s="105" t="str">
        <f>IF(VLOOKUP($A278,'Incurred Real 2022$'!$A$25:$AC$426,'Incurred Real 2022$'!R$1,FALSE)=0,"",VLOOKUP($A278,'Incurred Real 2022$'!$A$25:$AC$426,'Incurred Real 2022$'!R$1,FALSE))</f>
        <v/>
      </c>
      <c r="S278" s="105">
        <f>IF(VLOOKUP($A278,'Incurred Real 2022$'!$A$25:$AC$426,'Incurred Real 2022$'!S$1,FALSE)=0,"",VLOOKUP($A278,'Incurred Real 2022$'!$A$25:$AC$426,'Incurred Real 2022$'!S$1,FALSE))</f>
        <v>112913.65</v>
      </c>
      <c r="T278" s="105">
        <f>IF(VLOOKUP($A278,'Incurred Real 2022$'!$A$25:$AC$426,'Incurred Real 2022$'!T$1,FALSE)=0,"",VLOOKUP($A278,'Incurred Real 2022$'!$A$25:$AC$426,'Incurred Real 2022$'!T$1,FALSE))</f>
        <v>169189.54</v>
      </c>
      <c r="U278" s="105" t="str">
        <f>IF(VLOOKUP($A278,'Incurred Real 2022$'!$A$25:$AC$426,'Incurred Real 2022$'!U$1,FALSE)=0,"",VLOOKUP($A278,'Incurred Real 2022$'!$A$25:$AC$426,'Incurred Real 2022$'!U$1,FALSE))</f>
        <v/>
      </c>
      <c r="V278" s="13" t="str">
        <f>IF(ISTEXT(VLOOKUP($A278,'Incurred Real 2022$'!$A$25:$AC$426,'Incurred Real 2022$'!V$1,FALSE)),"",(VLOOKUP($A278,'Incurred Real 2022$'!$A$25:$AC$426,'Incurred Real 2022$'!V$1,FALSE))*BT278*Incurred_Nominal!V$15)</f>
        <v/>
      </c>
      <c r="W278" s="13" t="str">
        <f>IF(ISTEXT(VLOOKUP($A278,'Incurred Real 2022$'!$A$25:$AC$426,'Incurred Real 2022$'!W$1,FALSE)),"",(VLOOKUP($A278,'Incurred Real 2022$'!$A$25:$AC$426,'Incurred Real 2022$'!W$1,FALSE))*BU278*Incurred_Nominal!W$15)</f>
        <v/>
      </c>
      <c r="X278" s="13" t="str">
        <f>IF(ISTEXT(VLOOKUP($A278,'Incurred Real 2022$'!$A$25:$AC$426,'Incurred Real 2022$'!X$1,FALSE)),"",(VLOOKUP($A278,'Incurred Real 2022$'!$A$25:$AC$426,'Incurred Real 2022$'!X$1,FALSE))*BV278*Incurred_Nominal!X$15)</f>
        <v/>
      </c>
      <c r="Y278" s="13" t="str">
        <f>IF(ISTEXT(VLOOKUP($A278,'Incurred Real 2022$'!$A$25:$AC$426,'Incurred Real 2022$'!Y$1,FALSE)),"",(VLOOKUP($A278,'Incurred Real 2022$'!$A$25:$AC$426,'Incurred Real 2022$'!Y$1,FALSE))*BW278*Incurred_Nominal!Y$15)</f>
        <v/>
      </c>
      <c r="Z278" s="13" t="str">
        <f>IF(ISTEXT(VLOOKUP($A278,'Incurred Real 2022$'!$A$25:$AC$426,'Incurred Real 2022$'!Z$1,FALSE)),"",(VLOOKUP($A278,'Incurred Real 2022$'!$A$25:$AC$426,'Incurred Real 2022$'!Z$1,FALSE))*BX278*Incurred_Nominal!Z$15)</f>
        <v/>
      </c>
      <c r="AA278" s="13" t="str">
        <f>IF(ISTEXT(VLOOKUP($A278,'Incurred Real 2022$'!$A$25:$AC$426,'Incurred Real 2022$'!AA$1,FALSE)),"",(VLOOKUP($A278,'Incurred Real 2022$'!$A$25:$AC$426,'Incurred Real 2022$'!AA$1,FALSE))*BY278*Incurred_Nominal!AA$15)</f>
        <v/>
      </c>
      <c r="AB278" s="13" t="str">
        <f>IF(ISTEXT(VLOOKUP($A278,'Incurred Real 2022$'!$A$25:$AC$426,'Incurred Real 2022$'!AB$1,FALSE)),"",(VLOOKUP($A278,'Incurred Real 2022$'!$A$25:$AC$426,'Incurred Real 2022$'!AB$1,FALSE))*BZ278*Incurred_Nominal!AB$15)</f>
        <v/>
      </c>
      <c r="AC278" s="13" t="str">
        <f>IF(ISTEXT(VLOOKUP($A278,'Incurred Real 2022$'!$A$25:$AC$426,'Incurred Real 2022$'!AC$1,FALSE)),"",(VLOOKUP($A278,'Incurred Real 2022$'!$A$25:$AC$426,'Incurred Real 2022$'!AC$1,FALSE))*CA278*Incurred_Nominal!AC$15)</f>
        <v/>
      </c>
      <c r="AD278" s="232">
        <f t="shared" si="49"/>
        <v>282103.19</v>
      </c>
      <c r="AE278" s="232">
        <f t="shared" si="50"/>
        <v>282103.19</v>
      </c>
      <c r="AF278" s="239">
        <f t="shared" si="51"/>
        <v>338719.94760320324</v>
      </c>
      <c r="AG278" s="237">
        <f t="shared" si="52"/>
        <v>284181.35533742333</v>
      </c>
      <c r="AH278" s="240">
        <f t="shared" si="56"/>
        <v>1.1919147447270895</v>
      </c>
      <c r="AI278" s="234">
        <f>VLOOKUP($A278,Incurred_Real!$A$25:$AP$479,Incurred_Real!AI$1,FALSE)</f>
        <v>2020</v>
      </c>
      <c r="AJ278" s="235">
        <f>VLOOKUP($A278,Incurred_Real!$A$25:$AP$479,Incurred_Real!AJ$1,FALSE)</f>
        <v>45114</v>
      </c>
      <c r="AK278" s="236">
        <f>VLOOKUP($A278,Incurred_Real!$A$25:$AP$479,Incurred_Real!AK$1,FALSE)</f>
        <v>2024</v>
      </c>
      <c r="AL278" s="235" t="str">
        <f>VLOOKUP($A278,Incurred_Real!$A$25:$AP$479,Incurred_Real!AL$1,FALSE)</f>
        <v/>
      </c>
      <c r="AM278" s="237">
        <f>IF(AL278="Commissioned Extra","",(IF((AD278)=0,0,SUMPRODUCT($F$17:$U$17,F278:U278))+VLOOKUP($A278,Incurred_Real!$A$25:$BS$376,Incurred_Real!$AO$1,FALSE)))</f>
        <v>300843.74778312223</v>
      </c>
      <c r="AN278" s="232" cm="1">
        <f t="array" ref="AN278">IF(ROUND(AE278,0)=0,0,LOOKUP(2,1/(F278:AC278&lt;&gt;""),F278:AC278))</f>
        <v>169189.54</v>
      </c>
      <c r="AO278" s="232">
        <f t="shared" si="53"/>
        <v>0</v>
      </c>
      <c r="AP278" s="78"/>
      <c r="AQ278" s="20"/>
      <c r="AR278" s="245">
        <f>VLOOKUP($A278,Incurred_Real!$A$25:$CD$376,Incurred_Real!AR$1,FALSE)</f>
        <v>0</v>
      </c>
      <c r="AS278" s="246">
        <f>VLOOKUP($A278,Incurred_Real!$A$25:$CD$376,Incurred_Real!AS$1,FALSE)</f>
        <v>0</v>
      </c>
      <c r="AT278" s="246">
        <f>VLOOKUP($A278,Incurred_Real!$A$25:$CD$376,Incurred_Real!AT$1,FALSE)</f>
        <v>0</v>
      </c>
      <c r="AU278" s="246">
        <f>VLOOKUP($A278,Incurred_Real!$A$25:$CD$376,Incurred_Real!AU$1,FALSE)</f>
        <v>0</v>
      </c>
      <c r="AV278" s="246">
        <f>VLOOKUP($A278,Incurred_Real!$A$25:$CD$376,Incurred_Real!AV$1,FALSE)</f>
        <v>0</v>
      </c>
      <c r="AW278" s="246">
        <f>VLOOKUP($A278,Incurred_Real!$A$25:$CD$376,Incurred_Real!AW$1,FALSE)</f>
        <v>0</v>
      </c>
      <c r="AX278" s="246">
        <f>VLOOKUP($A278,Incurred_Real!$A$25:$CD$376,Incurred_Real!AX$1,FALSE)</f>
        <v>0</v>
      </c>
      <c r="AY278" s="246">
        <f>VLOOKUP($A278,Incurred_Real!$A$25:$CD$376,Incurred_Real!AY$1,FALSE)</f>
        <v>0</v>
      </c>
      <c r="AZ278" s="246">
        <f>VLOOKUP($A278,Incurred_Real!$A$25:$CD$376,Incurred_Real!AZ$1,FALSE)</f>
        <v>0</v>
      </c>
      <c r="BA278" s="246">
        <f>VLOOKUP($A278,Incurred_Real!$A$25:$CD$376,Incurred_Real!BA$1,FALSE)</f>
        <v>0</v>
      </c>
      <c r="BB278" s="246">
        <f>VLOOKUP($A278,Incurred_Real!$A$25:$CD$376,Incurred_Real!BB$1,FALSE)</f>
        <v>0.29929138824629858</v>
      </c>
      <c r="BC278" s="246">
        <f>VLOOKUP($A278,Incurred_Real!$A$25:$CD$376,Incurred_Real!BC$1,FALSE)</f>
        <v>0</v>
      </c>
      <c r="BD278" s="246">
        <f>VLOOKUP($A278,Incurred_Real!$A$25:$CD$376,Incurred_Real!BD$1,FALSE)</f>
        <v>0.70070861175370136</v>
      </c>
      <c r="BE278" s="246">
        <f>VLOOKUP($A278,Incurred_Real!$A$25:$CD$376,Incurred_Real!BE$1,FALSE)</f>
        <v>0</v>
      </c>
      <c r="BF278" s="246">
        <f>VLOOKUP($A278,Incurred_Real!$A$25:$CD$376,Incurred_Real!BF$1,FALSE)</f>
        <v>0</v>
      </c>
      <c r="BG278" s="246">
        <f>VLOOKUP($A278,Incurred_Real!$A$25:$CD$376,Incurred_Real!BG$1,FALSE)</f>
        <v>0</v>
      </c>
      <c r="BH278" s="246">
        <f>VLOOKUP($A278,Incurred_Real!$A$25:$CD$376,Incurred_Real!BH$1,FALSE)</f>
        <v>0</v>
      </c>
      <c r="BI278" s="246">
        <f>VLOOKUP($A278,Incurred_Real!$A$25:$CD$376,Incurred_Real!BI$1,FALSE)</f>
        <v>0</v>
      </c>
      <c r="BJ278" s="246">
        <f>VLOOKUP($A278,Incurred_Real!$A$25:$CD$376,Incurred_Real!BJ$1,FALSE)</f>
        <v>0</v>
      </c>
      <c r="BK278" s="246">
        <f>VLOOKUP($A278,Incurred_Real!$A$25:$CD$376,Incurred_Real!BK$1,FALSE)</f>
        <v>0</v>
      </c>
      <c r="BL278" s="246">
        <f>VLOOKUP($A278,Incurred_Real!$A$25:$CD$376,Incurred_Real!BL$1,FALSE)</f>
        <v>0</v>
      </c>
      <c r="BM278" s="246">
        <f>VLOOKUP($A278,Incurred_Real!$A$25:$CD$376,Incurred_Real!BM$1,FALSE)</f>
        <v>0</v>
      </c>
      <c r="BN278" s="246">
        <f>VLOOKUP($A278,Incurred_Real!$A$25:$CD$376,Incurred_Real!BN$1,FALSE)</f>
        <v>0</v>
      </c>
      <c r="BO278" s="246">
        <f>VLOOKUP($A278,Incurred_Real!$A$25:$CD$376,Incurred_Real!BO$1,FALSE)</f>
        <v>0</v>
      </c>
      <c r="BP278" s="246">
        <f>VLOOKUP($A278,Incurred_Real!$A$25:$CD$376,Incurred_Real!BP$1,FALSE)</f>
        <v>0</v>
      </c>
      <c r="BQ278" s="246">
        <f>VLOOKUP($A278,Incurred_Real!$A$25:$CD$376,Incurred_Real!BQ$1,FALSE)</f>
        <v>0</v>
      </c>
      <c r="BR278" s="246">
        <f>VLOOKUP($A278,Incurred_Real!$A$25:$CD$376,Incurred_Real!BR$1,FALSE)</f>
        <v>0</v>
      </c>
      <c r="BS278" s="254">
        <f t="shared" si="54"/>
        <v>1</v>
      </c>
      <c r="BT278" s="249">
        <f>1+IF(ISNA(VLOOKUP($A278,'Project labour content'!$A$7:$D$255,'Project labour content'!$D$1,FALSE)),VLOOKUP($D278,'Project labour content'!$F$6:$G$15,'Project labour content'!$G$1,FALSE),VLOOKUP($A278,'Project labour content'!$A$7:$D$255,'Project labour content'!$D$1,FALSE))*LabEsc22*1</f>
        <v>1.0008946620064583</v>
      </c>
      <c r="BU278" s="249">
        <f>1+IF(ISNA(VLOOKUP($A278,'Project labour content'!$A$7:$D$255,'Project labour content'!$D$1,FALSE)),VLOOKUP($D278,'Project labour content'!$F$6:$G$15,'Project labour content'!$G$1,FALSE),VLOOKUP($A278,'Project labour content'!$A$7:$D$255,'Project labour content'!$D$1,FALSE))*LabEsc23*1</f>
        <v>1.0017936183905476</v>
      </c>
      <c r="BV278" s="249">
        <f>1+IF(ISNA(VLOOKUP($A278,'Project labour content'!$A$7:$D$255,'Project labour content'!$D$1,FALSE)),VLOOKUP($D278,'Project labour content'!$F$6:$G$15,'Project labour content'!$G$1,FALSE),VLOOKUP($A278,'Project labour content'!$A$7:$D$255,'Project labour content'!$D$1,FALSE))*LabEsc24*1</f>
        <v>1.0026404353043599</v>
      </c>
      <c r="BW278" s="249">
        <f>1+IF(ISNA(VLOOKUP($A278,'Project labour content'!$A$7:$D$255,'Project labour content'!$D$1,FALSE)),VLOOKUP($D278,'Project labour content'!$F$6:$G$15,'Project labour content'!$G$1,FALSE),VLOOKUP($A278,'Project labour content'!$A$7:$D$255,'Project labour content'!$D$1,FALSE))*LabEsc25*1</f>
        <v>1.0037746054242589</v>
      </c>
      <c r="BX278" s="249">
        <f>1+IF(ISNA(VLOOKUP($A278,'Project labour content'!$A$7:$D$255,'Project labour content'!$D$1,FALSE)),VLOOKUP($D278,'Project labour content'!$F$6:$G$15,'Project labour content'!$G$1,FALSE),VLOOKUP($A278,'Project labour content'!$A$7:$D$255,'Project labour content'!$D$1,FALSE))*LabEsc26*1</f>
        <v>1.0050106618265955</v>
      </c>
      <c r="BY278" s="249">
        <f>1+IF(ISNA(VLOOKUP($A278,'Project labour content'!$A$7:$D$255,'Project labour content'!$D$1,FALSE)),VLOOKUP($D278,'Project labour content'!$F$6:$G$15,'Project labour content'!$G$1,FALSE),VLOOKUP($A278,'Project labour content'!$A$7:$D$255,'Project labour content'!$D$1,FALSE))*LabEsc27*1</f>
        <v>1.0057762561459505</v>
      </c>
      <c r="BZ278" s="249">
        <f>1+IF(ISNA(VLOOKUP($A278,'Project labour content'!$A$7:$D$255,'Project labour content'!$D$1,FALSE)),VLOOKUP($D278,'Project labour content'!$F$6:$G$15,'Project labour content'!$G$1,FALSE),VLOOKUP($A278,'Project labour content'!$A$7:$D$255,'Project labour content'!$D$1,FALSE))*LabEsc28*1</f>
        <v>1.0063527486684249</v>
      </c>
      <c r="CA278" s="249">
        <f>1+IF(ISNA(VLOOKUP($A278,'Project labour content'!$A$7:$D$255,'Project labour content'!$D$1,FALSE)),VLOOKUP($D278,'Project labour content'!$F$6:$G$15,'Project labour content'!$G$1,FALSE),VLOOKUP($A278,'Project labour content'!$A$7:$D$255,'Project labour content'!$D$1,FALSE))*LabEsc29*1</f>
        <v>1.0072779038684916</v>
      </c>
      <c r="CB278" s="250" t="str">
        <f>IF(ISNA(VLOOKUP($A278,'Project labour content'!$A$7:$D$255,'Project labour content'!$D$1,FALSE)),"Category","Project")</f>
        <v>Category</v>
      </c>
      <c r="CD278" s="247" t="str">
        <f t="shared" si="55"/>
        <v>14247</v>
      </c>
    </row>
    <row r="279" spans="1:82" x14ac:dyDescent="0.15">
      <c r="A279" s="11" t="s">
        <v>875</v>
      </c>
      <c r="B279" s="11" t="str">
        <f>VLOOKUP($A279,'Incurred Real 2022$'!$A$25:$AC$426,'Incurred Real 2022$'!B$1,FALSE)</f>
        <v>Short Term Accommodation - 99 Frome Street</v>
      </c>
      <c r="C279" s="11" t="str">
        <f>VLOOKUP($A279,'Incurred Real 2022$'!$A$25:$AC$426,'Incurred Real 2022$'!C$1,FALSE)</f>
        <v>ExAnte</v>
      </c>
      <c r="D279" s="11" t="str">
        <f>VLOOKUP($A279,'Incurred Real 2022$'!$A$25:$AC$426,'Incurred Real 2022$'!D$1,FALSE)</f>
        <v>Facilities</v>
      </c>
      <c r="E279" s="11" t="str">
        <f>VLOOKUP($A279,'Incurred Real 2022$'!$A$25:$AC$426,'Incurred Real 2022$'!E$1,FALSE)</f>
        <v>Closed</v>
      </c>
      <c r="F279" s="105" t="str">
        <f>IF(VLOOKUP($A279,'Incurred Real 2022$'!$A$25:$AC$426,'Incurred Real 2022$'!F$1,FALSE)=0,"",VLOOKUP($A279,'Incurred Real 2022$'!$A$25:$AC$426,'Incurred Real 2022$'!F$1,FALSE))</f>
        <v/>
      </c>
      <c r="G279" s="105" t="str">
        <f>IF(VLOOKUP($A279,'Incurred Real 2022$'!$A$25:$AC$426,'Incurred Real 2022$'!G$1,FALSE)=0,"",VLOOKUP($A279,'Incurred Real 2022$'!$A$25:$AC$426,'Incurred Real 2022$'!G$1,FALSE))</f>
        <v/>
      </c>
      <c r="H279" s="105" t="str">
        <f>IF(VLOOKUP($A279,'Incurred Real 2022$'!$A$25:$AC$426,'Incurred Real 2022$'!H$1,FALSE)=0,"",VLOOKUP($A279,'Incurred Real 2022$'!$A$25:$AC$426,'Incurred Real 2022$'!H$1,FALSE))</f>
        <v/>
      </c>
      <c r="I279" s="105" t="str">
        <f>IF(VLOOKUP($A279,'Incurred Real 2022$'!$A$25:$AC$426,'Incurred Real 2022$'!I$1,FALSE)=0,"",VLOOKUP($A279,'Incurred Real 2022$'!$A$25:$AC$426,'Incurred Real 2022$'!I$1,FALSE))</f>
        <v/>
      </c>
      <c r="J279" s="105" t="str">
        <f>IF(VLOOKUP($A279,'Incurred Real 2022$'!$A$25:$AC$426,'Incurred Real 2022$'!J$1,FALSE)=0,"",VLOOKUP($A279,'Incurred Real 2022$'!$A$25:$AC$426,'Incurred Real 2022$'!J$1,FALSE))</f>
        <v/>
      </c>
      <c r="K279" s="105" t="str">
        <f>IF(VLOOKUP($A279,'Incurred Real 2022$'!$A$25:$AC$426,'Incurred Real 2022$'!K$1,FALSE)=0,"",VLOOKUP($A279,'Incurred Real 2022$'!$A$25:$AC$426,'Incurred Real 2022$'!K$1,FALSE))</f>
        <v/>
      </c>
      <c r="L279" s="105" t="str">
        <f>IF(VLOOKUP($A279,'Incurred Real 2022$'!$A$25:$AC$426,'Incurred Real 2022$'!L$1,FALSE)=0,"",VLOOKUP($A279,'Incurred Real 2022$'!$A$25:$AC$426,'Incurred Real 2022$'!L$1,FALSE))</f>
        <v/>
      </c>
      <c r="M279" s="105" t="str">
        <f>IF(VLOOKUP($A279,'Incurred Real 2022$'!$A$25:$AC$426,'Incurred Real 2022$'!M$1,FALSE)=0,"",VLOOKUP($A279,'Incurred Real 2022$'!$A$25:$AC$426,'Incurred Real 2022$'!M$1,FALSE))</f>
        <v/>
      </c>
      <c r="N279" s="105" t="str">
        <f>IF(VLOOKUP($A279,'Incurred Real 2022$'!$A$25:$AC$426,'Incurred Real 2022$'!N$1,FALSE)=0,"",VLOOKUP($A279,'Incurred Real 2022$'!$A$25:$AC$426,'Incurred Real 2022$'!N$1,FALSE))</f>
        <v/>
      </c>
      <c r="O279" s="105" t="str">
        <f>IF(VLOOKUP($A279,'Incurred Real 2022$'!$A$25:$AC$426,'Incurred Real 2022$'!O$1,FALSE)=0,"",VLOOKUP($A279,'Incurred Real 2022$'!$A$25:$AC$426,'Incurred Real 2022$'!O$1,FALSE))</f>
        <v/>
      </c>
      <c r="P279" s="105" t="str">
        <f>IF(VLOOKUP($A279,'Incurred Real 2022$'!$A$25:$AC$426,'Incurred Real 2022$'!P$1,FALSE)=0,"",VLOOKUP($A279,'Incurred Real 2022$'!$A$25:$AC$426,'Incurred Real 2022$'!P$1,FALSE))</f>
        <v/>
      </c>
      <c r="Q279" s="105" t="str">
        <f>IF(VLOOKUP($A279,'Incurred Real 2022$'!$A$25:$AC$426,'Incurred Real 2022$'!Q$1,FALSE)=0,"",VLOOKUP($A279,'Incurred Real 2022$'!$A$25:$AC$426,'Incurred Real 2022$'!Q$1,FALSE))</f>
        <v/>
      </c>
      <c r="R279" s="105" t="str">
        <f>IF(VLOOKUP($A279,'Incurred Real 2022$'!$A$25:$AC$426,'Incurred Real 2022$'!R$1,FALSE)=0,"",VLOOKUP($A279,'Incurred Real 2022$'!$A$25:$AC$426,'Incurred Real 2022$'!R$1,FALSE))</f>
        <v/>
      </c>
      <c r="S279" s="105">
        <f>IF(VLOOKUP($A279,'Incurred Real 2022$'!$A$25:$AC$426,'Incurred Real 2022$'!S$1,FALSE)=0,"",VLOOKUP($A279,'Incurred Real 2022$'!$A$25:$AC$426,'Incurred Real 2022$'!S$1,FALSE))</f>
        <v>733040.14</v>
      </c>
      <c r="T279" s="105">
        <f>IF(VLOOKUP($A279,'Incurred Real 2022$'!$A$25:$AC$426,'Incurred Real 2022$'!T$1,FALSE)=0,"",VLOOKUP($A279,'Incurred Real 2022$'!$A$25:$AC$426,'Incurred Real 2022$'!T$1,FALSE))</f>
        <v>764446.21</v>
      </c>
      <c r="U279" s="105" t="str">
        <f>IF(VLOOKUP($A279,'Incurred Real 2022$'!$A$25:$AC$426,'Incurred Real 2022$'!U$1,FALSE)=0,"",VLOOKUP($A279,'Incurred Real 2022$'!$A$25:$AC$426,'Incurred Real 2022$'!U$1,FALSE))</f>
        <v/>
      </c>
      <c r="V279" s="13" t="str">
        <f>IF(ISTEXT(VLOOKUP($A279,'Incurred Real 2022$'!$A$25:$AC$426,'Incurred Real 2022$'!V$1,FALSE)),"",(VLOOKUP($A279,'Incurred Real 2022$'!$A$25:$AC$426,'Incurred Real 2022$'!V$1,FALSE))*BT279*Incurred_Nominal!V$15)</f>
        <v/>
      </c>
      <c r="W279" s="13" t="str">
        <f>IF(ISTEXT(VLOOKUP($A279,'Incurred Real 2022$'!$A$25:$AC$426,'Incurred Real 2022$'!W$1,FALSE)),"",(VLOOKUP($A279,'Incurred Real 2022$'!$A$25:$AC$426,'Incurred Real 2022$'!W$1,FALSE))*BU279*Incurred_Nominal!W$15)</f>
        <v/>
      </c>
      <c r="X279" s="13" t="str">
        <f>IF(ISTEXT(VLOOKUP($A279,'Incurred Real 2022$'!$A$25:$AC$426,'Incurred Real 2022$'!X$1,FALSE)),"",(VLOOKUP($A279,'Incurred Real 2022$'!$A$25:$AC$426,'Incurred Real 2022$'!X$1,FALSE))*BV279*Incurred_Nominal!X$15)</f>
        <v/>
      </c>
      <c r="Y279" s="13" t="str">
        <f>IF(ISTEXT(VLOOKUP($A279,'Incurred Real 2022$'!$A$25:$AC$426,'Incurred Real 2022$'!Y$1,FALSE)),"",(VLOOKUP($A279,'Incurred Real 2022$'!$A$25:$AC$426,'Incurred Real 2022$'!Y$1,FALSE))*BW279*Incurred_Nominal!Y$15)</f>
        <v/>
      </c>
      <c r="Z279" s="13" t="str">
        <f>IF(ISTEXT(VLOOKUP($A279,'Incurred Real 2022$'!$A$25:$AC$426,'Incurred Real 2022$'!Z$1,FALSE)),"",(VLOOKUP($A279,'Incurred Real 2022$'!$A$25:$AC$426,'Incurred Real 2022$'!Z$1,FALSE))*BX279*Incurred_Nominal!Z$15)</f>
        <v/>
      </c>
      <c r="AA279" s="13" t="str">
        <f>IF(ISTEXT(VLOOKUP($A279,'Incurred Real 2022$'!$A$25:$AC$426,'Incurred Real 2022$'!AA$1,FALSE)),"",(VLOOKUP($A279,'Incurred Real 2022$'!$A$25:$AC$426,'Incurred Real 2022$'!AA$1,FALSE))*BY279*Incurred_Nominal!AA$15)</f>
        <v/>
      </c>
      <c r="AB279" s="13" t="str">
        <f>IF(ISTEXT(VLOOKUP($A279,'Incurred Real 2022$'!$A$25:$AC$426,'Incurred Real 2022$'!AB$1,FALSE)),"",(VLOOKUP($A279,'Incurred Real 2022$'!$A$25:$AC$426,'Incurred Real 2022$'!AB$1,FALSE))*BZ279*Incurred_Nominal!AB$15)</f>
        <v/>
      </c>
      <c r="AC279" s="13" t="str">
        <f>IF(ISTEXT(VLOOKUP($A279,'Incurred Real 2022$'!$A$25:$AC$426,'Incurred Real 2022$'!AC$1,FALSE)),"",(VLOOKUP($A279,'Incurred Real 2022$'!$A$25:$AC$426,'Incurred Real 2022$'!AC$1,FALSE))*CA279*Incurred_Nominal!AC$15)</f>
        <v/>
      </c>
      <c r="AD279" s="232">
        <f t="shared" si="49"/>
        <v>1497486.35</v>
      </c>
      <c r="AE279" s="232">
        <f t="shared" si="50"/>
        <v>1497486.35</v>
      </c>
      <c r="AF279" s="239">
        <f t="shared" si="51"/>
        <v>1800956.8216602099</v>
      </c>
      <c r="AG279" s="237">
        <f t="shared" si="52"/>
        <v>1510977.8863190182</v>
      </c>
      <c r="AH279" s="240">
        <f t="shared" si="56"/>
        <v>1.1919147447270895</v>
      </c>
      <c r="AI279" s="234">
        <f>VLOOKUP($A279,Incurred_Real!$A$25:$AP$479,Incurred_Real!AI$1,FALSE)</f>
        <v>2020</v>
      </c>
      <c r="AJ279" s="235">
        <f>VLOOKUP($A279,Incurred_Real!$A$25:$AP$479,Incurred_Real!AJ$1,FALSE)</f>
        <v>43683</v>
      </c>
      <c r="AK279" s="236">
        <f>VLOOKUP($A279,Incurred_Real!$A$25:$AP$479,Incurred_Real!AK$1,FALSE)</f>
        <v>2020</v>
      </c>
      <c r="AL279" s="235" t="str">
        <f>VLOOKUP($A279,Incurred_Real!$A$25:$AP$479,Incurred_Real!AL$1,FALSE)</f>
        <v/>
      </c>
      <c r="AM279" s="237">
        <f>IF(AL279="Commissioned Extra","",(IF((AD279)=0,0,SUMPRODUCT($F$17:$U$17,F279:U279))+VLOOKUP($A279,Incurred_Real!$A$25:$BS$376,Incurred_Real!$AO$1,FALSE)))</f>
        <v>1599570.9838103256</v>
      </c>
      <c r="AN279" s="232" cm="1">
        <f t="array" ref="AN279">IF(ROUND(AE279,0)=0,0,LOOKUP(2,1/(F279:AC279&lt;&gt;""),F279:AC279))</f>
        <v>764446.21</v>
      </c>
      <c r="AO279" s="232">
        <f t="shared" si="53"/>
        <v>0</v>
      </c>
      <c r="AP279" s="78"/>
      <c r="AQ279" s="20"/>
      <c r="AR279" s="245">
        <f>VLOOKUP($A279,Incurred_Real!$A$25:$CD$376,Incurred_Real!AR$1,FALSE)</f>
        <v>0</v>
      </c>
      <c r="AS279" s="246">
        <f>VLOOKUP($A279,Incurred_Real!$A$25:$CD$376,Incurred_Real!AS$1,FALSE)</f>
        <v>0</v>
      </c>
      <c r="AT279" s="246">
        <f>VLOOKUP($A279,Incurred_Real!$A$25:$CD$376,Incurred_Real!AT$1,FALSE)</f>
        <v>0</v>
      </c>
      <c r="AU279" s="246">
        <f>VLOOKUP($A279,Incurred_Real!$A$25:$CD$376,Incurred_Real!AU$1,FALSE)</f>
        <v>0</v>
      </c>
      <c r="AV279" s="246">
        <f>VLOOKUP($A279,Incurred_Real!$A$25:$CD$376,Incurred_Real!AV$1,FALSE)</f>
        <v>0</v>
      </c>
      <c r="AW279" s="246">
        <f>VLOOKUP($A279,Incurred_Real!$A$25:$CD$376,Incurred_Real!AW$1,FALSE)</f>
        <v>0</v>
      </c>
      <c r="AX279" s="246">
        <f>VLOOKUP($A279,Incurred_Real!$A$25:$CD$376,Incurred_Real!AX$1,FALSE)</f>
        <v>0</v>
      </c>
      <c r="AY279" s="246">
        <f>VLOOKUP($A279,Incurred_Real!$A$25:$CD$376,Incurred_Real!AY$1,FALSE)</f>
        <v>0</v>
      </c>
      <c r="AZ279" s="246">
        <f>VLOOKUP($A279,Incurred_Real!$A$25:$CD$376,Incurred_Real!AZ$1,FALSE)</f>
        <v>1</v>
      </c>
      <c r="BA279" s="246">
        <f>VLOOKUP($A279,Incurred_Real!$A$25:$CD$376,Incurred_Real!BA$1,FALSE)</f>
        <v>0</v>
      </c>
      <c r="BB279" s="246">
        <f>VLOOKUP($A279,Incurred_Real!$A$25:$CD$376,Incurred_Real!BB$1,FALSE)</f>
        <v>0</v>
      </c>
      <c r="BC279" s="246">
        <f>VLOOKUP($A279,Incurred_Real!$A$25:$CD$376,Incurred_Real!BC$1,FALSE)</f>
        <v>0</v>
      </c>
      <c r="BD279" s="246">
        <f>VLOOKUP($A279,Incurred_Real!$A$25:$CD$376,Incurred_Real!BD$1,FALSE)</f>
        <v>0</v>
      </c>
      <c r="BE279" s="246">
        <f>VLOOKUP($A279,Incurred_Real!$A$25:$CD$376,Incurred_Real!BE$1,FALSE)</f>
        <v>0</v>
      </c>
      <c r="BF279" s="246">
        <f>VLOOKUP($A279,Incurred_Real!$A$25:$CD$376,Incurred_Real!BF$1,FALSE)</f>
        <v>0</v>
      </c>
      <c r="BG279" s="246">
        <f>VLOOKUP($A279,Incurred_Real!$A$25:$CD$376,Incurred_Real!BG$1,FALSE)</f>
        <v>0</v>
      </c>
      <c r="BH279" s="246">
        <f>VLOOKUP($A279,Incurred_Real!$A$25:$CD$376,Incurred_Real!BH$1,FALSE)</f>
        <v>0</v>
      </c>
      <c r="BI279" s="246">
        <f>VLOOKUP($A279,Incurred_Real!$A$25:$CD$376,Incurred_Real!BI$1,FALSE)</f>
        <v>0</v>
      </c>
      <c r="BJ279" s="246">
        <f>VLOOKUP($A279,Incurred_Real!$A$25:$CD$376,Incurred_Real!BJ$1,FALSE)</f>
        <v>0</v>
      </c>
      <c r="BK279" s="246">
        <f>VLOOKUP($A279,Incurred_Real!$A$25:$CD$376,Incurred_Real!BK$1,FALSE)</f>
        <v>0</v>
      </c>
      <c r="BL279" s="246">
        <f>VLOOKUP($A279,Incurred_Real!$A$25:$CD$376,Incurred_Real!BL$1,FALSE)</f>
        <v>0</v>
      </c>
      <c r="BM279" s="246">
        <f>VLOOKUP($A279,Incurred_Real!$A$25:$CD$376,Incurred_Real!BM$1,FALSE)</f>
        <v>0</v>
      </c>
      <c r="BN279" s="246">
        <f>VLOOKUP($A279,Incurred_Real!$A$25:$CD$376,Incurred_Real!BN$1,FALSE)</f>
        <v>0</v>
      </c>
      <c r="BO279" s="246">
        <f>VLOOKUP($A279,Incurred_Real!$A$25:$CD$376,Incurred_Real!BO$1,FALSE)</f>
        <v>0</v>
      </c>
      <c r="BP279" s="246">
        <f>VLOOKUP($A279,Incurred_Real!$A$25:$CD$376,Incurred_Real!BP$1,FALSE)</f>
        <v>0</v>
      </c>
      <c r="BQ279" s="246">
        <f>VLOOKUP($A279,Incurred_Real!$A$25:$CD$376,Incurred_Real!BQ$1,FALSE)</f>
        <v>0</v>
      </c>
      <c r="BR279" s="246">
        <f>VLOOKUP($A279,Incurred_Real!$A$25:$CD$376,Incurred_Real!BR$1,FALSE)</f>
        <v>0</v>
      </c>
      <c r="BS279" s="254">
        <f t="shared" si="54"/>
        <v>1</v>
      </c>
      <c r="BT279" s="249">
        <f>1+IF(ISNA(VLOOKUP($A279,'Project labour content'!$A$7:$D$255,'Project labour content'!$D$1,FALSE)),VLOOKUP($D279,'Project labour content'!$F$6:$G$15,'Project labour content'!$G$1,FALSE),VLOOKUP($A279,'Project labour content'!$A$7:$D$255,'Project labour content'!$D$1,FALSE))*LabEsc22*1</f>
        <v>1.0018661130890889</v>
      </c>
      <c r="BU279" s="249">
        <f>1+IF(ISNA(VLOOKUP($A279,'Project labour content'!$A$7:$D$255,'Project labour content'!$D$1,FALSE)),VLOOKUP($D279,'Project labour content'!$F$6:$G$15,'Project labour content'!$G$1,FALSE),VLOOKUP($A279,'Project labour content'!$A$7:$D$255,'Project labour content'!$D$1,FALSE))*LabEsc23*1</f>
        <v>1.0037411835210055</v>
      </c>
      <c r="BV279" s="249">
        <f>1+IF(ISNA(VLOOKUP($A279,'Project labour content'!$A$7:$D$255,'Project labour content'!$D$1,FALSE)),VLOOKUP($D279,'Project labour content'!$F$6:$G$15,'Project labour content'!$G$1,FALSE),VLOOKUP($A279,'Project labour content'!$A$7:$D$255,'Project labour content'!$D$1,FALSE))*LabEsc24*1</f>
        <v>1.005507499867871</v>
      </c>
      <c r="BW279" s="249">
        <f>1+IF(ISNA(VLOOKUP($A279,'Project labour content'!$A$7:$D$255,'Project labour content'!$D$1,FALSE)),VLOOKUP($D279,'Project labour content'!$F$6:$G$15,'Project labour content'!$G$1,FALSE),VLOOKUP($A279,'Project labour content'!$A$7:$D$255,'Project labour content'!$D$1,FALSE))*LabEsc25*1</f>
        <v>1.0078731862284394</v>
      </c>
      <c r="BX279" s="249">
        <f>1+IF(ISNA(VLOOKUP($A279,'Project labour content'!$A$7:$D$255,'Project labour content'!$D$1,FALSE)),VLOOKUP($D279,'Project labour content'!$F$6:$G$15,'Project labour content'!$G$1,FALSE),VLOOKUP($A279,'Project labour content'!$A$7:$D$255,'Project labour content'!$D$1,FALSE))*LabEsc26*1</f>
        <v>1.0104513900803989</v>
      </c>
      <c r="BY279" s="249">
        <f>1+IF(ISNA(VLOOKUP($A279,'Project labour content'!$A$7:$D$255,'Project labour content'!$D$1,FALSE)),VLOOKUP($D279,'Project labour content'!$F$6:$G$15,'Project labour content'!$G$1,FALSE),VLOOKUP($A279,'Project labour content'!$A$7:$D$255,'Project labour content'!$D$1,FALSE))*LabEsc27*1</f>
        <v>1.0120482898816279</v>
      </c>
      <c r="BZ279" s="249">
        <f>1+IF(ISNA(VLOOKUP($A279,'Project labour content'!$A$7:$D$255,'Project labour content'!$D$1,FALSE)),VLOOKUP($D279,'Project labour content'!$F$6:$G$15,'Project labour content'!$G$1,FALSE),VLOOKUP($A279,'Project labour content'!$A$7:$D$255,'Project labour content'!$D$1,FALSE))*LabEsc28*1</f>
        <v>1.0132507554319534</v>
      </c>
      <c r="CA279" s="249">
        <f>1+IF(ISNA(VLOOKUP($A279,'Project labour content'!$A$7:$D$255,'Project labour content'!$D$1,FALSE)),VLOOKUP($D279,'Project labour content'!$F$6:$G$15,'Project labour content'!$G$1,FALSE),VLOOKUP($A279,'Project labour content'!$A$7:$D$255,'Project labour content'!$D$1,FALSE))*LabEsc29*1</f>
        <v>1.0151804721471156</v>
      </c>
      <c r="CB279" s="250" t="str">
        <f>IF(ISNA(VLOOKUP($A279,'Project labour content'!$A$7:$D$255,'Project labour content'!$D$1,FALSE)),"Category","Project")</f>
        <v>Category</v>
      </c>
      <c r="CD279" s="247" t="str">
        <f t="shared" si="55"/>
        <v>14248</v>
      </c>
    </row>
    <row r="280" spans="1:82" x14ac:dyDescent="0.15">
      <c r="A280" s="11" t="s">
        <v>899</v>
      </c>
      <c r="B280" s="11" t="str">
        <f>VLOOKUP($A280,'Incurred Real 2022$'!$A$25:$AC$426,'Incurred Real 2022$'!B$1,FALSE)</f>
        <v>Universal Spare SVC Transformer</v>
      </c>
      <c r="C280" s="11" t="str">
        <f>VLOOKUP($A280,'Incurred Real 2022$'!$A$25:$AC$426,'Incurred Real 2022$'!C$1,FALSE)</f>
        <v>ExAnte</v>
      </c>
      <c r="D280" s="11" t="str">
        <f>VLOOKUP($A280,'Incurred Real 2022$'!$A$25:$AC$426,'Incurred Real 2022$'!D$1,FALSE)</f>
        <v>Inventory/Spares</v>
      </c>
      <c r="E280" s="11" t="str">
        <f>VLOOKUP($A280,'Incurred Real 2022$'!$A$25:$AC$426,'Incurred Real 2022$'!E$1,FALSE)</f>
        <v>Active</v>
      </c>
      <c r="F280" s="105" t="str">
        <f>IF(VLOOKUP($A280,'Incurred Real 2022$'!$A$25:$AC$426,'Incurred Real 2022$'!F$1,FALSE)=0,"",VLOOKUP($A280,'Incurred Real 2022$'!$A$25:$AC$426,'Incurred Real 2022$'!F$1,FALSE))</f>
        <v/>
      </c>
      <c r="G280" s="105" t="str">
        <f>IF(VLOOKUP($A280,'Incurred Real 2022$'!$A$25:$AC$426,'Incurred Real 2022$'!G$1,FALSE)=0,"",VLOOKUP($A280,'Incurred Real 2022$'!$A$25:$AC$426,'Incurred Real 2022$'!G$1,FALSE))</f>
        <v/>
      </c>
      <c r="H280" s="105" t="str">
        <f>IF(VLOOKUP($A280,'Incurred Real 2022$'!$A$25:$AC$426,'Incurred Real 2022$'!H$1,FALSE)=0,"",VLOOKUP($A280,'Incurred Real 2022$'!$A$25:$AC$426,'Incurred Real 2022$'!H$1,FALSE))</f>
        <v/>
      </c>
      <c r="I280" s="105" t="str">
        <f>IF(VLOOKUP($A280,'Incurred Real 2022$'!$A$25:$AC$426,'Incurred Real 2022$'!I$1,FALSE)=0,"",VLOOKUP($A280,'Incurred Real 2022$'!$A$25:$AC$426,'Incurred Real 2022$'!I$1,FALSE))</f>
        <v/>
      </c>
      <c r="J280" s="105" t="str">
        <f>IF(VLOOKUP($A280,'Incurred Real 2022$'!$A$25:$AC$426,'Incurred Real 2022$'!J$1,FALSE)=0,"",VLOOKUP($A280,'Incurred Real 2022$'!$A$25:$AC$426,'Incurred Real 2022$'!J$1,FALSE))</f>
        <v/>
      </c>
      <c r="K280" s="105" t="str">
        <f>IF(VLOOKUP($A280,'Incurred Real 2022$'!$A$25:$AC$426,'Incurred Real 2022$'!K$1,FALSE)=0,"",VLOOKUP($A280,'Incurred Real 2022$'!$A$25:$AC$426,'Incurred Real 2022$'!K$1,FALSE))</f>
        <v/>
      </c>
      <c r="L280" s="105" t="str">
        <f>IF(VLOOKUP($A280,'Incurred Real 2022$'!$A$25:$AC$426,'Incurred Real 2022$'!L$1,FALSE)=0,"",VLOOKUP($A280,'Incurred Real 2022$'!$A$25:$AC$426,'Incurred Real 2022$'!L$1,FALSE))</f>
        <v/>
      </c>
      <c r="M280" s="105" t="str">
        <f>IF(VLOOKUP($A280,'Incurred Real 2022$'!$A$25:$AC$426,'Incurred Real 2022$'!M$1,FALSE)=0,"",VLOOKUP($A280,'Incurred Real 2022$'!$A$25:$AC$426,'Incurred Real 2022$'!M$1,FALSE))</f>
        <v/>
      </c>
      <c r="N280" s="105" t="str">
        <f>IF(VLOOKUP($A280,'Incurred Real 2022$'!$A$25:$AC$426,'Incurred Real 2022$'!N$1,FALSE)=0,"",VLOOKUP($A280,'Incurred Real 2022$'!$A$25:$AC$426,'Incurred Real 2022$'!N$1,FALSE))</f>
        <v/>
      </c>
      <c r="O280" s="105" t="str">
        <f>IF(VLOOKUP($A280,'Incurred Real 2022$'!$A$25:$AC$426,'Incurred Real 2022$'!O$1,FALSE)=0,"",VLOOKUP($A280,'Incurred Real 2022$'!$A$25:$AC$426,'Incurred Real 2022$'!O$1,FALSE))</f>
        <v/>
      </c>
      <c r="P280" s="105" t="str">
        <f>IF(VLOOKUP($A280,'Incurred Real 2022$'!$A$25:$AC$426,'Incurred Real 2022$'!P$1,FALSE)=0,"",VLOOKUP($A280,'Incurred Real 2022$'!$A$25:$AC$426,'Incurred Real 2022$'!P$1,FALSE))</f>
        <v/>
      </c>
      <c r="Q280" s="105" t="str">
        <f>IF(VLOOKUP($A280,'Incurred Real 2022$'!$A$25:$AC$426,'Incurred Real 2022$'!Q$1,FALSE)=0,"",VLOOKUP($A280,'Incurred Real 2022$'!$A$25:$AC$426,'Incurred Real 2022$'!Q$1,FALSE))</f>
        <v/>
      </c>
      <c r="R280" s="105" t="str">
        <f>IF(VLOOKUP($A280,'Incurred Real 2022$'!$A$25:$AC$426,'Incurred Real 2022$'!R$1,FALSE)=0,"",VLOOKUP($A280,'Incurred Real 2022$'!$A$25:$AC$426,'Incurred Real 2022$'!R$1,FALSE))</f>
        <v/>
      </c>
      <c r="S280" s="105" t="str">
        <f>IF(VLOOKUP($A280,'Incurred Real 2022$'!$A$25:$AC$426,'Incurred Real 2022$'!S$1,FALSE)=0,"",VLOOKUP($A280,'Incurred Real 2022$'!$A$25:$AC$426,'Incurred Real 2022$'!S$1,FALSE))</f>
        <v/>
      </c>
      <c r="T280" s="105">
        <f>IF(VLOOKUP($A280,'Incurred Real 2022$'!$A$25:$AC$426,'Incurred Real 2022$'!T$1,FALSE)=0,"",VLOOKUP($A280,'Incurred Real 2022$'!$A$25:$AC$426,'Incurred Real 2022$'!T$1,FALSE))</f>
        <v>62705.22</v>
      </c>
      <c r="U280" s="105">
        <f>IF(VLOOKUP($A280,'Incurred Real 2022$'!$A$25:$AC$426,'Incurred Real 2022$'!U$1,FALSE)=0,"",VLOOKUP($A280,'Incurred Real 2022$'!$A$25:$AC$426,'Incurred Real 2022$'!U$1,FALSE))</f>
        <v>116491.22</v>
      </c>
      <c r="V280" s="13">
        <f>IF(ISTEXT(VLOOKUP($A280,'Incurred Real 2022$'!$A$25:$AC$426,'Incurred Real 2022$'!V$1,FALSE)),"",(VLOOKUP($A280,'Incurred Real 2022$'!$A$25:$AC$426,'Incurred Real 2022$'!V$1,FALSE))*BT280*Incurred_Nominal!V$15)</f>
        <v>1405926.7621640812</v>
      </c>
      <c r="W280" s="13">
        <f>IF(ISTEXT(VLOOKUP($A280,'Incurred Real 2022$'!$A$25:$AC$426,'Incurred Real 2022$'!W$1,FALSE)),"",(VLOOKUP($A280,'Incurred Real 2022$'!$A$25:$AC$426,'Incurred Real 2022$'!W$1,FALSE))*BU280*Incurred_Nominal!W$15)</f>
        <v>3291754.1140854987</v>
      </c>
      <c r="X280" s="13" t="str">
        <f>IF(ISTEXT(VLOOKUP($A280,'Incurred Real 2022$'!$A$25:$AC$426,'Incurred Real 2022$'!X$1,FALSE)),"",(VLOOKUP($A280,'Incurred Real 2022$'!$A$25:$AC$426,'Incurred Real 2022$'!X$1,FALSE))*BV280*Incurred_Nominal!X$15)</f>
        <v/>
      </c>
      <c r="Y280" s="13" t="str">
        <f>IF(ISTEXT(VLOOKUP($A280,'Incurred Real 2022$'!$A$25:$AC$426,'Incurred Real 2022$'!Y$1,FALSE)),"",(VLOOKUP($A280,'Incurred Real 2022$'!$A$25:$AC$426,'Incurred Real 2022$'!Y$1,FALSE))*BW280*Incurred_Nominal!Y$15)</f>
        <v/>
      </c>
      <c r="Z280" s="13" t="str">
        <f>IF(ISTEXT(VLOOKUP($A280,'Incurred Real 2022$'!$A$25:$AC$426,'Incurred Real 2022$'!Z$1,FALSE)),"",(VLOOKUP($A280,'Incurred Real 2022$'!$A$25:$AC$426,'Incurred Real 2022$'!Z$1,FALSE))*BX280*Incurred_Nominal!Z$15)</f>
        <v/>
      </c>
      <c r="AA280" s="13" t="str">
        <f>IF(ISTEXT(VLOOKUP($A280,'Incurred Real 2022$'!$A$25:$AC$426,'Incurred Real 2022$'!AA$1,FALSE)),"",(VLOOKUP($A280,'Incurred Real 2022$'!$A$25:$AC$426,'Incurred Real 2022$'!AA$1,FALSE))*BY280*Incurred_Nominal!AA$15)</f>
        <v/>
      </c>
      <c r="AB280" s="13" t="str">
        <f>IF(ISTEXT(VLOOKUP($A280,'Incurred Real 2022$'!$A$25:$AC$426,'Incurred Real 2022$'!AB$1,FALSE)),"",(VLOOKUP($A280,'Incurred Real 2022$'!$A$25:$AC$426,'Incurred Real 2022$'!AB$1,FALSE))*BZ280*Incurred_Nominal!AB$15)</f>
        <v/>
      </c>
      <c r="AC280" s="13" t="str">
        <f>IF(ISTEXT(VLOOKUP($A280,'Incurred Real 2022$'!$A$25:$AC$426,'Incurred Real 2022$'!AC$1,FALSE)),"",(VLOOKUP($A280,'Incurred Real 2022$'!$A$25:$AC$426,'Incurred Real 2022$'!AC$1,FALSE))*CA280*Incurred_Nominal!AC$15)</f>
        <v/>
      </c>
      <c r="AD280" s="232">
        <f t="shared" si="49"/>
        <v>4876877.3162495801</v>
      </c>
      <c r="AE280" s="232">
        <f t="shared" si="50"/>
        <v>4876877.3162495801</v>
      </c>
      <c r="AF280" s="239">
        <f t="shared" si="51"/>
        <v>5540302.4873347115</v>
      </c>
      <c r="AG280" s="237">
        <f t="shared" ref="AG280:AG343" si="57">IF(AH280="","",AF280/AH280)</f>
        <v>4920777.1078616157</v>
      </c>
      <c r="AH280" s="240">
        <f t="shared" si="56"/>
        <v>1.1258999068426243</v>
      </c>
      <c r="AI280" s="234">
        <f>VLOOKUP($A280,Incurred_Real!$A$25:$AP$479,Incurred_Real!AI$1,FALSE)</f>
        <v>2023</v>
      </c>
      <c r="AJ280" s="235">
        <f>VLOOKUP($A280,Incurred_Real!$A$25:$AP$479,Incurred_Real!AJ$1,FALSE)</f>
        <v>44936</v>
      </c>
      <c r="AK280" s="236">
        <f>VLOOKUP($A280,Incurred_Real!$A$25:$AP$479,Incurred_Real!AK$1,FALSE)</f>
        <v>2023</v>
      </c>
      <c r="AL280" s="235" t="str">
        <f>VLOOKUP($A280,Incurred_Real!$A$25:$AP$479,Incurred_Real!AL$1,FALSE)</f>
        <v/>
      </c>
      <c r="AM280" s="237">
        <f>IF(AL280="Commissioned Extra","",(IF((AD280)=0,0,SUMPRODUCT($F$17:$U$17,F280:U280))+VLOOKUP($A280,Incurred_Real!$A$25:$BS$376,Incurred_Real!$AO$1,FALSE)))</f>
        <v>4977225.9360074829</v>
      </c>
      <c r="AN280" s="232" cm="1">
        <f t="array" ref="AN280">IF(ROUND(AE280,0)=0,0,LOOKUP(2,1/(F280:AC280&lt;&gt;""),F280:AC280))</f>
        <v>3291754.1140854987</v>
      </c>
      <c r="AO280" s="232">
        <f t="shared" si="53"/>
        <v>4697680.8762495797</v>
      </c>
      <c r="AP280" s="78"/>
      <c r="AQ280" s="20"/>
      <c r="AR280" s="245">
        <f>VLOOKUP($A280,Incurred_Real!$A$25:$CD$376,Incurred_Real!AR$1,FALSE)</f>
        <v>0</v>
      </c>
      <c r="AS280" s="246">
        <f>VLOOKUP($A280,Incurred_Real!$A$25:$CD$376,Incurred_Real!AS$1,FALSE)</f>
        <v>0</v>
      </c>
      <c r="AT280" s="246">
        <f>VLOOKUP($A280,Incurred_Real!$A$25:$CD$376,Incurred_Real!AT$1,FALSE)</f>
        <v>0</v>
      </c>
      <c r="AU280" s="246">
        <f>VLOOKUP($A280,Incurred_Real!$A$25:$CD$376,Incurred_Real!AU$1,FALSE)</f>
        <v>0</v>
      </c>
      <c r="AV280" s="246">
        <f>VLOOKUP($A280,Incurred_Real!$A$25:$CD$376,Incurred_Real!AV$1,FALSE)</f>
        <v>0</v>
      </c>
      <c r="AW280" s="246">
        <f>VLOOKUP($A280,Incurred_Real!$A$25:$CD$376,Incurred_Real!AW$1,FALSE)</f>
        <v>0</v>
      </c>
      <c r="AX280" s="246">
        <f>VLOOKUP($A280,Incurred_Real!$A$25:$CD$376,Incurred_Real!AX$1,FALSE)</f>
        <v>7.4048830618934858E-2</v>
      </c>
      <c r="AY280" s="246">
        <f>VLOOKUP($A280,Incurred_Real!$A$25:$CD$376,Incurred_Real!AY$1,FALSE)</f>
        <v>0</v>
      </c>
      <c r="AZ280" s="246">
        <f>VLOOKUP($A280,Incurred_Real!$A$25:$CD$376,Incurred_Real!AZ$1,FALSE)</f>
        <v>0</v>
      </c>
      <c r="BA280" s="246">
        <f>VLOOKUP($A280,Incurred_Real!$A$25:$CD$376,Incurred_Real!BA$1,FALSE)</f>
        <v>0</v>
      </c>
      <c r="BB280" s="246">
        <f>VLOOKUP($A280,Incurred_Real!$A$25:$CD$376,Incurred_Real!BB$1,FALSE)</f>
        <v>0.8652343787718606</v>
      </c>
      <c r="BC280" s="246">
        <f>VLOOKUP($A280,Incurred_Real!$A$25:$CD$376,Incurred_Real!BC$1,FALSE)</f>
        <v>0</v>
      </c>
      <c r="BD280" s="246">
        <f>VLOOKUP($A280,Incurred_Real!$A$25:$CD$376,Incurred_Real!BD$1,FALSE)</f>
        <v>1.8048882678060024E-2</v>
      </c>
      <c r="BE280" s="246">
        <f>VLOOKUP($A280,Incurred_Real!$A$25:$CD$376,Incurred_Real!BE$1,FALSE)</f>
        <v>0</v>
      </c>
      <c r="BF280" s="246">
        <f>VLOOKUP($A280,Incurred_Real!$A$25:$CD$376,Incurred_Real!BF$1,FALSE)</f>
        <v>0</v>
      </c>
      <c r="BG280" s="246">
        <f>VLOOKUP($A280,Incurred_Real!$A$25:$CD$376,Incurred_Real!BG$1,FALSE)</f>
        <v>1.3276825419745864E-2</v>
      </c>
      <c r="BH280" s="246">
        <f>VLOOKUP($A280,Incurred_Real!$A$25:$CD$376,Incurred_Real!BH$1,FALSE)</f>
        <v>0</v>
      </c>
      <c r="BI280" s="246">
        <f>VLOOKUP($A280,Incurred_Real!$A$25:$CD$376,Incurred_Real!BI$1,FALSE)</f>
        <v>2.9391082511398488E-2</v>
      </c>
      <c r="BJ280" s="246">
        <f>VLOOKUP($A280,Incurred_Real!$A$25:$CD$376,Incurred_Real!BJ$1,FALSE)</f>
        <v>0</v>
      </c>
      <c r="BK280" s="246">
        <f>VLOOKUP($A280,Incurred_Real!$A$25:$CD$376,Incurred_Real!BK$1,FALSE)</f>
        <v>0</v>
      </c>
      <c r="BL280" s="246">
        <f>VLOOKUP($A280,Incurred_Real!$A$25:$CD$376,Incurred_Real!BL$1,FALSE)</f>
        <v>0</v>
      </c>
      <c r="BM280" s="246">
        <f>VLOOKUP($A280,Incurred_Real!$A$25:$CD$376,Incurred_Real!BM$1,FALSE)</f>
        <v>0</v>
      </c>
      <c r="BN280" s="246">
        <f>VLOOKUP($A280,Incurred_Real!$A$25:$CD$376,Incurred_Real!BN$1,FALSE)</f>
        <v>0</v>
      </c>
      <c r="BO280" s="246">
        <f>VLOOKUP($A280,Incurred_Real!$A$25:$CD$376,Incurred_Real!BO$1,FALSE)</f>
        <v>0</v>
      </c>
      <c r="BP280" s="246">
        <f>VLOOKUP($A280,Incurred_Real!$A$25:$CD$376,Incurred_Real!BP$1,FALSE)</f>
        <v>0</v>
      </c>
      <c r="BQ280" s="246">
        <f>VLOOKUP($A280,Incurred_Real!$A$25:$CD$376,Incurred_Real!BQ$1,FALSE)</f>
        <v>0</v>
      </c>
      <c r="BR280" s="246">
        <f>VLOOKUP($A280,Incurred_Real!$A$25:$CD$376,Incurred_Real!BR$1,FALSE)</f>
        <v>0</v>
      </c>
      <c r="BS280" s="254">
        <f t="shared" si="54"/>
        <v>0.99999999999999978</v>
      </c>
      <c r="BT280" s="249">
        <f>1+IF(ISNA(VLOOKUP($A280,'Project labour content'!$A$7:$D$255,'Project labour content'!$D$1,FALSE)),VLOOKUP($D280,'Project labour content'!$F$6:$G$15,'Project labour content'!$G$1,FALSE),VLOOKUP($A280,'Project labour content'!$A$7:$D$255,'Project labour content'!$D$1,FALSE))*LabEsc22*1</f>
        <v>1.0005990619708984</v>
      </c>
      <c r="BU280" s="249">
        <f>1+IF(ISNA(VLOOKUP($A280,'Project labour content'!$A$7:$D$255,'Project labour content'!$D$1,FALSE)),VLOOKUP($D280,'Project labour content'!$F$6:$G$15,'Project labour content'!$G$1,FALSE),VLOOKUP($A280,'Project labour content'!$A$7:$D$255,'Project labour content'!$D$1,FALSE))*LabEsc23*1</f>
        <v>1.0012009994392574</v>
      </c>
      <c r="BV280" s="249">
        <f>1+IF(ISNA(VLOOKUP($A280,'Project labour content'!$A$7:$D$255,'Project labour content'!$D$1,FALSE)),VLOOKUP($D280,'Project labour content'!$F$6:$G$15,'Project labour content'!$G$1,FALSE),VLOOKUP($A280,'Project labour content'!$A$7:$D$255,'Project labour content'!$D$1,FALSE))*LabEsc24*1</f>
        <v>1.0017680245344514</v>
      </c>
      <c r="BW280" s="249">
        <f>1+IF(ISNA(VLOOKUP($A280,'Project labour content'!$A$7:$D$255,'Project labour content'!$D$1,FALSE)),VLOOKUP($D280,'Project labour content'!$F$6:$G$15,'Project labour content'!$G$1,FALSE),VLOOKUP($A280,'Project labour content'!$A$7:$D$255,'Project labour content'!$D$1,FALSE))*LabEsc25*1</f>
        <v>1.0025274601452814</v>
      </c>
      <c r="BX280" s="249">
        <f>1+IF(ISNA(VLOOKUP($A280,'Project labour content'!$A$7:$D$255,'Project labour content'!$D$1,FALSE)),VLOOKUP($D280,'Project labour content'!$F$6:$G$15,'Project labour content'!$G$1,FALSE),VLOOKUP($A280,'Project labour content'!$A$7:$D$255,'Project labour content'!$D$1,FALSE))*LabEsc26*1</f>
        <v>1.0033551183884841</v>
      </c>
      <c r="BY280" s="249">
        <f>1+IF(ISNA(VLOOKUP($A280,'Project labour content'!$A$7:$D$255,'Project labour content'!$D$1,FALSE)),VLOOKUP($D280,'Project labour content'!$F$6:$G$15,'Project labour content'!$G$1,FALSE),VLOOKUP($A280,'Project labour content'!$A$7:$D$255,'Project labour content'!$D$1,FALSE))*LabEsc27*1</f>
        <v>1.0038677571711201</v>
      </c>
      <c r="BZ280" s="249">
        <f>1+IF(ISNA(VLOOKUP($A280,'Project labour content'!$A$7:$D$255,'Project labour content'!$D$1,FALSE)),VLOOKUP($D280,'Project labour content'!$F$6:$G$15,'Project labour content'!$G$1,FALSE),VLOOKUP($A280,'Project labour content'!$A$7:$D$255,'Project labour content'!$D$1,FALSE))*LabEsc28*1</f>
        <v>1.0042537741744451</v>
      </c>
      <c r="CA280" s="249">
        <f>1+IF(ISNA(VLOOKUP($A280,'Project labour content'!$A$7:$D$255,'Project labour content'!$D$1,FALSE)),VLOOKUP($D280,'Project labour content'!$F$6:$G$15,'Project labour content'!$G$1,FALSE),VLOOKUP($A280,'Project labour content'!$A$7:$D$255,'Project labour content'!$D$1,FALSE))*LabEsc29*1</f>
        <v>1.004873254261381</v>
      </c>
      <c r="CB280" s="250" t="str">
        <f>IF(ISNA(VLOOKUP($A280,'Project labour content'!$A$7:$D$255,'Project labour content'!$D$1,FALSE)),"Category","Project")</f>
        <v>Project</v>
      </c>
      <c r="CD280" s="247" t="str">
        <f t="shared" si="55"/>
        <v>14249</v>
      </c>
    </row>
    <row r="281" spans="1:82" x14ac:dyDescent="0.15">
      <c r="A281" s="11" t="s">
        <v>892</v>
      </c>
      <c r="B281" s="11" t="str">
        <f>VLOOKUP($A281,'Incurred Real 2022$'!$A$25:$AC$426,'Incurred Real 2022$'!B$1,FALSE)</f>
        <v>Journey Management - Mipela Upgrade</v>
      </c>
      <c r="C281" s="11" t="str">
        <f>VLOOKUP($A281,'Incurred Real 2022$'!$A$25:$AC$426,'Incurred Real 2022$'!C$1,FALSE)</f>
        <v>ExAnte</v>
      </c>
      <c r="D281" s="11" t="str">
        <f>VLOOKUP($A281,'Incurred Real 2022$'!$A$25:$AC$426,'Incurred Real 2022$'!D$1,FALSE)</f>
        <v>Information Technology</v>
      </c>
      <c r="E281" s="11" t="str">
        <f>VLOOKUP($A281,'Incurred Real 2022$'!$A$25:$AC$426,'Incurred Real 2022$'!E$1,FALSE)</f>
        <v>Active</v>
      </c>
      <c r="F281" s="105" t="str">
        <f>IF(VLOOKUP($A281,'Incurred Real 2022$'!$A$25:$AC$426,'Incurred Real 2022$'!F$1,FALSE)=0,"",VLOOKUP($A281,'Incurred Real 2022$'!$A$25:$AC$426,'Incurred Real 2022$'!F$1,FALSE))</f>
        <v/>
      </c>
      <c r="G281" s="105" t="str">
        <f>IF(VLOOKUP($A281,'Incurred Real 2022$'!$A$25:$AC$426,'Incurred Real 2022$'!G$1,FALSE)=0,"",VLOOKUP($A281,'Incurred Real 2022$'!$A$25:$AC$426,'Incurred Real 2022$'!G$1,FALSE))</f>
        <v/>
      </c>
      <c r="H281" s="105" t="str">
        <f>IF(VLOOKUP($A281,'Incurred Real 2022$'!$A$25:$AC$426,'Incurred Real 2022$'!H$1,FALSE)=0,"",VLOOKUP($A281,'Incurred Real 2022$'!$A$25:$AC$426,'Incurred Real 2022$'!H$1,FALSE))</f>
        <v/>
      </c>
      <c r="I281" s="105" t="str">
        <f>IF(VLOOKUP($A281,'Incurred Real 2022$'!$A$25:$AC$426,'Incurred Real 2022$'!I$1,FALSE)=0,"",VLOOKUP($A281,'Incurred Real 2022$'!$A$25:$AC$426,'Incurred Real 2022$'!I$1,FALSE))</f>
        <v/>
      </c>
      <c r="J281" s="105" t="str">
        <f>IF(VLOOKUP($A281,'Incurred Real 2022$'!$A$25:$AC$426,'Incurred Real 2022$'!J$1,FALSE)=0,"",VLOOKUP($A281,'Incurred Real 2022$'!$A$25:$AC$426,'Incurred Real 2022$'!J$1,FALSE))</f>
        <v/>
      </c>
      <c r="K281" s="105" t="str">
        <f>IF(VLOOKUP($A281,'Incurred Real 2022$'!$A$25:$AC$426,'Incurred Real 2022$'!K$1,FALSE)=0,"",VLOOKUP($A281,'Incurred Real 2022$'!$A$25:$AC$426,'Incurred Real 2022$'!K$1,FALSE))</f>
        <v/>
      </c>
      <c r="L281" s="105" t="str">
        <f>IF(VLOOKUP($A281,'Incurred Real 2022$'!$A$25:$AC$426,'Incurred Real 2022$'!L$1,FALSE)=0,"",VLOOKUP($A281,'Incurred Real 2022$'!$A$25:$AC$426,'Incurred Real 2022$'!L$1,FALSE))</f>
        <v/>
      </c>
      <c r="M281" s="105" t="str">
        <f>IF(VLOOKUP($A281,'Incurred Real 2022$'!$A$25:$AC$426,'Incurred Real 2022$'!M$1,FALSE)=0,"",VLOOKUP($A281,'Incurred Real 2022$'!$A$25:$AC$426,'Incurred Real 2022$'!M$1,FALSE))</f>
        <v/>
      </c>
      <c r="N281" s="105" t="str">
        <f>IF(VLOOKUP($A281,'Incurred Real 2022$'!$A$25:$AC$426,'Incurred Real 2022$'!N$1,FALSE)=0,"",VLOOKUP($A281,'Incurred Real 2022$'!$A$25:$AC$426,'Incurred Real 2022$'!N$1,FALSE))</f>
        <v/>
      </c>
      <c r="O281" s="105" t="str">
        <f>IF(VLOOKUP($A281,'Incurred Real 2022$'!$A$25:$AC$426,'Incurred Real 2022$'!O$1,FALSE)=0,"",VLOOKUP($A281,'Incurred Real 2022$'!$A$25:$AC$426,'Incurred Real 2022$'!O$1,FALSE))</f>
        <v/>
      </c>
      <c r="P281" s="105" t="str">
        <f>IF(VLOOKUP($A281,'Incurred Real 2022$'!$A$25:$AC$426,'Incurred Real 2022$'!P$1,FALSE)=0,"",VLOOKUP($A281,'Incurred Real 2022$'!$A$25:$AC$426,'Incurred Real 2022$'!P$1,FALSE))</f>
        <v/>
      </c>
      <c r="Q281" s="105" t="str">
        <f>IF(VLOOKUP($A281,'Incurred Real 2022$'!$A$25:$AC$426,'Incurred Real 2022$'!Q$1,FALSE)=0,"",VLOOKUP($A281,'Incurred Real 2022$'!$A$25:$AC$426,'Incurred Real 2022$'!Q$1,FALSE))</f>
        <v/>
      </c>
      <c r="R281" s="105" t="str">
        <f>IF(VLOOKUP($A281,'Incurred Real 2022$'!$A$25:$AC$426,'Incurred Real 2022$'!R$1,FALSE)=0,"",VLOOKUP($A281,'Incurred Real 2022$'!$A$25:$AC$426,'Incurred Real 2022$'!R$1,FALSE))</f>
        <v/>
      </c>
      <c r="S281" s="105" t="str">
        <f>IF(VLOOKUP($A281,'Incurred Real 2022$'!$A$25:$AC$426,'Incurred Real 2022$'!S$1,FALSE)=0,"",VLOOKUP($A281,'Incurred Real 2022$'!$A$25:$AC$426,'Incurred Real 2022$'!S$1,FALSE))</f>
        <v/>
      </c>
      <c r="T281" s="105">
        <f>IF(VLOOKUP($A281,'Incurred Real 2022$'!$A$25:$AC$426,'Incurred Real 2022$'!T$1,FALSE)=0,"",VLOOKUP($A281,'Incurred Real 2022$'!$A$25:$AC$426,'Incurred Real 2022$'!T$1,FALSE))</f>
        <v>36247.440000000002</v>
      </c>
      <c r="U281" s="105">
        <f>IF(VLOOKUP($A281,'Incurred Real 2022$'!$A$25:$AC$426,'Incurred Real 2022$'!U$1,FALSE)=0,"",VLOOKUP($A281,'Incurred Real 2022$'!$A$25:$AC$426,'Incurred Real 2022$'!U$1,FALSE))</f>
        <v>33075.53</v>
      </c>
      <c r="V281" s="13">
        <f>IF(ISTEXT(VLOOKUP($A281,'Incurred Real 2022$'!$A$25:$AC$426,'Incurred Real 2022$'!V$1,FALSE)),"",(VLOOKUP($A281,'Incurred Real 2022$'!$A$25:$AC$426,'Incurred Real 2022$'!V$1,FALSE))*BT281*Incurred_Nominal!V$15)</f>
        <v>159263.60366056659</v>
      </c>
      <c r="W281" s="13">
        <f>IF(ISTEXT(VLOOKUP($A281,'Incurred Real 2022$'!$A$25:$AC$426,'Incurred Real 2022$'!W$1,FALSE)),"",(VLOOKUP($A281,'Incurred Real 2022$'!$A$25:$AC$426,'Incurred Real 2022$'!W$1,FALSE))*BU281*Incurred_Nominal!W$15)</f>
        <v>172421.3422437188</v>
      </c>
      <c r="X281" s="13" t="str">
        <f>IF(ISTEXT(VLOOKUP($A281,'Incurred Real 2022$'!$A$25:$AC$426,'Incurred Real 2022$'!X$1,FALSE)),"",(VLOOKUP($A281,'Incurred Real 2022$'!$A$25:$AC$426,'Incurred Real 2022$'!X$1,FALSE))*BV281*Incurred_Nominal!X$15)</f>
        <v/>
      </c>
      <c r="Y281" s="13" t="str">
        <f>IF(ISTEXT(VLOOKUP($A281,'Incurred Real 2022$'!$A$25:$AC$426,'Incurred Real 2022$'!Y$1,FALSE)),"",(VLOOKUP($A281,'Incurred Real 2022$'!$A$25:$AC$426,'Incurred Real 2022$'!Y$1,FALSE))*BW281*Incurred_Nominal!Y$15)</f>
        <v/>
      </c>
      <c r="Z281" s="13" t="str">
        <f>IF(ISTEXT(VLOOKUP($A281,'Incurred Real 2022$'!$A$25:$AC$426,'Incurred Real 2022$'!Z$1,FALSE)),"",(VLOOKUP($A281,'Incurred Real 2022$'!$A$25:$AC$426,'Incurred Real 2022$'!Z$1,FALSE))*BX281*Incurred_Nominal!Z$15)</f>
        <v/>
      </c>
      <c r="AA281" s="13" t="str">
        <f>IF(ISTEXT(VLOOKUP($A281,'Incurred Real 2022$'!$A$25:$AC$426,'Incurred Real 2022$'!AA$1,FALSE)),"",(VLOOKUP($A281,'Incurred Real 2022$'!$A$25:$AC$426,'Incurred Real 2022$'!AA$1,FALSE))*BY281*Incurred_Nominal!AA$15)</f>
        <v/>
      </c>
      <c r="AB281" s="13" t="str">
        <f>IF(ISTEXT(VLOOKUP($A281,'Incurred Real 2022$'!$A$25:$AC$426,'Incurred Real 2022$'!AB$1,FALSE)),"",(VLOOKUP($A281,'Incurred Real 2022$'!$A$25:$AC$426,'Incurred Real 2022$'!AB$1,FALSE))*BZ281*Incurred_Nominal!AB$15)</f>
        <v/>
      </c>
      <c r="AC281" s="13" t="str">
        <f>IF(ISTEXT(VLOOKUP($A281,'Incurred Real 2022$'!$A$25:$AC$426,'Incurred Real 2022$'!AC$1,FALSE)),"",(VLOOKUP($A281,'Incurred Real 2022$'!$A$25:$AC$426,'Incurred Real 2022$'!AC$1,FALSE))*CA281*Incurred_Nominal!AC$15)</f>
        <v/>
      </c>
      <c r="AD281" s="232">
        <f t="shared" ref="AD281:AD344" si="58">SUM(F281:AC281)</f>
        <v>401007.91590428539</v>
      </c>
      <c r="AE281" s="232">
        <f t="shared" ref="AE281:AE344" si="59">-SUMIFS(F281:AC281,F281:AC281,"&lt;0")+SUMIFS(F281:AC281,F281:AC281,"&gt;0")</f>
        <v>401007.91590428539</v>
      </c>
      <c r="AF281" s="239">
        <f t="shared" ref="AF281:AF344" si="60">IF(AL281="Commissioned Extra","",IF(ROUND(AD281,0)=0,0,SUMPRODUCT($F$18:$AC$18,F281:AC281)))</f>
        <v>460127.95873273979</v>
      </c>
      <c r="AG281" s="237">
        <f t="shared" si="57"/>
        <v>408675.72324708913</v>
      </c>
      <c r="AH281" s="240">
        <f t="shared" si="56"/>
        <v>1.1258999068426243</v>
      </c>
      <c r="AI281" s="234">
        <f>VLOOKUP($A281,Incurred_Real!$A$25:$AP$479,Incurred_Real!AI$1,FALSE)</f>
        <v>2023</v>
      </c>
      <c r="AJ281" s="235">
        <f>VLOOKUP($A281,Incurred_Real!$A$25:$AP$479,Incurred_Real!AJ$1,FALSE)</f>
        <v>44866</v>
      </c>
      <c r="AK281" s="236">
        <f>VLOOKUP($A281,Incurred_Real!$A$25:$AP$479,Incurred_Real!AK$1,FALSE)</f>
        <v>2023</v>
      </c>
      <c r="AL281" s="235" t="str">
        <f>VLOOKUP($A281,Incurred_Real!$A$25:$AP$479,Incurred_Real!AL$1,FALSE)</f>
        <v/>
      </c>
      <c r="AM281" s="237">
        <f>IF(AL281="Commissioned Extra","",(IF((AD281)=0,0,SUMPRODUCT($F$17:$U$17,F281:U281))+VLOOKUP($A281,Incurred_Real!$A$25:$BS$376,Incurred_Real!$AO$1,FALSE)))</f>
        <v>412678.88950996962</v>
      </c>
      <c r="AN281" s="232" cm="1">
        <f t="array" ref="AN281">IF(ROUND(AE281,0)=0,0,LOOKUP(2,1/(F281:AC281&lt;&gt;""),F281:AC281))</f>
        <v>172421.3422437188</v>
      </c>
      <c r="AO281" s="232">
        <f t="shared" ref="AO281:AO344" si="61">SUM(V281:AC281)</f>
        <v>331684.94590428541</v>
      </c>
      <c r="AP281" s="78"/>
      <c r="AQ281" s="20"/>
      <c r="AR281" s="245">
        <f>VLOOKUP($A281,Incurred_Real!$A$25:$CD$376,Incurred_Real!AR$1,FALSE)</f>
        <v>0</v>
      </c>
      <c r="AS281" s="246">
        <f>VLOOKUP($A281,Incurred_Real!$A$25:$CD$376,Incurred_Real!AS$1,FALSE)</f>
        <v>0</v>
      </c>
      <c r="AT281" s="246">
        <f>VLOOKUP($A281,Incurred_Real!$A$25:$CD$376,Incurred_Real!AT$1,FALSE)</f>
        <v>0</v>
      </c>
      <c r="AU281" s="246">
        <f>VLOOKUP($A281,Incurred_Real!$A$25:$CD$376,Incurred_Real!AU$1,FALSE)</f>
        <v>0</v>
      </c>
      <c r="AV281" s="246">
        <f>VLOOKUP($A281,Incurred_Real!$A$25:$CD$376,Incurred_Real!AV$1,FALSE)</f>
        <v>1</v>
      </c>
      <c r="AW281" s="246">
        <f>VLOOKUP($A281,Incurred_Real!$A$25:$CD$376,Incurred_Real!AW$1,FALSE)</f>
        <v>0</v>
      </c>
      <c r="AX281" s="246">
        <f>VLOOKUP($A281,Incurred_Real!$A$25:$CD$376,Incurred_Real!AX$1,FALSE)</f>
        <v>0</v>
      </c>
      <c r="AY281" s="246">
        <f>VLOOKUP($A281,Incurred_Real!$A$25:$CD$376,Incurred_Real!AY$1,FALSE)</f>
        <v>0</v>
      </c>
      <c r="AZ281" s="246">
        <f>VLOOKUP($A281,Incurred_Real!$A$25:$CD$376,Incurred_Real!AZ$1,FALSE)</f>
        <v>0</v>
      </c>
      <c r="BA281" s="246">
        <f>VLOOKUP($A281,Incurred_Real!$A$25:$CD$376,Incurred_Real!BA$1,FALSE)</f>
        <v>0</v>
      </c>
      <c r="BB281" s="246">
        <f>VLOOKUP($A281,Incurred_Real!$A$25:$CD$376,Incurred_Real!BB$1,FALSE)</f>
        <v>0</v>
      </c>
      <c r="BC281" s="246">
        <f>VLOOKUP($A281,Incurred_Real!$A$25:$CD$376,Incurred_Real!BC$1,FALSE)</f>
        <v>0</v>
      </c>
      <c r="BD281" s="246">
        <f>VLOOKUP($A281,Incurred_Real!$A$25:$CD$376,Incurred_Real!BD$1,FALSE)</f>
        <v>0</v>
      </c>
      <c r="BE281" s="246">
        <f>VLOOKUP($A281,Incurred_Real!$A$25:$CD$376,Incurred_Real!BE$1,FALSE)</f>
        <v>0</v>
      </c>
      <c r="BF281" s="246">
        <f>VLOOKUP($A281,Incurred_Real!$A$25:$CD$376,Incurred_Real!BF$1,FALSE)</f>
        <v>0</v>
      </c>
      <c r="BG281" s="246">
        <f>VLOOKUP($A281,Incurred_Real!$A$25:$CD$376,Incurred_Real!BG$1,FALSE)</f>
        <v>0</v>
      </c>
      <c r="BH281" s="246">
        <f>VLOOKUP($A281,Incurred_Real!$A$25:$CD$376,Incurred_Real!BH$1,FALSE)</f>
        <v>0</v>
      </c>
      <c r="BI281" s="246">
        <f>VLOOKUP($A281,Incurred_Real!$A$25:$CD$376,Incurred_Real!BI$1,FALSE)</f>
        <v>0</v>
      </c>
      <c r="BJ281" s="246">
        <f>VLOOKUP($A281,Incurred_Real!$A$25:$CD$376,Incurred_Real!BJ$1,FALSE)</f>
        <v>0</v>
      </c>
      <c r="BK281" s="246">
        <f>VLOOKUP($A281,Incurred_Real!$A$25:$CD$376,Incurred_Real!BK$1,FALSE)</f>
        <v>0</v>
      </c>
      <c r="BL281" s="246">
        <f>VLOOKUP($A281,Incurred_Real!$A$25:$CD$376,Incurred_Real!BL$1,FALSE)</f>
        <v>0</v>
      </c>
      <c r="BM281" s="246">
        <f>VLOOKUP($A281,Incurred_Real!$A$25:$CD$376,Incurred_Real!BM$1,FALSE)</f>
        <v>0</v>
      </c>
      <c r="BN281" s="246">
        <f>VLOOKUP($A281,Incurred_Real!$A$25:$CD$376,Incurred_Real!BN$1,FALSE)</f>
        <v>0</v>
      </c>
      <c r="BO281" s="246">
        <f>VLOOKUP($A281,Incurred_Real!$A$25:$CD$376,Incurred_Real!BO$1,FALSE)</f>
        <v>0</v>
      </c>
      <c r="BP281" s="246">
        <f>VLOOKUP($A281,Incurred_Real!$A$25:$CD$376,Incurred_Real!BP$1,FALSE)</f>
        <v>0</v>
      </c>
      <c r="BQ281" s="246">
        <f>VLOOKUP($A281,Incurred_Real!$A$25:$CD$376,Incurred_Real!BQ$1,FALSE)</f>
        <v>0</v>
      </c>
      <c r="BR281" s="246">
        <f>VLOOKUP($A281,Incurred_Real!$A$25:$CD$376,Incurred_Real!BR$1,FALSE)</f>
        <v>0</v>
      </c>
      <c r="BS281" s="254">
        <f t="shared" ref="BS281:BS344" si="62">SUM(AS281:BR281)</f>
        <v>1</v>
      </c>
      <c r="BT281" s="249">
        <f>1+IF(ISNA(VLOOKUP($A281,'Project labour content'!$A$7:$D$255,'Project labour content'!$D$1,FALSE)),VLOOKUP($D281,'Project labour content'!$F$6:$G$15,'Project labour content'!$G$1,FALSE),VLOOKUP($A281,'Project labour content'!$A$7:$D$255,'Project labour content'!$D$1,FALSE))*LabEsc22*1</f>
        <v>1.0028391389430245</v>
      </c>
      <c r="BU281" s="249">
        <f>1+IF(ISNA(VLOOKUP($A281,'Project labour content'!$A$7:$D$255,'Project labour content'!$D$1,FALSE)),VLOOKUP($D281,'Project labour content'!$F$6:$G$15,'Project labour content'!$G$1,FALSE),VLOOKUP($A281,'Project labour content'!$A$7:$D$255,'Project labour content'!$D$1,FALSE))*LabEsc23*1</f>
        <v>1.0056919057529754</v>
      </c>
      <c r="BV281" s="249">
        <f>1+IF(ISNA(VLOOKUP($A281,'Project labour content'!$A$7:$D$255,'Project labour content'!$D$1,FALSE)),VLOOKUP($D281,'Project labour content'!$F$6:$G$15,'Project labour content'!$G$1,FALSE),VLOOKUP($A281,'Project labour content'!$A$7:$D$255,'Project labour content'!$D$1,FALSE))*LabEsc24*1</f>
        <v>1.0083792120879493</v>
      </c>
      <c r="BW281" s="249">
        <f>1+IF(ISNA(VLOOKUP($A281,'Project labour content'!$A$7:$D$255,'Project labour content'!$D$1,FALSE)),VLOOKUP($D281,'Project labour content'!$F$6:$G$15,'Project labour content'!$G$1,FALSE),VLOOKUP($A281,'Project labour content'!$A$7:$D$255,'Project labour content'!$D$1,FALSE))*LabEsc25*1</f>
        <v>1.0119784110392578</v>
      </c>
      <c r="BX281" s="249">
        <f>1+IF(ISNA(VLOOKUP($A281,'Project labour content'!$A$7:$D$255,'Project labour content'!$D$1,FALSE)),VLOOKUP($D281,'Project labour content'!$F$6:$G$15,'Project labour content'!$G$1,FALSE),VLOOKUP($A281,'Project labour content'!$A$7:$D$255,'Project labour content'!$D$1,FALSE))*LabEsc26*1</f>
        <v>1.0159009380296919</v>
      </c>
      <c r="BY281" s="249">
        <f>1+IF(ISNA(VLOOKUP($A281,'Project labour content'!$A$7:$D$255,'Project labour content'!$D$1,FALSE)),VLOOKUP($D281,'Project labour content'!$F$6:$G$15,'Project labour content'!$G$1,FALSE),VLOOKUP($A281,'Project labour content'!$A$7:$D$255,'Project labour content'!$D$1,FALSE))*LabEsc27*1</f>
        <v>1.0183304909009976</v>
      </c>
      <c r="BZ281" s="249">
        <f>1+IF(ISNA(VLOOKUP($A281,'Project labour content'!$A$7:$D$255,'Project labour content'!$D$1,FALSE)),VLOOKUP($D281,'Project labour content'!$F$6:$G$15,'Project labour content'!$G$1,FALSE),VLOOKUP($A281,'Project labour content'!$A$7:$D$255,'Project labour content'!$D$1,FALSE))*LabEsc28*1</f>
        <v>1.0201599442130909</v>
      </c>
      <c r="CA281" s="249">
        <f>1+IF(ISNA(VLOOKUP($A281,'Project labour content'!$A$7:$D$255,'Project labour content'!$D$1,FALSE)),VLOOKUP($D281,'Project labour content'!$F$6:$G$15,'Project labour content'!$G$1,FALSE),VLOOKUP($A281,'Project labour content'!$A$7:$D$255,'Project labour content'!$D$1,FALSE))*LabEsc29*1</f>
        <v>1.0230958508883383</v>
      </c>
      <c r="CB281" s="250" t="str">
        <f>IF(ISNA(VLOOKUP($A281,'Project labour content'!$A$7:$D$255,'Project labour content'!$D$1,FALSE)),"Category","Project")</f>
        <v>Project</v>
      </c>
      <c r="CD281" s="247" t="str">
        <f t="shared" ref="CD281:CD344" si="63">RIGHT(A281,5)</f>
        <v>14250</v>
      </c>
    </row>
    <row r="282" spans="1:82" x14ac:dyDescent="0.15">
      <c r="A282" s="11" t="s">
        <v>900</v>
      </c>
      <c r="B282" s="11" t="str">
        <f>VLOOKUP($A282,'Incurred Real 2022$'!$A$25:$AC$426,'Incurred Real 2022$'!B$1,FALSE)</f>
        <v>Substation Battery Unit Asset Replacement 2018-2023</v>
      </c>
      <c r="C282" s="11" t="str">
        <f>VLOOKUP($A282,'Incurred Real 2022$'!$A$25:$AC$426,'Incurred Real 2022$'!C$1,FALSE)</f>
        <v>ExAnte</v>
      </c>
      <c r="D282" s="11" t="str">
        <f>VLOOKUP($A282,'Incurred Real 2022$'!$A$25:$AC$426,'Incurred Real 2022$'!D$1,FALSE)</f>
        <v>Replacement</v>
      </c>
      <c r="E282" s="11" t="str">
        <f>VLOOKUP($A282,'Incurred Real 2022$'!$A$25:$AC$426,'Incurred Real 2022$'!E$1,FALSE)</f>
        <v>Active</v>
      </c>
      <c r="F282" s="105" t="str">
        <f>IF(VLOOKUP($A282,'Incurred Real 2022$'!$A$25:$AC$426,'Incurred Real 2022$'!F$1,FALSE)=0,"",VLOOKUP($A282,'Incurred Real 2022$'!$A$25:$AC$426,'Incurred Real 2022$'!F$1,FALSE))</f>
        <v/>
      </c>
      <c r="G282" s="105" t="str">
        <f>IF(VLOOKUP($A282,'Incurred Real 2022$'!$A$25:$AC$426,'Incurred Real 2022$'!G$1,FALSE)=0,"",VLOOKUP($A282,'Incurred Real 2022$'!$A$25:$AC$426,'Incurred Real 2022$'!G$1,FALSE))</f>
        <v/>
      </c>
      <c r="H282" s="105" t="str">
        <f>IF(VLOOKUP($A282,'Incurred Real 2022$'!$A$25:$AC$426,'Incurred Real 2022$'!H$1,FALSE)=0,"",VLOOKUP($A282,'Incurred Real 2022$'!$A$25:$AC$426,'Incurred Real 2022$'!H$1,FALSE))</f>
        <v/>
      </c>
      <c r="I282" s="105" t="str">
        <f>IF(VLOOKUP($A282,'Incurred Real 2022$'!$A$25:$AC$426,'Incurred Real 2022$'!I$1,FALSE)=0,"",VLOOKUP($A282,'Incurred Real 2022$'!$A$25:$AC$426,'Incurred Real 2022$'!I$1,FALSE))</f>
        <v/>
      </c>
      <c r="J282" s="105" t="str">
        <f>IF(VLOOKUP($A282,'Incurred Real 2022$'!$A$25:$AC$426,'Incurred Real 2022$'!J$1,FALSE)=0,"",VLOOKUP($A282,'Incurred Real 2022$'!$A$25:$AC$426,'Incurred Real 2022$'!J$1,FALSE))</f>
        <v/>
      </c>
      <c r="K282" s="105" t="str">
        <f>IF(VLOOKUP($A282,'Incurred Real 2022$'!$A$25:$AC$426,'Incurred Real 2022$'!K$1,FALSE)=0,"",VLOOKUP($A282,'Incurred Real 2022$'!$A$25:$AC$426,'Incurred Real 2022$'!K$1,FALSE))</f>
        <v/>
      </c>
      <c r="L282" s="105" t="str">
        <f>IF(VLOOKUP($A282,'Incurred Real 2022$'!$A$25:$AC$426,'Incurred Real 2022$'!L$1,FALSE)=0,"",VLOOKUP($A282,'Incurred Real 2022$'!$A$25:$AC$426,'Incurred Real 2022$'!L$1,FALSE))</f>
        <v/>
      </c>
      <c r="M282" s="105" t="str">
        <f>IF(VLOOKUP($A282,'Incurred Real 2022$'!$A$25:$AC$426,'Incurred Real 2022$'!M$1,FALSE)=0,"",VLOOKUP($A282,'Incurred Real 2022$'!$A$25:$AC$426,'Incurred Real 2022$'!M$1,FALSE))</f>
        <v/>
      </c>
      <c r="N282" s="105" t="str">
        <f>IF(VLOOKUP($A282,'Incurred Real 2022$'!$A$25:$AC$426,'Incurred Real 2022$'!N$1,FALSE)=0,"",VLOOKUP($A282,'Incurred Real 2022$'!$A$25:$AC$426,'Incurred Real 2022$'!N$1,FALSE))</f>
        <v/>
      </c>
      <c r="O282" s="105" t="str">
        <f>IF(VLOOKUP($A282,'Incurred Real 2022$'!$A$25:$AC$426,'Incurred Real 2022$'!O$1,FALSE)=0,"",VLOOKUP($A282,'Incurred Real 2022$'!$A$25:$AC$426,'Incurred Real 2022$'!O$1,FALSE))</f>
        <v/>
      </c>
      <c r="P282" s="105" t="str">
        <f>IF(VLOOKUP($A282,'Incurred Real 2022$'!$A$25:$AC$426,'Incurred Real 2022$'!P$1,FALSE)=0,"",VLOOKUP($A282,'Incurred Real 2022$'!$A$25:$AC$426,'Incurred Real 2022$'!P$1,FALSE))</f>
        <v/>
      </c>
      <c r="Q282" s="105" t="str">
        <f>IF(VLOOKUP($A282,'Incurred Real 2022$'!$A$25:$AC$426,'Incurred Real 2022$'!Q$1,FALSE)=0,"",VLOOKUP($A282,'Incurred Real 2022$'!$A$25:$AC$426,'Incurred Real 2022$'!Q$1,FALSE))</f>
        <v/>
      </c>
      <c r="R282" s="105" t="str">
        <f>IF(VLOOKUP($A282,'Incurred Real 2022$'!$A$25:$AC$426,'Incurred Real 2022$'!R$1,FALSE)=0,"",VLOOKUP($A282,'Incurred Real 2022$'!$A$25:$AC$426,'Incurred Real 2022$'!R$1,FALSE))</f>
        <v/>
      </c>
      <c r="S282" s="105" t="str">
        <f>IF(VLOOKUP($A282,'Incurred Real 2022$'!$A$25:$AC$426,'Incurred Real 2022$'!S$1,FALSE)=0,"",VLOOKUP($A282,'Incurred Real 2022$'!$A$25:$AC$426,'Incurred Real 2022$'!S$1,FALSE))</f>
        <v/>
      </c>
      <c r="T282" s="105">
        <f>IF(VLOOKUP($A282,'Incurred Real 2022$'!$A$25:$AC$426,'Incurred Real 2022$'!T$1,FALSE)=0,"",VLOOKUP($A282,'Incurred Real 2022$'!$A$25:$AC$426,'Incurred Real 2022$'!T$1,FALSE))</f>
        <v>344064.02</v>
      </c>
      <c r="U282" s="105">
        <f>IF(VLOOKUP($A282,'Incurred Real 2022$'!$A$25:$AC$426,'Incurred Real 2022$'!U$1,FALSE)=0,"",VLOOKUP($A282,'Incurred Real 2022$'!$A$25:$AC$426,'Incurred Real 2022$'!U$1,FALSE))</f>
        <v>142847.04000000001</v>
      </c>
      <c r="V282" s="13">
        <f>IF(ISTEXT(VLOOKUP($A282,'Incurred Real 2022$'!$A$25:$AC$426,'Incurred Real 2022$'!V$1,FALSE)),"",(VLOOKUP($A282,'Incurred Real 2022$'!$A$25:$AC$426,'Incurred Real 2022$'!V$1,FALSE))*BT282*Incurred_Nominal!V$15)</f>
        <v>351984.75520307408</v>
      </c>
      <c r="W282" s="13">
        <f>IF(ISTEXT(VLOOKUP($A282,'Incurred Real 2022$'!$A$25:$AC$426,'Incurred Real 2022$'!W$1,FALSE)),"",(VLOOKUP($A282,'Incurred Real 2022$'!$A$25:$AC$426,'Incurred Real 2022$'!W$1,FALSE))*BU282*Incurred_Nominal!W$15)</f>
        <v>386721.35256159172</v>
      </c>
      <c r="X282" s="13" t="str">
        <f>IF(ISTEXT(VLOOKUP($A282,'Incurred Real 2022$'!$A$25:$AC$426,'Incurred Real 2022$'!X$1,FALSE)),"",(VLOOKUP($A282,'Incurred Real 2022$'!$A$25:$AC$426,'Incurred Real 2022$'!X$1,FALSE))*BV282*Incurred_Nominal!X$15)</f>
        <v/>
      </c>
      <c r="Y282" s="13" t="str">
        <f>IF(ISTEXT(VLOOKUP($A282,'Incurred Real 2022$'!$A$25:$AC$426,'Incurred Real 2022$'!Y$1,FALSE)),"",(VLOOKUP($A282,'Incurred Real 2022$'!$A$25:$AC$426,'Incurred Real 2022$'!Y$1,FALSE))*BW282*Incurred_Nominal!Y$15)</f>
        <v/>
      </c>
      <c r="Z282" s="13" t="str">
        <f>IF(ISTEXT(VLOOKUP($A282,'Incurred Real 2022$'!$A$25:$AC$426,'Incurred Real 2022$'!Z$1,FALSE)),"",(VLOOKUP($A282,'Incurred Real 2022$'!$A$25:$AC$426,'Incurred Real 2022$'!Z$1,FALSE))*BX282*Incurred_Nominal!Z$15)</f>
        <v/>
      </c>
      <c r="AA282" s="13" t="str">
        <f>IF(ISTEXT(VLOOKUP($A282,'Incurred Real 2022$'!$A$25:$AC$426,'Incurred Real 2022$'!AA$1,FALSE)),"",(VLOOKUP($A282,'Incurred Real 2022$'!$A$25:$AC$426,'Incurred Real 2022$'!AA$1,FALSE))*BY282*Incurred_Nominal!AA$15)</f>
        <v/>
      </c>
      <c r="AB282" s="13" t="str">
        <f>IF(ISTEXT(VLOOKUP($A282,'Incurred Real 2022$'!$A$25:$AC$426,'Incurred Real 2022$'!AB$1,FALSE)),"",(VLOOKUP($A282,'Incurred Real 2022$'!$A$25:$AC$426,'Incurred Real 2022$'!AB$1,FALSE))*BZ282*Incurred_Nominal!AB$15)</f>
        <v/>
      </c>
      <c r="AC282" s="13" t="str">
        <f>IF(ISTEXT(VLOOKUP($A282,'Incurred Real 2022$'!$A$25:$AC$426,'Incurred Real 2022$'!AC$1,FALSE)),"",(VLOOKUP($A282,'Incurred Real 2022$'!$A$25:$AC$426,'Incurred Real 2022$'!AC$1,FALSE))*CA282*Incurred_Nominal!AC$15)</f>
        <v/>
      </c>
      <c r="AD282" s="232">
        <f t="shared" si="58"/>
        <v>1225617.1677646658</v>
      </c>
      <c r="AE282" s="232">
        <f t="shared" si="59"/>
        <v>1225617.1677646658</v>
      </c>
      <c r="AF282" s="239">
        <f t="shared" si="60"/>
        <v>1420322.2068606112</v>
      </c>
      <c r="AG282" s="237">
        <f t="shared" si="57"/>
        <v>1261499.5331544518</v>
      </c>
      <c r="AH282" s="240">
        <f t="shared" ref="AH282:AH345" si="64">IF(AL282="Commissioned Extra","",IF(AK282="","",IF(AK282&lt;AI282,INDEX($F$18:$AC$18,1,MATCH(TEXT(AK282,"000"),$F$23:$AC$23)),INDEX($F$18:$AC$18,1,MATCH(AI282,$F$23:$AC$23)))))</f>
        <v>1.1258999068426243</v>
      </c>
      <c r="AI282" s="234">
        <f>VLOOKUP($A282,Incurred_Real!$A$25:$AP$479,Incurred_Real!AI$1,FALSE)</f>
        <v>2023</v>
      </c>
      <c r="AJ282" s="235">
        <f>VLOOKUP($A282,Incurred_Real!$A$25:$AP$479,Incurred_Real!AJ$1,FALSE)</f>
        <v>45107</v>
      </c>
      <c r="AK282" s="236">
        <f>VLOOKUP($A282,Incurred_Real!$A$25:$AP$479,Incurred_Real!AK$1,FALSE)</f>
        <v>2023</v>
      </c>
      <c r="AL282" s="235" t="str">
        <f>VLOOKUP($A282,Incurred_Real!$A$25:$AP$479,Incurred_Real!AL$1,FALSE)</f>
        <v/>
      </c>
      <c r="AM282" s="237">
        <f>IF(AL282="Commissioned Extra","",(IF((AD282)=0,0,SUMPRODUCT($F$17:$U$17,F282:U282))+VLOOKUP($A282,Incurred_Real!$A$25:$BS$376,Incurred_Real!$AO$1,FALSE)))</f>
        <v>1270414.3183921273</v>
      </c>
      <c r="AN282" s="232" cm="1">
        <f t="array" ref="AN282">IF(ROUND(AE282,0)=0,0,LOOKUP(2,1/(F282:AC282&lt;&gt;""),F282:AC282))</f>
        <v>386721.35256159172</v>
      </c>
      <c r="AO282" s="232">
        <f t="shared" si="61"/>
        <v>738706.10776466574</v>
      </c>
      <c r="AP282" s="78"/>
      <c r="AQ282" s="20"/>
      <c r="AR282" s="245">
        <f>VLOOKUP($A282,Incurred_Real!$A$25:$CD$376,Incurred_Real!AR$1,FALSE)</f>
        <v>0</v>
      </c>
      <c r="AS282" s="246">
        <f>VLOOKUP($A282,Incurred_Real!$A$25:$CD$376,Incurred_Real!AS$1,FALSE)</f>
        <v>0</v>
      </c>
      <c r="AT282" s="246">
        <f>VLOOKUP($A282,Incurred_Real!$A$25:$CD$376,Incurred_Real!AT$1,FALSE)</f>
        <v>0</v>
      </c>
      <c r="AU282" s="246">
        <f>VLOOKUP($A282,Incurred_Real!$A$25:$CD$376,Incurred_Real!AU$1,FALSE)</f>
        <v>0</v>
      </c>
      <c r="AV282" s="246">
        <f>VLOOKUP($A282,Incurred_Real!$A$25:$CD$376,Incurred_Real!AV$1,FALSE)</f>
        <v>0</v>
      </c>
      <c r="AW282" s="246">
        <f>VLOOKUP($A282,Incurred_Real!$A$25:$CD$376,Incurred_Real!AW$1,FALSE)</f>
        <v>0</v>
      </c>
      <c r="AX282" s="246">
        <f>VLOOKUP($A282,Incurred_Real!$A$25:$CD$376,Incurred_Real!AX$1,FALSE)</f>
        <v>0</v>
      </c>
      <c r="AY282" s="246">
        <f>VLOOKUP($A282,Incurred_Real!$A$25:$CD$376,Incurred_Real!AY$1,FALSE)</f>
        <v>0</v>
      </c>
      <c r="AZ282" s="246">
        <f>VLOOKUP($A282,Incurred_Real!$A$25:$CD$376,Incurred_Real!AZ$1,FALSE)</f>
        <v>0</v>
      </c>
      <c r="BA282" s="246">
        <f>VLOOKUP($A282,Incurred_Real!$A$25:$CD$376,Incurred_Real!BA$1,FALSE)</f>
        <v>0</v>
      </c>
      <c r="BB282" s="246">
        <f>VLOOKUP($A282,Incurred_Real!$A$25:$CD$376,Incurred_Real!BB$1,FALSE)</f>
        <v>0</v>
      </c>
      <c r="BC282" s="246">
        <f>VLOOKUP($A282,Incurred_Real!$A$25:$CD$376,Incurred_Real!BC$1,FALSE)</f>
        <v>0</v>
      </c>
      <c r="BD282" s="246">
        <f>VLOOKUP($A282,Incurred_Real!$A$25:$CD$376,Incurred_Real!BD$1,FALSE)</f>
        <v>0</v>
      </c>
      <c r="BE282" s="246">
        <f>VLOOKUP($A282,Incurred_Real!$A$25:$CD$376,Incurred_Real!BE$1,FALSE)</f>
        <v>0</v>
      </c>
      <c r="BF282" s="246">
        <f>VLOOKUP($A282,Incurred_Real!$A$25:$CD$376,Incurred_Real!BF$1,FALSE)</f>
        <v>0</v>
      </c>
      <c r="BG282" s="246">
        <f>VLOOKUP($A282,Incurred_Real!$A$25:$CD$376,Incurred_Real!BG$1,FALSE)</f>
        <v>1</v>
      </c>
      <c r="BH282" s="246">
        <f>VLOOKUP($A282,Incurred_Real!$A$25:$CD$376,Incurred_Real!BH$1,FALSE)</f>
        <v>0</v>
      </c>
      <c r="BI282" s="246">
        <f>VLOOKUP($A282,Incurred_Real!$A$25:$CD$376,Incurred_Real!BI$1,FALSE)</f>
        <v>0</v>
      </c>
      <c r="BJ282" s="246">
        <f>VLOOKUP($A282,Incurred_Real!$A$25:$CD$376,Incurred_Real!BJ$1,FALSE)</f>
        <v>0</v>
      </c>
      <c r="BK282" s="246">
        <f>VLOOKUP($A282,Incurred_Real!$A$25:$CD$376,Incurred_Real!BK$1,FALSE)</f>
        <v>0</v>
      </c>
      <c r="BL282" s="246">
        <f>VLOOKUP($A282,Incurred_Real!$A$25:$CD$376,Incurred_Real!BL$1,FALSE)</f>
        <v>0</v>
      </c>
      <c r="BM282" s="246">
        <f>VLOOKUP($A282,Incurred_Real!$A$25:$CD$376,Incurred_Real!BM$1,FALSE)</f>
        <v>0</v>
      </c>
      <c r="BN282" s="246">
        <f>VLOOKUP($A282,Incurred_Real!$A$25:$CD$376,Incurred_Real!BN$1,FALSE)</f>
        <v>0</v>
      </c>
      <c r="BO282" s="246">
        <f>VLOOKUP($A282,Incurred_Real!$A$25:$CD$376,Incurred_Real!BO$1,FALSE)</f>
        <v>0</v>
      </c>
      <c r="BP282" s="246">
        <f>VLOOKUP($A282,Incurred_Real!$A$25:$CD$376,Incurred_Real!BP$1,FALSE)</f>
        <v>0</v>
      </c>
      <c r="BQ282" s="246">
        <f>VLOOKUP($A282,Incurred_Real!$A$25:$CD$376,Incurred_Real!BQ$1,FALSE)</f>
        <v>0</v>
      </c>
      <c r="BR282" s="246">
        <f>VLOOKUP($A282,Incurred_Real!$A$25:$CD$376,Incurred_Real!BR$1,FALSE)</f>
        <v>0</v>
      </c>
      <c r="BS282" s="254">
        <f t="shared" si="62"/>
        <v>1</v>
      </c>
      <c r="BT282" s="249">
        <f>1+IF(ISNA(VLOOKUP($A282,'Project labour content'!$A$7:$D$255,'Project labour content'!$D$1,FALSE)),VLOOKUP($D282,'Project labour content'!$F$6:$G$15,'Project labour content'!$G$1,FALSE),VLOOKUP($A282,'Project labour content'!$A$7:$D$255,'Project labour content'!$D$1,FALSE))*LabEsc22*1</f>
        <v>1.0010795925910954</v>
      </c>
      <c r="BU282" s="249">
        <f>1+IF(ISNA(VLOOKUP($A282,'Project labour content'!$A$7:$D$255,'Project labour content'!$D$1,FALSE)),VLOOKUP($D282,'Project labour content'!$F$6:$G$15,'Project labour content'!$G$1,FALSE),VLOOKUP($A282,'Project labour content'!$A$7:$D$255,'Project labour content'!$D$1,FALSE))*LabEsc23*1</f>
        <v>1.0021643672266281</v>
      </c>
      <c r="BV282" s="249">
        <f>1+IF(ISNA(VLOOKUP($A282,'Project labour content'!$A$7:$D$255,'Project labour content'!$D$1,FALSE)),VLOOKUP($D282,'Project labour content'!$F$6:$G$15,'Project labour content'!$G$1,FALSE),VLOOKUP($A282,'Project labour content'!$A$7:$D$255,'Project labour content'!$D$1,FALSE))*LabEsc24*1</f>
        <v>1.0031862249332997</v>
      </c>
      <c r="BW282" s="249">
        <f>1+IF(ISNA(VLOOKUP($A282,'Project labour content'!$A$7:$D$255,'Project labour content'!$D$1,FALSE)),VLOOKUP($D282,'Project labour content'!$F$6:$G$15,'Project labour content'!$G$1,FALSE),VLOOKUP($A282,'Project labour content'!$A$7:$D$255,'Project labour content'!$D$1,FALSE))*LabEsc25*1</f>
        <v>1.0045548330217688</v>
      </c>
      <c r="BX282" s="249">
        <f>1+IF(ISNA(VLOOKUP($A282,'Project labour content'!$A$7:$D$255,'Project labour content'!$D$1,FALSE)),VLOOKUP($D282,'Project labour content'!$F$6:$G$15,'Project labour content'!$G$1,FALSE),VLOOKUP($A282,'Project labour content'!$A$7:$D$255,'Project labour content'!$D$1,FALSE))*LabEsc26*1</f>
        <v>1.006046387736852</v>
      </c>
      <c r="BY282" s="249">
        <f>1+IF(ISNA(VLOOKUP($A282,'Project labour content'!$A$7:$D$255,'Project labour content'!$D$1,FALSE)),VLOOKUP($D282,'Project labour content'!$F$6:$G$15,'Project labour content'!$G$1,FALSE),VLOOKUP($A282,'Project labour content'!$A$7:$D$255,'Project labour content'!$D$1,FALSE))*LabEsc27*1</f>
        <v>1.006970233780379</v>
      </c>
      <c r="BZ282" s="249">
        <f>1+IF(ISNA(VLOOKUP($A282,'Project labour content'!$A$7:$D$255,'Project labour content'!$D$1,FALSE)),VLOOKUP($D282,'Project labour content'!$F$6:$G$15,'Project labour content'!$G$1,FALSE),VLOOKUP($A282,'Project labour content'!$A$7:$D$255,'Project labour content'!$D$1,FALSE))*LabEsc28*1</f>
        <v>1.0076658898511546</v>
      </c>
      <c r="CA282" s="249">
        <f>1+IF(ISNA(VLOOKUP($A282,'Project labour content'!$A$7:$D$255,'Project labour content'!$D$1,FALSE)),VLOOKUP($D282,'Project labour content'!$F$6:$G$15,'Project labour content'!$G$1,FALSE),VLOOKUP($A282,'Project labour content'!$A$7:$D$255,'Project labour content'!$D$1,FALSE))*LabEsc29*1</f>
        <v>1.0087822787135357</v>
      </c>
      <c r="CB282" s="250" t="str">
        <f>IF(ISNA(VLOOKUP($A282,'Project labour content'!$A$7:$D$255,'Project labour content'!$D$1,FALSE)),"Category","Project")</f>
        <v>Project</v>
      </c>
      <c r="CD282" s="247" t="str">
        <f t="shared" si="63"/>
        <v>14251</v>
      </c>
    </row>
    <row r="283" spans="1:82" x14ac:dyDescent="0.15">
      <c r="A283" s="11" t="s">
        <v>905</v>
      </c>
      <c r="B283" s="11" t="str">
        <f>VLOOKUP($A283,'Incurred Real 2022$'!$A$25:$AC$426,'Incurred Real 2022$'!B$1,FALSE)</f>
        <v>Substation LAN Replacement 2018-23</v>
      </c>
      <c r="C283" s="11" t="str">
        <f>VLOOKUP($A283,'Incurred Real 2022$'!$A$25:$AC$426,'Incurred Real 2022$'!C$1,FALSE)</f>
        <v>ExAnte</v>
      </c>
      <c r="D283" s="11" t="str">
        <f>VLOOKUP($A283,'Incurred Real 2022$'!$A$25:$AC$426,'Incurred Real 2022$'!D$1,FALSE)</f>
        <v>Replacement</v>
      </c>
      <c r="E283" s="11" t="str">
        <f>VLOOKUP($A283,'Incurred Real 2022$'!$A$25:$AC$426,'Incurred Real 2022$'!E$1,FALSE)</f>
        <v>Active</v>
      </c>
      <c r="F283" s="105" t="str">
        <f>IF(VLOOKUP($A283,'Incurred Real 2022$'!$A$25:$AC$426,'Incurred Real 2022$'!F$1,FALSE)=0,"",VLOOKUP($A283,'Incurred Real 2022$'!$A$25:$AC$426,'Incurred Real 2022$'!F$1,FALSE))</f>
        <v/>
      </c>
      <c r="G283" s="105" t="str">
        <f>IF(VLOOKUP($A283,'Incurred Real 2022$'!$A$25:$AC$426,'Incurred Real 2022$'!G$1,FALSE)=0,"",VLOOKUP($A283,'Incurred Real 2022$'!$A$25:$AC$426,'Incurred Real 2022$'!G$1,FALSE))</f>
        <v/>
      </c>
      <c r="H283" s="105" t="str">
        <f>IF(VLOOKUP($A283,'Incurred Real 2022$'!$A$25:$AC$426,'Incurred Real 2022$'!H$1,FALSE)=0,"",VLOOKUP($A283,'Incurred Real 2022$'!$A$25:$AC$426,'Incurred Real 2022$'!H$1,FALSE))</f>
        <v/>
      </c>
      <c r="I283" s="105" t="str">
        <f>IF(VLOOKUP($A283,'Incurred Real 2022$'!$A$25:$AC$426,'Incurred Real 2022$'!I$1,FALSE)=0,"",VLOOKUP($A283,'Incurred Real 2022$'!$A$25:$AC$426,'Incurred Real 2022$'!I$1,FALSE))</f>
        <v/>
      </c>
      <c r="J283" s="105" t="str">
        <f>IF(VLOOKUP($A283,'Incurred Real 2022$'!$A$25:$AC$426,'Incurred Real 2022$'!J$1,FALSE)=0,"",VLOOKUP($A283,'Incurred Real 2022$'!$A$25:$AC$426,'Incurred Real 2022$'!J$1,FALSE))</f>
        <v/>
      </c>
      <c r="K283" s="105" t="str">
        <f>IF(VLOOKUP($A283,'Incurred Real 2022$'!$A$25:$AC$426,'Incurred Real 2022$'!K$1,FALSE)=0,"",VLOOKUP($A283,'Incurred Real 2022$'!$A$25:$AC$426,'Incurred Real 2022$'!K$1,FALSE))</f>
        <v/>
      </c>
      <c r="L283" s="105" t="str">
        <f>IF(VLOOKUP($A283,'Incurred Real 2022$'!$A$25:$AC$426,'Incurred Real 2022$'!L$1,FALSE)=0,"",VLOOKUP($A283,'Incurred Real 2022$'!$A$25:$AC$426,'Incurred Real 2022$'!L$1,FALSE))</f>
        <v/>
      </c>
      <c r="M283" s="105" t="str">
        <f>IF(VLOOKUP($A283,'Incurred Real 2022$'!$A$25:$AC$426,'Incurred Real 2022$'!M$1,FALSE)=0,"",VLOOKUP($A283,'Incurred Real 2022$'!$A$25:$AC$426,'Incurred Real 2022$'!M$1,FALSE))</f>
        <v/>
      </c>
      <c r="N283" s="105" t="str">
        <f>IF(VLOOKUP($A283,'Incurred Real 2022$'!$A$25:$AC$426,'Incurred Real 2022$'!N$1,FALSE)=0,"",VLOOKUP($A283,'Incurred Real 2022$'!$A$25:$AC$426,'Incurred Real 2022$'!N$1,FALSE))</f>
        <v/>
      </c>
      <c r="O283" s="105" t="str">
        <f>IF(VLOOKUP($A283,'Incurred Real 2022$'!$A$25:$AC$426,'Incurred Real 2022$'!O$1,FALSE)=0,"",VLOOKUP($A283,'Incurred Real 2022$'!$A$25:$AC$426,'Incurred Real 2022$'!O$1,FALSE))</f>
        <v/>
      </c>
      <c r="P283" s="105" t="str">
        <f>IF(VLOOKUP($A283,'Incurred Real 2022$'!$A$25:$AC$426,'Incurred Real 2022$'!P$1,FALSE)=0,"",VLOOKUP($A283,'Incurred Real 2022$'!$A$25:$AC$426,'Incurred Real 2022$'!P$1,FALSE))</f>
        <v/>
      </c>
      <c r="Q283" s="105" t="str">
        <f>IF(VLOOKUP($A283,'Incurred Real 2022$'!$A$25:$AC$426,'Incurred Real 2022$'!Q$1,FALSE)=0,"",VLOOKUP($A283,'Incurred Real 2022$'!$A$25:$AC$426,'Incurred Real 2022$'!Q$1,FALSE))</f>
        <v/>
      </c>
      <c r="R283" s="105" t="str">
        <f>IF(VLOOKUP($A283,'Incurred Real 2022$'!$A$25:$AC$426,'Incurred Real 2022$'!R$1,FALSE)=0,"",VLOOKUP($A283,'Incurred Real 2022$'!$A$25:$AC$426,'Incurred Real 2022$'!R$1,FALSE))</f>
        <v/>
      </c>
      <c r="S283" s="105" t="str">
        <f>IF(VLOOKUP($A283,'Incurred Real 2022$'!$A$25:$AC$426,'Incurred Real 2022$'!S$1,FALSE)=0,"",VLOOKUP($A283,'Incurred Real 2022$'!$A$25:$AC$426,'Incurred Real 2022$'!S$1,FALSE))</f>
        <v/>
      </c>
      <c r="T283" s="105">
        <f>IF(VLOOKUP($A283,'Incurred Real 2022$'!$A$25:$AC$426,'Incurred Real 2022$'!T$1,FALSE)=0,"",VLOOKUP($A283,'Incurred Real 2022$'!$A$25:$AC$426,'Incurred Real 2022$'!T$1,FALSE))</f>
        <v>308152.28000000003</v>
      </c>
      <c r="U283" s="105">
        <f>IF(VLOOKUP($A283,'Incurred Real 2022$'!$A$25:$AC$426,'Incurred Real 2022$'!U$1,FALSE)=0,"",VLOOKUP($A283,'Incurred Real 2022$'!$A$25:$AC$426,'Incurred Real 2022$'!U$1,FALSE))</f>
        <v>234922.16</v>
      </c>
      <c r="V283" s="13">
        <f>IF(ISTEXT(VLOOKUP($A283,'Incurred Real 2022$'!$A$25:$AC$426,'Incurred Real 2022$'!V$1,FALSE)),"",(VLOOKUP($A283,'Incurred Real 2022$'!$A$25:$AC$426,'Incurred Real 2022$'!V$1,FALSE))*BT283*Incurred_Nominal!V$15)</f>
        <v>560033.79866962426</v>
      </c>
      <c r="W283" s="13">
        <f>IF(ISTEXT(VLOOKUP($A283,'Incurred Real 2022$'!$A$25:$AC$426,'Incurred Real 2022$'!W$1,FALSE)),"",(VLOOKUP($A283,'Incurred Real 2022$'!$A$25:$AC$426,'Incurred Real 2022$'!W$1,FALSE))*BU283*Incurred_Nominal!W$15)</f>
        <v>232159.45414274093</v>
      </c>
      <c r="X283" s="13" t="str">
        <f>IF(ISTEXT(VLOOKUP($A283,'Incurred Real 2022$'!$A$25:$AC$426,'Incurred Real 2022$'!X$1,FALSE)),"",(VLOOKUP($A283,'Incurred Real 2022$'!$A$25:$AC$426,'Incurred Real 2022$'!X$1,FALSE))*BV283*Incurred_Nominal!X$15)</f>
        <v/>
      </c>
      <c r="Y283" s="13" t="str">
        <f>IF(ISTEXT(VLOOKUP($A283,'Incurred Real 2022$'!$A$25:$AC$426,'Incurred Real 2022$'!Y$1,FALSE)),"",(VLOOKUP($A283,'Incurred Real 2022$'!$A$25:$AC$426,'Incurred Real 2022$'!Y$1,FALSE))*BW283*Incurred_Nominal!Y$15)</f>
        <v/>
      </c>
      <c r="Z283" s="13" t="str">
        <f>IF(ISTEXT(VLOOKUP($A283,'Incurred Real 2022$'!$A$25:$AC$426,'Incurred Real 2022$'!Z$1,FALSE)),"",(VLOOKUP($A283,'Incurred Real 2022$'!$A$25:$AC$426,'Incurred Real 2022$'!Z$1,FALSE))*BX283*Incurred_Nominal!Z$15)</f>
        <v/>
      </c>
      <c r="AA283" s="13" t="str">
        <f>IF(ISTEXT(VLOOKUP($A283,'Incurred Real 2022$'!$A$25:$AC$426,'Incurred Real 2022$'!AA$1,FALSE)),"",(VLOOKUP($A283,'Incurred Real 2022$'!$A$25:$AC$426,'Incurred Real 2022$'!AA$1,FALSE))*BY283*Incurred_Nominal!AA$15)</f>
        <v/>
      </c>
      <c r="AB283" s="13" t="str">
        <f>IF(ISTEXT(VLOOKUP($A283,'Incurred Real 2022$'!$A$25:$AC$426,'Incurred Real 2022$'!AB$1,FALSE)),"",(VLOOKUP($A283,'Incurred Real 2022$'!$A$25:$AC$426,'Incurred Real 2022$'!AB$1,FALSE))*BZ283*Incurred_Nominal!AB$15)</f>
        <v/>
      </c>
      <c r="AC283" s="13" t="str">
        <f>IF(ISTEXT(VLOOKUP($A283,'Incurred Real 2022$'!$A$25:$AC$426,'Incurred Real 2022$'!AC$1,FALSE)),"",(VLOOKUP($A283,'Incurred Real 2022$'!$A$25:$AC$426,'Incurred Real 2022$'!AC$1,FALSE))*CA283*Incurred_Nominal!AC$15)</f>
        <v/>
      </c>
      <c r="AD283" s="232">
        <f t="shared" si="58"/>
        <v>1335267.6928123652</v>
      </c>
      <c r="AE283" s="232">
        <f t="shared" si="59"/>
        <v>1335267.6928123652</v>
      </c>
      <c r="AF283" s="239">
        <f t="shared" si="60"/>
        <v>1552287.8812906812</v>
      </c>
      <c r="AG283" s="237">
        <f t="shared" si="57"/>
        <v>1378708.5973244125</v>
      </c>
      <c r="AH283" s="240">
        <f t="shared" si="64"/>
        <v>1.1258999068426243</v>
      </c>
      <c r="AI283" s="234">
        <f>VLOOKUP($A283,Incurred_Real!$A$25:$AP$479,Incurred_Real!AI$1,FALSE)</f>
        <v>2023</v>
      </c>
      <c r="AJ283" s="235">
        <f>VLOOKUP($A283,Incurred_Real!$A$25:$AP$479,Incurred_Real!AJ$1,FALSE)</f>
        <v>44819</v>
      </c>
      <c r="AK283" s="236">
        <f>VLOOKUP($A283,Incurred_Real!$A$25:$AP$479,Incurred_Real!AK$1,FALSE)</f>
        <v>2023</v>
      </c>
      <c r="AL283" s="235" t="str">
        <f>VLOOKUP($A283,Incurred_Real!$A$25:$AP$479,Incurred_Real!AL$1,FALSE)</f>
        <v/>
      </c>
      <c r="AM283" s="237">
        <f>IF(AL283="Commissioned Extra","",(IF((AD283)=0,0,SUMPRODUCT($F$17:$U$17,F283:U283))+VLOOKUP($A283,Incurred_Real!$A$25:$BS$376,Incurred_Real!$AO$1,FALSE)))</f>
        <v>1388322.2265186356</v>
      </c>
      <c r="AN283" s="232" cm="1">
        <f t="array" ref="AN283">IF(ROUND(AE283,0)=0,0,LOOKUP(2,1/(F283:AC283&lt;&gt;""),F283:AC283))</f>
        <v>232159.45414274093</v>
      </c>
      <c r="AO283" s="232">
        <f t="shared" si="61"/>
        <v>792193.25281236519</v>
      </c>
      <c r="AP283" s="78"/>
      <c r="AQ283" s="20"/>
      <c r="AR283" s="245">
        <f>VLOOKUP($A283,Incurred_Real!$A$25:$CD$376,Incurred_Real!AR$1,FALSE)</f>
        <v>1</v>
      </c>
      <c r="AS283" s="246">
        <f>VLOOKUP($A283,Incurred_Real!$A$25:$CD$376,Incurred_Real!AS$1,FALSE)</f>
        <v>0</v>
      </c>
      <c r="AT283" s="246">
        <f>VLOOKUP($A283,Incurred_Real!$A$25:$CD$376,Incurred_Real!AT$1,FALSE)</f>
        <v>0</v>
      </c>
      <c r="AU283" s="246">
        <f>VLOOKUP($A283,Incurred_Real!$A$25:$CD$376,Incurred_Real!AU$1,FALSE)</f>
        <v>0</v>
      </c>
      <c r="AV283" s="246">
        <f>VLOOKUP($A283,Incurred_Real!$A$25:$CD$376,Incurred_Real!AV$1,FALSE)</f>
        <v>0</v>
      </c>
      <c r="AW283" s="246">
        <f>VLOOKUP($A283,Incurred_Real!$A$25:$CD$376,Incurred_Real!AW$1,FALSE)</f>
        <v>0</v>
      </c>
      <c r="AX283" s="246">
        <f>VLOOKUP($A283,Incurred_Real!$A$25:$CD$376,Incurred_Real!AX$1,FALSE)</f>
        <v>0</v>
      </c>
      <c r="AY283" s="246">
        <f>VLOOKUP($A283,Incurred_Real!$A$25:$CD$376,Incurred_Real!AY$1,FALSE)</f>
        <v>0</v>
      </c>
      <c r="AZ283" s="246">
        <f>VLOOKUP($A283,Incurred_Real!$A$25:$CD$376,Incurred_Real!AZ$1,FALSE)</f>
        <v>0</v>
      </c>
      <c r="BA283" s="246">
        <f>VLOOKUP($A283,Incurred_Real!$A$25:$CD$376,Incurred_Real!BA$1,FALSE)</f>
        <v>0</v>
      </c>
      <c r="BB283" s="246">
        <f>VLOOKUP($A283,Incurred_Real!$A$25:$CD$376,Incurred_Real!BB$1,FALSE)</f>
        <v>0</v>
      </c>
      <c r="BC283" s="246">
        <f>VLOOKUP($A283,Incurred_Real!$A$25:$CD$376,Incurred_Real!BC$1,FALSE)</f>
        <v>0</v>
      </c>
      <c r="BD283" s="246">
        <f>VLOOKUP($A283,Incurred_Real!$A$25:$CD$376,Incurred_Real!BD$1,FALSE)</f>
        <v>0</v>
      </c>
      <c r="BE283" s="246">
        <f>VLOOKUP($A283,Incurred_Real!$A$25:$CD$376,Incurred_Real!BE$1,FALSE)</f>
        <v>0</v>
      </c>
      <c r="BF283" s="246">
        <f>VLOOKUP($A283,Incurred_Real!$A$25:$CD$376,Incurred_Real!BF$1,FALSE)</f>
        <v>0</v>
      </c>
      <c r="BG283" s="246">
        <f>VLOOKUP($A283,Incurred_Real!$A$25:$CD$376,Incurred_Real!BG$1,FALSE)</f>
        <v>0</v>
      </c>
      <c r="BH283" s="246">
        <f>VLOOKUP($A283,Incurred_Real!$A$25:$CD$376,Incurred_Real!BH$1,FALSE)</f>
        <v>0</v>
      </c>
      <c r="BI283" s="246">
        <f>VLOOKUP($A283,Incurred_Real!$A$25:$CD$376,Incurred_Real!BI$1,FALSE)</f>
        <v>0</v>
      </c>
      <c r="BJ283" s="246">
        <f>VLOOKUP($A283,Incurred_Real!$A$25:$CD$376,Incurred_Real!BJ$1,FALSE)</f>
        <v>0</v>
      </c>
      <c r="BK283" s="246">
        <f>VLOOKUP($A283,Incurred_Real!$A$25:$CD$376,Incurred_Real!BK$1,FALSE)</f>
        <v>0</v>
      </c>
      <c r="BL283" s="246">
        <f>VLOOKUP($A283,Incurred_Real!$A$25:$CD$376,Incurred_Real!BL$1,FALSE)</f>
        <v>0</v>
      </c>
      <c r="BM283" s="246">
        <f>VLOOKUP($A283,Incurred_Real!$A$25:$CD$376,Incurred_Real!BM$1,FALSE)</f>
        <v>0</v>
      </c>
      <c r="BN283" s="246">
        <f>VLOOKUP($A283,Incurred_Real!$A$25:$CD$376,Incurred_Real!BN$1,FALSE)</f>
        <v>0</v>
      </c>
      <c r="BO283" s="246">
        <f>VLOOKUP($A283,Incurred_Real!$A$25:$CD$376,Incurred_Real!BO$1,FALSE)</f>
        <v>0</v>
      </c>
      <c r="BP283" s="246">
        <f>VLOOKUP($A283,Incurred_Real!$A$25:$CD$376,Incurred_Real!BP$1,FALSE)</f>
        <v>0</v>
      </c>
      <c r="BQ283" s="246">
        <f>VLOOKUP($A283,Incurred_Real!$A$25:$CD$376,Incurred_Real!BQ$1,FALSE)</f>
        <v>0</v>
      </c>
      <c r="BR283" s="246">
        <f>VLOOKUP($A283,Incurred_Real!$A$25:$CD$376,Incurred_Real!BR$1,FALSE)</f>
        <v>1</v>
      </c>
      <c r="BS283" s="254">
        <f t="shared" si="62"/>
        <v>1</v>
      </c>
      <c r="BT283" s="249">
        <f>1+IF(ISNA(VLOOKUP($A283,'Project labour content'!$A$7:$D$255,'Project labour content'!$D$1,FALSE)),VLOOKUP($D283,'Project labour content'!$F$6:$G$15,'Project labour content'!$G$1,FALSE),VLOOKUP($A283,'Project labour content'!$A$7:$D$255,'Project labour content'!$D$1,FALSE))*LabEsc22*1</f>
        <v>1.0032590756813293</v>
      </c>
      <c r="BU283" s="249">
        <f>1+IF(ISNA(VLOOKUP($A283,'Project labour content'!$A$7:$D$255,'Project labour content'!$D$1,FALSE)),VLOOKUP($D283,'Project labour content'!$F$6:$G$15,'Project labour content'!$G$1,FALSE),VLOOKUP($A283,'Project labour content'!$A$7:$D$255,'Project labour content'!$D$1,FALSE))*LabEsc23*1</f>
        <v>1.0065337949259292</v>
      </c>
      <c r="BV283" s="249">
        <f>1+IF(ISNA(VLOOKUP($A283,'Project labour content'!$A$7:$D$255,'Project labour content'!$D$1,FALSE)),VLOOKUP($D283,'Project labour content'!$F$6:$G$15,'Project labour content'!$G$1,FALSE),VLOOKUP($A283,'Project labour content'!$A$7:$D$255,'Project labour content'!$D$1,FALSE))*LabEsc24*1</f>
        <v>1.0096185804543423</v>
      </c>
      <c r="BW283" s="249">
        <f>1+IF(ISNA(VLOOKUP($A283,'Project labour content'!$A$7:$D$255,'Project labour content'!$D$1,FALSE)),VLOOKUP($D283,'Project labour content'!$F$6:$G$15,'Project labour content'!$G$1,FALSE),VLOOKUP($A283,'Project labour content'!$A$7:$D$255,'Project labour content'!$D$1,FALSE))*LabEsc25*1</f>
        <v>1.01375013653873</v>
      </c>
      <c r="BX283" s="249">
        <f>1+IF(ISNA(VLOOKUP($A283,'Project labour content'!$A$7:$D$255,'Project labour content'!$D$1,FALSE)),VLOOKUP($D283,'Project labour content'!$F$6:$G$15,'Project labour content'!$G$1,FALSE),VLOOKUP($A283,'Project labour content'!$A$7:$D$255,'Project labour content'!$D$1,FALSE))*LabEsc26*1</f>
        <v>1.0182528440780321</v>
      </c>
      <c r="BY283" s="249">
        <f>1+IF(ISNA(VLOOKUP($A283,'Project labour content'!$A$7:$D$255,'Project labour content'!$D$1,FALSE)),VLOOKUP($D283,'Project labour content'!$F$6:$G$15,'Project labour content'!$G$1,FALSE),VLOOKUP($A283,'Project labour content'!$A$7:$D$255,'Project labour content'!$D$1,FALSE))*LabEsc27*1</f>
        <v>1.021041751855452</v>
      </c>
      <c r="BZ283" s="249">
        <f>1+IF(ISNA(VLOOKUP($A283,'Project labour content'!$A$7:$D$255,'Project labour content'!$D$1,FALSE)),VLOOKUP($D283,'Project labour content'!$F$6:$G$15,'Project labour content'!$G$1,FALSE),VLOOKUP($A283,'Project labour content'!$A$7:$D$255,'Project labour content'!$D$1,FALSE))*LabEsc28*1</f>
        <v>1.0231417994118492</v>
      </c>
      <c r="CA283" s="249">
        <f>1+IF(ISNA(VLOOKUP($A283,'Project labour content'!$A$7:$D$255,'Project labour content'!$D$1,FALSE)),VLOOKUP($D283,'Project labour content'!$F$6:$G$15,'Project labour content'!$G$1,FALSE),VLOOKUP($A283,'Project labour content'!$A$7:$D$255,'Project labour content'!$D$1,FALSE))*LabEsc29*1</f>
        <v>1.0265119557303557</v>
      </c>
      <c r="CB283" s="250" t="str">
        <f>IF(ISNA(VLOOKUP($A283,'Project labour content'!$A$7:$D$255,'Project labour content'!$D$1,FALSE)),"Category","Project")</f>
        <v>Project</v>
      </c>
      <c r="CD283" s="247" t="str">
        <f t="shared" si="63"/>
        <v>15001</v>
      </c>
    </row>
    <row r="284" spans="1:82" x14ac:dyDescent="0.15">
      <c r="A284" s="11" t="s">
        <v>893</v>
      </c>
      <c r="B284" s="11" t="str">
        <f>VLOOKUP($A284,'Incurred Real 2022$'!$A$25:$AC$426,'Incurred Real 2022$'!B$1,FALSE)</f>
        <v>Estimating System Upgrade</v>
      </c>
      <c r="C284" s="11" t="str">
        <f>VLOOKUP($A284,'Incurred Real 2022$'!$A$25:$AC$426,'Incurred Real 2022$'!C$1,FALSE)</f>
        <v>ExAnte</v>
      </c>
      <c r="D284" s="11" t="str">
        <f>VLOOKUP($A284,'Incurred Real 2022$'!$A$25:$AC$426,'Incurred Real 2022$'!D$1,FALSE)</f>
        <v>Information Technology</v>
      </c>
      <c r="E284" s="11" t="str">
        <f>VLOOKUP($A284,'Incurred Real 2022$'!$A$25:$AC$426,'Incurred Real 2022$'!E$1,FALSE)</f>
        <v>Active</v>
      </c>
      <c r="F284" s="105" t="str">
        <f>IF(VLOOKUP($A284,'Incurred Real 2022$'!$A$25:$AC$426,'Incurred Real 2022$'!F$1,FALSE)=0,"",VLOOKUP($A284,'Incurred Real 2022$'!$A$25:$AC$426,'Incurred Real 2022$'!F$1,FALSE))</f>
        <v/>
      </c>
      <c r="G284" s="105" t="str">
        <f>IF(VLOOKUP($A284,'Incurred Real 2022$'!$A$25:$AC$426,'Incurred Real 2022$'!G$1,FALSE)=0,"",VLOOKUP($A284,'Incurred Real 2022$'!$A$25:$AC$426,'Incurred Real 2022$'!G$1,FALSE))</f>
        <v/>
      </c>
      <c r="H284" s="105" t="str">
        <f>IF(VLOOKUP($A284,'Incurred Real 2022$'!$A$25:$AC$426,'Incurred Real 2022$'!H$1,FALSE)=0,"",VLOOKUP($A284,'Incurred Real 2022$'!$A$25:$AC$426,'Incurred Real 2022$'!H$1,FALSE))</f>
        <v/>
      </c>
      <c r="I284" s="105" t="str">
        <f>IF(VLOOKUP($A284,'Incurred Real 2022$'!$A$25:$AC$426,'Incurred Real 2022$'!I$1,FALSE)=0,"",VLOOKUP($A284,'Incurred Real 2022$'!$A$25:$AC$426,'Incurred Real 2022$'!I$1,FALSE))</f>
        <v/>
      </c>
      <c r="J284" s="105" t="str">
        <f>IF(VLOOKUP($A284,'Incurred Real 2022$'!$A$25:$AC$426,'Incurred Real 2022$'!J$1,FALSE)=0,"",VLOOKUP($A284,'Incurred Real 2022$'!$A$25:$AC$426,'Incurred Real 2022$'!J$1,FALSE))</f>
        <v/>
      </c>
      <c r="K284" s="105" t="str">
        <f>IF(VLOOKUP($A284,'Incurred Real 2022$'!$A$25:$AC$426,'Incurred Real 2022$'!K$1,FALSE)=0,"",VLOOKUP($A284,'Incurred Real 2022$'!$A$25:$AC$426,'Incurred Real 2022$'!K$1,FALSE))</f>
        <v/>
      </c>
      <c r="L284" s="105" t="str">
        <f>IF(VLOOKUP($A284,'Incurred Real 2022$'!$A$25:$AC$426,'Incurred Real 2022$'!L$1,FALSE)=0,"",VLOOKUP($A284,'Incurred Real 2022$'!$A$25:$AC$426,'Incurred Real 2022$'!L$1,FALSE))</f>
        <v/>
      </c>
      <c r="M284" s="105" t="str">
        <f>IF(VLOOKUP($A284,'Incurred Real 2022$'!$A$25:$AC$426,'Incurred Real 2022$'!M$1,FALSE)=0,"",VLOOKUP($A284,'Incurred Real 2022$'!$A$25:$AC$426,'Incurred Real 2022$'!M$1,FALSE))</f>
        <v/>
      </c>
      <c r="N284" s="105" t="str">
        <f>IF(VLOOKUP($A284,'Incurred Real 2022$'!$A$25:$AC$426,'Incurred Real 2022$'!N$1,FALSE)=0,"",VLOOKUP($A284,'Incurred Real 2022$'!$A$25:$AC$426,'Incurred Real 2022$'!N$1,FALSE))</f>
        <v/>
      </c>
      <c r="O284" s="105" t="str">
        <f>IF(VLOOKUP($A284,'Incurred Real 2022$'!$A$25:$AC$426,'Incurred Real 2022$'!O$1,FALSE)=0,"",VLOOKUP($A284,'Incurred Real 2022$'!$A$25:$AC$426,'Incurred Real 2022$'!O$1,FALSE))</f>
        <v/>
      </c>
      <c r="P284" s="105" t="str">
        <f>IF(VLOOKUP($A284,'Incurred Real 2022$'!$A$25:$AC$426,'Incurred Real 2022$'!P$1,FALSE)=0,"",VLOOKUP($A284,'Incurred Real 2022$'!$A$25:$AC$426,'Incurred Real 2022$'!P$1,FALSE))</f>
        <v/>
      </c>
      <c r="Q284" s="105" t="str">
        <f>IF(VLOOKUP($A284,'Incurred Real 2022$'!$A$25:$AC$426,'Incurred Real 2022$'!Q$1,FALSE)=0,"",VLOOKUP($A284,'Incurred Real 2022$'!$A$25:$AC$426,'Incurred Real 2022$'!Q$1,FALSE))</f>
        <v/>
      </c>
      <c r="R284" s="105" t="str">
        <f>IF(VLOOKUP($A284,'Incurred Real 2022$'!$A$25:$AC$426,'Incurred Real 2022$'!R$1,FALSE)=0,"",VLOOKUP($A284,'Incurred Real 2022$'!$A$25:$AC$426,'Incurred Real 2022$'!R$1,FALSE))</f>
        <v/>
      </c>
      <c r="S284" s="105">
        <f>IF(VLOOKUP($A284,'Incurred Real 2022$'!$A$25:$AC$426,'Incurred Real 2022$'!S$1,FALSE)=0,"",VLOOKUP($A284,'Incurred Real 2022$'!$A$25:$AC$426,'Incurred Real 2022$'!S$1,FALSE))</f>
        <v>5976.87</v>
      </c>
      <c r="T284" s="105">
        <f>IF(VLOOKUP($A284,'Incurred Real 2022$'!$A$25:$AC$426,'Incurred Real 2022$'!T$1,FALSE)=0,"",VLOOKUP($A284,'Incurred Real 2022$'!$A$25:$AC$426,'Incurred Real 2022$'!T$1,FALSE))</f>
        <v>162328.89000000001</v>
      </c>
      <c r="U284" s="105">
        <f>IF(VLOOKUP($A284,'Incurred Real 2022$'!$A$25:$AC$426,'Incurred Real 2022$'!U$1,FALSE)=0,"",VLOOKUP($A284,'Incurred Real 2022$'!$A$25:$AC$426,'Incurred Real 2022$'!U$1,FALSE))</f>
        <v>403834.07</v>
      </c>
      <c r="V284" s="13">
        <f>IF(ISTEXT(VLOOKUP($A284,'Incurred Real 2022$'!$A$25:$AC$426,'Incurred Real 2022$'!V$1,FALSE)),"",(VLOOKUP($A284,'Incurred Real 2022$'!$A$25:$AC$426,'Incurred Real 2022$'!V$1,FALSE))*BT284*Incurred_Nominal!V$15)</f>
        <v>107355.46240895672</v>
      </c>
      <c r="W284" s="13" t="str">
        <f>IF(ISTEXT(VLOOKUP($A284,'Incurred Real 2022$'!$A$25:$AC$426,'Incurred Real 2022$'!W$1,FALSE)),"",(VLOOKUP($A284,'Incurred Real 2022$'!$A$25:$AC$426,'Incurred Real 2022$'!W$1,FALSE))*BU284*Incurred_Nominal!W$15)</f>
        <v/>
      </c>
      <c r="X284" s="13" t="str">
        <f>IF(ISTEXT(VLOOKUP($A284,'Incurred Real 2022$'!$A$25:$AC$426,'Incurred Real 2022$'!X$1,FALSE)),"",(VLOOKUP($A284,'Incurred Real 2022$'!$A$25:$AC$426,'Incurred Real 2022$'!X$1,FALSE))*BV284*Incurred_Nominal!X$15)</f>
        <v/>
      </c>
      <c r="Y284" s="13" t="str">
        <f>IF(ISTEXT(VLOOKUP($A284,'Incurred Real 2022$'!$A$25:$AC$426,'Incurred Real 2022$'!Y$1,FALSE)),"",(VLOOKUP($A284,'Incurred Real 2022$'!$A$25:$AC$426,'Incurred Real 2022$'!Y$1,FALSE))*BW284*Incurred_Nominal!Y$15)</f>
        <v/>
      </c>
      <c r="Z284" s="13" t="str">
        <f>IF(ISTEXT(VLOOKUP($A284,'Incurred Real 2022$'!$A$25:$AC$426,'Incurred Real 2022$'!Z$1,FALSE)),"",(VLOOKUP($A284,'Incurred Real 2022$'!$A$25:$AC$426,'Incurred Real 2022$'!Z$1,FALSE))*BX284*Incurred_Nominal!Z$15)</f>
        <v/>
      </c>
      <c r="AA284" s="13" t="str">
        <f>IF(ISTEXT(VLOOKUP($A284,'Incurred Real 2022$'!$A$25:$AC$426,'Incurred Real 2022$'!AA$1,FALSE)),"",(VLOOKUP($A284,'Incurred Real 2022$'!$A$25:$AC$426,'Incurred Real 2022$'!AA$1,FALSE))*BY284*Incurred_Nominal!AA$15)</f>
        <v/>
      </c>
      <c r="AB284" s="13" t="str">
        <f>IF(ISTEXT(VLOOKUP($A284,'Incurred Real 2022$'!$A$25:$AC$426,'Incurred Real 2022$'!AB$1,FALSE)),"",(VLOOKUP($A284,'Incurred Real 2022$'!$A$25:$AC$426,'Incurred Real 2022$'!AB$1,FALSE))*BZ284*Incurred_Nominal!AB$15)</f>
        <v/>
      </c>
      <c r="AC284" s="13" t="str">
        <f>IF(ISTEXT(VLOOKUP($A284,'Incurred Real 2022$'!$A$25:$AC$426,'Incurred Real 2022$'!AC$1,FALSE)),"",(VLOOKUP($A284,'Incurred Real 2022$'!$A$25:$AC$426,'Incurred Real 2022$'!AC$1,FALSE))*CA284*Incurred_Nominal!AC$15)</f>
        <v/>
      </c>
      <c r="AD284" s="232">
        <f t="shared" si="58"/>
        <v>679495.2924089568</v>
      </c>
      <c r="AE284" s="232">
        <f t="shared" si="59"/>
        <v>679495.2924089568</v>
      </c>
      <c r="AF284" s="239">
        <f t="shared" si="60"/>
        <v>801798.91090480937</v>
      </c>
      <c r="AG284" s="237">
        <f t="shared" si="57"/>
        <v>695110.28755950707</v>
      </c>
      <c r="AH284" s="240">
        <f t="shared" si="64"/>
        <v>1.1534844545602685</v>
      </c>
      <c r="AI284" s="234">
        <f>VLOOKUP($A284,Incurred_Real!$A$25:$AP$479,Incurred_Real!AI$1,FALSE)</f>
        <v>2022</v>
      </c>
      <c r="AJ284" s="235">
        <f>VLOOKUP($A284,Incurred_Real!$A$25:$AP$479,Incurred_Real!AJ$1,FALSE)</f>
        <v>44603</v>
      </c>
      <c r="AK284" s="236">
        <f>VLOOKUP($A284,Incurred_Real!$A$25:$AP$479,Incurred_Real!AK$1,FALSE)</f>
        <v>2022</v>
      </c>
      <c r="AL284" s="235" t="str">
        <f>VLOOKUP($A284,Incurred_Real!$A$25:$AP$479,Incurred_Real!AL$1,FALSE)</f>
        <v/>
      </c>
      <c r="AM284" s="237">
        <f>IF(AL284="Commissioned Extra","",(IF((AD284)=0,0,SUMPRODUCT($F$17:$U$17,F284:U284))+VLOOKUP($A284,Incurred_Real!$A$25:$BS$376,Incurred_Real!$AO$1,FALSE)))</f>
        <v>713452.49231697107</v>
      </c>
      <c r="AN284" s="232" cm="1">
        <f t="array" ref="AN284">IF(ROUND(AE284,0)=0,0,LOOKUP(2,1/(F284:AC284&lt;&gt;""),F284:AC284))</f>
        <v>107355.46240895672</v>
      </c>
      <c r="AO284" s="232">
        <f t="shared" si="61"/>
        <v>107355.46240895672</v>
      </c>
      <c r="AP284" s="78"/>
      <c r="AQ284" s="20"/>
      <c r="AR284" s="245">
        <f>VLOOKUP($A284,Incurred_Real!$A$25:$CD$376,Incurred_Real!AR$1,FALSE)</f>
        <v>0</v>
      </c>
      <c r="AS284" s="246">
        <f>VLOOKUP($A284,Incurred_Real!$A$25:$CD$376,Incurred_Real!AS$1,FALSE)</f>
        <v>0</v>
      </c>
      <c r="AT284" s="246">
        <f>VLOOKUP($A284,Incurred_Real!$A$25:$CD$376,Incurred_Real!AT$1,FALSE)</f>
        <v>0</v>
      </c>
      <c r="AU284" s="246">
        <f>VLOOKUP($A284,Incurred_Real!$A$25:$CD$376,Incurred_Real!AU$1,FALSE)</f>
        <v>0</v>
      </c>
      <c r="AV284" s="246">
        <f>VLOOKUP($A284,Incurred_Real!$A$25:$CD$376,Incurred_Real!AV$1,FALSE)</f>
        <v>1</v>
      </c>
      <c r="AW284" s="246">
        <f>VLOOKUP($A284,Incurred_Real!$A$25:$CD$376,Incurred_Real!AW$1,FALSE)</f>
        <v>0</v>
      </c>
      <c r="AX284" s="246">
        <f>VLOOKUP($A284,Incurred_Real!$A$25:$CD$376,Incurred_Real!AX$1,FALSE)</f>
        <v>0</v>
      </c>
      <c r="AY284" s="246">
        <f>VLOOKUP($A284,Incurred_Real!$A$25:$CD$376,Incurred_Real!AY$1,FALSE)</f>
        <v>0</v>
      </c>
      <c r="AZ284" s="246">
        <f>VLOOKUP($A284,Incurred_Real!$A$25:$CD$376,Incurred_Real!AZ$1,FALSE)</f>
        <v>0</v>
      </c>
      <c r="BA284" s="246">
        <f>VLOOKUP($A284,Incurred_Real!$A$25:$CD$376,Incurred_Real!BA$1,FALSE)</f>
        <v>0</v>
      </c>
      <c r="BB284" s="246">
        <f>VLOOKUP($A284,Incurred_Real!$A$25:$CD$376,Incurred_Real!BB$1,FALSE)</f>
        <v>0</v>
      </c>
      <c r="BC284" s="246">
        <f>VLOOKUP($A284,Incurred_Real!$A$25:$CD$376,Incurred_Real!BC$1,FALSE)</f>
        <v>0</v>
      </c>
      <c r="BD284" s="246">
        <f>VLOOKUP($A284,Incurred_Real!$A$25:$CD$376,Incurred_Real!BD$1,FALSE)</f>
        <v>0</v>
      </c>
      <c r="BE284" s="246">
        <f>VLOOKUP($A284,Incurred_Real!$A$25:$CD$376,Incurred_Real!BE$1,FALSE)</f>
        <v>0</v>
      </c>
      <c r="BF284" s="246">
        <f>VLOOKUP($A284,Incurred_Real!$A$25:$CD$376,Incurred_Real!BF$1,FALSE)</f>
        <v>0</v>
      </c>
      <c r="BG284" s="246">
        <f>VLOOKUP($A284,Incurred_Real!$A$25:$CD$376,Incurred_Real!BG$1,FALSE)</f>
        <v>0</v>
      </c>
      <c r="BH284" s="246">
        <f>VLOOKUP($A284,Incurred_Real!$A$25:$CD$376,Incurred_Real!BH$1,FALSE)</f>
        <v>0</v>
      </c>
      <c r="BI284" s="246">
        <f>VLOOKUP($A284,Incurred_Real!$A$25:$CD$376,Incurred_Real!BI$1,FALSE)</f>
        <v>0</v>
      </c>
      <c r="BJ284" s="246">
        <f>VLOOKUP($A284,Incurred_Real!$A$25:$CD$376,Incurred_Real!BJ$1,FALSE)</f>
        <v>0</v>
      </c>
      <c r="BK284" s="246">
        <f>VLOOKUP($A284,Incurred_Real!$A$25:$CD$376,Incurred_Real!BK$1,FALSE)</f>
        <v>0</v>
      </c>
      <c r="BL284" s="246">
        <f>VLOOKUP($A284,Incurred_Real!$A$25:$CD$376,Incurred_Real!BL$1,FALSE)</f>
        <v>0</v>
      </c>
      <c r="BM284" s="246">
        <f>VLOOKUP($A284,Incurred_Real!$A$25:$CD$376,Incurred_Real!BM$1,FALSE)</f>
        <v>0</v>
      </c>
      <c r="BN284" s="246">
        <f>VLOOKUP($A284,Incurred_Real!$A$25:$CD$376,Incurred_Real!BN$1,FALSE)</f>
        <v>0</v>
      </c>
      <c r="BO284" s="246">
        <f>VLOOKUP($A284,Incurred_Real!$A$25:$CD$376,Incurred_Real!BO$1,FALSE)</f>
        <v>0</v>
      </c>
      <c r="BP284" s="246">
        <f>VLOOKUP($A284,Incurred_Real!$A$25:$CD$376,Incurred_Real!BP$1,FALSE)</f>
        <v>0</v>
      </c>
      <c r="BQ284" s="246">
        <f>VLOOKUP($A284,Incurred_Real!$A$25:$CD$376,Incurred_Real!BQ$1,FALSE)</f>
        <v>0</v>
      </c>
      <c r="BR284" s="246">
        <f>VLOOKUP($A284,Incurred_Real!$A$25:$CD$376,Incurred_Real!BR$1,FALSE)</f>
        <v>0</v>
      </c>
      <c r="BS284" s="254">
        <f t="shared" si="62"/>
        <v>1</v>
      </c>
      <c r="BT284" s="249">
        <f>1+IF(ISNA(VLOOKUP($A284,'Project labour content'!$A$7:$D$255,'Project labour content'!$D$1,FALSE)),VLOOKUP($D284,'Project labour content'!$F$6:$G$15,'Project labour content'!$G$1,FALSE),VLOOKUP($A284,'Project labour content'!$A$7:$D$255,'Project labour content'!$D$1,FALSE))*LabEsc22*1</f>
        <v>1.0026653532435594</v>
      </c>
      <c r="BU284" s="249">
        <f>1+IF(ISNA(VLOOKUP($A284,'Project labour content'!$A$7:$D$255,'Project labour content'!$D$1,FALSE)),VLOOKUP($D284,'Project labour content'!$F$6:$G$15,'Project labour content'!$G$1,FALSE),VLOOKUP($A284,'Project labour content'!$A$7:$D$255,'Project labour content'!$D$1,FALSE))*LabEsc23*1</f>
        <v>1.005343500182688</v>
      </c>
      <c r="BV284" s="249">
        <f>1+IF(ISNA(VLOOKUP($A284,'Project labour content'!$A$7:$D$255,'Project labour content'!$D$1,FALSE)),VLOOKUP($D284,'Project labour content'!$F$6:$G$15,'Project labour content'!$G$1,FALSE),VLOOKUP($A284,'Project labour content'!$A$7:$D$255,'Project labour content'!$D$1,FALSE))*LabEsc24*1</f>
        <v>1.0078663145993472</v>
      </c>
      <c r="BW284" s="249">
        <f>1+IF(ISNA(VLOOKUP($A284,'Project labour content'!$A$7:$D$255,'Project labour content'!$D$1,FALSE)),VLOOKUP($D284,'Project labour content'!$F$6:$G$15,'Project labour content'!$G$1,FALSE),VLOOKUP($A284,'Project labour content'!$A$7:$D$255,'Project labour content'!$D$1,FALSE))*LabEsc25*1</f>
        <v>1.0112452040413926</v>
      </c>
      <c r="BX284" s="249">
        <f>1+IF(ISNA(VLOOKUP($A284,'Project labour content'!$A$7:$D$255,'Project labour content'!$D$1,FALSE)),VLOOKUP($D284,'Project labour content'!$F$6:$G$15,'Project labour content'!$G$1,FALSE),VLOOKUP($A284,'Project labour content'!$A$7:$D$255,'Project labour content'!$D$1,FALSE))*LabEsc26*1</f>
        <v>1.0149276303849817</v>
      </c>
      <c r="BY284" s="249">
        <f>1+IF(ISNA(VLOOKUP($A284,'Project labour content'!$A$7:$D$255,'Project labour content'!$D$1,FALSE)),VLOOKUP($D284,'Project labour content'!$F$6:$G$15,'Project labour content'!$G$1,FALSE),VLOOKUP($A284,'Project labour content'!$A$7:$D$255,'Project labour content'!$D$1,FALSE))*LabEsc27*1</f>
        <v>1.0172084686094878</v>
      </c>
      <c r="BZ284" s="249">
        <f>1+IF(ISNA(VLOOKUP($A284,'Project labour content'!$A$7:$D$255,'Project labour content'!$D$1,FALSE)),VLOOKUP($D284,'Project labour content'!$F$6:$G$15,'Project labour content'!$G$1,FALSE),VLOOKUP($A284,'Project labour content'!$A$7:$D$255,'Project labour content'!$D$1,FALSE))*LabEsc28*1</f>
        <v>1.018925939792541</v>
      </c>
      <c r="CA284" s="249">
        <f>1+IF(ISNA(VLOOKUP($A284,'Project labour content'!$A$7:$D$255,'Project labour content'!$D$1,FALSE)),VLOOKUP($D284,'Project labour content'!$F$6:$G$15,'Project labour content'!$G$1,FALSE),VLOOKUP($A284,'Project labour content'!$A$7:$D$255,'Project labour content'!$D$1,FALSE))*LabEsc29*1</f>
        <v>1.0216821375471048</v>
      </c>
      <c r="CB284" s="250" t="str">
        <f>IF(ISNA(VLOOKUP($A284,'Project labour content'!$A$7:$D$255,'Project labour content'!$D$1,FALSE)),"Category","Project")</f>
        <v>Project</v>
      </c>
      <c r="CD284" s="247" t="str">
        <f t="shared" si="63"/>
        <v>15002</v>
      </c>
    </row>
    <row r="285" spans="1:82" x14ac:dyDescent="0.15">
      <c r="A285" s="11" t="s">
        <v>906</v>
      </c>
      <c r="B285" s="11" t="str">
        <f>VLOOKUP($A285,'Incurred Real 2022$'!$A$25:$AC$426,'Incurred Real 2022$'!B$1,FALSE)</f>
        <v>Telecoms Network Optimisation 2018-23</v>
      </c>
      <c r="C285" s="11" t="str">
        <f>VLOOKUP($A285,'Incurred Real 2022$'!$A$25:$AC$426,'Incurred Real 2022$'!C$1,FALSE)</f>
        <v>ExAnte</v>
      </c>
      <c r="D285" s="11" t="str">
        <f>VLOOKUP($A285,'Incurred Real 2022$'!$A$25:$AC$426,'Incurred Real 2022$'!D$1,FALSE)</f>
        <v>Replacement</v>
      </c>
      <c r="E285" s="11" t="str">
        <f>VLOOKUP($A285,'Incurred Real 2022$'!$A$25:$AC$426,'Incurred Real 2022$'!E$1,FALSE)</f>
        <v>Active</v>
      </c>
      <c r="F285" s="105" t="str">
        <f>IF(VLOOKUP($A285,'Incurred Real 2022$'!$A$25:$AC$426,'Incurred Real 2022$'!F$1,FALSE)=0,"",VLOOKUP($A285,'Incurred Real 2022$'!$A$25:$AC$426,'Incurred Real 2022$'!F$1,FALSE))</f>
        <v/>
      </c>
      <c r="G285" s="105" t="str">
        <f>IF(VLOOKUP($A285,'Incurred Real 2022$'!$A$25:$AC$426,'Incurred Real 2022$'!G$1,FALSE)=0,"",VLOOKUP($A285,'Incurred Real 2022$'!$A$25:$AC$426,'Incurred Real 2022$'!G$1,FALSE))</f>
        <v/>
      </c>
      <c r="H285" s="105" t="str">
        <f>IF(VLOOKUP($A285,'Incurred Real 2022$'!$A$25:$AC$426,'Incurred Real 2022$'!H$1,FALSE)=0,"",VLOOKUP($A285,'Incurred Real 2022$'!$A$25:$AC$426,'Incurred Real 2022$'!H$1,FALSE))</f>
        <v/>
      </c>
      <c r="I285" s="105" t="str">
        <f>IF(VLOOKUP($A285,'Incurred Real 2022$'!$A$25:$AC$426,'Incurred Real 2022$'!I$1,FALSE)=0,"",VLOOKUP($A285,'Incurred Real 2022$'!$A$25:$AC$426,'Incurred Real 2022$'!I$1,FALSE))</f>
        <v/>
      </c>
      <c r="J285" s="105" t="str">
        <f>IF(VLOOKUP($A285,'Incurred Real 2022$'!$A$25:$AC$426,'Incurred Real 2022$'!J$1,FALSE)=0,"",VLOOKUP($A285,'Incurred Real 2022$'!$A$25:$AC$426,'Incurred Real 2022$'!J$1,FALSE))</f>
        <v/>
      </c>
      <c r="K285" s="105" t="str">
        <f>IF(VLOOKUP($A285,'Incurred Real 2022$'!$A$25:$AC$426,'Incurred Real 2022$'!K$1,FALSE)=0,"",VLOOKUP($A285,'Incurred Real 2022$'!$A$25:$AC$426,'Incurred Real 2022$'!K$1,FALSE))</f>
        <v/>
      </c>
      <c r="L285" s="105" t="str">
        <f>IF(VLOOKUP($A285,'Incurred Real 2022$'!$A$25:$AC$426,'Incurred Real 2022$'!L$1,FALSE)=0,"",VLOOKUP($A285,'Incurred Real 2022$'!$A$25:$AC$426,'Incurred Real 2022$'!L$1,FALSE))</f>
        <v/>
      </c>
      <c r="M285" s="105" t="str">
        <f>IF(VLOOKUP($A285,'Incurred Real 2022$'!$A$25:$AC$426,'Incurred Real 2022$'!M$1,FALSE)=0,"",VLOOKUP($A285,'Incurred Real 2022$'!$A$25:$AC$426,'Incurred Real 2022$'!M$1,FALSE))</f>
        <v/>
      </c>
      <c r="N285" s="105" t="str">
        <f>IF(VLOOKUP($A285,'Incurred Real 2022$'!$A$25:$AC$426,'Incurred Real 2022$'!N$1,FALSE)=0,"",VLOOKUP($A285,'Incurred Real 2022$'!$A$25:$AC$426,'Incurred Real 2022$'!N$1,FALSE))</f>
        <v/>
      </c>
      <c r="O285" s="105" t="str">
        <f>IF(VLOOKUP($A285,'Incurred Real 2022$'!$A$25:$AC$426,'Incurred Real 2022$'!O$1,FALSE)=0,"",VLOOKUP($A285,'Incurred Real 2022$'!$A$25:$AC$426,'Incurred Real 2022$'!O$1,FALSE))</f>
        <v/>
      </c>
      <c r="P285" s="105" t="str">
        <f>IF(VLOOKUP($A285,'Incurred Real 2022$'!$A$25:$AC$426,'Incurred Real 2022$'!P$1,FALSE)=0,"",VLOOKUP($A285,'Incurred Real 2022$'!$A$25:$AC$426,'Incurred Real 2022$'!P$1,FALSE))</f>
        <v/>
      </c>
      <c r="Q285" s="105" t="str">
        <f>IF(VLOOKUP($A285,'Incurred Real 2022$'!$A$25:$AC$426,'Incurred Real 2022$'!Q$1,FALSE)=0,"",VLOOKUP($A285,'Incurred Real 2022$'!$A$25:$AC$426,'Incurred Real 2022$'!Q$1,FALSE))</f>
        <v/>
      </c>
      <c r="R285" s="105" t="str">
        <f>IF(VLOOKUP($A285,'Incurred Real 2022$'!$A$25:$AC$426,'Incurred Real 2022$'!R$1,FALSE)=0,"",VLOOKUP($A285,'Incurred Real 2022$'!$A$25:$AC$426,'Incurred Real 2022$'!R$1,FALSE))</f>
        <v/>
      </c>
      <c r="S285" s="105" t="str">
        <f>IF(VLOOKUP($A285,'Incurred Real 2022$'!$A$25:$AC$426,'Incurred Real 2022$'!S$1,FALSE)=0,"",VLOOKUP($A285,'Incurred Real 2022$'!$A$25:$AC$426,'Incurred Real 2022$'!S$1,FALSE))</f>
        <v/>
      </c>
      <c r="T285" s="105">
        <f>IF(VLOOKUP($A285,'Incurred Real 2022$'!$A$25:$AC$426,'Incurred Real 2022$'!T$1,FALSE)=0,"",VLOOKUP($A285,'Incurred Real 2022$'!$A$25:$AC$426,'Incurred Real 2022$'!T$1,FALSE))</f>
        <v>555986.81999999995</v>
      </c>
      <c r="U285" s="105">
        <f>IF(VLOOKUP($A285,'Incurred Real 2022$'!$A$25:$AC$426,'Incurred Real 2022$'!U$1,FALSE)=0,"",VLOOKUP($A285,'Incurred Real 2022$'!$A$25:$AC$426,'Incurred Real 2022$'!U$1,FALSE))</f>
        <v>334555.8</v>
      </c>
      <c r="V285" s="13">
        <f>IF(ISTEXT(VLOOKUP($A285,'Incurred Real 2022$'!$A$25:$AC$426,'Incurred Real 2022$'!V$1,FALSE)),"",(VLOOKUP($A285,'Incurred Real 2022$'!$A$25:$AC$426,'Incurred Real 2022$'!V$1,FALSE))*BT285*Incurred_Nominal!V$15)</f>
        <v>286987.1644541627</v>
      </c>
      <c r="W285" s="13">
        <f>IF(ISTEXT(VLOOKUP($A285,'Incurred Real 2022$'!$A$25:$AC$426,'Incurred Real 2022$'!W$1,FALSE)),"",(VLOOKUP($A285,'Incurred Real 2022$'!$A$25:$AC$426,'Incurred Real 2022$'!W$1,FALSE))*BU285*Incurred_Nominal!W$15)</f>
        <v>346916.66139902675</v>
      </c>
      <c r="X285" s="13" t="str">
        <f>IF(ISTEXT(VLOOKUP($A285,'Incurred Real 2022$'!$A$25:$AC$426,'Incurred Real 2022$'!X$1,FALSE)),"",(VLOOKUP($A285,'Incurred Real 2022$'!$A$25:$AC$426,'Incurred Real 2022$'!X$1,FALSE))*BV285*Incurred_Nominal!X$15)</f>
        <v/>
      </c>
      <c r="Y285" s="13" t="str">
        <f>IF(ISTEXT(VLOOKUP($A285,'Incurred Real 2022$'!$A$25:$AC$426,'Incurred Real 2022$'!Y$1,FALSE)),"",(VLOOKUP($A285,'Incurred Real 2022$'!$A$25:$AC$426,'Incurred Real 2022$'!Y$1,FALSE))*BW285*Incurred_Nominal!Y$15)</f>
        <v/>
      </c>
      <c r="Z285" s="13" t="str">
        <f>IF(ISTEXT(VLOOKUP($A285,'Incurred Real 2022$'!$A$25:$AC$426,'Incurred Real 2022$'!Z$1,FALSE)),"",(VLOOKUP($A285,'Incurred Real 2022$'!$A$25:$AC$426,'Incurred Real 2022$'!Z$1,FALSE))*BX285*Incurred_Nominal!Z$15)</f>
        <v/>
      </c>
      <c r="AA285" s="13" t="str">
        <f>IF(ISTEXT(VLOOKUP($A285,'Incurred Real 2022$'!$A$25:$AC$426,'Incurred Real 2022$'!AA$1,FALSE)),"",(VLOOKUP($A285,'Incurred Real 2022$'!$A$25:$AC$426,'Incurred Real 2022$'!AA$1,FALSE))*BY285*Incurred_Nominal!AA$15)</f>
        <v/>
      </c>
      <c r="AB285" s="13" t="str">
        <f>IF(ISTEXT(VLOOKUP($A285,'Incurred Real 2022$'!$A$25:$AC$426,'Incurred Real 2022$'!AB$1,FALSE)),"",(VLOOKUP($A285,'Incurred Real 2022$'!$A$25:$AC$426,'Incurred Real 2022$'!AB$1,FALSE))*BZ285*Incurred_Nominal!AB$15)</f>
        <v/>
      </c>
      <c r="AC285" s="13" t="str">
        <f>IF(ISTEXT(VLOOKUP($A285,'Incurred Real 2022$'!$A$25:$AC$426,'Incurred Real 2022$'!AC$1,FALSE)),"",(VLOOKUP($A285,'Incurred Real 2022$'!$A$25:$AC$426,'Incurred Real 2022$'!AC$1,FALSE))*CA285*Incurred_Nominal!AC$15)</f>
        <v/>
      </c>
      <c r="AD285" s="232">
        <f t="shared" si="58"/>
        <v>1524446.4458531896</v>
      </c>
      <c r="AE285" s="232">
        <f t="shared" si="59"/>
        <v>1524446.4458531896</v>
      </c>
      <c r="AF285" s="239">
        <f t="shared" si="60"/>
        <v>1779677.1431272596</v>
      </c>
      <c r="AG285" s="237">
        <f t="shared" si="57"/>
        <v>1580670.8325592026</v>
      </c>
      <c r="AH285" s="240">
        <f t="shared" si="64"/>
        <v>1.1258999068426243</v>
      </c>
      <c r="AI285" s="234">
        <f>VLOOKUP($A285,Incurred_Real!$A$25:$AP$479,Incurred_Real!AI$1,FALSE)</f>
        <v>2023</v>
      </c>
      <c r="AJ285" s="235">
        <f>VLOOKUP($A285,Incurred_Real!$A$25:$AP$479,Incurred_Real!AJ$1,FALSE)</f>
        <v>44956</v>
      </c>
      <c r="AK285" s="236">
        <f>VLOOKUP($A285,Incurred_Real!$A$25:$AP$479,Incurred_Real!AK$1,FALSE)</f>
        <v>2023</v>
      </c>
      <c r="AL285" s="235" t="str">
        <f>VLOOKUP($A285,Incurred_Real!$A$25:$AP$479,Incurred_Real!AL$1,FALSE)</f>
        <v/>
      </c>
      <c r="AM285" s="237">
        <f>IF(AL285="Commissioned Extra","",(IF((AD285)=0,0,SUMPRODUCT($F$17:$U$17,F285:U285))+VLOOKUP($A285,Incurred_Real!$A$25:$BS$376,Incurred_Real!$AO$1,FALSE)))</f>
        <v>1588316.4509733873</v>
      </c>
      <c r="AN285" s="232" cm="1">
        <f t="array" ref="AN285">IF(ROUND(AE285,0)=0,0,LOOKUP(2,1/(F285:AC285&lt;&gt;""),F285:AC285))</f>
        <v>346916.66139902675</v>
      </c>
      <c r="AO285" s="232">
        <f t="shared" si="61"/>
        <v>633903.82585318945</v>
      </c>
      <c r="AP285" s="78"/>
      <c r="AQ285" s="20"/>
      <c r="AR285" s="245">
        <f>VLOOKUP($A285,Incurred_Real!$A$25:$CD$376,Incurred_Real!AR$1,FALSE)</f>
        <v>0</v>
      </c>
      <c r="AS285" s="246">
        <f>VLOOKUP($A285,Incurred_Real!$A$25:$CD$376,Incurred_Real!AS$1,FALSE)</f>
        <v>0</v>
      </c>
      <c r="AT285" s="246">
        <f>VLOOKUP($A285,Incurred_Real!$A$25:$CD$376,Incurred_Real!AT$1,FALSE)</f>
        <v>0.66597943737455811</v>
      </c>
      <c r="AU285" s="246">
        <f>VLOOKUP($A285,Incurred_Real!$A$25:$CD$376,Incurred_Real!AU$1,FALSE)</f>
        <v>0</v>
      </c>
      <c r="AV285" s="246">
        <f>VLOOKUP($A285,Incurred_Real!$A$25:$CD$376,Incurred_Real!AV$1,FALSE)</f>
        <v>0</v>
      </c>
      <c r="AW285" s="246">
        <f>VLOOKUP($A285,Incurred_Real!$A$25:$CD$376,Incurred_Real!AW$1,FALSE)</f>
        <v>0</v>
      </c>
      <c r="AX285" s="246">
        <f>VLOOKUP($A285,Incurred_Real!$A$25:$CD$376,Incurred_Real!AX$1,FALSE)</f>
        <v>0</v>
      </c>
      <c r="AY285" s="246">
        <f>VLOOKUP($A285,Incurred_Real!$A$25:$CD$376,Incurred_Real!AY$1,FALSE)</f>
        <v>0</v>
      </c>
      <c r="AZ285" s="246">
        <f>VLOOKUP($A285,Incurred_Real!$A$25:$CD$376,Incurred_Real!AZ$1,FALSE)</f>
        <v>0</v>
      </c>
      <c r="BA285" s="246">
        <f>VLOOKUP($A285,Incurred_Real!$A$25:$CD$376,Incurred_Real!BA$1,FALSE)</f>
        <v>0</v>
      </c>
      <c r="BB285" s="246">
        <f>VLOOKUP($A285,Incurred_Real!$A$25:$CD$376,Incurred_Real!BB$1,FALSE)</f>
        <v>0</v>
      </c>
      <c r="BC285" s="246">
        <f>VLOOKUP($A285,Incurred_Real!$A$25:$CD$376,Incurred_Real!BC$1,FALSE)</f>
        <v>0</v>
      </c>
      <c r="BD285" s="246">
        <f>VLOOKUP($A285,Incurred_Real!$A$25:$CD$376,Incurred_Real!BD$1,FALSE)</f>
        <v>0</v>
      </c>
      <c r="BE285" s="246">
        <f>VLOOKUP($A285,Incurred_Real!$A$25:$CD$376,Incurred_Real!BE$1,FALSE)</f>
        <v>0</v>
      </c>
      <c r="BF285" s="246">
        <f>VLOOKUP($A285,Incurred_Real!$A$25:$CD$376,Incurred_Real!BF$1,FALSE)</f>
        <v>0</v>
      </c>
      <c r="BG285" s="246">
        <f>VLOOKUP($A285,Incurred_Real!$A$25:$CD$376,Incurred_Real!BG$1,FALSE)</f>
        <v>0</v>
      </c>
      <c r="BH285" s="246">
        <f>VLOOKUP($A285,Incurred_Real!$A$25:$CD$376,Incurred_Real!BH$1,FALSE)</f>
        <v>8.5107705638448772E-2</v>
      </c>
      <c r="BI285" s="246">
        <f>VLOOKUP($A285,Incurred_Real!$A$25:$CD$376,Incurred_Real!BI$1,FALSE)</f>
        <v>0</v>
      </c>
      <c r="BJ285" s="246">
        <f>VLOOKUP($A285,Incurred_Real!$A$25:$CD$376,Incurred_Real!BJ$1,FALSE)</f>
        <v>0</v>
      </c>
      <c r="BK285" s="246">
        <f>VLOOKUP($A285,Incurred_Real!$A$25:$CD$376,Incurred_Real!BK$1,FALSE)</f>
        <v>0</v>
      </c>
      <c r="BL285" s="246">
        <f>VLOOKUP($A285,Incurred_Real!$A$25:$CD$376,Incurred_Real!BL$1,FALSE)</f>
        <v>0</v>
      </c>
      <c r="BM285" s="246">
        <f>VLOOKUP($A285,Incurred_Real!$A$25:$CD$376,Incurred_Real!BM$1,FALSE)</f>
        <v>0</v>
      </c>
      <c r="BN285" s="246">
        <f>VLOOKUP($A285,Incurred_Real!$A$25:$CD$376,Incurred_Real!BN$1,FALSE)</f>
        <v>0</v>
      </c>
      <c r="BO285" s="246">
        <f>VLOOKUP($A285,Incurred_Real!$A$25:$CD$376,Incurred_Real!BO$1,FALSE)</f>
        <v>0</v>
      </c>
      <c r="BP285" s="246">
        <f>VLOOKUP($A285,Incurred_Real!$A$25:$CD$376,Incurred_Real!BP$1,FALSE)</f>
        <v>0</v>
      </c>
      <c r="BQ285" s="246">
        <f>VLOOKUP($A285,Incurred_Real!$A$25:$CD$376,Incurred_Real!BQ$1,FALSE)</f>
        <v>0</v>
      </c>
      <c r="BR285" s="246">
        <f>VLOOKUP($A285,Incurred_Real!$A$25:$CD$376,Incurred_Real!BR$1,FALSE)</f>
        <v>0.24891285698699314</v>
      </c>
      <c r="BS285" s="254">
        <f t="shared" si="62"/>
        <v>1</v>
      </c>
      <c r="BT285" s="249">
        <f>1+IF(ISNA(VLOOKUP($A285,'Project labour content'!$A$7:$D$255,'Project labour content'!$D$1,FALSE)),VLOOKUP($D285,'Project labour content'!$F$6:$G$15,'Project labour content'!$G$1,FALSE),VLOOKUP($A285,'Project labour content'!$A$7:$D$255,'Project labour content'!$D$1,FALSE))*LabEsc22*1</f>
        <v>1.0019235361040939</v>
      </c>
      <c r="BU285" s="249">
        <f>1+IF(ISNA(VLOOKUP($A285,'Project labour content'!$A$7:$D$255,'Project labour content'!$D$1,FALSE)),VLOOKUP($D285,'Project labour content'!$F$6:$G$15,'Project labour content'!$G$1,FALSE),VLOOKUP($A285,'Project labour content'!$A$7:$D$255,'Project labour content'!$D$1,FALSE))*LabEsc23*1</f>
        <v>1.0038563051814877</v>
      </c>
      <c r="BV285" s="249">
        <f>1+IF(ISNA(VLOOKUP($A285,'Project labour content'!$A$7:$D$255,'Project labour content'!$D$1,FALSE)),VLOOKUP($D285,'Project labour content'!$F$6:$G$15,'Project labour content'!$G$1,FALSE),VLOOKUP($A285,'Project labour content'!$A$7:$D$255,'Project labour content'!$D$1,FALSE))*LabEsc24*1</f>
        <v>1.0056769736523925</v>
      </c>
      <c r="BW285" s="249">
        <f>1+IF(ISNA(VLOOKUP($A285,'Project labour content'!$A$7:$D$255,'Project labour content'!$D$1,FALSE)),VLOOKUP($D285,'Project labour content'!$F$6:$G$15,'Project labour content'!$G$1,FALSE),VLOOKUP($A285,'Project labour content'!$A$7:$D$255,'Project labour content'!$D$1,FALSE))*LabEsc25*1</f>
        <v>1.0081154556244243</v>
      </c>
      <c r="BX285" s="249">
        <f>1+IF(ISNA(VLOOKUP($A285,'Project labour content'!$A$7:$D$255,'Project labour content'!$D$1,FALSE)),VLOOKUP($D285,'Project labour content'!$F$6:$G$15,'Project labour content'!$G$1,FALSE),VLOOKUP($A285,'Project labour content'!$A$7:$D$255,'Project labour content'!$D$1,FALSE))*LabEsc26*1</f>
        <v>1.010772994560277</v>
      </c>
      <c r="BY285" s="249">
        <f>1+IF(ISNA(VLOOKUP($A285,'Project labour content'!$A$7:$D$255,'Project labour content'!$D$1,FALSE)),VLOOKUP($D285,'Project labour content'!$F$6:$G$15,'Project labour content'!$G$1,FALSE),VLOOKUP($A285,'Project labour content'!$A$7:$D$255,'Project labour content'!$D$1,FALSE))*LabEsc27*1</f>
        <v>1.0124190332919298</v>
      </c>
      <c r="BZ285" s="249">
        <f>1+IF(ISNA(VLOOKUP($A285,'Project labour content'!$A$7:$D$255,'Project labour content'!$D$1,FALSE)),VLOOKUP($D285,'Project labour content'!$F$6:$G$15,'Project labour content'!$G$1,FALSE),VLOOKUP($A285,'Project labour content'!$A$7:$D$255,'Project labour content'!$D$1,FALSE))*LabEsc28*1</f>
        <v>1.0136585004568643</v>
      </c>
      <c r="CA285" s="249">
        <f>1+IF(ISNA(VLOOKUP($A285,'Project labour content'!$A$7:$D$255,'Project labour content'!$D$1,FALSE)),VLOOKUP($D285,'Project labour content'!$F$6:$G$15,'Project labour content'!$G$1,FALSE),VLOOKUP($A285,'Project labour content'!$A$7:$D$255,'Project labour content'!$D$1,FALSE))*LabEsc29*1</f>
        <v>1.0156475973631514</v>
      </c>
      <c r="CB285" s="250" t="str">
        <f>IF(ISNA(VLOOKUP($A285,'Project labour content'!$A$7:$D$255,'Project labour content'!$D$1,FALSE)),"Category","Project")</f>
        <v>Project</v>
      </c>
      <c r="CD285" s="247" t="str">
        <f t="shared" si="63"/>
        <v>15009</v>
      </c>
    </row>
    <row r="286" spans="1:82" x14ac:dyDescent="0.15">
      <c r="A286" s="11" t="s">
        <v>901</v>
      </c>
      <c r="B286" s="11" t="str">
        <f>VLOOKUP($A286,'Incurred Real 2022$'!$A$25:$AC$426,'Incurred Real 2022$'!B$1,FALSE)</f>
        <v>New Osborne 66 kV U-G Line Exit Cable Replacements</v>
      </c>
      <c r="C286" s="11" t="str">
        <f>VLOOKUP($A286,'Incurred Real 2022$'!$A$25:$AC$426,'Incurred Real 2022$'!C$1,FALSE)</f>
        <v>ExAnte</v>
      </c>
      <c r="D286" s="11" t="str">
        <f>VLOOKUP($A286,'Incurred Real 2022$'!$A$25:$AC$426,'Incurred Real 2022$'!D$1,FALSE)</f>
        <v>Replacement</v>
      </c>
      <c r="E286" s="11" t="str">
        <f>VLOOKUP($A286,'Incurred Real 2022$'!$A$25:$AC$426,'Incurred Real 2022$'!E$1,FALSE)</f>
        <v>Cancelled</v>
      </c>
      <c r="F286" s="105" t="str">
        <f>IF(VLOOKUP($A286,'Incurred Real 2022$'!$A$25:$AC$426,'Incurred Real 2022$'!F$1,FALSE)=0,"",VLOOKUP($A286,'Incurred Real 2022$'!$A$25:$AC$426,'Incurred Real 2022$'!F$1,FALSE))</f>
        <v/>
      </c>
      <c r="G286" s="105" t="str">
        <f>IF(VLOOKUP($A286,'Incurred Real 2022$'!$A$25:$AC$426,'Incurred Real 2022$'!G$1,FALSE)=0,"",VLOOKUP($A286,'Incurred Real 2022$'!$A$25:$AC$426,'Incurred Real 2022$'!G$1,FALSE))</f>
        <v/>
      </c>
      <c r="H286" s="105" t="str">
        <f>IF(VLOOKUP($A286,'Incurred Real 2022$'!$A$25:$AC$426,'Incurred Real 2022$'!H$1,FALSE)=0,"",VLOOKUP($A286,'Incurred Real 2022$'!$A$25:$AC$426,'Incurred Real 2022$'!H$1,FALSE))</f>
        <v/>
      </c>
      <c r="I286" s="105" t="str">
        <f>IF(VLOOKUP($A286,'Incurred Real 2022$'!$A$25:$AC$426,'Incurred Real 2022$'!I$1,FALSE)=0,"",VLOOKUP($A286,'Incurred Real 2022$'!$A$25:$AC$426,'Incurred Real 2022$'!I$1,FALSE))</f>
        <v/>
      </c>
      <c r="J286" s="105" t="str">
        <f>IF(VLOOKUP($A286,'Incurred Real 2022$'!$A$25:$AC$426,'Incurred Real 2022$'!J$1,FALSE)=0,"",VLOOKUP($A286,'Incurred Real 2022$'!$A$25:$AC$426,'Incurred Real 2022$'!J$1,FALSE))</f>
        <v/>
      </c>
      <c r="K286" s="105" t="str">
        <f>IF(VLOOKUP($A286,'Incurred Real 2022$'!$A$25:$AC$426,'Incurred Real 2022$'!K$1,FALSE)=0,"",VLOOKUP($A286,'Incurred Real 2022$'!$A$25:$AC$426,'Incurred Real 2022$'!K$1,FALSE))</f>
        <v/>
      </c>
      <c r="L286" s="105" t="str">
        <f>IF(VLOOKUP($A286,'Incurred Real 2022$'!$A$25:$AC$426,'Incurred Real 2022$'!L$1,FALSE)=0,"",VLOOKUP($A286,'Incurred Real 2022$'!$A$25:$AC$426,'Incurred Real 2022$'!L$1,FALSE))</f>
        <v/>
      </c>
      <c r="M286" s="105" t="str">
        <f>IF(VLOOKUP($A286,'Incurred Real 2022$'!$A$25:$AC$426,'Incurred Real 2022$'!M$1,FALSE)=0,"",VLOOKUP($A286,'Incurred Real 2022$'!$A$25:$AC$426,'Incurred Real 2022$'!M$1,FALSE))</f>
        <v/>
      </c>
      <c r="N286" s="105" t="str">
        <f>IF(VLOOKUP($A286,'Incurred Real 2022$'!$A$25:$AC$426,'Incurred Real 2022$'!N$1,FALSE)=0,"",VLOOKUP($A286,'Incurred Real 2022$'!$A$25:$AC$426,'Incurred Real 2022$'!N$1,FALSE))</f>
        <v/>
      </c>
      <c r="O286" s="105" t="str">
        <f>IF(VLOOKUP($A286,'Incurred Real 2022$'!$A$25:$AC$426,'Incurred Real 2022$'!O$1,FALSE)=0,"",VLOOKUP($A286,'Incurred Real 2022$'!$A$25:$AC$426,'Incurred Real 2022$'!O$1,FALSE))</f>
        <v/>
      </c>
      <c r="P286" s="105" t="str">
        <f>IF(VLOOKUP($A286,'Incurred Real 2022$'!$A$25:$AC$426,'Incurred Real 2022$'!P$1,FALSE)=0,"",VLOOKUP($A286,'Incurred Real 2022$'!$A$25:$AC$426,'Incurred Real 2022$'!P$1,FALSE))</f>
        <v/>
      </c>
      <c r="Q286" s="105" t="str">
        <f>IF(VLOOKUP($A286,'Incurred Real 2022$'!$A$25:$AC$426,'Incurred Real 2022$'!Q$1,FALSE)=0,"",VLOOKUP($A286,'Incurred Real 2022$'!$A$25:$AC$426,'Incurred Real 2022$'!Q$1,FALSE))</f>
        <v/>
      </c>
      <c r="R286" s="105" t="str">
        <f>IF(VLOOKUP($A286,'Incurred Real 2022$'!$A$25:$AC$426,'Incurred Real 2022$'!R$1,FALSE)=0,"",VLOOKUP($A286,'Incurred Real 2022$'!$A$25:$AC$426,'Incurred Real 2022$'!R$1,FALSE))</f>
        <v/>
      </c>
      <c r="S286" s="105" t="str">
        <f>IF(VLOOKUP($A286,'Incurred Real 2022$'!$A$25:$AC$426,'Incurred Real 2022$'!S$1,FALSE)=0,"",VLOOKUP($A286,'Incurred Real 2022$'!$A$25:$AC$426,'Incurred Real 2022$'!S$1,FALSE))</f>
        <v/>
      </c>
      <c r="T286" s="105">
        <f>IF(VLOOKUP($A286,'Incurred Real 2022$'!$A$25:$AC$426,'Incurred Real 2022$'!T$1,FALSE)=0,"",VLOOKUP($A286,'Incurred Real 2022$'!$A$25:$AC$426,'Incurred Real 2022$'!T$1,FALSE))</f>
        <v>19574.48</v>
      </c>
      <c r="U286" s="105" t="str">
        <f>IF(VLOOKUP($A286,'Incurred Real 2022$'!$A$25:$AC$426,'Incurred Real 2022$'!U$1,FALSE)=0,"",VLOOKUP($A286,'Incurred Real 2022$'!$A$25:$AC$426,'Incurred Real 2022$'!U$1,FALSE))</f>
        <v/>
      </c>
      <c r="V286" s="13" t="str">
        <f>IF(ISTEXT(VLOOKUP($A286,'Incurred Real 2022$'!$A$25:$AC$426,'Incurred Real 2022$'!V$1,FALSE)),"",(VLOOKUP($A286,'Incurred Real 2022$'!$A$25:$AC$426,'Incurred Real 2022$'!V$1,FALSE))*BT286*Incurred_Nominal!V$15)</f>
        <v/>
      </c>
      <c r="W286" s="13" t="str">
        <f>IF(ISTEXT(VLOOKUP($A286,'Incurred Real 2022$'!$A$25:$AC$426,'Incurred Real 2022$'!W$1,FALSE)),"",(VLOOKUP($A286,'Incurred Real 2022$'!$A$25:$AC$426,'Incurred Real 2022$'!W$1,FALSE))*BU286*Incurred_Nominal!W$15)</f>
        <v/>
      </c>
      <c r="X286" s="13" t="str">
        <f>IF(ISTEXT(VLOOKUP($A286,'Incurred Real 2022$'!$A$25:$AC$426,'Incurred Real 2022$'!X$1,FALSE)),"",(VLOOKUP($A286,'Incurred Real 2022$'!$A$25:$AC$426,'Incurred Real 2022$'!X$1,FALSE))*BV286*Incurred_Nominal!X$15)</f>
        <v/>
      </c>
      <c r="Y286" s="13" t="str">
        <f>IF(ISTEXT(VLOOKUP($A286,'Incurred Real 2022$'!$A$25:$AC$426,'Incurred Real 2022$'!Y$1,FALSE)),"",(VLOOKUP($A286,'Incurred Real 2022$'!$A$25:$AC$426,'Incurred Real 2022$'!Y$1,FALSE))*BW286*Incurred_Nominal!Y$15)</f>
        <v/>
      </c>
      <c r="Z286" s="13" t="str">
        <f>IF(ISTEXT(VLOOKUP($A286,'Incurred Real 2022$'!$A$25:$AC$426,'Incurred Real 2022$'!Z$1,FALSE)),"",(VLOOKUP($A286,'Incurred Real 2022$'!$A$25:$AC$426,'Incurred Real 2022$'!Z$1,FALSE))*BX286*Incurred_Nominal!Z$15)</f>
        <v/>
      </c>
      <c r="AA286" s="13" t="str">
        <f>IF(ISTEXT(VLOOKUP($A286,'Incurred Real 2022$'!$A$25:$AC$426,'Incurred Real 2022$'!AA$1,FALSE)),"",(VLOOKUP($A286,'Incurred Real 2022$'!$A$25:$AC$426,'Incurred Real 2022$'!AA$1,FALSE))*BY286*Incurred_Nominal!AA$15)</f>
        <v/>
      </c>
      <c r="AB286" s="13" t="str">
        <f>IF(ISTEXT(VLOOKUP($A286,'Incurred Real 2022$'!$A$25:$AC$426,'Incurred Real 2022$'!AB$1,FALSE)),"",(VLOOKUP($A286,'Incurred Real 2022$'!$A$25:$AC$426,'Incurred Real 2022$'!AB$1,FALSE))*BZ286*Incurred_Nominal!AB$15)</f>
        <v/>
      </c>
      <c r="AC286" s="13" t="str">
        <f>IF(ISTEXT(VLOOKUP($A286,'Incurred Real 2022$'!$A$25:$AC$426,'Incurred Real 2022$'!AC$1,FALSE)),"",(VLOOKUP($A286,'Incurred Real 2022$'!$A$25:$AC$426,'Incurred Real 2022$'!AC$1,FALSE))*CA286*Incurred_Nominal!AC$15)</f>
        <v/>
      </c>
      <c r="AD286" s="232">
        <f t="shared" si="58"/>
        <v>19574.48</v>
      </c>
      <c r="AE286" s="232">
        <f t="shared" si="59"/>
        <v>19574.48</v>
      </c>
      <c r="AF286" s="239">
        <f t="shared" si="60"/>
        <v>23331.111332365519</v>
      </c>
      <c r="AG286" s="237">
        <f t="shared" si="57"/>
        <v>19574.48</v>
      </c>
      <c r="AH286" s="240">
        <f t="shared" si="64"/>
        <v>1.1919147447270895</v>
      </c>
      <c r="AI286" s="234">
        <f>VLOOKUP($A286,Incurred_Real!$A$25:$AP$479,Incurred_Real!AI$1,FALSE)</f>
        <v>2020</v>
      </c>
      <c r="AJ286" s="235">
        <f>VLOOKUP($A286,Incurred_Real!$A$25:$AP$479,Incurred_Real!AJ$1,FALSE)</f>
        <v>44028</v>
      </c>
      <c r="AK286" s="236">
        <f>VLOOKUP($A286,Incurred_Real!$A$25:$AP$479,Incurred_Real!AK$1,FALSE)</f>
        <v>2021</v>
      </c>
      <c r="AL286" s="235" t="str">
        <f>VLOOKUP($A286,Incurred_Real!$A$25:$AP$479,Incurred_Real!AL$1,FALSE)</f>
        <v/>
      </c>
      <c r="AM286" s="237">
        <f>IF(AL286="Commissioned Extra","",(IF((AD286)=0,0,SUMPRODUCT($F$17:$U$17,F286:U286))+VLOOKUP($A286,Incurred_Real!$A$25:$BS$376,Incurred_Real!$AO$1,FALSE)))</f>
        <v>20722.189593028088</v>
      </c>
      <c r="AN286" s="232" cm="1">
        <f t="array" ref="AN286">IF(ROUND(AE286,0)=0,0,LOOKUP(2,1/(F286:AC286&lt;&gt;""),F286:AC286))</f>
        <v>19574.48</v>
      </c>
      <c r="AO286" s="232">
        <f t="shared" si="61"/>
        <v>0</v>
      </c>
      <c r="AP286" s="78"/>
      <c r="AQ286" s="20"/>
      <c r="AR286" s="245">
        <f>VLOOKUP($A286,Incurred_Real!$A$25:$CD$376,Incurred_Real!AR$1,FALSE)</f>
        <v>0</v>
      </c>
      <c r="AS286" s="246">
        <f>VLOOKUP($A286,Incurred_Real!$A$25:$CD$376,Incurred_Real!AS$1,FALSE)</f>
        <v>0</v>
      </c>
      <c r="AT286" s="246">
        <f>VLOOKUP($A286,Incurred_Real!$A$25:$CD$376,Incurred_Real!AT$1,FALSE)</f>
        <v>0</v>
      </c>
      <c r="AU286" s="246">
        <f>VLOOKUP($A286,Incurred_Real!$A$25:$CD$376,Incurred_Real!AU$1,FALSE)</f>
        <v>0</v>
      </c>
      <c r="AV286" s="246">
        <f>VLOOKUP($A286,Incurred_Real!$A$25:$CD$376,Incurred_Real!AV$1,FALSE)</f>
        <v>0</v>
      </c>
      <c r="AW286" s="246">
        <f>VLOOKUP($A286,Incurred_Real!$A$25:$CD$376,Incurred_Real!AW$1,FALSE)</f>
        <v>0</v>
      </c>
      <c r="AX286" s="246">
        <f>VLOOKUP($A286,Incurred_Real!$A$25:$CD$376,Incurred_Real!AX$1,FALSE)</f>
        <v>0</v>
      </c>
      <c r="AY286" s="246">
        <f>VLOOKUP($A286,Incurred_Real!$A$25:$CD$376,Incurred_Real!AY$1,FALSE)</f>
        <v>0</v>
      </c>
      <c r="AZ286" s="246">
        <f>VLOOKUP($A286,Incurred_Real!$A$25:$CD$376,Incurred_Real!AZ$1,FALSE)</f>
        <v>0</v>
      </c>
      <c r="BA286" s="246">
        <f>VLOOKUP($A286,Incurred_Real!$A$25:$CD$376,Incurred_Real!BA$1,FALSE)</f>
        <v>0</v>
      </c>
      <c r="BB286" s="246">
        <f>VLOOKUP($A286,Incurred_Real!$A$25:$CD$376,Incurred_Real!BB$1,FALSE)</f>
        <v>0</v>
      </c>
      <c r="BC286" s="246">
        <f>VLOOKUP($A286,Incurred_Real!$A$25:$CD$376,Incurred_Real!BC$1,FALSE)</f>
        <v>0</v>
      </c>
      <c r="BD286" s="246">
        <f>VLOOKUP($A286,Incurred_Real!$A$25:$CD$376,Incurred_Real!BD$1,FALSE)</f>
        <v>0</v>
      </c>
      <c r="BE286" s="246">
        <f>VLOOKUP($A286,Incurred_Real!$A$25:$CD$376,Incurred_Real!BE$1,FALSE)</f>
        <v>0</v>
      </c>
      <c r="BF286" s="246">
        <f>VLOOKUP($A286,Incurred_Real!$A$25:$CD$376,Incurred_Real!BF$1,FALSE)</f>
        <v>0</v>
      </c>
      <c r="BG286" s="246">
        <f>VLOOKUP($A286,Incurred_Real!$A$25:$CD$376,Incurred_Real!BG$1,FALSE)</f>
        <v>0.41858617482057603</v>
      </c>
      <c r="BH286" s="246">
        <f>VLOOKUP($A286,Incurred_Real!$A$25:$CD$376,Incurred_Real!BH$1,FALSE)</f>
        <v>0</v>
      </c>
      <c r="BI286" s="246">
        <f>VLOOKUP($A286,Incurred_Real!$A$25:$CD$376,Incurred_Real!BI$1,FALSE)</f>
        <v>0.33239655407202262</v>
      </c>
      <c r="BJ286" s="246">
        <f>VLOOKUP($A286,Incurred_Real!$A$25:$CD$376,Incurred_Real!BJ$1,FALSE)</f>
        <v>0</v>
      </c>
      <c r="BK286" s="246">
        <f>VLOOKUP($A286,Incurred_Real!$A$25:$CD$376,Incurred_Real!BK$1,FALSE)</f>
        <v>0</v>
      </c>
      <c r="BL286" s="246">
        <f>VLOOKUP($A286,Incurred_Real!$A$25:$CD$376,Incurred_Real!BL$1,FALSE)</f>
        <v>0</v>
      </c>
      <c r="BM286" s="246">
        <f>VLOOKUP($A286,Incurred_Real!$A$25:$CD$376,Incurred_Real!BM$1,FALSE)</f>
        <v>0</v>
      </c>
      <c r="BN286" s="246">
        <f>VLOOKUP($A286,Incurred_Real!$A$25:$CD$376,Incurred_Real!BN$1,FALSE)</f>
        <v>0</v>
      </c>
      <c r="BO286" s="246">
        <f>VLOOKUP($A286,Incurred_Real!$A$25:$CD$376,Incurred_Real!BO$1,FALSE)</f>
        <v>0</v>
      </c>
      <c r="BP286" s="246">
        <f>VLOOKUP($A286,Incurred_Real!$A$25:$CD$376,Incurred_Real!BP$1,FALSE)</f>
        <v>0</v>
      </c>
      <c r="BQ286" s="246">
        <f>VLOOKUP($A286,Incurred_Real!$A$25:$CD$376,Incurred_Real!BQ$1,FALSE)</f>
        <v>0</v>
      </c>
      <c r="BR286" s="246">
        <f>VLOOKUP($A286,Incurred_Real!$A$25:$CD$376,Incurred_Real!BR$1,FALSE)</f>
        <v>0.24901727110740132</v>
      </c>
      <c r="BS286" s="254">
        <f t="shared" si="62"/>
        <v>1</v>
      </c>
      <c r="BT286" s="249">
        <f>1+IF(ISNA(VLOOKUP($A286,'Project labour content'!$A$7:$D$255,'Project labour content'!$D$1,FALSE)),VLOOKUP($D286,'Project labour content'!$F$6:$G$15,'Project labour content'!$G$1,FALSE),VLOOKUP($A286,'Project labour content'!$A$7:$D$255,'Project labour content'!$D$1,FALSE))*LabEsc22*1</f>
        <v>1.0008946620064583</v>
      </c>
      <c r="BU286" s="249">
        <f>1+IF(ISNA(VLOOKUP($A286,'Project labour content'!$A$7:$D$255,'Project labour content'!$D$1,FALSE)),VLOOKUP($D286,'Project labour content'!$F$6:$G$15,'Project labour content'!$G$1,FALSE),VLOOKUP($A286,'Project labour content'!$A$7:$D$255,'Project labour content'!$D$1,FALSE))*LabEsc23*1</f>
        <v>1.0017936183905476</v>
      </c>
      <c r="BV286" s="249">
        <f>1+IF(ISNA(VLOOKUP($A286,'Project labour content'!$A$7:$D$255,'Project labour content'!$D$1,FALSE)),VLOOKUP($D286,'Project labour content'!$F$6:$G$15,'Project labour content'!$G$1,FALSE),VLOOKUP($A286,'Project labour content'!$A$7:$D$255,'Project labour content'!$D$1,FALSE))*LabEsc24*1</f>
        <v>1.0026404353043599</v>
      </c>
      <c r="BW286" s="249">
        <f>1+IF(ISNA(VLOOKUP($A286,'Project labour content'!$A$7:$D$255,'Project labour content'!$D$1,FALSE)),VLOOKUP($D286,'Project labour content'!$F$6:$G$15,'Project labour content'!$G$1,FALSE),VLOOKUP($A286,'Project labour content'!$A$7:$D$255,'Project labour content'!$D$1,FALSE))*LabEsc25*1</f>
        <v>1.0037746054242589</v>
      </c>
      <c r="BX286" s="249">
        <f>1+IF(ISNA(VLOOKUP($A286,'Project labour content'!$A$7:$D$255,'Project labour content'!$D$1,FALSE)),VLOOKUP($D286,'Project labour content'!$F$6:$G$15,'Project labour content'!$G$1,FALSE),VLOOKUP($A286,'Project labour content'!$A$7:$D$255,'Project labour content'!$D$1,FALSE))*LabEsc26*1</f>
        <v>1.0050106618265955</v>
      </c>
      <c r="BY286" s="249">
        <f>1+IF(ISNA(VLOOKUP($A286,'Project labour content'!$A$7:$D$255,'Project labour content'!$D$1,FALSE)),VLOOKUP($D286,'Project labour content'!$F$6:$G$15,'Project labour content'!$G$1,FALSE),VLOOKUP($A286,'Project labour content'!$A$7:$D$255,'Project labour content'!$D$1,FALSE))*LabEsc27*1</f>
        <v>1.0057762561459505</v>
      </c>
      <c r="BZ286" s="249">
        <f>1+IF(ISNA(VLOOKUP($A286,'Project labour content'!$A$7:$D$255,'Project labour content'!$D$1,FALSE)),VLOOKUP($D286,'Project labour content'!$F$6:$G$15,'Project labour content'!$G$1,FALSE),VLOOKUP($A286,'Project labour content'!$A$7:$D$255,'Project labour content'!$D$1,FALSE))*LabEsc28*1</f>
        <v>1.0063527486684249</v>
      </c>
      <c r="CA286" s="249">
        <f>1+IF(ISNA(VLOOKUP($A286,'Project labour content'!$A$7:$D$255,'Project labour content'!$D$1,FALSE)),VLOOKUP($D286,'Project labour content'!$F$6:$G$15,'Project labour content'!$G$1,FALSE),VLOOKUP($A286,'Project labour content'!$A$7:$D$255,'Project labour content'!$D$1,FALSE))*LabEsc29*1</f>
        <v>1.0072779038684916</v>
      </c>
      <c r="CB286" s="250" t="str">
        <f>IF(ISNA(VLOOKUP($A286,'Project labour content'!$A$7:$D$255,'Project labour content'!$D$1,FALSE)),"Category","Project")</f>
        <v>Category</v>
      </c>
      <c r="CD286" s="247" t="str">
        <f t="shared" si="63"/>
        <v>15025</v>
      </c>
    </row>
    <row r="287" spans="1:82" x14ac:dyDescent="0.15">
      <c r="A287" s="11" t="s">
        <v>894</v>
      </c>
      <c r="B287" s="11" t="str">
        <f>VLOOKUP($A287,'Incurred Real 2022$'!$A$25:$AC$426,'Incurred Real 2022$'!B$1,FALSE)</f>
        <v>Implementation of Predict risk management software</v>
      </c>
      <c r="C287" s="11" t="str">
        <f>VLOOKUP($A287,'Incurred Real 2022$'!$A$25:$AC$426,'Incurred Real 2022$'!C$1,FALSE)</f>
        <v>ExAnte</v>
      </c>
      <c r="D287" s="11" t="str">
        <f>VLOOKUP($A287,'Incurred Real 2022$'!$A$25:$AC$426,'Incurred Real 2022$'!D$1,FALSE)</f>
        <v>Information Technology</v>
      </c>
      <c r="E287" s="11" t="str">
        <f>VLOOKUP($A287,'Incurred Real 2022$'!$A$25:$AC$426,'Incurred Real 2022$'!E$1,FALSE)</f>
        <v>Closed</v>
      </c>
      <c r="F287" s="105" t="str">
        <f>IF(VLOOKUP($A287,'Incurred Real 2022$'!$A$25:$AC$426,'Incurred Real 2022$'!F$1,FALSE)=0,"",VLOOKUP($A287,'Incurred Real 2022$'!$A$25:$AC$426,'Incurred Real 2022$'!F$1,FALSE))</f>
        <v/>
      </c>
      <c r="G287" s="105" t="str">
        <f>IF(VLOOKUP($A287,'Incurred Real 2022$'!$A$25:$AC$426,'Incurred Real 2022$'!G$1,FALSE)=0,"",VLOOKUP($A287,'Incurred Real 2022$'!$A$25:$AC$426,'Incurred Real 2022$'!G$1,FALSE))</f>
        <v/>
      </c>
      <c r="H287" s="105" t="str">
        <f>IF(VLOOKUP($A287,'Incurred Real 2022$'!$A$25:$AC$426,'Incurred Real 2022$'!H$1,FALSE)=0,"",VLOOKUP($A287,'Incurred Real 2022$'!$A$25:$AC$426,'Incurred Real 2022$'!H$1,FALSE))</f>
        <v/>
      </c>
      <c r="I287" s="105" t="str">
        <f>IF(VLOOKUP($A287,'Incurred Real 2022$'!$A$25:$AC$426,'Incurred Real 2022$'!I$1,FALSE)=0,"",VLOOKUP($A287,'Incurred Real 2022$'!$A$25:$AC$426,'Incurred Real 2022$'!I$1,FALSE))</f>
        <v/>
      </c>
      <c r="J287" s="105" t="str">
        <f>IF(VLOOKUP($A287,'Incurred Real 2022$'!$A$25:$AC$426,'Incurred Real 2022$'!J$1,FALSE)=0,"",VLOOKUP($A287,'Incurred Real 2022$'!$A$25:$AC$426,'Incurred Real 2022$'!J$1,FALSE))</f>
        <v/>
      </c>
      <c r="K287" s="105" t="str">
        <f>IF(VLOOKUP($A287,'Incurred Real 2022$'!$A$25:$AC$426,'Incurred Real 2022$'!K$1,FALSE)=0,"",VLOOKUP($A287,'Incurred Real 2022$'!$A$25:$AC$426,'Incurred Real 2022$'!K$1,FALSE))</f>
        <v/>
      </c>
      <c r="L287" s="105" t="str">
        <f>IF(VLOOKUP($A287,'Incurred Real 2022$'!$A$25:$AC$426,'Incurred Real 2022$'!L$1,FALSE)=0,"",VLOOKUP($A287,'Incurred Real 2022$'!$A$25:$AC$426,'Incurred Real 2022$'!L$1,FALSE))</f>
        <v/>
      </c>
      <c r="M287" s="105" t="str">
        <f>IF(VLOOKUP($A287,'Incurred Real 2022$'!$A$25:$AC$426,'Incurred Real 2022$'!M$1,FALSE)=0,"",VLOOKUP($A287,'Incurred Real 2022$'!$A$25:$AC$426,'Incurred Real 2022$'!M$1,FALSE))</f>
        <v/>
      </c>
      <c r="N287" s="105" t="str">
        <f>IF(VLOOKUP($A287,'Incurred Real 2022$'!$A$25:$AC$426,'Incurred Real 2022$'!N$1,FALSE)=0,"",VLOOKUP($A287,'Incurred Real 2022$'!$A$25:$AC$426,'Incurred Real 2022$'!N$1,FALSE))</f>
        <v/>
      </c>
      <c r="O287" s="105" t="str">
        <f>IF(VLOOKUP($A287,'Incurred Real 2022$'!$A$25:$AC$426,'Incurred Real 2022$'!O$1,FALSE)=0,"",VLOOKUP($A287,'Incurred Real 2022$'!$A$25:$AC$426,'Incurred Real 2022$'!O$1,FALSE))</f>
        <v/>
      </c>
      <c r="P287" s="105" t="str">
        <f>IF(VLOOKUP($A287,'Incurred Real 2022$'!$A$25:$AC$426,'Incurred Real 2022$'!P$1,FALSE)=0,"",VLOOKUP($A287,'Incurred Real 2022$'!$A$25:$AC$426,'Incurred Real 2022$'!P$1,FALSE))</f>
        <v/>
      </c>
      <c r="Q287" s="105" t="str">
        <f>IF(VLOOKUP($A287,'Incurred Real 2022$'!$A$25:$AC$426,'Incurred Real 2022$'!Q$1,FALSE)=0,"",VLOOKUP($A287,'Incurred Real 2022$'!$A$25:$AC$426,'Incurred Real 2022$'!Q$1,FALSE))</f>
        <v/>
      </c>
      <c r="R287" s="105" t="str">
        <f>IF(VLOOKUP($A287,'Incurred Real 2022$'!$A$25:$AC$426,'Incurred Real 2022$'!R$1,FALSE)=0,"",VLOOKUP($A287,'Incurred Real 2022$'!$A$25:$AC$426,'Incurred Real 2022$'!R$1,FALSE))</f>
        <v/>
      </c>
      <c r="S287" s="105" t="str">
        <f>IF(VLOOKUP($A287,'Incurred Real 2022$'!$A$25:$AC$426,'Incurred Real 2022$'!S$1,FALSE)=0,"",VLOOKUP($A287,'Incurred Real 2022$'!$A$25:$AC$426,'Incurred Real 2022$'!S$1,FALSE))</f>
        <v/>
      </c>
      <c r="T287" s="105">
        <f>IF(VLOOKUP($A287,'Incurred Real 2022$'!$A$25:$AC$426,'Incurred Real 2022$'!T$1,FALSE)=0,"",VLOOKUP($A287,'Incurred Real 2022$'!$A$25:$AC$426,'Incurred Real 2022$'!T$1,FALSE))</f>
        <v>204708.17</v>
      </c>
      <c r="U287" s="105">
        <f>IF(VLOOKUP($A287,'Incurred Real 2022$'!$A$25:$AC$426,'Incurred Real 2022$'!U$1,FALSE)=0,"",VLOOKUP($A287,'Incurred Real 2022$'!$A$25:$AC$426,'Incurred Real 2022$'!U$1,FALSE))</f>
        <v>251.95</v>
      </c>
      <c r="V287" s="13" t="str">
        <f>IF(ISTEXT(VLOOKUP($A287,'Incurred Real 2022$'!$A$25:$AC$426,'Incurred Real 2022$'!V$1,FALSE)),"",(VLOOKUP($A287,'Incurred Real 2022$'!$A$25:$AC$426,'Incurred Real 2022$'!V$1,FALSE))*BT287*Incurred_Nominal!V$15)</f>
        <v/>
      </c>
      <c r="W287" s="13" t="str">
        <f>IF(ISTEXT(VLOOKUP($A287,'Incurred Real 2022$'!$A$25:$AC$426,'Incurred Real 2022$'!W$1,FALSE)),"",(VLOOKUP($A287,'Incurred Real 2022$'!$A$25:$AC$426,'Incurred Real 2022$'!W$1,FALSE))*BU287*Incurred_Nominal!W$15)</f>
        <v/>
      </c>
      <c r="X287" s="13" t="str">
        <f>IF(ISTEXT(VLOOKUP($A287,'Incurred Real 2022$'!$A$25:$AC$426,'Incurred Real 2022$'!X$1,FALSE)),"",(VLOOKUP($A287,'Incurred Real 2022$'!$A$25:$AC$426,'Incurred Real 2022$'!X$1,FALSE))*BV287*Incurred_Nominal!X$15)</f>
        <v/>
      </c>
      <c r="Y287" s="13" t="str">
        <f>IF(ISTEXT(VLOOKUP($A287,'Incurred Real 2022$'!$A$25:$AC$426,'Incurred Real 2022$'!Y$1,FALSE)),"",(VLOOKUP($A287,'Incurred Real 2022$'!$A$25:$AC$426,'Incurred Real 2022$'!Y$1,FALSE))*BW287*Incurred_Nominal!Y$15)</f>
        <v/>
      </c>
      <c r="Z287" s="13" t="str">
        <f>IF(ISTEXT(VLOOKUP($A287,'Incurred Real 2022$'!$A$25:$AC$426,'Incurred Real 2022$'!Z$1,FALSE)),"",(VLOOKUP($A287,'Incurred Real 2022$'!$A$25:$AC$426,'Incurred Real 2022$'!Z$1,FALSE))*BX287*Incurred_Nominal!Z$15)</f>
        <v/>
      </c>
      <c r="AA287" s="13" t="str">
        <f>IF(ISTEXT(VLOOKUP($A287,'Incurred Real 2022$'!$A$25:$AC$426,'Incurred Real 2022$'!AA$1,FALSE)),"",(VLOOKUP($A287,'Incurred Real 2022$'!$A$25:$AC$426,'Incurred Real 2022$'!AA$1,FALSE))*BY287*Incurred_Nominal!AA$15)</f>
        <v/>
      </c>
      <c r="AB287" s="13" t="str">
        <f>IF(ISTEXT(VLOOKUP($A287,'Incurred Real 2022$'!$A$25:$AC$426,'Incurred Real 2022$'!AB$1,FALSE)),"",(VLOOKUP($A287,'Incurred Real 2022$'!$A$25:$AC$426,'Incurred Real 2022$'!AB$1,FALSE))*BZ287*Incurred_Nominal!AB$15)</f>
        <v/>
      </c>
      <c r="AC287" s="13" t="str">
        <f>IF(ISTEXT(VLOOKUP($A287,'Incurred Real 2022$'!$A$25:$AC$426,'Incurred Real 2022$'!AC$1,FALSE)),"",(VLOOKUP($A287,'Incurred Real 2022$'!$A$25:$AC$426,'Incurred Real 2022$'!AC$1,FALSE))*CA287*Incurred_Nominal!AC$15)</f>
        <v/>
      </c>
      <c r="AD287" s="232">
        <f t="shared" si="58"/>
        <v>204960.12000000002</v>
      </c>
      <c r="AE287" s="232">
        <f t="shared" si="59"/>
        <v>204960.12000000002</v>
      </c>
      <c r="AF287" s="239">
        <f t="shared" si="60"/>
        <v>244292.42679743012</v>
      </c>
      <c r="AG287" s="237">
        <f t="shared" si="57"/>
        <v>198608.15362153636</v>
      </c>
      <c r="AH287" s="240">
        <f t="shared" si="64"/>
        <v>1.230022143315167</v>
      </c>
      <c r="AI287" s="234">
        <f>VLOOKUP($A287,Incurred_Real!$A$25:$AP$479,Incurred_Real!AI$1,FALSE)</f>
        <v>2021</v>
      </c>
      <c r="AJ287" s="235">
        <f>VLOOKUP($A287,Incurred_Real!$A$25:$AP$479,Incurred_Real!AJ$1,FALSE)</f>
        <v>43994</v>
      </c>
      <c r="AK287" s="236">
        <f>VLOOKUP($A287,Incurred_Real!$A$25:$AP$479,Incurred_Real!AK$1,FALSE)</f>
        <v>2020</v>
      </c>
      <c r="AL287" s="235" t="str">
        <f>VLOOKUP($A287,Incurred_Real!$A$25:$AP$479,Incurred_Real!AL$1,FALSE)</f>
        <v/>
      </c>
      <c r="AM287" s="237">
        <f>IF(AL287="Commissioned Extra","",(IF((AD287)=0,0,SUMPRODUCT($F$17:$U$17,F287:U287))+VLOOKUP($A287,Incurred_Real!$A$25:$BS$376,Incurred_Real!$AO$1,FALSE)))</f>
        <v>216975.26157765</v>
      </c>
      <c r="AN287" s="232" cm="1">
        <f t="array" ref="AN287">IF(ROUND(AE287,0)=0,0,LOOKUP(2,1/(F287:AC287&lt;&gt;""),F287:AC287))</f>
        <v>251.95</v>
      </c>
      <c r="AO287" s="232">
        <f t="shared" si="61"/>
        <v>0</v>
      </c>
      <c r="AP287" s="78"/>
      <c r="AQ287" s="20"/>
      <c r="AR287" s="245">
        <f>VLOOKUP($A287,Incurred_Real!$A$25:$CD$376,Incurred_Real!AR$1,FALSE)</f>
        <v>0</v>
      </c>
      <c r="AS287" s="246">
        <f>VLOOKUP($A287,Incurred_Real!$A$25:$CD$376,Incurred_Real!AS$1,FALSE)</f>
        <v>0</v>
      </c>
      <c r="AT287" s="246">
        <f>VLOOKUP($A287,Incurred_Real!$A$25:$CD$376,Incurred_Real!AT$1,FALSE)</f>
        <v>0</v>
      </c>
      <c r="AU287" s="246">
        <f>VLOOKUP($A287,Incurred_Real!$A$25:$CD$376,Incurred_Real!AU$1,FALSE)</f>
        <v>0</v>
      </c>
      <c r="AV287" s="246">
        <f>VLOOKUP($A287,Incurred_Real!$A$25:$CD$376,Incurred_Real!AV$1,FALSE)</f>
        <v>1</v>
      </c>
      <c r="AW287" s="246">
        <f>VLOOKUP($A287,Incurred_Real!$A$25:$CD$376,Incurred_Real!AW$1,FALSE)</f>
        <v>0</v>
      </c>
      <c r="AX287" s="246">
        <f>VLOOKUP($A287,Incurred_Real!$A$25:$CD$376,Incurred_Real!AX$1,FALSE)</f>
        <v>0</v>
      </c>
      <c r="AY287" s="246">
        <f>VLOOKUP($A287,Incurred_Real!$A$25:$CD$376,Incurred_Real!AY$1,FALSE)</f>
        <v>0</v>
      </c>
      <c r="AZ287" s="246">
        <f>VLOOKUP($A287,Incurred_Real!$A$25:$CD$376,Incurred_Real!AZ$1,FALSE)</f>
        <v>0</v>
      </c>
      <c r="BA287" s="246">
        <f>VLOOKUP($A287,Incurred_Real!$A$25:$CD$376,Incurred_Real!BA$1,FALSE)</f>
        <v>0</v>
      </c>
      <c r="BB287" s="246">
        <f>VLOOKUP($A287,Incurred_Real!$A$25:$CD$376,Incurred_Real!BB$1,FALSE)</f>
        <v>0</v>
      </c>
      <c r="BC287" s="246">
        <f>VLOOKUP($A287,Incurred_Real!$A$25:$CD$376,Incurred_Real!BC$1,FALSE)</f>
        <v>0</v>
      </c>
      <c r="BD287" s="246">
        <f>VLOOKUP($A287,Incurred_Real!$A$25:$CD$376,Incurred_Real!BD$1,FALSE)</f>
        <v>0</v>
      </c>
      <c r="BE287" s="246">
        <f>VLOOKUP($A287,Incurred_Real!$A$25:$CD$376,Incurred_Real!BE$1,FALSE)</f>
        <v>0</v>
      </c>
      <c r="BF287" s="246">
        <f>VLOOKUP($A287,Incurred_Real!$A$25:$CD$376,Incurred_Real!BF$1,FALSE)</f>
        <v>0</v>
      </c>
      <c r="BG287" s="246">
        <f>VLOOKUP($A287,Incurred_Real!$A$25:$CD$376,Incurred_Real!BG$1,FALSE)</f>
        <v>0</v>
      </c>
      <c r="BH287" s="246">
        <f>VLOOKUP($A287,Incurred_Real!$A$25:$CD$376,Incurred_Real!BH$1,FALSE)</f>
        <v>0</v>
      </c>
      <c r="BI287" s="246">
        <f>VLOOKUP($A287,Incurred_Real!$A$25:$CD$376,Incurred_Real!BI$1,FALSE)</f>
        <v>0</v>
      </c>
      <c r="BJ287" s="246">
        <f>VLOOKUP($A287,Incurred_Real!$A$25:$CD$376,Incurred_Real!BJ$1,FALSE)</f>
        <v>0</v>
      </c>
      <c r="BK287" s="246">
        <f>VLOOKUP($A287,Incurred_Real!$A$25:$CD$376,Incurred_Real!BK$1,FALSE)</f>
        <v>0</v>
      </c>
      <c r="BL287" s="246">
        <f>VLOOKUP($A287,Incurred_Real!$A$25:$CD$376,Incurred_Real!BL$1,FALSE)</f>
        <v>0</v>
      </c>
      <c r="BM287" s="246">
        <f>VLOOKUP($A287,Incurred_Real!$A$25:$CD$376,Incurred_Real!BM$1,FALSE)</f>
        <v>0</v>
      </c>
      <c r="BN287" s="246">
        <f>VLOOKUP($A287,Incurred_Real!$A$25:$CD$376,Incurred_Real!BN$1,FALSE)</f>
        <v>0</v>
      </c>
      <c r="BO287" s="246">
        <f>VLOOKUP($A287,Incurred_Real!$A$25:$CD$376,Incurred_Real!BO$1,FALSE)</f>
        <v>0</v>
      </c>
      <c r="BP287" s="246">
        <f>VLOOKUP($A287,Incurred_Real!$A$25:$CD$376,Incurred_Real!BP$1,FALSE)</f>
        <v>0</v>
      </c>
      <c r="BQ287" s="246">
        <f>VLOOKUP($A287,Incurred_Real!$A$25:$CD$376,Incurred_Real!BQ$1,FALSE)</f>
        <v>0</v>
      </c>
      <c r="BR287" s="246">
        <f>VLOOKUP($A287,Incurred_Real!$A$25:$CD$376,Incurred_Real!BR$1,FALSE)</f>
        <v>0</v>
      </c>
      <c r="BS287" s="254">
        <f t="shared" si="62"/>
        <v>1</v>
      </c>
      <c r="BT287" s="249">
        <f>1+IF(ISNA(VLOOKUP($A287,'Project labour content'!$A$7:$D$255,'Project labour content'!$D$1,FALSE)),VLOOKUP($D287,'Project labour content'!$F$6:$G$15,'Project labour content'!$G$1,FALSE),VLOOKUP($A287,'Project labour content'!$A$7:$D$255,'Project labour content'!$D$1,FALSE))*LabEsc22*1</f>
        <v>1.0024480115846353</v>
      </c>
      <c r="BU287" s="249">
        <f>1+IF(ISNA(VLOOKUP($A287,'Project labour content'!$A$7:$D$255,'Project labour content'!$D$1,FALSE)),VLOOKUP($D287,'Project labour content'!$F$6:$G$15,'Project labour content'!$G$1,FALSE),VLOOKUP($A287,'Project labour content'!$A$7:$D$255,'Project labour content'!$D$1,FALSE))*LabEsc23*1</f>
        <v>1.0049077736248768</v>
      </c>
      <c r="BV287" s="249">
        <f>1+IF(ISNA(VLOOKUP($A287,'Project labour content'!$A$7:$D$255,'Project labour content'!$D$1,FALSE)),VLOOKUP($D287,'Project labour content'!$F$6:$G$15,'Project labour content'!$G$1,FALSE),VLOOKUP($A287,'Project labour content'!$A$7:$D$255,'Project labour content'!$D$1,FALSE))*LabEsc24*1</f>
        <v>1.0072248694667842</v>
      </c>
      <c r="BW287" s="249">
        <f>1+IF(ISNA(VLOOKUP($A287,'Project labour content'!$A$7:$D$255,'Project labour content'!$D$1,FALSE)),VLOOKUP($D287,'Project labour content'!$F$6:$G$15,'Project labour content'!$G$1,FALSE),VLOOKUP($A287,'Project labour content'!$A$7:$D$255,'Project labour content'!$D$1,FALSE))*LabEsc25*1</f>
        <v>1.0103282331643793</v>
      </c>
      <c r="BX287" s="249">
        <f>1+IF(ISNA(VLOOKUP($A287,'Project labour content'!$A$7:$D$255,'Project labour content'!$D$1,FALSE)),VLOOKUP($D287,'Project labour content'!$F$6:$G$15,'Project labour content'!$G$1,FALSE),VLOOKUP($A287,'Project labour content'!$A$7:$D$255,'Project labour content'!$D$1,FALSE))*LabEsc26*1</f>
        <v>1.0137103823674747</v>
      </c>
      <c r="BY287" s="249">
        <f>1+IF(ISNA(VLOOKUP($A287,'Project labour content'!$A$7:$D$255,'Project labour content'!$D$1,FALSE)),VLOOKUP($D287,'Project labour content'!$F$6:$G$15,'Project labour content'!$G$1,FALSE),VLOOKUP($A287,'Project labour content'!$A$7:$D$255,'Project labour content'!$D$1,FALSE))*LabEsc27*1</f>
        <v>1.0158052335508072</v>
      </c>
      <c r="BZ287" s="249">
        <f>1+IF(ISNA(VLOOKUP($A287,'Project labour content'!$A$7:$D$255,'Project labour content'!$D$1,FALSE)),VLOOKUP($D287,'Project labour content'!$F$6:$G$15,'Project labour content'!$G$1,FALSE),VLOOKUP($A287,'Project labour content'!$A$7:$D$255,'Project labour content'!$D$1,FALSE))*LabEsc28*1</f>
        <v>1.0173826564918567</v>
      </c>
      <c r="CA287" s="249">
        <f>1+IF(ISNA(VLOOKUP($A287,'Project labour content'!$A$7:$D$255,'Project labour content'!$D$1,FALSE)),VLOOKUP($D287,'Project labour content'!$F$6:$G$15,'Project labour content'!$G$1,FALSE),VLOOKUP($A287,'Project labour content'!$A$7:$D$255,'Project labour content'!$D$1,FALSE))*LabEsc29*1</f>
        <v>1.0199141048276528</v>
      </c>
      <c r="CB287" s="250" t="str">
        <f>IF(ISNA(VLOOKUP($A287,'Project labour content'!$A$7:$D$255,'Project labour content'!$D$1,FALSE)),"Category","Project")</f>
        <v>Category</v>
      </c>
      <c r="CD287" s="247" t="str">
        <f t="shared" si="63"/>
        <v>15030</v>
      </c>
    </row>
    <row r="288" spans="1:82" x14ac:dyDescent="0.15">
      <c r="A288" s="11" t="s">
        <v>902</v>
      </c>
      <c r="B288" s="11" t="str">
        <f>VLOOKUP($A288,'Incurred Real 2022$'!$A$25:$AC$426,'Incurred Real 2022$'!B$1,FALSE)</f>
        <v>Substation and Building Security System Replacement</v>
      </c>
      <c r="C288" s="11" t="str">
        <f>VLOOKUP($A288,'Incurred Real 2022$'!$A$25:$AC$426,'Incurred Real 2022$'!C$1,FALSE)</f>
        <v>ExAnte</v>
      </c>
      <c r="D288" s="11" t="str">
        <f>VLOOKUP($A288,'Incurred Real 2022$'!$A$25:$AC$426,'Incurred Real 2022$'!D$1,FALSE)</f>
        <v>Replacement</v>
      </c>
      <c r="E288" s="11" t="str">
        <f>VLOOKUP($A288,'Incurred Real 2022$'!$A$25:$AC$426,'Incurred Real 2022$'!E$1,FALSE)</f>
        <v>Active</v>
      </c>
      <c r="F288" s="105" t="str">
        <f>IF(VLOOKUP($A288,'Incurred Real 2022$'!$A$25:$AC$426,'Incurred Real 2022$'!F$1,FALSE)=0,"",VLOOKUP($A288,'Incurred Real 2022$'!$A$25:$AC$426,'Incurred Real 2022$'!F$1,FALSE))</f>
        <v/>
      </c>
      <c r="G288" s="105" t="str">
        <f>IF(VLOOKUP($A288,'Incurred Real 2022$'!$A$25:$AC$426,'Incurred Real 2022$'!G$1,FALSE)=0,"",VLOOKUP($A288,'Incurred Real 2022$'!$A$25:$AC$426,'Incurred Real 2022$'!G$1,FALSE))</f>
        <v/>
      </c>
      <c r="H288" s="105" t="str">
        <f>IF(VLOOKUP($A288,'Incurred Real 2022$'!$A$25:$AC$426,'Incurred Real 2022$'!H$1,FALSE)=0,"",VLOOKUP($A288,'Incurred Real 2022$'!$A$25:$AC$426,'Incurred Real 2022$'!H$1,FALSE))</f>
        <v/>
      </c>
      <c r="I288" s="105" t="str">
        <f>IF(VLOOKUP($A288,'Incurred Real 2022$'!$A$25:$AC$426,'Incurred Real 2022$'!I$1,FALSE)=0,"",VLOOKUP($A288,'Incurred Real 2022$'!$A$25:$AC$426,'Incurred Real 2022$'!I$1,FALSE))</f>
        <v/>
      </c>
      <c r="J288" s="105" t="str">
        <f>IF(VLOOKUP($A288,'Incurred Real 2022$'!$A$25:$AC$426,'Incurred Real 2022$'!J$1,FALSE)=0,"",VLOOKUP($A288,'Incurred Real 2022$'!$A$25:$AC$426,'Incurred Real 2022$'!J$1,FALSE))</f>
        <v/>
      </c>
      <c r="K288" s="105" t="str">
        <f>IF(VLOOKUP($A288,'Incurred Real 2022$'!$A$25:$AC$426,'Incurred Real 2022$'!K$1,FALSE)=0,"",VLOOKUP($A288,'Incurred Real 2022$'!$A$25:$AC$426,'Incurred Real 2022$'!K$1,FALSE))</f>
        <v/>
      </c>
      <c r="L288" s="105" t="str">
        <f>IF(VLOOKUP($A288,'Incurred Real 2022$'!$A$25:$AC$426,'Incurred Real 2022$'!L$1,FALSE)=0,"",VLOOKUP($A288,'Incurred Real 2022$'!$A$25:$AC$426,'Incurred Real 2022$'!L$1,FALSE))</f>
        <v/>
      </c>
      <c r="M288" s="105" t="str">
        <f>IF(VLOOKUP($A288,'Incurred Real 2022$'!$A$25:$AC$426,'Incurred Real 2022$'!M$1,FALSE)=0,"",VLOOKUP($A288,'Incurred Real 2022$'!$A$25:$AC$426,'Incurred Real 2022$'!M$1,FALSE))</f>
        <v/>
      </c>
      <c r="N288" s="105" t="str">
        <f>IF(VLOOKUP($A288,'Incurred Real 2022$'!$A$25:$AC$426,'Incurred Real 2022$'!N$1,FALSE)=0,"",VLOOKUP($A288,'Incurred Real 2022$'!$A$25:$AC$426,'Incurred Real 2022$'!N$1,FALSE))</f>
        <v/>
      </c>
      <c r="O288" s="105" t="str">
        <f>IF(VLOOKUP($A288,'Incurred Real 2022$'!$A$25:$AC$426,'Incurred Real 2022$'!O$1,FALSE)=0,"",VLOOKUP($A288,'Incurred Real 2022$'!$A$25:$AC$426,'Incurred Real 2022$'!O$1,FALSE))</f>
        <v/>
      </c>
      <c r="P288" s="105" t="str">
        <f>IF(VLOOKUP($A288,'Incurred Real 2022$'!$A$25:$AC$426,'Incurred Real 2022$'!P$1,FALSE)=0,"",VLOOKUP($A288,'Incurred Real 2022$'!$A$25:$AC$426,'Incurred Real 2022$'!P$1,FALSE))</f>
        <v/>
      </c>
      <c r="Q288" s="105" t="str">
        <f>IF(VLOOKUP($A288,'Incurred Real 2022$'!$A$25:$AC$426,'Incurred Real 2022$'!Q$1,FALSE)=0,"",VLOOKUP($A288,'Incurred Real 2022$'!$A$25:$AC$426,'Incurred Real 2022$'!Q$1,FALSE))</f>
        <v/>
      </c>
      <c r="R288" s="105" t="str">
        <f>IF(VLOOKUP($A288,'Incurred Real 2022$'!$A$25:$AC$426,'Incurred Real 2022$'!R$1,FALSE)=0,"",VLOOKUP($A288,'Incurred Real 2022$'!$A$25:$AC$426,'Incurred Real 2022$'!R$1,FALSE))</f>
        <v/>
      </c>
      <c r="S288" s="105" t="str">
        <f>IF(VLOOKUP($A288,'Incurred Real 2022$'!$A$25:$AC$426,'Incurred Real 2022$'!S$1,FALSE)=0,"",VLOOKUP($A288,'Incurred Real 2022$'!$A$25:$AC$426,'Incurred Real 2022$'!S$1,FALSE))</f>
        <v/>
      </c>
      <c r="T288" s="105">
        <f>IF(VLOOKUP($A288,'Incurred Real 2022$'!$A$25:$AC$426,'Incurred Real 2022$'!T$1,FALSE)=0,"",VLOOKUP($A288,'Incurred Real 2022$'!$A$25:$AC$426,'Incurred Real 2022$'!T$1,FALSE))</f>
        <v>171868.79</v>
      </c>
      <c r="U288" s="105">
        <f>IF(VLOOKUP($A288,'Incurred Real 2022$'!$A$25:$AC$426,'Incurred Real 2022$'!U$1,FALSE)=0,"",VLOOKUP($A288,'Incurred Real 2022$'!$A$25:$AC$426,'Incurred Real 2022$'!U$1,FALSE))</f>
        <v>206294.98</v>
      </c>
      <c r="V288" s="13">
        <f>IF(ISTEXT(VLOOKUP($A288,'Incurred Real 2022$'!$A$25:$AC$426,'Incurred Real 2022$'!V$1,FALSE)),"",(VLOOKUP($A288,'Incurred Real 2022$'!$A$25:$AC$426,'Incurred Real 2022$'!V$1,FALSE))*BT288*Incurred_Nominal!V$15)</f>
        <v>933279.49116192921</v>
      </c>
      <c r="W288" s="13">
        <f>IF(ISTEXT(VLOOKUP($A288,'Incurred Real 2022$'!$A$25:$AC$426,'Incurred Real 2022$'!W$1,FALSE)),"",(VLOOKUP($A288,'Incurred Real 2022$'!$A$25:$AC$426,'Incurred Real 2022$'!W$1,FALSE))*BU288*Incurred_Nominal!W$15)</f>
        <v>3716083.4790432802</v>
      </c>
      <c r="X288" s="13">
        <f>IF(ISTEXT(VLOOKUP($A288,'Incurred Real 2022$'!$A$25:$AC$426,'Incurred Real 2022$'!X$1,FALSE)),"",(VLOOKUP($A288,'Incurred Real 2022$'!$A$25:$AC$426,'Incurred Real 2022$'!X$1,FALSE))*BV288*Incurred_Nominal!X$15)</f>
        <v>1886360.5943110501</v>
      </c>
      <c r="Y288" s="13">
        <f>IF(ISTEXT(VLOOKUP($A288,'Incurred Real 2022$'!$A$25:$AC$426,'Incurred Real 2022$'!Y$1,FALSE)),"",(VLOOKUP($A288,'Incurred Real 2022$'!$A$25:$AC$426,'Incurred Real 2022$'!Y$1,FALSE))*BW288*Incurred_Nominal!Y$15)</f>
        <v>5912.6519248988016</v>
      </c>
      <c r="Z288" s="13" t="str">
        <f>IF(ISTEXT(VLOOKUP($A288,'Incurred Real 2022$'!$A$25:$AC$426,'Incurred Real 2022$'!Z$1,FALSE)),"",(VLOOKUP($A288,'Incurred Real 2022$'!$A$25:$AC$426,'Incurred Real 2022$'!Z$1,FALSE))*BX288*Incurred_Nominal!Z$15)</f>
        <v/>
      </c>
      <c r="AA288" s="13" t="str">
        <f>IF(ISTEXT(VLOOKUP($A288,'Incurred Real 2022$'!$A$25:$AC$426,'Incurred Real 2022$'!AA$1,FALSE)),"",(VLOOKUP($A288,'Incurred Real 2022$'!$A$25:$AC$426,'Incurred Real 2022$'!AA$1,FALSE))*BY288*Incurred_Nominal!AA$15)</f>
        <v/>
      </c>
      <c r="AB288" s="13" t="str">
        <f>IF(ISTEXT(VLOOKUP($A288,'Incurred Real 2022$'!$A$25:$AC$426,'Incurred Real 2022$'!AB$1,FALSE)),"",(VLOOKUP($A288,'Incurred Real 2022$'!$A$25:$AC$426,'Incurred Real 2022$'!AB$1,FALSE))*BZ288*Incurred_Nominal!AB$15)</f>
        <v/>
      </c>
      <c r="AC288" s="13" t="str">
        <f>IF(ISTEXT(VLOOKUP($A288,'Incurred Real 2022$'!$A$25:$AC$426,'Incurred Real 2022$'!AC$1,FALSE)),"",(VLOOKUP($A288,'Incurred Real 2022$'!$A$25:$AC$426,'Incurred Real 2022$'!AC$1,FALSE))*CA288*Incurred_Nominal!AC$15)</f>
        <v/>
      </c>
      <c r="AD288" s="232">
        <f t="shared" si="58"/>
        <v>6919799.9864411587</v>
      </c>
      <c r="AE288" s="232">
        <f t="shared" si="59"/>
        <v>6919799.9864411587</v>
      </c>
      <c r="AF288" s="239" t="str">
        <f t="shared" si="60"/>
        <v/>
      </c>
      <c r="AG288" s="237" t="str">
        <f t="shared" si="57"/>
        <v/>
      </c>
      <c r="AH288" s="240" t="str">
        <f t="shared" si="64"/>
        <v/>
      </c>
      <c r="AI288" s="234">
        <f>VLOOKUP($A288,Incurred_Real!$A$25:$AP$479,Incurred_Real!AI$1,FALSE)</f>
        <v>2025</v>
      </c>
      <c r="AJ288" s="235">
        <f>VLOOKUP($A288,Incurred_Real!$A$25:$AP$479,Incurred_Real!AJ$1,FALSE)</f>
        <v>45366</v>
      </c>
      <c r="AK288" s="236">
        <f>VLOOKUP($A288,Incurred_Real!$A$25:$AP$479,Incurred_Real!AK$1,FALSE)</f>
        <v>2024</v>
      </c>
      <c r="AL288" s="235" t="str">
        <f>VLOOKUP($A288,Incurred_Real!$A$25:$AP$479,Incurred_Real!AL$1,FALSE)</f>
        <v>Commissioned Extra</v>
      </c>
      <c r="AM288" s="237" t="str">
        <f>IF(AL288="Commissioned Extra","",(IF((AD288)=0,0,SUMPRODUCT($F$17:$U$17,F288:U288))+VLOOKUP($A288,Incurred_Real!$A$25:$BS$376,Incurred_Real!$AO$1,FALSE)))</f>
        <v/>
      </c>
      <c r="AN288" s="232" cm="1">
        <f t="array" ref="AN288">IF(ROUND(AE288,0)=0,0,LOOKUP(2,1/(F288:AC288&lt;&gt;""),F288:AC288))</f>
        <v>5912.6519248988016</v>
      </c>
      <c r="AO288" s="232">
        <f t="shared" si="61"/>
        <v>6541636.2164411582</v>
      </c>
      <c r="AP288" s="78"/>
      <c r="AQ288" s="20"/>
      <c r="AR288" s="245">
        <f>VLOOKUP($A288,Incurred_Real!$A$25:$CD$376,Incurred_Real!AR$1,FALSE)</f>
        <v>0</v>
      </c>
      <c r="AS288" s="246">
        <f>VLOOKUP($A288,Incurred_Real!$A$25:$CD$376,Incurred_Real!AS$1,FALSE)</f>
        <v>0</v>
      </c>
      <c r="AT288" s="246">
        <f>VLOOKUP($A288,Incurred_Real!$A$25:$CD$376,Incurred_Real!AT$1,FALSE)</f>
        <v>0</v>
      </c>
      <c r="AU288" s="246">
        <f>VLOOKUP($A288,Incurred_Real!$A$25:$CD$376,Incurred_Real!AU$1,FALSE)</f>
        <v>0</v>
      </c>
      <c r="AV288" s="246">
        <f>VLOOKUP($A288,Incurred_Real!$A$25:$CD$376,Incurred_Real!AV$1,FALSE)</f>
        <v>0</v>
      </c>
      <c r="AW288" s="246">
        <f>VLOOKUP($A288,Incurred_Real!$A$25:$CD$376,Incurred_Real!AW$1,FALSE)</f>
        <v>0</v>
      </c>
      <c r="AX288" s="246">
        <f>VLOOKUP($A288,Incurred_Real!$A$25:$CD$376,Incurred_Real!AX$1,FALSE)</f>
        <v>0</v>
      </c>
      <c r="AY288" s="246">
        <f>VLOOKUP($A288,Incurred_Real!$A$25:$CD$376,Incurred_Real!AY$1,FALSE)</f>
        <v>0</v>
      </c>
      <c r="AZ288" s="246">
        <f>VLOOKUP($A288,Incurred_Real!$A$25:$CD$376,Incurred_Real!AZ$1,FALSE)</f>
        <v>0</v>
      </c>
      <c r="BA288" s="246">
        <f>VLOOKUP($A288,Incurred_Real!$A$25:$CD$376,Incurred_Real!BA$1,FALSE)</f>
        <v>0</v>
      </c>
      <c r="BB288" s="246">
        <f>VLOOKUP($A288,Incurred_Real!$A$25:$CD$376,Incurred_Real!BB$1,FALSE)</f>
        <v>0</v>
      </c>
      <c r="BC288" s="246">
        <f>VLOOKUP($A288,Incurred_Real!$A$25:$CD$376,Incurred_Real!BC$1,FALSE)</f>
        <v>0</v>
      </c>
      <c r="BD288" s="246">
        <f>VLOOKUP($A288,Incurred_Real!$A$25:$CD$376,Incurred_Real!BD$1,FALSE)</f>
        <v>1</v>
      </c>
      <c r="BE288" s="246">
        <f>VLOOKUP($A288,Incurred_Real!$A$25:$CD$376,Incurred_Real!BE$1,FALSE)</f>
        <v>0</v>
      </c>
      <c r="BF288" s="246">
        <f>VLOOKUP($A288,Incurred_Real!$A$25:$CD$376,Incurred_Real!BF$1,FALSE)</f>
        <v>0</v>
      </c>
      <c r="BG288" s="246">
        <f>VLOOKUP($A288,Incurred_Real!$A$25:$CD$376,Incurred_Real!BG$1,FALSE)</f>
        <v>0</v>
      </c>
      <c r="BH288" s="246">
        <f>VLOOKUP($A288,Incurred_Real!$A$25:$CD$376,Incurred_Real!BH$1,FALSE)</f>
        <v>0</v>
      </c>
      <c r="BI288" s="246">
        <f>VLOOKUP($A288,Incurred_Real!$A$25:$CD$376,Incurred_Real!BI$1,FALSE)</f>
        <v>0</v>
      </c>
      <c r="BJ288" s="246">
        <f>VLOOKUP($A288,Incurred_Real!$A$25:$CD$376,Incurred_Real!BJ$1,FALSE)</f>
        <v>0</v>
      </c>
      <c r="BK288" s="246">
        <f>VLOOKUP($A288,Incurred_Real!$A$25:$CD$376,Incurred_Real!BK$1,FALSE)</f>
        <v>0</v>
      </c>
      <c r="BL288" s="246">
        <f>VLOOKUP($A288,Incurred_Real!$A$25:$CD$376,Incurred_Real!BL$1,FALSE)</f>
        <v>0</v>
      </c>
      <c r="BM288" s="246">
        <f>VLOOKUP($A288,Incurred_Real!$A$25:$CD$376,Incurred_Real!BM$1,FALSE)</f>
        <v>0</v>
      </c>
      <c r="BN288" s="246">
        <f>VLOOKUP($A288,Incurred_Real!$A$25:$CD$376,Incurred_Real!BN$1,FALSE)</f>
        <v>0</v>
      </c>
      <c r="BO288" s="246">
        <f>VLOOKUP($A288,Incurred_Real!$A$25:$CD$376,Incurred_Real!BO$1,FALSE)</f>
        <v>0</v>
      </c>
      <c r="BP288" s="246">
        <f>VLOOKUP($A288,Incurred_Real!$A$25:$CD$376,Incurred_Real!BP$1,FALSE)</f>
        <v>0</v>
      </c>
      <c r="BQ288" s="246">
        <f>VLOOKUP($A288,Incurred_Real!$A$25:$CD$376,Incurred_Real!BQ$1,FALSE)</f>
        <v>0</v>
      </c>
      <c r="BR288" s="246">
        <f>VLOOKUP($A288,Incurred_Real!$A$25:$CD$376,Incurred_Real!BR$1,FALSE)</f>
        <v>0</v>
      </c>
      <c r="BS288" s="254">
        <f t="shared" si="62"/>
        <v>1</v>
      </c>
      <c r="BT288" s="249">
        <f>1+IF(ISNA(VLOOKUP($A288,'Project labour content'!$A$7:$D$255,'Project labour content'!$D$1,FALSE)),VLOOKUP($D288,'Project labour content'!$F$6:$G$15,'Project labour content'!$G$1,FALSE),VLOOKUP($A288,'Project labour content'!$A$7:$D$255,'Project labour content'!$D$1,FALSE))*LabEsc22*1</f>
        <v>1.0010434776529047</v>
      </c>
      <c r="BU288" s="249">
        <f>1+IF(ISNA(VLOOKUP($A288,'Project labour content'!$A$7:$D$255,'Project labour content'!$D$1,FALSE)),VLOOKUP($D288,'Project labour content'!$F$6:$G$15,'Project labour content'!$G$1,FALSE),VLOOKUP($A288,'Project labour content'!$A$7:$D$255,'Project labour content'!$D$1,FALSE))*LabEsc23*1</f>
        <v>1.0020919639985433</v>
      </c>
      <c r="BV288" s="249">
        <f>1+IF(ISNA(VLOOKUP($A288,'Project labour content'!$A$7:$D$255,'Project labour content'!$D$1,FALSE)),VLOOKUP($D288,'Project labour content'!$F$6:$G$15,'Project labour content'!$G$1,FALSE),VLOOKUP($A288,'Project labour content'!$A$7:$D$255,'Project labour content'!$D$1,FALSE))*LabEsc24*1</f>
        <v>1.0030796381361347</v>
      </c>
      <c r="BW288" s="249">
        <f>1+IF(ISNA(VLOOKUP($A288,'Project labour content'!$A$7:$D$255,'Project labour content'!$D$1,FALSE)),VLOOKUP($D288,'Project labour content'!$F$6:$G$15,'Project labour content'!$G$1,FALSE),VLOOKUP($A288,'Project labour content'!$A$7:$D$255,'Project labour content'!$D$1,FALSE))*LabEsc25*1</f>
        <v>1.0044024630310824</v>
      </c>
      <c r="BX288" s="249">
        <f>1+IF(ISNA(VLOOKUP($A288,'Project labour content'!$A$7:$D$255,'Project labour content'!$D$1,FALSE)),VLOOKUP($D288,'Project labour content'!$F$6:$G$15,'Project labour content'!$G$1,FALSE),VLOOKUP($A288,'Project labour content'!$A$7:$D$255,'Project labour content'!$D$1,FALSE))*LabEsc26*1</f>
        <v>1.0058441216957594</v>
      </c>
      <c r="BY288" s="249">
        <f>1+IF(ISNA(VLOOKUP($A288,'Project labour content'!$A$7:$D$255,'Project labour content'!$D$1,FALSE)),VLOOKUP($D288,'Project labour content'!$F$6:$G$15,'Project labour content'!$G$1,FALSE),VLOOKUP($A288,'Project labour content'!$A$7:$D$255,'Project labour content'!$D$1,FALSE))*LabEsc27*1</f>
        <v>1.0067370628932963</v>
      </c>
      <c r="BZ288" s="249">
        <f>1+IF(ISNA(VLOOKUP($A288,'Project labour content'!$A$7:$D$255,'Project labour content'!$D$1,FALSE)),VLOOKUP($D288,'Project labour content'!$F$6:$G$15,'Project labour content'!$G$1,FALSE),VLOOKUP($A288,'Project labour content'!$A$7:$D$255,'Project labour content'!$D$1,FALSE))*LabEsc28*1</f>
        <v>1.0074094476150415</v>
      </c>
      <c r="CA288" s="249">
        <f>1+IF(ISNA(VLOOKUP($A288,'Project labour content'!$A$7:$D$255,'Project labour content'!$D$1,FALSE)),VLOOKUP($D288,'Project labour content'!$F$6:$G$15,'Project labour content'!$G$1,FALSE),VLOOKUP($A288,'Project labour content'!$A$7:$D$255,'Project labour content'!$D$1,FALSE))*LabEsc29*1</f>
        <v>1.0084884906164984</v>
      </c>
      <c r="CB288" s="250" t="str">
        <f>IF(ISNA(VLOOKUP($A288,'Project labour content'!$A$7:$D$255,'Project labour content'!$D$1,FALSE)),"Category","Project")</f>
        <v>Project</v>
      </c>
      <c r="CD288" s="247" t="str">
        <f t="shared" si="63"/>
        <v>15032</v>
      </c>
    </row>
    <row r="289" spans="1:82" x14ac:dyDescent="0.15">
      <c r="A289" s="11" t="s">
        <v>895</v>
      </c>
      <c r="B289" s="11" t="str">
        <f>VLOOKUP($A289,'Incurred Real 2022$'!$A$25:$AC$426,'Incurred Real 2022$'!B$1,FALSE)</f>
        <v>ERP Systems Refresh</v>
      </c>
      <c r="C289" s="11" t="str">
        <f>VLOOKUP($A289,'Incurred Real 2022$'!$A$25:$AC$426,'Incurred Real 2022$'!C$1,FALSE)</f>
        <v>ExAnte</v>
      </c>
      <c r="D289" s="11" t="str">
        <f>VLOOKUP($A289,'Incurred Real 2022$'!$A$25:$AC$426,'Incurred Real 2022$'!D$1,FALSE)</f>
        <v>Information Technology</v>
      </c>
      <c r="E289" s="11" t="str">
        <f>VLOOKUP($A289,'Incurred Real 2022$'!$A$25:$AC$426,'Incurred Real 2022$'!E$1,FALSE)</f>
        <v>Active</v>
      </c>
      <c r="F289" s="105" t="str">
        <f>IF(VLOOKUP($A289,'Incurred Real 2022$'!$A$25:$AC$426,'Incurred Real 2022$'!F$1,FALSE)=0,"",VLOOKUP($A289,'Incurred Real 2022$'!$A$25:$AC$426,'Incurred Real 2022$'!F$1,FALSE))</f>
        <v/>
      </c>
      <c r="G289" s="105" t="str">
        <f>IF(VLOOKUP($A289,'Incurred Real 2022$'!$A$25:$AC$426,'Incurred Real 2022$'!G$1,FALSE)=0,"",VLOOKUP($A289,'Incurred Real 2022$'!$A$25:$AC$426,'Incurred Real 2022$'!G$1,FALSE))</f>
        <v/>
      </c>
      <c r="H289" s="105" t="str">
        <f>IF(VLOOKUP($A289,'Incurred Real 2022$'!$A$25:$AC$426,'Incurred Real 2022$'!H$1,FALSE)=0,"",VLOOKUP($A289,'Incurred Real 2022$'!$A$25:$AC$426,'Incurred Real 2022$'!H$1,FALSE))</f>
        <v/>
      </c>
      <c r="I289" s="105" t="str">
        <f>IF(VLOOKUP($A289,'Incurred Real 2022$'!$A$25:$AC$426,'Incurred Real 2022$'!I$1,FALSE)=0,"",VLOOKUP($A289,'Incurred Real 2022$'!$A$25:$AC$426,'Incurred Real 2022$'!I$1,FALSE))</f>
        <v/>
      </c>
      <c r="J289" s="105" t="str">
        <f>IF(VLOOKUP($A289,'Incurred Real 2022$'!$A$25:$AC$426,'Incurred Real 2022$'!J$1,FALSE)=0,"",VLOOKUP($A289,'Incurred Real 2022$'!$A$25:$AC$426,'Incurred Real 2022$'!J$1,FALSE))</f>
        <v/>
      </c>
      <c r="K289" s="105" t="str">
        <f>IF(VLOOKUP($A289,'Incurred Real 2022$'!$A$25:$AC$426,'Incurred Real 2022$'!K$1,FALSE)=0,"",VLOOKUP($A289,'Incurred Real 2022$'!$A$25:$AC$426,'Incurred Real 2022$'!K$1,FALSE))</f>
        <v/>
      </c>
      <c r="L289" s="105" t="str">
        <f>IF(VLOOKUP($A289,'Incurred Real 2022$'!$A$25:$AC$426,'Incurred Real 2022$'!L$1,FALSE)=0,"",VLOOKUP($A289,'Incurred Real 2022$'!$A$25:$AC$426,'Incurred Real 2022$'!L$1,FALSE))</f>
        <v/>
      </c>
      <c r="M289" s="105" t="str">
        <f>IF(VLOOKUP($A289,'Incurred Real 2022$'!$A$25:$AC$426,'Incurred Real 2022$'!M$1,FALSE)=0,"",VLOOKUP($A289,'Incurred Real 2022$'!$A$25:$AC$426,'Incurred Real 2022$'!M$1,FALSE))</f>
        <v/>
      </c>
      <c r="N289" s="105" t="str">
        <f>IF(VLOOKUP($A289,'Incurred Real 2022$'!$A$25:$AC$426,'Incurred Real 2022$'!N$1,FALSE)=0,"",VLOOKUP($A289,'Incurred Real 2022$'!$A$25:$AC$426,'Incurred Real 2022$'!N$1,FALSE))</f>
        <v/>
      </c>
      <c r="O289" s="105" t="str">
        <f>IF(VLOOKUP($A289,'Incurred Real 2022$'!$A$25:$AC$426,'Incurred Real 2022$'!O$1,FALSE)=0,"",VLOOKUP($A289,'Incurred Real 2022$'!$A$25:$AC$426,'Incurred Real 2022$'!O$1,FALSE))</f>
        <v/>
      </c>
      <c r="P289" s="105" t="str">
        <f>IF(VLOOKUP($A289,'Incurred Real 2022$'!$A$25:$AC$426,'Incurred Real 2022$'!P$1,FALSE)=0,"",VLOOKUP($A289,'Incurred Real 2022$'!$A$25:$AC$426,'Incurred Real 2022$'!P$1,FALSE))</f>
        <v/>
      </c>
      <c r="Q289" s="105" t="str">
        <f>IF(VLOOKUP($A289,'Incurred Real 2022$'!$A$25:$AC$426,'Incurred Real 2022$'!Q$1,FALSE)=0,"",VLOOKUP($A289,'Incurred Real 2022$'!$A$25:$AC$426,'Incurred Real 2022$'!Q$1,FALSE))</f>
        <v/>
      </c>
      <c r="R289" s="105" t="str">
        <f>IF(VLOOKUP($A289,'Incurred Real 2022$'!$A$25:$AC$426,'Incurred Real 2022$'!R$1,FALSE)=0,"",VLOOKUP($A289,'Incurred Real 2022$'!$A$25:$AC$426,'Incurred Real 2022$'!R$1,FALSE))</f>
        <v/>
      </c>
      <c r="S289" s="105" t="str">
        <f>IF(VLOOKUP($A289,'Incurred Real 2022$'!$A$25:$AC$426,'Incurred Real 2022$'!S$1,FALSE)=0,"",VLOOKUP($A289,'Incurred Real 2022$'!$A$25:$AC$426,'Incurred Real 2022$'!S$1,FALSE))</f>
        <v/>
      </c>
      <c r="T289" s="105">
        <f>IF(VLOOKUP($A289,'Incurred Real 2022$'!$A$25:$AC$426,'Incurred Real 2022$'!T$1,FALSE)=0,"",VLOOKUP($A289,'Incurred Real 2022$'!$A$25:$AC$426,'Incurred Real 2022$'!T$1,FALSE))</f>
        <v>1672899.9</v>
      </c>
      <c r="U289" s="105">
        <f>IF(VLOOKUP($A289,'Incurred Real 2022$'!$A$25:$AC$426,'Incurred Real 2022$'!U$1,FALSE)=0,"",VLOOKUP($A289,'Incurred Real 2022$'!$A$25:$AC$426,'Incurred Real 2022$'!U$1,FALSE))</f>
        <v>4158930.84</v>
      </c>
      <c r="V289" s="13">
        <f>IF(ISTEXT(VLOOKUP($A289,'Incurred Real 2022$'!$A$25:$AC$426,'Incurred Real 2022$'!V$1,FALSE)),"",(VLOOKUP($A289,'Incurred Real 2022$'!$A$25:$AC$426,'Incurred Real 2022$'!V$1,FALSE))*BT289*Incurred_Nominal!V$15)</f>
        <v>3618083.032583612</v>
      </c>
      <c r="W289" s="13" t="str">
        <f>IF(ISTEXT(VLOOKUP($A289,'Incurred Real 2022$'!$A$25:$AC$426,'Incurred Real 2022$'!W$1,FALSE)),"",(VLOOKUP($A289,'Incurred Real 2022$'!$A$25:$AC$426,'Incurred Real 2022$'!W$1,FALSE))*BU289*Incurred_Nominal!W$15)</f>
        <v/>
      </c>
      <c r="X289" s="13" t="str">
        <f>IF(ISTEXT(VLOOKUP($A289,'Incurred Real 2022$'!$A$25:$AC$426,'Incurred Real 2022$'!X$1,FALSE)),"",(VLOOKUP($A289,'Incurred Real 2022$'!$A$25:$AC$426,'Incurred Real 2022$'!X$1,FALSE))*BV289*Incurred_Nominal!X$15)</f>
        <v/>
      </c>
      <c r="Y289" s="13" t="str">
        <f>IF(ISTEXT(VLOOKUP($A289,'Incurred Real 2022$'!$A$25:$AC$426,'Incurred Real 2022$'!Y$1,FALSE)),"",(VLOOKUP($A289,'Incurred Real 2022$'!$A$25:$AC$426,'Incurred Real 2022$'!Y$1,FALSE))*BW289*Incurred_Nominal!Y$15)</f>
        <v/>
      </c>
      <c r="Z289" s="13" t="str">
        <f>IF(ISTEXT(VLOOKUP($A289,'Incurred Real 2022$'!$A$25:$AC$426,'Incurred Real 2022$'!Z$1,FALSE)),"",(VLOOKUP($A289,'Incurred Real 2022$'!$A$25:$AC$426,'Incurred Real 2022$'!Z$1,FALSE))*BX289*Incurred_Nominal!Z$15)</f>
        <v/>
      </c>
      <c r="AA289" s="13" t="str">
        <f>IF(ISTEXT(VLOOKUP($A289,'Incurred Real 2022$'!$A$25:$AC$426,'Incurred Real 2022$'!AA$1,FALSE)),"",(VLOOKUP($A289,'Incurred Real 2022$'!$A$25:$AC$426,'Incurred Real 2022$'!AA$1,FALSE))*BY289*Incurred_Nominal!AA$15)</f>
        <v/>
      </c>
      <c r="AB289" s="13" t="str">
        <f>IF(ISTEXT(VLOOKUP($A289,'Incurred Real 2022$'!$A$25:$AC$426,'Incurred Real 2022$'!AB$1,FALSE)),"",(VLOOKUP($A289,'Incurred Real 2022$'!$A$25:$AC$426,'Incurred Real 2022$'!AB$1,FALSE))*BZ289*Incurred_Nominal!AB$15)</f>
        <v/>
      </c>
      <c r="AC289" s="13" t="str">
        <f>IF(ISTEXT(VLOOKUP($A289,'Incurred Real 2022$'!$A$25:$AC$426,'Incurred Real 2022$'!AC$1,FALSE)),"",(VLOOKUP($A289,'Incurred Real 2022$'!$A$25:$AC$426,'Incurred Real 2022$'!AC$1,FALSE))*CA289*Incurred_Nominal!AC$15)</f>
        <v/>
      </c>
      <c r="AD289" s="232">
        <f t="shared" si="58"/>
        <v>9449913.7725836113</v>
      </c>
      <c r="AE289" s="232">
        <f t="shared" si="59"/>
        <v>9449913.7725836113</v>
      </c>
      <c r="AF289" s="239">
        <f t="shared" si="60"/>
        <v>11082151.582939738</v>
      </c>
      <c r="AG289" s="237">
        <f t="shared" si="57"/>
        <v>9607543.0744877085</v>
      </c>
      <c r="AH289" s="240">
        <f t="shared" si="64"/>
        <v>1.1534844545602685</v>
      </c>
      <c r="AI289" s="234">
        <f>VLOOKUP($A289,Incurred_Real!$A$25:$AP$479,Incurred_Real!AI$1,FALSE)</f>
        <v>2022</v>
      </c>
      <c r="AJ289" s="235">
        <f>VLOOKUP($A289,Incurred_Real!$A$25:$AP$479,Incurred_Real!AJ$1,FALSE)</f>
        <v>44411</v>
      </c>
      <c r="AK289" s="236">
        <f>VLOOKUP($A289,Incurred_Real!$A$25:$AP$479,Incurred_Real!AK$1,FALSE)</f>
        <v>2022</v>
      </c>
      <c r="AL289" s="235" t="str">
        <f>VLOOKUP($A289,Incurred_Real!$A$25:$AP$479,Incurred_Real!AL$1,FALSE)</f>
        <v/>
      </c>
      <c r="AM289" s="237">
        <f>IF(AL289="Commissioned Extra","",(IF((AD289)=0,0,SUMPRODUCT($F$17:$U$17,F289:U289))+VLOOKUP($A289,Incurred_Real!$A$25:$BS$376,Incurred_Real!$AO$1,FALSE)))</f>
        <v>9887144.8637033738</v>
      </c>
      <c r="AN289" s="232" cm="1">
        <f t="array" ref="AN289">IF(ROUND(AE289,0)=0,0,LOOKUP(2,1/(F289:AC289&lt;&gt;""),F289:AC289))</f>
        <v>3618083.032583612</v>
      </c>
      <c r="AO289" s="232">
        <f t="shared" si="61"/>
        <v>3618083.032583612</v>
      </c>
      <c r="AP289" s="78"/>
      <c r="AQ289" s="20"/>
      <c r="AR289" s="245">
        <f>VLOOKUP($A289,Incurred_Real!$A$25:$CD$376,Incurred_Real!AR$1,FALSE)</f>
        <v>0</v>
      </c>
      <c r="AS289" s="246">
        <f>VLOOKUP($A289,Incurred_Real!$A$25:$CD$376,Incurred_Real!AS$1,FALSE)</f>
        <v>0</v>
      </c>
      <c r="AT289" s="246">
        <f>VLOOKUP($A289,Incurred_Real!$A$25:$CD$376,Incurred_Real!AT$1,FALSE)</f>
        <v>0</v>
      </c>
      <c r="AU289" s="246">
        <f>VLOOKUP($A289,Incurred_Real!$A$25:$CD$376,Incurred_Real!AU$1,FALSE)</f>
        <v>0</v>
      </c>
      <c r="AV289" s="246">
        <f>VLOOKUP($A289,Incurred_Real!$A$25:$CD$376,Incurred_Real!AV$1,FALSE)</f>
        <v>1</v>
      </c>
      <c r="AW289" s="246">
        <f>VLOOKUP($A289,Incurred_Real!$A$25:$CD$376,Incurred_Real!AW$1,FALSE)</f>
        <v>0</v>
      </c>
      <c r="AX289" s="246">
        <f>VLOOKUP($A289,Incurred_Real!$A$25:$CD$376,Incurred_Real!AX$1,FALSE)</f>
        <v>0</v>
      </c>
      <c r="AY289" s="246">
        <f>VLOOKUP($A289,Incurred_Real!$A$25:$CD$376,Incurred_Real!AY$1,FALSE)</f>
        <v>0</v>
      </c>
      <c r="AZ289" s="246">
        <f>VLOOKUP($A289,Incurred_Real!$A$25:$CD$376,Incurred_Real!AZ$1,FALSE)</f>
        <v>0</v>
      </c>
      <c r="BA289" s="246">
        <f>VLOOKUP($A289,Incurred_Real!$A$25:$CD$376,Incurred_Real!BA$1,FALSE)</f>
        <v>0</v>
      </c>
      <c r="BB289" s="246">
        <f>VLOOKUP($A289,Incurred_Real!$A$25:$CD$376,Incurred_Real!BB$1,FALSE)</f>
        <v>0</v>
      </c>
      <c r="BC289" s="246">
        <f>VLOOKUP($A289,Incurred_Real!$A$25:$CD$376,Incurred_Real!BC$1,FALSE)</f>
        <v>0</v>
      </c>
      <c r="BD289" s="246">
        <f>VLOOKUP($A289,Incurred_Real!$A$25:$CD$376,Incurred_Real!BD$1,FALSE)</f>
        <v>0</v>
      </c>
      <c r="BE289" s="246">
        <f>VLOOKUP($A289,Incurred_Real!$A$25:$CD$376,Incurred_Real!BE$1,FALSE)</f>
        <v>0</v>
      </c>
      <c r="BF289" s="246">
        <f>VLOOKUP($A289,Incurred_Real!$A$25:$CD$376,Incurred_Real!BF$1,FALSE)</f>
        <v>0</v>
      </c>
      <c r="BG289" s="246">
        <f>VLOOKUP($A289,Incurred_Real!$A$25:$CD$376,Incurred_Real!BG$1,FALSE)</f>
        <v>0</v>
      </c>
      <c r="BH289" s="246">
        <f>VLOOKUP($A289,Incurred_Real!$A$25:$CD$376,Incurred_Real!BH$1,FALSE)</f>
        <v>0</v>
      </c>
      <c r="BI289" s="246">
        <f>VLOOKUP($A289,Incurred_Real!$A$25:$CD$376,Incurred_Real!BI$1,FALSE)</f>
        <v>0</v>
      </c>
      <c r="BJ289" s="246">
        <f>VLOOKUP($A289,Incurred_Real!$A$25:$CD$376,Incurred_Real!BJ$1,FALSE)</f>
        <v>0</v>
      </c>
      <c r="BK289" s="246">
        <f>VLOOKUP($A289,Incurred_Real!$A$25:$CD$376,Incurred_Real!BK$1,FALSE)</f>
        <v>0</v>
      </c>
      <c r="BL289" s="246">
        <f>VLOOKUP($A289,Incurred_Real!$A$25:$CD$376,Incurred_Real!BL$1,FALSE)</f>
        <v>0</v>
      </c>
      <c r="BM289" s="246">
        <f>VLOOKUP($A289,Incurred_Real!$A$25:$CD$376,Incurred_Real!BM$1,FALSE)</f>
        <v>0</v>
      </c>
      <c r="BN289" s="246">
        <f>VLOOKUP($A289,Incurred_Real!$A$25:$CD$376,Incurred_Real!BN$1,FALSE)</f>
        <v>0</v>
      </c>
      <c r="BO289" s="246">
        <f>VLOOKUP($A289,Incurred_Real!$A$25:$CD$376,Incurred_Real!BO$1,FALSE)</f>
        <v>0</v>
      </c>
      <c r="BP289" s="246">
        <f>VLOOKUP($A289,Incurred_Real!$A$25:$CD$376,Incurred_Real!BP$1,FALSE)</f>
        <v>0</v>
      </c>
      <c r="BQ289" s="246">
        <f>VLOOKUP($A289,Incurred_Real!$A$25:$CD$376,Incurred_Real!BQ$1,FALSE)</f>
        <v>0</v>
      </c>
      <c r="BR289" s="246">
        <f>VLOOKUP($A289,Incurred_Real!$A$25:$CD$376,Incurred_Real!BR$1,FALSE)</f>
        <v>0</v>
      </c>
      <c r="BS289" s="254">
        <f t="shared" si="62"/>
        <v>1</v>
      </c>
      <c r="BT289" s="249">
        <f>1+IF(ISNA(VLOOKUP($A289,'Project labour content'!$A$7:$D$255,'Project labour content'!$D$1,FALSE)),VLOOKUP($D289,'Project labour content'!$F$6:$G$15,'Project labour content'!$G$1,FALSE),VLOOKUP($A289,'Project labour content'!$A$7:$D$255,'Project labour content'!$D$1,FALSE))*LabEsc22*1</f>
        <v>1.0012814102260315</v>
      </c>
      <c r="BU289" s="249">
        <f>1+IF(ISNA(VLOOKUP($A289,'Project labour content'!$A$7:$D$255,'Project labour content'!$D$1,FALSE)),VLOOKUP($D289,'Project labour content'!$F$6:$G$15,'Project labour content'!$G$1,FALSE),VLOOKUP($A289,'Project labour content'!$A$7:$D$255,'Project labour content'!$D$1,FALSE))*LabEsc23*1</f>
        <v>1.0025689712211476</v>
      </c>
      <c r="BV289" s="249">
        <f>1+IF(ISNA(VLOOKUP($A289,'Project labour content'!$A$7:$D$255,'Project labour content'!$D$1,FALSE)),VLOOKUP($D289,'Project labour content'!$F$6:$G$15,'Project labour content'!$G$1,FALSE),VLOOKUP($A289,'Project labour content'!$A$7:$D$255,'Project labour content'!$D$1,FALSE))*LabEsc24*1</f>
        <v>1.0037818536785472</v>
      </c>
      <c r="BW289" s="249">
        <f>1+IF(ISNA(VLOOKUP($A289,'Project labour content'!$A$7:$D$255,'Project labour content'!$D$1,FALSE)),VLOOKUP($D289,'Project labour content'!$F$6:$G$15,'Project labour content'!$G$1,FALSE),VLOOKUP($A289,'Project labour content'!$A$7:$D$255,'Project labour content'!$D$1,FALSE))*LabEsc25*1</f>
        <v>1.0054063075831579</v>
      </c>
      <c r="BX289" s="249">
        <f>1+IF(ISNA(VLOOKUP($A289,'Project labour content'!$A$7:$D$255,'Project labour content'!$D$1,FALSE)),VLOOKUP($D289,'Project labour content'!$F$6:$G$15,'Project labour content'!$G$1,FALSE),VLOOKUP($A289,'Project labour content'!$A$7:$D$255,'Project labour content'!$D$1,FALSE))*LabEsc26*1</f>
        <v>1.0071766915968658</v>
      </c>
      <c r="BY289" s="249">
        <f>1+IF(ISNA(VLOOKUP($A289,'Project labour content'!$A$7:$D$255,'Project labour content'!$D$1,FALSE)),VLOOKUP($D289,'Project labour content'!$F$6:$G$15,'Project labour content'!$G$1,FALSE),VLOOKUP($A289,'Project labour content'!$A$7:$D$255,'Project labour content'!$D$1,FALSE))*LabEsc27*1</f>
        <v>1.0082732402182795</v>
      </c>
      <c r="BZ289" s="249">
        <f>1+IF(ISNA(VLOOKUP($A289,'Project labour content'!$A$7:$D$255,'Project labour content'!$D$1,FALSE)),VLOOKUP($D289,'Project labour content'!$F$6:$G$15,'Project labour content'!$G$1,FALSE),VLOOKUP($A289,'Project labour content'!$A$7:$D$255,'Project labour content'!$D$1,FALSE))*LabEsc28*1</f>
        <v>1.0090989413302041</v>
      </c>
      <c r="CA289" s="249">
        <f>1+IF(ISNA(VLOOKUP($A289,'Project labour content'!$A$7:$D$255,'Project labour content'!$D$1,FALSE)),VLOOKUP($D289,'Project labour content'!$F$6:$G$15,'Project labour content'!$G$1,FALSE),VLOOKUP($A289,'Project labour content'!$A$7:$D$255,'Project labour content'!$D$1,FALSE))*LabEsc29*1</f>
        <v>1.0104240264746203</v>
      </c>
      <c r="CB289" s="250" t="str">
        <f>IF(ISNA(VLOOKUP($A289,'Project labour content'!$A$7:$D$255,'Project labour content'!$D$1,FALSE)),"Category","Project")</f>
        <v>Project</v>
      </c>
      <c r="CD289" s="247" t="str">
        <f t="shared" si="63"/>
        <v>15036</v>
      </c>
    </row>
    <row r="290" spans="1:82" x14ac:dyDescent="0.15">
      <c r="A290" s="11" t="s">
        <v>956</v>
      </c>
      <c r="B290" s="11" t="str">
        <f>VLOOKUP($A290,'Incurred Real 2022$'!$A$25:$AC$426,'Incurred Real 2022$'!B$1,FALSE)</f>
        <v>AC Board Replacement 2024-2028</v>
      </c>
      <c r="C290" s="11" t="str">
        <f>VLOOKUP($A290,'Incurred Real 2022$'!$A$25:$AC$426,'Incurred Real 2022$'!C$1,FALSE)</f>
        <v>ExAnte</v>
      </c>
      <c r="D290" s="11" t="str">
        <f>VLOOKUP($A290,'Incurred Real 2022$'!$A$25:$AC$426,'Incurred Real 2022$'!D$1,FALSE)</f>
        <v>Replacement</v>
      </c>
      <c r="E290" s="11" t="str">
        <f>VLOOKUP($A290,'Incurred Real 2022$'!$A$25:$AC$426,'Incurred Real 2022$'!E$1,FALSE)</f>
        <v>Potential</v>
      </c>
      <c r="F290" s="105" t="str">
        <f>IF(VLOOKUP($A290,'Incurred Real 2022$'!$A$25:$AC$426,'Incurred Real 2022$'!F$1,FALSE)=0,"",VLOOKUP($A290,'Incurred Real 2022$'!$A$25:$AC$426,'Incurred Real 2022$'!F$1,FALSE))</f>
        <v/>
      </c>
      <c r="G290" s="105" t="str">
        <f>IF(VLOOKUP($A290,'Incurred Real 2022$'!$A$25:$AC$426,'Incurred Real 2022$'!G$1,FALSE)=0,"",VLOOKUP($A290,'Incurred Real 2022$'!$A$25:$AC$426,'Incurred Real 2022$'!G$1,FALSE))</f>
        <v/>
      </c>
      <c r="H290" s="105" t="str">
        <f>IF(VLOOKUP($A290,'Incurred Real 2022$'!$A$25:$AC$426,'Incurred Real 2022$'!H$1,FALSE)=0,"",VLOOKUP($A290,'Incurred Real 2022$'!$A$25:$AC$426,'Incurred Real 2022$'!H$1,FALSE))</f>
        <v/>
      </c>
      <c r="I290" s="105" t="str">
        <f>IF(VLOOKUP($A290,'Incurred Real 2022$'!$A$25:$AC$426,'Incurred Real 2022$'!I$1,FALSE)=0,"",VLOOKUP($A290,'Incurred Real 2022$'!$A$25:$AC$426,'Incurred Real 2022$'!I$1,FALSE))</f>
        <v/>
      </c>
      <c r="J290" s="105" t="str">
        <f>IF(VLOOKUP($A290,'Incurred Real 2022$'!$A$25:$AC$426,'Incurred Real 2022$'!J$1,FALSE)=0,"",VLOOKUP($A290,'Incurred Real 2022$'!$A$25:$AC$426,'Incurred Real 2022$'!J$1,FALSE))</f>
        <v/>
      </c>
      <c r="K290" s="105" t="str">
        <f>IF(VLOOKUP($A290,'Incurred Real 2022$'!$A$25:$AC$426,'Incurred Real 2022$'!K$1,FALSE)=0,"",VLOOKUP($A290,'Incurred Real 2022$'!$A$25:$AC$426,'Incurred Real 2022$'!K$1,FALSE))</f>
        <v/>
      </c>
      <c r="L290" s="105" t="str">
        <f>IF(VLOOKUP($A290,'Incurred Real 2022$'!$A$25:$AC$426,'Incurred Real 2022$'!L$1,FALSE)=0,"",VLOOKUP($A290,'Incurred Real 2022$'!$A$25:$AC$426,'Incurred Real 2022$'!L$1,FALSE))</f>
        <v/>
      </c>
      <c r="M290" s="105" t="str">
        <f>IF(VLOOKUP($A290,'Incurred Real 2022$'!$A$25:$AC$426,'Incurred Real 2022$'!M$1,FALSE)=0,"",VLOOKUP($A290,'Incurred Real 2022$'!$A$25:$AC$426,'Incurred Real 2022$'!M$1,FALSE))</f>
        <v/>
      </c>
      <c r="N290" s="105" t="str">
        <f>IF(VLOOKUP($A290,'Incurred Real 2022$'!$A$25:$AC$426,'Incurred Real 2022$'!N$1,FALSE)=0,"",VLOOKUP($A290,'Incurred Real 2022$'!$A$25:$AC$426,'Incurred Real 2022$'!N$1,FALSE))</f>
        <v/>
      </c>
      <c r="O290" s="105" t="str">
        <f>IF(VLOOKUP($A290,'Incurred Real 2022$'!$A$25:$AC$426,'Incurred Real 2022$'!O$1,FALSE)=0,"",VLOOKUP($A290,'Incurred Real 2022$'!$A$25:$AC$426,'Incurred Real 2022$'!O$1,FALSE))</f>
        <v/>
      </c>
      <c r="P290" s="105" t="str">
        <f>IF(VLOOKUP($A290,'Incurred Real 2022$'!$A$25:$AC$426,'Incurred Real 2022$'!P$1,FALSE)=0,"",VLOOKUP($A290,'Incurred Real 2022$'!$A$25:$AC$426,'Incurred Real 2022$'!P$1,FALSE))</f>
        <v/>
      </c>
      <c r="Q290" s="105" t="str">
        <f>IF(VLOOKUP($A290,'Incurred Real 2022$'!$A$25:$AC$426,'Incurred Real 2022$'!Q$1,FALSE)=0,"",VLOOKUP($A290,'Incurred Real 2022$'!$A$25:$AC$426,'Incurred Real 2022$'!Q$1,FALSE))</f>
        <v/>
      </c>
      <c r="R290" s="105" t="str">
        <f>IF(VLOOKUP($A290,'Incurred Real 2022$'!$A$25:$AC$426,'Incurred Real 2022$'!R$1,FALSE)=0,"",VLOOKUP($A290,'Incurred Real 2022$'!$A$25:$AC$426,'Incurred Real 2022$'!R$1,FALSE))</f>
        <v/>
      </c>
      <c r="S290" s="105" t="str">
        <f>IF(VLOOKUP($A290,'Incurred Real 2022$'!$A$25:$AC$426,'Incurred Real 2022$'!S$1,FALSE)=0,"",VLOOKUP($A290,'Incurred Real 2022$'!$A$25:$AC$426,'Incurred Real 2022$'!S$1,FALSE))</f>
        <v/>
      </c>
      <c r="T290" s="105" t="str">
        <f>IF(VLOOKUP($A290,'Incurred Real 2022$'!$A$25:$AC$426,'Incurred Real 2022$'!T$1,FALSE)=0,"",VLOOKUP($A290,'Incurred Real 2022$'!$A$25:$AC$426,'Incurred Real 2022$'!T$1,FALSE))</f>
        <v/>
      </c>
      <c r="U290" s="105" t="str">
        <f>IF(VLOOKUP($A290,'Incurred Real 2022$'!$A$25:$AC$426,'Incurred Real 2022$'!U$1,FALSE)=0,"",VLOOKUP($A290,'Incurred Real 2022$'!$A$25:$AC$426,'Incurred Real 2022$'!U$1,FALSE))</f>
        <v/>
      </c>
      <c r="V290" s="13" t="str">
        <f>IF(ISTEXT(VLOOKUP($A290,'Incurred Real 2022$'!$A$25:$AC$426,'Incurred Real 2022$'!V$1,FALSE)),"",(VLOOKUP($A290,'Incurred Real 2022$'!$A$25:$AC$426,'Incurred Real 2022$'!V$1,FALSE))*BT290*Incurred_Nominal!V$15)</f>
        <v/>
      </c>
      <c r="W290" s="13" t="str">
        <f>IF(ISTEXT(VLOOKUP($A290,'Incurred Real 2022$'!$A$25:$AC$426,'Incurred Real 2022$'!W$1,FALSE)),"",(VLOOKUP($A290,'Incurred Real 2022$'!$A$25:$AC$426,'Incurred Real 2022$'!W$1,FALSE))*BU290*Incurred_Nominal!W$15)</f>
        <v/>
      </c>
      <c r="X290" s="13" t="str">
        <f>IF(ISTEXT(VLOOKUP($A290,'Incurred Real 2022$'!$A$25:$AC$426,'Incurred Real 2022$'!X$1,FALSE)),"",(VLOOKUP($A290,'Incurred Real 2022$'!$A$25:$AC$426,'Incurred Real 2022$'!X$1,FALSE))*BV290*Incurred_Nominal!X$15)</f>
        <v/>
      </c>
      <c r="Y290" s="13" t="str">
        <f>IF(ISTEXT(VLOOKUP($A290,'Incurred Real 2022$'!$A$25:$AC$426,'Incurred Real 2022$'!Y$1,FALSE)),"",(VLOOKUP($A290,'Incurred Real 2022$'!$A$25:$AC$426,'Incurred Real 2022$'!Y$1,FALSE))*BW290*Incurred_Nominal!Y$15)</f>
        <v/>
      </c>
      <c r="Z290" s="13">
        <f>IF(ISTEXT(VLOOKUP($A290,'Incurred Real 2022$'!$A$25:$AC$426,'Incurred Real 2022$'!Z$1,FALSE)),"",(VLOOKUP($A290,'Incurred Real 2022$'!$A$25:$AC$426,'Incurred Real 2022$'!Z$1,FALSE))*BX290*Incurred_Nominal!Z$15)</f>
        <v>1017311.2491251722</v>
      </c>
      <c r="AA290" s="13">
        <f>IF(ISTEXT(VLOOKUP($A290,'Incurred Real 2022$'!$A$25:$AC$426,'Incurred Real 2022$'!AA$1,FALSE)),"",(VLOOKUP($A290,'Incurred Real 2022$'!$A$25:$AC$426,'Incurred Real 2022$'!AA$1,FALSE))*BY290*Incurred_Nominal!AA$15)</f>
        <v>4170987.7432352141</v>
      </c>
      <c r="AB290" s="13">
        <f>IF(ISTEXT(VLOOKUP($A290,'Incurred Real 2022$'!$A$25:$AC$426,'Incurred Real 2022$'!AB$1,FALSE)),"",(VLOOKUP($A290,'Incurred Real 2022$'!$A$25:$AC$426,'Incurred Real 2022$'!AB$1,FALSE))*BZ290*Incurred_Nominal!AB$15)</f>
        <v>5342797.6140154274</v>
      </c>
      <c r="AC290" s="13" t="str">
        <f>IF(ISTEXT(VLOOKUP($A290,'Incurred Real 2022$'!$A$25:$AC$426,'Incurred Real 2022$'!AC$1,FALSE)),"",(VLOOKUP($A290,'Incurred Real 2022$'!$A$25:$AC$426,'Incurred Real 2022$'!AC$1,FALSE))*CA290*Incurred_Nominal!AC$15)</f>
        <v/>
      </c>
      <c r="AD290" s="232">
        <f t="shared" si="58"/>
        <v>10531096.606375813</v>
      </c>
      <c r="AE290" s="232">
        <f t="shared" si="59"/>
        <v>10531096.606375813</v>
      </c>
      <c r="AF290" s="239">
        <f t="shared" si="60"/>
        <v>10680617.223450962</v>
      </c>
      <c r="AG290" s="237">
        <f t="shared" si="57"/>
        <v>10680617.223450962</v>
      </c>
      <c r="AH290" s="240">
        <f t="shared" si="64"/>
        <v>1</v>
      </c>
      <c r="AI290" s="234">
        <f>VLOOKUP($A290,Incurred_Real!$A$25:$AP$479,Incurred_Real!AI$1,FALSE)</f>
        <v>2028</v>
      </c>
      <c r="AJ290" s="235" t="str">
        <f>VLOOKUP($A290,Incurred_Real!$A$25:$AP$479,Incurred_Real!AJ$1,FALSE)</f>
        <v/>
      </c>
      <c r="AK290" s="236">
        <f>VLOOKUP($A290,Incurred_Real!$A$25:$AP$479,Incurred_Real!AK$1,FALSE)</f>
        <v>2028</v>
      </c>
      <c r="AL290" s="235" t="str">
        <f>VLOOKUP($A290,Incurred_Real!$A$25:$AP$479,Incurred_Real!AL$1,FALSE)</f>
        <v/>
      </c>
      <c r="AM290" s="237">
        <f>IF(AL290="Commissioned Extra","",(IF((AD290)=0,0,SUMPRODUCT($F$17:$U$17,F290:U290))+VLOOKUP($A290,Incurred_Real!$A$25:$BS$376,Incurred_Real!$AO$1,FALSE)))</f>
        <v>9599454.3137659859</v>
      </c>
      <c r="AN290" s="232" cm="1">
        <f t="array" ref="AN290">IF(ROUND(AE290,0)=0,0,LOOKUP(2,1/(F290:AC290&lt;&gt;""),F290:AC290))</f>
        <v>5342797.6140154274</v>
      </c>
      <c r="AO290" s="232">
        <f t="shared" si="61"/>
        <v>10531096.606375813</v>
      </c>
      <c r="AP290" s="78"/>
      <c r="AQ290" s="20"/>
      <c r="AR290" s="245">
        <f>VLOOKUP($A290,Incurred_Real!$A$25:$CD$376,Incurred_Real!AR$1,FALSE)</f>
        <v>1.0000000000000002</v>
      </c>
      <c r="AS290" s="246">
        <f>VLOOKUP($A290,Incurred_Real!$A$25:$CD$376,Incurred_Real!AS$1,FALSE)</f>
        <v>0</v>
      </c>
      <c r="AT290" s="246">
        <f>VLOOKUP($A290,Incurred_Real!$A$25:$CD$376,Incurred_Real!AT$1,FALSE)</f>
        <v>0</v>
      </c>
      <c r="AU290" s="246">
        <f>VLOOKUP($A290,Incurred_Real!$A$25:$CD$376,Incurred_Real!AU$1,FALSE)</f>
        <v>0</v>
      </c>
      <c r="AV290" s="246">
        <f>VLOOKUP($A290,Incurred_Real!$A$25:$CD$376,Incurred_Real!AV$1,FALSE)</f>
        <v>0</v>
      </c>
      <c r="AW290" s="246">
        <f>VLOOKUP($A290,Incurred_Real!$A$25:$CD$376,Incurred_Real!AW$1,FALSE)</f>
        <v>0</v>
      </c>
      <c r="AX290" s="246">
        <f>VLOOKUP($A290,Incurred_Real!$A$25:$CD$376,Incurred_Real!AX$1,FALSE)</f>
        <v>0</v>
      </c>
      <c r="AY290" s="246">
        <f>VLOOKUP($A290,Incurred_Real!$A$25:$CD$376,Incurred_Real!AY$1,FALSE)</f>
        <v>0</v>
      </c>
      <c r="AZ290" s="246">
        <f>VLOOKUP($A290,Incurred_Real!$A$25:$CD$376,Incurred_Real!AZ$1,FALSE)</f>
        <v>0</v>
      </c>
      <c r="BA290" s="246">
        <f>VLOOKUP($A290,Incurred_Real!$A$25:$CD$376,Incurred_Real!BA$1,FALSE)</f>
        <v>0</v>
      </c>
      <c r="BB290" s="246">
        <f>VLOOKUP($A290,Incurred_Real!$A$25:$CD$376,Incurred_Real!BB$1,FALSE)</f>
        <v>0.32121389007198475</v>
      </c>
      <c r="BC290" s="246">
        <f>VLOOKUP($A290,Incurred_Real!$A$25:$CD$376,Incurred_Real!BC$1,FALSE)</f>
        <v>5.2173238920441754E-2</v>
      </c>
      <c r="BD290" s="246">
        <f>VLOOKUP($A290,Incurred_Real!$A$25:$CD$376,Incurred_Real!BD$1,FALSE)</f>
        <v>0.59326506790853761</v>
      </c>
      <c r="BE290" s="246">
        <f>VLOOKUP($A290,Incurred_Real!$A$25:$CD$376,Incurred_Real!BE$1,FALSE)</f>
        <v>0</v>
      </c>
      <c r="BF290" s="246">
        <f>VLOOKUP($A290,Incurred_Real!$A$25:$CD$376,Incurred_Real!BF$1,FALSE)</f>
        <v>0</v>
      </c>
      <c r="BG290" s="246">
        <f>VLOOKUP($A290,Incurred_Real!$A$25:$CD$376,Incurred_Real!BG$1,FALSE)</f>
        <v>3.3347803099035997E-2</v>
      </c>
      <c r="BH290" s="246">
        <f>VLOOKUP($A290,Incurred_Real!$A$25:$CD$376,Incurred_Real!BH$1,FALSE)</f>
        <v>0</v>
      </c>
      <c r="BI290" s="246">
        <f>VLOOKUP($A290,Incurred_Real!$A$25:$CD$376,Incurred_Real!BI$1,FALSE)</f>
        <v>0</v>
      </c>
      <c r="BJ290" s="246">
        <f>VLOOKUP($A290,Incurred_Real!$A$25:$CD$376,Incurred_Real!BJ$1,FALSE)</f>
        <v>0</v>
      </c>
      <c r="BK290" s="246">
        <f>VLOOKUP($A290,Incurred_Real!$A$25:$CD$376,Incurred_Real!BK$1,FALSE)</f>
        <v>0</v>
      </c>
      <c r="BL290" s="246">
        <f>VLOOKUP($A290,Incurred_Real!$A$25:$CD$376,Incurred_Real!BL$1,FALSE)</f>
        <v>0</v>
      </c>
      <c r="BM290" s="246">
        <f>VLOOKUP($A290,Incurred_Real!$A$25:$CD$376,Incurred_Real!BM$1,FALSE)</f>
        <v>0</v>
      </c>
      <c r="BN290" s="246">
        <f>VLOOKUP($A290,Incurred_Real!$A$25:$CD$376,Incurred_Real!BN$1,FALSE)</f>
        <v>0</v>
      </c>
      <c r="BO290" s="246">
        <f>VLOOKUP($A290,Incurred_Real!$A$25:$CD$376,Incurred_Real!BO$1,FALSE)</f>
        <v>0</v>
      </c>
      <c r="BP290" s="246">
        <f>VLOOKUP($A290,Incurred_Real!$A$25:$CD$376,Incurred_Real!BP$1,FALSE)</f>
        <v>0</v>
      </c>
      <c r="BQ290" s="246">
        <f>VLOOKUP($A290,Incurred_Real!$A$25:$CD$376,Incurred_Real!BQ$1,FALSE)</f>
        <v>0</v>
      </c>
      <c r="BR290" s="246">
        <f>VLOOKUP($A290,Incurred_Real!$A$25:$CD$376,Incurred_Real!BR$1,FALSE)</f>
        <v>0</v>
      </c>
      <c r="BS290" s="254">
        <f t="shared" si="62"/>
        <v>1</v>
      </c>
      <c r="BT290" s="249">
        <f>1+IF(ISNA(VLOOKUP($A290,'Project labour content'!$A$7:$D$255,'Project labour content'!$D$1,FALSE)),VLOOKUP($D290,'Project labour content'!$F$6:$G$15,'Project labour content'!$G$1,FALSE),VLOOKUP($A290,'Project labour content'!$A$7:$D$255,'Project labour content'!$D$1,FALSE))*LabEsc22*1</f>
        <v>1.0011518384150986</v>
      </c>
      <c r="BU290" s="249">
        <f>1+IF(ISNA(VLOOKUP($A290,'Project labour content'!$A$7:$D$255,'Project labour content'!$D$1,FALSE)),VLOOKUP($D290,'Project labour content'!$F$6:$G$15,'Project labour content'!$G$1,FALSE),VLOOKUP($A290,'Project labour content'!$A$7:$D$255,'Project labour content'!$D$1,FALSE))*LabEsc23*1</f>
        <v>1.0023092056545897</v>
      </c>
      <c r="BV290" s="249">
        <f>1+IF(ISNA(VLOOKUP($A290,'Project labour content'!$A$7:$D$255,'Project labour content'!$D$1,FALSE)),VLOOKUP($D290,'Project labour content'!$F$6:$G$15,'Project labour content'!$G$1,FALSE),VLOOKUP($A290,'Project labour content'!$A$7:$D$255,'Project labour content'!$D$1,FALSE))*LabEsc24*1</f>
        <v>1.0033994455941901</v>
      </c>
      <c r="BW290" s="249">
        <f>1+IF(ISNA(VLOOKUP($A290,'Project labour content'!$A$7:$D$255,'Project labour content'!$D$1,FALSE)),VLOOKUP($D290,'Project labour content'!$F$6:$G$15,'Project labour content'!$G$1,FALSE),VLOOKUP($A290,'Project labour content'!$A$7:$D$255,'Project labour content'!$D$1,FALSE))*LabEsc25*1</f>
        <v>1.0048596402866286</v>
      </c>
      <c r="BX290" s="249">
        <f>1+IF(ISNA(VLOOKUP($A290,'Project labour content'!$A$7:$D$255,'Project labour content'!$D$1,FALSE)),VLOOKUP($D290,'Project labour content'!$F$6:$G$15,'Project labour content'!$G$1,FALSE),VLOOKUP($A290,'Project labour content'!$A$7:$D$255,'Project labour content'!$D$1,FALSE))*LabEsc26*1</f>
        <v>1.0064510091356045</v>
      </c>
      <c r="BY290" s="249">
        <f>1+IF(ISNA(VLOOKUP($A290,'Project labour content'!$A$7:$D$255,'Project labour content'!$D$1,FALSE)),VLOOKUP($D290,'Project labour content'!$F$6:$G$15,'Project labour content'!$G$1,FALSE),VLOOKUP($A290,'Project labour content'!$A$7:$D$255,'Project labour content'!$D$1,FALSE))*LabEsc27*1</f>
        <v>1.0074366785180622</v>
      </c>
      <c r="BZ290" s="249">
        <f>1+IF(ISNA(VLOOKUP($A290,'Project labour content'!$A$7:$D$255,'Project labour content'!$D$1,FALSE)),VLOOKUP($D290,'Project labour content'!$F$6:$G$15,'Project labour content'!$G$1,FALSE),VLOOKUP($A290,'Project labour content'!$A$7:$D$255,'Project labour content'!$D$1,FALSE))*LabEsc28*1</f>
        <v>1.0081788875630531</v>
      </c>
      <c r="CA290" s="249">
        <f>1+IF(ISNA(VLOOKUP($A290,'Project labour content'!$A$7:$D$255,'Project labour content'!$D$1,FALSE)),VLOOKUP($D290,'Project labour content'!$F$6:$G$15,'Project labour content'!$G$1,FALSE),VLOOKUP($A290,'Project labour content'!$A$7:$D$255,'Project labour content'!$D$1,FALSE))*LabEsc29*1</f>
        <v>1.0093699846384543</v>
      </c>
      <c r="CB290" s="250" t="str">
        <f>IF(ISNA(VLOOKUP($A290,'Project labour content'!$A$7:$D$255,'Project labour content'!$D$1,FALSE)),"Category","Project")</f>
        <v>Project</v>
      </c>
      <c r="CD290" s="247" t="str">
        <f t="shared" si="63"/>
        <v>15043</v>
      </c>
    </row>
    <row r="291" spans="1:82" x14ac:dyDescent="0.15">
      <c r="A291" s="11" t="s">
        <v>975</v>
      </c>
      <c r="B291" s="11" t="str">
        <f>VLOOKUP($A291,'Incurred Real 2022$'!$A$25:$AC$426,'Incurred Real 2022$'!B$1,FALSE)</f>
        <v>Control Room Systems Development</v>
      </c>
      <c r="C291" s="11" t="str">
        <f>VLOOKUP($A291,'Incurred Real 2022$'!$A$25:$AC$426,'Incurred Real 2022$'!C$1,FALSE)</f>
        <v>ExAnte</v>
      </c>
      <c r="D291" s="11" t="str">
        <f>VLOOKUP($A291,'Incurred Real 2022$'!$A$25:$AC$426,'Incurred Real 2022$'!D$1,FALSE)</f>
        <v>Security/Compliance</v>
      </c>
      <c r="E291" s="11" t="str">
        <f>VLOOKUP($A291,'Incurred Real 2022$'!$A$25:$AC$426,'Incurred Real 2022$'!E$1,FALSE)</f>
        <v>Potential</v>
      </c>
      <c r="F291" s="105" t="str">
        <f>IF(VLOOKUP($A291,'Incurred Real 2022$'!$A$25:$AC$426,'Incurred Real 2022$'!F$1,FALSE)=0,"",VLOOKUP($A291,'Incurred Real 2022$'!$A$25:$AC$426,'Incurred Real 2022$'!F$1,FALSE))</f>
        <v/>
      </c>
      <c r="G291" s="105" t="str">
        <f>IF(VLOOKUP($A291,'Incurred Real 2022$'!$A$25:$AC$426,'Incurred Real 2022$'!G$1,FALSE)=0,"",VLOOKUP($A291,'Incurred Real 2022$'!$A$25:$AC$426,'Incurred Real 2022$'!G$1,FALSE))</f>
        <v/>
      </c>
      <c r="H291" s="105" t="str">
        <f>IF(VLOOKUP($A291,'Incurred Real 2022$'!$A$25:$AC$426,'Incurred Real 2022$'!H$1,FALSE)=0,"",VLOOKUP($A291,'Incurred Real 2022$'!$A$25:$AC$426,'Incurred Real 2022$'!H$1,FALSE))</f>
        <v/>
      </c>
      <c r="I291" s="105" t="str">
        <f>IF(VLOOKUP($A291,'Incurred Real 2022$'!$A$25:$AC$426,'Incurred Real 2022$'!I$1,FALSE)=0,"",VLOOKUP($A291,'Incurred Real 2022$'!$A$25:$AC$426,'Incurred Real 2022$'!I$1,FALSE))</f>
        <v/>
      </c>
      <c r="J291" s="105" t="str">
        <f>IF(VLOOKUP($A291,'Incurred Real 2022$'!$A$25:$AC$426,'Incurred Real 2022$'!J$1,FALSE)=0,"",VLOOKUP($A291,'Incurred Real 2022$'!$A$25:$AC$426,'Incurred Real 2022$'!J$1,FALSE))</f>
        <v/>
      </c>
      <c r="K291" s="105" t="str">
        <f>IF(VLOOKUP($A291,'Incurred Real 2022$'!$A$25:$AC$426,'Incurred Real 2022$'!K$1,FALSE)=0,"",VLOOKUP($A291,'Incurred Real 2022$'!$A$25:$AC$426,'Incurred Real 2022$'!K$1,FALSE))</f>
        <v/>
      </c>
      <c r="L291" s="105" t="str">
        <f>IF(VLOOKUP($A291,'Incurred Real 2022$'!$A$25:$AC$426,'Incurred Real 2022$'!L$1,FALSE)=0,"",VLOOKUP($A291,'Incurred Real 2022$'!$A$25:$AC$426,'Incurred Real 2022$'!L$1,FALSE))</f>
        <v/>
      </c>
      <c r="M291" s="105" t="str">
        <f>IF(VLOOKUP($A291,'Incurred Real 2022$'!$A$25:$AC$426,'Incurred Real 2022$'!M$1,FALSE)=0,"",VLOOKUP($A291,'Incurred Real 2022$'!$A$25:$AC$426,'Incurred Real 2022$'!M$1,FALSE))</f>
        <v/>
      </c>
      <c r="N291" s="105" t="str">
        <f>IF(VLOOKUP($A291,'Incurred Real 2022$'!$A$25:$AC$426,'Incurred Real 2022$'!N$1,FALSE)=0,"",VLOOKUP($A291,'Incurred Real 2022$'!$A$25:$AC$426,'Incurred Real 2022$'!N$1,FALSE))</f>
        <v/>
      </c>
      <c r="O291" s="105" t="str">
        <f>IF(VLOOKUP($A291,'Incurred Real 2022$'!$A$25:$AC$426,'Incurred Real 2022$'!O$1,FALSE)=0,"",VLOOKUP($A291,'Incurred Real 2022$'!$A$25:$AC$426,'Incurred Real 2022$'!O$1,FALSE))</f>
        <v/>
      </c>
      <c r="P291" s="105" t="str">
        <f>IF(VLOOKUP($A291,'Incurred Real 2022$'!$A$25:$AC$426,'Incurred Real 2022$'!P$1,FALSE)=0,"",VLOOKUP($A291,'Incurred Real 2022$'!$A$25:$AC$426,'Incurred Real 2022$'!P$1,FALSE))</f>
        <v/>
      </c>
      <c r="Q291" s="105" t="str">
        <f>IF(VLOOKUP($A291,'Incurred Real 2022$'!$A$25:$AC$426,'Incurred Real 2022$'!Q$1,FALSE)=0,"",VLOOKUP($A291,'Incurred Real 2022$'!$A$25:$AC$426,'Incurred Real 2022$'!Q$1,FALSE))</f>
        <v/>
      </c>
      <c r="R291" s="105" t="str">
        <f>IF(VLOOKUP($A291,'Incurred Real 2022$'!$A$25:$AC$426,'Incurred Real 2022$'!R$1,FALSE)=0,"",VLOOKUP($A291,'Incurred Real 2022$'!$A$25:$AC$426,'Incurred Real 2022$'!R$1,FALSE))</f>
        <v/>
      </c>
      <c r="S291" s="105" t="str">
        <f>IF(VLOOKUP($A291,'Incurred Real 2022$'!$A$25:$AC$426,'Incurred Real 2022$'!S$1,FALSE)=0,"",VLOOKUP($A291,'Incurred Real 2022$'!$A$25:$AC$426,'Incurred Real 2022$'!S$1,FALSE))</f>
        <v/>
      </c>
      <c r="T291" s="105" t="str">
        <f>IF(VLOOKUP($A291,'Incurred Real 2022$'!$A$25:$AC$426,'Incurred Real 2022$'!T$1,FALSE)=0,"",VLOOKUP($A291,'Incurred Real 2022$'!$A$25:$AC$426,'Incurred Real 2022$'!T$1,FALSE))</f>
        <v/>
      </c>
      <c r="U291" s="105" t="str">
        <f>IF(VLOOKUP($A291,'Incurred Real 2022$'!$A$25:$AC$426,'Incurred Real 2022$'!U$1,FALSE)=0,"",VLOOKUP($A291,'Incurred Real 2022$'!$A$25:$AC$426,'Incurred Real 2022$'!U$1,FALSE))</f>
        <v/>
      </c>
      <c r="V291" s="13" t="str">
        <f>IF(ISTEXT(VLOOKUP($A291,'Incurred Real 2022$'!$A$25:$AC$426,'Incurred Real 2022$'!V$1,FALSE)),"",(VLOOKUP($A291,'Incurred Real 2022$'!$A$25:$AC$426,'Incurred Real 2022$'!V$1,FALSE))*BT291*Incurred_Nominal!V$15)</f>
        <v/>
      </c>
      <c r="W291" s="13" t="str">
        <f>IF(ISTEXT(VLOOKUP($A291,'Incurred Real 2022$'!$A$25:$AC$426,'Incurred Real 2022$'!W$1,FALSE)),"",(VLOOKUP($A291,'Incurred Real 2022$'!$A$25:$AC$426,'Incurred Real 2022$'!W$1,FALSE))*BU291*Incurred_Nominal!W$15)</f>
        <v/>
      </c>
      <c r="X291" s="13" t="str">
        <f>IF(ISTEXT(VLOOKUP($A291,'Incurred Real 2022$'!$A$25:$AC$426,'Incurred Real 2022$'!X$1,FALSE)),"",(VLOOKUP($A291,'Incurred Real 2022$'!$A$25:$AC$426,'Incurred Real 2022$'!X$1,FALSE))*BV291*Incurred_Nominal!X$15)</f>
        <v/>
      </c>
      <c r="Y291" s="13" t="str">
        <f>IF(ISTEXT(VLOOKUP($A291,'Incurred Real 2022$'!$A$25:$AC$426,'Incurred Real 2022$'!Y$1,FALSE)),"",(VLOOKUP($A291,'Incurred Real 2022$'!$A$25:$AC$426,'Incurred Real 2022$'!Y$1,FALSE))*BW291*Incurred_Nominal!Y$15)</f>
        <v/>
      </c>
      <c r="Z291" s="13" t="str">
        <f>IF(ISTEXT(VLOOKUP($A291,'Incurred Real 2022$'!$A$25:$AC$426,'Incurred Real 2022$'!Z$1,FALSE)),"",(VLOOKUP($A291,'Incurred Real 2022$'!$A$25:$AC$426,'Incurred Real 2022$'!Z$1,FALSE))*BX291*Incurred_Nominal!Z$15)</f>
        <v/>
      </c>
      <c r="AA291" s="13" t="str">
        <f>IF(ISTEXT(VLOOKUP($A291,'Incurred Real 2022$'!$A$25:$AC$426,'Incurred Real 2022$'!AA$1,FALSE)),"",(VLOOKUP($A291,'Incurred Real 2022$'!$A$25:$AC$426,'Incurred Real 2022$'!AA$1,FALSE))*BY291*Incurred_Nominal!AA$15)</f>
        <v/>
      </c>
      <c r="AB291" s="13">
        <f>IF(ISTEXT(VLOOKUP($A291,'Incurred Real 2022$'!$A$25:$AC$426,'Incurred Real 2022$'!AB$1,FALSE)),"",(VLOOKUP($A291,'Incurred Real 2022$'!$A$25:$AC$426,'Incurred Real 2022$'!AB$1,FALSE))*BZ291*Incurred_Nominal!AB$15)</f>
        <v>1759398.9987517805</v>
      </c>
      <c r="AC291" s="13" t="str">
        <f>IF(ISTEXT(VLOOKUP($A291,'Incurred Real 2022$'!$A$25:$AC$426,'Incurred Real 2022$'!AC$1,FALSE)),"",(VLOOKUP($A291,'Incurred Real 2022$'!$A$25:$AC$426,'Incurred Real 2022$'!AC$1,FALSE))*CA291*Incurred_Nominal!AC$15)</f>
        <v/>
      </c>
      <c r="AD291" s="232">
        <f t="shared" si="58"/>
        <v>1759398.9987517805</v>
      </c>
      <c r="AE291" s="232">
        <f t="shared" si="59"/>
        <v>1759398.9987517805</v>
      </c>
      <c r="AF291" s="239">
        <f t="shared" si="60"/>
        <v>1759398.9987517805</v>
      </c>
      <c r="AG291" s="237">
        <f t="shared" si="57"/>
        <v>1759398.9987517805</v>
      </c>
      <c r="AH291" s="240">
        <f t="shared" si="64"/>
        <v>1</v>
      </c>
      <c r="AI291" s="234">
        <f>VLOOKUP($A291,Incurred_Real!$A$25:$AP$479,Incurred_Real!AI$1,FALSE)</f>
        <v>2028</v>
      </c>
      <c r="AJ291" s="235" t="str">
        <f>VLOOKUP($A291,Incurred_Real!$A$25:$AP$479,Incurred_Real!AJ$1,FALSE)</f>
        <v/>
      </c>
      <c r="AK291" s="236">
        <f>VLOOKUP($A291,Incurred_Real!$A$25:$AP$479,Incurred_Real!AK$1,FALSE)</f>
        <v>2028</v>
      </c>
      <c r="AL291" s="235" t="str">
        <f>VLOOKUP($A291,Incurred_Real!$A$25:$AP$479,Incurred_Real!AL$1,FALSE)</f>
        <v/>
      </c>
      <c r="AM291" s="237">
        <f>IF(AL291="Commissioned Extra","",(IF((AD291)=0,0,SUMPRODUCT($F$17:$U$17,F291:U291))+VLOOKUP($A291,Incurred_Real!$A$25:$BS$376,Incurred_Real!$AO$1,FALSE)))</f>
        <v>1581300.96368591</v>
      </c>
      <c r="AN291" s="232" cm="1">
        <f t="array" ref="AN291">IF(ROUND(AE291,0)=0,0,LOOKUP(2,1/(F291:AC291&lt;&gt;""),F291:AC291))</f>
        <v>1759398.9987517805</v>
      </c>
      <c r="AO291" s="232">
        <f t="shared" si="61"/>
        <v>1759398.9987517805</v>
      </c>
      <c r="AP291" s="78"/>
      <c r="AQ291" s="20"/>
      <c r="AR291" s="245">
        <f>VLOOKUP($A291,Incurred_Real!$A$25:$CD$376,Incurred_Real!AR$1,FALSE)</f>
        <v>1</v>
      </c>
      <c r="AS291" s="246">
        <f>VLOOKUP($A291,Incurred_Real!$A$25:$CD$376,Incurred_Real!AS$1,FALSE)</f>
        <v>0</v>
      </c>
      <c r="AT291" s="246">
        <f>VLOOKUP($A291,Incurred_Real!$A$25:$CD$376,Incurred_Real!AT$1,FALSE)</f>
        <v>0</v>
      </c>
      <c r="AU291" s="246">
        <f>VLOOKUP($A291,Incurred_Real!$A$25:$CD$376,Incurred_Real!AU$1,FALSE)</f>
        <v>0</v>
      </c>
      <c r="AV291" s="246">
        <f>VLOOKUP($A291,Incurred_Real!$A$25:$CD$376,Incurred_Real!AV$1,FALSE)</f>
        <v>1</v>
      </c>
      <c r="AW291" s="246">
        <f>VLOOKUP($A291,Incurred_Real!$A$25:$CD$376,Incurred_Real!AW$1,FALSE)</f>
        <v>0</v>
      </c>
      <c r="AX291" s="246">
        <f>VLOOKUP($A291,Incurred_Real!$A$25:$CD$376,Incurred_Real!AX$1,FALSE)</f>
        <v>0</v>
      </c>
      <c r="AY291" s="246">
        <f>VLOOKUP($A291,Incurred_Real!$A$25:$CD$376,Incurred_Real!AY$1,FALSE)</f>
        <v>0</v>
      </c>
      <c r="AZ291" s="246">
        <f>VLOOKUP($A291,Incurred_Real!$A$25:$CD$376,Incurred_Real!AZ$1,FALSE)</f>
        <v>0</v>
      </c>
      <c r="BA291" s="246">
        <f>VLOOKUP($A291,Incurred_Real!$A$25:$CD$376,Incurred_Real!BA$1,FALSE)</f>
        <v>0</v>
      </c>
      <c r="BB291" s="246">
        <f>VLOOKUP($A291,Incurred_Real!$A$25:$CD$376,Incurred_Real!BB$1,FALSE)</f>
        <v>0</v>
      </c>
      <c r="BC291" s="246">
        <f>VLOOKUP($A291,Incurred_Real!$A$25:$CD$376,Incurred_Real!BC$1,FALSE)</f>
        <v>0</v>
      </c>
      <c r="BD291" s="246">
        <f>VLOOKUP($A291,Incurred_Real!$A$25:$CD$376,Incurred_Real!BD$1,FALSE)</f>
        <v>0</v>
      </c>
      <c r="BE291" s="246">
        <f>VLOOKUP($A291,Incurred_Real!$A$25:$CD$376,Incurred_Real!BE$1,FALSE)</f>
        <v>0</v>
      </c>
      <c r="BF291" s="246">
        <f>VLOOKUP($A291,Incurred_Real!$A$25:$CD$376,Incurred_Real!BF$1,FALSE)</f>
        <v>0</v>
      </c>
      <c r="BG291" s="246">
        <f>VLOOKUP($A291,Incurred_Real!$A$25:$CD$376,Incurred_Real!BG$1,FALSE)</f>
        <v>0</v>
      </c>
      <c r="BH291" s="246">
        <f>VLOOKUP($A291,Incurred_Real!$A$25:$CD$376,Incurred_Real!BH$1,FALSE)</f>
        <v>0</v>
      </c>
      <c r="BI291" s="246">
        <f>VLOOKUP($A291,Incurred_Real!$A$25:$CD$376,Incurred_Real!BI$1,FALSE)</f>
        <v>0</v>
      </c>
      <c r="BJ291" s="246">
        <f>VLOOKUP($A291,Incurred_Real!$A$25:$CD$376,Incurred_Real!BJ$1,FALSE)</f>
        <v>0</v>
      </c>
      <c r="BK291" s="246">
        <f>VLOOKUP($A291,Incurred_Real!$A$25:$CD$376,Incurred_Real!BK$1,FALSE)</f>
        <v>0</v>
      </c>
      <c r="BL291" s="246">
        <f>VLOOKUP($A291,Incurred_Real!$A$25:$CD$376,Incurred_Real!BL$1,FALSE)</f>
        <v>0</v>
      </c>
      <c r="BM291" s="246">
        <f>VLOOKUP($A291,Incurred_Real!$A$25:$CD$376,Incurred_Real!BM$1,FALSE)</f>
        <v>0</v>
      </c>
      <c r="BN291" s="246">
        <f>VLOOKUP($A291,Incurred_Real!$A$25:$CD$376,Incurred_Real!BN$1,FALSE)</f>
        <v>0</v>
      </c>
      <c r="BO291" s="246">
        <f>VLOOKUP($A291,Incurred_Real!$A$25:$CD$376,Incurred_Real!BO$1,FALSE)</f>
        <v>0</v>
      </c>
      <c r="BP291" s="246">
        <f>VLOOKUP($A291,Incurred_Real!$A$25:$CD$376,Incurred_Real!BP$1,FALSE)</f>
        <v>0</v>
      </c>
      <c r="BQ291" s="246">
        <f>VLOOKUP($A291,Incurred_Real!$A$25:$CD$376,Incurred_Real!BQ$1,FALSE)</f>
        <v>0</v>
      </c>
      <c r="BR291" s="246">
        <f>VLOOKUP($A291,Incurred_Real!$A$25:$CD$376,Incurred_Real!BR$1,FALSE)</f>
        <v>0</v>
      </c>
      <c r="BS291" s="254">
        <f t="shared" si="62"/>
        <v>1</v>
      </c>
      <c r="BT291" s="249">
        <f>1+IF(ISNA(VLOOKUP($A291,'Project labour content'!$A$7:$D$255,'Project labour content'!$D$1,FALSE)),VLOOKUP($D291,'Project labour content'!$F$6:$G$15,'Project labour content'!$G$1,FALSE),VLOOKUP($A291,'Project labour content'!$A$7:$D$255,'Project labour content'!$D$1,FALSE))*LabEsc22*1</f>
        <v>1.0025743377176517</v>
      </c>
      <c r="BU291" s="249">
        <f>1+IF(ISNA(VLOOKUP($A291,'Project labour content'!$A$7:$D$255,'Project labour content'!$D$1,FALSE)),VLOOKUP($D291,'Project labour content'!$F$6:$G$15,'Project labour content'!$G$1,FALSE),VLOOKUP($A291,'Project labour content'!$A$7:$D$255,'Project labour content'!$D$1,FALSE))*LabEsc23*1</f>
        <v>1.005161032256348</v>
      </c>
      <c r="BV291" s="249">
        <f>1+IF(ISNA(VLOOKUP($A291,'Project labour content'!$A$7:$D$255,'Project labour content'!$D$1,FALSE)),VLOOKUP($D291,'Project labour content'!$F$6:$G$15,'Project labour content'!$G$1,FALSE),VLOOKUP($A291,'Project labour content'!$A$7:$D$255,'Project labour content'!$D$1,FALSE))*LabEsc24*1</f>
        <v>1.0075976985118</v>
      </c>
      <c r="BW291" s="249">
        <f>1+IF(ISNA(VLOOKUP($A291,'Project labour content'!$A$7:$D$255,'Project labour content'!$D$1,FALSE)),VLOOKUP($D291,'Project labour content'!$F$6:$G$15,'Project labour content'!$G$1,FALSE),VLOOKUP($A291,'Project labour content'!$A$7:$D$255,'Project labour content'!$D$1,FALSE))*LabEsc25*1</f>
        <v>1.0108612068499356</v>
      </c>
      <c r="BX291" s="249">
        <f>1+IF(ISNA(VLOOKUP($A291,'Project labour content'!$A$7:$D$255,'Project labour content'!$D$1,FALSE)),VLOOKUP($D291,'Project labour content'!$F$6:$G$15,'Project labour content'!$G$1,FALSE),VLOOKUP($A291,'Project labour content'!$A$7:$D$255,'Project labour content'!$D$1,FALSE))*LabEsc26*1</f>
        <v>1.0144178870204468</v>
      </c>
      <c r="BY291" s="249">
        <f>1+IF(ISNA(VLOOKUP($A291,'Project labour content'!$A$7:$D$255,'Project labour content'!$D$1,FALSE)),VLOOKUP($D291,'Project labour content'!$F$6:$G$15,'Project labour content'!$G$1,FALSE),VLOOKUP($A291,'Project labour content'!$A$7:$D$255,'Project labour content'!$D$1,FALSE))*LabEsc27*1</f>
        <v>1.0166208399999048</v>
      </c>
      <c r="BZ291" s="249">
        <f>1+IF(ISNA(VLOOKUP($A291,'Project labour content'!$A$7:$D$255,'Project labour content'!$D$1,FALSE)),VLOOKUP($D291,'Project labour content'!$F$6:$G$15,'Project labour content'!$G$1,FALSE),VLOOKUP($A291,'Project labour content'!$A$7:$D$255,'Project labour content'!$D$1,FALSE))*LabEsc28*1</f>
        <v>1.0182796635934368</v>
      </c>
      <c r="CA291" s="249">
        <f>1+IF(ISNA(VLOOKUP($A291,'Project labour content'!$A$7:$D$255,'Project labour content'!$D$1,FALSE)),VLOOKUP($D291,'Project labour content'!$F$6:$G$15,'Project labour content'!$G$1,FALSE),VLOOKUP($A291,'Project labour content'!$A$7:$D$255,'Project labour content'!$D$1,FALSE))*LabEsc29*1</f>
        <v>1.0209417436963371</v>
      </c>
      <c r="CB291" s="250" t="str">
        <f>IF(ISNA(VLOOKUP($A291,'Project labour content'!$A$7:$D$255,'Project labour content'!$D$1,FALSE)),"Category","Project")</f>
        <v>Project</v>
      </c>
      <c r="CD291" s="247" t="str">
        <f t="shared" si="63"/>
        <v>15045</v>
      </c>
    </row>
    <row r="292" spans="1:82" x14ac:dyDescent="0.15">
      <c r="A292" s="11" t="s">
        <v>939</v>
      </c>
      <c r="B292" s="11" t="str">
        <f>VLOOKUP($A292,'Incurred Real 2022$'!$A$25:$AC$426,'Incurred Real 2022$'!B$1,FALSE)</f>
        <v>Asset Cost and Risk Analysis System Upgrade 2024-2028</v>
      </c>
      <c r="C292" s="11" t="str">
        <f>VLOOKUP($A292,'Incurred Real 2022$'!$A$25:$AC$426,'Incurred Real 2022$'!C$1,FALSE)</f>
        <v>ExAnte</v>
      </c>
      <c r="D292" s="11" t="str">
        <f>VLOOKUP($A292,'Incurred Real 2022$'!$A$25:$AC$426,'Incurred Real 2022$'!D$1,FALSE)</f>
        <v>Replacement</v>
      </c>
      <c r="E292" s="11" t="str">
        <f>VLOOKUP($A292,'Incurred Real 2022$'!$A$25:$AC$426,'Incurred Real 2022$'!E$1,FALSE)</f>
        <v>Potential</v>
      </c>
      <c r="F292" s="105" t="str">
        <f>IF(VLOOKUP($A292,'Incurred Real 2022$'!$A$25:$AC$426,'Incurred Real 2022$'!F$1,FALSE)=0,"",VLOOKUP($A292,'Incurred Real 2022$'!$A$25:$AC$426,'Incurred Real 2022$'!F$1,FALSE))</f>
        <v/>
      </c>
      <c r="G292" s="105" t="str">
        <f>IF(VLOOKUP($A292,'Incurred Real 2022$'!$A$25:$AC$426,'Incurred Real 2022$'!G$1,FALSE)=0,"",VLOOKUP($A292,'Incurred Real 2022$'!$A$25:$AC$426,'Incurred Real 2022$'!G$1,FALSE))</f>
        <v/>
      </c>
      <c r="H292" s="105" t="str">
        <f>IF(VLOOKUP($A292,'Incurred Real 2022$'!$A$25:$AC$426,'Incurred Real 2022$'!H$1,FALSE)=0,"",VLOOKUP($A292,'Incurred Real 2022$'!$A$25:$AC$426,'Incurred Real 2022$'!H$1,FALSE))</f>
        <v/>
      </c>
      <c r="I292" s="105" t="str">
        <f>IF(VLOOKUP($A292,'Incurred Real 2022$'!$A$25:$AC$426,'Incurred Real 2022$'!I$1,FALSE)=0,"",VLOOKUP($A292,'Incurred Real 2022$'!$A$25:$AC$426,'Incurred Real 2022$'!I$1,FALSE))</f>
        <v/>
      </c>
      <c r="J292" s="105" t="str">
        <f>IF(VLOOKUP($A292,'Incurred Real 2022$'!$A$25:$AC$426,'Incurred Real 2022$'!J$1,FALSE)=0,"",VLOOKUP($A292,'Incurred Real 2022$'!$A$25:$AC$426,'Incurred Real 2022$'!J$1,FALSE))</f>
        <v/>
      </c>
      <c r="K292" s="105" t="str">
        <f>IF(VLOOKUP($A292,'Incurred Real 2022$'!$A$25:$AC$426,'Incurred Real 2022$'!K$1,FALSE)=0,"",VLOOKUP($A292,'Incurred Real 2022$'!$A$25:$AC$426,'Incurred Real 2022$'!K$1,FALSE))</f>
        <v/>
      </c>
      <c r="L292" s="105" t="str">
        <f>IF(VLOOKUP($A292,'Incurred Real 2022$'!$A$25:$AC$426,'Incurred Real 2022$'!L$1,FALSE)=0,"",VLOOKUP($A292,'Incurred Real 2022$'!$A$25:$AC$426,'Incurred Real 2022$'!L$1,FALSE))</f>
        <v/>
      </c>
      <c r="M292" s="105" t="str">
        <f>IF(VLOOKUP($A292,'Incurred Real 2022$'!$A$25:$AC$426,'Incurred Real 2022$'!M$1,FALSE)=0,"",VLOOKUP($A292,'Incurred Real 2022$'!$A$25:$AC$426,'Incurred Real 2022$'!M$1,FALSE))</f>
        <v/>
      </c>
      <c r="N292" s="105" t="str">
        <f>IF(VLOOKUP($A292,'Incurred Real 2022$'!$A$25:$AC$426,'Incurred Real 2022$'!N$1,FALSE)=0,"",VLOOKUP($A292,'Incurred Real 2022$'!$A$25:$AC$426,'Incurred Real 2022$'!N$1,FALSE))</f>
        <v/>
      </c>
      <c r="O292" s="105" t="str">
        <f>IF(VLOOKUP($A292,'Incurred Real 2022$'!$A$25:$AC$426,'Incurred Real 2022$'!O$1,FALSE)=0,"",VLOOKUP($A292,'Incurred Real 2022$'!$A$25:$AC$426,'Incurred Real 2022$'!O$1,FALSE))</f>
        <v/>
      </c>
      <c r="P292" s="105" t="str">
        <f>IF(VLOOKUP($A292,'Incurred Real 2022$'!$A$25:$AC$426,'Incurred Real 2022$'!P$1,FALSE)=0,"",VLOOKUP($A292,'Incurred Real 2022$'!$A$25:$AC$426,'Incurred Real 2022$'!P$1,FALSE))</f>
        <v/>
      </c>
      <c r="Q292" s="105" t="str">
        <f>IF(VLOOKUP($A292,'Incurred Real 2022$'!$A$25:$AC$426,'Incurred Real 2022$'!Q$1,FALSE)=0,"",VLOOKUP($A292,'Incurred Real 2022$'!$A$25:$AC$426,'Incurred Real 2022$'!Q$1,FALSE))</f>
        <v/>
      </c>
      <c r="R292" s="105" t="str">
        <f>IF(VLOOKUP($A292,'Incurred Real 2022$'!$A$25:$AC$426,'Incurred Real 2022$'!R$1,FALSE)=0,"",VLOOKUP($A292,'Incurred Real 2022$'!$A$25:$AC$426,'Incurred Real 2022$'!R$1,FALSE))</f>
        <v/>
      </c>
      <c r="S292" s="105" t="str">
        <f>IF(VLOOKUP($A292,'Incurred Real 2022$'!$A$25:$AC$426,'Incurred Real 2022$'!S$1,FALSE)=0,"",VLOOKUP($A292,'Incurred Real 2022$'!$A$25:$AC$426,'Incurred Real 2022$'!S$1,FALSE))</f>
        <v/>
      </c>
      <c r="T292" s="105" t="str">
        <f>IF(VLOOKUP($A292,'Incurred Real 2022$'!$A$25:$AC$426,'Incurred Real 2022$'!T$1,FALSE)=0,"",VLOOKUP($A292,'Incurred Real 2022$'!$A$25:$AC$426,'Incurred Real 2022$'!T$1,FALSE))</f>
        <v/>
      </c>
      <c r="U292" s="105" t="str">
        <f>IF(VLOOKUP($A292,'Incurred Real 2022$'!$A$25:$AC$426,'Incurred Real 2022$'!U$1,FALSE)=0,"",VLOOKUP($A292,'Incurred Real 2022$'!$A$25:$AC$426,'Incurred Real 2022$'!U$1,FALSE))</f>
        <v/>
      </c>
      <c r="V292" s="13" t="str">
        <f>IF(ISTEXT(VLOOKUP($A292,'Incurred Real 2022$'!$A$25:$AC$426,'Incurred Real 2022$'!V$1,FALSE)),"",(VLOOKUP($A292,'Incurred Real 2022$'!$A$25:$AC$426,'Incurred Real 2022$'!V$1,FALSE))*BT292*Incurred_Nominal!V$15)</f>
        <v/>
      </c>
      <c r="W292" s="13" t="str">
        <f>IF(ISTEXT(VLOOKUP($A292,'Incurred Real 2022$'!$A$25:$AC$426,'Incurred Real 2022$'!W$1,FALSE)),"",(VLOOKUP($A292,'Incurred Real 2022$'!$A$25:$AC$426,'Incurred Real 2022$'!W$1,FALSE))*BU292*Incurred_Nominal!W$15)</f>
        <v/>
      </c>
      <c r="X292" s="13" t="str">
        <f>IF(ISTEXT(VLOOKUP($A292,'Incurred Real 2022$'!$A$25:$AC$426,'Incurred Real 2022$'!X$1,FALSE)),"",(VLOOKUP($A292,'Incurred Real 2022$'!$A$25:$AC$426,'Incurred Real 2022$'!X$1,FALSE))*BV292*Incurred_Nominal!X$15)</f>
        <v/>
      </c>
      <c r="Y292" s="13" t="str">
        <f>IF(ISTEXT(VLOOKUP($A292,'Incurred Real 2022$'!$A$25:$AC$426,'Incurred Real 2022$'!Y$1,FALSE)),"",(VLOOKUP($A292,'Incurred Real 2022$'!$A$25:$AC$426,'Incurred Real 2022$'!Y$1,FALSE))*BW292*Incurred_Nominal!Y$15)</f>
        <v/>
      </c>
      <c r="Z292" s="13">
        <f>IF(ISTEXT(VLOOKUP($A292,'Incurred Real 2022$'!$A$25:$AC$426,'Incurred Real 2022$'!Z$1,FALSE)),"",(VLOOKUP($A292,'Incurred Real 2022$'!$A$25:$AC$426,'Incurred Real 2022$'!Z$1,FALSE))*BX292*Incurred_Nominal!Z$15)</f>
        <v>430415.31920896936</v>
      </c>
      <c r="AA292" s="13" t="str">
        <f>IF(ISTEXT(VLOOKUP($A292,'Incurred Real 2022$'!$A$25:$AC$426,'Incurred Real 2022$'!AA$1,FALSE)),"",(VLOOKUP($A292,'Incurred Real 2022$'!$A$25:$AC$426,'Incurred Real 2022$'!AA$1,FALSE))*BY292*Incurred_Nominal!AA$15)</f>
        <v/>
      </c>
      <c r="AB292" s="13" t="str">
        <f>IF(ISTEXT(VLOOKUP($A292,'Incurred Real 2022$'!$A$25:$AC$426,'Incurred Real 2022$'!AB$1,FALSE)),"",(VLOOKUP($A292,'Incurred Real 2022$'!$A$25:$AC$426,'Incurred Real 2022$'!AB$1,FALSE))*BZ292*Incurred_Nominal!AB$15)</f>
        <v/>
      </c>
      <c r="AC292" s="13" t="str">
        <f>IF(ISTEXT(VLOOKUP($A292,'Incurred Real 2022$'!$A$25:$AC$426,'Incurred Real 2022$'!AC$1,FALSE)),"",(VLOOKUP($A292,'Incurred Real 2022$'!$A$25:$AC$426,'Incurred Real 2022$'!AC$1,FALSE))*CA292*Incurred_Nominal!AC$15)</f>
        <v/>
      </c>
      <c r="AD292" s="232">
        <f t="shared" si="58"/>
        <v>430415.31920896936</v>
      </c>
      <c r="AE292" s="232">
        <f t="shared" si="59"/>
        <v>430415.31920896936</v>
      </c>
      <c r="AF292" s="239">
        <f t="shared" si="60"/>
        <v>451323.17375486426</v>
      </c>
      <c r="AG292" s="237">
        <f t="shared" si="57"/>
        <v>430415.31920896936</v>
      </c>
      <c r="AH292" s="240">
        <f t="shared" si="64"/>
        <v>1.048576</v>
      </c>
      <c r="AI292" s="234">
        <f>VLOOKUP($A292,Incurred_Real!$A$25:$AP$479,Incurred_Real!AI$1,FALSE)</f>
        <v>2026</v>
      </c>
      <c r="AJ292" s="235" t="str">
        <f>VLOOKUP($A292,Incurred_Real!$A$25:$AP$479,Incurred_Real!AJ$1,FALSE)</f>
        <v/>
      </c>
      <c r="AK292" s="236">
        <f>VLOOKUP($A292,Incurred_Real!$A$25:$AP$479,Incurred_Real!AK$1,FALSE)</f>
        <v>2026</v>
      </c>
      <c r="AL292" s="235" t="str">
        <f>VLOOKUP($A292,Incurred_Real!$A$25:$AP$479,Incurred_Real!AL$1,FALSE)</f>
        <v/>
      </c>
      <c r="AM292" s="237">
        <f>IF(AL292="Commissioned Extra","",(IF((AD292)=0,0,SUMPRODUCT($F$17:$U$17,F292:U292))+VLOOKUP($A292,Incurred_Real!$A$25:$BS$376,Incurred_Real!$AO$1,FALSE)))</f>
        <v>405637.24891208566</v>
      </c>
      <c r="AN292" s="232" cm="1">
        <f t="array" ref="AN292">IF(ROUND(AE292,0)=0,0,LOOKUP(2,1/(F292:AC292&lt;&gt;""),F292:AC292))</f>
        <v>430415.31920896936</v>
      </c>
      <c r="AO292" s="232">
        <f t="shared" si="61"/>
        <v>430415.31920896936</v>
      </c>
      <c r="AP292" s="78"/>
      <c r="AQ292" s="20"/>
      <c r="AR292" s="245">
        <f>VLOOKUP($A292,Incurred_Real!$A$25:$CD$376,Incurred_Real!AR$1,FALSE)</f>
        <v>1</v>
      </c>
      <c r="AS292" s="246">
        <f>VLOOKUP($A292,Incurred_Real!$A$25:$CD$376,Incurred_Real!AS$1,FALSE)</f>
        <v>0</v>
      </c>
      <c r="AT292" s="246">
        <f>VLOOKUP($A292,Incurred_Real!$A$25:$CD$376,Incurred_Real!AT$1,FALSE)</f>
        <v>0</v>
      </c>
      <c r="AU292" s="246">
        <f>VLOOKUP($A292,Incurred_Real!$A$25:$CD$376,Incurred_Real!AU$1,FALSE)</f>
        <v>0</v>
      </c>
      <c r="AV292" s="246">
        <f>VLOOKUP($A292,Incurred_Real!$A$25:$CD$376,Incurred_Real!AV$1,FALSE)</f>
        <v>1</v>
      </c>
      <c r="AW292" s="246">
        <f>VLOOKUP($A292,Incurred_Real!$A$25:$CD$376,Incurred_Real!AW$1,FALSE)</f>
        <v>0</v>
      </c>
      <c r="AX292" s="246">
        <f>VLOOKUP($A292,Incurred_Real!$A$25:$CD$376,Incurred_Real!AX$1,FALSE)</f>
        <v>0</v>
      </c>
      <c r="AY292" s="246">
        <f>VLOOKUP($A292,Incurred_Real!$A$25:$CD$376,Incurred_Real!AY$1,FALSE)</f>
        <v>0</v>
      </c>
      <c r="AZ292" s="246">
        <f>VLOOKUP($A292,Incurred_Real!$A$25:$CD$376,Incurred_Real!AZ$1,FALSE)</f>
        <v>0</v>
      </c>
      <c r="BA292" s="246">
        <f>VLOOKUP($A292,Incurred_Real!$A$25:$CD$376,Incurred_Real!BA$1,FALSE)</f>
        <v>0</v>
      </c>
      <c r="BB292" s="246">
        <f>VLOOKUP($A292,Incurred_Real!$A$25:$CD$376,Incurred_Real!BB$1,FALSE)</f>
        <v>0</v>
      </c>
      <c r="BC292" s="246">
        <f>VLOOKUP($A292,Incurred_Real!$A$25:$CD$376,Incurred_Real!BC$1,FALSE)</f>
        <v>0</v>
      </c>
      <c r="BD292" s="246">
        <f>VLOOKUP($A292,Incurred_Real!$A$25:$CD$376,Incurred_Real!BD$1,FALSE)</f>
        <v>0</v>
      </c>
      <c r="BE292" s="246">
        <f>VLOOKUP($A292,Incurred_Real!$A$25:$CD$376,Incurred_Real!BE$1,FALSE)</f>
        <v>0</v>
      </c>
      <c r="BF292" s="246">
        <f>VLOOKUP($A292,Incurred_Real!$A$25:$CD$376,Incurred_Real!BF$1,FALSE)</f>
        <v>0</v>
      </c>
      <c r="BG292" s="246">
        <f>VLOOKUP($A292,Incurred_Real!$A$25:$CD$376,Incurred_Real!BG$1,FALSE)</f>
        <v>0</v>
      </c>
      <c r="BH292" s="246">
        <f>VLOOKUP($A292,Incurred_Real!$A$25:$CD$376,Incurred_Real!BH$1,FALSE)</f>
        <v>0</v>
      </c>
      <c r="BI292" s="246">
        <f>VLOOKUP($A292,Incurred_Real!$A$25:$CD$376,Incurred_Real!BI$1,FALSE)</f>
        <v>0</v>
      </c>
      <c r="BJ292" s="246">
        <f>VLOOKUP($A292,Incurred_Real!$A$25:$CD$376,Incurred_Real!BJ$1,FALSE)</f>
        <v>0</v>
      </c>
      <c r="BK292" s="246">
        <f>VLOOKUP($A292,Incurred_Real!$A$25:$CD$376,Incurred_Real!BK$1,FALSE)</f>
        <v>0</v>
      </c>
      <c r="BL292" s="246">
        <f>VLOOKUP($A292,Incurred_Real!$A$25:$CD$376,Incurred_Real!BL$1,FALSE)</f>
        <v>0</v>
      </c>
      <c r="BM292" s="246">
        <f>VLOOKUP($A292,Incurred_Real!$A$25:$CD$376,Incurred_Real!BM$1,FALSE)</f>
        <v>0</v>
      </c>
      <c r="BN292" s="246">
        <f>VLOOKUP($A292,Incurred_Real!$A$25:$CD$376,Incurred_Real!BN$1,FALSE)</f>
        <v>0</v>
      </c>
      <c r="BO292" s="246">
        <f>VLOOKUP($A292,Incurred_Real!$A$25:$CD$376,Incurred_Real!BO$1,FALSE)</f>
        <v>0</v>
      </c>
      <c r="BP292" s="246">
        <f>VLOOKUP($A292,Incurred_Real!$A$25:$CD$376,Incurred_Real!BP$1,FALSE)</f>
        <v>0</v>
      </c>
      <c r="BQ292" s="246">
        <f>VLOOKUP($A292,Incurred_Real!$A$25:$CD$376,Incurred_Real!BQ$1,FALSE)</f>
        <v>0</v>
      </c>
      <c r="BR292" s="246">
        <f>VLOOKUP($A292,Incurred_Real!$A$25:$CD$376,Incurred_Real!BR$1,FALSE)</f>
        <v>0</v>
      </c>
      <c r="BS292" s="254">
        <f t="shared" si="62"/>
        <v>1</v>
      </c>
      <c r="BT292" s="249">
        <f>1+IF(ISNA(VLOOKUP($A292,'Project labour content'!$A$7:$D$255,'Project labour content'!$D$1,FALSE)),VLOOKUP($D292,'Project labour content'!$F$6:$G$15,'Project labour content'!$G$1,FALSE),VLOOKUP($A292,'Project labour content'!$A$7:$D$255,'Project labour content'!$D$1,FALSE))*LabEsc22*1</f>
        <v>1.0035139279235223</v>
      </c>
      <c r="BU292" s="249">
        <f>1+IF(ISNA(VLOOKUP($A292,'Project labour content'!$A$7:$D$255,'Project labour content'!$D$1,FALSE)),VLOOKUP($D292,'Project labour content'!$F$6:$G$15,'Project labour content'!$G$1,FALSE),VLOOKUP($A292,'Project labour content'!$A$7:$D$255,'Project labour content'!$D$1,FALSE))*LabEsc23*1</f>
        <v>1.0070447227010775</v>
      </c>
      <c r="BV292" s="249">
        <f>1+IF(ISNA(VLOOKUP($A292,'Project labour content'!$A$7:$D$255,'Project labour content'!$D$1,FALSE)),VLOOKUP($D292,'Project labour content'!$F$6:$G$15,'Project labour content'!$G$1,FALSE),VLOOKUP($A292,'Project labour content'!$A$7:$D$255,'Project labour content'!$D$1,FALSE))*LabEsc24*1</f>
        <v>1.0103707313815344</v>
      </c>
      <c r="BW292" s="249">
        <f>1+IF(ISNA(VLOOKUP($A292,'Project labour content'!$A$7:$D$255,'Project labour content'!$D$1,FALSE)),VLOOKUP($D292,'Project labour content'!$F$6:$G$15,'Project labour content'!$G$1,FALSE),VLOOKUP($A292,'Project labour content'!$A$7:$D$255,'Project labour content'!$D$1,FALSE))*LabEsc25*1</f>
        <v>1.0148253656742265</v>
      </c>
      <c r="BX292" s="249">
        <f>1+IF(ISNA(VLOOKUP($A292,'Project labour content'!$A$7:$D$255,'Project labour content'!$D$1,FALSE)),VLOOKUP($D292,'Project labour content'!$F$6:$G$15,'Project labour content'!$G$1,FALSE),VLOOKUP($A292,'Project labour content'!$A$7:$D$255,'Project labour content'!$D$1,FALSE))*LabEsc26*1</f>
        <v>1.0196801746142121</v>
      </c>
      <c r="BY292" s="249">
        <f>1+IF(ISNA(VLOOKUP($A292,'Project labour content'!$A$7:$D$255,'Project labour content'!$D$1,FALSE)),VLOOKUP($D292,'Project labour content'!$F$6:$G$15,'Project labour content'!$G$1,FALSE),VLOOKUP($A292,'Project labour content'!$A$7:$D$255,'Project labour content'!$D$1,FALSE))*LabEsc27*1</f>
        <v>1.0226871685822709</v>
      </c>
      <c r="BZ292" s="249">
        <f>1+IF(ISNA(VLOOKUP($A292,'Project labour content'!$A$7:$D$255,'Project labour content'!$D$1,FALSE)),VLOOKUP($D292,'Project labour content'!$F$6:$G$15,'Project labour content'!$G$1,FALSE),VLOOKUP($A292,'Project labour content'!$A$7:$D$255,'Project labour content'!$D$1,FALSE))*LabEsc28*1</f>
        <v>1.0249514350402191</v>
      </c>
      <c r="CA292" s="249">
        <f>1+IF(ISNA(VLOOKUP($A292,'Project labour content'!$A$7:$D$255,'Project labour content'!$D$1,FALSE)),VLOOKUP($D292,'Project labour content'!$F$6:$G$15,'Project labour content'!$G$1,FALSE),VLOOKUP($A292,'Project labour content'!$A$7:$D$255,'Project labour content'!$D$1,FALSE))*LabEsc29*1</f>
        <v>1.0285851298519344</v>
      </c>
      <c r="CB292" s="250" t="str">
        <f>IF(ISNA(VLOOKUP($A292,'Project labour content'!$A$7:$D$255,'Project labour content'!$D$1,FALSE)),"Category","Project")</f>
        <v>Project</v>
      </c>
      <c r="CD292" s="247" t="str">
        <f t="shared" si="63"/>
        <v>15051</v>
      </c>
    </row>
    <row r="293" spans="1:82" x14ac:dyDescent="0.15">
      <c r="A293" s="11" t="s">
        <v>940</v>
      </c>
      <c r="B293" s="11" t="str">
        <f>VLOOKUP($A293,'Incurred Real 2022$'!$A$25:$AC$426,'Incurred Real 2022$'!B$1,FALSE)</f>
        <v>Device Configuration Management System Replacement 2023-2028</v>
      </c>
      <c r="C293" s="11" t="str">
        <f>VLOOKUP($A293,'Incurred Real 2022$'!$A$25:$AC$426,'Incurred Real 2022$'!C$1,FALSE)</f>
        <v>ExAnte</v>
      </c>
      <c r="D293" s="11" t="str">
        <f>VLOOKUP($A293,'Incurred Real 2022$'!$A$25:$AC$426,'Incurred Real 2022$'!D$1,FALSE)</f>
        <v>Replacement</v>
      </c>
      <c r="E293" s="11" t="str">
        <f>VLOOKUP($A293,'Incurred Real 2022$'!$A$25:$AC$426,'Incurred Real 2022$'!E$1,FALSE)</f>
        <v>Potential</v>
      </c>
      <c r="F293" s="105" t="str">
        <f>IF(VLOOKUP($A293,'Incurred Real 2022$'!$A$25:$AC$426,'Incurred Real 2022$'!F$1,FALSE)=0,"",VLOOKUP($A293,'Incurred Real 2022$'!$A$25:$AC$426,'Incurred Real 2022$'!F$1,FALSE))</f>
        <v/>
      </c>
      <c r="G293" s="105" t="str">
        <f>IF(VLOOKUP($A293,'Incurred Real 2022$'!$A$25:$AC$426,'Incurred Real 2022$'!G$1,FALSE)=0,"",VLOOKUP($A293,'Incurred Real 2022$'!$A$25:$AC$426,'Incurred Real 2022$'!G$1,FALSE))</f>
        <v/>
      </c>
      <c r="H293" s="105" t="str">
        <f>IF(VLOOKUP($A293,'Incurred Real 2022$'!$A$25:$AC$426,'Incurred Real 2022$'!H$1,FALSE)=0,"",VLOOKUP($A293,'Incurred Real 2022$'!$A$25:$AC$426,'Incurred Real 2022$'!H$1,FALSE))</f>
        <v/>
      </c>
      <c r="I293" s="105" t="str">
        <f>IF(VLOOKUP($A293,'Incurred Real 2022$'!$A$25:$AC$426,'Incurred Real 2022$'!I$1,FALSE)=0,"",VLOOKUP($A293,'Incurred Real 2022$'!$A$25:$AC$426,'Incurred Real 2022$'!I$1,FALSE))</f>
        <v/>
      </c>
      <c r="J293" s="105" t="str">
        <f>IF(VLOOKUP($A293,'Incurred Real 2022$'!$A$25:$AC$426,'Incurred Real 2022$'!J$1,FALSE)=0,"",VLOOKUP($A293,'Incurred Real 2022$'!$A$25:$AC$426,'Incurred Real 2022$'!J$1,FALSE))</f>
        <v/>
      </c>
      <c r="K293" s="105" t="str">
        <f>IF(VLOOKUP($A293,'Incurred Real 2022$'!$A$25:$AC$426,'Incurred Real 2022$'!K$1,FALSE)=0,"",VLOOKUP($A293,'Incurred Real 2022$'!$A$25:$AC$426,'Incurred Real 2022$'!K$1,FALSE))</f>
        <v/>
      </c>
      <c r="L293" s="105" t="str">
        <f>IF(VLOOKUP($A293,'Incurred Real 2022$'!$A$25:$AC$426,'Incurred Real 2022$'!L$1,FALSE)=0,"",VLOOKUP($A293,'Incurred Real 2022$'!$A$25:$AC$426,'Incurred Real 2022$'!L$1,FALSE))</f>
        <v/>
      </c>
      <c r="M293" s="105" t="str">
        <f>IF(VLOOKUP($A293,'Incurred Real 2022$'!$A$25:$AC$426,'Incurred Real 2022$'!M$1,FALSE)=0,"",VLOOKUP($A293,'Incurred Real 2022$'!$A$25:$AC$426,'Incurred Real 2022$'!M$1,FALSE))</f>
        <v/>
      </c>
      <c r="N293" s="105" t="str">
        <f>IF(VLOOKUP($A293,'Incurred Real 2022$'!$A$25:$AC$426,'Incurred Real 2022$'!N$1,FALSE)=0,"",VLOOKUP($A293,'Incurred Real 2022$'!$A$25:$AC$426,'Incurred Real 2022$'!N$1,FALSE))</f>
        <v/>
      </c>
      <c r="O293" s="105" t="str">
        <f>IF(VLOOKUP($A293,'Incurred Real 2022$'!$A$25:$AC$426,'Incurred Real 2022$'!O$1,FALSE)=0,"",VLOOKUP($A293,'Incurred Real 2022$'!$A$25:$AC$426,'Incurred Real 2022$'!O$1,FALSE))</f>
        <v/>
      </c>
      <c r="P293" s="105" t="str">
        <f>IF(VLOOKUP($A293,'Incurred Real 2022$'!$A$25:$AC$426,'Incurred Real 2022$'!P$1,FALSE)=0,"",VLOOKUP($A293,'Incurred Real 2022$'!$A$25:$AC$426,'Incurred Real 2022$'!P$1,FALSE))</f>
        <v/>
      </c>
      <c r="Q293" s="105" t="str">
        <f>IF(VLOOKUP($A293,'Incurred Real 2022$'!$A$25:$AC$426,'Incurred Real 2022$'!Q$1,FALSE)=0,"",VLOOKUP($A293,'Incurred Real 2022$'!$A$25:$AC$426,'Incurred Real 2022$'!Q$1,FALSE))</f>
        <v/>
      </c>
      <c r="R293" s="105" t="str">
        <f>IF(VLOOKUP($A293,'Incurred Real 2022$'!$A$25:$AC$426,'Incurred Real 2022$'!R$1,FALSE)=0,"",VLOOKUP($A293,'Incurred Real 2022$'!$A$25:$AC$426,'Incurred Real 2022$'!R$1,FALSE))</f>
        <v/>
      </c>
      <c r="S293" s="105" t="str">
        <f>IF(VLOOKUP($A293,'Incurred Real 2022$'!$A$25:$AC$426,'Incurred Real 2022$'!S$1,FALSE)=0,"",VLOOKUP($A293,'Incurred Real 2022$'!$A$25:$AC$426,'Incurred Real 2022$'!S$1,FALSE))</f>
        <v/>
      </c>
      <c r="T293" s="105" t="str">
        <f>IF(VLOOKUP($A293,'Incurred Real 2022$'!$A$25:$AC$426,'Incurred Real 2022$'!T$1,FALSE)=0,"",VLOOKUP($A293,'Incurred Real 2022$'!$A$25:$AC$426,'Incurred Real 2022$'!T$1,FALSE))</f>
        <v/>
      </c>
      <c r="U293" s="105" t="str">
        <f>IF(VLOOKUP($A293,'Incurred Real 2022$'!$A$25:$AC$426,'Incurred Real 2022$'!U$1,FALSE)=0,"",VLOOKUP($A293,'Incurred Real 2022$'!$A$25:$AC$426,'Incurred Real 2022$'!U$1,FALSE))</f>
        <v/>
      </c>
      <c r="V293" s="13" t="str">
        <f>IF(ISTEXT(VLOOKUP($A293,'Incurred Real 2022$'!$A$25:$AC$426,'Incurred Real 2022$'!V$1,FALSE)),"",(VLOOKUP($A293,'Incurred Real 2022$'!$A$25:$AC$426,'Incurred Real 2022$'!V$1,FALSE))*BT293*Incurred_Nominal!V$15)</f>
        <v/>
      </c>
      <c r="W293" s="13" t="str">
        <f>IF(ISTEXT(VLOOKUP($A293,'Incurred Real 2022$'!$A$25:$AC$426,'Incurred Real 2022$'!W$1,FALSE)),"",(VLOOKUP($A293,'Incurred Real 2022$'!$A$25:$AC$426,'Incurred Real 2022$'!W$1,FALSE))*BU293*Incurred_Nominal!W$15)</f>
        <v/>
      </c>
      <c r="X293" s="13" t="str">
        <f>IF(ISTEXT(VLOOKUP($A293,'Incurred Real 2022$'!$A$25:$AC$426,'Incurred Real 2022$'!X$1,FALSE)),"",(VLOOKUP($A293,'Incurred Real 2022$'!$A$25:$AC$426,'Incurred Real 2022$'!X$1,FALSE))*BV293*Incurred_Nominal!X$15)</f>
        <v/>
      </c>
      <c r="Y293" s="13" t="str">
        <f>IF(ISTEXT(VLOOKUP($A293,'Incurred Real 2022$'!$A$25:$AC$426,'Incurred Real 2022$'!Y$1,FALSE)),"",(VLOOKUP($A293,'Incurred Real 2022$'!$A$25:$AC$426,'Incurred Real 2022$'!Y$1,FALSE))*BW293*Incurred_Nominal!Y$15)</f>
        <v/>
      </c>
      <c r="Z293" s="13">
        <f>IF(ISTEXT(VLOOKUP($A293,'Incurred Real 2022$'!$A$25:$AC$426,'Incurred Real 2022$'!Z$1,FALSE)),"",(VLOOKUP($A293,'Incurred Real 2022$'!$A$25:$AC$426,'Incurred Real 2022$'!Z$1,FALSE))*BX293*Incurred_Nominal!Z$15)</f>
        <v>1360869.0207917313</v>
      </c>
      <c r="AA293" s="13" t="str">
        <f>IF(ISTEXT(VLOOKUP($A293,'Incurred Real 2022$'!$A$25:$AC$426,'Incurred Real 2022$'!AA$1,FALSE)),"",(VLOOKUP($A293,'Incurred Real 2022$'!$A$25:$AC$426,'Incurred Real 2022$'!AA$1,FALSE))*BY293*Incurred_Nominal!AA$15)</f>
        <v/>
      </c>
      <c r="AB293" s="13" t="str">
        <f>IF(ISTEXT(VLOOKUP($A293,'Incurred Real 2022$'!$A$25:$AC$426,'Incurred Real 2022$'!AB$1,FALSE)),"",(VLOOKUP($A293,'Incurred Real 2022$'!$A$25:$AC$426,'Incurred Real 2022$'!AB$1,FALSE))*BZ293*Incurred_Nominal!AB$15)</f>
        <v/>
      </c>
      <c r="AC293" s="13" t="str">
        <f>IF(ISTEXT(VLOOKUP($A293,'Incurred Real 2022$'!$A$25:$AC$426,'Incurred Real 2022$'!AC$1,FALSE)),"",(VLOOKUP($A293,'Incurred Real 2022$'!$A$25:$AC$426,'Incurred Real 2022$'!AC$1,FALSE))*CA293*Incurred_Nominal!AC$15)</f>
        <v/>
      </c>
      <c r="AD293" s="232">
        <f t="shared" si="58"/>
        <v>1360869.0207917313</v>
      </c>
      <c r="AE293" s="232">
        <f t="shared" si="59"/>
        <v>1360869.0207917313</v>
      </c>
      <c r="AF293" s="239">
        <f t="shared" si="60"/>
        <v>1426974.5943457105</v>
      </c>
      <c r="AG293" s="237">
        <f t="shared" si="57"/>
        <v>1360869.0207917313</v>
      </c>
      <c r="AH293" s="240">
        <f t="shared" si="64"/>
        <v>1.048576</v>
      </c>
      <c r="AI293" s="234">
        <f>VLOOKUP($A293,Incurred_Real!$A$25:$AP$479,Incurred_Real!AI$1,FALSE)</f>
        <v>2026</v>
      </c>
      <c r="AJ293" s="235" t="str">
        <f>VLOOKUP($A293,Incurred_Real!$A$25:$AP$479,Incurred_Real!AJ$1,FALSE)</f>
        <v/>
      </c>
      <c r="AK293" s="236">
        <f>VLOOKUP($A293,Incurred_Real!$A$25:$AP$479,Incurred_Real!AK$1,FALSE)</f>
        <v>2026</v>
      </c>
      <c r="AL293" s="235" t="str">
        <f>VLOOKUP($A293,Incurred_Real!$A$25:$AP$479,Incurred_Real!AL$1,FALSE)</f>
        <v/>
      </c>
      <c r="AM293" s="237">
        <f>IF(AL293="Commissioned Extra","",(IF((AD293)=0,0,SUMPRODUCT($F$17:$U$17,F293:U293))+VLOOKUP($A293,Incurred_Real!$A$25:$BS$376,Incurred_Real!$AO$1,FALSE)))</f>
        <v>1282526.7621472203</v>
      </c>
      <c r="AN293" s="232" cm="1">
        <f t="array" ref="AN293">IF(ROUND(AE293,0)=0,0,LOOKUP(2,1/(F293:AC293&lt;&gt;""),F293:AC293))</f>
        <v>1360869.0207917313</v>
      </c>
      <c r="AO293" s="232">
        <f t="shared" si="61"/>
        <v>1360869.0207917313</v>
      </c>
      <c r="AP293" s="78"/>
      <c r="AQ293" s="20"/>
      <c r="AR293" s="245">
        <f>VLOOKUP($A293,Incurred_Real!$A$25:$CD$376,Incurred_Real!AR$1,FALSE)</f>
        <v>1</v>
      </c>
      <c r="AS293" s="246">
        <f>VLOOKUP($A293,Incurred_Real!$A$25:$CD$376,Incurred_Real!AS$1,FALSE)</f>
        <v>0</v>
      </c>
      <c r="AT293" s="246">
        <f>VLOOKUP($A293,Incurred_Real!$A$25:$CD$376,Incurred_Real!AT$1,FALSE)</f>
        <v>0</v>
      </c>
      <c r="AU293" s="246">
        <f>VLOOKUP($A293,Incurred_Real!$A$25:$CD$376,Incurred_Real!AU$1,FALSE)</f>
        <v>0</v>
      </c>
      <c r="AV293" s="246">
        <f>VLOOKUP($A293,Incurred_Real!$A$25:$CD$376,Incurred_Real!AV$1,FALSE)</f>
        <v>1</v>
      </c>
      <c r="AW293" s="246">
        <f>VLOOKUP($A293,Incurred_Real!$A$25:$CD$376,Incurred_Real!AW$1,FALSE)</f>
        <v>0</v>
      </c>
      <c r="AX293" s="246">
        <f>VLOOKUP($A293,Incurred_Real!$A$25:$CD$376,Incurred_Real!AX$1,FALSE)</f>
        <v>0</v>
      </c>
      <c r="AY293" s="246">
        <f>VLOOKUP($A293,Incurred_Real!$A$25:$CD$376,Incurred_Real!AY$1,FALSE)</f>
        <v>0</v>
      </c>
      <c r="AZ293" s="246">
        <f>VLOOKUP($A293,Incurred_Real!$A$25:$CD$376,Incurred_Real!AZ$1,FALSE)</f>
        <v>0</v>
      </c>
      <c r="BA293" s="246">
        <f>VLOOKUP($A293,Incurred_Real!$A$25:$CD$376,Incurred_Real!BA$1,FALSE)</f>
        <v>0</v>
      </c>
      <c r="BB293" s="246">
        <f>VLOOKUP($A293,Incurred_Real!$A$25:$CD$376,Incurred_Real!BB$1,FALSE)</f>
        <v>0</v>
      </c>
      <c r="BC293" s="246">
        <f>VLOOKUP($A293,Incurred_Real!$A$25:$CD$376,Incurred_Real!BC$1,FALSE)</f>
        <v>0</v>
      </c>
      <c r="BD293" s="246">
        <f>VLOOKUP($A293,Incurred_Real!$A$25:$CD$376,Incurred_Real!BD$1,FALSE)</f>
        <v>0</v>
      </c>
      <c r="BE293" s="246">
        <f>VLOOKUP($A293,Incurred_Real!$A$25:$CD$376,Incurred_Real!BE$1,FALSE)</f>
        <v>0</v>
      </c>
      <c r="BF293" s="246">
        <f>VLOOKUP($A293,Incurred_Real!$A$25:$CD$376,Incurred_Real!BF$1,FALSE)</f>
        <v>0</v>
      </c>
      <c r="BG293" s="246">
        <f>VLOOKUP($A293,Incurred_Real!$A$25:$CD$376,Incurred_Real!BG$1,FALSE)</f>
        <v>0</v>
      </c>
      <c r="BH293" s="246">
        <f>VLOOKUP($A293,Incurred_Real!$A$25:$CD$376,Incurred_Real!BH$1,FALSE)</f>
        <v>0</v>
      </c>
      <c r="BI293" s="246">
        <f>VLOOKUP($A293,Incurred_Real!$A$25:$CD$376,Incurred_Real!BI$1,FALSE)</f>
        <v>0</v>
      </c>
      <c r="BJ293" s="246">
        <f>VLOOKUP($A293,Incurred_Real!$A$25:$CD$376,Incurred_Real!BJ$1,FALSE)</f>
        <v>0</v>
      </c>
      <c r="BK293" s="246">
        <f>VLOOKUP($A293,Incurred_Real!$A$25:$CD$376,Incurred_Real!BK$1,FALSE)</f>
        <v>0</v>
      </c>
      <c r="BL293" s="246">
        <f>VLOOKUP($A293,Incurred_Real!$A$25:$CD$376,Incurred_Real!BL$1,FALSE)</f>
        <v>0</v>
      </c>
      <c r="BM293" s="246">
        <f>VLOOKUP($A293,Incurred_Real!$A$25:$CD$376,Incurred_Real!BM$1,FALSE)</f>
        <v>0</v>
      </c>
      <c r="BN293" s="246">
        <f>VLOOKUP($A293,Incurred_Real!$A$25:$CD$376,Incurred_Real!BN$1,FALSE)</f>
        <v>0</v>
      </c>
      <c r="BO293" s="246">
        <f>VLOOKUP($A293,Incurred_Real!$A$25:$CD$376,Incurred_Real!BO$1,FALSE)</f>
        <v>0</v>
      </c>
      <c r="BP293" s="246">
        <f>VLOOKUP($A293,Incurred_Real!$A$25:$CD$376,Incurred_Real!BP$1,FALSE)</f>
        <v>0</v>
      </c>
      <c r="BQ293" s="246">
        <f>VLOOKUP($A293,Incurred_Real!$A$25:$CD$376,Incurred_Real!BQ$1,FALSE)</f>
        <v>0</v>
      </c>
      <c r="BR293" s="246">
        <f>VLOOKUP($A293,Incurred_Real!$A$25:$CD$376,Incurred_Real!BR$1,FALSE)</f>
        <v>0</v>
      </c>
      <c r="BS293" s="254">
        <f t="shared" si="62"/>
        <v>1</v>
      </c>
      <c r="BT293" s="249">
        <f>1+IF(ISNA(VLOOKUP($A293,'Project labour content'!$A$7:$D$255,'Project labour content'!$D$1,FALSE)),VLOOKUP($D293,'Project labour content'!$F$6:$G$15,'Project labour content'!$G$1,FALSE),VLOOKUP($A293,'Project labour content'!$A$7:$D$255,'Project labour content'!$D$1,FALSE))*LabEsc22*1</f>
        <v>1.0037813397904365</v>
      </c>
      <c r="BU293" s="249">
        <f>1+IF(ISNA(VLOOKUP($A293,'Project labour content'!$A$7:$D$255,'Project labour content'!$D$1,FALSE)),VLOOKUP($D293,'Project labour content'!$F$6:$G$15,'Project labour content'!$G$1,FALSE),VLOOKUP($A293,'Project labour content'!$A$7:$D$255,'Project labour content'!$D$1,FALSE))*LabEsc23*1</f>
        <v>1.0075808300118672</v>
      </c>
      <c r="BV293" s="249">
        <f>1+IF(ISNA(VLOOKUP($A293,'Project labour content'!$A$7:$D$255,'Project labour content'!$D$1,FALSE)),VLOOKUP($D293,'Project labour content'!$F$6:$G$15,'Project labour content'!$G$1,FALSE),VLOOKUP($A293,'Project labour content'!$A$7:$D$255,'Project labour content'!$D$1,FALSE))*LabEsc24*1</f>
        <v>1.0111599498004549</v>
      </c>
      <c r="BW293" s="249">
        <f>1+IF(ISNA(VLOOKUP($A293,'Project labour content'!$A$7:$D$255,'Project labour content'!$D$1,FALSE)),VLOOKUP($D293,'Project labour content'!$F$6:$G$15,'Project labour content'!$G$1,FALSE),VLOOKUP($A293,'Project labour content'!$A$7:$D$255,'Project labour content'!$D$1,FALSE))*LabEsc25*1</f>
        <v>1.0159535842373035</v>
      </c>
      <c r="BX293" s="249">
        <f>1+IF(ISNA(VLOOKUP($A293,'Project labour content'!$A$7:$D$255,'Project labour content'!$D$1,FALSE)),VLOOKUP($D293,'Project labour content'!$F$6:$G$15,'Project labour content'!$G$1,FALSE),VLOOKUP($A293,'Project labour content'!$A$7:$D$255,'Project labour content'!$D$1,FALSE))*LabEsc26*1</f>
        <v>1.0211778468343955</v>
      </c>
      <c r="BY293" s="249">
        <f>1+IF(ISNA(VLOOKUP($A293,'Project labour content'!$A$7:$D$255,'Project labour content'!$D$1,FALSE)),VLOOKUP($D293,'Project labour content'!$F$6:$G$15,'Project labour content'!$G$1,FALSE),VLOOKUP($A293,'Project labour content'!$A$7:$D$255,'Project labour content'!$D$1,FALSE))*LabEsc27*1</f>
        <v>1.0244136747137635</v>
      </c>
      <c r="BZ293" s="249">
        <f>1+IF(ISNA(VLOOKUP($A293,'Project labour content'!$A$7:$D$255,'Project labour content'!$D$1,FALSE)),VLOOKUP($D293,'Project labour content'!$F$6:$G$15,'Project labour content'!$G$1,FALSE),VLOOKUP($A293,'Project labour content'!$A$7:$D$255,'Project labour content'!$D$1,FALSE))*LabEsc28*1</f>
        <v>1.0268502531069277</v>
      </c>
      <c r="CA293" s="249">
        <f>1+IF(ISNA(VLOOKUP($A293,'Project labour content'!$A$7:$D$255,'Project labour content'!$D$1,FALSE)),VLOOKUP($D293,'Project labour content'!$F$6:$G$15,'Project labour content'!$G$1,FALSE),VLOOKUP($A293,'Project labour content'!$A$7:$D$255,'Project labour content'!$D$1,FALSE))*LabEsc29*1</f>
        <v>1.0307604741122773</v>
      </c>
      <c r="CB293" s="250" t="str">
        <f>IF(ISNA(VLOOKUP($A293,'Project labour content'!$A$7:$D$255,'Project labour content'!$D$1,FALSE)),"Category","Project")</f>
        <v>Project</v>
      </c>
      <c r="CD293" s="247" t="str">
        <f t="shared" si="63"/>
        <v>15056</v>
      </c>
    </row>
    <row r="294" spans="1:82" x14ac:dyDescent="0.15">
      <c r="A294" s="11" t="s">
        <v>941</v>
      </c>
      <c r="B294" s="11" t="str">
        <f>VLOOKUP($A294,'Incurred Real 2022$'!$A$25:$AC$426,'Incurred Real 2022$'!B$1,FALSE)</f>
        <v>Asset Dynamic Ratings System Refresh 2024-2028</v>
      </c>
      <c r="C294" s="11" t="str">
        <f>VLOOKUP($A294,'Incurred Real 2022$'!$A$25:$AC$426,'Incurred Real 2022$'!C$1,FALSE)</f>
        <v>ExAnte</v>
      </c>
      <c r="D294" s="11" t="str">
        <f>VLOOKUP($A294,'Incurred Real 2022$'!$A$25:$AC$426,'Incurred Real 2022$'!D$1,FALSE)</f>
        <v>Replacement</v>
      </c>
      <c r="E294" s="11" t="str">
        <f>VLOOKUP($A294,'Incurred Real 2022$'!$A$25:$AC$426,'Incurred Real 2022$'!E$1,FALSE)</f>
        <v>Potential</v>
      </c>
      <c r="F294" s="105" t="str">
        <f>IF(VLOOKUP($A294,'Incurred Real 2022$'!$A$25:$AC$426,'Incurred Real 2022$'!F$1,FALSE)=0,"",VLOOKUP($A294,'Incurred Real 2022$'!$A$25:$AC$426,'Incurred Real 2022$'!F$1,FALSE))</f>
        <v/>
      </c>
      <c r="G294" s="105" t="str">
        <f>IF(VLOOKUP($A294,'Incurred Real 2022$'!$A$25:$AC$426,'Incurred Real 2022$'!G$1,FALSE)=0,"",VLOOKUP($A294,'Incurred Real 2022$'!$A$25:$AC$426,'Incurred Real 2022$'!G$1,FALSE))</f>
        <v/>
      </c>
      <c r="H294" s="105" t="str">
        <f>IF(VLOOKUP($A294,'Incurred Real 2022$'!$A$25:$AC$426,'Incurred Real 2022$'!H$1,FALSE)=0,"",VLOOKUP($A294,'Incurred Real 2022$'!$A$25:$AC$426,'Incurred Real 2022$'!H$1,FALSE))</f>
        <v/>
      </c>
      <c r="I294" s="105" t="str">
        <f>IF(VLOOKUP($A294,'Incurred Real 2022$'!$A$25:$AC$426,'Incurred Real 2022$'!I$1,FALSE)=0,"",VLOOKUP($A294,'Incurred Real 2022$'!$A$25:$AC$426,'Incurred Real 2022$'!I$1,FALSE))</f>
        <v/>
      </c>
      <c r="J294" s="105" t="str">
        <f>IF(VLOOKUP($A294,'Incurred Real 2022$'!$A$25:$AC$426,'Incurred Real 2022$'!J$1,FALSE)=0,"",VLOOKUP($A294,'Incurred Real 2022$'!$A$25:$AC$426,'Incurred Real 2022$'!J$1,FALSE))</f>
        <v/>
      </c>
      <c r="K294" s="105" t="str">
        <f>IF(VLOOKUP($A294,'Incurred Real 2022$'!$A$25:$AC$426,'Incurred Real 2022$'!K$1,FALSE)=0,"",VLOOKUP($A294,'Incurred Real 2022$'!$A$25:$AC$426,'Incurred Real 2022$'!K$1,FALSE))</f>
        <v/>
      </c>
      <c r="L294" s="105" t="str">
        <f>IF(VLOOKUP($A294,'Incurred Real 2022$'!$A$25:$AC$426,'Incurred Real 2022$'!L$1,FALSE)=0,"",VLOOKUP($A294,'Incurred Real 2022$'!$A$25:$AC$426,'Incurred Real 2022$'!L$1,FALSE))</f>
        <v/>
      </c>
      <c r="M294" s="105" t="str">
        <f>IF(VLOOKUP($A294,'Incurred Real 2022$'!$A$25:$AC$426,'Incurred Real 2022$'!M$1,FALSE)=0,"",VLOOKUP($A294,'Incurred Real 2022$'!$A$25:$AC$426,'Incurred Real 2022$'!M$1,FALSE))</f>
        <v/>
      </c>
      <c r="N294" s="105" t="str">
        <f>IF(VLOOKUP($A294,'Incurred Real 2022$'!$A$25:$AC$426,'Incurred Real 2022$'!N$1,FALSE)=0,"",VLOOKUP($A294,'Incurred Real 2022$'!$A$25:$AC$426,'Incurred Real 2022$'!N$1,FALSE))</f>
        <v/>
      </c>
      <c r="O294" s="105" t="str">
        <f>IF(VLOOKUP($A294,'Incurred Real 2022$'!$A$25:$AC$426,'Incurred Real 2022$'!O$1,FALSE)=0,"",VLOOKUP($A294,'Incurred Real 2022$'!$A$25:$AC$426,'Incurred Real 2022$'!O$1,FALSE))</f>
        <v/>
      </c>
      <c r="P294" s="105" t="str">
        <f>IF(VLOOKUP($A294,'Incurred Real 2022$'!$A$25:$AC$426,'Incurred Real 2022$'!P$1,FALSE)=0,"",VLOOKUP($A294,'Incurred Real 2022$'!$A$25:$AC$426,'Incurred Real 2022$'!P$1,FALSE))</f>
        <v/>
      </c>
      <c r="Q294" s="105" t="str">
        <f>IF(VLOOKUP($A294,'Incurred Real 2022$'!$A$25:$AC$426,'Incurred Real 2022$'!Q$1,FALSE)=0,"",VLOOKUP($A294,'Incurred Real 2022$'!$A$25:$AC$426,'Incurred Real 2022$'!Q$1,FALSE))</f>
        <v/>
      </c>
      <c r="R294" s="105" t="str">
        <f>IF(VLOOKUP($A294,'Incurred Real 2022$'!$A$25:$AC$426,'Incurred Real 2022$'!R$1,FALSE)=0,"",VLOOKUP($A294,'Incurred Real 2022$'!$A$25:$AC$426,'Incurred Real 2022$'!R$1,FALSE))</f>
        <v/>
      </c>
      <c r="S294" s="105" t="str">
        <f>IF(VLOOKUP($A294,'Incurred Real 2022$'!$A$25:$AC$426,'Incurred Real 2022$'!S$1,FALSE)=0,"",VLOOKUP($A294,'Incurred Real 2022$'!$A$25:$AC$426,'Incurred Real 2022$'!S$1,FALSE))</f>
        <v/>
      </c>
      <c r="T294" s="105" t="str">
        <f>IF(VLOOKUP($A294,'Incurred Real 2022$'!$A$25:$AC$426,'Incurred Real 2022$'!T$1,FALSE)=0,"",VLOOKUP($A294,'Incurred Real 2022$'!$A$25:$AC$426,'Incurred Real 2022$'!T$1,FALSE))</f>
        <v/>
      </c>
      <c r="U294" s="105" t="str">
        <f>IF(VLOOKUP($A294,'Incurred Real 2022$'!$A$25:$AC$426,'Incurred Real 2022$'!U$1,FALSE)=0,"",VLOOKUP($A294,'Incurred Real 2022$'!$A$25:$AC$426,'Incurred Real 2022$'!U$1,FALSE))</f>
        <v/>
      </c>
      <c r="V294" s="13" t="str">
        <f>IF(ISTEXT(VLOOKUP($A294,'Incurred Real 2022$'!$A$25:$AC$426,'Incurred Real 2022$'!V$1,FALSE)),"",(VLOOKUP($A294,'Incurred Real 2022$'!$A$25:$AC$426,'Incurred Real 2022$'!V$1,FALSE))*BT294*Incurred_Nominal!V$15)</f>
        <v/>
      </c>
      <c r="W294" s="13" t="str">
        <f>IF(ISTEXT(VLOOKUP($A294,'Incurred Real 2022$'!$A$25:$AC$426,'Incurred Real 2022$'!W$1,FALSE)),"",(VLOOKUP($A294,'Incurred Real 2022$'!$A$25:$AC$426,'Incurred Real 2022$'!W$1,FALSE))*BU294*Incurred_Nominal!W$15)</f>
        <v/>
      </c>
      <c r="X294" s="13" t="str">
        <f>IF(ISTEXT(VLOOKUP($A294,'Incurred Real 2022$'!$A$25:$AC$426,'Incurred Real 2022$'!X$1,FALSE)),"",(VLOOKUP($A294,'Incurred Real 2022$'!$A$25:$AC$426,'Incurred Real 2022$'!X$1,FALSE))*BV294*Incurred_Nominal!X$15)</f>
        <v/>
      </c>
      <c r="Y294" s="13">
        <f>IF(ISTEXT(VLOOKUP($A294,'Incurred Real 2022$'!$A$25:$AC$426,'Incurred Real 2022$'!Y$1,FALSE)),"",(VLOOKUP($A294,'Incurred Real 2022$'!$A$25:$AC$426,'Incurred Real 2022$'!Y$1,FALSE))*BW294*Incurred_Nominal!Y$15)</f>
        <v>1436816.610294292</v>
      </c>
      <c r="Z294" s="13" t="str">
        <f>IF(ISTEXT(VLOOKUP($A294,'Incurred Real 2022$'!$A$25:$AC$426,'Incurred Real 2022$'!Z$1,FALSE)),"",(VLOOKUP($A294,'Incurred Real 2022$'!$A$25:$AC$426,'Incurred Real 2022$'!Z$1,FALSE))*BX294*Incurred_Nominal!Z$15)</f>
        <v/>
      </c>
      <c r="AA294" s="13" t="str">
        <f>IF(ISTEXT(VLOOKUP($A294,'Incurred Real 2022$'!$A$25:$AC$426,'Incurred Real 2022$'!AA$1,FALSE)),"",(VLOOKUP($A294,'Incurred Real 2022$'!$A$25:$AC$426,'Incurred Real 2022$'!AA$1,FALSE))*BY294*Incurred_Nominal!AA$15)</f>
        <v/>
      </c>
      <c r="AB294" s="13" t="str">
        <f>IF(ISTEXT(VLOOKUP($A294,'Incurred Real 2022$'!$A$25:$AC$426,'Incurred Real 2022$'!AB$1,FALSE)),"",(VLOOKUP($A294,'Incurred Real 2022$'!$A$25:$AC$426,'Incurred Real 2022$'!AB$1,FALSE))*BZ294*Incurred_Nominal!AB$15)</f>
        <v/>
      </c>
      <c r="AC294" s="13" t="str">
        <f>IF(ISTEXT(VLOOKUP($A294,'Incurred Real 2022$'!$A$25:$AC$426,'Incurred Real 2022$'!AC$1,FALSE)),"",(VLOOKUP($A294,'Incurred Real 2022$'!$A$25:$AC$426,'Incurred Real 2022$'!AC$1,FALSE))*CA294*Incurred_Nominal!AC$15)</f>
        <v/>
      </c>
      <c r="AD294" s="232">
        <f t="shared" si="58"/>
        <v>1436816.610294292</v>
      </c>
      <c r="AE294" s="232">
        <f t="shared" si="59"/>
        <v>1436816.610294292</v>
      </c>
      <c r="AF294" s="239">
        <f t="shared" si="60"/>
        <v>1542770.0878908904</v>
      </c>
      <c r="AG294" s="237">
        <f t="shared" si="57"/>
        <v>1436816.610294292</v>
      </c>
      <c r="AH294" s="240">
        <f t="shared" si="64"/>
        <v>1.0737418240000001</v>
      </c>
      <c r="AI294" s="234">
        <f>VLOOKUP($A294,Incurred_Real!$A$25:$AP$479,Incurred_Real!AI$1,FALSE)</f>
        <v>2025</v>
      </c>
      <c r="AJ294" s="235" t="str">
        <f>VLOOKUP($A294,Incurred_Real!$A$25:$AP$479,Incurred_Real!AJ$1,FALSE)</f>
        <v/>
      </c>
      <c r="AK294" s="236">
        <f>VLOOKUP($A294,Incurred_Real!$A$25:$AP$479,Incurred_Real!AK$1,FALSE)</f>
        <v>2025</v>
      </c>
      <c r="AL294" s="235" t="str">
        <f>VLOOKUP($A294,Incurred_Real!$A$25:$AP$479,Incurred_Real!AL$1,FALSE)</f>
        <v/>
      </c>
      <c r="AM294" s="237">
        <f>IF(AL294="Commissioned Extra","",(IF((AD294)=0,0,SUMPRODUCT($F$17:$U$17,F294:U294))+VLOOKUP($A294,Incurred_Real!$A$25:$BS$376,Incurred_Real!$AO$1,FALSE)))</f>
        <v>1386600.6678749069</v>
      </c>
      <c r="AN294" s="232" cm="1">
        <f t="array" ref="AN294">IF(ROUND(AE294,0)=0,0,LOOKUP(2,1/(F294:AC294&lt;&gt;""),F294:AC294))</f>
        <v>1436816.610294292</v>
      </c>
      <c r="AO294" s="232">
        <f t="shared" si="61"/>
        <v>1436816.610294292</v>
      </c>
      <c r="AP294" s="78"/>
      <c r="AQ294" s="20"/>
      <c r="AR294" s="245">
        <f>VLOOKUP($A294,Incurred_Real!$A$25:$CD$376,Incurred_Real!AR$1,FALSE)</f>
        <v>0</v>
      </c>
      <c r="AS294" s="246">
        <f>VLOOKUP($A294,Incurred_Real!$A$25:$CD$376,Incurred_Real!AS$1,FALSE)</f>
        <v>0</v>
      </c>
      <c r="AT294" s="246">
        <f>VLOOKUP($A294,Incurred_Real!$A$25:$CD$376,Incurred_Real!AT$1,FALSE)</f>
        <v>0</v>
      </c>
      <c r="AU294" s="246">
        <f>VLOOKUP($A294,Incurred_Real!$A$25:$CD$376,Incurred_Real!AU$1,FALSE)</f>
        <v>0</v>
      </c>
      <c r="AV294" s="246">
        <f>VLOOKUP($A294,Incurred_Real!$A$25:$CD$376,Incurred_Real!AV$1,FALSE)</f>
        <v>1</v>
      </c>
      <c r="AW294" s="246">
        <f>VLOOKUP($A294,Incurred_Real!$A$25:$CD$376,Incurred_Real!AW$1,FALSE)</f>
        <v>0</v>
      </c>
      <c r="AX294" s="246">
        <f>VLOOKUP($A294,Incurred_Real!$A$25:$CD$376,Incurred_Real!AX$1,FALSE)</f>
        <v>0</v>
      </c>
      <c r="AY294" s="246">
        <f>VLOOKUP($A294,Incurred_Real!$A$25:$CD$376,Incurred_Real!AY$1,FALSE)</f>
        <v>0</v>
      </c>
      <c r="AZ294" s="246">
        <f>VLOOKUP($A294,Incurred_Real!$A$25:$CD$376,Incurred_Real!AZ$1,FALSE)</f>
        <v>0</v>
      </c>
      <c r="BA294" s="246">
        <f>VLOOKUP($A294,Incurred_Real!$A$25:$CD$376,Incurred_Real!BA$1,FALSE)</f>
        <v>0</v>
      </c>
      <c r="BB294" s="246">
        <f>VLOOKUP($A294,Incurred_Real!$A$25:$CD$376,Incurred_Real!BB$1,FALSE)</f>
        <v>0</v>
      </c>
      <c r="BC294" s="246">
        <f>VLOOKUP($A294,Incurred_Real!$A$25:$CD$376,Incurred_Real!BC$1,FALSE)</f>
        <v>0</v>
      </c>
      <c r="BD294" s="246">
        <f>VLOOKUP($A294,Incurred_Real!$A$25:$CD$376,Incurred_Real!BD$1,FALSE)</f>
        <v>0</v>
      </c>
      <c r="BE294" s="246">
        <f>VLOOKUP($A294,Incurred_Real!$A$25:$CD$376,Incurred_Real!BE$1,FALSE)</f>
        <v>0</v>
      </c>
      <c r="BF294" s="246">
        <f>VLOOKUP($A294,Incurred_Real!$A$25:$CD$376,Incurred_Real!BF$1,FALSE)</f>
        <v>0</v>
      </c>
      <c r="BG294" s="246">
        <f>VLOOKUP($A294,Incurred_Real!$A$25:$CD$376,Incurred_Real!BG$1,FALSE)</f>
        <v>0</v>
      </c>
      <c r="BH294" s="246">
        <f>VLOOKUP($A294,Incurred_Real!$A$25:$CD$376,Incurred_Real!BH$1,FALSE)</f>
        <v>0</v>
      </c>
      <c r="BI294" s="246">
        <f>VLOOKUP($A294,Incurred_Real!$A$25:$CD$376,Incurred_Real!BI$1,FALSE)</f>
        <v>0</v>
      </c>
      <c r="BJ294" s="246">
        <f>VLOOKUP($A294,Incurred_Real!$A$25:$CD$376,Incurred_Real!BJ$1,FALSE)</f>
        <v>0</v>
      </c>
      <c r="BK294" s="246">
        <f>VLOOKUP($A294,Incurred_Real!$A$25:$CD$376,Incurred_Real!BK$1,FALSE)</f>
        <v>0</v>
      </c>
      <c r="BL294" s="246">
        <f>VLOOKUP($A294,Incurred_Real!$A$25:$CD$376,Incurred_Real!BL$1,FALSE)</f>
        <v>0</v>
      </c>
      <c r="BM294" s="246">
        <f>VLOOKUP($A294,Incurred_Real!$A$25:$CD$376,Incurred_Real!BM$1,FALSE)</f>
        <v>0</v>
      </c>
      <c r="BN294" s="246">
        <f>VLOOKUP($A294,Incurred_Real!$A$25:$CD$376,Incurred_Real!BN$1,FALSE)</f>
        <v>0</v>
      </c>
      <c r="BO294" s="246">
        <f>VLOOKUP($A294,Incurred_Real!$A$25:$CD$376,Incurred_Real!BO$1,FALSE)</f>
        <v>0</v>
      </c>
      <c r="BP294" s="246">
        <f>VLOOKUP($A294,Incurred_Real!$A$25:$CD$376,Incurred_Real!BP$1,FALSE)</f>
        <v>0</v>
      </c>
      <c r="BQ294" s="246">
        <f>VLOOKUP($A294,Incurred_Real!$A$25:$CD$376,Incurred_Real!BQ$1,FALSE)</f>
        <v>0</v>
      </c>
      <c r="BR294" s="246">
        <f>VLOOKUP($A294,Incurred_Real!$A$25:$CD$376,Incurred_Real!BR$1,FALSE)</f>
        <v>0</v>
      </c>
      <c r="BS294" s="254">
        <f t="shared" si="62"/>
        <v>1</v>
      </c>
      <c r="BT294" s="249">
        <f>1+IF(ISNA(VLOOKUP($A294,'Project labour content'!$A$7:$D$255,'Project labour content'!$D$1,FALSE)),VLOOKUP($D294,'Project labour content'!$F$6:$G$15,'Project labour content'!$G$1,FALSE),VLOOKUP($A294,'Project labour content'!$A$7:$D$255,'Project labour content'!$D$1,FALSE))*LabEsc22*1</f>
        <v>1.0024480115846353</v>
      </c>
      <c r="BU294" s="249">
        <f>1+IF(ISNA(VLOOKUP($A294,'Project labour content'!$A$7:$D$255,'Project labour content'!$D$1,FALSE)),VLOOKUP($D294,'Project labour content'!$F$6:$G$15,'Project labour content'!$G$1,FALSE),VLOOKUP($A294,'Project labour content'!$A$7:$D$255,'Project labour content'!$D$1,FALSE))*LabEsc23*1</f>
        <v>1.0049077736248768</v>
      </c>
      <c r="BV294" s="249">
        <f>1+IF(ISNA(VLOOKUP($A294,'Project labour content'!$A$7:$D$255,'Project labour content'!$D$1,FALSE)),VLOOKUP($D294,'Project labour content'!$F$6:$G$15,'Project labour content'!$G$1,FALSE),VLOOKUP($A294,'Project labour content'!$A$7:$D$255,'Project labour content'!$D$1,FALSE))*LabEsc24*1</f>
        <v>1.0072248694667842</v>
      </c>
      <c r="BW294" s="249">
        <f>1+IF(ISNA(VLOOKUP($A294,'Project labour content'!$A$7:$D$255,'Project labour content'!$D$1,FALSE)),VLOOKUP($D294,'Project labour content'!$F$6:$G$15,'Project labour content'!$G$1,FALSE),VLOOKUP($A294,'Project labour content'!$A$7:$D$255,'Project labour content'!$D$1,FALSE))*LabEsc25*1</f>
        <v>1.0103282331643793</v>
      </c>
      <c r="BX294" s="249">
        <f>1+IF(ISNA(VLOOKUP($A294,'Project labour content'!$A$7:$D$255,'Project labour content'!$D$1,FALSE)),VLOOKUP($D294,'Project labour content'!$F$6:$G$15,'Project labour content'!$G$1,FALSE),VLOOKUP($A294,'Project labour content'!$A$7:$D$255,'Project labour content'!$D$1,FALSE))*LabEsc26*1</f>
        <v>1.0137103823674747</v>
      </c>
      <c r="BY294" s="249">
        <f>1+IF(ISNA(VLOOKUP($A294,'Project labour content'!$A$7:$D$255,'Project labour content'!$D$1,FALSE)),VLOOKUP($D294,'Project labour content'!$F$6:$G$15,'Project labour content'!$G$1,FALSE),VLOOKUP($A294,'Project labour content'!$A$7:$D$255,'Project labour content'!$D$1,FALSE))*LabEsc27*1</f>
        <v>1.0158052335508072</v>
      </c>
      <c r="BZ294" s="249">
        <f>1+IF(ISNA(VLOOKUP($A294,'Project labour content'!$A$7:$D$255,'Project labour content'!$D$1,FALSE)),VLOOKUP($D294,'Project labour content'!$F$6:$G$15,'Project labour content'!$G$1,FALSE),VLOOKUP($A294,'Project labour content'!$A$7:$D$255,'Project labour content'!$D$1,FALSE))*LabEsc28*1</f>
        <v>1.0173826564918567</v>
      </c>
      <c r="CA294" s="249">
        <f>1+IF(ISNA(VLOOKUP($A294,'Project labour content'!$A$7:$D$255,'Project labour content'!$D$1,FALSE)),VLOOKUP($D294,'Project labour content'!$F$6:$G$15,'Project labour content'!$G$1,FALSE),VLOOKUP($A294,'Project labour content'!$A$7:$D$255,'Project labour content'!$D$1,FALSE))*LabEsc29*1</f>
        <v>1.0199141048276528</v>
      </c>
      <c r="CB294" s="250" t="str">
        <f>IF(ISNA(VLOOKUP($A294,'Project labour content'!$A$7:$D$255,'Project labour content'!$D$1,FALSE)),"Category","Project")</f>
        <v>Project</v>
      </c>
      <c r="CD294" s="247" t="str">
        <f t="shared" si="63"/>
        <v>15057</v>
      </c>
    </row>
    <row r="295" spans="1:82" x14ac:dyDescent="0.15">
      <c r="A295" s="11" t="s">
        <v>957</v>
      </c>
      <c r="B295" s="11" t="str">
        <f>VLOOKUP($A295,'Incurred Real 2022$'!$A$25:$AC$426,'Incurred Real 2022$'!B$1,FALSE)</f>
        <v>BatteryUnit Asset Replacement 2024-2028</v>
      </c>
      <c r="C295" s="11" t="str">
        <f>VLOOKUP($A295,'Incurred Real 2022$'!$A$25:$AC$426,'Incurred Real 2022$'!C$1,FALSE)</f>
        <v>ExAnte</v>
      </c>
      <c r="D295" s="11" t="str">
        <f>VLOOKUP($A295,'Incurred Real 2022$'!$A$25:$AC$426,'Incurred Real 2022$'!D$1,FALSE)</f>
        <v>Replacement</v>
      </c>
      <c r="E295" s="11" t="str">
        <f>VLOOKUP($A295,'Incurred Real 2022$'!$A$25:$AC$426,'Incurred Real 2022$'!E$1,FALSE)</f>
        <v>Proposed</v>
      </c>
      <c r="F295" s="105" t="str">
        <f>IF(VLOOKUP($A295,'Incurred Real 2022$'!$A$25:$AC$426,'Incurred Real 2022$'!F$1,FALSE)=0,"",VLOOKUP($A295,'Incurred Real 2022$'!$A$25:$AC$426,'Incurred Real 2022$'!F$1,FALSE))</f>
        <v/>
      </c>
      <c r="G295" s="105" t="str">
        <f>IF(VLOOKUP($A295,'Incurred Real 2022$'!$A$25:$AC$426,'Incurred Real 2022$'!G$1,FALSE)=0,"",VLOOKUP($A295,'Incurred Real 2022$'!$A$25:$AC$426,'Incurred Real 2022$'!G$1,FALSE))</f>
        <v/>
      </c>
      <c r="H295" s="105" t="str">
        <f>IF(VLOOKUP($A295,'Incurred Real 2022$'!$A$25:$AC$426,'Incurred Real 2022$'!H$1,FALSE)=0,"",VLOOKUP($A295,'Incurred Real 2022$'!$A$25:$AC$426,'Incurred Real 2022$'!H$1,FALSE))</f>
        <v/>
      </c>
      <c r="I295" s="105" t="str">
        <f>IF(VLOOKUP($A295,'Incurred Real 2022$'!$A$25:$AC$426,'Incurred Real 2022$'!I$1,FALSE)=0,"",VLOOKUP($A295,'Incurred Real 2022$'!$A$25:$AC$426,'Incurred Real 2022$'!I$1,FALSE))</f>
        <v/>
      </c>
      <c r="J295" s="105" t="str">
        <f>IF(VLOOKUP($A295,'Incurred Real 2022$'!$A$25:$AC$426,'Incurred Real 2022$'!J$1,FALSE)=0,"",VLOOKUP($A295,'Incurred Real 2022$'!$A$25:$AC$426,'Incurred Real 2022$'!J$1,FALSE))</f>
        <v/>
      </c>
      <c r="K295" s="105" t="str">
        <f>IF(VLOOKUP($A295,'Incurred Real 2022$'!$A$25:$AC$426,'Incurred Real 2022$'!K$1,FALSE)=0,"",VLOOKUP($A295,'Incurred Real 2022$'!$A$25:$AC$426,'Incurred Real 2022$'!K$1,FALSE))</f>
        <v/>
      </c>
      <c r="L295" s="105" t="str">
        <f>IF(VLOOKUP($A295,'Incurred Real 2022$'!$A$25:$AC$426,'Incurred Real 2022$'!L$1,FALSE)=0,"",VLOOKUP($A295,'Incurred Real 2022$'!$A$25:$AC$426,'Incurred Real 2022$'!L$1,FALSE))</f>
        <v/>
      </c>
      <c r="M295" s="105" t="str">
        <f>IF(VLOOKUP($A295,'Incurred Real 2022$'!$A$25:$AC$426,'Incurred Real 2022$'!M$1,FALSE)=0,"",VLOOKUP($A295,'Incurred Real 2022$'!$A$25:$AC$426,'Incurred Real 2022$'!M$1,FALSE))</f>
        <v/>
      </c>
      <c r="N295" s="105" t="str">
        <f>IF(VLOOKUP($A295,'Incurred Real 2022$'!$A$25:$AC$426,'Incurred Real 2022$'!N$1,FALSE)=0,"",VLOOKUP($A295,'Incurred Real 2022$'!$A$25:$AC$426,'Incurred Real 2022$'!N$1,FALSE))</f>
        <v/>
      </c>
      <c r="O295" s="105" t="str">
        <f>IF(VLOOKUP($A295,'Incurred Real 2022$'!$A$25:$AC$426,'Incurred Real 2022$'!O$1,FALSE)=0,"",VLOOKUP($A295,'Incurred Real 2022$'!$A$25:$AC$426,'Incurred Real 2022$'!O$1,FALSE))</f>
        <v/>
      </c>
      <c r="P295" s="105" t="str">
        <f>IF(VLOOKUP($A295,'Incurred Real 2022$'!$A$25:$AC$426,'Incurred Real 2022$'!P$1,FALSE)=0,"",VLOOKUP($A295,'Incurred Real 2022$'!$A$25:$AC$426,'Incurred Real 2022$'!P$1,FALSE))</f>
        <v/>
      </c>
      <c r="Q295" s="105" t="str">
        <f>IF(VLOOKUP($A295,'Incurred Real 2022$'!$A$25:$AC$426,'Incurred Real 2022$'!Q$1,FALSE)=0,"",VLOOKUP($A295,'Incurred Real 2022$'!$A$25:$AC$426,'Incurred Real 2022$'!Q$1,FALSE))</f>
        <v/>
      </c>
      <c r="R295" s="105" t="str">
        <f>IF(VLOOKUP($A295,'Incurred Real 2022$'!$A$25:$AC$426,'Incurred Real 2022$'!R$1,FALSE)=0,"",VLOOKUP($A295,'Incurred Real 2022$'!$A$25:$AC$426,'Incurred Real 2022$'!R$1,FALSE))</f>
        <v/>
      </c>
      <c r="S295" s="105" t="str">
        <f>IF(VLOOKUP($A295,'Incurred Real 2022$'!$A$25:$AC$426,'Incurred Real 2022$'!S$1,FALSE)=0,"",VLOOKUP($A295,'Incurred Real 2022$'!$A$25:$AC$426,'Incurred Real 2022$'!S$1,FALSE))</f>
        <v/>
      </c>
      <c r="T295" s="105" t="str">
        <f>IF(VLOOKUP($A295,'Incurred Real 2022$'!$A$25:$AC$426,'Incurred Real 2022$'!T$1,FALSE)=0,"",VLOOKUP($A295,'Incurred Real 2022$'!$A$25:$AC$426,'Incurred Real 2022$'!T$1,FALSE))</f>
        <v/>
      </c>
      <c r="U295" s="105" t="str">
        <f>IF(VLOOKUP($A295,'Incurred Real 2022$'!$A$25:$AC$426,'Incurred Real 2022$'!U$1,FALSE)=0,"",VLOOKUP($A295,'Incurred Real 2022$'!$A$25:$AC$426,'Incurred Real 2022$'!U$1,FALSE))</f>
        <v/>
      </c>
      <c r="V295" s="13" t="str">
        <f>IF(ISTEXT(VLOOKUP($A295,'Incurred Real 2022$'!$A$25:$AC$426,'Incurred Real 2022$'!V$1,FALSE)),"",(VLOOKUP($A295,'Incurred Real 2022$'!$A$25:$AC$426,'Incurred Real 2022$'!V$1,FALSE))*BT295*Incurred_Nominal!V$15)</f>
        <v/>
      </c>
      <c r="W295" s="13" t="str">
        <f>IF(ISTEXT(VLOOKUP($A295,'Incurred Real 2022$'!$A$25:$AC$426,'Incurred Real 2022$'!W$1,FALSE)),"",(VLOOKUP($A295,'Incurred Real 2022$'!$A$25:$AC$426,'Incurred Real 2022$'!W$1,FALSE))*BU295*Incurred_Nominal!W$15)</f>
        <v/>
      </c>
      <c r="X295" s="13">
        <f>IF(ISTEXT(VLOOKUP($A295,'Incurred Real 2022$'!$A$25:$AC$426,'Incurred Real 2022$'!X$1,FALSE)),"",(VLOOKUP($A295,'Incurred Real 2022$'!$A$25:$AC$426,'Incurred Real 2022$'!X$1,FALSE))*BV295*Incurred_Nominal!X$15)</f>
        <v>926403.8391967474</v>
      </c>
      <c r="Y295" s="13">
        <f>IF(ISTEXT(VLOOKUP($A295,'Incurred Real 2022$'!$A$25:$AC$426,'Incurred Real 2022$'!Y$1,FALSE)),"",(VLOOKUP($A295,'Incurred Real 2022$'!$A$25:$AC$426,'Incurred Real 2022$'!Y$1,FALSE))*BW295*Incurred_Nominal!Y$15)</f>
        <v>953447.58559446118</v>
      </c>
      <c r="Z295" s="13">
        <f>IF(ISTEXT(VLOOKUP($A295,'Incurred Real 2022$'!$A$25:$AC$426,'Incurred Real 2022$'!Z$1,FALSE)),"",(VLOOKUP($A295,'Incurred Real 2022$'!$A$25:$AC$426,'Incurred Real 2022$'!Z$1,FALSE))*BX295*Incurred_Nominal!Z$15)</f>
        <v>977626.49163777661</v>
      </c>
      <c r="AA295" s="13">
        <f>IF(ISTEXT(VLOOKUP($A295,'Incurred Real 2022$'!$A$25:$AC$426,'Incurred Real 2022$'!AA$1,FALSE)),"",(VLOOKUP($A295,'Incurred Real 2022$'!$A$25:$AC$426,'Incurred Real 2022$'!AA$1,FALSE))*BY295*Incurred_Nominal!AA$15)</f>
        <v>1001911.6192477274</v>
      </c>
      <c r="AB295" s="13">
        <f>IF(ISTEXT(VLOOKUP($A295,'Incurred Real 2022$'!$A$25:$AC$426,'Incurred Real 2022$'!AB$1,FALSE)),"",(VLOOKUP($A295,'Incurred Real 2022$'!$A$25:$AC$426,'Incurred Real 2022$'!AB$1,FALSE))*BZ295*Incurred_Nominal!AB$15)</f>
        <v>1030524.6904314479</v>
      </c>
      <c r="AC295" s="13" t="str">
        <f>IF(ISTEXT(VLOOKUP($A295,'Incurred Real 2022$'!$A$25:$AC$426,'Incurred Real 2022$'!AC$1,FALSE)),"",(VLOOKUP($A295,'Incurred Real 2022$'!$A$25:$AC$426,'Incurred Real 2022$'!AC$1,FALSE))*CA295*Incurred_Nominal!AC$15)</f>
        <v/>
      </c>
      <c r="AD295" s="232">
        <f t="shared" si="58"/>
        <v>4889914.2261081608</v>
      </c>
      <c r="AE295" s="232">
        <f t="shared" si="59"/>
        <v>4889914.2261081608</v>
      </c>
      <c r="AF295" s="239">
        <f t="shared" si="60"/>
        <v>5123946.2074944386</v>
      </c>
      <c r="AG295" s="237">
        <f t="shared" si="57"/>
        <v>5123946.2074944386</v>
      </c>
      <c r="AH295" s="240">
        <f t="shared" si="64"/>
        <v>1</v>
      </c>
      <c r="AI295" s="234">
        <f>VLOOKUP($A295,Incurred_Real!$A$25:$AP$479,Incurred_Real!AI$1,FALSE)</f>
        <v>2028</v>
      </c>
      <c r="AJ295" s="235" t="str">
        <f>VLOOKUP($A295,Incurred_Real!$A$25:$AP$479,Incurred_Real!AJ$1,FALSE)</f>
        <v/>
      </c>
      <c r="AK295" s="236">
        <f>VLOOKUP($A295,Incurred_Real!$A$25:$AP$479,Incurred_Real!AK$1,FALSE)</f>
        <v>2028</v>
      </c>
      <c r="AL295" s="235" t="str">
        <f>VLOOKUP($A295,Incurred_Real!$A$25:$AP$479,Incurred_Real!AL$1,FALSE)</f>
        <v/>
      </c>
      <c r="AM295" s="237">
        <f>IF(AL295="Commissioned Extra","",(IF((AD295)=0,0,SUMPRODUCT($F$17:$U$17,F295:U295))+VLOOKUP($A295,Incurred_Real!$A$25:$BS$376,Incurred_Real!$AO$1,FALSE)))</f>
        <v>4605266.3901332803</v>
      </c>
      <c r="AN295" s="232" cm="1">
        <f t="array" ref="AN295">IF(ROUND(AE295,0)=0,0,LOOKUP(2,1/(F295:AC295&lt;&gt;""),F295:AC295))</f>
        <v>1030524.6904314479</v>
      </c>
      <c r="AO295" s="232">
        <f t="shared" si="61"/>
        <v>4889914.2261081608</v>
      </c>
      <c r="AP295" s="78"/>
      <c r="AQ295" s="20"/>
      <c r="AR295" s="245">
        <f>VLOOKUP($A295,Incurred_Real!$A$25:$CD$376,Incurred_Real!AR$1,FALSE)</f>
        <v>1</v>
      </c>
      <c r="AS295" s="246">
        <f>VLOOKUP($A295,Incurred_Real!$A$25:$CD$376,Incurred_Real!AS$1,FALSE)</f>
        <v>0</v>
      </c>
      <c r="AT295" s="246">
        <f>VLOOKUP($A295,Incurred_Real!$A$25:$CD$376,Incurred_Real!AT$1,FALSE)</f>
        <v>0</v>
      </c>
      <c r="AU295" s="246">
        <f>VLOOKUP($A295,Incurred_Real!$A$25:$CD$376,Incurred_Real!AU$1,FALSE)</f>
        <v>0</v>
      </c>
      <c r="AV295" s="246">
        <f>VLOOKUP($A295,Incurred_Real!$A$25:$CD$376,Incurred_Real!AV$1,FALSE)</f>
        <v>0</v>
      </c>
      <c r="AW295" s="246">
        <f>VLOOKUP($A295,Incurred_Real!$A$25:$CD$376,Incurred_Real!AW$1,FALSE)</f>
        <v>0</v>
      </c>
      <c r="AX295" s="246">
        <f>VLOOKUP($A295,Incurred_Real!$A$25:$CD$376,Incurred_Real!AX$1,FALSE)</f>
        <v>0</v>
      </c>
      <c r="AY295" s="246">
        <f>VLOOKUP($A295,Incurred_Real!$A$25:$CD$376,Incurred_Real!AY$1,FALSE)</f>
        <v>0</v>
      </c>
      <c r="AZ295" s="246">
        <f>VLOOKUP($A295,Incurred_Real!$A$25:$CD$376,Incurred_Real!AZ$1,FALSE)</f>
        <v>0</v>
      </c>
      <c r="BA295" s="246">
        <f>VLOOKUP($A295,Incurred_Real!$A$25:$CD$376,Incurred_Real!BA$1,FALSE)</f>
        <v>0</v>
      </c>
      <c r="BB295" s="246">
        <f>VLOOKUP($A295,Incurred_Real!$A$25:$CD$376,Incurred_Real!BB$1,FALSE)</f>
        <v>0</v>
      </c>
      <c r="BC295" s="246">
        <f>VLOOKUP($A295,Incurred_Real!$A$25:$CD$376,Incurred_Real!BC$1,FALSE)</f>
        <v>0</v>
      </c>
      <c r="BD295" s="246">
        <f>VLOOKUP($A295,Incurred_Real!$A$25:$CD$376,Incurred_Real!BD$1,FALSE)</f>
        <v>0</v>
      </c>
      <c r="BE295" s="246">
        <f>VLOOKUP($A295,Incurred_Real!$A$25:$CD$376,Incurred_Real!BE$1,FALSE)</f>
        <v>0</v>
      </c>
      <c r="BF295" s="246">
        <f>VLOOKUP($A295,Incurred_Real!$A$25:$CD$376,Incurred_Real!BF$1,FALSE)</f>
        <v>0</v>
      </c>
      <c r="BG295" s="246">
        <f>VLOOKUP($A295,Incurred_Real!$A$25:$CD$376,Incurred_Real!BG$1,FALSE)</f>
        <v>0.9575237728219379</v>
      </c>
      <c r="BH295" s="246">
        <f>VLOOKUP($A295,Incurred_Real!$A$25:$CD$376,Incurred_Real!BH$1,FALSE)</f>
        <v>4.2476227178062098E-2</v>
      </c>
      <c r="BI295" s="246">
        <f>VLOOKUP($A295,Incurred_Real!$A$25:$CD$376,Incurred_Real!BI$1,FALSE)</f>
        <v>0</v>
      </c>
      <c r="BJ295" s="246">
        <f>VLOOKUP($A295,Incurred_Real!$A$25:$CD$376,Incurred_Real!BJ$1,FALSE)</f>
        <v>0</v>
      </c>
      <c r="BK295" s="246">
        <f>VLOOKUP($A295,Incurred_Real!$A$25:$CD$376,Incurred_Real!BK$1,FALSE)</f>
        <v>0</v>
      </c>
      <c r="BL295" s="246">
        <f>VLOOKUP($A295,Incurred_Real!$A$25:$CD$376,Incurred_Real!BL$1,FALSE)</f>
        <v>0</v>
      </c>
      <c r="BM295" s="246">
        <f>VLOOKUP($A295,Incurred_Real!$A$25:$CD$376,Incurred_Real!BM$1,FALSE)</f>
        <v>0</v>
      </c>
      <c r="BN295" s="246">
        <f>VLOOKUP($A295,Incurred_Real!$A$25:$CD$376,Incurred_Real!BN$1,FALSE)</f>
        <v>0</v>
      </c>
      <c r="BO295" s="246">
        <f>VLOOKUP($A295,Incurred_Real!$A$25:$CD$376,Incurred_Real!BO$1,FALSE)</f>
        <v>0</v>
      </c>
      <c r="BP295" s="246">
        <f>VLOOKUP($A295,Incurred_Real!$A$25:$CD$376,Incurred_Real!BP$1,FALSE)</f>
        <v>0</v>
      </c>
      <c r="BQ295" s="246">
        <f>VLOOKUP($A295,Incurred_Real!$A$25:$CD$376,Incurred_Real!BQ$1,FALSE)</f>
        <v>0</v>
      </c>
      <c r="BR295" s="246">
        <f>VLOOKUP($A295,Incurred_Real!$A$25:$CD$376,Incurred_Real!BR$1,FALSE)</f>
        <v>0</v>
      </c>
      <c r="BS295" s="254">
        <f t="shared" si="62"/>
        <v>1</v>
      </c>
      <c r="BT295" s="249">
        <f>1+IF(ISNA(VLOOKUP($A295,'Project labour content'!$A$7:$D$255,'Project labour content'!$D$1,FALSE)),VLOOKUP($D295,'Project labour content'!$F$6:$G$15,'Project labour content'!$G$1,FALSE),VLOOKUP($A295,'Project labour content'!$A$7:$D$255,'Project labour content'!$D$1,FALSE))*LabEsc22*1</f>
        <v>1.0009648240878994</v>
      </c>
      <c r="BU295" s="249">
        <f>1+IF(ISNA(VLOOKUP($A295,'Project labour content'!$A$7:$D$255,'Project labour content'!$D$1,FALSE)),VLOOKUP($D295,'Project labour content'!$F$6:$G$15,'Project labour content'!$G$1,FALSE),VLOOKUP($A295,'Project labour content'!$A$7:$D$255,'Project labour content'!$D$1,FALSE))*LabEsc23*1</f>
        <v>1.0019342793314208</v>
      </c>
      <c r="BV295" s="249">
        <f>1+IF(ISNA(VLOOKUP($A295,'Project labour content'!$A$7:$D$255,'Project labour content'!$D$1,FALSE)),VLOOKUP($D295,'Project labour content'!$F$6:$G$15,'Project labour content'!$G$1,FALSE),VLOOKUP($A295,'Project labour content'!$A$7:$D$255,'Project labour content'!$D$1,FALSE))*LabEsc24*1</f>
        <v>1.002847506170818</v>
      </c>
      <c r="BW295" s="249">
        <f>1+IF(ISNA(VLOOKUP($A295,'Project labour content'!$A$7:$D$255,'Project labour content'!$D$1,FALSE)),VLOOKUP($D295,'Project labour content'!$F$6:$G$15,'Project labour content'!$G$1,FALSE),VLOOKUP($A295,'Project labour content'!$A$7:$D$255,'Project labour content'!$D$1,FALSE))*LabEsc25*1</f>
        <v>1.0040706213177173</v>
      </c>
      <c r="BX295" s="249">
        <f>1+IF(ISNA(VLOOKUP($A295,'Project labour content'!$A$7:$D$255,'Project labour content'!$D$1,FALSE)),VLOOKUP($D295,'Project labour content'!$F$6:$G$15,'Project labour content'!$G$1,FALSE),VLOOKUP($A295,'Project labour content'!$A$7:$D$255,'Project labour content'!$D$1,FALSE))*LabEsc26*1</f>
        <v>1.005403612975313</v>
      </c>
      <c r="BY295" s="249">
        <f>1+IF(ISNA(VLOOKUP($A295,'Project labour content'!$A$7:$D$255,'Project labour content'!$D$1,FALSE)),VLOOKUP($D295,'Project labour content'!$F$6:$G$15,'Project labour content'!$G$1,FALSE),VLOOKUP($A295,'Project labour content'!$A$7:$D$255,'Project labour content'!$D$1,FALSE))*LabEsc27*1</f>
        <v>1.0062292475004639</v>
      </c>
      <c r="BZ295" s="249">
        <f>1+IF(ISNA(VLOOKUP($A295,'Project labour content'!$A$7:$D$255,'Project labour content'!$D$1,FALSE)),VLOOKUP($D295,'Project labour content'!$F$6:$G$15,'Project labour content'!$G$1,FALSE),VLOOKUP($A295,'Project labour content'!$A$7:$D$255,'Project labour content'!$D$1,FALSE))*LabEsc28*1</f>
        <v>1.0068509502979024</v>
      </c>
      <c r="CA295" s="249">
        <f>1+IF(ISNA(VLOOKUP($A295,'Project labour content'!$A$7:$D$255,'Project labour content'!$D$1,FALSE)),VLOOKUP($D295,'Project labour content'!$F$6:$G$15,'Project labour content'!$G$1,FALSE),VLOOKUP($A295,'Project labour content'!$A$7:$D$255,'Project labour content'!$D$1,FALSE))*LabEsc29*1</f>
        <v>1.0078486589472317</v>
      </c>
      <c r="CB295" s="250" t="str">
        <f>IF(ISNA(VLOOKUP($A295,'Project labour content'!$A$7:$D$255,'Project labour content'!$D$1,FALSE)),"Category","Project")</f>
        <v>Project</v>
      </c>
      <c r="CD295" s="247" t="str">
        <f t="shared" si="63"/>
        <v>15059</v>
      </c>
    </row>
    <row r="296" spans="1:82" x14ac:dyDescent="0.15">
      <c r="A296" s="11" t="s">
        <v>958</v>
      </c>
      <c r="B296" s="11" t="str">
        <f>VLOOKUP($A296,'Incurred Real 2022$'!$A$25:$AC$426,'Incurred Real 2022$'!B$1,FALSE)</f>
        <v>Circuit Breakers Unit Asset Replacement 2024-2028</v>
      </c>
      <c r="C296" s="11" t="str">
        <f>VLOOKUP($A296,'Incurred Real 2022$'!$A$25:$AC$426,'Incurred Real 2022$'!C$1,FALSE)</f>
        <v>ExAnte</v>
      </c>
      <c r="D296" s="11" t="str">
        <f>VLOOKUP($A296,'Incurred Real 2022$'!$A$25:$AC$426,'Incurred Real 2022$'!D$1,FALSE)</f>
        <v>Replacement</v>
      </c>
      <c r="E296" s="11" t="str">
        <f>VLOOKUP($A296,'Incurred Real 2022$'!$A$25:$AC$426,'Incurred Real 2022$'!E$1,FALSE)</f>
        <v>Potential</v>
      </c>
      <c r="F296" s="105" t="str">
        <f>IF(VLOOKUP($A296,'Incurred Real 2022$'!$A$25:$AC$426,'Incurred Real 2022$'!F$1,FALSE)=0,"",VLOOKUP($A296,'Incurred Real 2022$'!$A$25:$AC$426,'Incurred Real 2022$'!F$1,FALSE))</f>
        <v/>
      </c>
      <c r="G296" s="105" t="str">
        <f>IF(VLOOKUP($A296,'Incurred Real 2022$'!$A$25:$AC$426,'Incurred Real 2022$'!G$1,FALSE)=0,"",VLOOKUP($A296,'Incurred Real 2022$'!$A$25:$AC$426,'Incurred Real 2022$'!G$1,FALSE))</f>
        <v/>
      </c>
      <c r="H296" s="105" t="str">
        <f>IF(VLOOKUP($A296,'Incurred Real 2022$'!$A$25:$AC$426,'Incurred Real 2022$'!H$1,FALSE)=0,"",VLOOKUP($A296,'Incurred Real 2022$'!$A$25:$AC$426,'Incurred Real 2022$'!H$1,FALSE))</f>
        <v/>
      </c>
      <c r="I296" s="105" t="str">
        <f>IF(VLOOKUP($A296,'Incurred Real 2022$'!$A$25:$AC$426,'Incurred Real 2022$'!I$1,FALSE)=0,"",VLOOKUP($A296,'Incurred Real 2022$'!$A$25:$AC$426,'Incurred Real 2022$'!I$1,FALSE))</f>
        <v/>
      </c>
      <c r="J296" s="105" t="str">
        <f>IF(VLOOKUP($A296,'Incurred Real 2022$'!$A$25:$AC$426,'Incurred Real 2022$'!J$1,FALSE)=0,"",VLOOKUP($A296,'Incurred Real 2022$'!$A$25:$AC$426,'Incurred Real 2022$'!J$1,FALSE))</f>
        <v/>
      </c>
      <c r="K296" s="105" t="str">
        <f>IF(VLOOKUP($A296,'Incurred Real 2022$'!$A$25:$AC$426,'Incurred Real 2022$'!K$1,FALSE)=0,"",VLOOKUP($A296,'Incurred Real 2022$'!$A$25:$AC$426,'Incurred Real 2022$'!K$1,FALSE))</f>
        <v/>
      </c>
      <c r="L296" s="105" t="str">
        <f>IF(VLOOKUP($A296,'Incurred Real 2022$'!$A$25:$AC$426,'Incurred Real 2022$'!L$1,FALSE)=0,"",VLOOKUP($A296,'Incurred Real 2022$'!$A$25:$AC$426,'Incurred Real 2022$'!L$1,FALSE))</f>
        <v/>
      </c>
      <c r="M296" s="105" t="str">
        <f>IF(VLOOKUP($A296,'Incurred Real 2022$'!$A$25:$AC$426,'Incurred Real 2022$'!M$1,FALSE)=0,"",VLOOKUP($A296,'Incurred Real 2022$'!$A$25:$AC$426,'Incurred Real 2022$'!M$1,FALSE))</f>
        <v/>
      </c>
      <c r="N296" s="105" t="str">
        <f>IF(VLOOKUP($A296,'Incurred Real 2022$'!$A$25:$AC$426,'Incurred Real 2022$'!N$1,FALSE)=0,"",VLOOKUP($A296,'Incurred Real 2022$'!$A$25:$AC$426,'Incurred Real 2022$'!N$1,FALSE))</f>
        <v/>
      </c>
      <c r="O296" s="105" t="str">
        <f>IF(VLOOKUP($A296,'Incurred Real 2022$'!$A$25:$AC$426,'Incurred Real 2022$'!O$1,FALSE)=0,"",VLOOKUP($A296,'Incurred Real 2022$'!$A$25:$AC$426,'Incurred Real 2022$'!O$1,FALSE))</f>
        <v/>
      </c>
      <c r="P296" s="105" t="str">
        <f>IF(VLOOKUP($A296,'Incurred Real 2022$'!$A$25:$AC$426,'Incurred Real 2022$'!P$1,FALSE)=0,"",VLOOKUP($A296,'Incurred Real 2022$'!$A$25:$AC$426,'Incurred Real 2022$'!P$1,FALSE))</f>
        <v/>
      </c>
      <c r="Q296" s="105" t="str">
        <f>IF(VLOOKUP($A296,'Incurred Real 2022$'!$A$25:$AC$426,'Incurred Real 2022$'!Q$1,FALSE)=0,"",VLOOKUP($A296,'Incurred Real 2022$'!$A$25:$AC$426,'Incurred Real 2022$'!Q$1,FALSE))</f>
        <v/>
      </c>
      <c r="R296" s="105" t="str">
        <f>IF(VLOOKUP($A296,'Incurred Real 2022$'!$A$25:$AC$426,'Incurred Real 2022$'!R$1,FALSE)=0,"",VLOOKUP($A296,'Incurred Real 2022$'!$A$25:$AC$426,'Incurred Real 2022$'!R$1,FALSE))</f>
        <v/>
      </c>
      <c r="S296" s="105" t="str">
        <f>IF(VLOOKUP($A296,'Incurred Real 2022$'!$A$25:$AC$426,'Incurred Real 2022$'!S$1,FALSE)=0,"",VLOOKUP($A296,'Incurred Real 2022$'!$A$25:$AC$426,'Incurred Real 2022$'!S$1,FALSE))</f>
        <v/>
      </c>
      <c r="T296" s="105" t="str">
        <f>IF(VLOOKUP($A296,'Incurred Real 2022$'!$A$25:$AC$426,'Incurred Real 2022$'!T$1,FALSE)=0,"",VLOOKUP($A296,'Incurred Real 2022$'!$A$25:$AC$426,'Incurred Real 2022$'!T$1,FALSE))</f>
        <v/>
      </c>
      <c r="U296" s="105" t="str">
        <f>IF(VLOOKUP($A296,'Incurred Real 2022$'!$A$25:$AC$426,'Incurred Real 2022$'!U$1,FALSE)=0,"",VLOOKUP($A296,'Incurred Real 2022$'!$A$25:$AC$426,'Incurred Real 2022$'!U$1,FALSE))</f>
        <v/>
      </c>
      <c r="V296" s="13" t="str">
        <f>IF(ISTEXT(VLOOKUP($A296,'Incurred Real 2022$'!$A$25:$AC$426,'Incurred Real 2022$'!V$1,FALSE)),"",(VLOOKUP($A296,'Incurred Real 2022$'!$A$25:$AC$426,'Incurred Real 2022$'!V$1,FALSE))*BT296*Incurred_Nominal!V$15)</f>
        <v/>
      </c>
      <c r="W296" s="13" t="str">
        <f>IF(ISTEXT(VLOOKUP($A296,'Incurred Real 2022$'!$A$25:$AC$426,'Incurred Real 2022$'!W$1,FALSE)),"",(VLOOKUP($A296,'Incurred Real 2022$'!$A$25:$AC$426,'Incurred Real 2022$'!W$1,FALSE))*BU296*Incurred_Nominal!W$15)</f>
        <v/>
      </c>
      <c r="X296" s="13">
        <f>IF(ISTEXT(VLOOKUP($A296,'Incurred Real 2022$'!$A$25:$AC$426,'Incurred Real 2022$'!X$1,FALSE)),"",(VLOOKUP($A296,'Incurred Real 2022$'!$A$25:$AC$426,'Incurred Real 2022$'!X$1,FALSE))*BV296*Incurred_Nominal!X$15)</f>
        <v>1521263.4640904127</v>
      </c>
      <c r="Y296" s="13">
        <f>IF(ISTEXT(VLOOKUP($A296,'Incurred Real 2022$'!$A$25:$AC$426,'Incurred Real 2022$'!Y$1,FALSE)),"",(VLOOKUP($A296,'Incurred Real 2022$'!$A$25:$AC$426,'Incurred Real 2022$'!Y$1,FALSE))*BW296*Incurred_Nominal!Y$15)</f>
        <v>3120502.8306817082</v>
      </c>
      <c r="Z296" s="13">
        <f>IF(ISTEXT(VLOOKUP($A296,'Incurred Real 2022$'!$A$25:$AC$426,'Incurred Real 2022$'!Z$1,FALSE)),"",(VLOOKUP($A296,'Incurred Real 2022$'!$A$25:$AC$426,'Incurred Real 2022$'!Z$1,FALSE))*BX296*Incurred_Nominal!Z$15)</f>
        <v>3200924.9117085934</v>
      </c>
      <c r="AA296" s="13">
        <f>IF(ISTEXT(VLOOKUP($A296,'Incurred Real 2022$'!$A$25:$AC$426,'Incurred Real 2022$'!AA$1,FALSE)),"",(VLOOKUP($A296,'Incurred Real 2022$'!$A$25:$AC$426,'Incurred Real 2022$'!AA$1,FALSE))*BY296*Incurred_Nominal!AA$15)</f>
        <v>3281254.5195414936</v>
      </c>
      <c r="AB296" s="13">
        <f>IF(ISTEXT(VLOOKUP($A296,'Incurred Real 2022$'!$A$25:$AC$426,'Incurred Real 2022$'!AB$1,FALSE)),"",(VLOOKUP($A296,'Incurred Real 2022$'!$A$25:$AC$426,'Incurred Real 2022$'!AB$1,FALSE))*BZ296*Incurred_Nominal!AB$15)</f>
        <v>5044063.6404253729</v>
      </c>
      <c r="AC296" s="13" t="str">
        <f>IF(ISTEXT(VLOOKUP($A296,'Incurred Real 2022$'!$A$25:$AC$426,'Incurred Real 2022$'!AC$1,FALSE)),"",(VLOOKUP($A296,'Incurred Real 2022$'!$A$25:$AC$426,'Incurred Real 2022$'!AC$1,FALSE))*CA296*Incurred_Nominal!AC$15)</f>
        <v/>
      </c>
      <c r="AD296" s="232">
        <f t="shared" si="58"/>
        <v>16168009.366447581</v>
      </c>
      <c r="AE296" s="232">
        <f t="shared" si="59"/>
        <v>16168009.366447581</v>
      </c>
      <c r="AF296" s="239">
        <f t="shared" si="60"/>
        <v>16783742.577547159</v>
      </c>
      <c r="AG296" s="237">
        <f t="shared" si="57"/>
        <v>16783742.577547159</v>
      </c>
      <c r="AH296" s="240">
        <f t="shared" si="64"/>
        <v>1</v>
      </c>
      <c r="AI296" s="234">
        <f>VLOOKUP($A296,Incurred_Real!$A$25:$AP$479,Incurred_Real!AI$1,FALSE)</f>
        <v>2028</v>
      </c>
      <c r="AJ296" s="235" t="str">
        <f>VLOOKUP($A296,Incurred_Real!$A$25:$AP$479,Incurred_Real!AJ$1,FALSE)</f>
        <v/>
      </c>
      <c r="AK296" s="236">
        <f>VLOOKUP($A296,Incurred_Real!$A$25:$AP$479,Incurred_Real!AK$1,FALSE)</f>
        <v>2028</v>
      </c>
      <c r="AL296" s="235" t="str">
        <f>VLOOKUP($A296,Incurred_Real!$A$25:$AP$479,Incurred_Real!AL$1,FALSE)</f>
        <v/>
      </c>
      <c r="AM296" s="237">
        <f>IF(AL296="Commissioned Extra","",(IF((AD296)=0,0,SUMPRODUCT($F$17:$U$17,F296:U296))+VLOOKUP($A296,Incurred_Real!$A$25:$BS$376,Incurred_Real!$AO$1,FALSE)))</f>
        <v>15084780.843322452</v>
      </c>
      <c r="AN296" s="232" cm="1">
        <f t="array" ref="AN296">IF(ROUND(AE296,0)=0,0,LOOKUP(2,1/(F296:AC296&lt;&gt;""),F296:AC296))</f>
        <v>5044063.6404253729</v>
      </c>
      <c r="AO296" s="232">
        <f t="shared" si="61"/>
        <v>16168009.366447581</v>
      </c>
      <c r="AP296" s="78"/>
      <c r="AQ296" s="20"/>
      <c r="AR296" s="245">
        <f>VLOOKUP($A296,Incurred_Real!$A$25:$CD$376,Incurred_Real!AR$1,FALSE)</f>
        <v>1</v>
      </c>
      <c r="AS296" s="246">
        <f>VLOOKUP($A296,Incurred_Real!$A$25:$CD$376,Incurred_Real!AS$1,FALSE)</f>
        <v>0</v>
      </c>
      <c r="AT296" s="246">
        <f>VLOOKUP($A296,Incurred_Real!$A$25:$CD$376,Incurred_Real!AT$1,FALSE)</f>
        <v>0</v>
      </c>
      <c r="AU296" s="246">
        <f>VLOOKUP($A296,Incurred_Real!$A$25:$CD$376,Incurred_Real!AU$1,FALSE)</f>
        <v>0</v>
      </c>
      <c r="AV296" s="246">
        <f>VLOOKUP($A296,Incurred_Real!$A$25:$CD$376,Incurred_Real!AV$1,FALSE)</f>
        <v>0</v>
      </c>
      <c r="AW296" s="246">
        <f>VLOOKUP($A296,Incurred_Real!$A$25:$CD$376,Incurred_Real!AW$1,FALSE)</f>
        <v>0</v>
      </c>
      <c r="AX296" s="246">
        <f>VLOOKUP($A296,Incurred_Real!$A$25:$CD$376,Incurred_Real!AX$1,FALSE)</f>
        <v>0</v>
      </c>
      <c r="AY296" s="246">
        <f>VLOOKUP($A296,Incurred_Real!$A$25:$CD$376,Incurred_Real!AY$1,FALSE)</f>
        <v>0</v>
      </c>
      <c r="AZ296" s="246">
        <f>VLOOKUP($A296,Incurred_Real!$A$25:$CD$376,Incurred_Real!AZ$1,FALSE)</f>
        <v>0</v>
      </c>
      <c r="BA296" s="246">
        <f>VLOOKUP($A296,Incurred_Real!$A$25:$CD$376,Incurred_Real!BA$1,FALSE)</f>
        <v>0</v>
      </c>
      <c r="BB296" s="246">
        <f>VLOOKUP($A296,Incurred_Real!$A$25:$CD$376,Incurred_Real!BB$1,FALSE)</f>
        <v>0.95616869366513801</v>
      </c>
      <c r="BC296" s="246">
        <f>VLOOKUP($A296,Incurred_Real!$A$25:$CD$376,Incurred_Real!BC$1,FALSE)</f>
        <v>0</v>
      </c>
      <c r="BD296" s="246">
        <f>VLOOKUP($A296,Incurred_Real!$A$25:$CD$376,Incurred_Real!BD$1,FALSE)</f>
        <v>3.0246345170626049E-2</v>
      </c>
      <c r="BE296" s="246">
        <f>VLOOKUP($A296,Incurred_Real!$A$25:$CD$376,Incurred_Real!BE$1,FALSE)</f>
        <v>0</v>
      </c>
      <c r="BF296" s="246">
        <f>VLOOKUP($A296,Incurred_Real!$A$25:$CD$376,Incurred_Real!BF$1,FALSE)</f>
        <v>0</v>
      </c>
      <c r="BG296" s="246">
        <f>VLOOKUP($A296,Incurred_Real!$A$25:$CD$376,Incurred_Real!BG$1,FALSE)</f>
        <v>1.3584961164235953E-2</v>
      </c>
      <c r="BH296" s="246">
        <f>VLOOKUP($A296,Incurred_Real!$A$25:$CD$376,Incurred_Real!BH$1,FALSE)</f>
        <v>0</v>
      </c>
      <c r="BI296" s="246">
        <f>VLOOKUP($A296,Incurred_Real!$A$25:$CD$376,Incurred_Real!BI$1,FALSE)</f>
        <v>0</v>
      </c>
      <c r="BJ296" s="246">
        <f>VLOOKUP($A296,Incurred_Real!$A$25:$CD$376,Incurred_Real!BJ$1,FALSE)</f>
        <v>0</v>
      </c>
      <c r="BK296" s="246">
        <f>VLOOKUP($A296,Incurred_Real!$A$25:$CD$376,Incurred_Real!BK$1,FALSE)</f>
        <v>0</v>
      </c>
      <c r="BL296" s="246">
        <f>VLOOKUP($A296,Incurred_Real!$A$25:$CD$376,Incurred_Real!BL$1,FALSE)</f>
        <v>0</v>
      </c>
      <c r="BM296" s="246">
        <f>VLOOKUP($A296,Incurred_Real!$A$25:$CD$376,Incurred_Real!BM$1,FALSE)</f>
        <v>0</v>
      </c>
      <c r="BN296" s="246">
        <f>VLOOKUP($A296,Incurred_Real!$A$25:$CD$376,Incurred_Real!BN$1,FALSE)</f>
        <v>0</v>
      </c>
      <c r="BO296" s="246">
        <f>VLOOKUP($A296,Incurred_Real!$A$25:$CD$376,Incurred_Real!BO$1,FALSE)</f>
        <v>0</v>
      </c>
      <c r="BP296" s="246">
        <f>VLOOKUP($A296,Incurred_Real!$A$25:$CD$376,Incurred_Real!BP$1,FALSE)</f>
        <v>0</v>
      </c>
      <c r="BQ296" s="246">
        <f>VLOOKUP($A296,Incurred_Real!$A$25:$CD$376,Incurred_Real!BQ$1,FALSE)</f>
        <v>0</v>
      </c>
      <c r="BR296" s="246">
        <f>VLOOKUP($A296,Incurred_Real!$A$25:$CD$376,Incurred_Real!BR$1,FALSE)</f>
        <v>0</v>
      </c>
      <c r="BS296" s="254">
        <f t="shared" si="62"/>
        <v>1</v>
      </c>
      <c r="BT296" s="249">
        <f>1+IF(ISNA(VLOOKUP($A296,'Project labour content'!$A$7:$D$255,'Project labour content'!$D$1,FALSE)),VLOOKUP($D296,'Project labour content'!$F$6:$G$15,'Project labour content'!$G$1,FALSE),VLOOKUP($A296,'Project labour content'!$A$7:$D$255,'Project labour content'!$D$1,FALSE))*LabEsc22*1</f>
        <v>1.0012592837735472</v>
      </c>
      <c r="BU296" s="249">
        <f>1+IF(ISNA(VLOOKUP($A296,'Project labour content'!$A$7:$D$255,'Project labour content'!$D$1,FALSE)),VLOOKUP($D296,'Project labour content'!$F$6:$G$15,'Project labour content'!$G$1,FALSE),VLOOKUP($A296,'Project labour content'!$A$7:$D$255,'Project labour content'!$D$1,FALSE))*LabEsc23*1</f>
        <v>1.0025246121092073</v>
      </c>
      <c r="BV296" s="249">
        <f>1+IF(ISNA(VLOOKUP($A296,'Project labour content'!$A$7:$D$255,'Project labour content'!$D$1,FALSE)),VLOOKUP($D296,'Project labour content'!$F$6:$G$15,'Project labour content'!$G$1,FALSE),VLOOKUP($A296,'Project labour content'!$A$7:$D$255,'Project labour content'!$D$1,FALSE))*LabEsc24*1</f>
        <v>1.0037165514013993</v>
      </c>
      <c r="BW296" s="249">
        <f>1+IF(ISNA(VLOOKUP($A296,'Project labour content'!$A$7:$D$255,'Project labour content'!$D$1,FALSE)),VLOOKUP($D296,'Project labour content'!$F$6:$G$15,'Project labour content'!$G$1,FALSE),VLOOKUP($A296,'Project labour content'!$A$7:$D$255,'Project labour content'!$D$1,FALSE))*LabEsc25*1</f>
        <v>1.0053129554267415</v>
      </c>
      <c r="BX296" s="249">
        <f>1+IF(ISNA(VLOOKUP($A296,'Project labour content'!$A$7:$D$255,'Project labour content'!$D$1,FALSE)),VLOOKUP($D296,'Project labour content'!$F$6:$G$15,'Project labour content'!$G$1,FALSE),VLOOKUP($A296,'Project labour content'!$A$7:$D$255,'Project labour content'!$D$1,FALSE))*LabEsc26*1</f>
        <v>1.0070527697470271</v>
      </c>
      <c r="BY296" s="249">
        <f>1+IF(ISNA(VLOOKUP($A296,'Project labour content'!$A$7:$D$255,'Project labour content'!$D$1,FALSE)),VLOOKUP($D296,'Project labour content'!$F$6:$G$15,'Project labour content'!$G$1,FALSE),VLOOKUP($A296,'Project labour content'!$A$7:$D$255,'Project labour content'!$D$1,FALSE))*LabEsc27*1</f>
        <v>1.0081303839706379</v>
      </c>
      <c r="BZ296" s="249">
        <f>1+IF(ISNA(VLOOKUP($A296,'Project labour content'!$A$7:$D$255,'Project labour content'!$D$1,FALSE)),VLOOKUP($D296,'Project labour content'!$F$6:$G$15,'Project labour content'!$G$1,FALSE),VLOOKUP($A296,'Project labour content'!$A$7:$D$255,'Project labour content'!$D$1,FALSE))*LabEsc28*1</f>
        <v>1.0089418274810167</v>
      </c>
      <c r="CA296" s="249">
        <f>1+IF(ISNA(VLOOKUP($A296,'Project labour content'!$A$7:$D$255,'Project labour content'!$D$1,FALSE)),VLOOKUP($D296,'Project labour content'!$F$6:$G$15,'Project labour content'!$G$1,FALSE),VLOOKUP($A296,'Project labour content'!$A$7:$D$255,'Project labour content'!$D$1,FALSE))*LabEsc29*1</f>
        <v>1.0102440320264727</v>
      </c>
      <c r="CB296" s="250" t="str">
        <f>IF(ISNA(VLOOKUP($A296,'Project labour content'!$A$7:$D$255,'Project labour content'!$D$1,FALSE)),"Category","Project")</f>
        <v>Project</v>
      </c>
      <c r="CD296" s="247" t="str">
        <f t="shared" si="63"/>
        <v>15060</v>
      </c>
    </row>
    <row r="297" spans="1:82" x14ac:dyDescent="0.15">
      <c r="A297" s="11" t="s">
        <v>921</v>
      </c>
      <c r="B297" s="11" t="str">
        <f>VLOOKUP($A297,'Incurred Real 2022$'!$A$25:$AC$426,'Incurred Real 2022$'!B$1,FALSE)</f>
        <v>Data Warehouse Platform Upgrade 2024-2028</v>
      </c>
      <c r="C297" s="11" t="str">
        <f>VLOOKUP($A297,'Incurred Real 2022$'!$A$25:$AC$426,'Incurred Real 2022$'!C$1,FALSE)</f>
        <v>ExAnte</v>
      </c>
      <c r="D297" s="11" t="str">
        <f>VLOOKUP($A297,'Incurred Real 2022$'!$A$25:$AC$426,'Incurred Real 2022$'!D$1,FALSE)</f>
        <v>Information Technology</v>
      </c>
      <c r="E297" s="11" t="str">
        <f>VLOOKUP($A297,'Incurred Real 2022$'!$A$25:$AC$426,'Incurred Real 2022$'!E$1,FALSE)</f>
        <v>Potential</v>
      </c>
      <c r="F297" s="105" t="str">
        <f>IF(VLOOKUP($A297,'Incurred Real 2022$'!$A$25:$AC$426,'Incurred Real 2022$'!F$1,FALSE)=0,"",VLOOKUP($A297,'Incurred Real 2022$'!$A$25:$AC$426,'Incurred Real 2022$'!F$1,FALSE))</f>
        <v/>
      </c>
      <c r="G297" s="105" t="str">
        <f>IF(VLOOKUP($A297,'Incurred Real 2022$'!$A$25:$AC$426,'Incurred Real 2022$'!G$1,FALSE)=0,"",VLOOKUP($A297,'Incurred Real 2022$'!$A$25:$AC$426,'Incurred Real 2022$'!G$1,FALSE))</f>
        <v/>
      </c>
      <c r="H297" s="105" t="str">
        <f>IF(VLOOKUP($A297,'Incurred Real 2022$'!$A$25:$AC$426,'Incurred Real 2022$'!H$1,FALSE)=0,"",VLOOKUP($A297,'Incurred Real 2022$'!$A$25:$AC$426,'Incurred Real 2022$'!H$1,FALSE))</f>
        <v/>
      </c>
      <c r="I297" s="105" t="str">
        <f>IF(VLOOKUP($A297,'Incurred Real 2022$'!$A$25:$AC$426,'Incurred Real 2022$'!I$1,FALSE)=0,"",VLOOKUP($A297,'Incurred Real 2022$'!$A$25:$AC$426,'Incurred Real 2022$'!I$1,FALSE))</f>
        <v/>
      </c>
      <c r="J297" s="105" t="str">
        <f>IF(VLOOKUP($A297,'Incurred Real 2022$'!$A$25:$AC$426,'Incurred Real 2022$'!J$1,FALSE)=0,"",VLOOKUP($A297,'Incurred Real 2022$'!$A$25:$AC$426,'Incurred Real 2022$'!J$1,FALSE))</f>
        <v/>
      </c>
      <c r="K297" s="105" t="str">
        <f>IF(VLOOKUP($A297,'Incurred Real 2022$'!$A$25:$AC$426,'Incurred Real 2022$'!K$1,FALSE)=0,"",VLOOKUP($A297,'Incurred Real 2022$'!$A$25:$AC$426,'Incurred Real 2022$'!K$1,FALSE))</f>
        <v/>
      </c>
      <c r="L297" s="105" t="str">
        <f>IF(VLOOKUP($A297,'Incurred Real 2022$'!$A$25:$AC$426,'Incurred Real 2022$'!L$1,FALSE)=0,"",VLOOKUP($A297,'Incurred Real 2022$'!$A$25:$AC$426,'Incurred Real 2022$'!L$1,FALSE))</f>
        <v/>
      </c>
      <c r="M297" s="105" t="str">
        <f>IF(VLOOKUP($A297,'Incurred Real 2022$'!$A$25:$AC$426,'Incurred Real 2022$'!M$1,FALSE)=0,"",VLOOKUP($A297,'Incurred Real 2022$'!$A$25:$AC$426,'Incurred Real 2022$'!M$1,FALSE))</f>
        <v/>
      </c>
      <c r="N297" s="105" t="str">
        <f>IF(VLOOKUP($A297,'Incurred Real 2022$'!$A$25:$AC$426,'Incurred Real 2022$'!N$1,FALSE)=0,"",VLOOKUP($A297,'Incurred Real 2022$'!$A$25:$AC$426,'Incurred Real 2022$'!N$1,FALSE))</f>
        <v/>
      </c>
      <c r="O297" s="105" t="str">
        <f>IF(VLOOKUP($A297,'Incurred Real 2022$'!$A$25:$AC$426,'Incurred Real 2022$'!O$1,FALSE)=0,"",VLOOKUP($A297,'Incurred Real 2022$'!$A$25:$AC$426,'Incurred Real 2022$'!O$1,FALSE))</f>
        <v/>
      </c>
      <c r="P297" s="105" t="str">
        <f>IF(VLOOKUP($A297,'Incurred Real 2022$'!$A$25:$AC$426,'Incurred Real 2022$'!P$1,FALSE)=0,"",VLOOKUP($A297,'Incurred Real 2022$'!$A$25:$AC$426,'Incurred Real 2022$'!P$1,FALSE))</f>
        <v/>
      </c>
      <c r="Q297" s="105" t="str">
        <f>IF(VLOOKUP($A297,'Incurred Real 2022$'!$A$25:$AC$426,'Incurred Real 2022$'!Q$1,FALSE)=0,"",VLOOKUP($A297,'Incurred Real 2022$'!$A$25:$AC$426,'Incurred Real 2022$'!Q$1,FALSE))</f>
        <v/>
      </c>
      <c r="R297" s="105" t="str">
        <f>IF(VLOOKUP($A297,'Incurred Real 2022$'!$A$25:$AC$426,'Incurred Real 2022$'!R$1,FALSE)=0,"",VLOOKUP($A297,'Incurred Real 2022$'!$A$25:$AC$426,'Incurred Real 2022$'!R$1,FALSE))</f>
        <v/>
      </c>
      <c r="S297" s="105" t="str">
        <f>IF(VLOOKUP($A297,'Incurred Real 2022$'!$A$25:$AC$426,'Incurred Real 2022$'!S$1,FALSE)=0,"",VLOOKUP($A297,'Incurred Real 2022$'!$A$25:$AC$426,'Incurred Real 2022$'!S$1,FALSE))</f>
        <v/>
      </c>
      <c r="T297" s="105" t="str">
        <f>IF(VLOOKUP($A297,'Incurred Real 2022$'!$A$25:$AC$426,'Incurred Real 2022$'!T$1,FALSE)=0,"",VLOOKUP($A297,'Incurred Real 2022$'!$A$25:$AC$426,'Incurred Real 2022$'!T$1,FALSE))</f>
        <v/>
      </c>
      <c r="U297" s="105" t="str">
        <f>IF(VLOOKUP($A297,'Incurred Real 2022$'!$A$25:$AC$426,'Incurred Real 2022$'!U$1,FALSE)=0,"",VLOOKUP($A297,'Incurred Real 2022$'!$A$25:$AC$426,'Incurred Real 2022$'!U$1,FALSE))</f>
        <v/>
      </c>
      <c r="V297" s="13" t="str">
        <f>IF(ISTEXT(VLOOKUP($A297,'Incurred Real 2022$'!$A$25:$AC$426,'Incurred Real 2022$'!V$1,FALSE)),"",(VLOOKUP($A297,'Incurred Real 2022$'!$A$25:$AC$426,'Incurred Real 2022$'!V$1,FALSE))*BT297*Incurred_Nominal!V$15)</f>
        <v/>
      </c>
      <c r="W297" s="13" t="str">
        <f>IF(ISTEXT(VLOOKUP($A297,'Incurred Real 2022$'!$A$25:$AC$426,'Incurred Real 2022$'!W$1,FALSE)),"",(VLOOKUP($A297,'Incurred Real 2022$'!$A$25:$AC$426,'Incurred Real 2022$'!W$1,FALSE))*BU297*Incurred_Nominal!W$15)</f>
        <v/>
      </c>
      <c r="X297" s="13">
        <f>IF(ISTEXT(VLOOKUP($A297,'Incurred Real 2022$'!$A$25:$AC$426,'Incurred Real 2022$'!X$1,FALSE)),"",(VLOOKUP($A297,'Incurred Real 2022$'!$A$25:$AC$426,'Incurred Real 2022$'!X$1,FALSE))*BV297*Incurred_Nominal!X$15)</f>
        <v>2384608.0434791688</v>
      </c>
      <c r="Y297" s="13" t="str">
        <f>IF(ISTEXT(VLOOKUP($A297,'Incurred Real 2022$'!$A$25:$AC$426,'Incurred Real 2022$'!Y$1,FALSE)),"",(VLOOKUP($A297,'Incurred Real 2022$'!$A$25:$AC$426,'Incurred Real 2022$'!Y$1,FALSE))*BW297*Incurred_Nominal!Y$15)</f>
        <v/>
      </c>
      <c r="Z297" s="13" t="str">
        <f>IF(ISTEXT(VLOOKUP($A297,'Incurred Real 2022$'!$A$25:$AC$426,'Incurred Real 2022$'!Z$1,FALSE)),"",(VLOOKUP($A297,'Incurred Real 2022$'!$A$25:$AC$426,'Incurred Real 2022$'!Z$1,FALSE))*BX297*Incurred_Nominal!Z$15)</f>
        <v/>
      </c>
      <c r="AA297" s="13" t="str">
        <f>IF(ISTEXT(VLOOKUP($A297,'Incurred Real 2022$'!$A$25:$AC$426,'Incurred Real 2022$'!AA$1,FALSE)),"",(VLOOKUP($A297,'Incurred Real 2022$'!$A$25:$AC$426,'Incurred Real 2022$'!AA$1,FALSE))*BY297*Incurred_Nominal!AA$15)</f>
        <v/>
      </c>
      <c r="AB297" s="13">
        <f>IF(ISTEXT(VLOOKUP($A297,'Incurred Real 2022$'!$A$25:$AC$426,'Incurred Real 2022$'!AB$1,FALSE)),"",(VLOOKUP($A297,'Incurred Real 2022$'!$A$25:$AC$426,'Incurred Real 2022$'!AB$1,FALSE))*BZ297*Incurred_Nominal!AB$15)</f>
        <v>965256.7543741127</v>
      </c>
      <c r="AC297" s="13" t="str">
        <f>IF(ISTEXT(VLOOKUP($A297,'Incurred Real 2022$'!$A$25:$AC$426,'Incurred Real 2022$'!AC$1,FALSE)),"",(VLOOKUP($A297,'Incurred Real 2022$'!$A$25:$AC$426,'Incurred Real 2022$'!AC$1,FALSE))*CA297*Incurred_Nominal!AC$15)</f>
        <v/>
      </c>
      <c r="AD297" s="232">
        <f t="shared" si="58"/>
        <v>3349864.7978532817</v>
      </c>
      <c r="AE297" s="232">
        <f t="shared" si="59"/>
        <v>3349864.7978532817</v>
      </c>
      <c r="AF297" s="239">
        <f t="shared" si="60"/>
        <v>3587161.0258676363</v>
      </c>
      <c r="AG297" s="237">
        <f t="shared" si="57"/>
        <v>3587161.0258676363</v>
      </c>
      <c r="AH297" s="240">
        <f t="shared" si="64"/>
        <v>1</v>
      </c>
      <c r="AI297" s="234">
        <f>VLOOKUP($A297,Incurred_Real!$A$25:$AP$479,Incurred_Real!AI$1,FALSE)</f>
        <v>2028</v>
      </c>
      <c r="AJ297" s="235" t="str">
        <f>VLOOKUP($A297,Incurred_Real!$A$25:$AP$479,Incurred_Real!AJ$1,FALSE)</f>
        <v/>
      </c>
      <c r="AK297" s="236">
        <f>VLOOKUP($A297,Incurred_Real!$A$25:$AP$479,Incurred_Real!AK$1,FALSE)</f>
        <v>2028</v>
      </c>
      <c r="AL297" s="235" t="str">
        <f>VLOOKUP($A297,Incurred_Real!$A$25:$AP$479,Incurred_Real!AL$1,FALSE)</f>
        <v/>
      </c>
      <c r="AM297" s="237">
        <f>IF(AL297="Commissioned Extra","",(IF((AD297)=0,0,SUMPRODUCT($F$17:$U$17,F297:U297))+VLOOKUP($A297,Incurred_Real!$A$25:$BS$376,Incurred_Real!$AO$1,FALSE)))</f>
        <v>3224044.7966182465</v>
      </c>
      <c r="AN297" s="232" cm="1">
        <f t="array" ref="AN297">IF(ROUND(AE297,0)=0,0,LOOKUP(2,1/(F297:AC297&lt;&gt;""),F297:AC297))</f>
        <v>965256.7543741127</v>
      </c>
      <c r="AO297" s="232">
        <f t="shared" si="61"/>
        <v>3349864.7978532817</v>
      </c>
      <c r="AP297" s="78"/>
      <c r="AQ297" s="20"/>
      <c r="AR297" s="245">
        <f>VLOOKUP($A297,Incurred_Real!$A$25:$CD$376,Incurred_Real!AR$1,FALSE)</f>
        <v>1</v>
      </c>
      <c r="AS297" s="246">
        <f>VLOOKUP($A297,Incurred_Real!$A$25:$CD$376,Incurred_Real!AS$1,FALSE)</f>
        <v>0</v>
      </c>
      <c r="AT297" s="246">
        <f>VLOOKUP($A297,Incurred_Real!$A$25:$CD$376,Incurred_Real!AT$1,FALSE)</f>
        <v>0</v>
      </c>
      <c r="AU297" s="246">
        <f>VLOOKUP($A297,Incurred_Real!$A$25:$CD$376,Incurred_Real!AU$1,FALSE)</f>
        <v>0</v>
      </c>
      <c r="AV297" s="246">
        <f>VLOOKUP($A297,Incurred_Real!$A$25:$CD$376,Incurred_Real!AV$1,FALSE)</f>
        <v>1</v>
      </c>
      <c r="AW297" s="246">
        <f>VLOOKUP($A297,Incurred_Real!$A$25:$CD$376,Incurred_Real!AW$1,FALSE)</f>
        <v>0</v>
      </c>
      <c r="AX297" s="246">
        <f>VLOOKUP($A297,Incurred_Real!$A$25:$CD$376,Incurred_Real!AX$1,FALSE)</f>
        <v>0</v>
      </c>
      <c r="AY297" s="246">
        <f>VLOOKUP($A297,Incurred_Real!$A$25:$CD$376,Incurred_Real!AY$1,FALSE)</f>
        <v>0</v>
      </c>
      <c r="AZ297" s="246">
        <f>VLOOKUP($A297,Incurred_Real!$A$25:$CD$376,Incurred_Real!AZ$1,FALSE)</f>
        <v>0</v>
      </c>
      <c r="BA297" s="246">
        <f>VLOOKUP($A297,Incurred_Real!$A$25:$CD$376,Incurred_Real!BA$1,FALSE)</f>
        <v>0</v>
      </c>
      <c r="BB297" s="246">
        <f>VLOOKUP($A297,Incurred_Real!$A$25:$CD$376,Incurred_Real!BB$1,FALSE)</f>
        <v>0</v>
      </c>
      <c r="BC297" s="246">
        <f>VLOOKUP($A297,Incurred_Real!$A$25:$CD$376,Incurred_Real!BC$1,FALSE)</f>
        <v>0</v>
      </c>
      <c r="BD297" s="246">
        <f>VLOOKUP($A297,Incurred_Real!$A$25:$CD$376,Incurred_Real!BD$1,FALSE)</f>
        <v>0</v>
      </c>
      <c r="BE297" s="246">
        <f>VLOOKUP($A297,Incurred_Real!$A$25:$CD$376,Incurred_Real!BE$1,FALSE)</f>
        <v>0</v>
      </c>
      <c r="BF297" s="246">
        <f>VLOOKUP($A297,Incurred_Real!$A$25:$CD$376,Incurred_Real!BF$1,FALSE)</f>
        <v>0</v>
      </c>
      <c r="BG297" s="246">
        <f>VLOOKUP($A297,Incurred_Real!$A$25:$CD$376,Incurred_Real!BG$1,FALSE)</f>
        <v>0</v>
      </c>
      <c r="BH297" s="246">
        <f>VLOOKUP($A297,Incurred_Real!$A$25:$CD$376,Incurred_Real!BH$1,FALSE)</f>
        <v>0</v>
      </c>
      <c r="BI297" s="246">
        <f>VLOOKUP($A297,Incurred_Real!$A$25:$CD$376,Incurred_Real!BI$1,FALSE)</f>
        <v>0</v>
      </c>
      <c r="BJ297" s="246">
        <f>VLOOKUP($A297,Incurred_Real!$A$25:$CD$376,Incurred_Real!BJ$1,FALSE)</f>
        <v>0</v>
      </c>
      <c r="BK297" s="246">
        <f>VLOOKUP($A297,Incurred_Real!$A$25:$CD$376,Incurred_Real!BK$1,FALSE)</f>
        <v>0</v>
      </c>
      <c r="BL297" s="246">
        <f>VLOOKUP($A297,Incurred_Real!$A$25:$CD$376,Incurred_Real!BL$1,FALSE)</f>
        <v>0</v>
      </c>
      <c r="BM297" s="246">
        <f>VLOOKUP($A297,Incurred_Real!$A$25:$CD$376,Incurred_Real!BM$1,FALSE)</f>
        <v>0</v>
      </c>
      <c r="BN297" s="246">
        <f>VLOOKUP($A297,Incurred_Real!$A$25:$CD$376,Incurred_Real!BN$1,FALSE)</f>
        <v>0</v>
      </c>
      <c r="BO297" s="246">
        <f>VLOOKUP($A297,Incurred_Real!$A$25:$CD$376,Incurred_Real!BO$1,FALSE)</f>
        <v>0</v>
      </c>
      <c r="BP297" s="246">
        <f>VLOOKUP($A297,Incurred_Real!$A$25:$CD$376,Incurred_Real!BP$1,FALSE)</f>
        <v>0</v>
      </c>
      <c r="BQ297" s="246">
        <f>VLOOKUP($A297,Incurred_Real!$A$25:$CD$376,Incurred_Real!BQ$1,FALSE)</f>
        <v>0</v>
      </c>
      <c r="BR297" s="246">
        <f>VLOOKUP($A297,Incurred_Real!$A$25:$CD$376,Incurred_Real!BR$1,FALSE)</f>
        <v>0</v>
      </c>
      <c r="BS297" s="254">
        <f t="shared" si="62"/>
        <v>1</v>
      </c>
      <c r="BT297" s="249">
        <f>1+IF(ISNA(VLOOKUP($A297,'Project labour content'!$A$7:$D$255,'Project labour content'!$D$1,FALSE)),VLOOKUP($D297,'Project labour content'!$F$6:$G$15,'Project labour content'!$G$1,FALSE),VLOOKUP($A297,'Project labour content'!$A$7:$D$255,'Project labour content'!$D$1,FALSE))*LabEsc22*1</f>
        <v>1.002169094109447</v>
      </c>
      <c r="BU297" s="249">
        <f>1+IF(ISNA(VLOOKUP($A297,'Project labour content'!$A$7:$D$255,'Project labour content'!$D$1,FALSE)),VLOOKUP($D297,'Project labour content'!$F$6:$G$15,'Project labour content'!$G$1,FALSE),VLOOKUP($A297,'Project labour content'!$A$7:$D$255,'Project labour content'!$D$1,FALSE))*LabEsc23*1</f>
        <v>1.0043485998706192</v>
      </c>
      <c r="BV297" s="249">
        <f>1+IF(ISNA(VLOOKUP($A297,'Project labour content'!$A$7:$D$255,'Project labour content'!$D$1,FALSE)),VLOOKUP($D297,'Project labour content'!$F$6:$G$15,'Project labour content'!$G$1,FALSE),VLOOKUP($A297,'Project labour content'!$A$7:$D$255,'Project labour content'!$D$1,FALSE))*LabEsc24*1</f>
        <v>1.0064016942976435</v>
      </c>
      <c r="BW297" s="249">
        <f>1+IF(ISNA(VLOOKUP($A297,'Project labour content'!$A$7:$D$255,'Project labour content'!$D$1,FALSE)),VLOOKUP($D297,'Project labour content'!$F$6:$G$15,'Project labour content'!$G$1,FALSE),VLOOKUP($A297,'Project labour content'!$A$7:$D$255,'Project labour content'!$D$1,FALSE))*LabEsc25*1</f>
        <v>1.0091514721002381</v>
      </c>
      <c r="BX297" s="249">
        <f>1+IF(ISNA(VLOOKUP($A297,'Project labour content'!$A$7:$D$255,'Project labour content'!$D$1,FALSE)),VLOOKUP($D297,'Project labour content'!$F$6:$G$15,'Project labour content'!$G$1,FALSE),VLOOKUP($A297,'Project labour content'!$A$7:$D$255,'Project labour content'!$D$1,FALSE))*LabEsc26*1</f>
        <v>1.0121482716087657</v>
      </c>
      <c r="BY297" s="249">
        <f>1+IF(ISNA(VLOOKUP($A297,'Project labour content'!$A$7:$D$255,'Project labour content'!$D$1,FALSE)),VLOOKUP($D297,'Project labour content'!$F$6:$G$15,'Project labour content'!$G$1,FALSE),VLOOKUP($A297,'Project labour content'!$A$7:$D$255,'Project labour content'!$D$1,FALSE))*LabEsc27*1</f>
        <v>1.0140044431197399</v>
      </c>
      <c r="BZ297" s="249">
        <f>1+IF(ISNA(VLOOKUP($A297,'Project labour content'!$A$7:$D$255,'Project labour content'!$D$1,FALSE)),VLOOKUP($D297,'Project labour content'!$F$6:$G$15,'Project labour content'!$G$1,FALSE),VLOOKUP($A297,'Project labour content'!$A$7:$D$255,'Project labour content'!$D$1,FALSE))*LabEsc28*1</f>
        <v>1.0154021402675035</v>
      </c>
      <c r="CA297" s="249">
        <f>1+IF(ISNA(VLOOKUP($A297,'Project labour content'!$A$7:$D$255,'Project labour content'!$D$1,FALSE)),VLOOKUP($D297,'Project labour content'!$F$6:$G$15,'Project labour content'!$G$1,FALSE),VLOOKUP($A297,'Project labour content'!$A$7:$D$255,'Project labour content'!$D$1,FALSE))*LabEsc29*1</f>
        <v>1.0176451646502345</v>
      </c>
      <c r="CB297" s="250" t="str">
        <f>IF(ISNA(VLOOKUP($A297,'Project labour content'!$A$7:$D$255,'Project labour content'!$D$1,FALSE)),"Category","Project")</f>
        <v>Project</v>
      </c>
      <c r="CD297" s="247" t="str">
        <f t="shared" si="63"/>
        <v>15073</v>
      </c>
    </row>
    <row r="298" spans="1:82" x14ac:dyDescent="0.15">
      <c r="A298" s="11" t="s">
        <v>929</v>
      </c>
      <c r="B298" s="11" t="str">
        <f>VLOOKUP($A298,'Incurred Real 2022$'!$A$25:$AC$426,'Incurred Real 2022$'!B$1,FALSE)</f>
        <v>Database Platform Refresh</v>
      </c>
      <c r="C298" s="11" t="str">
        <f>VLOOKUP($A298,'Incurred Real 2022$'!$A$25:$AC$426,'Incurred Real 2022$'!C$1,FALSE)</f>
        <v>ExAnte</v>
      </c>
      <c r="D298" s="11" t="str">
        <f>VLOOKUP($A298,'Incurred Real 2022$'!$A$25:$AC$426,'Incurred Real 2022$'!D$1,FALSE)</f>
        <v>Information Technology</v>
      </c>
      <c r="E298" s="11" t="str">
        <f>VLOOKUP($A298,'Incurred Real 2022$'!$A$25:$AC$426,'Incurred Real 2022$'!E$1,FALSE)</f>
        <v>Potential</v>
      </c>
      <c r="F298" s="105" t="str">
        <f>IF(VLOOKUP($A298,'Incurred Real 2022$'!$A$25:$AC$426,'Incurred Real 2022$'!F$1,FALSE)=0,"",VLOOKUP($A298,'Incurred Real 2022$'!$A$25:$AC$426,'Incurred Real 2022$'!F$1,FALSE))</f>
        <v/>
      </c>
      <c r="G298" s="105" t="str">
        <f>IF(VLOOKUP($A298,'Incurred Real 2022$'!$A$25:$AC$426,'Incurred Real 2022$'!G$1,FALSE)=0,"",VLOOKUP($A298,'Incurred Real 2022$'!$A$25:$AC$426,'Incurred Real 2022$'!G$1,FALSE))</f>
        <v/>
      </c>
      <c r="H298" s="105" t="str">
        <f>IF(VLOOKUP($A298,'Incurred Real 2022$'!$A$25:$AC$426,'Incurred Real 2022$'!H$1,FALSE)=0,"",VLOOKUP($A298,'Incurred Real 2022$'!$A$25:$AC$426,'Incurred Real 2022$'!H$1,FALSE))</f>
        <v/>
      </c>
      <c r="I298" s="105" t="str">
        <f>IF(VLOOKUP($A298,'Incurred Real 2022$'!$A$25:$AC$426,'Incurred Real 2022$'!I$1,FALSE)=0,"",VLOOKUP($A298,'Incurred Real 2022$'!$A$25:$AC$426,'Incurred Real 2022$'!I$1,FALSE))</f>
        <v/>
      </c>
      <c r="J298" s="105" t="str">
        <f>IF(VLOOKUP($A298,'Incurred Real 2022$'!$A$25:$AC$426,'Incurred Real 2022$'!J$1,FALSE)=0,"",VLOOKUP($A298,'Incurred Real 2022$'!$A$25:$AC$426,'Incurred Real 2022$'!J$1,FALSE))</f>
        <v/>
      </c>
      <c r="K298" s="105" t="str">
        <f>IF(VLOOKUP($A298,'Incurred Real 2022$'!$A$25:$AC$426,'Incurred Real 2022$'!K$1,FALSE)=0,"",VLOOKUP($A298,'Incurred Real 2022$'!$A$25:$AC$426,'Incurred Real 2022$'!K$1,FALSE))</f>
        <v/>
      </c>
      <c r="L298" s="105" t="str">
        <f>IF(VLOOKUP($A298,'Incurred Real 2022$'!$A$25:$AC$426,'Incurred Real 2022$'!L$1,FALSE)=0,"",VLOOKUP($A298,'Incurred Real 2022$'!$A$25:$AC$426,'Incurred Real 2022$'!L$1,FALSE))</f>
        <v/>
      </c>
      <c r="M298" s="105" t="str">
        <f>IF(VLOOKUP($A298,'Incurred Real 2022$'!$A$25:$AC$426,'Incurred Real 2022$'!M$1,FALSE)=0,"",VLOOKUP($A298,'Incurred Real 2022$'!$A$25:$AC$426,'Incurred Real 2022$'!M$1,FALSE))</f>
        <v/>
      </c>
      <c r="N298" s="105" t="str">
        <f>IF(VLOOKUP($A298,'Incurred Real 2022$'!$A$25:$AC$426,'Incurred Real 2022$'!N$1,FALSE)=0,"",VLOOKUP($A298,'Incurred Real 2022$'!$A$25:$AC$426,'Incurred Real 2022$'!N$1,FALSE))</f>
        <v/>
      </c>
      <c r="O298" s="105" t="str">
        <f>IF(VLOOKUP($A298,'Incurred Real 2022$'!$A$25:$AC$426,'Incurred Real 2022$'!O$1,FALSE)=0,"",VLOOKUP($A298,'Incurred Real 2022$'!$A$25:$AC$426,'Incurred Real 2022$'!O$1,FALSE))</f>
        <v/>
      </c>
      <c r="P298" s="105" t="str">
        <f>IF(VLOOKUP($A298,'Incurred Real 2022$'!$A$25:$AC$426,'Incurred Real 2022$'!P$1,FALSE)=0,"",VLOOKUP($A298,'Incurred Real 2022$'!$A$25:$AC$426,'Incurred Real 2022$'!P$1,FALSE))</f>
        <v/>
      </c>
      <c r="Q298" s="105" t="str">
        <f>IF(VLOOKUP($A298,'Incurred Real 2022$'!$A$25:$AC$426,'Incurred Real 2022$'!Q$1,FALSE)=0,"",VLOOKUP($A298,'Incurred Real 2022$'!$A$25:$AC$426,'Incurred Real 2022$'!Q$1,FALSE))</f>
        <v/>
      </c>
      <c r="R298" s="105" t="str">
        <f>IF(VLOOKUP($A298,'Incurred Real 2022$'!$A$25:$AC$426,'Incurred Real 2022$'!R$1,FALSE)=0,"",VLOOKUP($A298,'Incurred Real 2022$'!$A$25:$AC$426,'Incurred Real 2022$'!R$1,FALSE))</f>
        <v/>
      </c>
      <c r="S298" s="105" t="str">
        <f>IF(VLOOKUP($A298,'Incurred Real 2022$'!$A$25:$AC$426,'Incurred Real 2022$'!S$1,FALSE)=0,"",VLOOKUP($A298,'Incurred Real 2022$'!$A$25:$AC$426,'Incurred Real 2022$'!S$1,FALSE))</f>
        <v/>
      </c>
      <c r="T298" s="105" t="str">
        <f>IF(VLOOKUP($A298,'Incurred Real 2022$'!$A$25:$AC$426,'Incurred Real 2022$'!T$1,FALSE)=0,"",VLOOKUP($A298,'Incurred Real 2022$'!$A$25:$AC$426,'Incurred Real 2022$'!T$1,FALSE))</f>
        <v/>
      </c>
      <c r="U298" s="105" t="str">
        <f>IF(VLOOKUP($A298,'Incurred Real 2022$'!$A$25:$AC$426,'Incurred Real 2022$'!U$1,FALSE)=0,"",VLOOKUP($A298,'Incurred Real 2022$'!$A$25:$AC$426,'Incurred Real 2022$'!U$1,FALSE))</f>
        <v/>
      </c>
      <c r="V298" s="13" t="str">
        <f>IF(ISTEXT(VLOOKUP($A298,'Incurred Real 2022$'!$A$25:$AC$426,'Incurred Real 2022$'!V$1,FALSE)),"",(VLOOKUP($A298,'Incurred Real 2022$'!$A$25:$AC$426,'Incurred Real 2022$'!V$1,FALSE))*BT298*Incurred_Nominal!V$15)</f>
        <v/>
      </c>
      <c r="W298" s="13" t="str">
        <f>IF(ISTEXT(VLOOKUP($A298,'Incurred Real 2022$'!$A$25:$AC$426,'Incurred Real 2022$'!W$1,FALSE)),"",(VLOOKUP($A298,'Incurred Real 2022$'!$A$25:$AC$426,'Incurred Real 2022$'!W$1,FALSE))*BU298*Incurred_Nominal!W$15)</f>
        <v/>
      </c>
      <c r="X298" s="13">
        <f>IF(ISTEXT(VLOOKUP($A298,'Incurred Real 2022$'!$A$25:$AC$426,'Incurred Real 2022$'!X$1,FALSE)),"",(VLOOKUP($A298,'Incurred Real 2022$'!$A$25:$AC$426,'Incurred Real 2022$'!X$1,FALSE))*BV298*Incurred_Nominal!X$15)</f>
        <v>125369.96106227396</v>
      </c>
      <c r="Y298" s="13">
        <f>IF(ISTEXT(VLOOKUP($A298,'Incurred Real 2022$'!$A$25:$AC$426,'Incurred Real 2022$'!Y$1,FALSE)),"",(VLOOKUP($A298,'Incurred Real 2022$'!$A$25:$AC$426,'Incurred Real 2022$'!Y$1,FALSE))*BW298*Incurred_Nominal!Y$15)</f>
        <v>128842.63417655729</v>
      </c>
      <c r="Z298" s="13">
        <f>IF(ISTEXT(VLOOKUP($A298,'Incurred Real 2022$'!$A$25:$AC$426,'Incurred Real 2022$'!Z$1,FALSE)),"",(VLOOKUP($A298,'Incurred Real 2022$'!$A$25:$AC$426,'Incurred Real 2022$'!Z$1,FALSE))*BX298*Incurred_Nominal!Z$15)</f>
        <v>132451.70128355196</v>
      </c>
      <c r="AA298" s="13">
        <f>IF(ISTEXT(VLOOKUP($A298,'Incurred Real 2022$'!$A$25:$AC$426,'Incurred Real 2022$'!AA$1,FALSE)),"",(VLOOKUP($A298,'Incurred Real 2022$'!$A$25:$AC$426,'Incurred Real 2022$'!AA$1,FALSE))*BY298*Incurred_Nominal!AA$15)</f>
        <v>135958.35027001859</v>
      </c>
      <c r="AB298" s="13">
        <f>IF(ISTEXT(VLOOKUP($A298,'Incurred Real 2022$'!$A$25:$AC$426,'Incurred Real 2022$'!AB$1,FALSE)),"",(VLOOKUP($A298,'Incurred Real 2022$'!$A$25:$AC$426,'Incurred Real 2022$'!AB$1,FALSE))*BZ298*Incurred_Nominal!AB$15)</f>
        <v>139474.83994333926</v>
      </c>
      <c r="AC298" s="13" t="str">
        <f>IF(ISTEXT(VLOOKUP($A298,'Incurred Real 2022$'!$A$25:$AC$426,'Incurred Real 2022$'!AC$1,FALSE)),"",(VLOOKUP($A298,'Incurred Real 2022$'!$A$25:$AC$426,'Incurred Real 2022$'!AC$1,FALSE))*CA298*Incurred_Nominal!AC$15)</f>
        <v/>
      </c>
      <c r="AD298" s="232">
        <f t="shared" si="58"/>
        <v>662097.48673574103</v>
      </c>
      <c r="AE298" s="232">
        <f t="shared" si="59"/>
        <v>662097.48673574103</v>
      </c>
      <c r="AF298" s="239">
        <f t="shared" si="60"/>
        <v>693771.32073643594</v>
      </c>
      <c r="AG298" s="237">
        <f t="shared" si="57"/>
        <v>693771.32073643594</v>
      </c>
      <c r="AH298" s="240">
        <f t="shared" si="64"/>
        <v>1</v>
      </c>
      <c r="AI298" s="234">
        <f>VLOOKUP($A298,Incurred_Real!$A$25:$AP$479,Incurred_Real!AI$1,FALSE)</f>
        <v>2028</v>
      </c>
      <c r="AJ298" s="235" t="str">
        <f>VLOOKUP($A298,Incurred_Real!$A$25:$AP$479,Incurred_Real!AJ$1,FALSE)</f>
        <v/>
      </c>
      <c r="AK298" s="236">
        <f>VLOOKUP($A298,Incurred_Real!$A$25:$AP$479,Incurred_Real!AK$1,FALSE)</f>
        <v>2028</v>
      </c>
      <c r="AL298" s="235" t="str">
        <f>VLOOKUP($A298,Incurred_Real!$A$25:$AP$479,Incurred_Real!AL$1,FALSE)</f>
        <v/>
      </c>
      <c r="AM298" s="237">
        <f>IF(AL298="Commissioned Extra","",(IF((AD298)=0,0,SUMPRODUCT($F$17:$U$17,F298:U298))+VLOOKUP($A298,Incurred_Real!$A$25:$BS$376,Incurred_Real!$AO$1,FALSE)))</f>
        <v>623543.18652931578</v>
      </c>
      <c r="AN298" s="232" cm="1">
        <f t="array" ref="AN298">IF(ROUND(AE298,0)=0,0,LOOKUP(2,1/(F298:AC298&lt;&gt;""),F298:AC298))</f>
        <v>139474.83994333926</v>
      </c>
      <c r="AO298" s="232">
        <f t="shared" si="61"/>
        <v>662097.48673574103</v>
      </c>
      <c r="AP298" s="78"/>
      <c r="AQ298" s="20"/>
      <c r="AR298" s="245">
        <f>VLOOKUP($A298,Incurred_Real!$A$25:$CD$376,Incurred_Real!AR$1,FALSE)</f>
        <v>1</v>
      </c>
      <c r="AS298" s="246">
        <f>VLOOKUP($A298,Incurred_Real!$A$25:$CD$376,Incurred_Real!AS$1,FALSE)</f>
        <v>0</v>
      </c>
      <c r="AT298" s="246">
        <f>VLOOKUP($A298,Incurred_Real!$A$25:$CD$376,Incurred_Real!AT$1,FALSE)</f>
        <v>0</v>
      </c>
      <c r="AU298" s="246">
        <f>VLOOKUP($A298,Incurred_Real!$A$25:$CD$376,Incurred_Real!AU$1,FALSE)</f>
        <v>0</v>
      </c>
      <c r="AV298" s="246">
        <f>VLOOKUP($A298,Incurred_Real!$A$25:$CD$376,Incurred_Real!AV$1,FALSE)</f>
        <v>1</v>
      </c>
      <c r="AW298" s="246">
        <f>VLOOKUP($A298,Incurred_Real!$A$25:$CD$376,Incurred_Real!AW$1,FALSE)</f>
        <v>0</v>
      </c>
      <c r="AX298" s="246">
        <f>VLOOKUP($A298,Incurred_Real!$A$25:$CD$376,Incurred_Real!AX$1,FALSE)</f>
        <v>0</v>
      </c>
      <c r="AY298" s="246">
        <f>VLOOKUP($A298,Incurred_Real!$A$25:$CD$376,Incurred_Real!AY$1,FALSE)</f>
        <v>0</v>
      </c>
      <c r="AZ298" s="246">
        <f>VLOOKUP($A298,Incurred_Real!$A$25:$CD$376,Incurred_Real!AZ$1,FALSE)</f>
        <v>0</v>
      </c>
      <c r="BA298" s="246">
        <f>VLOOKUP($A298,Incurred_Real!$A$25:$CD$376,Incurred_Real!BA$1,FALSE)</f>
        <v>0</v>
      </c>
      <c r="BB298" s="246">
        <f>VLOOKUP($A298,Incurred_Real!$A$25:$CD$376,Incurred_Real!BB$1,FALSE)</f>
        <v>0</v>
      </c>
      <c r="BC298" s="246">
        <f>VLOOKUP($A298,Incurred_Real!$A$25:$CD$376,Incurred_Real!BC$1,FALSE)</f>
        <v>0</v>
      </c>
      <c r="BD298" s="246">
        <f>VLOOKUP($A298,Incurred_Real!$A$25:$CD$376,Incurred_Real!BD$1,FALSE)</f>
        <v>0</v>
      </c>
      <c r="BE298" s="246">
        <f>VLOOKUP($A298,Incurred_Real!$A$25:$CD$376,Incurred_Real!BE$1,FALSE)</f>
        <v>0</v>
      </c>
      <c r="BF298" s="246">
        <f>VLOOKUP($A298,Incurred_Real!$A$25:$CD$376,Incurred_Real!BF$1,FALSE)</f>
        <v>0</v>
      </c>
      <c r="BG298" s="246">
        <f>VLOOKUP($A298,Incurred_Real!$A$25:$CD$376,Incurred_Real!BG$1,FALSE)</f>
        <v>0</v>
      </c>
      <c r="BH298" s="246">
        <f>VLOOKUP($A298,Incurred_Real!$A$25:$CD$376,Incurred_Real!BH$1,FALSE)</f>
        <v>0</v>
      </c>
      <c r="BI298" s="246">
        <f>VLOOKUP($A298,Incurred_Real!$A$25:$CD$376,Incurred_Real!BI$1,FALSE)</f>
        <v>0</v>
      </c>
      <c r="BJ298" s="246">
        <f>VLOOKUP($A298,Incurred_Real!$A$25:$CD$376,Incurred_Real!BJ$1,FALSE)</f>
        <v>0</v>
      </c>
      <c r="BK298" s="246">
        <f>VLOOKUP($A298,Incurred_Real!$A$25:$CD$376,Incurred_Real!BK$1,FALSE)</f>
        <v>0</v>
      </c>
      <c r="BL298" s="246">
        <f>VLOOKUP($A298,Incurred_Real!$A$25:$CD$376,Incurred_Real!BL$1,FALSE)</f>
        <v>0</v>
      </c>
      <c r="BM298" s="246">
        <f>VLOOKUP($A298,Incurred_Real!$A$25:$CD$376,Incurred_Real!BM$1,FALSE)</f>
        <v>0</v>
      </c>
      <c r="BN298" s="246">
        <f>VLOOKUP($A298,Incurred_Real!$A$25:$CD$376,Incurred_Real!BN$1,FALSE)</f>
        <v>0</v>
      </c>
      <c r="BO298" s="246">
        <f>VLOOKUP($A298,Incurred_Real!$A$25:$CD$376,Incurred_Real!BO$1,FALSE)</f>
        <v>0</v>
      </c>
      <c r="BP298" s="246">
        <f>VLOOKUP($A298,Incurred_Real!$A$25:$CD$376,Incurred_Real!BP$1,FALSE)</f>
        <v>0</v>
      </c>
      <c r="BQ298" s="246">
        <f>VLOOKUP($A298,Incurred_Real!$A$25:$CD$376,Incurred_Real!BQ$1,FALSE)</f>
        <v>0</v>
      </c>
      <c r="BR298" s="246">
        <f>VLOOKUP($A298,Incurred_Real!$A$25:$CD$376,Incurred_Real!BR$1,FALSE)</f>
        <v>0</v>
      </c>
      <c r="BS298" s="254">
        <f t="shared" si="62"/>
        <v>1</v>
      </c>
      <c r="BT298" s="249">
        <f>1+IF(ISNA(VLOOKUP($A298,'Project labour content'!$A$7:$D$255,'Project labour content'!$D$1,FALSE)),VLOOKUP($D298,'Project labour content'!$F$6:$G$15,'Project labour content'!$G$1,FALSE),VLOOKUP($A298,'Project labour content'!$A$7:$D$255,'Project labour content'!$D$1,FALSE))*LabEsc22*1</f>
        <v>1.0028697710149337</v>
      </c>
      <c r="BU298" s="249">
        <f>1+IF(ISNA(VLOOKUP($A298,'Project labour content'!$A$7:$D$255,'Project labour content'!$D$1,FALSE)),VLOOKUP($D298,'Project labour content'!$F$6:$G$15,'Project labour content'!$G$1,FALSE),VLOOKUP($A298,'Project labour content'!$A$7:$D$255,'Project labour content'!$D$1,FALSE))*LabEsc23*1</f>
        <v>1.0057533169307391</v>
      </c>
      <c r="BV298" s="249">
        <f>1+IF(ISNA(VLOOKUP($A298,'Project labour content'!$A$7:$D$255,'Project labour content'!$D$1,FALSE)),VLOOKUP($D298,'Project labour content'!$F$6:$G$15,'Project labour content'!$G$1,FALSE),VLOOKUP($A298,'Project labour content'!$A$7:$D$255,'Project labour content'!$D$1,FALSE))*LabEsc24*1</f>
        <v>1.0084696171834278</v>
      </c>
      <c r="BW298" s="249">
        <f>1+IF(ISNA(VLOOKUP($A298,'Project labour content'!$A$7:$D$255,'Project labour content'!$D$1,FALSE)),VLOOKUP($D298,'Project labour content'!$F$6:$G$15,'Project labour content'!$G$1,FALSE),VLOOKUP($A298,'Project labour content'!$A$7:$D$255,'Project labour content'!$D$1,FALSE))*LabEsc25*1</f>
        <v>1.0121076486551954</v>
      </c>
      <c r="BX298" s="249">
        <f>1+IF(ISNA(VLOOKUP($A298,'Project labour content'!$A$7:$D$255,'Project labour content'!$D$1,FALSE)),VLOOKUP($D298,'Project labour content'!$F$6:$G$15,'Project labour content'!$G$1,FALSE),VLOOKUP($A298,'Project labour content'!$A$7:$D$255,'Project labour content'!$D$1,FALSE))*LabEsc26*1</f>
        <v>1.0160724966208434</v>
      </c>
      <c r="BY298" s="249">
        <f>1+IF(ISNA(VLOOKUP($A298,'Project labour content'!$A$7:$D$255,'Project labour content'!$D$1,FALSE)),VLOOKUP($D298,'Project labour content'!$F$6:$G$15,'Project labour content'!$G$1,FALSE),VLOOKUP($A298,'Project labour content'!$A$7:$D$255,'Project labour content'!$D$1,FALSE))*LabEsc27*1</f>
        <v>1.0185282624531049</v>
      </c>
      <c r="BZ298" s="249">
        <f>1+IF(ISNA(VLOOKUP($A298,'Project labour content'!$A$7:$D$255,'Project labour content'!$D$1,FALSE)),VLOOKUP($D298,'Project labour content'!$F$6:$G$15,'Project labour content'!$G$1,FALSE),VLOOKUP($A298,'Project labour content'!$A$7:$D$255,'Project labour content'!$D$1,FALSE))*LabEsc28*1</f>
        <v>1.0203774541247979</v>
      </c>
      <c r="CA298" s="249">
        <f>1+IF(ISNA(VLOOKUP($A298,'Project labour content'!$A$7:$D$255,'Project labour content'!$D$1,FALSE)),VLOOKUP($D298,'Project labour content'!$F$6:$G$15,'Project labour content'!$G$1,FALSE),VLOOKUP($A298,'Project labour content'!$A$7:$D$255,'Project labour content'!$D$1,FALSE))*LabEsc29*1</f>
        <v>1.0233450369195305</v>
      </c>
      <c r="CB298" s="250" t="str">
        <f>IF(ISNA(VLOOKUP($A298,'Project labour content'!$A$7:$D$255,'Project labour content'!$D$1,FALSE)),"Category","Project")</f>
        <v>Project</v>
      </c>
      <c r="CD298" s="247" t="str">
        <f t="shared" si="63"/>
        <v>15079</v>
      </c>
    </row>
    <row r="299" spans="1:82" x14ac:dyDescent="0.15">
      <c r="A299" s="11" t="s">
        <v>922</v>
      </c>
      <c r="B299" s="11" t="str">
        <f>VLOOKUP($A299,'Incurred Real 2022$'!$A$25:$AC$426,'Incurred Real 2022$'!B$1,FALSE)</f>
        <v>Enterprise Resource Planning System Refresh</v>
      </c>
      <c r="C299" s="11" t="str">
        <f>VLOOKUP($A299,'Incurred Real 2022$'!$A$25:$AC$426,'Incurred Real 2022$'!C$1,FALSE)</f>
        <v>ExAnte</v>
      </c>
      <c r="D299" s="11" t="str">
        <f>VLOOKUP($A299,'Incurred Real 2022$'!$A$25:$AC$426,'Incurred Real 2022$'!D$1,FALSE)</f>
        <v>Information Technology</v>
      </c>
      <c r="E299" s="11" t="str">
        <f>VLOOKUP($A299,'Incurred Real 2022$'!$A$25:$AC$426,'Incurred Real 2022$'!E$1,FALSE)</f>
        <v>Potential</v>
      </c>
      <c r="F299" s="105" t="str">
        <f>IF(VLOOKUP($A299,'Incurred Real 2022$'!$A$25:$AC$426,'Incurred Real 2022$'!F$1,FALSE)=0,"",VLOOKUP($A299,'Incurred Real 2022$'!$A$25:$AC$426,'Incurred Real 2022$'!F$1,FALSE))</f>
        <v/>
      </c>
      <c r="G299" s="105" t="str">
        <f>IF(VLOOKUP($A299,'Incurred Real 2022$'!$A$25:$AC$426,'Incurred Real 2022$'!G$1,FALSE)=0,"",VLOOKUP($A299,'Incurred Real 2022$'!$A$25:$AC$426,'Incurred Real 2022$'!G$1,FALSE))</f>
        <v/>
      </c>
      <c r="H299" s="105" t="str">
        <f>IF(VLOOKUP($A299,'Incurred Real 2022$'!$A$25:$AC$426,'Incurred Real 2022$'!H$1,FALSE)=0,"",VLOOKUP($A299,'Incurred Real 2022$'!$A$25:$AC$426,'Incurred Real 2022$'!H$1,FALSE))</f>
        <v/>
      </c>
      <c r="I299" s="105" t="str">
        <f>IF(VLOOKUP($A299,'Incurred Real 2022$'!$A$25:$AC$426,'Incurred Real 2022$'!I$1,FALSE)=0,"",VLOOKUP($A299,'Incurred Real 2022$'!$A$25:$AC$426,'Incurred Real 2022$'!I$1,FALSE))</f>
        <v/>
      </c>
      <c r="J299" s="105" t="str">
        <f>IF(VLOOKUP($A299,'Incurred Real 2022$'!$A$25:$AC$426,'Incurred Real 2022$'!J$1,FALSE)=0,"",VLOOKUP($A299,'Incurred Real 2022$'!$A$25:$AC$426,'Incurred Real 2022$'!J$1,FALSE))</f>
        <v/>
      </c>
      <c r="K299" s="105" t="str">
        <f>IF(VLOOKUP($A299,'Incurred Real 2022$'!$A$25:$AC$426,'Incurred Real 2022$'!K$1,FALSE)=0,"",VLOOKUP($A299,'Incurred Real 2022$'!$A$25:$AC$426,'Incurred Real 2022$'!K$1,FALSE))</f>
        <v/>
      </c>
      <c r="L299" s="105" t="str">
        <f>IF(VLOOKUP($A299,'Incurred Real 2022$'!$A$25:$AC$426,'Incurred Real 2022$'!L$1,FALSE)=0,"",VLOOKUP($A299,'Incurred Real 2022$'!$A$25:$AC$426,'Incurred Real 2022$'!L$1,FALSE))</f>
        <v/>
      </c>
      <c r="M299" s="105" t="str">
        <f>IF(VLOOKUP($A299,'Incurred Real 2022$'!$A$25:$AC$426,'Incurred Real 2022$'!M$1,FALSE)=0,"",VLOOKUP($A299,'Incurred Real 2022$'!$A$25:$AC$426,'Incurred Real 2022$'!M$1,FALSE))</f>
        <v/>
      </c>
      <c r="N299" s="105" t="str">
        <f>IF(VLOOKUP($A299,'Incurred Real 2022$'!$A$25:$AC$426,'Incurred Real 2022$'!N$1,FALSE)=0,"",VLOOKUP($A299,'Incurred Real 2022$'!$A$25:$AC$426,'Incurred Real 2022$'!N$1,FALSE))</f>
        <v/>
      </c>
      <c r="O299" s="105" t="str">
        <f>IF(VLOOKUP($A299,'Incurred Real 2022$'!$A$25:$AC$426,'Incurred Real 2022$'!O$1,FALSE)=0,"",VLOOKUP($A299,'Incurred Real 2022$'!$A$25:$AC$426,'Incurred Real 2022$'!O$1,FALSE))</f>
        <v/>
      </c>
      <c r="P299" s="105" t="str">
        <f>IF(VLOOKUP($A299,'Incurred Real 2022$'!$A$25:$AC$426,'Incurred Real 2022$'!P$1,FALSE)=0,"",VLOOKUP($A299,'Incurred Real 2022$'!$A$25:$AC$426,'Incurred Real 2022$'!P$1,FALSE))</f>
        <v/>
      </c>
      <c r="Q299" s="105" t="str">
        <f>IF(VLOOKUP($A299,'Incurred Real 2022$'!$A$25:$AC$426,'Incurred Real 2022$'!Q$1,FALSE)=0,"",VLOOKUP($A299,'Incurred Real 2022$'!$A$25:$AC$426,'Incurred Real 2022$'!Q$1,FALSE))</f>
        <v/>
      </c>
      <c r="R299" s="105" t="str">
        <f>IF(VLOOKUP($A299,'Incurred Real 2022$'!$A$25:$AC$426,'Incurred Real 2022$'!R$1,FALSE)=0,"",VLOOKUP($A299,'Incurred Real 2022$'!$A$25:$AC$426,'Incurred Real 2022$'!R$1,FALSE))</f>
        <v/>
      </c>
      <c r="S299" s="105" t="str">
        <f>IF(VLOOKUP($A299,'Incurred Real 2022$'!$A$25:$AC$426,'Incurred Real 2022$'!S$1,FALSE)=0,"",VLOOKUP($A299,'Incurred Real 2022$'!$A$25:$AC$426,'Incurred Real 2022$'!S$1,FALSE))</f>
        <v/>
      </c>
      <c r="T299" s="105" t="str">
        <f>IF(VLOOKUP($A299,'Incurred Real 2022$'!$A$25:$AC$426,'Incurred Real 2022$'!T$1,FALSE)=0,"",VLOOKUP($A299,'Incurred Real 2022$'!$A$25:$AC$426,'Incurred Real 2022$'!T$1,FALSE))</f>
        <v/>
      </c>
      <c r="U299" s="105" t="str">
        <f>IF(VLOOKUP($A299,'Incurred Real 2022$'!$A$25:$AC$426,'Incurred Real 2022$'!U$1,FALSE)=0,"",VLOOKUP($A299,'Incurred Real 2022$'!$A$25:$AC$426,'Incurred Real 2022$'!U$1,FALSE))</f>
        <v/>
      </c>
      <c r="V299" s="13" t="str">
        <f>IF(ISTEXT(VLOOKUP($A299,'Incurred Real 2022$'!$A$25:$AC$426,'Incurred Real 2022$'!V$1,FALSE)),"",(VLOOKUP($A299,'Incurred Real 2022$'!$A$25:$AC$426,'Incurred Real 2022$'!V$1,FALSE))*BT299*Incurred_Nominal!V$15)</f>
        <v/>
      </c>
      <c r="W299" s="13" t="str">
        <f>IF(ISTEXT(VLOOKUP($A299,'Incurred Real 2022$'!$A$25:$AC$426,'Incurred Real 2022$'!W$1,FALSE)),"",(VLOOKUP($A299,'Incurred Real 2022$'!$A$25:$AC$426,'Incurred Real 2022$'!W$1,FALSE))*BU299*Incurred_Nominal!W$15)</f>
        <v/>
      </c>
      <c r="X299" s="13">
        <f>IF(ISTEXT(VLOOKUP($A299,'Incurred Real 2022$'!$A$25:$AC$426,'Incurred Real 2022$'!X$1,FALSE)),"",(VLOOKUP($A299,'Incurred Real 2022$'!$A$25:$AC$426,'Incurred Real 2022$'!X$1,FALSE))*BV299*Incurred_Nominal!X$15)</f>
        <v>785188.6622223513</v>
      </c>
      <c r="Y299" s="13">
        <f>IF(ISTEXT(VLOOKUP($A299,'Incurred Real 2022$'!$A$25:$AC$426,'Incurred Real 2022$'!Y$1,FALSE)),"",(VLOOKUP($A299,'Incurred Real 2022$'!$A$25:$AC$426,'Incurred Real 2022$'!Y$1,FALSE))*BW299*Incurred_Nominal!Y$15)</f>
        <v>118853.70376745758</v>
      </c>
      <c r="Z299" s="13">
        <f>IF(ISTEXT(VLOOKUP($A299,'Incurred Real 2022$'!$A$25:$AC$426,'Incurred Real 2022$'!Z$1,FALSE)),"",(VLOOKUP($A299,'Incurred Real 2022$'!$A$25:$AC$426,'Incurred Real 2022$'!Z$1,FALSE))*BX299*Incurred_Nominal!Z$15)</f>
        <v>3047651.2949251803</v>
      </c>
      <c r="AA299" s="13">
        <f>IF(ISTEXT(VLOOKUP($A299,'Incurred Real 2022$'!$A$25:$AC$426,'Incurred Real 2022$'!AA$1,FALSE)),"",(VLOOKUP($A299,'Incurred Real 2022$'!$A$25:$AC$426,'Incurred Real 2022$'!AA$1,FALSE))*BY299*Incurred_Nominal!AA$15)</f>
        <v>125377.0743738187</v>
      </c>
      <c r="AB299" s="13">
        <f>IF(ISTEXT(VLOOKUP($A299,'Incurred Real 2022$'!$A$25:$AC$426,'Incurred Real 2022$'!AB$1,FALSE)),"",(VLOOKUP($A299,'Incurred Real 2022$'!$A$25:$AC$426,'Incurred Real 2022$'!AB$1,FALSE))*BZ299*Incurred_Nominal!AB$15)</f>
        <v>872993.2176646943</v>
      </c>
      <c r="AC299" s="13" t="str">
        <f>IF(ISTEXT(VLOOKUP($A299,'Incurred Real 2022$'!$A$25:$AC$426,'Incurred Real 2022$'!AC$1,FALSE)),"",(VLOOKUP($A299,'Incurred Real 2022$'!$A$25:$AC$426,'Incurred Real 2022$'!AC$1,FALSE))*CA299*Incurred_Nominal!AC$15)</f>
        <v/>
      </c>
      <c r="AD299" s="232">
        <f t="shared" si="58"/>
        <v>4950063.9529535025</v>
      </c>
      <c r="AE299" s="232">
        <f t="shared" si="59"/>
        <v>4950063.9529535025</v>
      </c>
      <c r="AF299" s="239">
        <f t="shared" si="60"/>
        <v>5188015.6028347332</v>
      </c>
      <c r="AG299" s="237">
        <f t="shared" si="57"/>
        <v>5188015.6028347332</v>
      </c>
      <c r="AH299" s="240">
        <f t="shared" si="64"/>
        <v>1</v>
      </c>
      <c r="AI299" s="234">
        <f>VLOOKUP($A299,Incurred_Real!$A$25:$AP$479,Incurred_Real!AI$1,FALSE)</f>
        <v>2028</v>
      </c>
      <c r="AJ299" s="235" t="str">
        <f>VLOOKUP($A299,Incurred_Real!$A$25:$AP$479,Incurred_Real!AJ$1,FALSE)</f>
        <v/>
      </c>
      <c r="AK299" s="236">
        <f>VLOOKUP($A299,Incurred_Real!$A$25:$AP$479,Incurred_Real!AK$1,FALSE)</f>
        <v>2028</v>
      </c>
      <c r="AL299" s="235" t="str">
        <f>VLOOKUP($A299,Incurred_Real!$A$25:$AP$479,Incurred_Real!AL$1,FALSE)</f>
        <v/>
      </c>
      <c r="AM299" s="237">
        <f>IF(AL299="Commissioned Extra","",(IF((AD299)=0,0,SUMPRODUCT($F$17:$U$17,F299:U299))+VLOOKUP($A299,Incurred_Real!$A$25:$BS$376,Incurred_Real!$AO$1,FALSE)))</f>
        <v>4662850.2563661579</v>
      </c>
      <c r="AN299" s="232" cm="1">
        <f t="array" ref="AN299">IF(ROUND(AE299,0)=0,0,LOOKUP(2,1/(F299:AC299&lt;&gt;""),F299:AC299))</f>
        <v>872993.2176646943</v>
      </c>
      <c r="AO299" s="232">
        <f t="shared" si="61"/>
        <v>4950063.9529535025</v>
      </c>
      <c r="AP299" s="78"/>
      <c r="AQ299" s="20"/>
      <c r="AR299" s="245">
        <f>VLOOKUP($A299,Incurred_Real!$A$25:$CD$376,Incurred_Real!AR$1,FALSE)</f>
        <v>1</v>
      </c>
      <c r="AS299" s="246">
        <f>VLOOKUP($A299,Incurred_Real!$A$25:$CD$376,Incurred_Real!AS$1,FALSE)</f>
        <v>0</v>
      </c>
      <c r="AT299" s="246">
        <f>VLOOKUP($A299,Incurred_Real!$A$25:$CD$376,Incurred_Real!AT$1,FALSE)</f>
        <v>0</v>
      </c>
      <c r="AU299" s="246">
        <f>VLOOKUP($A299,Incurred_Real!$A$25:$CD$376,Incurred_Real!AU$1,FALSE)</f>
        <v>0</v>
      </c>
      <c r="AV299" s="246">
        <f>VLOOKUP($A299,Incurred_Real!$A$25:$CD$376,Incurred_Real!AV$1,FALSE)</f>
        <v>1</v>
      </c>
      <c r="AW299" s="246">
        <f>VLOOKUP($A299,Incurred_Real!$A$25:$CD$376,Incurred_Real!AW$1,FALSE)</f>
        <v>0</v>
      </c>
      <c r="AX299" s="246">
        <f>VLOOKUP($A299,Incurred_Real!$A$25:$CD$376,Incurred_Real!AX$1,FALSE)</f>
        <v>0</v>
      </c>
      <c r="AY299" s="246">
        <f>VLOOKUP($A299,Incurred_Real!$A$25:$CD$376,Incurred_Real!AY$1,FALSE)</f>
        <v>0</v>
      </c>
      <c r="AZ299" s="246">
        <f>VLOOKUP($A299,Incurred_Real!$A$25:$CD$376,Incurred_Real!AZ$1,FALSE)</f>
        <v>0</v>
      </c>
      <c r="BA299" s="246">
        <f>VLOOKUP($A299,Incurred_Real!$A$25:$CD$376,Incurred_Real!BA$1,FALSE)</f>
        <v>0</v>
      </c>
      <c r="BB299" s="246">
        <f>VLOOKUP($A299,Incurred_Real!$A$25:$CD$376,Incurred_Real!BB$1,FALSE)</f>
        <v>0</v>
      </c>
      <c r="BC299" s="246">
        <f>VLOOKUP($A299,Incurred_Real!$A$25:$CD$376,Incurred_Real!BC$1,FALSE)</f>
        <v>0</v>
      </c>
      <c r="BD299" s="246">
        <f>VLOOKUP($A299,Incurred_Real!$A$25:$CD$376,Incurred_Real!BD$1,FALSE)</f>
        <v>0</v>
      </c>
      <c r="BE299" s="246">
        <f>VLOOKUP($A299,Incurred_Real!$A$25:$CD$376,Incurred_Real!BE$1,FALSE)</f>
        <v>0</v>
      </c>
      <c r="BF299" s="246">
        <f>VLOOKUP($A299,Incurred_Real!$A$25:$CD$376,Incurred_Real!BF$1,FALSE)</f>
        <v>0</v>
      </c>
      <c r="BG299" s="246">
        <f>VLOOKUP($A299,Incurred_Real!$A$25:$CD$376,Incurred_Real!BG$1,FALSE)</f>
        <v>0</v>
      </c>
      <c r="BH299" s="246">
        <f>VLOOKUP($A299,Incurred_Real!$A$25:$CD$376,Incurred_Real!BH$1,FALSE)</f>
        <v>0</v>
      </c>
      <c r="BI299" s="246">
        <f>VLOOKUP($A299,Incurred_Real!$A$25:$CD$376,Incurred_Real!BI$1,FALSE)</f>
        <v>0</v>
      </c>
      <c r="BJ299" s="246">
        <f>VLOOKUP($A299,Incurred_Real!$A$25:$CD$376,Incurred_Real!BJ$1,FALSE)</f>
        <v>0</v>
      </c>
      <c r="BK299" s="246">
        <f>VLOOKUP($A299,Incurred_Real!$A$25:$CD$376,Incurred_Real!BK$1,FALSE)</f>
        <v>0</v>
      </c>
      <c r="BL299" s="246">
        <f>VLOOKUP($A299,Incurred_Real!$A$25:$CD$376,Incurred_Real!BL$1,FALSE)</f>
        <v>0</v>
      </c>
      <c r="BM299" s="246">
        <f>VLOOKUP($A299,Incurred_Real!$A$25:$CD$376,Incurred_Real!BM$1,FALSE)</f>
        <v>0</v>
      </c>
      <c r="BN299" s="246">
        <f>VLOOKUP($A299,Incurred_Real!$A$25:$CD$376,Incurred_Real!BN$1,FALSE)</f>
        <v>0</v>
      </c>
      <c r="BO299" s="246">
        <f>VLOOKUP($A299,Incurred_Real!$A$25:$CD$376,Incurred_Real!BO$1,FALSE)</f>
        <v>0</v>
      </c>
      <c r="BP299" s="246">
        <f>VLOOKUP($A299,Incurred_Real!$A$25:$CD$376,Incurred_Real!BP$1,FALSE)</f>
        <v>0</v>
      </c>
      <c r="BQ299" s="246">
        <f>VLOOKUP($A299,Incurred_Real!$A$25:$CD$376,Incurred_Real!BQ$1,FALSE)</f>
        <v>0</v>
      </c>
      <c r="BR299" s="246">
        <f>VLOOKUP($A299,Incurred_Real!$A$25:$CD$376,Incurred_Real!BR$1,FALSE)</f>
        <v>0</v>
      </c>
      <c r="BS299" s="254">
        <f t="shared" si="62"/>
        <v>1</v>
      </c>
      <c r="BT299" s="249">
        <f>1+IF(ISNA(VLOOKUP($A299,'Project labour content'!$A$7:$D$255,'Project labour content'!$D$1,FALSE)),VLOOKUP($D299,'Project labour content'!$F$6:$G$15,'Project labour content'!$G$1,FALSE),VLOOKUP($A299,'Project labour content'!$A$7:$D$255,'Project labour content'!$D$1,FALSE))*LabEsc22*1</f>
        <v>1.0027204254694582</v>
      </c>
      <c r="BU299" s="249">
        <f>1+IF(ISNA(VLOOKUP($A299,'Project labour content'!$A$7:$D$255,'Project labour content'!$D$1,FALSE)),VLOOKUP($D299,'Project labour content'!$F$6:$G$15,'Project labour content'!$G$1,FALSE),VLOOKUP($A299,'Project labour content'!$A$7:$D$255,'Project labour content'!$D$1,FALSE))*LabEsc23*1</f>
        <v>1.00545390898117</v>
      </c>
      <c r="BV299" s="249">
        <f>1+IF(ISNA(VLOOKUP($A299,'Project labour content'!$A$7:$D$255,'Project labour content'!$D$1,FALSE)),VLOOKUP($D299,'Project labour content'!$F$6:$G$15,'Project labour content'!$G$1,FALSE),VLOOKUP($A299,'Project labour content'!$A$7:$D$255,'Project labour content'!$D$1,FALSE))*LabEsc24*1</f>
        <v>1.0080288504492025</v>
      </c>
      <c r="BW299" s="249">
        <f>1+IF(ISNA(VLOOKUP($A299,'Project labour content'!$A$7:$D$255,'Project labour content'!$D$1,FALSE)),VLOOKUP($D299,'Project labour content'!$F$6:$G$15,'Project labour content'!$G$1,FALSE),VLOOKUP($A299,'Project labour content'!$A$7:$D$255,'Project labour content'!$D$1,FALSE))*LabEsc25*1</f>
        <v>1.0114775553887205</v>
      </c>
      <c r="BX299" s="249">
        <f>1+IF(ISNA(VLOOKUP($A299,'Project labour content'!$A$7:$D$255,'Project labour content'!$D$1,FALSE)),VLOOKUP($D299,'Project labour content'!$F$6:$G$15,'Project labour content'!$G$1,FALSE),VLOOKUP($A299,'Project labour content'!$A$7:$D$255,'Project labour content'!$D$1,FALSE))*LabEsc26*1</f>
        <v>1.0152360689886386</v>
      </c>
      <c r="BY299" s="249">
        <f>1+IF(ISNA(VLOOKUP($A299,'Project labour content'!$A$7:$D$255,'Project labour content'!$D$1,FALSE)),VLOOKUP($D299,'Project labour content'!$F$6:$G$15,'Project labour content'!$G$1,FALSE),VLOOKUP($A299,'Project labour content'!$A$7:$D$255,'Project labour content'!$D$1,FALSE))*LabEsc27*1</f>
        <v>1.0175640344891419</v>
      </c>
      <c r="BZ299" s="249">
        <f>1+IF(ISNA(VLOOKUP($A299,'Project labour content'!$A$7:$D$255,'Project labour content'!$D$1,FALSE)),VLOOKUP($D299,'Project labour content'!$F$6:$G$15,'Project labour content'!$G$1,FALSE),VLOOKUP($A299,'Project labour content'!$A$7:$D$255,'Project labour content'!$D$1,FALSE))*LabEsc28*1</f>
        <v>1.0193169925110206</v>
      </c>
      <c r="CA299" s="249">
        <f>1+IF(ISNA(VLOOKUP($A299,'Project labour content'!$A$7:$D$255,'Project labour content'!$D$1,FALSE)),VLOOKUP($D299,'Project labour content'!$F$6:$G$15,'Project labour content'!$G$1,FALSE),VLOOKUP($A299,'Project labour content'!$A$7:$D$255,'Project labour content'!$D$1,FALSE))*LabEsc29*1</f>
        <v>1.0221301395445319</v>
      </c>
      <c r="CB299" s="250" t="str">
        <f>IF(ISNA(VLOOKUP($A299,'Project labour content'!$A$7:$D$255,'Project labour content'!$D$1,FALSE)),"Category","Project")</f>
        <v>Project</v>
      </c>
      <c r="CD299" s="247" t="str">
        <f t="shared" si="63"/>
        <v>15084</v>
      </c>
    </row>
    <row r="300" spans="1:82" x14ac:dyDescent="0.15">
      <c r="A300" s="11" t="s">
        <v>946</v>
      </c>
      <c r="B300" s="11" t="str">
        <f>VLOOKUP($A300,'Incurred Real 2022$'!$A$25:$AC$426,'Incurred Real 2022$'!B$1,FALSE)</f>
        <v>Energy Management System Technical Upgrade 2024-2028</v>
      </c>
      <c r="C300" s="11" t="str">
        <f>VLOOKUP($A300,'Incurred Real 2022$'!$A$25:$AC$426,'Incurred Real 2022$'!C$1,FALSE)</f>
        <v>ExAnte</v>
      </c>
      <c r="D300" s="11" t="str">
        <f>VLOOKUP($A300,'Incurred Real 2022$'!$A$25:$AC$426,'Incurred Real 2022$'!D$1,FALSE)</f>
        <v>Replacement</v>
      </c>
      <c r="E300" s="11" t="str">
        <f>VLOOKUP($A300,'Incurred Real 2022$'!$A$25:$AC$426,'Incurred Real 2022$'!E$1,FALSE)</f>
        <v>Potential</v>
      </c>
      <c r="F300" s="105" t="str">
        <f>IF(VLOOKUP($A300,'Incurred Real 2022$'!$A$25:$AC$426,'Incurred Real 2022$'!F$1,FALSE)=0,"",VLOOKUP($A300,'Incurred Real 2022$'!$A$25:$AC$426,'Incurred Real 2022$'!F$1,FALSE))</f>
        <v/>
      </c>
      <c r="G300" s="105" t="str">
        <f>IF(VLOOKUP($A300,'Incurred Real 2022$'!$A$25:$AC$426,'Incurred Real 2022$'!G$1,FALSE)=0,"",VLOOKUP($A300,'Incurred Real 2022$'!$A$25:$AC$426,'Incurred Real 2022$'!G$1,FALSE))</f>
        <v/>
      </c>
      <c r="H300" s="105" t="str">
        <f>IF(VLOOKUP($A300,'Incurred Real 2022$'!$A$25:$AC$426,'Incurred Real 2022$'!H$1,FALSE)=0,"",VLOOKUP($A300,'Incurred Real 2022$'!$A$25:$AC$426,'Incurred Real 2022$'!H$1,FALSE))</f>
        <v/>
      </c>
      <c r="I300" s="105" t="str">
        <f>IF(VLOOKUP($A300,'Incurred Real 2022$'!$A$25:$AC$426,'Incurred Real 2022$'!I$1,FALSE)=0,"",VLOOKUP($A300,'Incurred Real 2022$'!$A$25:$AC$426,'Incurred Real 2022$'!I$1,FALSE))</f>
        <v/>
      </c>
      <c r="J300" s="105" t="str">
        <f>IF(VLOOKUP($A300,'Incurred Real 2022$'!$A$25:$AC$426,'Incurred Real 2022$'!J$1,FALSE)=0,"",VLOOKUP($A300,'Incurred Real 2022$'!$A$25:$AC$426,'Incurred Real 2022$'!J$1,FALSE))</f>
        <v/>
      </c>
      <c r="K300" s="105" t="str">
        <f>IF(VLOOKUP($A300,'Incurred Real 2022$'!$A$25:$AC$426,'Incurred Real 2022$'!K$1,FALSE)=0,"",VLOOKUP($A300,'Incurred Real 2022$'!$A$25:$AC$426,'Incurred Real 2022$'!K$1,FALSE))</f>
        <v/>
      </c>
      <c r="L300" s="105" t="str">
        <f>IF(VLOOKUP($A300,'Incurred Real 2022$'!$A$25:$AC$426,'Incurred Real 2022$'!L$1,FALSE)=0,"",VLOOKUP($A300,'Incurred Real 2022$'!$A$25:$AC$426,'Incurred Real 2022$'!L$1,FALSE))</f>
        <v/>
      </c>
      <c r="M300" s="105" t="str">
        <f>IF(VLOOKUP($A300,'Incurred Real 2022$'!$A$25:$AC$426,'Incurred Real 2022$'!M$1,FALSE)=0,"",VLOOKUP($A300,'Incurred Real 2022$'!$A$25:$AC$426,'Incurred Real 2022$'!M$1,FALSE))</f>
        <v/>
      </c>
      <c r="N300" s="105" t="str">
        <f>IF(VLOOKUP($A300,'Incurred Real 2022$'!$A$25:$AC$426,'Incurred Real 2022$'!N$1,FALSE)=0,"",VLOOKUP($A300,'Incurred Real 2022$'!$A$25:$AC$426,'Incurred Real 2022$'!N$1,FALSE))</f>
        <v/>
      </c>
      <c r="O300" s="105" t="str">
        <f>IF(VLOOKUP($A300,'Incurred Real 2022$'!$A$25:$AC$426,'Incurred Real 2022$'!O$1,FALSE)=0,"",VLOOKUP($A300,'Incurred Real 2022$'!$A$25:$AC$426,'Incurred Real 2022$'!O$1,FALSE))</f>
        <v/>
      </c>
      <c r="P300" s="105" t="str">
        <f>IF(VLOOKUP($A300,'Incurred Real 2022$'!$A$25:$AC$426,'Incurred Real 2022$'!P$1,FALSE)=0,"",VLOOKUP($A300,'Incurred Real 2022$'!$A$25:$AC$426,'Incurred Real 2022$'!P$1,FALSE))</f>
        <v/>
      </c>
      <c r="Q300" s="105" t="str">
        <f>IF(VLOOKUP($A300,'Incurred Real 2022$'!$A$25:$AC$426,'Incurred Real 2022$'!Q$1,FALSE)=0,"",VLOOKUP($A300,'Incurred Real 2022$'!$A$25:$AC$426,'Incurred Real 2022$'!Q$1,FALSE))</f>
        <v/>
      </c>
      <c r="R300" s="105" t="str">
        <f>IF(VLOOKUP($A300,'Incurred Real 2022$'!$A$25:$AC$426,'Incurred Real 2022$'!R$1,FALSE)=0,"",VLOOKUP($A300,'Incurred Real 2022$'!$A$25:$AC$426,'Incurred Real 2022$'!R$1,FALSE))</f>
        <v/>
      </c>
      <c r="S300" s="105" t="str">
        <f>IF(VLOOKUP($A300,'Incurred Real 2022$'!$A$25:$AC$426,'Incurred Real 2022$'!S$1,FALSE)=0,"",VLOOKUP($A300,'Incurred Real 2022$'!$A$25:$AC$426,'Incurred Real 2022$'!S$1,FALSE))</f>
        <v/>
      </c>
      <c r="T300" s="105" t="str">
        <f>IF(VLOOKUP($A300,'Incurred Real 2022$'!$A$25:$AC$426,'Incurred Real 2022$'!T$1,FALSE)=0,"",VLOOKUP($A300,'Incurred Real 2022$'!$A$25:$AC$426,'Incurred Real 2022$'!T$1,FALSE))</f>
        <v/>
      </c>
      <c r="U300" s="105" t="str">
        <f>IF(VLOOKUP($A300,'Incurred Real 2022$'!$A$25:$AC$426,'Incurred Real 2022$'!U$1,FALSE)=0,"",VLOOKUP($A300,'Incurred Real 2022$'!$A$25:$AC$426,'Incurred Real 2022$'!U$1,FALSE))</f>
        <v/>
      </c>
      <c r="V300" s="13" t="str">
        <f>IF(ISTEXT(VLOOKUP($A300,'Incurred Real 2022$'!$A$25:$AC$426,'Incurred Real 2022$'!V$1,FALSE)),"",(VLOOKUP($A300,'Incurred Real 2022$'!$A$25:$AC$426,'Incurred Real 2022$'!V$1,FALSE))*BT300*Incurred_Nominal!V$15)</f>
        <v/>
      </c>
      <c r="W300" s="13" t="str">
        <f>IF(ISTEXT(VLOOKUP($A300,'Incurred Real 2022$'!$A$25:$AC$426,'Incurred Real 2022$'!W$1,FALSE)),"",(VLOOKUP($A300,'Incurred Real 2022$'!$A$25:$AC$426,'Incurred Real 2022$'!W$1,FALSE))*BU300*Incurred_Nominal!W$15)</f>
        <v/>
      </c>
      <c r="X300" s="13">
        <f>IF(ISTEXT(VLOOKUP($A300,'Incurred Real 2022$'!$A$25:$AC$426,'Incurred Real 2022$'!X$1,FALSE)),"",(VLOOKUP($A300,'Incurred Real 2022$'!$A$25:$AC$426,'Incurred Real 2022$'!X$1,FALSE))*BV300*Incurred_Nominal!X$15)</f>
        <v>1809251.6337483174</v>
      </c>
      <c r="Y300" s="13">
        <f>IF(ISTEXT(VLOOKUP($A300,'Incurred Real 2022$'!$A$25:$AC$426,'Incurred Real 2022$'!Y$1,FALSE)),"",(VLOOKUP($A300,'Incurred Real 2022$'!$A$25:$AC$426,'Incurred Real 2022$'!Y$1,FALSE))*BW300*Incurred_Nominal!Y$15)</f>
        <v>1861059.2470878148</v>
      </c>
      <c r="Z300" s="13">
        <f>IF(ISTEXT(VLOOKUP($A300,'Incurred Real 2022$'!$A$25:$AC$426,'Incurred Real 2022$'!Z$1,FALSE)),"",(VLOOKUP($A300,'Incurred Real 2022$'!$A$25:$AC$426,'Incurred Real 2022$'!Z$1,FALSE))*BX300*Incurred_Nominal!Z$15)</f>
        <v>957541.44015018118</v>
      </c>
      <c r="AA300" s="13">
        <f>IF(ISTEXT(VLOOKUP($A300,'Incurred Real 2022$'!$A$25:$AC$426,'Incurred Real 2022$'!AA$1,FALSE)),"",(VLOOKUP($A300,'Incurred Real 2022$'!$A$25:$AC$426,'Incurred Real 2022$'!AA$1,FALSE))*BY300*Incurred_Nominal!AA$15)</f>
        <v>1966980.3134937335</v>
      </c>
      <c r="AB300" s="13">
        <f>IF(ISTEXT(VLOOKUP($A300,'Incurred Real 2022$'!$A$25:$AC$426,'Incurred Real 2022$'!AB$1,FALSE)),"",(VLOOKUP($A300,'Incurred Real 2022$'!$A$25:$AC$426,'Incurred Real 2022$'!AB$1,FALSE))*BZ300*Incurred_Nominal!AB$15)</f>
        <v>3028146.743616851</v>
      </c>
      <c r="AC300" s="13" t="str">
        <f>IF(ISTEXT(VLOOKUP($A300,'Incurred Real 2022$'!$A$25:$AC$426,'Incurred Real 2022$'!AC$1,FALSE)),"",(VLOOKUP($A300,'Incurred Real 2022$'!$A$25:$AC$426,'Incurred Real 2022$'!AC$1,FALSE))*CA300*Incurred_Nominal!AC$15)</f>
        <v/>
      </c>
      <c r="AD300" s="232">
        <f t="shared" si="58"/>
        <v>9622979.3780968972</v>
      </c>
      <c r="AE300" s="232">
        <f t="shared" si="59"/>
        <v>9622979.3780968972</v>
      </c>
      <c r="AF300" s="239">
        <f t="shared" si="60"/>
        <v>10033979.917200487</v>
      </c>
      <c r="AG300" s="237">
        <f t="shared" si="57"/>
        <v>10033979.917200487</v>
      </c>
      <c r="AH300" s="240">
        <f t="shared" si="64"/>
        <v>1</v>
      </c>
      <c r="AI300" s="234">
        <f>VLOOKUP($A300,Incurred_Real!$A$25:$AP$479,Incurred_Real!AI$1,FALSE)</f>
        <v>2028</v>
      </c>
      <c r="AJ300" s="235" t="str">
        <f>VLOOKUP($A300,Incurred_Real!$A$25:$AP$479,Incurred_Real!AJ$1,FALSE)</f>
        <v/>
      </c>
      <c r="AK300" s="236">
        <f>VLOOKUP($A300,Incurred_Real!$A$25:$AP$479,Incurred_Real!AK$1,FALSE)</f>
        <v>2028</v>
      </c>
      <c r="AL300" s="235" t="str">
        <f>VLOOKUP($A300,Incurred_Real!$A$25:$AP$479,Incurred_Real!AL$1,FALSE)</f>
        <v/>
      </c>
      <c r="AM300" s="237">
        <f>IF(AL300="Commissioned Extra","",(IF((AD300)=0,0,SUMPRODUCT($F$17:$U$17,F300:U300))+VLOOKUP($A300,Incurred_Real!$A$25:$BS$376,Incurred_Real!$AO$1,FALSE)))</f>
        <v>9018273.9241814874</v>
      </c>
      <c r="AN300" s="232" cm="1">
        <f t="array" ref="AN300">IF(ROUND(AE300,0)=0,0,LOOKUP(2,1/(F300:AC300&lt;&gt;""),F300:AC300))</f>
        <v>3028146.743616851</v>
      </c>
      <c r="AO300" s="232">
        <f t="shared" si="61"/>
        <v>9622979.3780968972</v>
      </c>
      <c r="AP300" s="78"/>
      <c r="AQ300" s="20"/>
      <c r="AR300" s="245">
        <f>VLOOKUP($A300,Incurred_Real!$A$25:$CD$376,Incurred_Real!AR$1,FALSE)</f>
        <v>1</v>
      </c>
      <c r="AS300" s="246">
        <f>VLOOKUP($A300,Incurred_Real!$A$25:$CD$376,Incurred_Real!AS$1,FALSE)</f>
        <v>0</v>
      </c>
      <c r="AT300" s="246">
        <f>VLOOKUP($A300,Incurred_Real!$A$25:$CD$376,Incurred_Real!AT$1,FALSE)</f>
        <v>0</v>
      </c>
      <c r="AU300" s="246">
        <f>VLOOKUP($A300,Incurred_Real!$A$25:$CD$376,Incurred_Real!AU$1,FALSE)</f>
        <v>0</v>
      </c>
      <c r="AV300" s="246">
        <f>VLOOKUP($A300,Incurred_Real!$A$25:$CD$376,Incurred_Real!AV$1,FALSE)</f>
        <v>1</v>
      </c>
      <c r="AW300" s="246">
        <f>VLOOKUP($A300,Incurred_Real!$A$25:$CD$376,Incurred_Real!AW$1,FALSE)</f>
        <v>0</v>
      </c>
      <c r="AX300" s="246">
        <f>VLOOKUP($A300,Incurred_Real!$A$25:$CD$376,Incurred_Real!AX$1,FALSE)</f>
        <v>0</v>
      </c>
      <c r="AY300" s="246">
        <f>VLOOKUP($A300,Incurred_Real!$A$25:$CD$376,Incurred_Real!AY$1,FALSE)</f>
        <v>0</v>
      </c>
      <c r="AZ300" s="246">
        <f>VLOOKUP($A300,Incurred_Real!$A$25:$CD$376,Incurred_Real!AZ$1,FALSE)</f>
        <v>0</v>
      </c>
      <c r="BA300" s="246">
        <f>VLOOKUP($A300,Incurred_Real!$A$25:$CD$376,Incurred_Real!BA$1,FALSE)</f>
        <v>0</v>
      </c>
      <c r="BB300" s="246">
        <f>VLOOKUP($A300,Incurred_Real!$A$25:$CD$376,Incurred_Real!BB$1,FALSE)</f>
        <v>0</v>
      </c>
      <c r="BC300" s="246">
        <f>VLOOKUP($A300,Incurred_Real!$A$25:$CD$376,Incurred_Real!BC$1,FALSE)</f>
        <v>0</v>
      </c>
      <c r="BD300" s="246">
        <f>VLOOKUP($A300,Incurred_Real!$A$25:$CD$376,Incurred_Real!BD$1,FALSE)</f>
        <v>0</v>
      </c>
      <c r="BE300" s="246">
        <f>VLOOKUP($A300,Incurred_Real!$A$25:$CD$376,Incurred_Real!BE$1,FALSE)</f>
        <v>0</v>
      </c>
      <c r="BF300" s="246">
        <f>VLOOKUP($A300,Incurred_Real!$A$25:$CD$376,Incurred_Real!BF$1,FALSE)</f>
        <v>0</v>
      </c>
      <c r="BG300" s="246">
        <f>VLOOKUP($A300,Incurred_Real!$A$25:$CD$376,Incurred_Real!BG$1,FALSE)</f>
        <v>0</v>
      </c>
      <c r="BH300" s="246">
        <f>VLOOKUP($A300,Incurred_Real!$A$25:$CD$376,Incurred_Real!BH$1,FALSE)</f>
        <v>0</v>
      </c>
      <c r="BI300" s="246">
        <f>VLOOKUP($A300,Incurred_Real!$A$25:$CD$376,Incurred_Real!BI$1,FALSE)</f>
        <v>0</v>
      </c>
      <c r="BJ300" s="246">
        <f>VLOOKUP($A300,Incurred_Real!$A$25:$CD$376,Incurred_Real!BJ$1,FALSE)</f>
        <v>0</v>
      </c>
      <c r="BK300" s="246">
        <f>VLOOKUP($A300,Incurred_Real!$A$25:$CD$376,Incurred_Real!BK$1,FALSE)</f>
        <v>0</v>
      </c>
      <c r="BL300" s="246">
        <f>VLOOKUP($A300,Incurred_Real!$A$25:$CD$376,Incurred_Real!BL$1,FALSE)</f>
        <v>0</v>
      </c>
      <c r="BM300" s="246">
        <f>VLOOKUP($A300,Incurred_Real!$A$25:$CD$376,Incurred_Real!BM$1,FALSE)</f>
        <v>0</v>
      </c>
      <c r="BN300" s="246">
        <f>VLOOKUP($A300,Incurred_Real!$A$25:$CD$376,Incurred_Real!BN$1,FALSE)</f>
        <v>0</v>
      </c>
      <c r="BO300" s="246">
        <f>VLOOKUP($A300,Incurred_Real!$A$25:$CD$376,Incurred_Real!BO$1,FALSE)</f>
        <v>0</v>
      </c>
      <c r="BP300" s="246">
        <f>VLOOKUP($A300,Incurred_Real!$A$25:$CD$376,Incurred_Real!BP$1,FALSE)</f>
        <v>0</v>
      </c>
      <c r="BQ300" s="246">
        <f>VLOOKUP($A300,Incurred_Real!$A$25:$CD$376,Incurred_Real!BQ$1,FALSE)</f>
        <v>0</v>
      </c>
      <c r="BR300" s="246">
        <f>VLOOKUP($A300,Incurred_Real!$A$25:$CD$376,Incurred_Real!BR$1,FALSE)</f>
        <v>0</v>
      </c>
      <c r="BS300" s="254">
        <f t="shared" si="62"/>
        <v>1</v>
      </c>
      <c r="BT300" s="249">
        <f>1+IF(ISNA(VLOOKUP($A300,'Project labour content'!$A$7:$D$255,'Project labour content'!$D$1,FALSE)),VLOOKUP($D300,'Project labour content'!$F$6:$G$15,'Project labour content'!$G$1,FALSE),VLOOKUP($A300,'Project labour content'!$A$7:$D$255,'Project labour content'!$D$1,FALSE))*LabEsc22*1</f>
        <v>1.0036084048522971</v>
      </c>
      <c r="BU300" s="249">
        <f>1+IF(ISNA(VLOOKUP($A300,'Project labour content'!$A$7:$D$255,'Project labour content'!$D$1,FALSE)),VLOOKUP($D300,'Project labour content'!$F$6:$G$15,'Project labour content'!$G$1,FALSE),VLOOKUP($A300,'Project labour content'!$A$7:$D$255,'Project labour content'!$D$1,FALSE))*LabEsc23*1</f>
        <v>1.0072341300478853</v>
      </c>
      <c r="BV300" s="249">
        <f>1+IF(ISNA(VLOOKUP($A300,'Project labour content'!$A$7:$D$255,'Project labour content'!$D$1,FALSE)),VLOOKUP($D300,'Project labour content'!$F$6:$G$15,'Project labour content'!$G$1,FALSE),VLOOKUP($A300,'Project labour content'!$A$7:$D$255,'Project labour content'!$D$1,FALSE))*LabEsc24*1</f>
        <v>1.0106495631821293</v>
      </c>
      <c r="BW300" s="249">
        <f>1+IF(ISNA(VLOOKUP($A300,'Project labour content'!$A$7:$D$255,'Project labour content'!$D$1,FALSE)),VLOOKUP($D300,'Project labour content'!$F$6:$G$15,'Project labour content'!$G$1,FALSE),VLOOKUP($A300,'Project labour content'!$A$7:$D$255,'Project labour content'!$D$1,FALSE))*LabEsc25*1</f>
        <v>1.0152239666265936</v>
      </c>
      <c r="BX300" s="249">
        <f>1+IF(ISNA(VLOOKUP($A300,'Project labour content'!$A$7:$D$255,'Project labour content'!$D$1,FALSE)),VLOOKUP($D300,'Project labour content'!$F$6:$G$15,'Project labour content'!$G$1,FALSE),VLOOKUP($A300,'Project labour content'!$A$7:$D$255,'Project labour content'!$D$1,FALSE))*LabEsc26*1</f>
        <v>1.0202093039804856</v>
      </c>
      <c r="BY300" s="249">
        <f>1+IF(ISNA(VLOOKUP($A300,'Project labour content'!$A$7:$D$255,'Project labour content'!$D$1,FALSE)),VLOOKUP($D300,'Project labour content'!$F$6:$G$15,'Project labour content'!$G$1,FALSE),VLOOKUP($A300,'Project labour content'!$A$7:$D$255,'Project labour content'!$D$1,FALSE))*LabEsc27*1</f>
        <v>1.0232971452399884</v>
      </c>
      <c r="BZ300" s="249">
        <f>1+IF(ISNA(VLOOKUP($A300,'Project labour content'!$A$7:$D$255,'Project labour content'!$D$1,FALSE)),VLOOKUP($D300,'Project labour content'!$F$6:$G$15,'Project labour content'!$G$1,FALSE),VLOOKUP($A300,'Project labour content'!$A$7:$D$255,'Project labour content'!$D$1,FALSE))*LabEsc28*1</f>
        <v>1.025622289708394</v>
      </c>
      <c r="CA300" s="249">
        <f>1+IF(ISNA(VLOOKUP($A300,'Project labour content'!$A$7:$D$255,'Project labour content'!$D$1,FALSE)),VLOOKUP($D300,'Project labour content'!$F$6:$G$15,'Project labour content'!$G$1,FALSE),VLOOKUP($A300,'Project labour content'!$A$7:$D$255,'Project labour content'!$D$1,FALSE))*LabEsc29*1</f>
        <v>1.0293536815512916</v>
      </c>
      <c r="CB300" s="250" t="str">
        <f>IF(ISNA(VLOOKUP($A300,'Project labour content'!$A$7:$D$255,'Project labour content'!$D$1,FALSE)),"Category","Project")</f>
        <v>Project</v>
      </c>
      <c r="CD300" s="247" t="str">
        <f t="shared" si="63"/>
        <v>15085</v>
      </c>
    </row>
    <row r="301" spans="1:82" x14ac:dyDescent="0.15">
      <c r="A301" s="11" t="s">
        <v>923</v>
      </c>
      <c r="B301" s="11" t="str">
        <f>VLOOKUP($A301,'Incurred Real 2022$'!$A$25:$AC$426,'Incurred Real 2022$'!B$1,FALSE)</f>
        <v>Enterprise Document Management System Implementation Phase 2</v>
      </c>
      <c r="C301" s="11" t="str">
        <f>VLOOKUP($A301,'Incurred Real 2022$'!$A$25:$AC$426,'Incurred Real 2022$'!C$1,FALSE)</f>
        <v>ExAnte</v>
      </c>
      <c r="D301" s="11" t="str">
        <f>VLOOKUP($A301,'Incurred Real 2022$'!$A$25:$AC$426,'Incurred Real 2022$'!D$1,FALSE)</f>
        <v>Information Technology</v>
      </c>
      <c r="E301" s="11" t="str">
        <f>VLOOKUP($A301,'Incurred Real 2022$'!$A$25:$AC$426,'Incurred Real 2022$'!E$1,FALSE)</f>
        <v>Potential</v>
      </c>
      <c r="F301" s="105" t="str">
        <f>IF(VLOOKUP($A301,'Incurred Real 2022$'!$A$25:$AC$426,'Incurred Real 2022$'!F$1,FALSE)=0,"",VLOOKUP($A301,'Incurred Real 2022$'!$A$25:$AC$426,'Incurred Real 2022$'!F$1,FALSE))</f>
        <v/>
      </c>
      <c r="G301" s="105" t="str">
        <f>IF(VLOOKUP($A301,'Incurred Real 2022$'!$A$25:$AC$426,'Incurred Real 2022$'!G$1,FALSE)=0,"",VLOOKUP($A301,'Incurred Real 2022$'!$A$25:$AC$426,'Incurred Real 2022$'!G$1,FALSE))</f>
        <v/>
      </c>
      <c r="H301" s="105" t="str">
        <f>IF(VLOOKUP($A301,'Incurred Real 2022$'!$A$25:$AC$426,'Incurred Real 2022$'!H$1,FALSE)=0,"",VLOOKUP($A301,'Incurred Real 2022$'!$A$25:$AC$426,'Incurred Real 2022$'!H$1,FALSE))</f>
        <v/>
      </c>
      <c r="I301" s="105" t="str">
        <f>IF(VLOOKUP($A301,'Incurred Real 2022$'!$A$25:$AC$426,'Incurred Real 2022$'!I$1,FALSE)=0,"",VLOOKUP($A301,'Incurred Real 2022$'!$A$25:$AC$426,'Incurred Real 2022$'!I$1,FALSE))</f>
        <v/>
      </c>
      <c r="J301" s="105" t="str">
        <f>IF(VLOOKUP($A301,'Incurred Real 2022$'!$A$25:$AC$426,'Incurred Real 2022$'!J$1,FALSE)=0,"",VLOOKUP($A301,'Incurred Real 2022$'!$A$25:$AC$426,'Incurred Real 2022$'!J$1,FALSE))</f>
        <v/>
      </c>
      <c r="K301" s="105" t="str">
        <f>IF(VLOOKUP($A301,'Incurred Real 2022$'!$A$25:$AC$426,'Incurred Real 2022$'!K$1,FALSE)=0,"",VLOOKUP($A301,'Incurred Real 2022$'!$A$25:$AC$426,'Incurred Real 2022$'!K$1,FALSE))</f>
        <v/>
      </c>
      <c r="L301" s="105" t="str">
        <f>IF(VLOOKUP($A301,'Incurred Real 2022$'!$A$25:$AC$426,'Incurred Real 2022$'!L$1,FALSE)=0,"",VLOOKUP($A301,'Incurred Real 2022$'!$A$25:$AC$426,'Incurred Real 2022$'!L$1,FALSE))</f>
        <v/>
      </c>
      <c r="M301" s="105" t="str">
        <f>IF(VLOOKUP($A301,'Incurred Real 2022$'!$A$25:$AC$426,'Incurred Real 2022$'!M$1,FALSE)=0,"",VLOOKUP($A301,'Incurred Real 2022$'!$A$25:$AC$426,'Incurred Real 2022$'!M$1,FALSE))</f>
        <v/>
      </c>
      <c r="N301" s="105" t="str">
        <f>IF(VLOOKUP($A301,'Incurred Real 2022$'!$A$25:$AC$426,'Incurred Real 2022$'!N$1,FALSE)=0,"",VLOOKUP($A301,'Incurred Real 2022$'!$A$25:$AC$426,'Incurred Real 2022$'!N$1,FALSE))</f>
        <v/>
      </c>
      <c r="O301" s="105" t="str">
        <f>IF(VLOOKUP($A301,'Incurred Real 2022$'!$A$25:$AC$426,'Incurred Real 2022$'!O$1,FALSE)=0,"",VLOOKUP($A301,'Incurred Real 2022$'!$A$25:$AC$426,'Incurred Real 2022$'!O$1,FALSE))</f>
        <v/>
      </c>
      <c r="P301" s="105" t="str">
        <f>IF(VLOOKUP($A301,'Incurred Real 2022$'!$A$25:$AC$426,'Incurred Real 2022$'!P$1,FALSE)=0,"",VLOOKUP($A301,'Incurred Real 2022$'!$A$25:$AC$426,'Incurred Real 2022$'!P$1,FALSE))</f>
        <v/>
      </c>
      <c r="Q301" s="105" t="str">
        <f>IF(VLOOKUP($A301,'Incurred Real 2022$'!$A$25:$AC$426,'Incurred Real 2022$'!Q$1,FALSE)=0,"",VLOOKUP($A301,'Incurred Real 2022$'!$A$25:$AC$426,'Incurred Real 2022$'!Q$1,FALSE))</f>
        <v/>
      </c>
      <c r="R301" s="105" t="str">
        <f>IF(VLOOKUP($A301,'Incurred Real 2022$'!$A$25:$AC$426,'Incurred Real 2022$'!R$1,FALSE)=0,"",VLOOKUP($A301,'Incurred Real 2022$'!$A$25:$AC$426,'Incurred Real 2022$'!R$1,FALSE))</f>
        <v/>
      </c>
      <c r="S301" s="105" t="str">
        <f>IF(VLOOKUP($A301,'Incurred Real 2022$'!$A$25:$AC$426,'Incurred Real 2022$'!S$1,FALSE)=0,"",VLOOKUP($A301,'Incurred Real 2022$'!$A$25:$AC$426,'Incurred Real 2022$'!S$1,FALSE))</f>
        <v/>
      </c>
      <c r="T301" s="105" t="str">
        <f>IF(VLOOKUP($A301,'Incurred Real 2022$'!$A$25:$AC$426,'Incurred Real 2022$'!T$1,FALSE)=0,"",VLOOKUP($A301,'Incurred Real 2022$'!$A$25:$AC$426,'Incurred Real 2022$'!T$1,FALSE))</f>
        <v/>
      </c>
      <c r="U301" s="105" t="str">
        <f>IF(VLOOKUP($A301,'Incurred Real 2022$'!$A$25:$AC$426,'Incurred Real 2022$'!U$1,FALSE)=0,"",VLOOKUP($A301,'Incurred Real 2022$'!$A$25:$AC$426,'Incurred Real 2022$'!U$1,FALSE))</f>
        <v/>
      </c>
      <c r="V301" s="13">
        <f>IF(ISTEXT(VLOOKUP($A301,'Incurred Real 2022$'!$A$25:$AC$426,'Incurred Real 2022$'!V$1,FALSE)),"",(VLOOKUP($A301,'Incurred Real 2022$'!$A$25:$AC$426,'Incurred Real 2022$'!V$1,FALSE))*BT301*Incurred_Nominal!V$15)</f>
        <v>515652.66668278264</v>
      </c>
      <c r="W301" s="13" t="str">
        <f>IF(ISTEXT(VLOOKUP($A301,'Incurred Real 2022$'!$A$25:$AC$426,'Incurred Real 2022$'!W$1,FALSE)),"",(VLOOKUP($A301,'Incurred Real 2022$'!$A$25:$AC$426,'Incurred Real 2022$'!W$1,FALSE))*BU301*Incurred_Nominal!W$15)</f>
        <v/>
      </c>
      <c r="X301" s="13" t="str">
        <f>IF(ISTEXT(VLOOKUP($A301,'Incurred Real 2022$'!$A$25:$AC$426,'Incurred Real 2022$'!X$1,FALSE)),"",(VLOOKUP($A301,'Incurred Real 2022$'!$A$25:$AC$426,'Incurred Real 2022$'!X$1,FALSE))*BV301*Incurred_Nominal!X$15)</f>
        <v/>
      </c>
      <c r="Y301" s="13" t="str">
        <f>IF(ISTEXT(VLOOKUP($A301,'Incurred Real 2022$'!$A$25:$AC$426,'Incurred Real 2022$'!Y$1,FALSE)),"",(VLOOKUP($A301,'Incurred Real 2022$'!$A$25:$AC$426,'Incurred Real 2022$'!Y$1,FALSE))*BW301*Incurred_Nominal!Y$15)</f>
        <v/>
      </c>
      <c r="Z301" s="13">
        <f>IF(ISTEXT(VLOOKUP($A301,'Incurred Real 2022$'!$A$25:$AC$426,'Incurred Real 2022$'!Z$1,FALSE)),"",(VLOOKUP($A301,'Incurred Real 2022$'!$A$25:$AC$426,'Incurred Real 2022$'!Z$1,FALSE))*BX301*Incurred_Nominal!Z$15)</f>
        <v>3538540.1348023238</v>
      </c>
      <c r="AA301" s="13" t="str">
        <f>IF(ISTEXT(VLOOKUP($A301,'Incurred Real 2022$'!$A$25:$AC$426,'Incurred Real 2022$'!AA$1,FALSE)),"",(VLOOKUP($A301,'Incurred Real 2022$'!$A$25:$AC$426,'Incurred Real 2022$'!AA$1,FALSE))*BY301*Incurred_Nominal!AA$15)</f>
        <v/>
      </c>
      <c r="AB301" s="13" t="str">
        <f>IF(ISTEXT(VLOOKUP($A301,'Incurred Real 2022$'!$A$25:$AC$426,'Incurred Real 2022$'!AB$1,FALSE)),"",(VLOOKUP($A301,'Incurred Real 2022$'!$A$25:$AC$426,'Incurred Real 2022$'!AB$1,FALSE))*BZ301*Incurred_Nominal!AB$15)</f>
        <v/>
      </c>
      <c r="AC301" s="13" t="str">
        <f>IF(ISTEXT(VLOOKUP($A301,'Incurred Real 2022$'!$A$25:$AC$426,'Incurred Real 2022$'!AC$1,FALSE)),"",(VLOOKUP($A301,'Incurred Real 2022$'!$A$25:$AC$426,'Incurred Real 2022$'!AC$1,FALSE))*CA301*Incurred_Nominal!AC$15)</f>
        <v/>
      </c>
      <c r="AD301" s="232">
        <f t="shared" si="58"/>
        <v>4054192.8014851063</v>
      </c>
      <c r="AE301" s="232">
        <f t="shared" si="59"/>
        <v>4054192.8014851063</v>
      </c>
      <c r="AF301" s="239">
        <f t="shared" si="60"/>
        <v>4305225.5953616193</v>
      </c>
      <c r="AG301" s="237">
        <f t="shared" si="57"/>
        <v>4105783.0766311833</v>
      </c>
      <c r="AH301" s="240">
        <f t="shared" si="64"/>
        <v>1.048576</v>
      </c>
      <c r="AI301" s="234">
        <f>VLOOKUP($A301,Incurred_Real!$A$25:$AP$479,Incurred_Real!AI$1,FALSE)</f>
        <v>2026</v>
      </c>
      <c r="AJ301" s="235" t="str">
        <f>VLOOKUP($A301,Incurred_Real!$A$25:$AP$479,Incurred_Real!AJ$1,FALSE)</f>
        <v/>
      </c>
      <c r="AK301" s="236">
        <f>VLOOKUP($A301,Incurred_Real!$A$25:$AP$479,Incurred_Real!AK$1,FALSE)</f>
        <v>2026</v>
      </c>
      <c r="AL301" s="235" t="str">
        <f>VLOOKUP($A301,Incurred_Real!$A$25:$AP$479,Incurred_Real!AL$1,FALSE)</f>
        <v/>
      </c>
      <c r="AM301" s="237">
        <f>IF(AL301="Commissioned Extra","",(IF((AD301)=0,0,SUMPRODUCT($F$17:$U$17,F301:U301))+VLOOKUP($A301,Incurred_Real!$A$25:$BS$376,Incurred_Real!$AO$1,FALSE)))</f>
        <v>3869422.1081519667</v>
      </c>
      <c r="AN301" s="232" cm="1">
        <f t="array" ref="AN301">IF(ROUND(AE301,0)=0,0,LOOKUP(2,1/(F301:AC301&lt;&gt;""),F301:AC301))</f>
        <v>3538540.1348023238</v>
      </c>
      <c r="AO301" s="232">
        <f t="shared" si="61"/>
        <v>4054192.8014851063</v>
      </c>
      <c r="AP301" s="78"/>
      <c r="AQ301" s="20"/>
      <c r="AR301" s="245">
        <f>VLOOKUP($A301,Incurred_Real!$A$25:$CD$376,Incurred_Real!AR$1,FALSE)</f>
        <v>1</v>
      </c>
      <c r="AS301" s="246">
        <f>VLOOKUP($A301,Incurred_Real!$A$25:$CD$376,Incurred_Real!AS$1,FALSE)</f>
        <v>0</v>
      </c>
      <c r="AT301" s="246">
        <f>VLOOKUP($A301,Incurred_Real!$A$25:$CD$376,Incurred_Real!AT$1,FALSE)</f>
        <v>0</v>
      </c>
      <c r="AU301" s="246">
        <f>VLOOKUP($A301,Incurred_Real!$A$25:$CD$376,Incurred_Real!AU$1,FALSE)</f>
        <v>0</v>
      </c>
      <c r="AV301" s="246">
        <f>VLOOKUP($A301,Incurred_Real!$A$25:$CD$376,Incurred_Real!AV$1,FALSE)</f>
        <v>1</v>
      </c>
      <c r="AW301" s="246">
        <f>VLOOKUP($A301,Incurred_Real!$A$25:$CD$376,Incurred_Real!AW$1,FALSE)</f>
        <v>0</v>
      </c>
      <c r="AX301" s="246">
        <f>VLOOKUP($A301,Incurred_Real!$A$25:$CD$376,Incurred_Real!AX$1,FALSE)</f>
        <v>0</v>
      </c>
      <c r="AY301" s="246">
        <f>VLOOKUP($A301,Incurred_Real!$A$25:$CD$376,Incurred_Real!AY$1,FALSE)</f>
        <v>0</v>
      </c>
      <c r="AZ301" s="246">
        <f>VLOOKUP($A301,Incurred_Real!$A$25:$CD$376,Incurred_Real!AZ$1,FALSE)</f>
        <v>0</v>
      </c>
      <c r="BA301" s="246">
        <f>VLOOKUP($A301,Incurred_Real!$A$25:$CD$376,Incurred_Real!BA$1,FALSE)</f>
        <v>0</v>
      </c>
      <c r="BB301" s="246">
        <f>VLOOKUP($A301,Incurred_Real!$A$25:$CD$376,Incurred_Real!BB$1,FALSE)</f>
        <v>0</v>
      </c>
      <c r="BC301" s="246">
        <f>VLOOKUP($A301,Incurred_Real!$A$25:$CD$376,Incurred_Real!BC$1,FALSE)</f>
        <v>0</v>
      </c>
      <c r="BD301" s="246">
        <f>VLOOKUP($A301,Incurred_Real!$A$25:$CD$376,Incurred_Real!BD$1,FALSE)</f>
        <v>0</v>
      </c>
      <c r="BE301" s="246">
        <f>VLOOKUP($A301,Incurred_Real!$A$25:$CD$376,Incurred_Real!BE$1,FALSE)</f>
        <v>0</v>
      </c>
      <c r="BF301" s="246">
        <f>VLOOKUP($A301,Incurred_Real!$A$25:$CD$376,Incurred_Real!BF$1,FALSE)</f>
        <v>0</v>
      </c>
      <c r="BG301" s="246">
        <f>VLOOKUP($A301,Incurred_Real!$A$25:$CD$376,Incurred_Real!BG$1,FALSE)</f>
        <v>0</v>
      </c>
      <c r="BH301" s="246">
        <f>VLOOKUP($A301,Incurred_Real!$A$25:$CD$376,Incurred_Real!BH$1,FALSE)</f>
        <v>0</v>
      </c>
      <c r="BI301" s="246">
        <f>VLOOKUP($A301,Incurred_Real!$A$25:$CD$376,Incurred_Real!BI$1,FALSE)</f>
        <v>0</v>
      </c>
      <c r="BJ301" s="246">
        <f>VLOOKUP($A301,Incurred_Real!$A$25:$CD$376,Incurred_Real!BJ$1,FALSE)</f>
        <v>0</v>
      </c>
      <c r="BK301" s="246">
        <f>VLOOKUP($A301,Incurred_Real!$A$25:$CD$376,Incurred_Real!BK$1,FALSE)</f>
        <v>0</v>
      </c>
      <c r="BL301" s="246">
        <f>VLOOKUP($A301,Incurred_Real!$A$25:$CD$376,Incurred_Real!BL$1,FALSE)</f>
        <v>0</v>
      </c>
      <c r="BM301" s="246">
        <f>VLOOKUP($A301,Incurred_Real!$A$25:$CD$376,Incurred_Real!BM$1,FALSE)</f>
        <v>0</v>
      </c>
      <c r="BN301" s="246">
        <f>VLOOKUP($A301,Incurred_Real!$A$25:$CD$376,Incurred_Real!BN$1,FALSE)</f>
        <v>0</v>
      </c>
      <c r="BO301" s="246">
        <f>VLOOKUP($A301,Incurred_Real!$A$25:$CD$376,Incurred_Real!BO$1,FALSE)</f>
        <v>0</v>
      </c>
      <c r="BP301" s="246">
        <f>VLOOKUP($A301,Incurred_Real!$A$25:$CD$376,Incurred_Real!BP$1,FALSE)</f>
        <v>0</v>
      </c>
      <c r="BQ301" s="246">
        <f>VLOOKUP($A301,Incurred_Real!$A$25:$CD$376,Incurred_Real!BQ$1,FALSE)</f>
        <v>0</v>
      </c>
      <c r="BR301" s="246">
        <f>VLOOKUP($A301,Incurred_Real!$A$25:$CD$376,Incurred_Real!BR$1,FALSE)</f>
        <v>0</v>
      </c>
      <c r="BS301" s="254">
        <f t="shared" si="62"/>
        <v>1</v>
      </c>
      <c r="BT301" s="249">
        <f>1+IF(ISNA(VLOOKUP($A301,'Project labour content'!$A$7:$D$255,'Project labour content'!$D$1,FALSE)),VLOOKUP($D301,'Project labour content'!$F$6:$G$15,'Project labour content'!$G$1,FALSE),VLOOKUP($A301,'Project labour content'!$A$7:$D$255,'Project labour content'!$D$1,FALSE))*LabEsc22*1</f>
        <v>1.0033157976991611</v>
      </c>
      <c r="BU301" s="249">
        <f>1+IF(ISNA(VLOOKUP($A301,'Project labour content'!$A$7:$D$255,'Project labour content'!$D$1,FALSE)),VLOOKUP($D301,'Project labour content'!$F$6:$G$15,'Project labour content'!$G$1,FALSE),VLOOKUP($A301,'Project labour content'!$A$7:$D$255,'Project labour content'!$D$1,FALSE))*LabEsc23*1</f>
        <v>1.0066475112272781</v>
      </c>
      <c r="BV301" s="249">
        <f>1+IF(ISNA(VLOOKUP($A301,'Project labour content'!$A$7:$D$255,'Project labour content'!$D$1,FALSE)),VLOOKUP($D301,'Project labour content'!$F$6:$G$15,'Project labour content'!$G$1,FALSE),VLOOKUP($A301,'Project labour content'!$A$7:$D$255,'Project labour content'!$D$1,FALSE))*LabEsc24*1</f>
        <v>1.0097859853707645</v>
      </c>
      <c r="BW301" s="249">
        <f>1+IF(ISNA(VLOOKUP($A301,'Project labour content'!$A$7:$D$255,'Project labour content'!$D$1,FALSE)),VLOOKUP($D301,'Project labour content'!$F$6:$G$15,'Project labour content'!$G$1,FALSE),VLOOKUP($A301,'Project labour content'!$A$7:$D$255,'Project labour content'!$D$1,FALSE))*LabEsc25*1</f>
        <v>1.0139894484069405</v>
      </c>
      <c r="BX301" s="249">
        <f>1+IF(ISNA(VLOOKUP($A301,'Project labour content'!$A$7:$D$255,'Project labour content'!$D$1,FALSE)),VLOOKUP($D301,'Project labour content'!$F$6:$G$15,'Project labour content'!$G$1,FALSE),VLOOKUP($A301,'Project labour content'!$A$7:$D$255,'Project labour content'!$D$1,FALSE))*LabEsc26*1</f>
        <v>1.0185705225391997</v>
      </c>
      <c r="BY301" s="249">
        <f>1+IF(ISNA(VLOOKUP($A301,'Project labour content'!$A$7:$D$255,'Project labour content'!$D$1,FALSE)),VLOOKUP($D301,'Project labour content'!$F$6:$G$15,'Project labour content'!$G$1,FALSE),VLOOKUP($A301,'Project labour content'!$A$7:$D$255,'Project labour content'!$D$1,FALSE))*LabEsc27*1</f>
        <v>1.0214079693786573</v>
      </c>
      <c r="BZ301" s="249">
        <f>1+IF(ISNA(VLOOKUP($A301,'Project labour content'!$A$7:$D$255,'Project labour content'!$D$1,FALSE)),VLOOKUP($D301,'Project labour content'!$F$6:$G$15,'Project labour content'!$G$1,FALSE),VLOOKUP($A301,'Project labour content'!$A$7:$D$255,'Project labour content'!$D$1,FALSE))*LabEsc28*1</f>
        <v>1.0235445668487688</v>
      </c>
      <c r="CA301" s="249">
        <f>1+IF(ISNA(VLOOKUP($A301,'Project labour content'!$A$7:$D$255,'Project labour content'!$D$1,FALSE)),VLOOKUP($D301,'Project labour content'!$F$6:$G$15,'Project labour content'!$G$1,FALSE),VLOOKUP($A301,'Project labour content'!$A$7:$D$255,'Project labour content'!$D$1,FALSE))*LabEsc29*1</f>
        <v>1.0269733784688042</v>
      </c>
      <c r="CB301" s="250" t="str">
        <f>IF(ISNA(VLOOKUP($A301,'Project labour content'!$A$7:$D$255,'Project labour content'!$D$1,FALSE)),"Category","Project")</f>
        <v>Project</v>
      </c>
      <c r="CD301" s="247" t="str">
        <f t="shared" si="63"/>
        <v>15086</v>
      </c>
    </row>
    <row r="302" spans="1:82" x14ac:dyDescent="0.15">
      <c r="A302" s="11" t="s">
        <v>911</v>
      </c>
      <c r="B302" s="11" t="str">
        <f>VLOOKUP($A302,'Incurred Real 2022$'!$A$25:$AC$426,'Incurred Real 2022$'!B$1,FALSE)</f>
        <v>Furniture and General Building Upgrades</v>
      </c>
      <c r="C302" s="11" t="str">
        <f>VLOOKUP($A302,'Incurred Real 2022$'!$A$25:$AC$426,'Incurred Real 2022$'!C$1,FALSE)</f>
        <v>ExAnte</v>
      </c>
      <c r="D302" s="11" t="str">
        <f>VLOOKUP($A302,'Incurred Real 2022$'!$A$25:$AC$426,'Incurred Real 2022$'!D$1,FALSE)</f>
        <v>Facilities</v>
      </c>
      <c r="E302" s="11" t="str">
        <f>VLOOKUP($A302,'Incurred Real 2022$'!$A$25:$AC$426,'Incurred Real 2022$'!E$1,FALSE)</f>
        <v>Potential</v>
      </c>
      <c r="F302" s="105" t="str">
        <f>IF(VLOOKUP($A302,'Incurred Real 2022$'!$A$25:$AC$426,'Incurred Real 2022$'!F$1,FALSE)=0,"",VLOOKUP($A302,'Incurred Real 2022$'!$A$25:$AC$426,'Incurred Real 2022$'!F$1,FALSE))</f>
        <v/>
      </c>
      <c r="G302" s="105" t="str">
        <f>IF(VLOOKUP($A302,'Incurred Real 2022$'!$A$25:$AC$426,'Incurred Real 2022$'!G$1,FALSE)=0,"",VLOOKUP($A302,'Incurred Real 2022$'!$A$25:$AC$426,'Incurred Real 2022$'!G$1,FALSE))</f>
        <v/>
      </c>
      <c r="H302" s="105" t="str">
        <f>IF(VLOOKUP($A302,'Incurred Real 2022$'!$A$25:$AC$426,'Incurred Real 2022$'!H$1,FALSE)=0,"",VLOOKUP($A302,'Incurred Real 2022$'!$A$25:$AC$426,'Incurred Real 2022$'!H$1,FALSE))</f>
        <v/>
      </c>
      <c r="I302" s="105" t="str">
        <f>IF(VLOOKUP($A302,'Incurred Real 2022$'!$A$25:$AC$426,'Incurred Real 2022$'!I$1,FALSE)=0,"",VLOOKUP($A302,'Incurred Real 2022$'!$A$25:$AC$426,'Incurred Real 2022$'!I$1,FALSE))</f>
        <v/>
      </c>
      <c r="J302" s="105" t="str">
        <f>IF(VLOOKUP($A302,'Incurred Real 2022$'!$A$25:$AC$426,'Incurred Real 2022$'!J$1,FALSE)=0,"",VLOOKUP($A302,'Incurred Real 2022$'!$A$25:$AC$426,'Incurred Real 2022$'!J$1,FALSE))</f>
        <v/>
      </c>
      <c r="K302" s="105" t="str">
        <f>IF(VLOOKUP($A302,'Incurred Real 2022$'!$A$25:$AC$426,'Incurred Real 2022$'!K$1,FALSE)=0,"",VLOOKUP($A302,'Incurred Real 2022$'!$A$25:$AC$426,'Incurred Real 2022$'!K$1,FALSE))</f>
        <v/>
      </c>
      <c r="L302" s="105" t="str">
        <f>IF(VLOOKUP($A302,'Incurred Real 2022$'!$A$25:$AC$426,'Incurred Real 2022$'!L$1,FALSE)=0,"",VLOOKUP($A302,'Incurred Real 2022$'!$A$25:$AC$426,'Incurred Real 2022$'!L$1,FALSE))</f>
        <v/>
      </c>
      <c r="M302" s="105" t="str">
        <f>IF(VLOOKUP($A302,'Incurred Real 2022$'!$A$25:$AC$426,'Incurred Real 2022$'!M$1,FALSE)=0,"",VLOOKUP($A302,'Incurred Real 2022$'!$A$25:$AC$426,'Incurred Real 2022$'!M$1,FALSE))</f>
        <v/>
      </c>
      <c r="N302" s="105" t="str">
        <f>IF(VLOOKUP($A302,'Incurred Real 2022$'!$A$25:$AC$426,'Incurred Real 2022$'!N$1,FALSE)=0,"",VLOOKUP($A302,'Incurred Real 2022$'!$A$25:$AC$426,'Incurred Real 2022$'!N$1,FALSE))</f>
        <v/>
      </c>
      <c r="O302" s="105" t="str">
        <f>IF(VLOOKUP($A302,'Incurred Real 2022$'!$A$25:$AC$426,'Incurred Real 2022$'!O$1,FALSE)=0,"",VLOOKUP($A302,'Incurred Real 2022$'!$A$25:$AC$426,'Incurred Real 2022$'!O$1,FALSE))</f>
        <v/>
      </c>
      <c r="P302" s="105" t="str">
        <f>IF(VLOOKUP($A302,'Incurred Real 2022$'!$A$25:$AC$426,'Incurred Real 2022$'!P$1,FALSE)=0,"",VLOOKUP($A302,'Incurred Real 2022$'!$A$25:$AC$426,'Incurred Real 2022$'!P$1,FALSE))</f>
        <v/>
      </c>
      <c r="Q302" s="105" t="str">
        <f>IF(VLOOKUP($A302,'Incurred Real 2022$'!$A$25:$AC$426,'Incurred Real 2022$'!Q$1,FALSE)=0,"",VLOOKUP($A302,'Incurred Real 2022$'!$A$25:$AC$426,'Incurred Real 2022$'!Q$1,FALSE))</f>
        <v/>
      </c>
      <c r="R302" s="105" t="str">
        <f>IF(VLOOKUP($A302,'Incurred Real 2022$'!$A$25:$AC$426,'Incurred Real 2022$'!R$1,FALSE)=0,"",VLOOKUP($A302,'Incurred Real 2022$'!$A$25:$AC$426,'Incurred Real 2022$'!R$1,FALSE))</f>
        <v/>
      </c>
      <c r="S302" s="105" t="str">
        <f>IF(VLOOKUP($A302,'Incurred Real 2022$'!$A$25:$AC$426,'Incurred Real 2022$'!S$1,FALSE)=0,"",VLOOKUP($A302,'Incurred Real 2022$'!$A$25:$AC$426,'Incurred Real 2022$'!S$1,FALSE))</f>
        <v/>
      </c>
      <c r="T302" s="105" t="str">
        <f>IF(VLOOKUP($A302,'Incurred Real 2022$'!$A$25:$AC$426,'Incurred Real 2022$'!T$1,FALSE)=0,"",VLOOKUP($A302,'Incurred Real 2022$'!$A$25:$AC$426,'Incurred Real 2022$'!T$1,FALSE))</f>
        <v/>
      </c>
      <c r="U302" s="105" t="str">
        <f>IF(VLOOKUP($A302,'Incurred Real 2022$'!$A$25:$AC$426,'Incurred Real 2022$'!U$1,FALSE)=0,"",VLOOKUP($A302,'Incurred Real 2022$'!$A$25:$AC$426,'Incurred Real 2022$'!U$1,FALSE))</f>
        <v/>
      </c>
      <c r="V302" s="13" t="str">
        <f>IF(ISTEXT(VLOOKUP($A302,'Incurred Real 2022$'!$A$25:$AC$426,'Incurred Real 2022$'!V$1,FALSE)),"",(VLOOKUP($A302,'Incurred Real 2022$'!$A$25:$AC$426,'Incurred Real 2022$'!V$1,FALSE))*BT302*Incurred_Nominal!V$15)</f>
        <v/>
      </c>
      <c r="W302" s="13" t="str">
        <f>IF(ISTEXT(VLOOKUP($A302,'Incurred Real 2022$'!$A$25:$AC$426,'Incurred Real 2022$'!W$1,FALSE)),"",(VLOOKUP($A302,'Incurred Real 2022$'!$A$25:$AC$426,'Incurred Real 2022$'!W$1,FALSE))*BU302*Incurred_Nominal!W$15)</f>
        <v/>
      </c>
      <c r="X302" s="13">
        <f>IF(ISTEXT(VLOOKUP($A302,'Incurred Real 2022$'!$A$25:$AC$426,'Incurred Real 2022$'!X$1,FALSE)),"",(VLOOKUP($A302,'Incurred Real 2022$'!$A$25:$AC$426,'Incurred Real 2022$'!X$1,FALSE))*BV302*Incurred_Nominal!X$15)</f>
        <v>404197.34256974928</v>
      </c>
      <c r="Y302" s="13">
        <f>IF(ISTEXT(VLOOKUP($A302,'Incurred Real 2022$'!$A$25:$AC$426,'Incurred Real 2022$'!Y$1,FALSE)),"",(VLOOKUP($A302,'Incurred Real 2022$'!$A$25:$AC$426,'Incurred Real 2022$'!Y$1,FALSE))*BW302*Incurred_Nominal!Y$15)</f>
        <v>415673.04103384423</v>
      </c>
      <c r="Z302" s="13">
        <f>IF(ISTEXT(VLOOKUP($A302,'Incurred Real 2022$'!$A$25:$AC$426,'Incurred Real 2022$'!Z$1,FALSE)),"",(VLOOKUP($A302,'Incurred Real 2022$'!$A$25:$AC$426,'Incurred Real 2022$'!Z$1,FALSE))*BX302*Incurred_Nominal!Z$15)</f>
        <v>425853.47202127404</v>
      </c>
      <c r="AA302" s="13">
        <f>IF(ISTEXT(VLOOKUP($A302,'Incurred Real 2022$'!$A$25:$AC$426,'Incurred Real 2022$'!AA$1,FALSE)),"",(VLOOKUP($A302,'Incurred Real 2022$'!$A$25:$AC$426,'Incurred Real 2022$'!AA$1,FALSE))*BY302*Incurred_Nominal!AA$15)</f>
        <v>436203.51864151732</v>
      </c>
      <c r="AB302" s="13">
        <f>IF(ISTEXT(VLOOKUP($A302,'Incurred Real 2022$'!$A$25:$AC$426,'Incurred Real 2022$'!AB$1,FALSE)),"",(VLOOKUP($A302,'Incurred Real 2022$'!$A$25:$AC$426,'Incurred Real 2022$'!AB$1,FALSE))*BZ302*Incurred_Nominal!AB$15)</f>
        <v>448484.07700166258</v>
      </c>
      <c r="AC302" s="13" t="str">
        <f>IF(ISTEXT(VLOOKUP($A302,'Incurred Real 2022$'!$A$25:$AC$426,'Incurred Real 2022$'!AC$1,FALSE)),"",(VLOOKUP($A302,'Incurred Real 2022$'!$A$25:$AC$426,'Incurred Real 2022$'!AC$1,FALSE))*CA302*Incurred_Nominal!AC$15)</f>
        <v/>
      </c>
      <c r="AD302" s="232">
        <f t="shared" si="58"/>
        <v>2130411.4512680476</v>
      </c>
      <c r="AE302" s="232">
        <f t="shared" si="59"/>
        <v>2130411.4512680476</v>
      </c>
      <c r="AF302" s="239">
        <f t="shared" si="60"/>
        <v>2232441.4177076612</v>
      </c>
      <c r="AG302" s="237">
        <f t="shared" si="57"/>
        <v>2232441.4177076612</v>
      </c>
      <c r="AH302" s="240">
        <f t="shared" si="64"/>
        <v>1</v>
      </c>
      <c r="AI302" s="234">
        <f>VLOOKUP($A302,Incurred_Real!$A$25:$AP$479,Incurred_Real!AI$1,FALSE)</f>
        <v>2028</v>
      </c>
      <c r="AJ302" s="235" t="str">
        <f>VLOOKUP($A302,Incurred_Real!$A$25:$AP$479,Incurred_Real!AJ$1,FALSE)</f>
        <v/>
      </c>
      <c r="AK302" s="236">
        <f>VLOOKUP($A302,Incurred_Real!$A$25:$AP$479,Incurred_Real!AK$1,FALSE)</f>
        <v>2028</v>
      </c>
      <c r="AL302" s="235" t="str">
        <f>VLOOKUP($A302,Incurred_Real!$A$25:$AP$479,Incurred_Real!AL$1,FALSE)</f>
        <v/>
      </c>
      <c r="AM302" s="237">
        <f>IF(AL302="Commissioned Extra","",(IF((AD302)=0,0,SUMPRODUCT($F$17:$U$17,F302:U302))+VLOOKUP($A302,Incurred_Real!$A$25:$BS$376,Incurred_Real!$AO$1,FALSE)))</f>
        <v>2006458.8917567674</v>
      </c>
      <c r="AN302" s="232" cm="1">
        <f t="array" ref="AN302">IF(ROUND(AE302,0)=0,0,LOOKUP(2,1/(F302:AC302&lt;&gt;""),F302:AC302))</f>
        <v>448484.07700166258</v>
      </c>
      <c r="AO302" s="232">
        <f t="shared" si="61"/>
        <v>2130411.4512680476</v>
      </c>
      <c r="AP302" s="78"/>
      <c r="AQ302" s="20"/>
      <c r="AR302" s="245">
        <f>VLOOKUP($A302,Incurred_Real!$A$25:$CD$376,Incurred_Real!AR$1,FALSE)</f>
        <v>1</v>
      </c>
      <c r="AS302" s="246">
        <f>VLOOKUP($A302,Incurred_Real!$A$25:$CD$376,Incurred_Real!AS$1,FALSE)</f>
        <v>1</v>
      </c>
      <c r="AT302" s="246">
        <f>VLOOKUP($A302,Incurred_Real!$A$25:$CD$376,Incurred_Real!AT$1,FALSE)</f>
        <v>0</v>
      </c>
      <c r="AU302" s="246">
        <f>VLOOKUP($A302,Incurred_Real!$A$25:$CD$376,Incurred_Real!AU$1,FALSE)</f>
        <v>0</v>
      </c>
      <c r="AV302" s="246">
        <f>VLOOKUP($A302,Incurred_Real!$A$25:$CD$376,Incurred_Real!AV$1,FALSE)</f>
        <v>0</v>
      </c>
      <c r="AW302" s="246">
        <f>VLOOKUP($A302,Incurred_Real!$A$25:$CD$376,Incurred_Real!AW$1,FALSE)</f>
        <v>0</v>
      </c>
      <c r="AX302" s="246">
        <f>VLOOKUP($A302,Incurred_Real!$A$25:$CD$376,Incurred_Real!AX$1,FALSE)</f>
        <v>0</v>
      </c>
      <c r="AY302" s="246">
        <f>VLOOKUP($A302,Incurred_Real!$A$25:$CD$376,Incurred_Real!AY$1,FALSE)</f>
        <v>0</v>
      </c>
      <c r="AZ302" s="246">
        <f>VLOOKUP($A302,Incurred_Real!$A$25:$CD$376,Incurred_Real!AZ$1,FALSE)</f>
        <v>0</v>
      </c>
      <c r="BA302" s="246">
        <f>VLOOKUP($A302,Incurred_Real!$A$25:$CD$376,Incurred_Real!BA$1,FALSE)</f>
        <v>0</v>
      </c>
      <c r="BB302" s="246">
        <f>VLOOKUP($A302,Incurred_Real!$A$25:$CD$376,Incurred_Real!BB$1,FALSE)</f>
        <v>0</v>
      </c>
      <c r="BC302" s="246">
        <f>VLOOKUP($A302,Incurred_Real!$A$25:$CD$376,Incurred_Real!BC$1,FALSE)</f>
        <v>0</v>
      </c>
      <c r="BD302" s="246">
        <f>VLOOKUP($A302,Incurred_Real!$A$25:$CD$376,Incurred_Real!BD$1,FALSE)</f>
        <v>0</v>
      </c>
      <c r="BE302" s="246">
        <f>VLOOKUP($A302,Incurred_Real!$A$25:$CD$376,Incurred_Real!BE$1,FALSE)</f>
        <v>0</v>
      </c>
      <c r="BF302" s="246">
        <f>VLOOKUP($A302,Incurred_Real!$A$25:$CD$376,Incurred_Real!BF$1,FALSE)</f>
        <v>0</v>
      </c>
      <c r="BG302" s="246">
        <f>VLOOKUP($A302,Incurred_Real!$A$25:$CD$376,Incurred_Real!BG$1,FALSE)</f>
        <v>0</v>
      </c>
      <c r="BH302" s="246">
        <f>VLOOKUP($A302,Incurred_Real!$A$25:$CD$376,Incurred_Real!BH$1,FALSE)</f>
        <v>0</v>
      </c>
      <c r="BI302" s="246">
        <f>VLOOKUP($A302,Incurred_Real!$A$25:$CD$376,Incurred_Real!BI$1,FALSE)</f>
        <v>0</v>
      </c>
      <c r="BJ302" s="246">
        <f>VLOOKUP($A302,Incurred_Real!$A$25:$CD$376,Incurred_Real!BJ$1,FALSE)</f>
        <v>0</v>
      </c>
      <c r="BK302" s="246">
        <f>VLOOKUP($A302,Incurred_Real!$A$25:$CD$376,Incurred_Real!BK$1,FALSE)</f>
        <v>0</v>
      </c>
      <c r="BL302" s="246">
        <f>VLOOKUP($A302,Incurred_Real!$A$25:$CD$376,Incurred_Real!BL$1,FALSE)</f>
        <v>0</v>
      </c>
      <c r="BM302" s="246">
        <f>VLOOKUP($A302,Incurred_Real!$A$25:$CD$376,Incurred_Real!BM$1,FALSE)</f>
        <v>0</v>
      </c>
      <c r="BN302" s="246">
        <f>VLOOKUP($A302,Incurred_Real!$A$25:$CD$376,Incurred_Real!BN$1,FALSE)</f>
        <v>0</v>
      </c>
      <c r="BO302" s="246">
        <f>VLOOKUP($A302,Incurred_Real!$A$25:$CD$376,Incurred_Real!BO$1,FALSE)</f>
        <v>0</v>
      </c>
      <c r="BP302" s="246">
        <f>VLOOKUP($A302,Incurred_Real!$A$25:$CD$376,Incurred_Real!BP$1,FALSE)</f>
        <v>0</v>
      </c>
      <c r="BQ302" s="246">
        <f>VLOOKUP($A302,Incurred_Real!$A$25:$CD$376,Incurred_Real!BQ$1,FALSE)</f>
        <v>0</v>
      </c>
      <c r="BR302" s="246">
        <f>VLOOKUP($A302,Incurred_Real!$A$25:$CD$376,Incurred_Real!BR$1,FALSE)</f>
        <v>0</v>
      </c>
      <c r="BS302" s="254">
        <f t="shared" si="62"/>
        <v>1</v>
      </c>
      <c r="BT302" s="249">
        <f>1+IF(ISNA(VLOOKUP($A302,'Project labour content'!$A$7:$D$255,'Project labour content'!$D$1,FALSE)),VLOOKUP($D302,'Project labour content'!$F$6:$G$15,'Project labour content'!$G$1,FALSE),VLOOKUP($A302,'Project labour content'!$A$7:$D$255,'Project labour content'!$D$1,FALSE))*LabEsc22*1</f>
        <v>1.0003478783841935</v>
      </c>
      <c r="BU302" s="249">
        <f>1+IF(ISNA(VLOOKUP($A302,'Project labour content'!$A$7:$D$255,'Project labour content'!$D$1,FALSE)),VLOOKUP($D302,'Project labour content'!$F$6:$G$15,'Project labour content'!$G$1,FALSE),VLOOKUP($A302,'Project labour content'!$A$7:$D$255,'Project labour content'!$D$1,FALSE))*LabEsc23*1</f>
        <v>1.0006974265846313</v>
      </c>
      <c r="BV302" s="249">
        <f>1+IF(ISNA(VLOOKUP($A302,'Project labour content'!$A$7:$D$255,'Project labour content'!$D$1,FALSE)),VLOOKUP($D302,'Project labour content'!$F$6:$G$15,'Project labour content'!$G$1,FALSE),VLOOKUP($A302,'Project labour content'!$A$7:$D$255,'Project labour content'!$D$1,FALSE))*LabEsc24*1</f>
        <v>1.0010267009894436</v>
      </c>
      <c r="BW302" s="249">
        <f>1+IF(ISNA(VLOOKUP($A302,'Project labour content'!$A$7:$D$255,'Project labour content'!$D$1,FALSE)),VLOOKUP($D302,'Project labour content'!$F$6:$G$15,'Project labour content'!$G$1,FALSE),VLOOKUP($A302,'Project labour content'!$A$7:$D$255,'Project labour content'!$D$1,FALSE))*LabEsc25*1</f>
        <v>1.0014677091756221</v>
      </c>
      <c r="BX302" s="249">
        <f>1+IF(ISNA(VLOOKUP($A302,'Project labour content'!$A$7:$D$255,'Project labour content'!$D$1,FALSE)),VLOOKUP($D302,'Project labour content'!$F$6:$G$15,'Project labour content'!$G$1,FALSE),VLOOKUP($A302,'Project labour content'!$A$7:$D$255,'Project labour content'!$D$1,FALSE))*LabEsc26*1</f>
        <v>1.0019483345971925</v>
      </c>
      <c r="BY302" s="249">
        <f>1+IF(ISNA(VLOOKUP($A302,'Project labour content'!$A$7:$D$255,'Project labour content'!$D$1,FALSE)),VLOOKUP($D302,'Project labour content'!$F$6:$G$15,'Project labour content'!$G$1,FALSE),VLOOKUP($A302,'Project labour content'!$A$7:$D$255,'Project labour content'!$D$1,FALSE))*LabEsc27*1</f>
        <v>1.0022460265890758</v>
      </c>
      <c r="BZ302" s="249">
        <f>1+IF(ISNA(VLOOKUP($A302,'Project labour content'!$A$7:$D$255,'Project labour content'!$D$1,FALSE)),VLOOKUP($D302,'Project labour content'!$F$6:$G$15,'Project labour content'!$G$1,FALSE),VLOOKUP($A302,'Project labour content'!$A$7:$D$255,'Project labour content'!$D$1,FALSE))*LabEsc28*1</f>
        <v>1.002470188658964</v>
      </c>
      <c r="CA302" s="249">
        <f>1+IF(ISNA(VLOOKUP($A302,'Project labour content'!$A$7:$D$255,'Project labour content'!$D$1,FALSE)),VLOOKUP($D302,'Project labour content'!$F$6:$G$15,'Project labour content'!$G$1,FALSE),VLOOKUP($A302,'Project labour content'!$A$7:$D$255,'Project labour content'!$D$1,FALSE))*LabEsc29*1</f>
        <v>1.0028299239487206</v>
      </c>
      <c r="CB302" s="250" t="str">
        <f>IF(ISNA(VLOOKUP($A302,'Project labour content'!$A$7:$D$255,'Project labour content'!$D$1,FALSE)),"Category","Project")</f>
        <v>Project</v>
      </c>
      <c r="CD302" s="247" t="str">
        <f t="shared" si="63"/>
        <v>15091</v>
      </c>
    </row>
    <row r="303" spans="1:82" x14ac:dyDescent="0.15">
      <c r="A303" s="11" t="s">
        <v>896</v>
      </c>
      <c r="B303" s="11" t="str">
        <f>VLOOKUP($A303,'Incurred Real 2022$'!$A$25:$AC$426,'Incurred Real 2022$'!B$1,FALSE)</f>
        <v>Energy Management System Refresh 1</v>
      </c>
      <c r="C303" s="11" t="str">
        <f>VLOOKUP($A303,'Incurred Real 2022$'!$A$25:$AC$426,'Incurred Real 2022$'!C$1,FALSE)</f>
        <v>ExAnte</v>
      </c>
      <c r="D303" s="11" t="str">
        <f>VLOOKUP($A303,'Incurred Real 2022$'!$A$25:$AC$426,'Incurred Real 2022$'!D$1,FALSE)</f>
        <v>Information Technology</v>
      </c>
      <c r="E303" s="11" t="str">
        <f>VLOOKUP($A303,'Incurred Real 2022$'!$A$25:$AC$426,'Incurred Real 2022$'!E$1,FALSE)</f>
        <v>Proposed</v>
      </c>
      <c r="F303" s="105" t="str">
        <f>IF(VLOOKUP($A303,'Incurred Real 2022$'!$A$25:$AC$426,'Incurred Real 2022$'!F$1,FALSE)=0,"",VLOOKUP($A303,'Incurred Real 2022$'!$A$25:$AC$426,'Incurred Real 2022$'!F$1,FALSE))</f>
        <v/>
      </c>
      <c r="G303" s="105" t="str">
        <f>IF(VLOOKUP($A303,'Incurred Real 2022$'!$A$25:$AC$426,'Incurred Real 2022$'!G$1,FALSE)=0,"",VLOOKUP($A303,'Incurred Real 2022$'!$A$25:$AC$426,'Incurred Real 2022$'!G$1,FALSE))</f>
        <v/>
      </c>
      <c r="H303" s="105" t="str">
        <f>IF(VLOOKUP($A303,'Incurred Real 2022$'!$A$25:$AC$426,'Incurred Real 2022$'!H$1,FALSE)=0,"",VLOOKUP($A303,'Incurred Real 2022$'!$A$25:$AC$426,'Incurred Real 2022$'!H$1,FALSE))</f>
        <v/>
      </c>
      <c r="I303" s="105" t="str">
        <f>IF(VLOOKUP($A303,'Incurred Real 2022$'!$A$25:$AC$426,'Incurred Real 2022$'!I$1,FALSE)=0,"",VLOOKUP($A303,'Incurred Real 2022$'!$A$25:$AC$426,'Incurred Real 2022$'!I$1,FALSE))</f>
        <v/>
      </c>
      <c r="J303" s="105" t="str">
        <f>IF(VLOOKUP($A303,'Incurred Real 2022$'!$A$25:$AC$426,'Incurred Real 2022$'!J$1,FALSE)=0,"",VLOOKUP($A303,'Incurred Real 2022$'!$A$25:$AC$426,'Incurred Real 2022$'!J$1,FALSE))</f>
        <v/>
      </c>
      <c r="K303" s="105" t="str">
        <f>IF(VLOOKUP($A303,'Incurred Real 2022$'!$A$25:$AC$426,'Incurred Real 2022$'!K$1,FALSE)=0,"",VLOOKUP($A303,'Incurred Real 2022$'!$A$25:$AC$426,'Incurred Real 2022$'!K$1,FALSE))</f>
        <v/>
      </c>
      <c r="L303" s="105" t="str">
        <f>IF(VLOOKUP($A303,'Incurred Real 2022$'!$A$25:$AC$426,'Incurred Real 2022$'!L$1,FALSE)=0,"",VLOOKUP($A303,'Incurred Real 2022$'!$A$25:$AC$426,'Incurred Real 2022$'!L$1,FALSE))</f>
        <v/>
      </c>
      <c r="M303" s="105" t="str">
        <f>IF(VLOOKUP($A303,'Incurred Real 2022$'!$A$25:$AC$426,'Incurred Real 2022$'!M$1,FALSE)=0,"",VLOOKUP($A303,'Incurred Real 2022$'!$A$25:$AC$426,'Incurred Real 2022$'!M$1,FALSE))</f>
        <v/>
      </c>
      <c r="N303" s="105" t="str">
        <f>IF(VLOOKUP($A303,'Incurred Real 2022$'!$A$25:$AC$426,'Incurred Real 2022$'!N$1,FALSE)=0,"",VLOOKUP($A303,'Incurred Real 2022$'!$A$25:$AC$426,'Incurred Real 2022$'!N$1,FALSE))</f>
        <v/>
      </c>
      <c r="O303" s="105" t="str">
        <f>IF(VLOOKUP($A303,'Incurred Real 2022$'!$A$25:$AC$426,'Incurred Real 2022$'!O$1,FALSE)=0,"",VLOOKUP($A303,'Incurred Real 2022$'!$A$25:$AC$426,'Incurred Real 2022$'!O$1,FALSE))</f>
        <v/>
      </c>
      <c r="P303" s="105" t="str">
        <f>IF(VLOOKUP($A303,'Incurred Real 2022$'!$A$25:$AC$426,'Incurred Real 2022$'!P$1,FALSE)=0,"",VLOOKUP($A303,'Incurred Real 2022$'!$A$25:$AC$426,'Incurred Real 2022$'!P$1,FALSE))</f>
        <v/>
      </c>
      <c r="Q303" s="105" t="str">
        <f>IF(VLOOKUP($A303,'Incurred Real 2022$'!$A$25:$AC$426,'Incurred Real 2022$'!Q$1,FALSE)=0,"",VLOOKUP($A303,'Incurred Real 2022$'!$A$25:$AC$426,'Incurred Real 2022$'!Q$1,FALSE))</f>
        <v/>
      </c>
      <c r="R303" s="105" t="str">
        <f>IF(VLOOKUP($A303,'Incurred Real 2022$'!$A$25:$AC$426,'Incurred Real 2022$'!R$1,FALSE)=0,"",VLOOKUP($A303,'Incurred Real 2022$'!$A$25:$AC$426,'Incurred Real 2022$'!R$1,FALSE))</f>
        <v/>
      </c>
      <c r="S303" s="105" t="str">
        <f>IF(VLOOKUP($A303,'Incurred Real 2022$'!$A$25:$AC$426,'Incurred Real 2022$'!S$1,FALSE)=0,"",VLOOKUP($A303,'Incurred Real 2022$'!$A$25:$AC$426,'Incurred Real 2022$'!S$1,FALSE))</f>
        <v/>
      </c>
      <c r="T303" s="105" t="str">
        <f>IF(VLOOKUP($A303,'Incurred Real 2022$'!$A$25:$AC$426,'Incurred Real 2022$'!T$1,FALSE)=0,"",VLOOKUP($A303,'Incurred Real 2022$'!$A$25:$AC$426,'Incurred Real 2022$'!T$1,FALSE))</f>
        <v/>
      </c>
      <c r="U303" s="105" t="str">
        <f>IF(VLOOKUP($A303,'Incurred Real 2022$'!$A$25:$AC$426,'Incurred Real 2022$'!U$1,FALSE)=0,"",VLOOKUP($A303,'Incurred Real 2022$'!$A$25:$AC$426,'Incurred Real 2022$'!U$1,FALSE))</f>
        <v/>
      </c>
      <c r="V303" s="13">
        <f>IF(ISTEXT(VLOOKUP($A303,'Incurred Real 2022$'!$A$25:$AC$426,'Incurred Real 2022$'!V$1,FALSE)),"",(VLOOKUP($A303,'Incurred Real 2022$'!$A$25:$AC$426,'Incurred Real 2022$'!V$1,FALSE))*BT303*Incurred_Nominal!V$15)</f>
        <v>532797.04969400971</v>
      </c>
      <c r="W303" s="13">
        <f>IF(ISTEXT(VLOOKUP($A303,'Incurred Real 2022$'!$A$25:$AC$426,'Incurred Real 2022$'!W$1,FALSE)),"",(VLOOKUP($A303,'Incurred Real 2022$'!$A$25:$AC$426,'Incurred Real 2022$'!W$1,FALSE))*BU303*Incurred_Nominal!W$15)</f>
        <v>2735949.8055732604</v>
      </c>
      <c r="X303" s="13">
        <f>IF(ISTEXT(VLOOKUP($A303,'Incurred Real 2022$'!$A$25:$AC$426,'Incurred Real 2022$'!X$1,FALSE)),"",(VLOOKUP($A303,'Incurred Real 2022$'!$A$25:$AC$426,'Incurred Real 2022$'!X$1,FALSE))*BV303*Incurred_Nominal!X$15)</f>
        <v>2246458.0016660858</v>
      </c>
      <c r="Y303" s="13" t="str">
        <f>IF(ISTEXT(VLOOKUP($A303,'Incurred Real 2022$'!$A$25:$AC$426,'Incurred Real 2022$'!Y$1,FALSE)),"",(VLOOKUP($A303,'Incurred Real 2022$'!$A$25:$AC$426,'Incurred Real 2022$'!Y$1,FALSE))*BW303*Incurred_Nominal!Y$15)</f>
        <v/>
      </c>
      <c r="Z303" s="13" t="str">
        <f>IF(ISTEXT(VLOOKUP($A303,'Incurred Real 2022$'!$A$25:$AC$426,'Incurred Real 2022$'!Z$1,FALSE)),"",(VLOOKUP($A303,'Incurred Real 2022$'!$A$25:$AC$426,'Incurred Real 2022$'!Z$1,FALSE))*BX303*Incurred_Nominal!Z$15)</f>
        <v/>
      </c>
      <c r="AA303" s="13" t="str">
        <f>IF(ISTEXT(VLOOKUP($A303,'Incurred Real 2022$'!$A$25:$AC$426,'Incurred Real 2022$'!AA$1,FALSE)),"",(VLOOKUP($A303,'Incurred Real 2022$'!$A$25:$AC$426,'Incurred Real 2022$'!AA$1,FALSE))*BY303*Incurred_Nominal!AA$15)</f>
        <v/>
      </c>
      <c r="AB303" s="13" t="str">
        <f>IF(ISTEXT(VLOOKUP($A303,'Incurred Real 2022$'!$A$25:$AC$426,'Incurred Real 2022$'!AB$1,FALSE)),"",(VLOOKUP($A303,'Incurred Real 2022$'!$A$25:$AC$426,'Incurred Real 2022$'!AB$1,FALSE))*BZ303*Incurred_Nominal!AB$15)</f>
        <v/>
      </c>
      <c r="AC303" s="13" t="str">
        <f>IF(ISTEXT(VLOOKUP($A303,'Incurred Real 2022$'!$A$25:$AC$426,'Incurred Real 2022$'!AC$1,FALSE)),"",(VLOOKUP($A303,'Incurred Real 2022$'!$A$25:$AC$426,'Incurred Real 2022$'!AC$1,FALSE))*CA303*Incurred_Nominal!AC$15)</f>
        <v/>
      </c>
      <c r="AD303" s="232">
        <f t="shared" si="58"/>
        <v>5515204.8569333553</v>
      </c>
      <c r="AE303" s="232">
        <f t="shared" si="59"/>
        <v>5515204.8569333553</v>
      </c>
      <c r="AF303" s="239">
        <f t="shared" si="60"/>
        <v>6164985.4396209437</v>
      </c>
      <c r="AG303" s="237">
        <f t="shared" si="57"/>
        <v>5607021.5938424943</v>
      </c>
      <c r="AH303" s="240">
        <f t="shared" si="64"/>
        <v>1.0995116277760002</v>
      </c>
      <c r="AI303" s="234">
        <f>VLOOKUP($A303,Incurred_Real!$A$25:$AP$479,Incurred_Real!AI$1,FALSE)</f>
        <v>2024</v>
      </c>
      <c r="AJ303" s="235" t="str">
        <f>VLOOKUP($A303,Incurred_Real!$A$25:$AP$479,Incurred_Real!AJ$1,FALSE)</f>
        <v/>
      </c>
      <c r="AK303" s="236">
        <f>VLOOKUP($A303,Incurred_Real!$A$25:$AP$479,Incurred_Real!AK$1,FALSE)</f>
        <v>2024</v>
      </c>
      <c r="AL303" s="235" t="str">
        <f>VLOOKUP($A303,Incurred_Real!$A$25:$AP$479,Incurred_Real!AL$1,FALSE)</f>
        <v/>
      </c>
      <c r="AM303" s="237">
        <f>IF(AL303="Commissioned Extra","",(IF((AD303)=0,0,SUMPRODUCT($F$17:$U$17,F303:U303))+VLOOKUP($A303,Incurred_Real!$A$25:$BS$376,Incurred_Real!$AO$1,FALSE)))</f>
        <v>5540924.7269655671</v>
      </c>
      <c r="AN303" s="232" cm="1">
        <f t="array" ref="AN303">IF(ROUND(AE303,0)=0,0,LOOKUP(2,1/(F303:AC303&lt;&gt;""),F303:AC303))</f>
        <v>2246458.0016660858</v>
      </c>
      <c r="AO303" s="232">
        <f t="shared" si="61"/>
        <v>5515204.8569333553</v>
      </c>
      <c r="AP303" s="78"/>
      <c r="AQ303" s="20"/>
      <c r="AR303" s="245">
        <f>VLOOKUP($A303,Incurred_Real!$A$25:$CD$376,Incurred_Real!AR$1,FALSE)</f>
        <v>0</v>
      </c>
      <c r="AS303" s="246">
        <f>VLOOKUP($A303,Incurred_Real!$A$25:$CD$376,Incurred_Real!AS$1,FALSE)</f>
        <v>0</v>
      </c>
      <c r="AT303" s="246">
        <f>VLOOKUP($A303,Incurred_Real!$A$25:$CD$376,Incurred_Real!AT$1,FALSE)</f>
        <v>0</v>
      </c>
      <c r="AU303" s="246">
        <f>VLOOKUP($A303,Incurred_Real!$A$25:$CD$376,Incurred_Real!AU$1,FALSE)</f>
        <v>0</v>
      </c>
      <c r="AV303" s="246">
        <f>VLOOKUP($A303,Incurred_Real!$A$25:$CD$376,Incurred_Real!AV$1,FALSE)</f>
        <v>1</v>
      </c>
      <c r="AW303" s="246">
        <f>VLOOKUP($A303,Incurred_Real!$A$25:$CD$376,Incurred_Real!AW$1,FALSE)</f>
        <v>0</v>
      </c>
      <c r="AX303" s="246">
        <f>VLOOKUP($A303,Incurred_Real!$A$25:$CD$376,Incurred_Real!AX$1,FALSE)</f>
        <v>0</v>
      </c>
      <c r="AY303" s="246">
        <f>VLOOKUP($A303,Incurred_Real!$A$25:$CD$376,Incurred_Real!AY$1,FALSE)</f>
        <v>0</v>
      </c>
      <c r="AZ303" s="246">
        <f>VLOOKUP($A303,Incurred_Real!$A$25:$CD$376,Incurred_Real!AZ$1,FALSE)</f>
        <v>0</v>
      </c>
      <c r="BA303" s="246">
        <f>VLOOKUP($A303,Incurred_Real!$A$25:$CD$376,Incurred_Real!BA$1,FALSE)</f>
        <v>0</v>
      </c>
      <c r="BB303" s="246">
        <f>VLOOKUP($A303,Incurred_Real!$A$25:$CD$376,Incurred_Real!BB$1,FALSE)</f>
        <v>0</v>
      </c>
      <c r="BC303" s="246">
        <f>VLOOKUP($A303,Incurred_Real!$A$25:$CD$376,Incurred_Real!BC$1,FALSE)</f>
        <v>0</v>
      </c>
      <c r="BD303" s="246">
        <f>VLOOKUP($A303,Incurred_Real!$A$25:$CD$376,Incurred_Real!BD$1,FALSE)</f>
        <v>0</v>
      </c>
      <c r="BE303" s="246">
        <f>VLOOKUP($A303,Incurred_Real!$A$25:$CD$376,Incurred_Real!BE$1,FALSE)</f>
        <v>0</v>
      </c>
      <c r="BF303" s="246">
        <f>VLOOKUP($A303,Incurred_Real!$A$25:$CD$376,Incurred_Real!BF$1,FALSE)</f>
        <v>0</v>
      </c>
      <c r="BG303" s="246">
        <f>VLOOKUP($A303,Incurred_Real!$A$25:$CD$376,Incurred_Real!BG$1,FALSE)</f>
        <v>0</v>
      </c>
      <c r="BH303" s="246">
        <f>VLOOKUP($A303,Incurred_Real!$A$25:$CD$376,Incurred_Real!BH$1,FALSE)</f>
        <v>0</v>
      </c>
      <c r="BI303" s="246">
        <f>VLOOKUP($A303,Incurred_Real!$A$25:$CD$376,Incurred_Real!BI$1,FALSE)</f>
        <v>0</v>
      </c>
      <c r="BJ303" s="246">
        <f>VLOOKUP($A303,Incurred_Real!$A$25:$CD$376,Incurred_Real!BJ$1,FALSE)</f>
        <v>0</v>
      </c>
      <c r="BK303" s="246">
        <f>VLOOKUP($A303,Incurred_Real!$A$25:$CD$376,Incurred_Real!BK$1,FALSE)</f>
        <v>0</v>
      </c>
      <c r="BL303" s="246">
        <f>VLOOKUP($A303,Incurred_Real!$A$25:$CD$376,Incurred_Real!BL$1,FALSE)</f>
        <v>0</v>
      </c>
      <c r="BM303" s="246">
        <f>VLOOKUP($A303,Incurred_Real!$A$25:$CD$376,Incurred_Real!BM$1,FALSE)</f>
        <v>0</v>
      </c>
      <c r="BN303" s="246">
        <f>VLOOKUP($A303,Incurred_Real!$A$25:$CD$376,Incurred_Real!BN$1,FALSE)</f>
        <v>0</v>
      </c>
      <c r="BO303" s="246">
        <f>VLOOKUP($A303,Incurred_Real!$A$25:$CD$376,Incurred_Real!BO$1,FALSE)</f>
        <v>0</v>
      </c>
      <c r="BP303" s="246">
        <f>VLOOKUP($A303,Incurred_Real!$A$25:$CD$376,Incurred_Real!BP$1,FALSE)</f>
        <v>0</v>
      </c>
      <c r="BQ303" s="246">
        <f>VLOOKUP($A303,Incurred_Real!$A$25:$CD$376,Incurred_Real!BQ$1,FALSE)</f>
        <v>0</v>
      </c>
      <c r="BR303" s="246">
        <f>VLOOKUP($A303,Incurred_Real!$A$25:$CD$376,Incurred_Real!BR$1,FALSE)</f>
        <v>0</v>
      </c>
      <c r="BS303" s="254">
        <f t="shared" si="62"/>
        <v>1</v>
      </c>
      <c r="BT303" s="249">
        <f>1+IF(ISNA(VLOOKUP($A303,'Project labour content'!$A$7:$D$255,'Project labour content'!$D$1,FALSE)),VLOOKUP($D303,'Project labour content'!$F$6:$G$15,'Project labour content'!$G$1,FALSE),VLOOKUP($A303,'Project labour content'!$A$7:$D$255,'Project labour content'!$D$1,FALSE))*LabEsc22*1</f>
        <v>1.0024480115846353</v>
      </c>
      <c r="BU303" s="249">
        <f>1+IF(ISNA(VLOOKUP($A303,'Project labour content'!$A$7:$D$255,'Project labour content'!$D$1,FALSE)),VLOOKUP($D303,'Project labour content'!$F$6:$G$15,'Project labour content'!$G$1,FALSE),VLOOKUP($A303,'Project labour content'!$A$7:$D$255,'Project labour content'!$D$1,FALSE))*LabEsc23*1</f>
        <v>1.0049077736248768</v>
      </c>
      <c r="BV303" s="249">
        <f>1+IF(ISNA(VLOOKUP($A303,'Project labour content'!$A$7:$D$255,'Project labour content'!$D$1,FALSE)),VLOOKUP($D303,'Project labour content'!$F$6:$G$15,'Project labour content'!$G$1,FALSE),VLOOKUP($A303,'Project labour content'!$A$7:$D$255,'Project labour content'!$D$1,FALSE))*LabEsc24*1</f>
        <v>1.0072248694667842</v>
      </c>
      <c r="BW303" s="249">
        <f>1+IF(ISNA(VLOOKUP($A303,'Project labour content'!$A$7:$D$255,'Project labour content'!$D$1,FALSE)),VLOOKUP($D303,'Project labour content'!$F$6:$G$15,'Project labour content'!$G$1,FALSE),VLOOKUP($A303,'Project labour content'!$A$7:$D$255,'Project labour content'!$D$1,FALSE))*LabEsc25*1</f>
        <v>1.0103282331643793</v>
      </c>
      <c r="BX303" s="249">
        <f>1+IF(ISNA(VLOOKUP($A303,'Project labour content'!$A$7:$D$255,'Project labour content'!$D$1,FALSE)),VLOOKUP($D303,'Project labour content'!$F$6:$G$15,'Project labour content'!$G$1,FALSE),VLOOKUP($A303,'Project labour content'!$A$7:$D$255,'Project labour content'!$D$1,FALSE))*LabEsc26*1</f>
        <v>1.0137103823674747</v>
      </c>
      <c r="BY303" s="249">
        <f>1+IF(ISNA(VLOOKUP($A303,'Project labour content'!$A$7:$D$255,'Project labour content'!$D$1,FALSE)),VLOOKUP($D303,'Project labour content'!$F$6:$G$15,'Project labour content'!$G$1,FALSE),VLOOKUP($A303,'Project labour content'!$A$7:$D$255,'Project labour content'!$D$1,FALSE))*LabEsc27*1</f>
        <v>1.0158052335508072</v>
      </c>
      <c r="BZ303" s="249">
        <f>1+IF(ISNA(VLOOKUP($A303,'Project labour content'!$A$7:$D$255,'Project labour content'!$D$1,FALSE)),VLOOKUP($D303,'Project labour content'!$F$6:$G$15,'Project labour content'!$G$1,FALSE),VLOOKUP($A303,'Project labour content'!$A$7:$D$255,'Project labour content'!$D$1,FALSE))*LabEsc28*1</f>
        <v>1.0173826564918567</v>
      </c>
      <c r="CA303" s="249">
        <f>1+IF(ISNA(VLOOKUP($A303,'Project labour content'!$A$7:$D$255,'Project labour content'!$D$1,FALSE)),VLOOKUP($D303,'Project labour content'!$F$6:$G$15,'Project labour content'!$G$1,FALSE),VLOOKUP($A303,'Project labour content'!$A$7:$D$255,'Project labour content'!$D$1,FALSE))*LabEsc29*1</f>
        <v>1.0199141048276528</v>
      </c>
      <c r="CB303" s="250" t="str">
        <f>IF(ISNA(VLOOKUP($A303,'Project labour content'!$A$7:$D$255,'Project labour content'!$D$1,FALSE)),"Category","Project")</f>
        <v>Project</v>
      </c>
      <c r="CD303" s="247" t="str">
        <f t="shared" si="63"/>
        <v>15094</v>
      </c>
    </row>
    <row r="304" spans="1:82" x14ac:dyDescent="0.15">
      <c r="A304" s="11" t="s">
        <v>924</v>
      </c>
      <c r="B304" s="11" t="str">
        <f>VLOOKUP($A304,'Incurred Real 2022$'!$A$25:$AC$426,'Incurred Real 2022$'!B$1,FALSE)</f>
        <v>Enterprise Integration Platform Uplift</v>
      </c>
      <c r="C304" s="11" t="str">
        <f>VLOOKUP($A304,'Incurred Real 2022$'!$A$25:$AC$426,'Incurred Real 2022$'!C$1,FALSE)</f>
        <v>ExAnte</v>
      </c>
      <c r="D304" s="11" t="str">
        <f>VLOOKUP($A304,'Incurred Real 2022$'!$A$25:$AC$426,'Incurred Real 2022$'!D$1,FALSE)</f>
        <v>Information Technology</v>
      </c>
      <c r="E304" s="11" t="str">
        <f>VLOOKUP($A304,'Incurred Real 2022$'!$A$25:$AC$426,'Incurred Real 2022$'!E$1,FALSE)</f>
        <v>Potential</v>
      </c>
      <c r="F304" s="105" t="str">
        <f>IF(VLOOKUP($A304,'Incurred Real 2022$'!$A$25:$AC$426,'Incurred Real 2022$'!F$1,FALSE)=0,"",VLOOKUP($A304,'Incurred Real 2022$'!$A$25:$AC$426,'Incurred Real 2022$'!F$1,FALSE))</f>
        <v/>
      </c>
      <c r="G304" s="105" t="str">
        <f>IF(VLOOKUP($A304,'Incurred Real 2022$'!$A$25:$AC$426,'Incurred Real 2022$'!G$1,FALSE)=0,"",VLOOKUP($A304,'Incurred Real 2022$'!$A$25:$AC$426,'Incurred Real 2022$'!G$1,FALSE))</f>
        <v/>
      </c>
      <c r="H304" s="105" t="str">
        <f>IF(VLOOKUP($A304,'Incurred Real 2022$'!$A$25:$AC$426,'Incurred Real 2022$'!H$1,FALSE)=0,"",VLOOKUP($A304,'Incurred Real 2022$'!$A$25:$AC$426,'Incurred Real 2022$'!H$1,FALSE))</f>
        <v/>
      </c>
      <c r="I304" s="105" t="str">
        <f>IF(VLOOKUP($A304,'Incurred Real 2022$'!$A$25:$AC$426,'Incurred Real 2022$'!I$1,FALSE)=0,"",VLOOKUP($A304,'Incurred Real 2022$'!$A$25:$AC$426,'Incurred Real 2022$'!I$1,FALSE))</f>
        <v/>
      </c>
      <c r="J304" s="105" t="str">
        <f>IF(VLOOKUP($A304,'Incurred Real 2022$'!$A$25:$AC$426,'Incurred Real 2022$'!J$1,FALSE)=0,"",VLOOKUP($A304,'Incurred Real 2022$'!$A$25:$AC$426,'Incurred Real 2022$'!J$1,FALSE))</f>
        <v/>
      </c>
      <c r="K304" s="105" t="str">
        <f>IF(VLOOKUP($A304,'Incurred Real 2022$'!$A$25:$AC$426,'Incurred Real 2022$'!K$1,FALSE)=0,"",VLOOKUP($A304,'Incurred Real 2022$'!$A$25:$AC$426,'Incurred Real 2022$'!K$1,FALSE))</f>
        <v/>
      </c>
      <c r="L304" s="105" t="str">
        <f>IF(VLOOKUP($A304,'Incurred Real 2022$'!$A$25:$AC$426,'Incurred Real 2022$'!L$1,FALSE)=0,"",VLOOKUP($A304,'Incurred Real 2022$'!$A$25:$AC$426,'Incurred Real 2022$'!L$1,FALSE))</f>
        <v/>
      </c>
      <c r="M304" s="105" t="str">
        <f>IF(VLOOKUP($A304,'Incurred Real 2022$'!$A$25:$AC$426,'Incurred Real 2022$'!M$1,FALSE)=0,"",VLOOKUP($A304,'Incurred Real 2022$'!$A$25:$AC$426,'Incurred Real 2022$'!M$1,FALSE))</f>
        <v/>
      </c>
      <c r="N304" s="105" t="str">
        <f>IF(VLOOKUP($A304,'Incurred Real 2022$'!$A$25:$AC$426,'Incurred Real 2022$'!N$1,FALSE)=0,"",VLOOKUP($A304,'Incurred Real 2022$'!$A$25:$AC$426,'Incurred Real 2022$'!N$1,FALSE))</f>
        <v/>
      </c>
      <c r="O304" s="105" t="str">
        <f>IF(VLOOKUP($A304,'Incurred Real 2022$'!$A$25:$AC$426,'Incurred Real 2022$'!O$1,FALSE)=0,"",VLOOKUP($A304,'Incurred Real 2022$'!$A$25:$AC$426,'Incurred Real 2022$'!O$1,FALSE))</f>
        <v/>
      </c>
      <c r="P304" s="105" t="str">
        <f>IF(VLOOKUP($A304,'Incurred Real 2022$'!$A$25:$AC$426,'Incurred Real 2022$'!P$1,FALSE)=0,"",VLOOKUP($A304,'Incurred Real 2022$'!$A$25:$AC$426,'Incurred Real 2022$'!P$1,FALSE))</f>
        <v/>
      </c>
      <c r="Q304" s="105" t="str">
        <f>IF(VLOOKUP($A304,'Incurred Real 2022$'!$A$25:$AC$426,'Incurred Real 2022$'!Q$1,FALSE)=0,"",VLOOKUP($A304,'Incurred Real 2022$'!$A$25:$AC$426,'Incurred Real 2022$'!Q$1,FALSE))</f>
        <v/>
      </c>
      <c r="R304" s="105" t="str">
        <f>IF(VLOOKUP($A304,'Incurred Real 2022$'!$A$25:$AC$426,'Incurred Real 2022$'!R$1,FALSE)=0,"",VLOOKUP($A304,'Incurred Real 2022$'!$A$25:$AC$426,'Incurred Real 2022$'!R$1,FALSE))</f>
        <v/>
      </c>
      <c r="S304" s="105" t="str">
        <f>IF(VLOOKUP($A304,'Incurred Real 2022$'!$A$25:$AC$426,'Incurred Real 2022$'!S$1,FALSE)=0,"",VLOOKUP($A304,'Incurred Real 2022$'!$A$25:$AC$426,'Incurred Real 2022$'!S$1,FALSE))</f>
        <v/>
      </c>
      <c r="T304" s="105" t="str">
        <f>IF(VLOOKUP($A304,'Incurred Real 2022$'!$A$25:$AC$426,'Incurred Real 2022$'!T$1,FALSE)=0,"",VLOOKUP($A304,'Incurred Real 2022$'!$A$25:$AC$426,'Incurred Real 2022$'!T$1,FALSE))</f>
        <v/>
      </c>
      <c r="U304" s="105" t="str">
        <f>IF(VLOOKUP($A304,'Incurred Real 2022$'!$A$25:$AC$426,'Incurred Real 2022$'!U$1,FALSE)=0,"",VLOOKUP($A304,'Incurred Real 2022$'!$A$25:$AC$426,'Incurred Real 2022$'!U$1,FALSE))</f>
        <v/>
      </c>
      <c r="V304" s="13" t="str">
        <f>IF(ISTEXT(VLOOKUP($A304,'Incurred Real 2022$'!$A$25:$AC$426,'Incurred Real 2022$'!V$1,FALSE)),"",(VLOOKUP($A304,'Incurred Real 2022$'!$A$25:$AC$426,'Incurred Real 2022$'!V$1,FALSE))*BT304*Incurred_Nominal!V$15)</f>
        <v/>
      </c>
      <c r="W304" s="13" t="str">
        <f>IF(ISTEXT(VLOOKUP($A304,'Incurred Real 2022$'!$A$25:$AC$426,'Incurred Real 2022$'!W$1,FALSE)),"",(VLOOKUP($A304,'Incurred Real 2022$'!$A$25:$AC$426,'Incurred Real 2022$'!W$1,FALSE))*BU304*Incurred_Nominal!W$15)</f>
        <v/>
      </c>
      <c r="X304" s="13" t="str">
        <f>IF(ISTEXT(VLOOKUP($A304,'Incurred Real 2022$'!$A$25:$AC$426,'Incurred Real 2022$'!X$1,FALSE)),"",(VLOOKUP($A304,'Incurred Real 2022$'!$A$25:$AC$426,'Incurred Real 2022$'!X$1,FALSE))*BV304*Incurred_Nominal!X$15)</f>
        <v/>
      </c>
      <c r="Y304" s="13">
        <f>IF(ISTEXT(VLOOKUP($A304,'Incurred Real 2022$'!$A$25:$AC$426,'Incurred Real 2022$'!Y$1,FALSE)),"",(VLOOKUP($A304,'Incurred Real 2022$'!$A$25:$AC$426,'Incurred Real 2022$'!Y$1,FALSE))*BW304*Incurred_Nominal!Y$15)</f>
        <v>1073879.8154124347</v>
      </c>
      <c r="Z304" s="13">
        <f>IF(ISTEXT(VLOOKUP($A304,'Incurred Real 2022$'!$A$25:$AC$426,'Incurred Real 2022$'!Z$1,FALSE)),"",(VLOOKUP($A304,'Incurred Real 2022$'!$A$25:$AC$426,'Incurred Real 2022$'!Z$1,FALSE))*BX304*Incurred_Nominal!Z$15)</f>
        <v>1101823.5972412508</v>
      </c>
      <c r="AA304" s="13">
        <f>IF(ISTEXT(VLOOKUP($A304,'Incurred Real 2022$'!$A$25:$AC$426,'Incurred Real 2022$'!AA$1,FALSE)),"",(VLOOKUP($A304,'Incurred Real 2022$'!$A$25:$AC$426,'Incurred Real 2022$'!AA$1,FALSE))*BY304*Incurred_Nominal!AA$15)</f>
        <v>1129646.8874299156</v>
      </c>
      <c r="AB304" s="13" t="str">
        <f>IF(ISTEXT(VLOOKUP($A304,'Incurred Real 2022$'!$A$25:$AC$426,'Incurred Real 2022$'!AB$1,FALSE)),"",(VLOOKUP($A304,'Incurred Real 2022$'!$A$25:$AC$426,'Incurred Real 2022$'!AB$1,FALSE))*BZ304*Incurred_Nominal!AB$15)</f>
        <v/>
      </c>
      <c r="AC304" s="13" t="str">
        <f>IF(ISTEXT(VLOOKUP($A304,'Incurred Real 2022$'!$A$25:$AC$426,'Incurred Real 2022$'!AC$1,FALSE)),"",(VLOOKUP($A304,'Incurred Real 2022$'!$A$25:$AC$426,'Incurred Real 2022$'!AC$1,FALSE))*CA304*Incurred_Nominal!AC$15)</f>
        <v/>
      </c>
      <c r="AD304" s="232">
        <f t="shared" si="58"/>
        <v>3305350.3000836009</v>
      </c>
      <c r="AE304" s="232">
        <f t="shared" si="59"/>
        <v>3305350.3000836009</v>
      </c>
      <c r="AF304" s="239">
        <f t="shared" si="60"/>
        <v>3465173.8647868065</v>
      </c>
      <c r="AG304" s="237">
        <f t="shared" si="57"/>
        <v>3383958.8523308658</v>
      </c>
      <c r="AH304" s="240">
        <f t="shared" si="64"/>
        <v>1.024</v>
      </c>
      <c r="AI304" s="234">
        <f>VLOOKUP($A304,Incurred_Real!$A$25:$AP$479,Incurred_Real!AI$1,FALSE)</f>
        <v>2027</v>
      </c>
      <c r="AJ304" s="235" t="str">
        <f>VLOOKUP($A304,Incurred_Real!$A$25:$AP$479,Incurred_Real!AJ$1,FALSE)</f>
        <v/>
      </c>
      <c r="AK304" s="236">
        <f>VLOOKUP($A304,Incurred_Real!$A$25:$AP$479,Incurred_Real!AK$1,FALSE)</f>
        <v>2027</v>
      </c>
      <c r="AL304" s="235" t="str">
        <f>VLOOKUP($A304,Incurred_Real!$A$25:$AP$479,Incurred_Real!AL$1,FALSE)</f>
        <v/>
      </c>
      <c r="AM304" s="237">
        <f>IF(AL304="Commissioned Extra","",(IF((AD304)=0,0,SUMPRODUCT($F$17:$U$17,F304:U304))+VLOOKUP($A304,Incurred_Real!$A$25:$BS$376,Incurred_Real!$AO$1,FALSE)))</f>
        <v>3114405.9850062826</v>
      </c>
      <c r="AN304" s="232" cm="1">
        <f t="array" ref="AN304">IF(ROUND(AE304,0)=0,0,LOOKUP(2,1/(F304:AC304&lt;&gt;""),F304:AC304))</f>
        <v>1129646.8874299156</v>
      </c>
      <c r="AO304" s="232">
        <f t="shared" si="61"/>
        <v>3305350.3000836009</v>
      </c>
      <c r="AP304" s="78"/>
      <c r="AQ304" s="20"/>
      <c r="AR304" s="245">
        <f>VLOOKUP($A304,Incurred_Real!$A$25:$CD$376,Incurred_Real!AR$1,FALSE)</f>
        <v>1</v>
      </c>
      <c r="AS304" s="246">
        <f>VLOOKUP($A304,Incurred_Real!$A$25:$CD$376,Incurred_Real!AS$1,FALSE)</f>
        <v>0</v>
      </c>
      <c r="AT304" s="246">
        <f>VLOOKUP($A304,Incurred_Real!$A$25:$CD$376,Incurred_Real!AT$1,FALSE)</f>
        <v>0</v>
      </c>
      <c r="AU304" s="246">
        <f>VLOOKUP($A304,Incurred_Real!$A$25:$CD$376,Incurred_Real!AU$1,FALSE)</f>
        <v>0</v>
      </c>
      <c r="AV304" s="246">
        <f>VLOOKUP($A304,Incurred_Real!$A$25:$CD$376,Incurred_Real!AV$1,FALSE)</f>
        <v>1</v>
      </c>
      <c r="AW304" s="246">
        <f>VLOOKUP($A304,Incurred_Real!$A$25:$CD$376,Incurred_Real!AW$1,FALSE)</f>
        <v>0</v>
      </c>
      <c r="AX304" s="246">
        <f>VLOOKUP($A304,Incurred_Real!$A$25:$CD$376,Incurred_Real!AX$1,FALSE)</f>
        <v>0</v>
      </c>
      <c r="AY304" s="246">
        <f>VLOOKUP($A304,Incurred_Real!$A$25:$CD$376,Incurred_Real!AY$1,FALSE)</f>
        <v>0</v>
      </c>
      <c r="AZ304" s="246">
        <f>VLOOKUP($A304,Incurred_Real!$A$25:$CD$376,Incurred_Real!AZ$1,FALSE)</f>
        <v>0</v>
      </c>
      <c r="BA304" s="246">
        <f>VLOOKUP($A304,Incurred_Real!$A$25:$CD$376,Incurred_Real!BA$1,FALSE)</f>
        <v>0</v>
      </c>
      <c r="BB304" s="246">
        <f>VLOOKUP($A304,Incurred_Real!$A$25:$CD$376,Incurred_Real!BB$1,FALSE)</f>
        <v>0</v>
      </c>
      <c r="BC304" s="246">
        <f>VLOOKUP($A304,Incurred_Real!$A$25:$CD$376,Incurred_Real!BC$1,FALSE)</f>
        <v>0</v>
      </c>
      <c r="BD304" s="246">
        <f>VLOOKUP($A304,Incurred_Real!$A$25:$CD$376,Incurred_Real!BD$1,FALSE)</f>
        <v>0</v>
      </c>
      <c r="BE304" s="246">
        <f>VLOOKUP($A304,Incurred_Real!$A$25:$CD$376,Incurred_Real!BE$1,FALSE)</f>
        <v>0</v>
      </c>
      <c r="BF304" s="246">
        <f>VLOOKUP($A304,Incurred_Real!$A$25:$CD$376,Incurred_Real!BF$1,FALSE)</f>
        <v>0</v>
      </c>
      <c r="BG304" s="246">
        <f>VLOOKUP($A304,Incurred_Real!$A$25:$CD$376,Incurred_Real!BG$1,FALSE)</f>
        <v>0</v>
      </c>
      <c r="BH304" s="246">
        <f>VLOOKUP($A304,Incurred_Real!$A$25:$CD$376,Incurred_Real!BH$1,FALSE)</f>
        <v>0</v>
      </c>
      <c r="BI304" s="246">
        <f>VLOOKUP($A304,Incurred_Real!$A$25:$CD$376,Incurred_Real!BI$1,FALSE)</f>
        <v>0</v>
      </c>
      <c r="BJ304" s="246">
        <f>VLOOKUP($A304,Incurred_Real!$A$25:$CD$376,Incurred_Real!BJ$1,FALSE)</f>
        <v>0</v>
      </c>
      <c r="BK304" s="246">
        <f>VLOOKUP($A304,Incurred_Real!$A$25:$CD$376,Incurred_Real!BK$1,FALSE)</f>
        <v>0</v>
      </c>
      <c r="BL304" s="246">
        <f>VLOOKUP($A304,Incurred_Real!$A$25:$CD$376,Incurred_Real!BL$1,FALSE)</f>
        <v>0</v>
      </c>
      <c r="BM304" s="246">
        <f>VLOOKUP($A304,Incurred_Real!$A$25:$CD$376,Incurred_Real!BM$1,FALSE)</f>
        <v>0</v>
      </c>
      <c r="BN304" s="246">
        <f>VLOOKUP($A304,Incurred_Real!$A$25:$CD$376,Incurred_Real!BN$1,FALSE)</f>
        <v>0</v>
      </c>
      <c r="BO304" s="246">
        <f>VLOOKUP($A304,Incurred_Real!$A$25:$CD$376,Incurred_Real!BO$1,FALSE)</f>
        <v>0</v>
      </c>
      <c r="BP304" s="246">
        <f>VLOOKUP($A304,Incurred_Real!$A$25:$CD$376,Incurred_Real!BP$1,FALSE)</f>
        <v>0</v>
      </c>
      <c r="BQ304" s="246">
        <f>VLOOKUP($A304,Incurred_Real!$A$25:$CD$376,Incurred_Real!BQ$1,FALSE)</f>
        <v>0</v>
      </c>
      <c r="BR304" s="246">
        <f>VLOOKUP($A304,Incurred_Real!$A$25:$CD$376,Incurred_Real!BR$1,FALSE)</f>
        <v>0</v>
      </c>
      <c r="BS304" s="254">
        <f t="shared" si="62"/>
        <v>1</v>
      </c>
      <c r="BT304" s="249">
        <f>1+IF(ISNA(VLOOKUP($A304,'Project labour content'!$A$7:$D$255,'Project labour content'!$D$1,FALSE)),VLOOKUP($D304,'Project labour content'!$F$6:$G$15,'Project labour content'!$G$1,FALSE),VLOOKUP($A304,'Project labour content'!$A$7:$D$255,'Project labour content'!$D$1,FALSE))*LabEsc22*1</f>
        <v>1.0014366629593219</v>
      </c>
      <c r="BU304" s="249">
        <f>1+IF(ISNA(VLOOKUP($A304,'Project labour content'!$A$7:$D$255,'Project labour content'!$D$1,FALSE)),VLOOKUP($D304,'Project labour content'!$F$6:$G$15,'Project labour content'!$G$1,FALSE),VLOOKUP($A304,'Project labour content'!$A$7:$D$255,'Project labour content'!$D$1,FALSE))*LabEsc23*1</f>
        <v>1.0028802219008484</v>
      </c>
      <c r="BV304" s="249">
        <f>1+IF(ISNA(VLOOKUP($A304,'Project labour content'!$A$7:$D$255,'Project labour content'!$D$1,FALSE)),VLOOKUP($D304,'Project labour content'!$F$6:$G$15,'Project labour content'!$G$1,FALSE),VLOOKUP($A304,'Project labour content'!$A$7:$D$255,'Project labour content'!$D$1,FALSE))*LabEsc24*1</f>
        <v>1.0042400544237664</v>
      </c>
      <c r="BW304" s="249">
        <f>1+IF(ISNA(VLOOKUP($A304,'Project labour content'!$A$7:$D$255,'Project labour content'!$D$1,FALSE)),VLOOKUP($D304,'Project labour content'!$F$6:$G$15,'Project labour content'!$G$1,FALSE),VLOOKUP($A304,'Project labour content'!$A$7:$D$255,'Project labour content'!$D$1,FALSE))*LabEsc25*1</f>
        <v>1.0060613234494613</v>
      </c>
      <c r="BX304" s="249">
        <f>1+IF(ISNA(VLOOKUP($A304,'Project labour content'!$A$7:$D$255,'Project labour content'!$D$1,FALSE)),VLOOKUP($D304,'Project labour content'!$F$6:$G$15,'Project labour content'!$G$1,FALSE),VLOOKUP($A304,'Project labour content'!$A$7:$D$255,'Project labour content'!$D$1,FALSE))*LabEsc26*1</f>
        <v>1.0080462031426312</v>
      </c>
      <c r="BY304" s="249">
        <f>1+IF(ISNA(VLOOKUP($A304,'Project labour content'!$A$7:$D$255,'Project labour content'!$D$1,FALSE)),VLOOKUP($D304,'Project labour content'!$F$6:$G$15,'Project labour content'!$G$1,FALSE),VLOOKUP($A304,'Project labour content'!$A$7:$D$255,'Project labour content'!$D$1,FALSE))*LabEsc27*1</f>
        <v>1.0092756070879698</v>
      </c>
      <c r="BZ304" s="249">
        <f>1+IF(ISNA(VLOOKUP($A304,'Project labour content'!$A$7:$D$255,'Project labour content'!$D$1,FALSE)),VLOOKUP($D304,'Project labour content'!$F$6:$G$15,'Project labour content'!$G$1,FALSE),VLOOKUP($A304,'Project labour content'!$A$7:$D$255,'Project labour content'!$D$1,FALSE))*LabEsc28*1</f>
        <v>1.0102013482588097</v>
      </c>
      <c r="CA304" s="249">
        <f>1+IF(ISNA(VLOOKUP($A304,'Project labour content'!$A$7:$D$255,'Project labour content'!$D$1,FALSE)),VLOOKUP($D304,'Project labour content'!$F$6:$G$15,'Project labour content'!$G$1,FALSE),VLOOKUP($A304,'Project labour content'!$A$7:$D$255,'Project labour content'!$D$1,FALSE))*LabEsc29*1</f>
        <v>1.0116869776897739</v>
      </c>
      <c r="CB304" s="250" t="str">
        <f>IF(ISNA(VLOOKUP($A304,'Project labour content'!$A$7:$D$255,'Project labour content'!$D$1,FALSE)),"Category","Project")</f>
        <v>Project</v>
      </c>
      <c r="CD304" s="247" t="str">
        <f t="shared" si="63"/>
        <v>15096</v>
      </c>
    </row>
    <row r="305" spans="1:82" x14ac:dyDescent="0.15">
      <c r="A305" s="11" t="s">
        <v>912</v>
      </c>
      <c r="B305" s="11" t="str">
        <f>VLOOKUP($A305,'Incurred Real 2022$'!$A$25:$AC$426,'Incurred Real 2022$'!B$1,FALSE)</f>
        <v>End of Journey Amenities Rymill</v>
      </c>
      <c r="C305" s="11" t="str">
        <f>VLOOKUP($A305,'Incurred Real 2022$'!$A$25:$AC$426,'Incurred Real 2022$'!C$1,FALSE)</f>
        <v>ExAnte</v>
      </c>
      <c r="D305" s="11" t="str">
        <f>VLOOKUP($A305,'Incurred Real 2022$'!$A$25:$AC$426,'Incurred Real 2022$'!D$1,FALSE)</f>
        <v>Facilities</v>
      </c>
      <c r="E305" s="11" t="str">
        <f>VLOOKUP($A305,'Incurred Real 2022$'!$A$25:$AC$426,'Incurred Real 2022$'!E$1,FALSE)</f>
        <v>Active</v>
      </c>
      <c r="F305" s="105" t="str">
        <f>IF(VLOOKUP($A305,'Incurred Real 2022$'!$A$25:$AC$426,'Incurred Real 2022$'!F$1,FALSE)=0,"",VLOOKUP($A305,'Incurred Real 2022$'!$A$25:$AC$426,'Incurred Real 2022$'!F$1,FALSE))</f>
        <v/>
      </c>
      <c r="G305" s="105" t="str">
        <f>IF(VLOOKUP($A305,'Incurred Real 2022$'!$A$25:$AC$426,'Incurred Real 2022$'!G$1,FALSE)=0,"",VLOOKUP($A305,'Incurred Real 2022$'!$A$25:$AC$426,'Incurred Real 2022$'!G$1,FALSE))</f>
        <v/>
      </c>
      <c r="H305" s="105" t="str">
        <f>IF(VLOOKUP($A305,'Incurred Real 2022$'!$A$25:$AC$426,'Incurred Real 2022$'!H$1,FALSE)=0,"",VLOOKUP($A305,'Incurred Real 2022$'!$A$25:$AC$426,'Incurred Real 2022$'!H$1,FALSE))</f>
        <v/>
      </c>
      <c r="I305" s="105" t="str">
        <f>IF(VLOOKUP($A305,'Incurred Real 2022$'!$A$25:$AC$426,'Incurred Real 2022$'!I$1,FALSE)=0,"",VLOOKUP($A305,'Incurred Real 2022$'!$A$25:$AC$426,'Incurred Real 2022$'!I$1,FALSE))</f>
        <v/>
      </c>
      <c r="J305" s="105" t="str">
        <f>IF(VLOOKUP($A305,'Incurred Real 2022$'!$A$25:$AC$426,'Incurred Real 2022$'!J$1,FALSE)=0,"",VLOOKUP($A305,'Incurred Real 2022$'!$A$25:$AC$426,'Incurred Real 2022$'!J$1,FALSE))</f>
        <v/>
      </c>
      <c r="K305" s="105" t="str">
        <f>IF(VLOOKUP($A305,'Incurred Real 2022$'!$A$25:$AC$426,'Incurred Real 2022$'!K$1,FALSE)=0,"",VLOOKUP($A305,'Incurred Real 2022$'!$A$25:$AC$426,'Incurred Real 2022$'!K$1,FALSE))</f>
        <v/>
      </c>
      <c r="L305" s="105" t="str">
        <f>IF(VLOOKUP($A305,'Incurred Real 2022$'!$A$25:$AC$426,'Incurred Real 2022$'!L$1,FALSE)=0,"",VLOOKUP($A305,'Incurred Real 2022$'!$A$25:$AC$426,'Incurred Real 2022$'!L$1,FALSE))</f>
        <v/>
      </c>
      <c r="M305" s="105" t="str">
        <f>IF(VLOOKUP($A305,'Incurred Real 2022$'!$A$25:$AC$426,'Incurred Real 2022$'!M$1,FALSE)=0,"",VLOOKUP($A305,'Incurred Real 2022$'!$A$25:$AC$426,'Incurred Real 2022$'!M$1,FALSE))</f>
        <v/>
      </c>
      <c r="N305" s="105" t="str">
        <f>IF(VLOOKUP($A305,'Incurred Real 2022$'!$A$25:$AC$426,'Incurred Real 2022$'!N$1,FALSE)=0,"",VLOOKUP($A305,'Incurred Real 2022$'!$A$25:$AC$426,'Incurred Real 2022$'!N$1,FALSE))</f>
        <v/>
      </c>
      <c r="O305" s="105" t="str">
        <f>IF(VLOOKUP($A305,'Incurred Real 2022$'!$A$25:$AC$426,'Incurred Real 2022$'!O$1,FALSE)=0,"",VLOOKUP($A305,'Incurred Real 2022$'!$A$25:$AC$426,'Incurred Real 2022$'!O$1,FALSE))</f>
        <v/>
      </c>
      <c r="P305" s="105" t="str">
        <f>IF(VLOOKUP($A305,'Incurred Real 2022$'!$A$25:$AC$426,'Incurred Real 2022$'!P$1,FALSE)=0,"",VLOOKUP($A305,'Incurred Real 2022$'!$A$25:$AC$426,'Incurred Real 2022$'!P$1,FALSE))</f>
        <v/>
      </c>
      <c r="Q305" s="105" t="str">
        <f>IF(VLOOKUP($A305,'Incurred Real 2022$'!$A$25:$AC$426,'Incurred Real 2022$'!Q$1,FALSE)=0,"",VLOOKUP($A305,'Incurred Real 2022$'!$A$25:$AC$426,'Incurred Real 2022$'!Q$1,FALSE))</f>
        <v/>
      </c>
      <c r="R305" s="105" t="str">
        <f>IF(VLOOKUP($A305,'Incurred Real 2022$'!$A$25:$AC$426,'Incurred Real 2022$'!R$1,FALSE)=0,"",VLOOKUP($A305,'Incurred Real 2022$'!$A$25:$AC$426,'Incurred Real 2022$'!R$1,FALSE))</f>
        <v/>
      </c>
      <c r="S305" s="105" t="str">
        <f>IF(VLOOKUP($A305,'Incurred Real 2022$'!$A$25:$AC$426,'Incurred Real 2022$'!S$1,FALSE)=0,"",VLOOKUP($A305,'Incurred Real 2022$'!$A$25:$AC$426,'Incurred Real 2022$'!S$1,FALSE))</f>
        <v/>
      </c>
      <c r="T305" s="105" t="str">
        <f>IF(VLOOKUP($A305,'Incurred Real 2022$'!$A$25:$AC$426,'Incurred Real 2022$'!T$1,FALSE)=0,"",VLOOKUP($A305,'Incurred Real 2022$'!$A$25:$AC$426,'Incurred Real 2022$'!T$1,FALSE))</f>
        <v/>
      </c>
      <c r="U305" s="105" t="str">
        <f>IF(VLOOKUP($A305,'Incurred Real 2022$'!$A$25:$AC$426,'Incurred Real 2022$'!U$1,FALSE)=0,"",VLOOKUP($A305,'Incurred Real 2022$'!$A$25:$AC$426,'Incurred Real 2022$'!U$1,FALSE))</f>
        <v/>
      </c>
      <c r="V305" s="13">
        <f>IF(ISTEXT(VLOOKUP($A305,'Incurred Real 2022$'!$A$25:$AC$426,'Incurred Real 2022$'!V$1,FALSE)),"",(VLOOKUP($A305,'Incurred Real 2022$'!$A$25:$AC$426,'Incurred Real 2022$'!V$1,FALSE))*BT305*Incurred_Nominal!V$15)</f>
        <v>299674.4199487</v>
      </c>
      <c r="W305" s="13" t="str">
        <f>IF(ISTEXT(VLOOKUP($A305,'Incurred Real 2022$'!$A$25:$AC$426,'Incurred Real 2022$'!W$1,FALSE)),"",(VLOOKUP($A305,'Incurred Real 2022$'!$A$25:$AC$426,'Incurred Real 2022$'!W$1,FALSE))*BU305*Incurred_Nominal!W$15)</f>
        <v/>
      </c>
      <c r="X305" s="13" t="str">
        <f>IF(ISTEXT(VLOOKUP($A305,'Incurred Real 2022$'!$A$25:$AC$426,'Incurred Real 2022$'!X$1,FALSE)),"",(VLOOKUP($A305,'Incurred Real 2022$'!$A$25:$AC$426,'Incurred Real 2022$'!X$1,FALSE))*BV305*Incurred_Nominal!X$15)</f>
        <v/>
      </c>
      <c r="Y305" s="13" t="str">
        <f>IF(ISTEXT(VLOOKUP($A305,'Incurred Real 2022$'!$A$25:$AC$426,'Incurred Real 2022$'!Y$1,FALSE)),"",(VLOOKUP($A305,'Incurred Real 2022$'!$A$25:$AC$426,'Incurred Real 2022$'!Y$1,FALSE))*BW305*Incurred_Nominal!Y$15)</f>
        <v/>
      </c>
      <c r="Z305" s="13" t="str">
        <f>IF(ISTEXT(VLOOKUP($A305,'Incurred Real 2022$'!$A$25:$AC$426,'Incurred Real 2022$'!Z$1,FALSE)),"",(VLOOKUP($A305,'Incurred Real 2022$'!$A$25:$AC$426,'Incurred Real 2022$'!Z$1,FALSE))*BX305*Incurred_Nominal!Z$15)</f>
        <v/>
      </c>
      <c r="AA305" s="13" t="str">
        <f>IF(ISTEXT(VLOOKUP($A305,'Incurred Real 2022$'!$A$25:$AC$426,'Incurred Real 2022$'!AA$1,FALSE)),"",(VLOOKUP($A305,'Incurred Real 2022$'!$A$25:$AC$426,'Incurred Real 2022$'!AA$1,FALSE))*BY305*Incurred_Nominal!AA$15)</f>
        <v/>
      </c>
      <c r="AB305" s="13" t="str">
        <f>IF(ISTEXT(VLOOKUP($A305,'Incurred Real 2022$'!$A$25:$AC$426,'Incurred Real 2022$'!AB$1,FALSE)),"",(VLOOKUP($A305,'Incurred Real 2022$'!$A$25:$AC$426,'Incurred Real 2022$'!AB$1,FALSE))*BZ305*Incurred_Nominal!AB$15)</f>
        <v/>
      </c>
      <c r="AC305" s="13" t="str">
        <f>IF(ISTEXT(VLOOKUP($A305,'Incurred Real 2022$'!$A$25:$AC$426,'Incurred Real 2022$'!AC$1,FALSE)),"",(VLOOKUP($A305,'Incurred Real 2022$'!$A$25:$AC$426,'Incurred Real 2022$'!AC$1,FALSE))*CA305*Incurred_Nominal!AC$15)</f>
        <v/>
      </c>
      <c r="AD305" s="232">
        <f t="shared" si="58"/>
        <v>299674.4199487</v>
      </c>
      <c r="AE305" s="232">
        <f t="shared" si="59"/>
        <v>299674.4199487</v>
      </c>
      <c r="AF305" s="239">
        <f t="shared" si="60"/>
        <v>345669.78484019107</v>
      </c>
      <c r="AG305" s="237">
        <f t="shared" si="57"/>
        <v>299674.4199487</v>
      </c>
      <c r="AH305" s="240">
        <f t="shared" si="64"/>
        <v>1.1534844545602685</v>
      </c>
      <c r="AI305" s="234">
        <f>VLOOKUP($A305,Incurred_Real!$A$25:$AP$479,Incurred_Real!AI$1,FALSE)</f>
        <v>2022</v>
      </c>
      <c r="AJ305" s="235">
        <f>VLOOKUP($A305,Incurred_Real!$A$25:$AP$479,Incurred_Real!AJ$1,FALSE)</f>
        <v>44699</v>
      </c>
      <c r="AK305" s="236">
        <f>VLOOKUP($A305,Incurred_Real!$A$25:$AP$479,Incurred_Real!AK$1,FALSE)</f>
        <v>2022</v>
      </c>
      <c r="AL305" s="235" t="str">
        <f>VLOOKUP($A305,Incurred_Real!$A$25:$AP$479,Incurred_Real!AL$1,FALSE)</f>
        <v/>
      </c>
      <c r="AM305" s="237">
        <f>IF(AL305="Commissioned Extra","",(IF((AD305)=0,0,SUMPRODUCT($F$17:$U$17,F305:U305))+VLOOKUP($A305,Incurred_Real!$A$25:$BS$376,Incurred_Real!$AO$1,FALSE)))</f>
        <v>310678.79672131827</v>
      </c>
      <c r="AN305" s="232" cm="1">
        <f t="array" ref="AN305">IF(ROUND(AE305,0)=0,0,LOOKUP(2,1/(F305:AC305&lt;&gt;""),F305:AC305))</f>
        <v>299674.4199487</v>
      </c>
      <c r="AO305" s="232">
        <f t="shared" si="61"/>
        <v>299674.4199487</v>
      </c>
      <c r="AP305" s="78"/>
      <c r="AQ305" s="20"/>
      <c r="AR305" s="245">
        <f>VLOOKUP($A305,Incurred_Real!$A$25:$CD$376,Incurred_Real!AR$1,FALSE)</f>
        <v>1</v>
      </c>
      <c r="AS305" s="246">
        <f>VLOOKUP($A305,Incurred_Real!$A$25:$CD$376,Incurred_Real!AS$1,FALSE)</f>
        <v>1</v>
      </c>
      <c r="AT305" s="246">
        <f>VLOOKUP($A305,Incurred_Real!$A$25:$CD$376,Incurred_Real!AT$1,FALSE)</f>
        <v>0</v>
      </c>
      <c r="AU305" s="246">
        <f>VLOOKUP($A305,Incurred_Real!$A$25:$CD$376,Incurred_Real!AU$1,FALSE)</f>
        <v>0</v>
      </c>
      <c r="AV305" s="246">
        <f>VLOOKUP($A305,Incurred_Real!$A$25:$CD$376,Incurred_Real!AV$1,FALSE)</f>
        <v>0</v>
      </c>
      <c r="AW305" s="246">
        <f>VLOOKUP($A305,Incurred_Real!$A$25:$CD$376,Incurred_Real!AW$1,FALSE)</f>
        <v>0</v>
      </c>
      <c r="AX305" s="246">
        <f>VLOOKUP($A305,Incurred_Real!$A$25:$CD$376,Incurred_Real!AX$1,FALSE)</f>
        <v>0</v>
      </c>
      <c r="AY305" s="246">
        <f>VLOOKUP($A305,Incurred_Real!$A$25:$CD$376,Incurred_Real!AY$1,FALSE)</f>
        <v>0</v>
      </c>
      <c r="AZ305" s="246">
        <f>VLOOKUP($A305,Incurred_Real!$A$25:$CD$376,Incurred_Real!AZ$1,FALSE)</f>
        <v>0</v>
      </c>
      <c r="BA305" s="246">
        <f>VLOOKUP($A305,Incurred_Real!$A$25:$CD$376,Incurred_Real!BA$1,FALSE)</f>
        <v>0</v>
      </c>
      <c r="BB305" s="246">
        <f>VLOOKUP($A305,Incurred_Real!$A$25:$CD$376,Incurred_Real!BB$1,FALSE)</f>
        <v>0</v>
      </c>
      <c r="BC305" s="246">
        <f>VLOOKUP($A305,Incurred_Real!$A$25:$CD$376,Incurred_Real!BC$1,FALSE)</f>
        <v>0</v>
      </c>
      <c r="BD305" s="246">
        <f>VLOOKUP($A305,Incurred_Real!$A$25:$CD$376,Incurred_Real!BD$1,FALSE)</f>
        <v>0</v>
      </c>
      <c r="BE305" s="246">
        <f>VLOOKUP($A305,Incurred_Real!$A$25:$CD$376,Incurred_Real!BE$1,FALSE)</f>
        <v>0</v>
      </c>
      <c r="BF305" s="246">
        <f>VLOOKUP($A305,Incurred_Real!$A$25:$CD$376,Incurred_Real!BF$1,FALSE)</f>
        <v>0</v>
      </c>
      <c r="BG305" s="246">
        <f>VLOOKUP($A305,Incurred_Real!$A$25:$CD$376,Incurred_Real!BG$1,FALSE)</f>
        <v>0</v>
      </c>
      <c r="BH305" s="246">
        <f>VLOOKUP($A305,Incurred_Real!$A$25:$CD$376,Incurred_Real!BH$1,FALSE)</f>
        <v>0</v>
      </c>
      <c r="BI305" s="246">
        <f>VLOOKUP($A305,Incurred_Real!$A$25:$CD$376,Incurred_Real!BI$1,FALSE)</f>
        <v>0</v>
      </c>
      <c r="BJ305" s="246">
        <f>VLOOKUP($A305,Incurred_Real!$A$25:$CD$376,Incurred_Real!BJ$1,FALSE)</f>
        <v>0</v>
      </c>
      <c r="BK305" s="246">
        <f>VLOOKUP($A305,Incurred_Real!$A$25:$CD$376,Incurred_Real!BK$1,FALSE)</f>
        <v>0</v>
      </c>
      <c r="BL305" s="246">
        <f>VLOOKUP($A305,Incurred_Real!$A$25:$CD$376,Incurred_Real!BL$1,FALSE)</f>
        <v>0</v>
      </c>
      <c r="BM305" s="246">
        <f>VLOOKUP($A305,Incurred_Real!$A$25:$CD$376,Incurred_Real!BM$1,FALSE)</f>
        <v>0</v>
      </c>
      <c r="BN305" s="246">
        <f>VLOOKUP($A305,Incurred_Real!$A$25:$CD$376,Incurred_Real!BN$1,FALSE)</f>
        <v>0</v>
      </c>
      <c r="BO305" s="246">
        <f>VLOOKUP($A305,Incurred_Real!$A$25:$CD$376,Incurred_Real!BO$1,FALSE)</f>
        <v>0</v>
      </c>
      <c r="BP305" s="246">
        <f>VLOOKUP($A305,Incurred_Real!$A$25:$CD$376,Incurred_Real!BP$1,FALSE)</f>
        <v>0</v>
      </c>
      <c r="BQ305" s="246">
        <f>VLOOKUP($A305,Incurred_Real!$A$25:$CD$376,Incurred_Real!BQ$1,FALSE)</f>
        <v>0</v>
      </c>
      <c r="BR305" s="246">
        <f>VLOOKUP($A305,Incurred_Real!$A$25:$CD$376,Incurred_Real!BR$1,FALSE)</f>
        <v>0</v>
      </c>
      <c r="BS305" s="254">
        <f t="shared" si="62"/>
        <v>1</v>
      </c>
      <c r="BT305" s="249">
        <f>1+IF(ISNA(VLOOKUP($A305,'Project labour content'!$A$7:$D$255,'Project labour content'!$D$1,FALSE)),VLOOKUP($D305,'Project labour content'!$F$6:$G$15,'Project labour content'!$G$1,FALSE),VLOOKUP($A305,'Project labour content'!$A$7:$D$255,'Project labour content'!$D$1,FALSE))*LabEsc22*1</f>
        <v>1.0018661130890889</v>
      </c>
      <c r="BU305" s="249">
        <f>1+IF(ISNA(VLOOKUP($A305,'Project labour content'!$A$7:$D$255,'Project labour content'!$D$1,FALSE)),VLOOKUP($D305,'Project labour content'!$F$6:$G$15,'Project labour content'!$G$1,FALSE),VLOOKUP($A305,'Project labour content'!$A$7:$D$255,'Project labour content'!$D$1,FALSE))*LabEsc23*1</f>
        <v>1.0037411835210055</v>
      </c>
      <c r="BV305" s="249">
        <f>1+IF(ISNA(VLOOKUP($A305,'Project labour content'!$A$7:$D$255,'Project labour content'!$D$1,FALSE)),VLOOKUP($D305,'Project labour content'!$F$6:$G$15,'Project labour content'!$G$1,FALSE),VLOOKUP($A305,'Project labour content'!$A$7:$D$255,'Project labour content'!$D$1,FALSE))*LabEsc24*1</f>
        <v>1.005507499867871</v>
      </c>
      <c r="BW305" s="249">
        <f>1+IF(ISNA(VLOOKUP($A305,'Project labour content'!$A$7:$D$255,'Project labour content'!$D$1,FALSE)),VLOOKUP($D305,'Project labour content'!$F$6:$G$15,'Project labour content'!$G$1,FALSE),VLOOKUP($A305,'Project labour content'!$A$7:$D$255,'Project labour content'!$D$1,FALSE))*LabEsc25*1</f>
        <v>1.0078731862284394</v>
      </c>
      <c r="BX305" s="249">
        <f>1+IF(ISNA(VLOOKUP($A305,'Project labour content'!$A$7:$D$255,'Project labour content'!$D$1,FALSE)),VLOOKUP($D305,'Project labour content'!$F$6:$G$15,'Project labour content'!$G$1,FALSE),VLOOKUP($A305,'Project labour content'!$A$7:$D$255,'Project labour content'!$D$1,FALSE))*LabEsc26*1</f>
        <v>1.0104513900803989</v>
      </c>
      <c r="BY305" s="249">
        <f>1+IF(ISNA(VLOOKUP($A305,'Project labour content'!$A$7:$D$255,'Project labour content'!$D$1,FALSE)),VLOOKUP($D305,'Project labour content'!$F$6:$G$15,'Project labour content'!$G$1,FALSE),VLOOKUP($A305,'Project labour content'!$A$7:$D$255,'Project labour content'!$D$1,FALSE))*LabEsc27*1</f>
        <v>1.0120482898816279</v>
      </c>
      <c r="BZ305" s="249">
        <f>1+IF(ISNA(VLOOKUP($A305,'Project labour content'!$A$7:$D$255,'Project labour content'!$D$1,FALSE)),VLOOKUP($D305,'Project labour content'!$F$6:$G$15,'Project labour content'!$G$1,FALSE),VLOOKUP($A305,'Project labour content'!$A$7:$D$255,'Project labour content'!$D$1,FALSE))*LabEsc28*1</f>
        <v>1.0132507554319534</v>
      </c>
      <c r="CA305" s="249">
        <f>1+IF(ISNA(VLOOKUP($A305,'Project labour content'!$A$7:$D$255,'Project labour content'!$D$1,FALSE)),VLOOKUP($D305,'Project labour content'!$F$6:$G$15,'Project labour content'!$G$1,FALSE),VLOOKUP($A305,'Project labour content'!$A$7:$D$255,'Project labour content'!$D$1,FALSE))*LabEsc29*1</f>
        <v>1.0151804721471156</v>
      </c>
      <c r="CB305" s="250" t="str">
        <f>IF(ISNA(VLOOKUP($A305,'Project labour content'!$A$7:$D$255,'Project labour content'!$D$1,FALSE)),"Category","Project")</f>
        <v>Project</v>
      </c>
      <c r="CD305" s="247" t="str">
        <f t="shared" si="63"/>
        <v>15100</v>
      </c>
    </row>
    <row r="306" spans="1:82" x14ac:dyDescent="0.15">
      <c r="A306" s="11" t="s">
        <v>935</v>
      </c>
      <c r="B306" s="11" t="str">
        <f>VLOOKUP($A306,'Incurred Real 2022$'!$A$25:$AC$426,'Incurred Real 2022$'!B$1,FALSE)</f>
        <v>Inventory Purchases 2024-2028</v>
      </c>
      <c r="C306" s="11" t="str">
        <f>VLOOKUP($A306,'Incurred Real 2022$'!$A$25:$AC$426,'Incurred Real 2022$'!C$1,FALSE)</f>
        <v>ExAnte</v>
      </c>
      <c r="D306" s="11" t="str">
        <f>VLOOKUP($A306,'Incurred Real 2022$'!$A$25:$AC$426,'Incurred Real 2022$'!D$1,FALSE)</f>
        <v>Inventory/Spares</v>
      </c>
      <c r="E306" s="11" t="str">
        <f>VLOOKUP($A306,'Incurred Real 2022$'!$A$25:$AC$426,'Incurred Real 2022$'!E$1,FALSE)</f>
        <v>Potential</v>
      </c>
      <c r="F306" s="105" t="str">
        <f>IF(VLOOKUP($A306,'Incurred Real 2022$'!$A$25:$AC$426,'Incurred Real 2022$'!F$1,FALSE)=0,"",VLOOKUP($A306,'Incurred Real 2022$'!$A$25:$AC$426,'Incurred Real 2022$'!F$1,FALSE))</f>
        <v/>
      </c>
      <c r="G306" s="105" t="str">
        <f>IF(VLOOKUP($A306,'Incurred Real 2022$'!$A$25:$AC$426,'Incurred Real 2022$'!G$1,FALSE)=0,"",VLOOKUP($A306,'Incurred Real 2022$'!$A$25:$AC$426,'Incurred Real 2022$'!G$1,FALSE))</f>
        <v/>
      </c>
      <c r="H306" s="105" t="str">
        <f>IF(VLOOKUP($A306,'Incurred Real 2022$'!$A$25:$AC$426,'Incurred Real 2022$'!H$1,FALSE)=0,"",VLOOKUP($A306,'Incurred Real 2022$'!$A$25:$AC$426,'Incurred Real 2022$'!H$1,FALSE))</f>
        <v/>
      </c>
      <c r="I306" s="105" t="str">
        <f>IF(VLOOKUP($A306,'Incurred Real 2022$'!$A$25:$AC$426,'Incurred Real 2022$'!I$1,FALSE)=0,"",VLOOKUP($A306,'Incurred Real 2022$'!$A$25:$AC$426,'Incurred Real 2022$'!I$1,FALSE))</f>
        <v/>
      </c>
      <c r="J306" s="105" t="str">
        <f>IF(VLOOKUP($A306,'Incurred Real 2022$'!$A$25:$AC$426,'Incurred Real 2022$'!J$1,FALSE)=0,"",VLOOKUP($A306,'Incurred Real 2022$'!$A$25:$AC$426,'Incurred Real 2022$'!J$1,FALSE))</f>
        <v/>
      </c>
      <c r="K306" s="105" t="str">
        <f>IF(VLOOKUP($A306,'Incurred Real 2022$'!$A$25:$AC$426,'Incurred Real 2022$'!K$1,FALSE)=0,"",VLOOKUP($A306,'Incurred Real 2022$'!$A$25:$AC$426,'Incurred Real 2022$'!K$1,FALSE))</f>
        <v/>
      </c>
      <c r="L306" s="105" t="str">
        <f>IF(VLOOKUP($A306,'Incurred Real 2022$'!$A$25:$AC$426,'Incurred Real 2022$'!L$1,FALSE)=0,"",VLOOKUP($A306,'Incurred Real 2022$'!$A$25:$AC$426,'Incurred Real 2022$'!L$1,FALSE))</f>
        <v/>
      </c>
      <c r="M306" s="105" t="str">
        <f>IF(VLOOKUP($A306,'Incurred Real 2022$'!$A$25:$AC$426,'Incurred Real 2022$'!M$1,FALSE)=0,"",VLOOKUP($A306,'Incurred Real 2022$'!$A$25:$AC$426,'Incurred Real 2022$'!M$1,FALSE))</f>
        <v/>
      </c>
      <c r="N306" s="105" t="str">
        <f>IF(VLOOKUP($A306,'Incurred Real 2022$'!$A$25:$AC$426,'Incurred Real 2022$'!N$1,FALSE)=0,"",VLOOKUP($A306,'Incurred Real 2022$'!$A$25:$AC$426,'Incurred Real 2022$'!N$1,FALSE))</f>
        <v/>
      </c>
      <c r="O306" s="105" t="str">
        <f>IF(VLOOKUP($A306,'Incurred Real 2022$'!$A$25:$AC$426,'Incurred Real 2022$'!O$1,FALSE)=0,"",VLOOKUP($A306,'Incurred Real 2022$'!$A$25:$AC$426,'Incurred Real 2022$'!O$1,FALSE))</f>
        <v/>
      </c>
      <c r="P306" s="105" t="str">
        <f>IF(VLOOKUP($A306,'Incurred Real 2022$'!$A$25:$AC$426,'Incurred Real 2022$'!P$1,FALSE)=0,"",VLOOKUP($A306,'Incurred Real 2022$'!$A$25:$AC$426,'Incurred Real 2022$'!P$1,FALSE))</f>
        <v/>
      </c>
      <c r="Q306" s="105" t="str">
        <f>IF(VLOOKUP($A306,'Incurred Real 2022$'!$A$25:$AC$426,'Incurred Real 2022$'!Q$1,FALSE)=0,"",VLOOKUP($A306,'Incurred Real 2022$'!$A$25:$AC$426,'Incurred Real 2022$'!Q$1,FALSE))</f>
        <v/>
      </c>
      <c r="R306" s="105" t="str">
        <f>IF(VLOOKUP($A306,'Incurred Real 2022$'!$A$25:$AC$426,'Incurred Real 2022$'!R$1,FALSE)=0,"",VLOOKUP($A306,'Incurred Real 2022$'!$A$25:$AC$426,'Incurred Real 2022$'!R$1,FALSE))</f>
        <v/>
      </c>
      <c r="S306" s="105" t="str">
        <f>IF(VLOOKUP($A306,'Incurred Real 2022$'!$A$25:$AC$426,'Incurred Real 2022$'!S$1,FALSE)=0,"",VLOOKUP($A306,'Incurred Real 2022$'!$A$25:$AC$426,'Incurred Real 2022$'!S$1,FALSE))</f>
        <v/>
      </c>
      <c r="T306" s="105" t="str">
        <f>IF(VLOOKUP($A306,'Incurred Real 2022$'!$A$25:$AC$426,'Incurred Real 2022$'!T$1,FALSE)=0,"",VLOOKUP($A306,'Incurred Real 2022$'!$A$25:$AC$426,'Incurred Real 2022$'!T$1,FALSE))</f>
        <v/>
      </c>
      <c r="U306" s="105" t="str">
        <f>IF(VLOOKUP($A306,'Incurred Real 2022$'!$A$25:$AC$426,'Incurred Real 2022$'!U$1,FALSE)=0,"",VLOOKUP($A306,'Incurred Real 2022$'!$A$25:$AC$426,'Incurred Real 2022$'!U$1,FALSE))</f>
        <v/>
      </c>
      <c r="V306" s="13" t="str">
        <f>IF(ISTEXT(VLOOKUP($A306,'Incurred Real 2022$'!$A$25:$AC$426,'Incurred Real 2022$'!V$1,FALSE)),"",(VLOOKUP($A306,'Incurred Real 2022$'!$A$25:$AC$426,'Incurred Real 2022$'!V$1,FALSE))*BT306*Incurred_Nominal!V$15)</f>
        <v/>
      </c>
      <c r="W306" s="13" t="str">
        <f>IF(ISTEXT(VLOOKUP($A306,'Incurred Real 2022$'!$A$25:$AC$426,'Incurred Real 2022$'!W$1,FALSE)),"",(VLOOKUP($A306,'Incurred Real 2022$'!$A$25:$AC$426,'Incurred Real 2022$'!W$1,FALSE))*BU306*Incurred_Nominal!W$15)</f>
        <v/>
      </c>
      <c r="X306" s="13">
        <f>IF(ISTEXT(VLOOKUP($A306,'Incurred Real 2022$'!$A$25:$AC$426,'Incurred Real 2022$'!X$1,FALSE)),"",(VLOOKUP($A306,'Incurred Real 2022$'!$A$25:$AC$426,'Incurred Real 2022$'!X$1,FALSE))*BV306*Incurred_Nominal!X$15)</f>
        <v>2332805.0175817008</v>
      </c>
      <c r="Y306" s="13">
        <f>IF(ISTEXT(VLOOKUP($A306,'Incurred Real 2022$'!$A$25:$AC$426,'Incurred Real 2022$'!Y$1,FALSE)),"",(VLOOKUP($A306,'Incurred Real 2022$'!$A$25:$AC$426,'Incurred Real 2022$'!Y$1,FALSE))*BW306*Incurred_Nominal!Y$15)</f>
        <v>2399155.7388649904</v>
      </c>
      <c r="Z306" s="13">
        <f>IF(ISTEXT(VLOOKUP($A306,'Incurred Real 2022$'!$A$25:$AC$426,'Incurred Real 2022$'!Z$1,FALSE)),"",(VLOOKUP($A306,'Incurred Real 2022$'!$A$25:$AC$426,'Incurred Real 2022$'!Z$1,FALSE))*BX306*Incurred_Nominal!Z$15)</f>
        <v>2458047.5876900484</v>
      </c>
      <c r="AA306" s="13">
        <f>IF(ISTEXT(VLOOKUP($A306,'Incurred Real 2022$'!$A$25:$AC$426,'Incurred Real 2022$'!AA$1,FALSE)),"",(VLOOKUP($A306,'Incurred Real 2022$'!$A$25:$AC$426,'Incurred Real 2022$'!AA$1,FALSE))*BY306*Incurred_Nominal!AA$15)</f>
        <v>2517872.9360530367</v>
      </c>
      <c r="AB306" s="13">
        <f>IF(ISTEXT(VLOOKUP($A306,'Incurred Real 2022$'!$A$25:$AC$426,'Incurred Real 2022$'!AB$1,FALSE)),"",(VLOOKUP($A306,'Incurred Real 2022$'!$A$25:$AC$426,'Incurred Real 2022$'!AB$1,FALSE))*BZ306*Incurred_Nominal!AB$15)</f>
        <v>2588824.5873377421</v>
      </c>
      <c r="AC306" s="13" t="str">
        <f>IF(ISTEXT(VLOOKUP($A306,'Incurred Real 2022$'!$A$25:$AC$426,'Incurred Real 2022$'!AC$1,FALSE)),"",(VLOOKUP($A306,'Incurred Real 2022$'!$A$25:$AC$426,'Incurred Real 2022$'!AC$1,FALSE))*CA306*Incurred_Nominal!AC$15)</f>
        <v/>
      </c>
      <c r="AD306" s="232">
        <f t="shared" si="58"/>
        <v>12296705.867527517</v>
      </c>
      <c r="AE306" s="232">
        <f t="shared" si="59"/>
        <v>12296705.867527517</v>
      </c>
      <c r="AF306" s="239">
        <f t="shared" si="60"/>
        <v>12885596.282439971</v>
      </c>
      <c r="AG306" s="237">
        <f t="shared" si="57"/>
        <v>12885596.282439971</v>
      </c>
      <c r="AH306" s="240">
        <f t="shared" si="64"/>
        <v>1</v>
      </c>
      <c r="AI306" s="234">
        <f>VLOOKUP($A306,Incurred_Real!$A$25:$AP$479,Incurred_Real!AI$1,FALSE)</f>
        <v>2028</v>
      </c>
      <c r="AJ306" s="235" t="str">
        <f>VLOOKUP($A306,Incurred_Real!$A$25:$AP$479,Incurred_Real!AJ$1,FALSE)</f>
        <v/>
      </c>
      <c r="AK306" s="236">
        <f>VLOOKUP($A306,Incurred_Real!$A$25:$AP$479,Incurred_Real!AK$1,FALSE)</f>
        <v>2028</v>
      </c>
      <c r="AL306" s="235" t="str">
        <f>VLOOKUP($A306,Incurred_Real!$A$25:$AP$479,Incurred_Real!AL$1,FALSE)</f>
        <v/>
      </c>
      <c r="AM306" s="237">
        <f>IF(AL306="Commissioned Extra","",(IF((AD306)=0,0,SUMPRODUCT($F$17:$U$17,F306:U306))+VLOOKUP($A306,Incurred_Real!$A$25:$BS$376,Incurred_Real!$AO$1,FALSE)))</f>
        <v>11581230.768885184</v>
      </c>
      <c r="AN306" s="232" cm="1">
        <f t="array" ref="AN306">IF(ROUND(AE306,0)=0,0,LOOKUP(2,1/(F306:AC306&lt;&gt;""),F306:AC306))</f>
        <v>2588824.5873377421</v>
      </c>
      <c r="AO306" s="232">
        <f t="shared" si="61"/>
        <v>12296705.867527517</v>
      </c>
      <c r="AP306" s="78"/>
      <c r="AQ306" s="20"/>
      <c r="AR306" s="245">
        <f>VLOOKUP($A306,Incurred_Real!$A$25:$CD$376,Incurred_Real!AR$1,FALSE)</f>
        <v>1</v>
      </c>
      <c r="AS306" s="246">
        <f>VLOOKUP($A306,Incurred_Real!$A$25:$CD$376,Incurred_Real!AS$1,FALSE)</f>
        <v>0</v>
      </c>
      <c r="AT306" s="246">
        <f>VLOOKUP($A306,Incurred_Real!$A$25:$CD$376,Incurred_Real!AT$1,FALSE)</f>
        <v>0</v>
      </c>
      <c r="AU306" s="246">
        <f>VLOOKUP($A306,Incurred_Real!$A$25:$CD$376,Incurred_Real!AU$1,FALSE)</f>
        <v>0</v>
      </c>
      <c r="AV306" s="246">
        <f>VLOOKUP($A306,Incurred_Real!$A$25:$CD$376,Incurred_Real!AV$1,FALSE)</f>
        <v>0</v>
      </c>
      <c r="AW306" s="246">
        <f>VLOOKUP($A306,Incurred_Real!$A$25:$CD$376,Incurred_Real!AW$1,FALSE)</f>
        <v>0</v>
      </c>
      <c r="AX306" s="246">
        <f>VLOOKUP($A306,Incurred_Real!$A$25:$CD$376,Incurred_Real!AX$1,FALSE)</f>
        <v>0</v>
      </c>
      <c r="AY306" s="246">
        <f>VLOOKUP($A306,Incurred_Real!$A$25:$CD$376,Incurred_Real!AY$1,FALSE)</f>
        <v>0</v>
      </c>
      <c r="AZ306" s="246">
        <f>VLOOKUP($A306,Incurred_Real!$A$25:$CD$376,Incurred_Real!AZ$1,FALSE)</f>
        <v>0</v>
      </c>
      <c r="BA306" s="246">
        <f>VLOOKUP($A306,Incurred_Real!$A$25:$CD$376,Incurred_Real!BA$1,FALSE)</f>
        <v>0</v>
      </c>
      <c r="BB306" s="246">
        <f>VLOOKUP($A306,Incurred_Real!$A$25:$CD$376,Incurred_Real!BB$1,FALSE)</f>
        <v>1</v>
      </c>
      <c r="BC306" s="246">
        <f>VLOOKUP($A306,Incurred_Real!$A$25:$CD$376,Incurred_Real!BC$1,FALSE)</f>
        <v>0</v>
      </c>
      <c r="BD306" s="246">
        <f>VLOOKUP($A306,Incurred_Real!$A$25:$CD$376,Incurred_Real!BD$1,FALSE)</f>
        <v>0</v>
      </c>
      <c r="BE306" s="246">
        <f>VLOOKUP($A306,Incurred_Real!$A$25:$CD$376,Incurred_Real!BE$1,FALSE)</f>
        <v>0</v>
      </c>
      <c r="BF306" s="246">
        <f>VLOOKUP($A306,Incurred_Real!$A$25:$CD$376,Incurred_Real!BF$1,FALSE)</f>
        <v>0</v>
      </c>
      <c r="BG306" s="246">
        <f>VLOOKUP($A306,Incurred_Real!$A$25:$CD$376,Incurred_Real!BG$1,FALSE)</f>
        <v>0</v>
      </c>
      <c r="BH306" s="246">
        <f>VLOOKUP($A306,Incurred_Real!$A$25:$CD$376,Incurred_Real!BH$1,FALSE)</f>
        <v>0</v>
      </c>
      <c r="BI306" s="246">
        <f>VLOOKUP($A306,Incurred_Real!$A$25:$CD$376,Incurred_Real!BI$1,FALSE)</f>
        <v>0</v>
      </c>
      <c r="BJ306" s="246">
        <f>VLOOKUP($A306,Incurred_Real!$A$25:$CD$376,Incurred_Real!BJ$1,FALSE)</f>
        <v>0</v>
      </c>
      <c r="BK306" s="246">
        <f>VLOOKUP($A306,Incurred_Real!$A$25:$CD$376,Incurred_Real!BK$1,FALSE)</f>
        <v>0</v>
      </c>
      <c r="BL306" s="246">
        <f>VLOOKUP($A306,Incurred_Real!$A$25:$CD$376,Incurred_Real!BL$1,FALSE)</f>
        <v>0</v>
      </c>
      <c r="BM306" s="246">
        <f>VLOOKUP($A306,Incurred_Real!$A$25:$CD$376,Incurred_Real!BM$1,FALSE)</f>
        <v>0</v>
      </c>
      <c r="BN306" s="246">
        <f>VLOOKUP($A306,Incurred_Real!$A$25:$CD$376,Incurred_Real!BN$1,FALSE)</f>
        <v>0</v>
      </c>
      <c r="BO306" s="246">
        <f>VLOOKUP($A306,Incurred_Real!$A$25:$CD$376,Incurred_Real!BO$1,FALSE)</f>
        <v>0</v>
      </c>
      <c r="BP306" s="246">
        <f>VLOOKUP($A306,Incurred_Real!$A$25:$CD$376,Incurred_Real!BP$1,FALSE)</f>
        <v>0</v>
      </c>
      <c r="BQ306" s="246">
        <f>VLOOKUP($A306,Incurred_Real!$A$25:$CD$376,Incurred_Real!BQ$1,FALSE)</f>
        <v>0</v>
      </c>
      <c r="BR306" s="246">
        <f>VLOOKUP($A306,Incurred_Real!$A$25:$CD$376,Incurred_Real!BR$1,FALSE)</f>
        <v>0</v>
      </c>
      <c r="BS306" s="254">
        <f t="shared" si="62"/>
        <v>1</v>
      </c>
      <c r="BT306" s="249">
        <f>1+IF(ISNA(VLOOKUP($A306,'Project labour content'!$A$7:$D$255,'Project labour content'!$D$1,FALSE)),VLOOKUP($D306,'Project labour content'!$F$6:$G$15,'Project labour content'!$G$1,FALSE),VLOOKUP($A306,'Project labour content'!$A$7:$D$255,'Project labour content'!$D$1,FALSE))*LabEsc22*1</f>
        <v>1.0003872057647314</v>
      </c>
      <c r="BU306" s="249">
        <f>1+IF(ISNA(VLOOKUP($A306,'Project labour content'!$A$7:$D$255,'Project labour content'!$D$1,FALSE)),VLOOKUP($D306,'Project labour content'!$F$6:$G$15,'Project labour content'!$G$1,FALSE),VLOOKUP($A306,'Project labour content'!$A$7:$D$255,'Project labour content'!$D$1,FALSE))*LabEsc23*1</f>
        <v>1.0007762701171334</v>
      </c>
      <c r="BV306" s="249">
        <f>1+IF(ISNA(VLOOKUP($A306,'Project labour content'!$A$7:$D$255,'Project labour content'!$D$1,FALSE)),VLOOKUP($D306,'Project labour content'!$F$6:$G$15,'Project labour content'!$G$1,FALSE),VLOOKUP($A306,'Project labour content'!$A$7:$D$255,'Project labour content'!$D$1,FALSE))*LabEsc24*1</f>
        <v>1.0011427687370962</v>
      </c>
      <c r="BW306" s="249">
        <f>1+IF(ISNA(VLOOKUP($A306,'Project labour content'!$A$7:$D$255,'Project labour content'!$D$1,FALSE)),VLOOKUP($D306,'Project labour content'!$F$6:$G$15,'Project labour content'!$G$1,FALSE),VLOOKUP($A306,'Project labour content'!$A$7:$D$255,'Project labour content'!$D$1,FALSE))*LabEsc25*1</f>
        <v>1.0016336325554329</v>
      </c>
      <c r="BX306" s="249">
        <f>1+IF(ISNA(VLOOKUP($A306,'Project labour content'!$A$7:$D$255,'Project labour content'!$D$1,FALSE)),VLOOKUP($D306,'Project labour content'!$F$6:$G$15,'Project labour content'!$G$1,FALSE),VLOOKUP($A306,'Project labour content'!$A$7:$D$255,'Project labour content'!$D$1,FALSE))*LabEsc26*1</f>
        <v>1.0021685923067836</v>
      </c>
      <c r="BY306" s="249">
        <f>1+IF(ISNA(VLOOKUP($A306,'Project labour content'!$A$7:$D$255,'Project labour content'!$D$1,FALSE)),VLOOKUP($D306,'Project labour content'!$F$6:$G$15,'Project labour content'!$G$1,FALSE),VLOOKUP($A306,'Project labour content'!$A$7:$D$255,'Project labour content'!$D$1,FALSE))*LabEsc27*1</f>
        <v>1.0024999381466202</v>
      </c>
      <c r="BZ306" s="249">
        <f>1+IF(ISNA(VLOOKUP($A306,'Project labour content'!$A$7:$D$255,'Project labour content'!$D$1,FALSE)),VLOOKUP($D306,'Project labour content'!$F$6:$G$15,'Project labour content'!$G$1,FALSE),VLOOKUP($A306,'Project labour content'!$A$7:$D$255,'Project labour content'!$D$1,FALSE))*LabEsc28*1</f>
        <v>1.0027494415640172</v>
      </c>
      <c r="CA306" s="249">
        <f>1+IF(ISNA(VLOOKUP($A306,'Project labour content'!$A$7:$D$255,'Project labour content'!$D$1,FALSE)),VLOOKUP($D306,'Project labour content'!$F$6:$G$15,'Project labour content'!$G$1,FALSE),VLOOKUP($A306,'Project labour content'!$A$7:$D$255,'Project labour content'!$D$1,FALSE))*LabEsc29*1</f>
        <v>1.0031498446482559</v>
      </c>
      <c r="CB306" s="250" t="str">
        <f>IF(ISNA(VLOOKUP($A306,'Project labour content'!$A$7:$D$255,'Project labour content'!$D$1,FALSE)),"Category","Project")</f>
        <v>Project</v>
      </c>
      <c r="CD306" s="247" t="str">
        <f t="shared" si="63"/>
        <v>15115</v>
      </c>
    </row>
    <row r="307" spans="1:82" x14ac:dyDescent="0.15">
      <c r="A307" s="11" t="s">
        <v>959</v>
      </c>
      <c r="B307" s="11" t="str">
        <f>VLOOKUP($A307,'Incurred Real 2022$'!$A$25:$AC$426,'Incurred Real 2022$'!B$1,FALSE)</f>
        <v>Instrument Transformer Unit Asset Replacement 2024-2028</v>
      </c>
      <c r="C307" s="11" t="str">
        <f>VLOOKUP($A307,'Incurred Real 2022$'!$A$25:$AC$426,'Incurred Real 2022$'!C$1,FALSE)</f>
        <v>ExAnte</v>
      </c>
      <c r="D307" s="11" t="str">
        <f>VLOOKUP($A307,'Incurred Real 2022$'!$A$25:$AC$426,'Incurred Real 2022$'!D$1,FALSE)</f>
        <v>Replacement</v>
      </c>
      <c r="E307" s="11" t="str">
        <f>VLOOKUP($A307,'Incurred Real 2022$'!$A$25:$AC$426,'Incurred Real 2022$'!E$1,FALSE)</f>
        <v>Potential</v>
      </c>
      <c r="F307" s="105" t="str">
        <f>IF(VLOOKUP($A307,'Incurred Real 2022$'!$A$25:$AC$426,'Incurred Real 2022$'!F$1,FALSE)=0,"",VLOOKUP($A307,'Incurred Real 2022$'!$A$25:$AC$426,'Incurred Real 2022$'!F$1,FALSE))</f>
        <v/>
      </c>
      <c r="G307" s="105" t="str">
        <f>IF(VLOOKUP($A307,'Incurred Real 2022$'!$A$25:$AC$426,'Incurred Real 2022$'!G$1,FALSE)=0,"",VLOOKUP($A307,'Incurred Real 2022$'!$A$25:$AC$426,'Incurred Real 2022$'!G$1,FALSE))</f>
        <v/>
      </c>
      <c r="H307" s="105" t="str">
        <f>IF(VLOOKUP($A307,'Incurred Real 2022$'!$A$25:$AC$426,'Incurred Real 2022$'!H$1,FALSE)=0,"",VLOOKUP($A307,'Incurred Real 2022$'!$A$25:$AC$426,'Incurred Real 2022$'!H$1,FALSE))</f>
        <v/>
      </c>
      <c r="I307" s="105" t="str">
        <f>IF(VLOOKUP($A307,'Incurred Real 2022$'!$A$25:$AC$426,'Incurred Real 2022$'!I$1,FALSE)=0,"",VLOOKUP($A307,'Incurred Real 2022$'!$A$25:$AC$426,'Incurred Real 2022$'!I$1,FALSE))</f>
        <v/>
      </c>
      <c r="J307" s="105" t="str">
        <f>IF(VLOOKUP($A307,'Incurred Real 2022$'!$A$25:$AC$426,'Incurred Real 2022$'!J$1,FALSE)=0,"",VLOOKUP($A307,'Incurred Real 2022$'!$A$25:$AC$426,'Incurred Real 2022$'!J$1,FALSE))</f>
        <v/>
      </c>
      <c r="K307" s="105" t="str">
        <f>IF(VLOOKUP($A307,'Incurred Real 2022$'!$A$25:$AC$426,'Incurred Real 2022$'!K$1,FALSE)=0,"",VLOOKUP($A307,'Incurred Real 2022$'!$A$25:$AC$426,'Incurred Real 2022$'!K$1,FALSE))</f>
        <v/>
      </c>
      <c r="L307" s="105" t="str">
        <f>IF(VLOOKUP($A307,'Incurred Real 2022$'!$A$25:$AC$426,'Incurred Real 2022$'!L$1,FALSE)=0,"",VLOOKUP($A307,'Incurred Real 2022$'!$A$25:$AC$426,'Incurred Real 2022$'!L$1,FALSE))</f>
        <v/>
      </c>
      <c r="M307" s="105" t="str">
        <f>IF(VLOOKUP($A307,'Incurred Real 2022$'!$A$25:$AC$426,'Incurred Real 2022$'!M$1,FALSE)=0,"",VLOOKUP($A307,'Incurred Real 2022$'!$A$25:$AC$426,'Incurred Real 2022$'!M$1,FALSE))</f>
        <v/>
      </c>
      <c r="N307" s="105" t="str">
        <f>IF(VLOOKUP($A307,'Incurred Real 2022$'!$A$25:$AC$426,'Incurred Real 2022$'!N$1,FALSE)=0,"",VLOOKUP($A307,'Incurred Real 2022$'!$A$25:$AC$426,'Incurred Real 2022$'!N$1,FALSE))</f>
        <v/>
      </c>
      <c r="O307" s="105" t="str">
        <f>IF(VLOOKUP($A307,'Incurred Real 2022$'!$A$25:$AC$426,'Incurred Real 2022$'!O$1,FALSE)=0,"",VLOOKUP($A307,'Incurred Real 2022$'!$A$25:$AC$426,'Incurred Real 2022$'!O$1,FALSE))</f>
        <v/>
      </c>
      <c r="P307" s="105" t="str">
        <f>IF(VLOOKUP($A307,'Incurred Real 2022$'!$A$25:$AC$426,'Incurred Real 2022$'!P$1,FALSE)=0,"",VLOOKUP($A307,'Incurred Real 2022$'!$A$25:$AC$426,'Incurred Real 2022$'!P$1,FALSE))</f>
        <v/>
      </c>
      <c r="Q307" s="105" t="str">
        <f>IF(VLOOKUP($A307,'Incurred Real 2022$'!$A$25:$AC$426,'Incurred Real 2022$'!Q$1,FALSE)=0,"",VLOOKUP($A307,'Incurred Real 2022$'!$A$25:$AC$426,'Incurred Real 2022$'!Q$1,FALSE))</f>
        <v/>
      </c>
      <c r="R307" s="105" t="str">
        <f>IF(VLOOKUP($A307,'Incurred Real 2022$'!$A$25:$AC$426,'Incurred Real 2022$'!R$1,FALSE)=0,"",VLOOKUP($A307,'Incurred Real 2022$'!$A$25:$AC$426,'Incurred Real 2022$'!R$1,FALSE))</f>
        <v/>
      </c>
      <c r="S307" s="105" t="str">
        <f>IF(VLOOKUP($A307,'Incurred Real 2022$'!$A$25:$AC$426,'Incurred Real 2022$'!S$1,FALSE)=0,"",VLOOKUP($A307,'Incurred Real 2022$'!$A$25:$AC$426,'Incurred Real 2022$'!S$1,FALSE))</f>
        <v/>
      </c>
      <c r="T307" s="105" t="str">
        <f>IF(VLOOKUP($A307,'Incurred Real 2022$'!$A$25:$AC$426,'Incurred Real 2022$'!T$1,FALSE)=0,"",VLOOKUP($A307,'Incurred Real 2022$'!$A$25:$AC$426,'Incurred Real 2022$'!T$1,FALSE))</f>
        <v/>
      </c>
      <c r="U307" s="105" t="str">
        <f>IF(VLOOKUP($A307,'Incurred Real 2022$'!$A$25:$AC$426,'Incurred Real 2022$'!U$1,FALSE)=0,"",VLOOKUP($A307,'Incurred Real 2022$'!$A$25:$AC$426,'Incurred Real 2022$'!U$1,FALSE))</f>
        <v/>
      </c>
      <c r="V307" s="13" t="str">
        <f>IF(ISTEXT(VLOOKUP($A307,'Incurred Real 2022$'!$A$25:$AC$426,'Incurred Real 2022$'!V$1,FALSE)),"",(VLOOKUP($A307,'Incurred Real 2022$'!$A$25:$AC$426,'Incurred Real 2022$'!V$1,FALSE))*BT307*Incurred_Nominal!V$15)</f>
        <v/>
      </c>
      <c r="W307" s="13" t="str">
        <f>IF(ISTEXT(VLOOKUP($A307,'Incurred Real 2022$'!$A$25:$AC$426,'Incurred Real 2022$'!W$1,FALSE)),"",(VLOOKUP($A307,'Incurred Real 2022$'!$A$25:$AC$426,'Incurred Real 2022$'!W$1,FALSE))*BU307*Incurred_Nominal!W$15)</f>
        <v/>
      </c>
      <c r="X307" s="13">
        <f>IF(ISTEXT(VLOOKUP($A307,'Incurred Real 2022$'!$A$25:$AC$426,'Incurred Real 2022$'!X$1,FALSE)),"",(VLOOKUP($A307,'Incurred Real 2022$'!$A$25:$AC$426,'Incurred Real 2022$'!X$1,FALSE))*BV307*Incurred_Nominal!X$15)</f>
        <v>1803841.2769131027</v>
      </c>
      <c r="Y307" s="13">
        <f>IF(ISTEXT(VLOOKUP($A307,'Incurred Real 2022$'!$A$25:$AC$426,'Incurred Real 2022$'!Y$1,FALSE)),"",(VLOOKUP($A307,'Incurred Real 2022$'!$A$25:$AC$426,'Incurred Real 2022$'!Y$1,FALSE))*BW307*Incurred_Nominal!Y$15)</f>
        <v>3699891.298594181</v>
      </c>
      <c r="Z307" s="13">
        <f>IF(ISTEXT(VLOOKUP($A307,'Incurred Real 2022$'!$A$25:$AC$426,'Incurred Real 2022$'!Z$1,FALSE)),"",(VLOOKUP($A307,'Incurred Real 2022$'!$A$25:$AC$426,'Incurred Real 2022$'!Z$1,FALSE))*BX307*Incurred_Nominal!Z$15)</f>
        <v>3794965.4194066105</v>
      </c>
      <c r="AA307" s="13">
        <f>IF(ISTEXT(VLOOKUP($A307,'Incurred Real 2022$'!$A$25:$AC$426,'Incurred Real 2022$'!AA$1,FALSE)),"",(VLOOKUP($A307,'Incurred Real 2022$'!$A$25:$AC$426,'Incurred Real 2022$'!AA$1,FALSE))*BY307*Incurred_Nominal!AA$15)</f>
        <v>3890025.6042848011</v>
      </c>
      <c r="AB307" s="13">
        <f>IF(ISTEXT(VLOOKUP($A307,'Incurred Real 2022$'!$A$25:$AC$426,'Incurred Real 2022$'!AB$1,FALSE)),"",(VLOOKUP($A307,'Incurred Real 2022$'!$A$25:$AC$426,'Incurred Real 2022$'!AB$1,FALSE))*BZ307*Incurred_Nominal!AB$15)</f>
        <v>5979683.8017616319</v>
      </c>
      <c r="AC307" s="13" t="str">
        <f>IF(ISTEXT(VLOOKUP($A307,'Incurred Real 2022$'!$A$25:$AC$426,'Incurred Real 2022$'!AC$1,FALSE)),"",(VLOOKUP($A307,'Incurred Real 2022$'!$A$25:$AC$426,'Incurred Real 2022$'!AC$1,FALSE))*CA307*Incurred_Nominal!AC$15)</f>
        <v/>
      </c>
      <c r="AD307" s="232">
        <f t="shared" si="58"/>
        <v>19168407.400960326</v>
      </c>
      <c r="AE307" s="232">
        <f t="shared" si="59"/>
        <v>19168407.400960326</v>
      </c>
      <c r="AF307" s="239">
        <f t="shared" si="60"/>
        <v>19898452.170351483</v>
      </c>
      <c r="AG307" s="237">
        <f t="shared" si="57"/>
        <v>19898452.170351483</v>
      </c>
      <c r="AH307" s="240">
        <f t="shared" si="64"/>
        <v>1</v>
      </c>
      <c r="AI307" s="234">
        <f>VLOOKUP($A307,Incurred_Real!$A$25:$AP$479,Incurred_Real!AI$1,FALSE)</f>
        <v>2028</v>
      </c>
      <c r="AJ307" s="235" t="str">
        <f>VLOOKUP($A307,Incurred_Real!$A$25:$AP$479,Incurred_Real!AJ$1,FALSE)</f>
        <v/>
      </c>
      <c r="AK307" s="236">
        <f>VLOOKUP($A307,Incurred_Real!$A$25:$AP$479,Incurred_Real!AK$1,FALSE)</f>
        <v>2028</v>
      </c>
      <c r="AL307" s="235" t="str">
        <f>VLOOKUP($A307,Incurred_Real!$A$25:$AP$479,Incurred_Real!AL$1,FALSE)</f>
        <v/>
      </c>
      <c r="AM307" s="237">
        <f>IF(AL307="Commissioned Extra","",(IF((AD307)=0,0,SUMPRODUCT($F$17:$U$17,F307:U307))+VLOOKUP($A307,Incurred_Real!$A$25:$BS$376,Incurred_Real!$AO$1,FALSE)))</f>
        <v>17884198.874250922</v>
      </c>
      <c r="AN307" s="232" cm="1">
        <f t="array" ref="AN307">IF(ROUND(AE307,0)=0,0,LOOKUP(2,1/(F307:AC307&lt;&gt;""),F307:AC307))</f>
        <v>5979683.8017616319</v>
      </c>
      <c r="AO307" s="232">
        <f t="shared" si="61"/>
        <v>19168407.400960326</v>
      </c>
      <c r="AP307" s="78"/>
      <c r="AQ307" s="20"/>
      <c r="AR307" s="245">
        <f>VLOOKUP($A307,Incurred_Real!$A$25:$CD$376,Incurred_Real!AR$1,FALSE)</f>
        <v>1</v>
      </c>
      <c r="AS307" s="246">
        <f>VLOOKUP($A307,Incurred_Real!$A$25:$CD$376,Incurred_Real!AS$1,FALSE)</f>
        <v>0</v>
      </c>
      <c r="AT307" s="246">
        <f>VLOOKUP($A307,Incurred_Real!$A$25:$CD$376,Incurred_Real!AT$1,FALSE)</f>
        <v>0</v>
      </c>
      <c r="AU307" s="246">
        <f>VLOOKUP($A307,Incurred_Real!$A$25:$CD$376,Incurred_Real!AU$1,FALSE)</f>
        <v>0</v>
      </c>
      <c r="AV307" s="246">
        <f>VLOOKUP($A307,Incurred_Real!$A$25:$CD$376,Incurred_Real!AV$1,FALSE)</f>
        <v>0</v>
      </c>
      <c r="AW307" s="246">
        <f>VLOOKUP($A307,Incurred_Real!$A$25:$CD$376,Incurred_Real!AW$1,FALSE)</f>
        <v>0</v>
      </c>
      <c r="AX307" s="246">
        <f>VLOOKUP($A307,Incurred_Real!$A$25:$CD$376,Incurred_Real!AX$1,FALSE)</f>
        <v>0</v>
      </c>
      <c r="AY307" s="246">
        <f>VLOOKUP($A307,Incurred_Real!$A$25:$CD$376,Incurred_Real!AY$1,FALSE)</f>
        <v>0</v>
      </c>
      <c r="AZ307" s="246">
        <f>VLOOKUP($A307,Incurred_Real!$A$25:$CD$376,Incurred_Real!AZ$1,FALSE)</f>
        <v>0</v>
      </c>
      <c r="BA307" s="246">
        <f>VLOOKUP($A307,Incurred_Real!$A$25:$CD$376,Incurred_Real!BA$1,FALSE)</f>
        <v>0</v>
      </c>
      <c r="BB307" s="246">
        <f>VLOOKUP($A307,Incurred_Real!$A$25:$CD$376,Incurred_Real!BB$1,FALSE)</f>
        <v>0.85638321736380874</v>
      </c>
      <c r="BC307" s="246">
        <f>VLOOKUP($A307,Incurred_Real!$A$25:$CD$376,Incurred_Real!BC$1,FALSE)</f>
        <v>0</v>
      </c>
      <c r="BD307" s="246">
        <f>VLOOKUP($A307,Incurred_Real!$A$25:$CD$376,Incurred_Real!BD$1,FALSE)</f>
        <v>3.2118093165915775E-2</v>
      </c>
      <c r="BE307" s="246">
        <f>VLOOKUP($A307,Incurred_Real!$A$25:$CD$376,Incurred_Real!BE$1,FALSE)</f>
        <v>0</v>
      </c>
      <c r="BF307" s="246">
        <f>VLOOKUP($A307,Incurred_Real!$A$25:$CD$376,Incurred_Real!BF$1,FALSE)</f>
        <v>0</v>
      </c>
      <c r="BG307" s="246">
        <f>VLOOKUP($A307,Incurred_Real!$A$25:$CD$376,Incurred_Real!BG$1,FALSE)</f>
        <v>0.11149868947027558</v>
      </c>
      <c r="BH307" s="246">
        <f>VLOOKUP($A307,Incurred_Real!$A$25:$CD$376,Incurred_Real!BH$1,FALSE)</f>
        <v>0</v>
      </c>
      <c r="BI307" s="246">
        <f>VLOOKUP($A307,Incurred_Real!$A$25:$CD$376,Incurred_Real!BI$1,FALSE)</f>
        <v>0</v>
      </c>
      <c r="BJ307" s="246">
        <f>VLOOKUP($A307,Incurred_Real!$A$25:$CD$376,Incurred_Real!BJ$1,FALSE)</f>
        <v>0</v>
      </c>
      <c r="BK307" s="246">
        <f>VLOOKUP($A307,Incurred_Real!$A$25:$CD$376,Incurred_Real!BK$1,FALSE)</f>
        <v>0</v>
      </c>
      <c r="BL307" s="246">
        <f>VLOOKUP($A307,Incurred_Real!$A$25:$CD$376,Incurred_Real!BL$1,FALSE)</f>
        <v>0</v>
      </c>
      <c r="BM307" s="246">
        <f>VLOOKUP($A307,Incurred_Real!$A$25:$CD$376,Incurred_Real!BM$1,FALSE)</f>
        <v>0</v>
      </c>
      <c r="BN307" s="246">
        <f>VLOOKUP($A307,Incurred_Real!$A$25:$CD$376,Incurred_Real!BN$1,FALSE)</f>
        <v>0</v>
      </c>
      <c r="BO307" s="246">
        <f>VLOOKUP($A307,Incurred_Real!$A$25:$CD$376,Incurred_Real!BO$1,FALSE)</f>
        <v>0</v>
      </c>
      <c r="BP307" s="246">
        <f>VLOOKUP($A307,Incurred_Real!$A$25:$CD$376,Incurred_Real!BP$1,FALSE)</f>
        <v>0</v>
      </c>
      <c r="BQ307" s="246">
        <f>VLOOKUP($A307,Incurred_Real!$A$25:$CD$376,Incurred_Real!BQ$1,FALSE)</f>
        <v>0</v>
      </c>
      <c r="BR307" s="246">
        <f>VLOOKUP($A307,Incurred_Real!$A$25:$CD$376,Incurred_Real!BR$1,FALSE)</f>
        <v>0</v>
      </c>
      <c r="BS307" s="254">
        <f t="shared" si="62"/>
        <v>1</v>
      </c>
      <c r="BT307" s="249">
        <f>1+IF(ISNA(VLOOKUP($A307,'Project labour content'!$A$7:$D$255,'Project labour content'!$D$1,FALSE)),VLOOKUP($D307,'Project labour content'!$F$6:$G$15,'Project labour content'!$G$1,FALSE),VLOOKUP($A307,'Project labour content'!$A$7:$D$255,'Project labour content'!$D$1,FALSE))*LabEsc22*1</f>
        <v>1.0012052244856571</v>
      </c>
      <c r="BU307" s="249">
        <f>1+IF(ISNA(VLOOKUP($A307,'Project labour content'!$A$7:$D$255,'Project labour content'!$D$1,FALSE)),VLOOKUP($D307,'Project labour content'!$F$6:$G$15,'Project labour content'!$G$1,FALSE),VLOOKUP($A307,'Project labour content'!$A$7:$D$255,'Project labour content'!$D$1,FALSE))*LabEsc23*1</f>
        <v>1.0024162340488452</v>
      </c>
      <c r="BV307" s="249">
        <f>1+IF(ISNA(VLOOKUP($A307,'Project labour content'!$A$7:$D$255,'Project labour content'!$D$1,FALSE)),VLOOKUP($D307,'Project labour content'!$F$6:$G$15,'Project labour content'!$G$1,FALSE),VLOOKUP($A307,'Project labour content'!$A$7:$D$255,'Project labour content'!$D$1,FALSE))*LabEsc24*1</f>
        <v>1.0035570050573686</v>
      </c>
      <c r="BW307" s="249">
        <f>1+IF(ISNA(VLOOKUP($A307,'Project labour content'!$A$7:$D$255,'Project labour content'!$D$1,FALSE)),VLOOKUP($D307,'Project labour content'!$F$6:$G$15,'Project labour content'!$G$1,FALSE),VLOOKUP($A307,'Project labour content'!$A$7:$D$255,'Project labour content'!$D$1,FALSE))*LabEsc25*1</f>
        <v>1.0050848776947841</v>
      </c>
      <c r="BX307" s="249">
        <f>1+IF(ISNA(VLOOKUP($A307,'Project labour content'!$A$7:$D$255,'Project labour content'!$D$1,FALSE)),VLOOKUP($D307,'Project labour content'!$F$6:$G$15,'Project labour content'!$G$1,FALSE),VLOOKUP($A307,'Project labour content'!$A$7:$D$255,'Project labour content'!$D$1,FALSE))*LabEsc26*1</f>
        <v>1.0067500042241273</v>
      </c>
      <c r="BY307" s="249">
        <f>1+IF(ISNA(VLOOKUP($A307,'Project labour content'!$A$7:$D$255,'Project labour content'!$D$1,FALSE)),VLOOKUP($D307,'Project labour content'!$F$6:$G$15,'Project labour content'!$G$1,FALSE),VLOOKUP($A307,'Project labour content'!$A$7:$D$255,'Project labour content'!$D$1,FALSE))*LabEsc27*1</f>
        <v>1.0077813579790713</v>
      </c>
      <c r="BZ307" s="249">
        <f>1+IF(ISNA(VLOOKUP($A307,'Project labour content'!$A$7:$D$255,'Project labour content'!$D$1,FALSE)),VLOOKUP($D307,'Project labour content'!$F$6:$G$15,'Project labour content'!$G$1,FALSE),VLOOKUP($A307,'Project labour content'!$A$7:$D$255,'Project labour content'!$D$1,FALSE))*LabEsc28*1</f>
        <v>1.0085579673565441</v>
      </c>
      <c r="CA307" s="249">
        <f>1+IF(ISNA(VLOOKUP($A307,'Project labour content'!$A$7:$D$255,'Project labour content'!$D$1,FALSE)),VLOOKUP($D307,'Project labour content'!$F$6:$G$15,'Project labour content'!$G$1,FALSE),VLOOKUP($A307,'Project labour content'!$A$7:$D$255,'Project labour content'!$D$1,FALSE))*LabEsc29*1</f>
        <v>1.0098042700855125</v>
      </c>
      <c r="CB307" s="250" t="str">
        <f>IF(ISNA(VLOOKUP($A307,'Project labour content'!$A$7:$D$255,'Project labour content'!$D$1,FALSE)),"Category","Project")</f>
        <v>Project</v>
      </c>
      <c r="CD307" s="247" t="str">
        <f t="shared" si="63"/>
        <v>15120</v>
      </c>
    </row>
    <row r="308" spans="1:82" x14ac:dyDescent="0.15">
      <c r="A308" s="11" t="s">
        <v>930</v>
      </c>
      <c r="B308" s="11" t="str">
        <f>VLOOKUP($A308,'Incurred Real 2022$'!$A$25:$AC$426,'Incurred Real 2022$'!B$1,FALSE)</f>
        <v>IT Backup and Archiving Systems Refresh</v>
      </c>
      <c r="C308" s="11" t="str">
        <f>VLOOKUP($A308,'Incurred Real 2022$'!$A$25:$AC$426,'Incurred Real 2022$'!C$1,FALSE)</f>
        <v>ExAnte</v>
      </c>
      <c r="D308" s="11" t="str">
        <f>VLOOKUP($A308,'Incurred Real 2022$'!$A$25:$AC$426,'Incurred Real 2022$'!D$1,FALSE)</f>
        <v>Information Technology</v>
      </c>
      <c r="E308" s="11" t="str">
        <f>VLOOKUP($A308,'Incurred Real 2022$'!$A$25:$AC$426,'Incurred Real 2022$'!E$1,FALSE)</f>
        <v>Potential</v>
      </c>
      <c r="F308" s="105" t="str">
        <f>IF(VLOOKUP($A308,'Incurred Real 2022$'!$A$25:$AC$426,'Incurred Real 2022$'!F$1,FALSE)=0,"",VLOOKUP($A308,'Incurred Real 2022$'!$A$25:$AC$426,'Incurred Real 2022$'!F$1,FALSE))</f>
        <v/>
      </c>
      <c r="G308" s="105" t="str">
        <f>IF(VLOOKUP($A308,'Incurred Real 2022$'!$A$25:$AC$426,'Incurred Real 2022$'!G$1,FALSE)=0,"",VLOOKUP($A308,'Incurred Real 2022$'!$A$25:$AC$426,'Incurred Real 2022$'!G$1,FALSE))</f>
        <v/>
      </c>
      <c r="H308" s="105" t="str">
        <f>IF(VLOOKUP($A308,'Incurred Real 2022$'!$A$25:$AC$426,'Incurred Real 2022$'!H$1,FALSE)=0,"",VLOOKUP($A308,'Incurred Real 2022$'!$A$25:$AC$426,'Incurred Real 2022$'!H$1,FALSE))</f>
        <v/>
      </c>
      <c r="I308" s="105" t="str">
        <f>IF(VLOOKUP($A308,'Incurred Real 2022$'!$A$25:$AC$426,'Incurred Real 2022$'!I$1,FALSE)=0,"",VLOOKUP($A308,'Incurred Real 2022$'!$A$25:$AC$426,'Incurred Real 2022$'!I$1,FALSE))</f>
        <v/>
      </c>
      <c r="J308" s="105" t="str">
        <f>IF(VLOOKUP($A308,'Incurred Real 2022$'!$A$25:$AC$426,'Incurred Real 2022$'!J$1,FALSE)=0,"",VLOOKUP($A308,'Incurred Real 2022$'!$A$25:$AC$426,'Incurred Real 2022$'!J$1,FALSE))</f>
        <v/>
      </c>
      <c r="K308" s="105" t="str">
        <f>IF(VLOOKUP($A308,'Incurred Real 2022$'!$A$25:$AC$426,'Incurred Real 2022$'!K$1,FALSE)=0,"",VLOOKUP($A308,'Incurred Real 2022$'!$A$25:$AC$426,'Incurred Real 2022$'!K$1,FALSE))</f>
        <v/>
      </c>
      <c r="L308" s="105" t="str">
        <f>IF(VLOOKUP($A308,'Incurred Real 2022$'!$A$25:$AC$426,'Incurred Real 2022$'!L$1,FALSE)=0,"",VLOOKUP($A308,'Incurred Real 2022$'!$A$25:$AC$426,'Incurred Real 2022$'!L$1,FALSE))</f>
        <v/>
      </c>
      <c r="M308" s="105" t="str">
        <f>IF(VLOOKUP($A308,'Incurred Real 2022$'!$A$25:$AC$426,'Incurred Real 2022$'!M$1,FALSE)=0,"",VLOOKUP($A308,'Incurred Real 2022$'!$A$25:$AC$426,'Incurred Real 2022$'!M$1,FALSE))</f>
        <v/>
      </c>
      <c r="N308" s="105" t="str">
        <f>IF(VLOOKUP($A308,'Incurred Real 2022$'!$A$25:$AC$426,'Incurred Real 2022$'!N$1,FALSE)=0,"",VLOOKUP($A308,'Incurred Real 2022$'!$A$25:$AC$426,'Incurred Real 2022$'!N$1,FALSE))</f>
        <v/>
      </c>
      <c r="O308" s="105" t="str">
        <f>IF(VLOOKUP($A308,'Incurred Real 2022$'!$A$25:$AC$426,'Incurred Real 2022$'!O$1,FALSE)=0,"",VLOOKUP($A308,'Incurred Real 2022$'!$A$25:$AC$426,'Incurred Real 2022$'!O$1,FALSE))</f>
        <v/>
      </c>
      <c r="P308" s="105" t="str">
        <f>IF(VLOOKUP($A308,'Incurred Real 2022$'!$A$25:$AC$426,'Incurred Real 2022$'!P$1,FALSE)=0,"",VLOOKUP($A308,'Incurred Real 2022$'!$A$25:$AC$426,'Incurred Real 2022$'!P$1,FALSE))</f>
        <v/>
      </c>
      <c r="Q308" s="105" t="str">
        <f>IF(VLOOKUP($A308,'Incurred Real 2022$'!$A$25:$AC$426,'Incurred Real 2022$'!Q$1,FALSE)=0,"",VLOOKUP($A308,'Incurred Real 2022$'!$A$25:$AC$426,'Incurred Real 2022$'!Q$1,FALSE))</f>
        <v/>
      </c>
      <c r="R308" s="105" t="str">
        <f>IF(VLOOKUP($A308,'Incurred Real 2022$'!$A$25:$AC$426,'Incurred Real 2022$'!R$1,FALSE)=0,"",VLOOKUP($A308,'Incurred Real 2022$'!$A$25:$AC$426,'Incurred Real 2022$'!R$1,FALSE))</f>
        <v/>
      </c>
      <c r="S308" s="105" t="str">
        <f>IF(VLOOKUP($A308,'Incurred Real 2022$'!$A$25:$AC$426,'Incurred Real 2022$'!S$1,FALSE)=0,"",VLOOKUP($A308,'Incurred Real 2022$'!$A$25:$AC$426,'Incurred Real 2022$'!S$1,FALSE))</f>
        <v/>
      </c>
      <c r="T308" s="105" t="str">
        <f>IF(VLOOKUP($A308,'Incurred Real 2022$'!$A$25:$AC$426,'Incurred Real 2022$'!T$1,FALSE)=0,"",VLOOKUP($A308,'Incurred Real 2022$'!$A$25:$AC$426,'Incurred Real 2022$'!T$1,FALSE))</f>
        <v/>
      </c>
      <c r="U308" s="105" t="str">
        <f>IF(VLOOKUP($A308,'Incurred Real 2022$'!$A$25:$AC$426,'Incurred Real 2022$'!U$1,FALSE)=0,"",VLOOKUP($A308,'Incurred Real 2022$'!$A$25:$AC$426,'Incurred Real 2022$'!U$1,FALSE))</f>
        <v/>
      </c>
      <c r="V308" s="13" t="str">
        <f>IF(ISTEXT(VLOOKUP($A308,'Incurred Real 2022$'!$A$25:$AC$426,'Incurred Real 2022$'!V$1,FALSE)),"",(VLOOKUP($A308,'Incurred Real 2022$'!$A$25:$AC$426,'Incurred Real 2022$'!V$1,FALSE))*BT308*Incurred_Nominal!V$15)</f>
        <v/>
      </c>
      <c r="W308" s="13" t="str">
        <f>IF(ISTEXT(VLOOKUP($A308,'Incurred Real 2022$'!$A$25:$AC$426,'Incurred Real 2022$'!W$1,FALSE)),"",(VLOOKUP($A308,'Incurred Real 2022$'!$A$25:$AC$426,'Incurred Real 2022$'!W$1,FALSE))*BU308*Incurred_Nominal!W$15)</f>
        <v/>
      </c>
      <c r="X308" s="13">
        <f>IF(ISTEXT(VLOOKUP($A308,'Incurred Real 2022$'!$A$25:$AC$426,'Incurred Real 2022$'!X$1,FALSE)),"",(VLOOKUP($A308,'Incurred Real 2022$'!$A$25:$AC$426,'Incurred Real 2022$'!X$1,FALSE))*BV308*Incurred_Nominal!X$15)</f>
        <v>268432.33294272714</v>
      </c>
      <c r="Y308" s="13" t="str">
        <f>IF(ISTEXT(VLOOKUP($A308,'Incurred Real 2022$'!$A$25:$AC$426,'Incurred Real 2022$'!Y$1,FALSE)),"",(VLOOKUP($A308,'Incurred Real 2022$'!$A$25:$AC$426,'Incurred Real 2022$'!Y$1,FALSE))*BW308*Incurred_Nominal!Y$15)</f>
        <v/>
      </c>
      <c r="Z308" s="13">
        <f>IF(ISTEXT(VLOOKUP($A308,'Incurred Real 2022$'!$A$25:$AC$426,'Incurred Real 2022$'!Z$1,FALSE)),"",(VLOOKUP($A308,'Incurred Real 2022$'!$A$25:$AC$426,'Incurred Real 2022$'!Z$1,FALSE))*BX308*Incurred_Nominal!Z$15)</f>
        <v>282840.57839365071</v>
      </c>
      <c r="AA308" s="13" t="str">
        <f>IF(ISTEXT(VLOOKUP($A308,'Incurred Real 2022$'!$A$25:$AC$426,'Incurred Real 2022$'!AA$1,FALSE)),"",(VLOOKUP($A308,'Incurred Real 2022$'!$A$25:$AC$426,'Incurred Real 2022$'!AA$1,FALSE))*BY308*Incurred_Nominal!AA$15)</f>
        <v/>
      </c>
      <c r="AB308" s="13" t="str">
        <f>IF(ISTEXT(VLOOKUP($A308,'Incurred Real 2022$'!$A$25:$AC$426,'Incurred Real 2022$'!AB$1,FALSE)),"",(VLOOKUP($A308,'Incurred Real 2022$'!$A$25:$AC$426,'Incurred Real 2022$'!AB$1,FALSE))*BZ308*Incurred_Nominal!AB$15)</f>
        <v/>
      </c>
      <c r="AC308" s="13" t="str">
        <f>IF(ISTEXT(VLOOKUP($A308,'Incurred Real 2022$'!$A$25:$AC$426,'Incurred Real 2022$'!AC$1,FALSE)),"",(VLOOKUP($A308,'Incurred Real 2022$'!$A$25:$AC$426,'Incurred Real 2022$'!AC$1,FALSE))*CA308*Incurred_Nominal!AC$15)</f>
        <v/>
      </c>
      <c r="AD308" s="232">
        <f t="shared" si="58"/>
        <v>551272.91133637785</v>
      </c>
      <c r="AE308" s="232">
        <f t="shared" si="59"/>
        <v>551272.91133637785</v>
      </c>
      <c r="AF308" s="239">
        <f t="shared" si="60"/>
        <v>591724.31367126782</v>
      </c>
      <c r="AG308" s="237">
        <f t="shared" si="57"/>
        <v>564312.28034140379</v>
      </c>
      <c r="AH308" s="240">
        <f t="shared" si="64"/>
        <v>1.048576</v>
      </c>
      <c r="AI308" s="234">
        <f>VLOOKUP($A308,Incurred_Real!$A$25:$AP$479,Incurred_Real!AI$1,FALSE)</f>
        <v>2026</v>
      </c>
      <c r="AJ308" s="235" t="str">
        <f>VLOOKUP($A308,Incurred_Real!$A$25:$AP$479,Incurred_Real!AJ$1,FALSE)</f>
        <v/>
      </c>
      <c r="AK308" s="236">
        <f>VLOOKUP($A308,Incurred_Real!$A$25:$AP$479,Incurred_Real!AK$1,FALSE)</f>
        <v>2026</v>
      </c>
      <c r="AL308" s="235" t="str">
        <f>VLOOKUP($A308,Incurred_Real!$A$25:$AP$479,Incurred_Real!AL$1,FALSE)</f>
        <v/>
      </c>
      <c r="AM308" s="237">
        <f>IF(AL308="Commissioned Extra","",(IF((AD308)=0,0,SUMPRODUCT($F$17:$U$17,F308:U308))+VLOOKUP($A308,Incurred_Real!$A$25:$BS$376,Incurred_Real!$AO$1,FALSE)))</f>
        <v>531826.05429956201</v>
      </c>
      <c r="AN308" s="232" cm="1">
        <f t="array" ref="AN308">IF(ROUND(AE308,0)=0,0,LOOKUP(2,1/(F308:AC308&lt;&gt;""),F308:AC308))</f>
        <v>282840.57839365071</v>
      </c>
      <c r="AO308" s="232">
        <f t="shared" si="61"/>
        <v>551272.91133637785</v>
      </c>
      <c r="AP308" s="78"/>
      <c r="AQ308" s="20"/>
      <c r="AR308" s="245">
        <f>VLOOKUP($A308,Incurred_Real!$A$25:$CD$376,Incurred_Real!AR$1,FALSE)</f>
        <v>1</v>
      </c>
      <c r="AS308" s="246">
        <f>VLOOKUP($A308,Incurred_Real!$A$25:$CD$376,Incurred_Real!AS$1,FALSE)</f>
        <v>0</v>
      </c>
      <c r="AT308" s="246">
        <f>VLOOKUP($A308,Incurred_Real!$A$25:$CD$376,Incurred_Real!AT$1,FALSE)</f>
        <v>0</v>
      </c>
      <c r="AU308" s="246">
        <f>VLOOKUP($A308,Incurred_Real!$A$25:$CD$376,Incurred_Real!AU$1,FALSE)</f>
        <v>0</v>
      </c>
      <c r="AV308" s="246">
        <f>VLOOKUP($A308,Incurred_Real!$A$25:$CD$376,Incurred_Real!AV$1,FALSE)</f>
        <v>1</v>
      </c>
      <c r="AW308" s="246">
        <f>VLOOKUP($A308,Incurred_Real!$A$25:$CD$376,Incurred_Real!AW$1,FALSE)</f>
        <v>0</v>
      </c>
      <c r="AX308" s="246">
        <f>VLOOKUP($A308,Incurred_Real!$A$25:$CD$376,Incurred_Real!AX$1,FALSE)</f>
        <v>0</v>
      </c>
      <c r="AY308" s="246">
        <f>VLOOKUP($A308,Incurred_Real!$A$25:$CD$376,Incurred_Real!AY$1,FALSE)</f>
        <v>0</v>
      </c>
      <c r="AZ308" s="246">
        <f>VLOOKUP($A308,Incurred_Real!$A$25:$CD$376,Incurred_Real!AZ$1,FALSE)</f>
        <v>0</v>
      </c>
      <c r="BA308" s="246">
        <f>VLOOKUP($A308,Incurred_Real!$A$25:$CD$376,Incurred_Real!BA$1,FALSE)</f>
        <v>0</v>
      </c>
      <c r="BB308" s="246">
        <f>VLOOKUP($A308,Incurred_Real!$A$25:$CD$376,Incurred_Real!BB$1,FALSE)</f>
        <v>0</v>
      </c>
      <c r="BC308" s="246">
        <f>VLOOKUP($A308,Incurred_Real!$A$25:$CD$376,Incurred_Real!BC$1,FALSE)</f>
        <v>0</v>
      </c>
      <c r="BD308" s="246">
        <f>VLOOKUP($A308,Incurred_Real!$A$25:$CD$376,Incurred_Real!BD$1,FALSE)</f>
        <v>0</v>
      </c>
      <c r="BE308" s="246">
        <f>VLOOKUP($A308,Incurred_Real!$A$25:$CD$376,Incurred_Real!BE$1,FALSE)</f>
        <v>0</v>
      </c>
      <c r="BF308" s="246">
        <f>VLOOKUP($A308,Incurred_Real!$A$25:$CD$376,Incurred_Real!BF$1,FALSE)</f>
        <v>0</v>
      </c>
      <c r="BG308" s="246">
        <f>VLOOKUP($A308,Incurred_Real!$A$25:$CD$376,Incurred_Real!BG$1,FALSE)</f>
        <v>0</v>
      </c>
      <c r="BH308" s="246">
        <f>VLOOKUP($A308,Incurred_Real!$A$25:$CD$376,Incurred_Real!BH$1,FALSE)</f>
        <v>0</v>
      </c>
      <c r="BI308" s="246">
        <f>VLOOKUP($A308,Incurred_Real!$A$25:$CD$376,Incurred_Real!BI$1,FALSE)</f>
        <v>0</v>
      </c>
      <c r="BJ308" s="246">
        <f>VLOOKUP($A308,Incurred_Real!$A$25:$CD$376,Incurred_Real!BJ$1,FALSE)</f>
        <v>0</v>
      </c>
      <c r="BK308" s="246">
        <f>VLOOKUP($A308,Incurred_Real!$A$25:$CD$376,Incurred_Real!BK$1,FALSE)</f>
        <v>0</v>
      </c>
      <c r="BL308" s="246">
        <f>VLOOKUP($A308,Incurred_Real!$A$25:$CD$376,Incurred_Real!BL$1,FALSE)</f>
        <v>0</v>
      </c>
      <c r="BM308" s="246">
        <f>VLOOKUP($A308,Incurred_Real!$A$25:$CD$376,Incurred_Real!BM$1,FALSE)</f>
        <v>0</v>
      </c>
      <c r="BN308" s="246">
        <f>VLOOKUP($A308,Incurred_Real!$A$25:$CD$376,Incurred_Real!BN$1,FALSE)</f>
        <v>0</v>
      </c>
      <c r="BO308" s="246">
        <f>VLOOKUP($A308,Incurred_Real!$A$25:$CD$376,Incurred_Real!BO$1,FALSE)</f>
        <v>0</v>
      </c>
      <c r="BP308" s="246">
        <f>VLOOKUP($A308,Incurred_Real!$A$25:$CD$376,Incurred_Real!BP$1,FALSE)</f>
        <v>0</v>
      </c>
      <c r="BQ308" s="246">
        <f>VLOOKUP($A308,Incurred_Real!$A$25:$CD$376,Incurred_Real!BQ$1,FALSE)</f>
        <v>0</v>
      </c>
      <c r="BR308" s="246">
        <f>VLOOKUP($A308,Incurred_Real!$A$25:$CD$376,Incurred_Real!BR$1,FALSE)</f>
        <v>0</v>
      </c>
      <c r="BS308" s="254">
        <f t="shared" si="62"/>
        <v>1</v>
      </c>
      <c r="BT308" s="249">
        <f>1+IF(ISNA(VLOOKUP($A308,'Project labour content'!$A$7:$D$255,'Project labour content'!$D$1,FALSE)),VLOOKUP($D308,'Project labour content'!$F$6:$G$15,'Project labour content'!$G$1,FALSE),VLOOKUP($A308,'Project labour content'!$A$7:$D$255,'Project labour content'!$D$1,FALSE))*LabEsc22*1</f>
        <v>1.0018438306970752</v>
      </c>
      <c r="BU308" s="249">
        <f>1+IF(ISNA(VLOOKUP($A308,'Project labour content'!$A$7:$D$255,'Project labour content'!$D$1,FALSE)),VLOOKUP($D308,'Project labour content'!$F$6:$G$15,'Project labour content'!$G$1,FALSE),VLOOKUP($A308,'Project labour content'!$A$7:$D$255,'Project labour content'!$D$1,FALSE))*LabEsc23*1</f>
        <v>1.0036965117814964</v>
      </c>
      <c r="BV308" s="249">
        <f>1+IF(ISNA(VLOOKUP($A308,'Project labour content'!$A$7:$D$255,'Project labour content'!$D$1,FALSE)),VLOOKUP($D308,'Project labour content'!$F$6:$G$15,'Project labour content'!$G$1,FALSE),VLOOKUP($A308,'Project labour content'!$A$7:$D$255,'Project labour content'!$D$1,FALSE))*LabEsc24*1</f>
        <v>1.0054417373630211</v>
      </c>
      <c r="BW308" s="249">
        <f>1+IF(ISNA(VLOOKUP($A308,'Project labour content'!$A$7:$D$255,'Project labour content'!$D$1,FALSE)),VLOOKUP($D308,'Project labour content'!$F$6:$G$15,'Project labour content'!$G$1,FALSE),VLOOKUP($A308,'Project labour content'!$A$7:$D$255,'Project labour content'!$D$1,FALSE))*LabEsc25*1</f>
        <v>1.0077791761585433</v>
      </c>
      <c r="BX308" s="249">
        <f>1+IF(ISNA(VLOOKUP($A308,'Project labour content'!$A$7:$D$255,'Project labour content'!$D$1,FALSE)),VLOOKUP($D308,'Project labour content'!$F$6:$G$15,'Project labour content'!$G$1,FALSE),VLOOKUP($A308,'Project labour content'!$A$7:$D$255,'Project labour content'!$D$1,FALSE))*LabEsc26*1</f>
        <v>1.01032659487253</v>
      </c>
      <c r="BY308" s="249">
        <f>1+IF(ISNA(VLOOKUP($A308,'Project labour content'!$A$7:$D$255,'Project labour content'!$D$1,FALSE)),VLOOKUP($D308,'Project labour content'!$F$6:$G$15,'Project labour content'!$G$1,FALSE),VLOOKUP($A308,'Project labour content'!$A$7:$D$255,'Project labour content'!$D$1,FALSE))*LabEsc27*1</f>
        <v>1.011904426832916</v>
      </c>
      <c r="BZ308" s="249">
        <f>1+IF(ISNA(VLOOKUP($A308,'Project labour content'!$A$7:$D$255,'Project labour content'!$D$1,FALSE)),VLOOKUP($D308,'Project labour content'!$F$6:$G$15,'Project labour content'!$G$1,FALSE),VLOOKUP($A308,'Project labour content'!$A$7:$D$255,'Project labour content'!$D$1,FALSE))*LabEsc28*1</f>
        <v>1.0130925342990869</v>
      </c>
      <c r="CA308" s="249">
        <f>1+IF(ISNA(VLOOKUP($A308,'Project labour content'!$A$7:$D$255,'Project labour content'!$D$1,FALSE)),VLOOKUP($D308,'Project labour content'!$F$6:$G$15,'Project labour content'!$G$1,FALSE),VLOOKUP($A308,'Project labour content'!$A$7:$D$255,'Project labour content'!$D$1,FALSE))*LabEsc29*1</f>
        <v>1.0149992091607978</v>
      </c>
      <c r="CB308" s="250" t="str">
        <f>IF(ISNA(VLOOKUP($A308,'Project labour content'!$A$7:$D$255,'Project labour content'!$D$1,FALSE)),"Category","Project")</f>
        <v>Project</v>
      </c>
      <c r="CD308" s="247" t="str">
        <f t="shared" si="63"/>
        <v>15125</v>
      </c>
    </row>
    <row r="309" spans="1:82" x14ac:dyDescent="0.15">
      <c r="A309" s="11" t="s">
        <v>913</v>
      </c>
      <c r="B309" s="11" t="str">
        <f>VLOOKUP($A309,'Incurred Real 2022$'!$A$25:$AC$426,'Incurred Real 2022$'!B$1,FALSE)</f>
        <v>Keswick North Accommodation Upgrade</v>
      </c>
      <c r="C309" s="11" t="str">
        <f>VLOOKUP($A309,'Incurred Real 2022$'!$A$25:$AC$426,'Incurred Real 2022$'!C$1,FALSE)</f>
        <v>ExAnte</v>
      </c>
      <c r="D309" s="11" t="str">
        <f>VLOOKUP($A309,'Incurred Real 2022$'!$A$25:$AC$426,'Incurred Real 2022$'!D$1,FALSE)</f>
        <v>Facilities</v>
      </c>
      <c r="E309" s="11" t="str">
        <f>VLOOKUP($A309,'Incurred Real 2022$'!$A$25:$AC$426,'Incurred Real 2022$'!E$1,FALSE)</f>
        <v>Potential</v>
      </c>
      <c r="F309" s="105" t="str">
        <f>IF(VLOOKUP($A309,'Incurred Real 2022$'!$A$25:$AC$426,'Incurred Real 2022$'!F$1,FALSE)=0,"",VLOOKUP($A309,'Incurred Real 2022$'!$A$25:$AC$426,'Incurred Real 2022$'!F$1,FALSE))</f>
        <v/>
      </c>
      <c r="G309" s="105" t="str">
        <f>IF(VLOOKUP($A309,'Incurred Real 2022$'!$A$25:$AC$426,'Incurred Real 2022$'!G$1,FALSE)=0,"",VLOOKUP($A309,'Incurred Real 2022$'!$A$25:$AC$426,'Incurred Real 2022$'!G$1,FALSE))</f>
        <v/>
      </c>
      <c r="H309" s="105" t="str">
        <f>IF(VLOOKUP($A309,'Incurred Real 2022$'!$A$25:$AC$426,'Incurred Real 2022$'!H$1,FALSE)=0,"",VLOOKUP($A309,'Incurred Real 2022$'!$A$25:$AC$426,'Incurred Real 2022$'!H$1,FALSE))</f>
        <v/>
      </c>
      <c r="I309" s="105" t="str">
        <f>IF(VLOOKUP($A309,'Incurred Real 2022$'!$A$25:$AC$426,'Incurred Real 2022$'!I$1,FALSE)=0,"",VLOOKUP($A309,'Incurred Real 2022$'!$A$25:$AC$426,'Incurred Real 2022$'!I$1,FALSE))</f>
        <v/>
      </c>
      <c r="J309" s="105" t="str">
        <f>IF(VLOOKUP($A309,'Incurred Real 2022$'!$A$25:$AC$426,'Incurred Real 2022$'!J$1,FALSE)=0,"",VLOOKUP($A309,'Incurred Real 2022$'!$A$25:$AC$426,'Incurred Real 2022$'!J$1,FALSE))</f>
        <v/>
      </c>
      <c r="K309" s="105" t="str">
        <f>IF(VLOOKUP($A309,'Incurred Real 2022$'!$A$25:$AC$426,'Incurred Real 2022$'!K$1,FALSE)=0,"",VLOOKUP($A309,'Incurred Real 2022$'!$A$25:$AC$426,'Incurred Real 2022$'!K$1,FALSE))</f>
        <v/>
      </c>
      <c r="L309" s="105" t="str">
        <f>IF(VLOOKUP($A309,'Incurred Real 2022$'!$A$25:$AC$426,'Incurred Real 2022$'!L$1,FALSE)=0,"",VLOOKUP($A309,'Incurred Real 2022$'!$A$25:$AC$426,'Incurred Real 2022$'!L$1,FALSE))</f>
        <v/>
      </c>
      <c r="M309" s="105" t="str">
        <f>IF(VLOOKUP($A309,'Incurred Real 2022$'!$A$25:$AC$426,'Incurred Real 2022$'!M$1,FALSE)=0,"",VLOOKUP($A309,'Incurred Real 2022$'!$A$25:$AC$426,'Incurred Real 2022$'!M$1,FALSE))</f>
        <v/>
      </c>
      <c r="N309" s="105" t="str">
        <f>IF(VLOOKUP($A309,'Incurred Real 2022$'!$A$25:$AC$426,'Incurred Real 2022$'!N$1,FALSE)=0,"",VLOOKUP($A309,'Incurred Real 2022$'!$A$25:$AC$426,'Incurred Real 2022$'!N$1,FALSE))</f>
        <v/>
      </c>
      <c r="O309" s="105" t="str">
        <f>IF(VLOOKUP($A309,'Incurred Real 2022$'!$A$25:$AC$426,'Incurred Real 2022$'!O$1,FALSE)=0,"",VLOOKUP($A309,'Incurred Real 2022$'!$A$25:$AC$426,'Incurred Real 2022$'!O$1,FALSE))</f>
        <v/>
      </c>
      <c r="P309" s="105" t="str">
        <f>IF(VLOOKUP($A309,'Incurred Real 2022$'!$A$25:$AC$426,'Incurred Real 2022$'!P$1,FALSE)=0,"",VLOOKUP($A309,'Incurred Real 2022$'!$A$25:$AC$426,'Incurred Real 2022$'!P$1,FALSE))</f>
        <v/>
      </c>
      <c r="Q309" s="105" t="str">
        <f>IF(VLOOKUP($A309,'Incurred Real 2022$'!$A$25:$AC$426,'Incurred Real 2022$'!Q$1,FALSE)=0,"",VLOOKUP($A309,'Incurred Real 2022$'!$A$25:$AC$426,'Incurred Real 2022$'!Q$1,FALSE))</f>
        <v/>
      </c>
      <c r="R309" s="105" t="str">
        <f>IF(VLOOKUP($A309,'Incurred Real 2022$'!$A$25:$AC$426,'Incurred Real 2022$'!R$1,FALSE)=0,"",VLOOKUP($A309,'Incurred Real 2022$'!$A$25:$AC$426,'Incurred Real 2022$'!R$1,FALSE))</f>
        <v/>
      </c>
      <c r="S309" s="105" t="str">
        <f>IF(VLOOKUP($A309,'Incurred Real 2022$'!$A$25:$AC$426,'Incurred Real 2022$'!S$1,FALSE)=0,"",VLOOKUP($A309,'Incurred Real 2022$'!$A$25:$AC$426,'Incurred Real 2022$'!S$1,FALSE))</f>
        <v/>
      </c>
      <c r="T309" s="105" t="str">
        <f>IF(VLOOKUP($A309,'Incurred Real 2022$'!$A$25:$AC$426,'Incurred Real 2022$'!T$1,FALSE)=0,"",VLOOKUP($A309,'Incurred Real 2022$'!$A$25:$AC$426,'Incurred Real 2022$'!T$1,FALSE))</f>
        <v/>
      </c>
      <c r="U309" s="105" t="str">
        <f>IF(VLOOKUP($A309,'Incurred Real 2022$'!$A$25:$AC$426,'Incurred Real 2022$'!U$1,FALSE)=0,"",VLOOKUP($A309,'Incurred Real 2022$'!$A$25:$AC$426,'Incurred Real 2022$'!U$1,FALSE))</f>
        <v/>
      </c>
      <c r="V309" s="13" t="str">
        <f>IF(ISTEXT(VLOOKUP($A309,'Incurred Real 2022$'!$A$25:$AC$426,'Incurred Real 2022$'!V$1,FALSE)),"",(VLOOKUP($A309,'Incurred Real 2022$'!$A$25:$AC$426,'Incurred Real 2022$'!V$1,FALSE))*BT309*Incurred_Nominal!V$15)</f>
        <v/>
      </c>
      <c r="W309" s="13" t="str">
        <f>IF(ISTEXT(VLOOKUP($A309,'Incurred Real 2022$'!$A$25:$AC$426,'Incurred Real 2022$'!W$1,FALSE)),"",(VLOOKUP($A309,'Incurred Real 2022$'!$A$25:$AC$426,'Incurred Real 2022$'!W$1,FALSE))*BU309*Incurred_Nominal!W$15)</f>
        <v/>
      </c>
      <c r="X309" s="13" t="str">
        <f>IF(ISTEXT(VLOOKUP($A309,'Incurred Real 2022$'!$A$25:$AC$426,'Incurred Real 2022$'!X$1,FALSE)),"",(VLOOKUP($A309,'Incurred Real 2022$'!$A$25:$AC$426,'Incurred Real 2022$'!X$1,FALSE))*BV309*Incurred_Nominal!X$15)</f>
        <v/>
      </c>
      <c r="Y309" s="13" t="str">
        <f>IF(ISTEXT(VLOOKUP($A309,'Incurred Real 2022$'!$A$25:$AC$426,'Incurred Real 2022$'!Y$1,FALSE)),"",(VLOOKUP($A309,'Incurred Real 2022$'!$A$25:$AC$426,'Incurred Real 2022$'!Y$1,FALSE))*BW309*Incurred_Nominal!Y$15)</f>
        <v/>
      </c>
      <c r="Z309" s="13" t="str">
        <f>IF(ISTEXT(VLOOKUP($A309,'Incurred Real 2022$'!$A$25:$AC$426,'Incurred Real 2022$'!Z$1,FALSE)),"",(VLOOKUP($A309,'Incurred Real 2022$'!$A$25:$AC$426,'Incurred Real 2022$'!Z$1,FALSE))*BX309*Incurred_Nominal!Z$15)</f>
        <v/>
      </c>
      <c r="AA309" s="13">
        <f>IF(ISTEXT(VLOOKUP($A309,'Incurred Real 2022$'!$A$25:$AC$426,'Incurred Real 2022$'!AA$1,FALSE)),"",(VLOOKUP($A309,'Incurred Real 2022$'!$A$25:$AC$426,'Incurred Real 2022$'!AA$1,FALSE))*BY309*Incurred_Nominal!AA$15)</f>
        <v>1042241.4144807656</v>
      </c>
      <c r="AB309" s="13" t="str">
        <f>IF(ISTEXT(VLOOKUP($A309,'Incurred Real 2022$'!$A$25:$AC$426,'Incurred Real 2022$'!AB$1,FALSE)),"",(VLOOKUP($A309,'Incurred Real 2022$'!$A$25:$AC$426,'Incurred Real 2022$'!AB$1,FALSE))*BZ309*Incurred_Nominal!AB$15)</f>
        <v/>
      </c>
      <c r="AC309" s="13" t="str">
        <f>IF(ISTEXT(VLOOKUP($A309,'Incurred Real 2022$'!$A$25:$AC$426,'Incurred Real 2022$'!AC$1,FALSE)),"",(VLOOKUP($A309,'Incurred Real 2022$'!$A$25:$AC$426,'Incurred Real 2022$'!AC$1,FALSE))*CA309*Incurred_Nominal!AC$15)</f>
        <v/>
      </c>
      <c r="AD309" s="232">
        <f t="shared" si="58"/>
        <v>1042241.4144807656</v>
      </c>
      <c r="AE309" s="232">
        <f t="shared" si="59"/>
        <v>1042241.4144807656</v>
      </c>
      <c r="AF309" s="239">
        <f t="shared" si="60"/>
        <v>1067255.2084283039</v>
      </c>
      <c r="AG309" s="237">
        <f t="shared" si="57"/>
        <v>1042241.4144807656</v>
      </c>
      <c r="AH309" s="240">
        <f t="shared" si="64"/>
        <v>1.024</v>
      </c>
      <c r="AI309" s="234">
        <f>VLOOKUP($A309,Incurred_Real!$A$25:$AP$479,Incurred_Real!AI$1,FALSE)</f>
        <v>2027</v>
      </c>
      <c r="AJ309" s="235" t="str">
        <f>VLOOKUP($A309,Incurred_Real!$A$25:$AP$479,Incurred_Real!AJ$1,FALSE)</f>
        <v/>
      </c>
      <c r="AK309" s="236">
        <f>VLOOKUP($A309,Incurred_Real!$A$25:$AP$479,Incurred_Real!AK$1,FALSE)</f>
        <v>2027</v>
      </c>
      <c r="AL309" s="235" t="str">
        <f>VLOOKUP($A309,Incurred_Real!$A$25:$AP$479,Incurred_Real!AL$1,FALSE)</f>
        <v/>
      </c>
      <c r="AM309" s="237">
        <f>IF(AL309="Commissioned Extra","",(IF((AD309)=0,0,SUMPRODUCT($F$17:$U$17,F309:U309))+VLOOKUP($A309,Incurred_Real!$A$25:$BS$376,Incurred_Real!$AO$1,FALSE)))</f>
        <v>959220.55814730003</v>
      </c>
      <c r="AN309" s="232" cm="1">
        <f t="array" ref="AN309">IF(ROUND(AE309,0)=0,0,LOOKUP(2,1/(F309:AC309&lt;&gt;""),F309:AC309))</f>
        <v>1042241.4144807656</v>
      </c>
      <c r="AO309" s="232">
        <f t="shared" si="61"/>
        <v>1042241.4144807656</v>
      </c>
      <c r="AP309" s="78"/>
      <c r="AQ309" s="20"/>
      <c r="AR309" s="245">
        <f>VLOOKUP($A309,Incurred_Real!$A$25:$CD$376,Incurred_Real!AR$1,FALSE)</f>
        <v>1</v>
      </c>
      <c r="AS309" s="246">
        <f>VLOOKUP($A309,Incurred_Real!$A$25:$CD$376,Incurred_Real!AS$1,FALSE)</f>
        <v>1</v>
      </c>
      <c r="AT309" s="246">
        <f>VLOOKUP($A309,Incurred_Real!$A$25:$CD$376,Incurred_Real!AT$1,FALSE)</f>
        <v>0</v>
      </c>
      <c r="AU309" s="246">
        <f>VLOOKUP($A309,Incurred_Real!$A$25:$CD$376,Incurred_Real!AU$1,FALSE)</f>
        <v>0</v>
      </c>
      <c r="AV309" s="246">
        <f>VLOOKUP($A309,Incurred_Real!$A$25:$CD$376,Incurred_Real!AV$1,FALSE)</f>
        <v>0</v>
      </c>
      <c r="AW309" s="246">
        <f>VLOOKUP($A309,Incurred_Real!$A$25:$CD$376,Incurred_Real!AW$1,FALSE)</f>
        <v>0</v>
      </c>
      <c r="AX309" s="246">
        <f>VLOOKUP($A309,Incurred_Real!$A$25:$CD$376,Incurred_Real!AX$1,FALSE)</f>
        <v>0</v>
      </c>
      <c r="AY309" s="246">
        <f>VLOOKUP($A309,Incurred_Real!$A$25:$CD$376,Incurred_Real!AY$1,FALSE)</f>
        <v>0</v>
      </c>
      <c r="AZ309" s="246">
        <f>VLOOKUP($A309,Incurred_Real!$A$25:$CD$376,Incurred_Real!AZ$1,FALSE)</f>
        <v>0</v>
      </c>
      <c r="BA309" s="246">
        <f>VLOOKUP($A309,Incurred_Real!$A$25:$CD$376,Incurred_Real!BA$1,FALSE)</f>
        <v>0</v>
      </c>
      <c r="BB309" s="246">
        <f>VLOOKUP($A309,Incurred_Real!$A$25:$CD$376,Incurred_Real!BB$1,FALSE)</f>
        <v>0</v>
      </c>
      <c r="BC309" s="246">
        <f>VLOOKUP($A309,Incurred_Real!$A$25:$CD$376,Incurred_Real!BC$1,FALSE)</f>
        <v>0</v>
      </c>
      <c r="BD309" s="246">
        <f>VLOOKUP($A309,Incurred_Real!$A$25:$CD$376,Incurred_Real!BD$1,FALSE)</f>
        <v>0</v>
      </c>
      <c r="BE309" s="246">
        <f>VLOOKUP($A309,Incurred_Real!$A$25:$CD$376,Incurred_Real!BE$1,FALSE)</f>
        <v>0</v>
      </c>
      <c r="BF309" s="246">
        <f>VLOOKUP($A309,Incurred_Real!$A$25:$CD$376,Incurred_Real!BF$1,FALSE)</f>
        <v>0</v>
      </c>
      <c r="BG309" s="246">
        <f>VLOOKUP($A309,Incurred_Real!$A$25:$CD$376,Incurred_Real!BG$1,FALSE)</f>
        <v>0</v>
      </c>
      <c r="BH309" s="246">
        <f>VLOOKUP($A309,Incurred_Real!$A$25:$CD$376,Incurred_Real!BH$1,FALSE)</f>
        <v>0</v>
      </c>
      <c r="BI309" s="246">
        <f>VLOOKUP($A309,Incurred_Real!$A$25:$CD$376,Incurred_Real!BI$1,FALSE)</f>
        <v>0</v>
      </c>
      <c r="BJ309" s="246">
        <f>VLOOKUP($A309,Incurred_Real!$A$25:$CD$376,Incurred_Real!BJ$1,FALSE)</f>
        <v>0</v>
      </c>
      <c r="BK309" s="246">
        <f>VLOOKUP($A309,Incurred_Real!$A$25:$CD$376,Incurred_Real!BK$1,FALSE)</f>
        <v>0</v>
      </c>
      <c r="BL309" s="246">
        <f>VLOOKUP($A309,Incurred_Real!$A$25:$CD$376,Incurred_Real!BL$1,FALSE)</f>
        <v>0</v>
      </c>
      <c r="BM309" s="246">
        <f>VLOOKUP($A309,Incurred_Real!$A$25:$CD$376,Incurred_Real!BM$1,FALSE)</f>
        <v>0</v>
      </c>
      <c r="BN309" s="246">
        <f>VLOOKUP($A309,Incurred_Real!$A$25:$CD$376,Incurred_Real!BN$1,FALSE)</f>
        <v>0</v>
      </c>
      <c r="BO309" s="246">
        <f>VLOOKUP($A309,Incurred_Real!$A$25:$CD$376,Incurred_Real!BO$1,FALSE)</f>
        <v>0</v>
      </c>
      <c r="BP309" s="246">
        <f>VLOOKUP($A309,Incurred_Real!$A$25:$CD$376,Incurred_Real!BP$1,FALSE)</f>
        <v>0</v>
      </c>
      <c r="BQ309" s="246">
        <f>VLOOKUP($A309,Incurred_Real!$A$25:$CD$376,Incurred_Real!BQ$1,FALSE)</f>
        <v>0</v>
      </c>
      <c r="BR309" s="246">
        <f>VLOOKUP($A309,Incurred_Real!$A$25:$CD$376,Incurred_Real!BR$1,FALSE)</f>
        <v>0</v>
      </c>
      <c r="BS309" s="254">
        <f t="shared" si="62"/>
        <v>1</v>
      </c>
      <c r="BT309" s="249">
        <f>1+IF(ISNA(VLOOKUP($A309,'Project labour content'!$A$7:$D$255,'Project labour content'!$D$1,FALSE)),VLOOKUP($D309,'Project labour content'!$F$6:$G$15,'Project labour content'!$G$1,FALSE),VLOOKUP($A309,'Project labour content'!$A$7:$D$255,'Project labour content'!$D$1,FALSE))*LabEsc22*1</f>
        <v>1.0009172263036386</v>
      </c>
      <c r="BU309" s="249">
        <f>1+IF(ISNA(VLOOKUP($A309,'Project labour content'!$A$7:$D$255,'Project labour content'!$D$1,FALSE)),VLOOKUP($D309,'Project labour content'!$F$6:$G$15,'Project labour content'!$G$1,FALSE),VLOOKUP($A309,'Project labour content'!$A$7:$D$255,'Project labour content'!$D$1,FALSE))*LabEsc23*1</f>
        <v>1.0018388552935349</v>
      </c>
      <c r="BV309" s="249">
        <f>1+IF(ISNA(VLOOKUP($A309,'Project labour content'!$A$7:$D$255,'Project labour content'!$D$1,FALSE)),VLOOKUP($D309,'Project labour content'!$F$6:$G$15,'Project labour content'!$G$1,FALSE),VLOOKUP($A309,'Project labour content'!$A$7:$D$255,'Project labour content'!$D$1,FALSE))*LabEsc24*1</f>
        <v>1.0027070298020169</v>
      </c>
      <c r="BW309" s="249">
        <f>1+IF(ISNA(VLOOKUP($A309,'Project labour content'!$A$7:$D$255,'Project labour content'!$D$1,FALSE)),VLOOKUP($D309,'Project labour content'!$F$6:$G$15,'Project labour content'!$G$1,FALSE),VLOOKUP($A309,'Project labour content'!$A$7:$D$255,'Project labour content'!$D$1,FALSE))*LabEsc25*1</f>
        <v>1.0038698048603774</v>
      </c>
      <c r="BX309" s="249">
        <f>1+IF(ISNA(VLOOKUP($A309,'Project labour content'!$A$7:$D$255,'Project labour content'!$D$1,FALSE)),VLOOKUP($D309,'Project labour content'!$F$6:$G$15,'Project labour content'!$G$1,FALSE),VLOOKUP($A309,'Project labour content'!$A$7:$D$255,'Project labour content'!$D$1,FALSE))*LabEsc26*1</f>
        <v>1.0051370358781473</v>
      </c>
      <c r="BY309" s="249">
        <f>1+IF(ISNA(VLOOKUP($A309,'Project labour content'!$A$7:$D$255,'Project labour content'!$D$1,FALSE)),VLOOKUP($D309,'Project labour content'!$F$6:$G$15,'Project labour content'!$G$1,FALSE),VLOOKUP($A309,'Project labour content'!$A$7:$D$255,'Project labour content'!$D$1,FALSE))*LabEsc27*1</f>
        <v>1.0059219392746921</v>
      </c>
      <c r="BZ309" s="249">
        <f>1+IF(ISNA(VLOOKUP($A309,'Project labour content'!$A$7:$D$255,'Project labour content'!$D$1,FALSE)),VLOOKUP($D309,'Project labour content'!$F$6:$G$15,'Project labour content'!$G$1,FALSE),VLOOKUP($A309,'Project labour content'!$A$7:$D$255,'Project labour content'!$D$1,FALSE))*LabEsc28*1</f>
        <v>1.0065129715322902</v>
      </c>
      <c r="CA309" s="249">
        <f>1+IF(ISNA(VLOOKUP($A309,'Project labour content'!$A$7:$D$255,'Project labour content'!$D$1,FALSE)),VLOOKUP($D309,'Project labour content'!$F$6:$G$15,'Project labour content'!$G$1,FALSE),VLOOKUP($A309,'Project labour content'!$A$7:$D$255,'Project labour content'!$D$1,FALSE))*LabEsc29*1</f>
        <v>1.0074614600992839</v>
      </c>
      <c r="CB309" s="250" t="str">
        <f>IF(ISNA(VLOOKUP($A309,'Project labour content'!$A$7:$D$255,'Project labour content'!$D$1,FALSE)),"Category","Project")</f>
        <v>Project</v>
      </c>
      <c r="CD309" s="247" t="str">
        <f t="shared" si="63"/>
        <v>15134</v>
      </c>
    </row>
    <row r="310" spans="1:82" x14ac:dyDescent="0.15">
      <c r="A310" s="11" t="s">
        <v>914</v>
      </c>
      <c r="B310" s="11" t="str">
        <f>VLOOKUP($A310,'Incurred Real 2022$'!$A$25:$AC$426,'Incurred Real 2022$'!B$1,FALSE)</f>
        <v>Keswick South Accommodation Upgrade</v>
      </c>
      <c r="C310" s="11" t="str">
        <f>VLOOKUP($A310,'Incurred Real 2022$'!$A$25:$AC$426,'Incurred Real 2022$'!C$1,FALSE)</f>
        <v>ExAnte</v>
      </c>
      <c r="D310" s="11" t="str">
        <f>VLOOKUP($A310,'Incurred Real 2022$'!$A$25:$AC$426,'Incurred Real 2022$'!D$1,FALSE)</f>
        <v>Facilities</v>
      </c>
      <c r="E310" s="11" t="str">
        <f>VLOOKUP($A310,'Incurred Real 2022$'!$A$25:$AC$426,'Incurred Real 2022$'!E$1,FALSE)</f>
        <v>Potential</v>
      </c>
      <c r="F310" s="105" t="str">
        <f>IF(VLOOKUP($A310,'Incurred Real 2022$'!$A$25:$AC$426,'Incurred Real 2022$'!F$1,FALSE)=0,"",VLOOKUP($A310,'Incurred Real 2022$'!$A$25:$AC$426,'Incurred Real 2022$'!F$1,FALSE))</f>
        <v/>
      </c>
      <c r="G310" s="105" t="str">
        <f>IF(VLOOKUP($A310,'Incurred Real 2022$'!$A$25:$AC$426,'Incurred Real 2022$'!G$1,FALSE)=0,"",VLOOKUP($A310,'Incurred Real 2022$'!$A$25:$AC$426,'Incurred Real 2022$'!G$1,FALSE))</f>
        <v/>
      </c>
      <c r="H310" s="105" t="str">
        <f>IF(VLOOKUP($A310,'Incurred Real 2022$'!$A$25:$AC$426,'Incurred Real 2022$'!H$1,FALSE)=0,"",VLOOKUP($A310,'Incurred Real 2022$'!$A$25:$AC$426,'Incurred Real 2022$'!H$1,FALSE))</f>
        <v/>
      </c>
      <c r="I310" s="105" t="str">
        <f>IF(VLOOKUP($A310,'Incurred Real 2022$'!$A$25:$AC$426,'Incurred Real 2022$'!I$1,FALSE)=0,"",VLOOKUP($A310,'Incurred Real 2022$'!$A$25:$AC$426,'Incurred Real 2022$'!I$1,FALSE))</f>
        <v/>
      </c>
      <c r="J310" s="105" t="str">
        <f>IF(VLOOKUP($A310,'Incurred Real 2022$'!$A$25:$AC$426,'Incurred Real 2022$'!J$1,FALSE)=0,"",VLOOKUP($A310,'Incurred Real 2022$'!$A$25:$AC$426,'Incurred Real 2022$'!J$1,FALSE))</f>
        <v/>
      </c>
      <c r="K310" s="105" t="str">
        <f>IF(VLOOKUP($A310,'Incurred Real 2022$'!$A$25:$AC$426,'Incurred Real 2022$'!K$1,FALSE)=0,"",VLOOKUP($A310,'Incurred Real 2022$'!$A$25:$AC$426,'Incurred Real 2022$'!K$1,FALSE))</f>
        <v/>
      </c>
      <c r="L310" s="105" t="str">
        <f>IF(VLOOKUP($A310,'Incurred Real 2022$'!$A$25:$AC$426,'Incurred Real 2022$'!L$1,FALSE)=0,"",VLOOKUP($A310,'Incurred Real 2022$'!$A$25:$AC$426,'Incurred Real 2022$'!L$1,FALSE))</f>
        <v/>
      </c>
      <c r="M310" s="105" t="str">
        <f>IF(VLOOKUP($A310,'Incurred Real 2022$'!$A$25:$AC$426,'Incurred Real 2022$'!M$1,FALSE)=0,"",VLOOKUP($A310,'Incurred Real 2022$'!$A$25:$AC$426,'Incurred Real 2022$'!M$1,FALSE))</f>
        <v/>
      </c>
      <c r="N310" s="105" t="str">
        <f>IF(VLOOKUP($A310,'Incurred Real 2022$'!$A$25:$AC$426,'Incurred Real 2022$'!N$1,FALSE)=0,"",VLOOKUP($A310,'Incurred Real 2022$'!$A$25:$AC$426,'Incurred Real 2022$'!N$1,FALSE))</f>
        <v/>
      </c>
      <c r="O310" s="105" t="str">
        <f>IF(VLOOKUP($A310,'Incurred Real 2022$'!$A$25:$AC$426,'Incurred Real 2022$'!O$1,FALSE)=0,"",VLOOKUP($A310,'Incurred Real 2022$'!$A$25:$AC$426,'Incurred Real 2022$'!O$1,FALSE))</f>
        <v/>
      </c>
      <c r="P310" s="105" t="str">
        <f>IF(VLOOKUP($A310,'Incurred Real 2022$'!$A$25:$AC$426,'Incurred Real 2022$'!P$1,FALSE)=0,"",VLOOKUP($A310,'Incurred Real 2022$'!$A$25:$AC$426,'Incurred Real 2022$'!P$1,FALSE))</f>
        <v/>
      </c>
      <c r="Q310" s="105" t="str">
        <f>IF(VLOOKUP($A310,'Incurred Real 2022$'!$A$25:$AC$426,'Incurred Real 2022$'!Q$1,FALSE)=0,"",VLOOKUP($A310,'Incurred Real 2022$'!$A$25:$AC$426,'Incurred Real 2022$'!Q$1,FALSE))</f>
        <v/>
      </c>
      <c r="R310" s="105" t="str">
        <f>IF(VLOOKUP($A310,'Incurred Real 2022$'!$A$25:$AC$426,'Incurred Real 2022$'!R$1,FALSE)=0,"",VLOOKUP($A310,'Incurred Real 2022$'!$A$25:$AC$426,'Incurred Real 2022$'!R$1,FALSE))</f>
        <v/>
      </c>
      <c r="S310" s="105" t="str">
        <f>IF(VLOOKUP($A310,'Incurred Real 2022$'!$A$25:$AC$426,'Incurred Real 2022$'!S$1,FALSE)=0,"",VLOOKUP($A310,'Incurred Real 2022$'!$A$25:$AC$426,'Incurred Real 2022$'!S$1,FALSE))</f>
        <v/>
      </c>
      <c r="T310" s="105" t="str">
        <f>IF(VLOOKUP($A310,'Incurred Real 2022$'!$A$25:$AC$426,'Incurred Real 2022$'!T$1,FALSE)=0,"",VLOOKUP($A310,'Incurred Real 2022$'!$A$25:$AC$426,'Incurred Real 2022$'!T$1,FALSE))</f>
        <v/>
      </c>
      <c r="U310" s="105" t="str">
        <f>IF(VLOOKUP($A310,'Incurred Real 2022$'!$A$25:$AC$426,'Incurred Real 2022$'!U$1,FALSE)=0,"",VLOOKUP($A310,'Incurred Real 2022$'!$A$25:$AC$426,'Incurred Real 2022$'!U$1,FALSE))</f>
        <v/>
      </c>
      <c r="V310" s="13" t="str">
        <f>IF(ISTEXT(VLOOKUP($A310,'Incurred Real 2022$'!$A$25:$AC$426,'Incurred Real 2022$'!V$1,FALSE)),"",(VLOOKUP($A310,'Incurred Real 2022$'!$A$25:$AC$426,'Incurred Real 2022$'!V$1,FALSE))*BT310*Incurred_Nominal!V$15)</f>
        <v/>
      </c>
      <c r="W310" s="13" t="str">
        <f>IF(ISTEXT(VLOOKUP($A310,'Incurred Real 2022$'!$A$25:$AC$426,'Incurred Real 2022$'!W$1,FALSE)),"",(VLOOKUP($A310,'Incurred Real 2022$'!$A$25:$AC$426,'Incurred Real 2022$'!W$1,FALSE))*BU310*Incurred_Nominal!W$15)</f>
        <v/>
      </c>
      <c r="X310" s="13" t="str">
        <f>IF(ISTEXT(VLOOKUP($A310,'Incurred Real 2022$'!$A$25:$AC$426,'Incurred Real 2022$'!X$1,FALSE)),"",(VLOOKUP($A310,'Incurred Real 2022$'!$A$25:$AC$426,'Incurred Real 2022$'!X$1,FALSE))*BV310*Incurred_Nominal!X$15)</f>
        <v/>
      </c>
      <c r="Y310" s="13" t="str">
        <f>IF(ISTEXT(VLOOKUP($A310,'Incurred Real 2022$'!$A$25:$AC$426,'Incurred Real 2022$'!Y$1,FALSE)),"",(VLOOKUP($A310,'Incurred Real 2022$'!$A$25:$AC$426,'Incurred Real 2022$'!Y$1,FALSE))*BW310*Incurred_Nominal!Y$15)</f>
        <v/>
      </c>
      <c r="Z310" s="13">
        <f>IF(ISTEXT(VLOOKUP($A310,'Incurred Real 2022$'!$A$25:$AC$426,'Incurred Real 2022$'!Z$1,FALSE)),"",(VLOOKUP($A310,'Incurred Real 2022$'!$A$25:$AC$426,'Incurred Real 2022$'!Z$1,FALSE))*BX310*Incurred_Nominal!Z$15)</f>
        <v>1370237.7692028328</v>
      </c>
      <c r="AA310" s="13" t="str">
        <f>IF(ISTEXT(VLOOKUP($A310,'Incurred Real 2022$'!$A$25:$AC$426,'Incurred Real 2022$'!AA$1,FALSE)),"",(VLOOKUP($A310,'Incurred Real 2022$'!$A$25:$AC$426,'Incurred Real 2022$'!AA$1,FALSE))*BY310*Incurred_Nominal!AA$15)</f>
        <v/>
      </c>
      <c r="AB310" s="13" t="str">
        <f>IF(ISTEXT(VLOOKUP($A310,'Incurred Real 2022$'!$A$25:$AC$426,'Incurred Real 2022$'!AB$1,FALSE)),"",(VLOOKUP($A310,'Incurred Real 2022$'!$A$25:$AC$426,'Incurred Real 2022$'!AB$1,FALSE))*BZ310*Incurred_Nominal!AB$15)</f>
        <v/>
      </c>
      <c r="AC310" s="13" t="str">
        <f>IF(ISTEXT(VLOOKUP($A310,'Incurred Real 2022$'!$A$25:$AC$426,'Incurred Real 2022$'!AC$1,FALSE)),"",(VLOOKUP($A310,'Incurred Real 2022$'!$A$25:$AC$426,'Incurred Real 2022$'!AC$1,FALSE))*CA310*Incurred_Nominal!AC$15)</f>
        <v/>
      </c>
      <c r="AD310" s="232">
        <f t="shared" si="58"/>
        <v>1370237.7692028328</v>
      </c>
      <c r="AE310" s="232">
        <f t="shared" si="59"/>
        <v>1370237.7692028328</v>
      </c>
      <c r="AF310" s="239">
        <f t="shared" si="60"/>
        <v>1436798.4390796295</v>
      </c>
      <c r="AG310" s="237">
        <f t="shared" si="57"/>
        <v>1370237.7692028328</v>
      </c>
      <c r="AH310" s="240">
        <f t="shared" si="64"/>
        <v>1.048576</v>
      </c>
      <c r="AI310" s="234">
        <f>VLOOKUP($A310,Incurred_Real!$A$25:$AP$479,Incurred_Real!AI$1,FALSE)</f>
        <v>2026</v>
      </c>
      <c r="AJ310" s="235" t="str">
        <f>VLOOKUP($A310,Incurred_Real!$A$25:$AP$479,Incurred_Real!AJ$1,FALSE)</f>
        <v/>
      </c>
      <c r="AK310" s="236">
        <f>VLOOKUP($A310,Incurred_Real!$A$25:$AP$479,Incurred_Real!AK$1,FALSE)</f>
        <v>2026</v>
      </c>
      <c r="AL310" s="235" t="str">
        <f>VLOOKUP($A310,Incurred_Real!$A$25:$AP$479,Incurred_Real!AL$1,FALSE)</f>
        <v/>
      </c>
      <c r="AM310" s="237">
        <f>IF(AL310="Commissioned Extra","",(IF((AD310)=0,0,SUMPRODUCT($F$17:$U$17,F310:U310))+VLOOKUP($A310,Incurred_Real!$A$25:$BS$376,Incurred_Real!$AO$1,FALSE)))</f>
        <v>1291356.1721649983</v>
      </c>
      <c r="AN310" s="232" cm="1">
        <f t="array" ref="AN310">IF(ROUND(AE310,0)=0,0,LOOKUP(2,1/(F310:AC310&lt;&gt;""),F310:AC310))</f>
        <v>1370237.7692028328</v>
      </c>
      <c r="AO310" s="232">
        <f t="shared" si="61"/>
        <v>1370237.7692028328</v>
      </c>
      <c r="AP310" s="78"/>
      <c r="AQ310" s="20"/>
      <c r="AR310" s="245">
        <f>VLOOKUP($A310,Incurred_Real!$A$25:$CD$376,Incurred_Real!AR$1,FALSE)</f>
        <v>1</v>
      </c>
      <c r="AS310" s="246">
        <f>VLOOKUP($A310,Incurred_Real!$A$25:$CD$376,Incurred_Real!AS$1,FALSE)</f>
        <v>1</v>
      </c>
      <c r="AT310" s="246">
        <f>VLOOKUP($A310,Incurred_Real!$A$25:$CD$376,Incurred_Real!AT$1,FALSE)</f>
        <v>0</v>
      </c>
      <c r="AU310" s="246">
        <f>VLOOKUP($A310,Incurred_Real!$A$25:$CD$376,Incurred_Real!AU$1,FALSE)</f>
        <v>0</v>
      </c>
      <c r="AV310" s="246">
        <f>VLOOKUP($A310,Incurred_Real!$A$25:$CD$376,Incurred_Real!AV$1,FALSE)</f>
        <v>0</v>
      </c>
      <c r="AW310" s="246">
        <f>VLOOKUP($A310,Incurred_Real!$A$25:$CD$376,Incurred_Real!AW$1,FALSE)</f>
        <v>0</v>
      </c>
      <c r="AX310" s="246">
        <f>VLOOKUP($A310,Incurred_Real!$A$25:$CD$376,Incurred_Real!AX$1,FALSE)</f>
        <v>0</v>
      </c>
      <c r="AY310" s="246">
        <f>VLOOKUP($A310,Incurred_Real!$A$25:$CD$376,Incurred_Real!AY$1,FALSE)</f>
        <v>0</v>
      </c>
      <c r="AZ310" s="246">
        <f>VLOOKUP($A310,Incurred_Real!$A$25:$CD$376,Incurred_Real!AZ$1,FALSE)</f>
        <v>0</v>
      </c>
      <c r="BA310" s="246">
        <f>VLOOKUP($A310,Incurred_Real!$A$25:$CD$376,Incurred_Real!BA$1,FALSE)</f>
        <v>0</v>
      </c>
      <c r="BB310" s="246">
        <f>VLOOKUP($A310,Incurred_Real!$A$25:$CD$376,Incurred_Real!BB$1,FALSE)</f>
        <v>0</v>
      </c>
      <c r="BC310" s="246">
        <f>VLOOKUP($A310,Incurred_Real!$A$25:$CD$376,Incurred_Real!BC$1,FALSE)</f>
        <v>0</v>
      </c>
      <c r="BD310" s="246">
        <f>VLOOKUP($A310,Incurred_Real!$A$25:$CD$376,Incurred_Real!BD$1,FALSE)</f>
        <v>0</v>
      </c>
      <c r="BE310" s="246">
        <f>VLOOKUP($A310,Incurred_Real!$A$25:$CD$376,Incurred_Real!BE$1,FALSE)</f>
        <v>0</v>
      </c>
      <c r="BF310" s="246">
        <f>VLOOKUP($A310,Incurred_Real!$A$25:$CD$376,Incurred_Real!BF$1,FALSE)</f>
        <v>0</v>
      </c>
      <c r="BG310" s="246">
        <f>VLOOKUP($A310,Incurred_Real!$A$25:$CD$376,Incurred_Real!BG$1,FALSE)</f>
        <v>0</v>
      </c>
      <c r="BH310" s="246">
        <f>VLOOKUP($A310,Incurred_Real!$A$25:$CD$376,Incurred_Real!BH$1,FALSE)</f>
        <v>0</v>
      </c>
      <c r="BI310" s="246">
        <f>VLOOKUP($A310,Incurred_Real!$A$25:$CD$376,Incurred_Real!BI$1,FALSE)</f>
        <v>0</v>
      </c>
      <c r="BJ310" s="246">
        <f>VLOOKUP($A310,Incurred_Real!$A$25:$CD$376,Incurred_Real!BJ$1,FALSE)</f>
        <v>0</v>
      </c>
      <c r="BK310" s="246">
        <f>VLOOKUP($A310,Incurred_Real!$A$25:$CD$376,Incurred_Real!BK$1,FALSE)</f>
        <v>0</v>
      </c>
      <c r="BL310" s="246">
        <f>VLOOKUP($A310,Incurred_Real!$A$25:$CD$376,Incurred_Real!BL$1,FALSE)</f>
        <v>0</v>
      </c>
      <c r="BM310" s="246">
        <f>VLOOKUP($A310,Incurred_Real!$A$25:$CD$376,Incurred_Real!BM$1,FALSE)</f>
        <v>0</v>
      </c>
      <c r="BN310" s="246">
        <f>VLOOKUP($A310,Incurred_Real!$A$25:$CD$376,Incurred_Real!BN$1,FALSE)</f>
        <v>0</v>
      </c>
      <c r="BO310" s="246">
        <f>VLOOKUP($A310,Incurred_Real!$A$25:$CD$376,Incurred_Real!BO$1,FALSE)</f>
        <v>0</v>
      </c>
      <c r="BP310" s="246">
        <f>VLOOKUP($A310,Incurred_Real!$A$25:$CD$376,Incurred_Real!BP$1,FALSE)</f>
        <v>0</v>
      </c>
      <c r="BQ310" s="246">
        <f>VLOOKUP($A310,Incurred_Real!$A$25:$CD$376,Incurred_Real!BQ$1,FALSE)</f>
        <v>0</v>
      </c>
      <c r="BR310" s="246">
        <f>VLOOKUP($A310,Incurred_Real!$A$25:$CD$376,Incurred_Real!BR$1,FALSE)</f>
        <v>0</v>
      </c>
      <c r="BS310" s="254">
        <f t="shared" si="62"/>
        <v>1</v>
      </c>
      <c r="BT310" s="249">
        <f>1+IF(ISNA(VLOOKUP($A310,'Project labour content'!$A$7:$D$255,'Project labour content'!$D$1,FALSE)),VLOOKUP($D310,'Project labour content'!$F$6:$G$15,'Project labour content'!$G$1,FALSE),VLOOKUP($A310,'Project labour content'!$A$7:$D$255,'Project labour content'!$D$1,FALSE))*LabEsc22*1</f>
        <v>1.0009172263036386</v>
      </c>
      <c r="BU310" s="249">
        <f>1+IF(ISNA(VLOOKUP($A310,'Project labour content'!$A$7:$D$255,'Project labour content'!$D$1,FALSE)),VLOOKUP($D310,'Project labour content'!$F$6:$G$15,'Project labour content'!$G$1,FALSE),VLOOKUP($A310,'Project labour content'!$A$7:$D$255,'Project labour content'!$D$1,FALSE))*LabEsc23*1</f>
        <v>1.0018388552935349</v>
      </c>
      <c r="BV310" s="249">
        <f>1+IF(ISNA(VLOOKUP($A310,'Project labour content'!$A$7:$D$255,'Project labour content'!$D$1,FALSE)),VLOOKUP($D310,'Project labour content'!$F$6:$G$15,'Project labour content'!$G$1,FALSE),VLOOKUP($A310,'Project labour content'!$A$7:$D$255,'Project labour content'!$D$1,FALSE))*LabEsc24*1</f>
        <v>1.0027070298020169</v>
      </c>
      <c r="BW310" s="249">
        <f>1+IF(ISNA(VLOOKUP($A310,'Project labour content'!$A$7:$D$255,'Project labour content'!$D$1,FALSE)),VLOOKUP($D310,'Project labour content'!$F$6:$G$15,'Project labour content'!$G$1,FALSE),VLOOKUP($A310,'Project labour content'!$A$7:$D$255,'Project labour content'!$D$1,FALSE))*LabEsc25*1</f>
        <v>1.0038698048603774</v>
      </c>
      <c r="BX310" s="249">
        <f>1+IF(ISNA(VLOOKUP($A310,'Project labour content'!$A$7:$D$255,'Project labour content'!$D$1,FALSE)),VLOOKUP($D310,'Project labour content'!$F$6:$G$15,'Project labour content'!$G$1,FALSE),VLOOKUP($A310,'Project labour content'!$A$7:$D$255,'Project labour content'!$D$1,FALSE))*LabEsc26*1</f>
        <v>1.0051370358781473</v>
      </c>
      <c r="BY310" s="249">
        <f>1+IF(ISNA(VLOOKUP($A310,'Project labour content'!$A$7:$D$255,'Project labour content'!$D$1,FALSE)),VLOOKUP($D310,'Project labour content'!$F$6:$G$15,'Project labour content'!$G$1,FALSE),VLOOKUP($A310,'Project labour content'!$A$7:$D$255,'Project labour content'!$D$1,FALSE))*LabEsc27*1</f>
        <v>1.0059219392746921</v>
      </c>
      <c r="BZ310" s="249">
        <f>1+IF(ISNA(VLOOKUP($A310,'Project labour content'!$A$7:$D$255,'Project labour content'!$D$1,FALSE)),VLOOKUP($D310,'Project labour content'!$F$6:$G$15,'Project labour content'!$G$1,FALSE),VLOOKUP($A310,'Project labour content'!$A$7:$D$255,'Project labour content'!$D$1,FALSE))*LabEsc28*1</f>
        <v>1.0065129715322902</v>
      </c>
      <c r="CA310" s="249">
        <f>1+IF(ISNA(VLOOKUP($A310,'Project labour content'!$A$7:$D$255,'Project labour content'!$D$1,FALSE)),VLOOKUP($D310,'Project labour content'!$F$6:$G$15,'Project labour content'!$G$1,FALSE),VLOOKUP($A310,'Project labour content'!$A$7:$D$255,'Project labour content'!$D$1,FALSE))*LabEsc29*1</f>
        <v>1.0074614600992839</v>
      </c>
      <c r="CB310" s="250" t="str">
        <f>IF(ISNA(VLOOKUP($A310,'Project labour content'!$A$7:$D$255,'Project labour content'!$D$1,FALSE)),"Category","Project")</f>
        <v>Project</v>
      </c>
      <c r="CD310" s="247" t="str">
        <f t="shared" si="63"/>
        <v>15135</v>
      </c>
    </row>
    <row r="311" spans="1:82" x14ac:dyDescent="0.15">
      <c r="A311" s="11" t="s">
        <v>950</v>
      </c>
      <c r="B311" s="11" t="str">
        <f>VLOOKUP($A311,'Incurred Real 2022$'!$A$25:$AC$426,'Incurred Real 2022$'!B$1,FALSE)</f>
        <v>F1914 Magill - East Terrace Underground HV Cable Instrumenta</v>
      </c>
      <c r="C311" s="11" t="str">
        <f>VLOOKUP($A311,'Incurred Real 2022$'!$A$25:$AC$426,'Incurred Real 2022$'!C$1,FALSE)</f>
        <v>ExAnte</v>
      </c>
      <c r="D311" s="11" t="str">
        <f>VLOOKUP($A311,'Incurred Real 2022$'!$A$25:$AC$426,'Incurred Real 2022$'!D$1,FALSE)</f>
        <v>Replacement</v>
      </c>
      <c r="E311" s="11" t="str">
        <f>VLOOKUP($A311,'Incurred Real 2022$'!$A$25:$AC$426,'Incurred Real 2022$'!E$1,FALSE)</f>
        <v>Proposed</v>
      </c>
      <c r="F311" s="105" t="str">
        <f>IF(VLOOKUP($A311,'Incurred Real 2022$'!$A$25:$AC$426,'Incurred Real 2022$'!F$1,FALSE)=0,"",VLOOKUP($A311,'Incurred Real 2022$'!$A$25:$AC$426,'Incurred Real 2022$'!F$1,FALSE))</f>
        <v/>
      </c>
      <c r="G311" s="105" t="str">
        <f>IF(VLOOKUP($A311,'Incurred Real 2022$'!$A$25:$AC$426,'Incurred Real 2022$'!G$1,FALSE)=0,"",VLOOKUP($A311,'Incurred Real 2022$'!$A$25:$AC$426,'Incurred Real 2022$'!G$1,FALSE))</f>
        <v/>
      </c>
      <c r="H311" s="105" t="str">
        <f>IF(VLOOKUP($A311,'Incurred Real 2022$'!$A$25:$AC$426,'Incurred Real 2022$'!H$1,FALSE)=0,"",VLOOKUP($A311,'Incurred Real 2022$'!$A$25:$AC$426,'Incurred Real 2022$'!H$1,FALSE))</f>
        <v/>
      </c>
      <c r="I311" s="105" t="str">
        <f>IF(VLOOKUP($A311,'Incurred Real 2022$'!$A$25:$AC$426,'Incurred Real 2022$'!I$1,FALSE)=0,"",VLOOKUP($A311,'Incurred Real 2022$'!$A$25:$AC$426,'Incurred Real 2022$'!I$1,FALSE))</f>
        <v/>
      </c>
      <c r="J311" s="105" t="str">
        <f>IF(VLOOKUP($A311,'Incurred Real 2022$'!$A$25:$AC$426,'Incurred Real 2022$'!J$1,FALSE)=0,"",VLOOKUP($A311,'Incurred Real 2022$'!$A$25:$AC$426,'Incurred Real 2022$'!J$1,FALSE))</f>
        <v/>
      </c>
      <c r="K311" s="105" t="str">
        <f>IF(VLOOKUP($A311,'Incurred Real 2022$'!$A$25:$AC$426,'Incurred Real 2022$'!K$1,FALSE)=0,"",VLOOKUP($A311,'Incurred Real 2022$'!$A$25:$AC$426,'Incurred Real 2022$'!K$1,FALSE))</f>
        <v/>
      </c>
      <c r="L311" s="105" t="str">
        <f>IF(VLOOKUP($A311,'Incurred Real 2022$'!$A$25:$AC$426,'Incurred Real 2022$'!L$1,FALSE)=0,"",VLOOKUP($A311,'Incurred Real 2022$'!$A$25:$AC$426,'Incurred Real 2022$'!L$1,FALSE))</f>
        <v/>
      </c>
      <c r="M311" s="105" t="str">
        <f>IF(VLOOKUP($A311,'Incurred Real 2022$'!$A$25:$AC$426,'Incurred Real 2022$'!M$1,FALSE)=0,"",VLOOKUP($A311,'Incurred Real 2022$'!$A$25:$AC$426,'Incurred Real 2022$'!M$1,FALSE))</f>
        <v/>
      </c>
      <c r="N311" s="105" t="str">
        <f>IF(VLOOKUP($A311,'Incurred Real 2022$'!$A$25:$AC$426,'Incurred Real 2022$'!N$1,FALSE)=0,"",VLOOKUP($A311,'Incurred Real 2022$'!$A$25:$AC$426,'Incurred Real 2022$'!N$1,FALSE))</f>
        <v/>
      </c>
      <c r="O311" s="105" t="str">
        <f>IF(VLOOKUP($A311,'Incurred Real 2022$'!$A$25:$AC$426,'Incurred Real 2022$'!O$1,FALSE)=0,"",VLOOKUP($A311,'Incurred Real 2022$'!$A$25:$AC$426,'Incurred Real 2022$'!O$1,FALSE))</f>
        <v/>
      </c>
      <c r="P311" s="105" t="str">
        <f>IF(VLOOKUP($A311,'Incurred Real 2022$'!$A$25:$AC$426,'Incurred Real 2022$'!P$1,FALSE)=0,"",VLOOKUP($A311,'Incurred Real 2022$'!$A$25:$AC$426,'Incurred Real 2022$'!P$1,FALSE))</f>
        <v/>
      </c>
      <c r="Q311" s="105" t="str">
        <f>IF(VLOOKUP($A311,'Incurred Real 2022$'!$A$25:$AC$426,'Incurred Real 2022$'!Q$1,FALSE)=0,"",VLOOKUP($A311,'Incurred Real 2022$'!$A$25:$AC$426,'Incurred Real 2022$'!Q$1,FALSE))</f>
        <v/>
      </c>
      <c r="R311" s="105" t="str">
        <f>IF(VLOOKUP($A311,'Incurred Real 2022$'!$A$25:$AC$426,'Incurred Real 2022$'!R$1,FALSE)=0,"",VLOOKUP($A311,'Incurred Real 2022$'!$A$25:$AC$426,'Incurred Real 2022$'!R$1,FALSE))</f>
        <v/>
      </c>
      <c r="S311" s="105" t="str">
        <f>IF(VLOOKUP($A311,'Incurred Real 2022$'!$A$25:$AC$426,'Incurred Real 2022$'!S$1,FALSE)=0,"",VLOOKUP($A311,'Incurred Real 2022$'!$A$25:$AC$426,'Incurred Real 2022$'!S$1,FALSE))</f>
        <v/>
      </c>
      <c r="T311" s="105" t="str">
        <f>IF(VLOOKUP($A311,'Incurred Real 2022$'!$A$25:$AC$426,'Incurred Real 2022$'!T$1,FALSE)=0,"",VLOOKUP($A311,'Incurred Real 2022$'!$A$25:$AC$426,'Incurred Real 2022$'!T$1,FALSE))</f>
        <v/>
      </c>
      <c r="U311" s="105" t="str">
        <f>IF(VLOOKUP($A311,'Incurred Real 2022$'!$A$25:$AC$426,'Incurred Real 2022$'!U$1,FALSE)=0,"",VLOOKUP($A311,'Incurred Real 2022$'!$A$25:$AC$426,'Incurred Real 2022$'!U$1,FALSE))</f>
        <v/>
      </c>
      <c r="V311" s="13" t="str">
        <f>IF(ISTEXT(VLOOKUP($A311,'Incurred Real 2022$'!$A$25:$AC$426,'Incurred Real 2022$'!V$1,FALSE)),"",(VLOOKUP($A311,'Incurred Real 2022$'!$A$25:$AC$426,'Incurred Real 2022$'!V$1,FALSE))*BT311*Incurred_Nominal!V$15)</f>
        <v/>
      </c>
      <c r="W311" s="13" t="str">
        <f>IF(ISTEXT(VLOOKUP($A311,'Incurred Real 2022$'!$A$25:$AC$426,'Incurred Real 2022$'!W$1,FALSE)),"",(VLOOKUP($A311,'Incurred Real 2022$'!$A$25:$AC$426,'Incurred Real 2022$'!W$1,FALSE))*BU311*Incurred_Nominal!W$15)</f>
        <v/>
      </c>
      <c r="X311" s="13">
        <f>IF(ISTEXT(VLOOKUP($A311,'Incurred Real 2022$'!$A$25:$AC$426,'Incurred Real 2022$'!X$1,FALSE)),"",(VLOOKUP($A311,'Incurred Real 2022$'!$A$25:$AC$426,'Incurred Real 2022$'!X$1,FALSE))*BV311*Incurred_Nominal!X$15)</f>
        <v>188066.49982247993</v>
      </c>
      <c r="Y311" s="13">
        <f>IF(ISTEXT(VLOOKUP($A311,'Incurred Real 2022$'!$A$25:$AC$426,'Incurred Real 2022$'!Y$1,FALSE)),"",(VLOOKUP($A311,'Incurred Real 2022$'!$A$25:$AC$426,'Incurred Real 2022$'!Y$1,FALSE))*BW311*Incurred_Nominal!Y$15)</f>
        <v>192884.29666264527</v>
      </c>
      <c r="Z311" s="13">
        <f>IF(ISTEXT(VLOOKUP($A311,'Incurred Real 2022$'!$A$25:$AC$426,'Incurred Real 2022$'!Z$1,FALSE)),"",(VLOOKUP($A311,'Incurred Real 2022$'!$A$25:$AC$426,'Incurred Real 2022$'!Z$1,FALSE))*BX311*Incurred_Nominal!Z$15)</f>
        <v>593559.01404035662</v>
      </c>
      <c r="AA311" s="13">
        <f>IF(ISTEXT(VLOOKUP($A311,'Incurred Real 2022$'!$A$25:$AC$426,'Incurred Real 2022$'!AA$1,FALSE)),"",(VLOOKUP($A311,'Incurred Real 2022$'!$A$25:$AC$426,'Incurred Real 2022$'!AA$1,FALSE))*BY311*Incurred_Nominal!AA$15)</f>
        <v>1014083.9751824859</v>
      </c>
      <c r="AB311" s="13" t="str">
        <f>IF(ISTEXT(VLOOKUP($A311,'Incurred Real 2022$'!$A$25:$AC$426,'Incurred Real 2022$'!AB$1,FALSE)),"",(VLOOKUP($A311,'Incurred Real 2022$'!$A$25:$AC$426,'Incurred Real 2022$'!AB$1,FALSE))*BZ311*Incurred_Nominal!AB$15)</f>
        <v/>
      </c>
      <c r="AC311" s="13" t="str">
        <f>IF(ISTEXT(VLOOKUP($A311,'Incurred Real 2022$'!$A$25:$AC$426,'Incurred Real 2022$'!AC$1,FALSE)),"",(VLOOKUP($A311,'Incurred Real 2022$'!$A$25:$AC$426,'Incurred Real 2022$'!AC$1,FALSE))*CA311*Incurred_Nominal!AC$15)</f>
        <v/>
      </c>
      <c r="AD311" s="232">
        <f t="shared" si="58"/>
        <v>1988593.7857079678</v>
      </c>
      <c r="AE311" s="232">
        <f t="shared" si="59"/>
        <v>1988593.7857079678</v>
      </c>
      <c r="AF311" s="239">
        <f t="shared" si="60"/>
        <v>2074702.9671627022</v>
      </c>
      <c r="AG311" s="237">
        <f t="shared" si="57"/>
        <v>2026077.1163698263</v>
      </c>
      <c r="AH311" s="240">
        <f t="shared" si="64"/>
        <v>1.024</v>
      </c>
      <c r="AI311" s="234">
        <f>VLOOKUP($A311,Incurred_Real!$A$25:$AP$479,Incurred_Real!AI$1,FALSE)</f>
        <v>2027</v>
      </c>
      <c r="AJ311" s="235" t="str">
        <f>VLOOKUP($A311,Incurred_Real!$A$25:$AP$479,Incurred_Real!AJ$1,FALSE)</f>
        <v/>
      </c>
      <c r="AK311" s="236">
        <f>VLOOKUP($A311,Incurred_Real!$A$25:$AP$479,Incurred_Real!AK$1,FALSE)</f>
        <v>2027</v>
      </c>
      <c r="AL311" s="235" t="str">
        <f>VLOOKUP($A311,Incurred_Real!$A$25:$AP$479,Incurred_Real!AL$1,FALSE)</f>
        <v/>
      </c>
      <c r="AM311" s="237">
        <f>IF(AL311="Commissioned Extra","",(IF((AD311)=0,0,SUMPRODUCT($F$17:$U$17,F311:U311))+VLOOKUP($A311,Incurred_Real!$A$25:$BS$376,Incurred_Real!$AO$1,FALSE)))</f>
        <v>1864687.7733043714</v>
      </c>
      <c r="AN311" s="232" cm="1">
        <f t="array" ref="AN311">IF(ROUND(AE311,0)=0,0,LOOKUP(2,1/(F311:AC311&lt;&gt;""),F311:AC311))</f>
        <v>1014083.9751824859</v>
      </c>
      <c r="AO311" s="232">
        <f t="shared" si="61"/>
        <v>1988593.7857079678</v>
      </c>
      <c r="AP311" s="78"/>
      <c r="AQ311" s="20"/>
      <c r="AR311" s="245">
        <f>VLOOKUP($A311,Incurred_Real!$A$25:$CD$376,Incurred_Real!AR$1,FALSE)</f>
        <v>1</v>
      </c>
      <c r="AS311" s="246">
        <f>VLOOKUP($A311,Incurred_Real!$A$25:$CD$376,Incurred_Real!AS$1,FALSE)</f>
        <v>0</v>
      </c>
      <c r="AT311" s="246">
        <f>VLOOKUP($A311,Incurred_Real!$A$25:$CD$376,Incurred_Real!AT$1,FALSE)</f>
        <v>0</v>
      </c>
      <c r="AU311" s="246">
        <f>VLOOKUP($A311,Incurred_Real!$A$25:$CD$376,Incurred_Real!AU$1,FALSE)</f>
        <v>0</v>
      </c>
      <c r="AV311" s="246">
        <f>VLOOKUP($A311,Incurred_Real!$A$25:$CD$376,Incurred_Real!AV$1,FALSE)</f>
        <v>0</v>
      </c>
      <c r="AW311" s="246">
        <f>VLOOKUP($A311,Incurred_Real!$A$25:$CD$376,Incurred_Real!AW$1,FALSE)</f>
        <v>0</v>
      </c>
      <c r="AX311" s="246">
        <f>VLOOKUP($A311,Incurred_Real!$A$25:$CD$376,Incurred_Real!AX$1,FALSE)</f>
        <v>0</v>
      </c>
      <c r="AY311" s="246">
        <f>VLOOKUP($A311,Incurred_Real!$A$25:$CD$376,Incurred_Real!AY$1,FALSE)</f>
        <v>0</v>
      </c>
      <c r="AZ311" s="246">
        <f>VLOOKUP($A311,Incurred_Real!$A$25:$CD$376,Incurred_Real!AZ$1,FALSE)</f>
        <v>0</v>
      </c>
      <c r="BA311" s="246">
        <f>VLOOKUP($A311,Incurred_Real!$A$25:$CD$376,Incurred_Real!BA$1,FALSE)</f>
        <v>0</v>
      </c>
      <c r="BB311" s="246">
        <f>VLOOKUP($A311,Incurred_Real!$A$25:$CD$376,Incurred_Real!BB$1,FALSE)</f>
        <v>0</v>
      </c>
      <c r="BC311" s="246">
        <f>VLOOKUP($A311,Incurred_Real!$A$25:$CD$376,Incurred_Real!BC$1,FALSE)</f>
        <v>0</v>
      </c>
      <c r="BD311" s="246">
        <f>VLOOKUP($A311,Incurred_Real!$A$25:$CD$376,Incurred_Real!BD$1,FALSE)</f>
        <v>0</v>
      </c>
      <c r="BE311" s="246">
        <f>VLOOKUP($A311,Incurred_Real!$A$25:$CD$376,Incurred_Real!BE$1,FALSE)</f>
        <v>0</v>
      </c>
      <c r="BF311" s="246">
        <f>VLOOKUP($A311,Incurred_Real!$A$25:$CD$376,Incurred_Real!BF$1,FALSE)</f>
        <v>0</v>
      </c>
      <c r="BG311" s="246">
        <f>VLOOKUP($A311,Incurred_Real!$A$25:$CD$376,Incurred_Real!BG$1,FALSE)</f>
        <v>0.41858617482057603</v>
      </c>
      <c r="BH311" s="246">
        <f>VLOOKUP($A311,Incurred_Real!$A$25:$CD$376,Incurred_Real!BH$1,FALSE)</f>
        <v>0</v>
      </c>
      <c r="BI311" s="246">
        <f>VLOOKUP($A311,Incurred_Real!$A$25:$CD$376,Incurred_Real!BI$1,FALSE)</f>
        <v>0.33239655407202262</v>
      </c>
      <c r="BJ311" s="246">
        <f>VLOOKUP($A311,Incurred_Real!$A$25:$CD$376,Incurred_Real!BJ$1,FALSE)</f>
        <v>0</v>
      </c>
      <c r="BK311" s="246">
        <f>VLOOKUP($A311,Incurred_Real!$A$25:$CD$376,Incurred_Real!BK$1,FALSE)</f>
        <v>0</v>
      </c>
      <c r="BL311" s="246">
        <f>VLOOKUP($A311,Incurred_Real!$A$25:$CD$376,Incurred_Real!BL$1,FALSE)</f>
        <v>0</v>
      </c>
      <c r="BM311" s="246">
        <f>VLOOKUP($A311,Incurred_Real!$A$25:$CD$376,Incurred_Real!BM$1,FALSE)</f>
        <v>0</v>
      </c>
      <c r="BN311" s="246">
        <f>VLOOKUP($A311,Incurred_Real!$A$25:$CD$376,Incurred_Real!BN$1,FALSE)</f>
        <v>0</v>
      </c>
      <c r="BO311" s="246">
        <f>VLOOKUP($A311,Incurred_Real!$A$25:$CD$376,Incurred_Real!BO$1,FALSE)</f>
        <v>0</v>
      </c>
      <c r="BP311" s="246">
        <f>VLOOKUP($A311,Incurred_Real!$A$25:$CD$376,Incurred_Real!BP$1,FALSE)</f>
        <v>0</v>
      </c>
      <c r="BQ311" s="246">
        <f>VLOOKUP($A311,Incurred_Real!$A$25:$CD$376,Incurred_Real!BQ$1,FALSE)</f>
        <v>0</v>
      </c>
      <c r="BR311" s="246">
        <f>VLOOKUP($A311,Incurred_Real!$A$25:$CD$376,Incurred_Real!BR$1,FALSE)</f>
        <v>0.24901727110740132</v>
      </c>
      <c r="BS311" s="254">
        <f t="shared" si="62"/>
        <v>1</v>
      </c>
      <c r="BT311" s="249">
        <f>1+IF(ISNA(VLOOKUP($A311,'Project labour content'!$A$7:$D$255,'Project labour content'!$D$1,FALSE)),VLOOKUP($D311,'Project labour content'!$F$6:$G$15,'Project labour content'!$G$1,FALSE),VLOOKUP($A311,'Project labour content'!$A$7:$D$255,'Project labour content'!$D$1,FALSE))*LabEsc22*1</f>
        <v>1.0012506328973816</v>
      </c>
      <c r="BU311" s="249">
        <f>1+IF(ISNA(VLOOKUP($A311,'Project labour content'!$A$7:$D$255,'Project labour content'!$D$1,FALSE)),VLOOKUP($D311,'Project labour content'!$F$6:$G$15,'Project labour content'!$G$1,FALSE),VLOOKUP($A311,'Project labour content'!$A$7:$D$255,'Project labour content'!$D$1,FALSE))*LabEsc23*1</f>
        <v>1.0025072688326706</v>
      </c>
      <c r="BV311" s="249">
        <f>1+IF(ISNA(VLOOKUP($A311,'Project labour content'!$A$7:$D$255,'Project labour content'!$D$1,FALSE)),VLOOKUP($D311,'Project labour content'!$F$6:$G$15,'Project labour content'!$G$1,FALSE),VLOOKUP($A311,'Project labour content'!$A$7:$D$255,'Project labour content'!$D$1,FALSE))*LabEsc24*1</f>
        <v>1.003691019883713</v>
      </c>
      <c r="BW311" s="249">
        <f>1+IF(ISNA(VLOOKUP($A311,'Project labour content'!$A$7:$D$255,'Project labour content'!$D$1,FALSE)),VLOOKUP($D311,'Project labour content'!$F$6:$G$15,'Project labour content'!$G$1,FALSE),VLOOKUP($A311,'Project labour content'!$A$7:$D$255,'Project labour content'!$D$1,FALSE))*LabEsc25*1</f>
        <v>1.0052764571247423</v>
      </c>
      <c r="BX311" s="249">
        <f>1+IF(ISNA(VLOOKUP($A311,'Project labour content'!$A$7:$D$255,'Project labour content'!$D$1,FALSE)),VLOOKUP($D311,'Project labour content'!$F$6:$G$15,'Project labour content'!$G$1,FALSE),VLOOKUP($A311,'Project labour content'!$A$7:$D$255,'Project labour content'!$D$1,FALSE))*LabEsc26*1</f>
        <v>1.0070043194779241</v>
      </c>
      <c r="BY311" s="249">
        <f>1+IF(ISNA(VLOOKUP($A311,'Project labour content'!$A$7:$D$255,'Project labour content'!$D$1,FALSE)),VLOOKUP($D311,'Project labour content'!$F$6:$G$15,'Project labour content'!$G$1,FALSE),VLOOKUP($A311,'Project labour content'!$A$7:$D$255,'Project labour content'!$D$1,FALSE))*LabEsc27*1</f>
        <v>1.0080745308369872</v>
      </c>
      <c r="BZ311" s="249">
        <f>1+IF(ISNA(VLOOKUP($A311,'Project labour content'!$A$7:$D$255,'Project labour content'!$D$1,FALSE)),VLOOKUP($D311,'Project labour content'!$F$6:$G$15,'Project labour content'!$G$1,FALSE),VLOOKUP($A311,'Project labour content'!$A$7:$D$255,'Project labour content'!$D$1,FALSE))*LabEsc28*1</f>
        <v>1.0088803999903615</v>
      </c>
      <c r="CA311" s="249">
        <f>1+IF(ISNA(VLOOKUP($A311,'Project labour content'!$A$7:$D$255,'Project labour content'!$D$1,FALSE)),VLOOKUP($D311,'Project labour content'!$F$6:$G$15,'Project labour content'!$G$1,FALSE),VLOOKUP($A311,'Project labour content'!$A$7:$D$255,'Project labour content'!$D$1,FALSE))*LabEsc29*1</f>
        <v>1.0101736588076971</v>
      </c>
      <c r="CB311" s="250" t="str">
        <f>IF(ISNA(VLOOKUP($A311,'Project labour content'!$A$7:$D$255,'Project labour content'!$D$1,FALSE)),"Category","Project")</f>
        <v>Project</v>
      </c>
      <c r="CD311" s="247" t="str">
        <f t="shared" si="63"/>
        <v>15142</v>
      </c>
    </row>
    <row r="312" spans="1:82" x14ac:dyDescent="0.15">
      <c r="A312" s="11" t="s">
        <v>931</v>
      </c>
      <c r="B312" s="11" t="str">
        <f>VLOOKUP($A312,'Incurred Real 2022$'!$A$25:$AC$426,'Incurred Real 2022$'!B$1,FALSE)</f>
        <v>Local Area Network Equipment Refresh 2024-2028</v>
      </c>
      <c r="C312" s="11" t="str">
        <f>VLOOKUP($A312,'Incurred Real 2022$'!$A$25:$AC$426,'Incurred Real 2022$'!C$1,FALSE)</f>
        <v>ExAnte</v>
      </c>
      <c r="D312" s="11" t="str">
        <f>VLOOKUP($A312,'Incurred Real 2022$'!$A$25:$AC$426,'Incurred Real 2022$'!D$1,FALSE)</f>
        <v>Information Technology</v>
      </c>
      <c r="E312" s="11" t="str">
        <f>VLOOKUP($A312,'Incurred Real 2022$'!$A$25:$AC$426,'Incurred Real 2022$'!E$1,FALSE)</f>
        <v>Potential</v>
      </c>
      <c r="F312" s="105" t="str">
        <f>IF(VLOOKUP($A312,'Incurred Real 2022$'!$A$25:$AC$426,'Incurred Real 2022$'!F$1,FALSE)=0,"",VLOOKUP($A312,'Incurred Real 2022$'!$A$25:$AC$426,'Incurred Real 2022$'!F$1,FALSE))</f>
        <v/>
      </c>
      <c r="G312" s="105" t="str">
        <f>IF(VLOOKUP($A312,'Incurred Real 2022$'!$A$25:$AC$426,'Incurred Real 2022$'!G$1,FALSE)=0,"",VLOOKUP($A312,'Incurred Real 2022$'!$A$25:$AC$426,'Incurred Real 2022$'!G$1,FALSE))</f>
        <v/>
      </c>
      <c r="H312" s="105" t="str">
        <f>IF(VLOOKUP($A312,'Incurred Real 2022$'!$A$25:$AC$426,'Incurred Real 2022$'!H$1,FALSE)=0,"",VLOOKUP($A312,'Incurred Real 2022$'!$A$25:$AC$426,'Incurred Real 2022$'!H$1,FALSE))</f>
        <v/>
      </c>
      <c r="I312" s="105" t="str">
        <f>IF(VLOOKUP($A312,'Incurred Real 2022$'!$A$25:$AC$426,'Incurred Real 2022$'!I$1,FALSE)=0,"",VLOOKUP($A312,'Incurred Real 2022$'!$A$25:$AC$426,'Incurred Real 2022$'!I$1,FALSE))</f>
        <v/>
      </c>
      <c r="J312" s="105" t="str">
        <f>IF(VLOOKUP($A312,'Incurred Real 2022$'!$A$25:$AC$426,'Incurred Real 2022$'!J$1,FALSE)=0,"",VLOOKUP($A312,'Incurred Real 2022$'!$A$25:$AC$426,'Incurred Real 2022$'!J$1,FALSE))</f>
        <v/>
      </c>
      <c r="K312" s="105" t="str">
        <f>IF(VLOOKUP($A312,'Incurred Real 2022$'!$A$25:$AC$426,'Incurred Real 2022$'!K$1,FALSE)=0,"",VLOOKUP($A312,'Incurred Real 2022$'!$A$25:$AC$426,'Incurred Real 2022$'!K$1,FALSE))</f>
        <v/>
      </c>
      <c r="L312" s="105" t="str">
        <f>IF(VLOOKUP($A312,'Incurred Real 2022$'!$A$25:$AC$426,'Incurred Real 2022$'!L$1,FALSE)=0,"",VLOOKUP($A312,'Incurred Real 2022$'!$A$25:$AC$426,'Incurred Real 2022$'!L$1,FALSE))</f>
        <v/>
      </c>
      <c r="M312" s="105" t="str">
        <f>IF(VLOOKUP($A312,'Incurred Real 2022$'!$A$25:$AC$426,'Incurred Real 2022$'!M$1,FALSE)=0,"",VLOOKUP($A312,'Incurred Real 2022$'!$A$25:$AC$426,'Incurred Real 2022$'!M$1,FALSE))</f>
        <v/>
      </c>
      <c r="N312" s="105" t="str">
        <f>IF(VLOOKUP($A312,'Incurred Real 2022$'!$A$25:$AC$426,'Incurred Real 2022$'!N$1,FALSE)=0,"",VLOOKUP($A312,'Incurred Real 2022$'!$A$25:$AC$426,'Incurred Real 2022$'!N$1,FALSE))</f>
        <v/>
      </c>
      <c r="O312" s="105" t="str">
        <f>IF(VLOOKUP($A312,'Incurred Real 2022$'!$A$25:$AC$426,'Incurred Real 2022$'!O$1,FALSE)=0,"",VLOOKUP($A312,'Incurred Real 2022$'!$A$25:$AC$426,'Incurred Real 2022$'!O$1,FALSE))</f>
        <v/>
      </c>
      <c r="P312" s="105" t="str">
        <f>IF(VLOOKUP($A312,'Incurred Real 2022$'!$A$25:$AC$426,'Incurred Real 2022$'!P$1,FALSE)=0,"",VLOOKUP($A312,'Incurred Real 2022$'!$A$25:$AC$426,'Incurred Real 2022$'!P$1,FALSE))</f>
        <v/>
      </c>
      <c r="Q312" s="105" t="str">
        <f>IF(VLOOKUP($A312,'Incurred Real 2022$'!$A$25:$AC$426,'Incurred Real 2022$'!Q$1,FALSE)=0,"",VLOOKUP($A312,'Incurred Real 2022$'!$A$25:$AC$426,'Incurred Real 2022$'!Q$1,FALSE))</f>
        <v/>
      </c>
      <c r="R312" s="105" t="str">
        <f>IF(VLOOKUP($A312,'Incurred Real 2022$'!$A$25:$AC$426,'Incurred Real 2022$'!R$1,FALSE)=0,"",VLOOKUP($A312,'Incurred Real 2022$'!$A$25:$AC$426,'Incurred Real 2022$'!R$1,FALSE))</f>
        <v/>
      </c>
      <c r="S312" s="105" t="str">
        <f>IF(VLOOKUP($A312,'Incurred Real 2022$'!$A$25:$AC$426,'Incurred Real 2022$'!S$1,FALSE)=0,"",VLOOKUP($A312,'Incurred Real 2022$'!$A$25:$AC$426,'Incurred Real 2022$'!S$1,FALSE))</f>
        <v/>
      </c>
      <c r="T312" s="105" t="str">
        <f>IF(VLOOKUP($A312,'Incurred Real 2022$'!$A$25:$AC$426,'Incurred Real 2022$'!T$1,FALSE)=0,"",VLOOKUP($A312,'Incurred Real 2022$'!$A$25:$AC$426,'Incurred Real 2022$'!T$1,FALSE))</f>
        <v/>
      </c>
      <c r="U312" s="105" t="str">
        <f>IF(VLOOKUP($A312,'Incurred Real 2022$'!$A$25:$AC$426,'Incurred Real 2022$'!U$1,FALSE)=0,"",VLOOKUP($A312,'Incurred Real 2022$'!$A$25:$AC$426,'Incurred Real 2022$'!U$1,FALSE))</f>
        <v/>
      </c>
      <c r="V312" s="13" t="str">
        <f>IF(ISTEXT(VLOOKUP($A312,'Incurred Real 2022$'!$A$25:$AC$426,'Incurred Real 2022$'!V$1,FALSE)),"",(VLOOKUP($A312,'Incurred Real 2022$'!$A$25:$AC$426,'Incurred Real 2022$'!V$1,FALSE))*BT312*Incurred_Nominal!V$15)</f>
        <v/>
      </c>
      <c r="W312" s="13" t="str">
        <f>IF(ISTEXT(VLOOKUP($A312,'Incurred Real 2022$'!$A$25:$AC$426,'Incurred Real 2022$'!W$1,FALSE)),"",(VLOOKUP($A312,'Incurred Real 2022$'!$A$25:$AC$426,'Incurred Real 2022$'!W$1,FALSE))*BU312*Incurred_Nominal!W$15)</f>
        <v/>
      </c>
      <c r="X312" s="13">
        <f>IF(ISTEXT(VLOOKUP($A312,'Incurred Real 2022$'!$A$25:$AC$426,'Incurred Real 2022$'!X$1,FALSE)),"",(VLOOKUP($A312,'Incurred Real 2022$'!$A$25:$AC$426,'Incurred Real 2022$'!X$1,FALSE))*BV312*Incurred_Nominal!X$15)</f>
        <v>469965.79642961035</v>
      </c>
      <c r="Y312" s="13">
        <f>IF(ISTEXT(VLOOKUP($A312,'Incurred Real 2022$'!$A$25:$AC$426,'Incurred Real 2022$'!Y$1,FALSE)),"",(VLOOKUP($A312,'Incurred Real 2022$'!$A$25:$AC$426,'Incurred Real 2022$'!Y$1,FALSE))*BW312*Incurred_Nominal!Y$15)</f>
        <v>482382.01990105276</v>
      </c>
      <c r="Z312" s="13">
        <f>IF(ISTEXT(VLOOKUP($A312,'Incurred Real 2022$'!$A$25:$AC$426,'Incurred Real 2022$'!Z$1,FALSE)),"",(VLOOKUP($A312,'Incurred Real 2022$'!$A$25:$AC$426,'Incurred Real 2022$'!Z$1,FALSE))*BX312*Incurred_Nominal!Z$15)</f>
        <v>495228.059918857</v>
      </c>
      <c r="AA312" s="13" t="str">
        <f>IF(ISTEXT(VLOOKUP($A312,'Incurred Real 2022$'!$A$25:$AC$426,'Incurred Real 2022$'!AA$1,FALSE)),"",(VLOOKUP($A312,'Incurred Real 2022$'!$A$25:$AC$426,'Incurred Real 2022$'!AA$1,FALSE))*BY312*Incurred_Nominal!AA$15)</f>
        <v/>
      </c>
      <c r="AB312" s="13" t="str">
        <f>IF(ISTEXT(VLOOKUP($A312,'Incurred Real 2022$'!$A$25:$AC$426,'Incurred Real 2022$'!AB$1,FALSE)),"",(VLOOKUP($A312,'Incurred Real 2022$'!$A$25:$AC$426,'Incurred Real 2022$'!AB$1,FALSE))*BZ312*Incurred_Nominal!AB$15)</f>
        <v/>
      </c>
      <c r="AC312" s="13" t="str">
        <f>IF(ISTEXT(VLOOKUP($A312,'Incurred Real 2022$'!$A$25:$AC$426,'Incurred Real 2022$'!AC$1,FALSE)),"",(VLOOKUP($A312,'Incurred Real 2022$'!$A$25:$AC$426,'Incurred Real 2022$'!AC$1,FALSE))*CA312*Incurred_Nominal!AC$15)</f>
        <v/>
      </c>
      <c r="AD312" s="232">
        <f t="shared" si="58"/>
        <v>1447575.8762495201</v>
      </c>
      <c r="AE312" s="232">
        <f t="shared" si="59"/>
        <v>1447575.8762495201</v>
      </c>
      <c r="AF312" s="239">
        <f t="shared" si="60"/>
        <v>1553970.8659022013</v>
      </c>
      <c r="AG312" s="237">
        <f t="shared" si="57"/>
        <v>1481982.1032545103</v>
      </c>
      <c r="AH312" s="240">
        <f t="shared" si="64"/>
        <v>1.048576</v>
      </c>
      <c r="AI312" s="234">
        <f>VLOOKUP($A312,Incurred_Real!$A$25:$AP$479,Incurred_Real!AI$1,FALSE)</f>
        <v>2026</v>
      </c>
      <c r="AJ312" s="235" t="str">
        <f>VLOOKUP($A312,Incurred_Real!$A$25:$AP$479,Incurred_Real!AJ$1,FALSE)</f>
        <v/>
      </c>
      <c r="AK312" s="236">
        <f>VLOOKUP($A312,Incurred_Real!$A$25:$AP$479,Incurred_Real!AK$1,FALSE)</f>
        <v>2026</v>
      </c>
      <c r="AL312" s="235" t="str">
        <f>VLOOKUP($A312,Incurred_Real!$A$25:$AP$479,Incurred_Real!AL$1,FALSE)</f>
        <v/>
      </c>
      <c r="AM312" s="237">
        <f>IF(AL312="Commissioned Extra","",(IF((AD312)=0,0,SUMPRODUCT($F$17:$U$17,F312:U312))+VLOOKUP($A312,Incurred_Real!$A$25:$BS$376,Incurred_Real!$AO$1,FALSE)))</f>
        <v>1396667.6288518561</v>
      </c>
      <c r="AN312" s="232" cm="1">
        <f t="array" ref="AN312">IF(ROUND(AE312,0)=0,0,LOOKUP(2,1/(F312:AC312&lt;&gt;""),F312:AC312))</f>
        <v>495228.059918857</v>
      </c>
      <c r="AO312" s="232">
        <f t="shared" si="61"/>
        <v>1447575.8762495201</v>
      </c>
      <c r="AP312" s="78"/>
      <c r="AQ312" s="20"/>
      <c r="AR312" s="245">
        <f>VLOOKUP($A312,Incurred_Real!$A$25:$CD$376,Incurred_Real!AR$1,FALSE)</f>
        <v>1</v>
      </c>
      <c r="AS312" s="246">
        <f>VLOOKUP($A312,Incurred_Real!$A$25:$CD$376,Incurred_Real!AS$1,FALSE)</f>
        <v>0</v>
      </c>
      <c r="AT312" s="246">
        <f>VLOOKUP($A312,Incurred_Real!$A$25:$CD$376,Incurred_Real!AT$1,FALSE)</f>
        <v>0</v>
      </c>
      <c r="AU312" s="246">
        <f>VLOOKUP($A312,Incurred_Real!$A$25:$CD$376,Incurred_Real!AU$1,FALSE)</f>
        <v>0</v>
      </c>
      <c r="AV312" s="246">
        <f>VLOOKUP($A312,Incurred_Real!$A$25:$CD$376,Incurred_Real!AV$1,FALSE)</f>
        <v>1</v>
      </c>
      <c r="AW312" s="246">
        <f>VLOOKUP($A312,Incurred_Real!$A$25:$CD$376,Incurred_Real!AW$1,FALSE)</f>
        <v>0</v>
      </c>
      <c r="AX312" s="246">
        <f>VLOOKUP($A312,Incurred_Real!$A$25:$CD$376,Incurred_Real!AX$1,FALSE)</f>
        <v>0</v>
      </c>
      <c r="AY312" s="246">
        <f>VLOOKUP($A312,Incurred_Real!$A$25:$CD$376,Incurred_Real!AY$1,FALSE)</f>
        <v>0</v>
      </c>
      <c r="AZ312" s="246">
        <f>VLOOKUP($A312,Incurred_Real!$A$25:$CD$376,Incurred_Real!AZ$1,FALSE)</f>
        <v>0</v>
      </c>
      <c r="BA312" s="246">
        <f>VLOOKUP($A312,Incurred_Real!$A$25:$CD$376,Incurred_Real!BA$1,FALSE)</f>
        <v>0</v>
      </c>
      <c r="BB312" s="246">
        <f>VLOOKUP($A312,Incurred_Real!$A$25:$CD$376,Incurred_Real!BB$1,FALSE)</f>
        <v>0</v>
      </c>
      <c r="BC312" s="246">
        <f>VLOOKUP($A312,Incurred_Real!$A$25:$CD$376,Incurred_Real!BC$1,FALSE)</f>
        <v>0</v>
      </c>
      <c r="BD312" s="246">
        <f>VLOOKUP($A312,Incurred_Real!$A$25:$CD$376,Incurred_Real!BD$1,FALSE)</f>
        <v>0</v>
      </c>
      <c r="BE312" s="246">
        <f>VLOOKUP($A312,Incurred_Real!$A$25:$CD$376,Incurred_Real!BE$1,FALSE)</f>
        <v>0</v>
      </c>
      <c r="BF312" s="246">
        <f>VLOOKUP($A312,Incurred_Real!$A$25:$CD$376,Incurred_Real!BF$1,FALSE)</f>
        <v>0</v>
      </c>
      <c r="BG312" s="246">
        <f>VLOOKUP($A312,Incurred_Real!$A$25:$CD$376,Incurred_Real!BG$1,FALSE)</f>
        <v>0</v>
      </c>
      <c r="BH312" s="246">
        <f>VLOOKUP($A312,Incurred_Real!$A$25:$CD$376,Incurred_Real!BH$1,FALSE)</f>
        <v>0</v>
      </c>
      <c r="BI312" s="246">
        <f>VLOOKUP($A312,Incurred_Real!$A$25:$CD$376,Incurred_Real!BI$1,FALSE)</f>
        <v>0</v>
      </c>
      <c r="BJ312" s="246">
        <f>VLOOKUP($A312,Incurred_Real!$A$25:$CD$376,Incurred_Real!BJ$1,FALSE)</f>
        <v>0</v>
      </c>
      <c r="BK312" s="246">
        <f>VLOOKUP($A312,Incurred_Real!$A$25:$CD$376,Incurred_Real!BK$1,FALSE)</f>
        <v>0</v>
      </c>
      <c r="BL312" s="246">
        <f>VLOOKUP($A312,Incurred_Real!$A$25:$CD$376,Incurred_Real!BL$1,FALSE)</f>
        <v>0</v>
      </c>
      <c r="BM312" s="246">
        <f>VLOOKUP($A312,Incurred_Real!$A$25:$CD$376,Incurred_Real!BM$1,FALSE)</f>
        <v>0</v>
      </c>
      <c r="BN312" s="246">
        <f>VLOOKUP($A312,Incurred_Real!$A$25:$CD$376,Incurred_Real!BN$1,FALSE)</f>
        <v>0</v>
      </c>
      <c r="BO312" s="246">
        <f>VLOOKUP($A312,Incurred_Real!$A$25:$CD$376,Incurred_Real!BO$1,FALSE)</f>
        <v>0</v>
      </c>
      <c r="BP312" s="246">
        <f>VLOOKUP($A312,Incurred_Real!$A$25:$CD$376,Incurred_Real!BP$1,FALSE)</f>
        <v>0</v>
      </c>
      <c r="BQ312" s="246">
        <f>VLOOKUP($A312,Incurred_Real!$A$25:$CD$376,Incurred_Real!BQ$1,FALSE)</f>
        <v>0</v>
      </c>
      <c r="BR312" s="246">
        <f>VLOOKUP($A312,Incurred_Real!$A$25:$CD$376,Incurred_Real!BR$1,FALSE)</f>
        <v>0</v>
      </c>
      <c r="BS312" s="254">
        <f t="shared" si="62"/>
        <v>1</v>
      </c>
      <c r="BT312" s="249">
        <f>1+IF(ISNA(VLOOKUP($A312,'Project labour content'!$A$7:$D$255,'Project labour content'!$D$1,FALSE)),VLOOKUP($D312,'Project labour content'!$F$6:$G$15,'Project labour content'!$G$1,FALSE),VLOOKUP($A312,'Project labour content'!$A$7:$D$255,'Project labour content'!$D$1,FALSE))*LabEsc22*1</f>
        <v>1.0018729719950881</v>
      </c>
      <c r="BU312" s="249">
        <f>1+IF(ISNA(VLOOKUP($A312,'Project labour content'!$A$7:$D$255,'Project labour content'!$D$1,FALSE)),VLOOKUP($D312,'Project labour content'!$F$6:$G$15,'Project labour content'!$G$1,FALSE),VLOOKUP($A312,'Project labour content'!$A$7:$D$255,'Project labour content'!$D$1,FALSE))*LabEsc23*1</f>
        <v>1.0037549342557526</v>
      </c>
      <c r="BV312" s="249">
        <f>1+IF(ISNA(VLOOKUP($A312,'Project labour content'!$A$7:$D$255,'Project labour content'!$D$1,FALSE)),VLOOKUP($D312,'Project labour content'!$F$6:$G$15,'Project labour content'!$G$1,FALSE),VLOOKUP($A312,'Project labour content'!$A$7:$D$255,'Project labour content'!$D$1,FALSE))*LabEsc24*1</f>
        <v>1.0055277427052984</v>
      </c>
      <c r="BW312" s="249">
        <f>1+IF(ISNA(VLOOKUP($A312,'Project labour content'!$A$7:$D$255,'Project labour content'!$D$1,FALSE)),VLOOKUP($D312,'Project labour content'!$F$6:$G$15,'Project labour content'!$G$1,FALSE),VLOOKUP($A312,'Project labour content'!$A$7:$D$255,'Project labour content'!$D$1,FALSE))*LabEsc25*1</f>
        <v>1.0079021241553905</v>
      </c>
      <c r="BX312" s="249">
        <f>1+IF(ISNA(VLOOKUP($A312,'Project labour content'!$A$7:$D$255,'Project labour content'!$D$1,FALSE)),VLOOKUP($D312,'Project labour content'!$F$6:$G$15,'Project labour content'!$G$1,FALSE),VLOOKUP($A312,'Project labour content'!$A$7:$D$255,'Project labour content'!$D$1,FALSE))*LabEsc26*1</f>
        <v>1.0104898042057489</v>
      </c>
      <c r="BY312" s="249">
        <f>1+IF(ISNA(VLOOKUP($A312,'Project labour content'!$A$7:$D$255,'Project labour content'!$D$1,FALSE)),VLOOKUP($D312,'Project labour content'!$F$6:$G$15,'Project labour content'!$G$1,FALSE),VLOOKUP($A312,'Project labour content'!$A$7:$D$255,'Project labour content'!$D$1,FALSE))*LabEsc27*1</f>
        <v>1.0120925734184787</v>
      </c>
      <c r="BZ312" s="249">
        <f>1+IF(ISNA(VLOOKUP($A312,'Project labour content'!$A$7:$D$255,'Project labour content'!$D$1,FALSE)),VLOOKUP($D312,'Project labour content'!$F$6:$G$15,'Project labour content'!$G$1,FALSE),VLOOKUP($A312,'Project labour content'!$A$7:$D$255,'Project labour content'!$D$1,FALSE))*LabEsc28*1</f>
        <v>1.0132994586356641</v>
      </c>
      <c r="CA312" s="249">
        <f>1+IF(ISNA(VLOOKUP($A312,'Project labour content'!$A$7:$D$255,'Project labour content'!$D$1,FALSE)),VLOOKUP($D312,'Project labour content'!$F$6:$G$15,'Project labour content'!$G$1,FALSE),VLOOKUP($A312,'Project labour content'!$A$7:$D$255,'Project labour content'!$D$1,FALSE))*LabEsc29*1</f>
        <v>1.0152362680322033</v>
      </c>
      <c r="CB312" s="250" t="str">
        <f>IF(ISNA(VLOOKUP($A312,'Project labour content'!$A$7:$D$255,'Project labour content'!$D$1,FALSE)),"Category","Project")</f>
        <v>Project</v>
      </c>
      <c r="CD312" s="247" t="str">
        <f t="shared" si="63"/>
        <v>15145</v>
      </c>
    </row>
    <row r="313" spans="1:82" x14ac:dyDescent="0.15">
      <c r="A313" s="11" t="s">
        <v>947</v>
      </c>
      <c r="B313" s="11" t="str">
        <f>VLOOKUP($A313,'Incurred Real 2022$'!$A$25:$AC$426,'Incurred Real 2022$'!B$1,FALSE)</f>
        <v>Minor Operational Systems Upgrade 2024-2028</v>
      </c>
      <c r="C313" s="11" t="str">
        <f>VLOOKUP($A313,'Incurred Real 2022$'!$A$25:$AC$426,'Incurred Real 2022$'!C$1,FALSE)</f>
        <v>ExAnte</v>
      </c>
      <c r="D313" s="11" t="str">
        <f>VLOOKUP($A313,'Incurred Real 2022$'!$A$25:$AC$426,'Incurred Real 2022$'!D$1,FALSE)</f>
        <v>Replacement</v>
      </c>
      <c r="E313" s="11" t="str">
        <f>VLOOKUP($A313,'Incurred Real 2022$'!$A$25:$AC$426,'Incurred Real 2022$'!E$1,FALSE)</f>
        <v>Potential</v>
      </c>
      <c r="F313" s="105" t="str">
        <f>IF(VLOOKUP($A313,'Incurred Real 2022$'!$A$25:$AC$426,'Incurred Real 2022$'!F$1,FALSE)=0,"",VLOOKUP($A313,'Incurred Real 2022$'!$A$25:$AC$426,'Incurred Real 2022$'!F$1,FALSE))</f>
        <v/>
      </c>
      <c r="G313" s="105" t="str">
        <f>IF(VLOOKUP($A313,'Incurred Real 2022$'!$A$25:$AC$426,'Incurred Real 2022$'!G$1,FALSE)=0,"",VLOOKUP($A313,'Incurred Real 2022$'!$A$25:$AC$426,'Incurred Real 2022$'!G$1,FALSE))</f>
        <v/>
      </c>
      <c r="H313" s="105" t="str">
        <f>IF(VLOOKUP($A313,'Incurred Real 2022$'!$A$25:$AC$426,'Incurred Real 2022$'!H$1,FALSE)=0,"",VLOOKUP($A313,'Incurred Real 2022$'!$A$25:$AC$426,'Incurred Real 2022$'!H$1,FALSE))</f>
        <v/>
      </c>
      <c r="I313" s="105" t="str">
        <f>IF(VLOOKUP($A313,'Incurred Real 2022$'!$A$25:$AC$426,'Incurred Real 2022$'!I$1,FALSE)=0,"",VLOOKUP($A313,'Incurred Real 2022$'!$A$25:$AC$426,'Incurred Real 2022$'!I$1,FALSE))</f>
        <v/>
      </c>
      <c r="J313" s="105" t="str">
        <f>IF(VLOOKUP($A313,'Incurred Real 2022$'!$A$25:$AC$426,'Incurred Real 2022$'!J$1,FALSE)=0,"",VLOOKUP($A313,'Incurred Real 2022$'!$A$25:$AC$426,'Incurred Real 2022$'!J$1,FALSE))</f>
        <v/>
      </c>
      <c r="K313" s="105" t="str">
        <f>IF(VLOOKUP($A313,'Incurred Real 2022$'!$A$25:$AC$426,'Incurred Real 2022$'!K$1,FALSE)=0,"",VLOOKUP($A313,'Incurred Real 2022$'!$A$25:$AC$426,'Incurred Real 2022$'!K$1,FALSE))</f>
        <v/>
      </c>
      <c r="L313" s="105" t="str">
        <f>IF(VLOOKUP($A313,'Incurred Real 2022$'!$A$25:$AC$426,'Incurred Real 2022$'!L$1,FALSE)=0,"",VLOOKUP($A313,'Incurred Real 2022$'!$A$25:$AC$426,'Incurred Real 2022$'!L$1,FALSE))</f>
        <v/>
      </c>
      <c r="M313" s="105" t="str">
        <f>IF(VLOOKUP($A313,'Incurred Real 2022$'!$A$25:$AC$426,'Incurred Real 2022$'!M$1,FALSE)=0,"",VLOOKUP($A313,'Incurred Real 2022$'!$A$25:$AC$426,'Incurred Real 2022$'!M$1,FALSE))</f>
        <v/>
      </c>
      <c r="N313" s="105" t="str">
        <f>IF(VLOOKUP($A313,'Incurred Real 2022$'!$A$25:$AC$426,'Incurred Real 2022$'!N$1,FALSE)=0,"",VLOOKUP($A313,'Incurred Real 2022$'!$A$25:$AC$426,'Incurred Real 2022$'!N$1,FALSE))</f>
        <v/>
      </c>
      <c r="O313" s="105" t="str">
        <f>IF(VLOOKUP($A313,'Incurred Real 2022$'!$A$25:$AC$426,'Incurred Real 2022$'!O$1,FALSE)=0,"",VLOOKUP($A313,'Incurred Real 2022$'!$A$25:$AC$426,'Incurred Real 2022$'!O$1,FALSE))</f>
        <v/>
      </c>
      <c r="P313" s="105" t="str">
        <f>IF(VLOOKUP($A313,'Incurred Real 2022$'!$A$25:$AC$426,'Incurred Real 2022$'!P$1,FALSE)=0,"",VLOOKUP($A313,'Incurred Real 2022$'!$A$25:$AC$426,'Incurred Real 2022$'!P$1,FALSE))</f>
        <v/>
      </c>
      <c r="Q313" s="105" t="str">
        <f>IF(VLOOKUP($A313,'Incurred Real 2022$'!$A$25:$AC$426,'Incurred Real 2022$'!Q$1,FALSE)=0,"",VLOOKUP($A313,'Incurred Real 2022$'!$A$25:$AC$426,'Incurred Real 2022$'!Q$1,FALSE))</f>
        <v/>
      </c>
      <c r="R313" s="105" t="str">
        <f>IF(VLOOKUP($A313,'Incurred Real 2022$'!$A$25:$AC$426,'Incurred Real 2022$'!R$1,FALSE)=0,"",VLOOKUP($A313,'Incurred Real 2022$'!$A$25:$AC$426,'Incurred Real 2022$'!R$1,FALSE))</f>
        <v/>
      </c>
      <c r="S313" s="105" t="str">
        <f>IF(VLOOKUP($A313,'Incurred Real 2022$'!$A$25:$AC$426,'Incurred Real 2022$'!S$1,FALSE)=0,"",VLOOKUP($A313,'Incurred Real 2022$'!$A$25:$AC$426,'Incurred Real 2022$'!S$1,FALSE))</f>
        <v/>
      </c>
      <c r="T313" s="105" t="str">
        <f>IF(VLOOKUP($A313,'Incurred Real 2022$'!$A$25:$AC$426,'Incurred Real 2022$'!T$1,FALSE)=0,"",VLOOKUP($A313,'Incurred Real 2022$'!$A$25:$AC$426,'Incurred Real 2022$'!T$1,FALSE))</f>
        <v/>
      </c>
      <c r="U313" s="105" t="str">
        <f>IF(VLOOKUP($A313,'Incurred Real 2022$'!$A$25:$AC$426,'Incurred Real 2022$'!U$1,FALSE)=0,"",VLOOKUP($A313,'Incurred Real 2022$'!$A$25:$AC$426,'Incurred Real 2022$'!U$1,FALSE))</f>
        <v/>
      </c>
      <c r="V313" s="13" t="str">
        <f>IF(ISTEXT(VLOOKUP($A313,'Incurred Real 2022$'!$A$25:$AC$426,'Incurred Real 2022$'!V$1,FALSE)),"",(VLOOKUP($A313,'Incurred Real 2022$'!$A$25:$AC$426,'Incurred Real 2022$'!V$1,FALSE))*BT313*Incurred_Nominal!V$15)</f>
        <v/>
      </c>
      <c r="W313" s="13" t="str">
        <f>IF(ISTEXT(VLOOKUP($A313,'Incurred Real 2022$'!$A$25:$AC$426,'Incurred Real 2022$'!W$1,FALSE)),"",(VLOOKUP($A313,'Incurred Real 2022$'!$A$25:$AC$426,'Incurred Real 2022$'!W$1,FALSE))*BU313*Incurred_Nominal!W$15)</f>
        <v/>
      </c>
      <c r="X313" s="13">
        <f>IF(ISTEXT(VLOOKUP($A313,'Incurred Real 2022$'!$A$25:$AC$426,'Incurred Real 2022$'!X$1,FALSE)),"",(VLOOKUP($A313,'Incurred Real 2022$'!$A$25:$AC$426,'Incurred Real 2022$'!X$1,FALSE))*BV313*Incurred_Nominal!X$15)</f>
        <v>959962.02705868112</v>
      </c>
      <c r="Y313" s="13">
        <f>IF(ISTEXT(VLOOKUP($A313,'Incurred Real 2022$'!$A$25:$AC$426,'Incurred Real 2022$'!Y$1,FALSE)),"",(VLOOKUP($A313,'Incurred Real 2022$'!$A$25:$AC$426,'Incurred Real 2022$'!Y$1,FALSE))*BW313*Incurred_Nominal!Y$15)</f>
        <v>987653.53712353576</v>
      </c>
      <c r="Z313" s="13">
        <f>IF(ISTEXT(VLOOKUP($A313,'Incurred Real 2022$'!$A$25:$AC$426,'Incurred Real 2022$'!Z$1,FALSE)),"",(VLOOKUP($A313,'Incurred Real 2022$'!$A$25:$AC$426,'Incurred Real 2022$'!Z$1,FALSE))*BX313*Incurred_Nominal!Z$15)</f>
        <v>1016548.6513818423</v>
      </c>
      <c r="AA313" s="13">
        <f>IF(ISTEXT(VLOOKUP($A313,'Incurred Real 2022$'!$A$25:$AC$426,'Incurred Real 2022$'!AA$1,FALSE)),"",(VLOOKUP($A313,'Incurred Real 2022$'!$A$25:$AC$426,'Incurred Real 2022$'!AA$1,FALSE))*BY313*Incurred_Nominal!AA$15)</f>
        <v>1044238.4822925616</v>
      </c>
      <c r="AB313" s="13">
        <f>IF(ISTEXT(VLOOKUP($A313,'Incurred Real 2022$'!$A$25:$AC$426,'Incurred Real 2022$'!AB$1,FALSE)),"",(VLOOKUP($A313,'Incurred Real 2022$'!$A$25:$AC$426,'Incurred Real 2022$'!AB$1,FALSE))*BZ313*Incurred_Nominal!AB$15)</f>
        <v>1071839.6953258151</v>
      </c>
      <c r="AC313" s="13" t="str">
        <f>IF(ISTEXT(VLOOKUP($A313,'Incurred Real 2022$'!$A$25:$AC$426,'Incurred Real 2022$'!AC$1,FALSE)),"",(VLOOKUP($A313,'Incurred Real 2022$'!$A$25:$AC$426,'Incurred Real 2022$'!AC$1,FALSE))*CA313*Incurred_Nominal!AC$15)</f>
        <v/>
      </c>
      <c r="AD313" s="232">
        <f t="shared" si="58"/>
        <v>5080242.393182436</v>
      </c>
      <c r="AE313" s="232">
        <f t="shared" si="59"/>
        <v>5080242.393182436</v>
      </c>
      <c r="AF313" s="239">
        <f t="shared" si="60"/>
        <v>5323042.7412702804</v>
      </c>
      <c r="AG313" s="237">
        <f t="shared" si="57"/>
        <v>5323042.7412702804</v>
      </c>
      <c r="AH313" s="240">
        <f t="shared" si="64"/>
        <v>1</v>
      </c>
      <c r="AI313" s="234">
        <f>VLOOKUP($A313,Incurred_Real!$A$25:$AP$479,Incurred_Real!AI$1,FALSE)</f>
        <v>2028</v>
      </c>
      <c r="AJ313" s="235" t="str">
        <f>VLOOKUP($A313,Incurred_Real!$A$25:$AP$479,Incurred_Real!AJ$1,FALSE)</f>
        <v/>
      </c>
      <c r="AK313" s="236">
        <f>VLOOKUP($A313,Incurred_Real!$A$25:$AP$479,Incurred_Real!AK$1,FALSE)</f>
        <v>2028</v>
      </c>
      <c r="AL313" s="235" t="str">
        <f>VLOOKUP($A313,Incurred_Real!$A$25:$AP$479,Incurred_Real!AL$1,FALSE)</f>
        <v/>
      </c>
      <c r="AM313" s="237">
        <f>IF(AL313="Commissioned Extra","",(IF((AD313)=0,0,SUMPRODUCT($F$17:$U$17,F313:U313))+VLOOKUP($A313,Incurred_Real!$A$25:$BS$376,Incurred_Real!$AO$1,FALSE)))</f>
        <v>4784209.0523432875</v>
      </c>
      <c r="AN313" s="232" cm="1">
        <f t="array" ref="AN313">IF(ROUND(AE313,0)=0,0,LOOKUP(2,1/(F313:AC313&lt;&gt;""),F313:AC313))</f>
        <v>1071839.6953258151</v>
      </c>
      <c r="AO313" s="232">
        <f t="shared" si="61"/>
        <v>5080242.393182436</v>
      </c>
      <c r="AP313" s="78"/>
      <c r="AQ313" s="20"/>
      <c r="AR313" s="245">
        <f>VLOOKUP($A313,Incurred_Real!$A$25:$CD$376,Incurred_Real!AR$1,FALSE)</f>
        <v>1</v>
      </c>
      <c r="AS313" s="246">
        <f>VLOOKUP($A313,Incurred_Real!$A$25:$CD$376,Incurred_Real!AS$1,FALSE)</f>
        <v>0</v>
      </c>
      <c r="AT313" s="246">
        <f>VLOOKUP($A313,Incurred_Real!$A$25:$CD$376,Incurred_Real!AT$1,FALSE)</f>
        <v>0</v>
      </c>
      <c r="AU313" s="246">
        <f>VLOOKUP($A313,Incurred_Real!$A$25:$CD$376,Incurred_Real!AU$1,FALSE)</f>
        <v>0</v>
      </c>
      <c r="AV313" s="246">
        <f>VLOOKUP($A313,Incurred_Real!$A$25:$CD$376,Incurred_Real!AV$1,FALSE)</f>
        <v>1</v>
      </c>
      <c r="AW313" s="246">
        <f>VLOOKUP($A313,Incurred_Real!$A$25:$CD$376,Incurred_Real!AW$1,FALSE)</f>
        <v>0</v>
      </c>
      <c r="AX313" s="246">
        <f>VLOOKUP($A313,Incurred_Real!$A$25:$CD$376,Incurred_Real!AX$1,FALSE)</f>
        <v>0</v>
      </c>
      <c r="AY313" s="246">
        <f>VLOOKUP($A313,Incurred_Real!$A$25:$CD$376,Incurred_Real!AY$1,FALSE)</f>
        <v>0</v>
      </c>
      <c r="AZ313" s="246">
        <f>VLOOKUP($A313,Incurred_Real!$A$25:$CD$376,Incurred_Real!AZ$1,FALSE)</f>
        <v>0</v>
      </c>
      <c r="BA313" s="246">
        <f>VLOOKUP($A313,Incurred_Real!$A$25:$CD$376,Incurred_Real!BA$1,FALSE)</f>
        <v>0</v>
      </c>
      <c r="BB313" s="246">
        <f>VLOOKUP($A313,Incurred_Real!$A$25:$CD$376,Incurred_Real!BB$1,FALSE)</f>
        <v>0</v>
      </c>
      <c r="BC313" s="246">
        <f>VLOOKUP($A313,Incurred_Real!$A$25:$CD$376,Incurred_Real!BC$1,FALSE)</f>
        <v>0</v>
      </c>
      <c r="BD313" s="246">
        <f>VLOOKUP($A313,Incurred_Real!$A$25:$CD$376,Incurred_Real!BD$1,FALSE)</f>
        <v>0</v>
      </c>
      <c r="BE313" s="246">
        <f>VLOOKUP($A313,Incurred_Real!$A$25:$CD$376,Incurred_Real!BE$1,FALSE)</f>
        <v>0</v>
      </c>
      <c r="BF313" s="246">
        <f>VLOOKUP($A313,Incurred_Real!$A$25:$CD$376,Incurred_Real!BF$1,FALSE)</f>
        <v>0</v>
      </c>
      <c r="BG313" s="246">
        <f>VLOOKUP($A313,Incurred_Real!$A$25:$CD$376,Incurred_Real!BG$1,FALSE)</f>
        <v>0</v>
      </c>
      <c r="BH313" s="246">
        <f>VLOOKUP($A313,Incurred_Real!$A$25:$CD$376,Incurred_Real!BH$1,FALSE)</f>
        <v>0</v>
      </c>
      <c r="BI313" s="246">
        <f>VLOOKUP($A313,Incurred_Real!$A$25:$CD$376,Incurred_Real!BI$1,FALSE)</f>
        <v>0</v>
      </c>
      <c r="BJ313" s="246">
        <f>VLOOKUP($A313,Incurred_Real!$A$25:$CD$376,Incurred_Real!BJ$1,FALSE)</f>
        <v>0</v>
      </c>
      <c r="BK313" s="246">
        <f>VLOOKUP($A313,Incurred_Real!$A$25:$CD$376,Incurred_Real!BK$1,FALSE)</f>
        <v>0</v>
      </c>
      <c r="BL313" s="246">
        <f>VLOOKUP($A313,Incurred_Real!$A$25:$CD$376,Incurred_Real!BL$1,FALSE)</f>
        <v>0</v>
      </c>
      <c r="BM313" s="246">
        <f>VLOOKUP($A313,Incurred_Real!$A$25:$CD$376,Incurred_Real!BM$1,FALSE)</f>
        <v>0</v>
      </c>
      <c r="BN313" s="246">
        <f>VLOOKUP($A313,Incurred_Real!$A$25:$CD$376,Incurred_Real!BN$1,FALSE)</f>
        <v>0</v>
      </c>
      <c r="BO313" s="246">
        <f>VLOOKUP($A313,Incurred_Real!$A$25:$CD$376,Incurred_Real!BO$1,FALSE)</f>
        <v>0</v>
      </c>
      <c r="BP313" s="246">
        <f>VLOOKUP($A313,Incurred_Real!$A$25:$CD$376,Incurred_Real!BP$1,FALSE)</f>
        <v>0</v>
      </c>
      <c r="BQ313" s="246">
        <f>VLOOKUP($A313,Incurred_Real!$A$25:$CD$376,Incurred_Real!BQ$1,FALSE)</f>
        <v>0</v>
      </c>
      <c r="BR313" s="246">
        <f>VLOOKUP($A313,Incurred_Real!$A$25:$CD$376,Incurred_Real!BR$1,FALSE)</f>
        <v>0</v>
      </c>
      <c r="BS313" s="254">
        <f t="shared" si="62"/>
        <v>1</v>
      </c>
      <c r="BT313" s="249">
        <f>1+IF(ISNA(VLOOKUP($A313,'Project labour content'!$A$7:$D$255,'Project labour content'!$D$1,FALSE)),VLOOKUP($D313,'Project labour content'!$F$6:$G$15,'Project labour content'!$G$1,FALSE),VLOOKUP($A313,'Project labour content'!$A$7:$D$255,'Project labour content'!$D$1,FALSE))*LabEsc22*1</f>
        <v>1.0037745457089746</v>
      </c>
      <c r="BU313" s="249">
        <f>1+IF(ISNA(VLOOKUP($A313,'Project labour content'!$A$7:$D$255,'Project labour content'!$D$1,FALSE)),VLOOKUP($D313,'Project labour content'!$F$6:$G$15,'Project labour content'!$G$1,FALSE),VLOOKUP($A313,'Project labour content'!$A$7:$D$255,'Project labour content'!$D$1,FALSE))*LabEsc23*1</f>
        <v>1.0075672092373522</v>
      </c>
      <c r="BV313" s="249">
        <f>1+IF(ISNA(VLOOKUP($A313,'Project labour content'!$A$7:$D$255,'Project labour content'!$D$1,FALSE)),VLOOKUP($D313,'Project labour content'!$F$6:$G$15,'Project labour content'!$G$1,FALSE),VLOOKUP($A313,'Project labour content'!$A$7:$D$255,'Project labour content'!$D$1,FALSE))*LabEsc24*1</f>
        <v>1.0111398982810842</v>
      </c>
      <c r="BW313" s="249">
        <f>1+IF(ISNA(VLOOKUP($A313,'Project labour content'!$A$7:$D$255,'Project labour content'!$D$1,FALSE)),VLOOKUP($D313,'Project labour content'!$F$6:$G$15,'Project labour content'!$G$1,FALSE),VLOOKUP($A313,'Project labour content'!$A$7:$D$255,'Project labour content'!$D$1,FALSE))*LabEsc25*1</f>
        <v>1.0159249198069891</v>
      </c>
      <c r="BX313" s="249">
        <f>1+IF(ISNA(VLOOKUP($A313,'Project labour content'!$A$7:$D$255,'Project labour content'!$D$1,FALSE)),VLOOKUP($D313,'Project labour content'!$F$6:$G$15,'Project labour content'!$G$1,FALSE),VLOOKUP($A313,'Project labour content'!$A$7:$D$255,'Project labour content'!$D$1,FALSE))*LabEsc26*1</f>
        <v>1.0211397957666375</v>
      </c>
      <c r="BY313" s="249">
        <f>1+IF(ISNA(VLOOKUP($A313,'Project labour content'!$A$7:$D$255,'Project labour content'!$D$1,FALSE)),VLOOKUP($D313,'Project labour content'!$F$6:$G$15,'Project labour content'!$G$1,FALSE),VLOOKUP($A313,'Project labour content'!$A$7:$D$255,'Project labour content'!$D$1,FALSE))*LabEsc27*1</f>
        <v>1.0243698097071829</v>
      </c>
      <c r="BZ313" s="249">
        <f>1+IF(ISNA(VLOOKUP($A313,'Project labour content'!$A$7:$D$255,'Project labour content'!$D$1,FALSE)),VLOOKUP($D313,'Project labour content'!$F$6:$G$15,'Project labour content'!$G$1,FALSE),VLOOKUP($A313,'Project labour content'!$A$7:$D$255,'Project labour content'!$D$1,FALSE))*LabEsc28*1</f>
        <v>1.0268020102044135</v>
      </c>
      <c r="CA313" s="249">
        <f>1+IF(ISNA(VLOOKUP($A313,'Project labour content'!$A$7:$D$255,'Project labour content'!$D$1,FALSE)),VLOOKUP($D313,'Project labour content'!$F$6:$G$15,'Project labour content'!$G$1,FALSE),VLOOKUP($A313,'Project labour content'!$A$7:$D$255,'Project labour content'!$D$1,FALSE))*LabEsc29*1</f>
        <v>1.0307052055623696</v>
      </c>
      <c r="CB313" s="250" t="str">
        <f>IF(ISNA(VLOOKUP($A313,'Project labour content'!$A$7:$D$255,'Project labour content'!$D$1,FALSE)),"Category","Project")</f>
        <v>Project</v>
      </c>
      <c r="CD313" s="247" t="str">
        <f t="shared" si="63"/>
        <v>15180</v>
      </c>
    </row>
    <row r="314" spans="1:82" x14ac:dyDescent="0.15">
      <c r="A314" s="11" t="s">
        <v>925</v>
      </c>
      <c r="B314" s="11" t="str">
        <f>VLOOKUP($A314,'Incurred Real 2022$'!$A$25:$AC$426,'Incurred Real 2022$'!B$1,FALSE)</f>
        <v>Minor Business Systems Upgrade 2024-2028</v>
      </c>
      <c r="C314" s="11" t="str">
        <f>VLOOKUP($A314,'Incurred Real 2022$'!$A$25:$AC$426,'Incurred Real 2022$'!C$1,FALSE)</f>
        <v>ExAnte</v>
      </c>
      <c r="D314" s="11" t="str">
        <f>VLOOKUP($A314,'Incurred Real 2022$'!$A$25:$AC$426,'Incurred Real 2022$'!D$1,FALSE)</f>
        <v>Information Technology</v>
      </c>
      <c r="E314" s="11" t="str">
        <f>VLOOKUP($A314,'Incurred Real 2022$'!$A$25:$AC$426,'Incurred Real 2022$'!E$1,FALSE)</f>
        <v>Potential</v>
      </c>
      <c r="F314" s="105" t="str">
        <f>IF(VLOOKUP($A314,'Incurred Real 2022$'!$A$25:$AC$426,'Incurred Real 2022$'!F$1,FALSE)=0,"",VLOOKUP($A314,'Incurred Real 2022$'!$A$25:$AC$426,'Incurred Real 2022$'!F$1,FALSE))</f>
        <v/>
      </c>
      <c r="G314" s="105" t="str">
        <f>IF(VLOOKUP($A314,'Incurred Real 2022$'!$A$25:$AC$426,'Incurred Real 2022$'!G$1,FALSE)=0,"",VLOOKUP($A314,'Incurred Real 2022$'!$A$25:$AC$426,'Incurred Real 2022$'!G$1,FALSE))</f>
        <v/>
      </c>
      <c r="H314" s="105" t="str">
        <f>IF(VLOOKUP($A314,'Incurred Real 2022$'!$A$25:$AC$426,'Incurred Real 2022$'!H$1,FALSE)=0,"",VLOOKUP($A314,'Incurred Real 2022$'!$A$25:$AC$426,'Incurred Real 2022$'!H$1,FALSE))</f>
        <v/>
      </c>
      <c r="I314" s="105" t="str">
        <f>IF(VLOOKUP($A314,'Incurred Real 2022$'!$A$25:$AC$426,'Incurred Real 2022$'!I$1,FALSE)=0,"",VLOOKUP($A314,'Incurred Real 2022$'!$A$25:$AC$426,'Incurred Real 2022$'!I$1,FALSE))</f>
        <v/>
      </c>
      <c r="J314" s="105" t="str">
        <f>IF(VLOOKUP($A314,'Incurred Real 2022$'!$A$25:$AC$426,'Incurred Real 2022$'!J$1,FALSE)=0,"",VLOOKUP($A314,'Incurred Real 2022$'!$A$25:$AC$426,'Incurred Real 2022$'!J$1,FALSE))</f>
        <v/>
      </c>
      <c r="K314" s="105" t="str">
        <f>IF(VLOOKUP($A314,'Incurred Real 2022$'!$A$25:$AC$426,'Incurred Real 2022$'!K$1,FALSE)=0,"",VLOOKUP($A314,'Incurred Real 2022$'!$A$25:$AC$426,'Incurred Real 2022$'!K$1,FALSE))</f>
        <v/>
      </c>
      <c r="L314" s="105" t="str">
        <f>IF(VLOOKUP($A314,'Incurred Real 2022$'!$A$25:$AC$426,'Incurred Real 2022$'!L$1,FALSE)=0,"",VLOOKUP($A314,'Incurred Real 2022$'!$A$25:$AC$426,'Incurred Real 2022$'!L$1,FALSE))</f>
        <v/>
      </c>
      <c r="M314" s="105" t="str">
        <f>IF(VLOOKUP($A314,'Incurred Real 2022$'!$A$25:$AC$426,'Incurred Real 2022$'!M$1,FALSE)=0,"",VLOOKUP($A314,'Incurred Real 2022$'!$A$25:$AC$426,'Incurred Real 2022$'!M$1,FALSE))</f>
        <v/>
      </c>
      <c r="N314" s="105" t="str">
        <f>IF(VLOOKUP($A314,'Incurred Real 2022$'!$A$25:$AC$426,'Incurred Real 2022$'!N$1,FALSE)=0,"",VLOOKUP($A314,'Incurred Real 2022$'!$A$25:$AC$426,'Incurred Real 2022$'!N$1,FALSE))</f>
        <v/>
      </c>
      <c r="O314" s="105" t="str">
        <f>IF(VLOOKUP($A314,'Incurred Real 2022$'!$A$25:$AC$426,'Incurred Real 2022$'!O$1,FALSE)=0,"",VLOOKUP($A314,'Incurred Real 2022$'!$A$25:$AC$426,'Incurred Real 2022$'!O$1,FALSE))</f>
        <v/>
      </c>
      <c r="P314" s="105" t="str">
        <f>IF(VLOOKUP($A314,'Incurred Real 2022$'!$A$25:$AC$426,'Incurred Real 2022$'!P$1,FALSE)=0,"",VLOOKUP($A314,'Incurred Real 2022$'!$A$25:$AC$426,'Incurred Real 2022$'!P$1,FALSE))</f>
        <v/>
      </c>
      <c r="Q314" s="105" t="str">
        <f>IF(VLOOKUP($A314,'Incurred Real 2022$'!$A$25:$AC$426,'Incurred Real 2022$'!Q$1,FALSE)=0,"",VLOOKUP($A314,'Incurred Real 2022$'!$A$25:$AC$426,'Incurred Real 2022$'!Q$1,FALSE))</f>
        <v/>
      </c>
      <c r="R314" s="105" t="str">
        <f>IF(VLOOKUP($A314,'Incurred Real 2022$'!$A$25:$AC$426,'Incurred Real 2022$'!R$1,FALSE)=0,"",VLOOKUP($A314,'Incurred Real 2022$'!$A$25:$AC$426,'Incurred Real 2022$'!R$1,FALSE))</f>
        <v/>
      </c>
      <c r="S314" s="105" t="str">
        <f>IF(VLOOKUP($A314,'Incurred Real 2022$'!$A$25:$AC$426,'Incurred Real 2022$'!S$1,FALSE)=0,"",VLOOKUP($A314,'Incurred Real 2022$'!$A$25:$AC$426,'Incurred Real 2022$'!S$1,FALSE))</f>
        <v/>
      </c>
      <c r="T314" s="105" t="str">
        <f>IF(VLOOKUP($A314,'Incurred Real 2022$'!$A$25:$AC$426,'Incurred Real 2022$'!T$1,FALSE)=0,"",VLOOKUP($A314,'Incurred Real 2022$'!$A$25:$AC$426,'Incurred Real 2022$'!T$1,FALSE))</f>
        <v/>
      </c>
      <c r="U314" s="105" t="str">
        <f>IF(VLOOKUP($A314,'Incurred Real 2022$'!$A$25:$AC$426,'Incurred Real 2022$'!U$1,FALSE)=0,"",VLOOKUP($A314,'Incurred Real 2022$'!$A$25:$AC$426,'Incurred Real 2022$'!U$1,FALSE))</f>
        <v/>
      </c>
      <c r="V314" s="13" t="str">
        <f>IF(ISTEXT(VLOOKUP($A314,'Incurred Real 2022$'!$A$25:$AC$426,'Incurred Real 2022$'!V$1,FALSE)),"",(VLOOKUP($A314,'Incurred Real 2022$'!$A$25:$AC$426,'Incurred Real 2022$'!V$1,FALSE))*BT314*Incurred_Nominal!V$15)</f>
        <v/>
      </c>
      <c r="W314" s="13" t="str">
        <f>IF(ISTEXT(VLOOKUP($A314,'Incurred Real 2022$'!$A$25:$AC$426,'Incurred Real 2022$'!W$1,FALSE)),"",(VLOOKUP($A314,'Incurred Real 2022$'!$A$25:$AC$426,'Incurred Real 2022$'!W$1,FALSE))*BU314*Incurred_Nominal!W$15)</f>
        <v/>
      </c>
      <c r="X314" s="13">
        <f>IF(ISTEXT(VLOOKUP($A314,'Incurred Real 2022$'!$A$25:$AC$426,'Incurred Real 2022$'!X$1,FALSE)),"",(VLOOKUP($A314,'Incurred Real 2022$'!$A$25:$AC$426,'Incurred Real 2022$'!X$1,FALSE))*BV314*Incurred_Nominal!X$15)</f>
        <v>589219.1983120623</v>
      </c>
      <c r="Y314" s="13">
        <f>IF(ISTEXT(VLOOKUP($A314,'Incurred Real 2022$'!$A$25:$AC$426,'Incurred Real 2022$'!Y$1,FALSE)),"",(VLOOKUP($A314,'Incurred Real 2022$'!$A$25:$AC$426,'Incurred Real 2022$'!Y$1,FALSE))*BW314*Incurred_Nominal!Y$15)</f>
        <v>606265.2643212619</v>
      </c>
      <c r="Z314" s="13">
        <f>IF(ISTEXT(VLOOKUP($A314,'Incurred Real 2022$'!$A$25:$AC$426,'Incurred Real 2022$'!Z$1,FALSE)),"",(VLOOKUP($A314,'Incurred Real 2022$'!$A$25:$AC$426,'Incurred Real 2022$'!Z$1,FALSE))*BX314*Incurred_Nominal!Z$15)</f>
        <v>624056.73887196649</v>
      </c>
      <c r="AA314" s="13">
        <f>IF(ISTEXT(VLOOKUP($A314,'Incurred Real 2022$'!$A$25:$AC$426,'Incurred Real 2022$'!AA$1,FALSE)),"",(VLOOKUP($A314,'Incurred Real 2022$'!$A$25:$AC$426,'Incurred Real 2022$'!AA$1,FALSE))*BY314*Incurred_Nominal!AA$15)</f>
        <v>641089.77298654767</v>
      </c>
      <c r="AB314" s="13">
        <f>IF(ISTEXT(VLOOKUP($A314,'Incurred Real 2022$'!$A$25:$AC$426,'Incurred Real 2022$'!AB$1,FALSE)),"",(VLOOKUP($A314,'Incurred Real 2022$'!$A$25:$AC$426,'Incurred Real 2022$'!AB$1,FALSE))*BZ314*Incurred_Nominal!AB$15)</f>
        <v>658061.60826863151</v>
      </c>
      <c r="AC314" s="13" t="str">
        <f>IF(ISTEXT(VLOOKUP($A314,'Incurred Real 2022$'!$A$25:$AC$426,'Incurred Real 2022$'!AC$1,FALSE)),"",(VLOOKUP($A314,'Incurred Real 2022$'!$A$25:$AC$426,'Incurred Real 2022$'!AC$1,FALSE))*CA314*Incurred_Nominal!AC$15)</f>
        <v/>
      </c>
      <c r="AD314" s="232">
        <f t="shared" si="58"/>
        <v>3118692.58276047</v>
      </c>
      <c r="AE314" s="232">
        <f t="shared" si="59"/>
        <v>3118692.58276047</v>
      </c>
      <c r="AF314" s="239">
        <f t="shared" si="60"/>
        <v>3267734.1854193867</v>
      </c>
      <c r="AG314" s="237">
        <f t="shared" si="57"/>
        <v>3267734.1854193867</v>
      </c>
      <c r="AH314" s="240">
        <f t="shared" si="64"/>
        <v>1</v>
      </c>
      <c r="AI314" s="234">
        <f>VLOOKUP($A314,Incurred_Real!$A$25:$AP$479,Incurred_Real!AI$1,FALSE)</f>
        <v>2028</v>
      </c>
      <c r="AJ314" s="235" t="str">
        <f>VLOOKUP($A314,Incurred_Real!$A$25:$AP$479,Incurred_Real!AJ$1,FALSE)</f>
        <v/>
      </c>
      <c r="AK314" s="236">
        <f>VLOOKUP($A314,Incurred_Real!$A$25:$AP$479,Incurred_Real!AK$1,FALSE)</f>
        <v>2028</v>
      </c>
      <c r="AL314" s="235" t="str">
        <f>VLOOKUP($A314,Incurred_Real!$A$25:$AP$479,Incurred_Real!AL$1,FALSE)</f>
        <v/>
      </c>
      <c r="AM314" s="237">
        <f>IF(AL314="Commissioned Extra","",(IF((AD314)=0,0,SUMPRODUCT($F$17:$U$17,F314:U314))+VLOOKUP($A314,Incurred_Real!$A$25:$BS$376,Incurred_Real!$AO$1,FALSE)))</f>
        <v>2936952.4594131461</v>
      </c>
      <c r="AN314" s="232" cm="1">
        <f t="array" ref="AN314">IF(ROUND(AE314,0)=0,0,LOOKUP(2,1/(F314:AC314&lt;&gt;""),F314:AC314))</f>
        <v>658061.60826863151</v>
      </c>
      <c r="AO314" s="232">
        <f t="shared" si="61"/>
        <v>3118692.58276047</v>
      </c>
      <c r="AP314" s="78"/>
      <c r="AQ314" s="20"/>
      <c r="AR314" s="245">
        <f>VLOOKUP($A314,Incurred_Real!$A$25:$CD$376,Incurred_Real!AR$1,FALSE)</f>
        <v>1</v>
      </c>
      <c r="AS314" s="246">
        <f>VLOOKUP($A314,Incurred_Real!$A$25:$CD$376,Incurred_Real!AS$1,FALSE)</f>
        <v>0</v>
      </c>
      <c r="AT314" s="246">
        <f>VLOOKUP($A314,Incurred_Real!$A$25:$CD$376,Incurred_Real!AT$1,FALSE)</f>
        <v>0</v>
      </c>
      <c r="AU314" s="246">
        <f>VLOOKUP($A314,Incurred_Real!$A$25:$CD$376,Incurred_Real!AU$1,FALSE)</f>
        <v>0</v>
      </c>
      <c r="AV314" s="246">
        <f>VLOOKUP($A314,Incurred_Real!$A$25:$CD$376,Incurred_Real!AV$1,FALSE)</f>
        <v>1</v>
      </c>
      <c r="AW314" s="246">
        <f>VLOOKUP($A314,Incurred_Real!$A$25:$CD$376,Incurred_Real!AW$1,FALSE)</f>
        <v>0</v>
      </c>
      <c r="AX314" s="246">
        <f>VLOOKUP($A314,Incurred_Real!$A$25:$CD$376,Incurred_Real!AX$1,FALSE)</f>
        <v>0</v>
      </c>
      <c r="AY314" s="246">
        <f>VLOOKUP($A314,Incurred_Real!$A$25:$CD$376,Incurred_Real!AY$1,FALSE)</f>
        <v>0</v>
      </c>
      <c r="AZ314" s="246">
        <f>VLOOKUP($A314,Incurred_Real!$A$25:$CD$376,Incurred_Real!AZ$1,FALSE)</f>
        <v>0</v>
      </c>
      <c r="BA314" s="246">
        <f>VLOOKUP($A314,Incurred_Real!$A$25:$CD$376,Incurred_Real!BA$1,FALSE)</f>
        <v>0</v>
      </c>
      <c r="BB314" s="246">
        <f>VLOOKUP($A314,Incurred_Real!$A$25:$CD$376,Incurred_Real!BB$1,FALSE)</f>
        <v>0</v>
      </c>
      <c r="BC314" s="246">
        <f>VLOOKUP($A314,Incurred_Real!$A$25:$CD$376,Incurred_Real!BC$1,FALSE)</f>
        <v>0</v>
      </c>
      <c r="BD314" s="246">
        <f>VLOOKUP($A314,Incurred_Real!$A$25:$CD$376,Incurred_Real!BD$1,FALSE)</f>
        <v>0</v>
      </c>
      <c r="BE314" s="246">
        <f>VLOOKUP($A314,Incurred_Real!$A$25:$CD$376,Incurred_Real!BE$1,FALSE)</f>
        <v>0</v>
      </c>
      <c r="BF314" s="246">
        <f>VLOOKUP($A314,Incurred_Real!$A$25:$CD$376,Incurred_Real!BF$1,FALSE)</f>
        <v>0</v>
      </c>
      <c r="BG314" s="246">
        <f>VLOOKUP($A314,Incurred_Real!$A$25:$CD$376,Incurred_Real!BG$1,FALSE)</f>
        <v>0</v>
      </c>
      <c r="BH314" s="246">
        <f>VLOOKUP($A314,Incurred_Real!$A$25:$CD$376,Incurred_Real!BH$1,FALSE)</f>
        <v>0</v>
      </c>
      <c r="BI314" s="246">
        <f>VLOOKUP($A314,Incurred_Real!$A$25:$CD$376,Incurred_Real!BI$1,FALSE)</f>
        <v>0</v>
      </c>
      <c r="BJ314" s="246">
        <f>VLOOKUP($A314,Incurred_Real!$A$25:$CD$376,Incurred_Real!BJ$1,FALSE)</f>
        <v>0</v>
      </c>
      <c r="BK314" s="246">
        <f>VLOOKUP($A314,Incurred_Real!$A$25:$CD$376,Incurred_Real!BK$1,FALSE)</f>
        <v>0</v>
      </c>
      <c r="BL314" s="246">
        <f>VLOOKUP($A314,Incurred_Real!$A$25:$CD$376,Incurred_Real!BL$1,FALSE)</f>
        <v>0</v>
      </c>
      <c r="BM314" s="246">
        <f>VLOOKUP($A314,Incurred_Real!$A$25:$CD$376,Incurred_Real!BM$1,FALSE)</f>
        <v>0</v>
      </c>
      <c r="BN314" s="246">
        <f>VLOOKUP($A314,Incurred_Real!$A$25:$CD$376,Incurred_Real!BN$1,FALSE)</f>
        <v>0</v>
      </c>
      <c r="BO314" s="246">
        <f>VLOOKUP($A314,Incurred_Real!$A$25:$CD$376,Incurred_Real!BO$1,FALSE)</f>
        <v>0</v>
      </c>
      <c r="BP314" s="246">
        <f>VLOOKUP($A314,Incurred_Real!$A$25:$CD$376,Incurred_Real!BP$1,FALSE)</f>
        <v>0</v>
      </c>
      <c r="BQ314" s="246">
        <f>VLOOKUP($A314,Incurred_Real!$A$25:$CD$376,Incurred_Real!BQ$1,FALSE)</f>
        <v>0</v>
      </c>
      <c r="BR314" s="246">
        <f>VLOOKUP($A314,Incurred_Real!$A$25:$CD$376,Incurred_Real!BR$1,FALSE)</f>
        <v>0</v>
      </c>
      <c r="BS314" s="254">
        <f t="shared" si="62"/>
        <v>1</v>
      </c>
      <c r="BT314" s="249">
        <f>1+IF(ISNA(VLOOKUP($A314,'Project labour content'!$A$7:$D$255,'Project labour content'!$D$1,FALSE)),VLOOKUP($D314,'Project labour content'!$F$6:$G$15,'Project labour content'!$G$1,FALSE),VLOOKUP($A314,'Project labour content'!$A$7:$D$255,'Project labour content'!$D$1,FALSE))*LabEsc22*1</f>
        <v>1.0038400001683554</v>
      </c>
      <c r="BU314" s="249">
        <f>1+IF(ISNA(VLOOKUP($A314,'Project labour content'!$A$7:$D$255,'Project labour content'!$D$1,FALSE)),VLOOKUP($D314,'Project labour content'!$F$6:$G$15,'Project labour content'!$G$1,FALSE),VLOOKUP($A314,'Project labour content'!$A$7:$D$255,'Project labour content'!$D$1,FALSE))*LabEsc23*1</f>
        <v>1.0076984323375191</v>
      </c>
      <c r="BV314" s="249">
        <f>1+IF(ISNA(VLOOKUP($A314,'Project labour content'!$A$7:$D$255,'Project labour content'!$D$1,FALSE)),VLOOKUP($D314,'Project labour content'!$F$6:$G$15,'Project labour content'!$G$1,FALSE),VLOOKUP($A314,'Project labour content'!$A$7:$D$255,'Project labour content'!$D$1,FALSE))*LabEsc24*1</f>
        <v>1.0113330754408711</v>
      </c>
      <c r="BW314" s="249">
        <f>1+IF(ISNA(VLOOKUP($A314,'Project labour content'!$A$7:$D$255,'Project labour content'!$D$1,FALSE)),VLOOKUP($D314,'Project labour content'!$F$6:$G$15,'Project labour content'!$G$1,FALSE),VLOOKUP($A314,'Project labour content'!$A$7:$D$255,'Project labour content'!$D$1,FALSE))*LabEsc25*1</f>
        <v>1.0162010741039609</v>
      </c>
      <c r="BX314" s="249">
        <f>1+IF(ISNA(VLOOKUP($A314,'Project labour content'!$A$7:$D$255,'Project labour content'!$D$1,FALSE)),VLOOKUP($D314,'Project labour content'!$F$6:$G$15,'Project labour content'!$G$1,FALSE),VLOOKUP($A314,'Project labour content'!$A$7:$D$255,'Project labour content'!$D$1,FALSE))*LabEsc26*1</f>
        <v>1.021506381313618</v>
      </c>
      <c r="BY314" s="249">
        <f>1+IF(ISNA(VLOOKUP($A314,'Project labour content'!$A$7:$D$255,'Project labour content'!$D$1,FALSE)),VLOOKUP($D314,'Project labour content'!$F$6:$G$15,'Project labour content'!$G$1,FALSE),VLOOKUP($A314,'Project labour content'!$A$7:$D$255,'Project labour content'!$D$1,FALSE))*LabEsc27*1</f>
        <v>1.0247924069791687</v>
      </c>
      <c r="BZ314" s="249">
        <f>1+IF(ISNA(VLOOKUP($A314,'Project labour content'!$A$7:$D$255,'Project labour content'!$D$1,FALSE)),VLOOKUP($D314,'Project labour content'!$F$6:$G$15,'Project labour content'!$G$1,FALSE),VLOOKUP($A314,'Project labour content'!$A$7:$D$255,'Project labour content'!$D$1,FALSE))*LabEsc28*1</f>
        <v>1.0272667843053285</v>
      </c>
      <c r="CA314" s="249">
        <f>1+IF(ISNA(VLOOKUP($A314,'Project labour content'!$A$7:$D$255,'Project labour content'!$D$1,FALSE)),VLOOKUP($D314,'Project labour content'!$F$6:$G$15,'Project labour content'!$G$1,FALSE),VLOOKUP($A314,'Project labour content'!$A$7:$D$255,'Project labour content'!$D$1,FALSE))*LabEsc29*1</f>
        <v>1.0312376650383495</v>
      </c>
      <c r="CB314" s="250" t="str">
        <f>IF(ISNA(VLOOKUP($A314,'Project labour content'!$A$7:$D$255,'Project labour content'!$D$1,FALSE)),"Category","Project")</f>
        <v>Project</v>
      </c>
      <c r="CD314" s="247" t="str">
        <f t="shared" si="63"/>
        <v>15184</v>
      </c>
    </row>
    <row r="315" spans="1:82" x14ac:dyDescent="0.15">
      <c r="A315" s="11" t="s">
        <v>952</v>
      </c>
      <c r="B315" s="11" t="str">
        <f>VLOOKUP($A315,'Incurred Real 2022$'!$A$25:$AC$426,'Incurred Real 2022$'!B$1,FALSE)</f>
        <v>Protection Relay Unit Asset Replacement 2024-2028</v>
      </c>
      <c r="C315" s="11" t="str">
        <f>VLOOKUP($A315,'Incurred Real 2022$'!$A$25:$AC$426,'Incurred Real 2022$'!C$1,FALSE)</f>
        <v>ExAnte</v>
      </c>
      <c r="D315" s="11" t="str">
        <f>VLOOKUP($A315,'Incurred Real 2022$'!$A$25:$AC$426,'Incurred Real 2022$'!D$1,FALSE)</f>
        <v>Replacement</v>
      </c>
      <c r="E315" s="11" t="str">
        <f>VLOOKUP($A315,'Incurred Real 2022$'!$A$25:$AC$426,'Incurred Real 2022$'!E$1,FALSE)</f>
        <v>Potential</v>
      </c>
      <c r="F315" s="105" t="str">
        <f>IF(VLOOKUP($A315,'Incurred Real 2022$'!$A$25:$AC$426,'Incurred Real 2022$'!F$1,FALSE)=0,"",VLOOKUP($A315,'Incurred Real 2022$'!$A$25:$AC$426,'Incurred Real 2022$'!F$1,FALSE))</f>
        <v/>
      </c>
      <c r="G315" s="105" t="str">
        <f>IF(VLOOKUP($A315,'Incurred Real 2022$'!$A$25:$AC$426,'Incurred Real 2022$'!G$1,FALSE)=0,"",VLOOKUP($A315,'Incurred Real 2022$'!$A$25:$AC$426,'Incurred Real 2022$'!G$1,FALSE))</f>
        <v/>
      </c>
      <c r="H315" s="105" t="str">
        <f>IF(VLOOKUP($A315,'Incurred Real 2022$'!$A$25:$AC$426,'Incurred Real 2022$'!H$1,FALSE)=0,"",VLOOKUP($A315,'Incurred Real 2022$'!$A$25:$AC$426,'Incurred Real 2022$'!H$1,FALSE))</f>
        <v/>
      </c>
      <c r="I315" s="105" t="str">
        <f>IF(VLOOKUP($A315,'Incurred Real 2022$'!$A$25:$AC$426,'Incurred Real 2022$'!I$1,FALSE)=0,"",VLOOKUP($A315,'Incurred Real 2022$'!$A$25:$AC$426,'Incurred Real 2022$'!I$1,FALSE))</f>
        <v/>
      </c>
      <c r="J315" s="105" t="str">
        <f>IF(VLOOKUP($A315,'Incurred Real 2022$'!$A$25:$AC$426,'Incurred Real 2022$'!J$1,FALSE)=0,"",VLOOKUP($A315,'Incurred Real 2022$'!$A$25:$AC$426,'Incurred Real 2022$'!J$1,FALSE))</f>
        <v/>
      </c>
      <c r="K315" s="105" t="str">
        <f>IF(VLOOKUP($A315,'Incurred Real 2022$'!$A$25:$AC$426,'Incurred Real 2022$'!K$1,FALSE)=0,"",VLOOKUP($A315,'Incurred Real 2022$'!$A$25:$AC$426,'Incurred Real 2022$'!K$1,FALSE))</f>
        <v/>
      </c>
      <c r="L315" s="105" t="str">
        <f>IF(VLOOKUP($A315,'Incurred Real 2022$'!$A$25:$AC$426,'Incurred Real 2022$'!L$1,FALSE)=0,"",VLOOKUP($A315,'Incurred Real 2022$'!$A$25:$AC$426,'Incurred Real 2022$'!L$1,FALSE))</f>
        <v/>
      </c>
      <c r="M315" s="105" t="str">
        <f>IF(VLOOKUP($A315,'Incurred Real 2022$'!$A$25:$AC$426,'Incurred Real 2022$'!M$1,FALSE)=0,"",VLOOKUP($A315,'Incurred Real 2022$'!$A$25:$AC$426,'Incurred Real 2022$'!M$1,FALSE))</f>
        <v/>
      </c>
      <c r="N315" s="105" t="str">
        <f>IF(VLOOKUP($A315,'Incurred Real 2022$'!$A$25:$AC$426,'Incurred Real 2022$'!N$1,FALSE)=0,"",VLOOKUP($A315,'Incurred Real 2022$'!$A$25:$AC$426,'Incurred Real 2022$'!N$1,FALSE))</f>
        <v/>
      </c>
      <c r="O315" s="105" t="str">
        <f>IF(VLOOKUP($A315,'Incurred Real 2022$'!$A$25:$AC$426,'Incurred Real 2022$'!O$1,FALSE)=0,"",VLOOKUP($A315,'Incurred Real 2022$'!$A$25:$AC$426,'Incurred Real 2022$'!O$1,FALSE))</f>
        <v/>
      </c>
      <c r="P315" s="105" t="str">
        <f>IF(VLOOKUP($A315,'Incurred Real 2022$'!$A$25:$AC$426,'Incurred Real 2022$'!P$1,FALSE)=0,"",VLOOKUP($A315,'Incurred Real 2022$'!$A$25:$AC$426,'Incurred Real 2022$'!P$1,FALSE))</f>
        <v/>
      </c>
      <c r="Q315" s="105" t="str">
        <f>IF(VLOOKUP($A315,'Incurred Real 2022$'!$A$25:$AC$426,'Incurred Real 2022$'!Q$1,FALSE)=0,"",VLOOKUP($A315,'Incurred Real 2022$'!$A$25:$AC$426,'Incurred Real 2022$'!Q$1,FALSE))</f>
        <v/>
      </c>
      <c r="R315" s="105" t="str">
        <f>IF(VLOOKUP($A315,'Incurred Real 2022$'!$A$25:$AC$426,'Incurred Real 2022$'!R$1,FALSE)=0,"",VLOOKUP($A315,'Incurred Real 2022$'!$A$25:$AC$426,'Incurred Real 2022$'!R$1,FALSE))</f>
        <v/>
      </c>
      <c r="S315" s="105" t="str">
        <f>IF(VLOOKUP($A315,'Incurred Real 2022$'!$A$25:$AC$426,'Incurred Real 2022$'!S$1,FALSE)=0,"",VLOOKUP($A315,'Incurred Real 2022$'!$A$25:$AC$426,'Incurred Real 2022$'!S$1,FALSE))</f>
        <v/>
      </c>
      <c r="T315" s="105" t="str">
        <f>IF(VLOOKUP($A315,'Incurred Real 2022$'!$A$25:$AC$426,'Incurred Real 2022$'!T$1,FALSE)=0,"",VLOOKUP($A315,'Incurred Real 2022$'!$A$25:$AC$426,'Incurred Real 2022$'!T$1,FALSE))</f>
        <v/>
      </c>
      <c r="U315" s="105" t="str">
        <f>IF(VLOOKUP($A315,'Incurred Real 2022$'!$A$25:$AC$426,'Incurred Real 2022$'!U$1,FALSE)=0,"",VLOOKUP($A315,'Incurred Real 2022$'!$A$25:$AC$426,'Incurred Real 2022$'!U$1,FALSE))</f>
        <v/>
      </c>
      <c r="V315" s="13" t="str">
        <f>IF(ISTEXT(VLOOKUP($A315,'Incurred Real 2022$'!$A$25:$AC$426,'Incurred Real 2022$'!V$1,FALSE)),"",(VLOOKUP($A315,'Incurred Real 2022$'!$A$25:$AC$426,'Incurred Real 2022$'!V$1,FALSE))*BT315*Incurred_Nominal!V$15)</f>
        <v/>
      </c>
      <c r="W315" s="13" t="str">
        <f>IF(ISTEXT(VLOOKUP($A315,'Incurred Real 2022$'!$A$25:$AC$426,'Incurred Real 2022$'!W$1,FALSE)),"",(VLOOKUP($A315,'Incurred Real 2022$'!$A$25:$AC$426,'Incurred Real 2022$'!W$1,FALSE))*BU315*Incurred_Nominal!W$15)</f>
        <v/>
      </c>
      <c r="X315" s="13">
        <f>IF(ISTEXT(VLOOKUP($A315,'Incurred Real 2022$'!$A$25:$AC$426,'Incurred Real 2022$'!X$1,FALSE)),"",(VLOOKUP($A315,'Incurred Real 2022$'!$A$25:$AC$426,'Incurred Real 2022$'!X$1,FALSE))*BV315*Incurred_Nominal!X$15)</f>
        <v>894749.73450487247</v>
      </c>
      <c r="Y315" s="13">
        <f>IF(ISTEXT(VLOOKUP($A315,'Incurred Real 2022$'!$A$25:$AC$426,'Incurred Real 2022$'!Y$1,FALSE)),"",(VLOOKUP($A315,'Incurred Real 2022$'!$A$25:$AC$426,'Incurred Real 2022$'!Y$1,FALSE))*BW315*Incurred_Nominal!Y$15)</f>
        <v>917590.59719705244</v>
      </c>
      <c r="Z315" s="13">
        <f>IF(ISTEXT(VLOOKUP($A315,'Incurred Real 2022$'!$A$25:$AC$426,'Incurred Real 2022$'!Z$1,FALSE)),"",(VLOOKUP($A315,'Incurred Real 2022$'!$A$25:$AC$426,'Incurred Real 2022$'!Z$1,FALSE))*BX315*Incurred_Nominal!Z$15)</f>
        <v>941138.18282533891</v>
      </c>
      <c r="AA315" s="13">
        <f>IF(ISTEXT(VLOOKUP($A315,'Incurred Real 2022$'!$A$25:$AC$426,'Incurred Real 2022$'!AA$1,FALSE)),"",(VLOOKUP($A315,'Incurred Real 2022$'!$A$25:$AC$426,'Incurred Real 2022$'!AA$1,FALSE))*BY315*Incurred_Nominal!AA$15)</f>
        <v>2894078.973278027</v>
      </c>
      <c r="AB315" s="13">
        <f>IF(ISTEXT(VLOOKUP($A315,'Incurred Real 2022$'!$A$25:$AC$426,'Incurred Real 2022$'!AB$1,FALSE)),"",(VLOOKUP($A315,'Incurred Real 2022$'!$A$25:$AC$426,'Incurred Real 2022$'!AB$1,FALSE))*BZ315*Incurred_Nominal!AB$15)</f>
        <v>3954366.5151097276</v>
      </c>
      <c r="AC315" s="13" t="str">
        <f>IF(ISTEXT(VLOOKUP($A315,'Incurred Real 2022$'!$A$25:$AC$426,'Incurred Real 2022$'!AC$1,FALSE)),"",(VLOOKUP($A315,'Incurred Real 2022$'!$A$25:$AC$426,'Incurred Real 2022$'!AC$1,FALSE))*CA315*Incurred_Nominal!AC$15)</f>
        <v/>
      </c>
      <c r="AD315" s="232">
        <f t="shared" si="58"/>
        <v>9601924.0029150192</v>
      </c>
      <c r="AE315" s="232">
        <f t="shared" si="59"/>
        <v>9601924.0029150192</v>
      </c>
      <c r="AF315" s="239">
        <f t="shared" si="60"/>
        <v>9873801.4334978983</v>
      </c>
      <c r="AG315" s="237">
        <f t="shared" si="57"/>
        <v>9873801.4334978983</v>
      </c>
      <c r="AH315" s="240">
        <f t="shared" si="64"/>
        <v>1</v>
      </c>
      <c r="AI315" s="234">
        <f>VLOOKUP($A315,Incurred_Real!$A$25:$AP$479,Incurred_Real!AI$1,FALSE)</f>
        <v>2028</v>
      </c>
      <c r="AJ315" s="235" t="str">
        <f>VLOOKUP($A315,Incurred_Real!$A$25:$AP$479,Incurred_Real!AJ$1,FALSE)</f>
        <v/>
      </c>
      <c r="AK315" s="236">
        <f>VLOOKUP($A315,Incurred_Real!$A$25:$AP$479,Incurred_Real!AK$1,FALSE)</f>
        <v>2028</v>
      </c>
      <c r="AL315" s="235" t="str">
        <f>VLOOKUP($A315,Incurred_Real!$A$25:$AP$479,Incurred_Real!AL$1,FALSE)</f>
        <v/>
      </c>
      <c r="AM315" s="237">
        <f>IF(AL315="Commissioned Extra","",(IF((AD315)=0,0,SUMPRODUCT($F$17:$U$17,F315:U315))+VLOOKUP($A315,Incurred_Real!$A$25:$BS$376,Incurred_Real!$AO$1,FALSE)))</f>
        <v>8874309.7689100839</v>
      </c>
      <c r="AN315" s="232" cm="1">
        <f t="array" ref="AN315">IF(ROUND(AE315,0)=0,0,LOOKUP(2,1/(F315:AC315&lt;&gt;""),F315:AC315))</f>
        <v>3954366.5151097276</v>
      </c>
      <c r="AO315" s="232">
        <f t="shared" si="61"/>
        <v>9601924.0029150192</v>
      </c>
      <c r="AP315" s="78"/>
      <c r="AQ315" s="20"/>
      <c r="AR315" s="245">
        <f>VLOOKUP($A315,Incurred_Real!$A$25:$CD$376,Incurred_Real!AR$1,FALSE)</f>
        <v>1</v>
      </c>
      <c r="AS315" s="246">
        <f>VLOOKUP($A315,Incurred_Real!$A$25:$CD$376,Incurred_Real!AS$1,FALSE)</f>
        <v>0</v>
      </c>
      <c r="AT315" s="246">
        <f>VLOOKUP($A315,Incurred_Real!$A$25:$CD$376,Incurred_Real!AT$1,FALSE)</f>
        <v>0</v>
      </c>
      <c r="AU315" s="246">
        <f>VLOOKUP($A315,Incurred_Real!$A$25:$CD$376,Incurred_Real!AU$1,FALSE)</f>
        <v>0</v>
      </c>
      <c r="AV315" s="246">
        <f>VLOOKUP($A315,Incurred_Real!$A$25:$CD$376,Incurred_Real!AV$1,FALSE)</f>
        <v>0</v>
      </c>
      <c r="AW315" s="246">
        <f>VLOOKUP($A315,Incurred_Real!$A$25:$CD$376,Incurred_Real!AW$1,FALSE)</f>
        <v>0</v>
      </c>
      <c r="AX315" s="246">
        <f>VLOOKUP($A315,Incurred_Real!$A$25:$CD$376,Incurred_Real!AX$1,FALSE)</f>
        <v>0</v>
      </c>
      <c r="AY315" s="246">
        <f>VLOOKUP($A315,Incurred_Real!$A$25:$CD$376,Incurred_Real!AY$1,FALSE)</f>
        <v>0</v>
      </c>
      <c r="AZ315" s="246">
        <f>VLOOKUP($A315,Incurred_Real!$A$25:$CD$376,Incurred_Real!AZ$1,FALSE)</f>
        <v>0</v>
      </c>
      <c r="BA315" s="246">
        <f>VLOOKUP($A315,Incurred_Real!$A$25:$CD$376,Incurred_Real!BA$1,FALSE)</f>
        <v>0</v>
      </c>
      <c r="BB315" s="246">
        <f>VLOOKUP($A315,Incurred_Real!$A$25:$CD$376,Incurred_Real!BB$1,FALSE)</f>
        <v>8.2605310297669765E-2</v>
      </c>
      <c r="BC315" s="246">
        <f>VLOOKUP($A315,Incurred_Real!$A$25:$CD$376,Incurred_Real!BC$1,FALSE)</f>
        <v>0</v>
      </c>
      <c r="BD315" s="246">
        <f>VLOOKUP($A315,Incurred_Real!$A$25:$CD$376,Incurred_Real!BD$1,FALSE)</f>
        <v>7.6486398423768295E-2</v>
      </c>
      <c r="BE315" s="246">
        <f>VLOOKUP($A315,Incurred_Real!$A$25:$CD$376,Incurred_Real!BE$1,FALSE)</f>
        <v>0</v>
      </c>
      <c r="BF315" s="246">
        <f>VLOOKUP($A315,Incurred_Real!$A$25:$CD$376,Incurred_Real!BF$1,FALSE)</f>
        <v>0</v>
      </c>
      <c r="BG315" s="246">
        <f>VLOOKUP($A315,Incurred_Real!$A$25:$CD$376,Incurred_Real!BG$1,FALSE)</f>
        <v>0.84090829127856193</v>
      </c>
      <c r="BH315" s="246">
        <f>VLOOKUP($A315,Incurred_Real!$A$25:$CD$376,Incurred_Real!BH$1,FALSE)</f>
        <v>0</v>
      </c>
      <c r="BI315" s="246">
        <f>VLOOKUP($A315,Incurred_Real!$A$25:$CD$376,Incurred_Real!BI$1,FALSE)</f>
        <v>0</v>
      </c>
      <c r="BJ315" s="246">
        <f>VLOOKUP($A315,Incurred_Real!$A$25:$CD$376,Incurred_Real!BJ$1,FALSE)</f>
        <v>0</v>
      </c>
      <c r="BK315" s="246">
        <f>VLOOKUP($A315,Incurred_Real!$A$25:$CD$376,Incurred_Real!BK$1,FALSE)</f>
        <v>0</v>
      </c>
      <c r="BL315" s="246">
        <f>VLOOKUP($A315,Incurred_Real!$A$25:$CD$376,Incurred_Real!BL$1,FALSE)</f>
        <v>0</v>
      </c>
      <c r="BM315" s="246">
        <f>VLOOKUP($A315,Incurred_Real!$A$25:$CD$376,Incurred_Real!BM$1,FALSE)</f>
        <v>0</v>
      </c>
      <c r="BN315" s="246">
        <f>VLOOKUP($A315,Incurred_Real!$A$25:$CD$376,Incurred_Real!BN$1,FALSE)</f>
        <v>0</v>
      </c>
      <c r="BO315" s="246">
        <f>VLOOKUP($A315,Incurred_Real!$A$25:$CD$376,Incurred_Real!BO$1,FALSE)</f>
        <v>0</v>
      </c>
      <c r="BP315" s="246">
        <f>VLOOKUP($A315,Incurred_Real!$A$25:$CD$376,Incurred_Real!BP$1,FALSE)</f>
        <v>0</v>
      </c>
      <c r="BQ315" s="246">
        <f>VLOOKUP($A315,Incurred_Real!$A$25:$CD$376,Incurred_Real!BQ$1,FALSE)</f>
        <v>0</v>
      </c>
      <c r="BR315" s="246">
        <f>VLOOKUP($A315,Incurred_Real!$A$25:$CD$376,Incurred_Real!BR$1,FALSE)</f>
        <v>0</v>
      </c>
      <c r="BS315" s="254">
        <f t="shared" si="62"/>
        <v>1</v>
      </c>
      <c r="BT315" s="249">
        <f>1+IF(ISNA(VLOOKUP($A315,'Project labour content'!$A$7:$D$255,'Project labour content'!$D$1,FALSE)),VLOOKUP($D315,'Project labour content'!$F$6:$G$15,'Project labour content'!$G$1,FALSE),VLOOKUP($A315,'Project labour content'!$A$7:$D$255,'Project labour content'!$D$1,FALSE))*LabEsc22*1</f>
        <v>1.0011809109921255</v>
      </c>
      <c r="BU315" s="249">
        <f>1+IF(ISNA(VLOOKUP($A315,'Project labour content'!$A$7:$D$255,'Project labour content'!$D$1,FALSE)),VLOOKUP($D315,'Project labour content'!$F$6:$G$15,'Project labour content'!$G$1,FALSE),VLOOKUP($A315,'Project labour content'!$A$7:$D$255,'Project labour content'!$D$1,FALSE))*LabEsc23*1</f>
        <v>1.002367490357013</v>
      </c>
      <c r="BV315" s="249">
        <f>1+IF(ISNA(VLOOKUP($A315,'Project labour content'!$A$7:$D$255,'Project labour content'!$D$1,FALSE)),VLOOKUP($D315,'Project labour content'!$F$6:$G$15,'Project labour content'!$G$1,FALSE),VLOOKUP($A315,'Project labour content'!$A$7:$D$255,'Project labour content'!$D$1,FALSE))*LabEsc24*1</f>
        <v>1.0034852481187371</v>
      </c>
      <c r="BW315" s="249">
        <f>1+IF(ISNA(VLOOKUP($A315,'Project labour content'!$A$7:$D$255,'Project labour content'!$D$1,FALSE)),VLOOKUP($D315,'Project labour content'!$F$6:$G$15,'Project labour content'!$G$1,FALSE),VLOOKUP($A315,'Project labour content'!$A$7:$D$255,'Project labour content'!$D$1,FALSE))*LabEsc25*1</f>
        <v>1.0049822983476064</v>
      </c>
      <c r="BX315" s="249">
        <f>1+IF(ISNA(VLOOKUP($A315,'Project labour content'!$A$7:$D$255,'Project labour content'!$D$1,FALSE)),VLOOKUP($D315,'Project labour content'!$F$6:$G$15,'Project labour content'!$G$1,FALSE),VLOOKUP($A315,'Project labour content'!$A$7:$D$255,'Project labour content'!$D$1,FALSE))*LabEsc26*1</f>
        <v>1.0066138335887023</v>
      </c>
      <c r="BY315" s="249">
        <f>1+IF(ISNA(VLOOKUP($A315,'Project labour content'!$A$7:$D$255,'Project labour content'!$D$1,FALSE)),VLOOKUP($D315,'Project labour content'!$F$6:$G$15,'Project labour content'!$G$1,FALSE),VLOOKUP($A315,'Project labour content'!$A$7:$D$255,'Project labour content'!$D$1,FALSE))*LabEsc27*1</f>
        <v>1.0076243814164949</v>
      </c>
      <c r="BZ315" s="249">
        <f>1+IF(ISNA(VLOOKUP($A315,'Project labour content'!$A$7:$D$255,'Project labour content'!$D$1,FALSE)),VLOOKUP($D315,'Project labour content'!$F$6:$G$15,'Project labour content'!$G$1,FALSE),VLOOKUP($A315,'Project labour content'!$A$7:$D$255,'Project labour content'!$D$1,FALSE))*LabEsc28*1</f>
        <v>1.0083853239308227</v>
      </c>
      <c r="CA315" s="249">
        <f>1+IF(ISNA(VLOOKUP($A315,'Project labour content'!$A$7:$D$255,'Project labour content'!$D$1,FALSE)),VLOOKUP($D315,'Project labour content'!$F$6:$G$15,'Project labour content'!$G$1,FALSE),VLOOKUP($A315,'Project labour content'!$A$7:$D$255,'Project labour content'!$D$1,FALSE))*LabEsc29*1</f>
        <v>1.0096064844778161</v>
      </c>
      <c r="CB315" s="250" t="str">
        <f>IF(ISNA(VLOOKUP($A315,'Project labour content'!$A$7:$D$255,'Project labour content'!$D$1,FALSE)),"Category","Project")</f>
        <v>Project</v>
      </c>
      <c r="CD315" s="247" t="str">
        <f t="shared" si="63"/>
        <v>15189</v>
      </c>
    </row>
    <row r="316" spans="1:82" x14ac:dyDescent="0.15">
      <c r="A316" s="11" t="s">
        <v>915</v>
      </c>
      <c r="B316" s="11" t="str">
        <f>VLOOKUP($A316,'Incurred Real 2022$'!$A$25:$AC$426,'Incurred Real 2022$'!B$1,FALSE)</f>
        <v>Protective Security Reinforcement</v>
      </c>
      <c r="C316" s="11" t="str">
        <f>VLOOKUP($A316,'Incurred Real 2022$'!$A$25:$AC$426,'Incurred Real 2022$'!C$1,FALSE)</f>
        <v>ExAnte</v>
      </c>
      <c r="D316" s="11" t="str">
        <f>VLOOKUP($A316,'Incurred Real 2022$'!$A$25:$AC$426,'Incurred Real 2022$'!D$1,FALSE)</f>
        <v>Facilities</v>
      </c>
      <c r="E316" s="11" t="str">
        <f>VLOOKUP($A316,'Incurred Real 2022$'!$A$25:$AC$426,'Incurred Real 2022$'!E$1,FALSE)</f>
        <v>Potential</v>
      </c>
      <c r="F316" s="105" t="str">
        <f>IF(VLOOKUP($A316,'Incurred Real 2022$'!$A$25:$AC$426,'Incurred Real 2022$'!F$1,FALSE)=0,"",VLOOKUP($A316,'Incurred Real 2022$'!$A$25:$AC$426,'Incurred Real 2022$'!F$1,FALSE))</f>
        <v/>
      </c>
      <c r="G316" s="105" t="str">
        <f>IF(VLOOKUP($A316,'Incurred Real 2022$'!$A$25:$AC$426,'Incurred Real 2022$'!G$1,FALSE)=0,"",VLOOKUP($A316,'Incurred Real 2022$'!$A$25:$AC$426,'Incurred Real 2022$'!G$1,FALSE))</f>
        <v/>
      </c>
      <c r="H316" s="105" t="str">
        <f>IF(VLOOKUP($A316,'Incurred Real 2022$'!$A$25:$AC$426,'Incurred Real 2022$'!H$1,FALSE)=0,"",VLOOKUP($A316,'Incurred Real 2022$'!$A$25:$AC$426,'Incurred Real 2022$'!H$1,FALSE))</f>
        <v/>
      </c>
      <c r="I316" s="105" t="str">
        <f>IF(VLOOKUP($A316,'Incurred Real 2022$'!$A$25:$AC$426,'Incurred Real 2022$'!I$1,FALSE)=0,"",VLOOKUP($A316,'Incurred Real 2022$'!$A$25:$AC$426,'Incurred Real 2022$'!I$1,FALSE))</f>
        <v/>
      </c>
      <c r="J316" s="105" t="str">
        <f>IF(VLOOKUP($A316,'Incurred Real 2022$'!$A$25:$AC$426,'Incurred Real 2022$'!J$1,FALSE)=0,"",VLOOKUP($A316,'Incurred Real 2022$'!$A$25:$AC$426,'Incurred Real 2022$'!J$1,FALSE))</f>
        <v/>
      </c>
      <c r="K316" s="105" t="str">
        <f>IF(VLOOKUP($A316,'Incurred Real 2022$'!$A$25:$AC$426,'Incurred Real 2022$'!K$1,FALSE)=0,"",VLOOKUP($A316,'Incurred Real 2022$'!$A$25:$AC$426,'Incurred Real 2022$'!K$1,FALSE))</f>
        <v/>
      </c>
      <c r="L316" s="105" t="str">
        <f>IF(VLOOKUP($A316,'Incurred Real 2022$'!$A$25:$AC$426,'Incurred Real 2022$'!L$1,FALSE)=0,"",VLOOKUP($A316,'Incurred Real 2022$'!$A$25:$AC$426,'Incurred Real 2022$'!L$1,FALSE))</f>
        <v/>
      </c>
      <c r="M316" s="105" t="str">
        <f>IF(VLOOKUP($A316,'Incurred Real 2022$'!$A$25:$AC$426,'Incurred Real 2022$'!M$1,FALSE)=0,"",VLOOKUP($A316,'Incurred Real 2022$'!$A$25:$AC$426,'Incurred Real 2022$'!M$1,FALSE))</f>
        <v/>
      </c>
      <c r="N316" s="105" t="str">
        <f>IF(VLOOKUP($A316,'Incurred Real 2022$'!$A$25:$AC$426,'Incurred Real 2022$'!N$1,FALSE)=0,"",VLOOKUP($A316,'Incurred Real 2022$'!$A$25:$AC$426,'Incurred Real 2022$'!N$1,FALSE))</f>
        <v/>
      </c>
      <c r="O316" s="105" t="str">
        <f>IF(VLOOKUP($A316,'Incurred Real 2022$'!$A$25:$AC$426,'Incurred Real 2022$'!O$1,FALSE)=0,"",VLOOKUP($A316,'Incurred Real 2022$'!$A$25:$AC$426,'Incurred Real 2022$'!O$1,FALSE))</f>
        <v/>
      </c>
      <c r="P316" s="105" t="str">
        <f>IF(VLOOKUP($A316,'Incurred Real 2022$'!$A$25:$AC$426,'Incurred Real 2022$'!P$1,FALSE)=0,"",VLOOKUP($A316,'Incurred Real 2022$'!$A$25:$AC$426,'Incurred Real 2022$'!P$1,FALSE))</f>
        <v/>
      </c>
      <c r="Q316" s="105" t="str">
        <f>IF(VLOOKUP($A316,'Incurred Real 2022$'!$A$25:$AC$426,'Incurred Real 2022$'!Q$1,FALSE)=0,"",VLOOKUP($A316,'Incurred Real 2022$'!$A$25:$AC$426,'Incurred Real 2022$'!Q$1,FALSE))</f>
        <v/>
      </c>
      <c r="R316" s="105" t="str">
        <f>IF(VLOOKUP($A316,'Incurred Real 2022$'!$A$25:$AC$426,'Incurred Real 2022$'!R$1,FALSE)=0,"",VLOOKUP($A316,'Incurred Real 2022$'!$A$25:$AC$426,'Incurred Real 2022$'!R$1,FALSE))</f>
        <v/>
      </c>
      <c r="S316" s="105" t="str">
        <f>IF(VLOOKUP($A316,'Incurred Real 2022$'!$A$25:$AC$426,'Incurred Real 2022$'!S$1,FALSE)=0,"",VLOOKUP($A316,'Incurred Real 2022$'!$A$25:$AC$426,'Incurred Real 2022$'!S$1,FALSE))</f>
        <v/>
      </c>
      <c r="T316" s="105" t="str">
        <f>IF(VLOOKUP($A316,'Incurred Real 2022$'!$A$25:$AC$426,'Incurred Real 2022$'!T$1,FALSE)=0,"",VLOOKUP($A316,'Incurred Real 2022$'!$A$25:$AC$426,'Incurred Real 2022$'!T$1,FALSE))</f>
        <v/>
      </c>
      <c r="U316" s="105" t="str">
        <f>IF(VLOOKUP($A316,'Incurred Real 2022$'!$A$25:$AC$426,'Incurred Real 2022$'!U$1,FALSE)=0,"",VLOOKUP($A316,'Incurred Real 2022$'!$A$25:$AC$426,'Incurred Real 2022$'!U$1,FALSE))</f>
        <v/>
      </c>
      <c r="V316" s="13" t="str">
        <f>IF(ISTEXT(VLOOKUP($A316,'Incurred Real 2022$'!$A$25:$AC$426,'Incurred Real 2022$'!V$1,FALSE)),"",(VLOOKUP($A316,'Incurred Real 2022$'!$A$25:$AC$426,'Incurred Real 2022$'!V$1,FALSE))*BT316*Incurred_Nominal!V$15)</f>
        <v/>
      </c>
      <c r="W316" s="13" t="str">
        <f>IF(ISTEXT(VLOOKUP($A316,'Incurred Real 2022$'!$A$25:$AC$426,'Incurred Real 2022$'!W$1,FALSE)),"",(VLOOKUP($A316,'Incurred Real 2022$'!$A$25:$AC$426,'Incurred Real 2022$'!W$1,FALSE))*BU316*Incurred_Nominal!W$15)</f>
        <v/>
      </c>
      <c r="X316" s="13">
        <f>IF(ISTEXT(VLOOKUP($A316,'Incurred Real 2022$'!$A$25:$AC$426,'Incurred Real 2022$'!X$1,FALSE)),"",(VLOOKUP($A316,'Incurred Real 2022$'!$A$25:$AC$426,'Incurred Real 2022$'!X$1,FALSE))*BV316*Incurred_Nominal!X$15)</f>
        <v>1730971.7254974281</v>
      </c>
      <c r="Y316" s="13" t="str">
        <f>IF(ISTEXT(VLOOKUP($A316,'Incurred Real 2022$'!$A$25:$AC$426,'Incurred Real 2022$'!Y$1,FALSE)),"",(VLOOKUP($A316,'Incurred Real 2022$'!$A$25:$AC$426,'Incurred Real 2022$'!Y$1,FALSE))*BW316*Incurred_Nominal!Y$15)</f>
        <v/>
      </c>
      <c r="Z316" s="13" t="str">
        <f>IF(ISTEXT(VLOOKUP($A316,'Incurred Real 2022$'!$A$25:$AC$426,'Incurred Real 2022$'!Z$1,FALSE)),"",(VLOOKUP($A316,'Incurred Real 2022$'!$A$25:$AC$426,'Incurred Real 2022$'!Z$1,FALSE))*BX316*Incurred_Nominal!Z$15)</f>
        <v/>
      </c>
      <c r="AA316" s="13" t="str">
        <f>IF(ISTEXT(VLOOKUP($A316,'Incurred Real 2022$'!$A$25:$AC$426,'Incurred Real 2022$'!AA$1,FALSE)),"",(VLOOKUP($A316,'Incurred Real 2022$'!$A$25:$AC$426,'Incurred Real 2022$'!AA$1,FALSE))*BY316*Incurred_Nominal!AA$15)</f>
        <v/>
      </c>
      <c r="AB316" s="13" t="str">
        <f>IF(ISTEXT(VLOOKUP($A316,'Incurred Real 2022$'!$A$25:$AC$426,'Incurred Real 2022$'!AB$1,FALSE)),"",(VLOOKUP($A316,'Incurred Real 2022$'!$A$25:$AC$426,'Incurred Real 2022$'!AB$1,FALSE))*BZ316*Incurred_Nominal!AB$15)</f>
        <v/>
      </c>
      <c r="AC316" s="13" t="str">
        <f>IF(ISTEXT(VLOOKUP($A316,'Incurred Real 2022$'!$A$25:$AC$426,'Incurred Real 2022$'!AC$1,FALSE)),"",(VLOOKUP($A316,'Incurred Real 2022$'!$A$25:$AC$426,'Incurred Real 2022$'!AC$1,FALSE))*CA316*Incurred_Nominal!AC$15)</f>
        <v/>
      </c>
      <c r="AD316" s="232">
        <f t="shared" si="58"/>
        <v>1730971.7254974281</v>
      </c>
      <c r="AE316" s="232">
        <f t="shared" si="59"/>
        <v>1730971.7254974281</v>
      </c>
      <c r="AF316" s="239">
        <f t="shared" si="60"/>
        <v>1903223.539535909</v>
      </c>
      <c r="AG316" s="237">
        <f t="shared" si="57"/>
        <v>1730971.7254974281</v>
      </c>
      <c r="AH316" s="240">
        <f t="shared" si="64"/>
        <v>1.0995116277760002</v>
      </c>
      <c r="AI316" s="234">
        <f>VLOOKUP($A316,Incurred_Real!$A$25:$AP$479,Incurred_Real!AI$1,FALSE)</f>
        <v>2024</v>
      </c>
      <c r="AJ316" s="235" t="str">
        <f>VLOOKUP($A316,Incurred_Real!$A$25:$AP$479,Incurred_Real!AJ$1,FALSE)</f>
        <v/>
      </c>
      <c r="AK316" s="236">
        <f>VLOOKUP($A316,Incurred_Real!$A$25:$AP$479,Incurred_Real!AK$1,FALSE)</f>
        <v>2024</v>
      </c>
      <c r="AL316" s="235" t="str">
        <f>VLOOKUP($A316,Incurred_Real!$A$25:$AP$479,Incurred_Real!AL$1,FALSE)</f>
        <v/>
      </c>
      <c r="AM316" s="237">
        <f>IF(AL316="Commissioned Extra","",(IF((AD316)=0,0,SUMPRODUCT($F$17:$U$17,F316:U316))+VLOOKUP($A316,Incurred_Real!$A$25:$BS$376,Incurred_Real!$AO$1,FALSE)))</f>
        <v>1710566.6306011337</v>
      </c>
      <c r="AN316" s="232" cm="1">
        <f t="array" ref="AN316">IF(ROUND(AE316,0)=0,0,LOOKUP(2,1/(F316:AC316&lt;&gt;""),F316:AC316))</f>
        <v>1730971.7254974281</v>
      </c>
      <c r="AO316" s="232">
        <f t="shared" si="61"/>
        <v>1730971.7254974281</v>
      </c>
      <c r="AP316" s="78"/>
      <c r="AQ316" s="20"/>
      <c r="AR316" s="245">
        <f>VLOOKUP($A316,Incurred_Real!$A$25:$CD$376,Incurred_Real!AR$1,FALSE)</f>
        <v>1</v>
      </c>
      <c r="AS316" s="246">
        <f>VLOOKUP($A316,Incurred_Real!$A$25:$CD$376,Incurred_Real!AS$1,FALSE)</f>
        <v>1</v>
      </c>
      <c r="AT316" s="246">
        <f>VLOOKUP($A316,Incurred_Real!$A$25:$CD$376,Incurred_Real!AT$1,FALSE)</f>
        <v>0</v>
      </c>
      <c r="AU316" s="246">
        <f>VLOOKUP($A316,Incurred_Real!$A$25:$CD$376,Incurred_Real!AU$1,FALSE)</f>
        <v>0</v>
      </c>
      <c r="AV316" s="246">
        <f>VLOOKUP($A316,Incurred_Real!$A$25:$CD$376,Incurred_Real!AV$1,FALSE)</f>
        <v>0</v>
      </c>
      <c r="AW316" s="246">
        <f>VLOOKUP($A316,Incurred_Real!$A$25:$CD$376,Incurred_Real!AW$1,FALSE)</f>
        <v>0</v>
      </c>
      <c r="AX316" s="246">
        <f>VLOOKUP($A316,Incurred_Real!$A$25:$CD$376,Incurred_Real!AX$1,FALSE)</f>
        <v>0</v>
      </c>
      <c r="AY316" s="246">
        <f>VLOOKUP($A316,Incurred_Real!$A$25:$CD$376,Incurred_Real!AY$1,FALSE)</f>
        <v>0</v>
      </c>
      <c r="AZ316" s="246">
        <f>VLOOKUP($A316,Incurred_Real!$A$25:$CD$376,Incurred_Real!AZ$1,FALSE)</f>
        <v>0</v>
      </c>
      <c r="BA316" s="246">
        <f>VLOOKUP($A316,Incurred_Real!$A$25:$CD$376,Incurred_Real!BA$1,FALSE)</f>
        <v>0</v>
      </c>
      <c r="BB316" s="246">
        <f>VLOOKUP($A316,Incurred_Real!$A$25:$CD$376,Incurred_Real!BB$1,FALSE)</f>
        <v>0</v>
      </c>
      <c r="BC316" s="246">
        <f>VLOOKUP($A316,Incurred_Real!$A$25:$CD$376,Incurred_Real!BC$1,FALSE)</f>
        <v>0</v>
      </c>
      <c r="BD316" s="246">
        <f>VLOOKUP($A316,Incurred_Real!$A$25:$CD$376,Incurred_Real!BD$1,FALSE)</f>
        <v>0</v>
      </c>
      <c r="BE316" s="246">
        <f>VLOOKUP($A316,Incurred_Real!$A$25:$CD$376,Incurred_Real!BE$1,FALSE)</f>
        <v>0</v>
      </c>
      <c r="BF316" s="246">
        <f>VLOOKUP($A316,Incurred_Real!$A$25:$CD$376,Incurred_Real!BF$1,FALSE)</f>
        <v>0</v>
      </c>
      <c r="BG316" s="246">
        <f>VLOOKUP($A316,Incurred_Real!$A$25:$CD$376,Incurred_Real!BG$1,FALSE)</f>
        <v>0</v>
      </c>
      <c r="BH316" s="246">
        <f>VLOOKUP($A316,Incurred_Real!$A$25:$CD$376,Incurred_Real!BH$1,FALSE)</f>
        <v>0</v>
      </c>
      <c r="BI316" s="246">
        <f>VLOOKUP($A316,Incurred_Real!$A$25:$CD$376,Incurred_Real!BI$1,FALSE)</f>
        <v>0</v>
      </c>
      <c r="BJ316" s="246">
        <f>VLOOKUP($A316,Incurred_Real!$A$25:$CD$376,Incurred_Real!BJ$1,FALSE)</f>
        <v>0</v>
      </c>
      <c r="BK316" s="246">
        <f>VLOOKUP($A316,Incurred_Real!$A$25:$CD$376,Incurred_Real!BK$1,FALSE)</f>
        <v>0</v>
      </c>
      <c r="BL316" s="246">
        <f>VLOOKUP($A316,Incurred_Real!$A$25:$CD$376,Incurred_Real!BL$1,FALSE)</f>
        <v>0</v>
      </c>
      <c r="BM316" s="246">
        <f>VLOOKUP($A316,Incurred_Real!$A$25:$CD$376,Incurred_Real!BM$1,FALSE)</f>
        <v>0</v>
      </c>
      <c r="BN316" s="246">
        <f>VLOOKUP($A316,Incurred_Real!$A$25:$CD$376,Incurred_Real!BN$1,FALSE)</f>
        <v>0</v>
      </c>
      <c r="BO316" s="246">
        <f>VLOOKUP($A316,Incurred_Real!$A$25:$CD$376,Incurred_Real!BO$1,FALSE)</f>
        <v>0</v>
      </c>
      <c r="BP316" s="246">
        <f>VLOOKUP($A316,Incurred_Real!$A$25:$CD$376,Incurred_Real!BP$1,FALSE)</f>
        <v>0</v>
      </c>
      <c r="BQ316" s="246">
        <f>VLOOKUP($A316,Incurred_Real!$A$25:$CD$376,Incurred_Real!BQ$1,FALSE)</f>
        <v>0</v>
      </c>
      <c r="BR316" s="246">
        <f>VLOOKUP($A316,Incurred_Real!$A$25:$CD$376,Incurred_Real!BR$1,FALSE)</f>
        <v>0</v>
      </c>
      <c r="BS316" s="254">
        <f t="shared" si="62"/>
        <v>1</v>
      </c>
      <c r="BT316" s="249">
        <f>1+IF(ISNA(VLOOKUP($A316,'Project labour content'!$A$7:$D$255,'Project labour content'!$D$1,FALSE)),VLOOKUP($D316,'Project labour content'!$F$6:$G$15,'Project labour content'!$G$1,FALSE),VLOOKUP($A316,'Project labour content'!$A$7:$D$255,'Project labour content'!$D$1,FALSE))*LabEsc22*1</f>
        <v>1.0007974033850215</v>
      </c>
      <c r="BU316" s="249">
        <f>1+IF(ISNA(VLOOKUP($A316,'Project labour content'!$A$7:$D$255,'Project labour content'!$D$1,FALSE)),VLOOKUP($D316,'Project labour content'!$F$6:$G$15,'Project labour content'!$G$1,FALSE),VLOOKUP($A316,'Project labour content'!$A$7:$D$255,'Project labour content'!$D$1,FALSE))*LabEsc23*1</f>
        <v>1.0015986343062913</v>
      </c>
      <c r="BV316" s="249">
        <f>1+IF(ISNA(VLOOKUP($A316,'Project labour content'!$A$7:$D$255,'Project labour content'!$D$1,FALSE)),VLOOKUP($D316,'Project labour content'!$F$6:$G$15,'Project labour content'!$G$1,FALSE),VLOOKUP($A316,'Project labour content'!$A$7:$D$255,'Project labour content'!$D$1,FALSE))*LabEsc24*1</f>
        <v>1.0023533938341271</v>
      </c>
      <c r="BW316" s="249">
        <f>1+IF(ISNA(VLOOKUP($A316,'Project labour content'!$A$7:$D$255,'Project labour content'!$D$1,FALSE)),VLOOKUP($D316,'Project labour content'!$F$6:$G$15,'Project labour content'!$G$1,FALSE),VLOOKUP($A316,'Project labour content'!$A$7:$D$255,'Project labour content'!$D$1,FALSE))*LabEsc25*1</f>
        <v>1.0033642684284088</v>
      </c>
      <c r="BX316" s="249">
        <f>1+IF(ISNA(VLOOKUP($A316,'Project labour content'!$A$7:$D$255,'Project labour content'!$D$1,FALSE)),VLOOKUP($D316,'Project labour content'!$F$6:$G$15,'Project labour content'!$G$1,FALSE),VLOOKUP($A316,'Project labour content'!$A$7:$D$255,'Project labour content'!$D$1,FALSE))*LabEsc26*1</f>
        <v>1.0044659532570768</v>
      </c>
      <c r="BY316" s="249">
        <f>1+IF(ISNA(VLOOKUP($A316,'Project labour content'!$A$7:$D$255,'Project labour content'!$D$1,FALSE)),VLOOKUP($D316,'Project labour content'!$F$6:$G$15,'Project labour content'!$G$1,FALSE),VLOOKUP($A316,'Project labour content'!$A$7:$D$255,'Project labour content'!$D$1,FALSE))*LabEsc27*1</f>
        <v>1.0051483198909563</v>
      </c>
      <c r="BZ316" s="249">
        <f>1+IF(ISNA(VLOOKUP($A316,'Project labour content'!$A$7:$D$255,'Project labour content'!$D$1,FALSE)),VLOOKUP($D316,'Project labour content'!$F$6:$G$15,'Project labour content'!$G$1,FALSE),VLOOKUP($A316,'Project labour content'!$A$7:$D$255,'Project labour content'!$D$1,FALSE))*LabEsc28*1</f>
        <v>1.0056621419662677</v>
      </c>
      <c r="CA316" s="249">
        <f>1+IF(ISNA(VLOOKUP($A316,'Project labour content'!$A$7:$D$255,'Project labour content'!$D$1,FALSE)),VLOOKUP($D316,'Project labour content'!$F$6:$G$15,'Project labour content'!$G$1,FALSE),VLOOKUP($A316,'Project labour content'!$A$7:$D$255,'Project labour content'!$D$1,FALSE))*LabEsc29*1</f>
        <v>1.0064867236327273</v>
      </c>
      <c r="CB316" s="250" t="str">
        <f>IF(ISNA(VLOOKUP($A316,'Project labour content'!$A$7:$D$255,'Project labour content'!$D$1,FALSE)),"Category","Project")</f>
        <v>Project</v>
      </c>
      <c r="CD316" s="247" t="str">
        <f t="shared" si="63"/>
        <v>15190</v>
      </c>
    </row>
    <row r="317" spans="1:82" x14ac:dyDescent="0.15">
      <c r="A317" s="11" t="s">
        <v>969</v>
      </c>
      <c r="B317" s="11" t="str">
        <f>VLOOKUP($A317,'Incurred Real 2022$'!$A$25:$AC$426,'Incurred Real 2022$'!B$1,FALSE)</f>
        <v>IP Networking Equipment Replacement</v>
      </c>
      <c r="C317" s="11" t="str">
        <f>VLOOKUP($A317,'Incurred Real 2022$'!$A$25:$AC$426,'Incurred Real 2022$'!C$1,FALSE)</f>
        <v>ExAnte</v>
      </c>
      <c r="D317" s="11" t="str">
        <f>VLOOKUP($A317,'Incurred Real 2022$'!$A$25:$AC$426,'Incurred Real 2022$'!D$1,FALSE)</f>
        <v>Replacement</v>
      </c>
      <c r="E317" s="11" t="str">
        <f>VLOOKUP($A317,'Incurred Real 2022$'!$A$25:$AC$426,'Incurred Real 2022$'!E$1,FALSE)</f>
        <v>Potential</v>
      </c>
      <c r="F317" s="105" t="str">
        <f>IF(VLOOKUP($A317,'Incurred Real 2022$'!$A$25:$AC$426,'Incurred Real 2022$'!F$1,FALSE)=0,"",VLOOKUP($A317,'Incurred Real 2022$'!$A$25:$AC$426,'Incurred Real 2022$'!F$1,FALSE))</f>
        <v/>
      </c>
      <c r="G317" s="105" t="str">
        <f>IF(VLOOKUP($A317,'Incurred Real 2022$'!$A$25:$AC$426,'Incurred Real 2022$'!G$1,FALSE)=0,"",VLOOKUP($A317,'Incurred Real 2022$'!$A$25:$AC$426,'Incurred Real 2022$'!G$1,FALSE))</f>
        <v/>
      </c>
      <c r="H317" s="105" t="str">
        <f>IF(VLOOKUP($A317,'Incurred Real 2022$'!$A$25:$AC$426,'Incurred Real 2022$'!H$1,FALSE)=0,"",VLOOKUP($A317,'Incurred Real 2022$'!$A$25:$AC$426,'Incurred Real 2022$'!H$1,FALSE))</f>
        <v/>
      </c>
      <c r="I317" s="105" t="str">
        <f>IF(VLOOKUP($A317,'Incurred Real 2022$'!$A$25:$AC$426,'Incurred Real 2022$'!I$1,FALSE)=0,"",VLOOKUP($A317,'Incurred Real 2022$'!$A$25:$AC$426,'Incurred Real 2022$'!I$1,FALSE))</f>
        <v/>
      </c>
      <c r="J317" s="105" t="str">
        <f>IF(VLOOKUP($A317,'Incurred Real 2022$'!$A$25:$AC$426,'Incurred Real 2022$'!J$1,FALSE)=0,"",VLOOKUP($A317,'Incurred Real 2022$'!$A$25:$AC$426,'Incurred Real 2022$'!J$1,FALSE))</f>
        <v/>
      </c>
      <c r="K317" s="105" t="str">
        <f>IF(VLOOKUP($A317,'Incurred Real 2022$'!$A$25:$AC$426,'Incurred Real 2022$'!K$1,FALSE)=0,"",VLOOKUP($A317,'Incurred Real 2022$'!$A$25:$AC$426,'Incurred Real 2022$'!K$1,FALSE))</f>
        <v/>
      </c>
      <c r="L317" s="105" t="str">
        <f>IF(VLOOKUP($A317,'Incurred Real 2022$'!$A$25:$AC$426,'Incurred Real 2022$'!L$1,FALSE)=0,"",VLOOKUP($A317,'Incurred Real 2022$'!$A$25:$AC$426,'Incurred Real 2022$'!L$1,FALSE))</f>
        <v/>
      </c>
      <c r="M317" s="105" t="str">
        <f>IF(VLOOKUP($A317,'Incurred Real 2022$'!$A$25:$AC$426,'Incurred Real 2022$'!M$1,FALSE)=0,"",VLOOKUP($A317,'Incurred Real 2022$'!$A$25:$AC$426,'Incurred Real 2022$'!M$1,FALSE))</f>
        <v/>
      </c>
      <c r="N317" s="105" t="str">
        <f>IF(VLOOKUP($A317,'Incurred Real 2022$'!$A$25:$AC$426,'Incurred Real 2022$'!N$1,FALSE)=0,"",VLOOKUP($A317,'Incurred Real 2022$'!$A$25:$AC$426,'Incurred Real 2022$'!N$1,FALSE))</f>
        <v/>
      </c>
      <c r="O317" s="105" t="str">
        <f>IF(VLOOKUP($A317,'Incurred Real 2022$'!$A$25:$AC$426,'Incurred Real 2022$'!O$1,FALSE)=0,"",VLOOKUP($A317,'Incurred Real 2022$'!$A$25:$AC$426,'Incurred Real 2022$'!O$1,FALSE))</f>
        <v/>
      </c>
      <c r="P317" s="105" t="str">
        <f>IF(VLOOKUP($A317,'Incurred Real 2022$'!$A$25:$AC$426,'Incurred Real 2022$'!P$1,FALSE)=0,"",VLOOKUP($A317,'Incurred Real 2022$'!$A$25:$AC$426,'Incurred Real 2022$'!P$1,FALSE))</f>
        <v/>
      </c>
      <c r="Q317" s="105" t="str">
        <f>IF(VLOOKUP($A317,'Incurred Real 2022$'!$A$25:$AC$426,'Incurred Real 2022$'!Q$1,FALSE)=0,"",VLOOKUP($A317,'Incurred Real 2022$'!$A$25:$AC$426,'Incurred Real 2022$'!Q$1,FALSE))</f>
        <v/>
      </c>
      <c r="R317" s="105" t="str">
        <f>IF(VLOOKUP($A317,'Incurred Real 2022$'!$A$25:$AC$426,'Incurred Real 2022$'!R$1,FALSE)=0,"",VLOOKUP($A317,'Incurred Real 2022$'!$A$25:$AC$426,'Incurred Real 2022$'!R$1,FALSE))</f>
        <v/>
      </c>
      <c r="S317" s="105" t="str">
        <f>IF(VLOOKUP($A317,'Incurred Real 2022$'!$A$25:$AC$426,'Incurred Real 2022$'!S$1,FALSE)=0,"",VLOOKUP($A317,'Incurred Real 2022$'!$A$25:$AC$426,'Incurred Real 2022$'!S$1,FALSE))</f>
        <v/>
      </c>
      <c r="T317" s="105" t="str">
        <f>IF(VLOOKUP($A317,'Incurred Real 2022$'!$A$25:$AC$426,'Incurred Real 2022$'!T$1,FALSE)=0,"",VLOOKUP($A317,'Incurred Real 2022$'!$A$25:$AC$426,'Incurred Real 2022$'!T$1,FALSE))</f>
        <v/>
      </c>
      <c r="U317" s="105" t="str">
        <f>IF(VLOOKUP($A317,'Incurred Real 2022$'!$A$25:$AC$426,'Incurred Real 2022$'!U$1,FALSE)=0,"",VLOOKUP($A317,'Incurred Real 2022$'!$A$25:$AC$426,'Incurred Real 2022$'!U$1,FALSE))</f>
        <v/>
      </c>
      <c r="V317" s="13" t="str">
        <f>IF(ISTEXT(VLOOKUP($A317,'Incurred Real 2022$'!$A$25:$AC$426,'Incurred Real 2022$'!V$1,FALSE)),"",(VLOOKUP($A317,'Incurred Real 2022$'!$A$25:$AC$426,'Incurred Real 2022$'!V$1,FALSE))*BT317*Incurred_Nominal!V$15)</f>
        <v/>
      </c>
      <c r="W317" s="13" t="str">
        <f>IF(ISTEXT(VLOOKUP($A317,'Incurred Real 2022$'!$A$25:$AC$426,'Incurred Real 2022$'!W$1,FALSE)),"",(VLOOKUP($A317,'Incurred Real 2022$'!$A$25:$AC$426,'Incurred Real 2022$'!W$1,FALSE))*BU317*Incurred_Nominal!W$15)</f>
        <v/>
      </c>
      <c r="X317" s="13">
        <f>IF(ISTEXT(VLOOKUP($A317,'Incurred Real 2022$'!$A$25:$AC$426,'Incurred Real 2022$'!X$1,FALSE)),"",(VLOOKUP($A317,'Incurred Real 2022$'!$A$25:$AC$426,'Incurred Real 2022$'!X$1,FALSE))*BV317*Incurred_Nominal!X$15)</f>
        <v>657999.14797350753</v>
      </c>
      <c r="Y317" s="13">
        <f>IF(ISTEXT(VLOOKUP($A317,'Incurred Real 2022$'!$A$25:$AC$426,'Incurred Real 2022$'!Y$1,FALSE)),"",(VLOOKUP($A317,'Incurred Real 2022$'!$A$25:$AC$426,'Incurred Real 2022$'!Y$1,FALSE))*BW317*Incurred_Nominal!Y$15)</f>
        <v>1354824.6343333297</v>
      </c>
      <c r="Z317" s="13">
        <f>IF(ISTEXT(VLOOKUP($A317,'Incurred Real 2022$'!$A$25:$AC$426,'Incurred Real 2022$'!Z$1,FALSE)),"",(VLOOKUP($A317,'Incurred Real 2022$'!$A$25:$AC$426,'Incurred Real 2022$'!Z$1,FALSE))*BX317*Incurred_Nominal!Z$15)</f>
        <v>1389638.6611918246</v>
      </c>
      <c r="AA317" s="13">
        <f>IF(ISTEXT(VLOOKUP($A317,'Incurred Real 2022$'!$A$25:$AC$426,'Incurred Real 2022$'!AA$1,FALSE)),"",(VLOOKUP($A317,'Incurred Real 2022$'!$A$25:$AC$426,'Incurred Real 2022$'!AA$1,FALSE))*BY317*Incurred_Nominal!AA$15)</f>
        <v>714952.6492344914</v>
      </c>
      <c r="AB317" s="13" t="str">
        <f>IF(ISTEXT(VLOOKUP($A317,'Incurred Real 2022$'!$A$25:$AC$426,'Incurred Real 2022$'!AB$1,FALSE)),"",(VLOOKUP($A317,'Incurred Real 2022$'!$A$25:$AC$426,'Incurred Real 2022$'!AB$1,FALSE))*BZ317*Incurred_Nominal!AB$15)</f>
        <v/>
      </c>
      <c r="AC317" s="13" t="str">
        <f>IF(ISTEXT(VLOOKUP($A317,'Incurred Real 2022$'!$A$25:$AC$426,'Incurred Real 2022$'!AC$1,FALSE)),"",(VLOOKUP($A317,'Incurred Real 2022$'!$A$25:$AC$426,'Incurred Real 2022$'!AC$1,FALSE))*CA317*Incurred_Nominal!AC$15)</f>
        <v/>
      </c>
      <c r="AD317" s="232">
        <f t="shared" si="58"/>
        <v>4117415.0927331531</v>
      </c>
      <c r="AE317" s="232">
        <f t="shared" si="59"/>
        <v>4117415.0927331531</v>
      </c>
      <c r="AF317" s="239">
        <f t="shared" si="60"/>
        <v>4367462.8499467727</v>
      </c>
      <c r="AG317" s="237">
        <f t="shared" si="57"/>
        <v>4265100.4394011451</v>
      </c>
      <c r="AH317" s="240">
        <f t="shared" si="64"/>
        <v>1.024</v>
      </c>
      <c r="AI317" s="234">
        <f>VLOOKUP($A317,Incurred_Real!$A$25:$AP$479,Incurred_Real!AI$1,FALSE)</f>
        <v>2027</v>
      </c>
      <c r="AJ317" s="235" t="str">
        <f>VLOOKUP($A317,Incurred_Real!$A$25:$AP$479,Incurred_Real!AJ$1,FALSE)</f>
        <v/>
      </c>
      <c r="AK317" s="236">
        <f>VLOOKUP($A317,Incurred_Real!$A$25:$AP$479,Incurred_Real!AK$1,FALSE)</f>
        <v>2027</v>
      </c>
      <c r="AL317" s="235" t="str">
        <f>VLOOKUP($A317,Incurred_Real!$A$25:$AP$479,Incurred_Real!AL$1,FALSE)</f>
        <v/>
      </c>
      <c r="AM317" s="237">
        <f>IF(AL317="Commissioned Extra","",(IF((AD317)=0,0,SUMPRODUCT($F$17:$U$17,F317:U317))+VLOOKUP($A317,Incurred_Real!$A$25:$BS$376,Incurred_Real!$AO$1,FALSE)))</f>
        <v>3925359.2950677779</v>
      </c>
      <c r="AN317" s="232" cm="1">
        <f t="array" ref="AN317">IF(ROUND(AE317,0)=0,0,LOOKUP(2,1/(F317:AC317&lt;&gt;""),F317:AC317))</f>
        <v>714952.6492344914</v>
      </c>
      <c r="AO317" s="232">
        <f t="shared" si="61"/>
        <v>4117415.0927331531</v>
      </c>
      <c r="AP317" s="78"/>
      <c r="AQ317" s="20"/>
      <c r="AR317" s="245">
        <f>VLOOKUP($A317,Incurred_Real!$A$25:$CD$376,Incurred_Real!AR$1,FALSE)</f>
        <v>1</v>
      </c>
      <c r="AS317" s="246">
        <f>VLOOKUP($A317,Incurred_Real!$A$25:$CD$376,Incurred_Real!AS$1,FALSE)</f>
        <v>0</v>
      </c>
      <c r="AT317" s="246">
        <f>VLOOKUP($A317,Incurred_Real!$A$25:$CD$376,Incurred_Real!AT$1,FALSE)</f>
        <v>0</v>
      </c>
      <c r="AU317" s="246">
        <f>VLOOKUP($A317,Incurred_Real!$A$25:$CD$376,Incurred_Real!AU$1,FALSE)</f>
        <v>0</v>
      </c>
      <c r="AV317" s="246">
        <f>VLOOKUP($A317,Incurred_Real!$A$25:$CD$376,Incurred_Real!AV$1,FALSE)</f>
        <v>0</v>
      </c>
      <c r="AW317" s="246">
        <f>VLOOKUP($A317,Incurred_Real!$A$25:$CD$376,Incurred_Real!AW$1,FALSE)</f>
        <v>0</v>
      </c>
      <c r="AX317" s="246">
        <f>VLOOKUP($A317,Incurred_Real!$A$25:$CD$376,Incurred_Real!AX$1,FALSE)</f>
        <v>0</v>
      </c>
      <c r="AY317" s="246">
        <f>VLOOKUP($A317,Incurred_Real!$A$25:$CD$376,Incurred_Real!AY$1,FALSE)</f>
        <v>0</v>
      </c>
      <c r="AZ317" s="246">
        <f>VLOOKUP($A317,Incurred_Real!$A$25:$CD$376,Incurred_Real!AZ$1,FALSE)</f>
        <v>0</v>
      </c>
      <c r="BA317" s="246">
        <f>VLOOKUP($A317,Incurred_Real!$A$25:$CD$376,Incurred_Real!BA$1,FALSE)</f>
        <v>0</v>
      </c>
      <c r="BB317" s="246">
        <f>VLOOKUP($A317,Incurred_Real!$A$25:$CD$376,Incurred_Real!BB$1,FALSE)</f>
        <v>0</v>
      </c>
      <c r="BC317" s="246">
        <f>VLOOKUP($A317,Incurred_Real!$A$25:$CD$376,Incurred_Real!BC$1,FALSE)</f>
        <v>0</v>
      </c>
      <c r="BD317" s="246">
        <f>VLOOKUP($A317,Incurred_Real!$A$25:$CD$376,Incurred_Real!BD$1,FALSE)</f>
        <v>0</v>
      </c>
      <c r="BE317" s="246">
        <f>VLOOKUP($A317,Incurred_Real!$A$25:$CD$376,Incurred_Real!BE$1,FALSE)</f>
        <v>0</v>
      </c>
      <c r="BF317" s="246">
        <f>VLOOKUP($A317,Incurred_Real!$A$25:$CD$376,Incurred_Real!BF$1,FALSE)</f>
        <v>0</v>
      </c>
      <c r="BG317" s="246">
        <f>VLOOKUP($A317,Incurred_Real!$A$25:$CD$376,Incurred_Real!BG$1,FALSE)</f>
        <v>0</v>
      </c>
      <c r="BH317" s="246">
        <f>VLOOKUP($A317,Incurred_Real!$A$25:$CD$376,Incurred_Real!BH$1,FALSE)</f>
        <v>0</v>
      </c>
      <c r="BI317" s="246">
        <f>VLOOKUP($A317,Incurred_Real!$A$25:$CD$376,Incurred_Real!BI$1,FALSE)</f>
        <v>0</v>
      </c>
      <c r="BJ317" s="246">
        <f>VLOOKUP($A317,Incurred_Real!$A$25:$CD$376,Incurred_Real!BJ$1,FALSE)</f>
        <v>0</v>
      </c>
      <c r="BK317" s="246">
        <f>VLOOKUP($A317,Incurred_Real!$A$25:$CD$376,Incurred_Real!BK$1,FALSE)</f>
        <v>0</v>
      </c>
      <c r="BL317" s="246">
        <f>VLOOKUP($A317,Incurred_Real!$A$25:$CD$376,Incurred_Real!BL$1,FALSE)</f>
        <v>0</v>
      </c>
      <c r="BM317" s="246">
        <f>VLOOKUP($A317,Incurred_Real!$A$25:$CD$376,Incurred_Real!BM$1,FALSE)</f>
        <v>0</v>
      </c>
      <c r="BN317" s="246">
        <f>VLOOKUP($A317,Incurred_Real!$A$25:$CD$376,Incurred_Real!BN$1,FALSE)</f>
        <v>0</v>
      </c>
      <c r="BO317" s="246">
        <f>VLOOKUP($A317,Incurred_Real!$A$25:$CD$376,Incurred_Real!BO$1,FALSE)</f>
        <v>0</v>
      </c>
      <c r="BP317" s="246">
        <f>VLOOKUP($A317,Incurred_Real!$A$25:$CD$376,Incurred_Real!BP$1,FALSE)</f>
        <v>0</v>
      </c>
      <c r="BQ317" s="246">
        <f>VLOOKUP($A317,Incurred_Real!$A$25:$CD$376,Incurred_Real!BQ$1,FALSE)</f>
        <v>0</v>
      </c>
      <c r="BR317" s="246">
        <f>VLOOKUP($A317,Incurred_Real!$A$25:$CD$376,Incurred_Real!BR$1,FALSE)</f>
        <v>1</v>
      </c>
      <c r="BS317" s="254">
        <f t="shared" si="62"/>
        <v>1</v>
      </c>
      <c r="BT317" s="249">
        <f>1+IF(ISNA(VLOOKUP($A317,'Project labour content'!$A$7:$D$255,'Project labour content'!$D$1,FALSE)),VLOOKUP($D317,'Project labour content'!$F$6:$G$15,'Project labour content'!$G$1,FALSE),VLOOKUP($A317,'Project labour content'!$A$7:$D$255,'Project labour content'!$D$1,FALSE))*LabEsc22*1</f>
        <v>1.0012051324759292</v>
      </c>
      <c r="BU317" s="249">
        <f>1+IF(ISNA(VLOOKUP($A317,'Project labour content'!$A$7:$D$255,'Project labour content'!$D$1,FALSE)),VLOOKUP($D317,'Project labour content'!$F$6:$G$15,'Project labour content'!$G$1,FALSE),VLOOKUP($A317,'Project labour content'!$A$7:$D$255,'Project labour content'!$D$1,FALSE))*LabEsc23*1</f>
        <v>1.002416049587743</v>
      </c>
      <c r="BV317" s="249">
        <f>1+IF(ISNA(VLOOKUP($A317,'Project labour content'!$A$7:$D$255,'Project labour content'!$D$1,FALSE)),VLOOKUP($D317,'Project labour content'!$F$6:$G$15,'Project labour content'!$G$1,FALSE),VLOOKUP($A317,'Project labour content'!$A$7:$D$255,'Project labour content'!$D$1,FALSE))*LabEsc24*1</f>
        <v>1.0035567335070716</v>
      </c>
      <c r="BW317" s="249">
        <f>1+IF(ISNA(VLOOKUP($A317,'Project labour content'!$A$7:$D$255,'Project labour content'!$D$1,FALSE)),VLOOKUP($D317,'Project labour content'!$F$6:$G$15,'Project labour content'!$G$1,FALSE),VLOOKUP($A317,'Project labour content'!$A$7:$D$255,'Project labour content'!$D$1,FALSE))*LabEsc25*1</f>
        <v>1.0050844895030258</v>
      </c>
      <c r="BX317" s="249">
        <f>1+IF(ISNA(VLOOKUP($A317,'Project labour content'!$A$7:$D$255,'Project labour content'!$D$1,FALSE)),VLOOKUP($D317,'Project labour content'!$F$6:$G$15,'Project labour content'!$G$1,FALSE),VLOOKUP($A317,'Project labour content'!$A$7:$D$255,'Project labour content'!$D$1,FALSE))*LabEsc26*1</f>
        <v>1.0067494889126163</v>
      </c>
      <c r="BY317" s="249">
        <f>1+IF(ISNA(VLOOKUP($A317,'Project labour content'!$A$7:$D$255,'Project labour content'!$D$1,FALSE)),VLOOKUP($D317,'Project labour content'!$F$6:$G$15,'Project labour content'!$G$1,FALSE),VLOOKUP($A317,'Project labour content'!$A$7:$D$255,'Project labour content'!$D$1,FALSE))*LabEsc27*1</f>
        <v>1.0077807639315413</v>
      </c>
      <c r="BZ317" s="249">
        <f>1+IF(ISNA(VLOOKUP($A317,'Project labour content'!$A$7:$D$255,'Project labour content'!$D$1,FALSE)),VLOOKUP($D317,'Project labour content'!$F$6:$G$15,'Project labour content'!$G$1,FALSE),VLOOKUP($A317,'Project labour content'!$A$7:$D$255,'Project labour content'!$D$1,FALSE))*LabEsc28*1</f>
        <v>1.0085573140207917</v>
      </c>
      <c r="CA317" s="249">
        <f>1+IF(ISNA(VLOOKUP($A317,'Project labour content'!$A$7:$D$255,'Project labour content'!$D$1,FALSE)),VLOOKUP($D317,'Project labour content'!$F$6:$G$15,'Project labour content'!$G$1,FALSE),VLOOKUP($A317,'Project labour content'!$A$7:$D$255,'Project labour content'!$D$1,FALSE))*LabEsc29*1</f>
        <v>1.0098035216040209</v>
      </c>
      <c r="CB317" s="250" t="str">
        <f>IF(ISNA(VLOOKUP($A317,'Project labour content'!$A$7:$D$255,'Project labour content'!$D$1,FALSE)),"Category","Project")</f>
        <v>Project</v>
      </c>
      <c r="CD317" s="247" t="str">
        <f t="shared" si="63"/>
        <v>15192</v>
      </c>
    </row>
    <row r="318" spans="1:82" x14ac:dyDescent="0.15">
      <c r="A318" s="11" t="s">
        <v>932</v>
      </c>
      <c r="B318" s="11" t="str">
        <f>VLOOKUP($A318,'Incurred Real 2022$'!$A$25:$AC$426,'Incurred Real 2022$'!B$1,FALSE)</f>
        <v>Office IT Hardware Replacement 2024-2028</v>
      </c>
      <c r="C318" s="11" t="str">
        <f>VLOOKUP($A318,'Incurred Real 2022$'!$A$25:$AC$426,'Incurred Real 2022$'!C$1,FALSE)</f>
        <v>ExAnte</v>
      </c>
      <c r="D318" s="11" t="str">
        <f>VLOOKUP($A318,'Incurred Real 2022$'!$A$25:$AC$426,'Incurred Real 2022$'!D$1,FALSE)</f>
        <v>Information Technology</v>
      </c>
      <c r="E318" s="11" t="str">
        <f>VLOOKUP($A318,'Incurred Real 2022$'!$A$25:$AC$426,'Incurred Real 2022$'!E$1,FALSE)</f>
        <v>Potential</v>
      </c>
      <c r="F318" s="105" t="str">
        <f>IF(VLOOKUP($A318,'Incurred Real 2022$'!$A$25:$AC$426,'Incurred Real 2022$'!F$1,FALSE)=0,"",VLOOKUP($A318,'Incurred Real 2022$'!$A$25:$AC$426,'Incurred Real 2022$'!F$1,FALSE))</f>
        <v/>
      </c>
      <c r="G318" s="105" t="str">
        <f>IF(VLOOKUP($A318,'Incurred Real 2022$'!$A$25:$AC$426,'Incurred Real 2022$'!G$1,FALSE)=0,"",VLOOKUP($A318,'Incurred Real 2022$'!$A$25:$AC$426,'Incurred Real 2022$'!G$1,FALSE))</f>
        <v/>
      </c>
      <c r="H318" s="105" t="str">
        <f>IF(VLOOKUP($A318,'Incurred Real 2022$'!$A$25:$AC$426,'Incurred Real 2022$'!H$1,FALSE)=0,"",VLOOKUP($A318,'Incurred Real 2022$'!$A$25:$AC$426,'Incurred Real 2022$'!H$1,FALSE))</f>
        <v/>
      </c>
      <c r="I318" s="105" t="str">
        <f>IF(VLOOKUP($A318,'Incurred Real 2022$'!$A$25:$AC$426,'Incurred Real 2022$'!I$1,FALSE)=0,"",VLOOKUP($A318,'Incurred Real 2022$'!$A$25:$AC$426,'Incurred Real 2022$'!I$1,FALSE))</f>
        <v/>
      </c>
      <c r="J318" s="105" t="str">
        <f>IF(VLOOKUP($A318,'Incurred Real 2022$'!$A$25:$AC$426,'Incurred Real 2022$'!J$1,FALSE)=0,"",VLOOKUP($A318,'Incurred Real 2022$'!$A$25:$AC$426,'Incurred Real 2022$'!J$1,FALSE))</f>
        <v/>
      </c>
      <c r="K318" s="105" t="str">
        <f>IF(VLOOKUP($A318,'Incurred Real 2022$'!$A$25:$AC$426,'Incurred Real 2022$'!K$1,FALSE)=0,"",VLOOKUP($A318,'Incurred Real 2022$'!$A$25:$AC$426,'Incurred Real 2022$'!K$1,FALSE))</f>
        <v/>
      </c>
      <c r="L318" s="105" t="str">
        <f>IF(VLOOKUP($A318,'Incurred Real 2022$'!$A$25:$AC$426,'Incurred Real 2022$'!L$1,FALSE)=0,"",VLOOKUP($A318,'Incurred Real 2022$'!$A$25:$AC$426,'Incurred Real 2022$'!L$1,FALSE))</f>
        <v/>
      </c>
      <c r="M318" s="105" t="str">
        <f>IF(VLOOKUP($A318,'Incurred Real 2022$'!$A$25:$AC$426,'Incurred Real 2022$'!M$1,FALSE)=0,"",VLOOKUP($A318,'Incurred Real 2022$'!$A$25:$AC$426,'Incurred Real 2022$'!M$1,FALSE))</f>
        <v/>
      </c>
      <c r="N318" s="105" t="str">
        <f>IF(VLOOKUP($A318,'Incurred Real 2022$'!$A$25:$AC$426,'Incurred Real 2022$'!N$1,FALSE)=0,"",VLOOKUP($A318,'Incurred Real 2022$'!$A$25:$AC$426,'Incurred Real 2022$'!N$1,FALSE))</f>
        <v/>
      </c>
      <c r="O318" s="105" t="str">
        <f>IF(VLOOKUP($A318,'Incurred Real 2022$'!$A$25:$AC$426,'Incurred Real 2022$'!O$1,FALSE)=0,"",VLOOKUP($A318,'Incurred Real 2022$'!$A$25:$AC$426,'Incurred Real 2022$'!O$1,FALSE))</f>
        <v/>
      </c>
      <c r="P318" s="105" t="str">
        <f>IF(VLOOKUP($A318,'Incurred Real 2022$'!$A$25:$AC$426,'Incurred Real 2022$'!P$1,FALSE)=0,"",VLOOKUP($A318,'Incurred Real 2022$'!$A$25:$AC$426,'Incurred Real 2022$'!P$1,FALSE))</f>
        <v/>
      </c>
      <c r="Q318" s="105" t="str">
        <f>IF(VLOOKUP($A318,'Incurred Real 2022$'!$A$25:$AC$426,'Incurred Real 2022$'!Q$1,FALSE)=0,"",VLOOKUP($A318,'Incurred Real 2022$'!$A$25:$AC$426,'Incurred Real 2022$'!Q$1,FALSE))</f>
        <v/>
      </c>
      <c r="R318" s="105" t="str">
        <f>IF(VLOOKUP($A318,'Incurred Real 2022$'!$A$25:$AC$426,'Incurred Real 2022$'!R$1,FALSE)=0,"",VLOOKUP($A318,'Incurred Real 2022$'!$A$25:$AC$426,'Incurred Real 2022$'!R$1,FALSE))</f>
        <v/>
      </c>
      <c r="S318" s="105" t="str">
        <f>IF(VLOOKUP($A318,'Incurred Real 2022$'!$A$25:$AC$426,'Incurred Real 2022$'!S$1,FALSE)=0,"",VLOOKUP($A318,'Incurred Real 2022$'!$A$25:$AC$426,'Incurred Real 2022$'!S$1,FALSE))</f>
        <v/>
      </c>
      <c r="T318" s="105" t="str">
        <f>IF(VLOOKUP($A318,'Incurred Real 2022$'!$A$25:$AC$426,'Incurred Real 2022$'!T$1,FALSE)=0,"",VLOOKUP($A318,'Incurred Real 2022$'!$A$25:$AC$426,'Incurred Real 2022$'!T$1,FALSE))</f>
        <v/>
      </c>
      <c r="U318" s="105" t="str">
        <f>IF(VLOOKUP($A318,'Incurred Real 2022$'!$A$25:$AC$426,'Incurred Real 2022$'!U$1,FALSE)=0,"",VLOOKUP($A318,'Incurred Real 2022$'!$A$25:$AC$426,'Incurred Real 2022$'!U$1,FALSE))</f>
        <v/>
      </c>
      <c r="V318" s="13" t="str">
        <f>IF(ISTEXT(VLOOKUP($A318,'Incurred Real 2022$'!$A$25:$AC$426,'Incurred Real 2022$'!V$1,FALSE)),"",(VLOOKUP($A318,'Incurred Real 2022$'!$A$25:$AC$426,'Incurred Real 2022$'!V$1,FALSE))*BT318*Incurred_Nominal!V$15)</f>
        <v/>
      </c>
      <c r="W318" s="13" t="str">
        <f>IF(ISTEXT(VLOOKUP($A318,'Incurred Real 2022$'!$A$25:$AC$426,'Incurred Real 2022$'!W$1,FALSE)),"",(VLOOKUP($A318,'Incurred Real 2022$'!$A$25:$AC$426,'Incurred Real 2022$'!W$1,FALSE))*BU318*Incurred_Nominal!W$15)</f>
        <v/>
      </c>
      <c r="X318" s="13">
        <f>IF(ISTEXT(VLOOKUP($A318,'Incurred Real 2022$'!$A$25:$AC$426,'Incurred Real 2022$'!X$1,FALSE)),"",(VLOOKUP($A318,'Incurred Real 2022$'!$A$25:$AC$426,'Incurred Real 2022$'!X$1,FALSE))*BV318*Incurred_Nominal!X$15)</f>
        <v>526647.85135319154</v>
      </c>
      <c r="Y318" s="13">
        <f>IF(ISTEXT(VLOOKUP($A318,'Incurred Real 2022$'!$A$25:$AC$426,'Incurred Real 2022$'!Y$1,FALSE)),"",(VLOOKUP($A318,'Incurred Real 2022$'!$A$25:$AC$426,'Incurred Real 2022$'!Y$1,FALSE))*BW318*Incurred_Nominal!Y$15)</f>
        <v>539288.50037444453</v>
      </c>
      <c r="Z318" s="13">
        <f>IF(ISTEXT(VLOOKUP($A318,'Incurred Real 2022$'!$A$25:$AC$426,'Incurred Real 2022$'!Z$1,FALSE)),"",(VLOOKUP($A318,'Incurred Real 2022$'!$A$25:$AC$426,'Incurred Real 2022$'!Z$1,FALSE))*BX318*Incurred_Nominal!Z$15)</f>
        <v>552231.42438343121</v>
      </c>
      <c r="AA318" s="13">
        <f>IF(ISTEXT(VLOOKUP($A318,'Incurred Real 2022$'!$A$25:$AC$426,'Incurred Real 2022$'!AA$1,FALSE)),"",(VLOOKUP($A318,'Incurred Real 2022$'!$A$25:$AC$426,'Incurred Real 2022$'!AA$1,FALSE))*BY318*Incurred_Nominal!AA$15)</f>
        <v>565484.97856863355</v>
      </c>
      <c r="AB318" s="13">
        <f>IF(ISTEXT(VLOOKUP($A318,'Incurred Real 2022$'!$A$25:$AC$426,'Incurred Real 2022$'!AB$1,FALSE)),"",(VLOOKUP($A318,'Incurred Real 2022$'!$A$25:$AC$426,'Incurred Real 2022$'!AB$1,FALSE))*BZ318*Incurred_Nominal!AB$15)</f>
        <v>579057.79980248085</v>
      </c>
      <c r="AC318" s="13" t="str">
        <f>IF(ISTEXT(VLOOKUP($A318,'Incurred Real 2022$'!$A$25:$AC$426,'Incurred Real 2022$'!AC$1,FALSE)),"",(VLOOKUP($A318,'Incurred Real 2022$'!$A$25:$AC$426,'Incurred Real 2022$'!AC$1,FALSE))*CA318*Incurred_Nominal!AC$15)</f>
        <v/>
      </c>
      <c r="AD318" s="232">
        <f t="shared" si="58"/>
        <v>2762710.5544821816</v>
      </c>
      <c r="AE318" s="232">
        <f t="shared" si="59"/>
        <v>2762710.5544821816</v>
      </c>
      <c r="AF318" s="239">
        <f t="shared" si="60"/>
        <v>2895283.0902714035</v>
      </c>
      <c r="AG318" s="237">
        <f t="shared" si="57"/>
        <v>2895283.0902714035</v>
      </c>
      <c r="AH318" s="240">
        <f t="shared" si="64"/>
        <v>1</v>
      </c>
      <c r="AI318" s="234">
        <f>VLOOKUP($A318,Incurred_Real!$A$25:$AP$479,Incurred_Real!AI$1,FALSE)</f>
        <v>2028</v>
      </c>
      <c r="AJ318" s="235" t="str">
        <f>VLOOKUP($A318,Incurred_Real!$A$25:$AP$479,Incurred_Real!AJ$1,FALSE)</f>
        <v/>
      </c>
      <c r="AK318" s="236">
        <f>VLOOKUP($A318,Incurred_Real!$A$25:$AP$479,Incurred_Real!AK$1,FALSE)</f>
        <v>2028</v>
      </c>
      <c r="AL318" s="235" t="str">
        <f>VLOOKUP($A318,Incurred_Real!$A$25:$AP$479,Incurred_Real!AL$1,FALSE)</f>
        <v/>
      </c>
      <c r="AM318" s="237">
        <f>IF(AL318="Commissioned Extra","",(IF((AD318)=0,0,SUMPRODUCT($F$17:$U$17,F318:U318))+VLOOKUP($A318,Incurred_Real!$A$25:$BS$376,Incurred_Real!$AO$1,FALSE)))</f>
        <v>2602203.3342282288</v>
      </c>
      <c r="AN318" s="232" cm="1">
        <f t="array" ref="AN318">IF(ROUND(AE318,0)=0,0,LOOKUP(2,1/(F318:AC318&lt;&gt;""),F318:AC318))</f>
        <v>579057.79980248085</v>
      </c>
      <c r="AO318" s="232">
        <f t="shared" si="61"/>
        <v>2762710.5544821816</v>
      </c>
      <c r="AP318" s="78"/>
      <c r="AQ318" s="20"/>
      <c r="AR318" s="245">
        <f>VLOOKUP($A318,Incurred_Real!$A$25:$CD$376,Incurred_Real!AR$1,FALSE)</f>
        <v>1</v>
      </c>
      <c r="AS318" s="246">
        <f>VLOOKUP($A318,Incurred_Real!$A$25:$CD$376,Incurred_Real!AS$1,FALSE)</f>
        <v>0</v>
      </c>
      <c r="AT318" s="246">
        <f>VLOOKUP($A318,Incurred_Real!$A$25:$CD$376,Incurred_Real!AT$1,FALSE)</f>
        <v>0</v>
      </c>
      <c r="AU318" s="246">
        <f>VLOOKUP($A318,Incurred_Real!$A$25:$CD$376,Incurred_Real!AU$1,FALSE)</f>
        <v>0</v>
      </c>
      <c r="AV318" s="246">
        <f>VLOOKUP($A318,Incurred_Real!$A$25:$CD$376,Incurred_Real!AV$1,FALSE)</f>
        <v>1</v>
      </c>
      <c r="AW318" s="246">
        <f>VLOOKUP($A318,Incurred_Real!$A$25:$CD$376,Incurred_Real!AW$1,FALSE)</f>
        <v>0</v>
      </c>
      <c r="AX318" s="246">
        <f>VLOOKUP($A318,Incurred_Real!$A$25:$CD$376,Incurred_Real!AX$1,FALSE)</f>
        <v>0</v>
      </c>
      <c r="AY318" s="246">
        <f>VLOOKUP($A318,Incurred_Real!$A$25:$CD$376,Incurred_Real!AY$1,FALSE)</f>
        <v>0</v>
      </c>
      <c r="AZ318" s="246">
        <f>VLOOKUP($A318,Incurred_Real!$A$25:$CD$376,Incurred_Real!AZ$1,FALSE)</f>
        <v>0</v>
      </c>
      <c r="BA318" s="246">
        <f>VLOOKUP($A318,Incurred_Real!$A$25:$CD$376,Incurred_Real!BA$1,FALSE)</f>
        <v>0</v>
      </c>
      <c r="BB318" s="246">
        <f>VLOOKUP($A318,Incurred_Real!$A$25:$CD$376,Incurred_Real!BB$1,FALSE)</f>
        <v>0</v>
      </c>
      <c r="BC318" s="246">
        <f>VLOOKUP($A318,Incurred_Real!$A$25:$CD$376,Incurred_Real!BC$1,FALSE)</f>
        <v>0</v>
      </c>
      <c r="BD318" s="246">
        <f>VLOOKUP($A318,Incurred_Real!$A$25:$CD$376,Incurred_Real!BD$1,FALSE)</f>
        <v>0</v>
      </c>
      <c r="BE318" s="246">
        <f>VLOOKUP($A318,Incurred_Real!$A$25:$CD$376,Incurred_Real!BE$1,FALSE)</f>
        <v>0</v>
      </c>
      <c r="BF318" s="246">
        <f>VLOOKUP($A318,Incurred_Real!$A$25:$CD$376,Incurred_Real!BF$1,FALSE)</f>
        <v>0</v>
      </c>
      <c r="BG318" s="246">
        <f>VLOOKUP($A318,Incurred_Real!$A$25:$CD$376,Incurred_Real!BG$1,FALSE)</f>
        <v>0</v>
      </c>
      <c r="BH318" s="246">
        <f>VLOOKUP($A318,Incurred_Real!$A$25:$CD$376,Incurred_Real!BH$1,FALSE)</f>
        <v>0</v>
      </c>
      <c r="BI318" s="246">
        <f>VLOOKUP($A318,Incurred_Real!$A$25:$CD$376,Incurred_Real!BI$1,FALSE)</f>
        <v>0</v>
      </c>
      <c r="BJ318" s="246">
        <f>VLOOKUP($A318,Incurred_Real!$A$25:$CD$376,Incurred_Real!BJ$1,FALSE)</f>
        <v>0</v>
      </c>
      <c r="BK318" s="246">
        <f>VLOOKUP($A318,Incurred_Real!$A$25:$CD$376,Incurred_Real!BK$1,FALSE)</f>
        <v>0</v>
      </c>
      <c r="BL318" s="246">
        <f>VLOOKUP($A318,Incurred_Real!$A$25:$CD$376,Incurred_Real!BL$1,FALSE)</f>
        <v>0</v>
      </c>
      <c r="BM318" s="246">
        <f>VLOOKUP($A318,Incurred_Real!$A$25:$CD$376,Incurred_Real!BM$1,FALSE)</f>
        <v>0</v>
      </c>
      <c r="BN318" s="246">
        <f>VLOOKUP($A318,Incurred_Real!$A$25:$CD$376,Incurred_Real!BN$1,FALSE)</f>
        <v>0</v>
      </c>
      <c r="BO318" s="246">
        <f>VLOOKUP($A318,Incurred_Real!$A$25:$CD$376,Incurred_Real!BO$1,FALSE)</f>
        <v>0</v>
      </c>
      <c r="BP318" s="246">
        <f>VLOOKUP($A318,Incurred_Real!$A$25:$CD$376,Incurred_Real!BP$1,FALSE)</f>
        <v>0</v>
      </c>
      <c r="BQ318" s="246">
        <f>VLOOKUP($A318,Incurred_Real!$A$25:$CD$376,Incurred_Real!BQ$1,FALSE)</f>
        <v>0</v>
      </c>
      <c r="BR318" s="246">
        <f>VLOOKUP($A318,Incurred_Real!$A$25:$CD$376,Incurred_Real!BR$1,FALSE)</f>
        <v>0</v>
      </c>
      <c r="BS318" s="254">
        <f t="shared" si="62"/>
        <v>1</v>
      </c>
      <c r="BT318" s="249">
        <f>1+IF(ISNA(VLOOKUP($A318,'Project labour content'!$A$7:$D$255,'Project labour content'!$D$1,FALSE)),VLOOKUP($D318,'Project labour content'!$F$6:$G$15,'Project labour content'!$G$1,FALSE),VLOOKUP($A318,'Project labour content'!$A$7:$D$255,'Project labour content'!$D$1,FALSE))*LabEsc22*1</f>
        <v>1</v>
      </c>
      <c r="BU318" s="249">
        <f>1+IF(ISNA(VLOOKUP($A318,'Project labour content'!$A$7:$D$255,'Project labour content'!$D$1,FALSE)),VLOOKUP($D318,'Project labour content'!$F$6:$G$15,'Project labour content'!$G$1,FALSE),VLOOKUP($A318,'Project labour content'!$A$7:$D$255,'Project labour content'!$D$1,FALSE))*LabEsc23*1</f>
        <v>1</v>
      </c>
      <c r="BV318" s="249">
        <f>1+IF(ISNA(VLOOKUP($A318,'Project labour content'!$A$7:$D$255,'Project labour content'!$D$1,FALSE)),VLOOKUP($D318,'Project labour content'!$F$6:$G$15,'Project labour content'!$G$1,FALSE),VLOOKUP($A318,'Project labour content'!$A$7:$D$255,'Project labour content'!$D$1,FALSE))*LabEsc24*1</f>
        <v>1</v>
      </c>
      <c r="BW318" s="249">
        <f>1+IF(ISNA(VLOOKUP($A318,'Project labour content'!$A$7:$D$255,'Project labour content'!$D$1,FALSE)),VLOOKUP($D318,'Project labour content'!$F$6:$G$15,'Project labour content'!$G$1,FALSE),VLOOKUP($A318,'Project labour content'!$A$7:$D$255,'Project labour content'!$D$1,FALSE))*LabEsc25*1</f>
        <v>1</v>
      </c>
      <c r="BX318" s="249">
        <f>1+IF(ISNA(VLOOKUP($A318,'Project labour content'!$A$7:$D$255,'Project labour content'!$D$1,FALSE)),VLOOKUP($D318,'Project labour content'!$F$6:$G$15,'Project labour content'!$G$1,FALSE),VLOOKUP($A318,'Project labour content'!$A$7:$D$255,'Project labour content'!$D$1,FALSE))*LabEsc26*1</f>
        <v>1</v>
      </c>
      <c r="BY318" s="249">
        <f>1+IF(ISNA(VLOOKUP($A318,'Project labour content'!$A$7:$D$255,'Project labour content'!$D$1,FALSE)),VLOOKUP($D318,'Project labour content'!$F$6:$G$15,'Project labour content'!$G$1,FALSE),VLOOKUP($A318,'Project labour content'!$A$7:$D$255,'Project labour content'!$D$1,FALSE))*LabEsc27*1</f>
        <v>1</v>
      </c>
      <c r="BZ318" s="249">
        <f>1+IF(ISNA(VLOOKUP($A318,'Project labour content'!$A$7:$D$255,'Project labour content'!$D$1,FALSE)),VLOOKUP($D318,'Project labour content'!$F$6:$G$15,'Project labour content'!$G$1,FALSE),VLOOKUP($A318,'Project labour content'!$A$7:$D$255,'Project labour content'!$D$1,FALSE))*LabEsc28*1</f>
        <v>1</v>
      </c>
      <c r="CA318" s="249">
        <f>1+IF(ISNA(VLOOKUP($A318,'Project labour content'!$A$7:$D$255,'Project labour content'!$D$1,FALSE)),VLOOKUP($D318,'Project labour content'!$F$6:$G$15,'Project labour content'!$G$1,FALSE),VLOOKUP($A318,'Project labour content'!$A$7:$D$255,'Project labour content'!$D$1,FALSE))*LabEsc29*1</f>
        <v>1</v>
      </c>
      <c r="CB318" s="250" t="str">
        <f>IF(ISNA(VLOOKUP($A318,'Project labour content'!$A$7:$D$255,'Project labour content'!$D$1,FALSE)),"Category","Project")</f>
        <v>Project</v>
      </c>
      <c r="CD318" s="247" t="str">
        <f t="shared" si="63"/>
        <v>15196</v>
      </c>
    </row>
    <row r="319" spans="1:82" x14ac:dyDescent="0.15">
      <c r="A319" s="11" t="s">
        <v>916</v>
      </c>
      <c r="B319" s="11" t="str">
        <f>VLOOKUP($A319,'Incurred Real 2022$'!$A$25:$AC$426,'Incurred Real 2022$'!B$1,FALSE)</f>
        <v>Pirie Precinct Amenities</v>
      </c>
      <c r="C319" s="11" t="str">
        <f>VLOOKUP($A319,'Incurred Real 2022$'!$A$25:$AC$426,'Incurred Real 2022$'!C$1,FALSE)</f>
        <v>ExAnte</v>
      </c>
      <c r="D319" s="11" t="str">
        <f>VLOOKUP($A319,'Incurred Real 2022$'!$A$25:$AC$426,'Incurred Real 2022$'!D$1,FALSE)</f>
        <v>Facilities</v>
      </c>
      <c r="E319" s="11" t="str">
        <f>VLOOKUP($A319,'Incurred Real 2022$'!$A$25:$AC$426,'Incurred Real 2022$'!E$1,FALSE)</f>
        <v>Potential</v>
      </c>
      <c r="F319" s="105" t="str">
        <f>IF(VLOOKUP($A319,'Incurred Real 2022$'!$A$25:$AC$426,'Incurred Real 2022$'!F$1,FALSE)=0,"",VLOOKUP($A319,'Incurred Real 2022$'!$A$25:$AC$426,'Incurred Real 2022$'!F$1,FALSE))</f>
        <v/>
      </c>
      <c r="G319" s="105" t="str">
        <f>IF(VLOOKUP($A319,'Incurred Real 2022$'!$A$25:$AC$426,'Incurred Real 2022$'!G$1,FALSE)=0,"",VLOOKUP($A319,'Incurred Real 2022$'!$A$25:$AC$426,'Incurred Real 2022$'!G$1,FALSE))</f>
        <v/>
      </c>
      <c r="H319" s="105" t="str">
        <f>IF(VLOOKUP($A319,'Incurred Real 2022$'!$A$25:$AC$426,'Incurred Real 2022$'!H$1,FALSE)=0,"",VLOOKUP($A319,'Incurred Real 2022$'!$A$25:$AC$426,'Incurred Real 2022$'!H$1,FALSE))</f>
        <v/>
      </c>
      <c r="I319" s="105" t="str">
        <f>IF(VLOOKUP($A319,'Incurred Real 2022$'!$A$25:$AC$426,'Incurred Real 2022$'!I$1,FALSE)=0,"",VLOOKUP($A319,'Incurred Real 2022$'!$A$25:$AC$426,'Incurred Real 2022$'!I$1,FALSE))</f>
        <v/>
      </c>
      <c r="J319" s="105" t="str">
        <f>IF(VLOOKUP($A319,'Incurred Real 2022$'!$A$25:$AC$426,'Incurred Real 2022$'!J$1,FALSE)=0,"",VLOOKUP($A319,'Incurred Real 2022$'!$A$25:$AC$426,'Incurred Real 2022$'!J$1,FALSE))</f>
        <v/>
      </c>
      <c r="K319" s="105" t="str">
        <f>IF(VLOOKUP($A319,'Incurred Real 2022$'!$A$25:$AC$426,'Incurred Real 2022$'!K$1,FALSE)=0,"",VLOOKUP($A319,'Incurred Real 2022$'!$A$25:$AC$426,'Incurred Real 2022$'!K$1,FALSE))</f>
        <v/>
      </c>
      <c r="L319" s="105" t="str">
        <f>IF(VLOOKUP($A319,'Incurred Real 2022$'!$A$25:$AC$426,'Incurred Real 2022$'!L$1,FALSE)=0,"",VLOOKUP($A319,'Incurred Real 2022$'!$A$25:$AC$426,'Incurred Real 2022$'!L$1,FALSE))</f>
        <v/>
      </c>
      <c r="M319" s="105" t="str">
        <f>IF(VLOOKUP($A319,'Incurred Real 2022$'!$A$25:$AC$426,'Incurred Real 2022$'!M$1,FALSE)=0,"",VLOOKUP($A319,'Incurred Real 2022$'!$A$25:$AC$426,'Incurred Real 2022$'!M$1,FALSE))</f>
        <v/>
      </c>
      <c r="N319" s="105" t="str">
        <f>IF(VLOOKUP($A319,'Incurred Real 2022$'!$A$25:$AC$426,'Incurred Real 2022$'!N$1,FALSE)=0,"",VLOOKUP($A319,'Incurred Real 2022$'!$A$25:$AC$426,'Incurred Real 2022$'!N$1,FALSE))</f>
        <v/>
      </c>
      <c r="O319" s="105" t="str">
        <f>IF(VLOOKUP($A319,'Incurred Real 2022$'!$A$25:$AC$426,'Incurred Real 2022$'!O$1,FALSE)=0,"",VLOOKUP($A319,'Incurred Real 2022$'!$A$25:$AC$426,'Incurred Real 2022$'!O$1,FALSE))</f>
        <v/>
      </c>
      <c r="P319" s="105" t="str">
        <f>IF(VLOOKUP($A319,'Incurred Real 2022$'!$A$25:$AC$426,'Incurred Real 2022$'!P$1,FALSE)=0,"",VLOOKUP($A319,'Incurred Real 2022$'!$A$25:$AC$426,'Incurred Real 2022$'!P$1,FALSE))</f>
        <v/>
      </c>
      <c r="Q319" s="105" t="str">
        <f>IF(VLOOKUP($A319,'Incurred Real 2022$'!$A$25:$AC$426,'Incurred Real 2022$'!Q$1,FALSE)=0,"",VLOOKUP($A319,'Incurred Real 2022$'!$A$25:$AC$426,'Incurred Real 2022$'!Q$1,FALSE))</f>
        <v/>
      </c>
      <c r="R319" s="105" t="str">
        <f>IF(VLOOKUP($A319,'Incurred Real 2022$'!$A$25:$AC$426,'Incurred Real 2022$'!R$1,FALSE)=0,"",VLOOKUP($A319,'Incurred Real 2022$'!$A$25:$AC$426,'Incurred Real 2022$'!R$1,FALSE))</f>
        <v/>
      </c>
      <c r="S319" s="105" t="str">
        <f>IF(VLOOKUP($A319,'Incurred Real 2022$'!$A$25:$AC$426,'Incurred Real 2022$'!S$1,FALSE)=0,"",VLOOKUP($A319,'Incurred Real 2022$'!$A$25:$AC$426,'Incurred Real 2022$'!S$1,FALSE))</f>
        <v/>
      </c>
      <c r="T319" s="105" t="str">
        <f>IF(VLOOKUP($A319,'Incurred Real 2022$'!$A$25:$AC$426,'Incurred Real 2022$'!T$1,FALSE)=0,"",VLOOKUP($A319,'Incurred Real 2022$'!$A$25:$AC$426,'Incurred Real 2022$'!T$1,FALSE))</f>
        <v/>
      </c>
      <c r="U319" s="105" t="str">
        <f>IF(VLOOKUP($A319,'Incurred Real 2022$'!$A$25:$AC$426,'Incurred Real 2022$'!U$1,FALSE)=0,"",VLOOKUP($A319,'Incurred Real 2022$'!$A$25:$AC$426,'Incurred Real 2022$'!U$1,FALSE))</f>
        <v/>
      </c>
      <c r="V319" s="13" t="str">
        <f>IF(ISTEXT(VLOOKUP($A319,'Incurred Real 2022$'!$A$25:$AC$426,'Incurred Real 2022$'!V$1,FALSE)),"",(VLOOKUP($A319,'Incurred Real 2022$'!$A$25:$AC$426,'Incurred Real 2022$'!V$1,FALSE))*BT319*Incurred_Nominal!V$15)</f>
        <v/>
      </c>
      <c r="W319" s="13" t="str">
        <f>IF(ISTEXT(VLOOKUP($A319,'Incurred Real 2022$'!$A$25:$AC$426,'Incurred Real 2022$'!W$1,FALSE)),"",(VLOOKUP($A319,'Incurred Real 2022$'!$A$25:$AC$426,'Incurred Real 2022$'!W$1,FALSE))*BU319*Incurred_Nominal!W$15)</f>
        <v/>
      </c>
      <c r="X319" s="13" t="str">
        <f>IF(ISTEXT(VLOOKUP($A319,'Incurred Real 2022$'!$A$25:$AC$426,'Incurred Real 2022$'!X$1,FALSE)),"",(VLOOKUP($A319,'Incurred Real 2022$'!$A$25:$AC$426,'Incurred Real 2022$'!X$1,FALSE))*BV319*Incurred_Nominal!X$15)</f>
        <v/>
      </c>
      <c r="Y319" s="13" t="str">
        <f>IF(ISTEXT(VLOOKUP($A319,'Incurred Real 2022$'!$A$25:$AC$426,'Incurred Real 2022$'!Y$1,FALSE)),"",(VLOOKUP($A319,'Incurred Real 2022$'!$A$25:$AC$426,'Incurred Real 2022$'!Y$1,FALSE))*BW319*Incurred_Nominal!Y$15)</f>
        <v/>
      </c>
      <c r="Z319" s="13" t="str">
        <f>IF(ISTEXT(VLOOKUP($A319,'Incurred Real 2022$'!$A$25:$AC$426,'Incurred Real 2022$'!Z$1,FALSE)),"",(VLOOKUP($A319,'Incurred Real 2022$'!$A$25:$AC$426,'Incurred Real 2022$'!Z$1,FALSE))*BX319*Incurred_Nominal!Z$15)</f>
        <v/>
      </c>
      <c r="AA319" s="13" t="str">
        <f>IF(ISTEXT(VLOOKUP($A319,'Incurred Real 2022$'!$A$25:$AC$426,'Incurred Real 2022$'!AA$1,FALSE)),"",(VLOOKUP($A319,'Incurred Real 2022$'!$A$25:$AC$426,'Incurred Real 2022$'!AA$1,FALSE))*BY319*Incurred_Nominal!AA$15)</f>
        <v/>
      </c>
      <c r="AB319" s="13">
        <f>IF(ISTEXT(VLOOKUP($A319,'Incurred Real 2022$'!$A$25:$AC$426,'Incurred Real 2022$'!AB$1,FALSE)),"",(VLOOKUP($A319,'Incurred Real 2022$'!$A$25:$AC$426,'Incurred Real 2022$'!AB$1,FALSE))*BZ319*Incurred_Nominal!AB$15)</f>
        <v>928958.68483895902</v>
      </c>
      <c r="AC319" s="13" t="str">
        <f>IF(ISTEXT(VLOOKUP($A319,'Incurred Real 2022$'!$A$25:$AC$426,'Incurred Real 2022$'!AC$1,FALSE)),"",(VLOOKUP($A319,'Incurred Real 2022$'!$A$25:$AC$426,'Incurred Real 2022$'!AC$1,FALSE))*CA319*Incurred_Nominal!AC$15)</f>
        <v/>
      </c>
      <c r="AD319" s="232">
        <f t="shared" si="58"/>
        <v>928958.68483895902</v>
      </c>
      <c r="AE319" s="232">
        <f t="shared" si="59"/>
        <v>928958.68483895902</v>
      </c>
      <c r="AF319" s="239">
        <f t="shared" si="60"/>
        <v>928958.68483895902</v>
      </c>
      <c r="AG319" s="237">
        <f t="shared" si="57"/>
        <v>928958.68483895902</v>
      </c>
      <c r="AH319" s="240">
        <f t="shared" si="64"/>
        <v>1</v>
      </c>
      <c r="AI319" s="234">
        <f>VLOOKUP($A319,Incurred_Real!$A$25:$AP$479,Incurred_Real!AI$1,FALSE)</f>
        <v>2028</v>
      </c>
      <c r="AJ319" s="235" t="str">
        <f>VLOOKUP($A319,Incurred_Real!$A$25:$AP$479,Incurred_Real!AJ$1,FALSE)</f>
        <v/>
      </c>
      <c r="AK319" s="236">
        <f>VLOOKUP($A319,Incurred_Real!$A$25:$AP$479,Incurred_Real!AK$1,FALSE)</f>
        <v>2028</v>
      </c>
      <c r="AL319" s="235" t="str">
        <f>VLOOKUP($A319,Incurred_Real!$A$25:$AP$479,Incurred_Real!AL$1,FALSE)</f>
        <v/>
      </c>
      <c r="AM319" s="237">
        <f>IF(AL319="Commissioned Extra","",(IF((AD319)=0,0,SUMPRODUCT($F$17:$U$17,F319:U319))+VLOOKUP($A319,Incurred_Real!$A$25:$BS$376,Incurred_Real!$AO$1,FALSE)))</f>
        <v>834923.32586434856</v>
      </c>
      <c r="AN319" s="232" cm="1">
        <f t="array" ref="AN319">IF(ROUND(AE319,0)=0,0,LOOKUP(2,1/(F319:AC319&lt;&gt;""),F319:AC319))</f>
        <v>928958.68483895902</v>
      </c>
      <c r="AO319" s="232">
        <f t="shared" si="61"/>
        <v>928958.68483895902</v>
      </c>
      <c r="AP319" s="78"/>
      <c r="AQ319" s="20"/>
      <c r="AR319" s="245">
        <f>VLOOKUP($A319,Incurred_Real!$A$25:$CD$376,Incurred_Real!AR$1,FALSE)</f>
        <v>1</v>
      </c>
      <c r="AS319" s="246">
        <f>VLOOKUP($A319,Incurred_Real!$A$25:$CD$376,Incurred_Real!AS$1,FALSE)</f>
        <v>1</v>
      </c>
      <c r="AT319" s="246">
        <f>VLOOKUP($A319,Incurred_Real!$A$25:$CD$376,Incurred_Real!AT$1,FALSE)</f>
        <v>0</v>
      </c>
      <c r="AU319" s="246">
        <f>VLOOKUP($A319,Incurred_Real!$A$25:$CD$376,Incurred_Real!AU$1,FALSE)</f>
        <v>0</v>
      </c>
      <c r="AV319" s="246">
        <f>VLOOKUP($A319,Incurred_Real!$A$25:$CD$376,Incurred_Real!AV$1,FALSE)</f>
        <v>0</v>
      </c>
      <c r="AW319" s="246">
        <f>VLOOKUP($A319,Incurred_Real!$A$25:$CD$376,Incurred_Real!AW$1,FALSE)</f>
        <v>0</v>
      </c>
      <c r="AX319" s="246">
        <f>VLOOKUP($A319,Incurred_Real!$A$25:$CD$376,Incurred_Real!AX$1,FALSE)</f>
        <v>0</v>
      </c>
      <c r="AY319" s="246">
        <f>VLOOKUP($A319,Incurred_Real!$A$25:$CD$376,Incurred_Real!AY$1,FALSE)</f>
        <v>0</v>
      </c>
      <c r="AZ319" s="246">
        <f>VLOOKUP($A319,Incurred_Real!$A$25:$CD$376,Incurred_Real!AZ$1,FALSE)</f>
        <v>0</v>
      </c>
      <c r="BA319" s="246">
        <f>VLOOKUP($A319,Incurred_Real!$A$25:$CD$376,Incurred_Real!BA$1,FALSE)</f>
        <v>0</v>
      </c>
      <c r="BB319" s="246">
        <f>VLOOKUP($A319,Incurred_Real!$A$25:$CD$376,Incurred_Real!BB$1,FALSE)</f>
        <v>0</v>
      </c>
      <c r="BC319" s="246">
        <f>VLOOKUP($A319,Incurred_Real!$A$25:$CD$376,Incurred_Real!BC$1,FALSE)</f>
        <v>0</v>
      </c>
      <c r="BD319" s="246">
        <f>VLOOKUP($A319,Incurred_Real!$A$25:$CD$376,Incurred_Real!BD$1,FALSE)</f>
        <v>0</v>
      </c>
      <c r="BE319" s="246">
        <f>VLOOKUP($A319,Incurred_Real!$A$25:$CD$376,Incurred_Real!BE$1,FALSE)</f>
        <v>0</v>
      </c>
      <c r="BF319" s="246">
        <f>VLOOKUP($A319,Incurred_Real!$A$25:$CD$376,Incurred_Real!BF$1,FALSE)</f>
        <v>0</v>
      </c>
      <c r="BG319" s="246">
        <f>VLOOKUP($A319,Incurred_Real!$A$25:$CD$376,Incurred_Real!BG$1,FALSE)</f>
        <v>0</v>
      </c>
      <c r="BH319" s="246">
        <f>VLOOKUP($A319,Incurred_Real!$A$25:$CD$376,Incurred_Real!BH$1,FALSE)</f>
        <v>0</v>
      </c>
      <c r="BI319" s="246">
        <f>VLOOKUP($A319,Incurred_Real!$A$25:$CD$376,Incurred_Real!BI$1,FALSE)</f>
        <v>0</v>
      </c>
      <c r="BJ319" s="246">
        <f>VLOOKUP($A319,Incurred_Real!$A$25:$CD$376,Incurred_Real!BJ$1,FALSE)</f>
        <v>0</v>
      </c>
      <c r="BK319" s="246">
        <f>VLOOKUP($A319,Incurred_Real!$A$25:$CD$376,Incurred_Real!BK$1,FALSE)</f>
        <v>0</v>
      </c>
      <c r="BL319" s="246">
        <f>VLOOKUP($A319,Incurred_Real!$A$25:$CD$376,Incurred_Real!BL$1,FALSE)</f>
        <v>0</v>
      </c>
      <c r="BM319" s="246">
        <f>VLOOKUP($A319,Incurred_Real!$A$25:$CD$376,Incurred_Real!BM$1,FALSE)</f>
        <v>0</v>
      </c>
      <c r="BN319" s="246">
        <f>VLOOKUP($A319,Incurred_Real!$A$25:$CD$376,Incurred_Real!BN$1,FALSE)</f>
        <v>0</v>
      </c>
      <c r="BO319" s="246">
        <f>VLOOKUP($A319,Incurred_Real!$A$25:$CD$376,Incurred_Real!BO$1,FALSE)</f>
        <v>0</v>
      </c>
      <c r="BP319" s="246">
        <f>VLOOKUP($A319,Incurred_Real!$A$25:$CD$376,Incurred_Real!BP$1,FALSE)</f>
        <v>0</v>
      </c>
      <c r="BQ319" s="246">
        <f>VLOOKUP($A319,Incurred_Real!$A$25:$CD$376,Incurred_Real!BQ$1,FALSE)</f>
        <v>0</v>
      </c>
      <c r="BR319" s="246">
        <f>VLOOKUP($A319,Incurred_Real!$A$25:$CD$376,Incurred_Real!BR$1,FALSE)</f>
        <v>0</v>
      </c>
      <c r="BS319" s="254">
        <f t="shared" si="62"/>
        <v>1</v>
      </c>
      <c r="BT319" s="249">
        <f>1+IF(ISNA(VLOOKUP($A319,'Project labour content'!$A$7:$D$255,'Project labour content'!$D$1,FALSE)),VLOOKUP($D319,'Project labour content'!$F$6:$G$15,'Project labour content'!$G$1,FALSE),VLOOKUP($A319,'Project labour content'!$A$7:$D$255,'Project labour content'!$D$1,FALSE))*LabEsc22*1</f>
        <v>1.0009172263036386</v>
      </c>
      <c r="BU319" s="249">
        <f>1+IF(ISNA(VLOOKUP($A319,'Project labour content'!$A$7:$D$255,'Project labour content'!$D$1,FALSE)),VLOOKUP($D319,'Project labour content'!$F$6:$G$15,'Project labour content'!$G$1,FALSE),VLOOKUP($A319,'Project labour content'!$A$7:$D$255,'Project labour content'!$D$1,FALSE))*LabEsc23*1</f>
        <v>1.0018388552935349</v>
      </c>
      <c r="BV319" s="249">
        <f>1+IF(ISNA(VLOOKUP($A319,'Project labour content'!$A$7:$D$255,'Project labour content'!$D$1,FALSE)),VLOOKUP($D319,'Project labour content'!$F$6:$G$15,'Project labour content'!$G$1,FALSE),VLOOKUP($A319,'Project labour content'!$A$7:$D$255,'Project labour content'!$D$1,FALSE))*LabEsc24*1</f>
        <v>1.0027070298020169</v>
      </c>
      <c r="BW319" s="249">
        <f>1+IF(ISNA(VLOOKUP($A319,'Project labour content'!$A$7:$D$255,'Project labour content'!$D$1,FALSE)),VLOOKUP($D319,'Project labour content'!$F$6:$G$15,'Project labour content'!$G$1,FALSE),VLOOKUP($A319,'Project labour content'!$A$7:$D$255,'Project labour content'!$D$1,FALSE))*LabEsc25*1</f>
        <v>1.0038698048603774</v>
      </c>
      <c r="BX319" s="249">
        <f>1+IF(ISNA(VLOOKUP($A319,'Project labour content'!$A$7:$D$255,'Project labour content'!$D$1,FALSE)),VLOOKUP($D319,'Project labour content'!$F$6:$G$15,'Project labour content'!$G$1,FALSE),VLOOKUP($A319,'Project labour content'!$A$7:$D$255,'Project labour content'!$D$1,FALSE))*LabEsc26*1</f>
        <v>1.0051370358781473</v>
      </c>
      <c r="BY319" s="249">
        <f>1+IF(ISNA(VLOOKUP($A319,'Project labour content'!$A$7:$D$255,'Project labour content'!$D$1,FALSE)),VLOOKUP($D319,'Project labour content'!$F$6:$G$15,'Project labour content'!$G$1,FALSE),VLOOKUP($A319,'Project labour content'!$A$7:$D$255,'Project labour content'!$D$1,FALSE))*LabEsc27*1</f>
        <v>1.0059219392746921</v>
      </c>
      <c r="BZ319" s="249">
        <f>1+IF(ISNA(VLOOKUP($A319,'Project labour content'!$A$7:$D$255,'Project labour content'!$D$1,FALSE)),VLOOKUP($D319,'Project labour content'!$F$6:$G$15,'Project labour content'!$G$1,FALSE),VLOOKUP($A319,'Project labour content'!$A$7:$D$255,'Project labour content'!$D$1,FALSE))*LabEsc28*1</f>
        <v>1.0065129715322902</v>
      </c>
      <c r="CA319" s="249">
        <f>1+IF(ISNA(VLOOKUP($A319,'Project labour content'!$A$7:$D$255,'Project labour content'!$D$1,FALSE)),VLOOKUP($D319,'Project labour content'!$F$6:$G$15,'Project labour content'!$G$1,FALSE),VLOOKUP($A319,'Project labour content'!$A$7:$D$255,'Project labour content'!$D$1,FALSE))*LabEsc29*1</f>
        <v>1.0074614600992839</v>
      </c>
      <c r="CB319" s="250" t="str">
        <f>IF(ISNA(VLOOKUP($A319,'Project labour content'!$A$7:$D$255,'Project labour content'!$D$1,FALSE)),"Category","Project")</f>
        <v>Project</v>
      </c>
      <c r="CD319" s="247" t="str">
        <f t="shared" si="63"/>
        <v>15200</v>
      </c>
    </row>
    <row r="320" spans="1:82" x14ac:dyDescent="0.15">
      <c r="A320" s="11" t="s">
        <v>976</v>
      </c>
      <c r="B320" s="11" t="str">
        <f>VLOOKUP($A320,'Incurred Real 2022$'!$A$25:$AC$426,'Incurred Real 2022$'!B$1,FALSE)</f>
        <v>Substation Security Fencing Replacement 2024-2028</v>
      </c>
      <c r="C320" s="11" t="str">
        <f>VLOOKUP($A320,'Incurred Real 2022$'!$A$25:$AC$426,'Incurred Real 2022$'!C$1,FALSE)</f>
        <v>ExAnte</v>
      </c>
      <c r="D320" s="11" t="str">
        <f>VLOOKUP($A320,'Incurred Real 2022$'!$A$25:$AC$426,'Incurred Real 2022$'!D$1,FALSE)</f>
        <v>Security/Compliance</v>
      </c>
      <c r="E320" s="11" t="str">
        <f>VLOOKUP($A320,'Incurred Real 2022$'!$A$25:$AC$426,'Incurred Real 2022$'!E$1,FALSE)</f>
        <v>Potential</v>
      </c>
      <c r="F320" s="105" t="str">
        <f>IF(VLOOKUP($A320,'Incurred Real 2022$'!$A$25:$AC$426,'Incurred Real 2022$'!F$1,FALSE)=0,"",VLOOKUP($A320,'Incurred Real 2022$'!$A$25:$AC$426,'Incurred Real 2022$'!F$1,FALSE))</f>
        <v/>
      </c>
      <c r="G320" s="105" t="str">
        <f>IF(VLOOKUP($A320,'Incurred Real 2022$'!$A$25:$AC$426,'Incurred Real 2022$'!G$1,FALSE)=0,"",VLOOKUP($A320,'Incurred Real 2022$'!$A$25:$AC$426,'Incurred Real 2022$'!G$1,FALSE))</f>
        <v/>
      </c>
      <c r="H320" s="105" t="str">
        <f>IF(VLOOKUP($A320,'Incurred Real 2022$'!$A$25:$AC$426,'Incurred Real 2022$'!H$1,FALSE)=0,"",VLOOKUP($A320,'Incurred Real 2022$'!$A$25:$AC$426,'Incurred Real 2022$'!H$1,FALSE))</f>
        <v/>
      </c>
      <c r="I320" s="105" t="str">
        <f>IF(VLOOKUP($A320,'Incurred Real 2022$'!$A$25:$AC$426,'Incurred Real 2022$'!I$1,FALSE)=0,"",VLOOKUP($A320,'Incurred Real 2022$'!$A$25:$AC$426,'Incurred Real 2022$'!I$1,FALSE))</f>
        <v/>
      </c>
      <c r="J320" s="105" t="str">
        <f>IF(VLOOKUP($A320,'Incurred Real 2022$'!$A$25:$AC$426,'Incurred Real 2022$'!J$1,FALSE)=0,"",VLOOKUP($A320,'Incurred Real 2022$'!$A$25:$AC$426,'Incurred Real 2022$'!J$1,FALSE))</f>
        <v/>
      </c>
      <c r="K320" s="105" t="str">
        <f>IF(VLOOKUP($A320,'Incurred Real 2022$'!$A$25:$AC$426,'Incurred Real 2022$'!K$1,FALSE)=0,"",VLOOKUP($A320,'Incurred Real 2022$'!$A$25:$AC$426,'Incurred Real 2022$'!K$1,FALSE))</f>
        <v/>
      </c>
      <c r="L320" s="105" t="str">
        <f>IF(VLOOKUP($A320,'Incurred Real 2022$'!$A$25:$AC$426,'Incurred Real 2022$'!L$1,FALSE)=0,"",VLOOKUP($A320,'Incurred Real 2022$'!$A$25:$AC$426,'Incurred Real 2022$'!L$1,FALSE))</f>
        <v/>
      </c>
      <c r="M320" s="105" t="str">
        <f>IF(VLOOKUP($A320,'Incurred Real 2022$'!$A$25:$AC$426,'Incurred Real 2022$'!M$1,FALSE)=0,"",VLOOKUP($A320,'Incurred Real 2022$'!$A$25:$AC$426,'Incurred Real 2022$'!M$1,FALSE))</f>
        <v/>
      </c>
      <c r="N320" s="105" t="str">
        <f>IF(VLOOKUP($A320,'Incurred Real 2022$'!$A$25:$AC$426,'Incurred Real 2022$'!N$1,FALSE)=0,"",VLOOKUP($A320,'Incurred Real 2022$'!$A$25:$AC$426,'Incurred Real 2022$'!N$1,FALSE))</f>
        <v/>
      </c>
      <c r="O320" s="105" t="str">
        <f>IF(VLOOKUP($A320,'Incurred Real 2022$'!$A$25:$AC$426,'Incurred Real 2022$'!O$1,FALSE)=0,"",VLOOKUP($A320,'Incurred Real 2022$'!$A$25:$AC$426,'Incurred Real 2022$'!O$1,FALSE))</f>
        <v/>
      </c>
      <c r="P320" s="105" t="str">
        <f>IF(VLOOKUP($A320,'Incurred Real 2022$'!$A$25:$AC$426,'Incurred Real 2022$'!P$1,FALSE)=0,"",VLOOKUP($A320,'Incurred Real 2022$'!$A$25:$AC$426,'Incurred Real 2022$'!P$1,FALSE))</f>
        <v/>
      </c>
      <c r="Q320" s="105" t="str">
        <f>IF(VLOOKUP($A320,'Incurred Real 2022$'!$A$25:$AC$426,'Incurred Real 2022$'!Q$1,FALSE)=0,"",VLOOKUP($A320,'Incurred Real 2022$'!$A$25:$AC$426,'Incurred Real 2022$'!Q$1,FALSE))</f>
        <v/>
      </c>
      <c r="R320" s="105" t="str">
        <f>IF(VLOOKUP($A320,'Incurred Real 2022$'!$A$25:$AC$426,'Incurred Real 2022$'!R$1,FALSE)=0,"",VLOOKUP($A320,'Incurred Real 2022$'!$A$25:$AC$426,'Incurred Real 2022$'!R$1,FALSE))</f>
        <v/>
      </c>
      <c r="S320" s="105" t="str">
        <f>IF(VLOOKUP($A320,'Incurred Real 2022$'!$A$25:$AC$426,'Incurred Real 2022$'!S$1,FALSE)=0,"",VLOOKUP($A320,'Incurred Real 2022$'!$A$25:$AC$426,'Incurred Real 2022$'!S$1,FALSE))</f>
        <v/>
      </c>
      <c r="T320" s="105" t="str">
        <f>IF(VLOOKUP($A320,'Incurred Real 2022$'!$A$25:$AC$426,'Incurred Real 2022$'!T$1,FALSE)=0,"",VLOOKUP($A320,'Incurred Real 2022$'!$A$25:$AC$426,'Incurred Real 2022$'!T$1,FALSE))</f>
        <v/>
      </c>
      <c r="U320" s="105" t="str">
        <f>IF(VLOOKUP($A320,'Incurred Real 2022$'!$A$25:$AC$426,'Incurred Real 2022$'!U$1,FALSE)=0,"",VLOOKUP($A320,'Incurred Real 2022$'!$A$25:$AC$426,'Incurred Real 2022$'!U$1,FALSE))</f>
        <v/>
      </c>
      <c r="V320" s="13" t="str">
        <f>IF(ISTEXT(VLOOKUP($A320,'Incurred Real 2022$'!$A$25:$AC$426,'Incurred Real 2022$'!V$1,FALSE)),"",(VLOOKUP($A320,'Incurred Real 2022$'!$A$25:$AC$426,'Incurred Real 2022$'!V$1,FALSE))*BT320*Incurred_Nominal!V$15)</f>
        <v/>
      </c>
      <c r="W320" s="13" t="str">
        <f>IF(ISTEXT(VLOOKUP($A320,'Incurred Real 2022$'!$A$25:$AC$426,'Incurred Real 2022$'!W$1,FALSE)),"",(VLOOKUP($A320,'Incurred Real 2022$'!$A$25:$AC$426,'Incurred Real 2022$'!W$1,FALSE))*BU320*Incurred_Nominal!W$15)</f>
        <v/>
      </c>
      <c r="X320" s="13" t="str">
        <f>IF(ISTEXT(VLOOKUP($A320,'Incurred Real 2022$'!$A$25:$AC$426,'Incurred Real 2022$'!X$1,FALSE)),"",(VLOOKUP($A320,'Incurred Real 2022$'!$A$25:$AC$426,'Incurred Real 2022$'!X$1,FALSE))*BV320*Incurred_Nominal!X$15)</f>
        <v/>
      </c>
      <c r="Y320" s="13">
        <f>IF(ISTEXT(VLOOKUP($A320,'Incurred Real 2022$'!$A$25:$AC$426,'Incurred Real 2022$'!Y$1,FALSE)),"",(VLOOKUP($A320,'Incurred Real 2022$'!$A$25:$AC$426,'Incurred Real 2022$'!Y$1,FALSE))*BW320*Incurred_Nominal!Y$15)</f>
        <v>858142.94466328213</v>
      </c>
      <c r="Z320" s="13">
        <f>IF(ISTEXT(VLOOKUP($A320,'Incurred Real 2022$'!$A$25:$AC$426,'Incurred Real 2022$'!Z$1,FALSE)),"",(VLOOKUP($A320,'Incurred Real 2022$'!$A$25:$AC$426,'Incurred Real 2022$'!Z$1,FALSE))*BX320*Incurred_Nominal!Z$15)</f>
        <v>1759244.6056798298</v>
      </c>
      <c r="AA320" s="13">
        <f>IF(ISTEXT(VLOOKUP($A320,'Incurred Real 2022$'!$A$25:$AC$426,'Incurred Real 2022$'!AA$1,FALSE)),"",(VLOOKUP($A320,'Incurred Real 2022$'!$A$25:$AC$426,'Incurred Real 2022$'!AA$1,FALSE))*BY320*Incurred_Nominal!AA$15)</f>
        <v>2703881.6069758469</v>
      </c>
      <c r="AB320" s="13">
        <f>IF(ISTEXT(VLOOKUP($A320,'Incurred Real 2022$'!$A$25:$AC$426,'Incurred Real 2022$'!AB$1,FALSE)),"",(VLOOKUP($A320,'Incurred Real 2022$'!$A$25:$AC$426,'Incurred Real 2022$'!AB$1,FALSE))*BZ320*Incurred_Nominal!AB$15)</f>
        <v>3693428.8344985913</v>
      </c>
      <c r="AC320" s="13" t="str">
        <f>IF(ISTEXT(VLOOKUP($A320,'Incurred Real 2022$'!$A$25:$AC$426,'Incurred Real 2022$'!AC$1,FALSE)),"",(VLOOKUP($A320,'Incurred Real 2022$'!$A$25:$AC$426,'Incurred Real 2022$'!AC$1,FALSE))*CA320*Incurred_Nominal!AC$15)</f>
        <v/>
      </c>
      <c r="AD320" s="232">
        <f t="shared" si="58"/>
        <v>9014697.9918175507</v>
      </c>
      <c r="AE320" s="232">
        <f t="shared" si="59"/>
        <v>9014697.9918175507</v>
      </c>
      <c r="AF320" s="239">
        <f t="shared" si="60"/>
        <v>9228329.2423426751</v>
      </c>
      <c r="AG320" s="237">
        <f t="shared" si="57"/>
        <v>9228329.2423426751</v>
      </c>
      <c r="AH320" s="240">
        <f t="shared" si="64"/>
        <v>1</v>
      </c>
      <c r="AI320" s="234">
        <f>VLOOKUP($A320,Incurred_Real!$A$25:$AP$479,Incurred_Real!AI$1,FALSE)</f>
        <v>2028</v>
      </c>
      <c r="AJ320" s="235" t="str">
        <f>VLOOKUP($A320,Incurred_Real!$A$25:$AP$479,Incurred_Real!AJ$1,FALSE)</f>
        <v/>
      </c>
      <c r="AK320" s="236">
        <f>VLOOKUP($A320,Incurred_Real!$A$25:$AP$479,Incurred_Real!AK$1,FALSE)</f>
        <v>2028</v>
      </c>
      <c r="AL320" s="235" t="str">
        <f>VLOOKUP($A320,Incurred_Real!$A$25:$AP$479,Incurred_Real!AL$1,FALSE)</f>
        <v/>
      </c>
      <c r="AM320" s="237">
        <f>IF(AL320="Commissioned Extra","",(IF((AD320)=0,0,SUMPRODUCT($F$17:$U$17,F320:U320))+VLOOKUP($A320,Incurred_Real!$A$25:$BS$376,Incurred_Real!$AO$1,FALSE)))</f>
        <v>8294176.5537438011</v>
      </c>
      <c r="AN320" s="232" cm="1">
        <f t="array" ref="AN320">IF(ROUND(AE320,0)=0,0,LOOKUP(2,1/(F320:AC320&lt;&gt;""),F320:AC320))</f>
        <v>3693428.8344985913</v>
      </c>
      <c r="AO320" s="232">
        <f t="shared" si="61"/>
        <v>9014697.9918175507</v>
      </c>
      <c r="AP320" s="78"/>
      <c r="AQ320" s="20"/>
      <c r="AR320" s="245">
        <f>VLOOKUP($A320,Incurred_Real!$A$25:$CD$376,Incurred_Real!AR$1,FALSE)</f>
        <v>0.99999999999999989</v>
      </c>
      <c r="AS320" s="246">
        <f>VLOOKUP($A320,Incurred_Real!$A$25:$CD$376,Incurred_Real!AS$1,FALSE)</f>
        <v>0</v>
      </c>
      <c r="AT320" s="246">
        <f>VLOOKUP($A320,Incurred_Real!$A$25:$CD$376,Incurred_Real!AT$1,FALSE)</f>
        <v>0</v>
      </c>
      <c r="AU320" s="246">
        <f>VLOOKUP($A320,Incurred_Real!$A$25:$CD$376,Incurred_Real!AU$1,FALSE)</f>
        <v>0</v>
      </c>
      <c r="AV320" s="246">
        <f>VLOOKUP($A320,Incurred_Real!$A$25:$CD$376,Incurred_Real!AV$1,FALSE)</f>
        <v>0</v>
      </c>
      <c r="AW320" s="246">
        <f>VLOOKUP($A320,Incurred_Real!$A$25:$CD$376,Incurred_Real!AW$1,FALSE)</f>
        <v>0</v>
      </c>
      <c r="AX320" s="246">
        <f>VLOOKUP($A320,Incurred_Real!$A$25:$CD$376,Incurred_Real!AX$1,FALSE)</f>
        <v>1.380360725700041E-2</v>
      </c>
      <c r="AY320" s="246">
        <f>VLOOKUP($A320,Incurred_Real!$A$25:$CD$376,Incurred_Real!AY$1,FALSE)</f>
        <v>0</v>
      </c>
      <c r="AZ320" s="246">
        <f>VLOOKUP($A320,Incurred_Real!$A$25:$CD$376,Incurred_Real!AZ$1,FALSE)</f>
        <v>0</v>
      </c>
      <c r="BA320" s="246">
        <f>VLOOKUP($A320,Incurred_Real!$A$25:$CD$376,Incurred_Real!BA$1,FALSE)</f>
        <v>0</v>
      </c>
      <c r="BB320" s="246">
        <f>VLOOKUP($A320,Incurred_Real!$A$25:$CD$376,Incurred_Real!BB$1,FALSE)</f>
        <v>1.1690297991965741E-2</v>
      </c>
      <c r="BC320" s="246">
        <f>VLOOKUP($A320,Incurred_Real!$A$25:$CD$376,Incurred_Real!BC$1,FALSE)</f>
        <v>0</v>
      </c>
      <c r="BD320" s="246">
        <f>VLOOKUP($A320,Incurred_Real!$A$25:$CD$376,Incurred_Real!BD$1,FALSE)</f>
        <v>0.21609263198291842</v>
      </c>
      <c r="BE320" s="246">
        <f>VLOOKUP($A320,Incurred_Real!$A$25:$CD$376,Incurred_Real!BE$1,FALSE)</f>
        <v>0.75312207998626524</v>
      </c>
      <c r="BF320" s="246">
        <f>VLOOKUP($A320,Incurred_Real!$A$25:$CD$376,Incurred_Real!BF$1,FALSE)</f>
        <v>0</v>
      </c>
      <c r="BG320" s="246">
        <f>VLOOKUP($A320,Incurred_Real!$A$25:$CD$376,Incurred_Real!BG$1,FALSE)</f>
        <v>5.2913827818501565E-3</v>
      </c>
      <c r="BH320" s="246">
        <f>VLOOKUP($A320,Incurred_Real!$A$25:$CD$376,Incurred_Real!BH$1,FALSE)</f>
        <v>0</v>
      </c>
      <c r="BI320" s="246">
        <f>VLOOKUP($A320,Incurred_Real!$A$25:$CD$376,Incurred_Real!BI$1,FALSE)</f>
        <v>0</v>
      </c>
      <c r="BJ320" s="246">
        <f>VLOOKUP($A320,Incurred_Real!$A$25:$CD$376,Incurred_Real!BJ$1,FALSE)</f>
        <v>0</v>
      </c>
      <c r="BK320" s="246">
        <f>VLOOKUP($A320,Incurred_Real!$A$25:$CD$376,Incurred_Real!BK$1,FALSE)</f>
        <v>0</v>
      </c>
      <c r="BL320" s="246">
        <f>VLOOKUP($A320,Incurred_Real!$A$25:$CD$376,Incurred_Real!BL$1,FALSE)</f>
        <v>0</v>
      </c>
      <c r="BM320" s="246">
        <f>VLOOKUP($A320,Incurred_Real!$A$25:$CD$376,Incurred_Real!BM$1,FALSE)</f>
        <v>0</v>
      </c>
      <c r="BN320" s="246">
        <f>VLOOKUP($A320,Incurred_Real!$A$25:$CD$376,Incurred_Real!BN$1,FALSE)</f>
        <v>0</v>
      </c>
      <c r="BO320" s="246">
        <f>VLOOKUP($A320,Incurred_Real!$A$25:$CD$376,Incurred_Real!BO$1,FALSE)</f>
        <v>0</v>
      </c>
      <c r="BP320" s="246">
        <f>VLOOKUP($A320,Incurred_Real!$A$25:$CD$376,Incurred_Real!BP$1,FALSE)</f>
        <v>0</v>
      </c>
      <c r="BQ320" s="246">
        <f>VLOOKUP($A320,Incurred_Real!$A$25:$CD$376,Incurred_Real!BQ$1,FALSE)</f>
        <v>0</v>
      </c>
      <c r="BR320" s="246">
        <f>VLOOKUP($A320,Incurred_Real!$A$25:$CD$376,Incurred_Real!BR$1,FALSE)</f>
        <v>0</v>
      </c>
      <c r="BS320" s="254">
        <f t="shared" si="62"/>
        <v>1</v>
      </c>
      <c r="BT320" s="249">
        <f>1+IF(ISNA(VLOOKUP($A320,'Project labour content'!$A$7:$D$255,'Project labour content'!$D$1,FALSE)),VLOOKUP($D320,'Project labour content'!$F$6:$G$15,'Project labour content'!$G$1,FALSE),VLOOKUP($A320,'Project labour content'!$A$7:$D$255,'Project labour content'!$D$1,FALSE))*LabEsc22*1</f>
        <v>1.0007303211401042</v>
      </c>
      <c r="BU320" s="249">
        <f>1+IF(ISNA(VLOOKUP($A320,'Project labour content'!$A$7:$D$255,'Project labour content'!$D$1,FALSE)),VLOOKUP($D320,'Project labour content'!$F$6:$G$15,'Project labour content'!$G$1,FALSE),VLOOKUP($A320,'Project labour content'!$A$7:$D$255,'Project labour content'!$D$1,FALSE))*LabEsc23*1</f>
        <v>1.0014641478216808</v>
      </c>
      <c r="BV320" s="249">
        <f>1+IF(ISNA(VLOOKUP($A320,'Project labour content'!$A$7:$D$255,'Project labour content'!$D$1,FALSE)),VLOOKUP($D320,'Project labour content'!$F$6:$G$15,'Project labour content'!$G$1,FALSE),VLOOKUP($A320,'Project labour content'!$A$7:$D$255,'Project labour content'!$D$1,FALSE))*LabEsc24*1</f>
        <v>1.0021554125557262</v>
      </c>
      <c r="BW320" s="249">
        <f>1+IF(ISNA(VLOOKUP($A320,'Project labour content'!$A$7:$D$255,'Project labour content'!$D$1,FALSE)),VLOOKUP($D320,'Project labour content'!$F$6:$G$15,'Project labour content'!$G$1,FALSE),VLOOKUP($A320,'Project labour content'!$A$7:$D$255,'Project labour content'!$D$1,FALSE))*LabEsc25*1</f>
        <v>1.0030812464561907</v>
      </c>
      <c r="BX320" s="249">
        <f>1+IF(ISNA(VLOOKUP($A320,'Project labour content'!$A$7:$D$255,'Project labour content'!$D$1,FALSE)),VLOOKUP($D320,'Project labour content'!$F$6:$G$15,'Project labour content'!$G$1,FALSE),VLOOKUP($A320,'Project labour content'!$A$7:$D$255,'Project labour content'!$D$1,FALSE))*LabEsc26*1</f>
        <v>1.0040902511020469</v>
      </c>
      <c r="BY320" s="249">
        <f>1+IF(ISNA(VLOOKUP($A320,'Project labour content'!$A$7:$D$255,'Project labour content'!$D$1,FALSE)),VLOOKUP($D320,'Project labour content'!$F$6:$G$15,'Project labour content'!$G$1,FALSE),VLOOKUP($A320,'Project labour content'!$A$7:$D$255,'Project labour content'!$D$1,FALSE))*LabEsc27*1</f>
        <v>1.004715213056542</v>
      </c>
      <c r="BZ320" s="249">
        <f>1+IF(ISNA(VLOOKUP($A320,'Project labour content'!$A$7:$D$255,'Project labour content'!$D$1,FALSE)),VLOOKUP($D320,'Project labour content'!$F$6:$G$15,'Project labour content'!$G$1,FALSE),VLOOKUP($A320,'Project labour content'!$A$7:$D$255,'Project labour content'!$D$1,FALSE))*LabEsc28*1</f>
        <v>1.0051858094082766</v>
      </c>
      <c r="CA320" s="249">
        <f>1+IF(ISNA(VLOOKUP($A320,'Project labour content'!$A$7:$D$255,'Project labour content'!$D$1,FALSE)),VLOOKUP($D320,'Project labour content'!$F$6:$G$15,'Project labour content'!$G$1,FALSE),VLOOKUP($A320,'Project labour content'!$A$7:$D$255,'Project labour content'!$D$1,FALSE))*LabEsc29*1</f>
        <v>1.0059410224335406</v>
      </c>
      <c r="CB320" s="250" t="str">
        <f>IF(ISNA(VLOOKUP($A320,'Project labour content'!$A$7:$D$255,'Project labour content'!$D$1,FALSE)),"Category","Project")</f>
        <v>Project</v>
      </c>
      <c r="CD320" s="247" t="str">
        <f t="shared" si="63"/>
        <v>15220</v>
      </c>
    </row>
    <row r="321" spans="1:82" x14ac:dyDescent="0.15">
      <c r="A321" s="11" t="s">
        <v>970</v>
      </c>
      <c r="B321" s="11" t="str">
        <f>VLOOKUP($A321,'Incurred Real 2022$'!$A$25:$AC$426,'Incurred Real 2022$'!B$1,FALSE)</f>
        <v>Telecommunications Asset Optimisation 2024-2028</v>
      </c>
      <c r="C321" s="11" t="str">
        <f>VLOOKUP($A321,'Incurred Real 2022$'!$A$25:$AC$426,'Incurred Real 2022$'!C$1,FALSE)</f>
        <v>ExAnte</v>
      </c>
      <c r="D321" s="11" t="str">
        <f>VLOOKUP($A321,'Incurred Real 2022$'!$A$25:$AC$426,'Incurred Real 2022$'!D$1,FALSE)</f>
        <v>Replacement</v>
      </c>
      <c r="E321" s="11" t="str">
        <f>VLOOKUP($A321,'Incurred Real 2022$'!$A$25:$AC$426,'Incurred Real 2022$'!E$1,FALSE)</f>
        <v>Potential</v>
      </c>
      <c r="F321" s="105" t="str">
        <f>IF(VLOOKUP($A321,'Incurred Real 2022$'!$A$25:$AC$426,'Incurred Real 2022$'!F$1,FALSE)=0,"",VLOOKUP($A321,'Incurred Real 2022$'!$A$25:$AC$426,'Incurred Real 2022$'!F$1,FALSE))</f>
        <v/>
      </c>
      <c r="G321" s="105" t="str">
        <f>IF(VLOOKUP($A321,'Incurred Real 2022$'!$A$25:$AC$426,'Incurred Real 2022$'!G$1,FALSE)=0,"",VLOOKUP($A321,'Incurred Real 2022$'!$A$25:$AC$426,'Incurred Real 2022$'!G$1,FALSE))</f>
        <v/>
      </c>
      <c r="H321" s="105" t="str">
        <f>IF(VLOOKUP($A321,'Incurred Real 2022$'!$A$25:$AC$426,'Incurred Real 2022$'!H$1,FALSE)=0,"",VLOOKUP($A321,'Incurred Real 2022$'!$A$25:$AC$426,'Incurred Real 2022$'!H$1,FALSE))</f>
        <v/>
      </c>
      <c r="I321" s="105" t="str">
        <f>IF(VLOOKUP($A321,'Incurred Real 2022$'!$A$25:$AC$426,'Incurred Real 2022$'!I$1,FALSE)=0,"",VLOOKUP($A321,'Incurred Real 2022$'!$A$25:$AC$426,'Incurred Real 2022$'!I$1,FALSE))</f>
        <v/>
      </c>
      <c r="J321" s="105" t="str">
        <f>IF(VLOOKUP($A321,'Incurred Real 2022$'!$A$25:$AC$426,'Incurred Real 2022$'!J$1,FALSE)=0,"",VLOOKUP($A321,'Incurred Real 2022$'!$A$25:$AC$426,'Incurred Real 2022$'!J$1,FALSE))</f>
        <v/>
      </c>
      <c r="K321" s="105" t="str">
        <f>IF(VLOOKUP($A321,'Incurred Real 2022$'!$A$25:$AC$426,'Incurred Real 2022$'!K$1,FALSE)=0,"",VLOOKUP($A321,'Incurred Real 2022$'!$A$25:$AC$426,'Incurred Real 2022$'!K$1,FALSE))</f>
        <v/>
      </c>
      <c r="L321" s="105" t="str">
        <f>IF(VLOOKUP($A321,'Incurred Real 2022$'!$A$25:$AC$426,'Incurred Real 2022$'!L$1,FALSE)=0,"",VLOOKUP($A321,'Incurred Real 2022$'!$A$25:$AC$426,'Incurred Real 2022$'!L$1,FALSE))</f>
        <v/>
      </c>
      <c r="M321" s="105" t="str">
        <f>IF(VLOOKUP($A321,'Incurred Real 2022$'!$A$25:$AC$426,'Incurred Real 2022$'!M$1,FALSE)=0,"",VLOOKUP($A321,'Incurred Real 2022$'!$A$25:$AC$426,'Incurred Real 2022$'!M$1,FALSE))</f>
        <v/>
      </c>
      <c r="N321" s="105" t="str">
        <f>IF(VLOOKUP($A321,'Incurred Real 2022$'!$A$25:$AC$426,'Incurred Real 2022$'!N$1,FALSE)=0,"",VLOOKUP($A321,'Incurred Real 2022$'!$A$25:$AC$426,'Incurred Real 2022$'!N$1,FALSE))</f>
        <v/>
      </c>
      <c r="O321" s="105" t="str">
        <f>IF(VLOOKUP($A321,'Incurred Real 2022$'!$A$25:$AC$426,'Incurred Real 2022$'!O$1,FALSE)=0,"",VLOOKUP($A321,'Incurred Real 2022$'!$A$25:$AC$426,'Incurred Real 2022$'!O$1,FALSE))</f>
        <v/>
      </c>
      <c r="P321" s="105" t="str">
        <f>IF(VLOOKUP($A321,'Incurred Real 2022$'!$A$25:$AC$426,'Incurred Real 2022$'!P$1,FALSE)=0,"",VLOOKUP($A321,'Incurred Real 2022$'!$A$25:$AC$426,'Incurred Real 2022$'!P$1,FALSE))</f>
        <v/>
      </c>
      <c r="Q321" s="105" t="str">
        <f>IF(VLOOKUP($A321,'Incurred Real 2022$'!$A$25:$AC$426,'Incurred Real 2022$'!Q$1,FALSE)=0,"",VLOOKUP($A321,'Incurred Real 2022$'!$A$25:$AC$426,'Incurred Real 2022$'!Q$1,FALSE))</f>
        <v/>
      </c>
      <c r="R321" s="105" t="str">
        <f>IF(VLOOKUP($A321,'Incurred Real 2022$'!$A$25:$AC$426,'Incurred Real 2022$'!R$1,FALSE)=0,"",VLOOKUP($A321,'Incurred Real 2022$'!$A$25:$AC$426,'Incurred Real 2022$'!R$1,FALSE))</f>
        <v/>
      </c>
      <c r="S321" s="105" t="str">
        <f>IF(VLOOKUP($A321,'Incurred Real 2022$'!$A$25:$AC$426,'Incurred Real 2022$'!S$1,FALSE)=0,"",VLOOKUP($A321,'Incurred Real 2022$'!$A$25:$AC$426,'Incurred Real 2022$'!S$1,FALSE))</f>
        <v/>
      </c>
      <c r="T321" s="105" t="str">
        <f>IF(VLOOKUP($A321,'Incurred Real 2022$'!$A$25:$AC$426,'Incurred Real 2022$'!T$1,FALSE)=0,"",VLOOKUP($A321,'Incurred Real 2022$'!$A$25:$AC$426,'Incurred Real 2022$'!T$1,FALSE))</f>
        <v/>
      </c>
      <c r="U321" s="105" t="str">
        <f>IF(VLOOKUP($A321,'Incurred Real 2022$'!$A$25:$AC$426,'Incurred Real 2022$'!U$1,FALSE)=0,"",VLOOKUP($A321,'Incurred Real 2022$'!$A$25:$AC$426,'Incurred Real 2022$'!U$1,FALSE))</f>
        <v/>
      </c>
      <c r="V321" s="13" t="str">
        <f>IF(ISTEXT(VLOOKUP($A321,'Incurred Real 2022$'!$A$25:$AC$426,'Incurred Real 2022$'!V$1,FALSE)),"",(VLOOKUP($A321,'Incurred Real 2022$'!$A$25:$AC$426,'Incurred Real 2022$'!V$1,FALSE))*BT321*Incurred_Nominal!V$15)</f>
        <v/>
      </c>
      <c r="W321" s="13" t="str">
        <f>IF(ISTEXT(VLOOKUP($A321,'Incurred Real 2022$'!$A$25:$AC$426,'Incurred Real 2022$'!W$1,FALSE)),"",(VLOOKUP($A321,'Incurred Real 2022$'!$A$25:$AC$426,'Incurred Real 2022$'!W$1,FALSE))*BU321*Incurred_Nominal!W$15)</f>
        <v/>
      </c>
      <c r="X321" s="13" t="str">
        <f>IF(ISTEXT(VLOOKUP($A321,'Incurred Real 2022$'!$A$25:$AC$426,'Incurred Real 2022$'!X$1,FALSE)),"",(VLOOKUP($A321,'Incurred Real 2022$'!$A$25:$AC$426,'Incurred Real 2022$'!X$1,FALSE))*BV321*Incurred_Nominal!X$15)</f>
        <v/>
      </c>
      <c r="Y321" s="13">
        <f>IF(ISTEXT(VLOOKUP($A321,'Incurred Real 2022$'!$A$25:$AC$426,'Incurred Real 2022$'!Y$1,FALSE)),"",(VLOOKUP($A321,'Incurred Real 2022$'!$A$25:$AC$426,'Incurred Real 2022$'!Y$1,FALSE))*BW321*Incurred_Nominal!Y$15)</f>
        <v>507158.93285013759</v>
      </c>
      <c r="Z321" s="13">
        <f>IF(ISTEXT(VLOOKUP($A321,'Incurred Real 2022$'!$A$25:$AC$426,'Incurred Real 2022$'!Z$1,FALSE)),"",(VLOOKUP($A321,'Incurred Real 2022$'!$A$25:$AC$426,'Incurred Real 2022$'!Z$1,FALSE))*BX321*Incurred_Nominal!Z$15)</f>
        <v>520335.68475615175</v>
      </c>
      <c r="AA321" s="13">
        <f>IF(ISTEXT(VLOOKUP($A321,'Incurred Real 2022$'!$A$25:$AC$426,'Incurred Real 2022$'!AA$1,FALSE)),"",(VLOOKUP($A321,'Incurred Real 2022$'!$A$25:$AC$426,'Incurred Real 2022$'!AA$1,FALSE))*BY321*Incurred_Nominal!AA$15)</f>
        <v>549626.61122157879</v>
      </c>
      <c r="AB321" s="13" t="str">
        <f>IF(ISTEXT(VLOOKUP($A321,'Incurred Real 2022$'!$A$25:$AC$426,'Incurred Real 2022$'!AB$1,FALSE)),"",(VLOOKUP($A321,'Incurred Real 2022$'!$A$25:$AC$426,'Incurred Real 2022$'!AB$1,FALSE))*BZ321*Incurred_Nominal!AB$15)</f>
        <v/>
      </c>
      <c r="AC321" s="13" t="str">
        <f>IF(ISTEXT(VLOOKUP($A321,'Incurred Real 2022$'!$A$25:$AC$426,'Incurred Real 2022$'!AC$1,FALSE)),"",(VLOOKUP($A321,'Incurred Real 2022$'!$A$25:$AC$426,'Incurred Real 2022$'!AC$1,FALSE))*CA321*Incurred_Nominal!AC$15)</f>
        <v/>
      </c>
      <c r="AD321" s="232">
        <f t="shared" si="58"/>
        <v>1577121.2288278681</v>
      </c>
      <c r="AE321" s="232">
        <f t="shared" si="59"/>
        <v>1577121.2288278681</v>
      </c>
      <c r="AF321" s="239">
        <f t="shared" si="60"/>
        <v>1652986.9184861635</v>
      </c>
      <c r="AG321" s="237">
        <f t="shared" si="57"/>
        <v>1614245.0375841439</v>
      </c>
      <c r="AH321" s="240">
        <f t="shared" si="64"/>
        <v>1.024</v>
      </c>
      <c r="AI321" s="234">
        <f>VLOOKUP($A321,Incurred_Real!$A$25:$AP$479,Incurred_Real!AI$1,FALSE)</f>
        <v>2027</v>
      </c>
      <c r="AJ321" s="235" t="str">
        <f>VLOOKUP($A321,Incurred_Real!$A$25:$AP$479,Incurred_Real!AJ$1,FALSE)</f>
        <v/>
      </c>
      <c r="AK321" s="236">
        <f>VLOOKUP($A321,Incurred_Real!$A$25:$AP$479,Incurred_Real!AK$1,FALSE)</f>
        <v>2027</v>
      </c>
      <c r="AL321" s="235" t="str">
        <f>VLOOKUP($A321,Incurred_Real!$A$25:$AP$479,Incurred_Real!AL$1,FALSE)</f>
        <v/>
      </c>
      <c r="AM321" s="237">
        <f>IF(AL321="Commissioned Extra","",(IF((AD321)=0,0,SUMPRODUCT($F$17:$U$17,F321:U321))+VLOOKUP($A321,Incurred_Real!$A$25:$BS$376,Incurred_Real!$AO$1,FALSE)))</f>
        <v>1485660.6199144162</v>
      </c>
      <c r="AN321" s="232" cm="1">
        <f t="array" ref="AN321">IF(ROUND(AE321,0)=0,0,LOOKUP(2,1/(F321:AC321&lt;&gt;""),F321:AC321))</f>
        <v>549626.61122157879</v>
      </c>
      <c r="AO321" s="232">
        <f t="shared" si="61"/>
        <v>1577121.2288278681</v>
      </c>
      <c r="AP321" s="78"/>
      <c r="AQ321" s="20"/>
      <c r="AR321" s="245">
        <f>VLOOKUP($A321,Incurred_Real!$A$25:$CD$376,Incurred_Real!AR$1,FALSE)</f>
        <v>1</v>
      </c>
      <c r="AS321" s="246">
        <f>VLOOKUP($A321,Incurred_Real!$A$25:$CD$376,Incurred_Real!AS$1,FALSE)</f>
        <v>0</v>
      </c>
      <c r="AT321" s="246">
        <f>VLOOKUP($A321,Incurred_Real!$A$25:$CD$376,Incurred_Real!AT$1,FALSE)</f>
        <v>0.66597943737455811</v>
      </c>
      <c r="AU321" s="246">
        <f>VLOOKUP($A321,Incurred_Real!$A$25:$CD$376,Incurred_Real!AU$1,FALSE)</f>
        <v>0</v>
      </c>
      <c r="AV321" s="246">
        <f>VLOOKUP($A321,Incurred_Real!$A$25:$CD$376,Incurred_Real!AV$1,FALSE)</f>
        <v>0</v>
      </c>
      <c r="AW321" s="246">
        <f>VLOOKUP($A321,Incurred_Real!$A$25:$CD$376,Incurred_Real!AW$1,FALSE)</f>
        <v>0</v>
      </c>
      <c r="AX321" s="246">
        <f>VLOOKUP($A321,Incurred_Real!$A$25:$CD$376,Incurred_Real!AX$1,FALSE)</f>
        <v>0</v>
      </c>
      <c r="AY321" s="246">
        <f>VLOOKUP($A321,Incurred_Real!$A$25:$CD$376,Incurred_Real!AY$1,FALSE)</f>
        <v>0</v>
      </c>
      <c r="AZ321" s="246">
        <f>VLOOKUP($A321,Incurred_Real!$A$25:$CD$376,Incurred_Real!AZ$1,FALSE)</f>
        <v>0</v>
      </c>
      <c r="BA321" s="246">
        <f>VLOOKUP($A321,Incurred_Real!$A$25:$CD$376,Incurred_Real!BA$1,FALSE)</f>
        <v>0</v>
      </c>
      <c r="BB321" s="246">
        <f>VLOOKUP($A321,Incurred_Real!$A$25:$CD$376,Incurred_Real!BB$1,FALSE)</f>
        <v>0</v>
      </c>
      <c r="BC321" s="246">
        <f>VLOOKUP($A321,Incurred_Real!$A$25:$CD$376,Incurred_Real!BC$1,FALSE)</f>
        <v>0</v>
      </c>
      <c r="BD321" s="246">
        <f>VLOOKUP($A321,Incurred_Real!$A$25:$CD$376,Incurred_Real!BD$1,FALSE)</f>
        <v>0</v>
      </c>
      <c r="BE321" s="246">
        <f>VLOOKUP($A321,Incurred_Real!$A$25:$CD$376,Incurred_Real!BE$1,FALSE)</f>
        <v>0</v>
      </c>
      <c r="BF321" s="246">
        <f>VLOOKUP($A321,Incurred_Real!$A$25:$CD$376,Incurred_Real!BF$1,FALSE)</f>
        <v>0</v>
      </c>
      <c r="BG321" s="246">
        <f>VLOOKUP($A321,Incurred_Real!$A$25:$CD$376,Incurred_Real!BG$1,FALSE)</f>
        <v>0</v>
      </c>
      <c r="BH321" s="246">
        <f>VLOOKUP($A321,Incurred_Real!$A$25:$CD$376,Incurred_Real!BH$1,FALSE)</f>
        <v>8.5107705638448772E-2</v>
      </c>
      <c r="BI321" s="246">
        <f>VLOOKUP($A321,Incurred_Real!$A$25:$CD$376,Incurred_Real!BI$1,FALSE)</f>
        <v>0</v>
      </c>
      <c r="BJ321" s="246">
        <f>VLOOKUP($A321,Incurred_Real!$A$25:$CD$376,Incurred_Real!BJ$1,FALSE)</f>
        <v>0</v>
      </c>
      <c r="BK321" s="246">
        <f>VLOOKUP($A321,Incurred_Real!$A$25:$CD$376,Incurred_Real!BK$1,FALSE)</f>
        <v>0</v>
      </c>
      <c r="BL321" s="246">
        <f>VLOOKUP($A321,Incurred_Real!$A$25:$CD$376,Incurred_Real!BL$1,FALSE)</f>
        <v>0</v>
      </c>
      <c r="BM321" s="246">
        <f>VLOOKUP($A321,Incurred_Real!$A$25:$CD$376,Incurred_Real!BM$1,FALSE)</f>
        <v>0</v>
      </c>
      <c r="BN321" s="246">
        <f>VLOOKUP($A321,Incurred_Real!$A$25:$CD$376,Incurred_Real!BN$1,FALSE)</f>
        <v>0</v>
      </c>
      <c r="BO321" s="246">
        <f>VLOOKUP($A321,Incurred_Real!$A$25:$CD$376,Incurred_Real!BO$1,FALSE)</f>
        <v>0</v>
      </c>
      <c r="BP321" s="246">
        <f>VLOOKUP($A321,Incurred_Real!$A$25:$CD$376,Incurred_Real!BP$1,FALSE)</f>
        <v>0</v>
      </c>
      <c r="BQ321" s="246">
        <f>VLOOKUP($A321,Incurred_Real!$A$25:$CD$376,Incurred_Real!BQ$1,FALSE)</f>
        <v>0</v>
      </c>
      <c r="BR321" s="246">
        <f>VLOOKUP($A321,Incurred_Real!$A$25:$CD$376,Incurred_Real!BR$1,FALSE)</f>
        <v>0.24891285698699314</v>
      </c>
      <c r="BS321" s="254">
        <f t="shared" si="62"/>
        <v>1</v>
      </c>
      <c r="BT321" s="249">
        <f>1+IF(ISNA(VLOOKUP($A321,'Project labour content'!$A$7:$D$255,'Project labour content'!$D$1,FALSE)),VLOOKUP($D321,'Project labour content'!$F$6:$G$15,'Project labour content'!$G$1,FALSE),VLOOKUP($A321,'Project labour content'!$A$7:$D$255,'Project labour content'!$D$1,FALSE))*LabEsc22*1</f>
        <v>1.0014089308333571</v>
      </c>
      <c r="BU321" s="249">
        <f>1+IF(ISNA(VLOOKUP($A321,'Project labour content'!$A$7:$D$255,'Project labour content'!$D$1,FALSE)),VLOOKUP($D321,'Project labour content'!$F$6:$G$15,'Project labour content'!$G$1,FALSE),VLOOKUP($A321,'Project labour content'!$A$7:$D$255,'Project labour content'!$D$1,FALSE))*LabEsc23*1</f>
        <v>1.0028246245347145</v>
      </c>
      <c r="BV321" s="249">
        <f>1+IF(ISNA(VLOOKUP($A321,'Project labour content'!$A$7:$D$255,'Project labour content'!$D$1,FALSE)),VLOOKUP($D321,'Project labour content'!$F$6:$G$15,'Project labour content'!$G$1,FALSE),VLOOKUP($A321,'Project labour content'!$A$7:$D$255,'Project labour content'!$D$1,FALSE))*LabEsc24*1</f>
        <v>1.0041582080013931</v>
      </c>
      <c r="BW321" s="249">
        <f>1+IF(ISNA(VLOOKUP($A321,'Project labour content'!$A$7:$D$255,'Project labour content'!$D$1,FALSE)),VLOOKUP($D321,'Project labour content'!$F$6:$G$15,'Project labour content'!$G$1,FALSE),VLOOKUP($A321,'Project labour content'!$A$7:$D$255,'Project labour content'!$D$1,FALSE))*LabEsc25*1</f>
        <v>1.0059443207910981</v>
      </c>
      <c r="BX321" s="249">
        <f>1+IF(ISNA(VLOOKUP($A321,'Project labour content'!$A$7:$D$255,'Project labour content'!$D$1,FALSE)),VLOOKUP($D321,'Project labour content'!$F$6:$G$15,'Project labour content'!$G$1,FALSE),VLOOKUP($A321,'Project labour content'!$A$7:$D$255,'Project labour content'!$D$1,FALSE))*LabEsc26*1</f>
        <v>1.0078908860464115</v>
      </c>
      <c r="BY321" s="249">
        <f>1+IF(ISNA(VLOOKUP($A321,'Project labour content'!$A$7:$D$255,'Project labour content'!$D$1,FALSE)),VLOOKUP($D321,'Project labour content'!$F$6:$G$15,'Project labour content'!$G$1,FALSE),VLOOKUP($A321,'Project labour content'!$A$7:$D$255,'Project labour content'!$D$1,FALSE))*LabEsc27*1</f>
        <v>1.0090965586183949</v>
      </c>
      <c r="BZ321" s="249">
        <f>1+IF(ISNA(VLOOKUP($A321,'Project labour content'!$A$7:$D$255,'Project labour content'!$D$1,FALSE)),VLOOKUP($D321,'Project labour content'!$F$6:$G$15,'Project labour content'!$G$1,FALSE),VLOOKUP($A321,'Project labour content'!$A$7:$D$255,'Project labour content'!$D$1,FALSE))*LabEsc28*1</f>
        <v>1.0100044300650983</v>
      </c>
      <c r="CA321" s="249">
        <f>1+IF(ISNA(VLOOKUP($A321,'Project labour content'!$A$7:$D$255,'Project labour content'!$D$1,FALSE)),VLOOKUP($D321,'Project labour content'!$F$6:$G$15,'Project labour content'!$G$1,FALSE),VLOOKUP($A321,'Project labour content'!$A$7:$D$255,'Project labour content'!$D$1,FALSE))*LabEsc29*1</f>
        <v>1.011461382162768</v>
      </c>
      <c r="CB321" s="250" t="str">
        <f>IF(ISNA(VLOOKUP($A321,'Project labour content'!$A$7:$D$255,'Project labour content'!$D$1,FALSE)),"Category","Project")</f>
        <v>Project</v>
      </c>
      <c r="CD321" s="247" t="str">
        <f t="shared" si="63"/>
        <v>15223</v>
      </c>
    </row>
    <row r="322" spans="1:82" x14ac:dyDescent="0.15">
      <c r="A322" s="11" t="s">
        <v>936</v>
      </c>
      <c r="B322" s="11" t="str">
        <f>VLOOKUP($A322,'Incurred Real 2022$'!$A$25:$AC$426,'Incurred Real 2022$'!B$1,FALSE)</f>
        <v>Transmission Line Insulation System Replacement 2024-2028</v>
      </c>
      <c r="C322" s="11" t="str">
        <f>VLOOKUP($A322,'Incurred Real 2022$'!$A$25:$AC$426,'Incurred Real 2022$'!C$1,FALSE)</f>
        <v>ExAnte</v>
      </c>
      <c r="D322" s="11" t="str">
        <f>VLOOKUP($A322,'Incurred Real 2022$'!$A$25:$AC$426,'Incurred Real 2022$'!D$1,FALSE)</f>
        <v>Refurbishment</v>
      </c>
      <c r="E322" s="11" t="str">
        <f>VLOOKUP($A322,'Incurred Real 2022$'!$A$25:$AC$426,'Incurred Real 2022$'!E$1,FALSE)</f>
        <v>Potential</v>
      </c>
      <c r="F322" s="105" t="str">
        <f>IF(VLOOKUP($A322,'Incurred Real 2022$'!$A$25:$AC$426,'Incurred Real 2022$'!F$1,FALSE)=0,"",VLOOKUP($A322,'Incurred Real 2022$'!$A$25:$AC$426,'Incurred Real 2022$'!F$1,FALSE))</f>
        <v/>
      </c>
      <c r="G322" s="105" t="str">
        <f>IF(VLOOKUP($A322,'Incurred Real 2022$'!$A$25:$AC$426,'Incurred Real 2022$'!G$1,FALSE)=0,"",VLOOKUP($A322,'Incurred Real 2022$'!$A$25:$AC$426,'Incurred Real 2022$'!G$1,FALSE))</f>
        <v/>
      </c>
      <c r="H322" s="105" t="str">
        <f>IF(VLOOKUP($A322,'Incurred Real 2022$'!$A$25:$AC$426,'Incurred Real 2022$'!H$1,FALSE)=0,"",VLOOKUP($A322,'Incurred Real 2022$'!$A$25:$AC$426,'Incurred Real 2022$'!H$1,FALSE))</f>
        <v/>
      </c>
      <c r="I322" s="105" t="str">
        <f>IF(VLOOKUP($A322,'Incurred Real 2022$'!$A$25:$AC$426,'Incurred Real 2022$'!I$1,FALSE)=0,"",VLOOKUP($A322,'Incurred Real 2022$'!$A$25:$AC$426,'Incurred Real 2022$'!I$1,FALSE))</f>
        <v/>
      </c>
      <c r="J322" s="105" t="str">
        <f>IF(VLOOKUP($A322,'Incurred Real 2022$'!$A$25:$AC$426,'Incurred Real 2022$'!J$1,FALSE)=0,"",VLOOKUP($A322,'Incurred Real 2022$'!$A$25:$AC$426,'Incurred Real 2022$'!J$1,FALSE))</f>
        <v/>
      </c>
      <c r="K322" s="105" t="str">
        <f>IF(VLOOKUP($A322,'Incurred Real 2022$'!$A$25:$AC$426,'Incurred Real 2022$'!K$1,FALSE)=0,"",VLOOKUP($A322,'Incurred Real 2022$'!$A$25:$AC$426,'Incurred Real 2022$'!K$1,FALSE))</f>
        <v/>
      </c>
      <c r="L322" s="105" t="str">
        <f>IF(VLOOKUP($A322,'Incurred Real 2022$'!$A$25:$AC$426,'Incurred Real 2022$'!L$1,FALSE)=0,"",VLOOKUP($A322,'Incurred Real 2022$'!$A$25:$AC$426,'Incurred Real 2022$'!L$1,FALSE))</f>
        <v/>
      </c>
      <c r="M322" s="105" t="str">
        <f>IF(VLOOKUP($A322,'Incurred Real 2022$'!$A$25:$AC$426,'Incurred Real 2022$'!M$1,FALSE)=0,"",VLOOKUP($A322,'Incurred Real 2022$'!$A$25:$AC$426,'Incurred Real 2022$'!M$1,FALSE))</f>
        <v/>
      </c>
      <c r="N322" s="105" t="str">
        <f>IF(VLOOKUP($A322,'Incurred Real 2022$'!$A$25:$AC$426,'Incurred Real 2022$'!N$1,FALSE)=0,"",VLOOKUP($A322,'Incurred Real 2022$'!$A$25:$AC$426,'Incurred Real 2022$'!N$1,FALSE))</f>
        <v/>
      </c>
      <c r="O322" s="105" t="str">
        <f>IF(VLOOKUP($A322,'Incurred Real 2022$'!$A$25:$AC$426,'Incurred Real 2022$'!O$1,FALSE)=0,"",VLOOKUP($A322,'Incurred Real 2022$'!$A$25:$AC$426,'Incurred Real 2022$'!O$1,FALSE))</f>
        <v/>
      </c>
      <c r="P322" s="105" t="str">
        <f>IF(VLOOKUP($A322,'Incurred Real 2022$'!$A$25:$AC$426,'Incurred Real 2022$'!P$1,FALSE)=0,"",VLOOKUP($A322,'Incurred Real 2022$'!$A$25:$AC$426,'Incurred Real 2022$'!P$1,FALSE))</f>
        <v/>
      </c>
      <c r="Q322" s="105" t="str">
        <f>IF(VLOOKUP($A322,'Incurred Real 2022$'!$A$25:$AC$426,'Incurred Real 2022$'!Q$1,FALSE)=0,"",VLOOKUP($A322,'Incurred Real 2022$'!$A$25:$AC$426,'Incurred Real 2022$'!Q$1,FALSE))</f>
        <v/>
      </c>
      <c r="R322" s="105" t="str">
        <f>IF(VLOOKUP($A322,'Incurred Real 2022$'!$A$25:$AC$426,'Incurred Real 2022$'!R$1,FALSE)=0,"",VLOOKUP($A322,'Incurred Real 2022$'!$A$25:$AC$426,'Incurred Real 2022$'!R$1,FALSE))</f>
        <v/>
      </c>
      <c r="S322" s="105" t="str">
        <f>IF(VLOOKUP($A322,'Incurred Real 2022$'!$A$25:$AC$426,'Incurred Real 2022$'!S$1,FALSE)=0,"",VLOOKUP($A322,'Incurred Real 2022$'!$A$25:$AC$426,'Incurred Real 2022$'!S$1,FALSE))</f>
        <v/>
      </c>
      <c r="T322" s="105" t="str">
        <f>IF(VLOOKUP($A322,'Incurred Real 2022$'!$A$25:$AC$426,'Incurred Real 2022$'!T$1,FALSE)=0,"",VLOOKUP($A322,'Incurred Real 2022$'!$A$25:$AC$426,'Incurred Real 2022$'!T$1,FALSE))</f>
        <v/>
      </c>
      <c r="U322" s="105" t="str">
        <f>IF(VLOOKUP($A322,'Incurred Real 2022$'!$A$25:$AC$426,'Incurred Real 2022$'!U$1,FALSE)=0,"",VLOOKUP($A322,'Incurred Real 2022$'!$A$25:$AC$426,'Incurred Real 2022$'!U$1,FALSE))</f>
        <v/>
      </c>
      <c r="V322" s="13" t="str">
        <f>IF(ISTEXT(VLOOKUP($A322,'Incurred Real 2022$'!$A$25:$AC$426,'Incurred Real 2022$'!V$1,FALSE)),"",(VLOOKUP($A322,'Incurred Real 2022$'!$A$25:$AC$426,'Incurred Real 2022$'!V$1,FALSE))*BT322*Incurred_Nominal!V$15)</f>
        <v/>
      </c>
      <c r="W322" s="13" t="str">
        <f>IF(ISTEXT(VLOOKUP($A322,'Incurred Real 2022$'!$A$25:$AC$426,'Incurred Real 2022$'!W$1,FALSE)),"",(VLOOKUP($A322,'Incurred Real 2022$'!$A$25:$AC$426,'Incurred Real 2022$'!W$1,FALSE))*BU322*Incurred_Nominal!W$15)</f>
        <v/>
      </c>
      <c r="X322" s="13">
        <f>IF(ISTEXT(VLOOKUP($A322,'Incurred Real 2022$'!$A$25:$AC$426,'Incurred Real 2022$'!X$1,FALSE)),"",(VLOOKUP($A322,'Incurred Real 2022$'!$A$25:$AC$426,'Incurred Real 2022$'!X$1,FALSE))*BV322*Incurred_Nominal!X$15)</f>
        <v>3389861.3285094299</v>
      </c>
      <c r="Y322" s="13">
        <f>IF(ISTEXT(VLOOKUP($A322,'Incurred Real 2022$'!$A$25:$AC$426,'Incurred Real 2022$'!Y$1,FALSE)),"",(VLOOKUP($A322,'Incurred Real 2022$'!$A$25:$AC$426,'Incurred Real 2022$'!Y$1,FALSE))*BW322*Incurred_Nominal!Y$15)</f>
        <v>3474774.2460876475</v>
      </c>
      <c r="Z322" s="13">
        <f>IF(ISTEXT(VLOOKUP($A322,'Incurred Real 2022$'!$A$25:$AC$426,'Incurred Real 2022$'!Z$1,FALSE)),"",(VLOOKUP($A322,'Incurred Real 2022$'!$A$25:$AC$426,'Incurred Real 2022$'!Z$1,FALSE))*BX322*Incurred_Nominal!Z$15)</f>
        <v>7124275.120509916</v>
      </c>
      <c r="AA322" s="13">
        <f>IF(ISTEXT(VLOOKUP($A322,'Incurred Real 2022$'!$A$25:$AC$426,'Incurred Real 2022$'!AA$1,FALSE)),"",(VLOOKUP($A322,'Incurred Real 2022$'!$A$25:$AC$426,'Incurred Real 2022$'!AA$1,FALSE))*BY322*Incurred_Nominal!AA$15)</f>
        <v>10585423.4856288</v>
      </c>
      <c r="AB322" s="13">
        <f>IF(ISTEXT(VLOOKUP($A322,'Incurred Real 2022$'!$A$25:$AC$426,'Incurred Real 2022$'!AB$1,FALSE)),"",(VLOOKUP($A322,'Incurred Real 2022$'!$A$25:$AC$426,'Incurred Real 2022$'!AB$1,FALSE))*BZ322*Incurred_Nominal!AB$15)</f>
        <v>11593040.400784072</v>
      </c>
      <c r="AC322" s="13" t="str">
        <f>IF(ISTEXT(VLOOKUP($A322,'Incurred Real 2022$'!$A$25:$AC$426,'Incurred Real 2022$'!AC$1,FALSE)),"",(VLOOKUP($A322,'Incurred Real 2022$'!$A$25:$AC$426,'Incurred Real 2022$'!AC$1,FALSE))*CA322*Incurred_Nominal!AC$15)</f>
        <v/>
      </c>
      <c r="AD322" s="232">
        <f t="shared" si="58"/>
        <v>36167374.581519872</v>
      </c>
      <c r="AE322" s="232">
        <f t="shared" si="59"/>
        <v>36167374.581519872</v>
      </c>
      <c r="AF322" s="239">
        <f t="shared" si="60"/>
        <v>37361060.343058467</v>
      </c>
      <c r="AG322" s="237">
        <f t="shared" si="57"/>
        <v>37361060.343058467</v>
      </c>
      <c r="AH322" s="240">
        <f t="shared" si="64"/>
        <v>1</v>
      </c>
      <c r="AI322" s="234">
        <f>VLOOKUP($A322,Incurred_Real!$A$25:$AP$479,Incurred_Real!AI$1,FALSE)</f>
        <v>2028</v>
      </c>
      <c r="AJ322" s="235" t="str">
        <f>VLOOKUP($A322,Incurred_Real!$A$25:$AP$479,Incurred_Real!AJ$1,FALSE)</f>
        <v/>
      </c>
      <c r="AK322" s="236">
        <f>VLOOKUP($A322,Incurred_Real!$A$25:$AP$479,Incurred_Real!AK$1,FALSE)</f>
        <v>2028</v>
      </c>
      <c r="AL322" s="235" t="str">
        <f>VLOOKUP($A322,Incurred_Real!$A$25:$AP$479,Incurred_Real!AL$1,FALSE)</f>
        <v/>
      </c>
      <c r="AM322" s="237">
        <f>IF(AL322="Commissioned Extra","",(IF((AD322)=0,0,SUMPRODUCT($F$17:$U$17,F322:U322))+VLOOKUP($A322,Incurred_Real!$A$25:$BS$376,Incurred_Real!$AO$1,FALSE)))</f>
        <v>33579126.034924373</v>
      </c>
      <c r="AN322" s="232" cm="1">
        <f t="array" ref="AN322">IF(ROUND(AE322,0)=0,0,LOOKUP(2,1/(F322:AC322&lt;&gt;""),F322:AC322))</f>
        <v>11593040.400784072</v>
      </c>
      <c r="AO322" s="232">
        <f t="shared" si="61"/>
        <v>36167374.581519872</v>
      </c>
      <c r="AP322" s="78"/>
      <c r="AQ322" s="20"/>
      <c r="AR322" s="245">
        <f>VLOOKUP($A322,Incurred_Real!$A$25:$CD$376,Incurred_Real!AR$1,FALSE)</f>
        <v>1</v>
      </c>
      <c r="AS322" s="246">
        <f>VLOOKUP($A322,Incurred_Real!$A$25:$CD$376,Incurred_Real!AS$1,FALSE)</f>
        <v>0</v>
      </c>
      <c r="AT322" s="246">
        <f>VLOOKUP($A322,Incurred_Real!$A$25:$CD$376,Incurred_Real!AT$1,FALSE)</f>
        <v>0</v>
      </c>
      <c r="AU322" s="246">
        <f>VLOOKUP($A322,Incurred_Real!$A$25:$CD$376,Incurred_Real!AU$1,FALSE)</f>
        <v>0</v>
      </c>
      <c r="AV322" s="246">
        <f>VLOOKUP($A322,Incurred_Real!$A$25:$CD$376,Incurred_Real!AV$1,FALSE)</f>
        <v>0</v>
      </c>
      <c r="AW322" s="246">
        <f>VLOOKUP($A322,Incurred_Real!$A$25:$CD$376,Incurred_Real!AW$1,FALSE)</f>
        <v>0</v>
      </c>
      <c r="AX322" s="246">
        <f>VLOOKUP($A322,Incurred_Real!$A$25:$CD$376,Incurred_Real!AX$1,FALSE)</f>
        <v>0</v>
      </c>
      <c r="AY322" s="246">
        <f>VLOOKUP($A322,Incurred_Real!$A$25:$CD$376,Incurred_Real!AY$1,FALSE)</f>
        <v>0</v>
      </c>
      <c r="AZ322" s="246">
        <f>VLOOKUP($A322,Incurred_Real!$A$25:$CD$376,Incurred_Real!AZ$1,FALSE)</f>
        <v>0</v>
      </c>
      <c r="BA322" s="246">
        <f>VLOOKUP($A322,Incurred_Real!$A$25:$CD$376,Incurred_Real!BA$1,FALSE)</f>
        <v>0</v>
      </c>
      <c r="BB322" s="246">
        <f>VLOOKUP($A322,Incurred_Real!$A$25:$CD$376,Incurred_Real!BB$1,FALSE)</f>
        <v>0</v>
      </c>
      <c r="BC322" s="246">
        <f>VLOOKUP($A322,Incurred_Real!$A$25:$CD$376,Incurred_Real!BC$1,FALSE)</f>
        <v>0</v>
      </c>
      <c r="BD322" s="246">
        <f>VLOOKUP($A322,Incurred_Real!$A$25:$CD$376,Incurred_Real!BD$1,FALSE)</f>
        <v>0</v>
      </c>
      <c r="BE322" s="246">
        <f>VLOOKUP($A322,Incurred_Real!$A$25:$CD$376,Incurred_Real!BE$1,FALSE)</f>
        <v>0</v>
      </c>
      <c r="BF322" s="246">
        <f>VLOOKUP($A322,Incurred_Real!$A$25:$CD$376,Incurred_Real!BF$1,FALSE)</f>
        <v>0</v>
      </c>
      <c r="BG322" s="246">
        <f>VLOOKUP($A322,Incurred_Real!$A$25:$CD$376,Incurred_Real!BG$1,FALSE)</f>
        <v>0</v>
      </c>
      <c r="BH322" s="246">
        <f>VLOOKUP($A322,Incurred_Real!$A$25:$CD$376,Incurred_Real!BH$1,FALSE)</f>
        <v>0</v>
      </c>
      <c r="BI322" s="246">
        <f>VLOOKUP($A322,Incurred_Real!$A$25:$CD$376,Incurred_Real!BI$1,FALSE)</f>
        <v>0</v>
      </c>
      <c r="BJ322" s="246">
        <f>VLOOKUP($A322,Incurred_Real!$A$25:$CD$376,Incurred_Real!BJ$1,FALSE)</f>
        <v>0</v>
      </c>
      <c r="BK322" s="246">
        <f>VLOOKUP($A322,Incurred_Real!$A$25:$CD$376,Incurred_Real!BK$1,FALSE)</f>
        <v>0</v>
      </c>
      <c r="BL322" s="246">
        <f>VLOOKUP($A322,Incurred_Real!$A$25:$CD$376,Incurred_Real!BL$1,FALSE)</f>
        <v>0</v>
      </c>
      <c r="BM322" s="246">
        <f>VLOOKUP($A322,Incurred_Real!$A$25:$CD$376,Incurred_Real!BM$1,FALSE)</f>
        <v>1</v>
      </c>
      <c r="BN322" s="246">
        <f>VLOOKUP($A322,Incurred_Real!$A$25:$CD$376,Incurred_Real!BN$1,FALSE)</f>
        <v>0</v>
      </c>
      <c r="BO322" s="246">
        <f>VLOOKUP($A322,Incurred_Real!$A$25:$CD$376,Incurred_Real!BO$1,FALSE)</f>
        <v>0</v>
      </c>
      <c r="BP322" s="246">
        <f>VLOOKUP($A322,Incurred_Real!$A$25:$CD$376,Incurred_Real!BP$1,FALSE)</f>
        <v>0</v>
      </c>
      <c r="BQ322" s="246">
        <f>VLOOKUP($A322,Incurred_Real!$A$25:$CD$376,Incurred_Real!BQ$1,FALSE)</f>
        <v>0</v>
      </c>
      <c r="BR322" s="246">
        <f>VLOOKUP($A322,Incurred_Real!$A$25:$CD$376,Incurred_Real!BR$1,FALSE)</f>
        <v>0</v>
      </c>
      <c r="BS322" s="254">
        <f t="shared" si="62"/>
        <v>1</v>
      </c>
      <c r="BT322" s="249">
        <f>1+IF(ISNA(VLOOKUP($A322,'Project labour content'!$A$7:$D$255,'Project labour content'!$D$1,FALSE)),VLOOKUP($D322,'Project labour content'!$F$6:$G$15,'Project labour content'!$G$1,FALSE),VLOOKUP($A322,'Project labour content'!$A$7:$D$255,'Project labour content'!$D$1,FALSE))*LabEsc22*1</f>
        <v>1.0008100796758554</v>
      </c>
      <c r="BU322" s="249">
        <f>1+IF(ISNA(VLOOKUP($A322,'Project labour content'!$A$7:$D$255,'Project labour content'!$D$1,FALSE)),VLOOKUP($D322,'Project labour content'!$F$6:$G$15,'Project labour content'!$G$1,FALSE),VLOOKUP($A322,'Project labour content'!$A$7:$D$255,'Project labour content'!$D$1,FALSE))*LabEsc23*1</f>
        <v>1.0016240477341549</v>
      </c>
      <c r="BV322" s="249">
        <f>1+IF(ISNA(VLOOKUP($A322,'Project labour content'!$A$7:$D$255,'Project labour content'!$D$1,FALSE)),VLOOKUP($D322,'Project labour content'!$F$6:$G$15,'Project labour content'!$G$1,FALSE),VLOOKUP($A322,'Project labour content'!$A$7:$D$255,'Project labour content'!$D$1,FALSE))*LabEsc24*1</f>
        <v>1.0023908056450732</v>
      </c>
      <c r="BW322" s="249">
        <f>1+IF(ISNA(VLOOKUP($A322,'Project labour content'!$A$7:$D$255,'Project labour content'!$D$1,FALSE)),VLOOKUP($D322,'Project labour content'!$F$6:$G$15,'Project labour content'!$G$1,FALSE),VLOOKUP($A322,'Project labour content'!$A$7:$D$255,'Project labour content'!$D$1,FALSE))*LabEsc25*1</f>
        <v>1.0034177500737629</v>
      </c>
      <c r="BX322" s="249">
        <f>1+IF(ISNA(VLOOKUP($A322,'Project labour content'!$A$7:$D$255,'Project labour content'!$D$1,FALSE)),VLOOKUP($D322,'Project labour content'!$F$6:$G$15,'Project labour content'!$G$1,FALSE),VLOOKUP($A322,'Project labour content'!$A$7:$D$255,'Project labour content'!$D$1,FALSE))*LabEsc26*1</f>
        <v>1.0045369483436299</v>
      </c>
      <c r="BY322" s="249">
        <f>1+IF(ISNA(VLOOKUP($A322,'Project labour content'!$A$7:$D$255,'Project labour content'!$D$1,FALSE)),VLOOKUP($D322,'Project labour content'!$F$6:$G$15,'Project labour content'!$G$1,FALSE),VLOOKUP($A322,'Project labour content'!$A$7:$D$255,'Project labour content'!$D$1,FALSE))*LabEsc27*1</f>
        <v>1.0052301625335507</v>
      </c>
      <c r="BZ322" s="249">
        <f>1+IF(ISNA(VLOOKUP($A322,'Project labour content'!$A$7:$D$255,'Project labour content'!$D$1,FALSE)),VLOOKUP($D322,'Project labour content'!$F$6:$G$15,'Project labour content'!$G$1,FALSE),VLOOKUP($A322,'Project labour content'!$A$7:$D$255,'Project labour content'!$D$1,FALSE))*LabEsc28*1</f>
        <v>1.0057521528185611</v>
      </c>
      <c r="CA322" s="249">
        <f>1+IF(ISNA(VLOOKUP($A322,'Project labour content'!$A$7:$D$255,'Project labour content'!$D$1,FALSE)),VLOOKUP($D322,'Project labour content'!$F$6:$G$15,'Project labour content'!$G$1,FALSE),VLOOKUP($A322,'Project labour content'!$A$7:$D$255,'Project labour content'!$D$1,FALSE))*LabEsc29*1</f>
        <v>1.0065898428279456</v>
      </c>
      <c r="CB322" s="250" t="str">
        <f>IF(ISNA(VLOOKUP($A322,'Project labour content'!$A$7:$D$255,'Project labour content'!$D$1,FALSE)),"Category","Project")</f>
        <v>Project</v>
      </c>
      <c r="CD322" s="247" t="str">
        <f t="shared" si="63"/>
        <v>15233</v>
      </c>
    </row>
    <row r="323" spans="1:82" x14ac:dyDescent="0.15">
      <c r="A323" s="11" t="s">
        <v>977</v>
      </c>
      <c r="B323" s="11" t="str">
        <f>VLOOKUP($A323,'Incurred Real 2022$'!$A$25:$AC$426,'Incurred Real 2022$'!B$1,FALSE)</f>
        <v>Transmission Tower Anti-Climb Installation</v>
      </c>
      <c r="C323" s="11" t="str">
        <f>VLOOKUP($A323,'Incurred Real 2022$'!$A$25:$AC$426,'Incurred Real 2022$'!C$1,FALSE)</f>
        <v>ExAnte</v>
      </c>
      <c r="D323" s="11" t="str">
        <f>VLOOKUP($A323,'Incurred Real 2022$'!$A$25:$AC$426,'Incurred Real 2022$'!D$1,FALSE)</f>
        <v>Security/Compliance</v>
      </c>
      <c r="E323" s="11" t="str">
        <f>VLOOKUP($A323,'Incurred Real 2022$'!$A$25:$AC$426,'Incurred Real 2022$'!E$1,FALSE)</f>
        <v>Potential</v>
      </c>
      <c r="F323" s="105" t="str">
        <f>IF(VLOOKUP($A323,'Incurred Real 2022$'!$A$25:$AC$426,'Incurred Real 2022$'!F$1,FALSE)=0,"",VLOOKUP($A323,'Incurred Real 2022$'!$A$25:$AC$426,'Incurred Real 2022$'!F$1,FALSE))</f>
        <v/>
      </c>
      <c r="G323" s="105" t="str">
        <f>IF(VLOOKUP($A323,'Incurred Real 2022$'!$A$25:$AC$426,'Incurred Real 2022$'!G$1,FALSE)=0,"",VLOOKUP($A323,'Incurred Real 2022$'!$A$25:$AC$426,'Incurred Real 2022$'!G$1,FALSE))</f>
        <v/>
      </c>
      <c r="H323" s="105" t="str">
        <f>IF(VLOOKUP($A323,'Incurred Real 2022$'!$A$25:$AC$426,'Incurred Real 2022$'!H$1,FALSE)=0,"",VLOOKUP($A323,'Incurred Real 2022$'!$A$25:$AC$426,'Incurred Real 2022$'!H$1,FALSE))</f>
        <v/>
      </c>
      <c r="I323" s="105" t="str">
        <f>IF(VLOOKUP($A323,'Incurred Real 2022$'!$A$25:$AC$426,'Incurred Real 2022$'!I$1,FALSE)=0,"",VLOOKUP($A323,'Incurred Real 2022$'!$A$25:$AC$426,'Incurred Real 2022$'!I$1,FALSE))</f>
        <v/>
      </c>
      <c r="J323" s="105" t="str">
        <f>IF(VLOOKUP($A323,'Incurred Real 2022$'!$A$25:$AC$426,'Incurred Real 2022$'!J$1,FALSE)=0,"",VLOOKUP($A323,'Incurred Real 2022$'!$A$25:$AC$426,'Incurred Real 2022$'!J$1,FALSE))</f>
        <v/>
      </c>
      <c r="K323" s="105" t="str">
        <f>IF(VLOOKUP($A323,'Incurred Real 2022$'!$A$25:$AC$426,'Incurred Real 2022$'!K$1,FALSE)=0,"",VLOOKUP($A323,'Incurred Real 2022$'!$A$25:$AC$426,'Incurred Real 2022$'!K$1,FALSE))</f>
        <v/>
      </c>
      <c r="L323" s="105" t="str">
        <f>IF(VLOOKUP($A323,'Incurred Real 2022$'!$A$25:$AC$426,'Incurred Real 2022$'!L$1,FALSE)=0,"",VLOOKUP($A323,'Incurred Real 2022$'!$A$25:$AC$426,'Incurred Real 2022$'!L$1,FALSE))</f>
        <v/>
      </c>
      <c r="M323" s="105" t="str">
        <f>IF(VLOOKUP($A323,'Incurred Real 2022$'!$A$25:$AC$426,'Incurred Real 2022$'!M$1,FALSE)=0,"",VLOOKUP($A323,'Incurred Real 2022$'!$A$25:$AC$426,'Incurred Real 2022$'!M$1,FALSE))</f>
        <v/>
      </c>
      <c r="N323" s="105" t="str">
        <f>IF(VLOOKUP($A323,'Incurred Real 2022$'!$A$25:$AC$426,'Incurred Real 2022$'!N$1,FALSE)=0,"",VLOOKUP($A323,'Incurred Real 2022$'!$A$25:$AC$426,'Incurred Real 2022$'!N$1,FALSE))</f>
        <v/>
      </c>
      <c r="O323" s="105" t="str">
        <f>IF(VLOOKUP($A323,'Incurred Real 2022$'!$A$25:$AC$426,'Incurred Real 2022$'!O$1,FALSE)=0,"",VLOOKUP($A323,'Incurred Real 2022$'!$A$25:$AC$426,'Incurred Real 2022$'!O$1,FALSE))</f>
        <v/>
      </c>
      <c r="P323" s="105" t="str">
        <f>IF(VLOOKUP($A323,'Incurred Real 2022$'!$A$25:$AC$426,'Incurred Real 2022$'!P$1,FALSE)=0,"",VLOOKUP($A323,'Incurred Real 2022$'!$A$25:$AC$426,'Incurred Real 2022$'!P$1,FALSE))</f>
        <v/>
      </c>
      <c r="Q323" s="105" t="str">
        <f>IF(VLOOKUP($A323,'Incurred Real 2022$'!$A$25:$AC$426,'Incurred Real 2022$'!Q$1,FALSE)=0,"",VLOOKUP($A323,'Incurred Real 2022$'!$A$25:$AC$426,'Incurred Real 2022$'!Q$1,FALSE))</f>
        <v/>
      </c>
      <c r="R323" s="105" t="str">
        <f>IF(VLOOKUP($A323,'Incurred Real 2022$'!$A$25:$AC$426,'Incurred Real 2022$'!R$1,FALSE)=0,"",VLOOKUP($A323,'Incurred Real 2022$'!$A$25:$AC$426,'Incurred Real 2022$'!R$1,FALSE))</f>
        <v/>
      </c>
      <c r="S323" s="105" t="str">
        <f>IF(VLOOKUP($A323,'Incurred Real 2022$'!$A$25:$AC$426,'Incurred Real 2022$'!S$1,FALSE)=0,"",VLOOKUP($A323,'Incurred Real 2022$'!$A$25:$AC$426,'Incurred Real 2022$'!S$1,FALSE))</f>
        <v/>
      </c>
      <c r="T323" s="105" t="str">
        <f>IF(VLOOKUP($A323,'Incurred Real 2022$'!$A$25:$AC$426,'Incurred Real 2022$'!T$1,FALSE)=0,"",VLOOKUP($A323,'Incurred Real 2022$'!$A$25:$AC$426,'Incurred Real 2022$'!T$1,FALSE))</f>
        <v/>
      </c>
      <c r="U323" s="105" t="str">
        <f>IF(VLOOKUP($A323,'Incurred Real 2022$'!$A$25:$AC$426,'Incurred Real 2022$'!U$1,FALSE)=0,"",VLOOKUP($A323,'Incurred Real 2022$'!$A$25:$AC$426,'Incurred Real 2022$'!U$1,FALSE))</f>
        <v/>
      </c>
      <c r="V323" s="13" t="str">
        <f>IF(ISTEXT(VLOOKUP($A323,'Incurred Real 2022$'!$A$25:$AC$426,'Incurred Real 2022$'!V$1,FALSE)),"",(VLOOKUP($A323,'Incurred Real 2022$'!$A$25:$AC$426,'Incurred Real 2022$'!V$1,FALSE))*BT323*Incurred_Nominal!V$15)</f>
        <v/>
      </c>
      <c r="W323" s="13" t="str">
        <f>IF(ISTEXT(VLOOKUP($A323,'Incurred Real 2022$'!$A$25:$AC$426,'Incurred Real 2022$'!W$1,FALSE)),"",(VLOOKUP($A323,'Incurred Real 2022$'!$A$25:$AC$426,'Incurred Real 2022$'!W$1,FALSE))*BU323*Incurred_Nominal!W$15)</f>
        <v/>
      </c>
      <c r="X323" s="13">
        <f>IF(ISTEXT(VLOOKUP($A323,'Incurred Real 2022$'!$A$25:$AC$426,'Incurred Real 2022$'!X$1,FALSE)),"",(VLOOKUP($A323,'Incurred Real 2022$'!$A$25:$AC$426,'Incurred Real 2022$'!X$1,FALSE))*BV323*Incurred_Nominal!X$15)</f>
        <v>2194339.0904435921</v>
      </c>
      <c r="Y323" s="13">
        <f>IF(ISTEXT(VLOOKUP($A323,'Incurred Real 2022$'!$A$25:$AC$426,'Incurred Real 2022$'!Y$1,FALSE)),"",(VLOOKUP($A323,'Incurred Real 2022$'!$A$25:$AC$426,'Incurred Real 2022$'!Y$1,FALSE))*BW323*Incurred_Nominal!Y$15)</f>
        <v>4496325.0551981907</v>
      </c>
      <c r="Z323" s="13">
        <f>IF(ISTEXT(VLOOKUP($A323,'Incurred Real 2022$'!$A$25:$AC$426,'Incurred Real 2022$'!Z$1,FALSE)),"",(VLOOKUP($A323,'Incurred Real 2022$'!$A$25:$AC$426,'Incurred Real 2022$'!Z$1,FALSE))*BX323*Incurred_Nominal!Z$15)</f>
        <v>4606824.3871254371</v>
      </c>
      <c r="AA323" s="13">
        <f>IF(ISTEXT(VLOOKUP($A323,'Incurred Real 2022$'!$A$25:$AC$426,'Incurred Real 2022$'!AA$1,FALSE)),"",(VLOOKUP($A323,'Incurred Real 2022$'!$A$25:$AC$426,'Incurred Real 2022$'!AA$1,FALSE))*BY323*Incurred_Nominal!AA$15)</f>
        <v>4719029.3133029947</v>
      </c>
      <c r="AB323" s="13">
        <f>IF(ISTEXT(VLOOKUP($A323,'Incurred Real 2022$'!$A$25:$AC$426,'Incurred Real 2022$'!AB$1,FALSE)),"",(VLOOKUP($A323,'Incurred Real 2022$'!$A$25:$AC$426,'Incurred Real 2022$'!AB$1,FALSE))*BZ323*Incurred_Nominal!AB$15)</f>
        <v>7250327.1819119081</v>
      </c>
      <c r="AC323" s="13" t="str">
        <f>IF(ISTEXT(VLOOKUP($A323,'Incurred Real 2022$'!$A$25:$AC$426,'Incurred Real 2022$'!AC$1,FALSE)),"",(VLOOKUP($A323,'Incurred Real 2022$'!$A$25:$AC$426,'Incurred Real 2022$'!AC$1,FALSE))*CA323*Incurred_Nominal!AC$15)</f>
        <v/>
      </c>
      <c r="AD323" s="232">
        <f t="shared" si="58"/>
        <v>23266845.027982123</v>
      </c>
      <c r="AE323" s="232">
        <f t="shared" si="59"/>
        <v>23266845.027982123</v>
      </c>
      <c r="AF323" s="239">
        <f t="shared" si="60"/>
        <v>24153812.298580166</v>
      </c>
      <c r="AG323" s="237">
        <f t="shared" si="57"/>
        <v>24153812.298580166</v>
      </c>
      <c r="AH323" s="240">
        <f t="shared" si="64"/>
        <v>1</v>
      </c>
      <c r="AI323" s="234">
        <f>VLOOKUP($A323,Incurred_Real!$A$25:$AP$479,Incurred_Real!AI$1,FALSE)</f>
        <v>2028</v>
      </c>
      <c r="AJ323" s="235" t="str">
        <f>VLOOKUP($A323,Incurred_Real!$A$25:$AP$479,Incurred_Real!AJ$1,FALSE)</f>
        <v/>
      </c>
      <c r="AK323" s="236">
        <f>VLOOKUP($A323,Incurred_Real!$A$25:$AP$479,Incurred_Real!AK$1,FALSE)</f>
        <v>2028</v>
      </c>
      <c r="AL323" s="235" t="str">
        <f>VLOOKUP($A323,Incurred_Real!$A$25:$AP$479,Incurred_Real!AL$1,FALSE)</f>
        <v/>
      </c>
      <c r="AM323" s="237">
        <f>IF(AL323="Commissioned Extra","",(IF((AD323)=0,0,SUMPRODUCT($F$17:$U$17,F323:U323))+VLOOKUP($A323,Incurred_Real!$A$25:$BS$376,Incurred_Real!$AO$1,FALSE)))</f>
        <v>21708803.228563137</v>
      </c>
      <c r="AN323" s="232" cm="1">
        <f t="array" ref="AN323">IF(ROUND(AE323,0)=0,0,LOOKUP(2,1/(F323:AC323&lt;&gt;""),F323:AC323))</f>
        <v>7250327.1819119081</v>
      </c>
      <c r="AO323" s="232">
        <f t="shared" si="61"/>
        <v>23266845.027982123</v>
      </c>
      <c r="AP323" s="78"/>
      <c r="AQ323" s="20"/>
      <c r="AR323" s="245">
        <f>VLOOKUP($A323,Incurred_Real!$A$25:$CD$376,Incurred_Real!AR$1,FALSE)</f>
        <v>1</v>
      </c>
      <c r="AS323" s="246">
        <f>VLOOKUP($A323,Incurred_Real!$A$25:$CD$376,Incurred_Real!AS$1,FALSE)</f>
        <v>0</v>
      </c>
      <c r="AT323" s="246">
        <f>VLOOKUP($A323,Incurred_Real!$A$25:$CD$376,Incurred_Real!AT$1,FALSE)</f>
        <v>0</v>
      </c>
      <c r="AU323" s="246">
        <f>VLOOKUP($A323,Incurred_Real!$A$25:$CD$376,Incurred_Real!AU$1,FALSE)</f>
        <v>0</v>
      </c>
      <c r="AV323" s="246">
        <f>VLOOKUP($A323,Incurred_Real!$A$25:$CD$376,Incurred_Real!AV$1,FALSE)</f>
        <v>0</v>
      </c>
      <c r="AW323" s="246">
        <f>VLOOKUP($A323,Incurred_Real!$A$25:$CD$376,Incurred_Real!AW$1,FALSE)</f>
        <v>0</v>
      </c>
      <c r="AX323" s="246">
        <f>VLOOKUP($A323,Incurred_Real!$A$25:$CD$376,Incurred_Real!AX$1,FALSE)</f>
        <v>0</v>
      </c>
      <c r="AY323" s="246">
        <f>VLOOKUP($A323,Incurred_Real!$A$25:$CD$376,Incurred_Real!AY$1,FALSE)</f>
        <v>0</v>
      </c>
      <c r="AZ323" s="246">
        <f>VLOOKUP($A323,Incurred_Real!$A$25:$CD$376,Incurred_Real!AZ$1,FALSE)</f>
        <v>0</v>
      </c>
      <c r="BA323" s="246">
        <f>VLOOKUP($A323,Incurred_Real!$A$25:$CD$376,Incurred_Real!BA$1,FALSE)</f>
        <v>0</v>
      </c>
      <c r="BB323" s="246">
        <f>VLOOKUP($A323,Incurred_Real!$A$25:$CD$376,Incurred_Real!BB$1,FALSE)</f>
        <v>0</v>
      </c>
      <c r="BC323" s="246">
        <f>VLOOKUP($A323,Incurred_Real!$A$25:$CD$376,Incurred_Real!BC$1,FALSE)</f>
        <v>0</v>
      </c>
      <c r="BD323" s="246">
        <f>VLOOKUP($A323,Incurred_Real!$A$25:$CD$376,Incurred_Real!BD$1,FALSE)</f>
        <v>0</v>
      </c>
      <c r="BE323" s="246">
        <f>VLOOKUP($A323,Incurred_Real!$A$25:$CD$376,Incurred_Real!BE$1,FALSE)</f>
        <v>0</v>
      </c>
      <c r="BF323" s="246">
        <f>VLOOKUP($A323,Incurred_Real!$A$25:$CD$376,Incurred_Real!BF$1,FALSE)</f>
        <v>0</v>
      </c>
      <c r="BG323" s="246">
        <f>VLOOKUP($A323,Incurred_Real!$A$25:$CD$376,Incurred_Real!BG$1,FALSE)</f>
        <v>0</v>
      </c>
      <c r="BH323" s="246">
        <f>VLOOKUP($A323,Incurred_Real!$A$25:$CD$376,Incurred_Real!BH$1,FALSE)</f>
        <v>1</v>
      </c>
      <c r="BI323" s="246">
        <f>VLOOKUP($A323,Incurred_Real!$A$25:$CD$376,Incurred_Real!BI$1,FALSE)</f>
        <v>0</v>
      </c>
      <c r="BJ323" s="246">
        <f>VLOOKUP($A323,Incurred_Real!$A$25:$CD$376,Incurred_Real!BJ$1,FALSE)</f>
        <v>0</v>
      </c>
      <c r="BK323" s="246">
        <f>VLOOKUP($A323,Incurred_Real!$A$25:$CD$376,Incurred_Real!BK$1,FALSE)</f>
        <v>0</v>
      </c>
      <c r="BL323" s="246">
        <f>VLOOKUP($A323,Incurred_Real!$A$25:$CD$376,Incurred_Real!BL$1,FALSE)</f>
        <v>0</v>
      </c>
      <c r="BM323" s="246">
        <f>VLOOKUP($A323,Incurred_Real!$A$25:$CD$376,Incurred_Real!BM$1,FALSE)</f>
        <v>0</v>
      </c>
      <c r="BN323" s="246">
        <f>VLOOKUP($A323,Incurred_Real!$A$25:$CD$376,Incurred_Real!BN$1,FALSE)</f>
        <v>0</v>
      </c>
      <c r="BO323" s="246">
        <f>VLOOKUP($A323,Incurred_Real!$A$25:$CD$376,Incurred_Real!BO$1,FALSE)</f>
        <v>0</v>
      </c>
      <c r="BP323" s="246">
        <f>VLOOKUP($A323,Incurred_Real!$A$25:$CD$376,Incurred_Real!BP$1,FALSE)</f>
        <v>0</v>
      </c>
      <c r="BQ323" s="246">
        <f>VLOOKUP($A323,Incurred_Real!$A$25:$CD$376,Incurred_Real!BQ$1,FALSE)</f>
        <v>0</v>
      </c>
      <c r="BR323" s="246">
        <f>VLOOKUP($A323,Incurred_Real!$A$25:$CD$376,Incurred_Real!BR$1,FALSE)</f>
        <v>0</v>
      </c>
      <c r="BS323" s="254">
        <f t="shared" si="62"/>
        <v>1</v>
      </c>
      <c r="BT323" s="249">
        <f>1+IF(ISNA(VLOOKUP($A323,'Project labour content'!$A$7:$D$255,'Project labour content'!$D$1,FALSE)),VLOOKUP($D323,'Project labour content'!$F$6:$G$15,'Project labour content'!$G$1,FALSE),VLOOKUP($A323,'Project labour content'!$A$7:$D$255,'Project labour content'!$D$1,FALSE))*LabEsc22*1</f>
        <v>1.0004074689393361</v>
      </c>
      <c r="BU323" s="249">
        <f>1+IF(ISNA(VLOOKUP($A323,'Project labour content'!$A$7:$D$255,'Project labour content'!$D$1,FALSE)),VLOOKUP($D323,'Project labour content'!$F$6:$G$15,'Project labour content'!$G$1,FALSE),VLOOKUP($A323,'Project labour content'!$A$7:$D$255,'Project labour content'!$D$1,FALSE))*LabEsc23*1</f>
        <v>1.0008168937295812</v>
      </c>
      <c r="BV323" s="249">
        <f>1+IF(ISNA(VLOOKUP($A323,'Project labour content'!$A$7:$D$255,'Project labour content'!$D$1,FALSE)),VLOOKUP($D323,'Project labour content'!$F$6:$G$15,'Project labour content'!$G$1,FALSE),VLOOKUP($A323,'Project labour content'!$A$7:$D$255,'Project labour content'!$D$1,FALSE))*LabEsc24*1</f>
        <v>1.0012025718819919</v>
      </c>
      <c r="BW323" s="249">
        <f>1+IF(ISNA(VLOOKUP($A323,'Project labour content'!$A$7:$D$255,'Project labour content'!$D$1,FALSE)),VLOOKUP($D323,'Project labour content'!$F$6:$G$15,'Project labour content'!$G$1,FALSE),VLOOKUP($A323,'Project labour content'!$A$7:$D$255,'Project labour content'!$D$1,FALSE))*LabEsc25*1</f>
        <v>1.0017191234874541</v>
      </c>
      <c r="BX323" s="249">
        <f>1+IF(ISNA(VLOOKUP($A323,'Project labour content'!$A$7:$D$255,'Project labour content'!$D$1,FALSE)),VLOOKUP($D323,'Project labour content'!$F$6:$G$15,'Project labour content'!$G$1,FALSE),VLOOKUP($A323,'Project labour content'!$A$7:$D$255,'Project labour content'!$D$1,FALSE))*LabEsc26*1</f>
        <v>1.0022820786454734</v>
      </c>
      <c r="BY323" s="249">
        <f>1+IF(ISNA(VLOOKUP($A323,'Project labour content'!$A$7:$D$255,'Project labour content'!$D$1,FALSE)),VLOOKUP($D323,'Project labour content'!$F$6:$G$15,'Project labour content'!$G$1,FALSE),VLOOKUP($A323,'Project labour content'!$A$7:$D$255,'Project labour content'!$D$1,FALSE))*LabEsc27*1</f>
        <v>1.0026307644095021</v>
      </c>
      <c r="BZ323" s="249">
        <f>1+IF(ISNA(VLOOKUP($A323,'Project labour content'!$A$7:$D$255,'Project labour content'!$D$1,FALSE)),VLOOKUP($D323,'Project labour content'!$F$6:$G$15,'Project labour content'!$G$1,FALSE),VLOOKUP($A323,'Project labour content'!$A$7:$D$255,'Project labour content'!$D$1,FALSE))*LabEsc28*1</f>
        <v>1.0028933247898157</v>
      </c>
      <c r="CA323" s="249">
        <f>1+IF(ISNA(VLOOKUP($A323,'Project labour content'!$A$7:$D$255,'Project labour content'!$D$1,FALSE)),VLOOKUP($D323,'Project labour content'!$F$6:$G$15,'Project labour content'!$G$1,FALSE),VLOOKUP($A323,'Project labour content'!$A$7:$D$255,'Project labour content'!$D$1,FALSE))*LabEsc29*1</f>
        <v>1.0033146816881429</v>
      </c>
      <c r="CB323" s="250" t="str">
        <f>IF(ISNA(VLOOKUP($A323,'Project labour content'!$A$7:$D$255,'Project labour content'!$D$1,FALSE)),"Category","Project")</f>
        <v>Project</v>
      </c>
      <c r="CD323" s="247" t="str">
        <f t="shared" si="63"/>
        <v>15235</v>
      </c>
    </row>
    <row r="324" spans="1:82" x14ac:dyDescent="0.15">
      <c r="A324" s="11" t="s">
        <v>951</v>
      </c>
      <c r="B324" s="11" t="str">
        <f>VLOOKUP($A324,'Incurred Real 2022$'!$A$25:$AC$426,'Incurred Real 2022$'!B$1,FALSE)</f>
        <v>Surge Arrester Unit Asset Replacement 2024-2028</v>
      </c>
      <c r="C324" s="11" t="str">
        <f>VLOOKUP($A324,'Incurred Real 2022$'!$A$25:$AC$426,'Incurred Real 2022$'!C$1,FALSE)</f>
        <v>ExAnte</v>
      </c>
      <c r="D324" s="11" t="str">
        <f>VLOOKUP($A324,'Incurred Real 2022$'!$A$25:$AC$426,'Incurred Real 2022$'!D$1,FALSE)</f>
        <v>Replacement</v>
      </c>
      <c r="E324" s="11" t="str">
        <f>VLOOKUP($A324,'Incurred Real 2022$'!$A$25:$AC$426,'Incurred Real 2022$'!E$1,FALSE)</f>
        <v>Proposed</v>
      </c>
      <c r="F324" s="105" t="str">
        <f>IF(VLOOKUP($A324,'Incurred Real 2022$'!$A$25:$AC$426,'Incurred Real 2022$'!F$1,FALSE)=0,"",VLOOKUP($A324,'Incurred Real 2022$'!$A$25:$AC$426,'Incurred Real 2022$'!F$1,FALSE))</f>
        <v/>
      </c>
      <c r="G324" s="105" t="str">
        <f>IF(VLOOKUP($A324,'Incurred Real 2022$'!$A$25:$AC$426,'Incurred Real 2022$'!G$1,FALSE)=0,"",VLOOKUP($A324,'Incurred Real 2022$'!$A$25:$AC$426,'Incurred Real 2022$'!G$1,FALSE))</f>
        <v/>
      </c>
      <c r="H324" s="105" t="str">
        <f>IF(VLOOKUP($A324,'Incurred Real 2022$'!$A$25:$AC$426,'Incurred Real 2022$'!H$1,FALSE)=0,"",VLOOKUP($A324,'Incurred Real 2022$'!$A$25:$AC$426,'Incurred Real 2022$'!H$1,FALSE))</f>
        <v/>
      </c>
      <c r="I324" s="105" t="str">
        <f>IF(VLOOKUP($A324,'Incurred Real 2022$'!$A$25:$AC$426,'Incurred Real 2022$'!I$1,FALSE)=0,"",VLOOKUP($A324,'Incurred Real 2022$'!$A$25:$AC$426,'Incurred Real 2022$'!I$1,FALSE))</f>
        <v/>
      </c>
      <c r="J324" s="105" t="str">
        <f>IF(VLOOKUP($A324,'Incurred Real 2022$'!$A$25:$AC$426,'Incurred Real 2022$'!J$1,FALSE)=0,"",VLOOKUP($A324,'Incurred Real 2022$'!$A$25:$AC$426,'Incurred Real 2022$'!J$1,FALSE))</f>
        <v/>
      </c>
      <c r="K324" s="105" t="str">
        <f>IF(VLOOKUP($A324,'Incurred Real 2022$'!$A$25:$AC$426,'Incurred Real 2022$'!K$1,FALSE)=0,"",VLOOKUP($A324,'Incurred Real 2022$'!$A$25:$AC$426,'Incurred Real 2022$'!K$1,FALSE))</f>
        <v/>
      </c>
      <c r="L324" s="105" t="str">
        <f>IF(VLOOKUP($A324,'Incurred Real 2022$'!$A$25:$AC$426,'Incurred Real 2022$'!L$1,FALSE)=0,"",VLOOKUP($A324,'Incurred Real 2022$'!$A$25:$AC$426,'Incurred Real 2022$'!L$1,FALSE))</f>
        <v/>
      </c>
      <c r="M324" s="105" t="str">
        <f>IF(VLOOKUP($A324,'Incurred Real 2022$'!$A$25:$AC$426,'Incurred Real 2022$'!M$1,FALSE)=0,"",VLOOKUP($A324,'Incurred Real 2022$'!$A$25:$AC$426,'Incurred Real 2022$'!M$1,FALSE))</f>
        <v/>
      </c>
      <c r="N324" s="105" t="str">
        <f>IF(VLOOKUP($A324,'Incurred Real 2022$'!$A$25:$AC$426,'Incurred Real 2022$'!N$1,FALSE)=0,"",VLOOKUP($A324,'Incurred Real 2022$'!$A$25:$AC$426,'Incurred Real 2022$'!N$1,FALSE))</f>
        <v/>
      </c>
      <c r="O324" s="105" t="str">
        <f>IF(VLOOKUP($A324,'Incurred Real 2022$'!$A$25:$AC$426,'Incurred Real 2022$'!O$1,FALSE)=0,"",VLOOKUP($A324,'Incurred Real 2022$'!$A$25:$AC$426,'Incurred Real 2022$'!O$1,FALSE))</f>
        <v/>
      </c>
      <c r="P324" s="105" t="str">
        <f>IF(VLOOKUP($A324,'Incurred Real 2022$'!$A$25:$AC$426,'Incurred Real 2022$'!P$1,FALSE)=0,"",VLOOKUP($A324,'Incurred Real 2022$'!$A$25:$AC$426,'Incurred Real 2022$'!P$1,FALSE))</f>
        <v/>
      </c>
      <c r="Q324" s="105" t="str">
        <f>IF(VLOOKUP($A324,'Incurred Real 2022$'!$A$25:$AC$426,'Incurred Real 2022$'!Q$1,FALSE)=0,"",VLOOKUP($A324,'Incurred Real 2022$'!$A$25:$AC$426,'Incurred Real 2022$'!Q$1,FALSE))</f>
        <v/>
      </c>
      <c r="R324" s="105" t="str">
        <f>IF(VLOOKUP($A324,'Incurred Real 2022$'!$A$25:$AC$426,'Incurred Real 2022$'!R$1,FALSE)=0,"",VLOOKUP($A324,'Incurred Real 2022$'!$A$25:$AC$426,'Incurred Real 2022$'!R$1,FALSE))</f>
        <v/>
      </c>
      <c r="S324" s="105" t="str">
        <f>IF(VLOOKUP($A324,'Incurred Real 2022$'!$A$25:$AC$426,'Incurred Real 2022$'!S$1,FALSE)=0,"",VLOOKUP($A324,'Incurred Real 2022$'!$A$25:$AC$426,'Incurred Real 2022$'!S$1,FALSE))</f>
        <v/>
      </c>
      <c r="T324" s="105" t="str">
        <f>IF(VLOOKUP($A324,'Incurred Real 2022$'!$A$25:$AC$426,'Incurred Real 2022$'!T$1,FALSE)=0,"",VLOOKUP($A324,'Incurred Real 2022$'!$A$25:$AC$426,'Incurred Real 2022$'!T$1,FALSE))</f>
        <v/>
      </c>
      <c r="U324" s="105" t="str">
        <f>IF(VLOOKUP($A324,'Incurred Real 2022$'!$A$25:$AC$426,'Incurred Real 2022$'!U$1,FALSE)=0,"",VLOOKUP($A324,'Incurred Real 2022$'!$A$25:$AC$426,'Incurred Real 2022$'!U$1,FALSE))</f>
        <v/>
      </c>
      <c r="V324" s="13" t="str">
        <f>IF(ISTEXT(VLOOKUP($A324,'Incurred Real 2022$'!$A$25:$AC$426,'Incurred Real 2022$'!V$1,FALSE)),"",(VLOOKUP($A324,'Incurred Real 2022$'!$A$25:$AC$426,'Incurred Real 2022$'!V$1,FALSE))*BT324*Incurred_Nominal!V$15)</f>
        <v/>
      </c>
      <c r="W324" s="13" t="str">
        <f>IF(ISTEXT(VLOOKUP($A324,'Incurred Real 2022$'!$A$25:$AC$426,'Incurred Real 2022$'!W$1,FALSE)),"",(VLOOKUP($A324,'Incurred Real 2022$'!$A$25:$AC$426,'Incurred Real 2022$'!W$1,FALSE))*BU324*Incurred_Nominal!W$15)</f>
        <v/>
      </c>
      <c r="X324" s="13">
        <f>IF(ISTEXT(VLOOKUP($A324,'Incurred Real 2022$'!$A$25:$AC$426,'Incurred Real 2022$'!X$1,FALSE)),"",(VLOOKUP($A324,'Incurred Real 2022$'!$A$25:$AC$426,'Incurred Real 2022$'!X$1,FALSE))*BV324*Incurred_Nominal!X$15)</f>
        <v>701474.67146582319</v>
      </c>
      <c r="Y324" s="13">
        <f>IF(ISTEXT(VLOOKUP($A324,'Incurred Real 2022$'!$A$25:$AC$426,'Incurred Real 2022$'!Y$1,FALSE)),"",(VLOOKUP($A324,'Incurred Real 2022$'!$A$25:$AC$426,'Incurred Real 2022$'!Y$1,FALSE))*BW324*Incurred_Nominal!Y$15)</f>
        <v>719348.49259814236</v>
      </c>
      <c r="Z324" s="13">
        <f>IF(ISTEXT(VLOOKUP($A324,'Incurred Real 2022$'!$A$25:$AC$426,'Incurred Real 2022$'!Z$1,FALSE)),"",(VLOOKUP($A324,'Incurred Real 2022$'!$A$25:$AC$426,'Incurred Real 2022$'!Z$1,FALSE))*BX324*Incurred_Nominal!Z$15)</f>
        <v>1475543.4642540985</v>
      </c>
      <c r="AA324" s="13">
        <f>IF(ISTEXT(VLOOKUP($A324,'Incurred Real 2022$'!$A$25:$AC$426,'Incurred Real 2022$'!AA$1,FALSE)),"",(VLOOKUP($A324,'Incurred Real 2022$'!$A$25:$AC$426,'Incurred Real 2022$'!AA$1,FALSE))*BY324*Incurred_Nominal!AA$15)</f>
        <v>2193018.4842664013</v>
      </c>
      <c r="AB324" s="13">
        <f>IF(ISTEXT(VLOOKUP($A324,'Incurred Real 2022$'!$A$25:$AC$426,'Incurred Real 2022$'!AB$1,FALSE)),"",(VLOOKUP($A324,'Incurred Real 2022$'!$A$25:$AC$426,'Incurred Real 2022$'!AB$1,FALSE))*BZ324*Incurred_Nominal!AB$15)</f>
        <v>2402280.3332368727</v>
      </c>
      <c r="AC324" s="13" t="str">
        <f>IF(ISTEXT(VLOOKUP($A324,'Incurred Real 2022$'!$A$25:$AC$426,'Incurred Real 2022$'!AC$1,FALSE)),"",(VLOOKUP($A324,'Incurred Real 2022$'!$A$25:$AC$426,'Incurred Real 2022$'!AC$1,FALSE))*CA324*Incurred_Nominal!AC$15)</f>
        <v/>
      </c>
      <c r="AD324" s="232">
        <f t="shared" si="58"/>
        <v>7491665.4458213374</v>
      </c>
      <c r="AE324" s="232">
        <f t="shared" si="59"/>
        <v>7491665.4458213374</v>
      </c>
      <c r="AF324" s="239">
        <f t="shared" si="60"/>
        <v>7738824.8451003749</v>
      </c>
      <c r="AG324" s="237">
        <f t="shared" si="57"/>
        <v>7738824.8451003749</v>
      </c>
      <c r="AH324" s="240">
        <f t="shared" si="64"/>
        <v>1</v>
      </c>
      <c r="AI324" s="234">
        <f>VLOOKUP($A324,Incurred_Real!$A$25:$AP$479,Incurred_Real!AI$1,FALSE)</f>
        <v>2028</v>
      </c>
      <c r="AJ324" s="235" t="str">
        <f>VLOOKUP($A324,Incurred_Real!$A$25:$AP$479,Incurred_Real!AJ$1,FALSE)</f>
        <v/>
      </c>
      <c r="AK324" s="236">
        <f>VLOOKUP($A324,Incurred_Real!$A$25:$AP$479,Incurred_Real!AK$1,FALSE)</f>
        <v>2028</v>
      </c>
      <c r="AL324" s="235" t="str">
        <f>VLOOKUP($A324,Incurred_Real!$A$25:$AP$479,Incurred_Real!AL$1,FALSE)</f>
        <v/>
      </c>
      <c r="AM324" s="237">
        <f>IF(AL324="Commissioned Extra","",(IF((AD324)=0,0,SUMPRODUCT($F$17:$U$17,F324:U324))+VLOOKUP($A324,Incurred_Real!$A$25:$BS$376,Incurred_Real!$AO$1,FALSE)))</f>
        <v>6955449.6700496105</v>
      </c>
      <c r="AN324" s="232" cm="1">
        <f t="array" ref="AN324">IF(ROUND(AE324,0)=0,0,LOOKUP(2,1/(F324:AC324&lt;&gt;""),F324:AC324))</f>
        <v>2402280.3332368727</v>
      </c>
      <c r="AO324" s="232">
        <f t="shared" si="61"/>
        <v>7491665.4458213374</v>
      </c>
      <c r="AP324" s="78"/>
      <c r="AQ324" s="20"/>
      <c r="AR324" s="245">
        <f>VLOOKUP($A324,Incurred_Real!$A$25:$CD$376,Incurred_Real!AR$1,FALSE)</f>
        <v>1</v>
      </c>
      <c r="AS324" s="246">
        <f>VLOOKUP($A324,Incurred_Real!$A$25:$CD$376,Incurred_Real!AS$1,FALSE)</f>
        <v>0</v>
      </c>
      <c r="AT324" s="246">
        <f>VLOOKUP($A324,Incurred_Real!$A$25:$CD$376,Incurred_Real!AT$1,FALSE)</f>
        <v>0</v>
      </c>
      <c r="AU324" s="246">
        <f>VLOOKUP($A324,Incurred_Real!$A$25:$CD$376,Incurred_Real!AU$1,FALSE)</f>
        <v>0</v>
      </c>
      <c r="AV324" s="246">
        <f>VLOOKUP($A324,Incurred_Real!$A$25:$CD$376,Incurred_Real!AV$1,FALSE)</f>
        <v>0</v>
      </c>
      <c r="AW324" s="246">
        <f>VLOOKUP($A324,Incurred_Real!$A$25:$CD$376,Incurred_Real!AW$1,FALSE)</f>
        <v>0</v>
      </c>
      <c r="AX324" s="246">
        <f>VLOOKUP($A324,Incurred_Real!$A$25:$CD$376,Incurred_Real!AX$1,FALSE)</f>
        <v>0</v>
      </c>
      <c r="AY324" s="246">
        <f>VLOOKUP($A324,Incurred_Real!$A$25:$CD$376,Incurred_Real!AY$1,FALSE)</f>
        <v>0</v>
      </c>
      <c r="AZ324" s="246">
        <f>VLOOKUP($A324,Incurred_Real!$A$25:$CD$376,Incurred_Real!AZ$1,FALSE)</f>
        <v>0</v>
      </c>
      <c r="BA324" s="246">
        <f>VLOOKUP($A324,Incurred_Real!$A$25:$CD$376,Incurred_Real!BA$1,FALSE)</f>
        <v>0</v>
      </c>
      <c r="BB324" s="246">
        <f>VLOOKUP($A324,Incurred_Real!$A$25:$CD$376,Incurred_Real!BB$1,FALSE)</f>
        <v>0.84146711160334431</v>
      </c>
      <c r="BC324" s="246">
        <f>VLOOKUP($A324,Incurred_Real!$A$25:$CD$376,Incurred_Real!BC$1,FALSE)</f>
        <v>0</v>
      </c>
      <c r="BD324" s="246">
        <f>VLOOKUP($A324,Incurred_Real!$A$25:$CD$376,Incurred_Real!BD$1,FALSE)</f>
        <v>0.10559524574486723</v>
      </c>
      <c r="BE324" s="246">
        <f>VLOOKUP($A324,Incurred_Real!$A$25:$CD$376,Incurred_Real!BE$1,FALSE)</f>
        <v>0</v>
      </c>
      <c r="BF324" s="246">
        <f>VLOOKUP($A324,Incurred_Real!$A$25:$CD$376,Incurred_Real!BF$1,FALSE)</f>
        <v>0</v>
      </c>
      <c r="BG324" s="246">
        <f>VLOOKUP($A324,Incurred_Real!$A$25:$CD$376,Incurred_Real!BG$1,FALSE)</f>
        <v>5.2937642651788429E-2</v>
      </c>
      <c r="BH324" s="246">
        <f>VLOOKUP($A324,Incurred_Real!$A$25:$CD$376,Incurred_Real!BH$1,FALSE)</f>
        <v>0</v>
      </c>
      <c r="BI324" s="246">
        <f>VLOOKUP($A324,Incurred_Real!$A$25:$CD$376,Incurred_Real!BI$1,FALSE)</f>
        <v>0</v>
      </c>
      <c r="BJ324" s="246">
        <f>VLOOKUP($A324,Incurred_Real!$A$25:$CD$376,Incurred_Real!BJ$1,FALSE)</f>
        <v>0</v>
      </c>
      <c r="BK324" s="246">
        <f>VLOOKUP($A324,Incurred_Real!$A$25:$CD$376,Incurred_Real!BK$1,FALSE)</f>
        <v>0</v>
      </c>
      <c r="BL324" s="246">
        <f>VLOOKUP($A324,Incurred_Real!$A$25:$CD$376,Incurred_Real!BL$1,FALSE)</f>
        <v>0</v>
      </c>
      <c r="BM324" s="246">
        <f>VLOOKUP($A324,Incurred_Real!$A$25:$CD$376,Incurred_Real!BM$1,FALSE)</f>
        <v>0</v>
      </c>
      <c r="BN324" s="246">
        <f>VLOOKUP($A324,Incurred_Real!$A$25:$CD$376,Incurred_Real!BN$1,FALSE)</f>
        <v>0</v>
      </c>
      <c r="BO324" s="246">
        <f>VLOOKUP($A324,Incurred_Real!$A$25:$CD$376,Incurred_Real!BO$1,FALSE)</f>
        <v>0</v>
      </c>
      <c r="BP324" s="246">
        <f>VLOOKUP($A324,Incurred_Real!$A$25:$CD$376,Incurred_Real!BP$1,FALSE)</f>
        <v>0</v>
      </c>
      <c r="BQ324" s="246">
        <f>VLOOKUP($A324,Incurred_Real!$A$25:$CD$376,Incurred_Real!BQ$1,FALSE)</f>
        <v>0</v>
      </c>
      <c r="BR324" s="246">
        <f>VLOOKUP($A324,Incurred_Real!$A$25:$CD$376,Incurred_Real!BR$1,FALSE)</f>
        <v>0</v>
      </c>
      <c r="BS324" s="254">
        <f t="shared" si="62"/>
        <v>1</v>
      </c>
      <c r="BT324" s="249">
        <f>1+IF(ISNA(VLOOKUP($A324,'Project labour content'!$A$7:$D$255,'Project labour content'!$D$1,FALSE)),VLOOKUP($D324,'Project labour content'!$F$6:$G$15,'Project labour content'!$G$1,FALSE),VLOOKUP($A324,'Project labour content'!$A$7:$D$255,'Project labour content'!$D$1,FALSE))*LabEsc22*1</f>
        <v>1.0011442206546926</v>
      </c>
      <c r="BU324" s="249">
        <f>1+IF(ISNA(VLOOKUP($A324,'Project labour content'!$A$7:$D$255,'Project labour content'!$D$1,FALSE)),VLOOKUP($D324,'Project labour content'!$F$6:$G$15,'Project labour content'!$G$1,FALSE),VLOOKUP($A324,'Project labour content'!$A$7:$D$255,'Project labour content'!$D$1,FALSE))*LabEsc23*1</f>
        <v>1.0022939335685279</v>
      </c>
      <c r="BV324" s="249">
        <f>1+IF(ISNA(VLOOKUP($A324,'Project labour content'!$A$7:$D$255,'Project labour content'!$D$1,FALSE)),VLOOKUP($D324,'Project labour content'!$F$6:$G$15,'Project labour content'!$G$1,FALSE),VLOOKUP($A324,'Project labour content'!$A$7:$D$255,'Project labour content'!$D$1,FALSE))*LabEsc24*1</f>
        <v>1.0033769631333607</v>
      </c>
      <c r="BW324" s="249">
        <f>1+IF(ISNA(VLOOKUP($A324,'Project labour content'!$A$7:$D$255,'Project labour content'!$D$1,FALSE)),VLOOKUP($D324,'Project labour content'!$F$6:$G$15,'Project labour content'!$G$1,FALSE),VLOOKUP($A324,'Project labour content'!$A$7:$D$255,'Project labour content'!$D$1,FALSE))*LabEsc25*1</f>
        <v>1.0048275007305265</v>
      </c>
      <c r="BX324" s="249">
        <f>1+IF(ISNA(VLOOKUP($A324,'Project labour content'!$A$7:$D$255,'Project labour content'!$D$1,FALSE)),VLOOKUP($D324,'Project labour content'!$F$6:$G$15,'Project labour content'!$G$1,FALSE),VLOOKUP($A324,'Project labour content'!$A$7:$D$255,'Project labour content'!$D$1,FALSE))*LabEsc26*1</f>
        <v>1.0064083449551713</v>
      </c>
      <c r="BY324" s="249">
        <f>1+IF(ISNA(VLOOKUP($A324,'Project labour content'!$A$7:$D$255,'Project labour content'!$D$1,FALSE)),VLOOKUP($D324,'Project labour content'!$F$6:$G$15,'Project labour content'!$G$1,FALSE),VLOOKUP($A324,'Project labour content'!$A$7:$D$255,'Project labour content'!$D$1,FALSE))*LabEsc27*1</f>
        <v>1.0073874955472359</v>
      </c>
      <c r="BZ324" s="249">
        <f>1+IF(ISNA(VLOOKUP($A324,'Project labour content'!$A$7:$D$255,'Project labour content'!$D$1,FALSE)),VLOOKUP($D324,'Project labour content'!$F$6:$G$15,'Project labour content'!$G$1,FALSE),VLOOKUP($A324,'Project labour content'!$A$7:$D$255,'Project labour content'!$D$1,FALSE))*LabEsc28*1</f>
        <v>1.0081247959430606</v>
      </c>
      <c r="CA324" s="249">
        <f>1+IF(ISNA(VLOOKUP($A324,'Project labour content'!$A$7:$D$255,'Project labour content'!$D$1,FALSE)),VLOOKUP($D324,'Project labour content'!$F$6:$G$15,'Project labour content'!$G$1,FALSE),VLOOKUP($A324,'Project labour content'!$A$7:$D$255,'Project labour content'!$D$1,FALSE))*LabEsc29*1</f>
        <v>1.0093080156182799</v>
      </c>
      <c r="CB324" s="250" t="str">
        <f>IF(ISNA(VLOOKUP($A324,'Project labour content'!$A$7:$D$255,'Project labour content'!$D$1,FALSE)),"Category","Project")</f>
        <v>Project</v>
      </c>
      <c r="CD324" s="247" t="str">
        <f t="shared" si="63"/>
        <v>15237</v>
      </c>
    </row>
    <row r="325" spans="1:82" x14ac:dyDescent="0.15">
      <c r="A325" s="11" t="s">
        <v>937</v>
      </c>
      <c r="B325" s="11" t="str">
        <f>VLOOKUP($A325,'Incurred Real 2022$'!$A$25:$AC$426,'Incurred Real 2022$'!B$1,FALSE)</f>
        <v>F1803 Hummocks - Ardrossan West 132kV Line Renewal</v>
      </c>
      <c r="C325" s="11" t="str">
        <f>VLOOKUP($A325,'Incurred Real 2022$'!$A$25:$AC$426,'Incurred Real 2022$'!C$1,FALSE)</f>
        <v>ExAnte</v>
      </c>
      <c r="D325" s="11" t="str">
        <f>VLOOKUP($A325,'Incurred Real 2022$'!$A$25:$AC$426,'Incurred Real 2022$'!D$1,FALSE)</f>
        <v>Replacement</v>
      </c>
      <c r="E325" s="11" t="str">
        <f>VLOOKUP($A325,'Incurred Real 2022$'!$A$25:$AC$426,'Incurred Real 2022$'!E$1,FALSE)</f>
        <v>Proposed</v>
      </c>
      <c r="F325" s="105" t="str">
        <f>IF(VLOOKUP($A325,'Incurred Real 2022$'!$A$25:$AC$426,'Incurred Real 2022$'!F$1,FALSE)=0,"",VLOOKUP($A325,'Incurred Real 2022$'!$A$25:$AC$426,'Incurred Real 2022$'!F$1,FALSE))</f>
        <v/>
      </c>
      <c r="G325" s="105" t="str">
        <f>IF(VLOOKUP($A325,'Incurred Real 2022$'!$A$25:$AC$426,'Incurred Real 2022$'!G$1,FALSE)=0,"",VLOOKUP($A325,'Incurred Real 2022$'!$A$25:$AC$426,'Incurred Real 2022$'!G$1,FALSE))</f>
        <v/>
      </c>
      <c r="H325" s="105" t="str">
        <f>IF(VLOOKUP($A325,'Incurred Real 2022$'!$A$25:$AC$426,'Incurred Real 2022$'!H$1,FALSE)=0,"",VLOOKUP($A325,'Incurred Real 2022$'!$A$25:$AC$426,'Incurred Real 2022$'!H$1,FALSE))</f>
        <v/>
      </c>
      <c r="I325" s="105" t="str">
        <f>IF(VLOOKUP($A325,'Incurred Real 2022$'!$A$25:$AC$426,'Incurred Real 2022$'!I$1,FALSE)=0,"",VLOOKUP($A325,'Incurred Real 2022$'!$A$25:$AC$426,'Incurred Real 2022$'!I$1,FALSE))</f>
        <v/>
      </c>
      <c r="J325" s="105" t="str">
        <f>IF(VLOOKUP($A325,'Incurred Real 2022$'!$A$25:$AC$426,'Incurred Real 2022$'!J$1,FALSE)=0,"",VLOOKUP($A325,'Incurred Real 2022$'!$A$25:$AC$426,'Incurred Real 2022$'!J$1,FALSE))</f>
        <v/>
      </c>
      <c r="K325" s="105" t="str">
        <f>IF(VLOOKUP($A325,'Incurred Real 2022$'!$A$25:$AC$426,'Incurred Real 2022$'!K$1,FALSE)=0,"",VLOOKUP($A325,'Incurred Real 2022$'!$A$25:$AC$426,'Incurred Real 2022$'!K$1,FALSE))</f>
        <v/>
      </c>
      <c r="L325" s="105" t="str">
        <f>IF(VLOOKUP($A325,'Incurred Real 2022$'!$A$25:$AC$426,'Incurred Real 2022$'!L$1,FALSE)=0,"",VLOOKUP($A325,'Incurred Real 2022$'!$A$25:$AC$426,'Incurred Real 2022$'!L$1,FALSE))</f>
        <v/>
      </c>
      <c r="M325" s="105" t="str">
        <f>IF(VLOOKUP($A325,'Incurred Real 2022$'!$A$25:$AC$426,'Incurred Real 2022$'!M$1,FALSE)=0,"",VLOOKUP($A325,'Incurred Real 2022$'!$A$25:$AC$426,'Incurred Real 2022$'!M$1,FALSE))</f>
        <v/>
      </c>
      <c r="N325" s="105" t="str">
        <f>IF(VLOOKUP($A325,'Incurred Real 2022$'!$A$25:$AC$426,'Incurred Real 2022$'!N$1,FALSE)=0,"",VLOOKUP($A325,'Incurred Real 2022$'!$A$25:$AC$426,'Incurred Real 2022$'!N$1,FALSE))</f>
        <v/>
      </c>
      <c r="O325" s="105" t="str">
        <f>IF(VLOOKUP($A325,'Incurred Real 2022$'!$A$25:$AC$426,'Incurred Real 2022$'!O$1,FALSE)=0,"",VLOOKUP($A325,'Incurred Real 2022$'!$A$25:$AC$426,'Incurred Real 2022$'!O$1,FALSE))</f>
        <v/>
      </c>
      <c r="P325" s="105" t="str">
        <f>IF(VLOOKUP($A325,'Incurred Real 2022$'!$A$25:$AC$426,'Incurred Real 2022$'!P$1,FALSE)=0,"",VLOOKUP($A325,'Incurred Real 2022$'!$A$25:$AC$426,'Incurred Real 2022$'!P$1,FALSE))</f>
        <v/>
      </c>
      <c r="Q325" s="105" t="str">
        <f>IF(VLOOKUP($A325,'Incurred Real 2022$'!$A$25:$AC$426,'Incurred Real 2022$'!Q$1,FALSE)=0,"",VLOOKUP($A325,'Incurred Real 2022$'!$A$25:$AC$426,'Incurred Real 2022$'!Q$1,FALSE))</f>
        <v/>
      </c>
      <c r="R325" s="105" t="str">
        <f>IF(VLOOKUP($A325,'Incurred Real 2022$'!$A$25:$AC$426,'Incurred Real 2022$'!R$1,FALSE)=0,"",VLOOKUP($A325,'Incurred Real 2022$'!$A$25:$AC$426,'Incurred Real 2022$'!R$1,FALSE))</f>
        <v/>
      </c>
      <c r="S325" s="105" t="str">
        <f>IF(VLOOKUP($A325,'Incurred Real 2022$'!$A$25:$AC$426,'Incurred Real 2022$'!S$1,FALSE)=0,"",VLOOKUP($A325,'Incurred Real 2022$'!$A$25:$AC$426,'Incurred Real 2022$'!S$1,FALSE))</f>
        <v/>
      </c>
      <c r="T325" s="105" t="str">
        <f>IF(VLOOKUP($A325,'Incurred Real 2022$'!$A$25:$AC$426,'Incurred Real 2022$'!T$1,FALSE)=0,"",VLOOKUP($A325,'Incurred Real 2022$'!$A$25:$AC$426,'Incurred Real 2022$'!T$1,FALSE))</f>
        <v/>
      </c>
      <c r="U325" s="105" t="str">
        <f>IF(VLOOKUP($A325,'Incurred Real 2022$'!$A$25:$AC$426,'Incurred Real 2022$'!U$1,FALSE)=0,"",VLOOKUP($A325,'Incurred Real 2022$'!$A$25:$AC$426,'Incurred Real 2022$'!U$1,FALSE))</f>
        <v/>
      </c>
      <c r="V325" s="13" t="str">
        <f>IF(ISTEXT(VLOOKUP($A325,'Incurred Real 2022$'!$A$25:$AC$426,'Incurred Real 2022$'!V$1,FALSE)),"",(VLOOKUP($A325,'Incurred Real 2022$'!$A$25:$AC$426,'Incurred Real 2022$'!V$1,FALSE))*BT325*Incurred_Nominal!V$15)</f>
        <v/>
      </c>
      <c r="W325" s="13" t="str">
        <f>IF(ISTEXT(VLOOKUP($A325,'Incurred Real 2022$'!$A$25:$AC$426,'Incurred Real 2022$'!W$1,FALSE)),"",(VLOOKUP($A325,'Incurred Real 2022$'!$A$25:$AC$426,'Incurred Real 2022$'!W$1,FALSE))*BU325*Incurred_Nominal!W$15)</f>
        <v/>
      </c>
      <c r="X325" s="13">
        <f>IF(ISTEXT(VLOOKUP($A325,'Incurred Real 2022$'!$A$25:$AC$426,'Incurred Real 2022$'!X$1,FALSE)),"",(VLOOKUP($A325,'Incurred Real 2022$'!$A$25:$AC$426,'Incurred Real 2022$'!X$1,FALSE))*BV325*Incurred_Nominal!X$15)</f>
        <v>3265818.426451365</v>
      </c>
      <c r="Y325" s="13">
        <f>IF(ISTEXT(VLOOKUP($A325,'Incurred Real 2022$'!$A$25:$AC$426,'Incurred Real 2022$'!Y$1,FALSE)),"",(VLOOKUP($A325,'Incurred Real 2022$'!$A$25:$AC$426,'Incurred Real 2022$'!Y$1,FALSE))*BW325*Incurred_Nominal!Y$15)</f>
        <v>3346653.6893915585</v>
      </c>
      <c r="Z325" s="13">
        <f>IF(ISTEXT(VLOOKUP($A325,'Incurred Real 2022$'!$A$25:$AC$426,'Incurred Real 2022$'!Z$1,FALSE)),"",(VLOOKUP($A325,'Incurred Real 2022$'!$A$25:$AC$426,'Incurred Real 2022$'!Z$1,FALSE))*BX325*Incurred_Nominal!Z$15)</f>
        <v>6859427.6489017</v>
      </c>
      <c r="AA325" s="13">
        <f>IF(ISTEXT(VLOOKUP($A325,'Incurred Real 2022$'!$A$25:$AC$426,'Incurred Real 2022$'!AA$1,FALSE)),"",(VLOOKUP($A325,'Incurred Real 2022$'!$A$25:$AC$426,'Incurred Real 2022$'!AA$1,FALSE))*BY325*Incurred_Nominal!AA$15)</f>
        <v>10189918.743650749</v>
      </c>
      <c r="AB325" s="13">
        <f>IF(ISTEXT(VLOOKUP($A325,'Incurred Real 2022$'!$A$25:$AC$426,'Incurred Real 2022$'!AB$1,FALSE)),"",(VLOOKUP($A325,'Incurred Real 2022$'!$A$25:$AC$426,'Incurred Real 2022$'!AB$1,FALSE))*BZ325*Incurred_Nominal!AB$15)</f>
        <v>11158250.569861846</v>
      </c>
      <c r="AC325" s="13" t="str">
        <f>IF(ISTEXT(VLOOKUP($A325,'Incurred Real 2022$'!$A$25:$AC$426,'Incurred Real 2022$'!AC$1,FALSE)),"",(VLOOKUP($A325,'Incurred Real 2022$'!$A$25:$AC$426,'Incurred Real 2022$'!AC$1,FALSE))*CA325*Incurred_Nominal!AC$15)</f>
        <v/>
      </c>
      <c r="AD325" s="232">
        <f t="shared" si="58"/>
        <v>34820069.078257218</v>
      </c>
      <c r="AE325" s="232">
        <f t="shared" si="59"/>
        <v>34820069.078257218</v>
      </c>
      <c r="AF325" s="239">
        <f t="shared" si="60"/>
        <v>35969605.940566979</v>
      </c>
      <c r="AG325" s="237">
        <f t="shared" si="57"/>
        <v>35969605.940566979</v>
      </c>
      <c r="AH325" s="240">
        <f t="shared" si="64"/>
        <v>1</v>
      </c>
      <c r="AI325" s="234">
        <f>VLOOKUP($A325,Incurred_Real!$A$25:$AP$479,Incurred_Real!AI$1,FALSE)</f>
        <v>2028</v>
      </c>
      <c r="AJ325" s="235" t="str">
        <f>VLOOKUP($A325,Incurred_Real!$A$25:$AP$479,Incurred_Real!AJ$1,FALSE)</f>
        <v/>
      </c>
      <c r="AK325" s="236">
        <f>VLOOKUP($A325,Incurred_Real!$A$25:$AP$479,Incurred_Real!AK$1,FALSE)</f>
        <v>2028</v>
      </c>
      <c r="AL325" s="235" t="str">
        <f>VLOOKUP($A325,Incurred_Real!$A$25:$AP$479,Incurred_Real!AL$1,FALSE)</f>
        <v/>
      </c>
      <c r="AM325" s="237">
        <f>IF(AL325="Commissioned Extra","",(IF((AD325)=0,0,SUMPRODUCT($F$17:$U$17,F325:U325))+VLOOKUP($A325,Incurred_Real!$A$25:$BS$376,Incurred_Real!$AO$1,FALSE)))</f>
        <v>32328523.875240408</v>
      </c>
      <c r="AN325" s="232" cm="1">
        <f t="array" ref="AN325">IF(ROUND(AE325,0)=0,0,LOOKUP(2,1/(F325:AC325&lt;&gt;""),F325:AC325))</f>
        <v>11158250.569861846</v>
      </c>
      <c r="AO325" s="232">
        <f t="shared" si="61"/>
        <v>34820069.078257218</v>
      </c>
      <c r="AP325" s="78"/>
      <c r="AQ325" s="20"/>
      <c r="AR325" s="245">
        <f>VLOOKUP($A325,Incurred_Real!$A$25:$CD$376,Incurred_Real!AR$1,FALSE)</f>
        <v>1</v>
      </c>
      <c r="AS325" s="246">
        <f>VLOOKUP($A325,Incurred_Real!$A$25:$CD$376,Incurred_Real!AS$1,FALSE)</f>
        <v>0</v>
      </c>
      <c r="AT325" s="246">
        <f>VLOOKUP($A325,Incurred_Real!$A$25:$CD$376,Incurred_Real!AT$1,FALSE)</f>
        <v>0</v>
      </c>
      <c r="AU325" s="246">
        <f>VLOOKUP($A325,Incurred_Real!$A$25:$CD$376,Incurred_Real!AU$1,FALSE)</f>
        <v>0</v>
      </c>
      <c r="AV325" s="246">
        <f>VLOOKUP($A325,Incurred_Real!$A$25:$CD$376,Incurred_Real!AV$1,FALSE)</f>
        <v>0</v>
      </c>
      <c r="AW325" s="246">
        <f>VLOOKUP($A325,Incurred_Real!$A$25:$CD$376,Incurred_Real!AW$1,FALSE)</f>
        <v>0.12025347523860853</v>
      </c>
      <c r="AX325" s="246">
        <f>VLOOKUP($A325,Incurred_Real!$A$25:$CD$376,Incurred_Real!AX$1,FALSE)</f>
        <v>0</v>
      </c>
      <c r="AY325" s="246">
        <f>VLOOKUP($A325,Incurred_Real!$A$25:$CD$376,Incurred_Real!AY$1,FALSE)</f>
        <v>0</v>
      </c>
      <c r="AZ325" s="246">
        <f>VLOOKUP($A325,Incurred_Real!$A$25:$CD$376,Incurred_Real!AZ$1,FALSE)</f>
        <v>0</v>
      </c>
      <c r="BA325" s="246">
        <f>VLOOKUP($A325,Incurred_Real!$A$25:$CD$376,Incurred_Real!BA$1,FALSE)</f>
        <v>0</v>
      </c>
      <c r="BB325" s="246">
        <f>VLOOKUP($A325,Incurred_Real!$A$25:$CD$376,Incurred_Real!BB$1,FALSE)</f>
        <v>0</v>
      </c>
      <c r="BC325" s="246">
        <f>VLOOKUP($A325,Incurred_Real!$A$25:$CD$376,Incurred_Real!BC$1,FALSE)</f>
        <v>0</v>
      </c>
      <c r="BD325" s="246">
        <f>VLOOKUP($A325,Incurred_Real!$A$25:$CD$376,Incurred_Real!BD$1,FALSE)</f>
        <v>0</v>
      </c>
      <c r="BE325" s="246">
        <f>VLOOKUP($A325,Incurred_Real!$A$25:$CD$376,Incurred_Real!BE$1,FALSE)</f>
        <v>0</v>
      </c>
      <c r="BF325" s="246">
        <f>VLOOKUP($A325,Incurred_Real!$A$25:$CD$376,Incurred_Real!BF$1,FALSE)</f>
        <v>0</v>
      </c>
      <c r="BG325" s="246">
        <f>VLOOKUP($A325,Incurred_Real!$A$25:$CD$376,Incurred_Real!BG$1,FALSE)</f>
        <v>0</v>
      </c>
      <c r="BH325" s="246">
        <f>VLOOKUP($A325,Incurred_Real!$A$25:$CD$376,Incurred_Real!BH$1,FALSE)</f>
        <v>0.87974652476139148</v>
      </c>
      <c r="BI325" s="246">
        <f>VLOOKUP($A325,Incurred_Real!$A$25:$CD$376,Incurred_Real!BI$1,FALSE)</f>
        <v>0</v>
      </c>
      <c r="BJ325" s="246">
        <f>VLOOKUP($A325,Incurred_Real!$A$25:$CD$376,Incurred_Real!BJ$1,FALSE)</f>
        <v>0</v>
      </c>
      <c r="BK325" s="246">
        <f>VLOOKUP($A325,Incurred_Real!$A$25:$CD$376,Incurred_Real!BK$1,FALSE)</f>
        <v>0</v>
      </c>
      <c r="BL325" s="246">
        <f>VLOOKUP($A325,Incurred_Real!$A$25:$CD$376,Incurred_Real!BL$1,FALSE)</f>
        <v>0</v>
      </c>
      <c r="BM325" s="246">
        <f>VLOOKUP($A325,Incurred_Real!$A$25:$CD$376,Incurred_Real!BM$1,FALSE)</f>
        <v>0</v>
      </c>
      <c r="BN325" s="246">
        <f>VLOOKUP($A325,Incurred_Real!$A$25:$CD$376,Incurred_Real!BN$1,FALSE)</f>
        <v>0</v>
      </c>
      <c r="BO325" s="246">
        <f>VLOOKUP($A325,Incurred_Real!$A$25:$CD$376,Incurred_Real!BO$1,FALSE)</f>
        <v>0</v>
      </c>
      <c r="BP325" s="246">
        <f>VLOOKUP($A325,Incurred_Real!$A$25:$CD$376,Incurred_Real!BP$1,FALSE)</f>
        <v>0</v>
      </c>
      <c r="BQ325" s="246">
        <f>VLOOKUP($A325,Incurred_Real!$A$25:$CD$376,Incurred_Real!BQ$1,FALSE)</f>
        <v>0</v>
      </c>
      <c r="BR325" s="246">
        <f>VLOOKUP($A325,Incurred_Real!$A$25:$CD$376,Incurred_Real!BR$1,FALSE)</f>
        <v>0</v>
      </c>
      <c r="BS325" s="254">
        <f t="shared" si="62"/>
        <v>1</v>
      </c>
      <c r="BT325" s="249">
        <f>1+IF(ISNA(VLOOKUP($A325,'Project labour content'!$A$7:$D$255,'Project labour content'!$D$1,FALSE)),VLOOKUP($D325,'Project labour content'!$F$6:$G$15,'Project labour content'!$G$1,FALSE),VLOOKUP($A325,'Project labour content'!$A$7:$D$255,'Project labour content'!$D$1,FALSE))*LabEsc22*1</f>
        <v>1.0005802206022352</v>
      </c>
      <c r="BU325" s="249">
        <f>1+IF(ISNA(VLOOKUP($A325,'Project labour content'!$A$7:$D$255,'Project labour content'!$D$1,FALSE)),VLOOKUP($D325,'Project labour content'!$F$6:$G$15,'Project labour content'!$G$1,FALSE),VLOOKUP($A325,'Project labour content'!$A$7:$D$255,'Project labour content'!$D$1,FALSE))*LabEsc23*1</f>
        <v>1.001163226263361</v>
      </c>
      <c r="BV325" s="249">
        <f>1+IF(ISNA(VLOOKUP($A325,'Project labour content'!$A$7:$D$255,'Project labour content'!$D$1,FALSE)),VLOOKUP($D325,'Project labour content'!$F$6:$G$15,'Project labour content'!$G$1,FALSE),VLOOKUP($A325,'Project labour content'!$A$7:$D$255,'Project labour content'!$D$1,FALSE))*LabEsc24*1</f>
        <v>1.0017124175961416</v>
      </c>
      <c r="BW325" s="249">
        <f>1+IF(ISNA(VLOOKUP($A325,'Project labour content'!$A$7:$D$255,'Project labour content'!$D$1,FALSE)),VLOOKUP($D325,'Project labour content'!$F$6:$G$15,'Project labour content'!$G$1,FALSE),VLOOKUP($A325,'Project labour content'!$A$7:$D$255,'Project labour content'!$D$1,FALSE))*LabEsc25*1</f>
        <v>1.0024479678545124</v>
      </c>
      <c r="BX325" s="249">
        <f>1+IF(ISNA(VLOOKUP($A325,'Project labour content'!$A$7:$D$255,'Project labour content'!$D$1,FALSE)),VLOOKUP($D325,'Project labour content'!$F$6:$G$15,'Project labour content'!$G$1,FALSE),VLOOKUP($A325,'Project labour content'!$A$7:$D$255,'Project labour content'!$D$1,FALSE))*LabEsc26*1</f>
        <v>1.0032495950444269</v>
      </c>
      <c r="BY325" s="249">
        <f>1+IF(ISNA(VLOOKUP($A325,'Project labour content'!$A$7:$D$255,'Project labour content'!$D$1,FALSE)),VLOOKUP($D325,'Project labour content'!$F$6:$G$15,'Project labour content'!$G$1,FALSE),VLOOKUP($A325,'Project labour content'!$A$7:$D$255,'Project labour content'!$D$1,FALSE))*LabEsc27*1</f>
        <v>1.0037461105931338</v>
      </c>
      <c r="BZ325" s="249">
        <f>1+IF(ISNA(VLOOKUP($A325,'Project labour content'!$A$7:$D$255,'Project labour content'!$D$1,FALSE)),VLOOKUP($D325,'Project labour content'!$F$6:$G$15,'Project labour content'!$G$1,FALSE),VLOOKUP($A325,'Project labour content'!$A$7:$D$255,'Project labour content'!$D$1,FALSE))*LabEsc28*1</f>
        <v>1.0041199868013102</v>
      </c>
      <c r="CA325" s="249">
        <f>1+IF(ISNA(VLOOKUP($A325,'Project labour content'!$A$7:$D$255,'Project labour content'!$D$1,FALSE)),VLOOKUP($D325,'Project labour content'!$F$6:$G$15,'Project labour content'!$G$1,FALSE),VLOOKUP($A325,'Project labour content'!$A$7:$D$255,'Project labour content'!$D$1,FALSE))*LabEsc29*1</f>
        <v>1.0047199833401916</v>
      </c>
      <c r="CB325" s="250" t="str">
        <f>IF(ISNA(VLOOKUP($A325,'Project labour content'!$A$7:$D$255,'Project labour content'!$D$1,FALSE)),"Category","Project")</f>
        <v>Project</v>
      </c>
      <c r="CD325" s="247" t="str">
        <f t="shared" si="63"/>
        <v>15239</v>
      </c>
    </row>
    <row r="326" spans="1:82" x14ac:dyDescent="0.15">
      <c r="A326" s="11" t="s">
        <v>960</v>
      </c>
      <c r="B326" s="11" t="str">
        <f>VLOOKUP($A326,'Incurred Real 2022$'!$A$25:$AC$426,'Incurred Real 2022$'!B$1,FALSE)</f>
        <v>Transformer Bushing Unit Asset Replacement 2024-2028</v>
      </c>
      <c r="C326" s="11" t="str">
        <f>VLOOKUP($A326,'Incurred Real 2022$'!$A$25:$AC$426,'Incurred Real 2022$'!C$1,FALSE)</f>
        <v>ExAnte</v>
      </c>
      <c r="D326" s="11" t="str">
        <f>VLOOKUP($A326,'Incurred Real 2022$'!$A$25:$AC$426,'Incurred Real 2022$'!D$1,FALSE)</f>
        <v>Replacement</v>
      </c>
      <c r="E326" s="11" t="str">
        <f>VLOOKUP($A326,'Incurred Real 2022$'!$A$25:$AC$426,'Incurred Real 2022$'!E$1,FALSE)</f>
        <v>Potential</v>
      </c>
      <c r="F326" s="105" t="str">
        <f>IF(VLOOKUP($A326,'Incurred Real 2022$'!$A$25:$AC$426,'Incurred Real 2022$'!F$1,FALSE)=0,"",VLOOKUP($A326,'Incurred Real 2022$'!$A$25:$AC$426,'Incurred Real 2022$'!F$1,FALSE))</f>
        <v/>
      </c>
      <c r="G326" s="105" t="str">
        <f>IF(VLOOKUP($A326,'Incurred Real 2022$'!$A$25:$AC$426,'Incurred Real 2022$'!G$1,FALSE)=0,"",VLOOKUP($A326,'Incurred Real 2022$'!$A$25:$AC$426,'Incurred Real 2022$'!G$1,FALSE))</f>
        <v/>
      </c>
      <c r="H326" s="105" t="str">
        <f>IF(VLOOKUP($A326,'Incurred Real 2022$'!$A$25:$AC$426,'Incurred Real 2022$'!H$1,FALSE)=0,"",VLOOKUP($A326,'Incurred Real 2022$'!$A$25:$AC$426,'Incurred Real 2022$'!H$1,FALSE))</f>
        <v/>
      </c>
      <c r="I326" s="105" t="str">
        <f>IF(VLOOKUP($A326,'Incurred Real 2022$'!$A$25:$AC$426,'Incurred Real 2022$'!I$1,FALSE)=0,"",VLOOKUP($A326,'Incurred Real 2022$'!$A$25:$AC$426,'Incurred Real 2022$'!I$1,FALSE))</f>
        <v/>
      </c>
      <c r="J326" s="105" t="str">
        <f>IF(VLOOKUP($A326,'Incurred Real 2022$'!$A$25:$AC$426,'Incurred Real 2022$'!J$1,FALSE)=0,"",VLOOKUP($A326,'Incurred Real 2022$'!$A$25:$AC$426,'Incurred Real 2022$'!J$1,FALSE))</f>
        <v/>
      </c>
      <c r="K326" s="105" t="str">
        <f>IF(VLOOKUP($A326,'Incurred Real 2022$'!$A$25:$AC$426,'Incurred Real 2022$'!K$1,FALSE)=0,"",VLOOKUP($A326,'Incurred Real 2022$'!$A$25:$AC$426,'Incurred Real 2022$'!K$1,FALSE))</f>
        <v/>
      </c>
      <c r="L326" s="105" t="str">
        <f>IF(VLOOKUP($A326,'Incurred Real 2022$'!$A$25:$AC$426,'Incurred Real 2022$'!L$1,FALSE)=0,"",VLOOKUP($A326,'Incurred Real 2022$'!$A$25:$AC$426,'Incurred Real 2022$'!L$1,FALSE))</f>
        <v/>
      </c>
      <c r="M326" s="105" t="str">
        <f>IF(VLOOKUP($A326,'Incurred Real 2022$'!$A$25:$AC$426,'Incurred Real 2022$'!M$1,FALSE)=0,"",VLOOKUP($A326,'Incurred Real 2022$'!$A$25:$AC$426,'Incurred Real 2022$'!M$1,FALSE))</f>
        <v/>
      </c>
      <c r="N326" s="105" t="str">
        <f>IF(VLOOKUP($A326,'Incurred Real 2022$'!$A$25:$AC$426,'Incurred Real 2022$'!N$1,FALSE)=0,"",VLOOKUP($A326,'Incurred Real 2022$'!$A$25:$AC$426,'Incurred Real 2022$'!N$1,FALSE))</f>
        <v/>
      </c>
      <c r="O326" s="105" t="str">
        <f>IF(VLOOKUP($A326,'Incurred Real 2022$'!$A$25:$AC$426,'Incurred Real 2022$'!O$1,FALSE)=0,"",VLOOKUP($A326,'Incurred Real 2022$'!$A$25:$AC$426,'Incurred Real 2022$'!O$1,FALSE))</f>
        <v/>
      </c>
      <c r="P326" s="105" t="str">
        <f>IF(VLOOKUP($A326,'Incurred Real 2022$'!$A$25:$AC$426,'Incurred Real 2022$'!P$1,FALSE)=0,"",VLOOKUP($A326,'Incurred Real 2022$'!$A$25:$AC$426,'Incurred Real 2022$'!P$1,FALSE))</f>
        <v/>
      </c>
      <c r="Q326" s="105" t="str">
        <f>IF(VLOOKUP($A326,'Incurred Real 2022$'!$A$25:$AC$426,'Incurred Real 2022$'!Q$1,FALSE)=0,"",VLOOKUP($A326,'Incurred Real 2022$'!$A$25:$AC$426,'Incurred Real 2022$'!Q$1,FALSE))</f>
        <v/>
      </c>
      <c r="R326" s="105" t="str">
        <f>IF(VLOOKUP($A326,'Incurred Real 2022$'!$A$25:$AC$426,'Incurred Real 2022$'!R$1,FALSE)=0,"",VLOOKUP($A326,'Incurred Real 2022$'!$A$25:$AC$426,'Incurred Real 2022$'!R$1,FALSE))</f>
        <v/>
      </c>
      <c r="S326" s="105" t="str">
        <f>IF(VLOOKUP($A326,'Incurred Real 2022$'!$A$25:$AC$426,'Incurred Real 2022$'!S$1,FALSE)=0,"",VLOOKUP($A326,'Incurred Real 2022$'!$A$25:$AC$426,'Incurred Real 2022$'!S$1,FALSE))</f>
        <v/>
      </c>
      <c r="T326" s="105" t="str">
        <f>IF(VLOOKUP($A326,'Incurred Real 2022$'!$A$25:$AC$426,'Incurred Real 2022$'!T$1,FALSE)=0,"",VLOOKUP($A326,'Incurred Real 2022$'!$A$25:$AC$426,'Incurred Real 2022$'!T$1,FALSE))</f>
        <v/>
      </c>
      <c r="U326" s="105" t="str">
        <f>IF(VLOOKUP($A326,'Incurred Real 2022$'!$A$25:$AC$426,'Incurred Real 2022$'!U$1,FALSE)=0,"",VLOOKUP($A326,'Incurred Real 2022$'!$A$25:$AC$426,'Incurred Real 2022$'!U$1,FALSE))</f>
        <v/>
      </c>
      <c r="V326" s="13" t="str">
        <f>IF(ISTEXT(VLOOKUP($A326,'Incurred Real 2022$'!$A$25:$AC$426,'Incurred Real 2022$'!V$1,FALSE)),"",(VLOOKUP($A326,'Incurred Real 2022$'!$A$25:$AC$426,'Incurred Real 2022$'!V$1,FALSE))*BT326*Incurred_Nominal!V$15)</f>
        <v/>
      </c>
      <c r="W326" s="13" t="str">
        <f>IF(ISTEXT(VLOOKUP($A326,'Incurred Real 2022$'!$A$25:$AC$426,'Incurred Real 2022$'!W$1,FALSE)),"",(VLOOKUP($A326,'Incurred Real 2022$'!$A$25:$AC$426,'Incurred Real 2022$'!W$1,FALSE))*BU326*Incurred_Nominal!W$15)</f>
        <v/>
      </c>
      <c r="X326" s="13">
        <f>IF(ISTEXT(VLOOKUP($A326,'Incurred Real 2022$'!$A$25:$AC$426,'Incurred Real 2022$'!X$1,FALSE)),"",(VLOOKUP($A326,'Incurred Real 2022$'!$A$25:$AC$426,'Incurred Real 2022$'!X$1,FALSE))*BV326*Incurred_Nominal!X$15)</f>
        <v>928346.61663197703</v>
      </c>
      <c r="Y326" s="13">
        <f>IF(ISTEXT(VLOOKUP($A326,'Incurred Real 2022$'!$A$25:$AC$426,'Incurred Real 2022$'!Y$1,FALSE)),"",(VLOOKUP($A326,'Incurred Real 2022$'!$A$25:$AC$426,'Incurred Real 2022$'!Y$1,FALSE))*BW326*Incurred_Nominal!Y$15)</f>
        <v>951988.7236185919</v>
      </c>
      <c r="Z326" s="13">
        <f>IF(ISTEXT(VLOOKUP($A326,'Incurred Real 2022$'!$A$25:$AC$426,'Incurred Real 2022$'!Z$1,FALSE)),"",(VLOOKUP($A326,'Incurred Real 2022$'!$A$25:$AC$426,'Incurred Real 2022$'!Z$1,FALSE))*BX326*Incurred_Nominal!Z$15)</f>
        <v>2929068.5822306662</v>
      </c>
      <c r="AA326" s="13">
        <f>IF(ISTEXT(VLOOKUP($A326,'Incurred Real 2022$'!$A$25:$AC$426,'Incurred Real 2022$'!AA$1,FALSE)),"",(VLOOKUP($A326,'Incurred Real 2022$'!$A$25:$AC$426,'Incurred Real 2022$'!AA$1,FALSE))*BY326*Incurred_Nominal!AA$15)</f>
        <v>5003763.1914409008</v>
      </c>
      <c r="AB326" s="13" t="str">
        <f>IF(ISTEXT(VLOOKUP($A326,'Incurred Real 2022$'!$A$25:$AC$426,'Incurred Real 2022$'!AB$1,FALSE)),"",(VLOOKUP($A326,'Incurred Real 2022$'!$A$25:$AC$426,'Incurred Real 2022$'!AB$1,FALSE))*BZ326*Incurred_Nominal!AB$15)</f>
        <v/>
      </c>
      <c r="AC326" s="13" t="str">
        <f>IF(ISTEXT(VLOOKUP($A326,'Incurred Real 2022$'!$A$25:$AC$426,'Incurred Real 2022$'!AC$1,FALSE)),"",(VLOOKUP($A326,'Incurred Real 2022$'!$A$25:$AC$426,'Incurred Real 2022$'!AC$1,FALSE))*CA326*Incurred_Nominal!AC$15)</f>
        <v/>
      </c>
      <c r="AD326" s="232">
        <f t="shared" si="58"/>
        <v>9813167.1139221359</v>
      </c>
      <c r="AE326" s="232">
        <f t="shared" si="59"/>
        <v>9813167.1139221359</v>
      </c>
      <c r="AF326" s="239">
        <f t="shared" si="60"/>
        <v>10238122.533835612</v>
      </c>
      <c r="AG326" s="237">
        <f t="shared" si="57"/>
        <v>9998166.5369488392</v>
      </c>
      <c r="AH326" s="240">
        <f t="shared" si="64"/>
        <v>1.024</v>
      </c>
      <c r="AI326" s="234">
        <f>VLOOKUP($A326,Incurred_Real!$A$25:$AP$479,Incurred_Real!AI$1,FALSE)</f>
        <v>2027</v>
      </c>
      <c r="AJ326" s="235" t="str">
        <f>VLOOKUP($A326,Incurred_Real!$A$25:$AP$479,Incurred_Real!AJ$1,FALSE)</f>
        <v/>
      </c>
      <c r="AK326" s="236">
        <f>VLOOKUP($A326,Incurred_Real!$A$25:$AP$479,Incurred_Real!AK$1,FALSE)</f>
        <v>2027</v>
      </c>
      <c r="AL326" s="235" t="str">
        <f>VLOOKUP($A326,Incurred_Real!$A$25:$AP$479,Incurred_Real!AL$1,FALSE)</f>
        <v/>
      </c>
      <c r="AM326" s="237">
        <f>IF(AL326="Commissioned Extra","",(IF((AD326)=0,0,SUMPRODUCT($F$17:$U$17,F326:U326))+VLOOKUP($A326,Incurred_Real!$A$25:$BS$376,Incurred_Real!$AO$1,FALSE)))</f>
        <v>9201751.8712779135</v>
      </c>
      <c r="AN326" s="232" cm="1">
        <f t="array" ref="AN326">IF(ROUND(AE326,0)=0,0,LOOKUP(2,1/(F326:AC326&lt;&gt;""),F326:AC326))</f>
        <v>5003763.1914409008</v>
      </c>
      <c r="AO326" s="232">
        <f t="shared" si="61"/>
        <v>9813167.1139221359</v>
      </c>
      <c r="AP326" s="78"/>
      <c r="AQ326" s="20"/>
      <c r="AR326" s="245">
        <f>VLOOKUP($A326,Incurred_Real!$A$25:$CD$376,Incurred_Real!AR$1,FALSE)</f>
        <v>1</v>
      </c>
      <c r="AS326" s="246">
        <f>VLOOKUP($A326,Incurred_Real!$A$25:$CD$376,Incurred_Real!AS$1,FALSE)</f>
        <v>0</v>
      </c>
      <c r="AT326" s="246">
        <f>VLOOKUP($A326,Incurred_Real!$A$25:$CD$376,Incurred_Real!AT$1,FALSE)</f>
        <v>0</v>
      </c>
      <c r="AU326" s="246">
        <f>VLOOKUP($A326,Incurred_Real!$A$25:$CD$376,Incurred_Real!AU$1,FALSE)</f>
        <v>0</v>
      </c>
      <c r="AV326" s="246">
        <f>VLOOKUP($A326,Incurred_Real!$A$25:$CD$376,Incurred_Real!AV$1,FALSE)</f>
        <v>0</v>
      </c>
      <c r="AW326" s="246">
        <f>VLOOKUP($A326,Incurred_Real!$A$25:$CD$376,Incurred_Real!AW$1,FALSE)</f>
        <v>0</v>
      </c>
      <c r="AX326" s="246">
        <f>VLOOKUP($A326,Incurred_Real!$A$25:$CD$376,Incurred_Real!AX$1,FALSE)</f>
        <v>0</v>
      </c>
      <c r="AY326" s="246">
        <f>VLOOKUP($A326,Incurred_Real!$A$25:$CD$376,Incurred_Real!AY$1,FALSE)</f>
        <v>0</v>
      </c>
      <c r="AZ326" s="246">
        <f>VLOOKUP($A326,Incurred_Real!$A$25:$CD$376,Incurred_Real!AZ$1,FALSE)</f>
        <v>0</v>
      </c>
      <c r="BA326" s="246">
        <f>VLOOKUP($A326,Incurred_Real!$A$25:$CD$376,Incurred_Real!BA$1,FALSE)</f>
        <v>0</v>
      </c>
      <c r="BB326" s="246">
        <f>VLOOKUP($A326,Incurred_Real!$A$25:$CD$376,Incurred_Real!BB$1,FALSE)</f>
        <v>0.98189632278062622</v>
      </c>
      <c r="BC326" s="246">
        <f>VLOOKUP($A326,Incurred_Real!$A$25:$CD$376,Incurred_Real!BC$1,FALSE)</f>
        <v>0</v>
      </c>
      <c r="BD326" s="246">
        <f>VLOOKUP($A326,Incurred_Real!$A$25:$CD$376,Incurred_Real!BD$1,FALSE)</f>
        <v>1.8103677219373886E-2</v>
      </c>
      <c r="BE326" s="246">
        <f>VLOOKUP($A326,Incurred_Real!$A$25:$CD$376,Incurred_Real!BE$1,FALSE)</f>
        <v>0</v>
      </c>
      <c r="BF326" s="246">
        <f>VLOOKUP($A326,Incurred_Real!$A$25:$CD$376,Incurred_Real!BF$1,FALSE)</f>
        <v>0</v>
      </c>
      <c r="BG326" s="246">
        <f>VLOOKUP($A326,Incurred_Real!$A$25:$CD$376,Incurred_Real!BG$1,FALSE)</f>
        <v>0</v>
      </c>
      <c r="BH326" s="246">
        <f>VLOOKUP($A326,Incurred_Real!$A$25:$CD$376,Incurred_Real!BH$1,FALSE)</f>
        <v>0</v>
      </c>
      <c r="BI326" s="246">
        <f>VLOOKUP($A326,Incurred_Real!$A$25:$CD$376,Incurred_Real!BI$1,FALSE)</f>
        <v>0</v>
      </c>
      <c r="BJ326" s="246">
        <f>VLOOKUP($A326,Incurred_Real!$A$25:$CD$376,Incurred_Real!BJ$1,FALSE)</f>
        <v>0</v>
      </c>
      <c r="BK326" s="246">
        <f>VLOOKUP($A326,Incurred_Real!$A$25:$CD$376,Incurred_Real!BK$1,FALSE)</f>
        <v>0</v>
      </c>
      <c r="BL326" s="246">
        <f>VLOOKUP($A326,Incurred_Real!$A$25:$CD$376,Incurred_Real!BL$1,FALSE)</f>
        <v>0</v>
      </c>
      <c r="BM326" s="246">
        <f>VLOOKUP($A326,Incurred_Real!$A$25:$CD$376,Incurred_Real!BM$1,FALSE)</f>
        <v>0</v>
      </c>
      <c r="BN326" s="246">
        <f>VLOOKUP($A326,Incurred_Real!$A$25:$CD$376,Incurred_Real!BN$1,FALSE)</f>
        <v>0</v>
      </c>
      <c r="BO326" s="246">
        <f>VLOOKUP($A326,Incurred_Real!$A$25:$CD$376,Incurred_Real!BO$1,FALSE)</f>
        <v>0</v>
      </c>
      <c r="BP326" s="246">
        <f>VLOOKUP($A326,Incurred_Real!$A$25:$CD$376,Incurred_Real!BP$1,FALSE)</f>
        <v>0</v>
      </c>
      <c r="BQ326" s="246">
        <f>VLOOKUP($A326,Incurred_Real!$A$25:$CD$376,Incurred_Real!BQ$1,FALSE)</f>
        <v>0</v>
      </c>
      <c r="BR326" s="246">
        <f>VLOOKUP($A326,Incurred_Real!$A$25:$CD$376,Incurred_Real!BR$1,FALSE)</f>
        <v>0</v>
      </c>
      <c r="BS326" s="254">
        <f t="shared" si="62"/>
        <v>1</v>
      </c>
      <c r="BT326" s="249">
        <f>1+IF(ISNA(VLOOKUP($A326,'Project labour content'!$A$7:$D$255,'Project labour content'!$D$1,FALSE)),VLOOKUP($D326,'Project labour content'!$F$6:$G$15,'Project labour content'!$G$1,FALSE),VLOOKUP($A326,'Project labour content'!$A$7:$D$255,'Project labour content'!$D$1,FALSE))*LabEsc22*1</f>
        <v>1.0011337858588829</v>
      </c>
      <c r="BU326" s="249">
        <f>1+IF(ISNA(VLOOKUP($A326,'Project labour content'!$A$7:$D$255,'Project labour content'!$D$1,FALSE)),VLOOKUP($D326,'Project labour content'!$F$6:$G$15,'Project labour content'!$G$1,FALSE),VLOOKUP($A326,'Project labour content'!$A$7:$D$255,'Project labour content'!$D$1,FALSE))*LabEsc23*1</f>
        <v>1.0022730138898883</v>
      </c>
      <c r="BV326" s="249">
        <f>1+IF(ISNA(VLOOKUP($A326,'Project labour content'!$A$7:$D$255,'Project labour content'!$D$1,FALSE)),VLOOKUP($D326,'Project labour content'!$F$6:$G$15,'Project labour content'!$G$1,FALSE),VLOOKUP($A326,'Project labour content'!$A$7:$D$255,'Project labour content'!$D$1,FALSE))*LabEsc24*1</f>
        <v>1.0033461666950956</v>
      </c>
      <c r="BW326" s="249">
        <f>1+IF(ISNA(VLOOKUP($A326,'Project labour content'!$A$7:$D$255,'Project labour content'!$D$1,FALSE)),VLOOKUP($D326,'Project labour content'!$F$6:$G$15,'Project labour content'!$G$1,FALSE),VLOOKUP($A326,'Project labour content'!$A$7:$D$255,'Project labour content'!$D$1,FALSE))*LabEsc25*1</f>
        <v>1.0047834760188696</v>
      </c>
      <c r="BX326" s="249">
        <f>1+IF(ISNA(VLOOKUP($A326,'Project labour content'!$A$7:$D$255,'Project labour content'!$D$1,FALSE)),VLOOKUP($D326,'Project labour content'!$F$6:$G$15,'Project labour content'!$G$1,FALSE),VLOOKUP($A326,'Project labour content'!$A$7:$D$255,'Project labour content'!$D$1,FALSE))*LabEsc26*1</f>
        <v>1.0063499036302295</v>
      </c>
      <c r="BY326" s="249">
        <f>1+IF(ISNA(VLOOKUP($A326,'Project labour content'!$A$7:$D$255,'Project labour content'!$D$1,FALSE)),VLOOKUP($D326,'Project labour content'!$F$6:$G$15,'Project labour content'!$G$1,FALSE),VLOOKUP($A326,'Project labour content'!$A$7:$D$255,'Project labour content'!$D$1,FALSE))*LabEsc27*1</f>
        <v>1.0073201247938195</v>
      </c>
      <c r="BZ326" s="249">
        <f>1+IF(ISNA(VLOOKUP($A326,'Project labour content'!$A$7:$D$255,'Project labour content'!$D$1,FALSE)),VLOOKUP($D326,'Project labour content'!$F$6:$G$15,'Project labour content'!$G$1,FALSE),VLOOKUP($A326,'Project labour content'!$A$7:$D$255,'Project labour content'!$D$1,FALSE))*LabEsc28*1</f>
        <v>1.0080507013300026</v>
      </c>
      <c r="CA326" s="249">
        <f>1+IF(ISNA(VLOOKUP($A326,'Project labour content'!$A$7:$D$255,'Project labour content'!$D$1,FALSE)),VLOOKUP($D326,'Project labour content'!$F$6:$G$15,'Project labour content'!$G$1,FALSE),VLOOKUP($A326,'Project labour content'!$A$7:$D$255,'Project labour content'!$D$1,FALSE))*LabEsc29*1</f>
        <v>1.0092231305552695</v>
      </c>
      <c r="CB326" s="250" t="str">
        <f>IF(ISNA(VLOOKUP($A326,'Project labour content'!$A$7:$D$255,'Project labour content'!$D$1,FALSE)),"Category","Project")</f>
        <v>Project</v>
      </c>
      <c r="CD326" s="247" t="str">
        <f t="shared" si="63"/>
        <v>15242</v>
      </c>
    </row>
    <row r="327" spans="1:82" x14ac:dyDescent="0.15">
      <c r="A327" s="11" t="s">
        <v>933</v>
      </c>
      <c r="B327" s="11" t="str">
        <f>VLOOKUP($A327,'Incurred Real 2022$'!$A$25:$AC$426,'Incurred Real 2022$'!B$1,FALSE)</f>
        <v>Virtual Application Capability Refresh</v>
      </c>
      <c r="C327" s="11" t="str">
        <f>VLOOKUP($A327,'Incurred Real 2022$'!$A$25:$AC$426,'Incurred Real 2022$'!C$1,FALSE)</f>
        <v>ExAnte</v>
      </c>
      <c r="D327" s="11" t="str">
        <f>VLOOKUP($A327,'Incurred Real 2022$'!$A$25:$AC$426,'Incurred Real 2022$'!D$1,FALSE)</f>
        <v>Information Technology</v>
      </c>
      <c r="E327" s="11" t="str">
        <f>VLOOKUP($A327,'Incurred Real 2022$'!$A$25:$AC$426,'Incurred Real 2022$'!E$1,FALSE)</f>
        <v>Potential</v>
      </c>
      <c r="F327" s="105" t="str">
        <f>IF(VLOOKUP($A327,'Incurred Real 2022$'!$A$25:$AC$426,'Incurred Real 2022$'!F$1,FALSE)=0,"",VLOOKUP($A327,'Incurred Real 2022$'!$A$25:$AC$426,'Incurred Real 2022$'!F$1,FALSE))</f>
        <v/>
      </c>
      <c r="G327" s="105" t="str">
        <f>IF(VLOOKUP($A327,'Incurred Real 2022$'!$A$25:$AC$426,'Incurred Real 2022$'!G$1,FALSE)=0,"",VLOOKUP($A327,'Incurred Real 2022$'!$A$25:$AC$426,'Incurred Real 2022$'!G$1,FALSE))</f>
        <v/>
      </c>
      <c r="H327" s="105" t="str">
        <f>IF(VLOOKUP($A327,'Incurred Real 2022$'!$A$25:$AC$426,'Incurred Real 2022$'!H$1,FALSE)=0,"",VLOOKUP($A327,'Incurred Real 2022$'!$A$25:$AC$426,'Incurred Real 2022$'!H$1,FALSE))</f>
        <v/>
      </c>
      <c r="I327" s="105" t="str">
        <f>IF(VLOOKUP($A327,'Incurred Real 2022$'!$A$25:$AC$426,'Incurred Real 2022$'!I$1,FALSE)=0,"",VLOOKUP($A327,'Incurred Real 2022$'!$A$25:$AC$426,'Incurred Real 2022$'!I$1,FALSE))</f>
        <v/>
      </c>
      <c r="J327" s="105" t="str">
        <f>IF(VLOOKUP($A327,'Incurred Real 2022$'!$A$25:$AC$426,'Incurred Real 2022$'!J$1,FALSE)=0,"",VLOOKUP($A327,'Incurred Real 2022$'!$A$25:$AC$426,'Incurred Real 2022$'!J$1,FALSE))</f>
        <v/>
      </c>
      <c r="K327" s="105" t="str">
        <f>IF(VLOOKUP($A327,'Incurred Real 2022$'!$A$25:$AC$426,'Incurred Real 2022$'!K$1,FALSE)=0,"",VLOOKUP($A327,'Incurred Real 2022$'!$A$25:$AC$426,'Incurred Real 2022$'!K$1,FALSE))</f>
        <v/>
      </c>
      <c r="L327" s="105" t="str">
        <f>IF(VLOOKUP($A327,'Incurred Real 2022$'!$A$25:$AC$426,'Incurred Real 2022$'!L$1,FALSE)=0,"",VLOOKUP($A327,'Incurred Real 2022$'!$A$25:$AC$426,'Incurred Real 2022$'!L$1,FALSE))</f>
        <v/>
      </c>
      <c r="M327" s="105" t="str">
        <f>IF(VLOOKUP($A327,'Incurred Real 2022$'!$A$25:$AC$426,'Incurred Real 2022$'!M$1,FALSE)=0,"",VLOOKUP($A327,'Incurred Real 2022$'!$A$25:$AC$426,'Incurred Real 2022$'!M$1,FALSE))</f>
        <v/>
      </c>
      <c r="N327" s="105" t="str">
        <f>IF(VLOOKUP($A327,'Incurred Real 2022$'!$A$25:$AC$426,'Incurred Real 2022$'!N$1,FALSE)=0,"",VLOOKUP($A327,'Incurred Real 2022$'!$A$25:$AC$426,'Incurred Real 2022$'!N$1,FALSE))</f>
        <v/>
      </c>
      <c r="O327" s="105" t="str">
        <f>IF(VLOOKUP($A327,'Incurred Real 2022$'!$A$25:$AC$426,'Incurred Real 2022$'!O$1,FALSE)=0,"",VLOOKUP($A327,'Incurred Real 2022$'!$A$25:$AC$426,'Incurred Real 2022$'!O$1,FALSE))</f>
        <v/>
      </c>
      <c r="P327" s="105" t="str">
        <f>IF(VLOOKUP($A327,'Incurred Real 2022$'!$A$25:$AC$426,'Incurred Real 2022$'!P$1,FALSE)=0,"",VLOOKUP($A327,'Incurred Real 2022$'!$A$25:$AC$426,'Incurred Real 2022$'!P$1,FALSE))</f>
        <v/>
      </c>
      <c r="Q327" s="105" t="str">
        <f>IF(VLOOKUP($A327,'Incurred Real 2022$'!$A$25:$AC$426,'Incurred Real 2022$'!Q$1,FALSE)=0,"",VLOOKUP($A327,'Incurred Real 2022$'!$A$25:$AC$426,'Incurred Real 2022$'!Q$1,FALSE))</f>
        <v/>
      </c>
      <c r="R327" s="105" t="str">
        <f>IF(VLOOKUP($A327,'Incurred Real 2022$'!$A$25:$AC$426,'Incurred Real 2022$'!R$1,FALSE)=0,"",VLOOKUP($A327,'Incurred Real 2022$'!$A$25:$AC$426,'Incurred Real 2022$'!R$1,FALSE))</f>
        <v/>
      </c>
      <c r="S327" s="105" t="str">
        <f>IF(VLOOKUP($A327,'Incurred Real 2022$'!$A$25:$AC$426,'Incurred Real 2022$'!S$1,FALSE)=0,"",VLOOKUP($A327,'Incurred Real 2022$'!$A$25:$AC$426,'Incurred Real 2022$'!S$1,FALSE))</f>
        <v/>
      </c>
      <c r="T327" s="105" t="str">
        <f>IF(VLOOKUP($A327,'Incurred Real 2022$'!$A$25:$AC$426,'Incurred Real 2022$'!T$1,FALSE)=0,"",VLOOKUP($A327,'Incurred Real 2022$'!$A$25:$AC$426,'Incurred Real 2022$'!T$1,FALSE))</f>
        <v/>
      </c>
      <c r="U327" s="105" t="str">
        <f>IF(VLOOKUP($A327,'Incurred Real 2022$'!$A$25:$AC$426,'Incurred Real 2022$'!U$1,FALSE)=0,"",VLOOKUP($A327,'Incurred Real 2022$'!$A$25:$AC$426,'Incurred Real 2022$'!U$1,FALSE))</f>
        <v/>
      </c>
      <c r="V327" s="13" t="str">
        <f>IF(ISTEXT(VLOOKUP($A327,'Incurred Real 2022$'!$A$25:$AC$426,'Incurred Real 2022$'!V$1,FALSE)),"",(VLOOKUP($A327,'Incurred Real 2022$'!$A$25:$AC$426,'Incurred Real 2022$'!V$1,FALSE))*BT327*Incurred_Nominal!V$15)</f>
        <v/>
      </c>
      <c r="W327" s="13" t="str">
        <f>IF(ISTEXT(VLOOKUP($A327,'Incurred Real 2022$'!$A$25:$AC$426,'Incurred Real 2022$'!W$1,FALSE)),"",(VLOOKUP($A327,'Incurred Real 2022$'!$A$25:$AC$426,'Incurred Real 2022$'!W$1,FALSE))*BU327*Incurred_Nominal!W$15)</f>
        <v/>
      </c>
      <c r="X327" s="13" t="str">
        <f>IF(ISTEXT(VLOOKUP($A327,'Incurred Real 2022$'!$A$25:$AC$426,'Incurred Real 2022$'!X$1,FALSE)),"",(VLOOKUP($A327,'Incurred Real 2022$'!$A$25:$AC$426,'Incurred Real 2022$'!X$1,FALSE))*BV327*Incurred_Nominal!X$15)</f>
        <v/>
      </c>
      <c r="Y327" s="13">
        <f>IF(ISTEXT(VLOOKUP($A327,'Incurred Real 2022$'!$A$25:$AC$426,'Incurred Real 2022$'!Y$1,FALSE)),"",(VLOOKUP($A327,'Incurred Real 2022$'!$A$25:$AC$426,'Incurred Real 2022$'!Y$1,FALSE))*BW327*Incurred_Nominal!Y$15)</f>
        <v>892940.74274712557</v>
      </c>
      <c r="Z327" s="13" t="str">
        <f>IF(ISTEXT(VLOOKUP($A327,'Incurred Real 2022$'!$A$25:$AC$426,'Incurred Real 2022$'!Z$1,FALSE)),"",(VLOOKUP($A327,'Incurred Real 2022$'!$A$25:$AC$426,'Incurred Real 2022$'!Z$1,FALSE))*BX327*Incurred_Nominal!Z$15)</f>
        <v/>
      </c>
      <c r="AA327" s="13" t="str">
        <f>IF(ISTEXT(VLOOKUP($A327,'Incurred Real 2022$'!$A$25:$AC$426,'Incurred Real 2022$'!AA$1,FALSE)),"",(VLOOKUP($A327,'Incurred Real 2022$'!$A$25:$AC$426,'Incurred Real 2022$'!AA$1,FALSE))*BY327*Incurred_Nominal!AA$15)</f>
        <v/>
      </c>
      <c r="AB327" s="13" t="str">
        <f>IF(ISTEXT(VLOOKUP($A327,'Incurred Real 2022$'!$A$25:$AC$426,'Incurred Real 2022$'!AB$1,FALSE)),"",(VLOOKUP($A327,'Incurred Real 2022$'!$A$25:$AC$426,'Incurred Real 2022$'!AB$1,FALSE))*BZ327*Incurred_Nominal!AB$15)</f>
        <v/>
      </c>
      <c r="AC327" s="13" t="str">
        <f>IF(ISTEXT(VLOOKUP($A327,'Incurred Real 2022$'!$A$25:$AC$426,'Incurred Real 2022$'!AC$1,FALSE)),"",(VLOOKUP($A327,'Incurred Real 2022$'!$A$25:$AC$426,'Incurred Real 2022$'!AC$1,FALSE))*CA327*Incurred_Nominal!AC$15)</f>
        <v/>
      </c>
      <c r="AD327" s="232">
        <f t="shared" si="58"/>
        <v>892940.74274712557</v>
      </c>
      <c r="AE327" s="232">
        <f t="shared" si="59"/>
        <v>892940.74274712557</v>
      </c>
      <c r="AF327" s="239">
        <f t="shared" si="60"/>
        <v>958787.82184121339</v>
      </c>
      <c r="AG327" s="237">
        <f t="shared" si="57"/>
        <v>892940.74274712557</v>
      </c>
      <c r="AH327" s="240">
        <f t="shared" si="64"/>
        <v>1.0737418240000001</v>
      </c>
      <c r="AI327" s="234">
        <f>VLOOKUP($A327,Incurred_Real!$A$25:$AP$479,Incurred_Real!AI$1,FALSE)</f>
        <v>2025</v>
      </c>
      <c r="AJ327" s="235" t="str">
        <f>VLOOKUP($A327,Incurred_Real!$A$25:$AP$479,Incurred_Real!AJ$1,FALSE)</f>
        <v/>
      </c>
      <c r="AK327" s="236">
        <f>VLOOKUP($A327,Incurred_Real!$A$25:$AP$479,Incurred_Real!AK$1,FALSE)</f>
        <v>2025</v>
      </c>
      <c r="AL327" s="235" t="str">
        <f>VLOOKUP($A327,Incurred_Real!$A$25:$AP$479,Incurred_Real!AL$1,FALSE)</f>
        <v/>
      </c>
      <c r="AM327" s="237">
        <f>IF(AL327="Commissioned Extra","",(IF((AD327)=0,0,SUMPRODUCT($F$17:$U$17,F327:U327))+VLOOKUP($A327,Incurred_Real!$A$25:$BS$376,Incurred_Real!$AO$1,FALSE)))</f>
        <v>861732.95979107486</v>
      </c>
      <c r="AN327" s="232" cm="1">
        <f t="array" ref="AN327">IF(ROUND(AE327,0)=0,0,LOOKUP(2,1/(F327:AC327&lt;&gt;""),F327:AC327))</f>
        <v>892940.74274712557</v>
      </c>
      <c r="AO327" s="232">
        <f t="shared" si="61"/>
        <v>892940.74274712557</v>
      </c>
      <c r="AP327" s="78"/>
      <c r="AQ327" s="20"/>
      <c r="AR327" s="245">
        <f>VLOOKUP($A327,Incurred_Real!$A$25:$CD$376,Incurred_Real!AR$1,FALSE)</f>
        <v>1</v>
      </c>
      <c r="AS327" s="246">
        <f>VLOOKUP($A327,Incurred_Real!$A$25:$CD$376,Incurred_Real!AS$1,FALSE)</f>
        <v>0</v>
      </c>
      <c r="AT327" s="246">
        <f>VLOOKUP($A327,Incurred_Real!$A$25:$CD$376,Incurred_Real!AT$1,FALSE)</f>
        <v>0</v>
      </c>
      <c r="AU327" s="246">
        <f>VLOOKUP($A327,Incurred_Real!$A$25:$CD$376,Incurred_Real!AU$1,FALSE)</f>
        <v>0</v>
      </c>
      <c r="AV327" s="246">
        <f>VLOOKUP($A327,Incurred_Real!$A$25:$CD$376,Incurred_Real!AV$1,FALSE)</f>
        <v>1</v>
      </c>
      <c r="AW327" s="246">
        <f>VLOOKUP($A327,Incurred_Real!$A$25:$CD$376,Incurred_Real!AW$1,FALSE)</f>
        <v>0</v>
      </c>
      <c r="AX327" s="246">
        <f>VLOOKUP($A327,Incurred_Real!$A$25:$CD$376,Incurred_Real!AX$1,FALSE)</f>
        <v>0</v>
      </c>
      <c r="AY327" s="246">
        <f>VLOOKUP($A327,Incurred_Real!$A$25:$CD$376,Incurred_Real!AY$1,FALSE)</f>
        <v>0</v>
      </c>
      <c r="AZ327" s="246">
        <f>VLOOKUP($A327,Incurred_Real!$A$25:$CD$376,Incurred_Real!AZ$1,FALSE)</f>
        <v>0</v>
      </c>
      <c r="BA327" s="246">
        <f>VLOOKUP($A327,Incurred_Real!$A$25:$CD$376,Incurred_Real!BA$1,FALSE)</f>
        <v>0</v>
      </c>
      <c r="BB327" s="246">
        <f>VLOOKUP($A327,Incurred_Real!$A$25:$CD$376,Incurred_Real!BB$1,FALSE)</f>
        <v>0</v>
      </c>
      <c r="BC327" s="246">
        <f>VLOOKUP($A327,Incurred_Real!$A$25:$CD$376,Incurred_Real!BC$1,FALSE)</f>
        <v>0</v>
      </c>
      <c r="BD327" s="246">
        <f>VLOOKUP($A327,Incurred_Real!$A$25:$CD$376,Incurred_Real!BD$1,FALSE)</f>
        <v>0</v>
      </c>
      <c r="BE327" s="246">
        <f>VLOOKUP($A327,Incurred_Real!$A$25:$CD$376,Incurred_Real!BE$1,FALSE)</f>
        <v>0</v>
      </c>
      <c r="BF327" s="246">
        <f>VLOOKUP($A327,Incurred_Real!$A$25:$CD$376,Incurred_Real!BF$1,FALSE)</f>
        <v>0</v>
      </c>
      <c r="BG327" s="246">
        <f>VLOOKUP($A327,Incurred_Real!$A$25:$CD$376,Incurred_Real!BG$1,FALSE)</f>
        <v>0</v>
      </c>
      <c r="BH327" s="246">
        <f>VLOOKUP($A327,Incurred_Real!$A$25:$CD$376,Incurred_Real!BH$1,FALSE)</f>
        <v>0</v>
      </c>
      <c r="BI327" s="246">
        <f>VLOOKUP($A327,Incurred_Real!$A$25:$CD$376,Incurred_Real!BI$1,FALSE)</f>
        <v>0</v>
      </c>
      <c r="BJ327" s="246">
        <f>VLOOKUP($A327,Incurred_Real!$A$25:$CD$376,Incurred_Real!BJ$1,FALSE)</f>
        <v>0</v>
      </c>
      <c r="BK327" s="246">
        <f>VLOOKUP($A327,Incurred_Real!$A$25:$CD$376,Incurred_Real!BK$1,FALSE)</f>
        <v>0</v>
      </c>
      <c r="BL327" s="246">
        <f>VLOOKUP($A327,Incurred_Real!$A$25:$CD$376,Incurred_Real!BL$1,FALSE)</f>
        <v>0</v>
      </c>
      <c r="BM327" s="246">
        <f>VLOOKUP($A327,Incurred_Real!$A$25:$CD$376,Incurred_Real!BM$1,FALSE)</f>
        <v>0</v>
      </c>
      <c r="BN327" s="246">
        <f>VLOOKUP($A327,Incurred_Real!$A$25:$CD$376,Incurred_Real!BN$1,FALSE)</f>
        <v>0</v>
      </c>
      <c r="BO327" s="246">
        <f>VLOOKUP($A327,Incurred_Real!$A$25:$CD$376,Incurred_Real!BO$1,FALSE)</f>
        <v>0</v>
      </c>
      <c r="BP327" s="246">
        <f>VLOOKUP($A327,Incurred_Real!$A$25:$CD$376,Incurred_Real!BP$1,FALSE)</f>
        <v>0</v>
      </c>
      <c r="BQ327" s="246">
        <f>VLOOKUP($A327,Incurred_Real!$A$25:$CD$376,Incurred_Real!BQ$1,FALSE)</f>
        <v>0</v>
      </c>
      <c r="BR327" s="246">
        <f>VLOOKUP($A327,Incurred_Real!$A$25:$CD$376,Incurred_Real!BR$1,FALSE)</f>
        <v>0</v>
      </c>
      <c r="BS327" s="254">
        <f t="shared" si="62"/>
        <v>1</v>
      </c>
      <c r="BT327" s="249">
        <f>1+IF(ISNA(VLOOKUP($A327,'Project labour content'!$A$7:$D$255,'Project labour content'!$D$1,FALSE)),VLOOKUP($D327,'Project labour content'!$F$6:$G$15,'Project labour content'!$G$1,FALSE),VLOOKUP($A327,'Project labour content'!$A$7:$D$255,'Project labour content'!$D$1,FALSE))*LabEsc22*1</f>
        <v>1.0016317138466955</v>
      </c>
      <c r="BU327" s="249">
        <f>1+IF(ISNA(VLOOKUP($A327,'Project labour content'!$A$7:$D$255,'Project labour content'!$D$1,FALSE)),VLOOKUP($D327,'Project labour content'!$F$6:$G$15,'Project labour content'!$G$1,FALSE),VLOOKUP($A327,'Project labour content'!$A$7:$D$255,'Project labour content'!$D$1,FALSE))*LabEsc23*1</f>
        <v>1.003271259919855</v>
      </c>
      <c r="BV327" s="249">
        <f>1+IF(ISNA(VLOOKUP($A327,'Project labour content'!$A$7:$D$255,'Project labour content'!$D$1,FALSE)),VLOOKUP($D327,'Project labour content'!$F$6:$G$15,'Project labour content'!$G$1,FALSE),VLOOKUP($A327,'Project labour content'!$A$7:$D$255,'Project labour content'!$D$1,FALSE))*LabEsc24*1</f>
        <v>1.0048157123207713</v>
      </c>
      <c r="BW327" s="249">
        <f>1+IF(ISNA(VLOOKUP($A327,'Project labour content'!$A$7:$D$255,'Project labour content'!$D$1,FALSE)),VLOOKUP($D327,'Project labour content'!$F$6:$G$15,'Project labour content'!$G$1,FALSE),VLOOKUP($A327,'Project labour content'!$A$7:$D$255,'Project labour content'!$D$1,FALSE))*LabEsc25*1</f>
        <v>1.0068842489030652</v>
      </c>
      <c r="BX327" s="249">
        <f>1+IF(ISNA(VLOOKUP($A327,'Project labour content'!$A$7:$D$255,'Project labour content'!$D$1,FALSE)),VLOOKUP($D327,'Project labour content'!$F$6:$G$15,'Project labour content'!$G$1,FALSE),VLOOKUP($A327,'Project labour content'!$A$7:$D$255,'Project labour content'!$D$1,FALSE))*LabEsc26*1</f>
        <v>1.0091386090216683</v>
      </c>
      <c r="BY327" s="249">
        <f>1+IF(ISNA(VLOOKUP($A327,'Project labour content'!$A$7:$D$255,'Project labour content'!$D$1,FALSE)),VLOOKUP($D327,'Project labour content'!$F$6:$G$15,'Project labour content'!$G$1,FALSE),VLOOKUP($A327,'Project labour content'!$A$7:$D$255,'Project labour content'!$D$1,FALSE))*LabEsc27*1</f>
        <v>1.010534924996668</v>
      </c>
      <c r="BZ327" s="249">
        <f>1+IF(ISNA(VLOOKUP($A327,'Project labour content'!$A$7:$D$255,'Project labour content'!$D$1,FALSE)),VLOOKUP($D327,'Project labour content'!$F$6:$G$15,'Project labour content'!$G$1,FALSE),VLOOKUP($A327,'Project labour content'!$A$7:$D$255,'Project labour content'!$D$1,FALSE))*LabEsc28*1</f>
        <v>1.0115863509258425</v>
      </c>
      <c r="CA327" s="249">
        <f>1+IF(ISNA(VLOOKUP($A327,'Project labour content'!$A$7:$D$255,'Project labour content'!$D$1,FALSE)),VLOOKUP($D327,'Project labour content'!$F$6:$G$15,'Project labour content'!$G$1,FALSE),VLOOKUP($A327,'Project labour content'!$A$7:$D$255,'Project labour content'!$D$1,FALSE))*LabEsc29*1</f>
        <v>1.0132736792569819</v>
      </c>
      <c r="CB327" s="250" t="str">
        <f>IF(ISNA(VLOOKUP($A327,'Project labour content'!$A$7:$D$255,'Project labour content'!$D$1,FALSE)),"Category","Project")</f>
        <v>Project</v>
      </c>
      <c r="CD327" s="247" t="str">
        <f t="shared" si="63"/>
        <v>15252</v>
      </c>
    </row>
    <row r="328" spans="1:82" x14ac:dyDescent="0.15">
      <c r="A328" s="11" t="s">
        <v>934</v>
      </c>
      <c r="B328" s="11" t="str">
        <f>VLOOKUP($A328,'Incurred Real 2022$'!$A$25:$AC$426,'Incurred Real 2022$'!B$1,FALSE)</f>
        <v>Windows Backoffice Management Systems Refresh</v>
      </c>
      <c r="C328" s="11" t="str">
        <f>VLOOKUP($A328,'Incurred Real 2022$'!$A$25:$AC$426,'Incurred Real 2022$'!C$1,FALSE)</f>
        <v>ExAnte</v>
      </c>
      <c r="D328" s="11" t="str">
        <f>VLOOKUP($A328,'Incurred Real 2022$'!$A$25:$AC$426,'Incurred Real 2022$'!D$1,FALSE)</f>
        <v>Information Technology</v>
      </c>
      <c r="E328" s="11" t="str">
        <f>VLOOKUP($A328,'Incurred Real 2022$'!$A$25:$AC$426,'Incurred Real 2022$'!E$1,FALSE)</f>
        <v>Potential</v>
      </c>
      <c r="F328" s="105" t="str">
        <f>IF(VLOOKUP($A328,'Incurred Real 2022$'!$A$25:$AC$426,'Incurred Real 2022$'!F$1,FALSE)=0,"",VLOOKUP($A328,'Incurred Real 2022$'!$A$25:$AC$426,'Incurred Real 2022$'!F$1,FALSE))</f>
        <v/>
      </c>
      <c r="G328" s="105" t="str">
        <f>IF(VLOOKUP($A328,'Incurred Real 2022$'!$A$25:$AC$426,'Incurred Real 2022$'!G$1,FALSE)=0,"",VLOOKUP($A328,'Incurred Real 2022$'!$A$25:$AC$426,'Incurred Real 2022$'!G$1,FALSE))</f>
        <v/>
      </c>
      <c r="H328" s="105" t="str">
        <f>IF(VLOOKUP($A328,'Incurred Real 2022$'!$A$25:$AC$426,'Incurred Real 2022$'!H$1,FALSE)=0,"",VLOOKUP($A328,'Incurred Real 2022$'!$A$25:$AC$426,'Incurred Real 2022$'!H$1,FALSE))</f>
        <v/>
      </c>
      <c r="I328" s="105" t="str">
        <f>IF(VLOOKUP($A328,'Incurred Real 2022$'!$A$25:$AC$426,'Incurred Real 2022$'!I$1,FALSE)=0,"",VLOOKUP($A328,'Incurred Real 2022$'!$A$25:$AC$426,'Incurred Real 2022$'!I$1,FALSE))</f>
        <v/>
      </c>
      <c r="J328" s="105" t="str">
        <f>IF(VLOOKUP($A328,'Incurred Real 2022$'!$A$25:$AC$426,'Incurred Real 2022$'!J$1,FALSE)=0,"",VLOOKUP($A328,'Incurred Real 2022$'!$A$25:$AC$426,'Incurred Real 2022$'!J$1,FALSE))</f>
        <v/>
      </c>
      <c r="K328" s="105" t="str">
        <f>IF(VLOOKUP($A328,'Incurred Real 2022$'!$A$25:$AC$426,'Incurred Real 2022$'!K$1,FALSE)=0,"",VLOOKUP($A328,'Incurred Real 2022$'!$A$25:$AC$426,'Incurred Real 2022$'!K$1,FALSE))</f>
        <v/>
      </c>
      <c r="L328" s="105" t="str">
        <f>IF(VLOOKUP($A328,'Incurred Real 2022$'!$A$25:$AC$426,'Incurred Real 2022$'!L$1,FALSE)=0,"",VLOOKUP($A328,'Incurred Real 2022$'!$A$25:$AC$426,'Incurred Real 2022$'!L$1,FALSE))</f>
        <v/>
      </c>
      <c r="M328" s="105" t="str">
        <f>IF(VLOOKUP($A328,'Incurred Real 2022$'!$A$25:$AC$426,'Incurred Real 2022$'!M$1,FALSE)=0,"",VLOOKUP($A328,'Incurred Real 2022$'!$A$25:$AC$426,'Incurred Real 2022$'!M$1,FALSE))</f>
        <v/>
      </c>
      <c r="N328" s="105" t="str">
        <f>IF(VLOOKUP($A328,'Incurred Real 2022$'!$A$25:$AC$426,'Incurred Real 2022$'!N$1,FALSE)=0,"",VLOOKUP($A328,'Incurred Real 2022$'!$A$25:$AC$426,'Incurred Real 2022$'!N$1,FALSE))</f>
        <v/>
      </c>
      <c r="O328" s="105" t="str">
        <f>IF(VLOOKUP($A328,'Incurred Real 2022$'!$A$25:$AC$426,'Incurred Real 2022$'!O$1,FALSE)=0,"",VLOOKUP($A328,'Incurred Real 2022$'!$A$25:$AC$426,'Incurred Real 2022$'!O$1,FALSE))</f>
        <v/>
      </c>
      <c r="P328" s="105" t="str">
        <f>IF(VLOOKUP($A328,'Incurred Real 2022$'!$A$25:$AC$426,'Incurred Real 2022$'!P$1,FALSE)=0,"",VLOOKUP($A328,'Incurred Real 2022$'!$A$25:$AC$426,'Incurred Real 2022$'!P$1,FALSE))</f>
        <v/>
      </c>
      <c r="Q328" s="105" t="str">
        <f>IF(VLOOKUP($A328,'Incurred Real 2022$'!$A$25:$AC$426,'Incurred Real 2022$'!Q$1,FALSE)=0,"",VLOOKUP($A328,'Incurred Real 2022$'!$A$25:$AC$426,'Incurred Real 2022$'!Q$1,FALSE))</f>
        <v/>
      </c>
      <c r="R328" s="105" t="str">
        <f>IF(VLOOKUP($A328,'Incurred Real 2022$'!$A$25:$AC$426,'Incurred Real 2022$'!R$1,FALSE)=0,"",VLOOKUP($A328,'Incurred Real 2022$'!$A$25:$AC$426,'Incurred Real 2022$'!R$1,FALSE))</f>
        <v/>
      </c>
      <c r="S328" s="105" t="str">
        <f>IF(VLOOKUP($A328,'Incurred Real 2022$'!$A$25:$AC$426,'Incurred Real 2022$'!S$1,FALSE)=0,"",VLOOKUP($A328,'Incurred Real 2022$'!$A$25:$AC$426,'Incurred Real 2022$'!S$1,FALSE))</f>
        <v/>
      </c>
      <c r="T328" s="105" t="str">
        <f>IF(VLOOKUP($A328,'Incurred Real 2022$'!$A$25:$AC$426,'Incurred Real 2022$'!T$1,FALSE)=0,"",VLOOKUP($A328,'Incurred Real 2022$'!$A$25:$AC$426,'Incurred Real 2022$'!T$1,FALSE))</f>
        <v/>
      </c>
      <c r="U328" s="105" t="str">
        <f>IF(VLOOKUP($A328,'Incurred Real 2022$'!$A$25:$AC$426,'Incurred Real 2022$'!U$1,FALSE)=0,"",VLOOKUP($A328,'Incurred Real 2022$'!$A$25:$AC$426,'Incurred Real 2022$'!U$1,FALSE))</f>
        <v/>
      </c>
      <c r="V328" s="13" t="str">
        <f>IF(ISTEXT(VLOOKUP($A328,'Incurred Real 2022$'!$A$25:$AC$426,'Incurred Real 2022$'!V$1,FALSE)),"",(VLOOKUP($A328,'Incurred Real 2022$'!$A$25:$AC$426,'Incurred Real 2022$'!V$1,FALSE))*BT328*Incurred_Nominal!V$15)</f>
        <v/>
      </c>
      <c r="W328" s="13" t="str">
        <f>IF(ISTEXT(VLOOKUP($A328,'Incurred Real 2022$'!$A$25:$AC$426,'Incurred Real 2022$'!W$1,FALSE)),"",(VLOOKUP($A328,'Incurred Real 2022$'!$A$25:$AC$426,'Incurred Real 2022$'!W$1,FALSE))*BU328*Incurred_Nominal!W$15)</f>
        <v/>
      </c>
      <c r="X328" s="13">
        <f>IF(ISTEXT(VLOOKUP($A328,'Incurred Real 2022$'!$A$25:$AC$426,'Incurred Real 2022$'!X$1,FALSE)),"",(VLOOKUP($A328,'Incurred Real 2022$'!$A$25:$AC$426,'Incurred Real 2022$'!X$1,FALSE))*BV328*Incurred_Nominal!X$15)</f>
        <v>429732.32764303399</v>
      </c>
      <c r="Y328" s="13" t="str">
        <f>IF(ISTEXT(VLOOKUP($A328,'Incurred Real 2022$'!$A$25:$AC$426,'Incurred Real 2022$'!Y$1,FALSE)),"",(VLOOKUP($A328,'Incurred Real 2022$'!$A$25:$AC$426,'Incurred Real 2022$'!Y$1,FALSE))*BW328*Incurred_Nominal!Y$15)</f>
        <v/>
      </c>
      <c r="Z328" s="13" t="str">
        <f>IF(ISTEXT(VLOOKUP($A328,'Incurred Real 2022$'!$A$25:$AC$426,'Incurred Real 2022$'!Z$1,FALSE)),"",(VLOOKUP($A328,'Incurred Real 2022$'!$A$25:$AC$426,'Incurred Real 2022$'!Z$1,FALSE))*BX328*Incurred_Nominal!Z$15)</f>
        <v/>
      </c>
      <c r="AA328" s="13" t="str">
        <f>IF(ISTEXT(VLOOKUP($A328,'Incurred Real 2022$'!$A$25:$AC$426,'Incurred Real 2022$'!AA$1,FALSE)),"",(VLOOKUP($A328,'Incurred Real 2022$'!$A$25:$AC$426,'Incurred Real 2022$'!AA$1,FALSE))*BY328*Incurred_Nominal!AA$15)</f>
        <v/>
      </c>
      <c r="AB328" s="13">
        <f>IF(ISTEXT(VLOOKUP($A328,'Incurred Real 2022$'!$A$25:$AC$426,'Incurred Real 2022$'!AB$1,FALSE)),"",(VLOOKUP($A328,'Incurred Real 2022$'!$A$25:$AC$426,'Incurred Real 2022$'!AB$1,FALSE))*BZ328*Incurred_Nominal!AB$15)</f>
        <v>479940.94274987566</v>
      </c>
      <c r="AC328" s="13" t="str">
        <f>IF(ISTEXT(VLOOKUP($A328,'Incurred Real 2022$'!$A$25:$AC$426,'Incurred Real 2022$'!AC$1,FALSE)),"",(VLOOKUP($A328,'Incurred Real 2022$'!$A$25:$AC$426,'Incurred Real 2022$'!AC$1,FALSE))*CA328*Incurred_Nominal!AC$15)</f>
        <v/>
      </c>
      <c r="AD328" s="232">
        <f t="shared" si="58"/>
        <v>909673.27039290965</v>
      </c>
      <c r="AE328" s="232">
        <f t="shared" si="59"/>
        <v>909673.27039290965</v>
      </c>
      <c r="AF328" s="239">
        <f t="shared" si="60"/>
        <v>952436.63382463739</v>
      </c>
      <c r="AG328" s="237">
        <f t="shared" si="57"/>
        <v>952436.63382463739</v>
      </c>
      <c r="AH328" s="240">
        <f t="shared" si="64"/>
        <v>1</v>
      </c>
      <c r="AI328" s="234">
        <f>VLOOKUP($A328,Incurred_Real!$A$25:$AP$479,Incurred_Real!AI$1,FALSE)</f>
        <v>2028</v>
      </c>
      <c r="AJ328" s="235" t="str">
        <f>VLOOKUP($A328,Incurred_Real!$A$25:$AP$479,Incurred_Real!AJ$1,FALSE)</f>
        <v/>
      </c>
      <c r="AK328" s="236">
        <f>VLOOKUP($A328,Incurred_Real!$A$25:$AP$479,Incurred_Real!AK$1,FALSE)</f>
        <v>2028</v>
      </c>
      <c r="AL328" s="235" t="str">
        <f>VLOOKUP($A328,Incurred_Real!$A$25:$AP$479,Incurred_Real!AL$1,FALSE)</f>
        <v/>
      </c>
      <c r="AM328" s="237">
        <f>IF(AL328="Commissioned Extra","",(IF((AD328)=0,0,SUMPRODUCT($F$17:$U$17,F328:U328))+VLOOKUP($A328,Incurred_Real!$A$25:$BS$376,Incurred_Real!$AO$1,FALSE)))</f>
        <v>856024.68114689738</v>
      </c>
      <c r="AN328" s="232" cm="1">
        <f t="array" ref="AN328">IF(ROUND(AE328,0)=0,0,LOOKUP(2,1/(F328:AC328&lt;&gt;""),F328:AC328))</f>
        <v>479940.94274987566</v>
      </c>
      <c r="AO328" s="232">
        <f t="shared" si="61"/>
        <v>909673.27039290965</v>
      </c>
      <c r="AP328" s="78"/>
      <c r="AQ328" s="20"/>
      <c r="AR328" s="245">
        <f>VLOOKUP($A328,Incurred_Real!$A$25:$CD$376,Incurred_Real!AR$1,FALSE)</f>
        <v>1</v>
      </c>
      <c r="AS328" s="246">
        <f>VLOOKUP($A328,Incurred_Real!$A$25:$CD$376,Incurred_Real!AS$1,FALSE)</f>
        <v>0</v>
      </c>
      <c r="AT328" s="246">
        <f>VLOOKUP($A328,Incurred_Real!$A$25:$CD$376,Incurred_Real!AT$1,FALSE)</f>
        <v>0</v>
      </c>
      <c r="AU328" s="246">
        <f>VLOOKUP($A328,Incurred_Real!$A$25:$CD$376,Incurred_Real!AU$1,FALSE)</f>
        <v>0</v>
      </c>
      <c r="AV328" s="246">
        <f>VLOOKUP($A328,Incurred_Real!$A$25:$CD$376,Incurred_Real!AV$1,FALSE)</f>
        <v>1</v>
      </c>
      <c r="AW328" s="246">
        <f>VLOOKUP($A328,Incurred_Real!$A$25:$CD$376,Incurred_Real!AW$1,FALSE)</f>
        <v>0</v>
      </c>
      <c r="AX328" s="246">
        <f>VLOOKUP($A328,Incurred_Real!$A$25:$CD$376,Incurred_Real!AX$1,FALSE)</f>
        <v>0</v>
      </c>
      <c r="AY328" s="246">
        <f>VLOOKUP($A328,Incurred_Real!$A$25:$CD$376,Incurred_Real!AY$1,FALSE)</f>
        <v>0</v>
      </c>
      <c r="AZ328" s="246">
        <f>VLOOKUP($A328,Incurred_Real!$A$25:$CD$376,Incurred_Real!AZ$1,FALSE)</f>
        <v>0</v>
      </c>
      <c r="BA328" s="246">
        <f>VLOOKUP($A328,Incurred_Real!$A$25:$CD$376,Incurred_Real!BA$1,FALSE)</f>
        <v>0</v>
      </c>
      <c r="BB328" s="246">
        <f>VLOOKUP($A328,Incurred_Real!$A$25:$CD$376,Incurred_Real!BB$1,FALSE)</f>
        <v>0</v>
      </c>
      <c r="BC328" s="246">
        <f>VLOOKUP($A328,Incurred_Real!$A$25:$CD$376,Incurred_Real!BC$1,FALSE)</f>
        <v>0</v>
      </c>
      <c r="BD328" s="246">
        <f>VLOOKUP($A328,Incurred_Real!$A$25:$CD$376,Incurred_Real!BD$1,FALSE)</f>
        <v>0</v>
      </c>
      <c r="BE328" s="246">
        <f>VLOOKUP($A328,Incurred_Real!$A$25:$CD$376,Incurred_Real!BE$1,FALSE)</f>
        <v>0</v>
      </c>
      <c r="BF328" s="246">
        <f>VLOOKUP($A328,Incurred_Real!$A$25:$CD$376,Incurred_Real!BF$1,FALSE)</f>
        <v>0</v>
      </c>
      <c r="BG328" s="246">
        <f>VLOOKUP($A328,Incurred_Real!$A$25:$CD$376,Incurred_Real!BG$1,FALSE)</f>
        <v>0</v>
      </c>
      <c r="BH328" s="246">
        <f>VLOOKUP($A328,Incurred_Real!$A$25:$CD$376,Incurred_Real!BH$1,FALSE)</f>
        <v>0</v>
      </c>
      <c r="BI328" s="246">
        <f>VLOOKUP($A328,Incurred_Real!$A$25:$CD$376,Incurred_Real!BI$1,FALSE)</f>
        <v>0</v>
      </c>
      <c r="BJ328" s="246">
        <f>VLOOKUP($A328,Incurred_Real!$A$25:$CD$376,Incurred_Real!BJ$1,FALSE)</f>
        <v>0</v>
      </c>
      <c r="BK328" s="246">
        <f>VLOOKUP($A328,Incurred_Real!$A$25:$CD$376,Incurred_Real!BK$1,FALSE)</f>
        <v>0</v>
      </c>
      <c r="BL328" s="246">
        <f>VLOOKUP($A328,Incurred_Real!$A$25:$CD$376,Incurred_Real!BL$1,FALSE)</f>
        <v>0</v>
      </c>
      <c r="BM328" s="246">
        <f>VLOOKUP($A328,Incurred_Real!$A$25:$CD$376,Incurred_Real!BM$1,FALSE)</f>
        <v>0</v>
      </c>
      <c r="BN328" s="246">
        <f>VLOOKUP($A328,Incurred_Real!$A$25:$CD$376,Incurred_Real!BN$1,FALSE)</f>
        <v>0</v>
      </c>
      <c r="BO328" s="246">
        <f>VLOOKUP($A328,Incurred_Real!$A$25:$CD$376,Incurred_Real!BO$1,FALSE)</f>
        <v>0</v>
      </c>
      <c r="BP328" s="246">
        <f>VLOOKUP($A328,Incurred_Real!$A$25:$CD$376,Incurred_Real!BP$1,FALSE)</f>
        <v>0</v>
      </c>
      <c r="BQ328" s="246">
        <f>VLOOKUP($A328,Incurred_Real!$A$25:$CD$376,Incurred_Real!BQ$1,FALSE)</f>
        <v>0</v>
      </c>
      <c r="BR328" s="246">
        <f>VLOOKUP($A328,Incurred_Real!$A$25:$CD$376,Incurred_Real!BR$1,FALSE)</f>
        <v>0</v>
      </c>
      <c r="BS328" s="254">
        <f t="shared" si="62"/>
        <v>1</v>
      </c>
      <c r="BT328" s="249">
        <f>1+IF(ISNA(VLOOKUP($A328,'Project labour content'!$A$7:$D$255,'Project labour content'!$D$1,FALSE)),VLOOKUP($D328,'Project labour content'!$F$6:$G$15,'Project labour content'!$G$1,FALSE),VLOOKUP($A328,'Project labour content'!$A$7:$D$255,'Project labour content'!$D$1,FALSE))*LabEsc22*1</f>
        <v>1.0038402087050631</v>
      </c>
      <c r="BU328" s="249">
        <f>1+IF(ISNA(VLOOKUP($A328,'Project labour content'!$A$7:$D$255,'Project labour content'!$D$1,FALSE)),VLOOKUP($D328,'Project labour content'!$F$6:$G$15,'Project labour content'!$G$1,FALSE),VLOOKUP($A328,'Project labour content'!$A$7:$D$255,'Project labour content'!$D$1,FALSE))*LabEsc23*1</f>
        <v>1.0076988504119104</v>
      </c>
      <c r="BV328" s="249">
        <f>1+IF(ISNA(VLOOKUP($A328,'Project labour content'!$A$7:$D$255,'Project labour content'!$D$1,FALSE)),VLOOKUP($D328,'Project labour content'!$F$6:$G$15,'Project labour content'!$G$1,FALSE),VLOOKUP($A328,'Project labour content'!$A$7:$D$255,'Project labour content'!$D$1,FALSE))*LabEsc24*1</f>
        <v>1.0113336908997608</v>
      </c>
      <c r="BW328" s="249">
        <f>1+IF(ISNA(VLOOKUP($A328,'Project labour content'!$A$7:$D$255,'Project labour content'!$D$1,FALSE)),VLOOKUP($D328,'Project labour content'!$F$6:$G$15,'Project labour content'!$G$1,FALSE),VLOOKUP($A328,'Project labour content'!$A$7:$D$255,'Project labour content'!$D$1,FALSE))*LabEsc25*1</f>
        <v>1.0162019539264884</v>
      </c>
      <c r="BX328" s="249">
        <f>1+IF(ISNA(VLOOKUP($A328,'Project labour content'!$A$7:$D$255,'Project labour content'!$D$1,FALSE)),VLOOKUP($D328,'Project labour content'!$F$6:$G$15,'Project labour content'!$G$1,FALSE),VLOOKUP($A328,'Project labour content'!$A$7:$D$255,'Project labour content'!$D$1,FALSE))*LabEsc26*1</f>
        <v>1.0215075492484502</v>
      </c>
      <c r="BY328" s="249">
        <f>1+IF(ISNA(VLOOKUP($A328,'Project labour content'!$A$7:$D$255,'Project labour content'!$D$1,FALSE)),VLOOKUP($D328,'Project labour content'!$F$6:$G$15,'Project labour content'!$G$1,FALSE),VLOOKUP($A328,'Project labour content'!$A$7:$D$255,'Project labour content'!$D$1,FALSE))*LabEsc27*1</f>
        <v>1.0247937533663298</v>
      </c>
      <c r="BZ328" s="249">
        <f>1+IF(ISNA(VLOOKUP($A328,'Project labour content'!$A$7:$D$255,'Project labour content'!$D$1,FALSE)),VLOOKUP($D328,'Project labour content'!$F$6:$G$15,'Project labour content'!$G$1,FALSE),VLOOKUP($A328,'Project labour content'!$A$7:$D$255,'Project labour content'!$D$1,FALSE))*LabEsc28*1</f>
        <v>1.0272682650670932</v>
      </c>
      <c r="CA328" s="249">
        <f>1+IF(ISNA(VLOOKUP($A328,'Project labour content'!$A$7:$D$255,'Project labour content'!$D$1,FALSE)),VLOOKUP($D328,'Project labour content'!$F$6:$G$15,'Project labour content'!$G$1,FALSE),VLOOKUP($A328,'Project labour content'!$A$7:$D$255,'Project labour content'!$D$1,FALSE))*LabEsc29*1</f>
        <v>1.0312393614444784</v>
      </c>
      <c r="CB328" s="250" t="str">
        <f>IF(ISNA(VLOOKUP($A328,'Project labour content'!$A$7:$D$255,'Project labour content'!$D$1,FALSE)),"Category","Project")</f>
        <v>Project</v>
      </c>
      <c r="CD328" s="247" t="str">
        <f t="shared" si="63"/>
        <v>15266</v>
      </c>
    </row>
    <row r="329" spans="1:82" x14ac:dyDescent="0.15">
      <c r="A329" s="11" t="s">
        <v>971</v>
      </c>
      <c r="B329" s="11" t="str">
        <f>VLOOKUP($A329,'Incurred Real 2022$'!$A$25:$AC$426,'Incurred Real 2022$'!B$1,FALSE)</f>
        <v>Weather Station Replacement 2024-2028</v>
      </c>
      <c r="C329" s="11" t="str">
        <f>VLOOKUP($A329,'Incurred Real 2022$'!$A$25:$AC$426,'Incurred Real 2022$'!C$1,FALSE)</f>
        <v>ExAnte</v>
      </c>
      <c r="D329" s="11" t="str">
        <f>VLOOKUP($A329,'Incurred Real 2022$'!$A$25:$AC$426,'Incurred Real 2022$'!D$1,FALSE)</f>
        <v>Replacement</v>
      </c>
      <c r="E329" s="11" t="str">
        <f>VLOOKUP($A329,'Incurred Real 2022$'!$A$25:$AC$426,'Incurred Real 2022$'!E$1,FALSE)</f>
        <v>Proposed</v>
      </c>
      <c r="F329" s="105" t="str">
        <f>IF(VLOOKUP($A329,'Incurred Real 2022$'!$A$25:$AC$426,'Incurred Real 2022$'!F$1,FALSE)=0,"",VLOOKUP($A329,'Incurred Real 2022$'!$A$25:$AC$426,'Incurred Real 2022$'!F$1,FALSE))</f>
        <v/>
      </c>
      <c r="G329" s="105" t="str">
        <f>IF(VLOOKUP($A329,'Incurred Real 2022$'!$A$25:$AC$426,'Incurred Real 2022$'!G$1,FALSE)=0,"",VLOOKUP($A329,'Incurred Real 2022$'!$A$25:$AC$426,'Incurred Real 2022$'!G$1,FALSE))</f>
        <v/>
      </c>
      <c r="H329" s="105" t="str">
        <f>IF(VLOOKUP($A329,'Incurred Real 2022$'!$A$25:$AC$426,'Incurred Real 2022$'!H$1,FALSE)=0,"",VLOOKUP($A329,'Incurred Real 2022$'!$A$25:$AC$426,'Incurred Real 2022$'!H$1,FALSE))</f>
        <v/>
      </c>
      <c r="I329" s="105" t="str">
        <f>IF(VLOOKUP($A329,'Incurred Real 2022$'!$A$25:$AC$426,'Incurred Real 2022$'!I$1,FALSE)=0,"",VLOOKUP($A329,'Incurred Real 2022$'!$A$25:$AC$426,'Incurred Real 2022$'!I$1,FALSE))</f>
        <v/>
      </c>
      <c r="J329" s="105" t="str">
        <f>IF(VLOOKUP($A329,'Incurred Real 2022$'!$A$25:$AC$426,'Incurred Real 2022$'!J$1,FALSE)=0,"",VLOOKUP($A329,'Incurred Real 2022$'!$A$25:$AC$426,'Incurred Real 2022$'!J$1,FALSE))</f>
        <v/>
      </c>
      <c r="K329" s="105" t="str">
        <f>IF(VLOOKUP($A329,'Incurred Real 2022$'!$A$25:$AC$426,'Incurred Real 2022$'!K$1,FALSE)=0,"",VLOOKUP($A329,'Incurred Real 2022$'!$A$25:$AC$426,'Incurred Real 2022$'!K$1,FALSE))</f>
        <v/>
      </c>
      <c r="L329" s="105" t="str">
        <f>IF(VLOOKUP($A329,'Incurred Real 2022$'!$A$25:$AC$426,'Incurred Real 2022$'!L$1,FALSE)=0,"",VLOOKUP($A329,'Incurred Real 2022$'!$A$25:$AC$426,'Incurred Real 2022$'!L$1,FALSE))</f>
        <v/>
      </c>
      <c r="M329" s="105" t="str">
        <f>IF(VLOOKUP($A329,'Incurred Real 2022$'!$A$25:$AC$426,'Incurred Real 2022$'!M$1,FALSE)=0,"",VLOOKUP($A329,'Incurred Real 2022$'!$A$25:$AC$426,'Incurred Real 2022$'!M$1,FALSE))</f>
        <v/>
      </c>
      <c r="N329" s="105" t="str">
        <f>IF(VLOOKUP($A329,'Incurred Real 2022$'!$A$25:$AC$426,'Incurred Real 2022$'!N$1,FALSE)=0,"",VLOOKUP($A329,'Incurred Real 2022$'!$A$25:$AC$426,'Incurred Real 2022$'!N$1,FALSE))</f>
        <v/>
      </c>
      <c r="O329" s="105" t="str">
        <f>IF(VLOOKUP($A329,'Incurred Real 2022$'!$A$25:$AC$426,'Incurred Real 2022$'!O$1,FALSE)=0,"",VLOOKUP($A329,'Incurred Real 2022$'!$A$25:$AC$426,'Incurred Real 2022$'!O$1,FALSE))</f>
        <v/>
      </c>
      <c r="P329" s="105" t="str">
        <f>IF(VLOOKUP($A329,'Incurred Real 2022$'!$A$25:$AC$426,'Incurred Real 2022$'!P$1,FALSE)=0,"",VLOOKUP($A329,'Incurred Real 2022$'!$A$25:$AC$426,'Incurred Real 2022$'!P$1,FALSE))</f>
        <v/>
      </c>
      <c r="Q329" s="105" t="str">
        <f>IF(VLOOKUP($A329,'Incurred Real 2022$'!$A$25:$AC$426,'Incurred Real 2022$'!Q$1,FALSE)=0,"",VLOOKUP($A329,'Incurred Real 2022$'!$A$25:$AC$426,'Incurred Real 2022$'!Q$1,FALSE))</f>
        <v/>
      </c>
      <c r="R329" s="105" t="str">
        <f>IF(VLOOKUP($A329,'Incurred Real 2022$'!$A$25:$AC$426,'Incurred Real 2022$'!R$1,FALSE)=0,"",VLOOKUP($A329,'Incurred Real 2022$'!$A$25:$AC$426,'Incurred Real 2022$'!R$1,FALSE))</f>
        <v/>
      </c>
      <c r="S329" s="105" t="str">
        <f>IF(VLOOKUP($A329,'Incurred Real 2022$'!$A$25:$AC$426,'Incurred Real 2022$'!S$1,FALSE)=0,"",VLOOKUP($A329,'Incurred Real 2022$'!$A$25:$AC$426,'Incurred Real 2022$'!S$1,FALSE))</f>
        <v/>
      </c>
      <c r="T329" s="105" t="str">
        <f>IF(VLOOKUP($A329,'Incurred Real 2022$'!$A$25:$AC$426,'Incurred Real 2022$'!T$1,FALSE)=0,"",VLOOKUP($A329,'Incurred Real 2022$'!$A$25:$AC$426,'Incurred Real 2022$'!T$1,FALSE))</f>
        <v/>
      </c>
      <c r="U329" s="105" t="str">
        <f>IF(VLOOKUP($A329,'Incurred Real 2022$'!$A$25:$AC$426,'Incurred Real 2022$'!U$1,FALSE)=0,"",VLOOKUP($A329,'Incurred Real 2022$'!$A$25:$AC$426,'Incurred Real 2022$'!U$1,FALSE))</f>
        <v/>
      </c>
      <c r="V329" s="13" t="str">
        <f>IF(ISTEXT(VLOOKUP($A329,'Incurred Real 2022$'!$A$25:$AC$426,'Incurred Real 2022$'!V$1,FALSE)),"",(VLOOKUP($A329,'Incurred Real 2022$'!$A$25:$AC$426,'Incurred Real 2022$'!V$1,FALSE))*BT329*Incurred_Nominal!V$15)</f>
        <v/>
      </c>
      <c r="W329" s="13" t="str">
        <f>IF(ISTEXT(VLOOKUP($A329,'Incurred Real 2022$'!$A$25:$AC$426,'Incurred Real 2022$'!W$1,FALSE)),"",(VLOOKUP($A329,'Incurred Real 2022$'!$A$25:$AC$426,'Incurred Real 2022$'!W$1,FALSE))*BU329*Incurred_Nominal!W$15)</f>
        <v/>
      </c>
      <c r="X329" s="13" t="str">
        <f>IF(ISTEXT(VLOOKUP($A329,'Incurred Real 2022$'!$A$25:$AC$426,'Incurred Real 2022$'!X$1,FALSE)),"",(VLOOKUP($A329,'Incurred Real 2022$'!$A$25:$AC$426,'Incurred Real 2022$'!X$1,FALSE))*BV329*Incurred_Nominal!X$15)</f>
        <v/>
      </c>
      <c r="Y329" s="13" t="str">
        <f>IF(ISTEXT(VLOOKUP($A329,'Incurred Real 2022$'!$A$25:$AC$426,'Incurred Real 2022$'!Y$1,FALSE)),"",(VLOOKUP($A329,'Incurred Real 2022$'!$A$25:$AC$426,'Incurred Real 2022$'!Y$1,FALSE))*BW329*Incurred_Nominal!Y$15)</f>
        <v/>
      </c>
      <c r="Z329" s="13">
        <f>IF(ISTEXT(VLOOKUP($A329,'Incurred Real 2022$'!$A$25:$AC$426,'Incurred Real 2022$'!Z$1,FALSE)),"",(VLOOKUP($A329,'Incurred Real 2022$'!$A$25:$AC$426,'Incurred Real 2022$'!Z$1,FALSE))*BX329*Incurred_Nominal!Z$15)</f>
        <v>413232.04946693772</v>
      </c>
      <c r="AA329" s="13">
        <f>IF(ISTEXT(VLOOKUP($A329,'Incurred Real 2022$'!$A$25:$AC$426,'Incurred Real 2022$'!AA$1,FALSE)),"",(VLOOKUP($A329,'Incurred Real 2022$'!$A$25:$AC$426,'Incurred Real 2022$'!AA$1,FALSE))*BY329*Incurred_Nominal!AA$15)</f>
        <v>1695415.454436766</v>
      </c>
      <c r="AB329" s="13" t="str">
        <f>IF(ISTEXT(VLOOKUP($A329,'Incurred Real 2022$'!$A$25:$AC$426,'Incurred Real 2022$'!AB$1,FALSE)),"",(VLOOKUP($A329,'Incurred Real 2022$'!$A$25:$AC$426,'Incurred Real 2022$'!AB$1,FALSE))*BZ329*Incurred_Nominal!AB$15)</f>
        <v/>
      </c>
      <c r="AC329" s="13" t="str">
        <f>IF(ISTEXT(VLOOKUP($A329,'Incurred Real 2022$'!$A$25:$AC$426,'Incurred Real 2022$'!AC$1,FALSE)),"",(VLOOKUP($A329,'Incurred Real 2022$'!$A$25:$AC$426,'Incurred Real 2022$'!AC$1,FALSE))*CA329*Incurred_Nominal!AC$15)</f>
        <v/>
      </c>
      <c r="AD329" s="232">
        <f t="shared" si="58"/>
        <v>2108647.5039037038</v>
      </c>
      <c r="AE329" s="232">
        <f t="shared" si="59"/>
        <v>2108647.5039037038</v>
      </c>
      <c r="AF329" s="239">
        <f t="shared" si="60"/>
        <v>2169410.634845092</v>
      </c>
      <c r="AG329" s="237">
        <f t="shared" si="57"/>
        <v>2118565.07309091</v>
      </c>
      <c r="AH329" s="240">
        <f t="shared" si="64"/>
        <v>1.024</v>
      </c>
      <c r="AI329" s="234">
        <f>VLOOKUP($A329,Incurred_Real!$A$25:$AP$479,Incurred_Real!AI$1,FALSE)</f>
        <v>2027</v>
      </c>
      <c r="AJ329" s="235" t="str">
        <f>VLOOKUP($A329,Incurred_Real!$A$25:$AP$479,Incurred_Real!AJ$1,FALSE)</f>
        <v/>
      </c>
      <c r="AK329" s="236">
        <f>VLOOKUP($A329,Incurred_Real!$A$25:$AP$479,Incurred_Real!AK$1,FALSE)</f>
        <v>2027</v>
      </c>
      <c r="AL329" s="235" t="str">
        <f>VLOOKUP($A329,Incurred_Real!$A$25:$AP$479,Incurred_Real!AL$1,FALSE)</f>
        <v/>
      </c>
      <c r="AM329" s="237">
        <f>IF(AL329="Commissioned Extra","",(IF((AD329)=0,0,SUMPRODUCT($F$17:$U$17,F329:U329))+VLOOKUP($A329,Incurred_Real!$A$25:$BS$376,Incurred_Real!$AO$1,FALSE)))</f>
        <v>1949808.502758496</v>
      </c>
      <c r="AN329" s="232" cm="1">
        <f t="array" ref="AN329">IF(ROUND(AE329,0)=0,0,LOOKUP(2,1/(F329:AC329&lt;&gt;""),F329:AC329))</f>
        <v>1695415.454436766</v>
      </c>
      <c r="AO329" s="232">
        <f t="shared" si="61"/>
        <v>2108647.5039037038</v>
      </c>
      <c r="AP329" s="78"/>
      <c r="AQ329" s="20"/>
      <c r="AR329" s="245">
        <f>VLOOKUP($A329,Incurred_Real!$A$25:$CD$376,Incurred_Real!AR$1,FALSE)</f>
        <v>1</v>
      </c>
      <c r="AS329" s="246">
        <f>VLOOKUP($A329,Incurred_Real!$A$25:$CD$376,Incurred_Real!AS$1,FALSE)</f>
        <v>0</v>
      </c>
      <c r="AT329" s="246">
        <f>VLOOKUP($A329,Incurred_Real!$A$25:$CD$376,Incurred_Real!AT$1,FALSE)</f>
        <v>0</v>
      </c>
      <c r="AU329" s="246">
        <f>VLOOKUP($A329,Incurred_Real!$A$25:$CD$376,Incurred_Real!AU$1,FALSE)</f>
        <v>0</v>
      </c>
      <c r="AV329" s="246">
        <f>VLOOKUP($A329,Incurred_Real!$A$25:$CD$376,Incurred_Real!AV$1,FALSE)</f>
        <v>0</v>
      </c>
      <c r="AW329" s="246">
        <f>VLOOKUP($A329,Incurred_Real!$A$25:$CD$376,Incurred_Real!AW$1,FALSE)</f>
        <v>0</v>
      </c>
      <c r="AX329" s="246">
        <f>VLOOKUP($A329,Incurred_Real!$A$25:$CD$376,Incurred_Real!AX$1,FALSE)</f>
        <v>0</v>
      </c>
      <c r="AY329" s="246">
        <f>VLOOKUP($A329,Incurred_Real!$A$25:$CD$376,Incurred_Real!AY$1,FALSE)</f>
        <v>0</v>
      </c>
      <c r="AZ329" s="246">
        <f>VLOOKUP($A329,Incurred_Real!$A$25:$CD$376,Incurred_Real!AZ$1,FALSE)</f>
        <v>0</v>
      </c>
      <c r="BA329" s="246">
        <f>VLOOKUP($A329,Incurred_Real!$A$25:$CD$376,Incurred_Real!BA$1,FALSE)</f>
        <v>0</v>
      </c>
      <c r="BB329" s="246">
        <f>VLOOKUP($A329,Incurred_Real!$A$25:$CD$376,Incurred_Real!BB$1,FALSE)</f>
        <v>0</v>
      </c>
      <c r="BC329" s="246">
        <f>VLOOKUP($A329,Incurred_Real!$A$25:$CD$376,Incurred_Real!BC$1,FALSE)</f>
        <v>0</v>
      </c>
      <c r="BD329" s="246">
        <f>VLOOKUP($A329,Incurred_Real!$A$25:$CD$376,Incurred_Real!BD$1,FALSE)</f>
        <v>0</v>
      </c>
      <c r="BE329" s="246">
        <f>VLOOKUP($A329,Incurred_Real!$A$25:$CD$376,Incurred_Real!BE$1,FALSE)</f>
        <v>0</v>
      </c>
      <c r="BF329" s="246">
        <f>VLOOKUP($A329,Incurred_Real!$A$25:$CD$376,Incurred_Real!BF$1,FALSE)</f>
        <v>0</v>
      </c>
      <c r="BG329" s="246">
        <f>VLOOKUP($A329,Incurred_Real!$A$25:$CD$376,Incurred_Real!BG$1,FALSE)</f>
        <v>0.86842278391073802</v>
      </c>
      <c r="BH329" s="246">
        <f>VLOOKUP($A329,Incurred_Real!$A$25:$CD$376,Incurred_Real!BH$1,FALSE)</f>
        <v>0</v>
      </c>
      <c r="BI329" s="246">
        <f>VLOOKUP($A329,Incurred_Real!$A$25:$CD$376,Incurred_Real!BI$1,FALSE)</f>
        <v>0</v>
      </c>
      <c r="BJ329" s="246">
        <f>VLOOKUP($A329,Incurred_Real!$A$25:$CD$376,Incurred_Real!BJ$1,FALSE)</f>
        <v>0</v>
      </c>
      <c r="BK329" s="246">
        <f>VLOOKUP($A329,Incurred_Real!$A$25:$CD$376,Incurred_Real!BK$1,FALSE)</f>
        <v>0</v>
      </c>
      <c r="BL329" s="246">
        <f>VLOOKUP($A329,Incurred_Real!$A$25:$CD$376,Incurred_Real!BL$1,FALSE)</f>
        <v>0</v>
      </c>
      <c r="BM329" s="246">
        <f>VLOOKUP($A329,Incurred_Real!$A$25:$CD$376,Incurred_Real!BM$1,FALSE)</f>
        <v>0</v>
      </c>
      <c r="BN329" s="246">
        <f>VLOOKUP($A329,Incurred_Real!$A$25:$CD$376,Incurred_Real!BN$1,FALSE)</f>
        <v>0</v>
      </c>
      <c r="BO329" s="246">
        <f>VLOOKUP($A329,Incurred_Real!$A$25:$CD$376,Incurred_Real!BO$1,FALSE)</f>
        <v>0</v>
      </c>
      <c r="BP329" s="246">
        <f>VLOOKUP($A329,Incurred_Real!$A$25:$CD$376,Incurred_Real!BP$1,FALSE)</f>
        <v>0</v>
      </c>
      <c r="BQ329" s="246">
        <f>VLOOKUP($A329,Incurred_Real!$A$25:$CD$376,Incurred_Real!BQ$1,FALSE)</f>
        <v>0</v>
      </c>
      <c r="BR329" s="246">
        <f>VLOOKUP($A329,Incurred_Real!$A$25:$CD$376,Incurred_Real!BR$1,FALSE)</f>
        <v>0.13157721608926198</v>
      </c>
      <c r="BS329" s="254">
        <f t="shared" si="62"/>
        <v>1</v>
      </c>
      <c r="BT329" s="249">
        <f>1+IF(ISNA(VLOOKUP($A329,'Project labour content'!$A$7:$D$255,'Project labour content'!$D$1,FALSE)),VLOOKUP($D329,'Project labour content'!$F$6:$G$15,'Project labour content'!$G$1,FALSE),VLOOKUP($A329,'Project labour content'!$A$7:$D$255,'Project labour content'!$D$1,FALSE))*LabEsc22*1</f>
        <v>1.0019662854824154</v>
      </c>
      <c r="BU329" s="249">
        <f>1+IF(ISNA(VLOOKUP($A329,'Project labour content'!$A$7:$D$255,'Project labour content'!$D$1,FALSE)),VLOOKUP($D329,'Project labour content'!$F$6:$G$15,'Project labour content'!$G$1,FALSE),VLOOKUP($A329,'Project labour content'!$A$7:$D$255,'Project labour content'!$D$1,FALSE))*LabEsc23*1</f>
        <v>1.0039420091351465</v>
      </c>
      <c r="BV329" s="249">
        <f>1+IF(ISNA(VLOOKUP($A329,'Project labour content'!$A$7:$D$255,'Project labour content'!$D$1,FALSE)),VLOOKUP($D329,'Project labour content'!$F$6:$G$15,'Project labour content'!$G$1,FALSE),VLOOKUP($A329,'Project labour content'!$A$7:$D$255,'Project labour content'!$D$1,FALSE))*LabEsc24*1</f>
        <v>1.0058031408160193</v>
      </c>
      <c r="BW329" s="249">
        <f>1+IF(ISNA(VLOOKUP($A329,'Project labour content'!$A$7:$D$255,'Project labour content'!$D$1,FALSE)),VLOOKUP($D329,'Project labour content'!$F$6:$G$15,'Project labour content'!$G$1,FALSE),VLOOKUP($A329,'Project labour content'!$A$7:$D$255,'Project labour content'!$D$1,FALSE))*LabEsc25*1</f>
        <v>1.0082958165139349</v>
      </c>
      <c r="BX329" s="249">
        <f>1+IF(ISNA(VLOOKUP($A329,'Project labour content'!$A$7:$D$255,'Project labour content'!$D$1,FALSE)),VLOOKUP($D329,'Project labour content'!$F$6:$G$15,'Project labour content'!$G$1,FALSE),VLOOKUP($A329,'Project labour content'!$A$7:$D$255,'Project labour content'!$D$1,FALSE))*LabEsc26*1</f>
        <v>1.011012417578713</v>
      </c>
      <c r="BY329" s="249">
        <f>1+IF(ISNA(VLOOKUP($A329,'Project labour content'!$A$7:$D$255,'Project labour content'!$D$1,FALSE)),VLOOKUP($D329,'Project labour content'!$F$6:$G$15,'Project labour content'!$G$1,FALSE),VLOOKUP($A329,'Project labour content'!$A$7:$D$255,'Project labour content'!$D$1,FALSE))*LabEsc27*1</f>
        <v>1.012695038484374</v>
      </c>
      <c r="BZ329" s="249">
        <f>1+IF(ISNA(VLOOKUP($A329,'Project labour content'!$A$7:$D$255,'Project labour content'!$D$1,FALSE)),VLOOKUP($D329,'Project labour content'!$F$6:$G$15,'Project labour content'!$G$1,FALSE),VLOOKUP($A329,'Project labour content'!$A$7:$D$255,'Project labour content'!$D$1,FALSE))*LabEsc28*1</f>
        <v>1.0139620520263368</v>
      </c>
      <c r="CA329" s="249">
        <f>1+IF(ISNA(VLOOKUP($A329,'Project labour content'!$A$7:$D$255,'Project labour content'!$D$1,FALSE)),VLOOKUP($D329,'Project labour content'!$F$6:$G$15,'Project labour content'!$G$1,FALSE),VLOOKUP($A329,'Project labour content'!$A$7:$D$255,'Project labour content'!$D$1,FALSE))*LabEsc29*1</f>
        <v>1.0159953553584786</v>
      </c>
      <c r="CB329" s="250" t="str">
        <f>IF(ISNA(VLOOKUP($A329,'Project labour content'!$A$7:$D$255,'Project labour content'!$D$1,FALSE)),"Category","Project")</f>
        <v>Project</v>
      </c>
      <c r="CD329" s="247" t="str">
        <f t="shared" si="63"/>
        <v>15271</v>
      </c>
    </row>
    <row r="330" spans="1:82" x14ac:dyDescent="0.15">
      <c r="A330" s="11" t="s">
        <v>985</v>
      </c>
      <c r="B330" s="11" t="str">
        <f>VLOOKUP($A330,'Incurred Real 2022$'!$A$25:$AC$426,'Incurred Real 2022$'!B$1,FALSE)</f>
        <v>Wide Area Monitoring Scheme</v>
      </c>
      <c r="C330" s="11" t="str">
        <f>VLOOKUP($A330,'Incurred Real 2022$'!$A$25:$AC$426,'Incurred Real 2022$'!C$1,FALSE)</f>
        <v>ExAnte</v>
      </c>
      <c r="D330" s="11" t="str">
        <f>VLOOKUP($A330,'Incurred Real 2022$'!$A$25:$AC$426,'Incurred Real 2022$'!D$1,FALSE)</f>
        <v>Security/Compliance</v>
      </c>
      <c r="E330" s="11" t="str">
        <f>VLOOKUP($A330,'Incurred Real 2022$'!$A$25:$AC$426,'Incurred Real 2022$'!E$1,FALSE)</f>
        <v>Proposed</v>
      </c>
      <c r="F330" s="105" t="str">
        <f>IF(VLOOKUP($A330,'Incurred Real 2022$'!$A$25:$AC$426,'Incurred Real 2022$'!F$1,FALSE)=0,"",VLOOKUP($A330,'Incurred Real 2022$'!$A$25:$AC$426,'Incurred Real 2022$'!F$1,FALSE))</f>
        <v/>
      </c>
      <c r="G330" s="105" t="str">
        <f>IF(VLOOKUP($A330,'Incurred Real 2022$'!$A$25:$AC$426,'Incurred Real 2022$'!G$1,FALSE)=0,"",VLOOKUP($A330,'Incurred Real 2022$'!$A$25:$AC$426,'Incurred Real 2022$'!G$1,FALSE))</f>
        <v/>
      </c>
      <c r="H330" s="105" t="str">
        <f>IF(VLOOKUP($A330,'Incurred Real 2022$'!$A$25:$AC$426,'Incurred Real 2022$'!H$1,FALSE)=0,"",VLOOKUP($A330,'Incurred Real 2022$'!$A$25:$AC$426,'Incurred Real 2022$'!H$1,FALSE))</f>
        <v/>
      </c>
      <c r="I330" s="105" t="str">
        <f>IF(VLOOKUP($A330,'Incurred Real 2022$'!$A$25:$AC$426,'Incurred Real 2022$'!I$1,FALSE)=0,"",VLOOKUP($A330,'Incurred Real 2022$'!$A$25:$AC$426,'Incurred Real 2022$'!I$1,FALSE))</f>
        <v/>
      </c>
      <c r="J330" s="105" t="str">
        <f>IF(VLOOKUP($A330,'Incurred Real 2022$'!$A$25:$AC$426,'Incurred Real 2022$'!J$1,FALSE)=0,"",VLOOKUP($A330,'Incurred Real 2022$'!$A$25:$AC$426,'Incurred Real 2022$'!J$1,FALSE))</f>
        <v/>
      </c>
      <c r="K330" s="105" t="str">
        <f>IF(VLOOKUP($A330,'Incurred Real 2022$'!$A$25:$AC$426,'Incurred Real 2022$'!K$1,FALSE)=0,"",VLOOKUP($A330,'Incurred Real 2022$'!$A$25:$AC$426,'Incurred Real 2022$'!K$1,FALSE))</f>
        <v/>
      </c>
      <c r="L330" s="105" t="str">
        <f>IF(VLOOKUP($A330,'Incurred Real 2022$'!$A$25:$AC$426,'Incurred Real 2022$'!L$1,FALSE)=0,"",VLOOKUP($A330,'Incurred Real 2022$'!$A$25:$AC$426,'Incurred Real 2022$'!L$1,FALSE))</f>
        <v/>
      </c>
      <c r="M330" s="105" t="str">
        <f>IF(VLOOKUP($A330,'Incurred Real 2022$'!$A$25:$AC$426,'Incurred Real 2022$'!M$1,FALSE)=0,"",VLOOKUP($A330,'Incurred Real 2022$'!$A$25:$AC$426,'Incurred Real 2022$'!M$1,FALSE))</f>
        <v/>
      </c>
      <c r="N330" s="105" t="str">
        <f>IF(VLOOKUP($A330,'Incurred Real 2022$'!$A$25:$AC$426,'Incurred Real 2022$'!N$1,FALSE)=0,"",VLOOKUP($A330,'Incurred Real 2022$'!$A$25:$AC$426,'Incurred Real 2022$'!N$1,FALSE))</f>
        <v/>
      </c>
      <c r="O330" s="105" t="str">
        <f>IF(VLOOKUP($A330,'Incurred Real 2022$'!$A$25:$AC$426,'Incurred Real 2022$'!O$1,FALSE)=0,"",VLOOKUP($A330,'Incurred Real 2022$'!$A$25:$AC$426,'Incurred Real 2022$'!O$1,FALSE))</f>
        <v/>
      </c>
      <c r="P330" s="105" t="str">
        <f>IF(VLOOKUP($A330,'Incurred Real 2022$'!$A$25:$AC$426,'Incurred Real 2022$'!P$1,FALSE)=0,"",VLOOKUP($A330,'Incurred Real 2022$'!$A$25:$AC$426,'Incurred Real 2022$'!P$1,FALSE))</f>
        <v/>
      </c>
      <c r="Q330" s="105" t="str">
        <f>IF(VLOOKUP($A330,'Incurred Real 2022$'!$A$25:$AC$426,'Incurred Real 2022$'!Q$1,FALSE)=0,"",VLOOKUP($A330,'Incurred Real 2022$'!$A$25:$AC$426,'Incurred Real 2022$'!Q$1,FALSE))</f>
        <v/>
      </c>
      <c r="R330" s="105" t="str">
        <f>IF(VLOOKUP($A330,'Incurred Real 2022$'!$A$25:$AC$426,'Incurred Real 2022$'!R$1,FALSE)=0,"",VLOOKUP($A330,'Incurred Real 2022$'!$A$25:$AC$426,'Incurred Real 2022$'!R$1,FALSE))</f>
        <v/>
      </c>
      <c r="S330" s="105" t="str">
        <f>IF(VLOOKUP($A330,'Incurred Real 2022$'!$A$25:$AC$426,'Incurred Real 2022$'!S$1,FALSE)=0,"",VLOOKUP($A330,'Incurred Real 2022$'!$A$25:$AC$426,'Incurred Real 2022$'!S$1,FALSE))</f>
        <v/>
      </c>
      <c r="T330" s="105" t="str">
        <f>IF(VLOOKUP($A330,'Incurred Real 2022$'!$A$25:$AC$426,'Incurred Real 2022$'!T$1,FALSE)=0,"",VLOOKUP($A330,'Incurred Real 2022$'!$A$25:$AC$426,'Incurred Real 2022$'!T$1,FALSE))</f>
        <v/>
      </c>
      <c r="U330" s="105" t="str">
        <f>IF(VLOOKUP($A330,'Incurred Real 2022$'!$A$25:$AC$426,'Incurred Real 2022$'!U$1,FALSE)=0,"",VLOOKUP($A330,'Incurred Real 2022$'!$A$25:$AC$426,'Incurred Real 2022$'!U$1,FALSE))</f>
        <v/>
      </c>
      <c r="V330" s="13" t="str">
        <f>IF(ISTEXT(VLOOKUP($A330,'Incurred Real 2022$'!$A$25:$AC$426,'Incurred Real 2022$'!V$1,FALSE)),"",(VLOOKUP($A330,'Incurred Real 2022$'!$A$25:$AC$426,'Incurred Real 2022$'!V$1,FALSE))*BT330*Incurred_Nominal!V$15)</f>
        <v/>
      </c>
      <c r="W330" s="13" t="str">
        <f>IF(ISTEXT(VLOOKUP($A330,'Incurred Real 2022$'!$A$25:$AC$426,'Incurred Real 2022$'!W$1,FALSE)),"",(VLOOKUP($A330,'Incurred Real 2022$'!$A$25:$AC$426,'Incurred Real 2022$'!W$1,FALSE))*BU330*Incurred_Nominal!W$15)</f>
        <v/>
      </c>
      <c r="X330" s="13">
        <f>IF(ISTEXT(VLOOKUP($A330,'Incurred Real 2022$'!$A$25:$AC$426,'Incurred Real 2022$'!X$1,FALSE)),"",(VLOOKUP($A330,'Incurred Real 2022$'!$A$25:$AC$426,'Incurred Real 2022$'!X$1,FALSE))*BV330*Incurred_Nominal!X$15)</f>
        <v>1389412.3888381673</v>
      </c>
      <c r="Y330" s="13">
        <f>IF(ISTEXT(VLOOKUP($A330,'Incurred Real 2022$'!$A$25:$AC$426,'Incurred Real 2022$'!Y$1,FALSE)),"",(VLOOKUP($A330,'Incurred Real 2022$'!$A$25:$AC$426,'Incurred Real 2022$'!Y$1,FALSE))*BW330*Incurred_Nominal!Y$15)</f>
        <v>1424743.4498503278</v>
      </c>
      <c r="Z330" s="13">
        <f>IF(ISTEXT(VLOOKUP($A330,'Incurred Real 2022$'!$A$25:$AC$426,'Incurred Real 2022$'!Z$1,FALSE)),"",(VLOOKUP($A330,'Incurred Real 2022$'!$A$25:$AC$426,'Incurred Real 2022$'!Z$1,FALSE))*BX330*Incurred_Nominal!Z$15)</f>
        <v>4383458.1424157592</v>
      </c>
      <c r="AA330" s="13">
        <f>IF(ISTEXT(VLOOKUP($A330,'Incurred Real 2022$'!$A$25:$AC$426,'Incurred Real 2022$'!AA$1,FALSE)),"",(VLOOKUP($A330,'Incurred Real 2022$'!$A$25:$AC$426,'Incurred Real 2022$'!AA$1,FALSE))*BY330*Incurred_Nominal!AA$15)</f>
        <v>7488127.5500914222</v>
      </c>
      <c r="AB330" s="13" t="str">
        <f>IF(ISTEXT(VLOOKUP($A330,'Incurred Real 2022$'!$A$25:$AC$426,'Incurred Real 2022$'!AB$1,FALSE)),"",(VLOOKUP($A330,'Incurred Real 2022$'!$A$25:$AC$426,'Incurred Real 2022$'!AB$1,FALSE))*BZ330*Incurred_Nominal!AB$15)</f>
        <v/>
      </c>
      <c r="AC330" s="13" t="str">
        <f>IF(ISTEXT(VLOOKUP($A330,'Incurred Real 2022$'!$A$25:$AC$426,'Incurred Real 2022$'!AC$1,FALSE)),"",(VLOOKUP($A330,'Incurred Real 2022$'!$A$25:$AC$426,'Incurred Real 2022$'!AC$1,FALSE))*CA330*Incurred_Nominal!AC$15)</f>
        <v/>
      </c>
      <c r="AD330" s="232">
        <f t="shared" si="58"/>
        <v>14685741.531195678</v>
      </c>
      <c r="AE330" s="232">
        <f t="shared" si="59"/>
        <v>14685741.531195678</v>
      </c>
      <c r="AF330" s="239">
        <f t="shared" si="60"/>
        <v>15321713.324313302</v>
      </c>
      <c r="AG330" s="237">
        <f t="shared" si="57"/>
        <v>14962610.668274708</v>
      </c>
      <c r="AH330" s="240">
        <f t="shared" si="64"/>
        <v>1.024</v>
      </c>
      <c r="AI330" s="234">
        <f>VLOOKUP($A330,Incurred_Real!$A$25:$AP$479,Incurred_Real!AI$1,FALSE)</f>
        <v>2027</v>
      </c>
      <c r="AJ330" s="235" t="str">
        <f>VLOOKUP($A330,Incurred_Real!$A$25:$AP$479,Incurred_Real!AJ$1,FALSE)</f>
        <v/>
      </c>
      <c r="AK330" s="236">
        <f>VLOOKUP($A330,Incurred_Real!$A$25:$AP$479,Incurred_Real!AK$1,FALSE)</f>
        <v>2027</v>
      </c>
      <c r="AL330" s="235" t="str">
        <f>VLOOKUP($A330,Incurred_Real!$A$25:$AP$479,Incurred_Real!AL$1,FALSE)</f>
        <v/>
      </c>
      <c r="AM330" s="237">
        <f>IF(AL330="Commissioned Extra","",(IF((AD330)=0,0,SUMPRODUCT($F$17:$U$17,F330:U330))+VLOOKUP($A330,Incurred_Real!$A$25:$BS$376,Incurred_Real!$AO$1,FALSE)))</f>
        <v>13770747.887343796</v>
      </c>
      <c r="AN330" s="232" cm="1">
        <f t="array" ref="AN330">IF(ROUND(AE330,0)=0,0,LOOKUP(2,1/(F330:AC330&lt;&gt;""),F330:AC330))</f>
        <v>7488127.5500914222</v>
      </c>
      <c r="AO330" s="232">
        <f t="shared" si="61"/>
        <v>14685741.531195678</v>
      </c>
      <c r="AP330" s="78"/>
      <c r="AQ330" s="20"/>
      <c r="AR330" s="245">
        <f>VLOOKUP($A330,Incurred_Real!$A$25:$CD$376,Incurred_Real!AR$1,FALSE)</f>
        <v>1</v>
      </c>
      <c r="AS330" s="246">
        <f>VLOOKUP($A330,Incurred_Real!$A$25:$CD$376,Incurred_Real!AS$1,FALSE)</f>
        <v>0</v>
      </c>
      <c r="AT330" s="246">
        <f>VLOOKUP($A330,Incurred_Real!$A$25:$CD$376,Incurred_Real!AT$1,FALSE)</f>
        <v>0</v>
      </c>
      <c r="AU330" s="246">
        <f>VLOOKUP($A330,Incurred_Real!$A$25:$CD$376,Incurred_Real!AU$1,FALSE)</f>
        <v>0</v>
      </c>
      <c r="AV330" s="246">
        <f>VLOOKUP($A330,Incurred_Real!$A$25:$CD$376,Incurred_Real!AV$1,FALSE)</f>
        <v>0</v>
      </c>
      <c r="AW330" s="246">
        <f>VLOOKUP($A330,Incurred_Real!$A$25:$CD$376,Incurred_Real!AW$1,FALSE)</f>
        <v>0</v>
      </c>
      <c r="AX330" s="246">
        <f>VLOOKUP($A330,Incurred_Real!$A$25:$CD$376,Incurred_Real!AX$1,FALSE)</f>
        <v>0</v>
      </c>
      <c r="AY330" s="246">
        <f>VLOOKUP($A330,Incurred_Real!$A$25:$CD$376,Incurred_Real!AY$1,FALSE)</f>
        <v>0</v>
      </c>
      <c r="AZ330" s="246">
        <f>VLOOKUP($A330,Incurred_Real!$A$25:$CD$376,Incurred_Real!AZ$1,FALSE)</f>
        <v>0</v>
      </c>
      <c r="BA330" s="246">
        <f>VLOOKUP($A330,Incurred_Real!$A$25:$CD$376,Incurred_Real!BA$1,FALSE)</f>
        <v>0</v>
      </c>
      <c r="BB330" s="246">
        <f>VLOOKUP($A330,Incurred_Real!$A$25:$CD$376,Incurred_Real!BB$1,FALSE)</f>
        <v>3.4278636206423158E-2</v>
      </c>
      <c r="BC330" s="246">
        <f>VLOOKUP($A330,Incurred_Real!$A$25:$CD$376,Incurred_Real!BC$1,FALSE)</f>
        <v>0</v>
      </c>
      <c r="BD330" s="246">
        <f>VLOOKUP($A330,Incurred_Real!$A$25:$CD$376,Incurred_Real!BD$1,FALSE)</f>
        <v>5.5037369447896604E-2</v>
      </c>
      <c r="BE330" s="246">
        <f>VLOOKUP($A330,Incurred_Real!$A$25:$CD$376,Incurred_Real!BE$1,FALSE)</f>
        <v>0</v>
      </c>
      <c r="BF330" s="246">
        <f>VLOOKUP($A330,Incurred_Real!$A$25:$CD$376,Incurred_Real!BF$1,FALSE)</f>
        <v>0</v>
      </c>
      <c r="BG330" s="246">
        <f>VLOOKUP($A330,Incurred_Real!$A$25:$CD$376,Incurred_Real!BG$1,FALSE)</f>
        <v>0.91068399434568026</v>
      </c>
      <c r="BH330" s="246">
        <f>VLOOKUP($A330,Incurred_Real!$A$25:$CD$376,Incurred_Real!BH$1,FALSE)</f>
        <v>0</v>
      </c>
      <c r="BI330" s="246">
        <f>VLOOKUP($A330,Incurred_Real!$A$25:$CD$376,Incurred_Real!BI$1,FALSE)</f>
        <v>0</v>
      </c>
      <c r="BJ330" s="246">
        <f>VLOOKUP($A330,Incurred_Real!$A$25:$CD$376,Incurred_Real!BJ$1,FALSE)</f>
        <v>0</v>
      </c>
      <c r="BK330" s="246">
        <f>VLOOKUP($A330,Incurred_Real!$A$25:$CD$376,Incurred_Real!BK$1,FALSE)</f>
        <v>0</v>
      </c>
      <c r="BL330" s="246">
        <f>VLOOKUP($A330,Incurred_Real!$A$25:$CD$376,Incurred_Real!BL$1,FALSE)</f>
        <v>0</v>
      </c>
      <c r="BM330" s="246">
        <f>VLOOKUP($A330,Incurred_Real!$A$25:$CD$376,Incurred_Real!BM$1,FALSE)</f>
        <v>0</v>
      </c>
      <c r="BN330" s="246">
        <f>VLOOKUP($A330,Incurred_Real!$A$25:$CD$376,Incurred_Real!BN$1,FALSE)</f>
        <v>0</v>
      </c>
      <c r="BO330" s="246">
        <f>VLOOKUP($A330,Incurred_Real!$A$25:$CD$376,Incurred_Real!BO$1,FALSE)</f>
        <v>0</v>
      </c>
      <c r="BP330" s="246">
        <f>VLOOKUP($A330,Incurred_Real!$A$25:$CD$376,Incurred_Real!BP$1,FALSE)</f>
        <v>0</v>
      </c>
      <c r="BQ330" s="246">
        <f>VLOOKUP($A330,Incurred_Real!$A$25:$CD$376,Incurred_Real!BQ$1,FALSE)</f>
        <v>0</v>
      </c>
      <c r="BR330" s="246">
        <f>VLOOKUP($A330,Incurred_Real!$A$25:$CD$376,Incurred_Real!BR$1,FALSE)</f>
        <v>0</v>
      </c>
      <c r="BS330" s="254">
        <f t="shared" si="62"/>
        <v>1</v>
      </c>
      <c r="BT330" s="249">
        <f>1+IF(ISNA(VLOOKUP($A330,'Project labour content'!$A$7:$D$255,'Project labour content'!$D$1,FALSE)),VLOOKUP($D330,'Project labour content'!$F$6:$G$15,'Project labour content'!$G$1,FALSE),VLOOKUP($A330,'Project labour content'!$A$7:$D$255,'Project labour content'!$D$1,FALSE))*LabEsc22*1</f>
        <v>1.0011042286884926</v>
      </c>
      <c r="BU330" s="249">
        <f>1+IF(ISNA(VLOOKUP($A330,'Project labour content'!$A$7:$D$255,'Project labour content'!$D$1,FALSE)),VLOOKUP($D330,'Project labour content'!$F$6:$G$15,'Project labour content'!$G$1,FALSE),VLOOKUP($A330,'Project labour content'!$A$7:$D$255,'Project labour content'!$D$1,FALSE))*LabEsc23*1</f>
        <v>1.0022137576746899</v>
      </c>
      <c r="BV330" s="249">
        <f>1+IF(ISNA(VLOOKUP($A330,'Project labour content'!$A$7:$D$255,'Project labour content'!$D$1,FALSE)),VLOOKUP($D330,'Project labour content'!$F$6:$G$15,'Project labour content'!$G$1,FALSE),VLOOKUP($A330,'Project labour content'!$A$7:$D$255,'Project labour content'!$D$1,FALSE))*LabEsc24*1</f>
        <v>1.0032589339796878</v>
      </c>
      <c r="BW330" s="249">
        <f>1+IF(ISNA(VLOOKUP($A330,'Project labour content'!$A$7:$D$255,'Project labour content'!$D$1,FALSE)),VLOOKUP($D330,'Project labour content'!$F$6:$G$15,'Project labour content'!$G$1,FALSE),VLOOKUP($A330,'Project labour content'!$A$7:$D$255,'Project labour content'!$D$1,FALSE))*LabEsc25*1</f>
        <v>1.0046587734441814</v>
      </c>
      <c r="BX330" s="249">
        <f>1+IF(ISNA(VLOOKUP($A330,'Project labour content'!$A$7:$D$255,'Project labour content'!$D$1,FALSE)),VLOOKUP($D330,'Project labour content'!$F$6:$G$15,'Project labour content'!$G$1,FALSE),VLOOKUP($A330,'Project labour content'!$A$7:$D$255,'Project labour content'!$D$1,FALSE))*LabEsc26*1</f>
        <v>1.0061843651539024</v>
      </c>
      <c r="BY330" s="249">
        <f>1+IF(ISNA(VLOOKUP($A330,'Project labour content'!$A$7:$D$255,'Project labour content'!$D$1,FALSE)),VLOOKUP($D330,'Project labour content'!$F$6:$G$15,'Project labour content'!$G$1,FALSE),VLOOKUP($A330,'Project labour content'!$A$7:$D$255,'Project labour content'!$D$1,FALSE))*LabEsc27*1</f>
        <v>1.0071292931882616</v>
      </c>
      <c r="BZ330" s="249">
        <f>1+IF(ISNA(VLOOKUP($A330,'Project labour content'!$A$7:$D$255,'Project labour content'!$D$1,FALSE)),VLOOKUP($D330,'Project labour content'!$F$6:$G$15,'Project labour content'!$G$1,FALSE),VLOOKUP($A330,'Project labour content'!$A$7:$D$255,'Project labour content'!$D$1,FALSE))*LabEsc28*1</f>
        <v>1.0078408239981342</v>
      </c>
      <c r="CA330" s="249">
        <f>1+IF(ISNA(VLOOKUP($A330,'Project labour content'!$A$7:$D$255,'Project labour content'!$D$1,FALSE)),VLOOKUP($D330,'Project labour content'!$F$6:$G$15,'Project labour content'!$G$1,FALSE),VLOOKUP($A330,'Project labour content'!$A$7:$D$255,'Project labour content'!$D$1,FALSE))*LabEsc29*1</f>
        <v>1.0089826886418178</v>
      </c>
      <c r="CB330" s="250" t="str">
        <f>IF(ISNA(VLOOKUP($A330,'Project labour content'!$A$7:$D$255,'Project labour content'!$D$1,FALSE)),"Category","Project")</f>
        <v>Project</v>
      </c>
      <c r="CD330" s="247" t="str">
        <f t="shared" si="63"/>
        <v>15272</v>
      </c>
    </row>
    <row r="331" spans="1:82" x14ac:dyDescent="0.15">
      <c r="A331" s="11" t="s">
        <v>942</v>
      </c>
      <c r="B331" s="11" t="str">
        <f>VLOOKUP($A331,'Incurred Real 2022$'!$A$25:$AC$426,'Incurred Real 2022$'!B$1,FALSE)</f>
        <v>Asset Technical Drawing Management System Upgrade 2024-2028</v>
      </c>
      <c r="C331" s="11" t="str">
        <f>VLOOKUP($A331,'Incurred Real 2022$'!$A$25:$AC$426,'Incurred Real 2022$'!C$1,FALSE)</f>
        <v>ExAnte</v>
      </c>
      <c r="D331" s="11" t="str">
        <f>VLOOKUP($A331,'Incurred Real 2022$'!$A$25:$AC$426,'Incurred Real 2022$'!D$1,FALSE)</f>
        <v>Replacement</v>
      </c>
      <c r="E331" s="11" t="str">
        <f>VLOOKUP($A331,'Incurred Real 2022$'!$A$25:$AC$426,'Incurred Real 2022$'!E$1,FALSE)</f>
        <v>Potential</v>
      </c>
      <c r="F331" s="105" t="str">
        <f>IF(VLOOKUP($A331,'Incurred Real 2022$'!$A$25:$AC$426,'Incurred Real 2022$'!F$1,FALSE)=0,"",VLOOKUP($A331,'Incurred Real 2022$'!$A$25:$AC$426,'Incurred Real 2022$'!F$1,FALSE))</f>
        <v/>
      </c>
      <c r="G331" s="105" t="str">
        <f>IF(VLOOKUP($A331,'Incurred Real 2022$'!$A$25:$AC$426,'Incurred Real 2022$'!G$1,FALSE)=0,"",VLOOKUP($A331,'Incurred Real 2022$'!$A$25:$AC$426,'Incurred Real 2022$'!G$1,FALSE))</f>
        <v/>
      </c>
      <c r="H331" s="105" t="str">
        <f>IF(VLOOKUP($A331,'Incurred Real 2022$'!$A$25:$AC$426,'Incurred Real 2022$'!H$1,FALSE)=0,"",VLOOKUP($A331,'Incurred Real 2022$'!$A$25:$AC$426,'Incurred Real 2022$'!H$1,FALSE))</f>
        <v/>
      </c>
      <c r="I331" s="105" t="str">
        <f>IF(VLOOKUP($A331,'Incurred Real 2022$'!$A$25:$AC$426,'Incurred Real 2022$'!I$1,FALSE)=0,"",VLOOKUP($A331,'Incurred Real 2022$'!$A$25:$AC$426,'Incurred Real 2022$'!I$1,FALSE))</f>
        <v/>
      </c>
      <c r="J331" s="105" t="str">
        <f>IF(VLOOKUP($A331,'Incurred Real 2022$'!$A$25:$AC$426,'Incurred Real 2022$'!J$1,FALSE)=0,"",VLOOKUP($A331,'Incurred Real 2022$'!$A$25:$AC$426,'Incurred Real 2022$'!J$1,FALSE))</f>
        <v/>
      </c>
      <c r="K331" s="105" t="str">
        <f>IF(VLOOKUP($A331,'Incurred Real 2022$'!$A$25:$AC$426,'Incurred Real 2022$'!K$1,FALSE)=0,"",VLOOKUP($A331,'Incurred Real 2022$'!$A$25:$AC$426,'Incurred Real 2022$'!K$1,FALSE))</f>
        <v/>
      </c>
      <c r="L331" s="105" t="str">
        <f>IF(VLOOKUP($A331,'Incurred Real 2022$'!$A$25:$AC$426,'Incurred Real 2022$'!L$1,FALSE)=0,"",VLOOKUP($A331,'Incurred Real 2022$'!$A$25:$AC$426,'Incurred Real 2022$'!L$1,FALSE))</f>
        <v/>
      </c>
      <c r="M331" s="105" t="str">
        <f>IF(VLOOKUP($A331,'Incurred Real 2022$'!$A$25:$AC$426,'Incurred Real 2022$'!M$1,FALSE)=0,"",VLOOKUP($A331,'Incurred Real 2022$'!$A$25:$AC$426,'Incurred Real 2022$'!M$1,FALSE))</f>
        <v/>
      </c>
      <c r="N331" s="105" t="str">
        <f>IF(VLOOKUP($A331,'Incurred Real 2022$'!$A$25:$AC$426,'Incurred Real 2022$'!N$1,FALSE)=0,"",VLOOKUP($A331,'Incurred Real 2022$'!$A$25:$AC$426,'Incurred Real 2022$'!N$1,FALSE))</f>
        <v/>
      </c>
      <c r="O331" s="105" t="str">
        <f>IF(VLOOKUP($A331,'Incurred Real 2022$'!$A$25:$AC$426,'Incurred Real 2022$'!O$1,FALSE)=0,"",VLOOKUP($A331,'Incurred Real 2022$'!$A$25:$AC$426,'Incurred Real 2022$'!O$1,FALSE))</f>
        <v/>
      </c>
      <c r="P331" s="105" t="str">
        <f>IF(VLOOKUP($A331,'Incurred Real 2022$'!$A$25:$AC$426,'Incurred Real 2022$'!P$1,FALSE)=0,"",VLOOKUP($A331,'Incurred Real 2022$'!$A$25:$AC$426,'Incurred Real 2022$'!P$1,FALSE))</f>
        <v/>
      </c>
      <c r="Q331" s="105" t="str">
        <f>IF(VLOOKUP($A331,'Incurred Real 2022$'!$A$25:$AC$426,'Incurred Real 2022$'!Q$1,FALSE)=0,"",VLOOKUP($A331,'Incurred Real 2022$'!$A$25:$AC$426,'Incurred Real 2022$'!Q$1,FALSE))</f>
        <v/>
      </c>
      <c r="R331" s="105" t="str">
        <f>IF(VLOOKUP($A331,'Incurred Real 2022$'!$A$25:$AC$426,'Incurred Real 2022$'!R$1,FALSE)=0,"",VLOOKUP($A331,'Incurred Real 2022$'!$A$25:$AC$426,'Incurred Real 2022$'!R$1,FALSE))</f>
        <v/>
      </c>
      <c r="S331" s="105" t="str">
        <f>IF(VLOOKUP($A331,'Incurred Real 2022$'!$A$25:$AC$426,'Incurred Real 2022$'!S$1,FALSE)=0,"",VLOOKUP($A331,'Incurred Real 2022$'!$A$25:$AC$426,'Incurred Real 2022$'!S$1,FALSE))</f>
        <v/>
      </c>
      <c r="T331" s="105" t="str">
        <f>IF(VLOOKUP($A331,'Incurred Real 2022$'!$A$25:$AC$426,'Incurred Real 2022$'!T$1,FALSE)=0,"",VLOOKUP($A331,'Incurred Real 2022$'!$A$25:$AC$426,'Incurred Real 2022$'!T$1,FALSE))</f>
        <v/>
      </c>
      <c r="U331" s="105" t="str">
        <f>IF(VLOOKUP($A331,'Incurred Real 2022$'!$A$25:$AC$426,'Incurred Real 2022$'!U$1,FALSE)=0,"",VLOOKUP($A331,'Incurred Real 2022$'!$A$25:$AC$426,'Incurred Real 2022$'!U$1,FALSE))</f>
        <v/>
      </c>
      <c r="V331" s="13" t="str">
        <f>IF(ISTEXT(VLOOKUP($A331,'Incurred Real 2022$'!$A$25:$AC$426,'Incurred Real 2022$'!V$1,FALSE)),"",(VLOOKUP($A331,'Incurred Real 2022$'!$A$25:$AC$426,'Incurred Real 2022$'!V$1,FALSE))*BT331*Incurred_Nominal!V$15)</f>
        <v/>
      </c>
      <c r="W331" s="13" t="str">
        <f>IF(ISTEXT(VLOOKUP($A331,'Incurred Real 2022$'!$A$25:$AC$426,'Incurred Real 2022$'!W$1,FALSE)),"",(VLOOKUP($A331,'Incurred Real 2022$'!$A$25:$AC$426,'Incurred Real 2022$'!W$1,FALSE))*BU331*Incurred_Nominal!W$15)</f>
        <v/>
      </c>
      <c r="X331" s="13" t="str">
        <f>IF(ISTEXT(VLOOKUP($A331,'Incurred Real 2022$'!$A$25:$AC$426,'Incurred Real 2022$'!X$1,FALSE)),"",(VLOOKUP($A331,'Incurred Real 2022$'!$A$25:$AC$426,'Incurred Real 2022$'!X$1,FALSE))*BV331*Incurred_Nominal!X$15)</f>
        <v/>
      </c>
      <c r="Y331" s="13" t="str">
        <f>IF(ISTEXT(VLOOKUP($A331,'Incurred Real 2022$'!$A$25:$AC$426,'Incurred Real 2022$'!Y$1,FALSE)),"",(VLOOKUP($A331,'Incurred Real 2022$'!$A$25:$AC$426,'Incurred Real 2022$'!Y$1,FALSE))*BW331*Incurred_Nominal!Y$15)</f>
        <v/>
      </c>
      <c r="Z331" s="13">
        <f>IF(ISTEXT(VLOOKUP($A331,'Incurred Real 2022$'!$A$25:$AC$426,'Incurred Real 2022$'!Z$1,FALSE)),"",(VLOOKUP($A331,'Incurred Real 2022$'!$A$25:$AC$426,'Incurred Real 2022$'!Z$1,FALSE))*BX331*Incurred_Nominal!Z$15)</f>
        <v>1699902.7809155926</v>
      </c>
      <c r="AA331" s="13" t="str">
        <f>IF(ISTEXT(VLOOKUP($A331,'Incurred Real 2022$'!$A$25:$AC$426,'Incurred Real 2022$'!AA$1,FALSE)),"",(VLOOKUP($A331,'Incurred Real 2022$'!$A$25:$AC$426,'Incurred Real 2022$'!AA$1,FALSE))*BY331*Incurred_Nominal!AA$15)</f>
        <v/>
      </c>
      <c r="AB331" s="13" t="str">
        <f>IF(ISTEXT(VLOOKUP($A331,'Incurred Real 2022$'!$A$25:$AC$426,'Incurred Real 2022$'!AB$1,FALSE)),"",(VLOOKUP($A331,'Incurred Real 2022$'!$A$25:$AC$426,'Incurred Real 2022$'!AB$1,FALSE))*BZ331*Incurred_Nominal!AB$15)</f>
        <v/>
      </c>
      <c r="AC331" s="13" t="str">
        <f>IF(ISTEXT(VLOOKUP($A331,'Incurred Real 2022$'!$A$25:$AC$426,'Incurred Real 2022$'!AC$1,FALSE)),"",(VLOOKUP($A331,'Incurred Real 2022$'!$A$25:$AC$426,'Incurred Real 2022$'!AC$1,FALSE))*CA331*Incurred_Nominal!AC$15)</f>
        <v/>
      </c>
      <c r="AD331" s="232">
        <f t="shared" si="58"/>
        <v>1699902.7809155926</v>
      </c>
      <c r="AE331" s="232">
        <f t="shared" si="59"/>
        <v>1699902.7809155926</v>
      </c>
      <c r="AF331" s="239">
        <f t="shared" si="60"/>
        <v>1782477.2584013483</v>
      </c>
      <c r="AG331" s="237">
        <f t="shared" si="57"/>
        <v>1699902.7809155926</v>
      </c>
      <c r="AH331" s="240">
        <f t="shared" si="64"/>
        <v>1.048576</v>
      </c>
      <c r="AI331" s="234">
        <f>VLOOKUP($A331,Incurred_Real!$A$25:$AP$479,Incurred_Real!AI$1,FALSE)</f>
        <v>2026</v>
      </c>
      <c r="AJ331" s="235" t="str">
        <f>VLOOKUP($A331,Incurred_Real!$A$25:$AP$479,Incurred_Real!AJ$1,FALSE)</f>
        <v/>
      </c>
      <c r="AK331" s="236">
        <f>VLOOKUP($A331,Incurred_Real!$A$25:$AP$479,Incurred_Real!AK$1,FALSE)</f>
        <v>2026</v>
      </c>
      <c r="AL331" s="235" t="str">
        <f>VLOOKUP($A331,Incurred_Real!$A$25:$AP$479,Incurred_Real!AL$1,FALSE)</f>
        <v/>
      </c>
      <c r="AM331" s="237">
        <f>IF(AL331="Commissioned Extra","",(IF((AD331)=0,0,SUMPRODUCT($F$17:$U$17,F331:U331))+VLOOKUP($A331,Incurred_Real!$A$25:$BS$376,Incurred_Real!$AO$1,FALSE)))</f>
        <v>1602043.0888377069</v>
      </c>
      <c r="AN331" s="232" cm="1">
        <f t="array" ref="AN331">IF(ROUND(AE331,0)=0,0,LOOKUP(2,1/(F331:AC331&lt;&gt;""),F331:AC331))</f>
        <v>1699902.7809155926</v>
      </c>
      <c r="AO331" s="232">
        <f t="shared" si="61"/>
        <v>1699902.7809155926</v>
      </c>
      <c r="AP331" s="78"/>
      <c r="AQ331" s="20"/>
      <c r="AR331" s="245">
        <f>VLOOKUP($A331,Incurred_Real!$A$25:$CD$376,Incurred_Real!AR$1,FALSE)</f>
        <v>1</v>
      </c>
      <c r="AS331" s="246">
        <f>VLOOKUP($A331,Incurred_Real!$A$25:$CD$376,Incurred_Real!AS$1,FALSE)</f>
        <v>0</v>
      </c>
      <c r="AT331" s="246">
        <f>VLOOKUP($A331,Incurred_Real!$A$25:$CD$376,Incurred_Real!AT$1,FALSE)</f>
        <v>0</v>
      </c>
      <c r="AU331" s="246">
        <f>VLOOKUP($A331,Incurred_Real!$A$25:$CD$376,Incurred_Real!AU$1,FALSE)</f>
        <v>0</v>
      </c>
      <c r="AV331" s="246">
        <f>VLOOKUP($A331,Incurred_Real!$A$25:$CD$376,Incurred_Real!AV$1,FALSE)</f>
        <v>1</v>
      </c>
      <c r="AW331" s="246">
        <f>VLOOKUP($A331,Incurred_Real!$A$25:$CD$376,Incurred_Real!AW$1,FALSE)</f>
        <v>0</v>
      </c>
      <c r="AX331" s="246">
        <f>VLOOKUP($A331,Incurred_Real!$A$25:$CD$376,Incurred_Real!AX$1,FALSE)</f>
        <v>0</v>
      </c>
      <c r="AY331" s="246">
        <f>VLOOKUP($A331,Incurred_Real!$A$25:$CD$376,Incurred_Real!AY$1,FALSE)</f>
        <v>0</v>
      </c>
      <c r="AZ331" s="246">
        <f>VLOOKUP($A331,Incurred_Real!$A$25:$CD$376,Incurred_Real!AZ$1,FALSE)</f>
        <v>0</v>
      </c>
      <c r="BA331" s="246">
        <f>VLOOKUP($A331,Incurred_Real!$A$25:$CD$376,Incurred_Real!BA$1,FALSE)</f>
        <v>0</v>
      </c>
      <c r="BB331" s="246">
        <f>VLOOKUP($A331,Incurred_Real!$A$25:$CD$376,Incurred_Real!BB$1,FALSE)</f>
        <v>0</v>
      </c>
      <c r="BC331" s="246">
        <f>VLOOKUP($A331,Incurred_Real!$A$25:$CD$376,Incurred_Real!BC$1,FALSE)</f>
        <v>0</v>
      </c>
      <c r="BD331" s="246">
        <f>VLOOKUP($A331,Incurred_Real!$A$25:$CD$376,Incurred_Real!BD$1,FALSE)</f>
        <v>0</v>
      </c>
      <c r="BE331" s="246">
        <f>VLOOKUP($A331,Incurred_Real!$A$25:$CD$376,Incurred_Real!BE$1,FALSE)</f>
        <v>0</v>
      </c>
      <c r="BF331" s="246">
        <f>VLOOKUP($A331,Incurred_Real!$A$25:$CD$376,Incurred_Real!BF$1,FALSE)</f>
        <v>0</v>
      </c>
      <c r="BG331" s="246">
        <f>VLOOKUP($A331,Incurred_Real!$A$25:$CD$376,Incurred_Real!BG$1,FALSE)</f>
        <v>0</v>
      </c>
      <c r="BH331" s="246">
        <f>VLOOKUP($A331,Incurred_Real!$A$25:$CD$376,Incurred_Real!BH$1,FALSE)</f>
        <v>0</v>
      </c>
      <c r="BI331" s="246">
        <f>VLOOKUP($A331,Incurred_Real!$A$25:$CD$376,Incurred_Real!BI$1,FALSE)</f>
        <v>0</v>
      </c>
      <c r="BJ331" s="246">
        <f>VLOOKUP($A331,Incurred_Real!$A$25:$CD$376,Incurred_Real!BJ$1,FALSE)</f>
        <v>0</v>
      </c>
      <c r="BK331" s="246">
        <f>VLOOKUP($A331,Incurred_Real!$A$25:$CD$376,Incurred_Real!BK$1,FALSE)</f>
        <v>0</v>
      </c>
      <c r="BL331" s="246">
        <f>VLOOKUP($A331,Incurred_Real!$A$25:$CD$376,Incurred_Real!BL$1,FALSE)</f>
        <v>0</v>
      </c>
      <c r="BM331" s="246">
        <f>VLOOKUP($A331,Incurred_Real!$A$25:$CD$376,Incurred_Real!BM$1,FALSE)</f>
        <v>0</v>
      </c>
      <c r="BN331" s="246">
        <f>VLOOKUP($A331,Incurred_Real!$A$25:$CD$376,Incurred_Real!BN$1,FALSE)</f>
        <v>0</v>
      </c>
      <c r="BO331" s="246">
        <f>VLOOKUP($A331,Incurred_Real!$A$25:$CD$376,Incurred_Real!BO$1,FALSE)</f>
        <v>0</v>
      </c>
      <c r="BP331" s="246">
        <f>VLOOKUP($A331,Incurred_Real!$A$25:$CD$376,Incurred_Real!BP$1,FALSE)</f>
        <v>0</v>
      </c>
      <c r="BQ331" s="246">
        <f>VLOOKUP($A331,Incurred_Real!$A$25:$CD$376,Incurred_Real!BQ$1,FALSE)</f>
        <v>0</v>
      </c>
      <c r="BR331" s="246">
        <f>VLOOKUP($A331,Incurred_Real!$A$25:$CD$376,Incurred_Real!BR$1,FALSE)</f>
        <v>0</v>
      </c>
      <c r="BS331" s="254">
        <f t="shared" si="62"/>
        <v>1</v>
      </c>
      <c r="BT331" s="249">
        <f>1+IF(ISNA(VLOOKUP($A331,'Project labour content'!$A$7:$D$255,'Project labour content'!$D$1,FALSE)),VLOOKUP($D331,'Project labour content'!$F$6:$G$15,'Project labour content'!$G$1,FALSE),VLOOKUP($A331,'Project labour content'!$A$7:$D$255,'Project labour content'!$D$1,FALSE))*LabEsc22*1</f>
        <v>1.0031754093187104</v>
      </c>
      <c r="BU331" s="249">
        <f>1+IF(ISNA(VLOOKUP($A331,'Project labour content'!$A$7:$D$255,'Project labour content'!$D$1,FALSE)),VLOOKUP($D331,'Project labour content'!$F$6:$G$15,'Project labour content'!$G$1,FALSE),VLOOKUP($A331,'Project labour content'!$A$7:$D$255,'Project labour content'!$D$1,FALSE))*LabEsc23*1</f>
        <v>1.0063660606021509</v>
      </c>
      <c r="BV331" s="249">
        <f>1+IF(ISNA(VLOOKUP($A331,'Project labour content'!$A$7:$D$255,'Project labour content'!$D$1,FALSE)),VLOOKUP($D331,'Project labour content'!$F$6:$G$15,'Project labour content'!$G$1,FALSE),VLOOKUP($A331,'Project labour content'!$A$7:$D$255,'Project labour content'!$D$1,FALSE))*LabEsc24*1</f>
        <v>1.0093716541111517</v>
      </c>
      <c r="BW331" s="249">
        <f>1+IF(ISNA(VLOOKUP($A331,'Project labour content'!$A$7:$D$255,'Project labour content'!$D$1,FALSE)),VLOOKUP($D331,'Project labour content'!$F$6:$G$15,'Project labour content'!$G$1,FALSE),VLOOKUP($A331,'Project labour content'!$A$7:$D$255,'Project labour content'!$D$1,FALSE))*LabEsc25*1</f>
        <v>1.0133971456842068</v>
      </c>
      <c r="BX331" s="249">
        <f>1+IF(ISNA(VLOOKUP($A331,'Project labour content'!$A$7:$D$255,'Project labour content'!$D$1,FALSE)),VLOOKUP($D331,'Project labour content'!$F$6:$G$15,'Project labour content'!$G$1,FALSE),VLOOKUP($A331,'Project labour content'!$A$7:$D$255,'Project labour content'!$D$1,FALSE))*LabEsc26*1</f>
        <v>1.0177842605835747</v>
      </c>
      <c r="BY331" s="249">
        <f>1+IF(ISNA(VLOOKUP($A331,'Project labour content'!$A$7:$D$255,'Project labour content'!$D$1,FALSE)),VLOOKUP($D331,'Project labour content'!$F$6:$G$15,'Project labour content'!$G$1,FALSE),VLOOKUP($A331,'Project labour content'!$A$7:$D$255,'Project labour content'!$D$1,FALSE))*LabEsc27*1</f>
        <v>1.0205015720581678</v>
      </c>
      <c r="BZ331" s="249">
        <f>1+IF(ISNA(VLOOKUP($A331,'Project labour content'!$A$7:$D$255,'Project labour content'!$D$1,FALSE)),VLOOKUP($D331,'Project labour content'!$F$6:$G$15,'Project labour content'!$G$1,FALSE),VLOOKUP($A331,'Project labour content'!$A$7:$D$255,'Project labour content'!$D$1,FALSE))*LabEsc28*1</f>
        <v>1.0225477075985363</v>
      </c>
      <c r="CA331" s="249">
        <f>1+IF(ISNA(VLOOKUP($A331,'Project labour content'!$A$7:$D$255,'Project labour content'!$D$1,FALSE)),VLOOKUP($D331,'Project labour content'!$F$6:$G$15,'Project labour content'!$G$1,FALSE),VLOOKUP($A331,'Project labour content'!$A$7:$D$255,'Project labour content'!$D$1,FALSE))*LabEsc29*1</f>
        <v>1.02583134591372</v>
      </c>
      <c r="CB331" s="250" t="str">
        <f>IF(ISNA(VLOOKUP($A331,'Project labour content'!$A$7:$D$255,'Project labour content'!$D$1,FALSE)),"Category","Project")</f>
        <v>Project</v>
      </c>
      <c r="CD331" s="247" t="str">
        <f t="shared" si="63"/>
        <v>15274</v>
      </c>
    </row>
    <row r="332" spans="1:82" x14ac:dyDescent="0.15">
      <c r="A332" s="11" t="s">
        <v>948</v>
      </c>
      <c r="B332" s="11" t="str">
        <f>VLOOKUP($A332,'Incurred Real 2022$'!$A$25:$AC$426,'Incurred Real 2022$'!B$1,FALSE)</f>
        <v>Energy Management System Functional Enhancements</v>
      </c>
      <c r="C332" s="11" t="str">
        <f>VLOOKUP($A332,'Incurred Real 2022$'!$A$25:$AC$426,'Incurred Real 2022$'!C$1,FALSE)</f>
        <v>ExAnte</v>
      </c>
      <c r="D332" s="11" t="str">
        <f>VLOOKUP($A332,'Incurred Real 2022$'!$A$25:$AC$426,'Incurred Real 2022$'!D$1,FALSE)</f>
        <v>Replacement</v>
      </c>
      <c r="E332" s="11" t="str">
        <f>VLOOKUP($A332,'Incurred Real 2022$'!$A$25:$AC$426,'Incurred Real 2022$'!E$1,FALSE)</f>
        <v>Potential</v>
      </c>
      <c r="F332" s="105" t="str">
        <f>IF(VLOOKUP($A332,'Incurred Real 2022$'!$A$25:$AC$426,'Incurred Real 2022$'!F$1,FALSE)=0,"",VLOOKUP($A332,'Incurred Real 2022$'!$A$25:$AC$426,'Incurred Real 2022$'!F$1,FALSE))</f>
        <v/>
      </c>
      <c r="G332" s="105" t="str">
        <f>IF(VLOOKUP($A332,'Incurred Real 2022$'!$A$25:$AC$426,'Incurred Real 2022$'!G$1,FALSE)=0,"",VLOOKUP($A332,'Incurred Real 2022$'!$A$25:$AC$426,'Incurred Real 2022$'!G$1,FALSE))</f>
        <v/>
      </c>
      <c r="H332" s="105" t="str">
        <f>IF(VLOOKUP($A332,'Incurred Real 2022$'!$A$25:$AC$426,'Incurred Real 2022$'!H$1,FALSE)=0,"",VLOOKUP($A332,'Incurred Real 2022$'!$A$25:$AC$426,'Incurred Real 2022$'!H$1,FALSE))</f>
        <v/>
      </c>
      <c r="I332" s="105" t="str">
        <f>IF(VLOOKUP($A332,'Incurred Real 2022$'!$A$25:$AC$426,'Incurred Real 2022$'!I$1,FALSE)=0,"",VLOOKUP($A332,'Incurred Real 2022$'!$A$25:$AC$426,'Incurred Real 2022$'!I$1,FALSE))</f>
        <v/>
      </c>
      <c r="J332" s="105" t="str">
        <f>IF(VLOOKUP($A332,'Incurred Real 2022$'!$A$25:$AC$426,'Incurred Real 2022$'!J$1,FALSE)=0,"",VLOOKUP($A332,'Incurred Real 2022$'!$A$25:$AC$426,'Incurred Real 2022$'!J$1,FALSE))</f>
        <v/>
      </c>
      <c r="K332" s="105" t="str">
        <f>IF(VLOOKUP($A332,'Incurred Real 2022$'!$A$25:$AC$426,'Incurred Real 2022$'!K$1,FALSE)=0,"",VLOOKUP($A332,'Incurred Real 2022$'!$A$25:$AC$426,'Incurred Real 2022$'!K$1,FALSE))</f>
        <v/>
      </c>
      <c r="L332" s="105" t="str">
        <f>IF(VLOOKUP($A332,'Incurred Real 2022$'!$A$25:$AC$426,'Incurred Real 2022$'!L$1,FALSE)=0,"",VLOOKUP($A332,'Incurred Real 2022$'!$A$25:$AC$426,'Incurred Real 2022$'!L$1,FALSE))</f>
        <v/>
      </c>
      <c r="M332" s="105" t="str">
        <f>IF(VLOOKUP($A332,'Incurred Real 2022$'!$A$25:$AC$426,'Incurred Real 2022$'!M$1,FALSE)=0,"",VLOOKUP($A332,'Incurred Real 2022$'!$A$25:$AC$426,'Incurred Real 2022$'!M$1,FALSE))</f>
        <v/>
      </c>
      <c r="N332" s="105" t="str">
        <f>IF(VLOOKUP($A332,'Incurred Real 2022$'!$A$25:$AC$426,'Incurred Real 2022$'!N$1,FALSE)=0,"",VLOOKUP($A332,'Incurred Real 2022$'!$A$25:$AC$426,'Incurred Real 2022$'!N$1,FALSE))</f>
        <v/>
      </c>
      <c r="O332" s="105" t="str">
        <f>IF(VLOOKUP($A332,'Incurred Real 2022$'!$A$25:$AC$426,'Incurred Real 2022$'!O$1,FALSE)=0,"",VLOOKUP($A332,'Incurred Real 2022$'!$A$25:$AC$426,'Incurred Real 2022$'!O$1,FALSE))</f>
        <v/>
      </c>
      <c r="P332" s="105" t="str">
        <f>IF(VLOOKUP($A332,'Incurred Real 2022$'!$A$25:$AC$426,'Incurred Real 2022$'!P$1,FALSE)=0,"",VLOOKUP($A332,'Incurred Real 2022$'!$A$25:$AC$426,'Incurred Real 2022$'!P$1,FALSE))</f>
        <v/>
      </c>
      <c r="Q332" s="105" t="str">
        <f>IF(VLOOKUP($A332,'Incurred Real 2022$'!$A$25:$AC$426,'Incurred Real 2022$'!Q$1,FALSE)=0,"",VLOOKUP($A332,'Incurred Real 2022$'!$A$25:$AC$426,'Incurred Real 2022$'!Q$1,FALSE))</f>
        <v/>
      </c>
      <c r="R332" s="105" t="str">
        <f>IF(VLOOKUP($A332,'Incurred Real 2022$'!$A$25:$AC$426,'Incurred Real 2022$'!R$1,FALSE)=0,"",VLOOKUP($A332,'Incurred Real 2022$'!$A$25:$AC$426,'Incurred Real 2022$'!R$1,FALSE))</f>
        <v/>
      </c>
      <c r="S332" s="105" t="str">
        <f>IF(VLOOKUP($A332,'Incurred Real 2022$'!$A$25:$AC$426,'Incurred Real 2022$'!S$1,FALSE)=0,"",VLOOKUP($A332,'Incurred Real 2022$'!$A$25:$AC$426,'Incurred Real 2022$'!S$1,FALSE))</f>
        <v/>
      </c>
      <c r="T332" s="105" t="str">
        <f>IF(VLOOKUP($A332,'Incurred Real 2022$'!$A$25:$AC$426,'Incurred Real 2022$'!T$1,FALSE)=0,"",VLOOKUP($A332,'Incurred Real 2022$'!$A$25:$AC$426,'Incurred Real 2022$'!T$1,FALSE))</f>
        <v/>
      </c>
      <c r="U332" s="105" t="str">
        <f>IF(VLOOKUP($A332,'Incurred Real 2022$'!$A$25:$AC$426,'Incurred Real 2022$'!U$1,FALSE)=0,"",VLOOKUP($A332,'Incurred Real 2022$'!$A$25:$AC$426,'Incurred Real 2022$'!U$1,FALSE))</f>
        <v/>
      </c>
      <c r="V332" s="13" t="str">
        <f>IF(ISTEXT(VLOOKUP($A332,'Incurred Real 2022$'!$A$25:$AC$426,'Incurred Real 2022$'!V$1,FALSE)),"",(VLOOKUP($A332,'Incurred Real 2022$'!$A$25:$AC$426,'Incurred Real 2022$'!V$1,FALSE))*BT332*Incurred_Nominal!V$15)</f>
        <v/>
      </c>
      <c r="W332" s="13" t="str">
        <f>IF(ISTEXT(VLOOKUP($A332,'Incurred Real 2022$'!$A$25:$AC$426,'Incurred Real 2022$'!W$1,FALSE)),"",(VLOOKUP($A332,'Incurred Real 2022$'!$A$25:$AC$426,'Incurred Real 2022$'!W$1,FALSE))*BU332*Incurred_Nominal!W$15)</f>
        <v/>
      </c>
      <c r="X332" s="13" t="str">
        <f>IF(ISTEXT(VLOOKUP($A332,'Incurred Real 2022$'!$A$25:$AC$426,'Incurred Real 2022$'!X$1,FALSE)),"",(VLOOKUP($A332,'Incurred Real 2022$'!$A$25:$AC$426,'Incurred Real 2022$'!X$1,FALSE))*BV332*Incurred_Nominal!X$15)</f>
        <v/>
      </c>
      <c r="Y332" s="13" t="str">
        <f>IF(ISTEXT(VLOOKUP($A332,'Incurred Real 2022$'!$A$25:$AC$426,'Incurred Real 2022$'!Y$1,FALSE)),"",(VLOOKUP($A332,'Incurred Real 2022$'!$A$25:$AC$426,'Incurred Real 2022$'!Y$1,FALSE))*BW332*Incurred_Nominal!Y$15)</f>
        <v/>
      </c>
      <c r="Z332" s="13">
        <f>IF(ISTEXT(VLOOKUP($A332,'Incurred Real 2022$'!$A$25:$AC$426,'Incurred Real 2022$'!Z$1,FALSE)),"",(VLOOKUP($A332,'Incurred Real 2022$'!$A$25:$AC$426,'Incurred Real 2022$'!Z$1,FALSE))*BX332*Incurred_Nominal!Z$15)</f>
        <v>1827509.5007603883</v>
      </c>
      <c r="AA332" s="13">
        <f>IF(ISTEXT(VLOOKUP($A332,'Incurred Real 2022$'!$A$25:$AC$426,'Incurred Real 2022$'!AA$1,FALSE)),"",(VLOOKUP($A332,'Incurred Real 2022$'!$A$25:$AC$426,'Incurred Real 2022$'!AA$1,FALSE))*BY332*Incurred_Nominal!AA$15)</f>
        <v>6575457.551186976</v>
      </c>
      <c r="AB332" s="13">
        <f>IF(ISTEXT(VLOOKUP($A332,'Incurred Real 2022$'!$A$25:$AC$426,'Incurred Real 2022$'!AB$1,FALSE)),"",(VLOOKUP($A332,'Incurred Real 2022$'!$A$25:$AC$426,'Incurred Real 2022$'!AB$1,FALSE))*BZ332*Incurred_Nominal!AB$15)</f>
        <v>964722.41986335802</v>
      </c>
      <c r="AC332" s="13" t="str">
        <f>IF(ISTEXT(VLOOKUP($A332,'Incurred Real 2022$'!$A$25:$AC$426,'Incurred Real 2022$'!AC$1,FALSE)),"",(VLOOKUP($A332,'Incurred Real 2022$'!$A$25:$AC$426,'Incurred Real 2022$'!AC$1,FALSE))*CA332*Incurred_Nominal!AC$15)</f>
        <v/>
      </c>
      <c r="AD332" s="232">
        <f t="shared" si="58"/>
        <v>9367689.4718107227</v>
      </c>
      <c r="AE332" s="232">
        <f t="shared" si="59"/>
        <v>9367689.4718107227</v>
      </c>
      <c r="AF332" s="239">
        <f t="shared" si="60"/>
        <v>9614273.5545481462</v>
      </c>
      <c r="AG332" s="237">
        <f t="shared" si="57"/>
        <v>9614273.5545481462</v>
      </c>
      <c r="AH332" s="240">
        <f t="shared" si="64"/>
        <v>1</v>
      </c>
      <c r="AI332" s="234">
        <f>VLOOKUP($A332,Incurred_Real!$A$25:$AP$479,Incurred_Real!AI$1,FALSE)</f>
        <v>2028</v>
      </c>
      <c r="AJ332" s="235" t="str">
        <f>VLOOKUP($A332,Incurred_Real!$A$25:$AP$479,Incurred_Real!AJ$1,FALSE)</f>
        <v/>
      </c>
      <c r="AK332" s="236">
        <f>VLOOKUP($A332,Incurred_Real!$A$25:$AP$479,Incurred_Real!AK$1,FALSE)</f>
        <v>2028</v>
      </c>
      <c r="AL332" s="235" t="str">
        <f>VLOOKUP($A332,Incurred_Real!$A$25:$AP$479,Incurred_Real!AL$1,FALSE)</f>
        <v/>
      </c>
      <c r="AM332" s="237">
        <f>IF(AL332="Commissioned Extra","",(IF((AD332)=0,0,SUMPRODUCT($F$17:$U$17,F332:U332))+VLOOKUP($A332,Incurred_Real!$A$25:$BS$376,Incurred_Real!$AO$1,FALSE)))</f>
        <v>8641053.0230680332</v>
      </c>
      <c r="AN332" s="232" cm="1">
        <f t="array" ref="AN332">IF(ROUND(AE332,0)=0,0,LOOKUP(2,1/(F332:AC332&lt;&gt;""),F332:AC332))</f>
        <v>964722.41986335802</v>
      </c>
      <c r="AO332" s="232">
        <f t="shared" si="61"/>
        <v>9367689.4718107227</v>
      </c>
      <c r="AP332" s="78"/>
      <c r="AQ332" s="20"/>
      <c r="AR332" s="245">
        <f>VLOOKUP($A332,Incurred_Real!$A$25:$CD$376,Incurred_Real!AR$1,FALSE)</f>
        <v>1</v>
      </c>
      <c r="AS332" s="246">
        <f>VLOOKUP($A332,Incurred_Real!$A$25:$CD$376,Incurred_Real!AS$1,FALSE)</f>
        <v>0</v>
      </c>
      <c r="AT332" s="246">
        <f>VLOOKUP($A332,Incurred_Real!$A$25:$CD$376,Incurred_Real!AT$1,FALSE)</f>
        <v>0</v>
      </c>
      <c r="AU332" s="246">
        <f>VLOOKUP($A332,Incurred_Real!$A$25:$CD$376,Incurred_Real!AU$1,FALSE)</f>
        <v>0</v>
      </c>
      <c r="AV332" s="246">
        <f>VLOOKUP($A332,Incurred_Real!$A$25:$CD$376,Incurred_Real!AV$1,FALSE)</f>
        <v>1</v>
      </c>
      <c r="AW332" s="246">
        <f>VLOOKUP($A332,Incurred_Real!$A$25:$CD$376,Incurred_Real!AW$1,FALSE)</f>
        <v>0</v>
      </c>
      <c r="AX332" s="246">
        <f>VLOOKUP($A332,Incurred_Real!$A$25:$CD$376,Incurred_Real!AX$1,FALSE)</f>
        <v>0</v>
      </c>
      <c r="AY332" s="246">
        <f>VLOOKUP($A332,Incurred_Real!$A$25:$CD$376,Incurred_Real!AY$1,FALSE)</f>
        <v>0</v>
      </c>
      <c r="AZ332" s="246">
        <f>VLOOKUP($A332,Incurred_Real!$A$25:$CD$376,Incurred_Real!AZ$1,FALSE)</f>
        <v>0</v>
      </c>
      <c r="BA332" s="246">
        <f>VLOOKUP($A332,Incurred_Real!$A$25:$CD$376,Incurred_Real!BA$1,FALSE)</f>
        <v>0</v>
      </c>
      <c r="BB332" s="246">
        <f>VLOOKUP($A332,Incurred_Real!$A$25:$CD$376,Incurred_Real!BB$1,FALSE)</f>
        <v>0</v>
      </c>
      <c r="BC332" s="246">
        <f>VLOOKUP($A332,Incurred_Real!$A$25:$CD$376,Incurred_Real!BC$1,FALSE)</f>
        <v>0</v>
      </c>
      <c r="BD332" s="246">
        <f>VLOOKUP($A332,Incurred_Real!$A$25:$CD$376,Incurred_Real!BD$1,FALSE)</f>
        <v>0</v>
      </c>
      <c r="BE332" s="246">
        <f>VLOOKUP($A332,Incurred_Real!$A$25:$CD$376,Incurred_Real!BE$1,FALSE)</f>
        <v>0</v>
      </c>
      <c r="BF332" s="246">
        <f>VLOOKUP($A332,Incurred_Real!$A$25:$CD$376,Incurred_Real!BF$1,FALSE)</f>
        <v>0</v>
      </c>
      <c r="BG332" s="246">
        <f>VLOOKUP($A332,Incurred_Real!$A$25:$CD$376,Incurred_Real!BG$1,FALSE)</f>
        <v>0</v>
      </c>
      <c r="BH332" s="246">
        <f>VLOOKUP($A332,Incurred_Real!$A$25:$CD$376,Incurred_Real!BH$1,FALSE)</f>
        <v>0</v>
      </c>
      <c r="BI332" s="246">
        <f>VLOOKUP($A332,Incurred_Real!$A$25:$CD$376,Incurred_Real!BI$1,FALSE)</f>
        <v>0</v>
      </c>
      <c r="BJ332" s="246">
        <f>VLOOKUP($A332,Incurred_Real!$A$25:$CD$376,Incurred_Real!BJ$1,FALSE)</f>
        <v>0</v>
      </c>
      <c r="BK332" s="246">
        <f>VLOOKUP($A332,Incurred_Real!$A$25:$CD$376,Incurred_Real!BK$1,FALSE)</f>
        <v>0</v>
      </c>
      <c r="BL332" s="246">
        <f>VLOOKUP($A332,Incurred_Real!$A$25:$CD$376,Incurred_Real!BL$1,FALSE)</f>
        <v>0</v>
      </c>
      <c r="BM332" s="246">
        <f>VLOOKUP($A332,Incurred_Real!$A$25:$CD$376,Incurred_Real!BM$1,FALSE)</f>
        <v>0</v>
      </c>
      <c r="BN332" s="246">
        <f>VLOOKUP($A332,Incurred_Real!$A$25:$CD$376,Incurred_Real!BN$1,FALSE)</f>
        <v>0</v>
      </c>
      <c r="BO332" s="246">
        <f>VLOOKUP($A332,Incurred_Real!$A$25:$CD$376,Incurred_Real!BO$1,FALSE)</f>
        <v>0</v>
      </c>
      <c r="BP332" s="246">
        <f>VLOOKUP($A332,Incurred_Real!$A$25:$CD$376,Incurred_Real!BP$1,FALSE)</f>
        <v>0</v>
      </c>
      <c r="BQ332" s="246">
        <f>VLOOKUP($A332,Incurred_Real!$A$25:$CD$376,Incurred_Real!BQ$1,FALSE)</f>
        <v>0</v>
      </c>
      <c r="BR332" s="246">
        <f>VLOOKUP($A332,Incurred_Real!$A$25:$CD$376,Incurred_Real!BR$1,FALSE)</f>
        <v>0</v>
      </c>
      <c r="BS332" s="254">
        <f t="shared" si="62"/>
        <v>1</v>
      </c>
      <c r="BT332" s="249">
        <f>1+IF(ISNA(VLOOKUP($A332,'Project labour content'!$A$7:$D$255,'Project labour content'!$D$1,FALSE)),VLOOKUP($D332,'Project labour content'!$F$6:$G$15,'Project labour content'!$G$1,FALSE),VLOOKUP($A332,'Project labour content'!$A$7:$D$255,'Project labour content'!$D$1,FALSE))*LabEsc22*1</f>
        <v>1.0046992748582495</v>
      </c>
      <c r="BU332" s="249">
        <f>1+IF(ISNA(VLOOKUP($A332,'Project labour content'!$A$7:$D$255,'Project labour content'!$D$1,FALSE)),VLOOKUP($D332,'Project labour content'!$F$6:$G$15,'Project labour content'!$G$1,FALSE),VLOOKUP($A332,'Project labour content'!$A$7:$D$255,'Project labour content'!$D$1,FALSE))*LabEsc23*1</f>
        <v>1.0094211062358187</v>
      </c>
      <c r="BV332" s="249">
        <f>1+IF(ISNA(VLOOKUP($A332,'Project labour content'!$A$7:$D$255,'Project labour content'!$D$1,FALSE)),VLOOKUP($D332,'Project labour content'!$F$6:$G$15,'Project labour content'!$G$1,FALSE),VLOOKUP($A332,'Project labour content'!$A$7:$D$255,'Project labour content'!$D$1,FALSE))*LabEsc24*1</f>
        <v>1.0138690713934888</v>
      </c>
      <c r="BW332" s="249">
        <f>1+IF(ISNA(VLOOKUP($A332,'Project labour content'!$A$7:$D$255,'Project labour content'!$D$1,FALSE)),VLOOKUP($D332,'Project labour content'!$F$6:$G$15,'Project labour content'!$G$1,FALSE),VLOOKUP($A332,'Project labour content'!$A$7:$D$255,'Project labour content'!$D$1,FALSE))*LabEsc25*1</f>
        <v>1.0198263793946618</v>
      </c>
      <c r="BX332" s="249">
        <f>1+IF(ISNA(VLOOKUP($A332,'Project labour content'!$A$7:$D$255,'Project labour content'!$D$1,FALSE)),VLOOKUP($D332,'Project labour content'!$F$6:$G$15,'Project labour content'!$G$1,FALSE),VLOOKUP($A332,'Project labour content'!$A$7:$D$255,'Project labour content'!$D$1,FALSE))*LabEsc26*1</f>
        <v>1.0263188522312734</v>
      </c>
      <c r="BY332" s="249">
        <f>1+IF(ISNA(VLOOKUP($A332,'Project labour content'!$A$7:$D$255,'Project labour content'!$D$1,FALSE)),VLOOKUP($D332,'Project labour content'!$F$6:$G$15,'Project labour content'!$G$1,FALSE),VLOOKUP($A332,'Project labour content'!$A$7:$D$255,'Project labour content'!$D$1,FALSE))*LabEsc27*1</f>
        <v>1.030340190022073</v>
      </c>
      <c r="BZ332" s="249">
        <f>1+IF(ISNA(VLOOKUP($A332,'Project labour content'!$A$7:$D$255,'Project labour content'!$D$1,FALSE)),VLOOKUP($D332,'Project labour content'!$F$6:$G$15,'Project labour content'!$G$1,FALSE),VLOOKUP($A332,'Project labour content'!$A$7:$D$255,'Project labour content'!$D$1,FALSE))*LabEsc28*1</f>
        <v>1.0333682573785452</v>
      </c>
      <c r="CA332" s="249">
        <f>1+IF(ISNA(VLOOKUP($A332,'Project labour content'!$A$7:$D$255,'Project labour content'!$D$1,FALSE)),VLOOKUP($D332,'Project labour content'!$F$6:$G$15,'Project labour content'!$G$1,FALSE),VLOOKUP($A332,'Project labour content'!$A$7:$D$255,'Project labour content'!$D$1,FALSE))*LabEsc29*1</f>
        <v>1.0382276998722118</v>
      </c>
      <c r="CB332" s="250" t="str">
        <f>IF(ISNA(VLOOKUP($A332,'Project labour content'!$A$7:$D$255,'Project labour content'!$D$1,FALSE)),"Category","Project")</f>
        <v>Project</v>
      </c>
      <c r="CD332" s="247" t="str">
        <f t="shared" si="63"/>
        <v>15276</v>
      </c>
    </row>
    <row r="333" spans="1:82" x14ac:dyDescent="0.15">
      <c r="A333" s="11" t="s">
        <v>961</v>
      </c>
      <c r="B333" s="11" t="str">
        <f>VLOOKUP($A333,'Incurred Real 2022$'!$A$25:$AC$426,'Incurred Real 2022$'!B$1,FALSE)</f>
        <v>Emergency Unit Asset Replacement 2024-2028</v>
      </c>
      <c r="C333" s="11" t="str">
        <f>VLOOKUP($A333,'Incurred Real 2022$'!$A$25:$AC$426,'Incurred Real 2022$'!C$1,FALSE)</f>
        <v>ExAnte</v>
      </c>
      <c r="D333" s="11" t="str">
        <f>VLOOKUP($A333,'Incurred Real 2022$'!$A$25:$AC$426,'Incurred Real 2022$'!D$1,FALSE)</f>
        <v>Replacement</v>
      </c>
      <c r="E333" s="11" t="str">
        <f>VLOOKUP($A333,'Incurred Real 2022$'!$A$25:$AC$426,'Incurred Real 2022$'!E$1,FALSE)</f>
        <v>Potential</v>
      </c>
      <c r="F333" s="105" t="str">
        <f>IF(VLOOKUP($A333,'Incurred Real 2022$'!$A$25:$AC$426,'Incurred Real 2022$'!F$1,FALSE)=0,"",VLOOKUP($A333,'Incurred Real 2022$'!$A$25:$AC$426,'Incurred Real 2022$'!F$1,FALSE))</f>
        <v/>
      </c>
      <c r="G333" s="105" t="str">
        <f>IF(VLOOKUP($A333,'Incurred Real 2022$'!$A$25:$AC$426,'Incurred Real 2022$'!G$1,FALSE)=0,"",VLOOKUP($A333,'Incurred Real 2022$'!$A$25:$AC$426,'Incurred Real 2022$'!G$1,FALSE))</f>
        <v/>
      </c>
      <c r="H333" s="105" t="str">
        <f>IF(VLOOKUP($A333,'Incurred Real 2022$'!$A$25:$AC$426,'Incurred Real 2022$'!H$1,FALSE)=0,"",VLOOKUP($A333,'Incurred Real 2022$'!$A$25:$AC$426,'Incurred Real 2022$'!H$1,FALSE))</f>
        <v/>
      </c>
      <c r="I333" s="105" t="str">
        <f>IF(VLOOKUP($A333,'Incurred Real 2022$'!$A$25:$AC$426,'Incurred Real 2022$'!I$1,FALSE)=0,"",VLOOKUP($A333,'Incurred Real 2022$'!$A$25:$AC$426,'Incurred Real 2022$'!I$1,FALSE))</f>
        <v/>
      </c>
      <c r="J333" s="105" t="str">
        <f>IF(VLOOKUP($A333,'Incurred Real 2022$'!$A$25:$AC$426,'Incurred Real 2022$'!J$1,FALSE)=0,"",VLOOKUP($A333,'Incurred Real 2022$'!$A$25:$AC$426,'Incurred Real 2022$'!J$1,FALSE))</f>
        <v/>
      </c>
      <c r="K333" s="105" t="str">
        <f>IF(VLOOKUP($A333,'Incurred Real 2022$'!$A$25:$AC$426,'Incurred Real 2022$'!K$1,FALSE)=0,"",VLOOKUP($A333,'Incurred Real 2022$'!$A$25:$AC$426,'Incurred Real 2022$'!K$1,FALSE))</f>
        <v/>
      </c>
      <c r="L333" s="105" t="str">
        <f>IF(VLOOKUP($A333,'Incurred Real 2022$'!$A$25:$AC$426,'Incurred Real 2022$'!L$1,FALSE)=0,"",VLOOKUP($A333,'Incurred Real 2022$'!$A$25:$AC$426,'Incurred Real 2022$'!L$1,FALSE))</f>
        <v/>
      </c>
      <c r="M333" s="105" t="str">
        <f>IF(VLOOKUP($A333,'Incurred Real 2022$'!$A$25:$AC$426,'Incurred Real 2022$'!M$1,FALSE)=0,"",VLOOKUP($A333,'Incurred Real 2022$'!$A$25:$AC$426,'Incurred Real 2022$'!M$1,FALSE))</f>
        <v/>
      </c>
      <c r="N333" s="105" t="str">
        <f>IF(VLOOKUP($A333,'Incurred Real 2022$'!$A$25:$AC$426,'Incurred Real 2022$'!N$1,FALSE)=0,"",VLOOKUP($A333,'Incurred Real 2022$'!$A$25:$AC$426,'Incurred Real 2022$'!N$1,FALSE))</f>
        <v/>
      </c>
      <c r="O333" s="105" t="str">
        <f>IF(VLOOKUP($A333,'Incurred Real 2022$'!$A$25:$AC$426,'Incurred Real 2022$'!O$1,FALSE)=0,"",VLOOKUP($A333,'Incurred Real 2022$'!$A$25:$AC$426,'Incurred Real 2022$'!O$1,FALSE))</f>
        <v/>
      </c>
      <c r="P333" s="105" t="str">
        <f>IF(VLOOKUP($A333,'Incurred Real 2022$'!$A$25:$AC$426,'Incurred Real 2022$'!P$1,FALSE)=0,"",VLOOKUP($A333,'Incurred Real 2022$'!$A$25:$AC$426,'Incurred Real 2022$'!P$1,FALSE))</f>
        <v/>
      </c>
      <c r="Q333" s="105" t="str">
        <f>IF(VLOOKUP($A333,'Incurred Real 2022$'!$A$25:$AC$426,'Incurred Real 2022$'!Q$1,FALSE)=0,"",VLOOKUP($A333,'Incurred Real 2022$'!$A$25:$AC$426,'Incurred Real 2022$'!Q$1,FALSE))</f>
        <v/>
      </c>
      <c r="R333" s="105" t="str">
        <f>IF(VLOOKUP($A333,'Incurred Real 2022$'!$A$25:$AC$426,'Incurred Real 2022$'!R$1,FALSE)=0,"",VLOOKUP($A333,'Incurred Real 2022$'!$A$25:$AC$426,'Incurred Real 2022$'!R$1,FALSE))</f>
        <v/>
      </c>
      <c r="S333" s="105" t="str">
        <f>IF(VLOOKUP($A333,'Incurred Real 2022$'!$A$25:$AC$426,'Incurred Real 2022$'!S$1,FALSE)=0,"",VLOOKUP($A333,'Incurred Real 2022$'!$A$25:$AC$426,'Incurred Real 2022$'!S$1,FALSE))</f>
        <v/>
      </c>
      <c r="T333" s="105" t="str">
        <f>IF(VLOOKUP($A333,'Incurred Real 2022$'!$A$25:$AC$426,'Incurred Real 2022$'!T$1,FALSE)=0,"",VLOOKUP($A333,'Incurred Real 2022$'!$A$25:$AC$426,'Incurred Real 2022$'!T$1,FALSE))</f>
        <v/>
      </c>
      <c r="U333" s="105" t="str">
        <f>IF(VLOOKUP($A333,'Incurred Real 2022$'!$A$25:$AC$426,'Incurred Real 2022$'!U$1,FALSE)=0,"",VLOOKUP($A333,'Incurred Real 2022$'!$A$25:$AC$426,'Incurred Real 2022$'!U$1,FALSE))</f>
        <v/>
      </c>
      <c r="V333" s="13" t="str">
        <f>IF(ISTEXT(VLOOKUP($A333,'Incurred Real 2022$'!$A$25:$AC$426,'Incurred Real 2022$'!V$1,FALSE)),"",(VLOOKUP($A333,'Incurred Real 2022$'!$A$25:$AC$426,'Incurred Real 2022$'!V$1,FALSE))*BT333*Incurred_Nominal!V$15)</f>
        <v/>
      </c>
      <c r="W333" s="13" t="str">
        <f>IF(ISTEXT(VLOOKUP($A333,'Incurred Real 2022$'!$A$25:$AC$426,'Incurred Real 2022$'!W$1,FALSE)),"",(VLOOKUP($A333,'Incurred Real 2022$'!$A$25:$AC$426,'Incurred Real 2022$'!W$1,FALSE))*BU333*Incurred_Nominal!W$15)</f>
        <v/>
      </c>
      <c r="X333" s="13">
        <f>IF(ISTEXT(VLOOKUP($A333,'Incurred Real 2022$'!$A$25:$AC$426,'Incurred Real 2022$'!X$1,FALSE)),"",(VLOOKUP($A333,'Incurred Real 2022$'!$A$25:$AC$426,'Incurred Real 2022$'!X$1,FALSE))*BV333*Incurred_Nominal!X$15)</f>
        <v>1633062.029605858</v>
      </c>
      <c r="Y333" s="13">
        <f>IF(ISTEXT(VLOOKUP($A333,'Incurred Real 2022$'!$A$25:$AC$426,'Incurred Real 2022$'!Y$1,FALSE)),"",(VLOOKUP($A333,'Incurred Real 2022$'!$A$25:$AC$426,'Incurred Real 2022$'!Y$1,FALSE))*BW333*Incurred_Nominal!Y$15)</f>
        <v>1679510.8902775091</v>
      </c>
      <c r="Z333" s="13">
        <f>IF(ISTEXT(VLOOKUP($A333,'Incurred Real 2022$'!$A$25:$AC$426,'Incurred Real 2022$'!Z$1,FALSE)),"",(VLOOKUP($A333,'Incurred Real 2022$'!$A$25:$AC$426,'Incurred Real 2022$'!Z$1,FALSE))*BX333*Incurred_Nominal!Z$15)</f>
        <v>1720738.3027427159</v>
      </c>
      <c r="AA333" s="13">
        <f>IF(ISTEXT(VLOOKUP($A333,'Incurred Real 2022$'!$A$25:$AC$426,'Incurred Real 2022$'!AA$1,FALSE)),"",(VLOOKUP($A333,'Incurred Real 2022$'!$A$25:$AC$426,'Incurred Real 2022$'!AA$1,FALSE))*BY333*Incurred_Nominal!AA$15)</f>
        <v>1762618.9934513862</v>
      </c>
      <c r="AB333" s="13">
        <f>IF(ISTEXT(VLOOKUP($A333,'Incurred Real 2022$'!$A$25:$AC$426,'Incurred Real 2022$'!AB$1,FALSE)),"",(VLOOKUP($A333,'Incurred Real 2022$'!$A$25:$AC$426,'Incurred Real 2022$'!AB$1,FALSE))*BZ333*Incurred_Nominal!AB$15)</f>
        <v>1812288.4939067301</v>
      </c>
      <c r="AC333" s="13" t="str">
        <f>IF(ISTEXT(VLOOKUP($A333,'Incurred Real 2022$'!$A$25:$AC$426,'Incurred Real 2022$'!AC$1,FALSE)),"",(VLOOKUP($A333,'Incurred Real 2022$'!$A$25:$AC$426,'Incurred Real 2022$'!AC$1,FALSE))*CA333*Incurred_Nominal!AC$15)</f>
        <v/>
      </c>
      <c r="AD333" s="232">
        <f t="shared" si="58"/>
        <v>8608218.7099842001</v>
      </c>
      <c r="AE333" s="232">
        <f t="shared" si="59"/>
        <v>8608218.7099842001</v>
      </c>
      <c r="AF333" s="239">
        <f t="shared" si="60"/>
        <v>9020467.006923249</v>
      </c>
      <c r="AG333" s="237">
        <f t="shared" si="57"/>
        <v>9020467.006923249</v>
      </c>
      <c r="AH333" s="240">
        <f t="shared" si="64"/>
        <v>1</v>
      </c>
      <c r="AI333" s="234">
        <f>VLOOKUP($A333,Incurred_Real!$A$25:$AP$479,Incurred_Real!AI$1,FALSE)</f>
        <v>2028</v>
      </c>
      <c r="AJ333" s="235" t="str">
        <f>VLOOKUP($A333,Incurred_Real!$A$25:$AP$479,Incurred_Real!AJ$1,FALSE)</f>
        <v/>
      </c>
      <c r="AK333" s="236">
        <f>VLOOKUP($A333,Incurred_Real!$A$25:$AP$479,Incurred_Real!AK$1,FALSE)</f>
        <v>2028</v>
      </c>
      <c r="AL333" s="235" t="str">
        <f>VLOOKUP($A333,Incurred_Real!$A$25:$AP$479,Incurred_Real!AL$1,FALSE)</f>
        <v/>
      </c>
      <c r="AM333" s="237">
        <f>IF(AL333="Commissioned Extra","",(IF((AD333)=0,0,SUMPRODUCT($F$17:$U$17,F333:U333))+VLOOKUP($A333,Incurred_Real!$A$25:$BS$376,Incurred_Real!$AO$1,FALSE)))</f>
        <v>8107355.5123450952</v>
      </c>
      <c r="AN333" s="232" cm="1">
        <f t="array" ref="AN333">IF(ROUND(AE333,0)=0,0,LOOKUP(2,1/(F333:AC333&lt;&gt;""),F333:AC333))</f>
        <v>1812288.4939067301</v>
      </c>
      <c r="AO333" s="232">
        <f t="shared" si="61"/>
        <v>8608218.7099842001</v>
      </c>
      <c r="AP333" s="78"/>
      <c r="AQ333" s="20"/>
      <c r="AR333" s="245">
        <f>VLOOKUP($A333,Incurred_Real!$A$25:$CD$376,Incurred_Real!AR$1,FALSE)</f>
        <v>1</v>
      </c>
      <c r="AS333" s="246">
        <f>VLOOKUP($A333,Incurred_Real!$A$25:$CD$376,Incurred_Real!AS$1,FALSE)</f>
        <v>0</v>
      </c>
      <c r="AT333" s="246">
        <f>VLOOKUP($A333,Incurred_Real!$A$25:$CD$376,Incurred_Real!AT$1,FALSE)</f>
        <v>0</v>
      </c>
      <c r="AU333" s="246">
        <f>VLOOKUP($A333,Incurred_Real!$A$25:$CD$376,Incurred_Real!AU$1,FALSE)</f>
        <v>0</v>
      </c>
      <c r="AV333" s="246">
        <f>VLOOKUP($A333,Incurred_Real!$A$25:$CD$376,Incurred_Real!AV$1,FALSE)</f>
        <v>0</v>
      </c>
      <c r="AW333" s="246">
        <f>VLOOKUP($A333,Incurred_Real!$A$25:$CD$376,Incurred_Real!AW$1,FALSE)</f>
        <v>0</v>
      </c>
      <c r="AX333" s="246">
        <f>VLOOKUP($A333,Incurred_Real!$A$25:$CD$376,Incurred_Real!AX$1,FALSE)</f>
        <v>0</v>
      </c>
      <c r="AY333" s="246">
        <f>VLOOKUP($A333,Incurred_Real!$A$25:$CD$376,Incurred_Real!AY$1,FALSE)</f>
        <v>0</v>
      </c>
      <c r="AZ333" s="246">
        <f>VLOOKUP($A333,Incurred_Real!$A$25:$CD$376,Incurred_Real!AZ$1,FALSE)</f>
        <v>0</v>
      </c>
      <c r="BA333" s="246">
        <f>VLOOKUP($A333,Incurred_Real!$A$25:$CD$376,Incurred_Real!BA$1,FALSE)</f>
        <v>0</v>
      </c>
      <c r="BB333" s="246">
        <f>VLOOKUP($A333,Incurred_Real!$A$25:$CD$376,Incurred_Real!BB$1,FALSE)</f>
        <v>1</v>
      </c>
      <c r="BC333" s="246">
        <f>VLOOKUP($A333,Incurred_Real!$A$25:$CD$376,Incurred_Real!BC$1,FALSE)</f>
        <v>0</v>
      </c>
      <c r="BD333" s="246">
        <f>VLOOKUP($A333,Incurred_Real!$A$25:$CD$376,Incurred_Real!BD$1,FALSE)</f>
        <v>0</v>
      </c>
      <c r="BE333" s="246">
        <f>VLOOKUP($A333,Incurred_Real!$A$25:$CD$376,Incurred_Real!BE$1,FALSE)</f>
        <v>0</v>
      </c>
      <c r="BF333" s="246">
        <f>VLOOKUP($A333,Incurred_Real!$A$25:$CD$376,Incurred_Real!BF$1,FALSE)</f>
        <v>0</v>
      </c>
      <c r="BG333" s="246">
        <f>VLOOKUP($A333,Incurred_Real!$A$25:$CD$376,Incurred_Real!BG$1,FALSE)</f>
        <v>0</v>
      </c>
      <c r="BH333" s="246">
        <f>VLOOKUP($A333,Incurred_Real!$A$25:$CD$376,Incurred_Real!BH$1,FALSE)</f>
        <v>0</v>
      </c>
      <c r="BI333" s="246">
        <f>VLOOKUP($A333,Incurred_Real!$A$25:$CD$376,Incurred_Real!BI$1,FALSE)</f>
        <v>0</v>
      </c>
      <c r="BJ333" s="246">
        <f>VLOOKUP($A333,Incurred_Real!$A$25:$CD$376,Incurred_Real!BJ$1,FALSE)</f>
        <v>0</v>
      </c>
      <c r="BK333" s="246">
        <f>VLOOKUP($A333,Incurred_Real!$A$25:$CD$376,Incurred_Real!BK$1,FALSE)</f>
        <v>0</v>
      </c>
      <c r="BL333" s="246">
        <f>VLOOKUP($A333,Incurred_Real!$A$25:$CD$376,Incurred_Real!BL$1,FALSE)</f>
        <v>0</v>
      </c>
      <c r="BM333" s="246">
        <f>VLOOKUP($A333,Incurred_Real!$A$25:$CD$376,Incurred_Real!BM$1,FALSE)</f>
        <v>0</v>
      </c>
      <c r="BN333" s="246">
        <f>VLOOKUP($A333,Incurred_Real!$A$25:$CD$376,Incurred_Real!BN$1,FALSE)</f>
        <v>0</v>
      </c>
      <c r="BO333" s="246">
        <f>VLOOKUP($A333,Incurred_Real!$A$25:$CD$376,Incurred_Real!BO$1,FALSE)</f>
        <v>0</v>
      </c>
      <c r="BP333" s="246">
        <f>VLOOKUP($A333,Incurred_Real!$A$25:$CD$376,Incurred_Real!BP$1,FALSE)</f>
        <v>0</v>
      </c>
      <c r="BQ333" s="246">
        <f>VLOOKUP($A333,Incurred_Real!$A$25:$CD$376,Incurred_Real!BQ$1,FALSE)</f>
        <v>0</v>
      </c>
      <c r="BR333" s="246">
        <f>VLOOKUP($A333,Incurred_Real!$A$25:$CD$376,Incurred_Real!BR$1,FALSE)</f>
        <v>0</v>
      </c>
      <c r="BS333" s="254">
        <f t="shared" si="62"/>
        <v>1</v>
      </c>
      <c r="BT333" s="249">
        <f>1+IF(ISNA(VLOOKUP($A333,'Project labour content'!$A$7:$D$255,'Project labour content'!$D$1,FALSE)),VLOOKUP($D333,'Project labour content'!$F$6:$G$15,'Project labour content'!$G$1,FALSE),VLOOKUP($A333,'Project labour content'!$A$7:$D$255,'Project labour content'!$D$1,FALSE))*LabEsc22*1</f>
        <v>1.0003874665462769</v>
      </c>
      <c r="BU333" s="249">
        <f>1+IF(ISNA(VLOOKUP($A333,'Project labour content'!$A$7:$D$255,'Project labour content'!$D$1,FALSE)),VLOOKUP($D333,'Project labour content'!$F$6:$G$15,'Project labour content'!$G$1,FALSE),VLOOKUP($A333,'Project labour content'!$A$7:$D$255,'Project labour content'!$D$1,FALSE))*LabEsc23*1</f>
        <v>1.0007767929319757</v>
      </c>
      <c r="BV333" s="249">
        <f>1+IF(ISNA(VLOOKUP($A333,'Project labour content'!$A$7:$D$255,'Project labour content'!$D$1,FALSE)),VLOOKUP($D333,'Project labour content'!$F$6:$G$15,'Project labour content'!$G$1,FALSE),VLOOKUP($A333,'Project labour content'!$A$7:$D$255,'Project labour content'!$D$1,FALSE))*LabEsc24*1</f>
        <v>1.0011435383873042</v>
      </c>
      <c r="BW333" s="249">
        <f>1+IF(ISNA(VLOOKUP($A333,'Project labour content'!$A$7:$D$255,'Project labour content'!$D$1,FALSE)),VLOOKUP($D333,'Project labour content'!$F$6:$G$15,'Project labour content'!$G$1,FALSE),VLOOKUP($A333,'Project labour content'!$A$7:$D$255,'Project labour content'!$D$1,FALSE))*LabEsc25*1</f>
        <v>1.001634732800474</v>
      </c>
      <c r="BX333" s="249">
        <f>1+IF(ISNA(VLOOKUP($A333,'Project labour content'!$A$7:$D$255,'Project labour content'!$D$1,FALSE)),VLOOKUP($D333,'Project labour content'!$F$6:$G$15,'Project labour content'!$G$1,FALSE),VLOOKUP($A333,'Project labour content'!$A$7:$D$255,'Project labour content'!$D$1,FALSE))*LabEsc26*1</f>
        <v>1.0021700528450936</v>
      </c>
      <c r="BY333" s="249">
        <f>1+IF(ISNA(VLOOKUP($A333,'Project labour content'!$A$7:$D$255,'Project labour content'!$D$1,FALSE)),VLOOKUP($D333,'Project labour content'!$F$6:$G$15,'Project labour content'!$G$1,FALSE),VLOOKUP($A333,'Project labour content'!$A$7:$D$255,'Project labour content'!$D$1,FALSE))*LabEsc27*1</f>
        <v>1.002501621845038</v>
      </c>
      <c r="BZ333" s="249">
        <f>1+IF(ISNA(VLOOKUP($A333,'Project labour content'!$A$7:$D$255,'Project labour content'!$D$1,FALSE)),VLOOKUP($D333,'Project labour content'!$F$6:$G$15,'Project labour content'!$G$1,FALSE),VLOOKUP($A333,'Project labour content'!$A$7:$D$255,'Project labour content'!$D$1,FALSE))*LabEsc28*1</f>
        <v>1.0027512933019962</v>
      </c>
      <c r="CA333" s="249">
        <f>1+IF(ISNA(VLOOKUP($A333,'Project labour content'!$A$7:$D$255,'Project labour content'!$D$1,FALSE)),VLOOKUP($D333,'Project labour content'!$F$6:$G$15,'Project labour content'!$G$1,FALSE),VLOOKUP($A333,'Project labour content'!$A$7:$D$255,'Project labour content'!$D$1,FALSE))*LabEsc29*1</f>
        <v>1.0031519660561226</v>
      </c>
      <c r="CB333" s="250" t="str">
        <f>IF(ISNA(VLOOKUP($A333,'Project labour content'!$A$7:$D$255,'Project labour content'!$D$1,FALSE)),"Category","Project")</f>
        <v>Project</v>
      </c>
      <c r="CD333" s="247" t="str">
        <f t="shared" si="63"/>
        <v>15279</v>
      </c>
    </row>
    <row r="334" spans="1:82" x14ac:dyDescent="0.15">
      <c r="A334" s="11" t="s">
        <v>953</v>
      </c>
      <c r="B334" s="11" t="str">
        <f>VLOOKUP($A334,'Incurred Real 2022$'!$A$25:$AC$426,'Incurred Real 2022$'!B$1,FALSE)</f>
        <v>Travelling Wave Fault Locator Equipment Replacement 2024-202</v>
      </c>
      <c r="C334" s="11" t="str">
        <f>VLOOKUP($A334,'Incurred Real 2022$'!$A$25:$AC$426,'Incurred Real 2022$'!C$1,FALSE)</f>
        <v>ExAnte</v>
      </c>
      <c r="D334" s="11" t="str">
        <f>VLOOKUP($A334,'Incurred Real 2022$'!$A$25:$AC$426,'Incurred Real 2022$'!D$1,FALSE)</f>
        <v>Replacement</v>
      </c>
      <c r="E334" s="11" t="str">
        <f>VLOOKUP($A334,'Incurred Real 2022$'!$A$25:$AC$426,'Incurred Real 2022$'!E$1,FALSE)</f>
        <v>Potential</v>
      </c>
      <c r="F334" s="105" t="str">
        <f>IF(VLOOKUP($A334,'Incurred Real 2022$'!$A$25:$AC$426,'Incurred Real 2022$'!F$1,FALSE)=0,"",VLOOKUP($A334,'Incurred Real 2022$'!$A$25:$AC$426,'Incurred Real 2022$'!F$1,FALSE))</f>
        <v/>
      </c>
      <c r="G334" s="105" t="str">
        <f>IF(VLOOKUP($A334,'Incurred Real 2022$'!$A$25:$AC$426,'Incurred Real 2022$'!G$1,FALSE)=0,"",VLOOKUP($A334,'Incurred Real 2022$'!$A$25:$AC$426,'Incurred Real 2022$'!G$1,FALSE))</f>
        <v/>
      </c>
      <c r="H334" s="105" t="str">
        <f>IF(VLOOKUP($A334,'Incurred Real 2022$'!$A$25:$AC$426,'Incurred Real 2022$'!H$1,FALSE)=0,"",VLOOKUP($A334,'Incurred Real 2022$'!$A$25:$AC$426,'Incurred Real 2022$'!H$1,FALSE))</f>
        <v/>
      </c>
      <c r="I334" s="105" t="str">
        <f>IF(VLOOKUP($A334,'Incurred Real 2022$'!$A$25:$AC$426,'Incurred Real 2022$'!I$1,FALSE)=0,"",VLOOKUP($A334,'Incurred Real 2022$'!$A$25:$AC$426,'Incurred Real 2022$'!I$1,FALSE))</f>
        <v/>
      </c>
      <c r="J334" s="105" t="str">
        <f>IF(VLOOKUP($A334,'Incurred Real 2022$'!$A$25:$AC$426,'Incurred Real 2022$'!J$1,FALSE)=0,"",VLOOKUP($A334,'Incurred Real 2022$'!$A$25:$AC$426,'Incurred Real 2022$'!J$1,FALSE))</f>
        <v/>
      </c>
      <c r="K334" s="105" t="str">
        <f>IF(VLOOKUP($A334,'Incurred Real 2022$'!$A$25:$AC$426,'Incurred Real 2022$'!K$1,FALSE)=0,"",VLOOKUP($A334,'Incurred Real 2022$'!$A$25:$AC$426,'Incurred Real 2022$'!K$1,FALSE))</f>
        <v/>
      </c>
      <c r="L334" s="105" t="str">
        <f>IF(VLOOKUP($A334,'Incurred Real 2022$'!$A$25:$AC$426,'Incurred Real 2022$'!L$1,FALSE)=0,"",VLOOKUP($A334,'Incurred Real 2022$'!$A$25:$AC$426,'Incurred Real 2022$'!L$1,FALSE))</f>
        <v/>
      </c>
      <c r="M334" s="105" t="str">
        <f>IF(VLOOKUP($A334,'Incurred Real 2022$'!$A$25:$AC$426,'Incurred Real 2022$'!M$1,FALSE)=0,"",VLOOKUP($A334,'Incurred Real 2022$'!$A$25:$AC$426,'Incurred Real 2022$'!M$1,FALSE))</f>
        <v/>
      </c>
      <c r="N334" s="105" t="str">
        <f>IF(VLOOKUP($A334,'Incurred Real 2022$'!$A$25:$AC$426,'Incurred Real 2022$'!N$1,FALSE)=0,"",VLOOKUP($A334,'Incurred Real 2022$'!$A$25:$AC$426,'Incurred Real 2022$'!N$1,FALSE))</f>
        <v/>
      </c>
      <c r="O334" s="105" t="str">
        <f>IF(VLOOKUP($A334,'Incurred Real 2022$'!$A$25:$AC$426,'Incurred Real 2022$'!O$1,FALSE)=0,"",VLOOKUP($A334,'Incurred Real 2022$'!$A$25:$AC$426,'Incurred Real 2022$'!O$1,FALSE))</f>
        <v/>
      </c>
      <c r="P334" s="105" t="str">
        <f>IF(VLOOKUP($A334,'Incurred Real 2022$'!$A$25:$AC$426,'Incurred Real 2022$'!P$1,FALSE)=0,"",VLOOKUP($A334,'Incurred Real 2022$'!$A$25:$AC$426,'Incurred Real 2022$'!P$1,FALSE))</f>
        <v/>
      </c>
      <c r="Q334" s="105" t="str">
        <f>IF(VLOOKUP($A334,'Incurred Real 2022$'!$A$25:$AC$426,'Incurred Real 2022$'!Q$1,FALSE)=0,"",VLOOKUP($A334,'Incurred Real 2022$'!$A$25:$AC$426,'Incurred Real 2022$'!Q$1,FALSE))</f>
        <v/>
      </c>
      <c r="R334" s="105" t="str">
        <f>IF(VLOOKUP($A334,'Incurred Real 2022$'!$A$25:$AC$426,'Incurred Real 2022$'!R$1,FALSE)=0,"",VLOOKUP($A334,'Incurred Real 2022$'!$A$25:$AC$426,'Incurred Real 2022$'!R$1,FALSE))</f>
        <v/>
      </c>
      <c r="S334" s="105" t="str">
        <f>IF(VLOOKUP($A334,'Incurred Real 2022$'!$A$25:$AC$426,'Incurred Real 2022$'!S$1,FALSE)=0,"",VLOOKUP($A334,'Incurred Real 2022$'!$A$25:$AC$426,'Incurred Real 2022$'!S$1,FALSE))</f>
        <v/>
      </c>
      <c r="T334" s="105" t="str">
        <f>IF(VLOOKUP($A334,'Incurred Real 2022$'!$A$25:$AC$426,'Incurred Real 2022$'!T$1,FALSE)=0,"",VLOOKUP($A334,'Incurred Real 2022$'!$A$25:$AC$426,'Incurred Real 2022$'!T$1,FALSE))</f>
        <v/>
      </c>
      <c r="U334" s="105" t="str">
        <f>IF(VLOOKUP($A334,'Incurred Real 2022$'!$A$25:$AC$426,'Incurred Real 2022$'!U$1,FALSE)=0,"",VLOOKUP($A334,'Incurred Real 2022$'!$A$25:$AC$426,'Incurred Real 2022$'!U$1,FALSE))</f>
        <v/>
      </c>
      <c r="V334" s="13" t="str">
        <f>IF(ISTEXT(VLOOKUP($A334,'Incurred Real 2022$'!$A$25:$AC$426,'Incurred Real 2022$'!V$1,FALSE)),"",(VLOOKUP($A334,'Incurred Real 2022$'!$A$25:$AC$426,'Incurred Real 2022$'!V$1,FALSE))*BT334*Incurred_Nominal!V$15)</f>
        <v/>
      </c>
      <c r="W334" s="13" t="str">
        <f>IF(ISTEXT(VLOOKUP($A334,'Incurred Real 2022$'!$A$25:$AC$426,'Incurred Real 2022$'!W$1,FALSE)),"",(VLOOKUP($A334,'Incurred Real 2022$'!$A$25:$AC$426,'Incurred Real 2022$'!W$1,FALSE))*BU334*Incurred_Nominal!W$15)</f>
        <v/>
      </c>
      <c r="X334" s="13">
        <f>IF(ISTEXT(VLOOKUP($A334,'Incurred Real 2022$'!$A$25:$AC$426,'Incurred Real 2022$'!X$1,FALSE)),"",(VLOOKUP($A334,'Incurred Real 2022$'!$A$25:$AC$426,'Incurred Real 2022$'!X$1,FALSE))*BV334*Incurred_Nominal!X$15)</f>
        <v>786353.42651183798</v>
      </c>
      <c r="Y334" s="13">
        <f>IF(ISTEXT(VLOOKUP($A334,'Incurred Real 2022$'!$A$25:$AC$426,'Incurred Real 2022$'!Y$1,FALSE)),"",(VLOOKUP($A334,'Incurred Real 2022$'!$A$25:$AC$426,'Incurred Real 2022$'!Y$1,FALSE))*BW334*Incurred_Nominal!Y$15)</f>
        <v>1618414.2539597908</v>
      </c>
      <c r="Z334" s="13">
        <f>IF(ISTEXT(VLOOKUP($A334,'Incurred Real 2022$'!$A$25:$AC$426,'Incurred Real 2022$'!Z$1,FALSE)),"",(VLOOKUP($A334,'Incurred Real 2022$'!$A$25:$AC$426,'Incurred Real 2022$'!Z$1,FALSE))*BX334*Incurred_Nominal!Z$15)</f>
        <v>1659229.7015609762</v>
      </c>
      <c r="AA334" s="13">
        <f>IF(ISTEXT(VLOOKUP($A334,'Incurred Real 2022$'!$A$25:$AC$426,'Incurred Real 2022$'!AA$1,FALSE)),"",(VLOOKUP($A334,'Incurred Real 2022$'!$A$25:$AC$426,'Incurred Real 2022$'!AA$1,FALSE))*BY334*Incurred_Nominal!AA$15)</f>
        <v>1700302.9099620993</v>
      </c>
      <c r="AB334" s="13">
        <f>IF(ISTEXT(VLOOKUP($A334,'Incurred Real 2022$'!$A$25:$AC$426,'Incurred Real 2022$'!AB$1,FALSE)),"",(VLOOKUP($A334,'Incurred Real 2022$'!$A$25:$AC$426,'Incurred Real 2022$'!AB$1,FALSE))*BZ334*Incurred_Nominal!AB$15)</f>
        <v>874374.97265737015</v>
      </c>
      <c r="AC334" s="13" t="str">
        <f>IF(ISTEXT(VLOOKUP($A334,'Incurred Real 2022$'!$A$25:$AC$426,'Incurred Real 2022$'!AC$1,FALSE)),"",(VLOOKUP($A334,'Incurred Real 2022$'!$A$25:$AC$426,'Incurred Real 2022$'!AC$1,FALSE))*CA334*Incurred_Nominal!AC$15)</f>
        <v/>
      </c>
      <c r="AD334" s="232">
        <f t="shared" si="58"/>
        <v>6638675.2646520743</v>
      </c>
      <c r="AE334" s="232">
        <f t="shared" si="59"/>
        <v>6638675.2646520743</v>
      </c>
      <c r="AF334" s="239">
        <f t="shared" si="60"/>
        <v>6957677.4050282137</v>
      </c>
      <c r="AG334" s="237">
        <f t="shared" si="57"/>
        <v>6957677.4050282137</v>
      </c>
      <c r="AH334" s="240">
        <f t="shared" si="64"/>
        <v>1</v>
      </c>
      <c r="AI334" s="234">
        <f>VLOOKUP($A334,Incurred_Real!$A$25:$AP$479,Incurred_Real!AI$1,FALSE)</f>
        <v>2028</v>
      </c>
      <c r="AJ334" s="235" t="str">
        <f>VLOOKUP($A334,Incurred_Real!$A$25:$AP$479,Incurred_Real!AJ$1,FALSE)</f>
        <v/>
      </c>
      <c r="AK334" s="236">
        <f>VLOOKUP($A334,Incurred_Real!$A$25:$AP$479,Incurred_Real!AK$1,FALSE)</f>
        <v>2028</v>
      </c>
      <c r="AL334" s="235" t="str">
        <f>VLOOKUP($A334,Incurred_Real!$A$25:$AP$479,Incurred_Real!AL$1,FALSE)</f>
        <v/>
      </c>
      <c r="AM334" s="237">
        <f>IF(AL334="Commissioned Extra","",(IF((AD334)=0,0,SUMPRODUCT($F$17:$U$17,F334:U334))+VLOOKUP($A334,Incurred_Real!$A$25:$BS$376,Incurred_Real!$AO$1,FALSE)))</f>
        <v>6253375.1544660311</v>
      </c>
      <c r="AN334" s="232" cm="1">
        <f t="array" ref="AN334">IF(ROUND(AE334,0)=0,0,LOOKUP(2,1/(F334:AC334&lt;&gt;""),F334:AC334))</f>
        <v>874374.97265737015</v>
      </c>
      <c r="AO334" s="232">
        <f t="shared" si="61"/>
        <v>6638675.2646520743</v>
      </c>
      <c r="AP334" s="78"/>
      <c r="AQ334" s="20"/>
      <c r="AR334" s="245">
        <f>VLOOKUP($A334,Incurred_Real!$A$25:$CD$376,Incurred_Real!AR$1,FALSE)</f>
        <v>1</v>
      </c>
      <c r="AS334" s="246">
        <f>VLOOKUP($A334,Incurred_Real!$A$25:$CD$376,Incurred_Real!AS$1,FALSE)</f>
        <v>0</v>
      </c>
      <c r="AT334" s="246">
        <f>VLOOKUP($A334,Incurred_Real!$A$25:$CD$376,Incurred_Real!AT$1,FALSE)</f>
        <v>0</v>
      </c>
      <c r="AU334" s="246">
        <f>VLOOKUP($A334,Incurred_Real!$A$25:$CD$376,Incurred_Real!AU$1,FALSE)</f>
        <v>0</v>
      </c>
      <c r="AV334" s="246">
        <f>VLOOKUP($A334,Incurred_Real!$A$25:$CD$376,Incurred_Real!AV$1,FALSE)</f>
        <v>0</v>
      </c>
      <c r="AW334" s="246">
        <f>VLOOKUP($A334,Incurred_Real!$A$25:$CD$376,Incurred_Real!AW$1,FALSE)</f>
        <v>0</v>
      </c>
      <c r="AX334" s="246">
        <f>VLOOKUP($A334,Incurred_Real!$A$25:$CD$376,Incurred_Real!AX$1,FALSE)</f>
        <v>0</v>
      </c>
      <c r="AY334" s="246">
        <f>VLOOKUP($A334,Incurred_Real!$A$25:$CD$376,Incurred_Real!AY$1,FALSE)</f>
        <v>0</v>
      </c>
      <c r="AZ334" s="246">
        <f>VLOOKUP($A334,Incurred_Real!$A$25:$CD$376,Incurred_Real!AZ$1,FALSE)</f>
        <v>0</v>
      </c>
      <c r="BA334" s="246">
        <f>VLOOKUP($A334,Incurred_Real!$A$25:$CD$376,Incurred_Real!BA$1,FALSE)</f>
        <v>0</v>
      </c>
      <c r="BB334" s="246">
        <f>VLOOKUP($A334,Incurred_Real!$A$25:$CD$376,Incurred_Real!BB$1,FALSE)</f>
        <v>0</v>
      </c>
      <c r="BC334" s="246">
        <f>VLOOKUP($A334,Incurred_Real!$A$25:$CD$376,Incurred_Real!BC$1,FALSE)</f>
        <v>0</v>
      </c>
      <c r="BD334" s="246">
        <f>VLOOKUP($A334,Incurred_Real!$A$25:$CD$376,Incurred_Real!BD$1,FALSE)</f>
        <v>0</v>
      </c>
      <c r="BE334" s="246">
        <f>VLOOKUP($A334,Incurred_Real!$A$25:$CD$376,Incurred_Real!BE$1,FALSE)</f>
        <v>0</v>
      </c>
      <c r="BF334" s="246">
        <f>VLOOKUP($A334,Incurred_Real!$A$25:$CD$376,Incurred_Real!BF$1,FALSE)</f>
        <v>0</v>
      </c>
      <c r="BG334" s="246">
        <f>VLOOKUP($A334,Incurred_Real!$A$25:$CD$376,Incurred_Real!BG$1,FALSE)</f>
        <v>1</v>
      </c>
      <c r="BH334" s="246">
        <f>VLOOKUP($A334,Incurred_Real!$A$25:$CD$376,Incurred_Real!BH$1,FALSE)</f>
        <v>0</v>
      </c>
      <c r="BI334" s="246">
        <f>VLOOKUP($A334,Incurred_Real!$A$25:$CD$376,Incurred_Real!BI$1,FALSE)</f>
        <v>0</v>
      </c>
      <c r="BJ334" s="246">
        <f>VLOOKUP($A334,Incurred_Real!$A$25:$CD$376,Incurred_Real!BJ$1,FALSE)</f>
        <v>0</v>
      </c>
      <c r="BK334" s="246">
        <f>VLOOKUP($A334,Incurred_Real!$A$25:$CD$376,Incurred_Real!BK$1,FALSE)</f>
        <v>0</v>
      </c>
      <c r="BL334" s="246">
        <f>VLOOKUP($A334,Incurred_Real!$A$25:$CD$376,Incurred_Real!BL$1,FALSE)</f>
        <v>0</v>
      </c>
      <c r="BM334" s="246">
        <f>VLOOKUP($A334,Incurred_Real!$A$25:$CD$376,Incurred_Real!BM$1,FALSE)</f>
        <v>0</v>
      </c>
      <c r="BN334" s="246">
        <f>VLOOKUP($A334,Incurred_Real!$A$25:$CD$376,Incurred_Real!BN$1,FALSE)</f>
        <v>0</v>
      </c>
      <c r="BO334" s="246">
        <f>VLOOKUP($A334,Incurred_Real!$A$25:$CD$376,Incurred_Real!BO$1,FALSE)</f>
        <v>0</v>
      </c>
      <c r="BP334" s="246">
        <f>VLOOKUP($A334,Incurred_Real!$A$25:$CD$376,Incurred_Real!BP$1,FALSE)</f>
        <v>0</v>
      </c>
      <c r="BQ334" s="246">
        <f>VLOOKUP($A334,Incurred_Real!$A$25:$CD$376,Incurred_Real!BQ$1,FALSE)</f>
        <v>0</v>
      </c>
      <c r="BR334" s="246">
        <f>VLOOKUP($A334,Incurred_Real!$A$25:$CD$376,Incurred_Real!BR$1,FALSE)</f>
        <v>0</v>
      </c>
      <c r="BS334" s="254">
        <f t="shared" si="62"/>
        <v>1</v>
      </c>
      <c r="BT334" s="249">
        <f>1+IF(ISNA(VLOOKUP($A334,'Project labour content'!$A$7:$D$255,'Project labour content'!$D$1,FALSE)),VLOOKUP($D334,'Project labour content'!$F$6:$G$15,'Project labour content'!$G$1,FALSE),VLOOKUP($A334,'Project labour content'!$A$7:$D$255,'Project labour content'!$D$1,FALSE))*LabEsc22*1</f>
        <v>1.0008650706581304</v>
      </c>
      <c r="BU334" s="249">
        <f>1+IF(ISNA(VLOOKUP($A334,'Project labour content'!$A$7:$D$255,'Project labour content'!$D$1,FALSE)),VLOOKUP($D334,'Project labour content'!$F$6:$G$15,'Project labour content'!$G$1,FALSE),VLOOKUP($A334,'Project labour content'!$A$7:$D$255,'Project labour content'!$D$1,FALSE))*LabEsc23*1</f>
        <v>1.0017342936554197</v>
      </c>
      <c r="BV334" s="249">
        <f>1+IF(ISNA(VLOOKUP($A334,'Project labour content'!$A$7:$D$255,'Project labour content'!$D$1,FALSE)),VLOOKUP($D334,'Project labour content'!$F$6:$G$15,'Project labour content'!$G$1,FALSE),VLOOKUP($A334,'Project labour content'!$A$7:$D$255,'Project labour content'!$D$1,FALSE))*LabEsc24*1</f>
        <v>1.0025531017188662</v>
      </c>
      <c r="BW334" s="249">
        <f>1+IF(ISNA(VLOOKUP($A334,'Project labour content'!$A$7:$D$255,'Project labour content'!$D$1,FALSE)),VLOOKUP($D334,'Project labour content'!$F$6:$G$15,'Project labour content'!$G$1,FALSE),VLOOKUP($A334,'Project labour content'!$A$7:$D$255,'Project labour content'!$D$1,FALSE))*LabEsc25*1</f>
        <v>1.0036497586518425</v>
      </c>
      <c r="BX334" s="249">
        <f>1+IF(ISNA(VLOOKUP($A334,'Project labour content'!$A$7:$D$255,'Project labour content'!$D$1,FALSE)),VLOOKUP($D334,'Project labour content'!$F$6:$G$15,'Project labour content'!$G$1,FALSE),VLOOKUP($A334,'Project labour content'!$A$7:$D$255,'Project labour content'!$D$1,FALSE))*LabEsc26*1</f>
        <v>1.0048449319326309</v>
      </c>
      <c r="BY334" s="249">
        <f>1+IF(ISNA(VLOOKUP($A334,'Project labour content'!$A$7:$D$255,'Project labour content'!$D$1,FALSE)),VLOOKUP($D334,'Project labour content'!$F$6:$G$15,'Project labour content'!$G$1,FALSE),VLOOKUP($A334,'Project labour content'!$A$7:$D$255,'Project labour content'!$D$1,FALSE))*LabEsc27*1</f>
        <v>1.00558520387547</v>
      </c>
      <c r="BZ334" s="249">
        <f>1+IF(ISNA(VLOOKUP($A334,'Project labour content'!$A$7:$D$255,'Project labour content'!$D$1,FALSE)),VLOOKUP($D334,'Project labour content'!$F$6:$G$15,'Project labour content'!$G$1,FALSE),VLOOKUP($A334,'Project labour content'!$A$7:$D$255,'Project labour content'!$D$1,FALSE))*LabEsc28*1</f>
        <v>1.0061426286484279</v>
      </c>
      <c r="CA334" s="249">
        <f>1+IF(ISNA(VLOOKUP($A334,'Project labour content'!$A$7:$D$255,'Project labour content'!$D$1,FALSE)),VLOOKUP($D334,'Project labour content'!$F$6:$G$15,'Project labour content'!$G$1,FALSE),VLOOKUP($A334,'Project labour content'!$A$7:$D$255,'Project labour content'!$D$1,FALSE))*LabEsc29*1</f>
        <v>1.0070371839240706</v>
      </c>
      <c r="CB334" s="250" t="str">
        <f>IF(ISNA(VLOOKUP($A334,'Project labour content'!$A$7:$D$255,'Project labour content'!$D$1,FALSE)),"Category","Project")</f>
        <v>Project</v>
      </c>
      <c r="CD334" s="247" t="str">
        <f t="shared" si="63"/>
        <v>15283</v>
      </c>
    </row>
    <row r="335" spans="1:82" x14ac:dyDescent="0.15">
      <c r="A335" s="11" t="s">
        <v>972</v>
      </c>
      <c r="B335" s="11" t="str">
        <f>VLOOKUP($A335,'Incurred Real 2022$'!$A$25:$AC$426,'Incurred Real 2022$'!B$1,FALSE)</f>
        <v>Telecommunications Management System Software Replacement 20</v>
      </c>
      <c r="C335" s="11" t="str">
        <f>VLOOKUP($A335,'Incurred Real 2022$'!$A$25:$AC$426,'Incurred Real 2022$'!C$1,FALSE)</f>
        <v>ExAnte</v>
      </c>
      <c r="D335" s="11" t="str">
        <f>VLOOKUP($A335,'Incurred Real 2022$'!$A$25:$AC$426,'Incurred Real 2022$'!D$1,FALSE)</f>
        <v>Replacement</v>
      </c>
      <c r="E335" s="11" t="str">
        <f>VLOOKUP($A335,'Incurred Real 2022$'!$A$25:$AC$426,'Incurred Real 2022$'!E$1,FALSE)</f>
        <v>Potential</v>
      </c>
      <c r="F335" s="105" t="str">
        <f>IF(VLOOKUP($A335,'Incurred Real 2022$'!$A$25:$AC$426,'Incurred Real 2022$'!F$1,FALSE)=0,"",VLOOKUP($A335,'Incurred Real 2022$'!$A$25:$AC$426,'Incurred Real 2022$'!F$1,FALSE))</f>
        <v/>
      </c>
      <c r="G335" s="105" t="str">
        <f>IF(VLOOKUP($A335,'Incurred Real 2022$'!$A$25:$AC$426,'Incurred Real 2022$'!G$1,FALSE)=0,"",VLOOKUP($A335,'Incurred Real 2022$'!$A$25:$AC$426,'Incurred Real 2022$'!G$1,FALSE))</f>
        <v/>
      </c>
      <c r="H335" s="105" t="str">
        <f>IF(VLOOKUP($A335,'Incurred Real 2022$'!$A$25:$AC$426,'Incurred Real 2022$'!H$1,FALSE)=0,"",VLOOKUP($A335,'Incurred Real 2022$'!$A$25:$AC$426,'Incurred Real 2022$'!H$1,FALSE))</f>
        <v/>
      </c>
      <c r="I335" s="105" t="str">
        <f>IF(VLOOKUP($A335,'Incurred Real 2022$'!$A$25:$AC$426,'Incurred Real 2022$'!I$1,FALSE)=0,"",VLOOKUP($A335,'Incurred Real 2022$'!$A$25:$AC$426,'Incurred Real 2022$'!I$1,FALSE))</f>
        <v/>
      </c>
      <c r="J335" s="105" t="str">
        <f>IF(VLOOKUP($A335,'Incurred Real 2022$'!$A$25:$AC$426,'Incurred Real 2022$'!J$1,FALSE)=0,"",VLOOKUP($A335,'Incurred Real 2022$'!$A$25:$AC$426,'Incurred Real 2022$'!J$1,FALSE))</f>
        <v/>
      </c>
      <c r="K335" s="105" t="str">
        <f>IF(VLOOKUP($A335,'Incurred Real 2022$'!$A$25:$AC$426,'Incurred Real 2022$'!K$1,FALSE)=0,"",VLOOKUP($A335,'Incurred Real 2022$'!$A$25:$AC$426,'Incurred Real 2022$'!K$1,FALSE))</f>
        <v/>
      </c>
      <c r="L335" s="105" t="str">
        <f>IF(VLOOKUP($A335,'Incurred Real 2022$'!$A$25:$AC$426,'Incurred Real 2022$'!L$1,FALSE)=0,"",VLOOKUP($A335,'Incurred Real 2022$'!$A$25:$AC$426,'Incurred Real 2022$'!L$1,FALSE))</f>
        <v/>
      </c>
      <c r="M335" s="105" t="str">
        <f>IF(VLOOKUP($A335,'Incurred Real 2022$'!$A$25:$AC$426,'Incurred Real 2022$'!M$1,FALSE)=0,"",VLOOKUP($A335,'Incurred Real 2022$'!$A$25:$AC$426,'Incurred Real 2022$'!M$1,FALSE))</f>
        <v/>
      </c>
      <c r="N335" s="105" t="str">
        <f>IF(VLOOKUP($A335,'Incurred Real 2022$'!$A$25:$AC$426,'Incurred Real 2022$'!N$1,FALSE)=0,"",VLOOKUP($A335,'Incurred Real 2022$'!$A$25:$AC$426,'Incurred Real 2022$'!N$1,FALSE))</f>
        <v/>
      </c>
      <c r="O335" s="105" t="str">
        <f>IF(VLOOKUP($A335,'Incurred Real 2022$'!$A$25:$AC$426,'Incurred Real 2022$'!O$1,FALSE)=0,"",VLOOKUP($A335,'Incurred Real 2022$'!$A$25:$AC$426,'Incurred Real 2022$'!O$1,FALSE))</f>
        <v/>
      </c>
      <c r="P335" s="105" t="str">
        <f>IF(VLOOKUP($A335,'Incurred Real 2022$'!$A$25:$AC$426,'Incurred Real 2022$'!P$1,FALSE)=0,"",VLOOKUP($A335,'Incurred Real 2022$'!$A$25:$AC$426,'Incurred Real 2022$'!P$1,FALSE))</f>
        <v/>
      </c>
      <c r="Q335" s="105" t="str">
        <f>IF(VLOOKUP($A335,'Incurred Real 2022$'!$A$25:$AC$426,'Incurred Real 2022$'!Q$1,FALSE)=0,"",VLOOKUP($A335,'Incurred Real 2022$'!$A$25:$AC$426,'Incurred Real 2022$'!Q$1,FALSE))</f>
        <v/>
      </c>
      <c r="R335" s="105" t="str">
        <f>IF(VLOOKUP($A335,'Incurred Real 2022$'!$A$25:$AC$426,'Incurred Real 2022$'!R$1,FALSE)=0,"",VLOOKUP($A335,'Incurred Real 2022$'!$A$25:$AC$426,'Incurred Real 2022$'!R$1,FALSE))</f>
        <v/>
      </c>
      <c r="S335" s="105" t="str">
        <f>IF(VLOOKUP($A335,'Incurred Real 2022$'!$A$25:$AC$426,'Incurred Real 2022$'!S$1,FALSE)=0,"",VLOOKUP($A335,'Incurred Real 2022$'!$A$25:$AC$426,'Incurred Real 2022$'!S$1,FALSE))</f>
        <v/>
      </c>
      <c r="T335" s="105" t="str">
        <f>IF(VLOOKUP($A335,'Incurred Real 2022$'!$A$25:$AC$426,'Incurred Real 2022$'!T$1,FALSE)=0,"",VLOOKUP($A335,'Incurred Real 2022$'!$A$25:$AC$426,'Incurred Real 2022$'!T$1,FALSE))</f>
        <v/>
      </c>
      <c r="U335" s="105" t="str">
        <f>IF(VLOOKUP($A335,'Incurred Real 2022$'!$A$25:$AC$426,'Incurred Real 2022$'!U$1,FALSE)=0,"",VLOOKUP($A335,'Incurred Real 2022$'!$A$25:$AC$426,'Incurred Real 2022$'!U$1,FALSE))</f>
        <v/>
      </c>
      <c r="V335" s="13" t="str">
        <f>IF(ISTEXT(VLOOKUP($A335,'Incurred Real 2022$'!$A$25:$AC$426,'Incurred Real 2022$'!V$1,FALSE)),"",(VLOOKUP($A335,'Incurred Real 2022$'!$A$25:$AC$426,'Incurred Real 2022$'!V$1,FALSE))*BT335*Incurred_Nominal!V$15)</f>
        <v/>
      </c>
      <c r="W335" s="13" t="str">
        <f>IF(ISTEXT(VLOOKUP($A335,'Incurred Real 2022$'!$A$25:$AC$426,'Incurred Real 2022$'!W$1,FALSE)),"",(VLOOKUP($A335,'Incurred Real 2022$'!$A$25:$AC$426,'Incurred Real 2022$'!W$1,FALSE))*BU335*Incurred_Nominal!W$15)</f>
        <v/>
      </c>
      <c r="X335" s="13" t="str">
        <f>IF(ISTEXT(VLOOKUP($A335,'Incurred Real 2022$'!$A$25:$AC$426,'Incurred Real 2022$'!X$1,FALSE)),"",(VLOOKUP($A335,'Incurred Real 2022$'!$A$25:$AC$426,'Incurred Real 2022$'!X$1,FALSE))*BV335*Incurred_Nominal!X$15)</f>
        <v/>
      </c>
      <c r="Y335" s="13" t="str">
        <f>IF(ISTEXT(VLOOKUP($A335,'Incurred Real 2022$'!$A$25:$AC$426,'Incurred Real 2022$'!Y$1,FALSE)),"",(VLOOKUP($A335,'Incurred Real 2022$'!$A$25:$AC$426,'Incurred Real 2022$'!Y$1,FALSE))*BW335*Incurred_Nominal!Y$15)</f>
        <v/>
      </c>
      <c r="Z335" s="13" t="str">
        <f>IF(ISTEXT(VLOOKUP($A335,'Incurred Real 2022$'!$A$25:$AC$426,'Incurred Real 2022$'!Z$1,FALSE)),"",(VLOOKUP($A335,'Incurred Real 2022$'!$A$25:$AC$426,'Incurred Real 2022$'!Z$1,FALSE))*BX335*Incurred_Nominal!Z$15)</f>
        <v/>
      </c>
      <c r="AA335" s="13">
        <f>IF(ISTEXT(VLOOKUP($A335,'Incurred Real 2022$'!$A$25:$AC$426,'Incurred Real 2022$'!AA$1,FALSE)),"",(VLOOKUP($A335,'Incurred Real 2022$'!$A$25:$AC$426,'Incurred Real 2022$'!AA$1,FALSE))*BY335*Incurred_Nominal!AA$15)</f>
        <v>474881.30604228849</v>
      </c>
      <c r="AB335" s="13">
        <f>IF(ISTEXT(VLOOKUP($A335,'Incurred Real 2022$'!$A$25:$AC$426,'Incurred Real 2022$'!AB$1,FALSE)),"",(VLOOKUP($A335,'Incurred Real 2022$'!$A$25:$AC$426,'Incurred Real 2022$'!AB$1,FALSE))*BZ335*Incurred_Nominal!AB$15)</f>
        <v>1949810.3375907505</v>
      </c>
      <c r="AC335" s="13" t="str">
        <f>IF(ISTEXT(VLOOKUP($A335,'Incurred Real 2022$'!$A$25:$AC$426,'Incurred Real 2022$'!AC$1,FALSE)),"",(VLOOKUP($A335,'Incurred Real 2022$'!$A$25:$AC$426,'Incurred Real 2022$'!AC$1,FALSE))*CA335*Incurred_Nominal!AC$15)</f>
        <v/>
      </c>
      <c r="AD335" s="232">
        <f t="shared" si="58"/>
        <v>2424691.6436330392</v>
      </c>
      <c r="AE335" s="232">
        <f t="shared" si="59"/>
        <v>2424691.6436330392</v>
      </c>
      <c r="AF335" s="239">
        <f t="shared" si="60"/>
        <v>2436088.7949780538</v>
      </c>
      <c r="AG335" s="237">
        <f t="shared" si="57"/>
        <v>2436088.7949780538</v>
      </c>
      <c r="AH335" s="240">
        <f t="shared" si="64"/>
        <v>1</v>
      </c>
      <c r="AI335" s="234">
        <f>VLOOKUP($A335,Incurred_Real!$A$25:$AP$479,Incurred_Real!AI$1,FALSE)</f>
        <v>2028</v>
      </c>
      <c r="AJ335" s="235" t="str">
        <f>VLOOKUP($A335,Incurred_Real!$A$25:$AP$479,Incurred_Real!AJ$1,FALSE)</f>
        <v/>
      </c>
      <c r="AK335" s="236">
        <f>VLOOKUP($A335,Incurred_Real!$A$25:$AP$479,Incurred_Real!AK$1,FALSE)</f>
        <v>2028</v>
      </c>
      <c r="AL335" s="235" t="str">
        <f>VLOOKUP($A335,Incurred_Real!$A$25:$AP$479,Incurred_Real!AL$1,FALSE)</f>
        <v/>
      </c>
      <c r="AM335" s="237">
        <f>IF(AL335="Commissioned Extra","",(IF((AD335)=0,0,SUMPRODUCT($F$17:$U$17,F335:U335))+VLOOKUP($A335,Incurred_Real!$A$25:$BS$376,Incurred_Real!$AO$1,FALSE)))</f>
        <v>2189491.7309014103</v>
      </c>
      <c r="AN335" s="232" cm="1">
        <f t="array" ref="AN335">IF(ROUND(AE335,0)=0,0,LOOKUP(2,1/(F335:AC335&lt;&gt;""),F335:AC335))</f>
        <v>1949810.3375907505</v>
      </c>
      <c r="AO335" s="232">
        <f t="shared" si="61"/>
        <v>2424691.6436330392</v>
      </c>
      <c r="AP335" s="78"/>
      <c r="AQ335" s="20"/>
      <c r="AR335" s="245">
        <f>VLOOKUP($A335,Incurred_Real!$A$25:$CD$376,Incurred_Real!AR$1,FALSE)</f>
        <v>1</v>
      </c>
      <c r="AS335" s="246">
        <f>VLOOKUP($A335,Incurred_Real!$A$25:$CD$376,Incurred_Real!AS$1,FALSE)</f>
        <v>0</v>
      </c>
      <c r="AT335" s="246">
        <f>VLOOKUP($A335,Incurred_Real!$A$25:$CD$376,Incurred_Real!AT$1,FALSE)</f>
        <v>0</v>
      </c>
      <c r="AU335" s="246">
        <f>VLOOKUP($A335,Incurred_Real!$A$25:$CD$376,Incurred_Real!AU$1,FALSE)</f>
        <v>0</v>
      </c>
      <c r="AV335" s="246">
        <f>VLOOKUP($A335,Incurred_Real!$A$25:$CD$376,Incurred_Real!AV$1,FALSE)</f>
        <v>1</v>
      </c>
      <c r="AW335" s="246">
        <f>VLOOKUP($A335,Incurred_Real!$A$25:$CD$376,Incurred_Real!AW$1,FALSE)</f>
        <v>0</v>
      </c>
      <c r="AX335" s="246">
        <f>VLOOKUP($A335,Incurred_Real!$A$25:$CD$376,Incurred_Real!AX$1,FALSE)</f>
        <v>0</v>
      </c>
      <c r="AY335" s="246">
        <f>VLOOKUP($A335,Incurred_Real!$A$25:$CD$376,Incurred_Real!AY$1,FALSE)</f>
        <v>0</v>
      </c>
      <c r="AZ335" s="246">
        <f>VLOOKUP($A335,Incurred_Real!$A$25:$CD$376,Incurred_Real!AZ$1,FALSE)</f>
        <v>0</v>
      </c>
      <c r="BA335" s="246">
        <f>VLOOKUP($A335,Incurred_Real!$A$25:$CD$376,Incurred_Real!BA$1,FALSE)</f>
        <v>0</v>
      </c>
      <c r="BB335" s="246">
        <f>VLOOKUP($A335,Incurred_Real!$A$25:$CD$376,Incurred_Real!BB$1,FALSE)</f>
        <v>0</v>
      </c>
      <c r="BC335" s="246">
        <f>VLOOKUP($A335,Incurred_Real!$A$25:$CD$376,Incurred_Real!BC$1,FALSE)</f>
        <v>0</v>
      </c>
      <c r="BD335" s="246">
        <f>VLOOKUP($A335,Incurred_Real!$A$25:$CD$376,Incurred_Real!BD$1,FALSE)</f>
        <v>0</v>
      </c>
      <c r="BE335" s="246">
        <f>VLOOKUP($A335,Incurred_Real!$A$25:$CD$376,Incurred_Real!BE$1,FALSE)</f>
        <v>0</v>
      </c>
      <c r="BF335" s="246">
        <f>VLOOKUP($A335,Incurred_Real!$A$25:$CD$376,Incurred_Real!BF$1,FALSE)</f>
        <v>0</v>
      </c>
      <c r="BG335" s="246">
        <f>VLOOKUP($A335,Incurred_Real!$A$25:$CD$376,Incurred_Real!BG$1,FALSE)</f>
        <v>0</v>
      </c>
      <c r="BH335" s="246">
        <f>VLOOKUP($A335,Incurred_Real!$A$25:$CD$376,Incurred_Real!BH$1,FALSE)</f>
        <v>0</v>
      </c>
      <c r="BI335" s="246">
        <f>VLOOKUP($A335,Incurred_Real!$A$25:$CD$376,Incurred_Real!BI$1,FALSE)</f>
        <v>0</v>
      </c>
      <c r="BJ335" s="246">
        <f>VLOOKUP($A335,Incurred_Real!$A$25:$CD$376,Incurred_Real!BJ$1,FALSE)</f>
        <v>0</v>
      </c>
      <c r="BK335" s="246">
        <f>VLOOKUP($A335,Incurred_Real!$A$25:$CD$376,Incurred_Real!BK$1,FALSE)</f>
        <v>0</v>
      </c>
      <c r="BL335" s="246">
        <f>VLOOKUP($A335,Incurred_Real!$A$25:$CD$376,Incurred_Real!BL$1,FALSE)</f>
        <v>0</v>
      </c>
      <c r="BM335" s="246">
        <f>VLOOKUP($A335,Incurred_Real!$A$25:$CD$376,Incurred_Real!BM$1,FALSE)</f>
        <v>0</v>
      </c>
      <c r="BN335" s="246">
        <f>VLOOKUP($A335,Incurred_Real!$A$25:$CD$376,Incurred_Real!BN$1,FALSE)</f>
        <v>0</v>
      </c>
      <c r="BO335" s="246">
        <f>VLOOKUP($A335,Incurred_Real!$A$25:$CD$376,Incurred_Real!BO$1,FALSE)</f>
        <v>0</v>
      </c>
      <c r="BP335" s="246">
        <f>VLOOKUP($A335,Incurred_Real!$A$25:$CD$376,Incurred_Real!BP$1,FALSE)</f>
        <v>0</v>
      </c>
      <c r="BQ335" s="246">
        <f>VLOOKUP($A335,Incurred_Real!$A$25:$CD$376,Incurred_Real!BQ$1,FALSE)</f>
        <v>0</v>
      </c>
      <c r="BR335" s="246">
        <f>VLOOKUP($A335,Incurred_Real!$A$25:$CD$376,Incurred_Real!BR$1,FALSE)</f>
        <v>0</v>
      </c>
      <c r="BS335" s="254">
        <f t="shared" si="62"/>
        <v>1</v>
      </c>
      <c r="BT335" s="249">
        <f>1+IF(ISNA(VLOOKUP($A335,'Project labour content'!$A$7:$D$255,'Project labour content'!$D$1,FALSE)),VLOOKUP($D335,'Project labour content'!$F$6:$G$15,'Project labour content'!$G$1,FALSE),VLOOKUP($A335,'Project labour content'!$A$7:$D$255,'Project labour content'!$D$1,FALSE))*LabEsc22*1</f>
        <v>1.0038400003512158</v>
      </c>
      <c r="BU335" s="249">
        <f>1+IF(ISNA(VLOOKUP($A335,'Project labour content'!$A$7:$D$255,'Project labour content'!$D$1,FALSE)),VLOOKUP($D335,'Project labour content'!$F$6:$G$15,'Project labour content'!$G$1,FALSE),VLOOKUP($A335,'Project labour content'!$A$7:$D$255,'Project labour content'!$D$1,FALSE))*LabEsc23*1</f>
        <v>1.0076984327041174</v>
      </c>
      <c r="BV335" s="249">
        <f>1+IF(ISNA(VLOOKUP($A335,'Project labour content'!$A$7:$D$255,'Project labour content'!$D$1,FALSE)),VLOOKUP($D335,'Project labour content'!$F$6:$G$15,'Project labour content'!$G$1,FALSE),VLOOKUP($A335,'Project labour content'!$A$7:$D$255,'Project labour content'!$D$1,FALSE))*LabEsc24*1</f>
        <v>1.011333075980551</v>
      </c>
      <c r="BW335" s="249">
        <f>1+IF(ISNA(VLOOKUP($A335,'Project labour content'!$A$7:$D$255,'Project labour content'!$D$1,FALSE)),VLOOKUP($D335,'Project labour content'!$F$6:$G$15,'Project labour content'!$G$1,FALSE),VLOOKUP($A335,'Project labour content'!$A$7:$D$255,'Project labour content'!$D$1,FALSE))*LabEsc25*1</f>
        <v>1.0162010748754542</v>
      </c>
      <c r="BX335" s="249">
        <f>1+IF(ISNA(VLOOKUP($A335,'Project labour content'!$A$7:$D$255,'Project labour content'!$D$1,FALSE)),VLOOKUP($D335,'Project labour content'!$F$6:$G$15,'Project labour content'!$G$1,FALSE),VLOOKUP($A335,'Project labour content'!$A$7:$D$255,'Project labour content'!$D$1,FALSE))*LabEsc26*1</f>
        <v>1.0215063823377493</v>
      </c>
      <c r="BY335" s="249">
        <f>1+IF(ISNA(VLOOKUP($A335,'Project labour content'!$A$7:$D$255,'Project labour content'!$D$1,FALSE)),VLOOKUP($D335,'Project labour content'!$F$6:$G$15,'Project labour content'!$G$1,FALSE),VLOOKUP($A335,'Project labour content'!$A$7:$D$255,'Project labour content'!$D$1,FALSE))*LabEsc27*1</f>
        <v>1.0247924081597801</v>
      </c>
      <c r="BZ335" s="249">
        <f>1+IF(ISNA(VLOOKUP($A335,'Project labour content'!$A$7:$D$255,'Project labour content'!$D$1,FALSE)),VLOOKUP($D335,'Project labour content'!$F$6:$G$15,'Project labour content'!$G$1,FALSE),VLOOKUP($A335,'Project labour content'!$A$7:$D$255,'Project labour content'!$D$1,FALSE))*LabEsc28*1</f>
        <v>1.0272667856037694</v>
      </c>
      <c r="CA335" s="249">
        <f>1+IF(ISNA(VLOOKUP($A335,'Project labour content'!$A$7:$D$255,'Project labour content'!$D$1,FALSE)),VLOOKUP($D335,'Project labour content'!$F$6:$G$15,'Project labour content'!$G$1,FALSE),VLOOKUP($A335,'Project labour content'!$A$7:$D$255,'Project labour content'!$D$1,FALSE))*LabEsc29*1</f>
        <v>1.0312376665258833</v>
      </c>
      <c r="CB335" s="250" t="str">
        <f>IF(ISNA(VLOOKUP($A335,'Project labour content'!$A$7:$D$255,'Project labour content'!$D$1,FALSE)),"Category","Project")</f>
        <v>Project</v>
      </c>
      <c r="CD335" s="247" t="str">
        <f t="shared" si="63"/>
        <v>15286</v>
      </c>
    </row>
    <row r="336" spans="1:82" x14ac:dyDescent="0.15">
      <c r="A336" s="11" t="s">
        <v>973</v>
      </c>
      <c r="B336" s="11" t="str">
        <f>VLOOKUP($A336,'Incurred Real 2022$'!$A$25:$AC$426,'Incurred Real 2022$'!B$1,FALSE)</f>
        <v>Telecommunications Asset Replacement 2024-2028</v>
      </c>
      <c r="C336" s="11" t="str">
        <f>VLOOKUP($A336,'Incurred Real 2022$'!$A$25:$AC$426,'Incurred Real 2022$'!C$1,FALSE)</f>
        <v>ExAnte</v>
      </c>
      <c r="D336" s="11" t="str">
        <f>VLOOKUP($A336,'Incurred Real 2022$'!$A$25:$AC$426,'Incurred Real 2022$'!D$1,FALSE)</f>
        <v>Replacement</v>
      </c>
      <c r="E336" s="11" t="str">
        <f>VLOOKUP($A336,'Incurred Real 2022$'!$A$25:$AC$426,'Incurred Real 2022$'!E$1,FALSE)</f>
        <v>Proposed</v>
      </c>
      <c r="F336" s="105" t="str">
        <f>IF(VLOOKUP($A336,'Incurred Real 2022$'!$A$25:$AC$426,'Incurred Real 2022$'!F$1,FALSE)=0,"",VLOOKUP($A336,'Incurred Real 2022$'!$A$25:$AC$426,'Incurred Real 2022$'!F$1,FALSE))</f>
        <v/>
      </c>
      <c r="G336" s="105" t="str">
        <f>IF(VLOOKUP($A336,'Incurred Real 2022$'!$A$25:$AC$426,'Incurred Real 2022$'!G$1,FALSE)=0,"",VLOOKUP($A336,'Incurred Real 2022$'!$A$25:$AC$426,'Incurred Real 2022$'!G$1,FALSE))</f>
        <v/>
      </c>
      <c r="H336" s="105" t="str">
        <f>IF(VLOOKUP($A336,'Incurred Real 2022$'!$A$25:$AC$426,'Incurred Real 2022$'!H$1,FALSE)=0,"",VLOOKUP($A336,'Incurred Real 2022$'!$A$25:$AC$426,'Incurred Real 2022$'!H$1,FALSE))</f>
        <v/>
      </c>
      <c r="I336" s="105" t="str">
        <f>IF(VLOOKUP($A336,'Incurred Real 2022$'!$A$25:$AC$426,'Incurred Real 2022$'!I$1,FALSE)=0,"",VLOOKUP($A336,'Incurred Real 2022$'!$A$25:$AC$426,'Incurred Real 2022$'!I$1,FALSE))</f>
        <v/>
      </c>
      <c r="J336" s="105" t="str">
        <f>IF(VLOOKUP($A336,'Incurred Real 2022$'!$A$25:$AC$426,'Incurred Real 2022$'!J$1,FALSE)=0,"",VLOOKUP($A336,'Incurred Real 2022$'!$A$25:$AC$426,'Incurred Real 2022$'!J$1,FALSE))</f>
        <v/>
      </c>
      <c r="K336" s="105" t="str">
        <f>IF(VLOOKUP($A336,'Incurred Real 2022$'!$A$25:$AC$426,'Incurred Real 2022$'!K$1,FALSE)=0,"",VLOOKUP($A336,'Incurred Real 2022$'!$A$25:$AC$426,'Incurred Real 2022$'!K$1,FALSE))</f>
        <v/>
      </c>
      <c r="L336" s="105" t="str">
        <f>IF(VLOOKUP($A336,'Incurred Real 2022$'!$A$25:$AC$426,'Incurred Real 2022$'!L$1,FALSE)=0,"",VLOOKUP($A336,'Incurred Real 2022$'!$A$25:$AC$426,'Incurred Real 2022$'!L$1,FALSE))</f>
        <v/>
      </c>
      <c r="M336" s="105" t="str">
        <f>IF(VLOOKUP($A336,'Incurred Real 2022$'!$A$25:$AC$426,'Incurred Real 2022$'!M$1,FALSE)=0,"",VLOOKUP($A336,'Incurred Real 2022$'!$A$25:$AC$426,'Incurred Real 2022$'!M$1,FALSE))</f>
        <v/>
      </c>
      <c r="N336" s="105" t="str">
        <f>IF(VLOOKUP($A336,'Incurred Real 2022$'!$A$25:$AC$426,'Incurred Real 2022$'!N$1,FALSE)=0,"",VLOOKUP($A336,'Incurred Real 2022$'!$A$25:$AC$426,'Incurred Real 2022$'!N$1,FALSE))</f>
        <v/>
      </c>
      <c r="O336" s="105" t="str">
        <f>IF(VLOOKUP($A336,'Incurred Real 2022$'!$A$25:$AC$426,'Incurred Real 2022$'!O$1,FALSE)=0,"",VLOOKUP($A336,'Incurred Real 2022$'!$A$25:$AC$426,'Incurred Real 2022$'!O$1,FALSE))</f>
        <v/>
      </c>
      <c r="P336" s="105" t="str">
        <f>IF(VLOOKUP($A336,'Incurred Real 2022$'!$A$25:$AC$426,'Incurred Real 2022$'!P$1,FALSE)=0,"",VLOOKUP($A336,'Incurred Real 2022$'!$A$25:$AC$426,'Incurred Real 2022$'!P$1,FALSE))</f>
        <v/>
      </c>
      <c r="Q336" s="105" t="str">
        <f>IF(VLOOKUP($A336,'Incurred Real 2022$'!$A$25:$AC$426,'Incurred Real 2022$'!Q$1,FALSE)=0,"",VLOOKUP($A336,'Incurred Real 2022$'!$A$25:$AC$426,'Incurred Real 2022$'!Q$1,FALSE))</f>
        <v/>
      </c>
      <c r="R336" s="105" t="str">
        <f>IF(VLOOKUP($A336,'Incurred Real 2022$'!$A$25:$AC$426,'Incurred Real 2022$'!R$1,FALSE)=0,"",VLOOKUP($A336,'Incurred Real 2022$'!$A$25:$AC$426,'Incurred Real 2022$'!R$1,FALSE))</f>
        <v/>
      </c>
      <c r="S336" s="105" t="str">
        <f>IF(VLOOKUP($A336,'Incurred Real 2022$'!$A$25:$AC$426,'Incurred Real 2022$'!S$1,FALSE)=0,"",VLOOKUP($A336,'Incurred Real 2022$'!$A$25:$AC$426,'Incurred Real 2022$'!S$1,FALSE))</f>
        <v/>
      </c>
      <c r="T336" s="105" t="str">
        <f>IF(VLOOKUP($A336,'Incurred Real 2022$'!$A$25:$AC$426,'Incurred Real 2022$'!T$1,FALSE)=0,"",VLOOKUP($A336,'Incurred Real 2022$'!$A$25:$AC$426,'Incurred Real 2022$'!T$1,FALSE))</f>
        <v/>
      </c>
      <c r="U336" s="105" t="str">
        <f>IF(VLOOKUP($A336,'Incurred Real 2022$'!$A$25:$AC$426,'Incurred Real 2022$'!U$1,FALSE)=0,"",VLOOKUP($A336,'Incurred Real 2022$'!$A$25:$AC$426,'Incurred Real 2022$'!U$1,FALSE))</f>
        <v/>
      </c>
      <c r="V336" s="13" t="str">
        <f>IF(ISTEXT(VLOOKUP($A336,'Incurred Real 2022$'!$A$25:$AC$426,'Incurred Real 2022$'!V$1,FALSE)),"",(VLOOKUP($A336,'Incurred Real 2022$'!$A$25:$AC$426,'Incurred Real 2022$'!V$1,FALSE))*BT336*Incurred_Nominal!V$15)</f>
        <v/>
      </c>
      <c r="W336" s="13" t="str">
        <f>IF(ISTEXT(VLOOKUP($A336,'Incurred Real 2022$'!$A$25:$AC$426,'Incurred Real 2022$'!W$1,FALSE)),"",(VLOOKUP($A336,'Incurred Real 2022$'!$A$25:$AC$426,'Incurred Real 2022$'!W$1,FALSE))*BU336*Incurred_Nominal!W$15)</f>
        <v/>
      </c>
      <c r="X336" s="13">
        <f>IF(ISTEXT(VLOOKUP($A336,'Incurred Real 2022$'!$A$25:$AC$426,'Incurred Real 2022$'!X$1,FALSE)),"",(VLOOKUP($A336,'Incurred Real 2022$'!$A$25:$AC$426,'Incurred Real 2022$'!X$1,FALSE))*BV336*Incurred_Nominal!X$15)</f>
        <v>1109585.7446451206</v>
      </c>
      <c r="Y336" s="13">
        <f>IF(ISTEXT(VLOOKUP($A336,'Incurred Real 2022$'!$A$25:$AC$426,'Incurred Real 2022$'!Y$1,FALSE)),"",(VLOOKUP($A336,'Incurred Real 2022$'!$A$25:$AC$426,'Incurred Real 2022$'!Y$1,FALSE))*BW336*Incurred_Nominal!Y$15)</f>
        <v>1137630.3718102758</v>
      </c>
      <c r="Z336" s="13">
        <f>IF(ISTEXT(VLOOKUP($A336,'Incurred Real 2022$'!$A$25:$AC$426,'Incurred Real 2022$'!Z$1,FALSE)),"",(VLOOKUP($A336,'Incurred Real 2022$'!$A$25:$AC$426,'Incurred Real 2022$'!Z$1,FALSE))*BX336*Incurred_Nominal!Z$15)</f>
        <v>2216373.0754557704</v>
      </c>
      <c r="AA336" s="13">
        <f>IF(ISTEXT(VLOOKUP($A336,'Incurred Real 2022$'!$A$25:$AC$426,'Incurred Real 2022$'!AA$1,FALSE)),"",(VLOOKUP($A336,'Incurred Real 2022$'!$A$25:$AC$426,'Incurred Real 2022$'!AA$1,FALSE))*BY336*Incurred_Nominal!AA$15)</f>
        <v>4782038.7652976671</v>
      </c>
      <c r="AB336" s="13">
        <f>IF(ISTEXT(VLOOKUP($A336,'Incurred Real 2022$'!$A$25:$AC$426,'Incurred Real 2022$'!AB$1,FALSE)),"",(VLOOKUP($A336,'Incurred Real 2022$'!$A$25:$AC$426,'Incurred Real 2022$'!AB$1,FALSE))*BZ336*Incurred_Nominal!AB$15)</f>
        <v>2572445.3233709508</v>
      </c>
      <c r="AC336" s="13" t="str">
        <f>IF(ISTEXT(VLOOKUP($A336,'Incurred Real 2022$'!$A$25:$AC$426,'Incurred Real 2022$'!AC$1,FALSE)),"",(VLOOKUP($A336,'Incurred Real 2022$'!$A$25:$AC$426,'Incurred Real 2022$'!AC$1,FALSE))*CA336*Incurred_Nominal!AC$15)</f>
        <v/>
      </c>
      <c r="AD336" s="232">
        <f t="shared" si="58"/>
        <v>11818073.280579785</v>
      </c>
      <c r="AE336" s="232">
        <f t="shared" si="59"/>
        <v>11818073.280579785</v>
      </c>
      <c r="AF336" s="239">
        <f t="shared" si="60"/>
        <v>12234812.371722037</v>
      </c>
      <c r="AG336" s="237">
        <f t="shared" si="57"/>
        <v>12234812.371722037</v>
      </c>
      <c r="AH336" s="240">
        <f t="shared" si="64"/>
        <v>1</v>
      </c>
      <c r="AI336" s="234">
        <f>VLOOKUP($A336,Incurred_Real!$A$25:$AP$479,Incurred_Real!AI$1,FALSE)</f>
        <v>2028</v>
      </c>
      <c r="AJ336" s="235" t="str">
        <f>VLOOKUP($A336,Incurred_Real!$A$25:$AP$479,Incurred_Real!AJ$1,FALSE)</f>
        <v/>
      </c>
      <c r="AK336" s="236">
        <f>VLOOKUP($A336,Incurred_Real!$A$25:$AP$479,Incurred_Real!AK$1,FALSE)</f>
        <v>2028</v>
      </c>
      <c r="AL336" s="235" t="str">
        <f>VLOOKUP($A336,Incurred_Real!$A$25:$AP$479,Incurred_Real!AL$1,FALSE)</f>
        <v/>
      </c>
      <c r="AM336" s="237">
        <f>IF(AL336="Commissioned Extra","",(IF((AD336)=0,0,SUMPRODUCT($F$17:$U$17,F336:U336))+VLOOKUP($A336,Incurred_Real!$A$25:$BS$376,Incurred_Real!$AO$1,FALSE)))</f>
        <v>10996323.521637889</v>
      </c>
      <c r="AN336" s="232" cm="1">
        <f t="array" ref="AN336">IF(ROUND(AE336,0)=0,0,LOOKUP(2,1/(F336:AC336&lt;&gt;""),F336:AC336))</f>
        <v>2572445.3233709508</v>
      </c>
      <c r="AO336" s="232">
        <f t="shared" si="61"/>
        <v>11818073.280579785</v>
      </c>
      <c r="AP336" s="78"/>
      <c r="AQ336" s="20"/>
      <c r="AR336" s="245">
        <f>VLOOKUP($A336,Incurred_Real!$A$25:$CD$376,Incurred_Real!AR$1,FALSE)</f>
        <v>1</v>
      </c>
      <c r="AS336" s="246">
        <f>VLOOKUP($A336,Incurred_Real!$A$25:$CD$376,Incurred_Real!AS$1,FALSE)</f>
        <v>0</v>
      </c>
      <c r="AT336" s="246">
        <f>VLOOKUP($A336,Incurred_Real!$A$25:$CD$376,Incurred_Real!AT$1,FALSE)</f>
        <v>3.1847470014839646E-2</v>
      </c>
      <c r="AU336" s="246">
        <f>VLOOKUP($A336,Incurred_Real!$A$25:$CD$376,Incurred_Real!AU$1,FALSE)</f>
        <v>0</v>
      </c>
      <c r="AV336" s="246">
        <f>VLOOKUP($A336,Incurred_Real!$A$25:$CD$376,Incurred_Real!AV$1,FALSE)</f>
        <v>0</v>
      </c>
      <c r="AW336" s="246">
        <f>VLOOKUP($A336,Incurred_Real!$A$25:$CD$376,Incurred_Real!AW$1,FALSE)</f>
        <v>0</v>
      </c>
      <c r="AX336" s="246">
        <f>VLOOKUP($A336,Incurred_Real!$A$25:$CD$376,Incurred_Real!AX$1,FALSE)</f>
        <v>0</v>
      </c>
      <c r="AY336" s="246">
        <f>VLOOKUP($A336,Incurred_Real!$A$25:$CD$376,Incurred_Real!AY$1,FALSE)</f>
        <v>0</v>
      </c>
      <c r="AZ336" s="246">
        <f>VLOOKUP($A336,Incurred_Real!$A$25:$CD$376,Incurred_Real!AZ$1,FALSE)</f>
        <v>0</v>
      </c>
      <c r="BA336" s="246">
        <f>VLOOKUP($A336,Incurred_Real!$A$25:$CD$376,Incurred_Real!BA$1,FALSE)</f>
        <v>0</v>
      </c>
      <c r="BB336" s="246">
        <f>VLOOKUP($A336,Incurred_Real!$A$25:$CD$376,Incurred_Real!BB$1,FALSE)</f>
        <v>0</v>
      </c>
      <c r="BC336" s="246">
        <f>VLOOKUP($A336,Incurred_Real!$A$25:$CD$376,Incurred_Real!BC$1,FALSE)</f>
        <v>0</v>
      </c>
      <c r="BD336" s="246">
        <f>VLOOKUP($A336,Incurred_Real!$A$25:$CD$376,Incurred_Real!BD$1,FALSE)</f>
        <v>0</v>
      </c>
      <c r="BE336" s="246">
        <f>VLOOKUP($A336,Incurred_Real!$A$25:$CD$376,Incurred_Real!BE$1,FALSE)</f>
        <v>0</v>
      </c>
      <c r="BF336" s="246">
        <f>VLOOKUP($A336,Incurred_Real!$A$25:$CD$376,Incurred_Real!BF$1,FALSE)</f>
        <v>0</v>
      </c>
      <c r="BG336" s="246">
        <f>VLOOKUP($A336,Incurred_Real!$A$25:$CD$376,Incurred_Real!BG$1,FALSE)</f>
        <v>0</v>
      </c>
      <c r="BH336" s="246">
        <f>VLOOKUP($A336,Incurred_Real!$A$25:$CD$376,Incurred_Real!BH$1,FALSE)</f>
        <v>0</v>
      </c>
      <c r="BI336" s="246">
        <f>VLOOKUP($A336,Incurred_Real!$A$25:$CD$376,Incurred_Real!BI$1,FALSE)</f>
        <v>0</v>
      </c>
      <c r="BJ336" s="246">
        <f>VLOOKUP($A336,Incurred_Real!$A$25:$CD$376,Incurred_Real!BJ$1,FALSE)</f>
        <v>0</v>
      </c>
      <c r="BK336" s="246">
        <f>VLOOKUP($A336,Incurred_Real!$A$25:$CD$376,Incurred_Real!BK$1,FALSE)</f>
        <v>0</v>
      </c>
      <c r="BL336" s="246">
        <f>VLOOKUP($A336,Incurred_Real!$A$25:$CD$376,Incurred_Real!BL$1,FALSE)</f>
        <v>0</v>
      </c>
      <c r="BM336" s="246">
        <f>VLOOKUP($A336,Incurred_Real!$A$25:$CD$376,Incurred_Real!BM$1,FALSE)</f>
        <v>0</v>
      </c>
      <c r="BN336" s="246">
        <f>VLOOKUP($A336,Incurred_Real!$A$25:$CD$376,Incurred_Real!BN$1,FALSE)</f>
        <v>0</v>
      </c>
      <c r="BO336" s="246">
        <f>VLOOKUP($A336,Incurred_Real!$A$25:$CD$376,Incurred_Real!BO$1,FALSE)</f>
        <v>0</v>
      </c>
      <c r="BP336" s="246">
        <f>VLOOKUP($A336,Incurred_Real!$A$25:$CD$376,Incurred_Real!BP$1,FALSE)</f>
        <v>0</v>
      </c>
      <c r="BQ336" s="246">
        <f>VLOOKUP($A336,Incurred_Real!$A$25:$CD$376,Incurred_Real!BQ$1,FALSE)</f>
        <v>0</v>
      </c>
      <c r="BR336" s="246">
        <f>VLOOKUP($A336,Incurred_Real!$A$25:$CD$376,Incurred_Real!BR$1,FALSE)</f>
        <v>0.96815252998516033</v>
      </c>
      <c r="BS336" s="254">
        <f t="shared" si="62"/>
        <v>1</v>
      </c>
      <c r="BT336" s="249">
        <f>1+IF(ISNA(VLOOKUP($A336,'Project labour content'!$A$7:$D$255,'Project labour content'!$D$1,FALSE)),VLOOKUP($D336,'Project labour content'!$F$6:$G$15,'Project labour content'!$G$1,FALSE),VLOOKUP($A336,'Project labour content'!$A$7:$D$255,'Project labour content'!$D$1,FALSE))*LabEsc22*1</f>
        <v>1.0009849286903401</v>
      </c>
      <c r="BU336" s="249">
        <f>1+IF(ISNA(VLOOKUP($A336,'Project labour content'!$A$7:$D$255,'Project labour content'!$D$1,FALSE)),VLOOKUP($D336,'Project labour content'!$F$6:$G$15,'Project labour content'!$G$1,FALSE),VLOOKUP($A336,'Project labour content'!$A$7:$D$255,'Project labour content'!$D$1,FALSE))*LabEsc23*1</f>
        <v>1.0019745850383937</v>
      </c>
      <c r="BV336" s="249">
        <f>1+IF(ISNA(VLOOKUP($A336,'Project labour content'!$A$7:$D$255,'Project labour content'!$D$1,FALSE)),VLOOKUP($D336,'Project labour content'!$F$6:$G$15,'Project labour content'!$G$1,FALSE),VLOOKUP($A336,'Project labour content'!$A$7:$D$255,'Project labour content'!$D$1,FALSE))*LabEsc24*1</f>
        <v>1.00290684131826</v>
      </c>
      <c r="BW336" s="249">
        <f>1+IF(ISNA(VLOOKUP($A336,'Project labour content'!$A$7:$D$255,'Project labour content'!$D$1,FALSE)),VLOOKUP($D336,'Project labour content'!$F$6:$G$15,'Project labour content'!$G$1,FALSE),VLOOKUP($A336,'Project labour content'!$A$7:$D$255,'Project labour content'!$D$1,FALSE))*LabEsc25*1</f>
        <v>1.0041554432290947</v>
      </c>
      <c r="BX336" s="249">
        <f>1+IF(ISNA(VLOOKUP($A336,'Project labour content'!$A$7:$D$255,'Project labour content'!$D$1,FALSE)),VLOOKUP($D336,'Project labour content'!$F$6:$G$15,'Project labour content'!$G$1,FALSE),VLOOKUP($A336,'Project labour content'!$A$7:$D$255,'Project labour content'!$D$1,FALSE))*LabEsc26*1</f>
        <v>1.0055162112115856</v>
      </c>
      <c r="BY336" s="249">
        <f>1+IF(ISNA(VLOOKUP($A336,'Project labour content'!$A$7:$D$255,'Project labour content'!$D$1,FALSE)),VLOOKUP($D336,'Project labour content'!$F$6:$G$15,'Project labour content'!$G$1,FALSE),VLOOKUP($A336,'Project labour content'!$A$7:$D$255,'Project labour content'!$D$1,FALSE))*LabEsc27*1</f>
        <v>1.0063590499650488</v>
      </c>
      <c r="BZ336" s="249">
        <f>1+IF(ISNA(VLOOKUP($A336,'Project labour content'!$A$7:$D$255,'Project labour content'!$D$1,FALSE)),VLOOKUP($D336,'Project labour content'!$F$6:$G$15,'Project labour content'!$G$1,FALSE),VLOOKUP($A336,'Project labour content'!$A$7:$D$255,'Project labour content'!$D$1,FALSE))*LabEsc28*1</f>
        <v>1.0069937075464064</v>
      </c>
      <c r="CA336" s="249">
        <f>1+IF(ISNA(VLOOKUP($A336,'Project labour content'!$A$7:$D$255,'Project labour content'!$D$1,FALSE)),VLOOKUP($D336,'Project labour content'!$F$6:$G$15,'Project labour content'!$G$1,FALSE),VLOOKUP($A336,'Project labour content'!$A$7:$D$255,'Project labour content'!$D$1,FALSE))*LabEsc29*1</f>
        <v>1.008012206032969</v>
      </c>
      <c r="CB336" s="250" t="str">
        <f>IF(ISNA(VLOOKUP($A336,'Project labour content'!$A$7:$D$255,'Project labour content'!$D$1,FALSE)),"Category","Project")</f>
        <v>Project</v>
      </c>
      <c r="CD336" s="247" t="str">
        <f t="shared" si="63"/>
        <v>15288</v>
      </c>
    </row>
    <row r="337" spans="1:82" x14ac:dyDescent="0.15">
      <c r="A337" s="11" t="s">
        <v>986</v>
      </c>
      <c r="B337" s="11" t="str">
        <f>VLOOKUP($A337,'Incurred Real 2022$'!$A$25:$AC$426,'Incurred Real 2022$'!B$1,FALSE)</f>
        <v>Power Quality Monitoring Installation</v>
      </c>
      <c r="C337" s="11" t="str">
        <f>VLOOKUP($A337,'Incurred Real 2022$'!$A$25:$AC$426,'Incurred Real 2022$'!C$1,FALSE)</f>
        <v>ExAnte</v>
      </c>
      <c r="D337" s="11" t="str">
        <f>VLOOKUP($A337,'Incurred Real 2022$'!$A$25:$AC$426,'Incurred Real 2022$'!D$1,FALSE)</f>
        <v>Security/Compliance</v>
      </c>
      <c r="E337" s="11" t="str">
        <f>VLOOKUP($A337,'Incurred Real 2022$'!$A$25:$AC$426,'Incurred Real 2022$'!E$1,FALSE)</f>
        <v>Proposed</v>
      </c>
      <c r="F337" s="105" t="str">
        <f>IF(VLOOKUP($A337,'Incurred Real 2022$'!$A$25:$AC$426,'Incurred Real 2022$'!F$1,FALSE)=0,"",VLOOKUP($A337,'Incurred Real 2022$'!$A$25:$AC$426,'Incurred Real 2022$'!F$1,FALSE))</f>
        <v/>
      </c>
      <c r="G337" s="105" t="str">
        <f>IF(VLOOKUP($A337,'Incurred Real 2022$'!$A$25:$AC$426,'Incurred Real 2022$'!G$1,FALSE)=0,"",VLOOKUP($A337,'Incurred Real 2022$'!$A$25:$AC$426,'Incurred Real 2022$'!G$1,FALSE))</f>
        <v/>
      </c>
      <c r="H337" s="105" t="str">
        <f>IF(VLOOKUP($A337,'Incurred Real 2022$'!$A$25:$AC$426,'Incurred Real 2022$'!H$1,FALSE)=0,"",VLOOKUP($A337,'Incurred Real 2022$'!$A$25:$AC$426,'Incurred Real 2022$'!H$1,FALSE))</f>
        <v/>
      </c>
      <c r="I337" s="105" t="str">
        <f>IF(VLOOKUP($A337,'Incurred Real 2022$'!$A$25:$AC$426,'Incurred Real 2022$'!I$1,FALSE)=0,"",VLOOKUP($A337,'Incurred Real 2022$'!$A$25:$AC$426,'Incurred Real 2022$'!I$1,FALSE))</f>
        <v/>
      </c>
      <c r="J337" s="105" t="str">
        <f>IF(VLOOKUP($A337,'Incurred Real 2022$'!$A$25:$AC$426,'Incurred Real 2022$'!J$1,FALSE)=0,"",VLOOKUP($A337,'Incurred Real 2022$'!$A$25:$AC$426,'Incurred Real 2022$'!J$1,FALSE))</f>
        <v/>
      </c>
      <c r="K337" s="105" t="str">
        <f>IF(VLOOKUP($A337,'Incurred Real 2022$'!$A$25:$AC$426,'Incurred Real 2022$'!K$1,FALSE)=0,"",VLOOKUP($A337,'Incurred Real 2022$'!$A$25:$AC$426,'Incurred Real 2022$'!K$1,FALSE))</f>
        <v/>
      </c>
      <c r="L337" s="105" t="str">
        <f>IF(VLOOKUP($A337,'Incurred Real 2022$'!$A$25:$AC$426,'Incurred Real 2022$'!L$1,FALSE)=0,"",VLOOKUP($A337,'Incurred Real 2022$'!$A$25:$AC$426,'Incurred Real 2022$'!L$1,FALSE))</f>
        <v/>
      </c>
      <c r="M337" s="105" t="str">
        <f>IF(VLOOKUP($A337,'Incurred Real 2022$'!$A$25:$AC$426,'Incurred Real 2022$'!M$1,FALSE)=0,"",VLOOKUP($A337,'Incurred Real 2022$'!$A$25:$AC$426,'Incurred Real 2022$'!M$1,FALSE))</f>
        <v/>
      </c>
      <c r="N337" s="105" t="str">
        <f>IF(VLOOKUP($A337,'Incurred Real 2022$'!$A$25:$AC$426,'Incurred Real 2022$'!N$1,FALSE)=0,"",VLOOKUP($A337,'Incurred Real 2022$'!$A$25:$AC$426,'Incurred Real 2022$'!N$1,FALSE))</f>
        <v/>
      </c>
      <c r="O337" s="105" t="str">
        <f>IF(VLOOKUP($A337,'Incurred Real 2022$'!$A$25:$AC$426,'Incurred Real 2022$'!O$1,FALSE)=0,"",VLOOKUP($A337,'Incurred Real 2022$'!$A$25:$AC$426,'Incurred Real 2022$'!O$1,FALSE))</f>
        <v/>
      </c>
      <c r="P337" s="105" t="str">
        <f>IF(VLOOKUP($A337,'Incurred Real 2022$'!$A$25:$AC$426,'Incurred Real 2022$'!P$1,FALSE)=0,"",VLOOKUP($A337,'Incurred Real 2022$'!$A$25:$AC$426,'Incurred Real 2022$'!P$1,FALSE))</f>
        <v/>
      </c>
      <c r="Q337" s="105" t="str">
        <f>IF(VLOOKUP($A337,'Incurred Real 2022$'!$A$25:$AC$426,'Incurred Real 2022$'!Q$1,FALSE)=0,"",VLOOKUP($A337,'Incurred Real 2022$'!$A$25:$AC$426,'Incurred Real 2022$'!Q$1,FALSE))</f>
        <v/>
      </c>
      <c r="R337" s="105" t="str">
        <f>IF(VLOOKUP($A337,'Incurred Real 2022$'!$A$25:$AC$426,'Incurred Real 2022$'!R$1,FALSE)=0,"",VLOOKUP($A337,'Incurred Real 2022$'!$A$25:$AC$426,'Incurred Real 2022$'!R$1,FALSE))</f>
        <v/>
      </c>
      <c r="S337" s="105" t="str">
        <f>IF(VLOOKUP($A337,'Incurred Real 2022$'!$A$25:$AC$426,'Incurred Real 2022$'!S$1,FALSE)=0,"",VLOOKUP($A337,'Incurred Real 2022$'!$A$25:$AC$426,'Incurred Real 2022$'!S$1,FALSE))</f>
        <v/>
      </c>
      <c r="T337" s="105" t="str">
        <f>IF(VLOOKUP($A337,'Incurred Real 2022$'!$A$25:$AC$426,'Incurred Real 2022$'!T$1,FALSE)=0,"",VLOOKUP($A337,'Incurred Real 2022$'!$A$25:$AC$426,'Incurred Real 2022$'!T$1,FALSE))</f>
        <v/>
      </c>
      <c r="U337" s="105" t="str">
        <f>IF(VLOOKUP($A337,'Incurred Real 2022$'!$A$25:$AC$426,'Incurred Real 2022$'!U$1,FALSE)=0,"",VLOOKUP($A337,'Incurred Real 2022$'!$A$25:$AC$426,'Incurred Real 2022$'!U$1,FALSE))</f>
        <v/>
      </c>
      <c r="V337" s="13" t="str">
        <f>IF(ISTEXT(VLOOKUP($A337,'Incurred Real 2022$'!$A$25:$AC$426,'Incurred Real 2022$'!V$1,FALSE)),"",(VLOOKUP($A337,'Incurred Real 2022$'!$A$25:$AC$426,'Incurred Real 2022$'!V$1,FALSE))*BT337*Incurred_Nominal!V$15)</f>
        <v/>
      </c>
      <c r="W337" s="13" t="str">
        <f>IF(ISTEXT(VLOOKUP($A337,'Incurred Real 2022$'!$A$25:$AC$426,'Incurred Real 2022$'!W$1,FALSE)),"",(VLOOKUP($A337,'Incurred Real 2022$'!$A$25:$AC$426,'Incurred Real 2022$'!W$1,FALSE))*BU337*Incurred_Nominal!W$15)</f>
        <v/>
      </c>
      <c r="X337" s="13" t="str">
        <f>IF(ISTEXT(VLOOKUP($A337,'Incurred Real 2022$'!$A$25:$AC$426,'Incurred Real 2022$'!X$1,FALSE)),"",(VLOOKUP($A337,'Incurred Real 2022$'!$A$25:$AC$426,'Incurred Real 2022$'!X$1,FALSE))*BV337*Incurred_Nominal!X$15)</f>
        <v/>
      </c>
      <c r="Y337" s="13" t="str">
        <f>IF(ISTEXT(VLOOKUP($A337,'Incurred Real 2022$'!$A$25:$AC$426,'Incurred Real 2022$'!Y$1,FALSE)),"",(VLOOKUP($A337,'Incurred Real 2022$'!$A$25:$AC$426,'Incurred Real 2022$'!Y$1,FALSE))*BW337*Incurred_Nominal!Y$15)</f>
        <v/>
      </c>
      <c r="Z337" s="13">
        <f>IF(ISTEXT(VLOOKUP($A337,'Incurred Real 2022$'!$A$25:$AC$426,'Incurred Real 2022$'!Z$1,FALSE)),"",(VLOOKUP($A337,'Incurred Real 2022$'!$A$25:$AC$426,'Incurred Real 2022$'!Z$1,FALSE))*BX337*Incurred_Nominal!Z$15)</f>
        <v>1869476.4168716518</v>
      </c>
      <c r="AA337" s="13">
        <f>IF(ISTEXT(VLOOKUP($A337,'Incurred Real 2022$'!$A$25:$AC$426,'Incurred Real 2022$'!AA$1,FALSE)),"",(VLOOKUP($A337,'Incurred Real 2022$'!$A$25:$AC$426,'Incurred Real 2022$'!AA$1,FALSE))*BY337*Incurred_Nominal!AA$15)</f>
        <v>1915439.2045450094</v>
      </c>
      <c r="AB337" s="13">
        <f>IF(ISTEXT(VLOOKUP($A337,'Incurred Real 2022$'!$A$25:$AC$426,'Incurred Real 2022$'!AB$1,FALSE)),"",(VLOOKUP($A337,'Incurred Real 2022$'!$A$25:$AC$426,'Incurred Real 2022$'!AB$1,FALSE))*BZ337*Incurred_Nominal!AB$15)</f>
        <v>1969772.5578676434</v>
      </c>
      <c r="AC337" s="13" t="str">
        <f>IF(ISTEXT(VLOOKUP($A337,'Incurred Real 2022$'!$A$25:$AC$426,'Incurred Real 2022$'!AC$1,FALSE)),"",(VLOOKUP($A337,'Incurred Real 2022$'!$A$25:$AC$426,'Incurred Real 2022$'!AC$1,FALSE))*CA337*Incurred_Nominal!AC$15)</f>
        <v/>
      </c>
      <c r="AD337" s="232">
        <f t="shared" si="58"/>
        <v>5754688.1792843044</v>
      </c>
      <c r="AE337" s="232">
        <f t="shared" si="59"/>
        <v>5754688.1792843044</v>
      </c>
      <c r="AF337" s="239">
        <f t="shared" si="60"/>
        <v>5891470.406619342</v>
      </c>
      <c r="AG337" s="237">
        <f t="shared" si="57"/>
        <v>5891470.406619342</v>
      </c>
      <c r="AH337" s="240">
        <f t="shared" si="64"/>
        <v>1</v>
      </c>
      <c r="AI337" s="234">
        <f>VLOOKUP($A337,Incurred_Real!$A$25:$AP$479,Incurred_Real!AI$1,FALSE)</f>
        <v>2028</v>
      </c>
      <c r="AJ337" s="235" t="str">
        <f>VLOOKUP($A337,Incurred_Real!$A$25:$AP$479,Incurred_Real!AJ$1,FALSE)</f>
        <v/>
      </c>
      <c r="AK337" s="236">
        <f>VLOOKUP($A337,Incurred_Real!$A$25:$AP$479,Incurred_Real!AK$1,FALSE)</f>
        <v>2028</v>
      </c>
      <c r="AL337" s="235" t="str">
        <f>VLOOKUP($A337,Incurred_Real!$A$25:$AP$479,Incurred_Real!AL$1,FALSE)</f>
        <v/>
      </c>
      <c r="AM337" s="237">
        <f>IF(AL337="Commissioned Extra","",(IF((AD337)=0,0,SUMPRODUCT($F$17:$U$17,F337:U337))+VLOOKUP($A337,Incurred_Real!$A$25:$BS$376,Incurred_Real!$AO$1,FALSE)))</f>
        <v>5295096.6995682213</v>
      </c>
      <c r="AN337" s="232" cm="1">
        <f t="array" ref="AN337">IF(ROUND(AE337,0)=0,0,LOOKUP(2,1/(F337:AC337&lt;&gt;""),F337:AC337))</f>
        <v>1969772.5578676434</v>
      </c>
      <c r="AO337" s="232">
        <f t="shared" si="61"/>
        <v>5754688.1792843044</v>
      </c>
      <c r="AP337" s="78"/>
      <c r="AQ337" s="20"/>
      <c r="AR337" s="245">
        <f>VLOOKUP($A337,Incurred_Real!$A$25:$CD$376,Incurred_Real!AR$1,FALSE)</f>
        <v>0.99999999999999989</v>
      </c>
      <c r="AS337" s="246">
        <f>VLOOKUP($A337,Incurred_Real!$A$25:$CD$376,Incurred_Real!AS$1,FALSE)</f>
        <v>0</v>
      </c>
      <c r="AT337" s="246">
        <f>VLOOKUP($A337,Incurred_Real!$A$25:$CD$376,Incurred_Real!AT$1,FALSE)</f>
        <v>0</v>
      </c>
      <c r="AU337" s="246">
        <f>VLOOKUP($A337,Incurred_Real!$A$25:$CD$376,Incurred_Real!AU$1,FALSE)</f>
        <v>0</v>
      </c>
      <c r="AV337" s="246">
        <f>VLOOKUP($A337,Incurred_Real!$A$25:$CD$376,Incurred_Real!AV$1,FALSE)</f>
        <v>0</v>
      </c>
      <c r="AW337" s="246">
        <f>VLOOKUP($A337,Incurred_Real!$A$25:$CD$376,Incurred_Real!AW$1,FALSE)</f>
        <v>0</v>
      </c>
      <c r="AX337" s="246">
        <f>VLOOKUP($A337,Incurred_Real!$A$25:$CD$376,Incurred_Real!AX$1,FALSE)</f>
        <v>0</v>
      </c>
      <c r="AY337" s="246">
        <f>VLOOKUP($A337,Incurred_Real!$A$25:$CD$376,Incurred_Real!AY$1,FALSE)</f>
        <v>0</v>
      </c>
      <c r="AZ337" s="246">
        <f>VLOOKUP($A337,Incurred_Real!$A$25:$CD$376,Incurred_Real!AZ$1,FALSE)</f>
        <v>0</v>
      </c>
      <c r="BA337" s="246">
        <f>VLOOKUP($A337,Incurred_Real!$A$25:$CD$376,Incurred_Real!BA$1,FALSE)</f>
        <v>0</v>
      </c>
      <c r="BB337" s="246">
        <f>VLOOKUP($A337,Incurred_Real!$A$25:$CD$376,Incurred_Real!BB$1,FALSE)</f>
        <v>0.26690415392226563</v>
      </c>
      <c r="BC337" s="246">
        <f>VLOOKUP($A337,Incurred_Real!$A$25:$CD$376,Incurred_Real!BC$1,FALSE)</f>
        <v>0</v>
      </c>
      <c r="BD337" s="246">
        <f>VLOOKUP($A337,Incurred_Real!$A$25:$CD$376,Incurred_Real!BD$1,FALSE)</f>
        <v>4.5921448505004472E-2</v>
      </c>
      <c r="BE337" s="246">
        <f>VLOOKUP($A337,Incurred_Real!$A$25:$CD$376,Incurred_Real!BE$1,FALSE)</f>
        <v>0</v>
      </c>
      <c r="BF337" s="246">
        <f>VLOOKUP($A337,Incurred_Real!$A$25:$CD$376,Incurred_Real!BF$1,FALSE)</f>
        <v>0</v>
      </c>
      <c r="BG337" s="246">
        <f>VLOOKUP($A337,Incurred_Real!$A$25:$CD$376,Incurred_Real!BG$1,FALSE)</f>
        <v>0.6871743975727298</v>
      </c>
      <c r="BH337" s="246">
        <f>VLOOKUP($A337,Incurred_Real!$A$25:$CD$376,Incurred_Real!BH$1,FALSE)</f>
        <v>0</v>
      </c>
      <c r="BI337" s="246">
        <f>VLOOKUP($A337,Incurred_Real!$A$25:$CD$376,Incurred_Real!BI$1,FALSE)</f>
        <v>0</v>
      </c>
      <c r="BJ337" s="246">
        <f>VLOOKUP($A337,Incurred_Real!$A$25:$CD$376,Incurred_Real!BJ$1,FALSE)</f>
        <v>0</v>
      </c>
      <c r="BK337" s="246">
        <f>VLOOKUP($A337,Incurred_Real!$A$25:$CD$376,Incurred_Real!BK$1,FALSE)</f>
        <v>0</v>
      </c>
      <c r="BL337" s="246">
        <f>VLOOKUP($A337,Incurred_Real!$A$25:$CD$376,Incurred_Real!BL$1,FALSE)</f>
        <v>0</v>
      </c>
      <c r="BM337" s="246">
        <f>VLOOKUP($A337,Incurred_Real!$A$25:$CD$376,Incurred_Real!BM$1,FALSE)</f>
        <v>0</v>
      </c>
      <c r="BN337" s="246">
        <f>VLOOKUP($A337,Incurred_Real!$A$25:$CD$376,Incurred_Real!BN$1,FALSE)</f>
        <v>0</v>
      </c>
      <c r="BO337" s="246">
        <f>VLOOKUP($A337,Incurred_Real!$A$25:$CD$376,Incurred_Real!BO$1,FALSE)</f>
        <v>0</v>
      </c>
      <c r="BP337" s="246">
        <f>VLOOKUP($A337,Incurred_Real!$A$25:$CD$376,Incurred_Real!BP$1,FALSE)</f>
        <v>0</v>
      </c>
      <c r="BQ337" s="246">
        <f>VLOOKUP($A337,Incurred_Real!$A$25:$CD$376,Incurred_Real!BQ$1,FALSE)</f>
        <v>0</v>
      </c>
      <c r="BR337" s="246">
        <f>VLOOKUP($A337,Incurred_Real!$A$25:$CD$376,Incurred_Real!BR$1,FALSE)</f>
        <v>0</v>
      </c>
      <c r="BS337" s="254">
        <f t="shared" si="62"/>
        <v>0.99999999999999989</v>
      </c>
      <c r="BT337" s="249">
        <f>1+IF(ISNA(VLOOKUP($A337,'Project labour content'!$A$7:$D$255,'Project labour content'!$D$1,FALSE)),VLOOKUP($D337,'Project labour content'!$F$6:$G$15,'Project labour content'!$G$1,FALSE),VLOOKUP($A337,'Project labour content'!$A$7:$D$255,'Project labour content'!$D$1,FALSE))*LabEsc22*1</f>
        <v>1.0006711569915581</v>
      </c>
      <c r="BU337" s="249">
        <f>1+IF(ISNA(VLOOKUP($A337,'Project labour content'!$A$7:$D$255,'Project labour content'!$D$1,FALSE)),VLOOKUP($D337,'Project labour content'!$F$6:$G$15,'Project labour content'!$G$1,FALSE),VLOOKUP($A337,'Project labour content'!$A$7:$D$255,'Project labour content'!$D$1,FALSE))*LabEsc23*1</f>
        <v>1.0013455355366754</v>
      </c>
      <c r="BV337" s="249">
        <f>1+IF(ISNA(VLOOKUP($A337,'Project labour content'!$A$7:$D$255,'Project labour content'!$D$1,FALSE)),VLOOKUP($D337,'Project labour content'!$F$6:$G$15,'Project labour content'!$G$1,FALSE),VLOOKUP($A337,'Project labour content'!$A$7:$D$255,'Project labour content'!$D$1,FALSE))*LabEsc24*1</f>
        <v>1.0019808001261761</v>
      </c>
      <c r="BW337" s="249">
        <f>1+IF(ISNA(VLOOKUP($A337,'Project labour content'!$A$7:$D$255,'Project labour content'!$D$1,FALSE)),VLOOKUP($D337,'Project labour content'!$F$6:$G$15,'Project labour content'!$G$1,FALSE),VLOOKUP($A337,'Project labour content'!$A$7:$D$255,'Project labour content'!$D$1,FALSE))*LabEsc25*1</f>
        <v>1.0028316311663805</v>
      </c>
      <c r="BX337" s="249">
        <f>1+IF(ISNA(VLOOKUP($A337,'Project labour content'!$A$7:$D$255,'Project labour content'!$D$1,FALSE)),VLOOKUP($D337,'Project labour content'!$F$6:$G$15,'Project labour content'!$G$1,FALSE),VLOOKUP($A337,'Project labour content'!$A$7:$D$255,'Project labour content'!$D$1,FALSE))*LabEsc26*1</f>
        <v>1.00375889519503</v>
      </c>
      <c r="BY337" s="249">
        <f>1+IF(ISNA(VLOOKUP($A337,'Project labour content'!$A$7:$D$255,'Project labour content'!$D$1,FALSE)),VLOOKUP($D337,'Project labour content'!$F$6:$G$15,'Project labour content'!$G$1,FALSE),VLOOKUP($A337,'Project labour content'!$A$7:$D$255,'Project labour content'!$D$1,FALSE))*LabEsc27*1</f>
        <v>1.0043332282687751</v>
      </c>
      <c r="BZ337" s="249">
        <f>1+IF(ISNA(VLOOKUP($A337,'Project labour content'!$A$7:$D$255,'Project labour content'!$D$1,FALSE)),VLOOKUP($D337,'Project labour content'!$F$6:$G$15,'Project labour content'!$G$1,FALSE),VLOOKUP($A337,'Project labour content'!$A$7:$D$255,'Project labour content'!$D$1,FALSE))*LabEsc28*1</f>
        <v>1.0047657010733053</v>
      </c>
      <c r="CA337" s="249">
        <f>1+IF(ISNA(VLOOKUP($A337,'Project labour content'!$A$7:$D$255,'Project labour content'!$D$1,FALSE)),VLOOKUP($D337,'Project labour content'!$F$6:$G$15,'Project labour content'!$G$1,FALSE),VLOOKUP($A337,'Project labour content'!$A$7:$D$255,'Project labour content'!$D$1,FALSE))*LabEsc29*1</f>
        <v>1.005459733430015</v>
      </c>
      <c r="CB337" s="250" t="str">
        <f>IF(ISNA(VLOOKUP($A337,'Project labour content'!$A$7:$D$255,'Project labour content'!$D$1,FALSE)),"Category","Project")</f>
        <v>Project</v>
      </c>
      <c r="CD337" s="247" t="str">
        <f t="shared" si="63"/>
        <v>15297</v>
      </c>
    </row>
    <row r="338" spans="1:82" x14ac:dyDescent="0.15">
      <c r="A338" s="11" t="s">
        <v>903</v>
      </c>
      <c r="B338" s="11" t="str">
        <f>VLOOKUP($A338,'Incurred Real 2022$'!$A$25:$AC$426,'Incurred Real 2022$'!B$1,FALSE)</f>
        <v>Para Emergency SVC Transformer Replacement</v>
      </c>
      <c r="C338" s="11" t="str">
        <f>VLOOKUP($A338,'Incurred Real 2022$'!$A$25:$AC$426,'Incurred Real 2022$'!C$1,FALSE)</f>
        <v>ExAnte</v>
      </c>
      <c r="D338" s="11" t="str">
        <f>VLOOKUP($A338,'Incurred Real 2022$'!$A$25:$AC$426,'Incurred Real 2022$'!D$1,FALSE)</f>
        <v>Replacement</v>
      </c>
      <c r="E338" s="11" t="str">
        <f>VLOOKUP($A338,'Incurred Real 2022$'!$A$25:$AC$426,'Incurred Real 2022$'!E$1,FALSE)</f>
        <v>Active</v>
      </c>
      <c r="F338" s="105" t="str">
        <f>IF(VLOOKUP($A338,'Incurred Real 2022$'!$A$25:$AC$426,'Incurred Real 2022$'!F$1,FALSE)=0,"",VLOOKUP($A338,'Incurred Real 2022$'!$A$25:$AC$426,'Incurred Real 2022$'!F$1,FALSE))</f>
        <v/>
      </c>
      <c r="G338" s="105" t="str">
        <f>IF(VLOOKUP($A338,'Incurred Real 2022$'!$A$25:$AC$426,'Incurred Real 2022$'!G$1,FALSE)=0,"",VLOOKUP($A338,'Incurred Real 2022$'!$A$25:$AC$426,'Incurred Real 2022$'!G$1,FALSE))</f>
        <v/>
      </c>
      <c r="H338" s="105" t="str">
        <f>IF(VLOOKUP($A338,'Incurred Real 2022$'!$A$25:$AC$426,'Incurred Real 2022$'!H$1,FALSE)=0,"",VLOOKUP($A338,'Incurred Real 2022$'!$A$25:$AC$426,'Incurred Real 2022$'!H$1,FALSE))</f>
        <v/>
      </c>
      <c r="I338" s="105" t="str">
        <f>IF(VLOOKUP($A338,'Incurred Real 2022$'!$A$25:$AC$426,'Incurred Real 2022$'!I$1,FALSE)=0,"",VLOOKUP($A338,'Incurred Real 2022$'!$A$25:$AC$426,'Incurred Real 2022$'!I$1,FALSE))</f>
        <v/>
      </c>
      <c r="J338" s="105" t="str">
        <f>IF(VLOOKUP($A338,'Incurred Real 2022$'!$A$25:$AC$426,'Incurred Real 2022$'!J$1,FALSE)=0,"",VLOOKUP($A338,'Incurred Real 2022$'!$A$25:$AC$426,'Incurred Real 2022$'!J$1,FALSE))</f>
        <v/>
      </c>
      <c r="K338" s="105" t="str">
        <f>IF(VLOOKUP($A338,'Incurred Real 2022$'!$A$25:$AC$426,'Incurred Real 2022$'!K$1,FALSE)=0,"",VLOOKUP($A338,'Incurred Real 2022$'!$A$25:$AC$426,'Incurred Real 2022$'!K$1,FALSE))</f>
        <v/>
      </c>
      <c r="L338" s="105" t="str">
        <f>IF(VLOOKUP($A338,'Incurred Real 2022$'!$A$25:$AC$426,'Incurred Real 2022$'!L$1,FALSE)=0,"",VLOOKUP($A338,'Incurred Real 2022$'!$A$25:$AC$426,'Incurred Real 2022$'!L$1,FALSE))</f>
        <v/>
      </c>
      <c r="M338" s="105" t="str">
        <f>IF(VLOOKUP($A338,'Incurred Real 2022$'!$A$25:$AC$426,'Incurred Real 2022$'!M$1,FALSE)=0,"",VLOOKUP($A338,'Incurred Real 2022$'!$A$25:$AC$426,'Incurred Real 2022$'!M$1,FALSE))</f>
        <v/>
      </c>
      <c r="N338" s="105" t="str">
        <f>IF(VLOOKUP($A338,'Incurred Real 2022$'!$A$25:$AC$426,'Incurred Real 2022$'!N$1,FALSE)=0,"",VLOOKUP($A338,'Incurred Real 2022$'!$A$25:$AC$426,'Incurred Real 2022$'!N$1,FALSE))</f>
        <v/>
      </c>
      <c r="O338" s="105" t="str">
        <f>IF(VLOOKUP($A338,'Incurred Real 2022$'!$A$25:$AC$426,'Incurred Real 2022$'!O$1,FALSE)=0,"",VLOOKUP($A338,'Incurred Real 2022$'!$A$25:$AC$426,'Incurred Real 2022$'!O$1,FALSE))</f>
        <v/>
      </c>
      <c r="P338" s="105" t="str">
        <f>IF(VLOOKUP($A338,'Incurred Real 2022$'!$A$25:$AC$426,'Incurred Real 2022$'!P$1,FALSE)=0,"",VLOOKUP($A338,'Incurred Real 2022$'!$A$25:$AC$426,'Incurred Real 2022$'!P$1,FALSE))</f>
        <v/>
      </c>
      <c r="Q338" s="105" t="str">
        <f>IF(VLOOKUP($A338,'Incurred Real 2022$'!$A$25:$AC$426,'Incurred Real 2022$'!Q$1,FALSE)=0,"",VLOOKUP($A338,'Incurred Real 2022$'!$A$25:$AC$426,'Incurred Real 2022$'!Q$1,FALSE))</f>
        <v/>
      </c>
      <c r="R338" s="105" t="str">
        <f>IF(VLOOKUP($A338,'Incurred Real 2022$'!$A$25:$AC$426,'Incurred Real 2022$'!R$1,FALSE)=0,"",VLOOKUP($A338,'Incurred Real 2022$'!$A$25:$AC$426,'Incurred Real 2022$'!R$1,FALSE))</f>
        <v/>
      </c>
      <c r="S338" s="105" t="str">
        <f>IF(VLOOKUP($A338,'Incurred Real 2022$'!$A$25:$AC$426,'Incurred Real 2022$'!S$1,FALSE)=0,"",VLOOKUP($A338,'Incurred Real 2022$'!$A$25:$AC$426,'Incurred Real 2022$'!S$1,FALSE))</f>
        <v/>
      </c>
      <c r="T338" s="105" t="str">
        <f>IF(VLOOKUP($A338,'Incurred Real 2022$'!$A$25:$AC$426,'Incurred Real 2022$'!T$1,FALSE)=0,"",VLOOKUP($A338,'Incurred Real 2022$'!$A$25:$AC$426,'Incurred Real 2022$'!T$1,FALSE))</f>
        <v/>
      </c>
      <c r="U338" s="105">
        <f>IF(VLOOKUP($A338,'Incurred Real 2022$'!$A$25:$AC$426,'Incurred Real 2022$'!U$1,FALSE)=0,"",VLOOKUP($A338,'Incurred Real 2022$'!$A$25:$AC$426,'Incurred Real 2022$'!U$1,FALSE))</f>
        <v>2186780.9700000002</v>
      </c>
      <c r="V338" s="13">
        <f>IF(ISTEXT(VLOOKUP($A338,'Incurred Real 2022$'!$A$25:$AC$426,'Incurred Real 2022$'!V$1,FALSE)),"",(VLOOKUP($A338,'Incurred Real 2022$'!$A$25:$AC$426,'Incurred Real 2022$'!V$1,FALSE))*BT338*Incurred_Nominal!V$15)</f>
        <v>5352037.5879637646</v>
      </c>
      <c r="W338" s="13">
        <f>IF(ISTEXT(VLOOKUP($A338,'Incurred Real 2022$'!$A$25:$AC$426,'Incurred Real 2022$'!W$1,FALSE)),"",(VLOOKUP($A338,'Incurred Real 2022$'!$A$25:$AC$426,'Incurred Real 2022$'!W$1,FALSE))*BU338*Incurred_Nominal!W$15)</f>
        <v>64479.952453592567</v>
      </c>
      <c r="X338" s="13" t="str">
        <f>IF(ISTEXT(VLOOKUP($A338,'Incurred Real 2022$'!$A$25:$AC$426,'Incurred Real 2022$'!X$1,FALSE)),"",(VLOOKUP($A338,'Incurred Real 2022$'!$A$25:$AC$426,'Incurred Real 2022$'!X$1,FALSE))*BV338*Incurred_Nominal!X$15)</f>
        <v/>
      </c>
      <c r="Y338" s="13" t="str">
        <f>IF(ISTEXT(VLOOKUP($A338,'Incurred Real 2022$'!$A$25:$AC$426,'Incurred Real 2022$'!Y$1,FALSE)),"",(VLOOKUP($A338,'Incurred Real 2022$'!$A$25:$AC$426,'Incurred Real 2022$'!Y$1,FALSE))*BW338*Incurred_Nominal!Y$15)</f>
        <v/>
      </c>
      <c r="Z338" s="13" t="str">
        <f>IF(ISTEXT(VLOOKUP($A338,'Incurred Real 2022$'!$A$25:$AC$426,'Incurred Real 2022$'!Z$1,FALSE)),"",(VLOOKUP($A338,'Incurred Real 2022$'!$A$25:$AC$426,'Incurred Real 2022$'!Z$1,FALSE))*BX338*Incurred_Nominal!Z$15)</f>
        <v/>
      </c>
      <c r="AA338" s="13" t="str">
        <f>IF(ISTEXT(VLOOKUP($A338,'Incurred Real 2022$'!$A$25:$AC$426,'Incurred Real 2022$'!AA$1,FALSE)),"",(VLOOKUP($A338,'Incurred Real 2022$'!$A$25:$AC$426,'Incurred Real 2022$'!AA$1,FALSE))*BY338*Incurred_Nominal!AA$15)</f>
        <v/>
      </c>
      <c r="AB338" s="13" t="str">
        <f>IF(ISTEXT(VLOOKUP($A338,'Incurred Real 2022$'!$A$25:$AC$426,'Incurred Real 2022$'!AB$1,FALSE)),"",(VLOOKUP($A338,'Incurred Real 2022$'!$A$25:$AC$426,'Incurred Real 2022$'!AB$1,FALSE))*BZ338*Incurred_Nominal!AB$15)</f>
        <v/>
      </c>
      <c r="AC338" s="13" t="str">
        <f>IF(ISTEXT(VLOOKUP($A338,'Incurred Real 2022$'!$A$25:$AC$426,'Incurred Real 2022$'!AC$1,FALSE)),"",(VLOOKUP($A338,'Incurred Real 2022$'!$A$25:$AC$426,'Incurred Real 2022$'!AC$1,FALSE))*CA338*Incurred_Nominal!AC$15)</f>
        <v/>
      </c>
      <c r="AD338" s="232">
        <f t="shared" si="58"/>
        <v>7603298.5104173571</v>
      </c>
      <c r="AE338" s="232">
        <f t="shared" si="59"/>
        <v>7603298.5104173571</v>
      </c>
      <c r="AF338" s="239" t="str">
        <f t="shared" si="60"/>
        <v/>
      </c>
      <c r="AG338" s="237" t="str">
        <f t="shared" si="57"/>
        <v/>
      </c>
      <c r="AH338" s="240" t="str">
        <f t="shared" si="64"/>
        <v/>
      </c>
      <c r="AI338" s="234">
        <f>VLOOKUP($A338,Incurred_Real!$A$25:$AP$479,Incurred_Real!AI$1,FALSE)</f>
        <v>2023</v>
      </c>
      <c r="AJ338" s="235">
        <f>VLOOKUP($A338,Incurred_Real!$A$25:$AP$479,Incurred_Real!AJ$1,FALSE)</f>
        <v>44603</v>
      </c>
      <c r="AK338" s="236">
        <f>VLOOKUP($A338,Incurred_Real!$A$25:$AP$479,Incurred_Real!AK$1,FALSE)</f>
        <v>2022</v>
      </c>
      <c r="AL338" s="235" t="str">
        <f>VLOOKUP($A338,Incurred_Real!$A$25:$AP$479,Incurred_Real!AL$1,FALSE)</f>
        <v>Commissioned Extra</v>
      </c>
      <c r="AM338" s="237" t="str">
        <f>IF(AL338="Commissioned Extra","",(IF((AD338)=0,0,SUMPRODUCT($F$17:$U$17,F338:U338))+VLOOKUP($A338,Incurred_Real!$A$25:$BS$376,Incurred_Real!$AO$1,FALSE)))</f>
        <v/>
      </c>
      <c r="AN338" s="232" cm="1">
        <f t="array" ref="AN338">IF(ROUND(AE338,0)=0,0,LOOKUP(2,1/(F338:AC338&lt;&gt;""),F338:AC338))</f>
        <v>64479.952453592567</v>
      </c>
      <c r="AO338" s="232">
        <f t="shared" si="61"/>
        <v>5416517.5404173573</v>
      </c>
      <c r="AP338" s="78"/>
      <c r="AQ338" s="20"/>
      <c r="AR338" s="245">
        <f>VLOOKUP($A338,Incurred_Real!$A$25:$CD$376,Incurred_Real!AR$1,FALSE)</f>
        <v>0.99999999999999978</v>
      </c>
      <c r="AS338" s="246">
        <f>VLOOKUP($A338,Incurred_Real!$A$25:$CD$376,Incurred_Real!AS$1,FALSE)</f>
        <v>0</v>
      </c>
      <c r="AT338" s="246">
        <f>VLOOKUP($A338,Incurred_Real!$A$25:$CD$376,Incurred_Real!AT$1,FALSE)</f>
        <v>0</v>
      </c>
      <c r="AU338" s="246">
        <f>VLOOKUP($A338,Incurred_Real!$A$25:$CD$376,Incurred_Real!AU$1,FALSE)</f>
        <v>0</v>
      </c>
      <c r="AV338" s="246">
        <f>VLOOKUP($A338,Incurred_Real!$A$25:$CD$376,Incurred_Real!AV$1,FALSE)</f>
        <v>0</v>
      </c>
      <c r="AW338" s="246">
        <f>VLOOKUP($A338,Incurred_Real!$A$25:$CD$376,Incurred_Real!AW$1,FALSE)</f>
        <v>0</v>
      </c>
      <c r="AX338" s="246">
        <f>VLOOKUP($A338,Incurred_Real!$A$25:$CD$376,Incurred_Real!AX$1,FALSE)</f>
        <v>7.4048830618934858E-2</v>
      </c>
      <c r="AY338" s="246">
        <f>VLOOKUP($A338,Incurred_Real!$A$25:$CD$376,Incurred_Real!AY$1,FALSE)</f>
        <v>0</v>
      </c>
      <c r="AZ338" s="246">
        <f>VLOOKUP($A338,Incurred_Real!$A$25:$CD$376,Incurred_Real!AZ$1,FALSE)</f>
        <v>0</v>
      </c>
      <c r="BA338" s="246">
        <f>VLOOKUP($A338,Incurred_Real!$A$25:$CD$376,Incurred_Real!BA$1,FALSE)</f>
        <v>0</v>
      </c>
      <c r="BB338" s="246">
        <f>VLOOKUP($A338,Incurred_Real!$A$25:$CD$376,Incurred_Real!BB$1,FALSE)</f>
        <v>0.8652343787718606</v>
      </c>
      <c r="BC338" s="246">
        <f>VLOOKUP($A338,Incurred_Real!$A$25:$CD$376,Incurred_Real!BC$1,FALSE)</f>
        <v>0</v>
      </c>
      <c r="BD338" s="246">
        <f>VLOOKUP($A338,Incurred_Real!$A$25:$CD$376,Incurred_Real!BD$1,FALSE)</f>
        <v>1.8048882678060024E-2</v>
      </c>
      <c r="BE338" s="246">
        <f>VLOOKUP($A338,Incurred_Real!$A$25:$CD$376,Incurred_Real!BE$1,FALSE)</f>
        <v>0</v>
      </c>
      <c r="BF338" s="246">
        <f>VLOOKUP($A338,Incurred_Real!$A$25:$CD$376,Incurred_Real!BF$1,FALSE)</f>
        <v>0</v>
      </c>
      <c r="BG338" s="246">
        <f>VLOOKUP($A338,Incurred_Real!$A$25:$CD$376,Incurred_Real!BG$1,FALSE)</f>
        <v>1.3276825419745864E-2</v>
      </c>
      <c r="BH338" s="246">
        <f>VLOOKUP($A338,Incurred_Real!$A$25:$CD$376,Incurred_Real!BH$1,FALSE)</f>
        <v>0</v>
      </c>
      <c r="BI338" s="246">
        <f>VLOOKUP($A338,Incurred_Real!$A$25:$CD$376,Incurred_Real!BI$1,FALSE)</f>
        <v>2.9391082511398488E-2</v>
      </c>
      <c r="BJ338" s="246">
        <f>VLOOKUP($A338,Incurred_Real!$A$25:$CD$376,Incurred_Real!BJ$1,FALSE)</f>
        <v>0</v>
      </c>
      <c r="BK338" s="246">
        <f>VLOOKUP($A338,Incurred_Real!$A$25:$CD$376,Incurred_Real!BK$1,FALSE)</f>
        <v>0</v>
      </c>
      <c r="BL338" s="246">
        <f>VLOOKUP($A338,Incurred_Real!$A$25:$CD$376,Incurred_Real!BL$1,FALSE)</f>
        <v>0</v>
      </c>
      <c r="BM338" s="246">
        <f>VLOOKUP($A338,Incurred_Real!$A$25:$CD$376,Incurred_Real!BM$1,FALSE)</f>
        <v>0</v>
      </c>
      <c r="BN338" s="246">
        <f>VLOOKUP($A338,Incurred_Real!$A$25:$CD$376,Incurred_Real!BN$1,FALSE)</f>
        <v>0</v>
      </c>
      <c r="BO338" s="246">
        <f>VLOOKUP($A338,Incurred_Real!$A$25:$CD$376,Incurred_Real!BO$1,FALSE)</f>
        <v>0</v>
      </c>
      <c r="BP338" s="246">
        <f>VLOOKUP($A338,Incurred_Real!$A$25:$CD$376,Incurred_Real!BP$1,FALSE)</f>
        <v>0</v>
      </c>
      <c r="BQ338" s="246">
        <f>VLOOKUP($A338,Incurred_Real!$A$25:$CD$376,Incurred_Real!BQ$1,FALSE)</f>
        <v>0</v>
      </c>
      <c r="BR338" s="246">
        <f>VLOOKUP($A338,Incurred_Real!$A$25:$CD$376,Incurred_Real!BR$1,FALSE)</f>
        <v>0</v>
      </c>
      <c r="BS338" s="254">
        <f t="shared" si="62"/>
        <v>0.99999999999999978</v>
      </c>
      <c r="BT338" s="249">
        <f>1+IF(ISNA(VLOOKUP($A338,'Project labour content'!$A$7:$D$255,'Project labour content'!$D$1,FALSE)),VLOOKUP($D338,'Project labour content'!$F$6:$G$15,'Project labour content'!$G$1,FALSE),VLOOKUP($A338,'Project labour content'!$A$7:$D$255,'Project labour content'!$D$1,FALSE))*LabEsc22*1</f>
        <v>1.0005981368965424</v>
      </c>
      <c r="BU338" s="249">
        <f>1+IF(ISNA(VLOOKUP($A338,'Project labour content'!$A$7:$D$255,'Project labour content'!$D$1,FALSE)),VLOOKUP($D338,'Project labour content'!$F$6:$G$15,'Project labour content'!$G$1,FALSE),VLOOKUP($A338,'Project labour content'!$A$7:$D$255,'Project labour content'!$D$1,FALSE))*LabEsc23*1</f>
        <v>1.001199144850188</v>
      </c>
      <c r="BV338" s="249">
        <f>1+IF(ISNA(VLOOKUP($A338,'Project labour content'!$A$7:$D$255,'Project labour content'!$D$1,FALSE)),VLOOKUP($D338,'Project labour content'!$F$6:$G$15,'Project labour content'!$G$1,FALSE),VLOOKUP($A338,'Project labour content'!$A$7:$D$255,'Project labour content'!$D$1,FALSE))*LabEsc24*1</f>
        <v>1.0017652943425224</v>
      </c>
      <c r="BW338" s="249">
        <f>1+IF(ISNA(VLOOKUP($A338,'Project labour content'!$A$7:$D$255,'Project labour content'!$D$1,FALSE)),VLOOKUP($D338,'Project labour content'!$F$6:$G$15,'Project labour content'!$G$1,FALSE),VLOOKUP($A338,'Project labour content'!$A$7:$D$255,'Project labour content'!$D$1,FALSE))*LabEsc25*1</f>
        <v>1.0025235572292555</v>
      </c>
      <c r="BX338" s="249">
        <f>1+IF(ISNA(VLOOKUP($A338,'Project labour content'!$A$7:$D$255,'Project labour content'!$D$1,FALSE)),VLOOKUP($D338,'Project labour content'!$F$6:$G$15,'Project labour content'!$G$1,FALSE),VLOOKUP($A338,'Project labour content'!$A$7:$D$255,'Project labour content'!$D$1,FALSE))*LabEsc26*1</f>
        <v>1.0033499373986468</v>
      </c>
      <c r="BY338" s="249">
        <f>1+IF(ISNA(VLOOKUP($A338,'Project labour content'!$A$7:$D$255,'Project labour content'!$D$1,FALSE)),VLOOKUP($D338,'Project labour content'!$F$6:$G$15,'Project labour content'!$G$1,FALSE),VLOOKUP($A338,'Project labour content'!$A$7:$D$255,'Project labour content'!$D$1,FALSE))*LabEsc27*1</f>
        <v>1.0038617845620266</v>
      </c>
      <c r="BZ338" s="249">
        <f>1+IF(ISNA(VLOOKUP($A338,'Project labour content'!$A$7:$D$255,'Project labour content'!$D$1,FALSE)),VLOOKUP($D338,'Project labour content'!$F$6:$G$15,'Project labour content'!$G$1,FALSE),VLOOKUP($A338,'Project labour content'!$A$7:$D$255,'Project labour content'!$D$1,FALSE))*LabEsc28*1</f>
        <v>1.0042472054760516</v>
      </c>
      <c r="CA338" s="249">
        <f>1+IF(ISNA(VLOOKUP($A338,'Project labour content'!$A$7:$D$255,'Project labour content'!$D$1,FALSE)),VLOOKUP($D338,'Project labour content'!$F$6:$G$15,'Project labour content'!$G$1,FALSE),VLOOKUP($A338,'Project labour content'!$A$7:$D$255,'Project labour content'!$D$1,FALSE))*LabEsc29*1</f>
        <v>1.0048657289588792</v>
      </c>
      <c r="CB338" s="250" t="str">
        <f>IF(ISNA(VLOOKUP($A338,'Project labour content'!$A$7:$D$255,'Project labour content'!$D$1,FALSE)),"Category","Project")</f>
        <v>Project</v>
      </c>
      <c r="CD338" s="247" t="str">
        <f t="shared" si="63"/>
        <v>15307</v>
      </c>
    </row>
    <row r="339" spans="1:82" x14ac:dyDescent="0.15">
      <c r="A339" s="11" t="s">
        <v>904</v>
      </c>
      <c r="B339" s="11" t="str">
        <f>VLOOKUP($A339,'Incurred Real 2022$'!$A$25:$AC$426,'Incurred Real 2022$'!B$1,FALSE)</f>
        <v>Emergency Unit Asset Replacement 2021-2023</v>
      </c>
      <c r="C339" s="11" t="str">
        <f>VLOOKUP($A339,'Incurred Real 2022$'!$A$25:$AC$426,'Incurred Real 2022$'!C$1,FALSE)</f>
        <v>ExAnte</v>
      </c>
      <c r="D339" s="11" t="str">
        <f>VLOOKUP($A339,'Incurred Real 2022$'!$A$25:$AC$426,'Incurred Real 2022$'!D$1,FALSE)</f>
        <v>Replacement</v>
      </c>
      <c r="E339" s="11" t="str">
        <f>VLOOKUP($A339,'Incurred Real 2022$'!$A$25:$AC$426,'Incurred Real 2022$'!E$1,FALSE)</f>
        <v>Active</v>
      </c>
      <c r="F339" s="105" t="str">
        <f>IF(VLOOKUP($A339,'Incurred Real 2022$'!$A$25:$AC$426,'Incurred Real 2022$'!F$1,FALSE)=0,"",VLOOKUP($A339,'Incurred Real 2022$'!$A$25:$AC$426,'Incurred Real 2022$'!F$1,FALSE))</f>
        <v/>
      </c>
      <c r="G339" s="105" t="str">
        <f>IF(VLOOKUP($A339,'Incurred Real 2022$'!$A$25:$AC$426,'Incurred Real 2022$'!G$1,FALSE)=0,"",VLOOKUP($A339,'Incurred Real 2022$'!$A$25:$AC$426,'Incurred Real 2022$'!G$1,FALSE))</f>
        <v/>
      </c>
      <c r="H339" s="105" t="str">
        <f>IF(VLOOKUP($A339,'Incurred Real 2022$'!$A$25:$AC$426,'Incurred Real 2022$'!H$1,FALSE)=0,"",VLOOKUP($A339,'Incurred Real 2022$'!$A$25:$AC$426,'Incurred Real 2022$'!H$1,FALSE))</f>
        <v/>
      </c>
      <c r="I339" s="105" t="str">
        <f>IF(VLOOKUP($A339,'Incurred Real 2022$'!$A$25:$AC$426,'Incurred Real 2022$'!I$1,FALSE)=0,"",VLOOKUP($A339,'Incurred Real 2022$'!$A$25:$AC$426,'Incurred Real 2022$'!I$1,FALSE))</f>
        <v/>
      </c>
      <c r="J339" s="105" t="str">
        <f>IF(VLOOKUP($A339,'Incurred Real 2022$'!$A$25:$AC$426,'Incurred Real 2022$'!J$1,FALSE)=0,"",VLOOKUP($A339,'Incurred Real 2022$'!$A$25:$AC$426,'Incurred Real 2022$'!J$1,FALSE))</f>
        <v/>
      </c>
      <c r="K339" s="105" t="str">
        <f>IF(VLOOKUP($A339,'Incurred Real 2022$'!$A$25:$AC$426,'Incurred Real 2022$'!K$1,FALSE)=0,"",VLOOKUP($A339,'Incurred Real 2022$'!$A$25:$AC$426,'Incurred Real 2022$'!K$1,FALSE))</f>
        <v/>
      </c>
      <c r="L339" s="105" t="str">
        <f>IF(VLOOKUP($A339,'Incurred Real 2022$'!$A$25:$AC$426,'Incurred Real 2022$'!L$1,FALSE)=0,"",VLOOKUP($A339,'Incurred Real 2022$'!$A$25:$AC$426,'Incurred Real 2022$'!L$1,FALSE))</f>
        <v/>
      </c>
      <c r="M339" s="105" t="str">
        <f>IF(VLOOKUP($A339,'Incurred Real 2022$'!$A$25:$AC$426,'Incurred Real 2022$'!M$1,FALSE)=0,"",VLOOKUP($A339,'Incurred Real 2022$'!$A$25:$AC$426,'Incurred Real 2022$'!M$1,FALSE))</f>
        <v/>
      </c>
      <c r="N339" s="105" t="str">
        <f>IF(VLOOKUP($A339,'Incurred Real 2022$'!$A$25:$AC$426,'Incurred Real 2022$'!N$1,FALSE)=0,"",VLOOKUP($A339,'Incurred Real 2022$'!$A$25:$AC$426,'Incurred Real 2022$'!N$1,FALSE))</f>
        <v/>
      </c>
      <c r="O339" s="105" t="str">
        <f>IF(VLOOKUP($A339,'Incurred Real 2022$'!$A$25:$AC$426,'Incurred Real 2022$'!O$1,FALSE)=0,"",VLOOKUP($A339,'Incurred Real 2022$'!$A$25:$AC$426,'Incurred Real 2022$'!O$1,FALSE))</f>
        <v/>
      </c>
      <c r="P339" s="105" t="str">
        <f>IF(VLOOKUP($A339,'Incurred Real 2022$'!$A$25:$AC$426,'Incurred Real 2022$'!P$1,FALSE)=0,"",VLOOKUP($A339,'Incurred Real 2022$'!$A$25:$AC$426,'Incurred Real 2022$'!P$1,FALSE))</f>
        <v/>
      </c>
      <c r="Q339" s="105" t="str">
        <f>IF(VLOOKUP($A339,'Incurred Real 2022$'!$A$25:$AC$426,'Incurred Real 2022$'!Q$1,FALSE)=0,"",VLOOKUP($A339,'Incurred Real 2022$'!$A$25:$AC$426,'Incurred Real 2022$'!Q$1,FALSE))</f>
        <v/>
      </c>
      <c r="R339" s="105" t="str">
        <f>IF(VLOOKUP($A339,'Incurred Real 2022$'!$A$25:$AC$426,'Incurred Real 2022$'!R$1,FALSE)=0,"",VLOOKUP($A339,'Incurred Real 2022$'!$A$25:$AC$426,'Incurred Real 2022$'!R$1,FALSE))</f>
        <v/>
      </c>
      <c r="S339" s="105" t="str">
        <f>IF(VLOOKUP($A339,'Incurred Real 2022$'!$A$25:$AC$426,'Incurred Real 2022$'!S$1,FALSE)=0,"",VLOOKUP($A339,'Incurred Real 2022$'!$A$25:$AC$426,'Incurred Real 2022$'!S$1,FALSE))</f>
        <v/>
      </c>
      <c r="T339" s="105" t="str">
        <f>IF(VLOOKUP($A339,'Incurred Real 2022$'!$A$25:$AC$426,'Incurred Real 2022$'!T$1,FALSE)=0,"",VLOOKUP($A339,'Incurred Real 2022$'!$A$25:$AC$426,'Incurred Real 2022$'!T$1,FALSE))</f>
        <v/>
      </c>
      <c r="U339" s="105">
        <f>IF(VLOOKUP($A339,'Incurred Real 2022$'!$A$25:$AC$426,'Incurred Real 2022$'!U$1,FALSE)=0,"",VLOOKUP($A339,'Incurred Real 2022$'!$A$25:$AC$426,'Incurred Real 2022$'!U$1,FALSE))</f>
        <v>1208982.1399999999</v>
      </c>
      <c r="V339" s="13">
        <f>IF(ISTEXT(VLOOKUP($A339,'Incurred Real 2022$'!$A$25:$AC$426,'Incurred Real 2022$'!V$1,FALSE)),"",(VLOOKUP($A339,'Incurred Real 2022$'!$A$25:$AC$426,'Incurred Real 2022$'!V$1,FALSE))*BT339*Incurred_Nominal!V$15)</f>
        <v>1346197.1156377145</v>
      </c>
      <c r="W339" s="13">
        <f>IF(ISTEXT(VLOOKUP($A339,'Incurred Real 2022$'!$A$25:$AC$426,'Incurred Real 2022$'!W$1,FALSE)),"",(VLOOKUP($A339,'Incurred Real 2022$'!$A$25:$AC$426,'Incurred Real 2022$'!W$1,FALSE))*BU339*Incurred_Nominal!W$15)</f>
        <v>420969.89102124999</v>
      </c>
      <c r="X339" s="13" t="str">
        <f>IF(ISTEXT(VLOOKUP($A339,'Incurred Real 2022$'!$A$25:$AC$426,'Incurred Real 2022$'!X$1,FALSE)),"",(VLOOKUP($A339,'Incurred Real 2022$'!$A$25:$AC$426,'Incurred Real 2022$'!X$1,FALSE))*BV339*Incurred_Nominal!X$15)</f>
        <v/>
      </c>
      <c r="Y339" s="13" t="str">
        <f>IF(ISTEXT(VLOOKUP($A339,'Incurred Real 2022$'!$A$25:$AC$426,'Incurred Real 2022$'!Y$1,FALSE)),"",(VLOOKUP($A339,'Incurred Real 2022$'!$A$25:$AC$426,'Incurred Real 2022$'!Y$1,FALSE))*BW339*Incurred_Nominal!Y$15)</f>
        <v/>
      </c>
      <c r="Z339" s="13" t="str">
        <f>IF(ISTEXT(VLOOKUP($A339,'Incurred Real 2022$'!$A$25:$AC$426,'Incurred Real 2022$'!Z$1,FALSE)),"",(VLOOKUP($A339,'Incurred Real 2022$'!$A$25:$AC$426,'Incurred Real 2022$'!Z$1,FALSE))*BX339*Incurred_Nominal!Z$15)</f>
        <v/>
      </c>
      <c r="AA339" s="13" t="str">
        <f>IF(ISTEXT(VLOOKUP($A339,'Incurred Real 2022$'!$A$25:$AC$426,'Incurred Real 2022$'!AA$1,FALSE)),"",(VLOOKUP($A339,'Incurred Real 2022$'!$A$25:$AC$426,'Incurred Real 2022$'!AA$1,FALSE))*BY339*Incurred_Nominal!AA$15)</f>
        <v/>
      </c>
      <c r="AB339" s="13" t="str">
        <f>IF(ISTEXT(VLOOKUP($A339,'Incurred Real 2022$'!$A$25:$AC$426,'Incurred Real 2022$'!AB$1,FALSE)),"",(VLOOKUP($A339,'Incurred Real 2022$'!$A$25:$AC$426,'Incurred Real 2022$'!AB$1,FALSE))*BZ339*Incurred_Nominal!AB$15)</f>
        <v/>
      </c>
      <c r="AC339" s="13" t="str">
        <f>IF(ISTEXT(VLOOKUP($A339,'Incurred Real 2022$'!$A$25:$AC$426,'Incurred Real 2022$'!AC$1,FALSE)),"",(VLOOKUP($A339,'Incurred Real 2022$'!$A$25:$AC$426,'Incurred Real 2022$'!AC$1,FALSE))*CA339*Incurred_Nominal!AC$15)</f>
        <v/>
      </c>
      <c r="AD339" s="232">
        <f t="shared" si="58"/>
        <v>2976149.1466589645</v>
      </c>
      <c r="AE339" s="232">
        <f t="shared" si="59"/>
        <v>2976149.1466589645</v>
      </c>
      <c r="AF339" s="239">
        <f t="shared" si="60"/>
        <v>3455495.7926334664</v>
      </c>
      <c r="AG339" s="237">
        <f t="shared" si="57"/>
        <v>3069096.7923816228</v>
      </c>
      <c r="AH339" s="240">
        <f t="shared" si="64"/>
        <v>1.1258999068426243</v>
      </c>
      <c r="AI339" s="234">
        <f>VLOOKUP($A339,Incurred_Real!$A$25:$AP$479,Incurred_Real!AI$1,FALSE)</f>
        <v>2023</v>
      </c>
      <c r="AJ339" s="235">
        <f>VLOOKUP($A339,Incurred_Real!$A$25:$AP$479,Incurred_Real!AJ$1,FALSE)</f>
        <v>45107</v>
      </c>
      <c r="AK339" s="236">
        <f>VLOOKUP($A339,Incurred_Real!$A$25:$AP$479,Incurred_Real!AK$1,FALSE)</f>
        <v>2023</v>
      </c>
      <c r="AL339" s="235" t="str">
        <f>VLOOKUP($A339,Incurred_Real!$A$25:$AP$479,Incurred_Real!AL$1,FALSE)</f>
        <v/>
      </c>
      <c r="AM339" s="237">
        <f>IF(AL339="Commissioned Extra","",(IF((AD339)=0,0,SUMPRODUCT($F$17:$U$17,F339:U339))+VLOOKUP($A339,Incurred_Real!$A$25:$BS$376,Incurred_Real!$AO$1,FALSE)))</f>
        <v>3090570.5000810204</v>
      </c>
      <c r="AN339" s="232" cm="1">
        <f t="array" ref="AN339">IF(ROUND(AE339,0)=0,0,LOOKUP(2,1/(F339:AC339&lt;&gt;""),F339:AC339))</f>
        <v>420969.89102124999</v>
      </c>
      <c r="AO339" s="232">
        <f t="shared" si="61"/>
        <v>1767167.0066589646</v>
      </c>
      <c r="AP339" s="78"/>
      <c r="AQ339" s="20"/>
      <c r="AR339" s="245">
        <f>VLOOKUP($A339,Incurred_Real!$A$25:$CD$376,Incurred_Real!AR$1,FALSE)</f>
        <v>0</v>
      </c>
      <c r="AS339" s="246">
        <f>VLOOKUP($A339,Incurred_Real!$A$25:$CD$376,Incurred_Real!AS$1,FALSE)</f>
        <v>0</v>
      </c>
      <c r="AT339" s="246">
        <f>VLOOKUP($A339,Incurred_Real!$A$25:$CD$376,Incurred_Real!AT$1,FALSE)</f>
        <v>0</v>
      </c>
      <c r="AU339" s="246">
        <f>VLOOKUP($A339,Incurred_Real!$A$25:$CD$376,Incurred_Real!AU$1,FALSE)</f>
        <v>0</v>
      </c>
      <c r="AV339" s="246">
        <f>VLOOKUP($A339,Incurred_Real!$A$25:$CD$376,Incurred_Real!AV$1,FALSE)</f>
        <v>0</v>
      </c>
      <c r="AW339" s="246">
        <f>VLOOKUP($A339,Incurred_Real!$A$25:$CD$376,Incurred_Real!AW$1,FALSE)</f>
        <v>0</v>
      </c>
      <c r="AX339" s="246">
        <f>VLOOKUP($A339,Incurred_Real!$A$25:$CD$376,Incurred_Real!AX$1,FALSE)</f>
        <v>0</v>
      </c>
      <c r="AY339" s="246">
        <f>VLOOKUP($A339,Incurred_Real!$A$25:$CD$376,Incurred_Real!AY$1,FALSE)</f>
        <v>0</v>
      </c>
      <c r="AZ339" s="246">
        <f>VLOOKUP($A339,Incurred_Real!$A$25:$CD$376,Incurred_Real!AZ$1,FALSE)</f>
        <v>0</v>
      </c>
      <c r="BA339" s="246">
        <f>VLOOKUP($A339,Incurred_Real!$A$25:$CD$376,Incurred_Real!BA$1,FALSE)</f>
        <v>0</v>
      </c>
      <c r="BB339" s="246">
        <f>VLOOKUP($A339,Incurred_Real!$A$25:$CD$376,Incurred_Real!BB$1,FALSE)</f>
        <v>1</v>
      </c>
      <c r="BC339" s="246">
        <f>VLOOKUP($A339,Incurred_Real!$A$25:$CD$376,Incurred_Real!BC$1,FALSE)</f>
        <v>0</v>
      </c>
      <c r="BD339" s="246">
        <f>VLOOKUP($A339,Incurred_Real!$A$25:$CD$376,Incurred_Real!BD$1,FALSE)</f>
        <v>0</v>
      </c>
      <c r="BE339" s="246">
        <f>VLOOKUP($A339,Incurred_Real!$A$25:$CD$376,Incurred_Real!BE$1,FALSE)</f>
        <v>0</v>
      </c>
      <c r="BF339" s="246">
        <f>VLOOKUP($A339,Incurred_Real!$A$25:$CD$376,Incurred_Real!BF$1,FALSE)</f>
        <v>0</v>
      </c>
      <c r="BG339" s="246">
        <f>VLOOKUP($A339,Incurred_Real!$A$25:$CD$376,Incurred_Real!BG$1,FALSE)</f>
        <v>0</v>
      </c>
      <c r="BH339" s="246">
        <f>VLOOKUP($A339,Incurred_Real!$A$25:$CD$376,Incurred_Real!BH$1,FALSE)</f>
        <v>0</v>
      </c>
      <c r="BI339" s="246">
        <f>VLOOKUP($A339,Incurred_Real!$A$25:$CD$376,Incurred_Real!BI$1,FALSE)</f>
        <v>0</v>
      </c>
      <c r="BJ339" s="246">
        <f>VLOOKUP($A339,Incurred_Real!$A$25:$CD$376,Incurred_Real!BJ$1,FALSE)</f>
        <v>0</v>
      </c>
      <c r="BK339" s="246">
        <f>VLOOKUP($A339,Incurred_Real!$A$25:$CD$376,Incurred_Real!BK$1,FALSE)</f>
        <v>0</v>
      </c>
      <c r="BL339" s="246">
        <f>VLOOKUP($A339,Incurred_Real!$A$25:$CD$376,Incurred_Real!BL$1,FALSE)</f>
        <v>0</v>
      </c>
      <c r="BM339" s="246">
        <f>VLOOKUP($A339,Incurred_Real!$A$25:$CD$376,Incurred_Real!BM$1,FALSE)</f>
        <v>0</v>
      </c>
      <c r="BN339" s="246">
        <f>VLOOKUP($A339,Incurred_Real!$A$25:$CD$376,Incurred_Real!BN$1,FALSE)</f>
        <v>0</v>
      </c>
      <c r="BO339" s="246">
        <f>VLOOKUP($A339,Incurred_Real!$A$25:$CD$376,Incurred_Real!BO$1,FALSE)</f>
        <v>0</v>
      </c>
      <c r="BP339" s="246">
        <f>VLOOKUP($A339,Incurred_Real!$A$25:$CD$376,Incurred_Real!BP$1,FALSE)</f>
        <v>0</v>
      </c>
      <c r="BQ339" s="246">
        <f>VLOOKUP($A339,Incurred_Real!$A$25:$CD$376,Incurred_Real!BQ$1,FALSE)</f>
        <v>0</v>
      </c>
      <c r="BR339" s="246">
        <f>VLOOKUP($A339,Incurred_Real!$A$25:$CD$376,Incurred_Real!BR$1,FALSE)</f>
        <v>0</v>
      </c>
      <c r="BS339" s="254">
        <f t="shared" si="62"/>
        <v>1</v>
      </c>
      <c r="BT339" s="249">
        <f>1+IF(ISNA(VLOOKUP($A339,'Project labour content'!$A$7:$D$255,'Project labour content'!$D$1,FALSE)),VLOOKUP($D339,'Project labour content'!$F$6:$G$15,'Project labour content'!$G$1,FALSE),VLOOKUP($A339,'Project labour content'!$A$7:$D$255,'Project labour content'!$D$1,FALSE))*LabEsc22*1</f>
        <v>1.0004985625142988</v>
      </c>
      <c r="BU339" s="249">
        <f>1+IF(ISNA(VLOOKUP($A339,'Project labour content'!$A$7:$D$255,'Project labour content'!$D$1,FALSE)),VLOOKUP($D339,'Project labour content'!$F$6:$G$15,'Project labour content'!$G$1,FALSE),VLOOKUP($A339,'Project labour content'!$A$7:$D$255,'Project labour content'!$D$1,FALSE))*LabEsc23*1</f>
        <v>1.0009995181286662</v>
      </c>
      <c r="BV339" s="249">
        <f>1+IF(ISNA(VLOOKUP($A339,'Project labour content'!$A$7:$D$255,'Project labour content'!$D$1,FALSE)),VLOOKUP($D339,'Project labour content'!$F$6:$G$15,'Project labour content'!$G$1,FALSE),VLOOKUP($A339,'Project labour content'!$A$7:$D$255,'Project labour content'!$D$1,FALSE))*LabEsc24*1</f>
        <v>1.0014714183174003</v>
      </c>
      <c r="BW339" s="249">
        <f>1+IF(ISNA(VLOOKUP($A339,'Project labour content'!$A$7:$D$255,'Project labour content'!$D$1,FALSE)),VLOOKUP($D339,'Project labour content'!$F$6:$G$15,'Project labour content'!$G$1,FALSE),VLOOKUP($A339,'Project labour content'!$A$7:$D$255,'Project labour content'!$D$1,FALSE))*LabEsc25*1</f>
        <v>1.002103449970178</v>
      </c>
      <c r="BX339" s="249">
        <f>1+IF(ISNA(VLOOKUP($A339,'Project labour content'!$A$7:$D$255,'Project labour content'!$D$1,FALSE)),VLOOKUP($D339,'Project labour content'!$F$6:$G$15,'Project labour content'!$G$1,FALSE),VLOOKUP($A339,'Project labour content'!$A$7:$D$255,'Project labour content'!$D$1,FALSE))*LabEsc26*1</f>
        <v>1.0027922591330971</v>
      </c>
      <c r="BY339" s="249">
        <f>1+IF(ISNA(VLOOKUP($A339,'Project labour content'!$A$7:$D$255,'Project labour content'!$D$1,FALSE)),VLOOKUP($D339,'Project labour content'!$F$6:$G$15,'Project labour content'!$G$1,FALSE),VLOOKUP($A339,'Project labour content'!$A$7:$D$255,'Project labour content'!$D$1,FALSE))*LabEsc27*1</f>
        <v>1.003218896931545</v>
      </c>
      <c r="BZ339" s="249">
        <f>1+IF(ISNA(VLOOKUP($A339,'Project labour content'!$A$7:$D$255,'Project labour content'!$D$1,FALSE)),VLOOKUP($D339,'Project labour content'!$F$6:$G$15,'Project labour content'!$G$1,FALSE),VLOOKUP($A339,'Project labour content'!$A$7:$D$255,'Project labour content'!$D$1,FALSE))*LabEsc28*1</f>
        <v>1.0035401551937764</v>
      </c>
      <c r="CA339" s="249">
        <f>1+IF(ISNA(VLOOKUP($A339,'Project labour content'!$A$7:$D$255,'Project labour content'!$D$1,FALSE)),VLOOKUP($D339,'Project labour content'!$F$6:$G$15,'Project labour content'!$G$1,FALSE),VLOOKUP($A339,'Project labour content'!$A$7:$D$255,'Project labour content'!$D$1,FALSE))*LabEsc29*1</f>
        <v>1.0040557104530052</v>
      </c>
      <c r="CB339" s="250" t="str">
        <f>IF(ISNA(VLOOKUP($A339,'Project labour content'!$A$7:$D$255,'Project labour content'!$D$1,FALSE)),"Category","Project")</f>
        <v>Project</v>
      </c>
      <c r="CD339" s="247" t="str">
        <f t="shared" si="63"/>
        <v>15308</v>
      </c>
    </row>
    <row r="340" spans="1:82" x14ac:dyDescent="0.15">
      <c r="A340" s="11" t="s">
        <v>1149</v>
      </c>
      <c r="B340" s="11" t="str">
        <f>VLOOKUP($A340,'Incurred Real 2022$'!$A$25:$AC$426,'Incurred Real 2022$'!B$1,FALSE)</f>
        <v>Corporate Modelling</v>
      </c>
      <c r="C340" s="11" t="str">
        <f>VLOOKUP($A340,'Incurred Real 2022$'!$A$25:$AC$426,'Incurred Real 2022$'!C$1,FALSE)</f>
        <v>ExAnte</v>
      </c>
      <c r="D340" s="11" t="str">
        <f>VLOOKUP($A340,'Incurred Real 2022$'!$A$25:$AC$426,'Incurred Real 2022$'!D$1,FALSE)</f>
        <v>Information Technology</v>
      </c>
      <c r="E340" s="11" t="str">
        <f>VLOOKUP($A340,'Incurred Real 2022$'!$A$25:$AC$426,'Incurred Real 2022$'!E$1,FALSE)</f>
        <v>Active</v>
      </c>
      <c r="F340" s="105" t="str">
        <f>IF(VLOOKUP($A340,'Incurred Real 2022$'!$A$25:$AC$426,'Incurred Real 2022$'!F$1,FALSE)=0,"",VLOOKUP($A340,'Incurred Real 2022$'!$A$25:$AC$426,'Incurred Real 2022$'!F$1,FALSE))</f>
        <v/>
      </c>
      <c r="G340" s="105" t="str">
        <f>IF(VLOOKUP($A340,'Incurred Real 2022$'!$A$25:$AC$426,'Incurred Real 2022$'!G$1,FALSE)=0,"",VLOOKUP($A340,'Incurred Real 2022$'!$A$25:$AC$426,'Incurred Real 2022$'!G$1,FALSE))</f>
        <v/>
      </c>
      <c r="H340" s="105" t="str">
        <f>IF(VLOOKUP($A340,'Incurred Real 2022$'!$A$25:$AC$426,'Incurred Real 2022$'!H$1,FALSE)=0,"",VLOOKUP($A340,'Incurred Real 2022$'!$A$25:$AC$426,'Incurred Real 2022$'!H$1,FALSE))</f>
        <v/>
      </c>
      <c r="I340" s="105" t="str">
        <f>IF(VLOOKUP($A340,'Incurred Real 2022$'!$A$25:$AC$426,'Incurred Real 2022$'!I$1,FALSE)=0,"",VLOOKUP($A340,'Incurred Real 2022$'!$A$25:$AC$426,'Incurred Real 2022$'!I$1,FALSE))</f>
        <v/>
      </c>
      <c r="J340" s="105" t="str">
        <f>IF(VLOOKUP($A340,'Incurred Real 2022$'!$A$25:$AC$426,'Incurred Real 2022$'!J$1,FALSE)=0,"",VLOOKUP($A340,'Incurred Real 2022$'!$A$25:$AC$426,'Incurred Real 2022$'!J$1,FALSE))</f>
        <v/>
      </c>
      <c r="K340" s="105" t="str">
        <f>IF(VLOOKUP($A340,'Incurred Real 2022$'!$A$25:$AC$426,'Incurred Real 2022$'!K$1,FALSE)=0,"",VLOOKUP($A340,'Incurred Real 2022$'!$A$25:$AC$426,'Incurred Real 2022$'!K$1,FALSE))</f>
        <v/>
      </c>
      <c r="L340" s="105" t="str">
        <f>IF(VLOOKUP($A340,'Incurred Real 2022$'!$A$25:$AC$426,'Incurred Real 2022$'!L$1,FALSE)=0,"",VLOOKUP($A340,'Incurred Real 2022$'!$A$25:$AC$426,'Incurred Real 2022$'!L$1,FALSE))</f>
        <v/>
      </c>
      <c r="M340" s="105" t="str">
        <f>IF(VLOOKUP($A340,'Incurred Real 2022$'!$A$25:$AC$426,'Incurred Real 2022$'!M$1,FALSE)=0,"",VLOOKUP($A340,'Incurred Real 2022$'!$A$25:$AC$426,'Incurred Real 2022$'!M$1,FALSE))</f>
        <v/>
      </c>
      <c r="N340" s="105" t="str">
        <f>IF(VLOOKUP($A340,'Incurred Real 2022$'!$A$25:$AC$426,'Incurred Real 2022$'!N$1,FALSE)=0,"",VLOOKUP($A340,'Incurred Real 2022$'!$A$25:$AC$426,'Incurred Real 2022$'!N$1,FALSE))</f>
        <v/>
      </c>
      <c r="O340" s="105" t="str">
        <f>IF(VLOOKUP($A340,'Incurred Real 2022$'!$A$25:$AC$426,'Incurred Real 2022$'!O$1,FALSE)=0,"",VLOOKUP($A340,'Incurred Real 2022$'!$A$25:$AC$426,'Incurred Real 2022$'!O$1,FALSE))</f>
        <v/>
      </c>
      <c r="P340" s="105" t="str">
        <f>IF(VLOOKUP($A340,'Incurred Real 2022$'!$A$25:$AC$426,'Incurred Real 2022$'!P$1,FALSE)=0,"",VLOOKUP($A340,'Incurred Real 2022$'!$A$25:$AC$426,'Incurred Real 2022$'!P$1,FALSE))</f>
        <v/>
      </c>
      <c r="Q340" s="105" t="str">
        <f>IF(VLOOKUP($A340,'Incurred Real 2022$'!$A$25:$AC$426,'Incurred Real 2022$'!Q$1,FALSE)=0,"",VLOOKUP($A340,'Incurred Real 2022$'!$A$25:$AC$426,'Incurred Real 2022$'!Q$1,FALSE))</f>
        <v/>
      </c>
      <c r="R340" s="105" t="str">
        <f>IF(VLOOKUP($A340,'Incurred Real 2022$'!$A$25:$AC$426,'Incurred Real 2022$'!R$1,FALSE)=0,"",VLOOKUP($A340,'Incurred Real 2022$'!$A$25:$AC$426,'Incurred Real 2022$'!R$1,FALSE))</f>
        <v/>
      </c>
      <c r="S340" s="105" t="str">
        <f>IF(VLOOKUP($A340,'Incurred Real 2022$'!$A$25:$AC$426,'Incurred Real 2022$'!S$1,FALSE)=0,"",VLOOKUP($A340,'Incurred Real 2022$'!$A$25:$AC$426,'Incurred Real 2022$'!S$1,FALSE))</f>
        <v/>
      </c>
      <c r="T340" s="105" t="str">
        <f>IF(VLOOKUP($A340,'Incurred Real 2022$'!$A$25:$AC$426,'Incurred Real 2022$'!T$1,FALSE)=0,"",VLOOKUP($A340,'Incurred Real 2022$'!$A$25:$AC$426,'Incurred Real 2022$'!T$1,FALSE))</f>
        <v/>
      </c>
      <c r="U340" s="105">
        <f>IF(VLOOKUP($A340,'Incurred Real 2022$'!$A$25:$AC$426,'Incurred Real 2022$'!U$1,FALSE)=0,"",VLOOKUP($A340,'Incurred Real 2022$'!$A$25:$AC$426,'Incurred Real 2022$'!U$1,FALSE))</f>
        <v>24696.65</v>
      </c>
      <c r="V340" s="13">
        <f>IF(ISTEXT(VLOOKUP($A340,'Incurred Real 2022$'!$A$25:$AC$426,'Incurred Real 2022$'!V$1,FALSE)),"",(VLOOKUP($A340,'Incurred Real 2022$'!$A$25:$AC$426,'Incurred Real 2022$'!V$1,FALSE))*BT340*Incurred_Nominal!V$15)</f>
        <v>422861.42982776894</v>
      </c>
      <c r="W340" s="13" t="str">
        <f>IF(ISTEXT(VLOOKUP($A340,'Incurred Real 2022$'!$A$25:$AC$426,'Incurred Real 2022$'!W$1,FALSE)),"",(VLOOKUP($A340,'Incurred Real 2022$'!$A$25:$AC$426,'Incurred Real 2022$'!W$1,FALSE))*BU340*Incurred_Nominal!W$15)</f>
        <v/>
      </c>
      <c r="X340" s="13" t="str">
        <f>IF(ISTEXT(VLOOKUP($A340,'Incurred Real 2022$'!$A$25:$AC$426,'Incurred Real 2022$'!X$1,FALSE)),"",(VLOOKUP($A340,'Incurred Real 2022$'!$A$25:$AC$426,'Incurred Real 2022$'!X$1,FALSE))*BV340*Incurred_Nominal!X$15)</f>
        <v/>
      </c>
      <c r="Y340" s="13" t="str">
        <f>IF(ISTEXT(VLOOKUP($A340,'Incurred Real 2022$'!$A$25:$AC$426,'Incurred Real 2022$'!Y$1,FALSE)),"",(VLOOKUP($A340,'Incurred Real 2022$'!$A$25:$AC$426,'Incurred Real 2022$'!Y$1,FALSE))*BW340*Incurred_Nominal!Y$15)</f>
        <v/>
      </c>
      <c r="Z340" s="13" t="str">
        <f>IF(ISTEXT(VLOOKUP($A340,'Incurred Real 2022$'!$A$25:$AC$426,'Incurred Real 2022$'!Z$1,FALSE)),"",(VLOOKUP($A340,'Incurred Real 2022$'!$A$25:$AC$426,'Incurred Real 2022$'!Z$1,FALSE))*BX340*Incurred_Nominal!Z$15)</f>
        <v/>
      </c>
      <c r="AA340" s="13" t="str">
        <f>IF(ISTEXT(VLOOKUP($A340,'Incurred Real 2022$'!$A$25:$AC$426,'Incurred Real 2022$'!AA$1,FALSE)),"",(VLOOKUP($A340,'Incurred Real 2022$'!$A$25:$AC$426,'Incurred Real 2022$'!AA$1,FALSE))*BY340*Incurred_Nominal!AA$15)</f>
        <v/>
      </c>
      <c r="AB340" s="13" t="str">
        <f>IF(ISTEXT(VLOOKUP($A340,'Incurred Real 2022$'!$A$25:$AC$426,'Incurred Real 2022$'!AB$1,FALSE)),"",(VLOOKUP($A340,'Incurred Real 2022$'!$A$25:$AC$426,'Incurred Real 2022$'!AB$1,FALSE))*BZ340*Incurred_Nominal!AB$15)</f>
        <v/>
      </c>
      <c r="AC340" s="13" t="str">
        <f>IF(ISTEXT(VLOOKUP($A340,'Incurred Real 2022$'!$A$25:$AC$426,'Incurred Real 2022$'!AC$1,FALSE)),"",(VLOOKUP($A340,'Incurred Real 2022$'!$A$25:$AC$426,'Incurred Real 2022$'!AC$1,FALSE))*CA340*Incurred_Nominal!AC$15)</f>
        <v/>
      </c>
      <c r="AD340" s="232">
        <f t="shared" si="58"/>
        <v>447558.07982776896</v>
      </c>
      <c r="AE340" s="232">
        <f t="shared" si="59"/>
        <v>447558.07982776896</v>
      </c>
      <c r="AF340" s="239">
        <f t="shared" si="60"/>
        <v>516949.22403961571</v>
      </c>
      <c r="AG340" s="237">
        <f t="shared" si="57"/>
        <v>448163.14775276894</v>
      </c>
      <c r="AH340" s="240">
        <f t="shared" si="64"/>
        <v>1.1534844545602685</v>
      </c>
      <c r="AI340" s="234">
        <f>VLOOKUP($A340,Incurred_Real!$A$25:$AP$479,Incurred_Real!AI$1,FALSE)</f>
        <v>2022</v>
      </c>
      <c r="AJ340" s="235">
        <f>VLOOKUP($A340,Incurred_Real!$A$25:$AP$479,Incurred_Real!AJ$1,FALSE)</f>
        <v>44609</v>
      </c>
      <c r="AK340" s="236">
        <f>VLOOKUP($A340,Incurred_Real!$A$25:$AP$479,Incurred_Real!AK$1,FALSE)</f>
        <v>2022</v>
      </c>
      <c r="AL340" s="235" t="str">
        <f>VLOOKUP($A340,Incurred_Real!$A$25:$AP$479,Incurred_Real!AL$1,FALSE)</f>
        <v/>
      </c>
      <c r="AM340" s="237">
        <f>IF(AL340="Commissioned Extra","",(IF((AD340)=0,0,SUMPRODUCT($F$17:$U$17,F340:U340))+VLOOKUP($A340,Incurred_Real!$A$25:$BS$376,Incurred_Real!$AO$1,FALSE)))</f>
        <v>464310.9801220175</v>
      </c>
      <c r="AN340" s="232" cm="1">
        <f t="array" ref="AN340">IF(ROUND(AE340,0)=0,0,LOOKUP(2,1/(F340:AC340&lt;&gt;""),F340:AC340))</f>
        <v>422861.42982776894</v>
      </c>
      <c r="AO340" s="232">
        <f t="shared" si="61"/>
        <v>422861.42982776894</v>
      </c>
      <c r="AP340" s="78"/>
      <c r="AQ340" s="20"/>
      <c r="AR340" s="245">
        <f>VLOOKUP($A340,Incurred_Real!$A$25:$CD$376,Incurred_Real!AR$1,FALSE)</f>
        <v>0</v>
      </c>
      <c r="AS340" s="246">
        <f>VLOOKUP($A340,Incurred_Real!$A$25:$CD$376,Incurred_Real!AS$1,FALSE)</f>
        <v>0</v>
      </c>
      <c r="AT340" s="246">
        <f>VLOOKUP($A340,Incurred_Real!$A$25:$CD$376,Incurred_Real!AT$1,FALSE)</f>
        <v>0</v>
      </c>
      <c r="AU340" s="246">
        <f>VLOOKUP($A340,Incurred_Real!$A$25:$CD$376,Incurred_Real!AU$1,FALSE)</f>
        <v>0</v>
      </c>
      <c r="AV340" s="246">
        <f>VLOOKUP($A340,Incurred_Real!$A$25:$CD$376,Incurred_Real!AV$1,FALSE)</f>
        <v>1</v>
      </c>
      <c r="AW340" s="246">
        <f>VLOOKUP($A340,Incurred_Real!$A$25:$CD$376,Incurred_Real!AW$1,FALSE)</f>
        <v>0</v>
      </c>
      <c r="AX340" s="246">
        <f>VLOOKUP($A340,Incurred_Real!$A$25:$CD$376,Incurred_Real!AX$1,FALSE)</f>
        <v>0</v>
      </c>
      <c r="AY340" s="246">
        <f>VLOOKUP($A340,Incurred_Real!$A$25:$CD$376,Incurred_Real!AY$1,FALSE)</f>
        <v>0</v>
      </c>
      <c r="AZ340" s="246">
        <f>VLOOKUP($A340,Incurred_Real!$A$25:$CD$376,Incurred_Real!AZ$1,FALSE)</f>
        <v>0</v>
      </c>
      <c r="BA340" s="246">
        <f>VLOOKUP($A340,Incurred_Real!$A$25:$CD$376,Incurred_Real!BA$1,FALSE)</f>
        <v>0</v>
      </c>
      <c r="BB340" s="246">
        <f>VLOOKUP($A340,Incurred_Real!$A$25:$CD$376,Incurred_Real!BB$1,FALSE)</f>
        <v>0</v>
      </c>
      <c r="BC340" s="246">
        <f>VLOOKUP($A340,Incurred_Real!$A$25:$CD$376,Incurred_Real!BC$1,FALSE)</f>
        <v>0</v>
      </c>
      <c r="BD340" s="246">
        <f>VLOOKUP($A340,Incurred_Real!$A$25:$CD$376,Incurred_Real!BD$1,FALSE)</f>
        <v>0</v>
      </c>
      <c r="BE340" s="246">
        <f>VLOOKUP($A340,Incurred_Real!$A$25:$CD$376,Incurred_Real!BE$1,FALSE)</f>
        <v>0</v>
      </c>
      <c r="BF340" s="246">
        <f>VLOOKUP($A340,Incurred_Real!$A$25:$CD$376,Incurred_Real!BF$1,FALSE)</f>
        <v>0</v>
      </c>
      <c r="BG340" s="246">
        <f>VLOOKUP($A340,Incurred_Real!$A$25:$CD$376,Incurred_Real!BG$1,FALSE)</f>
        <v>0</v>
      </c>
      <c r="BH340" s="246">
        <f>VLOOKUP($A340,Incurred_Real!$A$25:$CD$376,Incurred_Real!BH$1,FALSE)</f>
        <v>0</v>
      </c>
      <c r="BI340" s="246">
        <f>VLOOKUP($A340,Incurred_Real!$A$25:$CD$376,Incurred_Real!BI$1,FALSE)</f>
        <v>0</v>
      </c>
      <c r="BJ340" s="246">
        <f>VLOOKUP($A340,Incurred_Real!$A$25:$CD$376,Incurred_Real!BJ$1,FALSE)</f>
        <v>0</v>
      </c>
      <c r="BK340" s="246">
        <f>VLOOKUP($A340,Incurred_Real!$A$25:$CD$376,Incurred_Real!BK$1,FALSE)</f>
        <v>0</v>
      </c>
      <c r="BL340" s="246">
        <f>VLOOKUP($A340,Incurred_Real!$A$25:$CD$376,Incurred_Real!BL$1,FALSE)</f>
        <v>0</v>
      </c>
      <c r="BM340" s="246">
        <f>VLOOKUP($A340,Incurred_Real!$A$25:$CD$376,Incurred_Real!BM$1,FALSE)</f>
        <v>0</v>
      </c>
      <c r="BN340" s="246">
        <f>VLOOKUP($A340,Incurred_Real!$A$25:$CD$376,Incurred_Real!BN$1,FALSE)</f>
        <v>0</v>
      </c>
      <c r="BO340" s="246">
        <f>VLOOKUP($A340,Incurred_Real!$A$25:$CD$376,Incurred_Real!BO$1,FALSE)</f>
        <v>0</v>
      </c>
      <c r="BP340" s="246">
        <f>VLOOKUP($A340,Incurred_Real!$A$25:$CD$376,Incurred_Real!BP$1,FALSE)</f>
        <v>0</v>
      </c>
      <c r="BQ340" s="246">
        <f>VLOOKUP($A340,Incurred_Real!$A$25:$CD$376,Incurred_Real!BQ$1,FALSE)</f>
        <v>0</v>
      </c>
      <c r="BR340" s="246">
        <f>VLOOKUP($A340,Incurred_Real!$A$25:$CD$376,Incurred_Real!BR$1,FALSE)</f>
        <v>0</v>
      </c>
      <c r="BS340" s="254">
        <f t="shared" si="62"/>
        <v>1</v>
      </c>
      <c r="BT340" s="249">
        <f>1+IF(ISNA(VLOOKUP($A340,'Project labour content'!$A$7:$D$255,'Project labour content'!$D$1,FALSE)),VLOOKUP($D340,'Project labour content'!$F$6:$G$15,'Project labour content'!$G$1,FALSE),VLOOKUP($A340,'Project labour content'!$A$7:$D$255,'Project labour content'!$D$1,FALSE))*LabEsc22*1</f>
        <v>1.0002240110445695</v>
      </c>
      <c r="BU340" s="249">
        <f>1+IF(ISNA(VLOOKUP($A340,'Project labour content'!$A$7:$D$255,'Project labour content'!$D$1,FALSE)),VLOOKUP($D340,'Project labour content'!$F$6:$G$15,'Project labour content'!$G$1,FALSE),VLOOKUP($A340,'Project labour content'!$A$7:$D$255,'Project labour content'!$D$1,FALSE))*LabEsc23*1</f>
        <v>1.0004490973421529</v>
      </c>
      <c r="BV340" s="249">
        <f>1+IF(ISNA(VLOOKUP($A340,'Project labour content'!$A$7:$D$255,'Project labour content'!$D$1,FALSE)),VLOOKUP($D340,'Project labour content'!$F$6:$G$15,'Project labour content'!$G$1,FALSE),VLOOKUP($A340,'Project labour content'!$A$7:$D$255,'Project labour content'!$D$1,FALSE))*LabEsc24*1</f>
        <v>1.0006611286344764</v>
      </c>
      <c r="BW340" s="249">
        <f>1+IF(ISNA(VLOOKUP($A340,'Project labour content'!$A$7:$D$255,'Project labour content'!$D$1,FALSE)),VLOOKUP($D340,'Project labour content'!$F$6:$G$15,'Project labour content'!$G$1,FALSE),VLOOKUP($A340,'Project labour content'!$A$7:$D$255,'Project labour content'!$D$1,FALSE))*LabEsc25*1</f>
        <v>1.0009451092119952</v>
      </c>
      <c r="BX340" s="249">
        <f>1+IF(ISNA(VLOOKUP($A340,'Project labour content'!$A$7:$D$255,'Project labour content'!$D$1,FALSE)),VLOOKUP($D340,'Project labour content'!$F$6:$G$15,'Project labour content'!$G$1,FALSE),VLOOKUP($A340,'Project labour content'!$A$7:$D$255,'Project labour content'!$D$1,FALSE))*LabEsc26*1</f>
        <v>1.0012546007113943</v>
      </c>
      <c r="BY340" s="249">
        <f>1+IF(ISNA(VLOOKUP($A340,'Project labour content'!$A$7:$D$255,'Project labour content'!$D$1,FALSE)),VLOOKUP($D340,'Project labour content'!$F$6:$G$15,'Project labour content'!$G$1,FALSE),VLOOKUP($A340,'Project labour content'!$A$7:$D$255,'Project labour content'!$D$1,FALSE))*LabEsc27*1</f>
        <v>1.0014462949847145</v>
      </c>
      <c r="BZ340" s="249">
        <f>1+IF(ISNA(VLOOKUP($A340,'Project labour content'!$A$7:$D$255,'Project labour content'!$D$1,FALSE)),VLOOKUP($D340,'Project labour content'!$F$6:$G$15,'Project labour content'!$G$1,FALSE),VLOOKUP($A340,'Project labour content'!$A$7:$D$255,'Project labour content'!$D$1,FALSE))*LabEsc28*1</f>
        <v>1.0015906407725246</v>
      </c>
      <c r="CA340" s="249">
        <f>1+IF(ISNA(VLOOKUP($A340,'Project labour content'!$A$7:$D$255,'Project labour content'!$D$1,FALSE)),VLOOKUP($D340,'Project labour content'!$F$6:$G$15,'Project labour content'!$G$1,FALSE),VLOOKUP($A340,'Project labour content'!$A$7:$D$255,'Project labour content'!$D$1,FALSE))*LabEsc29*1</f>
        <v>1.0018222868928022</v>
      </c>
      <c r="CB340" s="250" t="str">
        <f>IF(ISNA(VLOOKUP($A340,'Project labour content'!$A$7:$D$255,'Project labour content'!$D$1,FALSE)),"Category","Project")</f>
        <v>Project</v>
      </c>
      <c r="CD340" s="247" t="str">
        <f t="shared" si="63"/>
        <v>15312</v>
      </c>
    </row>
    <row r="341" spans="1:82" x14ac:dyDescent="0.15">
      <c r="A341" s="11" t="s">
        <v>1151</v>
      </c>
      <c r="B341" s="11" t="str">
        <f>VLOOKUP($A341,'Incurred Real 2022$'!$A$25:$AC$426,'Incurred Real 2022$'!B$1,FALSE)</f>
        <v>Bushfire Management System Enhancement</v>
      </c>
      <c r="C341" s="11" t="str">
        <f>VLOOKUP($A341,'Incurred Real 2022$'!$A$25:$AC$426,'Incurred Real 2022$'!C$1,FALSE)</f>
        <v>ExAnte</v>
      </c>
      <c r="D341" s="11" t="str">
        <f>VLOOKUP($A341,'Incurred Real 2022$'!$A$25:$AC$426,'Incurred Real 2022$'!D$1,FALSE)</f>
        <v>Information Technology</v>
      </c>
      <c r="E341" s="11" t="str">
        <f>VLOOKUP($A341,'Incurred Real 2022$'!$A$25:$AC$426,'Incurred Real 2022$'!E$1,FALSE)</f>
        <v>Active</v>
      </c>
      <c r="F341" s="105" t="str">
        <f>IF(VLOOKUP($A341,'Incurred Real 2022$'!$A$25:$AC$426,'Incurred Real 2022$'!F$1,FALSE)=0,"",VLOOKUP($A341,'Incurred Real 2022$'!$A$25:$AC$426,'Incurred Real 2022$'!F$1,FALSE))</f>
        <v/>
      </c>
      <c r="G341" s="105" t="str">
        <f>IF(VLOOKUP($A341,'Incurred Real 2022$'!$A$25:$AC$426,'Incurred Real 2022$'!G$1,FALSE)=0,"",VLOOKUP($A341,'Incurred Real 2022$'!$A$25:$AC$426,'Incurred Real 2022$'!G$1,FALSE))</f>
        <v/>
      </c>
      <c r="H341" s="105" t="str">
        <f>IF(VLOOKUP($A341,'Incurred Real 2022$'!$A$25:$AC$426,'Incurred Real 2022$'!H$1,FALSE)=0,"",VLOOKUP($A341,'Incurred Real 2022$'!$A$25:$AC$426,'Incurred Real 2022$'!H$1,FALSE))</f>
        <v/>
      </c>
      <c r="I341" s="105" t="str">
        <f>IF(VLOOKUP($A341,'Incurred Real 2022$'!$A$25:$AC$426,'Incurred Real 2022$'!I$1,FALSE)=0,"",VLOOKUP($A341,'Incurred Real 2022$'!$A$25:$AC$426,'Incurred Real 2022$'!I$1,FALSE))</f>
        <v/>
      </c>
      <c r="J341" s="105" t="str">
        <f>IF(VLOOKUP($A341,'Incurred Real 2022$'!$A$25:$AC$426,'Incurred Real 2022$'!J$1,FALSE)=0,"",VLOOKUP($A341,'Incurred Real 2022$'!$A$25:$AC$426,'Incurred Real 2022$'!J$1,FALSE))</f>
        <v/>
      </c>
      <c r="K341" s="105" t="str">
        <f>IF(VLOOKUP($A341,'Incurred Real 2022$'!$A$25:$AC$426,'Incurred Real 2022$'!K$1,FALSE)=0,"",VLOOKUP($A341,'Incurred Real 2022$'!$A$25:$AC$426,'Incurred Real 2022$'!K$1,FALSE))</f>
        <v/>
      </c>
      <c r="L341" s="105" t="str">
        <f>IF(VLOOKUP($A341,'Incurred Real 2022$'!$A$25:$AC$426,'Incurred Real 2022$'!L$1,FALSE)=0,"",VLOOKUP($A341,'Incurred Real 2022$'!$A$25:$AC$426,'Incurred Real 2022$'!L$1,FALSE))</f>
        <v/>
      </c>
      <c r="M341" s="105" t="str">
        <f>IF(VLOOKUP($A341,'Incurred Real 2022$'!$A$25:$AC$426,'Incurred Real 2022$'!M$1,FALSE)=0,"",VLOOKUP($A341,'Incurred Real 2022$'!$A$25:$AC$426,'Incurred Real 2022$'!M$1,FALSE))</f>
        <v/>
      </c>
      <c r="N341" s="105" t="str">
        <f>IF(VLOOKUP($A341,'Incurred Real 2022$'!$A$25:$AC$426,'Incurred Real 2022$'!N$1,FALSE)=0,"",VLOOKUP($A341,'Incurred Real 2022$'!$A$25:$AC$426,'Incurred Real 2022$'!N$1,FALSE))</f>
        <v/>
      </c>
      <c r="O341" s="105" t="str">
        <f>IF(VLOOKUP($A341,'Incurred Real 2022$'!$A$25:$AC$426,'Incurred Real 2022$'!O$1,FALSE)=0,"",VLOOKUP($A341,'Incurred Real 2022$'!$A$25:$AC$426,'Incurred Real 2022$'!O$1,FALSE))</f>
        <v/>
      </c>
      <c r="P341" s="105" t="str">
        <f>IF(VLOOKUP($A341,'Incurred Real 2022$'!$A$25:$AC$426,'Incurred Real 2022$'!P$1,FALSE)=0,"",VLOOKUP($A341,'Incurred Real 2022$'!$A$25:$AC$426,'Incurred Real 2022$'!P$1,FALSE))</f>
        <v/>
      </c>
      <c r="Q341" s="105" t="str">
        <f>IF(VLOOKUP($A341,'Incurred Real 2022$'!$A$25:$AC$426,'Incurred Real 2022$'!Q$1,FALSE)=0,"",VLOOKUP($A341,'Incurred Real 2022$'!$A$25:$AC$426,'Incurred Real 2022$'!Q$1,FALSE))</f>
        <v/>
      </c>
      <c r="R341" s="105" t="str">
        <f>IF(VLOOKUP($A341,'Incurred Real 2022$'!$A$25:$AC$426,'Incurred Real 2022$'!R$1,FALSE)=0,"",VLOOKUP($A341,'Incurred Real 2022$'!$A$25:$AC$426,'Incurred Real 2022$'!R$1,FALSE))</f>
        <v/>
      </c>
      <c r="S341" s="105" t="str">
        <f>IF(VLOOKUP($A341,'Incurred Real 2022$'!$A$25:$AC$426,'Incurred Real 2022$'!S$1,FALSE)=0,"",VLOOKUP($A341,'Incurred Real 2022$'!$A$25:$AC$426,'Incurred Real 2022$'!S$1,FALSE))</f>
        <v/>
      </c>
      <c r="T341" s="105" t="str">
        <f>IF(VLOOKUP($A341,'Incurred Real 2022$'!$A$25:$AC$426,'Incurred Real 2022$'!T$1,FALSE)=0,"",VLOOKUP($A341,'Incurred Real 2022$'!$A$25:$AC$426,'Incurred Real 2022$'!T$1,FALSE))</f>
        <v/>
      </c>
      <c r="U341" s="105" t="str">
        <f>IF(VLOOKUP($A341,'Incurred Real 2022$'!$A$25:$AC$426,'Incurred Real 2022$'!U$1,FALSE)=0,"",VLOOKUP($A341,'Incurred Real 2022$'!$A$25:$AC$426,'Incurred Real 2022$'!U$1,FALSE))</f>
        <v/>
      </c>
      <c r="V341" s="13">
        <f>IF(ISTEXT(VLOOKUP($A341,'Incurred Real 2022$'!$A$25:$AC$426,'Incurred Real 2022$'!V$1,FALSE)),"",(VLOOKUP($A341,'Incurred Real 2022$'!$A$25:$AC$426,'Incurred Real 2022$'!V$1,FALSE))*BT341*Incurred_Nominal!V$15)</f>
        <v>110803.65144796739</v>
      </c>
      <c r="W341" s="13" t="str">
        <f>IF(ISTEXT(VLOOKUP($A341,'Incurred Real 2022$'!$A$25:$AC$426,'Incurred Real 2022$'!W$1,FALSE)),"",(VLOOKUP($A341,'Incurred Real 2022$'!$A$25:$AC$426,'Incurred Real 2022$'!W$1,FALSE))*BU341*Incurred_Nominal!W$15)</f>
        <v/>
      </c>
      <c r="X341" s="13" t="str">
        <f>IF(ISTEXT(VLOOKUP($A341,'Incurred Real 2022$'!$A$25:$AC$426,'Incurred Real 2022$'!X$1,FALSE)),"",(VLOOKUP($A341,'Incurred Real 2022$'!$A$25:$AC$426,'Incurred Real 2022$'!X$1,FALSE))*BV341*Incurred_Nominal!X$15)</f>
        <v/>
      </c>
      <c r="Y341" s="13" t="str">
        <f>IF(ISTEXT(VLOOKUP($A341,'Incurred Real 2022$'!$A$25:$AC$426,'Incurred Real 2022$'!Y$1,FALSE)),"",(VLOOKUP($A341,'Incurred Real 2022$'!$A$25:$AC$426,'Incurred Real 2022$'!Y$1,FALSE))*BW341*Incurred_Nominal!Y$15)</f>
        <v/>
      </c>
      <c r="Z341" s="13" t="str">
        <f>IF(ISTEXT(VLOOKUP($A341,'Incurred Real 2022$'!$A$25:$AC$426,'Incurred Real 2022$'!Z$1,FALSE)),"",(VLOOKUP($A341,'Incurred Real 2022$'!$A$25:$AC$426,'Incurred Real 2022$'!Z$1,FALSE))*BX341*Incurred_Nominal!Z$15)</f>
        <v/>
      </c>
      <c r="AA341" s="13" t="str">
        <f>IF(ISTEXT(VLOOKUP($A341,'Incurred Real 2022$'!$A$25:$AC$426,'Incurred Real 2022$'!AA$1,FALSE)),"",(VLOOKUP($A341,'Incurred Real 2022$'!$A$25:$AC$426,'Incurred Real 2022$'!AA$1,FALSE))*BY341*Incurred_Nominal!AA$15)</f>
        <v/>
      </c>
      <c r="AB341" s="13" t="str">
        <f>IF(ISTEXT(VLOOKUP($A341,'Incurred Real 2022$'!$A$25:$AC$426,'Incurred Real 2022$'!AB$1,FALSE)),"",(VLOOKUP($A341,'Incurred Real 2022$'!$A$25:$AC$426,'Incurred Real 2022$'!AB$1,FALSE))*BZ341*Incurred_Nominal!AB$15)</f>
        <v/>
      </c>
      <c r="AC341" s="13" t="str">
        <f>IF(ISTEXT(VLOOKUP($A341,'Incurred Real 2022$'!$A$25:$AC$426,'Incurred Real 2022$'!AC$1,FALSE)),"",(VLOOKUP($A341,'Incurred Real 2022$'!$A$25:$AC$426,'Incurred Real 2022$'!AC$1,FALSE))*CA341*Incurred_Nominal!AC$15)</f>
        <v/>
      </c>
      <c r="AD341" s="232">
        <f t="shared" si="58"/>
        <v>110803.65144796739</v>
      </c>
      <c r="AE341" s="232">
        <f t="shared" si="59"/>
        <v>110803.65144796739</v>
      </c>
      <c r="AF341" s="239">
        <f t="shared" si="60"/>
        <v>127810.28945374477</v>
      </c>
      <c r="AG341" s="237">
        <f t="shared" si="57"/>
        <v>110803.65144796739</v>
      </c>
      <c r="AH341" s="240">
        <f t="shared" si="64"/>
        <v>1.1534844545602685</v>
      </c>
      <c r="AI341" s="234">
        <f>VLOOKUP($A341,Incurred_Real!$A$25:$AP$479,Incurred_Real!AI$1,FALSE)</f>
        <v>2022</v>
      </c>
      <c r="AJ341" s="235">
        <f>VLOOKUP($A341,Incurred_Real!$A$25:$AP$479,Incurred_Real!AJ$1,FALSE)</f>
        <v>44378</v>
      </c>
      <c r="AK341" s="236">
        <f>VLOOKUP($A341,Incurred_Real!$A$25:$AP$479,Incurred_Real!AK$1,FALSE)</f>
        <v>2022</v>
      </c>
      <c r="AL341" s="235" t="str">
        <f>VLOOKUP($A341,Incurred_Real!$A$25:$AP$479,Incurred_Real!AL$1,FALSE)</f>
        <v/>
      </c>
      <c r="AM341" s="237">
        <f>IF(AL341="Commissioned Extra","",(IF((AD341)=0,0,SUMPRODUCT($F$17:$U$17,F341:U341))+VLOOKUP($A341,Incurred_Real!$A$25:$BS$376,Incurred_Real!$AO$1,FALSE)))</f>
        <v>114872.48431172679</v>
      </c>
      <c r="AN341" s="232" cm="1">
        <f t="array" ref="AN341">IF(ROUND(AE341,0)=0,0,LOOKUP(2,1/(F341:AC341&lt;&gt;""),F341:AC341))</f>
        <v>110803.65144796739</v>
      </c>
      <c r="AO341" s="232">
        <f t="shared" si="61"/>
        <v>110803.65144796739</v>
      </c>
      <c r="AP341" s="78"/>
      <c r="AQ341" s="20"/>
      <c r="AR341" s="245">
        <f>VLOOKUP($A341,Incurred_Real!$A$25:$CD$376,Incurred_Real!AR$1,FALSE)</f>
        <v>0</v>
      </c>
      <c r="AS341" s="246">
        <f>VLOOKUP($A341,Incurred_Real!$A$25:$CD$376,Incurred_Real!AS$1,FALSE)</f>
        <v>0</v>
      </c>
      <c r="AT341" s="246">
        <f>VLOOKUP($A341,Incurred_Real!$A$25:$CD$376,Incurred_Real!AT$1,FALSE)</f>
        <v>0</v>
      </c>
      <c r="AU341" s="246">
        <f>VLOOKUP($A341,Incurred_Real!$A$25:$CD$376,Incurred_Real!AU$1,FALSE)</f>
        <v>0</v>
      </c>
      <c r="AV341" s="246">
        <f>VLOOKUP($A341,Incurred_Real!$A$25:$CD$376,Incurred_Real!AV$1,FALSE)</f>
        <v>1</v>
      </c>
      <c r="AW341" s="246">
        <f>VLOOKUP($A341,Incurred_Real!$A$25:$CD$376,Incurred_Real!AW$1,FALSE)</f>
        <v>0</v>
      </c>
      <c r="AX341" s="246">
        <f>VLOOKUP($A341,Incurred_Real!$A$25:$CD$376,Incurred_Real!AX$1,FALSE)</f>
        <v>0</v>
      </c>
      <c r="AY341" s="246">
        <f>VLOOKUP($A341,Incurred_Real!$A$25:$CD$376,Incurred_Real!AY$1,FALSE)</f>
        <v>0</v>
      </c>
      <c r="AZ341" s="246">
        <f>VLOOKUP($A341,Incurred_Real!$A$25:$CD$376,Incurred_Real!AZ$1,FALSE)</f>
        <v>0</v>
      </c>
      <c r="BA341" s="246">
        <f>VLOOKUP($A341,Incurred_Real!$A$25:$CD$376,Incurred_Real!BA$1,FALSE)</f>
        <v>0</v>
      </c>
      <c r="BB341" s="246">
        <f>VLOOKUP($A341,Incurred_Real!$A$25:$CD$376,Incurred_Real!BB$1,FALSE)</f>
        <v>0</v>
      </c>
      <c r="BC341" s="246">
        <f>VLOOKUP($A341,Incurred_Real!$A$25:$CD$376,Incurred_Real!BC$1,FALSE)</f>
        <v>0</v>
      </c>
      <c r="BD341" s="246">
        <f>VLOOKUP($A341,Incurred_Real!$A$25:$CD$376,Incurred_Real!BD$1,FALSE)</f>
        <v>0</v>
      </c>
      <c r="BE341" s="246">
        <f>VLOOKUP($A341,Incurred_Real!$A$25:$CD$376,Incurred_Real!BE$1,FALSE)</f>
        <v>0</v>
      </c>
      <c r="BF341" s="246">
        <f>VLOOKUP($A341,Incurred_Real!$A$25:$CD$376,Incurred_Real!BF$1,FALSE)</f>
        <v>0</v>
      </c>
      <c r="BG341" s="246">
        <f>VLOOKUP($A341,Incurred_Real!$A$25:$CD$376,Incurred_Real!BG$1,FALSE)</f>
        <v>0</v>
      </c>
      <c r="BH341" s="246">
        <f>VLOOKUP($A341,Incurred_Real!$A$25:$CD$376,Incurred_Real!BH$1,FALSE)</f>
        <v>0</v>
      </c>
      <c r="BI341" s="246">
        <f>VLOOKUP($A341,Incurred_Real!$A$25:$CD$376,Incurred_Real!BI$1,FALSE)</f>
        <v>0</v>
      </c>
      <c r="BJ341" s="246">
        <f>VLOOKUP($A341,Incurred_Real!$A$25:$CD$376,Incurred_Real!BJ$1,FALSE)</f>
        <v>0</v>
      </c>
      <c r="BK341" s="246">
        <f>VLOOKUP($A341,Incurred_Real!$A$25:$CD$376,Incurred_Real!BK$1,FALSE)</f>
        <v>0</v>
      </c>
      <c r="BL341" s="246">
        <f>VLOOKUP($A341,Incurred_Real!$A$25:$CD$376,Incurred_Real!BL$1,FALSE)</f>
        <v>0</v>
      </c>
      <c r="BM341" s="246">
        <f>VLOOKUP($A341,Incurred_Real!$A$25:$CD$376,Incurred_Real!BM$1,FALSE)</f>
        <v>0</v>
      </c>
      <c r="BN341" s="246">
        <f>VLOOKUP($A341,Incurred_Real!$A$25:$CD$376,Incurred_Real!BN$1,FALSE)</f>
        <v>0</v>
      </c>
      <c r="BO341" s="246">
        <f>VLOOKUP($A341,Incurred_Real!$A$25:$CD$376,Incurred_Real!BO$1,FALSE)</f>
        <v>0</v>
      </c>
      <c r="BP341" s="246">
        <f>VLOOKUP($A341,Incurred_Real!$A$25:$CD$376,Incurred_Real!BP$1,FALSE)</f>
        <v>0</v>
      </c>
      <c r="BQ341" s="246">
        <f>VLOOKUP($A341,Incurred_Real!$A$25:$CD$376,Incurred_Real!BQ$1,FALSE)</f>
        <v>0</v>
      </c>
      <c r="BR341" s="246">
        <f>VLOOKUP($A341,Incurred_Real!$A$25:$CD$376,Incurred_Real!BR$1,FALSE)</f>
        <v>0</v>
      </c>
      <c r="BS341" s="254">
        <f t="shared" si="62"/>
        <v>1</v>
      </c>
      <c r="BT341" s="249">
        <f>1+IF(ISNA(VLOOKUP($A341,'Project labour content'!$A$7:$D$255,'Project labour content'!$D$1,FALSE)),VLOOKUP($D341,'Project labour content'!$F$6:$G$15,'Project labour content'!$G$1,FALSE),VLOOKUP($A341,'Project labour content'!$A$7:$D$255,'Project labour content'!$D$1,FALSE))*LabEsc22*1</f>
        <v>1.0036130152068132</v>
      </c>
      <c r="BU341" s="249">
        <f>1+IF(ISNA(VLOOKUP($A341,'Project labour content'!$A$7:$D$255,'Project labour content'!$D$1,FALSE)),VLOOKUP($D341,'Project labour content'!$F$6:$G$15,'Project labour content'!$G$1,FALSE),VLOOKUP($A341,'Project labour content'!$A$7:$D$255,'Project labour content'!$D$1,FALSE))*LabEsc23*1</f>
        <v>1.0072433728866192</v>
      </c>
      <c r="BV341" s="249">
        <f>1+IF(ISNA(VLOOKUP($A341,'Project labour content'!$A$7:$D$255,'Project labour content'!$D$1,FALSE)),VLOOKUP($D341,'Project labour content'!$F$6:$G$15,'Project labour content'!$G$1,FALSE),VLOOKUP($A341,'Project labour content'!$A$7:$D$255,'Project labour content'!$D$1,FALSE))*LabEsc24*1</f>
        <v>1.0106631698209967</v>
      </c>
      <c r="BW341" s="249">
        <f>1+IF(ISNA(VLOOKUP($A341,'Project labour content'!$A$7:$D$255,'Project labour content'!$D$1,FALSE)),VLOOKUP($D341,'Project labour content'!$F$6:$G$15,'Project labour content'!$G$1,FALSE),VLOOKUP($A341,'Project labour content'!$A$7:$D$255,'Project labour content'!$D$1,FALSE))*LabEsc25*1</f>
        <v>1.0152434178484393</v>
      </c>
      <c r="BX341" s="249">
        <f>1+IF(ISNA(VLOOKUP($A341,'Project labour content'!$A$7:$D$255,'Project labour content'!$D$1,FALSE)),VLOOKUP($D341,'Project labour content'!$F$6:$G$15,'Project labour content'!$G$1,FALSE),VLOOKUP($A341,'Project labour content'!$A$7:$D$255,'Project labour content'!$D$1,FALSE))*LabEsc26*1</f>
        <v>1.0202351248236805</v>
      </c>
      <c r="BY341" s="249">
        <f>1+IF(ISNA(VLOOKUP($A341,'Project labour content'!$A$7:$D$255,'Project labour content'!$D$1,FALSE)),VLOOKUP($D341,'Project labour content'!$F$6:$G$15,'Project labour content'!$G$1,FALSE),VLOOKUP($A341,'Project labour content'!$A$7:$D$255,'Project labour content'!$D$1,FALSE))*LabEsc27*1</f>
        <v>1.0233269113286529</v>
      </c>
      <c r="BZ341" s="249">
        <f>1+IF(ISNA(VLOOKUP($A341,'Project labour content'!$A$7:$D$255,'Project labour content'!$D$1,FALSE)),VLOOKUP($D341,'Project labour content'!$F$6:$G$15,'Project labour content'!$G$1,FALSE),VLOOKUP($A341,'Project labour content'!$A$7:$D$255,'Project labour content'!$D$1,FALSE))*LabEsc28*1</f>
        <v>1.0256550265668973</v>
      </c>
      <c r="CA341" s="249">
        <f>1+IF(ISNA(VLOOKUP($A341,'Project labour content'!$A$7:$D$255,'Project labour content'!$D$1,FALSE)),VLOOKUP($D341,'Project labour content'!$F$6:$G$15,'Project labour content'!$G$1,FALSE),VLOOKUP($A341,'Project labour content'!$A$7:$D$255,'Project labour content'!$D$1,FALSE))*LabEsc29*1</f>
        <v>1.0293911859012317</v>
      </c>
      <c r="CB341" s="250" t="str">
        <f>IF(ISNA(VLOOKUP($A341,'Project labour content'!$A$7:$D$255,'Project labour content'!$D$1,FALSE)),"Category","Project")</f>
        <v>Project</v>
      </c>
      <c r="CD341" s="247" t="str">
        <f t="shared" si="63"/>
        <v>15313</v>
      </c>
    </row>
    <row r="342" spans="1:82" x14ac:dyDescent="0.15">
      <c r="A342" s="11" t="s">
        <v>1180</v>
      </c>
      <c r="B342" s="11" t="str">
        <f>VLOOKUP($A342,'Incurred Real 2022$'!$A$25:$AC$426,'Incurred Real 2022$'!B$1,FALSE)</f>
        <v>Pelican Point – Parafield Gardens West Protection System Upg</v>
      </c>
      <c r="C342" s="11" t="str">
        <f>VLOOKUP($A342,'Incurred Real 2022$'!$A$25:$AC$426,'Incurred Real 2022$'!C$1,FALSE)</f>
        <v>ExAnte</v>
      </c>
      <c r="D342" s="11" t="str">
        <f>VLOOKUP($A342,'Incurred Real 2022$'!$A$25:$AC$426,'Incurred Real 2022$'!D$1,FALSE)</f>
        <v>Security/Compliance</v>
      </c>
      <c r="E342" s="11" t="str">
        <f>VLOOKUP($A342,'Incurred Real 2022$'!$A$25:$AC$426,'Incurred Real 2022$'!E$1,FALSE)</f>
        <v>Active</v>
      </c>
      <c r="F342" s="105" t="str">
        <f>IF(VLOOKUP($A342,'Incurred Real 2022$'!$A$25:$AC$426,'Incurred Real 2022$'!F$1,FALSE)=0,"",VLOOKUP($A342,'Incurred Real 2022$'!$A$25:$AC$426,'Incurred Real 2022$'!F$1,FALSE))</f>
        <v/>
      </c>
      <c r="G342" s="105" t="str">
        <f>IF(VLOOKUP($A342,'Incurred Real 2022$'!$A$25:$AC$426,'Incurred Real 2022$'!G$1,FALSE)=0,"",VLOOKUP($A342,'Incurred Real 2022$'!$A$25:$AC$426,'Incurred Real 2022$'!G$1,FALSE))</f>
        <v/>
      </c>
      <c r="H342" s="105" t="str">
        <f>IF(VLOOKUP($A342,'Incurred Real 2022$'!$A$25:$AC$426,'Incurred Real 2022$'!H$1,FALSE)=0,"",VLOOKUP($A342,'Incurred Real 2022$'!$A$25:$AC$426,'Incurred Real 2022$'!H$1,FALSE))</f>
        <v/>
      </c>
      <c r="I342" s="105" t="str">
        <f>IF(VLOOKUP($A342,'Incurred Real 2022$'!$A$25:$AC$426,'Incurred Real 2022$'!I$1,FALSE)=0,"",VLOOKUP($A342,'Incurred Real 2022$'!$A$25:$AC$426,'Incurred Real 2022$'!I$1,FALSE))</f>
        <v/>
      </c>
      <c r="J342" s="105" t="str">
        <f>IF(VLOOKUP($A342,'Incurred Real 2022$'!$A$25:$AC$426,'Incurred Real 2022$'!J$1,FALSE)=0,"",VLOOKUP($A342,'Incurred Real 2022$'!$A$25:$AC$426,'Incurred Real 2022$'!J$1,FALSE))</f>
        <v/>
      </c>
      <c r="K342" s="105" t="str">
        <f>IF(VLOOKUP($A342,'Incurred Real 2022$'!$A$25:$AC$426,'Incurred Real 2022$'!K$1,FALSE)=0,"",VLOOKUP($A342,'Incurred Real 2022$'!$A$25:$AC$426,'Incurred Real 2022$'!K$1,FALSE))</f>
        <v/>
      </c>
      <c r="L342" s="105" t="str">
        <f>IF(VLOOKUP($A342,'Incurred Real 2022$'!$A$25:$AC$426,'Incurred Real 2022$'!L$1,FALSE)=0,"",VLOOKUP($A342,'Incurred Real 2022$'!$A$25:$AC$426,'Incurred Real 2022$'!L$1,FALSE))</f>
        <v/>
      </c>
      <c r="M342" s="105" t="str">
        <f>IF(VLOOKUP($A342,'Incurred Real 2022$'!$A$25:$AC$426,'Incurred Real 2022$'!M$1,FALSE)=0,"",VLOOKUP($A342,'Incurred Real 2022$'!$A$25:$AC$426,'Incurred Real 2022$'!M$1,FALSE))</f>
        <v/>
      </c>
      <c r="N342" s="105" t="str">
        <f>IF(VLOOKUP($A342,'Incurred Real 2022$'!$A$25:$AC$426,'Incurred Real 2022$'!N$1,FALSE)=0,"",VLOOKUP($A342,'Incurred Real 2022$'!$A$25:$AC$426,'Incurred Real 2022$'!N$1,FALSE))</f>
        <v/>
      </c>
      <c r="O342" s="105" t="str">
        <f>IF(VLOOKUP($A342,'Incurred Real 2022$'!$A$25:$AC$426,'Incurred Real 2022$'!O$1,FALSE)=0,"",VLOOKUP($A342,'Incurred Real 2022$'!$A$25:$AC$426,'Incurred Real 2022$'!O$1,FALSE))</f>
        <v/>
      </c>
      <c r="P342" s="105" t="str">
        <f>IF(VLOOKUP($A342,'Incurred Real 2022$'!$A$25:$AC$426,'Incurred Real 2022$'!P$1,FALSE)=0,"",VLOOKUP($A342,'Incurred Real 2022$'!$A$25:$AC$426,'Incurred Real 2022$'!P$1,FALSE))</f>
        <v/>
      </c>
      <c r="Q342" s="105" t="str">
        <f>IF(VLOOKUP($A342,'Incurred Real 2022$'!$A$25:$AC$426,'Incurred Real 2022$'!Q$1,FALSE)=0,"",VLOOKUP($A342,'Incurred Real 2022$'!$A$25:$AC$426,'Incurred Real 2022$'!Q$1,FALSE))</f>
        <v/>
      </c>
      <c r="R342" s="105" t="str">
        <f>IF(VLOOKUP($A342,'Incurred Real 2022$'!$A$25:$AC$426,'Incurred Real 2022$'!R$1,FALSE)=0,"",VLOOKUP($A342,'Incurred Real 2022$'!$A$25:$AC$426,'Incurred Real 2022$'!R$1,FALSE))</f>
        <v/>
      </c>
      <c r="S342" s="105" t="str">
        <f>IF(VLOOKUP($A342,'Incurred Real 2022$'!$A$25:$AC$426,'Incurred Real 2022$'!S$1,FALSE)=0,"",VLOOKUP($A342,'Incurred Real 2022$'!$A$25:$AC$426,'Incurred Real 2022$'!S$1,FALSE))</f>
        <v/>
      </c>
      <c r="T342" s="105" t="str">
        <f>IF(VLOOKUP($A342,'Incurred Real 2022$'!$A$25:$AC$426,'Incurred Real 2022$'!T$1,FALSE)=0,"",VLOOKUP($A342,'Incurred Real 2022$'!$A$25:$AC$426,'Incurred Real 2022$'!T$1,FALSE))</f>
        <v/>
      </c>
      <c r="U342" s="105" t="str">
        <f>IF(VLOOKUP($A342,'Incurred Real 2022$'!$A$25:$AC$426,'Incurred Real 2022$'!U$1,FALSE)=0,"",VLOOKUP($A342,'Incurred Real 2022$'!$A$25:$AC$426,'Incurred Real 2022$'!U$1,FALSE))</f>
        <v/>
      </c>
      <c r="V342" s="13">
        <f>IF(ISTEXT(VLOOKUP($A342,'Incurred Real 2022$'!$A$25:$AC$426,'Incurred Real 2022$'!V$1,FALSE)),"",(VLOOKUP($A342,'Incurred Real 2022$'!$A$25:$AC$426,'Incurred Real 2022$'!V$1,FALSE))*BT342*Incurred_Nominal!V$15)</f>
        <v>965689.04805495357</v>
      </c>
      <c r="W342" s="13">
        <f>IF(ISTEXT(VLOOKUP($A342,'Incurred Real 2022$'!$A$25:$AC$426,'Incurred Real 2022$'!W$1,FALSE)),"",(VLOOKUP($A342,'Incurred Real 2022$'!$A$25:$AC$426,'Incurred Real 2022$'!W$1,FALSE))*BU342*Incurred_Nominal!W$15)</f>
        <v>6301.4836313829201</v>
      </c>
      <c r="X342" s="13" t="str">
        <f>IF(ISTEXT(VLOOKUP($A342,'Incurred Real 2022$'!$A$25:$AC$426,'Incurred Real 2022$'!X$1,FALSE)),"",(VLOOKUP($A342,'Incurred Real 2022$'!$A$25:$AC$426,'Incurred Real 2022$'!X$1,FALSE))*BV342*Incurred_Nominal!X$15)</f>
        <v/>
      </c>
      <c r="Y342" s="13" t="str">
        <f>IF(ISTEXT(VLOOKUP($A342,'Incurred Real 2022$'!$A$25:$AC$426,'Incurred Real 2022$'!Y$1,FALSE)),"",(VLOOKUP($A342,'Incurred Real 2022$'!$A$25:$AC$426,'Incurred Real 2022$'!Y$1,FALSE))*BW342*Incurred_Nominal!Y$15)</f>
        <v/>
      </c>
      <c r="Z342" s="13" t="str">
        <f>IF(ISTEXT(VLOOKUP($A342,'Incurred Real 2022$'!$A$25:$AC$426,'Incurred Real 2022$'!Z$1,FALSE)),"",(VLOOKUP($A342,'Incurred Real 2022$'!$A$25:$AC$426,'Incurred Real 2022$'!Z$1,FALSE))*BX342*Incurred_Nominal!Z$15)</f>
        <v/>
      </c>
      <c r="AA342" s="13" t="str">
        <f>IF(ISTEXT(VLOOKUP($A342,'Incurred Real 2022$'!$A$25:$AC$426,'Incurred Real 2022$'!AA$1,FALSE)),"",(VLOOKUP($A342,'Incurred Real 2022$'!$A$25:$AC$426,'Incurred Real 2022$'!AA$1,FALSE))*BY342*Incurred_Nominal!AA$15)</f>
        <v/>
      </c>
      <c r="AB342" s="13" t="str">
        <f>IF(ISTEXT(VLOOKUP($A342,'Incurred Real 2022$'!$A$25:$AC$426,'Incurred Real 2022$'!AB$1,FALSE)),"",(VLOOKUP($A342,'Incurred Real 2022$'!$A$25:$AC$426,'Incurred Real 2022$'!AB$1,FALSE))*BZ342*Incurred_Nominal!AB$15)</f>
        <v/>
      </c>
      <c r="AC342" s="13" t="str">
        <f>IF(ISTEXT(VLOOKUP($A342,'Incurred Real 2022$'!$A$25:$AC$426,'Incurred Real 2022$'!AC$1,FALSE)),"",(VLOOKUP($A342,'Incurred Real 2022$'!$A$25:$AC$426,'Incurred Real 2022$'!AC$1,FALSE))*CA342*Incurred_Nominal!AC$15)</f>
        <v/>
      </c>
      <c r="AD342" s="232">
        <f t="shared" si="58"/>
        <v>971990.5316863365</v>
      </c>
      <c r="AE342" s="232">
        <f t="shared" si="59"/>
        <v>971990.5316863365</v>
      </c>
      <c r="AF342" s="239" t="str">
        <f t="shared" si="60"/>
        <v/>
      </c>
      <c r="AG342" s="237" t="str">
        <f t="shared" si="57"/>
        <v/>
      </c>
      <c r="AH342" s="240" t="str">
        <f t="shared" si="64"/>
        <v/>
      </c>
      <c r="AI342" s="234">
        <f>VLOOKUP($A342,Incurred_Real!$A$25:$AP$479,Incurred_Real!AI$1,FALSE)</f>
        <v>2023</v>
      </c>
      <c r="AJ342" s="235">
        <f>VLOOKUP($A342,Incurred_Real!$A$25:$AP$479,Incurred_Real!AJ$1,FALSE)</f>
        <v>44698</v>
      </c>
      <c r="AK342" s="236">
        <f>VLOOKUP($A342,Incurred_Real!$A$25:$AP$479,Incurred_Real!AK$1,FALSE)</f>
        <v>2022</v>
      </c>
      <c r="AL342" s="235" t="str">
        <f>VLOOKUP($A342,Incurred_Real!$A$25:$AP$479,Incurred_Real!AL$1,FALSE)</f>
        <v>Commissioned Extra</v>
      </c>
      <c r="AM342" s="237" t="str">
        <f>IF(AL342="Commissioned Extra","",(IF((AD342)=0,0,SUMPRODUCT($F$17:$U$17,F342:U342))+VLOOKUP($A342,Incurred_Real!$A$25:$BS$376,Incurred_Real!$AO$1,FALSE)))</f>
        <v/>
      </c>
      <c r="AN342" s="232" cm="1">
        <f t="array" ref="AN342">IF(ROUND(AE342,0)=0,0,LOOKUP(2,1/(F342:AC342&lt;&gt;""),F342:AC342))</f>
        <v>6301.4836313829201</v>
      </c>
      <c r="AO342" s="232">
        <f t="shared" si="61"/>
        <v>971990.5316863365</v>
      </c>
      <c r="AP342" s="78"/>
      <c r="AQ342" s="20"/>
      <c r="AR342" s="245">
        <f>VLOOKUP($A342,Incurred_Real!$A$25:$CD$376,Incurred_Real!AR$1,FALSE)</f>
        <v>0</v>
      </c>
      <c r="AS342" s="246">
        <f>VLOOKUP($A342,Incurred_Real!$A$25:$CD$376,Incurred_Real!AS$1,FALSE)</f>
        <v>0</v>
      </c>
      <c r="AT342" s="246">
        <f>VLOOKUP($A342,Incurred_Real!$A$25:$CD$376,Incurred_Real!AT$1,FALSE)</f>
        <v>0</v>
      </c>
      <c r="AU342" s="246">
        <f>VLOOKUP($A342,Incurred_Real!$A$25:$CD$376,Incurred_Real!AU$1,FALSE)</f>
        <v>0</v>
      </c>
      <c r="AV342" s="246">
        <f>VLOOKUP($A342,Incurred_Real!$A$25:$CD$376,Incurred_Real!AV$1,FALSE)</f>
        <v>0</v>
      </c>
      <c r="AW342" s="246">
        <f>VLOOKUP($A342,Incurred_Real!$A$25:$CD$376,Incurred_Real!AW$1,FALSE)</f>
        <v>0</v>
      </c>
      <c r="AX342" s="246">
        <f>VLOOKUP($A342,Incurred_Real!$A$25:$CD$376,Incurred_Real!AX$1,FALSE)</f>
        <v>0</v>
      </c>
      <c r="AY342" s="246">
        <f>VLOOKUP($A342,Incurred_Real!$A$25:$CD$376,Incurred_Real!AY$1,FALSE)</f>
        <v>0</v>
      </c>
      <c r="AZ342" s="246">
        <f>VLOOKUP($A342,Incurred_Real!$A$25:$CD$376,Incurred_Real!AZ$1,FALSE)</f>
        <v>0</v>
      </c>
      <c r="BA342" s="246">
        <f>VLOOKUP($A342,Incurred_Real!$A$25:$CD$376,Incurred_Real!BA$1,FALSE)</f>
        <v>0</v>
      </c>
      <c r="BB342" s="246">
        <f>VLOOKUP($A342,Incurred_Real!$A$25:$CD$376,Incurred_Real!BB$1,FALSE)</f>
        <v>8.2605310297669765E-2</v>
      </c>
      <c r="BC342" s="246">
        <f>VLOOKUP($A342,Incurred_Real!$A$25:$CD$376,Incurred_Real!BC$1,FALSE)</f>
        <v>0</v>
      </c>
      <c r="BD342" s="246">
        <f>VLOOKUP($A342,Incurred_Real!$A$25:$CD$376,Incurred_Real!BD$1,FALSE)</f>
        <v>7.6486398423768295E-2</v>
      </c>
      <c r="BE342" s="246">
        <f>VLOOKUP($A342,Incurred_Real!$A$25:$CD$376,Incurred_Real!BE$1,FALSE)</f>
        <v>0</v>
      </c>
      <c r="BF342" s="246">
        <f>VLOOKUP($A342,Incurred_Real!$A$25:$CD$376,Incurred_Real!BF$1,FALSE)</f>
        <v>0</v>
      </c>
      <c r="BG342" s="246">
        <f>VLOOKUP($A342,Incurred_Real!$A$25:$CD$376,Incurred_Real!BG$1,FALSE)</f>
        <v>0.84090829127856193</v>
      </c>
      <c r="BH342" s="246">
        <f>VLOOKUP($A342,Incurred_Real!$A$25:$CD$376,Incurred_Real!BH$1,FALSE)</f>
        <v>0</v>
      </c>
      <c r="BI342" s="246">
        <f>VLOOKUP($A342,Incurred_Real!$A$25:$CD$376,Incurred_Real!BI$1,FALSE)</f>
        <v>0</v>
      </c>
      <c r="BJ342" s="246">
        <f>VLOOKUP($A342,Incurred_Real!$A$25:$CD$376,Incurred_Real!BJ$1,FALSE)</f>
        <v>0</v>
      </c>
      <c r="BK342" s="246">
        <f>VLOOKUP($A342,Incurred_Real!$A$25:$CD$376,Incurred_Real!BK$1,FALSE)</f>
        <v>0</v>
      </c>
      <c r="BL342" s="246">
        <f>VLOOKUP($A342,Incurred_Real!$A$25:$CD$376,Incurred_Real!BL$1,FALSE)</f>
        <v>0</v>
      </c>
      <c r="BM342" s="246">
        <f>VLOOKUP($A342,Incurred_Real!$A$25:$CD$376,Incurred_Real!BM$1,FALSE)</f>
        <v>0</v>
      </c>
      <c r="BN342" s="246">
        <f>VLOOKUP($A342,Incurred_Real!$A$25:$CD$376,Incurred_Real!BN$1,FALSE)</f>
        <v>0</v>
      </c>
      <c r="BO342" s="246">
        <f>VLOOKUP($A342,Incurred_Real!$A$25:$CD$376,Incurred_Real!BO$1,FALSE)</f>
        <v>0</v>
      </c>
      <c r="BP342" s="246">
        <f>VLOOKUP($A342,Incurred_Real!$A$25:$CD$376,Incurred_Real!BP$1,FALSE)</f>
        <v>0</v>
      </c>
      <c r="BQ342" s="246">
        <f>VLOOKUP($A342,Incurred_Real!$A$25:$CD$376,Incurred_Real!BQ$1,FALSE)</f>
        <v>0</v>
      </c>
      <c r="BR342" s="246">
        <f>VLOOKUP($A342,Incurred_Real!$A$25:$CD$376,Incurred_Real!BR$1,FALSE)</f>
        <v>0</v>
      </c>
      <c r="BS342" s="254">
        <f t="shared" si="62"/>
        <v>1</v>
      </c>
      <c r="BT342" s="249">
        <f>1+IF(ISNA(VLOOKUP($A342,'Project labour content'!$A$7:$D$255,'Project labour content'!$D$1,FALSE)),VLOOKUP($D342,'Project labour content'!$F$6:$G$15,'Project labour content'!$G$1,FALSE),VLOOKUP($A342,'Project labour content'!$A$7:$D$255,'Project labour content'!$D$1,FALSE))*LabEsc22*1</f>
        <v>1.0015938153338484</v>
      </c>
      <c r="BU342" s="249">
        <f>1+IF(ISNA(VLOOKUP($A342,'Project labour content'!$A$7:$D$255,'Project labour content'!$D$1,FALSE)),VLOOKUP($D342,'Project labour content'!$F$6:$G$15,'Project labour content'!$G$1,FALSE),VLOOKUP($A342,'Project labour content'!$A$7:$D$255,'Project labour content'!$D$1,FALSE))*LabEsc23*1</f>
        <v>1.0031952809812994</v>
      </c>
      <c r="BV342" s="249">
        <f>1+IF(ISNA(VLOOKUP($A342,'Project labour content'!$A$7:$D$255,'Project labour content'!$D$1,FALSE)),VLOOKUP($D342,'Project labour content'!$F$6:$G$15,'Project labour content'!$G$1,FALSE),VLOOKUP($A342,'Project labour content'!$A$7:$D$255,'Project labour content'!$D$1,FALSE))*LabEsc24*1</f>
        <v>1.0047038616211981</v>
      </c>
      <c r="BW342" s="249">
        <f>1+IF(ISNA(VLOOKUP($A342,'Project labour content'!$A$7:$D$255,'Project labour content'!$D$1,FALSE)),VLOOKUP($D342,'Project labour content'!$F$6:$G$15,'Project labour content'!$G$1,FALSE),VLOOKUP($A342,'Project labour content'!$A$7:$D$255,'Project labour content'!$D$1,FALSE))*LabEsc25*1</f>
        <v>1.0067243539582358</v>
      </c>
      <c r="BX342" s="249">
        <f>1+IF(ISNA(VLOOKUP($A342,'Project labour content'!$A$7:$D$255,'Project labour content'!$D$1,FALSE)),VLOOKUP($D342,'Project labour content'!$F$6:$G$15,'Project labour content'!$G$1,FALSE),VLOOKUP($A342,'Project labour content'!$A$7:$D$255,'Project labour content'!$D$1,FALSE))*LabEsc26*1</f>
        <v>1.008926353856884</v>
      </c>
      <c r="BY342" s="249">
        <f>1+IF(ISNA(VLOOKUP($A342,'Project labour content'!$A$7:$D$255,'Project labour content'!$D$1,FALSE)),VLOOKUP($D342,'Project labour content'!$F$6:$G$15,'Project labour content'!$G$1,FALSE),VLOOKUP($A342,'Project labour content'!$A$7:$D$255,'Project labour content'!$D$1,FALSE))*LabEsc27*1</f>
        <v>1.0102902387171853</v>
      </c>
      <c r="BZ342" s="249">
        <f>1+IF(ISNA(VLOOKUP($A342,'Project labour content'!$A$7:$D$255,'Project labour content'!$D$1,FALSE)),VLOOKUP($D342,'Project labour content'!$F$6:$G$15,'Project labour content'!$G$1,FALSE),VLOOKUP($A342,'Project labour content'!$A$7:$D$255,'Project labour content'!$D$1,FALSE))*LabEsc28*1</f>
        <v>1.0113172440169922</v>
      </c>
      <c r="CA342" s="249">
        <f>1+IF(ISNA(VLOOKUP($A342,'Project labour content'!$A$7:$D$255,'Project labour content'!$D$1,FALSE)),VLOOKUP($D342,'Project labour content'!$F$6:$G$15,'Project labour content'!$G$1,FALSE),VLOOKUP($A342,'Project labour content'!$A$7:$D$255,'Project labour content'!$D$1,FALSE))*LabEsc29*1</f>
        <v>1.0129653821221221</v>
      </c>
      <c r="CB342" s="250" t="str">
        <f>IF(ISNA(VLOOKUP($A342,'Project labour content'!$A$7:$D$255,'Project labour content'!$D$1,FALSE)),"Category","Project")</f>
        <v>Project</v>
      </c>
      <c r="CD342" s="247" t="str">
        <f t="shared" si="63"/>
        <v>15314</v>
      </c>
    </row>
    <row r="343" spans="1:82" x14ac:dyDescent="0.15">
      <c r="A343" s="11" t="s">
        <v>907</v>
      </c>
      <c r="B343" s="11" t="str">
        <f>VLOOKUP($A343,'Incurred Real 2022$'!$A$25:$AC$426,'Incurred Real 2022$'!B$1,FALSE)</f>
        <v>Capital Project Scopes and Estimates 2024-28</v>
      </c>
      <c r="C343" s="11" t="str">
        <f>VLOOKUP($A343,'Incurred Real 2022$'!$A$25:$AC$426,'Incurred Real 2022$'!C$1,FALSE)</f>
        <v>ExAnte</v>
      </c>
      <c r="D343" s="11" t="str">
        <f>VLOOKUP($A343,'Incurred Real 2022$'!$A$25:$AC$426,'Incurred Real 2022$'!D$1,FALSE)</f>
        <v>Replacement</v>
      </c>
      <c r="E343" s="11" t="str">
        <f>VLOOKUP($A343,'Incurred Real 2022$'!$A$25:$AC$426,'Incurred Real 2022$'!E$1,FALSE)</f>
        <v>Active</v>
      </c>
      <c r="F343" s="105" t="str">
        <f>IF(VLOOKUP($A343,'Incurred Real 2022$'!$A$25:$AC$426,'Incurred Real 2022$'!F$1,FALSE)=0,"",VLOOKUP($A343,'Incurred Real 2022$'!$A$25:$AC$426,'Incurred Real 2022$'!F$1,FALSE))</f>
        <v/>
      </c>
      <c r="G343" s="105" t="str">
        <f>IF(VLOOKUP($A343,'Incurred Real 2022$'!$A$25:$AC$426,'Incurred Real 2022$'!G$1,FALSE)=0,"",VLOOKUP($A343,'Incurred Real 2022$'!$A$25:$AC$426,'Incurred Real 2022$'!G$1,FALSE))</f>
        <v/>
      </c>
      <c r="H343" s="105" t="str">
        <f>IF(VLOOKUP($A343,'Incurred Real 2022$'!$A$25:$AC$426,'Incurred Real 2022$'!H$1,FALSE)=0,"",VLOOKUP($A343,'Incurred Real 2022$'!$A$25:$AC$426,'Incurred Real 2022$'!H$1,FALSE))</f>
        <v/>
      </c>
      <c r="I343" s="105" t="str">
        <f>IF(VLOOKUP($A343,'Incurred Real 2022$'!$A$25:$AC$426,'Incurred Real 2022$'!I$1,FALSE)=0,"",VLOOKUP($A343,'Incurred Real 2022$'!$A$25:$AC$426,'Incurred Real 2022$'!I$1,FALSE))</f>
        <v/>
      </c>
      <c r="J343" s="105" t="str">
        <f>IF(VLOOKUP($A343,'Incurred Real 2022$'!$A$25:$AC$426,'Incurred Real 2022$'!J$1,FALSE)=0,"",VLOOKUP($A343,'Incurred Real 2022$'!$A$25:$AC$426,'Incurred Real 2022$'!J$1,FALSE))</f>
        <v/>
      </c>
      <c r="K343" s="105" t="str">
        <f>IF(VLOOKUP($A343,'Incurred Real 2022$'!$A$25:$AC$426,'Incurred Real 2022$'!K$1,FALSE)=0,"",VLOOKUP($A343,'Incurred Real 2022$'!$A$25:$AC$426,'Incurred Real 2022$'!K$1,FALSE))</f>
        <v/>
      </c>
      <c r="L343" s="105" t="str">
        <f>IF(VLOOKUP($A343,'Incurred Real 2022$'!$A$25:$AC$426,'Incurred Real 2022$'!L$1,FALSE)=0,"",VLOOKUP($A343,'Incurred Real 2022$'!$A$25:$AC$426,'Incurred Real 2022$'!L$1,FALSE))</f>
        <v/>
      </c>
      <c r="M343" s="105" t="str">
        <f>IF(VLOOKUP($A343,'Incurred Real 2022$'!$A$25:$AC$426,'Incurred Real 2022$'!M$1,FALSE)=0,"",VLOOKUP($A343,'Incurred Real 2022$'!$A$25:$AC$426,'Incurred Real 2022$'!M$1,FALSE))</f>
        <v/>
      </c>
      <c r="N343" s="105" t="str">
        <f>IF(VLOOKUP($A343,'Incurred Real 2022$'!$A$25:$AC$426,'Incurred Real 2022$'!N$1,FALSE)=0,"",VLOOKUP($A343,'Incurred Real 2022$'!$A$25:$AC$426,'Incurred Real 2022$'!N$1,FALSE))</f>
        <v/>
      </c>
      <c r="O343" s="105" t="str">
        <f>IF(VLOOKUP($A343,'Incurred Real 2022$'!$A$25:$AC$426,'Incurred Real 2022$'!O$1,FALSE)=0,"",VLOOKUP($A343,'Incurred Real 2022$'!$A$25:$AC$426,'Incurred Real 2022$'!O$1,FALSE))</f>
        <v/>
      </c>
      <c r="P343" s="105" t="str">
        <f>IF(VLOOKUP($A343,'Incurred Real 2022$'!$A$25:$AC$426,'Incurred Real 2022$'!P$1,FALSE)=0,"",VLOOKUP($A343,'Incurred Real 2022$'!$A$25:$AC$426,'Incurred Real 2022$'!P$1,FALSE))</f>
        <v/>
      </c>
      <c r="Q343" s="105" t="str">
        <f>IF(VLOOKUP($A343,'Incurred Real 2022$'!$A$25:$AC$426,'Incurred Real 2022$'!Q$1,FALSE)=0,"",VLOOKUP($A343,'Incurred Real 2022$'!$A$25:$AC$426,'Incurred Real 2022$'!Q$1,FALSE))</f>
        <v/>
      </c>
      <c r="R343" s="105" t="str">
        <f>IF(VLOOKUP($A343,'Incurred Real 2022$'!$A$25:$AC$426,'Incurred Real 2022$'!R$1,FALSE)=0,"",VLOOKUP($A343,'Incurred Real 2022$'!$A$25:$AC$426,'Incurred Real 2022$'!R$1,FALSE))</f>
        <v/>
      </c>
      <c r="S343" s="105" t="str">
        <f>IF(VLOOKUP($A343,'Incurred Real 2022$'!$A$25:$AC$426,'Incurred Real 2022$'!S$1,FALSE)=0,"",VLOOKUP($A343,'Incurred Real 2022$'!$A$25:$AC$426,'Incurred Real 2022$'!S$1,FALSE))</f>
        <v/>
      </c>
      <c r="T343" s="105" t="str">
        <f>IF(VLOOKUP($A343,'Incurred Real 2022$'!$A$25:$AC$426,'Incurred Real 2022$'!T$1,FALSE)=0,"",VLOOKUP($A343,'Incurred Real 2022$'!$A$25:$AC$426,'Incurred Real 2022$'!T$1,FALSE))</f>
        <v/>
      </c>
      <c r="U343" s="105">
        <f>IF(VLOOKUP($A343,'Incurred Real 2022$'!$A$25:$AC$426,'Incurred Real 2022$'!U$1,FALSE)=0,"",VLOOKUP($A343,'Incurred Real 2022$'!$A$25:$AC$426,'Incurred Real 2022$'!U$1,FALSE))</f>
        <v>2426164.17</v>
      </c>
      <c r="V343" s="13">
        <f>IF(ISTEXT(VLOOKUP($A343,'Incurred Real 2022$'!$A$25:$AC$426,'Incurred Real 2022$'!V$1,FALSE)),"",(VLOOKUP($A343,'Incurred Real 2022$'!$A$25:$AC$426,'Incurred Real 2022$'!V$1,FALSE))*BT343*Incurred_Nominal!V$15)</f>
        <v>1440655.336402538</v>
      </c>
      <c r="W343" s="13">
        <f>IF(ISTEXT(VLOOKUP($A343,'Incurred Real 2022$'!$A$25:$AC$426,'Incurred Real 2022$'!W$1,FALSE)),"",(VLOOKUP($A343,'Incurred Real 2022$'!$A$25:$AC$426,'Incurred Real 2022$'!W$1,FALSE))*BU343*Incurred_Nominal!W$15)</f>
        <v>421623.56259609741</v>
      </c>
      <c r="X343" s="13" t="str">
        <f>IF(ISTEXT(VLOOKUP($A343,'Incurred Real 2022$'!$A$25:$AC$426,'Incurred Real 2022$'!X$1,FALSE)),"",(VLOOKUP($A343,'Incurred Real 2022$'!$A$25:$AC$426,'Incurred Real 2022$'!X$1,FALSE))*BV343*Incurred_Nominal!X$15)</f>
        <v/>
      </c>
      <c r="Y343" s="13" t="str">
        <f>IF(ISTEXT(VLOOKUP($A343,'Incurred Real 2022$'!$A$25:$AC$426,'Incurred Real 2022$'!Y$1,FALSE)),"",(VLOOKUP($A343,'Incurred Real 2022$'!$A$25:$AC$426,'Incurred Real 2022$'!Y$1,FALSE))*BW343*Incurred_Nominal!Y$15)</f>
        <v/>
      </c>
      <c r="Z343" s="13" t="str">
        <f>IF(ISTEXT(VLOOKUP($A343,'Incurred Real 2022$'!$A$25:$AC$426,'Incurred Real 2022$'!Z$1,FALSE)),"",(VLOOKUP($A343,'Incurred Real 2022$'!$A$25:$AC$426,'Incurred Real 2022$'!Z$1,FALSE))*BX343*Incurred_Nominal!Z$15)</f>
        <v/>
      </c>
      <c r="AA343" s="13" t="str">
        <f>IF(ISTEXT(VLOOKUP($A343,'Incurred Real 2022$'!$A$25:$AC$426,'Incurred Real 2022$'!AA$1,FALSE)),"",(VLOOKUP($A343,'Incurred Real 2022$'!$A$25:$AC$426,'Incurred Real 2022$'!AA$1,FALSE))*BY343*Incurred_Nominal!AA$15)</f>
        <v/>
      </c>
      <c r="AB343" s="13" t="str">
        <f>IF(ISTEXT(VLOOKUP($A343,'Incurred Real 2022$'!$A$25:$AC$426,'Incurred Real 2022$'!AB$1,FALSE)),"",(VLOOKUP($A343,'Incurred Real 2022$'!$A$25:$AC$426,'Incurred Real 2022$'!AB$1,FALSE))*BZ343*Incurred_Nominal!AB$15)</f>
        <v/>
      </c>
      <c r="AC343" s="13" t="str">
        <f>IF(ISTEXT(VLOOKUP($A343,'Incurred Real 2022$'!$A$25:$AC$426,'Incurred Real 2022$'!AC$1,FALSE)),"",(VLOOKUP($A343,'Incurred Real 2022$'!$A$25:$AC$426,'Incurred Real 2022$'!AC$1,FALSE))*CA343*Incurred_Nominal!AC$15)</f>
        <v/>
      </c>
      <c r="AD343" s="232">
        <f t="shared" si="58"/>
        <v>4288443.0689986357</v>
      </c>
      <c r="AE343" s="232">
        <f t="shared" si="59"/>
        <v>4288443.0689986357</v>
      </c>
      <c r="AF343" s="239">
        <f t="shared" si="60"/>
        <v>5003586.4141058391</v>
      </c>
      <c r="AG343" s="237">
        <f t="shared" si="57"/>
        <v>4444077.4741135398</v>
      </c>
      <c r="AH343" s="240">
        <f t="shared" si="64"/>
        <v>1.1258999068426243</v>
      </c>
      <c r="AI343" s="234">
        <f>VLOOKUP($A343,Incurred_Real!$A$25:$AP$479,Incurred_Real!AI$1,FALSE)</f>
        <v>2023</v>
      </c>
      <c r="AJ343" s="235">
        <f>VLOOKUP($A343,Incurred_Real!$A$25:$AP$479,Incurred_Real!AJ$1,FALSE)</f>
        <v>45107</v>
      </c>
      <c r="AK343" s="236">
        <f>VLOOKUP($A343,Incurred_Real!$A$25:$AP$479,Incurred_Real!AK$1,FALSE)</f>
        <v>2023</v>
      </c>
      <c r="AL343" s="235" t="str">
        <f>VLOOKUP($A343,Incurred_Real!$A$25:$AP$479,Incurred_Real!AL$1,FALSE)</f>
        <v/>
      </c>
      <c r="AM343" s="237">
        <f>IF(AL343="Commissioned Extra","",(IF((AD343)=0,0,SUMPRODUCT($F$17:$U$17,F343:U343))+VLOOKUP($A343,Incurred_Real!$A$25:$BS$376,Incurred_Real!$AO$1,FALSE)))</f>
        <v>4466713.3634917289</v>
      </c>
      <c r="AN343" s="232" cm="1">
        <f t="array" ref="AN343">IF(ROUND(AE343,0)=0,0,LOOKUP(2,1/(F343:AC343&lt;&gt;""),F343:AC343))</f>
        <v>421623.56259609741</v>
      </c>
      <c r="AO343" s="232">
        <f t="shared" si="61"/>
        <v>1862278.8989986354</v>
      </c>
      <c r="AP343" s="78"/>
      <c r="AQ343" s="20"/>
      <c r="AR343" s="245">
        <f>VLOOKUP($A343,Incurred_Real!$A$25:$CD$376,Incurred_Real!AR$1,FALSE)</f>
        <v>0</v>
      </c>
      <c r="AS343" s="246">
        <f>VLOOKUP($A343,Incurred_Real!$A$25:$CD$376,Incurred_Real!AS$1,FALSE)</f>
        <v>0</v>
      </c>
      <c r="AT343" s="246">
        <f>VLOOKUP($A343,Incurred_Real!$A$25:$CD$376,Incurred_Real!AT$1,FALSE)</f>
        <v>1.2598210977913676E-2</v>
      </c>
      <c r="AU343" s="246">
        <f>VLOOKUP($A343,Incurred_Real!$A$25:$CD$376,Incurred_Real!AU$1,FALSE)</f>
        <v>4.0410234138469919E-2</v>
      </c>
      <c r="AV343" s="246">
        <f>VLOOKUP($A343,Incurred_Real!$A$25:$CD$376,Incurred_Real!AV$1,FALSE)</f>
        <v>1.9519967422123616E-2</v>
      </c>
      <c r="AW343" s="246">
        <f>VLOOKUP($A343,Incurred_Real!$A$25:$CD$376,Incurred_Real!AW$1,FALSE)</f>
        <v>0</v>
      </c>
      <c r="AX343" s="246">
        <f>VLOOKUP($A343,Incurred_Real!$A$25:$CD$376,Incurred_Real!AX$1,FALSE)</f>
        <v>5.2750171450762124E-4</v>
      </c>
      <c r="AY343" s="246">
        <f>VLOOKUP($A343,Incurred_Real!$A$25:$CD$376,Incurred_Real!AY$1,FALSE)</f>
        <v>0</v>
      </c>
      <c r="AZ343" s="246">
        <f>VLOOKUP($A343,Incurred_Real!$A$25:$CD$376,Incurred_Real!AZ$1,FALSE)</f>
        <v>0</v>
      </c>
      <c r="BA343" s="246">
        <f>VLOOKUP($A343,Incurred_Real!$A$25:$CD$376,Incurred_Real!BA$1,FALSE)</f>
        <v>0</v>
      </c>
      <c r="BB343" s="246">
        <f>VLOOKUP($A343,Incurred_Real!$A$25:$CD$376,Incurred_Real!BB$1,FALSE)</f>
        <v>0.20535383112557634</v>
      </c>
      <c r="BC343" s="246">
        <f>VLOOKUP($A343,Incurred_Real!$A$25:$CD$376,Incurred_Real!BC$1,FALSE)</f>
        <v>6.9132359534140365E-4</v>
      </c>
      <c r="BD343" s="246">
        <f>VLOOKUP($A343,Incurred_Real!$A$25:$CD$376,Incurred_Real!BD$1,FALSE)</f>
        <v>0.10775079637737764</v>
      </c>
      <c r="BE343" s="246">
        <f>VLOOKUP($A343,Incurred_Real!$A$25:$CD$376,Incurred_Real!BE$1,FALSE)</f>
        <v>8.184812382001588E-3</v>
      </c>
      <c r="BF343" s="246">
        <f>VLOOKUP($A343,Incurred_Real!$A$25:$CD$376,Incurred_Real!BF$1,FALSE)</f>
        <v>0</v>
      </c>
      <c r="BG343" s="246">
        <f>VLOOKUP($A343,Incurred_Real!$A$25:$CD$376,Incurred_Real!BG$1,FALSE)</f>
        <v>0.13438161930988823</v>
      </c>
      <c r="BH343" s="246">
        <f>VLOOKUP($A343,Incurred_Real!$A$25:$CD$376,Incurred_Real!BH$1,FALSE)</f>
        <v>0.29999201374783002</v>
      </c>
      <c r="BI343" s="246">
        <f>VLOOKUP($A343,Incurred_Real!$A$25:$CD$376,Incurred_Real!BI$1,FALSE)</f>
        <v>1.6595559557543139E-4</v>
      </c>
      <c r="BJ343" s="246">
        <f>VLOOKUP($A343,Incurred_Real!$A$25:$CD$376,Incurred_Real!BJ$1,FALSE)</f>
        <v>0</v>
      </c>
      <c r="BK343" s="246">
        <f>VLOOKUP($A343,Incurred_Real!$A$25:$CD$376,Incurred_Real!BK$1,FALSE)</f>
        <v>0.17042373361339447</v>
      </c>
      <c r="BL343" s="246">
        <f>VLOOKUP($A343,Incurred_Real!$A$25:$CD$376,Incurred_Real!BL$1,FALSE)</f>
        <v>0</v>
      </c>
      <c r="BM343" s="246">
        <f>VLOOKUP($A343,Incurred_Real!$A$25:$CD$376,Incurred_Real!BM$1,FALSE)</f>
        <v>0</v>
      </c>
      <c r="BN343" s="246">
        <f>VLOOKUP($A343,Incurred_Real!$A$25:$CD$376,Incurred_Real!BN$1,FALSE)</f>
        <v>0</v>
      </c>
      <c r="BO343" s="246">
        <f>VLOOKUP($A343,Incurred_Real!$A$25:$CD$376,Incurred_Real!BO$1,FALSE)</f>
        <v>0</v>
      </c>
      <c r="BP343" s="246">
        <f>VLOOKUP($A343,Incurred_Real!$A$25:$CD$376,Incurred_Real!BP$1,FALSE)</f>
        <v>0</v>
      </c>
      <c r="BQ343" s="246">
        <f>VLOOKUP($A343,Incurred_Real!$A$25:$CD$376,Incurred_Real!BQ$1,FALSE)</f>
        <v>0</v>
      </c>
      <c r="BR343" s="246">
        <f>VLOOKUP($A343,Incurred_Real!$A$25:$CD$376,Incurred_Real!BR$1,FALSE)</f>
        <v>0</v>
      </c>
      <c r="BS343" s="254">
        <f t="shared" si="62"/>
        <v>0.99999999999999989</v>
      </c>
      <c r="BT343" s="249">
        <f>1+IF(ISNA(VLOOKUP($A343,'Project labour content'!$A$7:$D$255,'Project labour content'!$D$1,FALSE)),VLOOKUP($D343,'Project labour content'!$F$6:$G$15,'Project labour content'!$G$1,FALSE),VLOOKUP($A343,'Project labour content'!$A$7:$D$255,'Project labour content'!$D$1,FALSE))*LabEsc22*1</f>
        <v>1.0033898750866015</v>
      </c>
      <c r="BU343" s="249">
        <f>1+IF(ISNA(VLOOKUP($A343,'Project labour content'!$A$7:$D$255,'Project labour content'!$D$1,FALSE)),VLOOKUP($D343,'Project labour content'!$F$6:$G$15,'Project labour content'!$G$1,FALSE),VLOOKUP($A343,'Project labour content'!$A$7:$D$255,'Project labour content'!$D$1,FALSE))*LabEsc23*1</f>
        <v>1.0067960215736189</v>
      </c>
      <c r="BV343" s="249">
        <f>1+IF(ISNA(VLOOKUP($A343,'Project labour content'!$A$7:$D$255,'Project labour content'!$D$1,FALSE)),VLOOKUP($D343,'Project labour content'!$F$6:$G$15,'Project labour content'!$G$1,FALSE),VLOOKUP($A343,'Project labour content'!$A$7:$D$255,'Project labour content'!$D$1,FALSE))*LabEsc24*1</f>
        <v>1.0100046115643893</v>
      </c>
      <c r="BW343" s="249">
        <f>1+IF(ISNA(VLOOKUP($A343,'Project labour content'!$A$7:$D$255,'Project labour content'!$D$1,FALSE)),VLOOKUP($D343,'Project labour content'!$F$6:$G$15,'Project labour content'!$G$1,FALSE),VLOOKUP($A343,'Project labour content'!$A$7:$D$255,'Project labour content'!$D$1,FALSE))*LabEsc25*1</f>
        <v>1.0143019830920277</v>
      </c>
      <c r="BX343" s="249">
        <f>1+IF(ISNA(VLOOKUP($A343,'Project labour content'!$A$7:$D$255,'Project labour content'!$D$1,FALSE)),VLOOKUP($D343,'Project labour content'!$F$6:$G$15,'Project labour content'!$G$1,FALSE),VLOOKUP($A343,'Project labour content'!$A$7:$D$255,'Project labour content'!$D$1,FALSE))*LabEsc26*1</f>
        <v>1.0189854018285656</v>
      </c>
      <c r="BY343" s="249">
        <f>1+IF(ISNA(VLOOKUP($A343,'Project labour content'!$A$7:$D$255,'Project labour content'!$D$1,FALSE)),VLOOKUP($D343,'Project labour content'!$F$6:$G$15,'Project labour content'!$G$1,FALSE),VLOOKUP($A343,'Project labour content'!$A$7:$D$255,'Project labour content'!$D$1,FALSE))*LabEsc27*1</f>
        <v>1.0218862393413812</v>
      </c>
      <c r="BZ343" s="249">
        <f>1+IF(ISNA(VLOOKUP($A343,'Project labour content'!$A$7:$D$255,'Project labour content'!$D$1,FALSE)),VLOOKUP($D343,'Project labour content'!$F$6:$G$15,'Project labour content'!$G$1,FALSE),VLOOKUP($A343,'Project labour content'!$A$7:$D$255,'Project labour content'!$D$1,FALSE))*LabEsc28*1</f>
        <v>1.0240705699885313</v>
      </c>
      <c r="CA343" s="249">
        <f>1+IF(ISNA(VLOOKUP($A343,'Project labour content'!$A$7:$D$255,'Project labour content'!$D$1,FALSE)),VLOOKUP($D343,'Project labour content'!$F$6:$G$15,'Project labour content'!$G$1,FALSE),VLOOKUP($A343,'Project labour content'!$A$7:$D$255,'Project labour content'!$D$1,FALSE))*LabEsc29*1</f>
        <v>1.0275759838110781</v>
      </c>
      <c r="CB343" s="250" t="str">
        <f>IF(ISNA(VLOOKUP($A343,'Project labour content'!$A$7:$D$255,'Project labour content'!$D$1,FALSE)),"Category","Project")</f>
        <v>Project</v>
      </c>
      <c r="CD343" s="247" t="str">
        <f t="shared" si="63"/>
        <v>15353</v>
      </c>
    </row>
    <row r="344" spans="1:82" x14ac:dyDescent="0.15">
      <c r="A344" s="11" t="s">
        <v>943</v>
      </c>
      <c r="B344" s="11" t="str">
        <f>VLOOKUP($A344,'Incurred Real 2022$'!$A$25:$AC$426,'Incurred Real 2022$'!B$1,FALSE)</f>
        <v>Asset Visualisation System Replacement 2024-2028</v>
      </c>
      <c r="C344" s="11" t="str">
        <f>VLOOKUP($A344,'Incurred Real 2022$'!$A$25:$AC$426,'Incurred Real 2022$'!C$1,FALSE)</f>
        <v>ExAnte</v>
      </c>
      <c r="D344" s="11" t="str">
        <f>VLOOKUP($A344,'Incurred Real 2022$'!$A$25:$AC$426,'Incurred Real 2022$'!D$1,FALSE)</f>
        <v>Replacement</v>
      </c>
      <c r="E344" s="11" t="str">
        <f>VLOOKUP($A344,'Incurred Real 2022$'!$A$25:$AC$426,'Incurred Real 2022$'!E$1,FALSE)</f>
        <v>Potential</v>
      </c>
      <c r="F344" s="105" t="str">
        <f>IF(VLOOKUP($A344,'Incurred Real 2022$'!$A$25:$AC$426,'Incurred Real 2022$'!F$1,FALSE)=0,"",VLOOKUP($A344,'Incurred Real 2022$'!$A$25:$AC$426,'Incurred Real 2022$'!F$1,FALSE))</f>
        <v/>
      </c>
      <c r="G344" s="105" t="str">
        <f>IF(VLOOKUP($A344,'Incurred Real 2022$'!$A$25:$AC$426,'Incurred Real 2022$'!G$1,FALSE)=0,"",VLOOKUP($A344,'Incurred Real 2022$'!$A$25:$AC$426,'Incurred Real 2022$'!G$1,FALSE))</f>
        <v/>
      </c>
      <c r="H344" s="105" t="str">
        <f>IF(VLOOKUP($A344,'Incurred Real 2022$'!$A$25:$AC$426,'Incurred Real 2022$'!H$1,FALSE)=0,"",VLOOKUP($A344,'Incurred Real 2022$'!$A$25:$AC$426,'Incurred Real 2022$'!H$1,FALSE))</f>
        <v/>
      </c>
      <c r="I344" s="105" t="str">
        <f>IF(VLOOKUP($A344,'Incurred Real 2022$'!$A$25:$AC$426,'Incurred Real 2022$'!I$1,FALSE)=0,"",VLOOKUP($A344,'Incurred Real 2022$'!$A$25:$AC$426,'Incurred Real 2022$'!I$1,FALSE))</f>
        <v/>
      </c>
      <c r="J344" s="105" t="str">
        <f>IF(VLOOKUP($A344,'Incurred Real 2022$'!$A$25:$AC$426,'Incurred Real 2022$'!J$1,FALSE)=0,"",VLOOKUP($A344,'Incurred Real 2022$'!$A$25:$AC$426,'Incurred Real 2022$'!J$1,FALSE))</f>
        <v/>
      </c>
      <c r="K344" s="105" t="str">
        <f>IF(VLOOKUP($A344,'Incurred Real 2022$'!$A$25:$AC$426,'Incurred Real 2022$'!K$1,FALSE)=0,"",VLOOKUP($A344,'Incurred Real 2022$'!$A$25:$AC$426,'Incurred Real 2022$'!K$1,FALSE))</f>
        <v/>
      </c>
      <c r="L344" s="105" t="str">
        <f>IF(VLOOKUP($A344,'Incurred Real 2022$'!$A$25:$AC$426,'Incurred Real 2022$'!L$1,FALSE)=0,"",VLOOKUP($A344,'Incurred Real 2022$'!$A$25:$AC$426,'Incurred Real 2022$'!L$1,FALSE))</f>
        <v/>
      </c>
      <c r="M344" s="105" t="str">
        <f>IF(VLOOKUP($A344,'Incurred Real 2022$'!$A$25:$AC$426,'Incurred Real 2022$'!M$1,FALSE)=0,"",VLOOKUP($A344,'Incurred Real 2022$'!$A$25:$AC$426,'Incurred Real 2022$'!M$1,FALSE))</f>
        <v/>
      </c>
      <c r="N344" s="105" t="str">
        <f>IF(VLOOKUP($A344,'Incurred Real 2022$'!$A$25:$AC$426,'Incurred Real 2022$'!N$1,FALSE)=0,"",VLOOKUP($A344,'Incurred Real 2022$'!$A$25:$AC$426,'Incurred Real 2022$'!N$1,FALSE))</f>
        <v/>
      </c>
      <c r="O344" s="105" t="str">
        <f>IF(VLOOKUP($A344,'Incurred Real 2022$'!$A$25:$AC$426,'Incurred Real 2022$'!O$1,FALSE)=0,"",VLOOKUP($A344,'Incurred Real 2022$'!$A$25:$AC$426,'Incurred Real 2022$'!O$1,FALSE))</f>
        <v/>
      </c>
      <c r="P344" s="105" t="str">
        <f>IF(VLOOKUP($A344,'Incurred Real 2022$'!$A$25:$AC$426,'Incurred Real 2022$'!P$1,FALSE)=0,"",VLOOKUP($A344,'Incurred Real 2022$'!$A$25:$AC$426,'Incurred Real 2022$'!P$1,FALSE))</f>
        <v/>
      </c>
      <c r="Q344" s="105" t="str">
        <f>IF(VLOOKUP($A344,'Incurred Real 2022$'!$A$25:$AC$426,'Incurred Real 2022$'!Q$1,FALSE)=0,"",VLOOKUP($A344,'Incurred Real 2022$'!$A$25:$AC$426,'Incurred Real 2022$'!Q$1,FALSE))</f>
        <v/>
      </c>
      <c r="R344" s="105" t="str">
        <f>IF(VLOOKUP($A344,'Incurred Real 2022$'!$A$25:$AC$426,'Incurred Real 2022$'!R$1,FALSE)=0,"",VLOOKUP($A344,'Incurred Real 2022$'!$A$25:$AC$426,'Incurred Real 2022$'!R$1,FALSE))</f>
        <v/>
      </c>
      <c r="S344" s="105" t="str">
        <f>IF(VLOOKUP($A344,'Incurred Real 2022$'!$A$25:$AC$426,'Incurred Real 2022$'!S$1,FALSE)=0,"",VLOOKUP($A344,'Incurred Real 2022$'!$A$25:$AC$426,'Incurred Real 2022$'!S$1,FALSE))</f>
        <v/>
      </c>
      <c r="T344" s="105" t="str">
        <f>IF(VLOOKUP($A344,'Incurred Real 2022$'!$A$25:$AC$426,'Incurred Real 2022$'!T$1,FALSE)=0,"",VLOOKUP($A344,'Incurred Real 2022$'!$A$25:$AC$426,'Incurred Real 2022$'!T$1,FALSE))</f>
        <v/>
      </c>
      <c r="U344" s="105" t="str">
        <f>IF(VLOOKUP($A344,'Incurred Real 2022$'!$A$25:$AC$426,'Incurred Real 2022$'!U$1,FALSE)=0,"",VLOOKUP($A344,'Incurred Real 2022$'!$A$25:$AC$426,'Incurred Real 2022$'!U$1,FALSE))</f>
        <v/>
      </c>
      <c r="V344" s="13" t="str">
        <f>IF(ISTEXT(VLOOKUP($A344,'Incurred Real 2022$'!$A$25:$AC$426,'Incurred Real 2022$'!V$1,FALSE)),"",(VLOOKUP($A344,'Incurred Real 2022$'!$A$25:$AC$426,'Incurred Real 2022$'!V$1,FALSE))*BT344*Incurred_Nominal!V$15)</f>
        <v/>
      </c>
      <c r="W344" s="13" t="str">
        <f>IF(ISTEXT(VLOOKUP($A344,'Incurred Real 2022$'!$A$25:$AC$426,'Incurred Real 2022$'!W$1,FALSE)),"",(VLOOKUP($A344,'Incurred Real 2022$'!$A$25:$AC$426,'Incurred Real 2022$'!W$1,FALSE))*BU344*Incurred_Nominal!W$15)</f>
        <v/>
      </c>
      <c r="X344" s="13">
        <f>IF(ISTEXT(VLOOKUP($A344,'Incurred Real 2022$'!$A$25:$AC$426,'Incurred Real 2022$'!X$1,FALSE)),"",(VLOOKUP($A344,'Incurred Real 2022$'!$A$25:$AC$426,'Incurred Real 2022$'!X$1,FALSE))*BV344*Incurred_Nominal!X$15)</f>
        <v>906750.50649472966</v>
      </c>
      <c r="Y344" s="13">
        <f>IF(ISTEXT(VLOOKUP($A344,'Incurred Real 2022$'!$A$25:$AC$426,'Incurred Real 2022$'!Y$1,FALSE)),"",(VLOOKUP($A344,'Incurred Real 2022$'!$A$25:$AC$426,'Incurred Real 2022$'!Y$1,FALSE))*BW344*Incurred_Nominal!Y$15)</f>
        <v>2179296.1730738129</v>
      </c>
      <c r="Z344" s="13" t="str">
        <f>IF(ISTEXT(VLOOKUP($A344,'Incurred Real 2022$'!$A$25:$AC$426,'Incurred Real 2022$'!Z$1,FALSE)),"",(VLOOKUP($A344,'Incurred Real 2022$'!$A$25:$AC$426,'Incurred Real 2022$'!Z$1,FALSE))*BX344*Incurred_Nominal!Z$15)</f>
        <v/>
      </c>
      <c r="AA344" s="13" t="str">
        <f>IF(ISTEXT(VLOOKUP($A344,'Incurred Real 2022$'!$A$25:$AC$426,'Incurred Real 2022$'!AA$1,FALSE)),"",(VLOOKUP($A344,'Incurred Real 2022$'!$A$25:$AC$426,'Incurred Real 2022$'!AA$1,FALSE))*BY344*Incurred_Nominal!AA$15)</f>
        <v/>
      </c>
      <c r="AB344" s="13" t="str">
        <f>IF(ISTEXT(VLOOKUP($A344,'Incurred Real 2022$'!$A$25:$AC$426,'Incurred Real 2022$'!AB$1,FALSE)),"",(VLOOKUP($A344,'Incurred Real 2022$'!$A$25:$AC$426,'Incurred Real 2022$'!AB$1,FALSE))*BZ344*Incurred_Nominal!AB$15)</f>
        <v/>
      </c>
      <c r="AC344" s="13" t="str">
        <f>IF(ISTEXT(VLOOKUP($A344,'Incurred Real 2022$'!$A$25:$AC$426,'Incurred Real 2022$'!AC$1,FALSE)),"",(VLOOKUP($A344,'Incurred Real 2022$'!$A$25:$AC$426,'Incurred Real 2022$'!AC$1,FALSE))*CA344*Incurred_Nominal!AC$15)</f>
        <v/>
      </c>
      <c r="AD344" s="232">
        <f t="shared" si="58"/>
        <v>3086046.6795685426</v>
      </c>
      <c r="AE344" s="232">
        <f t="shared" si="59"/>
        <v>3086046.6795685426</v>
      </c>
      <c r="AF344" s="239">
        <f t="shared" si="60"/>
        <v>3336984.1732952283</v>
      </c>
      <c r="AG344" s="237">
        <f t="shared" ref="AG344:AG376" si="65">IF(AH344="","",AF344/AH344)</f>
        <v>3107808.6917244159</v>
      </c>
      <c r="AH344" s="240">
        <f t="shared" si="64"/>
        <v>1.0737418240000001</v>
      </c>
      <c r="AI344" s="234">
        <f>VLOOKUP($A344,Incurred_Real!$A$25:$AP$479,Incurred_Real!AI$1,FALSE)</f>
        <v>2025</v>
      </c>
      <c r="AJ344" s="235" t="str">
        <f>VLOOKUP($A344,Incurred_Real!$A$25:$AP$479,Incurred_Real!AJ$1,FALSE)</f>
        <v/>
      </c>
      <c r="AK344" s="236">
        <f>VLOOKUP($A344,Incurred_Real!$A$25:$AP$479,Incurred_Real!AK$1,FALSE)</f>
        <v>2025</v>
      </c>
      <c r="AL344" s="235" t="str">
        <f>VLOOKUP($A344,Incurred_Real!$A$25:$AP$479,Incurred_Real!AL$1,FALSE)</f>
        <v/>
      </c>
      <c r="AM344" s="237">
        <f>IF(AL344="Commissioned Extra","",(IF((AD344)=0,0,SUMPRODUCT($F$17:$U$17,F344:U344))+VLOOKUP($A344,Incurred_Real!$A$25:$BS$376,Incurred_Real!$AO$1,FALSE)))</f>
        <v>2999192.5042472035</v>
      </c>
      <c r="AN344" s="232" cm="1">
        <f t="array" ref="AN344">IF(ROUND(AE344,0)=0,0,LOOKUP(2,1/(F344:AC344&lt;&gt;""),F344:AC344))</f>
        <v>2179296.1730738129</v>
      </c>
      <c r="AO344" s="232">
        <f t="shared" si="61"/>
        <v>3086046.6795685426</v>
      </c>
      <c r="AP344" s="78"/>
      <c r="AQ344" s="20"/>
      <c r="AR344" s="245">
        <f>VLOOKUP($A344,Incurred_Real!$A$25:$CD$376,Incurred_Real!AR$1,FALSE)</f>
        <v>1</v>
      </c>
      <c r="AS344" s="246">
        <f>VLOOKUP($A344,Incurred_Real!$A$25:$CD$376,Incurred_Real!AS$1,FALSE)</f>
        <v>0</v>
      </c>
      <c r="AT344" s="246">
        <f>VLOOKUP($A344,Incurred_Real!$A$25:$CD$376,Incurred_Real!AT$1,FALSE)</f>
        <v>0</v>
      </c>
      <c r="AU344" s="246">
        <f>VLOOKUP($A344,Incurred_Real!$A$25:$CD$376,Incurred_Real!AU$1,FALSE)</f>
        <v>0</v>
      </c>
      <c r="AV344" s="246">
        <f>VLOOKUP($A344,Incurred_Real!$A$25:$CD$376,Incurred_Real!AV$1,FALSE)</f>
        <v>1</v>
      </c>
      <c r="AW344" s="246">
        <f>VLOOKUP($A344,Incurred_Real!$A$25:$CD$376,Incurred_Real!AW$1,FALSE)</f>
        <v>0</v>
      </c>
      <c r="AX344" s="246">
        <f>VLOOKUP($A344,Incurred_Real!$A$25:$CD$376,Incurred_Real!AX$1,FALSE)</f>
        <v>0</v>
      </c>
      <c r="AY344" s="246">
        <f>VLOOKUP($A344,Incurred_Real!$A$25:$CD$376,Incurred_Real!AY$1,FALSE)</f>
        <v>0</v>
      </c>
      <c r="AZ344" s="246">
        <f>VLOOKUP($A344,Incurred_Real!$A$25:$CD$376,Incurred_Real!AZ$1,FALSE)</f>
        <v>0</v>
      </c>
      <c r="BA344" s="246">
        <f>VLOOKUP($A344,Incurred_Real!$A$25:$CD$376,Incurred_Real!BA$1,FALSE)</f>
        <v>0</v>
      </c>
      <c r="BB344" s="246">
        <f>VLOOKUP($A344,Incurred_Real!$A$25:$CD$376,Incurred_Real!BB$1,FALSE)</f>
        <v>0</v>
      </c>
      <c r="BC344" s="246">
        <f>VLOOKUP($A344,Incurred_Real!$A$25:$CD$376,Incurred_Real!BC$1,FALSE)</f>
        <v>0</v>
      </c>
      <c r="BD344" s="246">
        <f>VLOOKUP($A344,Incurred_Real!$A$25:$CD$376,Incurred_Real!BD$1,FALSE)</f>
        <v>0</v>
      </c>
      <c r="BE344" s="246">
        <f>VLOOKUP($A344,Incurred_Real!$A$25:$CD$376,Incurred_Real!BE$1,FALSE)</f>
        <v>0</v>
      </c>
      <c r="BF344" s="246">
        <f>VLOOKUP($A344,Incurred_Real!$A$25:$CD$376,Incurred_Real!BF$1,FALSE)</f>
        <v>0</v>
      </c>
      <c r="BG344" s="246">
        <f>VLOOKUP($A344,Incurred_Real!$A$25:$CD$376,Incurred_Real!BG$1,FALSE)</f>
        <v>0</v>
      </c>
      <c r="BH344" s="246">
        <f>VLOOKUP($A344,Incurred_Real!$A$25:$CD$376,Incurred_Real!BH$1,FALSE)</f>
        <v>0</v>
      </c>
      <c r="BI344" s="246">
        <f>VLOOKUP($A344,Incurred_Real!$A$25:$CD$376,Incurred_Real!BI$1,FALSE)</f>
        <v>0</v>
      </c>
      <c r="BJ344" s="246">
        <f>VLOOKUP($A344,Incurred_Real!$A$25:$CD$376,Incurred_Real!BJ$1,FALSE)</f>
        <v>0</v>
      </c>
      <c r="BK344" s="246">
        <f>VLOOKUP($A344,Incurred_Real!$A$25:$CD$376,Incurred_Real!BK$1,FALSE)</f>
        <v>0</v>
      </c>
      <c r="BL344" s="246">
        <f>VLOOKUP($A344,Incurred_Real!$A$25:$CD$376,Incurred_Real!BL$1,FALSE)</f>
        <v>0</v>
      </c>
      <c r="BM344" s="246">
        <f>VLOOKUP($A344,Incurred_Real!$A$25:$CD$376,Incurred_Real!BM$1,FALSE)</f>
        <v>0</v>
      </c>
      <c r="BN344" s="246">
        <f>VLOOKUP($A344,Incurred_Real!$A$25:$CD$376,Incurred_Real!BN$1,FALSE)</f>
        <v>0</v>
      </c>
      <c r="BO344" s="246">
        <f>VLOOKUP($A344,Incurred_Real!$A$25:$CD$376,Incurred_Real!BO$1,FALSE)</f>
        <v>0</v>
      </c>
      <c r="BP344" s="246">
        <f>VLOOKUP($A344,Incurred_Real!$A$25:$CD$376,Incurred_Real!BP$1,FALSE)</f>
        <v>0</v>
      </c>
      <c r="BQ344" s="246">
        <f>VLOOKUP($A344,Incurred_Real!$A$25:$CD$376,Incurred_Real!BQ$1,FALSE)</f>
        <v>0</v>
      </c>
      <c r="BR344" s="246">
        <f>VLOOKUP($A344,Incurred_Real!$A$25:$CD$376,Incurred_Real!BR$1,FALSE)</f>
        <v>0</v>
      </c>
      <c r="BS344" s="254">
        <f t="shared" si="62"/>
        <v>1</v>
      </c>
      <c r="BT344" s="249">
        <f>1+IF(ISNA(VLOOKUP($A344,'Project labour content'!$A$7:$D$255,'Project labour content'!$D$1,FALSE)),VLOOKUP($D344,'Project labour content'!$F$6:$G$15,'Project labour content'!$G$1,FALSE),VLOOKUP($A344,'Project labour content'!$A$7:$D$255,'Project labour content'!$D$1,FALSE))*LabEsc22*1</f>
        <v>1.0047130619094824</v>
      </c>
      <c r="BU344" s="249">
        <f>1+IF(ISNA(VLOOKUP($A344,'Project labour content'!$A$7:$D$255,'Project labour content'!$D$1,FALSE)),VLOOKUP($D344,'Project labour content'!$F$6:$G$15,'Project labour content'!$G$1,FALSE),VLOOKUP($A344,'Project labour content'!$A$7:$D$255,'Project labour content'!$D$1,FALSE))*LabEsc23*1</f>
        <v>1.0094487465161306</v>
      </c>
      <c r="BV344" s="249">
        <f>1+IF(ISNA(VLOOKUP($A344,'Project labour content'!$A$7:$D$255,'Project labour content'!$D$1,FALSE)),VLOOKUP($D344,'Project labour content'!$F$6:$G$15,'Project labour content'!$G$1,FALSE),VLOOKUP($A344,'Project labour content'!$A$7:$D$255,'Project labour content'!$D$1,FALSE))*LabEsc24*1</f>
        <v>1.013909761415593</v>
      </c>
      <c r="BW344" s="249">
        <f>1+IF(ISNA(VLOOKUP($A344,'Project labour content'!$A$7:$D$255,'Project labour content'!$D$1,FALSE)),VLOOKUP($D344,'Project labour content'!$F$6:$G$15,'Project labour content'!$G$1,FALSE),VLOOKUP($A344,'Project labour content'!$A$7:$D$255,'Project labour content'!$D$1,FALSE))*LabEsc25*1</f>
        <v>1.0198845473709399</v>
      </c>
      <c r="BX344" s="249">
        <f>1+IF(ISNA(VLOOKUP($A344,'Project labour content'!$A$7:$D$255,'Project labour content'!$D$1,FALSE)),VLOOKUP($D344,'Project labour content'!$F$6:$G$15,'Project labour content'!$G$1,FALSE),VLOOKUP($A344,'Project labour content'!$A$7:$D$255,'Project labour content'!$D$1,FALSE))*LabEsc26*1</f>
        <v>1.0263960682646085</v>
      </c>
      <c r="BY344" s="249">
        <f>1+IF(ISNA(VLOOKUP($A344,'Project labour content'!$A$7:$D$255,'Project labour content'!$D$1,FALSE)),VLOOKUP($D344,'Project labour content'!$F$6:$G$15,'Project labour content'!$G$1,FALSE),VLOOKUP($A344,'Project labour content'!$A$7:$D$255,'Project labour content'!$D$1,FALSE))*LabEsc27*1</f>
        <v>1.0304292041289023</v>
      </c>
      <c r="BZ344" s="249">
        <f>1+IF(ISNA(VLOOKUP($A344,'Project labour content'!$A$7:$D$255,'Project labour content'!$D$1,FALSE)),VLOOKUP($D344,'Project labour content'!$F$6:$G$15,'Project labour content'!$G$1,FALSE),VLOOKUP($A344,'Project labour content'!$A$7:$D$255,'Project labour content'!$D$1,FALSE))*LabEsc28*1</f>
        <v>1.0334661554347155</v>
      </c>
      <c r="CA344" s="249">
        <f>1+IF(ISNA(VLOOKUP($A344,'Project labour content'!$A$7:$D$255,'Project labour content'!$D$1,FALSE)),VLOOKUP($D344,'Project labour content'!$F$6:$G$15,'Project labour content'!$G$1,FALSE),VLOOKUP($A344,'Project labour content'!$A$7:$D$255,'Project labour content'!$D$1,FALSE))*LabEsc29*1</f>
        <v>1.0383398548902849</v>
      </c>
      <c r="CB344" s="250" t="str">
        <f>IF(ISNA(VLOOKUP($A344,'Project labour content'!$A$7:$D$255,'Project labour content'!$D$1,FALSE)),"Category","Project")</f>
        <v>Project</v>
      </c>
      <c r="CD344" s="247" t="str">
        <f t="shared" si="63"/>
        <v>15380</v>
      </c>
    </row>
    <row r="345" spans="1:82" x14ac:dyDescent="0.15">
      <c r="A345" s="11" t="s">
        <v>944</v>
      </c>
      <c r="B345" s="11" t="str">
        <f>VLOOKUP($A345,'Incurred Real 2022$'!$A$25:$AC$426,'Incurred Real 2022$'!B$1,FALSE)</f>
        <v>Asset Work Scheduling Optimisation System 2024-2028</v>
      </c>
      <c r="C345" s="11" t="str">
        <f>VLOOKUP($A345,'Incurred Real 2022$'!$A$25:$AC$426,'Incurred Real 2022$'!C$1,FALSE)</f>
        <v>ExAnte</v>
      </c>
      <c r="D345" s="11" t="str">
        <f>VLOOKUP($A345,'Incurred Real 2022$'!$A$25:$AC$426,'Incurred Real 2022$'!D$1,FALSE)</f>
        <v>Replacement</v>
      </c>
      <c r="E345" s="11" t="str">
        <f>VLOOKUP($A345,'Incurred Real 2022$'!$A$25:$AC$426,'Incurred Real 2022$'!E$1,FALSE)</f>
        <v>Potential</v>
      </c>
      <c r="F345" s="105" t="str">
        <f>IF(VLOOKUP($A345,'Incurred Real 2022$'!$A$25:$AC$426,'Incurred Real 2022$'!F$1,FALSE)=0,"",VLOOKUP($A345,'Incurred Real 2022$'!$A$25:$AC$426,'Incurred Real 2022$'!F$1,FALSE))</f>
        <v/>
      </c>
      <c r="G345" s="105" t="str">
        <f>IF(VLOOKUP($A345,'Incurred Real 2022$'!$A$25:$AC$426,'Incurred Real 2022$'!G$1,FALSE)=0,"",VLOOKUP($A345,'Incurred Real 2022$'!$A$25:$AC$426,'Incurred Real 2022$'!G$1,FALSE))</f>
        <v/>
      </c>
      <c r="H345" s="105" t="str">
        <f>IF(VLOOKUP($A345,'Incurred Real 2022$'!$A$25:$AC$426,'Incurred Real 2022$'!H$1,FALSE)=0,"",VLOOKUP($A345,'Incurred Real 2022$'!$A$25:$AC$426,'Incurred Real 2022$'!H$1,FALSE))</f>
        <v/>
      </c>
      <c r="I345" s="105" t="str">
        <f>IF(VLOOKUP($A345,'Incurred Real 2022$'!$A$25:$AC$426,'Incurred Real 2022$'!I$1,FALSE)=0,"",VLOOKUP($A345,'Incurred Real 2022$'!$A$25:$AC$426,'Incurred Real 2022$'!I$1,FALSE))</f>
        <v/>
      </c>
      <c r="J345" s="105" t="str">
        <f>IF(VLOOKUP($A345,'Incurred Real 2022$'!$A$25:$AC$426,'Incurred Real 2022$'!J$1,FALSE)=0,"",VLOOKUP($A345,'Incurred Real 2022$'!$A$25:$AC$426,'Incurred Real 2022$'!J$1,FALSE))</f>
        <v/>
      </c>
      <c r="K345" s="105" t="str">
        <f>IF(VLOOKUP($A345,'Incurred Real 2022$'!$A$25:$AC$426,'Incurred Real 2022$'!K$1,FALSE)=0,"",VLOOKUP($A345,'Incurred Real 2022$'!$A$25:$AC$426,'Incurred Real 2022$'!K$1,FALSE))</f>
        <v/>
      </c>
      <c r="L345" s="105" t="str">
        <f>IF(VLOOKUP($A345,'Incurred Real 2022$'!$A$25:$AC$426,'Incurred Real 2022$'!L$1,FALSE)=0,"",VLOOKUP($A345,'Incurred Real 2022$'!$A$25:$AC$426,'Incurred Real 2022$'!L$1,FALSE))</f>
        <v/>
      </c>
      <c r="M345" s="105" t="str">
        <f>IF(VLOOKUP($A345,'Incurred Real 2022$'!$A$25:$AC$426,'Incurred Real 2022$'!M$1,FALSE)=0,"",VLOOKUP($A345,'Incurred Real 2022$'!$A$25:$AC$426,'Incurred Real 2022$'!M$1,FALSE))</f>
        <v/>
      </c>
      <c r="N345" s="105" t="str">
        <f>IF(VLOOKUP($A345,'Incurred Real 2022$'!$A$25:$AC$426,'Incurred Real 2022$'!N$1,FALSE)=0,"",VLOOKUP($A345,'Incurred Real 2022$'!$A$25:$AC$426,'Incurred Real 2022$'!N$1,FALSE))</f>
        <v/>
      </c>
      <c r="O345" s="105" t="str">
        <f>IF(VLOOKUP($A345,'Incurred Real 2022$'!$A$25:$AC$426,'Incurred Real 2022$'!O$1,FALSE)=0,"",VLOOKUP($A345,'Incurred Real 2022$'!$A$25:$AC$426,'Incurred Real 2022$'!O$1,FALSE))</f>
        <v/>
      </c>
      <c r="P345" s="105" t="str">
        <f>IF(VLOOKUP($A345,'Incurred Real 2022$'!$A$25:$AC$426,'Incurred Real 2022$'!P$1,FALSE)=0,"",VLOOKUP($A345,'Incurred Real 2022$'!$A$25:$AC$426,'Incurred Real 2022$'!P$1,FALSE))</f>
        <v/>
      </c>
      <c r="Q345" s="105" t="str">
        <f>IF(VLOOKUP($A345,'Incurred Real 2022$'!$A$25:$AC$426,'Incurred Real 2022$'!Q$1,FALSE)=0,"",VLOOKUP($A345,'Incurred Real 2022$'!$A$25:$AC$426,'Incurred Real 2022$'!Q$1,FALSE))</f>
        <v/>
      </c>
      <c r="R345" s="105" t="str">
        <f>IF(VLOOKUP($A345,'Incurred Real 2022$'!$A$25:$AC$426,'Incurred Real 2022$'!R$1,FALSE)=0,"",VLOOKUP($A345,'Incurred Real 2022$'!$A$25:$AC$426,'Incurred Real 2022$'!R$1,FALSE))</f>
        <v/>
      </c>
      <c r="S345" s="105" t="str">
        <f>IF(VLOOKUP($A345,'Incurred Real 2022$'!$A$25:$AC$426,'Incurred Real 2022$'!S$1,FALSE)=0,"",VLOOKUP($A345,'Incurred Real 2022$'!$A$25:$AC$426,'Incurred Real 2022$'!S$1,FALSE))</f>
        <v/>
      </c>
      <c r="T345" s="105" t="str">
        <f>IF(VLOOKUP($A345,'Incurred Real 2022$'!$A$25:$AC$426,'Incurred Real 2022$'!T$1,FALSE)=0,"",VLOOKUP($A345,'Incurred Real 2022$'!$A$25:$AC$426,'Incurred Real 2022$'!T$1,FALSE))</f>
        <v/>
      </c>
      <c r="U345" s="105" t="str">
        <f>IF(VLOOKUP($A345,'Incurred Real 2022$'!$A$25:$AC$426,'Incurred Real 2022$'!U$1,FALSE)=0,"",VLOOKUP($A345,'Incurred Real 2022$'!$A$25:$AC$426,'Incurred Real 2022$'!U$1,FALSE))</f>
        <v/>
      </c>
      <c r="V345" s="13" t="str">
        <f>IF(ISTEXT(VLOOKUP($A345,'Incurred Real 2022$'!$A$25:$AC$426,'Incurred Real 2022$'!V$1,FALSE)),"",(VLOOKUP($A345,'Incurred Real 2022$'!$A$25:$AC$426,'Incurred Real 2022$'!V$1,FALSE))*BT345*Incurred_Nominal!V$15)</f>
        <v/>
      </c>
      <c r="W345" s="13" t="str">
        <f>IF(ISTEXT(VLOOKUP($A345,'Incurred Real 2022$'!$A$25:$AC$426,'Incurred Real 2022$'!W$1,FALSE)),"",(VLOOKUP($A345,'Incurred Real 2022$'!$A$25:$AC$426,'Incurred Real 2022$'!W$1,FALSE))*BU345*Incurred_Nominal!W$15)</f>
        <v/>
      </c>
      <c r="X345" s="13" t="str">
        <f>IF(ISTEXT(VLOOKUP($A345,'Incurred Real 2022$'!$A$25:$AC$426,'Incurred Real 2022$'!X$1,FALSE)),"",(VLOOKUP($A345,'Incurred Real 2022$'!$A$25:$AC$426,'Incurred Real 2022$'!X$1,FALSE))*BV345*Incurred_Nominal!X$15)</f>
        <v/>
      </c>
      <c r="Y345" s="13">
        <f>IF(ISTEXT(VLOOKUP($A345,'Incurred Real 2022$'!$A$25:$AC$426,'Incurred Real 2022$'!Y$1,FALSE)),"",(VLOOKUP($A345,'Incurred Real 2022$'!$A$25:$AC$426,'Incurred Real 2022$'!Y$1,FALSE))*BW345*Incurred_Nominal!Y$15)</f>
        <v>900830.36867075053</v>
      </c>
      <c r="Z345" s="13" t="str">
        <f>IF(ISTEXT(VLOOKUP($A345,'Incurred Real 2022$'!$A$25:$AC$426,'Incurred Real 2022$'!Z$1,FALSE)),"",(VLOOKUP($A345,'Incurred Real 2022$'!$A$25:$AC$426,'Incurred Real 2022$'!Z$1,FALSE))*BX345*Incurred_Nominal!Z$15)</f>
        <v/>
      </c>
      <c r="AA345" s="13" t="str">
        <f>IF(ISTEXT(VLOOKUP($A345,'Incurred Real 2022$'!$A$25:$AC$426,'Incurred Real 2022$'!AA$1,FALSE)),"",(VLOOKUP($A345,'Incurred Real 2022$'!$A$25:$AC$426,'Incurred Real 2022$'!AA$1,FALSE))*BY345*Incurred_Nominal!AA$15)</f>
        <v/>
      </c>
      <c r="AB345" s="13" t="str">
        <f>IF(ISTEXT(VLOOKUP($A345,'Incurred Real 2022$'!$A$25:$AC$426,'Incurred Real 2022$'!AB$1,FALSE)),"",(VLOOKUP($A345,'Incurred Real 2022$'!$A$25:$AC$426,'Incurred Real 2022$'!AB$1,FALSE))*BZ345*Incurred_Nominal!AB$15)</f>
        <v/>
      </c>
      <c r="AC345" s="13" t="str">
        <f>IF(ISTEXT(VLOOKUP($A345,'Incurred Real 2022$'!$A$25:$AC$426,'Incurred Real 2022$'!AC$1,FALSE)),"",(VLOOKUP($A345,'Incurred Real 2022$'!$A$25:$AC$426,'Incurred Real 2022$'!AC$1,FALSE))*CA345*Incurred_Nominal!AC$15)</f>
        <v/>
      </c>
      <c r="AD345" s="232">
        <f t="shared" ref="AD345:AD376" si="66">SUM(F345:AC345)</f>
        <v>900830.36867075053</v>
      </c>
      <c r="AE345" s="232">
        <f t="shared" ref="AE345:AE376" si="67">-SUMIFS(F345:AC345,F345:AC345,"&lt;0")+SUMIFS(F345:AC345,F345:AC345,"&gt;0")</f>
        <v>900830.36867075053</v>
      </c>
      <c r="AF345" s="239">
        <f t="shared" ref="AF345:AF376" si="68">IF(AL345="Commissioned Extra","",IF(ROUND(AD345,0)=0,0,SUMPRODUCT($F$18:$AC$18,F345:AC345)))</f>
        <v>967259.24317112414</v>
      </c>
      <c r="AG345" s="237">
        <f t="shared" si="65"/>
        <v>900830.36867075053</v>
      </c>
      <c r="AH345" s="240">
        <f t="shared" si="64"/>
        <v>1.0737418240000001</v>
      </c>
      <c r="AI345" s="234">
        <f>VLOOKUP($A345,Incurred_Real!$A$25:$AP$479,Incurred_Real!AI$1,FALSE)</f>
        <v>2025</v>
      </c>
      <c r="AJ345" s="235" t="str">
        <f>VLOOKUP($A345,Incurred_Real!$A$25:$AP$479,Incurred_Real!AJ$1,FALSE)</f>
        <v/>
      </c>
      <c r="AK345" s="236">
        <f>VLOOKUP($A345,Incurred_Real!$A$25:$AP$479,Incurred_Real!AK$1,FALSE)</f>
        <v>2025</v>
      </c>
      <c r="AL345" s="235" t="str">
        <f>VLOOKUP($A345,Incurred_Real!$A$25:$AP$479,Incurred_Real!AL$1,FALSE)</f>
        <v/>
      </c>
      <c r="AM345" s="237">
        <f>IF(AL345="Commissioned Extra","",(IF((AD345)=0,0,SUMPRODUCT($F$17:$U$17,F345:U345))+VLOOKUP($A345,Incurred_Real!$A$25:$BS$376,Incurred_Real!$AO$1,FALSE)))</f>
        <v>869346.84767112997</v>
      </c>
      <c r="AN345" s="232" cm="1">
        <f t="array" ref="AN345">IF(ROUND(AE345,0)=0,0,LOOKUP(2,1/(F345:AC345&lt;&gt;""),F345:AC345))</f>
        <v>900830.36867075053</v>
      </c>
      <c r="AO345" s="232">
        <f t="shared" ref="AO345:AO376" si="69">SUM(V345:AC345)</f>
        <v>900830.36867075053</v>
      </c>
      <c r="AP345" s="78"/>
      <c r="AQ345" s="20"/>
      <c r="AR345" s="245">
        <f>VLOOKUP($A345,Incurred_Real!$A$25:$CD$376,Incurred_Real!AR$1,FALSE)</f>
        <v>1</v>
      </c>
      <c r="AS345" s="246">
        <f>VLOOKUP($A345,Incurred_Real!$A$25:$CD$376,Incurred_Real!AS$1,FALSE)</f>
        <v>0</v>
      </c>
      <c r="AT345" s="246">
        <f>VLOOKUP($A345,Incurred_Real!$A$25:$CD$376,Incurred_Real!AT$1,FALSE)</f>
        <v>0</v>
      </c>
      <c r="AU345" s="246">
        <f>VLOOKUP($A345,Incurred_Real!$A$25:$CD$376,Incurred_Real!AU$1,FALSE)</f>
        <v>0</v>
      </c>
      <c r="AV345" s="246">
        <f>VLOOKUP($A345,Incurred_Real!$A$25:$CD$376,Incurred_Real!AV$1,FALSE)</f>
        <v>1</v>
      </c>
      <c r="AW345" s="246">
        <f>VLOOKUP($A345,Incurred_Real!$A$25:$CD$376,Incurred_Real!AW$1,FALSE)</f>
        <v>0</v>
      </c>
      <c r="AX345" s="246">
        <f>VLOOKUP($A345,Incurred_Real!$A$25:$CD$376,Incurred_Real!AX$1,FALSE)</f>
        <v>0</v>
      </c>
      <c r="AY345" s="246">
        <f>VLOOKUP($A345,Incurred_Real!$A$25:$CD$376,Incurred_Real!AY$1,FALSE)</f>
        <v>0</v>
      </c>
      <c r="AZ345" s="246">
        <f>VLOOKUP($A345,Incurred_Real!$A$25:$CD$376,Incurred_Real!AZ$1,FALSE)</f>
        <v>0</v>
      </c>
      <c r="BA345" s="246">
        <f>VLOOKUP($A345,Incurred_Real!$A$25:$CD$376,Incurred_Real!BA$1,FALSE)</f>
        <v>0</v>
      </c>
      <c r="BB345" s="246">
        <f>VLOOKUP($A345,Incurred_Real!$A$25:$CD$376,Incurred_Real!BB$1,FALSE)</f>
        <v>0</v>
      </c>
      <c r="BC345" s="246">
        <f>VLOOKUP($A345,Incurred_Real!$A$25:$CD$376,Incurred_Real!BC$1,FALSE)</f>
        <v>0</v>
      </c>
      <c r="BD345" s="246">
        <f>VLOOKUP($A345,Incurred_Real!$A$25:$CD$376,Incurred_Real!BD$1,FALSE)</f>
        <v>0</v>
      </c>
      <c r="BE345" s="246">
        <f>VLOOKUP($A345,Incurred_Real!$A$25:$CD$376,Incurred_Real!BE$1,FALSE)</f>
        <v>0</v>
      </c>
      <c r="BF345" s="246">
        <f>VLOOKUP($A345,Incurred_Real!$A$25:$CD$376,Incurred_Real!BF$1,FALSE)</f>
        <v>0</v>
      </c>
      <c r="BG345" s="246">
        <f>VLOOKUP($A345,Incurred_Real!$A$25:$CD$376,Incurred_Real!BG$1,FALSE)</f>
        <v>0</v>
      </c>
      <c r="BH345" s="246">
        <f>VLOOKUP($A345,Incurred_Real!$A$25:$CD$376,Incurred_Real!BH$1,FALSE)</f>
        <v>0</v>
      </c>
      <c r="BI345" s="246">
        <f>VLOOKUP($A345,Incurred_Real!$A$25:$CD$376,Incurred_Real!BI$1,FALSE)</f>
        <v>0</v>
      </c>
      <c r="BJ345" s="246">
        <f>VLOOKUP($A345,Incurred_Real!$A$25:$CD$376,Incurred_Real!BJ$1,FALSE)</f>
        <v>0</v>
      </c>
      <c r="BK345" s="246">
        <f>VLOOKUP($A345,Incurred_Real!$A$25:$CD$376,Incurred_Real!BK$1,FALSE)</f>
        <v>0</v>
      </c>
      <c r="BL345" s="246">
        <f>VLOOKUP($A345,Incurred_Real!$A$25:$CD$376,Incurred_Real!BL$1,FALSE)</f>
        <v>0</v>
      </c>
      <c r="BM345" s="246">
        <f>VLOOKUP($A345,Incurred_Real!$A$25:$CD$376,Incurred_Real!BM$1,FALSE)</f>
        <v>0</v>
      </c>
      <c r="BN345" s="246">
        <f>VLOOKUP($A345,Incurred_Real!$A$25:$CD$376,Incurred_Real!BN$1,FALSE)</f>
        <v>0</v>
      </c>
      <c r="BO345" s="246">
        <f>VLOOKUP($A345,Incurred_Real!$A$25:$CD$376,Incurred_Real!BO$1,FALSE)</f>
        <v>0</v>
      </c>
      <c r="BP345" s="246">
        <f>VLOOKUP($A345,Incurred_Real!$A$25:$CD$376,Incurred_Real!BP$1,FALSE)</f>
        <v>0</v>
      </c>
      <c r="BQ345" s="246">
        <f>VLOOKUP($A345,Incurred_Real!$A$25:$CD$376,Incurred_Real!BQ$1,FALSE)</f>
        <v>0</v>
      </c>
      <c r="BR345" s="246">
        <f>VLOOKUP($A345,Incurred_Real!$A$25:$CD$376,Incurred_Real!BR$1,FALSE)</f>
        <v>0</v>
      </c>
      <c r="BS345" s="254">
        <f t="shared" ref="BS345:BS359" si="70">SUM(AS345:BR345)</f>
        <v>1</v>
      </c>
      <c r="BT345" s="249">
        <f>1+IF(ISNA(VLOOKUP($A345,'Project labour content'!$A$7:$D$255,'Project labour content'!$D$1,FALSE)),VLOOKUP($D345,'Project labour content'!$F$6:$G$15,'Project labour content'!$G$1,FALSE),VLOOKUP($A345,'Project labour content'!$A$7:$D$255,'Project labour content'!$D$1,FALSE))*LabEsc22*1</f>
        <v>1.0036049955717157</v>
      </c>
      <c r="BU345" s="249">
        <f>1+IF(ISNA(VLOOKUP($A345,'Project labour content'!$A$7:$D$255,'Project labour content'!$D$1,FALSE)),VLOOKUP($D345,'Project labour content'!$F$6:$G$15,'Project labour content'!$G$1,FALSE),VLOOKUP($A345,'Project labour content'!$A$7:$D$255,'Project labour content'!$D$1,FALSE))*LabEsc23*1</f>
        <v>1.0072272951221755</v>
      </c>
      <c r="BV345" s="249">
        <f>1+IF(ISNA(VLOOKUP($A345,'Project labour content'!$A$7:$D$255,'Project labour content'!$D$1,FALSE)),VLOOKUP($D345,'Project labour content'!$F$6:$G$15,'Project labour content'!$G$1,FALSE),VLOOKUP($A345,'Project labour content'!$A$7:$D$255,'Project labour content'!$D$1,FALSE))*LabEsc24*1</f>
        <v>1.0106395012987086</v>
      </c>
      <c r="BW345" s="249">
        <f>1+IF(ISNA(VLOOKUP($A345,'Project labour content'!$A$7:$D$255,'Project labour content'!$D$1,FALSE)),VLOOKUP($D345,'Project labour content'!$F$6:$G$15,'Project labour content'!$G$1,FALSE),VLOOKUP($A345,'Project labour content'!$A$7:$D$255,'Project labour content'!$D$1,FALSE))*LabEsc25*1</f>
        <v>1.0152095827711456</v>
      </c>
      <c r="BX345" s="249">
        <f>1+IF(ISNA(VLOOKUP($A345,'Project labour content'!$A$7:$D$255,'Project labour content'!$D$1,FALSE)),VLOOKUP($D345,'Project labour content'!$F$6:$G$15,'Project labour content'!$G$1,FALSE),VLOOKUP($A345,'Project labour content'!$A$7:$D$255,'Project labour content'!$D$1,FALSE))*LabEsc26*1</f>
        <v>1.0201902098958562</v>
      </c>
      <c r="BY345" s="249">
        <f>1+IF(ISNA(VLOOKUP($A345,'Project labour content'!$A$7:$D$255,'Project labour content'!$D$1,FALSE)),VLOOKUP($D345,'Project labour content'!$F$6:$G$15,'Project labour content'!$G$1,FALSE),VLOOKUP($A345,'Project labour content'!$A$7:$D$255,'Project labour content'!$D$1,FALSE))*LabEsc27*1</f>
        <v>1.0232751337118693</v>
      </c>
      <c r="BZ345" s="249">
        <f>1+IF(ISNA(VLOOKUP($A345,'Project labour content'!$A$7:$D$255,'Project labour content'!$D$1,FALSE)),VLOOKUP($D345,'Project labour content'!$F$6:$G$15,'Project labour content'!$G$1,FALSE),VLOOKUP($A345,'Project labour content'!$A$7:$D$255,'Project labour content'!$D$1,FALSE))*LabEsc28*1</f>
        <v>1.0255980813453272</v>
      </c>
      <c r="CA345" s="249">
        <f>1+IF(ISNA(VLOOKUP($A345,'Project labour content'!$A$7:$D$255,'Project labour content'!$D$1,FALSE)),VLOOKUP($D345,'Project labour content'!$F$6:$G$15,'Project labour content'!$G$1,FALSE),VLOOKUP($A345,'Project labour content'!$A$7:$D$255,'Project labour content'!$D$1,FALSE))*LabEsc29*1</f>
        <v>1.0293259477075005</v>
      </c>
      <c r="CB345" s="250" t="str">
        <f>IF(ISNA(VLOOKUP($A345,'Project labour content'!$A$7:$D$255,'Project labour content'!$D$1,FALSE)),"Category","Project")</f>
        <v>Project</v>
      </c>
      <c r="CD345" s="247" t="str">
        <f t="shared" ref="CD345:CD376" si="71">RIGHT(A345,5)</f>
        <v>15381</v>
      </c>
    </row>
    <row r="346" spans="1:82" x14ac:dyDescent="0.15">
      <c r="A346" s="11" t="s">
        <v>945</v>
      </c>
      <c r="B346" s="11" t="str">
        <f>VLOOKUP($A346,'Incurred Real 2022$'!$A$25:$AC$426,'Incurred Real 2022$'!B$1,FALSE)</f>
        <v>Geographical and Land Management Systems Upgrade 2024-2028</v>
      </c>
      <c r="C346" s="11" t="str">
        <f>VLOOKUP($A346,'Incurred Real 2022$'!$A$25:$AC$426,'Incurred Real 2022$'!C$1,FALSE)</f>
        <v>ExAnte</v>
      </c>
      <c r="D346" s="11" t="str">
        <f>VLOOKUP($A346,'Incurred Real 2022$'!$A$25:$AC$426,'Incurred Real 2022$'!D$1,FALSE)</f>
        <v>Replacement</v>
      </c>
      <c r="E346" s="11" t="str">
        <f>VLOOKUP($A346,'Incurred Real 2022$'!$A$25:$AC$426,'Incurred Real 2022$'!E$1,FALSE)</f>
        <v>Potential</v>
      </c>
      <c r="F346" s="105" t="str">
        <f>IF(VLOOKUP($A346,'Incurred Real 2022$'!$A$25:$AC$426,'Incurred Real 2022$'!F$1,FALSE)=0,"",VLOOKUP($A346,'Incurred Real 2022$'!$A$25:$AC$426,'Incurred Real 2022$'!F$1,FALSE))</f>
        <v/>
      </c>
      <c r="G346" s="105" t="str">
        <f>IF(VLOOKUP($A346,'Incurred Real 2022$'!$A$25:$AC$426,'Incurred Real 2022$'!G$1,FALSE)=0,"",VLOOKUP($A346,'Incurred Real 2022$'!$A$25:$AC$426,'Incurred Real 2022$'!G$1,FALSE))</f>
        <v/>
      </c>
      <c r="H346" s="105" t="str">
        <f>IF(VLOOKUP($A346,'Incurred Real 2022$'!$A$25:$AC$426,'Incurred Real 2022$'!H$1,FALSE)=0,"",VLOOKUP($A346,'Incurred Real 2022$'!$A$25:$AC$426,'Incurred Real 2022$'!H$1,FALSE))</f>
        <v/>
      </c>
      <c r="I346" s="105" t="str">
        <f>IF(VLOOKUP($A346,'Incurred Real 2022$'!$A$25:$AC$426,'Incurred Real 2022$'!I$1,FALSE)=0,"",VLOOKUP($A346,'Incurred Real 2022$'!$A$25:$AC$426,'Incurred Real 2022$'!I$1,FALSE))</f>
        <v/>
      </c>
      <c r="J346" s="105" t="str">
        <f>IF(VLOOKUP($A346,'Incurred Real 2022$'!$A$25:$AC$426,'Incurred Real 2022$'!J$1,FALSE)=0,"",VLOOKUP($A346,'Incurred Real 2022$'!$A$25:$AC$426,'Incurred Real 2022$'!J$1,FALSE))</f>
        <v/>
      </c>
      <c r="K346" s="105" t="str">
        <f>IF(VLOOKUP($A346,'Incurred Real 2022$'!$A$25:$AC$426,'Incurred Real 2022$'!K$1,FALSE)=0,"",VLOOKUP($A346,'Incurred Real 2022$'!$A$25:$AC$426,'Incurred Real 2022$'!K$1,FALSE))</f>
        <v/>
      </c>
      <c r="L346" s="105" t="str">
        <f>IF(VLOOKUP($A346,'Incurred Real 2022$'!$A$25:$AC$426,'Incurred Real 2022$'!L$1,FALSE)=0,"",VLOOKUP($A346,'Incurred Real 2022$'!$A$25:$AC$426,'Incurred Real 2022$'!L$1,FALSE))</f>
        <v/>
      </c>
      <c r="M346" s="105" t="str">
        <f>IF(VLOOKUP($A346,'Incurred Real 2022$'!$A$25:$AC$426,'Incurred Real 2022$'!M$1,FALSE)=0,"",VLOOKUP($A346,'Incurred Real 2022$'!$A$25:$AC$426,'Incurred Real 2022$'!M$1,FALSE))</f>
        <v/>
      </c>
      <c r="N346" s="105" t="str">
        <f>IF(VLOOKUP($A346,'Incurred Real 2022$'!$A$25:$AC$426,'Incurred Real 2022$'!N$1,FALSE)=0,"",VLOOKUP($A346,'Incurred Real 2022$'!$A$25:$AC$426,'Incurred Real 2022$'!N$1,FALSE))</f>
        <v/>
      </c>
      <c r="O346" s="105" t="str">
        <f>IF(VLOOKUP($A346,'Incurred Real 2022$'!$A$25:$AC$426,'Incurred Real 2022$'!O$1,FALSE)=0,"",VLOOKUP($A346,'Incurred Real 2022$'!$A$25:$AC$426,'Incurred Real 2022$'!O$1,FALSE))</f>
        <v/>
      </c>
      <c r="P346" s="105" t="str">
        <f>IF(VLOOKUP($A346,'Incurred Real 2022$'!$A$25:$AC$426,'Incurred Real 2022$'!P$1,FALSE)=0,"",VLOOKUP($A346,'Incurred Real 2022$'!$A$25:$AC$426,'Incurred Real 2022$'!P$1,FALSE))</f>
        <v/>
      </c>
      <c r="Q346" s="105" t="str">
        <f>IF(VLOOKUP($A346,'Incurred Real 2022$'!$A$25:$AC$426,'Incurred Real 2022$'!Q$1,FALSE)=0,"",VLOOKUP($A346,'Incurred Real 2022$'!$A$25:$AC$426,'Incurred Real 2022$'!Q$1,FALSE))</f>
        <v/>
      </c>
      <c r="R346" s="105" t="str">
        <f>IF(VLOOKUP($A346,'Incurred Real 2022$'!$A$25:$AC$426,'Incurred Real 2022$'!R$1,FALSE)=0,"",VLOOKUP($A346,'Incurred Real 2022$'!$A$25:$AC$426,'Incurred Real 2022$'!R$1,FALSE))</f>
        <v/>
      </c>
      <c r="S346" s="105" t="str">
        <f>IF(VLOOKUP($A346,'Incurred Real 2022$'!$A$25:$AC$426,'Incurred Real 2022$'!S$1,FALSE)=0,"",VLOOKUP($A346,'Incurred Real 2022$'!$A$25:$AC$426,'Incurred Real 2022$'!S$1,FALSE))</f>
        <v/>
      </c>
      <c r="T346" s="105" t="str">
        <f>IF(VLOOKUP($A346,'Incurred Real 2022$'!$A$25:$AC$426,'Incurred Real 2022$'!T$1,FALSE)=0,"",VLOOKUP($A346,'Incurred Real 2022$'!$A$25:$AC$426,'Incurred Real 2022$'!T$1,FALSE))</f>
        <v/>
      </c>
      <c r="U346" s="105" t="str">
        <f>IF(VLOOKUP($A346,'Incurred Real 2022$'!$A$25:$AC$426,'Incurred Real 2022$'!U$1,FALSE)=0,"",VLOOKUP($A346,'Incurred Real 2022$'!$A$25:$AC$426,'Incurred Real 2022$'!U$1,FALSE))</f>
        <v/>
      </c>
      <c r="V346" s="13" t="str">
        <f>IF(ISTEXT(VLOOKUP($A346,'Incurred Real 2022$'!$A$25:$AC$426,'Incurred Real 2022$'!V$1,FALSE)),"",(VLOOKUP($A346,'Incurred Real 2022$'!$A$25:$AC$426,'Incurred Real 2022$'!V$1,FALSE))*BT346*Incurred_Nominal!V$15)</f>
        <v/>
      </c>
      <c r="W346" s="13" t="str">
        <f>IF(ISTEXT(VLOOKUP($A346,'Incurred Real 2022$'!$A$25:$AC$426,'Incurred Real 2022$'!W$1,FALSE)),"",(VLOOKUP($A346,'Incurred Real 2022$'!$A$25:$AC$426,'Incurred Real 2022$'!W$1,FALSE))*BU346*Incurred_Nominal!W$15)</f>
        <v/>
      </c>
      <c r="X346" s="13">
        <f>IF(ISTEXT(VLOOKUP($A346,'Incurred Real 2022$'!$A$25:$AC$426,'Incurred Real 2022$'!X$1,FALSE)),"",(VLOOKUP($A346,'Incurred Real 2022$'!$A$25:$AC$426,'Incurred Real 2022$'!X$1,FALSE))*BV346*Incurred_Nominal!X$15)</f>
        <v>863408.49594691303</v>
      </c>
      <c r="Y346" s="13">
        <f>IF(ISTEXT(VLOOKUP($A346,'Incurred Real 2022$'!$A$25:$AC$426,'Incurred Real 2022$'!Y$1,FALSE)),"",(VLOOKUP($A346,'Incurred Real 2022$'!$A$25:$AC$426,'Incurred Real 2022$'!Y$1,FALSE))*BW346*Incurred_Nominal!Y$15)</f>
        <v>888949.21422717324</v>
      </c>
      <c r="Z346" s="13">
        <f>IF(ISTEXT(VLOOKUP($A346,'Incurred Real 2022$'!$A$25:$AC$426,'Incurred Real 2022$'!Z$1,FALSE)),"",(VLOOKUP($A346,'Incurred Real 2022$'!$A$25:$AC$426,'Incurred Real 2022$'!Z$1,FALSE))*BX346*Incurred_Nominal!Z$15)</f>
        <v>915661.10274651821</v>
      </c>
      <c r="AA346" s="13">
        <f>IF(ISTEXT(VLOOKUP($A346,'Incurred Real 2022$'!$A$25:$AC$426,'Incurred Real 2022$'!AA$1,FALSE)),"",(VLOOKUP($A346,'Incurred Real 2022$'!$A$25:$AC$426,'Incurred Real 2022$'!AA$1,FALSE))*BY346*Incurred_Nominal!AA$15)</f>
        <v>941047.3987396158</v>
      </c>
      <c r="AB346" s="13">
        <f>IF(ISTEXT(VLOOKUP($A346,'Incurred Real 2022$'!$A$25:$AC$426,'Incurred Real 2022$'!AB$1,FALSE)),"",(VLOOKUP($A346,'Incurred Real 2022$'!$A$25:$AC$426,'Incurred Real 2022$'!AB$1,FALSE))*BZ346*Incurred_Nominal!AB$15)</f>
        <v>966262.9571777439</v>
      </c>
      <c r="AC346" s="13" t="str">
        <f>IF(ISTEXT(VLOOKUP($A346,'Incurred Real 2022$'!$A$25:$AC$426,'Incurred Real 2022$'!AC$1,FALSE)),"",(VLOOKUP($A346,'Incurred Real 2022$'!$A$25:$AC$426,'Incurred Real 2022$'!AC$1,FALSE))*CA346*Incurred_Nominal!AC$15)</f>
        <v/>
      </c>
      <c r="AD346" s="232">
        <f t="shared" si="66"/>
        <v>4575329.1688379645</v>
      </c>
      <c r="AE346" s="232">
        <f t="shared" si="67"/>
        <v>4575329.1688379645</v>
      </c>
      <c r="AF346" s="239">
        <f t="shared" si="68"/>
        <v>4793865.3815025138</v>
      </c>
      <c r="AG346" s="237">
        <f t="shared" si="65"/>
        <v>4793865.3815025138</v>
      </c>
      <c r="AH346" s="240">
        <f t="shared" ref="AH346:AH376" si="72">IF(AL346="Commissioned Extra","",IF(AK346="","",IF(AK346&lt;AI346,INDEX($F$18:$AC$18,1,MATCH(TEXT(AK346,"000"),$F$23:$AC$23)),INDEX($F$18:$AC$18,1,MATCH(AI346,$F$23:$AC$23)))))</f>
        <v>1</v>
      </c>
      <c r="AI346" s="234">
        <f>VLOOKUP($A346,Incurred_Real!$A$25:$AP$479,Incurred_Real!AI$1,FALSE)</f>
        <v>2028</v>
      </c>
      <c r="AJ346" s="235" t="str">
        <f>VLOOKUP($A346,Incurred_Real!$A$25:$AP$479,Incurred_Real!AJ$1,FALSE)</f>
        <v/>
      </c>
      <c r="AK346" s="236">
        <f>VLOOKUP($A346,Incurred_Real!$A$25:$AP$479,Incurred_Real!AK$1,FALSE)</f>
        <v>2028</v>
      </c>
      <c r="AL346" s="235" t="str">
        <f>VLOOKUP($A346,Incurred_Real!$A$25:$AP$479,Incurred_Real!AL$1,FALSE)</f>
        <v/>
      </c>
      <c r="AM346" s="237">
        <f>IF(AL346="Commissioned Extra","",(IF((AD346)=0,0,SUMPRODUCT($F$17:$U$17,F346:U346))+VLOOKUP($A346,Incurred_Real!$A$25:$BS$376,Incurred_Real!$AO$1,FALSE)))</f>
        <v>4308598.5344589399</v>
      </c>
      <c r="AN346" s="232" cm="1">
        <f t="array" ref="AN346">IF(ROUND(AE346,0)=0,0,LOOKUP(2,1/(F346:AC346&lt;&gt;""),F346:AC346))</f>
        <v>966262.9571777439</v>
      </c>
      <c r="AO346" s="232">
        <f t="shared" si="69"/>
        <v>4575329.1688379645</v>
      </c>
      <c r="AP346" s="78"/>
      <c r="AQ346" s="20"/>
      <c r="AR346" s="245">
        <f>VLOOKUP($A346,Incurred_Real!$A$25:$CD$376,Incurred_Real!AR$1,FALSE)</f>
        <v>1</v>
      </c>
      <c r="AS346" s="246">
        <f>VLOOKUP($A346,Incurred_Real!$A$25:$CD$376,Incurred_Real!AS$1,FALSE)</f>
        <v>0</v>
      </c>
      <c r="AT346" s="246">
        <f>VLOOKUP($A346,Incurred_Real!$A$25:$CD$376,Incurred_Real!AT$1,FALSE)</f>
        <v>0</v>
      </c>
      <c r="AU346" s="246">
        <f>VLOOKUP($A346,Incurred_Real!$A$25:$CD$376,Incurred_Real!AU$1,FALSE)</f>
        <v>0</v>
      </c>
      <c r="AV346" s="246">
        <f>VLOOKUP($A346,Incurred_Real!$A$25:$CD$376,Incurred_Real!AV$1,FALSE)</f>
        <v>1</v>
      </c>
      <c r="AW346" s="246">
        <f>VLOOKUP($A346,Incurred_Real!$A$25:$CD$376,Incurred_Real!AW$1,FALSE)</f>
        <v>0</v>
      </c>
      <c r="AX346" s="246">
        <f>VLOOKUP($A346,Incurred_Real!$A$25:$CD$376,Incurred_Real!AX$1,FALSE)</f>
        <v>0</v>
      </c>
      <c r="AY346" s="246">
        <f>VLOOKUP($A346,Incurred_Real!$A$25:$CD$376,Incurred_Real!AY$1,FALSE)</f>
        <v>0</v>
      </c>
      <c r="AZ346" s="246">
        <f>VLOOKUP($A346,Incurred_Real!$A$25:$CD$376,Incurred_Real!AZ$1,FALSE)</f>
        <v>0</v>
      </c>
      <c r="BA346" s="246">
        <f>VLOOKUP($A346,Incurred_Real!$A$25:$CD$376,Incurred_Real!BA$1,FALSE)</f>
        <v>0</v>
      </c>
      <c r="BB346" s="246">
        <f>VLOOKUP($A346,Incurred_Real!$A$25:$CD$376,Incurred_Real!BB$1,FALSE)</f>
        <v>0</v>
      </c>
      <c r="BC346" s="246">
        <f>VLOOKUP($A346,Incurred_Real!$A$25:$CD$376,Incurred_Real!BC$1,FALSE)</f>
        <v>0</v>
      </c>
      <c r="BD346" s="246">
        <f>VLOOKUP($A346,Incurred_Real!$A$25:$CD$376,Incurred_Real!BD$1,FALSE)</f>
        <v>0</v>
      </c>
      <c r="BE346" s="246">
        <f>VLOOKUP($A346,Incurred_Real!$A$25:$CD$376,Incurred_Real!BE$1,FALSE)</f>
        <v>0</v>
      </c>
      <c r="BF346" s="246">
        <f>VLOOKUP($A346,Incurred_Real!$A$25:$CD$376,Incurred_Real!BF$1,FALSE)</f>
        <v>0</v>
      </c>
      <c r="BG346" s="246">
        <f>VLOOKUP($A346,Incurred_Real!$A$25:$CD$376,Incurred_Real!BG$1,FALSE)</f>
        <v>0</v>
      </c>
      <c r="BH346" s="246">
        <f>VLOOKUP($A346,Incurred_Real!$A$25:$CD$376,Incurred_Real!BH$1,FALSE)</f>
        <v>0</v>
      </c>
      <c r="BI346" s="246">
        <f>VLOOKUP($A346,Incurred_Real!$A$25:$CD$376,Incurred_Real!BI$1,FALSE)</f>
        <v>0</v>
      </c>
      <c r="BJ346" s="246">
        <f>VLOOKUP($A346,Incurred_Real!$A$25:$CD$376,Incurred_Real!BJ$1,FALSE)</f>
        <v>0</v>
      </c>
      <c r="BK346" s="246">
        <f>VLOOKUP($A346,Incurred_Real!$A$25:$CD$376,Incurred_Real!BK$1,FALSE)</f>
        <v>0</v>
      </c>
      <c r="BL346" s="246">
        <f>VLOOKUP($A346,Incurred_Real!$A$25:$CD$376,Incurred_Real!BL$1,FALSE)</f>
        <v>0</v>
      </c>
      <c r="BM346" s="246">
        <f>VLOOKUP($A346,Incurred_Real!$A$25:$CD$376,Incurred_Real!BM$1,FALSE)</f>
        <v>0</v>
      </c>
      <c r="BN346" s="246">
        <f>VLOOKUP($A346,Incurred_Real!$A$25:$CD$376,Incurred_Real!BN$1,FALSE)</f>
        <v>0</v>
      </c>
      <c r="BO346" s="246">
        <f>VLOOKUP($A346,Incurred_Real!$A$25:$CD$376,Incurred_Real!BO$1,FALSE)</f>
        <v>0</v>
      </c>
      <c r="BP346" s="246">
        <f>VLOOKUP($A346,Incurred_Real!$A$25:$CD$376,Incurred_Real!BP$1,FALSE)</f>
        <v>0</v>
      </c>
      <c r="BQ346" s="246">
        <f>VLOOKUP($A346,Incurred_Real!$A$25:$CD$376,Incurred_Real!BQ$1,FALSE)</f>
        <v>0</v>
      </c>
      <c r="BR346" s="246">
        <f>VLOOKUP($A346,Incurred_Real!$A$25:$CD$376,Incurred_Real!BR$1,FALSE)</f>
        <v>0</v>
      </c>
      <c r="BS346" s="254">
        <f t="shared" si="70"/>
        <v>1</v>
      </c>
      <c r="BT346" s="249">
        <f>1+IF(ISNA(VLOOKUP($A346,'Project labour content'!$A$7:$D$255,'Project labour content'!$D$1,FALSE)),VLOOKUP($D346,'Project labour content'!$F$6:$G$15,'Project labour content'!$G$1,FALSE),VLOOKUP($A346,'Project labour content'!$A$7:$D$255,'Project labour content'!$D$1,FALSE))*LabEsc22*1</f>
        <v>1.0043540973325826</v>
      </c>
      <c r="BU346" s="249">
        <f>1+IF(ISNA(VLOOKUP($A346,'Project labour content'!$A$7:$D$255,'Project labour content'!$D$1,FALSE)),VLOOKUP($D346,'Project labour content'!$F$6:$G$15,'Project labour content'!$G$1,FALSE),VLOOKUP($A346,'Project labour content'!$A$7:$D$255,'Project labour content'!$D$1,FALSE))*LabEsc23*1</f>
        <v>1.0087290943323617</v>
      </c>
      <c r="BV346" s="249">
        <f>1+IF(ISNA(VLOOKUP($A346,'Project labour content'!$A$7:$D$255,'Project labour content'!$D$1,FALSE)),VLOOKUP($D346,'Project labour content'!$F$6:$G$15,'Project labour content'!$G$1,FALSE),VLOOKUP($A346,'Project labour content'!$A$7:$D$255,'Project labour content'!$D$1,FALSE))*LabEsc24*1</f>
        <v>1.0128503415061536</v>
      </c>
      <c r="BW346" s="249">
        <f>1+IF(ISNA(VLOOKUP($A346,'Project labour content'!$A$7:$D$255,'Project labour content'!$D$1,FALSE)),VLOOKUP($D346,'Project labour content'!$F$6:$G$15,'Project labour content'!$G$1,FALSE),VLOOKUP($A346,'Project labour content'!$A$7:$D$255,'Project labour content'!$D$1,FALSE))*LabEsc25*1</f>
        <v>1.0183700652209189</v>
      </c>
      <c r="BX346" s="249">
        <f>1+IF(ISNA(VLOOKUP($A346,'Project labour content'!$A$7:$D$255,'Project labour content'!$D$1,FALSE)),VLOOKUP($D346,'Project labour content'!$F$6:$G$15,'Project labour content'!$G$1,FALSE),VLOOKUP($A346,'Project labour content'!$A$7:$D$255,'Project labour content'!$D$1,FALSE))*LabEsc26*1</f>
        <v>1.0243856441160604</v>
      </c>
      <c r="BY346" s="249">
        <f>1+IF(ISNA(VLOOKUP($A346,'Project labour content'!$A$7:$D$255,'Project labour content'!$D$1,FALSE)),VLOOKUP($D346,'Project labour content'!$F$6:$G$15,'Project labour content'!$G$1,FALSE),VLOOKUP($A346,'Project labour content'!$A$7:$D$255,'Project labour content'!$D$1,FALSE))*LabEsc27*1</f>
        <v>1.0281116011363434</v>
      </c>
      <c r="BZ346" s="249">
        <f>1+IF(ISNA(VLOOKUP($A346,'Project labour content'!$A$7:$D$255,'Project labour content'!$D$1,FALSE)),VLOOKUP($D346,'Project labour content'!$F$6:$G$15,'Project labour content'!$G$1,FALSE),VLOOKUP($A346,'Project labour content'!$A$7:$D$255,'Project labour content'!$D$1,FALSE))*LabEsc28*1</f>
        <v>1.0309172467726166</v>
      </c>
      <c r="CA346" s="249">
        <f>1+IF(ISNA(VLOOKUP($A346,'Project labour content'!$A$7:$D$255,'Project labour content'!$D$1,FALSE)),VLOOKUP($D346,'Project labour content'!$F$6:$G$15,'Project labour content'!$G$1,FALSE),VLOOKUP($A346,'Project labour content'!$A$7:$D$255,'Project labour content'!$D$1,FALSE))*LabEsc29*1</f>
        <v>1.0354197468897079</v>
      </c>
      <c r="CB346" s="250" t="str">
        <f>IF(ISNA(VLOOKUP($A346,'Project labour content'!$A$7:$D$255,'Project labour content'!$D$1,FALSE)),"Category","Project")</f>
        <v>Project</v>
      </c>
      <c r="CD346" s="247" t="str">
        <f t="shared" si="71"/>
        <v>15382</v>
      </c>
    </row>
    <row r="347" spans="1:82" x14ac:dyDescent="0.15">
      <c r="A347" s="11" t="s">
        <v>949</v>
      </c>
      <c r="B347" s="11" t="str">
        <f>VLOOKUP($A347,'Incurred Real 2022$'!$A$25:$AC$426,'Incurred Real 2022$'!B$1,FALSE)</f>
        <v>Alarm Configuration System Refresh 2024-2028</v>
      </c>
      <c r="C347" s="11" t="str">
        <f>VLOOKUP($A347,'Incurred Real 2022$'!$A$25:$AC$426,'Incurred Real 2022$'!C$1,FALSE)</f>
        <v>ExAnte</v>
      </c>
      <c r="D347" s="11" t="str">
        <f>VLOOKUP($A347,'Incurred Real 2022$'!$A$25:$AC$426,'Incurred Real 2022$'!D$1,FALSE)</f>
        <v>Replacement</v>
      </c>
      <c r="E347" s="11" t="str">
        <f>VLOOKUP($A347,'Incurred Real 2022$'!$A$25:$AC$426,'Incurred Real 2022$'!E$1,FALSE)</f>
        <v>Potential</v>
      </c>
      <c r="F347" s="105" t="str">
        <f>IF(VLOOKUP($A347,'Incurred Real 2022$'!$A$25:$AC$426,'Incurred Real 2022$'!F$1,FALSE)=0,"",VLOOKUP($A347,'Incurred Real 2022$'!$A$25:$AC$426,'Incurred Real 2022$'!F$1,FALSE))</f>
        <v/>
      </c>
      <c r="G347" s="105" t="str">
        <f>IF(VLOOKUP($A347,'Incurred Real 2022$'!$A$25:$AC$426,'Incurred Real 2022$'!G$1,FALSE)=0,"",VLOOKUP($A347,'Incurred Real 2022$'!$A$25:$AC$426,'Incurred Real 2022$'!G$1,FALSE))</f>
        <v/>
      </c>
      <c r="H347" s="105" t="str">
        <f>IF(VLOOKUP($A347,'Incurred Real 2022$'!$A$25:$AC$426,'Incurred Real 2022$'!H$1,FALSE)=0,"",VLOOKUP($A347,'Incurred Real 2022$'!$A$25:$AC$426,'Incurred Real 2022$'!H$1,FALSE))</f>
        <v/>
      </c>
      <c r="I347" s="105" t="str">
        <f>IF(VLOOKUP($A347,'Incurred Real 2022$'!$A$25:$AC$426,'Incurred Real 2022$'!I$1,FALSE)=0,"",VLOOKUP($A347,'Incurred Real 2022$'!$A$25:$AC$426,'Incurred Real 2022$'!I$1,FALSE))</f>
        <v/>
      </c>
      <c r="J347" s="105" t="str">
        <f>IF(VLOOKUP($A347,'Incurred Real 2022$'!$A$25:$AC$426,'Incurred Real 2022$'!J$1,FALSE)=0,"",VLOOKUP($A347,'Incurred Real 2022$'!$A$25:$AC$426,'Incurred Real 2022$'!J$1,FALSE))</f>
        <v/>
      </c>
      <c r="K347" s="105" t="str">
        <f>IF(VLOOKUP($A347,'Incurred Real 2022$'!$A$25:$AC$426,'Incurred Real 2022$'!K$1,FALSE)=0,"",VLOOKUP($A347,'Incurred Real 2022$'!$A$25:$AC$426,'Incurred Real 2022$'!K$1,FALSE))</f>
        <v/>
      </c>
      <c r="L347" s="105" t="str">
        <f>IF(VLOOKUP($A347,'Incurred Real 2022$'!$A$25:$AC$426,'Incurred Real 2022$'!L$1,FALSE)=0,"",VLOOKUP($A347,'Incurred Real 2022$'!$A$25:$AC$426,'Incurred Real 2022$'!L$1,FALSE))</f>
        <v/>
      </c>
      <c r="M347" s="105" t="str">
        <f>IF(VLOOKUP($A347,'Incurred Real 2022$'!$A$25:$AC$426,'Incurred Real 2022$'!M$1,FALSE)=0,"",VLOOKUP($A347,'Incurred Real 2022$'!$A$25:$AC$426,'Incurred Real 2022$'!M$1,FALSE))</f>
        <v/>
      </c>
      <c r="N347" s="105" t="str">
        <f>IF(VLOOKUP($A347,'Incurred Real 2022$'!$A$25:$AC$426,'Incurred Real 2022$'!N$1,FALSE)=0,"",VLOOKUP($A347,'Incurred Real 2022$'!$A$25:$AC$426,'Incurred Real 2022$'!N$1,FALSE))</f>
        <v/>
      </c>
      <c r="O347" s="105" t="str">
        <f>IF(VLOOKUP($A347,'Incurred Real 2022$'!$A$25:$AC$426,'Incurred Real 2022$'!O$1,FALSE)=0,"",VLOOKUP($A347,'Incurred Real 2022$'!$A$25:$AC$426,'Incurred Real 2022$'!O$1,FALSE))</f>
        <v/>
      </c>
      <c r="P347" s="105" t="str">
        <f>IF(VLOOKUP($A347,'Incurred Real 2022$'!$A$25:$AC$426,'Incurred Real 2022$'!P$1,FALSE)=0,"",VLOOKUP($A347,'Incurred Real 2022$'!$A$25:$AC$426,'Incurred Real 2022$'!P$1,FALSE))</f>
        <v/>
      </c>
      <c r="Q347" s="105" t="str">
        <f>IF(VLOOKUP($A347,'Incurred Real 2022$'!$A$25:$AC$426,'Incurred Real 2022$'!Q$1,FALSE)=0,"",VLOOKUP($A347,'Incurred Real 2022$'!$A$25:$AC$426,'Incurred Real 2022$'!Q$1,FALSE))</f>
        <v/>
      </c>
      <c r="R347" s="105" t="str">
        <f>IF(VLOOKUP($A347,'Incurred Real 2022$'!$A$25:$AC$426,'Incurred Real 2022$'!R$1,FALSE)=0,"",VLOOKUP($A347,'Incurred Real 2022$'!$A$25:$AC$426,'Incurred Real 2022$'!R$1,FALSE))</f>
        <v/>
      </c>
      <c r="S347" s="105" t="str">
        <f>IF(VLOOKUP($A347,'Incurred Real 2022$'!$A$25:$AC$426,'Incurred Real 2022$'!S$1,FALSE)=0,"",VLOOKUP($A347,'Incurred Real 2022$'!$A$25:$AC$426,'Incurred Real 2022$'!S$1,FALSE))</f>
        <v/>
      </c>
      <c r="T347" s="105" t="str">
        <f>IF(VLOOKUP($A347,'Incurred Real 2022$'!$A$25:$AC$426,'Incurred Real 2022$'!T$1,FALSE)=0,"",VLOOKUP($A347,'Incurred Real 2022$'!$A$25:$AC$426,'Incurred Real 2022$'!T$1,FALSE))</f>
        <v/>
      </c>
      <c r="U347" s="105" t="str">
        <f>IF(VLOOKUP($A347,'Incurred Real 2022$'!$A$25:$AC$426,'Incurred Real 2022$'!U$1,FALSE)=0,"",VLOOKUP($A347,'Incurred Real 2022$'!$A$25:$AC$426,'Incurred Real 2022$'!U$1,FALSE))</f>
        <v/>
      </c>
      <c r="V347" s="13" t="str">
        <f>IF(ISTEXT(VLOOKUP($A347,'Incurred Real 2022$'!$A$25:$AC$426,'Incurred Real 2022$'!V$1,FALSE)),"",(VLOOKUP($A347,'Incurred Real 2022$'!$A$25:$AC$426,'Incurred Real 2022$'!V$1,FALSE))*BT347*Incurred_Nominal!V$15)</f>
        <v/>
      </c>
      <c r="W347" s="13" t="str">
        <f>IF(ISTEXT(VLOOKUP($A347,'Incurred Real 2022$'!$A$25:$AC$426,'Incurred Real 2022$'!W$1,FALSE)),"",(VLOOKUP($A347,'Incurred Real 2022$'!$A$25:$AC$426,'Incurred Real 2022$'!W$1,FALSE))*BU347*Incurred_Nominal!W$15)</f>
        <v/>
      </c>
      <c r="X347" s="13" t="str">
        <f>IF(ISTEXT(VLOOKUP($A347,'Incurred Real 2022$'!$A$25:$AC$426,'Incurred Real 2022$'!X$1,FALSE)),"",(VLOOKUP($A347,'Incurred Real 2022$'!$A$25:$AC$426,'Incurred Real 2022$'!X$1,FALSE))*BV347*Incurred_Nominal!X$15)</f>
        <v/>
      </c>
      <c r="Y347" s="13" t="str">
        <f>IF(ISTEXT(VLOOKUP($A347,'Incurred Real 2022$'!$A$25:$AC$426,'Incurred Real 2022$'!Y$1,FALSE)),"",(VLOOKUP($A347,'Incurred Real 2022$'!$A$25:$AC$426,'Incurred Real 2022$'!Y$1,FALSE))*BW347*Incurred_Nominal!Y$15)</f>
        <v/>
      </c>
      <c r="Z347" s="13" t="str">
        <f>IF(ISTEXT(VLOOKUP($A347,'Incurred Real 2022$'!$A$25:$AC$426,'Incurred Real 2022$'!Z$1,FALSE)),"",(VLOOKUP($A347,'Incurred Real 2022$'!$A$25:$AC$426,'Incurred Real 2022$'!Z$1,FALSE))*BX347*Incurred_Nominal!Z$15)</f>
        <v/>
      </c>
      <c r="AA347" s="13" t="str">
        <f>IF(ISTEXT(VLOOKUP($A347,'Incurred Real 2022$'!$A$25:$AC$426,'Incurred Real 2022$'!AA$1,FALSE)),"",(VLOOKUP($A347,'Incurred Real 2022$'!$A$25:$AC$426,'Incurred Real 2022$'!AA$1,FALSE))*BY347*Incurred_Nominal!AA$15)</f>
        <v/>
      </c>
      <c r="AB347" s="13">
        <f>IF(ISTEXT(VLOOKUP($A347,'Incurred Real 2022$'!$A$25:$AC$426,'Incurred Real 2022$'!AB$1,FALSE)),"",(VLOOKUP($A347,'Incurred Real 2022$'!$A$25:$AC$426,'Incurred Real 2022$'!AB$1,FALSE))*BZ347*Incurred_Nominal!AB$15)</f>
        <v>668895.138819466</v>
      </c>
      <c r="AC347" s="13">
        <f>IF(ISTEXT(VLOOKUP($A347,'Incurred Real 2022$'!$A$25:$AC$426,'Incurred Real 2022$'!AC$1,FALSE)),"",(VLOOKUP($A347,'Incurred Real 2022$'!$A$25:$AC$426,'Incurred Real 2022$'!AC$1,FALSE))*CA347*Incurred_Nominal!AC$15)</f>
        <v>1602190.1213851331</v>
      </c>
      <c r="AD347" s="232">
        <f t="shared" si="66"/>
        <v>2271085.2602045992</v>
      </c>
      <c r="AE347" s="232">
        <f t="shared" si="67"/>
        <v>2271085.2602045992</v>
      </c>
      <c r="AF347" s="239">
        <f t="shared" si="68"/>
        <v>2271085.2602045992</v>
      </c>
      <c r="AG347" s="237">
        <f t="shared" si="65"/>
        <v>2271085.2602045992</v>
      </c>
      <c r="AH347" s="240">
        <f t="shared" si="72"/>
        <v>1</v>
      </c>
      <c r="AI347" s="234">
        <f>VLOOKUP($A347,Incurred_Real!$A$25:$AP$479,Incurred_Real!AI$1,FALSE)</f>
        <v>2029</v>
      </c>
      <c r="AJ347" s="235" t="str">
        <f>VLOOKUP($A347,Incurred_Real!$A$25:$AP$479,Incurred_Real!AJ$1,FALSE)</f>
        <v/>
      </c>
      <c r="AK347" s="236">
        <f>VLOOKUP($A347,Incurred_Real!$A$25:$AP$479,Incurred_Real!AK$1,FALSE)</f>
        <v>2029</v>
      </c>
      <c r="AL347" s="235" t="str">
        <f>VLOOKUP($A347,Incurred_Real!$A$25:$AP$479,Incurred_Real!AL$1,FALSE)</f>
        <v/>
      </c>
      <c r="AM347" s="237">
        <f>IF(AL347="Commissioned Extra","",(IF((AD347)=0,0,SUMPRODUCT($F$17:$U$17,F347:U347))+VLOOKUP($A347,Incurred_Real!$A$25:$BS$376,Incurred_Real!$AO$1,FALSE)))</f>
        <v>2007440.8120213961</v>
      </c>
      <c r="AN347" s="232" cm="1">
        <f t="array" ref="AN347">IF(ROUND(AE347,0)=0,0,LOOKUP(2,1/(F347:AC347&lt;&gt;""),F347:AC347))</f>
        <v>1602190.1213851331</v>
      </c>
      <c r="AO347" s="232">
        <f t="shared" si="69"/>
        <v>2271085.2602045992</v>
      </c>
      <c r="AP347" s="78"/>
      <c r="AQ347" s="20"/>
      <c r="AR347" s="245">
        <f>VLOOKUP($A347,Incurred_Real!$A$25:$CD$376,Incurred_Real!AR$1,FALSE)</f>
        <v>0</v>
      </c>
      <c r="AS347" s="246">
        <f>VLOOKUP($A347,Incurred_Real!$A$25:$CD$376,Incurred_Real!AS$1,FALSE)</f>
        <v>0</v>
      </c>
      <c r="AT347" s="246">
        <f>VLOOKUP($A347,Incurred_Real!$A$25:$CD$376,Incurred_Real!AT$1,FALSE)</f>
        <v>0</v>
      </c>
      <c r="AU347" s="246">
        <f>VLOOKUP($A347,Incurred_Real!$A$25:$CD$376,Incurred_Real!AU$1,FALSE)</f>
        <v>0</v>
      </c>
      <c r="AV347" s="246">
        <f>VLOOKUP($A347,Incurred_Real!$A$25:$CD$376,Incurred_Real!AV$1,FALSE)</f>
        <v>1</v>
      </c>
      <c r="AW347" s="246">
        <f>VLOOKUP($A347,Incurred_Real!$A$25:$CD$376,Incurred_Real!AW$1,FALSE)</f>
        <v>0</v>
      </c>
      <c r="AX347" s="246">
        <f>VLOOKUP($A347,Incurred_Real!$A$25:$CD$376,Incurred_Real!AX$1,FALSE)</f>
        <v>0</v>
      </c>
      <c r="AY347" s="246">
        <f>VLOOKUP($A347,Incurred_Real!$A$25:$CD$376,Incurred_Real!AY$1,FALSE)</f>
        <v>0</v>
      </c>
      <c r="AZ347" s="246">
        <f>VLOOKUP($A347,Incurred_Real!$A$25:$CD$376,Incurred_Real!AZ$1,FALSE)</f>
        <v>0</v>
      </c>
      <c r="BA347" s="246">
        <f>VLOOKUP($A347,Incurred_Real!$A$25:$CD$376,Incurred_Real!BA$1,FALSE)</f>
        <v>0</v>
      </c>
      <c r="BB347" s="246">
        <f>VLOOKUP($A347,Incurred_Real!$A$25:$CD$376,Incurred_Real!BB$1,FALSE)</f>
        <v>0</v>
      </c>
      <c r="BC347" s="246">
        <f>VLOOKUP($A347,Incurred_Real!$A$25:$CD$376,Incurred_Real!BC$1,FALSE)</f>
        <v>0</v>
      </c>
      <c r="BD347" s="246">
        <f>VLOOKUP($A347,Incurred_Real!$A$25:$CD$376,Incurred_Real!BD$1,FALSE)</f>
        <v>0</v>
      </c>
      <c r="BE347" s="246">
        <f>VLOOKUP($A347,Incurred_Real!$A$25:$CD$376,Incurred_Real!BE$1,FALSE)</f>
        <v>0</v>
      </c>
      <c r="BF347" s="246">
        <f>VLOOKUP($A347,Incurred_Real!$A$25:$CD$376,Incurred_Real!BF$1,FALSE)</f>
        <v>0</v>
      </c>
      <c r="BG347" s="246">
        <f>VLOOKUP($A347,Incurred_Real!$A$25:$CD$376,Incurred_Real!BG$1,FALSE)</f>
        <v>0</v>
      </c>
      <c r="BH347" s="246">
        <f>VLOOKUP($A347,Incurred_Real!$A$25:$CD$376,Incurred_Real!BH$1,FALSE)</f>
        <v>0</v>
      </c>
      <c r="BI347" s="246">
        <f>VLOOKUP($A347,Incurred_Real!$A$25:$CD$376,Incurred_Real!BI$1,FALSE)</f>
        <v>0</v>
      </c>
      <c r="BJ347" s="246">
        <f>VLOOKUP($A347,Incurred_Real!$A$25:$CD$376,Incurred_Real!BJ$1,FALSE)</f>
        <v>0</v>
      </c>
      <c r="BK347" s="246">
        <f>VLOOKUP($A347,Incurred_Real!$A$25:$CD$376,Incurred_Real!BK$1,FALSE)</f>
        <v>0</v>
      </c>
      <c r="BL347" s="246">
        <f>VLOOKUP($A347,Incurred_Real!$A$25:$CD$376,Incurred_Real!BL$1,FALSE)</f>
        <v>0</v>
      </c>
      <c r="BM347" s="246">
        <f>VLOOKUP($A347,Incurred_Real!$A$25:$CD$376,Incurred_Real!BM$1,FALSE)</f>
        <v>0</v>
      </c>
      <c r="BN347" s="246">
        <f>VLOOKUP($A347,Incurred_Real!$A$25:$CD$376,Incurred_Real!BN$1,FALSE)</f>
        <v>0</v>
      </c>
      <c r="BO347" s="246">
        <f>VLOOKUP($A347,Incurred_Real!$A$25:$CD$376,Incurred_Real!BO$1,FALSE)</f>
        <v>0</v>
      </c>
      <c r="BP347" s="246">
        <f>VLOOKUP($A347,Incurred_Real!$A$25:$CD$376,Incurred_Real!BP$1,FALSE)</f>
        <v>0</v>
      </c>
      <c r="BQ347" s="246">
        <f>VLOOKUP($A347,Incurred_Real!$A$25:$CD$376,Incurred_Real!BQ$1,FALSE)</f>
        <v>0</v>
      </c>
      <c r="BR347" s="246">
        <f>VLOOKUP($A347,Incurred_Real!$A$25:$CD$376,Incurred_Real!BR$1,FALSE)</f>
        <v>0</v>
      </c>
      <c r="BS347" s="254">
        <f t="shared" si="70"/>
        <v>1</v>
      </c>
      <c r="BT347" s="249">
        <f>1+IF(ISNA(VLOOKUP($A347,'Project labour content'!$A$7:$D$255,'Project labour content'!$D$1,FALSE)),VLOOKUP($D347,'Project labour content'!$F$6:$G$15,'Project labour content'!$G$1,FALSE),VLOOKUP($A347,'Project labour content'!$A$7:$D$255,'Project labour content'!$D$1,FALSE))*LabEsc22*1</f>
        <v>1.0024480115846353</v>
      </c>
      <c r="BU347" s="249">
        <f>1+IF(ISNA(VLOOKUP($A347,'Project labour content'!$A$7:$D$255,'Project labour content'!$D$1,FALSE)),VLOOKUP($D347,'Project labour content'!$F$6:$G$15,'Project labour content'!$G$1,FALSE),VLOOKUP($A347,'Project labour content'!$A$7:$D$255,'Project labour content'!$D$1,FALSE))*LabEsc23*1</f>
        <v>1.0049077736248768</v>
      </c>
      <c r="BV347" s="249">
        <f>1+IF(ISNA(VLOOKUP($A347,'Project labour content'!$A$7:$D$255,'Project labour content'!$D$1,FALSE)),VLOOKUP($D347,'Project labour content'!$F$6:$G$15,'Project labour content'!$G$1,FALSE),VLOOKUP($A347,'Project labour content'!$A$7:$D$255,'Project labour content'!$D$1,FALSE))*LabEsc24*1</f>
        <v>1.0072248694667842</v>
      </c>
      <c r="BW347" s="249">
        <f>1+IF(ISNA(VLOOKUP($A347,'Project labour content'!$A$7:$D$255,'Project labour content'!$D$1,FALSE)),VLOOKUP($D347,'Project labour content'!$F$6:$G$15,'Project labour content'!$G$1,FALSE),VLOOKUP($A347,'Project labour content'!$A$7:$D$255,'Project labour content'!$D$1,FALSE))*LabEsc25*1</f>
        <v>1.0103282331643793</v>
      </c>
      <c r="BX347" s="249">
        <f>1+IF(ISNA(VLOOKUP($A347,'Project labour content'!$A$7:$D$255,'Project labour content'!$D$1,FALSE)),VLOOKUP($D347,'Project labour content'!$F$6:$G$15,'Project labour content'!$G$1,FALSE),VLOOKUP($A347,'Project labour content'!$A$7:$D$255,'Project labour content'!$D$1,FALSE))*LabEsc26*1</f>
        <v>1.0137103823674747</v>
      </c>
      <c r="BY347" s="249">
        <f>1+IF(ISNA(VLOOKUP($A347,'Project labour content'!$A$7:$D$255,'Project labour content'!$D$1,FALSE)),VLOOKUP($D347,'Project labour content'!$F$6:$G$15,'Project labour content'!$G$1,FALSE),VLOOKUP($A347,'Project labour content'!$A$7:$D$255,'Project labour content'!$D$1,FALSE))*LabEsc27*1</f>
        <v>1.0158052335508072</v>
      </c>
      <c r="BZ347" s="249">
        <f>1+IF(ISNA(VLOOKUP($A347,'Project labour content'!$A$7:$D$255,'Project labour content'!$D$1,FALSE)),VLOOKUP($D347,'Project labour content'!$F$6:$G$15,'Project labour content'!$G$1,FALSE),VLOOKUP($A347,'Project labour content'!$A$7:$D$255,'Project labour content'!$D$1,FALSE))*LabEsc28*1</f>
        <v>1.0173826564918567</v>
      </c>
      <c r="CA347" s="249">
        <f>1+IF(ISNA(VLOOKUP($A347,'Project labour content'!$A$7:$D$255,'Project labour content'!$D$1,FALSE)),VLOOKUP($D347,'Project labour content'!$F$6:$G$15,'Project labour content'!$G$1,FALSE),VLOOKUP($A347,'Project labour content'!$A$7:$D$255,'Project labour content'!$D$1,FALSE))*LabEsc29*1</f>
        <v>1.0199141048276528</v>
      </c>
      <c r="CB347" s="250" t="str">
        <f>IF(ISNA(VLOOKUP($A347,'Project labour content'!$A$7:$D$255,'Project labour content'!$D$1,FALSE)),"Category","Project")</f>
        <v>Project</v>
      </c>
      <c r="CD347" s="247" t="str">
        <f t="shared" si="71"/>
        <v>15383</v>
      </c>
    </row>
    <row r="348" spans="1:82" x14ac:dyDescent="0.15">
      <c r="A348" s="11" t="s">
        <v>917</v>
      </c>
      <c r="B348" s="11" t="str">
        <f>VLOOKUP($A348,'Incurred Real 2022$'!$A$25:$AC$426,'Incurred Real 2022$'!B$1,FALSE)</f>
        <v>Distribution Centre Fire System Upgrade</v>
      </c>
      <c r="C348" s="11" t="str">
        <f>VLOOKUP($A348,'Incurred Real 2022$'!$A$25:$AC$426,'Incurred Real 2022$'!C$1,FALSE)</f>
        <v>ExAnte</v>
      </c>
      <c r="D348" s="11" t="str">
        <f>VLOOKUP($A348,'Incurred Real 2022$'!$A$25:$AC$426,'Incurred Real 2022$'!D$1,FALSE)</f>
        <v>Facilities</v>
      </c>
      <c r="E348" s="11" t="str">
        <f>VLOOKUP($A348,'Incurred Real 2022$'!$A$25:$AC$426,'Incurred Real 2022$'!E$1,FALSE)</f>
        <v>Active</v>
      </c>
      <c r="F348" s="105" t="str">
        <f>IF(VLOOKUP($A348,'Incurred Real 2022$'!$A$25:$AC$426,'Incurred Real 2022$'!F$1,FALSE)=0,"",VLOOKUP($A348,'Incurred Real 2022$'!$A$25:$AC$426,'Incurred Real 2022$'!F$1,FALSE))</f>
        <v/>
      </c>
      <c r="G348" s="105" t="str">
        <f>IF(VLOOKUP($A348,'Incurred Real 2022$'!$A$25:$AC$426,'Incurred Real 2022$'!G$1,FALSE)=0,"",VLOOKUP($A348,'Incurred Real 2022$'!$A$25:$AC$426,'Incurred Real 2022$'!G$1,FALSE))</f>
        <v/>
      </c>
      <c r="H348" s="105" t="str">
        <f>IF(VLOOKUP($A348,'Incurred Real 2022$'!$A$25:$AC$426,'Incurred Real 2022$'!H$1,FALSE)=0,"",VLOOKUP($A348,'Incurred Real 2022$'!$A$25:$AC$426,'Incurred Real 2022$'!H$1,FALSE))</f>
        <v/>
      </c>
      <c r="I348" s="105" t="str">
        <f>IF(VLOOKUP($A348,'Incurred Real 2022$'!$A$25:$AC$426,'Incurred Real 2022$'!I$1,FALSE)=0,"",VLOOKUP($A348,'Incurred Real 2022$'!$A$25:$AC$426,'Incurred Real 2022$'!I$1,FALSE))</f>
        <v/>
      </c>
      <c r="J348" s="105" t="str">
        <f>IF(VLOOKUP($A348,'Incurred Real 2022$'!$A$25:$AC$426,'Incurred Real 2022$'!J$1,FALSE)=0,"",VLOOKUP($A348,'Incurred Real 2022$'!$A$25:$AC$426,'Incurred Real 2022$'!J$1,FALSE))</f>
        <v/>
      </c>
      <c r="K348" s="105" t="str">
        <f>IF(VLOOKUP($A348,'Incurred Real 2022$'!$A$25:$AC$426,'Incurred Real 2022$'!K$1,FALSE)=0,"",VLOOKUP($A348,'Incurred Real 2022$'!$A$25:$AC$426,'Incurred Real 2022$'!K$1,FALSE))</f>
        <v/>
      </c>
      <c r="L348" s="105" t="str">
        <f>IF(VLOOKUP($A348,'Incurred Real 2022$'!$A$25:$AC$426,'Incurred Real 2022$'!L$1,FALSE)=0,"",VLOOKUP($A348,'Incurred Real 2022$'!$A$25:$AC$426,'Incurred Real 2022$'!L$1,FALSE))</f>
        <v/>
      </c>
      <c r="M348" s="105" t="str">
        <f>IF(VLOOKUP($A348,'Incurred Real 2022$'!$A$25:$AC$426,'Incurred Real 2022$'!M$1,FALSE)=0,"",VLOOKUP($A348,'Incurred Real 2022$'!$A$25:$AC$426,'Incurred Real 2022$'!M$1,FALSE))</f>
        <v/>
      </c>
      <c r="N348" s="105" t="str">
        <f>IF(VLOOKUP($A348,'Incurred Real 2022$'!$A$25:$AC$426,'Incurred Real 2022$'!N$1,FALSE)=0,"",VLOOKUP($A348,'Incurred Real 2022$'!$A$25:$AC$426,'Incurred Real 2022$'!N$1,FALSE))</f>
        <v/>
      </c>
      <c r="O348" s="105" t="str">
        <f>IF(VLOOKUP($A348,'Incurred Real 2022$'!$A$25:$AC$426,'Incurred Real 2022$'!O$1,FALSE)=0,"",VLOOKUP($A348,'Incurred Real 2022$'!$A$25:$AC$426,'Incurred Real 2022$'!O$1,FALSE))</f>
        <v/>
      </c>
      <c r="P348" s="105" t="str">
        <f>IF(VLOOKUP($A348,'Incurred Real 2022$'!$A$25:$AC$426,'Incurred Real 2022$'!P$1,FALSE)=0,"",VLOOKUP($A348,'Incurred Real 2022$'!$A$25:$AC$426,'Incurred Real 2022$'!P$1,FALSE))</f>
        <v/>
      </c>
      <c r="Q348" s="105" t="str">
        <f>IF(VLOOKUP($A348,'Incurred Real 2022$'!$A$25:$AC$426,'Incurred Real 2022$'!Q$1,FALSE)=0,"",VLOOKUP($A348,'Incurred Real 2022$'!$A$25:$AC$426,'Incurred Real 2022$'!Q$1,FALSE))</f>
        <v/>
      </c>
      <c r="R348" s="105" t="str">
        <f>IF(VLOOKUP($A348,'Incurred Real 2022$'!$A$25:$AC$426,'Incurred Real 2022$'!R$1,FALSE)=0,"",VLOOKUP($A348,'Incurred Real 2022$'!$A$25:$AC$426,'Incurred Real 2022$'!R$1,FALSE))</f>
        <v/>
      </c>
      <c r="S348" s="105" t="str">
        <f>IF(VLOOKUP($A348,'Incurred Real 2022$'!$A$25:$AC$426,'Incurred Real 2022$'!S$1,FALSE)=0,"",VLOOKUP($A348,'Incurred Real 2022$'!$A$25:$AC$426,'Incurred Real 2022$'!S$1,FALSE))</f>
        <v/>
      </c>
      <c r="T348" s="105" t="str">
        <f>IF(VLOOKUP($A348,'Incurred Real 2022$'!$A$25:$AC$426,'Incurred Real 2022$'!T$1,FALSE)=0,"",VLOOKUP($A348,'Incurred Real 2022$'!$A$25:$AC$426,'Incurred Real 2022$'!T$1,FALSE))</f>
        <v/>
      </c>
      <c r="U348" s="105" t="str">
        <f>IF(VLOOKUP($A348,'Incurred Real 2022$'!$A$25:$AC$426,'Incurred Real 2022$'!U$1,FALSE)=0,"",VLOOKUP($A348,'Incurred Real 2022$'!$A$25:$AC$426,'Incurred Real 2022$'!U$1,FALSE))</f>
        <v/>
      </c>
      <c r="V348" s="13">
        <f>IF(ISTEXT(VLOOKUP($A348,'Incurred Real 2022$'!$A$25:$AC$426,'Incurred Real 2022$'!V$1,FALSE)),"",(VLOOKUP($A348,'Incurred Real 2022$'!$A$25:$AC$426,'Incurred Real 2022$'!V$1,FALSE))*BT348*Incurred_Nominal!V$15)</f>
        <v>493634.09821102128</v>
      </c>
      <c r="W348" s="13">
        <f>IF(ISTEXT(VLOOKUP($A348,'Incurred Real 2022$'!$A$25:$AC$426,'Incurred Real 2022$'!W$1,FALSE)),"",(VLOOKUP($A348,'Incurred Real 2022$'!$A$25:$AC$426,'Incurred Real 2022$'!W$1,FALSE))*BU348*Incurred_Nominal!W$15)</f>
        <v>1021919.437368763</v>
      </c>
      <c r="X348" s="13" t="str">
        <f>IF(ISTEXT(VLOOKUP($A348,'Incurred Real 2022$'!$A$25:$AC$426,'Incurred Real 2022$'!X$1,FALSE)),"",(VLOOKUP($A348,'Incurred Real 2022$'!$A$25:$AC$426,'Incurred Real 2022$'!X$1,FALSE))*BV348*Incurred_Nominal!X$15)</f>
        <v/>
      </c>
      <c r="Y348" s="13" t="str">
        <f>IF(ISTEXT(VLOOKUP($A348,'Incurred Real 2022$'!$A$25:$AC$426,'Incurred Real 2022$'!Y$1,FALSE)),"",(VLOOKUP($A348,'Incurred Real 2022$'!$A$25:$AC$426,'Incurred Real 2022$'!Y$1,FALSE))*BW348*Incurred_Nominal!Y$15)</f>
        <v/>
      </c>
      <c r="Z348" s="13" t="str">
        <f>IF(ISTEXT(VLOOKUP($A348,'Incurred Real 2022$'!$A$25:$AC$426,'Incurred Real 2022$'!Z$1,FALSE)),"",(VLOOKUP($A348,'Incurred Real 2022$'!$A$25:$AC$426,'Incurred Real 2022$'!Z$1,FALSE))*BX348*Incurred_Nominal!Z$15)</f>
        <v/>
      </c>
      <c r="AA348" s="13" t="str">
        <f>IF(ISTEXT(VLOOKUP($A348,'Incurred Real 2022$'!$A$25:$AC$426,'Incurred Real 2022$'!AA$1,FALSE)),"",(VLOOKUP($A348,'Incurred Real 2022$'!$A$25:$AC$426,'Incurred Real 2022$'!AA$1,FALSE))*BY348*Incurred_Nominal!AA$15)</f>
        <v/>
      </c>
      <c r="AB348" s="13" t="str">
        <f>IF(ISTEXT(VLOOKUP($A348,'Incurred Real 2022$'!$A$25:$AC$426,'Incurred Real 2022$'!AB$1,FALSE)),"",(VLOOKUP($A348,'Incurred Real 2022$'!$A$25:$AC$426,'Incurred Real 2022$'!AB$1,FALSE))*BZ348*Incurred_Nominal!AB$15)</f>
        <v/>
      </c>
      <c r="AC348" s="13" t="str">
        <f>IF(ISTEXT(VLOOKUP($A348,'Incurred Real 2022$'!$A$25:$AC$426,'Incurred Real 2022$'!AC$1,FALSE)),"",(VLOOKUP($A348,'Incurred Real 2022$'!$A$25:$AC$426,'Incurred Real 2022$'!AC$1,FALSE))*CA348*Incurred_Nominal!AC$15)</f>
        <v/>
      </c>
      <c r="AD348" s="232">
        <f t="shared" si="66"/>
        <v>1515553.5355797843</v>
      </c>
      <c r="AE348" s="232">
        <f t="shared" si="67"/>
        <v>1515553.5355797843</v>
      </c>
      <c r="AF348" s="239">
        <f t="shared" si="68"/>
        <v>1719978.2578614473</v>
      </c>
      <c r="AG348" s="237">
        <f t="shared" si="65"/>
        <v>1527647.5709859543</v>
      </c>
      <c r="AH348" s="240">
        <f t="shared" si="72"/>
        <v>1.1258999068426243</v>
      </c>
      <c r="AI348" s="234">
        <f>VLOOKUP($A348,Incurred_Real!$A$25:$AP$479,Incurred_Real!AI$1,FALSE)</f>
        <v>2023</v>
      </c>
      <c r="AJ348" s="235">
        <f>VLOOKUP($A348,Incurred_Real!$A$25:$AP$479,Incurred_Real!AJ$1,FALSE)</f>
        <v>45058</v>
      </c>
      <c r="AK348" s="236">
        <f>VLOOKUP($A348,Incurred_Real!$A$25:$AP$479,Incurred_Real!AK$1,FALSE)</f>
        <v>2023</v>
      </c>
      <c r="AL348" s="235" t="str">
        <f>VLOOKUP($A348,Incurred_Real!$A$25:$AP$479,Incurred_Real!AL$1,FALSE)</f>
        <v/>
      </c>
      <c r="AM348" s="237">
        <f>IF(AL348="Commissioned Extra","",(IF((AD348)=0,0,SUMPRODUCT($F$17:$U$17,F348:U348))+VLOOKUP($A348,Incurred_Real!$A$25:$BS$376,Incurred_Real!$AO$1,FALSE)))</f>
        <v>1545870.6516285988</v>
      </c>
      <c r="AN348" s="232" cm="1">
        <f t="array" ref="AN348">IF(ROUND(AE348,0)=0,0,LOOKUP(2,1/(F348:AC348&lt;&gt;""),F348:AC348))</f>
        <v>1021919.437368763</v>
      </c>
      <c r="AO348" s="232">
        <f t="shared" si="69"/>
        <v>1515553.5355797843</v>
      </c>
      <c r="AP348" s="78"/>
      <c r="AQ348" s="20"/>
      <c r="AR348" s="245">
        <f>VLOOKUP($A348,Incurred_Real!$A$25:$CD$376,Incurred_Real!AR$1,FALSE)</f>
        <v>1</v>
      </c>
      <c r="AS348" s="246">
        <f>VLOOKUP($A348,Incurred_Real!$A$25:$CD$376,Incurred_Real!AS$1,FALSE)</f>
        <v>1</v>
      </c>
      <c r="AT348" s="246">
        <f>VLOOKUP($A348,Incurred_Real!$A$25:$CD$376,Incurred_Real!AT$1,FALSE)</f>
        <v>0</v>
      </c>
      <c r="AU348" s="246">
        <f>VLOOKUP($A348,Incurred_Real!$A$25:$CD$376,Incurred_Real!AU$1,FALSE)</f>
        <v>0</v>
      </c>
      <c r="AV348" s="246">
        <f>VLOOKUP($A348,Incurred_Real!$A$25:$CD$376,Incurred_Real!AV$1,FALSE)</f>
        <v>0</v>
      </c>
      <c r="AW348" s="246">
        <f>VLOOKUP($A348,Incurred_Real!$A$25:$CD$376,Incurred_Real!AW$1,FALSE)</f>
        <v>0</v>
      </c>
      <c r="AX348" s="246">
        <f>VLOOKUP($A348,Incurred_Real!$A$25:$CD$376,Incurred_Real!AX$1,FALSE)</f>
        <v>0</v>
      </c>
      <c r="AY348" s="246">
        <f>VLOOKUP($A348,Incurred_Real!$A$25:$CD$376,Incurred_Real!AY$1,FALSE)</f>
        <v>0</v>
      </c>
      <c r="AZ348" s="246">
        <f>VLOOKUP($A348,Incurred_Real!$A$25:$CD$376,Incurred_Real!AZ$1,FALSE)</f>
        <v>0</v>
      </c>
      <c r="BA348" s="246">
        <f>VLOOKUP($A348,Incurred_Real!$A$25:$CD$376,Incurred_Real!BA$1,FALSE)</f>
        <v>0</v>
      </c>
      <c r="BB348" s="246">
        <f>VLOOKUP($A348,Incurred_Real!$A$25:$CD$376,Incurred_Real!BB$1,FALSE)</f>
        <v>0</v>
      </c>
      <c r="BC348" s="246">
        <f>VLOOKUP($A348,Incurred_Real!$A$25:$CD$376,Incurred_Real!BC$1,FALSE)</f>
        <v>0</v>
      </c>
      <c r="BD348" s="246">
        <f>VLOOKUP($A348,Incurred_Real!$A$25:$CD$376,Incurred_Real!BD$1,FALSE)</f>
        <v>0</v>
      </c>
      <c r="BE348" s="246">
        <f>VLOOKUP($A348,Incurred_Real!$A$25:$CD$376,Incurred_Real!BE$1,FALSE)</f>
        <v>0</v>
      </c>
      <c r="BF348" s="246">
        <f>VLOOKUP($A348,Incurred_Real!$A$25:$CD$376,Incurred_Real!BF$1,FALSE)</f>
        <v>0</v>
      </c>
      <c r="BG348" s="246">
        <f>VLOOKUP($A348,Incurred_Real!$A$25:$CD$376,Incurred_Real!BG$1,FALSE)</f>
        <v>0</v>
      </c>
      <c r="BH348" s="246">
        <f>VLOOKUP($A348,Incurred_Real!$A$25:$CD$376,Incurred_Real!BH$1,FALSE)</f>
        <v>0</v>
      </c>
      <c r="BI348" s="246">
        <f>VLOOKUP($A348,Incurred_Real!$A$25:$CD$376,Incurred_Real!BI$1,FALSE)</f>
        <v>0</v>
      </c>
      <c r="BJ348" s="246">
        <f>VLOOKUP($A348,Incurred_Real!$A$25:$CD$376,Incurred_Real!BJ$1,FALSE)</f>
        <v>0</v>
      </c>
      <c r="BK348" s="246">
        <f>VLOOKUP($A348,Incurred_Real!$A$25:$CD$376,Incurred_Real!BK$1,FALSE)</f>
        <v>0</v>
      </c>
      <c r="BL348" s="246">
        <f>VLOOKUP($A348,Incurred_Real!$A$25:$CD$376,Incurred_Real!BL$1,FALSE)</f>
        <v>0</v>
      </c>
      <c r="BM348" s="246">
        <f>VLOOKUP($A348,Incurred_Real!$A$25:$CD$376,Incurred_Real!BM$1,FALSE)</f>
        <v>0</v>
      </c>
      <c r="BN348" s="246">
        <f>VLOOKUP($A348,Incurred_Real!$A$25:$CD$376,Incurred_Real!BN$1,FALSE)</f>
        <v>0</v>
      </c>
      <c r="BO348" s="246">
        <f>VLOOKUP($A348,Incurred_Real!$A$25:$CD$376,Incurred_Real!BO$1,FALSE)</f>
        <v>0</v>
      </c>
      <c r="BP348" s="246">
        <f>VLOOKUP($A348,Incurred_Real!$A$25:$CD$376,Incurred_Real!BP$1,FALSE)</f>
        <v>0</v>
      </c>
      <c r="BQ348" s="246">
        <f>VLOOKUP($A348,Incurred_Real!$A$25:$CD$376,Incurred_Real!BQ$1,FALSE)</f>
        <v>0</v>
      </c>
      <c r="BR348" s="246">
        <f>VLOOKUP($A348,Incurred_Real!$A$25:$CD$376,Incurred_Real!BR$1,FALSE)</f>
        <v>0</v>
      </c>
      <c r="BS348" s="254">
        <f t="shared" si="70"/>
        <v>1</v>
      </c>
      <c r="BT348" s="249">
        <f>1+IF(ISNA(VLOOKUP($A348,'Project labour content'!$A$7:$D$255,'Project labour content'!$D$1,FALSE)),VLOOKUP($D348,'Project labour content'!$F$6:$G$15,'Project labour content'!$G$1,FALSE),VLOOKUP($A348,'Project labour content'!$A$7:$D$255,'Project labour content'!$D$1,FALSE))*LabEsc22*1</f>
        <v>1.001740428268739</v>
      </c>
      <c r="BU348" s="249">
        <f>1+IF(ISNA(VLOOKUP($A348,'Project labour content'!$A$7:$D$255,'Project labour content'!$D$1,FALSE)),VLOOKUP($D348,'Project labour content'!$F$6:$G$15,'Project labour content'!$G$1,FALSE),VLOOKUP($A348,'Project labour content'!$A$7:$D$255,'Project labour content'!$D$1,FALSE))*LabEsc23*1</f>
        <v>1.0034892105931681</v>
      </c>
      <c r="BV348" s="249">
        <f>1+IF(ISNA(VLOOKUP($A348,'Project labour content'!$A$7:$D$255,'Project labour content'!$D$1,FALSE)),VLOOKUP($D348,'Project labour content'!$F$6:$G$15,'Project labour content'!$G$1,FALSE),VLOOKUP($A348,'Project labour content'!$A$7:$D$255,'Project labour content'!$D$1,FALSE))*LabEsc24*1</f>
        <v>1.0051365635427802</v>
      </c>
      <c r="BW348" s="249">
        <f>1+IF(ISNA(VLOOKUP($A348,'Project labour content'!$A$7:$D$255,'Project labour content'!$D$1,FALSE)),VLOOKUP($D348,'Project labour content'!$F$6:$G$15,'Project labour content'!$G$1,FALSE),VLOOKUP($A348,'Project labour content'!$A$7:$D$255,'Project labour content'!$D$1,FALSE))*LabEsc25*1</f>
        <v>1.0073429182599607</v>
      </c>
      <c r="BX348" s="249">
        <f>1+IF(ISNA(VLOOKUP($A348,'Project labour content'!$A$7:$D$255,'Project labour content'!$D$1,FALSE)),VLOOKUP($D348,'Project labour content'!$F$6:$G$15,'Project labour content'!$G$1,FALSE),VLOOKUP($A348,'Project labour content'!$A$7:$D$255,'Project labour content'!$D$1,FALSE))*LabEsc26*1</f>
        <v>1.0097474771759012</v>
      </c>
      <c r="BY348" s="249">
        <f>1+IF(ISNA(VLOOKUP($A348,'Project labour content'!$A$7:$D$255,'Project labour content'!$D$1,FALSE)),VLOOKUP($D348,'Project labour content'!$F$6:$G$15,'Project labour content'!$G$1,FALSE),VLOOKUP($A348,'Project labour content'!$A$7:$D$255,'Project labour content'!$D$1,FALSE))*LabEsc27*1</f>
        <v>1.0112368239752207</v>
      </c>
      <c r="BZ348" s="249">
        <f>1+IF(ISNA(VLOOKUP($A348,'Project labour content'!$A$7:$D$255,'Project labour content'!$D$1,FALSE)),VLOOKUP($D348,'Project labour content'!$F$6:$G$15,'Project labour content'!$G$1,FALSE),VLOOKUP($A348,'Project labour content'!$A$7:$D$255,'Project labour content'!$D$1,FALSE))*LabEsc28*1</f>
        <v>1.0123583021151084</v>
      </c>
      <c r="CA348" s="249">
        <f>1+IF(ISNA(VLOOKUP($A348,'Project labour content'!$A$7:$D$255,'Project labour content'!$D$1,FALSE)),VLOOKUP($D348,'Project labour content'!$F$6:$G$15,'Project labour content'!$G$1,FALSE),VLOOKUP($A348,'Project labour content'!$A$7:$D$255,'Project labour content'!$D$1,FALSE))*LabEsc29*1</f>
        <v>1.014158050234</v>
      </c>
      <c r="CB348" s="250" t="str">
        <f>IF(ISNA(VLOOKUP($A348,'Project labour content'!$A$7:$D$255,'Project labour content'!$D$1,FALSE)),"Category","Project")</f>
        <v>Project</v>
      </c>
      <c r="CD348" s="247" t="str">
        <f t="shared" si="71"/>
        <v>15391</v>
      </c>
    </row>
    <row r="349" spans="1:82" x14ac:dyDescent="0.15">
      <c r="A349" s="11" t="s">
        <v>954</v>
      </c>
      <c r="B349" s="11" t="str">
        <f>VLOOKUP($A349,'Incurred Real 2022$'!$A$25:$AC$426,'Incurred Real 2022$'!B$1,FALSE)</f>
        <v>Siemens SICAM PAS Gateway Replacement</v>
      </c>
      <c r="C349" s="11" t="str">
        <f>VLOOKUP($A349,'Incurred Real 2022$'!$A$25:$AC$426,'Incurred Real 2022$'!C$1,FALSE)</f>
        <v>ExAnte</v>
      </c>
      <c r="D349" s="11" t="str">
        <f>VLOOKUP($A349,'Incurred Real 2022$'!$A$25:$AC$426,'Incurred Real 2022$'!D$1,FALSE)</f>
        <v>Replacement</v>
      </c>
      <c r="E349" s="11" t="str">
        <f>VLOOKUP($A349,'Incurred Real 2022$'!$A$25:$AC$426,'Incurred Real 2022$'!E$1,FALSE)</f>
        <v>Potential</v>
      </c>
      <c r="F349" s="105" t="str">
        <f>IF(VLOOKUP($A349,'Incurred Real 2022$'!$A$25:$AC$426,'Incurred Real 2022$'!F$1,FALSE)=0,"",VLOOKUP($A349,'Incurred Real 2022$'!$A$25:$AC$426,'Incurred Real 2022$'!F$1,FALSE))</f>
        <v/>
      </c>
      <c r="G349" s="105" t="str">
        <f>IF(VLOOKUP($A349,'Incurred Real 2022$'!$A$25:$AC$426,'Incurred Real 2022$'!G$1,FALSE)=0,"",VLOOKUP($A349,'Incurred Real 2022$'!$A$25:$AC$426,'Incurred Real 2022$'!G$1,FALSE))</f>
        <v/>
      </c>
      <c r="H349" s="105" t="str">
        <f>IF(VLOOKUP($A349,'Incurred Real 2022$'!$A$25:$AC$426,'Incurred Real 2022$'!H$1,FALSE)=0,"",VLOOKUP($A349,'Incurred Real 2022$'!$A$25:$AC$426,'Incurred Real 2022$'!H$1,FALSE))</f>
        <v/>
      </c>
      <c r="I349" s="105" t="str">
        <f>IF(VLOOKUP($A349,'Incurred Real 2022$'!$A$25:$AC$426,'Incurred Real 2022$'!I$1,FALSE)=0,"",VLOOKUP($A349,'Incurred Real 2022$'!$A$25:$AC$426,'Incurred Real 2022$'!I$1,FALSE))</f>
        <v/>
      </c>
      <c r="J349" s="105" t="str">
        <f>IF(VLOOKUP($A349,'Incurred Real 2022$'!$A$25:$AC$426,'Incurred Real 2022$'!J$1,FALSE)=0,"",VLOOKUP($A349,'Incurred Real 2022$'!$A$25:$AC$426,'Incurred Real 2022$'!J$1,FALSE))</f>
        <v/>
      </c>
      <c r="K349" s="105" t="str">
        <f>IF(VLOOKUP($A349,'Incurred Real 2022$'!$A$25:$AC$426,'Incurred Real 2022$'!K$1,FALSE)=0,"",VLOOKUP($A349,'Incurred Real 2022$'!$A$25:$AC$426,'Incurred Real 2022$'!K$1,FALSE))</f>
        <v/>
      </c>
      <c r="L349" s="105" t="str">
        <f>IF(VLOOKUP($A349,'Incurred Real 2022$'!$A$25:$AC$426,'Incurred Real 2022$'!L$1,FALSE)=0,"",VLOOKUP($A349,'Incurred Real 2022$'!$A$25:$AC$426,'Incurred Real 2022$'!L$1,FALSE))</f>
        <v/>
      </c>
      <c r="M349" s="105" t="str">
        <f>IF(VLOOKUP($A349,'Incurred Real 2022$'!$A$25:$AC$426,'Incurred Real 2022$'!M$1,FALSE)=0,"",VLOOKUP($A349,'Incurred Real 2022$'!$A$25:$AC$426,'Incurred Real 2022$'!M$1,FALSE))</f>
        <v/>
      </c>
      <c r="N349" s="105" t="str">
        <f>IF(VLOOKUP($A349,'Incurred Real 2022$'!$A$25:$AC$426,'Incurred Real 2022$'!N$1,FALSE)=0,"",VLOOKUP($A349,'Incurred Real 2022$'!$A$25:$AC$426,'Incurred Real 2022$'!N$1,FALSE))</f>
        <v/>
      </c>
      <c r="O349" s="105" t="str">
        <f>IF(VLOOKUP($A349,'Incurred Real 2022$'!$A$25:$AC$426,'Incurred Real 2022$'!O$1,FALSE)=0,"",VLOOKUP($A349,'Incurred Real 2022$'!$A$25:$AC$426,'Incurred Real 2022$'!O$1,FALSE))</f>
        <v/>
      </c>
      <c r="P349" s="105" t="str">
        <f>IF(VLOOKUP($A349,'Incurred Real 2022$'!$A$25:$AC$426,'Incurred Real 2022$'!P$1,FALSE)=0,"",VLOOKUP($A349,'Incurred Real 2022$'!$A$25:$AC$426,'Incurred Real 2022$'!P$1,FALSE))</f>
        <v/>
      </c>
      <c r="Q349" s="105" t="str">
        <f>IF(VLOOKUP($A349,'Incurred Real 2022$'!$A$25:$AC$426,'Incurred Real 2022$'!Q$1,FALSE)=0,"",VLOOKUP($A349,'Incurred Real 2022$'!$A$25:$AC$426,'Incurred Real 2022$'!Q$1,FALSE))</f>
        <v/>
      </c>
      <c r="R349" s="105" t="str">
        <f>IF(VLOOKUP($A349,'Incurred Real 2022$'!$A$25:$AC$426,'Incurred Real 2022$'!R$1,FALSE)=0,"",VLOOKUP($A349,'Incurred Real 2022$'!$A$25:$AC$426,'Incurred Real 2022$'!R$1,FALSE))</f>
        <v/>
      </c>
      <c r="S349" s="105" t="str">
        <f>IF(VLOOKUP($A349,'Incurred Real 2022$'!$A$25:$AC$426,'Incurred Real 2022$'!S$1,FALSE)=0,"",VLOOKUP($A349,'Incurred Real 2022$'!$A$25:$AC$426,'Incurred Real 2022$'!S$1,FALSE))</f>
        <v/>
      </c>
      <c r="T349" s="105" t="str">
        <f>IF(VLOOKUP($A349,'Incurred Real 2022$'!$A$25:$AC$426,'Incurred Real 2022$'!T$1,FALSE)=0,"",VLOOKUP($A349,'Incurred Real 2022$'!$A$25:$AC$426,'Incurred Real 2022$'!T$1,FALSE))</f>
        <v/>
      </c>
      <c r="U349" s="105" t="str">
        <f>IF(VLOOKUP($A349,'Incurred Real 2022$'!$A$25:$AC$426,'Incurred Real 2022$'!U$1,FALSE)=0,"",VLOOKUP($A349,'Incurred Real 2022$'!$A$25:$AC$426,'Incurred Real 2022$'!U$1,FALSE))</f>
        <v/>
      </c>
      <c r="V349" s="13" t="str">
        <f>IF(ISTEXT(VLOOKUP($A349,'Incurred Real 2022$'!$A$25:$AC$426,'Incurred Real 2022$'!V$1,FALSE)),"",(VLOOKUP($A349,'Incurred Real 2022$'!$A$25:$AC$426,'Incurred Real 2022$'!V$1,FALSE))*BT349*Incurred_Nominal!V$15)</f>
        <v/>
      </c>
      <c r="W349" s="13" t="str">
        <f>IF(ISTEXT(VLOOKUP($A349,'Incurred Real 2022$'!$A$25:$AC$426,'Incurred Real 2022$'!W$1,FALSE)),"",(VLOOKUP($A349,'Incurred Real 2022$'!$A$25:$AC$426,'Incurred Real 2022$'!W$1,FALSE))*BU349*Incurred_Nominal!W$15)</f>
        <v/>
      </c>
      <c r="X349" s="13" t="str">
        <f>IF(ISTEXT(VLOOKUP($A349,'Incurred Real 2022$'!$A$25:$AC$426,'Incurred Real 2022$'!X$1,FALSE)),"",(VLOOKUP($A349,'Incurred Real 2022$'!$A$25:$AC$426,'Incurred Real 2022$'!X$1,FALSE))*BV349*Incurred_Nominal!X$15)</f>
        <v/>
      </c>
      <c r="Y349" s="13" t="str">
        <f>IF(ISTEXT(VLOOKUP($A349,'Incurred Real 2022$'!$A$25:$AC$426,'Incurred Real 2022$'!Y$1,FALSE)),"",(VLOOKUP($A349,'Incurred Real 2022$'!$A$25:$AC$426,'Incurred Real 2022$'!Y$1,FALSE))*BW349*Incurred_Nominal!Y$15)</f>
        <v/>
      </c>
      <c r="Z349" s="13">
        <f>IF(ISTEXT(VLOOKUP($A349,'Incurred Real 2022$'!$A$25:$AC$426,'Incurred Real 2022$'!Z$1,FALSE)),"",(VLOOKUP($A349,'Incurred Real 2022$'!$A$25:$AC$426,'Incurred Real 2022$'!Z$1,FALSE))*BX349*Incurred_Nominal!Z$15)</f>
        <v>1870425.1907300802</v>
      </c>
      <c r="AA349" s="13">
        <f>IF(ISTEXT(VLOOKUP($A349,'Incurred Real 2022$'!$A$25:$AC$426,'Incurred Real 2022$'!AA$1,FALSE)),"",(VLOOKUP($A349,'Incurred Real 2022$'!$A$25:$AC$426,'Incurred Real 2022$'!AA$1,FALSE))*BY349*Incurred_Nominal!AA$15)</f>
        <v>4473568.3643884175</v>
      </c>
      <c r="AB349" s="13" t="str">
        <f>IF(ISTEXT(VLOOKUP($A349,'Incurred Real 2022$'!$A$25:$AC$426,'Incurred Real 2022$'!AB$1,FALSE)),"",(VLOOKUP($A349,'Incurred Real 2022$'!$A$25:$AC$426,'Incurred Real 2022$'!AB$1,FALSE))*BZ349*Incurred_Nominal!AB$15)</f>
        <v/>
      </c>
      <c r="AC349" s="13" t="str">
        <f>IF(ISTEXT(VLOOKUP($A349,'Incurred Real 2022$'!$A$25:$AC$426,'Incurred Real 2022$'!AC$1,FALSE)),"",(VLOOKUP($A349,'Incurred Real 2022$'!$A$25:$AC$426,'Incurred Real 2022$'!AC$1,FALSE))*CA349*Incurred_Nominal!AC$15)</f>
        <v/>
      </c>
      <c r="AD349" s="232">
        <f t="shared" si="66"/>
        <v>6343993.5551184975</v>
      </c>
      <c r="AE349" s="232">
        <f t="shared" si="67"/>
        <v>6343993.5551184975</v>
      </c>
      <c r="AF349" s="239">
        <f t="shared" si="68"/>
        <v>6542216.9699287247</v>
      </c>
      <c r="AG349" s="237">
        <f t="shared" si="65"/>
        <v>6388883.7596960198</v>
      </c>
      <c r="AH349" s="240">
        <f t="shared" si="72"/>
        <v>1.024</v>
      </c>
      <c r="AI349" s="234">
        <f>VLOOKUP($A349,Incurred_Real!$A$25:$AP$479,Incurred_Real!AI$1,FALSE)</f>
        <v>2027</v>
      </c>
      <c r="AJ349" s="235" t="str">
        <f>VLOOKUP($A349,Incurred_Real!$A$25:$AP$479,Incurred_Real!AJ$1,FALSE)</f>
        <v/>
      </c>
      <c r="AK349" s="236">
        <f>VLOOKUP($A349,Incurred_Real!$A$25:$AP$479,Incurred_Real!AK$1,FALSE)</f>
        <v>2027</v>
      </c>
      <c r="AL349" s="235" t="str">
        <f>VLOOKUP($A349,Incurred_Real!$A$25:$AP$479,Incurred_Real!AL$1,FALSE)</f>
        <v/>
      </c>
      <c r="AM349" s="237">
        <f>IF(AL349="Commissioned Extra","",(IF((AD349)=0,0,SUMPRODUCT($F$17:$U$17,F349:U349))+VLOOKUP($A349,Incurred_Real!$A$25:$BS$376,Incurred_Real!$AO$1,FALSE)))</f>
        <v>5879970.3799593495</v>
      </c>
      <c r="AN349" s="232" cm="1">
        <f t="array" ref="AN349">IF(ROUND(AE349,0)=0,0,LOOKUP(2,1/(F349:AC349&lt;&gt;""),F349:AC349))</f>
        <v>4473568.3643884175</v>
      </c>
      <c r="AO349" s="232">
        <f t="shared" si="69"/>
        <v>6343993.5551184975</v>
      </c>
      <c r="AP349" s="78"/>
      <c r="AQ349" s="20"/>
      <c r="AR349" s="245">
        <f>VLOOKUP($A349,Incurred_Real!$A$25:$CD$376,Incurred_Real!AR$1,FALSE)</f>
        <v>1</v>
      </c>
      <c r="AS349" s="246">
        <f>VLOOKUP($A349,Incurred_Real!$A$25:$CD$376,Incurred_Real!AS$1,FALSE)</f>
        <v>0</v>
      </c>
      <c r="AT349" s="246">
        <f>VLOOKUP($A349,Incurred_Real!$A$25:$CD$376,Incurred_Real!AT$1,FALSE)</f>
        <v>0</v>
      </c>
      <c r="AU349" s="246">
        <f>VLOOKUP($A349,Incurred_Real!$A$25:$CD$376,Incurred_Real!AU$1,FALSE)</f>
        <v>0</v>
      </c>
      <c r="AV349" s="246">
        <f>VLOOKUP($A349,Incurred_Real!$A$25:$CD$376,Incurred_Real!AV$1,FALSE)</f>
        <v>0</v>
      </c>
      <c r="AW349" s="246">
        <f>VLOOKUP($A349,Incurred_Real!$A$25:$CD$376,Incurred_Real!AW$1,FALSE)</f>
        <v>0</v>
      </c>
      <c r="AX349" s="246">
        <f>VLOOKUP($A349,Incurred_Real!$A$25:$CD$376,Incurred_Real!AX$1,FALSE)</f>
        <v>0</v>
      </c>
      <c r="AY349" s="246">
        <f>VLOOKUP($A349,Incurred_Real!$A$25:$CD$376,Incurred_Real!AY$1,FALSE)</f>
        <v>0</v>
      </c>
      <c r="AZ349" s="246">
        <f>VLOOKUP($A349,Incurred_Real!$A$25:$CD$376,Incurred_Real!AZ$1,FALSE)</f>
        <v>0</v>
      </c>
      <c r="BA349" s="246">
        <f>VLOOKUP($A349,Incurred_Real!$A$25:$CD$376,Incurred_Real!BA$1,FALSE)</f>
        <v>0</v>
      </c>
      <c r="BB349" s="246">
        <f>VLOOKUP($A349,Incurred_Real!$A$25:$CD$376,Incurred_Real!BB$1,FALSE)</f>
        <v>0</v>
      </c>
      <c r="BC349" s="246">
        <f>VLOOKUP($A349,Incurred_Real!$A$25:$CD$376,Incurred_Real!BC$1,FALSE)</f>
        <v>0</v>
      </c>
      <c r="BD349" s="246">
        <f>VLOOKUP($A349,Incurred_Real!$A$25:$CD$376,Incurred_Real!BD$1,FALSE)</f>
        <v>0</v>
      </c>
      <c r="BE349" s="246">
        <f>VLOOKUP($A349,Incurred_Real!$A$25:$CD$376,Incurred_Real!BE$1,FALSE)</f>
        <v>0</v>
      </c>
      <c r="BF349" s="246">
        <f>VLOOKUP($A349,Incurred_Real!$A$25:$CD$376,Incurred_Real!BF$1,FALSE)</f>
        <v>0</v>
      </c>
      <c r="BG349" s="246">
        <f>VLOOKUP($A349,Incurred_Real!$A$25:$CD$376,Incurred_Real!BG$1,FALSE)</f>
        <v>1</v>
      </c>
      <c r="BH349" s="246">
        <f>VLOOKUP($A349,Incurred_Real!$A$25:$CD$376,Incurred_Real!BH$1,FALSE)</f>
        <v>0</v>
      </c>
      <c r="BI349" s="246">
        <f>VLOOKUP($A349,Incurred_Real!$A$25:$CD$376,Incurred_Real!BI$1,FALSE)</f>
        <v>0</v>
      </c>
      <c r="BJ349" s="246">
        <f>VLOOKUP($A349,Incurred_Real!$A$25:$CD$376,Incurred_Real!BJ$1,FALSE)</f>
        <v>0</v>
      </c>
      <c r="BK349" s="246">
        <f>VLOOKUP($A349,Incurred_Real!$A$25:$CD$376,Incurred_Real!BK$1,FALSE)</f>
        <v>0</v>
      </c>
      <c r="BL349" s="246">
        <f>VLOOKUP($A349,Incurred_Real!$A$25:$CD$376,Incurred_Real!BL$1,FALSE)</f>
        <v>0</v>
      </c>
      <c r="BM349" s="246">
        <f>VLOOKUP($A349,Incurred_Real!$A$25:$CD$376,Incurred_Real!BM$1,FALSE)</f>
        <v>0</v>
      </c>
      <c r="BN349" s="246">
        <f>VLOOKUP($A349,Incurred_Real!$A$25:$CD$376,Incurred_Real!BN$1,FALSE)</f>
        <v>0</v>
      </c>
      <c r="BO349" s="246">
        <f>VLOOKUP($A349,Incurred_Real!$A$25:$CD$376,Incurred_Real!BO$1,FALSE)</f>
        <v>0</v>
      </c>
      <c r="BP349" s="246">
        <f>VLOOKUP($A349,Incurred_Real!$A$25:$CD$376,Incurred_Real!BP$1,FALSE)</f>
        <v>0</v>
      </c>
      <c r="BQ349" s="246">
        <f>VLOOKUP($A349,Incurred_Real!$A$25:$CD$376,Incurred_Real!BQ$1,FALSE)</f>
        <v>0</v>
      </c>
      <c r="BR349" s="246">
        <f>VLOOKUP($A349,Incurred_Real!$A$25:$CD$376,Incurred_Real!BR$1,FALSE)</f>
        <v>0</v>
      </c>
      <c r="BS349" s="254">
        <f t="shared" si="70"/>
        <v>1</v>
      </c>
      <c r="BT349" s="249">
        <f>1+IF(ISNA(VLOOKUP($A349,'Project labour content'!$A$7:$D$255,'Project labour content'!$D$1,FALSE)),VLOOKUP($D349,'Project labour content'!$F$6:$G$15,'Project labour content'!$G$1,FALSE),VLOOKUP($A349,'Project labour content'!$A$7:$D$255,'Project labour content'!$D$1,FALSE))*LabEsc22*1</f>
        <v>1.0011842424782154</v>
      </c>
      <c r="BU349" s="249">
        <f>1+IF(ISNA(VLOOKUP($A349,'Project labour content'!$A$7:$D$255,'Project labour content'!$D$1,FALSE)),VLOOKUP($D349,'Project labour content'!$F$6:$G$15,'Project labour content'!$G$1,FALSE),VLOOKUP($A349,'Project labour content'!$A$7:$D$255,'Project labour content'!$D$1,FALSE))*LabEsc23*1</f>
        <v>1.0023741693203261</v>
      </c>
      <c r="BV349" s="249">
        <f>1+IF(ISNA(VLOOKUP($A349,'Project labour content'!$A$7:$D$255,'Project labour content'!$D$1,FALSE)),VLOOKUP($D349,'Project labour content'!$F$6:$G$15,'Project labour content'!$G$1,FALSE),VLOOKUP($A349,'Project labour content'!$A$7:$D$255,'Project labour content'!$D$1,FALSE))*LabEsc24*1</f>
        <v>1.0034950804055944</v>
      </c>
      <c r="BW349" s="249">
        <f>1+IF(ISNA(VLOOKUP($A349,'Project labour content'!$A$7:$D$255,'Project labour content'!$D$1,FALSE)),VLOOKUP($D349,'Project labour content'!$F$6:$G$15,'Project labour content'!$G$1,FALSE),VLOOKUP($A349,'Project labour content'!$A$7:$D$255,'Project labour content'!$D$1,FALSE))*LabEsc25*1</f>
        <v>1.0049963539857973</v>
      </c>
      <c r="BX349" s="249">
        <f>1+IF(ISNA(VLOOKUP($A349,'Project labour content'!$A$7:$D$255,'Project labour content'!$D$1,FALSE)),VLOOKUP($D349,'Project labour content'!$F$6:$G$15,'Project labour content'!$G$1,FALSE),VLOOKUP($A349,'Project labour content'!$A$7:$D$255,'Project labour content'!$D$1,FALSE))*LabEsc26*1</f>
        <v>1.0066324919759548</v>
      </c>
      <c r="BY349" s="249">
        <f>1+IF(ISNA(VLOOKUP($A349,'Project labour content'!$A$7:$D$255,'Project labour content'!$D$1,FALSE)),VLOOKUP($D349,'Project labour content'!$F$6:$G$15,'Project labour content'!$G$1,FALSE),VLOOKUP($A349,'Project labour content'!$A$7:$D$255,'Project labour content'!$D$1,FALSE))*LabEsc27*1</f>
        <v>1.0076458906757049</v>
      </c>
      <c r="BZ349" s="249">
        <f>1+IF(ISNA(VLOOKUP($A349,'Project labour content'!$A$7:$D$255,'Project labour content'!$D$1,FALSE)),VLOOKUP($D349,'Project labour content'!$F$6:$G$15,'Project labour content'!$G$1,FALSE),VLOOKUP($A349,'Project labour content'!$A$7:$D$255,'Project labour content'!$D$1,FALSE))*LabEsc28*1</f>
        <v>1.0084089798966165</v>
      </c>
      <c r="CA349" s="249">
        <f>1+IF(ISNA(VLOOKUP($A349,'Project labour content'!$A$7:$D$255,'Project labour content'!$D$1,FALSE)),VLOOKUP($D349,'Project labour content'!$F$6:$G$15,'Project labour content'!$G$1,FALSE),VLOOKUP($A349,'Project labour content'!$A$7:$D$255,'Project labour content'!$D$1,FALSE))*LabEsc29*1</f>
        <v>1.0096335854783356</v>
      </c>
      <c r="CB349" s="250" t="str">
        <f>IF(ISNA(VLOOKUP($A349,'Project labour content'!$A$7:$D$255,'Project labour content'!$D$1,FALSE)),"Category","Project")</f>
        <v>Project</v>
      </c>
      <c r="CD349" s="247" t="str">
        <f t="shared" si="71"/>
        <v>15393</v>
      </c>
    </row>
    <row r="350" spans="1:82" x14ac:dyDescent="0.15">
      <c r="A350" s="11" t="s">
        <v>955</v>
      </c>
      <c r="B350" s="11" t="str">
        <f>VLOOKUP($A350,'Incurred Real 2022$'!$A$25:$AC$426,'Incurred Real 2022$'!B$1,FALSE)</f>
        <v>Invensys C50 RTU Upgrades</v>
      </c>
      <c r="C350" s="11" t="str">
        <f>VLOOKUP($A350,'Incurred Real 2022$'!$A$25:$AC$426,'Incurred Real 2022$'!C$1,FALSE)</f>
        <v>ExAnte</v>
      </c>
      <c r="D350" s="11" t="str">
        <f>VLOOKUP($A350,'Incurred Real 2022$'!$A$25:$AC$426,'Incurred Real 2022$'!D$1,FALSE)</f>
        <v>Replacement</v>
      </c>
      <c r="E350" s="11" t="str">
        <f>VLOOKUP($A350,'Incurred Real 2022$'!$A$25:$AC$426,'Incurred Real 2022$'!E$1,FALSE)</f>
        <v>Potential</v>
      </c>
      <c r="F350" s="105" t="str">
        <f>IF(VLOOKUP($A350,'Incurred Real 2022$'!$A$25:$AC$426,'Incurred Real 2022$'!F$1,FALSE)=0,"",VLOOKUP($A350,'Incurred Real 2022$'!$A$25:$AC$426,'Incurred Real 2022$'!F$1,FALSE))</f>
        <v/>
      </c>
      <c r="G350" s="105" t="str">
        <f>IF(VLOOKUP($A350,'Incurred Real 2022$'!$A$25:$AC$426,'Incurred Real 2022$'!G$1,FALSE)=0,"",VLOOKUP($A350,'Incurred Real 2022$'!$A$25:$AC$426,'Incurred Real 2022$'!G$1,FALSE))</f>
        <v/>
      </c>
      <c r="H350" s="105" t="str">
        <f>IF(VLOOKUP($A350,'Incurred Real 2022$'!$A$25:$AC$426,'Incurred Real 2022$'!H$1,FALSE)=0,"",VLOOKUP($A350,'Incurred Real 2022$'!$A$25:$AC$426,'Incurred Real 2022$'!H$1,FALSE))</f>
        <v/>
      </c>
      <c r="I350" s="105" t="str">
        <f>IF(VLOOKUP($A350,'Incurred Real 2022$'!$A$25:$AC$426,'Incurred Real 2022$'!I$1,FALSE)=0,"",VLOOKUP($A350,'Incurred Real 2022$'!$A$25:$AC$426,'Incurred Real 2022$'!I$1,FALSE))</f>
        <v/>
      </c>
      <c r="J350" s="105" t="str">
        <f>IF(VLOOKUP($A350,'Incurred Real 2022$'!$A$25:$AC$426,'Incurred Real 2022$'!J$1,FALSE)=0,"",VLOOKUP($A350,'Incurred Real 2022$'!$A$25:$AC$426,'Incurred Real 2022$'!J$1,FALSE))</f>
        <v/>
      </c>
      <c r="K350" s="105" t="str">
        <f>IF(VLOOKUP($A350,'Incurred Real 2022$'!$A$25:$AC$426,'Incurred Real 2022$'!K$1,FALSE)=0,"",VLOOKUP($A350,'Incurred Real 2022$'!$A$25:$AC$426,'Incurred Real 2022$'!K$1,FALSE))</f>
        <v/>
      </c>
      <c r="L350" s="105" t="str">
        <f>IF(VLOOKUP($A350,'Incurred Real 2022$'!$A$25:$AC$426,'Incurred Real 2022$'!L$1,FALSE)=0,"",VLOOKUP($A350,'Incurred Real 2022$'!$A$25:$AC$426,'Incurred Real 2022$'!L$1,FALSE))</f>
        <v/>
      </c>
      <c r="M350" s="105" t="str">
        <f>IF(VLOOKUP($A350,'Incurred Real 2022$'!$A$25:$AC$426,'Incurred Real 2022$'!M$1,FALSE)=0,"",VLOOKUP($A350,'Incurred Real 2022$'!$A$25:$AC$426,'Incurred Real 2022$'!M$1,FALSE))</f>
        <v/>
      </c>
      <c r="N350" s="105" t="str">
        <f>IF(VLOOKUP($A350,'Incurred Real 2022$'!$A$25:$AC$426,'Incurred Real 2022$'!N$1,FALSE)=0,"",VLOOKUP($A350,'Incurred Real 2022$'!$A$25:$AC$426,'Incurred Real 2022$'!N$1,FALSE))</f>
        <v/>
      </c>
      <c r="O350" s="105" t="str">
        <f>IF(VLOOKUP($A350,'Incurred Real 2022$'!$A$25:$AC$426,'Incurred Real 2022$'!O$1,FALSE)=0,"",VLOOKUP($A350,'Incurred Real 2022$'!$A$25:$AC$426,'Incurred Real 2022$'!O$1,FALSE))</f>
        <v/>
      </c>
      <c r="P350" s="105" t="str">
        <f>IF(VLOOKUP($A350,'Incurred Real 2022$'!$A$25:$AC$426,'Incurred Real 2022$'!P$1,FALSE)=0,"",VLOOKUP($A350,'Incurred Real 2022$'!$A$25:$AC$426,'Incurred Real 2022$'!P$1,FALSE))</f>
        <v/>
      </c>
      <c r="Q350" s="105" t="str">
        <f>IF(VLOOKUP($A350,'Incurred Real 2022$'!$A$25:$AC$426,'Incurred Real 2022$'!Q$1,FALSE)=0,"",VLOOKUP($A350,'Incurred Real 2022$'!$A$25:$AC$426,'Incurred Real 2022$'!Q$1,FALSE))</f>
        <v/>
      </c>
      <c r="R350" s="105" t="str">
        <f>IF(VLOOKUP($A350,'Incurred Real 2022$'!$A$25:$AC$426,'Incurred Real 2022$'!R$1,FALSE)=0,"",VLOOKUP($A350,'Incurred Real 2022$'!$A$25:$AC$426,'Incurred Real 2022$'!R$1,FALSE))</f>
        <v/>
      </c>
      <c r="S350" s="105" t="str">
        <f>IF(VLOOKUP($A350,'Incurred Real 2022$'!$A$25:$AC$426,'Incurred Real 2022$'!S$1,FALSE)=0,"",VLOOKUP($A350,'Incurred Real 2022$'!$A$25:$AC$426,'Incurred Real 2022$'!S$1,FALSE))</f>
        <v/>
      </c>
      <c r="T350" s="105" t="str">
        <f>IF(VLOOKUP($A350,'Incurred Real 2022$'!$A$25:$AC$426,'Incurred Real 2022$'!T$1,FALSE)=0,"",VLOOKUP($A350,'Incurred Real 2022$'!$A$25:$AC$426,'Incurred Real 2022$'!T$1,FALSE))</f>
        <v/>
      </c>
      <c r="U350" s="105" t="str">
        <f>IF(VLOOKUP($A350,'Incurred Real 2022$'!$A$25:$AC$426,'Incurred Real 2022$'!U$1,FALSE)=0,"",VLOOKUP($A350,'Incurred Real 2022$'!$A$25:$AC$426,'Incurred Real 2022$'!U$1,FALSE))</f>
        <v/>
      </c>
      <c r="V350" s="13" t="str">
        <f>IF(ISTEXT(VLOOKUP($A350,'Incurred Real 2022$'!$A$25:$AC$426,'Incurred Real 2022$'!V$1,FALSE)),"",(VLOOKUP($A350,'Incurred Real 2022$'!$A$25:$AC$426,'Incurred Real 2022$'!V$1,FALSE))*BT350*Incurred_Nominal!V$15)</f>
        <v/>
      </c>
      <c r="W350" s="13" t="str">
        <f>IF(ISTEXT(VLOOKUP($A350,'Incurred Real 2022$'!$A$25:$AC$426,'Incurred Real 2022$'!W$1,FALSE)),"",(VLOOKUP($A350,'Incurred Real 2022$'!$A$25:$AC$426,'Incurred Real 2022$'!W$1,FALSE))*BU350*Incurred_Nominal!W$15)</f>
        <v/>
      </c>
      <c r="X350" s="13" t="str">
        <f>IF(ISTEXT(VLOOKUP($A350,'Incurred Real 2022$'!$A$25:$AC$426,'Incurred Real 2022$'!X$1,FALSE)),"",(VLOOKUP($A350,'Incurred Real 2022$'!$A$25:$AC$426,'Incurred Real 2022$'!X$1,FALSE))*BV350*Incurred_Nominal!X$15)</f>
        <v/>
      </c>
      <c r="Y350" s="13">
        <f>IF(ISTEXT(VLOOKUP($A350,'Incurred Real 2022$'!$A$25:$AC$426,'Incurred Real 2022$'!Y$1,FALSE)),"",(VLOOKUP($A350,'Incurred Real 2022$'!$A$25:$AC$426,'Incurred Real 2022$'!Y$1,FALSE))*BW350*Incurred_Nominal!Y$15)</f>
        <v>714809.5689819071</v>
      </c>
      <c r="Z350" s="13">
        <f>IF(ISTEXT(VLOOKUP($A350,'Incurred Real 2022$'!$A$25:$AC$426,'Incurred Real 2022$'!Z$1,FALSE)),"",(VLOOKUP($A350,'Incurred Real 2022$'!$A$25:$AC$426,'Incurred Real 2022$'!Z$1,FALSE))*BX350*Incurred_Nominal!Z$15)</f>
        <v>2126397.904997617</v>
      </c>
      <c r="AA350" s="13">
        <f>IF(ISTEXT(VLOOKUP($A350,'Incurred Real 2022$'!$A$25:$AC$426,'Incurred Real 2022$'!AA$1,FALSE)),"",(VLOOKUP($A350,'Incurred Real 2022$'!$A$25:$AC$426,'Incurred Real 2022$'!AA$1,FALSE))*BY350*Incurred_Nominal!AA$15)</f>
        <v>2254942.5561458166</v>
      </c>
      <c r="AB350" s="13">
        <f>IF(ISTEXT(VLOOKUP($A350,'Incurred Real 2022$'!$A$25:$AC$426,'Incurred Real 2022$'!AB$1,FALSE)),"",(VLOOKUP($A350,'Incurred Real 2022$'!$A$25:$AC$426,'Incurred Real 2022$'!AB$1,FALSE))*BZ350*Incurred_Nominal!AB$15)</f>
        <v>2387963.8605755391</v>
      </c>
      <c r="AC350" s="13" t="str">
        <f>IF(ISTEXT(VLOOKUP($A350,'Incurred Real 2022$'!$A$25:$AC$426,'Incurred Real 2022$'!AC$1,FALSE)),"",(VLOOKUP($A350,'Incurred Real 2022$'!$A$25:$AC$426,'Incurred Real 2022$'!AC$1,FALSE))*CA350*Incurred_Nominal!AC$15)</f>
        <v/>
      </c>
      <c r="AD350" s="232">
        <f t="shared" si="66"/>
        <v>7484113.8907008795</v>
      </c>
      <c r="AE350" s="232">
        <f t="shared" si="67"/>
        <v>7484113.8907008795</v>
      </c>
      <c r="AF350" s="239">
        <f t="shared" si="68"/>
        <v>7694235.7781109223</v>
      </c>
      <c r="AG350" s="237">
        <f t="shared" si="65"/>
        <v>7694235.7781109223</v>
      </c>
      <c r="AH350" s="240">
        <f t="shared" si="72"/>
        <v>1</v>
      </c>
      <c r="AI350" s="234">
        <f>VLOOKUP($A350,Incurred_Real!$A$25:$AP$479,Incurred_Real!AI$1,FALSE)</f>
        <v>2028</v>
      </c>
      <c r="AJ350" s="235" t="str">
        <f>VLOOKUP($A350,Incurred_Real!$A$25:$AP$479,Incurred_Real!AJ$1,FALSE)</f>
        <v/>
      </c>
      <c r="AK350" s="236">
        <f>VLOOKUP($A350,Incurred_Real!$A$25:$AP$479,Incurred_Real!AK$1,FALSE)</f>
        <v>2028</v>
      </c>
      <c r="AL350" s="235" t="str">
        <f>VLOOKUP($A350,Incurred_Real!$A$25:$AP$479,Incurred_Real!AL$1,FALSE)</f>
        <v/>
      </c>
      <c r="AM350" s="237">
        <f>IF(AL350="Commissioned Extra","",(IF((AD350)=0,0,SUMPRODUCT($F$17:$U$17,F350:U350))+VLOOKUP($A350,Incurred_Real!$A$25:$BS$376,Incurred_Real!$AO$1,FALSE)))</f>
        <v>6915374.2041375022</v>
      </c>
      <c r="AN350" s="232" cm="1">
        <f t="array" ref="AN350">IF(ROUND(AE350,0)=0,0,LOOKUP(2,1/(F350:AC350&lt;&gt;""),F350:AC350))</f>
        <v>2387963.8605755391</v>
      </c>
      <c r="AO350" s="232">
        <f t="shared" si="69"/>
        <v>7484113.8907008795</v>
      </c>
      <c r="AP350" s="78"/>
      <c r="AQ350" s="20"/>
      <c r="AR350" s="245">
        <f>VLOOKUP($A350,Incurred_Real!$A$25:$CD$376,Incurred_Real!AR$1,FALSE)</f>
        <v>1</v>
      </c>
      <c r="AS350" s="246">
        <f>VLOOKUP($A350,Incurred_Real!$A$25:$CD$376,Incurred_Real!AS$1,FALSE)</f>
        <v>0</v>
      </c>
      <c r="AT350" s="246">
        <f>VLOOKUP($A350,Incurred_Real!$A$25:$CD$376,Incurred_Real!AT$1,FALSE)</f>
        <v>0</v>
      </c>
      <c r="AU350" s="246">
        <f>VLOOKUP($A350,Incurred_Real!$A$25:$CD$376,Incurred_Real!AU$1,FALSE)</f>
        <v>0</v>
      </c>
      <c r="AV350" s="246">
        <f>VLOOKUP($A350,Incurred_Real!$A$25:$CD$376,Incurred_Real!AV$1,FALSE)</f>
        <v>0</v>
      </c>
      <c r="AW350" s="246">
        <f>VLOOKUP($A350,Incurred_Real!$A$25:$CD$376,Incurred_Real!AW$1,FALSE)</f>
        <v>0</v>
      </c>
      <c r="AX350" s="246">
        <f>VLOOKUP($A350,Incurred_Real!$A$25:$CD$376,Incurred_Real!AX$1,FALSE)</f>
        <v>0</v>
      </c>
      <c r="AY350" s="246">
        <f>VLOOKUP($A350,Incurred_Real!$A$25:$CD$376,Incurred_Real!AY$1,FALSE)</f>
        <v>0</v>
      </c>
      <c r="AZ350" s="246">
        <f>VLOOKUP($A350,Incurred_Real!$A$25:$CD$376,Incurred_Real!AZ$1,FALSE)</f>
        <v>0</v>
      </c>
      <c r="BA350" s="246">
        <f>VLOOKUP($A350,Incurred_Real!$A$25:$CD$376,Incurred_Real!BA$1,FALSE)</f>
        <v>0</v>
      </c>
      <c r="BB350" s="246">
        <f>VLOOKUP($A350,Incurred_Real!$A$25:$CD$376,Incurred_Real!BB$1,FALSE)</f>
        <v>0</v>
      </c>
      <c r="BC350" s="246">
        <f>VLOOKUP($A350,Incurred_Real!$A$25:$CD$376,Incurred_Real!BC$1,FALSE)</f>
        <v>0</v>
      </c>
      <c r="BD350" s="246">
        <f>VLOOKUP($A350,Incurred_Real!$A$25:$CD$376,Incurred_Real!BD$1,FALSE)</f>
        <v>0</v>
      </c>
      <c r="BE350" s="246">
        <f>VLOOKUP($A350,Incurred_Real!$A$25:$CD$376,Incurred_Real!BE$1,FALSE)</f>
        <v>0</v>
      </c>
      <c r="BF350" s="246">
        <f>VLOOKUP($A350,Incurred_Real!$A$25:$CD$376,Incurred_Real!BF$1,FALSE)</f>
        <v>0</v>
      </c>
      <c r="BG350" s="246">
        <f>VLOOKUP($A350,Incurred_Real!$A$25:$CD$376,Incurred_Real!BG$1,FALSE)</f>
        <v>1</v>
      </c>
      <c r="BH350" s="246">
        <f>VLOOKUP($A350,Incurred_Real!$A$25:$CD$376,Incurred_Real!BH$1,FALSE)</f>
        <v>0</v>
      </c>
      <c r="BI350" s="246">
        <f>VLOOKUP($A350,Incurred_Real!$A$25:$CD$376,Incurred_Real!BI$1,FALSE)</f>
        <v>0</v>
      </c>
      <c r="BJ350" s="246">
        <f>VLOOKUP($A350,Incurred_Real!$A$25:$CD$376,Incurred_Real!BJ$1,FALSE)</f>
        <v>0</v>
      </c>
      <c r="BK350" s="246">
        <f>VLOOKUP($A350,Incurred_Real!$A$25:$CD$376,Incurred_Real!BK$1,FALSE)</f>
        <v>0</v>
      </c>
      <c r="BL350" s="246">
        <f>VLOOKUP($A350,Incurred_Real!$A$25:$CD$376,Incurred_Real!BL$1,FALSE)</f>
        <v>0</v>
      </c>
      <c r="BM350" s="246">
        <f>VLOOKUP($A350,Incurred_Real!$A$25:$CD$376,Incurred_Real!BM$1,FALSE)</f>
        <v>0</v>
      </c>
      <c r="BN350" s="246">
        <f>VLOOKUP($A350,Incurred_Real!$A$25:$CD$376,Incurred_Real!BN$1,FALSE)</f>
        <v>0</v>
      </c>
      <c r="BO350" s="246">
        <f>VLOOKUP($A350,Incurred_Real!$A$25:$CD$376,Incurred_Real!BO$1,FALSE)</f>
        <v>0</v>
      </c>
      <c r="BP350" s="246">
        <f>VLOOKUP($A350,Incurred_Real!$A$25:$CD$376,Incurred_Real!BP$1,FALSE)</f>
        <v>0</v>
      </c>
      <c r="BQ350" s="246">
        <f>VLOOKUP($A350,Incurred_Real!$A$25:$CD$376,Incurred_Real!BQ$1,FALSE)</f>
        <v>0</v>
      </c>
      <c r="BR350" s="246">
        <f>VLOOKUP($A350,Incurred_Real!$A$25:$CD$376,Incurred_Real!BR$1,FALSE)</f>
        <v>0</v>
      </c>
      <c r="BS350" s="254">
        <f t="shared" si="70"/>
        <v>1</v>
      </c>
      <c r="BT350" s="249">
        <f>1+IF(ISNA(VLOOKUP($A350,'Project labour content'!$A$7:$D$255,'Project labour content'!$D$1,FALSE)),VLOOKUP($D350,'Project labour content'!$F$6:$G$15,'Project labour content'!$G$1,FALSE),VLOOKUP($A350,'Project labour content'!$A$7:$D$255,'Project labour content'!$D$1,FALSE))*LabEsc22*1</f>
        <v>1.0012681839055833</v>
      </c>
      <c r="BU350" s="249">
        <f>1+IF(ISNA(VLOOKUP($A350,'Project labour content'!$A$7:$D$255,'Project labour content'!$D$1,FALSE)),VLOOKUP($D350,'Project labour content'!$F$6:$G$15,'Project labour content'!$G$1,FALSE),VLOOKUP($A350,'Project labour content'!$A$7:$D$255,'Project labour content'!$D$1,FALSE))*LabEsc23*1</f>
        <v>1.0025424550939135</v>
      </c>
      <c r="BV350" s="249">
        <f>1+IF(ISNA(VLOOKUP($A350,'Project labour content'!$A$7:$D$255,'Project labour content'!$D$1,FALSE)),VLOOKUP($D350,'Project labour content'!$F$6:$G$15,'Project labour content'!$G$1,FALSE),VLOOKUP($A350,'Project labour content'!$A$7:$D$255,'Project labour content'!$D$1,FALSE))*LabEsc24*1</f>
        <v>1.0037428185533206</v>
      </c>
      <c r="BW350" s="249">
        <f>1+IF(ISNA(VLOOKUP($A350,'Project labour content'!$A$7:$D$255,'Project labour content'!$D$1,FALSE)),VLOOKUP($D350,'Project labour content'!$F$6:$G$15,'Project labour content'!$G$1,FALSE),VLOOKUP($A350,'Project labour content'!$A$7:$D$255,'Project labour content'!$D$1,FALSE))*LabEsc25*1</f>
        <v>1.0053505053466196</v>
      </c>
      <c r="BX350" s="249">
        <f>1+IF(ISNA(VLOOKUP($A350,'Project labour content'!$A$7:$D$255,'Project labour content'!$D$1,FALSE)),VLOOKUP($D350,'Project labour content'!$F$6:$G$15,'Project labour content'!$G$1,FALSE),VLOOKUP($A350,'Project labour content'!$A$7:$D$255,'Project labour content'!$D$1,FALSE))*LabEsc26*1</f>
        <v>1.0071026160035168</v>
      </c>
      <c r="BY350" s="249">
        <f>1+IF(ISNA(VLOOKUP($A350,'Project labour content'!$A$7:$D$255,'Project labour content'!$D$1,FALSE)),VLOOKUP($D350,'Project labour content'!$F$6:$G$15,'Project labour content'!$G$1,FALSE),VLOOKUP($A350,'Project labour content'!$A$7:$D$255,'Project labour content'!$D$1,FALSE))*LabEsc27*1</f>
        <v>1.0081878463888503</v>
      </c>
      <c r="BZ350" s="249">
        <f>1+IF(ISNA(VLOOKUP($A350,'Project labour content'!$A$7:$D$255,'Project labour content'!$D$1,FALSE)),VLOOKUP($D350,'Project labour content'!$F$6:$G$15,'Project labour content'!$G$1,FALSE),VLOOKUP($A350,'Project labour content'!$A$7:$D$255,'Project labour content'!$D$1,FALSE))*LabEsc28*1</f>
        <v>1.0090050248690066</v>
      </c>
      <c r="CA350" s="249">
        <f>1+IF(ISNA(VLOOKUP($A350,'Project labour content'!$A$7:$D$255,'Project labour content'!$D$1,FALSE)),VLOOKUP($D350,'Project labour content'!$F$6:$G$15,'Project labour content'!$G$1,FALSE),VLOOKUP($A350,'Project labour content'!$A$7:$D$255,'Project labour content'!$D$1,FALSE))*LabEsc29*1</f>
        <v>1.0103164328939611</v>
      </c>
      <c r="CB350" s="250" t="str">
        <f>IF(ISNA(VLOOKUP($A350,'Project labour content'!$A$7:$D$255,'Project labour content'!$D$1,FALSE)),"Category","Project")</f>
        <v>Project</v>
      </c>
      <c r="CD350" s="247" t="str">
        <f t="shared" si="71"/>
        <v>15394</v>
      </c>
    </row>
    <row r="351" spans="1:82" x14ac:dyDescent="0.15">
      <c r="A351" s="11" t="s">
        <v>962</v>
      </c>
      <c r="B351" s="11" t="str">
        <f>VLOOKUP($A351,'Incurred Real 2022$'!$A$25:$AC$426,'Incurred Real 2022$'!B$1,FALSE)</f>
        <v>Battery Charger Unit Asset Replacement 2024-2028</v>
      </c>
      <c r="C351" s="11" t="str">
        <f>VLOOKUP($A351,'Incurred Real 2022$'!$A$25:$AC$426,'Incurred Real 2022$'!C$1,FALSE)</f>
        <v>ExAnte</v>
      </c>
      <c r="D351" s="11" t="str">
        <f>VLOOKUP($A351,'Incurred Real 2022$'!$A$25:$AC$426,'Incurred Real 2022$'!D$1,FALSE)</f>
        <v>Replacement</v>
      </c>
      <c r="E351" s="11" t="str">
        <f>VLOOKUP($A351,'Incurred Real 2022$'!$A$25:$AC$426,'Incurred Real 2022$'!E$1,FALSE)</f>
        <v>Potential</v>
      </c>
      <c r="F351" s="105" t="str">
        <f>IF(VLOOKUP($A351,'Incurred Real 2022$'!$A$25:$AC$426,'Incurred Real 2022$'!F$1,FALSE)=0,"",VLOOKUP($A351,'Incurred Real 2022$'!$A$25:$AC$426,'Incurred Real 2022$'!F$1,FALSE))</f>
        <v/>
      </c>
      <c r="G351" s="105" t="str">
        <f>IF(VLOOKUP($A351,'Incurred Real 2022$'!$A$25:$AC$426,'Incurred Real 2022$'!G$1,FALSE)=0,"",VLOOKUP($A351,'Incurred Real 2022$'!$A$25:$AC$426,'Incurred Real 2022$'!G$1,FALSE))</f>
        <v/>
      </c>
      <c r="H351" s="105" t="str">
        <f>IF(VLOOKUP($A351,'Incurred Real 2022$'!$A$25:$AC$426,'Incurred Real 2022$'!H$1,FALSE)=0,"",VLOOKUP($A351,'Incurred Real 2022$'!$A$25:$AC$426,'Incurred Real 2022$'!H$1,FALSE))</f>
        <v/>
      </c>
      <c r="I351" s="105" t="str">
        <f>IF(VLOOKUP($A351,'Incurred Real 2022$'!$A$25:$AC$426,'Incurred Real 2022$'!I$1,FALSE)=0,"",VLOOKUP($A351,'Incurred Real 2022$'!$A$25:$AC$426,'Incurred Real 2022$'!I$1,FALSE))</f>
        <v/>
      </c>
      <c r="J351" s="105" t="str">
        <f>IF(VLOOKUP($A351,'Incurred Real 2022$'!$A$25:$AC$426,'Incurred Real 2022$'!J$1,FALSE)=0,"",VLOOKUP($A351,'Incurred Real 2022$'!$A$25:$AC$426,'Incurred Real 2022$'!J$1,FALSE))</f>
        <v/>
      </c>
      <c r="K351" s="105" t="str">
        <f>IF(VLOOKUP($A351,'Incurred Real 2022$'!$A$25:$AC$426,'Incurred Real 2022$'!K$1,FALSE)=0,"",VLOOKUP($A351,'Incurred Real 2022$'!$A$25:$AC$426,'Incurred Real 2022$'!K$1,FALSE))</f>
        <v/>
      </c>
      <c r="L351" s="105" t="str">
        <f>IF(VLOOKUP($A351,'Incurred Real 2022$'!$A$25:$AC$426,'Incurred Real 2022$'!L$1,FALSE)=0,"",VLOOKUP($A351,'Incurred Real 2022$'!$A$25:$AC$426,'Incurred Real 2022$'!L$1,FALSE))</f>
        <v/>
      </c>
      <c r="M351" s="105" t="str">
        <f>IF(VLOOKUP($A351,'Incurred Real 2022$'!$A$25:$AC$426,'Incurred Real 2022$'!M$1,FALSE)=0,"",VLOOKUP($A351,'Incurred Real 2022$'!$A$25:$AC$426,'Incurred Real 2022$'!M$1,FALSE))</f>
        <v/>
      </c>
      <c r="N351" s="105" t="str">
        <f>IF(VLOOKUP($A351,'Incurred Real 2022$'!$A$25:$AC$426,'Incurred Real 2022$'!N$1,FALSE)=0,"",VLOOKUP($A351,'Incurred Real 2022$'!$A$25:$AC$426,'Incurred Real 2022$'!N$1,FALSE))</f>
        <v/>
      </c>
      <c r="O351" s="105" t="str">
        <f>IF(VLOOKUP($A351,'Incurred Real 2022$'!$A$25:$AC$426,'Incurred Real 2022$'!O$1,FALSE)=0,"",VLOOKUP($A351,'Incurred Real 2022$'!$A$25:$AC$426,'Incurred Real 2022$'!O$1,FALSE))</f>
        <v/>
      </c>
      <c r="P351" s="105" t="str">
        <f>IF(VLOOKUP($A351,'Incurred Real 2022$'!$A$25:$AC$426,'Incurred Real 2022$'!P$1,FALSE)=0,"",VLOOKUP($A351,'Incurred Real 2022$'!$A$25:$AC$426,'Incurred Real 2022$'!P$1,FALSE))</f>
        <v/>
      </c>
      <c r="Q351" s="105" t="str">
        <f>IF(VLOOKUP($A351,'Incurred Real 2022$'!$A$25:$AC$426,'Incurred Real 2022$'!Q$1,FALSE)=0,"",VLOOKUP($A351,'Incurred Real 2022$'!$A$25:$AC$426,'Incurred Real 2022$'!Q$1,FALSE))</f>
        <v/>
      </c>
      <c r="R351" s="105" t="str">
        <f>IF(VLOOKUP($A351,'Incurred Real 2022$'!$A$25:$AC$426,'Incurred Real 2022$'!R$1,FALSE)=0,"",VLOOKUP($A351,'Incurred Real 2022$'!$A$25:$AC$426,'Incurred Real 2022$'!R$1,FALSE))</f>
        <v/>
      </c>
      <c r="S351" s="105" t="str">
        <f>IF(VLOOKUP($A351,'Incurred Real 2022$'!$A$25:$AC$426,'Incurred Real 2022$'!S$1,FALSE)=0,"",VLOOKUP($A351,'Incurred Real 2022$'!$A$25:$AC$426,'Incurred Real 2022$'!S$1,FALSE))</f>
        <v/>
      </c>
      <c r="T351" s="105" t="str">
        <f>IF(VLOOKUP($A351,'Incurred Real 2022$'!$A$25:$AC$426,'Incurred Real 2022$'!T$1,FALSE)=0,"",VLOOKUP($A351,'Incurred Real 2022$'!$A$25:$AC$426,'Incurred Real 2022$'!T$1,FALSE))</f>
        <v/>
      </c>
      <c r="U351" s="105" t="str">
        <f>IF(VLOOKUP($A351,'Incurred Real 2022$'!$A$25:$AC$426,'Incurred Real 2022$'!U$1,FALSE)=0,"",VLOOKUP($A351,'Incurred Real 2022$'!$A$25:$AC$426,'Incurred Real 2022$'!U$1,FALSE))</f>
        <v/>
      </c>
      <c r="V351" s="13" t="str">
        <f>IF(ISTEXT(VLOOKUP($A351,'Incurred Real 2022$'!$A$25:$AC$426,'Incurred Real 2022$'!V$1,FALSE)),"",(VLOOKUP($A351,'Incurred Real 2022$'!$A$25:$AC$426,'Incurred Real 2022$'!V$1,FALSE))*BT351*Incurred_Nominal!V$15)</f>
        <v/>
      </c>
      <c r="W351" s="13" t="str">
        <f>IF(ISTEXT(VLOOKUP($A351,'Incurred Real 2022$'!$A$25:$AC$426,'Incurred Real 2022$'!W$1,FALSE)),"",(VLOOKUP($A351,'Incurred Real 2022$'!$A$25:$AC$426,'Incurred Real 2022$'!W$1,FALSE))*BU351*Incurred_Nominal!W$15)</f>
        <v/>
      </c>
      <c r="X351" s="13">
        <f>IF(ISTEXT(VLOOKUP($A351,'Incurred Real 2022$'!$A$25:$AC$426,'Incurred Real 2022$'!X$1,FALSE)),"",(VLOOKUP($A351,'Incurred Real 2022$'!$A$25:$AC$426,'Incurred Real 2022$'!X$1,FALSE))*BV351*Incurred_Nominal!X$15)</f>
        <v>154752.93947117019</v>
      </c>
      <c r="Y351" s="13">
        <f>IF(ISTEXT(VLOOKUP($A351,'Incurred Real 2022$'!$A$25:$AC$426,'Incurred Real 2022$'!Y$1,FALSE)),"",(VLOOKUP($A351,'Incurred Real 2022$'!$A$25:$AC$426,'Incurred Real 2022$'!Y$1,FALSE))*BW351*Incurred_Nominal!Y$15)</f>
        <v>159353.59255491686</v>
      </c>
      <c r="Z351" s="13">
        <f>IF(ISTEXT(VLOOKUP($A351,'Incurred Real 2022$'!$A$25:$AC$426,'Incurred Real 2022$'!Z$1,FALSE)),"",(VLOOKUP($A351,'Incurred Real 2022$'!$A$25:$AC$426,'Incurred Real 2022$'!Z$1,FALSE))*BX351*Incurred_Nominal!Z$15)</f>
        <v>163487.31276515123</v>
      </c>
      <c r="AA351" s="13">
        <f>IF(ISTEXT(VLOOKUP($A351,'Incurred Real 2022$'!$A$25:$AC$426,'Incurred Real 2022$'!AA$1,FALSE)),"",(VLOOKUP($A351,'Incurred Real 2022$'!$A$25:$AC$426,'Incurred Real 2022$'!AA$1,FALSE))*BY351*Incurred_Nominal!AA$15)</f>
        <v>167607.13988141064</v>
      </c>
      <c r="AB351" s="13">
        <f>IF(ISTEXT(VLOOKUP($A351,'Incurred Real 2022$'!$A$25:$AC$426,'Incurred Real 2022$'!AB$1,FALSE)),"",(VLOOKUP($A351,'Incurred Real 2022$'!$A$25:$AC$426,'Incurred Real 2022$'!AB$1,FALSE))*BZ351*Incurred_Nominal!AB$15)</f>
        <v>172439.10736319059</v>
      </c>
      <c r="AC351" s="13" t="str">
        <f>IF(ISTEXT(VLOOKUP($A351,'Incurred Real 2022$'!$A$25:$AC$426,'Incurred Real 2022$'!AC$1,FALSE)),"",(VLOOKUP($A351,'Incurred Real 2022$'!$A$25:$AC$426,'Incurred Real 2022$'!AC$1,FALSE))*CA351*Incurred_Nominal!AC$15)</f>
        <v/>
      </c>
      <c r="AD351" s="232">
        <f t="shared" si="66"/>
        <v>817640.09203583957</v>
      </c>
      <c r="AE351" s="232">
        <f t="shared" si="67"/>
        <v>817640.09203583957</v>
      </c>
      <c r="AF351" s="239">
        <f t="shared" si="68"/>
        <v>856754.96458372276</v>
      </c>
      <c r="AG351" s="237">
        <f t="shared" si="65"/>
        <v>856754.96458372276</v>
      </c>
      <c r="AH351" s="240">
        <f t="shared" si="72"/>
        <v>1</v>
      </c>
      <c r="AI351" s="234">
        <f>VLOOKUP($A351,Incurred_Real!$A$25:$AP$479,Incurred_Real!AI$1,FALSE)</f>
        <v>2028</v>
      </c>
      <c r="AJ351" s="235" t="str">
        <f>VLOOKUP($A351,Incurred_Real!$A$25:$AP$479,Incurred_Real!AJ$1,FALSE)</f>
        <v/>
      </c>
      <c r="AK351" s="236">
        <f>VLOOKUP($A351,Incurred_Real!$A$25:$AP$479,Incurred_Real!AK$1,FALSE)</f>
        <v>2028</v>
      </c>
      <c r="AL351" s="235" t="str">
        <f>VLOOKUP($A351,Incurred_Real!$A$25:$AP$479,Incurred_Real!AL$1,FALSE)</f>
        <v/>
      </c>
      <c r="AM351" s="237">
        <f>IF(AL351="Commissioned Extra","",(IF((AD351)=0,0,SUMPRODUCT($F$17:$U$17,F351:U351))+VLOOKUP($A351,Incurred_Real!$A$25:$BS$376,Incurred_Real!$AO$1,FALSE)))</f>
        <v>770028.54503162333</v>
      </c>
      <c r="AN351" s="232" cm="1">
        <f t="array" ref="AN351">IF(ROUND(AE351,0)=0,0,LOOKUP(2,1/(F351:AC351&lt;&gt;""),F351:AC351))</f>
        <v>172439.10736319059</v>
      </c>
      <c r="AO351" s="232">
        <f t="shared" si="69"/>
        <v>817640.09203583957</v>
      </c>
      <c r="AP351" s="78"/>
      <c r="AQ351" s="20"/>
      <c r="AR351" s="245">
        <f>VLOOKUP($A351,Incurred_Real!$A$25:$CD$376,Incurred_Real!AR$1,FALSE)</f>
        <v>1</v>
      </c>
      <c r="AS351" s="246">
        <f>VLOOKUP($A351,Incurred_Real!$A$25:$CD$376,Incurred_Real!AS$1,FALSE)</f>
        <v>0</v>
      </c>
      <c r="AT351" s="246">
        <f>VLOOKUP($A351,Incurred_Real!$A$25:$CD$376,Incurred_Real!AT$1,FALSE)</f>
        <v>0</v>
      </c>
      <c r="AU351" s="246">
        <f>VLOOKUP($A351,Incurred_Real!$A$25:$CD$376,Incurred_Real!AU$1,FALSE)</f>
        <v>0</v>
      </c>
      <c r="AV351" s="246">
        <f>VLOOKUP($A351,Incurred_Real!$A$25:$CD$376,Incurred_Real!AV$1,FALSE)</f>
        <v>0</v>
      </c>
      <c r="AW351" s="246">
        <f>VLOOKUP($A351,Incurred_Real!$A$25:$CD$376,Incurred_Real!AW$1,FALSE)</f>
        <v>0</v>
      </c>
      <c r="AX351" s="246">
        <f>VLOOKUP($A351,Incurred_Real!$A$25:$CD$376,Incurred_Real!AX$1,FALSE)</f>
        <v>0</v>
      </c>
      <c r="AY351" s="246">
        <f>VLOOKUP($A351,Incurred_Real!$A$25:$CD$376,Incurred_Real!AY$1,FALSE)</f>
        <v>0</v>
      </c>
      <c r="AZ351" s="246">
        <f>VLOOKUP($A351,Incurred_Real!$A$25:$CD$376,Incurred_Real!AZ$1,FALSE)</f>
        <v>0</v>
      </c>
      <c r="BA351" s="246">
        <f>VLOOKUP($A351,Incurred_Real!$A$25:$CD$376,Incurred_Real!BA$1,FALSE)</f>
        <v>0</v>
      </c>
      <c r="BB351" s="246">
        <f>VLOOKUP($A351,Incurred_Real!$A$25:$CD$376,Incurred_Real!BB$1,FALSE)</f>
        <v>0</v>
      </c>
      <c r="BC351" s="246">
        <f>VLOOKUP($A351,Incurred_Real!$A$25:$CD$376,Incurred_Real!BC$1,FALSE)</f>
        <v>0</v>
      </c>
      <c r="BD351" s="246">
        <f>VLOOKUP($A351,Incurred_Real!$A$25:$CD$376,Incurred_Real!BD$1,FALSE)</f>
        <v>0</v>
      </c>
      <c r="BE351" s="246">
        <f>VLOOKUP($A351,Incurred_Real!$A$25:$CD$376,Incurred_Real!BE$1,FALSE)</f>
        <v>0</v>
      </c>
      <c r="BF351" s="246">
        <f>VLOOKUP($A351,Incurred_Real!$A$25:$CD$376,Incurred_Real!BF$1,FALSE)</f>
        <v>0</v>
      </c>
      <c r="BG351" s="246">
        <f>VLOOKUP($A351,Incurred_Real!$A$25:$CD$376,Incurred_Real!BG$1,FALSE)</f>
        <v>1</v>
      </c>
      <c r="BH351" s="246">
        <f>VLOOKUP($A351,Incurred_Real!$A$25:$CD$376,Incurred_Real!BH$1,FALSE)</f>
        <v>0</v>
      </c>
      <c r="BI351" s="246">
        <f>VLOOKUP($A351,Incurred_Real!$A$25:$CD$376,Incurred_Real!BI$1,FALSE)</f>
        <v>0</v>
      </c>
      <c r="BJ351" s="246">
        <f>VLOOKUP($A351,Incurred_Real!$A$25:$CD$376,Incurred_Real!BJ$1,FALSE)</f>
        <v>0</v>
      </c>
      <c r="BK351" s="246">
        <f>VLOOKUP($A351,Incurred_Real!$A$25:$CD$376,Incurred_Real!BK$1,FALSE)</f>
        <v>0</v>
      </c>
      <c r="BL351" s="246">
        <f>VLOOKUP($A351,Incurred_Real!$A$25:$CD$376,Incurred_Real!BL$1,FALSE)</f>
        <v>0</v>
      </c>
      <c r="BM351" s="246">
        <f>VLOOKUP($A351,Incurred_Real!$A$25:$CD$376,Incurred_Real!BM$1,FALSE)</f>
        <v>0</v>
      </c>
      <c r="BN351" s="246">
        <f>VLOOKUP($A351,Incurred_Real!$A$25:$CD$376,Incurred_Real!BN$1,FALSE)</f>
        <v>0</v>
      </c>
      <c r="BO351" s="246">
        <f>VLOOKUP($A351,Incurred_Real!$A$25:$CD$376,Incurred_Real!BO$1,FALSE)</f>
        <v>0</v>
      </c>
      <c r="BP351" s="246">
        <f>VLOOKUP($A351,Incurred_Real!$A$25:$CD$376,Incurred_Real!BP$1,FALSE)</f>
        <v>0</v>
      </c>
      <c r="BQ351" s="246">
        <f>VLOOKUP($A351,Incurred_Real!$A$25:$CD$376,Incurred_Real!BQ$1,FALSE)</f>
        <v>0</v>
      </c>
      <c r="BR351" s="246">
        <f>VLOOKUP($A351,Incurred_Real!$A$25:$CD$376,Incurred_Real!BR$1,FALSE)</f>
        <v>0</v>
      </c>
      <c r="BS351" s="254">
        <f t="shared" si="70"/>
        <v>1</v>
      </c>
      <c r="BT351" s="249">
        <f>1+IF(ISNA(VLOOKUP($A351,'Project labour content'!$A$7:$D$255,'Project labour content'!$D$1,FALSE)),VLOOKUP($D351,'Project labour content'!$F$6:$G$15,'Project labour content'!$G$1,FALSE),VLOOKUP($A351,'Project labour content'!$A$7:$D$255,'Project labour content'!$D$1,FALSE))*LabEsc22*1</f>
        <v>1.0013796429496256</v>
      </c>
      <c r="BU351" s="249">
        <f>1+IF(ISNA(VLOOKUP($A351,'Project labour content'!$A$7:$D$255,'Project labour content'!$D$1,FALSE)),VLOOKUP($D351,'Project labour content'!$F$6:$G$15,'Project labour content'!$G$1,FALSE),VLOOKUP($A351,'Project labour content'!$A$7:$D$255,'Project labour content'!$D$1,FALSE))*LabEsc23*1</f>
        <v>1.0027659081854092</v>
      </c>
      <c r="BV351" s="249">
        <f>1+IF(ISNA(VLOOKUP($A351,'Project labour content'!$A$7:$D$255,'Project labour content'!$D$1,FALSE)),VLOOKUP($D351,'Project labour content'!$F$6:$G$15,'Project labour content'!$G$1,FALSE),VLOOKUP($A351,'Project labour content'!$A$7:$D$255,'Project labour content'!$D$1,FALSE))*LabEsc24*1</f>
        <v>1.0040717700375175</v>
      </c>
      <c r="BW351" s="249">
        <f>1+IF(ISNA(VLOOKUP($A351,'Project labour content'!$A$7:$D$255,'Project labour content'!$D$1,FALSE)),VLOOKUP($D351,'Project labour content'!$F$6:$G$15,'Project labour content'!$G$1,FALSE),VLOOKUP($A351,'Project labour content'!$A$7:$D$255,'Project labour content'!$D$1,FALSE))*LabEsc25*1</f>
        <v>1.0058207543447746</v>
      </c>
      <c r="BX351" s="249">
        <f>1+IF(ISNA(VLOOKUP($A351,'Project labour content'!$A$7:$D$255,'Project labour content'!$D$1,FALSE)),VLOOKUP($D351,'Project labour content'!$F$6:$G$15,'Project labour content'!$G$1,FALSE),VLOOKUP($A351,'Project labour content'!$A$7:$D$255,'Project labour content'!$D$1,FALSE))*LabEsc26*1</f>
        <v>1.0077268557423</v>
      </c>
      <c r="BY351" s="249">
        <f>1+IF(ISNA(VLOOKUP($A351,'Project labour content'!$A$7:$D$255,'Project labour content'!$D$1,FALSE)),VLOOKUP($D351,'Project labour content'!$F$6:$G$15,'Project labour content'!$G$1,FALSE),VLOOKUP($A351,'Project labour content'!$A$7:$D$255,'Project labour content'!$D$1,FALSE))*LabEsc27*1</f>
        <v>1.0089074656232906</v>
      </c>
      <c r="BZ351" s="249">
        <f>1+IF(ISNA(VLOOKUP($A351,'Project labour content'!$A$7:$D$255,'Project labour content'!$D$1,FALSE)),VLOOKUP($D351,'Project labour content'!$F$6:$G$15,'Project labour content'!$G$1,FALSE),VLOOKUP($A351,'Project labour content'!$A$7:$D$255,'Project labour content'!$D$1,FALSE))*LabEsc28*1</f>
        <v>1.0097964648636764</v>
      </c>
      <c r="CA351" s="249">
        <f>1+IF(ISNA(VLOOKUP($A351,'Project labour content'!$A$7:$D$255,'Project labour content'!$D$1,FALSE)),VLOOKUP($D351,'Project labour content'!$F$6:$G$15,'Project labour content'!$G$1,FALSE),VLOOKUP($A351,'Project labour content'!$A$7:$D$255,'Project labour content'!$D$1,FALSE))*LabEsc29*1</f>
        <v>1.0112231308446475</v>
      </c>
      <c r="CB351" s="250" t="str">
        <f>IF(ISNA(VLOOKUP($A351,'Project labour content'!$A$7:$D$255,'Project labour content'!$D$1,FALSE)),"Category","Project")</f>
        <v>Project</v>
      </c>
      <c r="CD351" s="247" t="str">
        <f t="shared" si="71"/>
        <v>15396</v>
      </c>
    </row>
    <row r="352" spans="1:82" x14ac:dyDescent="0.15">
      <c r="A352" s="11" t="s">
        <v>963</v>
      </c>
      <c r="B352" s="11" t="str">
        <f>VLOOKUP($A352,'Incurred Real 2022$'!$A$25:$AC$426,'Incurred Real 2022$'!B$1,FALSE)</f>
        <v>Isolator Unit Asset Replacement 2024-2028</v>
      </c>
      <c r="C352" s="11" t="str">
        <f>VLOOKUP($A352,'Incurred Real 2022$'!$A$25:$AC$426,'Incurred Real 2022$'!C$1,FALSE)</f>
        <v>ExAnte</v>
      </c>
      <c r="D352" s="11" t="str">
        <f>VLOOKUP($A352,'Incurred Real 2022$'!$A$25:$AC$426,'Incurred Real 2022$'!D$1,FALSE)</f>
        <v>Replacement</v>
      </c>
      <c r="E352" s="11" t="str">
        <f>VLOOKUP($A352,'Incurred Real 2022$'!$A$25:$AC$426,'Incurred Real 2022$'!E$1,FALSE)</f>
        <v>Proposed</v>
      </c>
      <c r="F352" s="105" t="str">
        <f>IF(VLOOKUP($A352,'Incurred Real 2022$'!$A$25:$AC$426,'Incurred Real 2022$'!F$1,FALSE)=0,"",VLOOKUP($A352,'Incurred Real 2022$'!$A$25:$AC$426,'Incurred Real 2022$'!F$1,FALSE))</f>
        <v/>
      </c>
      <c r="G352" s="105" t="str">
        <f>IF(VLOOKUP($A352,'Incurred Real 2022$'!$A$25:$AC$426,'Incurred Real 2022$'!G$1,FALSE)=0,"",VLOOKUP($A352,'Incurred Real 2022$'!$A$25:$AC$426,'Incurred Real 2022$'!G$1,FALSE))</f>
        <v/>
      </c>
      <c r="H352" s="105" t="str">
        <f>IF(VLOOKUP($A352,'Incurred Real 2022$'!$A$25:$AC$426,'Incurred Real 2022$'!H$1,FALSE)=0,"",VLOOKUP($A352,'Incurred Real 2022$'!$A$25:$AC$426,'Incurred Real 2022$'!H$1,FALSE))</f>
        <v/>
      </c>
      <c r="I352" s="105" t="str">
        <f>IF(VLOOKUP($A352,'Incurred Real 2022$'!$A$25:$AC$426,'Incurred Real 2022$'!I$1,FALSE)=0,"",VLOOKUP($A352,'Incurred Real 2022$'!$A$25:$AC$426,'Incurred Real 2022$'!I$1,FALSE))</f>
        <v/>
      </c>
      <c r="J352" s="105" t="str">
        <f>IF(VLOOKUP($A352,'Incurred Real 2022$'!$A$25:$AC$426,'Incurred Real 2022$'!J$1,FALSE)=0,"",VLOOKUP($A352,'Incurred Real 2022$'!$A$25:$AC$426,'Incurred Real 2022$'!J$1,FALSE))</f>
        <v/>
      </c>
      <c r="K352" s="105" t="str">
        <f>IF(VLOOKUP($A352,'Incurred Real 2022$'!$A$25:$AC$426,'Incurred Real 2022$'!K$1,FALSE)=0,"",VLOOKUP($A352,'Incurred Real 2022$'!$A$25:$AC$426,'Incurred Real 2022$'!K$1,FALSE))</f>
        <v/>
      </c>
      <c r="L352" s="105" t="str">
        <f>IF(VLOOKUP($A352,'Incurred Real 2022$'!$A$25:$AC$426,'Incurred Real 2022$'!L$1,FALSE)=0,"",VLOOKUP($A352,'Incurred Real 2022$'!$A$25:$AC$426,'Incurred Real 2022$'!L$1,FALSE))</f>
        <v/>
      </c>
      <c r="M352" s="105" t="str">
        <f>IF(VLOOKUP($A352,'Incurred Real 2022$'!$A$25:$AC$426,'Incurred Real 2022$'!M$1,FALSE)=0,"",VLOOKUP($A352,'Incurred Real 2022$'!$A$25:$AC$426,'Incurred Real 2022$'!M$1,FALSE))</f>
        <v/>
      </c>
      <c r="N352" s="105" t="str">
        <f>IF(VLOOKUP($A352,'Incurred Real 2022$'!$A$25:$AC$426,'Incurred Real 2022$'!N$1,FALSE)=0,"",VLOOKUP($A352,'Incurred Real 2022$'!$A$25:$AC$426,'Incurred Real 2022$'!N$1,FALSE))</f>
        <v/>
      </c>
      <c r="O352" s="105" t="str">
        <f>IF(VLOOKUP($A352,'Incurred Real 2022$'!$A$25:$AC$426,'Incurred Real 2022$'!O$1,FALSE)=0,"",VLOOKUP($A352,'Incurred Real 2022$'!$A$25:$AC$426,'Incurred Real 2022$'!O$1,FALSE))</f>
        <v/>
      </c>
      <c r="P352" s="105" t="str">
        <f>IF(VLOOKUP($A352,'Incurred Real 2022$'!$A$25:$AC$426,'Incurred Real 2022$'!P$1,FALSE)=0,"",VLOOKUP($A352,'Incurred Real 2022$'!$A$25:$AC$426,'Incurred Real 2022$'!P$1,FALSE))</f>
        <v/>
      </c>
      <c r="Q352" s="105" t="str">
        <f>IF(VLOOKUP($A352,'Incurred Real 2022$'!$A$25:$AC$426,'Incurred Real 2022$'!Q$1,FALSE)=0,"",VLOOKUP($A352,'Incurred Real 2022$'!$A$25:$AC$426,'Incurred Real 2022$'!Q$1,FALSE))</f>
        <v/>
      </c>
      <c r="R352" s="105" t="str">
        <f>IF(VLOOKUP($A352,'Incurred Real 2022$'!$A$25:$AC$426,'Incurred Real 2022$'!R$1,FALSE)=0,"",VLOOKUP($A352,'Incurred Real 2022$'!$A$25:$AC$426,'Incurred Real 2022$'!R$1,FALSE))</f>
        <v/>
      </c>
      <c r="S352" s="105" t="str">
        <f>IF(VLOOKUP($A352,'Incurred Real 2022$'!$A$25:$AC$426,'Incurred Real 2022$'!S$1,FALSE)=0,"",VLOOKUP($A352,'Incurred Real 2022$'!$A$25:$AC$426,'Incurred Real 2022$'!S$1,FALSE))</f>
        <v/>
      </c>
      <c r="T352" s="105" t="str">
        <f>IF(VLOOKUP($A352,'Incurred Real 2022$'!$A$25:$AC$426,'Incurred Real 2022$'!T$1,FALSE)=0,"",VLOOKUP($A352,'Incurred Real 2022$'!$A$25:$AC$426,'Incurred Real 2022$'!T$1,FALSE))</f>
        <v/>
      </c>
      <c r="U352" s="105" t="str">
        <f>IF(VLOOKUP($A352,'Incurred Real 2022$'!$A$25:$AC$426,'Incurred Real 2022$'!U$1,FALSE)=0,"",VLOOKUP($A352,'Incurred Real 2022$'!$A$25:$AC$426,'Incurred Real 2022$'!U$1,FALSE))</f>
        <v/>
      </c>
      <c r="V352" s="13" t="str">
        <f>IF(ISTEXT(VLOOKUP($A352,'Incurred Real 2022$'!$A$25:$AC$426,'Incurred Real 2022$'!V$1,FALSE)),"",(VLOOKUP($A352,'Incurred Real 2022$'!$A$25:$AC$426,'Incurred Real 2022$'!V$1,FALSE))*BT352*Incurred_Nominal!V$15)</f>
        <v/>
      </c>
      <c r="W352" s="13" t="str">
        <f>IF(ISTEXT(VLOOKUP($A352,'Incurred Real 2022$'!$A$25:$AC$426,'Incurred Real 2022$'!W$1,FALSE)),"",(VLOOKUP($A352,'Incurred Real 2022$'!$A$25:$AC$426,'Incurred Real 2022$'!W$1,FALSE))*BU352*Incurred_Nominal!W$15)</f>
        <v/>
      </c>
      <c r="X352" s="13">
        <f>IF(ISTEXT(VLOOKUP($A352,'Incurred Real 2022$'!$A$25:$AC$426,'Incurred Real 2022$'!X$1,FALSE)),"",(VLOOKUP($A352,'Incurred Real 2022$'!$A$25:$AC$426,'Incurred Real 2022$'!X$1,FALSE))*BV352*Incurred_Nominal!X$15)</f>
        <v>4377131.406848046</v>
      </c>
      <c r="Y352" s="13">
        <f>IF(ISTEXT(VLOOKUP($A352,'Incurred Real 2022$'!$A$25:$AC$426,'Incurred Real 2022$'!Y$1,FALSE)),"",(VLOOKUP($A352,'Incurred Real 2022$'!$A$25:$AC$426,'Incurred Real 2022$'!Y$1,FALSE))*BW352*Incurred_Nominal!Y$15)</f>
        <v>6730094.4309535855</v>
      </c>
      <c r="Z352" s="13">
        <f>IF(ISTEXT(VLOOKUP($A352,'Incurred Real 2022$'!$A$25:$AC$426,'Incurred Real 2022$'!Z$1,FALSE)),"",(VLOOKUP($A352,'Incurred Real 2022$'!$A$25:$AC$426,'Incurred Real 2022$'!Z$1,FALSE))*BX352*Incurred_Nominal!Z$15)</f>
        <v>9198971.2040300779</v>
      </c>
      <c r="AA352" s="13">
        <f>IF(ISTEXT(VLOOKUP($A352,'Incurred Real 2022$'!$A$25:$AC$426,'Incurred Real 2022$'!AA$1,FALSE)),"",(VLOOKUP($A352,'Incurred Real 2022$'!$A$25:$AC$426,'Incurred Real 2022$'!AA$1,FALSE))*BY352*Incurred_Nominal!AA$15)</f>
        <v>9426183.4771744497</v>
      </c>
      <c r="AB352" s="13">
        <f>IF(ISTEXT(VLOOKUP($A352,'Incurred Real 2022$'!$A$25:$AC$426,'Incurred Real 2022$'!AB$1,FALSE)),"",(VLOOKUP($A352,'Incurred Real 2022$'!$A$25:$AC$426,'Incurred Real 2022$'!AB$1,FALSE))*BZ352*Incurred_Nominal!AB$15)</f>
        <v>16900406.676165245</v>
      </c>
      <c r="AC352" s="13" t="str">
        <f>IF(ISTEXT(VLOOKUP($A352,'Incurred Real 2022$'!$A$25:$AC$426,'Incurred Real 2022$'!AC$1,FALSE)),"",(VLOOKUP($A352,'Incurred Real 2022$'!$A$25:$AC$426,'Incurred Real 2022$'!AC$1,FALSE))*CA352*Incurred_Nominal!AC$15)</f>
        <v/>
      </c>
      <c r="AD352" s="232">
        <f t="shared" si="66"/>
        <v>46632787.195171401</v>
      </c>
      <c r="AE352" s="232">
        <f t="shared" si="67"/>
        <v>46632787.195171401</v>
      </c>
      <c r="AF352" s="239">
        <f t="shared" si="68"/>
        <v>48237729.734146222</v>
      </c>
      <c r="AG352" s="237">
        <f t="shared" si="65"/>
        <v>48237729.734146222</v>
      </c>
      <c r="AH352" s="240">
        <f t="shared" si="72"/>
        <v>1</v>
      </c>
      <c r="AI352" s="234">
        <f>VLOOKUP($A352,Incurred_Real!$A$25:$AP$479,Incurred_Real!AI$1,FALSE)</f>
        <v>2028</v>
      </c>
      <c r="AJ352" s="235" t="str">
        <f>VLOOKUP($A352,Incurred_Real!$A$25:$AP$479,Incurred_Real!AJ$1,FALSE)</f>
        <v/>
      </c>
      <c r="AK352" s="236">
        <f>VLOOKUP($A352,Incurred_Real!$A$25:$AP$479,Incurred_Real!AK$1,FALSE)</f>
        <v>2028</v>
      </c>
      <c r="AL352" s="235" t="str">
        <f>VLOOKUP($A352,Incurred_Real!$A$25:$AP$479,Incurred_Real!AL$1,FALSE)</f>
        <v/>
      </c>
      <c r="AM352" s="237">
        <f>IF(AL352="Commissioned Extra","",(IF((AD352)=0,0,SUMPRODUCT($F$17:$U$17,F352:U352))+VLOOKUP($A352,Incurred_Real!$A$25:$BS$376,Incurred_Real!$AO$1,FALSE)))</f>
        <v>43354786.815692276</v>
      </c>
      <c r="AN352" s="232" cm="1">
        <f t="array" ref="AN352">IF(ROUND(AE352,0)=0,0,LOOKUP(2,1/(F352:AC352&lt;&gt;""),F352:AC352))</f>
        <v>16900406.676165245</v>
      </c>
      <c r="AO352" s="232">
        <f t="shared" si="69"/>
        <v>46632787.195171401</v>
      </c>
      <c r="AP352" s="78"/>
      <c r="AQ352" s="20"/>
      <c r="AR352" s="245">
        <f>VLOOKUP($A352,Incurred_Real!$A$25:$CD$376,Incurred_Real!AR$1,FALSE)</f>
        <v>1</v>
      </c>
      <c r="AS352" s="246">
        <f>VLOOKUP($A352,Incurred_Real!$A$25:$CD$376,Incurred_Real!AS$1,FALSE)</f>
        <v>0</v>
      </c>
      <c r="AT352" s="246">
        <f>VLOOKUP($A352,Incurred_Real!$A$25:$CD$376,Incurred_Real!AT$1,FALSE)</f>
        <v>0</v>
      </c>
      <c r="AU352" s="246">
        <f>VLOOKUP($A352,Incurred_Real!$A$25:$CD$376,Incurred_Real!AU$1,FALSE)</f>
        <v>0</v>
      </c>
      <c r="AV352" s="246">
        <f>VLOOKUP($A352,Incurred_Real!$A$25:$CD$376,Incurred_Real!AV$1,FALSE)</f>
        <v>0</v>
      </c>
      <c r="AW352" s="246">
        <f>VLOOKUP($A352,Incurred_Real!$A$25:$CD$376,Incurred_Real!AW$1,FALSE)</f>
        <v>0</v>
      </c>
      <c r="AX352" s="246">
        <f>VLOOKUP($A352,Incurred_Real!$A$25:$CD$376,Incurred_Real!AX$1,FALSE)</f>
        <v>0</v>
      </c>
      <c r="AY352" s="246">
        <f>VLOOKUP($A352,Incurred_Real!$A$25:$CD$376,Incurred_Real!AY$1,FALSE)</f>
        <v>0</v>
      </c>
      <c r="AZ352" s="246">
        <f>VLOOKUP($A352,Incurred_Real!$A$25:$CD$376,Incurred_Real!AZ$1,FALSE)</f>
        <v>0</v>
      </c>
      <c r="BA352" s="246">
        <f>VLOOKUP($A352,Incurred_Real!$A$25:$CD$376,Incurred_Real!BA$1,FALSE)</f>
        <v>0</v>
      </c>
      <c r="BB352" s="246">
        <f>VLOOKUP($A352,Incurred_Real!$A$25:$CD$376,Incurred_Real!BB$1,FALSE)</f>
        <v>0.8312112841851298</v>
      </c>
      <c r="BC352" s="246">
        <f>VLOOKUP($A352,Incurred_Real!$A$25:$CD$376,Incurred_Real!BC$1,FALSE)</f>
        <v>1.6305888347437282E-3</v>
      </c>
      <c r="BD352" s="246">
        <f>VLOOKUP($A352,Incurred_Real!$A$25:$CD$376,Incurred_Real!BD$1,FALSE)</f>
        <v>6.2558280553550866E-2</v>
      </c>
      <c r="BE352" s="246">
        <f>VLOOKUP($A352,Incurred_Real!$A$25:$CD$376,Incurred_Real!BE$1,FALSE)</f>
        <v>0</v>
      </c>
      <c r="BF352" s="246">
        <f>VLOOKUP($A352,Incurred_Real!$A$25:$CD$376,Incurred_Real!BF$1,FALSE)</f>
        <v>0</v>
      </c>
      <c r="BG352" s="246">
        <f>VLOOKUP($A352,Incurred_Real!$A$25:$CD$376,Incurred_Real!BG$1,FALSE)</f>
        <v>0.10459984642657563</v>
      </c>
      <c r="BH352" s="246">
        <f>VLOOKUP($A352,Incurred_Real!$A$25:$CD$376,Incurred_Real!BH$1,FALSE)</f>
        <v>0</v>
      </c>
      <c r="BI352" s="246">
        <f>VLOOKUP($A352,Incurred_Real!$A$25:$CD$376,Incurred_Real!BI$1,FALSE)</f>
        <v>0</v>
      </c>
      <c r="BJ352" s="246">
        <f>VLOOKUP($A352,Incurred_Real!$A$25:$CD$376,Incurred_Real!BJ$1,FALSE)</f>
        <v>0</v>
      </c>
      <c r="BK352" s="246">
        <f>VLOOKUP($A352,Incurred_Real!$A$25:$CD$376,Incurred_Real!BK$1,FALSE)</f>
        <v>0</v>
      </c>
      <c r="BL352" s="246">
        <f>VLOOKUP($A352,Incurred_Real!$A$25:$CD$376,Incurred_Real!BL$1,FALSE)</f>
        <v>0</v>
      </c>
      <c r="BM352" s="246">
        <f>VLOOKUP($A352,Incurred_Real!$A$25:$CD$376,Incurred_Real!BM$1,FALSE)</f>
        <v>0</v>
      </c>
      <c r="BN352" s="246">
        <f>VLOOKUP($A352,Incurred_Real!$A$25:$CD$376,Incurred_Real!BN$1,FALSE)</f>
        <v>0</v>
      </c>
      <c r="BO352" s="246">
        <f>VLOOKUP($A352,Incurred_Real!$A$25:$CD$376,Incurred_Real!BO$1,FALSE)</f>
        <v>0</v>
      </c>
      <c r="BP352" s="246">
        <f>VLOOKUP($A352,Incurred_Real!$A$25:$CD$376,Incurred_Real!BP$1,FALSE)</f>
        <v>0</v>
      </c>
      <c r="BQ352" s="246">
        <f>VLOOKUP($A352,Incurred_Real!$A$25:$CD$376,Incurred_Real!BQ$1,FALSE)</f>
        <v>0</v>
      </c>
      <c r="BR352" s="246">
        <f>VLOOKUP($A352,Incurred_Real!$A$25:$CD$376,Incurred_Real!BR$1,FALSE)</f>
        <v>0</v>
      </c>
      <c r="BS352" s="254">
        <f t="shared" si="70"/>
        <v>1</v>
      </c>
      <c r="BT352" s="249">
        <f>1+IF(ISNA(VLOOKUP($A352,'Project labour content'!$A$7:$D$255,'Project labour content'!$D$1,FALSE)),VLOOKUP($D352,'Project labour content'!$F$6:$G$15,'Project labour content'!$G$1,FALSE),VLOOKUP($A352,'Project labour content'!$A$7:$D$255,'Project labour content'!$D$1,FALSE))*LabEsc22*1</f>
        <v>1.0008021375693139</v>
      </c>
      <c r="BU352" s="249">
        <f>1+IF(ISNA(VLOOKUP($A352,'Project labour content'!$A$7:$D$255,'Project labour content'!$D$1,FALSE)),VLOOKUP($D352,'Project labour content'!$F$6:$G$15,'Project labour content'!$G$1,FALSE),VLOOKUP($A352,'Project labour content'!$A$7:$D$255,'Project labour content'!$D$1,FALSE))*LabEsc23*1</f>
        <v>1.0016081253989606</v>
      </c>
      <c r="BV352" s="249">
        <f>1+IF(ISNA(VLOOKUP($A352,'Project labour content'!$A$7:$D$255,'Project labour content'!$D$1,FALSE)),VLOOKUP($D352,'Project labour content'!$F$6:$G$15,'Project labour content'!$G$1,FALSE),VLOOKUP($A352,'Project labour content'!$A$7:$D$255,'Project labour content'!$D$1,FALSE))*LabEsc24*1</f>
        <v>1.0023673659344878</v>
      </c>
      <c r="BW352" s="249">
        <f>1+IF(ISNA(VLOOKUP($A352,'Project labour content'!$A$7:$D$255,'Project labour content'!$D$1,FALSE)),VLOOKUP($D352,'Project labour content'!$F$6:$G$15,'Project labour content'!$G$1,FALSE),VLOOKUP($A352,'Project labour content'!$A$7:$D$255,'Project labour content'!$D$1,FALSE))*LabEsc25*1</f>
        <v>1.0033842420917372</v>
      </c>
      <c r="BX352" s="249">
        <f>1+IF(ISNA(VLOOKUP($A352,'Project labour content'!$A$7:$D$255,'Project labour content'!$D$1,FALSE)),VLOOKUP($D352,'Project labour content'!$F$6:$G$15,'Project labour content'!$G$1,FALSE),VLOOKUP($A352,'Project labour content'!$A$7:$D$255,'Project labour content'!$D$1,FALSE))*LabEsc26*1</f>
        <v>1.0044924676237796</v>
      </c>
      <c r="BY352" s="249">
        <f>1+IF(ISNA(VLOOKUP($A352,'Project labour content'!$A$7:$D$255,'Project labour content'!$D$1,FALSE)),VLOOKUP($D352,'Project labour content'!$F$6:$G$15,'Project labour content'!$G$1,FALSE),VLOOKUP($A352,'Project labour content'!$A$7:$D$255,'Project labour content'!$D$1,FALSE))*LabEsc27*1</f>
        <v>1.0051788854687029</v>
      </c>
      <c r="BZ352" s="249">
        <f>1+IF(ISNA(VLOOKUP($A352,'Project labour content'!$A$7:$D$255,'Project labour content'!$D$1,FALSE)),VLOOKUP($D352,'Project labour content'!$F$6:$G$15,'Project labour content'!$G$1,FALSE),VLOOKUP($A352,'Project labour content'!$A$7:$D$255,'Project labour content'!$D$1,FALSE))*LabEsc28*1</f>
        <v>1.0056957581059303</v>
      </c>
      <c r="CA352" s="249">
        <f>1+IF(ISNA(VLOOKUP($A352,'Project labour content'!$A$7:$D$255,'Project labour content'!$D$1,FALSE)),VLOOKUP($D352,'Project labour content'!$F$6:$G$15,'Project labour content'!$G$1,FALSE),VLOOKUP($A352,'Project labour content'!$A$7:$D$255,'Project labour content'!$D$1,FALSE))*LabEsc29*1</f>
        <v>1.0065252353141527</v>
      </c>
      <c r="CB352" s="250" t="str">
        <f>IF(ISNA(VLOOKUP($A352,'Project labour content'!$A$7:$D$255,'Project labour content'!$D$1,FALSE)),"Category","Project")</f>
        <v>Project</v>
      </c>
      <c r="CD352" s="247" t="str">
        <f t="shared" si="71"/>
        <v>15397</v>
      </c>
    </row>
    <row r="353" spans="1:82" x14ac:dyDescent="0.15">
      <c r="A353" s="11" t="s">
        <v>974</v>
      </c>
      <c r="B353" s="11" t="str">
        <f>VLOOKUP($A353,'Incurred Real 2022$'!$A$25:$AC$426,'Incurred Real 2022$'!B$1,FALSE)</f>
        <v>Yorke Peninsula Teleprotection Service Migration</v>
      </c>
      <c r="C353" s="11" t="str">
        <f>VLOOKUP($A353,'Incurred Real 2022$'!$A$25:$AC$426,'Incurred Real 2022$'!C$1,FALSE)</f>
        <v>ExAnte</v>
      </c>
      <c r="D353" s="11" t="str">
        <f>VLOOKUP($A353,'Incurred Real 2022$'!$A$25:$AC$426,'Incurred Real 2022$'!D$1,FALSE)</f>
        <v>Replacement</v>
      </c>
      <c r="E353" s="11" t="str">
        <f>VLOOKUP($A353,'Incurred Real 2022$'!$A$25:$AC$426,'Incurred Real 2022$'!E$1,FALSE)</f>
        <v>Proposed</v>
      </c>
      <c r="F353" s="105" t="str">
        <f>IF(VLOOKUP($A353,'Incurred Real 2022$'!$A$25:$AC$426,'Incurred Real 2022$'!F$1,FALSE)=0,"",VLOOKUP($A353,'Incurred Real 2022$'!$A$25:$AC$426,'Incurred Real 2022$'!F$1,FALSE))</f>
        <v/>
      </c>
      <c r="G353" s="105" t="str">
        <f>IF(VLOOKUP($A353,'Incurred Real 2022$'!$A$25:$AC$426,'Incurred Real 2022$'!G$1,FALSE)=0,"",VLOOKUP($A353,'Incurred Real 2022$'!$A$25:$AC$426,'Incurred Real 2022$'!G$1,FALSE))</f>
        <v/>
      </c>
      <c r="H353" s="105" t="str">
        <f>IF(VLOOKUP($A353,'Incurred Real 2022$'!$A$25:$AC$426,'Incurred Real 2022$'!H$1,FALSE)=0,"",VLOOKUP($A353,'Incurred Real 2022$'!$A$25:$AC$426,'Incurred Real 2022$'!H$1,FALSE))</f>
        <v/>
      </c>
      <c r="I353" s="105" t="str">
        <f>IF(VLOOKUP($A353,'Incurred Real 2022$'!$A$25:$AC$426,'Incurred Real 2022$'!I$1,FALSE)=0,"",VLOOKUP($A353,'Incurred Real 2022$'!$A$25:$AC$426,'Incurred Real 2022$'!I$1,FALSE))</f>
        <v/>
      </c>
      <c r="J353" s="105" t="str">
        <f>IF(VLOOKUP($A353,'Incurred Real 2022$'!$A$25:$AC$426,'Incurred Real 2022$'!J$1,FALSE)=0,"",VLOOKUP($A353,'Incurred Real 2022$'!$A$25:$AC$426,'Incurred Real 2022$'!J$1,FALSE))</f>
        <v/>
      </c>
      <c r="K353" s="105" t="str">
        <f>IF(VLOOKUP($A353,'Incurred Real 2022$'!$A$25:$AC$426,'Incurred Real 2022$'!K$1,FALSE)=0,"",VLOOKUP($A353,'Incurred Real 2022$'!$A$25:$AC$426,'Incurred Real 2022$'!K$1,FALSE))</f>
        <v/>
      </c>
      <c r="L353" s="105" t="str">
        <f>IF(VLOOKUP($A353,'Incurred Real 2022$'!$A$25:$AC$426,'Incurred Real 2022$'!L$1,FALSE)=0,"",VLOOKUP($A353,'Incurred Real 2022$'!$A$25:$AC$426,'Incurred Real 2022$'!L$1,FALSE))</f>
        <v/>
      </c>
      <c r="M353" s="105" t="str">
        <f>IF(VLOOKUP($A353,'Incurred Real 2022$'!$A$25:$AC$426,'Incurred Real 2022$'!M$1,FALSE)=0,"",VLOOKUP($A353,'Incurred Real 2022$'!$A$25:$AC$426,'Incurred Real 2022$'!M$1,FALSE))</f>
        <v/>
      </c>
      <c r="N353" s="105" t="str">
        <f>IF(VLOOKUP($A353,'Incurred Real 2022$'!$A$25:$AC$426,'Incurred Real 2022$'!N$1,FALSE)=0,"",VLOOKUP($A353,'Incurred Real 2022$'!$A$25:$AC$426,'Incurred Real 2022$'!N$1,FALSE))</f>
        <v/>
      </c>
      <c r="O353" s="105" t="str">
        <f>IF(VLOOKUP($A353,'Incurred Real 2022$'!$A$25:$AC$426,'Incurred Real 2022$'!O$1,FALSE)=0,"",VLOOKUP($A353,'Incurred Real 2022$'!$A$25:$AC$426,'Incurred Real 2022$'!O$1,FALSE))</f>
        <v/>
      </c>
      <c r="P353" s="105" t="str">
        <f>IF(VLOOKUP($A353,'Incurred Real 2022$'!$A$25:$AC$426,'Incurred Real 2022$'!P$1,FALSE)=0,"",VLOOKUP($A353,'Incurred Real 2022$'!$A$25:$AC$426,'Incurred Real 2022$'!P$1,FALSE))</f>
        <v/>
      </c>
      <c r="Q353" s="105" t="str">
        <f>IF(VLOOKUP($A353,'Incurred Real 2022$'!$A$25:$AC$426,'Incurred Real 2022$'!Q$1,FALSE)=0,"",VLOOKUP($A353,'Incurred Real 2022$'!$A$25:$AC$426,'Incurred Real 2022$'!Q$1,FALSE))</f>
        <v/>
      </c>
      <c r="R353" s="105" t="str">
        <f>IF(VLOOKUP($A353,'Incurred Real 2022$'!$A$25:$AC$426,'Incurred Real 2022$'!R$1,FALSE)=0,"",VLOOKUP($A353,'Incurred Real 2022$'!$A$25:$AC$426,'Incurred Real 2022$'!R$1,FALSE))</f>
        <v/>
      </c>
      <c r="S353" s="105" t="str">
        <f>IF(VLOOKUP($A353,'Incurred Real 2022$'!$A$25:$AC$426,'Incurred Real 2022$'!S$1,FALSE)=0,"",VLOOKUP($A353,'Incurred Real 2022$'!$A$25:$AC$426,'Incurred Real 2022$'!S$1,FALSE))</f>
        <v/>
      </c>
      <c r="T353" s="105" t="str">
        <f>IF(VLOOKUP($A353,'Incurred Real 2022$'!$A$25:$AC$426,'Incurred Real 2022$'!T$1,FALSE)=0,"",VLOOKUP($A353,'Incurred Real 2022$'!$A$25:$AC$426,'Incurred Real 2022$'!T$1,FALSE))</f>
        <v/>
      </c>
      <c r="U353" s="105" t="str">
        <f>IF(VLOOKUP($A353,'Incurred Real 2022$'!$A$25:$AC$426,'Incurred Real 2022$'!U$1,FALSE)=0,"",VLOOKUP($A353,'Incurred Real 2022$'!$A$25:$AC$426,'Incurred Real 2022$'!U$1,FALSE))</f>
        <v/>
      </c>
      <c r="V353" s="13" t="str">
        <f>IF(ISTEXT(VLOOKUP($A353,'Incurred Real 2022$'!$A$25:$AC$426,'Incurred Real 2022$'!V$1,FALSE)),"",(VLOOKUP($A353,'Incurred Real 2022$'!$A$25:$AC$426,'Incurred Real 2022$'!V$1,FALSE))*BT353*Incurred_Nominal!V$15)</f>
        <v/>
      </c>
      <c r="W353" s="13" t="str">
        <f>IF(ISTEXT(VLOOKUP($A353,'Incurred Real 2022$'!$A$25:$AC$426,'Incurred Real 2022$'!W$1,FALSE)),"",(VLOOKUP($A353,'Incurred Real 2022$'!$A$25:$AC$426,'Incurred Real 2022$'!W$1,FALSE))*BU353*Incurred_Nominal!W$15)</f>
        <v/>
      </c>
      <c r="X353" s="13" t="str">
        <f>IF(ISTEXT(VLOOKUP($A353,'Incurred Real 2022$'!$A$25:$AC$426,'Incurred Real 2022$'!X$1,FALSE)),"",(VLOOKUP($A353,'Incurred Real 2022$'!$A$25:$AC$426,'Incurred Real 2022$'!X$1,FALSE))*BV353*Incurred_Nominal!X$15)</f>
        <v/>
      </c>
      <c r="Y353" s="13">
        <f>IF(ISTEXT(VLOOKUP($A353,'Incurred Real 2022$'!$A$25:$AC$426,'Incurred Real 2022$'!Y$1,FALSE)),"",(VLOOKUP($A353,'Incurred Real 2022$'!$A$25:$AC$426,'Incurred Real 2022$'!Y$1,FALSE))*BW353*Incurred_Nominal!Y$15)</f>
        <v>229158.79734823506</v>
      </c>
      <c r="Z353" s="13">
        <f>IF(ISTEXT(VLOOKUP($A353,'Incurred Real 2022$'!$A$25:$AC$426,'Incurred Real 2022$'!Z$1,FALSE)),"",(VLOOKUP($A353,'Incurred Real 2022$'!$A$25:$AC$426,'Incurred Real 2022$'!Z$1,FALSE))*BX353*Incurred_Nominal!Z$15)</f>
        <v>235310.87947779664</v>
      </c>
      <c r="AA353" s="13">
        <f>IF(ISTEXT(VLOOKUP($A353,'Incurred Real 2022$'!$A$25:$AC$426,'Incurred Real 2022$'!AA$1,FALSE)),"",(VLOOKUP($A353,'Incurred Real 2022$'!$A$25:$AC$426,'Incurred Real 2022$'!AA$1,FALSE))*BY353*Incurred_Nominal!AA$15)</f>
        <v>248686.34770666776</v>
      </c>
      <c r="AB353" s="13" t="str">
        <f>IF(ISTEXT(VLOOKUP($A353,'Incurred Real 2022$'!$A$25:$AC$426,'Incurred Real 2022$'!AB$1,FALSE)),"",(VLOOKUP($A353,'Incurred Real 2022$'!$A$25:$AC$426,'Incurred Real 2022$'!AB$1,FALSE))*BZ353*Incurred_Nominal!AB$15)</f>
        <v/>
      </c>
      <c r="AC353" s="13" t="str">
        <f>IF(ISTEXT(VLOOKUP($A353,'Incurred Real 2022$'!$A$25:$AC$426,'Incurred Real 2022$'!AC$1,FALSE)),"",(VLOOKUP($A353,'Incurred Real 2022$'!$A$25:$AC$426,'Incurred Real 2022$'!AC$1,FALSE))*CA353*Incurred_Nominal!AC$15)</f>
        <v/>
      </c>
      <c r="AD353" s="232">
        <f t="shared" si="66"/>
        <v>713156.02453269949</v>
      </c>
      <c r="AE353" s="232">
        <f t="shared" si="67"/>
        <v>713156.02453269949</v>
      </c>
      <c r="AF353" s="239">
        <f t="shared" si="68"/>
        <v>747453.54586127819</v>
      </c>
      <c r="AG353" s="237">
        <f t="shared" si="65"/>
        <v>729935.10338015447</v>
      </c>
      <c r="AH353" s="240">
        <f t="shared" si="72"/>
        <v>1.024</v>
      </c>
      <c r="AI353" s="234">
        <f>VLOOKUP($A353,Incurred_Real!$A$25:$AP$479,Incurred_Real!AI$1,FALSE)</f>
        <v>2027</v>
      </c>
      <c r="AJ353" s="235" t="str">
        <f>VLOOKUP($A353,Incurred_Real!$A$25:$AP$479,Incurred_Real!AJ$1,FALSE)</f>
        <v/>
      </c>
      <c r="AK353" s="236">
        <f>VLOOKUP($A353,Incurred_Real!$A$25:$AP$479,Incurred_Real!AK$1,FALSE)</f>
        <v>2027</v>
      </c>
      <c r="AL353" s="235" t="str">
        <f>VLOOKUP($A353,Incurred_Real!$A$25:$AP$479,Incurred_Real!AL$1,FALSE)</f>
        <v/>
      </c>
      <c r="AM353" s="237">
        <f>IF(AL353="Commissioned Extra","",(IF((AD353)=0,0,SUMPRODUCT($F$17:$U$17,F353:U353))+VLOOKUP($A353,Incurred_Real!$A$25:$BS$376,Incurred_Real!$AO$1,FALSE)))</f>
        <v>671791.34080412285</v>
      </c>
      <c r="AN353" s="232" cm="1">
        <f t="array" ref="AN353">IF(ROUND(AE353,0)=0,0,LOOKUP(2,1/(F353:AC353&lt;&gt;""),F353:AC353))</f>
        <v>248686.34770666776</v>
      </c>
      <c r="AO353" s="232">
        <f t="shared" si="69"/>
        <v>713156.02453269949</v>
      </c>
      <c r="AP353" s="78"/>
      <c r="AQ353" s="20"/>
      <c r="AR353" s="245">
        <f>VLOOKUP($A353,Incurred_Real!$A$25:$CD$376,Incurred_Real!AR$1,FALSE)</f>
        <v>0.99999999999999989</v>
      </c>
      <c r="AS353" s="246">
        <f>VLOOKUP($A353,Incurred_Real!$A$25:$CD$376,Incurred_Real!AS$1,FALSE)</f>
        <v>0</v>
      </c>
      <c r="AT353" s="246">
        <f>VLOOKUP($A353,Incurred_Real!$A$25:$CD$376,Incurred_Real!AT$1,FALSE)</f>
        <v>0</v>
      </c>
      <c r="AU353" s="246">
        <f>VLOOKUP($A353,Incurred_Real!$A$25:$CD$376,Incurred_Real!AU$1,FALSE)</f>
        <v>0</v>
      </c>
      <c r="AV353" s="246">
        <f>VLOOKUP($A353,Incurred_Real!$A$25:$CD$376,Incurred_Real!AV$1,FALSE)</f>
        <v>0</v>
      </c>
      <c r="AW353" s="246">
        <f>VLOOKUP($A353,Incurred_Real!$A$25:$CD$376,Incurred_Real!AW$1,FALSE)</f>
        <v>0</v>
      </c>
      <c r="AX353" s="246">
        <f>VLOOKUP($A353,Incurred_Real!$A$25:$CD$376,Incurred_Real!AX$1,FALSE)</f>
        <v>0</v>
      </c>
      <c r="AY353" s="246">
        <f>VLOOKUP($A353,Incurred_Real!$A$25:$CD$376,Incurred_Real!AY$1,FALSE)</f>
        <v>0</v>
      </c>
      <c r="AZ353" s="246">
        <f>VLOOKUP($A353,Incurred_Real!$A$25:$CD$376,Incurred_Real!AZ$1,FALSE)</f>
        <v>0</v>
      </c>
      <c r="BA353" s="246">
        <f>VLOOKUP($A353,Incurred_Real!$A$25:$CD$376,Incurred_Real!BA$1,FALSE)</f>
        <v>0</v>
      </c>
      <c r="BB353" s="246">
        <f>VLOOKUP($A353,Incurred_Real!$A$25:$CD$376,Incurred_Real!BB$1,FALSE)</f>
        <v>0</v>
      </c>
      <c r="BC353" s="246">
        <f>VLOOKUP($A353,Incurred_Real!$A$25:$CD$376,Incurred_Real!BC$1,FALSE)</f>
        <v>0</v>
      </c>
      <c r="BD353" s="246">
        <f>VLOOKUP($A353,Incurred_Real!$A$25:$CD$376,Incurred_Real!BD$1,FALSE)</f>
        <v>0</v>
      </c>
      <c r="BE353" s="246">
        <f>VLOOKUP($A353,Incurred_Real!$A$25:$CD$376,Incurred_Real!BE$1,FALSE)</f>
        <v>0</v>
      </c>
      <c r="BF353" s="246">
        <f>VLOOKUP($A353,Incurred_Real!$A$25:$CD$376,Incurred_Real!BF$1,FALSE)</f>
        <v>0</v>
      </c>
      <c r="BG353" s="246">
        <f>VLOOKUP($A353,Incurred_Real!$A$25:$CD$376,Incurred_Real!BG$1,FALSE)</f>
        <v>0</v>
      </c>
      <c r="BH353" s="246">
        <f>VLOOKUP($A353,Incurred_Real!$A$25:$CD$376,Incurred_Real!BH$1,FALSE)</f>
        <v>8.619677381770996E-2</v>
      </c>
      <c r="BI353" s="246">
        <f>VLOOKUP($A353,Incurred_Real!$A$25:$CD$376,Incurred_Real!BI$1,FALSE)</f>
        <v>0</v>
      </c>
      <c r="BJ353" s="246">
        <f>VLOOKUP($A353,Incurred_Real!$A$25:$CD$376,Incurred_Real!BJ$1,FALSE)</f>
        <v>0</v>
      </c>
      <c r="BK353" s="246">
        <f>VLOOKUP($A353,Incurred_Real!$A$25:$CD$376,Incurred_Real!BK$1,FALSE)</f>
        <v>0</v>
      </c>
      <c r="BL353" s="246">
        <f>VLOOKUP($A353,Incurred_Real!$A$25:$CD$376,Incurred_Real!BL$1,FALSE)</f>
        <v>0</v>
      </c>
      <c r="BM353" s="246">
        <f>VLOOKUP($A353,Incurred_Real!$A$25:$CD$376,Incurred_Real!BM$1,FALSE)</f>
        <v>0</v>
      </c>
      <c r="BN353" s="246">
        <f>VLOOKUP($A353,Incurred_Real!$A$25:$CD$376,Incurred_Real!BN$1,FALSE)</f>
        <v>0</v>
      </c>
      <c r="BO353" s="246">
        <f>VLOOKUP($A353,Incurred_Real!$A$25:$CD$376,Incurred_Real!BO$1,FALSE)</f>
        <v>0</v>
      </c>
      <c r="BP353" s="246">
        <f>VLOOKUP($A353,Incurred_Real!$A$25:$CD$376,Incurred_Real!BP$1,FALSE)</f>
        <v>0</v>
      </c>
      <c r="BQ353" s="246">
        <f>VLOOKUP($A353,Incurred_Real!$A$25:$CD$376,Incurred_Real!BQ$1,FALSE)</f>
        <v>0</v>
      </c>
      <c r="BR353" s="246">
        <f>VLOOKUP($A353,Incurred_Real!$A$25:$CD$376,Incurred_Real!BR$1,FALSE)</f>
        <v>0.91380322618228993</v>
      </c>
      <c r="BS353" s="254">
        <f t="shared" si="70"/>
        <v>0.99999999999999989</v>
      </c>
      <c r="BT353" s="249">
        <f>1+IF(ISNA(VLOOKUP($A353,'Project labour content'!$A$7:$D$255,'Project labour content'!$D$1,FALSE)),VLOOKUP($D353,'Project labour content'!$F$6:$G$15,'Project labour content'!$G$1,FALSE),VLOOKUP($A353,'Project labour content'!$A$7:$D$255,'Project labour content'!$D$1,FALSE))*LabEsc22*1</f>
        <v>1.0020291514971584</v>
      </c>
      <c r="BU353" s="249">
        <f>1+IF(ISNA(VLOOKUP($A353,'Project labour content'!$A$7:$D$255,'Project labour content'!$D$1,FALSE)),VLOOKUP($D353,'Project labour content'!$F$6:$G$15,'Project labour content'!$G$1,FALSE),VLOOKUP($A353,'Project labour content'!$A$7:$D$255,'Project labour content'!$D$1,FALSE))*LabEsc23*1</f>
        <v>1.0040680429215034</v>
      </c>
      <c r="BV353" s="249">
        <f>1+IF(ISNA(VLOOKUP($A353,'Project labour content'!$A$7:$D$255,'Project labour content'!$D$1,FALSE)),VLOOKUP($D353,'Project labour content'!$F$6:$G$15,'Project labour content'!$G$1,FALSE),VLOOKUP($A353,'Project labour content'!$A$7:$D$255,'Project labour content'!$D$1,FALSE))*LabEsc24*1</f>
        <v>1.0059886786432364</v>
      </c>
      <c r="BW353" s="249">
        <f>1+IF(ISNA(VLOOKUP($A353,'Project labour content'!$A$7:$D$255,'Project labour content'!$D$1,FALSE)),VLOOKUP($D353,'Project labour content'!$F$6:$G$15,'Project labour content'!$G$1,FALSE),VLOOKUP($A353,'Project labour content'!$A$7:$D$255,'Project labour content'!$D$1,FALSE))*LabEsc25*1</f>
        <v>1.0085610500865441</v>
      </c>
      <c r="BX353" s="249">
        <f>1+IF(ISNA(VLOOKUP($A353,'Project labour content'!$A$7:$D$255,'Project labour content'!$D$1,FALSE)),VLOOKUP($D353,'Project labour content'!$F$6:$G$15,'Project labour content'!$G$1,FALSE),VLOOKUP($A353,'Project labour content'!$A$7:$D$255,'Project labour content'!$D$1,FALSE))*LabEsc26*1</f>
        <v>1.0113645062311754</v>
      </c>
      <c r="BY353" s="249">
        <f>1+IF(ISNA(VLOOKUP($A353,'Project labour content'!$A$7:$D$255,'Project labour content'!$D$1,FALSE)),VLOOKUP($D353,'Project labour content'!$F$6:$G$15,'Project labour content'!$G$1,FALSE),VLOOKUP($A353,'Project labour content'!$A$7:$D$255,'Project labour content'!$D$1,FALSE))*LabEsc27*1</f>
        <v>1.0131009238370656</v>
      </c>
      <c r="BZ353" s="249">
        <f>1+IF(ISNA(VLOOKUP($A353,'Project labour content'!$A$7:$D$255,'Project labour content'!$D$1,FALSE)),VLOOKUP($D353,'Project labour content'!$F$6:$G$15,'Project labour content'!$G$1,FALSE),VLOOKUP($A353,'Project labour content'!$A$7:$D$255,'Project labour content'!$D$1,FALSE))*LabEsc28*1</f>
        <v>1.0144084462943008</v>
      </c>
      <c r="CA353" s="249">
        <f>1+IF(ISNA(VLOOKUP($A353,'Project labour content'!$A$7:$D$255,'Project labour content'!$D$1,FALSE)),VLOOKUP($D353,'Project labour content'!$F$6:$G$15,'Project labour content'!$G$1,FALSE),VLOOKUP($A353,'Project labour content'!$A$7:$D$255,'Project labour content'!$D$1,FALSE))*LabEsc29*1</f>
        <v>1.016506758333672</v>
      </c>
      <c r="CB353" s="250" t="str">
        <f>IF(ISNA(VLOOKUP($A353,'Project labour content'!$A$7:$D$255,'Project labour content'!$D$1,FALSE)),"Category","Project")</f>
        <v>Project</v>
      </c>
      <c r="CD353" s="247" t="str">
        <f t="shared" si="71"/>
        <v>15398</v>
      </c>
    </row>
    <row r="354" spans="1:82" x14ac:dyDescent="0.15">
      <c r="A354" s="11" t="s">
        <v>984</v>
      </c>
      <c r="B354" s="11" t="str">
        <f>VLOOKUP($A354,'Incurred Real 2022$'!$A$25:$AC$426,'Incurred Real 2022$'!B$1,FALSE)</f>
        <v>Substation Technology System Cybersecurity Uplift 2024-2028</v>
      </c>
      <c r="C354" s="11" t="str">
        <f>VLOOKUP($A354,'Incurred Real 2022$'!$A$25:$AC$426,'Incurred Real 2022$'!C$1,FALSE)</f>
        <v>ExAnte</v>
      </c>
      <c r="D354" s="11" t="str">
        <f>VLOOKUP($A354,'Incurred Real 2022$'!$A$25:$AC$426,'Incurred Real 2022$'!D$1,FALSE)</f>
        <v>Security/Compliance</v>
      </c>
      <c r="E354" s="11" t="str">
        <f>VLOOKUP($A354,'Incurred Real 2022$'!$A$25:$AC$426,'Incurred Real 2022$'!E$1,FALSE)</f>
        <v>Potential</v>
      </c>
      <c r="F354" s="105" t="str">
        <f>IF(VLOOKUP($A354,'Incurred Real 2022$'!$A$25:$AC$426,'Incurred Real 2022$'!F$1,FALSE)=0,"",VLOOKUP($A354,'Incurred Real 2022$'!$A$25:$AC$426,'Incurred Real 2022$'!F$1,FALSE))</f>
        <v/>
      </c>
      <c r="G354" s="105" t="str">
        <f>IF(VLOOKUP($A354,'Incurred Real 2022$'!$A$25:$AC$426,'Incurred Real 2022$'!G$1,FALSE)=0,"",VLOOKUP($A354,'Incurred Real 2022$'!$A$25:$AC$426,'Incurred Real 2022$'!G$1,FALSE))</f>
        <v/>
      </c>
      <c r="H354" s="105" t="str">
        <f>IF(VLOOKUP($A354,'Incurred Real 2022$'!$A$25:$AC$426,'Incurred Real 2022$'!H$1,FALSE)=0,"",VLOOKUP($A354,'Incurred Real 2022$'!$A$25:$AC$426,'Incurred Real 2022$'!H$1,FALSE))</f>
        <v/>
      </c>
      <c r="I354" s="105" t="str">
        <f>IF(VLOOKUP($A354,'Incurred Real 2022$'!$A$25:$AC$426,'Incurred Real 2022$'!I$1,FALSE)=0,"",VLOOKUP($A354,'Incurred Real 2022$'!$A$25:$AC$426,'Incurred Real 2022$'!I$1,FALSE))</f>
        <v/>
      </c>
      <c r="J354" s="105" t="str">
        <f>IF(VLOOKUP($A354,'Incurred Real 2022$'!$A$25:$AC$426,'Incurred Real 2022$'!J$1,FALSE)=0,"",VLOOKUP($A354,'Incurred Real 2022$'!$A$25:$AC$426,'Incurred Real 2022$'!J$1,FALSE))</f>
        <v/>
      </c>
      <c r="K354" s="105" t="str">
        <f>IF(VLOOKUP($A354,'Incurred Real 2022$'!$A$25:$AC$426,'Incurred Real 2022$'!K$1,FALSE)=0,"",VLOOKUP($A354,'Incurred Real 2022$'!$A$25:$AC$426,'Incurred Real 2022$'!K$1,FALSE))</f>
        <v/>
      </c>
      <c r="L354" s="105" t="str">
        <f>IF(VLOOKUP($A354,'Incurred Real 2022$'!$A$25:$AC$426,'Incurred Real 2022$'!L$1,FALSE)=0,"",VLOOKUP($A354,'Incurred Real 2022$'!$A$25:$AC$426,'Incurred Real 2022$'!L$1,FALSE))</f>
        <v/>
      </c>
      <c r="M354" s="105" t="str">
        <f>IF(VLOOKUP($A354,'Incurred Real 2022$'!$A$25:$AC$426,'Incurred Real 2022$'!M$1,FALSE)=0,"",VLOOKUP($A354,'Incurred Real 2022$'!$A$25:$AC$426,'Incurred Real 2022$'!M$1,FALSE))</f>
        <v/>
      </c>
      <c r="N354" s="105" t="str">
        <f>IF(VLOOKUP($A354,'Incurred Real 2022$'!$A$25:$AC$426,'Incurred Real 2022$'!N$1,FALSE)=0,"",VLOOKUP($A354,'Incurred Real 2022$'!$A$25:$AC$426,'Incurred Real 2022$'!N$1,FALSE))</f>
        <v/>
      </c>
      <c r="O354" s="105" t="str">
        <f>IF(VLOOKUP($A354,'Incurred Real 2022$'!$A$25:$AC$426,'Incurred Real 2022$'!O$1,FALSE)=0,"",VLOOKUP($A354,'Incurred Real 2022$'!$A$25:$AC$426,'Incurred Real 2022$'!O$1,FALSE))</f>
        <v/>
      </c>
      <c r="P354" s="105" t="str">
        <f>IF(VLOOKUP($A354,'Incurred Real 2022$'!$A$25:$AC$426,'Incurred Real 2022$'!P$1,FALSE)=0,"",VLOOKUP($A354,'Incurred Real 2022$'!$A$25:$AC$426,'Incurred Real 2022$'!P$1,FALSE))</f>
        <v/>
      </c>
      <c r="Q354" s="105" t="str">
        <f>IF(VLOOKUP($A354,'Incurred Real 2022$'!$A$25:$AC$426,'Incurred Real 2022$'!Q$1,FALSE)=0,"",VLOOKUP($A354,'Incurred Real 2022$'!$A$25:$AC$426,'Incurred Real 2022$'!Q$1,FALSE))</f>
        <v/>
      </c>
      <c r="R354" s="105" t="str">
        <f>IF(VLOOKUP($A354,'Incurred Real 2022$'!$A$25:$AC$426,'Incurred Real 2022$'!R$1,FALSE)=0,"",VLOOKUP($A354,'Incurred Real 2022$'!$A$25:$AC$426,'Incurred Real 2022$'!R$1,FALSE))</f>
        <v/>
      </c>
      <c r="S354" s="105" t="str">
        <f>IF(VLOOKUP($A354,'Incurred Real 2022$'!$A$25:$AC$426,'Incurred Real 2022$'!S$1,FALSE)=0,"",VLOOKUP($A354,'Incurred Real 2022$'!$A$25:$AC$426,'Incurred Real 2022$'!S$1,FALSE))</f>
        <v/>
      </c>
      <c r="T354" s="105" t="str">
        <f>IF(VLOOKUP($A354,'Incurred Real 2022$'!$A$25:$AC$426,'Incurred Real 2022$'!T$1,FALSE)=0,"",VLOOKUP($A354,'Incurred Real 2022$'!$A$25:$AC$426,'Incurred Real 2022$'!T$1,FALSE))</f>
        <v/>
      </c>
      <c r="U354" s="105" t="str">
        <f>IF(VLOOKUP($A354,'Incurred Real 2022$'!$A$25:$AC$426,'Incurred Real 2022$'!U$1,FALSE)=0,"",VLOOKUP($A354,'Incurred Real 2022$'!$A$25:$AC$426,'Incurred Real 2022$'!U$1,FALSE))</f>
        <v/>
      </c>
      <c r="V354" s="13" t="str">
        <f>IF(ISTEXT(VLOOKUP($A354,'Incurred Real 2022$'!$A$25:$AC$426,'Incurred Real 2022$'!V$1,FALSE)),"",(VLOOKUP($A354,'Incurred Real 2022$'!$A$25:$AC$426,'Incurred Real 2022$'!V$1,FALSE))*BT354*Incurred_Nominal!V$15)</f>
        <v/>
      </c>
      <c r="W354" s="13" t="str">
        <f>IF(ISTEXT(VLOOKUP($A354,'Incurred Real 2022$'!$A$25:$AC$426,'Incurred Real 2022$'!W$1,FALSE)),"",(VLOOKUP($A354,'Incurred Real 2022$'!$A$25:$AC$426,'Incurred Real 2022$'!W$1,FALSE))*BU354*Incurred_Nominal!W$15)</f>
        <v/>
      </c>
      <c r="X354" s="13">
        <f>IF(ISTEXT(VLOOKUP($A354,'Incurred Real 2022$'!$A$25:$AC$426,'Incurred Real 2022$'!X$1,FALSE)),"",(VLOOKUP($A354,'Incurred Real 2022$'!$A$25:$AC$426,'Incurred Real 2022$'!X$1,FALSE))*BV354*Incurred_Nominal!X$15)</f>
        <v>1603256.5623843044</v>
      </c>
      <c r="Y354" s="13">
        <f>IF(ISTEXT(VLOOKUP($A354,'Incurred Real 2022$'!$A$25:$AC$426,'Incurred Real 2022$'!Y$1,FALSE)),"",(VLOOKUP($A354,'Incurred Real 2022$'!$A$25:$AC$426,'Incurred Real 2022$'!Y$1,FALSE))*BW354*Incurred_Nominal!Y$15)</f>
        <v>6579733.4282688629</v>
      </c>
      <c r="Z354" s="13">
        <f>IF(ISTEXT(VLOOKUP($A354,'Incurred Real 2022$'!$A$25:$AC$426,'Incurred Real 2022$'!Z$1,FALSE)),"",(VLOOKUP($A354,'Incurred Real 2022$'!$A$25:$AC$426,'Incurred Real 2022$'!Z$1,FALSE))*BX354*Incurred_Nominal!Z$15)</f>
        <v>8439907.0130863003</v>
      </c>
      <c r="AA354" s="13" t="str">
        <f>IF(ISTEXT(VLOOKUP($A354,'Incurred Real 2022$'!$A$25:$AC$426,'Incurred Real 2022$'!AA$1,FALSE)),"",(VLOOKUP($A354,'Incurred Real 2022$'!$A$25:$AC$426,'Incurred Real 2022$'!AA$1,FALSE))*BY354*Incurred_Nominal!AA$15)</f>
        <v/>
      </c>
      <c r="AB354" s="13" t="str">
        <f>IF(ISTEXT(VLOOKUP($A354,'Incurred Real 2022$'!$A$25:$AC$426,'Incurred Real 2022$'!AB$1,FALSE)),"",(VLOOKUP($A354,'Incurred Real 2022$'!$A$25:$AC$426,'Incurred Real 2022$'!AB$1,FALSE))*BZ354*Incurred_Nominal!AB$15)</f>
        <v/>
      </c>
      <c r="AC354" s="13" t="str">
        <f>IF(ISTEXT(VLOOKUP($A354,'Incurred Real 2022$'!$A$25:$AC$426,'Incurred Real 2022$'!AC$1,FALSE)),"",(VLOOKUP($A354,'Incurred Real 2022$'!$A$25:$AC$426,'Incurred Real 2022$'!AC$1,FALSE))*CA354*Incurred_Nominal!AC$15)</f>
        <v/>
      </c>
      <c r="AD354" s="232">
        <f t="shared" si="66"/>
        <v>16622897.003739469</v>
      </c>
      <c r="AE354" s="232">
        <f t="shared" si="67"/>
        <v>16622897.003739469</v>
      </c>
      <c r="AF354" s="239">
        <f t="shared" si="68"/>
        <v>17677618.141506881</v>
      </c>
      <c r="AG354" s="237">
        <f t="shared" si="65"/>
        <v>16858690.3967923</v>
      </c>
      <c r="AH354" s="240">
        <f t="shared" si="72"/>
        <v>1.048576</v>
      </c>
      <c r="AI354" s="234">
        <f>VLOOKUP($A354,Incurred_Real!$A$25:$AP$479,Incurred_Real!AI$1,FALSE)</f>
        <v>2026</v>
      </c>
      <c r="AJ354" s="235" t="str">
        <f>VLOOKUP($A354,Incurred_Real!$A$25:$AP$479,Incurred_Real!AJ$1,FALSE)</f>
        <v/>
      </c>
      <c r="AK354" s="236">
        <f>VLOOKUP($A354,Incurred_Real!$A$25:$AP$479,Incurred_Real!AK$1,FALSE)</f>
        <v>2026</v>
      </c>
      <c r="AL354" s="235" t="str">
        <f>VLOOKUP($A354,Incurred_Real!$A$25:$AP$479,Incurred_Real!AL$1,FALSE)</f>
        <v/>
      </c>
      <c r="AM354" s="237">
        <f>IF(AL354="Commissioned Extra","",(IF((AD354)=0,0,SUMPRODUCT($F$17:$U$17,F354:U354))+VLOOKUP($A354,Incurred_Real!$A$25:$BS$376,Incurred_Real!$AO$1,FALSE)))</f>
        <v>15888172.394475777</v>
      </c>
      <c r="AN354" s="232" cm="1">
        <f t="array" ref="AN354">IF(ROUND(AE354,0)=0,0,LOOKUP(2,1/(F354:AC354&lt;&gt;""),F354:AC354))</f>
        <v>8439907.0130863003</v>
      </c>
      <c r="AO354" s="232">
        <f t="shared" si="69"/>
        <v>16622897.003739469</v>
      </c>
      <c r="AP354" s="78"/>
      <c r="AQ354" s="20"/>
      <c r="AR354" s="245">
        <f>VLOOKUP($A354,Incurred_Real!$A$25:$CD$376,Incurred_Real!AR$1,FALSE)</f>
        <v>1</v>
      </c>
      <c r="AS354" s="246">
        <f>VLOOKUP($A354,Incurred_Real!$A$25:$CD$376,Incurred_Real!AS$1,FALSE)</f>
        <v>0</v>
      </c>
      <c r="AT354" s="246">
        <f>VLOOKUP($A354,Incurred_Real!$A$25:$CD$376,Incurred_Real!AT$1,FALSE)</f>
        <v>1.6977645728167109E-2</v>
      </c>
      <c r="AU354" s="246">
        <f>VLOOKUP($A354,Incurred_Real!$A$25:$CD$376,Incurred_Real!AU$1,FALSE)</f>
        <v>0</v>
      </c>
      <c r="AV354" s="246">
        <f>VLOOKUP($A354,Incurred_Real!$A$25:$CD$376,Incurred_Real!AV$1,FALSE)</f>
        <v>0.4615667971634132</v>
      </c>
      <c r="AW354" s="246">
        <f>VLOOKUP($A354,Incurred_Real!$A$25:$CD$376,Incurred_Real!AW$1,FALSE)</f>
        <v>0</v>
      </c>
      <c r="AX354" s="246">
        <f>VLOOKUP($A354,Incurred_Real!$A$25:$CD$376,Incurred_Real!AX$1,FALSE)</f>
        <v>0</v>
      </c>
      <c r="AY354" s="246">
        <f>VLOOKUP($A354,Incurred_Real!$A$25:$CD$376,Incurred_Real!AY$1,FALSE)</f>
        <v>0</v>
      </c>
      <c r="AZ354" s="246">
        <f>VLOOKUP($A354,Incurred_Real!$A$25:$CD$376,Incurred_Real!AZ$1,FALSE)</f>
        <v>0</v>
      </c>
      <c r="BA354" s="246">
        <f>VLOOKUP($A354,Incurred_Real!$A$25:$CD$376,Incurred_Real!BA$1,FALSE)</f>
        <v>0</v>
      </c>
      <c r="BB354" s="246">
        <f>VLOOKUP($A354,Incurred_Real!$A$25:$CD$376,Incurred_Real!BB$1,FALSE)</f>
        <v>0</v>
      </c>
      <c r="BC354" s="246">
        <f>VLOOKUP($A354,Incurred_Real!$A$25:$CD$376,Incurred_Real!BC$1,FALSE)</f>
        <v>0</v>
      </c>
      <c r="BD354" s="246">
        <f>VLOOKUP($A354,Incurred_Real!$A$25:$CD$376,Incurred_Real!BD$1,FALSE)</f>
        <v>0</v>
      </c>
      <c r="BE354" s="246">
        <f>VLOOKUP($A354,Incurred_Real!$A$25:$CD$376,Incurred_Real!BE$1,FALSE)</f>
        <v>0</v>
      </c>
      <c r="BF354" s="246">
        <f>VLOOKUP($A354,Incurred_Real!$A$25:$CD$376,Incurred_Real!BF$1,FALSE)</f>
        <v>0</v>
      </c>
      <c r="BG354" s="246">
        <f>VLOOKUP($A354,Incurred_Real!$A$25:$CD$376,Incurred_Real!BG$1,FALSE)</f>
        <v>0</v>
      </c>
      <c r="BH354" s="246">
        <f>VLOOKUP($A354,Incurred_Real!$A$25:$CD$376,Incurred_Real!BH$1,FALSE)</f>
        <v>0</v>
      </c>
      <c r="BI354" s="246">
        <f>VLOOKUP($A354,Incurred_Real!$A$25:$CD$376,Incurred_Real!BI$1,FALSE)</f>
        <v>0</v>
      </c>
      <c r="BJ354" s="246">
        <f>VLOOKUP($A354,Incurred_Real!$A$25:$CD$376,Incurred_Real!BJ$1,FALSE)</f>
        <v>0</v>
      </c>
      <c r="BK354" s="246">
        <f>VLOOKUP($A354,Incurred_Real!$A$25:$CD$376,Incurred_Real!BK$1,FALSE)</f>
        <v>0</v>
      </c>
      <c r="BL354" s="246">
        <f>VLOOKUP($A354,Incurred_Real!$A$25:$CD$376,Incurred_Real!BL$1,FALSE)</f>
        <v>0</v>
      </c>
      <c r="BM354" s="246">
        <f>VLOOKUP($A354,Incurred_Real!$A$25:$CD$376,Incurred_Real!BM$1,FALSE)</f>
        <v>0</v>
      </c>
      <c r="BN354" s="246">
        <f>VLOOKUP($A354,Incurred_Real!$A$25:$CD$376,Incurred_Real!BN$1,FALSE)</f>
        <v>0</v>
      </c>
      <c r="BO354" s="246">
        <f>VLOOKUP($A354,Incurred_Real!$A$25:$CD$376,Incurred_Real!BO$1,FALSE)</f>
        <v>0</v>
      </c>
      <c r="BP354" s="246">
        <f>VLOOKUP($A354,Incurred_Real!$A$25:$CD$376,Incurred_Real!BP$1,FALSE)</f>
        <v>0</v>
      </c>
      <c r="BQ354" s="246">
        <f>VLOOKUP($A354,Incurred_Real!$A$25:$CD$376,Incurred_Real!BQ$1,FALSE)</f>
        <v>0</v>
      </c>
      <c r="BR354" s="246">
        <f>VLOOKUP($A354,Incurred_Real!$A$25:$CD$376,Incurred_Real!BR$1,FALSE)</f>
        <v>0.52145555710841973</v>
      </c>
      <c r="BS354" s="254">
        <f t="shared" si="70"/>
        <v>1</v>
      </c>
      <c r="BT354" s="249">
        <f>1+IF(ISNA(VLOOKUP($A354,'Project labour content'!$A$7:$D$255,'Project labour content'!$D$1,FALSE)),VLOOKUP($D354,'Project labour content'!$F$6:$G$15,'Project labour content'!$G$1,FALSE),VLOOKUP($A354,'Project labour content'!$A$7:$D$255,'Project labour content'!$D$1,FALSE))*LabEsc22*1</f>
        <v>1.0015438929027292</v>
      </c>
      <c r="BU354" s="249">
        <f>1+IF(ISNA(VLOOKUP($A354,'Project labour content'!$A$7:$D$255,'Project labour content'!$D$1,FALSE)),VLOOKUP($D354,'Project labour content'!$F$6:$G$15,'Project labour content'!$G$1,FALSE),VLOOKUP($A354,'Project labour content'!$A$7:$D$255,'Project labour content'!$D$1,FALSE))*LabEsc23*1</f>
        <v>1.0030951964913912</v>
      </c>
      <c r="BV354" s="249">
        <f>1+IF(ISNA(VLOOKUP($A354,'Project labour content'!$A$7:$D$255,'Project labour content'!$D$1,FALSE)),VLOOKUP($D354,'Project labour content'!$F$6:$G$15,'Project labour content'!$G$1,FALSE),VLOOKUP($A354,'Project labour content'!$A$7:$D$255,'Project labour content'!$D$1,FALSE))*LabEsc24*1</f>
        <v>1.004556524471911</v>
      </c>
      <c r="BW354" s="249">
        <f>1+IF(ISNA(VLOOKUP($A354,'Project labour content'!$A$7:$D$255,'Project labour content'!$D$1,FALSE)),VLOOKUP($D354,'Project labour content'!$F$6:$G$15,'Project labour content'!$G$1,FALSE),VLOOKUP($A354,'Project labour content'!$A$7:$D$255,'Project labour content'!$D$1,FALSE))*LabEsc25*1</f>
        <v>1.0065137297471538</v>
      </c>
      <c r="BX354" s="249">
        <f>1+IF(ISNA(VLOOKUP($A354,'Project labour content'!$A$7:$D$255,'Project labour content'!$D$1,FALSE)),VLOOKUP($D354,'Project labour content'!$F$6:$G$15,'Project labour content'!$G$1,FALSE),VLOOKUP($A354,'Project labour content'!$A$7:$D$255,'Project labour content'!$D$1,FALSE))*LabEsc26*1</f>
        <v>1.0086467572962894</v>
      </c>
      <c r="BY354" s="249">
        <f>1+IF(ISNA(VLOOKUP($A354,'Project labour content'!$A$7:$D$255,'Project labour content'!$D$1,FALSE)),VLOOKUP($D354,'Project labour content'!$F$6:$G$15,'Project labour content'!$G$1,FALSE),VLOOKUP($A354,'Project labour content'!$A$7:$D$255,'Project labour content'!$D$1,FALSE))*LabEsc27*1</f>
        <v>1.0099679217444153</v>
      </c>
      <c r="BZ354" s="249">
        <f>1+IF(ISNA(VLOOKUP($A354,'Project labour content'!$A$7:$D$255,'Project labour content'!$D$1,FALSE)),VLOOKUP($D354,'Project labour content'!$F$6:$G$15,'Project labour content'!$G$1,FALSE),VLOOKUP($A354,'Project labour content'!$A$7:$D$255,'Project labour content'!$D$1,FALSE))*LabEsc28*1</f>
        <v>1.0109627585738543</v>
      </c>
      <c r="CA354" s="249">
        <f>1+IF(ISNA(VLOOKUP($A354,'Project labour content'!$A$7:$D$255,'Project labour content'!$D$1,FALSE)),VLOOKUP($D354,'Project labour content'!$F$6:$G$15,'Project labour content'!$G$1,FALSE),VLOOKUP($A354,'Project labour content'!$A$7:$D$255,'Project labour content'!$D$1,FALSE))*LabEsc29*1</f>
        <v>1.0125592727177377</v>
      </c>
      <c r="CB354" s="250" t="str">
        <f>IF(ISNA(VLOOKUP($A354,'Project labour content'!$A$7:$D$255,'Project labour content'!$D$1,FALSE)),"Category","Project")</f>
        <v>Project</v>
      </c>
      <c r="CD354" s="247" t="str">
        <f t="shared" si="71"/>
        <v>15399</v>
      </c>
    </row>
    <row r="355" spans="1:82" x14ac:dyDescent="0.15">
      <c r="A355" s="11" t="s">
        <v>980</v>
      </c>
      <c r="B355" s="11" t="str">
        <f>VLOOKUP($A355,'Incurred Real 2022$'!$A$25:$AC$426,'Incurred Real 2022$'!B$1,FALSE)</f>
        <v>Happy Valley Site Drainage Replacement</v>
      </c>
      <c r="C355" s="11" t="str">
        <f>VLOOKUP($A355,'Incurred Real 2022$'!$A$25:$AC$426,'Incurred Real 2022$'!C$1,FALSE)</f>
        <v>ExAnte</v>
      </c>
      <c r="D355" s="11" t="str">
        <f>VLOOKUP($A355,'Incurred Real 2022$'!$A$25:$AC$426,'Incurred Real 2022$'!D$1,FALSE)</f>
        <v>Security/Compliance</v>
      </c>
      <c r="E355" s="11" t="str">
        <f>VLOOKUP($A355,'Incurred Real 2022$'!$A$25:$AC$426,'Incurred Real 2022$'!E$1,FALSE)</f>
        <v>Potential</v>
      </c>
      <c r="F355" s="105" t="str">
        <f>IF(VLOOKUP($A355,'Incurred Real 2022$'!$A$25:$AC$426,'Incurred Real 2022$'!F$1,FALSE)=0,"",VLOOKUP($A355,'Incurred Real 2022$'!$A$25:$AC$426,'Incurred Real 2022$'!F$1,FALSE))</f>
        <v/>
      </c>
      <c r="G355" s="105" t="str">
        <f>IF(VLOOKUP($A355,'Incurred Real 2022$'!$A$25:$AC$426,'Incurred Real 2022$'!G$1,FALSE)=0,"",VLOOKUP($A355,'Incurred Real 2022$'!$A$25:$AC$426,'Incurred Real 2022$'!G$1,FALSE))</f>
        <v/>
      </c>
      <c r="H355" s="105" t="str">
        <f>IF(VLOOKUP($A355,'Incurred Real 2022$'!$A$25:$AC$426,'Incurred Real 2022$'!H$1,FALSE)=0,"",VLOOKUP($A355,'Incurred Real 2022$'!$A$25:$AC$426,'Incurred Real 2022$'!H$1,FALSE))</f>
        <v/>
      </c>
      <c r="I355" s="105" t="str">
        <f>IF(VLOOKUP($A355,'Incurred Real 2022$'!$A$25:$AC$426,'Incurred Real 2022$'!I$1,FALSE)=0,"",VLOOKUP($A355,'Incurred Real 2022$'!$A$25:$AC$426,'Incurred Real 2022$'!I$1,FALSE))</f>
        <v/>
      </c>
      <c r="J355" s="105" t="str">
        <f>IF(VLOOKUP($A355,'Incurred Real 2022$'!$A$25:$AC$426,'Incurred Real 2022$'!J$1,FALSE)=0,"",VLOOKUP($A355,'Incurred Real 2022$'!$A$25:$AC$426,'Incurred Real 2022$'!J$1,FALSE))</f>
        <v/>
      </c>
      <c r="K355" s="105" t="str">
        <f>IF(VLOOKUP($A355,'Incurred Real 2022$'!$A$25:$AC$426,'Incurred Real 2022$'!K$1,FALSE)=0,"",VLOOKUP($A355,'Incurred Real 2022$'!$A$25:$AC$426,'Incurred Real 2022$'!K$1,FALSE))</f>
        <v/>
      </c>
      <c r="L355" s="105" t="str">
        <f>IF(VLOOKUP($A355,'Incurred Real 2022$'!$A$25:$AC$426,'Incurred Real 2022$'!L$1,FALSE)=0,"",VLOOKUP($A355,'Incurred Real 2022$'!$A$25:$AC$426,'Incurred Real 2022$'!L$1,FALSE))</f>
        <v/>
      </c>
      <c r="M355" s="105" t="str">
        <f>IF(VLOOKUP($A355,'Incurred Real 2022$'!$A$25:$AC$426,'Incurred Real 2022$'!M$1,FALSE)=0,"",VLOOKUP($A355,'Incurred Real 2022$'!$A$25:$AC$426,'Incurred Real 2022$'!M$1,FALSE))</f>
        <v/>
      </c>
      <c r="N355" s="105" t="str">
        <f>IF(VLOOKUP($A355,'Incurred Real 2022$'!$A$25:$AC$426,'Incurred Real 2022$'!N$1,FALSE)=0,"",VLOOKUP($A355,'Incurred Real 2022$'!$A$25:$AC$426,'Incurred Real 2022$'!N$1,FALSE))</f>
        <v/>
      </c>
      <c r="O355" s="105" t="str">
        <f>IF(VLOOKUP($A355,'Incurred Real 2022$'!$A$25:$AC$426,'Incurred Real 2022$'!O$1,FALSE)=0,"",VLOOKUP($A355,'Incurred Real 2022$'!$A$25:$AC$426,'Incurred Real 2022$'!O$1,FALSE))</f>
        <v/>
      </c>
      <c r="P355" s="105" t="str">
        <f>IF(VLOOKUP($A355,'Incurred Real 2022$'!$A$25:$AC$426,'Incurred Real 2022$'!P$1,FALSE)=0,"",VLOOKUP($A355,'Incurred Real 2022$'!$A$25:$AC$426,'Incurred Real 2022$'!P$1,FALSE))</f>
        <v/>
      </c>
      <c r="Q355" s="105" t="str">
        <f>IF(VLOOKUP($A355,'Incurred Real 2022$'!$A$25:$AC$426,'Incurred Real 2022$'!Q$1,FALSE)=0,"",VLOOKUP($A355,'Incurred Real 2022$'!$A$25:$AC$426,'Incurred Real 2022$'!Q$1,FALSE))</f>
        <v/>
      </c>
      <c r="R355" s="105" t="str">
        <f>IF(VLOOKUP($A355,'Incurred Real 2022$'!$A$25:$AC$426,'Incurred Real 2022$'!R$1,FALSE)=0,"",VLOOKUP($A355,'Incurred Real 2022$'!$A$25:$AC$426,'Incurred Real 2022$'!R$1,FALSE))</f>
        <v/>
      </c>
      <c r="S355" s="105" t="str">
        <f>IF(VLOOKUP($A355,'Incurred Real 2022$'!$A$25:$AC$426,'Incurred Real 2022$'!S$1,FALSE)=0,"",VLOOKUP($A355,'Incurred Real 2022$'!$A$25:$AC$426,'Incurred Real 2022$'!S$1,FALSE))</f>
        <v/>
      </c>
      <c r="T355" s="105" t="str">
        <f>IF(VLOOKUP($A355,'Incurred Real 2022$'!$A$25:$AC$426,'Incurred Real 2022$'!T$1,FALSE)=0,"",VLOOKUP($A355,'Incurred Real 2022$'!$A$25:$AC$426,'Incurred Real 2022$'!T$1,FALSE))</f>
        <v/>
      </c>
      <c r="U355" s="105" t="str">
        <f>IF(VLOOKUP($A355,'Incurred Real 2022$'!$A$25:$AC$426,'Incurred Real 2022$'!U$1,FALSE)=0,"",VLOOKUP($A355,'Incurred Real 2022$'!$A$25:$AC$426,'Incurred Real 2022$'!U$1,FALSE))</f>
        <v/>
      </c>
      <c r="V355" s="13" t="str">
        <f>IF(ISTEXT(VLOOKUP($A355,'Incurred Real 2022$'!$A$25:$AC$426,'Incurred Real 2022$'!V$1,FALSE)),"",(VLOOKUP($A355,'Incurred Real 2022$'!$A$25:$AC$426,'Incurred Real 2022$'!V$1,FALSE))*BT355*Incurred_Nominal!V$15)</f>
        <v/>
      </c>
      <c r="W355" s="13" t="str">
        <f>IF(ISTEXT(VLOOKUP($A355,'Incurred Real 2022$'!$A$25:$AC$426,'Incurred Real 2022$'!W$1,FALSE)),"",(VLOOKUP($A355,'Incurred Real 2022$'!$A$25:$AC$426,'Incurred Real 2022$'!W$1,FALSE))*BU355*Incurred_Nominal!W$15)</f>
        <v/>
      </c>
      <c r="X355" s="13">
        <f>IF(ISTEXT(VLOOKUP($A355,'Incurred Real 2022$'!$A$25:$AC$426,'Incurred Real 2022$'!X$1,FALSE)),"",(VLOOKUP($A355,'Incurred Real 2022$'!$A$25:$AC$426,'Incurred Real 2022$'!X$1,FALSE))*BV355*Incurred_Nominal!X$15)</f>
        <v>805286.40476002381</v>
      </c>
      <c r="Y355" s="13">
        <f>IF(ISTEXT(VLOOKUP($A355,'Incurred Real 2022$'!$A$25:$AC$426,'Incurred Real 2022$'!Y$1,FALSE)),"",(VLOOKUP($A355,'Incurred Real 2022$'!$A$25:$AC$426,'Incurred Real 2022$'!Y$1,FALSE))*BW355*Incurred_Nominal!Y$15)</f>
        <v>2476440.6658215323</v>
      </c>
      <c r="Z355" s="13">
        <f>IF(ISTEXT(VLOOKUP($A355,'Incurred Real 2022$'!$A$25:$AC$426,'Incurred Real 2022$'!Z$1,FALSE)),"",(VLOOKUP($A355,'Incurred Real 2022$'!$A$25:$AC$426,'Incurred Real 2022$'!Z$1,FALSE))*BX355*Incurred_Nominal!Z$15)</f>
        <v>5077555.4815681009</v>
      </c>
      <c r="AA355" s="13" t="str">
        <f>IF(ISTEXT(VLOOKUP($A355,'Incurred Real 2022$'!$A$25:$AC$426,'Incurred Real 2022$'!AA$1,FALSE)),"",(VLOOKUP($A355,'Incurred Real 2022$'!$A$25:$AC$426,'Incurred Real 2022$'!AA$1,FALSE))*BY355*Incurred_Nominal!AA$15)</f>
        <v/>
      </c>
      <c r="AB355" s="13" t="str">
        <f>IF(ISTEXT(VLOOKUP($A355,'Incurred Real 2022$'!$A$25:$AC$426,'Incurred Real 2022$'!AB$1,FALSE)),"",(VLOOKUP($A355,'Incurred Real 2022$'!$A$25:$AC$426,'Incurred Real 2022$'!AB$1,FALSE))*BZ355*Incurred_Nominal!AB$15)</f>
        <v/>
      </c>
      <c r="AC355" s="13" t="str">
        <f>IF(ISTEXT(VLOOKUP($A355,'Incurred Real 2022$'!$A$25:$AC$426,'Incurred Real 2022$'!AC$1,FALSE)),"",(VLOOKUP($A355,'Incurred Real 2022$'!$A$25:$AC$426,'Incurred Real 2022$'!AC$1,FALSE))*CA355*Incurred_Nominal!AC$15)</f>
        <v/>
      </c>
      <c r="AD355" s="232">
        <f t="shared" si="66"/>
        <v>8359282.5521496572</v>
      </c>
      <c r="AE355" s="232">
        <f t="shared" si="67"/>
        <v>8359282.5521496572</v>
      </c>
      <c r="AF355" s="239">
        <f t="shared" si="68"/>
        <v>8868682.4999113157</v>
      </c>
      <c r="AG355" s="237">
        <f t="shared" si="65"/>
        <v>8457834.720526997</v>
      </c>
      <c r="AH355" s="240">
        <f t="shared" si="72"/>
        <v>1.048576</v>
      </c>
      <c r="AI355" s="234">
        <f>VLOOKUP($A355,Incurred_Real!$A$25:$AP$479,Incurred_Real!AI$1,FALSE)</f>
        <v>2026</v>
      </c>
      <c r="AJ355" s="235" t="str">
        <f>VLOOKUP($A355,Incurred_Real!$A$25:$AP$479,Incurred_Real!AJ$1,FALSE)</f>
        <v/>
      </c>
      <c r="AK355" s="236">
        <f>VLOOKUP($A355,Incurred_Real!$A$25:$AP$479,Incurred_Real!AK$1,FALSE)</f>
        <v>2026</v>
      </c>
      <c r="AL355" s="235" t="str">
        <f>VLOOKUP($A355,Incurred_Real!$A$25:$AP$479,Incurred_Real!AL$1,FALSE)</f>
        <v/>
      </c>
      <c r="AM355" s="237">
        <f>IF(AL355="Commissioned Extra","",(IF((AD355)=0,0,SUMPRODUCT($F$17:$U$17,F355:U355))+VLOOKUP($A355,Incurred_Real!$A$25:$BS$376,Incurred_Real!$AO$1,FALSE)))</f>
        <v>7970935.6397744957</v>
      </c>
      <c r="AN355" s="232" cm="1">
        <f t="array" ref="AN355">IF(ROUND(AE355,0)=0,0,LOOKUP(2,1/(F355:AC355&lt;&gt;""),F355:AC355))</f>
        <v>5077555.4815681009</v>
      </c>
      <c r="AO355" s="232">
        <f t="shared" si="69"/>
        <v>8359282.5521496572</v>
      </c>
      <c r="AP355" s="78"/>
      <c r="AQ355" s="20"/>
      <c r="AR355" s="245">
        <f>VLOOKUP($A355,Incurred_Real!$A$25:$CD$376,Incurred_Real!AR$1,FALSE)</f>
        <v>1</v>
      </c>
      <c r="AS355" s="246">
        <f>VLOOKUP($A355,Incurred_Real!$A$25:$CD$376,Incurred_Real!AS$1,FALSE)</f>
        <v>0</v>
      </c>
      <c r="AT355" s="246">
        <f>VLOOKUP($A355,Incurred_Real!$A$25:$CD$376,Incurred_Real!AT$1,FALSE)</f>
        <v>0</v>
      </c>
      <c r="AU355" s="246">
        <f>VLOOKUP($A355,Incurred_Real!$A$25:$CD$376,Incurred_Real!AU$1,FALSE)</f>
        <v>0</v>
      </c>
      <c r="AV355" s="246">
        <f>VLOOKUP($A355,Incurred_Real!$A$25:$CD$376,Incurred_Real!AV$1,FALSE)</f>
        <v>0</v>
      </c>
      <c r="AW355" s="246">
        <f>VLOOKUP($A355,Incurred_Real!$A$25:$CD$376,Incurred_Real!AW$1,FALSE)</f>
        <v>0</v>
      </c>
      <c r="AX355" s="246">
        <f>VLOOKUP($A355,Incurred_Real!$A$25:$CD$376,Incurred_Real!AX$1,FALSE)</f>
        <v>0</v>
      </c>
      <c r="AY355" s="246">
        <f>VLOOKUP($A355,Incurred_Real!$A$25:$CD$376,Incurred_Real!AY$1,FALSE)</f>
        <v>0</v>
      </c>
      <c r="AZ355" s="246">
        <f>VLOOKUP($A355,Incurred_Real!$A$25:$CD$376,Incurred_Real!AZ$1,FALSE)</f>
        <v>0</v>
      </c>
      <c r="BA355" s="246">
        <f>VLOOKUP($A355,Incurred_Real!$A$25:$CD$376,Incurred_Real!BA$1,FALSE)</f>
        <v>0</v>
      </c>
      <c r="BB355" s="246">
        <f>VLOOKUP($A355,Incurred_Real!$A$25:$CD$376,Incurred_Real!BB$1,FALSE)</f>
        <v>0.29929138824629858</v>
      </c>
      <c r="BC355" s="246">
        <f>VLOOKUP($A355,Incurred_Real!$A$25:$CD$376,Incurred_Real!BC$1,FALSE)</f>
        <v>0</v>
      </c>
      <c r="BD355" s="246">
        <f>VLOOKUP($A355,Incurred_Real!$A$25:$CD$376,Incurred_Real!BD$1,FALSE)</f>
        <v>0.70070861175370136</v>
      </c>
      <c r="BE355" s="246">
        <f>VLOOKUP($A355,Incurred_Real!$A$25:$CD$376,Incurred_Real!BE$1,FALSE)</f>
        <v>0</v>
      </c>
      <c r="BF355" s="246">
        <f>VLOOKUP($A355,Incurred_Real!$A$25:$CD$376,Incurred_Real!BF$1,FALSE)</f>
        <v>0</v>
      </c>
      <c r="BG355" s="246">
        <f>VLOOKUP($A355,Incurred_Real!$A$25:$CD$376,Incurred_Real!BG$1,FALSE)</f>
        <v>0</v>
      </c>
      <c r="BH355" s="246">
        <f>VLOOKUP($A355,Incurred_Real!$A$25:$CD$376,Incurred_Real!BH$1,FALSE)</f>
        <v>0</v>
      </c>
      <c r="BI355" s="246">
        <f>VLOOKUP($A355,Incurred_Real!$A$25:$CD$376,Incurred_Real!BI$1,FALSE)</f>
        <v>0</v>
      </c>
      <c r="BJ355" s="246">
        <f>VLOOKUP($A355,Incurred_Real!$A$25:$CD$376,Incurred_Real!BJ$1,FALSE)</f>
        <v>0</v>
      </c>
      <c r="BK355" s="246">
        <f>VLOOKUP($A355,Incurred_Real!$A$25:$CD$376,Incurred_Real!BK$1,FALSE)</f>
        <v>0</v>
      </c>
      <c r="BL355" s="246">
        <f>VLOOKUP($A355,Incurred_Real!$A$25:$CD$376,Incurred_Real!BL$1,FALSE)</f>
        <v>0</v>
      </c>
      <c r="BM355" s="246">
        <f>VLOOKUP($A355,Incurred_Real!$A$25:$CD$376,Incurred_Real!BM$1,FALSE)</f>
        <v>0</v>
      </c>
      <c r="BN355" s="246">
        <f>VLOOKUP($A355,Incurred_Real!$A$25:$CD$376,Incurred_Real!BN$1,FALSE)</f>
        <v>0</v>
      </c>
      <c r="BO355" s="246">
        <f>VLOOKUP($A355,Incurred_Real!$A$25:$CD$376,Incurred_Real!BO$1,FALSE)</f>
        <v>0</v>
      </c>
      <c r="BP355" s="246">
        <f>VLOOKUP($A355,Incurred_Real!$A$25:$CD$376,Incurred_Real!BP$1,FALSE)</f>
        <v>0</v>
      </c>
      <c r="BQ355" s="246">
        <f>VLOOKUP($A355,Incurred_Real!$A$25:$CD$376,Incurred_Real!BQ$1,FALSE)</f>
        <v>0</v>
      </c>
      <c r="BR355" s="246">
        <f>VLOOKUP($A355,Incurred_Real!$A$25:$CD$376,Incurred_Real!BR$1,FALSE)</f>
        <v>0</v>
      </c>
      <c r="BS355" s="254">
        <f t="shared" si="70"/>
        <v>1</v>
      </c>
      <c r="BT355" s="249">
        <f>1+IF(ISNA(VLOOKUP($A355,'Project labour content'!$A$7:$D$255,'Project labour content'!$D$1,FALSE)),VLOOKUP($D355,'Project labour content'!$F$6:$G$15,'Project labour content'!$G$1,FALSE),VLOOKUP($A355,'Project labour content'!$A$7:$D$255,'Project labour content'!$D$1,FALSE))*LabEsc22*1</f>
        <v>1.0008313531043409</v>
      </c>
      <c r="BU355" s="249">
        <f>1+IF(ISNA(VLOOKUP($A355,'Project labour content'!$A$7:$D$255,'Project labour content'!$D$1,FALSE)),VLOOKUP($D355,'Project labour content'!$F$6:$G$15,'Project labour content'!$G$1,FALSE),VLOOKUP($A355,'Project labour content'!$A$7:$D$255,'Project labour content'!$D$1,FALSE))*LabEsc23*1</f>
        <v>1.0016666967035828</v>
      </c>
      <c r="BV355" s="249">
        <f>1+IF(ISNA(VLOOKUP($A355,'Project labour content'!$A$7:$D$255,'Project labour content'!$D$1,FALSE)),VLOOKUP($D355,'Project labour content'!$F$6:$G$15,'Project labour content'!$G$1,FALSE),VLOOKUP($A355,'Project labour content'!$A$7:$D$255,'Project labour content'!$D$1,FALSE))*LabEsc24*1</f>
        <v>1.0024535903740686</v>
      </c>
      <c r="BW355" s="249">
        <f>1+IF(ISNA(VLOOKUP($A355,'Project labour content'!$A$7:$D$255,'Project labour content'!$D$1,FALSE)),VLOOKUP($D355,'Project labour content'!$F$6:$G$15,'Project labour content'!$G$1,FALSE),VLOOKUP($A355,'Project labour content'!$A$7:$D$255,'Project labour content'!$D$1,FALSE))*LabEsc25*1</f>
        <v>1.0035075032967393</v>
      </c>
      <c r="BX355" s="249">
        <f>1+IF(ISNA(VLOOKUP($A355,'Project labour content'!$A$7:$D$255,'Project labour content'!$D$1,FALSE)),VLOOKUP($D355,'Project labour content'!$F$6:$G$15,'Project labour content'!$G$1,FALSE),VLOOKUP($A355,'Project labour content'!$A$7:$D$255,'Project labour content'!$D$1,FALSE))*LabEsc26*1</f>
        <v>1.0046560927302965</v>
      </c>
      <c r="BY355" s="249">
        <f>1+IF(ISNA(VLOOKUP($A355,'Project labour content'!$A$7:$D$255,'Project labour content'!$D$1,FALSE)),VLOOKUP($D355,'Project labour content'!$F$6:$G$15,'Project labour content'!$G$1,FALSE),VLOOKUP($A355,'Project labour content'!$A$7:$D$255,'Project labour content'!$D$1,FALSE))*LabEsc27*1</f>
        <v>1.0053675113548353</v>
      </c>
      <c r="BZ355" s="249">
        <f>1+IF(ISNA(VLOOKUP($A355,'Project labour content'!$A$7:$D$255,'Project labour content'!$D$1,FALSE)),VLOOKUP($D355,'Project labour content'!$F$6:$G$15,'Project labour content'!$G$1,FALSE),VLOOKUP($A355,'Project labour content'!$A$7:$D$255,'Project labour content'!$D$1,FALSE))*LabEsc28*1</f>
        <v>1.0059032095791129</v>
      </c>
      <c r="CA355" s="249">
        <f>1+IF(ISNA(VLOOKUP($A355,'Project labour content'!$A$7:$D$255,'Project labour content'!$D$1,FALSE)),VLOOKUP($D355,'Project labour content'!$F$6:$G$15,'Project labour content'!$G$1,FALSE),VLOOKUP($A355,'Project labour content'!$A$7:$D$255,'Project labour content'!$D$1,FALSE))*LabEsc29*1</f>
        <v>1.0067628980894336</v>
      </c>
      <c r="CB355" s="250" t="str">
        <f>IF(ISNA(VLOOKUP($A355,'Project labour content'!$A$7:$D$255,'Project labour content'!$D$1,FALSE)),"Category","Project")</f>
        <v>Project</v>
      </c>
      <c r="CD355" s="247" t="str">
        <f t="shared" si="71"/>
        <v>15401</v>
      </c>
    </row>
    <row r="356" spans="1:82" x14ac:dyDescent="0.15">
      <c r="A356" s="11" t="s">
        <v>964</v>
      </c>
      <c r="B356" s="11" t="str">
        <f>VLOOKUP($A356,'Incurred Real 2022$'!$A$25:$AC$426,'Incurred Real 2022$'!B$1,FALSE)</f>
        <v>Substation Air Conditioner System Unit Asset Replacement 202</v>
      </c>
      <c r="C356" s="11" t="str">
        <f>VLOOKUP($A356,'Incurred Real 2022$'!$A$25:$AC$426,'Incurred Real 2022$'!C$1,FALSE)</f>
        <v>ExAnte</v>
      </c>
      <c r="D356" s="11" t="str">
        <f>VLOOKUP($A356,'Incurred Real 2022$'!$A$25:$AC$426,'Incurred Real 2022$'!D$1,FALSE)</f>
        <v>Replacement</v>
      </c>
      <c r="E356" s="11" t="str">
        <f>VLOOKUP($A356,'Incurred Real 2022$'!$A$25:$AC$426,'Incurred Real 2022$'!E$1,FALSE)</f>
        <v>Proposed</v>
      </c>
      <c r="F356" s="105" t="str">
        <f>IF(VLOOKUP($A356,'Incurred Real 2022$'!$A$25:$AC$426,'Incurred Real 2022$'!F$1,FALSE)=0,"",VLOOKUP($A356,'Incurred Real 2022$'!$A$25:$AC$426,'Incurred Real 2022$'!F$1,FALSE))</f>
        <v/>
      </c>
      <c r="G356" s="105" t="str">
        <f>IF(VLOOKUP($A356,'Incurred Real 2022$'!$A$25:$AC$426,'Incurred Real 2022$'!G$1,FALSE)=0,"",VLOOKUP($A356,'Incurred Real 2022$'!$A$25:$AC$426,'Incurred Real 2022$'!G$1,FALSE))</f>
        <v/>
      </c>
      <c r="H356" s="105" t="str">
        <f>IF(VLOOKUP($A356,'Incurred Real 2022$'!$A$25:$AC$426,'Incurred Real 2022$'!H$1,FALSE)=0,"",VLOOKUP($A356,'Incurred Real 2022$'!$A$25:$AC$426,'Incurred Real 2022$'!H$1,FALSE))</f>
        <v/>
      </c>
      <c r="I356" s="105" t="str">
        <f>IF(VLOOKUP($A356,'Incurred Real 2022$'!$A$25:$AC$426,'Incurred Real 2022$'!I$1,FALSE)=0,"",VLOOKUP($A356,'Incurred Real 2022$'!$A$25:$AC$426,'Incurred Real 2022$'!I$1,FALSE))</f>
        <v/>
      </c>
      <c r="J356" s="105" t="str">
        <f>IF(VLOOKUP($A356,'Incurred Real 2022$'!$A$25:$AC$426,'Incurred Real 2022$'!J$1,FALSE)=0,"",VLOOKUP($A356,'Incurred Real 2022$'!$A$25:$AC$426,'Incurred Real 2022$'!J$1,FALSE))</f>
        <v/>
      </c>
      <c r="K356" s="105" t="str">
        <f>IF(VLOOKUP($A356,'Incurred Real 2022$'!$A$25:$AC$426,'Incurred Real 2022$'!K$1,FALSE)=0,"",VLOOKUP($A356,'Incurred Real 2022$'!$A$25:$AC$426,'Incurred Real 2022$'!K$1,FALSE))</f>
        <v/>
      </c>
      <c r="L356" s="105" t="str">
        <f>IF(VLOOKUP($A356,'Incurred Real 2022$'!$A$25:$AC$426,'Incurred Real 2022$'!L$1,FALSE)=0,"",VLOOKUP($A356,'Incurred Real 2022$'!$A$25:$AC$426,'Incurred Real 2022$'!L$1,FALSE))</f>
        <v/>
      </c>
      <c r="M356" s="105" t="str">
        <f>IF(VLOOKUP($A356,'Incurred Real 2022$'!$A$25:$AC$426,'Incurred Real 2022$'!M$1,FALSE)=0,"",VLOOKUP($A356,'Incurred Real 2022$'!$A$25:$AC$426,'Incurred Real 2022$'!M$1,FALSE))</f>
        <v/>
      </c>
      <c r="N356" s="105" t="str">
        <f>IF(VLOOKUP($A356,'Incurred Real 2022$'!$A$25:$AC$426,'Incurred Real 2022$'!N$1,FALSE)=0,"",VLOOKUP($A356,'Incurred Real 2022$'!$A$25:$AC$426,'Incurred Real 2022$'!N$1,FALSE))</f>
        <v/>
      </c>
      <c r="O356" s="105" t="str">
        <f>IF(VLOOKUP($A356,'Incurred Real 2022$'!$A$25:$AC$426,'Incurred Real 2022$'!O$1,FALSE)=0,"",VLOOKUP($A356,'Incurred Real 2022$'!$A$25:$AC$426,'Incurred Real 2022$'!O$1,FALSE))</f>
        <v/>
      </c>
      <c r="P356" s="105" t="str">
        <f>IF(VLOOKUP($A356,'Incurred Real 2022$'!$A$25:$AC$426,'Incurred Real 2022$'!P$1,FALSE)=0,"",VLOOKUP($A356,'Incurred Real 2022$'!$A$25:$AC$426,'Incurred Real 2022$'!P$1,FALSE))</f>
        <v/>
      </c>
      <c r="Q356" s="105" t="str">
        <f>IF(VLOOKUP($A356,'Incurred Real 2022$'!$A$25:$AC$426,'Incurred Real 2022$'!Q$1,FALSE)=0,"",VLOOKUP($A356,'Incurred Real 2022$'!$A$25:$AC$426,'Incurred Real 2022$'!Q$1,FALSE))</f>
        <v/>
      </c>
      <c r="R356" s="105" t="str">
        <f>IF(VLOOKUP($A356,'Incurred Real 2022$'!$A$25:$AC$426,'Incurred Real 2022$'!R$1,FALSE)=0,"",VLOOKUP($A356,'Incurred Real 2022$'!$A$25:$AC$426,'Incurred Real 2022$'!R$1,FALSE))</f>
        <v/>
      </c>
      <c r="S356" s="105" t="str">
        <f>IF(VLOOKUP($A356,'Incurred Real 2022$'!$A$25:$AC$426,'Incurred Real 2022$'!S$1,FALSE)=0,"",VLOOKUP($A356,'Incurred Real 2022$'!$A$25:$AC$426,'Incurred Real 2022$'!S$1,FALSE))</f>
        <v/>
      </c>
      <c r="T356" s="105" t="str">
        <f>IF(VLOOKUP($A356,'Incurred Real 2022$'!$A$25:$AC$426,'Incurred Real 2022$'!T$1,FALSE)=0,"",VLOOKUP($A356,'Incurred Real 2022$'!$A$25:$AC$426,'Incurred Real 2022$'!T$1,FALSE))</f>
        <v/>
      </c>
      <c r="U356" s="105" t="str">
        <f>IF(VLOOKUP($A356,'Incurred Real 2022$'!$A$25:$AC$426,'Incurred Real 2022$'!U$1,FALSE)=0,"",VLOOKUP($A356,'Incurred Real 2022$'!$A$25:$AC$426,'Incurred Real 2022$'!U$1,FALSE))</f>
        <v/>
      </c>
      <c r="V356" s="13" t="str">
        <f>IF(ISTEXT(VLOOKUP($A356,'Incurred Real 2022$'!$A$25:$AC$426,'Incurred Real 2022$'!V$1,FALSE)),"",(VLOOKUP($A356,'Incurred Real 2022$'!$A$25:$AC$426,'Incurred Real 2022$'!V$1,FALSE))*BT356*Incurred_Nominal!V$15)</f>
        <v/>
      </c>
      <c r="W356" s="13" t="str">
        <f>IF(ISTEXT(VLOOKUP($A356,'Incurred Real 2022$'!$A$25:$AC$426,'Incurred Real 2022$'!W$1,FALSE)),"",(VLOOKUP($A356,'Incurred Real 2022$'!$A$25:$AC$426,'Incurred Real 2022$'!W$1,FALSE))*BU356*Incurred_Nominal!W$15)</f>
        <v/>
      </c>
      <c r="X356" s="13">
        <f>IF(ISTEXT(VLOOKUP($A356,'Incurred Real 2022$'!$A$25:$AC$426,'Incurred Real 2022$'!X$1,FALSE)),"",(VLOOKUP($A356,'Incurred Real 2022$'!$A$25:$AC$426,'Incurred Real 2022$'!X$1,FALSE))*BV356*Incurred_Nominal!X$15)</f>
        <v>599145.09112225485</v>
      </c>
      <c r="Y356" s="13">
        <f>IF(ISTEXT(VLOOKUP($A356,'Incurred Real 2022$'!$A$25:$AC$426,'Incurred Real 2022$'!Y$1,FALSE)),"",(VLOOKUP($A356,'Incurred Real 2022$'!$A$25:$AC$426,'Incurred Real 2022$'!Y$1,FALSE))*BW356*Incurred_Nominal!Y$15)</f>
        <v>616362.60560824338</v>
      </c>
      <c r="Z356" s="13">
        <f>IF(ISTEXT(VLOOKUP($A356,'Incurred Real 2022$'!$A$25:$AC$426,'Incurred Real 2022$'!Z$1,FALSE)),"",(VLOOKUP($A356,'Incurred Real 2022$'!$A$25:$AC$426,'Incurred Real 2022$'!Z$1,FALSE))*BX356*Incurred_Nominal!Z$15)</f>
        <v>631689.11084104551</v>
      </c>
      <c r="AA356" s="13">
        <f>IF(ISTEXT(VLOOKUP($A356,'Incurred Real 2022$'!$A$25:$AC$426,'Incurred Real 2022$'!AA$1,FALSE)),"",(VLOOKUP($A356,'Incurred Real 2022$'!$A$25:$AC$426,'Incurred Real 2022$'!AA$1,FALSE))*BY356*Incurred_Nominal!AA$15)</f>
        <v>647188.21378044318</v>
      </c>
      <c r="AB356" s="13">
        <f>IF(ISTEXT(VLOOKUP($A356,'Incurred Real 2022$'!$A$25:$AC$426,'Incurred Real 2022$'!AB$1,FALSE)),"",(VLOOKUP($A356,'Incurred Real 2022$'!$A$25:$AC$426,'Incurred Real 2022$'!AB$1,FALSE))*BZ356*Incurred_Nominal!AB$15)</f>
        <v>665521.948455684</v>
      </c>
      <c r="AC356" s="13" t="str">
        <f>IF(ISTEXT(VLOOKUP($A356,'Incurred Real 2022$'!$A$25:$AC$426,'Incurred Real 2022$'!AC$1,FALSE)),"",(VLOOKUP($A356,'Incurred Real 2022$'!$A$25:$AC$426,'Incurred Real 2022$'!AC$1,FALSE))*CA356*Incurred_Nominal!AC$15)</f>
        <v/>
      </c>
      <c r="AD356" s="232">
        <f t="shared" si="66"/>
        <v>3159906.9698076709</v>
      </c>
      <c r="AE356" s="232">
        <f t="shared" si="67"/>
        <v>3159906.9698076709</v>
      </c>
      <c r="AF356" s="239">
        <f t="shared" si="68"/>
        <v>3311198.0232611359</v>
      </c>
      <c r="AG356" s="237">
        <f t="shared" si="65"/>
        <v>3311198.0232611359</v>
      </c>
      <c r="AH356" s="240">
        <f t="shared" si="72"/>
        <v>1</v>
      </c>
      <c r="AI356" s="234">
        <f>VLOOKUP($A356,Incurred_Real!$A$25:$AP$479,Incurred_Real!AI$1,FALSE)</f>
        <v>2028</v>
      </c>
      <c r="AJ356" s="235" t="str">
        <f>VLOOKUP($A356,Incurred_Real!$A$25:$AP$479,Incurred_Real!AJ$1,FALSE)</f>
        <v/>
      </c>
      <c r="AK356" s="236">
        <f>VLOOKUP($A356,Incurred_Real!$A$25:$AP$479,Incurred_Real!AK$1,FALSE)</f>
        <v>2028</v>
      </c>
      <c r="AL356" s="235" t="str">
        <f>VLOOKUP($A356,Incurred_Real!$A$25:$AP$479,Incurred_Real!AL$1,FALSE)</f>
        <v/>
      </c>
      <c r="AM356" s="237">
        <f>IF(AL356="Commissioned Extra","",(IF((AD356)=0,0,SUMPRODUCT($F$17:$U$17,F356:U356))+VLOOKUP($A356,Incurred_Real!$A$25:$BS$376,Incurred_Real!$AO$1,FALSE)))</f>
        <v>2976016.5993344532</v>
      </c>
      <c r="AN356" s="232" cm="1">
        <f t="array" ref="AN356">IF(ROUND(AE356,0)=0,0,LOOKUP(2,1/(F356:AC356&lt;&gt;""),F356:AC356))</f>
        <v>665521.948455684</v>
      </c>
      <c r="AO356" s="232">
        <f t="shared" si="69"/>
        <v>3159906.9698076709</v>
      </c>
      <c r="AP356" s="78"/>
      <c r="AQ356" s="20"/>
      <c r="AR356" s="245">
        <f>VLOOKUP($A356,Incurred_Real!$A$25:$CD$376,Incurred_Real!AR$1,FALSE)</f>
        <v>1</v>
      </c>
      <c r="AS356" s="246">
        <f>VLOOKUP($A356,Incurred_Real!$A$25:$CD$376,Incurred_Real!AS$1,FALSE)</f>
        <v>0</v>
      </c>
      <c r="AT356" s="246">
        <f>VLOOKUP($A356,Incurred_Real!$A$25:$CD$376,Incurred_Real!AT$1,FALSE)</f>
        <v>0</v>
      </c>
      <c r="AU356" s="246">
        <f>VLOOKUP($A356,Incurred_Real!$A$25:$CD$376,Incurred_Real!AU$1,FALSE)</f>
        <v>0</v>
      </c>
      <c r="AV356" s="246">
        <f>VLOOKUP($A356,Incurred_Real!$A$25:$CD$376,Incurred_Real!AV$1,FALSE)</f>
        <v>0</v>
      </c>
      <c r="AW356" s="246">
        <f>VLOOKUP($A356,Incurred_Real!$A$25:$CD$376,Incurred_Real!AW$1,FALSE)</f>
        <v>0</v>
      </c>
      <c r="AX356" s="246">
        <f>VLOOKUP($A356,Incurred_Real!$A$25:$CD$376,Incurred_Real!AX$1,FALSE)</f>
        <v>0</v>
      </c>
      <c r="AY356" s="246">
        <f>VLOOKUP($A356,Incurred_Real!$A$25:$CD$376,Incurred_Real!AY$1,FALSE)</f>
        <v>0</v>
      </c>
      <c r="AZ356" s="246">
        <f>VLOOKUP($A356,Incurred_Real!$A$25:$CD$376,Incurred_Real!AZ$1,FALSE)</f>
        <v>0</v>
      </c>
      <c r="BA356" s="246">
        <f>VLOOKUP($A356,Incurred_Real!$A$25:$CD$376,Incurred_Real!BA$1,FALSE)</f>
        <v>0</v>
      </c>
      <c r="BB356" s="246">
        <f>VLOOKUP($A356,Incurred_Real!$A$25:$CD$376,Incurred_Real!BB$1,FALSE)</f>
        <v>0</v>
      </c>
      <c r="BC356" s="246">
        <f>VLOOKUP($A356,Incurred_Real!$A$25:$CD$376,Incurred_Real!BC$1,FALSE)</f>
        <v>0.58580801971385277</v>
      </c>
      <c r="BD356" s="246">
        <f>VLOOKUP($A356,Incurred_Real!$A$25:$CD$376,Incurred_Real!BD$1,FALSE)</f>
        <v>7.3664481520903644E-2</v>
      </c>
      <c r="BE356" s="246">
        <f>VLOOKUP($A356,Incurred_Real!$A$25:$CD$376,Incurred_Real!BE$1,FALSE)</f>
        <v>0</v>
      </c>
      <c r="BF356" s="246">
        <f>VLOOKUP($A356,Incurred_Real!$A$25:$CD$376,Incurred_Real!BF$1,FALSE)</f>
        <v>0</v>
      </c>
      <c r="BG356" s="246">
        <f>VLOOKUP($A356,Incurred_Real!$A$25:$CD$376,Incurred_Real!BG$1,FALSE)</f>
        <v>0.34052749876524369</v>
      </c>
      <c r="BH356" s="246">
        <f>VLOOKUP($A356,Incurred_Real!$A$25:$CD$376,Incurred_Real!BH$1,FALSE)</f>
        <v>0</v>
      </c>
      <c r="BI356" s="246">
        <f>VLOOKUP($A356,Incurred_Real!$A$25:$CD$376,Incurred_Real!BI$1,FALSE)</f>
        <v>0</v>
      </c>
      <c r="BJ356" s="246">
        <f>VLOOKUP($A356,Incurred_Real!$A$25:$CD$376,Incurred_Real!BJ$1,FALSE)</f>
        <v>0</v>
      </c>
      <c r="BK356" s="246">
        <f>VLOOKUP($A356,Incurred_Real!$A$25:$CD$376,Incurred_Real!BK$1,FALSE)</f>
        <v>0</v>
      </c>
      <c r="BL356" s="246">
        <f>VLOOKUP($A356,Incurred_Real!$A$25:$CD$376,Incurred_Real!BL$1,FALSE)</f>
        <v>0</v>
      </c>
      <c r="BM356" s="246">
        <f>VLOOKUP($A356,Incurred_Real!$A$25:$CD$376,Incurred_Real!BM$1,FALSE)</f>
        <v>0</v>
      </c>
      <c r="BN356" s="246">
        <f>VLOOKUP($A356,Incurred_Real!$A$25:$CD$376,Incurred_Real!BN$1,FALSE)</f>
        <v>0</v>
      </c>
      <c r="BO356" s="246">
        <f>VLOOKUP($A356,Incurred_Real!$A$25:$CD$376,Incurred_Real!BO$1,FALSE)</f>
        <v>0</v>
      </c>
      <c r="BP356" s="246">
        <f>VLOOKUP($A356,Incurred_Real!$A$25:$CD$376,Incurred_Real!BP$1,FALSE)</f>
        <v>0</v>
      </c>
      <c r="BQ356" s="246">
        <f>VLOOKUP($A356,Incurred_Real!$A$25:$CD$376,Incurred_Real!BQ$1,FALSE)</f>
        <v>0</v>
      </c>
      <c r="BR356" s="246">
        <f>VLOOKUP($A356,Incurred_Real!$A$25:$CD$376,Incurred_Real!BR$1,FALSE)</f>
        <v>0</v>
      </c>
      <c r="BS356" s="254">
        <f t="shared" si="70"/>
        <v>1</v>
      </c>
      <c r="BT356" s="249">
        <f>1+IF(ISNA(VLOOKUP($A356,'Project labour content'!$A$7:$D$255,'Project labour content'!$D$1,FALSE)),VLOOKUP($D356,'Project labour content'!$F$6:$G$15,'Project labour content'!$G$1,FALSE),VLOOKUP($A356,'Project labour content'!$A$7:$D$255,'Project labour content'!$D$1,FALSE))*LabEsc22*1</f>
        <v>1.0006137455340576</v>
      </c>
      <c r="BU356" s="249">
        <f>1+IF(ISNA(VLOOKUP($A356,'Project labour content'!$A$7:$D$255,'Project labour content'!$D$1,FALSE)),VLOOKUP($D356,'Project labour content'!$F$6:$G$15,'Project labour content'!$G$1,FALSE),VLOOKUP($A356,'Project labour content'!$A$7:$D$255,'Project labour content'!$D$1,FALSE))*LabEsc23*1</f>
        <v>1.0012304370466785</v>
      </c>
      <c r="BV356" s="249">
        <f>1+IF(ISNA(VLOOKUP($A356,'Project labour content'!$A$7:$D$255,'Project labour content'!$D$1,FALSE)),VLOOKUP($D356,'Project labour content'!$F$6:$G$15,'Project labour content'!$G$1,FALSE),VLOOKUP($A356,'Project labour content'!$A$7:$D$255,'Project labour content'!$D$1,FALSE))*LabEsc24*1</f>
        <v>1.0018113604515675</v>
      </c>
      <c r="BW356" s="249">
        <f>1+IF(ISNA(VLOOKUP($A356,'Project labour content'!$A$7:$D$255,'Project labour content'!$D$1,FALSE)),VLOOKUP($D356,'Project labour content'!$F$6:$G$15,'Project labour content'!$G$1,FALSE),VLOOKUP($A356,'Project labour content'!$A$7:$D$255,'Project labour content'!$D$1,FALSE))*LabEsc25*1</f>
        <v>1.0025894105318489</v>
      </c>
      <c r="BX356" s="249">
        <f>1+IF(ISNA(VLOOKUP($A356,'Project labour content'!$A$7:$D$255,'Project labour content'!$D$1,FALSE)),VLOOKUP($D356,'Project labour content'!$F$6:$G$15,'Project labour content'!$G$1,FALSE),VLOOKUP($A356,'Project labour content'!$A$7:$D$255,'Project labour content'!$D$1,FALSE))*LabEsc26*1</f>
        <v>1.0034373554443423</v>
      </c>
      <c r="BY356" s="249">
        <f>1+IF(ISNA(VLOOKUP($A356,'Project labour content'!$A$7:$D$255,'Project labour content'!$D$1,FALSE)),VLOOKUP($D356,'Project labour content'!$F$6:$G$15,'Project labour content'!$G$1,FALSE),VLOOKUP($A356,'Project labour content'!$A$7:$D$255,'Project labour content'!$D$1,FALSE))*LabEsc27*1</f>
        <v>1.0039625594778343</v>
      </c>
      <c r="BZ356" s="249">
        <f>1+IF(ISNA(VLOOKUP($A356,'Project labour content'!$A$7:$D$255,'Project labour content'!$D$1,FALSE)),VLOOKUP($D356,'Project labour content'!$F$6:$G$15,'Project labour content'!$G$1,FALSE),VLOOKUP($A356,'Project labour content'!$A$7:$D$255,'Project labour content'!$D$1,FALSE))*LabEsc28*1</f>
        <v>1.0043580381150536</v>
      </c>
      <c r="CA356" s="249">
        <f>1+IF(ISNA(VLOOKUP($A356,'Project labour content'!$A$7:$D$255,'Project labour content'!$D$1,FALSE)),VLOOKUP($D356,'Project labour content'!$F$6:$G$15,'Project labour content'!$G$1,FALSE),VLOOKUP($A356,'Project labour content'!$A$7:$D$255,'Project labour content'!$D$1,FALSE))*LabEsc29*1</f>
        <v>1.0049927022320635</v>
      </c>
      <c r="CB356" s="250" t="str">
        <f>IF(ISNA(VLOOKUP($A356,'Project labour content'!$A$7:$D$255,'Project labour content'!$D$1,FALSE)),"Category","Project")</f>
        <v>Project</v>
      </c>
      <c r="CD356" s="247" t="str">
        <f t="shared" si="71"/>
        <v>15402</v>
      </c>
    </row>
    <row r="357" spans="1:82" x14ac:dyDescent="0.15">
      <c r="A357" s="11" t="s">
        <v>918</v>
      </c>
      <c r="B357" s="11" t="str">
        <f>VLOOKUP($A357,'Incurred Real 2022$'!$A$25:$AC$426,'Incurred Real 2022$'!B$1,FALSE)</f>
        <v>Electrical Rymill Switch Boards Upgrade</v>
      </c>
      <c r="C357" s="11" t="str">
        <f>VLOOKUP($A357,'Incurred Real 2022$'!$A$25:$AC$426,'Incurred Real 2022$'!C$1,FALSE)</f>
        <v>ExAnte</v>
      </c>
      <c r="D357" s="11" t="str">
        <f>VLOOKUP($A357,'Incurred Real 2022$'!$A$25:$AC$426,'Incurred Real 2022$'!D$1,FALSE)</f>
        <v>Facilities</v>
      </c>
      <c r="E357" s="11" t="str">
        <f>VLOOKUP($A357,'Incurred Real 2022$'!$A$25:$AC$426,'Incurred Real 2022$'!E$1,FALSE)</f>
        <v>Potential</v>
      </c>
      <c r="F357" s="105" t="str">
        <f>IF(VLOOKUP($A357,'Incurred Real 2022$'!$A$25:$AC$426,'Incurred Real 2022$'!F$1,FALSE)=0,"",VLOOKUP($A357,'Incurred Real 2022$'!$A$25:$AC$426,'Incurred Real 2022$'!F$1,FALSE))</f>
        <v/>
      </c>
      <c r="G357" s="105" t="str">
        <f>IF(VLOOKUP($A357,'Incurred Real 2022$'!$A$25:$AC$426,'Incurred Real 2022$'!G$1,FALSE)=0,"",VLOOKUP($A357,'Incurred Real 2022$'!$A$25:$AC$426,'Incurred Real 2022$'!G$1,FALSE))</f>
        <v/>
      </c>
      <c r="H357" s="105" t="str">
        <f>IF(VLOOKUP($A357,'Incurred Real 2022$'!$A$25:$AC$426,'Incurred Real 2022$'!H$1,FALSE)=0,"",VLOOKUP($A357,'Incurred Real 2022$'!$A$25:$AC$426,'Incurred Real 2022$'!H$1,FALSE))</f>
        <v/>
      </c>
      <c r="I357" s="105" t="str">
        <f>IF(VLOOKUP($A357,'Incurred Real 2022$'!$A$25:$AC$426,'Incurred Real 2022$'!I$1,FALSE)=0,"",VLOOKUP($A357,'Incurred Real 2022$'!$A$25:$AC$426,'Incurred Real 2022$'!I$1,FALSE))</f>
        <v/>
      </c>
      <c r="J357" s="105" t="str">
        <f>IF(VLOOKUP($A357,'Incurred Real 2022$'!$A$25:$AC$426,'Incurred Real 2022$'!J$1,FALSE)=0,"",VLOOKUP($A357,'Incurred Real 2022$'!$A$25:$AC$426,'Incurred Real 2022$'!J$1,FALSE))</f>
        <v/>
      </c>
      <c r="K357" s="105" t="str">
        <f>IF(VLOOKUP($A357,'Incurred Real 2022$'!$A$25:$AC$426,'Incurred Real 2022$'!K$1,FALSE)=0,"",VLOOKUP($A357,'Incurred Real 2022$'!$A$25:$AC$426,'Incurred Real 2022$'!K$1,FALSE))</f>
        <v/>
      </c>
      <c r="L357" s="105" t="str">
        <f>IF(VLOOKUP($A357,'Incurred Real 2022$'!$A$25:$AC$426,'Incurred Real 2022$'!L$1,FALSE)=0,"",VLOOKUP($A357,'Incurred Real 2022$'!$A$25:$AC$426,'Incurred Real 2022$'!L$1,FALSE))</f>
        <v/>
      </c>
      <c r="M357" s="105" t="str">
        <f>IF(VLOOKUP($A357,'Incurred Real 2022$'!$A$25:$AC$426,'Incurred Real 2022$'!M$1,FALSE)=0,"",VLOOKUP($A357,'Incurred Real 2022$'!$A$25:$AC$426,'Incurred Real 2022$'!M$1,FALSE))</f>
        <v/>
      </c>
      <c r="N357" s="105" t="str">
        <f>IF(VLOOKUP($A357,'Incurred Real 2022$'!$A$25:$AC$426,'Incurred Real 2022$'!N$1,FALSE)=0,"",VLOOKUP($A357,'Incurred Real 2022$'!$A$25:$AC$426,'Incurred Real 2022$'!N$1,FALSE))</f>
        <v/>
      </c>
      <c r="O357" s="105" t="str">
        <f>IF(VLOOKUP($A357,'Incurred Real 2022$'!$A$25:$AC$426,'Incurred Real 2022$'!O$1,FALSE)=0,"",VLOOKUP($A357,'Incurred Real 2022$'!$A$25:$AC$426,'Incurred Real 2022$'!O$1,FALSE))</f>
        <v/>
      </c>
      <c r="P357" s="105" t="str">
        <f>IF(VLOOKUP($A357,'Incurred Real 2022$'!$A$25:$AC$426,'Incurred Real 2022$'!P$1,FALSE)=0,"",VLOOKUP($A357,'Incurred Real 2022$'!$A$25:$AC$426,'Incurred Real 2022$'!P$1,FALSE))</f>
        <v/>
      </c>
      <c r="Q357" s="105" t="str">
        <f>IF(VLOOKUP($A357,'Incurred Real 2022$'!$A$25:$AC$426,'Incurred Real 2022$'!Q$1,FALSE)=0,"",VLOOKUP($A357,'Incurred Real 2022$'!$A$25:$AC$426,'Incurred Real 2022$'!Q$1,FALSE))</f>
        <v/>
      </c>
      <c r="R357" s="105" t="str">
        <f>IF(VLOOKUP($A357,'Incurred Real 2022$'!$A$25:$AC$426,'Incurred Real 2022$'!R$1,FALSE)=0,"",VLOOKUP($A357,'Incurred Real 2022$'!$A$25:$AC$426,'Incurred Real 2022$'!R$1,FALSE))</f>
        <v/>
      </c>
      <c r="S357" s="105" t="str">
        <f>IF(VLOOKUP($A357,'Incurred Real 2022$'!$A$25:$AC$426,'Incurred Real 2022$'!S$1,FALSE)=0,"",VLOOKUP($A357,'Incurred Real 2022$'!$A$25:$AC$426,'Incurred Real 2022$'!S$1,FALSE))</f>
        <v/>
      </c>
      <c r="T357" s="105" t="str">
        <f>IF(VLOOKUP($A357,'Incurred Real 2022$'!$A$25:$AC$426,'Incurred Real 2022$'!T$1,FALSE)=0,"",VLOOKUP($A357,'Incurred Real 2022$'!$A$25:$AC$426,'Incurred Real 2022$'!T$1,FALSE))</f>
        <v/>
      </c>
      <c r="U357" s="105" t="str">
        <f>IF(VLOOKUP($A357,'Incurred Real 2022$'!$A$25:$AC$426,'Incurred Real 2022$'!U$1,FALSE)=0,"",VLOOKUP($A357,'Incurred Real 2022$'!$A$25:$AC$426,'Incurred Real 2022$'!U$1,FALSE))</f>
        <v/>
      </c>
      <c r="V357" s="13" t="str">
        <f>IF(ISTEXT(VLOOKUP($A357,'Incurred Real 2022$'!$A$25:$AC$426,'Incurred Real 2022$'!V$1,FALSE)),"",(VLOOKUP($A357,'Incurred Real 2022$'!$A$25:$AC$426,'Incurred Real 2022$'!V$1,FALSE))*BT357*Incurred_Nominal!V$15)</f>
        <v/>
      </c>
      <c r="W357" s="13" t="str">
        <f>IF(ISTEXT(VLOOKUP($A357,'Incurred Real 2022$'!$A$25:$AC$426,'Incurred Real 2022$'!W$1,FALSE)),"",(VLOOKUP($A357,'Incurred Real 2022$'!$A$25:$AC$426,'Incurred Real 2022$'!W$1,FALSE))*BU357*Incurred_Nominal!W$15)</f>
        <v/>
      </c>
      <c r="X357" s="13" t="str">
        <f>IF(ISTEXT(VLOOKUP($A357,'Incurred Real 2022$'!$A$25:$AC$426,'Incurred Real 2022$'!X$1,FALSE)),"",(VLOOKUP($A357,'Incurred Real 2022$'!$A$25:$AC$426,'Incurred Real 2022$'!X$1,FALSE))*BV357*Incurred_Nominal!X$15)</f>
        <v/>
      </c>
      <c r="Y357" s="13">
        <f>IF(ISTEXT(VLOOKUP($A357,'Incurred Real 2022$'!$A$25:$AC$426,'Incurred Real 2022$'!Y$1,FALSE)),"",(VLOOKUP($A357,'Incurred Real 2022$'!$A$25:$AC$426,'Incurred Real 2022$'!Y$1,FALSE))*BW357*Incurred_Nominal!Y$15)</f>
        <v>196261.91874506528</v>
      </c>
      <c r="Z357" s="13" t="str">
        <f>IF(ISTEXT(VLOOKUP($A357,'Incurred Real 2022$'!$A$25:$AC$426,'Incurred Real 2022$'!Z$1,FALSE)),"",(VLOOKUP($A357,'Incurred Real 2022$'!$A$25:$AC$426,'Incurred Real 2022$'!Z$1,FALSE))*BX357*Incurred_Nominal!Z$15)</f>
        <v/>
      </c>
      <c r="AA357" s="13" t="str">
        <f>IF(ISTEXT(VLOOKUP($A357,'Incurred Real 2022$'!$A$25:$AC$426,'Incurred Real 2022$'!AA$1,FALSE)),"",(VLOOKUP($A357,'Incurred Real 2022$'!$A$25:$AC$426,'Incurred Real 2022$'!AA$1,FALSE))*BY357*Incurred_Nominal!AA$15)</f>
        <v/>
      </c>
      <c r="AB357" s="13" t="str">
        <f>IF(ISTEXT(VLOOKUP($A357,'Incurred Real 2022$'!$A$25:$AC$426,'Incurred Real 2022$'!AB$1,FALSE)),"",(VLOOKUP($A357,'Incurred Real 2022$'!$A$25:$AC$426,'Incurred Real 2022$'!AB$1,FALSE))*BZ357*Incurred_Nominal!AB$15)</f>
        <v/>
      </c>
      <c r="AC357" s="13" t="str">
        <f>IF(ISTEXT(VLOOKUP($A357,'Incurred Real 2022$'!$A$25:$AC$426,'Incurred Real 2022$'!AC$1,FALSE)),"",(VLOOKUP($A357,'Incurred Real 2022$'!$A$25:$AC$426,'Incurred Real 2022$'!AC$1,FALSE))*CA357*Incurred_Nominal!AC$15)</f>
        <v/>
      </c>
      <c r="AD357" s="232">
        <f t="shared" si="66"/>
        <v>196261.91874506528</v>
      </c>
      <c r="AE357" s="232">
        <f t="shared" si="67"/>
        <v>196261.91874506528</v>
      </c>
      <c r="AF357" s="239">
        <f t="shared" si="68"/>
        <v>210734.63061506621</v>
      </c>
      <c r="AG357" s="237">
        <f t="shared" si="65"/>
        <v>196261.91874506528</v>
      </c>
      <c r="AH357" s="240">
        <f t="shared" si="72"/>
        <v>1.0737418240000001</v>
      </c>
      <c r="AI357" s="234">
        <f>VLOOKUP($A357,Incurred_Real!$A$25:$AP$479,Incurred_Real!AI$1,FALSE)</f>
        <v>2025</v>
      </c>
      <c r="AJ357" s="235" t="str">
        <f>VLOOKUP($A357,Incurred_Real!$A$25:$AP$479,Incurred_Real!AJ$1,FALSE)</f>
        <v/>
      </c>
      <c r="AK357" s="236">
        <f>VLOOKUP($A357,Incurred_Real!$A$25:$AP$479,Incurred_Real!AK$1,FALSE)</f>
        <v>2025</v>
      </c>
      <c r="AL357" s="235" t="str">
        <f>VLOOKUP($A357,Incurred_Real!$A$25:$AP$479,Incurred_Real!AL$1,FALSE)</f>
        <v/>
      </c>
      <c r="AM357" s="237">
        <f>IF(AL357="Commissioned Extra","",(IF((AD357)=0,0,SUMPRODUCT($F$17:$U$17,F357:U357))+VLOOKUP($A357,Incurred_Real!$A$25:$BS$376,Incurred_Real!$AO$1,FALSE)))</f>
        <v>189402.67370278976</v>
      </c>
      <c r="AN357" s="232" cm="1">
        <f t="array" ref="AN357">IF(ROUND(AE357,0)=0,0,LOOKUP(2,1/(F357:AC357&lt;&gt;""),F357:AC357))</f>
        <v>196261.91874506528</v>
      </c>
      <c r="AO357" s="232">
        <f t="shared" si="69"/>
        <v>196261.91874506528</v>
      </c>
      <c r="AP357" s="78"/>
      <c r="AQ357" s="20"/>
      <c r="AR357" s="245">
        <f>VLOOKUP($A357,Incurred_Real!$A$25:$CD$376,Incurred_Real!AR$1,FALSE)</f>
        <v>1</v>
      </c>
      <c r="AS357" s="246">
        <f>VLOOKUP($A357,Incurred_Real!$A$25:$CD$376,Incurred_Real!AS$1,FALSE)</f>
        <v>1</v>
      </c>
      <c r="AT357" s="246">
        <f>VLOOKUP($A357,Incurred_Real!$A$25:$CD$376,Incurred_Real!AT$1,FALSE)</f>
        <v>0</v>
      </c>
      <c r="AU357" s="246">
        <f>VLOOKUP($A357,Incurred_Real!$A$25:$CD$376,Incurred_Real!AU$1,FALSE)</f>
        <v>0</v>
      </c>
      <c r="AV357" s="246">
        <f>VLOOKUP($A357,Incurred_Real!$A$25:$CD$376,Incurred_Real!AV$1,FALSE)</f>
        <v>0</v>
      </c>
      <c r="AW357" s="246">
        <f>VLOOKUP($A357,Incurred_Real!$A$25:$CD$376,Incurred_Real!AW$1,FALSE)</f>
        <v>0</v>
      </c>
      <c r="AX357" s="246">
        <f>VLOOKUP($A357,Incurred_Real!$A$25:$CD$376,Incurred_Real!AX$1,FALSE)</f>
        <v>0</v>
      </c>
      <c r="AY357" s="246">
        <f>VLOOKUP($A357,Incurred_Real!$A$25:$CD$376,Incurred_Real!AY$1,FALSE)</f>
        <v>0</v>
      </c>
      <c r="AZ357" s="246">
        <f>VLOOKUP($A357,Incurred_Real!$A$25:$CD$376,Incurred_Real!AZ$1,FALSE)</f>
        <v>0</v>
      </c>
      <c r="BA357" s="246">
        <f>VLOOKUP($A357,Incurred_Real!$A$25:$CD$376,Incurred_Real!BA$1,FALSE)</f>
        <v>0</v>
      </c>
      <c r="BB357" s="246">
        <f>VLOOKUP($A357,Incurred_Real!$A$25:$CD$376,Incurred_Real!BB$1,FALSE)</f>
        <v>0</v>
      </c>
      <c r="BC357" s="246">
        <f>VLOOKUP($A357,Incurred_Real!$A$25:$CD$376,Incurred_Real!BC$1,FALSE)</f>
        <v>0</v>
      </c>
      <c r="BD357" s="246">
        <f>VLOOKUP($A357,Incurred_Real!$A$25:$CD$376,Incurred_Real!BD$1,FALSE)</f>
        <v>0</v>
      </c>
      <c r="BE357" s="246">
        <f>VLOOKUP($A357,Incurred_Real!$A$25:$CD$376,Incurred_Real!BE$1,FALSE)</f>
        <v>0</v>
      </c>
      <c r="BF357" s="246">
        <f>VLOOKUP($A357,Incurred_Real!$A$25:$CD$376,Incurred_Real!BF$1,FALSE)</f>
        <v>0</v>
      </c>
      <c r="BG357" s="246">
        <f>VLOOKUP($A357,Incurred_Real!$A$25:$CD$376,Incurred_Real!BG$1,FALSE)</f>
        <v>0</v>
      </c>
      <c r="BH357" s="246">
        <f>VLOOKUP($A357,Incurred_Real!$A$25:$CD$376,Incurred_Real!BH$1,FALSE)</f>
        <v>0</v>
      </c>
      <c r="BI357" s="246">
        <f>VLOOKUP($A357,Incurred_Real!$A$25:$CD$376,Incurred_Real!BI$1,FALSE)</f>
        <v>0</v>
      </c>
      <c r="BJ357" s="246">
        <f>VLOOKUP($A357,Incurred_Real!$A$25:$CD$376,Incurred_Real!BJ$1,FALSE)</f>
        <v>0</v>
      </c>
      <c r="BK357" s="246">
        <f>VLOOKUP($A357,Incurred_Real!$A$25:$CD$376,Incurred_Real!BK$1,FALSE)</f>
        <v>0</v>
      </c>
      <c r="BL357" s="246">
        <f>VLOOKUP($A357,Incurred_Real!$A$25:$CD$376,Incurred_Real!BL$1,FALSE)</f>
        <v>0</v>
      </c>
      <c r="BM357" s="246">
        <f>VLOOKUP($A357,Incurred_Real!$A$25:$CD$376,Incurred_Real!BM$1,FALSE)</f>
        <v>0</v>
      </c>
      <c r="BN357" s="246">
        <f>VLOOKUP($A357,Incurred_Real!$A$25:$CD$376,Incurred_Real!BN$1,FALSE)</f>
        <v>0</v>
      </c>
      <c r="BO357" s="246">
        <f>VLOOKUP($A357,Incurred_Real!$A$25:$CD$376,Incurred_Real!BO$1,FALSE)</f>
        <v>0</v>
      </c>
      <c r="BP357" s="246">
        <f>VLOOKUP($A357,Incurred_Real!$A$25:$CD$376,Incurred_Real!BP$1,FALSE)</f>
        <v>0</v>
      </c>
      <c r="BQ357" s="246">
        <f>VLOOKUP($A357,Incurred_Real!$A$25:$CD$376,Incurred_Real!BQ$1,FALSE)</f>
        <v>0</v>
      </c>
      <c r="BR357" s="246">
        <f>VLOOKUP($A357,Incurred_Real!$A$25:$CD$376,Incurred_Real!BR$1,FALSE)</f>
        <v>0</v>
      </c>
      <c r="BS357" s="254">
        <f t="shared" si="70"/>
        <v>1</v>
      </c>
      <c r="BT357" s="249">
        <f>1+IF(ISNA(VLOOKUP($A357,'Project labour content'!$A$7:$D$255,'Project labour content'!$D$1,FALSE)),VLOOKUP($D357,'Project labour content'!$F$6:$G$15,'Project labour content'!$G$1,FALSE),VLOOKUP($A357,'Project labour content'!$A$7:$D$255,'Project labour content'!$D$1,FALSE))*LabEsc22*1</f>
        <v>1.0009172263036386</v>
      </c>
      <c r="BU357" s="249">
        <f>1+IF(ISNA(VLOOKUP($A357,'Project labour content'!$A$7:$D$255,'Project labour content'!$D$1,FALSE)),VLOOKUP($D357,'Project labour content'!$F$6:$G$15,'Project labour content'!$G$1,FALSE),VLOOKUP($A357,'Project labour content'!$A$7:$D$255,'Project labour content'!$D$1,FALSE))*LabEsc23*1</f>
        <v>1.0018388552935349</v>
      </c>
      <c r="BV357" s="249">
        <f>1+IF(ISNA(VLOOKUP($A357,'Project labour content'!$A$7:$D$255,'Project labour content'!$D$1,FALSE)),VLOOKUP($D357,'Project labour content'!$F$6:$G$15,'Project labour content'!$G$1,FALSE),VLOOKUP($A357,'Project labour content'!$A$7:$D$255,'Project labour content'!$D$1,FALSE))*LabEsc24*1</f>
        <v>1.0027070298020169</v>
      </c>
      <c r="BW357" s="249">
        <f>1+IF(ISNA(VLOOKUP($A357,'Project labour content'!$A$7:$D$255,'Project labour content'!$D$1,FALSE)),VLOOKUP($D357,'Project labour content'!$F$6:$G$15,'Project labour content'!$G$1,FALSE),VLOOKUP($A357,'Project labour content'!$A$7:$D$255,'Project labour content'!$D$1,FALSE))*LabEsc25*1</f>
        <v>1.0038698048603774</v>
      </c>
      <c r="BX357" s="249">
        <f>1+IF(ISNA(VLOOKUP($A357,'Project labour content'!$A$7:$D$255,'Project labour content'!$D$1,FALSE)),VLOOKUP($D357,'Project labour content'!$F$6:$G$15,'Project labour content'!$G$1,FALSE),VLOOKUP($A357,'Project labour content'!$A$7:$D$255,'Project labour content'!$D$1,FALSE))*LabEsc26*1</f>
        <v>1.0051370358781473</v>
      </c>
      <c r="BY357" s="249">
        <f>1+IF(ISNA(VLOOKUP($A357,'Project labour content'!$A$7:$D$255,'Project labour content'!$D$1,FALSE)),VLOOKUP($D357,'Project labour content'!$F$6:$G$15,'Project labour content'!$G$1,FALSE),VLOOKUP($A357,'Project labour content'!$A$7:$D$255,'Project labour content'!$D$1,FALSE))*LabEsc27*1</f>
        <v>1.0059219392746921</v>
      </c>
      <c r="BZ357" s="249">
        <f>1+IF(ISNA(VLOOKUP($A357,'Project labour content'!$A$7:$D$255,'Project labour content'!$D$1,FALSE)),VLOOKUP($D357,'Project labour content'!$F$6:$G$15,'Project labour content'!$G$1,FALSE),VLOOKUP($A357,'Project labour content'!$A$7:$D$255,'Project labour content'!$D$1,FALSE))*LabEsc28*1</f>
        <v>1.0065129715322902</v>
      </c>
      <c r="CA357" s="249">
        <f>1+IF(ISNA(VLOOKUP($A357,'Project labour content'!$A$7:$D$255,'Project labour content'!$D$1,FALSE)),VLOOKUP($D357,'Project labour content'!$F$6:$G$15,'Project labour content'!$G$1,FALSE),VLOOKUP($A357,'Project labour content'!$A$7:$D$255,'Project labour content'!$D$1,FALSE))*LabEsc29*1</f>
        <v>1.0074614600992839</v>
      </c>
      <c r="CB357" s="250" t="str">
        <f>IF(ISNA(VLOOKUP($A357,'Project labour content'!$A$7:$D$255,'Project labour content'!$D$1,FALSE)),"Category","Project")</f>
        <v>Project</v>
      </c>
      <c r="CD357" s="247" t="str">
        <f t="shared" si="71"/>
        <v>15404</v>
      </c>
    </row>
    <row r="358" spans="1:82" x14ac:dyDescent="0.15">
      <c r="A358" s="11" t="s">
        <v>919</v>
      </c>
      <c r="B358" s="11" t="str">
        <f>VLOOKUP($A358,'Incurred Real 2022$'!$A$25:$AC$426,'Incurred Real 2022$'!B$1,FALSE)</f>
        <v>Pirie Server Room Critical Air Conditioning</v>
      </c>
      <c r="C358" s="11" t="str">
        <f>VLOOKUP($A358,'Incurred Real 2022$'!$A$25:$AC$426,'Incurred Real 2022$'!C$1,FALSE)</f>
        <v>ExAnte</v>
      </c>
      <c r="D358" s="11" t="str">
        <f>VLOOKUP($A358,'Incurred Real 2022$'!$A$25:$AC$426,'Incurred Real 2022$'!D$1,FALSE)</f>
        <v>Facilities</v>
      </c>
      <c r="E358" s="11" t="str">
        <f>VLOOKUP($A358,'Incurred Real 2022$'!$A$25:$AC$426,'Incurred Real 2022$'!E$1,FALSE)</f>
        <v>Potential</v>
      </c>
      <c r="F358" s="105" t="str">
        <f>IF(VLOOKUP($A358,'Incurred Real 2022$'!$A$25:$AC$426,'Incurred Real 2022$'!F$1,FALSE)=0,"",VLOOKUP($A358,'Incurred Real 2022$'!$A$25:$AC$426,'Incurred Real 2022$'!F$1,FALSE))</f>
        <v/>
      </c>
      <c r="G358" s="105" t="str">
        <f>IF(VLOOKUP($A358,'Incurred Real 2022$'!$A$25:$AC$426,'Incurred Real 2022$'!G$1,FALSE)=0,"",VLOOKUP($A358,'Incurred Real 2022$'!$A$25:$AC$426,'Incurred Real 2022$'!G$1,FALSE))</f>
        <v/>
      </c>
      <c r="H358" s="105" t="str">
        <f>IF(VLOOKUP($A358,'Incurred Real 2022$'!$A$25:$AC$426,'Incurred Real 2022$'!H$1,FALSE)=0,"",VLOOKUP($A358,'Incurred Real 2022$'!$A$25:$AC$426,'Incurred Real 2022$'!H$1,FALSE))</f>
        <v/>
      </c>
      <c r="I358" s="105" t="str">
        <f>IF(VLOOKUP($A358,'Incurred Real 2022$'!$A$25:$AC$426,'Incurred Real 2022$'!I$1,FALSE)=0,"",VLOOKUP($A358,'Incurred Real 2022$'!$A$25:$AC$426,'Incurred Real 2022$'!I$1,FALSE))</f>
        <v/>
      </c>
      <c r="J358" s="105" t="str">
        <f>IF(VLOOKUP($A358,'Incurred Real 2022$'!$A$25:$AC$426,'Incurred Real 2022$'!J$1,FALSE)=0,"",VLOOKUP($A358,'Incurred Real 2022$'!$A$25:$AC$426,'Incurred Real 2022$'!J$1,FALSE))</f>
        <v/>
      </c>
      <c r="K358" s="105" t="str">
        <f>IF(VLOOKUP($A358,'Incurred Real 2022$'!$A$25:$AC$426,'Incurred Real 2022$'!K$1,FALSE)=0,"",VLOOKUP($A358,'Incurred Real 2022$'!$A$25:$AC$426,'Incurred Real 2022$'!K$1,FALSE))</f>
        <v/>
      </c>
      <c r="L358" s="105" t="str">
        <f>IF(VLOOKUP($A358,'Incurred Real 2022$'!$A$25:$AC$426,'Incurred Real 2022$'!L$1,FALSE)=0,"",VLOOKUP($A358,'Incurred Real 2022$'!$A$25:$AC$426,'Incurred Real 2022$'!L$1,FALSE))</f>
        <v/>
      </c>
      <c r="M358" s="105" t="str">
        <f>IF(VLOOKUP($A358,'Incurred Real 2022$'!$A$25:$AC$426,'Incurred Real 2022$'!M$1,FALSE)=0,"",VLOOKUP($A358,'Incurred Real 2022$'!$A$25:$AC$426,'Incurred Real 2022$'!M$1,FALSE))</f>
        <v/>
      </c>
      <c r="N358" s="105" t="str">
        <f>IF(VLOOKUP($A358,'Incurred Real 2022$'!$A$25:$AC$426,'Incurred Real 2022$'!N$1,FALSE)=0,"",VLOOKUP($A358,'Incurred Real 2022$'!$A$25:$AC$426,'Incurred Real 2022$'!N$1,FALSE))</f>
        <v/>
      </c>
      <c r="O358" s="105" t="str">
        <f>IF(VLOOKUP($A358,'Incurred Real 2022$'!$A$25:$AC$426,'Incurred Real 2022$'!O$1,FALSE)=0,"",VLOOKUP($A358,'Incurred Real 2022$'!$A$25:$AC$426,'Incurred Real 2022$'!O$1,FALSE))</f>
        <v/>
      </c>
      <c r="P358" s="105" t="str">
        <f>IF(VLOOKUP($A358,'Incurred Real 2022$'!$A$25:$AC$426,'Incurred Real 2022$'!P$1,FALSE)=0,"",VLOOKUP($A358,'Incurred Real 2022$'!$A$25:$AC$426,'Incurred Real 2022$'!P$1,FALSE))</f>
        <v/>
      </c>
      <c r="Q358" s="105" t="str">
        <f>IF(VLOOKUP($A358,'Incurred Real 2022$'!$A$25:$AC$426,'Incurred Real 2022$'!Q$1,FALSE)=0,"",VLOOKUP($A358,'Incurred Real 2022$'!$A$25:$AC$426,'Incurred Real 2022$'!Q$1,FALSE))</f>
        <v/>
      </c>
      <c r="R358" s="105" t="str">
        <f>IF(VLOOKUP($A358,'Incurred Real 2022$'!$A$25:$AC$426,'Incurred Real 2022$'!R$1,FALSE)=0,"",VLOOKUP($A358,'Incurred Real 2022$'!$A$25:$AC$426,'Incurred Real 2022$'!R$1,FALSE))</f>
        <v/>
      </c>
      <c r="S358" s="105" t="str">
        <f>IF(VLOOKUP($A358,'Incurred Real 2022$'!$A$25:$AC$426,'Incurred Real 2022$'!S$1,FALSE)=0,"",VLOOKUP($A358,'Incurred Real 2022$'!$A$25:$AC$426,'Incurred Real 2022$'!S$1,FALSE))</f>
        <v/>
      </c>
      <c r="T358" s="105" t="str">
        <f>IF(VLOOKUP($A358,'Incurred Real 2022$'!$A$25:$AC$426,'Incurred Real 2022$'!T$1,FALSE)=0,"",VLOOKUP($A358,'Incurred Real 2022$'!$A$25:$AC$426,'Incurred Real 2022$'!T$1,FALSE))</f>
        <v/>
      </c>
      <c r="U358" s="105" t="str">
        <f>IF(VLOOKUP($A358,'Incurred Real 2022$'!$A$25:$AC$426,'Incurred Real 2022$'!U$1,FALSE)=0,"",VLOOKUP($A358,'Incurred Real 2022$'!$A$25:$AC$426,'Incurred Real 2022$'!U$1,FALSE))</f>
        <v/>
      </c>
      <c r="V358" s="13" t="str">
        <f>IF(ISTEXT(VLOOKUP($A358,'Incurred Real 2022$'!$A$25:$AC$426,'Incurred Real 2022$'!V$1,FALSE)),"",(VLOOKUP($A358,'Incurred Real 2022$'!$A$25:$AC$426,'Incurred Real 2022$'!V$1,FALSE))*BT358*Incurred_Nominal!V$15)</f>
        <v/>
      </c>
      <c r="W358" s="13" t="str">
        <f>IF(ISTEXT(VLOOKUP($A358,'Incurred Real 2022$'!$A$25:$AC$426,'Incurred Real 2022$'!W$1,FALSE)),"",(VLOOKUP($A358,'Incurred Real 2022$'!$A$25:$AC$426,'Incurred Real 2022$'!W$1,FALSE))*BU358*Incurred_Nominal!W$15)</f>
        <v/>
      </c>
      <c r="X358" s="13" t="str">
        <f>IF(ISTEXT(VLOOKUP($A358,'Incurred Real 2022$'!$A$25:$AC$426,'Incurred Real 2022$'!X$1,FALSE)),"",(VLOOKUP($A358,'Incurred Real 2022$'!$A$25:$AC$426,'Incurred Real 2022$'!X$1,FALSE))*BV358*Incurred_Nominal!X$15)</f>
        <v/>
      </c>
      <c r="Y358" s="13" t="str">
        <f>IF(ISTEXT(VLOOKUP($A358,'Incurred Real 2022$'!$A$25:$AC$426,'Incurred Real 2022$'!Y$1,FALSE)),"",(VLOOKUP($A358,'Incurred Real 2022$'!$A$25:$AC$426,'Incurred Real 2022$'!Y$1,FALSE))*BW358*Incurred_Nominal!Y$15)</f>
        <v/>
      </c>
      <c r="Z358" s="13" t="str">
        <f>IF(ISTEXT(VLOOKUP($A358,'Incurred Real 2022$'!$A$25:$AC$426,'Incurred Real 2022$'!Z$1,FALSE)),"",(VLOOKUP($A358,'Incurred Real 2022$'!$A$25:$AC$426,'Incurred Real 2022$'!Z$1,FALSE))*BX358*Incurred_Nominal!Z$15)</f>
        <v/>
      </c>
      <c r="AA358" s="13">
        <f>IF(ISTEXT(VLOOKUP($A358,'Incurred Real 2022$'!$A$25:$AC$426,'Incurred Real 2022$'!AA$1,FALSE)),"",(VLOOKUP($A358,'Incurred Real 2022$'!$A$25:$AC$426,'Incurred Real 2022$'!AA$1,FALSE))*BY358*Incurred_Nominal!AA$15)</f>
        <v>290130.50787251111</v>
      </c>
      <c r="AB358" s="13" t="str">
        <f>IF(ISTEXT(VLOOKUP($A358,'Incurred Real 2022$'!$A$25:$AC$426,'Incurred Real 2022$'!AB$1,FALSE)),"",(VLOOKUP($A358,'Incurred Real 2022$'!$A$25:$AC$426,'Incurred Real 2022$'!AB$1,FALSE))*BZ358*Incurred_Nominal!AB$15)</f>
        <v/>
      </c>
      <c r="AC358" s="13" t="str">
        <f>IF(ISTEXT(VLOOKUP($A358,'Incurred Real 2022$'!$A$25:$AC$426,'Incurred Real 2022$'!AC$1,FALSE)),"",(VLOOKUP($A358,'Incurred Real 2022$'!$A$25:$AC$426,'Incurred Real 2022$'!AC$1,FALSE))*CA358*Incurred_Nominal!AC$15)</f>
        <v/>
      </c>
      <c r="AD358" s="232">
        <f t="shared" si="66"/>
        <v>290130.50787251111</v>
      </c>
      <c r="AE358" s="232">
        <f t="shared" si="67"/>
        <v>290130.50787251111</v>
      </c>
      <c r="AF358" s="239">
        <f t="shared" si="68"/>
        <v>297093.64006145135</v>
      </c>
      <c r="AG358" s="237">
        <f t="shared" si="65"/>
        <v>290130.50787251111</v>
      </c>
      <c r="AH358" s="240">
        <f t="shared" si="72"/>
        <v>1.024</v>
      </c>
      <c r="AI358" s="234">
        <f>VLOOKUP($A358,Incurred_Real!$A$25:$AP$479,Incurred_Real!AI$1,FALSE)</f>
        <v>2027</v>
      </c>
      <c r="AJ358" s="235" t="str">
        <f>VLOOKUP($A358,Incurred_Real!$A$25:$AP$479,Incurred_Real!AJ$1,FALSE)</f>
        <v/>
      </c>
      <c r="AK358" s="236">
        <f>VLOOKUP($A358,Incurred_Real!$A$25:$AP$479,Incurred_Real!AK$1,FALSE)</f>
        <v>2027</v>
      </c>
      <c r="AL358" s="235" t="str">
        <f>VLOOKUP($A358,Incurred_Real!$A$25:$AP$479,Incurred_Real!AL$1,FALSE)</f>
        <v/>
      </c>
      <c r="AM358" s="237">
        <f>IF(AL358="Commissioned Extra","",(IF((AD358)=0,0,SUMPRODUCT($F$17:$U$17,F358:U358))+VLOOKUP($A358,Incurred_Real!$A$25:$BS$376,Incurred_Real!$AO$1,FALSE)))</f>
        <v>267019.85147622984</v>
      </c>
      <c r="AN358" s="232" cm="1">
        <f t="array" ref="AN358">IF(ROUND(AE358,0)=0,0,LOOKUP(2,1/(F358:AC358&lt;&gt;""),F358:AC358))</f>
        <v>290130.50787251111</v>
      </c>
      <c r="AO358" s="232">
        <f t="shared" si="69"/>
        <v>290130.50787251111</v>
      </c>
      <c r="AP358" s="78"/>
      <c r="AQ358" s="20"/>
      <c r="AR358" s="245">
        <f>VLOOKUP($A358,Incurred_Real!$A$25:$CD$376,Incurred_Real!AR$1,FALSE)</f>
        <v>1</v>
      </c>
      <c r="AS358" s="246">
        <f>VLOOKUP($A358,Incurred_Real!$A$25:$CD$376,Incurred_Real!AS$1,FALSE)</f>
        <v>1</v>
      </c>
      <c r="AT358" s="246">
        <f>VLOOKUP($A358,Incurred_Real!$A$25:$CD$376,Incurred_Real!AT$1,FALSE)</f>
        <v>0</v>
      </c>
      <c r="AU358" s="246">
        <f>VLOOKUP($A358,Incurred_Real!$A$25:$CD$376,Incurred_Real!AU$1,FALSE)</f>
        <v>0</v>
      </c>
      <c r="AV358" s="246">
        <f>VLOOKUP($A358,Incurred_Real!$A$25:$CD$376,Incurred_Real!AV$1,FALSE)</f>
        <v>0</v>
      </c>
      <c r="AW358" s="246">
        <f>VLOOKUP($A358,Incurred_Real!$A$25:$CD$376,Incurred_Real!AW$1,FALSE)</f>
        <v>0</v>
      </c>
      <c r="AX358" s="246">
        <f>VLOOKUP($A358,Incurred_Real!$A$25:$CD$376,Incurred_Real!AX$1,FALSE)</f>
        <v>0</v>
      </c>
      <c r="AY358" s="246">
        <f>VLOOKUP($A358,Incurred_Real!$A$25:$CD$376,Incurred_Real!AY$1,FALSE)</f>
        <v>0</v>
      </c>
      <c r="AZ358" s="246">
        <f>VLOOKUP($A358,Incurred_Real!$A$25:$CD$376,Incurred_Real!AZ$1,FALSE)</f>
        <v>0</v>
      </c>
      <c r="BA358" s="246">
        <f>VLOOKUP($A358,Incurred_Real!$A$25:$CD$376,Incurred_Real!BA$1,FALSE)</f>
        <v>0</v>
      </c>
      <c r="BB358" s="246">
        <f>VLOOKUP($A358,Incurred_Real!$A$25:$CD$376,Incurred_Real!BB$1,FALSE)</f>
        <v>0</v>
      </c>
      <c r="BC358" s="246">
        <f>VLOOKUP($A358,Incurred_Real!$A$25:$CD$376,Incurred_Real!BC$1,FALSE)</f>
        <v>0</v>
      </c>
      <c r="BD358" s="246">
        <f>VLOOKUP($A358,Incurred_Real!$A$25:$CD$376,Incurred_Real!BD$1,FALSE)</f>
        <v>0</v>
      </c>
      <c r="BE358" s="246">
        <f>VLOOKUP($A358,Incurred_Real!$A$25:$CD$376,Incurred_Real!BE$1,FALSE)</f>
        <v>0</v>
      </c>
      <c r="BF358" s="246">
        <f>VLOOKUP($A358,Incurred_Real!$A$25:$CD$376,Incurred_Real!BF$1,FALSE)</f>
        <v>0</v>
      </c>
      <c r="BG358" s="246">
        <f>VLOOKUP($A358,Incurred_Real!$A$25:$CD$376,Incurred_Real!BG$1,FALSE)</f>
        <v>0</v>
      </c>
      <c r="BH358" s="246">
        <f>VLOOKUP($A358,Incurred_Real!$A$25:$CD$376,Incurred_Real!BH$1,FALSE)</f>
        <v>0</v>
      </c>
      <c r="BI358" s="246">
        <f>VLOOKUP($A358,Incurred_Real!$A$25:$CD$376,Incurred_Real!BI$1,FALSE)</f>
        <v>0</v>
      </c>
      <c r="BJ358" s="246">
        <f>VLOOKUP($A358,Incurred_Real!$A$25:$CD$376,Incurred_Real!BJ$1,FALSE)</f>
        <v>0</v>
      </c>
      <c r="BK358" s="246">
        <f>VLOOKUP($A358,Incurred_Real!$A$25:$CD$376,Incurred_Real!BK$1,FALSE)</f>
        <v>0</v>
      </c>
      <c r="BL358" s="246">
        <f>VLOOKUP($A358,Incurred_Real!$A$25:$CD$376,Incurred_Real!BL$1,FALSE)</f>
        <v>0</v>
      </c>
      <c r="BM358" s="246">
        <f>VLOOKUP($A358,Incurred_Real!$A$25:$CD$376,Incurred_Real!BM$1,FALSE)</f>
        <v>0</v>
      </c>
      <c r="BN358" s="246">
        <f>VLOOKUP($A358,Incurred_Real!$A$25:$CD$376,Incurred_Real!BN$1,FALSE)</f>
        <v>0</v>
      </c>
      <c r="BO358" s="246">
        <f>VLOOKUP($A358,Incurred_Real!$A$25:$CD$376,Incurred_Real!BO$1,FALSE)</f>
        <v>0</v>
      </c>
      <c r="BP358" s="246">
        <f>VLOOKUP($A358,Incurred_Real!$A$25:$CD$376,Incurred_Real!BP$1,FALSE)</f>
        <v>0</v>
      </c>
      <c r="BQ358" s="246">
        <f>VLOOKUP($A358,Incurred_Real!$A$25:$CD$376,Incurred_Real!BQ$1,FALSE)</f>
        <v>0</v>
      </c>
      <c r="BR358" s="246">
        <f>VLOOKUP($A358,Incurred_Real!$A$25:$CD$376,Incurred_Real!BR$1,FALSE)</f>
        <v>0</v>
      </c>
      <c r="BS358" s="254">
        <f t="shared" si="70"/>
        <v>1</v>
      </c>
      <c r="BT358" s="249">
        <f>1+IF(ISNA(VLOOKUP($A358,'Project labour content'!$A$7:$D$255,'Project labour content'!$D$1,FALSE)),VLOOKUP($D358,'Project labour content'!$F$6:$G$15,'Project labour content'!$G$1,FALSE),VLOOKUP($A358,'Project labour content'!$A$7:$D$255,'Project labour content'!$D$1,FALSE))*LabEsc22*1</f>
        <v>1.0009172263036386</v>
      </c>
      <c r="BU358" s="249">
        <f>1+IF(ISNA(VLOOKUP($A358,'Project labour content'!$A$7:$D$255,'Project labour content'!$D$1,FALSE)),VLOOKUP($D358,'Project labour content'!$F$6:$G$15,'Project labour content'!$G$1,FALSE),VLOOKUP($A358,'Project labour content'!$A$7:$D$255,'Project labour content'!$D$1,FALSE))*LabEsc23*1</f>
        <v>1.0018388552935349</v>
      </c>
      <c r="BV358" s="249">
        <f>1+IF(ISNA(VLOOKUP($A358,'Project labour content'!$A$7:$D$255,'Project labour content'!$D$1,FALSE)),VLOOKUP($D358,'Project labour content'!$F$6:$G$15,'Project labour content'!$G$1,FALSE),VLOOKUP($A358,'Project labour content'!$A$7:$D$255,'Project labour content'!$D$1,FALSE))*LabEsc24*1</f>
        <v>1.0027070298020169</v>
      </c>
      <c r="BW358" s="249">
        <f>1+IF(ISNA(VLOOKUP($A358,'Project labour content'!$A$7:$D$255,'Project labour content'!$D$1,FALSE)),VLOOKUP($D358,'Project labour content'!$F$6:$G$15,'Project labour content'!$G$1,FALSE),VLOOKUP($A358,'Project labour content'!$A$7:$D$255,'Project labour content'!$D$1,FALSE))*LabEsc25*1</f>
        <v>1.0038698048603774</v>
      </c>
      <c r="BX358" s="249">
        <f>1+IF(ISNA(VLOOKUP($A358,'Project labour content'!$A$7:$D$255,'Project labour content'!$D$1,FALSE)),VLOOKUP($D358,'Project labour content'!$F$6:$G$15,'Project labour content'!$G$1,FALSE),VLOOKUP($A358,'Project labour content'!$A$7:$D$255,'Project labour content'!$D$1,FALSE))*LabEsc26*1</f>
        <v>1.0051370358781473</v>
      </c>
      <c r="BY358" s="249">
        <f>1+IF(ISNA(VLOOKUP($A358,'Project labour content'!$A$7:$D$255,'Project labour content'!$D$1,FALSE)),VLOOKUP($D358,'Project labour content'!$F$6:$G$15,'Project labour content'!$G$1,FALSE),VLOOKUP($A358,'Project labour content'!$A$7:$D$255,'Project labour content'!$D$1,FALSE))*LabEsc27*1</f>
        <v>1.0059219392746921</v>
      </c>
      <c r="BZ358" s="249">
        <f>1+IF(ISNA(VLOOKUP($A358,'Project labour content'!$A$7:$D$255,'Project labour content'!$D$1,FALSE)),VLOOKUP($D358,'Project labour content'!$F$6:$G$15,'Project labour content'!$G$1,FALSE),VLOOKUP($A358,'Project labour content'!$A$7:$D$255,'Project labour content'!$D$1,FALSE))*LabEsc28*1</f>
        <v>1.0065129715322902</v>
      </c>
      <c r="CA358" s="249">
        <f>1+IF(ISNA(VLOOKUP($A358,'Project labour content'!$A$7:$D$255,'Project labour content'!$D$1,FALSE)),VLOOKUP($D358,'Project labour content'!$F$6:$G$15,'Project labour content'!$G$1,FALSE),VLOOKUP($A358,'Project labour content'!$A$7:$D$255,'Project labour content'!$D$1,FALSE))*LabEsc29*1</f>
        <v>1.0074614600992839</v>
      </c>
      <c r="CB358" s="250" t="str">
        <f>IF(ISNA(VLOOKUP($A358,'Project labour content'!$A$7:$D$255,'Project labour content'!$D$1,FALSE)),"Category","Project")</f>
        <v>Project</v>
      </c>
      <c r="CD358" s="247" t="str">
        <f t="shared" si="71"/>
        <v>15405</v>
      </c>
    </row>
    <row r="359" spans="1:82" x14ac:dyDescent="0.15">
      <c r="A359" s="11" t="s">
        <v>981</v>
      </c>
      <c r="B359" s="11" t="str">
        <f>VLOOKUP($A359,'Incurred Real 2022$'!$A$25:$AC$426,'Incurred Real 2022$'!B$1,FALSE)</f>
        <v>Substation Building Hardening 2024-2028</v>
      </c>
      <c r="C359" s="11" t="str">
        <f>VLOOKUP($A359,'Incurred Real 2022$'!$A$25:$AC$426,'Incurred Real 2022$'!C$1,FALSE)</f>
        <v>ExAnte</v>
      </c>
      <c r="D359" s="11" t="str">
        <f>VLOOKUP($A359,'Incurred Real 2022$'!$A$25:$AC$426,'Incurred Real 2022$'!D$1,FALSE)</f>
        <v>Security/Compliance</v>
      </c>
      <c r="E359" s="11" t="str">
        <f>VLOOKUP($A359,'Incurred Real 2022$'!$A$25:$AC$426,'Incurred Real 2022$'!E$1,FALSE)</f>
        <v>Proposed</v>
      </c>
      <c r="F359" s="105" t="str">
        <f>IF(VLOOKUP($A359,'Incurred Real 2022$'!$A$25:$AC$426,'Incurred Real 2022$'!F$1,FALSE)=0,"",VLOOKUP($A359,'Incurred Real 2022$'!$A$25:$AC$426,'Incurred Real 2022$'!F$1,FALSE))</f>
        <v/>
      </c>
      <c r="G359" s="105" t="str">
        <f>IF(VLOOKUP($A359,'Incurred Real 2022$'!$A$25:$AC$426,'Incurred Real 2022$'!G$1,FALSE)=0,"",VLOOKUP($A359,'Incurred Real 2022$'!$A$25:$AC$426,'Incurred Real 2022$'!G$1,FALSE))</f>
        <v/>
      </c>
      <c r="H359" s="105" t="str">
        <f>IF(VLOOKUP($A359,'Incurred Real 2022$'!$A$25:$AC$426,'Incurred Real 2022$'!H$1,FALSE)=0,"",VLOOKUP($A359,'Incurred Real 2022$'!$A$25:$AC$426,'Incurred Real 2022$'!H$1,FALSE))</f>
        <v/>
      </c>
      <c r="I359" s="105" t="str">
        <f>IF(VLOOKUP($A359,'Incurred Real 2022$'!$A$25:$AC$426,'Incurred Real 2022$'!I$1,FALSE)=0,"",VLOOKUP($A359,'Incurred Real 2022$'!$A$25:$AC$426,'Incurred Real 2022$'!I$1,FALSE))</f>
        <v/>
      </c>
      <c r="J359" s="105" t="str">
        <f>IF(VLOOKUP($A359,'Incurred Real 2022$'!$A$25:$AC$426,'Incurred Real 2022$'!J$1,FALSE)=0,"",VLOOKUP($A359,'Incurred Real 2022$'!$A$25:$AC$426,'Incurred Real 2022$'!J$1,FALSE))</f>
        <v/>
      </c>
      <c r="K359" s="105" t="str">
        <f>IF(VLOOKUP($A359,'Incurred Real 2022$'!$A$25:$AC$426,'Incurred Real 2022$'!K$1,FALSE)=0,"",VLOOKUP($A359,'Incurred Real 2022$'!$A$25:$AC$426,'Incurred Real 2022$'!K$1,FALSE))</f>
        <v/>
      </c>
      <c r="L359" s="105" t="str">
        <f>IF(VLOOKUP($A359,'Incurred Real 2022$'!$A$25:$AC$426,'Incurred Real 2022$'!L$1,FALSE)=0,"",VLOOKUP($A359,'Incurred Real 2022$'!$A$25:$AC$426,'Incurred Real 2022$'!L$1,FALSE))</f>
        <v/>
      </c>
      <c r="M359" s="105" t="str">
        <f>IF(VLOOKUP($A359,'Incurred Real 2022$'!$A$25:$AC$426,'Incurred Real 2022$'!M$1,FALSE)=0,"",VLOOKUP($A359,'Incurred Real 2022$'!$A$25:$AC$426,'Incurred Real 2022$'!M$1,FALSE))</f>
        <v/>
      </c>
      <c r="N359" s="105" t="str">
        <f>IF(VLOOKUP($A359,'Incurred Real 2022$'!$A$25:$AC$426,'Incurred Real 2022$'!N$1,FALSE)=0,"",VLOOKUP($A359,'Incurred Real 2022$'!$A$25:$AC$426,'Incurred Real 2022$'!N$1,FALSE))</f>
        <v/>
      </c>
      <c r="O359" s="105" t="str">
        <f>IF(VLOOKUP($A359,'Incurred Real 2022$'!$A$25:$AC$426,'Incurred Real 2022$'!O$1,FALSE)=0,"",VLOOKUP($A359,'Incurred Real 2022$'!$A$25:$AC$426,'Incurred Real 2022$'!O$1,FALSE))</f>
        <v/>
      </c>
      <c r="P359" s="105" t="str">
        <f>IF(VLOOKUP($A359,'Incurred Real 2022$'!$A$25:$AC$426,'Incurred Real 2022$'!P$1,FALSE)=0,"",VLOOKUP($A359,'Incurred Real 2022$'!$A$25:$AC$426,'Incurred Real 2022$'!P$1,FALSE))</f>
        <v/>
      </c>
      <c r="Q359" s="105" t="str">
        <f>IF(VLOOKUP($A359,'Incurred Real 2022$'!$A$25:$AC$426,'Incurred Real 2022$'!Q$1,FALSE)=0,"",VLOOKUP($A359,'Incurred Real 2022$'!$A$25:$AC$426,'Incurred Real 2022$'!Q$1,FALSE))</f>
        <v/>
      </c>
      <c r="R359" s="105" t="str">
        <f>IF(VLOOKUP($A359,'Incurred Real 2022$'!$A$25:$AC$426,'Incurred Real 2022$'!R$1,FALSE)=0,"",VLOOKUP($A359,'Incurred Real 2022$'!$A$25:$AC$426,'Incurred Real 2022$'!R$1,FALSE))</f>
        <v/>
      </c>
      <c r="S359" s="105" t="str">
        <f>IF(VLOOKUP($A359,'Incurred Real 2022$'!$A$25:$AC$426,'Incurred Real 2022$'!S$1,FALSE)=0,"",VLOOKUP($A359,'Incurred Real 2022$'!$A$25:$AC$426,'Incurred Real 2022$'!S$1,FALSE))</f>
        <v/>
      </c>
      <c r="T359" s="105" t="str">
        <f>IF(VLOOKUP($A359,'Incurred Real 2022$'!$A$25:$AC$426,'Incurred Real 2022$'!T$1,FALSE)=0,"",VLOOKUP($A359,'Incurred Real 2022$'!$A$25:$AC$426,'Incurred Real 2022$'!T$1,FALSE))</f>
        <v/>
      </c>
      <c r="U359" s="105" t="str">
        <f>IF(VLOOKUP($A359,'Incurred Real 2022$'!$A$25:$AC$426,'Incurred Real 2022$'!U$1,FALSE)=0,"",VLOOKUP($A359,'Incurred Real 2022$'!$A$25:$AC$426,'Incurred Real 2022$'!U$1,FALSE))</f>
        <v/>
      </c>
      <c r="V359" s="13" t="str">
        <f>IF(ISTEXT(VLOOKUP($A359,'Incurred Real 2022$'!$A$25:$AC$426,'Incurred Real 2022$'!V$1,FALSE)),"",(VLOOKUP($A359,'Incurred Real 2022$'!$A$25:$AC$426,'Incurred Real 2022$'!V$1,FALSE))*BT359*Incurred_Nominal!V$15)</f>
        <v/>
      </c>
      <c r="W359" s="13" t="str">
        <f>IF(ISTEXT(VLOOKUP($A359,'Incurred Real 2022$'!$A$25:$AC$426,'Incurred Real 2022$'!W$1,FALSE)),"",(VLOOKUP($A359,'Incurred Real 2022$'!$A$25:$AC$426,'Incurred Real 2022$'!W$1,FALSE))*BU359*Incurred_Nominal!W$15)</f>
        <v/>
      </c>
      <c r="X359" s="13" t="str">
        <f>IF(ISTEXT(VLOOKUP($A359,'Incurred Real 2022$'!$A$25:$AC$426,'Incurred Real 2022$'!X$1,FALSE)),"",(VLOOKUP($A359,'Incurred Real 2022$'!$A$25:$AC$426,'Incurred Real 2022$'!X$1,FALSE))*BV359*Incurred_Nominal!X$15)</f>
        <v/>
      </c>
      <c r="Y359" s="13">
        <f>IF(ISTEXT(VLOOKUP($A359,'Incurred Real 2022$'!$A$25:$AC$426,'Incurred Real 2022$'!Y$1,FALSE)),"",(VLOOKUP($A359,'Incurred Real 2022$'!$A$25:$AC$426,'Incurred Real 2022$'!Y$1,FALSE))*BW359*Incurred_Nominal!Y$15)</f>
        <v>197571.26815189552</v>
      </c>
      <c r="Z359" s="13">
        <f>IF(ISTEXT(VLOOKUP($A359,'Incurred Real 2022$'!$A$25:$AC$426,'Incurred Real 2022$'!Z$1,FALSE)),"",(VLOOKUP($A359,'Incurred Real 2022$'!$A$25:$AC$426,'Incurred Real 2022$'!Z$1,FALSE))*BX359*Incurred_Nominal!Z$15)</f>
        <v>587699.15667618928</v>
      </c>
      <c r="AA359" s="13">
        <f>IF(ISTEXT(VLOOKUP($A359,'Incurred Real 2022$'!$A$25:$AC$426,'Incurred Real 2022$'!AA$1,FALSE)),"",(VLOOKUP($A359,'Incurred Real 2022$'!$A$25:$AC$426,'Incurred Real 2022$'!AA$1,FALSE))*BY359*Incurred_Nominal!AA$15)</f>
        <v>623206.35213643487</v>
      </c>
      <c r="AB359" s="13">
        <f>IF(ISTEXT(VLOOKUP($A359,'Incurred Real 2022$'!$A$25:$AC$426,'Incurred Real 2022$'!AB$1,FALSE)),"",(VLOOKUP($A359,'Incurred Real 2022$'!$A$25:$AC$426,'Incurred Real 2022$'!AB$1,FALSE))*BZ359*Incurred_Nominal!AB$15)</f>
        <v>659953.76096609025</v>
      </c>
      <c r="AC359" s="13" t="str">
        <f>IF(ISTEXT(VLOOKUP($A359,'Incurred Real 2022$'!$A$25:$AC$426,'Incurred Real 2022$'!AC$1,FALSE)),"",(VLOOKUP($A359,'Incurred Real 2022$'!$A$25:$AC$426,'Incurred Real 2022$'!AC$1,FALSE))*CA359*Incurred_Nominal!AC$15)</f>
        <v/>
      </c>
      <c r="AD359" s="232">
        <f t="shared" si="66"/>
        <v>2068430.5379306099</v>
      </c>
      <c r="AE359" s="232">
        <f t="shared" si="67"/>
        <v>2068430.5379306099</v>
      </c>
      <c r="AF359" s="239">
        <f t="shared" si="68"/>
        <v>2126504.8303001011</v>
      </c>
      <c r="AG359" s="237">
        <f t="shared" si="65"/>
        <v>2126504.8303001011</v>
      </c>
      <c r="AH359" s="240">
        <f t="shared" si="72"/>
        <v>1</v>
      </c>
      <c r="AI359" s="234">
        <f>VLOOKUP($A359,Incurred_Real!$A$25:$AP$479,Incurred_Real!AI$1,FALSE)</f>
        <v>2028</v>
      </c>
      <c r="AJ359" s="235" t="str">
        <f>VLOOKUP($A359,Incurred_Real!$A$25:$AP$479,Incurred_Real!AJ$1,FALSE)</f>
        <v/>
      </c>
      <c r="AK359" s="236">
        <f>VLOOKUP($A359,Incurred_Real!$A$25:$AP$479,Incurred_Real!AK$1,FALSE)</f>
        <v>2028</v>
      </c>
      <c r="AL359" s="235" t="str">
        <f>VLOOKUP($A359,Incurred_Real!$A$25:$AP$479,Incurred_Real!AL$1,FALSE)</f>
        <v/>
      </c>
      <c r="AM359" s="237">
        <f>IF(AL359="Commissioned Extra","",(IF((AD359)=0,0,SUMPRODUCT($F$17:$U$17,F359:U359))+VLOOKUP($A359,Incurred_Real!$A$25:$BS$376,Incurred_Real!$AO$1,FALSE)))</f>
        <v>1911245.9083027481</v>
      </c>
      <c r="AN359" s="232" cm="1">
        <f t="array" ref="AN359">IF(ROUND(AE359,0)=0,0,LOOKUP(2,1/(F359:AC359&lt;&gt;""),F359:AC359))</f>
        <v>659953.76096609025</v>
      </c>
      <c r="AO359" s="232">
        <f t="shared" si="69"/>
        <v>2068430.5379306099</v>
      </c>
      <c r="AP359" s="78"/>
      <c r="AQ359" s="20"/>
      <c r="AR359" s="245">
        <f>VLOOKUP($A359,Incurred_Real!$A$25:$CD$376,Incurred_Real!AR$1,FALSE)</f>
        <v>1</v>
      </c>
      <c r="AS359" s="246">
        <f>VLOOKUP($A359,Incurred_Real!$A$25:$CD$376,Incurred_Real!AS$1,FALSE)</f>
        <v>0</v>
      </c>
      <c r="AT359" s="246">
        <f>VLOOKUP($A359,Incurred_Real!$A$25:$CD$376,Incurred_Real!AT$1,FALSE)</f>
        <v>0</v>
      </c>
      <c r="AU359" s="246">
        <f>VLOOKUP($A359,Incurred_Real!$A$25:$CD$376,Incurred_Real!AU$1,FALSE)</f>
        <v>0</v>
      </c>
      <c r="AV359" s="246">
        <f>VLOOKUP($A359,Incurred_Real!$A$25:$CD$376,Incurred_Real!AV$1,FALSE)</f>
        <v>0</v>
      </c>
      <c r="AW359" s="246">
        <f>VLOOKUP($A359,Incurred_Real!$A$25:$CD$376,Incurred_Real!AW$1,FALSE)</f>
        <v>0</v>
      </c>
      <c r="AX359" s="246">
        <f>VLOOKUP($A359,Incurred_Real!$A$25:$CD$376,Incurred_Real!AX$1,FALSE)</f>
        <v>0</v>
      </c>
      <c r="AY359" s="246">
        <f>VLOOKUP($A359,Incurred_Real!$A$25:$CD$376,Incurred_Real!AY$1,FALSE)</f>
        <v>0</v>
      </c>
      <c r="AZ359" s="246">
        <f>VLOOKUP($A359,Incurred_Real!$A$25:$CD$376,Incurred_Real!AZ$1,FALSE)</f>
        <v>0</v>
      </c>
      <c r="BA359" s="246">
        <f>VLOOKUP($A359,Incurred_Real!$A$25:$CD$376,Incurred_Real!BA$1,FALSE)</f>
        <v>0</v>
      </c>
      <c r="BB359" s="246">
        <f>VLOOKUP($A359,Incurred_Real!$A$25:$CD$376,Incurred_Real!BB$1,FALSE)</f>
        <v>0</v>
      </c>
      <c r="BC359" s="246">
        <f>VLOOKUP($A359,Incurred_Real!$A$25:$CD$376,Incurred_Real!BC$1,FALSE)</f>
        <v>0.59748874560118836</v>
      </c>
      <c r="BD359" s="246">
        <f>VLOOKUP($A359,Incurred_Real!$A$25:$CD$376,Incurred_Real!BD$1,FALSE)</f>
        <v>0.26244848508207708</v>
      </c>
      <c r="BE359" s="246">
        <f>VLOOKUP($A359,Incurred_Real!$A$25:$CD$376,Incurred_Real!BE$1,FALSE)</f>
        <v>0.1400627693167345</v>
      </c>
      <c r="BF359" s="246">
        <f>VLOOKUP($A359,Incurred_Real!$A$25:$CD$376,Incurred_Real!BF$1,FALSE)</f>
        <v>0</v>
      </c>
      <c r="BG359" s="246">
        <f>VLOOKUP($A359,Incurred_Real!$A$25:$CD$376,Incurred_Real!BG$1,FALSE)</f>
        <v>0</v>
      </c>
      <c r="BH359" s="246">
        <f>VLOOKUP($A359,Incurred_Real!$A$25:$CD$376,Incurred_Real!BH$1,FALSE)</f>
        <v>0</v>
      </c>
      <c r="BI359" s="246">
        <f>VLOOKUP($A359,Incurred_Real!$A$25:$CD$376,Incurred_Real!BI$1,FALSE)</f>
        <v>0</v>
      </c>
      <c r="BJ359" s="246">
        <f>VLOOKUP($A359,Incurred_Real!$A$25:$CD$376,Incurred_Real!BJ$1,FALSE)</f>
        <v>0</v>
      </c>
      <c r="BK359" s="246">
        <f>VLOOKUP($A359,Incurred_Real!$A$25:$CD$376,Incurred_Real!BK$1,FALSE)</f>
        <v>0</v>
      </c>
      <c r="BL359" s="246">
        <f>VLOOKUP($A359,Incurred_Real!$A$25:$CD$376,Incurred_Real!BL$1,FALSE)</f>
        <v>0</v>
      </c>
      <c r="BM359" s="246">
        <f>VLOOKUP($A359,Incurred_Real!$A$25:$CD$376,Incurred_Real!BM$1,FALSE)</f>
        <v>0</v>
      </c>
      <c r="BN359" s="246">
        <f>VLOOKUP($A359,Incurred_Real!$A$25:$CD$376,Incurred_Real!BN$1,FALSE)</f>
        <v>0</v>
      </c>
      <c r="BO359" s="246">
        <f>VLOOKUP($A359,Incurred_Real!$A$25:$CD$376,Incurred_Real!BO$1,FALSE)</f>
        <v>0</v>
      </c>
      <c r="BP359" s="246">
        <f>VLOOKUP($A359,Incurred_Real!$A$25:$CD$376,Incurred_Real!BP$1,FALSE)</f>
        <v>0</v>
      </c>
      <c r="BQ359" s="246">
        <f>VLOOKUP($A359,Incurred_Real!$A$25:$CD$376,Incurred_Real!BQ$1,FALSE)</f>
        <v>0</v>
      </c>
      <c r="BR359" s="246">
        <f>VLOOKUP($A359,Incurred_Real!$A$25:$CD$376,Incurred_Real!BR$1,FALSE)</f>
        <v>0</v>
      </c>
      <c r="BS359" s="254">
        <f t="shared" si="70"/>
        <v>1</v>
      </c>
      <c r="BT359" s="249">
        <f>1+IF(ISNA(VLOOKUP($A359,'Project labour content'!$A$7:$D$255,'Project labour content'!$D$1,FALSE)),VLOOKUP($D359,'Project labour content'!$F$6:$G$15,'Project labour content'!$G$1,FALSE),VLOOKUP($A359,'Project labour content'!$A$7:$D$255,'Project labour content'!$D$1,FALSE))*LabEsc22*1</f>
        <v>1.001229552258756</v>
      </c>
      <c r="BU359" s="249">
        <f>1+IF(ISNA(VLOOKUP($A359,'Project labour content'!$A$7:$D$255,'Project labour content'!$D$1,FALSE)),VLOOKUP($D359,'Project labour content'!$F$6:$G$15,'Project labour content'!$G$1,FALSE),VLOOKUP($A359,'Project labour content'!$A$7:$D$255,'Project labour content'!$D$1,FALSE))*LabEsc23*1</f>
        <v>1.0024650063683542</v>
      </c>
      <c r="BV359" s="249">
        <f>1+IF(ISNA(VLOOKUP($A359,'Project labour content'!$A$7:$D$255,'Project labour content'!$D$1,FALSE)),VLOOKUP($D359,'Project labour content'!$F$6:$G$15,'Project labour content'!$G$1,FALSE),VLOOKUP($A359,'Project labour content'!$A$7:$D$255,'Project labour content'!$D$1,FALSE))*LabEsc24*1</f>
        <v>1.0036288041395955</v>
      </c>
      <c r="BW359" s="249">
        <f>1+IF(ISNA(VLOOKUP($A359,'Project labour content'!$A$7:$D$255,'Project labour content'!$D$1,FALSE)),VLOOKUP($D359,'Project labour content'!$F$6:$G$15,'Project labour content'!$G$1,FALSE),VLOOKUP($A359,'Project labour content'!$A$7:$D$255,'Project labour content'!$D$1,FALSE))*LabEsc25*1</f>
        <v>1.0051875172878784</v>
      </c>
      <c r="BX359" s="249">
        <f>1+IF(ISNA(VLOOKUP($A359,'Project labour content'!$A$7:$D$255,'Project labour content'!$D$1,FALSE)),VLOOKUP($D359,'Project labour content'!$F$6:$G$15,'Project labour content'!$G$1,FALSE),VLOOKUP($A359,'Project labour content'!$A$7:$D$255,'Project labour content'!$D$1,FALSE))*LabEsc26*1</f>
        <v>1.0068862548339819</v>
      </c>
      <c r="BY359" s="249">
        <f>1+IF(ISNA(VLOOKUP($A359,'Project labour content'!$A$7:$D$255,'Project labour content'!$D$1,FALSE)),VLOOKUP($D359,'Project labour content'!$F$6:$G$15,'Project labour content'!$G$1,FALSE),VLOOKUP($A359,'Project labour content'!$A$7:$D$255,'Project labour content'!$D$1,FALSE))*LabEsc27*1</f>
        <v>1.0079384267356144</v>
      </c>
      <c r="BZ359" s="249">
        <f>1+IF(ISNA(VLOOKUP($A359,'Project labour content'!$A$7:$D$255,'Project labour content'!$D$1,FALSE)),VLOOKUP($D359,'Project labour content'!$F$6:$G$15,'Project labour content'!$G$1,FALSE),VLOOKUP($A359,'Project labour content'!$A$7:$D$255,'Project labour content'!$D$1,FALSE))*LabEsc28*1</f>
        <v>1.0087307121775437</v>
      </c>
      <c r="CA359" s="249">
        <f>1+IF(ISNA(VLOOKUP($A359,'Project labour content'!$A$7:$D$255,'Project labour content'!$D$1,FALSE)),VLOOKUP($D359,'Project labour content'!$F$6:$G$15,'Project labour content'!$G$1,FALSE),VLOOKUP($A359,'Project labour content'!$A$7:$D$255,'Project labour content'!$D$1,FALSE))*LabEsc29*1</f>
        <v>1.0100021718547521</v>
      </c>
      <c r="CB359" s="250" t="str">
        <f>IF(ISNA(VLOOKUP($A359,'Project labour content'!$A$7:$D$255,'Project labour content'!$D$1,FALSE)),"Category","Project")</f>
        <v>Project</v>
      </c>
      <c r="CD359" s="247" t="str">
        <f t="shared" si="71"/>
        <v>15415</v>
      </c>
    </row>
    <row r="360" spans="1:82" x14ac:dyDescent="0.15">
      <c r="A360" s="11" t="s">
        <v>982</v>
      </c>
      <c r="B360" s="11" t="str">
        <f>VLOOKUP($A360,'Incurred Real 2022$'!$A$25:$AC$426,'Incurred Real 2022$'!B$1,FALSE)</f>
        <v>Oil Containment Systems Improvement</v>
      </c>
      <c r="C360" s="11" t="str">
        <f>VLOOKUP($A360,'Incurred Real 2022$'!$A$25:$AC$426,'Incurred Real 2022$'!C$1,FALSE)</f>
        <v>ExAnte</v>
      </c>
      <c r="D360" s="11" t="str">
        <f>VLOOKUP($A360,'Incurred Real 2022$'!$A$25:$AC$426,'Incurred Real 2022$'!D$1,FALSE)</f>
        <v>Security/Compliance</v>
      </c>
      <c r="E360" s="11" t="str">
        <f>VLOOKUP($A360,'Incurred Real 2022$'!$A$25:$AC$426,'Incurred Real 2022$'!E$1,FALSE)</f>
        <v>Proposed</v>
      </c>
      <c r="F360" s="105" t="str">
        <f>IF(VLOOKUP($A360,'Incurred Real 2022$'!$A$25:$AC$426,'Incurred Real 2022$'!F$1,FALSE)=0,"",VLOOKUP($A360,'Incurred Real 2022$'!$A$25:$AC$426,'Incurred Real 2022$'!F$1,FALSE))</f>
        <v/>
      </c>
      <c r="G360" s="105" t="str">
        <f>IF(VLOOKUP($A360,'Incurred Real 2022$'!$A$25:$AC$426,'Incurred Real 2022$'!G$1,FALSE)=0,"",VLOOKUP($A360,'Incurred Real 2022$'!$A$25:$AC$426,'Incurred Real 2022$'!G$1,FALSE))</f>
        <v/>
      </c>
      <c r="H360" s="105" t="str">
        <f>IF(VLOOKUP($A360,'Incurred Real 2022$'!$A$25:$AC$426,'Incurred Real 2022$'!H$1,FALSE)=0,"",VLOOKUP($A360,'Incurred Real 2022$'!$A$25:$AC$426,'Incurred Real 2022$'!H$1,FALSE))</f>
        <v/>
      </c>
      <c r="I360" s="105" t="str">
        <f>IF(VLOOKUP($A360,'Incurred Real 2022$'!$A$25:$AC$426,'Incurred Real 2022$'!I$1,FALSE)=0,"",VLOOKUP($A360,'Incurred Real 2022$'!$A$25:$AC$426,'Incurred Real 2022$'!I$1,FALSE))</f>
        <v/>
      </c>
      <c r="J360" s="105" t="str">
        <f>IF(VLOOKUP($A360,'Incurred Real 2022$'!$A$25:$AC$426,'Incurred Real 2022$'!J$1,FALSE)=0,"",VLOOKUP($A360,'Incurred Real 2022$'!$A$25:$AC$426,'Incurred Real 2022$'!J$1,FALSE))</f>
        <v/>
      </c>
      <c r="K360" s="105" t="str">
        <f>IF(VLOOKUP($A360,'Incurred Real 2022$'!$A$25:$AC$426,'Incurred Real 2022$'!K$1,FALSE)=0,"",VLOOKUP($A360,'Incurred Real 2022$'!$A$25:$AC$426,'Incurred Real 2022$'!K$1,FALSE))</f>
        <v/>
      </c>
      <c r="L360" s="105" t="str">
        <f>IF(VLOOKUP($A360,'Incurred Real 2022$'!$A$25:$AC$426,'Incurred Real 2022$'!L$1,FALSE)=0,"",VLOOKUP($A360,'Incurred Real 2022$'!$A$25:$AC$426,'Incurred Real 2022$'!L$1,FALSE))</f>
        <v/>
      </c>
      <c r="M360" s="105" t="str">
        <f>IF(VLOOKUP($A360,'Incurred Real 2022$'!$A$25:$AC$426,'Incurred Real 2022$'!M$1,FALSE)=0,"",VLOOKUP($A360,'Incurred Real 2022$'!$A$25:$AC$426,'Incurred Real 2022$'!M$1,FALSE))</f>
        <v/>
      </c>
      <c r="N360" s="105" t="str">
        <f>IF(VLOOKUP($A360,'Incurred Real 2022$'!$A$25:$AC$426,'Incurred Real 2022$'!N$1,FALSE)=0,"",VLOOKUP($A360,'Incurred Real 2022$'!$A$25:$AC$426,'Incurred Real 2022$'!N$1,FALSE))</f>
        <v/>
      </c>
      <c r="O360" s="105" t="str">
        <f>IF(VLOOKUP($A360,'Incurred Real 2022$'!$A$25:$AC$426,'Incurred Real 2022$'!O$1,FALSE)=0,"",VLOOKUP($A360,'Incurred Real 2022$'!$A$25:$AC$426,'Incurred Real 2022$'!O$1,FALSE))</f>
        <v/>
      </c>
      <c r="P360" s="105" t="str">
        <f>IF(VLOOKUP($A360,'Incurred Real 2022$'!$A$25:$AC$426,'Incurred Real 2022$'!P$1,FALSE)=0,"",VLOOKUP($A360,'Incurred Real 2022$'!$A$25:$AC$426,'Incurred Real 2022$'!P$1,FALSE))</f>
        <v/>
      </c>
      <c r="Q360" s="105" t="str">
        <f>IF(VLOOKUP($A360,'Incurred Real 2022$'!$A$25:$AC$426,'Incurred Real 2022$'!Q$1,FALSE)=0,"",VLOOKUP($A360,'Incurred Real 2022$'!$A$25:$AC$426,'Incurred Real 2022$'!Q$1,FALSE))</f>
        <v/>
      </c>
      <c r="R360" s="105" t="str">
        <f>IF(VLOOKUP($A360,'Incurred Real 2022$'!$A$25:$AC$426,'Incurred Real 2022$'!R$1,FALSE)=0,"",VLOOKUP($A360,'Incurred Real 2022$'!$A$25:$AC$426,'Incurred Real 2022$'!R$1,FALSE))</f>
        <v/>
      </c>
      <c r="S360" s="105" t="str">
        <f>IF(VLOOKUP($A360,'Incurred Real 2022$'!$A$25:$AC$426,'Incurred Real 2022$'!S$1,FALSE)=0,"",VLOOKUP($A360,'Incurred Real 2022$'!$A$25:$AC$426,'Incurred Real 2022$'!S$1,FALSE))</f>
        <v/>
      </c>
      <c r="T360" s="105" t="str">
        <f>IF(VLOOKUP($A360,'Incurred Real 2022$'!$A$25:$AC$426,'Incurred Real 2022$'!T$1,FALSE)=0,"",VLOOKUP($A360,'Incurred Real 2022$'!$A$25:$AC$426,'Incurred Real 2022$'!T$1,FALSE))</f>
        <v/>
      </c>
      <c r="U360" s="105" t="str">
        <f>IF(VLOOKUP($A360,'Incurred Real 2022$'!$A$25:$AC$426,'Incurred Real 2022$'!U$1,FALSE)=0,"",VLOOKUP($A360,'Incurred Real 2022$'!$A$25:$AC$426,'Incurred Real 2022$'!U$1,FALSE))</f>
        <v/>
      </c>
      <c r="V360" s="13" t="str">
        <f>IF(ISTEXT(VLOOKUP($A360,'Incurred Real 2022$'!$A$25:$AC$426,'Incurred Real 2022$'!V$1,FALSE)),"",(VLOOKUP($A360,'Incurred Real 2022$'!$A$25:$AC$426,'Incurred Real 2022$'!V$1,FALSE))*BT360*Incurred_Nominal!V$15)</f>
        <v/>
      </c>
      <c r="W360" s="13" t="str">
        <f>IF(ISTEXT(VLOOKUP($A360,'Incurred Real 2022$'!$A$25:$AC$426,'Incurred Real 2022$'!W$1,FALSE)),"",(VLOOKUP($A360,'Incurred Real 2022$'!$A$25:$AC$426,'Incurred Real 2022$'!W$1,FALSE))*BU360*Incurred_Nominal!W$15)</f>
        <v/>
      </c>
      <c r="X360" s="13">
        <f>IF(ISTEXT(VLOOKUP($A360,'Incurred Real 2022$'!$A$25:$AC$426,'Incurred Real 2022$'!X$1,FALSE)),"",(VLOOKUP($A360,'Incurred Real 2022$'!$A$25:$AC$426,'Incurred Real 2022$'!X$1,FALSE))*BV360*Incurred_Nominal!X$15)</f>
        <v>1126472.5599188597</v>
      </c>
      <c r="Y360" s="13">
        <f>IF(ISTEXT(VLOOKUP($A360,'Incurred Real 2022$'!$A$25:$AC$426,'Incurred Real 2022$'!Y$1,FALSE)),"",(VLOOKUP($A360,'Incurred Real 2022$'!$A$25:$AC$426,'Incurred Real 2022$'!Y$1,FALSE))*BW360*Incurred_Nominal!Y$15)</f>
        <v>1155055.4114604706</v>
      </c>
      <c r="Z360" s="13">
        <f>IF(ISTEXT(VLOOKUP($A360,'Incurred Real 2022$'!$A$25:$AC$426,'Incurred Real 2022$'!Z$1,FALSE)),"",(VLOOKUP($A360,'Incurred Real 2022$'!$A$25:$AC$426,'Incurred Real 2022$'!Z$1,FALSE))*BX360*Incurred_Nominal!Z$15)</f>
        <v>2369007.4922086364</v>
      </c>
      <c r="AA360" s="13">
        <f>IF(ISTEXT(VLOOKUP($A360,'Incurred Real 2022$'!$A$25:$AC$426,'Incurred Real 2022$'!AA$1,FALSE)),"",(VLOOKUP($A360,'Incurred Real 2022$'!$A$25:$AC$426,'Incurred Real 2022$'!AA$1,FALSE))*BY360*Incurred_Nominal!AA$15)</f>
        <v>667714.95368585561</v>
      </c>
      <c r="AB360" s="13">
        <f>IF(ISTEXT(VLOOKUP($A360,'Incurred Real 2022$'!$A$25:$AC$426,'Incurred Real 2022$'!AB$1,FALSE)),"",(VLOOKUP($A360,'Incurred Real 2022$'!$A$25:$AC$426,'Incurred Real 2022$'!AB$1,FALSE))*BZ360*Incurred_Nominal!AB$15)</f>
        <v>559803.79651228478</v>
      </c>
      <c r="AC360" s="13" t="str">
        <f>IF(ISTEXT(VLOOKUP($A360,'Incurred Real 2022$'!$A$25:$AC$426,'Incurred Real 2022$'!AC$1,FALSE)),"",(VLOOKUP($A360,'Incurred Real 2022$'!$A$25:$AC$426,'Incurred Real 2022$'!AC$1,FALSE))*CA360*Incurred_Nominal!AC$15)</f>
        <v/>
      </c>
      <c r="AD360" s="232">
        <f t="shared" si="66"/>
        <v>5878054.2137861066</v>
      </c>
      <c r="AE360" s="232">
        <f t="shared" si="67"/>
        <v>5878054.2137861066</v>
      </c>
      <c r="AF360" s="239">
        <f t="shared" si="68"/>
        <v>6206429.291560784</v>
      </c>
      <c r="AG360" s="237">
        <f t="shared" si="65"/>
        <v>6206429.291560784</v>
      </c>
      <c r="AH360" s="240">
        <f t="shared" si="72"/>
        <v>1</v>
      </c>
      <c r="AI360" s="234">
        <f>VLOOKUP($A360,Incurred_Real!$A$25:$AP$479,Incurred_Real!AI$1,FALSE)</f>
        <v>2028</v>
      </c>
      <c r="AJ360" s="235" t="str">
        <f>VLOOKUP($A360,Incurred_Real!$A$25:$AP$479,Incurred_Real!AJ$1,FALSE)</f>
        <v/>
      </c>
      <c r="AK360" s="236">
        <f>VLOOKUP($A360,Incurred_Real!$A$25:$AP$479,Incurred_Real!AK$1,FALSE)</f>
        <v>2028</v>
      </c>
      <c r="AL360" s="235" t="str">
        <f>VLOOKUP($A360,Incurred_Real!$A$25:$AP$479,Incurred_Real!AL$1,FALSE)</f>
        <v/>
      </c>
      <c r="AM360" s="237">
        <f>IF(AL360="Commissioned Extra","",(IF((AD360)=0,0,SUMPRODUCT($F$17:$U$17,F360:U360))+VLOOKUP($A360,Incurred_Real!$A$25:$BS$376,Incurred_Real!$AO$1,FALSE)))</f>
        <v>5578173.3573545925</v>
      </c>
      <c r="AN360" s="232" cm="1">
        <f t="array" ref="AN360">IF(ROUND(AE360,0)=0,0,LOOKUP(2,1/(F360:AC360&lt;&gt;""),F360:AC360))</f>
        <v>559803.79651228478</v>
      </c>
      <c r="AO360" s="232">
        <f t="shared" si="69"/>
        <v>5878054.2137861066</v>
      </c>
      <c r="AP360" s="78"/>
      <c r="AQ360" s="20"/>
      <c r="AR360" s="245">
        <f>VLOOKUP($A360,Incurred_Real!$A$25:$CD$376,Incurred_Real!AR$1,FALSE)</f>
        <v>1</v>
      </c>
      <c r="AS360" s="246">
        <f>VLOOKUP($A360,Incurred_Real!$A$25:$CD$376,Incurred_Real!AS$1,FALSE)</f>
        <v>0</v>
      </c>
      <c r="AT360" s="246">
        <f>VLOOKUP($A360,Incurred_Real!$A$25:$CD$376,Incurred_Real!AT$1,FALSE)</f>
        <v>1.1279343631094419E-2</v>
      </c>
      <c r="AU360" s="246">
        <f>VLOOKUP($A360,Incurred_Real!$A$25:$CD$376,Incurred_Real!AU$1,FALSE)</f>
        <v>0</v>
      </c>
      <c r="AV360" s="246">
        <f>VLOOKUP($A360,Incurred_Real!$A$25:$CD$376,Incurred_Real!AV$1,FALSE)</f>
        <v>0</v>
      </c>
      <c r="AW360" s="246">
        <f>VLOOKUP($A360,Incurred_Real!$A$25:$CD$376,Incurred_Real!AW$1,FALSE)</f>
        <v>0</v>
      </c>
      <c r="AX360" s="246">
        <f>VLOOKUP($A360,Incurred_Real!$A$25:$CD$376,Incurred_Real!AX$1,FALSE)</f>
        <v>0</v>
      </c>
      <c r="AY360" s="246">
        <f>VLOOKUP($A360,Incurred_Real!$A$25:$CD$376,Incurred_Real!AY$1,FALSE)</f>
        <v>0</v>
      </c>
      <c r="AZ360" s="246">
        <f>VLOOKUP($A360,Incurred_Real!$A$25:$CD$376,Incurred_Real!AZ$1,FALSE)</f>
        <v>0</v>
      </c>
      <c r="BA360" s="246">
        <f>VLOOKUP($A360,Incurred_Real!$A$25:$CD$376,Incurred_Real!BA$1,FALSE)</f>
        <v>0</v>
      </c>
      <c r="BB360" s="246">
        <f>VLOOKUP($A360,Incurred_Real!$A$25:$CD$376,Incurred_Real!BB$1,FALSE)</f>
        <v>0.16251287703133865</v>
      </c>
      <c r="BC360" s="246">
        <f>VLOOKUP($A360,Incurred_Real!$A$25:$CD$376,Incurred_Real!BC$1,FALSE)</f>
        <v>0</v>
      </c>
      <c r="BD360" s="246">
        <f>VLOOKUP($A360,Incurred_Real!$A$25:$CD$376,Incurred_Real!BD$1,FALSE)</f>
        <v>0.82620777933756695</v>
      </c>
      <c r="BE360" s="246">
        <f>VLOOKUP($A360,Incurred_Real!$A$25:$CD$376,Incurred_Real!BE$1,FALSE)</f>
        <v>0</v>
      </c>
      <c r="BF360" s="246">
        <f>VLOOKUP($A360,Incurred_Real!$A$25:$CD$376,Incurred_Real!BF$1,FALSE)</f>
        <v>0</v>
      </c>
      <c r="BG360" s="246">
        <f>VLOOKUP($A360,Incurred_Real!$A$25:$CD$376,Incurred_Real!BG$1,FALSE)</f>
        <v>0</v>
      </c>
      <c r="BH360" s="246">
        <f>VLOOKUP($A360,Incurred_Real!$A$25:$CD$376,Incurred_Real!BH$1,FALSE)</f>
        <v>0</v>
      </c>
      <c r="BI360" s="246">
        <f>VLOOKUP($A360,Incurred_Real!$A$25:$CD$376,Incurred_Real!BI$1,FALSE)</f>
        <v>0</v>
      </c>
      <c r="BJ360" s="246">
        <f>VLOOKUP($A360,Incurred_Real!$A$25:$CD$376,Incurred_Real!BJ$1,FALSE)</f>
        <v>0</v>
      </c>
      <c r="BK360" s="246">
        <f>VLOOKUP($A360,Incurred_Real!$A$25:$CD$376,Incurred_Real!BK$1,FALSE)</f>
        <v>0</v>
      </c>
      <c r="BL360" s="246">
        <f>VLOOKUP($A360,Incurred_Real!$A$25:$CD$376,Incurred_Real!BL$1,FALSE)</f>
        <v>0</v>
      </c>
      <c r="BM360" s="246">
        <f>VLOOKUP($A360,Incurred_Real!$A$25:$CD$376,Incurred_Real!BM$1,FALSE)</f>
        <v>0</v>
      </c>
      <c r="BN360" s="246">
        <f>VLOOKUP($A360,Incurred_Real!$A$25:$CD$376,Incurred_Real!BN$1,FALSE)</f>
        <v>0</v>
      </c>
      <c r="BO360" s="246">
        <f>VLOOKUP($A360,Incurred_Real!$A$25:$CD$376,Incurred_Real!BO$1,FALSE)</f>
        <v>0</v>
      </c>
      <c r="BP360" s="246">
        <f>VLOOKUP($A360,Incurred_Real!$A$25:$CD$376,Incurred_Real!BP$1,FALSE)</f>
        <v>0</v>
      </c>
      <c r="BQ360" s="246">
        <f>VLOOKUP($A360,Incurred_Real!$A$25:$CD$376,Incurred_Real!BQ$1,FALSE)</f>
        <v>0</v>
      </c>
      <c r="BR360" s="246">
        <f>VLOOKUP($A360,Incurred_Real!$A$25:$CD$376,Incurred_Real!BR$1,FALSE)</f>
        <v>0</v>
      </c>
      <c r="BS360" s="254">
        <f t="shared" ref="BS360:BS376" si="73">SUM(AS360:BR360)</f>
        <v>1</v>
      </c>
      <c r="BT360" s="249">
        <f>1+IF(ISNA(VLOOKUP($A360,'Project labour content'!$A$7:$D$255,'Project labour content'!$D$1,FALSE)),VLOOKUP($D360,'Project labour content'!$F$6:$G$15,'Project labour content'!$G$1,FALSE),VLOOKUP($A360,'Project labour content'!$A$7:$D$255,'Project labour content'!$D$1,FALSE))*LabEsc22*1</f>
        <v>1.0010615788475057</v>
      </c>
      <c r="BU360" s="249">
        <f>1+IF(ISNA(VLOOKUP($A360,'Project labour content'!$A$7:$D$255,'Project labour content'!$D$1,FALSE)),VLOOKUP($D360,'Project labour content'!$F$6:$G$15,'Project labour content'!$G$1,FALSE),VLOOKUP($A360,'Project labour content'!$A$7:$D$255,'Project labour content'!$D$1,FALSE))*LabEsc23*1</f>
        <v>1.0021282532734794</v>
      </c>
      <c r="BV360" s="249">
        <f>1+IF(ISNA(VLOOKUP($A360,'Project labour content'!$A$7:$D$255,'Project labour content'!$D$1,FALSE)),VLOOKUP($D360,'Project labour content'!$F$6:$G$15,'Project labour content'!$G$1,FALSE),VLOOKUP($A360,'Project labour content'!$A$7:$D$255,'Project labour content'!$D$1,FALSE))*LabEsc24*1</f>
        <v>1.0031330605827469</v>
      </c>
      <c r="BW360" s="249">
        <f>1+IF(ISNA(VLOOKUP($A360,'Project labour content'!$A$7:$D$255,'Project labour content'!$D$1,FALSE)),VLOOKUP($D360,'Project labour content'!$F$6:$G$15,'Project labour content'!$G$1,FALSE),VLOOKUP($A360,'Project labour content'!$A$7:$D$255,'Project labour content'!$D$1,FALSE))*LabEsc25*1</f>
        <v>1.0044788325056255</v>
      </c>
      <c r="BX360" s="249">
        <f>1+IF(ISNA(VLOOKUP($A360,'Project labour content'!$A$7:$D$255,'Project labour content'!$D$1,FALSE)),VLOOKUP($D360,'Project labour content'!$F$6:$G$15,'Project labour content'!$G$1,FALSE),VLOOKUP($A360,'Project labour content'!$A$7:$D$255,'Project labour content'!$D$1,FALSE))*LabEsc26*1</f>
        <v>1.0059454996062429</v>
      </c>
      <c r="BY360" s="249">
        <f>1+IF(ISNA(VLOOKUP($A360,'Project labour content'!$A$7:$D$255,'Project labour content'!$D$1,FALSE)),VLOOKUP($D360,'Project labour content'!$F$6:$G$15,'Project labour content'!$G$1,FALSE),VLOOKUP($A360,'Project labour content'!$A$7:$D$255,'Project labour content'!$D$1,FALSE))*LabEsc27*1</f>
        <v>1.0068539306442559</v>
      </c>
      <c r="BZ360" s="249">
        <f>1+IF(ISNA(VLOOKUP($A360,'Project labour content'!$A$7:$D$255,'Project labour content'!$D$1,FALSE)),VLOOKUP($D360,'Project labour content'!$F$6:$G$15,'Project labour content'!$G$1,FALSE),VLOOKUP($A360,'Project labour content'!$A$7:$D$255,'Project labour content'!$D$1,FALSE))*LabEsc28*1</f>
        <v>1.0075379792158798</v>
      </c>
      <c r="CA360" s="249">
        <f>1+IF(ISNA(VLOOKUP($A360,'Project labour content'!$A$7:$D$255,'Project labour content'!$D$1,FALSE)),VLOOKUP($D360,'Project labour content'!$F$6:$G$15,'Project labour content'!$G$1,FALSE),VLOOKUP($A360,'Project labour content'!$A$7:$D$255,'Project labour content'!$D$1,FALSE))*LabEsc29*1</f>
        <v>1.0086357403636217</v>
      </c>
      <c r="CB360" s="250" t="str">
        <f>IF(ISNA(VLOOKUP($A360,'Project labour content'!$A$7:$D$255,'Project labour content'!$D$1,FALSE)),"Category","Project")</f>
        <v>Project</v>
      </c>
      <c r="CD360" s="247" t="str">
        <f t="shared" si="71"/>
        <v>15419</v>
      </c>
    </row>
    <row r="361" spans="1:82" x14ac:dyDescent="0.15">
      <c r="A361" s="11" t="s">
        <v>910</v>
      </c>
      <c r="B361" s="11" t="str">
        <f>VLOOKUP($A361,'Incurred Real 2022$'!$A$25:$AC$426,'Incurred Real 2022$'!B$1,FALSE)</f>
        <v>Robertstown to Metro Corridor</v>
      </c>
      <c r="C361" s="11" t="str">
        <f>VLOOKUP($A361,'Incurred Real 2022$'!$A$25:$AC$426,'Incurred Real 2022$'!C$1,FALSE)</f>
        <v>ExAnte</v>
      </c>
      <c r="D361" s="11" t="str">
        <f>VLOOKUP($A361,'Incurred Real 2022$'!$A$25:$AC$426,'Incurred Real 2022$'!D$1,FALSE)</f>
        <v>Easements/Land</v>
      </c>
      <c r="E361" s="11" t="str">
        <f>VLOOKUP($A361,'Incurred Real 2022$'!$A$25:$AC$426,'Incurred Real 2022$'!E$1,FALSE)</f>
        <v>Proposed</v>
      </c>
      <c r="F361" s="105" t="str">
        <f>IF(VLOOKUP($A361,'Incurred Real 2022$'!$A$25:$AC$426,'Incurred Real 2022$'!F$1,FALSE)=0,"",VLOOKUP($A361,'Incurred Real 2022$'!$A$25:$AC$426,'Incurred Real 2022$'!F$1,FALSE))</f>
        <v/>
      </c>
      <c r="G361" s="105" t="str">
        <f>IF(VLOOKUP($A361,'Incurred Real 2022$'!$A$25:$AC$426,'Incurred Real 2022$'!G$1,FALSE)=0,"",VLOOKUP($A361,'Incurred Real 2022$'!$A$25:$AC$426,'Incurred Real 2022$'!G$1,FALSE))</f>
        <v/>
      </c>
      <c r="H361" s="105" t="str">
        <f>IF(VLOOKUP($A361,'Incurred Real 2022$'!$A$25:$AC$426,'Incurred Real 2022$'!H$1,FALSE)=0,"",VLOOKUP($A361,'Incurred Real 2022$'!$A$25:$AC$426,'Incurred Real 2022$'!H$1,FALSE))</f>
        <v/>
      </c>
      <c r="I361" s="105" t="str">
        <f>IF(VLOOKUP($A361,'Incurred Real 2022$'!$A$25:$AC$426,'Incurred Real 2022$'!I$1,FALSE)=0,"",VLOOKUP($A361,'Incurred Real 2022$'!$A$25:$AC$426,'Incurred Real 2022$'!I$1,FALSE))</f>
        <v/>
      </c>
      <c r="J361" s="105" t="str">
        <f>IF(VLOOKUP($A361,'Incurred Real 2022$'!$A$25:$AC$426,'Incurred Real 2022$'!J$1,FALSE)=0,"",VLOOKUP($A361,'Incurred Real 2022$'!$A$25:$AC$426,'Incurred Real 2022$'!J$1,FALSE))</f>
        <v/>
      </c>
      <c r="K361" s="105" t="str">
        <f>IF(VLOOKUP($A361,'Incurred Real 2022$'!$A$25:$AC$426,'Incurred Real 2022$'!K$1,FALSE)=0,"",VLOOKUP($A361,'Incurred Real 2022$'!$A$25:$AC$426,'Incurred Real 2022$'!K$1,FALSE))</f>
        <v/>
      </c>
      <c r="L361" s="105" t="str">
        <f>IF(VLOOKUP($A361,'Incurred Real 2022$'!$A$25:$AC$426,'Incurred Real 2022$'!L$1,FALSE)=0,"",VLOOKUP($A361,'Incurred Real 2022$'!$A$25:$AC$426,'Incurred Real 2022$'!L$1,FALSE))</f>
        <v/>
      </c>
      <c r="M361" s="105" t="str">
        <f>IF(VLOOKUP($A361,'Incurred Real 2022$'!$A$25:$AC$426,'Incurred Real 2022$'!M$1,FALSE)=0,"",VLOOKUP($A361,'Incurred Real 2022$'!$A$25:$AC$426,'Incurred Real 2022$'!M$1,FALSE))</f>
        <v/>
      </c>
      <c r="N361" s="105" t="str">
        <f>IF(VLOOKUP($A361,'Incurred Real 2022$'!$A$25:$AC$426,'Incurred Real 2022$'!N$1,FALSE)=0,"",VLOOKUP($A361,'Incurred Real 2022$'!$A$25:$AC$426,'Incurred Real 2022$'!N$1,FALSE))</f>
        <v/>
      </c>
      <c r="O361" s="105" t="str">
        <f>IF(VLOOKUP($A361,'Incurred Real 2022$'!$A$25:$AC$426,'Incurred Real 2022$'!O$1,FALSE)=0,"",VLOOKUP($A361,'Incurred Real 2022$'!$A$25:$AC$426,'Incurred Real 2022$'!O$1,FALSE))</f>
        <v/>
      </c>
      <c r="P361" s="105" t="str">
        <f>IF(VLOOKUP($A361,'Incurred Real 2022$'!$A$25:$AC$426,'Incurred Real 2022$'!P$1,FALSE)=0,"",VLOOKUP($A361,'Incurred Real 2022$'!$A$25:$AC$426,'Incurred Real 2022$'!P$1,FALSE))</f>
        <v/>
      </c>
      <c r="Q361" s="105" t="str">
        <f>IF(VLOOKUP($A361,'Incurred Real 2022$'!$A$25:$AC$426,'Incurred Real 2022$'!Q$1,FALSE)=0,"",VLOOKUP($A361,'Incurred Real 2022$'!$A$25:$AC$426,'Incurred Real 2022$'!Q$1,FALSE))</f>
        <v/>
      </c>
      <c r="R361" s="105" t="str">
        <f>IF(VLOOKUP($A361,'Incurred Real 2022$'!$A$25:$AC$426,'Incurred Real 2022$'!R$1,FALSE)=0,"",VLOOKUP($A361,'Incurred Real 2022$'!$A$25:$AC$426,'Incurred Real 2022$'!R$1,FALSE))</f>
        <v/>
      </c>
      <c r="S361" s="105" t="str">
        <f>IF(VLOOKUP($A361,'Incurred Real 2022$'!$A$25:$AC$426,'Incurred Real 2022$'!S$1,FALSE)=0,"",VLOOKUP($A361,'Incurred Real 2022$'!$A$25:$AC$426,'Incurred Real 2022$'!S$1,FALSE))</f>
        <v/>
      </c>
      <c r="T361" s="105" t="str">
        <f>IF(VLOOKUP($A361,'Incurred Real 2022$'!$A$25:$AC$426,'Incurred Real 2022$'!T$1,FALSE)=0,"",VLOOKUP($A361,'Incurred Real 2022$'!$A$25:$AC$426,'Incurred Real 2022$'!T$1,FALSE))</f>
        <v/>
      </c>
      <c r="U361" s="105" t="str">
        <f>IF(VLOOKUP($A361,'Incurred Real 2022$'!$A$25:$AC$426,'Incurred Real 2022$'!U$1,FALSE)=0,"",VLOOKUP($A361,'Incurred Real 2022$'!$A$25:$AC$426,'Incurred Real 2022$'!U$1,FALSE))</f>
        <v/>
      </c>
      <c r="V361" s="13" t="str">
        <f>IF(ISTEXT(VLOOKUP($A361,'Incurred Real 2022$'!$A$25:$AC$426,'Incurred Real 2022$'!V$1,FALSE)),"",(VLOOKUP($A361,'Incurred Real 2022$'!$A$25:$AC$426,'Incurred Real 2022$'!V$1,FALSE))*BT361*Incurred_Nominal!V$15)</f>
        <v/>
      </c>
      <c r="W361" s="13" t="str">
        <f>IF(ISTEXT(VLOOKUP($A361,'Incurred Real 2022$'!$A$25:$AC$426,'Incurred Real 2022$'!W$1,FALSE)),"",(VLOOKUP($A361,'Incurred Real 2022$'!$A$25:$AC$426,'Incurred Real 2022$'!W$1,FALSE))*BU361*Incurred_Nominal!W$15)</f>
        <v/>
      </c>
      <c r="X361" s="13" t="str">
        <f>IF(ISTEXT(VLOOKUP($A361,'Incurred Real 2022$'!$A$25:$AC$426,'Incurred Real 2022$'!X$1,FALSE)),"",(VLOOKUP($A361,'Incurred Real 2022$'!$A$25:$AC$426,'Incurred Real 2022$'!X$1,FALSE))*BV361*Incurred_Nominal!X$15)</f>
        <v/>
      </c>
      <c r="Y361" s="13" t="str">
        <f>IF(ISTEXT(VLOOKUP($A361,'Incurred Real 2022$'!$A$25:$AC$426,'Incurred Real 2022$'!Y$1,FALSE)),"",(VLOOKUP($A361,'Incurred Real 2022$'!$A$25:$AC$426,'Incurred Real 2022$'!Y$1,FALSE))*BW361*Incurred_Nominal!Y$15)</f>
        <v/>
      </c>
      <c r="Z361" s="13">
        <f>IF(ISTEXT(VLOOKUP($A361,'Incurred Real 2022$'!$A$25:$AC$426,'Incurred Real 2022$'!Z$1,FALSE)),"",(VLOOKUP($A361,'Incurred Real 2022$'!$A$25:$AC$426,'Incurred Real 2022$'!Z$1,FALSE))*BX361*Incurred_Nominal!Z$15)</f>
        <v>2049859.2080951843</v>
      </c>
      <c r="AA361" s="13">
        <f>IF(ISTEXT(VLOOKUP($A361,'Incurred Real 2022$'!$A$25:$AC$426,'Incurred Real 2022$'!AA$1,FALSE)),"",(VLOOKUP($A361,'Incurred Real 2022$'!$A$25:$AC$426,'Incurred Real 2022$'!AA$1,FALSE))*BY361*Incurred_Nominal!AA$15)</f>
        <v>2100506.2619378315</v>
      </c>
      <c r="AB361" s="13">
        <f>IF(ISTEXT(VLOOKUP($A361,'Incurred Real 2022$'!$A$25:$AC$426,'Incurred Real 2022$'!AB$1,FALSE)),"",(VLOOKUP($A361,'Incurred Real 2022$'!$A$25:$AC$426,'Incurred Real 2022$'!AB$1,FALSE))*BZ361*Incurred_Nominal!AB$15)</f>
        <v>2869382.4005087898</v>
      </c>
      <c r="AC361" s="13" t="str">
        <f>IF(ISTEXT(VLOOKUP($A361,'Incurred Real 2022$'!$A$25:$AC$426,'Incurred Real 2022$'!AC$1,FALSE)),"",(VLOOKUP($A361,'Incurred Real 2022$'!$A$25:$AC$426,'Incurred Real 2022$'!AC$1,FALSE))*CA361*Incurred_Nominal!AC$15)</f>
        <v/>
      </c>
      <c r="AD361" s="232">
        <f t="shared" si="66"/>
        <v>7019747.8705418054</v>
      </c>
      <c r="AE361" s="232">
        <f t="shared" si="67"/>
        <v>7019747.8705418054</v>
      </c>
      <c r="AF361" s="239">
        <f t="shared" si="68"/>
        <v>7169733.9817207456</v>
      </c>
      <c r="AG361" s="237">
        <f t="shared" si="65"/>
        <v>7169733.9817207456</v>
      </c>
      <c r="AH361" s="240">
        <f t="shared" si="72"/>
        <v>1</v>
      </c>
      <c r="AI361" s="234">
        <f>VLOOKUP($A361,Incurred_Real!$A$25:$AP$479,Incurred_Real!AI$1,FALSE)</f>
        <v>2028</v>
      </c>
      <c r="AJ361" s="235" t="str">
        <f>VLOOKUP($A361,Incurred_Real!$A$25:$AP$479,Incurred_Real!AJ$1,FALSE)</f>
        <v/>
      </c>
      <c r="AK361" s="236">
        <f>VLOOKUP($A361,Incurred_Real!$A$25:$AP$479,Incurred_Real!AK$1,FALSE)</f>
        <v>2028</v>
      </c>
      <c r="AL361" s="235" t="str">
        <f>VLOOKUP($A361,Incurred_Real!$A$25:$AP$479,Incurred_Real!AL$1,FALSE)</f>
        <v/>
      </c>
      <c r="AM361" s="237">
        <f>IF(AL361="Commissioned Extra","",(IF((AD361)=0,0,SUMPRODUCT($F$17:$U$17,F361:U361))+VLOOKUP($A361,Incurred_Real!$A$25:$BS$376,Incurred_Real!$AO$1,FALSE)))</f>
        <v>6443965.9580971207</v>
      </c>
      <c r="AN361" s="232" cm="1">
        <f t="array" ref="AN361">IF(ROUND(AE361,0)=0,0,LOOKUP(2,1/(F361:AC361&lt;&gt;""),F361:AC361))</f>
        <v>2869382.4005087898</v>
      </c>
      <c r="AO361" s="232">
        <f t="shared" si="69"/>
        <v>7019747.8705418054</v>
      </c>
      <c r="AP361" s="78"/>
      <c r="AQ361" s="20"/>
      <c r="AR361" s="245">
        <f>VLOOKUP($A361,Incurred_Real!$A$25:$CD$376,Incurred_Real!AR$1,FALSE)</f>
        <v>1</v>
      </c>
      <c r="AS361" s="246">
        <f>VLOOKUP($A361,Incurred_Real!$A$25:$CD$376,Incurred_Real!AS$1,FALSE)</f>
        <v>0</v>
      </c>
      <c r="AT361" s="246">
        <f>VLOOKUP($A361,Incurred_Real!$A$25:$CD$376,Incurred_Real!AT$1,FALSE)</f>
        <v>0</v>
      </c>
      <c r="AU361" s="246">
        <f>VLOOKUP($A361,Incurred_Real!$A$25:$CD$376,Incurred_Real!AU$1,FALSE)</f>
        <v>0</v>
      </c>
      <c r="AV361" s="246">
        <f>VLOOKUP($A361,Incurred_Real!$A$25:$CD$376,Incurred_Real!AV$1,FALSE)</f>
        <v>0</v>
      </c>
      <c r="AW361" s="246">
        <f>VLOOKUP($A361,Incurred_Real!$A$25:$CD$376,Incurred_Real!AW$1,FALSE)</f>
        <v>1</v>
      </c>
      <c r="AX361" s="246">
        <f>VLOOKUP($A361,Incurred_Real!$A$25:$CD$376,Incurred_Real!AX$1,FALSE)</f>
        <v>0</v>
      </c>
      <c r="AY361" s="246">
        <f>VLOOKUP($A361,Incurred_Real!$A$25:$CD$376,Incurred_Real!AY$1,FALSE)</f>
        <v>0</v>
      </c>
      <c r="AZ361" s="246">
        <f>VLOOKUP($A361,Incurred_Real!$A$25:$CD$376,Incurred_Real!AZ$1,FALSE)</f>
        <v>0</v>
      </c>
      <c r="BA361" s="246">
        <f>VLOOKUP($A361,Incurred_Real!$A$25:$CD$376,Incurred_Real!BA$1,FALSE)</f>
        <v>0</v>
      </c>
      <c r="BB361" s="246">
        <f>VLOOKUP($A361,Incurred_Real!$A$25:$CD$376,Incurred_Real!BB$1,FALSE)</f>
        <v>0</v>
      </c>
      <c r="BC361" s="246">
        <f>VLOOKUP($A361,Incurred_Real!$A$25:$CD$376,Incurred_Real!BC$1,FALSE)</f>
        <v>0</v>
      </c>
      <c r="BD361" s="246">
        <f>VLOOKUP($A361,Incurred_Real!$A$25:$CD$376,Incurred_Real!BD$1,FALSE)</f>
        <v>0</v>
      </c>
      <c r="BE361" s="246">
        <f>VLOOKUP($A361,Incurred_Real!$A$25:$CD$376,Incurred_Real!BE$1,FALSE)</f>
        <v>0</v>
      </c>
      <c r="BF361" s="246">
        <f>VLOOKUP($A361,Incurred_Real!$A$25:$CD$376,Incurred_Real!BF$1,FALSE)</f>
        <v>0</v>
      </c>
      <c r="BG361" s="246">
        <f>VLOOKUP($A361,Incurred_Real!$A$25:$CD$376,Incurred_Real!BG$1,FALSE)</f>
        <v>0</v>
      </c>
      <c r="BH361" s="246">
        <f>VLOOKUP($A361,Incurred_Real!$A$25:$CD$376,Incurred_Real!BH$1,FALSE)</f>
        <v>0</v>
      </c>
      <c r="BI361" s="246">
        <f>VLOOKUP($A361,Incurred_Real!$A$25:$CD$376,Incurred_Real!BI$1,FALSE)</f>
        <v>0</v>
      </c>
      <c r="BJ361" s="246">
        <f>VLOOKUP($A361,Incurred_Real!$A$25:$CD$376,Incurred_Real!BJ$1,FALSE)</f>
        <v>0</v>
      </c>
      <c r="BK361" s="246">
        <f>VLOOKUP($A361,Incurred_Real!$A$25:$CD$376,Incurred_Real!BK$1,FALSE)</f>
        <v>0</v>
      </c>
      <c r="BL361" s="246">
        <f>VLOOKUP($A361,Incurred_Real!$A$25:$CD$376,Incurred_Real!BL$1,FALSE)</f>
        <v>0</v>
      </c>
      <c r="BM361" s="246">
        <f>VLOOKUP($A361,Incurred_Real!$A$25:$CD$376,Incurred_Real!BM$1,FALSE)</f>
        <v>0</v>
      </c>
      <c r="BN361" s="246">
        <f>VLOOKUP($A361,Incurred_Real!$A$25:$CD$376,Incurred_Real!BN$1,FALSE)</f>
        <v>0</v>
      </c>
      <c r="BO361" s="246">
        <f>VLOOKUP($A361,Incurred_Real!$A$25:$CD$376,Incurred_Real!BO$1,FALSE)</f>
        <v>0</v>
      </c>
      <c r="BP361" s="246">
        <f>VLOOKUP($A361,Incurred_Real!$A$25:$CD$376,Incurred_Real!BP$1,FALSE)</f>
        <v>0</v>
      </c>
      <c r="BQ361" s="246">
        <f>VLOOKUP($A361,Incurred_Real!$A$25:$CD$376,Incurred_Real!BQ$1,FALSE)</f>
        <v>0</v>
      </c>
      <c r="BR361" s="246">
        <f>VLOOKUP($A361,Incurred_Real!$A$25:$CD$376,Incurred_Real!BR$1,FALSE)</f>
        <v>0</v>
      </c>
      <c r="BS361" s="254">
        <f t="shared" si="73"/>
        <v>1</v>
      </c>
      <c r="BT361" s="249">
        <f>1+IF(ISNA(VLOOKUP($A361,'Project labour content'!$A$7:$D$255,'Project labour content'!$D$1,FALSE)),VLOOKUP($D361,'Project labour content'!$F$6:$G$15,'Project labour content'!$G$1,FALSE),VLOOKUP($A361,'Project labour content'!$A$7:$D$255,'Project labour content'!$D$1,FALSE))*LabEsc22*1</f>
        <v>1.0008111523709931</v>
      </c>
      <c r="BU361" s="249">
        <f>1+IF(ISNA(VLOOKUP($A361,'Project labour content'!$A$7:$D$255,'Project labour content'!$D$1,FALSE)),VLOOKUP($D361,'Project labour content'!$F$6:$G$15,'Project labour content'!$G$1,FALSE),VLOOKUP($A361,'Project labour content'!$A$7:$D$255,'Project labour content'!$D$1,FALSE))*LabEsc23*1</f>
        <v>1.001626198273367</v>
      </c>
      <c r="BV361" s="249">
        <f>1+IF(ISNA(VLOOKUP($A361,'Project labour content'!$A$7:$D$255,'Project labour content'!$D$1,FALSE)),VLOOKUP($D361,'Project labour content'!$F$6:$G$15,'Project labour content'!$G$1,FALSE),VLOOKUP($A361,'Project labour content'!$A$7:$D$255,'Project labour content'!$D$1,FALSE))*LabEsc24*1</f>
        <v>1.0023939715134034</v>
      </c>
      <c r="BW361" s="249">
        <f>1+IF(ISNA(VLOOKUP($A361,'Project labour content'!$A$7:$D$255,'Project labour content'!$D$1,FALSE)),VLOOKUP($D361,'Project labour content'!$F$6:$G$15,'Project labour content'!$G$1,FALSE),VLOOKUP($A361,'Project labour content'!$A$7:$D$255,'Project labour content'!$D$1,FALSE))*LabEsc25*1</f>
        <v>1.0034222758062252</v>
      </c>
      <c r="BX361" s="249">
        <f>1+IF(ISNA(VLOOKUP($A361,'Project labour content'!$A$7:$D$255,'Project labour content'!$D$1,FALSE)),VLOOKUP($D361,'Project labour content'!$F$6:$G$15,'Project labour content'!$G$1,FALSE),VLOOKUP($A361,'Project labour content'!$A$7:$D$255,'Project labour content'!$D$1,FALSE))*LabEsc26*1</f>
        <v>1.0045429561013521</v>
      </c>
      <c r="BY361" s="249">
        <f>1+IF(ISNA(VLOOKUP($A361,'Project labour content'!$A$7:$D$255,'Project labour content'!$D$1,FALSE)),VLOOKUP($D361,'Project labour content'!$F$6:$G$15,'Project labour content'!$G$1,FALSE),VLOOKUP($A361,'Project labour content'!$A$7:$D$255,'Project labour content'!$D$1,FALSE))*LabEsc27*1</f>
        <v>1.0052370882349186</v>
      </c>
      <c r="BZ361" s="249">
        <f>1+IF(ISNA(VLOOKUP($A361,'Project labour content'!$A$7:$D$255,'Project labour content'!$D$1,FALSE)),VLOOKUP($D361,'Project labour content'!$F$6:$G$15,'Project labour content'!$G$1,FALSE),VLOOKUP($A361,'Project labour content'!$A$7:$D$255,'Project labour content'!$D$1,FALSE))*LabEsc28*1</f>
        <v>1.0057597697314942</v>
      </c>
      <c r="CA361" s="249">
        <f>1+IF(ISNA(VLOOKUP($A361,'Project labour content'!$A$7:$D$255,'Project labour content'!$D$1,FALSE)),VLOOKUP($D361,'Project labour content'!$F$6:$G$15,'Project labour content'!$G$1,FALSE),VLOOKUP($A361,'Project labour content'!$A$7:$D$255,'Project labour content'!$D$1,FALSE))*LabEsc29*1</f>
        <v>1.0065985689971984</v>
      </c>
      <c r="CB361" s="250" t="str">
        <f>IF(ISNA(VLOOKUP($A361,'Project labour content'!$A$7:$D$255,'Project labour content'!$D$1,FALSE)),"Category","Project")</f>
        <v>Project</v>
      </c>
      <c r="CD361" s="247" t="str">
        <f t="shared" si="71"/>
        <v>15424</v>
      </c>
    </row>
    <row r="362" spans="1:82" x14ac:dyDescent="0.15">
      <c r="A362" s="11" t="s">
        <v>938</v>
      </c>
      <c r="B362" s="11" t="str">
        <f>VLOOKUP($A362,'Incurred Real 2022$'!$A$25:$AC$426,'Incurred Real 2022$'!B$1,FALSE)</f>
        <v>High Crossing Tower Climbing System Replacement</v>
      </c>
      <c r="C362" s="11" t="str">
        <f>VLOOKUP($A362,'Incurred Real 2022$'!$A$25:$AC$426,'Incurred Real 2022$'!C$1,FALSE)</f>
        <v>ExAnte</v>
      </c>
      <c r="D362" s="11" t="str">
        <f>VLOOKUP($A362,'Incurred Real 2022$'!$A$25:$AC$426,'Incurred Real 2022$'!D$1,FALSE)</f>
        <v>Refurbishment</v>
      </c>
      <c r="E362" s="11" t="str">
        <f>VLOOKUP($A362,'Incurred Real 2022$'!$A$25:$AC$426,'Incurred Real 2022$'!E$1,FALSE)</f>
        <v>Potential</v>
      </c>
      <c r="F362" s="105" t="str">
        <f>IF(VLOOKUP($A362,'Incurred Real 2022$'!$A$25:$AC$426,'Incurred Real 2022$'!F$1,FALSE)=0,"",VLOOKUP($A362,'Incurred Real 2022$'!$A$25:$AC$426,'Incurred Real 2022$'!F$1,FALSE))</f>
        <v/>
      </c>
      <c r="G362" s="105" t="str">
        <f>IF(VLOOKUP($A362,'Incurred Real 2022$'!$A$25:$AC$426,'Incurred Real 2022$'!G$1,FALSE)=0,"",VLOOKUP($A362,'Incurred Real 2022$'!$A$25:$AC$426,'Incurred Real 2022$'!G$1,FALSE))</f>
        <v/>
      </c>
      <c r="H362" s="105" t="str">
        <f>IF(VLOOKUP($A362,'Incurred Real 2022$'!$A$25:$AC$426,'Incurred Real 2022$'!H$1,FALSE)=0,"",VLOOKUP($A362,'Incurred Real 2022$'!$A$25:$AC$426,'Incurred Real 2022$'!H$1,FALSE))</f>
        <v/>
      </c>
      <c r="I362" s="105" t="str">
        <f>IF(VLOOKUP($A362,'Incurred Real 2022$'!$A$25:$AC$426,'Incurred Real 2022$'!I$1,FALSE)=0,"",VLOOKUP($A362,'Incurred Real 2022$'!$A$25:$AC$426,'Incurred Real 2022$'!I$1,FALSE))</f>
        <v/>
      </c>
      <c r="J362" s="105" t="str">
        <f>IF(VLOOKUP($A362,'Incurred Real 2022$'!$A$25:$AC$426,'Incurred Real 2022$'!J$1,FALSE)=0,"",VLOOKUP($A362,'Incurred Real 2022$'!$A$25:$AC$426,'Incurred Real 2022$'!J$1,FALSE))</f>
        <v/>
      </c>
      <c r="K362" s="105" t="str">
        <f>IF(VLOOKUP($A362,'Incurred Real 2022$'!$A$25:$AC$426,'Incurred Real 2022$'!K$1,FALSE)=0,"",VLOOKUP($A362,'Incurred Real 2022$'!$A$25:$AC$426,'Incurred Real 2022$'!K$1,FALSE))</f>
        <v/>
      </c>
      <c r="L362" s="105" t="str">
        <f>IF(VLOOKUP($A362,'Incurred Real 2022$'!$A$25:$AC$426,'Incurred Real 2022$'!L$1,FALSE)=0,"",VLOOKUP($A362,'Incurred Real 2022$'!$A$25:$AC$426,'Incurred Real 2022$'!L$1,FALSE))</f>
        <v/>
      </c>
      <c r="M362" s="105" t="str">
        <f>IF(VLOOKUP($A362,'Incurred Real 2022$'!$A$25:$AC$426,'Incurred Real 2022$'!M$1,FALSE)=0,"",VLOOKUP($A362,'Incurred Real 2022$'!$A$25:$AC$426,'Incurred Real 2022$'!M$1,FALSE))</f>
        <v/>
      </c>
      <c r="N362" s="105" t="str">
        <f>IF(VLOOKUP($A362,'Incurred Real 2022$'!$A$25:$AC$426,'Incurred Real 2022$'!N$1,FALSE)=0,"",VLOOKUP($A362,'Incurred Real 2022$'!$A$25:$AC$426,'Incurred Real 2022$'!N$1,FALSE))</f>
        <v/>
      </c>
      <c r="O362" s="105" t="str">
        <f>IF(VLOOKUP($A362,'Incurred Real 2022$'!$A$25:$AC$426,'Incurred Real 2022$'!O$1,FALSE)=0,"",VLOOKUP($A362,'Incurred Real 2022$'!$A$25:$AC$426,'Incurred Real 2022$'!O$1,FALSE))</f>
        <v/>
      </c>
      <c r="P362" s="105" t="str">
        <f>IF(VLOOKUP($A362,'Incurred Real 2022$'!$A$25:$AC$426,'Incurred Real 2022$'!P$1,FALSE)=0,"",VLOOKUP($A362,'Incurred Real 2022$'!$A$25:$AC$426,'Incurred Real 2022$'!P$1,FALSE))</f>
        <v/>
      </c>
      <c r="Q362" s="105" t="str">
        <f>IF(VLOOKUP($A362,'Incurred Real 2022$'!$A$25:$AC$426,'Incurred Real 2022$'!Q$1,FALSE)=0,"",VLOOKUP($A362,'Incurred Real 2022$'!$A$25:$AC$426,'Incurred Real 2022$'!Q$1,FALSE))</f>
        <v/>
      </c>
      <c r="R362" s="105" t="str">
        <f>IF(VLOOKUP($A362,'Incurred Real 2022$'!$A$25:$AC$426,'Incurred Real 2022$'!R$1,FALSE)=0,"",VLOOKUP($A362,'Incurred Real 2022$'!$A$25:$AC$426,'Incurred Real 2022$'!R$1,FALSE))</f>
        <v/>
      </c>
      <c r="S362" s="105" t="str">
        <f>IF(VLOOKUP($A362,'Incurred Real 2022$'!$A$25:$AC$426,'Incurred Real 2022$'!S$1,FALSE)=0,"",VLOOKUP($A362,'Incurred Real 2022$'!$A$25:$AC$426,'Incurred Real 2022$'!S$1,FALSE))</f>
        <v/>
      </c>
      <c r="T362" s="105" t="str">
        <f>IF(VLOOKUP($A362,'Incurred Real 2022$'!$A$25:$AC$426,'Incurred Real 2022$'!T$1,FALSE)=0,"",VLOOKUP($A362,'Incurred Real 2022$'!$A$25:$AC$426,'Incurred Real 2022$'!T$1,FALSE))</f>
        <v/>
      </c>
      <c r="U362" s="105" t="str">
        <f>IF(VLOOKUP($A362,'Incurred Real 2022$'!$A$25:$AC$426,'Incurred Real 2022$'!U$1,FALSE)=0,"",VLOOKUP($A362,'Incurred Real 2022$'!$A$25:$AC$426,'Incurred Real 2022$'!U$1,FALSE))</f>
        <v/>
      </c>
      <c r="V362" s="13" t="str">
        <f>IF(ISTEXT(VLOOKUP($A362,'Incurred Real 2022$'!$A$25:$AC$426,'Incurred Real 2022$'!V$1,FALSE)),"",(VLOOKUP($A362,'Incurred Real 2022$'!$A$25:$AC$426,'Incurred Real 2022$'!V$1,FALSE))*BT362*Incurred_Nominal!V$15)</f>
        <v/>
      </c>
      <c r="W362" s="13" t="str">
        <f>IF(ISTEXT(VLOOKUP($A362,'Incurred Real 2022$'!$A$25:$AC$426,'Incurred Real 2022$'!W$1,FALSE)),"",(VLOOKUP($A362,'Incurred Real 2022$'!$A$25:$AC$426,'Incurred Real 2022$'!W$1,FALSE))*BU362*Incurred_Nominal!W$15)</f>
        <v/>
      </c>
      <c r="X362" s="13" t="str">
        <f>IF(ISTEXT(VLOOKUP($A362,'Incurred Real 2022$'!$A$25:$AC$426,'Incurred Real 2022$'!X$1,FALSE)),"",(VLOOKUP($A362,'Incurred Real 2022$'!$A$25:$AC$426,'Incurred Real 2022$'!X$1,FALSE))*BV362*Incurred_Nominal!X$15)</f>
        <v/>
      </c>
      <c r="Y362" s="13" t="str">
        <f>IF(ISTEXT(VLOOKUP($A362,'Incurred Real 2022$'!$A$25:$AC$426,'Incurred Real 2022$'!Y$1,FALSE)),"",(VLOOKUP($A362,'Incurred Real 2022$'!$A$25:$AC$426,'Incurred Real 2022$'!Y$1,FALSE))*BW362*Incurred_Nominal!Y$15)</f>
        <v/>
      </c>
      <c r="Z362" s="13">
        <f>IF(ISTEXT(VLOOKUP($A362,'Incurred Real 2022$'!$A$25:$AC$426,'Incurred Real 2022$'!Z$1,FALSE)),"",(VLOOKUP($A362,'Incurred Real 2022$'!$A$25:$AC$426,'Incurred Real 2022$'!Z$1,FALSE))*BX362*Incurred_Nominal!Z$15)</f>
        <v>714995.20176266041</v>
      </c>
      <c r="AA362" s="13">
        <f>IF(ISTEXT(VLOOKUP($A362,'Incurred Real 2022$'!$A$25:$AC$426,'Incurred Real 2022$'!AA$1,FALSE)),"",(VLOOKUP($A362,'Incurred Real 2022$'!$A$25:$AC$426,'Incurred Real 2022$'!AA$1,FALSE))*BY362*Incurred_Nominal!AA$15)</f>
        <v>3663460.5992743019</v>
      </c>
      <c r="AB362" s="13">
        <f>IF(ISTEXT(VLOOKUP($A362,'Incurred Real 2022$'!$A$25:$AC$426,'Incurred Real 2022$'!AB$1,FALSE)),"",(VLOOKUP($A362,'Incurred Real 2022$'!$A$25:$AC$426,'Incurred Real 2022$'!AB$1,FALSE))*BZ362*Incurred_Nominal!AB$15)</f>
        <v>3002763.2881337656</v>
      </c>
      <c r="AC362" s="13" t="str">
        <f>IF(ISTEXT(VLOOKUP($A362,'Incurred Real 2022$'!$A$25:$AC$426,'Incurred Real 2022$'!AC$1,FALSE)),"",(VLOOKUP($A362,'Incurred Real 2022$'!$A$25:$AC$426,'Incurred Real 2022$'!AC$1,FALSE))*CA362*Incurred_Nominal!AC$15)</f>
        <v/>
      </c>
      <c r="AD362" s="232">
        <f t="shared" si="66"/>
        <v>7381219.0891707279</v>
      </c>
      <c r="AE362" s="232">
        <f t="shared" si="67"/>
        <v>7381219.0891707279</v>
      </c>
      <c r="AF362" s="239">
        <f t="shared" si="68"/>
        <v>7503873.7504741335</v>
      </c>
      <c r="AG362" s="237">
        <f t="shared" si="65"/>
        <v>7503873.7504741335</v>
      </c>
      <c r="AH362" s="240">
        <f t="shared" si="72"/>
        <v>1</v>
      </c>
      <c r="AI362" s="234">
        <f>VLOOKUP($A362,Incurred_Real!$A$25:$AP$479,Incurred_Real!AI$1,FALSE)</f>
        <v>2028</v>
      </c>
      <c r="AJ362" s="235" t="str">
        <f>VLOOKUP($A362,Incurred_Real!$A$25:$AP$479,Incurred_Real!AJ$1,FALSE)</f>
        <v/>
      </c>
      <c r="AK362" s="236">
        <f>VLOOKUP($A362,Incurred_Real!$A$25:$AP$479,Incurred_Real!AK$1,FALSE)</f>
        <v>2028</v>
      </c>
      <c r="AL362" s="235" t="str">
        <f>VLOOKUP($A362,Incurred_Real!$A$25:$AP$479,Incurred_Real!AL$1,FALSE)</f>
        <v/>
      </c>
      <c r="AM362" s="237">
        <f>IF(AL362="Commissioned Extra","",(IF((AD362)=0,0,SUMPRODUCT($F$17:$U$17,F362:U362))+VLOOKUP($A362,Incurred_Real!$A$25:$BS$376,Incurred_Real!$AO$1,FALSE)))</f>
        <v>6744281.8834275212</v>
      </c>
      <c r="AN362" s="232" cm="1">
        <f t="array" ref="AN362">IF(ROUND(AE362,0)=0,0,LOOKUP(2,1/(F362:AC362&lt;&gt;""),F362:AC362))</f>
        <v>3002763.2881337656</v>
      </c>
      <c r="AO362" s="232">
        <f t="shared" si="69"/>
        <v>7381219.0891707279</v>
      </c>
      <c r="AP362" s="78"/>
      <c r="AQ362" s="20"/>
      <c r="AR362" s="245">
        <f>VLOOKUP($A362,Incurred_Real!$A$25:$CD$376,Incurred_Real!AR$1,FALSE)</f>
        <v>1</v>
      </c>
      <c r="AS362" s="246">
        <f>VLOOKUP($A362,Incurred_Real!$A$25:$CD$376,Incurred_Real!AS$1,FALSE)</f>
        <v>0</v>
      </c>
      <c r="AT362" s="246">
        <f>VLOOKUP($A362,Incurred_Real!$A$25:$CD$376,Incurred_Real!AT$1,FALSE)</f>
        <v>0</v>
      </c>
      <c r="AU362" s="246">
        <f>VLOOKUP($A362,Incurred_Real!$A$25:$CD$376,Incurred_Real!AU$1,FALSE)</f>
        <v>0</v>
      </c>
      <c r="AV362" s="246">
        <f>VLOOKUP($A362,Incurred_Real!$A$25:$CD$376,Incurred_Real!AV$1,FALSE)</f>
        <v>0</v>
      </c>
      <c r="AW362" s="246">
        <f>VLOOKUP($A362,Incurred_Real!$A$25:$CD$376,Incurred_Real!AW$1,FALSE)</f>
        <v>0</v>
      </c>
      <c r="AX362" s="246">
        <f>VLOOKUP($A362,Incurred_Real!$A$25:$CD$376,Incurred_Real!AX$1,FALSE)</f>
        <v>0</v>
      </c>
      <c r="AY362" s="246">
        <f>VLOOKUP($A362,Incurred_Real!$A$25:$CD$376,Incurred_Real!AY$1,FALSE)</f>
        <v>0</v>
      </c>
      <c r="AZ362" s="246">
        <f>VLOOKUP($A362,Incurred_Real!$A$25:$CD$376,Incurred_Real!AZ$1,FALSE)</f>
        <v>0</v>
      </c>
      <c r="BA362" s="246">
        <f>VLOOKUP($A362,Incurred_Real!$A$25:$CD$376,Incurred_Real!BA$1,FALSE)</f>
        <v>0</v>
      </c>
      <c r="BB362" s="246">
        <f>VLOOKUP($A362,Incurred_Real!$A$25:$CD$376,Incurred_Real!BB$1,FALSE)</f>
        <v>0</v>
      </c>
      <c r="BC362" s="246">
        <f>VLOOKUP($A362,Incurred_Real!$A$25:$CD$376,Incurred_Real!BC$1,FALSE)</f>
        <v>0</v>
      </c>
      <c r="BD362" s="246">
        <f>VLOOKUP($A362,Incurred_Real!$A$25:$CD$376,Incurred_Real!BD$1,FALSE)</f>
        <v>0</v>
      </c>
      <c r="BE362" s="246">
        <f>VLOOKUP($A362,Incurred_Real!$A$25:$CD$376,Incurred_Real!BE$1,FALSE)</f>
        <v>0</v>
      </c>
      <c r="BF362" s="246">
        <f>VLOOKUP($A362,Incurred_Real!$A$25:$CD$376,Incurred_Real!BF$1,FALSE)</f>
        <v>0</v>
      </c>
      <c r="BG362" s="246">
        <f>VLOOKUP($A362,Incurred_Real!$A$25:$CD$376,Incurred_Real!BG$1,FALSE)</f>
        <v>0</v>
      </c>
      <c r="BH362" s="246">
        <f>VLOOKUP($A362,Incurred_Real!$A$25:$CD$376,Incurred_Real!BH$1,FALSE)</f>
        <v>1</v>
      </c>
      <c r="BI362" s="246">
        <f>VLOOKUP($A362,Incurred_Real!$A$25:$CD$376,Incurred_Real!BI$1,FALSE)</f>
        <v>0</v>
      </c>
      <c r="BJ362" s="246">
        <f>VLOOKUP($A362,Incurred_Real!$A$25:$CD$376,Incurred_Real!BJ$1,FALSE)</f>
        <v>0</v>
      </c>
      <c r="BK362" s="246">
        <f>VLOOKUP($A362,Incurred_Real!$A$25:$CD$376,Incurred_Real!BK$1,FALSE)</f>
        <v>0</v>
      </c>
      <c r="BL362" s="246">
        <f>VLOOKUP($A362,Incurred_Real!$A$25:$CD$376,Incurred_Real!BL$1,FALSE)</f>
        <v>0</v>
      </c>
      <c r="BM362" s="246">
        <f>VLOOKUP($A362,Incurred_Real!$A$25:$CD$376,Incurred_Real!BM$1,FALSE)</f>
        <v>0</v>
      </c>
      <c r="BN362" s="246">
        <f>VLOOKUP($A362,Incurred_Real!$A$25:$CD$376,Incurred_Real!BN$1,FALSE)</f>
        <v>0</v>
      </c>
      <c r="BO362" s="246">
        <f>VLOOKUP($A362,Incurred_Real!$A$25:$CD$376,Incurred_Real!BO$1,FALSE)</f>
        <v>0</v>
      </c>
      <c r="BP362" s="246">
        <f>VLOOKUP($A362,Incurred_Real!$A$25:$CD$376,Incurred_Real!BP$1,FALSE)</f>
        <v>0</v>
      </c>
      <c r="BQ362" s="246">
        <f>VLOOKUP($A362,Incurred_Real!$A$25:$CD$376,Incurred_Real!BQ$1,FALSE)</f>
        <v>0</v>
      </c>
      <c r="BR362" s="246">
        <f>VLOOKUP($A362,Incurred_Real!$A$25:$CD$376,Incurred_Real!BR$1,FALSE)</f>
        <v>0</v>
      </c>
      <c r="BS362" s="254">
        <f t="shared" si="73"/>
        <v>1</v>
      </c>
      <c r="BT362" s="249">
        <f>1+IF(ISNA(VLOOKUP($A362,'Project labour content'!$A$7:$D$255,'Project labour content'!$D$1,FALSE)),VLOOKUP($D362,'Project labour content'!$F$6:$G$15,'Project labour content'!$G$1,FALSE),VLOOKUP($A362,'Project labour content'!$A$7:$D$255,'Project labour content'!$D$1,FALSE))*LabEsc22*1</f>
        <v>1.0008612877556891</v>
      </c>
      <c r="BU362" s="249">
        <f>1+IF(ISNA(VLOOKUP($A362,'Project labour content'!$A$7:$D$255,'Project labour content'!$D$1,FALSE)),VLOOKUP($D362,'Project labour content'!$F$6:$G$15,'Project labour content'!$G$1,FALSE),VLOOKUP($A362,'Project labour content'!$A$7:$D$255,'Project labour content'!$D$1,FALSE))*LabEsc23*1</f>
        <v>1.0017267096926055</v>
      </c>
      <c r="BV362" s="249">
        <f>1+IF(ISNA(VLOOKUP($A362,'Project labour content'!$A$7:$D$255,'Project labour content'!$D$1,FALSE)),VLOOKUP($D362,'Project labour content'!$F$6:$G$15,'Project labour content'!$G$1,FALSE),VLOOKUP($A362,'Project labour content'!$A$7:$D$255,'Project labour content'!$D$1,FALSE))*LabEsc24*1</f>
        <v>1.0025419371571807</v>
      </c>
      <c r="BW362" s="249">
        <f>1+IF(ISNA(VLOOKUP($A362,'Project labour content'!$A$7:$D$255,'Project labour content'!$D$1,FALSE)),VLOOKUP($D362,'Project labour content'!$F$6:$G$15,'Project labour content'!$G$1,FALSE),VLOOKUP($A362,'Project labour content'!$A$7:$D$255,'Project labour content'!$D$1,FALSE))*LabEsc25*1</f>
        <v>1.0036337984747352</v>
      </c>
      <c r="BX362" s="249">
        <f>1+IF(ISNA(VLOOKUP($A362,'Project labour content'!$A$7:$D$255,'Project labour content'!$D$1,FALSE)),VLOOKUP($D362,'Project labour content'!$F$6:$G$15,'Project labour content'!$G$1,FALSE),VLOOKUP($A362,'Project labour content'!$A$7:$D$255,'Project labour content'!$D$1,FALSE))*LabEsc26*1</f>
        <v>1.0048237453339832</v>
      </c>
      <c r="BY362" s="249">
        <f>1+IF(ISNA(VLOOKUP($A362,'Project labour content'!$A$7:$D$255,'Project labour content'!$D$1,FALSE)),VLOOKUP($D362,'Project labour content'!$F$6:$G$15,'Project labour content'!$G$1,FALSE),VLOOKUP($A362,'Project labour content'!$A$7:$D$255,'Project labour content'!$D$1,FALSE))*LabEsc27*1</f>
        <v>1.0055607801117268</v>
      </c>
      <c r="BZ362" s="249">
        <f>1+IF(ISNA(VLOOKUP($A362,'Project labour content'!$A$7:$D$255,'Project labour content'!$D$1,FALSE)),VLOOKUP($D362,'Project labour content'!$F$6:$G$15,'Project labour content'!$G$1,FALSE),VLOOKUP($A362,'Project labour content'!$A$7:$D$255,'Project labour content'!$D$1,FALSE))*LabEsc28*1</f>
        <v>1.0061157672993677</v>
      </c>
      <c r="CA362" s="249">
        <f>1+IF(ISNA(VLOOKUP($A362,'Project labour content'!$A$7:$D$255,'Project labour content'!$D$1,FALSE)),VLOOKUP($D362,'Project labour content'!$F$6:$G$15,'Project labour content'!$G$1,FALSE),VLOOKUP($A362,'Project labour content'!$A$7:$D$255,'Project labour content'!$D$1,FALSE))*LabEsc29*1</f>
        <v>1.0070064107380938</v>
      </c>
      <c r="CB362" s="250" t="str">
        <f>IF(ISNA(VLOOKUP($A362,'Project labour content'!$A$7:$D$255,'Project labour content'!$D$1,FALSE)),"Category","Project")</f>
        <v>Project</v>
      </c>
      <c r="CD362" s="247" t="str">
        <f t="shared" si="71"/>
        <v>15427</v>
      </c>
    </row>
    <row r="363" spans="1:82" x14ac:dyDescent="0.15">
      <c r="A363" s="11" t="s">
        <v>965</v>
      </c>
      <c r="B363" s="11" t="str">
        <f>VLOOKUP($A363,'Incurred Real 2022$'!$A$25:$AC$426,'Incurred Real 2022$'!B$1,FALSE)</f>
        <v>Revenue Meter Unit Asset Replacement 2024-2028</v>
      </c>
      <c r="C363" s="11" t="str">
        <f>VLOOKUP($A363,'Incurred Real 2022$'!$A$25:$AC$426,'Incurred Real 2022$'!C$1,FALSE)</f>
        <v>ExAnte</v>
      </c>
      <c r="D363" s="11" t="str">
        <f>VLOOKUP($A363,'Incurred Real 2022$'!$A$25:$AC$426,'Incurred Real 2022$'!D$1,FALSE)</f>
        <v>Replacement</v>
      </c>
      <c r="E363" s="11" t="str">
        <f>VLOOKUP($A363,'Incurred Real 2022$'!$A$25:$AC$426,'Incurred Real 2022$'!E$1,FALSE)</f>
        <v>Potential</v>
      </c>
      <c r="F363" s="105" t="str">
        <f>IF(VLOOKUP($A363,'Incurred Real 2022$'!$A$25:$AC$426,'Incurred Real 2022$'!F$1,FALSE)=0,"",VLOOKUP($A363,'Incurred Real 2022$'!$A$25:$AC$426,'Incurred Real 2022$'!F$1,FALSE))</f>
        <v/>
      </c>
      <c r="G363" s="105" t="str">
        <f>IF(VLOOKUP($A363,'Incurred Real 2022$'!$A$25:$AC$426,'Incurred Real 2022$'!G$1,FALSE)=0,"",VLOOKUP($A363,'Incurred Real 2022$'!$A$25:$AC$426,'Incurred Real 2022$'!G$1,FALSE))</f>
        <v/>
      </c>
      <c r="H363" s="105" t="str">
        <f>IF(VLOOKUP($A363,'Incurred Real 2022$'!$A$25:$AC$426,'Incurred Real 2022$'!H$1,FALSE)=0,"",VLOOKUP($A363,'Incurred Real 2022$'!$A$25:$AC$426,'Incurred Real 2022$'!H$1,FALSE))</f>
        <v/>
      </c>
      <c r="I363" s="105" t="str">
        <f>IF(VLOOKUP($A363,'Incurred Real 2022$'!$A$25:$AC$426,'Incurred Real 2022$'!I$1,FALSE)=0,"",VLOOKUP($A363,'Incurred Real 2022$'!$A$25:$AC$426,'Incurred Real 2022$'!I$1,FALSE))</f>
        <v/>
      </c>
      <c r="J363" s="105" t="str">
        <f>IF(VLOOKUP($A363,'Incurred Real 2022$'!$A$25:$AC$426,'Incurred Real 2022$'!J$1,FALSE)=0,"",VLOOKUP($A363,'Incurred Real 2022$'!$A$25:$AC$426,'Incurred Real 2022$'!J$1,FALSE))</f>
        <v/>
      </c>
      <c r="K363" s="105" t="str">
        <f>IF(VLOOKUP($A363,'Incurred Real 2022$'!$A$25:$AC$426,'Incurred Real 2022$'!K$1,FALSE)=0,"",VLOOKUP($A363,'Incurred Real 2022$'!$A$25:$AC$426,'Incurred Real 2022$'!K$1,FALSE))</f>
        <v/>
      </c>
      <c r="L363" s="105" t="str">
        <f>IF(VLOOKUP($A363,'Incurred Real 2022$'!$A$25:$AC$426,'Incurred Real 2022$'!L$1,FALSE)=0,"",VLOOKUP($A363,'Incurred Real 2022$'!$A$25:$AC$426,'Incurred Real 2022$'!L$1,FALSE))</f>
        <v/>
      </c>
      <c r="M363" s="105" t="str">
        <f>IF(VLOOKUP($A363,'Incurred Real 2022$'!$A$25:$AC$426,'Incurred Real 2022$'!M$1,FALSE)=0,"",VLOOKUP($A363,'Incurred Real 2022$'!$A$25:$AC$426,'Incurred Real 2022$'!M$1,FALSE))</f>
        <v/>
      </c>
      <c r="N363" s="105" t="str">
        <f>IF(VLOOKUP($A363,'Incurred Real 2022$'!$A$25:$AC$426,'Incurred Real 2022$'!N$1,FALSE)=0,"",VLOOKUP($A363,'Incurred Real 2022$'!$A$25:$AC$426,'Incurred Real 2022$'!N$1,FALSE))</f>
        <v/>
      </c>
      <c r="O363" s="105" t="str">
        <f>IF(VLOOKUP($A363,'Incurred Real 2022$'!$A$25:$AC$426,'Incurred Real 2022$'!O$1,FALSE)=0,"",VLOOKUP($A363,'Incurred Real 2022$'!$A$25:$AC$426,'Incurred Real 2022$'!O$1,FALSE))</f>
        <v/>
      </c>
      <c r="P363" s="105" t="str">
        <f>IF(VLOOKUP($A363,'Incurred Real 2022$'!$A$25:$AC$426,'Incurred Real 2022$'!P$1,FALSE)=0,"",VLOOKUP($A363,'Incurred Real 2022$'!$A$25:$AC$426,'Incurred Real 2022$'!P$1,FALSE))</f>
        <v/>
      </c>
      <c r="Q363" s="105" t="str">
        <f>IF(VLOOKUP($A363,'Incurred Real 2022$'!$A$25:$AC$426,'Incurred Real 2022$'!Q$1,FALSE)=0,"",VLOOKUP($A363,'Incurred Real 2022$'!$A$25:$AC$426,'Incurred Real 2022$'!Q$1,FALSE))</f>
        <v/>
      </c>
      <c r="R363" s="105" t="str">
        <f>IF(VLOOKUP($A363,'Incurred Real 2022$'!$A$25:$AC$426,'Incurred Real 2022$'!R$1,FALSE)=0,"",VLOOKUP($A363,'Incurred Real 2022$'!$A$25:$AC$426,'Incurred Real 2022$'!R$1,FALSE))</f>
        <v/>
      </c>
      <c r="S363" s="105" t="str">
        <f>IF(VLOOKUP($A363,'Incurred Real 2022$'!$A$25:$AC$426,'Incurred Real 2022$'!S$1,FALSE)=0,"",VLOOKUP($A363,'Incurred Real 2022$'!$A$25:$AC$426,'Incurred Real 2022$'!S$1,FALSE))</f>
        <v/>
      </c>
      <c r="T363" s="105" t="str">
        <f>IF(VLOOKUP($A363,'Incurred Real 2022$'!$A$25:$AC$426,'Incurred Real 2022$'!T$1,FALSE)=0,"",VLOOKUP($A363,'Incurred Real 2022$'!$A$25:$AC$426,'Incurred Real 2022$'!T$1,FALSE))</f>
        <v/>
      </c>
      <c r="U363" s="105" t="str">
        <f>IF(VLOOKUP($A363,'Incurred Real 2022$'!$A$25:$AC$426,'Incurred Real 2022$'!U$1,FALSE)=0,"",VLOOKUP($A363,'Incurred Real 2022$'!$A$25:$AC$426,'Incurred Real 2022$'!U$1,FALSE))</f>
        <v/>
      </c>
      <c r="V363" s="13" t="str">
        <f>IF(ISTEXT(VLOOKUP($A363,'Incurred Real 2022$'!$A$25:$AC$426,'Incurred Real 2022$'!V$1,FALSE)),"",(VLOOKUP($A363,'Incurred Real 2022$'!$A$25:$AC$426,'Incurred Real 2022$'!V$1,FALSE))*BT363*Incurred_Nominal!V$15)</f>
        <v/>
      </c>
      <c r="W363" s="13" t="str">
        <f>IF(ISTEXT(VLOOKUP($A363,'Incurred Real 2022$'!$A$25:$AC$426,'Incurred Real 2022$'!W$1,FALSE)),"",(VLOOKUP($A363,'Incurred Real 2022$'!$A$25:$AC$426,'Incurred Real 2022$'!W$1,FALSE))*BU363*Incurred_Nominal!W$15)</f>
        <v/>
      </c>
      <c r="X363" s="13">
        <f>IF(ISTEXT(VLOOKUP($A363,'Incurred Real 2022$'!$A$25:$AC$426,'Incurred Real 2022$'!X$1,FALSE)),"",(VLOOKUP($A363,'Incurred Real 2022$'!$A$25:$AC$426,'Incurred Real 2022$'!X$1,FALSE))*BV363*Incurred_Nominal!X$15)</f>
        <v>298822.88097743818</v>
      </c>
      <c r="Y363" s="13">
        <f>IF(ISTEXT(VLOOKUP($A363,'Incurred Real 2022$'!$A$25:$AC$426,'Incurred Real 2022$'!Y$1,FALSE)),"",(VLOOKUP($A363,'Incurred Real 2022$'!$A$25:$AC$426,'Incurred Real 2022$'!Y$1,FALSE))*BW363*Incurred_Nominal!Y$15)</f>
        <v>919760.37161315314</v>
      </c>
      <c r="Z363" s="13">
        <f>IF(ISTEXT(VLOOKUP($A363,'Incurred Real 2022$'!$A$25:$AC$426,'Incurred Real 2022$'!Z$1,FALSE)),"",(VLOOKUP($A363,'Incurred Real 2022$'!$A$25:$AC$426,'Incurred Real 2022$'!Z$1,FALSE))*BX363*Incurred_Nominal!Z$15)</f>
        <v>1887634.3093165043</v>
      </c>
      <c r="AA363" s="13" t="str">
        <f>IF(ISTEXT(VLOOKUP($A363,'Incurred Real 2022$'!$A$25:$AC$426,'Incurred Real 2022$'!AA$1,FALSE)),"",(VLOOKUP($A363,'Incurred Real 2022$'!$A$25:$AC$426,'Incurred Real 2022$'!AA$1,FALSE))*BY363*Incurred_Nominal!AA$15)</f>
        <v/>
      </c>
      <c r="AB363" s="13" t="str">
        <f>IF(ISTEXT(VLOOKUP($A363,'Incurred Real 2022$'!$A$25:$AC$426,'Incurred Real 2022$'!AB$1,FALSE)),"",(VLOOKUP($A363,'Incurred Real 2022$'!$A$25:$AC$426,'Incurred Real 2022$'!AB$1,FALSE))*BZ363*Incurred_Nominal!AB$15)</f>
        <v/>
      </c>
      <c r="AC363" s="13" t="str">
        <f>IF(ISTEXT(VLOOKUP($A363,'Incurred Real 2022$'!$A$25:$AC$426,'Incurred Real 2022$'!AC$1,FALSE)),"",(VLOOKUP($A363,'Incurred Real 2022$'!$A$25:$AC$426,'Incurred Real 2022$'!AC$1,FALSE))*CA363*Incurred_Nominal!AC$15)</f>
        <v/>
      </c>
      <c r="AD363" s="232">
        <f t="shared" si="66"/>
        <v>3106217.5619070958</v>
      </c>
      <c r="AE363" s="232">
        <f t="shared" si="67"/>
        <v>3106217.5619070958</v>
      </c>
      <c r="AF363" s="239">
        <f t="shared" si="68"/>
        <v>3295472.4448649045</v>
      </c>
      <c r="AG363" s="237">
        <f t="shared" si="65"/>
        <v>3142807.4310921715</v>
      </c>
      <c r="AH363" s="240">
        <f t="shared" si="72"/>
        <v>1.048576</v>
      </c>
      <c r="AI363" s="234">
        <f>VLOOKUP($A363,Incurred_Real!$A$25:$AP$479,Incurred_Real!AI$1,FALSE)</f>
        <v>2026</v>
      </c>
      <c r="AJ363" s="235" t="str">
        <f>VLOOKUP($A363,Incurred_Real!$A$25:$AP$479,Incurred_Real!AJ$1,FALSE)</f>
        <v/>
      </c>
      <c r="AK363" s="236">
        <f>VLOOKUP($A363,Incurred_Real!$A$25:$AP$479,Incurred_Real!AK$1,FALSE)</f>
        <v>2026</v>
      </c>
      <c r="AL363" s="235" t="str">
        <f>VLOOKUP($A363,Incurred_Real!$A$25:$AP$479,Incurred_Real!AL$1,FALSE)</f>
        <v/>
      </c>
      <c r="AM363" s="237">
        <f>IF(AL363="Commissioned Extra","",(IF((AD363)=0,0,SUMPRODUCT($F$17:$U$17,F363:U363))+VLOOKUP($A363,Incurred_Real!$A$25:$BS$376,Incurred_Real!$AO$1,FALSE)))</f>
        <v>2961882.8682762217</v>
      </c>
      <c r="AN363" s="232" cm="1">
        <f t="array" ref="AN363">IF(ROUND(AE363,0)=0,0,LOOKUP(2,1/(F363:AC363&lt;&gt;""),F363:AC363))</f>
        <v>1887634.3093165043</v>
      </c>
      <c r="AO363" s="232">
        <f t="shared" si="69"/>
        <v>3106217.5619070958</v>
      </c>
      <c r="AP363" s="78"/>
      <c r="AQ363" s="20"/>
      <c r="AR363" s="245">
        <f>VLOOKUP($A363,Incurred_Real!$A$25:$CD$376,Incurred_Real!AR$1,FALSE)</f>
        <v>1</v>
      </c>
      <c r="AS363" s="246">
        <f>VLOOKUP($A363,Incurred_Real!$A$25:$CD$376,Incurred_Real!AS$1,FALSE)</f>
        <v>0</v>
      </c>
      <c r="AT363" s="246">
        <f>VLOOKUP($A363,Incurred_Real!$A$25:$CD$376,Incurred_Real!AT$1,FALSE)</f>
        <v>0</v>
      </c>
      <c r="AU363" s="246">
        <f>VLOOKUP($A363,Incurred_Real!$A$25:$CD$376,Incurred_Real!AU$1,FALSE)</f>
        <v>0</v>
      </c>
      <c r="AV363" s="246">
        <f>VLOOKUP($A363,Incurred_Real!$A$25:$CD$376,Incurred_Real!AV$1,FALSE)</f>
        <v>0</v>
      </c>
      <c r="AW363" s="246">
        <f>VLOOKUP($A363,Incurred_Real!$A$25:$CD$376,Incurred_Real!AW$1,FALSE)</f>
        <v>0</v>
      </c>
      <c r="AX363" s="246">
        <f>VLOOKUP($A363,Incurred_Real!$A$25:$CD$376,Incurred_Real!AX$1,FALSE)</f>
        <v>0</v>
      </c>
      <c r="AY363" s="246">
        <f>VLOOKUP($A363,Incurred_Real!$A$25:$CD$376,Incurred_Real!AY$1,FALSE)</f>
        <v>0</v>
      </c>
      <c r="AZ363" s="246">
        <f>VLOOKUP($A363,Incurred_Real!$A$25:$CD$376,Incurred_Real!AZ$1,FALSE)</f>
        <v>0</v>
      </c>
      <c r="BA363" s="246">
        <f>VLOOKUP($A363,Incurred_Real!$A$25:$CD$376,Incurred_Real!BA$1,FALSE)</f>
        <v>0</v>
      </c>
      <c r="BB363" s="246">
        <f>VLOOKUP($A363,Incurred_Real!$A$25:$CD$376,Incurred_Real!BB$1,FALSE)</f>
        <v>0</v>
      </c>
      <c r="BC363" s="246">
        <f>VLOOKUP($A363,Incurred_Real!$A$25:$CD$376,Incurred_Real!BC$1,FALSE)</f>
        <v>0</v>
      </c>
      <c r="BD363" s="246">
        <f>VLOOKUP($A363,Incurred_Real!$A$25:$CD$376,Incurred_Real!BD$1,FALSE)</f>
        <v>0</v>
      </c>
      <c r="BE363" s="246">
        <f>VLOOKUP($A363,Incurred_Real!$A$25:$CD$376,Incurred_Real!BE$1,FALSE)</f>
        <v>0</v>
      </c>
      <c r="BF363" s="246">
        <f>VLOOKUP($A363,Incurred_Real!$A$25:$CD$376,Incurred_Real!BF$1,FALSE)</f>
        <v>0</v>
      </c>
      <c r="BG363" s="246">
        <f>VLOOKUP($A363,Incurred_Real!$A$25:$CD$376,Incurred_Real!BG$1,FALSE)</f>
        <v>0.8338133364913265</v>
      </c>
      <c r="BH363" s="246">
        <f>VLOOKUP($A363,Incurred_Real!$A$25:$CD$376,Incurred_Real!BH$1,FALSE)</f>
        <v>0</v>
      </c>
      <c r="BI363" s="246">
        <f>VLOOKUP($A363,Incurred_Real!$A$25:$CD$376,Incurred_Real!BI$1,FALSE)</f>
        <v>0</v>
      </c>
      <c r="BJ363" s="246">
        <f>VLOOKUP($A363,Incurred_Real!$A$25:$CD$376,Incurred_Real!BJ$1,FALSE)</f>
        <v>0</v>
      </c>
      <c r="BK363" s="246">
        <f>VLOOKUP($A363,Incurred_Real!$A$25:$CD$376,Incurred_Real!BK$1,FALSE)</f>
        <v>0</v>
      </c>
      <c r="BL363" s="246">
        <f>VLOOKUP($A363,Incurred_Real!$A$25:$CD$376,Incurred_Real!BL$1,FALSE)</f>
        <v>0</v>
      </c>
      <c r="BM363" s="246">
        <f>VLOOKUP($A363,Incurred_Real!$A$25:$CD$376,Incurred_Real!BM$1,FALSE)</f>
        <v>0</v>
      </c>
      <c r="BN363" s="246">
        <f>VLOOKUP($A363,Incurred_Real!$A$25:$CD$376,Incurred_Real!BN$1,FALSE)</f>
        <v>0</v>
      </c>
      <c r="BO363" s="246">
        <f>VLOOKUP($A363,Incurred_Real!$A$25:$CD$376,Incurred_Real!BO$1,FALSE)</f>
        <v>0</v>
      </c>
      <c r="BP363" s="246">
        <f>VLOOKUP($A363,Incurred_Real!$A$25:$CD$376,Incurred_Real!BP$1,FALSE)</f>
        <v>0</v>
      </c>
      <c r="BQ363" s="246">
        <f>VLOOKUP($A363,Incurred_Real!$A$25:$CD$376,Incurred_Real!BQ$1,FALSE)</f>
        <v>0</v>
      </c>
      <c r="BR363" s="246">
        <f>VLOOKUP($A363,Incurred_Real!$A$25:$CD$376,Incurred_Real!BR$1,FALSE)</f>
        <v>0.16618666350867348</v>
      </c>
      <c r="BS363" s="254">
        <f t="shared" si="73"/>
        <v>1</v>
      </c>
      <c r="BT363" s="249">
        <f>1+IF(ISNA(VLOOKUP($A363,'Project labour content'!$A$7:$D$255,'Project labour content'!$D$1,FALSE)),VLOOKUP($D363,'Project labour content'!$F$6:$G$15,'Project labour content'!$G$1,FALSE),VLOOKUP($A363,'Project labour content'!$A$7:$D$255,'Project labour content'!$D$1,FALSE))*LabEsc22*1</f>
        <v>1.0015334421815028</v>
      </c>
      <c r="BU363" s="249">
        <f>1+IF(ISNA(VLOOKUP($A363,'Project labour content'!$A$7:$D$255,'Project labour content'!$D$1,FALSE)),VLOOKUP($D363,'Project labour content'!$F$6:$G$15,'Project labour content'!$G$1,FALSE),VLOOKUP($A363,'Project labour content'!$A$7:$D$255,'Project labour content'!$D$1,FALSE))*LabEsc23*1</f>
        <v>1.0030742448854766</v>
      </c>
      <c r="BV363" s="249">
        <f>1+IF(ISNA(VLOOKUP($A363,'Project labour content'!$A$7:$D$255,'Project labour content'!$D$1,FALSE)),VLOOKUP($D363,'Project labour content'!$F$6:$G$15,'Project labour content'!$G$1,FALSE),VLOOKUP($A363,'Project labour content'!$A$7:$D$255,'Project labour content'!$D$1,FALSE))*LabEsc24*1</f>
        <v>1.0045256810326202</v>
      </c>
      <c r="BW363" s="249">
        <f>1+IF(ISNA(VLOOKUP($A363,'Project labour content'!$A$7:$D$255,'Project labour content'!$D$1,FALSE)),VLOOKUP($D363,'Project labour content'!$F$6:$G$15,'Project labour content'!$G$1,FALSE),VLOOKUP($A363,'Project labour content'!$A$7:$D$255,'Project labour content'!$D$1,FALSE))*LabEsc25*1</f>
        <v>1.0064696378456943</v>
      </c>
      <c r="BX363" s="249">
        <f>1+IF(ISNA(VLOOKUP($A363,'Project labour content'!$A$7:$D$255,'Project labour content'!$D$1,FALSE)),VLOOKUP($D363,'Project labour content'!$F$6:$G$15,'Project labour content'!$G$1,FALSE),VLOOKUP($A363,'Project labour content'!$A$7:$D$255,'Project labour content'!$D$1,FALSE))*LabEsc26*1</f>
        <v>1.0085882267791431</v>
      </c>
      <c r="BY363" s="249">
        <f>1+IF(ISNA(VLOOKUP($A363,'Project labour content'!$A$7:$D$255,'Project labour content'!$D$1,FALSE)),VLOOKUP($D363,'Project labour content'!$F$6:$G$15,'Project labour content'!$G$1,FALSE),VLOOKUP($A363,'Project labour content'!$A$7:$D$255,'Project labour content'!$D$1,FALSE))*LabEsc27*1</f>
        <v>1.0099004481708451</v>
      </c>
      <c r="BZ363" s="249">
        <f>1+IF(ISNA(VLOOKUP($A363,'Project labour content'!$A$7:$D$255,'Project labour content'!$D$1,FALSE)),VLOOKUP($D363,'Project labour content'!$F$6:$G$15,'Project labour content'!$G$1,FALSE),VLOOKUP($A363,'Project labour content'!$A$7:$D$255,'Project labour content'!$D$1,FALSE))*LabEsc28*1</f>
        <v>1.0108885508787968</v>
      </c>
      <c r="CA363" s="249">
        <f>1+IF(ISNA(VLOOKUP($A363,'Project labour content'!$A$7:$D$255,'Project labour content'!$D$1,FALSE)),VLOOKUP($D363,'Project labour content'!$F$6:$G$15,'Project labour content'!$G$1,FALSE),VLOOKUP($A363,'Project labour content'!$A$7:$D$255,'Project labour content'!$D$1,FALSE))*LabEsc29*1</f>
        <v>1.0124742581045179</v>
      </c>
      <c r="CB363" s="250" t="str">
        <f>IF(ISNA(VLOOKUP($A363,'Project labour content'!$A$7:$D$255,'Project labour content'!$D$1,FALSE)),"Category","Project")</f>
        <v>Project</v>
      </c>
      <c r="CD363" s="247" t="str">
        <f t="shared" si="71"/>
        <v>15436</v>
      </c>
    </row>
    <row r="364" spans="1:82" x14ac:dyDescent="0.15">
      <c r="A364" s="11" t="s">
        <v>978</v>
      </c>
      <c r="B364" s="11" t="str">
        <f>VLOOKUP($A364,'Incurred Real 2022$'!$A$25:$AC$426,'Incurred Real 2022$'!B$1,FALSE)</f>
        <v>Transmission Line Avian Fire-Start Risk Mitigation</v>
      </c>
      <c r="C364" s="11" t="str">
        <f>VLOOKUP($A364,'Incurred Real 2022$'!$A$25:$AC$426,'Incurred Real 2022$'!C$1,FALSE)</f>
        <v>ExAnte</v>
      </c>
      <c r="D364" s="11" t="str">
        <f>VLOOKUP($A364,'Incurred Real 2022$'!$A$25:$AC$426,'Incurred Real 2022$'!D$1,FALSE)</f>
        <v>Security/Compliance</v>
      </c>
      <c r="E364" s="11" t="str">
        <f>VLOOKUP($A364,'Incurred Real 2022$'!$A$25:$AC$426,'Incurred Real 2022$'!E$1,FALSE)</f>
        <v>Potential</v>
      </c>
      <c r="F364" s="105" t="str">
        <f>IF(VLOOKUP($A364,'Incurred Real 2022$'!$A$25:$AC$426,'Incurred Real 2022$'!F$1,FALSE)=0,"",VLOOKUP($A364,'Incurred Real 2022$'!$A$25:$AC$426,'Incurred Real 2022$'!F$1,FALSE))</f>
        <v/>
      </c>
      <c r="G364" s="105" t="str">
        <f>IF(VLOOKUP($A364,'Incurred Real 2022$'!$A$25:$AC$426,'Incurred Real 2022$'!G$1,FALSE)=0,"",VLOOKUP($A364,'Incurred Real 2022$'!$A$25:$AC$426,'Incurred Real 2022$'!G$1,FALSE))</f>
        <v/>
      </c>
      <c r="H364" s="105" t="str">
        <f>IF(VLOOKUP($A364,'Incurred Real 2022$'!$A$25:$AC$426,'Incurred Real 2022$'!H$1,FALSE)=0,"",VLOOKUP($A364,'Incurred Real 2022$'!$A$25:$AC$426,'Incurred Real 2022$'!H$1,FALSE))</f>
        <v/>
      </c>
      <c r="I364" s="105" t="str">
        <f>IF(VLOOKUP($A364,'Incurred Real 2022$'!$A$25:$AC$426,'Incurred Real 2022$'!I$1,FALSE)=0,"",VLOOKUP($A364,'Incurred Real 2022$'!$A$25:$AC$426,'Incurred Real 2022$'!I$1,FALSE))</f>
        <v/>
      </c>
      <c r="J364" s="105" t="str">
        <f>IF(VLOOKUP($A364,'Incurred Real 2022$'!$A$25:$AC$426,'Incurred Real 2022$'!J$1,FALSE)=0,"",VLOOKUP($A364,'Incurred Real 2022$'!$A$25:$AC$426,'Incurred Real 2022$'!J$1,FALSE))</f>
        <v/>
      </c>
      <c r="K364" s="105" t="str">
        <f>IF(VLOOKUP($A364,'Incurred Real 2022$'!$A$25:$AC$426,'Incurred Real 2022$'!K$1,FALSE)=0,"",VLOOKUP($A364,'Incurred Real 2022$'!$A$25:$AC$426,'Incurred Real 2022$'!K$1,FALSE))</f>
        <v/>
      </c>
      <c r="L364" s="105" t="str">
        <f>IF(VLOOKUP($A364,'Incurred Real 2022$'!$A$25:$AC$426,'Incurred Real 2022$'!L$1,FALSE)=0,"",VLOOKUP($A364,'Incurred Real 2022$'!$A$25:$AC$426,'Incurred Real 2022$'!L$1,FALSE))</f>
        <v/>
      </c>
      <c r="M364" s="105" t="str">
        <f>IF(VLOOKUP($A364,'Incurred Real 2022$'!$A$25:$AC$426,'Incurred Real 2022$'!M$1,FALSE)=0,"",VLOOKUP($A364,'Incurred Real 2022$'!$A$25:$AC$426,'Incurred Real 2022$'!M$1,FALSE))</f>
        <v/>
      </c>
      <c r="N364" s="105" t="str">
        <f>IF(VLOOKUP($A364,'Incurred Real 2022$'!$A$25:$AC$426,'Incurred Real 2022$'!N$1,FALSE)=0,"",VLOOKUP($A364,'Incurred Real 2022$'!$A$25:$AC$426,'Incurred Real 2022$'!N$1,FALSE))</f>
        <v/>
      </c>
      <c r="O364" s="105" t="str">
        <f>IF(VLOOKUP($A364,'Incurred Real 2022$'!$A$25:$AC$426,'Incurred Real 2022$'!O$1,FALSE)=0,"",VLOOKUP($A364,'Incurred Real 2022$'!$A$25:$AC$426,'Incurred Real 2022$'!O$1,FALSE))</f>
        <v/>
      </c>
      <c r="P364" s="105" t="str">
        <f>IF(VLOOKUP($A364,'Incurred Real 2022$'!$A$25:$AC$426,'Incurred Real 2022$'!P$1,FALSE)=0,"",VLOOKUP($A364,'Incurred Real 2022$'!$A$25:$AC$426,'Incurred Real 2022$'!P$1,FALSE))</f>
        <v/>
      </c>
      <c r="Q364" s="105" t="str">
        <f>IF(VLOOKUP($A364,'Incurred Real 2022$'!$A$25:$AC$426,'Incurred Real 2022$'!Q$1,FALSE)=0,"",VLOOKUP($A364,'Incurred Real 2022$'!$A$25:$AC$426,'Incurred Real 2022$'!Q$1,FALSE))</f>
        <v/>
      </c>
      <c r="R364" s="105" t="str">
        <f>IF(VLOOKUP($A364,'Incurred Real 2022$'!$A$25:$AC$426,'Incurred Real 2022$'!R$1,FALSE)=0,"",VLOOKUP($A364,'Incurred Real 2022$'!$A$25:$AC$426,'Incurred Real 2022$'!R$1,FALSE))</f>
        <v/>
      </c>
      <c r="S364" s="105" t="str">
        <f>IF(VLOOKUP($A364,'Incurred Real 2022$'!$A$25:$AC$426,'Incurred Real 2022$'!S$1,FALSE)=0,"",VLOOKUP($A364,'Incurred Real 2022$'!$A$25:$AC$426,'Incurred Real 2022$'!S$1,FALSE))</f>
        <v/>
      </c>
      <c r="T364" s="105" t="str">
        <f>IF(VLOOKUP($A364,'Incurred Real 2022$'!$A$25:$AC$426,'Incurred Real 2022$'!T$1,FALSE)=0,"",VLOOKUP($A364,'Incurred Real 2022$'!$A$25:$AC$426,'Incurred Real 2022$'!T$1,FALSE))</f>
        <v/>
      </c>
      <c r="U364" s="105" t="str">
        <f>IF(VLOOKUP($A364,'Incurred Real 2022$'!$A$25:$AC$426,'Incurred Real 2022$'!U$1,FALSE)=0,"",VLOOKUP($A364,'Incurred Real 2022$'!$A$25:$AC$426,'Incurred Real 2022$'!U$1,FALSE))</f>
        <v/>
      </c>
      <c r="V364" s="13" t="str">
        <f>IF(ISTEXT(VLOOKUP($A364,'Incurred Real 2022$'!$A$25:$AC$426,'Incurred Real 2022$'!V$1,FALSE)),"",(VLOOKUP($A364,'Incurred Real 2022$'!$A$25:$AC$426,'Incurred Real 2022$'!V$1,FALSE))*BT364*Incurred_Nominal!V$15)</f>
        <v/>
      </c>
      <c r="W364" s="13" t="str">
        <f>IF(ISTEXT(VLOOKUP($A364,'Incurred Real 2022$'!$A$25:$AC$426,'Incurred Real 2022$'!W$1,FALSE)),"",(VLOOKUP($A364,'Incurred Real 2022$'!$A$25:$AC$426,'Incurred Real 2022$'!W$1,FALSE))*BU364*Incurred_Nominal!W$15)</f>
        <v/>
      </c>
      <c r="X364" s="13" t="str">
        <f>IF(ISTEXT(VLOOKUP($A364,'Incurred Real 2022$'!$A$25:$AC$426,'Incurred Real 2022$'!X$1,FALSE)),"",(VLOOKUP($A364,'Incurred Real 2022$'!$A$25:$AC$426,'Incurred Real 2022$'!X$1,FALSE))*BV364*Incurred_Nominal!X$15)</f>
        <v/>
      </c>
      <c r="Y364" s="13">
        <f>IF(ISTEXT(VLOOKUP($A364,'Incurred Real 2022$'!$A$25:$AC$426,'Incurred Real 2022$'!Y$1,FALSE)),"",(VLOOKUP($A364,'Incurred Real 2022$'!$A$25:$AC$426,'Incurred Real 2022$'!Y$1,FALSE))*BW364*Incurred_Nominal!Y$15)</f>
        <v>477355.64248311479</v>
      </c>
      <c r="Z364" s="13">
        <f>IF(ISTEXT(VLOOKUP($A364,'Incurred Real 2022$'!$A$25:$AC$426,'Incurred Real 2022$'!Z$1,FALSE)),"",(VLOOKUP($A364,'Incurred Real 2022$'!$A$25:$AC$426,'Incurred Real 2022$'!Z$1,FALSE))*BX364*Incurred_Nominal!Z$15)</f>
        <v>1956776.6354715794</v>
      </c>
      <c r="AA364" s="13">
        <f>IF(ISTEXT(VLOOKUP($A364,'Incurred Real 2022$'!$A$25:$AC$426,'Incurred Real 2022$'!AA$1,FALSE)),"",(VLOOKUP($A364,'Incurred Real 2022$'!$A$25:$AC$426,'Incurred Real 2022$'!AA$1,FALSE))*BY364*Incurred_Nominal!AA$15)</f>
        <v>2505885.4502456342</v>
      </c>
      <c r="AB364" s="13" t="str">
        <f>IF(ISTEXT(VLOOKUP($A364,'Incurred Real 2022$'!$A$25:$AC$426,'Incurred Real 2022$'!AB$1,FALSE)),"",(VLOOKUP($A364,'Incurred Real 2022$'!$A$25:$AC$426,'Incurred Real 2022$'!AB$1,FALSE))*BZ364*Incurred_Nominal!AB$15)</f>
        <v/>
      </c>
      <c r="AC364" s="13" t="str">
        <f>IF(ISTEXT(VLOOKUP($A364,'Incurred Real 2022$'!$A$25:$AC$426,'Incurred Real 2022$'!AC$1,FALSE)),"",(VLOOKUP($A364,'Incurred Real 2022$'!$A$25:$AC$426,'Incurred Real 2022$'!AC$1,FALSE))*CA364*Incurred_Nominal!AC$15)</f>
        <v/>
      </c>
      <c r="AD364" s="232">
        <f t="shared" si="66"/>
        <v>4940017.7282003285</v>
      </c>
      <c r="AE364" s="232">
        <f t="shared" si="67"/>
        <v>4940017.7282003285</v>
      </c>
      <c r="AF364" s="239">
        <f t="shared" si="68"/>
        <v>5130412.4366242876</v>
      </c>
      <c r="AG364" s="237">
        <f t="shared" si="65"/>
        <v>5010168.3951409059</v>
      </c>
      <c r="AH364" s="240">
        <f t="shared" si="72"/>
        <v>1.024</v>
      </c>
      <c r="AI364" s="234">
        <f>VLOOKUP($A364,Incurred_Real!$A$25:$AP$479,Incurred_Real!AI$1,FALSE)</f>
        <v>2027</v>
      </c>
      <c r="AJ364" s="235" t="str">
        <f>VLOOKUP($A364,Incurred_Real!$A$25:$AP$479,Incurred_Real!AJ$1,FALSE)</f>
        <v/>
      </c>
      <c r="AK364" s="236">
        <f>VLOOKUP($A364,Incurred_Real!$A$25:$AP$479,Incurred_Real!AK$1,FALSE)</f>
        <v>2027</v>
      </c>
      <c r="AL364" s="235" t="str">
        <f>VLOOKUP($A364,Incurred_Real!$A$25:$AP$479,Incurred_Real!AL$1,FALSE)</f>
        <v/>
      </c>
      <c r="AM364" s="237">
        <f>IF(AL364="Commissioned Extra","",(IF((AD364)=0,0,SUMPRODUCT($F$17:$U$17,F364:U364))+VLOOKUP($A364,Incurred_Real!$A$25:$BS$376,Incurred_Real!$AO$1,FALSE)))</f>
        <v>4611078.064666288</v>
      </c>
      <c r="AN364" s="232" cm="1">
        <f t="array" ref="AN364">IF(ROUND(AE364,0)=0,0,LOOKUP(2,1/(F364:AC364&lt;&gt;""),F364:AC364))</f>
        <v>2505885.4502456342</v>
      </c>
      <c r="AO364" s="232">
        <f t="shared" si="69"/>
        <v>4940017.7282003285</v>
      </c>
      <c r="AP364" s="78"/>
      <c r="AQ364" s="20"/>
      <c r="AR364" s="245">
        <f>VLOOKUP($A364,Incurred_Real!$A$25:$CD$376,Incurred_Real!AR$1,FALSE)</f>
        <v>1</v>
      </c>
      <c r="AS364" s="246">
        <f>VLOOKUP($A364,Incurred_Real!$A$25:$CD$376,Incurred_Real!AS$1,FALSE)</f>
        <v>0</v>
      </c>
      <c r="AT364" s="246">
        <f>VLOOKUP($A364,Incurred_Real!$A$25:$CD$376,Incurred_Real!AT$1,FALSE)</f>
        <v>0</v>
      </c>
      <c r="AU364" s="246">
        <f>VLOOKUP($A364,Incurred_Real!$A$25:$CD$376,Incurred_Real!AU$1,FALSE)</f>
        <v>0</v>
      </c>
      <c r="AV364" s="246">
        <f>VLOOKUP($A364,Incurred_Real!$A$25:$CD$376,Incurred_Real!AV$1,FALSE)</f>
        <v>0</v>
      </c>
      <c r="AW364" s="246">
        <f>VLOOKUP($A364,Incurred_Real!$A$25:$CD$376,Incurred_Real!AW$1,FALSE)</f>
        <v>0</v>
      </c>
      <c r="AX364" s="246">
        <f>VLOOKUP($A364,Incurred_Real!$A$25:$CD$376,Incurred_Real!AX$1,FALSE)</f>
        <v>0</v>
      </c>
      <c r="AY364" s="246">
        <f>VLOOKUP($A364,Incurred_Real!$A$25:$CD$376,Incurred_Real!AY$1,FALSE)</f>
        <v>0</v>
      </c>
      <c r="AZ364" s="246">
        <f>VLOOKUP($A364,Incurred_Real!$A$25:$CD$376,Incurred_Real!AZ$1,FALSE)</f>
        <v>0</v>
      </c>
      <c r="BA364" s="246">
        <f>VLOOKUP($A364,Incurred_Real!$A$25:$CD$376,Incurred_Real!BA$1,FALSE)</f>
        <v>0</v>
      </c>
      <c r="BB364" s="246">
        <f>VLOOKUP($A364,Incurred_Real!$A$25:$CD$376,Incurred_Real!BB$1,FALSE)</f>
        <v>0</v>
      </c>
      <c r="BC364" s="246">
        <f>VLOOKUP($A364,Incurred_Real!$A$25:$CD$376,Incurred_Real!BC$1,FALSE)</f>
        <v>0</v>
      </c>
      <c r="BD364" s="246">
        <f>VLOOKUP($A364,Incurred_Real!$A$25:$CD$376,Incurred_Real!BD$1,FALSE)</f>
        <v>0</v>
      </c>
      <c r="BE364" s="246">
        <f>VLOOKUP($A364,Incurred_Real!$A$25:$CD$376,Incurred_Real!BE$1,FALSE)</f>
        <v>0</v>
      </c>
      <c r="BF364" s="246">
        <f>VLOOKUP($A364,Incurred_Real!$A$25:$CD$376,Incurred_Real!BF$1,FALSE)</f>
        <v>0</v>
      </c>
      <c r="BG364" s="246">
        <f>VLOOKUP($A364,Incurred_Real!$A$25:$CD$376,Incurred_Real!BG$1,FALSE)</f>
        <v>0</v>
      </c>
      <c r="BH364" s="246">
        <f>VLOOKUP($A364,Incurred_Real!$A$25:$CD$376,Incurred_Real!BH$1,FALSE)</f>
        <v>1</v>
      </c>
      <c r="BI364" s="246">
        <f>VLOOKUP($A364,Incurred_Real!$A$25:$CD$376,Incurred_Real!BI$1,FALSE)</f>
        <v>0</v>
      </c>
      <c r="BJ364" s="246">
        <f>VLOOKUP($A364,Incurred_Real!$A$25:$CD$376,Incurred_Real!BJ$1,FALSE)</f>
        <v>0</v>
      </c>
      <c r="BK364" s="246">
        <f>VLOOKUP($A364,Incurred_Real!$A$25:$CD$376,Incurred_Real!BK$1,FALSE)</f>
        <v>0</v>
      </c>
      <c r="BL364" s="246">
        <f>VLOOKUP($A364,Incurred_Real!$A$25:$CD$376,Incurred_Real!BL$1,FALSE)</f>
        <v>0</v>
      </c>
      <c r="BM364" s="246">
        <f>VLOOKUP($A364,Incurred_Real!$A$25:$CD$376,Incurred_Real!BM$1,FALSE)</f>
        <v>0</v>
      </c>
      <c r="BN364" s="246">
        <f>VLOOKUP($A364,Incurred_Real!$A$25:$CD$376,Incurred_Real!BN$1,FALSE)</f>
        <v>0</v>
      </c>
      <c r="BO364" s="246">
        <f>VLOOKUP($A364,Incurred_Real!$A$25:$CD$376,Incurred_Real!BO$1,FALSE)</f>
        <v>0</v>
      </c>
      <c r="BP364" s="246">
        <f>VLOOKUP($A364,Incurred_Real!$A$25:$CD$376,Incurred_Real!BP$1,FALSE)</f>
        <v>0</v>
      </c>
      <c r="BQ364" s="246">
        <f>VLOOKUP($A364,Incurred_Real!$A$25:$CD$376,Incurred_Real!BQ$1,FALSE)</f>
        <v>0</v>
      </c>
      <c r="BR364" s="246">
        <f>VLOOKUP($A364,Incurred_Real!$A$25:$CD$376,Incurred_Real!BR$1,FALSE)</f>
        <v>0</v>
      </c>
      <c r="BS364" s="254">
        <f t="shared" si="73"/>
        <v>1</v>
      </c>
      <c r="BT364" s="249">
        <f>1+IF(ISNA(VLOOKUP($A364,'Project labour content'!$A$7:$D$255,'Project labour content'!$D$1,FALSE)),VLOOKUP($D364,'Project labour content'!$F$6:$G$15,'Project labour content'!$G$1,FALSE),VLOOKUP($A364,'Project labour content'!$A$7:$D$255,'Project labour content'!$D$1,FALSE))*LabEsc22*1</f>
        <v>1.0005669673178661</v>
      </c>
      <c r="BU364" s="249">
        <f>1+IF(ISNA(VLOOKUP($A364,'Project labour content'!$A$7:$D$255,'Project labour content'!$D$1,FALSE)),VLOOKUP($D364,'Project labour content'!$F$6:$G$15,'Project labour content'!$G$1,FALSE),VLOOKUP($A364,'Project labour content'!$A$7:$D$255,'Project labour content'!$D$1,FALSE))*LabEsc23*1</f>
        <v>1.0011366560788582</v>
      </c>
      <c r="BV364" s="249">
        <f>1+IF(ISNA(VLOOKUP($A364,'Project labour content'!$A$7:$D$255,'Project labour content'!$D$1,FALSE)),VLOOKUP($D364,'Project labour content'!$F$6:$G$15,'Project labour content'!$G$1,FALSE),VLOOKUP($A364,'Project labour content'!$A$7:$D$255,'Project labour content'!$D$1,FALSE))*LabEsc24*1</f>
        <v>1.0016733028917124</v>
      </c>
      <c r="BW364" s="249">
        <f>1+IF(ISNA(VLOOKUP($A364,'Project labour content'!$A$7:$D$255,'Project labour content'!$D$1,FALSE)),VLOOKUP($D364,'Project labour content'!$F$6:$G$15,'Project labour content'!$G$1,FALSE),VLOOKUP($A364,'Project labour content'!$A$7:$D$255,'Project labour content'!$D$1,FALSE))*LabEsc25*1</f>
        <v>1.0023920518563953</v>
      </c>
      <c r="BX364" s="249">
        <f>1+IF(ISNA(VLOOKUP($A364,'Project labour content'!$A$7:$D$255,'Project labour content'!$D$1,FALSE)),VLOOKUP($D364,'Project labour content'!$F$6:$G$15,'Project labour content'!$G$1,FALSE),VLOOKUP($A364,'Project labour content'!$A$7:$D$255,'Project labour content'!$D$1,FALSE))*LabEsc26*1</f>
        <v>1.0031753684364058</v>
      </c>
      <c r="BY364" s="249">
        <f>1+IF(ISNA(VLOOKUP($A364,'Project labour content'!$A$7:$D$255,'Project labour content'!$D$1,FALSE)),VLOOKUP($D364,'Project labour content'!$F$6:$G$15,'Project labour content'!$G$1,FALSE),VLOOKUP($A364,'Project labour content'!$A$7:$D$255,'Project labour content'!$D$1,FALSE))*LabEsc27*1</f>
        <v>1.0036605426750398</v>
      </c>
      <c r="BZ364" s="249">
        <f>1+IF(ISNA(VLOOKUP($A364,'Project labour content'!$A$7:$D$255,'Project labour content'!$D$1,FALSE)),VLOOKUP($D364,'Project labour content'!$F$6:$G$15,'Project labour content'!$G$1,FALSE),VLOOKUP($A364,'Project labour content'!$A$7:$D$255,'Project labour content'!$D$1,FALSE))*LabEsc28*1</f>
        <v>1.0040258788767313</v>
      </c>
      <c r="CA364" s="249">
        <f>1+IF(ISNA(VLOOKUP($A364,'Project labour content'!$A$7:$D$255,'Project labour content'!$D$1,FALSE)),VLOOKUP($D364,'Project labour content'!$F$6:$G$15,'Project labour content'!$G$1,FALSE),VLOOKUP($A364,'Project labour content'!$A$7:$D$255,'Project labour content'!$D$1,FALSE))*LabEsc29*1</f>
        <v>1.0046121704132056</v>
      </c>
      <c r="CB364" s="250" t="str">
        <f>IF(ISNA(VLOOKUP($A364,'Project labour content'!$A$7:$D$255,'Project labour content'!$D$1,FALSE)),"Category","Project")</f>
        <v>Project</v>
      </c>
      <c r="CD364" s="247" t="str">
        <f t="shared" si="71"/>
        <v>15440</v>
      </c>
    </row>
    <row r="365" spans="1:82" x14ac:dyDescent="0.15">
      <c r="A365" s="11" t="s">
        <v>926</v>
      </c>
      <c r="B365" s="11" t="str">
        <f>VLOOKUP($A365,'Incurred Real 2022$'!$A$25:$AC$426,'Incurred Real 2022$'!B$1,FALSE)</f>
        <v>Asset Capitalisation System Improvement</v>
      </c>
      <c r="C365" s="11" t="str">
        <f>VLOOKUP($A365,'Incurred Real 2022$'!$A$25:$AC$426,'Incurred Real 2022$'!C$1,FALSE)</f>
        <v>ExAnte</v>
      </c>
      <c r="D365" s="11" t="str">
        <f>VLOOKUP($A365,'Incurred Real 2022$'!$A$25:$AC$426,'Incurred Real 2022$'!D$1,FALSE)</f>
        <v>Information Technology</v>
      </c>
      <c r="E365" s="11" t="str">
        <f>VLOOKUP($A365,'Incurred Real 2022$'!$A$25:$AC$426,'Incurred Real 2022$'!E$1,FALSE)</f>
        <v>Potential</v>
      </c>
      <c r="F365" s="105" t="str">
        <f>IF(VLOOKUP($A365,'Incurred Real 2022$'!$A$25:$AC$426,'Incurred Real 2022$'!F$1,FALSE)=0,"",VLOOKUP($A365,'Incurred Real 2022$'!$A$25:$AC$426,'Incurred Real 2022$'!F$1,FALSE))</f>
        <v/>
      </c>
      <c r="G365" s="105" t="str">
        <f>IF(VLOOKUP($A365,'Incurred Real 2022$'!$A$25:$AC$426,'Incurred Real 2022$'!G$1,FALSE)=0,"",VLOOKUP($A365,'Incurred Real 2022$'!$A$25:$AC$426,'Incurred Real 2022$'!G$1,FALSE))</f>
        <v/>
      </c>
      <c r="H365" s="105" t="str">
        <f>IF(VLOOKUP($A365,'Incurred Real 2022$'!$A$25:$AC$426,'Incurred Real 2022$'!H$1,FALSE)=0,"",VLOOKUP($A365,'Incurred Real 2022$'!$A$25:$AC$426,'Incurred Real 2022$'!H$1,FALSE))</f>
        <v/>
      </c>
      <c r="I365" s="105" t="str">
        <f>IF(VLOOKUP($A365,'Incurred Real 2022$'!$A$25:$AC$426,'Incurred Real 2022$'!I$1,FALSE)=0,"",VLOOKUP($A365,'Incurred Real 2022$'!$A$25:$AC$426,'Incurred Real 2022$'!I$1,FALSE))</f>
        <v/>
      </c>
      <c r="J365" s="105" t="str">
        <f>IF(VLOOKUP($A365,'Incurred Real 2022$'!$A$25:$AC$426,'Incurred Real 2022$'!J$1,FALSE)=0,"",VLOOKUP($A365,'Incurred Real 2022$'!$A$25:$AC$426,'Incurred Real 2022$'!J$1,FALSE))</f>
        <v/>
      </c>
      <c r="K365" s="105" t="str">
        <f>IF(VLOOKUP($A365,'Incurred Real 2022$'!$A$25:$AC$426,'Incurred Real 2022$'!K$1,FALSE)=0,"",VLOOKUP($A365,'Incurred Real 2022$'!$A$25:$AC$426,'Incurred Real 2022$'!K$1,FALSE))</f>
        <v/>
      </c>
      <c r="L365" s="105" t="str">
        <f>IF(VLOOKUP($A365,'Incurred Real 2022$'!$A$25:$AC$426,'Incurred Real 2022$'!L$1,FALSE)=0,"",VLOOKUP($A365,'Incurred Real 2022$'!$A$25:$AC$426,'Incurred Real 2022$'!L$1,FALSE))</f>
        <v/>
      </c>
      <c r="M365" s="105" t="str">
        <f>IF(VLOOKUP($A365,'Incurred Real 2022$'!$A$25:$AC$426,'Incurred Real 2022$'!M$1,FALSE)=0,"",VLOOKUP($A365,'Incurred Real 2022$'!$A$25:$AC$426,'Incurred Real 2022$'!M$1,FALSE))</f>
        <v/>
      </c>
      <c r="N365" s="105" t="str">
        <f>IF(VLOOKUP($A365,'Incurred Real 2022$'!$A$25:$AC$426,'Incurred Real 2022$'!N$1,FALSE)=0,"",VLOOKUP($A365,'Incurred Real 2022$'!$A$25:$AC$426,'Incurred Real 2022$'!N$1,FALSE))</f>
        <v/>
      </c>
      <c r="O365" s="105" t="str">
        <f>IF(VLOOKUP($A365,'Incurred Real 2022$'!$A$25:$AC$426,'Incurred Real 2022$'!O$1,FALSE)=0,"",VLOOKUP($A365,'Incurred Real 2022$'!$A$25:$AC$426,'Incurred Real 2022$'!O$1,FALSE))</f>
        <v/>
      </c>
      <c r="P365" s="105" t="str">
        <f>IF(VLOOKUP($A365,'Incurred Real 2022$'!$A$25:$AC$426,'Incurred Real 2022$'!P$1,FALSE)=0,"",VLOOKUP($A365,'Incurred Real 2022$'!$A$25:$AC$426,'Incurred Real 2022$'!P$1,FALSE))</f>
        <v/>
      </c>
      <c r="Q365" s="105" t="str">
        <f>IF(VLOOKUP($A365,'Incurred Real 2022$'!$A$25:$AC$426,'Incurred Real 2022$'!Q$1,FALSE)=0,"",VLOOKUP($A365,'Incurred Real 2022$'!$A$25:$AC$426,'Incurred Real 2022$'!Q$1,FALSE))</f>
        <v/>
      </c>
      <c r="R365" s="105" t="str">
        <f>IF(VLOOKUP($A365,'Incurred Real 2022$'!$A$25:$AC$426,'Incurred Real 2022$'!R$1,FALSE)=0,"",VLOOKUP($A365,'Incurred Real 2022$'!$A$25:$AC$426,'Incurred Real 2022$'!R$1,FALSE))</f>
        <v/>
      </c>
      <c r="S365" s="105" t="str">
        <f>IF(VLOOKUP($A365,'Incurred Real 2022$'!$A$25:$AC$426,'Incurred Real 2022$'!S$1,FALSE)=0,"",VLOOKUP($A365,'Incurred Real 2022$'!$A$25:$AC$426,'Incurred Real 2022$'!S$1,FALSE))</f>
        <v/>
      </c>
      <c r="T365" s="105" t="str">
        <f>IF(VLOOKUP($A365,'Incurred Real 2022$'!$A$25:$AC$426,'Incurred Real 2022$'!T$1,FALSE)=0,"",VLOOKUP($A365,'Incurred Real 2022$'!$A$25:$AC$426,'Incurred Real 2022$'!T$1,FALSE))</f>
        <v/>
      </c>
      <c r="U365" s="105" t="str">
        <f>IF(VLOOKUP($A365,'Incurred Real 2022$'!$A$25:$AC$426,'Incurred Real 2022$'!U$1,FALSE)=0,"",VLOOKUP($A365,'Incurred Real 2022$'!$A$25:$AC$426,'Incurred Real 2022$'!U$1,FALSE))</f>
        <v/>
      </c>
      <c r="V365" s="13" t="str">
        <f>IF(ISTEXT(VLOOKUP($A365,'Incurred Real 2022$'!$A$25:$AC$426,'Incurred Real 2022$'!V$1,FALSE)),"",(VLOOKUP($A365,'Incurred Real 2022$'!$A$25:$AC$426,'Incurred Real 2022$'!V$1,FALSE))*BT365*Incurred_Nominal!V$15)</f>
        <v/>
      </c>
      <c r="W365" s="13" t="str">
        <f>IF(ISTEXT(VLOOKUP($A365,'Incurred Real 2022$'!$A$25:$AC$426,'Incurred Real 2022$'!W$1,FALSE)),"",(VLOOKUP($A365,'Incurred Real 2022$'!$A$25:$AC$426,'Incurred Real 2022$'!W$1,FALSE))*BU365*Incurred_Nominal!W$15)</f>
        <v/>
      </c>
      <c r="X365" s="13" t="str">
        <f>IF(ISTEXT(VLOOKUP($A365,'Incurred Real 2022$'!$A$25:$AC$426,'Incurred Real 2022$'!X$1,FALSE)),"",(VLOOKUP($A365,'Incurred Real 2022$'!$A$25:$AC$426,'Incurred Real 2022$'!X$1,FALSE))*BV365*Incurred_Nominal!X$15)</f>
        <v/>
      </c>
      <c r="Y365" s="13" t="str">
        <f>IF(ISTEXT(VLOOKUP($A365,'Incurred Real 2022$'!$A$25:$AC$426,'Incurred Real 2022$'!Y$1,FALSE)),"",(VLOOKUP($A365,'Incurred Real 2022$'!$A$25:$AC$426,'Incurred Real 2022$'!Y$1,FALSE))*BW365*Incurred_Nominal!Y$15)</f>
        <v/>
      </c>
      <c r="Z365" s="13">
        <f>IF(ISTEXT(VLOOKUP($A365,'Incurred Real 2022$'!$A$25:$AC$426,'Incurred Real 2022$'!Z$1,FALSE)),"",(VLOOKUP($A365,'Incurred Real 2022$'!$A$25:$AC$426,'Incurred Real 2022$'!Z$1,FALSE))*BX365*Incurred_Nominal!Z$15)</f>
        <v>1012163.6735947395</v>
      </c>
      <c r="AA365" s="13" t="str">
        <f>IF(ISTEXT(VLOOKUP($A365,'Incurred Real 2022$'!$A$25:$AC$426,'Incurred Real 2022$'!AA$1,FALSE)),"",(VLOOKUP($A365,'Incurred Real 2022$'!$A$25:$AC$426,'Incurred Real 2022$'!AA$1,FALSE))*BY365*Incurred_Nominal!AA$15)</f>
        <v/>
      </c>
      <c r="AB365" s="13" t="str">
        <f>IF(ISTEXT(VLOOKUP($A365,'Incurred Real 2022$'!$A$25:$AC$426,'Incurred Real 2022$'!AB$1,FALSE)),"",(VLOOKUP($A365,'Incurred Real 2022$'!$A$25:$AC$426,'Incurred Real 2022$'!AB$1,FALSE))*BZ365*Incurred_Nominal!AB$15)</f>
        <v/>
      </c>
      <c r="AC365" s="13" t="str">
        <f>IF(ISTEXT(VLOOKUP($A365,'Incurred Real 2022$'!$A$25:$AC$426,'Incurred Real 2022$'!AC$1,FALSE)),"",(VLOOKUP($A365,'Incurred Real 2022$'!$A$25:$AC$426,'Incurred Real 2022$'!AC$1,FALSE))*CA365*Incurred_Nominal!AC$15)</f>
        <v/>
      </c>
      <c r="AD365" s="232">
        <f t="shared" si="66"/>
        <v>1012163.6735947395</v>
      </c>
      <c r="AE365" s="232">
        <f t="shared" si="67"/>
        <v>1012163.6735947395</v>
      </c>
      <c r="AF365" s="239">
        <f t="shared" si="68"/>
        <v>1061330.5362032775</v>
      </c>
      <c r="AG365" s="237">
        <f t="shared" si="65"/>
        <v>1012163.6735947395</v>
      </c>
      <c r="AH365" s="240">
        <f t="shared" si="72"/>
        <v>1.048576</v>
      </c>
      <c r="AI365" s="234">
        <f>VLOOKUP($A365,Incurred_Real!$A$25:$AP$479,Incurred_Real!AI$1,FALSE)</f>
        <v>2026</v>
      </c>
      <c r="AJ365" s="235" t="str">
        <f>VLOOKUP($A365,Incurred_Real!$A$25:$AP$479,Incurred_Real!AJ$1,FALSE)</f>
        <v/>
      </c>
      <c r="AK365" s="236">
        <f>VLOOKUP($A365,Incurred_Real!$A$25:$AP$479,Incurred_Real!AK$1,FALSE)</f>
        <v>2026</v>
      </c>
      <c r="AL365" s="235" t="str">
        <f>VLOOKUP($A365,Incurred_Real!$A$25:$AP$479,Incurred_Real!AL$1,FALSE)</f>
        <v/>
      </c>
      <c r="AM365" s="237">
        <f>IF(AL365="Commissioned Extra","",(IF((AD365)=0,0,SUMPRODUCT($F$17:$U$17,F365:U365))+VLOOKUP($A365,Incurred_Real!$A$25:$BS$376,Incurred_Real!$AO$1,FALSE)))</f>
        <v>953895.62053757999</v>
      </c>
      <c r="AN365" s="232" cm="1">
        <f t="array" ref="AN365">IF(ROUND(AE365,0)=0,0,LOOKUP(2,1/(F365:AC365&lt;&gt;""),F365:AC365))</f>
        <v>1012163.6735947395</v>
      </c>
      <c r="AO365" s="232">
        <f t="shared" si="69"/>
        <v>1012163.6735947395</v>
      </c>
      <c r="AP365" s="78"/>
      <c r="AQ365" s="20"/>
      <c r="AR365" s="245">
        <f>VLOOKUP($A365,Incurred_Real!$A$25:$CD$376,Incurred_Real!AR$1,FALSE)</f>
        <v>1</v>
      </c>
      <c r="AS365" s="246">
        <f>VLOOKUP($A365,Incurred_Real!$A$25:$CD$376,Incurred_Real!AS$1,FALSE)</f>
        <v>0</v>
      </c>
      <c r="AT365" s="246">
        <f>VLOOKUP($A365,Incurred_Real!$A$25:$CD$376,Incurred_Real!AT$1,FALSE)</f>
        <v>0</v>
      </c>
      <c r="AU365" s="246">
        <f>VLOOKUP($A365,Incurred_Real!$A$25:$CD$376,Incurred_Real!AU$1,FALSE)</f>
        <v>0</v>
      </c>
      <c r="AV365" s="246">
        <f>VLOOKUP($A365,Incurred_Real!$A$25:$CD$376,Incurred_Real!AV$1,FALSE)</f>
        <v>1</v>
      </c>
      <c r="AW365" s="246">
        <f>VLOOKUP($A365,Incurred_Real!$A$25:$CD$376,Incurred_Real!AW$1,FALSE)</f>
        <v>0</v>
      </c>
      <c r="AX365" s="246">
        <f>VLOOKUP($A365,Incurred_Real!$A$25:$CD$376,Incurred_Real!AX$1,FALSE)</f>
        <v>0</v>
      </c>
      <c r="AY365" s="246">
        <f>VLOOKUP($A365,Incurred_Real!$A$25:$CD$376,Incurred_Real!AY$1,FALSE)</f>
        <v>0</v>
      </c>
      <c r="AZ365" s="246">
        <f>VLOOKUP($A365,Incurred_Real!$A$25:$CD$376,Incurred_Real!AZ$1,FALSE)</f>
        <v>0</v>
      </c>
      <c r="BA365" s="246">
        <f>VLOOKUP($A365,Incurred_Real!$A$25:$CD$376,Incurred_Real!BA$1,FALSE)</f>
        <v>0</v>
      </c>
      <c r="BB365" s="246">
        <f>VLOOKUP($A365,Incurred_Real!$A$25:$CD$376,Incurred_Real!BB$1,FALSE)</f>
        <v>0</v>
      </c>
      <c r="BC365" s="246">
        <f>VLOOKUP($A365,Incurred_Real!$A$25:$CD$376,Incurred_Real!BC$1,FALSE)</f>
        <v>0</v>
      </c>
      <c r="BD365" s="246">
        <f>VLOOKUP($A365,Incurred_Real!$A$25:$CD$376,Incurred_Real!BD$1,FALSE)</f>
        <v>0</v>
      </c>
      <c r="BE365" s="246">
        <f>VLOOKUP($A365,Incurred_Real!$A$25:$CD$376,Incurred_Real!BE$1,FALSE)</f>
        <v>0</v>
      </c>
      <c r="BF365" s="246">
        <f>VLOOKUP($A365,Incurred_Real!$A$25:$CD$376,Incurred_Real!BF$1,FALSE)</f>
        <v>0</v>
      </c>
      <c r="BG365" s="246">
        <f>VLOOKUP($A365,Incurred_Real!$A$25:$CD$376,Incurred_Real!BG$1,FALSE)</f>
        <v>0</v>
      </c>
      <c r="BH365" s="246">
        <f>VLOOKUP($A365,Incurred_Real!$A$25:$CD$376,Incurred_Real!BH$1,FALSE)</f>
        <v>0</v>
      </c>
      <c r="BI365" s="246">
        <f>VLOOKUP($A365,Incurred_Real!$A$25:$CD$376,Incurred_Real!BI$1,FALSE)</f>
        <v>0</v>
      </c>
      <c r="BJ365" s="246">
        <f>VLOOKUP($A365,Incurred_Real!$A$25:$CD$376,Incurred_Real!BJ$1,FALSE)</f>
        <v>0</v>
      </c>
      <c r="BK365" s="246">
        <f>VLOOKUP($A365,Incurred_Real!$A$25:$CD$376,Incurred_Real!BK$1,FALSE)</f>
        <v>0</v>
      </c>
      <c r="BL365" s="246">
        <f>VLOOKUP($A365,Incurred_Real!$A$25:$CD$376,Incurred_Real!BL$1,FALSE)</f>
        <v>0</v>
      </c>
      <c r="BM365" s="246">
        <f>VLOOKUP($A365,Incurred_Real!$A$25:$CD$376,Incurred_Real!BM$1,FALSE)</f>
        <v>0</v>
      </c>
      <c r="BN365" s="246">
        <f>VLOOKUP($A365,Incurred_Real!$A$25:$CD$376,Incurred_Real!BN$1,FALSE)</f>
        <v>0</v>
      </c>
      <c r="BO365" s="246">
        <f>VLOOKUP($A365,Incurred_Real!$A$25:$CD$376,Incurred_Real!BO$1,FALSE)</f>
        <v>0</v>
      </c>
      <c r="BP365" s="246">
        <f>VLOOKUP($A365,Incurred_Real!$A$25:$CD$376,Incurred_Real!BP$1,FALSE)</f>
        <v>0</v>
      </c>
      <c r="BQ365" s="246">
        <f>VLOOKUP($A365,Incurred_Real!$A$25:$CD$376,Incurred_Real!BQ$1,FALSE)</f>
        <v>0</v>
      </c>
      <c r="BR365" s="246">
        <f>VLOOKUP($A365,Incurred_Real!$A$25:$CD$376,Incurred_Real!BR$1,FALSE)</f>
        <v>0</v>
      </c>
      <c r="BS365" s="254">
        <f t="shared" si="73"/>
        <v>1</v>
      </c>
      <c r="BT365" s="249">
        <f>1+IF(ISNA(VLOOKUP($A365,'Project labour content'!$A$7:$D$255,'Project labour content'!$D$1,FALSE)),VLOOKUP($D365,'Project labour content'!$F$6:$G$15,'Project labour content'!$G$1,FALSE),VLOOKUP($A365,'Project labour content'!$A$7:$D$255,'Project labour content'!$D$1,FALSE))*LabEsc22*1</f>
        <v>1.0034334825193567</v>
      </c>
      <c r="BU365" s="249">
        <f>1+IF(ISNA(VLOOKUP($A365,'Project labour content'!$A$7:$D$255,'Project labour content'!$D$1,FALSE)),VLOOKUP($D365,'Project labour content'!$F$6:$G$15,'Project labour content'!$G$1,FALSE),VLOOKUP($A365,'Project labour content'!$A$7:$D$255,'Project labour content'!$D$1,FALSE))*LabEsc23*1</f>
        <v>1.0068834457548062</v>
      </c>
      <c r="BV365" s="249">
        <f>1+IF(ISNA(VLOOKUP($A365,'Project labour content'!$A$7:$D$255,'Project labour content'!$D$1,FALSE)),VLOOKUP($D365,'Project labour content'!$F$6:$G$15,'Project labour content'!$G$1,FALSE),VLOOKUP($A365,'Project labour content'!$A$7:$D$255,'Project labour content'!$D$1,FALSE))*LabEsc24*1</f>
        <v>1.0101333111225999</v>
      </c>
      <c r="BW365" s="249">
        <f>1+IF(ISNA(VLOOKUP($A365,'Project labour content'!$A$7:$D$255,'Project labour content'!$D$1,FALSE)),VLOOKUP($D365,'Project labour content'!$F$6:$G$15,'Project labour content'!$G$1,FALSE),VLOOKUP($A365,'Project labour content'!$A$7:$D$255,'Project labour content'!$D$1,FALSE))*LabEsc25*1</f>
        <v>1.0144859641385313</v>
      </c>
      <c r="BX365" s="249">
        <f>1+IF(ISNA(VLOOKUP($A365,'Project labour content'!$A$7:$D$255,'Project labour content'!$D$1,FALSE)),VLOOKUP($D365,'Project labour content'!$F$6:$G$15,'Project labour content'!$G$1,FALSE),VLOOKUP($A365,'Project labour content'!$A$7:$D$255,'Project labour content'!$D$1,FALSE))*LabEsc26*1</f>
        <v>1.0192296304837274</v>
      </c>
      <c r="BY365" s="249">
        <f>1+IF(ISNA(VLOOKUP($A365,'Project labour content'!$A$7:$D$255,'Project labour content'!$D$1,FALSE)),VLOOKUP($D365,'Project labour content'!$F$6:$G$15,'Project labour content'!$G$1,FALSE),VLOOKUP($A365,'Project labour content'!$A$7:$D$255,'Project labour content'!$D$1,FALSE))*LabEsc27*1</f>
        <v>1.0221677844384593</v>
      </c>
      <c r="BZ365" s="249">
        <f>1+IF(ISNA(VLOOKUP($A365,'Project labour content'!$A$7:$D$255,'Project labour content'!$D$1,FALSE)),VLOOKUP($D365,'Project labour content'!$F$6:$G$15,'Project labour content'!$G$1,FALSE),VLOOKUP($A365,'Project labour content'!$A$7:$D$255,'Project labour content'!$D$1,FALSE))*LabEsc28*1</f>
        <v>1.0243802143663727</v>
      </c>
      <c r="CA365" s="249">
        <f>1+IF(ISNA(VLOOKUP($A365,'Project labour content'!$A$7:$D$255,'Project labour content'!$D$1,FALSE)),VLOOKUP($D365,'Project labour content'!$F$6:$G$15,'Project labour content'!$G$1,FALSE),VLOOKUP($A365,'Project labour content'!$A$7:$D$255,'Project labour content'!$D$1,FALSE))*LabEsc29*1</f>
        <v>1.027930721914688</v>
      </c>
      <c r="CB365" s="250" t="str">
        <f>IF(ISNA(VLOOKUP($A365,'Project labour content'!$A$7:$D$255,'Project labour content'!$D$1,FALSE)),"Category","Project")</f>
        <v>Project</v>
      </c>
      <c r="CD365" s="247" t="str">
        <f t="shared" si="71"/>
        <v>15454</v>
      </c>
    </row>
    <row r="366" spans="1:82" x14ac:dyDescent="0.15">
      <c r="A366" s="11" t="s">
        <v>927</v>
      </c>
      <c r="B366" s="11" t="str">
        <f>VLOOKUP($A366,'Incurred Real 2022$'!$A$25:$AC$426,'Incurred Real 2022$'!B$1,FALSE)</f>
        <v>People and Vehicles Safety Systems Upgrade</v>
      </c>
      <c r="C366" s="11" t="str">
        <f>VLOOKUP($A366,'Incurred Real 2022$'!$A$25:$AC$426,'Incurred Real 2022$'!C$1,FALSE)</f>
        <v>ExAnte</v>
      </c>
      <c r="D366" s="11" t="str">
        <f>VLOOKUP($A366,'Incurred Real 2022$'!$A$25:$AC$426,'Incurred Real 2022$'!D$1,FALSE)</f>
        <v>Information Technology</v>
      </c>
      <c r="E366" s="11" t="str">
        <f>VLOOKUP($A366,'Incurred Real 2022$'!$A$25:$AC$426,'Incurred Real 2022$'!E$1,FALSE)</f>
        <v>Potential</v>
      </c>
      <c r="F366" s="105" t="str">
        <f>IF(VLOOKUP($A366,'Incurred Real 2022$'!$A$25:$AC$426,'Incurred Real 2022$'!F$1,FALSE)=0,"",VLOOKUP($A366,'Incurred Real 2022$'!$A$25:$AC$426,'Incurred Real 2022$'!F$1,FALSE))</f>
        <v/>
      </c>
      <c r="G366" s="105" t="str">
        <f>IF(VLOOKUP($A366,'Incurred Real 2022$'!$A$25:$AC$426,'Incurred Real 2022$'!G$1,FALSE)=0,"",VLOOKUP($A366,'Incurred Real 2022$'!$A$25:$AC$426,'Incurred Real 2022$'!G$1,FALSE))</f>
        <v/>
      </c>
      <c r="H366" s="105" t="str">
        <f>IF(VLOOKUP($A366,'Incurred Real 2022$'!$A$25:$AC$426,'Incurred Real 2022$'!H$1,FALSE)=0,"",VLOOKUP($A366,'Incurred Real 2022$'!$A$25:$AC$426,'Incurred Real 2022$'!H$1,FALSE))</f>
        <v/>
      </c>
      <c r="I366" s="105" t="str">
        <f>IF(VLOOKUP($A366,'Incurred Real 2022$'!$A$25:$AC$426,'Incurred Real 2022$'!I$1,FALSE)=0,"",VLOOKUP($A366,'Incurred Real 2022$'!$A$25:$AC$426,'Incurred Real 2022$'!I$1,FALSE))</f>
        <v/>
      </c>
      <c r="J366" s="105" t="str">
        <f>IF(VLOOKUP($A366,'Incurred Real 2022$'!$A$25:$AC$426,'Incurred Real 2022$'!J$1,FALSE)=0,"",VLOOKUP($A366,'Incurred Real 2022$'!$A$25:$AC$426,'Incurred Real 2022$'!J$1,FALSE))</f>
        <v/>
      </c>
      <c r="K366" s="105" t="str">
        <f>IF(VLOOKUP($A366,'Incurred Real 2022$'!$A$25:$AC$426,'Incurred Real 2022$'!K$1,FALSE)=0,"",VLOOKUP($A366,'Incurred Real 2022$'!$A$25:$AC$426,'Incurred Real 2022$'!K$1,FALSE))</f>
        <v/>
      </c>
      <c r="L366" s="105" t="str">
        <f>IF(VLOOKUP($A366,'Incurred Real 2022$'!$A$25:$AC$426,'Incurred Real 2022$'!L$1,FALSE)=0,"",VLOOKUP($A366,'Incurred Real 2022$'!$A$25:$AC$426,'Incurred Real 2022$'!L$1,FALSE))</f>
        <v/>
      </c>
      <c r="M366" s="105" t="str">
        <f>IF(VLOOKUP($A366,'Incurred Real 2022$'!$A$25:$AC$426,'Incurred Real 2022$'!M$1,FALSE)=0,"",VLOOKUP($A366,'Incurred Real 2022$'!$A$25:$AC$426,'Incurred Real 2022$'!M$1,FALSE))</f>
        <v/>
      </c>
      <c r="N366" s="105" t="str">
        <f>IF(VLOOKUP($A366,'Incurred Real 2022$'!$A$25:$AC$426,'Incurred Real 2022$'!N$1,FALSE)=0,"",VLOOKUP($A366,'Incurred Real 2022$'!$A$25:$AC$426,'Incurred Real 2022$'!N$1,FALSE))</f>
        <v/>
      </c>
      <c r="O366" s="105" t="str">
        <f>IF(VLOOKUP($A366,'Incurred Real 2022$'!$A$25:$AC$426,'Incurred Real 2022$'!O$1,FALSE)=0,"",VLOOKUP($A366,'Incurred Real 2022$'!$A$25:$AC$426,'Incurred Real 2022$'!O$1,FALSE))</f>
        <v/>
      </c>
      <c r="P366" s="105" t="str">
        <f>IF(VLOOKUP($A366,'Incurred Real 2022$'!$A$25:$AC$426,'Incurred Real 2022$'!P$1,FALSE)=0,"",VLOOKUP($A366,'Incurred Real 2022$'!$A$25:$AC$426,'Incurred Real 2022$'!P$1,FALSE))</f>
        <v/>
      </c>
      <c r="Q366" s="105" t="str">
        <f>IF(VLOOKUP($A366,'Incurred Real 2022$'!$A$25:$AC$426,'Incurred Real 2022$'!Q$1,FALSE)=0,"",VLOOKUP($A366,'Incurred Real 2022$'!$A$25:$AC$426,'Incurred Real 2022$'!Q$1,FALSE))</f>
        <v/>
      </c>
      <c r="R366" s="105" t="str">
        <f>IF(VLOOKUP($A366,'Incurred Real 2022$'!$A$25:$AC$426,'Incurred Real 2022$'!R$1,FALSE)=0,"",VLOOKUP($A366,'Incurred Real 2022$'!$A$25:$AC$426,'Incurred Real 2022$'!R$1,FALSE))</f>
        <v/>
      </c>
      <c r="S366" s="105" t="str">
        <f>IF(VLOOKUP($A366,'Incurred Real 2022$'!$A$25:$AC$426,'Incurred Real 2022$'!S$1,FALSE)=0,"",VLOOKUP($A366,'Incurred Real 2022$'!$A$25:$AC$426,'Incurred Real 2022$'!S$1,FALSE))</f>
        <v/>
      </c>
      <c r="T366" s="105" t="str">
        <f>IF(VLOOKUP($A366,'Incurred Real 2022$'!$A$25:$AC$426,'Incurred Real 2022$'!T$1,FALSE)=0,"",VLOOKUP($A366,'Incurred Real 2022$'!$A$25:$AC$426,'Incurred Real 2022$'!T$1,FALSE))</f>
        <v/>
      </c>
      <c r="U366" s="105" t="str">
        <f>IF(VLOOKUP($A366,'Incurred Real 2022$'!$A$25:$AC$426,'Incurred Real 2022$'!U$1,FALSE)=0,"",VLOOKUP($A366,'Incurred Real 2022$'!$A$25:$AC$426,'Incurred Real 2022$'!U$1,FALSE))</f>
        <v/>
      </c>
      <c r="V366" s="13" t="str">
        <f>IF(ISTEXT(VLOOKUP($A366,'Incurred Real 2022$'!$A$25:$AC$426,'Incurred Real 2022$'!V$1,FALSE)),"",(VLOOKUP($A366,'Incurred Real 2022$'!$A$25:$AC$426,'Incurred Real 2022$'!V$1,FALSE))*BT366*Incurred_Nominal!V$15)</f>
        <v/>
      </c>
      <c r="W366" s="13" t="str">
        <f>IF(ISTEXT(VLOOKUP($A366,'Incurred Real 2022$'!$A$25:$AC$426,'Incurred Real 2022$'!W$1,FALSE)),"",(VLOOKUP($A366,'Incurred Real 2022$'!$A$25:$AC$426,'Incurred Real 2022$'!W$1,FALSE))*BU366*Incurred_Nominal!W$15)</f>
        <v/>
      </c>
      <c r="X366" s="13" t="str">
        <f>IF(ISTEXT(VLOOKUP($A366,'Incurred Real 2022$'!$A$25:$AC$426,'Incurred Real 2022$'!X$1,FALSE)),"",(VLOOKUP($A366,'Incurred Real 2022$'!$A$25:$AC$426,'Incurred Real 2022$'!X$1,FALSE))*BV366*Incurred_Nominal!X$15)</f>
        <v/>
      </c>
      <c r="Y366" s="13" t="str">
        <f>IF(ISTEXT(VLOOKUP($A366,'Incurred Real 2022$'!$A$25:$AC$426,'Incurred Real 2022$'!Y$1,FALSE)),"",(VLOOKUP($A366,'Incurred Real 2022$'!$A$25:$AC$426,'Incurred Real 2022$'!Y$1,FALSE))*BW366*Incurred_Nominal!Y$15)</f>
        <v/>
      </c>
      <c r="Z366" s="13" t="str">
        <f>IF(ISTEXT(VLOOKUP($A366,'Incurred Real 2022$'!$A$25:$AC$426,'Incurred Real 2022$'!Z$1,FALSE)),"",(VLOOKUP($A366,'Incurred Real 2022$'!$A$25:$AC$426,'Incurred Real 2022$'!Z$1,FALSE))*BX366*Incurred_Nominal!Z$15)</f>
        <v/>
      </c>
      <c r="AA366" s="13" t="str">
        <f>IF(ISTEXT(VLOOKUP($A366,'Incurred Real 2022$'!$A$25:$AC$426,'Incurred Real 2022$'!AA$1,FALSE)),"",(VLOOKUP($A366,'Incurred Real 2022$'!$A$25:$AC$426,'Incurred Real 2022$'!AA$1,FALSE))*BY366*Incurred_Nominal!AA$15)</f>
        <v/>
      </c>
      <c r="AB366" s="13">
        <f>IF(ISTEXT(VLOOKUP($A366,'Incurred Real 2022$'!$A$25:$AC$426,'Incurred Real 2022$'!AB$1,FALSE)),"",(VLOOKUP($A366,'Incurred Real 2022$'!$A$25:$AC$426,'Incurred Real 2022$'!AB$1,FALSE))*BZ366*Incurred_Nominal!AB$15)</f>
        <v>2019246.8829134381</v>
      </c>
      <c r="AC366" s="13" t="str">
        <f>IF(ISTEXT(VLOOKUP($A366,'Incurred Real 2022$'!$A$25:$AC$426,'Incurred Real 2022$'!AC$1,FALSE)),"",(VLOOKUP($A366,'Incurred Real 2022$'!$A$25:$AC$426,'Incurred Real 2022$'!AC$1,FALSE))*CA366*Incurred_Nominal!AC$15)</f>
        <v/>
      </c>
      <c r="AD366" s="232">
        <f t="shared" si="66"/>
        <v>2019246.8829134381</v>
      </c>
      <c r="AE366" s="232">
        <f t="shared" si="67"/>
        <v>2019246.8829134381</v>
      </c>
      <c r="AF366" s="239">
        <f t="shared" si="68"/>
        <v>2019246.8829134381</v>
      </c>
      <c r="AG366" s="237">
        <f t="shared" si="65"/>
        <v>2019246.8829134381</v>
      </c>
      <c r="AH366" s="240">
        <f t="shared" si="72"/>
        <v>1</v>
      </c>
      <c r="AI366" s="234">
        <f>VLOOKUP($A366,Incurred_Real!$A$25:$AP$479,Incurred_Real!AI$1,FALSE)</f>
        <v>2028</v>
      </c>
      <c r="AJ366" s="235" t="str">
        <f>VLOOKUP($A366,Incurred_Real!$A$25:$AP$479,Incurred_Real!AJ$1,FALSE)</f>
        <v/>
      </c>
      <c r="AK366" s="236">
        <f>VLOOKUP($A366,Incurred_Real!$A$25:$AP$479,Incurred_Real!AK$1,FALSE)</f>
        <v>2028</v>
      </c>
      <c r="AL366" s="235" t="str">
        <f>VLOOKUP($A366,Incurred_Real!$A$25:$AP$479,Incurred_Real!AL$1,FALSE)</f>
        <v/>
      </c>
      <c r="AM366" s="237">
        <f>IF(AL366="Commissioned Extra","",(IF((AD366)=0,0,SUMPRODUCT($F$17:$U$17,F366:U366))+VLOOKUP($A366,Incurred_Real!$A$25:$BS$376,Incurred_Real!$AO$1,FALSE)))</f>
        <v>1814845.3216900288</v>
      </c>
      <c r="AN366" s="232" cm="1">
        <f t="array" ref="AN366">IF(ROUND(AE366,0)=0,0,LOOKUP(2,1/(F366:AC366&lt;&gt;""),F366:AC366))</f>
        <v>2019246.8829134381</v>
      </c>
      <c r="AO366" s="232">
        <f t="shared" si="69"/>
        <v>2019246.8829134381</v>
      </c>
      <c r="AP366" s="78"/>
      <c r="AQ366" s="20"/>
      <c r="AR366" s="245">
        <f>VLOOKUP($A366,Incurred_Real!$A$25:$CD$376,Incurred_Real!AR$1,FALSE)</f>
        <v>1</v>
      </c>
      <c r="AS366" s="246">
        <f>VLOOKUP($A366,Incurred_Real!$A$25:$CD$376,Incurred_Real!AS$1,FALSE)</f>
        <v>0</v>
      </c>
      <c r="AT366" s="246">
        <f>VLOOKUP($A366,Incurred_Real!$A$25:$CD$376,Incurred_Real!AT$1,FALSE)</f>
        <v>0</v>
      </c>
      <c r="AU366" s="246">
        <f>VLOOKUP($A366,Incurred_Real!$A$25:$CD$376,Incurred_Real!AU$1,FALSE)</f>
        <v>0</v>
      </c>
      <c r="AV366" s="246">
        <f>VLOOKUP($A366,Incurred_Real!$A$25:$CD$376,Incurred_Real!AV$1,FALSE)</f>
        <v>1</v>
      </c>
      <c r="AW366" s="246">
        <f>VLOOKUP($A366,Incurred_Real!$A$25:$CD$376,Incurred_Real!AW$1,FALSE)</f>
        <v>0</v>
      </c>
      <c r="AX366" s="246">
        <f>VLOOKUP($A366,Incurred_Real!$A$25:$CD$376,Incurred_Real!AX$1,FALSE)</f>
        <v>0</v>
      </c>
      <c r="AY366" s="246">
        <f>VLOOKUP($A366,Incurred_Real!$A$25:$CD$376,Incurred_Real!AY$1,FALSE)</f>
        <v>0</v>
      </c>
      <c r="AZ366" s="246">
        <f>VLOOKUP($A366,Incurred_Real!$A$25:$CD$376,Incurred_Real!AZ$1,FALSE)</f>
        <v>0</v>
      </c>
      <c r="BA366" s="246">
        <f>VLOOKUP($A366,Incurred_Real!$A$25:$CD$376,Incurred_Real!BA$1,FALSE)</f>
        <v>0</v>
      </c>
      <c r="BB366" s="246">
        <f>VLOOKUP($A366,Incurred_Real!$A$25:$CD$376,Incurred_Real!BB$1,FALSE)</f>
        <v>0</v>
      </c>
      <c r="BC366" s="246">
        <f>VLOOKUP($A366,Incurred_Real!$A$25:$CD$376,Incurred_Real!BC$1,FALSE)</f>
        <v>0</v>
      </c>
      <c r="BD366" s="246">
        <f>VLOOKUP($A366,Incurred_Real!$A$25:$CD$376,Incurred_Real!BD$1,FALSE)</f>
        <v>0</v>
      </c>
      <c r="BE366" s="246">
        <f>VLOOKUP($A366,Incurred_Real!$A$25:$CD$376,Incurred_Real!BE$1,FALSE)</f>
        <v>0</v>
      </c>
      <c r="BF366" s="246">
        <f>VLOOKUP($A366,Incurred_Real!$A$25:$CD$376,Incurred_Real!BF$1,FALSE)</f>
        <v>0</v>
      </c>
      <c r="BG366" s="246">
        <f>VLOOKUP($A366,Incurred_Real!$A$25:$CD$376,Incurred_Real!BG$1,FALSE)</f>
        <v>0</v>
      </c>
      <c r="BH366" s="246">
        <f>VLOOKUP($A366,Incurred_Real!$A$25:$CD$376,Incurred_Real!BH$1,FALSE)</f>
        <v>0</v>
      </c>
      <c r="BI366" s="246">
        <f>VLOOKUP($A366,Incurred_Real!$A$25:$CD$376,Incurred_Real!BI$1,FALSE)</f>
        <v>0</v>
      </c>
      <c r="BJ366" s="246">
        <f>VLOOKUP($A366,Incurred_Real!$A$25:$CD$376,Incurred_Real!BJ$1,FALSE)</f>
        <v>0</v>
      </c>
      <c r="BK366" s="246">
        <f>VLOOKUP($A366,Incurred_Real!$A$25:$CD$376,Incurred_Real!BK$1,FALSE)</f>
        <v>0</v>
      </c>
      <c r="BL366" s="246">
        <f>VLOOKUP($A366,Incurred_Real!$A$25:$CD$376,Incurred_Real!BL$1,FALSE)</f>
        <v>0</v>
      </c>
      <c r="BM366" s="246">
        <f>VLOOKUP($A366,Incurred_Real!$A$25:$CD$376,Incurred_Real!BM$1,FALSE)</f>
        <v>0</v>
      </c>
      <c r="BN366" s="246">
        <f>VLOOKUP($A366,Incurred_Real!$A$25:$CD$376,Incurred_Real!BN$1,FALSE)</f>
        <v>0</v>
      </c>
      <c r="BO366" s="246">
        <f>VLOOKUP($A366,Incurred_Real!$A$25:$CD$376,Incurred_Real!BO$1,FALSE)</f>
        <v>0</v>
      </c>
      <c r="BP366" s="246">
        <f>VLOOKUP($A366,Incurred_Real!$A$25:$CD$376,Incurred_Real!BP$1,FALSE)</f>
        <v>0</v>
      </c>
      <c r="BQ366" s="246">
        <f>VLOOKUP($A366,Incurred_Real!$A$25:$CD$376,Incurred_Real!BQ$1,FALSE)</f>
        <v>0</v>
      </c>
      <c r="BR366" s="246">
        <f>VLOOKUP($A366,Incurred_Real!$A$25:$CD$376,Incurred_Real!BR$1,FALSE)</f>
        <v>0</v>
      </c>
      <c r="BS366" s="254">
        <f t="shared" si="73"/>
        <v>1</v>
      </c>
      <c r="BT366" s="249">
        <f>1+IF(ISNA(VLOOKUP($A366,'Project labour content'!$A$7:$D$255,'Project labour content'!$D$1,FALSE)),VLOOKUP($D366,'Project labour content'!$F$6:$G$15,'Project labour content'!$G$1,FALSE),VLOOKUP($A366,'Project labour content'!$A$7:$D$255,'Project labour content'!$D$1,FALSE))*LabEsc22*1</f>
        <v>1.0026901720056414</v>
      </c>
      <c r="BU366" s="249">
        <f>1+IF(ISNA(VLOOKUP($A366,'Project labour content'!$A$7:$D$255,'Project labour content'!$D$1,FALSE)),VLOOKUP($D366,'Project labour content'!$F$6:$G$15,'Project labour content'!$G$1,FALSE),VLOOKUP($A366,'Project labour content'!$A$7:$D$255,'Project labour content'!$D$1,FALSE))*LabEsc23*1</f>
        <v>1.0053932568369102</v>
      </c>
      <c r="BV366" s="249">
        <f>1+IF(ISNA(VLOOKUP($A366,'Project labour content'!$A$7:$D$255,'Project labour content'!$D$1,FALSE)),VLOOKUP($D366,'Project labour content'!$F$6:$G$15,'Project labour content'!$G$1,FALSE),VLOOKUP($A366,'Project labour content'!$A$7:$D$255,'Project labour content'!$D$1,FALSE))*LabEsc24*1</f>
        <v>1.007939562747965</v>
      </c>
      <c r="BW366" s="249">
        <f>1+IF(ISNA(VLOOKUP($A366,'Project labour content'!$A$7:$D$255,'Project labour content'!$D$1,FALSE)),VLOOKUP($D366,'Project labour content'!$F$6:$G$15,'Project labour content'!$G$1,FALSE),VLOOKUP($A366,'Project labour content'!$A$7:$D$255,'Project labour content'!$D$1,FALSE))*LabEsc25*1</f>
        <v>1.0113499151315049</v>
      </c>
      <c r="BX366" s="249">
        <f>1+IF(ISNA(VLOOKUP($A366,'Project labour content'!$A$7:$D$255,'Project labour content'!$D$1,FALSE)),VLOOKUP($D366,'Project labour content'!$F$6:$G$15,'Project labour content'!$G$1,FALSE),VLOOKUP($A366,'Project labour content'!$A$7:$D$255,'Project labour content'!$D$1,FALSE))*LabEsc26*1</f>
        <v>1.0150666308374992</v>
      </c>
      <c r="BY366" s="249">
        <f>1+IF(ISNA(VLOOKUP($A366,'Project labour content'!$A$7:$D$255,'Project labour content'!$D$1,FALSE)),VLOOKUP($D366,'Project labour content'!$F$6:$G$15,'Project labour content'!$G$1,FALSE),VLOOKUP($A366,'Project labour content'!$A$7:$D$255,'Project labour content'!$D$1,FALSE))*LabEsc27*1</f>
        <v>1.0173687073655504</v>
      </c>
      <c r="BZ366" s="249">
        <f>1+IF(ISNA(VLOOKUP($A366,'Project labour content'!$A$7:$D$255,'Project labour content'!$D$1,FALSE)),VLOOKUP($D366,'Project labour content'!$F$6:$G$15,'Project labour content'!$G$1,FALSE),VLOOKUP($A366,'Project labour content'!$A$7:$D$255,'Project labour content'!$D$1,FALSE))*LabEsc28*1</f>
        <v>1.019102170991173</v>
      </c>
      <c r="CA366" s="249">
        <f>1+IF(ISNA(VLOOKUP($A366,'Project labour content'!$A$7:$D$255,'Project labour content'!$D$1,FALSE)),VLOOKUP($D366,'Project labour content'!$F$6:$G$15,'Project labour content'!$G$1,FALSE),VLOOKUP($A366,'Project labour content'!$A$7:$D$255,'Project labour content'!$D$1,FALSE))*LabEsc29*1</f>
        <v>1.0218840334175721</v>
      </c>
      <c r="CB366" s="250" t="str">
        <f>IF(ISNA(VLOOKUP($A366,'Project labour content'!$A$7:$D$255,'Project labour content'!$D$1,FALSE)),"Category","Project")</f>
        <v>Project</v>
      </c>
      <c r="CD366" s="247" t="str">
        <f t="shared" si="71"/>
        <v>15457</v>
      </c>
    </row>
    <row r="367" spans="1:82" x14ac:dyDescent="0.15">
      <c r="A367" s="11" t="s">
        <v>928</v>
      </c>
      <c r="B367" s="11" t="str">
        <f>VLOOKUP($A367,'Incurred Real 2022$'!$A$25:$AC$426,'Incurred Real 2022$'!B$1,FALSE)</f>
        <v>Treasury Management System Refresh</v>
      </c>
      <c r="C367" s="11" t="str">
        <f>VLOOKUP($A367,'Incurred Real 2022$'!$A$25:$AC$426,'Incurred Real 2022$'!C$1,FALSE)</f>
        <v>ExAnte</v>
      </c>
      <c r="D367" s="11" t="str">
        <f>VLOOKUP($A367,'Incurred Real 2022$'!$A$25:$AC$426,'Incurred Real 2022$'!D$1,FALSE)</f>
        <v>Information Technology</v>
      </c>
      <c r="E367" s="11" t="str">
        <f>VLOOKUP($A367,'Incurred Real 2022$'!$A$25:$AC$426,'Incurred Real 2022$'!E$1,FALSE)</f>
        <v>Potential</v>
      </c>
      <c r="F367" s="105" t="str">
        <f>IF(VLOOKUP($A367,'Incurred Real 2022$'!$A$25:$AC$426,'Incurred Real 2022$'!F$1,FALSE)=0,"",VLOOKUP($A367,'Incurred Real 2022$'!$A$25:$AC$426,'Incurred Real 2022$'!F$1,FALSE))</f>
        <v/>
      </c>
      <c r="G367" s="105" t="str">
        <f>IF(VLOOKUP($A367,'Incurred Real 2022$'!$A$25:$AC$426,'Incurred Real 2022$'!G$1,FALSE)=0,"",VLOOKUP($A367,'Incurred Real 2022$'!$A$25:$AC$426,'Incurred Real 2022$'!G$1,FALSE))</f>
        <v/>
      </c>
      <c r="H367" s="105" t="str">
        <f>IF(VLOOKUP($A367,'Incurred Real 2022$'!$A$25:$AC$426,'Incurred Real 2022$'!H$1,FALSE)=0,"",VLOOKUP($A367,'Incurred Real 2022$'!$A$25:$AC$426,'Incurred Real 2022$'!H$1,FALSE))</f>
        <v/>
      </c>
      <c r="I367" s="105" t="str">
        <f>IF(VLOOKUP($A367,'Incurred Real 2022$'!$A$25:$AC$426,'Incurred Real 2022$'!I$1,FALSE)=0,"",VLOOKUP($A367,'Incurred Real 2022$'!$A$25:$AC$426,'Incurred Real 2022$'!I$1,FALSE))</f>
        <v/>
      </c>
      <c r="J367" s="105" t="str">
        <f>IF(VLOOKUP($A367,'Incurred Real 2022$'!$A$25:$AC$426,'Incurred Real 2022$'!J$1,FALSE)=0,"",VLOOKUP($A367,'Incurred Real 2022$'!$A$25:$AC$426,'Incurred Real 2022$'!J$1,FALSE))</f>
        <v/>
      </c>
      <c r="K367" s="105" t="str">
        <f>IF(VLOOKUP($A367,'Incurred Real 2022$'!$A$25:$AC$426,'Incurred Real 2022$'!K$1,FALSE)=0,"",VLOOKUP($A367,'Incurred Real 2022$'!$A$25:$AC$426,'Incurred Real 2022$'!K$1,FALSE))</f>
        <v/>
      </c>
      <c r="L367" s="105" t="str">
        <f>IF(VLOOKUP($A367,'Incurred Real 2022$'!$A$25:$AC$426,'Incurred Real 2022$'!L$1,FALSE)=0,"",VLOOKUP($A367,'Incurred Real 2022$'!$A$25:$AC$426,'Incurred Real 2022$'!L$1,FALSE))</f>
        <v/>
      </c>
      <c r="M367" s="105" t="str">
        <f>IF(VLOOKUP($A367,'Incurred Real 2022$'!$A$25:$AC$426,'Incurred Real 2022$'!M$1,FALSE)=0,"",VLOOKUP($A367,'Incurred Real 2022$'!$A$25:$AC$426,'Incurred Real 2022$'!M$1,FALSE))</f>
        <v/>
      </c>
      <c r="N367" s="105" t="str">
        <f>IF(VLOOKUP($A367,'Incurred Real 2022$'!$A$25:$AC$426,'Incurred Real 2022$'!N$1,FALSE)=0,"",VLOOKUP($A367,'Incurred Real 2022$'!$A$25:$AC$426,'Incurred Real 2022$'!N$1,FALSE))</f>
        <v/>
      </c>
      <c r="O367" s="105" t="str">
        <f>IF(VLOOKUP($A367,'Incurred Real 2022$'!$A$25:$AC$426,'Incurred Real 2022$'!O$1,FALSE)=0,"",VLOOKUP($A367,'Incurred Real 2022$'!$A$25:$AC$426,'Incurred Real 2022$'!O$1,FALSE))</f>
        <v/>
      </c>
      <c r="P367" s="105" t="str">
        <f>IF(VLOOKUP($A367,'Incurred Real 2022$'!$A$25:$AC$426,'Incurred Real 2022$'!P$1,FALSE)=0,"",VLOOKUP($A367,'Incurred Real 2022$'!$A$25:$AC$426,'Incurred Real 2022$'!P$1,FALSE))</f>
        <v/>
      </c>
      <c r="Q367" s="105" t="str">
        <f>IF(VLOOKUP($A367,'Incurred Real 2022$'!$A$25:$AC$426,'Incurred Real 2022$'!Q$1,FALSE)=0,"",VLOOKUP($A367,'Incurred Real 2022$'!$A$25:$AC$426,'Incurred Real 2022$'!Q$1,FALSE))</f>
        <v/>
      </c>
      <c r="R367" s="105" t="str">
        <f>IF(VLOOKUP($A367,'Incurred Real 2022$'!$A$25:$AC$426,'Incurred Real 2022$'!R$1,FALSE)=0,"",VLOOKUP($A367,'Incurred Real 2022$'!$A$25:$AC$426,'Incurred Real 2022$'!R$1,FALSE))</f>
        <v/>
      </c>
      <c r="S367" s="105" t="str">
        <f>IF(VLOOKUP($A367,'Incurred Real 2022$'!$A$25:$AC$426,'Incurred Real 2022$'!S$1,FALSE)=0,"",VLOOKUP($A367,'Incurred Real 2022$'!$A$25:$AC$426,'Incurred Real 2022$'!S$1,FALSE))</f>
        <v/>
      </c>
      <c r="T367" s="105" t="str">
        <f>IF(VLOOKUP($A367,'Incurred Real 2022$'!$A$25:$AC$426,'Incurred Real 2022$'!T$1,FALSE)=0,"",VLOOKUP($A367,'Incurred Real 2022$'!$A$25:$AC$426,'Incurred Real 2022$'!T$1,FALSE))</f>
        <v/>
      </c>
      <c r="U367" s="105" t="str">
        <f>IF(VLOOKUP($A367,'Incurred Real 2022$'!$A$25:$AC$426,'Incurred Real 2022$'!U$1,FALSE)=0,"",VLOOKUP($A367,'Incurred Real 2022$'!$A$25:$AC$426,'Incurred Real 2022$'!U$1,FALSE))</f>
        <v/>
      </c>
      <c r="V367" s="13" t="str">
        <f>IF(ISTEXT(VLOOKUP($A367,'Incurred Real 2022$'!$A$25:$AC$426,'Incurred Real 2022$'!V$1,FALSE)),"",(VLOOKUP($A367,'Incurred Real 2022$'!$A$25:$AC$426,'Incurred Real 2022$'!V$1,FALSE))*BT367*Incurred_Nominal!V$15)</f>
        <v/>
      </c>
      <c r="W367" s="13" t="str">
        <f>IF(ISTEXT(VLOOKUP($A367,'Incurred Real 2022$'!$A$25:$AC$426,'Incurred Real 2022$'!W$1,FALSE)),"",(VLOOKUP($A367,'Incurred Real 2022$'!$A$25:$AC$426,'Incurred Real 2022$'!W$1,FALSE))*BU367*Incurred_Nominal!W$15)</f>
        <v/>
      </c>
      <c r="X367" s="13" t="str">
        <f>IF(ISTEXT(VLOOKUP($A367,'Incurred Real 2022$'!$A$25:$AC$426,'Incurred Real 2022$'!X$1,FALSE)),"",(VLOOKUP($A367,'Incurred Real 2022$'!$A$25:$AC$426,'Incurred Real 2022$'!X$1,FALSE))*BV367*Incurred_Nominal!X$15)</f>
        <v/>
      </c>
      <c r="Y367" s="13">
        <f>IF(ISTEXT(VLOOKUP($A367,'Incurred Real 2022$'!$A$25:$AC$426,'Incurred Real 2022$'!Y$1,FALSE)),"",(VLOOKUP($A367,'Incurred Real 2022$'!$A$25:$AC$426,'Incurred Real 2022$'!Y$1,FALSE))*BW367*Incurred_Nominal!Y$15)</f>
        <v>1568816.2288752</v>
      </c>
      <c r="Z367" s="13" t="str">
        <f>IF(ISTEXT(VLOOKUP($A367,'Incurred Real 2022$'!$A$25:$AC$426,'Incurred Real 2022$'!Z$1,FALSE)),"",(VLOOKUP($A367,'Incurred Real 2022$'!$A$25:$AC$426,'Incurred Real 2022$'!Z$1,FALSE))*BX367*Incurred_Nominal!Z$15)</f>
        <v/>
      </c>
      <c r="AA367" s="13" t="str">
        <f>IF(ISTEXT(VLOOKUP($A367,'Incurred Real 2022$'!$A$25:$AC$426,'Incurred Real 2022$'!AA$1,FALSE)),"",(VLOOKUP($A367,'Incurred Real 2022$'!$A$25:$AC$426,'Incurred Real 2022$'!AA$1,FALSE))*BY367*Incurred_Nominal!AA$15)</f>
        <v/>
      </c>
      <c r="AB367" s="13" t="str">
        <f>IF(ISTEXT(VLOOKUP($A367,'Incurred Real 2022$'!$A$25:$AC$426,'Incurred Real 2022$'!AB$1,FALSE)),"",(VLOOKUP($A367,'Incurred Real 2022$'!$A$25:$AC$426,'Incurred Real 2022$'!AB$1,FALSE))*BZ367*Incurred_Nominal!AB$15)</f>
        <v/>
      </c>
      <c r="AC367" s="13" t="str">
        <f>IF(ISTEXT(VLOOKUP($A367,'Incurred Real 2022$'!$A$25:$AC$426,'Incurred Real 2022$'!AC$1,FALSE)),"",(VLOOKUP($A367,'Incurred Real 2022$'!$A$25:$AC$426,'Incurred Real 2022$'!AC$1,FALSE))*CA367*Incurred_Nominal!AC$15)</f>
        <v/>
      </c>
      <c r="AD367" s="232">
        <f t="shared" si="66"/>
        <v>1568816.2288752</v>
      </c>
      <c r="AE367" s="232">
        <f t="shared" si="67"/>
        <v>1568816.2288752</v>
      </c>
      <c r="AF367" s="239">
        <f t="shared" si="68"/>
        <v>1684503.5991132588</v>
      </c>
      <c r="AG367" s="237">
        <f t="shared" si="65"/>
        <v>1568816.2288752</v>
      </c>
      <c r="AH367" s="240">
        <f t="shared" si="72"/>
        <v>1.0737418240000001</v>
      </c>
      <c r="AI367" s="234">
        <f>VLOOKUP($A367,Incurred_Real!$A$25:$AP$479,Incurred_Real!AI$1,FALSE)</f>
        <v>2025</v>
      </c>
      <c r="AJ367" s="235" t="str">
        <f>VLOOKUP($A367,Incurred_Real!$A$25:$AP$479,Incurred_Real!AJ$1,FALSE)</f>
        <v/>
      </c>
      <c r="AK367" s="236">
        <f>VLOOKUP($A367,Incurred_Real!$A$25:$AP$479,Incurred_Real!AK$1,FALSE)</f>
        <v>2025</v>
      </c>
      <c r="AL367" s="235" t="str">
        <f>VLOOKUP($A367,Incurred_Real!$A$25:$AP$479,Incurred_Real!AL$1,FALSE)</f>
        <v/>
      </c>
      <c r="AM367" s="237">
        <f>IF(AL367="Commissioned Extra","",(IF((AD367)=0,0,SUMPRODUCT($F$17:$U$17,F367:U367))+VLOOKUP($A367,Incurred_Real!$A$25:$BS$376,Incurred_Real!$AO$1,FALSE)))</f>
        <v>1513986.9731084127</v>
      </c>
      <c r="AN367" s="232" cm="1">
        <f t="array" ref="AN367">IF(ROUND(AE367,0)=0,0,LOOKUP(2,1/(F367:AC367&lt;&gt;""),F367:AC367))</f>
        <v>1568816.2288752</v>
      </c>
      <c r="AO367" s="232">
        <f t="shared" si="69"/>
        <v>1568816.2288752</v>
      </c>
      <c r="AP367" s="78"/>
      <c r="AQ367" s="20"/>
      <c r="AR367" s="245">
        <f>VLOOKUP($A367,Incurred_Real!$A$25:$CD$376,Incurred_Real!AR$1,FALSE)</f>
        <v>1</v>
      </c>
      <c r="AS367" s="246">
        <f>VLOOKUP($A367,Incurred_Real!$A$25:$CD$376,Incurred_Real!AS$1,FALSE)</f>
        <v>0</v>
      </c>
      <c r="AT367" s="246">
        <f>VLOOKUP($A367,Incurred_Real!$A$25:$CD$376,Incurred_Real!AT$1,FALSE)</f>
        <v>0</v>
      </c>
      <c r="AU367" s="246">
        <f>VLOOKUP($A367,Incurred_Real!$A$25:$CD$376,Incurred_Real!AU$1,FALSE)</f>
        <v>0</v>
      </c>
      <c r="AV367" s="246">
        <f>VLOOKUP($A367,Incurred_Real!$A$25:$CD$376,Incurred_Real!AV$1,FALSE)</f>
        <v>1</v>
      </c>
      <c r="AW367" s="246">
        <f>VLOOKUP($A367,Incurred_Real!$A$25:$CD$376,Incurred_Real!AW$1,FALSE)</f>
        <v>0</v>
      </c>
      <c r="AX367" s="246">
        <f>VLOOKUP($A367,Incurred_Real!$A$25:$CD$376,Incurred_Real!AX$1,FALSE)</f>
        <v>0</v>
      </c>
      <c r="AY367" s="246">
        <f>VLOOKUP($A367,Incurred_Real!$A$25:$CD$376,Incurred_Real!AY$1,FALSE)</f>
        <v>0</v>
      </c>
      <c r="AZ367" s="246">
        <f>VLOOKUP($A367,Incurred_Real!$A$25:$CD$376,Incurred_Real!AZ$1,FALSE)</f>
        <v>0</v>
      </c>
      <c r="BA367" s="246">
        <f>VLOOKUP($A367,Incurred_Real!$A$25:$CD$376,Incurred_Real!BA$1,FALSE)</f>
        <v>0</v>
      </c>
      <c r="BB367" s="246">
        <f>VLOOKUP($A367,Incurred_Real!$A$25:$CD$376,Incurred_Real!BB$1,FALSE)</f>
        <v>0</v>
      </c>
      <c r="BC367" s="246">
        <f>VLOOKUP($A367,Incurred_Real!$A$25:$CD$376,Incurred_Real!BC$1,FALSE)</f>
        <v>0</v>
      </c>
      <c r="BD367" s="246">
        <f>VLOOKUP($A367,Incurred_Real!$A$25:$CD$376,Incurred_Real!BD$1,FALSE)</f>
        <v>0</v>
      </c>
      <c r="BE367" s="246">
        <f>VLOOKUP($A367,Incurred_Real!$A$25:$CD$376,Incurred_Real!BE$1,FALSE)</f>
        <v>0</v>
      </c>
      <c r="BF367" s="246">
        <f>VLOOKUP($A367,Incurred_Real!$A$25:$CD$376,Incurred_Real!BF$1,FALSE)</f>
        <v>0</v>
      </c>
      <c r="BG367" s="246">
        <f>VLOOKUP($A367,Incurred_Real!$A$25:$CD$376,Incurred_Real!BG$1,FALSE)</f>
        <v>0</v>
      </c>
      <c r="BH367" s="246">
        <f>VLOOKUP($A367,Incurred_Real!$A$25:$CD$376,Incurred_Real!BH$1,FALSE)</f>
        <v>0</v>
      </c>
      <c r="BI367" s="246">
        <f>VLOOKUP($A367,Incurred_Real!$A$25:$CD$376,Incurred_Real!BI$1,FALSE)</f>
        <v>0</v>
      </c>
      <c r="BJ367" s="246">
        <f>VLOOKUP($A367,Incurred_Real!$A$25:$CD$376,Incurred_Real!BJ$1,FALSE)</f>
        <v>0</v>
      </c>
      <c r="BK367" s="246">
        <f>VLOOKUP($A367,Incurred_Real!$A$25:$CD$376,Incurred_Real!BK$1,FALSE)</f>
        <v>0</v>
      </c>
      <c r="BL367" s="246">
        <f>VLOOKUP($A367,Incurred_Real!$A$25:$CD$376,Incurred_Real!BL$1,FALSE)</f>
        <v>0</v>
      </c>
      <c r="BM367" s="246">
        <f>VLOOKUP($A367,Incurred_Real!$A$25:$CD$376,Incurred_Real!BM$1,FALSE)</f>
        <v>0</v>
      </c>
      <c r="BN367" s="246">
        <f>VLOOKUP($A367,Incurred_Real!$A$25:$CD$376,Incurred_Real!BN$1,FALSE)</f>
        <v>0</v>
      </c>
      <c r="BO367" s="246">
        <f>VLOOKUP($A367,Incurred_Real!$A$25:$CD$376,Incurred_Real!BO$1,FALSE)</f>
        <v>0</v>
      </c>
      <c r="BP367" s="246">
        <f>VLOOKUP($A367,Incurred_Real!$A$25:$CD$376,Incurred_Real!BP$1,FALSE)</f>
        <v>0</v>
      </c>
      <c r="BQ367" s="246">
        <f>VLOOKUP($A367,Incurred_Real!$A$25:$CD$376,Incurred_Real!BQ$1,FALSE)</f>
        <v>0</v>
      </c>
      <c r="BR367" s="246">
        <f>VLOOKUP($A367,Incurred_Real!$A$25:$CD$376,Incurred_Real!BR$1,FALSE)</f>
        <v>0</v>
      </c>
      <c r="BS367" s="254">
        <f t="shared" si="73"/>
        <v>1</v>
      </c>
      <c r="BT367" s="249">
        <f>1+IF(ISNA(VLOOKUP($A367,'Project labour content'!$A$7:$D$255,'Project labour content'!$D$1,FALSE)),VLOOKUP($D367,'Project labour content'!$F$6:$G$15,'Project labour content'!$G$1,FALSE),VLOOKUP($A367,'Project labour content'!$A$7:$D$255,'Project labour content'!$D$1,FALSE))*LabEsc22*1</f>
        <v>1.0021171296744009</v>
      </c>
      <c r="BU367" s="249">
        <f>1+IF(ISNA(VLOOKUP($A367,'Project labour content'!$A$7:$D$255,'Project labour content'!$D$1,FALSE)),VLOOKUP($D367,'Project labour content'!$F$6:$G$15,'Project labour content'!$G$1,FALSE),VLOOKUP($A367,'Project labour content'!$A$7:$D$255,'Project labour content'!$D$1,FALSE))*LabEsc23*1</f>
        <v>1.0042444215712389</v>
      </c>
      <c r="BV367" s="249">
        <f>1+IF(ISNA(VLOOKUP($A367,'Project labour content'!$A$7:$D$255,'Project labour content'!$D$1,FALSE)),VLOOKUP($D367,'Project labour content'!$F$6:$G$15,'Project labour content'!$G$1,FALSE),VLOOKUP($A367,'Project labour content'!$A$7:$D$255,'Project labour content'!$D$1,FALSE))*LabEsc24*1</f>
        <v>1.0062483305380605</v>
      </c>
      <c r="BW367" s="249">
        <f>1+IF(ISNA(VLOOKUP($A367,'Project labour content'!$A$7:$D$255,'Project labour content'!$D$1,FALSE)),VLOOKUP($D367,'Project labour content'!$F$6:$G$15,'Project labour content'!$G$1,FALSE),VLOOKUP($A367,'Project labour content'!$A$7:$D$255,'Project labour content'!$D$1,FALSE))*LabEsc25*1</f>
        <v>1.0089322326142902</v>
      </c>
      <c r="BX367" s="249">
        <f>1+IF(ISNA(VLOOKUP($A367,'Project labour content'!$A$7:$D$255,'Project labour content'!$D$1,FALSE)),VLOOKUP($D367,'Project labour content'!$F$6:$G$15,'Project labour content'!$G$1,FALSE),VLOOKUP($A367,'Project labour content'!$A$7:$D$255,'Project labour content'!$D$1,FALSE))*LabEsc26*1</f>
        <v>1.0118572385603677</v>
      </c>
      <c r="BY367" s="249">
        <f>1+IF(ISNA(VLOOKUP($A367,'Project labour content'!$A$7:$D$255,'Project labour content'!$D$1,FALSE)),VLOOKUP($D367,'Project labour content'!$F$6:$G$15,'Project labour content'!$G$1,FALSE),VLOOKUP($A367,'Project labour content'!$A$7:$D$255,'Project labour content'!$D$1,FALSE))*LabEsc27*1</f>
        <v>1.0136689422432765</v>
      </c>
      <c r="BZ367" s="249">
        <f>1+IF(ISNA(VLOOKUP($A367,'Project labour content'!$A$7:$D$255,'Project labour content'!$D$1,FALSE)),VLOOKUP($D367,'Project labour content'!$F$6:$G$15,'Project labour content'!$G$1,FALSE),VLOOKUP($A367,'Project labour content'!$A$7:$D$255,'Project labour content'!$D$1,FALSE))*LabEsc28*1</f>
        <v>1.015033155116507</v>
      </c>
      <c r="CA367" s="249">
        <f>1+IF(ISNA(VLOOKUP($A367,'Project labour content'!$A$7:$D$255,'Project labour content'!$D$1,FALSE)),VLOOKUP($D367,'Project labour content'!$F$6:$G$15,'Project labour content'!$G$1,FALSE),VLOOKUP($A367,'Project labour content'!$A$7:$D$255,'Project labour content'!$D$1,FALSE))*LabEsc29*1</f>
        <v>1.0172224439354673</v>
      </c>
      <c r="CB367" s="250" t="str">
        <f>IF(ISNA(VLOOKUP($A367,'Project labour content'!$A$7:$D$255,'Project labour content'!$D$1,FALSE)),"Category","Project")</f>
        <v>Project</v>
      </c>
      <c r="CD367" s="247" t="str">
        <f t="shared" si="71"/>
        <v>15461</v>
      </c>
    </row>
    <row r="368" spans="1:82" x14ac:dyDescent="0.15">
      <c r="A368" s="11" t="s">
        <v>966</v>
      </c>
      <c r="B368" s="11" t="str">
        <f>VLOOKUP($A368,'Incurred Real 2022$'!$A$25:$AC$426,'Incurred Real 2022$'!B$1,FALSE)</f>
        <v>Substation Boundary Fence Replacement 2024-2028</v>
      </c>
      <c r="C368" s="11" t="str">
        <f>VLOOKUP($A368,'Incurred Real 2022$'!$A$25:$AC$426,'Incurred Real 2022$'!C$1,FALSE)</f>
        <v>ExAnte</v>
      </c>
      <c r="D368" s="11" t="str">
        <f>VLOOKUP($A368,'Incurred Real 2022$'!$A$25:$AC$426,'Incurred Real 2022$'!D$1,FALSE)</f>
        <v>Replacement</v>
      </c>
      <c r="E368" s="11" t="str">
        <f>VLOOKUP($A368,'Incurred Real 2022$'!$A$25:$AC$426,'Incurred Real 2022$'!E$1,FALSE)</f>
        <v>Proposed</v>
      </c>
      <c r="F368" s="105" t="str">
        <f>IF(VLOOKUP($A368,'Incurred Real 2022$'!$A$25:$AC$426,'Incurred Real 2022$'!F$1,FALSE)=0,"",VLOOKUP($A368,'Incurred Real 2022$'!$A$25:$AC$426,'Incurred Real 2022$'!F$1,FALSE))</f>
        <v/>
      </c>
      <c r="G368" s="105" t="str">
        <f>IF(VLOOKUP($A368,'Incurred Real 2022$'!$A$25:$AC$426,'Incurred Real 2022$'!G$1,FALSE)=0,"",VLOOKUP($A368,'Incurred Real 2022$'!$A$25:$AC$426,'Incurred Real 2022$'!G$1,FALSE))</f>
        <v/>
      </c>
      <c r="H368" s="105" t="str">
        <f>IF(VLOOKUP($A368,'Incurred Real 2022$'!$A$25:$AC$426,'Incurred Real 2022$'!H$1,FALSE)=0,"",VLOOKUP($A368,'Incurred Real 2022$'!$A$25:$AC$426,'Incurred Real 2022$'!H$1,FALSE))</f>
        <v/>
      </c>
      <c r="I368" s="105" t="str">
        <f>IF(VLOOKUP($A368,'Incurred Real 2022$'!$A$25:$AC$426,'Incurred Real 2022$'!I$1,FALSE)=0,"",VLOOKUP($A368,'Incurred Real 2022$'!$A$25:$AC$426,'Incurred Real 2022$'!I$1,FALSE))</f>
        <v/>
      </c>
      <c r="J368" s="105" t="str">
        <f>IF(VLOOKUP($A368,'Incurred Real 2022$'!$A$25:$AC$426,'Incurred Real 2022$'!J$1,FALSE)=0,"",VLOOKUP($A368,'Incurred Real 2022$'!$A$25:$AC$426,'Incurred Real 2022$'!J$1,FALSE))</f>
        <v/>
      </c>
      <c r="K368" s="105" t="str">
        <f>IF(VLOOKUP($A368,'Incurred Real 2022$'!$A$25:$AC$426,'Incurred Real 2022$'!K$1,FALSE)=0,"",VLOOKUP($A368,'Incurred Real 2022$'!$A$25:$AC$426,'Incurred Real 2022$'!K$1,FALSE))</f>
        <v/>
      </c>
      <c r="L368" s="105" t="str">
        <f>IF(VLOOKUP($A368,'Incurred Real 2022$'!$A$25:$AC$426,'Incurred Real 2022$'!L$1,FALSE)=0,"",VLOOKUP($A368,'Incurred Real 2022$'!$A$25:$AC$426,'Incurred Real 2022$'!L$1,FALSE))</f>
        <v/>
      </c>
      <c r="M368" s="105" t="str">
        <f>IF(VLOOKUP($A368,'Incurred Real 2022$'!$A$25:$AC$426,'Incurred Real 2022$'!M$1,FALSE)=0,"",VLOOKUP($A368,'Incurred Real 2022$'!$A$25:$AC$426,'Incurred Real 2022$'!M$1,FALSE))</f>
        <v/>
      </c>
      <c r="N368" s="105" t="str">
        <f>IF(VLOOKUP($A368,'Incurred Real 2022$'!$A$25:$AC$426,'Incurred Real 2022$'!N$1,FALSE)=0,"",VLOOKUP($A368,'Incurred Real 2022$'!$A$25:$AC$426,'Incurred Real 2022$'!N$1,FALSE))</f>
        <v/>
      </c>
      <c r="O368" s="105" t="str">
        <f>IF(VLOOKUP($A368,'Incurred Real 2022$'!$A$25:$AC$426,'Incurred Real 2022$'!O$1,FALSE)=0,"",VLOOKUP($A368,'Incurred Real 2022$'!$A$25:$AC$426,'Incurred Real 2022$'!O$1,FALSE))</f>
        <v/>
      </c>
      <c r="P368" s="105" t="str">
        <f>IF(VLOOKUP($A368,'Incurred Real 2022$'!$A$25:$AC$426,'Incurred Real 2022$'!P$1,FALSE)=0,"",VLOOKUP($A368,'Incurred Real 2022$'!$A$25:$AC$426,'Incurred Real 2022$'!P$1,FALSE))</f>
        <v/>
      </c>
      <c r="Q368" s="105" t="str">
        <f>IF(VLOOKUP($A368,'Incurred Real 2022$'!$A$25:$AC$426,'Incurred Real 2022$'!Q$1,FALSE)=0,"",VLOOKUP($A368,'Incurred Real 2022$'!$A$25:$AC$426,'Incurred Real 2022$'!Q$1,FALSE))</f>
        <v/>
      </c>
      <c r="R368" s="105" t="str">
        <f>IF(VLOOKUP($A368,'Incurred Real 2022$'!$A$25:$AC$426,'Incurred Real 2022$'!R$1,FALSE)=0,"",VLOOKUP($A368,'Incurred Real 2022$'!$A$25:$AC$426,'Incurred Real 2022$'!R$1,FALSE))</f>
        <v/>
      </c>
      <c r="S368" s="105" t="str">
        <f>IF(VLOOKUP($A368,'Incurred Real 2022$'!$A$25:$AC$426,'Incurred Real 2022$'!S$1,FALSE)=0,"",VLOOKUP($A368,'Incurred Real 2022$'!$A$25:$AC$426,'Incurred Real 2022$'!S$1,FALSE))</f>
        <v/>
      </c>
      <c r="T368" s="105" t="str">
        <f>IF(VLOOKUP($A368,'Incurred Real 2022$'!$A$25:$AC$426,'Incurred Real 2022$'!T$1,FALSE)=0,"",VLOOKUP($A368,'Incurred Real 2022$'!$A$25:$AC$426,'Incurred Real 2022$'!T$1,FALSE))</f>
        <v/>
      </c>
      <c r="U368" s="105" t="str">
        <f>IF(VLOOKUP($A368,'Incurred Real 2022$'!$A$25:$AC$426,'Incurred Real 2022$'!U$1,FALSE)=0,"",VLOOKUP($A368,'Incurred Real 2022$'!$A$25:$AC$426,'Incurred Real 2022$'!U$1,FALSE))</f>
        <v/>
      </c>
      <c r="V368" s="13" t="str">
        <f>IF(ISTEXT(VLOOKUP($A368,'Incurred Real 2022$'!$A$25:$AC$426,'Incurred Real 2022$'!V$1,FALSE)),"",(VLOOKUP($A368,'Incurred Real 2022$'!$A$25:$AC$426,'Incurred Real 2022$'!V$1,FALSE))*BT368*Incurred_Nominal!V$15)</f>
        <v/>
      </c>
      <c r="W368" s="13" t="str">
        <f>IF(ISTEXT(VLOOKUP($A368,'Incurred Real 2022$'!$A$25:$AC$426,'Incurred Real 2022$'!W$1,FALSE)),"",(VLOOKUP($A368,'Incurred Real 2022$'!$A$25:$AC$426,'Incurred Real 2022$'!W$1,FALSE))*BU368*Incurred_Nominal!W$15)</f>
        <v/>
      </c>
      <c r="X368" s="13">
        <f>IF(ISTEXT(VLOOKUP($A368,'Incurred Real 2022$'!$A$25:$AC$426,'Incurred Real 2022$'!X$1,FALSE)),"",(VLOOKUP($A368,'Incurred Real 2022$'!$A$25:$AC$426,'Incurred Real 2022$'!X$1,FALSE))*BV368*Incurred_Nominal!X$15)</f>
        <v>259145.51994254277</v>
      </c>
      <c r="Y368" s="13">
        <f>IF(ISTEXT(VLOOKUP($A368,'Incurred Real 2022$'!$A$25:$AC$426,'Incurred Real 2022$'!Y$1,FALSE)),"",(VLOOKUP($A368,'Incurred Real 2022$'!$A$25:$AC$426,'Incurred Real 2022$'!Y$1,FALSE))*BW368*Incurred_Nominal!Y$15)</f>
        <v>265726.18228058732</v>
      </c>
      <c r="Z368" s="13">
        <f>IF(ISTEXT(VLOOKUP($A368,'Incurred Real 2022$'!$A$25:$AC$426,'Incurred Real 2022$'!Z$1,FALSE)),"",(VLOOKUP($A368,'Incurred Real 2022$'!$A$25:$AC$426,'Incurred Real 2022$'!Z$1,FALSE))*BX368*Incurred_Nominal!Z$15)</f>
        <v>790269.34986128274</v>
      </c>
      <c r="AA368" s="13">
        <f>IF(ISTEXT(VLOOKUP($A368,'Incurred Real 2022$'!$A$25:$AC$426,'Incurred Real 2022$'!AA$1,FALSE)),"",(VLOOKUP($A368,'Incurred Real 2022$'!$A$25:$AC$426,'Incurred Real 2022$'!AA$1,FALSE))*BY368*Incurred_Nominal!AA$15)</f>
        <v>558604.94866141083</v>
      </c>
      <c r="AB368" s="13">
        <f>IF(ISTEXT(VLOOKUP($A368,'Incurred Real 2022$'!$A$25:$AC$426,'Incurred Real 2022$'!AB$1,FALSE)),"",(VLOOKUP($A368,'Incurred Real 2022$'!$A$25:$AC$426,'Incurred Real 2022$'!AB$1,FALSE))*BZ368*Incurred_Nominal!AB$15)</f>
        <v>887228.84110766067</v>
      </c>
      <c r="AC368" s="13" t="str">
        <f>IF(ISTEXT(VLOOKUP($A368,'Incurred Real 2022$'!$A$25:$AC$426,'Incurred Real 2022$'!AC$1,FALSE)),"",(VLOOKUP($A368,'Incurred Real 2022$'!$A$25:$AC$426,'Incurred Real 2022$'!AC$1,FALSE))*CA368*Incurred_Nominal!AC$15)</f>
        <v/>
      </c>
      <c r="AD368" s="232">
        <f t="shared" si="66"/>
        <v>2760974.8418534845</v>
      </c>
      <c r="AE368" s="232">
        <f t="shared" si="67"/>
        <v>2760974.8418534845</v>
      </c>
      <c r="AF368" s="239">
        <f t="shared" si="68"/>
        <v>2858152.6104464876</v>
      </c>
      <c r="AG368" s="237">
        <f t="shared" si="65"/>
        <v>2858152.6104464876</v>
      </c>
      <c r="AH368" s="240">
        <f t="shared" si="72"/>
        <v>1</v>
      </c>
      <c r="AI368" s="234">
        <f>VLOOKUP($A368,Incurred_Real!$A$25:$AP$479,Incurred_Real!AI$1,FALSE)</f>
        <v>2028</v>
      </c>
      <c r="AJ368" s="235" t="str">
        <f>VLOOKUP($A368,Incurred_Real!$A$25:$AP$479,Incurred_Real!AJ$1,FALSE)</f>
        <v/>
      </c>
      <c r="AK368" s="236">
        <f>VLOOKUP($A368,Incurred_Real!$A$25:$AP$479,Incurred_Real!AK$1,FALSE)</f>
        <v>2028</v>
      </c>
      <c r="AL368" s="235" t="str">
        <f>VLOOKUP($A368,Incurred_Real!$A$25:$AP$479,Incurred_Real!AL$1,FALSE)</f>
        <v/>
      </c>
      <c r="AM368" s="237">
        <f>IF(AL368="Commissioned Extra","",(IF((AD368)=0,0,SUMPRODUCT($F$17:$U$17,F368:U368))+VLOOKUP($A368,Incurred_Real!$A$25:$BS$376,Incurred_Real!$AO$1,FALSE)))</f>
        <v>2568831.4478221796</v>
      </c>
      <c r="AN368" s="232" cm="1">
        <f t="array" ref="AN368">IF(ROUND(AE368,0)=0,0,LOOKUP(2,1/(F368:AC368&lt;&gt;""),F368:AC368))</f>
        <v>887228.84110766067</v>
      </c>
      <c r="AO368" s="232">
        <f t="shared" si="69"/>
        <v>2760974.8418534845</v>
      </c>
      <c r="AP368" s="78"/>
      <c r="AQ368" s="20"/>
      <c r="AR368" s="245">
        <f>VLOOKUP($A368,Incurred_Real!$A$25:$CD$376,Incurred_Real!AR$1,FALSE)</f>
        <v>1</v>
      </c>
      <c r="AS368" s="246">
        <f>VLOOKUP($A368,Incurred_Real!$A$25:$CD$376,Incurred_Real!AS$1,FALSE)</f>
        <v>0</v>
      </c>
      <c r="AT368" s="246">
        <f>VLOOKUP($A368,Incurred_Real!$A$25:$CD$376,Incurred_Real!AT$1,FALSE)</f>
        <v>0</v>
      </c>
      <c r="AU368" s="246">
        <f>VLOOKUP($A368,Incurred_Real!$A$25:$CD$376,Incurred_Real!AU$1,FALSE)</f>
        <v>0</v>
      </c>
      <c r="AV368" s="246">
        <f>VLOOKUP($A368,Incurred_Real!$A$25:$CD$376,Incurred_Real!AV$1,FALSE)</f>
        <v>0</v>
      </c>
      <c r="AW368" s="246">
        <f>VLOOKUP($A368,Incurred_Real!$A$25:$CD$376,Incurred_Real!AW$1,FALSE)</f>
        <v>0</v>
      </c>
      <c r="AX368" s="246">
        <f>VLOOKUP($A368,Incurred_Real!$A$25:$CD$376,Incurred_Real!AX$1,FALSE)</f>
        <v>0</v>
      </c>
      <c r="AY368" s="246">
        <f>VLOOKUP($A368,Incurred_Real!$A$25:$CD$376,Incurred_Real!AY$1,FALSE)</f>
        <v>0</v>
      </c>
      <c r="AZ368" s="246">
        <f>VLOOKUP($A368,Incurred_Real!$A$25:$CD$376,Incurred_Real!AZ$1,FALSE)</f>
        <v>0</v>
      </c>
      <c r="BA368" s="246">
        <f>VLOOKUP($A368,Incurred_Real!$A$25:$CD$376,Incurred_Real!BA$1,FALSE)</f>
        <v>0</v>
      </c>
      <c r="BB368" s="246">
        <f>VLOOKUP($A368,Incurred_Real!$A$25:$CD$376,Incurred_Real!BB$1,FALSE)</f>
        <v>0</v>
      </c>
      <c r="BC368" s="246">
        <f>VLOOKUP($A368,Incurred_Real!$A$25:$CD$376,Incurred_Real!BC$1,FALSE)</f>
        <v>0</v>
      </c>
      <c r="BD368" s="246">
        <f>VLOOKUP($A368,Incurred_Real!$A$25:$CD$376,Incurred_Real!BD$1,FALSE)</f>
        <v>8.027453724540258E-2</v>
      </c>
      <c r="BE368" s="246">
        <f>VLOOKUP($A368,Incurred_Real!$A$25:$CD$376,Incurred_Real!BE$1,FALSE)</f>
        <v>0.91972546275459743</v>
      </c>
      <c r="BF368" s="246">
        <f>VLOOKUP($A368,Incurred_Real!$A$25:$CD$376,Incurred_Real!BF$1,FALSE)</f>
        <v>0</v>
      </c>
      <c r="BG368" s="246">
        <f>VLOOKUP($A368,Incurred_Real!$A$25:$CD$376,Incurred_Real!BG$1,FALSE)</f>
        <v>0</v>
      </c>
      <c r="BH368" s="246">
        <f>VLOOKUP($A368,Incurred_Real!$A$25:$CD$376,Incurred_Real!BH$1,FALSE)</f>
        <v>0</v>
      </c>
      <c r="BI368" s="246">
        <f>VLOOKUP($A368,Incurred_Real!$A$25:$CD$376,Incurred_Real!BI$1,FALSE)</f>
        <v>0</v>
      </c>
      <c r="BJ368" s="246">
        <f>VLOOKUP($A368,Incurred_Real!$A$25:$CD$376,Incurred_Real!BJ$1,FALSE)</f>
        <v>0</v>
      </c>
      <c r="BK368" s="246">
        <f>VLOOKUP($A368,Incurred_Real!$A$25:$CD$376,Incurred_Real!BK$1,FALSE)</f>
        <v>0</v>
      </c>
      <c r="BL368" s="246">
        <f>VLOOKUP($A368,Incurred_Real!$A$25:$CD$376,Incurred_Real!BL$1,FALSE)</f>
        <v>0</v>
      </c>
      <c r="BM368" s="246">
        <f>VLOOKUP($A368,Incurred_Real!$A$25:$CD$376,Incurred_Real!BM$1,FALSE)</f>
        <v>0</v>
      </c>
      <c r="BN368" s="246">
        <f>VLOOKUP($A368,Incurred_Real!$A$25:$CD$376,Incurred_Real!BN$1,FALSE)</f>
        <v>0</v>
      </c>
      <c r="BO368" s="246">
        <f>VLOOKUP($A368,Incurred_Real!$A$25:$CD$376,Incurred_Real!BO$1,FALSE)</f>
        <v>0</v>
      </c>
      <c r="BP368" s="246">
        <f>VLOOKUP($A368,Incurred_Real!$A$25:$CD$376,Incurred_Real!BP$1,FALSE)</f>
        <v>0</v>
      </c>
      <c r="BQ368" s="246">
        <f>VLOOKUP($A368,Incurred_Real!$A$25:$CD$376,Incurred_Real!BQ$1,FALSE)</f>
        <v>0</v>
      </c>
      <c r="BR368" s="246">
        <f>VLOOKUP($A368,Incurred_Real!$A$25:$CD$376,Incurred_Real!BR$1,FALSE)</f>
        <v>0</v>
      </c>
      <c r="BS368" s="254">
        <f t="shared" si="73"/>
        <v>1</v>
      </c>
      <c r="BT368" s="249">
        <f>1+IF(ISNA(VLOOKUP($A368,'Project labour content'!$A$7:$D$255,'Project labour content'!$D$1,FALSE)),VLOOKUP($D368,'Project labour content'!$F$6:$G$15,'Project labour content'!$G$1,FALSE),VLOOKUP($A368,'Project labour content'!$A$7:$D$255,'Project labour content'!$D$1,FALSE))*LabEsc22*1</f>
        <v>1.0010770278028356</v>
      </c>
      <c r="BU368" s="249">
        <f>1+IF(ISNA(VLOOKUP($A368,'Project labour content'!$A$7:$D$255,'Project labour content'!$D$1,FALSE)),VLOOKUP($D368,'Project labour content'!$F$6:$G$15,'Project labour content'!$G$1,FALSE),VLOOKUP($A368,'Project labour content'!$A$7:$D$255,'Project labour content'!$D$1,FALSE))*LabEsc23*1</f>
        <v>1.0021592253391247</v>
      </c>
      <c r="BV368" s="249">
        <f>1+IF(ISNA(VLOOKUP($A368,'Project labour content'!$A$7:$D$255,'Project labour content'!$D$1,FALSE)),VLOOKUP($D368,'Project labour content'!$F$6:$G$15,'Project labour content'!$G$1,FALSE),VLOOKUP($A368,'Project labour content'!$A$7:$D$255,'Project labour content'!$D$1,FALSE))*LabEsc24*1</f>
        <v>1.0031786554183091</v>
      </c>
      <c r="BW368" s="249">
        <f>1+IF(ISNA(VLOOKUP($A368,'Project labour content'!$A$7:$D$255,'Project labour content'!$D$1,FALSE)),VLOOKUP($D368,'Project labour content'!$F$6:$G$15,'Project labour content'!$G$1,FALSE),VLOOKUP($A368,'Project labour content'!$A$7:$D$255,'Project labour content'!$D$1,FALSE))*LabEsc25*1</f>
        <v>1.0045440121043634</v>
      </c>
      <c r="BX368" s="249">
        <f>1+IF(ISNA(VLOOKUP($A368,'Project labour content'!$A$7:$D$255,'Project labour content'!$D$1,FALSE)),VLOOKUP($D368,'Project labour content'!$F$6:$G$15,'Project labour content'!$G$1,FALSE),VLOOKUP($A368,'Project labour content'!$A$7:$D$255,'Project labour content'!$D$1,FALSE))*LabEsc26*1</f>
        <v>1.0060320233327149</v>
      </c>
      <c r="BY368" s="249">
        <f>1+IF(ISNA(VLOOKUP($A368,'Project labour content'!$A$7:$D$255,'Project labour content'!$D$1,FALSE)),VLOOKUP($D368,'Project labour content'!$F$6:$G$15,'Project labour content'!$G$1,FALSE),VLOOKUP($A368,'Project labour content'!$A$7:$D$255,'Project labour content'!$D$1,FALSE))*LabEsc27*1</f>
        <v>1.0069536745950753</v>
      </c>
      <c r="BZ368" s="249">
        <f>1+IF(ISNA(VLOOKUP($A368,'Project labour content'!$A$7:$D$255,'Project labour content'!$D$1,FALSE)),VLOOKUP($D368,'Project labour content'!$F$6:$G$15,'Project labour content'!$G$1,FALSE),VLOOKUP($A368,'Project labour content'!$A$7:$D$255,'Project labour content'!$D$1,FALSE))*LabEsc28*1</f>
        <v>1.0076476779956327</v>
      </c>
      <c r="CA368" s="249">
        <f>1+IF(ISNA(VLOOKUP($A368,'Project labour content'!$A$7:$D$255,'Project labour content'!$D$1,FALSE)),VLOOKUP($D368,'Project labour content'!$F$6:$G$15,'Project labour content'!$G$1,FALSE),VLOOKUP($A368,'Project labour content'!$A$7:$D$255,'Project labour content'!$D$1,FALSE))*LabEsc29*1</f>
        <v>1.0087614146528474</v>
      </c>
      <c r="CB368" s="250" t="str">
        <f>IF(ISNA(VLOOKUP($A368,'Project labour content'!$A$7:$D$255,'Project labour content'!$D$1,FALSE)),"Category","Project")</f>
        <v>Project</v>
      </c>
      <c r="CD368" s="247" t="str">
        <f t="shared" si="71"/>
        <v>15491</v>
      </c>
    </row>
    <row r="369" spans="1:83" x14ac:dyDescent="0.15">
      <c r="A369" s="11" t="s">
        <v>983</v>
      </c>
      <c r="B369" s="11" t="str">
        <f>VLOOKUP($A369,'Incurred Real 2022$'!$A$25:$AC$426,'Incurred Real 2022$'!B$1,FALSE)</f>
        <v>Environmental Washdown Bays Establishment</v>
      </c>
      <c r="C369" s="11" t="str">
        <f>VLOOKUP($A369,'Incurred Real 2022$'!$A$25:$AC$426,'Incurred Real 2022$'!C$1,FALSE)</f>
        <v>ExAnte</v>
      </c>
      <c r="D369" s="11" t="str">
        <f>VLOOKUP($A369,'Incurred Real 2022$'!$A$25:$AC$426,'Incurred Real 2022$'!D$1,FALSE)</f>
        <v>Security/Compliance</v>
      </c>
      <c r="E369" s="11" t="str">
        <f>VLOOKUP($A369,'Incurred Real 2022$'!$A$25:$AC$426,'Incurred Real 2022$'!E$1,FALSE)</f>
        <v>Proposed</v>
      </c>
      <c r="F369" s="105" t="str">
        <f>IF(VLOOKUP($A369,'Incurred Real 2022$'!$A$25:$AC$426,'Incurred Real 2022$'!F$1,FALSE)=0,"",VLOOKUP($A369,'Incurred Real 2022$'!$A$25:$AC$426,'Incurred Real 2022$'!F$1,FALSE))</f>
        <v/>
      </c>
      <c r="G369" s="105" t="str">
        <f>IF(VLOOKUP($A369,'Incurred Real 2022$'!$A$25:$AC$426,'Incurred Real 2022$'!G$1,FALSE)=0,"",VLOOKUP($A369,'Incurred Real 2022$'!$A$25:$AC$426,'Incurred Real 2022$'!G$1,FALSE))</f>
        <v/>
      </c>
      <c r="H369" s="105" t="str">
        <f>IF(VLOOKUP($A369,'Incurred Real 2022$'!$A$25:$AC$426,'Incurred Real 2022$'!H$1,FALSE)=0,"",VLOOKUP($A369,'Incurred Real 2022$'!$A$25:$AC$426,'Incurred Real 2022$'!H$1,FALSE))</f>
        <v/>
      </c>
      <c r="I369" s="105" t="str">
        <f>IF(VLOOKUP($A369,'Incurred Real 2022$'!$A$25:$AC$426,'Incurred Real 2022$'!I$1,FALSE)=0,"",VLOOKUP($A369,'Incurred Real 2022$'!$A$25:$AC$426,'Incurred Real 2022$'!I$1,FALSE))</f>
        <v/>
      </c>
      <c r="J369" s="105" t="str">
        <f>IF(VLOOKUP($A369,'Incurred Real 2022$'!$A$25:$AC$426,'Incurred Real 2022$'!J$1,FALSE)=0,"",VLOOKUP($A369,'Incurred Real 2022$'!$A$25:$AC$426,'Incurred Real 2022$'!J$1,FALSE))</f>
        <v/>
      </c>
      <c r="K369" s="105" t="str">
        <f>IF(VLOOKUP($A369,'Incurred Real 2022$'!$A$25:$AC$426,'Incurred Real 2022$'!K$1,FALSE)=0,"",VLOOKUP($A369,'Incurred Real 2022$'!$A$25:$AC$426,'Incurred Real 2022$'!K$1,FALSE))</f>
        <v/>
      </c>
      <c r="L369" s="105" t="str">
        <f>IF(VLOOKUP($A369,'Incurred Real 2022$'!$A$25:$AC$426,'Incurred Real 2022$'!L$1,FALSE)=0,"",VLOOKUP($A369,'Incurred Real 2022$'!$A$25:$AC$426,'Incurred Real 2022$'!L$1,FALSE))</f>
        <v/>
      </c>
      <c r="M369" s="105" t="str">
        <f>IF(VLOOKUP($A369,'Incurred Real 2022$'!$A$25:$AC$426,'Incurred Real 2022$'!M$1,FALSE)=0,"",VLOOKUP($A369,'Incurred Real 2022$'!$A$25:$AC$426,'Incurred Real 2022$'!M$1,FALSE))</f>
        <v/>
      </c>
      <c r="N369" s="105" t="str">
        <f>IF(VLOOKUP($A369,'Incurred Real 2022$'!$A$25:$AC$426,'Incurred Real 2022$'!N$1,FALSE)=0,"",VLOOKUP($A369,'Incurred Real 2022$'!$A$25:$AC$426,'Incurred Real 2022$'!N$1,FALSE))</f>
        <v/>
      </c>
      <c r="O369" s="105" t="str">
        <f>IF(VLOOKUP($A369,'Incurred Real 2022$'!$A$25:$AC$426,'Incurred Real 2022$'!O$1,FALSE)=0,"",VLOOKUP($A369,'Incurred Real 2022$'!$A$25:$AC$426,'Incurred Real 2022$'!O$1,FALSE))</f>
        <v/>
      </c>
      <c r="P369" s="105" t="str">
        <f>IF(VLOOKUP($A369,'Incurred Real 2022$'!$A$25:$AC$426,'Incurred Real 2022$'!P$1,FALSE)=0,"",VLOOKUP($A369,'Incurred Real 2022$'!$A$25:$AC$426,'Incurred Real 2022$'!P$1,FALSE))</f>
        <v/>
      </c>
      <c r="Q369" s="105" t="str">
        <f>IF(VLOOKUP($A369,'Incurred Real 2022$'!$A$25:$AC$426,'Incurred Real 2022$'!Q$1,FALSE)=0,"",VLOOKUP($A369,'Incurred Real 2022$'!$A$25:$AC$426,'Incurred Real 2022$'!Q$1,FALSE))</f>
        <v/>
      </c>
      <c r="R369" s="105" t="str">
        <f>IF(VLOOKUP($A369,'Incurred Real 2022$'!$A$25:$AC$426,'Incurred Real 2022$'!R$1,FALSE)=0,"",VLOOKUP($A369,'Incurred Real 2022$'!$A$25:$AC$426,'Incurred Real 2022$'!R$1,FALSE))</f>
        <v/>
      </c>
      <c r="S369" s="105" t="str">
        <f>IF(VLOOKUP($A369,'Incurred Real 2022$'!$A$25:$AC$426,'Incurred Real 2022$'!S$1,FALSE)=0,"",VLOOKUP($A369,'Incurred Real 2022$'!$A$25:$AC$426,'Incurred Real 2022$'!S$1,FALSE))</f>
        <v/>
      </c>
      <c r="T369" s="105" t="str">
        <f>IF(VLOOKUP($A369,'Incurred Real 2022$'!$A$25:$AC$426,'Incurred Real 2022$'!T$1,FALSE)=0,"",VLOOKUP($A369,'Incurred Real 2022$'!$A$25:$AC$426,'Incurred Real 2022$'!T$1,FALSE))</f>
        <v/>
      </c>
      <c r="U369" s="105" t="str">
        <f>IF(VLOOKUP($A369,'Incurred Real 2022$'!$A$25:$AC$426,'Incurred Real 2022$'!U$1,FALSE)=0,"",VLOOKUP($A369,'Incurred Real 2022$'!$A$25:$AC$426,'Incurred Real 2022$'!U$1,FALSE))</f>
        <v/>
      </c>
      <c r="V369" s="13" t="str">
        <f>IF(ISTEXT(VLOOKUP($A369,'Incurred Real 2022$'!$A$25:$AC$426,'Incurred Real 2022$'!V$1,FALSE)),"",(VLOOKUP($A369,'Incurred Real 2022$'!$A$25:$AC$426,'Incurred Real 2022$'!V$1,FALSE))*BT369*Incurred_Nominal!V$15)</f>
        <v/>
      </c>
      <c r="W369" s="13" t="str">
        <f>IF(ISTEXT(VLOOKUP($A369,'Incurred Real 2022$'!$A$25:$AC$426,'Incurred Real 2022$'!W$1,FALSE)),"",(VLOOKUP($A369,'Incurred Real 2022$'!$A$25:$AC$426,'Incurred Real 2022$'!W$1,FALSE))*BU369*Incurred_Nominal!W$15)</f>
        <v/>
      </c>
      <c r="X369" s="13">
        <f>IF(ISTEXT(VLOOKUP($A369,'Incurred Real 2022$'!$A$25:$AC$426,'Incurred Real 2022$'!X$1,FALSE)),"",(VLOOKUP($A369,'Incurred Real 2022$'!$A$25:$AC$426,'Incurred Real 2022$'!X$1,FALSE))*BV369*Incurred_Nominal!X$15)</f>
        <v>155573.55341875326</v>
      </c>
      <c r="Y369" s="13">
        <f>IF(ISTEXT(VLOOKUP($A369,'Incurred Real 2022$'!$A$25:$AC$426,'Incurred Real 2022$'!Y$1,FALSE)),"",(VLOOKUP($A369,'Incurred Real 2022$'!$A$25:$AC$426,'Incurred Real 2022$'!Y$1,FALSE))*BW369*Incurred_Nominal!Y$15)</f>
        <v>320637.14231405954</v>
      </c>
      <c r="Z369" s="13">
        <f>IF(ISTEXT(VLOOKUP($A369,'Incurred Real 2022$'!$A$25:$AC$426,'Incurred Real 2022$'!Z$1,FALSE)),"",(VLOOKUP($A369,'Incurred Real 2022$'!$A$25:$AC$426,'Incurred Real 2022$'!Z$1,FALSE))*BX369*Incurred_Nominal!Z$15)</f>
        <v>329221.94865087769</v>
      </c>
      <c r="AA369" s="13">
        <f>IF(ISTEXT(VLOOKUP($A369,'Incurred Real 2022$'!$A$25:$AC$426,'Incurred Real 2022$'!AA$1,FALSE)),"",(VLOOKUP($A369,'Incurred Real 2022$'!$A$25:$AC$426,'Incurred Real 2022$'!AA$1,FALSE))*BY369*Incurred_Nominal!AA$15)</f>
        <v>337687.45012047252</v>
      </c>
      <c r="AB369" s="13">
        <f>IF(ISTEXT(VLOOKUP($A369,'Incurred Real 2022$'!$A$25:$AC$426,'Incurred Real 2022$'!AB$1,FALSE)),"",(VLOOKUP($A369,'Incurred Real 2022$'!$A$25:$AC$426,'Incurred Real 2022$'!AB$1,FALSE))*BZ369*Incurred_Nominal!AB$15)</f>
        <v>173776.75417368015</v>
      </c>
      <c r="AC369" s="13" t="str">
        <f>IF(ISTEXT(VLOOKUP($A369,'Incurred Real 2022$'!$A$25:$AC$426,'Incurred Real 2022$'!AC$1,FALSE)),"",(VLOOKUP($A369,'Incurred Real 2022$'!$A$25:$AC$426,'Incurred Real 2022$'!AC$1,FALSE))*CA369*Incurred_Nominal!AC$15)</f>
        <v/>
      </c>
      <c r="AD369" s="232">
        <f t="shared" si="66"/>
        <v>1316896.8486778433</v>
      </c>
      <c r="AE369" s="232">
        <f t="shared" si="67"/>
        <v>1316896.8486778433</v>
      </c>
      <c r="AF369" s="239">
        <f t="shared" si="68"/>
        <v>1380119.3781143825</v>
      </c>
      <c r="AG369" s="237">
        <f t="shared" si="65"/>
        <v>1380119.3781143825</v>
      </c>
      <c r="AH369" s="240">
        <f t="shared" si="72"/>
        <v>1</v>
      </c>
      <c r="AI369" s="234">
        <f>VLOOKUP($A369,Incurred_Real!$A$25:$AP$479,Incurred_Real!AI$1,FALSE)</f>
        <v>2028</v>
      </c>
      <c r="AJ369" s="235" t="str">
        <f>VLOOKUP($A369,Incurred_Real!$A$25:$AP$479,Incurred_Real!AJ$1,FALSE)</f>
        <v/>
      </c>
      <c r="AK369" s="236">
        <f>VLOOKUP($A369,Incurred_Real!$A$25:$AP$479,Incurred_Real!AK$1,FALSE)</f>
        <v>2028</v>
      </c>
      <c r="AL369" s="235" t="str">
        <f>VLOOKUP($A369,Incurred_Real!$A$25:$AP$479,Incurred_Real!AL$1,FALSE)</f>
        <v/>
      </c>
      <c r="AM369" s="237">
        <f>IF(AL369="Commissioned Extra","",(IF((AD369)=0,0,SUMPRODUCT($F$17:$U$17,F369:U369))+VLOOKUP($A369,Incurred_Real!$A$25:$BS$376,Incurred_Real!$AO$1,FALSE)))</f>
        <v>1240414.5416487004</v>
      </c>
      <c r="AN369" s="232" cm="1">
        <f t="array" ref="AN369">IF(ROUND(AE369,0)=0,0,LOOKUP(2,1/(F369:AC369&lt;&gt;""),F369:AC369))</f>
        <v>173776.75417368015</v>
      </c>
      <c r="AO369" s="232">
        <f t="shared" si="69"/>
        <v>1316896.8486778433</v>
      </c>
      <c r="AP369" s="78"/>
      <c r="AQ369" s="20"/>
      <c r="AR369" s="245">
        <f>VLOOKUP($A369,Incurred_Real!$A$25:$CD$376,Incurred_Real!AR$1,FALSE)</f>
        <v>1</v>
      </c>
      <c r="AS369" s="246">
        <f>VLOOKUP($A369,Incurred_Real!$A$25:$CD$376,Incurred_Real!AS$1,FALSE)</f>
        <v>0</v>
      </c>
      <c r="AT369" s="246">
        <f>VLOOKUP($A369,Incurred_Real!$A$25:$CD$376,Incurred_Real!AT$1,FALSE)</f>
        <v>0</v>
      </c>
      <c r="AU369" s="246">
        <f>VLOOKUP($A369,Incurred_Real!$A$25:$CD$376,Incurred_Real!AU$1,FALSE)</f>
        <v>0</v>
      </c>
      <c r="AV369" s="246">
        <f>VLOOKUP($A369,Incurred_Real!$A$25:$CD$376,Incurred_Real!AV$1,FALSE)</f>
        <v>0</v>
      </c>
      <c r="AW369" s="246">
        <f>VLOOKUP($A369,Incurred_Real!$A$25:$CD$376,Incurred_Real!AW$1,FALSE)</f>
        <v>0</v>
      </c>
      <c r="AX369" s="246">
        <f>VLOOKUP($A369,Incurred_Real!$A$25:$CD$376,Incurred_Real!AX$1,FALSE)</f>
        <v>0</v>
      </c>
      <c r="AY369" s="246">
        <f>VLOOKUP($A369,Incurred_Real!$A$25:$CD$376,Incurred_Real!AY$1,FALSE)</f>
        <v>0</v>
      </c>
      <c r="AZ369" s="246">
        <f>VLOOKUP($A369,Incurred_Real!$A$25:$CD$376,Incurred_Real!AZ$1,FALSE)</f>
        <v>0</v>
      </c>
      <c r="BA369" s="246">
        <f>VLOOKUP($A369,Incurred_Real!$A$25:$CD$376,Incurred_Real!BA$1,FALSE)</f>
        <v>0</v>
      </c>
      <c r="BB369" s="246">
        <f>VLOOKUP($A369,Incurred_Real!$A$25:$CD$376,Incurred_Real!BB$1,FALSE)</f>
        <v>0</v>
      </c>
      <c r="BC369" s="246">
        <f>VLOOKUP($A369,Incurred_Real!$A$25:$CD$376,Incurred_Real!BC$1,FALSE)</f>
        <v>0</v>
      </c>
      <c r="BD369" s="246">
        <f>VLOOKUP($A369,Incurred_Real!$A$25:$CD$376,Incurred_Real!BD$1,FALSE)</f>
        <v>0.99617370723467658</v>
      </c>
      <c r="BE369" s="246">
        <f>VLOOKUP($A369,Incurred_Real!$A$25:$CD$376,Incurred_Real!BE$1,FALSE)</f>
        <v>3.8262927653233709E-3</v>
      </c>
      <c r="BF369" s="246">
        <f>VLOOKUP($A369,Incurred_Real!$A$25:$CD$376,Incurred_Real!BF$1,FALSE)</f>
        <v>0</v>
      </c>
      <c r="BG369" s="246">
        <f>VLOOKUP($A369,Incurred_Real!$A$25:$CD$376,Incurred_Real!BG$1,FALSE)</f>
        <v>0</v>
      </c>
      <c r="BH369" s="246">
        <f>VLOOKUP($A369,Incurred_Real!$A$25:$CD$376,Incurred_Real!BH$1,FALSE)</f>
        <v>0</v>
      </c>
      <c r="BI369" s="246">
        <f>VLOOKUP($A369,Incurred_Real!$A$25:$CD$376,Incurred_Real!BI$1,FALSE)</f>
        <v>0</v>
      </c>
      <c r="BJ369" s="246">
        <f>VLOOKUP($A369,Incurred_Real!$A$25:$CD$376,Incurred_Real!BJ$1,FALSE)</f>
        <v>0</v>
      </c>
      <c r="BK369" s="246">
        <f>VLOOKUP($A369,Incurred_Real!$A$25:$CD$376,Incurred_Real!BK$1,FALSE)</f>
        <v>0</v>
      </c>
      <c r="BL369" s="246">
        <f>VLOOKUP($A369,Incurred_Real!$A$25:$CD$376,Incurred_Real!BL$1,FALSE)</f>
        <v>0</v>
      </c>
      <c r="BM369" s="246">
        <f>VLOOKUP($A369,Incurred_Real!$A$25:$CD$376,Incurred_Real!BM$1,FALSE)</f>
        <v>0</v>
      </c>
      <c r="BN369" s="246">
        <f>VLOOKUP($A369,Incurred_Real!$A$25:$CD$376,Incurred_Real!BN$1,FALSE)</f>
        <v>0</v>
      </c>
      <c r="BO369" s="246">
        <f>VLOOKUP($A369,Incurred_Real!$A$25:$CD$376,Incurred_Real!BO$1,FALSE)</f>
        <v>0</v>
      </c>
      <c r="BP369" s="246">
        <f>VLOOKUP($A369,Incurred_Real!$A$25:$CD$376,Incurred_Real!BP$1,FALSE)</f>
        <v>0</v>
      </c>
      <c r="BQ369" s="246">
        <f>VLOOKUP($A369,Incurred_Real!$A$25:$CD$376,Incurred_Real!BQ$1,FALSE)</f>
        <v>0</v>
      </c>
      <c r="BR369" s="246">
        <f>VLOOKUP($A369,Incurred_Real!$A$25:$CD$376,Incurred_Real!BR$1,FALSE)</f>
        <v>0</v>
      </c>
      <c r="BS369" s="254">
        <f t="shared" si="73"/>
        <v>1</v>
      </c>
      <c r="BT369" s="249">
        <f>1+IF(ISNA(VLOOKUP($A369,'Project labour content'!$A$7:$D$255,'Project labour content'!$D$1,FALSE)),VLOOKUP($D369,'Project labour content'!$F$6:$G$15,'Project labour content'!$G$1,FALSE),VLOOKUP($A369,'Project labour content'!$A$7:$D$255,'Project labour content'!$D$1,FALSE))*LabEsc22*1</f>
        <v>1.0019772796727038</v>
      </c>
      <c r="BU369" s="249">
        <f>1+IF(ISNA(VLOOKUP($A369,'Project labour content'!$A$7:$D$255,'Project labour content'!$D$1,FALSE)),VLOOKUP($D369,'Project labour content'!$F$6:$G$15,'Project labour content'!$G$1,FALSE),VLOOKUP($A369,'Project labour content'!$A$7:$D$255,'Project labour content'!$D$1,FALSE))*LabEsc23*1</f>
        <v>1.0039640502878366</v>
      </c>
      <c r="BV369" s="249">
        <f>1+IF(ISNA(VLOOKUP($A369,'Project labour content'!$A$7:$D$255,'Project labour content'!$D$1,FALSE)),VLOOKUP($D369,'Project labour content'!$F$6:$G$15,'Project labour content'!$G$1,FALSE),VLOOKUP($A369,'Project labour content'!$A$7:$D$255,'Project labour content'!$D$1,FALSE))*LabEsc24*1</f>
        <v>1.0058355882072918</v>
      </c>
      <c r="BW369" s="249">
        <f>1+IF(ISNA(VLOOKUP($A369,'Project labour content'!$A$7:$D$255,'Project labour content'!$D$1,FALSE)),VLOOKUP($D369,'Project labour content'!$F$6:$G$15,'Project labour content'!$G$1,FALSE),VLOOKUP($A369,'Project labour content'!$A$7:$D$255,'Project labour content'!$D$1,FALSE))*LabEsc25*1</f>
        <v>1.0083422013274155</v>
      </c>
      <c r="BX369" s="249">
        <f>1+IF(ISNA(VLOOKUP($A369,'Project labour content'!$A$7:$D$255,'Project labour content'!$D$1,FALSE)),VLOOKUP($D369,'Project labour content'!$F$6:$G$15,'Project labour content'!$G$1,FALSE),VLOOKUP($A369,'Project labour content'!$A$7:$D$255,'Project labour content'!$D$1,FALSE))*LabEsc26*1</f>
        <v>1.0110739918594969</v>
      </c>
      <c r="BY369" s="249">
        <f>1+IF(ISNA(VLOOKUP($A369,'Project labour content'!$A$7:$D$255,'Project labour content'!$D$1,FALSE)),VLOOKUP($D369,'Project labour content'!$F$6:$G$15,'Project labour content'!$G$1,FALSE),VLOOKUP($A369,'Project labour content'!$A$7:$D$255,'Project labour content'!$D$1,FALSE))*LabEsc27*1</f>
        <v>1.0127660208875213</v>
      </c>
      <c r="BZ369" s="249">
        <f>1+IF(ISNA(VLOOKUP($A369,'Project labour content'!$A$7:$D$255,'Project labour content'!$D$1,FALSE)),VLOOKUP($D369,'Project labour content'!$F$6:$G$15,'Project labour content'!$G$1,FALSE),VLOOKUP($A369,'Project labour content'!$A$7:$D$255,'Project labour content'!$D$1,FALSE))*LabEsc28*1</f>
        <v>1.0140401187456238</v>
      </c>
      <c r="CA369" s="249">
        <f>1+IF(ISNA(VLOOKUP($A369,'Project labour content'!$A$7:$D$255,'Project labour content'!$D$1,FALSE)),VLOOKUP($D369,'Project labour content'!$F$6:$G$15,'Project labour content'!$G$1,FALSE),VLOOKUP($A369,'Project labour content'!$A$7:$D$255,'Project labour content'!$D$1,FALSE))*LabEsc29*1</f>
        <v>1.0160847909883066</v>
      </c>
      <c r="CB369" s="250" t="str">
        <f>IF(ISNA(VLOOKUP($A369,'Project labour content'!$A$7:$D$255,'Project labour content'!$D$1,FALSE)),"Category","Project")</f>
        <v>Project</v>
      </c>
      <c r="CD369" s="247" t="str">
        <f t="shared" si="71"/>
        <v>15492</v>
      </c>
    </row>
    <row r="370" spans="1:83" x14ac:dyDescent="0.15">
      <c r="A370" s="11" t="s">
        <v>967</v>
      </c>
      <c r="B370" s="11" t="str">
        <f>VLOOKUP($A370,'Incurred Real 2022$'!$A$25:$AC$426,'Incurred Real 2022$'!B$1,FALSE)</f>
        <v>Substation Fire Access Track Upgrade</v>
      </c>
      <c r="C370" s="11" t="str">
        <f>VLOOKUP($A370,'Incurred Real 2022$'!$A$25:$AC$426,'Incurred Real 2022$'!C$1,FALSE)</f>
        <v>ExAnte</v>
      </c>
      <c r="D370" s="11" t="str">
        <f>VLOOKUP($A370,'Incurred Real 2022$'!$A$25:$AC$426,'Incurred Real 2022$'!D$1,FALSE)</f>
        <v>Replacement</v>
      </c>
      <c r="E370" s="11" t="str">
        <f>VLOOKUP($A370,'Incurred Real 2022$'!$A$25:$AC$426,'Incurred Real 2022$'!E$1,FALSE)</f>
        <v>Proposed</v>
      </c>
      <c r="F370" s="105" t="str">
        <f>IF(VLOOKUP($A370,'Incurred Real 2022$'!$A$25:$AC$426,'Incurred Real 2022$'!F$1,FALSE)=0,"",VLOOKUP($A370,'Incurred Real 2022$'!$A$25:$AC$426,'Incurred Real 2022$'!F$1,FALSE))</f>
        <v/>
      </c>
      <c r="G370" s="105" t="str">
        <f>IF(VLOOKUP($A370,'Incurred Real 2022$'!$A$25:$AC$426,'Incurred Real 2022$'!G$1,FALSE)=0,"",VLOOKUP($A370,'Incurred Real 2022$'!$A$25:$AC$426,'Incurred Real 2022$'!G$1,FALSE))</f>
        <v/>
      </c>
      <c r="H370" s="105" t="str">
        <f>IF(VLOOKUP($A370,'Incurred Real 2022$'!$A$25:$AC$426,'Incurred Real 2022$'!H$1,FALSE)=0,"",VLOOKUP($A370,'Incurred Real 2022$'!$A$25:$AC$426,'Incurred Real 2022$'!H$1,FALSE))</f>
        <v/>
      </c>
      <c r="I370" s="105" t="str">
        <f>IF(VLOOKUP($A370,'Incurred Real 2022$'!$A$25:$AC$426,'Incurred Real 2022$'!I$1,FALSE)=0,"",VLOOKUP($A370,'Incurred Real 2022$'!$A$25:$AC$426,'Incurred Real 2022$'!I$1,FALSE))</f>
        <v/>
      </c>
      <c r="J370" s="105" t="str">
        <f>IF(VLOOKUP($A370,'Incurred Real 2022$'!$A$25:$AC$426,'Incurred Real 2022$'!J$1,FALSE)=0,"",VLOOKUP($A370,'Incurred Real 2022$'!$A$25:$AC$426,'Incurred Real 2022$'!J$1,FALSE))</f>
        <v/>
      </c>
      <c r="K370" s="105" t="str">
        <f>IF(VLOOKUP($A370,'Incurred Real 2022$'!$A$25:$AC$426,'Incurred Real 2022$'!K$1,FALSE)=0,"",VLOOKUP($A370,'Incurred Real 2022$'!$A$25:$AC$426,'Incurred Real 2022$'!K$1,FALSE))</f>
        <v/>
      </c>
      <c r="L370" s="105" t="str">
        <f>IF(VLOOKUP($A370,'Incurred Real 2022$'!$A$25:$AC$426,'Incurred Real 2022$'!L$1,FALSE)=0,"",VLOOKUP($A370,'Incurred Real 2022$'!$A$25:$AC$426,'Incurred Real 2022$'!L$1,FALSE))</f>
        <v/>
      </c>
      <c r="M370" s="105" t="str">
        <f>IF(VLOOKUP($A370,'Incurred Real 2022$'!$A$25:$AC$426,'Incurred Real 2022$'!M$1,FALSE)=0,"",VLOOKUP($A370,'Incurred Real 2022$'!$A$25:$AC$426,'Incurred Real 2022$'!M$1,FALSE))</f>
        <v/>
      </c>
      <c r="N370" s="105" t="str">
        <f>IF(VLOOKUP($A370,'Incurred Real 2022$'!$A$25:$AC$426,'Incurred Real 2022$'!N$1,FALSE)=0,"",VLOOKUP($A370,'Incurred Real 2022$'!$A$25:$AC$426,'Incurred Real 2022$'!N$1,FALSE))</f>
        <v/>
      </c>
      <c r="O370" s="105" t="str">
        <f>IF(VLOOKUP($A370,'Incurred Real 2022$'!$A$25:$AC$426,'Incurred Real 2022$'!O$1,FALSE)=0,"",VLOOKUP($A370,'Incurred Real 2022$'!$A$25:$AC$426,'Incurred Real 2022$'!O$1,FALSE))</f>
        <v/>
      </c>
      <c r="P370" s="105" t="str">
        <f>IF(VLOOKUP($A370,'Incurred Real 2022$'!$A$25:$AC$426,'Incurred Real 2022$'!P$1,FALSE)=0,"",VLOOKUP($A370,'Incurred Real 2022$'!$A$25:$AC$426,'Incurred Real 2022$'!P$1,FALSE))</f>
        <v/>
      </c>
      <c r="Q370" s="105" t="str">
        <f>IF(VLOOKUP($A370,'Incurred Real 2022$'!$A$25:$AC$426,'Incurred Real 2022$'!Q$1,FALSE)=0,"",VLOOKUP($A370,'Incurred Real 2022$'!$A$25:$AC$426,'Incurred Real 2022$'!Q$1,FALSE))</f>
        <v/>
      </c>
      <c r="R370" s="105" t="str">
        <f>IF(VLOOKUP($A370,'Incurred Real 2022$'!$A$25:$AC$426,'Incurred Real 2022$'!R$1,FALSE)=0,"",VLOOKUP($A370,'Incurred Real 2022$'!$A$25:$AC$426,'Incurred Real 2022$'!R$1,FALSE))</f>
        <v/>
      </c>
      <c r="S370" s="105" t="str">
        <f>IF(VLOOKUP($A370,'Incurred Real 2022$'!$A$25:$AC$426,'Incurred Real 2022$'!S$1,FALSE)=0,"",VLOOKUP($A370,'Incurred Real 2022$'!$A$25:$AC$426,'Incurred Real 2022$'!S$1,FALSE))</f>
        <v/>
      </c>
      <c r="T370" s="105" t="str">
        <f>IF(VLOOKUP($A370,'Incurred Real 2022$'!$A$25:$AC$426,'Incurred Real 2022$'!T$1,FALSE)=0,"",VLOOKUP($A370,'Incurred Real 2022$'!$A$25:$AC$426,'Incurred Real 2022$'!T$1,FALSE))</f>
        <v/>
      </c>
      <c r="U370" s="105" t="str">
        <f>IF(VLOOKUP($A370,'Incurred Real 2022$'!$A$25:$AC$426,'Incurred Real 2022$'!U$1,FALSE)=0,"",VLOOKUP($A370,'Incurred Real 2022$'!$A$25:$AC$426,'Incurred Real 2022$'!U$1,FALSE))</f>
        <v/>
      </c>
      <c r="V370" s="13" t="str">
        <f>IF(ISTEXT(VLOOKUP($A370,'Incurred Real 2022$'!$A$25:$AC$426,'Incurred Real 2022$'!V$1,FALSE)),"",(VLOOKUP($A370,'Incurred Real 2022$'!$A$25:$AC$426,'Incurred Real 2022$'!V$1,FALSE))*BT370*Incurred_Nominal!V$15)</f>
        <v/>
      </c>
      <c r="W370" s="13" t="str">
        <f>IF(ISTEXT(VLOOKUP($A370,'Incurred Real 2022$'!$A$25:$AC$426,'Incurred Real 2022$'!W$1,FALSE)),"",(VLOOKUP($A370,'Incurred Real 2022$'!$A$25:$AC$426,'Incurred Real 2022$'!W$1,FALSE))*BU370*Incurred_Nominal!W$15)</f>
        <v/>
      </c>
      <c r="X370" s="13">
        <f>IF(ISTEXT(VLOOKUP($A370,'Incurred Real 2022$'!$A$25:$AC$426,'Incurred Real 2022$'!X$1,FALSE)),"",(VLOOKUP($A370,'Incurred Real 2022$'!$A$25:$AC$426,'Incurred Real 2022$'!X$1,FALSE))*BV370*Incurred_Nominal!X$15)</f>
        <v>244174.42031217506</v>
      </c>
      <c r="Y370" s="13">
        <f>IF(ISTEXT(VLOOKUP($A370,'Incurred Real 2022$'!$A$25:$AC$426,'Incurred Real 2022$'!Y$1,FALSE)),"",(VLOOKUP($A370,'Incurred Real 2022$'!$A$25:$AC$426,'Incurred Real 2022$'!Y$1,FALSE))*BW370*Incurred_Nominal!Y$15)</f>
        <v>726087.50343725318</v>
      </c>
      <c r="Z370" s="13">
        <f>IF(ISTEXT(VLOOKUP($A370,'Incurred Real 2022$'!$A$25:$AC$426,'Incurred Real 2022$'!Z$1,FALSE)),"",(VLOOKUP($A370,'Incurred Real 2022$'!$A$25:$AC$426,'Incurred Real 2022$'!Z$1,FALSE))*BX370*Incurred_Nominal!Z$15)</f>
        <v>770291.63449064828</v>
      </c>
      <c r="AA370" s="13">
        <f>IF(ISTEXT(VLOOKUP($A370,'Incurred Real 2022$'!$A$25:$AC$426,'Incurred Real 2022$'!AA$1,FALSE)),"",(VLOOKUP($A370,'Incurred Real 2022$'!$A$25:$AC$426,'Incurred Real 2022$'!AA$1,FALSE))*BY370*Incurred_Nominal!AA$15)</f>
        <v>815818.1592230578</v>
      </c>
      <c r="AB370" s="13" t="str">
        <f>IF(ISTEXT(VLOOKUP($A370,'Incurred Real 2022$'!$A$25:$AC$426,'Incurred Real 2022$'!AB$1,FALSE)),"",(VLOOKUP($A370,'Incurred Real 2022$'!$A$25:$AC$426,'Incurred Real 2022$'!AB$1,FALSE))*BZ370*Incurred_Nominal!AB$15)</f>
        <v/>
      </c>
      <c r="AC370" s="13" t="str">
        <f>IF(ISTEXT(VLOOKUP($A370,'Incurred Real 2022$'!$A$25:$AC$426,'Incurred Real 2022$'!AC$1,FALSE)),"",(VLOOKUP($A370,'Incurred Real 2022$'!$A$25:$AC$426,'Incurred Real 2022$'!AC$1,FALSE))*CA370*Incurred_Nominal!AC$15)</f>
        <v/>
      </c>
      <c r="AD370" s="232">
        <f t="shared" si="66"/>
        <v>2556371.7174631343</v>
      </c>
      <c r="AE370" s="232">
        <f t="shared" si="67"/>
        <v>2556371.7174631343</v>
      </c>
      <c r="AF370" s="239">
        <f t="shared" si="68"/>
        <v>2691210.2506351005</v>
      </c>
      <c r="AG370" s="237">
        <f t="shared" si="65"/>
        <v>2628135.0103858402</v>
      </c>
      <c r="AH370" s="240">
        <f t="shared" si="72"/>
        <v>1.024</v>
      </c>
      <c r="AI370" s="234">
        <f>VLOOKUP($A370,Incurred_Real!$A$25:$AP$479,Incurred_Real!AI$1,FALSE)</f>
        <v>2027</v>
      </c>
      <c r="AJ370" s="235" t="str">
        <f>VLOOKUP($A370,Incurred_Real!$A$25:$AP$479,Incurred_Real!AJ$1,FALSE)</f>
        <v/>
      </c>
      <c r="AK370" s="236">
        <f>VLOOKUP($A370,Incurred_Real!$A$25:$AP$479,Incurred_Real!AK$1,FALSE)</f>
        <v>2027</v>
      </c>
      <c r="AL370" s="235" t="str">
        <f>VLOOKUP($A370,Incurred_Real!$A$25:$AP$479,Incurred_Real!AL$1,FALSE)</f>
        <v/>
      </c>
      <c r="AM370" s="237">
        <f>IF(AL370="Commissioned Extra","",(IF((AD370)=0,0,SUMPRODUCT($F$17:$U$17,F370:U370))+VLOOKUP($A370,Incurred_Real!$A$25:$BS$376,Incurred_Real!$AO$1,FALSE)))</f>
        <v>2418788.1008400382</v>
      </c>
      <c r="AN370" s="232" cm="1">
        <f t="array" ref="AN370">IF(ROUND(AE370,0)=0,0,LOOKUP(2,1/(F370:AC370&lt;&gt;""),F370:AC370))</f>
        <v>815818.1592230578</v>
      </c>
      <c r="AO370" s="232">
        <f t="shared" si="69"/>
        <v>2556371.7174631343</v>
      </c>
      <c r="AP370" s="78"/>
      <c r="AQ370" s="20"/>
      <c r="AR370" s="245">
        <f>VLOOKUP($A370,Incurred_Real!$A$25:$CD$376,Incurred_Real!AR$1,FALSE)</f>
        <v>0.99999999999999989</v>
      </c>
      <c r="AS370" s="246">
        <f>VLOOKUP($A370,Incurred_Real!$A$25:$CD$376,Incurred_Real!AS$1,FALSE)</f>
        <v>0</v>
      </c>
      <c r="AT370" s="246">
        <f>VLOOKUP($A370,Incurred_Real!$A$25:$CD$376,Incurred_Real!AT$1,FALSE)</f>
        <v>0</v>
      </c>
      <c r="AU370" s="246">
        <f>VLOOKUP($A370,Incurred_Real!$A$25:$CD$376,Incurred_Real!AU$1,FALSE)</f>
        <v>0</v>
      </c>
      <c r="AV370" s="246">
        <f>VLOOKUP($A370,Incurred_Real!$A$25:$CD$376,Incurred_Real!AV$1,FALSE)</f>
        <v>0</v>
      </c>
      <c r="AW370" s="246">
        <f>VLOOKUP($A370,Incurred_Real!$A$25:$CD$376,Incurred_Real!AW$1,FALSE)</f>
        <v>0</v>
      </c>
      <c r="AX370" s="246">
        <f>VLOOKUP($A370,Incurred_Real!$A$25:$CD$376,Incurred_Real!AX$1,FALSE)</f>
        <v>0</v>
      </c>
      <c r="AY370" s="246">
        <f>VLOOKUP($A370,Incurred_Real!$A$25:$CD$376,Incurred_Real!AY$1,FALSE)</f>
        <v>0</v>
      </c>
      <c r="AZ370" s="246">
        <f>VLOOKUP($A370,Incurred_Real!$A$25:$CD$376,Incurred_Real!AZ$1,FALSE)</f>
        <v>0</v>
      </c>
      <c r="BA370" s="246">
        <f>VLOOKUP($A370,Incurred_Real!$A$25:$CD$376,Incurred_Real!BA$1,FALSE)</f>
        <v>0</v>
      </c>
      <c r="BB370" s="246">
        <f>VLOOKUP($A370,Incurred_Real!$A$25:$CD$376,Incurred_Real!BB$1,FALSE)</f>
        <v>5.6960884220918398E-2</v>
      </c>
      <c r="BC370" s="246">
        <f>VLOOKUP($A370,Incurred_Real!$A$25:$CD$376,Incurred_Real!BC$1,FALSE)</f>
        <v>0</v>
      </c>
      <c r="BD370" s="246">
        <f>VLOOKUP($A370,Incurred_Real!$A$25:$CD$376,Incurred_Real!BD$1,FALSE)</f>
        <v>0.94122613220702145</v>
      </c>
      <c r="BE370" s="246">
        <f>VLOOKUP($A370,Incurred_Real!$A$25:$CD$376,Incurred_Real!BE$1,FALSE)</f>
        <v>1.8129835720600911E-3</v>
      </c>
      <c r="BF370" s="246">
        <f>VLOOKUP($A370,Incurred_Real!$A$25:$CD$376,Incurred_Real!BF$1,FALSE)</f>
        <v>0</v>
      </c>
      <c r="BG370" s="246">
        <f>VLOOKUP($A370,Incurred_Real!$A$25:$CD$376,Incurred_Real!BG$1,FALSE)</f>
        <v>0</v>
      </c>
      <c r="BH370" s="246">
        <f>VLOOKUP($A370,Incurred_Real!$A$25:$CD$376,Incurred_Real!BH$1,FALSE)</f>
        <v>0</v>
      </c>
      <c r="BI370" s="246">
        <f>VLOOKUP($A370,Incurred_Real!$A$25:$CD$376,Incurred_Real!BI$1,FALSE)</f>
        <v>0</v>
      </c>
      <c r="BJ370" s="246">
        <f>VLOOKUP($A370,Incurred_Real!$A$25:$CD$376,Incurred_Real!BJ$1,FALSE)</f>
        <v>0</v>
      </c>
      <c r="BK370" s="246">
        <f>VLOOKUP($A370,Incurred_Real!$A$25:$CD$376,Incurred_Real!BK$1,FALSE)</f>
        <v>0</v>
      </c>
      <c r="BL370" s="246">
        <f>VLOOKUP($A370,Incurred_Real!$A$25:$CD$376,Incurred_Real!BL$1,FALSE)</f>
        <v>0</v>
      </c>
      <c r="BM370" s="246">
        <f>VLOOKUP($A370,Incurred_Real!$A$25:$CD$376,Incurred_Real!BM$1,FALSE)</f>
        <v>0</v>
      </c>
      <c r="BN370" s="246">
        <f>VLOOKUP($A370,Incurred_Real!$A$25:$CD$376,Incurred_Real!BN$1,FALSE)</f>
        <v>0</v>
      </c>
      <c r="BO370" s="246">
        <f>VLOOKUP($A370,Incurred_Real!$A$25:$CD$376,Incurred_Real!BO$1,FALSE)</f>
        <v>0</v>
      </c>
      <c r="BP370" s="246">
        <f>VLOOKUP($A370,Incurred_Real!$A$25:$CD$376,Incurred_Real!BP$1,FALSE)</f>
        <v>0</v>
      </c>
      <c r="BQ370" s="246">
        <f>VLOOKUP($A370,Incurred_Real!$A$25:$CD$376,Incurred_Real!BQ$1,FALSE)</f>
        <v>0</v>
      </c>
      <c r="BR370" s="246">
        <f>VLOOKUP($A370,Incurred_Real!$A$25:$CD$376,Incurred_Real!BR$1,FALSE)</f>
        <v>0</v>
      </c>
      <c r="BS370" s="254">
        <f t="shared" si="73"/>
        <v>0.99999999999999989</v>
      </c>
      <c r="BT370" s="249">
        <f>1+IF(ISNA(VLOOKUP($A370,'Project labour content'!$A$7:$D$255,'Project labour content'!$D$1,FALSE)),VLOOKUP($D370,'Project labour content'!$F$6:$G$15,'Project labour content'!$G$1,FALSE),VLOOKUP($A370,'Project labour content'!$A$7:$D$255,'Project labour content'!$D$1,FALSE))*LabEsc22*1</f>
        <v>1.0010773137882296</v>
      </c>
      <c r="BU370" s="249">
        <f>1+IF(ISNA(VLOOKUP($A370,'Project labour content'!$A$7:$D$255,'Project labour content'!$D$1,FALSE)),VLOOKUP($D370,'Project labour content'!$F$6:$G$15,'Project labour content'!$G$1,FALSE),VLOOKUP($A370,'Project labour content'!$A$7:$D$255,'Project labour content'!$D$1,FALSE))*LabEsc23*1</f>
        <v>1.0021597986826429</v>
      </c>
      <c r="BV370" s="249">
        <f>1+IF(ISNA(VLOOKUP($A370,'Project labour content'!$A$7:$D$255,'Project labour content'!$D$1,FALSE)),VLOOKUP($D370,'Project labour content'!$F$6:$G$15,'Project labour content'!$G$1,FALSE),VLOOKUP($A370,'Project labour content'!$A$7:$D$255,'Project labour content'!$D$1,FALSE))*LabEsc24*1</f>
        <v>1.00317949945318</v>
      </c>
      <c r="BW370" s="249">
        <f>1+IF(ISNA(VLOOKUP($A370,'Project labour content'!$A$7:$D$255,'Project labour content'!$D$1,FALSE)),VLOOKUP($D370,'Project labour content'!$F$6:$G$15,'Project labour content'!$G$1,FALSE),VLOOKUP($A370,'Project labour content'!$A$7:$D$255,'Project labour content'!$D$1,FALSE))*LabEsc25*1</f>
        <v>1.0045452186851862</v>
      </c>
      <c r="BX370" s="249">
        <f>1+IF(ISNA(VLOOKUP($A370,'Project labour content'!$A$7:$D$255,'Project labour content'!$D$1,FALSE)),VLOOKUP($D370,'Project labour content'!$F$6:$G$15,'Project labour content'!$G$1,FALSE),VLOOKUP($A370,'Project labour content'!$A$7:$D$255,'Project labour content'!$D$1,FALSE))*LabEsc26*1</f>
        <v>1.0060336250282009</v>
      </c>
      <c r="BY370" s="249">
        <f>1+IF(ISNA(VLOOKUP($A370,'Project labour content'!$A$7:$D$255,'Project labour content'!$D$1,FALSE)),VLOOKUP($D370,'Project labour content'!$F$6:$G$15,'Project labour content'!$G$1,FALSE),VLOOKUP($A370,'Project labour content'!$A$7:$D$255,'Project labour content'!$D$1,FALSE))*LabEsc27*1</f>
        <v>1.0069555210185053</v>
      </c>
      <c r="BZ370" s="249">
        <f>1+IF(ISNA(VLOOKUP($A370,'Project labour content'!$A$7:$D$255,'Project labour content'!$D$1,FALSE)),VLOOKUP($D370,'Project labour content'!$F$6:$G$15,'Project labour content'!$G$1,FALSE),VLOOKUP($A370,'Project labour content'!$A$7:$D$255,'Project labour content'!$D$1,FALSE))*LabEsc28*1</f>
        <v>1.0076497086992042</v>
      </c>
      <c r="CA370" s="249">
        <f>1+IF(ISNA(VLOOKUP($A370,'Project labour content'!$A$7:$D$255,'Project labour content'!$D$1,FALSE)),VLOOKUP($D370,'Project labour content'!$F$6:$G$15,'Project labour content'!$G$1,FALSE),VLOOKUP($A370,'Project labour content'!$A$7:$D$255,'Project labour content'!$D$1,FALSE))*LabEsc29*1</f>
        <v>1.0087637410891901</v>
      </c>
      <c r="CB370" s="250" t="str">
        <f>IF(ISNA(VLOOKUP($A370,'Project labour content'!$A$7:$D$255,'Project labour content'!$D$1,FALSE)),"Category","Project")</f>
        <v>Project</v>
      </c>
      <c r="CD370" s="247" t="str">
        <f t="shared" si="71"/>
        <v>15493</v>
      </c>
    </row>
    <row r="371" spans="1:83" x14ac:dyDescent="0.15">
      <c r="A371" s="11" t="s">
        <v>1193</v>
      </c>
      <c r="B371" s="11" t="str">
        <f>VLOOKUP($A371,'Incurred Real 2022$'!$A$25:$AC$426,'Incurred Real 2022$'!B$1,FALSE)</f>
        <v>Mount Gambier Line Clearance Remediation</v>
      </c>
      <c r="C371" s="11" t="str">
        <f>VLOOKUP($A371,'Incurred Real 2022$'!$A$25:$AC$426,'Incurred Real 2022$'!C$1,FALSE)</f>
        <v>ExAnte</v>
      </c>
      <c r="D371" s="11" t="str">
        <f>VLOOKUP($A371,'Incurred Real 2022$'!$A$25:$AC$426,'Incurred Real 2022$'!D$1,FALSE)</f>
        <v>Security/Compliance</v>
      </c>
      <c r="E371" s="11" t="str">
        <f>VLOOKUP($A371,'Incurred Real 2022$'!$A$25:$AC$426,'Incurred Real 2022$'!E$1,FALSE)</f>
        <v>Active</v>
      </c>
      <c r="F371" s="105" t="str">
        <f>IF(VLOOKUP($A371,'Incurred Real 2022$'!$A$25:$AC$426,'Incurred Real 2022$'!F$1,FALSE)=0,"",VLOOKUP($A371,'Incurred Real 2022$'!$A$25:$AC$426,'Incurred Real 2022$'!F$1,FALSE))</f>
        <v/>
      </c>
      <c r="G371" s="105" t="str">
        <f>IF(VLOOKUP($A371,'Incurred Real 2022$'!$A$25:$AC$426,'Incurred Real 2022$'!G$1,FALSE)=0,"",VLOOKUP($A371,'Incurred Real 2022$'!$A$25:$AC$426,'Incurred Real 2022$'!G$1,FALSE))</f>
        <v/>
      </c>
      <c r="H371" s="105" t="str">
        <f>IF(VLOOKUP($A371,'Incurred Real 2022$'!$A$25:$AC$426,'Incurred Real 2022$'!H$1,FALSE)=0,"",VLOOKUP($A371,'Incurred Real 2022$'!$A$25:$AC$426,'Incurred Real 2022$'!H$1,FALSE))</f>
        <v/>
      </c>
      <c r="I371" s="105" t="str">
        <f>IF(VLOOKUP($A371,'Incurred Real 2022$'!$A$25:$AC$426,'Incurred Real 2022$'!I$1,FALSE)=0,"",VLOOKUP($A371,'Incurred Real 2022$'!$A$25:$AC$426,'Incurred Real 2022$'!I$1,FALSE))</f>
        <v/>
      </c>
      <c r="J371" s="105" t="str">
        <f>IF(VLOOKUP($A371,'Incurred Real 2022$'!$A$25:$AC$426,'Incurred Real 2022$'!J$1,FALSE)=0,"",VLOOKUP($A371,'Incurred Real 2022$'!$A$25:$AC$426,'Incurred Real 2022$'!J$1,FALSE))</f>
        <v/>
      </c>
      <c r="K371" s="105" t="str">
        <f>IF(VLOOKUP($A371,'Incurred Real 2022$'!$A$25:$AC$426,'Incurred Real 2022$'!K$1,FALSE)=0,"",VLOOKUP($A371,'Incurred Real 2022$'!$A$25:$AC$426,'Incurred Real 2022$'!K$1,FALSE))</f>
        <v/>
      </c>
      <c r="L371" s="105" t="str">
        <f>IF(VLOOKUP($A371,'Incurred Real 2022$'!$A$25:$AC$426,'Incurred Real 2022$'!L$1,FALSE)=0,"",VLOOKUP($A371,'Incurred Real 2022$'!$A$25:$AC$426,'Incurred Real 2022$'!L$1,FALSE))</f>
        <v/>
      </c>
      <c r="M371" s="105" t="str">
        <f>IF(VLOOKUP($A371,'Incurred Real 2022$'!$A$25:$AC$426,'Incurred Real 2022$'!M$1,FALSE)=0,"",VLOOKUP($A371,'Incurred Real 2022$'!$A$25:$AC$426,'Incurred Real 2022$'!M$1,FALSE))</f>
        <v/>
      </c>
      <c r="N371" s="105" t="str">
        <f>IF(VLOOKUP($A371,'Incurred Real 2022$'!$A$25:$AC$426,'Incurred Real 2022$'!N$1,FALSE)=0,"",VLOOKUP($A371,'Incurred Real 2022$'!$A$25:$AC$426,'Incurred Real 2022$'!N$1,FALSE))</f>
        <v/>
      </c>
      <c r="O371" s="105" t="str">
        <f>IF(VLOOKUP($A371,'Incurred Real 2022$'!$A$25:$AC$426,'Incurred Real 2022$'!O$1,FALSE)=0,"",VLOOKUP($A371,'Incurred Real 2022$'!$A$25:$AC$426,'Incurred Real 2022$'!O$1,FALSE))</f>
        <v/>
      </c>
      <c r="P371" s="105" t="str">
        <f>IF(VLOOKUP($A371,'Incurred Real 2022$'!$A$25:$AC$426,'Incurred Real 2022$'!P$1,FALSE)=0,"",VLOOKUP($A371,'Incurred Real 2022$'!$A$25:$AC$426,'Incurred Real 2022$'!P$1,FALSE))</f>
        <v/>
      </c>
      <c r="Q371" s="105" t="str">
        <f>IF(VLOOKUP($A371,'Incurred Real 2022$'!$A$25:$AC$426,'Incurred Real 2022$'!Q$1,FALSE)=0,"",VLOOKUP($A371,'Incurred Real 2022$'!$A$25:$AC$426,'Incurred Real 2022$'!Q$1,FALSE))</f>
        <v/>
      </c>
      <c r="R371" s="105" t="str">
        <f>IF(VLOOKUP($A371,'Incurred Real 2022$'!$A$25:$AC$426,'Incurred Real 2022$'!R$1,FALSE)=0,"",VLOOKUP($A371,'Incurred Real 2022$'!$A$25:$AC$426,'Incurred Real 2022$'!R$1,FALSE))</f>
        <v/>
      </c>
      <c r="S371" s="105" t="str">
        <f>IF(VLOOKUP($A371,'Incurred Real 2022$'!$A$25:$AC$426,'Incurred Real 2022$'!S$1,FALSE)=0,"",VLOOKUP($A371,'Incurred Real 2022$'!$A$25:$AC$426,'Incurred Real 2022$'!S$1,FALSE))</f>
        <v/>
      </c>
      <c r="T371" s="105" t="str">
        <f>IF(VLOOKUP($A371,'Incurred Real 2022$'!$A$25:$AC$426,'Incurred Real 2022$'!T$1,FALSE)=0,"",VLOOKUP($A371,'Incurred Real 2022$'!$A$25:$AC$426,'Incurred Real 2022$'!T$1,FALSE))</f>
        <v/>
      </c>
      <c r="U371" s="105" t="str">
        <f>IF(VLOOKUP($A371,'Incurred Real 2022$'!$A$25:$AC$426,'Incurred Real 2022$'!U$1,FALSE)=0,"",VLOOKUP($A371,'Incurred Real 2022$'!$A$25:$AC$426,'Incurred Real 2022$'!U$1,FALSE))</f>
        <v/>
      </c>
      <c r="V371" s="13">
        <f>IF(ISTEXT(VLOOKUP($A371,'Incurred Real 2022$'!$A$25:$AC$426,'Incurred Real 2022$'!V$1,FALSE)),"",(VLOOKUP($A371,'Incurred Real 2022$'!$A$25:$AC$426,'Incurred Real 2022$'!V$1,FALSE))*BT371*Incurred_Nominal!V$15)</f>
        <v>1555480.0217459479</v>
      </c>
      <c r="W371" s="13">
        <f>IF(ISTEXT(VLOOKUP($A371,'Incurred Real 2022$'!$A$25:$AC$426,'Incurred Real 2022$'!W$1,FALSE)),"",(VLOOKUP($A371,'Incurred Real 2022$'!$A$25:$AC$426,'Incurred Real 2022$'!W$1,FALSE))*BU371*Incurred_Nominal!W$15)</f>
        <v>67678.782951405912</v>
      </c>
      <c r="X371" s="13" t="str">
        <f>IF(ISTEXT(VLOOKUP($A371,'Incurred Real 2022$'!$A$25:$AC$426,'Incurred Real 2022$'!X$1,FALSE)),"",(VLOOKUP($A371,'Incurred Real 2022$'!$A$25:$AC$426,'Incurred Real 2022$'!X$1,FALSE))*BV371*Incurred_Nominal!X$15)</f>
        <v/>
      </c>
      <c r="Y371" s="13" t="str">
        <f>IF(ISTEXT(VLOOKUP($A371,'Incurred Real 2022$'!$A$25:$AC$426,'Incurred Real 2022$'!Y$1,FALSE)),"",(VLOOKUP($A371,'Incurred Real 2022$'!$A$25:$AC$426,'Incurred Real 2022$'!Y$1,FALSE))*BW371*Incurred_Nominal!Y$15)</f>
        <v/>
      </c>
      <c r="Z371" s="13" t="str">
        <f>IF(ISTEXT(VLOOKUP($A371,'Incurred Real 2022$'!$A$25:$AC$426,'Incurred Real 2022$'!Z$1,FALSE)),"",(VLOOKUP($A371,'Incurred Real 2022$'!$A$25:$AC$426,'Incurred Real 2022$'!Z$1,FALSE))*BX371*Incurred_Nominal!Z$15)</f>
        <v/>
      </c>
      <c r="AA371" s="13" t="str">
        <f>IF(ISTEXT(VLOOKUP($A371,'Incurred Real 2022$'!$A$25:$AC$426,'Incurred Real 2022$'!AA$1,FALSE)),"",(VLOOKUP($A371,'Incurred Real 2022$'!$A$25:$AC$426,'Incurred Real 2022$'!AA$1,FALSE))*BY371*Incurred_Nominal!AA$15)</f>
        <v/>
      </c>
      <c r="AB371" s="13" t="str">
        <f>IF(ISTEXT(VLOOKUP($A371,'Incurred Real 2022$'!$A$25:$AC$426,'Incurred Real 2022$'!AB$1,FALSE)),"",(VLOOKUP($A371,'Incurred Real 2022$'!$A$25:$AC$426,'Incurred Real 2022$'!AB$1,FALSE))*BZ371*Incurred_Nominal!AB$15)</f>
        <v/>
      </c>
      <c r="AC371" s="13" t="str">
        <f>IF(ISTEXT(VLOOKUP($A371,'Incurred Real 2022$'!$A$25:$AC$426,'Incurred Real 2022$'!AC$1,FALSE)),"",(VLOOKUP($A371,'Incurred Real 2022$'!$A$25:$AC$426,'Incurred Real 2022$'!AC$1,FALSE))*CA371*Incurred_Nominal!AC$15)</f>
        <v/>
      </c>
      <c r="AD371" s="232">
        <f t="shared" si="66"/>
        <v>1623158.8046973539</v>
      </c>
      <c r="AE371" s="232">
        <f t="shared" si="67"/>
        <v>1623158.8046973539</v>
      </c>
      <c r="AF371" s="239" t="str">
        <f t="shared" si="68"/>
        <v/>
      </c>
      <c r="AG371" s="237" t="str">
        <f t="shared" si="65"/>
        <v/>
      </c>
      <c r="AH371" s="240" t="str">
        <f t="shared" si="72"/>
        <v/>
      </c>
      <c r="AI371" s="234">
        <f>VLOOKUP($A371,Incurred_Real!$A$25:$AP$479,Incurred_Real!AI$1,FALSE)</f>
        <v>2023</v>
      </c>
      <c r="AJ371" s="235">
        <f>VLOOKUP($A371,Incurred_Real!$A$25:$AP$479,Incurred_Real!AJ$1,FALSE)</f>
        <v>44740</v>
      </c>
      <c r="AK371" s="236">
        <f>VLOOKUP($A371,Incurred_Real!$A$25:$AP$479,Incurred_Real!AK$1,FALSE)</f>
        <v>2022</v>
      </c>
      <c r="AL371" s="235" t="str">
        <f>VLOOKUP($A371,Incurred_Real!$A$25:$AP$479,Incurred_Real!AL$1,FALSE)</f>
        <v>Commissioned Extra</v>
      </c>
      <c r="AM371" s="237" t="str">
        <f>IF(AL371="Commissioned Extra","",(IF((AD371)=0,0,SUMPRODUCT($F$17:$U$17,F371:U371))+VLOOKUP($A371,Incurred_Real!$A$25:$BS$376,Incurred_Real!$AO$1,FALSE)))</f>
        <v/>
      </c>
      <c r="AN371" s="232" cm="1">
        <f t="array" ref="AN371">IF(ROUND(AE371,0)=0,0,LOOKUP(2,1/(F371:AC371&lt;&gt;""),F371:AC371))</f>
        <v>67678.782951405912</v>
      </c>
      <c r="AO371" s="232">
        <f t="shared" si="69"/>
        <v>1623158.8046973539</v>
      </c>
      <c r="AP371" s="78"/>
      <c r="AQ371" s="20"/>
      <c r="AR371" s="245">
        <f>VLOOKUP($A371,Incurred_Real!$A$25:$CD$376,Incurred_Real!AR$1,FALSE)</f>
        <v>1</v>
      </c>
      <c r="AS371" s="246">
        <f>VLOOKUP($A371,Incurred_Real!$A$25:$CD$376,Incurred_Real!AS$1,FALSE)</f>
        <v>0</v>
      </c>
      <c r="AT371" s="246">
        <f>VLOOKUP($A371,Incurred_Real!$A$25:$CD$376,Incurred_Real!AT$1,FALSE)</f>
        <v>0</v>
      </c>
      <c r="AU371" s="246">
        <f>VLOOKUP($A371,Incurred_Real!$A$25:$CD$376,Incurred_Real!AU$1,FALSE)</f>
        <v>0</v>
      </c>
      <c r="AV371" s="246">
        <f>VLOOKUP($A371,Incurred_Real!$A$25:$CD$376,Incurred_Real!AV$1,FALSE)</f>
        <v>0</v>
      </c>
      <c r="AW371" s="246">
        <f>VLOOKUP($A371,Incurred_Real!$A$25:$CD$376,Incurred_Real!AW$1,FALSE)</f>
        <v>0</v>
      </c>
      <c r="AX371" s="246">
        <f>VLOOKUP($A371,Incurred_Real!$A$25:$CD$376,Incurred_Real!AX$1,FALSE)</f>
        <v>0</v>
      </c>
      <c r="AY371" s="246">
        <f>VLOOKUP($A371,Incurred_Real!$A$25:$CD$376,Incurred_Real!AY$1,FALSE)</f>
        <v>0</v>
      </c>
      <c r="AZ371" s="246">
        <f>VLOOKUP($A371,Incurred_Real!$A$25:$CD$376,Incurred_Real!AZ$1,FALSE)</f>
        <v>0</v>
      </c>
      <c r="BA371" s="246">
        <f>VLOOKUP($A371,Incurred_Real!$A$25:$CD$376,Incurred_Real!BA$1,FALSE)</f>
        <v>0</v>
      </c>
      <c r="BB371" s="246">
        <f>VLOOKUP($A371,Incurred_Real!$A$25:$CD$376,Incurred_Real!BB$1,FALSE)</f>
        <v>0.49552176434086148</v>
      </c>
      <c r="BC371" s="246">
        <f>VLOOKUP($A371,Incurred_Real!$A$25:$CD$376,Incurred_Real!BC$1,FALSE)</f>
        <v>0</v>
      </c>
      <c r="BD371" s="246">
        <f>VLOOKUP($A371,Incurred_Real!$A$25:$CD$376,Incurred_Real!BD$1,FALSE)</f>
        <v>5.2117394171709037E-3</v>
      </c>
      <c r="BE371" s="246">
        <f>VLOOKUP($A371,Incurred_Real!$A$25:$CD$376,Incurred_Real!BE$1,FALSE)</f>
        <v>0</v>
      </c>
      <c r="BF371" s="246">
        <f>VLOOKUP($A371,Incurred_Real!$A$25:$CD$376,Incurred_Real!BF$1,FALSE)</f>
        <v>0</v>
      </c>
      <c r="BG371" s="246">
        <f>VLOOKUP($A371,Incurred_Real!$A$25:$CD$376,Incurred_Real!BG$1,FALSE)</f>
        <v>6.9768934634148643E-3</v>
      </c>
      <c r="BH371" s="246">
        <f>VLOOKUP($A371,Incurred_Real!$A$25:$CD$376,Incurred_Real!BH$1,FALSE)</f>
        <v>0.49228960277855283</v>
      </c>
      <c r="BI371" s="246">
        <f>VLOOKUP($A371,Incurred_Real!$A$25:$CD$376,Incurred_Real!BI$1,FALSE)</f>
        <v>0</v>
      </c>
      <c r="BJ371" s="246">
        <f>VLOOKUP($A371,Incurred_Real!$A$25:$CD$376,Incurred_Real!BJ$1,FALSE)</f>
        <v>0</v>
      </c>
      <c r="BK371" s="246">
        <f>VLOOKUP($A371,Incurred_Real!$A$25:$CD$376,Incurred_Real!BK$1,FALSE)</f>
        <v>0</v>
      </c>
      <c r="BL371" s="246">
        <f>VLOOKUP($A371,Incurred_Real!$A$25:$CD$376,Incurred_Real!BL$1,FALSE)</f>
        <v>0</v>
      </c>
      <c r="BM371" s="246">
        <f>VLOOKUP($A371,Incurred_Real!$A$25:$CD$376,Incurred_Real!BM$1,FALSE)</f>
        <v>0</v>
      </c>
      <c r="BN371" s="246">
        <f>VLOOKUP($A371,Incurred_Real!$A$25:$CD$376,Incurred_Real!BN$1,FALSE)</f>
        <v>0</v>
      </c>
      <c r="BO371" s="246">
        <f>VLOOKUP($A371,Incurred_Real!$A$25:$CD$376,Incurred_Real!BO$1,FALSE)</f>
        <v>0</v>
      </c>
      <c r="BP371" s="246">
        <f>VLOOKUP($A371,Incurred_Real!$A$25:$CD$376,Incurred_Real!BP$1,FALSE)</f>
        <v>0</v>
      </c>
      <c r="BQ371" s="246">
        <f>VLOOKUP($A371,Incurred_Real!$A$25:$CD$376,Incurred_Real!BQ$1,FALSE)</f>
        <v>0</v>
      </c>
      <c r="BR371" s="246">
        <f>VLOOKUP($A371,Incurred_Real!$A$25:$CD$376,Incurred_Real!BR$1,FALSE)</f>
        <v>0</v>
      </c>
      <c r="BS371" s="254">
        <f t="shared" si="73"/>
        <v>1</v>
      </c>
      <c r="BT371" s="249">
        <f>1+IF(ISNA(VLOOKUP($A371,'Project labour content'!$A$7:$D$255,'Project labour content'!$D$1,FALSE)),VLOOKUP($D371,'Project labour content'!$F$6:$G$15,'Project labour content'!$G$1,FALSE),VLOOKUP($A371,'Project labour content'!$A$7:$D$255,'Project labour content'!$D$1,FALSE))*LabEsc22*1</f>
        <v>1.0006608050970438</v>
      </c>
      <c r="BU371" s="249">
        <f>1+IF(ISNA(VLOOKUP($A371,'Project labour content'!$A$7:$D$255,'Project labour content'!$D$1,FALSE)),VLOOKUP($D371,'Project labour content'!$F$6:$G$15,'Project labour content'!$G$1,FALSE),VLOOKUP($A371,'Project labour content'!$A$7:$D$255,'Project labour content'!$D$1,FALSE))*LabEsc23*1</f>
        <v>1.0013247820585536</v>
      </c>
      <c r="BV371" s="249">
        <f>1+IF(ISNA(VLOOKUP($A371,'Project labour content'!$A$7:$D$255,'Project labour content'!$D$1,FALSE)),VLOOKUP($D371,'Project labour content'!$F$6:$G$15,'Project labour content'!$G$1,FALSE),VLOOKUP($A371,'Project labour content'!$A$7:$D$255,'Project labour content'!$D$1,FALSE))*LabEsc24*1</f>
        <v>1.0019502483562959</v>
      </c>
      <c r="BW371" s="249">
        <f>1+IF(ISNA(VLOOKUP($A371,'Project labour content'!$A$7:$D$255,'Project labour content'!$D$1,FALSE)),VLOOKUP($D371,'Project labour content'!$F$6:$G$15,'Project labour content'!$G$1,FALSE),VLOOKUP($A371,'Project labour content'!$A$7:$D$255,'Project labour content'!$D$1,FALSE))*LabEsc25*1</f>
        <v>1.0027879562177384</v>
      </c>
      <c r="BX371" s="249">
        <f>1+IF(ISNA(VLOOKUP($A371,'Project labour content'!$A$7:$D$255,'Project labour content'!$D$1,FALSE)),VLOOKUP($D371,'Project labour content'!$F$6:$G$15,'Project labour content'!$G$1,FALSE),VLOOKUP($A371,'Project labour content'!$A$7:$D$255,'Project labour content'!$D$1,FALSE))*LabEsc26*1</f>
        <v>1.003700918168734</v>
      </c>
      <c r="BY371" s="249">
        <f>1+IF(ISNA(VLOOKUP($A371,'Project labour content'!$A$7:$D$255,'Project labour content'!$D$1,FALSE)),VLOOKUP($D371,'Project labour content'!$F$6:$G$15,'Project labour content'!$G$1,FALSE),VLOOKUP($A371,'Project labour content'!$A$7:$D$255,'Project labour content'!$D$1,FALSE))*LabEsc27*1</f>
        <v>1.0042663927556124</v>
      </c>
      <c r="BZ371" s="249">
        <f>1+IF(ISNA(VLOOKUP($A371,'Project labour content'!$A$7:$D$255,'Project labour content'!$D$1,FALSE)),VLOOKUP($D371,'Project labour content'!$F$6:$G$15,'Project labour content'!$G$1,FALSE),VLOOKUP($A371,'Project labour content'!$A$7:$D$255,'Project labour content'!$D$1,FALSE))*LabEsc28*1</f>
        <v>1.0046921951195316</v>
      </c>
      <c r="CA371" s="249">
        <f>1+IF(ISNA(VLOOKUP($A371,'Project labour content'!$A$7:$D$255,'Project labour content'!$D$1,FALSE)),VLOOKUP($D371,'Project labour content'!$F$6:$G$15,'Project labour content'!$G$1,FALSE),VLOOKUP($A371,'Project labour content'!$A$7:$D$255,'Project labour content'!$D$1,FALSE))*LabEsc29*1</f>
        <v>1.0053755227531491</v>
      </c>
      <c r="CB371" s="250" t="str">
        <f>IF(ISNA(VLOOKUP($A371,'Project labour content'!$A$7:$D$255,'Project labour content'!$D$1,FALSE)),"Category","Project")</f>
        <v>Project</v>
      </c>
      <c r="CD371" s="247" t="str">
        <f t="shared" si="71"/>
        <v>15520</v>
      </c>
    </row>
    <row r="372" spans="1:83" x14ac:dyDescent="0.15">
      <c r="A372" s="11" t="s">
        <v>1263</v>
      </c>
      <c r="B372" s="11" t="str">
        <f>VLOOKUP($A372,'Incurred Real 2022$'!$A$25:$AC$426,'Incurred Real 2022$'!B$1,FALSE)</f>
        <v>Network Testing, Monitoring and Servicing Equipment Replacem</v>
      </c>
      <c r="C372" s="11" t="str">
        <f>VLOOKUP($A372,'Incurred Real 2022$'!$A$25:$AC$426,'Incurred Real 2022$'!C$1,FALSE)</f>
        <v>ExAnte</v>
      </c>
      <c r="D372" s="11" t="str">
        <f>VLOOKUP($A372,'Incurred Real 2022$'!$A$25:$AC$426,'Incurred Real 2022$'!D$1,FALSE)</f>
        <v>Replacement</v>
      </c>
      <c r="E372" s="11" t="str">
        <f>VLOOKUP($A372,'Incurred Real 2022$'!$A$25:$AC$426,'Incurred Real 2022$'!E$1,FALSE)</f>
        <v>Proposed</v>
      </c>
      <c r="F372" s="105" t="str">
        <f>IF(VLOOKUP($A372,'Incurred Real 2022$'!$A$25:$AC$426,'Incurred Real 2022$'!F$1,FALSE)=0,"",VLOOKUP($A372,'Incurred Real 2022$'!$A$25:$AC$426,'Incurred Real 2022$'!F$1,FALSE))</f>
        <v/>
      </c>
      <c r="G372" s="105" t="str">
        <f>IF(VLOOKUP($A372,'Incurred Real 2022$'!$A$25:$AC$426,'Incurred Real 2022$'!G$1,FALSE)=0,"",VLOOKUP($A372,'Incurred Real 2022$'!$A$25:$AC$426,'Incurred Real 2022$'!G$1,FALSE))</f>
        <v/>
      </c>
      <c r="H372" s="105" t="str">
        <f>IF(VLOOKUP($A372,'Incurred Real 2022$'!$A$25:$AC$426,'Incurred Real 2022$'!H$1,FALSE)=0,"",VLOOKUP($A372,'Incurred Real 2022$'!$A$25:$AC$426,'Incurred Real 2022$'!H$1,FALSE))</f>
        <v/>
      </c>
      <c r="I372" s="105" t="str">
        <f>IF(VLOOKUP($A372,'Incurred Real 2022$'!$A$25:$AC$426,'Incurred Real 2022$'!I$1,FALSE)=0,"",VLOOKUP($A372,'Incurred Real 2022$'!$A$25:$AC$426,'Incurred Real 2022$'!I$1,FALSE))</f>
        <v/>
      </c>
      <c r="J372" s="105" t="str">
        <f>IF(VLOOKUP($A372,'Incurred Real 2022$'!$A$25:$AC$426,'Incurred Real 2022$'!J$1,FALSE)=0,"",VLOOKUP($A372,'Incurred Real 2022$'!$A$25:$AC$426,'Incurred Real 2022$'!J$1,FALSE))</f>
        <v/>
      </c>
      <c r="K372" s="105" t="str">
        <f>IF(VLOOKUP($A372,'Incurred Real 2022$'!$A$25:$AC$426,'Incurred Real 2022$'!K$1,FALSE)=0,"",VLOOKUP($A372,'Incurred Real 2022$'!$A$25:$AC$426,'Incurred Real 2022$'!K$1,FALSE))</f>
        <v/>
      </c>
      <c r="L372" s="105" t="str">
        <f>IF(VLOOKUP($A372,'Incurred Real 2022$'!$A$25:$AC$426,'Incurred Real 2022$'!L$1,FALSE)=0,"",VLOOKUP($A372,'Incurred Real 2022$'!$A$25:$AC$426,'Incurred Real 2022$'!L$1,FALSE))</f>
        <v/>
      </c>
      <c r="M372" s="105" t="str">
        <f>IF(VLOOKUP($A372,'Incurred Real 2022$'!$A$25:$AC$426,'Incurred Real 2022$'!M$1,FALSE)=0,"",VLOOKUP($A372,'Incurred Real 2022$'!$A$25:$AC$426,'Incurred Real 2022$'!M$1,FALSE))</f>
        <v/>
      </c>
      <c r="N372" s="105" t="str">
        <f>IF(VLOOKUP($A372,'Incurred Real 2022$'!$A$25:$AC$426,'Incurred Real 2022$'!N$1,FALSE)=0,"",VLOOKUP($A372,'Incurred Real 2022$'!$A$25:$AC$426,'Incurred Real 2022$'!N$1,FALSE))</f>
        <v/>
      </c>
      <c r="O372" s="105" t="str">
        <f>IF(VLOOKUP($A372,'Incurred Real 2022$'!$A$25:$AC$426,'Incurred Real 2022$'!O$1,FALSE)=0,"",VLOOKUP($A372,'Incurred Real 2022$'!$A$25:$AC$426,'Incurred Real 2022$'!O$1,FALSE))</f>
        <v/>
      </c>
      <c r="P372" s="105" t="str">
        <f>IF(VLOOKUP($A372,'Incurred Real 2022$'!$A$25:$AC$426,'Incurred Real 2022$'!P$1,FALSE)=0,"",VLOOKUP($A372,'Incurred Real 2022$'!$A$25:$AC$426,'Incurred Real 2022$'!P$1,FALSE))</f>
        <v/>
      </c>
      <c r="Q372" s="105" t="str">
        <f>IF(VLOOKUP($A372,'Incurred Real 2022$'!$A$25:$AC$426,'Incurred Real 2022$'!Q$1,FALSE)=0,"",VLOOKUP($A372,'Incurred Real 2022$'!$A$25:$AC$426,'Incurred Real 2022$'!Q$1,FALSE))</f>
        <v/>
      </c>
      <c r="R372" s="105" t="str">
        <f>IF(VLOOKUP($A372,'Incurred Real 2022$'!$A$25:$AC$426,'Incurred Real 2022$'!R$1,FALSE)=0,"",VLOOKUP($A372,'Incurred Real 2022$'!$A$25:$AC$426,'Incurred Real 2022$'!R$1,FALSE))</f>
        <v/>
      </c>
      <c r="S372" s="105" t="str">
        <f>IF(VLOOKUP($A372,'Incurred Real 2022$'!$A$25:$AC$426,'Incurred Real 2022$'!S$1,FALSE)=0,"",VLOOKUP($A372,'Incurred Real 2022$'!$A$25:$AC$426,'Incurred Real 2022$'!S$1,FALSE))</f>
        <v/>
      </c>
      <c r="T372" s="105" t="str">
        <f>IF(VLOOKUP($A372,'Incurred Real 2022$'!$A$25:$AC$426,'Incurred Real 2022$'!T$1,FALSE)=0,"",VLOOKUP($A372,'Incurred Real 2022$'!$A$25:$AC$426,'Incurred Real 2022$'!T$1,FALSE))</f>
        <v/>
      </c>
      <c r="U372" s="105" t="str">
        <f>IF(VLOOKUP($A372,'Incurred Real 2022$'!$A$25:$AC$426,'Incurred Real 2022$'!U$1,FALSE)=0,"",VLOOKUP($A372,'Incurred Real 2022$'!$A$25:$AC$426,'Incurred Real 2022$'!U$1,FALSE))</f>
        <v/>
      </c>
      <c r="V372" s="13" t="str">
        <f>IF(ISTEXT(VLOOKUP($A372,'Incurred Real 2022$'!$A$25:$AC$426,'Incurred Real 2022$'!V$1,FALSE)),"",(VLOOKUP($A372,'Incurred Real 2022$'!$A$25:$AC$426,'Incurred Real 2022$'!V$1,FALSE))*BT372*Incurred_Nominal!V$15)</f>
        <v/>
      </c>
      <c r="W372" s="13" t="str">
        <f>IF(ISTEXT(VLOOKUP($A372,'Incurred Real 2022$'!$A$25:$AC$426,'Incurred Real 2022$'!W$1,FALSE)),"",(VLOOKUP($A372,'Incurred Real 2022$'!$A$25:$AC$426,'Incurred Real 2022$'!W$1,FALSE))*BU372*Incurred_Nominal!W$15)</f>
        <v/>
      </c>
      <c r="X372" s="13">
        <f>IF(ISTEXT(VLOOKUP($A372,'Incurred Real 2022$'!$A$25:$AC$426,'Incurred Real 2022$'!X$1,FALSE)),"",(VLOOKUP($A372,'Incurred Real 2022$'!$A$25:$AC$426,'Incurred Real 2022$'!X$1,FALSE))*BV372*Incurred_Nominal!X$15)</f>
        <v>129982.00596677883</v>
      </c>
      <c r="Y372" s="13">
        <f>IF(ISTEXT(VLOOKUP($A372,'Incurred Real 2022$'!$A$25:$AC$426,'Incurred Real 2022$'!Y$1,FALSE)),"",(VLOOKUP($A372,'Incurred Real 2022$'!$A$25:$AC$426,'Incurred Real 2022$'!Y$1,FALSE))*BW372*Incurred_Nominal!Y$15)</f>
        <v>133695.76415643262</v>
      </c>
      <c r="Z372" s="13">
        <f>IF(ISTEXT(VLOOKUP($A372,'Incurred Real 2022$'!$A$25:$AC$426,'Incurred Real 2022$'!Z$1,FALSE)),"",(VLOOKUP($A372,'Incurred Real 2022$'!$A$25:$AC$426,'Incurred Real 2022$'!Z$1,FALSE))*BX372*Incurred_Nominal!Z$15)</f>
        <v>136996.26480016613</v>
      </c>
      <c r="AA372" s="13">
        <f>IF(ISTEXT(VLOOKUP($A372,'Incurred Real 2022$'!$A$25:$AC$426,'Incurred Real 2022$'!AA$1,FALSE)),"",(VLOOKUP($A372,'Incurred Real 2022$'!$A$25:$AC$426,'Incurred Real 2022$'!AA$1,FALSE))*BY372*Incurred_Nominal!AA$15)</f>
        <v>140342.40075254542</v>
      </c>
      <c r="AB372" s="13">
        <f>IF(ISTEXT(VLOOKUP($A372,'Incurred Real 2022$'!$A$25:$AC$426,'Incurred Real 2022$'!AB$1,FALSE)),"",(VLOOKUP($A372,'Incurred Real 2022$'!$A$25:$AC$426,'Incurred Real 2022$'!AB$1,FALSE))*BZ372*Incurred_Nominal!AB$15)</f>
        <v>144306.30191014247</v>
      </c>
      <c r="AC372" s="13" t="str">
        <f>IF(ISTEXT(VLOOKUP($A372,'Incurred Real 2022$'!$A$25:$AC$426,'Incurred Real 2022$'!AC$1,FALSE)),"",(VLOOKUP($A372,'Incurred Real 2022$'!$A$25:$AC$426,'Incurred Real 2022$'!AC$1,FALSE))*CA372*Incurred_Nominal!AC$15)</f>
        <v/>
      </c>
      <c r="AD372" s="232">
        <f t="shared" si="66"/>
        <v>685322.73758606543</v>
      </c>
      <c r="AE372" s="232">
        <f t="shared" si="67"/>
        <v>685322.73758606543</v>
      </c>
      <c r="AF372" s="239">
        <f t="shared" si="68"/>
        <v>718139.37626837241</v>
      </c>
      <c r="AG372" s="237">
        <f t="shared" si="65"/>
        <v>718139.37626837241</v>
      </c>
      <c r="AH372" s="240">
        <f t="shared" si="72"/>
        <v>1</v>
      </c>
      <c r="AI372" s="234">
        <f>VLOOKUP($A372,Incurred_Real!$A$25:$AP$479,Incurred_Real!AI$1,FALSE)</f>
        <v>2028</v>
      </c>
      <c r="AJ372" s="235" t="str">
        <f>VLOOKUP($A372,Incurred_Real!$A$25:$AP$479,Incurred_Real!AJ$1,FALSE)</f>
        <v/>
      </c>
      <c r="AK372" s="236">
        <f>VLOOKUP($A372,Incurred_Real!$A$25:$AP$479,Incurred_Real!AK$1,FALSE)</f>
        <v>2028</v>
      </c>
      <c r="AL372" s="235" t="str">
        <f>VLOOKUP($A372,Incurred_Real!$A$25:$AP$479,Incurred_Real!AL$1,FALSE)</f>
        <v/>
      </c>
      <c r="AM372" s="237">
        <f>IF(AL372="Commissioned Extra","",(IF((AD372)=0,0,SUMPRODUCT($F$17:$U$17,F372:U372))+VLOOKUP($A372,Incurred_Real!$A$25:$BS$376,Incurred_Real!$AO$1,FALSE)))</f>
        <v>645444.54587028432</v>
      </c>
      <c r="AN372" s="232" cm="1">
        <f t="array" ref="AN372">IF(ROUND(AE372,0)=0,0,LOOKUP(2,1/(F372:AC372&lt;&gt;""),F372:AC372))</f>
        <v>144306.30191014247</v>
      </c>
      <c r="AO372" s="232">
        <f t="shared" si="69"/>
        <v>685322.73758606543</v>
      </c>
      <c r="AP372" s="78"/>
      <c r="AQ372" s="20"/>
      <c r="AR372" s="245">
        <f>VLOOKUP($A372,Incurred_Real!$A$25:$CD$376,Incurred_Real!AR$1,FALSE)</f>
        <v>1</v>
      </c>
      <c r="AS372" s="246">
        <f>VLOOKUP($A372,Incurred_Real!$A$25:$CD$376,Incurred_Real!AS$1,FALSE)</f>
        <v>0</v>
      </c>
      <c r="AT372" s="246">
        <f>VLOOKUP($A372,Incurred_Real!$A$25:$CD$376,Incurred_Real!AT$1,FALSE)</f>
        <v>0</v>
      </c>
      <c r="AU372" s="246">
        <f>VLOOKUP($A372,Incurred_Real!$A$25:$CD$376,Incurred_Real!AU$1,FALSE)</f>
        <v>0</v>
      </c>
      <c r="AV372" s="246">
        <f>VLOOKUP($A372,Incurred_Real!$A$25:$CD$376,Incurred_Real!AV$1,FALSE)</f>
        <v>0</v>
      </c>
      <c r="AW372" s="246">
        <f>VLOOKUP($A372,Incurred_Real!$A$25:$CD$376,Incurred_Real!AW$1,FALSE)</f>
        <v>0</v>
      </c>
      <c r="AX372" s="246">
        <f>VLOOKUP($A372,Incurred_Real!$A$25:$CD$376,Incurred_Real!AX$1,FALSE)</f>
        <v>0</v>
      </c>
      <c r="AY372" s="246">
        <f>VLOOKUP($A372,Incurred_Real!$A$25:$CD$376,Incurred_Real!AY$1,FALSE)</f>
        <v>0</v>
      </c>
      <c r="AZ372" s="246">
        <f>VLOOKUP($A372,Incurred_Real!$A$25:$CD$376,Incurred_Real!AZ$1,FALSE)</f>
        <v>0</v>
      </c>
      <c r="BA372" s="246">
        <f>VLOOKUP($A372,Incurred_Real!$A$25:$CD$376,Incurred_Real!BA$1,FALSE)</f>
        <v>0</v>
      </c>
      <c r="BB372" s="246">
        <f>VLOOKUP($A372,Incurred_Real!$A$25:$CD$376,Incurred_Real!BB$1,FALSE)</f>
        <v>1</v>
      </c>
      <c r="BC372" s="246">
        <f>VLOOKUP($A372,Incurred_Real!$A$25:$CD$376,Incurred_Real!BC$1,FALSE)</f>
        <v>0</v>
      </c>
      <c r="BD372" s="246">
        <f>VLOOKUP($A372,Incurred_Real!$A$25:$CD$376,Incurred_Real!BD$1,FALSE)</f>
        <v>0</v>
      </c>
      <c r="BE372" s="246">
        <f>VLOOKUP($A372,Incurred_Real!$A$25:$CD$376,Incurred_Real!BE$1,FALSE)</f>
        <v>0</v>
      </c>
      <c r="BF372" s="246">
        <f>VLOOKUP($A372,Incurred_Real!$A$25:$CD$376,Incurred_Real!BF$1,FALSE)</f>
        <v>0</v>
      </c>
      <c r="BG372" s="246">
        <f>VLOOKUP($A372,Incurred_Real!$A$25:$CD$376,Incurred_Real!BG$1,FALSE)</f>
        <v>0</v>
      </c>
      <c r="BH372" s="246">
        <f>VLOOKUP($A372,Incurred_Real!$A$25:$CD$376,Incurred_Real!BH$1,FALSE)</f>
        <v>0</v>
      </c>
      <c r="BI372" s="246">
        <f>VLOOKUP($A372,Incurred_Real!$A$25:$CD$376,Incurred_Real!BI$1,FALSE)</f>
        <v>0</v>
      </c>
      <c r="BJ372" s="246">
        <f>VLOOKUP($A372,Incurred_Real!$A$25:$CD$376,Incurred_Real!BJ$1,FALSE)</f>
        <v>0</v>
      </c>
      <c r="BK372" s="246">
        <f>VLOOKUP($A372,Incurred_Real!$A$25:$CD$376,Incurred_Real!BK$1,FALSE)</f>
        <v>0</v>
      </c>
      <c r="BL372" s="246">
        <f>VLOOKUP($A372,Incurred_Real!$A$25:$CD$376,Incurred_Real!BL$1,FALSE)</f>
        <v>0</v>
      </c>
      <c r="BM372" s="246">
        <f>VLOOKUP($A372,Incurred_Real!$A$25:$CD$376,Incurred_Real!BM$1,FALSE)</f>
        <v>0</v>
      </c>
      <c r="BN372" s="246">
        <f>VLOOKUP($A372,Incurred_Real!$A$25:$CD$376,Incurred_Real!BN$1,FALSE)</f>
        <v>0</v>
      </c>
      <c r="BO372" s="246">
        <f>VLOOKUP($A372,Incurred_Real!$A$25:$CD$376,Incurred_Real!BO$1,FALSE)</f>
        <v>0</v>
      </c>
      <c r="BP372" s="246">
        <f>VLOOKUP($A372,Incurred_Real!$A$25:$CD$376,Incurred_Real!BP$1,FALSE)</f>
        <v>0</v>
      </c>
      <c r="BQ372" s="246">
        <f>VLOOKUP($A372,Incurred_Real!$A$25:$CD$376,Incurred_Real!BQ$1,FALSE)</f>
        <v>0</v>
      </c>
      <c r="BR372" s="246">
        <f>VLOOKUP($A372,Incurred_Real!$A$25:$CD$376,Incurred_Real!BR$1,FALSE)</f>
        <v>0</v>
      </c>
      <c r="BS372" s="254">
        <f t="shared" si="73"/>
        <v>1</v>
      </c>
      <c r="BT372" s="249">
        <f>1+IF(ISNA(VLOOKUP($A372,'Project labour content'!$A$7:$D$255,'Project labour content'!$D$1,FALSE)),VLOOKUP($D372,'Project labour content'!$F$6:$G$15,'Project labour content'!$G$1,FALSE),VLOOKUP($A372,'Project labour content'!$A$7:$D$255,'Project labour content'!$D$1,FALSE))*LabEsc22*1</f>
        <v>1.0004863477433676</v>
      </c>
      <c r="BU372" s="249">
        <f>1+IF(ISNA(VLOOKUP($A372,'Project labour content'!$A$7:$D$255,'Project labour content'!$D$1,FALSE)),VLOOKUP($D372,'Project labour content'!$F$6:$G$15,'Project labour content'!$G$1,FALSE),VLOOKUP($A372,'Project labour content'!$A$7:$D$255,'Project labour content'!$D$1,FALSE))*LabEsc23*1</f>
        <v>1.0009750299559035</v>
      </c>
      <c r="BV372" s="249">
        <f>1+IF(ISNA(VLOOKUP($A372,'Project labour content'!$A$7:$D$255,'Project labour content'!$D$1,FALSE)),VLOOKUP($D372,'Project labour content'!$F$6:$G$15,'Project labour content'!$G$1,FALSE),VLOOKUP($A372,'Project labour content'!$A$7:$D$255,'Project labour content'!$D$1,FALSE))*LabEsc24*1</f>
        <v>1.0014353686001123</v>
      </c>
      <c r="BW372" s="249">
        <f>1+IF(ISNA(VLOOKUP($A372,'Project labour content'!$A$7:$D$255,'Project labour content'!$D$1,FALSE)),VLOOKUP($D372,'Project labour content'!$F$6:$G$15,'Project labour content'!$G$1,FALSE),VLOOKUP($A372,'Project labour content'!$A$7:$D$255,'Project labour content'!$D$1,FALSE))*LabEsc25*1</f>
        <v>1.0020519154909227</v>
      </c>
      <c r="BX372" s="249">
        <f>1+IF(ISNA(VLOOKUP($A372,'Project labour content'!$A$7:$D$255,'Project labour content'!$D$1,FALSE)),VLOOKUP($D372,'Project labour content'!$F$6:$G$15,'Project labour content'!$G$1,FALSE),VLOOKUP($A372,'Project labour content'!$A$7:$D$255,'Project labour content'!$D$1,FALSE))*LabEsc26*1</f>
        <v>1.0027238488440908</v>
      </c>
      <c r="BY372" s="249">
        <f>1+IF(ISNA(VLOOKUP($A372,'Project labour content'!$A$7:$D$255,'Project labour content'!$D$1,FALSE)),VLOOKUP($D372,'Project labour content'!$F$6:$G$15,'Project labour content'!$G$1,FALSE),VLOOKUP($A372,'Project labour content'!$A$7:$D$255,'Project labour content'!$D$1,FALSE))*LabEsc27*1</f>
        <v>1.0031400340256069</v>
      </c>
      <c r="BZ372" s="249">
        <f>1+IF(ISNA(VLOOKUP($A372,'Project labour content'!$A$7:$D$255,'Project labour content'!$D$1,FALSE)),VLOOKUP($D372,'Project labour content'!$F$6:$G$15,'Project labour content'!$G$1,FALSE),VLOOKUP($A372,'Project labour content'!$A$7:$D$255,'Project labour content'!$D$1,FALSE))*LabEsc28*1</f>
        <v>1.0034534214672886</v>
      </c>
      <c r="CA372" s="249">
        <f>1+IF(ISNA(VLOOKUP($A372,'Project labour content'!$A$7:$D$255,'Project labour content'!$D$1,FALSE)),VLOOKUP($D372,'Project labour content'!$F$6:$G$15,'Project labour content'!$G$1,FALSE),VLOOKUP($A372,'Project labour content'!$A$7:$D$255,'Project labour content'!$D$1,FALSE))*LabEsc29*1</f>
        <v>1.0039563456336993</v>
      </c>
      <c r="CB372" s="250" t="str">
        <f>IF(ISNA(VLOOKUP($A372,'Project labour content'!$A$7:$D$255,'Project labour content'!$D$1,FALSE)),"Category","Project")</f>
        <v>Project</v>
      </c>
      <c r="CD372" s="247" t="str">
        <f t="shared" si="71"/>
        <v>15556</v>
      </c>
    </row>
    <row r="373" spans="1:83" x14ac:dyDescent="0.15">
      <c r="A373" s="11" t="s">
        <v>1324</v>
      </c>
      <c r="B373" s="11" t="str">
        <f>VLOOKUP($A373,'Incurred Real 2022$'!$A$25:$AC$426,'Incurred Real 2022$'!B$1,FALSE)</f>
        <v>Northfield Transformer 7 &amp; 8 Interface Connection Requiremen</v>
      </c>
      <c r="C373" s="11" t="str">
        <f>VLOOKUP($A373,'Incurred Real 2022$'!$A$25:$AC$426,'Incurred Real 2022$'!C$1,FALSE)</f>
        <v>ExAnte</v>
      </c>
      <c r="D373" s="11" t="str">
        <f>VLOOKUP($A373,'Incurred Real 2022$'!$A$25:$AC$426,'Incurred Real 2022$'!D$1,FALSE)</f>
        <v>Replacement</v>
      </c>
      <c r="E373" s="11" t="str">
        <f>VLOOKUP($A373,'Incurred Real 2022$'!$A$25:$AC$426,'Incurred Real 2022$'!E$1,FALSE)</f>
        <v>Proposed</v>
      </c>
      <c r="F373" s="105" t="str">
        <f>IF(VLOOKUP($A373,'Incurred Real 2022$'!$A$25:$AC$426,'Incurred Real 2022$'!F$1,FALSE)=0,"",VLOOKUP($A373,'Incurred Real 2022$'!$A$25:$AC$426,'Incurred Real 2022$'!F$1,FALSE))</f>
        <v/>
      </c>
      <c r="G373" s="105" t="str">
        <f>IF(VLOOKUP($A373,'Incurred Real 2022$'!$A$25:$AC$426,'Incurred Real 2022$'!G$1,FALSE)=0,"",VLOOKUP($A373,'Incurred Real 2022$'!$A$25:$AC$426,'Incurred Real 2022$'!G$1,FALSE))</f>
        <v/>
      </c>
      <c r="H373" s="105" t="str">
        <f>IF(VLOOKUP($A373,'Incurred Real 2022$'!$A$25:$AC$426,'Incurred Real 2022$'!H$1,FALSE)=0,"",VLOOKUP($A373,'Incurred Real 2022$'!$A$25:$AC$426,'Incurred Real 2022$'!H$1,FALSE))</f>
        <v/>
      </c>
      <c r="I373" s="105" t="str">
        <f>IF(VLOOKUP($A373,'Incurred Real 2022$'!$A$25:$AC$426,'Incurred Real 2022$'!I$1,FALSE)=0,"",VLOOKUP($A373,'Incurred Real 2022$'!$A$25:$AC$426,'Incurred Real 2022$'!I$1,FALSE))</f>
        <v/>
      </c>
      <c r="J373" s="105" t="str">
        <f>IF(VLOOKUP($A373,'Incurred Real 2022$'!$A$25:$AC$426,'Incurred Real 2022$'!J$1,FALSE)=0,"",VLOOKUP($A373,'Incurred Real 2022$'!$A$25:$AC$426,'Incurred Real 2022$'!J$1,FALSE))</f>
        <v/>
      </c>
      <c r="K373" s="105" t="str">
        <f>IF(VLOOKUP($A373,'Incurred Real 2022$'!$A$25:$AC$426,'Incurred Real 2022$'!K$1,FALSE)=0,"",VLOOKUP($A373,'Incurred Real 2022$'!$A$25:$AC$426,'Incurred Real 2022$'!K$1,FALSE))</f>
        <v/>
      </c>
      <c r="L373" s="105" t="str">
        <f>IF(VLOOKUP($A373,'Incurred Real 2022$'!$A$25:$AC$426,'Incurred Real 2022$'!L$1,FALSE)=0,"",VLOOKUP($A373,'Incurred Real 2022$'!$A$25:$AC$426,'Incurred Real 2022$'!L$1,FALSE))</f>
        <v/>
      </c>
      <c r="M373" s="105" t="str">
        <f>IF(VLOOKUP($A373,'Incurred Real 2022$'!$A$25:$AC$426,'Incurred Real 2022$'!M$1,FALSE)=0,"",VLOOKUP($A373,'Incurred Real 2022$'!$A$25:$AC$426,'Incurred Real 2022$'!M$1,FALSE))</f>
        <v/>
      </c>
      <c r="N373" s="105" t="str">
        <f>IF(VLOOKUP($A373,'Incurred Real 2022$'!$A$25:$AC$426,'Incurred Real 2022$'!N$1,FALSE)=0,"",VLOOKUP($A373,'Incurred Real 2022$'!$A$25:$AC$426,'Incurred Real 2022$'!N$1,FALSE))</f>
        <v/>
      </c>
      <c r="O373" s="105" t="str">
        <f>IF(VLOOKUP($A373,'Incurred Real 2022$'!$A$25:$AC$426,'Incurred Real 2022$'!O$1,FALSE)=0,"",VLOOKUP($A373,'Incurred Real 2022$'!$A$25:$AC$426,'Incurred Real 2022$'!O$1,FALSE))</f>
        <v/>
      </c>
      <c r="P373" s="105" t="str">
        <f>IF(VLOOKUP($A373,'Incurred Real 2022$'!$A$25:$AC$426,'Incurred Real 2022$'!P$1,FALSE)=0,"",VLOOKUP($A373,'Incurred Real 2022$'!$A$25:$AC$426,'Incurred Real 2022$'!P$1,FALSE))</f>
        <v/>
      </c>
      <c r="Q373" s="105" t="str">
        <f>IF(VLOOKUP($A373,'Incurred Real 2022$'!$A$25:$AC$426,'Incurred Real 2022$'!Q$1,FALSE)=0,"",VLOOKUP($A373,'Incurred Real 2022$'!$A$25:$AC$426,'Incurred Real 2022$'!Q$1,FALSE))</f>
        <v/>
      </c>
      <c r="R373" s="105" t="str">
        <f>IF(VLOOKUP($A373,'Incurred Real 2022$'!$A$25:$AC$426,'Incurred Real 2022$'!R$1,FALSE)=0,"",VLOOKUP($A373,'Incurred Real 2022$'!$A$25:$AC$426,'Incurred Real 2022$'!R$1,FALSE))</f>
        <v/>
      </c>
      <c r="S373" s="105" t="str">
        <f>IF(VLOOKUP($A373,'Incurred Real 2022$'!$A$25:$AC$426,'Incurred Real 2022$'!S$1,FALSE)=0,"",VLOOKUP($A373,'Incurred Real 2022$'!$A$25:$AC$426,'Incurred Real 2022$'!S$1,FALSE))</f>
        <v/>
      </c>
      <c r="T373" s="105" t="str">
        <f>IF(VLOOKUP($A373,'Incurred Real 2022$'!$A$25:$AC$426,'Incurred Real 2022$'!T$1,FALSE)=0,"",VLOOKUP($A373,'Incurred Real 2022$'!$A$25:$AC$426,'Incurred Real 2022$'!T$1,FALSE))</f>
        <v/>
      </c>
      <c r="U373" s="105" t="str">
        <f>IF(VLOOKUP($A373,'Incurred Real 2022$'!$A$25:$AC$426,'Incurred Real 2022$'!U$1,FALSE)=0,"",VLOOKUP($A373,'Incurred Real 2022$'!$A$25:$AC$426,'Incurred Real 2022$'!U$1,FALSE))</f>
        <v/>
      </c>
      <c r="V373" s="13" t="str">
        <f>IF(ISTEXT(VLOOKUP($A373,'Incurred Real 2022$'!$A$25:$AC$426,'Incurred Real 2022$'!V$1,FALSE)),"",(VLOOKUP($A373,'Incurred Real 2022$'!$A$25:$AC$426,'Incurred Real 2022$'!V$1,FALSE))*BT373*Incurred_Nominal!V$15)</f>
        <v/>
      </c>
      <c r="W373" s="13" t="str">
        <f>IF(ISTEXT(VLOOKUP($A373,'Incurred Real 2022$'!$A$25:$AC$426,'Incurred Real 2022$'!W$1,FALSE)),"",(VLOOKUP($A373,'Incurred Real 2022$'!$A$25:$AC$426,'Incurred Real 2022$'!W$1,FALSE))*BU373*Incurred_Nominal!W$15)</f>
        <v/>
      </c>
      <c r="X373" s="13">
        <f>IF(ISTEXT(VLOOKUP($A373,'Incurred Real 2022$'!$A$25:$AC$426,'Incurred Real 2022$'!X$1,FALSE)),"",(VLOOKUP($A373,'Incurred Real 2022$'!$A$25:$AC$426,'Incurred Real 2022$'!X$1,FALSE))*BV373*Incurred_Nominal!X$15)</f>
        <v>431437.9043294146</v>
      </c>
      <c r="Y373" s="13">
        <f>IF(ISTEXT(VLOOKUP($A373,'Incurred Real 2022$'!$A$25:$AC$426,'Incurred Real 2022$'!Y$1,FALSE)),"",(VLOOKUP($A373,'Incurred Real 2022$'!$A$25:$AC$426,'Incurred Real 2022$'!Y$1,FALSE))*BW373*Incurred_Nominal!Y$15)</f>
        <v>442292.16223571834</v>
      </c>
      <c r="Z373" s="13">
        <f>IF(ISTEXT(VLOOKUP($A373,'Incurred Real 2022$'!$A$25:$AC$426,'Incurred Real 2022$'!Z$1,FALSE)),"",(VLOOKUP($A373,'Incurred Real 2022$'!$A$25:$AC$426,'Incurred Real 2022$'!Z$1,FALSE))*BX373*Incurred_Nominal!Z$15)</f>
        <v>906929.77558520786</v>
      </c>
      <c r="AA373" s="13">
        <f>IF(ISTEXT(VLOOKUP($A373,'Incurred Real 2022$'!$A$25:$AC$426,'Incurred Real 2022$'!AA$1,FALSE)),"",(VLOOKUP($A373,'Incurred Real 2022$'!$A$25:$AC$426,'Incurred Real 2022$'!AA$1,FALSE))*BY373*Incurred_Nominal!AA$15)</f>
        <v>929403.54980945389</v>
      </c>
      <c r="AB373" s="13">
        <f>IF(ISTEXT(VLOOKUP($A373,'Incurred Real 2022$'!$A$25:$AC$426,'Incurred Real 2022$'!AB$1,FALSE)),"",(VLOOKUP($A373,'Incurred Real 2022$'!$A$25:$AC$426,'Incurred Real 2022$'!AB$1,FALSE))*BZ373*Incurred_Nominal!AB$15)</f>
        <v>1904509.474602876</v>
      </c>
      <c r="AC373" s="13" t="str">
        <f>IF(ISTEXT(VLOOKUP($A373,'Incurred Real 2022$'!$A$25:$AC$426,'Incurred Real 2022$'!AC$1,FALSE)),"",(VLOOKUP($A373,'Incurred Real 2022$'!$A$25:$AC$426,'Incurred Real 2022$'!AC$1,FALSE))*CA373*Incurred_Nominal!AC$15)</f>
        <v/>
      </c>
      <c r="AD373" s="232">
        <f t="shared" si="66"/>
        <v>4614572.866562671</v>
      </c>
      <c r="AE373" s="232">
        <f t="shared" si="67"/>
        <v>4614572.866562671</v>
      </c>
      <c r="AF373" s="239">
        <f t="shared" si="68"/>
        <v>4756482.091465177</v>
      </c>
      <c r="AG373" s="237">
        <f t="shared" si="65"/>
        <v>4756482.091465177</v>
      </c>
      <c r="AH373" s="240">
        <f t="shared" si="72"/>
        <v>1</v>
      </c>
      <c r="AI373" s="234">
        <f>VLOOKUP($A373,Incurred_Real!$A$25:$AP$479,Incurred_Real!AI$1,FALSE)</f>
        <v>2028</v>
      </c>
      <c r="AJ373" s="235" t="str">
        <f>VLOOKUP($A373,Incurred_Real!$A$25:$AP$479,Incurred_Real!AJ$1,FALSE)</f>
        <v/>
      </c>
      <c r="AK373" s="236">
        <f>VLOOKUP($A373,Incurred_Real!$A$25:$AP$479,Incurred_Real!AK$1,FALSE)</f>
        <v>2028</v>
      </c>
      <c r="AL373" s="235" t="str">
        <f>VLOOKUP($A373,Incurred_Real!$A$25:$AP$479,Incurred_Real!AL$1,FALSE)</f>
        <v/>
      </c>
      <c r="AM373" s="237">
        <f>IF(AL373="Commissioned Extra","",(IF((AD373)=0,0,SUMPRODUCT($F$17:$U$17,F373:U373))+VLOOKUP($A373,Incurred_Real!$A$25:$BS$376,Incurred_Real!$AO$1,FALSE)))</f>
        <v>4274999.4289668202</v>
      </c>
      <c r="AN373" s="232" cm="1">
        <f t="array" ref="AN373">IF(ROUND(AE373,0)=0,0,LOOKUP(2,1/(F373:AC373&lt;&gt;""),F373:AC373))</f>
        <v>1904509.474602876</v>
      </c>
      <c r="AO373" s="232">
        <f t="shared" si="69"/>
        <v>4614572.866562671</v>
      </c>
      <c r="AP373" s="78"/>
      <c r="AQ373" s="20"/>
      <c r="AR373" s="245">
        <f>VLOOKUP($A373,Incurred_Real!$A$25:$CD$376,Incurred_Real!AR$1,FALSE)</f>
        <v>0</v>
      </c>
      <c r="AS373" s="246">
        <f>VLOOKUP($A373,Incurred_Real!$A$25:$CD$376,Incurred_Real!AS$1,FALSE)</f>
        <v>0</v>
      </c>
      <c r="AT373" s="246">
        <f>VLOOKUP($A373,Incurred_Real!$A$25:$CD$376,Incurred_Real!AT$1,FALSE)</f>
        <v>0</v>
      </c>
      <c r="AU373" s="246">
        <f>VLOOKUP($A373,Incurred_Real!$A$25:$CD$376,Incurred_Real!AU$1,FALSE)</f>
        <v>0</v>
      </c>
      <c r="AV373" s="246">
        <f>VLOOKUP($A373,Incurred_Real!$A$25:$CD$376,Incurred_Real!AV$1,FALSE)</f>
        <v>0</v>
      </c>
      <c r="AW373" s="246">
        <f>VLOOKUP($A373,Incurred_Real!$A$25:$CD$376,Incurred_Real!AW$1,FALSE)</f>
        <v>0</v>
      </c>
      <c r="AX373" s="246">
        <f>VLOOKUP($A373,Incurred_Real!$A$25:$CD$376,Incurred_Real!AX$1,FALSE)</f>
        <v>0</v>
      </c>
      <c r="AY373" s="246">
        <f>VLOOKUP($A373,Incurred_Real!$A$25:$CD$376,Incurred_Real!AY$1,FALSE)</f>
        <v>0</v>
      </c>
      <c r="AZ373" s="246">
        <f>VLOOKUP($A373,Incurred_Real!$A$25:$CD$376,Incurred_Real!AZ$1,FALSE)</f>
        <v>0</v>
      </c>
      <c r="BA373" s="246">
        <f>VLOOKUP($A373,Incurred_Real!$A$25:$CD$376,Incurred_Real!BA$1,FALSE)</f>
        <v>0</v>
      </c>
      <c r="BB373" s="246">
        <f>VLOOKUP($A373,Incurred_Real!$A$25:$CD$376,Incurred_Real!BB$1,FALSE)</f>
        <v>0.98189632278062622</v>
      </c>
      <c r="BC373" s="246">
        <f>VLOOKUP($A373,Incurred_Real!$A$25:$CD$376,Incurred_Real!BC$1,FALSE)</f>
        <v>0</v>
      </c>
      <c r="BD373" s="246">
        <f>VLOOKUP($A373,Incurred_Real!$A$25:$CD$376,Incurred_Real!BD$1,FALSE)</f>
        <v>1.8103677219373886E-2</v>
      </c>
      <c r="BE373" s="246">
        <f>VLOOKUP($A373,Incurred_Real!$A$25:$CD$376,Incurred_Real!BE$1,FALSE)</f>
        <v>0</v>
      </c>
      <c r="BF373" s="246">
        <f>VLOOKUP($A373,Incurred_Real!$A$25:$CD$376,Incurred_Real!BF$1,FALSE)</f>
        <v>0</v>
      </c>
      <c r="BG373" s="246">
        <f>VLOOKUP($A373,Incurred_Real!$A$25:$CD$376,Incurred_Real!BG$1,FALSE)</f>
        <v>0</v>
      </c>
      <c r="BH373" s="246">
        <f>VLOOKUP($A373,Incurred_Real!$A$25:$CD$376,Incurred_Real!BH$1,FALSE)</f>
        <v>0</v>
      </c>
      <c r="BI373" s="246">
        <f>VLOOKUP($A373,Incurred_Real!$A$25:$CD$376,Incurred_Real!BI$1,FALSE)</f>
        <v>0</v>
      </c>
      <c r="BJ373" s="246">
        <f>VLOOKUP($A373,Incurred_Real!$A$25:$CD$376,Incurred_Real!BJ$1,FALSE)</f>
        <v>0</v>
      </c>
      <c r="BK373" s="246">
        <f>VLOOKUP($A373,Incurred_Real!$A$25:$CD$376,Incurred_Real!BK$1,FALSE)</f>
        <v>0</v>
      </c>
      <c r="BL373" s="246">
        <f>VLOOKUP($A373,Incurred_Real!$A$25:$CD$376,Incurred_Real!BL$1,FALSE)</f>
        <v>0</v>
      </c>
      <c r="BM373" s="246">
        <f>VLOOKUP($A373,Incurred_Real!$A$25:$CD$376,Incurred_Real!BM$1,FALSE)</f>
        <v>0</v>
      </c>
      <c r="BN373" s="246">
        <f>VLOOKUP($A373,Incurred_Real!$A$25:$CD$376,Incurred_Real!BN$1,FALSE)</f>
        <v>0</v>
      </c>
      <c r="BO373" s="246">
        <f>VLOOKUP($A373,Incurred_Real!$A$25:$CD$376,Incurred_Real!BO$1,FALSE)</f>
        <v>0</v>
      </c>
      <c r="BP373" s="246">
        <f>VLOOKUP($A373,Incurred_Real!$A$25:$CD$376,Incurred_Real!BP$1,FALSE)</f>
        <v>0</v>
      </c>
      <c r="BQ373" s="246">
        <f>VLOOKUP($A373,Incurred_Real!$A$25:$CD$376,Incurred_Real!BQ$1,FALSE)</f>
        <v>0</v>
      </c>
      <c r="BR373" s="246">
        <f>VLOOKUP($A373,Incurred_Real!$A$25:$CD$376,Incurred_Real!BR$1,FALSE)</f>
        <v>0</v>
      </c>
      <c r="BS373" s="254">
        <f t="shared" si="73"/>
        <v>1</v>
      </c>
      <c r="BT373" s="249">
        <f>1+IF(ISNA(VLOOKUP($A373,'Project labour content'!$A$7:$D$255,'Project labour content'!$D$1,FALSE)),VLOOKUP($D373,'Project labour content'!$F$6:$G$15,'Project labour content'!$G$1,FALSE),VLOOKUP($A373,'Project labour content'!$A$7:$D$255,'Project labour content'!$D$1,FALSE))*LabEsc22*1</f>
        <v>1.0008946620064583</v>
      </c>
      <c r="BU373" s="249">
        <f>1+IF(ISNA(VLOOKUP($A373,'Project labour content'!$A$7:$D$255,'Project labour content'!$D$1,FALSE)),VLOOKUP($D373,'Project labour content'!$F$6:$G$15,'Project labour content'!$G$1,FALSE),VLOOKUP($A373,'Project labour content'!$A$7:$D$255,'Project labour content'!$D$1,FALSE))*LabEsc23*1</f>
        <v>1.0017936183905476</v>
      </c>
      <c r="BV373" s="249">
        <f>1+IF(ISNA(VLOOKUP($A373,'Project labour content'!$A$7:$D$255,'Project labour content'!$D$1,FALSE)),VLOOKUP($D373,'Project labour content'!$F$6:$G$15,'Project labour content'!$G$1,FALSE),VLOOKUP($A373,'Project labour content'!$A$7:$D$255,'Project labour content'!$D$1,FALSE))*LabEsc24*1</f>
        <v>1.0026404353043599</v>
      </c>
      <c r="BW373" s="249">
        <f>1+IF(ISNA(VLOOKUP($A373,'Project labour content'!$A$7:$D$255,'Project labour content'!$D$1,FALSE)),VLOOKUP($D373,'Project labour content'!$F$6:$G$15,'Project labour content'!$G$1,FALSE),VLOOKUP($A373,'Project labour content'!$A$7:$D$255,'Project labour content'!$D$1,FALSE))*LabEsc25*1</f>
        <v>1.0037746054242589</v>
      </c>
      <c r="BX373" s="249">
        <f>1+IF(ISNA(VLOOKUP($A373,'Project labour content'!$A$7:$D$255,'Project labour content'!$D$1,FALSE)),VLOOKUP($D373,'Project labour content'!$F$6:$G$15,'Project labour content'!$G$1,FALSE),VLOOKUP($A373,'Project labour content'!$A$7:$D$255,'Project labour content'!$D$1,FALSE))*LabEsc26*1</f>
        <v>1.0050106618265955</v>
      </c>
      <c r="BY373" s="249">
        <f>1+IF(ISNA(VLOOKUP($A373,'Project labour content'!$A$7:$D$255,'Project labour content'!$D$1,FALSE)),VLOOKUP($D373,'Project labour content'!$F$6:$G$15,'Project labour content'!$G$1,FALSE),VLOOKUP($A373,'Project labour content'!$A$7:$D$255,'Project labour content'!$D$1,FALSE))*LabEsc27*1</f>
        <v>1.0057762561459505</v>
      </c>
      <c r="BZ373" s="249">
        <f>1+IF(ISNA(VLOOKUP($A373,'Project labour content'!$A$7:$D$255,'Project labour content'!$D$1,FALSE)),VLOOKUP($D373,'Project labour content'!$F$6:$G$15,'Project labour content'!$G$1,FALSE),VLOOKUP($A373,'Project labour content'!$A$7:$D$255,'Project labour content'!$D$1,FALSE))*LabEsc28*1</f>
        <v>1.0063527486684249</v>
      </c>
      <c r="CA373" s="249">
        <f>1+IF(ISNA(VLOOKUP($A373,'Project labour content'!$A$7:$D$255,'Project labour content'!$D$1,FALSE)),VLOOKUP($D373,'Project labour content'!$F$6:$G$15,'Project labour content'!$G$1,FALSE),VLOOKUP($A373,'Project labour content'!$A$7:$D$255,'Project labour content'!$D$1,FALSE))*LabEsc29*1</f>
        <v>1.0072779038684916</v>
      </c>
      <c r="CB373" s="250" t="str">
        <f>IF(ISNA(VLOOKUP($A373,'Project labour content'!$A$7:$D$255,'Project labour content'!$D$1,FALSE)),"Category","Project")</f>
        <v>Project</v>
      </c>
      <c r="CD373" s="247" t="str">
        <f t="shared" si="71"/>
        <v>15568</v>
      </c>
    </row>
    <row r="374" spans="1:83" x14ac:dyDescent="0.15">
      <c r="A374" s="11" t="s">
        <v>1584</v>
      </c>
      <c r="B374" s="11" t="str">
        <f>VLOOKUP($A374,'Incurred Real 2022$'!$A$25:$AC$426,'Incurred Real 2022$'!B$1,FALSE)</f>
        <v>Building and Equipment Lease 2024-2028 (Right of Use Office Assets)</v>
      </c>
      <c r="C374" s="11" t="str">
        <f>VLOOKUP($A374,'Incurred Real 2022$'!$A$25:$AC$426,'Incurred Real 2022$'!C$1,FALSE)</f>
        <v>ExAnte</v>
      </c>
      <c r="D374" s="11" t="str">
        <f>VLOOKUP($A374,'Incurred Real 2022$'!$A$25:$AC$426,'Incurred Real 2022$'!D$1,FALSE)</f>
        <v>Facilities</v>
      </c>
      <c r="E374" s="11" t="str">
        <f>VLOOKUP($A374,'Incurred Real 2022$'!$A$25:$AC$426,'Incurred Real 2022$'!E$1,FALSE)</f>
        <v>Potential</v>
      </c>
      <c r="F374" s="105" t="str">
        <f>IF(VLOOKUP($A374,'Incurred Real 2022$'!$A$25:$AC$426,'Incurred Real 2022$'!F$1,FALSE)=0,"",VLOOKUP($A374,'Incurred Real 2022$'!$A$25:$AC$426,'Incurred Real 2022$'!F$1,FALSE))</f>
        <v/>
      </c>
      <c r="G374" s="105" t="str">
        <f>IF(VLOOKUP($A374,'Incurred Real 2022$'!$A$25:$AC$426,'Incurred Real 2022$'!G$1,FALSE)=0,"",VLOOKUP($A374,'Incurred Real 2022$'!$A$25:$AC$426,'Incurred Real 2022$'!G$1,FALSE))</f>
        <v/>
      </c>
      <c r="H374" s="105" t="str">
        <f>IF(VLOOKUP($A374,'Incurred Real 2022$'!$A$25:$AC$426,'Incurred Real 2022$'!H$1,FALSE)=0,"",VLOOKUP($A374,'Incurred Real 2022$'!$A$25:$AC$426,'Incurred Real 2022$'!H$1,FALSE))</f>
        <v/>
      </c>
      <c r="I374" s="105" t="str">
        <f>IF(VLOOKUP($A374,'Incurred Real 2022$'!$A$25:$AC$426,'Incurred Real 2022$'!I$1,FALSE)=0,"",VLOOKUP($A374,'Incurred Real 2022$'!$A$25:$AC$426,'Incurred Real 2022$'!I$1,FALSE))</f>
        <v/>
      </c>
      <c r="J374" s="105" t="str">
        <f>IF(VLOOKUP($A374,'Incurred Real 2022$'!$A$25:$AC$426,'Incurred Real 2022$'!J$1,FALSE)=0,"",VLOOKUP($A374,'Incurred Real 2022$'!$A$25:$AC$426,'Incurred Real 2022$'!J$1,FALSE))</f>
        <v/>
      </c>
      <c r="K374" s="105" t="str">
        <f>IF(VLOOKUP($A374,'Incurred Real 2022$'!$A$25:$AC$426,'Incurred Real 2022$'!K$1,FALSE)=0,"",VLOOKUP($A374,'Incurred Real 2022$'!$A$25:$AC$426,'Incurred Real 2022$'!K$1,FALSE))</f>
        <v/>
      </c>
      <c r="L374" s="105" t="str">
        <f>IF(VLOOKUP($A374,'Incurred Real 2022$'!$A$25:$AC$426,'Incurred Real 2022$'!L$1,FALSE)=0,"",VLOOKUP($A374,'Incurred Real 2022$'!$A$25:$AC$426,'Incurred Real 2022$'!L$1,FALSE))</f>
        <v/>
      </c>
      <c r="M374" s="105" t="str">
        <f>IF(VLOOKUP($A374,'Incurred Real 2022$'!$A$25:$AC$426,'Incurred Real 2022$'!M$1,FALSE)=0,"",VLOOKUP($A374,'Incurred Real 2022$'!$A$25:$AC$426,'Incurred Real 2022$'!M$1,FALSE))</f>
        <v/>
      </c>
      <c r="N374" s="105" t="str">
        <f>IF(VLOOKUP($A374,'Incurred Real 2022$'!$A$25:$AC$426,'Incurred Real 2022$'!N$1,FALSE)=0,"",VLOOKUP($A374,'Incurred Real 2022$'!$A$25:$AC$426,'Incurred Real 2022$'!N$1,FALSE))</f>
        <v/>
      </c>
      <c r="O374" s="105" t="str">
        <f>IF(VLOOKUP($A374,'Incurred Real 2022$'!$A$25:$AC$426,'Incurred Real 2022$'!O$1,FALSE)=0,"",VLOOKUP($A374,'Incurred Real 2022$'!$A$25:$AC$426,'Incurred Real 2022$'!O$1,FALSE))</f>
        <v/>
      </c>
      <c r="P374" s="105" t="str">
        <f>IF(VLOOKUP($A374,'Incurred Real 2022$'!$A$25:$AC$426,'Incurred Real 2022$'!P$1,FALSE)=0,"",VLOOKUP($A374,'Incurred Real 2022$'!$A$25:$AC$426,'Incurred Real 2022$'!P$1,FALSE))</f>
        <v/>
      </c>
      <c r="Q374" s="105" t="str">
        <f>IF(VLOOKUP($A374,'Incurred Real 2022$'!$A$25:$AC$426,'Incurred Real 2022$'!Q$1,FALSE)=0,"",VLOOKUP($A374,'Incurred Real 2022$'!$A$25:$AC$426,'Incurred Real 2022$'!Q$1,FALSE))</f>
        <v/>
      </c>
      <c r="R374" s="105" t="str">
        <f>IF(VLOOKUP($A374,'Incurred Real 2022$'!$A$25:$AC$426,'Incurred Real 2022$'!R$1,FALSE)=0,"",VLOOKUP($A374,'Incurred Real 2022$'!$A$25:$AC$426,'Incurred Real 2022$'!R$1,FALSE))</f>
        <v/>
      </c>
      <c r="S374" s="105" t="str">
        <f>IF(VLOOKUP($A374,'Incurred Real 2022$'!$A$25:$AC$426,'Incurred Real 2022$'!S$1,FALSE)=0,"",VLOOKUP($A374,'Incurred Real 2022$'!$A$25:$AC$426,'Incurred Real 2022$'!S$1,FALSE))</f>
        <v/>
      </c>
      <c r="T374" s="105" t="str">
        <f>IF(VLOOKUP($A374,'Incurred Real 2022$'!$A$25:$AC$426,'Incurred Real 2022$'!T$1,FALSE)=0,"",VLOOKUP($A374,'Incurred Real 2022$'!$A$25:$AC$426,'Incurred Real 2022$'!T$1,FALSE))</f>
        <v/>
      </c>
      <c r="U374" s="105" t="str">
        <f>IF(VLOOKUP($A374,'Incurred Real 2022$'!$A$25:$AC$426,'Incurred Real 2022$'!U$1,FALSE)=0,"",VLOOKUP($A374,'Incurred Real 2022$'!$A$25:$AC$426,'Incurred Real 2022$'!U$1,FALSE))</f>
        <v/>
      </c>
      <c r="V374" s="13" t="str">
        <f>IF(ISTEXT(VLOOKUP($A374,'Incurred Real 2022$'!$A$25:$AC$426,'Incurred Real 2022$'!V$1,FALSE)),"",(VLOOKUP($A374,'Incurred Real 2022$'!$A$25:$AC$426,'Incurred Real 2022$'!V$1,FALSE))*BT374*Incurred_Nominal!V$15)</f>
        <v/>
      </c>
      <c r="W374" s="13" t="str">
        <f>IF(ISTEXT(VLOOKUP($A374,'Incurred Real 2022$'!$A$25:$AC$426,'Incurred Real 2022$'!W$1,FALSE)),"",(VLOOKUP($A374,'Incurred Real 2022$'!$A$25:$AC$426,'Incurred Real 2022$'!W$1,FALSE))*BU374*Incurred_Nominal!W$15)</f>
        <v/>
      </c>
      <c r="X374" s="13">
        <f>IF(ISTEXT(VLOOKUP($A374,'Incurred Real 2022$'!$A$25:$AC$426,'Incurred Real 2022$'!X$1,FALSE)),"",(VLOOKUP($A374,'Incurred Real 2022$'!$A$25:$AC$426,'Incurred Real 2022$'!X$1,FALSE))*BV374*Incurred_Nominal!X$15)</f>
        <v>2458083.5444715424</v>
      </c>
      <c r="Y374" s="13" t="str">
        <f>IF(ISTEXT(VLOOKUP($A374,'Incurred Real 2022$'!$A$25:$AC$426,'Incurred Real 2022$'!Y$1,FALSE)),"",(VLOOKUP($A374,'Incurred Real 2022$'!$A$25:$AC$426,'Incurred Real 2022$'!Y$1,FALSE))*BW374*Incurred_Nominal!Y$15)</f>
        <v/>
      </c>
      <c r="Z374" s="13" t="str">
        <f>IF(ISTEXT(VLOOKUP($A374,'Incurred Real 2022$'!$A$25:$AC$426,'Incurred Real 2022$'!Z$1,FALSE)),"",(VLOOKUP($A374,'Incurred Real 2022$'!$A$25:$AC$426,'Incurred Real 2022$'!Z$1,FALSE))*BX374*Incurred_Nominal!Z$15)</f>
        <v/>
      </c>
      <c r="AA374" s="13" t="str">
        <f>IF(ISTEXT(VLOOKUP($A374,'Incurred Real 2022$'!$A$25:$AC$426,'Incurred Real 2022$'!AA$1,FALSE)),"",(VLOOKUP($A374,'Incurred Real 2022$'!$A$25:$AC$426,'Incurred Real 2022$'!AA$1,FALSE))*BY374*Incurred_Nominal!AA$15)</f>
        <v/>
      </c>
      <c r="AB374" s="13" t="str">
        <f>IF(ISTEXT(VLOOKUP($A374,'Incurred Real 2022$'!$A$25:$AC$426,'Incurred Real 2022$'!AB$1,FALSE)),"",(VLOOKUP($A374,'Incurred Real 2022$'!$A$25:$AC$426,'Incurred Real 2022$'!AB$1,FALSE))*BZ374*Incurred_Nominal!AB$15)</f>
        <v/>
      </c>
      <c r="AC374" s="13" t="str">
        <f>IF(ISTEXT(VLOOKUP($A374,'Incurred Real 2022$'!$A$25:$AC$426,'Incurred Real 2022$'!AC$1,FALSE)),"",(VLOOKUP($A374,'Incurred Real 2022$'!$A$25:$AC$426,'Incurred Real 2022$'!AC$1,FALSE))*CA374*Incurred_Nominal!AC$15)</f>
        <v/>
      </c>
      <c r="AD374" s="232">
        <f t="shared" si="66"/>
        <v>2458083.5444715424</v>
      </c>
      <c r="AE374" s="232">
        <f t="shared" si="67"/>
        <v>2458083.5444715424</v>
      </c>
      <c r="AF374" s="239" t="str">
        <f t="shared" si="68"/>
        <v/>
      </c>
      <c r="AG374" s="237" t="str">
        <f t="shared" si="65"/>
        <v/>
      </c>
      <c r="AH374" s="240" t="str">
        <f t="shared" si="72"/>
        <v/>
      </c>
      <c r="AI374" s="234">
        <f>VLOOKUP($A374,Incurred_Real!$A$25:$AP$479,Incurred_Real!AI$1,FALSE)</f>
        <v>2024</v>
      </c>
      <c r="AJ374" s="235" t="str">
        <f>VLOOKUP($A374,Incurred_Real!$A$25:$AP$479,Incurred_Real!AJ$1,FALSE)</f>
        <v/>
      </c>
      <c r="AK374" s="236">
        <f>VLOOKUP($A374,Incurred_Real!$A$25:$AP$479,Incurred_Real!AK$1,FALSE)</f>
        <v>2024</v>
      </c>
      <c r="AL374" s="235" t="str">
        <f>VLOOKUP($A374,Incurred_Real!$A$25:$AP$479,Incurred_Real!AL$1,FALSE)</f>
        <v>Commissioned Extra</v>
      </c>
      <c r="AM374" s="237" t="str">
        <f>IF(AL374="Commissioned Extra","",(IF((AD374)=0,0,SUMPRODUCT($F$17:$U$17,F374:U374))+VLOOKUP($A374,Incurred_Real!$A$25:$BS$376,Incurred_Real!$AO$1,FALSE)))</f>
        <v/>
      </c>
      <c r="AN374" s="232" cm="1">
        <f t="array" ref="AN374">IF(ROUND(AE374,0)=0,0,LOOKUP(2,1/(F374:AC374&lt;&gt;""),F374:AC374))</f>
        <v>2458083.5444715424</v>
      </c>
      <c r="AO374" s="232">
        <f t="shared" si="69"/>
        <v>2458083.5444715424</v>
      </c>
      <c r="AP374" s="78"/>
      <c r="AQ374" s="20"/>
      <c r="AR374" s="245">
        <f>VLOOKUP($A374,Incurred_Real!$A$25:$CD$376,Incurred_Real!AR$1,FALSE)</f>
        <v>0</v>
      </c>
      <c r="AS374" s="246">
        <f>VLOOKUP($A374,Incurred_Real!$A$25:$CD$376,Incurred_Real!AS$1,FALSE)</f>
        <v>0</v>
      </c>
      <c r="AT374" s="246">
        <f>VLOOKUP($A374,Incurred_Real!$A$25:$CD$376,Incurred_Real!AT$1,FALSE)</f>
        <v>0</v>
      </c>
      <c r="AU374" s="246">
        <f>VLOOKUP($A374,Incurred_Real!$A$25:$CD$376,Incurred_Real!AU$1,FALSE)</f>
        <v>0</v>
      </c>
      <c r="AV374" s="246">
        <f>VLOOKUP($A374,Incurred_Real!$A$25:$CD$376,Incurred_Real!AV$1,FALSE)</f>
        <v>0</v>
      </c>
      <c r="AW374" s="246">
        <f>VLOOKUP($A374,Incurred_Real!$A$25:$CD$376,Incurred_Real!AW$1,FALSE)</f>
        <v>0</v>
      </c>
      <c r="AX374" s="246">
        <f>VLOOKUP($A374,Incurred_Real!$A$25:$CD$376,Incurred_Real!AX$1,FALSE)</f>
        <v>0</v>
      </c>
      <c r="AY374" s="246">
        <f>VLOOKUP($A374,Incurred_Real!$A$25:$CD$376,Incurred_Real!AY$1,FALSE)</f>
        <v>0</v>
      </c>
      <c r="AZ374" s="246">
        <f>VLOOKUP($A374,Incurred_Real!$A$25:$CD$376,Incurred_Real!AZ$1,FALSE)</f>
        <v>0</v>
      </c>
      <c r="BA374" s="246">
        <f>VLOOKUP($A374,Incurred_Real!$A$25:$CD$376,Incurred_Real!BA$1,FALSE)</f>
        <v>0</v>
      </c>
      <c r="BB374" s="246">
        <f>VLOOKUP($A374,Incurred_Real!$A$25:$CD$376,Incurred_Real!BB$1,FALSE)</f>
        <v>0</v>
      </c>
      <c r="BC374" s="246">
        <f>VLOOKUP($A374,Incurred_Real!$A$25:$CD$376,Incurred_Real!BC$1,FALSE)</f>
        <v>0</v>
      </c>
      <c r="BD374" s="246">
        <f>VLOOKUP($A374,Incurred_Real!$A$25:$CD$376,Incurred_Real!BD$1,FALSE)</f>
        <v>0</v>
      </c>
      <c r="BE374" s="246">
        <f>VLOOKUP($A374,Incurred_Real!$A$25:$CD$376,Incurred_Real!BE$1,FALSE)</f>
        <v>0</v>
      </c>
      <c r="BF374" s="246">
        <f>VLOOKUP($A374,Incurred_Real!$A$25:$CD$376,Incurred_Real!BF$1,FALSE)</f>
        <v>0</v>
      </c>
      <c r="BG374" s="246">
        <f>VLOOKUP($A374,Incurred_Real!$A$25:$CD$376,Incurred_Real!BG$1,FALSE)</f>
        <v>0</v>
      </c>
      <c r="BH374" s="246">
        <f>VLOOKUP($A374,Incurred_Real!$A$25:$CD$376,Incurred_Real!BH$1,FALSE)</f>
        <v>0</v>
      </c>
      <c r="BI374" s="246">
        <f>VLOOKUP($A374,Incurred_Real!$A$25:$CD$376,Incurred_Real!BI$1,FALSE)</f>
        <v>0</v>
      </c>
      <c r="BJ374" s="246">
        <f>VLOOKUP($A374,Incurred_Real!$A$25:$CD$376,Incurred_Real!BJ$1,FALSE)</f>
        <v>0</v>
      </c>
      <c r="BK374" s="246">
        <f>VLOOKUP($A374,Incurred_Real!$A$25:$CD$376,Incurred_Real!BK$1,FALSE)</f>
        <v>0</v>
      </c>
      <c r="BL374" s="246">
        <f>VLOOKUP($A374,Incurred_Real!$A$25:$CD$376,Incurred_Real!BL$1,FALSE)</f>
        <v>0</v>
      </c>
      <c r="BM374" s="246">
        <f>VLOOKUP($A374,Incurred_Real!$A$25:$CD$376,Incurred_Real!BM$1,FALSE)</f>
        <v>0</v>
      </c>
      <c r="BN374" s="246">
        <f>VLOOKUP($A374,Incurred_Real!$A$25:$CD$376,Incurred_Real!BN$1,FALSE)</f>
        <v>1</v>
      </c>
      <c r="BO374" s="246">
        <f>VLOOKUP($A374,Incurred_Real!$A$25:$CD$376,Incurred_Real!BO$1,FALSE)</f>
        <v>0</v>
      </c>
      <c r="BP374" s="246">
        <f>VLOOKUP($A374,Incurred_Real!$A$25:$CD$376,Incurred_Real!BP$1,FALSE)</f>
        <v>0</v>
      </c>
      <c r="BQ374" s="246">
        <f>VLOOKUP($A374,Incurred_Real!$A$25:$CD$376,Incurred_Real!BQ$1,FALSE)</f>
        <v>0</v>
      </c>
      <c r="BR374" s="246">
        <f>VLOOKUP($A374,Incurred_Real!$A$25:$CD$376,Incurred_Real!BR$1,FALSE)</f>
        <v>0</v>
      </c>
      <c r="BS374" s="254">
        <f t="shared" si="73"/>
        <v>1</v>
      </c>
      <c r="BT374" s="249">
        <f>1+IF(ISNA(VLOOKUP($A374,'Project labour content'!$A$7:$D$255,'Project labour content'!$D$1,FALSE)),VLOOKUP($D374,'Project labour content'!$F$6:$G$15,'Project labour content'!$G$1,FALSE),VLOOKUP($A374,'Project labour content'!$A$7:$D$255,'Project labour content'!$D$1,FALSE))*LabEsc22*1</f>
        <v>1.0018661130890889</v>
      </c>
      <c r="BU374" s="249">
        <f>1+IF(ISNA(VLOOKUP($A374,'Project labour content'!$A$7:$D$255,'Project labour content'!$D$1,FALSE)),VLOOKUP($D374,'Project labour content'!$F$6:$G$15,'Project labour content'!$G$1,FALSE),VLOOKUP($A374,'Project labour content'!$A$7:$D$255,'Project labour content'!$D$1,FALSE))*LabEsc23*1</f>
        <v>1.0037411835210055</v>
      </c>
      <c r="BV374" s="249">
        <f>1+IF(ISNA(VLOOKUP($A374,'Project labour content'!$A$7:$D$255,'Project labour content'!$D$1,FALSE)),VLOOKUP($D374,'Project labour content'!$F$6:$G$15,'Project labour content'!$G$1,FALSE),VLOOKUP($A374,'Project labour content'!$A$7:$D$255,'Project labour content'!$D$1,FALSE))*LabEsc24*1</f>
        <v>1.005507499867871</v>
      </c>
      <c r="BW374" s="249">
        <f>1+IF(ISNA(VLOOKUP($A374,'Project labour content'!$A$7:$D$255,'Project labour content'!$D$1,FALSE)),VLOOKUP($D374,'Project labour content'!$F$6:$G$15,'Project labour content'!$G$1,FALSE),VLOOKUP($A374,'Project labour content'!$A$7:$D$255,'Project labour content'!$D$1,FALSE))*LabEsc25*1</f>
        <v>1.0078731862284394</v>
      </c>
      <c r="BX374" s="249">
        <f>1+IF(ISNA(VLOOKUP($A374,'Project labour content'!$A$7:$D$255,'Project labour content'!$D$1,FALSE)),VLOOKUP($D374,'Project labour content'!$F$6:$G$15,'Project labour content'!$G$1,FALSE),VLOOKUP($A374,'Project labour content'!$A$7:$D$255,'Project labour content'!$D$1,FALSE))*LabEsc26*1</f>
        <v>1.0104513900803989</v>
      </c>
      <c r="BY374" s="249">
        <f>1+IF(ISNA(VLOOKUP($A374,'Project labour content'!$A$7:$D$255,'Project labour content'!$D$1,FALSE)),VLOOKUP($D374,'Project labour content'!$F$6:$G$15,'Project labour content'!$G$1,FALSE),VLOOKUP($A374,'Project labour content'!$A$7:$D$255,'Project labour content'!$D$1,FALSE))*LabEsc27*1</f>
        <v>1.0120482898816279</v>
      </c>
      <c r="BZ374" s="249">
        <f>1+IF(ISNA(VLOOKUP($A374,'Project labour content'!$A$7:$D$255,'Project labour content'!$D$1,FALSE)),VLOOKUP($D374,'Project labour content'!$F$6:$G$15,'Project labour content'!$G$1,FALSE),VLOOKUP($A374,'Project labour content'!$A$7:$D$255,'Project labour content'!$D$1,FALSE))*LabEsc28*1</f>
        <v>1.0132507554319534</v>
      </c>
      <c r="CA374" s="249">
        <f>1+IF(ISNA(VLOOKUP($A374,'Project labour content'!$A$7:$D$255,'Project labour content'!$D$1,FALSE)),VLOOKUP($D374,'Project labour content'!$F$6:$G$15,'Project labour content'!$G$1,FALSE),VLOOKUP($A374,'Project labour content'!$A$7:$D$255,'Project labour content'!$D$1,FALSE))*LabEsc29*1</f>
        <v>1.0151804721471156</v>
      </c>
      <c r="CB374" s="250" t="str">
        <f>IF(ISNA(VLOOKUP($A374,'Project labour content'!$A$7:$D$255,'Project labour content'!$D$1,FALSE)),"Category","Project")</f>
        <v>Project</v>
      </c>
      <c r="CD374" s="247" t="str">
        <f t="shared" si="71"/>
        <v>5569O</v>
      </c>
    </row>
    <row r="375" spans="1:83" x14ac:dyDescent="0.15">
      <c r="A375" s="11" t="s">
        <v>1585</v>
      </c>
      <c r="B375" s="11" t="str">
        <f>VLOOKUP($A375,'Incurred Real 2022$'!$A$25:$AC$426,'Incurred Real 2022$'!B$1,FALSE)</f>
        <v>Building and Equipment Lease 2024-2028 (Right of Use Motor Vehicle Assets)</v>
      </c>
      <c r="C375" s="11" t="str">
        <f>VLOOKUP($A375,'Incurred Real 2022$'!$A$25:$AC$426,'Incurred Real 2022$'!C$1,FALSE)</f>
        <v>ExAnte</v>
      </c>
      <c r="D375" s="11" t="str">
        <f>VLOOKUP($A375,'Incurred Real 2022$'!$A$25:$AC$426,'Incurred Real 2022$'!D$1,FALSE)</f>
        <v>Facilities</v>
      </c>
      <c r="E375" s="11" t="str">
        <f>VLOOKUP($A375,'Incurred Real 2022$'!$A$25:$AC$426,'Incurred Real 2022$'!E$1,FALSE)</f>
        <v>Potential</v>
      </c>
      <c r="F375" s="105" t="str">
        <f>IF(VLOOKUP($A375,'Incurred Real 2022$'!$A$25:$AC$426,'Incurred Real 2022$'!F$1,FALSE)=0,"",VLOOKUP($A375,'Incurred Real 2022$'!$A$25:$AC$426,'Incurred Real 2022$'!F$1,FALSE))</f>
        <v/>
      </c>
      <c r="G375" s="105" t="str">
        <f>IF(VLOOKUP($A375,'Incurred Real 2022$'!$A$25:$AC$426,'Incurred Real 2022$'!G$1,FALSE)=0,"",VLOOKUP($A375,'Incurred Real 2022$'!$A$25:$AC$426,'Incurred Real 2022$'!G$1,FALSE))</f>
        <v/>
      </c>
      <c r="H375" s="105" t="str">
        <f>IF(VLOOKUP($A375,'Incurred Real 2022$'!$A$25:$AC$426,'Incurred Real 2022$'!H$1,FALSE)=0,"",VLOOKUP($A375,'Incurred Real 2022$'!$A$25:$AC$426,'Incurred Real 2022$'!H$1,FALSE))</f>
        <v/>
      </c>
      <c r="I375" s="105" t="str">
        <f>IF(VLOOKUP($A375,'Incurred Real 2022$'!$A$25:$AC$426,'Incurred Real 2022$'!I$1,FALSE)=0,"",VLOOKUP($A375,'Incurred Real 2022$'!$A$25:$AC$426,'Incurred Real 2022$'!I$1,FALSE))</f>
        <v/>
      </c>
      <c r="J375" s="105" t="str">
        <f>IF(VLOOKUP($A375,'Incurred Real 2022$'!$A$25:$AC$426,'Incurred Real 2022$'!J$1,FALSE)=0,"",VLOOKUP($A375,'Incurred Real 2022$'!$A$25:$AC$426,'Incurred Real 2022$'!J$1,FALSE))</f>
        <v/>
      </c>
      <c r="K375" s="105" t="str">
        <f>IF(VLOOKUP($A375,'Incurred Real 2022$'!$A$25:$AC$426,'Incurred Real 2022$'!K$1,FALSE)=0,"",VLOOKUP($A375,'Incurred Real 2022$'!$A$25:$AC$426,'Incurred Real 2022$'!K$1,FALSE))</f>
        <v/>
      </c>
      <c r="L375" s="105" t="str">
        <f>IF(VLOOKUP($A375,'Incurred Real 2022$'!$A$25:$AC$426,'Incurred Real 2022$'!L$1,FALSE)=0,"",VLOOKUP($A375,'Incurred Real 2022$'!$A$25:$AC$426,'Incurred Real 2022$'!L$1,FALSE))</f>
        <v/>
      </c>
      <c r="M375" s="105" t="str">
        <f>IF(VLOOKUP($A375,'Incurred Real 2022$'!$A$25:$AC$426,'Incurred Real 2022$'!M$1,FALSE)=0,"",VLOOKUP($A375,'Incurred Real 2022$'!$A$25:$AC$426,'Incurred Real 2022$'!M$1,FALSE))</f>
        <v/>
      </c>
      <c r="N375" s="105" t="str">
        <f>IF(VLOOKUP($A375,'Incurred Real 2022$'!$A$25:$AC$426,'Incurred Real 2022$'!N$1,FALSE)=0,"",VLOOKUP($A375,'Incurred Real 2022$'!$A$25:$AC$426,'Incurred Real 2022$'!N$1,FALSE))</f>
        <v/>
      </c>
      <c r="O375" s="105" t="str">
        <f>IF(VLOOKUP($A375,'Incurred Real 2022$'!$A$25:$AC$426,'Incurred Real 2022$'!O$1,FALSE)=0,"",VLOOKUP($A375,'Incurred Real 2022$'!$A$25:$AC$426,'Incurred Real 2022$'!O$1,FALSE))</f>
        <v/>
      </c>
      <c r="P375" s="105" t="str">
        <f>IF(VLOOKUP($A375,'Incurred Real 2022$'!$A$25:$AC$426,'Incurred Real 2022$'!P$1,FALSE)=0,"",VLOOKUP($A375,'Incurred Real 2022$'!$A$25:$AC$426,'Incurred Real 2022$'!P$1,FALSE))</f>
        <v/>
      </c>
      <c r="Q375" s="105" t="str">
        <f>IF(VLOOKUP($A375,'Incurred Real 2022$'!$A$25:$AC$426,'Incurred Real 2022$'!Q$1,FALSE)=0,"",VLOOKUP($A375,'Incurred Real 2022$'!$A$25:$AC$426,'Incurred Real 2022$'!Q$1,FALSE))</f>
        <v/>
      </c>
      <c r="R375" s="105" t="str">
        <f>IF(VLOOKUP($A375,'Incurred Real 2022$'!$A$25:$AC$426,'Incurred Real 2022$'!R$1,FALSE)=0,"",VLOOKUP($A375,'Incurred Real 2022$'!$A$25:$AC$426,'Incurred Real 2022$'!R$1,FALSE))</f>
        <v/>
      </c>
      <c r="S375" s="105" t="str">
        <f>IF(VLOOKUP($A375,'Incurred Real 2022$'!$A$25:$AC$426,'Incurred Real 2022$'!S$1,FALSE)=0,"",VLOOKUP($A375,'Incurred Real 2022$'!$A$25:$AC$426,'Incurred Real 2022$'!S$1,FALSE))</f>
        <v/>
      </c>
      <c r="T375" s="105" t="str">
        <f>IF(VLOOKUP($A375,'Incurred Real 2022$'!$A$25:$AC$426,'Incurred Real 2022$'!T$1,FALSE)=0,"",VLOOKUP($A375,'Incurred Real 2022$'!$A$25:$AC$426,'Incurred Real 2022$'!T$1,FALSE))</f>
        <v/>
      </c>
      <c r="U375" s="105" t="str">
        <f>IF(VLOOKUP($A375,'Incurred Real 2022$'!$A$25:$AC$426,'Incurred Real 2022$'!U$1,FALSE)=0,"",VLOOKUP($A375,'Incurred Real 2022$'!$A$25:$AC$426,'Incurred Real 2022$'!U$1,FALSE))</f>
        <v/>
      </c>
      <c r="V375" s="13" t="str">
        <f>IF(ISTEXT(VLOOKUP($A375,'Incurred Real 2022$'!$A$25:$AC$426,'Incurred Real 2022$'!V$1,FALSE)),"",(VLOOKUP($A375,'Incurred Real 2022$'!$A$25:$AC$426,'Incurred Real 2022$'!V$1,FALSE))*BT375*Incurred_Nominal!V$15)</f>
        <v/>
      </c>
      <c r="W375" s="13" t="str">
        <f>IF(ISTEXT(VLOOKUP($A375,'Incurred Real 2022$'!$A$25:$AC$426,'Incurred Real 2022$'!W$1,FALSE)),"",(VLOOKUP($A375,'Incurred Real 2022$'!$A$25:$AC$426,'Incurred Real 2022$'!W$1,FALSE))*BU375*Incurred_Nominal!W$15)</f>
        <v/>
      </c>
      <c r="X375" s="13" t="str">
        <f>IF(ISTEXT(VLOOKUP($A375,'Incurred Real 2022$'!$A$25:$AC$426,'Incurred Real 2022$'!X$1,FALSE)),"",(VLOOKUP($A375,'Incurred Real 2022$'!$A$25:$AC$426,'Incurred Real 2022$'!X$1,FALSE))*BV375*Incurred_Nominal!X$15)</f>
        <v/>
      </c>
      <c r="Y375" s="13" t="str">
        <f>IF(ISTEXT(VLOOKUP($A375,'Incurred Real 2022$'!$A$25:$AC$426,'Incurred Real 2022$'!Y$1,FALSE)),"",(VLOOKUP($A375,'Incurred Real 2022$'!$A$25:$AC$426,'Incurred Real 2022$'!Y$1,FALSE))*BW375*Incurred_Nominal!Y$15)</f>
        <v/>
      </c>
      <c r="Z375" s="13" t="str">
        <f>IF(ISTEXT(VLOOKUP($A375,'Incurred Real 2022$'!$A$25:$AC$426,'Incurred Real 2022$'!Z$1,FALSE)),"",(VLOOKUP($A375,'Incurred Real 2022$'!$A$25:$AC$426,'Incurred Real 2022$'!Z$1,FALSE))*BX375*Incurred_Nominal!Z$15)</f>
        <v/>
      </c>
      <c r="AA375" s="13">
        <f>IF(ISTEXT(VLOOKUP($A375,'Incurred Real 2022$'!$A$25:$AC$426,'Incurred Real 2022$'!AA$1,FALSE)),"",(VLOOKUP($A375,'Incurred Real 2022$'!$A$25:$AC$426,'Incurred Real 2022$'!AA$1,FALSE))*BY375*Incurred_Nominal!AA$15)</f>
        <v>502771.95579220343</v>
      </c>
      <c r="AB375" s="13" t="str">
        <f>IF(ISTEXT(VLOOKUP($A375,'Incurred Real 2022$'!$A$25:$AC$426,'Incurred Real 2022$'!AB$1,FALSE)),"",(VLOOKUP($A375,'Incurred Real 2022$'!$A$25:$AC$426,'Incurred Real 2022$'!AB$1,FALSE))*BZ375*Incurred_Nominal!AB$15)</f>
        <v/>
      </c>
      <c r="AC375" s="13" t="str">
        <f>IF(ISTEXT(VLOOKUP($A375,'Incurred Real 2022$'!$A$25:$AC$426,'Incurred Real 2022$'!AC$1,FALSE)),"",(VLOOKUP($A375,'Incurred Real 2022$'!$A$25:$AC$426,'Incurred Real 2022$'!AC$1,FALSE))*CA375*Incurred_Nominal!AC$15)</f>
        <v/>
      </c>
      <c r="AD375" s="232">
        <f t="shared" si="66"/>
        <v>502771.95579220343</v>
      </c>
      <c r="AE375" s="232">
        <f t="shared" si="67"/>
        <v>502771.95579220343</v>
      </c>
      <c r="AF375" s="239" t="str">
        <f t="shared" si="68"/>
        <v/>
      </c>
      <c r="AG375" s="237" t="str">
        <f t="shared" ref="AG375" si="74">IF(AH375="","",AF375/AH375)</f>
        <v/>
      </c>
      <c r="AH375" s="240" t="str">
        <f t="shared" ref="AH375" si="75">IF(AL375="Commissioned Extra","",IF(AK375="","",IF(AK375&lt;AI375,INDEX($F$18:$AC$18,1,MATCH(TEXT(AK375,"000"),$F$23:$AC$23)),INDEX($F$18:$AC$18,1,MATCH(AI375,$F$23:$AC$23)))))</f>
        <v/>
      </c>
      <c r="AI375" s="234">
        <f>VLOOKUP($A375,Incurred_Real!$A$25:$AP$479,Incurred_Real!AI$1,FALSE)</f>
        <v>2027</v>
      </c>
      <c r="AJ375" s="235">
        <f>VLOOKUP($A375,Incurred_Real!$A$25:$AP$479,Incurred_Real!AJ$1,FALSE)</f>
        <v>0</v>
      </c>
      <c r="AK375" s="236">
        <f>VLOOKUP($A375,Incurred_Real!$A$25:$AP$479,Incurred_Real!AK$1,FALSE)</f>
        <v>2027</v>
      </c>
      <c r="AL375" s="235" t="str">
        <f>VLOOKUP($A375,Incurred_Real!$A$25:$AP$479,Incurred_Real!AL$1,FALSE)</f>
        <v>Commissioned Extra</v>
      </c>
      <c r="AM375" s="237" t="str">
        <f>IF(AL375="Commissioned Extra","",(IF((AD375)=0,0,SUMPRODUCT($F$17:$U$17,F375:U375))+VLOOKUP($A375,Incurred_Real!$A$25:$BS$376,Incurred_Real!$AO$1,FALSE)))</f>
        <v/>
      </c>
      <c r="AN375" s="232" cm="1">
        <f t="array" ref="AN375">IF(ROUND(AE375,0)=0,0,LOOKUP(2,1/(F375:AC375&lt;&gt;""),F375:AC375))</f>
        <v>502771.95579220343</v>
      </c>
      <c r="AO375" s="232">
        <f t="shared" si="69"/>
        <v>502771.95579220343</v>
      </c>
      <c r="AP375" s="78"/>
      <c r="AQ375" s="20"/>
      <c r="AR375" s="245">
        <f>VLOOKUP($A375,Incurred_Real!$A$25:$CD$376,Incurred_Real!AR$1,FALSE)</f>
        <v>0</v>
      </c>
      <c r="AS375" s="246">
        <f>VLOOKUP($A375,Incurred_Real!$A$25:$CD$376,Incurred_Real!AS$1,FALSE)</f>
        <v>0</v>
      </c>
      <c r="AT375" s="246">
        <f>VLOOKUP($A375,Incurred_Real!$A$25:$CD$376,Incurred_Real!AT$1,FALSE)</f>
        <v>0</v>
      </c>
      <c r="AU375" s="246">
        <f>VLOOKUP($A375,Incurred_Real!$A$25:$CD$376,Incurred_Real!AU$1,FALSE)</f>
        <v>0</v>
      </c>
      <c r="AV375" s="246">
        <f>VLOOKUP($A375,Incurred_Real!$A$25:$CD$376,Incurred_Real!AV$1,FALSE)</f>
        <v>0</v>
      </c>
      <c r="AW375" s="246">
        <f>VLOOKUP($A375,Incurred_Real!$A$25:$CD$376,Incurred_Real!AW$1,FALSE)</f>
        <v>0</v>
      </c>
      <c r="AX375" s="246">
        <f>VLOOKUP($A375,Incurred_Real!$A$25:$CD$376,Incurred_Real!AX$1,FALSE)</f>
        <v>0</v>
      </c>
      <c r="AY375" s="246">
        <f>VLOOKUP($A375,Incurred_Real!$A$25:$CD$376,Incurred_Real!AY$1,FALSE)</f>
        <v>0</v>
      </c>
      <c r="AZ375" s="246">
        <f>VLOOKUP($A375,Incurred_Real!$A$25:$CD$376,Incurred_Real!AZ$1,FALSE)</f>
        <v>0</v>
      </c>
      <c r="BA375" s="246">
        <f>VLOOKUP($A375,Incurred_Real!$A$25:$CD$376,Incurred_Real!BA$1,FALSE)</f>
        <v>0</v>
      </c>
      <c r="BB375" s="246">
        <f>VLOOKUP($A375,Incurred_Real!$A$25:$CD$376,Incurred_Real!BB$1,FALSE)</f>
        <v>0</v>
      </c>
      <c r="BC375" s="246">
        <f>VLOOKUP($A375,Incurred_Real!$A$25:$CD$376,Incurred_Real!BC$1,FALSE)</f>
        <v>0</v>
      </c>
      <c r="BD375" s="246">
        <f>VLOOKUP($A375,Incurred_Real!$A$25:$CD$376,Incurred_Real!BD$1,FALSE)</f>
        <v>0</v>
      </c>
      <c r="BE375" s="246">
        <f>VLOOKUP($A375,Incurred_Real!$A$25:$CD$376,Incurred_Real!BE$1,FALSE)</f>
        <v>0</v>
      </c>
      <c r="BF375" s="246">
        <f>VLOOKUP($A375,Incurred_Real!$A$25:$CD$376,Incurred_Real!BF$1,FALSE)</f>
        <v>0</v>
      </c>
      <c r="BG375" s="246">
        <f>VLOOKUP($A375,Incurred_Real!$A$25:$CD$376,Incurred_Real!BG$1,FALSE)</f>
        <v>0</v>
      </c>
      <c r="BH375" s="246">
        <f>VLOOKUP($A375,Incurred_Real!$A$25:$CD$376,Incurred_Real!BH$1,FALSE)</f>
        <v>0</v>
      </c>
      <c r="BI375" s="246">
        <f>VLOOKUP($A375,Incurred_Real!$A$25:$CD$376,Incurred_Real!BI$1,FALSE)</f>
        <v>0</v>
      </c>
      <c r="BJ375" s="246">
        <f>VLOOKUP($A375,Incurred_Real!$A$25:$CD$376,Incurred_Real!BJ$1,FALSE)</f>
        <v>0</v>
      </c>
      <c r="BK375" s="246">
        <f>VLOOKUP($A375,Incurred_Real!$A$25:$CD$376,Incurred_Real!BK$1,FALSE)</f>
        <v>0</v>
      </c>
      <c r="BL375" s="246">
        <f>VLOOKUP($A375,Incurred_Real!$A$25:$CD$376,Incurred_Real!BL$1,FALSE)</f>
        <v>0</v>
      </c>
      <c r="BM375" s="246">
        <f>VLOOKUP($A375,Incurred_Real!$A$25:$CD$376,Incurred_Real!BM$1,FALSE)</f>
        <v>0</v>
      </c>
      <c r="BN375" s="246">
        <f>VLOOKUP($A375,Incurred_Real!$A$25:$CD$376,Incurred_Real!BN$1,FALSE)</f>
        <v>0</v>
      </c>
      <c r="BO375" s="246">
        <f>VLOOKUP($A375,Incurred_Real!$A$25:$CD$376,Incurred_Real!BO$1,FALSE)</f>
        <v>0</v>
      </c>
      <c r="BP375" s="246">
        <f>VLOOKUP($A375,Incurred_Real!$A$25:$CD$376,Incurred_Real!BP$1,FALSE)</f>
        <v>1</v>
      </c>
      <c r="BQ375" s="246">
        <f>VLOOKUP($A375,Incurred_Real!$A$25:$CD$376,Incurred_Real!BQ$1,FALSE)</f>
        <v>0</v>
      </c>
      <c r="BR375" s="246">
        <f>VLOOKUP($A375,Incurred_Real!$A$25:$CD$376,Incurred_Real!BR$1,FALSE)</f>
        <v>0</v>
      </c>
      <c r="BS375" s="254">
        <f t="shared" ref="BS375" si="76">SUM(AS375:BR375)</f>
        <v>1</v>
      </c>
      <c r="BT375" s="249">
        <f>1+IF(ISNA(VLOOKUP($A375,'Project labour content'!$A$7:$D$255,'Project labour content'!$D$1,FALSE)),VLOOKUP($D375,'Project labour content'!$F$6:$G$15,'Project labour content'!$G$1,FALSE),VLOOKUP($A375,'Project labour content'!$A$7:$D$255,'Project labour content'!$D$1,FALSE))*LabEsc22*1</f>
        <v>1.0018661130890889</v>
      </c>
      <c r="BU375" s="249">
        <f>1+IF(ISNA(VLOOKUP($A375,'Project labour content'!$A$7:$D$255,'Project labour content'!$D$1,FALSE)),VLOOKUP($D375,'Project labour content'!$F$6:$G$15,'Project labour content'!$G$1,FALSE),VLOOKUP($A375,'Project labour content'!$A$7:$D$255,'Project labour content'!$D$1,FALSE))*LabEsc23*1</f>
        <v>1.0037411835210055</v>
      </c>
      <c r="BV375" s="249">
        <f>1+IF(ISNA(VLOOKUP($A375,'Project labour content'!$A$7:$D$255,'Project labour content'!$D$1,FALSE)),VLOOKUP($D375,'Project labour content'!$F$6:$G$15,'Project labour content'!$G$1,FALSE),VLOOKUP($A375,'Project labour content'!$A$7:$D$255,'Project labour content'!$D$1,FALSE))*LabEsc24*1</f>
        <v>1.005507499867871</v>
      </c>
      <c r="BW375" s="249">
        <f>1+IF(ISNA(VLOOKUP($A375,'Project labour content'!$A$7:$D$255,'Project labour content'!$D$1,FALSE)),VLOOKUP($D375,'Project labour content'!$F$6:$G$15,'Project labour content'!$G$1,FALSE),VLOOKUP($A375,'Project labour content'!$A$7:$D$255,'Project labour content'!$D$1,FALSE))*LabEsc25*1</f>
        <v>1.0078731862284394</v>
      </c>
      <c r="BX375" s="249">
        <f>1+IF(ISNA(VLOOKUP($A375,'Project labour content'!$A$7:$D$255,'Project labour content'!$D$1,FALSE)),VLOOKUP($D375,'Project labour content'!$F$6:$G$15,'Project labour content'!$G$1,FALSE),VLOOKUP($A375,'Project labour content'!$A$7:$D$255,'Project labour content'!$D$1,FALSE))*LabEsc26*1</f>
        <v>1.0104513900803989</v>
      </c>
      <c r="BY375" s="249">
        <f>1+IF(ISNA(VLOOKUP($A375,'Project labour content'!$A$7:$D$255,'Project labour content'!$D$1,FALSE)),VLOOKUP($D375,'Project labour content'!$F$6:$G$15,'Project labour content'!$G$1,FALSE),VLOOKUP($A375,'Project labour content'!$A$7:$D$255,'Project labour content'!$D$1,FALSE))*LabEsc27*1</f>
        <v>1.0120482898816279</v>
      </c>
      <c r="BZ375" s="249">
        <f>1+IF(ISNA(VLOOKUP($A375,'Project labour content'!$A$7:$D$255,'Project labour content'!$D$1,FALSE)),VLOOKUP($D375,'Project labour content'!$F$6:$G$15,'Project labour content'!$G$1,FALSE),VLOOKUP($A375,'Project labour content'!$A$7:$D$255,'Project labour content'!$D$1,FALSE))*LabEsc28*1</f>
        <v>1.0132507554319534</v>
      </c>
      <c r="CA375" s="249">
        <f>1+IF(ISNA(VLOOKUP($A375,'Project labour content'!$A$7:$D$255,'Project labour content'!$D$1,FALSE)),VLOOKUP($D375,'Project labour content'!$F$6:$G$15,'Project labour content'!$G$1,FALSE),VLOOKUP($A375,'Project labour content'!$A$7:$D$255,'Project labour content'!$D$1,FALSE))*LabEsc29*1</f>
        <v>1.0151804721471156</v>
      </c>
      <c r="CB375" s="250" t="str">
        <f>IF(ISNA(VLOOKUP($A375,'Project labour content'!$A$7:$D$255,'Project labour content'!$D$1,FALSE)),"Category","Project")</f>
        <v>Project</v>
      </c>
      <c r="CD375" s="247" t="str">
        <f t="shared" si="71"/>
        <v>569MV</v>
      </c>
    </row>
    <row r="376" spans="1:83" x14ac:dyDescent="0.15">
      <c r="A376" s="11" t="s">
        <v>1326</v>
      </c>
      <c r="B376" s="11" t="str">
        <f>VLOOKUP($A376,'Incurred Real 2022$'!$A$25:$AC$426,'Incurred Real 2022$'!B$1,FALSE)</f>
        <v>AESCSF Compliance (Capex works)</v>
      </c>
      <c r="C376" s="11" t="str">
        <f>VLOOKUP($A376,'Incurred Real 2022$'!$A$25:$AC$426,'Incurred Real 2022$'!C$1,FALSE)</f>
        <v>ExAnte</v>
      </c>
      <c r="D376" s="11" t="str">
        <f>VLOOKUP($A376,'Incurred Real 2022$'!$A$25:$AC$426,'Incurred Real 2022$'!D$1,FALSE)</f>
        <v>Security/Compliance</v>
      </c>
      <c r="E376" s="11" t="str">
        <f>VLOOKUP($A376,'Incurred Real 2022$'!$A$25:$AC$426,'Incurred Real 2022$'!E$1,FALSE)</f>
        <v>Proposed</v>
      </c>
      <c r="F376" s="105" t="str">
        <f>IF(VLOOKUP($A376,'Incurred Real 2022$'!$A$25:$AC$426,'Incurred Real 2022$'!F$1,FALSE)=0,"",VLOOKUP($A376,'Incurred Real 2022$'!$A$25:$AC$426,'Incurred Real 2022$'!F$1,FALSE))</f>
        <v/>
      </c>
      <c r="G376" s="105" t="str">
        <f>IF(VLOOKUP($A376,'Incurred Real 2022$'!$A$25:$AC$426,'Incurred Real 2022$'!G$1,FALSE)=0,"",VLOOKUP($A376,'Incurred Real 2022$'!$A$25:$AC$426,'Incurred Real 2022$'!G$1,FALSE))</f>
        <v/>
      </c>
      <c r="H376" s="105" t="str">
        <f>IF(VLOOKUP($A376,'Incurred Real 2022$'!$A$25:$AC$426,'Incurred Real 2022$'!H$1,FALSE)=0,"",VLOOKUP($A376,'Incurred Real 2022$'!$A$25:$AC$426,'Incurred Real 2022$'!H$1,FALSE))</f>
        <v/>
      </c>
      <c r="I376" s="105" t="str">
        <f>IF(VLOOKUP($A376,'Incurred Real 2022$'!$A$25:$AC$426,'Incurred Real 2022$'!I$1,FALSE)=0,"",VLOOKUP($A376,'Incurred Real 2022$'!$A$25:$AC$426,'Incurred Real 2022$'!I$1,FALSE))</f>
        <v/>
      </c>
      <c r="J376" s="105" t="str">
        <f>IF(VLOOKUP($A376,'Incurred Real 2022$'!$A$25:$AC$426,'Incurred Real 2022$'!J$1,FALSE)=0,"",VLOOKUP($A376,'Incurred Real 2022$'!$A$25:$AC$426,'Incurred Real 2022$'!J$1,FALSE))</f>
        <v/>
      </c>
      <c r="K376" s="105" t="str">
        <f>IF(VLOOKUP($A376,'Incurred Real 2022$'!$A$25:$AC$426,'Incurred Real 2022$'!K$1,FALSE)=0,"",VLOOKUP($A376,'Incurred Real 2022$'!$A$25:$AC$426,'Incurred Real 2022$'!K$1,FALSE))</f>
        <v/>
      </c>
      <c r="L376" s="105" t="str">
        <f>IF(VLOOKUP($A376,'Incurred Real 2022$'!$A$25:$AC$426,'Incurred Real 2022$'!L$1,FALSE)=0,"",VLOOKUP($A376,'Incurred Real 2022$'!$A$25:$AC$426,'Incurred Real 2022$'!L$1,FALSE))</f>
        <v/>
      </c>
      <c r="M376" s="105" t="str">
        <f>IF(VLOOKUP($A376,'Incurred Real 2022$'!$A$25:$AC$426,'Incurred Real 2022$'!M$1,FALSE)=0,"",VLOOKUP($A376,'Incurred Real 2022$'!$A$25:$AC$426,'Incurred Real 2022$'!M$1,FALSE))</f>
        <v/>
      </c>
      <c r="N376" s="105" t="str">
        <f>IF(VLOOKUP($A376,'Incurred Real 2022$'!$A$25:$AC$426,'Incurred Real 2022$'!N$1,FALSE)=0,"",VLOOKUP($A376,'Incurred Real 2022$'!$A$25:$AC$426,'Incurred Real 2022$'!N$1,FALSE))</f>
        <v/>
      </c>
      <c r="O376" s="105" t="str">
        <f>IF(VLOOKUP($A376,'Incurred Real 2022$'!$A$25:$AC$426,'Incurred Real 2022$'!O$1,FALSE)=0,"",VLOOKUP($A376,'Incurred Real 2022$'!$A$25:$AC$426,'Incurred Real 2022$'!O$1,FALSE))</f>
        <v/>
      </c>
      <c r="P376" s="105" t="str">
        <f>IF(VLOOKUP($A376,'Incurred Real 2022$'!$A$25:$AC$426,'Incurred Real 2022$'!P$1,FALSE)=0,"",VLOOKUP($A376,'Incurred Real 2022$'!$A$25:$AC$426,'Incurred Real 2022$'!P$1,FALSE))</f>
        <v/>
      </c>
      <c r="Q376" s="105" t="str">
        <f>IF(VLOOKUP($A376,'Incurred Real 2022$'!$A$25:$AC$426,'Incurred Real 2022$'!Q$1,FALSE)=0,"",VLOOKUP($A376,'Incurred Real 2022$'!$A$25:$AC$426,'Incurred Real 2022$'!Q$1,FALSE))</f>
        <v/>
      </c>
      <c r="R376" s="105" t="str">
        <f>IF(VLOOKUP($A376,'Incurred Real 2022$'!$A$25:$AC$426,'Incurred Real 2022$'!R$1,FALSE)=0,"",VLOOKUP($A376,'Incurred Real 2022$'!$A$25:$AC$426,'Incurred Real 2022$'!R$1,FALSE))</f>
        <v/>
      </c>
      <c r="S376" s="105" t="str">
        <f>IF(VLOOKUP($A376,'Incurred Real 2022$'!$A$25:$AC$426,'Incurred Real 2022$'!S$1,FALSE)=0,"",VLOOKUP($A376,'Incurred Real 2022$'!$A$25:$AC$426,'Incurred Real 2022$'!S$1,FALSE))</f>
        <v/>
      </c>
      <c r="T376" s="105" t="str">
        <f>IF(VLOOKUP($A376,'Incurred Real 2022$'!$A$25:$AC$426,'Incurred Real 2022$'!T$1,FALSE)=0,"",VLOOKUP($A376,'Incurred Real 2022$'!$A$25:$AC$426,'Incurred Real 2022$'!T$1,FALSE))</f>
        <v/>
      </c>
      <c r="U376" s="105" t="str">
        <f>IF(VLOOKUP($A376,'Incurred Real 2022$'!$A$25:$AC$426,'Incurred Real 2022$'!U$1,FALSE)=0,"",VLOOKUP($A376,'Incurred Real 2022$'!$A$25:$AC$426,'Incurred Real 2022$'!U$1,FALSE))</f>
        <v/>
      </c>
      <c r="V376" s="13" t="str">
        <f>IF(ISTEXT(VLOOKUP($A376,'Incurred Real 2022$'!$A$25:$AC$426,'Incurred Real 2022$'!V$1,FALSE)),"",(VLOOKUP($A376,'Incurred Real 2022$'!$A$25:$AC$426,'Incurred Real 2022$'!V$1,FALSE))*BT376*Incurred_Nominal!V$15)</f>
        <v/>
      </c>
      <c r="W376" s="13" t="str">
        <f>IF(ISTEXT(VLOOKUP($A376,'Incurred Real 2022$'!$A$25:$AC$426,'Incurred Real 2022$'!W$1,FALSE)),"",(VLOOKUP($A376,'Incurred Real 2022$'!$A$25:$AC$426,'Incurred Real 2022$'!W$1,FALSE))*BU376*Incurred_Nominal!W$15)</f>
        <v/>
      </c>
      <c r="X376" s="13">
        <f>IF(ISTEXT(VLOOKUP($A376,'Incurred Real 2022$'!$A$25:$AC$426,'Incurred Real 2022$'!X$1,FALSE)),"",(VLOOKUP($A376,'Incurred Real 2022$'!$A$25:$AC$426,'Incurred Real 2022$'!X$1,FALSE))*BV376*Incurred_Nominal!X$15)</f>
        <v>360099.65203658596</v>
      </c>
      <c r="Y376" s="13">
        <f>IF(ISTEXT(VLOOKUP($A376,'Incurred Real 2022$'!$A$25:$AC$426,'Incurred Real 2022$'!Y$1,FALSE)),"",(VLOOKUP($A376,'Incurred Real 2022$'!$A$25:$AC$426,'Incurred Real 2022$'!Y$1,FALSE))*BW376*Incurred_Nominal!Y$15)</f>
        <v>368775.17977827427</v>
      </c>
      <c r="Z376" s="13">
        <f>IF(ISTEXT(VLOOKUP($A376,'Incurred Real 2022$'!$A$25:$AC$426,'Incurred Real 2022$'!Z$1,FALSE)),"",(VLOOKUP($A376,'Incurred Real 2022$'!$A$25:$AC$426,'Incurred Real 2022$'!Z$1,FALSE))*BX376*Incurred_Nominal!Z$15)</f>
        <v>755325.52723815502</v>
      </c>
      <c r="AA376" s="13">
        <f>IF(ISTEXT(VLOOKUP($A376,'Incurred Real 2022$'!$A$25:$AC$426,'Incurred Real 2022$'!AA$1,FALSE)),"",(VLOOKUP($A376,'Incurred Real 2022$'!$A$25:$AC$426,'Incurred Real 2022$'!AA$1,FALSE))*BY376*Incurred_Nominal!AA$15)</f>
        <v>773500.24840938137</v>
      </c>
      <c r="AB376" s="13">
        <f>IF(ISTEXT(VLOOKUP($A376,'Incurred Real 2022$'!$A$25:$AC$426,'Incurred Real 2022$'!AB$1,FALSE)),"",(VLOOKUP($A376,'Incurred Real 2022$'!$A$25:$AC$426,'Incurred Real 2022$'!AB$1,FALSE))*BZ376*Incurred_Nominal!AB$15)</f>
        <v>1584200.8484312412</v>
      </c>
      <c r="AC376" s="13" t="str">
        <f>IF(ISTEXT(VLOOKUP($A376,'Incurred Real 2022$'!$A$25:$AC$426,'Incurred Real 2022$'!AC$1,FALSE)),"",(VLOOKUP($A376,'Incurred Real 2022$'!$A$25:$AC$426,'Incurred Real 2022$'!AC$1,FALSE))*CA376*Incurred_Nominal!AC$15)</f>
        <v/>
      </c>
      <c r="AD376" s="232">
        <f t="shared" si="66"/>
        <v>3841901.4558936381</v>
      </c>
      <c r="AE376" s="232">
        <f t="shared" si="67"/>
        <v>3841901.4558936381</v>
      </c>
      <c r="AF376" s="239">
        <f t="shared" si="68"/>
        <v>3960184.4116050932</v>
      </c>
      <c r="AG376" s="237">
        <f t="shared" si="65"/>
        <v>3960184.4116050932</v>
      </c>
      <c r="AH376" s="240">
        <f t="shared" si="72"/>
        <v>1</v>
      </c>
      <c r="AI376" s="234">
        <f>VLOOKUP($A376,Incurred_Real!$A$25:$AP$479,Incurred_Real!AI$1,FALSE)</f>
        <v>2028</v>
      </c>
      <c r="AJ376" s="235" t="str">
        <f>VLOOKUP($A376,Incurred_Real!$A$25:$AP$479,Incurred_Real!AJ$1,FALSE)</f>
        <v/>
      </c>
      <c r="AK376" s="236">
        <f>VLOOKUP($A376,Incurred_Real!$A$25:$AP$479,Incurred_Real!AK$1,FALSE)</f>
        <v>2028</v>
      </c>
      <c r="AL376" s="235" t="str">
        <f>VLOOKUP($A376,Incurred_Real!$A$25:$AP$479,Incurred_Real!AL$1,FALSE)</f>
        <v/>
      </c>
      <c r="AM376" s="237">
        <f>IF(AL376="Commissioned Extra","",(IF((AD376)=0,0,SUMPRODUCT($F$17:$U$17,F376:U376))+VLOOKUP($A376,Incurred_Real!$A$25:$BS$376,Incurred_Real!$AO$1,FALSE)))</f>
        <v>3559308.2813437153</v>
      </c>
      <c r="AN376" s="232" cm="1">
        <f t="array" ref="AN376">IF(ROUND(AE376,0)=0,0,LOOKUP(2,1/(F376:AC376&lt;&gt;""),F376:AC376))</f>
        <v>1584200.8484312412</v>
      </c>
      <c r="AO376" s="232">
        <f t="shared" si="69"/>
        <v>3841901.4558936381</v>
      </c>
      <c r="AP376" s="78"/>
      <c r="AQ376" s="20"/>
      <c r="AR376" s="245">
        <f>VLOOKUP($A376,Incurred_Real!$A$25:$CD$376,Incurred_Real!AR$1,FALSE)</f>
        <v>1</v>
      </c>
      <c r="AS376" s="246">
        <f>VLOOKUP($A376,Incurred_Real!$A$25:$CD$376,Incurred_Real!AS$1,FALSE)</f>
        <v>0</v>
      </c>
      <c r="AT376" s="246">
        <f>VLOOKUP($A376,Incurred_Real!$A$25:$CD$376,Incurred_Real!AT$1,FALSE)</f>
        <v>0</v>
      </c>
      <c r="AU376" s="246">
        <f>VLOOKUP($A376,Incurred_Real!$A$25:$CD$376,Incurred_Real!AU$1,FALSE)</f>
        <v>0</v>
      </c>
      <c r="AV376" s="246">
        <f>VLOOKUP($A376,Incurred_Real!$A$25:$CD$376,Incurred_Real!AV$1,FALSE)</f>
        <v>1</v>
      </c>
      <c r="AW376" s="246">
        <f>VLOOKUP($A376,Incurred_Real!$A$25:$CD$376,Incurred_Real!AW$1,FALSE)</f>
        <v>0</v>
      </c>
      <c r="AX376" s="246">
        <f>VLOOKUP($A376,Incurred_Real!$A$25:$CD$376,Incurred_Real!AX$1,FALSE)</f>
        <v>0</v>
      </c>
      <c r="AY376" s="246">
        <f>VLOOKUP($A376,Incurred_Real!$A$25:$CD$376,Incurred_Real!AY$1,FALSE)</f>
        <v>0</v>
      </c>
      <c r="AZ376" s="246">
        <f>VLOOKUP($A376,Incurred_Real!$A$25:$CD$376,Incurred_Real!AZ$1,FALSE)</f>
        <v>0</v>
      </c>
      <c r="BA376" s="246">
        <f>VLOOKUP($A376,Incurred_Real!$A$25:$CD$376,Incurred_Real!BA$1,FALSE)</f>
        <v>0</v>
      </c>
      <c r="BB376" s="246">
        <f>VLOOKUP($A376,Incurred_Real!$A$25:$CD$376,Incurred_Real!BB$1,FALSE)</f>
        <v>0</v>
      </c>
      <c r="BC376" s="246">
        <f>VLOOKUP($A376,Incurred_Real!$A$25:$CD$376,Incurred_Real!BC$1,FALSE)</f>
        <v>0</v>
      </c>
      <c r="BD376" s="246">
        <f>VLOOKUP($A376,Incurred_Real!$A$25:$CD$376,Incurred_Real!BD$1,FALSE)</f>
        <v>0</v>
      </c>
      <c r="BE376" s="246">
        <f>VLOOKUP($A376,Incurred_Real!$A$25:$CD$376,Incurred_Real!BE$1,FALSE)</f>
        <v>0</v>
      </c>
      <c r="BF376" s="246">
        <f>VLOOKUP($A376,Incurred_Real!$A$25:$CD$376,Incurred_Real!BF$1,FALSE)</f>
        <v>0</v>
      </c>
      <c r="BG376" s="246">
        <f>VLOOKUP($A376,Incurred_Real!$A$25:$CD$376,Incurred_Real!BG$1,FALSE)</f>
        <v>0</v>
      </c>
      <c r="BH376" s="246">
        <f>VLOOKUP($A376,Incurred_Real!$A$25:$CD$376,Incurred_Real!BH$1,FALSE)</f>
        <v>0</v>
      </c>
      <c r="BI376" s="246">
        <f>VLOOKUP($A376,Incurred_Real!$A$25:$CD$376,Incurred_Real!BI$1,FALSE)</f>
        <v>0</v>
      </c>
      <c r="BJ376" s="246">
        <f>VLOOKUP($A376,Incurred_Real!$A$25:$CD$376,Incurred_Real!BJ$1,FALSE)</f>
        <v>0</v>
      </c>
      <c r="BK376" s="246">
        <f>VLOOKUP($A376,Incurred_Real!$A$25:$CD$376,Incurred_Real!BK$1,FALSE)</f>
        <v>0</v>
      </c>
      <c r="BL376" s="246">
        <f>VLOOKUP($A376,Incurred_Real!$A$25:$CD$376,Incurred_Real!BL$1,FALSE)</f>
        <v>0</v>
      </c>
      <c r="BM376" s="246">
        <f>VLOOKUP($A376,Incurred_Real!$A$25:$CD$376,Incurred_Real!BM$1,FALSE)</f>
        <v>0</v>
      </c>
      <c r="BN376" s="246">
        <f>VLOOKUP($A376,Incurred_Real!$A$25:$CD$376,Incurred_Real!BN$1,FALSE)</f>
        <v>0</v>
      </c>
      <c r="BO376" s="246">
        <f>VLOOKUP($A376,Incurred_Real!$A$25:$CD$376,Incurred_Real!BO$1,FALSE)</f>
        <v>0</v>
      </c>
      <c r="BP376" s="246">
        <f>VLOOKUP($A376,Incurred_Real!$A$25:$CD$376,Incurred_Real!BP$1,FALSE)</f>
        <v>0</v>
      </c>
      <c r="BQ376" s="246">
        <f>VLOOKUP($A376,Incurred_Real!$A$25:$CD$376,Incurred_Real!BQ$1,FALSE)</f>
        <v>0</v>
      </c>
      <c r="BR376" s="246">
        <f>VLOOKUP($A376,Incurred_Real!$A$25:$CD$376,Incurred_Real!BR$1,FALSE)</f>
        <v>0</v>
      </c>
      <c r="BS376" s="254">
        <f t="shared" si="73"/>
        <v>1</v>
      </c>
      <c r="BT376" s="249">
        <f>1+IF(ISNA(VLOOKUP($A376,'Project labour content'!$A$7:$D$255,'Project labour content'!$D$1,FALSE)),VLOOKUP($D376,'Project labour content'!$F$6:$G$15,'Project labour content'!$G$1,FALSE),VLOOKUP($A376,'Project labour content'!$A$7:$D$255,'Project labour content'!$D$1,FALSE))*LabEsc22*1</f>
        <v>1.0000709006635369</v>
      </c>
      <c r="BU376" s="249">
        <f>1+IF(ISNA(VLOOKUP($A376,'Project labour content'!$A$7:$D$255,'Project labour content'!$D$1,FALSE)),VLOOKUP($D376,'Project labour content'!$F$6:$G$15,'Project labour content'!$G$1,FALSE),VLOOKUP($A376,'Project labour content'!$A$7:$D$255,'Project labour content'!$D$1,FALSE))*LabEsc23*1</f>
        <v>1.0001421416502587</v>
      </c>
      <c r="BV376" s="249">
        <f>1+IF(ISNA(VLOOKUP($A376,'Project labour content'!$A$7:$D$255,'Project labour content'!$D$1,FALSE)),VLOOKUP($D376,'Project labour content'!$F$6:$G$15,'Project labour content'!$G$1,FALSE),VLOOKUP($A376,'Project labour content'!$A$7:$D$255,'Project labour content'!$D$1,FALSE))*LabEsc24*1</f>
        <v>1.0002092506597506</v>
      </c>
      <c r="BW376" s="249">
        <f>1+IF(ISNA(VLOOKUP($A376,'Project labour content'!$A$7:$D$255,'Project labour content'!$D$1,FALSE)),VLOOKUP($D376,'Project labour content'!$F$6:$G$15,'Project labour content'!$G$1,FALSE),VLOOKUP($A376,'Project labour content'!$A$7:$D$255,'Project labour content'!$D$1,FALSE))*LabEsc25*1</f>
        <v>1.00029913199313</v>
      </c>
      <c r="BX376" s="249">
        <f>1+IF(ISNA(VLOOKUP($A376,'Project labour content'!$A$7:$D$255,'Project labour content'!$D$1,FALSE)),VLOOKUP($D376,'Project labour content'!$F$6:$G$15,'Project labour content'!$G$1,FALSE),VLOOKUP($A376,'Project labour content'!$A$7:$D$255,'Project labour content'!$D$1,FALSE))*LabEsc26*1</f>
        <v>1.0003970876662915</v>
      </c>
      <c r="BY376" s="249">
        <f>1+IF(ISNA(VLOOKUP($A376,'Project labour content'!$A$7:$D$255,'Project labour content'!$D$1,FALSE)),VLOOKUP($D376,'Project labour content'!$F$6:$G$15,'Project labour content'!$G$1,FALSE),VLOOKUP($A376,'Project labour content'!$A$7:$D$255,'Project labour content'!$D$1,FALSE))*LabEsc27*1</f>
        <v>1.0004577599032374</v>
      </c>
      <c r="BZ376" s="249">
        <f>1+IF(ISNA(VLOOKUP($A376,'Project labour content'!$A$7:$D$255,'Project labour content'!$D$1,FALSE)),VLOOKUP($D376,'Project labour content'!$F$6:$G$15,'Project labour content'!$G$1,FALSE),VLOOKUP($A376,'Project labour content'!$A$7:$D$255,'Project labour content'!$D$1,FALSE))*LabEsc28*1</f>
        <v>1.0005034460976576</v>
      </c>
      <c r="CA376" s="249">
        <f>1+IF(ISNA(VLOOKUP($A376,'Project labour content'!$A$7:$D$255,'Project labour content'!$D$1,FALSE)),VLOOKUP($D376,'Project labour content'!$F$6:$G$15,'Project labour content'!$G$1,FALSE),VLOOKUP($A376,'Project labour content'!$A$7:$D$255,'Project labour content'!$D$1,FALSE))*LabEsc29*1</f>
        <v>1.0005767633024631</v>
      </c>
      <c r="CB376" s="250" t="str">
        <f>IF(ISNA(VLOOKUP($A376,'Project labour content'!$A$7:$D$255,'Project labour content'!$D$1,FALSE)),"Category","Project")</f>
        <v>Project</v>
      </c>
      <c r="CD376" s="247" t="str">
        <f t="shared" si="71"/>
        <v>15570</v>
      </c>
    </row>
    <row r="377" spans="1:83" s="23" customFormat="1" ht="12.75" x14ac:dyDescent="0.2">
      <c r="F377" s="24"/>
      <c r="G377" s="24"/>
      <c r="H377" s="24"/>
      <c r="I377" s="24"/>
      <c r="J377" s="24"/>
      <c r="K377" s="24"/>
      <c r="L377" s="1"/>
      <c r="M377" s="1"/>
      <c r="N377" s="38"/>
      <c r="O377" s="1"/>
      <c r="P377" s="1"/>
      <c r="Q377" s="1"/>
      <c r="R377" s="1"/>
      <c r="S377" s="1"/>
      <c r="T377" s="1"/>
      <c r="U377" s="1"/>
      <c r="V377" s="1"/>
      <c r="W377" s="1"/>
      <c r="AD377" s="1"/>
      <c r="AE377" s="331"/>
      <c r="AF377" s="332"/>
      <c r="AG377" s="333"/>
      <c r="AH377" s="334"/>
      <c r="AI377" s="1"/>
      <c r="AJ377" s="335"/>
      <c r="AK377" s="336"/>
      <c r="AL377" s="335"/>
      <c r="AM377" s="336"/>
      <c r="AN377" s="331"/>
      <c r="AO377" s="331"/>
      <c r="AP377" s="337"/>
      <c r="AQ377" s="337"/>
      <c r="AS377" s="25"/>
      <c r="AT377" s="25"/>
      <c r="AU377" s="25"/>
      <c r="AV377" s="25"/>
      <c r="AW377" s="25"/>
      <c r="AX377" s="25"/>
      <c r="AY377" s="25"/>
      <c r="AZ377" s="25"/>
      <c r="BA377" s="25"/>
      <c r="BB377" s="25"/>
      <c r="BC377" s="25"/>
      <c r="BD377" s="25"/>
      <c r="BE377" s="25"/>
      <c r="BF377" s="25"/>
      <c r="BG377" s="25"/>
      <c r="BH377" s="25"/>
      <c r="BI377" s="25"/>
      <c r="BJ377" s="25"/>
      <c r="BK377" s="25"/>
      <c r="BL377" s="25"/>
      <c r="BM377" s="25"/>
      <c r="BN377" s="25"/>
      <c r="BO377" s="25"/>
      <c r="BP377" s="25"/>
      <c r="BQ377" s="25"/>
      <c r="BR377" s="25"/>
      <c r="CB377" s="1"/>
      <c r="CC377" s="1"/>
      <c r="CD377" s="1"/>
      <c r="CE377" s="1"/>
    </row>
    <row r="378" spans="1:83" ht="12.75" x14ac:dyDescent="0.2">
      <c r="M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G378" s="333"/>
      <c r="AH378" s="334"/>
      <c r="AJ378" s="335"/>
      <c r="AK378" s="338"/>
      <c r="AL378" s="335"/>
      <c r="AM378" s="338"/>
    </row>
    <row r="379" spans="1:83" s="23" customFormat="1" x14ac:dyDescent="0.15"/>
    <row r="380" spans="1:83" ht="12.75" x14ac:dyDescent="0.2">
      <c r="M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G380" s="333"/>
      <c r="AH380" s="334"/>
      <c r="AJ380" s="335"/>
      <c r="AK380" s="338"/>
      <c r="AL380" s="335"/>
      <c r="AM380" s="338"/>
    </row>
    <row r="381" spans="1:83" s="23" customFormat="1" ht="12.75" x14ac:dyDescent="0.2">
      <c r="F381" s="24"/>
      <c r="G381" s="24"/>
      <c r="H381" s="24"/>
      <c r="I381" s="24"/>
      <c r="J381" s="24"/>
      <c r="K381" s="24"/>
      <c r="L381" s="1"/>
      <c r="M381" s="1"/>
      <c r="N381" s="38"/>
      <c r="O381" s="1"/>
      <c r="P381" s="1"/>
      <c r="Q381" s="1"/>
      <c r="R381" s="1"/>
      <c r="S381" s="1"/>
      <c r="T381" s="1"/>
      <c r="U381" s="1"/>
      <c r="V381" s="1"/>
      <c r="W381" s="1"/>
      <c r="AD381" s="1"/>
      <c r="AE381" s="331"/>
      <c r="AF381" s="332"/>
      <c r="AG381" s="333"/>
      <c r="AH381" s="334"/>
      <c r="AI381" s="1"/>
      <c r="AJ381" s="335"/>
      <c r="AK381" s="336"/>
      <c r="AL381" s="335"/>
      <c r="AM381" s="336"/>
      <c r="AN381" s="331"/>
      <c r="AO381" s="331"/>
      <c r="AP381" s="337"/>
      <c r="AQ381" s="337"/>
      <c r="AS381" s="25"/>
      <c r="AT381" s="25"/>
      <c r="AU381" s="25"/>
      <c r="AV381" s="25"/>
      <c r="AW381" s="25"/>
      <c r="AX381" s="25"/>
      <c r="AY381" s="25"/>
      <c r="AZ381" s="25"/>
      <c r="BA381" s="25"/>
      <c r="BB381" s="25"/>
      <c r="BC381" s="25"/>
      <c r="BD381" s="25"/>
      <c r="BE381" s="25"/>
      <c r="BF381" s="25"/>
      <c r="BG381" s="25"/>
      <c r="BH381" s="25"/>
      <c r="BI381" s="25"/>
      <c r="BJ381" s="25"/>
      <c r="BK381" s="25"/>
      <c r="BL381" s="25"/>
      <c r="BM381" s="25"/>
      <c r="BN381" s="25"/>
      <c r="BO381" s="25"/>
      <c r="BP381" s="25"/>
      <c r="BQ381" s="25"/>
      <c r="BR381" s="25"/>
      <c r="CB381" s="1"/>
      <c r="CC381" s="1"/>
      <c r="CD381" s="1"/>
      <c r="CE381" s="1"/>
    </row>
    <row r="382" spans="1:83" x14ac:dyDescent="0.15">
      <c r="M382" s="1"/>
      <c r="O382" s="1"/>
      <c r="P382" s="1"/>
      <c r="Q382" s="1"/>
      <c r="R382" s="1"/>
      <c r="S382" s="1"/>
      <c r="T382" s="1"/>
      <c r="U382" s="1"/>
      <c r="V382" s="1"/>
      <c r="W382" s="1"/>
    </row>
    <row r="383" spans="1:83" x14ac:dyDescent="0.15">
      <c r="M383" s="1"/>
      <c r="O383" s="1"/>
      <c r="P383" s="1"/>
      <c r="Q383" s="1"/>
      <c r="R383" s="1"/>
      <c r="S383" s="1"/>
      <c r="T383" s="1"/>
      <c r="U383" s="1"/>
      <c r="V383" s="1"/>
      <c r="W383" s="1"/>
    </row>
    <row r="384" spans="1:83" x14ac:dyDescent="0.15">
      <c r="B384" s="174"/>
      <c r="C384" s="43"/>
      <c r="D384" s="43"/>
      <c r="E384" s="43"/>
      <c r="F384" s="43"/>
      <c r="G384" s="43"/>
      <c r="H384" s="43"/>
      <c r="I384" s="43"/>
      <c r="J384" s="43"/>
      <c r="K384" s="43"/>
      <c r="L384" s="43"/>
      <c r="M384" s="43"/>
      <c r="N384" s="174"/>
      <c r="O384" s="174"/>
      <c r="P384" s="175"/>
      <c r="Q384" s="175"/>
      <c r="R384" s="175"/>
      <c r="S384" s="175"/>
      <c r="T384" s="175"/>
      <c r="U384" s="175"/>
      <c r="V384" s="175"/>
      <c r="W384" s="175"/>
    </row>
    <row r="385" spans="2:23" x14ac:dyDescent="0.15">
      <c r="B385" s="43"/>
      <c r="C385" s="43"/>
      <c r="D385" s="43"/>
      <c r="E385" s="43"/>
      <c r="F385" s="43"/>
      <c r="G385" s="43"/>
      <c r="H385" s="43"/>
      <c r="I385" s="43"/>
      <c r="J385" s="43"/>
      <c r="K385" s="43"/>
      <c r="L385" s="43"/>
      <c r="M385" s="43"/>
      <c r="N385" s="43"/>
      <c r="O385" s="43"/>
      <c r="P385" s="42"/>
      <c r="Q385" s="42"/>
      <c r="R385" s="42"/>
      <c r="S385" s="42"/>
      <c r="T385" s="42"/>
      <c r="U385" s="42"/>
      <c r="V385" s="42"/>
      <c r="W385" s="42"/>
    </row>
    <row r="386" spans="2:23" x14ac:dyDescent="0.15">
      <c r="B386" s="43"/>
      <c r="C386" s="43"/>
      <c r="D386" s="43"/>
      <c r="E386" s="43"/>
      <c r="F386" s="43"/>
      <c r="G386" s="43"/>
      <c r="H386" s="43"/>
      <c r="I386" s="43"/>
      <c r="J386" s="43"/>
      <c r="K386" s="43"/>
      <c r="L386" s="43"/>
      <c r="M386" s="43"/>
      <c r="N386" s="43"/>
      <c r="O386" s="43"/>
      <c r="P386" s="42"/>
      <c r="Q386" s="42"/>
      <c r="R386" s="42"/>
      <c r="S386" s="42"/>
      <c r="T386" s="42"/>
      <c r="U386" s="42"/>
      <c r="V386" s="42"/>
      <c r="W386" s="42"/>
    </row>
    <row r="387" spans="2:23" x14ac:dyDescent="0.15">
      <c r="B387" s="43"/>
      <c r="C387" s="43"/>
      <c r="D387" s="43"/>
      <c r="E387" s="43"/>
      <c r="F387" s="43"/>
      <c r="G387" s="43"/>
      <c r="H387" s="43"/>
      <c r="I387" s="43"/>
      <c r="J387" s="43"/>
      <c r="K387" s="43"/>
      <c r="L387" s="43"/>
      <c r="M387" s="43"/>
      <c r="N387" s="43"/>
      <c r="O387" s="43"/>
      <c r="P387" s="42"/>
      <c r="Q387" s="42"/>
      <c r="R387" s="42"/>
      <c r="S387" s="42"/>
      <c r="T387" s="42"/>
      <c r="U387" s="42"/>
      <c r="V387" s="42"/>
      <c r="W387" s="42"/>
    </row>
    <row r="388" spans="2:23" x14ac:dyDescent="0.15">
      <c r="B388" s="43"/>
      <c r="C388" s="43"/>
      <c r="D388" s="43"/>
      <c r="E388" s="43"/>
      <c r="F388" s="43"/>
      <c r="G388" s="43"/>
      <c r="H388" s="43"/>
      <c r="I388" s="43"/>
      <c r="J388" s="43"/>
      <c r="K388" s="43"/>
      <c r="L388" s="43"/>
      <c r="M388" s="43"/>
      <c r="N388" s="43"/>
      <c r="O388" s="43"/>
      <c r="P388" s="42"/>
      <c r="Q388" s="42"/>
      <c r="R388" s="42"/>
      <c r="S388" s="42"/>
      <c r="T388" s="42"/>
      <c r="U388" s="42"/>
      <c r="V388" s="42"/>
      <c r="W388" s="42"/>
    </row>
    <row r="389" spans="2:23" x14ac:dyDescent="0.15">
      <c r="B389" s="43"/>
      <c r="C389" s="43"/>
      <c r="D389" s="43"/>
      <c r="E389" s="43"/>
      <c r="F389" s="43"/>
      <c r="G389" s="43"/>
      <c r="H389" s="43"/>
      <c r="I389" s="43"/>
      <c r="J389" s="43"/>
      <c r="K389" s="43"/>
      <c r="L389" s="43"/>
      <c r="M389" s="43"/>
      <c r="N389" s="43"/>
      <c r="O389" s="43"/>
      <c r="P389" s="42"/>
      <c r="Q389" s="42"/>
      <c r="R389" s="42"/>
      <c r="S389" s="42"/>
      <c r="T389" s="42"/>
      <c r="U389" s="42"/>
      <c r="V389" s="42"/>
      <c r="W389" s="42"/>
    </row>
    <row r="390" spans="2:23" x14ac:dyDescent="0.15">
      <c r="B390" s="43"/>
      <c r="C390" s="43"/>
      <c r="D390" s="43"/>
      <c r="E390" s="43"/>
      <c r="F390" s="43"/>
      <c r="G390" s="43"/>
      <c r="H390" s="43"/>
      <c r="I390" s="43"/>
      <c r="J390" s="43"/>
      <c r="K390" s="43"/>
      <c r="L390" s="43"/>
      <c r="M390" s="43"/>
      <c r="N390" s="43"/>
      <c r="O390" s="43"/>
      <c r="P390" s="42"/>
      <c r="Q390" s="42"/>
      <c r="R390" s="42"/>
      <c r="S390" s="42"/>
      <c r="T390" s="42"/>
      <c r="U390" s="42"/>
      <c r="V390" s="42"/>
      <c r="W390" s="42"/>
    </row>
    <row r="391" spans="2:23" x14ac:dyDescent="0.15">
      <c r="B391" s="43"/>
      <c r="C391" s="43"/>
      <c r="D391" s="43"/>
      <c r="E391" s="43"/>
      <c r="F391" s="43"/>
      <c r="G391" s="43"/>
      <c r="H391" s="43"/>
      <c r="I391" s="43"/>
      <c r="J391" s="43"/>
      <c r="K391" s="43"/>
      <c r="L391" s="43"/>
      <c r="M391" s="43"/>
      <c r="N391" s="43"/>
      <c r="O391" s="43"/>
      <c r="P391" s="42"/>
      <c r="Q391" s="42"/>
      <c r="R391" s="42"/>
      <c r="S391" s="42"/>
      <c r="T391" s="42"/>
      <c r="U391" s="42"/>
      <c r="V391" s="42"/>
      <c r="W391" s="42"/>
    </row>
    <row r="392" spans="2:23" x14ac:dyDescent="0.15">
      <c r="B392" s="43"/>
      <c r="C392" s="43"/>
      <c r="D392" s="43"/>
      <c r="E392" s="43"/>
      <c r="F392" s="43"/>
      <c r="G392" s="43"/>
      <c r="H392" s="43"/>
      <c r="I392" s="43"/>
      <c r="J392" s="43"/>
      <c r="K392" s="43"/>
      <c r="L392" s="43"/>
      <c r="M392" s="43"/>
      <c r="N392" s="43"/>
      <c r="O392" s="43"/>
      <c r="P392" s="42"/>
      <c r="Q392" s="42"/>
      <c r="R392" s="42"/>
      <c r="S392" s="42"/>
      <c r="T392" s="42"/>
      <c r="U392" s="42"/>
      <c r="V392" s="42"/>
      <c r="W392" s="42"/>
    </row>
    <row r="393" spans="2:23" x14ac:dyDescent="0.15">
      <c r="B393" s="43"/>
      <c r="C393" s="43"/>
      <c r="D393" s="43"/>
      <c r="E393" s="43"/>
      <c r="F393" s="43"/>
      <c r="G393" s="43"/>
      <c r="H393" s="43"/>
      <c r="I393" s="43"/>
      <c r="J393" s="43"/>
      <c r="K393" s="43"/>
      <c r="L393" s="43"/>
      <c r="M393" s="43"/>
      <c r="N393" s="43"/>
      <c r="O393" s="43"/>
      <c r="P393" s="42"/>
      <c r="Q393" s="42"/>
      <c r="R393" s="42"/>
      <c r="S393" s="42"/>
      <c r="T393" s="42"/>
      <c r="U393" s="42"/>
      <c r="V393" s="42"/>
      <c r="W393" s="42"/>
    </row>
    <row r="394" spans="2:23" x14ac:dyDescent="0.15">
      <c r="B394" s="43"/>
      <c r="C394" s="43"/>
      <c r="D394" s="43"/>
      <c r="E394" s="43"/>
      <c r="F394" s="43"/>
      <c r="G394" s="43"/>
      <c r="H394" s="43"/>
      <c r="I394" s="43"/>
      <c r="J394" s="43"/>
      <c r="K394" s="43"/>
      <c r="L394" s="43"/>
      <c r="M394" s="43"/>
      <c r="N394" s="43"/>
      <c r="O394" s="43"/>
      <c r="P394" s="42"/>
      <c r="Q394" s="42"/>
      <c r="R394" s="42"/>
      <c r="S394" s="42"/>
      <c r="T394" s="42"/>
      <c r="U394" s="42"/>
      <c r="V394" s="42"/>
      <c r="W394" s="42"/>
    </row>
    <row r="395" spans="2:23" x14ac:dyDescent="0.15">
      <c r="B395" s="173"/>
      <c r="C395" s="43"/>
      <c r="D395" s="43"/>
      <c r="E395" s="43"/>
      <c r="F395" s="43"/>
      <c r="G395" s="43"/>
      <c r="H395" s="43"/>
      <c r="I395" s="43"/>
      <c r="J395" s="43"/>
      <c r="K395" s="43"/>
      <c r="L395" s="43"/>
      <c r="M395" s="43"/>
      <c r="N395" s="173"/>
      <c r="O395" s="43"/>
      <c r="P395" s="42"/>
      <c r="Q395" s="42"/>
      <c r="R395" s="42"/>
      <c r="S395" s="42"/>
      <c r="T395" s="42"/>
      <c r="U395" s="42"/>
      <c r="V395" s="42"/>
      <c r="W395" s="42"/>
    </row>
  </sheetData>
  <autoFilter ref="A24:CB379" xr:uid="{00000000-0009-0000-0000-000004000000}">
    <sortState xmlns:xlrd2="http://schemas.microsoft.com/office/spreadsheetml/2017/richdata2" ref="A25:CB379">
      <sortCondition ref="A24:A379"/>
    </sortState>
  </autoFilter>
  <mergeCells count="2">
    <mergeCell ref="B9:C10"/>
    <mergeCell ref="AF23:AH23"/>
  </mergeCells>
  <phoneticPr fontId="52" type="noConversion"/>
  <conditionalFormatting sqref="BS25">
    <cfRule type="cellIs" dxfId="3" priority="3" operator="greaterThan">
      <formula>1</formula>
    </cfRule>
    <cfRule type="cellIs" dxfId="2" priority="4" operator="lessThan">
      <formula>1</formula>
    </cfRule>
  </conditionalFormatting>
  <conditionalFormatting sqref="BS26:BS376">
    <cfRule type="cellIs" dxfId="1" priority="1" operator="greaterThan">
      <formula>1</formula>
    </cfRule>
    <cfRule type="cellIs" dxfId="0" priority="2" operator="lessThan">
      <formula>1</formula>
    </cfRule>
  </conditionalFormatting>
  <pageMargins left="0.7" right="0.7" top="0.75" bottom="0.75" header="0.3" footer="0.3"/>
  <pageSetup paperSize="9" scale="84" fitToHeight="0" orientation="landscape" r:id="rId1"/>
  <customProperties>
    <customPr name="_pios_id" r:id="rId2"/>
  </customProperties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5">
    <tabColor rgb="FFFFFF00"/>
  </sheetPr>
  <dimension ref="A1:XFA399"/>
  <sheetViews>
    <sheetView topLeftCell="A341" workbookViewId="0">
      <selection activeCell="X374" sqref="X374"/>
    </sheetView>
    <sheetView topLeftCell="A2" workbookViewId="1"/>
  </sheetViews>
  <sheetFormatPr defaultColWidth="9.140625" defaultRowHeight="15" outlineLevelRow="1" outlineLevelCol="1" x14ac:dyDescent="0.25"/>
  <cols>
    <col min="1" max="1" width="12.5703125" style="1" customWidth="1"/>
    <col min="2" max="2" width="54.28515625" style="1" customWidth="1"/>
    <col min="3" max="4" width="28.7109375" style="1" customWidth="1"/>
    <col min="5" max="5" width="13.28515625" style="1" customWidth="1"/>
    <col min="6" max="18" width="13.28515625" style="1" customWidth="1" outlineLevel="1"/>
    <col min="19" max="29" width="13.28515625" style="1" customWidth="1"/>
    <col min="30" max="30" width="12" style="1" bestFit="1" customWidth="1"/>
    <col min="31" max="31" width="11.28515625" style="1" customWidth="1"/>
    <col min="32" max="34" width="4.7109375" style="1" customWidth="1"/>
    <col min="35" max="42" width="5.7109375" style="1" customWidth="1"/>
    <col min="43" max="43" width="4" style="1" customWidth="1"/>
    <col min="44" max="44" width="9.140625" style="1"/>
    <col min="46" max="16384" width="9.140625" style="1"/>
  </cols>
  <sheetData>
    <row r="1" spans="1:44" ht="12.75" hidden="1" customHeight="1" outlineLevel="1" x14ac:dyDescent="0.25">
      <c r="A1" s="1">
        <v>1</v>
      </c>
      <c r="B1" s="1">
        <v>2</v>
      </c>
      <c r="C1" s="1">
        <v>3</v>
      </c>
      <c r="D1" s="1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1">
        <v>12</v>
      </c>
      <c r="M1" s="1">
        <v>13</v>
      </c>
      <c r="N1" s="1">
        <v>14</v>
      </c>
      <c r="O1" s="1">
        <v>15</v>
      </c>
      <c r="P1" s="1">
        <v>16</v>
      </c>
      <c r="Q1" s="1">
        <v>17</v>
      </c>
      <c r="R1" s="1">
        <v>18</v>
      </c>
      <c r="S1" s="1">
        <v>19</v>
      </c>
      <c r="T1" s="1">
        <v>20</v>
      </c>
      <c r="U1" s="1">
        <v>21</v>
      </c>
      <c r="V1" s="1">
        <v>22</v>
      </c>
      <c r="W1" s="1">
        <v>23</v>
      </c>
      <c r="X1" s="1">
        <v>24</v>
      </c>
      <c r="Y1" s="1">
        <v>25</v>
      </c>
      <c r="Z1" s="1">
        <v>26</v>
      </c>
      <c r="AA1" s="1">
        <v>27</v>
      </c>
      <c r="AB1" s="1">
        <v>28</v>
      </c>
      <c r="AC1" s="1">
        <v>29</v>
      </c>
      <c r="AD1" s="1">
        <v>30</v>
      </c>
      <c r="AE1" s="1">
        <v>45</v>
      </c>
      <c r="AF1" s="1">
        <v>32</v>
      </c>
      <c r="AG1" s="1">
        <v>33</v>
      </c>
      <c r="AH1" s="1">
        <v>34</v>
      </c>
      <c r="AI1" s="1">
        <v>35</v>
      </c>
      <c r="AJ1" s="1">
        <v>36</v>
      </c>
      <c r="AK1" s="1">
        <v>37</v>
      </c>
      <c r="AL1" s="1">
        <v>38</v>
      </c>
      <c r="AM1" s="1">
        <v>39</v>
      </c>
      <c r="AN1" s="1">
        <v>40</v>
      </c>
      <c r="AO1" s="1">
        <v>41</v>
      </c>
      <c r="AP1" s="1">
        <v>42</v>
      </c>
      <c r="AQ1" s="1">
        <v>43</v>
      </c>
      <c r="AR1" s="1">
        <v>44</v>
      </c>
    </row>
    <row r="2" spans="1:44" collapsed="1" x14ac:dyDescent="0.25">
      <c r="A2" s="21"/>
      <c r="B2" s="110" t="s">
        <v>1423</v>
      </c>
      <c r="F2" s="99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</row>
    <row r="3" spans="1:44" x14ac:dyDescent="0.25">
      <c r="B3" s="67"/>
      <c r="C3" s="67"/>
      <c r="D3" s="67"/>
      <c r="E3" s="67"/>
      <c r="F3" s="3"/>
      <c r="L3" s="3"/>
      <c r="M3" s="3"/>
      <c r="N3" s="3"/>
      <c r="O3" s="42"/>
      <c r="P3" s="42"/>
      <c r="Q3" s="42"/>
      <c r="R3" s="42"/>
      <c r="S3" s="42"/>
      <c r="T3" s="42"/>
      <c r="U3" s="42"/>
      <c r="V3" s="42"/>
      <c r="W3" s="42"/>
    </row>
    <row r="4" spans="1:44" x14ac:dyDescent="0.25">
      <c r="B4" s="67"/>
      <c r="C4" s="67"/>
      <c r="D4" s="67"/>
      <c r="E4" s="67"/>
      <c r="F4" s="3"/>
      <c r="L4" s="3"/>
      <c r="M4" s="3"/>
      <c r="N4" s="3"/>
      <c r="O4" s="42"/>
      <c r="P4" s="43"/>
      <c r="Q4" s="42"/>
      <c r="R4" s="42"/>
      <c r="S4" s="42"/>
      <c r="T4" s="42"/>
      <c r="U4" s="42"/>
      <c r="V4" s="42"/>
      <c r="W4" s="42"/>
    </row>
    <row r="5" spans="1:44" x14ac:dyDescent="0.25">
      <c r="B5" s="67"/>
      <c r="C5" s="67"/>
      <c r="D5" s="67"/>
      <c r="E5" s="67"/>
      <c r="F5" s="3"/>
      <c r="L5" s="3"/>
      <c r="M5" s="3"/>
      <c r="N5" s="3"/>
      <c r="O5" s="42"/>
      <c r="P5" s="43"/>
      <c r="Q5" s="42"/>
      <c r="R5" s="42"/>
      <c r="S5" s="42"/>
      <c r="T5" s="42"/>
      <c r="U5" s="42"/>
      <c r="V5" s="42"/>
      <c r="W5" s="42"/>
    </row>
    <row r="6" spans="1:44" x14ac:dyDescent="0.25">
      <c r="B6" s="67"/>
      <c r="C6" s="67"/>
      <c r="D6" s="67"/>
      <c r="E6" s="67"/>
      <c r="F6" s="3"/>
      <c r="L6" s="3"/>
      <c r="M6" s="3"/>
      <c r="N6" s="3"/>
      <c r="O6" s="42"/>
      <c r="P6" s="43"/>
      <c r="Q6" s="42"/>
      <c r="R6" s="42"/>
      <c r="S6" s="42"/>
      <c r="T6" s="42"/>
      <c r="U6" s="42"/>
      <c r="V6" s="42"/>
      <c r="W6" s="42"/>
    </row>
    <row r="7" spans="1:44" x14ac:dyDescent="0.25">
      <c r="C7" s="67"/>
      <c r="D7" s="67"/>
      <c r="E7" s="67"/>
      <c r="F7" s="3"/>
      <c r="L7" s="3"/>
      <c r="M7" s="3"/>
      <c r="N7" s="3"/>
      <c r="O7" s="42"/>
      <c r="P7" s="43"/>
      <c r="Q7" s="42"/>
      <c r="R7" s="42"/>
      <c r="S7" s="42"/>
      <c r="T7" s="42"/>
      <c r="U7" s="42"/>
      <c r="V7" s="42"/>
      <c r="W7" s="42"/>
    </row>
    <row r="8" spans="1:44" x14ac:dyDescent="0.25">
      <c r="C8" s="67"/>
      <c r="D8" s="67"/>
      <c r="E8" s="67"/>
      <c r="F8" s="3"/>
      <c r="L8" s="3"/>
      <c r="M8" s="3"/>
      <c r="N8" s="3"/>
      <c r="O8" s="42"/>
      <c r="P8" s="43"/>
      <c r="Q8" s="42"/>
      <c r="R8" s="42"/>
      <c r="S8" s="42"/>
      <c r="T8" s="42"/>
      <c r="U8" s="42"/>
      <c r="V8" s="42"/>
      <c r="W8" s="42"/>
    </row>
    <row r="9" spans="1:44" x14ac:dyDescent="0.25">
      <c r="B9" s="67"/>
      <c r="C9" s="67"/>
      <c r="D9" s="67"/>
      <c r="E9" s="67"/>
      <c r="F9" s="3"/>
      <c r="L9" s="3"/>
      <c r="M9" s="3"/>
      <c r="N9" s="3"/>
      <c r="O9" s="42"/>
      <c r="P9" s="43"/>
      <c r="Q9" s="42"/>
      <c r="R9" s="42"/>
      <c r="S9" s="42"/>
      <c r="T9" s="42"/>
      <c r="U9" s="42"/>
      <c r="V9" s="42"/>
      <c r="W9" s="42"/>
    </row>
    <row r="10" spans="1:44" x14ac:dyDescent="0.25">
      <c r="C10" s="67"/>
      <c r="D10" s="67"/>
      <c r="E10" s="67"/>
      <c r="F10" s="3"/>
      <c r="L10" s="3"/>
      <c r="M10" s="3"/>
      <c r="N10" s="3"/>
      <c r="O10" s="42"/>
      <c r="P10" s="43"/>
      <c r="Q10" s="42"/>
      <c r="R10" s="42"/>
      <c r="S10" s="42"/>
      <c r="T10" s="42"/>
      <c r="U10" s="42"/>
      <c r="V10" s="42"/>
      <c r="W10" s="42"/>
    </row>
    <row r="11" spans="1:44" x14ac:dyDescent="0.25">
      <c r="C11" s="110"/>
      <c r="D11" s="67"/>
      <c r="E11" s="67"/>
      <c r="F11" s="103"/>
      <c r="G11" s="103"/>
      <c r="H11" s="103"/>
      <c r="I11" s="103"/>
      <c r="J11" s="103"/>
      <c r="K11" s="103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  <c r="AC11" s="103"/>
    </row>
    <row r="12" spans="1:44" x14ac:dyDescent="0.25">
      <c r="A12" s="111"/>
      <c r="B12" s="110"/>
      <c r="C12" s="110"/>
      <c r="D12" s="67"/>
      <c r="E12" s="67"/>
      <c r="F12" s="3"/>
      <c r="G12" s="3"/>
      <c r="H12" s="3"/>
      <c r="I12" s="3"/>
      <c r="J12" s="3"/>
      <c r="K12" s="3"/>
      <c r="L12" s="3"/>
      <c r="M12" s="3"/>
      <c r="N12" s="3"/>
      <c r="O12" s="42"/>
      <c r="P12" s="42"/>
      <c r="Q12" s="42"/>
      <c r="R12" s="42"/>
      <c r="S12" s="42"/>
      <c r="T12" s="42"/>
      <c r="U12" s="42"/>
      <c r="V12" s="42"/>
      <c r="W12" s="42"/>
    </row>
    <row r="13" spans="1:44" x14ac:dyDescent="0.25">
      <c r="A13" s="102"/>
      <c r="D13" s="106"/>
      <c r="E13" s="106"/>
      <c r="F13" s="106"/>
      <c r="G13" s="106"/>
      <c r="H13" s="106"/>
      <c r="I13" s="106"/>
      <c r="J13" s="106"/>
      <c r="K13" s="106"/>
      <c r="L13" s="106"/>
      <c r="M13" s="106"/>
      <c r="N13" s="106"/>
      <c r="O13" s="106"/>
      <c r="P13" s="106"/>
      <c r="Q13" s="107"/>
      <c r="R13" s="107"/>
      <c r="S13" s="107"/>
      <c r="T13" s="107"/>
      <c r="U13" s="107"/>
      <c r="V13" s="3"/>
      <c r="W13" s="3"/>
      <c r="X13" s="3"/>
      <c r="Y13" s="3"/>
      <c r="Z13" s="3"/>
      <c r="AA13" s="3"/>
      <c r="AB13" s="3"/>
      <c r="AC13" s="3"/>
      <c r="AF13" s="14"/>
    </row>
    <row r="14" spans="1:44" x14ac:dyDescent="0.25">
      <c r="D14" s="43"/>
      <c r="E14" s="43"/>
      <c r="F14" s="103"/>
      <c r="G14" s="103"/>
      <c r="H14" s="103"/>
      <c r="I14" s="103"/>
      <c r="J14" s="103"/>
      <c r="K14" s="103"/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  <c r="AC14" s="103"/>
      <c r="AF14" s="27"/>
      <c r="AG14" s="3"/>
      <c r="AH14" s="3"/>
      <c r="AJ14" s="3"/>
      <c r="AK14" s="3"/>
      <c r="AL14" s="3"/>
      <c r="AM14" s="3"/>
    </row>
    <row r="15" spans="1:44" ht="10.5" customHeight="1" x14ac:dyDescent="0.25">
      <c r="A15" s="533">
        <f>Incurred_Real!V20</f>
        <v>1.0245</v>
      </c>
      <c r="B15" s="536" t="s">
        <v>1454</v>
      </c>
      <c r="C15" s="171"/>
      <c r="D15" s="171"/>
      <c r="F15" s="108"/>
      <c r="G15" s="108"/>
      <c r="H15" s="108"/>
      <c r="I15" s="108"/>
      <c r="J15" s="108"/>
      <c r="K15" s="108"/>
      <c r="L15" s="108"/>
      <c r="M15" s="108"/>
      <c r="N15" s="108"/>
      <c r="O15" s="108"/>
      <c r="P15" s="108"/>
      <c r="Q15" s="108"/>
      <c r="R15" s="108"/>
      <c r="S15" s="108"/>
      <c r="T15" s="108"/>
      <c r="U15" s="108"/>
      <c r="V15" s="108"/>
      <c r="W15" s="108"/>
      <c r="X15" s="108"/>
      <c r="Y15" s="108"/>
      <c r="Z15" s="108"/>
      <c r="AA15" s="108"/>
      <c r="AB15" s="108"/>
      <c r="AC15" s="108"/>
      <c r="AF15" s="27"/>
      <c r="AG15" s="27"/>
      <c r="AH15" s="27"/>
      <c r="AJ15" s="27"/>
      <c r="AK15" s="27"/>
      <c r="AL15" s="27"/>
    </row>
    <row r="16" spans="1:44" x14ac:dyDescent="0.25">
      <c r="A16" s="534"/>
      <c r="B16" s="537"/>
      <c r="C16" s="171"/>
      <c r="D16" s="171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  <c r="AC16" s="103"/>
      <c r="AF16" s="14"/>
    </row>
    <row r="17" spans="1:43" x14ac:dyDescent="0.25">
      <c r="A17" s="534"/>
      <c r="B17" s="537"/>
      <c r="C17" s="171"/>
      <c r="D17" s="171"/>
      <c r="F17" s="109"/>
      <c r="G17" s="109"/>
      <c r="H17" s="109"/>
      <c r="I17" s="109"/>
      <c r="J17" s="109"/>
      <c r="K17" s="109"/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  <c r="AC17" s="109"/>
      <c r="AF17" s="14"/>
    </row>
    <row r="18" spans="1:43" x14ac:dyDescent="0.25">
      <c r="A18" s="534"/>
      <c r="B18" s="537"/>
      <c r="C18" s="171"/>
      <c r="D18" s="171"/>
      <c r="F18" s="109"/>
      <c r="G18" s="109"/>
      <c r="H18" s="109"/>
      <c r="I18" s="109"/>
      <c r="J18" s="109"/>
      <c r="K18" s="109"/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8"/>
      <c r="W18" s="108"/>
      <c r="X18" s="108"/>
      <c r="Y18" s="108"/>
      <c r="Z18" s="108"/>
      <c r="AA18" s="108"/>
      <c r="AB18" s="108"/>
      <c r="AC18" s="108"/>
      <c r="AF18" s="14"/>
    </row>
    <row r="19" spans="1:43" x14ac:dyDescent="0.25">
      <c r="A19" s="535"/>
      <c r="B19" s="538"/>
      <c r="C19" s="169"/>
      <c r="D19" s="169"/>
      <c r="F19" s="101"/>
      <c r="G19" s="101"/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1"/>
      <c r="AE19" s="69" t="s">
        <v>856</v>
      </c>
      <c r="AF19" s="14"/>
    </row>
    <row r="20" spans="1:43" x14ac:dyDescent="0.25">
      <c r="F20" s="101"/>
      <c r="G20" s="101"/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31"/>
      <c r="S20" s="31"/>
      <c r="T20" s="3"/>
      <c r="U20" s="3"/>
      <c r="V20" s="3"/>
      <c r="W20" s="3"/>
      <c r="X20" s="3"/>
      <c r="Y20" s="3"/>
      <c r="Z20" s="3"/>
      <c r="AA20" s="3"/>
      <c r="AB20" s="3"/>
      <c r="AC20" s="3"/>
      <c r="AE20" s="23" t="s">
        <v>1424</v>
      </c>
      <c r="AF20" s="3"/>
      <c r="AG20" s="27"/>
      <c r="AH20" s="3"/>
      <c r="AI20" s="3"/>
      <c r="AJ20" s="3"/>
      <c r="AK20" s="3"/>
      <c r="AL20" s="3"/>
      <c r="AM20" s="3"/>
    </row>
    <row r="21" spans="1:43" x14ac:dyDescent="0.25">
      <c r="A21" s="1">
        <f>COUNTA(A25:A376)</f>
        <v>352</v>
      </c>
      <c r="B21" s="1" t="s">
        <v>1057</v>
      </c>
      <c r="E21" s="308" t="s">
        <v>1421</v>
      </c>
      <c r="F21" s="3">
        <f>SUBTOTAL(9,F25:F376)</f>
        <v>79618.559999999998</v>
      </c>
      <c r="G21" s="3">
        <f t="shared" ref="G21:AC21" si="0">SUBTOTAL(9,G25:G376)</f>
        <v>6473623.959999999</v>
      </c>
      <c r="H21" s="3">
        <f t="shared" si="0"/>
        <v>8091630.6699999999</v>
      </c>
      <c r="I21" s="3">
        <f t="shared" si="0"/>
        <v>9291357.6700000018</v>
      </c>
      <c r="J21" s="3">
        <f t="shared" si="0"/>
        <v>36424057.030000001</v>
      </c>
      <c r="K21" s="3">
        <f t="shared" si="0"/>
        <v>116502962.71000001</v>
      </c>
      <c r="L21" s="3">
        <f t="shared" si="0"/>
        <v>84779753.019999996</v>
      </c>
      <c r="M21" s="3">
        <f t="shared" si="0"/>
        <v>113528189.60000001</v>
      </c>
      <c r="N21" s="3">
        <f t="shared" si="0"/>
        <v>72316884.270000011</v>
      </c>
      <c r="O21" s="3">
        <f t="shared" si="0"/>
        <v>87315485.189999983</v>
      </c>
      <c r="P21" s="3">
        <f t="shared" si="0"/>
        <v>152309652.29000002</v>
      </c>
      <c r="Q21" s="3">
        <f t="shared" si="0"/>
        <v>150643072.03</v>
      </c>
      <c r="R21" s="3">
        <f t="shared" si="0"/>
        <v>192569442.71999994</v>
      </c>
      <c r="S21" s="3">
        <f t="shared" si="0"/>
        <v>153633587.21999994</v>
      </c>
      <c r="T21" s="3">
        <f t="shared" si="0"/>
        <v>183469293.97999999</v>
      </c>
      <c r="U21" s="3">
        <f t="shared" si="0"/>
        <v>217264115.4499999</v>
      </c>
      <c r="V21" s="3">
        <f t="shared" si="0"/>
        <v>424186543.29602212</v>
      </c>
      <c r="W21" s="3">
        <f t="shared" si="0"/>
        <v>386749783.44969958</v>
      </c>
      <c r="X21" s="3">
        <f t="shared" si="0"/>
        <v>148494330.00598484</v>
      </c>
      <c r="Y21" s="3">
        <f t="shared" si="0"/>
        <v>149256250.21024558</v>
      </c>
      <c r="Z21" s="3">
        <f t="shared" si="0"/>
        <v>134176413.78780811</v>
      </c>
      <c r="AA21" s="3">
        <f t="shared" si="0"/>
        <v>127218067.2760758</v>
      </c>
      <c r="AB21" s="3">
        <f t="shared" si="0"/>
        <v>109830870.19578831</v>
      </c>
      <c r="AC21" s="3">
        <f t="shared" si="0"/>
        <v>3599863.0865790136</v>
      </c>
      <c r="AD21" s="43"/>
      <c r="AE21" s="23" t="s">
        <v>847</v>
      </c>
      <c r="AF21" s="27"/>
      <c r="AG21" s="27"/>
      <c r="AH21" s="27"/>
      <c r="AI21" s="44"/>
      <c r="AJ21" s="27"/>
      <c r="AK21" s="27"/>
      <c r="AL21" s="27"/>
    </row>
    <row r="22" spans="1:43" x14ac:dyDescent="0.25">
      <c r="A22" s="4" t="s">
        <v>0</v>
      </c>
      <c r="B22" s="5"/>
      <c r="C22" s="5"/>
      <c r="D22" s="5"/>
      <c r="E22" s="4" t="s">
        <v>1</v>
      </c>
      <c r="F22" s="6" t="s">
        <v>2</v>
      </c>
      <c r="G22" s="6" t="s">
        <v>3</v>
      </c>
      <c r="H22" s="6" t="s">
        <v>4</v>
      </c>
      <c r="I22" s="6" t="s">
        <v>5</v>
      </c>
      <c r="J22" s="6" t="s">
        <v>6</v>
      </c>
      <c r="K22" s="6" t="s">
        <v>7</v>
      </c>
      <c r="L22" s="6" t="s">
        <v>8</v>
      </c>
      <c r="M22" s="6" t="s">
        <v>9</v>
      </c>
      <c r="N22" s="6" t="s">
        <v>10</v>
      </c>
      <c r="O22" s="6" t="s">
        <v>11</v>
      </c>
      <c r="P22" s="6" t="s">
        <v>12</v>
      </c>
      <c r="Q22" s="6" t="s">
        <v>13</v>
      </c>
      <c r="R22" s="6" t="s">
        <v>14</v>
      </c>
      <c r="S22" s="6" t="s">
        <v>15</v>
      </c>
      <c r="T22" s="6" t="s">
        <v>16</v>
      </c>
      <c r="U22" s="6" t="s">
        <v>17</v>
      </c>
      <c r="V22" s="7" t="s">
        <v>18</v>
      </c>
      <c r="W22" s="7" t="s">
        <v>19</v>
      </c>
      <c r="X22" s="7" t="s">
        <v>733</v>
      </c>
      <c r="Y22" s="94" t="s">
        <v>860</v>
      </c>
      <c r="Z22" s="94" t="s">
        <v>861</v>
      </c>
      <c r="AA22" s="94" t="s">
        <v>862</v>
      </c>
      <c r="AB22" s="94" t="s">
        <v>863</v>
      </c>
      <c r="AC22" s="94" t="s">
        <v>864</v>
      </c>
      <c r="AD22" s="43"/>
      <c r="AE22" s="34"/>
      <c r="AF22" s="14"/>
      <c r="AI22" s="347"/>
      <c r="AJ22" s="347"/>
      <c r="AK22" s="347"/>
      <c r="AL22" s="347"/>
      <c r="AM22" s="347"/>
      <c r="AN22" s="347"/>
      <c r="AO22" s="347"/>
      <c r="AP22" s="347"/>
    </row>
    <row r="23" spans="1:43" ht="31.5" x14ac:dyDescent="0.25">
      <c r="A23" s="8" t="s">
        <v>20</v>
      </c>
      <c r="B23" s="9" t="s">
        <v>21</v>
      </c>
      <c r="C23" s="10" t="s">
        <v>22</v>
      </c>
      <c r="D23" s="10" t="s">
        <v>23</v>
      </c>
      <c r="E23" s="10" t="s">
        <v>24</v>
      </c>
      <c r="F23" s="18" t="str">
        <f t="shared" ref="F23:U23" si="1">"Actual "&amp;F22</f>
        <v>Actual 2006</v>
      </c>
      <c r="G23" s="18" t="str">
        <f t="shared" si="1"/>
        <v>Actual 2007</v>
      </c>
      <c r="H23" s="18" t="str">
        <f t="shared" si="1"/>
        <v>Actual 2008</v>
      </c>
      <c r="I23" s="18" t="str">
        <f t="shared" si="1"/>
        <v>Actual 2009</v>
      </c>
      <c r="J23" s="18" t="str">
        <f t="shared" si="1"/>
        <v>Actual 2010</v>
      </c>
      <c r="K23" s="18" t="str">
        <f t="shared" si="1"/>
        <v>Actual 2011</v>
      </c>
      <c r="L23" s="18" t="str">
        <f t="shared" si="1"/>
        <v>Actual 2012</v>
      </c>
      <c r="M23" s="98" t="str">
        <f t="shared" si="1"/>
        <v>Actual 2013</v>
      </c>
      <c r="N23" s="216" t="str">
        <f t="shared" si="1"/>
        <v>Actual 2014</v>
      </c>
      <c r="O23" s="18" t="str">
        <f t="shared" si="1"/>
        <v>Actual 2015</v>
      </c>
      <c r="P23" s="18" t="str">
        <f t="shared" si="1"/>
        <v>Actual 2016</v>
      </c>
      <c r="Q23" s="18" t="str">
        <f t="shared" si="1"/>
        <v>Actual 2017</v>
      </c>
      <c r="R23" s="98" t="str">
        <f t="shared" si="1"/>
        <v>Actual 2018</v>
      </c>
      <c r="S23" s="216" t="str">
        <f t="shared" si="1"/>
        <v>Actual 2019</v>
      </c>
      <c r="T23" s="18" t="str">
        <f t="shared" si="1"/>
        <v>Actual 2020</v>
      </c>
      <c r="U23" s="104" t="str">
        <f t="shared" si="1"/>
        <v>Actual 2021</v>
      </c>
      <c r="V23" s="19" t="str">
        <f t="shared" ref="V23:W23" si="2">"Plan "&amp;V22</f>
        <v>Plan 2022</v>
      </c>
      <c r="W23" s="19" t="str">
        <f t="shared" si="2"/>
        <v>Plan 2023</v>
      </c>
      <c r="X23" s="19" t="str">
        <f t="shared" ref="X23:AC23" si="3">"Plan "&amp;X22</f>
        <v>Plan 2024</v>
      </c>
      <c r="Y23" s="100" t="str">
        <f t="shared" si="3"/>
        <v>Plan 2025</v>
      </c>
      <c r="Z23" s="100" t="str">
        <f t="shared" si="3"/>
        <v>Plan 2026</v>
      </c>
      <c r="AA23" s="100" t="str">
        <f t="shared" si="3"/>
        <v>Plan 2027</v>
      </c>
      <c r="AB23" s="100" t="str">
        <f t="shared" si="3"/>
        <v>Plan 2028</v>
      </c>
      <c r="AC23" s="100" t="str">
        <f t="shared" si="3"/>
        <v>Plan 2029</v>
      </c>
      <c r="AD23" s="346"/>
      <c r="AE23" s="70" t="s">
        <v>1319</v>
      </c>
    </row>
    <row r="24" spans="1:43" x14ac:dyDescent="0.25">
      <c r="A24" s="11"/>
      <c r="B24" s="11"/>
      <c r="C24" s="11"/>
      <c r="D24" s="11"/>
      <c r="E24" s="11"/>
      <c r="F24" s="105" t="s">
        <v>1200</v>
      </c>
      <c r="G24" s="105" t="s">
        <v>1200</v>
      </c>
      <c r="H24" s="105" t="s">
        <v>1200</v>
      </c>
      <c r="I24" s="105" t="s">
        <v>1200</v>
      </c>
      <c r="J24" s="105" t="s">
        <v>1200</v>
      </c>
      <c r="K24" s="105" t="s">
        <v>1200</v>
      </c>
      <c r="L24" s="105" t="s">
        <v>1200</v>
      </c>
      <c r="M24" s="105" t="s">
        <v>1200</v>
      </c>
      <c r="N24" s="105" t="s">
        <v>1200</v>
      </c>
      <c r="O24" s="105" t="s">
        <v>1200</v>
      </c>
      <c r="P24" s="105" t="s">
        <v>1200</v>
      </c>
      <c r="Q24" s="105" t="s">
        <v>1200</v>
      </c>
      <c r="R24" s="105" t="s">
        <v>1200</v>
      </c>
      <c r="S24" s="105" t="s">
        <v>1200</v>
      </c>
      <c r="T24" s="105" t="s">
        <v>1200</v>
      </c>
      <c r="U24" s="105" t="s">
        <v>1200</v>
      </c>
      <c r="V24" s="13" t="s">
        <v>1198</v>
      </c>
      <c r="W24" s="13" t="s">
        <v>1198</v>
      </c>
      <c r="X24" s="219" t="s">
        <v>1198</v>
      </c>
      <c r="Y24" s="217" t="s">
        <v>1198</v>
      </c>
      <c r="Z24" s="13" t="s">
        <v>1198</v>
      </c>
      <c r="AA24" s="13" t="s">
        <v>1198</v>
      </c>
      <c r="AB24" s="13" t="s">
        <v>1198</v>
      </c>
      <c r="AC24" s="348" t="s">
        <v>1198</v>
      </c>
      <c r="AD24" s="346"/>
      <c r="AE24" s="71"/>
    </row>
    <row r="25" spans="1:43" x14ac:dyDescent="0.25">
      <c r="A25" s="11" t="s">
        <v>25</v>
      </c>
      <c r="B25" s="11" t="str">
        <f>_xlfn.IFNA(VLOOKUP($A25,'Project List'!$A$9:$AF$360,'Project List'!G$1,FALSE),0)</f>
        <v>Adelaide Central Reinforcement</v>
      </c>
      <c r="C25" s="11" t="str">
        <f>_xlfn.IFNA(VLOOKUP($A25,'Project List'!$A$9:$AF$360,'Project List'!C$1,FALSE),0)</f>
        <v>ExAnte</v>
      </c>
      <c r="D25" s="11" t="str">
        <f>_xlfn.IFNA(VLOOKUP($A25,'Project List'!$A$9:$AF$360,'Project List'!D$1,FALSE),0)</f>
        <v>Augmentation</v>
      </c>
      <c r="E25" s="11" t="str">
        <f>_xlfn.IFNA(VLOOKUP($A25,'Project List'!$A$9:$AF$360,'Project List'!H$1,FALSE),0)</f>
        <v>Active</v>
      </c>
      <c r="F25" s="105">
        <f>_xlfn.IFNA(VLOOKUP($A25,'Project List'!$A$9:$AF$360,'Project List'!I$1,FALSE),0)</f>
        <v>14438.5</v>
      </c>
      <c r="G25" s="105">
        <f>_xlfn.IFNA(VLOOKUP($A25,'Project List'!$A$9:$AF$360,'Project List'!J$1,FALSE),0)</f>
        <v>5643382.1699999999</v>
      </c>
      <c r="H25" s="105">
        <f>_xlfn.IFNA(VLOOKUP($A25,'Project List'!$A$9:$AF$360,'Project List'!K$1,FALSE),0)</f>
        <v>6634694.54</v>
      </c>
      <c r="I25" s="105">
        <f>_xlfn.IFNA(VLOOKUP($A25,'Project List'!$A$9:$AF$360,'Project List'!L$1,FALSE),0)</f>
        <v>7459380.96</v>
      </c>
      <c r="J25" s="105">
        <f>_xlfn.IFNA(VLOOKUP($A25,'Project List'!$A$9:$AF$360,'Project List'!M$1,FALSE),0)</f>
        <v>20848276.829999998</v>
      </c>
      <c r="K25" s="105">
        <f>_xlfn.IFNA(VLOOKUP($A25,'Project List'!$A$9:$AF$360,'Project List'!N$1,FALSE),0)</f>
        <v>100800022.72</v>
      </c>
      <c r="L25" s="105">
        <f>_xlfn.IFNA(VLOOKUP($A25,'Project List'!$A$9:$AF$360,'Project List'!O$1,FALSE),0)</f>
        <v>32862274.5</v>
      </c>
      <c r="M25" s="105">
        <f>_xlfn.IFNA(VLOOKUP($A25,'Project List'!$A$9:$AF$360,'Project List'!P$1,FALSE),0)</f>
        <v>2236198.14</v>
      </c>
      <c r="N25" s="105">
        <f>_xlfn.IFNA(VLOOKUP($A25,'Project List'!$A$9:$AF$360,'Project List'!Q$1,FALSE),0)</f>
        <v>394226.32</v>
      </c>
      <c r="O25" s="105">
        <f>_xlfn.IFNA(VLOOKUP($A25,'Project List'!$A$9:$AF$360,'Project List'!R$1,FALSE),0)</f>
        <v>137031.29999999999</v>
      </c>
      <c r="P25" s="105">
        <f>_xlfn.IFNA(VLOOKUP($A25,'Project List'!$A$9:$AF$360,'Project List'!S$1,FALSE),0)</f>
        <v>283719.84000000003</v>
      </c>
      <c r="Q25" s="105">
        <f>_xlfn.IFNA(VLOOKUP($A25,'Project List'!$A$9:$AF$360,'Project List'!T$1,FALSE),0)</f>
        <v>128207.2</v>
      </c>
      <c r="R25" s="105">
        <f>_xlfn.IFNA(VLOOKUP($A25,'Project List'!$A$9:$AF$360,'Project List'!U$1,FALSE),0)</f>
        <v>375096.4</v>
      </c>
      <c r="S25" s="105">
        <f>_xlfn.IFNA(VLOOKUP($A25,'Project List'!$A$9:$AF$360,'Project List'!V$1,FALSE),0)</f>
        <v>1020078.38</v>
      </c>
      <c r="T25" s="105">
        <f>_xlfn.IFNA(VLOOKUP($A25,'Project List'!$A$9:$AF$360,'Project List'!W$1,FALSE),0)</f>
        <v>-336453.18</v>
      </c>
      <c r="U25" s="105">
        <f>_xlfn.IFNA(VLOOKUP($A25,'Project List'!$A$9:$AF$360,'Project List'!X$1,FALSE),0)</f>
        <v>100676.86</v>
      </c>
      <c r="V25" s="13">
        <f>_xlfn.IFNA(IF(VLOOKUP($A25,'Project List'!$A$9:$BF$360,'Project List'!Y$1,FALSE)=0,"Nil",
IF(OR($E25="Potential",$E25="Proposed",$E25="Deferred",$E25="Cancelled",$E25="Closed"),VLOOKUP($A25,'Project List'!$A$9:$BF$360,'Project List'!Y$1,FALSE)*$A$15*$AE25,VLOOKUP($A25,'Project List'!$A$9:$BF$360,'Project List'!Y$1,FALSE))),0)</f>
        <v>112182.27</v>
      </c>
      <c r="W25" s="13" t="str">
        <f>_xlfn.IFNA(IF(VLOOKUP($A25,'Project List'!$A$9:$BF$360,'Project List'!Z$1,FALSE)=0,"Nil",
IF(OR($E25="Potential",$E25="Proposed",$E25="Deferred",$E25="Cancelled",$E25="Closed"),VLOOKUP($A25,'Project List'!$A$9:$BF$360,'Project List'!Z$1,FALSE)*$A$15*$AE25,VLOOKUP($A25,'Project List'!$A$9:$BF$360,'Project List'!Z$1,FALSE))),0)</f>
        <v>Nil</v>
      </c>
      <c r="X25" s="13" t="str">
        <f>_xlfn.IFNA(IF(VLOOKUP($A25,'Project List'!$A$9:$BF$360,'Project List'!AA$1,FALSE)=0,"Nil",
IF(OR($E25="Potential",$E25="Proposed",$E25="Deferred",$E25="Cancelled",$E25="Closed"),VLOOKUP($A25,'Project List'!$A$9:$BF$360,'Project List'!AA$1,FALSE)*$A$15*$AE25,VLOOKUP($A25,'Project List'!$A$9:$BF$360,'Project List'!AA$1,FALSE))),0)</f>
        <v>Nil</v>
      </c>
      <c r="Y25" s="13" t="str">
        <f>_xlfn.IFNA(IF(VLOOKUP($A25,'Project List'!$A$9:$BF$360,'Project List'!AB$1,FALSE)=0,"Nil",
IF(OR($E25="Potential",$E25="Proposed",$E25="Deferred",$E25="Cancelled",$E25="Closed"),VLOOKUP($A25,'Project List'!$A$9:$BF$360,'Project List'!AB$1,FALSE)*$A$15*$AE25,VLOOKUP($A25,'Project List'!$A$9:$BF$360,'Project List'!AB$1,FALSE))),0)</f>
        <v>Nil</v>
      </c>
      <c r="Z25" s="13" t="str">
        <f>_xlfn.IFNA(IF(VLOOKUP($A25,'Project List'!$A$9:$BF$360,'Project List'!AC$1,FALSE)=0,"Nil",
IF(OR($E25="Potential",$E25="Proposed",$E25="Deferred",$E25="Cancelled",$E25="Closed"),VLOOKUP($A25,'Project List'!$A$9:$BF$360,'Project List'!AC$1,FALSE)*$A$15*$AE25,VLOOKUP($A25,'Project List'!$A$9:$BF$360,'Project List'!AC$1,FALSE))),0)</f>
        <v>Nil</v>
      </c>
      <c r="AA25" s="13" t="str">
        <f>_xlfn.IFNA(IF(VLOOKUP($A25,'Project List'!$A$9:$BF$360,'Project List'!AD$1,FALSE)=0,"Nil",
IF(OR($E25="Potential",$E25="Proposed",$E25="Deferred",$E25="Cancelled",$E25="Closed"),VLOOKUP($A25,'Project List'!$A$9:$BF$360,'Project List'!AD$1,FALSE)*$A$15*$AE25,VLOOKUP($A25,'Project List'!$A$9:$BF$360,'Project List'!AD$1,FALSE))),0)</f>
        <v>Nil</v>
      </c>
      <c r="AB25" s="13" t="str">
        <f>_xlfn.IFNA(IF(VLOOKUP($A25,'Project List'!$A$9:$BF$360,'Project List'!AE$1,FALSE)=0,"Nil",
IF(OR($E25="Potential",$E25="Proposed",$E25="Deferred",$E25="Cancelled",$E25="Closed"),VLOOKUP($A25,'Project List'!$A$9:$BF$360,'Project List'!AE$1,FALSE)*$A$15*$AE25,VLOOKUP($A25,'Project List'!$A$9:$BF$360,'Project List'!AE$1,FALSE))),0)</f>
        <v>Nil</v>
      </c>
      <c r="AC25" s="13" t="str">
        <f>_xlfn.IFNA(IF(VLOOKUP($A25,'Project List'!$A$9:$BF$360,'Project List'!AF$1,FALSE)=0,"Nil",
IF(OR($E25="Potential",$E25="Proposed",$E25="Deferred",$E25="Cancelled",$E25="Closed"),VLOOKUP($A25,'Project List'!$A$9:$BF$360,'Project List'!AF$1,FALSE)*$A$15*$AE25,VLOOKUP($A25,'Project List'!$A$9:$BF$360,'Project List'!AF$1,FALSE))),0)</f>
        <v>Nil</v>
      </c>
      <c r="AD25" s="42"/>
      <c r="AE25" s="248">
        <f>1+IF(ISNA(VLOOKUP($A25,'Project labour content'!$A$7:$D$255,'Project labour content'!$D$1,FALSE)),VLOOKUP($D25,'Project labour content'!$F$6:$G$15,'Project labour content'!$G$1,FALSE),VLOOKUP($A25,'Project labour content'!$A$7:$D$255,'Project labour content'!$D$1,FALSE))*('Project labour content'!$K$14/100)*1</f>
        <v>1.0005066996921936</v>
      </c>
      <c r="AG25" s="3"/>
      <c r="AH25" s="3"/>
      <c r="AI25" s="32"/>
      <c r="AJ25" s="32"/>
      <c r="AK25" s="32"/>
      <c r="AL25" s="32"/>
      <c r="AM25" s="59"/>
      <c r="AN25" s="59"/>
      <c r="AO25" s="59"/>
      <c r="AP25" s="59"/>
      <c r="AQ25" s="59"/>
    </row>
    <row r="26" spans="1:43" x14ac:dyDescent="0.25">
      <c r="A26" s="11" t="s">
        <v>33</v>
      </c>
      <c r="B26" s="11" t="str">
        <f>_xlfn.IFNA(VLOOKUP($A26,'Project List'!$A$9:$AF$360,'Project List'!G$1,FALSE),0)</f>
        <v>Heywood Interconnector Upgrade</v>
      </c>
      <c r="C26" s="11" t="str">
        <f>_xlfn.IFNA(VLOOKUP($A26,'Project List'!$A$9:$AF$360,'Project List'!C$1,FALSE),0)</f>
        <v>ExAnte</v>
      </c>
      <c r="D26" s="11" t="str">
        <f>_xlfn.IFNA(VLOOKUP($A26,'Project List'!$A$9:$AF$360,'Project List'!D$1,FALSE),0)</f>
        <v>Augmentation</v>
      </c>
      <c r="E26" s="11" t="str">
        <f>_xlfn.IFNA(VLOOKUP($A26,'Project List'!$A$9:$AF$360,'Project List'!H$1,FALSE),0)</f>
        <v>Active</v>
      </c>
      <c r="F26" s="105">
        <f>_xlfn.IFNA(VLOOKUP($A26,'Project List'!$A$9:$AF$360,'Project List'!I$1,FALSE),0)</f>
        <v>0</v>
      </c>
      <c r="G26" s="105">
        <f>_xlfn.IFNA(VLOOKUP($A26,'Project List'!$A$9:$AF$360,'Project List'!J$1,FALSE),0)</f>
        <v>0</v>
      </c>
      <c r="H26" s="105">
        <f>_xlfn.IFNA(VLOOKUP($A26,'Project List'!$A$9:$AF$360,'Project List'!K$1,FALSE),0)</f>
        <v>0</v>
      </c>
      <c r="I26" s="105">
        <f>_xlfn.IFNA(VLOOKUP($A26,'Project List'!$A$9:$AF$360,'Project List'!L$1,FALSE),0)</f>
        <v>0</v>
      </c>
      <c r="J26" s="105">
        <f>_xlfn.IFNA(VLOOKUP($A26,'Project List'!$A$9:$AF$360,'Project List'!M$1,FALSE),0)</f>
        <v>0</v>
      </c>
      <c r="K26" s="105">
        <f>_xlfn.IFNA(VLOOKUP($A26,'Project List'!$A$9:$AF$360,'Project List'!N$1,FALSE),0)</f>
        <v>0</v>
      </c>
      <c r="L26" s="105">
        <f>_xlfn.IFNA(VLOOKUP($A26,'Project List'!$A$9:$AF$360,'Project List'!O$1,FALSE),0)</f>
        <v>798544.67</v>
      </c>
      <c r="M26" s="105">
        <f>_xlfn.IFNA(VLOOKUP($A26,'Project List'!$A$9:$AF$360,'Project List'!P$1,FALSE),0)</f>
        <v>913779.99</v>
      </c>
      <c r="N26" s="105">
        <f>_xlfn.IFNA(VLOOKUP($A26,'Project List'!$A$9:$AF$360,'Project List'!Q$1,FALSE),0)</f>
        <v>1978728.67</v>
      </c>
      <c r="O26" s="105">
        <f>_xlfn.IFNA(VLOOKUP($A26,'Project List'!$A$9:$AF$360,'Project List'!R$1,FALSE),0)</f>
        <v>5687410.8899999997</v>
      </c>
      <c r="P26" s="105">
        <f>_xlfn.IFNA(VLOOKUP($A26,'Project List'!$A$9:$AF$360,'Project List'!S$1,FALSE),0)</f>
        <v>23030612.23</v>
      </c>
      <c r="Q26" s="105">
        <f>_xlfn.IFNA(VLOOKUP($A26,'Project List'!$A$9:$AF$360,'Project List'!T$1,FALSE),0)</f>
        <v>3368344.82</v>
      </c>
      <c r="R26" s="105">
        <f>_xlfn.IFNA(VLOOKUP($A26,'Project List'!$A$9:$AF$360,'Project List'!U$1,FALSE),0)</f>
        <v>1179761.29</v>
      </c>
      <c r="S26" s="105">
        <f>_xlfn.IFNA(VLOOKUP($A26,'Project List'!$A$9:$AF$360,'Project List'!V$1,FALSE),0)</f>
        <v>1535514.33</v>
      </c>
      <c r="T26" s="105">
        <f>_xlfn.IFNA(VLOOKUP($A26,'Project List'!$A$9:$AF$360,'Project List'!W$1,FALSE),0)</f>
        <v>438579.38</v>
      </c>
      <c r="U26" s="105">
        <f>_xlfn.IFNA(VLOOKUP($A26,'Project List'!$A$9:$AF$360,'Project List'!X$1,FALSE),0)</f>
        <v>598730.49</v>
      </c>
      <c r="V26" s="13">
        <f>_xlfn.IFNA(IF(VLOOKUP($A26,'Project List'!$A$9:$BF$360,'Project List'!Y$1,FALSE)=0,"Nil",
IF(OR($E26="Potential",$E26="Proposed",$E26="Deferred",$E26="Cancelled",$E26="Closed"),VLOOKUP($A26,'Project List'!$A$9:$BF$360,'Project List'!Y$1,FALSE)*$A$15*$AE26,VLOOKUP($A26,'Project List'!$A$9:$BF$360,'Project List'!Y$1,FALSE))),0)</f>
        <v>13449.150266303446</v>
      </c>
      <c r="W26" s="13" t="str">
        <f>_xlfn.IFNA(IF(VLOOKUP($A26,'Project List'!$A$9:$BF$360,'Project List'!Z$1,FALSE)=0,"Nil",
IF(OR($E26="Potential",$E26="Proposed",$E26="Deferred",$E26="Cancelled",$E26="Closed"),VLOOKUP($A26,'Project List'!$A$9:$BF$360,'Project List'!Z$1,FALSE)*$A$15*$AE26,VLOOKUP($A26,'Project List'!$A$9:$BF$360,'Project List'!Z$1,FALSE))),0)</f>
        <v>Nil</v>
      </c>
      <c r="X26" s="13" t="str">
        <f>_xlfn.IFNA(IF(VLOOKUP($A26,'Project List'!$A$9:$BF$360,'Project List'!AA$1,FALSE)=0,"Nil",
IF(OR($E26="Potential",$E26="Proposed",$E26="Deferred",$E26="Cancelled",$E26="Closed"),VLOOKUP($A26,'Project List'!$A$9:$BF$360,'Project List'!AA$1,FALSE)*$A$15*$AE26,VLOOKUP($A26,'Project List'!$A$9:$BF$360,'Project List'!AA$1,FALSE))),0)</f>
        <v>Nil</v>
      </c>
      <c r="Y26" s="13" t="str">
        <f>_xlfn.IFNA(IF(VLOOKUP($A26,'Project List'!$A$9:$BF$360,'Project List'!AB$1,FALSE)=0,"Nil",
IF(OR($E26="Potential",$E26="Proposed",$E26="Deferred",$E26="Cancelled",$E26="Closed"),VLOOKUP($A26,'Project List'!$A$9:$BF$360,'Project List'!AB$1,FALSE)*$A$15*$AE26,VLOOKUP($A26,'Project List'!$A$9:$BF$360,'Project List'!AB$1,FALSE))),0)</f>
        <v>Nil</v>
      </c>
      <c r="Z26" s="13" t="str">
        <f>_xlfn.IFNA(IF(VLOOKUP($A26,'Project List'!$A$9:$BF$360,'Project List'!AC$1,FALSE)=0,"Nil",
IF(OR($E26="Potential",$E26="Proposed",$E26="Deferred",$E26="Cancelled",$E26="Closed"),VLOOKUP($A26,'Project List'!$A$9:$BF$360,'Project List'!AC$1,FALSE)*$A$15*$AE26,VLOOKUP($A26,'Project List'!$A$9:$BF$360,'Project List'!AC$1,FALSE))),0)</f>
        <v>Nil</v>
      </c>
      <c r="AA26" s="13" t="str">
        <f>_xlfn.IFNA(IF(VLOOKUP($A26,'Project List'!$A$9:$BF$360,'Project List'!AD$1,FALSE)=0,"Nil",
IF(OR($E26="Potential",$E26="Proposed",$E26="Deferred",$E26="Cancelled",$E26="Closed"),VLOOKUP($A26,'Project List'!$A$9:$BF$360,'Project List'!AD$1,FALSE)*$A$15*$AE26,VLOOKUP($A26,'Project List'!$A$9:$BF$360,'Project List'!AD$1,FALSE))),0)</f>
        <v>Nil</v>
      </c>
      <c r="AB26" s="13" t="str">
        <f>_xlfn.IFNA(IF(VLOOKUP($A26,'Project List'!$A$9:$BF$360,'Project List'!AE$1,FALSE)=0,"Nil",
IF(OR($E26="Potential",$E26="Proposed",$E26="Deferred",$E26="Cancelled",$E26="Closed"),VLOOKUP($A26,'Project List'!$A$9:$BF$360,'Project List'!AE$1,FALSE)*$A$15*$AE26,VLOOKUP($A26,'Project List'!$A$9:$BF$360,'Project List'!AE$1,FALSE))),0)</f>
        <v>Nil</v>
      </c>
      <c r="AC26" s="13" t="str">
        <f>_xlfn.IFNA(IF(VLOOKUP($A26,'Project List'!$A$9:$BF$360,'Project List'!AF$1,FALSE)=0,"Nil",
IF(OR($E26="Potential",$E26="Proposed",$E26="Deferred",$E26="Cancelled",$E26="Closed"),VLOOKUP($A26,'Project List'!$A$9:$BF$360,'Project List'!AF$1,FALSE)*$A$15*$AE26,VLOOKUP($A26,'Project List'!$A$9:$BF$360,'Project List'!AF$1,FALSE))),0)</f>
        <v>Nil</v>
      </c>
      <c r="AD26" s="42"/>
      <c r="AE26" s="248">
        <f>1+IF(ISNA(VLOOKUP($A26,'Project labour content'!$A$7:$D$255,'Project labour content'!$D$1,FALSE)),VLOOKUP($D26,'Project labour content'!$F$6:$G$15,'Project labour content'!$G$1,FALSE),VLOOKUP($A26,'Project labour content'!$A$7:$D$255,'Project labour content'!$D$1,FALSE))*('Project labour content'!$K$14/100)*1</f>
        <v>1.0009800753120184</v>
      </c>
      <c r="AG26" s="3"/>
      <c r="AH26" s="3"/>
      <c r="AI26" s="32"/>
      <c r="AJ26" s="32"/>
      <c r="AK26" s="32"/>
      <c r="AL26" s="32"/>
      <c r="AM26" s="59"/>
      <c r="AN26" s="59"/>
      <c r="AO26" s="59"/>
      <c r="AP26" s="59"/>
      <c r="AQ26" s="59"/>
    </row>
    <row r="27" spans="1:43" x14ac:dyDescent="0.25">
      <c r="A27" s="11" t="s">
        <v>36</v>
      </c>
      <c r="B27" s="11" t="str">
        <f>_xlfn.IFNA(VLOOKUP($A27,'Project List'!$A$9:$AF$360,'Project List'!G$1,FALSE),0)</f>
        <v>Clare North New 132_33 kV Substation</v>
      </c>
      <c r="C27" s="11" t="str">
        <f>_xlfn.IFNA(VLOOKUP($A27,'Project List'!$A$9:$AF$360,'Project List'!C$1,FALSE),0)</f>
        <v>ExAnte</v>
      </c>
      <c r="D27" s="11" t="str">
        <f>_xlfn.IFNA(VLOOKUP($A27,'Project List'!$A$9:$AF$360,'Project List'!D$1,FALSE),0)</f>
        <v>Connection</v>
      </c>
      <c r="E27" s="11" t="str">
        <f>_xlfn.IFNA(VLOOKUP($A27,'Project List'!$A$9:$AF$360,'Project List'!H$1,FALSE),0)</f>
        <v>Closed</v>
      </c>
      <c r="F27" s="105">
        <f>_xlfn.IFNA(VLOOKUP($A27,'Project List'!$A$9:$AF$360,'Project List'!I$1,FALSE),0)</f>
        <v>14316.59</v>
      </c>
      <c r="G27" s="105">
        <f>_xlfn.IFNA(VLOOKUP($A27,'Project List'!$A$9:$AF$360,'Project List'!J$1,FALSE),0)</f>
        <v>182203.75</v>
      </c>
      <c r="H27" s="105">
        <f>_xlfn.IFNA(VLOOKUP($A27,'Project List'!$A$9:$AF$360,'Project List'!K$1,FALSE),0)</f>
        <v>485896.08</v>
      </c>
      <c r="I27" s="105">
        <f>_xlfn.IFNA(VLOOKUP($A27,'Project List'!$A$9:$AF$360,'Project List'!L$1,FALSE),0)</f>
        <v>1703092.27</v>
      </c>
      <c r="J27" s="105">
        <f>_xlfn.IFNA(VLOOKUP($A27,'Project List'!$A$9:$AF$360,'Project List'!M$1,FALSE),0)</f>
        <v>14056261.109999999</v>
      </c>
      <c r="K27" s="105">
        <f>_xlfn.IFNA(VLOOKUP($A27,'Project List'!$A$9:$AF$360,'Project List'!N$1,FALSE),0)</f>
        <v>5216315.03</v>
      </c>
      <c r="L27" s="105">
        <f>_xlfn.IFNA(VLOOKUP($A27,'Project List'!$A$9:$AF$360,'Project List'!O$1,FALSE),0)</f>
        <v>228703</v>
      </c>
      <c r="M27" s="105">
        <f>_xlfn.IFNA(VLOOKUP($A27,'Project List'!$A$9:$AF$360,'Project List'!P$1,FALSE),0)</f>
        <v>282437.38</v>
      </c>
      <c r="N27" s="105">
        <f>_xlfn.IFNA(VLOOKUP($A27,'Project List'!$A$9:$AF$360,'Project List'!Q$1,FALSE),0)</f>
        <v>-151764.68</v>
      </c>
      <c r="O27" s="105">
        <f>_xlfn.IFNA(VLOOKUP($A27,'Project List'!$A$9:$AF$360,'Project List'!R$1,FALSE),0)</f>
        <v>247663.51</v>
      </c>
      <c r="P27" s="105">
        <f>_xlfn.IFNA(VLOOKUP($A27,'Project List'!$A$9:$AF$360,'Project List'!S$1,FALSE),0)</f>
        <v>88534.74</v>
      </c>
      <c r="Q27" s="105">
        <f>_xlfn.IFNA(VLOOKUP($A27,'Project List'!$A$9:$AF$360,'Project List'!T$1,FALSE),0)</f>
        <v>492156.87</v>
      </c>
      <c r="R27" s="105">
        <f>_xlfn.IFNA(VLOOKUP($A27,'Project List'!$A$9:$AF$360,'Project List'!U$1,FALSE),0)</f>
        <v>90015.9</v>
      </c>
      <c r="S27" s="105">
        <f>_xlfn.IFNA(VLOOKUP($A27,'Project List'!$A$9:$AF$360,'Project List'!V$1,FALSE),0)</f>
        <v>-14854.9</v>
      </c>
      <c r="T27" s="105">
        <f>_xlfn.IFNA(VLOOKUP($A27,'Project List'!$A$9:$AF$360,'Project List'!W$1,FALSE),0)</f>
        <v>0</v>
      </c>
      <c r="U27" s="105">
        <f>_xlfn.IFNA(VLOOKUP($A27,'Project List'!$A$9:$AF$360,'Project List'!X$1,FALSE),0)</f>
        <v>0</v>
      </c>
      <c r="V27" s="13" t="str">
        <f>_xlfn.IFNA(IF(VLOOKUP($A27,'Project List'!$A$9:$BF$360,'Project List'!Y$1,FALSE)=0,"Nil",
IF(OR($E27="Potential",$E27="Proposed",$E27="Deferred",$E27="Cancelled",$E27="Closed"),VLOOKUP($A27,'Project List'!$A$9:$BF$360,'Project List'!Y$1,FALSE)*$A$15*$AE27,VLOOKUP($A27,'Project List'!$A$9:$BF$360,'Project List'!Y$1,FALSE))),0)</f>
        <v>Nil</v>
      </c>
      <c r="W27" s="13" t="str">
        <f>_xlfn.IFNA(IF(VLOOKUP($A27,'Project List'!$A$9:$BF$360,'Project List'!Z$1,FALSE)=0,"Nil",
IF(OR($E27="Potential",$E27="Proposed",$E27="Deferred",$E27="Cancelled",$E27="Closed"),VLOOKUP($A27,'Project List'!$A$9:$BF$360,'Project List'!Z$1,FALSE)*$A$15*$AE27,VLOOKUP($A27,'Project List'!$A$9:$BF$360,'Project List'!Z$1,FALSE))),0)</f>
        <v>Nil</v>
      </c>
      <c r="X27" s="13" t="str">
        <f>_xlfn.IFNA(IF(VLOOKUP($A27,'Project List'!$A$9:$BF$360,'Project List'!AA$1,FALSE)=0,"Nil",
IF(OR($E27="Potential",$E27="Proposed",$E27="Deferred",$E27="Cancelled",$E27="Closed"),VLOOKUP($A27,'Project List'!$A$9:$BF$360,'Project List'!AA$1,FALSE)*$A$15*$AE27,VLOOKUP($A27,'Project List'!$A$9:$BF$360,'Project List'!AA$1,FALSE))),0)</f>
        <v>Nil</v>
      </c>
      <c r="Y27" s="13" t="str">
        <f>_xlfn.IFNA(IF(VLOOKUP($A27,'Project List'!$A$9:$BF$360,'Project List'!AB$1,FALSE)=0,"Nil",
IF(OR($E27="Potential",$E27="Proposed",$E27="Deferred",$E27="Cancelled",$E27="Closed"),VLOOKUP($A27,'Project List'!$A$9:$BF$360,'Project List'!AB$1,FALSE)*$A$15*$AE27,VLOOKUP($A27,'Project List'!$A$9:$BF$360,'Project List'!AB$1,FALSE))),0)</f>
        <v>Nil</v>
      </c>
      <c r="Z27" s="13" t="str">
        <f>_xlfn.IFNA(IF(VLOOKUP($A27,'Project List'!$A$9:$BF$360,'Project List'!AC$1,FALSE)=0,"Nil",
IF(OR($E27="Potential",$E27="Proposed",$E27="Deferred",$E27="Cancelled",$E27="Closed"),VLOOKUP($A27,'Project List'!$A$9:$BF$360,'Project List'!AC$1,FALSE)*$A$15*$AE27,VLOOKUP($A27,'Project List'!$A$9:$BF$360,'Project List'!AC$1,FALSE))),0)</f>
        <v>Nil</v>
      </c>
      <c r="AA27" s="13" t="str">
        <f>_xlfn.IFNA(IF(VLOOKUP($A27,'Project List'!$A$9:$BF$360,'Project List'!AD$1,FALSE)=0,"Nil",
IF(OR($E27="Potential",$E27="Proposed",$E27="Deferred",$E27="Cancelled",$E27="Closed"),VLOOKUP($A27,'Project List'!$A$9:$BF$360,'Project List'!AD$1,FALSE)*$A$15*$AE27,VLOOKUP($A27,'Project List'!$A$9:$BF$360,'Project List'!AD$1,FALSE))),0)</f>
        <v>Nil</v>
      </c>
      <c r="AB27" s="13" t="str">
        <f>_xlfn.IFNA(IF(VLOOKUP($A27,'Project List'!$A$9:$BF$360,'Project List'!AE$1,FALSE)=0,"Nil",
IF(OR($E27="Potential",$E27="Proposed",$E27="Deferred",$E27="Cancelled",$E27="Closed"),VLOOKUP($A27,'Project List'!$A$9:$BF$360,'Project List'!AE$1,FALSE)*$A$15*$AE27,VLOOKUP($A27,'Project List'!$A$9:$BF$360,'Project List'!AE$1,FALSE))),0)</f>
        <v>Nil</v>
      </c>
      <c r="AC27" s="13" t="str">
        <f>_xlfn.IFNA(IF(VLOOKUP($A27,'Project List'!$A$9:$BF$360,'Project List'!AF$1,FALSE)=0,"Nil",
IF(OR($E27="Potential",$E27="Proposed",$E27="Deferred",$E27="Cancelled",$E27="Closed"),VLOOKUP($A27,'Project List'!$A$9:$BF$360,'Project List'!AF$1,FALSE)*$A$15*$AE27,VLOOKUP($A27,'Project List'!$A$9:$BF$360,'Project List'!AF$1,FALSE))),0)</f>
        <v>Nil</v>
      </c>
      <c r="AD27" s="42"/>
      <c r="AE27" s="248">
        <f>1+IF(ISNA(VLOOKUP($A27,'Project labour content'!$A$7:$D$255,'Project labour content'!$D$1,FALSE)),VLOOKUP($D27,'Project labour content'!$F$6:$G$15,'Project labour content'!$G$1,FALSE),VLOOKUP($A27,'Project labour content'!$A$7:$D$255,'Project labour content'!$D$1,FALSE))*('Project labour content'!$K$14/100)*1</f>
        <v>1.0007222854200126</v>
      </c>
      <c r="AG27" s="3"/>
      <c r="AH27" s="3"/>
      <c r="AI27" s="32"/>
      <c r="AJ27" s="32"/>
      <c r="AK27" s="32"/>
      <c r="AL27" s="32"/>
      <c r="AM27" s="59"/>
      <c r="AN27" s="59"/>
      <c r="AO27" s="59"/>
      <c r="AP27" s="59"/>
      <c r="AQ27" s="59"/>
    </row>
    <row r="28" spans="1:43" x14ac:dyDescent="0.25">
      <c r="A28" s="11" t="s">
        <v>40</v>
      </c>
      <c r="B28" s="11" t="str">
        <f>_xlfn.IFNA(VLOOKUP($A28,'Project List'!$A$9:$AF$360,'Project List'!G$1,FALSE),0)</f>
        <v>Riverland Reinforcement Land and Easement Acquisition</v>
      </c>
      <c r="C28" s="11" t="str">
        <f>_xlfn.IFNA(VLOOKUP($A28,'Project List'!$A$9:$AF$360,'Project List'!C$1,FALSE),0)</f>
        <v>ExAnte</v>
      </c>
      <c r="D28" s="11" t="str">
        <f>_xlfn.IFNA(VLOOKUP($A28,'Project List'!$A$9:$AF$360,'Project List'!D$1,FALSE),0)</f>
        <v>Easements/Land</v>
      </c>
      <c r="E28" s="11" t="str">
        <f>_xlfn.IFNA(VLOOKUP($A28,'Project List'!$A$9:$AF$360,'Project List'!H$1,FALSE),0)</f>
        <v>Cancelled</v>
      </c>
      <c r="F28" s="105">
        <f>_xlfn.IFNA(VLOOKUP($A28,'Project List'!$A$9:$AF$360,'Project List'!I$1,FALSE),0)</f>
        <v>24174.52</v>
      </c>
      <c r="G28" s="105">
        <f>_xlfn.IFNA(VLOOKUP($A28,'Project List'!$A$9:$AF$360,'Project List'!J$1,FALSE),0)</f>
        <v>1563.51</v>
      </c>
      <c r="H28" s="105">
        <f>_xlfn.IFNA(VLOOKUP($A28,'Project List'!$A$9:$AF$360,'Project List'!K$1,FALSE),0)</f>
        <v>0</v>
      </c>
      <c r="I28" s="105">
        <f>_xlfn.IFNA(VLOOKUP($A28,'Project List'!$A$9:$AF$360,'Project List'!L$1,FALSE),0)</f>
        <v>383.71</v>
      </c>
      <c r="J28" s="105">
        <f>_xlfn.IFNA(VLOOKUP($A28,'Project List'!$A$9:$AF$360,'Project List'!M$1,FALSE),0)</f>
        <v>0</v>
      </c>
      <c r="K28" s="105">
        <f>_xlfn.IFNA(VLOOKUP($A28,'Project List'!$A$9:$AF$360,'Project List'!N$1,FALSE),0)</f>
        <v>0</v>
      </c>
      <c r="L28" s="105">
        <f>_xlfn.IFNA(VLOOKUP($A28,'Project List'!$A$9:$AF$360,'Project List'!O$1,FALSE),0)</f>
        <v>0</v>
      </c>
      <c r="M28" s="105">
        <f>_xlfn.IFNA(VLOOKUP($A28,'Project List'!$A$9:$AF$360,'Project List'!P$1,FALSE),0)</f>
        <v>0</v>
      </c>
      <c r="N28" s="105">
        <f>_xlfn.IFNA(VLOOKUP($A28,'Project List'!$A$9:$AF$360,'Project List'!Q$1,FALSE),0)</f>
        <v>0</v>
      </c>
      <c r="O28" s="105">
        <f>_xlfn.IFNA(VLOOKUP($A28,'Project List'!$A$9:$AF$360,'Project List'!R$1,FALSE),0)</f>
        <v>0</v>
      </c>
      <c r="P28" s="105">
        <f>_xlfn.IFNA(VLOOKUP($A28,'Project List'!$A$9:$AF$360,'Project List'!S$1,FALSE),0)</f>
        <v>0</v>
      </c>
      <c r="Q28" s="105">
        <f>_xlfn.IFNA(VLOOKUP($A28,'Project List'!$A$9:$AF$360,'Project List'!T$1,FALSE),0)</f>
        <v>0</v>
      </c>
      <c r="R28" s="105">
        <f>_xlfn.IFNA(VLOOKUP($A28,'Project List'!$A$9:$AF$360,'Project List'!U$1,FALSE),0)</f>
        <v>-500000</v>
      </c>
      <c r="S28" s="105">
        <f>_xlfn.IFNA(VLOOKUP($A28,'Project List'!$A$9:$AF$360,'Project List'!V$1,FALSE),0)</f>
        <v>0</v>
      </c>
      <c r="T28" s="105">
        <f>_xlfn.IFNA(VLOOKUP($A28,'Project List'!$A$9:$AF$360,'Project List'!W$1,FALSE),0)</f>
        <v>0</v>
      </c>
      <c r="U28" s="105">
        <f>_xlfn.IFNA(VLOOKUP($A28,'Project List'!$A$9:$AF$360,'Project List'!X$1,FALSE),0)</f>
        <v>0</v>
      </c>
      <c r="V28" s="13" t="str">
        <f>_xlfn.IFNA(IF(VLOOKUP($A28,'Project List'!$A$9:$BF$360,'Project List'!Y$1,FALSE)=0,"Nil",
IF(OR($E28="Potential",$E28="Proposed",$E28="Deferred",$E28="Cancelled",$E28="Closed"),VLOOKUP($A28,'Project List'!$A$9:$BF$360,'Project List'!Y$1,FALSE)*$A$15*$AE28,VLOOKUP($A28,'Project List'!$A$9:$BF$360,'Project List'!Y$1,FALSE))),0)</f>
        <v>Nil</v>
      </c>
      <c r="W28" s="13" t="str">
        <f>_xlfn.IFNA(IF(VLOOKUP($A28,'Project List'!$A$9:$BF$360,'Project List'!Z$1,FALSE)=0,"Nil",
IF(OR($E28="Potential",$E28="Proposed",$E28="Deferred",$E28="Cancelled",$E28="Closed"),VLOOKUP($A28,'Project List'!$A$9:$BF$360,'Project List'!Z$1,FALSE)*$A$15*$AE28,VLOOKUP($A28,'Project List'!$A$9:$BF$360,'Project List'!Z$1,FALSE))),0)</f>
        <v>Nil</v>
      </c>
      <c r="X28" s="13" t="str">
        <f>_xlfn.IFNA(IF(VLOOKUP($A28,'Project List'!$A$9:$BF$360,'Project List'!AA$1,FALSE)=0,"Nil",
IF(OR($E28="Potential",$E28="Proposed",$E28="Deferred",$E28="Cancelled",$E28="Closed"),VLOOKUP($A28,'Project List'!$A$9:$BF$360,'Project List'!AA$1,FALSE)*$A$15*$AE28,VLOOKUP($A28,'Project List'!$A$9:$BF$360,'Project List'!AA$1,FALSE))),0)</f>
        <v>Nil</v>
      </c>
      <c r="Y28" s="13" t="str">
        <f>_xlfn.IFNA(IF(VLOOKUP($A28,'Project List'!$A$9:$BF$360,'Project List'!AB$1,FALSE)=0,"Nil",
IF(OR($E28="Potential",$E28="Proposed",$E28="Deferred",$E28="Cancelled",$E28="Closed"),VLOOKUP($A28,'Project List'!$A$9:$BF$360,'Project List'!AB$1,FALSE)*$A$15*$AE28,VLOOKUP($A28,'Project List'!$A$9:$BF$360,'Project List'!AB$1,FALSE))),0)</f>
        <v>Nil</v>
      </c>
      <c r="Z28" s="13" t="str">
        <f>_xlfn.IFNA(IF(VLOOKUP($A28,'Project List'!$A$9:$BF$360,'Project List'!AC$1,FALSE)=0,"Nil",
IF(OR($E28="Potential",$E28="Proposed",$E28="Deferred",$E28="Cancelled",$E28="Closed"),VLOOKUP($A28,'Project List'!$A$9:$BF$360,'Project List'!AC$1,FALSE)*$A$15*$AE28,VLOOKUP($A28,'Project List'!$A$9:$BF$360,'Project List'!AC$1,FALSE))),0)</f>
        <v>Nil</v>
      </c>
      <c r="AA28" s="13" t="str">
        <f>_xlfn.IFNA(IF(VLOOKUP($A28,'Project List'!$A$9:$BF$360,'Project List'!AD$1,FALSE)=0,"Nil",
IF(OR($E28="Potential",$E28="Proposed",$E28="Deferred",$E28="Cancelled",$E28="Closed"),VLOOKUP($A28,'Project List'!$A$9:$BF$360,'Project List'!AD$1,FALSE)*$A$15*$AE28,VLOOKUP($A28,'Project List'!$A$9:$BF$360,'Project List'!AD$1,FALSE))),0)</f>
        <v>Nil</v>
      </c>
      <c r="AB28" s="13" t="str">
        <f>_xlfn.IFNA(IF(VLOOKUP($A28,'Project List'!$A$9:$BF$360,'Project List'!AE$1,FALSE)=0,"Nil",
IF(OR($E28="Potential",$E28="Proposed",$E28="Deferred",$E28="Cancelled",$E28="Closed"),VLOOKUP($A28,'Project List'!$A$9:$BF$360,'Project List'!AE$1,FALSE)*$A$15*$AE28,VLOOKUP($A28,'Project List'!$A$9:$BF$360,'Project List'!AE$1,FALSE))),0)</f>
        <v>Nil</v>
      </c>
      <c r="AC28" s="13" t="str">
        <f>_xlfn.IFNA(IF(VLOOKUP($A28,'Project List'!$A$9:$BF$360,'Project List'!AF$1,FALSE)=0,"Nil",
IF(OR($E28="Potential",$E28="Proposed",$E28="Deferred",$E28="Cancelled",$E28="Closed"),VLOOKUP($A28,'Project List'!$A$9:$BF$360,'Project List'!AF$1,FALSE)*$A$15*$AE28,VLOOKUP($A28,'Project List'!$A$9:$BF$360,'Project List'!AF$1,FALSE))),0)</f>
        <v>Nil</v>
      </c>
      <c r="AD28" s="42"/>
      <c r="AE28" s="248">
        <f>1+IF(ISNA(VLOOKUP($A28,'Project labour content'!$A$7:$D$255,'Project labour content'!$D$1,FALSE)),VLOOKUP($D28,'Project labour content'!$F$6:$G$15,'Project labour content'!$G$1,FALSE),VLOOKUP($A28,'Project labour content'!$A$7:$D$255,'Project labour content'!$D$1,FALSE))*('Project labour content'!$K$14/100)*1</f>
        <v>1.0010837894284197</v>
      </c>
      <c r="AG28" s="3"/>
      <c r="AH28" s="3"/>
      <c r="AI28" s="32"/>
      <c r="AJ28" s="32"/>
      <c r="AK28" s="32"/>
      <c r="AL28" s="32"/>
      <c r="AM28" s="59"/>
      <c r="AN28" s="59"/>
      <c r="AO28" s="59"/>
      <c r="AP28" s="59"/>
      <c r="AQ28" s="59"/>
    </row>
    <row r="29" spans="1:43" x14ac:dyDescent="0.25">
      <c r="A29" s="11" t="s">
        <v>43</v>
      </c>
      <c r="B29" s="11" t="str">
        <f>_xlfn.IFNA(VLOOKUP($A29,'Project List'!$A$9:$AF$360,'Project List'!G$1,FALSE),0)</f>
        <v>Whyalla Terminal Substation Replacement</v>
      </c>
      <c r="C29" s="11" t="str">
        <f>_xlfn.IFNA(VLOOKUP($A29,'Project List'!$A$9:$AF$360,'Project List'!C$1,FALSE),0)</f>
        <v>ExAnte</v>
      </c>
      <c r="D29" s="11" t="str">
        <f>_xlfn.IFNA(VLOOKUP($A29,'Project List'!$A$9:$AF$360,'Project List'!D$1,FALSE),0)</f>
        <v>Replacement</v>
      </c>
      <c r="E29" s="11" t="str">
        <f>_xlfn.IFNA(VLOOKUP($A29,'Project List'!$A$9:$AF$360,'Project List'!H$1,FALSE),0)</f>
        <v>Closed</v>
      </c>
      <c r="F29" s="105">
        <f>_xlfn.IFNA(VLOOKUP($A29,'Project List'!$A$9:$AF$360,'Project List'!I$1,FALSE),0)</f>
        <v>11910.28</v>
      </c>
      <c r="G29" s="105">
        <f>_xlfn.IFNA(VLOOKUP($A29,'Project List'!$A$9:$AF$360,'Project List'!J$1,FALSE),0)</f>
        <v>753.68</v>
      </c>
      <c r="H29" s="105">
        <f>_xlfn.IFNA(VLOOKUP($A29,'Project List'!$A$9:$AF$360,'Project List'!K$1,FALSE),0)</f>
        <v>110585</v>
      </c>
      <c r="I29" s="105">
        <f>_xlfn.IFNA(VLOOKUP($A29,'Project List'!$A$9:$AF$360,'Project List'!L$1,FALSE),0)</f>
        <v>0</v>
      </c>
      <c r="J29" s="105">
        <f>_xlfn.IFNA(VLOOKUP($A29,'Project List'!$A$9:$AF$360,'Project List'!M$1,FALSE),0)</f>
        <v>491172.67</v>
      </c>
      <c r="K29" s="105">
        <f>_xlfn.IFNA(VLOOKUP($A29,'Project List'!$A$9:$AF$360,'Project List'!N$1,FALSE),0)</f>
        <v>2109341.7999999998</v>
      </c>
      <c r="L29" s="105">
        <f>_xlfn.IFNA(VLOOKUP($A29,'Project List'!$A$9:$AF$360,'Project List'!O$1,FALSE),0)</f>
        <v>13925378.630000001</v>
      </c>
      <c r="M29" s="105">
        <f>_xlfn.IFNA(VLOOKUP($A29,'Project List'!$A$9:$AF$360,'Project List'!P$1,FALSE),0)</f>
        <v>20268858.550000001</v>
      </c>
      <c r="N29" s="105">
        <f>_xlfn.IFNA(VLOOKUP($A29,'Project List'!$A$9:$AF$360,'Project List'!Q$1,FALSE),0)</f>
        <v>4400650.9400000004</v>
      </c>
      <c r="O29" s="105">
        <f>_xlfn.IFNA(VLOOKUP($A29,'Project List'!$A$9:$AF$360,'Project List'!R$1,FALSE),0)</f>
        <v>1224600.4099999999</v>
      </c>
      <c r="P29" s="105">
        <f>_xlfn.IFNA(VLOOKUP($A29,'Project List'!$A$9:$AF$360,'Project List'!S$1,FALSE),0)</f>
        <v>922861.43</v>
      </c>
      <c r="Q29" s="105">
        <f>_xlfn.IFNA(VLOOKUP($A29,'Project List'!$A$9:$AF$360,'Project List'!T$1,FALSE),0)</f>
        <v>279428.7</v>
      </c>
      <c r="R29" s="105">
        <f>_xlfn.IFNA(VLOOKUP($A29,'Project List'!$A$9:$AF$360,'Project List'!U$1,FALSE),0)</f>
        <v>-2262.85</v>
      </c>
      <c r="S29" s="105">
        <f>_xlfn.IFNA(VLOOKUP($A29,'Project List'!$A$9:$AF$360,'Project List'!V$1,FALSE),0)</f>
        <v>0</v>
      </c>
      <c r="T29" s="105">
        <f>_xlfn.IFNA(VLOOKUP($A29,'Project List'!$A$9:$AF$360,'Project List'!W$1,FALSE),0)</f>
        <v>0</v>
      </c>
      <c r="U29" s="105">
        <f>_xlfn.IFNA(VLOOKUP($A29,'Project List'!$A$9:$AF$360,'Project List'!X$1,FALSE),0)</f>
        <v>0</v>
      </c>
      <c r="V29" s="13" t="str">
        <f>_xlfn.IFNA(IF(VLOOKUP($A29,'Project List'!$A$9:$BF$360,'Project List'!Y$1,FALSE)=0,"Nil",
IF(OR($E29="Potential",$E29="Proposed",$E29="Deferred",$E29="Cancelled",$E29="Closed"),VLOOKUP($A29,'Project List'!$A$9:$BF$360,'Project List'!Y$1,FALSE)*$A$15*$AE29,VLOOKUP($A29,'Project List'!$A$9:$BF$360,'Project List'!Y$1,FALSE))),0)</f>
        <v>Nil</v>
      </c>
      <c r="W29" s="13" t="str">
        <f>_xlfn.IFNA(IF(VLOOKUP($A29,'Project List'!$A$9:$BF$360,'Project List'!Z$1,FALSE)=0,"Nil",
IF(OR($E29="Potential",$E29="Proposed",$E29="Deferred",$E29="Cancelled",$E29="Closed"),VLOOKUP($A29,'Project List'!$A$9:$BF$360,'Project List'!Z$1,FALSE)*$A$15*$AE29,VLOOKUP($A29,'Project List'!$A$9:$BF$360,'Project List'!Z$1,FALSE))),0)</f>
        <v>Nil</v>
      </c>
      <c r="X29" s="13" t="str">
        <f>_xlfn.IFNA(IF(VLOOKUP($A29,'Project List'!$A$9:$BF$360,'Project List'!AA$1,FALSE)=0,"Nil",
IF(OR($E29="Potential",$E29="Proposed",$E29="Deferred",$E29="Cancelled",$E29="Closed"),VLOOKUP($A29,'Project List'!$A$9:$BF$360,'Project List'!AA$1,FALSE)*$A$15*$AE29,VLOOKUP($A29,'Project List'!$A$9:$BF$360,'Project List'!AA$1,FALSE))),0)</f>
        <v>Nil</v>
      </c>
      <c r="Y29" s="13" t="str">
        <f>_xlfn.IFNA(IF(VLOOKUP($A29,'Project List'!$A$9:$BF$360,'Project List'!AB$1,FALSE)=0,"Nil",
IF(OR($E29="Potential",$E29="Proposed",$E29="Deferred",$E29="Cancelled",$E29="Closed"),VLOOKUP($A29,'Project List'!$A$9:$BF$360,'Project List'!AB$1,FALSE)*$A$15*$AE29,VLOOKUP($A29,'Project List'!$A$9:$BF$360,'Project List'!AB$1,FALSE))),0)</f>
        <v>Nil</v>
      </c>
      <c r="Z29" s="13" t="str">
        <f>_xlfn.IFNA(IF(VLOOKUP($A29,'Project List'!$A$9:$BF$360,'Project List'!AC$1,FALSE)=0,"Nil",
IF(OR($E29="Potential",$E29="Proposed",$E29="Deferred",$E29="Cancelled",$E29="Closed"),VLOOKUP($A29,'Project List'!$A$9:$BF$360,'Project List'!AC$1,FALSE)*$A$15*$AE29,VLOOKUP($A29,'Project List'!$A$9:$BF$360,'Project List'!AC$1,FALSE))),0)</f>
        <v>Nil</v>
      </c>
      <c r="AA29" s="13" t="str">
        <f>_xlfn.IFNA(IF(VLOOKUP($A29,'Project List'!$A$9:$BF$360,'Project List'!AD$1,FALSE)=0,"Nil",
IF(OR($E29="Potential",$E29="Proposed",$E29="Deferred",$E29="Cancelled",$E29="Closed"),VLOOKUP($A29,'Project List'!$A$9:$BF$360,'Project List'!AD$1,FALSE)*$A$15*$AE29,VLOOKUP($A29,'Project List'!$A$9:$BF$360,'Project List'!AD$1,FALSE))),0)</f>
        <v>Nil</v>
      </c>
      <c r="AB29" s="13" t="str">
        <f>_xlfn.IFNA(IF(VLOOKUP($A29,'Project List'!$A$9:$BF$360,'Project List'!AE$1,FALSE)=0,"Nil",
IF(OR($E29="Potential",$E29="Proposed",$E29="Deferred",$E29="Cancelled",$E29="Closed"),VLOOKUP($A29,'Project List'!$A$9:$BF$360,'Project List'!AE$1,FALSE)*$A$15*$AE29,VLOOKUP($A29,'Project List'!$A$9:$BF$360,'Project List'!AE$1,FALSE))),0)</f>
        <v>Nil</v>
      </c>
      <c r="AC29" s="13" t="str">
        <f>_xlfn.IFNA(IF(VLOOKUP($A29,'Project List'!$A$9:$BF$360,'Project List'!AF$1,FALSE)=0,"Nil",
IF(OR($E29="Potential",$E29="Proposed",$E29="Deferred",$E29="Cancelled",$E29="Closed"),VLOOKUP($A29,'Project List'!$A$9:$BF$360,'Project List'!AF$1,FALSE)*$A$15*$AE29,VLOOKUP($A29,'Project List'!$A$9:$BF$360,'Project List'!AF$1,FALSE))),0)</f>
        <v>Nil</v>
      </c>
      <c r="AD29" s="42"/>
      <c r="AE29" s="248">
        <f>1+IF(ISNA(VLOOKUP($A29,'Project labour content'!$A$7:$D$255,'Project labour content'!$D$1,FALSE)),VLOOKUP($D29,'Project labour content'!$F$6:$G$15,'Project labour content'!$G$1,FALSE),VLOOKUP($A29,'Project labour content'!$A$7:$D$255,'Project labour content'!$D$1,FALSE))*('Project labour content'!$K$14/100)*1</f>
        <v>1.0008946620064583</v>
      </c>
      <c r="AG29" s="3"/>
      <c r="AH29" s="3"/>
      <c r="AI29" s="32"/>
      <c r="AJ29" s="32"/>
      <c r="AK29" s="32"/>
      <c r="AL29" s="32"/>
      <c r="AM29" s="59"/>
      <c r="AN29" s="59"/>
      <c r="AO29" s="59"/>
      <c r="AP29" s="59"/>
      <c r="AQ29" s="59"/>
    </row>
    <row r="30" spans="1:43" x14ac:dyDescent="0.25">
      <c r="A30" s="11" t="s">
        <v>44</v>
      </c>
      <c r="B30" s="11" t="str">
        <f>_xlfn.IFNA(VLOOKUP($A30,'Project List'!$A$9:$AF$360,'Project List'!G$1,FALSE),0)</f>
        <v>South East CB Upgrade</v>
      </c>
      <c r="C30" s="11" t="str">
        <f>_xlfn.IFNA(VLOOKUP($A30,'Project List'!$A$9:$AF$360,'Project List'!C$1,FALSE),0)</f>
        <v>ExAnte</v>
      </c>
      <c r="D30" s="11" t="str">
        <f>_xlfn.IFNA(VLOOKUP($A30,'Project List'!$A$9:$AF$360,'Project List'!D$1,FALSE),0)</f>
        <v>Security/Compliance</v>
      </c>
      <c r="E30" s="11" t="str">
        <f>_xlfn.IFNA(VLOOKUP($A30,'Project List'!$A$9:$AF$360,'Project List'!H$1,FALSE),0)</f>
        <v>Closed</v>
      </c>
      <c r="F30" s="105">
        <f>_xlfn.IFNA(VLOOKUP($A30,'Project List'!$A$9:$AF$360,'Project List'!I$1,FALSE),0)</f>
        <v>0</v>
      </c>
      <c r="G30" s="105">
        <f>_xlfn.IFNA(VLOOKUP($A30,'Project List'!$A$9:$AF$360,'Project List'!J$1,FALSE),0)</f>
        <v>0</v>
      </c>
      <c r="H30" s="105">
        <f>_xlfn.IFNA(VLOOKUP($A30,'Project List'!$A$9:$AF$360,'Project List'!K$1,FALSE),0)</f>
        <v>0</v>
      </c>
      <c r="I30" s="105">
        <f>_xlfn.IFNA(VLOOKUP($A30,'Project List'!$A$9:$AF$360,'Project List'!L$1,FALSE),0)</f>
        <v>0</v>
      </c>
      <c r="J30" s="105">
        <f>_xlfn.IFNA(VLOOKUP($A30,'Project List'!$A$9:$AF$360,'Project List'!M$1,FALSE),0)</f>
        <v>0</v>
      </c>
      <c r="K30" s="105">
        <f>_xlfn.IFNA(VLOOKUP($A30,'Project List'!$A$9:$AF$360,'Project List'!N$1,FALSE),0)</f>
        <v>0</v>
      </c>
      <c r="L30" s="105">
        <f>_xlfn.IFNA(VLOOKUP($A30,'Project List'!$A$9:$AF$360,'Project List'!O$1,FALSE),0)</f>
        <v>0</v>
      </c>
      <c r="M30" s="105">
        <f>_xlfn.IFNA(VLOOKUP($A30,'Project List'!$A$9:$AF$360,'Project List'!P$1,FALSE),0)</f>
        <v>0</v>
      </c>
      <c r="N30" s="105">
        <f>_xlfn.IFNA(VLOOKUP($A30,'Project List'!$A$9:$AF$360,'Project List'!Q$1,FALSE),0)</f>
        <v>131231.91</v>
      </c>
      <c r="O30" s="105">
        <f>_xlfn.IFNA(VLOOKUP($A30,'Project List'!$A$9:$AF$360,'Project List'!R$1,FALSE),0)</f>
        <v>1187948.25</v>
      </c>
      <c r="P30" s="105">
        <f>_xlfn.IFNA(VLOOKUP($A30,'Project List'!$A$9:$AF$360,'Project List'!S$1,FALSE),0)</f>
        <v>3564305.29</v>
      </c>
      <c r="Q30" s="105">
        <f>_xlfn.IFNA(VLOOKUP($A30,'Project List'!$A$9:$AF$360,'Project List'!T$1,FALSE),0)</f>
        <v>373136.57</v>
      </c>
      <c r="R30" s="105">
        <f>_xlfn.IFNA(VLOOKUP($A30,'Project List'!$A$9:$AF$360,'Project List'!U$1,FALSE),0)</f>
        <v>40527.61</v>
      </c>
      <c r="S30" s="105">
        <f>_xlfn.IFNA(VLOOKUP($A30,'Project List'!$A$9:$AF$360,'Project List'!V$1,FALSE),0)</f>
        <v>35309.019999999997</v>
      </c>
      <c r="T30" s="105">
        <f>_xlfn.IFNA(VLOOKUP($A30,'Project List'!$A$9:$AF$360,'Project List'!W$1,FALSE),0)</f>
        <v>91842.33</v>
      </c>
      <c r="U30" s="105">
        <f>_xlfn.IFNA(VLOOKUP($A30,'Project List'!$A$9:$AF$360,'Project List'!X$1,FALSE),0)</f>
        <v>0</v>
      </c>
      <c r="V30" s="13" t="str">
        <f>_xlfn.IFNA(IF(VLOOKUP($A30,'Project List'!$A$9:$BF$360,'Project List'!Y$1,FALSE)=0,"Nil",
IF(OR($E30="Potential",$E30="Proposed",$E30="Deferred",$E30="Cancelled",$E30="Closed"),VLOOKUP($A30,'Project List'!$A$9:$BF$360,'Project List'!Y$1,FALSE)*$A$15*$AE30,VLOOKUP($A30,'Project List'!$A$9:$BF$360,'Project List'!Y$1,FALSE))),0)</f>
        <v>Nil</v>
      </c>
      <c r="W30" s="13" t="str">
        <f>_xlfn.IFNA(IF(VLOOKUP($A30,'Project List'!$A$9:$BF$360,'Project List'!Z$1,FALSE)=0,"Nil",
IF(OR($E30="Potential",$E30="Proposed",$E30="Deferred",$E30="Cancelled",$E30="Closed"),VLOOKUP($A30,'Project List'!$A$9:$BF$360,'Project List'!Z$1,FALSE)*$A$15*$AE30,VLOOKUP($A30,'Project List'!$A$9:$BF$360,'Project List'!Z$1,FALSE))),0)</f>
        <v>Nil</v>
      </c>
      <c r="X30" s="13" t="str">
        <f>_xlfn.IFNA(IF(VLOOKUP($A30,'Project List'!$A$9:$BF$360,'Project List'!AA$1,FALSE)=0,"Nil",
IF(OR($E30="Potential",$E30="Proposed",$E30="Deferred",$E30="Cancelled",$E30="Closed"),VLOOKUP($A30,'Project List'!$A$9:$BF$360,'Project List'!AA$1,FALSE)*$A$15*$AE30,VLOOKUP($A30,'Project List'!$A$9:$BF$360,'Project List'!AA$1,FALSE))),0)</f>
        <v>Nil</v>
      </c>
      <c r="Y30" s="13" t="str">
        <f>_xlfn.IFNA(IF(VLOOKUP($A30,'Project List'!$A$9:$BF$360,'Project List'!AB$1,FALSE)=0,"Nil",
IF(OR($E30="Potential",$E30="Proposed",$E30="Deferred",$E30="Cancelled",$E30="Closed"),VLOOKUP($A30,'Project List'!$A$9:$BF$360,'Project List'!AB$1,FALSE)*$A$15*$AE30,VLOOKUP($A30,'Project List'!$A$9:$BF$360,'Project List'!AB$1,FALSE))),0)</f>
        <v>Nil</v>
      </c>
      <c r="Z30" s="13" t="str">
        <f>_xlfn.IFNA(IF(VLOOKUP($A30,'Project List'!$A$9:$BF$360,'Project List'!AC$1,FALSE)=0,"Nil",
IF(OR($E30="Potential",$E30="Proposed",$E30="Deferred",$E30="Cancelled",$E30="Closed"),VLOOKUP($A30,'Project List'!$A$9:$BF$360,'Project List'!AC$1,FALSE)*$A$15*$AE30,VLOOKUP($A30,'Project List'!$A$9:$BF$360,'Project List'!AC$1,FALSE))),0)</f>
        <v>Nil</v>
      </c>
      <c r="AA30" s="13" t="str">
        <f>_xlfn.IFNA(IF(VLOOKUP($A30,'Project List'!$A$9:$BF$360,'Project List'!AD$1,FALSE)=0,"Nil",
IF(OR($E30="Potential",$E30="Proposed",$E30="Deferred",$E30="Cancelled",$E30="Closed"),VLOOKUP($A30,'Project List'!$A$9:$BF$360,'Project List'!AD$1,FALSE)*$A$15*$AE30,VLOOKUP($A30,'Project List'!$A$9:$BF$360,'Project List'!AD$1,FALSE))),0)</f>
        <v>Nil</v>
      </c>
      <c r="AB30" s="13" t="str">
        <f>_xlfn.IFNA(IF(VLOOKUP($A30,'Project List'!$A$9:$BF$360,'Project List'!AE$1,FALSE)=0,"Nil",
IF(OR($E30="Potential",$E30="Proposed",$E30="Deferred",$E30="Cancelled",$E30="Closed"),VLOOKUP($A30,'Project List'!$A$9:$BF$360,'Project List'!AE$1,FALSE)*$A$15*$AE30,VLOOKUP($A30,'Project List'!$A$9:$BF$360,'Project List'!AE$1,FALSE))),0)</f>
        <v>Nil</v>
      </c>
      <c r="AC30" s="13" t="str">
        <f>_xlfn.IFNA(IF(VLOOKUP($A30,'Project List'!$A$9:$BF$360,'Project List'!AF$1,FALSE)=0,"Nil",
IF(OR($E30="Potential",$E30="Proposed",$E30="Deferred",$E30="Cancelled",$E30="Closed"),VLOOKUP($A30,'Project List'!$A$9:$BF$360,'Project List'!AF$1,FALSE)*$A$15*$AE30,VLOOKUP($A30,'Project List'!$A$9:$BF$360,'Project List'!AF$1,FALSE))),0)</f>
        <v>Nil</v>
      </c>
      <c r="AD30" s="42"/>
      <c r="AE30" s="248">
        <f>1+IF(ISNA(VLOOKUP($A30,'Project labour content'!$A$7:$D$255,'Project labour content'!$D$1,FALSE)),VLOOKUP($D30,'Project labour content'!$F$6:$G$15,'Project labour content'!$G$1,FALSE),VLOOKUP($A30,'Project labour content'!$A$7:$D$255,'Project labour content'!$D$1,FALSE))*('Project labour content'!$K$14/100)*1</f>
        <v>1.0005859102087626</v>
      </c>
    </row>
    <row r="31" spans="1:43" x14ac:dyDescent="0.25">
      <c r="A31" s="11" t="s">
        <v>872</v>
      </c>
      <c r="B31" s="11" t="str">
        <f>_xlfn.IFNA(VLOOKUP($A31,'Project List'!$A$9:$AF$360,'Project List'!G$1,FALSE),0)</f>
        <v>Line Ratings Tools</v>
      </c>
      <c r="C31" s="11" t="str">
        <f>_xlfn.IFNA(VLOOKUP($A31,'Project List'!$A$9:$AF$360,'Project List'!C$1,FALSE),0)</f>
        <v>ExAnte</v>
      </c>
      <c r="D31" s="11" t="str">
        <f>_xlfn.IFNA(VLOOKUP($A31,'Project List'!$A$9:$AF$360,'Project List'!D$1,FALSE),0)</f>
        <v>Augmentation</v>
      </c>
      <c r="E31" s="11" t="str">
        <f>_xlfn.IFNA(VLOOKUP($A31,'Project List'!$A$9:$AF$360,'Project List'!H$1,FALSE),0)</f>
        <v>Closed</v>
      </c>
      <c r="F31" s="105">
        <f>_xlfn.IFNA(VLOOKUP($A31,'Project List'!$A$9:$AF$360,'Project List'!I$1,FALSE),0)</f>
        <v>14778.67</v>
      </c>
      <c r="G31" s="105">
        <f>_xlfn.IFNA(VLOOKUP($A31,'Project List'!$A$9:$AF$360,'Project List'!J$1,FALSE),0)</f>
        <v>135148.31</v>
      </c>
      <c r="H31" s="105">
        <f>_xlfn.IFNA(VLOOKUP($A31,'Project List'!$A$9:$AF$360,'Project List'!K$1,FALSE),0)</f>
        <v>0</v>
      </c>
      <c r="I31" s="105">
        <f>_xlfn.IFNA(VLOOKUP($A31,'Project List'!$A$9:$AF$360,'Project List'!L$1,FALSE),0)</f>
        <v>1255.25</v>
      </c>
      <c r="J31" s="105">
        <f>_xlfn.IFNA(VLOOKUP($A31,'Project List'!$A$9:$AF$360,'Project List'!M$1,FALSE),0)</f>
        <v>0</v>
      </c>
      <c r="K31" s="105">
        <f>_xlfn.IFNA(VLOOKUP($A31,'Project List'!$A$9:$AF$360,'Project List'!N$1,FALSE),0)</f>
        <v>0</v>
      </c>
      <c r="L31" s="105">
        <f>_xlfn.IFNA(VLOOKUP($A31,'Project List'!$A$9:$AF$360,'Project List'!O$1,FALSE),0)</f>
        <v>0</v>
      </c>
      <c r="M31" s="105">
        <f>_xlfn.IFNA(VLOOKUP($A31,'Project List'!$A$9:$AF$360,'Project List'!P$1,FALSE),0)</f>
        <v>0</v>
      </c>
      <c r="N31" s="105">
        <f>_xlfn.IFNA(VLOOKUP($A31,'Project List'!$A$9:$AF$360,'Project List'!Q$1,FALSE),0)</f>
        <v>0</v>
      </c>
      <c r="O31" s="105">
        <f>_xlfn.IFNA(VLOOKUP($A31,'Project List'!$A$9:$AF$360,'Project List'!R$1,FALSE),0)</f>
        <v>0</v>
      </c>
      <c r="P31" s="105">
        <f>_xlfn.IFNA(VLOOKUP($A31,'Project List'!$A$9:$AF$360,'Project List'!S$1,FALSE),0)</f>
        <v>0</v>
      </c>
      <c r="Q31" s="105">
        <f>_xlfn.IFNA(VLOOKUP($A31,'Project List'!$A$9:$AF$360,'Project List'!T$1,FALSE),0)</f>
        <v>267107.65000000002</v>
      </c>
      <c r="R31" s="105">
        <f>_xlfn.IFNA(VLOOKUP($A31,'Project List'!$A$9:$AF$360,'Project List'!U$1,FALSE),0)</f>
        <v>360813.04</v>
      </c>
      <c r="S31" s="105">
        <f>_xlfn.IFNA(VLOOKUP($A31,'Project List'!$A$9:$AF$360,'Project List'!V$1,FALSE),0)</f>
        <v>0</v>
      </c>
      <c r="T31" s="105">
        <f>_xlfn.IFNA(VLOOKUP($A31,'Project List'!$A$9:$AF$360,'Project List'!W$1,FALSE),0)</f>
        <v>0</v>
      </c>
      <c r="U31" s="105">
        <f>_xlfn.IFNA(VLOOKUP($A31,'Project List'!$A$9:$AF$360,'Project List'!X$1,FALSE),0)</f>
        <v>0</v>
      </c>
      <c r="V31" s="13" t="str">
        <f>_xlfn.IFNA(IF(VLOOKUP($A31,'Project List'!$A$9:$BF$360,'Project List'!Y$1,FALSE)=0,"Nil",
IF(OR($E31="Potential",$E31="Proposed",$E31="Deferred",$E31="Cancelled",$E31="Closed"),VLOOKUP($A31,'Project List'!$A$9:$BF$360,'Project List'!Y$1,FALSE)*$A$15*$AE31,VLOOKUP($A31,'Project List'!$A$9:$BF$360,'Project List'!Y$1,FALSE))),0)</f>
        <v>Nil</v>
      </c>
      <c r="W31" s="13" t="str">
        <f>_xlfn.IFNA(IF(VLOOKUP($A31,'Project List'!$A$9:$BF$360,'Project List'!Z$1,FALSE)=0,"Nil",
IF(OR($E31="Potential",$E31="Proposed",$E31="Deferred",$E31="Cancelled",$E31="Closed"),VLOOKUP($A31,'Project List'!$A$9:$BF$360,'Project List'!Z$1,FALSE)*$A$15*$AE31,VLOOKUP($A31,'Project List'!$A$9:$BF$360,'Project List'!Z$1,FALSE))),0)</f>
        <v>Nil</v>
      </c>
      <c r="X31" s="13" t="str">
        <f>_xlfn.IFNA(IF(VLOOKUP($A31,'Project List'!$A$9:$BF$360,'Project List'!AA$1,FALSE)=0,"Nil",
IF(OR($E31="Potential",$E31="Proposed",$E31="Deferred",$E31="Cancelled",$E31="Closed"),VLOOKUP($A31,'Project List'!$A$9:$BF$360,'Project List'!AA$1,FALSE)*$A$15*$AE31,VLOOKUP($A31,'Project List'!$A$9:$BF$360,'Project List'!AA$1,FALSE))),0)</f>
        <v>Nil</v>
      </c>
      <c r="Y31" s="13" t="str">
        <f>_xlfn.IFNA(IF(VLOOKUP($A31,'Project List'!$A$9:$BF$360,'Project List'!AB$1,FALSE)=0,"Nil",
IF(OR($E31="Potential",$E31="Proposed",$E31="Deferred",$E31="Cancelled",$E31="Closed"),VLOOKUP($A31,'Project List'!$A$9:$BF$360,'Project List'!AB$1,FALSE)*$A$15*$AE31,VLOOKUP($A31,'Project List'!$A$9:$BF$360,'Project List'!AB$1,FALSE))),0)</f>
        <v>Nil</v>
      </c>
      <c r="Z31" s="13" t="str">
        <f>_xlfn.IFNA(IF(VLOOKUP($A31,'Project List'!$A$9:$BF$360,'Project List'!AC$1,FALSE)=0,"Nil",
IF(OR($E31="Potential",$E31="Proposed",$E31="Deferred",$E31="Cancelled",$E31="Closed"),VLOOKUP($A31,'Project List'!$A$9:$BF$360,'Project List'!AC$1,FALSE)*$A$15*$AE31,VLOOKUP($A31,'Project List'!$A$9:$BF$360,'Project List'!AC$1,FALSE))),0)</f>
        <v>Nil</v>
      </c>
      <c r="AA31" s="13" t="str">
        <f>_xlfn.IFNA(IF(VLOOKUP($A31,'Project List'!$A$9:$BF$360,'Project List'!AD$1,FALSE)=0,"Nil",
IF(OR($E31="Potential",$E31="Proposed",$E31="Deferred",$E31="Cancelled",$E31="Closed"),VLOOKUP($A31,'Project List'!$A$9:$BF$360,'Project List'!AD$1,FALSE)*$A$15*$AE31,VLOOKUP($A31,'Project List'!$A$9:$BF$360,'Project List'!AD$1,FALSE))),0)</f>
        <v>Nil</v>
      </c>
      <c r="AB31" s="13" t="str">
        <f>_xlfn.IFNA(IF(VLOOKUP($A31,'Project List'!$A$9:$BF$360,'Project List'!AE$1,FALSE)=0,"Nil",
IF(OR($E31="Potential",$E31="Proposed",$E31="Deferred",$E31="Cancelled",$E31="Closed"),VLOOKUP($A31,'Project List'!$A$9:$BF$360,'Project List'!AE$1,FALSE)*$A$15*$AE31,VLOOKUP($A31,'Project List'!$A$9:$BF$360,'Project List'!AE$1,FALSE))),0)</f>
        <v>Nil</v>
      </c>
      <c r="AC31" s="13" t="str">
        <f>_xlfn.IFNA(IF(VLOOKUP($A31,'Project List'!$A$9:$BF$360,'Project List'!AF$1,FALSE)=0,"Nil",
IF(OR($E31="Potential",$E31="Proposed",$E31="Deferred",$E31="Cancelled",$E31="Closed"),VLOOKUP($A31,'Project List'!$A$9:$BF$360,'Project List'!AF$1,FALSE)*$A$15*$AE31,VLOOKUP($A31,'Project List'!$A$9:$BF$360,'Project List'!AF$1,FALSE))),0)</f>
        <v>Nil</v>
      </c>
      <c r="AD31" s="42"/>
      <c r="AE31" s="248">
        <f>1+IF(ISNA(VLOOKUP($A31,'Project labour content'!$A$7:$D$255,'Project labour content'!$D$1,FALSE)),VLOOKUP($D31,'Project labour content'!$F$6:$G$15,'Project labour content'!$G$1,FALSE),VLOOKUP($A31,'Project labour content'!$A$7:$D$255,'Project labour content'!$D$1,FALSE))*('Project labour content'!$K$14/100)*1</f>
        <v>1.0003471041831231</v>
      </c>
      <c r="AG31" s="3"/>
      <c r="AH31" s="3"/>
      <c r="AI31" s="32"/>
      <c r="AJ31" s="32"/>
      <c r="AK31" s="32"/>
      <c r="AL31" s="32"/>
      <c r="AM31" s="59"/>
      <c r="AN31" s="59"/>
      <c r="AO31" s="59"/>
      <c r="AP31" s="59"/>
      <c r="AQ31" s="59"/>
    </row>
    <row r="32" spans="1:43" x14ac:dyDescent="0.25">
      <c r="A32" s="11" t="s">
        <v>50</v>
      </c>
      <c r="B32" s="11" t="str">
        <f>_xlfn.IFNA(VLOOKUP($A32,'Project List'!$A$9:$AF$360,'Project List'!G$1,FALSE),0)</f>
        <v>SVC Secondary Systems Replacement Stage 2 (Para)</v>
      </c>
      <c r="C32" s="11" t="str">
        <f>_xlfn.IFNA(VLOOKUP($A32,'Project List'!$A$9:$AF$360,'Project List'!C$1,FALSE),0)</f>
        <v>ExAnte</v>
      </c>
      <c r="D32" s="11" t="str">
        <f>_xlfn.IFNA(VLOOKUP($A32,'Project List'!$A$9:$AF$360,'Project List'!D$1,FALSE),0)</f>
        <v>Replacement</v>
      </c>
      <c r="E32" s="11" t="str">
        <f>_xlfn.IFNA(VLOOKUP($A32,'Project List'!$A$9:$AF$360,'Project List'!H$1,FALSE),0)</f>
        <v>Closed</v>
      </c>
      <c r="F32" s="105">
        <f>_xlfn.IFNA(VLOOKUP($A32,'Project List'!$A$9:$AF$360,'Project List'!I$1,FALSE),0)</f>
        <v>0</v>
      </c>
      <c r="G32" s="105">
        <f>_xlfn.IFNA(VLOOKUP($A32,'Project List'!$A$9:$AF$360,'Project List'!J$1,FALSE),0)</f>
        <v>0</v>
      </c>
      <c r="H32" s="105">
        <f>_xlfn.IFNA(VLOOKUP($A32,'Project List'!$A$9:$AF$360,'Project List'!K$1,FALSE),0)</f>
        <v>0</v>
      </c>
      <c r="I32" s="105">
        <f>_xlfn.IFNA(VLOOKUP($A32,'Project List'!$A$9:$AF$360,'Project List'!L$1,FALSE),0)</f>
        <v>0</v>
      </c>
      <c r="J32" s="105">
        <f>_xlfn.IFNA(VLOOKUP($A32,'Project List'!$A$9:$AF$360,'Project List'!M$1,FALSE),0)</f>
        <v>0</v>
      </c>
      <c r="K32" s="105">
        <f>_xlfn.IFNA(VLOOKUP($A32,'Project List'!$A$9:$AF$360,'Project List'!N$1,FALSE),0)</f>
        <v>0</v>
      </c>
      <c r="L32" s="105">
        <f>_xlfn.IFNA(VLOOKUP($A32,'Project List'!$A$9:$AF$360,'Project List'!O$1,FALSE),0)</f>
        <v>0</v>
      </c>
      <c r="M32" s="105">
        <f>_xlfn.IFNA(VLOOKUP($A32,'Project List'!$A$9:$AF$360,'Project List'!P$1,FALSE),0)</f>
        <v>0</v>
      </c>
      <c r="N32" s="105">
        <f>_xlfn.IFNA(VLOOKUP($A32,'Project List'!$A$9:$AF$360,'Project List'!Q$1,FALSE),0)</f>
        <v>0</v>
      </c>
      <c r="O32" s="105">
        <f>_xlfn.IFNA(VLOOKUP($A32,'Project List'!$A$9:$AF$360,'Project List'!R$1,FALSE),0)</f>
        <v>301176.65000000002</v>
      </c>
      <c r="P32" s="105">
        <f>_xlfn.IFNA(VLOOKUP($A32,'Project List'!$A$9:$AF$360,'Project List'!S$1,FALSE),0)</f>
        <v>12290961.529999999</v>
      </c>
      <c r="Q32" s="105">
        <f>_xlfn.IFNA(VLOOKUP($A32,'Project List'!$A$9:$AF$360,'Project List'!T$1,FALSE),0)</f>
        <v>8690257.0600000005</v>
      </c>
      <c r="R32" s="105">
        <f>_xlfn.IFNA(VLOOKUP($A32,'Project List'!$A$9:$AF$360,'Project List'!U$1,FALSE),0)</f>
        <v>899802.59</v>
      </c>
      <c r="S32" s="105">
        <f>_xlfn.IFNA(VLOOKUP($A32,'Project List'!$A$9:$AF$360,'Project List'!V$1,FALSE),0)</f>
        <v>196434.41</v>
      </c>
      <c r="T32" s="105">
        <f>_xlfn.IFNA(VLOOKUP($A32,'Project List'!$A$9:$AF$360,'Project List'!W$1,FALSE),0)</f>
        <v>59278.09</v>
      </c>
      <c r="U32" s="105">
        <f>_xlfn.IFNA(VLOOKUP($A32,'Project List'!$A$9:$AF$360,'Project List'!X$1,FALSE),0)</f>
        <v>0</v>
      </c>
      <c r="V32" s="13">
        <f>_xlfn.IFNA(IF(VLOOKUP($A32,'Project List'!$A$9:$BF$360,'Project List'!Y$1,FALSE)=0,"Nil",
IF(OR($E32="Potential",$E32="Proposed",$E32="Deferred",$E32="Cancelled",$E32="Closed"),VLOOKUP($A32,'Project List'!$A$9:$BF$360,'Project List'!Y$1,FALSE)*$A$15*$AE32,VLOOKUP($A32,'Project List'!$A$9:$BF$360,'Project List'!Y$1,FALSE))),0)</f>
        <v>271.01205576639904</v>
      </c>
      <c r="W32" s="13" t="str">
        <f>_xlfn.IFNA(IF(VLOOKUP($A32,'Project List'!$A$9:$BF$360,'Project List'!Z$1,FALSE)=0,"Nil",
IF(OR($E32="Potential",$E32="Proposed",$E32="Deferred",$E32="Cancelled",$E32="Closed"),VLOOKUP($A32,'Project List'!$A$9:$BF$360,'Project List'!Z$1,FALSE)*$A$15*$AE32,VLOOKUP($A32,'Project List'!$A$9:$BF$360,'Project List'!Z$1,FALSE))),0)</f>
        <v>Nil</v>
      </c>
      <c r="X32" s="13" t="str">
        <f>_xlfn.IFNA(IF(VLOOKUP($A32,'Project List'!$A$9:$BF$360,'Project List'!AA$1,FALSE)=0,"Nil",
IF(OR($E32="Potential",$E32="Proposed",$E32="Deferred",$E32="Cancelled",$E32="Closed"),VLOOKUP($A32,'Project List'!$A$9:$BF$360,'Project List'!AA$1,FALSE)*$A$15*$AE32,VLOOKUP($A32,'Project List'!$A$9:$BF$360,'Project List'!AA$1,FALSE))),0)</f>
        <v>Nil</v>
      </c>
      <c r="Y32" s="13" t="str">
        <f>_xlfn.IFNA(IF(VLOOKUP($A32,'Project List'!$A$9:$BF$360,'Project List'!AB$1,FALSE)=0,"Nil",
IF(OR($E32="Potential",$E32="Proposed",$E32="Deferred",$E32="Cancelled",$E32="Closed"),VLOOKUP($A32,'Project List'!$A$9:$BF$360,'Project List'!AB$1,FALSE)*$A$15*$AE32,VLOOKUP($A32,'Project List'!$A$9:$BF$360,'Project List'!AB$1,FALSE))),0)</f>
        <v>Nil</v>
      </c>
      <c r="Z32" s="13" t="str">
        <f>_xlfn.IFNA(IF(VLOOKUP($A32,'Project List'!$A$9:$BF$360,'Project List'!AC$1,FALSE)=0,"Nil",
IF(OR($E32="Potential",$E32="Proposed",$E32="Deferred",$E32="Cancelled",$E32="Closed"),VLOOKUP($A32,'Project List'!$A$9:$BF$360,'Project List'!AC$1,FALSE)*$A$15*$AE32,VLOOKUP($A32,'Project List'!$A$9:$BF$360,'Project List'!AC$1,FALSE))),0)</f>
        <v>Nil</v>
      </c>
      <c r="AA32" s="13" t="str">
        <f>_xlfn.IFNA(IF(VLOOKUP($A32,'Project List'!$A$9:$BF$360,'Project List'!AD$1,FALSE)=0,"Nil",
IF(OR($E32="Potential",$E32="Proposed",$E32="Deferred",$E32="Cancelled",$E32="Closed"),VLOOKUP($A32,'Project List'!$A$9:$BF$360,'Project List'!AD$1,FALSE)*$A$15*$AE32,VLOOKUP($A32,'Project List'!$A$9:$BF$360,'Project List'!AD$1,FALSE))),0)</f>
        <v>Nil</v>
      </c>
      <c r="AB32" s="13" t="str">
        <f>_xlfn.IFNA(IF(VLOOKUP($A32,'Project List'!$A$9:$BF$360,'Project List'!AE$1,FALSE)=0,"Nil",
IF(OR($E32="Potential",$E32="Proposed",$E32="Deferred",$E32="Cancelled",$E32="Closed"),VLOOKUP($A32,'Project List'!$A$9:$BF$360,'Project List'!AE$1,FALSE)*$A$15*$AE32,VLOOKUP($A32,'Project List'!$A$9:$BF$360,'Project List'!AE$1,FALSE))),0)</f>
        <v>Nil</v>
      </c>
      <c r="AC32" s="13" t="str">
        <f>_xlfn.IFNA(IF(VLOOKUP($A32,'Project List'!$A$9:$BF$360,'Project List'!AF$1,FALSE)=0,"Nil",
IF(OR($E32="Potential",$E32="Proposed",$E32="Deferred",$E32="Cancelled",$E32="Closed"),VLOOKUP($A32,'Project List'!$A$9:$BF$360,'Project List'!AF$1,FALSE)*$A$15*$AE32,VLOOKUP($A32,'Project List'!$A$9:$BF$360,'Project List'!AF$1,FALSE))),0)</f>
        <v>Nil</v>
      </c>
      <c r="AD32" s="42"/>
      <c r="AE32" s="248">
        <f>1+IF(ISNA(VLOOKUP($A32,'Project labour content'!$A$7:$D$255,'Project labour content'!$D$1,FALSE)),VLOOKUP($D32,'Project labour content'!$F$6:$G$15,'Project labour content'!$G$1,FALSE),VLOOKUP($A32,'Project labour content'!$A$7:$D$255,'Project labour content'!$D$1,FALSE))*('Project labour content'!$K$14/100)*1</f>
        <v>1.0005713184052483</v>
      </c>
      <c r="AG32" s="3"/>
      <c r="AH32" s="3"/>
      <c r="AI32" s="32"/>
      <c r="AJ32" s="32"/>
      <c r="AK32" s="32"/>
      <c r="AL32" s="32"/>
      <c r="AM32" s="59"/>
      <c r="AN32" s="59"/>
      <c r="AO32" s="59"/>
      <c r="AP32" s="59"/>
      <c r="AQ32" s="59"/>
    </row>
    <row r="33" spans="1:43" x14ac:dyDescent="0.25">
      <c r="A33" s="11" t="s">
        <v>868</v>
      </c>
      <c r="B33" s="11" t="str">
        <f>_xlfn.IFNA(VLOOKUP($A33,'Project List'!$A$9:$AF$360,'Project List'!G$1,FALSE),0)</f>
        <v>Strategic Land Acquisition</v>
      </c>
      <c r="C33" s="11" t="str">
        <f>_xlfn.IFNA(VLOOKUP($A33,'Project List'!$A$9:$AF$360,'Project List'!C$1,FALSE),0)</f>
        <v>ExAnte</v>
      </c>
      <c r="D33" s="11" t="str">
        <f>_xlfn.IFNA(VLOOKUP($A33,'Project List'!$A$9:$AF$360,'Project List'!D$1,FALSE),0)</f>
        <v>Easements/Land</v>
      </c>
      <c r="E33" s="11" t="str">
        <f>_xlfn.IFNA(VLOOKUP($A33,'Project List'!$A$9:$AF$360,'Project List'!H$1,FALSE),0)</f>
        <v>Closed</v>
      </c>
      <c r="F33" s="105">
        <f>_xlfn.IFNA(VLOOKUP($A33,'Project List'!$A$9:$AF$360,'Project List'!I$1,FALSE),0)</f>
        <v>0</v>
      </c>
      <c r="G33" s="105">
        <f>_xlfn.IFNA(VLOOKUP($A33,'Project List'!$A$9:$AF$360,'Project List'!J$1,FALSE),0)</f>
        <v>0</v>
      </c>
      <c r="H33" s="105">
        <f>_xlfn.IFNA(VLOOKUP($A33,'Project List'!$A$9:$AF$360,'Project List'!K$1,FALSE),0)</f>
        <v>0</v>
      </c>
      <c r="I33" s="105">
        <f>_xlfn.IFNA(VLOOKUP($A33,'Project List'!$A$9:$AF$360,'Project List'!L$1,FALSE),0)</f>
        <v>8672.75</v>
      </c>
      <c r="J33" s="105">
        <f>_xlfn.IFNA(VLOOKUP($A33,'Project List'!$A$9:$AF$360,'Project List'!M$1,FALSE),0)</f>
        <v>146883.14000000001</v>
      </c>
      <c r="K33" s="105">
        <f>_xlfn.IFNA(VLOOKUP($A33,'Project List'!$A$9:$AF$360,'Project List'!N$1,FALSE),0)</f>
        <v>593773.07999999996</v>
      </c>
      <c r="L33" s="105">
        <f>_xlfn.IFNA(VLOOKUP($A33,'Project List'!$A$9:$AF$360,'Project List'!O$1,FALSE),0)</f>
        <v>9507342.8699999992</v>
      </c>
      <c r="M33" s="105">
        <f>_xlfn.IFNA(VLOOKUP($A33,'Project List'!$A$9:$AF$360,'Project List'!P$1,FALSE),0)</f>
        <v>7231795.2599999998</v>
      </c>
      <c r="N33" s="105">
        <f>_xlfn.IFNA(VLOOKUP($A33,'Project List'!$A$9:$AF$360,'Project List'!Q$1,FALSE),0)</f>
        <v>3350654.03</v>
      </c>
      <c r="O33" s="105">
        <f>_xlfn.IFNA(VLOOKUP($A33,'Project List'!$A$9:$AF$360,'Project List'!R$1,FALSE),0)</f>
        <v>145001.09</v>
      </c>
      <c r="P33" s="105">
        <f>_xlfn.IFNA(VLOOKUP($A33,'Project List'!$A$9:$AF$360,'Project List'!S$1,FALSE),0)</f>
        <v>0</v>
      </c>
      <c r="Q33" s="105">
        <f>_xlfn.IFNA(VLOOKUP($A33,'Project List'!$A$9:$AF$360,'Project List'!T$1,FALSE),0)</f>
        <v>0</v>
      </c>
      <c r="R33" s="105">
        <f>_xlfn.IFNA(VLOOKUP($A33,'Project List'!$A$9:$AF$360,'Project List'!U$1,FALSE),0)</f>
        <v>1292.3</v>
      </c>
      <c r="S33" s="105">
        <f>_xlfn.IFNA(VLOOKUP($A33,'Project List'!$A$9:$AF$360,'Project List'!V$1,FALSE),0)</f>
        <v>0</v>
      </c>
      <c r="T33" s="105">
        <f>_xlfn.IFNA(VLOOKUP($A33,'Project List'!$A$9:$AF$360,'Project List'!W$1,FALSE),0)</f>
        <v>0</v>
      </c>
      <c r="U33" s="105">
        <f>_xlfn.IFNA(VLOOKUP($A33,'Project List'!$A$9:$AF$360,'Project List'!X$1,FALSE),0)</f>
        <v>0</v>
      </c>
      <c r="V33" s="13" t="str">
        <f>_xlfn.IFNA(IF(VLOOKUP($A33,'Project List'!$A$9:$BF$360,'Project List'!Y$1,FALSE)=0,"Nil",
IF(OR($E33="Potential",$E33="Proposed",$E33="Deferred",$E33="Cancelled",$E33="Closed"),VLOOKUP($A33,'Project List'!$A$9:$BF$360,'Project List'!Y$1,FALSE)*$A$15*$AE33,VLOOKUP($A33,'Project List'!$A$9:$BF$360,'Project List'!Y$1,FALSE))),0)</f>
        <v>Nil</v>
      </c>
      <c r="W33" s="13" t="str">
        <f>_xlfn.IFNA(IF(VLOOKUP($A33,'Project List'!$A$9:$BF$360,'Project List'!Z$1,FALSE)=0,"Nil",
IF(OR($E33="Potential",$E33="Proposed",$E33="Deferred",$E33="Cancelled",$E33="Closed"),VLOOKUP($A33,'Project List'!$A$9:$BF$360,'Project List'!Z$1,FALSE)*$A$15*$AE33,VLOOKUP($A33,'Project List'!$A$9:$BF$360,'Project List'!Z$1,FALSE))),0)</f>
        <v>Nil</v>
      </c>
      <c r="X33" s="13" t="str">
        <f>_xlfn.IFNA(IF(VLOOKUP($A33,'Project List'!$A$9:$BF$360,'Project List'!AA$1,FALSE)=0,"Nil",
IF(OR($E33="Potential",$E33="Proposed",$E33="Deferred",$E33="Cancelled",$E33="Closed"),VLOOKUP($A33,'Project List'!$A$9:$BF$360,'Project List'!AA$1,FALSE)*$A$15*$AE33,VLOOKUP($A33,'Project List'!$A$9:$BF$360,'Project List'!AA$1,FALSE))),0)</f>
        <v>Nil</v>
      </c>
      <c r="Y33" s="13" t="str">
        <f>_xlfn.IFNA(IF(VLOOKUP($A33,'Project List'!$A$9:$BF$360,'Project List'!AB$1,FALSE)=0,"Nil",
IF(OR($E33="Potential",$E33="Proposed",$E33="Deferred",$E33="Cancelled",$E33="Closed"),VLOOKUP($A33,'Project List'!$A$9:$BF$360,'Project List'!AB$1,FALSE)*$A$15*$AE33,VLOOKUP($A33,'Project List'!$A$9:$BF$360,'Project List'!AB$1,FALSE))),0)</f>
        <v>Nil</v>
      </c>
      <c r="Z33" s="13" t="str">
        <f>_xlfn.IFNA(IF(VLOOKUP($A33,'Project List'!$A$9:$BF$360,'Project List'!AC$1,FALSE)=0,"Nil",
IF(OR($E33="Potential",$E33="Proposed",$E33="Deferred",$E33="Cancelled",$E33="Closed"),VLOOKUP($A33,'Project List'!$A$9:$BF$360,'Project List'!AC$1,FALSE)*$A$15*$AE33,VLOOKUP($A33,'Project List'!$A$9:$BF$360,'Project List'!AC$1,FALSE))),0)</f>
        <v>Nil</v>
      </c>
      <c r="AA33" s="13" t="str">
        <f>_xlfn.IFNA(IF(VLOOKUP($A33,'Project List'!$A$9:$BF$360,'Project List'!AD$1,FALSE)=0,"Nil",
IF(OR($E33="Potential",$E33="Proposed",$E33="Deferred",$E33="Cancelled",$E33="Closed"),VLOOKUP($A33,'Project List'!$A$9:$BF$360,'Project List'!AD$1,FALSE)*$A$15*$AE33,VLOOKUP($A33,'Project List'!$A$9:$BF$360,'Project List'!AD$1,FALSE))),0)</f>
        <v>Nil</v>
      </c>
      <c r="AB33" s="13" t="str">
        <f>_xlfn.IFNA(IF(VLOOKUP($A33,'Project List'!$A$9:$BF$360,'Project List'!AE$1,FALSE)=0,"Nil",
IF(OR($E33="Potential",$E33="Proposed",$E33="Deferred",$E33="Cancelled",$E33="Closed"),VLOOKUP($A33,'Project List'!$A$9:$BF$360,'Project List'!AE$1,FALSE)*$A$15*$AE33,VLOOKUP($A33,'Project List'!$A$9:$BF$360,'Project List'!AE$1,FALSE))),0)</f>
        <v>Nil</v>
      </c>
      <c r="AC33" s="13" t="str">
        <f>_xlfn.IFNA(IF(VLOOKUP($A33,'Project List'!$A$9:$BF$360,'Project List'!AF$1,FALSE)=0,"Nil",
IF(OR($E33="Potential",$E33="Proposed",$E33="Deferred",$E33="Cancelled",$E33="Closed"),VLOOKUP($A33,'Project List'!$A$9:$BF$360,'Project List'!AF$1,FALSE)*$A$15*$AE33,VLOOKUP($A33,'Project List'!$A$9:$BF$360,'Project List'!AF$1,FALSE))),0)</f>
        <v>Nil</v>
      </c>
      <c r="AD33" s="42"/>
      <c r="AE33" s="248">
        <f>1+IF(ISNA(VLOOKUP($A33,'Project labour content'!$A$7:$D$255,'Project labour content'!$D$1,FALSE)),VLOOKUP($D33,'Project labour content'!$F$6:$G$15,'Project labour content'!$G$1,FALSE),VLOOKUP($A33,'Project labour content'!$A$7:$D$255,'Project labour content'!$D$1,FALSE))*('Project labour content'!$K$14/100)*1</f>
        <v>1.0010837894284197</v>
      </c>
      <c r="AG33" s="3"/>
      <c r="AH33" s="3"/>
      <c r="AI33" s="32"/>
      <c r="AJ33" s="32"/>
      <c r="AK33" s="32"/>
      <c r="AL33" s="32"/>
      <c r="AM33" s="59"/>
      <c r="AN33" s="59"/>
      <c r="AO33" s="59"/>
      <c r="AP33" s="59"/>
      <c r="AQ33" s="59"/>
    </row>
    <row r="34" spans="1:43" x14ac:dyDescent="0.25">
      <c r="A34" s="11" t="s">
        <v>865</v>
      </c>
      <c r="B34" s="11" t="str">
        <f>_xlfn.IFNA(VLOOKUP($A34,'Project List'!$A$9:$AF$360,'Project List'!G$1,FALSE),0)</f>
        <v>IT Hardware 2006_2008</v>
      </c>
      <c r="C34" s="11" t="str">
        <f>_xlfn.IFNA(VLOOKUP($A34,'Project List'!$A$9:$AF$360,'Project List'!C$1,FALSE),0)</f>
        <v>ExAnte</v>
      </c>
      <c r="D34" s="11" t="str">
        <f>_xlfn.IFNA(VLOOKUP($A34,'Project List'!$A$9:$AF$360,'Project List'!D$1,FALSE),0)</f>
        <v>Information Technology</v>
      </c>
      <c r="E34" s="11" t="str">
        <f>_xlfn.IFNA(VLOOKUP($A34,'Project List'!$A$9:$AF$360,'Project List'!H$1,FALSE),0)</f>
        <v>Closed</v>
      </c>
      <c r="F34" s="105">
        <f>_xlfn.IFNA(VLOOKUP($A34,'Project List'!$A$9:$AF$360,'Project List'!I$1,FALSE),0)</f>
        <v>0</v>
      </c>
      <c r="G34" s="105">
        <f>_xlfn.IFNA(VLOOKUP($A34,'Project List'!$A$9:$AF$360,'Project List'!J$1,FALSE),0)</f>
        <v>510572.54</v>
      </c>
      <c r="H34" s="105">
        <f>_xlfn.IFNA(VLOOKUP($A34,'Project List'!$A$9:$AF$360,'Project List'!K$1,FALSE),0)</f>
        <v>655377.84</v>
      </c>
      <c r="I34" s="105">
        <f>_xlfn.IFNA(VLOOKUP($A34,'Project List'!$A$9:$AF$360,'Project List'!L$1,FALSE),0)</f>
        <v>-12284.86</v>
      </c>
      <c r="J34" s="105">
        <f>_xlfn.IFNA(VLOOKUP($A34,'Project List'!$A$9:$AF$360,'Project List'!M$1,FALSE),0)</f>
        <v>0</v>
      </c>
      <c r="K34" s="105">
        <f>_xlfn.IFNA(VLOOKUP($A34,'Project List'!$A$9:$AF$360,'Project List'!N$1,FALSE),0)</f>
        <v>0</v>
      </c>
      <c r="L34" s="105">
        <f>_xlfn.IFNA(VLOOKUP($A34,'Project List'!$A$9:$AF$360,'Project List'!O$1,FALSE),0)</f>
        <v>0</v>
      </c>
      <c r="M34" s="105">
        <f>_xlfn.IFNA(VLOOKUP($A34,'Project List'!$A$9:$AF$360,'Project List'!P$1,FALSE),0)</f>
        <v>0</v>
      </c>
      <c r="N34" s="105">
        <f>_xlfn.IFNA(VLOOKUP($A34,'Project List'!$A$9:$AF$360,'Project List'!Q$1,FALSE),0)</f>
        <v>0</v>
      </c>
      <c r="O34" s="105">
        <f>_xlfn.IFNA(VLOOKUP($A34,'Project List'!$A$9:$AF$360,'Project List'!R$1,FALSE),0)</f>
        <v>0</v>
      </c>
      <c r="P34" s="105">
        <f>_xlfn.IFNA(VLOOKUP($A34,'Project List'!$A$9:$AF$360,'Project List'!S$1,FALSE),0)</f>
        <v>0</v>
      </c>
      <c r="Q34" s="105">
        <f>_xlfn.IFNA(VLOOKUP($A34,'Project List'!$A$9:$AF$360,'Project List'!T$1,FALSE),0)</f>
        <v>0</v>
      </c>
      <c r="R34" s="105">
        <f>_xlfn.IFNA(VLOOKUP($A34,'Project List'!$A$9:$AF$360,'Project List'!U$1,FALSE),0)</f>
        <v>0</v>
      </c>
      <c r="S34" s="105">
        <f>_xlfn.IFNA(VLOOKUP($A34,'Project List'!$A$9:$AF$360,'Project List'!V$1,FALSE),0)</f>
        <v>-0.81</v>
      </c>
      <c r="T34" s="105">
        <f>_xlfn.IFNA(VLOOKUP($A34,'Project List'!$A$9:$AF$360,'Project List'!W$1,FALSE),0)</f>
        <v>0</v>
      </c>
      <c r="U34" s="105">
        <f>_xlfn.IFNA(VLOOKUP($A34,'Project List'!$A$9:$AF$360,'Project List'!X$1,FALSE),0)</f>
        <v>0</v>
      </c>
      <c r="V34" s="13" t="str">
        <f>_xlfn.IFNA(IF(VLOOKUP($A34,'Project List'!$A$9:$BF$360,'Project List'!Y$1,FALSE)=0,"Nil",
IF(OR($E34="Potential",$E34="Proposed",$E34="Deferred",$E34="Cancelled",$E34="Closed"),VLOOKUP($A34,'Project List'!$A$9:$BF$360,'Project List'!Y$1,FALSE)*$A$15*$AE34,VLOOKUP($A34,'Project List'!$A$9:$BF$360,'Project List'!Y$1,FALSE))),0)</f>
        <v>Nil</v>
      </c>
      <c r="W34" s="13" t="str">
        <f>_xlfn.IFNA(IF(VLOOKUP($A34,'Project List'!$A$9:$BF$360,'Project List'!Z$1,FALSE)=0,"Nil",
IF(OR($E34="Potential",$E34="Proposed",$E34="Deferred",$E34="Cancelled",$E34="Closed"),VLOOKUP($A34,'Project List'!$A$9:$BF$360,'Project List'!Z$1,FALSE)*$A$15*$AE34,VLOOKUP($A34,'Project List'!$A$9:$BF$360,'Project List'!Z$1,FALSE))),0)</f>
        <v>Nil</v>
      </c>
      <c r="X34" s="13" t="str">
        <f>_xlfn.IFNA(IF(VLOOKUP($A34,'Project List'!$A$9:$BF$360,'Project List'!AA$1,FALSE)=0,"Nil",
IF(OR($E34="Potential",$E34="Proposed",$E34="Deferred",$E34="Cancelled",$E34="Closed"),VLOOKUP($A34,'Project List'!$A$9:$BF$360,'Project List'!AA$1,FALSE)*$A$15*$AE34,VLOOKUP($A34,'Project List'!$A$9:$BF$360,'Project List'!AA$1,FALSE))),0)</f>
        <v>Nil</v>
      </c>
      <c r="Y34" s="13" t="str">
        <f>_xlfn.IFNA(IF(VLOOKUP($A34,'Project List'!$A$9:$BF$360,'Project List'!AB$1,FALSE)=0,"Nil",
IF(OR($E34="Potential",$E34="Proposed",$E34="Deferred",$E34="Cancelled",$E34="Closed"),VLOOKUP($A34,'Project List'!$A$9:$BF$360,'Project List'!AB$1,FALSE)*$A$15*$AE34,VLOOKUP($A34,'Project List'!$A$9:$BF$360,'Project List'!AB$1,FALSE))),0)</f>
        <v>Nil</v>
      </c>
      <c r="Z34" s="13" t="str">
        <f>_xlfn.IFNA(IF(VLOOKUP($A34,'Project List'!$A$9:$BF$360,'Project List'!AC$1,FALSE)=0,"Nil",
IF(OR($E34="Potential",$E34="Proposed",$E34="Deferred",$E34="Cancelled",$E34="Closed"),VLOOKUP($A34,'Project List'!$A$9:$BF$360,'Project List'!AC$1,FALSE)*$A$15*$AE34,VLOOKUP($A34,'Project List'!$A$9:$BF$360,'Project List'!AC$1,FALSE))),0)</f>
        <v>Nil</v>
      </c>
      <c r="AA34" s="13" t="str">
        <f>_xlfn.IFNA(IF(VLOOKUP($A34,'Project List'!$A$9:$BF$360,'Project List'!AD$1,FALSE)=0,"Nil",
IF(OR($E34="Potential",$E34="Proposed",$E34="Deferred",$E34="Cancelled",$E34="Closed"),VLOOKUP($A34,'Project List'!$A$9:$BF$360,'Project List'!AD$1,FALSE)*$A$15*$AE34,VLOOKUP($A34,'Project List'!$A$9:$BF$360,'Project List'!AD$1,FALSE))),0)</f>
        <v>Nil</v>
      </c>
      <c r="AB34" s="13" t="str">
        <f>_xlfn.IFNA(IF(VLOOKUP($A34,'Project List'!$A$9:$BF$360,'Project List'!AE$1,FALSE)=0,"Nil",
IF(OR($E34="Potential",$E34="Proposed",$E34="Deferred",$E34="Cancelled",$E34="Closed"),VLOOKUP($A34,'Project List'!$A$9:$BF$360,'Project List'!AE$1,FALSE)*$A$15*$AE34,VLOOKUP($A34,'Project List'!$A$9:$BF$360,'Project List'!AE$1,FALSE))),0)</f>
        <v>Nil</v>
      </c>
      <c r="AC34" s="13" t="str">
        <f>_xlfn.IFNA(IF(VLOOKUP($A34,'Project List'!$A$9:$BF$360,'Project List'!AF$1,FALSE)=0,"Nil",
IF(OR($E34="Potential",$E34="Proposed",$E34="Deferred",$E34="Cancelled",$E34="Closed"),VLOOKUP($A34,'Project List'!$A$9:$BF$360,'Project List'!AF$1,FALSE)*$A$15*$AE34,VLOOKUP($A34,'Project List'!$A$9:$BF$360,'Project List'!AF$1,FALSE))),0)</f>
        <v>Nil</v>
      </c>
      <c r="AD34" s="42"/>
      <c r="AE34" s="248">
        <f>1+IF(ISNA(VLOOKUP($A34,'Project labour content'!$A$7:$D$255,'Project labour content'!$D$1,FALSE)),VLOOKUP($D34,'Project labour content'!$F$6:$G$15,'Project labour content'!$G$1,FALSE),VLOOKUP($A34,'Project labour content'!$A$7:$D$255,'Project labour content'!$D$1,FALSE))*('Project labour content'!$K$14/100)*1</f>
        <v>1.0024480115846353</v>
      </c>
      <c r="AG34" s="3"/>
      <c r="AH34" s="3"/>
      <c r="AI34" s="32"/>
      <c r="AJ34" s="32"/>
      <c r="AK34" s="32"/>
      <c r="AL34" s="32"/>
      <c r="AM34" s="59"/>
      <c r="AN34" s="59"/>
      <c r="AO34" s="59"/>
      <c r="AP34" s="59"/>
      <c r="AQ34" s="59"/>
    </row>
    <row r="35" spans="1:43" x14ac:dyDescent="0.25">
      <c r="A35" s="11" t="s">
        <v>401</v>
      </c>
      <c r="B35" s="11" t="str">
        <f>_xlfn.IFNA(VLOOKUP($A35,'Project List'!$A$9:$AF$360,'Project List'!G$1,FALSE),0)</f>
        <v>Tungkillo Stage 2 (Tailem Bend to Cherry Gardens)</v>
      </c>
      <c r="C35" s="11" t="str">
        <f>_xlfn.IFNA(VLOOKUP($A35,'Project List'!$A$9:$AF$360,'Project List'!C$1,FALSE),0)</f>
        <v>NCIPAP</v>
      </c>
      <c r="D35" s="11" t="str">
        <f>_xlfn.IFNA(VLOOKUP($A35,'Project List'!$A$9:$AF$360,'Project List'!D$1,FALSE),0)</f>
        <v>Augmentation</v>
      </c>
      <c r="E35" s="11" t="str">
        <f>_xlfn.IFNA(VLOOKUP($A35,'Project List'!$A$9:$AF$360,'Project List'!H$1,FALSE),0)</f>
        <v>Active</v>
      </c>
      <c r="F35" s="105">
        <f>_xlfn.IFNA(VLOOKUP($A35,'Project List'!$A$9:$AF$360,'Project List'!I$1,FALSE),0)</f>
        <v>0</v>
      </c>
      <c r="G35" s="105">
        <f>_xlfn.IFNA(VLOOKUP($A35,'Project List'!$A$9:$AF$360,'Project List'!J$1,FALSE),0)</f>
        <v>0</v>
      </c>
      <c r="H35" s="105">
        <f>_xlfn.IFNA(VLOOKUP($A35,'Project List'!$A$9:$AF$360,'Project List'!K$1,FALSE),0)</f>
        <v>0</v>
      </c>
      <c r="I35" s="105">
        <f>_xlfn.IFNA(VLOOKUP($A35,'Project List'!$A$9:$AF$360,'Project List'!L$1,FALSE),0)</f>
        <v>0</v>
      </c>
      <c r="J35" s="105">
        <f>_xlfn.IFNA(VLOOKUP($A35,'Project List'!$A$9:$AF$360,'Project List'!M$1,FALSE),0)</f>
        <v>0</v>
      </c>
      <c r="K35" s="105">
        <f>_xlfn.IFNA(VLOOKUP($A35,'Project List'!$A$9:$AF$360,'Project List'!N$1,FALSE),0)</f>
        <v>0</v>
      </c>
      <c r="L35" s="105">
        <f>_xlfn.IFNA(VLOOKUP($A35,'Project List'!$A$9:$AF$360,'Project List'!O$1,FALSE),0)</f>
        <v>0</v>
      </c>
      <c r="M35" s="105">
        <f>_xlfn.IFNA(VLOOKUP($A35,'Project List'!$A$9:$AF$360,'Project List'!P$1,FALSE),0)</f>
        <v>0</v>
      </c>
      <c r="N35" s="105">
        <f>_xlfn.IFNA(VLOOKUP($A35,'Project List'!$A$9:$AF$360,'Project List'!Q$1,FALSE),0)</f>
        <v>0</v>
      </c>
      <c r="O35" s="105">
        <f>_xlfn.IFNA(VLOOKUP($A35,'Project List'!$A$9:$AF$360,'Project List'!R$1,FALSE),0)</f>
        <v>0</v>
      </c>
      <c r="P35" s="105">
        <f>_xlfn.IFNA(VLOOKUP($A35,'Project List'!$A$9:$AF$360,'Project List'!S$1,FALSE),0)</f>
        <v>0</v>
      </c>
      <c r="Q35" s="105">
        <f>_xlfn.IFNA(VLOOKUP($A35,'Project List'!$A$9:$AF$360,'Project List'!T$1,FALSE),0)</f>
        <v>0</v>
      </c>
      <c r="R35" s="105">
        <f>_xlfn.IFNA(VLOOKUP($A35,'Project List'!$A$9:$AF$360,'Project List'!U$1,FALSE),0)</f>
        <v>0</v>
      </c>
      <c r="S35" s="105">
        <f>_xlfn.IFNA(VLOOKUP($A35,'Project List'!$A$9:$AF$360,'Project List'!V$1,FALSE),0)</f>
        <v>1044199.9</v>
      </c>
      <c r="T35" s="105">
        <f>_xlfn.IFNA(VLOOKUP($A35,'Project List'!$A$9:$AF$360,'Project List'!W$1,FALSE),0)</f>
        <v>496768.43</v>
      </c>
      <c r="U35" s="105">
        <f>_xlfn.IFNA(VLOOKUP($A35,'Project List'!$A$9:$AF$360,'Project List'!X$1,FALSE),0)</f>
        <v>-1195177.24</v>
      </c>
      <c r="V35" s="13">
        <f>_xlfn.IFNA(IF(VLOOKUP($A35,'Project List'!$A$9:$BF$360,'Project List'!Y$1,FALSE)=0,"Nil",
IF(OR($E35="Potential",$E35="Proposed",$E35="Deferred",$E35="Cancelled",$E35="Closed"),VLOOKUP($A35,'Project List'!$A$9:$BF$360,'Project List'!Y$1,FALSE)*$A$15*$AE35,VLOOKUP($A35,'Project List'!$A$9:$BF$360,'Project List'!Y$1,FALSE))),0)</f>
        <v>3156639.7009427878</v>
      </c>
      <c r="W35" s="13">
        <f>_xlfn.IFNA(IF(VLOOKUP($A35,'Project List'!$A$9:$BF$360,'Project List'!Z$1,FALSE)=0,"Nil",
IF(OR($E35="Potential",$E35="Proposed",$E35="Deferred",$E35="Cancelled",$E35="Closed"),VLOOKUP($A35,'Project List'!$A$9:$BF$360,'Project List'!Z$1,FALSE)*$A$15*$AE35,VLOOKUP($A35,'Project List'!$A$9:$BF$360,'Project List'!Z$1,FALSE))),0)</f>
        <v>2422142.7572641899</v>
      </c>
      <c r="X35" s="13" t="str">
        <f>_xlfn.IFNA(IF(VLOOKUP($A35,'Project List'!$A$9:$BF$360,'Project List'!AA$1,FALSE)=0,"Nil",
IF(OR($E35="Potential",$E35="Proposed",$E35="Deferred",$E35="Cancelled",$E35="Closed"),VLOOKUP($A35,'Project List'!$A$9:$BF$360,'Project List'!AA$1,FALSE)*$A$15*$AE35,VLOOKUP($A35,'Project List'!$A$9:$BF$360,'Project List'!AA$1,FALSE))),0)</f>
        <v>Nil</v>
      </c>
      <c r="Y35" s="13" t="str">
        <f>_xlfn.IFNA(IF(VLOOKUP($A35,'Project List'!$A$9:$BF$360,'Project List'!AB$1,FALSE)=0,"Nil",
IF(OR($E35="Potential",$E35="Proposed",$E35="Deferred",$E35="Cancelled",$E35="Closed"),VLOOKUP($A35,'Project List'!$A$9:$BF$360,'Project List'!AB$1,FALSE)*$A$15*$AE35,VLOOKUP($A35,'Project List'!$A$9:$BF$360,'Project List'!AB$1,FALSE))),0)</f>
        <v>Nil</v>
      </c>
      <c r="Z35" s="13" t="str">
        <f>_xlfn.IFNA(IF(VLOOKUP($A35,'Project List'!$A$9:$BF$360,'Project List'!AC$1,FALSE)=0,"Nil",
IF(OR($E35="Potential",$E35="Proposed",$E35="Deferred",$E35="Cancelled",$E35="Closed"),VLOOKUP($A35,'Project List'!$A$9:$BF$360,'Project List'!AC$1,FALSE)*$A$15*$AE35,VLOOKUP($A35,'Project List'!$A$9:$BF$360,'Project List'!AC$1,FALSE))),0)</f>
        <v>Nil</v>
      </c>
      <c r="AA35" s="13" t="str">
        <f>_xlfn.IFNA(IF(VLOOKUP($A35,'Project List'!$A$9:$BF$360,'Project List'!AD$1,FALSE)=0,"Nil",
IF(OR($E35="Potential",$E35="Proposed",$E35="Deferred",$E35="Cancelled",$E35="Closed"),VLOOKUP($A35,'Project List'!$A$9:$BF$360,'Project List'!AD$1,FALSE)*$A$15*$AE35,VLOOKUP($A35,'Project List'!$A$9:$BF$360,'Project List'!AD$1,FALSE))),0)</f>
        <v>Nil</v>
      </c>
      <c r="AB35" s="13" t="str">
        <f>_xlfn.IFNA(IF(VLOOKUP($A35,'Project List'!$A$9:$BF$360,'Project List'!AE$1,FALSE)=0,"Nil",
IF(OR($E35="Potential",$E35="Proposed",$E35="Deferred",$E35="Cancelled",$E35="Closed"),VLOOKUP($A35,'Project List'!$A$9:$BF$360,'Project List'!AE$1,FALSE)*$A$15*$AE35,VLOOKUP($A35,'Project List'!$A$9:$BF$360,'Project List'!AE$1,FALSE))),0)</f>
        <v>Nil</v>
      </c>
      <c r="AC35" s="13" t="str">
        <f>_xlfn.IFNA(IF(VLOOKUP($A35,'Project List'!$A$9:$BF$360,'Project List'!AF$1,FALSE)=0,"Nil",
IF(OR($E35="Potential",$E35="Proposed",$E35="Deferred",$E35="Cancelled",$E35="Closed"),VLOOKUP($A35,'Project List'!$A$9:$BF$360,'Project List'!AF$1,FALSE)*$A$15*$AE35,VLOOKUP($A35,'Project List'!$A$9:$BF$360,'Project List'!AF$1,FALSE))),0)</f>
        <v>Nil</v>
      </c>
      <c r="AD35" s="42"/>
      <c r="AE35" s="248">
        <f>1+IF(ISNA(VLOOKUP($A35,'Project labour content'!$A$7:$D$255,'Project labour content'!$D$1,FALSE)),VLOOKUP($D35,'Project labour content'!$F$6:$G$15,'Project labour content'!$G$1,FALSE),VLOOKUP($A35,'Project labour content'!$A$7:$D$255,'Project labour content'!$D$1,FALSE))*('Project labour content'!$K$14/100)*1</f>
        <v>1.0009809375232519</v>
      </c>
      <c r="AG35" s="3"/>
      <c r="AH35" s="3"/>
      <c r="AI35" s="32"/>
      <c r="AJ35" s="32"/>
      <c r="AK35" s="32"/>
      <c r="AL35" s="32"/>
      <c r="AM35" s="59"/>
      <c r="AN35" s="59"/>
      <c r="AO35" s="59"/>
      <c r="AP35" s="59"/>
      <c r="AQ35" s="59"/>
    </row>
    <row r="36" spans="1:43" x14ac:dyDescent="0.25">
      <c r="A36" s="11" t="s">
        <v>869</v>
      </c>
      <c r="B36" s="11" t="str">
        <f>_xlfn.IFNA(VLOOKUP($A36,'Project List'!$A$9:$AF$360,'Project List'!G$1,FALSE),0)</f>
        <v>PABX IP Convergence and Telephone Systems Upgrade</v>
      </c>
      <c r="C36" s="11" t="str">
        <f>_xlfn.IFNA(VLOOKUP($A36,'Project List'!$A$9:$AF$360,'Project List'!C$1,FALSE),0)</f>
        <v>ExAnte</v>
      </c>
      <c r="D36" s="11" t="str">
        <f>_xlfn.IFNA(VLOOKUP($A36,'Project List'!$A$9:$AF$360,'Project List'!D$1,FALSE),0)</f>
        <v>Replacement</v>
      </c>
      <c r="E36" s="11" t="str">
        <f>_xlfn.IFNA(VLOOKUP($A36,'Project List'!$A$9:$AF$360,'Project List'!H$1,FALSE),0)</f>
        <v>Closed</v>
      </c>
      <c r="F36" s="105">
        <f>_xlfn.IFNA(VLOOKUP($A36,'Project List'!$A$9:$AF$360,'Project List'!I$1,FALSE),0)</f>
        <v>0</v>
      </c>
      <c r="G36" s="105">
        <f>_xlfn.IFNA(VLOOKUP($A36,'Project List'!$A$9:$AF$360,'Project List'!J$1,FALSE),0)</f>
        <v>0</v>
      </c>
      <c r="H36" s="105">
        <f>_xlfn.IFNA(VLOOKUP($A36,'Project List'!$A$9:$AF$360,'Project List'!K$1,FALSE),0)</f>
        <v>68539.210000000006</v>
      </c>
      <c r="I36" s="105">
        <f>_xlfn.IFNA(VLOOKUP($A36,'Project List'!$A$9:$AF$360,'Project List'!L$1,FALSE),0)</f>
        <v>90810.03</v>
      </c>
      <c r="J36" s="105">
        <f>_xlfn.IFNA(VLOOKUP($A36,'Project List'!$A$9:$AF$360,'Project List'!M$1,FALSE),0)</f>
        <v>88361.3</v>
      </c>
      <c r="K36" s="105">
        <f>_xlfn.IFNA(VLOOKUP($A36,'Project List'!$A$9:$AF$360,'Project List'!N$1,FALSE),0)</f>
        <v>1172645.68</v>
      </c>
      <c r="L36" s="105">
        <f>_xlfn.IFNA(VLOOKUP($A36,'Project List'!$A$9:$AF$360,'Project List'!O$1,FALSE),0)</f>
        <v>589915.6</v>
      </c>
      <c r="M36" s="105">
        <f>_xlfn.IFNA(VLOOKUP($A36,'Project List'!$A$9:$AF$360,'Project List'!P$1,FALSE),0)</f>
        <v>479743.16</v>
      </c>
      <c r="N36" s="105">
        <f>_xlfn.IFNA(VLOOKUP($A36,'Project List'!$A$9:$AF$360,'Project List'!Q$1,FALSE),0)</f>
        <v>807.58</v>
      </c>
      <c r="O36" s="105">
        <f>_xlfn.IFNA(VLOOKUP($A36,'Project List'!$A$9:$AF$360,'Project List'!R$1,FALSE),0)</f>
        <v>0</v>
      </c>
      <c r="P36" s="105">
        <f>_xlfn.IFNA(VLOOKUP($A36,'Project List'!$A$9:$AF$360,'Project List'!S$1,FALSE),0)</f>
        <v>0</v>
      </c>
      <c r="Q36" s="105">
        <f>_xlfn.IFNA(VLOOKUP($A36,'Project List'!$A$9:$AF$360,'Project List'!T$1,FALSE),0)</f>
        <v>0</v>
      </c>
      <c r="R36" s="105">
        <f>_xlfn.IFNA(VLOOKUP($A36,'Project List'!$A$9:$AF$360,'Project List'!U$1,FALSE),0)</f>
        <v>371.33</v>
      </c>
      <c r="S36" s="105">
        <f>_xlfn.IFNA(VLOOKUP($A36,'Project List'!$A$9:$AF$360,'Project List'!V$1,FALSE),0)</f>
        <v>0</v>
      </c>
      <c r="T36" s="105">
        <f>_xlfn.IFNA(VLOOKUP($A36,'Project List'!$A$9:$AF$360,'Project List'!W$1,FALSE),0)</f>
        <v>0</v>
      </c>
      <c r="U36" s="105">
        <f>_xlfn.IFNA(VLOOKUP($A36,'Project List'!$A$9:$AF$360,'Project List'!X$1,FALSE),0)</f>
        <v>0</v>
      </c>
      <c r="V36" s="13" t="str">
        <f>_xlfn.IFNA(IF(VLOOKUP($A36,'Project List'!$A$9:$BF$360,'Project List'!Y$1,FALSE)=0,"Nil",
IF(OR($E36="Potential",$E36="Proposed",$E36="Deferred",$E36="Cancelled",$E36="Closed"),VLOOKUP($A36,'Project List'!$A$9:$BF$360,'Project List'!Y$1,FALSE)*$A$15*$AE36,VLOOKUP($A36,'Project List'!$A$9:$BF$360,'Project List'!Y$1,FALSE))),0)</f>
        <v>Nil</v>
      </c>
      <c r="W36" s="13" t="str">
        <f>_xlfn.IFNA(IF(VLOOKUP($A36,'Project List'!$A$9:$BF$360,'Project List'!Z$1,FALSE)=0,"Nil",
IF(OR($E36="Potential",$E36="Proposed",$E36="Deferred",$E36="Cancelled",$E36="Closed"),VLOOKUP($A36,'Project List'!$A$9:$BF$360,'Project List'!Z$1,FALSE)*$A$15*$AE36,VLOOKUP($A36,'Project List'!$A$9:$BF$360,'Project List'!Z$1,FALSE))),0)</f>
        <v>Nil</v>
      </c>
      <c r="X36" s="13" t="str">
        <f>_xlfn.IFNA(IF(VLOOKUP($A36,'Project List'!$A$9:$BF$360,'Project List'!AA$1,FALSE)=0,"Nil",
IF(OR($E36="Potential",$E36="Proposed",$E36="Deferred",$E36="Cancelled",$E36="Closed"),VLOOKUP($A36,'Project List'!$A$9:$BF$360,'Project List'!AA$1,FALSE)*$A$15*$AE36,VLOOKUP($A36,'Project List'!$A$9:$BF$360,'Project List'!AA$1,FALSE))),0)</f>
        <v>Nil</v>
      </c>
      <c r="Y36" s="13" t="str">
        <f>_xlfn.IFNA(IF(VLOOKUP($A36,'Project List'!$A$9:$BF$360,'Project List'!AB$1,FALSE)=0,"Nil",
IF(OR($E36="Potential",$E36="Proposed",$E36="Deferred",$E36="Cancelled",$E36="Closed"),VLOOKUP($A36,'Project List'!$A$9:$BF$360,'Project List'!AB$1,FALSE)*$A$15*$AE36,VLOOKUP($A36,'Project List'!$A$9:$BF$360,'Project List'!AB$1,FALSE))),0)</f>
        <v>Nil</v>
      </c>
      <c r="Z36" s="13" t="str">
        <f>_xlfn.IFNA(IF(VLOOKUP($A36,'Project List'!$A$9:$BF$360,'Project List'!AC$1,FALSE)=0,"Nil",
IF(OR($E36="Potential",$E36="Proposed",$E36="Deferred",$E36="Cancelled",$E36="Closed"),VLOOKUP($A36,'Project List'!$A$9:$BF$360,'Project List'!AC$1,FALSE)*$A$15*$AE36,VLOOKUP($A36,'Project List'!$A$9:$BF$360,'Project List'!AC$1,FALSE))),0)</f>
        <v>Nil</v>
      </c>
      <c r="AA36" s="13" t="str">
        <f>_xlfn.IFNA(IF(VLOOKUP($A36,'Project List'!$A$9:$BF$360,'Project List'!AD$1,FALSE)=0,"Nil",
IF(OR($E36="Potential",$E36="Proposed",$E36="Deferred",$E36="Cancelled",$E36="Closed"),VLOOKUP($A36,'Project List'!$A$9:$BF$360,'Project List'!AD$1,FALSE)*$A$15*$AE36,VLOOKUP($A36,'Project List'!$A$9:$BF$360,'Project List'!AD$1,FALSE))),0)</f>
        <v>Nil</v>
      </c>
      <c r="AB36" s="13" t="str">
        <f>_xlfn.IFNA(IF(VLOOKUP($A36,'Project List'!$A$9:$BF$360,'Project List'!AE$1,FALSE)=0,"Nil",
IF(OR($E36="Potential",$E36="Proposed",$E36="Deferred",$E36="Cancelled",$E36="Closed"),VLOOKUP($A36,'Project List'!$A$9:$BF$360,'Project List'!AE$1,FALSE)*$A$15*$AE36,VLOOKUP($A36,'Project List'!$A$9:$BF$360,'Project List'!AE$1,FALSE))),0)</f>
        <v>Nil</v>
      </c>
      <c r="AC36" s="13" t="str">
        <f>_xlfn.IFNA(IF(VLOOKUP($A36,'Project List'!$A$9:$BF$360,'Project List'!AF$1,FALSE)=0,"Nil",
IF(OR($E36="Potential",$E36="Proposed",$E36="Deferred",$E36="Cancelled",$E36="Closed"),VLOOKUP($A36,'Project List'!$A$9:$BF$360,'Project List'!AF$1,FALSE)*$A$15*$AE36,VLOOKUP($A36,'Project List'!$A$9:$BF$360,'Project List'!AF$1,FALSE))),0)</f>
        <v>Nil</v>
      </c>
      <c r="AD36" s="42"/>
      <c r="AE36" s="248">
        <f>1+IF(ISNA(VLOOKUP($A36,'Project labour content'!$A$7:$D$255,'Project labour content'!$D$1,FALSE)),VLOOKUP($D36,'Project labour content'!$F$6:$G$15,'Project labour content'!$G$1,FALSE),VLOOKUP($A36,'Project labour content'!$A$7:$D$255,'Project labour content'!$D$1,FALSE))*('Project labour content'!$K$14/100)*1</f>
        <v>1.0008946620064583</v>
      </c>
      <c r="AG36" s="3"/>
      <c r="AH36" s="3"/>
      <c r="AI36" s="32"/>
      <c r="AJ36" s="32"/>
      <c r="AK36" s="32"/>
      <c r="AL36" s="32"/>
      <c r="AM36" s="59"/>
      <c r="AN36" s="59"/>
      <c r="AO36" s="59"/>
      <c r="AP36" s="59"/>
      <c r="AQ36" s="59"/>
    </row>
    <row r="37" spans="1:43" x14ac:dyDescent="0.25">
      <c r="A37" s="11" t="s">
        <v>52</v>
      </c>
      <c r="B37" s="11" t="str">
        <f>_xlfn.IFNA(VLOOKUP($A37,'Project List'!$A$9:$AF$360,'Project List'!G$1,FALSE),0)</f>
        <v>Cultana 275_132 kV Augmentation</v>
      </c>
      <c r="C37" s="11" t="str">
        <f>_xlfn.IFNA(VLOOKUP($A37,'Project List'!$A$9:$AF$360,'Project List'!C$1,FALSE),0)</f>
        <v>ExAnte</v>
      </c>
      <c r="D37" s="11" t="str">
        <f>_xlfn.IFNA(VLOOKUP($A37,'Project List'!$A$9:$AF$360,'Project List'!D$1,FALSE),0)</f>
        <v>Augmentation</v>
      </c>
      <c r="E37" s="11" t="str">
        <f>_xlfn.IFNA(VLOOKUP($A37,'Project List'!$A$9:$AF$360,'Project List'!H$1,FALSE),0)</f>
        <v>Closed</v>
      </c>
      <c r="F37" s="105">
        <f>_xlfn.IFNA(VLOOKUP($A37,'Project List'!$A$9:$AF$360,'Project List'!I$1,FALSE),0)</f>
        <v>0</v>
      </c>
      <c r="G37" s="105">
        <f>_xlfn.IFNA(VLOOKUP($A37,'Project List'!$A$9:$AF$360,'Project List'!J$1,FALSE),0)</f>
        <v>0</v>
      </c>
      <c r="H37" s="105">
        <f>_xlfn.IFNA(VLOOKUP($A37,'Project List'!$A$9:$AF$360,'Project List'!K$1,FALSE),0)</f>
        <v>77228</v>
      </c>
      <c r="I37" s="105">
        <f>_xlfn.IFNA(VLOOKUP($A37,'Project List'!$A$9:$AF$360,'Project List'!L$1,FALSE),0)</f>
        <v>0</v>
      </c>
      <c r="J37" s="105">
        <f>_xlfn.IFNA(VLOOKUP($A37,'Project List'!$A$9:$AF$360,'Project List'!M$1,FALSE),0)</f>
        <v>453453.13</v>
      </c>
      <c r="K37" s="105">
        <f>_xlfn.IFNA(VLOOKUP($A37,'Project List'!$A$9:$AF$360,'Project List'!N$1,FALSE),0)</f>
        <v>1359903.97</v>
      </c>
      <c r="L37" s="105">
        <f>_xlfn.IFNA(VLOOKUP($A37,'Project List'!$A$9:$AF$360,'Project List'!O$1,FALSE),0)</f>
        <v>14877728.73</v>
      </c>
      <c r="M37" s="105">
        <f>_xlfn.IFNA(VLOOKUP($A37,'Project List'!$A$9:$AF$360,'Project List'!P$1,FALSE),0)</f>
        <v>37695811.990000002</v>
      </c>
      <c r="N37" s="105">
        <f>_xlfn.IFNA(VLOOKUP($A37,'Project List'!$A$9:$AF$360,'Project List'!Q$1,FALSE),0)</f>
        <v>11090338.27</v>
      </c>
      <c r="O37" s="105">
        <f>_xlfn.IFNA(VLOOKUP($A37,'Project List'!$A$9:$AF$360,'Project List'!R$1,FALSE),0)</f>
        <v>1206213.96</v>
      </c>
      <c r="P37" s="105">
        <f>_xlfn.IFNA(VLOOKUP($A37,'Project List'!$A$9:$AF$360,'Project List'!S$1,FALSE),0)</f>
        <v>1147486.3</v>
      </c>
      <c r="Q37" s="105">
        <f>_xlfn.IFNA(VLOOKUP($A37,'Project List'!$A$9:$AF$360,'Project List'!T$1,FALSE),0)</f>
        <v>989831.67</v>
      </c>
      <c r="R37" s="105">
        <f>_xlfn.IFNA(VLOOKUP($A37,'Project List'!$A$9:$AF$360,'Project List'!U$1,FALSE),0)</f>
        <v>60777.83</v>
      </c>
      <c r="S37" s="105">
        <f>_xlfn.IFNA(VLOOKUP($A37,'Project List'!$A$9:$AF$360,'Project List'!V$1,FALSE),0)</f>
        <v>0</v>
      </c>
      <c r="T37" s="105">
        <f>_xlfn.IFNA(VLOOKUP($A37,'Project List'!$A$9:$AF$360,'Project List'!W$1,FALSE),0)</f>
        <v>0</v>
      </c>
      <c r="U37" s="105">
        <f>_xlfn.IFNA(VLOOKUP($A37,'Project List'!$A$9:$AF$360,'Project List'!X$1,FALSE),0)</f>
        <v>0</v>
      </c>
      <c r="V37" s="13" t="str">
        <f>_xlfn.IFNA(IF(VLOOKUP($A37,'Project List'!$A$9:$BF$360,'Project List'!Y$1,FALSE)=0,"Nil",
IF(OR($E37="Potential",$E37="Proposed",$E37="Deferred",$E37="Cancelled",$E37="Closed"),VLOOKUP($A37,'Project List'!$A$9:$BF$360,'Project List'!Y$1,FALSE)*$A$15*$AE37,VLOOKUP($A37,'Project List'!$A$9:$BF$360,'Project List'!Y$1,FALSE))),0)</f>
        <v>Nil</v>
      </c>
      <c r="W37" s="13" t="str">
        <f>_xlfn.IFNA(IF(VLOOKUP($A37,'Project List'!$A$9:$BF$360,'Project List'!Z$1,FALSE)=0,"Nil",
IF(OR($E37="Potential",$E37="Proposed",$E37="Deferred",$E37="Cancelled",$E37="Closed"),VLOOKUP($A37,'Project List'!$A$9:$BF$360,'Project List'!Z$1,FALSE)*$A$15*$AE37,VLOOKUP($A37,'Project List'!$A$9:$BF$360,'Project List'!Z$1,FALSE))),0)</f>
        <v>Nil</v>
      </c>
      <c r="X37" s="13" t="str">
        <f>_xlfn.IFNA(IF(VLOOKUP($A37,'Project List'!$A$9:$BF$360,'Project List'!AA$1,FALSE)=0,"Nil",
IF(OR($E37="Potential",$E37="Proposed",$E37="Deferred",$E37="Cancelled",$E37="Closed"),VLOOKUP($A37,'Project List'!$A$9:$BF$360,'Project List'!AA$1,FALSE)*$A$15*$AE37,VLOOKUP($A37,'Project List'!$A$9:$BF$360,'Project List'!AA$1,FALSE))),0)</f>
        <v>Nil</v>
      </c>
      <c r="Y37" s="13" t="str">
        <f>_xlfn.IFNA(IF(VLOOKUP($A37,'Project List'!$A$9:$BF$360,'Project List'!AB$1,FALSE)=0,"Nil",
IF(OR($E37="Potential",$E37="Proposed",$E37="Deferred",$E37="Cancelled",$E37="Closed"),VLOOKUP($A37,'Project List'!$A$9:$BF$360,'Project List'!AB$1,FALSE)*$A$15*$AE37,VLOOKUP($A37,'Project List'!$A$9:$BF$360,'Project List'!AB$1,FALSE))),0)</f>
        <v>Nil</v>
      </c>
      <c r="Z37" s="13" t="str">
        <f>_xlfn.IFNA(IF(VLOOKUP($A37,'Project List'!$A$9:$BF$360,'Project List'!AC$1,FALSE)=0,"Nil",
IF(OR($E37="Potential",$E37="Proposed",$E37="Deferred",$E37="Cancelled",$E37="Closed"),VLOOKUP($A37,'Project List'!$A$9:$BF$360,'Project List'!AC$1,FALSE)*$A$15*$AE37,VLOOKUP($A37,'Project List'!$A$9:$BF$360,'Project List'!AC$1,FALSE))),0)</f>
        <v>Nil</v>
      </c>
      <c r="AA37" s="13" t="str">
        <f>_xlfn.IFNA(IF(VLOOKUP($A37,'Project List'!$A$9:$BF$360,'Project List'!AD$1,FALSE)=0,"Nil",
IF(OR($E37="Potential",$E37="Proposed",$E37="Deferred",$E37="Cancelled",$E37="Closed"),VLOOKUP($A37,'Project List'!$A$9:$BF$360,'Project List'!AD$1,FALSE)*$A$15*$AE37,VLOOKUP($A37,'Project List'!$A$9:$BF$360,'Project List'!AD$1,FALSE))),0)</f>
        <v>Nil</v>
      </c>
      <c r="AB37" s="13" t="str">
        <f>_xlfn.IFNA(IF(VLOOKUP($A37,'Project List'!$A$9:$BF$360,'Project List'!AE$1,FALSE)=0,"Nil",
IF(OR($E37="Potential",$E37="Proposed",$E37="Deferred",$E37="Cancelled",$E37="Closed"),VLOOKUP($A37,'Project List'!$A$9:$BF$360,'Project List'!AE$1,FALSE)*$A$15*$AE37,VLOOKUP($A37,'Project List'!$A$9:$BF$360,'Project List'!AE$1,FALSE))),0)</f>
        <v>Nil</v>
      </c>
      <c r="AC37" s="13" t="str">
        <f>_xlfn.IFNA(IF(VLOOKUP($A37,'Project List'!$A$9:$BF$360,'Project List'!AF$1,FALSE)=0,"Nil",
IF(OR($E37="Potential",$E37="Proposed",$E37="Deferred",$E37="Cancelled",$E37="Closed"),VLOOKUP($A37,'Project List'!$A$9:$BF$360,'Project List'!AF$1,FALSE)*$A$15*$AE37,VLOOKUP($A37,'Project List'!$A$9:$BF$360,'Project List'!AF$1,FALSE))),0)</f>
        <v>Nil</v>
      </c>
      <c r="AD37" s="42"/>
      <c r="AE37" s="248">
        <f>1+IF(ISNA(VLOOKUP($A37,'Project labour content'!$A$7:$D$255,'Project labour content'!$D$1,FALSE)),VLOOKUP($D37,'Project labour content'!$F$6:$G$15,'Project labour content'!$G$1,FALSE),VLOOKUP($A37,'Project labour content'!$A$7:$D$255,'Project labour content'!$D$1,FALSE))*('Project labour content'!$K$14/100)*1</f>
        <v>1.0003471041831231</v>
      </c>
      <c r="AG37" s="3"/>
      <c r="AH37" s="3"/>
      <c r="AI37" s="32"/>
      <c r="AJ37" s="32"/>
      <c r="AK37" s="32"/>
      <c r="AL37" s="32"/>
      <c r="AM37" s="59"/>
      <c r="AN37" s="59"/>
      <c r="AO37" s="59"/>
      <c r="AP37" s="59"/>
      <c r="AQ37" s="59"/>
    </row>
    <row r="38" spans="1:43" x14ac:dyDescent="0.25">
      <c r="A38" s="11" t="s">
        <v>54</v>
      </c>
      <c r="B38" s="11" t="str">
        <f>_xlfn.IFNA(VLOOKUP($A38,'Project List'!$A$9:$AF$360,'Project List'!G$1,FALSE),0)</f>
        <v>Northern SA Region Voltage Support</v>
      </c>
      <c r="C38" s="11" t="str">
        <f>_xlfn.IFNA(VLOOKUP($A38,'Project List'!$A$9:$AF$360,'Project List'!C$1,FALSE),0)</f>
        <v>Contingent - Actual</v>
      </c>
      <c r="D38" s="11" t="str">
        <f>_xlfn.IFNA(VLOOKUP($A38,'Project List'!$A$9:$AF$360,'Project List'!D$1,FALSE),0)</f>
        <v>Augmentation</v>
      </c>
      <c r="E38" s="11" t="str">
        <f>_xlfn.IFNA(VLOOKUP($A38,'Project List'!$A$9:$AF$360,'Project List'!H$1,FALSE),0)</f>
        <v>Cancelled</v>
      </c>
      <c r="F38" s="105">
        <f>_xlfn.IFNA(VLOOKUP($A38,'Project List'!$A$9:$AF$360,'Project List'!I$1,FALSE),0)</f>
        <v>0</v>
      </c>
      <c r="G38" s="105">
        <f>_xlfn.IFNA(VLOOKUP($A38,'Project List'!$A$9:$AF$360,'Project List'!J$1,FALSE),0)</f>
        <v>0</v>
      </c>
      <c r="H38" s="105">
        <f>_xlfn.IFNA(VLOOKUP($A38,'Project List'!$A$9:$AF$360,'Project List'!K$1,FALSE),0)</f>
        <v>0</v>
      </c>
      <c r="I38" s="105">
        <f>_xlfn.IFNA(VLOOKUP($A38,'Project List'!$A$9:$AF$360,'Project List'!L$1,FALSE),0)</f>
        <v>0</v>
      </c>
      <c r="J38" s="105">
        <f>_xlfn.IFNA(VLOOKUP($A38,'Project List'!$A$9:$AF$360,'Project List'!M$1,FALSE),0)</f>
        <v>0</v>
      </c>
      <c r="K38" s="105">
        <f>_xlfn.IFNA(VLOOKUP($A38,'Project List'!$A$9:$AF$360,'Project List'!N$1,FALSE),0)</f>
        <v>0</v>
      </c>
      <c r="L38" s="105">
        <f>_xlfn.IFNA(VLOOKUP($A38,'Project List'!$A$9:$AF$360,'Project List'!O$1,FALSE),0)</f>
        <v>0</v>
      </c>
      <c r="M38" s="105">
        <f>_xlfn.IFNA(VLOOKUP($A38,'Project List'!$A$9:$AF$360,'Project List'!P$1,FALSE),0)</f>
        <v>0</v>
      </c>
      <c r="N38" s="105">
        <f>_xlfn.IFNA(VLOOKUP($A38,'Project List'!$A$9:$AF$360,'Project List'!Q$1,FALSE),0)</f>
        <v>0</v>
      </c>
      <c r="O38" s="105">
        <f>_xlfn.IFNA(VLOOKUP($A38,'Project List'!$A$9:$AF$360,'Project List'!R$1,FALSE),0)</f>
        <v>0</v>
      </c>
      <c r="P38" s="105">
        <f>_xlfn.IFNA(VLOOKUP($A38,'Project List'!$A$9:$AF$360,'Project List'!S$1,FALSE),0)</f>
        <v>40538.910000000003</v>
      </c>
      <c r="Q38" s="105">
        <f>_xlfn.IFNA(VLOOKUP($A38,'Project List'!$A$9:$AF$360,'Project List'!T$1,FALSE),0)</f>
        <v>73568.75</v>
      </c>
      <c r="R38" s="105">
        <f>_xlfn.IFNA(VLOOKUP($A38,'Project List'!$A$9:$AF$360,'Project List'!U$1,FALSE),0)</f>
        <v>-114107.66</v>
      </c>
      <c r="S38" s="105">
        <f>_xlfn.IFNA(VLOOKUP($A38,'Project List'!$A$9:$AF$360,'Project List'!V$1,FALSE),0)</f>
        <v>0</v>
      </c>
      <c r="T38" s="105">
        <f>_xlfn.IFNA(VLOOKUP($A38,'Project List'!$A$9:$AF$360,'Project List'!W$1,FALSE),0)</f>
        <v>0</v>
      </c>
      <c r="U38" s="105">
        <f>_xlfn.IFNA(VLOOKUP($A38,'Project List'!$A$9:$AF$360,'Project List'!X$1,FALSE),0)</f>
        <v>0</v>
      </c>
      <c r="V38" s="13" t="str">
        <f>_xlfn.IFNA(IF(VLOOKUP($A38,'Project List'!$A$9:$BF$360,'Project List'!Y$1,FALSE)=0,"Nil",
IF(OR($E38="Potential",$E38="Proposed",$E38="Deferred",$E38="Cancelled",$E38="Closed"),VLOOKUP($A38,'Project List'!$A$9:$BF$360,'Project List'!Y$1,FALSE)*$A$15*$AE38,VLOOKUP($A38,'Project List'!$A$9:$BF$360,'Project List'!Y$1,FALSE))),0)</f>
        <v>Nil</v>
      </c>
      <c r="W38" s="13" t="str">
        <f>_xlfn.IFNA(IF(VLOOKUP($A38,'Project List'!$A$9:$BF$360,'Project List'!Z$1,FALSE)=0,"Nil",
IF(OR($E38="Potential",$E38="Proposed",$E38="Deferred",$E38="Cancelled",$E38="Closed"),VLOOKUP($A38,'Project List'!$A$9:$BF$360,'Project List'!Z$1,FALSE)*$A$15*$AE38,VLOOKUP($A38,'Project List'!$A$9:$BF$360,'Project List'!Z$1,FALSE))),0)</f>
        <v>Nil</v>
      </c>
      <c r="X38" s="13" t="str">
        <f>_xlfn.IFNA(IF(VLOOKUP($A38,'Project List'!$A$9:$BF$360,'Project List'!AA$1,FALSE)=0,"Nil",
IF(OR($E38="Potential",$E38="Proposed",$E38="Deferred",$E38="Cancelled",$E38="Closed"),VLOOKUP($A38,'Project List'!$A$9:$BF$360,'Project List'!AA$1,FALSE)*$A$15*$AE38,VLOOKUP($A38,'Project List'!$A$9:$BF$360,'Project List'!AA$1,FALSE))),0)</f>
        <v>Nil</v>
      </c>
      <c r="Y38" s="13" t="str">
        <f>_xlfn.IFNA(IF(VLOOKUP($A38,'Project List'!$A$9:$BF$360,'Project List'!AB$1,FALSE)=0,"Nil",
IF(OR($E38="Potential",$E38="Proposed",$E38="Deferred",$E38="Cancelled",$E38="Closed"),VLOOKUP($A38,'Project List'!$A$9:$BF$360,'Project List'!AB$1,FALSE)*$A$15*$AE38,VLOOKUP($A38,'Project List'!$A$9:$BF$360,'Project List'!AB$1,FALSE))),0)</f>
        <v>Nil</v>
      </c>
      <c r="Z38" s="13" t="str">
        <f>_xlfn.IFNA(IF(VLOOKUP($A38,'Project List'!$A$9:$BF$360,'Project List'!AC$1,FALSE)=0,"Nil",
IF(OR($E38="Potential",$E38="Proposed",$E38="Deferred",$E38="Cancelled",$E38="Closed"),VLOOKUP($A38,'Project List'!$A$9:$BF$360,'Project List'!AC$1,FALSE)*$A$15*$AE38,VLOOKUP($A38,'Project List'!$A$9:$BF$360,'Project List'!AC$1,FALSE))),0)</f>
        <v>Nil</v>
      </c>
      <c r="AA38" s="13" t="str">
        <f>_xlfn.IFNA(IF(VLOOKUP($A38,'Project List'!$A$9:$BF$360,'Project List'!AD$1,FALSE)=0,"Nil",
IF(OR($E38="Potential",$E38="Proposed",$E38="Deferred",$E38="Cancelled",$E38="Closed"),VLOOKUP($A38,'Project List'!$A$9:$BF$360,'Project List'!AD$1,FALSE)*$A$15*$AE38,VLOOKUP($A38,'Project List'!$A$9:$BF$360,'Project List'!AD$1,FALSE))),0)</f>
        <v>Nil</v>
      </c>
      <c r="AB38" s="13" t="str">
        <f>_xlfn.IFNA(IF(VLOOKUP($A38,'Project List'!$A$9:$BF$360,'Project List'!AE$1,FALSE)=0,"Nil",
IF(OR($E38="Potential",$E38="Proposed",$E38="Deferred",$E38="Cancelled",$E38="Closed"),VLOOKUP($A38,'Project List'!$A$9:$BF$360,'Project List'!AE$1,FALSE)*$A$15*$AE38,VLOOKUP($A38,'Project List'!$A$9:$BF$360,'Project List'!AE$1,FALSE))),0)</f>
        <v>Nil</v>
      </c>
      <c r="AC38" s="13" t="str">
        <f>_xlfn.IFNA(IF(VLOOKUP($A38,'Project List'!$A$9:$BF$360,'Project List'!AF$1,FALSE)=0,"Nil",
IF(OR($E38="Potential",$E38="Proposed",$E38="Deferred",$E38="Cancelled",$E38="Closed"),VLOOKUP($A38,'Project List'!$A$9:$BF$360,'Project List'!AF$1,FALSE)*$A$15*$AE38,VLOOKUP($A38,'Project List'!$A$9:$BF$360,'Project List'!AF$1,FALSE))),0)</f>
        <v>Nil</v>
      </c>
      <c r="AD38" s="42"/>
      <c r="AE38" s="248">
        <f>1+IF(ISNA(VLOOKUP($A38,'Project labour content'!$A$7:$D$255,'Project labour content'!$D$1,FALSE)),VLOOKUP($D38,'Project labour content'!$F$6:$G$15,'Project labour content'!$G$1,FALSE),VLOOKUP($A38,'Project labour content'!$A$7:$D$255,'Project labour content'!$D$1,FALSE))*('Project labour content'!$K$14/100)*1</f>
        <v>1.0003471041831231</v>
      </c>
      <c r="AG38" s="3"/>
      <c r="AH38" s="3"/>
      <c r="AI38" s="32"/>
      <c r="AJ38" s="32"/>
      <c r="AK38" s="32"/>
      <c r="AL38" s="32"/>
      <c r="AM38" s="59"/>
      <c r="AN38" s="59"/>
      <c r="AO38" s="59"/>
      <c r="AP38" s="59"/>
      <c r="AQ38" s="59"/>
    </row>
    <row r="39" spans="1:43" x14ac:dyDescent="0.25">
      <c r="A39" s="11" t="s">
        <v>56</v>
      </c>
      <c r="B39" s="11" t="str">
        <f>_xlfn.IFNA(VLOOKUP($A39,'Project List'!$A$9:$AF$360,'Project List'!G$1,FALSE),0)</f>
        <v>Eyre Peninsula Land and Easement Acquisition</v>
      </c>
      <c r="C39" s="11" t="str">
        <f>_xlfn.IFNA(VLOOKUP($A39,'Project List'!$A$9:$AF$360,'Project List'!C$1,FALSE),0)</f>
        <v>ExAnte</v>
      </c>
      <c r="D39" s="11" t="str">
        <f>_xlfn.IFNA(VLOOKUP($A39,'Project List'!$A$9:$AF$360,'Project List'!D$1,FALSE),0)</f>
        <v>Easements/Land</v>
      </c>
      <c r="E39" s="11" t="str">
        <f>_xlfn.IFNA(VLOOKUP($A39,'Project List'!$A$9:$AF$360,'Project List'!H$1,FALSE),0)</f>
        <v>Closed</v>
      </c>
      <c r="F39" s="105">
        <f>_xlfn.IFNA(VLOOKUP($A39,'Project List'!$A$9:$AF$360,'Project List'!I$1,FALSE),0)</f>
        <v>0</v>
      </c>
      <c r="G39" s="105">
        <f>_xlfn.IFNA(VLOOKUP($A39,'Project List'!$A$9:$AF$360,'Project List'!J$1,FALSE),0)</f>
        <v>0</v>
      </c>
      <c r="H39" s="105">
        <f>_xlfn.IFNA(VLOOKUP($A39,'Project List'!$A$9:$AF$360,'Project List'!K$1,FALSE),0)</f>
        <v>0</v>
      </c>
      <c r="I39" s="105">
        <f>_xlfn.IFNA(VLOOKUP($A39,'Project List'!$A$9:$AF$360,'Project List'!L$1,FALSE),0)</f>
        <v>0</v>
      </c>
      <c r="J39" s="105">
        <f>_xlfn.IFNA(VLOOKUP($A39,'Project List'!$A$9:$AF$360,'Project List'!M$1,FALSE),0)</f>
        <v>4826.04</v>
      </c>
      <c r="K39" s="105">
        <f>_xlfn.IFNA(VLOOKUP($A39,'Project List'!$A$9:$AF$360,'Project List'!N$1,FALSE),0)</f>
        <v>101717.9</v>
      </c>
      <c r="L39" s="105">
        <f>_xlfn.IFNA(VLOOKUP($A39,'Project List'!$A$9:$AF$360,'Project List'!O$1,FALSE),0)</f>
        <v>9808.48</v>
      </c>
      <c r="M39" s="105">
        <f>_xlfn.IFNA(VLOOKUP($A39,'Project List'!$A$9:$AF$360,'Project List'!P$1,FALSE),0)</f>
        <v>0</v>
      </c>
      <c r="N39" s="105">
        <f>_xlfn.IFNA(VLOOKUP($A39,'Project List'!$A$9:$AF$360,'Project List'!Q$1,FALSE),0)</f>
        <v>0</v>
      </c>
      <c r="O39" s="105">
        <f>_xlfn.IFNA(VLOOKUP($A39,'Project List'!$A$9:$AF$360,'Project List'!R$1,FALSE),0)</f>
        <v>0</v>
      </c>
      <c r="P39" s="105">
        <f>_xlfn.IFNA(VLOOKUP($A39,'Project List'!$A$9:$AF$360,'Project List'!S$1,FALSE),0)</f>
        <v>0</v>
      </c>
      <c r="Q39" s="105">
        <f>_xlfn.IFNA(VLOOKUP($A39,'Project List'!$A$9:$AF$360,'Project List'!T$1,FALSE),0)</f>
        <v>-116945.18</v>
      </c>
      <c r="R39" s="105">
        <f>_xlfn.IFNA(VLOOKUP($A39,'Project List'!$A$9:$AF$360,'Project List'!U$1,FALSE),0)</f>
        <v>592.76</v>
      </c>
      <c r="S39" s="105">
        <f>_xlfn.IFNA(VLOOKUP($A39,'Project List'!$A$9:$AF$360,'Project List'!V$1,FALSE),0)</f>
        <v>0</v>
      </c>
      <c r="T39" s="105">
        <f>_xlfn.IFNA(VLOOKUP($A39,'Project List'!$A$9:$AF$360,'Project List'!W$1,FALSE),0)</f>
        <v>0</v>
      </c>
      <c r="U39" s="105">
        <f>_xlfn.IFNA(VLOOKUP($A39,'Project List'!$A$9:$AF$360,'Project List'!X$1,FALSE),0)</f>
        <v>0</v>
      </c>
      <c r="V39" s="13" t="str">
        <f>_xlfn.IFNA(IF(VLOOKUP($A39,'Project List'!$A$9:$BF$360,'Project List'!Y$1,FALSE)=0,"Nil",
IF(OR($E39="Potential",$E39="Proposed",$E39="Deferred",$E39="Cancelled",$E39="Closed"),VLOOKUP($A39,'Project List'!$A$9:$BF$360,'Project List'!Y$1,FALSE)*$A$15*$AE39,VLOOKUP($A39,'Project List'!$A$9:$BF$360,'Project List'!Y$1,FALSE))),0)</f>
        <v>Nil</v>
      </c>
      <c r="W39" s="13" t="str">
        <f>_xlfn.IFNA(IF(VLOOKUP($A39,'Project List'!$A$9:$BF$360,'Project List'!Z$1,FALSE)=0,"Nil",
IF(OR($E39="Potential",$E39="Proposed",$E39="Deferred",$E39="Cancelled",$E39="Closed"),VLOOKUP($A39,'Project List'!$A$9:$BF$360,'Project List'!Z$1,FALSE)*$A$15*$AE39,VLOOKUP($A39,'Project List'!$A$9:$BF$360,'Project List'!Z$1,FALSE))),0)</f>
        <v>Nil</v>
      </c>
      <c r="X39" s="13" t="str">
        <f>_xlfn.IFNA(IF(VLOOKUP($A39,'Project List'!$A$9:$BF$360,'Project List'!AA$1,FALSE)=0,"Nil",
IF(OR($E39="Potential",$E39="Proposed",$E39="Deferred",$E39="Cancelled",$E39="Closed"),VLOOKUP($A39,'Project List'!$A$9:$BF$360,'Project List'!AA$1,FALSE)*$A$15*$AE39,VLOOKUP($A39,'Project List'!$A$9:$BF$360,'Project List'!AA$1,FALSE))),0)</f>
        <v>Nil</v>
      </c>
      <c r="Y39" s="13" t="str">
        <f>_xlfn.IFNA(IF(VLOOKUP($A39,'Project List'!$A$9:$BF$360,'Project List'!AB$1,FALSE)=0,"Nil",
IF(OR($E39="Potential",$E39="Proposed",$E39="Deferred",$E39="Cancelled",$E39="Closed"),VLOOKUP($A39,'Project List'!$A$9:$BF$360,'Project List'!AB$1,FALSE)*$A$15*$AE39,VLOOKUP($A39,'Project List'!$A$9:$BF$360,'Project List'!AB$1,FALSE))),0)</f>
        <v>Nil</v>
      </c>
      <c r="Z39" s="13" t="str">
        <f>_xlfn.IFNA(IF(VLOOKUP($A39,'Project List'!$A$9:$BF$360,'Project List'!AC$1,FALSE)=0,"Nil",
IF(OR($E39="Potential",$E39="Proposed",$E39="Deferred",$E39="Cancelled",$E39="Closed"),VLOOKUP($A39,'Project List'!$A$9:$BF$360,'Project List'!AC$1,FALSE)*$A$15*$AE39,VLOOKUP($A39,'Project List'!$A$9:$BF$360,'Project List'!AC$1,FALSE))),0)</f>
        <v>Nil</v>
      </c>
      <c r="AA39" s="13" t="str">
        <f>_xlfn.IFNA(IF(VLOOKUP($A39,'Project List'!$A$9:$BF$360,'Project List'!AD$1,FALSE)=0,"Nil",
IF(OR($E39="Potential",$E39="Proposed",$E39="Deferred",$E39="Cancelled",$E39="Closed"),VLOOKUP($A39,'Project List'!$A$9:$BF$360,'Project List'!AD$1,FALSE)*$A$15*$AE39,VLOOKUP($A39,'Project List'!$A$9:$BF$360,'Project List'!AD$1,FALSE))),0)</f>
        <v>Nil</v>
      </c>
      <c r="AB39" s="13" t="str">
        <f>_xlfn.IFNA(IF(VLOOKUP($A39,'Project List'!$A$9:$BF$360,'Project List'!AE$1,FALSE)=0,"Nil",
IF(OR($E39="Potential",$E39="Proposed",$E39="Deferred",$E39="Cancelled",$E39="Closed"),VLOOKUP($A39,'Project List'!$A$9:$BF$360,'Project List'!AE$1,FALSE)*$A$15*$AE39,VLOOKUP($A39,'Project List'!$A$9:$BF$360,'Project List'!AE$1,FALSE))),0)</f>
        <v>Nil</v>
      </c>
      <c r="AC39" s="13" t="str">
        <f>_xlfn.IFNA(IF(VLOOKUP($A39,'Project List'!$A$9:$BF$360,'Project List'!AF$1,FALSE)=0,"Nil",
IF(OR($E39="Potential",$E39="Proposed",$E39="Deferred",$E39="Cancelled",$E39="Closed"),VLOOKUP($A39,'Project List'!$A$9:$BF$360,'Project List'!AF$1,FALSE)*$A$15*$AE39,VLOOKUP($A39,'Project List'!$A$9:$BF$360,'Project List'!AF$1,FALSE))),0)</f>
        <v>Nil</v>
      </c>
      <c r="AD39" s="42"/>
      <c r="AE39" s="248">
        <f>1+IF(ISNA(VLOOKUP($A39,'Project labour content'!$A$7:$D$255,'Project labour content'!$D$1,FALSE)),VLOOKUP($D39,'Project labour content'!$F$6:$G$15,'Project labour content'!$G$1,FALSE),VLOOKUP($A39,'Project labour content'!$A$7:$D$255,'Project labour content'!$D$1,FALSE))*('Project labour content'!$K$14/100)*1</f>
        <v>1.0010837894284197</v>
      </c>
      <c r="AG39" s="3"/>
      <c r="AH39" s="3"/>
      <c r="AI39" s="32"/>
      <c r="AJ39" s="32"/>
      <c r="AK39" s="32"/>
      <c r="AL39" s="32"/>
      <c r="AM39" s="59"/>
      <c r="AN39" s="59"/>
      <c r="AO39" s="59"/>
      <c r="AP39" s="59"/>
      <c r="AQ39" s="59"/>
    </row>
    <row r="40" spans="1:43" x14ac:dyDescent="0.25">
      <c r="A40" s="11" t="s">
        <v>57</v>
      </c>
      <c r="B40" s="11" t="str">
        <f>_xlfn.IFNA(VLOOKUP($A40,'Project List'!$A$9:$AF$360,'Project List'!G$1,FALSE),0)</f>
        <v>Business Opex Planning</v>
      </c>
      <c r="C40" s="11" t="str">
        <f>_xlfn.IFNA(VLOOKUP($A40,'Project List'!$A$9:$AF$360,'Project List'!C$1,FALSE),0)</f>
        <v>ExAnte</v>
      </c>
      <c r="D40" s="11" t="str">
        <f>_xlfn.IFNA(VLOOKUP($A40,'Project List'!$A$9:$AF$360,'Project List'!D$1,FALSE),0)</f>
        <v>Information Technology</v>
      </c>
      <c r="E40" s="11" t="str">
        <f>_xlfn.IFNA(VLOOKUP($A40,'Project List'!$A$9:$AF$360,'Project List'!H$1,FALSE),0)</f>
        <v>Closed</v>
      </c>
      <c r="F40" s="105">
        <f>_xlfn.IFNA(VLOOKUP($A40,'Project List'!$A$9:$AF$360,'Project List'!I$1,FALSE),0)</f>
        <v>0</v>
      </c>
      <c r="G40" s="105">
        <f>_xlfn.IFNA(VLOOKUP($A40,'Project List'!$A$9:$AF$360,'Project List'!J$1,FALSE),0)</f>
        <v>0</v>
      </c>
      <c r="H40" s="105">
        <f>_xlfn.IFNA(VLOOKUP($A40,'Project List'!$A$9:$AF$360,'Project List'!K$1,FALSE),0)</f>
        <v>0</v>
      </c>
      <c r="I40" s="105">
        <f>_xlfn.IFNA(VLOOKUP($A40,'Project List'!$A$9:$AF$360,'Project List'!L$1,FALSE),0)</f>
        <v>0</v>
      </c>
      <c r="J40" s="105">
        <f>_xlfn.IFNA(VLOOKUP($A40,'Project List'!$A$9:$AF$360,'Project List'!M$1,FALSE),0)</f>
        <v>0</v>
      </c>
      <c r="K40" s="105">
        <f>_xlfn.IFNA(VLOOKUP($A40,'Project List'!$A$9:$AF$360,'Project List'!N$1,FALSE),0)</f>
        <v>164575.43</v>
      </c>
      <c r="L40" s="105">
        <f>_xlfn.IFNA(VLOOKUP($A40,'Project List'!$A$9:$AF$360,'Project List'!O$1,FALSE),0)</f>
        <v>240508.19</v>
      </c>
      <c r="M40" s="105">
        <f>_xlfn.IFNA(VLOOKUP($A40,'Project List'!$A$9:$AF$360,'Project List'!P$1,FALSE),0)</f>
        <v>117943.46</v>
      </c>
      <c r="N40" s="105">
        <f>_xlfn.IFNA(VLOOKUP($A40,'Project List'!$A$9:$AF$360,'Project List'!Q$1,FALSE),0)</f>
        <v>0</v>
      </c>
      <c r="O40" s="105">
        <f>_xlfn.IFNA(VLOOKUP($A40,'Project List'!$A$9:$AF$360,'Project List'!R$1,FALSE),0)</f>
        <v>39373.82</v>
      </c>
      <c r="P40" s="105">
        <f>_xlfn.IFNA(VLOOKUP($A40,'Project List'!$A$9:$AF$360,'Project List'!S$1,FALSE),0)</f>
        <v>0</v>
      </c>
      <c r="Q40" s="105">
        <f>_xlfn.IFNA(VLOOKUP($A40,'Project List'!$A$9:$AF$360,'Project List'!T$1,FALSE),0)</f>
        <v>0</v>
      </c>
      <c r="R40" s="105">
        <f>_xlfn.IFNA(VLOOKUP($A40,'Project List'!$A$9:$AF$360,'Project List'!U$1,FALSE),0)</f>
        <v>409008.66</v>
      </c>
      <c r="S40" s="105">
        <f>_xlfn.IFNA(VLOOKUP($A40,'Project List'!$A$9:$AF$360,'Project List'!V$1,FALSE),0)</f>
        <v>450151.42</v>
      </c>
      <c r="T40" s="105">
        <f>_xlfn.IFNA(VLOOKUP($A40,'Project List'!$A$9:$AF$360,'Project List'!W$1,FALSE),0)</f>
        <v>-1859.98</v>
      </c>
      <c r="U40" s="105">
        <f>_xlfn.IFNA(VLOOKUP($A40,'Project List'!$A$9:$AF$360,'Project List'!X$1,FALSE),0)</f>
        <v>0</v>
      </c>
      <c r="V40" s="13" t="str">
        <f>_xlfn.IFNA(IF(VLOOKUP($A40,'Project List'!$A$9:$BF$360,'Project List'!Y$1,FALSE)=0,"Nil",
IF(OR($E40="Potential",$E40="Proposed",$E40="Deferred",$E40="Cancelled",$E40="Closed"),VLOOKUP($A40,'Project List'!$A$9:$BF$360,'Project List'!Y$1,FALSE)*$A$15*$AE40,VLOOKUP($A40,'Project List'!$A$9:$BF$360,'Project List'!Y$1,FALSE))),0)</f>
        <v>Nil</v>
      </c>
      <c r="W40" s="13" t="str">
        <f>_xlfn.IFNA(IF(VLOOKUP($A40,'Project List'!$A$9:$BF$360,'Project List'!Z$1,FALSE)=0,"Nil",
IF(OR($E40="Potential",$E40="Proposed",$E40="Deferred",$E40="Cancelled",$E40="Closed"),VLOOKUP($A40,'Project List'!$A$9:$BF$360,'Project List'!Z$1,FALSE)*$A$15*$AE40,VLOOKUP($A40,'Project List'!$A$9:$BF$360,'Project List'!Z$1,FALSE))),0)</f>
        <v>Nil</v>
      </c>
      <c r="X40" s="13" t="str">
        <f>_xlfn.IFNA(IF(VLOOKUP($A40,'Project List'!$A$9:$BF$360,'Project List'!AA$1,FALSE)=0,"Nil",
IF(OR($E40="Potential",$E40="Proposed",$E40="Deferred",$E40="Cancelled",$E40="Closed"),VLOOKUP($A40,'Project List'!$A$9:$BF$360,'Project List'!AA$1,FALSE)*$A$15*$AE40,VLOOKUP($A40,'Project List'!$A$9:$BF$360,'Project List'!AA$1,FALSE))),0)</f>
        <v>Nil</v>
      </c>
      <c r="Y40" s="13" t="str">
        <f>_xlfn.IFNA(IF(VLOOKUP($A40,'Project List'!$A$9:$BF$360,'Project List'!AB$1,FALSE)=0,"Nil",
IF(OR($E40="Potential",$E40="Proposed",$E40="Deferred",$E40="Cancelled",$E40="Closed"),VLOOKUP($A40,'Project List'!$A$9:$BF$360,'Project List'!AB$1,FALSE)*$A$15*$AE40,VLOOKUP($A40,'Project List'!$A$9:$BF$360,'Project List'!AB$1,FALSE))),0)</f>
        <v>Nil</v>
      </c>
      <c r="Z40" s="13" t="str">
        <f>_xlfn.IFNA(IF(VLOOKUP($A40,'Project List'!$A$9:$BF$360,'Project List'!AC$1,FALSE)=0,"Nil",
IF(OR($E40="Potential",$E40="Proposed",$E40="Deferred",$E40="Cancelled",$E40="Closed"),VLOOKUP($A40,'Project List'!$A$9:$BF$360,'Project List'!AC$1,FALSE)*$A$15*$AE40,VLOOKUP($A40,'Project List'!$A$9:$BF$360,'Project List'!AC$1,FALSE))),0)</f>
        <v>Nil</v>
      </c>
      <c r="AA40" s="13" t="str">
        <f>_xlfn.IFNA(IF(VLOOKUP($A40,'Project List'!$A$9:$BF$360,'Project List'!AD$1,FALSE)=0,"Nil",
IF(OR($E40="Potential",$E40="Proposed",$E40="Deferred",$E40="Cancelled",$E40="Closed"),VLOOKUP($A40,'Project List'!$A$9:$BF$360,'Project List'!AD$1,FALSE)*$A$15*$AE40,VLOOKUP($A40,'Project List'!$A$9:$BF$360,'Project List'!AD$1,FALSE))),0)</f>
        <v>Nil</v>
      </c>
      <c r="AB40" s="13" t="str">
        <f>_xlfn.IFNA(IF(VLOOKUP($A40,'Project List'!$A$9:$BF$360,'Project List'!AE$1,FALSE)=0,"Nil",
IF(OR($E40="Potential",$E40="Proposed",$E40="Deferred",$E40="Cancelled",$E40="Closed"),VLOOKUP($A40,'Project List'!$A$9:$BF$360,'Project List'!AE$1,FALSE)*$A$15*$AE40,VLOOKUP($A40,'Project List'!$A$9:$BF$360,'Project List'!AE$1,FALSE))),0)</f>
        <v>Nil</v>
      </c>
      <c r="AC40" s="13" t="str">
        <f>_xlfn.IFNA(IF(VLOOKUP($A40,'Project List'!$A$9:$BF$360,'Project List'!AF$1,FALSE)=0,"Nil",
IF(OR($E40="Potential",$E40="Proposed",$E40="Deferred",$E40="Cancelled",$E40="Closed"),VLOOKUP($A40,'Project List'!$A$9:$BF$360,'Project List'!AF$1,FALSE)*$A$15*$AE40,VLOOKUP($A40,'Project List'!$A$9:$BF$360,'Project List'!AF$1,FALSE))),0)</f>
        <v>Nil</v>
      </c>
      <c r="AD40" s="42"/>
      <c r="AE40" s="248">
        <f>1+IF(ISNA(VLOOKUP($A40,'Project labour content'!$A$7:$D$255,'Project labour content'!$D$1,FALSE)),VLOOKUP($D40,'Project labour content'!$F$6:$G$15,'Project labour content'!$G$1,FALSE),VLOOKUP($A40,'Project labour content'!$A$7:$D$255,'Project labour content'!$D$1,FALSE))*('Project labour content'!$K$14/100)*1</f>
        <v>1.0024480115846353</v>
      </c>
      <c r="AG40" s="3"/>
      <c r="AH40" s="3"/>
      <c r="AI40" s="32"/>
      <c r="AJ40" s="32"/>
      <c r="AK40" s="32"/>
      <c r="AL40" s="32"/>
      <c r="AM40" s="59"/>
      <c r="AN40" s="59"/>
      <c r="AO40" s="59"/>
      <c r="AP40" s="59"/>
      <c r="AQ40" s="59"/>
    </row>
    <row r="41" spans="1:43" x14ac:dyDescent="0.25">
      <c r="A41" s="11" t="s">
        <v>58</v>
      </c>
      <c r="B41" s="11" t="str">
        <f>_xlfn.IFNA(VLOOKUP($A41,'Project List'!$A$9:$AF$360,'Project List'!G$1,FALSE),0)</f>
        <v>Eyre Peninsula Reinforcement</v>
      </c>
      <c r="C41" s="11" t="str">
        <f>_xlfn.IFNA(VLOOKUP($A41,'Project List'!$A$9:$AF$360,'Project List'!C$1,FALSE),0)</f>
        <v>Contingent - Other</v>
      </c>
      <c r="D41" s="11" t="str">
        <f>_xlfn.IFNA(VLOOKUP($A41,'Project List'!$A$9:$AF$360,'Project List'!D$1,FALSE),0)</f>
        <v>Augmentation</v>
      </c>
      <c r="E41" s="11" t="str">
        <f>_xlfn.IFNA(VLOOKUP($A41,'Project List'!$A$9:$AF$360,'Project List'!H$1,FALSE),0)</f>
        <v>Cancelled</v>
      </c>
      <c r="F41" s="105">
        <f>_xlfn.IFNA(VLOOKUP($A41,'Project List'!$A$9:$AF$360,'Project List'!I$1,FALSE),0)</f>
        <v>0</v>
      </c>
      <c r="G41" s="105">
        <f>_xlfn.IFNA(VLOOKUP($A41,'Project List'!$A$9:$AF$360,'Project List'!J$1,FALSE),0)</f>
        <v>0</v>
      </c>
      <c r="H41" s="105">
        <f>_xlfn.IFNA(VLOOKUP($A41,'Project List'!$A$9:$AF$360,'Project List'!K$1,FALSE),0)</f>
        <v>0</v>
      </c>
      <c r="I41" s="105">
        <f>_xlfn.IFNA(VLOOKUP($A41,'Project List'!$A$9:$AF$360,'Project List'!L$1,FALSE),0)</f>
        <v>0</v>
      </c>
      <c r="J41" s="105">
        <f>_xlfn.IFNA(VLOOKUP($A41,'Project List'!$A$9:$AF$360,'Project List'!M$1,FALSE),0)</f>
        <v>0</v>
      </c>
      <c r="K41" s="105">
        <f>_xlfn.IFNA(VLOOKUP($A41,'Project List'!$A$9:$AF$360,'Project List'!N$1,FALSE),0)</f>
        <v>0</v>
      </c>
      <c r="L41" s="105">
        <f>_xlfn.IFNA(VLOOKUP($A41,'Project List'!$A$9:$AF$360,'Project List'!O$1,FALSE),0)</f>
        <v>1413756.58</v>
      </c>
      <c r="M41" s="105">
        <f>_xlfn.IFNA(VLOOKUP($A41,'Project List'!$A$9:$AF$360,'Project List'!P$1,FALSE),0)</f>
        <v>871332.2</v>
      </c>
      <c r="N41" s="105">
        <f>_xlfn.IFNA(VLOOKUP($A41,'Project List'!$A$9:$AF$360,'Project List'!Q$1,FALSE),0)</f>
        <v>45.45</v>
      </c>
      <c r="O41" s="105">
        <f>_xlfn.IFNA(VLOOKUP($A41,'Project List'!$A$9:$AF$360,'Project List'!R$1,FALSE),0)</f>
        <v>0</v>
      </c>
      <c r="P41" s="105">
        <f>_xlfn.IFNA(VLOOKUP($A41,'Project List'!$A$9:$AF$360,'Project List'!S$1,FALSE),0)</f>
        <v>0</v>
      </c>
      <c r="Q41" s="105">
        <f>_xlfn.IFNA(VLOOKUP($A41,'Project List'!$A$9:$AF$360,'Project List'!T$1,FALSE),0)</f>
        <v>0</v>
      </c>
      <c r="R41" s="105">
        <f>_xlfn.IFNA(VLOOKUP($A41,'Project List'!$A$9:$AF$360,'Project List'!U$1,FALSE),0)</f>
        <v>-600000</v>
      </c>
      <c r="S41" s="105">
        <f>_xlfn.IFNA(VLOOKUP($A41,'Project List'!$A$9:$AF$360,'Project List'!V$1,FALSE),0)</f>
        <v>0</v>
      </c>
      <c r="T41" s="105">
        <f>_xlfn.IFNA(VLOOKUP($A41,'Project List'!$A$9:$AF$360,'Project List'!W$1,FALSE),0)</f>
        <v>0</v>
      </c>
      <c r="U41" s="105">
        <f>_xlfn.IFNA(VLOOKUP($A41,'Project List'!$A$9:$AF$360,'Project List'!X$1,FALSE),0)</f>
        <v>-1685134.23</v>
      </c>
      <c r="V41" s="13" t="str">
        <f>_xlfn.IFNA(IF(VLOOKUP($A41,'Project List'!$A$9:$BF$360,'Project List'!Y$1,FALSE)=0,"Nil",
IF(OR($E41="Potential",$E41="Proposed",$E41="Deferred",$E41="Cancelled",$E41="Closed"),VLOOKUP($A41,'Project List'!$A$9:$BF$360,'Project List'!Y$1,FALSE)*$A$15*$AE41,VLOOKUP($A41,'Project List'!$A$9:$BF$360,'Project List'!Y$1,FALSE))),0)</f>
        <v>Nil</v>
      </c>
      <c r="W41" s="13" t="str">
        <f>_xlfn.IFNA(IF(VLOOKUP($A41,'Project List'!$A$9:$BF$360,'Project List'!Z$1,FALSE)=0,"Nil",
IF(OR($E41="Potential",$E41="Proposed",$E41="Deferred",$E41="Cancelled",$E41="Closed"),VLOOKUP($A41,'Project List'!$A$9:$BF$360,'Project List'!Z$1,FALSE)*$A$15*$AE41,VLOOKUP($A41,'Project List'!$A$9:$BF$360,'Project List'!Z$1,FALSE))),0)</f>
        <v>Nil</v>
      </c>
      <c r="X41" s="13" t="str">
        <f>_xlfn.IFNA(IF(VLOOKUP($A41,'Project List'!$A$9:$BF$360,'Project List'!AA$1,FALSE)=0,"Nil",
IF(OR($E41="Potential",$E41="Proposed",$E41="Deferred",$E41="Cancelled",$E41="Closed"),VLOOKUP($A41,'Project List'!$A$9:$BF$360,'Project List'!AA$1,FALSE)*$A$15*$AE41,VLOOKUP($A41,'Project List'!$A$9:$BF$360,'Project List'!AA$1,FALSE))),0)</f>
        <v>Nil</v>
      </c>
      <c r="Y41" s="13" t="str">
        <f>_xlfn.IFNA(IF(VLOOKUP($A41,'Project List'!$A$9:$BF$360,'Project List'!AB$1,FALSE)=0,"Nil",
IF(OR($E41="Potential",$E41="Proposed",$E41="Deferred",$E41="Cancelled",$E41="Closed"),VLOOKUP($A41,'Project List'!$A$9:$BF$360,'Project List'!AB$1,FALSE)*$A$15*$AE41,VLOOKUP($A41,'Project List'!$A$9:$BF$360,'Project List'!AB$1,FALSE))),0)</f>
        <v>Nil</v>
      </c>
      <c r="Z41" s="13" t="str">
        <f>_xlfn.IFNA(IF(VLOOKUP($A41,'Project List'!$A$9:$BF$360,'Project List'!AC$1,FALSE)=0,"Nil",
IF(OR($E41="Potential",$E41="Proposed",$E41="Deferred",$E41="Cancelled",$E41="Closed"),VLOOKUP($A41,'Project List'!$A$9:$BF$360,'Project List'!AC$1,FALSE)*$A$15*$AE41,VLOOKUP($A41,'Project List'!$A$9:$BF$360,'Project List'!AC$1,FALSE))),0)</f>
        <v>Nil</v>
      </c>
      <c r="AA41" s="13" t="str">
        <f>_xlfn.IFNA(IF(VLOOKUP($A41,'Project List'!$A$9:$BF$360,'Project List'!AD$1,FALSE)=0,"Nil",
IF(OR($E41="Potential",$E41="Proposed",$E41="Deferred",$E41="Cancelled",$E41="Closed"),VLOOKUP($A41,'Project List'!$A$9:$BF$360,'Project List'!AD$1,FALSE)*$A$15*$AE41,VLOOKUP($A41,'Project List'!$A$9:$BF$360,'Project List'!AD$1,FALSE))),0)</f>
        <v>Nil</v>
      </c>
      <c r="AB41" s="13" t="str">
        <f>_xlfn.IFNA(IF(VLOOKUP($A41,'Project List'!$A$9:$BF$360,'Project List'!AE$1,FALSE)=0,"Nil",
IF(OR($E41="Potential",$E41="Proposed",$E41="Deferred",$E41="Cancelled",$E41="Closed"),VLOOKUP($A41,'Project List'!$A$9:$BF$360,'Project List'!AE$1,FALSE)*$A$15*$AE41,VLOOKUP($A41,'Project List'!$A$9:$BF$360,'Project List'!AE$1,FALSE))),0)</f>
        <v>Nil</v>
      </c>
      <c r="AC41" s="13" t="str">
        <f>_xlfn.IFNA(IF(VLOOKUP($A41,'Project List'!$A$9:$BF$360,'Project List'!AF$1,FALSE)=0,"Nil",
IF(OR($E41="Potential",$E41="Proposed",$E41="Deferred",$E41="Cancelled",$E41="Closed"),VLOOKUP($A41,'Project List'!$A$9:$BF$360,'Project List'!AF$1,FALSE)*$A$15*$AE41,VLOOKUP($A41,'Project List'!$A$9:$BF$360,'Project List'!AF$1,FALSE))),0)</f>
        <v>Nil</v>
      </c>
      <c r="AD41" s="42"/>
      <c r="AE41" s="248">
        <f>1+IF(ISNA(VLOOKUP($A41,'Project labour content'!$A$7:$D$255,'Project labour content'!$D$1,FALSE)),VLOOKUP($D41,'Project labour content'!$F$6:$G$15,'Project labour content'!$G$1,FALSE),VLOOKUP($A41,'Project labour content'!$A$7:$D$255,'Project labour content'!$D$1,FALSE))*('Project labour content'!$K$14/100)*1</f>
        <v>1.0003471041831231</v>
      </c>
      <c r="AG41" s="3"/>
      <c r="AH41" s="3"/>
      <c r="AI41" s="32"/>
      <c r="AJ41" s="32"/>
      <c r="AK41" s="32"/>
      <c r="AL41" s="32"/>
      <c r="AM41" s="59"/>
      <c r="AN41" s="59"/>
      <c r="AO41" s="59"/>
      <c r="AP41" s="59"/>
      <c r="AQ41" s="59"/>
    </row>
    <row r="42" spans="1:43" x14ac:dyDescent="0.25">
      <c r="A42" s="11" t="s">
        <v>60</v>
      </c>
      <c r="B42" s="11" t="str">
        <f>_xlfn.IFNA(VLOOKUP($A42,'Project List'!$A$9:$AF$360,'Project List'!G$1,FALSE),0)</f>
        <v>Munno Para New 275_66 kV Connection Point</v>
      </c>
      <c r="C42" s="11" t="str">
        <f>_xlfn.IFNA(VLOOKUP($A42,'Project List'!$A$9:$AF$360,'Project List'!C$1,FALSE),0)</f>
        <v>ExAnte</v>
      </c>
      <c r="D42" s="11" t="str">
        <f>_xlfn.IFNA(VLOOKUP($A42,'Project List'!$A$9:$AF$360,'Project List'!D$1,FALSE),0)</f>
        <v>Connection</v>
      </c>
      <c r="E42" s="11" t="str">
        <f>_xlfn.IFNA(VLOOKUP($A42,'Project List'!$A$9:$AF$360,'Project List'!H$1,FALSE),0)</f>
        <v>Closed</v>
      </c>
      <c r="F42" s="105">
        <f>_xlfn.IFNA(VLOOKUP($A42,'Project List'!$A$9:$AF$360,'Project List'!I$1,FALSE),0)</f>
        <v>0</v>
      </c>
      <c r="G42" s="105">
        <f>_xlfn.IFNA(VLOOKUP($A42,'Project List'!$A$9:$AF$360,'Project List'!J$1,FALSE),0)</f>
        <v>0</v>
      </c>
      <c r="H42" s="105">
        <f>_xlfn.IFNA(VLOOKUP($A42,'Project List'!$A$9:$AF$360,'Project List'!K$1,FALSE),0)</f>
        <v>0</v>
      </c>
      <c r="I42" s="105">
        <f>_xlfn.IFNA(VLOOKUP($A42,'Project List'!$A$9:$AF$360,'Project List'!L$1,FALSE),0)</f>
        <v>0</v>
      </c>
      <c r="J42" s="105">
        <f>_xlfn.IFNA(VLOOKUP($A42,'Project List'!$A$9:$AF$360,'Project List'!M$1,FALSE),0)</f>
        <v>0</v>
      </c>
      <c r="K42" s="105">
        <f>_xlfn.IFNA(VLOOKUP($A42,'Project List'!$A$9:$AF$360,'Project List'!N$1,FALSE),0)</f>
        <v>459297.58</v>
      </c>
      <c r="L42" s="105">
        <f>_xlfn.IFNA(VLOOKUP($A42,'Project List'!$A$9:$AF$360,'Project List'!O$1,FALSE),0)</f>
        <v>1236085.3700000001</v>
      </c>
      <c r="M42" s="105">
        <f>_xlfn.IFNA(VLOOKUP($A42,'Project List'!$A$9:$AF$360,'Project List'!P$1,FALSE),0)</f>
        <v>4746280.5199999996</v>
      </c>
      <c r="N42" s="105">
        <f>_xlfn.IFNA(VLOOKUP($A42,'Project List'!$A$9:$AF$360,'Project List'!Q$1,FALSE),0)</f>
        <v>7405961.0599999996</v>
      </c>
      <c r="O42" s="105">
        <f>_xlfn.IFNA(VLOOKUP($A42,'Project List'!$A$9:$AF$360,'Project List'!R$1,FALSE),0)</f>
        <v>18429504.32</v>
      </c>
      <c r="P42" s="105">
        <f>_xlfn.IFNA(VLOOKUP($A42,'Project List'!$A$9:$AF$360,'Project List'!S$1,FALSE),0)</f>
        <v>37006.379999999997</v>
      </c>
      <c r="Q42" s="105">
        <f>_xlfn.IFNA(VLOOKUP($A42,'Project List'!$A$9:$AF$360,'Project List'!T$1,FALSE),0)</f>
        <v>193768.15</v>
      </c>
      <c r="R42" s="105">
        <f>_xlfn.IFNA(VLOOKUP($A42,'Project List'!$A$9:$AF$360,'Project List'!U$1,FALSE),0)</f>
        <v>0</v>
      </c>
      <c r="S42" s="105">
        <f>_xlfn.IFNA(VLOOKUP($A42,'Project List'!$A$9:$AF$360,'Project List'!V$1,FALSE),0)</f>
        <v>133.31</v>
      </c>
      <c r="T42" s="105">
        <f>_xlfn.IFNA(VLOOKUP($A42,'Project List'!$A$9:$AF$360,'Project List'!W$1,FALSE),0)</f>
        <v>0</v>
      </c>
      <c r="U42" s="105">
        <f>_xlfn.IFNA(VLOOKUP($A42,'Project List'!$A$9:$AF$360,'Project List'!X$1,FALSE),0)</f>
        <v>0</v>
      </c>
      <c r="V42" s="13" t="str">
        <f>_xlfn.IFNA(IF(VLOOKUP($A42,'Project List'!$A$9:$BF$360,'Project List'!Y$1,FALSE)=0,"Nil",
IF(OR($E42="Potential",$E42="Proposed",$E42="Deferred",$E42="Cancelled",$E42="Closed"),VLOOKUP($A42,'Project List'!$A$9:$BF$360,'Project List'!Y$1,FALSE)*$A$15*$AE42,VLOOKUP($A42,'Project List'!$A$9:$BF$360,'Project List'!Y$1,FALSE))),0)</f>
        <v>Nil</v>
      </c>
      <c r="W42" s="13" t="str">
        <f>_xlfn.IFNA(IF(VLOOKUP($A42,'Project List'!$A$9:$BF$360,'Project List'!Z$1,FALSE)=0,"Nil",
IF(OR($E42="Potential",$E42="Proposed",$E42="Deferred",$E42="Cancelled",$E42="Closed"),VLOOKUP($A42,'Project List'!$A$9:$BF$360,'Project List'!Z$1,FALSE)*$A$15*$AE42,VLOOKUP($A42,'Project List'!$A$9:$BF$360,'Project List'!Z$1,FALSE))),0)</f>
        <v>Nil</v>
      </c>
      <c r="X42" s="13" t="str">
        <f>_xlfn.IFNA(IF(VLOOKUP($A42,'Project List'!$A$9:$BF$360,'Project List'!AA$1,FALSE)=0,"Nil",
IF(OR($E42="Potential",$E42="Proposed",$E42="Deferred",$E42="Cancelled",$E42="Closed"),VLOOKUP($A42,'Project List'!$A$9:$BF$360,'Project List'!AA$1,FALSE)*$A$15*$AE42,VLOOKUP($A42,'Project List'!$A$9:$BF$360,'Project List'!AA$1,FALSE))),0)</f>
        <v>Nil</v>
      </c>
      <c r="Y42" s="13" t="str">
        <f>_xlfn.IFNA(IF(VLOOKUP($A42,'Project List'!$A$9:$BF$360,'Project List'!AB$1,FALSE)=0,"Nil",
IF(OR($E42="Potential",$E42="Proposed",$E42="Deferred",$E42="Cancelled",$E42="Closed"),VLOOKUP($A42,'Project List'!$A$9:$BF$360,'Project List'!AB$1,FALSE)*$A$15*$AE42,VLOOKUP($A42,'Project List'!$A$9:$BF$360,'Project List'!AB$1,FALSE))),0)</f>
        <v>Nil</v>
      </c>
      <c r="Z42" s="13" t="str">
        <f>_xlfn.IFNA(IF(VLOOKUP($A42,'Project List'!$A$9:$BF$360,'Project List'!AC$1,FALSE)=0,"Nil",
IF(OR($E42="Potential",$E42="Proposed",$E42="Deferred",$E42="Cancelled",$E42="Closed"),VLOOKUP($A42,'Project List'!$A$9:$BF$360,'Project List'!AC$1,FALSE)*$A$15*$AE42,VLOOKUP($A42,'Project List'!$A$9:$BF$360,'Project List'!AC$1,FALSE))),0)</f>
        <v>Nil</v>
      </c>
      <c r="AA42" s="13" t="str">
        <f>_xlfn.IFNA(IF(VLOOKUP($A42,'Project List'!$A$9:$BF$360,'Project List'!AD$1,FALSE)=0,"Nil",
IF(OR($E42="Potential",$E42="Proposed",$E42="Deferred",$E42="Cancelled",$E42="Closed"),VLOOKUP($A42,'Project List'!$A$9:$BF$360,'Project List'!AD$1,FALSE)*$A$15*$AE42,VLOOKUP($A42,'Project List'!$A$9:$BF$360,'Project List'!AD$1,FALSE))),0)</f>
        <v>Nil</v>
      </c>
      <c r="AB42" s="13" t="str">
        <f>_xlfn.IFNA(IF(VLOOKUP($A42,'Project List'!$A$9:$BF$360,'Project List'!AE$1,FALSE)=0,"Nil",
IF(OR($E42="Potential",$E42="Proposed",$E42="Deferred",$E42="Cancelled",$E42="Closed"),VLOOKUP($A42,'Project List'!$A$9:$BF$360,'Project List'!AE$1,FALSE)*$A$15*$AE42,VLOOKUP($A42,'Project List'!$A$9:$BF$360,'Project List'!AE$1,FALSE))),0)</f>
        <v>Nil</v>
      </c>
      <c r="AC42" s="13" t="str">
        <f>_xlfn.IFNA(IF(VLOOKUP($A42,'Project List'!$A$9:$BF$360,'Project List'!AF$1,FALSE)=0,"Nil",
IF(OR($E42="Potential",$E42="Proposed",$E42="Deferred",$E42="Cancelled",$E42="Closed"),VLOOKUP($A42,'Project List'!$A$9:$BF$360,'Project List'!AF$1,FALSE)*$A$15*$AE42,VLOOKUP($A42,'Project List'!$A$9:$BF$360,'Project List'!AF$1,FALSE))),0)</f>
        <v>Nil</v>
      </c>
      <c r="AD42" s="42"/>
      <c r="AE42" s="248">
        <f>1+IF(ISNA(VLOOKUP($A42,'Project labour content'!$A$7:$D$255,'Project labour content'!$D$1,FALSE)),VLOOKUP($D42,'Project labour content'!$F$6:$G$15,'Project labour content'!$G$1,FALSE),VLOOKUP($A42,'Project labour content'!$A$7:$D$255,'Project labour content'!$D$1,FALSE))*('Project labour content'!$K$14/100)*1</f>
        <v>1.0007222854200126</v>
      </c>
      <c r="AG42" s="3"/>
      <c r="AH42" s="3"/>
      <c r="AI42" s="32"/>
      <c r="AJ42" s="32"/>
      <c r="AK42" s="32"/>
      <c r="AL42" s="32"/>
      <c r="AM42" s="59"/>
      <c r="AN42" s="59"/>
      <c r="AO42" s="59"/>
      <c r="AP42" s="59"/>
      <c r="AQ42" s="59"/>
    </row>
    <row r="43" spans="1:43" x14ac:dyDescent="0.25">
      <c r="A43" s="11" t="s">
        <v>61</v>
      </c>
      <c r="B43" s="11" t="str">
        <f>_xlfn.IFNA(VLOOKUP($A43,'Project List'!$A$9:$AF$360,'Project List'!G$1,FALSE),0)</f>
        <v>Asset Data Capture</v>
      </c>
      <c r="C43" s="11" t="str">
        <f>_xlfn.IFNA(VLOOKUP($A43,'Project List'!$A$9:$AF$360,'Project List'!C$1,FALSE),0)</f>
        <v>ExAnte</v>
      </c>
      <c r="D43" s="11" t="str">
        <f>_xlfn.IFNA(VLOOKUP($A43,'Project List'!$A$9:$AF$360,'Project List'!D$1,FALSE),0)</f>
        <v>Information Technology</v>
      </c>
      <c r="E43" s="11" t="str">
        <f>_xlfn.IFNA(VLOOKUP($A43,'Project List'!$A$9:$AF$360,'Project List'!H$1,FALSE),0)</f>
        <v>Closed</v>
      </c>
      <c r="F43" s="105">
        <f>_xlfn.IFNA(VLOOKUP($A43,'Project List'!$A$9:$AF$360,'Project List'!I$1,FALSE),0)</f>
        <v>0</v>
      </c>
      <c r="G43" s="105">
        <f>_xlfn.IFNA(VLOOKUP($A43,'Project List'!$A$9:$AF$360,'Project List'!J$1,FALSE),0)</f>
        <v>0</v>
      </c>
      <c r="H43" s="105">
        <f>_xlfn.IFNA(VLOOKUP($A43,'Project List'!$A$9:$AF$360,'Project List'!K$1,FALSE),0)</f>
        <v>0</v>
      </c>
      <c r="I43" s="105">
        <f>_xlfn.IFNA(VLOOKUP($A43,'Project List'!$A$9:$AF$360,'Project List'!L$1,FALSE),0)</f>
        <v>0</v>
      </c>
      <c r="J43" s="105">
        <f>_xlfn.IFNA(VLOOKUP($A43,'Project List'!$A$9:$AF$360,'Project List'!M$1,FALSE),0)</f>
        <v>238513.45</v>
      </c>
      <c r="K43" s="105">
        <f>_xlfn.IFNA(VLOOKUP($A43,'Project List'!$A$9:$AF$360,'Project List'!N$1,FALSE),0)</f>
        <v>135131.38</v>
      </c>
      <c r="L43" s="105">
        <f>_xlfn.IFNA(VLOOKUP($A43,'Project List'!$A$9:$AF$360,'Project List'!O$1,FALSE),0)</f>
        <v>94858.79</v>
      </c>
      <c r="M43" s="105">
        <f>_xlfn.IFNA(VLOOKUP($A43,'Project List'!$A$9:$AF$360,'Project List'!P$1,FALSE),0)</f>
        <v>95193.71</v>
      </c>
      <c r="N43" s="105">
        <f>_xlfn.IFNA(VLOOKUP($A43,'Project List'!$A$9:$AF$360,'Project List'!Q$1,FALSE),0)</f>
        <v>182971.82</v>
      </c>
      <c r="O43" s="105">
        <f>_xlfn.IFNA(VLOOKUP($A43,'Project List'!$A$9:$AF$360,'Project List'!R$1,FALSE),0)</f>
        <v>320398.09000000003</v>
      </c>
      <c r="P43" s="105">
        <f>_xlfn.IFNA(VLOOKUP($A43,'Project List'!$A$9:$AF$360,'Project List'!S$1,FALSE),0)</f>
        <v>344966.82</v>
      </c>
      <c r="Q43" s="105">
        <f>_xlfn.IFNA(VLOOKUP($A43,'Project List'!$A$9:$AF$360,'Project List'!T$1,FALSE),0)</f>
        <v>384962.43</v>
      </c>
      <c r="R43" s="105">
        <f>_xlfn.IFNA(VLOOKUP($A43,'Project List'!$A$9:$AF$360,'Project List'!U$1,FALSE),0)</f>
        <v>2851.24</v>
      </c>
      <c r="S43" s="105">
        <f>_xlfn.IFNA(VLOOKUP($A43,'Project List'!$A$9:$AF$360,'Project List'!V$1,FALSE),0)</f>
        <v>0</v>
      </c>
      <c r="T43" s="105">
        <f>_xlfn.IFNA(VLOOKUP($A43,'Project List'!$A$9:$AF$360,'Project List'!W$1,FALSE),0)</f>
        <v>0</v>
      </c>
      <c r="U43" s="105">
        <f>_xlfn.IFNA(VLOOKUP($A43,'Project List'!$A$9:$AF$360,'Project List'!X$1,FALSE),0)</f>
        <v>0</v>
      </c>
      <c r="V43" s="13" t="str">
        <f>_xlfn.IFNA(IF(VLOOKUP($A43,'Project List'!$A$9:$BF$360,'Project List'!Y$1,FALSE)=0,"Nil",
IF(OR($E43="Potential",$E43="Proposed",$E43="Deferred",$E43="Cancelled",$E43="Closed"),VLOOKUP($A43,'Project List'!$A$9:$BF$360,'Project List'!Y$1,FALSE)*$A$15*$AE43,VLOOKUP($A43,'Project List'!$A$9:$BF$360,'Project List'!Y$1,FALSE))),0)</f>
        <v>Nil</v>
      </c>
      <c r="W43" s="13" t="str">
        <f>_xlfn.IFNA(IF(VLOOKUP($A43,'Project List'!$A$9:$BF$360,'Project List'!Z$1,FALSE)=0,"Nil",
IF(OR($E43="Potential",$E43="Proposed",$E43="Deferred",$E43="Cancelled",$E43="Closed"),VLOOKUP($A43,'Project List'!$A$9:$BF$360,'Project List'!Z$1,FALSE)*$A$15*$AE43,VLOOKUP($A43,'Project List'!$A$9:$BF$360,'Project List'!Z$1,FALSE))),0)</f>
        <v>Nil</v>
      </c>
      <c r="X43" s="13" t="str">
        <f>_xlfn.IFNA(IF(VLOOKUP($A43,'Project List'!$A$9:$BF$360,'Project List'!AA$1,FALSE)=0,"Nil",
IF(OR($E43="Potential",$E43="Proposed",$E43="Deferred",$E43="Cancelled",$E43="Closed"),VLOOKUP($A43,'Project List'!$A$9:$BF$360,'Project List'!AA$1,FALSE)*$A$15*$AE43,VLOOKUP($A43,'Project List'!$A$9:$BF$360,'Project List'!AA$1,FALSE))),0)</f>
        <v>Nil</v>
      </c>
      <c r="Y43" s="13" t="str">
        <f>_xlfn.IFNA(IF(VLOOKUP($A43,'Project List'!$A$9:$BF$360,'Project List'!AB$1,FALSE)=0,"Nil",
IF(OR($E43="Potential",$E43="Proposed",$E43="Deferred",$E43="Cancelled",$E43="Closed"),VLOOKUP($A43,'Project List'!$A$9:$BF$360,'Project List'!AB$1,FALSE)*$A$15*$AE43,VLOOKUP($A43,'Project List'!$A$9:$BF$360,'Project List'!AB$1,FALSE))),0)</f>
        <v>Nil</v>
      </c>
      <c r="Z43" s="13" t="str">
        <f>_xlfn.IFNA(IF(VLOOKUP($A43,'Project List'!$A$9:$BF$360,'Project List'!AC$1,FALSE)=0,"Nil",
IF(OR($E43="Potential",$E43="Proposed",$E43="Deferred",$E43="Cancelled",$E43="Closed"),VLOOKUP($A43,'Project List'!$A$9:$BF$360,'Project List'!AC$1,FALSE)*$A$15*$AE43,VLOOKUP($A43,'Project List'!$A$9:$BF$360,'Project List'!AC$1,FALSE))),0)</f>
        <v>Nil</v>
      </c>
      <c r="AA43" s="13" t="str">
        <f>_xlfn.IFNA(IF(VLOOKUP($A43,'Project List'!$A$9:$BF$360,'Project List'!AD$1,FALSE)=0,"Nil",
IF(OR($E43="Potential",$E43="Proposed",$E43="Deferred",$E43="Cancelled",$E43="Closed"),VLOOKUP($A43,'Project List'!$A$9:$BF$360,'Project List'!AD$1,FALSE)*$A$15*$AE43,VLOOKUP($A43,'Project List'!$A$9:$BF$360,'Project List'!AD$1,FALSE))),0)</f>
        <v>Nil</v>
      </c>
      <c r="AB43" s="13" t="str">
        <f>_xlfn.IFNA(IF(VLOOKUP($A43,'Project List'!$A$9:$BF$360,'Project List'!AE$1,FALSE)=0,"Nil",
IF(OR($E43="Potential",$E43="Proposed",$E43="Deferred",$E43="Cancelled",$E43="Closed"),VLOOKUP($A43,'Project List'!$A$9:$BF$360,'Project List'!AE$1,FALSE)*$A$15*$AE43,VLOOKUP($A43,'Project List'!$A$9:$BF$360,'Project List'!AE$1,FALSE))),0)</f>
        <v>Nil</v>
      </c>
      <c r="AC43" s="13" t="str">
        <f>_xlfn.IFNA(IF(VLOOKUP($A43,'Project List'!$A$9:$BF$360,'Project List'!AF$1,FALSE)=0,"Nil",
IF(OR($E43="Potential",$E43="Proposed",$E43="Deferred",$E43="Cancelled",$E43="Closed"),VLOOKUP($A43,'Project List'!$A$9:$BF$360,'Project List'!AF$1,FALSE)*$A$15*$AE43,VLOOKUP($A43,'Project List'!$A$9:$BF$360,'Project List'!AF$1,FALSE))),0)</f>
        <v>Nil</v>
      </c>
      <c r="AD43" s="42"/>
      <c r="AE43" s="248">
        <f>1+IF(ISNA(VLOOKUP($A43,'Project labour content'!$A$7:$D$255,'Project labour content'!$D$1,FALSE)),VLOOKUP($D43,'Project labour content'!$F$6:$G$15,'Project labour content'!$G$1,FALSE),VLOOKUP($A43,'Project labour content'!$A$7:$D$255,'Project labour content'!$D$1,FALSE))*('Project labour content'!$K$14/100)*1</f>
        <v>1.0024480115846353</v>
      </c>
      <c r="AG43" s="3"/>
      <c r="AH43" s="3"/>
      <c r="AI43" s="32"/>
      <c r="AJ43" s="32"/>
      <c r="AK43" s="32"/>
      <c r="AL43" s="32"/>
      <c r="AM43" s="59"/>
      <c r="AN43" s="59"/>
      <c r="AO43" s="59"/>
      <c r="AP43" s="59"/>
      <c r="AQ43" s="59"/>
    </row>
    <row r="44" spans="1:43" x14ac:dyDescent="0.25">
      <c r="A44" s="11" t="s">
        <v>63</v>
      </c>
      <c r="B44" s="11" t="str">
        <f>_xlfn.IFNA(VLOOKUP($A44,'Project List'!$A$9:$AF$360,'Project List'!G$1,FALSE),0)</f>
        <v>Network Configuration Management System</v>
      </c>
      <c r="C44" s="11" t="str">
        <f>_xlfn.IFNA(VLOOKUP($A44,'Project List'!$A$9:$AF$360,'Project List'!C$1,FALSE),0)</f>
        <v>ExAnte</v>
      </c>
      <c r="D44" s="11" t="str">
        <f>_xlfn.IFNA(VLOOKUP($A44,'Project List'!$A$9:$AF$360,'Project List'!D$1,FALSE),0)</f>
        <v>Replacement</v>
      </c>
      <c r="E44" s="11" t="str">
        <f>_xlfn.IFNA(VLOOKUP($A44,'Project List'!$A$9:$AF$360,'Project List'!H$1,FALSE),0)</f>
        <v>Closed</v>
      </c>
      <c r="F44" s="105">
        <f>_xlfn.IFNA(VLOOKUP($A44,'Project List'!$A$9:$AF$360,'Project List'!I$1,FALSE),0)</f>
        <v>0</v>
      </c>
      <c r="G44" s="105">
        <f>_xlfn.IFNA(VLOOKUP($A44,'Project List'!$A$9:$AF$360,'Project List'!J$1,FALSE),0)</f>
        <v>0</v>
      </c>
      <c r="H44" s="105">
        <f>_xlfn.IFNA(VLOOKUP($A44,'Project List'!$A$9:$AF$360,'Project List'!K$1,FALSE),0)</f>
        <v>0</v>
      </c>
      <c r="I44" s="105">
        <f>_xlfn.IFNA(VLOOKUP($A44,'Project List'!$A$9:$AF$360,'Project List'!L$1,FALSE),0)</f>
        <v>0</v>
      </c>
      <c r="J44" s="105">
        <f>_xlfn.IFNA(VLOOKUP($A44,'Project List'!$A$9:$AF$360,'Project List'!M$1,FALSE),0)</f>
        <v>0</v>
      </c>
      <c r="K44" s="105">
        <f>_xlfn.IFNA(VLOOKUP($A44,'Project List'!$A$9:$AF$360,'Project List'!N$1,FALSE),0)</f>
        <v>2703.28</v>
      </c>
      <c r="L44" s="105">
        <f>_xlfn.IFNA(VLOOKUP($A44,'Project List'!$A$9:$AF$360,'Project List'!O$1,FALSE),0)</f>
        <v>236981.66</v>
      </c>
      <c r="M44" s="105">
        <f>_xlfn.IFNA(VLOOKUP($A44,'Project List'!$A$9:$AF$360,'Project List'!P$1,FALSE),0)</f>
        <v>1081055.72</v>
      </c>
      <c r="N44" s="105">
        <f>_xlfn.IFNA(VLOOKUP($A44,'Project List'!$A$9:$AF$360,'Project List'!Q$1,FALSE),0)</f>
        <v>635020.11</v>
      </c>
      <c r="O44" s="105">
        <f>_xlfn.IFNA(VLOOKUP($A44,'Project List'!$A$9:$AF$360,'Project List'!R$1,FALSE),0)</f>
        <v>650420.4</v>
      </c>
      <c r="P44" s="105">
        <f>_xlfn.IFNA(VLOOKUP($A44,'Project List'!$A$9:$AF$360,'Project List'!S$1,FALSE),0)</f>
        <v>373843.75</v>
      </c>
      <c r="Q44" s="105">
        <f>_xlfn.IFNA(VLOOKUP($A44,'Project List'!$A$9:$AF$360,'Project List'!T$1,FALSE),0)</f>
        <v>716673.3</v>
      </c>
      <c r="R44" s="105">
        <f>_xlfn.IFNA(VLOOKUP($A44,'Project List'!$A$9:$AF$360,'Project List'!U$1,FALSE),0)</f>
        <v>409.43</v>
      </c>
      <c r="S44" s="105">
        <f>_xlfn.IFNA(VLOOKUP($A44,'Project List'!$A$9:$AF$360,'Project List'!V$1,FALSE),0)</f>
        <v>0</v>
      </c>
      <c r="T44" s="105">
        <f>_xlfn.IFNA(VLOOKUP($A44,'Project List'!$A$9:$AF$360,'Project List'!W$1,FALSE),0)</f>
        <v>0</v>
      </c>
      <c r="U44" s="105">
        <f>_xlfn.IFNA(VLOOKUP($A44,'Project List'!$A$9:$AF$360,'Project List'!X$1,FALSE),0)</f>
        <v>0</v>
      </c>
      <c r="V44" s="13" t="str">
        <f>_xlfn.IFNA(IF(VLOOKUP($A44,'Project List'!$A$9:$BF$360,'Project List'!Y$1,FALSE)=0,"Nil",
IF(OR($E44="Potential",$E44="Proposed",$E44="Deferred",$E44="Cancelled",$E44="Closed"),VLOOKUP($A44,'Project List'!$A$9:$BF$360,'Project List'!Y$1,FALSE)*$A$15*$AE44,VLOOKUP($A44,'Project List'!$A$9:$BF$360,'Project List'!Y$1,FALSE))),0)</f>
        <v>Nil</v>
      </c>
      <c r="W44" s="13" t="str">
        <f>_xlfn.IFNA(IF(VLOOKUP($A44,'Project List'!$A$9:$BF$360,'Project List'!Z$1,FALSE)=0,"Nil",
IF(OR($E44="Potential",$E44="Proposed",$E44="Deferred",$E44="Cancelled",$E44="Closed"),VLOOKUP($A44,'Project List'!$A$9:$BF$360,'Project List'!Z$1,FALSE)*$A$15*$AE44,VLOOKUP($A44,'Project List'!$A$9:$BF$360,'Project List'!Z$1,FALSE))),0)</f>
        <v>Nil</v>
      </c>
      <c r="X44" s="13" t="str">
        <f>_xlfn.IFNA(IF(VLOOKUP($A44,'Project List'!$A$9:$BF$360,'Project List'!AA$1,FALSE)=0,"Nil",
IF(OR($E44="Potential",$E44="Proposed",$E44="Deferred",$E44="Cancelled",$E44="Closed"),VLOOKUP($A44,'Project List'!$A$9:$BF$360,'Project List'!AA$1,FALSE)*$A$15*$AE44,VLOOKUP($A44,'Project List'!$A$9:$BF$360,'Project List'!AA$1,FALSE))),0)</f>
        <v>Nil</v>
      </c>
      <c r="Y44" s="13" t="str">
        <f>_xlfn.IFNA(IF(VLOOKUP($A44,'Project List'!$A$9:$BF$360,'Project List'!AB$1,FALSE)=0,"Nil",
IF(OR($E44="Potential",$E44="Proposed",$E44="Deferred",$E44="Cancelled",$E44="Closed"),VLOOKUP($A44,'Project List'!$A$9:$BF$360,'Project List'!AB$1,FALSE)*$A$15*$AE44,VLOOKUP($A44,'Project List'!$A$9:$BF$360,'Project List'!AB$1,FALSE))),0)</f>
        <v>Nil</v>
      </c>
      <c r="Z44" s="13" t="str">
        <f>_xlfn.IFNA(IF(VLOOKUP($A44,'Project List'!$A$9:$BF$360,'Project List'!AC$1,FALSE)=0,"Nil",
IF(OR($E44="Potential",$E44="Proposed",$E44="Deferred",$E44="Cancelled",$E44="Closed"),VLOOKUP($A44,'Project List'!$A$9:$BF$360,'Project List'!AC$1,FALSE)*$A$15*$AE44,VLOOKUP($A44,'Project List'!$A$9:$BF$360,'Project List'!AC$1,FALSE))),0)</f>
        <v>Nil</v>
      </c>
      <c r="AA44" s="13" t="str">
        <f>_xlfn.IFNA(IF(VLOOKUP($A44,'Project List'!$A$9:$BF$360,'Project List'!AD$1,FALSE)=0,"Nil",
IF(OR($E44="Potential",$E44="Proposed",$E44="Deferred",$E44="Cancelled",$E44="Closed"),VLOOKUP($A44,'Project List'!$A$9:$BF$360,'Project List'!AD$1,FALSE)*$A$15*$AE44,VLOOKUP($A44,'Project List'!$A$9:$BF$360,'Project List'!AD$1,FALSE))),0)</f>
        <v>Nil</v>
      </c>
      <c r="AB44" s="13" t="str">
        <f>_xlfn.IFNA(IF(VLOOKUP($A44,'Project List'!$A$9:$BF$360,'Project List'!AE$1,FALSE)=0,"Nil",
IF(OR($E44="Potential",$E44="Proposed",$E44="Deferred",$E44="Cancelled",$E44="Closed"),VLOOKUP($A44,'Project List'!$A$9:$BF$360,'Project List'!AE$1,FALSE)*$A$15*$AE44,VLOOKUP($A44,'Project List'!$A$9:$BF$360,'Project List'!AE$1,FALSE))),0)</f>
        <v>Nil</v>
      </c>
      <c r="AC44" s="13" t="str">
        <f>_xlfn.IFNA(IF(VLOOKUP($A44,'Project List'!$A$9:$BF$360,'Project List'!AF$1,FALSE)=0,"Nil",
IF(OR($E44="Potential",$E44="Proposed",$E44="Deferred",$E44="Cancelled",$E44="Closed"),VLOOKUP($A44,'Project List'!$A$9:$BF$360,'Project List'!AF$1,FALSE)*$A$15*$AE44,VLOOKUP($A44,'Project List'!$A$9:$BF$360,'Project List'!AF$1,FALSE))),0)</f>
        <v>Nil</v>
      </c>
      <c r="AD44" s="42"/>
      <c r="AE44" s="248">
        <f>1+IF(ISNA(VLOOKUP($A44,'Project labour content'!$A$7:$D$255,'Project labour content'!$D$1,FALSE)),VLOOKUP($D44,'Project labour content'!$F$6:$G$15,'Project labour content'!$G$1,FALSE),VLOOKUP($A44,'Project labour content'!$A$7:$D$255,'Project labour content'!$D$1,FALSE))*('Project labour content'!$K$14/100)*1</f>
        <v>1.0008946620064583</v>
      </c>
      <c r="AG44" s="3"/>
      <c r="AH44" s="3"/>
      <c r="AI44" s="32"/>
      <c r="AJ44" s="32"/>
      <c r="AK44" s="32"/>
      <c r="AL44" s="32"/>
      <c r="AM44" s="59"/>
      <c r="AN44" s="59"/>
      <c r="AO44" s="59"/>
      <c r="AP44" s="59"/>
      <c r="AQ44" s="59"/>
    </row>
    <row r="45" spans="1:43" x14ac:dyDescent="0.25">
      <c r="A45" s="11" t="s">
        <v>65</v>
      </c>
      <c r="B45" s="11" t="str">
        <f>_xlfn.IFNA(VLOOKUP($A45,'Project List'!$A$9:$AF$360,'Project List'!G$1,FALSE),0)</f>
        <v>SAEs for 2013 2018 Capital Projects</v>
      </c>
      <c r="C45" s="11" t="str">
        <f>_xlfn.IFNA(VLOOKUP($A45,'Project List'!$A$9:$AF$360,'Project List'!C$1,FALSE),0)</f>
        <v>ExAnte</v>
      </c>
      <c r="D45" s="11" t="str">
        <f>_xlfn.IFNA(VLOOKUP($A45,'Project List'!$A$9:$AF$360,'Project List'!D$1,FALSE),0)</f>
        <v>Augmentation</v>
      </c>
      <c r="E45" s="11" t="str">
        <f>_xlfn.IFNA(VLOOKUP($A45,'Project List'!$A$9:$AF$360,'Project List'!H$1,FALSE),0)</f>
        <v>Closed</v>
      </c>
      <c r="F45" s="105">
        <f>_xlfn.IFNA(VLOOKUP($A45,'Project List'!$A$9:$AF$360,'Project List'!I$1,FALSE),0)</f>
        <v>0</v>
      </c>
      <c r="G45" s="105">
        <f>_xlfn.IFNA(VLOOKUP($A45,'Project List'!$A$9:$AF$360,'Project List'!J$1,FALSE),0)</f>
        <v>0</v>
      </c>
      <c r="H45" s="105">
        <f>_xlfn.IFNA(VLOOKUP($A45,'Project List'!$A$9:$AF$360,'Project List'!K$1,FALSE),0)</f>
        <v>0</v>
      </c>
      <c r="I45" s="105">
        <f>_xlfn.IFNA(VLOOKUP($A45,'Project List'!$A$9:$AF$360,'Project List'!L$1,FALSE),0)</f>
        <v>0</v>
      </c>
      <c r="J45" s="105">
        <f>_xlfn.IFNA(VLOOKUP($A45,'Project List'!$A$9:$AF$360,'Project List'!M$1,FALSE),0)</f>
        <v>0</v>
      </c>
      <c r="K45" s="105">
        <f>_xlfn.IFNA(VLOOKUP($A45,'Project List'!$A$9:$AF$360,'Project List'!N$1,FALSE),0)</f>
        <v>2774905.31</v>
      </c>
      <c r="L45" s="105">
        <f>_xlfn.IFNA(VLOOKUP($A45,'Project List'!$A$9:$AF$360,'Project List'!O$1,FALSE),0)</f>
        <v>380743.78</v>
      </c>
      <c r="M45" s="105">
        <f>_xlfn.IFNA(VLOOKUP($A45,'Project List'!$A$9:$AF$360,'Project List'!P$1,FALSE),0)</f>
        <v>172163.75</v>
      </c>
      <c r="N45" s="105">
        <f>_xlfn.IFNA(VLOOKUP($A45,'Project List'!$A$9:$AF$360,'Project List'!Q$1,FALSE),0)</f>
        <v>-633552.68999999994</v>
      </c>
      <c r="O45" s="105">
        <f>_xlfn.IFNA(VLOOKUP($A45,'Project List'!$A$9:$AF$360,'Project List'!R$1,FALSE),0)</f>
        <v>50000</v>
      </c>
      <c r="P45" s="105">
        <f>_xlfn.IFNA(VLOOKUP($A45,'Project List'!$A$9:$AF$360,'Project List'!S$1,FALSE),0)</f>
        <v>-2260000</v>
      </c>
      <c r="Q45" s="105">
        <f>_xlfn.IFNA(VLOOKUP($A45,'Project List'!$A$9:$AF$360,'Project List'!T$1,FALSE),0)</f>
        <v>-370000</v>
      </c>
      <c r="R45" s="105">
        <f>_xlfn.IFNA(VLOOKUP($A45,'Project List'!$A$9:$AF$360,'Project List'!U$1,FALSE),0)</f>
        <v>-114260.15</v>
      </c>
      <c r="S45" s="105">
        <f>_xlfn.IFNA(VLOOKUP($A45,'Project List'!$A$9:$AF$360,'Project List'!V$1,FALSE),0)</f>
        <v>0</v>
      </c>
      <c r="T45" s="105">
        <f>_xlfn.IFNA(VLOOKUP($A45,'Project List'!$A$9:$AF$360,'Project List'!W$1,FALSE),0)</f>
        <v>0</v>
      </c>
      <c r="U45" s="105">
        <f>_xlfn.IFNA(VLOOKUP($A45,'Project List'!$A$9:$AF$360,'Project List'!X$1,FALSE),0)</f>
        <v>0</v>
      </c>
      <c r="V45" s="13" t="str">
        <f>_xlfn.IFNA(IF(VLOOKUP($A45,'Project List'!$A$9:$BF$360,'Project List'!Y$1,FALSE)=0,"Nil",
IF(OR($E45="Potential",$E45="Proposed",$E45="Deferred",$E45="Cancelled",$E45="Closed"),VLOOKUP($A45,'Project List'!$A$9:$BF$360,'Project List'!Y$1,FALSE)*$A$15*$AE45,VLOOKUP($A45,'Project List'!$A$9:$BF$360,'Project List'!Y$1,FALSE))),0)</f>
        <v>Nil</v>
      </c>
      <c r="W45" s="13" t="str">
        <f>_xlfn.IFNA(IF(VLOOKUP($A45,'Project List'!$A$9:$BF$360,'Project List'!Z$1,FALSE)=0,"Nil",
IF(OR($E45="Potential",$E45="Proposed",$E45="Deferred",$E45="Cancelled",$E45="Closed"),VLOOKUP($A45,'Project List'!$A$9:$BF$360,'Project List'!Z$1,FALSE)*$A$15*$AE45,VLOOKUP($A45,'Project List'!$A$9:$BF$360,'Project List'!Z$1,FALSE))),0)</f>
        <v>Nil</v>
      </c>
      <c r="X45" s="13" t="str">
        <f>_xlfn.IFNA(IF(VLOOKUP($A45,'Project List'!$A$9:$BF$360,'Project List'!AA$1,FALSE)=0,"Nil",
IF(OR($E45="Potential",$E45="Proposed",$E45="Deferred",$E45="Cancelled",$E45="Closed"),VLOOKUP($A45,'Project List'!$A$9:$BF$360,'Project List'!AA$1,FALSE)*$A$15*$AE45,VLOOKUP($A45,'Project List'!$A$9:$BF$360,'Project List'!AA$1,FALSE))),0)</f>
        <v>Nil</v>
      </c>
      <c r="Y45" s="13" t="str">
        <f>_xlfn.IFNA(IF(VLOOKUP($A45,'Project List'!$A$9:$BF$360,'Project List'!AB$1,FALSE)=0,"Nil",
IF(OR($E45="Potential",$E45="Proposed",$E45="Deferred",$E45="Cancelled",$E45="Closed"),VLOOKUP($A45,'Project List'!$A$9:$BF$360,'Project List'!AB$1,FALSE)*$A$15*$AE45,VLOOKUP($A45,'Project List'!$A$9:$BF$360,'Project List'!AB$1,FALSE))),0)</f>
        <v>Nil</v>
      </c>
      <c r="Z45" s="13" t="str">
        <f>_xlfn.IFNA(IF(VLOOKUP($A45,'Project List'!$A$9:$BF$360,'Project List'!AC$1,FALSE)=0,"Nil",
IF(OR($E45="Potential",$E45="Proposed",$E45="Deferred",$E45="Cancelled",$E45="Closed"),VLOOKUP($A45,'Project List'!$A$9:$BF$360,'Project List'!AC$1,FALSE)*$A$15*$AE45,VLOOKUP($A45,'Project List'!$A$9:$BF$360,'Project List'!AC$1,FALSE))),0)</f>
        <v>Nil</v>
      </c>
      <c r="AA45" s="13" t="str">
        <f>_xlfn.IFNA(IF(VLOOKUP($A45,'Project List'!$A$9:$BF$360,'Project List'!AD$1,FALSE)=0,"Nil",
IF(OR($E45="Potential",$E45="Proposed",$E45="Deferred",$E45="Cancelled",$E45="Closed"),VLOOKUP($A45,'Project List'!$A$9:$BF$360,'Project List'!AD$1,FALSE)*$A$15*$AE45,VLOOKUP($A45,'Project List'!$A$9:$BF$360,'Project List'!AD$1,FALSE))),0)</f>
        <v>Nil</v>
      </c>
      <c r="AB45" s="13" t="str">
        <f>_xlfn.IFNA(IF(VLOOKUP($A45,'Project List'!$A$9:$BF$360,'Project List'!AE$1,FALSE)=0,"Nil",
IF(OR($E45="Potential",$E45="Proposed",$E45="Deferred",$E45="Cancelled",$E45="Closed"),VLOOKUP($A45,'Project List'!$A$9:$BF$360,'Project List'!AE$1,FALSE)*$A$15*$AE45,VLOOKUP($A45,'Project List'!$A$9:$BF$360,'Project List'!AE$1,FALSE))),0)</f>
        <v>Nil</v>
      </c>
      <c r="AC45" s="13" t="str">
        <f>_xlfn.IFNA(IF(VLOOKUP($A45,'Project List'!$A$9:$BF$360,'Project List'!AF$1,FALSE)=0,"Nil",
IF(OR($E45="Potential",$E45="Proposed",$E45="Deferred",$E45="Cancelled",$E45="Closed"),VLOOKUP($A45,'Project List'!$A$9:$BF$360,'Project List'!AF$1,FALSE)*$A$15*$AE45,VLOOKUP($A45,'Project List'!$A$9:$BF$360,'Project List'!AF$1,FALSE))),0)</f>
        <v>Nil</v>
      </c>
      <c r="AD45" s="42"/>
      <c r="AE45" s="248">
        <f>1+IF(ISNA(VLOOKUP($A45,'Project labour content'!$A$7:$D$255,'Project labour content'!$D$1,FALSE)),VLOOKUP($D45,'Project labour content'!$F$6:$G$15,'Project labour content'!$G$1,FALSE),VLOOKUP($A45,'Project labour content'!$A$7:$D$255,'Project labour content'!$D$1,FALSE))*('Project labour content'!$K$14/100)*1</f>
        <v>1.0003471041831231</v>
      </c>
      <c r="AG45" s="3"/>
      <c r="AH45" s="3"/>
      <c r="AI45" s="32"/>
      <c r="AJ45" s="32"/>
      <c r="AK45" s="32"/>
      <c r="AL45" s="32"/>
      <c r="AM45" s="59"/>
      <c r="AN45" s="59"/>
      <c r="AO45" s="59"/>
      <c r="AP45" s="59"/>
      <c r="AQ45" s="59"/>
    </row>
    <row r="46" spans="1:43" x14ac:dyDescent="0.25">
      <c r="A46" s="11" t="s">
        <v>66</v>
      </c>
      <c r="B46" s="11" t="str">
        <f>_xlfn.IFNA(VLOOKUP($A46,'Project List'!$A$9:$AF$360,'Project List'!G$1,FALSE),0)</f>
        <v>Aerial Services Implementation</v>
      </c>
      <c r="C46" s="11" t="str">
        <f>_xlfn.IFNA(VLOOKUP($A46,'Project List'!$A$9:$AF$360,'Project List'!C$1,FALSE),0)</f>
        <v>ExAnte</v>
      </c>
      <c r="D46" s="11" t="str">
        <f>_xlfn.IFNA(VLOOKUP($A46,'Project List'!$A$9:$AF$360,'Project List'!D$1,FALSE),0)</f>
        <v>Security/Compliance</v>
      </c>
      <c r="E46" s="11" t="str">
        <f>_xlfn.IFNA(VLOOKUP($A46,'Project List'!$A$9:$AF$360,'Project List'!H$1,FALSE),0)</f>
        <v>Cancelled</v>
      </c>
      <c r="F46" s="105">
        <f>_xlfn.IFNA(VLOOKUP($A46,'Project List'!$A$9:$AF$360,'Project List'!I$1,FALSE),0)</f>
        <v>0</v>
      </c>
      <c r="G46" s="105">
        <f>_xlfn.IFNA(VLOOKUP($A46,'Project List'!$A$9:$AF$360,'Project List'!J$1,FALSE),0)</f>
        <v>0</v>
      </c>
      <c r="H46" s="105">
        <f>_xlfn.IFNA(VLOOKUP($A46,'Project List'!$A$9:$AF$360,'Project List'!K$1,FALSE),0)</f>
        <v>0</v>
      </c>
      <c r="I46" s="105">
        <f>_xlfn.IFNA(VLOOKUP($A46,'Project List'!$A$9:$AF$360,'Project List'!L$1,FALSE),0)</f>
        <v>0</v>
      </c>
      <c r="J46" s="105">
        <f>_xlfn.IFNA(VLOOKUP($A46,'Project List'!$A$9:$AF$360,'Project List'!M$1,FALSE),0)</f>
        <v>0</v>
      </c>
      <c r="K46" s="105">
        <f>_xlfn.IFNA(VLOOKUP($A46,'Project List'!$A$9:$AF$360,'Project List'!N$1,FALSE),0)</f>
        <v>0</v>
      </c>
      <c r="L46" s="105">
        <f>_xlfn.IFNA(VLOOKUP($A46,'Project List'!$A$9:$AF$360,'Project List'!O$1,FALSE),0)</f>
        <v>54051.360000000001</v>
      </c>
      <c r="M46" s="105">
        <f>_xlfn.IFNA(VLOOKUP($A46,'Project List'!$A$9:$AF$360,'Project List'!P$1,FALSE),0)</f>
        <v>71052.52</v>
      </c>
      <c r="N46" s="105">
        <f>_xlfn.IFNA(VLOOKUP($A46,'Project List'!$A$9:$AF$360,'Project List'!Q$1,FALSE),0)</f>
        <v>18775.68</v>
      </c>
      <c r="O46" s="105">
        <f>_xlfn.IFNA(VLOOKUP($A46,'Project List'!$A$9:$AF$360,'Project List'!R$1,FALSE),0)</f>
        <v>45776.79</v>
      </c>
      <c r="P46" s="105">
        <f>_xlfn.IFNA(VLOOKUP($A46,'Project List'!$A$9:$AF$360,'Project List'!S$1,FALSE),0)</f>
        <v>108256.04</v>
      </c>
      <c r="Q46" s="105">
        <f>_xlfn.IFNA(VLOOKUP($A46,'Project List'!$A$9:$AF$360,'Project List'!T$1,FALSE),0)</f>
        <v>305955.33</v>
      </c>
      <c r="R46" s="105">
        <f>_xlfn.IFNA(VLOOKUP($A46,'Project List'!$A$9:$AF$360,'Project List'!U$1,FALSE),0)</f>
        <v>1192045.92</v>
      </c>
      <c r="S46" s="105">
        <f>_xlfn.IFNA(VLOOKUP($A46,'Project List'!$A$9:$AF$360,'Project List'!V$1,FALSE),0)</f>
        <v>-1795913.64</v>
      </c>
      <c r="T46" s="105">
        <f>_xlfn.IFNA(VLOOKUP($A46,'Project List'!$A$9:$AF$360,'Project List'!W$1,FALSE),0)</f>
        <v>0</v>
      </c>
      <c r="U46" s="105">
        <f>_xlfn.IFNA(VLOOKUP($A46,'Project List'!$A$9:$AF$360,'Project List'!X$1,FALSE),0)</f>
        <v>0</v>
      </c>
      <c r="V46" s="13" t="str">
        <f>_xlfn.IFNA(IF(VLOOKUP($A46,'Project List'!$A$9:$BF$360,'Project List'!Y$1,FALSE)=0,"Nil",
IF(OR($E46="Potential",$E46="Proposed",$E46="Deferred",$E46="Cancelled",$E46="Closed"),VLOOKUP($A46,'Project List'!$A$9:$BF$360,'Project List'!Y$1,FALSE)*$A$15*$AE46,VLOOKUP($A46,'Project List'!$A$9:$BF$360,'Project List'!Y$1,FALSE))),0)</f>
        <v>Nil</v>
      </c>
      <c r="W46" s="13" t="str">
        <f>_xlfn.IFNA(IF(VLOOKUP($A46,'Project List'!$A$9:$BF$360,'Project List'!Z$1,FALSE)=0,"Nil",
IF(OR($E46="Potential",$E46="Proposed",$E46="Deferred",$E46="Cancelled",$E46="Closed"),VLOOKUP($A46,'Project List'!$A$9:$BF$360,'Project List'!Z$1,FALSE)*$A$15*$AE46,VLOOKUP($A46,'Project List'!$A$9:$BF$360,'Project List'!Z$1,FALSE))),0)</f>
        <v>Nil</v>
      </c>
      <c r="X46" s="13" t="str">
        <f>_xlfn.IFNA(IF(VLOOKUP($A46,'Project List'!$A$9:$BF$360,'Project List'!AA$1,FALSE)=0,"Nil",
IF(OR($E46="Potential",$E46="Proposed",$E46="Deferred",$E46="Cancelled",$E46="Closed"),VLOOKUP($A46,'Project List'!$A$9:$BF$360,'Project List'!AA$1,FALSE)*$A$15*$AE46,VLOOKUP($A46,'Project List'!$A$9:$BF$360,'Project List'!AA$1,FALSE))),0)</f>
        <v>Nil</v>
      </c>
      <c r="Y46" s="13" t="str">
        <f>_xlfn.IFNA(IF(VLOOKUP($A46,'Project List'!$A$9:$BF$360,'Project List'!AB$1,FALSE)=0,"Nil",
IF(OR($E46="Potential",$E46="Proposed",$E46="Deferred",$E46="Cancelled",$E46="Closed"),VLOOKUP($A46,'Project List'!$A$9:$BF$360,'Project List'!AB$1,FALSE)*$A$15*$AE46,VLOOKUP($A46,'Project List'!$A$9:$BF$360,'Project List'!AB$1,FALSE))),0)</f>
        <v>Nil</v>
      </c>
      <c r="Z46" s="13" t="str">
        <f>_xlfn.IFNA(IF(VLOOKUP($A46,'Project List'!$A$9:$BF$360,'Project List'!AC$1,FALSE)=0,"Nil",
IF(OR($E46="Potential",$E46="Proposed",$E46="Deferred",$E46="Cancelled",$E46="Closed"),VLOOKUP($A46,'Project List'!$A$9:$BF$360,'Project List'!AC$1,FALSE)*$A$15*$AE46,VLOOKUP($A46,'Project List'!$A$9:$BF$360,'Project List'!AC$1,FALSE))),0)</f>
        <v>Nil</v>
      </c>
      <c r="AA46" s="13" t="str">
        <f>_xlfn.IFNA(IF(VLOOKUP($A46,'Project List'!$A$9:$BF$360,'Project List'!AD$1,FALSE)=0,"Nil",
IF(OR($E46="Potential",$E46="Proposed",$E46="Deferred",$E46="Cancelled",$E46="Closed"),VLOOKUP($A46,'Project List'!$A$9:$BF$360,'Project List'!AD$1,FALSE)*$A$15*$AE46,VLOOKUP($A46,'Project List'!$A$9:$BF$360,'Project List'!AD$1,FALSE))),0)</f>
        <v>Nil</v>
      </c>
      <c r="AB46" s="13" t="str">
        <f>_xlfn.IFNA(IF(VLOOKUP($A46,'Project List'!$A$9:$BF$360,'Project List'!AE$1,FALSE)=0,"Nil",
IF(OR($E46="Potential",$E46="Proposed",$E46="Deferred",$E46="Cancelled",$E46="Closed"),VLOOKUP($A46,'Project List'!$A$9:$BF$360,'Project List'!AE$1,FALSE)*$A$15*$AE46,VLOOKUP($A46,'Project List'!$A$9:$BF$360,'Project List'!AE$1,FALSE))),0)</f>
        <v>Nil</v>
      </c>
      <c r="AC46" s="13" t="str">
        <f>_xlfn.IFNA(IF(VLOOKUP($A46,'Project List'!$A$9:$BF$360,'Project List'!AF$1,FALSE)=0,"Nil",
IF(OR($E46="Potential",$E46="Proposed",$E46="Deferred",$E46="Cancelled",$E46="Closed"),VLOOKUP($A46,'Project List'!$A$9:$BF$360,'Project List'!AF$1,FALSE)*$A$15*$AE46,VLOOKUP($A46,'Project List'!$A$9:$BF$360,'Project List'!AF$1,FALSE))),0)</f>
        <v>Nil</v>
      </c>
      <c r="AD46" s="42"/>
      <c r="AE46" s="248">
        <f>1+IF(ISNA(VLOOKUP($A46,'Project labour content'!$A$7:$D$255,'Project labour content'!$D$1,FALSE)),VLOOKUP($D46,'Project labour content'!$F$6:$G$15,'Project labour content'!$G$1,FALSE),VLOOKUP($A46,'Project labour content'!$A$7:$D$255,'Project labour content'!$D$1,FALSE))*('Project labour content'!$K$14/100)*1</f>
        <v>1.0005859102087626</v>
      </c>
      <c r="AG46" s="3"/>
      <c r="AH46" s="3"/>
      <c r="AI46" s="32"/>
      <c r="AJ46" s="32"/>
      <c r="AK46" s="32"/>
      <c r="AL46" s="32"/>
      <c r="AM46" s="59"/>
      <c r="AN46" s="59"/>
      <c r="AO46" s="59"/>
      <c r="AP46" s="59"/>
      <c r="AQ46" s="59"/>
    </row>
    <row r="47" spans="1:43" x14ac:dyDescent="0.25">
      <c r="A47" s="11" t="s">
        <v>69</v>
      </c>
      <c r="B47" s="11" t="str">
        <f>_xlfn.IFNA(VLOOKUP($A47,'Project List'!$A$9:$AF$360,'Project List'!G$1,FALSE),0)</f>
        <v>Para 275kV Secondary Systems and Minor Primary Plant Replace</v>
      </c>
      <c r="C47" s="11" t="str">
        <f>_xlfn.IFNA(VLOOKUP($A47,'Project List'!$A$9:$AF$360,'Project List'!C$1,FALSE),0)</f>
        <v>ExAnte</v>
      </c>
      <c r="D47" s="11" t="str">
        <f>_xlfn.IFNA(VLOOKUP($A47,'Project List'!$A$9:$AF$360,'Project List'!D$1,FALSE),0)</f>
        <v>Replacement</v>
      </c>
      <c r="E47" s="11" t="str">
        <f>_xlfn.IFNA(VLOOKUP($A47,'Project List'!$A$9:$AF$360,'Project List'!H$1,FALSE),0)</f>
        <v>Closed</v>
      </c>
      <c r="F47" s="105">
        <f>_xlfn.IFNA(VLOOKUP($A47,'Project List'!$A$9:$AF$360,'Project List'!I$1,FALSE),0)</f>
        <v>0</v>
      </c>
      <c r="G47" s="105">
        <f>_xlfn.IFNA(VLOOKUP($A47,'Project List'!$A$9:$AF$360,'Project List'!J$1,FALSE),0)</f>
        <v>0</v>
      </c>
      <c r="H47" s="105">
        <f>_xlfn.IFNA(VLOOKUP($A47,'Project List'!$A$9:$AF$360,'Project List'!K$1,FALSE),0)</f>
        <v>54192</v>
      </c>
      <c r="I47" s="105">
        <f>_xlfn.IFNA(VLOOKUP($A47,'Project List'!$A$9:$AF$360,'Project List'!L$1,FALSE),0)</f>
        <v>0</v>
      </c>
      <c r="J47" s="105">
        <f>_xlfn.IFNA(VLOOKUP($A47,'Project List'!$A$9:$AF$360,'Project List'!M$1,FALSE),0)</f>
        <v>29678.639999999999</v>
      </c>
      <c r="K47" s="105">
        <f>_xlfn.IFNA(VLOOKUP($A47,'Project List'!$A$9:$AF$360,'Project List'!N$1,FALSE),0)</f>
        <v>732303.74</v>
      </c>
      <c r="L47" s="105">
        <f>_xlfn.IFNA(VLOOKUP($A47,'Project List'!$A$9:$AF$360,'Project List'!O$1,FALSE),0)</f>
        <v>3901923.03</v>
      </c>
      <c r="M47" s="105">
        <f>_xlfn.IFNA(VLOOKUP($A47,'Project List'!$A$9:$AF$360,'Project List'!P$1,FALSE),0)</f>
        <v>19554374.670000002</v>
      </c>
      <c r="N47" s="105">
        <f>_xlfn.IFNA(VLOOKUP($A47,'Project List'!$A$9:$AF$360,'Project List'!Q$1,FALSE),0)</f>
        <v>14103021.539999999</v>
      </c>
      <c r="O47" s="105">
        <f>_xlfn.IFNA(VLOOKUP($A47,'Project List'!$A$9:$AF$360,'Project List'!R$1,FALSE),0)</f>
        <v>8009727.3799999999</v>
      </c>
      <c r="P47" s="105">
        <f>_xlfn.IFNA(VLOOKUP($A47,'Project List'!$A$9:$AF$360,'Project List'!S$1,FALSE),0)</f>
        <v>3145956.1</v>
      </c>
      <c r="Q47" s="105">
        <f>_xlfn.IFNA(VLOOKUP($A47,'Project List'!$A$9:$AF$360,'Project List'!T$1,FALSE),0)</f>
        <v>179069.77</v>
      </c>
      <c r="R47" s="105">
        <f>_xlfn.IFNA(VLOOKUP($A47,'Project List'!$A$9:$AF$360,'Project List'!U$1,FALSE),0)</f>
        <v>4317.6499999999996</v>
      </c>
      <c r="S47" s="105">
        <f>_xlfn.IFNA(VLOOKUP($A47,'Project List'!$A$9:$AF$360,'Project List'!V$1,FALSE),0)</f>
        <v>0</v>
      </c>
      <c r="T47" s="105">
        <f>_xlfn.IFNA(VLOOKUP($A47,'Project List'!$A$9:$AF$360,'Project List'!W$1,FALSE),0)</f>
        <v>0</v>
      </c>
      <c r="U47" s="105">
        <f>_xlfn.IFNA(VLOOKUP($A47,'Project List'!$A$9:$AF$360,'Project List'!X$1,FALSE),0)</f>
        <v>0</v>
      </c>
      <c r="V47" s="13" t="str">
        <f>_xlfn.IFNA(IF(VLOOKUP($A47,'Project List'!$A$9:$BF$360,'Project List'!Y$1,FALSE)=0,"Nil",
IF(OR($E47="Potential",$E47="Proposed",$E47="Deferred",$E47="Cancelled",$E47="Closed"),VLOOKUP($A47,'Project List'!$A$9:$BF$360,'Project List'!Y$1,FALSE)*$A$15*$AE47,VLOOKUP($A47,'Project List'!$A$9:$BF$360,'Project List'!Y$1,FALSE))),0)</f>
        <v>Nil</v>
      </c>
      <c r="W47" s="13" t="str">
        <f>_xlfn.IFNA(IF(VLOOKUP($A47,'Project List'!$A$9:$BF$360,'Project List'!Z$1,FALSE)=0,"Nil",
IF(OR($E47="Potential",$E47="Proposed",$E47="Deferred",$E47="Cancelled",$E47="Closed"),VLOOKUP($A47,'Project List'!$A$9:$BF$360,'Project List'!Z$1,FALSE)*$A$15*$AE47,VLOOKUP($A47,'Project List'!$A$9:$BF$360,'Project List'!Z$1,FALSE))),0)</f>
        <v>Nil</v>
      </c>
      <c r="X47" s="13" t="str">
        <f>_xlfn.IFNA(IF(VLOOKUP($A47,'Project List'!$A$9:$BF$360,'Project List'!AA$1,FALSE)=0,"Nil",
IF(OR($E47="Potential",$E47="Proposed",$E47="Deferred",$E47="Cancelled",$E47="Closed"),VLOOKUP($A47,'Project List'!$A$9:$BF$360,'Project List'!AA$1,FALSE)*$A$15*$AE47,VLOOKUP($A47,'Project List'!$A$9:$BF$360,'Project List'!AA$1,FALSE))),0)</f>
        <v>Nil</v>
      </c>
      <c r="Y47" s="13" t="str">
        <f>_xlfn.IFNA(IF(VLOOKUP($A47,'Project List'!$A$9:$BF$360,'Project List'!AB$1,FALSE)=0,"Nil",
IF(OR($E47="Potential",$E47="Proposed",$E47="Deferred",$E47="Cancelled",$E47="Closed"),VLOOKUP($A47,'Project List'!$A$9:$BF$360,'Project List'!AB$1,FALSE)*$A$15*$AE47,VLOOKUP($A47,'Project List'!$A$9:$BF$360,'Project List'!AB$1,FALSE))),0)</f>
        <v>Nil</v>
      </c>
      <c r="Z47" s="13" t="str">
        <f>_xlfn.IFNA(IF(VLOOKUP($A47,'Project List'!$A$9:$BF$360,'Project List'!AC$1,FALSE)=0,"Nil",
IF(OR($E47="Potential",$E47="Proposed",$E47="Deferred",$E47="Cancelled",$E47="Closed"),VLOOKUP($A47,'Project List'!$A$9:$BF$360,'Project List'!AC$1,FALSE)*$A$15*$AE47,VLOOKUP($A47,'Project List'!$A$9:$BF$360,'Project List'!AC$1,FALSE))),0)</f>
        <v>Nil</v>
      </c>
      <c r="AA47" s="13" t="str">
        <f>_xlfn.IFNA(IF(VLOOKUP($A47,'Project List'!$A$9:$BF$360,'Project List'!AD$1,FALSE)=0,"Nil",
IF(OR($E47="Potential",$E47="Proposed",$E47="Deferred",$E47="Cancelled",$E47="Closed"),VLOOKUP($A47,'Project List'!$A$9:$BF$360,'Project List'!AD$1,FALSE)*$A$15*$AE47,VLOOKUP($A47,'Project List'!$A$9:$BF$360,'Project List'!AD$1,FALSE))),0)</f>
        <v>Nil</v>
      </c>
      <c r="AB47" s="13" t="str">
        <f>_xlfn.IFNA(IF(VLOOKUP($A47,'Project List'!$A$9:$BF$360,'Project List'!AE$1,FALSE)=0,"Nil",
IF(OR($E47="Potential",$E47="Proposed",$E47="Deferred",$E47="Cancelled",$E47="Closed"),VLOOKUP($A47,'Project List'!$A$9:$BF$360,'Project List'!AE$1,FALSE)*$A$15*$AE47,VLOOKUP($A47,'Project List'!$A$9:$BF$360,'Project List'!AE$1,FALSE))),0)</f>
        <v>Nil</v>
      </c>
      <c r="AC47" s="13" t="str">
        <f>_xlfn.IFNA(IF(VLOOKUP($A47,'Project List'!$A$9:$BF$360,'Project List'!AF$1,FALSE)=0,"Nil",
IF(OR($E47="Potential",$E47="Proposed",$E47="Deferred",$E47="Cancelled",$E47="Closed"),VLOOKUP($A47,'Project List'!$A$9:$BF$360,'Project List'!AF$1,FALSE)*$A$15*$AE47,VLOOKUP($A47,'Project List'!$A$9:$BF$360,'Project List'!AF$1,FALSE))),0)</f>
        <v>Nil</v>
      </c>
      <c r="AD47" s="42"/>
      <c r="AE47" s="248">
        <f>1+IF(ISNA(VLOOKUP($A47,'Project labour content'!$A$7:$D$255,'Project labour content'!$D$1,FALSE)),VLOOKUP($D47,'Project labour content'!$F$6:$G$15,'Project labour content'!$G$1,FALSE),VLOOKUP($A47,'Project labour content'!$A$7:$D$255,'Project labour content'!$D$1,FALSE))*('Project labour content'!$K$14/100)*1</f>
        <v>1.0008946620064583</v>
      </c>
      <c r="AG47" s="3"/>
      <c r="AH47" s="3"/>
      <c r="AI47" s="32"/>
      <c r="AJ47" s="32"/>
      <c r="AK47" s="32"/>
      <c r="AL47" s="32"/>
      <c r="AM47" s="59"/>
      <c r="AN47" s="59"/>
      <c r="AO47" s="59"/>
      <c r="AP47" s="59"/>
      <c r="AQ47" s="59"/>
    </row>
    <row r="48" spans="1:43" x14ac:dyDescent="0.25">
      <c r="A48" s="11" t="s">
        <v>867</v>
      </c>
      <c r="B48" s="11" t="str">
        <f>_xlfn.IFNA(VLOOKUP($A48,'Project List'!$A$9:$AF$360,'Project List'!G$1,FALSE),0)</f>
        <v>Kincraig 132kV Capacitor Bank</v>
      </c>
      <c r="C48" s="11" t="str">
        <f>_xlfn.IFNA(VLOOKUP($A48,'Project List'!$A$9:$AF$360,'Project List'!C$1,FALSE),0)</f>
        <v>ExAnte</v>
      </c>
      <c r="D48" s="11" t="str">
        <f>_xlfn.IFNA(VLOOKUP($A48,'Project List'!$A$9:$AF$360,'Project List'!D$1,FALSE),0)</f>
        <v>Augmentation</v>
      </c>
      <c r="E48" s="11" t="str">
        <f>_xlfn.IFNA(VLOOKUP($A48,'Project List'!$A$9:$AF$360,'Project List'!H$1,FALSE),0)</f>
        <v>Closed</v>
      </c>
      <c r="F48" s="105">
        <f>_xlfn.IFNA(VLOOKUP($A48,'Project List'!$A$9:$AF$360,'Project List'!I$1,FALSE),0)</f>
        <v>0</v>
      </c>
      <c r="G48" s="105">
        <f>_xlfn.IFNA(VLOOKUP($A48,'Project List'!$A$9:$AF$360,'Project List'!J$1,FALSE),0)</f>
        <v>0</v>
      </c>
      <c r="H48" s="105">
        <f>_xlfn.IFNA(VLOOKUP($A48,'Project List'!$A$9:$AF$360,'Project List'!K$1,FALSE),0)</f>
        <v>5118</v>
      </c>
      <c r="I48" s="105">
        <f>_xlfn.IFNA(VLOOKUP($A48,'Project List'!$A$9:$AF$360,'Project List'!L$1,FALSE),0)</f>
        <v>0</v>
      </c>
      <c r="J48" s="105">
        <f>_xlfn.IFNA(VLOOKUP($A48,'Project List'!$A$9:$AF$360,'Project List'!M$1,FALSE),0)</f>
        <v>3638.91</v>
      </c>
      <c r="K48" s="105">
        <f>_xlfn.IFNA(VLOOKUP($A48,'Project List'!$A$9:$AF$360,'Project List'!N$1,FALSE),0)</f>
        <v>111839.25</v>
      </c>
      <c r="L48" s="105">
        <f>_xlfn.IFNA(VLOOKUP($A48,'Project List'!$A$9:$AF$360,'Project List'!O$1,FALSE),0)</f>
        <v>2104450.4700000002</v>
      </c>
      <c r="M48" s="105">
        <f>_xlfn.IFNA(VLOOKUP($A48,'Project List'!$A$9:$AF$360,'Project List'!P$1,FALSE),0)</f>
        <v>1049656.8</v>
      </c>
      <c r="N48" s="105">
        <f>_xlfn.IFNA(VLOOKUP($A48,'Project List'!$A$9:$AF$360,'Project List'!Q$1,FALSE),0)</f>
        <v>17205.849999999999</v>
      </c>
      <c r="O48" s="105">
        <f>_xlfn.IFNA(VLOOKUP($A48,'Project List'!$A$9:$AF$360,'Project List'!R$1,FALSE),0)</f>
        <v>0</v>
      </c>
      <c r="P48" s="105">
        <f>_xlfn.IFNA(VLOOKUP($A48,'Project List'!$A$9:$AF$360,'Project List'!S$1,FALSE),0)</f>
        <v>0</v>
      </c>
      <c r="Q48" s="105">
        <f>_xlfn.IFNA(VLOOKUP($A48,'Project List'!$A$9:$AF$360,'Project List'!T$1,FALSE),0)</f>
        <v>0</v>
      </c>
      <c r="R48" s="105">
        <f>_xlfn.IFNA(VLOOKUP($A48,'Project List'!$A$9:$AF$360,'Project List'!U$1,FALSE),0)</f>
        <v>510.88</v>
      </c>
      <c r="S48" s="105">
        <f>_xlfn.IFNA(VLOOKUP($A48,'Project List'!$A$9:$AF$360,'Project List'!V$1,FALSE),0)</f>
        <v>0</v>
      </c>
      <c r="T48" s="105">
        <f>_xlfn.IFNA(VLOOKUP($A48,'Project List'!$A$9:$AF$360,'Project List'!W$1,FALSE),0)</f>
        <v>0</v>
      </c>
      <c r="U48" s="105">
        <f>_xlfn.IFNA(VLOOKUP($A48,'Project List'!$A$9:$AF$360,'Project List'!X$1,FALSE),0)</f>
        <v>0</v>
      </c>
      <c r="V48" s="13" t="str">
        <f>_xlfn.IFNA(IF(VLOOKUP($A48,'Project List'!$A$9:$BF$360,'Project List'!Y$1,FALSE)=0,"Nil",
IF(OR($E48="Potential",$E48="Proposed",$E48="Deferred",$E48="Cancelled",$E48="Closed"),VLOOKUP($A48,'Project List'!$A$9:$BF$360,'Project List'!Y$1,FALSE)*$A$15*$AE48,VLOOKUP($A48,'Project List'!$A$9:$BF$360,'Project List'!Y$1,FALSE))),0)</f>
        <v>Nil</v>
      </c>
      <c r="W48" s="13" t="str">
        <f>_xlfn.IFNA(IF(VLOOKUP($A48,'Project List'!$A$9:$BF$360,'Project List'!Z$1,FALSE)=0,"Nil",
IF(OR($E48="Potential",$E48="Proposed",$E48="Deferred",$E48="Cancelled",$E48="Closed"),VLOOKUP($A48,'Project List'!$A$9:$BF$360,'Project List'!Z$1,FALSE)*$A$15*$AE48,VLOOKUP($A48,'Project List'!$A$9:$BF$360,'Project List'!Z$1,FALSE))),0)</f>
        <v>Nil</v>
      </c>
      <c r="X48" s="13" t="str">
        <f>_xlfn.IFNA(IF(VLOOKUP($A48,'Project List'!$A$9:$BF$360,'Project List'!AA$1,FALSE)=0,"Nil",
IF(OR($E48="Potential",$E48="Proposed",$E48="Deferred",$E48="Cancelled",$E48="Closed"),VLOOKUP($A48,'Project List'!$A$9:$BF$360,'Project List'!AA$1,FALSE)*$A$15*$AE48,VLOOKUP($A48,'Project List'!$A$9:$BF$360,'Project List'!AA$1,FALSE))),0)</f>
        <v>Nil</v>
      </c>
      <c r="Y48" s="13" t="str">
        <f>_xlfn.IFNA(IF(VLOOKUP($A48,'Project List'!$A$9:$BF$360,'Project List'!AB$1,FALSE)=0,"Nil",
IF(OR($E48="Potential",$E48="Proposed",$E48="Deferred",$E48="Cancelled",$E48="Closed"),VLOOKUP($A48,'Project List'!$A$9:$BF$360,'Project List'!AB$1,FALSE)*$A$15*$AE48,VLOOKUP($A48,'Project List'!$A$9:$BF$360,'Project List'!AB$1,FALSE))),0)</f>
        <v>Nil</v>
      </c>
      <c r="Z48" s="13" t="str">
        <f>_xlfn.IFNA(IF(VLOOKUP($A48,'Project List'!$A$9:$BF$360,'Project List'!AC$1,FALSE)=0,"Nil",
IF(OR($E48="Potential",$E48="Proposed",$E48="Deferred",$E48="Cancelled",$E48="Closed"),VLOOKUP($A48,'Project List'!$A$9:$BF$360,'Project List'!AC$1,FALSE)*$A$15*$AE48,VLOOKUP($A48,'Project List'!$A$9:$BF$360,'Project List'!AC$1,FALSE))),0)</f>
        <v>Nil</v>
      </c>
      <c r="AA48" s="13" t="str">
        <f>_xlfn.IFNA(IF(VLOOKUP($A48,'Project List'!$A$9:$BF$360,'Project List'!AD$1,FALSE)=0,"Nil",
IF(OR($E48="Potential",$E48="Proposed",$E48="Deferred",$E48="Cancelled",$E48="Closed"),VLOOKUP($A48,'Project List'!$A$9:$BF$360,'Project List'!AD$1,FALSE)*$A$15*$AE48,VLOOKUP($A48,'Project List'!$A$9:$BF$360,'Project List'!AD$1,FALSE))),0)</f>
        <v>Nil</v>
      </c>
      <c r="AB48" s="13" t="str">
        <f>_xlfn.IFNA(IF(VLOOKUP($A48,'Project List'!$A$9:$BF$360,'Project List'!AE$1,FALSE)=0,"Nil",
IF(OR($E48="Potential",$E48="Proposed",$E48="Deferred",$E48="Cancelled",$E48="Closed"),VLOOKUP($A48,'Project List'!$A$9:$BF$360,'Project List'!AE$1,FALSE)*$A$15*$AE48,VLOOKUP($A48,'Project List'!$A$9:$BF$360,'Project List'!AE$1,FALSE))),0)</f>
        <v>Nil</v>
      </c>
      <c r="AC48" s="13" t="str">
        <f>_xlfn.IFNA(IF(VLOOKUP($A48,'Project List'!$A$9:$BF$360,'Project List'!AF$1,FALSE)=0,"Nil",
IF(OR($E48="Potential",$E48="Proposed",$E48="Deferred",$E48="Cancelled",$E48="Closed"),VLOOKUP($A48,'Project List'!$A$9:$BF$360,'Project List'!AF$1,FALSE)*$A$15*$AE48,VLOOKUP($A48,'Project List'!$A$9:$BF$360,'Project List'!AF$1,FALSE))),0)</f>
        <v>Nil</v>
      </c>
      <c r="AD48" s="42"/>
      <c r="AE48" s="248">
        <f>1+IF(ISNA(VLOOKUP($A48,'Project labour content'!$A$7:$D$255,'Project labour content'!$D$1,FALSE)),VLOOKUP($D48,'Project labour content'!$F$6:$G$15,'Project labour content'!$G$1,FALSE),VLOOKUP($A48,'Project labour content'!$A$7:$D$255,'Project labour content'!$D$1,FALSE))*('Project labour content'!$K$14/100)*1</f>
        <v>1.0003471041831231</v>
      </c>
    </row>
    <row r="49" spans="1:43" x14ac:dyDescent="0.25">
      <c r="A49" s="11" t="s">
        <v>73</v>
      </c>
      <c r="B49" s="11" t="str">
        <f>_xlfn.IFNA(VLOOKUP($A49,'Project List'!$A$9:$AF$360,'Project List'!G$1,FALSE),0)</f>
        <v>SA Water Pump Stations Transformer Replacement</v>
      </c>
      <c r="C49" s="11" t="str">
        <f>_xlfn.IFNA(VLOOKUP($A49,'Project List'!$A$9:$AF$360,'Project List'!C$1,FALSE),0)</f>
        <v>ExAnte</v>
      </c>
      <c r="D49" s="11" t="str">
        <f>_xlfn.IFNA(VLOOKUP($A49,'Project List'!$A$9:$AF$360,'Project List'!D$1,FALSE),0)</f>
        <v>Replacement</v>
      </c>
      <c r="E49" s="11" t="str">
        <f>_xlfn.IFNA(VLOOKUP($A49,'Project List'!$A$9:$AF$360,'Project List'!H$1,FALSE),0)</f>
        <v>Closed</v>
      </c>
      <c r="F49" s="105">
        <f>_xlfn.IFNA(VLOOKUP($A49,'Project List'!$A$9:$AF$360,'Project List'!I$1,FALSE),0)</f>
        <v>0</v>
      </c>
      <c r="G49" s="105">
        <f>_xlfn.IFNA(VLOOKUP($A49,'Project List'!$A$9:$AF$360,'Project List'!J$1,FALSE),0)</f>
        <v>0</v>
      </c>
      <c r="H49" s="105">
        <f>_xlfn.IFNA(VLOOKUP($A49,'Project List'!$A$9:$AF$360,'Project List'!K$1,FALSE),0)</f>
        <v>0</v>
      </c>
      <c r="I49" s="105">
        <f>_xlfn.IFNA(VLOOKUP($A49,'Project List'!$A$9:$AF$360,'Project List'!L$1,FALSE),0)</f>
        <v>0</v>
      </c>
      <c r="J49" s="105">
        <f>_xlfn.IFNA(VLOOKUP($A49,'Project List'!$A$9:$AF$360,'Project List'!M$1,FALSE),0)</f>
        <v>0</v>
      </c>
      <c r="K49" s="105">
        <f>_xlfn.IFNA(VLOOKUP($A49,'Project List'!$A$9:$AF$360,'Project List'!N$1,FALSE),0)</f>
        <v>0</v>
      </c>
      <c r="L49" s="105">
        <f>_xlfn.IFNA(VLOOKUP($A49,'Project List'!$A$9:$AF$360,'Project List'!O$1,FALSE),0)</f>
        <v>406723.76</v>
      </c>
      <c r="M49" s="105">
        <f>_xlfn.IFNA(VLOOKUP($A49,'Project List'!$A$9:$AF$360,'Project List'!P$1,FALSE),0)</f>
        <v>1683133.11</v>
      </c>
      <c r="N49" s="105">
        <f>_xlfn.IFNA(VLOOKUP($A49,'Project List'!$A$9:$AF$360,'Project List'!Q$1,FALSE),0)</f>
        <v>9006445.4700000007</v>
      </c>
      <c r="O49" s="105">
        <f>_xlfn.IFNA(VLOOKUP($A49,'Project List'!$A$9:$AF$360,'Project List'!R$1,FALSE),0)</f>
        <v>13834207.35</v>
      </c>
      <c r="P49" s="105">
        <f>_xlfn.IFNA(VLOOKUP($A49,'Project List'!$A$9:$AF$360,'Project List'!S$1,FALSE),0)</f>
        <v>31162866.48</v>
      </c>
      <c r="Q49" s="105">
        <f>_xlfn.IFNA(VLOOKUP($A49,'Project List'!$A$9:$AF$360,'Project List'!T$1,FALSE),0)</f>
        <v>28658294.390000001</v>
      </c>
      <c r="R49" s="105">
        <f>_xlfn.IFNA(VLOOKUP($A49,'Project List'!$A$9:$AF$360,'Project List'!U$1,FALSE),0)</f>
        <v>15006448.189999999</v>
      </c>
      <c r="S49" s="105">
        <f>_xlfn.IFNA(VLOOKUP($A49,'Project List'!$A$9:$AF$360,'Project List'!V$1,FALSE),0)</f>
        <v>2344060.38</v>
      </c>
      <c r="T49" s="105">
        <f>_xlfn.IFNA(VLOOKUP($A49,'Project List'!$A$9:$AF$360,'Project List'!W$1,FALSE),0)</f>
        <v>629712.9</v>
      </c>
      <c r="U49" s="105">
        <f>_xlfn.IFNA(VLOOKUP($A49,'Project List'!$A$9:$AF$360,'Project List'!X$1,FALSE),0)</f>
        <v>312626.67</v>
      </c>
      <c r="V49" s="13" t="str">
        <f>_xlfn.IFNA(IF(VLOOKUP($A49,'Project List'!$A$9:$BF$360,'Project List'!Y$1,FALSE)=0,"Nil",
IF(OR($E49="Potential",$E49="Proposed",$E49="Deferred",$E49="Cancelled",$E49="Closed"),VLOOKUP($A49,'Project List'!$A$9:$BF$360,'Project List'!Y$1,FALSE)*$A$15*$AE49,VLOOKUP($A49,'Project List'!$A$9:$BF$360,'Project List'!Y$1,FALSE))),0)</f>
        <v>Nil</v>
      </c>
      <c r="W49" s="13" t="str">
        <f>_xlfn.IFNA(IF(VLOOKUP($A49,'Project List'!$A$9:$BF$360,'Project List'!Z$1,FALSE)=0,"Nil",
IF(OR($E49="Potential",$E49="Proposed",$E49="Deferred",$E49="Cancelled",$E49="Closed"),VLOOKUP($A49,'Project List'!$A$9:$BF$360,'Project List'!Z$1,FALSE)*$A$15*$AE49,VLOOKUP($A49,'Project List'!$A$9:$BF$360,'Project List'!Z$1,FALSE))),0)</f>
        <v>Nil</v>
      </c>
      <c r="X49" s="13" t="str">
        <f>_xlfn.IFNA(IF(VLOOKUP($A49,'Project List'!$A$9:$BF$360,'Project List'!AA$1,FALSE)=0,"Nil",
IF(OR($E49="Potential",$E49="Proposed",$E49="Deferred",$E49="Cancelled",$E49="Closed"),VLOOKUP($A49,'Project List'!$A$9:$BF$360,'Project List'!AA$1,FALSE)*$A$15*$AE49,VLOOKUP($A49,'Project List'!$A$9:$BF$360,'Project List'!AA$1,FALSE))),0)</f>
        <v>Nil</v>
      </c>
      <c r="Y49" s="13" t="str">
        <f>_xlfn.IFNA(IF(VLOOKUP($A49,'Project List'!$A$9:$BF$360,'Project List'!AB$1,FALSE)=0,"Nil",
IF(OR($E49="Potential",$E49="Proposed",$E49="Deferred",$E49="Cancelled",$E49="Closed"),VLOOKUP($A49,'Project List'!$A$9:$BF$360,'Project List'!AB$1,FALSE)*$A$15*$AE49,VLOOKUP($A49,'Project List'!$A$9:$BF$360,'Project List'!AB$1,FALSE))),0)</f>
        <v>Nil</v>
      </c>
      <c r="Z49" s="13" t="str">
        <f>_xlfn.IFNA(IF(VLOOKUP($A49,'Project List'!$A$9:$BF$360,'Project List'!AC$1,FALSE)=0,"Nil",
IF(OR($E49="Potential",$E49="Proposed",$E49="Deferred",$E49="Cancelled",$E49="Closed"),VLOOKUP($A49,'Project List'!$A$9:$BF$360,'Project List'!AC$1,FALSE)*$A$15*$AE49,VLOOKUP($A49,'Project List'!$A$9:$BF$360,'Project List'!AC$1,FALSE))),0)</f>
        <v>Nil</v>
      </c>
      <c r="AA49" s="13" t="str">
        <f>_xlfn.IFNA(IF(VLOOKUP($A49,'Project List'!$A$9:$BF$360,'Project List'!AD$1,FALSE)=0,"Nil",
IF(OR($E49="Potential",$E49="Proposed",$E49="Deferred",$E49="Cancelled",$E49="Closed"),VLOOKUP($A49,'Project List'!$A$9:$BF$360,'Project List'!AD$1,FALSE)*$A$15*$AE49,VLOOKUP($A49,'Project List'!$A$9:$BF$360,'Project List'!AD$1,FALSE))),0)</f>
        <v>Nil</v>
      </c>
      <c r="AB49" s="13" t="str">
        <f>_xlfn.IFNA(IF(VLOOKUP($A49,'Project List'!$A$9:$BF$360,'Project List'!AE$1,FALSE)=0,"Nil",
IF(OR($E49="Potential",$E49="Proposed",$E49="Deferred",$E49="Cancelled",$E49="Closed"),VLOOKUP($A49,'Project List'!$A$9:$BF$360,'Project List'!AE$1,FALSE)*$A$15*$AE49,VLOOKUP($A49,'Project List'!$A$9:$BF$360,'Project List'!AE$1,FALSE))),0)</f>
        <v>Nil</v>
      </c>
      <c r="AC49" s="13" t="str">
        <f>_xlfn.IFNA(IF(VLOOKUP($A49,'Project List'!$A$9:$BF$360,'Project List'!AF$1,FALSE)=0,"Nil",
IF(OR($E49="Potential",$E49="Proposed",$E49="Deferred",$E49="Cancelled",$E49="Closed"),VLOOKUP($A49,'Project List'!$A$9:$BF$360,'Project List'!AF$1,FALSE)*$A$15*$AE49,VLOOKUP($A49,'Project List'!$A$9:$BF$360,'Project List'!AF$1,FALSE))),0)</f>
        <v>Nil</v>
      </c>
      <c r="AD49" s="42"/>
      <c r="AE49" s="248">
        <f>1+IF(ISNA(VLOOKUP($A49,'Project labour content'!$A$7:$D$255,'Project labour content'!$D$1,FALSE)),VLOOKUP($D49,'Project labour content'!$F$6:$G$15,'Project labour content'!$G$1,FALSE),VLOOKUP($A49,'Project labour content'!$A$7:$D$255,'Project labour content'!$D$1,FALSE))*('Project labour content'!$K$14/100)*1</f>
        <v>1.0008946620064583</v>
      </c>
      <c r="AG49" s="3"/>
      <c r="AH49" s="3"/>
      <c r="AI49" s="32"/>
      <c r="AJ49" s="32"/>
      <c r="AK49" s="32"/>
      <c r="AL49" s="32"/>
      <c r="AM49" s="59"/>
      <c r="AN49" s="59"/>
      <c r="AO49" s="59"/>
      <c r="AP49" s="59"/>
      <c r="AQ49" s="59"/>
    </row>
    <row r="50" spans="1:43" x14ac:dyDescent="0.25">
      <c r="A50" s="11" t="s">
        <v>870</v>
      </c>
      <c r="B50" s="11" t="str">
        <f>_xlfn.IFNA(VLOOKUP($A50,'Project List'!$A$9:$AF$360,'Project List'!G$1,FALSE),0)</f>
        <v>Protection Systems Unit Replacement 2008-2013</v>
      </c>
      <c r="C50" s="11" t="str">
        <f>_xlfn.IFNA(VLOOKUP($A50,'Project List'!$A$9:$AF$360,'Project List'!C$1,FALSE),0)</f>
        <v>ExAnte</v>
      </c>
      <c r="D50" s="11" t="str">
        <f>_xlfn.IFNA(VLOOKUP($A50,'Project List'!$A$9:$AF$360,'Project List'!D$1,FALSE),0)</f>
        <v>Replacement</v>
      </c>
      <c r="E50" s="11" t="str">
        <f>_xlfn.IFNA(VLOOKUP($A50,'Project List'!$A$9:$AF$360,'Project List'!H$1,FALSE),0)</f>
        <v>Closed</v>
      </c>
      <c r="F50" s="105">
        <f>_xlfn.IFNA(VLOOKUP($A50,'Project List'!$A$9:$AF$360,'Project List'!I$1,FALSE),0)</f>
        <v>0</v>
      </c>
      <c r="G50" s="105">
        <f>_xlfn.IFNA(VLOOKUP($A50,'Project List'!$A$9:$AF$360,'Project List'!J$1,FALSE),0)</f>
        <v>0</v>
      </c>
      <c r="H50" s="105">
        <f>_xlfn.IFNA(VLOOKUP($A50,'Project List'!$A$9:$AF$360,'Project List'!K$1,FALSE),0)</f>
        <v>0</v>
      </c>
      <c r="I50" s="105">
        <f>_xlfn.IFNA(VLOOKUP($A50,'Project List'!$A$9:$AF$360,'Project List'!L$1,FALSE),0)</f>
        <v>40047.56</v>
      </c>
      <c r="J50" s="105">
        <f>_xlfn.IFNA(VLOOKUP($A50,'Project List'!$A$9:$AF$360,'Project List'!M$1,FALSE),0)</f>
        <v>62991.81</v>
      </c>
      <c r="K50" s="105">
        <f>_xlfn.IFNA(VLOOKUP($A50,'Project List'!$A$9:$AF$360,'Project List'!N$1,FALSE),0)</f>
        <v>383517.37</v>
      </c>
      <c r="L50" s="105">
        <f>_xlfn.IFNA(VLOOKUP($A50,'Project List'!$A$9:$AF$360,'Project List'!O$1,FALSE),0)</f>
        <v>259622.97</v>
      </c>
      <c r="M50" s="105">
        <f>_xlfn.IFNA(VLOOKUP($A50,'Project List'!$A$9:$AF$360,'Project List'!P$1,FALSE),0)</f>
        <v>335010</v>
      </c>
      <c r="N50" s="105">
        <f>_xlfn.IFNA(VLOOKUP($A50,'Project List'!$A$9:$AF$360,'Project List'!Q$1,FALSE),0)</f>
        <v>0</v>
      </c>
      <c r="O50" s="105">
        <f>_xlfn.IFNA(VLOOKUP($A50,'Project List'!$A$9:$AF$360,'Project List'!R$1,FALSE),0)</f>
        <v>0</v>
      </c>
      <c r="P50" s="105">
        <f>_xlfn.IFNA(VLOOKUP($A50,'Project List'!$A$9:$AF$360,'Project List'!S$1,FALSE),0)</f>
        <v>0</v>
      </c>
      <c r="Q50" s="105">
        <f>_xlfn.IFNA(VLOOKUP($A50,'Project List'!$A$9:$AF$360,'Project List'!T$1,FALSE),0)</f>
        <v>0</v>
      </c>
      <c r="R50" s="105">
        <f>_xlfn.IFNA(VLOOKUP($A50,'Project List'!$A$9:$AF$360,'Project List'!U$1,FALSE),0)</f>
        <v>0</v>
      </c>
      <c r="S50" s="105">
        <f>_xlfn.IFNA(VLOOKUP($A50,'Project List'!$A$9:$AF$360,'Project List'!V$1,FALSE),0)</f>
        <v>0</v>
      </c>
      <c r="T50" s="105">
        <f>_xlfn.IFNA(VLOOKUP($A50,'Project List'!$A$9:$AF$360,'Project List'!W$1,FALSE),0)</f>
        <v>632.02</v>
      </c>
      <c r="U50" s="105">
        <f>_xlfn.IFNA(VLOOKUP($A50,'Project List'!$A$9:$AF$360,'Project List'!X$1,FALSE),0)</f>
        <v>0</v>
      </c>
      <c r="V50" s="13" t="str">
        <f>_xlfn.IFNA(IF(VLOOKUP($A50,'Project List'!$A$9:$BF$360,'Project List'!Y$1,FALSE)=0,"Nil",
IF(OR($E50="Potential",$E50="Proposed",$E50="Deferred",$E50="Cancelled",$E50="Closed"),VLOOKUP($A50,'Project List'!$A$9:$BF$360,'Project List'!Y$1,FALSE)*$A$15*$AE50,VLOOKUP($A50,'Project List'!$A$9:$BF$360,'Project List'!Y$1,FALSE))),0)</f>
        <v>Nil</v>
      </c>
      <c r="W50" s="13" t="str">
        <f>_xlfn.IFNA(IF(VLOOKUP($A50,'Project List'!$A$9:$BF$360,'Project List'!Z$1,FALSE)=0,"Nil",
IF(OR($E50="Potential",$E50="Proposed",$E50="Deferred",$E50="Cancelled",$E50="Closed"),VLOOKUP($A50,'Project List'!$A$9:$BF$360,'Project List'!Z$1,FALSE)*$A$15*$AE50,VLOOKUP($A50,'Project List'!$A$9:$BF$360,'Project List'!Z$1,FALSE))),0)</f>
        <v>Nil</v>
      </c>
      <c r="X50" s="13" t="str">
        <f>_xlfn.IFNA(IF(VLOOKUP($A50,'Project List'!$A$9:$BF$360,'Project List'!AA$1,FALSE)=0,"Nil",
IF(OR($E50="Potential",$E50="Proposed",$E50="Deferred",$E50="Cancelled",$E50="Closed"),VLOOKUP($A50,'Project List'!$A$9:$BF$360,'Project List'!AA$1,FALSE)*$A$15*$AE50,VLOOKUP($A50,'Project List'!$A$9:$BF$360,'Project List'!AA$1,FALSE))),0)</f>
        <v>Nil</v>
      </c>
      <c r="Y50" s="13" t="str">
        <f>_xlfn.IFNA(IF(VLOOKUP($A50,'Project List'!$A$9:$BF$360,'Project List'!AB$1,FALSE)=0,"Nil",
IF(OR($E50="Potential",$E50="Proposed",$E50="Deferred",$E50="Cancelled",$E50="Closed"),VLOOKUP($A50,'Project List'!$A$9:$BF$360,'Project List'!AB$1,FALSE)*$A$15*$AE50,VLOOKUP($A50,'Project List'!$A$9:$BF$360,'Project List'!AB$1,FALSE))),0)</f>
        <v>Nil</v>
      </c>
      <c r="Z50" s="13" t="str">
        <f>_xlfn.IFNA(IF(VLOOKUP($A50,'Project List'!$A$9:$BF$360,'Project List'!AC$1,FALSE)=0,"Nil",
IF(OR($E50="Potential",$E50="Proposed",$E50="Deferred",$E50="Cancelled",$E50="Closed"),VLOOKUP($A50,'Project List'!$A$9:$BF$360,'Project List'!AC$1,FALSE)*$A$15*$AE50,VLOOKUP($A50,'Project List'!$A$9:$BF$360,'Project List'!AC$1,FALSE))),0)</f>
        <v>Nil</v>
      </c>
      <c r="AA50" s="13" t="str">
        <f>_xlfn.IFNA(IF(VLOOKUP($A50,'Project List'!$A$9:$BF$360,'Project List'!AD$1,FALSE)=0,"Nil",
IF(OR($E50="Potential",$E50="Proposed",$E50="Deferred",$E50="Cancelled",$E50="Closed"),VLOOKUP($A50,'Project List'!$A$9:$BF$360,'Project List'!AD$1,FALSE)*$A$15*$AE50,VLOOKUP($A50,'Project List'!$A$9:$BF$360,'Project List'!AD$1,FALSE))),0)</f>
        <v>Nil</v>
      </c>
      <c r="AB50" s="13" t="str">
        <f>_xlfn.IFNA(IF(VLOOKUP($A50,'Project List'!$A$9:$BF$360,'Project List'!AE$1,FALSE)=0,"Nil",
IF(OR($E50="Potential",$E50="Proposed",$E50="Deferred",$E50="Cancelled",$E50="Closed"),VLOOKUP($A50,'Project List'!$A$9:$BF$360,'Project List'!AE$1,FALSE)*$A$15*$AE50,VLOOKUP($A50,'Project List'!$A$9:$BF$360,'Project List'!AE$1,FALSE))),0)</f>
        <v>Nil</v>
      </c>
      <c r="AC50" s="13" t="str">
        <f>_xlfn.IFNA(IF(VLOOKUP($A50,'Project List'!$A$9:$BF$360,'Project List'!AF$1,FALSE)=0,"Nil",
IF(OR($E50="Potential",$E50="Proposed",$E50="Deferred",$E50="Cancelled",$E50="Closed"),VLOOKUP($A50,'Project List'!$A$9:$BF$360,'Project List'!AF$1,FALSE)*$A$15*$AE50,VLOOKUP($A50,'Project List'!$A$9:$BF$360,'Project List'!AF$1,FALSE))),0)</f>
        <v>Nil</v>
      </c>
      <c r="AD50" s="42"/>
      <c r="AE50" s="248">
        <f>1+IF(ISNA(VLOOKUP($A50,'Project labour content'!$A$7:$D$255,'Project labour content'!$D$1,FALSE)),VLOOKUP($D50,'Project labour content'!$F$6:$G$15,'Project labour content'!$G$1,FALSE),VLOOKUP($A50,'Project labour content'!$A$7:$D$255,'Project labour content'!$D$1,FALSE))*('Project labour content'!$K$14/100)*1</f>
        <v>1.0008946620064583</v>
      </c>
      <c r="AG50" s="3"/>
      <c r="AH50" s="3"/>
      <c r="AI50" s="32"/>
      <c r="AJ50" s="32"/>
      <c r="AK50" s="32"/>
      <c r="AL50" s="32"/>
      <c r="AM50" s="59"/>
      <c r="AN50" s="59"/>
      <c r="AO50" s="59"/>
      <c r="AP50" s="59"/>
      <c r="AQ50" s="59"/>
    </row>
    <row r="51" spans="1:43" x14ac:dyDescent="0.25">
      <c r="A51" s="11" t="s">
        <v>75</v>
      </c>
      <c r="B51" s="11" t="str">
        <f>_xlfn.IFNA(VLOOKUP($A51,'Project List'!$A$9:$AF$360,'Project List'!G$1,FALSE),0)</f>
        <v>Energy Management System Replacement</v>
      </c>
      <c r="C51" s="11" t="str">
        <f>_xlfn.IFNA(VLOOKUP($A51,'Project List'!$A$9:$AF$360,'Project List'!C$1,FALSE),0)</f>
        <v>ExAnte</v>
      </c>
      <c r="D51" s="11" t="str">
        <f>_xlfn.IFNA(VLOOKUP($A51,'Project List'!$A$9:$AF$360,'Project List'!D$1,FALSE),0)</f>
        <v>Information Technology</v>
      </c>
      <c r="E51" s="11" t="str">
        <f>_xlfn.IFNA(VLOOKUP($A51,'Project List'!$A$9:$AF$360,'Project List'!H$1,FALSE),0)</f>
        <v>Active</v>
      </c>
      <c r="F51" s="105">
        <f>_xlfn.IFNA(VLOOKUP($A51,'Project List'!$A$9:$AF$360,'Project List'!I$1,FALSE),0)</f>
        <v>0</v>
      </c>
      <c r="G51" s="105">
        <f>_xlfn.IFNA(VLOOKUP($A51,'Project List'!$A$9:$AF$360,'Project List'!J$1,FALSE),0)</f>
        <v>0</v>
      </c>
      <c r="H51" s="105">
        <f>_xlfn.IFNA(VLOOKUP($A51,'Project List'!$A$9:$AF$360,'Project List'!K$1,FALSE),0)</f>
        <v>0</v>
      </c>
      <c r="I51" s="105">
        <f>_xlfn.IFNA(VLOOKUP($A51,'Project List'!$A$9:$AF$360,'Project List'!L$1,FALSE),0)</f>
        <v>0</v>
      </c>
      <c r="J51" s="105">
        <f>_xlfn.IFNA(VLOOKUP($A51,'Project List'!$A$9:$AF$360,'Project List'!M$1,FALSE),0)</f>
        <v>0</v>
      </c>
      <c r="K51" s="105">
        <f>_xlfn.IFNA(VLOOKUP($A51,'Project List'!$A$9:$AF$360,'Project List'!N$1,FALSE),0)</f>
        <v>0</v>
      </c>
      <c r="L51" s="105">
        <f>_xlfn.IFNA(VLOOKUP($A51,'Project List'!$A$9:$AF$360,'Project List'!O$1,FALSE),0)</f>
        <v>0</v>
      </c>
      <c r="M51" s="105">
        <f>_xlfn.IFNA(VLOOKUP($A51,'Project List'!$A$9:$AF$360,'Project List'!P$1,FALSE),0)</f>
        <v>0</v>
      </c>
      <c r="N51" s="105">
        <f>_xlfn.IFNA(VLOOKUP($A51,'Project List'!$A$9:$AF$360,'Project List'!Q$1,FALSE),0)</f>
        <v>0</v>
      </c>
      <c r="O51" s="105">
        <f>_xlfn.IFNA(VLOOKUP($A51,'Project List'!$A$9:$AF$360,'Project List'!R$1,FALSE),0)</f>
        <v>0</v>
      </c>
      <c r="P51" s="105">
        <f>_xlfn.IFNA(VLOOKUP($A51,'Project List'!$A$9:$AF$360,'Project List'!S$1,FALSE),0)</f>
        <v>65315.69</v>
      </c>
      <c r="Q51" s="105">
        <f>_xlfn.IFNA(VLOOKUP($A51,'Project List'!$A$9:$AF$360,'Project List'!T$1,FALSE),0)</f>
        <v>436260.06</v>
      </c>
      <c r="R51" s="105">
        <f>_xlfn.IFNA(VLOOKUP($A51,'Project List'!$A$9:$AF$360,'Project List'!U$1,FALSE),0)</f>
        <v>3907354.86</v>
      </c>
      <c r="S51" s="105">
        <f>_xlfn.IFNA(VLOOKUP($A51,'Project List'!$A$9:$AF$360,'Project List'!V$1,FALSE),0)</f>
        <v>5865418.8300000001</v>
      </c>
      <c r="T51" s="105">
        <f>_xlfn.IFNA(VLOOKUP($A51,'Project List'!$A$9:$AF$360,'Project List'!W$1,FALSE),0)</f>
        <v>5908082.71</v>
      </c>
      <c r="U51" s="105">
        <f>_xlfn.IFNA(VLOOKUP($A51,'Project List'!$A$9:$AF$360,'Project List'!X$1,FALSE),0)</f>
        <v>5862808.1299999999</v>
      </c>
      <c r="V51" s="13">
        <f>_xlfn.IFNA(IF(VLOOKUP($A51,'Project List'!$A$9:$BF$360,'Project List'!Y$1,FALSE)=0,"Nil",
IF(OR($E51="Potential",$E51="Proposed",$E51="Deferred",$E51="Cancelled",$E51="Closed"),VLOOKUP($A51,'Project List'!$A$9:$BF$360,'Project List'!Y$1,FALSE)*$A$15*$AE51,VLOOKUP($A51,'Project List'!$A$9:$BF$360,'Project List'!Y$1,FALSE))),0)</f>
        <v>2927302.9104303047</v>
      </c>
      <c r="W51" s="13" t="str">
        <f>_xlfn.IFNA(IF(VLOOKUP($A51,'Project List'!$A$9:$BF$360,'Project List'!Z$1,FALSE)=0,"Nil",
IF(OR($E51="Potential",$E51="Proposed",$E51="Deferred",$E51="Cancelled",$E51="Closed"),VLOOKUP($A51,'Project List'!$A$9:$BF$360,'Project List'!Z$1,FALSE)*$A$15*$AE51,VLOOKUP($A51,'Project List'!$A$9:$BF$360,'Project List'!Z$1,FALSE))),0)</f>
        <v>Nil</v>
      </c>
      <c r="X51" s="13" t="str">
        <f>_xlfn.IFNA(IF(VLOOKUP($A51,'Project List'!$A$9:$BF$360,'Project List'!AA$1,FALSE)=0,"Nil",
IF(OR($E51="Potential",$E51="Proposed",$E51="Deferred",$E51="Cancelled",$E51="Closed"),VLOOKUP($A51,'Project List'!$A$9:$BF$360,'Project List'!AA$1,FALSE)*$A$15*$AE51,VLOOKUP($A51,'Project List'!$A$9:$BF$360,'Project List'!AA$1,FALSE))),0)</f>
        <v>Nil</v>
      </c>
      <c r="Y51" s="13" t="str">
        <f>_xlfn.IFNA(IF(VLOOKUP($A51,'Project List'!$A$9:$BF$360,'Project List'!AB$1,FALSE)=0,"Nil",
IF(OR($E51="Potential",$E51="Proposed",$E51="Deferred",$E51="Cancelled",$E51="Closed"),VLOOKUP($A51,'Project List'!$A$9:$BF$360,'Project List'!AB$1,FALSE)*$A$15*$AE51,VLOOKUP($A51,'Project List'!$A$9:$BF$360,'Project List'!AB$1,FALSE))),0)</f>
        <v>Nil</v>
      </c>
      <c r="Z51" s="13" t="str">
        <f>_xlfn.IFNA(IF(VLOOKUP($A51,'Project List'!$A$9:$BF$360,'Project List'!AC$1,FALSE)=0,"Nil",
IF(OR($E51="Potential",$E51="Proposed",$E51="Deferred",$E51="Cancelled",$E51="Closed"),VLOOKUP($A51,'Project List'!$A$9:$BF$360,'Project List'!AC$1,FALSE)*$A$15*$AE51,VLOOKUP($A51,'Project List'!$A$9:$BF$360,'Project List'!AC$1,FALSE))),0)</f>
        <v>Nil</v>
      </c>
      <c r="AA51" s="13" t="str">
        <f>_xlfn.IFNA(IF(VLOOKUP($A51,'Project List'!$A$9:$BF$360,'Project List'!AD$1,FALSE)=0,"Nil",
IF(OR($E51="Potential",$E51="Proposed",$E51="Deferred",$E51="Cancelled",$E51="Closed"),VLOOKUP($A51,'Project List'!$A$9:$BF$360,'Project List'!AD$1,FALSE)*$A$15*$AE51,VLOOKUP($A51,'Project List'!$A$9:$BF$360,'Project List'!AD$1,FALSE))),0)</f>
        <v>Nil</v>
      </c>
      <c r="AB51" s="13" t="str">
        <f>_xlfn.IFNA(IF(VLOOKUP($A51,'Project List'!$A$9:$BF$360,'Project List'!AE$1,FALSE)=0,"Nil",
IF(OR($E51="Potential",$E51="Proposed",$E51="Deferred",$E51="Cancelled",$E51="Closed"),VLOOKUP($A51,'Project List'!$A$9:$BF$360,'Project List'!AE$1,FALSE)*$A$15*$AE51,VLOOKUP($A51,'Project List'!$A$9:$BF$360,'Project List'!AE$1,FALSE))),0)</f>
        <v>Nil</v>
      </c>
      <c r="AC51" s="13" t="str">
        <f>_xlfn.IFNA(IF(VLOOKUP($A51,'Project List'!$A$9:$BF$360,'Project List'!AF$1,FALSE)=0,"Nil",
IF(OR($E51="Potential",$E51="Proposed",$E51="Deferred",$E51="Cancelled",$E51="Closed"),VLOOKUP($A51,'Project List'!$A$9:$BF$360,'Project List'!AF$1,FALSE)*$A$15*$AE51,VLOOKUP($A51,'Project List'!$A$9:$BF$360,'Project List'!AF$1,FALSE))),0)</f>
        <v>Nil</v>
      </c>
      <c r="AD51" s="42"/>
      <c r="AE51" s="248">
        <f>1+IF(ISNA(VLOOKUP($A51,'Project labour content'!$A$7:$D$255,'Project labour content'!$D$1,FALSE)),VLOOKUP($D51,'Project labour content'!$F$6:$G$15,'Project labour content'!$G$1,FALSE),VLOOKUP($A51,'Project labour content'!$A$7:$D$255,'Project labour content'!$D$1,FALSE))*('Project labour content'!$K$14/100)*1</f>
        <v>1.002784370877831</v>
      </c>
      <c r="AG51" s="3"/>
      <c r="AH51" s="3"/>
      <c r="AI51" s="32"/>
      <c r="AJ51" s="32"/>
      <c r="AK51" s="32"/>
      <c r="AL51" s="32"/>
      <c r="AM51" s="59"/>
      <c r="AN51" s="59"/>
      <c r="AO51" s="59"/>
      <c r="AP51" s="59"/>
      <c r="AQ51" s="59"/>
    </row>
    <row r="52" spans="1:43" x14ac:dyDescent="0.25">
      <c r="A52" s="11" t="s">
        <v>77</v>
      </c>
      <c r="B52" s="11" t="str">
        <f>_xlfn.IFNA(VLOOKUP($A52,'Project List'!$A$9:$AF$360,'Project List'!G$1,FALSE),0)</f>
        <v>Mt Barker South Triple Circuit Easement Expansion</v>
      </c>
      <c r="C52" s="11" t="str">
        <f>_xlfn.IFNA(VLOOKUP($A52,'Project List'!$A$9:$AF$360,'Project List'!C$1,FALSE),0)</f>
        <v>ExAnte</v>
      </c>
      <c r="D52" s="11" t="str">
        <f>_xlfn.IFNA(VLOOKUP($A52,'Project List'!$A$9:$AF$360,'Project List'!D$1,FALSE),0)</f>
        <v>Easements/Land</v>
      </c>
      <c r="E52" s="11" t="str">
        <f>_xlfn.IFNA(VLOOKUP($A52,'Project List'!$A$9:$AF$360,'Project List'!H$1,FALSE),0)</f>
        <v>Closed</v>
      </c>
      <c r="F52" s="105">
        <f>_xlfn.IFNA(VLOOKUP($A52,'Project List'!$A$9:$AF$360,'Project List'!I$1,FALSE),0)</f>
        <v>0</v>
      </c>
      <c r="G52" s="105">
        <f>_xlfn.IFNA(VLOOKUP($A52,'Project List'!$A$9:$AF$360,'Project List'!J$1,FALSE),0)</f>
        <v>0</v>
      </c>
      <c r="H52" s="105">
        <f>_xlfn.IFNA(VLOOKUP($A52,'Project List'!$A$9:$AF$360,'Project List'!K$1,FALSE),0)</f>
        <v>0</v>
      </c>
      <c r="I52" s="105">
        <f>_xlfn.IFNA(VLOOKUP($A52,'Project List'!$A$9:$AF$360,'Project List'!L$1,FALSE),0)</f>
        <v>0</v>
      </c>
      <c r="J52" s="105">
        <f>_xlfn.IFNA(VLOOKUP($A52,'Project List'!$A$9:$AF$360,'Project List'!M$1,FALSE),0)</f>
        <v>0</v>
      </c>
      <c r="K52" s="105">
        <f>_xlfn.IFNA(VLOOKUP($A52,'Project List'!$A$9:$AF$360,'Project List'!N$1,FALSE),0)</f>
        <v>0</v>
      </c>
      <c r="L52" s="105">
        <f>_xlfn.IFNA(VLOOKUP($A52,'Project List'!$A$9:$AF$360,'Project List'!O$1,FALSE),0)</f>
        <v>0</v>
      </c>
      <c r="M52" s="105">
        <f>_xlfn.IFNA(VLOOKUP($A52,'Project List'!$A$9:$AF$360,'Project List'!P$1,FALSE),0)</f>
        <v>16390.89</v>
      </c>
      <c r="N52" s="105">
        <f>_xlfn.IFNA(VLOOKUP($A52,'Project List'!$A$9:$AF$360,'Project List'!Q$1,FALSE),0)</f>
        <v>28511.75</v>
      </c>
      <c r="O52" s="105">
        <f>_xlfn.IFNA(VLOOKUP($A52,'Project List'!$A$9:$AF$360,'Project List'!R$1,FALSE),0)</f>
        <v>3753770.75</v>
      </c>
      <c r="P52" s="105">
        <f>_xlfn.IFNA(VLOOKUP($A52,'Project List'!$A$9:$AF$360,'Project List'!S$1,FALSE),0)</f>
        <v>162824.4</v>
      </c>
      <c r="Q52" s="105">
        <f>_xlfn.IFNA(VLOOKUP($A52,'Project List'!$A$9:$AF$360,'Project List'!T$1,FALSE),0)</f>
        <v>1305116.01</v>
      </c>
      <c r="R52" s="105">
        <f>_xlfn.IFNA(VLOOKUP($A52,'Project List'!$A$9:$AF$360,'Project List'!U$1,FALSE),0)</f>
        <v>-105191.82</v>
      </c>
      <c r="S52" s="105">
        <f>_xlfn.IFNA(VLOOKUP($A52,'Project List'!$A$9:$AF$360,'Project List'!V$1,FALSE),0)</f>
        <v>0</v>
      </c>
      <c r="T52" s="105">
        <f>_xlfn.IFNA(VLOOKUP($A52,'Project List'!$A$9:$AF$360,'Project List'!W$1,FALSE),0)</f>
        <v>111043.54</v>
      </c>
      <c r="U52" s="105">
        <f>_xlfn.IFNA(VLOOKUP($A52,'Project List'!$A$9:$AF$360,'Project List'!X$1,FALSE),0)</f>
        <v>0</v>
      </c>
      <c r="V52" s="13" t="str">
        <f>_xlfn.IFNA(IF(VLOOKUP($A52,'Project List'!$A$9:$BF$360,'Project List'!Y$1,FALSE)=0,"Nil",
IF(OR($E52="Potential",$E52="Proposed",$E52="Deferred",$E52="Cancelled",$E52="Closed"),VLOOKUP($A52,'Project List'!$A$9:$BF$360,'Project List'!Y$1,FALSE)*$A$15*$AE52,VLOOKUP($A52,'Project List'!$A$9:$BF$360,'Project List'!Y$1,FALSE))),0)</f>
        <v>Nil</v>
      </c>
      <c r="W52" s="13" t="str">
        <f>_xlfn.IFNA(IF(VLOOKUP($A52,'Project List'!$A$9:$BF$360,'Project List'!Z$1,FALSE)=0,"Nil",
IF(OR($E52="Potential",$E52="Proposed",$E52="Deferred",$E52="Cancelled",$E52="Closed"),VLOOKUP($A52,'Project List'!$A$9:$BF$360,'Project List'!Z$1,FALSE)*$A$15*$AE52,VLOOKUP($A52,'Project List'!$A$9:$BF$360,'Project List'!Z$1,FALSE))),0)</f>
        <v>Nil</v>
      </c>
      <c r="X52" s="13" t="str">
        <f>_xlfn.IFNA(IF(VLOOKUP($A52,'Project List'!$A$9:$BF$360,'Project List'!AA$1,FALSE)=0,"Nil",
IF(OR($E52="Potential",$E52="Proposed",$E52="Deferred",$E52="Cancelled",$E52="Closed"),VLOOKUP($A52,'Project List'!$A$9:$BF$360,'Project List'!AA$1,FALSE)*$A$15*$AE52,VLOOKUP($A52,'Project List'!$A$9:$BF$360,'Project List'!AA$1,FALSE))),0)</f>
        <v>Nil</v>
      </c>
      <c r="Y52" s="13" t="str">
        <f>_xlfn.IFNA(IF(VLOOKUP($A52,'Project List'!$A$9:$BF$360,'Project List'!AB$1,FALSE)=0,"Nil",
IF(OR($E52="Potential",$E52="Proposed",$E52="Deferred",$E52="Cancelled",$E52="Closed"),VLOOKUP($A52,'Project List'!$A$9:$BF$360,'Project List'!AB$1,FALSE)*$A$15*$AE52,VLOOKUP($A52,'Project List'!$A$9:$BF$360,'Project List'!AB$1,FALSE))),0)</f>
        <v>Nil</v>
      </c>
      <c r="Z52" s="13" t="str">
        <f>_xlfn.IFNA(IF(VLOOKUP($A52,'Project List'!$A$9:$BF$360,'Project List'!AC$1,FALSE)=0,"Nil",
IF(OR($E52="Potential",$E52="Proposed",$E52="Deferred",$E52="Cancelled",$E52="Closed"),VLOOKUP($A52,'Project List'!$A$9:$BF$360,'Project List'!AC$1,FALSE)*$A$15*$AE52,VLOOKUP($A52,'Project List'!$A$9:$BF$360,'Project List'!AC$1,FALSE))),0)</f>
        <v>Nil</v>
      </c>
      <c r="AA52" s="13" t="str">
        <f>_xlfn.IFNA(IF(VLOOKUP($A52,'Project List'!$A$9:$BF$360,'Project List'!AD$1,FALSE)=0,"Nil",
IF(OR($E52="Potential",$E52="Proposed",$E52="Deferred",$E52="Cancelled",$E52="Closed"),VLOOKUP($A52,'Project List'!$A$9:$BF$360,'Project List'!AD$1,FALSE)*$A$15*$AE52,VLOOKUP($A52,'Project List'!$A$9:$BF$360,'Project List'!AD$1,FALSE))),0)</f>
        <v>Nil</v>
      </c>
      <c r="AB52" s="13" t="str">
        <f>_xlfn.IFNA(IF(VLOOKUP($A52,'Project List'!$A$9:$BF$360,'Project List'!AE$1,FALSE)=0,"Nil",
IF(OR($E52="Potential",$E52="Proposed",$E52="Deferred",$E52="Cancelled",$E52="Closed"),VLOOKUP($A52,'Project List'!$A$9:$BF$360,'Project List'!AE$1,FALSE)*$A$15*$AE52,VLOOKUP($A52,'Project List'!$A$9:$BF$360,'Project List'!AE$1,FALSE))),0)</f>
        <v>Nil</v>
      </c>
      <c r="AC52" s="13" t="str">
        <f>_xlfn.IFNA(IF(VLOOKUP($A52,'Project List'!$A$9:$BF$360,'Project List'!AF$1,FALSE)=0,"Nil",
IF(OR($E52="Potential",$E52="Proposed",$E52="Deferred",$E52="Cancelled",$E52="Closed"),VLOOKUP($A52,'Project List'!$A$9:$BF$360,'Project List'!AF$1,FALSE)*$A$15*$AE52,VLOOKUP($A52,'Project List'!$A$9:$BF$360,'Project List'!AF$1,FALSE))),0)</f>
        <v>Nil</v>
      </c>
      <c r="AD52" s="42"/>
      <c r="AE52" s="248">
        <f>1+IF(ISNA(VLOOKUP($A52,'Project labour content'!$A$7:$D$255,'Project labour content'!$D$1,FALSE)),VLOOKUP($D52,'Project labour content'!$F$6:$G$15,'Project labour content'!$G$1,FALSE),VLOOKUP($A52,'Project labour content'!$A$7:$D$255,'Project labour content'!$D$1,FALSE))*('Project labour content'!$K$14/100)*1</f>
        <v>1.0010837894284197</v>
      </c>
      <c r="AG52" s="3"/>
      <c r="AH52" s="3"/>
      <c r="AI52" s="32"/>
      <c r="AJ52" s="32"/>
      <c r="AK52" s="32"/>
      <c r="AL52" s="32"/>
      <c r="AM52" s="59"/>
      <c r="AN52" s="59"/>
      <c r="AO52" s="59"/>
      <c r="AP52" s="59"/>
      <c r="AQ52" s="59"/>
    </row>
    <row r="53" spans="1:43" x14ac:dyDescent="0.25">
      <c r="A53" s="11" t="s">
        <v>78</v>
      </c>
      <c r="B53" s="11" t="str">
        <f>_xlfn.IFNA(VLOOKUP($A53,'Project List'!$A$9:$AF$360,'Project List'!G$1,FALSE),0)</f>
        <v>Security and Video System Consolidation and Development</v>
      </c>
      <c r="C53" s="11" t="str">
        <f>_xlfn.IFNA(VLOOKUP($A53,'Project List'!$A$9:$AF$360,'Project List'!C$1,FALSE),0)</f>
        <v>ExAnte</v>
      </c>
      <c r="D53" s="11" t="str">
        <f>_xlfn.IFNA(VLOOKUP($A53,'Project List'!$A$9:$AF$360,'Project List'!D$1,FALSE),0)</f>
        <v>Security/Compliance</v>
      </c>
      <c r="E53" s="11" t="str">
        <f>_xlfn.IFNA(VLOOKUP($A53,'Project List'!$A$9:$AF$360,'Project List'!H$1,FALSE),0)</f>
        <v>Active</v>
      </c>
      <c r="F53" s="105">
        <f>_xlfn.IFNA(VLOOKUP($A53,'Project List'!$A$9:$AF$360,'Project List'!I$1,FALSE),0)</f>
        <v>0</v>
      </c>
      <c r="G53" s="105">
        <f>_xlfn.IFNA(VLOOKUP($A53,'Project List'!$A$9:$AF$360,'Project List'!J$1,FALSE),0)</f>
        <v>0</v>
      </c>
      <c r="H53" s="105">
        <f>_xlfn.IFNA(VLOOKUP($A53,'Project List'!$A$9:$AF$360,'Project List'!K$1,FALSE),0)</f>
        <v>0</v>
      </c>
      <c r="I53" s="105">
        <f>_xlfn.IFNA(VLOOKUP($A53,'Project List'!$A$9:$AF$360,'Project List'!L$1,FALSE),0)</f>
        <v>0</v>
      </c>
      <c r="J53" s="105">
        <f>_xlfn.IFNA(VLOOKUP($A53,'Project List'!$A$9:$AF$360,'Project List'!M$1,FALSE),0)</f>
        <v>0</v>
      </c>
      <c r="K53" s="105">
        <f>_xlfn.IFNA(VLOOKUP($A53,'Project List'!$A$9:$AF$360,'Project List'!N$1,FALSE),0)</f>
        <v>0</v>
      </c>
      <c r="L53" s="105">
        <f>_xlfn.IFNA(VLOOKUP($A53,'Project List'!$A$9:$AF$360,'Project List'!O$1,FALSE),0)</f>
        <v>0</v>
      </c>
      <c r="M53" s="105">
        <f>_xlfn.IFNA(VLOOKUP($A53,'Project List'!$A$9:$AF$360,'Project List'!P$1,FALSE),0)</f>
        <v>151954.94</v>
      </c>
      <c r="N53" s="105">
        <f>_xlfn.IFNA(VLOOKUP($A53,'Project List'!$A$9:$AF$360,'Project List'!Q$1,FALSE),0)</f>
        <v>90876.98</v>
      </c>
      <c r="O53" s="105">
        <f>_xlfn.IFNA(VLOOKUP($A53,'Project List'!$A$9:$AF$360,'Project List'!R$1,FALSE),0)</f>
        <v>209796.12</v>
      </c>
      <c r="P53" s="105">
        <f>_xlfn.IFNA(VLOOKUP($A53,'Project List'!$A$9:$AF$360,'Project List'!S$1,FALSE),0)</f>
        <v>43076.15</v>
      </c>
      <c r="Q53" s="105">
        <f>_xlfn.IFNA(VLOOKUP($A53,'Project List'!$A$9:$AF$360,'Project List'!T$1,FALSE),0)</f>
        <v>6537.94</v>
      </c>
      <c r="R53" s="105">
        <f>_xlfn.IFNA(VLOOKUP($A53,'Project List'!$A$9:$AF$360,'Project List'!U$1,FALSE),0)</f>
        <v>73491.149999999994</v>
      </c>
      <c r="S53" s="105">
        <f>_xlfn.IFNA(VLOOKUP($A53,'Project List'!$A$9:$AF$360,'Project List'!V$1,FALSE),0)</f>
        <v>93549.58</v>
      </c>
      <c r="T53" s="105">
        <f>_xlfn.IFNA(VLOOKUP($A53,'Project List'!$A$9:$AF$360,'Project List'!W$1,FALSE),0)</f>
        <v>108833.17</v>
      </c>
      <c r="U53" s="105">
        <f>_xlfn.IFNA(VLOOKUP($A53,'Project List'!$A$9:$AF$360,'Project List'!X$1,FALSE),0)</f>
        <v>71901.009999999995</v>
      </c>
      <c r="V53" s="13">
        <f>_xlfn.IFNA(IF(VLOOKUP($A53,'Project List'!$A$9:$BF$360,'Project List'!Y$1,FALSE)=0,"Nil",
IF(OR($E53="Potential",$E53="Proposed",$E53="Deferred",$E53="Cancelled",$E53="Closed"),VLOOKUP($A53,'Project List'!$A$9:$BF$360,'Project List'!Y$1,FALSE)*$A$15*$AE53,VLOOKUP($A53,'Project List'!$A$9:$BF$360,'Project List'!Y$1,FALSE))),0)</f>
        <v>5909.1941521090675</v>
      </c>
      <c r="W53" s="13" t="str">
        <f>_xlfn.IFNA(IF(VLOOKUP($A53,'Project List'!$A$9:$BF$360,'Project List'!Z$1,FALSE)=0,"Nil",
IF(OR($E53="Potential",$E53="Proposed",$E53="Deferred",$E53="Cancelled",$E53="Closed"),VLOOKUP($A53,'Project List'!$A$9:$BF$360,'Project List'!Z$1,FALSE)*$A$15*$AE53,VLOOKUP($A53,'Project List'!$A$9:$BF$360,'Project List'!Z$1,FALSE))),0)</f>
        <v>Nil</v>
      </c>
      <c r="X53" s="13" t="str">
        <f>_xlfn.IFNA(IF(VLOOKUP($A53,'Project List'!$A$9:$BF$360,'Project List'!AA$1,FALSE)=0,"Nil",
IF(OR($E53="Potential",$E53="Proposed",$E53="Deferred",$E53="Cancelled",$E53="Closed"),VLOOKUP($A53,'Project List'!$A$9:$BF$360,'Project List'!AA$1,FALSE)*$A$15*$AE53,VLOOKUP($A53,'Project List'!$A$9:$BF$360,'Project List'!AA$1,FALSE))),0)</f>
        <v>Nil</v>
      </c>
      <c r="Y53" s="13" t="str">
        <f>_xlfn.IFNA(IF(VLOOKUP($A53,'Project List'!$A$9:$BF$360,'Project List'!AB$1,FALSE)=0,"Nil",
IF(OR($E53="Potential",$E53="Proposed",$E53="Deferred",$E53="Cancelled",$E53="Closed"),VLOOKUP($A53,'Project List'!$A$9:$BF$360,'Project List'!AB$1,FALSE)*$A$15*$AE53,VLOOKUP($A53,'Project List'!$A$9:$BF$360,'Project List'!AB$1,FALSE))),0)</f>
        <v>Nil</v>
      </c>
      <c r="Z53" s="13" t="str">
        <f>_xlfn.IFNA(IF(VLOOKUP($A53,'Project List'!$A$9:$BF$360,'Project List'!AC$1,FALSE)=0,"Nil",
IF(OR($E53="Potential",$E53="Proposed",$E53="Deferred",$E53="Cancelled",$E53="Closed"),VLOOKUP($A53,'Project List'!$A$9:$BF$360,'Project List'!AC$1,FALSE)*$A$15*$AE53,VLOOKUP($A53,'Project List'!$A$9:$BF$360,'Project List'!AC$1,FALSE))),0)</f>
        <v>Nil</v>
      </c>
      <c r="AA53" s="13" t="str">
        <f>_xlfn.IFNA(IF(VLOOKUP($A53,'Project List'!$A$9:$BF$360,'Project List'!AD$1,FALSE)=0,"Nil",
IF(OR($E53="Potential",$E53="Proposed",$E53="Deferred",$E53="Cancelled",$E53="Closed"),VLOOKUP($A53,'Project List'!$A$9:$BF$360,'Project List'!AD$1,FALSE)*$A$15*$AE53,VLOOKUP($A53,'Project List'!$A$9:$BF$360,'Project List'!AD$1,FALSE))),0)</f>
        <v>Nil</v>
      </c>
      <c r="AB53" s="13" t="str">
        <f>_xlfn.IFNA(IF(VLOOKUP($A53,'Project List'!$A$9:$BF$360,'Project List'!AE$1,FALSE)=0,"Nil",
IF(OR($E53="Potential",$E53="Proposed",$E53="Deferred",$E53="Cancelled",$E53="Closed"),VLOOKUP($A53,'Project List'!$A$9:$BF$360,'Project List'!AE$1,FALSE)*$A$15*$AE53,VLOOKUP($A53,'Project List'!$A$9:$BF$360,'Project List'!AE$1,FALSE))),0)</f>
        <v>Nil</v>
      </c>
      <c r="AC53" s="13" t="str">
        <f>_xlfn.IFNA(IF(VLOOKUP($A53,'Project List'!$A$9:$BF$360,'Project List'!AF$1,FALSE)=0,"Nil",
IF(OR($E53="Potential",$E53="Proposed",$E53="Deferred",$E53="Cancelled",$E53="Closed"),VLOOKUP($A53,'Project List'!$A$9:$BF$360,'Project List'!AF$1,FALSE)*$A$15*$AE53,VLOOKUP($A53,'Project List'!$A$9:$BF$360,'Project List'!AF$1,FALSE))),0)</f>
        <v>Nil</v>
      </c>
      <c r="AD53" s="42"/>
      <c r="AE53" s="248">
        <f>1+IF(ISNA(VLOOKUP($A53,'Project labour content'!$A$7:$D$255,'Project labour content'!$D$1,FALSE)),VLOOKUP($D53,'Project labour content'!$F$6:$G$15,'Project labour content'!$G$1,FALSE),VLOOKUP($A53,'Project labour content'!$A$7:$D$255,'Project labour content'!$D$1,FALSE))*('Project labour content'!$K$14/100)*1</f>
        <v>1.0023223467306133</v>
      </c>
      <c r="AG53" s="3"/>
      <c r="AH53" s="3"/>
      <c r="AI53" s="32"/>
      <c r="AJ53" s="32"/>
      <c r="AK53" s="32"/>
      <c r="AL53" s="32"/>
      <c r="AM53" s="59"/>
      <c r="AN53" s="59"/>
      <c r="AO53" s="59"/>
      <c r="AP53" s="59"/>
      <c r="AQ53" s="59"/>
    </row>
    <row r="54" spans="1:43" x14ac:dyDescent="0.25">
      <c r="A54" s="11" t="s">
        <v>866</v>
      </c>
      <c r="B54" s="11" t="str">
        <f>_xlfn.IFNA(VLOOKUP($A54,'Project List'!$A$9:$AF$360,'Project List'!G$1,FALSE),0)</f>
        <v>Telecommunications Network Optimisation</v>
      </c>
      <c r="C54" s="11" t="str">
        <f>_xlfn.IFNA(VLOOKUP($A54,'Project List'!$A$9:$AF$360,'Project List'!C$1,FALSE),0)</f>
        <v>ExAnte</v>
      </c>
      <c r="D54" s="11" t="str">
        <f>_xlfn.IFNA(VLOOKUP($A54,'Project List'!$A$9:$AF$360,'Project List'!D$1,FALSE),0)</f>
        <v>Augmentation</v>
      </c>
      <c r="E54" s="11" t="str">
        <f>_xlfn.IFNA(VLOOKUP($A54,'Project List'!$A$9:$AF$360,'Project List'!H$1,FALSE),0)</f>
        <v>Closed</v>
      </c>
      <c r="F54" s="105">
        <f>_xlfn.IFNA(VLOOKUP($A54,'Project List'!$A$9:$AF$360,'Project List'!I$1,FALSE),0)</f>
        <v>0</v>
      </c>
      <c r="G54" s="105">
        <f>_xlfn.IFNA(VLOOKUP($A54,'Project List'!$A$9:$AF$360,'Project List'!J$1,FALSE),0)</f>
        <v>0</v>
      </c>
      <c r="H54" s="105">
        <f>_xlfn.IFNA(VLOOKUP($A54,'Project List'!$A$9:$AF$360,'Project List'!K$1,FALSE),0)</f>
        <v>0</v>
      </c>
      <c r="I54" s="105">
        <f>_xlfn.IFNA(VLOOKUP($A54,'Project List'!$A$9:$AF$360,'Project List'!L$1,FALSE),0)</f>
        <v>0</v>
      </c>
      <c r="J54" s="105">
        <f>_xlfn.IFNA(VLOOKUP($A54,'Project List'!$A$9:$AF$360,'Project List'!M$1,FALSE),0)</f>
        <v>0</v>
      </c>
      <c r="K54" s="105">
        <f>_xlfn.IFNA(VLOOKUP($A54,'Project List'!$A$9:$AF$360,'Project List'!N$1,FALSE),0)</f>
        <v>384969.19</v>
      </c>
      <c r="L54" s="105">
        <f>_xlfn.IFNA(VLOOKUP($A54,'Project List'!$A$9:$AF$360,'Project List'!O$1,FALSE),0)</f>
        <v>859342.02</v>
      </c>
      <c r="M54" s="105">
        <f>_xlfn.IFNA(VLOOKUP($A54,'Project List'!$A$9:$AF$360,'Project List'!P$1,FALSE),0)</f>
        <v>603904.59</v>
      </c>
      <c r="N54" s="105">
        <f>_xlfn.IFNA(VLOOKUP($A54,'Project List'!$A$9:$AF$360,'Project List'!Q$1,FALSE),0)</f>
        <v>0</v>
      </c>
      <c r="O54" s="105">
        <f>_xlfn.IFNA(VLOOKUP($A54,'Project List'!$A$9:$AF$360,'Project List'!R$1,FALSE),0)</f>
        <v>0</v>
      </c>
      <c r="P54" s="105">
        <f>_xlfn.IFNA(VLOOKUP($A54,'Project List'!$A$9:$AF$360,'Project List'!S$1,FALSE),0)</f>
        <v>0</v>
      </c>
      <c r="Q54" s="105">
        <f>_xlfn.IFNA(VLOOKUP($A54,'Project List'!$A$9:$AF$360,'Project List'!T$1,FALSE),0)</f>
        <v>0</v>
      </c>
      <c r="R54" s="105">
        <f>_xlfn.IFNA(VLOOKUP($A54,'Project List'!$A$9:$AF$360,'Project List'!U$1,FALSE),0)</f>
        <v>583.48</v>
      </c>
      <c r="S54" s="105">
        <f>_xlfn.IFNA(VLOOKUP($A54,'Project List'!$A$9:$AF$360,'Project List'!V$1,FALSE),0)</f>
        <v>0</v>
      </c>
      <c r="T54" s="105">
        <f>_xlfn.IFNA(VLOOKUP($A54,'Project List'!$A$9:$AF$360,'Project List'!W$1,FALSE),0)</f>
        <v>0</v>
      </c>
      <c r="U54" s="105">
        <f>_xlfn.IFNA(VLOOKUP($A54,'Project List'!$A$9:$AF$360,'Project List'!X$1,FALSE),0)</f>
        <v>0</v>
      </c>
      <c r="V54" s="13" t="str">
        <f>_xlfn.IFNA(IF(VLOOKUP($A54,'Project List'!$A$9:$BF$360,'Project List'!Y$1,FALSE)=0,"Nil",
IF(OR($E54="Potential",$E54="Proposed",$E54="Deferred",$E54="Cancelled",$E54="Closed"),VLOOKUP($A54,'Project List'!$A$9:$BF$360,'Project List'!Y$1,FALSE)*$A$15*$AE54,VLOOKUP($A54,'Project List'!$A$9:$BF$360,'Project List'!Y$1,FALSE))),0)</f>
        <v>Nil</v>
      </c>
      <c r="W54" s="13" t="str">
        <f>_xlfn.IFNA(IF(VLOOKUP($A54,'Project List'!$A$9:$BF$360,'Project List'!Z$1,FALSE)=0,"Nil",
IF(OR($E54="Potential",$E54="Proposed",$E54="Deferred",$E54="Cancelled",$E54="Closed"),VLOOKUP($A54,'Project List'!$A$9:$BF$360,'Project List'!Z$1,FALSE)*$A$15*$AE54,VLOOKUP($A54,'Project List'!$A$9:$BF$360,'Project List'!Z$1,FALSE))),0)</f>
        <v>Nil</v>
      </c>
      <c r="X54" s="13" t="str">
        <f>_xlfn.IFNA(IF(VLOOKUP($A54,'Project List'!$A$9:$BF$360,'Project List'!AA$1,FALSE)=0,"Nil",
IF(OR($E54="Potential",$E54="Proposed",$E54="Deferred",$E54="Cancelled",$E54="Closed"),VLOOKUP($A54,'Project List'!$A$9:$BF$360,'Project List'!AA$1,FALSE)*$A$15*$AE54,VLOOKUP($A54,'Project List'!$A$9:$BF$360,'Project List'!AA$1,FALSE))),0)</f>
        <v>Nil</v>
      </c>
      <c r="Y54" s="13" t="str">
        <f>_xlfn.IFNA(IF(VLOOKUP($A54,'Project List'!$A$9:$BF$360,'Project List'!AB$1,FALSE)=0,"Nil",
IF(OR($E54="Potential",$E54="Proposed",$E54="Deferred",$E54="Cancelled",$E54="Closed"),VLOOKUP($A54,'Project List'!$A$9:$BF$360,'Project List'!AB$1,FALSE)*$A$15*$AE54,VLOOKUP($A54,'Project List'!$A$9:$BF$360,'Project List'!AB$1,FALSE))),0)</f>
        <v>Nil</v>
      </c>
      <c r="Z54" s="13" t="str">
        <f>_xlfn.IFNA(IF(VLOOKUP($A54,'Project List'!$A$9:$BF$360,'Project List'!AC$1,FALSE)=0,"Nil",
IF(OR($E54="Potential",$E54="Proposed",$E54="Deferred",$E54="Cancelled",$E54="Closed"),VLOOKUP($A54,'Project List'!$A$9:$BF$360,'Project List'!AC$1,FALSE)*$A$15*$AE54,VLOOKUP($A54,'Project List'!$A$9:$BF$360,'Project List'!AC$1,FALSE))),0)</f>
        <v>Nil</v>
      </c>
      <c r="AA54" s="13" t="str">
        <f>_xlfn.IFNA(IF(VLOOKUP($A54,'Project List'!$A$9:$BF$360,'Project List'!AD$1,FALSE)=0,"Nil",
IF(OR($E54="Potential",$E54="Proposed",$E54="Deferred",$E54="Cancelled",$E54="Closed"),VLOOKUP($A54,'Project List'!$A$9:$BF$360,'Project List'!AD$1,FALSE)*$A$15*$AE54,VLOOKUP($A54,'Project List'!$A$9:$BF$360,'Project List'!AD$1,FALSE))),0)</f>
        <v>Nil</v>
      </c>
      <c r="AB54" s="13" t="str">
        <f>_xlfn.IFNA(IF(VLOOKUP($A54,'Project List'!$A$9:$BF$360,'Project List'!AE$1,FALSE)=0,"Nil",
IF(OR($E54="Potential",$E54="Proposed",$E54="Deferred",$E54="Cancelled",$E54="Closed"),VLOOKUP($A54,'Project List'!$A$9:$BF$360,'Project List'!AE$1,FALSE)*$A$15*$AE54,VLOOKUP($A54,'Project List'!$A$9:$BF$360,'Project List'!AE$1,FALSE))),0)</f>
        <v>Nil</v>
      </c>
      <c r="AC54" s="13" t="str">
        <f>_xlfn.IFNA(IF(VLOOKUP($A54,'Project List'!$A$9:$BF$360,'Project List'!AF$1,FALSE)=0,"Nil",
IF(OR($E54="Potential",$E54="Proposed",$E54="Deferred",$E54="Cancelled",$E54="Closed"),VLOOKUP($A54,'Project List'!$A$9:$BF$360,'Project List'!AF$1,FALSE)*$A$15*$AE54,VLOOKUP($A54,'Project List'!$A$9:$BF$360,'Project List'!AF$1,FALSE))),0)</f>
        <v>Nil</v>
      </c>
      <c r="AD54" s="42"/>
      <c r="AE54" s="248">
        <f>1+IF(ISNA(VLOOKUP($A54,'Project labour content'!$A$7:$D$255,'Project labour content'!$D$1,FALSE)),VLOOKUP($D54,'Project labour content'!$F$6:$G$15,'Project labour content'!$G$1,FALSE),VLOOKUP($A54,'Project labour content'!$A$7:$D$255,'Project labour content'!$D$1,FALSE))*('Project labour content'!$K$14/100)*1</f>
        <v>1.0003471041831231</v>
      </c>
      <c r="AG54" s="3"/>
      <c r="AH54" s="3"/>
      <c r="AI54" s="32"/>
      <c r="AJ54" s="32"/>
      <c r="AK54" s="32"/>
      <c r="AL54" s="32"/>
      <c r="AM54" s="59"/>
      <c r="AN54" s="59"/>
      <c r="AO54" s="59"/>
      <c r="AP54" s="59"/>
      <c r="AQ54" s="59"/>
    </row>
    <row r="55" spans="1:43" x14ac:dyDescent="0.25">
      <c r="A55" s="11" t="s">
        <v>890</v>
      </c>
      <c r="B55" s="11" t="str">
        <f>_xlfn.IFNA(VLOOKUP($A55,'Project List'!$A$9:$AF$360,'Project List'!G$1,FALSE),0)</f>
        <v>Riverland Reactive Support Stage 1 (Monash)</v>
      </c>
      <c r="C55" s="11" t="str">
        <f>_xlfn.IFNA(VLOOKUP($A55,'Project List'!$A$9:$AF$360,'Project List'!C$1,FALSE),0)</f>
        <v>ExAnte</v>
      </c>
      <c r="D55" s="11" t="str">
        <f>_xlfn.IFNA(VLOOKUP($A55,'Project List'!$A$9:$AF$360,'Project List'!D$1,FALSE),0)</f>
        <v>Augmentation</v>
      </c>
      <c r="E55" s="11" t="str">
        <f>_xlfn.IFNA(VLOOKUP($A55,'Project List'!$A$9:$AF$360,'Project List'!H$1,FALSE),0)</f>
        <v>Cancelled</v>
      </c>
      <c r="F55" s="105">
        <f>_xlfn.IFNA(VLOOKUP($A55,'Project List'!$A$9:$AF$360,'Project List'!I$1,FALSE),0)</f>
        <v>0</v>
      </c>
      <c r="G55" s="105">
        <f>_xlfn.IFNA(VLOOKUP($A55,'Project List'!$A$9:$AF$360,'Project List'!J$1,FALSE),0)</f>
        <v>0</v>
      </c>
      <c r="H55" s="105">
        <f>_xlfn.IFNA(VLOOKUP($A55,'Project List'!$A$9:$AF$360,'Project List'!K$1,FALSE),0)</f>
        <v>0</v>
      </c>
      <c r="I55" s="105">
        <f>_xlfn.IFNA(VLOOKUP($A55,'Project List'!$A$9:$AF$360,'Project List'!L$1,FALSE),0)</f>
        <v>0</v>
      </c>
      <c r="J55" s="105">
        <f>_xlfn.IFNA(VLOOKUP($A55,'Project List'!$A$9:$AF$360,'Project List'!M$1,FALSE),0)</f>
        <v>0</v>
      </c>
      <c r="K55" s="105">
        <f>_xlfn.IFNA(VLOOKUP($A55,'Project List'!$A$9:$AF$360,'Project List'!N$1,FALSE),0)</f>
        <v>0</v>
      </c>
      <c r="L55" s="105">
        <f>_xlfn.IFNA(VLOOKUP($A55,'Project List'!$A$9:$AF$360,'Project List'!O$1,FALSE),0)</f>
        <v>67537.460000000006</v>
      </c>
      <c r="M55" s="105">
        <f>_xlfn.IFNA(VLOOKUP($A55,'Project List'!$A$9:$AF$360,'Project List'!P$1,FALSE),0)</f>
        <v>197043.05</v>
      </c>
      <c r="N55" s="105">
        <f>_xlfn.IFNA(VLOOKUP($A55,'Project List'!$A$9:$AF$360,'Project List'!Q$1,FALSE),0)</f>
        <v>0</v>
      </c>
      <c r="O55" s="105">
        <f>_xlfn.IFNA(VLOOKUP($A55,'Project List'!$A$9:$AF$360,'Project List'!R$1,FALSE),0)</f>
        <v>0</v>
      </c>
      <c r="P55" s="105">
        <f>_xlfn.IFNA(VLOOKUP($A55,'Project List'!$A$9:$AF$360,'Project List'!S$1,FALSE),0)</f>
        <v>0</v>
      </c>
      <c r="Q55" s="105">
        <f>_xlfn.IFNA(VLOOKUP($A55,'Project List'!$A$9:$AF$360,'Project List'!T$1,FALSE),0)</f>
        <v>0</v>
      </c>
      <c r="R55" s="105">
        <f>_xlfn.IFNA(VLOOKUP($A55,'Project List'!$A$9:$AF$360,'Project List'!U$1,FALSE),0)</f>
        <v>-264580.51</v>
      </c>
      <c r="S55" s="105">
        <f>_xlfn.IFNA(VLOOKUP($A55,'Project List'!$A$9:$AF$360,'Project List'!V$1,FALSE),0)</f>
        <v>0</v>
      </c>
      <c r="T55" s="105">
        <f>_xlfn.IFNA(VLOOKUP($A55,'Project List'!$A$9:$AF$360,'Project List'!W$1,FALSE),0)</f>
        <v>0</v>
      </c>
      <c r="U55" s="105">
        <f>_xlfn.IFNA(VLOOKUP($A55,'Project List'!$A$9:$AF$360,'Project List'!X$1,FALSE),0)</f>
        <v>0</v>
      </c>
      <c r="V55" s="13" t="str">
        <f>_xlfn.IFNA(IF(VLOOKUP($A55,'Project List'!$A$9:$BF$360,'Project List'!Y$1,FALSE)=0,"Nil",
IF(OR($E55="Potential",$E55="Proposed",$E55="Deferred",$E55="Cancelled",$E55="Closed"),VLOOKUP($A55,'Project List'!$A$9:$BF$360,'Project List'!Y$1,FALSE)*$A$15*$AE55,VLOOKUP($A55,'Project List'!$A$9:$BF$360,'Project List'!Y$1,FALSE))),0)</f>
        <v>Nil</v>
      </c>
      <c r="W55" s="13" t="str">
        <f>_xlfn.IFNA(IF(VLOOKUP($A55,'Project List'!$A$9:$BF$360,'Project List'!Z$1,FALSE)=0,"Nil",
IF(OR($E55="Potential",$E55="Proposed",$E55="Deferred",$E55="Cancelled",$E55="Closed"),VLOOKUP($A55,'Project List'!$A$9:$BF$360,'Project List'!Z$1,FALSE)*$A$15*$AE55,VLOOKUP($A55,'Project List'!$A$9:$BF$360,'Project List'!Z$1,FALSE))),0)</f>
        <v>Nil</v>
      </c>
      <c r="X55" s="13" t="str">
        <f>_xlfn.IFNA(IF(VLOOKUP($A55,'Project List'!$A$9:$BF$360,'Project List'!AA$1,FALSE)=0,"Nil",
IF(OR($E55="Potential",$E55="Proposed",$E55="Deferred",$E55="Cancelled",$E55="Closed"),VLOOKUP($A55,'Project List'!$A$9:$BF$360,'Project List'!AA$1,FALSE)*$A$15*$AE55,VLOOKUP($A55,'Project List'!$A$9:$BF$360,'Project List'!AA$1,FALSE))),0)</f>
        <v>Nil</v>
      </c>
      <c r="Y55" s="13" t="str">
        <f>_xlfn.IFNA(IF(VLOOKUP($A55,'Project List'!$A$9:$BF$360,'Project List'!AB$1,FALSE)=0,"Nil",
IF(OR($E55="Potential",$E55="Proposed",$E55="Deferred",$E55="Cancelled",$E55="Closed"),VLOOKUP($A55,'Project List'!$A$9:$BF$360,'Project List'!AB$1,FALSE)*$A$15*$AE55,VLOOKUP($A55,'Project List'!$A$9:$BF$360,'Project List'!AB$1,FALSE))),0)</f>
        <v>Nil</v>
      </c>
      <c r="Z55" s="13" t="str">
        <f>_xlfn.IFNA(IF(VLOOKUP($A55,'Project List'!$A$9:$BF$360,'Project List'!AC$1,FALSE)=0,"Nil",
IF(OR($E55="Potential",$E55="Proposed",$E55="Deferred",$E55="Cancelled",$E55="Closed"),VLOOKUP($A55,'Project List'!$A$9:$BF$360,'Project List'!AC$1,FALSE)*$A$15*$AE55,VLOOKUP($A55,'Project List'!$A$9:$BF$360,'Project List'!AC$1,FALSE))),0)</f>
        <v>Nil</v>
      </c>
      <c r="AA55" s="13" t="str">
        <f>_xlfn.IFNA(IF(VLOOKUP($A55,'Project List'!$A$9:$BF$360,'Project List'!AD$1,FALSE)=0,"Nil",
IF(OR($E55="Potential",$E55="Proposed",$E55="Deferred",$E55="Cancelled",$E55="Closed"),VLOOKUP($A55,'Project List'!$A$9:$BF$360,'Project List'!AD$1,FALSE)*$A$15*$AE55,VLOOKUP($A55,'Project List'!$A$9:$BF$360,'Project List'!AD$1,FALSE))),0)</f>
        <v>Nil</v>
      </c>
      <c r="AB55" s="13" t="str">
        <f>_xlfn.IFNA(IF(VLOOKUP($A55,'Project List'!$A$9:$BF$360,'Project List'!AE$1,FALSE)=0,"Nil",
IF(OR($E55="Potential",$E55="Proposed",$E55="Deferred",$E55="Cancelled",$E55="Closed"),VLOOKUP($A55,'Project List'!$A$9:$BF$360,'Project List'!AE$1,FALSE)*$A$15*$AE55,VLOOKUP($A55,'Project List'!$A$9:$BF$360,'Project List'!AE$1,FALSE))),0)</f>
        <v>Nil</v>
      </c>
      <c r="AC55" s="13" t="str">
        <f>_xlfn.IFNA(IF(VLOOKUP($A55,'Project List'!$A$9:$BF$360,'Project List'!AF$1,FALSE)=0,"Nil",
IF(OR($E55="Potential",$E55="Proposed",$E55="Deferred",$E55="Cancelled",$E55="Closed"),VLOOKUP($A55,'Project List'!$A$9:$BF$360,'Project List'!AF$1,FALSE)*$A$15*$AE55,VLOOKUP($A55,'Project List'!$A$9:$BF$360,'Project List'!AF$1,FALSE))),0)</f>
        <v>Nil</v>
      </c>
      <c r="AD55" s="42"/>
      <c r="AE55" s="248">
        <f>1+IF(ISNA(VLOOKUP($A55,'Project labour content'!$A$7:$D$255,'Project labour content'!$D$1,FALSE)),VLOOKUP($D55,'Project labour content'!$F$6:$G$15,'Project labour content'!$G$1,FALSE),VLOOKUP($A55,'Project labour content'!$A$7:$D$255,'Project labour content'!$D$1,FALSE))*('Project labour content'!$K$14/100)*1</f>
        <v>1.0003471041831231</v>
      </c>
    </row>
    <row r="56" spans="1:43" x14ac:dyDescent="0.25">
      <c r="A56" s="11" t="s">
        <v>80</v>
      </c>
      <c r="B56" s="11" t="str">
        <f>_xlfn.IFNA(VLOOKUP($A56,'Project List'!$A$9:$AF$360,'Project List'!G$1,FALSE),0)</f>
        <v>NCIPAP 4 Waterloo East to Robertstown 132kV Line Uprating</v>
      </c>
      <c r="C56" s="11" t="str">
        <f>_xlfn.IFNA(VLOOKUP($A56,'Project List'!$A$9:$AF$360,'Project List'!C$1,FALSE),0)</f>
        <v>ExAnte</v>
      </c>
      <c r="D56" s="11" t="str">
        <f>_xlfn.IFNA(VLOOKUP($A56,'Project List'!$A$9:$AF$360,'Project List'!D$1,FALSE),0)</f>
        <v>Augmentation</v>
      </c>
      <c r="E56" s="11" t="str">
        <f>_xlfn.IFNA(VLOOKUP($A56,'Project List'!$A$9:$AF$360,'Project List'!H$1,FALSE),0)</f>
        <v>Closed</v>
      </c>
      <c r="F56" s="105">
        <f>_xlfn.IFNA(VLOOKUP($A56,'Project List'!$A$9:$AF$360,'Project List'!I$1,FALSE),0)</f>
        <v>0</v>
      </c>
      <c r="G56" s="105">
        <f>_xlfn.IFNA(VLOOKUP($A56,'Project List'!$A$9:$AF$360,'Project List'!J$1,FALSE),0)</f>
        <v>0</v>
      </c>
      <c r="H56" s="105">
        <f>_xlfn.IFNA(VLOOKUP($A56,'Project List'!$A$9:$AF$360,'Project List'!K$1,FALSE),0)</f>
        <v>0</v>
      </c>
      <c r="I56" s="105">
        <f>_xlfn.IFNA(VLOOKUP($A56,'Project List'!$A$9:$AF$360,'Project List'!L$1,FALSE),0)</f>
        <v>0</v>
      </c>
      <c r="J56" s="105">
        <f>_xlfn.IFNA(VLOOKUP($A56,'Project List'!$A$9:$AF$360,'Project List'!M$1,FALSE),0)</f>
        <v>0</v>
      </c>
      <c r="K56" s="105">
        <f>_xlfn.IFNA(VLOOKUP($A56,'Project List'!$A$9:$AF$360,'Project List'!N$1,FALSE),0)</f>
        <v>0</v>
      </c>
      <c r="L56" s="105">
        <f>_xlfn.IFNA(VLOOKUP($A56,'Project List'!$A$9:$AF$360,'Project List'!O$1,FALSE),0)</f>
        <v>0</v>
      </c>
      <c r="M56" s="105">
        <f>_xlfn.IFNA(VLOOKUP($A56,'Project List'!$A$9:$AF$360,'Project List'!P$1,FALSE),0)</f>
        <v>0</v>
      </c>
      <c r="N56" s="105">
        <f>_xlfn.IFNA(VLOOKUP($A56,'Project List'!$A$9:$AF$360,'Project List'!Q$1,FALSE),0)</f>
        <v>0</v>
      </c>
      <c r="O56" s="105">
        <f>_xlfn.IFNA(VLOOKUP($A56,'Project List'!$A$9:$AF$360,'Project List'!R$1,FALSE),0)</f>
        <v>0</v>
      </c>
      <c r="P56" s="105">
        <f>_xlfn.IFNA(VLOOKUP($A56,'Project List'!$A$9:$AF$360,'Project List'!S$1,FALSE),0)</f>
        <v>0</v>
      </c>
      <c r="Q56" s="105">
        <f>_xlfn.IFNA(VLOOKUP($A56,'Project List'!$A$9:$AF$360,'Project List'!T$1,FALSE),0)</f>
        <v>103637.5</v>
      </c>
      <c r="R56" s="105">
        <f>_xlfn.IFNA(VLOOKUP($A56,'Project List'!$A$9:$AF$360,'Project List'!U$1,FALSE),0)</f>
        <v>1153627.17</v>
      </c>
      <c r="S56" s="105">
        <f>_xlfn.IFNA(VLOOKUP($A56,'Project List'!$A$9:$AF$360,'Project List'!V$1,FALSE),0)</f>
        <v>73868.59</v>
      </c>
      <c r="T56" s="105">
        <f>_xlfn.IFNA(VLOOKUP($A56,'Project List'!$A$9:$AF$360,'Project List'!W$1,FALSE),0)</f>
        <v>508.98</v>
      </c>
      <c r="U56" s="105">
        <f>_xlfn.IFNA(VLOOKUP($A56,'Project List'!$A$9:$AF$360,'Project List'!X$1,FALSE),0)</f>
        <v>0</v>
      </c>
      <c r="V56" s="13" t="str">
        <f>_xlfn.IFNA(IF(VLOOKUP($A56,'Project List'!$A$9:$BF$360,'Project List'!Y$1,FALSE)=0,"Nil",
IF(OR($E56="Potential",$E56="Proposed",$E56="Deferred",$E56="Cancelled",$E56="Closed"),VLOOKUP($A56,'Project List'!$A$9:$BF$360,'Project List'!Y$1,FALSE)*$A$15*$AE56,VLOOKUP($A56,'Project List'!$A$9:$BF$360,'Project List'!Y$1,FALSE))),0)</f>
        <v>Nil</v>
      </c>
      <c r="W56" s="13" t="str">
        <f>_xlfn.IFNA(IF(VLOOKUP($A56,'Project List'!$A$9:$BF$360,'Project List'!Z$1,FALSE)=0,"Nil",
IF(OR($E56="Potential",$E56="Proposed",$E56="Deferred",$E56="Cancelled",$E56="Closed"),VLOOKUP($A56,'Project List'!$A$9:$BF$360,'Project List'!Z$1,FALSE)*$A$15*$AE56,VLOOKUP($A56,'Project List'!$A$9:$BF$360,'Project List'!Z$1,FALSE))),0)</f>
        <v>Nil</v>
      </c>
      <c r="X56" s="13" t="str">
        <f>_xlfn.IFNA(IF(VLOOKUP($A56,'Project List'!$A$9:$BF$360,'Project List'!AA$1,FALSE)=0,"Nil",
IF(OR($E56="Potential",$E56="Proposed",$E56="Deferred",$E56="Cancelled",$E56="Closed"),VLOOKUP($A56,'Project List'!$A$9:$BF$360,'Project List'!AA$1,FALSE)*$A$15*$AE56,VLOOKUP($A56,'Project List'!$A$9:$BF$360,'Project List'!AA$1,FALSE))),0)</f>
        <v>Nil</v>
      </c>
      <c r="Y56" s="13" t="str">
        <f>_xlfn.IFNA(IF(VLOOKUP($A56,'Project List'!$A$9:$BF$360,'Project List'!AB$1,FALSE)=0,"Nil",
IF(OR($E56="Potential",$E56="Proposed",$E56="Deferred",$E56="Cancelled",$E56="Closed"),VLOOKUP($A56,'Project List'!$A$9:$BF$360,'Project List'!AB$1,FALSE)*$A$15*$AE56,VLOOKUP($A56,'Project List'!$A$9:$BF$360,'Project List'!AB$1,FALSE))),0)</f>
        <v>Nil</v>
      </c>
      <c r="Z56" s="13" t="str">
        <f>_xlfn.IFNA(IF(VLOOKUP($A56,'Project List'!$A$9:$BF$360,'Project List'!AC$1,FALSE)=0,"Nil",
IF(OR($E56="Potential",$E56="Proposed",$E56="Deferred",$E56="Cancelled",$E56="Closed"),VLOOKUP($A56,'Project List'!$A$9:$BF$360,'Project List'!AC$1,FALSE)*$A$15*$AE56,VLOOKUP($A56,'Project List'!$A$9:$BF$360,'Project List'!AC$1,FALSE))),0)</f>
        <v>Nil</v>
      </c>
      <c r="AA56" s="13" t="str">
        <f>_xlfn.IFNA(IF(VLOOKUP($A56,'Project List'!$A$9:$BF$360,'Project List'!AD$1,FALSE)=0,"Nil",
IF(OR($E56="Potential",$E56="Proposed",$E56="Deferred",$E56="Cancelled",$E56="Closed"),VLOOKUP($A56,'Project List'!$A$9:$BF$360,'Project List'!AD$1,FALSE)*$A$15*$AE56,VLOOKUP($A56,'Project List'!$A$9:$BF$360,'Project List'!AD$1,FALSE))),0)</f>
        <v>Nil</v>
      </c>
      <c r="AB56" s="13" t="str">
        <f>_xlfn.IFNA(IF(VLOOKUP($A56,'Project List'!$A$9:$BF$360,'Project List'!AE$1,FALSE)=0,"Nil",
IF(OR($E56="Potential",$E56="Proposed",$E56="Deferred",$E56="Cancelled",$E56="Closed"),VLOOKUP($A56,'Project List'!$A$9:$BF$360,'Project List'!AE$1,FALSE)*$A$15*$AE56,VLOOKUP($A56,'Project List'!$A$9:$BF$360,'Project List'!AE$1,FALSE))),0)</f>
        <v>Nil</v>
      </c>
      <c r="AC56" s="13" t="str">
        <f>_xlfn.IFNA(IF(VLOOKUP($A56,'Project List'!$A$9:$BF$360,'Project List'!AF$1,FALSE)=0,"Nil",
IF(OR($E56="Potential",$E56="Proposed",$E56="Deferred",$E56="Cancelled",$E56="Closed"),VLOOKUP($A56,'Project List'!$A$9:$BF$360,'Project List'!AF$1,FALSE)*$A$15*$AE56,VLOOKUP($A56,'Project List'!$A$9:$BF$360,'Project List'!AF$1,FALSE))),0)</f>
        <v>Nil</v>
      </c>
      <c r="AD56" s="42"/>
      <c r="AE56" s="248">
        <f>1+IF(ISNA(VLOOKUP($A56,'Project labour content'!$A$7:$D$255,'Project labour content'!$D$1,FALSE)),VLOOKUP($D56,'Project labour content'!$F$6:$G$15,'Project labour content'!$G$1,FALSE),VLOOKUP($A56,'Project labour content'!$A$7:$D$255,'Project labour content'!$D$1,FALSE))*('Project labour content'!$K$14/100)*1</f>
        <v>1.0003471041831231</v>
      </c>
      <c r="AG56" s="3"/>
      <c r="AH56" s="3"/>
      <c r="AI56" s="32"/>
      <c r="AJ56" s="32"/>
      <c r="AK56" s="32"/>
      <c r="AL56" s="32"/>
      <c r="AM56" s="59"/>
      <c r="AN56" s="59"/>
      <c r="AO56" s="59"/>
      <c r="AP56" s="59"/>
      <c r="AQ56" s="59"/>
    </row>
    <row r="57" spans="1:43" x14ac:dyDescent="0.25">
      <c r="A57" s="11" t="s">
        <v>82</v>
      </c>
      <c r="B57" s="11" t="str">
        <f>_xlfn.IFNA(VLOOKUP($A57,'Project List'!$A$9:$AF$360,'Project List'!G$1,FALSE),0)</f>
        <v>Enterprise Capture of IED Data</v>
      </c>
      <c r="C57" s="11" t="str">
        <f>_xlfn.IFNA(VLOOKUP($A57,'Project List'!$A$9:$AF$360,'Project List'!C$1,FALSE),0)</f>
        <v>ExAnte</v>
      </c>
      <c r="D57" s="11" t="str">
        <f>_xlfn.IFNA(VLOOKUP($A57,'Project List'!$A$9:$AF$360,'Project List'!D$1,FALSE),0)</f>
        <v>Information Technology</v>
      </c>
      <c r="E57" s="11" t="str">
        <f>_xlfn.IFNA(VLOOKUP($A57,'Project List'!$A$9:$AF$360,'Project List'!H$1,FALSE),0)</f>
        <v>Closed</v>
      </c>
      <c r="F57" s="105">
        <f>_xlfn.IFNA(VLOOKUP($A57,'Project List'!$A$9:$AF$360,'Project List'!I$1,FALSE),0)</f>
        <v>0</v>
      </c>
      <c r="G57" s="105">
        <f>_xlfn.IFNA(VLOOKUP($A57,'Project List'!$A$9:$AF$360,'Project List'!J$1,FALSE),0)</f>
        <v>0</v>
      </c>
      <c r="H57" s="105">
        <f>_xlfn.IFNA(VLOOKUP($A57,'Project List'!$A$9:$AF$360,'Project List'!K$1,FALSE),0)</f>
        <v>0</v>
      </c>
      <c r="I57" s="105">
        <f>_xlfn.IFNA(VLOOKUP($A57,'Project List'!$A$9:$AF$360,'Project List'!L$1,FALSE),0)</f>
        <v>0</v>
      </c>
      <c r="J57" s="105">
        <f>_xlfn.IFNA(VLOOKUP($A57,'Project List'!$A$9:$AF$360,'Project List'!M$1,FALSE),0)</f>
        <v>0</v>
      </c>
      <c r="K57" s="105">
        <f>_xlfn.IFNA(VLOOKUP($A57,'Project List'!$A$9:$AF$360,'Project List'!N$1,FALSE),0)</f>
        <v>0</v>
      </c>
      <c r="L57" s="105">
        <f>_xlfn.IFNA(VLOOKUP($A57,'Project List'!$A$9:$AF$360,'Project List'!O$1,FALSE),0)</f>
        <v>2779.78</v>
      </c>
      <c r="M57" s="105">
        <f>_xlfn.IFNA(VLOOKUP($A57,'Project List'!$A$9:$AF$360,'Project List'!P$1,FALSE),0)</f>
        <v>92423.92</v>
      </c>
      <c r="N57" s="105">
        <f>_xlfn.IFNA(VLOOKUP($A57,'Project List'!$A$9:$AF$360,'Project List'!Q$1,FALSE),0)</f>
        <v>103824.38</v>
      </c>
      <c r="O57" s="105">
        <f>_xlfn.IFNA(VLOOKUP($A57,'Project List'!$A$9:$AF$360,'Project List'!R$1,FALSE),0)</f>
        <v>270251.33</v>
      </c>
      <c r="P57" s="105">
        <f>_xlfn.IFNA(VLOOKUP($A57,'Project List'!$A$9:$AF$360,'Project List'!S$1,FALSE),0)</f>
        <v>892352.87</v>
      </c>
      <c r="Q57" s="105">
        <f>_xlfn.IFNA(VLOOKUP($A57,'Project List'!$A$9:$AF$360,'Project List'!T$1,FALSE),0)</f>
        <v>340965.75</v>
      </c>
      <c r="R57" s="105">
        <f>_xlfn.IFNA(VLOOKUP($A57,'Project List'!$A$9:$AF$360,'Project List'!U$1,FALSE),0)</f>
        <v>284043.33</v>
      </c>
      <c r="S57" s="105">
        <f>_xlfn.IFNA(VLOOKUP($A57,'Project List'!$A$9:$AF$360,'Project List'!V$1,FALSE),0)</f>
        <v>42486.28</v>
      </c>
      <c r="T57" s="105">
        <f>_xlfn.IFNA(VLOOKUP($A57,'Project List'!$A$9:$AF$360,'Project List'!W$1,FALSE),0)</f>
        <v>0</v>
      </c>
      <c r="U57" s="105">
        <f>_xlfn.IFNA(VLOOKUP($A57,'Project List'!$A$9:$AF$360,'Project List'!X$1,FALSE),0)</f>
        <v>0</v>
      </c>
      <c r="V57" s="13" t="str">
        <f>_xlfn.IFNA(IF(VLOOKUP($A57,'Project List'!$A$9:$BF$360,'Project List'!Y$1,FALSE)=0,"Nil",
IF(OR($E57="Potential",$E57="Proposed",$E57="Deferred",$E57="Cancelled",$E57="Closed"),VLOOKUP($A57,'Project List'!$A$9:$BF$360,'Project List'!Y$1,FALSE)*$A$15*$AE57,VLOOKUP($A57,'Project List'!$A$9:$BF$360,'Project List'!Y$1,FALSE))),0)</f>
        <v>Nil</v>
      </c>
      <c r="W57" s="13" t="str">
        <f>_xlfn.IFNA(IF(VLOOKUP($A57,'Project List'!$A$9:$BF$360,'Project List'!Z$1,FALSE)=0,"Nil",
IF(OR($E57="Potential",$E57="Proposed",$E57="Deferred",$E57="Cancelled",$E57="Closed"),VLOOKUP($A57,'Project List'!$A$9:$BF$360,'Project List'!Z$1,FALSE)*$A$15*$AE57,VLOOKUP($A57,'Project List'!$A$9:$BF$360,'Project List'!Z$1,FALSE))),0)</f>
        <v>Nil</v>
      </c>
      <c r="X57" s="13" t="str">
        <f>_xlfn.IFNA(IF(VLOOKUP($A57,'Project List'!$A$9:$BF$360,'Project List'!AA$1,FALSE)=0,"Nil",
IF(OR($E57="Potential",$E57="Proposed",$E57="Deferred",$E57="Cancelled",$E57="Closed"),VLOOKUP($A57,'Project List'!$A$9:$BF$360,'Project List'!AA$1,FALSE)*$A$15*$AE57,VLOOKUP($A57,'Project List'!$A$9:$BF$360,'Project List'!AA$1,FALSE))),0)</f>
        <v>Nil</v>
      </c>
      <c r="Y57" s="13" t="str">
        <f>_xlfn.IFNA(IF(VLOOKUP($A57,'Project List'!$A$9:$BF$360,'Project List'!AB$1,FALSE)=0,"Nil",
IF(OR($E57="Potential",$E57="Proposed",$E57="Deferred",$E57="Cancelled",$E57="Closed"),VLOOKUP($A57,'Project List'!$A$9:$BF$360,'Project List'!AB$1,FALSE)*$A$15*$AE57,VLOOKUP($A57,'Project List'!$A$9:$BF$360,'Project List'!AB$1,FALSE))),0)</f>
        <v>Nil</v>
      </c>
      <c r="Z57" s="13" t="str">
        <f>_xlfn.IFNA(IF(VLOOKUP($A57,'Project List'!$A$9:$BF$360,'Project List'!AC$1,FALSE)=0,"Nil",
IF(OR($E57="Potential",$E57="Proposed",$E57="Deferred",$E57="Cancelled",$E57="Closed"),VLOOKUP($A57,'Project List'!$A$9:$BF$360,'Project List'!AC$1,FALSE)*$A$15*$AE57,VLOOKUP($A57,'Project List'!$A$9:$BF$360,'Project List'!AC$1,FALSE))),0)</f>
        <v>Nil</v>
      </c>
      <c r="AA57" s="13" t="str">
        <f>_xlfn.IFNA(IF(VLOOKUP($A57,'Project List'!$A$9:$BF$360,'Project List'!AD$1,FALSE)=0,"Nil",
IF(OR($E57="Potential",$E57="Proposed",$E57="Deferred",$E57="Cancelled",$E57="Closed"),VLOOKUP($A57,'Project List'!$A$9:$BF$360,'Project List'!AD$1,FALSE)*$A$15*$AE57,VLOOKUP($A57,'Project List'!$A$9:$BF$360,'Project List'!AD$1,FALSE))),0)</f>
        <v>Nil</v>
      </c>
      <c r="AB57" s="13" t="str">
        <f>_xlfn.IFNA(IF(VLOOKUP($A57,'Project List'!$A$9:$BF$360,'Project List'!AE$1,FALSE)=0,"Nil",
IF(OR($E57="Potential",$E57="Proposed",$E57="Deferred",$E57="Cancelled",$E57="Closed"),VLOOKUP($A57,'Project List'!$A$9:$BF$360,'Project List'!AE$1,FALSE)*$A$15*$AE57,VLOOKUP($A57,'Project List'!$A$9:$BF$360,'Project List'!AE$1,FALSE))),0)</f>
        <v>Nil</v>
      </c>
      <c r="AC57" s="13" t="str">
        <f>_xlfn.IFNA(IF(VLOOKUP($A57,'Project List'!$A$9:$BF$360,'Project List'!AF$1,FALSE)=0,"Nil",
IF(OR($E57="Potential",$E57="Proposed",$E57="Deferred",$E57="Cancelled",$E57="Closed"),VLOOKUP($A57,'Project List'!$A$9:$BF$360,'Project List'!AF$1,FALSE)*$A$15*$AE57,VLOOKUP($A57,'Project List'!$A$9:$BF$360,'Project List'!AF$1,FALSE))),0)</f>
        <v>Nil</v>
      </c>
      <c r="AD57" s="42"/>
      <c r="AE57" s="248">
        <f>1+IF(ISNA(VLOOKUP($A57,'Project labour content'!$A$7:$D$255,'Project labour content'!$D$1,FALSE)),VLOOKUP($D57,'Project labour content'!$F$6:$G$15,'Project labour content'!$G$1,FALSE),VLOOKUP($A57,'Project labour content'!$A$7:$D$255,'Project labour content'!$D$1,FALSE))*('Project labour content'!$K$14/100)*1</f>
        <v>1.0024480115846353</v>
      </c>
      <c r="AG57" s="3"/>
      <c r="AH57" s="3"/>
      <c r="AI57" s="32"/>
      <c r="AJ57" s="32"/>
      <c r="AK57" s="32"/>
      <c r="AL57" s="32"/>
      <c r="AM57" s="59"/>
      <c r="AN57" s="59"/>
      <c r="AO57" s="59"/>
      <c r="AP57" s="59"/>
      <c r="AQ57" s="59"/>
    </row>
    <row r="58" spans="1:43" x14ac:dyDescent="0.25">
      <c r="A58" s="11" t="s">
        <v>84</v>
      </c>
      <c r="B58" s="11" t="str">
        <f>_xlfn.IFNA(VLOOKUP($A58,'Project List'!$A$9:$AF$360,'Project List'!G$1,FALSE),0)</f>
        <v>Outage Optimisation Improvements</v>
      </c>
      <c r="C58" s="11" t="str">
        <f>_xlfn.IFNA(VLOOKUP($A58,'Project List'!$A$9:$AF$360,'Project List'!C$1,FALSE),0)</f>
        <v>ExAnte</v>
      </c>
      <c r="D58" s="11" t="str">
        <f>_xlfn.IFNA(VLOOKUP($A58,'Project List'!$A$9:$AF$360,'Project List'!D$1,FALSE),0)</f>
        <v>Information Technology</v>
      </c>
      <c r="E58" s="11" t="str">
        <f>_xlfn.IFNA(VLOOKUP($A58,'Project List'!$A$9:$AF$360,'Project List'!H$1,FALSE),0)</f>
        <v>Closed</v>
      </c>
      <c r="F58" s="105">
        <f>_xlfn.IFNA(VLOOKUP($A58,'Project List'!$A$9:$AF$360,'Project List'!I$1,FALSE),0)</f>
        <v>0</v>
      </c>
      <c r="G58" s="105">
        <f>_xlfn.IFNA(VLOOKUP($A58,'Project List'!$A$9:$AF$360,'Project List'!J$1,FALSE),0)</f>
        <v>0</v>
      </c>
      <c r="H58" s="105">
        <f>_xlfn.IFNA(VLOOKUP($A58,'Project List'!$A$9:$AF$360,'Project List'!K$1,FALSE),0)</f>
        <v>0</v>
      </c>
      <c r="I58" s="105">
        <f>_xlfn.IFNA(VLOOKUP($A58,'Project List'!$A$9:$AF$360,'Project List'!L$1,FALSE),0)</f>
        <v>0</v>
      </c>
      <c r="J58" s="105">
        <f>_xlfn.IFNA(VLOOKUP($A58,'Project List'!$A$9:$AF$360,'Project List'!M$1,FALSE),0)</f>
        <v>0</v>
      </c>
      <c r="K58" s="105">
        <f>_xlfn.IFNA(VLOOKUP($A58,'Project List'!$A$9:$AF$360,'Project List'!N$1,FALSE),0)</f>
        <v>0</v>
      </c>
      <c r="L58" s="105">
        <f>_xlfn.IFNA(VLOOKUP($A58,'Project List'!$A$9:$AF$360,'Project List'!O$1,FALSE),0)</f>
        <v>19050.560000000001</v>
      </c>
      <c r="M58" s="105">
        <f>_xlfn.IFNA(VLOOKUP($A58,'Project List'!$A$9:$AF$360,'Project List'!P$1,FALSE),0)</f>
        <v>39889.449999999997</v>
      </c>
      <c r="N58" s="105">
        <f>_xlfn.IFNA(VLOOKUP($A58,'Project List'!$A$9:$AF$360,'Project List'!Q$1,FALSE),0)</f>
        <v>210929.43</v>
      </c>
      <c r="O58" s="105">
        <f>_xlfn.IFNA(VLOOKUP($A58,'Project List'!$A$9:$AF$360,'Project List'!R$1,FALSE),0)</f>
        <v>210134.06</v>
      </c>
      <c r="P58" s="105">
        <f>_xlfn.IFNA(VLOOKUP($A58,'Project List'!$A$9:$AF$360,'Project List'!S$1,FALSE),0)</f>
        <v>37989.519999999997</v>
      </c>
      <c r="Q58" s="105">
        <f>_xlfn.IFNA(VLOOKUP($A58,'Project List'!$A$9:$AF$360,'Project List'!T$1,FALSE),0)</f>
        <v>76830.36</v>
      </c>
      <c r="R58" s="105">
        <f>_xlfn.IFNA(VLOOKUP($A58,'Project List'!$A$9:$AF$360,'Project List'!U$1,FALSE),0)</f>
        <v>107822.2</v>
      </c>
      <c r="S58" s="105">
        <f>_xlfn.IFNA(VLOOKUP($A58,'Project List'!$A$9:$AF$360,'Project List'!V$1,FALSE),0)</f>
        <v>98036.9</v>
      </c>
      <c r="T58" s="105">
        <f>_xlfn.IFNA(VLOOKUP($A58,'Project List'!$A$9:$AF$360,'Project List'!W$1,FALSE),0)</f>
        <v>9587.89</v>
      </c>
      <c r="U58" s="105">
        <f>_xlfn.IFNA(VLOOKUP($A58,'Project List'!$A$9:$AF$360,'Project List'!X$1,FALSE),0)</f>
        <v>0</v>
      </c>
      <c r="V58" s="13" t="str">
        <f>_xlfn.IFNA(IF(VLOOKUP($A58,'Project List'!$A$9:$BF$360,'Project List'!Y$1,FALSE)=0,"Nil",
IF(OR($E58="Potential",$E58="Proposed",$E58="Deferred",$E58="Cancelled",$E58="Closed"),VLOOKUP($A58,'Project List'!$A$9:$BF$360,'Project List'!Y$1,FALSE)*$A$15*$AE58,VLOOKUP($A58,'Project List'!$A$9:$BF$360,'Project List'!Y$1,FALSE))),0)</f>
        <v>Nil</v>
      </c>
      <c r="W58" s="13" t="str">
        <f>_xlfn.IFNA(IF(VLOOKUP($A58,'Project List'!$A$9:$BF$360,'Project List'!Z$1,FALSE)=0,"Nil",
IF(OR($E58="Potential",$E58="Proposed",$E58="Deferred",$E58="Cancelled",$E58="Closed"),VLOOKUP($A58,'Project List'!$A$9:$BF$360,'Project List'!Z$1,FALSE)*$A$15*$AE58,VLOOKUP($A58,'Project List'!$A$9:$BF$360,'Project List'!Z$1,FALSE))),0)</f>
        <v>Nil</v>
      </c>
      <c r="X58" s="13" t="str">
        <f>_xlfn.IFNA(IF(VLOOKUP($A58,'Project List'!$A$9:$BF$360,'Project List'!AA$1,FALSE)=0,"Nil",
IF(OR($E58="Potential",$E58="Proposed",$E58="Deferred",$E58="Cancelled",$E58="Closed"),VLOOKUP($A58,'Project List'!$A$9:$BF$360,'Project List'!AA$1,FALSE)*$A$15*$AE58,VLOOKUP($A58,'Project List'!$A$9:$BF$360,'Project List'!AA$1,FALSE))),0)</f>
        <v>Nil</v>
      </c>
      <c r="Y58" s="13" t="str">
        <f>_xlfn.IFNA(IF(VLOOKUP($A58,'Project List'!$A$9:$BF$360,'Project List'!AB$1,FALSE)=0,"Nil",
IF(OR($E58="Potential",$E58="Proposed",$E58="Deferred",$E58="Cancelled",$E58="Closed"),VLOOKUP($A58,'Project List'!$A$9:$BF$360,'Project List'!AB$1,FALSE)*$A$15*$AE58,VLOOKUP($A58,'Project List'!$A$9:$BF$360,'Project List'!AB$1,FALSE))),0)</f>
        <v>Nil</v>
      </c>
      <c r="Z58" s="13" t="str">
        <f>_xlfn.IFNA(IF(VLOOKUP($A58,'Project List'!$A$9:$BF$360,'Project List'!AC$1,FALSE)=0,"Nil",
IF(OR($E58="Potential",$E58="Proposed",$E58="Deferred",$E58="Cancelled",$E58="Closed"),VLOOKUP($A58,'Project List'!$A$9:$BF$360,'Project List'!AC$1,FALSE)*$A$15*$AE58,VLOOKUP($A58,'Project List'!$A$9:$BF$360,'Project List'!AC$1,FALSE))),0)</f>
        <v>Nil</v>
      </c>
      <c r="AA58" s="13" t="str">
        <f>_xlfn.IFNA(IF(VLOOKUP($A58,'Project List'!$A$9:$BF$360,'Project List'!AD$1,FALSE)=0,"Nil",
IF(OR($E58="Potential",$E58="Proposed",$E58="Deferred",$E58="Cancelled",$E58="Closed"),VLOOKUP($A58,'Project List'!$A$9:$BF$360,'Project List'!AD$1,FALSE)*$A$15*$AE58,VLOOKUP($A58,'Project List'!$A$9:$BF$360,'Project List'!AD$1,FALSE))),0)</f>
        <v>Nil</v>
      </c>
      <c r="AB58" s="13" t="str">
        <f>_xlfn.IFNA(IF(VLOOKUP($A58,'Project List'!$A$9:$BF$360,'Project List'!AE$1,FALSE)=0,"Nil",
IF(OR($E58="Potential",$E58="Proposed",$E58="Deferred",$E58="Cancelled",$E58="Closed"),VLOOKUP($A58,'Project List'!$A$9:$BF$360,'Project List'!AE$1,FALSE)*$A$15*$AE58,VLOOKUP($A58,'Project List'!$A$9:$BF$360,'Project List'!AE$1,FALSE))),0)</f>
        <v>Nil</v>
      </c>
      <c r="AC58" s="13" t="str">
        <f>_xlfn.IFNA(IF(VLOOKUP($A58,'Project List'!$A$9:$BF$360,'Project List'!AF$1,FALSE)=0,"Nil",
IF(OR($E58="Potential",$E58="Proposed",$E58="Deferred",$E58="Cancelled",$E58="Closed"),VLOOKUP($A58,'Project List'!$A$9:$BF$360,'Project List'!AF$1,FALSE)*$A$15*$AE58,VLOOKUP($A58,'Project List'!$A$9:$BF$360,'Project List'!AF$1,FALSE))),0)</f>
        <v>Nil</v>
      </c>
      <c r="AD58" s="42"/>
      <c r="AE58" s="248">
        <f>1+IF(ISNA(VLOOKUP($A58,'Project labour content'!$A$7:$D$255,'Project labour content'!$D$1,FALSE)),VLOOKUP($D58,'Project labour content'!$F$6:$G$15,'Project labour content'!$G$1,FALSE),VLOOKUP($A58,'Project labour content'!$A$7:$D$255,'Project labour content'!$D$1,FALSE))*('Project labour content'!$K$14/100)*1</f>
        <v>1.0024480115846353</v>
      </c>
      <c r="AG58" s="3"/>
      <c r="AH58" s="3"/>
      <c r="AI58" s="32"/>
      <c r="AJ58" s="32"/>
      <c r="AK58" s="32"/>
      <c r="AL58" s="32"/>
      <c r="AM58" s="59"/>
      <c r="AN58" s="59"/>
      <c r="AO58" s="59"/>
      <c r="AP58" s="59"/>
      <c r="AQ58" s="59"/>
    </row>
    <row r="59" spans="1:43" x14ac:dyDescent="0.25">
      <c r="A59" s="11" t="s">
        <v>86</v>
      </c>
      <c r="B59" s="11" t="str">
        <f>_xlfn.IFNA(VLOOKUP($A59,'Project List'!$A$9:$AF$360,'Project List'!G$1,FALSE),0)</f>
        <v>BUCC Hardware Replacement</v>
      </c>
      <c r="C59" s="11" t="str">
        <f>_xlfn.IFNA(VLOOKUP($A59,'Project List'!$A$9:$AF$360,'Project List'!C$1,FALSE),0)</f>
        <v>ExAnte</v>
      </c>
      <c r="D59" s="11" t="str">
        <f>_xlfn.IFNA(VLOOKUP($A59,'Project List'!$A$9:$AF$360,'Project List'!D$1,FALSE),0)</f>
        <v>Replacement</v>
      </c>
      <c r="E59" s="11" t="str">
        <f>_xlfn.IFNA(VLOOKUP($A59,'Project List'!$A$9:$AF$360,'Project List'!H$1,FALSE),0)</f>
        <v>Closed</v>
      </c>
      <c r="F59" s="105">
        <f>_xlfn.IFNA(VLOOKUP($A59,'Project List'!$A$9:$AF$360,'Project List'!I$1,FALSE),0)</f>
        <v>0</v>
      </c>
      <c r="G59" s="105">
        <f>_xlfn.IFNA(VLOOKUP($A59,'Project List'!$A$9:$AF$360,'Project List'!J$1,FALSE),0)</f>
        <v>0</v>
      </c>
      <c r="H59" s="105">
        <f>_xlfn.IFNA(VLOOKUP($A59,'Project List'!$A$9:$AF$360,'Project List'!K$1,FALSE),0)</f>
        <v>0</v>
      </c>
      <c r="I59" s="105">
        <f>_xlfn.IFNA(VLOOKUP($A59,'Project List'!$A$9:$AF$360,'Project List'!L$1,FALSE),0)</f>
        <v>0</v>
      </c>
      <c r="J59" s="105">
        <f>_xlfn.IFNA(VLOOKUP($A59,'Project List'!$A$9:$AF$360,'Project List'!M$1,FALSE),0)</f>
        <v>0</v>
      </c>
      <c r="K59" s="105">
        <f>_xlfn.IFNA(VLOOKUP($A59,'Project List'!$A$9:$AF$360,'Project List'!N$1,FALSE),0)</f>
        <v>0</v>
      </c>
      <c r="L59" s="105">
        <f>_xlfn.IFNA(VLOOKUP($A59,'Project List'!$A$9:$AF$360,'Project List'!O$1,FALSE),0)</f>
        <v>0</v>
      </c>
      <c r="M59" s="105">
        <f>_xlfn.IFNA(VLOOKUP($A59,'Project List'!$A$9:$AF$360,'Project List'!P$1,FALSE),0)</f>
        <v>0</v>
      </c>
      <c r="N59" s="105">
        <f>_xlfn.IFNA(VLOOKUP($A59,'Project List'!$A$9:$AF$360,'Project List'!Q$1,FALSE),0)</f>
        <v>66382.09</v>
      </c>
      <c r="O59" s="105">
        <f>_xlfn.IFNA(VLOOKUP($A59,'Project List'!$A$9:$AF$360,'Project List'!R$1,FALSE),0)</f>
        <v>22057.79</v>
      </c>
      <c r="P59" s="105">
        <f>_xlfn.IFNA(VLOOKUP($A59,'Project List'!$A$9:$AF$360,'Project List'!S$1,FALSE),0)</f>
        <v>61400.09</v>
      </c>
      <c r="Q59" s="105">
        <f>_xlfn.IFNA(VLOOKUP($A59,'Project List'!$A$9:$AF$360,'Project List'!T$1,FALSE),0)</f>
        <v>0</v>
      </c>
      <c r="R59" s="105">
        <f>_xlfn.IFNA(VLOOKUP($A59,'Project List'!$A$9:$AF$360,'Project List'!U$1,FALSE),0)</f>
        <v>-1650.4</v>
      </c>
      <c r="S59" s="105">
        <f>_xlfn.IFNA(VLOOKUP($A59,'Project List'!$A$9:$AF$360,'Project List'!V$1,FALSE),0)</f>
        <v>0</v>
      </c>
      <c r="T59" s="105">
        <f>_xlfn.IFNA(VLOOKUP($A59,'Project List'!$A$9:$AF$360,'Project List'!W$1,FALSE),0)</f>
        <v>0</v>
      </c>
      <c r="U59" s="105">
        <f>_xlfn.IFNA(VLOOKUP($A59,'Project List'!$A$9:$AF$360,'Project List'!X$1,FALSE),0)</f>
        <v>0</v>
      </c>
      <c r="V59" s="13" t="str">
        <f>_xlfn.IFNA(IF(VLOOKUP($A59,'Project List'!$A$9:$BF$360,'Project List'!Y$1,FALSE)=0,"Nil",
IF(OR($E59="Potential",$E59="Proposed",$E59="Deferred",$E59="Cancelled",$E59="Closed"),VLOOKUP($A59,'Project List'!$A$9:$BF$360,'Project List'!Y$1,FALSE)*$A$15*$AE59,VLOOKUP($A59,'Project List'!$A$9:$BF$360,'Project List'!Y$1,FALSE))),0)</f>
        <v>Nil</v>
      </c>
      <c r="W59" s="13" t="str">
        <f>_xlfn.IFNA(IF(VLOOKUP($A59,'Project List'!$A$9:$BF$360,'Project List'!Z$1,FALSE)=0,"Nil",
IF(OR($E59="Potential",$E59="Proposed",$E59="Deferred",$E59="Cancelled",$E59="Closed"),VLOOKUP($A59,'Project List'!$A$9:$BF$360,'Project List'!Z$1,FALSE)*$A$15*$AE59,VLOOKUP($A59,'Project List'!$A$9:$BF$360,'Project List'!Z$1,FALSE))),0)</f>
        <v>Nil</v>
      </c>
      <c r="X59" s="13" t="str">
        <f>_xlfn.IFNA(IF(VLOOKUP($A59,'Project List'!$A$9:$BF$360,'Project List'!AA$1,FALSE)=0,"Nil",
IF(OR($E59="Potential",$E59="Proposed",$E59="Deferred",$E59="Cancelled",$E59="Closed"),VLOOKUP($A59,'Project List'!$A$9:$BF$360,'Project List'!AA$1,FALSE)*$A$15*$AE59,VLOOKUP($A59,'Project List'!$A$9:$BF$360,'Project List'!AA$1,FALSE))),0)</f>
        <v>Nil</v>
      </c>
      <c r="Y59" s="13" t="str">
        <f>_xlfn.IFNA(IF(VLOOKUP($A59,'Project List'!$A$9:$BF$360,'Project List'!AB$1,FALSE)=0,"Nil",
IF(OR($E59="Potential",$E59="Proposed",$E59="Deferred",$E59="Cancelled",$E59="Closed"),VLOOKUP($A59,'Project List'!$A$9:$BF$360,'Project List'!AB$1,FALSE)*$A$15*$AE59,VLOOKUP($A59,'Project List'!$A$9:$BF$360,'Project List'!AB$1,FALSE))),0)</f>
        <v>Nil</v>
      </c>
      <c r="Z59" s="13" t="str">
        <f>_xlfn.IFNA(IF(VLOOKUP($A59,'Project List'!$A$9:$BF$360,'Project List'!AC$1,FALSE)=0,"Nil",
IF(OR($E59="Potential",$E59="Proposed",$E59="Deferred",$E59="Cancelled",$E59="Closed"),VLOOKUP($A59,'Project List'!$A$9:$BF$360,'Project List'!AC$1,FALSE)*$A$15*$AE59,VLOOKUP($A59,'Project List'!$A$9:$BF$360,'Project List'!AC$1,FALSE))),0)</f>
        <v>Nil</v>
      </c>
      <c r="AA59" s="13" t="str">
        <f>_xlfn.IFNA(IF(VLOOKUP($A59,'Project List'!$A$9:$BF$360,'Project List'!AD$1,FALSE)=0,"Nil",
IF(OR($E59="Potential",$E59="Proposed",$E59="Deferred",$E59="Cancelled",$E59="Closed"),VLOOKUP($A59,'Project List'!$A$9:$BF$360,'Project List'!AD$1,FALSE)*$A$15*$AE59,VLOOKUP($A59,'Project List'!$A$9:$BF$360,'Project List'!AD$1,FALSE))),0)</f>
        <v>Nil</v>
      </c>
      <c r="AB59" s="13" t="str">
        <f>_xlfn.IFNA(IF(VLOOKUP($A59,'Project List'!$A$9:$BF$360,'Project List'!AE$1,FALSE)=0,"Nil",
IF(OR($E59="Potential",$E59="Proposed",$E59="Deferred",$E59="Cancelled",$E59="Closed"),VLOOKUP($A59,'Project List'!$A$9:$BF$360,'Project List'!AE$1,FALSE)*$A$15*$AE59,VLOOKUP($A59,'Project List'!$A$9:$BF$360,'Project List'!AE$1,FALSE))),0)</f>
        <v>Nil</v>
      </c>
      <c r="AC59" s="13" t="str">
        <f>_xlfn.IFNA(IF(VLOOKUP($A59,'Project List'!$A$9:$BF$360,'Project List'!AF$1,FALSE)=0,"Nil",
IF(OR($E59="Potential",$E59="Proposed",$E59="Deferred",$E59="Cancelled",$E59="Closed"),VLOOKUP($A59,'Project List'!$A$9:$BF$360,'Project List'!AF$1,FALSE)*$A$15*$AE59,VLOOKUP($A59,'Project List'!$A$9:$BF$360,'Project List'!AF$1,FALSE))),0)</f>
        <v>Nil</v>
      </c>
      <c r="AD59" s="42"/>
      <c r="AE59" s="248">
        <f>1+IF(ISNA(VLOOKUP($A59,'Project labour content'!$A$7:$D$255,'Project labour content'!$D$1,FALSE)),VLOOKUP($D59,'Project labour content'!$F$6:$G$15,'Project labour content'!$G$1,FALSE),VLOOKUP($A59,'Project labour content'!$A$7:$D$255,'Project labour content'!$D$1,FALSE))*('Project labour content'!$K$14/100)*1</f>
        <v>1.0008946620064583</v>
      </c>
      <c r="AG59" s="3"/>
      <c r="AH59" s="3"/>
      <c r="AI59" s="32"/>
      <c r="AJ59" s="32"/>
      <c r="AK59" s="32"/>
      <c r="AL59" s="32"/>
      <c r="AM59" s="59"/>
      <c r="AN59" s="59"/>
      <c r="AO59" s="59"/>
      <c r="AP59" s="59"/>
      <c r="AQ59" s="59"/>
    </row>
    <row r="60" spans="1:43" x14ac:dyDescent="0.25">
      <c r="A60" s="11" t="s">
        <v>88</v>
      </c>
      <c r="B60" s="11" t="str">
        <f>_xlfn.IFNA(VLOOKUP($A60,'Project List'!$A$9:$AF$360,'Project List'!G$1,FALSE),0)</f>
        <v>Para-Brinkworth-Davenport Hazard Mitigation</v>
      </c>
      <c r="C60" s="11" t="str">
        <f>_xlfn.IFNA(VLOOKUP($A60,'Project List'!$A$9:$AF$360,'Project List'!C$1,FALSE),0)</f>
        <v>ExAnte</v>
      </c>
      <c r="D60" s="11" t="str">
        <f>_xlfn.IFNA(VLOOKUP($A60,'Project List'!$A$9:$AF$360,'Project List'!D$1,FALSE),0)</f>
        <v>Refurbishment</v>
      </c>
      <c r="E60" s="11" t="str">
        <f>_xlfn.IFNA(VLOOKUP($A60,'Project List'!$A$9:$AF$360,'Project List'!H$1,FALSE),0)</f>
        <v>Active</v>
      </c>
      <c r="F60" s="105">
        <f>_xlfn.IFNA(VLOOKUP($A60,'Project List'!$A$9:$AF$360,'Project List'!I$1,FALSE),0)</f>
        <v>0</v>
      </c>
      <c r="G60" s="105">
        <f>_xlfn.IFNA(VLOOKUP($A60,'Project List'!$A$9:$AF$360,'Project List'!J$1,FALSE),0)</f>
        <v>0</v>
      </c>
      <c r="H60" s="105">
        <f>_xlfn.IFNA(VLOOKUP($A60,'Project List'!$A$9:$AF$360,'Project List'!K$1,FALSE),0)</f>
        <v>0</v>
      </c>
      <c r="I60" s="105">
        <f>_xlfn.IFNA(VLOOKUP($A60,'Project List'!$A$9:$AF$360,'Project List'!L$1,FALSE),0)</f>
        <v>0</v>
      </c>
      <c r="J60" s="105">
        <f>_xlfn.IFNA(VLOOKUP($A60,'Project List'!$A$9:$AF$360,'Project List'!M$1,FALSE),0)</f>
        <v>0</v>
      </c>
      <c r="K60" s="105">
        <f>_xlfn.IFNA(VLOOKUP($A60,'Project List'!$A$9:$AF$360,'Project List'!N$1,FALSE),0)</f>
        <v>0</v>
      </c>
      <c r="L60" s="105">
        <f>_xlfn.IFNA(VLOOKUP($A60,'Project List'!$A$9:$AF$360,'Project List'!O$1,FALSE),0)</f>
        <v>0</v>
      </c>
      <c r="M60" s="105">
        <f>_xlfn.IFNA(VLOOKUP($A60,'Project List'!$A$9:$AF$360,'Project List'!P$1,FALSE),0)</f>
        <v>0</v>
      </c>
      <c r="N60" s="105">
        <f>_xlfn.IFNA(VLOOKUP($A60,'Project List'!$A$9:$AF$360,'Project List'!Q$1,FALSE),0)</f>
        <v>754528.64</v>
      </c>
      <c r="O60" s="105">
        <f>_xlfn.IFNA(VLOOKUP($A60,'Project List'!$A$9:$AF$360,'Project List'!R$1,FALSE),0)</f>
        <v>2820453.82</v>
      </c>
      <c r="P60" s="105">
        <f>_xlfn.IFNA(VLOOKUP($A60,'Project List'!$A$9:$AF$360,'Project List'!S$1,FALSE),0)</f>
        <v>17958100.210000001</v>
      </c>
      <c r="Q60" s="105">
        <f>_xlfn.IFNA(VLOOKUP($A60,'Project List'!$A$9:$AF$360,'Project List'!T$1,FALSE),0)</f>
        <v>18595733.140000001</v>
      </c>
      <c r="R60" s="105">
        <f>_xlfn.IFNA(VLOOKUP($A60,'Project List'!$A$9:$AF$360,'Project List'!U$1,FALSE),0)</f>
        <v>8791892.6799999997</v>
      </c>
      <c r="S60" s="105">
        <f>_xlfn.IFNA(VLOOKUP($A60,'Project List'!$A$9:$AF$360,'Project List'!V$1,FALSE),0)</f>
        <v>10546202.789999999</v>
      </c>
      <c r="T60" s="105">
        <f>_xlfn.IFNA(VLOOKUP($A60,'Project List'!$A$9:$AF$360,'Project List'!W$1,FALSE),0)</f>
        <v>5140411.4000000004</v>
      </c>
      <c r="U60" s="105">
        <f>_xlfn.IFNA(VLOOKUP($A60,'Project List'!$A$9:$AF$360,'Project List'!X$1,FALSE),0)</f>
        <v>458495.95</v>
      </c>
      <c r="V60" s="13">
        <f>_xlfn.IFNA(IF(VLOOKUP($A60,'Project List'!$A$9:$BF$360,'Project List'!Y$1,FALSE)=0,"Nil",
IF(OR($E60="Potential",$E60="Proposed",$E60="Deferred",$E60="Cancelled",$E60="Closed"),VLOOKUP($A60,'Project List'!$A$9:$BF$360,'Project List'!Y$1,FALSE)*$A$15*$AE60,VLOOKUP($A60,'Project List'!$A$9:$BF$360,'Project List'!Y$1,FALSE))),0)</f>
        <v>336365.6133679261</v>
      </c>
      <c r="W60" s="13" t="str">
        <f>_xlfn.IFNA(IF(VLOOKUP($A60,'Project List'!$A$9:$BF$360,'Project List'!Z$1,FALSE)=0,"Nil",
IF(OR($E60="Potential",$E60="Proposed",$E60="Deferred",$E60="Cancelled",$E60="Closed"),VLOOKUP($A60,'Project List'!$A$9:$BF$360,'Project List'!Z$1,FALSE)*$A$15*$AE60,VLOOKUP($A60,'Project List'!$A$9:$BF$360,'Project List'!Z$1,FALSE))),0)</f>
        <v>Nil</v>
      </c>
      <c r="X60" s="13" t="str">
        <f>_xlfn.IFNA(IF(VLOOKUP($A60,'Project List'!$A$9:$BF$360,'Project List'!AA$1,FALSE)=0,"Nil",
IF(OR($E60="Potential",$E60="Proposed",$E60="Deferred",$E60="Cancelled",$E60="Closed"),VLOOKUP($A60,'Project List'!$A$9:$BF$360,'Project List'!AA$1,FALSE)*$A$15*$AE60,VLOOKUP($A60,'Project List'!$A$9:$BF$360,'Project List'!AA$1,FALSE))),0)</f>
        <v>Nil</v>
      </c>
      <c r="Y60" s="13" t="str">
        <f>_xlfn.IFNA(IF(VLOOKUP($A60,'Project List'!$A$9:$BF$360,'Project List'!AB$1,FALSE)=0,"Nil",
IF(OR($E60="Potential",$E60="Proposed",$E60="Deferred",$E60="Cancelled",$E60="Closed"),VLOOKUP($A60,'Project List'!$A$9:$BF$360,'Project List'!AB$1,FALSE)*$A$15*$AE60,VLOOKUP($A60,'Project List'!$A$9:$BF$360,'Project List'!AB$1,FALSE))),0)</f>
        <v>Nil</v>
      </c>
      <c r="Z60" s="13" t="str">
        <f>_xlfn.IFNA(IF(VLOOKUP($A60,'Project List'!$A$9:$BF$360,'Project List'!AC$1,FALSE)=0,"Nil",
IF(OR($E60="Potential",$E60="Proposed",$E60="Deferred",$E60="Cancelled",$E60="Closed"),VLOOKUP($A60,'Project List'!$A$9:$BF$360,'Project List'!AC$1,FALSE)*$A$15*$AE60,VLOOKUP($A60,'Project List'!$A$9:$BF$360,'Project List'!AC$1,FALSE))),0)</f>
        <v>Nil</v>
      </c>
      <c r="AA60" s="13" t="str">
        <f>_xlfn.IFNA(IF(VLOOKUP($A60,'Project List'!$A$9:$BF$360,'Project List'!AD$1,FALSE)=0,"Nil",
IF(OR($E60="Potential",$E60="Proposed",$E60="Deferred",$E60="Cancelled",$E60="Closed"),VLOOKUP($A60,'Project List'!$A$9:$BF$360,'Project List'!AD$1,FALSE)*$A$15*$AE60,VLOOKUP($A60,'Project List'!$A$9:$BF$360,'Project List'!AD$1,FALSE))),0)</f>
        <v>Nil</v>
      </c>
      <c r="AB60" s="13" t="str">
        <f>_xlfn.IFNA(IF(VLOOKUP($A60,'Project List'!$A$9:$BF$360,'Project List'!AE$1,FALSE)=0,"Nil",
IF(OR($E60="Potential",$E60="Proposed",$E60="Deferred",$E60="Cancelled",$E60="Closed"),VLOOKUP($A60,'Project List'!$A$9:$BF$360,'Project List'!AE$1,FALSE)*$A$15*$AE60,VLOOKUP($A60,'Project List'!$A$9:$BF$360,'Project List'!AE$1,FALSE))),0)</f>
        <v>Nil</v>
      </c>
      <c r="AC60" s="13" t="str">
        <f>_xlfn.IFNA(IF(VLOOKUP($A60,'Project List'!$A$9:$BF$360,'Project List'!AF$1,FALSE)=0,"Nil",
IF(OR($E60="Potential",$E60="Proposed",$E60="Deferred",$E60="Cancelled",$E60="Closed"),VLOOKUP($A60,'Project List'!$A$9:$BF$360,'Project List'!AF$1,FALSE)*$A$15*$AE60,VLOOKUP($A60,'Project List'!$A$9:$BF$360,'Project List'!AF$1,FALSE))),0)</f>
        <v>Nil</v>
      </c>
      <c r="AD60" s="42"/>
      <c r="AE60" s="248">
        <f>1+IF(ISNA(VLOOKUP($A60,'Project labour content'!$A$7:$D$255,'Project labour content'!$D$1,FALSE)),VLOOKUP($D60,'Project labour content'!$F$6:$G$15,'Project labour content'!$G$1,FALSE),VLOOKUP($A60,'Project labour content'!$A$7:$D$255,'Project labour content'!$D$1,FALSE))*('Project labour content'!$K$14/100)*1</f>
        <v>1.0003324960689781</v>
      </c>
      <c r="AG60" s="3"/>
      <c r="AH60" s="3"/>
      <c r="AI60" s="32"/>
      <c r="AJ60" s="32"/>
      <c r="AK60" s="32"/>
      <c r="AL60" s="32"/>
      <c r="AM60" s="59"/>
      <c r="AN60" s="59"/>
      <c r="AO60" s="59"/>
      <c r="AP60" s="59"/>
      <c r="AQ60" s="59"/>
    </row>
    <row r="61" spans="1:43" x14ac:dyDescent="0.25">
      <c r="A61" s="11" t="s">
        <v>89</v>
      </c>
      <c r="B61" s="11" t="str">
        <f>_xlfn.IFNA(VLOOKUP($A61,'Project List'!$A$9:$AF$360,'Project List'!G$1,FALSE),0)</f>
        <v>Penola West to South East Line Re-insulation</v>
      </c>
      <c r="C61" s="11" t="str">
        <f>_xlfn.IFNA(VLOOKUP($A61,'Project List'!$A$9:$AF$360,'Project List'!C$1,FALSE),0)</f>
        <v>ExAnte</v>
      </c>
      <c r="D61" s="11" t="str">
        <f>_xlfn.IFNA(VLOOKUP($A61,'Project List'!$A$9:$AF$360,'Project List'!D$1,FALSE),0)</f>
        <v>Refurbishment</v>
      </c>
      <c r="E61" s="11" t="str">
        <f>_xlfn.IFNA(VLOOKUP($A61,'Project List'!$A$9:$AF$360,'Project List'!H$1,FALSE),0)</f>
        <v>Closed</v>
      </c>
      <c r="F61" s="105">
        <f>_xlfn.IFNA(VLOOKUP($A61,'Project List'!$A$9:$AF$360,'Project List'!I$1,FALSE),0)</f>
        <v>0</v>
      </c>
      <c r="G61" s="105">
        <f>_xlfn.IFNA(VLOOKUP($A61,'Project List'!$A$9:$AF$360,'Project List'!J$1,FALSE),0)</f>
        <v>0</v>
      </c>
      <c r="H61" s="105">
        <f>_xlfn.IFNA(VLOOKUP($A61,'Project List'!$A$9:$AF$360,'Project List'!K$1,FALSE),0)</f>
        <v>0</v>
      </c>
      <c r="I61" s="105">
        <f>_xlfn.IFNA(VLOOKUP($A61,'Project List'!$A$9:$AF$360,'Project List'!L$1,FALSE),0)</f>
        <v>0</v>
      </c>
      <c r="J61" s="105">
        <f>_xlfn.IFNA(VLOOKUP($A61,'Project List'!$A$9:$AF$360,'Project List'!M$1,FALSE),0)</f>
        <v>0</v>
      </c>
      <c r="K61" s="105">
        <f>_xlfn.IFNA(VLOOKUP($A61,'Project List'!$A$9:$AF$360,'Project List'!N$1,FALSE),0)</f>
        <v>0</v>
      </c>
      <c r="L61" s="105">
        <f>_xlfn.IFNA(VLOOKUP($A61,'Project List'!$A$9:$AF$360,'Project List'!O$1,FALSE),0)</f>
        <v>0</v>
      </c>
      <c r="M61" s="105">
        <f>_xlfn.IFNA(VLOOKUP($A61,'Project List'!$A$9:$AF$360,'Project List'!P$1,FALSE),0)</f>
        <v>0</v>
      </c>
      <c r="N61" s="105">
        <f>_xlfn.IFNA(VLOOKUP($A61,'Project List'!$A$9:$AF$360,'Project List'!Q$1,FALSE),0)</f>
        <v>81635.7</v>
      </c>
      <c r="O61" s="105">
        <f>_xlfn.IFNA(VLOOKUP($A61,'Project List'!$A$9:$AF$360,'Project List'!R$1,FALSE),0)</f>
        <v>859178.68</v>
      </c>
      <c r="P61" s="105">
        <f>_xlfn.IFNA(VLOOKUP($A61,'Project List'!$A$9:$AF$360,'Project List'!S$1,FALSE),0)</f>
        <v>876093.75</v>
      </c>
      <c r="Q61" s="105">
        <f>_xlfn.IFNA(VLOOKUP($A61,'Project List'!$A$9:$AF$360,'Project List'!T$1,FALSE),0)</f>
        <v>132655.29</v>
      </c>
      <c r="R61" s="105">
        <f>_xlfn.IFNA(VLOOKUP($A61,'Project List'!$A$9:$AF$360,'Project List'!U$1,FALSE),0)</f>
        <v>104471.97</v>
      </c>
      <c r="S61" s="105">
        <f>_xlfn.IFNA(VLOOKUP($A61,'Project List'!$A$9:$AF$360,'Project List'!V$1,FALSE),0)</f>
        <v>18808.64</v>
      </c>
      <c r="T61" s="105">
        <f>_xlfn.IFNA(VLOOKUP($A61,'Project List'!$A$9:$AF$360,'Project List'!W$1,FALSE),0)</f>
        <v>10862.43</v>
      </c>
      <c r="U61" s="105">
        <f>_xlfn.IFNA(VLOOKUP($A61,'Project List'!$A$9:$AF$360,'Project List'!X$1,FALSE),0)</f>
        <v>0</v>
      </c>
      <c r="V61" s="13" t="str">
        <f>_xlfn.IFNA(IF(VLOOKUP($A61,'Project List'!$A$9:$BF$360,'Project List'!Y$1,FALSE)=0,"Nil",
IF(OR($E61="Potential",$E61="Proposed",$E61="Deferred",$E61="Cancelled",$E61="Closed"),VLOOKUP($A61,'Project List'!$A$9:$BF$360,'Project List'!Y$1,FALSE)*$A$15*$AE61,VLOOKUP($A61,'Project List'!$A$9:$BF$360,'Project List'!Y$1,FALSE))),0)</f>
        <v>Nil</v>
      </c>
      <c r="W61" s="13" t="str">
        <f>_xlfn.IFNA(IF(VLOOKUP($A61,'Project List'!$A$9:$BF$360,'Project List'!Z$1,FALSE)=0,"Nil",
IF(OR($E61="Potential",$E61="Proposed",$E61="Deferred",$E61="Cancelled",$E61="Closed"),VLOOKUP($A61,'Project List'!$A$9:$BF$360,'Project List'!Z$1,FALSE)*$A$15*$AE61,VLOOKUP($A61,'Project List'!$A$9:$BF$360,'Project List'!Z$1,FALSE))),0)</f>
        <v>Nil</v>
      </c>
      <c r="X61" s="13" t="str">
        <f>_xlfn.IFNA(IF(VLOOKUP($A61,'Project List'!$A$9:$BF$360,'Project List'!AA$1,FALSE)=0,"Nil",
IF(OR($E61="Potential",$E61="Proposed",$E61="Deferred",$E61="Cancelled",$E61="Closed"),VLOOKUP($A61,'Project List'!$A$9:$BF$360,'Project List'!AA$1,FALSE)*$A$15*$AE61,VLOOKUP($A61,'Project List'!$A$9:$BF$360,'Project List'!AA$1,FALSE))),0)</f>
        <v>Nil</v>
      </c>
      <c r="Y61" s="13" t="str">
        <f>_xlfn.IFNA(IF(VLOOKUP($A61,'Project List'!$A$9:$BF$360,'Project List'!AB$1,FALSE)=0,"Nil",
IF(OR($E61="Potential",$E61="Proposed",$E61="Deferred",$E61="Cancelled",$E61="Closed"),VLOOKUP($A61,'Project List'!$A$9:$BF$360,'Project List'!AB$1,FALSE)*$A$15*$AE61,VLOOKUP($A61,'Project List'!$A$9:$BF$360,'Project List'!AB$1,FALSE))),0)</f>
        <v>Nil</v>
      </c>
      <c r="Z61" s="13" t="str">
        <f>_xlfn.IFNA(IF(VLOOKUP($A61,'Project List'!$A$9:$BF$360,'Project List'!AC$1,FALSE)=0,"Nil",
IF(OR($E61="Potential",$E61="Proposed",$E61="Deferred",$E61="Cancelled",$E61="Closed"),VLOOKUP($A61,'Project List'!$A$9:$BF$360,'Project List'!AC$1,FALSE)*$A$15*$AE61,VLOOKUP($A61,'Project List'!$A$9:$BF$360,'Project List'!AC$1,FALSE))),0)</f>
        <v>Nil</v>
      </c>
      <c r="AA61" s="13" t="str">
        <f>_xlfn.IFNA(IF(VLOOKUP($A61,'Project List'!$A$9:$BF$360,'Project List'!AD$1,FALSE)=0,"Nil",
IF(OR($E61="Potential",$E61="Proposed",$E61="Deferred",$E61="Cancelled",$E61="Closed"),VLOOKUP($A61,'Project List'!$A$9:$BF$360,'Project List'!AD$1,FALSE)*$A$15*$AE61,VLOOKUP($A61,'Project List'!$A$9:$BF$360,'Project List'!AD$1,FALSE))),0)</f>
        <v>Nil</v>
      </c>
      <c r="AB61" s="13" t="str">
        <f>_xlfn.IFNA(IF(VLOOKUP($A61,'Project List'!$A$9:$BF$360,'Project List'!AE$1,FALSE)=0,"Nil",
IF(OR($E61="Potential",$E61="Proposed",$E61="Deferred",$E61="Cancelled",$E61="Closed"),VLOOKUP($A61,'Project List'!$A$9:$BF$360,'Project List'!AE$1,FALSE)*$A$15*$AE61,VLOOKUP($A61,'Project List'!$A$9:$BF$360,'Project List'!AE$1,FALSE))),0)</f>
        <v>Nil</v>
      </c>
      <c r="AC61" s="13" t="str">
        <f>_xlfn.IFNA(IF(VLOOKUP($A61,'Project List'!$A$9:$BF$360,'Project List'!AF$1,FALSE)=0,"Nil",
IF(OR($E61="Potential",$E61="Proposed",$E61="Deferred",$E61="Cancelled",$E61="Closed"),VLOOKUP($A61,'Project List'!$A$9:$BF$360,'Project List'!AF$1,FALSE)*$A$15*$AE61,VLOOKUP($A61,'Project List'!$A$9:$BF$360,'Project List'!AF$1,FALSE))),0)</f>
        <v>Nil</v>
      </c>
      <c r="AD61" s="42"/>
      <c r="AE61" s="248">
        <f>1+IF(ISNA(VLOOKUP($A61,'Project labour content'!$A$7:$D$255,'Project labour content'!$D$1,FALSE)),VLOOKUP($D61,'Project labour content'!$F$6:$G$15,'Project labour content'!$G$1,FALSE),VLOOKUP($A61,'Project labour content'!$A$7:$D$255,'Project labour content'!$D$1,FALSE))*('Project labour content'!$K$14/100)*1</f>
        <v>1.0004759180060057</v>
      </c>
      <c r="AG61" s="3"/>
      <c r="AH61" s="3"/>
      <c r="AI61" s="32"/>
      <c r="AJ61" s="32"/>
      <c r="AK61" s="32"/>
      <c r="AL61" s="32"/>
      <c r="AM61" s="59"/>
      <c r="AN61" s="59"/>
      <c r="AO61" s="59"/>
      <c r="AP61" s="59"/>
      <c r="AQ61" s="59"/>
    </row>
    <row r="62" spans="1:43" x14ac:dyDescent="0.25">
      <c r="A62" s="11" t="s">
        <v>90</v>
      </c>
      <c r="B62" s="11" t="str">
        <f>_xlfn.IFNA(VLOOKUP($A62,'Project List'!$A$9:$AF$360,'Project List'!G$1,FALSE),0)</f>
        <v>Tailem Bend to Keith Line Re-insulation</v>
      </c>
      <c r="C62" s="11" t="str">
        <f>_xlfn.IFNA(VLOOKUP($A62,'Project List'!$A$9:$AF$360,'Project List'!C$1,FALSE),0)</f>
        <v>ExAnte</v>
      </c>
      <c r="D62" s="11" t="str">
        <f>_xlfn.IFNA(VLOOKUP($A62,'Project List'!$A$9:$AF$360,'Project List'!D$1,FALSE),0)</f>
        <v>Refurbishment</v>
      </c>
      <c r="E62" s="11" t="str">
        <f>_xlfn.IFNA(VLOOKUP($A62,'Project List'!$A$9:$AF$360,'Project List'!H$1,FALSE),0)</f>
        <v>Closed</v>
      </c>
      <c r="F62" s="105">
        <f>_xlfn.IFNA(VLOOKUP($A62,'Project List'!$A$9:$AF$360,'Project List'!I$1,FALSE),0)</f>
        <v>0</v>
      </c>
      <c r="G62" s="105">
        <f>_xlfn.IFNA(VLOOKUP($A62,'Project List'!$A$9:$AF$360,'Project List'!J$1,FALSE),0)</f>
        <v>0</v>
      </c>
      <c r="H62" s="105">
        <f>_xlfn.IFNA(VLOOKUP($A62,'Project List'!$A$9:$AF$360,'Project List'!K$1,FALSE),0)</f>
        <v>0</v>
      </c>
      <c r="I62" s="105">
        <f>_xlfn.IFNA(VLOOKUP($A62,'Project List'!$A$9:$AF$360,'Project List'!L$1,FALSE),0)</f>
        <v>0</v>
      </c>
      <c r="J62" s="105">
        <f>_xlfn.IFNA(VLOOKUP($A62,'Project List'!$A$9:$AF$360,'Project List'!M$1,FALSE),0)</f>
        <v>0</v>
      </c>
      <c r="K62" s="105">
        <f>_xlfn.IFNA(VLOOKUP($A62,'Project List'!$A$9:$AF$360,'Project List'!N$1,FALSE),0)</f>
        <v>0</v>
      </c>
      <c r="L62" s="105">
        <f>_xlfn.IFNA(VLOOKUP($A62,'Project List'!$A$9:$AF$360,'Project List'!O$1,FALSE),0)</f>
        <v>0</v>
      </c>
      <c r="M62" s="105">
        <f>_xlfn.IFNA(VLOOKUP($A62,'Project List'!$A$9:$AF$360,'Project List'!P$1,FALSE),0)</f>
        <v>0</v>
      </c>
      <c r="N62" s="105">
        <f>_xlfn.IFNA(VLOOKUP($A62,'Project List'!$A$9:$AF$360,'Project List'!Q$1,FALSE),0)</f>
        <v>63183.77</v>
      </c>
      <c r="O62" s="105">
        <f>_xlfn.IFNA(VLOOKUP($A62,'Project List'!$A$9:$AF$360,'Project List'!R$1,FALSE),0)</f>
        <v>543156.64</v>
      </c>
      <c r="P62" s="105">
        <f>_xlfn.IFNA(VLOOKUP($A62,'Project List'!$A$9:$AF$360,'Project List'!S$1,FALSE),0)</f>
        <v>4514330.08</v>
      </c>
      <c r="Q62" s="105">
        <f>_xlfn.IFNA(VLOOKUP($A62,'Project List'!$A$9:$AF$360,'Project List'!T$1,FALSE),0)</f>
        <v>96723.91</v>
      </c>
      <c r="R62" s="105">
        <f>_xlfn.IFNA(VLOOKUP($A62,'Project List'!$A$9:$AF$360,'Project List'!U$1,FALSE),0)</f>
        <v>226615.32</v>
      </c>
      <c r="S62" s="105">
        <f>_xlfn.IFNA(VLOOKUP($A62,'Project List'!$A$9:$AF$360,'Project List'!V$1,FALSE),0)</f>
        <v>26382.38</v>
      </c>
      <c r="T62" s="105">
        <f>_xlfn.IFNA(VLOOKUP($A62,'Project List'!$A$9:$AF$360,'Project List'!W$1,FALSE),0)</f>
        <v>10515.35</v>
      </c>
      <c r="U62" s="105">
        <f>_xlfn.IFNA(VLOOKUP($A62,'Project List'!$A$9:$AF$360,'Project List'!X$1,FALSE),0)</f>
        <v>0</v>
      </c>
      <c r="V62" s="13" t="str">
        <f>_xlfn.IFNA(IF(VLOOKUP($A62,'Project List'!$A$9:$BF$360,'Project List'!Y$1,FALSE)=0,"Nil",
IF(OR($E62="Potential",$E62="Proposed",$E62="Deferred",$E62="Cancelled",$E62="Closed"),VLOOKUP($A62,'Project List'!$A$9:$BF$360,'Project List'!Y$1,FALSE)*$A$15*$AE62,VLOOKUP($A62,'Project List'!$A$9:$BF$360,'Project List'!Y$1,FALSE))),0)</f>
        <v>Nil</v>
      </c>
      <c r="W62" s="13" t="str">
        <f>_xlfn.IFNA(IF(VLOOKUP($A62,'Project List'!$A$9:$BF$360,'Project List'!Z$1,FALSE)=0,"Nil",
IF(OR($E62="Potential",$E62="Proposed",$E62="Deferred",$E62="Cancelled",$E62="Closed"),VLOOKUP($A62,'Project List'!$A$9:$BF$360,'Project List'!Z$1,FALSE)*$A$15*$AE62,VLOOKUP($A62,'Project List'!$A$9:$BF$360,'Project List'!Z$1,FALSE))),0)</f>
        <v>Nil</v>
      </c>
      <c r="X62" s="13" t="str">
        <f>_xlfn.IFNA(IF(VLOOKUP($A62,'Project List'!$A$9:$BF$360,'Project List'!AA$1,FALSE)=0,"Nil",
IF(OR($E62="Potential",$E62="Proposed",$E62="Deferred",$E62="Cancelled",$E62="Closed"),VLOOKUP($A62,'Project List'!$A$9:$BF$360,'Project List'!AA$1,FALSE)*$A$15*$AE62,VLOOKUP($A62,'Project List'!$A$9:$BF$360,'Project List'!AA$1,FALSE))),0)</f>
        <v>Nil</v>
      </c>
      <c r="Y62" s="13" t="str">
        <f>_xlfn.IFNA(IF(VLOOKUP($A62,'Project List'!$A$9:$BF$360,'Project List'!AB$1,FALSE)=0,"Nil",
IF(OR($E62="Potential",$E62="Proposed",$E62="Deferred",$E62="Cancelled",$E62="Closed"),VLOOKUP($A62,'Project List'!$A$9:$BF$360,'Project List'!AB$1,FALSE)*$A$15*$AE62,VLOOKUP($A62,'Project List'!$A$9:$BF$360,'Project List'!AB$1,FALSE))),0)</f>
        <v>Nil</v>
      </c>
      <c r="Z62" s="13" t="str">
        <f>_xlfn.IFNA(IF(VLOOKUP($A62,'Project List'!$A$9:$BF$360,'Project List'!AC$1,FALSE)=0,"Nil",
IF(OR($E62="Potential",$E62="Proposed",$E62="Deferred",$E62="Cancelled",$E62="Closed"),VLOOKUP($A62,'Project List'!$A$9:$BF$360,'Project List'!AC$1,FALSE)*$A$15*$AE62,VLOOKUP($A62,'Project List'!$A$9:$BF$360,'Project List'!AC$1,FALSE))),0)</f>
        <v>Nil</v>
      </c>
      <c r="AA62" s="13" t="str">
        <f>_xlfn.IFNA(IF(VLOOKUP($A62,'Project List'!$A$9:$BF$360,'Project List'!AD$1,FALSE)=0,"Nil",
IF(OR($E62="Potential",$E62="Proposed",$E62="Deferred",$E62="Cancelled",$E62="Closed"),VLOOKUP($A62,'Project List'!$A$9:$BF$360,'Project List'!AD$1,FALSE)*$A$15*$AE62,VLOOKUP($A62,'Project List'!$A$9:$BF$360,'Project List'!AD$1,FALSE))),0)</f>
        <v>Nil</v>
      </c>
      <c r="AB62" s="13" t="str">
        <f>_xlfn.IFNA(IF(VLOOKUP($A62,'Project List'!$A$9:$BF$360,'Project List'!AE$1,FALSE)=0,"Nil",
IF(OR($E62="Potential",$E62="Proposed",$E62="Deferred",$E62="Cancelled",$E62="Closed"),VLOOKUP($A62,'Project List'!$A$9:$BF$360,'Project List'!AE$1,FALSE)*$A$15*$AE62,VLOOKUP($A62,'Project List'!$A$9:$BF$360,'Project List'!AE$1,FALSE))),0)</f>
        <v>Nil</v>
      </c>
      <c r="AC62" s="13" t="str">
        <f>_xlfn.IFNA(IF(VLOOKUP($A62,'Project List'!$A$9:$BF$360,'Project List'!AF$1,FALSE)=0,"Nil",
IF(OR($E62="Potential",$E62="Proposed",$E62="Deferred",$E62="Cancelled",$E62="Closed"),VLOOKUP($A62,'Project List'!$A$9:$BF$360,'Project List'!AF$1,FALSE)*$A$15*$AE62,VLOOKUP($A62,'Project List'!$A$9:$BF$360,'Project List'!AF$1,FALSE))),0)</f>
        <v>Nil</v>
      </c>
      <c r="AD62" s="42"/>
      <c r="AE62" s="248">
        <f>1+IF(ISNA(VLOOKUP($A62,'Project labour content'!$A$7:$D$255,'Project labour content'!$D$1,FALSE)),VLOOKUP($D62,'Project labour content'!$F$6:$G$15,'Project labour content'!$G$1,FALSE),VLOOKUP($A62,'Project labour content'!$A$7:$D$255,'Project labour content'!$D$1,FALSE))*('Project labour content'!$K$14/100)*1</f>
        <v>1.0004759180060057</v>
      </c>
      <c r="AG62" s="3"/>
      <c r="AH62" s="3"/>
      <c r="AI62" s="32"/>
      <c r="AJ62" s="32"/>
      <c r="AK62" s="32"/>
      <c r="AL62" s="32"/>
      <c r="AM62" s="59"/>
      <c r="AN62" s="59"/>
      <c r="AO62" s="59"/>
      <c r="AP62" s="59"/>
      <c r="AQ62" s="59"/>
    </row>
    <row r="63" spans="1:43" x14ac:dyDescent="0.25">
      <c r="A63" s="11" t="s">
        <v>91</v>
      </c>
      <c r="B63" s="11" t="str">
        <f>_xlfn.IFNA(VLOOKUP($A63,'Project List'!$A$9:$AF$360,'Project List'!G$1,FALSE),0)</f>
        <v>Brinkworth to Mintaro Line Re-insulation</v>
      </c>
      <c r="C63" s="11" t="str">
        <f>_xlfn.IFNA(VLOOKUP($A63,'Project List'!$A$9:$AF$360,'Project List'!C$1,FALSE),0)</f>
        <v>ExAnte</v>
      </c>
      <c r="D63" s="11" t="str">
        <f>_xlfn.IFNA(VLOOKUP($A63,'Project List'!$A$9:$AF$360,'Project List'!D$1,FALSE),0)</f>
        <v>Refurbishment</v>
      </c>
      <c r="E63" s="11" t="str">
        <f>_xlfn.IFNA(VLOOKUP($A63,'Project List'!$A$9:$AF$360,'Project List'!H$1,FALSE),0)</f>
        <v>Closed</v>
      </c>
      <c r="F63" s="105">
        <f>_xlfn.IFNA(VLOOKUP($A63,'Project List'!$A$9:$AF$360,'Project List'!I$1,FALSE),0)</f>
        <v>0</v>
      </c>
      <c r="G63" s="105">
        <f>_xlfn.IFNA(VLOOKUP($A63,'Project List'!$A$9:$AF$360,'Project List'!J$1,FALSE),0)</f>
        <v>0</v>
      </c>
      <c r="H63" s="105">
        <f>_xlfn.IFNA(VLOOKUP($A63,'Project List'!$A$9:$AF$360,'Project List'!K$1,FALSE),0)</f>
        <v>0</v>
      </c>
      <c r="I63" s="105">
        <f>_xlfn.IFNA(VLOOKUP($A63,'Project List'!$A$9:$AF$360,'Project List'!L$1,FALSE),0)</f>
        <v>0</v>
      </c>
      <c r="J63" s="105">
        <f>_xlfn.IFNA(VLOOKUP($A63,'Project List'!$A$9:$AF$360,'Project List'!M$1,FALSE),0)</f>
        <v>0</v>
      </c>
      <c r="K63" s="105">
        <f>_xlfn.IFNA(VLOOKUP($A63,'Project List'!$A$9:$AF$360,'Project List'!N$1,FALSE),0)</f>
        <v>0</v>
      </c>
      <c r="L63" s="105">
        <f>_xlfn.IFNA(VLOOKUP($A63,'Project List'!$A$9:$AF$360,'Project List'!O$1,FALSE),0)</f>
        <v>0</v>
      </c>
      <c r="M63" s="105">
        <f>_xlfn.IFNA(VLOOKUP($A63,'Project List'!$A$9:$AF$360,'Project List'!P$1,FALSE),0)</f>
        <v>0</v>
      </c>
      <c r="N63" s="105">
        <f>_xlfn.IFNA(VLOOKUP($A63,'Project List'!$A$9:$AF$360,'Project List'!Q$1,FALSE),0)</f>
        <v>469016.36</v>
      </c>
      <c r="O63" s="105">
        <f>_xlfn.IFNA(VLOOKUP($A63,'Project List'!$A$9:$AF$360,'Project List'!R$1,FALSE),0)</f>
        <v>4049141.35</v>
      </c>
      <c r="P63" s="105">
        <f>_xlfn.IFNA(VLOOKUP($A63,'Project List'!$A$9:$AF$360,'Project List'!S$1,FALSE),0)</f>
        <v>1166785.49</v>
      </c>
      <c r="Q63" s="105">
        <f>_xlfn.IFNA(VLOOKUP($A63,'Project List'!$A$9:$AF$360,'Project List'!T$1,FALSE),0)</f>
        <v>805076.99</v>
      </c>
      <c r="R63" s="105">
        <f>_xlfn.IFNA(VLOOKUP($A63,'Project List'!$A$9:$AF$360,'Project List'!U$1,FALSE),0)</f>
        <v>348050.75</v>
      </c>
      <c r="S63" s="105">
        <f>_xlfn.IFNA(VLOOKUP($A63,'Project List'!$A$9:$AF$360,'Project List'!V$1,FALSE),0)</f>
        <v>31131.360000000001</v>
      </c>
      <c r="T63" s="105">
        <f>_xlfn.IFNA(VLOOKUP($A63,'Project List'!$A$9:$AF$360,'Project List'!W$1,FALSE),0)</f>
        <v>131923.14000000001</v>
      </c>
      <c r="U63" s="105">
        <f>_xlfn.IFNA(VLOOKUP($A63,'Project List'!$A$9:$AF$360,'Project List'!X$1,FALSE),0)</f>
        <v>65107.15</v>
      </c>
      <c r="V63" s="13" t="str">
        <f>_xlfn.IFNA(IF(VLOOKUP($A63,'Project List'!$A$9:$BF$360,'Project List'!Y$1,FALSE)=0,"Nil",
IF(OR($E63="Potential",$E63="Proposed",$E63="Deferred",$E63="Cancelled",$E63="Closed"),VLOOKUP($A63,'Project List'!$A$9:$BF$360,'Project List'!Y$1,FALSE)*$A$15*$AE63,VLOOKUP($A63,'Project List'!$A$9:$BF$360,'Project List'!Y$1,FALSE))),0)</f>
        <v>Nil</v>
      </c>
      <c r="W63" s="13" t="str">
        <f>_xlfn.IFNA(IF(VLOOKUP($A63,'Project List'!$A$9:$BF$360,'Project List'!Z$1,FALSE)=0,"Nil",
IF(OR($E63="Potential",$E63="Proposed",$E63="Deferred",$E63="Cancelled",$E63="Closed"),VLOOKUP($A63,'Project List'!$A$9:$BF$360,'Project List'!Z$1,FALSE)*$A$15*$AE63,VLOOKUP($A63,'Project List'!$A$9:$BF$360,'Project List'!Z$1,FALSE))),0)</f>
        <v>Nil</v>
      </c>
      <c r="X63" s="13" t="str">
        <f>_xlfn.IFNA(IF(VLOOKUP($A63,'Project List'!$A$9:$BF$360,'Project List'!AA$1,FALSE)=0,"Nil",
IF(OR($E63="Potential",$E63="Proposed",$E63="Deferred",$E63="Cancelled",$E63="Closed"),VLOOKUP($A63,'Project List'!$A$9:$BF$360,'Project List'!AA$1,FALSE)*$A$15*$AE63,VLOOKUP($A63,'Project List'!$A$9:$BF$360,'Project List'!AA$1,FALSE))),0)</f>
        <v>Nil</v>
      </c>
      <c r="Y63" s="13" t="str">
        <f>_xlfn.IFNA(IF(VLOOKUP($A63,'Project List'!$A$9:$BF$360,'Project List'!AB$1,FALSE)=0,"Nil",
IF(OR($E63="Potential",$E63="Proposed",$E63="Deferred",$E63="Cancelled",$E63="Closed"),VLOOKUP($A63,'Project List'!$A$9:$BF$360,'Project List'!AB$1,FALSE)*$A$15*$AE63,VLOOKUP($A63,'Project List'!$A$9:$BF$360,'Project List'!AB$1,FALSE))),0)</f>
        <v>Nil</v>
      </c>
      <c r="Z63" s="13" t="str">
        <f>_xlfn.IFNA(IF(VLOOKUP($A63,'Project List'!$A$9:$BF$360,'Project List'!AC$1,FALSE)=0,"Nil",
IF(OR($E63="Potential",$E63="Proposed",$E63="Deferred",$E63="Cancelled",$E63="Closed"),VLOOKUP($A63,'Project List'!$A$9:$BF$360,'Project List'!AC$1,FALSE)*$A$15*$AE63,VLOOKUP($A63,'Project List'!$A$9:$BF$360,'Project List'!AC$1,FALSE))),0)</f>
        <v>Nil</v>
      </c>
      <c r="AA63" s="13" t="str">
        <f>_xlfn.IFNA(IF(VLOOKUP($A63,'Project List'!$A$9:$BF$360,'Project List'!AD$1,FALSE)=0,"Nil",
IF(OR($E63="Potential",$E63="Proposed",$E63="Deferred",$E63="Cancelled",$E63="Closed"),VLOOKUP($A63,'Project List'!$A$9:$BF$360,'Project List'!AD$1,FALSE)*$A$15*$AE63,VLOOKUP($A63,'Project List'!$A$9:$BF$360,'Project List'!AD$1,FALSE))),0)</f>
        <v>Nil</v>
      </c>
      <c r="AB63" s="13" t="str">
        <f>_xlfn.IFNA(IF(VLOOKUP($A63,'Project List'!$A$9:$BF$360,'Project List'!AE$1,FALSE)=0,"Nil",
IF(OR($E63="Potential",$E63="Proposed",$E63="Deferred",$E63="Cancelled",$E63="Closed"),VLOOKUP($A63,'Project List'!$A$9:$BF$360,'Project List'!AE$1,FALSE)*$A$15*$AE63,VLOOKUP($A63,'Project List'!$A$9:$BF$360,'Project List'!AE$1,FALSE))),0)</f>
        <v>Nil</v>
      </c>
      <c r="AC63" s="13" t="str">
        <f>_xlfn.IFNA(IF(VLOOKUP($A63,'Project List'!$A$9:$BF$360,'Project List'!AF$1,FALSE)=0,"Nil",
IF(OR($E63="Potential",$E63="Proposed",$E63="Deferred",$E63="Cancelled",$E63="Closed"),VLOOKUP($A63,'Project List'!$A$9:$BF$360,'Project List'!AF$1,FALSE)*$A$15*$AE63,VLOOKUP($A63,'Project List'!$A$9:$BF$360,'Project List'!AF$1,FALSE))),0)</f>
        <v>Nil</v>
      </c>
      <c r="AD63" s="42"/>
      <c r="AE63" s="248">
        <f>1+IF(ISNA(VLOOKUP($A63,'Project labour content'!$A$7:$D$255,'Project labour content'!$D$1,FALSE)),VLOOKUP($D63,'Project labour content'!$F$6:$G$15,'Project labour content'!$G$1,FALSE),VLOOKUP($A63,'Project labour content'!$A$7:$D$255,'Project labour content'!$D$1,FALSE))*('Project labour content'!$K$14/100)*1</f>
        <v>1.0004759180060057</v>
      </c>
      <c r="AG63" s="3"/>
      <c r="AH63" s="3"/>
      <c r="AI63" s="32"/>
      <c r="AJ63" s="32"/>
      <c r="AK63" s="32"/>
      <c r="AL63" s="32"/>
      <c r="AM63" s="59"/>
      <c r="AN63" s="59"/>
      <c r="AO63" s="59"/>
      <c r="AP63" s="59"/>
      <c r="AQ63" s="59"/>
    </row>
    <row r="64" spans="1:43" x14ac:dyDescent="0.25">
      <c r="A64" s="11" t="s">
        <v>92</v>
      </c>
      <c r="B64" s="11" t="str">
        <f>_xlfn.IFNA(VLOOKUP($A64,'Project List'!$A$9:$AF$360,'Project List'!G$1,FALSE),0)</f>
        <v>Magill to Happy Valley Line Re-insulation</v>
      </c>
      <c r="C64" s="11" t="str">
        <f>_xlfn.IFNA(VLOOKUP($A64,'Project List'!$A$9:$AF$360,'Project List'!C$1,FALSE),0)</f>
        <v>ExAnte</v>
      </c>
      <c r="D64" s="11" t="str">
        <f>_xlfn.IFNA(VLOOKUP($A64,'Project List'!$A$9:$AF$360,'Project List'!D$1,FALSE),0)</f>
        <v>Refurbishment</v>
      </c>
      <c r="E64" s="11" t="str">
        <f>_xlfn.IFNA(VLOOKUP($A64,'Project List'!$A$9:$AF$360,'Project List'!H$1,FALSE),0)</f>
        <v>Closed</v>
      </c>
      <c r="F64" s="105">
        <f>_xlfn.IFNA(VLOOKUP($A64,'Project List'!$A$9:$AF$360,'Project List'!I$1,FALSE),0)</f>
        <v>0</v>
      </c>
      <c r="G64" s="105">
        <f>_xlfn.IFNA(VLOOKUP($A64,'Project List'!$A$9:$AF$360,'Project List'!J$1,FALSE),0)</f>
        <v>0</v>
      </c>
      <c r="H64" s="105">
        <f>_xlfn.IFNA(VLOOKUP($A64,'Project List'!$A$9:$AF$360,'Project List'!K$1,FALSE),0)</f>
        <v>0</v>
      </c>
      <c r="I64" s="105">
        <f>_xlfn.IFNA(VLOOKUP($A64,'Project List'!$A$9:$AF$360,'Project List'!L$1,FALSE),0)</f>
        <v>0</v>
      </c>
      <c r="J64" s="105">
        <f>_xlfn.IFNA(VLOOKUP($A64,'Project List'!$A$9:$AF$360,'Project List'!M$1,FALSE),0)</f>
        <v>0</v>
      </c>
      <c r="K64" s="105">
        <f>_xlfn.IFNA(VLOOKUP($A64,'Project List'!$A$9:$AF$360,'Project List'!N$1,FALSE),0)</f>
        <v>0</v>
      </c>
      <c r="L64" s="105">
        <f>_xlfn.IFNA(VLOOKUP($A64,'Project List'!$A$9:$AF$360,'Project List'!O$1,FALSE),0)</f>
        <v>0</v>
      </c>
      <c r="M64" s="105">
        <f>_xlfn.IFNA(VLOOKUP($A64,'Project List'!$A$9:$AF$360,'Project List'!P$1,FALSE),0)</f>
        <v>0</v>
      </c>
      <c r="N64" s="105">
        <f>_xlfn.IFNA(VLOOKUP($A64,'Project List'!$A$9:$AF$360,'Project List'!Q$1,FALSE),0)</f>
        <v>673197.8</v>
      </c>
      <c r="O64" s="105">
        <f>_xlfn.IFNA(VLOOKUP($A64,'Project List'!$A$9:$AF$360,'Project List'!R$1,FALSE),0)</f>
        <v>1777892.24</v>
      </c>
      <c r="P64" s="105">
        <f>_xlfn.IFNA(VLOOKUP($A64,'Project List'!$A$9:$AF$360,'Project List'!S$1,FALSE),0)</f>
        <v>43397.88</v>
      </c>
      <c r="Q64" s="105">
        <f>_xlfn.IFNA(VLOOKUP($A64,'Project List'!$A$9:$AF$360,'Project List'!T$1,FALSE),0)</f>
        <v>1645.95</v>
      </c>
      <c r="R64" s="105">
        <f>_xlfn.IFNA(VLOOKUP($A64,'Project List'!$A$9:$AF$360,'Project List'!U$1,FALSE),0)</f>
        <v>2981.37</v>
      </c>
      <c r="S64" s="105">
        <f>_xlfn.IFNA(VLOOKUP($A64,'Project List'!$A$9:$AF$360,'Project List'!V$1,FALSE),0)</f>
        <v>9026.59</v>
      </c>
      <c r="T64" s="105">
        <f>_xlfn.IFNA(VLOOKUP($A64,'Project List'!$A$9:$AF$360,'Project List'!W$1,FALSE),0)</f>
        <v>432365.1</v>
      </c>
      <c r="U64" s="105">
        <f>_xlfn.IFNA(VLOOKUP($A64,'Project List'!$A$9:$AF$360,'Project List'!X$1,FALSE),0)</f>
        <v>3380.14</v>
      </c>
      <c r="V64" s="13" t="str">
        <f>_xlfn.IFNA(IF(VLOOKUP($A64,'Project List'!$A$9:$BF$360,'Project List'!Y$1,FALSE)=0,"Nil",
IF(OR($E64="Potential",$E64="Proposed",$E64="Deferred",$E64="Cancelled",$E64="Closed"),VLOOKUP($A64,'Project List'!$A$9:$BF$360,'Project List'!Y$1,FALSE)*$A$15*$AE64,VLOOKUP($A64,'Project List'!$A$9:$BF$360,'Project List'!Y$1,FALSE))),0)</f>
        <v>Nil</v>
      </c>
      <c r="W64" s="13" t="str">
        <f>_xlfn.IFNA(IF(VLOOKUP($A64,'Project List'!$A$9:$BF$360,'Project List'!Z$1,FALSE)=0,"Nil",
IF(OR($E64="Potential",$E64="Proposed",$E64="Deferred",$E64="Cancelled",$E64="Closed"),VLOOKUP($A64,'Project List'!$A$9:$BF$360,'Project List'!Z$1,FALSE)*$A$15*$AE64,VLOOKUP($A64,'Project List'!$A$9:$BF$360,'Project List'!Z$1,FALSE))),0)</f>
        <v>Nil</v>
      </c>
      <c r="X64" s="13" t="str">
        <f>_xlfn.IFNA(IF(VLOOKUP($A64,'Project List'!$A$9:$BF$360,'Project List'!AA$1,FALSE)=0,"Nil",
IF(OR($E64="Potential",$E64="Proposed",$E64="Deferred",$E64="Cancelled",$E64="Closed"),VLOOKUP($A64,'Project List'!$A$9:$BF$360,'Project List'!AA$1,FALSE)*$A$15*$AE64,VLOOKUP($A64,'Project List'!$A$9:$BF$360,'Project List'!AA$1,FALSE))),0)</f>
        <v>Nil</v>
      </c>
      <c r="Y64" s="13" t="str">
        <f>_xlfn.IFNA(IF(VLOOKUP($A64,'Project List'!$A$9:$BF$360,'Project List'!AB$1,FALSE)=0,"Nil",
IF(OR($E64="Potential",$E64="Proposed",$E64="Deferred",$E64="Cancelled",$E64="Closed"),VLOOKUP($A64,'Project List'!$A$9:$BF$360,'Project List'!AB$1,FALSE)*$A$15*$AE64,VLOOKUP($A64,'Project List'!$A$9:$BF$360,'Project List'!AB$1,FALSE))),0)</f>
        <v>Nil</v>
      </c>
      <c r="Z64" s="13" t="str">
        <f>_xlfn.IFNA(IF(VLOOKUP($A64,'Project List'!$A$9:$BF$360,'Project List'!AC$1,FALSE)=0,"Nil",
IF(OR($E64="Potential",$E64="Proposed",$E64="Deferred",$E64="Cancelled",$E64="Closed"),VLOOKUP($A64,'Project List'!$A$9:$BF$360,'Project List'!AC$1,FALSE)*$A$15*$AE64,VLOOKUP($A64,'Project List'!$A$9:$BF$360,'Project List'!AC$1,FALSE))),0)</f>
        <v>Nil</v>
      </c>
      <c r="AA64" s="13" t="str">
        <f>_xlfn.IFNA(IF(VLOOKUP($A64,'Project List'!$A$9:$BF$360,'Project List'!AD$1,FALSE)=0,"Nil",
IF(OR($E64="Potential",$E64="Proposed",$E64="Deferred",$E64="Cancelled",$E64="Closed"),VLOOKUP($A64,'Project List'!$A$9:$BF$360,'Project List'!AD$1,FALSE)*$A$15*$AE64,VLOOKUP($A64,'Project List'!$A$9:$BF$360,'Project List'!AD$1,FALSE))),0)</f>
        <v>Nil</v>
      </c>
      <c r="AB64" s="13" t="str">
        <f>_xlfn.IFNA(IF(VLOOKUP($A64,'Project List'!$A$9:$BF$360,'Project List'!AE$1,FALSE)=0,"Nil",
IF(OR($E64="Potential",$E64="Proposed",$E64="Deferred",$E64="Cancelled",$E64="Closed"),VLOOKUP($A64,'Project List'!$A$9:$BF$360,'Project List'!AE$1,FALSE)*$A$15*$AE64,VLOOKUP($A64,'Project List'!$A$9:$BF$360,'Project List'!AE$1,FALSE))),0)</f>
        <v>Nil</v>
      </c>
      <c r="AC64" s="13" t="str">
        <f>_xlfn.IFNA(IF(VLOOKUP($A64,'Project List'!$A$9:$BF$360,'Project List'!AF$1,FALSE)=0,"Nil",
IF(OR($E64="Potential",$E64="Proposed",$E64="Deferred",$E64="Cancelled",$E64="Closed"),VLOOKUP($A64,'Project List'!$A$9:$BF$360,'Project List'!AF$1,FALSE)*$A$15*$AE64,VLOOKUP($A64,'Project List'!$A$9:$BF$360,'Project List'!AF$1,FALSE))),0)</f>
        <v>Nil</v>
      </c>
      <c r="AD64" s="42"/>
      <c r="AE64" s="248">
        <f>1+IF(ISNA(VLOOKUP($A64,'Project labour content'!$A$7:$D$255,'Project labour content'!$D$1,FALSE)),VLOOKUP($D64,'Project labour content'!$F$6:$G$15,'Project labour content'!$G$1,FALSE),VLOOKUP($A64,'Project labour content'!$A$7:$D$255,'Project labour content'!$D$1,FALSE))*('Project labour content'!$K$14/100)*1</f>
        <v>1.0004759180060057</v>
      </c>
      <c r="AG64" s="3"/>
      <c r="AH64" s="3"/>
      <c r="AI64" s="32"/>
      <c r="AJ64" s="32"/>
      <c r="AK64" s="32"/>
      <c r="AL64" s="32"/>
      <c r="AM64" s="59"/>
      <c r="AN64" s="59"/>
      <c r="AO64" s="59"/>
      <c r="AP64" s="59"/>
      <c r="AQ64" s="59"/>
    </row>
    <row r="65" spans="1:43" x14ac:dyDescent="0.25">
      <c r="A65" s="11" t="s">
        <v>93</v>
      </c>
      <c r="B65" s="11" t="str">
        <f>_xlfn.IFNA(VLOOKUP($A65,'Project List'!$A$9:$AF$360,'Project List'!G$1,FALSE),0)</f>
        <v>BUCC Building Upgrade</v>
      </c>
      <c r="C65" s="11" t="str">
        <f>_xlfn.IFNA(VLOOKUP($A65,'Project List'!$A$9:$AF$360,'Project List'!C$1,FALSE),0)</f>
        <v>ExAnte</v>
      </c>
      <c r="D65" s="11" t="str">
        <f>_xlfn.IFNA(VLOOKUP($A65,'Project List'!$A$9:$AF$360,'Project List'!D$1,FALSE),0)</f>
        <v>Facilities</v>
      </c>
      <c r="E65" s="11" t="str">
        <f>_xlfn.IFNA(VLOOKUP($A65,'Project List'!$A$9:$AF$360,'Project List'!H$1,FALSE),0)</f>
        <v>Closed</v>
      </c>
      <c r="F65" s="105">
        <f>_xlfn.IFNA(VLOOKUP($A65,'Project List'!$A$9:$AF$360,'Project List'!I$1,FALSE),0)</f>
        <v>0</v>
      </c>
      <c r="G65" s="105">
        <f>_xlfn.IFNA(VLOOKUP($A65,'Project List'!$A$9:$AF$360,'Project List'!J$1,FALSE),0)</f>
        <v>0</v>
      </c>
      <c r="H65" s="105">
        <f>_xlfn.IFNA(VLOOKUP($A65,'Project List'!$A$9:$AF$360,'Project List'!K$1,FALSE),0)</f>
        <v>0</v>
      </c>
      <c r="I65" s="105">
        <f>_xlfn.IFNA(VLOOKUP($A65,'Project List'!$A$9:$AF$360,'Project List'!L$1,FALSE),0)</f>
        <v>0</v>
      </c>
      <c r="J65" s="105">
        <f>_xlfn.IFNA(VLOOKUP($A65,'Project List'!$A$9:$AF$360,'Project List'!M$1,FALSE),0)</f>
        <v>0</v>
      </c>
      <c r="K65" s="105">
        <f>_xlfn.IFNA(VLOOKUP($A65,'Project List'!$A$9:$AF$360,'Project List'!N$1,FALSE),0)</f>
        <v>0</v>
      </c>
      <c r="L65" s="105">
        <f>_xlfn.IFNA(VLOOKUP($A65,'Project List'!$A$9:$AF$360,'Project List'!O$1,FALSE),0)</f>
        <v>0</v>
      </c>
      <c r="M65" s="105">
        <f>_xlfn.IFNA(VLOOKUP($A65,'Project List'!$A$9:$AF$360,'Project List'!P$1,FALSE),0)</f>
        <v>52860.86</v>
      </c>
      <c r="N65" s="105">
        <f>_xlfn.IFNA(VLOOKUP($A65,'Project List'!$A$9:$AF$360,'Project List'!Q$1,FALSE),0)</f>
        <v>384185.78</v>
      </c>
      <c r="O65" s="105">
        <f>_xlfn.IFNA(VLOOKUP($A65,'Project List'!$A$9:$AF$360,'Project List'!R$1,FALSE),0)</f>
        <v>0</v>
      </c>
      <c r="P65" s="105">
        <f>_xlfn.IFNA(VLOOKUP($A65,'Project List'!$A$9:$AF$360,'Project List'!S$1,FALSE),0)</f>
        <v>-987.77</v>
      </c>
      <c r="Q65" s="105">
        <f>_xlfn.IFNA(VLOOKUP($A65,'Project List'!$A$9:$AF$360,'Project List'!T$1,FALSE),0)</f>
        <v>0</v>
      </c>
      <c r="R65" s="105">
        <f>_xlfn.IFNA(VLOOKUP($A65,'Project List'!$A$9:$AF$360,'Project List'!U$1,FALSE),0)</f>
        <v>128.34</v>
      </c>
      <c r="S65" s="105">
        <f>_xlfn.IFNA(VLOOKUP($A65,'Project List'!$A$9:$AF$360,'Project List'!V$1,FALSE),0)</f>
        <v>0</v>
      </c>
      <c r="T65" s="105">
        <f>_xlfn.IFNA(VLOOKUP($A65,'Project List'!$A$9:$AF$360,'Project List'!W$1,FALSE),0)</f>
        <v>0</v>
      </c>
      <c r="U65" s="105">
        <f>_xlfn.IFNA(VLOOKUP($A65,'Project List'!$A$9:$AF$360,'Project List'!X$1,FALSE),0)</f>
        <v>0</v>
      </c>
      <c r="V65" s="13" t="str">
        <f>_xlfn.IFNA(IF(VLOOKUP($A65,'Project List'!$A$9:$BF$360,'Project List'!Y$1,FALSE)=0,"Nil",
IF(OR($E65="Potential",$E65="Proposed",$E65="Deferred",$E65="Cancelled",$E65="Closed"),VLOOKUP($A65,'Project List'!$A$9:$BF$360,'Project List'!Y$1,FALSE)*$A$15*$AE65,VLOOKUP($A65,'Project List'!$A$9:$BF$360,'Project List'!Y$1,FALSE))),0)</f>
        <v>Nil</v>
      </c>
      <c r="W65" s="13" t="str">
        <f>_xlfn.IFNA(IF(VLOOKUP($A65,'Project List'!$A$9:$BF$360,'Project List'!Z$1,FALSE)=0,"Nil",
IF(OR($E65="Potential",$E65="Proposed",$E65="Deferred",$E65="Cancelled",$E65="Closed"),VLOOKUP($A65,'Project List'!$A$9:$BF$360,'Project List'!Z$1,FALSE)*$A$15*$AE65,VLOOKUP($A65,'Project List'!$A$9:$BF$360,'Project List'!Z$1,FALSE))),0)</f>
        <v>Nil</v>
      </c>
      <c r="X65" s="13" t="str">
        <f>_xlfn.IFNA(IF(VLOOKUP($A65,'Project List'!$A$9:$BF$360,'Project List'!AA$1,FALSE)=0,"Nil",
IF(OR($E65="Potential",$E65="Proposed",$E65="Deferred",$E65="Cancelled",$E65="Closed"),VLOOKUP($A65,'Project List'!$A$9:$BF$360,'Project List'!AA$1,FALSE)*$A$15*$AE65,VLOOKUP($A65,'Project List'!$A$9:$BF$360,'Project List'!AA$1,FALSE))),0)</f>
        <v>Nil</v>
      </c>
      <c r="Y65" s="13" t="str">
        <f>_xlfn.IFNA(IF(VLOOKUP($A65,'Project List'!$A$9:$BF$360,'Project List'!AB$1,FALSE)=0,"Nil",
IF(OR($E65="Potential",$E65="Proposed",$E65="Deferred",$E65="Cancelled",$E65="Closed"),VLOOKUP($A65,'Project List'!$A$9:$BF$360,'Project List'!AB$1,FALSE)*$A$15*$AE65,VLOOKUP($A65,'Project List'!$A$9:$BF$360,'Project List'!AB$1,FALSE))),0)</f>
        <v>Nil</v>
      </c>
      <c r="Z65" s="13" t="str">
        <f>_xlfn.IFNA(IF(VLOOKUP($A65,'Project List'!$A$9:$BF$360,'Project List'!AC$1,FALSE)=0,"Nil",
IF(OR($E65="Potential",$E65="Proposed",$E65="Deferred",$E65="Cancelled",$E65="Closed"),VLOOKUP($A65,'Project List'!$A$9:$BF$360,'Project List'!AC$1,FALSE)*$A$15*$AE65,VLOOKUP($A65,'Project List'!$A$9:$BF$360,'Project List'!AC$1,FALSE))),0)</f>
        <v>Nil</v>
      </c>
      <c r="AA65" s="13" t="str">
        <f>_xlfn.IFNA(IF(VLOOKUP($A65,'Project List'!$A$9:$BF$360,'Project List'!AD$1,FALSE)=0,"Nil",
IF(OR($E65="Potential",$E65="Proposed",$E65="Deferred",$E65="Cancelled",$E65="Closed"),VLOOKUP($A65,'Project List'!$A$9:$BF$360,'Project List'!AD$1,FALSE)*$A$15*$AE65,VLOOKUP($A65,'Project List'!$A$9:$BF$360,'Project List'!AD$1,FALSE))),0)</f>
        <v>Nil</v>
      </c>
      <c r="AB65" s="13" t="str">
        <f>_xlfn.IFNA(IF(VLOOKUP($A65,'Project List'!$A$9:$BF$360,'Project List'!AE$1,FALSE)=0,"Nil",
IF(OR($E65="Potential",$E65="Proposed",$E65="Deferred",$E65="Cancelled",$E65="Closed"),VLOOKUP($A65,'Project List'!$A$9:$BF$360,'Project List'!AE$1,FALSE)*$A$15*$AE65,VLOOKUP($A65,'Project List'!$A$9:$BF$360,'Project List'!AE$1,FALSE))),0)</f>
        <v>Nil</v>
      </c>
      <c r="AC65" s="13" t="str">
        <f>_xlfn.IFNA(IF(VLOOKUP($A65,'Project List'!$A$9:$BF$360,'Project List'!AF$1,FALSE)=0,"Nil",
IF(OR($E65="Potential",$E65="Proposed",$E65="Deferred",$E65="Cancelled",$E65="Closed"),VLOOKUP($A65,'Project List'!$A$9:$BF$360,'Project List'!AF$1,FALSE)*$A$15*$AE65,VLOOKUP($A65,'Project List'!$A$9:$BF$360,'Project List'!AF$1,FALSE))),0)</f>
        <v>Nil</v>
      </c>
      <c r="AD65" s="42"/>
      <c r="AE65" s="248">
        <f>1+IF(ISNA(VLOOKUP($A65,'Project labour content'!$A$7:$D$255,'Project labour content'!$D$1,FALSE)),VLOOKUP($D65,'Project labour content'!$F$6:$G$15,'Project labour content'!$G$1,FALSE),VLOOKUP($A65,'Project labour content'!$A$7:$D$255,'Project labour content'!$D$1,FALSE))*('Project labour content'!$K$14/100)*1</f>
        <v>1.0018661130890889</v>
      </c>
      <c r="AG65" s="3"/>
      <c r="AH65" s="3"/>
      <c r="AI65" s="32"/>
      <c r="AJ65" s="32"/>
      <c r="AK65" s="32"/>
      <c r="AL65" s="32"/>
      <c r="AM65" s="59"/>
      <c r="AN65" s="59"/>
      <c r="AO65" s="59"/>
      <c r="AP65" s="59"/>
      <c r="AQ65" s="59"/>
    </row>
    <row r="66" spans="1:43" x14ac:dyDescent="0.25">
      <c r="A66" s="11" t="s">
        <v>95</v>
      </c>
      <c r="B66" s="11" t="str">
        <f>_xlfn.IFNA(VLOOKUP($A66,'Project List'!$A$9:$AF$360,'Project List'!G$1,FALSE),0)</f>
        <v>Project Delivery Optimisation</v>
      </c>
      <c r="C66" s="11" t="str">
        <f>_xlfn.IFNA(VLOOKUP($A66,'Project List'!$A$9:$AF$360,'Project List'!C$1,FALSE),0)</f>
        <v>ExAnte</v>
      </c>
      <c r="D66" s="11" t="str">
        <f>_xlfn.IFNA(VLOOKUP($A66,'Project List'!$A$9:$AF$360,'Project List'!D$1,FALSE),0)</f>
        <v>Augmentation</v>
      </c>
      <c r="E66" s="11" t="str">
        <f>_xlfn.IFNA(VLOOKUP($A66,'Project List'!$A$9:$AF$360,'Project List'!H$1,FALSE),0)</f>
        <v>Closed</v>
      </c>
      <c r="F66" s="105">
        <f>_xlfn.IFNA(VLOOKUP($A66,'Project List'!$A$9:$AF$360,'Project List'!I$1,FALSE),0)</f>
        <v>0</v>
      </c>
      <c r="G66" s="105">
        <f>_xlfn.IFNA(VLOOKUP($A66,'Project List'!$A$9:$AF$360,'Project List'!J$1,FALSE),0)</f>
        <v>0</v>
      </c>
      <c r="H66" s="105">
        <f>_xlfn.IFNA(VLOOKUP($A66,'Project List'!$A$9:$AF$360,'Project List'!K$1,FALSE),0)</f>
        <v>0</v>
      </c>
      <c r="I66" s="105">
        <f>_xlfn.IFNA(VLOOKUP($A66,'Project List'!$A$9:$AF$360,'Project List'!L$1,FALSE),0)</f>
        <v>0</v>
      </c>
      <c r="J66" s="105">
        <f>_xlfn.IFNA(VLOOKUP($A66,'Project List'!$A$9:$AF$360,'Project List'!M$1,FALSE),0)</f>
        <v>0</v>
      </c>
      <c r="K66" s="105">
        <f>_xlfn.IFNA(VLOOKUP($A66,'Project List'!$A$9:$AF$360,'Project List'!N$1,FALSE),0)</f>
        <v>0</v>
      </c>
      <c r="L66" s="105">
        <f>_xlfn.IFNA(VLOOKUP($A66,'Project List'!$A$9:$AF$360,'Project List'!O$1,FALSE),0)</f>
        <v>0</v>
      </c>
      <c r="M66" s="105">
        <f>_xlfn.IFNA(VLOOKUP($A66,'Project List'!$A$9:$AF$360,'Project List'!P$1,FALSE),0)</f>
        <v>0</v>
      </c>
      <c r="N66" s="105">
        <f>_xlfn.IFNA(VLOOKUP($A66,'Project List'!$A$9:$AF$360,'Project List'!Q$1,FALSE),0)</f>
        <v>2977.51</v>
      </c>
      <c r="O66" s="105">
        <f>_xlfn.IFNA(VLOOKUP($A66,'Project List'!$A$9:$AF$360,'Project List'!R$1,FALSE),0)</f>
        <v>5378.36</v>
      </c>
      <c r="P66" s="105">
        <f>_xlfn.IFNA(VLOOKUP($A66,'Project List'!$A$9:$AF$360,'Project List'!S$1,FALSE),0)</f>
        <v>405032.26</v>
      </c>
      <c r="Q66" s="105">
        <f>_xlfn.IFNA(VLOOKUP($A66,'Project List'!$A$9:$AF$360,'Project List'!T$1,FALSE),0)</f>
        <v>1351025.26</v>
      </c>
      <c r="R66" s="105">
        <f>_xlfn.IFNA(VLOOKUP($A66,'Project List'!$A$9:$AF$360,'Project List'!U$1,FALSE),0)</f>
        <v>843280.96</v>
      </c>
      <c r="S66" s="105">
        <f>_xlfn.IFNA(VLOOKUP($A66,'Project List'!$A$9:$AF$360,'Project List'!V$1,FALSE),0)</f>
        <v>103862.5</v>
      </c>
      <c r="T66" s="105">
        <f>_xlfn.IFNA(VLOOKUP($A66,'Project List'!$A$9:$AF$360,'Project List'!W$1,FALSE),0)</f>
        <v>0</v>
      </c>
      <c r="U66" s="105">
        <f>_xlfn.IFNA(VLOOKUP($A66,'Project List'!$A$9:$AF$360,'Project List'!X$1,FALSE),0)</f>
        <v>0</v>
      </c>
      <c r="V66" s="13" t="str">
        <f>_xlfn.IFNA(IF(VLOOKUP($A66,'Project List'!$A$9:$BF$360,'Project List'!Y$1,FALSE)=0,"Nil",
IF(OR($E66="Potential",$E66="Proposed",$E66="Deferred",$E66="Cancelled",$E66="Closed"),VLOOKUP($A66,'Project List'!$A$9:$BF$360,'Project List'!Y$1,FALSE)*$A$15*$AE66,VLOOKUP($A66,'Project List'!$A$9:$BF$360,'Project List'!Y$1,FALSE))),0)</f>
        <v>Nil</v>
      </c>
      <c r="W66" s="13" t="str">
        <f>_xlfn.IFNA(IF(VLOOKUP($A66,'Project List'!$A$9:$BF$360,'Project List'!Z$1,FALSE)=0,"Nil",
IF(OR($E66="Potential",$E66="Proposed",$E66="Deferred",$E66="Cancelled",$E66="Closed"),VLOOKUP($A66,'Project List'!$A$9:$BF$360,'Project List'!Z$1,FALSE)*$A$15*$AE66,VLOOKUP($A66,'Project List'!$A$9:$BF$360,'Project List'!Z$1,FALSE))),0)</f>
        <v>Nil</v>
      </c>
      <c r="X66" s="13" t="str">
        <f>_xlfn.IFNA(IF(VLOOKUP($A66,'Project List'!$A$9:$BF$360,'Project List'!AA$1,FALSE)=0,"Nil",
IF(OR($E66="Potential",$E66="Proposed",$E66="Deferred",$E66="Cancelled",$E66="Closed"),VLOOKUP($A66,'Project List'!$A$9:$BF$360,'Project List'!AA$1,FALSE)*$A$15*$AE66,VLOOKUP($A66,'Project List'!$A$9:$BF$360,'Project List'!AA$1,FALSE))),0)</f>
        <v>Nil</v>
      </c>
      <c r="Y66" s="13" t="str">
        <f>_xlfn.IFNA(IF(VLOOKUP($A66,'Project List'!$A$9:$BF$360,'Project List'!AB$1,FALSE)=0,"Nil",
IF(OR($E66="Potential",$E66="Proposed",$E66="Deferred",$E66="Cancelled",$E66="Closed"),VLOOKUP($A66,'Project List'!$A$9:$BF$360,'Project List'!AB$1,FALSE)*$A$15*$AE66,VLOOKUP($A66,'Project List'!$A$9:$BF$360,'Project List'!AB$1,FALSE))),0)</f>
        <v>Nil</v>
      </c>
      <c r="Z66" s="13" t="str">
        <f>_xlfn.IFNA(IF(VLOOKUP($A66,'Project List'!$A$9:$BF$360,'Project List'!AC$1,FALSE)=0,"Nil",
IF(OR($E66="Potential",$E66="Proposed",$E66="Deferred",$E66="Cancelled",$E66="Closed"),VLOOKUP($A66,'Project List'!$A$9:$BF$360,'Project List'!AC$1,FALSE)*$A$15*$AE66,VLOOKUP($A66,'Project List'!$A$9:$BF$360,'Project List'!AC$1,FALSE))),0)</f>
        <v>Nil</v>
      </c>
      <c r="AA66" s="13" t="str">
        <f>_xlfn.IFNA(IF(VLOOKUP($A66,'Project List'!$A$9:$BF$360,'Project List'!AD$1,FALSE)=0,"Nil",
IF(OR($E66="Potential",$E66="Proposed",$E66="Deferred",$E66="Cancelled",$E66="Closed"),VLOOKUP($A66,'Project List'!$A$9:$BF$360,'Project List'!AD$1,FALSE)*$A$15*$AE66,VLOOKUP($A66,'Project List'!$A$9:$BF$360,'Project List'!AD$1,FALSE))),0)</f>
        <v>Nil</v>
      </c>
      <c r="AB66" s="13" t="str">
        <f>_xlfn.IFNA(IF(VLOOKUP($A66,'Project List'!$A$9:$BF$360,'Project List'!AE$1,FALSE)=0,"Nil",
IF(OR($E66="Potential",$E66="Proposed",$E66="Deferred",$E66="Cancelled",$E66="Closed"),VLOOKUP($A66,'Project List'!$A$9:$BF$360,'Project List'!AE$1,FALSE)*$A$15*$AE66,VLOOKUP($A66,'Project List'!$A$9:$BF$360,'Project List'!AE$1,FALSE))),0)</f>
        <v>Nil</v>
      </c>
      <c r="AC66" s="13" t="str">
        <f>_xlfn.IFNA(IF(VLOOKUP($A66,'Project List'!$A$9:$BF$360,'Project List'!AF$1,FALSE)=0,"Nil",
IF(OR($E66="Potential",$E66="Proposed",$E66="Deferred",$E66="Cancelled",$E66="Closed"),VLOOKUP($A66,'Project List'!$A$9:$BF$360,'Project List'!AF$1,FALSE)*$A$15*$AE66,VLOOKUP($A66,'Project List'!$A$9:$BF$360,'Project List'!AF$1,FALSE))),0)</f>
        <v>Nil</v>
      </c>
      <c r="AD66" s="42"/>
      <c r="AE66" s="248">
        <f>1+IF(ISNA(VLOOKUP($A66,'Project labour content'!$A$7:$D$255,'Project labour content'!$D$1,FALSE)),VLOOKUP($D66,'Project labour content'!$F$6:$G$15,'Project labour content'!$G$1,FALSE),VLOOKUP($A66,'Project labour content'!$A$7:$D$255,'Project labour content'!$D$1,FALSE))*('Project labour content'!$K$14/100)*1</f>
        <v>1.0003471041831231</v>
      </c>
      <c r="AG66" s="3"/>
      <c r="AH66" s="3"/>
      <c r="AI66" s="32"/>
      <c r="AJ66" s="32"/>
      <c r="AK66" s="32"/>
      <c r="AL66" s="32"/>
      <c r="AM66" s="59"/>
      <c r="AN66" s="59"/>
      <c r="AO66" s="59"/>
      <c r="AP66" s="59"/>
      <c r="AQ66" s="59"/>
    </row>
    <row r="67" spans="1:43" x14ac:dyDescent="0.25">
      <c r="A67" s="11" t="s">
        <v>97</v>
      </c>
      <c r="B67" s="11" t="str">
        <f>_xlfn.IFNA(VLOOKUP($A67,'Project List'!$A$9:$AF$360,'Project List'!G$1,FALSE),0)</f>
        <v>Safety in Design Processes</v>
      </c>
      <c r="C67" s="11" t="str">
        <f>_xlfn.IFNA(VLOOKUP($A67,'Project List'!$A$9:$AF$360,'Project List'!C$1,FALSE),0)</f>
        <v>ExAnte</v>
      </c>
      <c r="D67" s="11" t="str">
        <f>_xlfn.IFNA(VLOOKUP($A67,'Project List'!$A$9:$AF$360,'Project List'!D$1,FALSE),0)</f>
        <v>Security/Compliance</v>
      </c>
      <c r="E67" s="11" t="str">
        <f>_xlfn.IFNA(VLOOKUP($A67,'Project List'!$A$9:$AF$360,'Project List'!H$1,FALSE),0)</f>
        <v>Closed</v>
      </c>
      <c r="F67" s="105">
        <f>_xlfn.IFNA(VLOOKUP($A67,'Project List'!$A$9:$AF$360,'Project List'!I$1,FALSE),0)</f>
        <v>0</v>
      </c>
      <c r="G67" s="105">
        <f>_xlfn.IFNA(VLOOKUP($A67,'Project List'!$A$9:$AF$360,'Project List'!J$1,FALSE),0)</f>
        <v>0</v>
      </c>
      <c r="H67" s="105">
        <f>_xlfn.IFNA(VLOOKUP($A67,'Project List'!$A$9:$AF$360,'Project List'!K$1,FALSE),0)</f>
        <v>0</v>
      </c>
      <c r="I67" s="105">
        <f>_xlfn.IFNA(VLOOKUP($A67,'Project List'!$A$9:$AF$360,'Project List'!L$1,FALSE),0)</f>
        <v>0</v>
      </c>
      <c r="J67" s="105">
        <f>_xlfn.IFNA(VLOOKUP($A67,'Project List'!$A$9:$AF$360,'Project List'!M$1,FALSE),0)</f>
        <v>0</v>
      </c>
      <c r="K67" s="105">
        <f>_xlfn.IFNA(VLOOKUP($A67,'Project List'!$A$9:$AF$360,'Project List'!N$1,FALSE),0)</f>
        <v>0</v>
      </c>
      <c r="L67" s="105">
        <f>_xlfn.IFNA(VLOOKUP($A67,'Project List'!$A$9:$AF$360,'Project List'!O$1,FALSE),0)</f>
        <v>0</v>
      </c>
      <c r="M67" s="105">
        <f>_xlfn.IFNA(VLOOKUP($A67,'Project List'!$A$9:$AF$360,'Project List'!P$1,FALSE),0)</f>
        <v>0</v>
      </c>
      <c r="N67" s="105">
        <f>_xlfn.IFNA(VLOOKUP($A67,'Project List'!$A$9:$AF$360,'Project List'!Q$1,FALSE),0)</f>
        <v>89188.45</v>
      </c>
      <c r="O67" s="105">
        <f>_xlfn.IFNA(VLOOKUP($A67,'Project List'!$A$9:$AF$360,'Project List'!R$1,FALSE),0)</f>
        <v>0</v>
      </c>
      <c r="P67" s="105">
        <f>_xlfn.IFNA(VLOOKUP($A67,'Project List'!$A$9:$AF$360,'Project List'!S$1,FALSE),0)</f>
        <v>0</v>
      </c>
      <c r="Q67" s="105">
        <f>_xlfn.IFNA(VLOOKUP($A67,'Project List'!$A$9:$AF$360,'Project List'!T$1,FALSE),0)</f>
        <v>0</v>
      </c>
      <c r="R67" s="105">
        <f>_xlfn.IFNA(VLOOKUP($A67,'Project List'!$A$9:$AF$360,'Project List'!U$1,FALSE),0)</f>
        <v>-89188.45</v>
      </c>
      <c r="S67" s="105">
        <f>_xlfn.IFNA(VLOOKUP($A67,'Project List'!$A$9:$AF$360,'Project List'!V$1,FALSE),0)</f>
        <v>0</v>
      </c>
      <c r="T67" s="105">
        <f>_xlfn.IFNA(VLOOKUP($A67,'Project List'!$A$9:$AF$360,'Project List'!W$1,FALSE),0)</f>
        <v>0</v>
      </c>
      <c r="U67" s="105">
        <f>_xlfn.IFNA(VLOOKUP($A67,'Project List'!$A$9:$AF$360,'Project List'!X$1,FALSE),0)</f>
        <v>0</v>
      </c>
      <c r="V67" s="13" t="str">
        <f>_xlfn.IFNA(IF(VLOOKUP($A67,'Project List'!$A$9:$BF$360,'Project List'!Y$1,FALSE)=0,"Nil",
IF(OR($E67="Potential",$E67="Proposed",$E67="Deferred",$E67="Cancelled",$E67="Closed"),VLOOKUP($A67,'Project List'!$A$9:$BF$360,'Project List'!Y$1,FALSE)*$A$15*$AE67,VLOOKUP($A67,'Project List'!$A$9:$BF$360,'Project List'!Y$1,FALSE))),0)</f>
        <v>Nil</v>
      </c>
      <c r="W67" s="13" t="str">
        <f>_xlfn.IFNA(IF(VLOOKUP($A67,'Project List'!$A$9:$BF$360,'Project List'!Z$1,FALSE)=0,"Nil",
IF(OR($E67="Potential",$E67="Proposed",$E67="Deferred",$E67="Cancelled",$E67="Closed"),VLOOKUP($A67,'Project List'!$A$9:$BF$360,'Project List'!Z$1,FALSE)*$A$15*$AE67,VLOOKUP($A67,'Project List'!$A$9:$BF$360,'Project List'!Z$1,FALSE))),0)</f>
        <v>Nil</v>
      </c>
      <c r="X67" s="13" t="str">
        <f>_xlfn.IFNA(IF(VLOOKUP($A67,'Project List'!$A$9:$BF$360,'Project List'!AA$1,FALSE)=0,"Nil",
IF(OR($E67="Potential",$E67="Proposed",$E67="Deferred",$E67="Cancelled",$E67="Closed"),VLOOKUP($A67,'Project List'!$A$9:$BF$360,'Project List'!AA$1,FALSE)*$A$15*$AE67,VLOOKUP($A67,'Project List'!$A$9:$BF$360,'Project List'!AA$1,FALSE))),0)</f>
        <v>Nil</v>
      </c>
      <c r="Y67" s="13" t="str">
        <f>_xlfn.IFNA(IF(VLOOKUP($A67,'Project List'!$A$9:$BF$360,'Project List'!AB$1,FALSE)=0,"Nil",
IF(OR($E67="Potential",$E67="Proposed",$E67="Deferred",$E67="Cancelled",$E67="Closed"),VLOOKUP($A67,'Project List'!$A$9:$BF$360,'Project List'!AB$1,FALSE)*$A$15*$AE67,VLOOKUP($A67,'Project List'!$A$9:$BF$360,'Project List'!AB$1,FALSE))),0)</f>
        <v>Nil</v>
      </c>
      <c r="Z67" s="13" t="str">
        <f>_xlfn.IFNA(IF(VLOOKUP($A67,'Project List'!$A$9:$BF$360,'Project List'!AC$1,FALSE)=0,"Nil",
IF(OR($E67="Potential",$E67="Proposed",$E67="Deferred",$E67="Cancelled",$E67="Closed"),VLOOKUP($A67,'Project List'!$A$9:$BF$360,'Project List'!AC$1,FALSE)*$A$15*$AE67,VLOOKUP($A67,'Project List'!$A$9:$BF$360,'Project List'!AC$1,FALSE))),0)</f>
        <v>Nil</v>
      </c>
      <c r="AA67" s="13" t="str">
        <f>_xlfn.IFNA(IF(VLOOKUP($A67,'Project List'!$A$9:$BF$360,'Project List'!AD$1,FALSE)=0,"Nil",
IF(OR($E67="Potential",$E67="Proposed",$E67="Deferred",$E67="Cancelled",$E67="Closed"),VLOOKUP($A67,'Project List'!$A$9:$BF$360,'Project List'!AD$1,FALSE)*$A$15*$AE67,VLOOKUP($A67,'Project List'!$A$9:$BF$360,'Project List'!AD$1,FALSE))),0)</f>
        <v>Nil</v>
      </c>
      <c r="AB67" s="13" t="str">
        <f>_xlfn.IFNA(IF(VLOOKUP($A67,'Project List'!$A$9:$BF$360,'Project List'!AE$1,FALSE)=0,"Nil",
IF(OR($E67="Potential",$E67="Proposed",$E67="Deferred",$E67="Cancelled",$E67="Closed"),VLOOKUP($A67,'Project List'!$A$9:$BF$360,'Project List'!AE$1,FALSE)*$A$15*$AE67,VLOOKUP($A67,'Project List'!$A$9:$BF$360,'Project List'!AE$1,FALSE))),0)</f>
        <v>Nil</v>
      </c>
      <c r="AC67" s="13" t="str">
        <f>_xlfn.IFNA(IF(VLOOKUP($A67,'Project List'!$A$9:$BF$360,'Project List'!AF$1,FALSE)=0,"Nil",
IF(OR($E67="Potential",$E67="Proposed",$E67="Deferred",$E67="Cancelled",$E67="Closed"),VLOOKUP($A67,'Project List'!$A$9:$BF$360,'Project List'!AF$1,FALSE)*$A$15*$AE67,VLOOKUP($A67,'Project List'!$A$9:$BF$360,'Project List'!AF$1,FALSE))),0)</f>
        <v>Nil</v>
      </c>
      <c r="AD67" s="42"/>
      <c r="AE67" s="248">
        <f>1+IF(ISNA(VLOOKUP($A67,'Project labour content'!$A$7:$D$255,'Project labour content'!$D$1,FALSE)),VLOOKUP($D67,'Project labour content'!$F$6:$G$15,'Project labour content'!$G$1,FALSE),VLOOKUP($A67,'Project labour content'!$A$7:$D$255,'Project labour content'!$D$1,FALSE))*('Project labour content'!$K$14/100)*1</f>
        <v>1.0005859102087626</v>
      </c>
      <c r="AG67" s="3"/>
      <c r="AH67" s="3"/>
      <c r="AI67" s="32"/>
      <c r="AJ67" s="32"/>
      <c r="AK67" s="32"/>
      <c r="AL67" s="32"/>
      <c r="AM67" s="59"/>
      <c r="AN67" s="59"/>
      <c r="AO67" s="59"/>
      <c r="AP67" s="59"/>
      <c r="AQ67" s="59"/>
    </row>
    <row r="68" spans="1:43" x14ac:dyDescent="0.25">
      <c r="A68" s="11" t="s">
        <v>99</v>
      </c>
      <c r="B68" s="11" t="str">
        <f>_xlfn.IFNA(VLOOKUP($A68,'Project List'!$A$9:$AF$360,'Project List'!G$1,FALSE),0)</f>
        <v>Cultana to Stony Point Land and Easement Acquisition</v>
      </c>
      <c r="C68" s="11" t="str">
        <f>_xlfn.IFNA(VLOOKUP($A68,'Project List'!$A$9:$AF$360,'Project List'!C$1,FALSE),0)</f>
        <v>ExAnte</v>
      </c>
      <c r="D68" s="11" t="str">
        <f>_xlfn.IFNA(VLOOKUP($A68,'Project List'!$A$9:$AF$360,'Project List'!D$1,FALSE),0)</f>
        <v>Easements/Land</v>
      </c>
      <c r="E68" s="11" t="str">
        <f>_xlfn.IFNA(VLOOKUP($A68,'Project List'!$A$9:$AF$360,'Project List'!H$1,FALSE),0)</f>
        <v>Closed</v>
      </c>
      <c r="F68" s="105">
        <f>_xlfn.IFNA(VLOOKUP($A68,'Project List'!$A$9:$AF$360,'Project List'!I$1,FALSE),0)</f>
        <v>0</v>
      </c>
      <c r="G68" s="105">
        <f>_xlfn.IFNA(VLOOKUP($A68,'Project List'!$A$9:$AF$360,'Project List'!J$1,FALSE),0)</f>
        <v>0</v>
      </c>
      <c r="H68" s="105">
        <f>_xlfn.IFNA(VLOOKUP($A68,'Project List'!$A$9:$AF$360,'Project List'!K$1,FALSE),0)</f>
        <v>0</v>
      </c>
      <c r="I68" s="105">
        <f>_xlfn.IFNA(VLOOKUP($A68,'Project List'!$A$9:$AF$360,'Project List'!L$1,FALSE),0)</f>
        <v>0</v>
      </c>
      <c r="J68" s="105">
        <f>_xlfn.IFNA(VLOOKUP($A68,'Project List'!$A$9:$AF$360,'Project List'!M$1,FALSE),0)</f>
        <v>0</v>
      </c>
      <c r="K68" s="105">
        <f>_xlfn.IFNA(VLOOKUP($A68,'Project List'!$A$9:$AF$360,'Project List'!N$1,FALSE),0)</f>
        <v>0</v>
      </c>
      <c r="L68" s="105">
        <f>_xlfn.IFNA(VLOOKUP($A68,'Project List'!$A$9:$AF$360,'Project List'!O$1,FALSE),0)</f>
        <v>0</v>
      </c>
      <c r="M68" s="105">
        <f>_xlfn.IFNA(VLOOKUP($A68,'Project List'!$A$9:$AF$360,'Project List'!P$1,FALSE),0)</f>
        <v>134351.37</v>
      </c>
      <c r="N68" s="105">
        <f>_xlfn.IFNA(VLOOKUP($A68,'Project List'!$A$9:$AF$360,'Project List'!Q$1,FALSE),0)</f>
        <v>188691.28</v>
      </c>
      <c r="O68" s="105">
        <f>_xlfn.IFNA(VLOOKUP($A68,'Project List'!$A$9:$AF$360,'Project List'!R$1,FALSE),0)</f>
        <v>163346.25</v>
      </c>
      <c r="P68" s="105">
        <f>_xlfn.IFNA(VLOOKUP($A68,'Project List'!$A$9:$AF$360,'Project List'!S$1,FALSE),0)</f>
        <v>275845.46999999997</v>
      </c>
      <c r="Q68" s="105">
        <f>_xlfn.IFNA(VLOOKUP($A68,'Project List'!$A$9:$AF$360,'Project List'!T$1,FALSE),0)</f>
        <v>13965.75</v>
      </c>
      <c r="R68" s="105">
        <f>_xlfn.IFNA(VLOOKUP($A68,'Project List'!$A$9:$AF$360,'Project List'!U$1,FALSE),0)</f>
        <v>-2696.1</v>
      </c>
      <c r="S68" s="105">
        <f>_xlfn.IFNA(VLOOKUP($A68,'Project List'!$A$9:$AF$360,'Project List'!V$1,FALSE),0)</f>
        <v>0</v>
      </c>
      <c r="T68" s="105">
        <f>_xlfn.IFNA(VLOOKUP($A68,'Project List'!$A$9:$AF$360,'Project List'!W$1,FALSE),0)</f>
        <v>0</v>
      </c>
      <c r="U68" s="105">
        <f>_xlfn.IFNA(VLOOKUP($A68,'Project List'!$A$9:$AF$360,'Project List'!X$1,FALSE),0)</f>
        <v>0</v>
      </c>
      <c r="V68" s="13" t="str">
        <f>_xlfn.IFNA(IF(VLOOKUP($A68,'Project List'!$A$9:$BF$360,'Project List'!Y$1,FALSE)=0,"Nil",
IF(OR($E68="Potential",$E68="Proposed",$E68="Deferred",$E68="Cancelled",$E68="Closed"),VLOOKUP($A68,'Project List'!$A$9:$BF$360,'Project List'!Y$1,FALSE)*$A$15*$AE68,VLOOKUP($A68,'Project List'!$A$9:$BF$360,'Project List'!Y$1,FALSE))),0)</f>
        <v>Nil</v>
      </c>
      <c r="W68" s="13" t="str">
        <f>_xlfn.IFNA(IF(VLOOKUP($A68,'Project List'!$A$9:$BF$360,'Project List'!Z$1,FALSE)=0,"Nil",
IF(OR($E68="Potential",$E68="Proposed",$E68="Deferred",$E68="Cancelled",$E68="Closed"),VLOOKUP($A68,'Project List'!$A$9:$BF$360,'Project List'!Z$1,FALSE)*$A$15*$AE68,VLOOKUP($A68,'Project List'!$A$9:$BF$360,'Project List'!Z$1,FALSE))),0)</f>
        <v>Nil</v>
      </c>
      <c r="X68" s="13" t="str">
        <f>_xlfn.IFNA(IF(VLOOKUP($A68,'Project List'!$A$9:$BF$360,'Project List'!AA$1,FALSE)=0,"Nil",
IF(OR($E68="Potential",$E68="Proposed",$E68="Deferred",$E68="Cancelled",$E68="Closed"),VLOOKUP($A68,'Project List'!$A$9:$BF$360,'Project List'!AA$1,FALSE)*$A$15*$AE68,VLOOKUP($A68,'Project List'!$A$9:$BF$360,'Project List'!AA$1,FALSE))),0)</f>
        <v>Nil</v>
      </c>
      <c r="Y68" s="13" t="str">
        <f>_xlfn.IFNA(IF(VLOOKUP($A68,'Project List'!$A$9:$BF$360,'Project List'!AB$1,FALSE)=0,"Nil",
IF(OR($E68="Potential",$E68="Proposed",$E68="Deferred",$E68="Cancelled",$E68="Closed"),VLOOKUP($A68,'Project List'!$A$9:$BF$360,'Project List'!AB$1,FALSE)*$A$15*$AE68,VLOOKUP($A68,'Project List'!$A$9:$BF$360,'Project List'!AB$1,FALSE))),0)</f>
        <v>Nil</v>
      </c>
      <c r="Z68" s="13" t="str">
        <f>_xlfn.IFNA(IF(VLOOKUP($A68,'Project List'!$A$9:$BF$360,'Project List'!AC$1,FALSE)=0,"Nil",
IF(OR($E68="Potential",$E68="Proposed",$E68="Deferred",$E68="Cancelled",$E68="Closed"),VLOOKUP($A68,'Project List'!$A$9:$BF$360,'Project List'!AC$1,FALSE)*$A$15*$AE68,VLOOKUP($A68,'Project List'!$A$9:$BF$360,'Project List'!AC$1,FALSE))),0)</f>
        <v>Nil</v>
      </c>
      <c r="AA68" s="13" t="str">
        <f>_xlfn.IFNA(IF(VLOOKUP($A68,'Project List'!$A$9:$BF$360,'Project List'!AD$1,FALSE)=0,"Nil",
IF(OR($E68="Potential",$E68="Proposed",$E68="Deferred",$E68="Cancelled",$E68="Closed"),VLOOKUP($A68,'Project List'!$A$9:$BF$360,'Project List'!AD$1,FALSE)*$A$15*$AE68,VLOOKUP($A68,'Project List'!$A$9:$BF$360,'Project List'!AD$1,FALSE))),0)</f>
        <v>Nil</v>
      </c>
      <c r="AB68" s="13" t="str">
        <f>_xlfn.IFNA(IF(VLOOKUP($A68,'Project List'!$A$9:$BF$360,'Project List'!AE$1,FALSE)=0,"Nil",
IF(OR($E68="Potential",$E68="Proposed",$E68="Deferred",$E68="Cancelled",$E68="Closed"),VLOOKUP($A68,'Project List'!$A$9:$BF$360,'Project List'!AE$1,FALSE)*$A$15*$AE68,VLOOKUP($A68,'Project List'!$A$9:$BF$360,'Project List'!AE$1,FALSE))),0)</f>
        <v>Nil</v>
      </c>
      <c r="AC68" s="13" t="str">
        <f>_xlfn.IFNA(IF(VLOOKUP($A68,'Project List'!$A$9:$BF$360,'Project List'!AF$1,FALSE)=0,"Nil",
IF(OR($E68="Potential",$E68="Proposed",$E68="Deferred",$E68="Cancelled",$E68="Closed"),VLOOKUP($A68,'Project List'!$A$9:$BF$360,'Project List'!AF$1,FALSE)*$A$15*$AE68,VLOOKUP($A68,'Project List'!$A$9:$BF$360,'Project List'!AF$1,FALSE))),0)</f>
        <v>Nil</v>
      </c>
      <c r="AD68" s="42"/>
      <c r="AE68" s="248">
        <f>1+IF(ISNA(VLOOKUP($A68,'Project labour content'!$A$7:$D$255,'Project labour content'!$D$1,FALSE)),VLOOKUP($D68,'Project labour content'!$F$6:$G$15,'Project labour content'!$G$1,FALSE),VLOOKUP($A68,'Project labour content'!$A$7:$D$255,'Project labour content'!$D$1,FALSE))*('Project labour content'!$K$14/100)*1</f>
        <v>1.0010837894284197</v>
      </c>
      <c r="AG68" s="3"/>
      <c r="AH68" s="3"/>
      <c r="AI68" s="32"/>
      <c r="AJ68" s="32"/>
      <c r="AK68" s="32"/>
      <c r="AL68" s="32"/>
      <c r="AM68" s="59"/>
      <c r="AN68" s="59"/>
      <c r="AO68" s="59"/>
      <c r="AP68" s="59"/>
      <c r="AQ68" s="59"/>
    </row>
    <row r="69" spans="1:43" x14ac:dyDescent="0.25">
      <c r="A69" s="11" t="s">
        <v>100</v>
      </c>
      <c r="B69" s="11" t="str">
        <f>_xlfn.IFNA(VLOOKUP($A69,'Project List'!$A$9:$AF$360,'Project List'!G$1,FALSE),0)</f>
        <v>Emergency Unit Asset Replacement 2013-18</v>
      </c>
      <c r="C69" s="11" t="str">
        <f>_xlfn.IFNA(VLOOKUP($A69,'Project List'!$A$9:$AF$360,'Project List'!C$1,FALSE),0)</f>
        <v>ExAnte</v>
      </c>
      <c r="D69" s="11" t="str">
        <f>_xlfn.IFNA(VLOOKUP($A69,'Project List'!$A$9:$AF$360,'Project List'!D$1,FALSE),0)</f>
        <v>Replacement</v>
      </c>
      <c r="E69" s="11" t="str">
        <f>_xlfn.IFNA(VLOOKUP($A69,'Project List'!$A$9:$AF$360,'Project List'!H$1,FALSE),0)</f>
        <v>Closed</v>
      </c>
      <c r="F69" s="105">
        <f>_xlfn.IFNA(VLOOKUP($A69,'Project List'!$A$9:$AF$360,'Project List'!I$1,FALSE),0)</f>
        <v>0</v>
      </c>
      <c r="G69" s="105">
        <f>_xlfn.IFNA(VLOOKUP($A69,'Project List'!$A$9:$AF$360,'Project List'!J$1,FALSE),0)</f>
        <v>0</v>
      </c>
      <c r="H69" s="105">
        <f>_xlfn.IFNA(VLOOKUP($A69,'Project List'!$A$9:$AF$360,'Project List'!K$1,FALSE),0)</f>
        <v>0</v>
      </c>
      <c r="I69" s="105">
        <f>_xlfn.IFNA(VLOOKUP($A69,'Project List'!$A$9:$AF$360,'Project List'!L$1,FALSE),0)</f>
        <v>0</v>
      </c>
      <c r="J69" s="105">
        <f>_xlfn.IFNA(VLOOKUP($A69,'Project List'!$A$9:$AF$360,'Project List'!M$1,FALSE),0)</f>
        <v>0</v>
      </c>
      <c r="K69" s="105">
        <f>_xlfn.IFNA(VLOOKUP($A69,'Project List'!$A$9:$AF$360,'Project List'!N$1,FALSE),0)</f>
        <v>0</v>
      </c>
      <c r="L69" s="105">
        <f>_xlfn.IFNA(VLOOKUP($A69,'Project List'!$A$9:$AF$360,'Project List'!O$1,FALSE),0)</f>
        <v>0</v>
      </c>
      <c r="M69" s="105">
        <f>_xlfn.IFNA(VLOOKUP($A69,'Project List'!$A$9:$AF$360,'Project List'!P$1,FALSE),0)</f>
        <v>0</v>
      </c>
      <c r="N69" s="105">
        <f>_xlfn.IFNA(VLOOKUP($A69,'Project List'!$A$9:$AF$360,'Project List'!Q$1,FALSE),0)</f>
        <v>277734.34000000003</v>
      </c>
      <c r="O69" s="105">
        <f>_xlfn.IFNA(VLOOKUP($A69,'Project List'!$A$9:$AF$360,'Project List'!R$1,FALSE),0)</f>
        <v>220787.11</v>
      </c>
      <c r="P69" s="105">
        <f>_xlfn.IFNA(VLOOKUP($A69,'Project List'!$A$9:$AF$360,'Project List'!S$1,FALSE),0)</f>
        <v>827665.65</v>
      </c>
      <c r="Q69" s="105">
        <f>_xlfn.IFNA(VLOOKUP($A69,'Project List'!$A$9:$AF$360,'Project List'!T$1,FALSE),0)</f>
        <v>867407.92</v>
      </c>
      <c r="R69" s="105">
        <f>_xlfn.IFNA(VLOOKUP($A69,'Project List'!$A$9:$AF$360,'Project List'!U$1,FALSE),0)</f>
        <v>1317019.1499999999</v>
      </c>
      <c r="S69" s="105">
        <f>_xlfn.IFNA(VLOOKUP($A69,'Project List'!$A$9:$AF$360,'Project List'!V$1,FALSE),0)</f>
        <v>199626.03</v>
      </c>
      <c r="T69" s="105">
        <f>_xlfn.IFNA(VLOOKUP($A69,'Project List'!$A$9:$AF$360,'Project List'!W$1,FALSE),0)</f>
        <v>0</v>
      </c>
      <c r="U69" s="105">
        <f>_xlfn.IFNA(VLOOKUP($A69,'Project List'!$A$9:$AF$360,'Project List'!X$1,FALSE),0)</f>
        <v>0</v>
      </c>
      <c r="V69" s="13" t="str">
        <f>_xlfn.IFNA(IF(VLOOKUP($A69,'Project List'!$A$9:$BF$360,'Project List'!Y$1,FALSE)=0,"Nil",
IF(OR($E69="Potential",$E69="Proposed",$E69="Deferred",$E69="Cancelled",$E69="Closed"),VLOOKUP($A69,'Project List'!$A$9:$BF$360,'Project List'!Y$1,FALSE)*$A$15*$AE69,VLOOKUP($A69,'Project List'!$A$9:$BF$360,'Project List'!Y$1,FALSE))),0)</f>
        <v>Nil</v>
      </c>
      <c r="W69" s="13" t="str">
        <f>_xlfn.IFNA(IF(VLOOKUP($A69,'Project List'!$A$9:$BF$360,'Project List'!Z$1,FALSE)=0,"Nil",
IF(OR($E69="Potential",$E69="Proposed",$E69="Deferred",$E69="Cancelled",$E69="Closed"),VLOOKUP($A69,'Project List'!$A$9:$BF$360,'Project List'!Z$1,FALSE)*$A$15*$AE69,VLOOKUP($A69,'Project List'!$A$9:$BF$360,'Project List'!Z$1,FALSE))),0)</f>
        <v>Nil</v>
      </c>
      <c r="X69" s="13" t="str">
        <f>_xlfn.IFNA(IF(VLOOKUP($A69,'Project List'!$A$9:$BF$360,'Project List'!AA$1,FALSE)=0,"Nil",
IF(OR($E69="Potential",$E69="Proposed",$E69="Deferred",$E69="Cancelled",$E69="Closed"),VLOOKUP($A69,'Project List'!$A$9:$BF$360,'Project List'!AA$1,FALSE)*$A$15*$AE69,VLOOKUP($A69,'Project List'!$A$9:$BF$360,'Project List'!AA$1,FALSE))),0)</f>
        <v>Nil</v>
      </c>
      <c r="Y69" s="13" t="str">
        <f>_xlfn.IFNA(IF(VLOOKUP($A69,'Project List'!$A$9:$BF$360,'Project List'!AB$1,FALSE)=0,"Nil",
IF(OR($E69="Potential",$E69="Proposed",$E69="Deferred",$E69="Cancelled",$E69="Closed"),VLOOKUP($A69,'Project List'!$A$9:$BF$360,'Project List'!AB$1,FALSE)*$A$15*$AE69,VLOOKUP($A69,'Project List'!$A$9:$BF$360,'Project List'!AB$1,FALSE))),0)</f>
        <v>Nil</v>
      </c>
      <c r="Z69" s="13" t="str">
        <f>_xlfn.IFNA(IF(VLOOKUP($A69,'Project List'!$A$9:$BF$360,'Project List'!AC$1,FALSE)=0,"Nil",
IF(OR($E69="Potential",$E69="Proposed",$E69="Deferred",$E69="Cancelled",$E69="Closed"),VLOOKUP($A69,'Project List'!$A$9:$BF$360,'Project List'!AC$1,FALSE)*$A$15*$AE69,VLOOKUP($A69,'Project List'!$A$9:$BF$360,'Project List'!AC$1,FALSE))),0)</f>
        <v>Nil</v>
      </c>
      <c r="AA69" s="13" t="str">
        <f>_xlfn.IFNA(IF(VLOOKUP($A69,'Project List'!$A$9:$BF$360,'Project List'!AD$1,FALSE)=0,"Nil",
IF(OR($E69="Potential",$E69="Proposed",$E69="Deferred",$E69="Cancelled",$E69="Closed"),VLOOKUP($A69,'Project List'!$A$9:$BF$360,'Project List'!AD$1,FALSE)*$A$15*$AE69,VLOOKUP($A69,'Project List'!$A$9:$BF$360,'Project List'!AD$1,FALSE))),0)</f>
        <v>Nil</v>
      </c>
      <c r="AB69" s="13" t="str">
        <f>_xlfn.IFNA(IF(VLOOKUP($A69,'Project List'!$A$9:$BF$360,'Project List'!AE$1,FALSE)=0,"Nil",
IF(OR($E69="Potential",$E69="Proposed",$E69="Deferred",$E69="Cancelled",$E69="Closed"),VLOOKUP($A69,'Project List'!$A$9:$BF$360,'Project List'!AE$1,FALSE)*$A$15*$AE69,VLOOKUP($A69,'Project List'!$A$9:$BF$360,'Project List'!AE$1,FALSE))),0)</f>
        <v>Nil</v>
      </c>
      <c r="AC69" s="13" t="str">
        <f>_xlfn.IFNA(IF(VLOOKUP($A69,'Project List'!$A$9:$BF$360,'Project List'!AF$1,FALSE)=0,"Nil",
IF(OR($E69="Potential",$E69="Proposed",$E69="Deferred",$E69="Cancelled",$E69="Closed"),VLOOKUP($A69,'Project List'!$A$9:$BF$360,'Project List'!AF$1,FALSE)*$A$15*$AE69,VLOOKUP($A69,'Project List'!$A$9:$BF$360,'Project List'!AF$1,FALSE))),0)</f>
        <v>Nil</v>
      </c>
      <c r="AD69" s="42"/>
      <c r="AE69" s="248">
        <f>1+IF(ISNA(VLOOKUP($A69,'Project labour content'!$A$7:$D$255,'Project labour content'!$D$1,FALSE)),VLOOKUP($D69,'Project labour content'!$F$6:$G$15,'Project labour content'!$G$1,FALSE),VLOOKUP($A69,'Project labour content'!$A$7:$D$255,'Project labour content'!$D$1,FALSE))*('Project labour content'!$K$14/100)*1</f>
        <v>1.0008946620064583</v>
      </c>
      <c r="AG69" s="3"/>
      <c r="AH69" s="3"/>
      <c r="AI69" s="32"/>
      <c r="AJ69" s="32"/>
      <c r="AK69" s="32"/>
      <c r="AL69" s="32"/>
      <c r="AM69" s="59"/>
      <c r="AN69" s="59"/>
      <c r="AO69" s="59"/>
      <c r="AP69" s="59"/>
      <c r="AQ69" s="59"/>
    </row>
    <row r="70" spans="1:43" x14ac:dyDescent="0.25">
      <c r="A70" s="11" t="s">
        <v>102</v>
      </c>
      <c r="B70" s="11" t="str">
        <f>_xlfn.IFNA(VLOOKUP($A70,'Project List'!$A$9:$AF$360,'Project List'!G$1,FALSE),0)</f>
        <v>Asset Management Optimisation</v>
      </c>
      <c r="C70" s="11" t="str">
        <f>_xlfn.IFNA(VLOOKUP($A70,'Project List'!$A$9:$AF$360,'Project List'!C$1,FALSE),0)</f>
        <v>ExAnte</v>
      </c>
      <c r="D70" s="11" t="str">
        <f>_xlfn.IFNA(VLOOKUP($A70,'Project List'!$A$9:$AF$360,'Project List'!D$1,FALSE),0)</f>
        <v>Information Technology</v>
      </c>
      <c r="E70" s="11" t="str">
        <f>_xlfn.IFNA(VLOOKUP($A70,'Project List'!$A$9:$AF$360,'Project List'!H$1,FALSE),0)</f>
        <v>Closed</v>
      </c>
      <c r="F70" s="105">
        <f>_xlfn.IFNA(VLOOKUP($A70,'Project List'!$A$9:$AF$360,'Project List'!I$1,FALSE),0)</f>
        <v>0</v>
      </c>
      <c r="G70" s="105">
        <f>_xlfn.IFNA(VLOOKUP($A70,'Project List'!$A$9:$AF$360,'Project List'!J$1,FALSE),0)</f>
        <v>0</v>
      </c>
      <c r="H70" s="105">
        <f>_xlfn.IFNA(VLOOKUP($A70,'Project List'!$A$9:$AF$360,'Project List'!K$1,FALSE),0)</f>
        <v>0</v>
      </c>
      <c r="I70" s="105">
        <f>_xlfn.IFNA(VLOOKUP($A70,'Project List'!$A$9:$AF$360,'Project List'!L$1,FALSE),0)</f>
        <v>0</v>
      </c>
      <c r="J70" s="105">
        <f>_xlfn.IFNA(VLOOKUP($A70,'Project List'!$A$9:$AF$360,'Project List'!M$1,FALSE),0)</f>
        <v>0</v>
      </c>
      <c r="K70" s="105">
        <f>_xlfn.IFNA(VLOOKUP($A70,'Project List'!$A$9:$AF$360,'Project List'!N$1,FALSE),0)</f>
        <v>0</v>
      </c>
      <c r="L70" s="105">
        <f>_xlfn.IFNA(VLOOKUP($A70,'Project List'!$A$9:$AF$360,'Project List'!O$1,FALSE),0)</f>
        <v>0</v>
      </c>
      <c r="M70" s="105">
        <f>_xlfn.IFNA(VLOOKUP($A70,'Project List'!$A$9:$AF$360,'Project List'!P$1,FALSE),0)</f>
        <v>0</v>
      </c>
      <c r="N70" s="105">
        <f>_xlfn.IFNA(VLOOKUP($A70,'Project List'!$A$9:$AF$360,'Project List'!Q$1,FALSE),0)</f>
        <v>0</v>
      </c>
      <c r="O70" s="105">
        <f>_xlfn.IFNA(VLOOKUP($A70,'Project List'!$A$9:$AF$360,'Project List'!R$1,FALSE),0)</f>
        <v>0</v>
      </c>
      <c r="P70" s="105">
        <f>_xlfn.IFNA(VLOOKUP($A70,'Project List'!$A$9:$AF$360,'Project List'!S$1,FALSE),0)</f>
        <v>0</v>
      </c>
      <c r="Q70" s="105">
        <f>_xlfn.IFNA(VLOOKUP($A70,'Project List'!$A$9:$AF$360,'Project List'!T$1,FALSE),0)</f>
        <v>621294.22</v>
      </c>
      <c r="R70" s="105">
        <f>_xlfn.IFNA(VLOOKUP($A70,'Project List'!$A$9:$AF$360,'Project List'!U$1,FALSE),0)</f>
        <v>2193539.8199999998</v>
      </c>
      <c r="S70" s="105">
        <f>_xlfn.IFNA(VLOOKUP($A70,'Project List'!$A$9:$AF$360,'Project List'!V$1,FALSE),0)</f>
        <v>2728037.14</v>
      </c>
      <c r="T70" s="105">
        <f>_xlfn.IFNA(VLOOKUP($A70,'Project List'!$A$9:$AF$360,'Project List'!W$1,FALSE),0)</f>
        <v>478768.58</v>
      </c>
      <c r="U70" s="105">
        <f>_xlfn.IFNA(VLOOKUP($A70,'Project List'!$A$9:$AF$360,'Project List'!X$1,FALSE),0)</f>
        <v>0</v>
      </c>
      <c r="V70" s="13" t="str">
        <f>_xlfn.IFNA(IF(VLOOKUP($A70,'Project List'!$A$9:$BF$360,'Project List'!Y$1,FALSE)=0,"Nil",
IF(OR($E70="Potential",$E70="Proposed",$E70="Deferred",$E70="Cancelled",$E70="Closed"),VLOOKUP($A70,'Project List'!$A$9:$BF$360,'Project List'!Y$1,FALSE)*$A$15*$AE70,VLOOKUP($A70,'Project List'!$A$9:$BF$360,'Project List'!Y$1,FALSE))),0)</f>
        <v>Nil</v>
      </c>
      <c r="W70" s="13" t="str">
        <f>_xlfn.IFNA(IF(VLOOKUP($A70,'Project List'!$A$9:$BF$360,'Project List'!Z$1,FALSE)=0,"Nil",
IF(OR($E70="Potential",$E70="Proposed",$E70="Deferred",$E70="Cancelled",$E70="Closed"),VLOOKUP($A70,'Project List'!$A$9:$BF$360,'Project List'!Z$1,FALSE)*$A$15*$AE70,VLOOKUP($A70,'Project List'!$A$9:$BF$360,'Project List'!Z$1,FALSE))),0)</f>
        <v>Nil</v>
      </c>
      <c r="X70" s="13" t="str">
        <f>_xlfn.IFNA(IF(VLOOKUP($A70,'Project List'!$A$9:$BF$360,'Project List'!AA$1,FALSE)=0,"Nil",
IF(OR($E70="Potential",$E70="Proposed",$E70="Deferred",$E70="Cancelled",$E70="Closed"),VLOOKUP($A70,'Project List'!$A$9:$BF$360,'Project List'!AA$1,FALSE)*$A$15*$AE70,VLOOKUP($A70,'Project List'!$A$9:$BF$360,'Project List'!AA$1,FALSE))),0)</f>
        <v>Nil</v>
      </c>
      <c r="Y70" s="13" t="str">
        <f>_xlfn.IFNA(IF(VLOOKUP($A70,'Project List'!$A$9:$BF$360,'Project List'!AB$1,FALSE)=0,"Nil",
IF(OR($E70="Potential",$E70="Proposed",$E70="Deferred",$E70="Cancelled",$E70="Closed"),VLOOKUP($A70,'Project List'!$A$9:$BF$360,'Project List'!AB$1,FALSE)*$A$15*$AE70,VLOOKUP($A70,'Project List'!$A$9:$BF$360,'Project List'!AB$1,FALSE))),0)</f>
        <v>Nil</v>
      </c>
      <c r="Z70" s="13" t="str">
        <f>_xlfn.IFNA(IF(VLOOKUP($A70,'Project List'!$A$9:$BF$360,'Project List'!AC$1,FALSE)=0,"Nil",
IF(OR($E70="Potential",$E70="Proposed",$E70="Deferred",$E70="Cancelled",$E70="Closed"),VLOOKUP($A70,'Project List'!$A$9:$BF$360,'Project List'!AC$1,FALSE)*$A$15*$AE70,VLOOKUP($A70,'Project List'!$A$9:$BF$360,'Project List'!AC$1,FALSE))),0)</f>
        <v>Nil</v>
      </c>
      <c r="AA70" s="13" t="str">
        <f>_xlfn.IFNA(IF(VLOOKUP($A70,'Project List'!$A$9:$BF$360,'Project List'!AD$1,FALSE)=0,"Nil",
IF(OR($E70="Potential",$E70="Proposed",$E70="Deferred",$E70="Cancelled",$E70="Closed"),VLOOKUP($A70,'Project List'!$A$9:$BF$360,'Project List'!AD$1,FALSE)*$A$15*$AE70,VLOOKUP($A70,'Project List'!$A$9:$BF$360,'Project List'!AD$1,FALSE))),0)</f>
        <v>Nil</v>
      </c>
      <c r="AB70" s="13" t="str">
        <f>_xlfn.IFNA(IF(VLOOKUP($A70,'Project List'!$A$9:$BF$360,'Project List'!AE$1,FALSE)=0,"Nil",
IF(OR($E70="Potential",$E70="Proposed",$E70="Deferred",$E70="Cancelled",$E70="Closed"),VLOOKUP($A70,'Project List'!$A$9:$BF$360,'Project List'!AE$1,FALSE)*$A$15*$AE70,VLOOKUP($A70,'Project List'!$A$9:$BF$360,'Project List'!AE$1,FALSE))),0)</f>
        <v>Nil</v>
      </c>
      <c r="AC70" s="13" t="str">
        <f>_xlfn.IFNA(IF(VLOOKUP($A70,'Project List'!$A$9:$BF$360,'Project List'!AF$1,FALSE)=0,"Nil",
IF(OR($E70="Potential",$E70="Proposed",$E70="Deferred",$E70="Cancelled",$E70="Closed"),VLOOKUP($A70,'Project List'!$A$9:$BF$360,'Project List'!AF$1,FALSE)*$A$15*$AE70,VLOOKUP($A70,'Project List'!$A$9:$BF$360,'Project List'!AF$1,FALSE))),0)</f>
        <v>Nil</v>
      </c>
      <c r="AD70" s="42"/>
      <c r="AE70" s="248">
        <f>1+IF(ISNA(VLOOKUP($A70,'Project labour content'!$A$7:$D$255,'Project labour content'!$D$1,FALSE)),VLOOKUP($D70,'Project labour content'!$F$6:$G$15,'Project labour content'!$G$1,FALSE),VLOOKUP($A70,'Project labour content'!$A$7:$D$255,'Project labour content'!$D$1,FALSE))*('Project labour content'!$K$14/100)*1</f>
        <v>1.0024480115846353</v>
      </c>
      <c r="AG70" s="3"/>
      <c r="AH70" s="3"/>
      <c r="AI70" s="32"/>
      <c r="AJ70" s="32"/>
      <c r="AK70" s="32"/>
      <c r="AL70" s="32"/>
      <c r="AM70" s="59"/>
      <c r="AN70" s="59"/>
      <c r="AO70" s="59"/>
      <c r="AP70" s="59"/>
      <c r="AQ70" s="59"/>
    </row>
    <row r="71" spans="1:43" x14ac:dyDescent="0.25">
      <c r="A71" s="11" t="s">
        <v>103</v>
      </c>
      <c r="B71" s="11" t="str">
        <f>_xlfn.IFNA(VLOOKUP($A71,'Project List'!$A$9:$AF$360,'Project List'!G$1,FALSE),0)</f>
        <v>Telecom Network Management Systems Upgrade</v>
      </c>
      <c r="C71" s="11" t="str">
        <f>_xlfn.IFNA(VLOOKUP($A71,'Project List'!$A$9:$AF$360,'Project List'!C$1,FALSE),0)</f>
        <v>ExAnte</v>
      </c>
      <c r="D71" s="11" t="str">
        <f>_xlfn.IFNA(VLOOKUP($A71,'Project List'!$A$9:$AF$360,'Project List'!D$1,FALSE),0)</f>
        <v>Replacement</v>
      </c>
      <c r="E71" s="11" t="str">
        <f>_xlfn.IFNA(VLOOKUP($A71,'Project List'!$A$9:$AF$360,'Project List'!H$1,FALSE),0)</f>
        <v>Closed</v>
      </c>
      <c r="F71" s="105">
        <f>_xlfn.IFNA(VLOOKUP($A71,'Project List'!$A$9:$AF$360,'Project List'!I$1,FALSE),0)</f>
        <v>0</v>
      </c>
      <c r="G71" s="105">
        <f>_xlfn.IFNA(VLOOKUP($A71,'Project List'!$A$9:$AF$360,'Project List'!J$1,FALSE),0)</f>
        <v>0</v>
      </c>
      <c r="H71" s="105">
        <f>_xlfn.IFNA(VLOOKUP($A71,'Project List'!$A$9:$AF$360,'Project List'!K$1,FALSE),0)</f>
        <v>0</v>
      </c>
      <c r="I71" s="105">
        <f>_xlfn.IFNA(VLOOKUP($A71,'Project List'!$A$9:$AF$360,'Project List'!L$1,FALSE),0)</f>
        <v>0</v>
      </c>
      <c r="J71" s="105">
        <f>_xlfn.IFNA(VLOOKUP($A71,'Project List'!$A$9:$AF$360,'Project List'!M$1,FALSE),0)</f>
        <v>0</v>
      </c>
      <c r="K71" s="105">
        <f>_xlfn.IFNA(VLOOKUP($A71,'Project List'!$A$9:$AF$360,'Project List'!N$1,FALSE),0)</f>
        <v>0</v>
      </c>
      <c r="L71" s="105">
        <f>_xlfn.IFNA(VLOOKUP($A71,'Project List'!$A$9:$AF$360,'Project List'!O$1,FALSE),0)</f>
        <v>0</v>
      </c>
      <c r="M71" s="105">
        <f>_xlfn.IFNA(VLOOKUP($A71,'Project List'!$A$9:$AF$360,'Project List'!P$1,FALSE),0)</f>
        <v>0</v>
      </c>
      <c r="N71" s="105">
        <f>_xlfn.IFNA(VLOOKUP($A71,'Project List'!$A$9:$AF$360,'Project List'!Q$1,FALSE),0)</f>
        <v>0</v>
      </c>
      <c r="O71" s="105">
        <f>_xlfn.IFNA(VLOOKUP($A71,'Project List'!$A$9:$AF$360,'Project List'!R$1,FALSE),0)</f>
        <v>111136.3</v>
      </c>
      <c r="P71" s="105">
        <f>_xlfn.IFNA(VLOOKUP($A71,'Project List'!$A$9:$AF$360,'Project List'!S$1,FALSE),0)</f>
        <v>245766.33</v>
      </c>
      <c r="Q71" s="105">
        <f>_xlfn.IFNA(VLOOKUP($A71,'Project List'!$A$9:$AF$360,'Project List'!T$1,FALSE),0)</f>
        <v>683150.95</v>
      </c>
      <c r="R71" s="105">
        <f>_xlfn.IFNA(VLOOKUP($A71,'Project List'!$A$9:$AF$360,'Project List'!U$1,FALSE),0)</f>
        <v>327931.68</v>
      </c>
      <c r="S71" s="105">
        <f>_xlfn.IFNA(VLOOKUP($A71,'Project List'!$A$9:$AF$360,'Project List'!V$1,FALSE),0)</f>
        <v>0</v>
      </c>
      <c r="T71" s="105">
        <f>_xlfn.IFNA(VLOOKUP($A71,'Project List'!$A$9:$AF$360,'Project List'!W$1,FALSE),0)</f>
        <v>0</v>
      </c>
      <c r="U71" s="105">
        <f>_xlfn.IFNA(VLOOKUP($A71,'Project List'!$A$9:$AF$360,'Project List'!X$1,FALSE),0)</f>
        <v>0</v>
      </c>
      <c r="V71" s="13" t="str">
        <f>_xlfn.IFNA(IF(VLOOKUP($A71,'Project List'!$A$9:$BF$360,'Project List'!Y$1,FALSE)=0,"Nil",
IF(OR($E71="Potential",$E71="Proposed",$E71="Deferred",$E71="Cancelled",$E71="Closed"),VLOOKUP($A71,'Project List'!$A$9:$BF$360,'Project List'!Y$1,FALSE)*$A$15*$AE71,VLOOKUP($A71,'Project List'!$A$9:$BF$360,'Project List'!Y$1,FALSE))),0)</f>
        <v>Nil</v>
      </c>
      <c r="W71" s="13" t="str">
        <f>_xlfn.IFNA(IF(VLOOKUP($A71,'Project List'!$A$9:$BF$360,'Project List'!Z$1,FALSE)=0,"Nil",
IF(OR($E71="Potential",$E71="Proposed",$E71="Deferred",$E71="Cancelled",$E71="Closed"),VLOOKUP($A71,'Project List'!$A$9:$BF$360,'Project List'!Z$1,FALSE)*$A$15*$AE71,VLOOKUP($A71,'Project List'!$A$9:$BF$360,'Project List'!Z$1,FALSE))),0)</f>
        <v>Nil</v>
      </c>
      <c r="X71" s="13" t="str">
        <f>_xlfn.IFNA(IF(VLOOKUP($A71,'Project List'!$A$9:$BF$360,'Project List'!AA$1,FALSE)=0,"Nil",
IF(OR($E71="Potential",$E71="Proposed",$E71="Deferred",$E71="Cancelled",$E71="Closed"),VLOOKUP($A71,'Project List'!$A$9:$BF$360,'Project List'!AA$1,FALSE)*$A$15*$AE71,VLOOKUP($A71,'Project List'!$A$9:$BF$360,'Project List'!AA$1,FALSE))),0)</f>
        <v>Nil</v>
      </c>
      <c r="Y71" s="13" t="str">
        <f>_xlfn.IFNA(IF(VLOOKUP($A71,'Project List'!$A$9:$BF$360,'Project List'!AB$1,FALSE)=0,"Nil",
IF(OR($E71="Potential",$E71="Proposed",$E71="Deferred",$E71="Cancelled",$E71="Closed"),VLOOKUP($A71,'Project List'!$A$9:$BF$360,'Project List'!AB$1,FALSE)*$A$15*$AE71,VLOOKUP($A71,'Project List'!$A$9:$BF$360,'Project List'!AB$1,FALSE))),0)</f>
        <v>Nil</v>
      </c>
      <c r="Z71" s="13" t="str">
        <f>_xlfn.IFNA(IF(VLOOKUP($A71,'Project List'!$A$9:$BF$360,'Project List'!AC$1,FALSE)=0,"Nil",
IF(OR($E71="Potential",$E71="Proposed",$E71="Deferred",$E71="Cancelled",$E71="Closed"),VLOOKUP($A71,'Project List'!$A$9:$BF$360,'Project List'!AC$1,FALSE)*$A$15*$AE71,VLOOKUP($A71,'Project List'!$A$9:$BF$360,'Project List'!AC$1,FALSE))),0)</f>
        <v>Nil</v>
      </c>
      <c r="AA71" s="13" t="str">
        <f>_xlfn.IFNA(IF(VLOOKUP($A71,'Project List'!$A$9:$BF$360,'Project List'!AD$1,FALSE)=0,"Nil",
IF(OR($E71="Potential",$E71="Proposed",$E71="Deferred",$E71="Cancelled",$E71="Closed"),VLOOKUP($A71,'Project List'!$A$9:$BF$360,'Project List'!AD$1,FALSE)*$A$15*$AE71,VLOOKUP($A71,'Project List'!$A$9:$BF$360,'Project List'!AD$1,FALSE))),0)</f>
        <v>Nil</v>
      </c>
      <c r="AB71" s="13" t="str">
        <f>_xlfn.IFNA(IF(VLOOKUP($A71,'Project List'!$A$9:$BF$360,'Project List'!AE$1,FALSE)=0,"Nil",
IF(OR($E71="Potential",$E71="Proposed",$E71="Deferred",$E71="Cancelled",$E71="Closed"),VLOOKUP($A71,'Project List'!$A$9:$BF$360,'Project List'!AE$1,FALSE)*$A$15*$AE71,VLOOKUP($A71,'Project List'!$A$9:$BF$360,'Project List'!AE$1,FALSE))),0)</f>
        <v>Nil</v>
      </c>
      <c r="AC71" s="13" t="str">
        <f>_xlfn.IFNA(IF(VLOOKUP($A71,'Project List'!$A$9:$BF$360,'Project List'!AF$1,FALSE)=0,"Nil",
IF(OR($E71="Potential",$E71="Proposed",$E71="Deferred",$E71="Cancelled",$E71="Closed"),VLOOKUP($A71,'Project List'!$A$9:$BF$360,'Project List'!AF$1,FALSE)*$A$15*$AE71,VLOOKUP($A71,'Project List'!$A$9:$BF$360,'Project List'!AF$1,FALSE))),0)</f>
        <v>Nil</v>
      </c>
      <c r="AD71" s="42"/>
      <c r="AE71" s="248">
        <f>1+IF(ISNA(VLOOKUP($A71,'Project labour content'!$A$7:$D$255,'Project labour content'!$D$1,FALSE)),VLOOKUP($D71,'Project labour content'!$F$6:$G$15,'Project labour content'!$G$1,FALSE),VLOOKUP($A71,'Project labour content'!$A$7:$D$255,'Project labour content'!$D$1,FALSE))*('Project labour content'!$K$14/100)*1</f>
        <v>1.0008946620064583</v>
      </c>
      <c r="AG71" s="3"/>
      <c r="AH71" s="3"/>
      <c r="AI71" s="32"/>
      <c r="AJ71" s="32"/>
      <c r="AK71" s="32"/>
      <c r="AL71" s="32"/>
      <c r="AM71" s="59"/>
      <c r="AN71" s="59"/>
      <c r="AO71" s="59"/>
      <c r="AP71" s="59"/>
      <c r="AQ71" s="59"/>
    </row>
    <row r="72" spans="1:43" x14ac:dyDescent="0.25">
      <c r="A72" s="11" t="s">
        <v>104</v>
      </c>
      <c r="B72" s="11" t="str">
        <f>_xlfn.IFNA(VLOOKUP($A72,'Project List'!$A$9:$AF$360,'Project List'!G$1,FALSE),0)</f>
        <v>South East Backbone Telecoms Stage 2</v>
      </c>
      <c r="C72" s="11" t="str">
        <f>_xlfn.IFNA(VLOOKUP($A72,'Project List'!$A$9:$AF$360,'Project List'!C$1,FALSE),0)</f>
        <v>ExAnte</v>
      </c>
      <c r="D72" s="11" t="str">
        <f>_xlfn.IFNA(VLOOKUP($A72,'Project List'!$A$9:$AF$360,'Project List'!D$1,FALSE),0)</f>
        <v>Augmentation</v>
      </c>
      <c r="E72" s="11" t="str">
        <f>_xlfn.IFNA(VLOOKUP($A72,'Project List'!$A$9:$AF$360,'Project List'!H$1,FALSE),0)</f>
        <v>Closed</v>
      </c>
      <c r="F72" s="105">
        <f>_xlfn.IFNA(VLOOKUP($A72,'Project List'!$A$9:$AF$360,'Project List'!I$1,FALSE),0)</f>
        <v>0</v>
      </c>
      <c r="G72" s="105">
        <f>_xlfn.IFNA(VLOOKUP($A72,'Project List'!$A$9:$AF$360,'Project List'!J$1,FALSE),0)</f>
        <v>0</v>
      </c>
      <c r="H72" s="105">
        <f>_xlfn.IFNA(VLOOKUP($A72,'Project List'!$A$9:$AF$360,'Project List'!K$1,FALSE),0)</f>
        <v>0</v>
      </c>
      <c r="I72" s="105">
        <f>_xlfn.IFNA(VLOOKUP($A72,'Project List'!$A$9:$AF$360,'Project List'!L$1,FALSE),0)</f>
        <v>0</v>
      </c>
      <c r="J72" s="105">
        <f>_xlfn.IFNA(VLOOKUP($A72,'Project List'!$A$9:$AF$360,'Project List'!M$1,FALSE),0)</f>
        <v>0</v>
      </c>
      <c r="K72" s="105">
        <f>_xlfn.IFNA(VLOOKUP($A72,'Project List'!$A$9:$AF$360,'Project List'!N$1,FALSE),0)</f>
        <v>0</v>
      </c>
      <c r="L72" s="105">
        <f>_xlfn.IFNA(VLOOKUP($A72,'Project List'!$A$9:$AF$360,'Project List'!O$1,FALSE),0)</f>
        <v>481337.1</v>
      </c>
      <c r="M72" s="105">
        <f>_xlfn.IFNA(VLOOKUP($A72,'Project List'!$A$9:$AF$360,'Project List'!P$1,FALSE),0)</f>
        <v>7208668.1500000004</v>
      </c>
      <c r="N72" s="105">
        <f>_xlfn.IFNA(VLOOKUP($A72,'Project List'!$A$9:$AF$360,'Project List'!Q$1,FALSE),0)</f>
        <v>2012389.33</v>
      </c>
      <c r="O72" s="105">
        <f>_xlfn.IFNA(VLOOKUP($A72,'Project List'!$A$9:$AF$360,'Project List'!R$1,FALSE),0)</f>
        <v>-27559.39</v>
      </c>
      <c r="P72" s="105">
        <f>_xlfn.IFNA(VLOOKUP($A72,'Project List'!$A$9:$AF$360,'Project List'!S$1,FALSE),0)</f>
        <v>52963.79</v>
      </c>
      <c r="Q72" s="105">
        <f>_xlfn.IFNA(VLOOKUP($A72,'Project List'!$A$9:$AF$360,'Project List'!T$1,FALSE),0)</f>
        <v>0</v>
      </c>
      <c r="R72" s="105">
        <f>_xlfn.IFNA(VLOOKUP($A72,'Project List'!$A$9:$AF$360,'Project List'!U$1,FALSE),0)</f>
        <v>0</v>
      </c>
      <c r="S72" s="105">
        <f>_xlfn.IFNA(VLOOKUP($A72,'Project List'!$A$9:$AF$360,'Project List'!V$1,FALSE),0)</f>
        <v>-98.08</v>
      </c>
      <c r="T72" s="105">
        <f>_xlfn.IFNA(VLOOKUP($A72,'Project List'!$A$9:$AF$360,'Project List'!W$1,FALSE),0)</f>
        <v>0</v>
      </c>
      <c r="U72" s="105">
        <f>_xlfn.IFNA(VLOOKUP($A72,'Project List'!$A$9:$AF$360,'Project List'!X$1,FALSE),0)</f>
        <v>0</v>
      </c>
      <c r="V72" s="13" t="str">
        <f>_xlfn.IFNA(IF(VLOOKUP($A72,'Project List'!$A$9:$BF$360,'Project List'!Y$1,FALSE)=0,"Nil",
IF(OR($E72="Potential",$E72="Proposed",$E72="Deferred",$E72="Cancelled",$E72="Closed"),VLOOKUP($A72,'Project List'!$A$9:$BF$360,'Project List'!Y$1,FALSE)*$A$15*$AE72,VLOOKUP($A72,'Project List'!$A$9:$BF$360,'Project List'!Y$1,FALSE))),0)</f>
        <v>Nil</v>
      </c>
      <c r="W72" s="13" t="str">
        <f>_xlfn.IFNA(IF(VLOOKUP($A72,'Project List'!$A$9:$BF$360,'Project List'!Z$1,FALSE)=0,"Nil",
IF(OR($E72="Potential",$E72="Proposed",$E72="Deferred",$E72="Cancelled",$E72="Closed"),VLOOKUP($A72,'Project List'!$A$9:$BF$360,'Project List'!Z$1,FALSE)*$A$15*$AE72,VLOOKUP($A72,'Project List'!$A$9:$BF$360,'Project List'!Z$1,FALSE))),0)</f>
        <v>Nil</v>
      </c>
      <c r="X72" s="13" t="str">
        <f>_xlfn.IFNA(IF(VLOOKUP($A72,'Project List'!$A$9:$BF$360,'Project List'!AA$1,FALSE)=0,"Nil",
IF(OR($E72="Potential",$E72="Proposed",$E72="Deferred",$E72="Cancelled",$E72="Closed"),VLOOKUP($A72,'Project List'!$A$9:$BF$360,'Project List'!AA$1,FALSE)*$A$15*$AE72,VLOOKUP($A72,'Project List'!$A$9:$BF$360,'Project List'!AA$1,FALSE))),0)</f>
        <v>Nil</v>
      </c>
      <c r="Y72" s="13" t="str">
        <f>_xlfn.IFNA(IF(VLOOKUP($A72,'Project List'!$A$9:$BF$360,'Project List'!AB$1,FALSE)=0,"Nil",
IF(OR($E72="Potential",$E72="Proposed",$E72="Deferred",$E72="Cancelled",$E72="Closed"),VLOOKUP($A72,'Project List'!$A$9:$BF$360,'Project List'!AB$1,FALSE)*$A$15*$AE72,VLOOKUP($A72,'Project List'!$A$9:$BF$360,'Project List'!AB$1,FALSE))),0)</f>
        <v>Nil</v>
      </c>
      <c r="Z72" s="13" t="str">
        <f>_xlfn.IFNA(IF(VLOOKUP($A72,'Project List'!$A$9:$BF$360,'Project List'!AC$1,FALSE)=0,"Nil",
IF(OR($E72="Potential",$E72="Proposed",$E72="Deferred",$E72="Cancelled",$E72="Closed"),VLOOKUP($A72,'Project List'!$A$9:$BF$360,'Project List'!AC$1,FALSE)*$A$15*$AE72,VLOOKUP($A72,'Project List'!$A$9:$BF$360,'Project List'!AC$1,FALSE))),0)</f>
        <v>Nil</v>
      </c>
      <c r="AA72" s="13" t="str">
        <f>_xlfn.IFNA(IF(VLOOKUP($A72,'Project List'!$A$9:$BF$360,'Project List'!AD$1,FALSE)=0,"Nil",
IF(OR($E72="Potential",$E72="Proposed",$E72="Deferred",$E72="Cancelled",$E72="Closed"),VLOOKUP($A72,'Project List'!$A$9:$BF$360,'Project List'!AD$1,FALSE)*$A$15*$AE72,VLOOKUP($A72,'Project List'!$A$9:$BF$360,'Project List'!AD$1,FALSE))),0)</f>
        <v>Nil</v>
      </c>
      <c r="AB72" s="13" t="str">
        <f>_xlfn.IFNA(IF(VLOOKUP($A72,'Project List'!$A$9:$BF$360,'Project List'!AE$1,FALSE)=0,"Nil",
IF(OR($E72="Potential",$E72="Proposed",$E72="Deferred",$E72="Cancelled",$E72="Closed"),VLOOKUP($A72,'Project List'!$A$9:$BF$360,'Project List'!AE$1,FALSE)*$A$15*$AE72,VLOOKUP($A72,'Project List'!$A$9:$BF$360,'Project List'!AE$1,FALSE))),0)</f>
        <v>Nil</v>
      </c>
      <c r="AC72" s="13" t="str">
        <f>_xlfn.IFNA(IF(VLOOKUP($A72,'Project List'!$A$9:$BF$360,'Project List'!AF$1,FALSE)=0,"Nil",
IF(OR($E72="Potential",$E72="Proposed",$E72="Deferred",$E72="Cancelled",$E72="Closed"),VLOOKUP($A72,'Project List'!$A$9:$BF$360,'Project List'!AF$1,FALSE)*$A$15*$AE72,VLOOKUP($A72,'Project List'!$A$9:$BF$360,'Project List'!AF$1,FALSE))),0)</f>
        <v>Nil</v>
      </c>
      <c r="AD72" s="42"/>
      <c r="AE72" s="248">
        <f>1+IF(ISNA(VLOOKUP($A72,'Project labour content'!$A$7:$D$255,'Project labour content'!$D$1,FALSE)),VLOOKUP($D72,'Project labour content'!$F$6:$G$15,'Project labour content'!$G$1,FALSE),VLOOKUP($A72,'Project labour content'!$A$7:$D$255,'Project labour content'!$D$1,FALSE))*('Project labour content'!$K$14/100)*1</f>
        <v>1.0003471041831231</v>
      </c>
      <c r="AG72" s="3"/>
      <c r="AH72" s="3"/>
      <c r="AI72" s="32"/>
      <c r="AJ72" s="32"/>
      <c r="AK72" s="32"/>
      <c r="AL72" s="32"/>
      <c r="AM72" s="59"/>
      <c r="AN72" s="59"/>
      <c r="AO72" s="59"/>
      <c r="AP72" s="59"/>
      <c r="AQ72" s="59"/>
    </row>
    <row r="73" spans="1:43" x14ac:dyDescent="0.25">
      <c r="A73" s="11" t="s">
        <v>106</v>
      </c>
      <c r="B73" s="11" t="str">
        <f>_xlfn.IFNA(VLOOKUP($A73,'Project List'!$A$9:$AF$360,'Project List'!G$1,FALSE),0)</f>
        <v>Business Intelligence Upgrade 1</v>
      </c>
      <c r="C73" s="11" t="str">
        <f>_xlfn.IFNA(VLOOKUP($A73,'Project List'!$A$9:$AF$360,'Project List'!C$1,FALSE),0)</f>
        <v>ExAnte</v>
      </c>
      <c r="D73" s="11" t="str">
        <f>_xlfn.IFNA(VLOOKUP($A73,'Project List'!$A$9:$AF$360,'Project List'!D$1,FALSE),0)</f>
        <v>Information Technology</v>
      </c>
      <c r="E73" s="11" t="str">
        <f>_xlfn.IFNA(VLOOKUP($A73,'Project List'!$A$9:$AF$360,'Project List'!H$1,FALSE),0)</f>
        <v>Closed</v>
      </c>
      <c r="F73" s="105">
        <f>_xlfn.IFNA(VLOOKUP($A73,'Project List'!$A$9:$AF$360,'Project List'!I$1,FALSE),0)</f>
        <v>0</v>
      </c>
      <c r="G73" s="105">
        <f>_xlfn.IFNA(VLOOKUP($A73,'Project List'!$A$9:$AF$360,'Project List'!J$1,FALSE),0)</f>
        <v>0</v>
      </c>
      <c r="H73" s="105">
        <f>_xlfn.IFNA(VLOOKUP($A73,'Project List'!$A$9:$AF$360,'Project List'!K$1,FALSE),0)</f>
        <v>0</v>
      </c>
      <c r="I73" s="105">
        <f>_xlfn.IFNA(VLOOKUP($A73,'Project List'!$A$9:$AF$360,'Project List'!L$1,FALSE),0)</f>
        <v>0</v>
      </c>
      <c r="J73" s="105">
        <f>_xlfn.IFNA(VLOOKUP($A73,'Project List'!$A$9:$AF$360,'Project List'!M$1,FALSE),0)</f>
        <v>0</v>
      </c>
      <c r="K73" s="105">
        <f>_xlfn.IFNA(VLOOKUP($A73,'Project List'!$A$9:$AF$360,'Project List'!N$1,FALSE),0)</f>
        <v>0</v>
      </c>
      <c r="L73" s="105">
        <f>_xlfn.IFNA(VLOOKUP($A73,'Project List'!$A$9:$AF$360,'Project List'!O$1,FALSE),0)</f>
        <v>0</v>
      </c>
      <c r="M73" s="105">
        <f>_xlfn.IFNA(VLOOKUP($A73,'Project List'!$A$9:$AF$360,'Project List'!P$1,FALSE),0)</f>
        <v>0</v>
      </c>
      <c r="N73" s="105">
        <f>_xlfn.IFNA(VLOOKUP($A73,'Project List'!$A$9:$AF$360,'Project List'!Q$1,FALSE),0)</f>
        <v>0</v>
      </c>
      <c r="O73" s="105">
        <f>_xlfn.IFNA(VLOOKUP($A73,'Project List'!$A$9:$AF$360,'Project List'!R$1,FALSE),0)</f>
        <v>43121.87</v>
      </c>
      <c r="P73" s="105">
        <f>_xlfn.IFNA(VLOOKUP($A73,'Project List'!$A$9:$AF$360,'Project List'!S$1,FALSE),0)</f>
        <v>139423.98000000001</v>
      </c>
      <c r="Q73" s="105">
        <f>_xlfn.IFNA(VLOOKUP($A73,'Project List'!$A$9:$AF$360,'Project List'!T$1,FALSE),0)</f>
        <v>354887.15</v>
      </c>
      <c r="R73" s="105">
        <f>_xlfn.IFNA(VLOOKUP($A73,'Project List'!$A$9:$AF$360,'Project List'!U$1,FALSE),0)</f>
        <v>-9558.8700000000008</v>
      </c>
      <c r="S73" s="105">
        <f>_xlfn.IFNA(VLOOKUP($A73,'Project List'!$A$9:$AF$360,'Project List'!V$1,FALSE),0)</f>
        <v>0</v>
      </c>
      <c r="T73" s="105">
        <f>_xlfn.IFNA(VLOOKUP($A73,'Project List'!$A$9:$AF$360,'Project List'!W$1,FALSE),0)</f>
        <v>0</v>
      </c>
      <c r="U73" s="105">
        <f>_xlfn.IFNA(VLOOKUP($A73,'Project List'!$A$9:$AF$360,'Project List'!X$1,FALSE),0)</f>
        <v>0</v>
      </c>
      <c r="V73" s="13" t="str">
        <f>_xlfn.IFNA(IF(VLOOKUP($A73,'Project List'!$A$9:$BF$360,'Project List'!Y$1,FALSE)=0,"Nil",
IF(OR($E73="Potential",$E73="Proposed",$E73="Deferred",$E73="Cancelled",$E73="Closed"),VLOOKUP($A73,'Project List'!$A$9:$BF$360,'Project List'!Y$1,FALSE)*$A$15*$AE73,VLOOKUP($A73,'Project List'!$A$9:$BF$360,'Project List'!Y$1,FALSE))),0)</f>
        <v>Nil</v>
      </c>
      <c r="W73" s="13" t="str">
        <f>_xlfn.IFNA(IF(VLOOKUP($A73,'Project List'!$A$9:$BF$360,'Project List'!Z$1,FALSE)=0,"Nil",
IF(OR($E73="Potential",$E73="Proposed",$E73="Deferred",$E73="Cancelled",$E73="Closed"),VLOOKUP($A73,'Project List'!$A$9:$BF$360,'Project List'!Z$1,FALSE)*$A$15*$AE73,VLOOKUP($A73,'Project List'!$A$9:$BF$360,'Project List'!Z$1,FALSE))),0)</f>
        <v>Nil</v>
      </c>
      <c r="X73" s="13" t="str">
        <f>_xlfn.IFNA(IF(VLOOKUP($A73,'Project List'!$A$9:$BF$360,'Project List'!AA$1,FALSE)=0,"Nil",
IF(OR($E73="Potential",$E73="Proposed",$E73="Deferred",$E73="Cancelled",$E73="Closed"),VLOOKUP($A73,'Project List'!$A$9:$BF$360,'Project List'!AA$1,FALSE)*$A$15*$AE73,VLOOKUP($A73,'Project List'!$A$9:$BF$360,'Project List'!AA$1,FALSE))),0)</f>
        <v>Nil</v>
      </c>
      <c r="Y73" s="13" t="str">
        <f>_xlfn.IFNA(IF(VLOOKUP($A73,'Project List'!$A$9:$BF$360,'Project List'!AB$1,FALSE)=0,"Nil",
IF(OR($E73="Potential",$E73="Proposed",$E73="Deferred",$E73="Cancelled",$E73="Closed"),VLOOKUP($A73,'Project List'!$A$9:$BF$360,'Project List'!AB$1,FALSE)*$A$15*$AE73,VLOOKUP($A73,'Project List'!$A$9:$BF$360,'Project List'!AB$1,FALSE))),0)</f>
        <v>Nil</v>
      </c>
      <c r="Z73" s="13" t="str">
        <f>_xlfn.IFNA(IF(VLOOKUP($A73,'Project List'!$A$9:$BF$360,'Project List'!AC$1,FALSE)=0,"Nil",
IF(OR($E73="Potential",$E73="Proposed",$E73="Deferred",$E73="Cancelled",$E73="Closed"),VLOOKUP($A73,'Project List'!$A$9:$BF$360,'Project List'!AC$1,FALSE)*$A$15*$AE73,VLOOKUP($A73,'Project List'!$A$9:$BF$360,'Project List'!AC$1,FALSE))),0)</f>
        <v>Nil</v>
      </c>
      <c r="AA73" s="13" t="str">
        <f>_xlfn.IFNA(IF(VLOOKUP($A73,'Project List'!$A$9:$BF$360,'Project List'!AD$1,FALSE)=0,"Nil",
IF(OR($E73="Potential",$E73="Proposed",$E73="Deferred",$E73="Cancelled",$E73="Closed"),VLOOKUP($A73,'Project List'!$A$9:$BF$360,'Project List'!AD$1,FALSE)*$A$15*$AE73,VLOOKUP($A73,'Project List'!$A$9:$BF$360,'Project List'!AD$1,FALSE))),0)</f>
        <v>Nil</v>
      </c>
      <c r="AB73" s="13" t="str">
        <f>_xlfn.IFNA(IF(VLOOKUP($A73,'Project List'!$A$9:$BF$360,'Project List'!AE$1,FALSE)=0,"Nil",
IF(OR($E73="Potential",$E73="Proposed",$E73="Deferred",$E73="Cancelled",$E73="Closed"),VLOOKUP($A73,'Project List'!$A$9:$BF$360,'Project List'!AE$1,FALSE)*$A$15*$AE73,VLOOKUP($A73,'Project List'!$A$9:$BF$360,'Project List'!AE$1,FALSE))),0)</f>
        <v>Nil</v>
      </c>
      <c r="AC73" s="13" t="str">
        <f>_xlfn.IFNA(IF(VLOOKUP($A73,'Project List'!$A$9:$BF$360,'Project List'!AF$1,FALSE)=0,"Nil",
IF(OR($E73="Potential",$E73="Proposed",$E73="Deferred",$E73="Cancelled",$E73="Closed"),VLOOKUP($A73,'Project List'!$A$9:$BF$360,'Project List'!AF$1,FALSE)*$A$15*$AE73,VLOOKUP($A73,'Project List'!$A$9:$BF$360,'Project List'!AF$1,FALSE))),0)</f>
        <v>Nil</v>
      </c>
      <c r="AD73" s="42"/>
      <c r="AE73" s="248">
        <f>1+IF(ISNA(VLOOKUP($A73,'Project labour content'!$A$7:$D$255,'Project labour content'!$D$1,FALSE)),VLOOKUP($D73,'Project labour content'!$F$6:$G$15,'Project labour content'!$G$1,FALSE),VLOOKUP($A73,'Project labour content'!$A$7:$D$255,'Project labour content'!$D$1,FALSE))*('Project labour content'!$K$14/100)*1</f>
        <v>1.0024480115846353</v>
      </c>
      <c r="AG73" s="3"/>
      <c r="AH73" s="3"/>
      <c r="AI73" s="32"/>
      <c r="AJ73" s="32"/>
      <c r="AK73" s="32"/>
      <c r="AL73" s="32"/>
      <c r="AM73" s="59"/>
      <c r="AN73" s="59"/>
      <c r="AO73" s="59"/>
      <c r="AP73" s="59"/>
      <c r="AQ73" s="59"/>
    </row>
    <row r="74" spans="1:43" x14ac:dyDescent="0.25">
      <c r="A74" s="11" t="s">
        <v>108</v>
      </c>
      <c r="B74" s="11" t="str">
        <f>_xlfn.IFNA(VLOOKUP($A74,'Project List'!$A$9:$AF$360,'Project List'!G$1,FALSE),0)</f>
        <v>Magill Telecoms Bearer</v>
      </c>
      <c r="C74" s="11" t="str">
        <f>_xlfn.IFNA(VLOOKUP($A74,'Project List'!$A$9:$AF$360,'Project List'!C$1,FALSE),0)</f>
        <v>ExAnte</v>
      </c>
      <c r="D74" s="11" t="str">
        <f>_xlfn.IFNA(VLOOKUP($A74,'Project List'!$A$9:$AF$360,'Project List'!D$1,FALSE),0)</f>
        <v>Augmentation</v>
      </c>
      <c r="E74" s="11" t="str">
        <f>_xlfn.IFNA(VLOOKUP($A74,'Project List'!$A$9:$AF$360,'Project List'!H$1,FALSE),0)</f>
        <v>Closed</v>
      </c>
      <c r="F74" s="105">
        <f>_xlfn.IFNA(VLOOKUP($A74,'Project List'!$A$9:$AF$360,'Project List'!I$1,FALSE),0)</f>
        <v>0</v>
      </c>
      <c r="G74" s="105">
        <f>_xlfn.IFNA(VLOOKUP($A74,'Project List'!$A$9:$AF$360,'Project List'!J$1,FALSE),0)</f>
        <v>0</v>
      </c>
      <c r="H74" s="105">
        <f>_xlfn.IFNA(VLOOKUP($A74,'Project List'!$A$9:$AF$360,'Project List'!K$1,FALSE),0)</f>
        <v>0</v>
      </c>
      <c r="I74" s="105">
        <f>_xlfn.IFNA(VLOOKUP($A74,'Project List'!$A$9:$AF$360,'Project List'!L$1,FALSE),0)</f>
        <v>0</v>
      </c>
      <c r="J74" s="105">
        <f>_xlfn.IFNA(VLOOKUP($A74,'Project List'!$A$9:$AF$360,'Project List'!M$1,FALSE),0)</f>
        <v>0</v>
      </c>
      <c r="K74" s="105">
        <f>_xlfn.IFNA(VLOOKUP($A74,'Project List'!$A$9:$AF$360,'Project List'!N$1,FALSE),0)</f>
        <v>0</v>
      </c>
      <c r="L74" s="105">
        <f>_xlfn.IFNA(VLOOKUP($A74,'Project List'!$A$9:$AF$360,'Project List'!O$1,FALSE),0)</f>
        <v>15705.17</v>
      </c>
      <c r="M74" s="105">
        <f>_xlfn.IFNA(VLOOKUP($A74,'Project List'!$A$9:$AF$360,'Project List'!P$1,FALSE),0)</f>
        <v>3381662.43</v>
      </c>
      <c r="N74" s="105">
        <f>_xlfn.IFNA(VLOOKUP($A74,'Project List'!$A$9:$AF$360,'Project List'!Q$1,FALSE),0)</f>
        <v>7363569.1200000001</v>
      </c>
      <c r="O74" s="105">
        <f>_xlfn.IFNA(VLOOKUP($A74,'Project List'!$A$9:$AF$360,'Project List'!R$1,FALSE),0)</f>
        <v>612351.55000000005</v>
      </c>
      <c r="P74" s="105">
        <f>_xlfn.IFNA(VLOOKUP($A74,'Project List'!$A$9:$AF$360,'Project List'!S$1,FALSE),0)</f>
        <v>83757.440000000002</v>
      </c>
      <c r="Q74" s="105">
        <f>_xlfn.IFNA(VLOOKUP($A74,'Project List'!$A$9:$AF$360,'Project List'!T$1,FALSE),0)</f>
        <v>271.25</v>
      </c>
      <c r="R74" s="105">
        <f>_xlfn.IFNA(VLOOKUP($A74,'Project List'!$A$9:$AF$360,'Project List'!U$1,FALSE),0)</f>
        <v>0</v>
      </c>
      <c r="S74" s="105">
        <f>_xlfn.IFNA(VLOOKUP($A74,'Project List'!$A$9:$AF$360,'Project List'!V$1,FALSE),0)</f>
        <v>-98.08</v>
      </c>
      <c r="T74" s="105">
        <f>_xlfn.IFNA(VLOOKUP($A74,'Project List'!$A$9:$AF$360,'Project List'!W$1,FALSE),0)</f>
        <v>0</v>
      </c>
      <c r="U74" s="105">
        <f>_xlfn.IFNA(VLOOKUP($A74,'Project List'!$A$9:$AF$360,'Project List'!X$1,FALSE),0)</f>
        <v>0</v>
      </c>
      <c r="V74" s="13" t="str">
        <f>_xlfn.IFNA(IF(VLOOKUP($A74,'Project List'!$A$9:$BF$360,'Project List'!Y$1,FALSE)=0,"Nil",
IF(OR($E74="Potential",$E74="Proposed",$E74="Deferred",$E74="Cancelled",$E74="Closed"),VLOOKUP($A74,'Project List'!$A$9:$BF$360,'Project List'!Y$1,FALSE)*$A$15*$AE74,VLOOKUP($A74,'Project List'!$A$9:$BF$360,'Project List'!Y$1,FALSE))),0)</f>
        <v>Nil</v>
      </c>
      <c r="W74" s="13" t="str">
        <f>_xlfn.IFNA(IF(VLOOKUP($A74,'Project List'!$A$9:$BF$360,'Project List'!Z$1,FALSE)=0,"Nil",
IF(OR($E74="Potential",$E74="Proposed",$E74="Deferred",$E74="Cancelled",$E74="Closed"),VLOOKUP($A74,'Project List'!$A$9:$BF$360,'Project List'!Z$1,FALSE)*$A$15*$AE74,VLOOKUP($A74,'Project List'!$A$9:$BF$360,'Project List'!Z$1,FALSE))),0)</f>
        <v>Nil</v>
      </c>
      <c r="X74" s="13" t="str">
        <f>_xlfn.IFNA(IF(VLOOKUP($A74,'Project List'!$A$9:$BF$360,'Project List'!AA$1,FALSE)=0,"Nil",
IF(OR($E74="Potential",$E74="Proposed",$E74="Deferred",$E74="Cancelled",$E74="Closed"),VLOOKUP($A74,'Project List'!$A$9:$BF$360,'Project List'!AA$1,FALSE)*$A$15*$AE74,VLOOKUP($A74,'Project List'!$A$9:$BF$360,'Project List'!AA$1,FALSE))),0)</f>
        <v>Nil</v>
      </c>
      <c r="Y74" s="13" t="str">
        <f>_xlfn.IFNA(IF(VLOOKUP($A74,'Project List'!$A$9:$BF$360,'Project List'!AB$1,FALSE)=0,"Nil",
IF(OR($E74="Potential",$E74="Proposed",$E74="Deferred",$E74="Cancelled",$E74="Closed"),VLOOKUP($A74,'Project List'!$A$9:$BF$360,'Project List'!AB$1,FALSE)*$A$15*$AE74,VLOOKUP($A74,'Project List'!$A$9:$BF$360,'Project List'!AB$1,FALSE))),0)</f>
        <v>Nil</v>
      </c>
      <c r="Z74" s="13" t="str">
        <f>_xlfn.IFNA(IF(VLOOKUP($A74,'Project List'!$A$9:$BF$360,'Project List'!AC$1,FALSE)=0,"Nil",
IF(OR($E74="Potential",$E74="Proposed",$E74="Deferred",$E74="Cancelled",$E74="Closed"),VLOOKUP($A74,'Project List'!$A$9:$BF$360,'Project List'!AC$1,FALSE)*$A$15*$AE74,VLOOKUP($A74,'Project List'!$A$9:$BF$360,'Project List'!AC$1,FALSE))),0)</f>
        <v>Nil</v>
      </c>
      <c r="AA74" s="13" t="str">
        <f>_xlfn.IFNA(IF(VLOOKUP($A74,'Project List'!$A$9:$BF$360,'Project List'!AD$1,FALSE)=0,"Nil",
IF(OR($E74="Potential",$E74="Proposed",$E74="Deferred",$E74="Cancelled",$E74="Closed"),VLOOKUP($A74,'Project List'!$A$9:$BF$360,'Project List'!AD$1,FALSE)*$A$15*$AE74,VLOOKUP($A74,'Project List'!$A$9:$BF$360,'Project List'!AD$1,FALSE))),0)</f>
        <v>Nil</v>
      </c>
      <c r="AB74" s="13" t="str">
        <f>_xlfn.IFNA(IF(VLOOKUP($A74,'Project List'!$A$9:$BF$360,'Project List'!AE$1,FALSE)=0,"Nil",
IF(OR($E74="Potential",$E74="Proposed",$E74="Deferred",$E74="Cancelled",$E74="Closed"),VLOOKUP($A74,'Project List'!$A$9:$BF$360,'Project List'!AE$1,FALSE)*$A$15*$AE74,VLOOKUP($A74,'Project List'!$A$9:$BF$360,'Project List'!AE$1,FALSE))),0)</f>
        <v>Nil</v>
      </c>
      <c r="AC74" s="13" t="str">
        <f>_xlfn.IFNA(IF(VLOOKUP($A74,'Project List'!$A$9:$BF$360,'Project List'!AF$1,FALSE)=0,"Nil",
IF(OR($E74="Potential",$E74="Proposed",$E74="Deferred",$E74="Cancelled",$E74="Closed"),VLOOKUP($A74,'Project List'!$A$9:$BF$360,'Project List'!AF$1,FALSE)*$A$15*$AE74,VLOOKUP($A74,'Project List'!$A$9:$BF$360,'Project List'!AF$1,FALSE))),0)</f>
        <v>Nil</v>
      </c>
      <c r="AD74" s="42"/>
      <c r="AE74" s="248">
        <f>1+IF(ISNA(VLOOKUP($A74,'Project labour content'!$A$7:$D$255,'Project labour content'!$D$1,FALSE)),VLOOKUP($D74,'Project labour content'!$F$6:$G$15,'Project labour content'!$G$1,FALSE),VLOOKUP($A74,'Project labour content'!$A$7:$D$255,'Project labour content'!$D$1,FALSE))*('Project labour content'!$K$14/100)*1</f>
        <v>1.0003471041831231</v>
      </c>
      <c r="AG74" s="3"/>
      <c r="AH74" s="3"/>
      <c r="AI74" s="32"/>
      <c r="AJ74" s="32"/>
      <c r="AK74" s="32"/>
      <c r="AL74" s="32"/>
      <c r="AM74" s="59"/>
      <c r="AN74" s="59"/>
      <c r="AO74" s="59"/>
      <c r="AP74" s="59"/>
      <c r="AQ74" s="59"/>
    </row>
    <row r="75" spans="1:43" x14ac:dyDescent="0.25">
      <c r="A75" s="11" t="s">
        <v>109</v>
      </c>
      <c r="B75" s="11" t="str">
        <f>_xlfn.IFNA(VLOOKUP($A75,'Project List'!$A$9:$AF$360,'Project List'!G$1,FALSE),0)</f>
        <v>Control Room Asset Replacement</v>
      </c>
      <c r="C75" s="11" t="str">
        <f>_xlfn.IFNA(VLOOKUP($A75,'Project List'!$A$9:$AF$360,'Project List'!C$1,FALSE),0)</f>
        <v>ExAnte</v>
      </c>
      <c r="D75" s="11" t="str">
        <f>_xlfn.IFNA(VLOOKUP($A75,'Project List'!$A$9:$AF$360,'Project List'!D$1,FALSE),0)</f>
        <v>Replacement</v>
      </c>
      <c r="E75" s="11" t="str">
        <f>_xlfn.IFNA(VLOOKUP($A75,'Project List'!$A$9:$AF$360,'Project List'!H$1,FALSE),0)</f>
        <v>Active</v>
      </c>
      <c r="F75" s="105">
        <f>_xlfn.IFNA(VLOOKUP($A75,'Project List'!$A$9:$AF$360,'Project List'!I$1,FALSE),0)</f>
        <v>0</v>
      </c>
      <c r="G75" s="105">
        <f>_xlfn.IFNA(VLOOKUP($A75,'Project List'!$A$9:$AF$360,'Project List'!J$1,FALSE),0)</f>
        <v>0</v>
      </c>
      <c r="H75" s="105">
        <f>_xlfn.IFNA(VLOOKUP($A75,'Project List'!$A$9:$AF$360,'Project List'!K$1,FALSE),0)</f>
        <v>0</v>
      </c>
      <c r="I75" s="105">
        <f>_xlfn.IFNA(VLOOKUP($A75,'Project List'!$A$9:$AF$360,'Project List'!L$1,FALSE),0)</f>
        <v>0</v>
      </c>
      <c r="J75" s="105">
        <f>_xlfn.IFNA(VLOOKUP($A75,'Project List'!$A$9:$AF$360,'Project List'!M$1,FALSE),0)</f>
        <v>0</v>
      </c>
      <c r="K75" s="105">
        <f>_xlfn.IFNA(VLOOKUP($A75,'Project List'!$A$9:$AF$360,'Project List'!N$1,FALSE),0)</f>
        <v>0</v>
      </c>
      <c r="L75" s="105">
        <f>_xlfn.IFNA(VLOOKUP($A75,'Project List'!$A$9:$AF$360,'Project List'!O$1,FALSE),0)</f>
        <v>0</v>
      </c>
      <c r="M75" s="105">
        <f>_xlfn.IFNA(VLOOKUP($A75,'Project List'!$A$9:$AF$360,'Project List'!P$1,FALSE),0)</f>
        <v>0</v>
      </c>
      <c r="N75" s="105">
        <f>_xlfn.IFNA(VLOOKUP($A75,'Project List'!$A$9:$AF$360,'Project List'!Q$1,FALSE),0)</f>
        <v>0</v>
      </c>
      <c r="O75" s="105">
        <f>_xlfn.IFNA(VLOOKUP($A75,'Project List'!$A$9:$AF$360,'Project List'!R$1,FALSE),0)</f>
        <v>0</v>
      </c>
      <c r="P75" s="105">
        <f>_xlfn.IFNA(VLOOKUP($A75,'Project List'!$A$9:$AF$360,'Project List'!S$1,FALSE),0)</f>
        <v>0</v>
      </c>
      <c r="Q75" s="105">
        <f>_xlfn.IFNA(VLOOKUP($A75,'Project List'!$A$9:$AF$360,'Project List'!T$1,FALSE),0)</f>
        <v>0</v>
      </c>
      <c r="R75" s="105">
        <f>_xlfn.IFNA(VLOOKUP($A75,'Project List'!$A$9:$AF$360,'Project List'!U$1,FALSE),0)</f>
        <v>0</v>
      </c>
      <c r="S75" s="105">
        <f>_xlfn.IFNA(VLOOKUP($A75,'Project List'!$A$9:$AF$360,'Project List'!V$1,FALSE),0)</f>
        <v>630741.03</v>
      </c>
      <c r="T75" s="105">
        <f>_xlfn.IFNA(VLOOKUP($A75,'Project List'!$A$9:$AF$360,'Project List'!W$1,FALSE),0)</f>
        <v>1079056.47</v>
      </c>
      <c r="U75" s="105">
        <f>_xlfn.IFNA(VLOOKUP($A75,'Project List'!$A$9:$AF$360,'Project List'!X$1,FALSE),0)</f>
        <v>122551.98</v>
      </c>
      <c r="V75" s="13">
        <f>_xlfn.IFNA(IF(VLOOKUP($A75,'Project List'!$A$9:$BF$360,'Project List'!Y$1,FALSE)=0,"Nil",
IF(OR($E75="Potential",$E75="Proposed",$E75="Deferred",$E75="Cancelled",$E75="Closed"),VLOOKUP($A75,'Project List'!$A$9:$BF$360,'Project List'!Y$1,FALSE)*$A$15*$AE75,VLOOKUP($A75,'Project List'!$A$9:$BF$360,'Project List'!Y$1,FALSE))),0)</f>
        <v>59294.206127240126</v>
      </c>
      <c r="W75" s="13" t="str">
        <f>_xlfn.IFNA(IF(VLOOKUP($A75,'Project List'!$A$9:$BF$360,'Project List'!Z$1,FALSE)=0,"Nil",
IF(OR($E75="Potential",$E75="Proposed",$E75="Deferred",$E75="Cancelled",$E75="Closed"),VLOOKUP($A75,'Project List'!$A$9:$BF$360,'Project List'!Z$1,FALSE)*$A$15*$AE75,VLOOKUP($A75,'Project List'!$A$9:$BF$360,'Project List'!Z$1,FALSE))),0)</f>
        <v>Nil</v>
      </c>
      <c r="X75" s="13" t="str">
        <f>_xlfn.IFNA(IF(VLOOKUP($A75,'Project List'!$A$9:$BF$360,'Project List'!AA$1,FALSE)=0,"Nil",
IF(OR($E75="Potential",$E75="Proposed",$E75="Deferred",$E75="Cancelled",$E75="Closed"),VLOOKUP($A75,'Project List'!$A$9:$BF$360,'Project List'!AA$1,FALSE)*$A$15*$AE75,VLOOKUP($A75,'Project List'!$A$9:$BF$360,'Project List'!AA$1,FALSE))),0)</f>
        <v>Nil</v>
      </c>
      <c r="Y75" s="13" t="str">
        <f>_xlfn.IFNA(IF(VLOOKUP($A75,'Project List'!$A$9:$BF$360,'Project List'!AB$1,FALSE)=0,"Nil",
IF(OR($E75="Potential",$E75="Proposed",$E75="Deferred",$E75="Cancelled",$E75="Closed"),VLOOKUP($A75,'Project List'!$A$9:$BF$360,'Project List'!AB$1,FALSE)*$A$15*$AE75,VLOOKUP($A75,'Project List'!$A$9:$BF$360,'Project List'!AB$1,FALSE))),0)</f>
        <v>Nil</v>
      </c>
      <c r="Z75" s="13" t="str">
        <f>_xlfn.IFNA(IF(VLOOKUP($A75,'Project List'!$A$9:$BF$360,'Project List'!AC$1,FALSE)=0,"Nil",
IF(OR($E75="Potential",$E75="Proposed",$E75="Deferred",$E75="Cancelled",$E75="Closed"),VLOOKUP($A75,'Project List'!$A$9:$BF$360,'Project List'!AC$1,FALSE)*$A$15*$AE75,VLOOKUP($A75,'Project List'!$A$9:$BF$360,'Project List'!AC$1,FALSE))),0)</f>
        <v>Nil</v>
      </c>
      <c r="AA75" s="13" t="str">
        <f>_xlfn.IFNA(IF(VLOOKUP($A75,'Project List'!$A$9:$BF$360,'Project List'!AD$1,FALSE)=0,"Nil",
IF(OR($E75="Potential",$E75="Proposed",$E75="Deferred",$E75="Cancelled",$E75="Closed"),VLOOKUP($A75,'Project List'!$A$9:$BF$360,'Project List'!AD$1,FALSE)*$A$15*$AE75,VLOOKUP($A75,'Project List'!$A$9:$BF$360,'Project List'!AD$1,FALSE))),0)</f>
        <v>Nil</v>
      </c>
      <c r="AB75" s="13" t="str">
        <f>_xlfn.IFNA(IF(VLOOKUP($A75,'Project List'!$A$9:$BF$360,'Project List'!AE$1,FALSE)=0,"Nil",
IF(OR($E75="Potential",$E75="Proposed",$E75="Deferred",$E75="Cancelled",$E75="Closed"),VLOOKUP($A75,'Project List'!$A$9:$BF$360,'Project List'!AE$1,FALSE)*$A$15*$AE75,VLOOKUP($A75,'Project List'!$A$9:$BF$360,'Project List'!AE$1,FALSE))),0)</f>
        <v>Nil</v>
      </c>
      <c r="AC75" s="13" t="str">
        <f>_xlfn.IFNA(IF(VLOOKUP($A75,'Project List'!$A$9:$BF$360,'Project List'!AF$1,FALSE)=0,"Nil",
IF(OR($E75="Potential",$E75="Proposed",$E75="Deferred",$E75="Cancelled",$E75="Closed"),VLOOKUP($A75,'Project List'!$A$9:$BF$360,'Project List'!AF$1,FALSE)*$A$15*$AE75,VLOOKUP($A75,'Project List'!$A$9:$BF$360,'Project List'!AF$1,FALSE))),0)</f>
        <v>Nil</v>
      </c>
      <c r="AD75" s="42"/>
      <c r="AE75" s="248">
        <f>1+IF(ISNA(VLOOKUP($A75,'Project labour content'!$A$7:$D$255,'Project labour content'!$D$1,FALSE)),VLOOKUP($D75,'Project labour content'!$F$6:$G$15,'Project labour content'!$G$1,FALSE),VLOOKUP($A75,'Project labour content'!$A$7:$D$255,'Project labour content'!$D$1,FALSE))*('Project labour content'!$K$14/100)*1</f>
        <v>1.0003720011560056</v>
      </c>
      <c r="AG75" s="3"/>
      <c r="AH75" s="3"/>
      <c r="AI75" s="32"/>
      <c r="AJ75" s="32"/>
      <c r="AK75" s="32"/>
      <c r="AL75" s="32"/>
      <c r="AM75" s="59"/>
      <c r="AN75" s="59"/>
      <c r="AO75" s="59"/>
      <c r="AP75" s="59"/>
      <c r="AQ75" s="59"/>
    </row>
    <row r="76" spans="1:43" x14ac:dyDescent="0.25">
      <c r="A76" s="11" t="s">
        <v>111</v>
      </c>
      <c r="B76" s="11" t="str">
        <f>_xlfn.IFNA(VLOOKUP($A76,'Project List'!$A$9:$AF$360,'Project List'!G$1,FALSE),0)</f>
        <v>South East Substation to Heywood Telecoms Bearer</v>
      </c>
      <c r="C76" s="11" t="str">
        <f>_xlfn.IFNA(VLOOKUP($A76,'Project List'!$A$9:$AF$360,'Project List'!C$1,FALSE),0)</f>
        <v>ExAnte</v>
      </c>
      <c r="D76" s="11" t="str">
        <f>_xlfn.IFNA(VLOOKUP($A76,'Project List'!$A$9:$AF$360,'Project List'!D$1,FALSE),0)</f>
        <v>Replacement</v>
      </c>
      <c r="E76" s="11" t="str">
        <f>_xlfn.IFNA(VLOOKUP($A76,'Project List'!$A$9:$AF$360,'Project List'!H$1,FALSE),0)</f>
        <v>Closed</v>
      </c>
      <c r="F76" s="105">
        <f>_xlfn.IFNA(VLOOKUP($A76,'Project List'!$A$9:$AF$360,'Project List'!I$1,FALSE),0)</f>
        <v>0</v>
      </c>
      <c r="G76" s="105">
        <f>_xlfn.IFNA(VLOOKUP($A76,'Project List'!$A$9:$AF$360,'Project List'!J$1,FALSE),0)</f>
        <v>0</v>
      </c>
      <c r="H76" s="105">
        <f>_xlfn.IFNA(VLOOKUP($A76,'Project List'!$A$9:$AF$360,'Project List'!K$1,FALSE),0)</f>
        <v>0</v>
      </c>
      <c r="I76" s="105">
        <f>_xlfn.IFNA(VLOOKUP($A76,'Project List'!$A$9:$AF$360,'Project List'!L$1,FALSE),0)</f>
        <v>0</v>
      </c>
      <c r="J76" s="105">
        <f>_xlfn.IFNA(VLOOKUP($A76,'Project List'!$A$9:$AF$360,'Project List'!M$1,FALSE),0)</f>
        <v>0</v>
      </c>
      <c r="K76" s="105">
        <f>_xlfn.IFNA(VLOOKUP($A76,'Project List'!$A$9:$AF$360,'Project List'!N$1,FALSE),0)</f>
        <v>0</v>
      </c>
      <c r="L76" s="105">
        <f>_xlfn.IFNA(VLOOKUP($A76,'Project List'!$A$9:$AF$360,'Project List'!O$1,FALSE),0)</f>
        <v>22293.77</v>
      </c>
      <c r="M76" s="105">
        <f>_xlfn.IFNA(VLOOKUP($A76,'Project List'!$A$9:$AF$360,'Project List'!P$1,FALSE),0)</f>
        <v>2206.4499999999998</v>
      </c>
      <c r="N76" s="105">
        <f>_xlfn.IFNA(VLOOKUP($A76,'Project List'!$A$9:$AF$360,'Project List'!Q$1,FALSE),0)</f>
        <v>0</v>
      </c>
      <c r="O76" s="105">
        <f>_xlfn.IFNA(VLOOKUP($A76,'Project List'!$A$9:$AF$360,'Project List'!R$1,FALSE),0)</f>
        <v>24922.94</v>
      </c>
      <c r="P76" s="105">
        <f>_xlfn.IFNA(VLOOKUP($A76,'Project List'!$A$9:$AF$360,'Project List'!S$1,FALSE),0)</f>
        <v>1557029.81</v>
      </c>
      <c r="Q76" s="105">
        <f>_xlfn.IFNA(VLOOKUP($A76,'Project List'!$A$9:$AF$360,'Project List'!T$1,FALSE),0)</f>
        <v>1893126.4</v>
      </c>
      <c r="R76" s="105">
        <f>_xlfn.IFNA(VLOOKUP($A76,'Project List'!$A$9:$AF$360,'Project List'!U$1,FALSE),0)</f>
        <v>74192.67</v>
      </c>
      <c r="S76" s="105">
        <f>_xlfn.IFNA(VLOOKUP($A76,'Project List'!$A$9:$AF$360,'Project List'!V$1,FALSE),0)</f>
        <v>6623.32</v>
      </c>
      <c r="T76" s="105">
        <f>_xlfn.IFNA(VLOOKUP($A76,'Project List'!$A$9:$AF$360,'Project List'!W$1,FALSE),0)</f>
        <v>0</v>
      </c>
      <c r="U76" s="105">
        <f>_xlfn.IFNA(VLOOKUP($A76,'Project List'!$A$9:$AF$360,'Project List'!X$1,FALSE),0)</f>
        <v>0</v>
      </c>
      <c r="V76" s="13" t="str">
        <f>_xlfn.IFNA(IF(VLOOKUP($A76,'Project List'!$A$9:$BF$360,'Project List'!Y$1,FALSE)=0,"Nil",
IF(OR($E76="Potential",$E76="Proposed",$E76="Deferred",$E76="Cancelled",$E76="Closed"),VLOOKUP($A76,'Project List'!$A$9:$BF$360,'Project List'!Y$1,FALSE)*$A$15*$AE76,VLOOKUP($A76,'Project List'!$A$9:$BF$360,'Project List'!Y$1,FALSE))),0)</f>
        <v>Nil</v>
      </c>
      <c r="W76" s="13" t="str">
        <f>_xlfn.IFNA(IF(VLOOKUP($A76,'Project List'!$A$9:$BF$360,'Project List'!Z$1,FALSE)=0,"Nil",
IF(OR($E76="Potential",$E76="Proposed",$E76="Deferred",$E76="Cancelled",$E76="Closed"),VLOOKUP($A76,'Project List'!$A$9:$BF$360,'Project List'!Z$1,FALSE)*$A$15*$AE76,VLOOKUP($A76,'Project List'!$A$9:$BF$360,'Project List'!Z$1,FALSE))),0)</f>
        <v>Nil</v>
      </c>
      <c r="X76" s="13" t="str">
        <f>_xlfn.IFNA(IF(VLOOKUP($A76,'Project List'!$A$9:$BF$360,'Project List'!AA$1,FALSE)=0,"Nil",
IF(OR($E76="Potential",$E76="Proposed",$E76="Deferred",$E76="Cancelled",$E76="Closed"),VLOOKUP($A76,'Project List'!$A$9:$BF$360,'Project List'!AA$1,FALSE)*$A$15*$AE76,VLOOKUP($A76,'Project List'!$A$9:$BF$360,'Project List'!AA$1,FALSE))),0)</f>
        <v>Nil</v>
      </c>
      <c r="Y76" s="13" t="str">
        <f>_xlfn.IFNA(IF(VLOOKUP($A76,'Project List'!$A$9:$BF$360,'Project List'!AB$1,FALSE)=0,"Nil",
IF(OR($E76="Potential",$E76="Proposed",$E76="Deferred",$E76="Cancelled",$E76="Closed"),VLOOKUP($A76,'Project List'!$A$9:$BF$360,'Project List'!AB$1,FALSE)*$A$15*$AE76,VLOOKUP($A76,'Project List'!$A$9:$BF$360,'Project List'!AB$1,FALSE))),0)</f>
        <v>Nil</v>
      </c>
      <c r="Z76" s="13" t="str">
        <f>_xlfn.IFNA(IF(VLOOKUP($A76,'Project List'!$A$9:$BF$360,'Project List'!AC$1,FALSE)=0,"Nil",
IF(OR($E76="Potential",$E76="Proposed",$E76="Deferred",$E76="Cancelled",$E76="Closed"),VLOOKUP($A76,'Project List'!$A$9:$BF$360,'Project List'!AC$1,FALSE)*$A$15*$AE76,VLOOKUP($A76,'Project List'!$A$9:$BF$360,'Project List'!AC$1,FALSE))),0)</f>
        <v>Nil</v>
      </c>
      <c r="AA76" s="13" t="str">
        <f>_xlfn.IFNA(IF(VLOOKUP($A76,'Project List'!$A$9:$BF$360,'Project List'!AD$1,FALSE)=0,"Nil",
IF(OR($E76="Potential",$E76="Proposed",$E76="Deferred",$E76="Cancelled",$E76="Closed"),VLOOKUP($A76,'Project List'!$A$9:$BF$360,'Project List'!AD$1,FALSE)*$A$15*$AE76,VLOOKUP($A76,'Project List'!$A$9:$BF$360,'Project List'!AD$1,FALSE))),0)</f>
        <v>Nil</v>
      </c>
      <c r="AB76" s="13" t="str">
        <f>_xlfn.IFNA(IF(VLOOKUP($A76,'Project List'!$A$9:$BF$360,'Project List'!AE$1,FALSE)=0,"Nil",
IF(OR($E76="Potential",$E76="Proposed",$E76="Deferred",$E76="Cancelled",$E76="Closed"),VLOOKUP($A76,'Project List'!$A$9:$BF$360,'Project List'!AE$1,FALSE)*$A$15*$AE76,VLOOKUP($A76,'Project List'!$A$9:$BF$360,'Project List'!AE$1,FALSE))),0)</f>
        <v>Nil</v>
      </c>
      <c r="AC76" s="13" t="str">
        <f>_xlfn.IFNA(IF(VLOOKUP($A76,'Project List'!$A$9:$BF$360,'Project List'!AF$1,FALSE)=0,"Nil",
IF(OR($E76="Potential",$E76="Proposed",$E76="Deferred",$E76="Cancelled",$E76="Closed"),VLOOKUP($A76,'Project List'!$A$9:$BF$360,'Project List'!AF$1,FALSE)*$A$15*$AE76,VLOOKUP($A76,'Project List'!$A$9:$BF$360,'Project List'!AF$1,FALSE))),0)</f>
        <v>Nil</v>
      </c>
      <c r="AD76" s="42"/>
      <c r="AE76" s="248">
        <f>1+IF(ISNA(VLOOKUP($A76,'Project labour content'!$A$7:$D$255,'Project labour content'!$D$1,FALSE)),VLOOKUP($D76,'Project labour content'!$F$6:$G$15,'Project labour content'!$G$1,FALSE),VLOOKUP($A76,'Project labour content'!$A$7:$D$255,'Project labour content'!$D$1,FALSE))*('Project labour content'!$K$14/100)*1</f>
        <v>1.0008946620064583</v>
      </c>
      <c r="AG76" s="3"/>
      <c r="AH76" s="3"/>
      <c r="AI76" s="32"/>
      <c r="AJ76" s="32"/>
      <c r="AK76" s="32"/>
      <c r="AL76" s="32"/>
      <c r="AM76" s="59"/>
      <c r="AN76" s="59"/>
      <c r="AO76" s="59"/>
      <c r="AP76" s="59"/>
      <c r="AQ76" s="59"/>
    </row>
    <row r="77" spans="1:43" x14ac:dyDescent="0.25">
      <c r="A77" s="11" t="s">
        <v>112</v>
      </c>
      <c r="B77" s="11" t="str">
        <f>_xlfn.IFNA(VLOOKUP($A77,'Project List'!$A$9:$AF$360,'Project List'!G$1,FALSE),0)</f>
        <v>Vehicle Purchases 2014-15</v>
      </c>
      <c r="C77" s="11" t="str">
        <f>_xlfn.IFNA(VLOOKUP($A77,'Project List'!$A$9:$AF$360,'Project List'!C$1,FALSE),0)</f>
        <v>ExAnte</v>
      </c>
      <c r="D77" s="11" t="str">
        <f>_xlfn.IFNA(VLOOKUP($A77,'Project List'!$A$9:$AF$360,'Project List'!D$1,FALSE),0)</f>
        <v>Facilities</v>
      </c>
      <c r="E77" s="11" t="str">
        <f>_xlfn.IFNA(VLOOKUP($A77,'Project List'!$A$9:$AF$360,'Project List'!H$1,FALSE),0)</f>
        <v>Closed</v>
      </c>
      <c r="F77" s="105">
        <f>_xlfn.IFNA(VLOOKUP($A77,'Project List'!$A$9:$AF$360,'Project List'!I$1,FALSE),0)</f>
        <v>0</v>
      </c>
      <c r="G77" s="105">
        <f>_xlfn.IFNA(VLOOKUP($A77,'Project List'!$A$9:$AF$360,'Project List'!J$1,FALSE),0)</f>
        <v>0</v>
      </c>
      <c r="H77" s="105">
        <f>_xlfn.IFNA(VLOOKUP($A77,'Project List'!$A$9:$AF$360,'Project List'!K$1,FALSE),0)</f>
        <v>0</v>
      </c>
      <c r="I77" s="105">
        <f>_xlfn.IFNA(VLOOKUP($A77,'Project List'!$A$9:$AF$360,'Project List'!L$1,FALSE),0)</f>
        <v>0</v>
      </c>
      <c r="J77" s="105">
        <f>_xlfn.IFNA(VLOOKUP($A77,'Project List'!$A$9:$AF$360,'Project List'!M$1,FALSE),0)</f>
        <v>0</v>
      </c>
      <c r="K77" s="105">
        <f>_xlfn.IFNA(VLOOKUP($A77,'Project List'!$A$9:$AF$360,'Project List'!N$1,FALSE),0)</f>
        <v>0</v>
      </c>
      <c r="L77" s="105">
        <f>_xlfn.IFNA(VLOOKUP($A77,'Project List'!$A$9:$AF$360,'Project List'!O$1,FALSE),0)</f>
        <v>0</v>
      </c>
      <c r="M77" s="105">
        <f>_xlfn.IFNA(VLOOKUP($A77,'Project List'!$A$9:$AF$360,'Project List'!P$1,FALSE),0)</f>
        <v>0</v>
      </c>
      <c r="N77" s="105">
        <f>_xlfn.IFNA(VLOOKUP($A77,'Project List'!$A$9:$AF$360,'Project List'!Q$1,FALSE),0)</f>
        <v>0</v>
      </c>
      <c r="O77" s="105">
        <f>_xlfn.IFNA(VLOOKUP($A77,'Project List'!$A$9:$AF$360,'Project List'!R$1,FALSE),0)</f>
        <v>118677.6</v>
      </c>
      <c r="P77" s="105">
        <f>_xlfn.IFNA(VLOOKUP($A77,'Project List'!$A$9:$AF$360,'Project List'!S$1,FALSE),0)</f>
        <v>36888.410000000003</v>
      </c>
      <c r="Q77" s="105">
        <f>_xlfn.IFNA(VLOOKUP($A77,'Project List'!$A$9:$AF$360,'Project List'!T$1,FALSE),0)</f>
        <v>6470.75</v>
      </c>
      <c r="R77" s="105">
        <f>_xlfn.IFNA(VLOOKUP($A77,'Project List'!$A$9:$AF$360,'Project List'!U$1,FALSE),0)</f>
        <v>-7323.17</v>
      </c>
      <c r="S77" s="105">
        <f>_xlfn.IFNA(VLOOKUP($A77,'Project List'!$A$9:$AF$360,'Project List'!V$1,FALSE),0)</f>
        <v>0</v>
      </c>
      <c r="T77" s="105">
        <f>_xlfn.IFNA(VLOOKUP($A77,'Project List'!$A$9:$AF$360,'Project List'!W$1,FALSE),0)</f>
        <v>0</v>
      </c>
      <c r="U77" s="105">
        <f>_xlfn.IFNA(VLOOKUP($A77,'Project List'!$A$9:$AF$360,'Project List'!X$1,FALSE),0)</f>
        <v>0</v>
      </c>
      <c r="V77" s="13" t="str">
        <f>_xlfn.IFNA(IF(VLOOKUP($A77,'Project List'!$A$9:$BF$360,'Project List'!Y$1,FALSE)=0,"Nil",
IF(OR($E77="Potential",$E77="Proposed",$E77="Deferred",$E77="Cancelled",$E77="Closed"),VLOOKUP($A77,'Project List'!$A$9:$BF$360,'Project List'!Y$1,FALSE)*$A$15*$AE77,VLOOKUP($A77,'Project List'!$A$9:$BF$360,'Project List'!Y$1,FALSE))),0)</f>
        <v>Nil</v>
      </c>
      <c r="W77" s="13" t="str">
        <f>_xlfn.IFNA(IF(VLOOKUP($A77,'Project List'!$A$9:$BF$360,'Project List'!Z$1,FALSE)=0,"Nil",
IF(OR($E77="Potential",$E77="Proposed",$E77="Deferred",$E77="Cancelled",$E77="Closed"),VLOOKUP($A77,'Project List'!$A$9:$BF$360,'Project List'!Z$1,FALSE)*$A$15*$AE77,VLOOKUP($A77,'Project List'!$A$9:$BF$360,'Project List'!Z$1,FALSE))),0)</f>
        <v>Nil</v>
      </c>
      <c r="X77" s="13" t="str">
        <f>_xlfn.IFNA(IF(VLOOKUP($A77,'Project List'!$A$9:$BF$360,'Project List'!AA$1,FALSE)=0,"Nil",
IF(OR($E77="Potential",$E77="Proposed",$E77="Deferred",$E77="Cancelled",$E77="Closed"),VLOOKUP($A77,'Project List'!$A$9:$BF$360,'Project List'!AA$1,FALSE)*$A$15*$AE77,VLOOKUP($A77,'Project List'!$A$9:$BF$360,'Project List'!AA$1,FALSE))),0)</f>
        <v>Nil</v>
      </c>
      <c r="Y77" s="13" t="str">
        <f>_xlfn.IFNA(IF(VLOOKUP($A77,'Project List'!$A$9:$BF$360,'Project List'!AB$1,FALSE)=0,"Nil",
IF(OR($E77="Potential",$E77="Proposed",$E77="Deferred",$E77="Cancelled",$E77="Closed"),VLOOKUP($A77,'Project List'!$A$9:$BF$360,'Project List'!AB$1,FALSE)*$A$15*$AE77,VLOOKUP($A77,'Project List'!$A$9:$BF$360,'Project List'!AB$1,FALSE))),0)</f>
        <v>Nil</v>
      </c>
      <c r="Z77" s="13" t="str">
        <f>_xlfn.IFNA(IF(VLOOKUP($A77,'Project List'!$A$9:$BF$360,'Project List'!AC$1,FALSE)=0,"Nil",
IF(OR($E77="Potential",$E77="Proposed",$E77="Deferred",$E77="Cancelled",$E77="Closed"),VLOOKUP($A77,'Project List'!$A$9:$BF$360,'Project List'!AC$1,FALSE)*$A$15*$AE77,VLOOKUP($A77,'Project List'!$A$9:$BF$360,'Project List'!AC$1,FALSE))),0)</f>
        <v>Nil</v>
      </c>
      <c r="AA77" s="13" t="str">
        <f>_xlfn.IFNA(IF(VLOOKUP($A77,'Project List'!$A$9:$BF$360,'Project List'!AD$1,FALSE)=0,"Nil",
IF(OR($E77="Potential",$E77="Proposed",$E77="Deferred",$E77="Cancelled",$E77="Closed"),VLOOKUP($A77,'Project List'!$A$9:$BF$360,'Project List'!AD$1,FALSE)*$A$15*$AE77,VLOOKUP($A77,'Project List'!$A$9:$BF$360,'Project List'!AD$1,FALSE))),0)</f>
        <v>Nil</v>
      </c>
      <c r="AB77" s="13" t="str">
        <f>_xlfn.IFNA(IF(VLOOKUP($A77,'Project List'!$A$9:$BF$360,'Project List'!AE$1,FALSE)=0,"Nil",
IF(OR($E77="Potential",$E77="Proposed",$E77="Deferred",$E77="Cancelled",$E77="Closed"),VLOOKUP($A77,'Project List'!$A$9:$BF$360,'Project List'!AE$1,FALSE)*$A$15*$AE77,VLOOKUP($A77,'Project List'!$A$9:$BF$360,'Project List'!AE$1,FALSE))),0)</f>
        <v>Nil</v>
      </c>
      <c r="AC77" s="13" t="str">
        <f>_xlfn.IFNA(IF(VLOOKUP($A77,'Project List'!$A$9:$BF$360,'Project List'!AF$1,FALSE)=0,"Nil",
IF(OR($E77="Potential",$E77="Proposed",$E77="Deferred",$E77="Cancelled",$E77="Closed"),VLOOKUP($A77,'Project List'!$A$9:$BF$360,'Project List'!AF$1,FALSE)*$A$15*$AE77,VLOOKUP($A77,'Project List'!$A$9:$BF$360,'Project List'!AF$1,FALSE))),0)</f>
        <v>Nil</v>
      </c>
      <c r="AD77" s="42"/>
      <c r="AE77" s="248">
        <f>1+IF(ISNA(VLOOKUP($A77,'Project labour content'!$A$7:$D$255,'Project labour content'!$D$1,FALSE)),VLOOKUP($D77,'Project labour content'!$F$6:$G$15,'Project labour content'!$G$1,FALSE),VLOOKUP($A77,'Project labour content'!$A$7:$D$255,'Project labour content'!$D$1,FALSE))*('Project labour content'!$K$14/100)*1</f>
        <v>1.0018661130890889</v>
      </c>
      <c r="AG77" s="3"/>
      <c r="AH77" s="3"/>
      <c r="AI77" s="32"/>
      <c r="AJ77" s="32"/>
      <c r="AK77" s="32"/>
      <c r="AL77" s="32"/>
      <c r="AM77" s="59"/>
      <c r="AN77" s="59"/>
      <c r="AO77" s="59"/>
      <c r="AP77" s="59"/>
      <c r="AQ77" s="59"/>
    </row>
    <row r="78" spans="1:43" x14ac:dyDescent="0.25">
      <c r="A78" s="11" t="s">
        <v>114</v>
      </c>
      <c r="B78" s="11" t="str">
        <f>_xlfn.IFNA(VLOOKUP($A78,'Project List'!$A$9:$AF$360,'Project List'!G$1,FALSE),0)</f>
        <v>Magill - East Terrace Cable Pit and Instrumentation Replacem</v>
      </c>
      <c r="C78" s="11" t="str">
        <f>_xlfn.IFNA(VLOOKUP($A78,'Project List'!$A$9:$AF$360,'Project List'!C$1,FALSE),0)</f>
        <v>ExAnte</v>
      </c>
      <c r="D78" s="11" t="str">
        <f>_xlfn.IFNA(VLOOKUP($A78,'Project List'!$A$9:$AF$360,'Project List'!D$1,FALSE),0)</f>
        <v>Replacement</v>
      </c>
      <c r="E78" s="11" t="str">
        <f>_xlfn.IFNA(VLOOKUP($A78,'Project List'!$A$9:$AF$360,'Project List'!H$1,FALSE),0)</f>
        <v>Active</v>
      </c>
      <c r="F78" s="105">
        <f>_xlfn.IFNA(VLOOKUP($A78,'Project List'!$A$9:$AF$360,'Project List'!I$1,FALSE),0)</f>
        <v>0</v>
      </c>
      <c r="G78" s="105">
        <f>_xlfn.IFNA(VLOOKUP($A78,'Project List'!$A$9:$AF$360,'Project List'!J$1,FALSE),0)</f>
        <v>0</v>
      </c>
      <c r="H78" s="105">
        <f>_xlfn.IFNA(VLOOKUP($A78,'Project List'!$A$9:$AF$360,'Project List'!K$1,FALSE),0)</f>
        <v>0</v>
      </c>
      <c r="I78" s="105">
        <f>_xlfn.IFNA(VLOOKUP($A78,'Project List'!$A$9:$AF$360,'Project List'!L$1,FALSE),0)</f>
        <v>0</v>
      </c>
      <c r="J78" s="105">
        <f>_xlfn.IFNA(VLOOKUP($A78,'Project List'!$A$9:$AF$360,'Project List'!M$1,FALSE),0)</f>
        <v>0</v>
      </c>
      <c r="K78" s="105">
        <f>_xlfn.IFNA(VLOOKUP($A78,'Project List'!$A$9:$AF$360,'Project List'!N$1,FALSE),0)</f>
        <v>0</v>
      </c>
      <c r="L78" s="105">
        <f>_xlfn.IFNA(VLOOKUP($A78,'Project List'!$A$9:$AF$360,'Project List'!O$1,FALSE),0)</f>
        <v>0</v>
      </c>
      <c r="M78" s="105">
        <f>_xlfn.IFNA(VLOOKUP($A78,'Project List'!$A$9:$AF$360,'Project List'!P$1,FALSE),0)</f>
        <v>0</v>
      </c>
      <c r="N78" s="105">
        <f>_xlfn.IFNA(VLOOKUP($A78,'Project List'!$A$9:$AF$360,'Project List'!Q$1,FALSE),0)</f>
        <v>0</v>
      </c>
      <c r="O78" s="105">
        <f>_xlfn.IFNA(VLOOKUP($A78,'Project List'!$A$9:$AF$360,'Project List'!R$1,FALSE),0)</f>
        <v>329673.95</v>
      </c>
      <c r="P78" s="105">
        <f>_xlfn.IFNA(VLOOKUP($A78,'Project List'!$A$9:$AF$360,'Project List'!S$1,FALSE),0)</f>
        <v>170681.92</v>
      </c>
      <c r="Q78" s="105">
        <f>_xlfn.IFNA(VLOOKUP($A78,'Project List'!$A$9:$AF$360,'Project List'!T$1,FALSE),0)</f>
        <v>469435.6</v>
      </c>
      <c r="R78" s="105">
        <f>_xlfn.IFNA(VLOOKUP($A78,'Project List'!$A$9:$AF$360,'Project List'!U$1,FALSE),0)</f>
        <v>479980.53</v>
      </c>
      <c r="S78" s="105">
        <f>_xlfn.IFNA(VLOOKUP($A78,'Project List'!$A$9:$AF$360,'Project List'!V$1,FALSE),0)</f>
        <v>473158.09</v>
      </c>
      <c r="T78" s="105">
        <f>_xlfn.IFNA(VLOOKUP($A78,'Project List'!$A$9:$AF$360,'Project List'!W$1,FALSE),0)</f>
        <v>1449723.74</v>
      </c>
      <c r="U78" s="105">
        <f>_xlfn.IFNA(VLOOKUP($A78,'Project List'!$A$9:$AF$360,'Project List'!X$1,FALSE),0)</f>
        <v>1104780.3500000001</v>
      </c>
      <c r="V78" s="13">
        <f>_xlfn.IFNA(IF(VLOOKUP($A78,'Project List'!$A$9:$BF$360,'Project List'!Y$1,FALSE)=0,"Nil",
IF(OR($E78="Potential",$E78="Proposed",$E78="Deferred",$E78="Cancelled",$E78="Closed"),VLOOKUP($A78,'Project List'!$A$9:$BF$360,'Project List'!Y$1,FALSE)*$A$15*$AE78,VLOOKUP($A78,'Project List'!$A$9:$BF$360,'Project List'!Y$1,FALSE))),0)</f>
        <v>438946.27821779484</v>
      </c>
      <c r="W78" s="13" t="str">
        <f>_xlfn.IFNA(IF(VLOOKUP($A78,'Project List'!$A$9:$BF$360,'Project List'!Z$1,FALSE)=0,"Nil",
IF(OR($E78="Potential",$E78="Proposed",$E78="Deferred",$E78="Cancelled",$E78="Closed"),VLOOKUP($A78,'Project List'!$A$9:$BF$360,'Project List'!Z$1,FALSE)*$A$15*$AE78,VLOOKUP($A78,'Project List'!$A$9:$BF$360,'Project List'!Z$1,FALSE))),0)</f>
        <v>Nil</v>
      </c>
      <c r="X78" s="13" t="str">
        <f>_xlfn.IFNA(IF(VLOOKUP($A78,'Project List'!$A$9:$BF$360,'Project List'!AA$1,FALSE)=0,"Nil",
IF(OR($E78="Potential",$E78="Proposed",$E78="Deferred",$E78="Cancelled",$E78="Closed"),VLOOKUP($A78,'Project List'!$A$9:$BF$360,'Project List'!AA$1,FALSE)*$A$15*$AE78,VLOOKUP($A78,'Project List'!$A$9:$BF$360,'Project List'!AA$1,FALSE))),0)</f>
        <v>Nil</v>
      </c>
      <c r="Y78" s="13" t="str">
        <f>_xlfn.IFNA(IF(VLOOKUP($A78,'Project List'!$A$9:$BF$360,'Project List'!AB$1,FALSE)=0,"Nil",
IF(OR($E78="Potential",$E78="Proposed",$E78="Deferred",$E78="Cancelled",$E78="Closed"),VLOOKUP($A78,'Project List'!$A$9:$BF$360,'Project List'!AB$1,FALSE)*$A$15*$AE78,VLOOKUP($A78,'Project List'!$A$9:$BF$360,'Project List'!AB$1,FALSE))),0)</f>
        <v>Nil</v>
      </c>
      <c r="Z78" s="13" t="str">
        <f>_xlfn.IFNA(IF(VLOOKUP($A78,'Project List'!$A$9:$BF$360,'Project List'!AC$1,FALSE)=0,"Nil",
IF(OR($E78="Potential",$E78="Proposed",$E78="Deferred",$E78="Cancelled",$E78="Closed"),VLOOKUP($A78,'Project List'!$A$9:$BF$360,'Project List'!AC$1,FALSE)*$A$15*$AE78,VLOOKUP($A78,'Project List'!$A$9:$BF$360,'Project List'!AC$1,FALSE))),0)</f>
        <v>Nil</v>
      </c>
      <c r="AA78" s="13" t="str">
        <f>_xlfn.IFNA(IF(VLOOKUP($A78,'Project List'!$A$9:$BF$360,'Project List'!AD$1,FALSE)=0,"Nil",
IF(OR($E78="Potential",$E78="Proposed",$E78="Deferred",$E78="Cancelled",$E78="Closed"),VLOOKUP($A78,'Project List'!$A$9:$BF$360,'Project List'!AD$1,FALSE)*$A$15*$AE78,VLOOKUP($A78,'Project List'!$A$9:$BF$360,'Project List'!AD$1,FALSE))),0)</f>
        <v>Nil</v>
      </c>
      <c r="AB78" s="13" t="str">
        <f>_xlfn.IFNA(IF(VLOOKUP($A78,'Project List'!$A$9:$BF$360,'Project List'!AE$1,FALSE)=0,"Nil",
IF(OR($E78="Potential",$E78="Proposed",$E78="Deferred",$E78="Cancelled",$E78="Closed"),VLOOKUP($A78,'Project List'!$A$9:$BF$360,'Project List'!AE$1,FALSE)*$A$15*$AE78,VLOOKUP($A78,'Project List'!$A$9:$BF$360,'Project List'!AE$1,FALSE))),0)</f>
        <v>Nil</v>
      </c>
      <c r="AC78" s="13" t="str">
        <f>_xlfn.IFNA(IF(VLOOKUP($A78,'Project List'!$A$9:$BF$360,'Project List'!AF$1,FALSE)=0,"Nil",
IF(OR($E78="Potential",$E78="Proposed",$E78="Deferred",$E78="Cancelled",$E78="Closed"),VLOOKUP($A78,'Project List'!$A$9:$BF$360,'Project List'!AF$1,FALSE)*$A$15*$AE78,VLOOKUP($A78,'Project List'!$A$9:$BF$360,'Project List'!AF$1,FALSE))),0)</f>
        <v>Nil</v>
      </c>
      <c r="AD78" s="42"/>
      <c r="AE78" s="248">
        <f>1+IF(ISNA(VLOOKUP($A78,'Project labour content'!$A$7:$D$255,'Project labour content'!$D$1,FALSE)),VLOOKUP($D78,'Project labour content'!$F$6:$G$15,'Project labour content'!$G$1,FALSE),VLOOKUP($A78,'Project labour content'!$A$7:$D$255,'Project labour content'!$D$1,FALSE))*('Project labour content'!$K$14/100)*1</f>
        <v>1.0020147640285675</v>
      </c>
      <c r="AG78" s="3"/>
      <c r="AH78" s="3"/>
      <c r="AI78" s="32"/>
      <c r="AJ78" s="32"/>
      <c r="AK78" s="32"/>
      <c r="AL78" s="32"/>
      <c r="AM78" s="59"/>
      <c r="AN78" s="59"/>
      <c r="AO78" s="59"/>
      <c r="AP78" s="59"/>
      <c r="AQ78" s="59"/>
    </row>
    <row r="79" spans="1:43" x14ac:dyDescent="0.25">
      <c r="A79" s="11" t="s">
        <v>115</v>
      </c>
      <c r="B79" s="11" t="str">
        <f>_xlfn.IFNA(VLOOKUP($A79,'Project List'!$A$9:$AF$360,'Project List'!G$1,FALSE),0)</f>
        <v>Integrated Project and Resource Modelling</v>
      </c>
      <c r="C79" s="11" t="str">
        <f>_xlfn.IFNA(VLOOKUP($A79,'Project List'!$A$9:$AF$360,'Project List'!C$1,FALSE),0)</f>
        <v>ExAnte</v>
      </c>
      <c r="D79" s="11" t="str">
        <f>_xlfn.IFNA(VLOOKUP($A79,'Project List'!$A$9:$AF$360,'Project List'!D$1,FALSE),0)</f>
        <v>Information Technology</v>
      </c>
      <c r="E79" s="11" t="str">
        <f>_xlfn.IFNA(VLOOKUP($A79,'Project List'!$A$9:$AF$360,'Project List'!H$1,FALSE),0)</f>
        <v>Closed</v>
      </c>
      <c r="F79" s="105">
        <f>_xlfn.IFNA(VLOOKUP($A79,'Project List'!$A$9:$AF$360,'Project List'!I$1,FALSE),0)</f>
        <v>0</v>
      </c>
      <c r="G79" s="105">
        <f>_xlfn.IFNA(VLOOKUP($A79,'Project List'!$A$9:$AF$360,'Project List'!J$1,FALSE),0)</f>
        <v>0</v>
      </c>
      <c r="H79" s="105">
        <f>_xlfn.IFNA(VLOOKUP($A79,'Project List'!$A$9:$AF$360,'Project List'!K$1,FALSE),0)</f>
        <v>0</v>
      </c>
      <c r="I79" s="105">
        <f>_xlfn.IFNA(VLOOKUP($A79,'Project List'!$A$9:$AF$360,'Project List'!L$1,FALSE),0)</f>
        <v>0</v>
      </c>
      <c r="J79" s="105">
        <f>_xlfn.IFNA(VLOOKUP($A79,'Project List'!$A$9:$AF$360,'Project List'!M$1,FALSE),0)</f>
        <v>0</v>
      </c>
      <c r="K79" s="105">
        <f>_xlfn.IFNA(VLOOKUP($A79,'Project List'!$A$9:$AF$360,'Project List'!N$1,FALSE),0)</f>
        <v>0</v>
      </c>
      <c r="L79" s="105">
        <f>_xlfn.IFNA(VLOOKUP($A79,'Project List'!$A$9:$AF$360,'Project List'!O$1,FALSE),0)</f>
        <v>0</v>
      </c>
      <c r="M79" s="105">
        <f>_xlfn.IFNA(VLOOKUP($A79,'Project List'!$A$9:$AF$360,'Project List'!P$1,FALSE),0)</f>
        <v>0</v>
      </c>
      <c r="N79" s="105">
        <f>_xlfn.IFNA(VLOOKUP($A79,'Project List'!$A$9:$AF$360,'Project List'!Q$1,FALSE),0)</f>
        <v>0</v>
      </c>
      <c r="O79" s="105">
        <f>_xlfn.IFNA(VLOOKUP($A79,'Project List'!$A$9:$AF$360,'Project List'!R$1,FALSE),0)</f>
        <v>25072.28</v>
      </c>
      <c r="P79" s="105">
        <f>_xlfn.IFNA(VLOOKUP($A79,'Project List'!$A$9:$AF$360,'Project List'!S$1,FALSE),0)</f>
        <v>355103.46</v>
      </c>
      <c r="Q79" s="105">
        <f>_xlfn.IFNA(VLOOKUP($A79,'Project List'!$A$9:$AF$360,'Project List'!T$1,FALSE),0)</f>
        <v>95565.09</v>
      </c>
      <c r="R79" s="105">
        <f>_xlfn.IFNA(VLOOKUP($A79,'Project List'!$A$9:$AF$360,'Project List'!U$1,FALSE),0)</f>
        <v>9100.81</v>
      </c>
      <c r="S79" s="105">
        <f>_xlfn.IFNA(VLOOKUP($A79,'Project List'!$A$9:$AF$360,'Project List'!V$1,FALSE),0)</f>
        <v>0</v>
      </c>
      <c r="T79" s="105">
        <f>_xlfn.IFNA(VLOOKUP($A79,'Project List'!$A$9:$AF$360,'Project List'!W$1,FALSE),0)</f>
        <v>0</v>
      </c>
      <c r="U79" s="105">
        <f>_xlfn.IFNA(VLOOKUP($A79,'Project List'!$A$9:$AF$360,'Project List'!X$1,FALSE),0)</f>
        <v>0</v>
      </c>
      <c r="V79" s="13" t="str">
        <f>_xlfn.IFNA(IF(VLOOKUP($A79,'Project List'!$A$9:$BF$360,'Project List'!Y$1,FALSE)=0,"Nil",
IF(OR($E79="Potential",$E79="Proposed",$E79="Deferred",$E79="Cancelled",$E79="Closed"),VLOOKUP($A79,'Project List'!$A$9:$BF$360,'Project List'!Y$1,FALSE)*$A$15*$AE79,VLOOKUP($A79,'Project List'!$A$9:$BF$360,'Project List'!Y$1,FALSE))),0)</f>
        <v>Nil</v>
      </c>
      <c r="W79" s="13" t="str">
        <f>_xlfn.IFNA(IF(VLOOKUP($A79,'Project List'!$A$9:$BF$360,'Project List'!Z$1,FALSE)=0,"Nil",
IF(OR($E79="Potential",$E79="Proposed",$E79="Deferred",$E79="Cancelled",$E79="Closed"),VLOOKUP($A79,'Project List'!$A$9:$BF$360,'Project List'!Z$1,FALSE)*$A$15*$AE79,VLOOKUP($A79,'Project List'!$A$9:$BF$360,'Project List'!Z$1,FALSE))),0)</f>
        <v>Nil</v>
      </c>
      <c r="X79" s="13" t="str">
        <f>_xlfn.IFNA(IF(VLOOKUP($A79,'Project List'!$A$9:$BF$360,'Project List'!AA$1,FALSE)=0,"Nil",
IF(OR($E79="Potential",$E79="Proposed",$E79="Deferred",$E79="Cancelled",$E79="Closed"),VLOOKUP($A79,'Project List'!$A$9:$BF$360,'Project List'!AA$1,FALSE)*$A$15*$AE79,VLOOKUP($A79,'Project List'!$A$9:$BF$360,'Project List'!AA$1,FALSE))),0)</f>
        <v>Nil</v>
      </c>
      <c r="Y79" s="13" t="str">
        <f>_xlfn.IFNA(IF(VLOOKUP($A79,'Project List'!$A$9:$BF$360,'Project List'!AB$1,FALSE)=0,"Nil",
IF(OR($E79="Potential",$E79="Proposed",$E79="Deferred",$E79="Cancelled",$E79="Closed"),VLOOKUP($A79,'Project List'!$A$9:$BF$360,'Project List'!AB$1,FALSE)*$A$15*$AE79,VLOOKUP($A79,'Project List'!$A$9:$BF$360,'Project List'!AB$1,FALSE))),0)</f>
        <v>Nil</v>
      </c>
      <c r="Z79" s="13" t="str">
        <f>_xlfn.IFNA(IF(VLOOKUP($A79,'Project List'!$A$9:$BF$360,'Project List'!AC$1,FALSE)=0,"Nil",
IF(OR($E79="Potential",$E79="Proposed",$E79="Deferred",$E79="Cancelled",$E79="Closed"),VLOOKUP($A79,'Project List'!$A$9:$BF$360,'Project List'!AC$1,FALSE)*$A$15*$AE79,VLOOKUP($A79,'Project List'!$A$9:$BF$360,'Project List'!AC$1,FALSE))),0)</f>
        <v>Nil</v>
      </c>
      <c r="AA79" s="13" t="str">
        <f>_xlfn.IFNA(IF(VLOOKUP($A79,'Project List'!$A$9:$BF$360,'Project List'!AD$1,FALSE)=0,"Nil",
IF(OR($E79="Potential",$E79="Proposed",$E79="Deferred",$E79="Cancelled",$E79="Closed"),VLOOKUP($A79,'Project List'!$A$9:$BF$360,'Project List'!AD$1,FALSE)*$A$15*$AE79,VLOOKUP($A79,'Project List'!$A$9:$BF$360,'Project List'!AD$1,FALSE))),0)</f>
        <v>Nil</v>
      </c>
      <c r="AB79" s="13" t="str">
        <f>_xlfn.IFNA(IF(VLOOKUP($A79,'Project List'!$A$9:$BF$360,'Project List'!AE$1,FALSE)=0,"Nil",
IF(OR($E79="Potential",$E79="Proposed",$E79="Deferred",$E79="Cancelled",$E79="Closed"),VLOOKUP($A79,'Project List'!$A$9:$BF$360,'Project List'!AE$1,FALSE)*$A$15*$AE79,VLOOKUP($A79,'Project List'!$A$9:$BF$360,'Project List'!AE$1,FALSE))),0)</f>
        <v>Nil</v>
      </c>
      <c r="AC79" s="13" t="str">
        <f>_xlfn.IFNA(IF(VLOOKUP($A79,'Project List'!$A$9:$BF$360,'Project List'!AF$1,FALSE)=0,"Nil",
IF(OR($E79="Potential",$E79="Proposed",$E79="Deferred",$E79="Cancelled",$E79="Closed"),VLOOKUP($A79,'Project List'!$A$9:$BF$360,'Project List'!AF$1,FALSE)*$A$15*$AE79,VLOOKUP($A79,'Project List'!$A$9:$BF$360,'Project List'!AF$1,FALSE))),0)</f>
        <v>Nil</v>
      </c>
      <c r="AD79" s="42"/>
      <c r="AE79" s="248">
        <f>1+IF(ISNA(VLOOKUP($A79,'Project labour content'!$A$7:$D$255,'Project labour content'!$D$1,FALSE)),VLOOKUP($D79,'Project labour content'!$F$6:$G$15,'Project labour content'!$G$1,FALSE),VLOOKUP($A79,'Project labour content'!$A$7:$D$255,'Project labour content'!$D$1,FALSE))*('Project labour content'!$K$14/100)*1</f>
        <v>1.0024480115846353</v>
      </c>
      <c r="AG79" s="3"/>
      <c r="AH79" s="3"/>
      <c r="AI79" s="32"/>
      <c r="AJ79" s="32"/>
      <c r="AK79" s="32"/>
      <c r="AL79" s="32"/>
      <c r="AM79" s="59"/>
      <c r="AN79" s="59"/>
      <c r="AO79" s="59"/>
      <c r="AP79" s="59"/>
      <c r="AQ79" s="59"/>
    </row>
    <row r="80" spans="1:43" x14ac:dyDescent="0.25">
      <c r="A80" s="11" t="s">
        <v>116</v>
      </c>
      <c r="B80" s="11" t="str">
        <f>_xlfn.IFNA(VLOOKUP($A80,'Project List'!$A$9:$AF$360,'Project List'!G$1,FALSE),0)</f>
        <v>Substation Operational Data Network Replacement 2013-18</v>
      </c>
      <c r="C80" s="11" t="str">
        <f>_xlfn.IFNA(VLOOKUP($A80,'Project List'!$A$9:$AF$360,'Project List'!C$1,FALSE),0)</f>
        <v>ExAnte</v>
      </c>
      <c r="D80" s="11" t="str">
        <f>_xlfn.IFNA(VLOOKUP($A80,'Project List'!$A$9:$AF$360,'Project List'!D$1,FALSE),0)</f>
        <v>Replacement</v>
      </c>
      <c r="E80" s="11" t="str">
        <f>_xlfn.IFNA(VLOOKUP($A80,'Project List'!$A$9:$AF$360,'Project List'!H$1,FALSE),0)</f>
        <v>Closed</v>
      </c>
      <c r="F80" s="105">
        <f>_xlfn.IFNA(VLOOKUP($A80,'Project List'!$A$9:$AF$360,'Project List'!I$1,FALSE),0)</f>
        <v>0</v>
      </c>
      <c r="G80" s="105">
        <f>_xlfn.IFNA(VLOOKUP($A80,'Project List'!$A$9:$AF$360,'Project List'!J$1,FALSE),0)</f>
        <v>0</v>
      </c>
      <c r="H80" s="105">
        <f>_xlfn.IFNA(VLOOKUP($A80,'Project List'!$A$9:$AF$360,'Project List'!K$1,FALSE),0)</f>
        <v>0</v>
      </c>
      <c r="I80" s="105">
        <f>_xlfn.IFNA(VLOOKUP($A80,'Project List'!$A$9:$AF$360,'Project List'!L$1,FALSE),0)</f>
        <v>0</v>
      </c>
      <c r="J80" s="105">
        <f>_xlfn.IFNA(VLOOKUP($A80,'Project List'!$A$9:$AF$360,'Project List'!M$1,FALSE),0)</f>
        <v>0</v>
      </c>
      <c r="K80" s="105">
        <f>_xlfn.IFNA(VLOOKUP($A80,'Project List'!$A$9:$AF$360,'Project List'!N$1,FALSE),0)</f>
        <v>0</v>
      </c>
      <c r="L80" s="105">
        <f>_xlfn.IFNA(VLOOKUP($A80,'Project List'!$A$9:$AF$360,'Project List'!O$1,FALSE),0)</f>
        <v>0</v>
      </c>
      <c r="M80" s="105">
        <f>_xlfn.IFNA(VLOOKUP($A80,'Project List'!$A$9:$AF$360,'Project List'!P$1,FALSE),0)</f>
        <v>0</v>
      </c>
      <c r="N80" s="105">
        <f>_xlfn.IFNA(VLOOKUP($A80,'Project List'!$A$9:$AF$360,'Project List'!Q$1,FALSE),0)</f>
        <v>0</v>
      </c>
      <c r="O80" s="105">
        <f>_xlfn.IFNA(VLOOKUP($A80,'Project List'!$A$9:$AF$360,'Project List'!R$1,FALSE),0)</f>
        <v>0</v>
      </c>
      <c r="P80" s="105">
        <f>_xlfn.IFNA(VLOOKUP($A80,'Project List'!$A$9:$AF$360,'Project List'!S$1,FALSE),0)</f>
        <v>28007.03</v>
      </c>
      <c r="Q80" s="105">
        <f>_xlfn.IFNA(VLOOKUP($A80,'Project List'!$A$9:$AF$360,'Project List'!T$1,FALSE),0)</f>
        <v>695453.93</v>
      </c>
      <c r="R80" s="105">
        <f>_xlfn.IFNA(VLOOKUP($A80,'Project List'!$A$9:$AF$360,'Project List'!U$1,FALSE),0)</f>
        <v>1843846.48</v>
      </c>
      <c r="S80" s="105">
        <f>_xlfn.IFNA(VLOOKUP($A80,'Project List'!$A$9:$AF$360,'Project List'!V$1,FALSE),0)</f>
        <v>1118780.5</v>
      </c>
      <c r="T80" s="105">
        <f>_xlfn.IFNA(VLOOKUP($A80,'Project List'!$A$9:$AF$360,'Project List'!W$1,FALSE),0)</f>
        <v>348072.8</v>
      </c>
      <c r="U80" s="105">
        <f>_xlfn.IFNA(VLOOKUP($A80,'Project List'!$A$9:$AF$360,'Project List'!X$1,FALSE),0)</f>
        <v>236988.36</v>
      </c>
      <c r="V80" s="13" t="str">
        <f>_xlfn.IFNA(IF(VLOOKUP($A80,'Project List'!$A$9:$BF$360,'Project List'!Y$1,FALSE)=0,"Nil",
IF(OR($E80="Potential",$E80="Proposed",$E80="Deferred",$E80="Cancelled",$E80="Closed"),VLOOKUP($A80,'Project List'!$A$9:$BF$360,'Project List'!Y$1,FALSE)*$A$15*$AE80,VLOOKUP($A80,'Project List'!$A$9:$BF$360,'Project List'!Y$1,FALSE))),0)</f>
        <v>Nil</v>
      </c>
      <c r="W80" s="13" t="str">
        <f>_xlfn.IFNA(IF(VLOOKUP($A80,'Project List'!$A$9:$BF$360,'Project List'!Z$1,FALSE)=0,"Nil",
IF(OR($E80="Potential",$E80="Proposed",$E80="Deferred",$E80="Cancelled",$E80="Closed"),VLOOKUP($A80,'Project List'!$A$9:$BF$360,'Project List'!Z$1,FALSE)*$A$15*$AE80,VLOOKUP($A80,'Project List'!$A$9:$BF$360,'Project List'!Z$1,FALSE))),0)</f>
        <v>Nil</v>
      </c>
      <c r="X80" s="13" t="str">
        <f>_xlfn.IFNA(IF(VLOOKUP($A80,'Project List'!$A$9:$BF$360,'Project List'!AA$1,FALSE)=0,"Nil",
IF(OR($E80="Potential",$E80="Proposed",$E80="Deferred",$E80="Cancelled",$E80="Closed"),VLOOKUP($A80,'Project List'!$A$9:$BF$360,'Project List'!AA$1,FALSE)*$A$15*$AE80,VLOOKUP($A80,'Project List'!$A$9:$BF$360,'Project List'!AA$1,FALSE))),0)</f>
        <v>Nil</v>
      </c>
      <c r="Y80" s="13" t="str">
        <f>_xlfn.IFNA(IF(VLOOKUP($A80,'Project List'!$A$9:$BF$360,'Project List'!AB$1,FALSE)=0,"Nil",
IF(OR($E80="Potential",$E80="Proposed",$E80="Deferred",$E80="Cancelled",$E80="Closed"),VLOOKUP($A80,'Project List'!$A$9:$BF$360,'Project List'!AB$1,FALSE)*$A$15*$AE80,VLOOKUP($A80,'Project List'!$A$9:$BF$360,'Project List'!AB$1,FALSE))),0)</f>
        <v>Nil</v>
      </c>
      <c r="Z80" s="13" t="str">
        <f>_xlfn.IFNA(IF(VLOOKUP($A80,'Project List'!$A$9:$BF$360,'Project List'!AC$1,FALSE)=0,"Nil",
IF(OR($E80="Potential",$E80="Proposed",$E80="Deferred",$E80="Cancelled",$E80="Closed"),VLOOKUP($A80,'Project List'!$A$9:$BF$360,'Project List'!AC$1,FALSE)*$A$15*$AE80,VLOOKUP($A80,'Project List'!$A$9:$BF$360,'Project List'!AC$1,FALSE))),0)</f>
        <v>Nil</v>
      </c>
      <c r="AA80" s="13" t="str">
        <f>_xlfn.IFNA(IF(VLOOKUP($A80,'Project List'!$A$9:$BF$360,'Project List'!AD$1,FALSE)=0,"Nil",
IF(OR($E80="Potential",$E80="Proposed",$E80="Deferred",$E80="Cancelled",$E80="Closed"),VLOOKUP($A80,'Project List'!$A$9:$BF$360,'Project List'!AD$1,FALSE)*$A$15*$AE80,VLOOKUP($A80,'Project List'!$A$9:$BF$360,'Project List'!AD$1,FALSE))),0)</f>
        <v>Nil</v>
      </c>
      <c r="AB80" s="13" t="str">
        <f>_xlfn.IFNA(IF(VLOOKUP($A80,'Project List'!$A$9:$BF$360,'Project List'!AE$1,FALSE)=0,"Nil",
IF(OR($E80="Potential",$E80="Proposed",$E80="Deferred",$E80="Cancelled",$E80="Closed"),VLOOKUP($A80,'Project List'!$A$9:$BF$360,'Project List'!AE$1,FALSE)*$A$15*$AE80,VLOOKUP($A80,'Project List'!$A$9:$BF$360,'Project List'!AE$1,FALSE))),0)</f>
        <v>Nil</v>
      </c>
      <c r="AC80" s="13" t="str">
        <f>_xlfn.IFNA(IF(VLOOKUP($A80,'Project List'!$A$9:$BF$360,'Project List'!AF$1,FALSE)=0,"Nil",
IF(OR($E80="Potential",$E80="Proposed",$E80="Deferred",$E80="Cancelled",$E80="Closed"),VLOOKUP($A80,'Project List'!$A$9:$BF$360,'Project List'!AF$1,FALSE)*$A$15*$AE80,VLOOKUP($A80,'Project List'!$A$9:$BF$360,'Project List'!AF$1,FALSE))),0)</f>
        <v>Nil</v>
      </c>
      <c r="AD80" s="42"/>
      <c r="AE80" s="248">
        <f>1+IF(ISNA(VLOOKUP($A80,'Project labour content'!$A$7:$D$255,'Project labour content'!$D$1,FALSE)),VLOOKUP($D80,'Project labour content'!$F$6:$G$15,'Project labour content'!$G$1,FALSE),VLOOKUP($A80,'Project labour content'!$A$7:$D$255,'Project labour content'!$D$1,FALSE))*('Project labour content'!$K$14/100)*1</f>
        <v>1.0008946620064583</v>
      </c>
      <c r="AG80" s="3"/>
      <c r="AH80" s="3"/>
      <c r="AI80" s="32"/>
      <c r="AJ80" s="32"/>
      <c r="AK80" s="32"/>
      <c r="AL80" s="32"/>
      <c r="AM80" s="59"/>
      <c r="AN80" s="59"/>
      <c r="AO80" s="59"/>
      <c r="AP80" s="59"/>
      <c r="AQ80" s="59"/>
    </row>
    <row r="81" spans="1:43" x14ac:dyDescent="0.25">
      <c r="A81" s="11" t="s">
        <v>117</v>
      </c>
      <c r="B81" s="11" t="str">
        <f>_xlfn.IFNA(VLOOKUP($A81,'Project List'!$A$9:$AF$360,'Project List'!G$1,FALSE),0)</f>
        <v>Tailem Bend CB Upgrade</v>
      </c>
      <c r="C81" s="11" t="str">
        <f>_xlfn.IFNA(VLOOKUP($A81,'Project List'!$A$9:$AF$360,'Project List'!C$1,FALSE),0)</f>
        <v>ExAnte</v>
      </c>
      <c r="D81" s="11" t="str">
        <f>_xlfn.IFNA(VLOOKUP($A81,'Project List'!$A$9:$AF$360,'Project List'!D$1,FALSE),0)</f>
        <v>Security/Compliance</v>
      </c>
      <c r="E81" s="11" t="str">
        <f>_xlfn.IFNA(VLOOKUP($A81,'Project List'!$A$9:$AF$360,'Project List'!H$1,FALSE),0)</f>
        <v>Closed</v>
      </c>
      <c r="F81" s="105">
        <f>_xlfn.IFNA(VLOOKUP($A81,'Project List'!$A$9:$AF$360,'Project List'!I$1,FALSE),0)</f>
        <v>0</v>
      </c>
      <c r="G81" s="105">
        <f>_xlfn.IFNA(VLOOKUP($A81,'Project List'!$A$9:$AF$360,'Project List'!J$1,FALSE),0)</f>
        <v>0</v>
      </c>
      <c r="H81" s="105">
        <f>_xlfn.IFNA(VLOOKUP($A81,'Project List'!$A$9:$AF$360,'Project List'!K$1,FALSE),0)</f>
        <v>0</v>
      </c>
      <c r="I81" s="105">
        <f>_xlfn.IFNA(VLOOKUP($A81,'Project List'!$A$9:$AF$360,'Project List'!L$1,FALSE),0)</f>
        <v>0</v>
      </c>
      <c r="J81" s="105">
        <f>_xlfn.IFNA(VLOOKUP($A81,'Project List'!$A$9:$AF$360,'Project List'!M$1,FALSE),0)</f>
        <v>0</v>
      </c>
      <c r="K81" s="105">
        <f>_xlfn.IFNA(VLOOKUP($A81,'Project List'!$A$9:$AF$360,'Project List'!N$1,FALSE),0)</f>
        <v>0</v>
      </c>
      <c r="L81" s="105">
        <f>_xlfn.IFNA(VLOOKUP($A81,'Project List'!$A$9:$AF$360,'Project List'!O$1,FALSE),0)</f>
        <v>0</v>
      </c>
      <c r="M81" s="105">
        <f>_xlfn.IFNA(VLOOKUP($A81,'Project List'!$A$9:$AF$360,'Project List'!P$1,FALSE),0)</f>
        <v>0</v>
      </c>
      <c r="N81" s="105">
        <f>_xlfn.IFNA(VLOOKUP($A81,'Project List'!$A$9:$AF$360,'Project List'!Q$1,FALSE),0)</f>
        <v>73819.259999999995</v>
      </c>
      <c r="O81" s="105">
        <f>_xlfn.IFNA(VLOOKUP($A81,'Project List'!$A$9:$AF$360,'Project List'!R$1,FALSE),0)</f>
        <v>1176181.29</v>
      </c>
      <c r="P81" s="105">
        <f>_xlfn.IFNA(VLOOKUP($A81,'Project List'!$A$9:$AF$360,'Project List'!S$1,FALSE),0)</f>
        <v>5432407.5999999996</v>
      </c>
      <c r="Q81" s="105">
        <f>_xlfn.IFNA(VLOOKUP($A81,'Project List'!$A$9:$AF$360,'Project List'!T$1,FALSE),0)</f>
        <v>1522285.4</v>
      </c>
      <c r="R81" s="105">
        <f>_xlfn.IFNA(VLOOKUP($A81,'Project List'!$A$9:$AF$360,'Project List'!U$1,FALSE),0)</f>
        <v>968080.61</v>
      </c>
      <c r="S81" s="105">
        <f>_xlfn.IFNA(VLOOKUP($A81,'Project List'!$A$9:$AF$360,'Project List'!V$1,FALSE),0)</f>
        <v>851607.28</v>
      </c>
      <c r="T81" s="105">
        <f>_xlfn.IFNA(VLOOKUP($A81,'Project List'!$A$9:$AF$360,'Project List'!W$1,FALSE),0)</f>
        <v>153815.97</v>
      </c>
      <c r="U81" s="105">
        <f>_xlfn.IFNA(VLOOKUP($A81,'Project List'!$A$9:$AF$360,'Project List'!X$1,FALSE),0)</f>
        <v>0</v>
      </c>
      <c r="V81" s="13" t="str">
        <f>_xlfn.IFNA(IF(VLOOKUP($A81,'Project List'!$A$9:$BF$360,'Project List'!Y$1,FALSE)=0,"Nil",
IF(OR($E81="Potential",$E81="Proposed",$E81="Deferred",$E81="Cancelled",$E81="Closed"),VLOOKUP($A81,'Project List'!$A$9:$BF$360,'Project List'!Y$1,FALSE)*$A$15*$AE81,VLOOKUP($A81,'Project List'!$A$9:$BF$360,'Project List'!Y$1,FALSE))),0)</f>
        <v>Nil</v>
      </c>
      <c r="W81" s="13" t="str">
        <f>_xlfn.IFNA(IF(VLOOKUP($A81,'Project List'!$A$9:$BF$360,'Project List'!Z$1,FALSE)=0,"Nil",
IF(OR($E81="Potential",$E81="Proposed",$E81="Deferred",$E81="Cancelled",$E81="Closed"),VLOOKUP($A81,'Project List'!$A$9:$BF$360,'Project List'!Z$1,FALSE)*$A$15*$AE81,VLOOKUP($A81,'Project List'!$A$9:$BF$360,'Project List'!Z$1,FALSE))),0)</f>
        <v>Nil</v>
      </c>
      <c r="X81" s="13" t="str">
        <f>_xlfn.IFNA(IF(VLOOKUP($A81,'Project List'!$A$9:$BF$360,'Project List'!AA$1,FALSE)=0,"Nil",
IF(OR($E81="Potential",$E81="Proposed",$E81="Deferred",$E81="Cancelled",$E81="Closed"),VLOOKUP($A81,'Project List'!$A$9:$BF$360,'Project List'!AA$1,FALSE)*$A$15*$AE81,VLOOKUP($A81,'Project List'!$A$9:$BF$360,'Project List'!AA$1,FALSE))),0)</f>
        <v>Nil</v>
      </c>
      <c r="Y81" s="13" t="str">
        <f>_xlfn.IFNA(IF(VLOOKUP($A81,'Project List'!$A$9:$BF$360,'Project List'!AB$1,FALSE)=0,"Nil",
IF(OR($E81="Potential",$E81="Proposed",$E81="Deferred",$E81="Cancelled",$E81="Closed"),VLOOKUP($A81,'Project List'!$A$9:$BF$360,'Project List'!AB$1,FALSE)*$A$15*$AE81,VLOOKUP($A81,'Project List'!$A$9:$BF$360,'Project List'!AB$1,FALSE))),0)</f>
        <v>Nil</v>
      </c>
      <c r="Z81" s="13" t="str">
        <f>_xlfn.IFNA(IF(VLOOKUP($A81,'Project List'!$A$9:$BF$360,'Project List'!AC$1,FALSE)=0,"Nil",
IF(OR($E81="Potential",$E81="Proposed",$E81="Deferred",$E81="Cancelled",$E81="Closed"),VLOOKUP($A81,'Project List'!$A$9:$BF$360,'Project List'!AC$1,FALSE)*$A$15*$AE81,VLOOKUP($A81,'Project List'!$A$9:$BF$360,'Project List'!AC$1,FALSE))),0)</f>
        <v>Nil</v>
      </c>
      <c r="AA81" s="13" t="str">
        <f>_xlfn.IFNA(IF(VLOOKUP($A81,'Project List'!$A$9:$BF$360,'Project List'!AD$1,FALSE)=0,"Nil",
IF(OR($E81="Potential",$E81="Proposed",$E81="Deferred",$E81="Cancelled",$E81="Closed"),VLOOKUP($A81,'Project List'!$A$9:$BF$360,'Project List'!AD$1,FALSE)*$A$15*$AE81,VLOOKUP($A81,'Project List'!$A$9:$BF$360,'Project List'!AD$1,FALSE))),0)</f>
        <v>Nil</v>
      </c>
      <c r="AB81" s="13" t="str">
        <f>_xlfn.IFNA(IF(VLOOKUP($A81,'Project List'!$A$9:$BF$360,'Project List'!AE$1,FALSE)=0,"Nil",
IF(OR($E81="Potential",$E81="Proposed",$E81="Deferred",$E81="Cancelled",$E81="Closed"),VLOOKUP($A81,'Project List'!$A$9:$BF$360,'Project List'!AE$1,FALSE)*$A$15*$AE81,VLOOKUP($A81,'Project List'!$A$9:$BF$360,'Project List'!AE$1,FALSE))),0)</f>
        <v>Nil</v>
      </c>
      <c r="AC81" s="13" t="str">
        <f>_xlfn.IFNA(IF(VLOOKUP($A81,'Project List'!$A$9:$BF$360,'Project List'!AF$1,FALSE)=0,"Nil",
IF(OR($E81="Potential",$E81="Proposed",$E81="Deferred",$E81="Cancelled",$E81="Closed"),VLOOKUP($A81,'Project List'!$A$9:$BF$360,'Project List'!AF$1,FALSE)*$A$15*$AE81,VLOOKUP($A81,'Project List'!$A$9:$BF$360,'Project List'!AF$1,FALSE))),0)</f>
        <v>Nil</v>
      </c>
      <c r="AD81" s="42"/>
      <c r="AE81" s="248">
        <f>1+IF(ISNA(VLOOKUP($A81,'Project labour content'!$A$7:$D$255,'Project labour content'!$D$1,FALSE)),VLOOKUP($D81,'Project labour content'!$F$6:$G$15,'Project labour content'!$G$1,FALSE),VLOOKUP($A81,'Project labour content'!$A$7:$D$255,'Project labour content'!$D$1,FALSE))*('Project labour content'!$K$14/100)*1</f>
        <v>1.0005859102087626</v>
      </c>
      <c r="AG81" s="3"/>
      <c r="AH81" s="3"/>
      <c r="AI81" s="32"/>
      <c r="AJ81" s="32"/>
      <c r="AK81" s="32"/>
      <c r="AL81" s="32"/>
      <c r="AM81" s="59"/>
      <c r="AN81" s="59"/>
      <c r="AO81" s="59"/>
      <c r="AP81" s="59"/>
      <c r="AQ81" s="59"/>
    </row>
    <row r="82" spans="1:43" x14ac:dyDescent="0.25">
      <c r="A82" s="11" t="s">
        <v>118</v>
      </c>
      <c r="B82" s="11" t="str">
        <f>_xlfn.IFNA(VLOOKUP($A82,'Project List'!$A$9:$AF$360,'Project List'!G$1,FALSE),0)</f>
        <v>Enterprise Integration Platform Refresh</v>
      </c>
      <c r="C82" s="11" t="str">
        <f>_xlfn.IFNA(VLOOKUP($A82,'Project List'!$A$9:$AF$360,'Project List'!C$1,FALSE),0)</f>
        <v>ExAnte</v>
      </c>
      <c r="D82" s="11" t="str">
        <f>_xlfn.IFNA(VLOOKUP($A82,'Project List'!$A$9:$AF$360,'Project List'!D$1,FALSE),0)</f>
        <v>Information Technology</v>
      </c>
      <c r="E82" s="11" t="str">
        <f>_xlfn.IFNA(VLOOKUP($A82,'Project List'!$A$9:$AF$360,'Project List'!H$1,FALSE),0)</f>
        <v>Closed</v>
      </c>
      <c r="F82" s="105">
        <f>_xlfn.IFNA(VLOOKUP($A82,'Project List'!$A$9:$AF$360,'Project List'!I$1,FALSE),0)</f>
        <v>0</v>
      </c>
      <c r="G82" s="105">
        <f>_xlfn.IFNA(VLOOKUP($A82,'Project List'!$A$9:$AF$360,'Project List'!J$1,FALSE),0)</f>
        <v>0</v>
      </c>
      <c r="H82" s="105">
        <f>_xlfn.IFNA(VLOOKUP($A82,'Project List'!$A$9:$AF$360,'Project List'!K$1,FALSE),0)</f>
        <v>0</v>
      </c>
      <c r="I82" s="105">
        <f>_xlfn.IFNA(VLOOKUP($A82,'Project List'!$A$9:$AF$360,'Project List'!L$1,FALSE),0)</f>
        <v>0</v>
      </c>
      <c r="J82" s="105">
        <f>_xlfn.IFNA(VLOOKUP($A82,'Project List'!$A$9:$AF$360,'Project List'!M$1,FALSE),0)</f>
        <v>0</v>
      </c>
      <c r="K82" s="105">
        <f>_xlfn.IFNA(VLOOKUP($A82,'Project List'!$A$9:$AF$360,'Project List'!N$1,FALSE),0)</f>
        <v>0</v>
      </c>
      <c r="L82" s="105">
        <f>_xlfn.IFNA(VLOOKUP($A82,'Project List'!$A$9:$AF$360,'Project List'!O$1,FALSE),0)</f>
        <v>0</v>
      </c>
      <c r="M82" s="105">
        <f>_xlfn.IFNA(VLOOKUP($A82,'Project List'!$A$9:$AF$360,'Project List'!P$1,FALSE),0)</f>
        <v>0</v>
      </c>
      <c r="N82" s="105">
        <f>_xlfn.IFNA(VLOOKUP($A82,'Project List'!$A$9:$AF$360,'Project List'!Q$1,FALSE),0)</f>
        <v>0</v>
      </c>
      <c r="O82" s="105">
        <f>_xlfn.IFNA(VLOOKUP($A82,'Project List'!$A$9:$AF$360,'Project List'!R$1,FALSE),0)</f>
        <v>0</v>
      </c>
      <c r="P82" s="105">
        <f>_xlfn.IFNA(VLOOKUP($A82,'Project List'!$A$9:$AF$360,'Project List'!S$1,FALSE),0)</f>
        <v>0</v>
      </c>
      <c r="Q82" s="105">
        <f>_xlfn.IFNA(VLOOKUP($A82,'Project List'!$A$9:$AF$360,'Project List'!T$1,FALSE),0)</f>
        <v>0</v>
      </c>
      <c r="R82" s="105">
        <f>_xlfn.IFNA(VLOOKUP($A82,'Project List'!$A$9:$AF$360,'Project List'!U$1,FALSE),0)</f>
        <v>0</v>
      </c>
      <c r="S82" s="105">
        <f>_xlfn.IFNA(VLOOKUP($A82,'Project List'!$A$9:$AF$360,'Project List'!V$1,FALSE),0)</f>
        <v>198502.5</v>
      </c>
      <c r="T82" s="105">
        <f>_xlfn.IFNA(VLOOKUP($A82,'Project List'!$A$9:$AF$360,'Project List'!W$1,FALSE),0)</f>
        <v>536554.81999999995</v>
      </c>
      <c r="U82" s="105">
        <f>_xlfn.IFNA(VLOOKUP($A82,'Project List'!$A$9:$AF$360,'Project List'!X$1,FALSE),0)</f>
        <v>125856.42</v>
      </c>
      <c r="V82" s="13" t="str">
        <f>_xlfn.IFNA(IF(VLOOKUP($A82,'Project List'!$A$9:$BF$360,'Project List'!Y$1,FALSE)=0,"Nil",
IF(OR($E82="Potential",$E82="Proposed",$E82="Deferred",$E82="Cancelled",$E82="Closed"),VLOOKUP($A82,'Project List'!$A$9:$BF$360,'Project List'!Y$1,FALSE)*$A$15*$AE82,VLOOKUP($A82,'Project List'!$A$9:$BF$360,'Project List'!Y$1,FALSE))),0)</f>
        <v>Nil</v>
      </c>
      <c r="W82" s="13" t="str">
        <f>_xlfn.IFNA(IF(VLOOKUP($A82,'Project List'!$A$9:$BF$360,'Project List'!Z$1,FALSE)=0,"Nil",
IF(OR($E82="Potential",$E82="Proposed",$E82="Deferred",$E82="Cancelled",$E82="Closed"),VLOOKUP($A82,'Project List'!$A$9:$BF$360,'Project List'!Z$1,FALSE)*$A$15*$AE82,VLOOKUP($A82,'Project List'!$A$9:$BF$360,'Project List'!Z$1,FALSE))),0)</f>
        <v>Nil</v>
      </c>
      <c r="X82" s="13" t="str">
        <f>_xlfn.IFNA(IF(VLOOKUP($A82,'Project List'!$A$9:$BF$360,'Project List'!AA$1,FALSE)=0,"Nil",
IF(OR($E82="Potential",$E82="Proposed",$E82="Deferred",$E82="Cancelled",$E82="Closed"),VLOOKUP($A82,'Project List'!$A$9:$BF$360,'Project List'!AA$1,FALSE)*$A$15*$AE82,VLOOKUP($A82,'Project List'!$A$9:$BF$360,'Project List'!AA$1,FALSE))),0)</f>
        <v>Nil</v>
      </c>
      <c r="Y82" s="13" t="str">
        <f>_xlfn.IFNA(IF(VLOOKUP($A82,'Project List'!$A$9:$BF$360,'Project List'!AB$1,FALSE)=0,"Nil",
IF(OR($E82="Potential",$E82="Proposed",$E82="Deferred",$E82="Cancelled",$E82="Closed"),VLOOKUP($A82,'Project List'!$A$9:$BF$360,'Project List'!AB$1,FALSE)*$A$15*$AE82,VLOOKUP($A82,'Project List'!$A$9:$BF$360,'Project List'!AB$1,FALSE))),0)</f>
        <v>Nil</v>
      </c>
      <c r="Z82" s="13" t="str">
        <f>_xlfn.IFNA(IF(VLOOKUP($A82,'Project List'!$A$9:$BF$360,'Project List'!AC$1,FALSE)=0,"Nil",
IF(OR($E82="Potential",$E82="Proposed",$E82="Deferred",$E82="Cancelled",$E82="Closed"),VLOOKUP($A82,'Project List'!$A$9:$BF$360,'Project List'!AC$1,FALSE)*$A$15*$AE82,VLOOKUP($A82,'Project List'!$A$9:$BF$360,'Project List'!AC$1,FALSE))),0)</f>
        <v>Nil</v>
      </c>
      <c r="AA82" s="13" t="str">
        <f>_xlfn.IFNA(IF(VLOOKUP($A82,'Project List'!$A$9:$BF$360,'Project List'!AD$1,FALSE)=0,"Nil",
IF(OR($E82="Potential",$E82="Proposed",$E82="Deferred",$E82="Cancelled",$E82="Closed"),VLOOKUP($A82,'Project List'!$A$9:$BF$360,'Project List'!AD$1,FALSE)*$A$15*$AE82,VLOOKUP($A82,'Project List'!$A$9:$BF$360,'Project List'!AD$1,FALSE))),0)</f>
        <v>Nil</v>
      </c>
      <c r="AB82" s="13" t="str">
        <f>_xlfn.IFNA(IF(VLOOKUP($A82,'Project List'!$A$9:$BF$360,'Project List'!AE$1,FALSE)=0,"Nil",
IF(OR($E82="Potential",$E82="Proposed",$E82="Deferred",$E82="Cancelled",$E82="Closed"),VLOOKUP($A82,'Project List'!$A$9:$BF$360,'Project List'!AE$1,FALSE)*$A$15*$AE82,VLOOKUP($A82,'Project List'!$A$9:$BF$360,'Project List'!AE$1,FALSE))),0)</f>
        <v>Nil</v>
      </c>
      <c r="AC82" s="13" t="str">
        <f>_xlfn.IFNA(IF(VLOOKUP($A82,'Project List'!$A$9:$BF$360,'Project List'!AF$1,FALSE)=0,"Nil",
IF(OR($E82="Potential",$E82="Proposed",$E82="Deferred",$E82="Cancelled",$E82="Closed"),VLOOKUP($A82,'Project List'!$A$9:$BF$360,'Project List'!AF$1,FALSE)*$A$15*$AE82,VLOOKUP($A82,'Project List'!$A$9:$BF$360,'Project List'!AF$1,FALSE))),0)</f>
        <v>Nil</v>
      </c>
      <c r="AD82" s="42"/>
      <c r="AE82" s="248">
        <f>1+IF(ISNA(VLOOKUP($A82,'Project labour content'!$A$7:$D$255,'Project labour content'!$D$1,FALSE)),VLOOKUP($D82,'Project labour content'!$F$6:$G$15,'Project labour content'!$G$1,FALSE),VLOOKUP($A82,'Project labour content'!$A$7:$D$255,'Project labour content'!$D$1,FALSE))*('Project labour content'!$K$14/100)*1</f>
        <v>1.0024480115846353</v>
      </c>
      <c r="AG82" s="3"/>
      <c r="AH82" s="3"/>
      <c r="AI82" s="32"/>
      <c r="AJ82" s="32"/>
      <c r="AK82" s="32"/>
      <c r="AL82" s="32"/>
      <c r="AM82" s="59"/>
      <c r="AN82" s="59"/>
      <c r="AO82" s="59"/>
      <c r="AP82" s="59"/>
      <c r="AQ82" s="59"/>
    </row>
    <row r="83" spans="1:43" x14ac:dyDescent="0.25">
      <c r="A83" s="11" t="s">
        <v>119</v>
      </c>
      <c r="B83" s="11" t="str">
        <f>_xlfn.IFNA(VLOOKUP($A83,'Project List'!$A$9:$AF$360,'Project List'!G$1,FALSE),0)</f>
        <v>LAN Corporate Refresh 17-18</v>
      </c>
      <c r="C83" s="11" t="str">
        <f>_xlfn.IFNA(VLOOKUP($A83,'Project List'!$A$9:$AF$360,'Project List'!C$1,FALSE),0)</f>
        <v>ExAnte</v>
      </c>
      <c r="D83" s="11" t="str">
        <f>_xlfn.IFNA(VLOOKUP($A83,'Project List'!$A$9:$AF$360,'Project List'!D$1,FALSE),0)</f>
        <v>Information Technology</v>
      </c>
      <c r="E83" s="11" t="str">
        <f>_xlfn.IFNA(VLOOKUP($A83,'Project List'!$A$9:$AF$360,'Project List'!H$1,FALSE),0)</f>
        <v>Closed</v>
      </c>
      <c r="F83" s="105">
        <f>_xlfn.IFNA(VLOOKUP($A83,'Project List'!$A$9:$AF$360,'Project List'!I$1,FALSE),0)</f>
        <v>0</v>
      </c>
      <c r="G83" s="105">
        <f>_xlfn.IFNA(VLOOKUP($A83,'Project List'!$A$9:$AF$360,'Project List'!J$1,FALSE),0)</f>
        <v>0</v>
      </c>
      <c r="H83" s="105">
        <f>_xlfn.IFNA(VLOOKUP($A83,'Project List'!$A$9:$AF$360,'Project List'!K$1,FALSE),0)</f>
        <v>0</v>
      </c>
      <c r="I83" s="105">
        <f>_xlfn.IFNA(VLOOKUP($A83,'Project List'!$A$9:$AF$360,'Project List'!L$1,FALSE),0)</f>
        <v>0</v>
      </c>
      <c r="J83" s="105">
        <f>_xlfn.IFNA(VLOOKUP($A83,'Project List'!$A$9:$AF$360,'Project List'!M$1,FALSE),0)</f>
        <v>0</v>
      </c>
      <c r="K83" s="105">
        <f>_xlfn.IFNA(VLOOKUP($A83,'Project List'!$A$9:$AF$360,'Project List'!N$1,FALSE),0)</f>
        <v>0</v>
      </c>
      <c r="L83" s="105">
        <f>_xlfn.IFNA(VLOOKUP($A83,'Project List'!$A$9:$AF$360,'Project List'!O$1,FALSE),0)</f>
        <v>0</v>
      </c>
      <c r="M83" s="105">
        <f>_xlfn.IFNA(VLOOKUP($A83,'Project List'!$A$9:$AF$360,'Project List'!P$1,FALSE),0)</f>
        <v>0</v>
      </c>
      <c r="N83" s="105">
        <f>_xlfn.IFNA(VLOOKUP($A83,'Project List'!$A$9:$AF$360,'Project List'!Q$1,FALSE),0)</f>
        <v>58928.5</v>
      </c>
      <c r="O83" s="105">
        <f>_xlfn.IFNA(VLOOKUP($A83,'Project List'!$A$9:$AF$360,'Project List'!R$1,FALSE),0)</f>
        <v>11460.27</v>
      </c>
      <c r="P83" s="105">
        <f>_xlfn.IFNA(VLOOKUP($A83,'Project List'!$A$9:$AF$360,'Project List'!S$1,FALSE),0)</f>
        <v>-37171.56</v>
      </c>
      <c r="Q83" s="105">
        <f>_xlfn.IFNA(VLOOKUP($A83,'Project List'!$A$9:$AF$360,'Project List'!T$1,FALSE),0)</f>
        <v>937145.45</v>
      </c>
      <c r="R83" s="105">
        <f>_xlfn.IFNA(VLOOKUP($A83,'Project List'!$A$9:$AF$360,'Project List'!U$1,FALSE),0)</f>
        <v>234998.8</v>
      </c>
      <c r="S83" s="105">
        <f>_xlfn.IFNA(VLOOKUP($A83,'Project List'!$A$9:$AF$360,'Project List'!V$1,FALSE),0)</f>
        <v>18448.21</v>
      </c>
      <c r="T83" s="105">
        <f>_xlfn.IFNA(VLOOKUP($A83,'Project List'!$A$9:$AF$360,'Project List'!W$1,FALSE),0)</f>
        <v>0</v>
      </c>
      <c r="U83" s="105">
        <f>_xlfn.IFNA(VLOOKUP($A83,'Project List'!$A$9:$AF$360,'Project List'!X$1,FALSE),0)</f>
        <v>0</v>
      </c>
      <c r="V83" s="13" t="str">
        <f>_xlfn.IFNA(IF(VLOOKUP($A83,'Project List'!$A$9:$BF$360,'Project List'!Y$1,FALSE)=0,"Nil",
IF(OR($E83="Potential",$E83="Proposed",$E83="Deferred",$E83="Cancelled",$E83="Closed"),VLOOKUP($A83,'Project List'!$A$9:$BF$360,'Project List'!Y$1,FALSE)*$A$15*$AE83,VLOOKUP($A83,'Project List'!$A$9:$BF$360,'Project List'!Y$1,FALSE))),0)</f>
        <v>Nil</v>
      </c>
      <c r="W83" s="13" t="str">
        <f>_xlfn.IFNA(IF(VLOOKUP($A83,'Project List'!$A$9:$BF$360,'Project List'!Z$1,FALSE)=0,"Nil",
IF(OR($E83="Potential",$E83="Proposed",$E83="Deferred",$E83="Cancelled",$E83="Closed"),VLOOKUP($A83,'Project List'!$A$9:$BF$360,'Project List'!Z$1,FALSE)*$A$15*$AE83,VLOOKUP($A83,'Project List'!$A$9:$BF$360,'Project List'!Z$1,FALSE))),0)</f>
        <v>Nil</v>
      </c>
      <c r="X83" s="13" t="str">
        <f>_xlfn.IFNA(IF(VLOOKUP($A83,'Project List'!$A$9:$BF$360,'Project List'!AA$1,FALSE)=0,"Nil",
IF(OR($E83="Potential",$E83="Proposed",$E83="Deferred",$E83="Cancelled",$E83="Closed"),VLOOKUP($A83,'Project List'!$A$9:$BF$360,'Project List'!AA$1,FALSE)*$A$15*$AE83,VLOOKUP($A83,'Project List'!$A$9:$BF$360,'Project List'!AA$1,FALSE))),0)</f>
        <v>Nil</v>
      </c>
      <c r="Y83" s="13" t="str">
        <f>_xlfn.IFNA(IF(VLOOKUP($A83,'Project List'!$A$9:$BF$360,'Project List'!AB$1,FALSE)=0,"Nil",
IF(OR($E83="Potential",$E83="Proposed",$E83="Deferred",$E83="Cancelled",$E83="Closed"),VLOOKUP($A83,'Project List'!$A$9:$BF$360,'Project List'!AB$1,FALSE)*$A$15*$AE83,VLOOKUP($A83,'Project List'!$A$9:$BF$360,'Project List'!AB$1,FALSE))),0)</f>
        <v>Nil</v>
      </c>
      <c r="Z83" s="13" t="str">
        <f>_xlfn.IFNA(IF(VLOOKUP($A83,'Project List'!$A$9:$BF$360,'Project List'!AC$1,FALSE)=0,"Nil",
IF(OR($E83="Potential",$E83="Proposed",$E83="Deferred",$E83="Cancelled",$E83="Closed"),VLOOKUP($A83,'Project List'!$A$9:$BF$360,'Project List'!AC$1,FALSE)*$A$15*$AE83,VLOOKUP($A83,'Project List'!$A$9:$BF$360,'Project List'!AC$1,FALSE))),0)</f>
        <v>Nil</v>
      </c>
      <c r="AA83" s="13" t="str">
        <f>_xlfn.IFNA(IF(VLOOKUP($A83,'Project List'!$A$9:$BF$360,'Project List'!AD$1,FALSE)=0,"Nil",
IF(OR($E83="Potential",$E83="Proposed",$E83="Deferred",$E83="Cancelled",$E83="Closed"),VLOOKUP($A83,'Project List'!$A$9:$BF$360,'Project List'!AD$1,FALSE)*$A$15*$AE83,VLOOKUP($A83,'Project List'!$A$9:$BF$360,'Project List'!AD$1,FALSE))),0)</f>
        <v>Nil</v>
      </c>
      <c r="AB83" s="13" t="str">
        <f>_xlfn.IFNA(IF(VLOOKUP($A83,'Project List'!$A$9:$BF$360,'Project List'!AE$1,FALSE)=0,"Nil",
IF(OR($E83="Potential",$E83="Proposed",$E83="Deferred",$E83="Cancelled",$E83="Closed"),VLOOKUP($A83,'Project List'!$A$9:$BF$360,'Project List'!AE$1,FALSE)*$A$15*$AE83,VLOOKUP($A83,'Project List'!$A$9:$BF$360,'Project List'!AE$1,FALSE))),0)</f>
        <v>Nil</v>
      </c>
      <c r="AC83" s="13" t="str">
        <f>_xlfn.IFNA(IF(VLOOKUP($A83,'Project List'!$A$9:$BF$360,'Project List'!AF$1,FALSE)=0,"Nil",
IF(OR($E83="Potential",$E83="Proposed",$E83="Deferred",$E83="Cancelled",$E83="Closed"),VLOOKUP($A83,'Project List'!$A$9:$BF$360,'Project List'!AF$1,FALSE)*$A$15*$AE83,VLOOKUP($A83,'Project List'!$A$9:$BF$360,'Project List'!AF$1,FALSE))),0)</f>
        <v>Nil</v>
      </c>
      <c r="AD83" s="42"/>
      <c r="AE83" s="248">
        <f>1+IF(ISNA(VLOOKUP($A83,'Project labour content'!$A$7:$D$255,'Project labour content'!$D$1,FALSE)),VLOOKUP($D83,'Project labour content'!$F$6:$G$15,'Project labour content'!$G$1,FALSE),VLOOKUP($A83,'Project labour content'!$A$7:$D$255,'Project labour content'!$D$1,FALSE))*('Project labour content'!$K$14/100)*1</f>
        <v>1.0024480115846353</v>
      </c>
      <c r="AG83" s="3"/>
      <c r="AH83" s="3"/>
      <c r="AI83" s="95"/>
      <c r="AJ83" s="32"/>
      <c r="AK83" s="32"/>
      <c r="AL83" s="32"/>
      <c r="AM83" s="59"/>
      <c r="AN83" s="59"/>
      <c r="AO83" s="59"/>
      <c r="AP83" s="59"/>
      <c r="AQ83" s="59"/>
    </row>
    <row r="84" spans="1:43" x14ac:dyDescent="0.25">
      <c r="A84" s="11" t="s">
        <v>120</v>
      </c>
      <c r="B84" s="11" t="str">
        <f>_xlfn.IFNA(VLOOKUP($A84,'Project List'!$A$9:$AF$360,'Project List'!G$1,FALSE),0)</f>
        <v>Asset Design Manuals (ADM) Major Rewrite</v>
      </c>
      <c r="C84" s="11" t="str">
        <f>_xlfn.IFNA(VLOOKUP($A84,'Project List'!$A$9:$AF$360,'Project List'!C$1,FALSE),0)</f>
        <v>ExAnte</v>
      </c>
      <c r="D84" s="11" t="str">
        <f>_xlfn.IFNA(VLOOKUP($A84,'Project List'!$A$9:$AF$360,'Project List'!D$1,FALSE),0)</f>
        <v>Augmentation</v>
      </c>
      <c r="E84" s="11" t="str">
        <f>_xlfn.IFNA(VLOOKUP($A84,'Project List'!$A$9:$AF$360,'Project List'!H$1,FALSE),0)</f>
        <v>Closed</v>
      </c>
      <c r="F84" s="105">
        <f>_xlfn.IFNA(VLOOKUP($A84,'Project List'!$A$9:$AF$360,'Project List'!I$1,FALSE),0)</f>
        <v>0</v>
      </c>
      <c r="G84" s="105">
        <f>_xlfn.IFNA(VLOOKUP($A84,'Project List'!$A$9:$AF$360,'Project List'!J$1,FALSE),0)</f>
        <v>0</v>
      </c>
      <c r="H84" s="105">
        <f>_xlfn.IFNA(VLOOKUP($A84,'Project List'!$A$9:$AF$360,'Project List'!K$1,FALSE),0)</f>
        <v>0</v>
      </c>
      <c r="I84" s="105">
        <f>_xlfn.IFNA(VLOOKUP($A84,'Project List'!$A$9:$AF$360,'Project List'!L$1,FALSE),0)</f>
        <v>0</v>
      </c>
      <c r="J84" s="105">
        <f>_xlfn.IFNA(VLOOKUP($A84,'Project List'!$A$9:$AF$360,'Project List'!M$1,FALSE),0)</f>
        <v>0</v>
      </c>
      <c r="K84" s="105">
        <f>_xlfn.IFNA(VLOOKUP($A84,'Project List'!$A$9:$AF$360,'Project List'!N$1,FALSE),0)</f>
        <v>0</v>
      </c>
      <c r="L84" s="105">
        <f>_xlfn.IFNA(VLOOKUP($A84,'Project List'!$A$9:$AF$360,'Project List'!O$1,FALSE),0)</f>
        <v>0</v>
      </c>
      <c r="M84" s="105">
        <f>_xlfn.IFNA(VLOOKUP($A84,'Project List'!$A$9:$AF$360,'Project List'!P$1,FALSE),0)</f>
        <v>0</v>
      </c>
      <c r="N84" s="105">
        <f>_xlfn.IFNA(VLOOKUP($A84,'Project List'!$A$9:$AF$360,'Project List'!Q$1,FALSE),0)</f>
        <v>0</v>
      </c>
      <c r="O84" s="105">
        <f>_xlfn.IFNA(VLOOKUP($A84,'Project List'!$A$9:$AF$360,'Project List'!R$1,FALSE),0)</f>
        <v>9013.5</v>
      </c>
      <c r="P84" s="105">
        <f>_xlfn.IFNA(VLOOKUP($A84,'Project List'!$A$9:$AF$360,'Project List'!S$1,FALSE),0)</f>
        <v>404991.72</v>
      </c>
      <c r="Q84" s="105">
        <f>_xlfn.IFNA(VLOOKUP($A84,'Project List'!$A$9:$AF$360,'Project List'!T$1,FALSE),0)</f>
        <v>1644815.3600000001</v>
      </c>
      <c r="R84" s="105">
        <f>_xlfn.IFNA(VLOOKUP($A84,'Project List'!$A$9:$AF$360,'Project List'!U$1,FALSE),0)</f>
        <v>2550175.79</v>
      </c>
      <c r="S84" s="105">
        <f>_xlfn.IFNA(VLOOKUP($A84,'Project List'!$A$9:$AF$360,'Project List'!V$1,FALSE),0)</f>
        <v>281383.5</v>
      </c>
      <c r="T84" s="105">
        <f>_xlfn.IFNA(VLOOKUP($A84,'Project List'!$A$9:$AF$360,'Project List'!W$1,FALSE),0)</f>
        <v>0</v>
      </c>
      <c r="U84" s="105">
        <f>_xlfn.IFNA(VLOOKUP($A84,'Project List'!$A$9:$AF$360,'Project List'!X$1,FALSE),0)</f>
        <v>0</v>
      </c>
      <c r="V84" s="13" t="str">
        <f>_xlfn.IFNA(IF(VLOOKUP($A84,'Project List'!$A$9:$BF$360,'Project List'!Y$1,FALSE)=0,"Nil",
IF(OR($E84="Potential",$E84="Proposed",$E84="Deferred",$E84="Cancelled",$E84="Closed"),VLOOKUP($A84,'Project List'!$A$9:$BF$360,'Project List'!Y$1,FALSE)*$A$15*$AE84,VLOOKUP($A84,'Project List'!$A$9:$BF$360,'Project List'!Y$1,FALSE))),0)</f>
        <v>Nil</v>
      </c>
      <c r="W84" s="13" t="str">
        <f>_xlfn.IFNA(IF(VLOOKUP($A84,'Project List'!$A$9:$BF$360,'Project List'!Z$1,FALSE)=0,"Nil",
IF(OR($E84="Potential",$E84="Proposed",$E84="Deferred",$E84="Cancelled",$E84="Closed"),VLOOKUP($A84,'Project List'!$A$9:$BF$360,'Project List'!Z$1,FALSE)*$A$15*$AE84,VLOOKUP($A84,'Project List'!$A$9:$BF$360,'Project List'!Z$1,FALSE))),0)</f>
        <v>Nil</v>
      </c>
      <c r="X84" s="13" t="str">
        <f>_xlfn.IFNA(IF(VLOOKUP($A84,'Project List'!$A$9:$BF$360,'Project List'!AA$1,FALSE)=0,"Nil",
IF(OR($E84="Potential",$E84="Proposed",$E84="Deferred",$E84="Cancelled",$E84="Closed"),VLOOKUP($A84,'Project List'!$A$9:$BF$360,'Project List'!AA$1,FALSE)*$A$15*$AE84,VLOOKUP($A84,'Project List'!$A$9:$BF$360,'Project List'!AA$1,FALSE))),0)</f>
        <v>Nil</v>
      </c>
      <c r="Y84" s="13" t="str">
        <f>_xlfn.IFNA(IF(VLOOKUP($A84,'Project List'!$A$9:$BF$360,'Project List'!AB$1,FALSE)=0,"Nil",
IF(OR($E84="Potential",$E84="Proposed",$E84="Deferred",$E84="Cancelled",$E84="Closed"),VLOOKUP($A84,'Project List'!$A$9:$BF$360,'Project List'!AB$1,FALSE)*$A$15*$AE84,VLOOKUP($A84,'Project List'!$A$9:$BF$360,'Project List'!AB$1,FALSE))),0)</f>
        <v>Nil</v>
      </c>
      <c r="Z84" s="13" t="str">
        <f>_xlfn.IFNA(IF(VLOOKUP($A84,'Project List'!$A$9:$BF$360,'Project List'!AC$1,FALSE)=0,"Nil",
IF(OR($E84="Potential",$E84="Proposed",$E84="Deferred",$E84="Cancelled",$E84="Closed"),VLOOKUP($A84,'Project List'!$A$9:$BF$360,'Project List'!AC$1,FALSE)*$A$15*$AE84,VLOOKUP($A84,'Project List'!$A$9:$BF$360,'Project List'!AC$1,FALSE))),0)</f>
        <v>Nil</v>
      </c>
      <c r="AA84" s="13" t="str">
        <f>_xlfn.IFNA(IF(VLOOKUP($A84,'Project List'!$A$9:$BF$360,'Project List'!AD$1,FALSE)=0,"Nil",
IF(OR($E84="Potential",$E84="Proposed",$E84="Deferred",$E84="Cancelled",$E84="Closed"),VLOOKUP($A84,'Project List'!$A$9:$BF$360,'Project List'!AD$1,FALSE)*$A$15*$AE84,VLOOKUP($A84,'Project List'!$A$9:$BF$360,'Project List'!AD$1,FALSE))),0)</f>
        <v>Nil</v>
      </c>
      <c r="AB84" s="13" t="str">
        <f>_xlfn.IFNA(IF(VLOOKUP($A84,'Project List'!$A$9:$BF$360,'Project List'!AE$1,FALSE)=0,"Nil",
IF(OR($E84="Potential",$E84="Proposed",$E84="Deferred",$E84="Cancelled",$E84="Closed"),VLOOKUP($A84,'Project List'!$A$9:$BF$360,'Project List'!AE$1,FALSE)*$A$15*$AE84,VLOOKUP($A84,'Project List'!$A$9:$BF$360,'Project List'!AE$1,FALSE))),0)</f>
        <v>Nil</v>
      </c>
      <c r="AC84" s="13" t="str">
        <f>_xlfn.IFNA(IF(VLOOKUP($A84,'Project List'!$A$9:$BF$360,'Project List'!AF$1,FALSE)=0,"Nil",
IF(OR($E84="Potential",$E84="Proposed",$E84="Deferred",$E84="Cancelled",$E84="Closed"),VLOOKUP($A84,'Project List'!$A$9:$BF$360,'Project List'!AF$1,FALSE)*$A$15*$AE84,VLOOKUP($A84,'Project List'!$A$9:$BF$360,'Project List'!AF$1,FALSE))),0)</f>
        <v>Nil</v>
      </c>
      <c r="AD84" s="42"/>
      <c r="AE84" s="248">
        <f>1+IF(ISNA(VLOOKUP($A84,'Project labour content'!$A$7:$D$255,'Project labour content'!$D$1,FALSE)),VLOOKUP($D84,'Project labour content'!$F$6:$G$15,'Project labour content'!$G$1,FALSE),VLOOKUP($A84,'Project labour content'!$A$7:$D$255,'Project labour content'!$D$1,FALSE))*('Project labour content'!$K$14/100)*1</f>
        <v>1.0003471041831231</v>
      </c>
    </row>
    <row r="85" spans="1:43" x14ac:dyDescent="0.25">
      <c r="A85" s="11" t="s">
        <v>122</v>
      </c>
      <c r="B85" s="11" t="str">
        <f>_xlfn.IFNA(VLOOKUP($A85,'Project List'!$A$9:$AF$360,'Project List'!G$1,FALSE),0)</f>
        <v>Robertstown Telecoms Bearer</v>
      </c>
      <c r="C85" s="11" t="str">
        <f>_xlfn.IFNA(VLOOKUP($A85,'Project List'!$A$9:$AF$360,'Project List'!C$1,FALSE),0)</f>
        <v>ExAnte</v>
      </c>
      <c r="D85" s="11" t="str">
        <f>_xlfn.IFNA(VLOOKUP($A85,'Project List'!$A$9:$AF$360,'Project List'!D$1,FALSE),0)</f>
        <v>Replacement</v>
      </c>
      <c r="E85" s="11" t="str">
        <f>_xlfn.IFNA(VLOOKUP($A85,'Project List'!$A$9:$AF$360,'Project List'!H$1,FALSE),0)</f>
        <v>Active</v>
      </c>
      <c r="F85" s="105">
        <f>_xlfn.IFNA(VLOOKUP($A85,'Project List'!$A$9:$AF$360,'Project List'!I$1,FALSE),0)</f>
        <v>0</v>
      </c>
      <c r="G85" s="105">
        <f>_xlfn.IFNA(VLOOKUP($A85,'Project List'!$A$9:$AF$360,'Project List'!J$1,FALSE),0)</f>
        <v>0</v>
      </c>
      <c r="H85" s="105">
        <f>_xlfn.IFNA(VLOOKUP($A85,'Project List'!$A$9:$AF$360,'Project List'!K$1,FALSE),0)</f>
        <v>0</v>
      </c>
      <c r="I85" s="105">
        <f>_xlfn.IFNA(VLOOKUP($A85,'Project List'!$A$9:$AF$360,'Project List'!L$1,FALSE),0)</f>
        <v>0</v>
      </c>
      <c r="J85" s="105">
        <f>_xlfn.IFNA(VLOOKUP($A85,'Project List'!$A$9:$AF$360,'Project List'!M$1,FALSE),0)</f>
        <v>0</v>
      </c>
      <c r="K85" s="105">
        <f>_xlfn.IFNA(VLOOKUP($A85,'Project List'!$A$9:$AF$360,'Project List'!N$1,FALSE),0)</f>
        <v>0</v>
      </c>
      <c r="L85" s="105">
        <f>_xlfn.IFNA(VLOOKUP($A85,'Project List'!$A$9:$AF$360,'Project List'!O$1,FALSE),0)</f>
        <v>0</v>
      </c>
      <c r="M85" s="105">
        <f>_xlfn.IFNA(VLOOKUP($A85,'Project List'!$A$9:$AF$360,'Project List'!P$1,FALSE),0)</f>
        <v>0</v>
      </c>
      <c r="N85" s="105">
        <f>_xlfn.IFNA(VLOOKUP($A85,'Project List'!$A$9:$AF$360,'Project List'!Q$1,FALSE),0)</f>
        <v>0</v>
      </c>
      <c r="O85" s="105">
        <f>_xlfn.IFNA(VLOOKUP($A85,'Project List'!$A$9:$AF$360,'Project List'!R$1,FALSE),0)</f>
        <v>185599.88</v>
      </c>
      <c r="P85" s="105">
        <f>_xlfn.IFNA(VLOOKUP($A85,'Project List'!$A$9:$AF$360,'Project List'!S$1,FALSE),0)</f>
        <v>57958.92</v>
      </c>
      <c r="Q85" s="105">
        <f>_xlfn.IFNA(VLOOKUP($A85,'Project List'!$A$9:$AF$360,'Project List'!T$1,FALSE),0)</f>
        <v>272461.01</v>
      </c>
      <c r="R85" s="105">
        <f>_xlfn.IFNA(VLOOKUP($A85,'Project List'!$A$9:$AF$360,'Project List'!U$1,FALSE),0)</f>
        <v>1709165.87</v>
      </c>
      <c r="S85" s="105">
        <f>_xlfn.IFNA(VLOOKUP($A85,'Project List'!$A$9:$AF$360,'Project List'!V$1,FALSE),0)</f>
        <v>2636933.7599999998</v>
      </c>
      <c r="T85" s="105">
        <f>_xlfn.IFNA(VLOOKUP($A85,'Project List'!$A$9:$AF$360,'Project List'!W$1,FALSE),0)</f>
        <v>4625458.63</v>
      </c>
      <c r="U85" s="105">
        <f>_xlfn.IFNA(VLOOKUP($A85,'Project List'!$A$9:$AF$360,'Project List'!X$1,FALSE),0)</f>
        <v>0</v>
      </c>
      <c r="V85" s="13">
        <f>_xlfn.IFNA(IF(VLOOKUP($A85,'Project List'!$A$9:$BF$360,'Project List'!Y$1,FALSE)=0,"Nil",
IF(OR($E85="Potential",$E85="Proposed",$E85="Deferred",$E85="Cancelled",$E85="Closed"),VLOOKUP($A85,'Project List'!$A$9:$BF$360,'Project List'!Y$1,FALSE)*$A$15*$AE85,VLOOKUP($A85,'Project List'!$A$9:$BF$360,'Project List'!Y$1,FALSE))),0)</f>
        <v>25828.013975203659</v>
      </c>
      <c r="W85" s="13" t="str">
        <f>_xlfn.IFNA(IF(VLOOKUP($A85,'Project List'!$A$9:$BF$360,'Project List'!Z$1,FALSE)=0,"Nil",
IF(OR($E85="Potential",$E85="Proposed",$E85="Deferred",$E85="Cancelled",$E85="Closed"),VLOOKUP($A85,'Project List'!$A$9:$BF$360,'Project List'!Z$1,FALSE)*$A$15*$AE85,VLOOKUP($A85,'Project List'!$A$9:$BF$360,'Project List'!Z$1,FALSE))),0)</f>
        <v>Nil</v>
      </c>
      <c r="X85" s="13" t="str">
        <f>_xlfn.IFNA(IF(VLOOKUP($A85,'Project List'!$A$9:$BF$360,'Project List'!AA$1,FALSE)=0,"Nil",
IF(OR($E85="Potential",$E85="Proposed",$E85="Deferred",$E85="Cancelled",$E85="Closed"),VLOOKUP($A85,'Project List'!$A$9:$BF$360,'Project List'!AA$1,FALSE)*$A$15*$AE85,VLOOKUP($A85,'Project List'!$A$9:$BF$360,'Project List'!AA$1,FALSE))),0)</f>
        <v>Nil</v>
      </c>
      <c r="Y85" s="13" t="str">
        <f>_xlfn.IFNA(IF(VLOOKUP($A85,'Project List'!$A$9:$BF$360,'Project List'!AB$1,FALSE)=0,"Nil",
IF(OR($E85="Potential",$E85="Proposed",$E85="Deferred",$E85="Cancelled",$E85="Closed"),VLOOKUP($A85,'Project List'!$A$9:$BF$360,'Project List'!AB$1,FALSE)*$A$15*$AE85,VLOOKUP($A85,'Project List'!$A$9:$BF$360,'Project List'!AB$1,FALSE))),0)</f>
        <v>Nil</v>
      </c>
      <c r="Z85" s="13" t="str">
        <f>_xlfn.IFNA(IF(VLOOKUP($A85,'Project List'!$A$9:$BF$360,'Project List'!AC$1,FALSE)=0,"Nil",
IF(OR($E85="Potential",$E85="Proposed",$E85="Deferred",$E85="Cancelled",$E85="Closed"),VLOOKUP($A85,'Project List'!$A$9:$BF$360,'Project List'!AC$1,FALSE)*$A$15*$AE85,VLOOKUP($A85,'Project List'!$A$9:$BF$360,'Project List'!AC$1,FALSE))),0)</f>
        <v>Nil</v>
      </c>
      <c r="AA85" s="13" t="str">
        <f>_xlfn.IFNA(IF(VLOOKUP($A85,'Project List'!$A$9:$BF$360,'Project List'!AD$1,FALSE)=0,"Nil",
IF(OR($E85="Potential",$E85="Proposed",$E85="Deferred",$E85="Cancelled",$E85="Closed"),VLOOKUP($A85,'Project List'!$A$9:$BF$360,'Project List'!AD$1,FALSE)*$A$15*$AE85,VLOOKUP($A85,'Project List'!$A$9:$BF$360,'Project List'!AD$1,FALSE))),0)</f>
        <v>Nil</v>
      </c>
      <c r="AB85" s="13" t="str">
        <f>_xlfn.IFNA(IF(VLOOKUP($A85,'Project List'!$A$9:$BF$360,'Project List'!AE$1,FALSE)=0,"Nil",
IF(OR($E85="Potential",$E85="Proposed",$E85="Deferred",$E85="Cancelled",$E85="Closed"),VLOOKUP($A85,'Project List'!$A$9:$BF$360,'Project List'!AE$1,FALSE)*$A$15*$AE85,VLOOKUP($A85,'Project List'!$A$9:$BF$360,'Project List'!AE$1,FALSE))),0)</f>
        <v>Nil</v>
      </c>
      <c r="AC85" s="13" t="str">
        <f>_xlfn.IFNA(IF(VLOOKUP($A85,'Project List'!$A$9:$BF$360,'Project List'!AF$1,FALSE)=0,"Nil",
IF(OR($E85="Potential",$E85="Proposed",$E85="Deferred",$E85="Cancelled",$E85="Closed"),VLOOKUP($A85,'Project List'!$A$9:$BF$360,'Project List'!AF$1,FALSE)*$A$15*$AE85,VLOOKUP($A85,'Project List'!$A$9:$BF$360,'Project List'!AF$1,FALSE))),0)</f>
        <v>Nil</v>
      </c>
      <c r="AD85" s="42"/>
      <c r="AE85" s="248">
        <f>1+IF(ISNA(VLOOKUP($A85,'Project labour content'!$A$7:$D$255,'Project labour content'!$D$1,FALSE)),VLOOKUP($D85,'Project labour content'!$F$6:$G$15,'Project labour content'!$G$1,FALSE),VLOOKUP($A85,'Project labour content'!$A$7:$D$255,'Project labour content'!$D$1,FALSE))*('Project labour content'!$K$14/100)*1</f>
        <v>1.0003585118959728</v>
      </c>
      <c r="AG85" s="3"/>
      <c r="AH85" s="3"/>
      <c r="AI85" s="32"/>
      <c r="AJ85" s="32"/>
      <c r="AK85" s="32"/>
      <c r="AL85" s="32"/>
      <c r="AM85" s="59"/>
      <c r="AN85" s="59"/>
      <c r="AO85" s="59"/>
      <c r="AP85" s="59"/>
      <c r="AQ85" s="59"/>
    </row>
    <row r="86" spans="1:43" x14ac:dyDescent="0.25">
      <c r="A86" s="11" t="s">
        <v>124</v>
      </c>
      <c r="B86" s="11" t="str">
        <f>_xlfn.IFNA(VLOOKUP($A86,'Project List'!$A$9:$AF$360,'Project List'!G$1,FALSE),0)</f>
        <v>Mid North OPGW Bearer</v>
      </c>
      <c r="C86" s="11" t="str">
        <f>_xlfn.IFNA(VLOOKUP($A86,'Project List'!$A$9:$AF$360,'Project List'!C$1,FALSE),0)</f>
        <v>ExAnte</v>
      </c>
      <c r="D86" s="11" t="str">
        <f>_xlfn.IFNA(VLOOKUP($A86,'Project List'!$A$9:$AF$360,'Project List'!D$1,FALSE),0)</f>
        <v>Augmentation</v>
      </c>
      <c r="E86" s="11" t="str">
        <f>_xlfn.IFNA(VLOOKUP($A86,'Project List'!$A$9:$AF$360,'Project List'!H$1,FALSE),0)</f>
        <v>Active</v>
      </c>
      <c r="F86" s="105">
        <f>_xlfn.IFNA(VLOOKUP($A86,'Project List'!$A$9:$AF$360,'Project List'!I$1,FALSE),0)</f>
        <v>0</v>
      </c>
      <c r="G86" s="105">
        <f>_xlfn.IFNA(VLOOKUP($A86,'Project List'!$A$9:$AF$360,'Project List'!J$1,FALSE),0)</f>
        <v>0</v>
      </c>
      <c r="H86" s="105">
        <f>_xlfn.IFNA(VLOOKUP($A86,'Project List'!$A$9:$AF$360,'Project List'!K$1,FALSE),0)</f>
        <v>0</v>
      </c>
      <c r="I86" s="105">
        <f>_xlfn.IFNA(VLOOKUP($A86,'Project List'!$A$9:$AF$360,'Project List'!L$1,FALSE),0)</f>
        <v>0</v>
      </c>
      <c r="J86" s="105">
        <f>_xlfn.IFNA(VLOOKUP($A86,'Project List'!$A$9:$AF$360,'Project List'!M$1,FALSE),0)</f>
        <v>0</v>
      </c>
      <c r="K86" s="105">
        <f>_xlfn.IFNA(VLOOKUP($A86,'Project List'!$A$9:$AF$360,'Project List'!N$1,FALSE),0)</f>
        <v>0</v>
      </c>
      <c r="L86" s="105">
        <f>_xlfn.IFNA(VLOOKUP($A86,'Project List'!$A$9:$AF$360,'Project List'!O$1,FALSE),0)</f>
        <v>0</v>
      </c>
      <c r="M86" s="105">
        <f>_xlfn.IFNA(VLOOKUP($A86,'Project List'!$A$9:$AF$360,'Project List'!P$1,FALSE),0)</f>
        <v>0</v>
      </c>
      <c r="N86" s="105">
        <f>_xlfn.IFNA(VLOOKUP($A86,'Project List'!$A$9:$AF$360,'Project List'!Q$1,FALSE),0)</f>
        <v>0</v>
      </c>
      <c r="O86" s="105">
        <f>_xlfn.IFNA(VLOOKUP($A86,'Project List'!$A$9:$AF$360,'Project List'!R$1,FALSE),0)</f>
        <v>213853.45</v>
      </c>
      <c r="P86" s="105">
        <f>_xlfn.IFNA(VLOOKUP($A86,'Project List'!$A$9:$AF$360,'Project List'!S$1,FALSE),0)</f>
        <v>6982366.7400000002</v>
      </c>
      <c r="Q86" s="105">
        <f>_xlfn.IFNA(VLOOKUP($A86,'Project List'!$A$9:$AF$360,'Project List'!T$1,FALSE),0)</f>
        <v>352979.84</v>
      </c>
      <c r="R86" s="105">
        <f>_xlfn.IFNA(VLOOKUP($A86,'Project List'!$A$9:$AF$360,'Project List'!U$1,FALSE),0)</f>
        <v>2853154.86</v>
      </c>
      <c r="S86" s="105">
        <f>_xlfn.IFNA(VLOOKUP($A86,'Project List'!$A$9:$AF$360,'Project List'!V$1,FALSE),0)</f>
        <v>826276.86</v>
      </c>
      <c r="T86" s="105">
        <f>_xlfn.IFNA(VLOOKUP($A86,'Project List'!$A$9:$AF$360,'Project List'!W$1,FALSE),0)</f>
        <v>871157.15</v>
      </c>
      <c r="U86" s="105">
        <f>_xlfn.IFNA(VLOOKUP($A86,'Project List'!$A$9:$AF$360,'Project List'!X$1,FALSE),0)</f>
        <v>225147.21</v>
      </c>
      <c r="V86" s="13">
        <f>_xlfn.IFNA(IF(VLOOKUP($A86,'Project List'!$A$9:$BF$360,'Project List'!Y$1,FALSE)=0,"Nil",
IF(OR($E86="Potential",$E86="Proposed",$E86="Deferred",$E86="Cancelled",$E86="Closed"),VLOOKUP($A86,'Project List'!$A$9:$BF$360,'Project List'!Y$1,FALSE)*$A$15*$AE86,VLOOKUP($A86,'Project List'!$A$9:$BF$360,'Project List'!Y$1,FALSE))),0)</f>
        <v>72763.960466023113</v>
      </c>
      <c r="W86" s="13" t="str">
        <f>_xlfn.IFNA(IF(VLOOKUP($A86,'Project List'!$A$9:$BF$360,'Project List'!Z$1,FALSE)=0,"Nil",
IF(OR($E86="Potential",$E86="Proposed",$E86="Deferred",$E86="Cancelled",$E86="Closed"),VLOOKUP($A86,'Project List'!$A$9:$BF$360,'Project List'!Z$1,FALSE)*$A$15*$AE86,VLOOKUP($A86,'Project List'!$A$9:$BF$360,'Project List'!Z$1,FALSE))),0)</f>
        <v>Nil</v>
      </c>
      <c r="X86" s="13" t="str">
        <f>_xlfn.IFNA(IF(VLOOKUP($A86,'Project List'!$A$9:$BF$360,'Project List'!AA$1,FALSE)=0,"Nil",
IF(OR($E86="Potential",$E86="Proposed",$E86="Deferred",$E86="Cancelled",$E86="Closed"),VLOOKUP($A86,'Project List'!$A$9:$BF$360,'Project List'!AA$1,FALSE)*$A$15*$AE86,VLOOKUP($A86,'Project List'!$A$9:$BF$360,'Project List'!AA$1,FALSE))),0)</f>
        <v>Nil</v>
      </c>
      <c r="Y86" s="13" t="str">
        <f>_xlfn.IFNA(IF(VLOOKUP($A86,'Project List'!$A$9:$BF$360,'Project List'!AB$1,FALSE)=0,"Nil",
IF(OR($E86="Potential",$E86="Proposed",$E86="Deferred",$E86="Cancelled",$E86="Closed"),VLOOKUP($A86,'Project List'!$A$9:$BF$360,'Project List'!AB$1,FALSE)*$A$15*$AE86,VLOOKUP($A86,'Project List'!$A$9:$BF$360,'Project List'!AB$1,FALSE))),0)</f>
        <v>Nil</v>
      </c>
      <c r="Z86" s="13" t="str">
        <f>_xlfn.IFNA(IF(VLOOKUP($A86,'Project List'!$A$9:$BF$360,'Project List'!AC$1,FALSE)=0,"Nil",
IF(OR($E86="Potential",$E86="Proposed",$E86="Deferred",$E86="Cancelled",$E86="Closed"),VLOOKUP($A86,'Project List'!$A$9:$BF$360,'Project List'!AC$1,FALSE)*$A$15*$AE86,VLOOKUP($A86,'Project List'!$A$9:$BF$360,'Project List'!AC$1,FALSE))),0)</f>
        <v>Nil</v>
      </c>
      <c r="AA86" s="13" t="str">
        <f>_xlfn.IFNA(IF(VLOOKUP($A86,'Project List'!$A$9:$BF$360,'Project List'!AD$1,FALSE)=0,"Nil",
IF(OR($E86="Potential",$E86="Proposed",$E86="Deferred",$E86="Cancelled",$E86="Closed"),VLOOKUP($A86,'Project List'!$A$9:$BF$360,'Project List'!AD$1,FALSE)*$A$15*$AE86,VLOOKUP($A86,'Project List'!$A$9:$BF$360,'Project List'!AD$1,FALSE))),0)</f>
        <v>Nil</v>
      </c>
      <c r="AB86" s="13" t="str">
        <f>_xlfn.IFNA(IF(VLOOKUP($A86,'Project List'!$A$9:$BF$360,'Project List'!AE$1,FALSE)=0,"Nil",
IF(OR($E86="Potential",$E86="Proposed",$E86="Deferred",$E86="Cancelled",$E86="Closed"),VLOOKUP($A86,'Project List'!$A$9:$BF$360,'Project List'!AE$1,FALSE)*$A$15*$AE86,VLOOKUP($A86,'Project List'!$A$9:$BF$360,'Project List'!AE$1,FALSE))),0)</f>
        <v>Nil</v>
      </c>
      <c r="AC86" s="13" t="str">
        <f>_xlfn.IFNA(IF(VLOOKUP($A86,'Project List'!$A$9:$BF$360,'Project List'!AF$1,FALSE)=0,"Nil",
IF(OR($E86="Potential",$E86="Proposed",$E86="Deferred",$E86="Cancelled",$E86="Closed"),VLOOKUP($A86,'Project List'!$A$9:$BF$360,'Project List'!AF$1,FALSE)*$A$15*$AE86,VLOOKUP($A86,'Project List'!$A$9:$BF$360,'Project List'!AF$1,FALSE))),0)</f>
        <v>Nil</v>
      </c>
      <c r="AD86" s="42"/>
      <c r="AE86" s="248">
        <f>1+IF(ISNA(VLOOKUP($A86,'Project labour content'!$A$7:$D$255,'Project labour content'!$D$1,FALSE)),VLOOKUP($D86,'Project labour content'!$F$6:$G$15,'Project labour content'!$G$1,FALSE),VLOOKUP($A86,'Project labour content'!$A$7:$D$255,'Project labour content'!$D$1,FALSE))*('Project labour content'!$K$14/100)*1</f>
        <v>1.0005535959031926</v>
      </c>
      <c r="AG86" s="3"/>
      <c r="AH86" s="3"/>
      <c r="AI86" s="32"/>
      <c r="AJ86" s="32"/>
      <c r="AK86" s="32"/>
      <c r="AL86" s="32"/>
      <c r="AM86" s="59"/>
      <c r="AN86" s="59"/>
      <c r="AO86" s="59"/>
      <c r="AP86" s="59"/>
      <c r="AQ86" s="59"/>
    </row>
    <row r="87" spans="1:43" x14ac:dyDescent="0.25">
      <c r="A87" s="11" t="s">
        <v>871</v>
      </c>
      <c r="B87" s="11" t="str">
        <f>_xlfn.IFNA(VLOOKUP($A87,'Project List'!$A$9:$AF$360,'Project List'!G$1,FALSE),0)</f>
        <v>Mount Barker South 2nd 275_66 kV Transformer</v>
      </c>
      <c r="C87" s="11" t="str">
        <f>_xlfn.IFNA(VLOOKUP($A87,'Project List'!$A$9:$AF$360,'Project List'!C$1,FALSE),0)</f>
        <v>Contingent - Actual</v>
      </c>
      <c r="D87" s="11" t="str">
        <f>_xlfn.IFNA(VLOOKUP($A87,'Project List'!$A$9:$AF$360,'Project List'!D$1,FALSE),0)</f>
        <v>Connection</v>
      </c>
      <c r="E87" s="11" t="str">
        <f>_xlfn.IFNA(VLOOKUP($A87,'Project List'!$A$9:$AF$360,'Project List'!H$1,FALSE),0)</f>
        <v>Cancelled</v>
      </c>
      <c r="F87" s="105">
        <f>_xlfn.IFNA(VLOOKUP($A87,'Project List'!$A$9:$AF$360,'Project List'!I$1,FALSE),0)</f>
        <v>0</v>
      </c>
      <c r="G87" s="105">
        <f>_xlfn.IFNA(VLOOKUP($A87,'Project List'!$A$9:$AF$360,'Project List'!J$1,FALSE),0)</f>
        <v>0</v>
      </c>
      <c r="H87" s="105">
        <f>_xlfn.IFNA(VLOOKUP($A87,'Project List'!$A$9:$AF$360,'Project List'!K$1,FALSE),0)</f>
        <v>0</v>
      </c>
      <c r="I87" s="105">
        <f>_xlfn.IFNA(VLOOKUP($A87,'Project List'!$A$9:$AF$360,'Project List'!L$1,FALSE),0)</f>
        <v>0</v>
      </c>
      <c r="J87" s="105">
        <f>_xlfn.IFNA(VLOOKUP($A87,'Project List'!$A$9:$AF$360,'Project List'!M$1,FALSE),0)</f>
        <v>0</v>
      </c>
      <c r="K87" s="105">
        <f>_xlfn.IFNA(VLOOKUP($A87,'Project List'!$A$9:$AF$360,'Project List'!N$1,FALSE),0)</f>
        <v>0</v>
      </c>
      <c r="L87" s="105">
        <f>_xlfn.IFNA(VLOOKUP($A87,'Project List'!$A$9:$AF$360,'Project List'!O$1,FALSE),0)</f>
        <v>88986.11</v>
      </c>
      <c r="M87" s="105">
        <f>_xlfn.IFNA(VLOOKUP($A87,'Project List'!$A$9:$AF$360,'Project List'!P$1,FALSE),0)</f>
        <v>234578.63</v>
      </c>
      <c r="N87" s="105">
        <f>_xlfn.IFNA(VLOOKUP($A87,'Project List'!$A$9:$AF$360,'Project List'!Q$1,FALSE),0)</f>
        <v>-4052</v>
      </c>
      <c r="O87" s="105">
        <f>_xlfn.IFNA(VLOOKUP($A87,'Project List'!$A$9:$AF$360,'Project List'!R$1,FALSE),0)</f>
        <v>0</v>
      </c>
      <c r="P87" s="105">
        <f>_xlfn.IFNA(VLOOKUP($A87,'Project List'!$A$9:$AF$360,'Project List'!S$1,FALSE),0)</f>
        <v>0</v>
      </c>
      <c r="Q87" s="105">
        <f>_xlfn.IFNA(VLOOKUP($A87,'Project List'!$A$9:$AF$360,'Project List'!T$1,FALSE),0)</f>
        <v>0</v>
      </c>
      <c r="R87" s="105">
        <f>_xlfn.IFNA(VLOOKUP($A87,'Project List'!$A$9:$AF$360,'Project List'!U$1,FALSE),0)</f>
        <v>-319512.74</v>
      </c>
      <c r="S87" s="105">
        <f>_xlfn.IFNA(VLOOKUP($A87,'Project List'!$A$9:$AF$360,'Project List'!V$1,FALSE),0)</f>
        <v>0</v>
      </c>
      <c r="T87" s="105">
        <f>_xlfn.IFNA(VLOOKUP($A87,'Project List'!$A$9:$AF$360,'Project List'!W$1,FALSE),0)</f>
        <v>0</v>
      </c>
      <c r="U87" s="105">
        <f>_xlfn.IFNA(VLOOKUP($A87,'Project List'!$A$9:$AF$360,'Project List'!X$1,FALSE),0)</f>
        <v>0</v>
      </c>
      <c r="V87" s="13" t="str">
        <f>_xlfn.IFNA(IF(VLOOKUP($A87,'Project List'!$A$9:$BF$360,'Project List'!Y$1,FALSE)=0,"Nil",
IF(OR($E87="Potential",$E87="Proposed",$E87="Deferred",$E87="Cancelled",$E87="Closed"),VLOOKUP($A87,'Project List'!$A$9:$BF$360,'Project List'!Y$1,FALSE)*$A$15*$AE87,VLOOKUP($A87,'Project List'!$A$9:$BF$360,'Project List'!Y$1,FALSE))),0)</f>
        <v>Nil</v>
      </c>
      <c r="W87" s="13" t="str">
        <f>_xlfn.IFNA(IF(VLOOKUP($A87,'Project List'!$A$9:$BF$360,'Project List'!Z$1,FALSE)=0,"Nil",
IF(OR($E87="Potential",$E87="Proposed",$E87="Deferred",$E87="Cancelled",$E87="Closed"),VLOOKUP($A87,'Project List'!$A$9:$BF$360,'Project List'!Z$1,FALSE)*$A$15*$AE87,VLOOKUP($A87,'Project List'!$A$9:$BF$360,'Project List'!Z$1,FALSE))),0)</f>
        <v>Nil</v>
      </c>
      <c r="X87" s="13" t="str">
        <f>_xlfn.IFNA(IF(VLOOKUP($A87,'Project List'!$A$9:$BF$360,'Project List'!AA$1,FALSE)=0,"Nil",
IF(OR($E87="Potential",$E87="Proposed",$E87="Deferred",$E87="Cancelled",$E87="Closed"),VLOOKUP($A87,'Project List'!$A$9:$BF$360,'Project List'!AA$1,FALSE)*$A$15*$AE87,VLOOKUP($A87,'Project List'!$A$9:$BF$360,'Project List'!AA$1,FALSE))),0)</f>
        <v>Nil</v>
      </c>
      <c r="Y87" s="13" t="str">
        <f>_xlfn.IFNA(IF(VLOOKUP($A87,'Project List'!$A$9:$BF$360,'Project List'!AB$1,FALSE)=0,"Nil",
IF(OR($E87="Potential",$E87="Proposed",$E87="Deferred",$E87="Cancelled",$E87="Closed"),VLOOKUP($A87,'Project List'!$A$9:$BF$360,'Project List'!AB$1,FALSE)*$A$15*$AE87,VLOOKUP($A87,'Project List'!$A$9:$BF$360,'Project List'!AB$1,FALSE))),0)</f>
        <v>Nil</v>
      </c>
      <c r="Z87" s="13" t="str">
        <f>_xlfn.IFNA(IF(VLOOKUP($A87,'Project List'!$A$9:$BF$360,'Project List'!AC$1,FALSE)=0,"Nil",
IF(OR($E87="Potential",$E87="Proposed",$E87="Deferred",$E87="Cancelled",$E87="Closed"),VLOOKUP($A87,'Project List'!$A$9:$BF$360,'Project List'!AC$1,FALSE)*$A$15*$AE87,VLOOKUP($A87,'Project List'!$A$9:$BF$360,'Project List'!AC$1,FALSE))),0)</f>
        <v>Nil</v>
      </c>
      <c r="AA87" s="13" t="str">
        <f>_xlfn.IFNA(IF(VLOOKUP($A87,'Project List'!$A$9:$BF$360,'Project List'!AD$1,FALSE)=0,"Nil",
IF(OR($E87="Potential",$E87="Proposed",$E87="Deferred",$E87="Cancelled",$E87="Closed"),VLOOKUP($A87,'Project List'!$A$9:$BF$360,'Project List'!AD$1,FALSE)*$A$15*$AE87,VLOOKUP($A87,'Project List'!$A$9:$BF$360,'Project List'!AD$1,FALSE))),0)</f>
        <v>Nil</v>
      </c>
      <c r="AB87" s="13" t="str">
        <f>_xlfn.IFNA(IF(VLOOKUP($A87,'Project List'!$A$9:$BF$360,'Project List'!AE$1,FALSE)=0,"Nil",
IF(OR($E87="Potential",$E87="Proposed",$E87="Deferred",$E87="Cancelled",$E87="Closed"),VLOOKUP($A87,'Project List'!$A$9:$BF$360,'Project List'!AE$1,FALSE)*$A$15*$AE87,VLOOKUP($A87,'Project List'!$A$9:$BF$360,'Project List'!AE$1,FALSE))),0)</f>
        <v>Nil</v>
      </c>
      <c r="AC87" s="13" t="str">
        <f>_xlfn.IFNA(IF(VLOOKUP($A87,'Project List'!$A$9:$BF$360,'Project List'!AF$1,FALSE)=0,"Nil",
IF(OR($E87="Potential",$E87="Proposed",$E87="Deferred",$E87="Cancelled",$E87="Closed"),VLOOKUP($A87,'Project List'!$A$9:$BF$360,'Project List'!AF$1,FALSE)*$A$15*$AE87,VLOOKUP($A87,'Project List'!$A$9:$BF$360,'Project List'!AF$1,FALSE))),0)</f>
        <v>Nil</v>
      </c>
      <c r="AD87" s="42"/>
      <c r="AE87" s="248">
        <f>1+IF(ISNA(VLOOKUP($A87,'Project labour content'!$A$7:$D$255,'Project labour content'!$D$1,FALSE)),VLOOKUP($D87,'Project labour content'!$F$6:$G$15,'Project labour content'!$G$1,FALSE),VLOOKUP($A87,'Project labour content'!$A$7:$D$255,'Project labour content'!$D$1,FALSE))*('Project labour content'!$K$14/100)*1</f>
        <v>1.0007222854200126</v>
      </c>
      <c r="AG87" s="3"/>
      <c r="AH87" s="3"/>
      <c r="AI87" s="32"/>
      <c r="AJ87" s="32"/>
      <c r="AK87" s="32"/>
      <c r="AL87" s="32"/>
      <c r="AM87" s="59"/>
      <c r="AN87" s="59"/>
      <c r="AO87" s="59"/>
      <c r="AP87" s="59"/>
      <c r="AQ87" s="59"/>
    </row>
    <row r="88" spans="1:43" x14ac:dyDescent="0.25">
      <c r="A88" s="11" t="s">
        <v>126</v>
      </c>
      <c r="B88" s="11" t="str">
        <f>_xlfn.IFNA(VLOOKUP($A88,'Project List'!$A$9:$AF$360,'Project List'!G$1,FALSE),0)</f>
        <v>Eyre Peninsula Reinforcement Land and Easement Acquisition</v>
      </c>
      <c r="C88" s="11" t="str">
        <f>_xlfn.IFNA(VLOOKUP($A88,'Project List'!$A$9:$AF$360,'Project List'!C$1,FALSE),0)</f>
        <v>ExAnte</v>
      </c>
      <c r="D88" s="11" t="str">
        <f>_xlfn.IFNA(VLOOKUP($A88,'Project List'!$A$9:$AF$360,'Project List'!D$1,FALSE),0)</f>
        <v>Easements/Land</v>
      </c>
      <c r="E88" s="11" t="str">
        <f>_xlfn.IFNA(VLOOKUP($A88,'Project List'!$A$9:$AF$360,'Project List'!H$1,FALSE),0)</f>
        <v>Active</v>
      </c>
      <c r="F88" s="105">
        <f>_xlfn.IFNA(VLOOKUP($A88,'Project List'!$A$9:$AF$360,'Project List'!I$1,FALSE),0)</f>
        <v>0</v>
      </c>
      <c r="G88" s="105">
        <f>_xlfn.IFNA(VLOOKUP($A88,'Project List'!$A$9:$AF$360,'Project List'!J$1,FALSE),0)</f>
        <v>0</v>
      </c>
      <c r="H88" s="105">
        <f>_xlfn.IFNA(VLOOKUP($A88,'Project List'!$A$9:$AF$360,'Project List'!K$1,FALSE),0)</f>
        <v>0</v>
      </c>
      <c r="I88" s="105">
        <f>_xlfn.IFNA(VLOOKUP($A88,'Project List'!$A$9:$AF$360,'Project List'!L$1,FALSE),0)</f>
        <v>0</v>
      </c>
      <c r="J88" s="105">
        <f>_xlfn.IFNA(VLOOKUP($A88,'Project List'!$A$9:$AF$360,'Project List'!M$1,FALSE),0)</f>
        <v>0</v>
      </c>
      <c r="K88" s="105">
        <f>_xlfn.IFNA(VLOOKUP($A88,'Project List'!$A$9:$AF$360,'Project List'!N$1,FALSE),0)</f>
        <v>0</v>
      </c>
      <c r="L88" s="105">
        <f>_xlfn.IFNA(VLOOKUP($A88,'Project List'!$A$9:$AF$360,'Project List'!O$1,FALSE),0)</f>
        <v>25275.63</v>
      </c>
      <c r="M88" s="105">
        <f>_xlfn.IFNA(VLOOKUP($A88,'Project List'!$A$9:$AF$360,'Project List'!P$1,FALSE),0)</f>
        <v>1818104.54</v>
      </c>
      <c r="N88" s="105">
        <f>_xlfn.IFNA(VLOOKUP($A88,'Project List'!$A$9:$AF$360,'Project List'!Q$1,FALSE),0)</f>
        <v>1336997.8400000001</v>
      </c>
      <c r="O88" s="105">
        <f>_xlfn.IFNA(VLOOKUP($A88,'Project List'!$A$9:$AF$360,'Project List'!R$1,FALSE),0)</f>
        <v>1345162.35</v>
      </c>
      <c r="P88" s="105">
        <f>_xlfn.IFNA(VLOOKUP($A88,'Project List'!$A$9:$AF$360,'Project List'!S$1,FALSE),0)</f>
        <v>467414.19</v>
      </c>
      <c r="Q88" s="105">
        <f>_xlfn.IFNA(VLOOKUP($A88,'Project List'!$A$9:$AF$360,'Project List'!T$1,FALSE),0)</f>
        <v>5959798.7699999996</v>
      </c>
      <c r="R88" s="105">
        <f>_xlfn.IFNA(VLOOKUP($A88,'Project List'!$A$9:$AF$360,'Project List'!U$1,FALSE),0)</f>
        <v>1249852.3500000001</v>
      </c>
      <c r="S88" s="105">
        <f>_xlfn.IFNA(VLOOKUP($A88,'Project List'!$A$9:$AF$360,'Project List'!V$1,FALSE),0)</f>
        <v>613435.89</v>
      </c>
      <c r="T88" s="105">
        <f>_xlfn.IFNA(VLOOKUP($A88,'Project List'!$A$9:$AF$360,'Project List'!W$1,FALSE),0)</f>
        <v>2253848.5499999998</v>
      </c>
      <c r="U88" s="105">
        <f>_xlfn.IFNA(VLOOKUP($A88,'Project List'!$A$9:$AF$360,'Project List'!X$1,FALSE),0)</f>
        <v>2490545.7400000002</v>
      </c>
      <c r="V88" s="13">
        <f>_xlfn.IFNA(IF(VLOOKUP($A88,'Project List'!$A$9:$BF$360,'Project List'!Y$1,FALSE)=0,"Nil",
IF(OR($E88="Potential",$E88="Proposed",$E88="Deferred",$E88="Cancelled",$E88="Closed"),VLOOKUP($A88,'Project List'!$A$9:$BF$360,'Project List'!Y$1,FALSE)*$A$15*$AE88,VLOOKUP($A88,'Project List'!$A$9:$BF$360,'Project List'!Y$1,FALSE))),0)</f>
        <v>339811.95751887053</v>
      </c>
      <c r="W88" s="13" t="str">
        <f>_xlfn.IFNA(IF(VLOOKUP($A88,'Project List'!$A$9:$BF$360,'Project List'!Z$1,FALSE)=0,"Nil",
IF(OR($E88="Potential",$E88="Proposed",$E88="Deferred",$E88="Cancelled",$E88="Closed"),VLOOKUP($A88,'Project List'!$A$9:$BF$360,'Project List'!Z$1,FALSE)*$A$15*$AE88,VLOOKUP($A88,'Project List'!$A$9:$BF$360,'Project List'!Z$1,FALSE))),0)</f>
        <v>Nil</v>
      </c>
      <c r="X88" s="13" t="str">
        <f>_xlfn.IFNA(IF(VLOOKUP($A88,'Project List'!$A$9:$BF$360,'Project List'!AA$1,FALSE)=0,"Nil",
IF(OR($E88="Potential",$E88="Proposed",$E88="Deferred",$E88="Cancelled",$E88="Closed"),VLOOKUP($A88,'Project List'!$A$9:$BF$360,'Project List'!AA$1,FALSE)*$A$15*$AE88,VLOOKUP($A88,'Project List'!$A$9:$BF$360,'Project List'!AA$1,FALSE))),0)</f>
        <v>Nil</v>
      </c>
      <c r="Y88" s="13" t="str">
        <f>_xlfn.IFNA(IF(VLOOKUP($A88,'Project List'!$A$9:$BF$360,'Project List'!AB$1,FALSE)=0,"Nil",
IF(OR($E88="Potential",$E88="Proposed",$E88="Deferred",$E88="Cancelled",$E88="Closed"),VLOOKUP($A88,'Project List'!$A$9:$BF$360,'Project List'!AB$1,FALSE)*$A$15*$AE88,VLOOKUP($A88,'Project List'!$A$9:$BF$360,'Project List'!AB$1,FALSE))),0)</f>
        <v>Nil</v>
      </c>
      <c r="Z88" s="13" t="str">
        <f>_xlfn.IFNA(IF(VLOOKUP($A88,'Project List'!$A$9:$BF$360,'Project List'!AC$1,FALSE)=0,"Nil",
IF(OR($E88="Potential",$E88="Proposed",$E88="Deferred",$E88="Cancelled",$E88="Closed"),VLOOKUP($A88,'Project List'!$A$9:$BF$360,'Project List'!AC$1,FALSE)*$A$15*$AE88,VLOOKUP($A88,'Project List'!$A$9:$BF$360,'Project List'!AC$1,FALSE))),0)</f>
        <v>Nil</v>
      </c>
      <c r="AA88" s="13" t="str">
        <f>_xlfn.IFNA(IF(VLOOKUP($A88,'Project List'!$A$9:$BF$360,'Project List'!AD$1,FALSE)=0,"Nil",
IF(OR($E88="Potential",$E88="Proposed",$E88="Deferred",$E88="Cancelled",$E88="Closed"),VLOOKUP($A88,'Project List'!$A$9:$BF$360,'Project List'!AD$1,FALSE)*$A$15*$AE88,VLOOKUP($A88,'Project List'!$A$9:$BF$360,'Project List'!AD$1,FALSE))),0)</f>
        <v>Nil</v>
      </c>
      <c r="AB88" s="13" t="str">
        <f>_xlfn.IFNA(IF(VLOOKUP($A88,'Project List'!$A$9:$BF$360,'Project List'!AE$1,FALSE)=0,"Nil",
IF(OR($E88="Potential",$E88="Proposed",$E88="Deferred",$E88="Cancelled",$E88="Closed"),VLOOKUP($A88,'Project List'!$A$9:$BF$360,'Project List'!AE$1,FALSE)*$A$15*$AE88,VLOOKUP($A88,'Project List'!$A$9:$BF$360,'Project List'!AE$1,FALSE))),0)</f>
        <v>Nil</v>
      </c>
      <c r="AC88" s="13" t="str">
        <f>_xlfn.IFNA(IF(VLOOKUP($A88,'Project List'!$A$9:$BF$360,'Project List'!AF$1,FALSE)=0,"Nil",
IF(OR($E88="Potential",$E88="Proposed",$E88="Deferred",$E88="Cancelled",$E88="Closed"),VLOOKUP($A88,'Project List'!$A$9:$BF$360,'Project List'!AF$1,FALSE)*$A$15*$AE88,VLOOKUP($A88,'Project List'!$A$9:$BF$360,'Project List'!AF$1,FALSE))),0)</f>
        <v>Nil</v>
      </c>
      <c r="AD88" s="42"/>
      <c r="AE88" s="248">
        <f>1+IF(ISNA(VLOOKUP($A88,'Project labour content'!$A$7:$D$255,'Project labour content'!$D$1,FALSE)),VLOOKUP($D88,'Project labour content'!$F$6:$G$15,'Project labour content'!$G$1,FALSE),VLOOKUP($A88,'Project labour content'!$A$7:$D$255,'Project labour content'!$D$1,FALSE))*('Project labour content'!$K$14/100)*1</f>
        <v>1.0011756415594235</v>
      </c>
      <c r="AG88" s="3"/>
      <c r="AH88" s="3"/>
      <c r="AI88" s="32"/>
      <c r="AJ88" s="32"/>
      <c r="AK88" s="32"/>
      <c r="AL88" s="32"/>
      <c r="AM88" s="59"/>
      <c r="AN88" s="59"/>
      <c r="AO88" s="59"/>
      <c r="AP88" s="59"/>
      <c r="AQ88" s="59"/>
    </row>
    <row r="89" spans="1:43" x14ac:dyDescent="0.25">
      <c r="A89" s="11" t="s">
        <v>127</v>
      </c>
      <c r="B89" s="11" t="str">
        <f>_xlfn.IFNA(VLOOKUP($A89,'Project List'!$A$9:$AF$360,'Project List'!G$1,FALSE),0)</f>
        <v>Transmission Network Voltage Control</v>
      </c>
      <c r="C89" s="11" t="str">
        <f>_xlfn.IFNA(VLOOKUP($A89,'Project List'!$A$9:$AF$360,'Project List'!C$1,FALSE),0)</f>
        <v>ExAnte</v>
      </c>
      <c r="D89" s="11" t="str">
        <f>_xlfn.IFNA(VLOOKUP($A89,'Project List'!$A$9:$AF$360,'Project List'!D$1,FALSE),0)</f>
        <v>Security/Compliance</v>
      </c>
      <c r="E89" s="11" t="str">
        <f>_xlfn.IFNA(VLOOKUP($A89,'Project List'!$A$9:$AF$360,'Project List'!H$1,FALSE),0)</f>
        <v>Deferred</v>
      </c>
      <c r="F89" s="105">
        <f>_xlfn.IFNA(VLOOKUP($A89,'Project List'!$A$9:$AF$360,'Project List'!I$1,FALSE),0)</f>
        <v>0</v>
      </c>
      <c r="G89" s="105">
        <f>_xlfn.IFNA(VLOOKUP($A89,'Project List'!$A$9:$AF$360,'Project List'!J$1,FALSE),0)</f>
        <v>0</v>
      </c>
      <c r="H89" s="105">
        <f>_xlfn.IFNA(VLOOKUP($A89,'Project List'!$A$9:$AF$360,'Project List'!K$1,FALSE),0)</f>
        <v>0</v>
      </c>
      <c r="I89" s="105">
        <f>_xlfn.IFNA(VLOOKUP($A89,'Project List'!$A$9:$AF$360,'Project List'!L$1,FALSE),0)</f>
        <v>0</v>
      </c>
      <c r="J89" s="105">
        <f>_xlfn.IFNA(VLOOKUP($A89,'Project List'!$A$9:$AF$360,'Project List'!M$1,FALSE),0)</f>
        <v>0</v>
      </c>
      <c r="K89" s="105">
        <f>_xlfn.IFNA(VLOOKUP($A89,'Project List'!$A$9:$AF$360,'Project List'!N$1,FALSE),0)</f>
        <v>0</v>
      </c>
      <c r="L89" s="105">
        <f>_xlfn.IFNA(VLOOKUP($A89,'Project List'!$A$9:$AF$360,'Project List'!O$1,FALSE),0)</f>
        <v>0</v>
      </c>
      <c r="M89" s="105">
        <f>_xlfn.IFNA(VLOOKUP($A89,'Project List'!$A$9:$AF$360,'Project List'!P$1,FALSE),0)</f>
        <v>0</v>
      </c>
      <c r="N89" s="105">
        <f>_xlfn.IFNA(VLOOKUP($A89,'Project List'!$A$9:$AF$360,'Project List'!Q$1,FALSE),0)</f>
        <v>5538.17</v>
      </c>
      <c r="O89" s="105">
        <f>_xlfn.IFNA(VLOOKUP($A89,'Project List'!$A$9:$AF$360,'Project List'!R$1,FALSE),0)</f>
        <v>366.94</v>
      </c>
      <c r="P89" s="105">
        <f>_xlfn.IFNA(VLOOKUP($A89,'Project List'!$A$9:$AF$360,'Project List'!S$1,FALSE),0)</f>
        <v>59297.46</v>
      </c>
      <c r="Q89" s="105">
        <f>_xlfn.IFNA(VLOOKUP($A89,'Project List'!$A$9:$AF$360,'Project List'!T$1,FALSE),0)</f>
        <v>254711.33</v>
      </c>
      <c r="R89" s="105">
        <f>_xlfn.IFNA(VLOOKUP($A89,'Project List'!$A$9:$AF$360,'Project List'!U$1,FALSE),0)</f>
        <v>168170.62</v>
      </c>
      <c r="S89" s="105">
        <f>_xlfn.IFNA(VLOOKUP($A89,'Project List'!$A$9:$AF$360,'Project List'!V$1,FALSE),0)</f>
        <v>3660.12</v>
      </c>
      <c r="T89" s="105">
        <f>_xlfn.IFNA(VLOOKUP($A89,'Project List'!$A$9:$AF$360,'Project List'!W$1,FALSE),0)</f>
        <v>0</v>
      </c>
      <c r="U89" s="105">
        <f>_xlfn.IFNA(VLOOKUP($A89,'Project List'!$A$9:$AF$360,'Project List'!X$1,FALSE),0)</f>
        <v>0</v>
      </c>
      <c r="V89" s="13">
        <f>_xlfn.IFNA(IF(VLOOKUP($A89,'Project List'!$A$9:$BF$360,'Project List'!Y$1,FALSE)=0,"Nil",
IF(OR($E89="Potential",$E89="Proposed",$E89="Deferred",$E89="Cancelled",$E89="Closed"),VLOOKUP($A89,'Project List'!$A$9:$BF$360,'Project List'!Y$1,FALSE)*$A$15*$AE89,VLOOKUP($A89,'Project List'!$A$9:$BF$360,'Project List'!Y$1,FALSE))),0)</f>
        <v>48564.580696020887</v>
      </c>
      <c r="W89" s="13">
        <f>_xlfn.IFNA(IF(VLOOKUP($A89,'Project List'!$A$9:$BF$360,'Project List'!Z$1,FALSE)=0,"Nil",
IF(OR($E89="Potential",$E89="Proposed",$E89="Deferred",$E89="Cancelled",$E89="Closed"),VLOOKUP($A89,'Project List'!$A$9:$BF$360,'Project List'!Z$1,FALSE)*$A$15*$AE89,VLOOKUP($A89,'Project List'!$A$9:$BF$360,'Project List'!Z$1,FALSE))),0)</f>
        <v>156415.77812946434</v>
      </c>
      <c r="X89" s="13">
        <f>_xlfn.IFNA(IF(VLOOKUP($A89,'Project List'!$A$9:$BF$360,'Project List'!AA$1,FALSE)=0,"Nil",
IF(OR($E89="Potential",$E89="Proposed",$E89="Deferred",$E89="Cancelled",$E89="Closed"),VLOOKUP($A89,'Project List'!$A$9:$BF$360,'Project List'!AA$1,FALSE)*$A$15*$AE89,VLOOKUP($A89,'Project List'!$A$9:$BF$360,'Project List'!AA$1,FALSE))),0)</f>
        <v>10298900.381100206</v>
      </c>
      <c r="Y89" s="13">
        <f>_xlfn.IFNA(IF(VLOOKUP($A89,'Project List'!$A$9:$BF$360,'Project List'!AB$1,FALSE)=0,"Nil",
IF(OR($E89="Potential",$E89="Proposed",$E89="Deferred",$E89="Cancelled",$E89="Closed"),VLOOKUP($A89,'Project List'!$A$9:$BF$360,'Project List'!AB$1,FALSE)*$A$15*$AE89,VLOOKUP($A89,'Project List'!$A$9:$BF$360,'Project List'!AB$1,FALSE))),0)</f>
        <v>16413076.39090867</v>
      </c>
      <c r="Z89" s="13">
        <f>_xlfn.IFNA(IF(VLOOKUP($A89,'Project List'!$A$9:$BF$360,'Project List'!AC$1,FALSE)=0,"Nil",
IF(OR($E89="Potential",$E89="Proposed",$E89="Deferred",$E89="Cancelled",$E89="Closed"),VLOOKUP($A89,'Project List'!$A$9:$BF$360,'Project List'!AC$1,FALSE)*$A$15*$AE89,VLOOKUP($A89,'Project List'!$A$9:$BF$360,'Project List'!AC$1,FALSE))),0)</f>
        <v>16297460.69471221</v>
      </c>
      <c r="AA89" s="13">
        <f>_xlfn.IFNA(IF(VLOOKUP($A89,'Project List'!$A$9:$BF$360,'Project List'!AD$1,FALSE)=0,"Nil",
IF(OR($E89="Potential",$E89="Proposed",$E89="Deferred",$E89="Cancelled",$E89="Closed"),VLOOKUP($A89,'Project List'!$A$9:$BF$360,'Project List'!AD$1,FALSE)*$A$15*$AE89,VLOOKUP($A89,'Project List'!$A$9:$BF$360,'Project List'!AD$1,FALSE))),0)</f>
        <v>9124007.3003586028</v>
      </c>
      <c r="AB89" s="13" t="str">
        <f>_xlfn.IFNA(IF(VLOOKUP($A89,'Project List'!$A$9:$BF$360,'Project List'!AE$1,FALSE)=0,"Nil",
IF(OR($E89="Potential",$E89="Proposed",$E89="Deferred",$E89="Cancelled",$E89="Closed"),VLOOKUP($A89,'Project List'!$A$9:$BF$360,'Project List'!AE$1,FALSE)*$A$15*$AE89,VLOOKUP($A89,'Project List'!$A$9:$BF$360,'Project List'!AE$1,FALSE))),0)</f>
        <v>Nil</v>
      </c>
      <c r="AC89" s="13" t="str">
        <f>_xlfn.IFNA(IF(VLOOKUP($A89,'Project List'!$A$9:$BF$360,'Project List'!AF$1,FALSE)=0,"Nil",
IF(OR($E89="Potential",$E89="Proposed",$E89="Deferred",$E89="Cancelled",$E89="Closed"),VLOOKUP($A89,'Project List'!$A$9:$BF$360,'Project List'!AF$1,FALSE)*$A$15*$AE89,VLOOKUP($A89,'Project List'!$A$9:$BF$360,'Project List'!AF$1,FALSE))),0)</f>
        <v>Nil</v>
      </c>
      <c r="AD89" s="42"/>
      <c r="AE89" s="248">
        <f>1+IF(ISNA(VLOOKUP($A89,'Project labour content'!$A$7:$D$255,'Project labour content'!$D$1,FALSE)),VLOOKUP($D89,'Project labour content'!$F$6:$G$15,'Project labour content'!$G$1,FALSE),VLOOKUP($A89,'Project labour content'!$A$7:$D$255,'Project labour content'!$D$1,FALSE))*('Project labour content'!$K$14/100)*1</f>
        <v>1.0003917354044181</v>
      </c>
      <c r="AG89" s="3"/>
      <c r="AH89" s="3"/>
      <c r="AI89" s="32"/>
      <c r="AJ89" s="32"/>
      <c r="AK89" s="32"/>
      <c r="AL89" s="32"/>
      <c r="AM89" s="59"/>
      <c r="AN89" s="59"/>
      <c r="AO89" s="59"/>
      <c r="AP89" s="59"/>
      <c r="AQ89" s="59"/>
    </row>
    <row r="90" spans="1:43" x14ac:dyDescent="0.25">
      <c r="A90" s="11" t="s">
        <v>128</v>
      </c>
      <c r="B90" s="11" t="str">
        <f>_xlfn.IFNA(VLOOKUP($A90,'Project List'!$A$9:$AF$360,'Project List'!G$1,FALSE),0)</f>
        <v>Eyre Peninsula and Upper North Voltage Control Scheme</v>
      </c>
      <c r="C90" s="11" t="str">
        <f>_xlfn.IFNA(VLOOKUP($A90,'Project List'!$A$9:$AF$360,'Project List'!C$1,FALSE),0)</f>
        <v>ExAnte</v>
      </c>
      <c r="D90" s="11" t="str">
        <f>_xlfn.IFNA(VLOOKUP($A90,'Project List'!$A$9:$AF$360,'Project List'!D$1,FALSE),0)</f>
        <v>Security/Compliance</v>
      </c>
      <c r="E90" s="11" t="str">
        <f>_xlfn.IFNA(VLOOKUP($A90,'Project List'!$A$9:$AF$360,'Project List'!H$1,FALSE),0)</f>
        <v>Deferred</v>
      </c>
      <c r="F90" s="105">
        <f>_xlfn.IFNA(VLOOKUP($A90,'Project List'!$A$9:$AF$360,'Project List'!I$1,FALSE),0)</f>
        <v>0</v>
      </c>
      <c r="G90" s="105">
        <f>_xlfn.IFNA(VLOOKUP($A90,'Project List'!$A$9:$AF$360,'Project List'!J$1,FALSE),0)</f>
        <v>0</v>
      </c>
      <c r="H90" s="105">
        <f>_xlfn.IFNA(VLOOKUP($A90,'Project List'!$A$9:$AF$360,'Project List'!K$1,FALSE),0)</f>
        <v>0</v>
      </c>
      <c r="I90" s="105">
        <f>_xlfn.IFNA(VLOOKUP($A90,'Project List'!$A$9:$AF$360,'Project List'!L$1,FALSE),0)</f>
        <v>0</v>
      </c>
      <c r="J90" s="105">
        <f>_xlfn.IFNA(VLOOKUP($A90,'Project List'!$A$9:$AF$360,'Project List'!M$1,FALSE),0)</f>
        <v>0</v>
      </c>
      <c r="K90" s="105">
        <f>_xlfn.IFNA(VLOOKUP($A90,'Project List'!$A$9:$AF$360,'Project List'!N$1,FALSE),0)</f>
        <v>0</v>
      </c>
      <c r="L90" s="105">
        <f>_xlfn.IFNA(VLOOKUP($A90,'Project List'!$A$9:$AF$360,'Project List'!O$1,FALSE),0)</f>
        <v>0</v>
      </c>
      <c r="M90" s="105">
        <f>_xlfn.IFNA(VLOOKUP($A90,'Project List'!$A$9:$AF$360,'Project List'!P$1,FALSE),0)</f>
        <v>0</v>
      </c>
      <c r="N90" s="105">
        <f>_xlfn.IFNA(VLOOKUP($A90,'Project List'!$A$9:$AF$360,'Project List'!Q$1,FALSE),0)</f>
        <v>68794.92</v>
      </c>
      <c r="O90" s="105">
        <f>_xlfn.IFNA(VLOOKUP($A90,'Project List'!$A$9:$AF$360,'Project List'!R$1,FALSE),0)</f>
        <v>-68794.92</v>
      </c>
      <c r="P90" s="105">
        <f>_xlfn.IFNA(VLOOKUP($A90,'Project List'!$A$9:$AF$360,'Project List'!S$1,FALSE),0)</f>
        <v>41663.269999999997</v>
      </c>
      <c r="Q90" s="105">
        <f>_xlfn.IFNA(VLOOKUP($A90,'Project List'!$A$9:$AF$360,'Project List'!T$1,FALSE),0)</f>
        <v>90058.53</v>
      </c>
      <c r="R90" s="105">
        <f>_xlfn.IFNA(VLOOKUP($A90,'Project List'!$A$9:$AF$360,'Project List'!U$1,FALSE),0)</f>
        <v>304954.27</v>
      </c>
      <c r="S90" s="105">
        <f>_xlfn.IFNA(VLOOKUP($A90,'Project List'!$A$9:$AF$360,'Project List'!V$1,FALSE),0)</f>
        <v>2361063.8199999998</v>
      </c>
      <c r="T90" s="105">
        <f>_xlfn.IFNA(VLOOKUP($A90,'Project List'!$A$9:$AF$360,'Project List'!W$1,FALSE),0)</f>
        <v>800078.94</v>
      </c>
      <c r="U90" s="105">
        <f>_xlfn.IFNA(VLOOKUP($A90,'Project List'!$A$9:$AF$360,'Project List'!X$1,FALSE),0)</f>
        <v>93260.36</v>
      </c>
      <c r="V90" s="13">
        <f>_xlfn.IFNA(IF(VLOOKUP($A90,'Project List'!$A$9:$BF$360,'Project List'!Y$1,FALSE)=0,"Nil",
IF(OR($E90="Potential",$E90="Proposed",$E90="Deferred",$E90="Cancelled",$E90="Closed"),VLOOKUP($A90,'Project List'!$A$9:$BF$360,'Project List'!Y$1,FALSE)*$A$15*$AE90,VLOOKUP($A90,'Project List'!$A$9:$BF$360,'Project List'!Y$1,FALSE))),0)</f>
        <v>403059.31785750238</v>
      </c>
      <c r="W90" s="13">
        <f>_xlfn.IFNA(IF(VLOOKUP($A90,'Project List'!$A$9:$BF$360,'Project List'!Z$1,FALSE)=0,"Nil",
IF(OR($E90="Potential",$E90="Proposed",$E90="Deferred",$E90="Cancelled",$E90="Closed"),VLOOKUP($A90,'Project List'!$A$9:$BF$360,'Project List'!Z$1,FALSE)*$A$15*$AE90,VLOOKUP($A90,'Project List'!$A$9:$BF$360,'Project List'!Z$1,FALSE))),0)</f>
        <v>478386.75486934924</v>
      </c>
      <c r="X90" s="13">
        <f>_xlfn.IFNA(IF(VLOOKUP($A90,'Project List'!$A$9:$BF$360,'Project List'!AA$1,FALSE)=0,"Nil",
IF(OR($E90="Potential",$E90="Proposed",$E90="Deferred",$E90="Cancelled",$E90="Closed"),VLOOKUP($A90,'Project List'!$A$9:$BF$360,'Project List'!AA$1,FALSE)*$A$15*$AE90,VLOOKUP($A90,'Project List'!$A$9:$BF$360,'Project List'!AA$1,FALSE))),0)</f>
        <v>705419.76582173025</v>
      </c>
      <c r="Y90" s="13">
        <f>_xlfn.IFNA(IF(VLOOKUP($A90,'Project List'!$A$9:$BF$360,'Project List'!AB$1,FALSE)=0,"Nil",
IF(OR($E90="Potential",$E90="Proposed",$E90="Deferred",$E90="Cancelled",$E90="Closed"),VLOOKUP($A90,'Project List'!$A$9:$BF$360,'Project List'!AB$1,FALSE)*$A$15*$AE90,VLOOKUP($A90,'Project List'!$A$9:$BF$360,'Project List'!AB$1,FALSE))),0)</f>
        <v>559151.38608318614</v>
      </c>
      <c r="Z90" s="13" t="str">
        <f>_xlfn.IFNA(IF(VLOOKUP($A90,'Project List'!$A$9:$BF$360,'Project List'!AC$1,FALSE)=0,"Nil",
IF(OR($E90="Potential",$E90="Proposed",$E90="Deferred",$E90="Cancelled",$E90="Closed"),VLOOKUP($A90,'Project List'!$A$9:$BF$360,'Project List'!AC$1,FALSE)*$A$15*$AE90,VLOOKUP($A90,'Project List'!$A$9:$BF$360,'Project List'!AC$1,FALSE))),0)</f>
        <v>Nil</v>
      </c>
      <c r="AA90" s="13" t="str">
        <f>_xlfn.IFNA(IF(VLOOKUP($A90,'Project List'!$A$9:$BF$360,'Project List'!AD$1,FALSE)=0,"Nil",
IF(OR($E90="Potential",$E90="Proposed",$E90="Deferred",$E90="Cancelled",$E90="Closed"),VLOOKUP($A90,'Project List'!$A$9:$BF$360,'Project List'!AD$1,FALSE)*$A$15*$AE90,VLOOKUP($A90,'Project List'!$A$9:$BF$360,'Project List'!AD$1,FALSE))),0)</f>
        <v>Nil</v>
      </c>
      <c r="AB90" s="13" t="str">
        <f>_xlfn.IFNA(IF(VLOOKUP($A90,'Project List'!$A$9:$BF$360,'Project List'!AE$1,FALSE)=0,"Nil",
IF(OR($E90="Potential",$E90="Proposed",$E90="Deferred",$E90="Cancelled",$E90="Closed"),VLOOKUP($A90,'Project List'!$A$9:$BF$360,'Project List'!AE$1,FALSE)*$A$15*$AE90,VLOOKUP($A90,'Project List'!$A$9:$BF$360,'Project List'!AE$1,FALSE))),0)</f>
        <v>Nil</v>
      </c>
      <c r="AC90" s="13" t="str">
        <f>_xlfn.IFNA(IF(VLOOKUP($A90,'Project List'!$A$9:$BF$360,'Project List'!AF$1,FALSE)=0,"Nil",
IF(OR($E90="Potential",$E90="Proposed",$E90="Deferred",$E90="Cancelled",$E90="Closed"),VLOOKUP($A90,'Project List'!$A$9:$BF$360,'Project List'!AF$1,FALSE)*$A$15*$AE90,VLOOKUP($A90,'Project List'!$A$9:$BF$360,'Project List'!AF$1,FALSE))),0)</f>
        <v>Nil</v>
      </c>
      <c r="AD90" s="42"/>
      <c r="AE90" s="248">
        <f>1+IF(ISNA(VLOOKUP($A90,'Project labour content'!$A$7:$D$255,'Project labour content'!$D$1,FALSE)),VLOOKUP($D90,'Project labour content'!$F$6:$G$15,'Project labour content'!$G$1,FALSE),VLOOKUP($A90,'Project labour content'!$A$7:$D$255,'Project labour content'!$D$1,FALSE))*('Project labour content'!$K$14/100)*1</f>
        <v>1.0007586576925875</v>
      </c>
      <c r="AG90" s="3"/>
      <c r="AH90" s="3"/>
      <c r="AI90" s="32"/>
      <c r="AJ90" s="32"/>
      <c r="AK90" s="32"/>
      <c r="AL90" s="32"/>
      <c r="AM90" s="59"/>
      <c r="AN90" s="59"/>
      <c r="AO90" s="59"/>
      <c r="AP90" s="59"/>
      <c r="AQ90" s="59"/>
    </row>
    <row r="91" spans="1:43" x14ac:dyDescent="0.25">
      <c r="A91" s="11" t="s">
        <v>129</v>
      </c>
      <c r="B91" s="11" t="str">
        <f>_xlfn.IFNA(VLOOKUP($A91,'Project List'!$A$9:$AF$360,'Project List'!G$1,FALSE),0)</f>
        <v>Electrical 300 Pirie St 2015 - 2016</v>
      </c>
      <c r="C91" s="11" t="str">
        <f>_xlfn.IFNA(VLOOKUP($A91,'Project List'!$A$9:$AF$360,'Project List'!C$1,FALSE),0)</f>
        <v>ExAnte</v>
      </c>
      <c r="D91" s="11" t="str">
        <f>_xlfn.IFNA(VLOOKUP($A91,'Project List'!$A$9:$AF$360,'Project List'!D$1,FALSE),0)</f>
        <v>Facilities</v>
      </c>
      <c r="E91" s="11" t="str">
        <f>_xlfn.IFNA(VLOOKUP($A91,'Project List'!$A$9:$AF$360,'Project List'!H$1,FALSE),0)</f>
        <v>Closed</v>
      </c>
      <c r="F91" s="105">
        <f>_xlfn.IFNA(VLOOKUP($A91,'Project List'!$A$9:$AF$360,'Project List'!I$1,FALSE),0)</f>
        <v>0</v>
      </c>
      <c r="G91" s="105">
        <f>_xlfn.IFNA(VLOOKUP($A91,'Project List'!$A$9:$AF$360,'Project List'!J$1,FALSE),0)</f>
        <v>0</v>
      </c>
      <c r="H91" s="105">
        <f>_xlfn.IFNA(VLOOKUP($A91,'Project List'!$A$9:$AF$360,'Project List'!K$1,FALSE),0)</f>
        <v>0</v>
      </c>
      <c r="I91" s="105">
        <f>_xlfn.IFNA(VLOOKUP($A91,'Project List'!$A$9:$AF$360,'Project List'!L$1,FALSE),0)</f>
        <v>0</v>
      </c>
      <c r="J91" s="105">
        <f>_xlfn.IFNA(VLOOKUP($A91,'Project List'!$A$9:$AF$360,'Project List'!M$1,FALSE),0)</f>
        <v>0</v>
      </c>
      <c r="K91" s="105">
        <f>_xlfn.IFNA(VLOOKUP($A91,'Project List'!$A$9:$AF$360,'Project List'!N$1,FALSE),0)</f>
        <v>0</v>
      </c>
      <c r="L91" s="105">
        <f>_xlfn.IFNA(VLOOKUP($A91,'Project List'!$A$9:$AF$360,'Project List'!O$1,FALSE),0)</f>
        <v>0</v>
      </c>
      <c r="M91" s="105">
        <f>_xlfn.IFNA(VLOOKUP($A91,'Project List'!$A$9:$AF$360,'Project List'!P$1,FALSE),0)</f>
        <v>0</v>
      </c>
      <c r="N91" s="105">
        <f>_xlfn.IFNA(VLOOKUP($A91,'Project List'!$A$9:$AF$360,'Project List'!Q$1,FALSE),0)</f>
        <v>0</v>
      </c>
      <c r="O91" s="105">
        <f>_xlfn.IFNA(VLOOKUP($A91,'Project List'!$A$9:$AF$360,'Project List'!R$1,FALSE),0)</f>
        <v>0</v>
      </c>
      <c r="P91" s="105">
        <f>_xlfn.IFNA(VLOOKUP($A91,'Project List'!$A$9:$AF$360,'Project List'!S$1,FALSE),0)</f>
        <v>52854.23</v>
      </c>
      <c r="Q91" s="105">
        <f>_xlfn.IFNA(VLOOKUP($A91,'Project List'!$A$9:$AF$360,'Project List'!T$1,FALSE),0)</f>
        <v>119018.32</v>
      </c>
      <c r="R91" s="105">
        <f>_xlfn.IFNA(VLOOKUP($A91,'Project List'!$A$9:$AF$360,'Project List'!U$1,FALSE),0)</f>
        <v>5680.32</v>
      </c>
      <c r="S91" s="105">
        <f>_xlfn.IFNA(VLOOKUP($A91,'Project List'!$A$9:$AF$360,'Project List'!V$1,FALSE),0)</f>
        <v>0</v>
      </c>
      <c r="T91" s="105">
        <f>_xlfn.IFNA(VLOOKUP($A91,'Project List'!$A$9:$AF$360,'Project List'!W$1,FALSE),0)</f>
        <v>0</v>
      </c>
      <c r="U91" s="105">
        <f>_xlfn.IFNA(VLOOKUP($A91,'Project List'!$A$9:$AF$360,'Project List'!X$1,FALSE),0)</f>
        <v>0</v>
      </c>
      <c r="V91" s="13" t="str">
        <f>_xlfn.IFNA(IF(VLOOKUP($A91,'Project List'!$A$9:$BF$360,'Project List'!Y$1,FALSE)=0,"Nil",
IF(OR($E91="Potential",$E91="Proposed",$E91="Deferred",$E91="Cancelled",$E91="Closed"),VLOOKUP($A91,'Project List'!$A$9:$BF$360,'Project List'!Y$1,FALSE)*$A$15*$AE91,VLOOKUP($A91,'Project List'!$A$9:$BF$360,'Project List'!Y$1,FALSE))),0)</f>
        <v>Nil</v>
      </c>
      <c r="W91" s="13" t="str">
        <f>_xlfn.IFNA(IF(VLOOKUP($A91,'Project List'!$A$9:$BF$360,'Project List'!Z$1,FALSE)=0,"Nil",
IF(OR($E91="Potential",$E91="Proposed",$E91="Deferred",$E91="Cancelled",$E91="Closed"),VLOOKUP($A91,'Project List'!$A$9:$BF$360,'Project List'!Z$1,FALSE)*$A$15*$AE91,VLOOKUP($A91,'Project List'!$A$9:$BF$360,'Project List'!Z$1,FALSE))),0)</f>
        <v>Nil</v>
      </c>
      <c r="X91" s="13" t="str">
        <f>_xlfn.IFNA(IF(VLOOKUP($A91,'Project List'!$A$9:$BF$360,'Project List'!AA$1,FALSE)=0,"Nil",
IF(OR($E91="Potential",$E91="Proposed",$E91="Deferred",$E91="Cancelled",$E91="Closed"),VLOOKUP($A91,'Project List'!$A$9:$BF$360,'Project List'!AA$1,FALSE)*$A$15*$AE91,VLOOKUP($A91,'Project List'!$A$9:$BF$360,'Project List'!AA$1,FALSE))),0)</f>
        <v>Nil</v>
      </c>
      <c r="Y91" s="13" t="str">
        <f>_xlfn.IFNA(IF(VLOOKUP($A91,'Project List'!$A$9:$BF$360,'Project List'!AB$1,FALSE)=0,"Nil",
IF(OR($E91="Potential",$E91="Proposed",$E91="Deferred",$E91="Cancelled",$E91="Closed"),VLOOKUP($A91,'Project List'!$A$9:$BF$360,'Project List'!AB$1,FALSE)*$A$15*$AE91,VLOOKUP($A91,'Project List'!$A$9:$BF$360,'Project List'!AB$1,FALSE))),0)</f>
        <v>Nil</v>
      </c>
      <c r="Z91" s="13" t="str">
        <f>_xlfn.IFNA(IF(VLOOKUP($A91,'Project List'!$A$9:$BF$360,'Project List'!AC$1,FALSE)=0,"Nil",
IF(OR($E91="Potential",$E91="Proposed",$E91="Deferred",$E91="Cancelled",$E91="Closed"),VLOOKUP($A91,'Project List'!$A$9:$BF$360,'Project List'!AC$1,FALSE)*$A$15*$AE91,VLOOKUP($A91,'Project List'!$A$9:$BF$360,'Project List'!AC$1,FALSE))),0)</f>
        <v>Nil</v>
      </c>
      <c r="AA91" s="13" t="str">
        <f>_xlfn.IFNA(IF(VLOOKUP($A91,'Project List'!$A$9:$BF$360,'Project List'!AD$1,FALSE)=0,"Nil",
IF(OR($E91="Potential",$E91="Proposed",$E91="Deferred",$E91="Cancelled",$E91="Closed"),VLOOKUP($A91,'Project List'!$A$9:$BF$360,'Project List'!AD$1,FALSE)*$A$15*$AE91,VLOOKUP($A91,'Project List'!$A$9:$BF$360,'Project List'!AD$1,FALSE))),0)</f>
        <v>Nil</v>
      </c>
      <c r="AB91" s="13" t="str">
        <f>_xlfn.IFNA(IF(VLOOKUP($A91,'Project List'!$A$9:$BF$360,'Project List'!AE$1,FALSE)=0,"Nil",
IF(OR($E91="Potential",$E91="Proposed",$E91="Deferred",$E91="Cancelled",$E91="Closed"),VLOOKUP($A91,'Project List'!$A$9:$BF$360,'Project List'!AE$1,FALSE)*$A$15*$AE91,VLOOKUP($A91,'Project List'!$A$9:$BF$360,'Project List'!AE$1,FALSE))),0)</f>
        <v>Nil</v>
      </c>
      <c r="AC91" s="13" t="str">
        <f>_xlfn.IFNA(IF(VLOOKUP($A91,'Project List'!$A$9:$BF$360,'Project List'!AF$1,FALSE)=0,"Nil",
IF(OR($E91="Potential",$E91="Proposed",$E91="Deferred",$E91="Cancelled",$E91="Closed"),VLOOKUP($A91,'Project List'!$A$9:$BF$360,'Project List'!AF$1,FALSE)*$A$15*$AE91,VLOOKUP($A91,'Project List'!$A$9:$BF$360,'Project List'!AF$1,FALSE))),0)</f>
        <v>Nil</v>
      </c>
      <c r="AD91" s="42"/>
      <c r="AE91" s="248">
        <f>1+IF(ISNA(VLOOKUP($A91,'Project labour content'!$A$7:$D$255,'Project labour content'!$D$1,FALSE)),VLOOKUP($D91,'Project labour content'!$F$6:$G$15,'Project labour content'!$G$1,FALSE),VLOOKUP($A91,'Project labour content'!$A$7:$D$255,'Project labour content'!$D$1,FALSE))*('Project labour content'!$K$14/100)*1</f>
        <v>1.0018661130890889</v>
      </c>
      <c r="AG91" s="3"/>
      <c r="AH91" s="3"/>
      <c r="AI91" s="32"/>
      <c r="AJ91" s="32"/>
      <c r="AK91" s="32"/>
      <c r="AL91" s="32"/>
      <c r="AM91" s="59"/>
      <c r="AN91" s="59"/>
      <c r="AO91" s="59"/>
      <c r="AP91" s="59"/>
      <c r="AQ91" s="59"/>
    </row>
    <row r="92" spans="1:43" x14ac:dyDescent="0.25">
      <c r="A92" s="11" t="s">
        <v>130</v>
      </c>
      <c r="B92" s="11" t="str">
        <f>_xlfn.IFNA(VLOOKUP($A92,'Project List'!$A$9:$AF$360,'Project List'!G$1,FALSE),0)</f>
        <v>Vegetation Management Analysis Tools</v>
      </c>
      <c r="C92" s="11" t="str">
        <f>_xlfn.IFNA(VLOOKUP($A92,'Project List'!$A$9:$AF$360,'Project List'!C$1,FALSE),0)</f>
        <v>ExAnte</v>
      </c>
      <c r="D92" s="11" t="str">
        <f>_xlfn.IFNA(VLOOKUP($A92,'Project List'!$A$9:$AF$360,'Project List'!D$1,FALSE),0)</f>
        <v>Security/Compliance</v>
      </c>
      <c r="E92" s="11" t="str">
        <f>_xlfn.IFNA(VLOOKUP($A92,'Project List'!$A$9:$AF$360,'Project List'!H$1,FALSE),0)</f>
        <v>Closed</v>
      </c>
      <c r="F92" s="105">
        <f>_xlfn.IFNA(VLOOKUP($A92,'Project List'!$A$9:$AF$360,'Project List'!I$1,FALSE),0)</f>
        <v>0</v>
      </c>
      <c r="G92" s="105">
        <f>_xlfn.IFNA(VLOOKUP($A92,'Project List'!$A$9:$AF$360,'Project List'!J$1,FALSE),0)</f>
        <v>0</v>
      </c>
      <c r="H92" s="105">
        <f>_xlfn.IFNA(VLOOKUP($A92,'Project List'!$A$9:$AF$360,'Project List'!K$1,FALSE),0)</f>
        <v>0</v>
      </c>
      <c r="I92" s="105">
        <f>_xlfn.IFNA(VLOOKUP($A92,'Project List'!$A$9:$AF$360,'Project List'!L$1,FALSE),0)</f>
        <v>0</v>
      </c>
      <c r="J92" s="105">
        <f>_xlfn.IFNA(VLOOKUP($A92,'Project List'!$A$9:$AF$360,'Project List'!M$1,FALSE),0)</f>
        <v>0</v>
      </c>
      <c r="K92" s="105">
        <f>_xlfn.IFNA(VLOOKUP($A92,'Project List'!$A$9:$AF$360,'Project List'!N$1,FALSE),0)</f>
        <v>0</v>
      </c>
      <c r="L92" s="105">
        <f>_xlfn.IFNA(VLOOKUP($A92,'Project List'!$A$9:$AF$360,'Project List'!O$1,FALSE),0)</f>
        <v>0</v>
      </c>
      <c r="M92" s="105">
        <f>_xlfn.IFNA(VLOOKUP($A92,'Project List'!$A$9:$AF$360,'Project List'!P$1,FALSE),0)</f>
        <v>0</v>
      </c>
      <c r="N92" s="105">
        <f>_xlfn.IFNA(VLOOKUP($A92,'Project List'!$A$9:$AF$360,'Project List'!Q$1,FALSE),0)</f>
        <v>0</v>
      </c>
      <c r="O92" s="105">
        <f>_xlfn.IFNA(VLOOKUP($A92,'Project List'!$A$9:$AF$360,'Project List'!R$1,FALSE),0)</f>
        <v>0</v>
      </c>
      <c r="P92" s="105">
        <f>_xlfn.IFNA(VLOOKUP($A92,'Project List'!$A$9:$AF$360,'Project List'!S$1,FALSE),0)</f>
        <v>15509.49</v>
      </c>
      <c r="Q92" s="105">
        <f>_xlfn.IFNA(VLOOKUP($A92,'Project List'!$A$9:$AF$360,'Project List'!T$1,FALSE),0)</f>
        <v>200798.96</v>
      </c>
      <c r="R92" s="105">
        <f>_xlfn.IFNA(VLOOKUP($A92,'Project List'!$A$9:$AF$360,'Project List'!U$1,FALSE),0)</f>
        <v>779056.66</v>
      </c>
      <c r="S92" s="105">
        <f>_xlfn.IFNA(VLOOKUP($A92,'Project List'!$A$9:$AF$360,'Project List'!V$1,FALSE),0)</f>
        <v>106194.16</v>
      </c>
      <c r="T92" s="105">
        <f>_xlfn.IFNA(VLOOKUP($A92,'Project List'!$A$9:$AF$360,'Project List'!W$1,FALSE),0)</f>
        <v>0</v>
      </c>
      <c r="U92" s="105">
        <f>_xlfn.IFNA(VLOOKUP($A92,'Project List'!$A$9:$AF$360,'Project List'!X$1,FALSE),0)</f>
        <v>0</v>
      </c>
      <c r="V92" s="13" t="str">
        <f>_xlfn.IFNA(IF(VLOOKUP($A92,'Project List'!$A$9:$BF$360,'Project List'!Y$1,FALSE)=0,"Nil",
IF(OR($E92="Potential",$E92="Proposed",$E92="Deferred",$E92="Cancelled",$E92="Closed"),VLOOKUP($A92,'Project List'!$A$9:$BF$360,'Project List'!Y$1,FALSE)*$A$15*$AE92,VLOOKUP($A92,'Project List'!$A$9:$BF$360,'Project List'!Y$1,FALSE))),0)</f>
        <v>Nil</v>
      </c>
      <c r="W92" s="13" t="str">
        <f>_xlfn.IFNA(IF(VLOOKUP($A92,'Project List'!$A$9:$BF$360,'Project List'!Z$1,FALSE)=0,"Nil",
IF(OR($E92="Potential",$E92="Proposed",$E92="Deferred",$E92="Cancelled",$E92="Closed"),VLOOKUP($A92,'Project List'!$A$9:$BF$360,'Project List'!Z$1,FALSE)*$A$15*$AE92,VLOOKUP($A92,'Project List'!$A$9:$BF$360,'Project List'!Z$1,FALSE))),0)</f>
        <v>Nil</v>
      </c>
      <c r="X92" s="13" t="str">
        <f>_xlfn.IFNA(IF(VLOOKUP($A92,'Project List'!$A$9:$BF$360,'Project List'!AA$1,FALSE)=0,"Nil",
IF(OR($E92="Potential",$E92="Proposed",$E92="Deferred",$E92="Cancelled",$E92="Closed"),VLOOKUP($A92,'Project List'!$A$9:$BF$360,'Project List'!AA$1,FALSE)*$A$15*$AE92,VLOOKUP($A92,'Project List'!$A$9:$BF$360,'Project List'!AA$1,FALSE))),0)</f>
        <v>Nil</v>
      </c>
      <c r="Y92" s="13" t="str">
        <f>_xlfn.IFNA(IF(VLOOKUP($A92,'Project List'!$A$9:$BF$360,'Project List'!AB$1,FALSE)=0,"Nil",
IF(OR($E92="Potential",$E92="Proposed",$E92="Deferred",$E92="Cancelled",$E92="Closed"),VLOOKUP($A92,'Project List'!$A$9:$BF$360,'Project List'!AB$1,FALSE)*$A$15*$AE92,VLOOKUP($A92,'Project List'!$A$9:$BF$360,'Project List'!AB$1,FALSE))),0)</f>
        <v>Nil</v>
      </c>
      <c r="Z92" s="13" t="str">
        <f>_xlfn.IFNA(IF(VLOOKUP($A92,'Project List'!$A$9:$BF$360,'Project List'!AC$1,FALSE)=0,"Nil",
IF(OR($E92="Potential",$E92="Proposed",$E92="Deferred",$E92="Cancelled",$E92="Closed"),VLOOKUP($A92,'Project List'!$A$9:$BF$360,'Project List'!AC$1,FALSE)*$A$15*$AE92,VLOOKUP($A92,'Project List'!$A$9:$BF$360,'Project List'!AC$1,FALSE))),0)</f>
        <v>Nil</v>
      </c>
      <c r="AA92" s="13" t="str">
        <f>_xlfn.IFNA(IF(VLOOKUP($A92,'Project List'!$A$9:$BF$360,'Project List'!AD$1,FALSE)=0,"Nil",
IF(OR($E92="Potential",$E92="Proposed",$E92="Deferred",$E92="Cancelled",$E92="Closed"),VLOOKUP($A92,'Project List'!$A$9:$BF$360,'Project List'!AD$1,FALSE)*$A$15*$AE92,VLOOKUP($A92,'Project List'!$A$9:$BF$360,'Project List'!AD$1,FALSE))),0)</f>
        <v>Nil</v>
      </c>
      <c r="AB92" s="13" t="str">
        <f>_xlfn.IFNA(IF(VLOOKUP($A92,'Project List'!$A$9:$BF$360,'Project List'!AE$1,FALSE)=0,"Nil",
IF(OR($E92="Potential",$E92="Proposed",$E92="Deferred",$E92="Cancelled",$E92="Closed"),VLOOKUP($A92,'Project List'!$A$9:$BF$360,'Project List'!AE$1,FALSE)*$A$15*$AE92,VLOOKUP($A92,'Project List'!$A$9:$BF$360,'Project List'!AE$1,FALSE))),0)</f>
        <v>Nil</v>
      </c>
      <c r="AC92" s="13" t="str">
        <f>_xlfn.IFNA(IF(VLOOKUP($A92,'Project List'!$A$9:$BF$360,'Project List'!AF$1,FALSE)=0,"Nil",
IF(OR($E92="Potential",$E92="Proposed",$E92="Deferred",$E92="Cancelled",$E92="Closed"),VLOOKUP($A92,'Project List'!$A$9:$BF$360,'Project List'!AF$1,FALSE)*$A$15*$AE92,VLOOKUP($A92,'Project List'!$A$9:$BF$360,'Project List'!AF$1,FALSE))),0)</f>
        <v>Nil</v>
      </c>
      <c r="AD92" s="42"/>
      <c r="AE92" s="248">
        <f>1+IF(ISNA(VLOOKUP($A92,'Project labour content'!$A$7:$D$255,'Project labour content'!$D$1,FALSE)),VLOOKUP($D92,'Project labour content'!$F$6:$G$15,'Project labour content'!$G$1,FALSE),VLOOKUP($A92,'Project labour content'!$A$7:$D$255,'Project labour content'!$D$1,FALSE))*('Project labour content'!$K$14/100)*1</f>
        <v>1.0005859102087626</v>
      </c>
      <c r="AG92" s="3"/>
      <c r="AH92" s="3"/>
      <c r="AI92" s="32"/>
      <c r="AJ92" s="32"/>
      <c r="AK92" s="32"/>
      <c r="AL92" s="32"/>
      <c r="AM92" s="59"/>
      <c r="AN92" s="59"/>
      <c r="AO92" s="59"/>
      <c r="AP92" s="59"/>
      <c r="AQ92" s="59"/>
    </row>
    <row r="93" spans="1:43" x14ac:dyDescent="0.25">
      <c r="A93" s="11" t="s">
        <v>132</v>
      </c>
      <c r="B93" s="11" t="str">
        <f>_xlfn.IFNA(VLOOKUP($A93,'Project List'!$A$9:$AF$360,'Project List'!G$1,FALSE),0)</f>
        <v>Substation and Telecommunication Building Enhancements</v>
      </c>
      <c r="C93" s="11" t="str">
        <f>_xlfn.IFNA(VLOOKUP($A93,'Project List'!$A$9:$AF$360,'Project List'!C$1,FALSE),0)</f>
        <v>ExAnte</v>
      </c>
      <c r="D93" s="11" t="str">
        <f>_xlfn.IFNA(VLOOKUP($A93,'Project List'!$A$9:$AF$360,'Project List'!D$1,FALSE),0)</f>
        <v>Security/Compliance</v>
      </c>
      <c r="E93" s="11" t="str">
        <f>_xlfn.IFNA(VLOOKUP($A93,'Project List'!$A$9:$AF$360,'Project List'!H$1,FALSE),0)</f>
        <v>Closed</v>
      </c>
      <c r="F93" s="105">
        <f>_xlfn.IFNA(VLOOKUP($A93,'Project List'!$A$9:$AF$360,'Project List'!I$1,FALSE),0)</f>
        <v>0</v>
      </c>
      <c r="G93" s="105">
        <f>_xlfn.IFNA(VLOOKUP($A93,'Project List'!$A$9:$AF$360,'Project List'!J$1,FALSE),0)</f>
        <v>0</v>
      </c>
      <c r="H93" s="105">
        <f>_xlfn.IFNA(VLOOKUP($A93,'Project List'!$A$9:$AF$360,'Project List'!K$1,FALSE),0)</f>
        <v>0</v>
      </c>
      <c r="I93" s="105">
        <f>_xlfn.IFNA(VLOOKUP($A93,'Project List'!$A$9:$AF$360,'Project List'!L$1,FALSE),0)</f>
        <v>0</v>
      </c>
      <c r="J93" s="105">
        <f>_xlfn.IFNA(VLOOKUP($A93,'Project List'!$A$9:$AF$360,'Project List'!M$1,FALSE),0)</f>
        <v>0</v>
      </c>
      <c r="K93" s="105">
        <f>_xlfn.IFNA(VLOOKUP($A93,'Project List'!$A$9:$AF$360,'Project List'!N$1,FALSE),0)</f>
        <v>0</v>
      </c>
      <c r="L93" s="105">
        <f>_xlfn.IFNA(VLOOKUP($A93,'Project List'!$A$9:$AF$360,'Project List'!O$1,FALSE),0)</f>
        <v>0</v>
      </c>
      <c r="M93" s="105">
        <f>_xlfn.IFNA(VLOOKUP($A93,'Project List'!$A$9:$AF$360,'Project List'!P$1,FALSE),0)</f>
        <v>0</v>
      </c>
      <c r="N93" s="105">
        <f>_xlfn.IFNA(VLOOKUP($A93,'Project List'!$A$9:$AF$360,'Project List'!Q$1,FALSE),0)</f>
        <v>0</v>
      </c>
      <c r="O93" s="105">
        <f>_xlfn.IFNA(VLOOKUP($A93,'Project List'!$A$9:$AF$360,'Project List'!R$1,FALSE),0)</f>
        <v>34784.730000000003</v>
      </c>
      <c r="P93" s="105">
        <f>_xlfn.IFNA(VLOOKUP($A93,'Project List'!$A$9:$AF$360,'Project List'!S$1,FALSE),0)</f>
        <v>558714.82999999996</v>
      </c>
      <c r="Q93" s="105">
        <f>_xlfn.IFNA(VLOOKUP($A93,'Project List'!$A$9:$AF$360,'Project List'!T$1,FALSE),0)</f>
        <v>1619551.99</v>
      </c>
      <c r="R93" s="105">
        <f>_xlfn.IFNA(VLOOKUP($A93,'Project List'!$A$9:$AF$360,'Project List'!U$1,FALSE),0)</f>
        <v>251729.79</v>
      </c>
      <c r="S93" s="105">
        <f>_xlfn.IFNA(VLOOKUP($A93,'Project List'!$A$9:$AF$360,'Project List'!V$1,FALSE),0)</f>
        <v>49406.09</v>
      </c>
      <c r="T93" s="105">
        <f>_xlfn.IFNA(VLOOKUP($A93,'Project List'!$A$9:$AF$360,'Project List'!W$1,FALSE),0)</f>
        <v>22296.01</v>
      </c>
      <c r="U93" s="105">
        <f>_xlfn.IFNA(VLOOKUP($A93,'Project List'!$A$9:$AF$360,'Project List'!X$1,FALSE),0)</f>
        <v>0</v>
      </c>
      <c r="V93" s="13" t="str">
        <f>_xlfn.IFNA(IF(VLOOKUP($A93,'Project List'!$A$9:$BF$360,'Project List'!Y$1,FALSE)=0,"Nil",
IF(OR($E93="Potential",$E93="Proposed",$E93="Deferred",$E93="Cancelled",$E93="Closed"),VLOOKUP($A93,'Project List'!$A$9:$BF$360,'Project List'!Y$1,FALSE)*$A$15*$AE93,VLOOKUP($A93,'Project List'!$A$9:$BF$360,'Project List'!Y$1,FALSE))),0)</f>
        <v>Nil</v>
      </c>
      <c r="W93" s="13" t="str">
        <f>_xlfn.IFNA(IF(VLOOKUP($A93,'Project List'!$A$9:$BF$360,'Project List'!Z$1,FALSE)=0,"Nil",
IF(OR($E93="Potential",$E93="Proposed",$E93="Deferred",$E93="Cancelled",$E93="Closed"),VLOOKUP($A93,'Project List'!$A$9:$BF$360,'Project List'!Z$1,FALSE)*$A$15*$AE93,VLOOKUP($A93,'Project List'!$A$9:$BF$360,'Project List'!Z$1,FALSE))),0)</f>
        <v>Nil</v>
      </c>
      <c r="X93" s="13" t="str">
        <f>_xlfn.IFNA(IF(VLOOKUP($A93,'Project List'!$A$9:$BF$360,'Project List'!AA$1,FALSE)=0,"Nil",
IF(OR($E93="Potential",$E93="Proposed",$E93="Deferred",$E93="Cancelled",$E93="Closed"),VLOOKUP($A93,'Project List'!$A$9:$BF$360,'Project List'!AA$1,FALSE)*$A$15*$AE93,VLOOKUP($A93,'Project List'!$A$9:$BF$360,'Project List'!AA$1,FALSE))),0)</f>
        <v>Nil</v>
      </c>
      <c r="Y93" s="13" t="str">
        <f>_xlfn.IFNA(IF(VLOOKUP($A93,'Project List'!$A$9:$BF$360,'Project List'!AB$1,FALSE)=0,"Nil",
IF(OR($E93="Potential",$E93="Proposed",$E93="Deferred",$E93="Cancelled",$E93="Closed"),VLOOKUP($A93,'Project List'!$A$9:$BF$360,'Project List'!AB$1,FALSE)*$A$15*$AE93,VLOOKUP($A93,'Project List'!$A$9:$BF$360,'Project List'!AB$1,FALSE))),0)</f>
        <v>Nil</v>
      </c>
      <c r="Z93" s="13" t="str">
        <f>_xlfn.IFNA(IF(VLOOKUP($A93,'Project List'!$A$9:$BF$360,'Project List'!AC$1,FALSE)=0,"Nil",
IF(OR($E93="Potential",$E93="Proposed",$E93="Deferred",$E93="Cancelled",$E93="Closed"),VLOOKUP($A93,'Project List'!$A$9:$BF$360,'Project List'!AC$1,FALSE)*$A$15*$AE93,VLOOKUP($A93,'Project List'!$A$9:$BF$360,'Project List'!AC$1,FALSE))),0)</f>
        <v>Nil</v>
      </c>
      <c r="AA93" s="13" t="str">
        <f>_xlfn.IFNA(IF(VLOOKUP($A93,'Project List'!$A$9:$BF$360,'Project List'!AD$1,FALSE)=0,"Nil",
IF(OR($E93="Potential",$E93="Proposed",$E93="Deferred",$E93="Cancelled",$E93="Closed"),VLOOKUP($A93,'Project List'!$A$9:$BF$360,'Project List'!AD$1,FALSE)*$A$15*$AE93,VLOOKUP($A93,'Project List'!$A$9:$BF$360,'Project List'!AD$1,FALSE))),0)</f>
        <v>Nil</v>
      </c>
      <c r="AB93" s="13" t="str">
        <f>_xlfn.IFNA(IF(VLOOKUP($A93,'Project List'!$A$9:$BF$360,'Project List'!AE$1,FALSE)=0,"Nil",
IF(OR($E93="Potential",$E93="Proposed",$E93="Deferred",$E93="Cancelled",$E93="Closed"),VLOOKUP($A93,'Project List'!$A$9:$BF$360,'Project List'!AE$1,FALSE)*$A$15*$AE93,VLOOKUP($A93,'Project List'!$A$9:$BF$360,'Project List'!AE$1,FALSE))),0)</f>
        <v>Nil</v>
      </c>
      <c r="AC93" s="13" t="str">
        <f>_xlfn.IFNA(IF(VLOOKUP($A93,'Project List'!$A$9:$BF$360,'Project List'!AF$1,FALSE)=0,"Nil",
IF(OR($E93="Potential",$E93="Proposed",$E93="Deferred",$E93="Cancelled",$E93="Closed"),VLOOKUP($A93,'Project List'!$A$9:$BF$360,'Project List'!AF$1,FALSE)*$A$15*$AE93,VLOOKUP($A93,'Project List'!$A$9:$BF$360,'Project List'!AF$1,FALSE))),0)</f>
        <v>Nil</v>
      </c>
      <c r="AD93" s="42"/>
      <c r="AE93" s="248">
        <f>1+IF(ISNA(VLOOKUP($A93,'Project labour content'!$A$7:$D$255,'Project labour content'!$D$1,FALSE)),VLOOKUP($D93,'Project labour content'!$F$6:$G$15,'Project labour content'!$G$1,FALSE),VLOOKUP($A93,'Project labour content'!$A$7:$D$255,'Project labour content'!$D$1,FALSE))*('Project labour content'!$K$14/100)*1</f>
        <v>1.0005859102087626</v>
      </c>
      <c r="AG93" s="3"/>
      <c r="AH93" s="3"/>
      <c r="AI93" s="32"/>
      <c r="AJ93" s="32"/>
      <c r="AK93" s="32"/>
      <c r="AL93" s="32"/>
      <c r="AM93" s="59"/>
      <c r="AN93" s="59"/>
      <c r="AO93" s="59"/>
      <c r="AP93" s="59"/>
      <c r="AQ93" s="59"/>
    </row>
    <row r="94" spans="1:43" x14ac:dyDescent="0.25">
      <c r="A94" s="11" t="s">
        <v>134</v>
      </c>
      <c r="B94" s="11" t="str">
        <f>_xlfn.IFNA(VLOOKUP($A94,'Project List'!$A$9:$AF$360,'Project List'!G$1,FALSE),0)</f>
        <v>Substation Battery Charger Replacement</v>
      </c>
      <c r="C94" s="11" t="str">
        <f>_xlfn.IFNA(VLOOKUP($A94,'Project List'!$A$9:$AF$360,'Project List'!C$1,FALSE),0)</f>
        <v>ExAnte</v>
      </c>
      <c r="D94" s="11" t="str">
        <f>_xlfn.IFNA(VLOOKUP($A94,'Project List'!$A$9:$AF$360,'Project List'!D$1,FALSE),0)</f>
        <v>Replacement</v>
      </c>
      <c r="E94" s="11" t="str">
        <f>_xlfn.IFNA(VLOOKUP($A94,'Project List'!$A$9:$AF$360,'Project List'!H$1,FALSE),0)</f>
        <v>Active</v>
      </c>
      <c r="F94" s="105">
        <f>_xlfn.IFNA(VLOOKUP($A94,'Project List'!$A$9:$AF$360,'Project List'!I$1,FALSE),0)</f>
        <v>0</v>
      </c>
      <c r="G94" s="105">
        <f>_xlfn.IFNA(VLOOKUP($A94,'Project List'!$A$9:$AF$360,'Project List'!J$1,FALSE),0)</f>
        <v>0</v>
      </c>
      <c r="H94" s="105">
        <f>_xlfn.IFNA(VLOOKUP($A94,'Project List'!$A$9:$AF$360,'Project List'!K$1,FALSE),0)</f>
        <v>0</v>
      </c>
      <c r="I94" s="105">
        <f>_xlfn.IFNA(VLOOKUP($A94,'Project List'!$A$9:$AF$360,'Project List'!L$1,FALSE),0)</f>
        <v>0</v>
      </c>
      <c r="J94" s="105">
        <f>_xlfn.IFNA(VLOOKUP($A94,'Project List'!$A$9:$AF$360,'Project List'!M$1,FALSE),0)</f>
        <v>0</v>
      </c>
      <c r="K94" s="105">
        <f>_xlfn.IFNA(VLOOKUP($A94,'Project List'!$A$9:$AF$360,'Project List'!N$1,FALSE),0)</f>
        <v>0</v>
      </c>
      <c r="L94" s="105">
        <f>_xlfn.IFNA(VLOOKUP($A94,'Project List'!$A$9:$AF$360,'Project List'!O$1,FALSE),0)</f>
        <v>0</v>
      </c>
      <c r="M94" s="105">
        <f>_xlfn.IFNA(VLOOKUP($A94,'Project List'!$A$9:$AF$360,'Project List'!P$1,FALSE),0)</f>
        <v>0</v>
      </c>
      <c r="N94" s="105">
        <f>_xlfn.IFNA(VLOOKUP($A94,'Project List'!$A$9:$AF$360,'Project List'!Q$1,FALSE),0)</f>
        <v>0</v>
      </c>
      <c r="O94" s="105">
        <f>_xlfn.IFNA(VLOOKUP($A94,'Project List'!$A$9:$AF$360,'Project List'!R$1,FALSE),0)</f>
        <v>9136.58</v>
      </c>
      <c r="P94" s="105">
        <f>_xlfn.IFNA(VLOOKUP($A94,'Project List'!$A$9:$AF$360,'Project List'!S$1,FALSE),0)</f>
        <v>71459.929999999993</v>
      </c>
      <c r="Q94" s="105">
        <f>_xlfn.IFNA(VLOOKUP($A94,'Project List'!$A$9:$AF$360,'Project List'!T$1,FALSE),0)</f>
        <v>546308.9</v>
      </c>
      <c r="R94" s="105">
        <f>_xlfn.IFNA(VLOOKUP($A94,'Project List'!$A$9:$AF$360,'Project List'!U$1,FALSE),0)</f>
        <v>593998.52</v>
      </c>
      <c r="S94" s="105">
        <f>_xlfn.IFNA(VLOOKUP($A94,'Project List'!$A$9:$AF$360,'Project List'!V$1,FALSE),0)</f>
        <v>122865</v>
      </c>
      <c r="T94" s="105">
        <f>_xlfn.IFNA(VLOOKUP($A94,'Project List'!$A$9:$AF$360,'Project List'!W$1,FALSE),0)</f>
        <v>217052.09</v>
      </c>
      <c r="U94" s="105">
        <f>_xlfn.IFNA(VLOOKUP($A94,'Project List'!$A$9:$AF$360,'Project List'!X$1,FALSE),0)</f>
        <v>219709.79</v>
      </c>
      <c r="V94" s="13">
        <f>_xlfn.IFNA(IF(VLOOKUP($A94,'Project List'!$A$9:$BF$360,'Project List'!Y$1,FALSE)=0,"Nil",
IF(OR($E94="Potential",$E94="Proposed",$E94="Deferred",$E94="Cancelled",$E94="Closed"),VLOOKUP($A94,'Project List'!$A$9:$BF$360,'Project List'!Y$1,FALSE)*$A$15*$AE94,VLOOKUP($A94,'Project List'!$A$9:$BF$360,'Project List'!Y$1,FALSE))),0)</f>
        <v>191240.64708527399</v>
      </c>
      <c r="W94" s="13">
        <f>_xlfn.IFNA(IF(VLOOKUP($A94,'Project List'!$A$9:$BF$360,'Project List'!Z$1,FALSE)=0,"Nil",
IF(OR($E94="Potential",$E94="Proposed",$E94="Deferred",$E94="Cancelled",$E94="Closed"),VLOOKUP($A94,'Project List'!$A$9:$BF$360,'Project List'!Z$1,FALSE)*$A$15*$AE94,VLOOKUP($A94,'Project List'!$A$9:$BF$360,'Project List'!Z$1,FALSE))),0)</f>
        <v>26551.846915575075</v>
      </c>
      <c r="X94" s="13" t="str">
        <f>_xlfn.IFNA(IF(VLOOKUP($A94,'Project List'!$A$9:$BF$360,'Project List'!AA$1,FALSE)=0,"Nil",
IF(OR($E94="Potential",$E94="Proposed",$E94="Deferred",$E94="Cancelled",$E94="Closed"),VLOOKUP($A94,'Project List'!$A$9:$BF$360,'Project List'!AA$1,FALSE)*$A$15*$AE94,VLOOKUP($A94,'Project List'!$A$9:$BF$360,'Project List'!AA$1,FALSE))),0)</f>
        <v>Nil</v>
      </c>
      <c r="Y94" s="13" t="str">
        <f>_xlfn.IFNA(IF(VLOOKUP($A94,'Project List'!$A$9:$BF$360,'Project List'!AB$1,FALSE)=0,"Nil",
IF(OR($E94="Potential",$E94="Proposed",$E94="Deferred",$E94="Cancelled",$E94="Closed"),VLOOKUP($A94,'Project List'!$A$9:$BF$360,'Project List'!AB$1,FALSE)*$A$15*$AE94,VLOOKUP($A94,'Project List'!$A$9:$BF$360,'Project List'!AB$1,FALSE))),0)</f>
        <v>Nil</v>
      </c>
      <c r="Z94" s="13" t="str">
        <f>_xlfn.IFNA(IF(VLOOKUP($A94,'Project List'!$A$9:$BF$360,'Project List'!AC$1,FALSE)=0,"Nil",
IF(OR($E94="Potential",$E94="Proposed",$E94="Deferred",$E94="Cancelled",$E94="Closed"),VLOOKUP($A94,'Project List'!$A$9:$BF$360,'Project List'!AC$1,FALSE)*$A$15*$AE94,VLOOKUP($A94,'Project List'!$A$9:$BF$360,'Project List'!AC$1,FALSE))),0)</f>
        <v>Nil</v>
      </c>
      <c r="AA94" s="13" t="str">
        <f>_xlfn.IFNA(IF(VLOOKUP($A94,'Project List'!$A$9:$BF$360,'Project List'!AD$1,FALSE)=0,"Nil",
IF(OR($E94="Potential",$E94="Proposed",$E94="Deferred",$E94="Cancelled",$E94="Closed"),VLOOKUP($A94,'Project List'!$A$9:$BF$360,'Project List'!AD$1,FALSE)*$A$15*$AE94,VLOOKUP($A94,'Project List'!$A$9:$BF$360,'Project List'!AD$1,FALSE))),0)</f>
        <v>Nil</v>
      </c>
      <c r="AB94" s="13" t="str">
        <f>_xlfn.IFNA(IF(VLOOKUP($A94,'Project List'!$A$9:$BF$360,'Project List'!AE$1,FALSE)=0,"Nil",
IF(OR($E94="Potential",$E94="Proposed",$E94="Deferred",$E94="Cancelled",$E94="Closed"),VLOOKUP($A94,'Project List'!$A$9:$BF$360,'Project List'!AE$1,FALSE)*$A$15*$AE94,VLOOKUP($A94,'Project List'!$A$9:$BF$360,'Project List'!AE$1,FALSE))),0)</f>
        <v>Nil</v>
      </c>
      <c r="AC94" s="13" t="str">
        <f>_xlfn.IFNA(IF(VLOOKUP($A94,'Project List'!$A$9:$BF$360,'Project List'!AF$1,FALSE)=0,"Nil",
IF(OR($E94="Potential",$E94="Proposed",$E94="Deferred",$E94="Cancelled",$E94="Closed"),VLOOKUP($A94,'Project List'!$A$9:$BF$360,'Project List'!AF$1,FALSE)*$A$15*$AE94,VLOOKUP($A94,'Project List'!$A$9:$BF$360,'Project List'!AF$1,FALSE))),0)</f>
        <v>Nil</v>
      </c>
      <c r="AD94" s="42"/>
      <c r="AE94" s="248">
        <f>1+IF(ISNA(VLOOKUP($A94,'Project labour content'!$A$7:$D$255,'Project labour content'!$D$1,FALSE)),VLOOKUP($D94,'Project labour content'!$F$6:$G$15,'Project labour content'!$G$1,FALSE),VLOOKUP($A94,'Project labour content'!$A$7:$D$255,'Project labour content'!$D$1,FALSE))*('Project labour content'!$K$14/100)*1</f>
        <v>1.0012650128869229</v>
      </c>
      <c r="AG94" s="3"/>
      <c r="AH94" s="3"/>
      <c r="AI94" s="32"/>
      <c r="AJ94" s="32"/>
      <c r="AK94" s="32"/>
      <c r="AL94" s="32"/>
      <c r="AM94" s="59"/>
      <c r="AN94" s="59"/>
      <c r="AO94" s="59"/>
      <c r="AP94" s="59"/>
      <c r="AQ94" s="59"/>
    </row>
    <row r="95" spans="1:43" x14ac:dyDescent="0.25">
      <c r="A95" s="11" t="s">
        <v>136</v>
      </c>
      <c r="B95" s="11" t="str">
        <f>_xlfn.IFNA(VLOOKUP($A95,'Project List'!$A$9:$AF$360,'Project List'!G$1,FALSE),0)</f>
        <v>Substation Computer Based Local Control Facilities Replaceme</v>
      </c>
      <c r="C95" s="11" t="str">
        <f>_xlfn.IFNA(VLOOKUP($A95,'Project List'!$A$9:$AF$360,'Project List'!C$1,FALSE),0)</f>
        <v>ExAnte</v>
      </c>
      <c r="D95" s="11" t="str">
        <f>_xlfn.IFNA(VLOOKUP($A95,'Project List'!$A$9:$AF$360,'Project List'!D$1,FALSE),0)</f>
        <v>Replacement</v>
      </c>
      <c r="E95" s="11" t="str">
        <f>_xlfn.IFNA(VLOOKUP($A95,'Project List'!$A$9:$AF$360,'Project List'!H$1,FALSE),0)</f>
        <v>Deferred</v>
      </c>
      <c r="F95" s="105">
        <f>_xlfn.IFNA(VLOOKUP($A95,'Project List'!$A$9:$AF$360,'Project List'!I$1,FALSE),0)</f>
        <v>0</v>
      </c>
      <c r="G95" s="105">
        <f>_xlfn.IFNA(VLOOKUP($A95,'Project List'!$A$9:$AF$360,'Project List'!J$1,FALSE),0)</f>
        <v>0</v>
      </c>
      <c r="H95" s="105">
        <f>_xlfn.IFNA(VLOOKUP($A95,'Project List'!$A$9:$AF$360,'Project List'!K$1,FALSE),0)</f>
        <v>0</v>
      </c>
      <c r="I95" s="105">
        <f>_xlfn.IFNA(VLOOKUP($A95,'Project List'!$A$9:$AF$360,'Project List'!L$1,FALSE),0)</f>
        <v>0</v>
      </c>
      <c r="J95" s="105">
        <f>_xlfn.IFNA(VLOOKUP($A95,'Project List'!$A$9:$AF$360,'Project List'!M$1,FALSE),0)</f>
        <v>0</v>
      </c>
      <c r="K95" s="105">
        <f>_xlfn.IFNA(VLOOKUP($A95,'Project List'!$A$9:$AF$360,'Project List'!N$1,FALSE),0)</f>
        <v>0</v>
      </c>
      <c r="L95" s="105">
        <f>_xlfn.IFNA(VLOOKUP($A95,'Project List'!$A$9:$AF$360,'Project List'!O$1,FALSE),0)</f>
        <v>0</v>
      </c>
      <c r="M95" s="105">
        <f>_xlfn.IFNA(VLOOKUP($A95,'Project List'!$A$9:$AF$360,'Project List'!P$1,FALSE),0)</f>
        <v>0</v>
      </c>
      <c r="N95" s="105">
        <f>_xlfn.IFNA(VLOOKUP($A95,'Project List'!$A$9:$AF$360,'Project List'!Q$1,FALSE),0)</f>
        <v>0</v>
      </c>
      <c r="O95" s="105">
        <f>_xlfn.IFNA(VLOOKUP($A95,'Project List'!$A$9:$AF$360,'Project List'!R$1,FALSE),0)</f>
        <v>0</v>
      </c>
      <c r="P95" s="105">
        <f>_xlfn.IFNA(VLOOKUP($A95,'Project List'!$A$9:$AF$360,'Project List'!S$1,FALSE),0)</f>
        <v>0</v>
      </c>
      <c r="Q95" s="105">
        <f>_xlfn.IFNA(VLOOKUP($A95,'Project List'!$A$9:$AF$360,'Project List'!T$1,FALSE),0)</f>
        <v>0</v>
      </c>
      <c r="R95" s="105">
        <f>_xlfn.IFNA(VLOOKUP($A95,'Project List'!$A$9:$AF$360,'Project List'!U$1,FALSE),0)</f>
        <v>0</v>
      </c>
      <c r="S95" s="105">
        <f>_xlfn.IFNA(VLOOKUP($A95,'Project List'!$A$9:$AF$360,'Project List'!V$1,FALSE),0)</f>
        <v>216465.4</v>
      </c>
      <c r="T95" s="105">
        <f>_xlfn.IFNA(VLOOKUP($A95,'Project List'!$A$9:$AF$360,'Project List'!W$1,FALSE),0)</f>
        <v>9590.94</v>
      </c>
      <c r="U95" s="105">
        <f>_xlfn.IFNA(VLOOKUP($A95,'Project List'!$A$9:$AF$360,'Project List'!X$1,FALSE),0)</f>
        <v>220575.87</v>
      </c>
      <c r="V95" s="13">
        <f>_xlfn.IFNA(IF(VLOOKUP($A95,'Project List'!$A$9:$BF$360,'Project List'!Y$1,FALSE)=0,"Nil",
IF(OR($E95="Potential",$E95="Proposed",$E95="Deferred",$E95="Cancelled",$E95="Closed"),VLOOKUP($A95,'Project List'!$A$9:$BF$360,'Project List'!Y$1,FALSE)*$A$15*$AE95,VLOOKUP($A95,'Project List'!$A$9:$BF$360,'Project List'!Y$1,FALSE))),0)</f>
        <v>119788.12438684415</v>
      </c>
      <c r="W95" s="13">
        <f>_xlfn.IFNA(IF(VLOOKUP($A95,'Project List'!$A$9:$BF$360,'Project List'!Z$1,FALSE)=0,"Nil",
IF(OR($E95="Potential",$E95="Proposed",$E95="Deferred",$E95="Cancelled",$E95="Closed"),VLOOKUP($A95,'Project List'!$A$9:$BF$360,'Project List'!Z$1,FALSE)*$A$15*$AE95,VLOOKUP($A95,'Project List'!$A$9:$BF$360,'Project List'!Z$1,FALSE))),0)</f>
        <v>154135.79747752694</v>
      </c>
      <c r="X95" s="13">
        <f>_xlfn.IFNA(IF(VLOOKUP($A95,'Project List'!$A$9:$BF$360,'Project List'!AA$1,FALSE)=0,"Nil",
IF(OR($E95="Potential",$E95="Proposed",$E95="Deferred",$E95="Cancelled",$E95="Closed"),VLOOKUP($A95,'Project List'!$A$9:$BF$360,'Project List'!AA$1,FALSE)*$A$15*$AE95,VLOOKUP($A95,'Project List'!$A$9:$BF$360,'Project List'!AA$1,FALSE))),0)</f>
        <v>201265.50216192965</v>
      </c>
      <c r="Y95" s="13">
        <f>_xlfn.IFNA(IF(VLOOKUP($A95,'Project List'!$A$9:$BF$360,'Project List'!AB$1,FALSE)=0,"Nil",
IF(OR($E95="Potential",$E95="Proposed",$E95="Deferred",$E95="Cancelled",$E95="Closed"),VLOOKUP($A95,'Project List'!$A$9:$BF$360,'Project List'!AB$1,FALSE)*$A$15*$AE95,VLOOKUP($A95,'Project List'!$A$9:$BF$360,'Project List'!AB$1,FALSE))),0)</f>
        <v>1718821.8637053</v>
      </c>
      <c r="Z95" s="13">
        <f>_xlfn.IFNA(IF(VLOOKUP($A95,'Project List'!$A$9:$BF$360,'Project List'!AC$1,FALSE)=0,"Nil",
IF(OR($E95="Potential",$E95="Proposed",$E95="Deferred",$E95="Cancelled",$E95="Closed"),VLOOKUP($A95,'Project List'!$A$9:$BF$360,'Project List'!AC$1,FALSE)*$A$15*$AE95,VLOOKUP($A95,'Project List'!$A$9:$BF$360,'Project List'!AC$1,FALSE))),0)</f>
        <v>1163315.3810646676</v>
      </c>
      <c r="AA95" s="13" t="str">
        <f>_xlfn.IFNA(IF(VLOOKUP($A95,'Project List'!$A$9:$BF$360,'Project List'!AD$1,FALSE)=0,"Nil",
IF(OR($E95="Potential",$E95="Proposed",$E95="Deferred",$E95="Cancelled",$E95="Closed"),VLOOKUP($A95,'Project List'!$A$9:$BF$360,'Project List'!AD$1,FALSE)*$A$15*$AE95,VLOOKUP($A95,'Project List'!$A$9:$BF$360,'Project List'!AD$1,FALSE))),0)</f>
        <v>Nil</v>
      </c>
      <c r="AB95" s="13" t="str">
        <f>_xlfn.IFNA(IF(VLOOKUP($A95,'Project List'!$A$9:$BF$360,'Project List'!AE$1,FALSE)=0,"Nil",
IF(OR($E95="Potential",$E95="Proposed",$E95="Deferred",$E95="Cancelled",$E95="Closed"),VLOOKUP($A95,'Project List'!$A$9:$BF$360,'Project List'!AE$1,FALSE)*$A$15*$AE95,VLOOKUP($A95,'Project List'!$A$9:$BF$360,'Project List'!AE$1,FALSE))),0)</f>
        <v>Nil</v>
      </c>
      <c r="AC95" s="13" t="str">
        <f>_xlfn.IFNA(IF(VLOOKUP($A95,'Project List'!$A$9:$BF$360,'Project List'!AF$1,FALSE)=0,"Nil",
IF(OR($E95="Potential",$E95="Proposed",$E95="Deferred",$E95="Cancelled",$E95="Closed"),VLOOKUP($A95,'Project List'!$A$9:$BF$360,'Project List'!AF$1,FALSE)*$A$15*$AE95,VLOOKUP($A95,'Project List'!$A$9:$BF$360,'Project List'!AF$1,FALSE))),0)</f>
        <v>Nil</v>
      </c>
      <c r="AD95" s="42"/>
      <c r="AE95" s="248">
        <f>1+IF(ISNA(VLOOKUP($A95,'Project labour content'!$A$7:$D$255,'Project labour content'!$D$1,FALSE)),VLOOKUP($D95,'Project labour content'!$F$6:$G$15,'Project labour content'!$G$1,FALSE),VLOOKUP($A95,'Project labour content'!$A$7:$D$255,'Project labour content'!$D$1,FALSE))*('Project labour content'!$K$14/100)*1</f>
        <v>1.0009587983156008</v>
      </c>
      <c r="AG95" s="3"/>
      <c r="AH95" s="3"/>
      <c r="AI95" s="32"/>
      <c r="AJ95" s="32"/>
      <c r="AK95" s="32"/>
      <c r="AL95" s="32"/>
      <c r="AM95" s="59"/>
      <c r="AN95" s="59"/>
      <c r="AO95" s="59"/>
      <c r="AP95" s="59"/>
      <c r="AQ95" s="59"/>
    </row>
    <row r="96" spans="1:43" x14ac:dyDescent="0.25">
      <c r="A96" s="11" t="s">
        <v>138</v>
      </c>
      <c r="B96" s="11" t="str">
        <f>_xlfn.IFNA(VLOOKUP($A96,'Project List'!$A$9:$AF$360,'Project List'!G$1,FALSE),0)</f>
        <v>Tower Fall Arrestor Replacement and Audit</v>
      </c>
      <c r="C96" s="11" t="str">
        <f>_xlfn.IFNA(VLOOKUP($A96,'Project List'!$A$9:$AF$360,'Project List'!C$1,FALSE),0)</f>
        <v>ExAnte</v>
      </c>
      <c r="D96" s="11" t="str">
        <f>_xlfn.IFNA(VLOOKUP($A96,'Project List'!$A$9:$AF$360,'Project List'!D$1,FALSE),0)</f>
        <v>Replacement</v>
      </c>
      <c r="E96" s="11" t="str">
        <f>_xlfn.IFNA(VLOOKUP($A96,'Project List'!$A$9:$AF$360,'Project List'!H$1,FALSE),0)</f>
        <v>Cancelled</v>
      </c>
      <c r="F96" s="105">
        <f>_xlfn.IFNA(VLOOKUP($A96,'Project List'!$A$9:$AF$360,'Project List'!I$1,FALSE),0)</f>
        <v>0</v>
      </c>
      <c r="G96" s="105">
        <f>_xlfn.IFNA(VLOOKUP($A96,'Project List'!$A$9:$AF$360,'Project List'!J$1,FALSE),0)</f>
        <v>0</v>
      </c>
      <c r="H96" s="105">
        <f>_xlfn.IFNA(VLOOKUP($A96,'Project List'!$A$9:$AF$360,'Project List'!K$1,FALSE),0)</f>
        <v>0</v>
      </c>
      <c r="I96" s="105">
        <f>_xlfn.IFNA(VLOOKUP($A96,'Project List'!$A$9:$AF$360,'Project List'!L$1,FALSE),0)</f>
        <v>0</v>
      </c>
      <c r="J96" s="105">
        <f>_xlfn.IFNA(VLOOKUP($A96,'Project List'!$A$9:$AF$360,'Project List'!M$1,FALSE),0)</f>
        <v>0</v>
      </c>
      <c r="K96" s="105">
        <f>_xlfn.IFNA(VLOOKUP($A96,'Project List'!$A$9:$AF$360,'Project List'!N$1,FALSE),0)</f>
        <v>0</v>
      </c>
      <c r="L96" s="105">
        <f>_xlfn.IFNA(VLOOKUP($A96,'Project List'!$A$9:$AF$360,'Project List'!O$1,FALSE),0)</f>
        <v>0</v>
      </c>
      <c r="M96" s="105">
        <f>_xlfn.IFNA(VLOOKUP($A96,'Project List'!$A$9:$AF$360,'Project List'!P$1,FALSE),0)</f>
        <v>0</v>
      </c>
      <c r="N96" s="105">
        <f>_xlfn.IFNA(VLOOKUP($A96,'Project List'!$A$9:$AF$360,'Project List'!Q$1,FALSE),0)</f>
        <v>0</v>
      </c>
      <c r="O96" s="105">
        <f>_xlfn.IFNA(VLOOKUP($A96,'Project List'!$A$9:$AF$360,'Project List'!R$1,FALSE),0)</f>
        <v>74100.3</v>
      </c>
      <c r="P96" s="105">
        <f>_xlfn.IFNA(VLOOKUP($A96,'Project List'!$A$9:$AF$360,'Project List'!S$1,FALSE),0)</f>
        <v>93952.53</v>
      </c>
      <c r="Q96" s="105">
        <f>_xlfn.IFNA(VLOOKUP($A96,'Project List'!$A$9:$AF$360,'Project List'!T$1,FALSE),0)</f>
        <v>0</v>
      </c>
      <c r="R96" s="105">
        <f>_xlfn.IFNA(VLOOKUP($A96,'Project List'!$A$9:$AF$360,'Project List'!U$1,FALSE),0)</f>
        <v>-115271.83</v>
      </c>
      <c r="S96" s="105">
        <f>_xlfn.IFNA(VLOOKUP($A96,'Project List'!$A$9:$AF$360,'Project List'!V$1,FALSE),0)</f>
        <v>0</v>
      </c>
      <c r="T96" s="105">
        <f>_xlfn.IFNA(VLOOKUP($A96,'Project List'!$A$9:$AF$360,'Project List'!W$1,FALSE),0)</f>
        <v>0</v>
      </c>
      <c r="U96" s="105">
        <f>_xlfn.IFNA(VLOOKUP($A96,'Project List'!$A$9:$AF$360,'Project List'!X$1,FALSE),0)</f>
        <v>0</v>
      </c>
      <c r="V96" s="13" t="str">
        <f>_xlfn.IFNA(IF(VLOOKUP($A96,'Project List'!$A$9:$BF$360,'Project List'!Y$1,FALSE)=0,"Nil",
IF(OR($E96="Potential",$E96="Proposed",$E96="Deferred",$E96="Cancelled",$E96="Closed"),VLOOKUP($A96,'Project List'!$A$9:$BF$360,'Project List'!Y$1,FALSE)*$A$15*$AE96,VLOOKUP($A96,'Project List'!$A$9:$BF$360,'Project List'!Y$1,FALSE))),0)</f>
        <v>Nil</v>
      </c>
      <c r="W96" s="13" t="str">
        <f>_xlfn.IFNA(IF(VLOOKUP($A96,'Project List'!$A$9:$BF$360,'Project List'!Z$1,FALSE)=0,"Nil",
IF(OR($E96="Potential",$E96="Proposed",$E96="Deferred",$E96="Cancelled",$E96="Closed"),VLOOKUP($A96,'Project List'!$A$9:$BF$360,'Project List'!Z$1,FALSE)*$A$15*$AE96,VLOOKUP($A96,'Project List'!$A$9:$BF$360,'Project List'!Z$1,FALSE))),0)</f>
        <v>Nil</v>
      </c>
      <c r="X96" s="13" t="str">
        <f>_xlfn.IFNA(IF(VLOOKUP($A96,'Project List'!$A$9:$BF$360,'Project List'!AA$1,FALSE)=0,"Nil",
IF(OR($E96="Potential",$E96="Proposed",$E96="Deferred",$E96="Cancelled",$E96="Closed"),VLOOKUP($A96,'Project List'!$A$9:$BF$360,'Project List'!AA$1,FALSE)*$A$15*$AE96,VLOOKUP($A96,'Project List'!$A$9:$BF$360,'Project List'!AA$1,FALSE))),0)</f>
        <v>Nil</v>
      </c>
      <c r="Y96" s="13" t="str">
        <f>_xlfn.IFNA(IF(VLOOKUP($A96,'Project List'!$A$9:$BF$360,'Project List'!AB$1,FALSE)=0,"Nil",
IF(OR($E96="Potential",$E96="Proposed",$E96="Deferred",$E96="Cancelled",$E96="Closed"),VLOOKUP($A96,'Project List'!$A$9:$BF$360,'Project List'!AB$1,FALSE)*$A$15*$AE96,VLOOKUP($A96,'Project List'!$A$9:$BF$360,'Project List'!AB$1,FALSE))),0)</f>
        <v>Nil</v>
      </c>
      <c r="Z96" s="13" t="str">
        <f>_xlfn.IFNA(IF(VLOOKUP($A96,'Project List'!$A$9:$BF$360,'Project List'!AC$1,FALSE)=0,"Nil",
IF(OR($E96="Potential",$E96="Proposed",$E96="Deferred",$E96="Cancelled",$E96="Closed"),VLOOKUP($A96,'Project List'!$A$9:$BF$360,'Project List'!AC$1,FALSE)*$A$15*$AE96,VLOOKUP($A96,'Project List'!$A$9:$BF$360,'Project List'!AC$1,FALSE))),0)</f>
        <v>Nil</v>
      </c>
      <c r="AA96" s="13" t="str">
        <f>_xlfn.IFNA(IF(VLOOKUP($A96,'Project List'!$A$9:$BF$360,'Project List'!AD$1,FALSE)=0,"Nil",
IF(OR($E96="Potential",$E96="Proposed",$E96="Deferred",$E96="Cancelled",$E96="Closed"),VLOOKUP($A96,'Project List'!$A$9:$BF$360,'Project List'!AD$1,FALSE)*$A$15*$AE96,VLOOKUP($A96,'Project List'!$A$9:$BF$360,'Project List'!AD$1,FALSE))),0)</f>
        <v>Nil</v>
      </c>
      <c r="AB96" s="13" t="str">
        <f>_xlfn.IFNA(IF(VLOOKUP($A96,'Project List'!$A$9:$BF$360,'Project List'!AE$1,FALSE)=0,"Nil",
IF(OR($E96="Potential",$E96="Proposed",$E96="Deferred",$E96="Cancelled",$E96="Closed"),VLOOKUP($A96,'Project List'!$A$9:$BF$360,'Project List'!AE$1,FALSE)*$A$15*$AE96,VLOOKUP($A96,'Project List'!$A$9:$BF$360,'Project List'!AE$1,FALSE))),0)</f>
        <v>Nil</v>
      </c>
      <c r="AC96" s="13" t="str">
        <f>_xlfn.IFNA(IF(VLOOKUP($A96,'Project List'!$A$9:$BF$360,'Project List'!AF$1,FALSE)=0,"Nil",
IF(OR($E96="Potential",$E96="Proposed",$E96="Deferred",$E96="Cancelled",$E96="Closed"),VLOOKUP($A96,'Project List'!$A$9:$BF$360,'Project List'!AF$1,FALSE)*$A$15*$AE96,VLOOKUP($A96,'Project List'!$A$9:$BF$360,'Project List'!AF$1,FALSE))),0)</f>
        <v>Nil</v>
      </c>
      <c r="AD96" s="42"/>
      <c r="AE96" s="248">
        <f>1+IF(ISNA(VLOOKUP($A96,'Project labour content'!$A$7:$D$255,'Project labour content'!$D$1,FALSE)),VLOOKUP($D96,'Project labour content'!$F$6:$G$15,'Project labour content'!$G$1,FALSE),VLOOKUP($A96,'Project labour content'!$A$7:$D$255,'Project labour content'!$D$1,FALSE))*('Project labour content'!$K$14/100)*1</f>
        <v>1.0008946620064583</v>
      </c>
      <c r="AG96" s="3"/>
      <c r="AH96" s="3"/>
      <c r="AI96" s="32"/>
      <c r="AJ96" s="32"/>
      <c r="AK96" s="32"/>
      <c r="AL96" s="32"/>
      <c r="AM96" s="59"/>
      <c r="AN96" s="59"/>
      <c r="AO96" s="59"/>
      <c r="AP96" s="59"/>
      <c r="AQ96" s="59"/>
    </row>
    <row r="97" spans="1:43" x14ac:dyDescent="0.25">
      <c r="A97" s="11" t="s">
        <v>140</v>
      </c>
      <c r="B97" s="11" t="str">
        <f>_xlfn.IFNA(VLOOKUP($A97,'Project List'!$A$9:$AF$360,'Project List'!G$1,FALSE),0)</f>
        <v>IT Security 2</v>
      </c>
      <c r="C97" s="11" t="str">
        <f>_xlfn.IFNA(VLOOKUP($A97,'Project List'!$A$9:$AF$360,'Project List'!C$1,FALSE),0)</f>
        <v>ExAnte</v>
      </c>
      <c r="D97" s="11" t="str">
        <f>_xlfn.IFNA(VLOOKUP($A97,'Project List'!$A$9:$AF$360,'Project List'!D$1,FALSE),0)</f>
        <v>Information Technology</v>
      </c>
      <c r="E97" s="11" t="str">
        <f>_xlfn.IFNA(VLOOKUP($A97,'Project List'!$A$9:$AF$360,'Project List'!H$1,FALSE),0)</f>
        <v>Closed</v>
      </c>
      <c r="F97" s="105">
        <f>_xlfn.IFNA(VLOOKUP($A97,'Project List'!$A$9:$AF$360,'Project List'!I$1,FALSE),0)</f>
        <v>0</v>
      </c>
      <c r="G97" s="105">
        <f>_xlfn.IFNA(VLOOKUP($A97,'Project List'!$A$9:$AF$360,'Project List'!J$1,FALSE),0)</f>
        <v>0</v>
      </c>
      <c r="H97" s="105">
        <f>_xlfn.IFNA(VLOOKUP($A97,'Project List'!$A$9:$AF$360,'Project List'!K$1,FALSE),0)</f>
        <v>0</v>
      </c>
      <c r="I97" s="105">
        <f>_xlfn.IFNA(VLOOKUP($A97,'Project List'!$A$9:$AF$360,'Project List'!L$1,FALSE),0)</f>
        <v>0</v>
      </c>
      <c r="J97" s="105">
        <f>_xlfn.IFNA(VLOOKUP($A97,'Project List'!$A$9:$AF$360,'Project List'!M$1,FALSE),0)</f>
        <v>0</v>
      </c>
      <c r="K97" s="105">
        <f>_xlfn.IFNA(VLOOKUP($A97,'Project List'!$A$9:$AF$360,'Project List'!N$1,FALSE),0)</f>
        <v>0</v>
      </c>
      <c r="L97" s="105">
        <f>_xlfn.IFNA(VLOOKUP($A97,'Project List'!$A$9:$AF$360,'Project List'!O$1,FALSE),0)</f>
        <v>0</v>
      </c>
      <c r="M97" s="105">
        <f>_xlfn.IFNA(VLOOKUP($A97,'Project List'!$A$9:$AF$360,'Project List'!P$1,FALSE),0)</f>
        <v>0</v>
      </c>
      <c r="N97" s="105">
        <f>_xlfn.IFNA(VLOOKUP($A97,'Project List'!$A$9:$AF$360,'Project List'!Q$1,FALSE),0)</f>
        <v>0</v>
      </c>
      <c r="O97" s="105">
        <f>_xlfn.IFNA(VLOOKUP($A97,'Project List'!$A$9:$AF$360,'Project List'!R$1,FALSE),0)</f>
        <v>105135.8</v>
      </c>
      <c r="P97" s="105">
        <f>_xlfn.IFNA(VLOOKUP($A97,'Project List'!$A$9:$AF$360,'Project List'!S$1,FALSE),0)</f>
        <v>1736547.31</v>
      </c>
      <c r="Q97" s="105">
        <f>_xlfn.IFNA(VLOOKUP($A97,'Project List'!$A$9:$AF$360,'Project List'!T$1,FALSE),0)</f>
        <v>354965.81</v>
      </c>
      <c r="R97" s="105">
        <f>_xlfn.IFNA(VLOOKUP($A97,'Project List'!$A$9:$AF$360,'Project List'!U$1,FALSE),0)</f>
        <v>37919.65</v>
      </c>
      <c r="S97" s="105">
        <f>_xlfn.IFNA(VLOOKUP($A97,'Project List'!$A$9:$AF$360,'Project List'!V$1,FALSE),0)</f>
        <v>0</v>
      </c>
      <c r="T97" s="105">
        <f>_xlfn.IFNA(VLOOKUP($A97,'Project List'!$A$9:$AF$360,'Project List'!W$1,FALSE),0)</f>
        <v>0</v>
      </c>
      <c r="U97" s="105">
        <f>_xlfn.IFNA(VLOOKUP($A97,'Project List'!$A$9:$AF$360,'Project List'!X$1,FALSE),0)</f>
        <v>0</v>
      </c>
      <c r="V97" s="13" t="str">
        <f>_xlfn.IFNA(IF(VLOOKUP($A97,'Project List'!$A$9:$BF$360,'Project List'!Y$1,FALSE)=0,"Nil",
IF(OR($E97="Potential",$E97="Proposed",$E97="Deferred",$E97="Cancelled",$E97="Closed"),VLOOKUP($A97,'Project List'!$A$9:$BF$360,'Project List'!Y$1,FALSE)*$A$15*$AE97,VLOOKUP($A97,'Project List'!$A$9:$BF$360,'Project List'!Y$1,FALSE))),0)</f>
        <v>Nil</v>
      </c>
      <c r="W97" s="13" t="str">
        <f>_xlfn.IFNA(IF(VLOOKUP($A97,'Project List'!$A$9:$BF$360,'Project List'!Z$1,FALSE)=0,"Nil",
IF(OR($E97="Potential",$E97="Proposed",$E97="Deferred",$E97="Cancelled",$E97="Closed"),VLOOKUP($A97,'Project List'!$A$9:$BF$360,'Project List'!Z$1,FALSE)*$A$15*$AE97,VLOOKUP($A97,'Project List'!$A$9:$BF$360,'Project List'!Z$1,FALSE))),0)</f>
        <v>Nil</v>
      </c>
      <c r="X97" s="13" t="str">
        <f>_xlfn.IFNA(IF(VLOOKUP($A97,'Project List'!$A$9:$BF$360,'Project List'!AA$1,FALSE)=0,"Nil",
IF(OR($E97="Potential",$E97="Proposed",$E97="Deferred",$E97="Cancelled",$E97="Closed"),VLOOKUP($A97,'Project List'!$A$9:$BF$360,'Project List'!AA$1,FALSE)*$A$15*$AE97,VLOOKUP($A97,'Project List'!$A$9:$BF$360,'Project List'!AA$1,FALSE))),0)</f>
        <v>Nil</v>
      </c>
      <c r="Y97" s="13" t="str">
        <f>_xlfn.IFNA(IF(VLOOKUP($A97,'Project List'!$A$9:$BF$360,'Project List'!AB$1,FALSE)=0,"Nil",
IF(OR($E97="Potential",$E97="Proposed",$E97="Deferred",$E97="Cancelled",$E97="Closed"),VLOOKUP($A97,'Project List'!$A$9:$BF$360,'Project List'!AB$1,FALSE)*$A$15*$AE97,VLOOKUP($A97,'Project List'!$A$9:$BF$360,'Project List'!AB$1,FALSE))),0)</f>
        <v>Nil</v>
      </c>
      <c r="Z97" s="13" t="str">
        <f>_xlfn.IFNA(IF(VLOOKUP($A97,'Project List'!$A$9:$BF$360,'Project List'!AC$1,FALSE)=0,"Nil",
IF(OR($E97="Potential",$E97="Proposed",$E97="Deferred",$E97="Cancelled",$E97="Closed"),VLOOKUP($A97,'Project List'!$A$9:$BF$360,'Project List'!AC$1,FALSE)*$A$15*$AE97,VLOOKUP($A97,'Project List'!$A$9:$BF$360,'Project List'!AC$1,FALSE))),0)</f>
        <v>Nil</v>
      </c>
      <c r="AA97" s="13" t="str">
        <f>_xlfn.IFNA(IF(VLOOKUP($A97,'Project List'!$A$9:$BF$360,'Project List'!AD$1,FALSE)=0,"Nil",
IF(OR($E97="Potential",$E97="Proposed",$E97="Deferred",$E97="Cancelled",$E97="Closed"),VLOOKUP($A97,'Project List'!$A$9:$BF$360,'Project List'!AD$1,FALSE)*$A$15*$AE97,VLOOKUP($A97,'Project List'!$A$9:$BF$360,'Project List'!AD$1,FALSE))),0)</f>
        <v>Nil</v>
      </c>
      <c r="AB97" s="13" t="str">
        <f>_xlfn.IFNA(IF(VLOOKUP($A97,'Project List'!$A$9:$BF$360,'Project List'!AE$1,FALSE)=0,"Nil",
IF(OR($E97="Potential",$E97="Proposed",$E97="Deferred",$E97="Cancelled",$E97="Closed"),VLOOKUP($A97,'Project List'!$A$9:$BF$360,'Project List'!AE$1,FALSE)*$A$15*$AE97,VLOOKUP($A97,'Project List'!$A$9:$BF$360,'Project List'!AE$1,FALSE))),0)</f>
        <v>Nil</v>
      </c>
      <c r="AC97" s="13" t="str">
        <f>_xlfn.IFNA(IF(VLOOKUP($A97,'Project List'!$A$9:$BF$360,'Project List'!AF$1,FALSE)=0,"Nil",
IF(OR($E97="Potential",$E97="Proposed",$E97="Deferred",$E97="Cancelled",$E97="Closed"),VLOOKUP($A97,'Project List'!$A$9:$BF$360,'Project List'!AF$1,FALSE)*$A$15*$AE97,VLOOKUP($A97,'Project List'!$A$9:$BF$360,'Project List'!AF$1,FALSE))),0)</f>
        <v>Nil</v>
      </c>
      <c r="AD97" s="42"/>
      <c r="AE97" s="248">
        <f>1+IF(ISNA(VLOOKUP($A97,'Project labour content'!$A$7:$D$255,'Project labour content'!$D$1,FALSE)),VLOOKUP($D97,'Project labour content'!$F$6:$G$15,'Project labour content'!$G$1,FALSE),VLOOKUP($A97,'Project labour content'!$A$7:$D$255,'Project labour content'!$D$1,FALSE))*('Project labour content'!$K$14/100)*1</f>
        <v>1.0024480115846353</v>
      </c>
      <c r="AG97" s="3"/>
      <c r="AH97" s="3"/>
      <c r="AI97" s="32"/>
      <c r="AJ97" s="32"/>
      <c r="AK97" s="32"/>
      <c r="AL97" s="32"/>
      <c r="AM97" s="59"/>
      <c r="AN97" s="59"/>
      <c r="AO97" s="59"/>
      <c r="AP97" s="59"/>
      <c r="AQ97" s="59"/>
    </row>
    <row r="98" spans="1:43" x14ac:dyDescent="0.25">
      <c r="A98" s="11" t="s">
        <v>142</v>
      </c>
      <c r="B98" s="11" t="str">
        <f>_xlfn.IFNA(VLOOKUP($A98,'Project List'!$A$9:$AF$360,'Project List'!G$1,FALSE),0)</f>
        <v>IT OCS Software 2</v>
      </c>
      <c r="C98" s="11" t="str">
        <f>_xlfn.IFNA(VLOOKUP($A98,'Project List'!$A$9:$AF$360,'Project List'!C$1,FALSE),0)</f>
        <v>ExAnte</v>
      </c>
      <c r="D98" s="11" t="str">
        <f>_xlfn.IFNA(VLOOKUP($A98,'Project List'!$A$9:$AF$360,'Project List'!D$1,FALSE),0)</f>
        <v>Information Technology</v>
      </c>
      <c r="E98" s="11" t="str">
        <f>_xlfn.IFNA(VLOOKUP($A98,'Project List'!$A$9:$AF$360,'Project List'!H$1,FALSE),0)</f>
        <v>Closed</v>
      </c>
      <c r="F98" s="105">
        <f>_xlfn.IFNA(VLOOKUP($A98,'Project List'!$A$9:$AF$360,'Project List'!I$1,FALSE),0)</f>
        <v>0</v>
      </c>
      <c r="G98" s="105">
        <f>_xlfn.IFNA(VLOOKUP($A98,'Project List'!$A$9:$AF$360,'Project List'!J$1,FALSE),0)</f>
        <v>0</v>
      </c>
      <c r="H98" s="105">
        <f>_xlfn.IFNA(VLOOKUP($A98,'Project List'!$A$9:$AF$360,'Project List'!K$1,FALSE),0)</f>
        <v>0</v>
      </c>
      <c r="I98" s="105">
        <f>_xlfn.IFNA(VLOOKUP($A98,'Project List'!$A$9:$AF$360,'Project List'!L$1,FALSE),0)</f>
        <v>0</v>
      </c>
      <c r="J98" s="105">
        <f>_xlfn.IFNA(VLOOKUP($A98,'Project List'!$A$9:$AF$360,'Project List'!M$1,FALSE),0)</f>
        <v>0</v>
      </c>
      <c r="K98" s="105">
        <f>_xlfn.IFNA(VLOOKUP($A98,'Project List'!$A$9:$AF$360,'Project List'!N$1,FALSE),0)</f>
        <v>0</v>
      </c>
      <c r="L98" s="105">
        <f>_xlfn.IFNA(VLOOKUP($A98,'Project List'!$A$9:$AF$360,'Project List'!O$1,FALSE),0)</f>
        <v>0</v>
      </c>
      <c r="M98" s="105">
        <f>_xlfn.IFNA(VLOOKUP($A98,'Project List'!$A$9:$AF$360,'Project List'!P$1,FALSE),0)</f>
        <v>0</v>
      </c>
      <c r="N98" s="105">
        <f>_xlfn.IFNA(VLOOKUP($A98,'Project List'!$A$9:$AF$360,'Project List'!Q$1,FALSE),0)</f>
        <v>0</v>
      </c>
      <c r="O98" s="105">
        <f>_xlfn.IFNA(VLOOKUP($A98,'Project List'!$A$9:$AF$360,'Project List'!R$1,FALSE),0)</f>
        <v>376301.33</v>
      </c>
      <c r="P98" s="105">
        <f>_xlfn.IFNA(VLOOKUP($A98,'Project List'!$A$9:$AF$360,'Project List'!S$1,FALSE),0)</f>
        <v>891785.15</v>
      </c>
      <c r="Q98" s="105">
        <f>_xlfn.IFNA(VLOOKUP($A98,'Project List'!$A$9:$AF$360,'Project List'!T$1,FALSE),0)</f>
        <v>475188.83</v>
      </c>
      <c r="R98" s="105">
        <f>_xlfn.IFNA(VLOOKUP($A98,'Project List'!$A$9:$AF$360,'Project List'!U$1,FALSE),0)</f>
        <v>15404.34</v>
      </c>
      <c r="S98" s="105">
        <f>_xlfn.IFNA(VLOOKUP($A98,'Project List'!$A$9:$AF$360,'Project List'!V$1,FALSE),0)</f>
        <v>0</v>
      </c>
      <c r="T98" s="105">
        <f>_xlfn.IFNA(VLOOKUP($A98,'Project List'!$A$9:$AF$360,'Project List'!W$1,FALSE),0)</f>
        <v>0</v>
      </c>
      <c r="U98" s="105">
        <f>_xlfn.IFNA(VLOOKUP($A98,'Project List'!$A$9:$AF$360,'Project List'!X$1,FALSE),0)</f>
        <v>0</v>
      </c>
      <c r="V98" s="13" t="str">
        <f>_xlfn.IFNA(IF(VLOOKUP($A98,'Project List'!$A$9:$BF$360,'Project List'!Y$1,FALSE)=0,"Nil",
IF(OR($E98="Potential",$E98="Proposed",$E98="Deferred",$E98="Cancelled",$E98="Closed"),VLOOKUP($A98,'Project List'!$A$9:$BF$360,'Project List'!Y$1,FALSE)*$A$15*$AE98,VLOOKUP($A98,'Project List'!$A$9:$BF$360,'Project List'!Y$1,FALSE))),0)</f>
        <v>Nil</v>
      </c>
      <c r="W98" s="13" t="str">
        <f>_xlfn.IFNA(IF(VLOOKUP($A98,'Project List'!$A$9:$BF$360,'Project List'!Z$1,FALSE)=0,"Nil",
IF(OR($E98="Potential",$E98="Proposed",$E98="Deferred",$E98="Cancelled",$E98="Closed"),VLOOKUP($A98,'Project List'!$A$9:$BF$360,'Project List'!Z$1,FALSE)*$A$15*$AE98,VLOOKUP($A98,'Project List'!$A$9:$BF$360,'Project List'!Z$1,FALSE))),0)</f>
        <v>Nil</v>
      </c>
      <c r="X98" s="13" t="str">
        <f>_xlfn.IFNA(IF(VLOOKUP($A98,'Project List'!$A$9:$BF$360,'Project List'!AA$1,FALSE)=0,"Nil",
IF(OR($E98="Potential",$E98="Proposed",$E98="Deferred",$E98="Cancelled",$E98="Closed"),VLOOKUP($A98,'Project List'!$A$9:$BF$360,'Project List'!AA$1,FALSE)*$A$15*$AE98,VLOOKUP($A98,'Project List'!$A$9:$BF$360,'Project List'!AA$1,FALSE))),0)</f>
        <v>Nil</v>
      </c>
      <c r="Y98" s="13" t="str">
        <f>_xlfn.IFNA(IF(VLOOKUP($A98,'Project List'!$A$9:$BF$360,'Project List'!AB$1,FALSE)=0,"Nil",
IF(OR($E98="Potential",$E98="Proposed",$E98="Deferred",$E98="Cancelled",$E98="Closed"),VLOOKUP($A98,'Project List'!$A$9:$BF$360,'Project List'!AB$1,FALSE)*$A$15*$AE98,VLOOKUP($A98,'Project List'!$A$9:$BF$360,'Project List'!AB$1,FALSE))),0)</f>
        <v>Nil</v>
      </c>
      <c r="Z98" s="13" t="str">
        <f>_xlfn.IFNA(IF(VLOOKUP($A98,'Project List'!$A$9:$BF$360,'Project List'!AC$1,FALSE)=0,"Nil",
IF(OR($E98="Potential",$E98="Proposed",$E98="Deferred",$E98="Cancelled",$E98="Closed"),VLOOKUP($A98,'Project List'!$A$9:$BF$360,'Project List'!AC$1,FALSE)*$A$15*$AE98,VLOOKUP($A98,'Project List'!$A$9:$BF$360,'Project List'!AC$1,FALSE))),0)</f>
        <v>Nil</v>
      </c>
      <c r="AA98" s="13" t="str">
        <f>_xlfn.IFNA(IF(VLOOKUP($A98,'Project List'!$A$9:$BF$360,'Project List'!AD$1,FALSE)=0,"Nil",
IF(OR($E98="Potential",$E98="Proposed",$E98="Deferred",$E98="Cancelled",$E98="Closed"),VLOOKUP($A98,'Project List'!$A$9:$BF$360,'Project List'!AD$1,FALSE)*$A$15*$AE98,VLOOKUP($A98,'Project List'!$A$9:$BF$360,'Project List'!AD$1,FALSE))),0)</f>
        <v>Nil</v>
      </c>
      <c r="AB98" s="13" t="str">
        <f>_xlfn.IFNA(IF(VLOOKUP($A98,'Project List'!$A$9:$BF$360,'Project List'!AE$1,FALSE)=0,"Nil",
IF(OR($E98="Potential",$E98="Proposed",$E98="Deferred",$E98="Cancelled",$E98="Closed"),VLOOKUP($A98,'Project List'!$A$9:$BF$360,'Project List'!AE$1,FALSE)*$A$15*$AE98,VLOOKUP($A98,'Project List'!$A$9:$BF$360,'Project List'!AE$1,FALSE))),0)</f>
        <v>Nil</v>
      </c>
      <c r="AC98" s="13" t="str">
        <f>_xlfn.IFNA(IF(VLOOKUP($A98,'Project List'!$A$9:$BF$360,'Project List'!AF$1,FALSE)=0,"Nil",
IF(OR($E98="Potential",$E98="Proposed",$E98="Deferred",$E98="Cancelled",$E98="Closed"),VLOOKUP($A98,'Project List'!$A$9:$BF$360,'Project List'!AF$1,FALSE)*$A$15*$AE98,VLOOKUP($A98,'Project List'!$A$9:$BF$360,'Project List'!AF$1,FALSE))),0)</f>
        <v>Nil</v>
      </c>
      <c r="AD98" s="42"/>
      <c r="AE98" s="248">
        <f>1+IF(ISNA(VLOOKUP($A98,'Project labour content'!$A$7:$D$255,'Project labour content'!$D$1,FALSE)),VLOOKUP($D98,'Project labour content'!$F$6:$G$15,'Project labour content'!$G$1,FALSE),VLOOKUP($A98,'Project labour content'!$A$7:$D$255,'Project labour content'!$D$1,FALSE))*('Project labour content'!$K$14/100)*1</f>
        <v>1.0024480115846353</v>
      </c>
      <c r="AG98" s="3"/>
      <c r="AH98" s="3"/>
      <c r="AI98" s="32"/>
      <c r="AJ98" s="32"/>
      <c r="AK98" s="32"/>
      <c r="AL98" s="32"/>
      <c r="AM98" s="59"/>
      <c r="AN98" s="59"/>
      <c r="AO98" s="59"/>
      <c r="AP98" s="59"/>
      <c r="AQ98" s="59"/>
    </row>
    <row r="99" spans="1:43" x14ac:dyDescent="0.25">
      <c r="A99" s="11" t="s">
        <v>144</v>
      </c>
      <c r="B99" s="11" t="str">
        <f>_xlfn.IFNA(VLOOKUP($A99,'Project List'!$A$9:$AF$360,'Project List'!G$1,FALSE),0)</f>
        <v>Engineering Systems Functional Upgrade</v>
      </c>
      <c r="C99" s="11" t="str">
        <f>_xlfn.IFNA(VLOOKUP($A99,'Project List'!$A$9:$AF$360,'Project List'!C$1,FALSE),0)</f>
        <v>ExAnte</v>
      </c>
      <c r="D99" s="11" t="str">
        <f>_xlfn.IFNA(VLOOKUP($A99,'Project List'!$A$9:$AF$360,'Project List'!D$1,FALSE),0)</f>
        <v>Augmentation</v>
      </c>
      <c r="E99" s="11" t="str">
        <f>_xlfn.IFNA(VLOOKUP($A99,'Project List'!$A$9:$AF$360,'Project List'!H$1,FALSE),0)</f>
        <v>Cancelled</v>
      </c>
      <c r="F99" s="105">
        <f>_xlfn.IFNA(VLOOKUP($A99,'Project List'!$A$9:$AF$360,'Project List'!I$1,FALSE),0)</f>
        <v>0</v>
      </c>
      <c r="G99" s="105">
        <f>_xlfn.IFNA(VLOOKUP($A99,'Project List'!$A$9:$AF$360,'Project List'!J$1,FALSE),0)</f>
        <v>0</v>
      </c>
      <c r="H99" s="105">
        <f>_xlfn.IFNA(VLOOKUP($A99,'Project List'!$A$9:$AF$360,'Project List'!K$1,FALSE),0)</f>
        <v>0</v>
      </c>
      <c r="I99" s="105">
        <f>_xlfn.IFNA(VLOOKUP($A99,'Project List'!$A$9:$AF$360,'Project List'!L$1,FALSE),0)</f>
        <v>0</v>
      </c>
      <c r="J99" s="105">
        <f>_xlfn.IFNA(VLOOKUP($A99,'Project List'!$A$9:$AF$360,'Project List'!M$1,FALSE),0)</f>
        <v>0</v>
      </c>
      <c r="K99" s="105">
        <f>_xlfn.IFNA(VLOOKUP($A99,'Project List'!$A$9:$AF$360,'Project List'!N$1,FALSE),0)</f>
        <v>0</v>
      </c>
      <c r="L99" s="105">
        <f>_xlfn.IFNA(VLOOKUP($A99,'Project List'!$A$9:$AF$360,'Project List'!O$1,FALSE),0)</f>
        <v>0</v>
      </c>
      <c r="M99" s="105">
        <f>_xlfn.IFNA(VLOOKUP($A99,'Project List'!$A$9:$AF$360,'Project List'!P$1,FALSE),0)</f>
        <v>0</v>
      </c>
      <c r="N99" s="105">
        <f>_xlfn.IFNA(VLOOKUP($A99,'Project List'!$A$9:$AF$360,'Project List'!Q$1,FALSE),0)</f>
        <v>0</v>
      </c>
      <c r="O99" s="105">
        <f>_xlfn.IFNA(VLOOKUP($A99,'Project List'!$A$9:$AF$360,'Project List'!R$1,FALSE),0)</f>
        <v>189979.94</v>
      </c>
      <c r="P99" s="105">
        <f>_xlfn.IFNA(VLOOKUP($A99,'Project List'!$A$9:$AF$360,'Project List'!S$1,FALSE),0)</f>
        <v>69611.05</v>
      </c>
      <c r="Q99" s="105">
        <f>_xlfn.IFNA(VLOOKUP($A99,'Project List'!$A$9:$AF$360,'Project List'!T$1,FALSE),0)</f>
        <v>0</v>
      </c>
      <c r="R99" s="105">
        <f>_xlfn.IFNA(VLOOKUP($A99,'Project List'!$A$9:$AF$360,'Project List'!U$1,FALSE),0)</f>
        <v>0</v>
      </c>
      <c r="S99" s="105">
        <f>_xlfn.IFNA(VLOOKUP($A99,'Project List'!$A$9:$AF$360,'Project List'!V$1,FALSE),0)</f>
        <v>-259590.99</v>
      </c>
      <c r="T99" s="105">
        <f>_xlfn.IFNA(VLOOKUP($A99,'Project List'!$A$9:$AF$360,'Project List'!W$1,FALSE),0)</f>
        <v>0</v>
      </c>
      <c r="U99" s="105">
        <f>_xlfn.IFNA(VLOOKUP($A99,'Project List'!$A$9:$AF$360,'Project List'!X$1,FALSE),0)</f>
        <v>0</v>
      </c>
      <c r="V99" s="13" t="str">
        <f>_xlfn.IFNA(IF(VLOOKUP($A99,'Project List'!$A$9:$BF$360,'Project List'!Y$1,FALSE)=0,"Nil",
IF(OR($E99="Potential",$E99="Proposed",$E99="Deferred",$E99="Cancelled",$E99="Closed"),VLOOKUP($A99,'Project List'!$A$9:$BF$360,'Project List'!Y$1,FALSE)*$A$15*$AE99,VLOOKUP($A99,'Project List'!$A$9:$BF$360,'Project List'!Y$1,FALSE))),0)</f>
        <v>Nil</v>
      </c>
      <c r="W99" s="13" t="str">
        <f>_xlfn.IFNA(IF(VLOOKUP($A99,'Project List'!$A$9:$BF$360,'Project List'!Z$1,FALSE)=0,"Nil",
IF(OR($E99="Potential",$E99="Proposed",$E99="Deferred",$E99="Cancelled",$E99="Closed"),VLOOKUP($A99,'Project List'!$A$9:$BF$360,'Project List'!Z$1,FALSE)*$A$15*$AE99,VLOOKUP($A99,'Project List'!$A$9:$BF$360,'Project List'!Z$1,FALSE))),0)</f>
        <v>Nil</v>
      </c>
      <c r="X99" s="13" t="str">
        <f>_xlfn.IFNA(IF(VLOOKUP($A99,'Project List'!$A$9:$BF$360,'Project List'!AA$1,FALSE)=0,"Nil",
IF(OR($E99="Potential",$E99="Proposed",$E99="Deferred",$E99="Cancelled",$E99="Closed"),VLOOKUP($A99,'Project List'!$A$9:$BF$360,'Project List'!AA$1,FALSE)*$A$15*$AE99,VLOOKUP($A99,'Project List'!$A$9:$BF$360,'Project List'!AA$1,FALSE))),0)</f>
        <v>Nil</v>
      </c>
      <c r="Y99" s="13" t="str">
        <f>_xlfn.IFNA(IF(VLOOKUP($A99,'Project List'!$A$9:$BF$360,'Project List'!AB$1,FALSE)=0,"Nil",
IF(OR($E99="Potential",$E99="Proposed",$E99="Deferred",$E99="Cancelled",$E99="Closed"),VLOOKUP($A99,'Project List'!$A$9:$BF$360,'Project List'!AB$1,FALSE)*$A$15*$AE99,VLOOKUP($A99,'Project List'!$A$9:$BF$360,'Project List'!AB$1,FALSE))),0)</f>
        <v>Nil</v>
      </c>
      <c r="Z99" s="13" t="str">
        <f>_xlfn.IFNA(IF(VLOOKUP($A99,'Project List'!$A$9:$BF$360,'Project List'!AC$1,FALSE)=0,"Nil",
IF(OR($E99="Potential",$E99="Proposed",$E99="Deferred",$E99="Cancelled",$E99="Closed"),VLOOKUP($A99,'Project List'!$A$9:$BF$360,'Project List'!AC$1,FALSE)*$A$15*$AE99,VLOOKUP($A99,'Project List'!$A$9:$BF$360,'Project List'!AC$1,FALSE))),0)</f>
        <v>Nil</v>
      </c>
      <c r="AA99" s="13" t="str">
        <f>_xlfn.IFNA(IF(VLOOKUP($A99,'Project List'!$A$9:$BF$360,'Project List'!AD$1,FALSE)=0,"Nil",
IF(OR($E99="Potential",$E99="Proposed",$E99="Deferred",$E99="Cancelled",$E99="Closed"),VLOOKUP($A99,'Project List'!$A$9:$BF$360,'Project List'!AD$1,FALSE)*$A$15*$AE99,VLOOKUP($A99,'Project List'!$A$9:$BF$360,'Project List'!AD$1,FALSE))),0)</f>
        <v>Nil</v>
      </c>
      <c r="AB99" s="13" t="str">
        <f>_xlfn.IFNA(IF(VLOOKUP($A99,'Project List'!$A$9:$BF$360,'Project List'!AE$1,FALSE)=0,"Nil",
IF(OR($E99="Potential",$E99="Proposed",$E99="Deferred",$E99="Cancelled",$E99="Closed"),VLOOKUP($A99,'Project List'!$A$9:$BF$360,'Project List'!AE$1,FALSE)*$A$15*$AE99,VLOOKUP($A99,'Project List'!$A$9:$BF$360,'Project List'!AE$1,FALSE))),0)</f>
        <v>Nil</v>
      </c>
      <c r="AC99" s="13" t="str">
        <f>_xlfn.IFNA(IF(VLOOKUP($A99,'Project List'!$A$9:$BF$360,'Project List'!AF$1,FALSE)=0,"Nil",
IF(OR($E99="Potential",$E99="Proposed",$E99="Deferred",$E99="Cancelled",$E99="Closed"),VLOOKUP($A99,'Project List'!$A$9:$BF$360,'Project List'!AF$1,FALSE)*$A$15*$AE99,VLOOKUP($A99,'Project List'!$A$9:$BF$360,'Project List'!AF$1,FALSE))),0)</f>
        <v>Nil</v>
      </c>
      <c r="AD99" s="42"/>
      <c r="AE99" s="248">
        <f>1+IF(ISNA(VLOOKUP($A99,'Project labour content'!$A$7:$D$255,'Project labour content'!$D$1,FALSE)),VLOOKUP($D99,'Project labour content'!$F$6:$G$15,'Project labour content'!$G$1,FALSE),VLOOKUP($A99,'Project labour content'!$A$7:$D$255,'Project labour content'!$D$1,FALSE))*('Project labour content'!$K$14/100)*1</f>
        <v>1.0003471041831231</v>
      </c>
      <c r="AG99" s="3"/>
      <c r="AH99" s="3"/>
      <c r="AI99" s="32"/>
      <c r="AJ99" s="32"/>
      <c r="AK99" s="32"/>
      <c r="AL99" s="32"/>
      <c r="AM99" s="59"/>
      <c r="AN99" s="59"/>
      <c r="AO99" s="59"/>
      <c r="AP99" s="59"/>
      <c r="AQ99" s="59"/>
    </row>
    <row r="100" spans="1:43" x14ac:dyDescent="0.25">
      <c r="A100" s="11" t="s">
        <v>146</v>
      </c>
      <c r="B100" s="11" t="str">
        <f>_xlfn.IFNA(VLOOKUP($A100,'Project List'!$A$9:$AF$360,'Project List'!G$1,FALSE),0)</f>
        <v>Vehicle Purchases 2016-17</v>
      </c>
      <c r="C100" s="11" t="str">
        <f>_xlfn.IFNA(VLOOKUP($A100,'Project List'!$A$9:$AF$360,'Project List'!C$1,FALSE),0)</f>
        <v>ExAnte</v>
      </c>
      <c r="D100" s="11" t="str">
        <f>_xlfn.IFNA(VLOOKUP($A100,'Project List'!$A$9:$AF$360,'Project List'!D$1,FALSE),0)</f>
        <v>Facilities</v>
      </c>
      <c r="E100" s="11" t="str">
        <f>_xlfn.IFNA(VLOOKUP($A100,'Project List'!$A$9:$AF$360,'Project List'!H$1,FALSE),0)</f>
        <v>Closed</v>
      </c>
      <c r="F100" s="105">
        <f>_xlfn.IFNA(VLOOKUP($A100,'Project List'!$A$9:$AF$360,'Project List'!I$1,FALSE),0)</f>
        <v>0</v>
      </c>
      <c r="G100" s="105">
        <f>_xlfn.IFNA(VLOOKUP($A100,'Project List'!$A$9:$AF$360,'Project List'!J$1,FALSE),0)</f>
        <v>0</v>
      </c>
      <c r="H100" s="105">
        <f>_xlfn.IFNA(VLOOKUP($A100,'Project List'!$A$9:$AF$360,'Project List'!K$1,FALSE),0)</f>
        <v>0</v>
      </c>
      <c r="I100" s="105">
        <f>_xlfn.IFNA(VLOOKUP($A100,'Project List'!$A$9:$AF$360,'Project List'!L$1,FALSE),0)</f>
        <v>0</v>
      </c>
      <c r="J100" s="105">
        <f>_xlfn.IFNA(VLOOKUP($A100,'Project List'!$A$9:$AF$360,'Project List'!M$1,FALSE),0)</f>
        <v>0</v>
      </c>
      <c r="K100" s="105">
        <f>_xlfn.IFNA(VLOOKUP($A100,'Project List'!$A$9:$AF$360,'Project List'!N$1,FALSE),0)</f>
        <v>0</v>
      </c>
      <c r="L100" s="105">
        <f>_xlfn.IFNA(VLOOKUP($A100,'Project List'!$A$9:$AF$360,'Project List'!O$1,FALSE),0)</f>
        <v>0</v>
      </c>
      <c r="M100" s="105">
        <f>_xlfn.IFNA(VLOOKUP($A100,'Project List'!$A$9:$AF$360,'Project List'!P$1,FALSE),0)</f>
        <v>0</v>
      </c>
      <c r="N100" s="105">
        <f>_xlfn.IFNA(VLOOKUP($A100,'Project List'!$A$9:$AF$360,'Project List'!Q$1,FALSE),0)</f>
        <v>0</v>
      </c>
      <c r="O100" s="105">
        <f>_xlfn.IFNA(VLOOKUP($A100,'Project List'!$A$9:$AF$360,'Project List'!R$1,FALSE),0)</f>
        <v>0</v>
      </c>
      <c r="P100" s="105">
        <f>_xlfn.IFNA(VLOOKUP($A100,'Project List'!$A$9:$AF$360,'Project List'!S$1,FALSE),0)</f>
        <v>0</v>
      </c>
      <c r="Q100" s="105">
        <f>_xlfn.IFNA(VLOOKUP($A100,'Project List'!$A$9:$AF$360,'Project List'!T$1,FALSE),0)</f>
        <v>258600.87</v>
      </c>
      <c r="R100" s="105">
        <f>_xlfn.IFNA(VLOOKUP($A100,'Project List'!$A$9:$AF$360,'Project List'!U$1,FALSE),0)</f>
        <v>7323.17</v>
      </c>
      <c r="S100" s="105">
        <f>_xlfn.IFNA(VLOOKUP($A100,'Project List'!$A$9:$AF$360,'Project List'!V$1,FALSE),0)</f>
        <v>0</v>
      </c>
      <c r="T100" s="105">
        <f>_xlfn.IFNA(VLOOKUP($A100,'Project List'!$A$9:$AF$360,'Project List'!W$1,FALSE),0)</f>
        <v>0</v>
      </c>
      <c r="U100" s="105">
        <f>_xlfn.IFNA(VLOOKUP($A100,'Project List'!$A$9:$AF$360,'Project List'!X$1,FALSE),0)</f>
        <v>0</v>
      </c>
      <c r="V100" s="13" t="str">
        <f>_xlfn.IFNA(IF(VLOOKUP($A100,'Project List'!$A$9:$BF$360,'Project List'!Y$1,FALSE)=0,"Nil",
IF(OR($E100="Potential",$E100="Proposed",$E100="Deferred",$E100="Cancelled",$E100="Closed"),VLOOKUP($A100,'Project List'!$A$9:$BF$360,'Project List'!Y$1,FALSE)*$A$15*$AE100,VLOOKUP($A100,'Project List'!$A$9:$BF$360,'Project List'!Y$1,FALSE))),0)</f>
        <v>Nil</v>
      </c>
      <c r="W100" s="13" t="str">
        <f>_xlfn.IFNA(IF(VLOOKUP($A100,'Project List'!$A$9:$BF$360,'Project List'!Z$1,FALSE)=0,"Nil",
IF(OR($E100="Potential",$E100="Proposed",$E100="Deferred",$E100="Cancelled",$E100="Closed"),VLOOKUP($A100,'Project List'!$A$9:$BF$360,'Project List'!Z$1,FALSE)*$A$15*$AE100,VLOOKUP($A100,'Project List'!$A$9:$BF$360,'Project List'!Z$1,FALSE))),0)</f>
        <v>Nil</v>
      </c>
      <c r="X100" s="13" t="str">
        <f>_xlfn.IFNA(IF(VLOOKUP($A100,'Project List'!$A$9:$BF$360,'Project List'!AA$1,FALSE)=0,"Nil",
IF(OR($E100="Potential",$E100="Proposed",$E100="Deferred",$E100="Cancelled",$E100="Closed"),VLOOKUP($A100,'Project List'!$A$9:$BF$360,'Project List'!AA$1,FALSE)*$A$15*$AE100,VLOOKUP($A100,'Project List'!$A$9:$BF$360,'Project List'!AA$1,FALSE))),0)</f>
        <v>Nil</v>
      </c>
      <c r="Y100" s="13" t="str">
        <f>_xlfn.IFNA(IF(VLOOKUP($A100,'Project List'!$A$9:$BF$360,'Project List'!AB$1,FALSE)=0,"Nil",
IF(OR($E100="Potential",$E100="Proposed",$E100="Deferred",$E100="Cancelled",$E100="Closed"),VLOOKUP($A100,'Project List'!$A$9:$BF$360,'Project List'!AB$1,FALSE)*$A$15*$AE100,VLOOKUP($A100,'Project List'!$A$9:$BF$360,'Project List'!AB$1,FALSE))),0)</f>
        <v>Nil</v>
      </c>
      <c r="Z100" s="13" t="str">
        <f>_xlfn.IFNA(IF(VLOOKUP($A100,'Project List'!$A$9:$BF$360,'Project List'!AC$1,FALSE)=0,"Nil",
IF(OR($E100="Potential",$E100="Proposed",$E100="Deferred",$E100="Cancelled",$E100="Closed"),VLOOKUP($A100,'Project List'!$A$9:$BF$360,'Project List'!AC$1,FALSE)*$A$15*$AE100,VLOOKUP($A100,'Project List'!$A$9:$BF$360,'Project List'!AC$1,FALSE))),0)</f>
        <v>Nil</v>
      </c>
      <c r="AA100" s="13" t="str">
        <f>_xlfn.IFNA(IF(VLOOKUP($A100,'Project List'!$A$9:$BF$360,'Project List'!AD$1,FALSE)=0,"Nil",
IF(OR($E100="Potential",$E100="Proposed",$E100="Deferred",$E100="Cancelled",$E100="Closed"),VLOOKUP($A100,'Project List'!$A$9:$BF$360,'Project List'!AD$1,FALSE)*$A$15*$AE100,VLOOKUP($A100,'Project List'!$A$9:$BF$360,'Project List'!AD$1,FALSE))),0)</f>
        <v>Nil</v>
      </c>
      <c r="AB100" s="13" t="str">
        <f>_xlfn.IFNA(IF(VLOOKUP($A100,'Project List'!$A$9:$BF$360,'Project List'!AE$1,FALSE)=0,"Nil",
IF(OR($E100="Potential",$E100="Proposed",$E100="Deferred",$E100="Cancelled",$E100="Closed"),VLOOKUP($A100,'Project List'!$A$9:$BF$360,'Project List'!AE$1,FALSE)*$A$15*$AE100,VLOOKUP($A100,'Project List'!$A$9:$BF$360,'Project List'!AE$1,FALSE))),0)</f>
        <v>Nil</v>
      </c>
      <c r="AC100" s="13" t="str">
        <f>_xlfn.IFNA(IF(VLOOKUP($A100,'Project List'!$A$9:$BF$360,'Project List'!AF$1,FALSE)=0,"Nil",
IF(OR($E100="Potential",$E100="Proposed",$E100="Deferred",$E100="Cancelled",$E100="Closed"),VLOOKUP($A100,'Project List'!$A$9:$BF$360,'Project List'!AF$1,FALSE)*$A$15*$AE100,VLOOKUP($A100,'Project List'!$A$9:$BF$360,'Project List'!AF$1,FALSE))),0)</f>
        <v>Nil</v>
      </c>
      <c r="AD100" s="42"/>
      <c r="AE100" s="248">
        <f>1+IF(ISNA(VLOOKUP($A100,'Project labour content'!$A$7:$D$255,'Project labour content'!$D$1,FALSE)),VLOOKUP($D100,'Project labour content'!$F$6:$G$15,'Project labour content'!$G$1,FALSE),VLOOKUP($A100,'Project labour content'!$A$7:$D$255,'Project labour content'!$D$1,FALSE))*('Project labour content'!$K$14/100)*1</f>
        <v>1.0018661130890889</v>
      </c>
      <c r="AG100" s="3"/>
      <c r="AH100" s="3"/>
      <c r="AI100" s="32"/>
      <c r="AJ100" s="32"/>
      <c r="AK100" s="32"/>
      <c r="AL100" s="32"/>
      <c r="AM100" s="59"/>
      <c r="AN100" s="59"/>
      <c r="AO100" s="59"/>
      <c r="AP100" s="59"/>
      <c r="AQ100" s="59"/>
    </row>
    <row r="101" spans="1:43" x14ac:dyDescent="0.25">
      <c r="A101" s="11" t="s">
        <v>148</v>
      </c>
      <c r="B101" s="11" t="str">
        <f>_xlfn.IFNA(VLOOKUP($A101,'Project List'!$A$9:$AF$360,'Project List'!G$1,FALSE),0)</f>
        <v>Online Asset Condition Monitoring Equipment Replacement</v>
      </c>
      <c r="C101" s="11" t="str">
        <f>_xlfn.IFNA(VLOOKUP($A101,'Project List'!$A$9:$AF$360,'Project List'!C$1,FALSE),0)</f>
        <v>ExAnte</v>
      </c>
      <c r="D101" s="11" t="str">
        <f>_xlfn.IFNA(VLOOKUP($A101,'Project List'!$A$9:$AF$360,'Project List'!D$1,FALSE),0)</f>
        <v>Replacement</v>
      </c>
      <c r="E101" s="11" t="str">
        <f>_xlfn.IFNA(VLOOKUP($A101,'Project List'!$A$9:$AF$360,'Project List'!H$1,FALSE),0)</f>
        <v>Closed</v>
      </c>
      <c r="F101" s="105">
        <f>_xlfn.IFNA(VLOOKUP($A101,'Project List'!$A$9:$AF$360,'Project List'!I$1,FALSE),0)</f>
        <v>0</v>
      </c>
      <c r="G101" s="105">
        <f>_xlfn.IFNA(VLOOKUP($A101,'Project List'!$A$9:$AF$360,'Project List'!J$1,FALSE),0)</f>
        <v>0</v>
      </c>
      <c r="H101" s="105">
        <f>_xlfn.IFNA(VLOOKUP($A101,'Project List'!$A$9:$AF$360,'Project List'!K$1,FALSE),0)</f>
        <v>0</v>
      </c>
      <c r="I101" s="105">
        <f>_xlfn.IFNA(VLOOKUP($A101,'Project List'!$A$9:$AF$360,'Project List'!L$1,FALSE),0)</f>
        <v>0</v>
      </c>
      <c r="J101" s="105">
        <f>_xlfn.IFNA(VLOOKUP($A101,'Project List'!$A$9:$AF$360,'Project List'!M$1,FALSE),0)</f>
        <v>0</v>
      </c>
      <c r="K101" s="105">
        <f>_xlfn.IFNA(VLOOKUP($A101,'Project List'!$A$9:$AF$360,'Project List'!N$1,FALSE),0)</f>
        <v>0</v>
      </c>
      <c r="L101" s="105">
        <f>_xlfn.IFNA(VLOOKUP($A101,'Project List'!$A$9:$AF$360,'Project List'!O$1,FALSE),0)</f>
        <v>0</v>
      </c>
      <c r="M101" s="105">
        <f>_xlfn.IFNA(VLOOKUP($A101,'Project List'!$A$9:$AF$360,'Project List'!P$1,FALSE),0)</f>
        <v>0</v>
      </c>
      <c r="N101" s="105">
        <f>_xlfn.IFNA(VLOOKUP($A101,'Project List'!$A$9:$AF$360,'Project List'!Q$1,FALSE),0)</f>
        <v>0</v>
      </c>
      <c r="O101" s="105">
        <f>_xlfn.IFNA(VLOOKUP($A101,'Project List'!$A$9:$AF$360,'Project List'!R$1,FALSE),0)</f>
        <v>0</v>
      </c>
      <c r="P101" s="105">
        <f>_xlfn.IFNA(VLOOKUP($A101,'Project List'!$A$9:$AF$360,'Project List'!S$1,FALSE),0)</f>
        <v>9229.4500000000007</v>
      </c>
      <c r="Q101" s="105">
        <f>_xlfn.IFNA(VLOOKUP($A101,'Project List'!$A$9:$AF$360,'Project List'!T$1,FALSE),0)</f>
        <v>3056298.04</v>
      </c>
      <c r="R101" s="105">
        <f>_xlfn.IFNA(VLOOKUP($A101,'Project List'!$A$9:$AF$360,'Project List'!U$1,FALSE),0)</f>
        <v>4303855.3499999996</v>
      </c>
      <c r="S101" s="105">
        <f>_xlfn.IFNA(VLOOKUP($A101,'Project List'!$A$9:$AF$360,'Project List'!V$1,FALSE),0)</f>
        <v>591684.93000000005</v>
      </c>
      <c r="T101" s="105">
        <f>_xlfn.IFNA(VLOOKUP($A101,'Project List'!$A$9:$AF$360,'Project List'!W$1,FALSE),0)</f>
        <v>341090.01</v>
      </c>
      <c r="U101" s="105">
        <f>_xlfn.IFNA(VLOOKUP($A101,'Project List'!$A$9:$AF$360,'Project List'!X$1,FALSE),0)</f>
        <v>64174.6</v>
      </c>
      <c r="V101" s="13" t="str">
        <f>_xlfn.IFNA(IF(VLOOKUP($A101,'Project List'!$A$9:$BF$360,'Project List'!Y$1,FALSE)=0,"Nil",
IF(OR($E101="Potential",$E101="Proposed",$E101="Deferred",$E101="Cancelled",$E101="Closed"),VLOOKUP($A101,'Project List'!$A$9:$BF$360,'Project List'!Y$1,FALSE)*$A$15*$AE101,VLOOKUP($A101,'Project List'!$A$9:$BF$360,'Project List'!Y$1,FALSE))),0)</f>
        <v>Nil</v>
      </c>
      <c r="W101" s="13" t="str">
        <f>_xlfn.IFNA(IF(VLOOKUP($A101,'Project List'!$A$9:$BF$360,'Project List'!Z$1,FALSE)=0,"Nil",
IF(OR($E101="Potential",$E101="Proposed",$E101="Deferred",$E101="Cancelled",$E101="Closed"),VLOOKUP($A101,'Project List'!$A$9:$BF$360,'Project List'!Z$1,FALSE)*$A$15*$AE101,VLOOKUP($A101,'Project List'!$A$9:$BF$360,'Project List'!Z$1,FALSE))),0)</f>
        <v>Nil</v>
      </c>
      <c r="X101" s="13" t="str">
        <f>_xlfn.IFNA(IF(VLOOKUP($A101,'Project List'!$A$9:$BF$360,'Project List'!AA$1,FALSE)=0,"Nil",
IF(OR($E101="Potential",$E101="Proposed",$E101="Deferred",$E101="Cancelled",$E101="Closed"),VLOOKUP($A101,'Project List'!$A$9:$BF$360,'Project List'!AA$1,FALSE)*$A$15*$AE101,VLOOKUP($A101,'Project List'!$A$9:$BF$360,'Project List'!AA$1,FALSE))),0)</f>
        <v>Nil</v>
      </c>
      <c r="Y101" s="13" t="str">
        <f>_xlfn.IFNA(IF(VLOOKUP($A101,'Project List'!$A$9:$BF$360,'Project List'!AB$1,FALSE)=0,"Nil",
IF(OR($E101="Potential",$E101="Proposed",$E101="Deferred",$E101="Cancelled",$E101="Closed"),VLOOKUP($A101,'Project List'!$A$9:$BF$360,'Project List'!AB$1,FALSE)*$A$15*$AE101,VLOOKUP($A101,'Project List'!$A$9:$BF$360,'Project List'!AB$1,FALSE))),0)</f>
        <v>Nil</v>
      </c>
      <c r="Z101" s="13" t="str">
        <f>_xlfn.IFNA(IF(VLOOKUP($A101,'Project List'!$A$9:$BF$360,'Project List'!AC$1,FALSE)=0,"Nil",
IF(OR($E101="Potential",$E101="Proposed",$E101="Deferred",$E101="Cancelled",$E101="Closed"),VLOOKUP($A101,'Project List'!$A$9:$BF$360,'Project List'!AC$1,FALSE)*$A$15*$AE101,VLOOKUP($A101,'Project List'!$A$9:$BF$360,'Project List'!AC$1,FALSE))),0)</f>
        <v>Nil</v>
      </c>
      <c r="AA101" s="13" t="str">
        <f>_xlfn.IFNA(IF(VLOOKUP($A101,'Project List'!$A$9:$BF$360,'Project List'!AD$1,FALSE)=0,"Nil",
IF(OR($E101="Potential",$E101="Proposed",$E101="Deferred",$E101="Cancelled",$E101="Closed"),VLOOKUP($A101,'Project List'!$A$9:$BF$360,'Project List'!AD$1,FALSE)*$A$15*$AE101,VLOOKUP($A101,'Project List'!$A$9:$BF$360,'Project List'!AD$1,FALSE))),0)</f>
        <v>Nil</v>
      </c>
      <c r="AB101" s="13" t="str">
        <f>_xlfn.IFNA(IF(VLOOKUP($A101,'Project List'!$A$9:$BF$360,'Project List'!AE$1,FALSE)=0,"Nil",
IF(OR($E101="Potential",$E101="Proposed",$E101="Deferred",$E101="Cancelled",$E101="Closed"),VLOOKUP($A101,'Project List'!$A$9:$BF$360,'Project List'!AE$1,FALSE)*$A$15*$AE101,VLOOKUP($A101,'Project List'!$A$9:$BF$360,'Project List'!AE$1,FALSE))),0)</f>
        <v>Nil</v>
      </c>
      <c r="AC101" s="13" t="str">
        <f>_xlfn.IFNA(IF(VLOOKUP($A101,'Project List'!$A$9:$BF$360,'Project List'!AF$1,FALSE)=0,"Nil",
IF(OR($E101="Potential",$E101="Proposed",$E101="Deferred",$E101="Cancelled",$E101="Closed"),VLOOKUP($A101,'Project List'!$A$9:$BF$360,'Project List'!AF$1,FALSE)*$A$15*$AE101,VLOOKUP($A101,'Project List'!$A$9:$BF$360,'Project List'!AF$1,FALSE))),0)</f>
        <v>Nil</v>
      </c>
      <c r="AD101" s="42"/>
      <c r="AE101" s="248">
        <f>1+IF(ISNA(VLOOKUP($A101,'Project labour content'!$A$7:$D$255,'Project labour content'!$D$1,FALSE)),VLOOKUP($D101,'Project labour content'!$F$6:$G$15,'Project labour content'!$G$1,FALSE),VLOOKUP($A101,'Project labour content'!$A$7:$D$255,'Project labour content'!$D$1,FALSE))*('Project labour content'!$K$14/100)*1</f>
        <v>1.0008946620064583</v>
      </c>
      <c r="AG101" s="3"/>
      <c r="AH101" s="3"/>
      <c r="AI101" s="32"/>
      <c r="AJ101" s="32"/>
      <c r="AK101" s="32"/>
      <c r="AL101" s="32"/>
      <c r="AM101" s="59"/>
      <c r="AN101" s="59"/>
      <c r="AO101" s="59"/>
      <c r="AP101" s="59"/>
      <c r="AQ101" s="59"/>
    </row>
    <row r="102" spans="1:43" x14ac:dyDescent="0.25">
      <c r="A102" s="11" t="s">
        <v>149</v>
      </c>
      <c r="B102" s="11" t="str">
        <f>_xlfn.IFNA(VLOOKUP($A102,'Project List'!$A$9:$AF$360,'Project List'!G$1,FALSE),0)</f>
        <v>Network Aerial Laser Survey 2013-18</v>
      </c>
      <c r="C102" s="11" t="str">
        <f>_xlfn.IFNA(VLOOKUP($A102,'Project List'!$A$9:$AF$360,'Project List'!C$1,FALSE),0)</f>
        <v>ExAnte</v>
      </c>
      <c r="D102" s="11" t="str">
        <f>_xlfn.IFNA(VLOOKUP($A102,'Project List'!$A$9:$AF$360,'Project List'!D$1,FALSE),0)</f>
        <v>Security/Compliance</v>
      </c>
      <c r="E102" s="11" t="str">
        <f>_xlfn.IFNA(VLOOKUP($A102,'Project List'!$A$9:$AF$360,'Project List'!H$1,FALSE),0)</f>
        <v>Closed</v>
      </c>
      <c r="F102" s="105">
        <f>_xlfn.IFNA(VLOOKUP($A102,'Project List'!$A$9:$AF$360,'Project List'!I$1,FALSE),0)</f>
        <v>0</v>
      </c>
      <c r="G102" s="105">
        <f>_xlfn.IFNA(VLOOKUP($A102,'Project List'!$A$9:$AF$360,'Project List'!J$1,FALSE),0)</f>
        <v>0</v>
      </c>
      <c r="H102" s="105">
        <f>_xlfn.IFNA(VLOOKUP($A102,'Project List'!$A$9:$AF$360,'Project List'!K$1,FALSE),0)</f>
        <v>0</v>
      </c>
      <c r="I102" s="105">
        <f>_xlfn.IFNA(VLOOKUP($A102,'Project List'!$A$9:$AF$360,'Project List'!L$1,FALSE),0)</f>
        <v>0</v>
      </c>
      <c r="J102" s="105">
        <f>_xlfn.IFNA(VLOOKUP($A102,'Project List'!$A$9:$AF$360,'Project List'!M$1,FALSE),0)</f>
        <v>0</v>
      </c>
      <c r="K102" s="105">
        <f>_xlfn.IFNA(VLOOKUP($A102,'Project List'!$A$9:$AF$360,'Project List'!N$1,FALSE),0)</f>
        <v>0</v>
      </c>
      <c r="L102" s="105">
        <f>_xlfn.IFNA(VLOOKUP($A102,'Project List'!$A$9:$AF$360,'Project List'!O$1,FALSE),0)</f>
        <v>0</v>
      </c>
      <c r="M102" s="105">
        <f>_xlfn.IFNA(VLOOKUP($A102,'Project List'!$A$9:$AF$360,'Project List'!P$1,FALSE),0)</f>
        <v>0</v>
      </c>
      <c r="N102" s="105">
        <f>_xlfn.IFNA(VLOOKUP($A102,'Project List'!$A$9:$AF$360,'Project List'!Q$1,FALSE),0)</f>
        <v>0</v>
      </c>
      <c r="O102" s="105">
        <f>_xlfn.IFNA(VLOOKUP($A102,'Project List'!$A$9:$AF$360,'Project List'!R$1,FALSE),0)</f>
        <v>20669.349999999999</v>
      </c>
      <c r="P102" s="105">
        <f>_xlfn.IFNA(VLOOKUP($A102,'Project List'!$A$9:$AF$360,'Project List'!S$1,FALSE),0)</f>
        <v>91992.08</v>
      </c>
      <c r="Q102" s="105">
        <f>_xlfn.IFNA(VLOOKUP($A102,'Project List'!$A$9:$AF$360,'Project List'!T$1,FALSE),0)</f>
        <v>1594839.93</v>
      </c>
      <c r="R102" s="105">
        <f>_xlfn.IFNA(VLOOKUP($A102,'Project List'!$A$9:$AF$360,'Project List'!U$1,FALSE),0)</f>
        <v>803439.22</v>
      </c>
      <c r="S102" s="105">
        <f>_xlfn.IFNA(VLOOKUP($A102,'Project List'!$A$9:$AF$360,'Project List'!V$1,FALSE),0)</f>
        <v>188082.25</v>
      </c>
      <c r="T102" s="105">
        <f>_xlfn.IFNA(VLOOKUP($A102,'Project List'!$A$9:$AF$360,'Project List'!W$1,FALSE),0)</f>
        <v>68848.460000000006</v>
      </c>
      <c r="U102" s="105">
        <f>_xlfn.IFNA(VLOOKUP($A102,'Project List'!$A$9:$AF$360,'Project List'!X$1,FALSE),0)</f>
        <v>14109.9</v>
      </c>
      <c r="V102" s="13">
        <f>_xlfn.IFNA(IF(VLOOKUP($A102,'Project List'!$A$9:$BF$360,'Project List'!Y$1,FALSE)=0,"Nil",
IF(OR($E102="Potential",$E102="Proposed",$E102="Deferred",$E102="Cancelled",$E102="Closed"),VLOOKUP($A102,'Project List'!$A$9:$BF$360,'Project List'!Y$1,FALSE)*$A$15*$AE102,VLOOKUP($A102,'Project List'!$A$9:$BF$360,'Project List'!Y$1,FALSE))),0)</f>
        <v>225.82788997431507</v>
      </c>
      <c r="W102" s="13" t="str">
        <f>_xlfn.IFNA(IF(VLOOKUP($A102,'Project List'!$A$9:$BF$360,'Project List'!Z$1,FALSE)=0,"Nil",
IF(OR($E102="Potential",$E102="Proposed",$E102="Deferred",$E102="Cancelled",$E102="Closed"),VLOOKUP($A102,'Project List'!$A$9:$BF$360,'Project List'!Z$1,FALSE)*$A$15*$AE102,VLOOKUP($A102,'Project List'!$A$9:$BF$360,'Project List'!Z$1,FALSE))),0)</f>
        <v>Nil</v>
      </c>
      <c r="X102" s="13" t="str">
        <f>_xlfn.IFNA(IF(VLOOKUP($A102,'Project List'!$A$9:$BF$360,'Project List'!AA$1,FALSE)=0,"Nil",
IF(OR($E102="Potential",$E102="Proposed",$E102="Deferred",$E102="Cancelled",$E102="Closed"),VLOOKUP($A102,'Project List'!$A$9:$BF$360,'Project List'!AA$1,FALSE)*$A$15*$AE102,VLOOKUP($A102,'Project List'!$A$9:$BF$360,'Project List'!AA$1,FALSE))),0)</f>
        <v>Nil</v>
      </c>
      <c r="Y102" s="13" t="str">
        <f>_xlfn.IFNA(IF(VLOOKUP($A102,'Project List'!$A$9:$BF$360,'Project List'!AB$1,FALSE)=0,"Nil",
IF(OR($E102="Potential",$E102="Proposed",$E102="Deferred",$E102="Cancelled",$E102="Closed"),VLOOKUP($A102,'Project List'!$A$9:$BF$360,'Project List'!AB$1,FALSE)*$A$15*$AE102,VLOOKUP($A102,'Project List'!$A$9:$BF$360,'Project List'!AB$1,FALSE))),0)</f>
        <v>Nil</v>
      </c>
      <c r="Z102" s="13" t="str">
        <f>_xlfn.IFNA(IF(VLOOKUP($A102,'Project List'!$A$9:$BF$360,'Project List'!AC$1,FALSE)=0,"Nil",
IF(OR($E102="Potential",$E102="Proposed",$E102="Deferred",$E102="Cancelled",$E102="Closed"),VLOOKUP($A102,'Project List'!$A$9:$BF$360,'Project List'!AC$1,FALSE)*$A$15*$AE102,VLOOKUP($A102,'Project List'!$A$9:$BF$360,'Project List'!AC$1,FALSE))),0)</f>
        <v>Nil</v>
      </c>
      <c r="AA102" s="13" t="str">
        <f>_xlfn.IFNA(IF(VLOOKUP($A102,'Project List'!$A$9:$BF$360,'Project List'!AD$1,FALSE)=0,"Nil",
IF(OR($E102="Potential",$E102="Proposed",$E102="Deferred",$E102="Cancelled",$E102="Closed"),VLOOKUP($A102,'Project List'!$A$9:$BF$360,'Project List'!AD$1,FALSE)*$A$15*$AE102,VLOOKUP($A102,'Project List'!$A$9:$BF$360,'Project List'!AD$1,FALSE))),0)</f>
        <v>Nil</v>
      </c>
      <c r="AB102" s="13" t="str">
        <f>_xlfn.IFNA(IF(VLOOKUP($A102,'Project List'!$A$9:$BF$360,'Project List'!AE$1,FALSE)=0,"Nil",
IF(OR($E102="Potential",$E102="Proposed",$E102="Deferred",$E102="Cancelled",$E102="Closed"),VLOOKUP($A102,'Project List'!$A$9:$BF$360,'Project List'!AE$1,FALSE)*$A$15*$AE102,VLOOKUP($A102,'Project List'!$A$9:$BF$360,'Project List'!AE$1,FALSE))),0)</f>
        <v>Nil</v>
      </c>
      <c r="AC102" s="13" t="str">
        <f>_xlfn.IFNA(IF(VLOOKUP($A102,'Project List'!$A$9:$BF$360,'Project List'!AF$1,FALSE)=0,"Nil",
IF(OR($E102="Potential",$E102="Proposed",$E102="Deferred",$E102="Cancelled",$E102="Closed"),VLOOKUP($A102,'Project List'!$A$9:$BF$360,'Project List'!AF$1,FALSE)*$A$15*$AE102,VLOOKUP($A102,'Project List'!$A$9:$BF$360,'Project List'!AF$1,FALSE))),0)</f>
        <v>Nil</v>
      </c>
      <c r="AD102" s="42"/>
      <c r="AE102" s="248">
        <f>1+IF(ISNA(VLOOKUP($A102,'Project labour content'!$A$7:$D$255,'Project labour content'!$D$1,FALSE)),VLOOKUP($D102,'Project labour content'!$F$6:$G$15,'Project labour content'!$G$1,FALSE),VLOOKUP($A102,'Project labour content'!$A$7:$D$255,'Project labour content'!$D$1,FALSE))*('Project labour content'!$K$14/100)*1</f>
        <v>1.0004875554998891</v>
      </c>
      <c r="AG102" s="3"/>
      <c r="AH102" s="3"/>
      <c r="AI102" s="32"/>
      <c r="AJ102" s="32"/>
      <c r="AK102" s="32"/>
      <c r="AL102" s="32"/>
      <c r="AM102" s="59"/>
      <c r="AN102" s="59"/>
      <c r="AO102" s="59"/>
      <c r="AP102" s="59"/>
      <c r="AQ102" s="59"/>
    </row>
    <row r="103" spans="1:43" x14ac:dyDescent="0.25">
      <c r="A103" s="11" t="s">
        <v>151</v>
      </c>
      <c r="B103" s="11" t="str">
        <f>_xlfn.IFNA(VLOOKUP($A103,'Project List'!$A$9:$AF$360,'Project List'!G$1,FALSE),0)</f>
        <v>Mallala to Para Easement Expansion</v>
      </c>
      <c r="C103" s="11" t="str">
        <f>_xlfn.IFNA(VLOOKUP($A103,'Project List'!$A$9:$AF$360,'Project List'!C$1,FALSE),0)</f>
        <v>ExAnte</v>
      </c>
      <c r="D103" s="11" t="str">
        <f>_xlfn.IFNA(VLOOKUP($A103,'Project List'!$A$9:$AF$360,'Project List'!D$1,FALSE),0)</f>
        <v>Easements/Land</v>
      </c>
      <c r="E103" s="11" t="str">
        <f>_xlfn.IFNA(VLOOKUP($A103,'Project List'!$A$9:$AF$360,'Project List'!H$1,FALSE),0)</f>
        <v>Closed</v>
      </c>
      <c r="F103" s="105">
        <f>_xlfn.IFNA(VLOOKUP($A103,'Project List'!$A$9:$AF$360,'Project List'!I$1,FALSE),0)</f>
        <v>0</v>
      </c>
      <c r="G103" s="105">
        <f>_xlfn.IFNA(VLOOKUP($A103,'Project List'!$A$9:$AF$360,'Project List'!J$1,FALSE),0)</f>
        <v>0</v>
      </c>
      <c r="H103" s="105">
        <f>_xlfn.IFNA(VLOOKUP($A103,'Project List'!$A$9:$AF$360,'Project List'!K$1,FALSE),0)</f>
        <v>0</v>
      </c>
      <c r="I103" s="105">
        <f>_xlfn.IFNA(VLOOKUP($A103,'Project List'!$A$9:$AF$360,'Project List'!L$1,FALSE),0)</f>
        <v>0</v>
      </c>
      <c r="J103" s="105">
        <f>_xlfn.IFNA(VLOOKUP($A103,'Project List'!$A$9:$AF$360,'Project List'!M$1,FALSE),0)</f>
        <v>0</v>
      </c>
      <c r="K103" s="105">
        <f>_xlfn.IFNA(VLOOKUP($A103,'Project List'!$A$9:$AF$360,'Project List'!N$1,FALSE),0)</f>
        <v>0</v>
      </c>
      <c r="L103" s="105">
        <f>_xlfn.IFNA(VLOOKUP($A103,'Project List'!$A$9:$AF$360,'Project List'!O$1,FALSE),0)</f>
        <v>0</v>
      </c>
      <c r="M103" s="105">
        <f>_xlfn.IFNA(VLOOKUP($A103,'Project List'!$A$9:$AF$360,'Project List'!P$1,FALSE),0)</f>
        <v>0</v>
      </c>
      <c r="N103" s="105">
        <f>_xlfn.IFNA(VLOOKUP($A103,'Project List'!$A$9:$AF$360,'Project List'!Q$1,FALSE),0)</f>
        <v>607039.51</v>
      </c>
      <c r="O103" s="105">
        <f>_xlfn.IFNA(VLOOKUP($A103,'Project List'!$A$9:$AF$360,'Project List'!R$1,FALSE),0)</f>
        <v>92274.96</v>
      </c>
      <c r="P103" s="105">
        <f>_xlfn.IFNA(VLOOKUP($A103,'Project List'!$A$9:$AF$360,'Project List'!S$1,FALSE),0)</f>
        <v>141920.79</v>
      </c>
      <c r="Q103" s="105">
        <f>_xlfn.IFNA(VLOOKUP($A103,'Project List'!$A$9:$AF$360,'Project List'!T$1,FALSE),0)</f>
        <v>50298.3</v>
      </c>
      <c r="R103" s="105">
        <f>_xlfn.IFNA(VLOOKUP($A103,'Project List'!$A$9:$AF$360,'Project List'!U$1,FALSE),0)</f>
        <v>3783.84</v>
      </c>
      <c r="S103" s="105">
        <f>_xlfn.IFNA(VLOOKUP($A103,'Project List'!$A$9:$AF$360,'Project List'!V$1,FALSE),0)</f>
        <v>4530.88</v>
      </c>
      <c r="T103" s="105">
        <f>_xlfn.IFNA(VLOOKUP($A103,'Project List'!$A$9:$AF$360,'Project List'!W$1,FALSE),0)</f>
        <v>0</v>
      </c>
      <c r="U103" s="105">
        <f>_xlfn.IFNA(VLOOKUP($A103,'Project List'!$A$9:$AF$360,'Project List'!X$1,FALSE),0)</f>
        <v>0</v>
      </c>
      <c r="V103" s="13" t="str">
        <f>_xlfn.IFNA(IF(VLOOKUP($A103,'Project List'!$A$9:$BF$360,'Project List'!Y$1,FALSE)=0,"Nil",
IF(OR($E103="Potential",$E103="Proposed",$E103="Deferred",$E103="Cancelled",$E103="Closed"),VLOOKUP($A103,'Project List'!$A$9:$BF$360,'Project List'!Y$1,FALSE)*$A$15*$AE103,VLOOKUP($A103,'Project List'!$A$9:$BF$360,'Project List'!Y$1,FALSE))),0)</f>
        <v>Nil</v>
      </c>
      <c r="W103" s="13" t="str">
        <f>_xlfn.IFNA(IF(VLOOKUP($A103,'Project List'!$A$9:$BF$360,'Project List'!Z$1,FALSE)=0,"Nil",
IF(OR($E103="Potential",$E103="Proposed",$E103="Deferred",$E103="Cancelled",$E103="Closed"),VLOOKUP($A103,'Project List'!$A$9:$BF$360,'Project List'!Z$1,FALSE)*$A$15*$AE103,VLOOKUP($A103,'Project List'!$A$9:$BF$360,'Project List'!Z$1,FALSE))),0)</f>
        <v>Nil</v>
      </c>
      <c r="X103" s="13" t="str">
        <f>_xlfn.IFNA(IF(VLOOKUP($A103,'Project List'!$A$9:$BF$360,'Project List'!AA$1,FALSE)=0,"Nil",
IF(OR($E103="Potential",$E103="Proposed",$E103="Deferred",$E103="Cancelled",$E103="Closed"),VLOOKUP($A103,'Project List'!$A$9:$BF$360,'Project List'!AA$1,FALSE)*$A$15*$AE103,VLOOKUP($A103,'Project List'!$A$9:$BF$360,'Project List'!AA$1,FALSE))),0)</f>
        <v>Nil</v>
      </c>
      <c r="Y103" s="13" t="str">
        <f>_xlfn.IFNA(IF(VLOOKUP($A103,'Project List'!$A$9:$BF$360,'Project List'!AB$1,FALSE)=0,"Nil",
IF(OR($E103="Potential",$E103="Proposed",$E103="Deferred",$E103="Cancelled",$E103="Closed"),VLOOKUP($A103,'Project List'!$A$9:$BF$360,'Project List'!AB$1,FALSE)*$A$15*$AE103,VLOOKUP($A103,'Project List'!$A$9:$BF$360,'Project List'!AB$1,FALSE))),0)</f>
        <v>Nil</v>
      </c>
      <c r="Z103" s="13" t="str">
        <f>_xlfn.IFNA(IF(VLOOKUP($A103,'Project List'!$A$9:$BF$360,'Project List'!AC$1,FALSE)=0,"Nil",
IF(OR($E103="Potential",$E103="Proposed",$E103="Deferred",$E103="Cancelled",$E103="Closed"),VLOOKUP($A103,'Project List'!$A$9:$BF$360,'Project List'!AC$1,FALSE)*$A$15*$AE103,VLOOKUP($A103,'Project List'!$A$9:$BF$360,'Project List'!AC$1,FALSE))),0)</f>
        <v>Nil</v>
      </c>
      <c r="AA103" s="13" t="str">
        <f>_xlfn.IFNA(IF(VLOOKUP($A103,'Project List'!$A$9:$BF$360,'Project List'!AD$1,FALSE)=0,"Nil",
IF(OR($E103="Potential",$E103="Proposed",$E103="Deferred",$E103="Cancelled",$E103="Closed"),VLOOKUP($A103,'Project List'!$A$9:$BF$360,'Project List'!AD$1,FALSE)*$A$15*$AE103,VLOOKUP($A103,'Project List'!$A$9:$BF$360,'Project List'!AD$1,FALSE))),0)</f>
        <v>Nil</v>
      </c>
      <c r="AB103" s="13" t="str">
        <f>_xlfn.IFNA(IF(VLOOKUP($A103,'Project List'!$A$9:$BF$360,'Project List'!AE$1,FALSE)=0,"Nil",
IF(OR($E103="Potential",$E103="Proposed",$E103="Deferred",$E103="Cancelled",$E103="Closed"),VLOOKUP($A103,'Project List'!$A$9:$BF$360,'Project List'!AE$1,FALSE)*$A$15*$AE103,VLOOKUP($A103,'Project List'!$A$9:$BF$360,'Project List'!AE$1,FALSE))),0)</f>
        <v>Nil</v>
      </c>
      <c r="AC103" s="13" t="str">
        <f>_xlfn.IFNA(IF(VLOOKUP($A103,'Project List'!$A$9:$BF$360,'Project List'!AF$1,FALSE)=0,"Nil",
IF(OR($E103="Potential",$E103="Proposed",$E103="Deferred",$E103="Cancelled",$E103="Closed"),VLOOKUP($A103,'Project List'!$A$9:$BF$360,'Project List'!AF$1,FALSE)*$A$15*$AE103,VLOOKUP($A103,'Project List'!$A$9:$BF$360,'Project List'!AF$1,FALSE))),0)</f>
        <v>Nil</v>
      </c>
      <c r="AD103" s="42"/>
      <c r="AE103" s="248">
        <f>1+IF(ISNA(VLOOKUP($A103,'Project labour content'!$A$7:$D$255,'Project labour content'!$D$1,FALSE)),VLOOKUP($D103,'Project labour content'!$F$6:$G$15,'Project labour content'!$G$1,FALSE),VLOOKUP($A103,'Project labour content'!$A$7:$D$255,'Project labour content'!$D$1,FALSE))*('Project labour content'!$K$14/100)*1</f>
        <v>1.0010837894284197</v>
      </c>
      <c r="AG103" s="3"/>
      <c r="AH103" s="3"/>
      <c r="AI103" s="32"/>
      <c r="AJ103" s="32"/>
      <c r="AK103" s="32"/>
      <c r="AL103" s="32"/>
      <c r="AM103" s="59"/>
      <c r="AN103" s="59"/>
      <c r="AO103" s="59"/>
      <c r="AP103" s="59"/>
      <c r="AQ103" s="59"/>
    </row>
    <row r="104" spans="1:43" x14ac:dyDescent="0.25">
      <c r="A104" s="11" t="s">
        <v>153</v>
      </c>
      <c r="B104" s="11" t="str">
        <f>_xlfn.IFNA(VLOOKUP($A104,'Project List'!$A$9:$AF$360,'Project List'!G$1,FALSE),0)</f>
        <v>Templers to Para Easement Expansion</v>
      </c>
      <c r="C104" s="11" t="str">
        <f>_xlfn.IFNA(VLOOKUP($A104,'Project List'!$A$9:$AF$360,'Project List'!C$1,FALSE),0)</f>
        <v>ExAnte</v>
      </c>
      <c r="D104" s="11" t="str">
        <f>_xlfn.IFNA(VLOOKUP($A104,'Project List'!$A$9:$AF$360,'Project List'!D$1,FALSE),0)</f>
        <v>Easements/Land</v>
      </c>
      <c r="E104" s="11" t="str">
        <f>_xlfn.IFNA(VLOOKUP($A104,'Project List'!$A$9:$AF$360,'Project List'!H$1,FALSE),0)</f>
        <v>Closed</v>
      </c>
      <c r="F104" s="105">
        <f>_xlfn.IFNA(VLOOKUP($A104,'Project List'!$A$9:$AF$360,'Project List'!I$1,FALSE),0)</f>
        <v>0</v>
      </c>
      <c r="G104" s="105">
        <f>_xlfn.IFNA(VLOOKUP($A104,'Project List'!$A$9:$AF$360,'Project List'!J$1,FALSE),0)</f>
        <v>0</v>
      </c>
      <c r="H104" s="105">
        <f>_xlfn.IFNA(VLOOKUP($A104,'Project List'!$A$9:$AF$360,'Project List'!K$1,FALSE),0)</f>
        <v>0</v>
      </c>
      <c r="I104" s="105">
        <f>_xlfn.IFNA(VLOOKUP($A104,'Project List'!$A$9:$AF$360,'Project List'!L$1,FALSE),0)</f>
        <v>0</v>
      </c>
      <c r="J104" s="105">
        <f>_xlfn.IFNA(VLOOKUP($A104,'Project List'!$A$9:$AF$360,'Project List'!M$1,FALSE),0)</f>
        <v>0</v>
      </c>
      <c r="K104" s="105">
        <f>_xlfn.IFNA(VLOOKUP($A104,'Project List'!$A$9:$AF$360,'Project List'!N$1,FALSE),0)</f>
        <v>0</v>
      </c>
      <c r="L104" s="105">
        <f>_xlfn.IFNA(VLOOKUP($A104,'Project List'!$A$9:$AF$360,'Project List'!O$1,FALSE),0)</f>
        <v>0</v>
      </c>
      <c r="M104" s="105">
        <f>_xlfn.IFNA(VLOOKUP($A104,'Project List'!$A$9:$AF$360,'Project List'!P$1,FALSE),0)</f>
        <v>0</v>
      </c>
      <c r="N104" s="105">
        <f>_xlfn.IFNA(VLOOKUP($A104,'Project List'!$A$9:$AF$360,'Project List'!Q$1,FALSE),0)</f>
        <v>99401.85</v>
      </c>
      <c r="O104" s="105">
        <f>_xlfn.IFNA(VLOOKUP($A104,'Project List'!$A$9:$AF$360,'Project List'!R$1,FALSE),0)</f>
        <v>76064.539999999994</v>
      </c>
      <c r="P104" s="105">
        <f>_xlfn.IFNA(VLOOKUP($A104,'Project List'!$A$9:$AF$360,'Project List'!S$1,FALSE),0)</f>
        <v>3427784.1</v>
      </c>
      <c r="Q104" s="105">
        <f>_xlfn.IFNA(VLOOKUP($A104,'Project List'!$A$9:$AF$360,'Project List'!T$1,FALSE),0)</f>
        <v>684952.33</v>
      </c>
      <c r="R104" s="105">
        <f>_xlfn.IFNA(VLOOKUP($A104,'Project List'!$A$9:$AF$360,'Project List'!U$1,FALSE),0)</f>
        <v>901831.13</v>
      </c>
      <c r="S104" s="105">
        <f>_xlfn.IFNA(VLOOKUP($A104,'Project List'!$A$9:$AF$360,'Project List'!V$1,FALSE),0)</f>
        <v>0</v>
      </c>
      <c r="T104" s="105">
        <f>_xlfn.IFNA(VLOOKUP($A104,'Project List'!$A$9:$AF$360,'Project List'!W$1,FALSE),0)</f>
        <v>-82165.679999999993</v>
      </c>
      <c r="U104" s="105">
        <f>_xlfn.IFNA(VLOOKUP($A104,'Project List'!$A$9:$AF$360,'Project List'!X$1,FALSE),0)</f>
        <v>0</v>
      </c>
      <c r="V104" s="13" t="str">
        <f>_xlfn.IFNA(IF(VLOOKUP($A104,'Project List'!$A$9:$BF$360,'Project List'!Y$1,FALSE)=0,"Nil",
IF(OR($E104="Potential",$E104="Proposed",$E104="Deferred",$E104="Cancelled",$E104="Closed"),VLOOKUP($A104,'Project List'!$A$9:$BF$360,'Project List'!Y$1,FALSE)*$A$15*$AE104,VLOOKUP($A104,'Project List'!$A$9:$BF$360,'Project List'!Y$1,FALSE))),0)</f>
        <v>Nil</v>
      </c>
      <c r="W104" s="13" t="str">
        <f>_xlfn.IFNA(IF(VLOOKUP($A104,'Project List'!$A$9:$BF$360,'Project List'!Z$1,FALSE)=0,"Nil",
IF(OR($E104="Potential",$E104="Proposed",$E104="Deferred",$E104="Cancelled",$E104="Closed"),VLOOKUP($A104,'Project List'!$A$9:$BF$360,'Project List'!Z$1,FALSE)*$A$15*$AE104,VLOOKUP($A104,'Project List'!$A$9:$BF$360,'Project List'!Z$1,FALSE))),0)</f>
        <v>Nil</v>
      </c>
      <c r="X104" s="13" t="str">
        <f>_xlfn.IFNA(IF(VLOOKUP($A104,'Project List'!$A$9:$BF$360,'Project List'!AA$1,FALSE)=0,"Nil",
IF(OR($E104="Potential",$E104="Proposed",$E104="Deferred",$E104="Cancelled",$E104="Closed"),VLOOKUP($A104,'Project List'!$A$9:$BF$360,'Project List'!AA$1,FALSE)*$A$15*$AE104,VLOOKUP($A104,'Project List'!$A$9:$BF$360,'Project List'!AA$1,FALSE))),0)</f>
        <v>Nil</v>
      </c>
      <c r="Y104" s="13" t="str">
        <f>_xlfn.IFNA(IF(VLOOKUP($A104,'Project List'!$A$9:$BF$360,'Project List'!AB$1,FALSE)=0,"Nil",
IF(OR($E104="Potential",$E104="Proposed",$E104="Deferred",$E104="Cancelled",$E104="Closed"),VLOOKUP($A104,'Project List'!$A$9:$BF$360,'Project List'!AB$1,FALSE)*$A$15*$AE104,VLOOKUP($A104,'Project List'!$A$9:$BF$360,'Project List'!AB$1,FALSE))),0)</f>
        <v>Nil</v>
      </c>
      <c r="Z104" s="13" t="str">
        <f>_xlfn.IFNA(IF(VLOOKUP($A104,'Project List'!$A$9:$BF$360,'Project List'!AC$1,FALSE)=0,"Nil",
IF(OR($E104="Potential",$E104="Proposed",$E104="Deferred",$E104="Cancelled",$E104="Closed"),VLOOKUP($A104,'Project List'!$A$9:$BF$360,'Project List'!AC$1,FALSE)*$A$15*$AE104,VLOOKUP($A104,'Project List'!$A$9:$BF$360,'Project List'!AC$1,FALSE))),0)</f>
        <v>Nil</v>
      </c>
      <c r="AA104" s="13" t="str">
        <f>_xlfn.IFNA(IF(VLOOKUP($A104,'Project List'!$A$9:$BF$360,'Project List'!AD$1,FALSE)=0,"Nil",
IF(OR($E104="Potential",$E104="Proposed",$E104="Deferred",$E104="Cancelled",$E104="Closed"),VLOOKUP($A104,'Project List'!$A$9:$BF$360,'Project List'!AD$1,FALSE)*$A$15*$AE104,VLOOKUP($A104,'Project List'!$A$9:$BF$360,'Project List'!AD$1,FALSE))),0)</f>
        <v>Nil</v>
      </c>
      <c r="AB104" s="13" t="str">
        <f>_xlfn.IFNA(IF(VLOOKUP($A104,'Project List'!$A$9:$BF$360,'Project List'!AE$1,FALSE)=0,"Nil",
IF(OR($E104="Potential",$E104="Proposed",$E104="Deferred",$E104="Cancelled",$E104="Closed"),VLOOKUP($A104,'Project List'!$A$9:$BF$360,'Project List'!AE$1,FALSE)*$A$15*$AE104,VLOOKUP($A104,'Project List'!$A$9:$BF$360,'Project List'!AE$1,FALSE))),0)</f>
        <v>Nil</v>
      </c>
      <c r="AC104" s="13" t="str">
        <f>_xlfn.IFNA(IF(VLOOKUP($A104,'Project List'!$A$9:$BF$360,'Project List'!AF$1,FALSE)=0,"Nil",
IF(OR($E104="Potential",$E104="Proposed",$E104="Deferred",$E104="Cancelled",$E104="Closed"),VLOOKUP($A104,'Project List'!$A$9:$BF$360,'Project List'!AF$1,FALSE)*$A$15*$AE104,VLOOKUP($A104,'Project List'!$A$9:$BF$360,'Project List'!AF$1,FALSE))),0)</f>
        <v>Nil</v>
      </c>
      <c r="AD104" s="42"/>
      <c r="AE104" s="248">
        <f>1+IF(ISNA(VLOOKUP($A104,'Project labour content'!$A$7:$D$255,'Project labour content'!$D$1,FALSE)),VLOOKUP($D104,'Project labour content'!$F$6:$G$15,'Project labour content'!$G$1,FALSE),VLOOKUP($A104,'Project labour content'!$A$7:$D$255,'Project labour content'!$D$1,FALSE))*('Project labour content'!$K$14/100)*1</f>
        <v>1.0010837894284197</v>
      </c>
      <c r="AG104" s="3"/>
      <c r="AH104" s="3"/>
      <c r="AI104" s="32"/>
      <c r="AJ104" s="32"/>
      <c r="AK104" s="32"/>
      <c r="AL104" s="32"/>
      <c r="AM104" s="59"/>
      <c r="AN104" s="59"/>
      <c r="AO104" s="59"/>
      <c r="AP104" s="59"/>
      <c r="AQ104" s="59"/>
    </row>
    <row r="105" spans="1:43" x14ac:dyDescent="0.25">
      <c r="A105" s="11" t="s">
        <v>155</v>
      </c>
      <c r="B105" s="11" t="str">
        <f>_xlfn.IFNA(VLOOKUP($A105,'Project List'!$A$9:$AF$360,'Project List'!G$1,FALSE),0)</f>
        <v>Database Platform Refresh 2016-18</v>
      </c>
      <c r="C105" s="11" t="str">
        <f>_xlfn.IFNA(VLOOKUP($A105,'Project List'!$A$9:$AF$360,'Project List'!C$1,FALSE),0)</f>
        <v>ExAnte</v>
      </c>
      <c r="D105" s="11" t="str">
        <f>_xlfn.IFNA(VLOOKUP($A105,'Project List'!$A$9:$AF$360,'Project List'!D$1,FALSE),0)</f>
        <v>Information Technology</v>
      </c>
      <c r="E105" s="11" t="str">
        <f>_xlfn.IFNA(VLOOKUP($A105,'Project List'!$A$9:$AF$360,'Project List'!H$1,FALSE),0)</f>
        <v>Closed</v>
      </c>
      <c r="F105" s="105">
        <f>_xlfn.IFNA(VLOOKUP($A105,'Project List'!$A$9:$AF$360,'Project List'!I$1,FALSE),0)</f>
        <v>0</v>
      </c>
      <c r="G105" s="105">
        <f>_xlfn.IFNA(VLOOKUP($A105,'Project List'!$A$9:$AF$360,'Project List'!J$1,FALSE),0)</f>
        <v>0</v>
      </c>
      <c r="H105" s="105">
        <f>_xlfn.IFNA(VLOOKUP($A105,'Project List'!$A$9:$AF$360,'Project List'!K$1,FALSE),0)</f>
        <v>0</v>
      </c>
      <c r="I105" s="105">
        <f>_xlfn.IFNA(VLOOKUP($A105,'Project List'!$A$9:$AF$360,'Project List'!L$1,FALSE),0)</f>
        <v>0</v>
      </c>
      <c r="J105" s="105">
        <f>_xlfn.IFNA(VLOOKUP($A105,'Project List'!$A$9:$AF$360,'Project List'!M$1,FALSE),0)</f>
        <v>0</v>
      </c>
      <c r="K105" s="105">
        <f>_xlfn.IFNA(VLOOKUP($A105,'Project List'!$A$9:$AF$360,'Project List'!N$1,FALSE),0)</f>
        <v>0</v>
      </c>
      <c r="L105" s="105">
        <f>_xlfn.IFNA(VLOOKUP($A105,'Project List'!$A$9:$AF$360,'Project List'!O$1,FALSE),0)</f>
        <v>0</v>
      </c>
      <c r="M105" s="105">
        <f>_xlfn.IFNA(VLOOKUP($A105,'Project List'!$A$9:$AF$360,'Project List'!P$1,FALSE),0)</f>
        <v>0</v>
      </c>
      <c r="N105" s="105">
        <f>_xlfn.IFNA(VLOOKUP($A105,'Project List'!$A$9:$AF$360,'Project List'!Q$1,FALSE),0)</f>
        <v>0</v>
      </c>
      <c r="O105" s="105">
        <f>_xlfn.IFNA(VLOOKUP($A105,'Project List'!$A$9:$AF$360,'Project List'!R$1,FALSE),0)</f>
        <v>0</v>
      </c>
      <c r="P105" s="105">
        <f>_xlfn.IFNA(VLOOKUP($A105,'Project List'!$A$9:$AF$360,'Project List'!S$1,FALSE),0)</f>
        <v>0</v>
      </c>
      <c r="Q105" s="105">
        <f>_xlfn.IFNA(VLOOKUP($A105,'Project List'!$A$9:$AF$360,'Project List'!T$1,FALSE),0)</f>
        <v>700766.42</v>
      </c>
      <c r="R105" s="105">
        <f>_xlfn.IFNA(VLOOKUP($A105,'Project List'!$A$9:$AF$360,'Project List'!U$1,FALSE),0)</f>
        <v>1079361.1599999999</v>
      </c>
      <c r="S105" s="105">
        <f>_xlfn.IFNA(VLOOKUP($A105,'Project List'!$A$9:$AF$360,'Project List'!V$1,FALSE),0)</f>
        <v>443795.55</v>
      </c>
      <c r="T105" s="105">
        <f>_xlfn.IFNA(VLOOKUP($A105,'Project List'!$A$9:$AF$360,'Project List'!W$1,FALSE),0)</f>
        <v>0</v>
      </c>
      <c r="U105" s="105">
        <f>_xlfn.IFNA(VLOOKUP($A105,'Project List'!$A$9:$AF$360,'Project List'!X$1,FALSE),0)</f>
        <v>0</v>
      </c>
      <c r="V105" s="13" t="str">
        <f>_xlfn.IFNA(IF(VLOOKUP($A105,'Project List'!$A$9:$BF$360,'Project List'!Y$1,FALSE)=0,"Nil",
IF(OR($E105="Potential",$E105="Proposed",$E105="Deferred",$E105="Cancelled",$E105="Closed"),VLOOKUP($A105,'Project List'!$A$9:$BF$360,'Project List'!Y$1,FALSE)*$A$15*$AE105,VLOOKUP($A105,'Project List'!$A$9:$BF$360,'Project List'!Y$1,FALSE))),0)</f>
        <v>Nil</v>
      </c>
      <c r="W105" s="13" t="str">
        <f>_xlfn.IFNA(IF(VLOOKUP($A105,'Project List'!$A$9:$BF$360,'Project List'!Z$1,FALSE)=0,"Nil",
IF(OR($E105="Potential",$E105="Proposed",$E105="Deferred",$E105="Cancelled",$E105="Closed"),VLOOKUP($A105,'Project List'!$A$9:$BF$360,'Project List'!Z$1,FALSE)*$A$15*$AE105,VLOOKUP($A105,'Project List'!$A$9:$BF$360,'Project List'!Z$1,FALSE))),0)</f>
        <v>Nil</v>
      </c>
      <c r="X105" s="13" t="str">
        <f>_xlfn.IFNA(IF(VLOOKUP($A105,'Project List'!$A$9:$BF$360,'Project List'!AA$1,FALSE)=0,"Nil",
IF(OR($E105="Potential",$E105="Proposed",$E105="Deferred",$E105="Cancelled",$E105="Closed"),VLOOKUP($A105,'Project List'!$A$9:$BF$360,'Project List'!AA$1,FALSE)*$A$15*$AE105,VLOOKUP($A105,'Project List'!$A$9:$BF$360,'Project List'!AA$1,FALSE))),0)</f>
        <v>Nil</v>
      </c>
      <c r="Y105" s="13" t="str">
        <f>_xlfn.IFNA(IF(VLOOKUP($A105,'Project List'!$A$9:$BF$360,'Project List'!AB$1,FALSE)=0,"Nil",
IF(OR($E105="Potential",$E105="Proposed",$E105="Deferred",$E105="Cancelled",$E105="Closed"),VLOOKUP($A105,'Project List'!$A$9:$BF$360,'Project List'!AB$1,FALSE)*$A$15*$AE105,VLOOKUP($A105,'Project List'!$A$9:$BF$360,'Project List'!AB$1,FALSE))),0)</f>
        <v>Nil</v>
      </c>
      <c r="Z105" s="13" t="str">
        <f>_xlfn.IFNA(IF(VLOOKUP($A105,'Project List'!$A$9:$BF$360,'Project List'!AC$1,FALSE)=0,"Nil",
IF(OR($E105="Potential",$E105="Proposed",$E105="Deferred",$E105="Cancelled",$E105="Closed"),VLOOKUP($A105,'Project List'!$A$9:$BF$360,'Project List'!AC$1,FALSE)*$A$15*$AE105,VLOOKUP($A105,'Project List'!$A$9:$BF$360,'Project List'!AC$1,FALSE))),0)</f>
        <v>Nil</v>
      </c>
      <c r="AA105" s="13" t="str">
        <f>_xlfn.IFNA(IF(VLOOKUP($A105,'Project List'!$A$9:$BF$360,'Project List'!AD$1,FALSE)=0,"Nil",
IF(OR($E105="Potential",$E105="Proposed",$E105="Deferred",$E105="Cancelled",$E105="Closed"),VLOOKUP($A105,'Project List'!$A$9:$BF$360,'Project List'!AD$1,FALSE)*$A$15*$AE105,VLOOKUP($A105,'Project List'!$A$9:$BF$360,'Project List'!AD$1,FALSE))),0)</f>
        <v>Nil</v>
      </c>
      <c r="AB105" s="13" t="str">
        <f>_xlfn.IFNA(IF(VLOOKUP($A105,'Project List'!$A$9:$BF$360,'Project List'!AE$1,FALSE)=0,"Nil",
IF(OR($E105="Potential",$E105="Proposed",$E105="Deferred",$E105="Cancelled",$E105="Closed"),VLOOKUP($A105,'Project List'!$A$9:$BF$360,'Project List'!AE$1,FALSE)*$A$15*$AE105,VLOOKUP($A105,'Project List'!$A$9:$BF$360,'Project List'!AE$1,FALSE))),0)</f>
        <v>Nil</v>
      </c>
      <c r="AC105" s="13" t="str">
        <f>_xlfn.IFNA(IF(VLOOKUP($A105,'Project List'!$A$9:$BF$360,'Project List'!AF$1,FALSE)=0,"Nil",
IF(OR($E105="Potential",$E105="Proposed",$E105="Deferred",$E105="Cancelled",$E105="Closed"),VLOOKUP($A105,'Project List'!$A$9:$BF$360,'Project List'!AF$1,FALSE)*$A$15*$AE105,VLOOKUP($A105,'Project List'!$A$9:$BF$360,'Project List'!AF$1,FALSE))),0)</f>
        <v>Nil</v>
      </c>
      <c r="AD105" s="42"/>
      <c r="AE105" s="248">
        <f>1+IF(ISNA(VLOOKUP($A105,'Project labour content'!$A$7:$D$255,'Project labour content'!$D$1,FALSE)),VLOOKUP($D105,'Project labour content'!$F$6:$G$15,'Project labour content'!$G$1,FALSE),VLOOKUP($A105,'Project labour content'!$A$7:$D$255,'Project labour content'!$D$1,FALSE))*('Project labour content'!$K$14/100)*1</f>
        <v>1.0024480115846353</v>
      </c>
      <c r="AG105" s="3"/>
      <c r="AH105" s="3"/>
      <c r="AI105" s="32"/>
      <c r="AJ105" s="32"/>
      <c r="AK105" s="32"/>
      <c r="AL105" s="32"/>
      <c r="AM105" s="59"/>
      <c r="AN105" s="59"/>
      <c r="AO105" s="59"/>
      <c r="AP105" s="59"/>
      <c r="AQ105" s="59"/>
    </row>
    <row r="106" spans="1:43" x14ac:dyDescent="0.25">
      <c r="A106" s="11" t="s">
        <v>156</v>
      </c>
      <c r="B106" s="11" t="str">
        <f>_xlfn.IFNA(VLOOKUP($A106,'Project List'!$A$9:$AF$360,'Project List'!G$1,FALSE),0)</f>
        <v>Baroota Substation Upgrade</v>
      </c>
      <c r="C106" s="11" t="str">
        <f>_xlfn.IFNA(VLOOKUP($A106,'Project List'!$A$9:$AF$360,'Project List'!C$1,FALSE),0)</f>
        <v>ExAnte</v>
      </c>
      <c r="D106" s="11" t="str">
        <f>_xlfn.IFNA(VLOOKUP($A106,'Project List'!$A$9:$AF$360,'Project List'!D$1,FALSE),0)</f>
        <v>Replacement</v>
      </c>
      <c r="E106" s="11" t="str">
        <f>_xlfn.IFNA(VLOOKUP($A106,'Project List'!$A$9:$AF$360,'Project List'!H$1,FALSE),0)</f>
        <v>Active</v>
      </c>
      <c r="F106" s="105">
        <f>_xlfn.IFNA(VLOOKUP($A106,'Project List'!$A$9:$AF$360,'Project List'!I$1,FALSE),0)</f>
        <v>0</v>
      </c>
      <c r="G106" s="105">
        <f>_xlfn.IFNA(VLOOKUP($A106,'Project List'!$A$9:$AF$360,'Project List'!J$1,FALSE),0)</f>
        <v>0</v>
      </c>
      <c r="H106" s="105">
        <f>_xlfn.IFNA(VLOOKUP($A106,'Project List'!$A$9:$AF$360,'Project List'!K$1,FALSE),0)</f>
        <v>0</v>
      </c>
      <c r="I106" s="105">
        <f>_xlfn.IFNA(VLOOKUP($A106,'Project List'!$A$9:$AF$360,'Project List'!L$1,FALSE),0)</f>
        <v>0</v>
      </c>
      <c r="J106" s="105">
        <f>_xlfn.IFNA(VLOOKUP($A106,'Project List'!$A$9:$AF$360,'Project List'!M$1,FALSE),0)</f>
        <v>0</v>
      </c>
      <c r="K106" s="105">
        <f>_xlfn.IFNA(VLOOKUP($A106,'Project List'!$A$9:$AF$360,'Project List'!N$1,FALSE),0)</f>
        <v>0</v>
      </c>
      <c r="L106" s="105">
        <f>_xlfn.IFNA(VLOOKUP($A106,'Project List'!$A$9:$AF$360,'Project List'!O$1,FALSE),0)</f>
        <v>0</v>
      </c>
      <c r="M106" s="105">
        <f>_xlfn.IFNA(VLOOKUP($A106,'Project List'!$A$9:$AF$360,'Project List'!P$1,FALSE),0)</f>
        <v>37048.43</v>
      </c>
      <c r="N106" s="105">
        <f>_xlfn.IFNA(VLOOKUP($A106,'Project List'!$A$9:$AF$360,'Project List'!Q$1,FALSE),0)</f>
        <v>484827.3</v>
      </c>
      <c r="O106" s="105">
        <f>_xlfn.IFNA(VLOOKUP($A106,'Project List'!$A$9:$AF$360,'Project List'!R$1,FALSE),0)</f>
        <v>138716.12</v>
      </c>
      <c r="P106" s="105">
        <f>_xlfn.IFNA(VLOOKUP($A106,'Project List'!$A$9:$AF$360,'Project List'!S$1,FALSE),0)</f>
        <v>42278.81</v>
      </c>
      <c r="Q106" s="105">
        <f>_xlfn.IFNA(VLOOKUP($A106,'Project List'!$A$9:$AF$360,'Project List'!T$1,FALSE),0)</f>
        <v>3202479.63</v>
      </c>
      <c r="R106" s="105">
        <f>_xlfn.IFNA(VLOOKUP($A106,'Project List'!$A$9:$AF$360,'Project List'!U$1,FALSE),0)</f>
        <v>2048296.51</v>
      </c>
      <c r="S106" s="105">
        <f>_xlfn.IFNA(VLOOKUP($A106,'Project List'!$A$9:$AF$360,'Project List'!V$1,FALSE),0)</f>
        <v>412164.6</v>
      </c>
      <c r="T106" s="105">
        <f>_xlfn.IFNA(VLOOKUP($A106,'Project List'!$A$9:$AF$360,'Project List'!W$1,FALSE),0)</f>
        <v>129010.37</v>
      </c>
      <c r="U106" s="105">
        <f>_xlfn.IFNA(VLOOKUP($A106,'Project List'!$A$9:$AF$360,'Project List'!X$1,FALSE),0)</f>
        <v>50231.519999999997</v>
      </c>
      <c r="V106" s="13">
        <f>_xlfn.IFNA(IF(VLOOKUP($A106,'Project List'!$A$9:$BF$360,'Project List'!Y$1,FALSE)=0,"Nil",
IF(OR($E106="Potential",$E106="Proposed",$E106="Deferred",$E106="Cancelled",$E106="Closed"),VLOOKUP($A106,'Project List'!$A$9:$BF$360,'Project List'!Y$1,FALSE)*$A$15*$AE106,VLOOKUP($A106,'Project List'!$A$9:$BF$360,'Project List'!Y$1,FALSE))),0)</f>
        <v>19113.861933657961</v>
      </c>
      <c r="W106" s="13" t="str">
        <f>_xlfn.IFNA(IF(VLOOKUP($A106,'Project List'!$A$9:$BF$360,'Project List'!Z$1,FALSE)=0,"Nil",
IF(OR($E106="Potential",$E106="Proposed",$E106="Deferred",$E106="Cancelled",$E106="Closed"),VLOOKUP($A106,'Project List'!$A$9:$BF$360,'Project List'!Z$1,FALSE)*$A$15*$AE106,VLOOKUP($A106,'Project List'!$A$9:$BF$360,'Project List'!Z$1,FALSE))),0)</f>
        <v>Nil</v>
      </c>
      <c r="X106" s="13" t="str">
        <f>_xlfn.IFNA(IF(VLOOKUP($A106,'Project List'!$A$9:$BF$360,'Project List'!AA$1,FALSE)=0,"Nil",
IF(OR($E106="Potential",$E106="Proposed",$E106="Deferred",$E106="Cancelled",$E106="Closed"),VLOOKUP($A106,'Project List'!$A$9:$BF$360,'Project List'!AA$1,FALSE)*$A$15*$AE106,VLOOKUP($A106,'Project List'!$A$9:$BF$360,'Project List'!AA$1,FALSE))),0)</f>
        <v>Nil</v>
      </c>
      <c r="Y106" s="13" t="str">
        <f>_xlfn.IFNA(IF(VLOOKUP($A106,'Project List'!$A$9:$BF$360,'Project List'!AB$1,FALSE)=0,"Nil",
IF(OR($E106="Potential",$E106="Proposed",$E106="Deferred",$E106="Cancelled",$E106="Closed"),VLOOKUP($A106,'Project List'!$A$9:$BF$360,'Project List'!AB$1,FALSE)*$A$15*$AE106,VLOOKUP($A106,'Project List'!$A$9:$BF$360,'Project List'!AB$1,FALSE))),0)</f>
        <v>Nil</v>
      </c>
      <c r="Z106" s="13" t="str">
        <f>_xlfn.IFNA(IF(VLOOKUP($A106,'Project List'!$A$9:$BF$360,'Project List'!AC$1,FALSE)=0,"Nil",
IF(OR($E106="Potential",$E106="Proposed",$E106="Deferred",$E106="Cancelled",$E106="Closed"),VLOOKUP($A106,'Project List'!$A$9:$BF$360,'Project List'!AC$1,FALSE)*$A$15*$AE106,VLOOKUP($A106,'Project List'!$A$9:$BF$360,'Project List'!AC$1,FALSE))),0)</f>
        <v>Nil</v>
      </c>
      <c r="AA106" s="13" t="str">
        <f>_xlfn.IFNA(IF(VLOOKUP($A106,'Project List'!$A$9:$BF$360,'Project List'!AD$1,FALSE)=0,"Nil",
IF(OR($E106="Potential",$E106="Proposed",$E106="Deferred",$E106="Cancelled",$E106="Closed"),VLOOKUP($A106,'Project List'!$A$9:$BF$360,'Project List'!AD$1,FALSE)*$A$15*$AE106,VLOOKUP($A106,'Project List'!$A$9:$BF$360,'Project List'!AD$1,FALSE))),0)</f>
        <v>Nil</v>
      </c>
      <c r="AB106" s="13" t="str">
        <f>_xlfn.IFNA(IF(VLOOKUP($A106,'Project List'!$A$9:$BF$360,'Project List'!AE$1,FALSE)=0,"Nil",
IF(OR($E106="Potential",$E106="Proposed",$E106="Deferred",$E106="Cancelled",$E106="Closed"),VLOOKUP($A106,'Project List'!$A$9:$BF$360,'Project List'!AE$1,FALSE)*$A$15*$AE106,VLOOKUP($A106,'Project List'!$A$9:$BF$360,'Project List'!AE$1,FALSE))),0)</f>
        <v>Nil</v>
      </c>
      <c r="AC106" s="13" t="str">
        <f>_xlfn.IFNA(IF(VLOOKUP($A106,'Project List'!$A$9:$BF$360,'Project List'!AF$1,FALSE)=0,"Nil",
IF(OR($E106="Potential",$E106="Proposed",$E106="Deferred",$E106="Cancelled",$E106="Closed"),VLOOKUP($A106,'Project List'!$A$9:$BF$360,'Project List'!AF$1,FALSE)*$A$15*$AE106,VLOOKUP($A106,'Project List'!$A$9:$BF$360,'Project List'!AF$1,FALSE))),0)</f>
        <v>Nil</v>
      </c>
      <c r="AD106" s="42"/>
      <c r="AE106" s="248">
        <f>1+IF(ISNA(VLOOKUP($A106,'Project labour content'!$A$7:$D$255,'Project labour content'!$D$1,FALSE)),VLOOKUP($D106,'Project labour content'!$F$6:$G$15,'Project labour content'!$G$1,FALSE),VLOOKUP($A106,'Project labour content'!$A$7:$D$255,'Project labour content'!$D$1,FALSE))*('Project labour content'!$K$14/100)*1</f>
        <v>1.001530135994108</v>
      </c>
      <c r="AG106" s="3"/>
      <c r="AH106" s="3"/>
      <c r="AI106" s="32"/>
      <c r="AJ106" s="32"/>
      <c r="AK106" s="32"/>
      <c r="AL106" s="32"/>
      <c r="AM106" s="59"/>
      <c r="AN106" s="59"/>
      <c r="AO106" s="59"/>
      <c r="AP106" s="59"/>
      <c r="AQ106" s="59"/>
    </row>
    <row r="107" spans="1:43" x14ac:dyDescent="0.25">
      <c r="A107" s="11" t="s">
        <v>157</v>
      </c>
      <c r="B107" s="11" t="str">
        <f>_xlfn.IFNA(VLOOKUP($A107,'Project List'!$A$9:$AF$360,'Project List'!G$1,FALSE),0)</f>
        <v>Bund Refurbishments</v>
      </c>
      <c r="C107" s="11" t="str">
        <f>_xlfn.IFNA(VLOOKUP($A107,'Project List'!$A$9:$AF$360,'Project List'!C$1,FALSE),0)</f>
        <v>ExAnte</v>
      </c>
      <c r="D107" s="11" t="str">
        <f>_xlfn.IFNA(VLOOKUP($A107,'Project List'!$A$9:$AF$360,'Project List'!D$1,FALSE),0)</f>
        <v>Security/Compliance</v>
      </c>
      <c r="E107" s="11" t="str">
        <f>_xlfn.IFNA(VLOOKUP($A107,'Project List'!$A$9:$AF$360,'Project List'!H$1,FALSE),0)</f>
        <v>Active</v>
      </c>
      <c r="F107" s="105">
        <f>_xlfn.IFNA(VLOOKUP($A107,'Project List'!$A$9:$AF$360,'Project List'!I$1,FALSE),0)</f>
        <v>0</v>
      </c>
      <c r="G107" s="105">
        <f>_xlfn.IFNA(VLOOKUP($A107,'Project List'!$A$9:$AF$360,'Project List'!J$1,FALSE),0)</f>
        <v>0</v>
      </c>
      <c r="H107" s="105">
        <f>_xlfn.IFNA(VLOOKUP($A107,'Project List'!$A$9:$AF$360,'Project List'!K$1,FALSE),0)</f>
        <v>0</v>
      </c>
      <c r="I107" s="105">
        <f>_xlfn.IFNA(VLOOKUP($A107,'Project List'!$A$9:$AF$360,'Project List'!L$1,FALSE),0)</f>
        <v>0</v>
      </c>
      <c r="J107" s="105">
        <f>_xlfn.IFNA(VLOOKUP($A107,'Project List'!$A$9:$AF$360,'Project List'!M$1,FALSE),0)</f>
        <v>0</v>
      </c>
      <c r="K107" s="105">
        <f>_xlfn.IFNA(VLOOKUP($A107,'Project List'!$A$9:$AF$360,'Project List'!N$1,FALSE),0)</f>
        <v>0</v>
      </c>
      <c r="L107" s="105">
        <f>_xlfn.IFNA(VLOOKUP($A107,'Project List'!$A$9:$AF$360,'Project List'!O$1,FALSE),0)</f>
        <v>0</v>
      </c>
      <c r="M107" s="105">
        <f>_xlfn.IFNA(VLOOKUP($A107,'Project List'!$A$9:$AF$360,'Project List'!P$1,FALSE),0)</f>
        <v>0</v>
      </c>
      <c r="N107" s="105">
        <f>_xlfn.IFNA(VLOOKUP($A107,'Project List'!$A$9:$AF$360,'Project List'!Q$1,FALSE),0)</f>
        <v>490301.42</v>
      </c>
      <c r="O107" s="105">
        <f>_xlfn.IFNA(VLOOKUP($A107,'Project List'!$A$9:$AF$360,'Project List'!R$1,FALSE),0)</f>
        <v>531448.59</v>
      </c>
      <c r="P107" s="105">
        <f>_xlfn.IFNA(VLOOKUP($A107,'Project List'!$A$9:$AF$360,'Project List'!S$1,FALSE),0)</f>
        <v>1053221.75</v>
      </c>
      <c r="Q107" s="105">
        <f>_xlfn.IFNA(VLOOKUP($A107,'Project List'!$A$9:$AF$360,'Project List'!T$1,FALSE),0)</f>
        <v>4814778.12</v>
      </c>
      <c r="R107" s="105">
        <f>_xlfn.IFNA(VLOOKUP($A107,'Project List'!$A$9:$AF$360,'Project List'!U$1,FALSE),0)</f>
        <v>1457446.92</v>
      </c>
      <c r="S107" s="105">
        <f>_xlfn.IFNA(VLOOKUP($A107,'Project List'!$A$9:$AF$360,'Project List'!V$1,FALSE),0)</f>
        <v>999908.18</v>
      </c>
      <c r="T107" s="105">
        <f>_xlfn.IFNA(VLOOKUP($A107,'Project List'!$A$9:$AF$360,'Project List'!W$1,FALSE),0)</f>
        <v>804406.16</v>
      </c>
      <c r="U107" s="105">
        <f>_xlfn.IFNA(VLOOKUP($A107,'Project List'!$A$9:$AF$360,'Project List'!X$1,FALSE),0)</f>
        <v>-75782.91</v>
      </c>
      <c r="V107" s="13">
        <f>_xlfn.IFNA(IF(VLOOKUP($A107,'Project List'!$A$9:$BF$360,'Project List'!Y$1,FALSE)=0,"Nil",
IF(OR($E107="Potential",$E107="Proposed",$E107="Deferred",$E107="Cancelled",$E107="Closed"),VLOOKUP($A107,'Project List'!$A$9:$BF$360,'Project List'!Y$1,FALSE)*$A$15*$AE107,VLOOKUP($A107,'Project List'!$A$9:$BF$360,'Project List'!Y$1,FALSE))),0)</f>
        <v>61087.636444148615</v>
      </c>
      <c r="W107" s="13" t="str">
        <f>_xlfn.IFNA(IF(VLOOKUP($A107,'Project List'!$A$9:$BF$360,'Project List'!Z$1,FALSE)=0,"Nil",
IF(OR($E107="Potential",$E107="Proposed",$E107="Deferred",$E107="Cancelled",$E107="Closed"),VLOOKUP($A107,'Project List'!$A$9:$BF$360,'Project List'!Z$1,FALSE)*$A$15*$AE107,VLOOKUP($A107,'Project List'!$A$9:$BF$360,'Project List'!Z$1,FALSE))),0)</f>
        <v>Nil</v>
      </c>
      <c r="X107" s="13" t="str">
        <f>_xlfn.IFNA(IF(VLOOKUP($A107,'Project List'!$A$9:$BF$360,'Project List'!AA$1,FALSE)=0,"Nil",
IF(OR($E107="Potential",$E107="Proposed",$E107="Deferred",$E107="Cancelled",$E107="Closed"),VLOOKUP($A107,'Project List'!$A$9:$BF$360,'Project List'!AA$1,FALSE)*$A$15*$AE107,VLOOKUP($A107,'Project List'!$A$9:$BF$360,'Project List'!AA$1,FALSE))),0)</f>
        <v>Nil</v>
      </c>
      <c r="Y107" s="13" t="str">
        <f>_xlfn.IFNA(IF(VLOOKUP($A107,'Project List'!$A$9:$BF$360,'Project List'!AB$1,FALSE)=0,"Nil",
IF(OR($E107="Potential",$E107="Proposed",$E107="Deferred",$E107="Cancelled",$E107="Closed"),VLOOKUP($A107,'Project List'!$A$9:$BF$360,'Project List'!AB$1,FALSE)*$A$15*$AE107,VLOOKUP($A107,'Project List'!$A$9:$BF$360,'Project List'!AB$1,FALSE))),0)</f>
        <v>Nil</v>
      </c>
      <c r="Z107" s="13" t="str">
        <f>_xlfn.IFNA(IF(VLOOKUP($A107,'Project List'!$A$9:$BF$360,'Project List'!AC$1,FALSE)=0,"Nil",
IF(OR($E107="Potential",$E107="Proposed",$E107="Deferred",$E107="Cancelled",$E107="Closed"),VLOOKUP($A107,'Project List'!$A$9:$BF$360,'Project List'!AC$1,FALSE)*$A$15*$AE107,VLOOKUP($A107,'Project List'!$A$9:$BF$360,'Project List'!AC$1,FALSE))),0)</f>
        <v>Nil</v>
      </c>
      <c r="AA107" s="13" t="str">
        <f>_xlfn.IFNA(IF(VLOOKUP($A107,'Project List'!$A$9:$BF$360,'Project List'!AD$1,FALSE)=0,"Nil",
IF(OR($E107="Potential",$E107="Proposed",$E107="Deferred",$E107="Cancelled",$E107="Closed"),VLOOKUP($A107,'Project List'!$A$9:$BF$360,'Project List'!AD$1,FALSE)*$A$15*$AE107,VLOOKUP($A107,'Project List'!$A$9:$BF$360,'Project List'!AD$1,FALSE))),0)</f>
        <v>Nil</v>
      </c>
      <c r="AB107" s="13" t="str">
        <f>_xlfn.IFNA(IF(VLOOKUP($A107,'Project List'!$A$9:$BF$360,'Project List'!AE$1,FALSE)=0,"Nil",
IF(OR($E107="Potential",$E107="Proposed",$E107="Deferred",$E107="Cancelled",$E107="Closed"),VLOOKUP($A107,'Project List'!$A$9:$BF$360,'Project List'!AE$1,FALSE)*$A$15*$AE107,VLOOKUP($A107,'Project List'!$A$9:$BF$360,'Project List'!AE$1,FALSE))),0)</f>
        <v>Nil</v>
      </c>
      <c r="AC107" s="13" t="str">
        <f>_xlfn.IFNA(IF(VLOOKUP($A107,'Project List'!$A$9:$BF$360,'Project List'!AF$1,FALSE)=0,"Nil",
IF(OR($E107="Potential",$E107="Proposed",$E107="Deferred",$E107="Cancelled",$E107="Closed"),VLOOKUP($A107,'Project List'!$A$9:$BF$360,'Project List'!AF$1,FALSE)*$A$15*$AE107,VLOOKUP($A107,'Project List'!$A$9:$BF$360,'Project List'!AF$1,FALSE))),0)</f>
        <v>Nil</v>
      </c>
      <c r="AD107" s="42"/>
      <c r="AE107" s="248">
        <f>1+IF(ISNA(VLOOKUP($A107,'Project labour content'!$A$7:$D$255,'Project labour content'!$D$1,FALSE)),VLOOKUP($D107,'Project labour content'!$F$6:$G$15,'Project labour content'!$G$1,FALSE),VLOOKUP($A107,'Project labour content'!$A$7:$D$255,'Project labour content'!$D$1,FALSE))*('Project labour content'!$K$14/100)*1</f>
        <v>1.0009936390026339</v>
      </c>
      <c r="AG107" s="3"/>
      <c r="AH107" s="3"/>
      <c r="AI107" s="32"/>
      <c r="AJ107" s="32"/>
      <c r="AK107" s="32"/>
      <c r="AL107" s="32"/>
      <c r="AM107" s="59"/>
      <c r="AN107" s="59"/>
      <c r="AO107" s="59"/>
      <c r="AP107" s="59"/>
      <c r="AQ107" s="59"/>
    </row>
    <row r="108" spans="1:43" x14ac:dyDescent="0.25">
      <c r="A108" s="11" t="s">
        <v>159</v>
      </c>
      <c r="B108" s="11" t="str">
        <f>_xlfn.IFNA(VLOOKUP($A108,'Project List'!$A$9:$AF$360,'Project List'!G$1,FALSE),0)</f>
        <v>Substation Lighting and Infrastructure Replacement</v>
      </c>
      <c r="C108" s="11" t="str">
        <f>_xlfn.IFNA(VLOOKUP($A108,'Project List'!$A$9:$AF$360,'Project List'!C$1,FALSE),0)</f>
        <v>ExAnte</v>
      </c>
      <c r="D108" s="11" t="str">
        <f>_xlfn.IFNA(VLOOKUP($A108,'Project List'!$A$9:$AF$360,'Project List'!D$1,FALSE),0)</f>
        <v>Replacement</v>
      </c>
      <c r="E108" s="11" t="str">
        <f>_xlfn.IFNA(VLOOKUP($A108,'Project List'!$A$9:$AF$360,'Project List'!H$1,FALSE),0)</f>
        <v>Closed</v>
      </c>
      <c r="F108" s="105">
        <f>_xlfn.IFNA(VLOOKUP($A108,'Project List'!$A$9:$AF$360,'Project List'!I$1,FALSE),0)</f>
        <v>0</v>
      </c>
      <c r="G108" s="105">
        <f>_xlfn.IFNA(VLOOKUP($A108,'Project List'!$A$9:$AF$360,'Project List'!J$1,FALSE),0)</f>
        <v>0</v>
      </c>
      <c r="H108" s="105">
        <f>_xlfn.IFNA(VLOOKUP($A108,'Project List'!$A$9:$AF$360,'Project List'!K$1,FALSE),0)</f>
        <v>0</v>
      </c>
      <c r="I108" s="105">
        <f>_xlfn.IFNA(VLOOKUP($A108,'Project List'!$A$9:$AF$360,'Project List'!L$1,FALSE),0)</f>
        <v>0</v>
      </c>
      <c r="J108" s="105">
        <f>_xlfn.IFNA(VLOOKUP($A108,'Project List'!$A$9:$AF$360,'Project List'!M$1,FALSE),0)</f>
        <v>0</v>
      </c>
      <c r="K108" s="105">
        <f>_xlfn.IFNA(VLOOKUP($A108,'Project List'!$A$9:$AF$360,'Project List'!N$1,FALSE),0)</f>
        <v>0</v>
      </c>
      <c r="L108" s="105">
        <f>_xlfn.IFNA(VLOOKUP($A108,'Project List'!$A$9:$AF$360,'Project List'!O$1,FALSE),0)</f>
        <v>0</v>
      </c>
      <c r="M108" s="105">
        <f>_xlfn.IFNA(VLOOKUP($A108,'Project List'!$A$9:$AF$360,'Project List'!P$1,FALSE),0)</f>
        <v>0</v>
      </c>
      <c r="N108" s="105">
        <f>_xlfn.IFNA(VLOOKUP($A108,'Project List'!$A$9:$AF$360,'Project List'!Q$1,FALSE),0)</f>
        <v>0</v>
      </c>
      <c r="O108" s="105">
        <f>_xlfn.IFNA(VLOOKUP($A108,'Project List'!$A$9:$AF$360,'Project List'!R$1,FALSE),0)</f>
        <v>0</v>
      </c>
      <c r="P108" s="105">
        <f>_xlfn.IFNA(VLOOKUP($A108,'Project List'!$A$9:$AF$360,'Project List'!S$1,FALSE),0)</f>
        <v>87606.14</v>
      </c>
      <c r="Q108" s="105">
        <f>_xlfn.IFNA(VLOOKUP($A108,'Project List'!$A$9:$AF$360,'Project List'!T$1,FALSE),0)</f>
        <v>272528.40000000002</v>
      </c>
      <c r="R108" s="105">
        <f>_xlfn.IFNA(VLOOKUP($A108,'Project List'!$A$9:$AF$360,'Project List'!U$1,FALSE),0)</f>
        <v>7392272.4100000001</v>
      </c>
      <c r="S108" s="105">
        <f>_xlfn.IFNA(VLOOKUP($A108,'Project List'!$A$9:$AF$360,'Project List'!V$1,FALSE),0)</f>
        <v>2481117.65</v>
      </c>
      <c r="T108" s="105">
        <f>_xlfn.IFNA(VLOOKUP($A108,'Project List'!$A$9:$AF$360,'Project List'!W$1,FALSE),0)</f>
        <v>462622.39</v>
      </c>
      <c r="U108" s="105">
        <f>_xlfn.IFNA(VLOOKUP($A108,'Project List'!$A$9:$AF$360,'Project List'!X$1,FALSE),0)</f>
        <v>-63609.72</v>
      </c>
      <c r="V108" s="13" t="str">
        <f>_xlfn.IFNA(IF(VLOOKUP($A108,'Project List'!$A$9:$BF$360,'Project List'!Y$1,FALSE)=0,"Nil",
IF(OR($E108="Potential",$E108="Proposed",$E108="Deferred",$E108="Cancelled",$E108="Closed"),VLOOKUP($A108,'Project List'!$A$9:$BF$360,'Project List'!Y$1,FALSE)*$A$15*$AE108,VLOOKUP($A108,'Project List'!$A$9:$BF$360,'Project List'!Y$1,FALSE))),0)</f>
        <v>Nil</v>
      </c>
      <c r="W108" s="13" t="str">
        <f>_xlfn.IFNA(IF(VLOOKUP($A108,'Project List'!$A$9:$BF$360,'Project List'!Z$1,FALSE)=0,"Nil",
IF(OR($E108="Potential",$E108="Proposed",$E108="Deferred",$E108="Cancelled",$E108="Closed"),VLOOKUP($A108,'Project List'!$A$9:$BF$360,'Project List'!Z$1,FALSE)*$A$15*$AE108,VLOOKUP($A108,'Project List'!$A$9:$BF$360,'Project List'!Z$1,FALSE))),0)</f>
        <v>Nil</v>
      </c>
      <c r="X108" s="13" t="str">
        <f>_xlfn.IFNA(IF(VLOOKUP($A108,'Project List'!$A$9:$BF$360,'Project List'!AA$1,FALSE)=0,"Nil",
IF(OR($E108="Potential",$E108="Proposed",$E108="Deferred",$E108="Cancelled",$E108="Closed"),VLOOKUP($A108,'Project List'!$A$9:$BF$360,'Project List'!AA$1,FALSE)*$A$15*$AE108,VLOOKUP($A108,'Project List'!$A$9:$BF$360,'Project List'!AA$1,FALSE))),0)</f>
        <v>Nil</v>
      </c>
      <c r="Y108" s="13" t="str">
        <f>_xlfn.IFNA(IF(VLOOKUP($A108,'Project List'!$A$9:$BF$360,'Project List'!AB$1,FALSE)=0,"Nil",
IF(OR($E108="Potential",$E108="Proposed",$E108="Deferred",$E108="Cancelled",$E108="Closed"),VLOOKUP($A108,'Project List'!$A$9:$BF$360,'Project List'!AB$1,FALSE)*$A$15*$AE108,VLOOKUP($A108,'Project List'!$A$9:$BF$360,'Project List'!AB$1,FALSE))),0)</f>
        <v>Nil</v>
      </c>
      <c r="Z108" s="13" t="str">
        <f>_xlfn.IFNA(IF(VLOOKUP($A108,'Project List'!$A$9:$BF$360,'Project List'!AC$1,FALSE)=0,"Nil",
IF(OR($E108="Potential",$E108="Proposed",$E108="Deferred",$E108="Cancelled",$E108="Closed"),VLOOKUP($A108,'Project List'!$A$9:$BF$360,'Project List'!AC$1,FALSE)*$A$15*$AE108,VLOOKUP($A108,'Project List'!$A$9:$BF$360,'Project List'!AC$1,FALSE))),0)</f>
        <v>Nil</v>
      </c>
      <c r="AA108" s="13" t="str">
        <f>_xlfn.IFNA(IF(VLOOKUP($A108,'Project List'!$A$9:$BF$360,'Project List'!AD$1,FALSE)=0,"Nil",
IF(OR($E108="Potential",$E108="Proposed",$E108="Deferred",$E108="Cancelled",$E108="Closed"),VLOOKUP($A108,'Project List'!$A$9:$BF$360,'Project List'!AD$1,FALSE)*$A$15*$AE108,VLOOKUP($A108,'Project List'!$A$9:$BF$360,'Project List'!AD$1,FALSE))),0)</f>
        <v>Nil</v>
      </c>
      <c r="AB108" s="13" t="str">
        <f>_xlfn.IFNA(IF(VLOOKUP($A108,'Project List'!$A$9:$BF$360,'Project List'!AE$1,FALSE)=0,"Nil",
IF(OR($E108="Potential",$E108="Proposed",$E108="Deferred",$E108="Cancelled",$E108="Closed"),VLOOKUP($A108,'Project List'!$A$9:$BF$360,'Project List'!AE$1,FALSE)*$A$15*$AE108,VLOOKUP($A108,'Project List'!$A$9:$BF$360,'Project List'!AE$1,FALSE))),0)</f>
        <v>Nil</v>
      </c>
      <c r="AC108" s="13" t="str">
        <f>_xlfn.IFNA(IF(VLOOKUP($A108,'Project List'!$A$9:$BF$360,'Project List'!AF$1,FALSE)=0,"Nil",
IF(OR($E108="Potential",$E108="Proposed",$E108="Deferred",$E108="Cancelled",$E108="Closed"),VLOOKUP($A108,'Project List'!$A$9:$BF$360,'Project List'!AF$1,FALSE)*$A$15*$AE108,VLOOKUP($A108,'Project List'!$A$9:$BF$360,'Project List'!AF$1,FALSE))),0)</f>
        <v>Nil</v>
      </c>
      <c r="AD108" s="42"/>
      <c r="AE108" s="248">
        <f>1+IF(ISNA(VLOOKUP($A108,'Project labour content'!$A$7:$D$255,'Project labour content'!$D$1,FALSE)),VLOOKUP($D108,'Project labour content'!$F$6:$G$15,'Project labour content'!$G$1,FALSE),VLOOKUP($A108,'Project labour content'!$A$7:$D$255,'Project labour content'!$D$1,FALSE))*('Project labour content'!$K$14/100)*1</f>
        <v>1.0008946620064583</v>
      </c>
      <c r="AG108" s="3"/>
      <c r="AH108" s="3"/>
      <c r="AI108" s="32"/>
      <c r="AJ108" s="32"/>
      <c r="AK108" s="32"/>
      <c r="AL108" s="32"/>
      <c r="AM108" s="59"/>
      <c r="AN108" s="59"/>
      <c r="AO108" s="59"/>
      <c r="AP108" s="59"/>
      <c r="AQ108" s="59"/>
    </row>
    <row r="109" spans="1:43" x14ac:dyDescent="0.25">
      <c r="A109" s="11" t="s">
        <v>161</v>
      </c>
      <c r="B109" s="11" t="str">
        <f>_xlfn.IFNA(VLOOKUP($A109,'Project List'!$A$9:$AF$360,'Project List'!G$1,FALSE),0)</f>
        <v>AC Board Replacement 2013-18</v>
      </c>
      <c r="C109" s="11" t="str">
        <f>_xlfn.IFNA(VLOOKUP($A109,'Project List'!$A$9:$AF$360,'Project List'!C$1,FALSE),0)</f>
        <v>ExAnte</v>
      </c>
      <c r="D109" s="11" t="str">
        <f>_xlfn.IFNA(VLOOKUP($A109,'Project List'!$A$9:$AF$360,'Project List'!D$1,FALSE),0)</f>
        <v>Replacement</v>
      </c>
      <c r="E109" s="11" t="str">
        <f>_xlfn.IFNA(VLOOKUP($A109,'Project List'!$A$9:$AF$360,'Project List'!H$1,FALSE),0)</f>
        <v>Active</v>
      </c>
      <c r="F109" s="105">
        <f>_xlfn.IFNA(VLOOKUP($A109,'Project List'!$A$9:$AF$360,'Project List'!I$1,FALSE),0)</f>
        <v>0</v>
      </c>
      <c r="G109" s="105">
        <f>_xlfn.IFNA(VLOOKUP($A109,'Project List'!$A$9:$AF$360,'Project List'!J$1,FALSE),0)</f>
        <v>0</v>
      </c>
      <c r="H109" s="105">
        <f>_xlfn.IFNA(VLOOKUP($A109,'Project List'!$A$9:$AF$360,'Project List'!K$1,FALSE),0)</f>
        <v>0</v>
      </c>
      <c r="I109" s="105">
        <f>_xlfn.IFNA(VLOOKUP($A109,'Project List'!$A$9:$AF$360,'Project List'!L$1,FALSE),0)</f>
        <v>0</v>
      </c>
      <c r="J109" s="105">
        <f>_xlfn.IFNA(VLOOKUP($A109,'Project List'!$A$9:$AF$360,'Project List'!M$1,FALSE),0)</f>
        <v>0</v>
      </c>
      <c r="K109" s="105">
        <f>_xlfn.IFNA(VLOOKUP($A109,'Project List'!$A$9:$AF$360,'Project List'!N$1,FALSE),0)</f>
        <v>0</v>
      </c>
      <c r="L109" s="105">
        <f>_xlfn.IFNA(VLOOKUP($A109,'Project List'!$A$9:$AF$360,'Project List'!O$1,FALSE),0)</f>
        <v>0</v>
      </c>
      <c r="M109" s="105">
        <f>_xlfn.IFNA(VLOOKUP($A109,'Project List'!$A$9:$AF$360,'Project List'!P$1,FALSE),0)</f>
        <v>0</v>
      </c>
      <c r="N109" s="105">
        <f>_xlfn.IFNA(VLOOKUP($A109,'Project List'!$A$9:$AF$360,'Project List'!Q$1,FALSE),0)</f>
        <v>0</v>
      </c>
      <c r="O109" s="105">
        <f>_xlfn.IFNA(VLOOKUP($A109,'Project List'!$A$9:$AF$360,'Project List'!R$1,FALSE),0)</f>
        <v>60003.55</v>
      </c>
      <c r="P109" s="105">
        <f>_xlfn.IFNA(VLOOKUP($A109,'Project List'!$A$9:$AF$360,'Project List'!S$1,FALSE),0)</f>
        <v>414454.11</v>
      </c>
      <c r="Q109" s="105">
        <f>_xlfn.IFNA(VLOOKUP($A109,'Project List'!$A$9:$AF$360,'Project List'!T$1,FALSE),0)</f>
        <v>1183162.21</v>
      </c>
      <c r="R109" s="105">
        <f>_xlfn.IFNA(VLOOKUP($A109,'Project List'!$A$9:$AF$360,'Project List'!U$1,FALSE),0)</f>
        <v>6805311.3300000001</v>
      </c>
      <c r="S109" s="105">
        <f>_xlfn.IFNA(VLOOKUP($A109,'Project List'!$A$9:$AF$360,'Project List'!V$1,FALSE),0)</f>
        <v>3868876.54</v>
      </c>
      <c r="T109" s="105">
        <f>_xlfn.IFNA(VLOOKUP($A109,'Project List'!$A$9:$AF$360,'Project List'!W$1,FALSE),0)</f>
        <v>4255728.62</v>
      </c>
      <c r="U109" s="105">
        <f>_xlfn.IFNA(VLOOKUP($A109,'Project List'!$A$9:$AF$360,'Project List'!X$1,FALSE),0)</f>
        <v>465446.88</v>
      </c>
      <c r="V109" s="13">
        <f>_xlfn.IFNA(IF(VLOOKUP($A109,'Project List'!$A$9:$BF$360,'Project List'!Y$1,FALSE)=0,"Nil",
IF(OR($E109="Potential",$E109="Proposed",$E109="Deferred",$E109="Cancelled",$E109="Closed"),VLOOKUP($A109,'Project List'!$A$9:$BF$360,'Project List'!Y$1,FALSE)*$A$15*$AE109,VLOOKUP($A109,'Project List'!$A$9:$BF$360,'Project List'!Y$1,FALSE))),0)</f>
        <v>187294.9279047763</v>
      </c>
      <c r="W109" s="13" t="str">
        <f>_xlfn.IFNA(IF(VLOOKUP($A109,'Project List'!$A$9:$BF$360,'Project List'!Z$1,FALSE)=0,"Nil",
IF(OR($E109="Potential",$E109="Proposed",$E109="Deferred",$E109="Cancelled",$E109="Closed"),VLOOKUP($A109,'Project List'!$A$9:$BF$360,'Project List'!Z$1,FALSE)*$A$15*$AE109,VLOOKUP($A109,'Project List'!$A$9:$BF$360,'Project List'!Z$1,FALSE))),0)</f>
        <v>Nil</v>
      </c>
      <c r="X109" s="13" t="str">
        <f>_xlfn.IFNA(IF(VLOOKUP($A109,'Project List'!$A$9:$BF$360,'Project List'!AA$1,FALSE)=0,"Nil",
IF(OR($E109="Potential",$E109="Proposed",$E109="Deferred",$E109="Cancelled",$E109="Closed"),VLOOKUP($A109,'Project List'!$A$9:$BF$360,'Project List'!AA$1,FALSE)*$A$15*$AE109,VLOOKUP($A109,'Project List'!$A$9:$BF$360,'Project List'!AA$1,FALSE))),0)</f>
        <v>Nil</v>
      </c>
      <c r="Y109" s="13" t="str">
        <f>_xlfn.IFNA(IF(VLOOKUP($A109,'Project List'!$A$9:$BF$360,'Project List'!AB$1,FALSE)=0,"Nil",
IF(OR($E109="Potential",$E109="Proposed",$E109="Deferred",$E109="Cancelled",$E109="Closed"),VLOOKUP($A109,'Project List'!$A$9:$BF$360,'Project List'!AB$1,FALSE)*$A$15*$AE109,VLOOKUP($A109,'Project List'!$A$9:$BF$360,'Project List'!AB$1,FALSE))),0)</f>
        <v>Nil</v>
      </c>
      <c r="Z109" s="13" t="str">
        <f>_xlfn.IFNA(IF(VLOOKUP($A109,'Project List'!$A$9:$BF$360,'Project List'!AC$1,FALSE)=0,"Nil",
IF(OR($E109="Potential",$E109="Proposed",$E109="Deferred",$E109="Cancelled",$E109="Closed"),VLOOKUP($A109,'Project List'!$A$9:$BF$360,'Project List'!AC$1,FALSE)*$A$15*$AE109,VLOOKUP($A109,'Project List'!$A$9:$BF$360,'Project List'!AC$1,FALSE))),0)</f>
        <v>Nil</v>
      </c>
      <c r="AA109" s="13" t="str">
        <f>_xlfn.IFNA(IF(VLOOKUP($A109,'Project List'!$A$9:$BF$360,'Project List'!AD$1,FALSE)=0,"Nil",
IF(OR($E109="Potential",$E109="Proposed",$E109="Deferred",$E109="Cancelled",$E109="Closed"),VLOOKUP($A109,'Project List'!$A$9:$BF$360,'Project List'!AD$1,FALSE)*$A$15*$AE109,VLOOKUP($A109,'Project List'!$A$9:$BF$360,'Project List'!AD$1,FALSE))),0)</f>
        <v>Nil</v>
      </c>
      <c r="AB109" s="13" t="str">
        <f>_xlfn.IFNA(IF(VLOOKUP($A109,'Project List'!$A$9:$BF$360,'Project List'!AE$1,FALSE)=0,"Nil",
IF(OR($E109="Potential",$E109="Proposed",$E109="Deferred",$E109="Cancelled",$E109="Closed"),VLOOKUP($A109,'Project List'!$A$9:$BF$360,'Project List'!AE$1,FALSE)*$A$15*$AE109,VLOOKUP($A109,'Project List'!$A$9:$BF$360,'Project List'!AE$1,FALSE))),0)</f>
        <v>Nil</v>
      </c>
      <c r="AC109" s="13" t="str">
        <f>_xlfn.IFNA(IF(VLOOKUP($A109,'Project List'!$A$9:$BF$360,'Project List'!AF$1,FALSE)=0,"Nil",
IF(OR($E109="Potential",$E109="Proposed",$E109="Deferred",$E109="Cancelled",$E109="Closed"),VLOOKUP($A109,'Project List'!$A$9:$BF$360,'Project List'!AF$1,FALSE)*$A$15*$AE109,VLOOKUP($A109,'Project List'!$A$9:$BF$360,'Project List'!AF$1,FALSE))),0)</f>
        <v>Nil</v>
      </c>
      <c r="AD109" s="42"/>
      <c r="AE109" s="248">
        <f>1+IF(ISNA(VLOOKUP($A109,'Project labour content'!$A$7:$D$255,'Project labour content'!$D$1,FALSE)),VLOOKUP($D109,'Project labour content'!$F$6:$G$15,'Project labour content'!$G$1,FALSE),VLOOKUP($A109,'Project labour content'!$A$7:$D$255,'Project labour content'!$D$1,FALSE))*('Project labour content'!$K$14/100)*1</f>
        <v>1.0009938377691683</v>
      </c>
      <c r="AG109" s="3"/>
      <c r="AH109" s="3"/>
      <c r="AI109" s="32"/>
      <c r="AJ109" s="32"/>
      <c r="AK109" s="32"/>
      <c r="AL109" s="32"/>
      <c r="AM109" s="59"/>
      <c r="AN109" s="59"/>
      <c r="AO109" s="59"/>
      <c r="AP109" s="59"/>
      <c r="AQ109" s="59"/>
    </row>
    <row r="110" spans="1:43" x14ac:dyDescent="0.25">
      <c r="A110" s="11" t="s">
        <v>163</v>
      </c>
      <c r="B110" s="11" t="str">
        <f>_xlfn.IFNA(VLOOKUP($A110,'Project List'!$A$9:$AF$360,'Project List'!G$1,FALSE),0)</f>
        <v>Westinghouse RTU Replacement</v>
      </c>
      <c r="C110" s="11" t="str">
        <f>_xlfn.IFNA(VLOOKUP($A110,'Project List'!$A$9:$AF$360,'Project List'!C$1,FALSE),0)</f>
        <v>ExAnte</v>
      </c>
      <c r="D110" s="11" t="str">
        <f>_xlfn.IFNA(VLOOKUP($A110,'Project List'!$A$9:$AF$360,'Project List'!D$1,FALSE),0)</f>
        <v>Replacement</v>
      </c>
      <c r="E110" s="11" t="str">
        <f>_xlfn.IFNA(VLOOKUP($A110,'Project List'!$A$9:$AF$360,'Project List'!H$1,FALSE),0)</f>
        <v>Active</v>
      </c>
      <c r="F110" s="105">
        <f>_xlfn.IFNA(VLOOKUP($A110,'Project List'!$A$9:$AF$360,'Project List'!I$1,FALSE),0)</f>
        <v>0</v>
      </c>
      <c r="G110" s="105">
        <f>_xlfn.IFNA(VLOOKUP($A110,'Project List'!$A$9:$AF$360,'Project List'!J$1,FALSE),0)</f>
        <v>0</v>
      </c>
      <c r="H110" s="105">
        <f>_xlfn.IFNA(VLOOKUP($A110,'Project List'!$A$9:$AF$360,'Project List'!K$1,FALSE),0)</f>
        <v>0</v>
      </c>
      <c r="I110" s="105">
        <f>_xlfn.IFNA(VLOOKUP($A110,'Project List'!$A$9:$AF$360,'Project List'!L$1,FALSE),0)</f>
        <v>0</v>
      </c>
      <c r="J110" s="105">
        <f>_xlfn.IFNA(VLOOKUP($A110,'Project List'!$A$9:$AF$360,'Project List'!M$1,FALSE),0)</f>
        <v>0</v>
      </c>
      <c r="K110" s="105">
        <f>_xlfn.IFNA(VLOOKUP($A110,'Project List'!$A$9:$AF$360,'Project List'!N$1,FALSE),0)</f>
        <v>0</v>
      </c>
      <c r="L110" s="105">
        <f>_xlfn.IFNA(VLOOKUP($A110,'Project List'!$A$9:$AF$360,'Project List'!O$1,FALSE),0)</f>
        <v>0</v>
      </c>
      <c r="M110" s="105">
        <f>_xlfn.IFNA(VLOOKUP($A110,'Project List'!$A$9:$AF$360,'Project List'!P$1,FALSE),0)</f>
        <v>0</v>
      </c>
      <c r="N110" s="105">
        <f>_xlfn.IFNA(VLOOKUP($A110,'Project List'!$A$9:$AF$360,'Project List'!Q$1,FALSE),0)</f>
        <v>0</v>
      </c>
      <c r="O110" s="105">
        <f>_xlfn.IFNA(VLOOKUP($A110,'Project List'!$A$9:$AF$360,'Project List'!R$1,FALSE),0)</f>
        <v>9388.5499999999993</v>
      </c>
      <c r="P110" s="105">
        <f>_xlfn.IFNA(VLOOKUP($A110,'Project List'!$A$9:$AF$360,'Project List'!S$1,FALSE),0)</f>
        <v>231514.37</v>
      </c>
      <c r="Q110" s="105">
        <f>_xlfn.IFNA(VLOOKUP($A110,'Project List'!$A$9:$AF$360,'Project List'!T$1,FALSE),0)</f>
        <v>1693220.48</v>
      </c>
      <c r="R110" s="105">
        <f>_xlfn.IFNA(VLOOKUP($A110,'Project List'!$A$9:$AF$360,'Project List'!U$1,FALSE),0)</f>
        <v>630689.68000000005</v>
      </c>
      <c r="S110" s="105">
        <f>_xlfn.IFNA(VLOOKUP($A110,'Project List'!$A$9:$AF$360,'Project List'!V$1,FALSE),0)</f>
        <v>229.6</v>
      </c>
      <c r="T110" s="105">
        <f>_xlfn.IFNA(VLOOKUP($A110,'Project List'!$A$9:$AF$360,'Project List'!W$1,FALSE),0)</f>
        <v>149665.32</v>
      </c>
      <c r="U110" s="105">
        <f>_xlfn.IFNA(VLOOKUP($A110,'Project List'!$A$9:$AF$360,'Project List'!X$1,FALSE),0)</f>
        <v>21383.11</v>
      </c>
      <c r="V110" s="13" t="str">
        <f>_xlfn.IFNA(IF(VLOOKUP($A110,'Project List'!$A$9:$BF$360,'Project List'!Y$1,FALSE)=0,"Nil",
IF(OR($E110="Potential",$E110="Proposed",$E110="Deferred",$E110="Cancelled",$E110="Closed"),VLOOKUP($A110,'Project List'!$A$9:$BF$360,'Project List'!Y$1,FALSE)*$A$15*$AE110,VLOOKUP($A110,'Project List'!$A$9:$BF$360,'Project List'!Y$1,FALSE))),0)</f>
        <v>Nil</v>
      </c>
      <c r="W110" s="13" t="str">
        <f>_xlfn.IFNA(IF(VLOOKUP($A110,'Project List'!$A$9:$BF$360,'Project List'!Z$1,FALSE)=0,"Nil",
IF(OR($E110="Potential",$E110="Proposed",$E110="Deferred",$E110="Cancelled",$E110="Closed"),VLOOKUP($A110,'Project List'!$A$9:$BF$360,'Project List'!Z$1,FALSE)*$A$15*$AE110,VLOOKUP($A110,'Project List'!$A$9:$BF$360,'Project List'!Z$1,FALSE))),0)</f>
        <v>Nil</v>
      </c>
      <c r="X110" s="13" t="str">
        <f>_xlfn.IFNA(IF(VLOOKUP($A110,'Project List'!$A$9:$BF$360,'Project List'!AA$1,FALSE)=0,"Nil",
IF(OR($E110="Potential",$E110="Proposed",$E110="Deferred",$E110="Cancelled",$E110="Closed"),VLOOKUP($A110,'Project List'!$A$9:$BF$360,'Project List'!AA$1,FALSE)*$A$15*$AE110,VLOOKUP($A110,'Project List'!$A$9:$BF$360,'Project List'!AA$1,FALSE))),0)</f>
        <v>Nil</v>
      </c>
      <c r="Y110" s="13" t="str">
        <f>_xlfn.IFNA(IF(VLOOKUP($A110,'Project List'!$A$9:$BF$360,'Project List'!AB$1,FALSE)=0,"Nil",
IF(OR($E110="Potential",$E110="Proposed",$E110="Deferred",$E110="Cancelled",$E110="Closed"),VLOOKUP($A110,'Project List'!$A$9:$BF$360,'Project List'!AB$1,FALSE)*$A$15*$AE110,VLOOKUP($A110,'Project List'!$A$9:$BF$360,'Project List'!AB$1,FALSE))),0)</f>
        <v>Nil</v>
      </c>
      <c r="Z110" s="13" t="str">
        <f>_xlfn.IFNA(IF(VLOOKUP($A110,'Project List'!$A$9:$BF$360,'Project List'!AC$1,FALSE)=0,"Nil",
IF(OR($E110="Potential",$E110="Proposed",$E110="Deferred",$E110="Cancelled",$E110="Closed"),VLOOKUP($A110,'Project List'!$A$9:$BF$360,'Project List'!AC$1,FALSE)*$A$15*$AE110,VLOOKUP($A110,'Project List'!$A$9:$BF$360,'Project List'!AC$1,FALSE))),0)</f>
        <v>Nil</v>
      </c>
      <c r="AA110" s="13" t="str">
        <f>_xlfn.IFNA(IF(VLOOKUP($A110,'Project List'!$A$9:$BF$360,'Project List'!AD$1,FALSE)=0,"Nil",
IF(OR($E110="Potential",$E110="Proposed",$E110="Deferred",$E110="Cancelled",$E110="Closed"),VLOOKUP($A110,'Project List'!$A$9:$BF$360,'Project List'!AD$1,FALSE)*$A$15*$AE110,VLOOKUP($A110,'Project List'!$A$9:$BF$360,'Project List'!AD$1,FALSE))),0)</f>
        <v>Nil</v>
      </c>
      <c r="AB110" s="13" t="str">
        <f>_xlfn.IFNA(IF(VLOOKUP($A110,'Project List'!$A$9:$BF$360,'Project List'!AE$1,FALSE)=0,"Nil",
IF(OR($E110="Potential",$E110="Proposed",$E110="Deferred",$E110="Cancelled",$E110="Closed"),VLOOKUP($A110,'Project List'!$A$9:$BF$360,'Project List'!AE$1,FALSE)*$A$15*$AE110,VLOOKUP($A110,'Project List'!$A$9:$BF$360,'Project List'!AE$1,FALSE))),0)</f>
        <v>Nil</v>
      </c>
      <c r="AC110" s="13" t="str">
        <f>_xlfn.IFNA(IF(VLOOKUP($A110,'Project List'!$A$9:$BF$360,'Project List'!AF$1,FALSE)=0,"Nil",
IF(OR($E110="Potential",$E110="Proposed",$E110="Deferred",$E110="Cancelled",$E110="Closed"),VLOOKUP($A110,'Project List'!$A$9:$BF$360,'Project List'!AF$1,FALSE)*$A$15*$AE110,VLOOKUP($A110,'Project List'!$A$9:$BF$360,'Project List'!AF$1,FALSE))),0)</f>
        <v>Nil</v>
      </c>
      <c r="AD110" s="42"/>
      <c r="AE110" s="248">
        <f>1+IF(ISNA(VLOOKUP($A110,'Project labour content'!$A$7:$D$255,'Project labour content'!$D$1,FALSE)),VLOOKUP($D110,'Project labour content'!$F$6:$G$15,'Project labour content'!$G$1,FALSE),VLOOKUP($A110,'Project labour content'!$A$7:$D$255,'Project labour content'!$D$1,FALSE))*('Project labour content'!$K$14/100)*1</f>
        <v>1.0008946620064583</v>
      </c>
      <c r="AG110" s="3"/>
      <c r="AH110" s="3"/>
      <c r="AI110" s="32"/>
      <c r="AJ110" s="32"/>
      <c r="AK110" s="32"/>
      <c r="AL110" s="32"/>
      <c r="AM110" s="59"/>
      <c r="AN110" s="59"/>
      <c r="AO110" s="59"/>
      <c r="AP110" s="59"/>
      <c r="AQ110" s="59"/>
    </row>
    <row r="111" spans="1:43" x14ac:dyDescent="0.25">
      <c r="A111" s="11" t="s">
        <v>165</v>
      </c>
      <c r="B111" s="11" t="str">
        <f>_xlfn.IFNA(VLOOKUP($A111,'Project List'!$A$9:$AF$360,'Project List'!G$1,FALSE),0)</f>
        <v>Furniture and Building Upgrades 2016-17</v>
      </c>
      <c r="C111" s="11" t="str">
        <f>_xlfn.IFNA(VLOOKUP($A111,'Project List'!$A$9:$AF$360,'Project List'!C$1,FALSE),0)</f>
        <v>ExAnte</v>
      </c>
      <c r="D111" s="11" t="str">
        <f>_xlfn.IFNA(VLOOKUP($A111,'Project List'!$A$9:$AF$360,'Project List'!D$1,FALSE),0)</f>
        <v>Facilities</v>
      </c>
      <c r="E111" s="11" t="str">
        <f>_xlfn.IFNA(VLOOKUP($A111,'Project List'!$A$9:$AF$360,'Project List'!H$1,FALSE),0)</f>
        <v>Closed</v>
      </c>
      <c r="F111" s="105">
        <f>_xlfn.IFNA(VLOOKUP($A111,'Project List'!$A$9:$AF$360,'Project List'!I$1,FALSE),0)</f>
        <v>0</v>
      </c>
      <c r="G111" s="105">
        <f>_xlfn.IFNA(VLOOKUP($A111,'Project List'!$A$9:$AF$360,'Project List'!J$1,FALSE),0)</f>
        <v>0</v>
      </c>
      <c r="H111" s="105">
        <f>_xlfn.IFNA(VLOOKUP($A111,'Project List'!$A$9:$AF$360,'Project List'!K$1,FALSE),0)</f>
        <v>0</v>
      </c>
      <c r="I111" s="105">
        <f>_xlfn.IFNA(VLOOKUP($A111,'Project List'!$A$9:$AF$360,'Project List'!L$1,FALSE),0)</f>
        <v>0</v>
      </c>
      <c r="J111" s="105">
        <f>_xlfn.IFNA(VLOOKUP($A111,'Project List'!$A$9:$AF$360,'Project List'!M$1,FALSE),0)</f>
        <v>0</v>
      </c>
      <c r="K111" s="105">
        <f>_xlfn.IFNA(VLOOKUP($A111,'Project List'!$A$9:$AF$360,'Project List'!N$1,FALSE),0)</f>
        <v>0</v>
      </c>
      <c r="L111" s="105">
        <f>_xlfn.IFNA(VLOOKUP($A111,'Project List'!$A$9:$AF$360,'Project List'!O$1,FALSE),0)</f>
        <v>0</v>
      </c>
      <c r="M111" s="105">
        <f>_xlfn.IFNA(VLOOKUP($A111,'Project List'!$A$9:$AF$360,'Project List'!P$1,FALSE),0)</f>
        <v>0</v>
      </c>
      <c r="N111" s="105">
        <f>_xlfn.IFNA(VLOOKUP($A111,'Project List'!$A$9:$AF$360,'Project List'!Q$1,FALSE),0)</f>
        <v>0</v>
      </c>
      <c r="O111" s="105">
        <f>_xlfn.IFNA(VLOOKUP($A111,'Project List'!$A$9:$AF$360,'Project List'!R$1,FALSE),0)</f>
        <v>0</v>
      </c>
      <c r="P111" s="105">
        <f>_xlfn.IFNA(VLOOKUP($A111,'Project List'!$A$9:$AF$360,'Project List'!S$1,FALSE),0)</f>
        <v>0</v>
      </c>
      <c r="Q111" s="105">
        <f>_xlfn.IFNA(VLOOKUP($A111,'Project List'!$A$9:$AF$360,'Project List'!T$1,FALSE),0)</f>
        <v>375366.15</v>
      </c>
      <c r="R111" s="105">
        <f>_xlfn.IFNA(VLOOKUP($A111,'Project List'!$A$9:$AF$360,'Project List'!U$1,FALSE),0)</f>
        <v>34655.93</v>
      </c>
      <c r="S111" s="105">
        <f>_xlfn.IFNA(VLOOKUP($A111,'Project List'!$A$9:$AF$360,'Project List'!V$1,FALSE),0)</f>
        <v>0</v>
      </c>
      <c r="T111" s="105">
        <f>_xlfn.IFNA(VLOOKUP($A111,'Project List'!$A$9:$AF$360,'Project List'!W$1,FALSE),0)</f>
        <v>-12300.87</v>
      </c>
      <c r="U111" s="105">
        <f>_xlfn.IFNA(VLOOKUP($A111,'Project List'!$A$9:$AF$360,'Project List'!X$1,FALSE),0)</f>
        <v>0</v>
      </c>
      <c r="V111" s="13" t="str">
        <f>_xlfn.IFNA(IF(VLOOKUP($A111,'Project List'!$A$9:$BF$360,'Project List'!Y$1,FALSE)=0,"Nil",
IF(OR($E111="Potential",$E111="Proposed",$E111="Deferred",$E111="Cancelled",$E111="Closed"),VLOOKUP($A111,'Project List'!$A$9:$BF$360,'Project List'!Y$1,FALSE)*$A$15*$AE111,VLOOKUP($A111,'Project List'!$A$9:$BF$360,'Project List'!Y$1,FALSE))),0)</f>
        <v>Nil</v>
      </c>
      <c r="W111" s="13" t="str">
        <f>_xlfn.IFNA(IF(VLOOKUP($A111,'Project List'!$A$9:$BF$360,'Project List'!Z$1,FALSE)=0,"Nil",
IF(OR($E111="Potential",$E111="Proposed",$E111="Deferred",$E111="Cancelled",$E111="Closed"),VLOOKUP($A111,'Project List'!$A$9:$BF$360,'Project List'!Z$1,FALSE)*$A$15*$AE111,VLOOKUP($A111,'Project List'!$A$9:$BF$360,'Project List'!Z$1,FALSE))),0)</f>
        <v>Nil</v>
      </c>
      <c r="X111" s="13" t="str">
        <f>_xlfn.IFNA(IF(VLOOKUP($A111,'Project List'!$A$9:$BF$360,'Project List'!AA$1,FALSE)=0,"Nil",
IF(OR($E111="Potential",$E111="Proposed",$E111="Deferred",$E111="Cancelled",$E111="Closed"),VLOOKUP($A111,'Project List'!$A$9:$BF$360,'Project List'!AA$1,FALSE)*$A$15*$AE111,VLOOKUP($A111,'Project List'!$A$9:$BF$360,'Project List'!AA$1,FALSE))),0)</f>
        <v>Nil</v>
      </c>
      <c r="Y111" s="13" t="str">
        <f>_xlfn.IFNA(IF(VLOOKUP($A111,'Project List'!$A$9:$BF$360,'Project List'!AB$1,FALSE)=0,"Nil",
IF(OR($E111="Potential",$E111="Proposed",$E111="Deferred",$E111="Cancelled",$E111="Closed"),VLOOKUP($A111,'Project List'!$A$9:$BF$360,'Project List'!AB$1,FALSE)*$A$15*$AE111,VLOOKUP($A111,'Project List'!$A$9:$BF$360,'Project List'!AB$1,FALSE))),0)</f>
        <v>Nil</v>
      </c>
      <c r="Z111" s="13" t="str">
        <f>_xlfn.IFNA(IF(VLOOKUP($A111,'Project List'!$A$9:$BF$360,'Project List'!AC$1,FALSE)=0,"Nil",
IF(OR($E111="Potential",$E111="Proposed",$E111="Deferred",$E111="Cancelled",$E111="Closed"),VLOOKUP($A111,'Project List'!$A$9:$BF$360,'Project List'!AC$1,FALSE)*$A$15*$AE111,VLOOKUP($A111,'Project List'!$A$9:$BF$360,'Project List'!AC$1,FALSE))),0)</f>
        <v>Nil</v>
      </c>
      <c r="AA111" s="13" t="str">
        <f>_xlfn.IFNA(IF(VLOOKUP($A111,'Project List'!$A$9:$BF$360,'Project List'!AD$1,FALSE)=0,"Nil",
IF(OR($E111="Potential",$E111="Proposed",$E111="Deferred",$E111="Cancelled",$E111="Closed"),VLOOKUP($A111,'Project List'!$A$9:$BF$360,'Project List'!AD$1,FALSE)*$A$15*$AE111,VLOOKUP($A111,'Project List'!$A$9:$BF$360,'Project List'!AD$1,FALSE))),0)</f>
        <v>Nil</v>
      </c>
      <c r="AB111" s="13" t="str">
        <f>_xlfn.IFNA(IF(VLOOKUP($A111,'Project List'!$A$9:$BF$360,'Project List'!AE$1,FALSE)=0,"Nil",
IF(OR($E111="Potential",$E111="Proposed",$E111="Deferred",$E111="Cancelled",$E111="Closed"),VLOOKUP($A111,'Project List'!$A$9:$BF$360,'Project List'!AE$1,FALSE)*$A$15*$AE111,VLOOKUP($A111,'Project List'!$A$9:$BF$360,'Project List'!AE$1,FALSE))),0)</f>
        <v>Nil</v>
      </c>
      <c r="AC111" s="13" t="str">
        <f>_xlfn.IFNA(IF(VLOOKUP($A111,'Project List'!$A$9:$BF$360,'Project List'!AF$1,FALSE)=0,"Nil",
IF(OR($E111="Potential",$E111="Proposed",$E111="Deferred",$E111="Cancelled",$E111="Closed"),VLOOKUP($A111,'Project List'!$A$9:$BF$360,'Project List'!AF$1,FALSE)*$A$15*$AE111,VLOOKUP($A111,'Project List'!$A$9:$BF$360,'Project List'!AF$1,FALSE))),0)</f>
        <v>Nil</v>
      </c>
      <c r="AD111" s="42"/>
      <c r="AE111" s="248">
        <f>1+IF(ISNA(VLOOKUP($A111,'Project labour content'!$A$7:$D$255,'Project labour content'!$D$1,FALSE)),VLOOKUP($D111,'Project labour content'!$F$6:$G$15,'Project labour content'!$G$1,FALSE),VLOOKUP($A111,'Project labour content'!$A$7:$D$255,'Project labour content'!$D$1,FALSE))*('Project labour content'!$K$14/100)*1</f>
        <v>1.0018661130890889</v>
      </c>
      <c r="AG111" s="3"/>
      <c r="AH111" s="3"/>
      <c r="AI111" s="32"/>
      <c r="AJ111" s="32"/>
      <c r="AK111" s="32"/>
      <c r="AL111" s="32"/>
      <c r="AM111" s="59"/>
      <c r="AN111" s="59"/>
      <c r="AO111" s="59"/>
      <c r="AP111" s="59"/>
      <c r="AQ111" s="59"/>
    </row>
    <row r="112" spans="1:43" x14ac:dyDescent="0.25">
      <c r="A112" s="11" t="s">
        <v>167</v>
      </c>
      <c r="B112" s="11" t="str">
        <f>_xlfn.IFNA(VLOOKUP($A112,'Project List'!$A$9:$AF$360,'Project List'!G$1,FALSE),0)</f>
        <v>Inventory Purchases 2016-17</v>
      </c>
      <c r="C112" s="11" t="str">
        <f>_xlfn.IFNA(VLOOKUP($A112,'Project List'!$A$9:$AF$360,'Project List'!C$1,FALSE),0)</f>
        <v>ExAnte</v>
      </c>
      <c r="D112" s="11" t="str">
        <f>_xlfn.IFNA(VLOOKUP($A112,'Project List'!$A$9:$AF$360,'Project List'!D$1,FALSE),0)</f>
        <v>Inventory/Spares</v>
      </c>
      <c r="E112" s="11" t="str">
        <f>_xlfn.IFNA(VLOOKUP($A112,'Project List'!$A$9:$AF$360,'Project List'!H$1,FALSE),0)</f>
        <v>Closed</v>
      </c>
      <c r="F112" s="105">
        <f>_xlfn.IFNA(VLOOKUP($A112,'Project List'!$A$9:$AF$360,'Project List'!I$1,FALSE),0)</f>
        <v>0</v>
      </c>
      <c r="G112" s="105">
        <f>_xlfn.IFNA(VLOOKUP($A112,'Project List'!$A$9:$AF$360,'Project List'!J$1,FALSE),0)</f>
        <v>0</v>
      </c>
      <c r="H112" s="105">
        <f>_xlfn.IFNA(VLOOKUP($A112,'Project List'!$A$9:$AF$360,'Project List'!K$1,FALSE),0)</f>
        <v>0</v>
      </c>
      <c r="I112" s="105">
        <f>_xlfn.IFNA(VLOOKUP($A112,'Project List'!$A$9:$AF$360,'Project List'!L$1,FALSE),0)</f>
        <v>0</v>
      </c>
      <c r="J112" s="105">
        <f>_xlfn.IFNA(VLOOKUP($A112,'Project List'!$A$9:$AF$360,'Project List'!M$1,FALSE),0)</f>
        <v>0</v>
      </c>
      <c r="K112" s="105">
        <f>_xlfn.IFNA(VLOOKUP($A112,'Project List'!$A$9:$AF$360,'Project List'!N$1,FALSE),0)</f>
        <v>0</v>
      </c>
      <c r="L112" s="105">
        <f>_xlfn.IFNA(VLOOKUP($A112,'Project List'!$A$9:$AF$360,'Project List'!O$1,FALSE),0)</f>
        <v>0</v>
      </c>
      <c r="M112" s="105">
        <f>_xlfn.IFNA(VLOOKUP($A112,'Project List'!$A$9:$AF$360,'Project List'!P$1,FALSE),0)</f>
        <v>0</v>
      </c>
      <c r="N112" s="105">
        <f>_xlfn.IFNA(VLOOKUP($A112,'Project List'!$A$9:$AF$360,'Project List'!Q$1,FALSE),0)</f>
        <v>0</v>
      </c>
      <c r="O112" s="105">
        <f>_xlfn.IFNA(VLOOKUP($A112,'Project List'!$A$9:$AF$360,'Project List'!R$1,FALSE),0)</f>
        <v>0</v>
      </c>
      <c r="P112" s="105">
        <f>_xlfn.IFNA(VLOOKUP($A112,'Project List'!$A$9:$AF$360,'Project List'!S$1,FALSE),0)</f>
        <v>0</v>
      </c>
      <c r="Q112" s="105">
        <f>_xlfn.IFNA(VLOOKUP($A112,'Project List'!$A$9:$AF$360,'Project List'!T$1,FALSE),0)</f>
        <v>1122835.1100000001</v>
      </c>
      <c r="R112" s="105">
        <f>_xlfn.IFNA(VLOOKUP($A112,'Project List'!$A$9:$AF$360,'Project List'!U$1,FALSE),0)</f>
        <v>809315.61</v>
      </c>
      <c r="S112" s="105">
        <f>_xlfn.IFNA(VLOOKUP($A112,'Project List'!$A$9:$AF$360,'Project List'!V$1,FALSE),0)</f>
        <v>0</v>
      </c>
      <c r="T112" s="105">
        <f>_xlfn.IFNA(VLOOKUP($A112,'Project List'!$A$9:$AF$360,'Project List'!W$1,FALSE),0)</f>
        <v>387.37</v>
      </c>
      <c r="U112" s="105">
        <f>_xlfn.IFNA(VLOOKUP($A112,'Project List'!$A$9:$AF$360,'Project List'!X$1,FALSE),0)</f>
        <v>-809702.98</v>
      </c>
      <c r="V112" s="13" t="str">
        <f>_xlfn.IFNA(IF(VLOOKUP($A112,'Project List'!$A$9:$BF$360,'Project List'!Y$1,FALSE)=0,"Nil",
IF(OR($E112="Potential",$E112="Proposed",$E112="Deferred",$E112="Cancelled",$E112="Closed"),VLOOKUP($A112,'Project List'!$A$9:$BF$360,'Project List'!Y$1,FALSE)*$A$15*$AE112,VLOOKUP($A112,'Project List'!$A$9:$BF$360,'Project List'!Y$1,FALSE))),0)</f>
        <v>Nil</v>
      </c>
      <c r="W112" s="13" t="str">
        <f>_xlfn.IFNA(IF(VLOOKUP($A112,'Project List'!$A$9:$BF$360,'Project List'!Z$1,FALSE)=0,"Nil",
IF(OR($E112="Potential",$E112="Proposed",$E112="Deferred",$E112="Cancelled",$E112="Closed"),VLOOKUP($A112,'Project List'!$A$9:$BF$360,'Project List'!Z$1,FALSE)*$A$15*$AE112,VLOOKUP($A112,'Project List'!$A$9:$BF$360,'Project List'!Z$1,FALSE))),0)</f>
        <v>Nil</v>
      </c>
      <c r="X112" s="13" t="str">
        <f>_xlfn.IFNA(IF(VLOOKUP($A112,'Project List'!$A$9:$BF$360,'Project List'!AA$1,FALSE)=0,"Nil",
IF(OR($E112="Potential",$E112="Proposed",$E112="Deferred",$E112="Cancelled",$E112="Closed"),VLOOKUP($A112,'Project List'!$A$9:$BF$360,'Project List'!AA$1,FALSE)*$A$15*$AE112,VLOOKUP($A112,'Project List'!$A$9:$BF$360,'Project List'!AA$1,FALSE))),0)</f>
        <v>Nil</v>
      </c>
      <c r="Y112" s="13" t="str">
        <f>_xlfn.IFNA(IF(VLOOKUP($A112,'Project List'!$A$9:$BF$360,'Project List'!AB$1,FALSE)=0,"Nil",
IF(OR($E112="Potential",$E112="Proposed",$E112="Deferred",$E112="Cancelled",$E112="Closed"),VLOOKUP($A112,'Project List'!$A$9:$BF$360,'Project List'!AB$1,FALSE)*$A$15*$AE112,VLOOKUP($A112,'Project List'!$A$9:$BF$360,'Project List'!AB$1,FALSE))),0)</f>
        <v>Nil</v>
      </c>
      <c r="Z112" s="13" t="str">
        <f>_xlfn.IFNA(IF(VLOOKUP($A112,'Project List'!$A$9:$BF$360,'Project List'!AC$1,FALSE)=0,"Nil",
IF(OR($E112="Potential",$E112="Proposed",$E112="Deferred",$E112="Cancelled",$E112="Closed"),VLOOKUP($A112,'Project List'!$A$9:$BF$360,'Project List'!AC$1,FALSE)*$A$15*$AE112,VLOOKUP($A112,'Project List'!$A$9:$BF$360,'Project List'!AC$1,FALSE))),0)</f>
        <v>Nil</v>
      </c>
      <c r="AA112" s="13" t="str">
        <f>_xlfn.IFNA(IF(VLOOKUP($A112,'Project List'!$A$9:$BF$360,'Project List'!AD$1,FALSE)=0,"Nil",
IF(OR($E112="Potential",$E112="Proposed",$E112="Deferred",$E112="Cancelled",$E112="Closed"),VLOOKUP($A112,'Project List'!$A$9:$BF$360,'Project List'!AD$1,FALSE)*$A$15*$AE112,VLOOKUP($A112,'Project List'!$A$9:$BF$360,'Project List'!AD$1,FALSE))),0)</f>
        <v>Nil</v>
      </c>
      <c r="AB112" s="13" t="str">
        <f>_xlfn.IFNA(IF(VLOOKUP($A112,'Project List'!$A$9:$BF$360,'Project List'!AE$1,FALSE)=0,"Nil",
IF(OR($E112="Potential",$E112="Proposed",$E112="Deferred",$E112="Cancelled",$E112="Closed"),VLOOKUP($A112,'Project List'!$A$9:$BF$360,'Project List'!AE$1,FALSE)*$A$15*$AE112,VLOOKUP($A112,'Project List'!$A$9:$BF$360,'Project List'!AE$1,FALSE))),0)</f>
        <v>Nil</v>
      </c>
      <c r="AC112" s="13" t="str">
        <f>_xlfn.IFNA(IF(VLOOKUP($A112,'Project List'!$A$9:$BF$360,'Project List'!AF$1,FALSE)=0,"Nil",
IF(OR($E112="Potential",$E112="Proposed",$E112="Deferred",$E112="Cancelled",$E112="Closed"),VLOOKUP($A112,'Project List'!$A$9:$BF$360,'Project List'!AF$1,FALSE)*$A$15*$AE112,VLOOKUP($A112,'Project List'!$A$9:$BF$360,'Project List'!AF$1,FALSE))),0)</f>
        <v>Nil</v>
      </c>
      <c r="AD112" s="42"/>
      <c r="AE112" s="248">
        <f>1+IF(ISNA(VLOOKUP($A112,'Project labour content'!$A$7:$D$255,'Project labour content'!$D$1,FALSE)),VLOOKUP($D112,'Project labour content'!$F$6:$G$15,'Project labour content'!$G$1,FALSE),VLOOKUP($A112,'Project labour content'!$A$7:$D$255,'Project labour content'!$D$1,FALSE))*('Project labour content'!$K$14/100)*1</f>
        <v>1.0008197452279752</v>
      </c>
      <c r="AG112" s="3"/>
      <c r="AH112" s="3"/>
      <c r="AI112" s="32"/>
      <c r="AJ112" s="32"/>
      <c r="AK112" s="32"/>
      <c r="AL112" s="32"/>
      <c r="AM112" s="59"/>
      <c r="AN112" s="59"/>
      <c r="AO112" s="59"/>
      <c r="AP112" s="59"/>
      <c r="AQ112" s="59"/>
    </row>
    <row r="113" spans="1:43" x14ac:dyDescent="0.25">
      <c r="A113" s="11" t="s">
        <v>169</v>
      </c>
      <c r="B113" s="11" t="str">
        <f>_xlfn.IFNA(VLOOKUP($A113,'Project List'!$A$9:$AF$360,'Project List'!G$1,FALSE),0)</f>
        <v>Windows Backoffice Mgmnt Systems Refresh 2016-18</v>
      </c>
      <c r="C113" s="11" t="str">
        <f>_xlfn.IFNA(VLOOKUP($A113,'Project List'!$A$9:$AF$360,'Project List'!C$1,FALSE),0)</f>
        <v>ExAnte</v>
      </c>
      <c r="D113" s="11" t="str">
        <f>_xlfn.IFNA(VLOOKUP($A113,'Project List'!$A$9:$AF$360,'Project List'!D$1,FALSE),0)</f>
        <v>Information Technology</v>
      </c>
      <c r="E113" s="11" t="str">
        <f>_xlfn.IFNA(VLOOKUP($A113,'Project List'!$A$9:$AF$360,'Project List'!H$1,FALSE),0)</f>
        <v>Closed</v>
      </c>
      <c r="F113" s="105">
        <f>_xlfn.IFNA(VLOOKUP($A113,'Project List'!$A$9:$AF$360,'Project List'!I$1,FALSE),0)</f>
        <v>0</v>
      </c>
      <c r="G113" s="105">
        <f>_xlfn.IFNA(VLOOKUP($A113,'Project List'!$A$9:$AF$360,'Project List'!J$1,FALSE),0)</f>
        <v>0</v>
      </c>
      <c r="H113" s="105">
        <f>_xlfn.IFNA(VLOOKUP($A113,'Project List'!$A$9:$AF$360,'Project List'!K$1,FALSE),0)</f>
        <v>0</v>
      </c>
      <c r="I113" s="105">
        <f>_xlfn.IFNA(VLOOKUP($A113,'Project List'!$A$9:$AF$360,'Project List'!L$1,FALSE),0)</f>
        <v>0</v>
      </c>
      <c r="J113" s="105">
        <f>_xlfn.IFNA(VLOOKUP($A113,'Project List'!$A$9:$AF$360,'Project List'!M$1,FALSE),0)</f>
        <v>0</v>
      </c>
      <c r="K113" s="105">
        <f>_xlfn.IFNA(VLOOKUP($A113,'Project List'!$A$9:$AF$360,'Project List'!N$1,FALSE),0)</f>
        <v>0</v>
      </c>
      <c r="L113" s="105">
        <f>_xlfn.IFNA(VLOOKUP($A113,'Project List'!$A$9:$AF$360,'Project List'!O$1,FALSE),0)</f>
        <v>0</v>
      </c>
      <c r="M113" s="105">
        <f>_xlfn.IFNA(VLOOKUP($A113,'Project List'!$A$9:$AF$360,'Project List'!P$1,FALSE),0)</f>
        <v>0</v>
      </c>
      <c r="N113" s="105">
        <f>_xlfn.IFNA(VLOOKUP($A113,'Project List'!$A$9:$AF$360,'Project List'!Q$1,FALSE),0)</f>
        <v>0</v>
      </c>
      <c r="O113" s="105">
        <f>_xlfn.IFNA(VLOOKUP($A113,'Project List'!$A$9:$AF$360,'Project List'!R$1,FALSE),0)</f>
        <v>0</v>
      </c>
      <c r="P113" s="105">
        <f>_xlfn.IFNA(VLOOKUP($A113,'Project List'!$A$9:$AF$360,'Project List'!S$1,FALSE),0)</f>
        <v>0</v>
      </c>
      <c r="Q113" s="105">
        <f>_xlfn.IFNA(VLOOKUP($A113,'Project List'!$A$9:$AF$360,'Project List'!T$1,FALSE),0)</f>
        <v>422628.44</v>
      </c>
      <c r="R113" s="105">
        <f>_xlfn.IFNA(VLOOKUP($A113,'Project List'!$A$9:$AF$360,'Project List'!U$1,FALSE),0)</f>
        <v>494618.26</v>
      </c>
      <c r="S113" s="105">
        <f>_xlfn.IFNA(VLOOKUP($A113,'Project List'!$A$9:$AF$360,'Project List'!V$1,FALSE),0)</f>
        <v>0</v>
      </c>
      <c r="T113" s="105">
        <f>_xlfn.IFNA(VLOOKUP($A113,'Project List'!$A$9:$AF$360,'Project List'!W$1,FALSE),0)</f>
        <v>-4452.91</v>
      </c>
      <c r="U113" s="105">
        <f>_xlfn.IFNA(VLOOKUP($A113,'Project List'!$A$9:$AF$360,'Project List'!X$1,FALSE),0)</f>
        <v>0</v>
      </c>
      <c r="V113" s="13" t="str">
        <f>_xlfn.IFNA(IF(VLOOKUP($A113,'Project List'!$A$9:$BF$360,'Project List'!Y$1,FALSE)=0,"Nil",
IF(OR($E113="Potential",$E113="Proposed",$E113="Deferred",$E113="Cancelled",$E113="Closed"),VLOOKUP($A113,'Project List'!$A$9:$BF$360,'Project List'!Y$1,FALSE)*$A$15*$AE113,VLOOKUP($A113,'Project List'!$A$9:$BF$360,'Project List'!Y$1,FALSE))),0)</f>
        <v>Nil</v>
      </c>
      <c r="W113" s="13" t="str">
        <f>_xlfn.IFNA(IF(VLOOKUP($A113,'Project List'!$A$9:$BF$360,'Project List'!Z$1,FALSE)=0,"Nil",
IF(OR($E113="Potential",$E113="Proposed",$E113="Deferred",$E113="Cancelled",$E113="Closed"),VLOOKUP($A113,'Project List'!$A$9:$BF$360,'Project List'!Z$1,FALSE)*$A$15*$AE113,VLOOKUP($A113,'Project List'!$A$9:$BF$360,'Project List'!Z$1,FALSE))),0)</f>
        <v>Nil</v>
      </c>
      <c r="X113" s="13" t="str">
        <f>_xlfn.IFNA(IF(VLOOKUP($A113,'Project List'!$A$9:$BF$360,'Project List'!AA$1,FALSE)=0,"Nil",
IF(OR($E113="Potential",$E113="Proposed",$E113="Deferred",$E113="Cancelled",$E113="Closed"),VLOOKUP($A113,'Project List'!$A$9:$BF$360,'Project List'!AA$1,FALSE)*$A$15*$AE113,VLOOKUP($A113,'Project List'!$A$9:$BF$360,'Project List'!AA$1,FALSE))),0)</f>
        <v>Nil</v>
      </c>
      <c r="Y113" s="13" t="str">
        <f>_xlfn.IFNA(IF(VLOOKUP($A113,'Project List'!$A$9:$BF$360,'Project List'!AB$1,FALSE)=0,"Nil",
IF(OR($E113="Potential",$E113="Proposed",$E113="Deferred",$E113="Cancelled",$E113="Closed"),VLOOKUP($A113,'Project List'!$A$9:$BF$360,'Project List'!AB$1,FALSE)*$A$15*$AE113,VLOOKUP($A113,'Project List'!$A$9:$BF$360,'Project List'!AB$1,FALSE))),0)</f>
        <v>Nil</v>
      </c>
      <c r="Z113" s="13" t="str">
        <f>_xlfn.IFNA(IF(VLOOKUP($A113,'Project List'!$A$9:$BF$360,'Project List'!AC$1,FALSE)=0,"Nil",
IF(OR($E113="Potential",$E113="Proposed",$E113="Deferred",$E113="Cancelled",$E113="Closed"),VLOOKUP($A113,'Project List'!$A$9:$BF$360,'Project List'!AC$1,FALSE)*$A$15*$AE113,VLOOKUP($A113,'Project List'!$A$9:$BF$360,'Project List'!AC$1,FALSE))),0)</f>
        <v>Nil</v>
      </c>
      <c r="AA113" s="13" t="str">
        <f>_xlfn.IFNA(IF(VLOOKUP($A113,'Project List'!$A$9:$BF$360,'Project List'!AD$1,FALSE)=0,"Nil",
IF(OR($E113="Potential",$E113="Proposed",$E113="Deferred",$E113="Cancelled",$E113="Closed"),VLOOKUP($A113,'Project List'!$A$9:$BF$360,'Project List'!AD$1,FALSE)*$A$15*$AE113,VLOOKUP($A113,'Project List'!$A$9:$BF$360,'Project List'!AD$1,FALSE))),0)</f>
        <v>Nil</v>
      </c>
      <c r="AB113" s="13" t="str">
        <f>_xlfn.IFNA(IF(VLOOKUP($A113,'Project List'!$A$9:$BF$360,'Project List'!AE$1,FALSE)=0,"Nil",
IF(OR($E113="Potential",$E113="Proposed",$E113="Deferred",$E113="Cancelled",$E113="Closed"),VLOOKUP($A113,'Project List'!$A$9:$BF$360,'Project List'!AE$1,FALSE)*$A$15*$AE113,VLOOKUP($A113,'Project List'!$A$9:$BF$360,'Project List'!AE$1,FALSE))),0)</f>
        <v>Nil</v>
      </c>
      <c r="AC113" s="13" t="str">
        <f>_xlfn.IFNA(IF(VLOOKUP($A113,'Project List'!$A$9:$BF$360,'Project List'!AF$1,FALSE)=0,"Nil",
IF(OR($E113="Potential",$E113="Proposed",$E113="Deferred",$E113="Cancelled",$E113="Closed"),VLOOKUP($A113,'Project List'!$A$9:$BF$360,'Project List'!AF$1,FALSE)*$A$15*$AE113,VLOOKUP($A113,'Project List'!$A$9:$BF$360,'Project List'!AF$1,FALSE))),0)</f>
        <v>Nil</v>
      </c>
      <c r="AD113" s="42"/>
      <c r="AE113" s="248">
        <f>1+IF(ISNA(VLOOKUP($A113,'Project labour content'!$A$7:$D$255,'Project labour content'!$D$1,FALSE)),VLOOKUP($D113,'Project labour content'!$F$6:$G$15,'Project labour content'!$G$1,FALSE),VLOOKUP($A113,'Project labour content'!$A$7:$D$255,'Project labour content'!$D$1,FALSE))*('Project labour content'!$K$14/100)*1</f>
        <v>1.0024480115846353</v>
      </c>
      <c r="AG113" s="3"/>
      <c r="AH113" s="3"/>
      <c r="AI113" s="32"/>
      <c r="AJ113" s="32"/>
      <c r="AK113" s="32"/>
      <c r="AL113" s="32"/>
      <c r="AM113" s="59"/>
      <c r="AN113" s="59"/>
      <c r="AO113" s="59"/>
      <c r="AP113" s="59"/>
      <c r="AQ113" s="59"/>
    </row>
    <row r="114" spans="1:43" x14ac:dyDescent="0.25">
      <c r="A114" s="11" t="s">
        <v>170</v>
      </c>
      <c r="B114" s="11" t="str">
        <f>_xlfn.IFNA(VLOOKUP($A114,'Project List'!$A$9:$AF$360,'Project List'!G$1,FALSE),0)</f>
        <v>Asset Data Governance Tools</v>
      </c>
      <c r="C114" s="11" t="str">
        <f>_xlfn.IFNA(VLOOKUP($A114,'Project List'!$A$9:$AF$360,'Project List'!C$1,FALSE),0)</f>
        <v>ExAnte</v>
      </c>
      <c r="D114" s="11" t="str">
        <f>_xlfn.IFNA(VLOOKUP($A114,'Project List'!$A$9:$AF$360,'Project List'!D$1,FALSE),0)</f>
        <v>Information Technology</v>
      </c>
      <c r="E114" s="11" t="str">
        <f>_xlfn.IFNA(VLOOKUP($A114,'Project List'!$A$9:$AF$360,'Project List'!H$1,FALSE),0)</f>
        <v>Closed</v>
      </c>
      <c r="F114" s="105">
        <f>_xlfn.IFNA(VLOOKUP($A114,'Project List'!$A$9:$AF$360,'Project List'!I$1,FALSE),0)</f>
        <v>0</v>
      </c>
      <c r="G114" s="105">
        <f>_xlfn.IFNA(VLOOKUP($A114,'Project List'!$A$9:$AF$360,'Project List'!J$1,FALSE),0)</f>
        <v>0</v>
      </c>
      <c r="H114" s="105">
        <f>_xlfn.IFNA(VLOOKUP($A114,'Project List'!$A$9:$AF$360,'Project List'!K$1,FALSE),0)</f>
        <v>0</v>
      </c>
      <c r="I114" s="105">
        <f>_xlfn.IFNA(VLOOKUP($A114,'Project List'!$A$9:$AF$360,'Project List'!L$1,FALSE),0)</f>
        <v>0</v>
      </c>
      <c r="J114" s="105">
        <f>_xlfn.IFNA(VLOOKUP($A114,'Project List'!$A$9:$AF$360,'Project List'!M$1,FALSE),0)</f>
        <v>0</v>
      </c>
      <c r="K114" s="105">
        <f>_xlfn.IFNA(VLOOKUP($A114,'Project List'!$A$9:$AF$360,'Project List'!N$1,FALSE),0)</f>
        <v>0</v>
      </c>
      <c r="L114" s="105">
        <f>_xlfn.IFNA(VLOOKUP($A114,'Project List'!$A$9:$AF$360,'Project List'!O$1,FALSE),0)</f>
        <v>0</v>
      </c>
      <c r="M114" s="105">
        <f>_xlfn.IFNA(VLOOKUP($A114,'Project List'!$A$9:$AF$360,'Project List'!P$1,FALSE),0)</f>
        <v>0</v>
      </c>
      <c r="N114" s="105">
        <f>_xlfn.IFNA(VLOOKUP($A114,'Project List'!$A$9:$AF$360,'Project List'!Q$1,FALSE),0)</f>
        <v>0</v>
      </c>
      <c r="O114" s="105">
        <f>_xlfn.IFNA(VLOOKUP($A114,'Project List'!$A$9:$AF$360,'Project List'!R$1,FALSE),0)</f>
        <v>8096.17</v>
      </c>
      <c r="P114" s="105">
        <f>_xlfn.IFNA(VLOOKUP($A114,'Project List'!$A$9:$AF$360,'Project List'!S$1,FALSE),0)</f>
        <v>165269.04</v>
      </c>
      <c r="Q114" s="105">
        <f>_xlfn.IFNA(VLOOKUP($A114,'Project List'!$A$9:$AF$360,'Project List'!T$1,FALSE),0)</f>
        <v>265960.96999999997</v>
      </c>
      <c r="R114" s="105">
        <f>_xlfn.IFNA(VLOOKUP($A114,'Project List'!$A$9:$AF$360,'Project List'!U$1,FALSE),0)</f>
        <v>84614.3</v>
      </c>
      <c r="S114" s="105">
        <f>_xlfn.IFNA(VLOOKUP($A114,'Project List'!$A$9:$AF$360,'Project List'!V$1,FALSE),0)</f>
        <v>0</v>
      </c>
      <c r="T114" s="105">
        <f>_xlfn.IFNA(VLOOKUP($A114,'Project List'!$A$9:$AF$360,'Project List'!W$1,FALSE),0)</f>
        <v>0</v>
      </c>
      <c r="U114" s="105">
        <f>_xlfn.IFNA(VLOOKUP($A114,'Project List'!$A$9:$AF$360,'Project List'!X$1,FALSE),0)</f>
        <v>0</v>
      </c>
      <c r="V114" s="13" t="str">
        <f>_xlfn.IFNA(IF(VLOOKUP($A114,'Project List'!$A$9:$BF$360,'Project List'!Y$1,FALSE)=0,"Nil",
IF(OR($E114="Potential",$E114="Proposed",$E114="Deferred",$E114="Cancelled",$E114="Closed"),VLOOKUP($A114,'Project List'!$A$9:$BF$360,'Project List'!Y$1,FALSE)*$A$15*$AE114,VLOOKUP($A114,'Project List'!$A$9:$BF$360,'Project List'!Y$1,FALSE))),0)</f>
        <v>Nil</v>
      </c>
      <c r="W114" s="13" t="str">
        <f>_xlfn.IFNA(IF(VLOOKUP($A114,'Project List'!$A$9:$BF$360,'Project List'!Z$1,FALSE)=0,"Nil",
IF(OR($E114="Potential",$E114="Proposed",$E114="Deferred",$E114="Cancelled",$E114="Closed"),VLOOKUP($A114,'Project List'!$A$9:$BF$360,'Project List'!Z$1,FALSE)*$A$15*$AE114,VLOOKUP($A114,'Project List'!$A$9:$BF$360,'Project List'!Z$1,FALSE))),0)</f>
        <v>Nil</v>
      </c>
      <c r="X114" s="13" t="str">
        <f>_xlfn.IFNA(IF(VLOOKUP($A114,'Project List'!$A$9:$BF$360,'Project List'!AA$1,FALSE)=0,"Nil",
IF(OR($E114="Potential",$E114="Proposed",$E114="Deferred",$E114="Cancelled",$E114="Closed"),VLOOKUP($A114,'Project List'!$A$9:$BF$360,'Project List'!AA$1,FALSE)*$A$15*$AE114,VLOOKUP($A114,'Project List'!$A$9:$BF$360,'Project List'!AA$1,FALSE))),0)</f>
        <v>Nil</v>
      </c>
      <c r="Y114" s="13" t="str">
        <f>_xlfn.IFNA(IF(VLOOKUP($A114,'Project List'!$A$9:$BF$360,'Project List'!AB$1,FALSE)=0,"Nil",
IF(OR($E114="Potential",$E114="Proposed",$E114="Deferred",$E114="Cancelled",$E114="Closed"),VLOOKUP($A114,'Project List'!$A$9:$BF$360,'Project List'!AB$1,FALSE)*$A$15*$AE114,VLOOKUP($A114,'Project List'!$A$9:$BF$360,'Project List'!AB$1,FALSE))),0)</f>
        <v>Nil</v>
      </c>
      <c r="Z114" s="13" t="str">
        <f>_xlfn.IFNA(IF(VLOOKUP($A114,'Project List'!$A$9:$BF$360,'Project List'!AC$1,FALSE)=0,"Nil",
IF(OR($E114="Potential",$E114="Proposed",$E114="Deferred",$E114="Cancelled",$E114="Closed"),VLOOKUP($A114,'Project List'!$A$9:$BF$360,'Project List'!AC$1,FALSE)*$A$15*$AE114,VLOOKUP($A114,'Project List'!$A$9:$BF$360,'Project List'!AC$1,FALSE))),0)</f>
        <v>Nil</v>
      </c>
      <c r="AA114" s="13" t="str">
        <f>_xlfn.IFNA(IF(VLOOKUP($A114,'Project List'!$A$9:$BF$360,'Project List'!AD$1,FALSE)=0,"Nil",
IF(OR($E114="Potential",$E114="Proposed",$E114="Deferred",$E114="Cancelled",$E114="Closed"),VLOOKUP($A114,'Project List'!$A$9:$BF$360,'Project List'!AD$1,FALSE)*$A$15*$AE114,VLOOKUP($A114,'Project List'!$A$9:$BF$360,'Project List'!AD$1,FALSE))),0)</f>
        <v>Nil</v>
      </c>
      <c r="AB114" s="13" t="str">
        <f>_xlfn.IFNA(IF(VLOOKUP($A114,'Project List'!$A$9:$BF$360,'Project List'!AE$1,FALSE)=0,"Nil",
IF(OR($E114="Potential",$E114="Proposed",$E114="Deferred",$E114="Cancelled",$E114="Closed"),VLOOKUP($A114,'Project List'!$A$9:$BF$360,'Project List'!AE$1,FALSE)*$A$15*$AE114,VLOOKUP($A114,'Project List'!$A$9:$BF$360,'Project List'!AE$1,FALSE))),0)</f>
        <v>Nil</v>
      </c>
      <c r="AC114" s="13" t="str">
        <f>_xlfn.IFNA(IF(VLOOKUP($A114,'Project List'!$A$9:$BF$360,'Project List'!AF$1,FALSE)=0,"Nil",
IF(OR($E114="Potential",$E114="Proposed",$E114="Deferred",$E114="Cancelled",$E114="Closed"),VLOOKUP($A114,'Project List'!$A$9:$BF$360,'Project List'!AF$1,FALSE)*$A$15*$AE114,VLOOKUP($A114,'Project List'!$A$9:$BF$360,'Project List'!AF$1,FALSE))),0)</f>
        <v>Nil</v>
      </c>
      <c r="AD114" s="42"/>
      <c r="AE114" s="248">
        <f>1+IF(ISNA(VLOOKUP($A114,'Project labour content'!$A$7:$D$255,'Project labour content'!$D$1,FALSE)),VLOOKUP($D114,'Project labour content'!$F$6:$G$15,'Project labour content'!$G$1,FALSE),VLOOKUP($A114,'Project labour content'!$A$7:$D$255,'Project labour content'!$D$1,FALSE))*('Project labour content'!$K$14/100)*1</f>
        <v>1.0024480115846353</v>
      </c>
      <c r="AG114" s="3"/>
      <c r="AH114" s="3"/>
      <c r="AI114" s="32"/>
      <c r="AJ114" s="32"/>
      <c r="AK114" s="32"/>
      <c r="AL114" s="32"/>
      <c r="AM114" s="59"/>
      <c r="AN114" s="59"/>
      <c r="AO114" s="59"/>
      <c r="AP114" s="59"/>
      <c r="AQ114" s="59"/>
    </row>
    <row r="115" spans="1:43" x14ac:dyDescent="0.25">
      <c r="A115" s="11" t="s">
        <v>171</v>
      </c>
      <c r="B115" s="11" t="str">
        <f>_xlfn.IFNA(VLOOKUP($A115,'Project List'!$A$9:$AF$360,'Project List'!G$1,FALSE),0)</f>
        <v>One IP Substation Network</v>
      </c>
      <c r="C115" s="11" t="str">
        <f>_xlfn.IFNA(VLOOKUP($A115,'Project List'!$A$9:$AF$360,'Project List'!C$1,FALSE),0)</f>
        <v>ExAnte</v>
      </c>
      <c r="D115" s="11" t="str">
        <f>_xlfn.IFNA(VLOOKUP($A115,'Project List'!$A$9:$AF$360,'Project List'!D$1,FALSE),0)</f>
        <v>Replacement</v>
      </c>
      <c r="E115" s="11" t="str">
        <f>_xlfn.IFNA(VLOOKUP($A115,'Project List'!$A$9:$AF$360,'Project List'!H$1,FALSE),0)</f>
        <v>Closed</v>
      </c>
      <c r="F115" s="105">
        <f>_xlfn.IFNA(VLOOKUP($A115,'Project List'!$A$9:$AF$360,'Project List'!I$1,FALSE),0)</f>
        <v>0</v>
      </c>
      <c r="G115" s="105">
        <f>_xlfn.IFNA(VLOOKUP($A115,'Project List'!$A$9:$AF$360,'Project List'!J$1,FALSE),0)</f>
        <v>0</v>
      </c>
      <c r="H115" s="105">
        <f>_xlfn.IFNA(VLOOKUP($A115,'Project List'!$A$9:$AF$360,'Project List'!K$1,FALSE),0)</f>
        <v>0</v>
      </c>
      <c r="I115" s="105">
        <f>_xlfn.IFNA(VLOOKUP($A115,'Project List'!$A$9:$AF$360,'Project List'!L$1,FALSE),0)</f>
        <v>0</v>
      </c>
      <c r="J115" s="105">
        <f>_xlfn.IFNA(VLOOKUP($A115,'Project List'!$A$9:$AF$360,'Project List'!M$1,FALSE),0)</f>
        <v>0</v>
      </c>
      <c r="K115" s="105">
        <f>_xlfn.IFNA(VLOOKUP($A115,'Project List'!$A$9:$AF$360,'Project List'!N$1,FALSE),0)</f>
        <v>0</v>
      </c>
      <c r="L115" s="105">
        <f>_xlfn.IFNA(VLOOKUP($A115,'Project List'!$A$9:$AF$360,'Project List'!O$1,FALSE),0)</f>
        <v>0</v>
      </c>
      <c r="M115" s="105">
        <f>_xlfn.IFNA(VLOOKUP($A115,'Project List'!$A$9:$AF$360,'Project List'!P$1,FALSE),0)</f>
        <v>3325.07</v>
      </c>
      <c r="N115" s="105">
        <f>_xlfn.IFNA(VLOOKUP($A115,'Project List'!$A$9:$AF$360,'Project List'!Q$1,FALSE),0)</f>
        <v>665573.62</v>
      </c>
      <c r="O115" s="105">
        <f>_xlfn.IFNA(VLOOKUP($A115,'Project List'!$A$9:$AF$360,'Project List'!R$1,FALSE),0)</f>
        <v>655963.36</v>
      </c>
      <c r="P115" s="105">
        <f>_xlfn.IFNA(VLOOKUP($A115,'Project List'!$A$9:$AF$360,'Project List'!S$1,FALSE),0)</f>
        <v>2745396.56</v>
      </c>
      <c r="Q115" s="105">
        <f>_xlfn.IFNA(VLOOKUP($A115,'Project List'!$A$9:$AF$360,'Project List'!T$1,FALSE),0)</f>
        <v>3849743.01</v>
      </c>
      <c r="R115" s="105">
        <f>_xlfn.IFNA(VLOOKUP($A115,'Project List'!$A$9:$AF$360,'Project List'!U$1,FALSE),0)</f>
        <v>4774898.3499999996</v>
      </c>
      <c r="S115" s="105">
        <f>_xlfn.IFNA(VLOOKUP($A115,'Project List'!$A$9:$AF$360,'Project List'!V$1,FALSE),0)</f>
        <v>952357.29</v>
      </c>
      <c r="T115" s="105">
        <f>_xlfn.IFNA(VLOOKUP($A115,'Project List'!$A$9:$AF$360,'Project List'!W$1,FALSE),0)</f>
        <v>81619.240000000005</v>
      </c>
      <c r="U115" s="105">
        <f>_xlfn.IFNA(VLOOKUP($A115,'Project List'!$A$9:$AF$360,'Project List'!X$1,FALSE),0)</f>
        <v>0</v>
      </c>
      <c r="V115" s="13" t="str">
        <f>_xlfn.IFNA(IF(VLOOKUP($A115,'Project List'!$A$9:$BF$360,'Project List'!Y$1,FALSE)=0,"Nil",
IF(OR($E115="Potential",$E115="Proposed",$E115="Deferred",$E115="Cancelled",$E115="Closed"),VLOOKUP($A115,'Project List'!$A$9:$BF$360,'Project List'!Y$1,FALSE)*$A$15*$AE115,VLOOKUP($A115,'Project List'!$A$9:$BF$360,'Project List'!Y$1,FALSE))),0)</f>
        <v>Nil</v>
      </c>
      <c r="W115" s="13" t="str">
        <f>_xlfn.IFNA(IF(VLOOKUP($A115,'Project List'!$A$9:$BF$360,'Project List'!Z$1,FALSE)=0,"Nil",
IF(OR($E115="Potential",$E115="Proposed",$E115="Deferred",$E115="Cancelled",$E115="Closed"),VLOOKUP($A115,'Project List'!$A$9:$BF$360,'Project List'!Z$1,FALSE)*$A$15*$AE115,VLOOKUP($A115,'Project List'!$A$9:$BF$360,'Project List'!Z$1,FALSE))),0)</f>
        <v>Nil</v>
      </c>
      <c r="X115" s="13" t="str">
        <f>_xlfn.IFNA(IF(VLOOKUP($A115,'Project List'!$A$9:$BF$360,'Project List'!AA$1,FALSE)=0,"Nil",
IF(OR($E115="Potential",$E115="Proposed",$E115="Deferred",$E115="Cancelled",$E115="Closed"),VLOOKUP($A115,'Project List'!$A$9:$BF$360,'Project List'!AA$1,FALSE)*$A$15*$AE115,VLOOKUP($A115,'Project List'!$A$9:$BF$360,'Project List'!AA$1,FALSE))),0)</f>
        <v>Nil</v>
      </c>
      <c r="Y115" s="13" t="str">
        <f>_xlfn.IFNA(IF(VLOOKUP($A115,'Project List'!$A$9:$BF$360,'Project List'!AB$1,FALSE)=0,"Nil",
IF(OR($E115="Potential",$E115="Proposed",$E115="Deferred",$E115="Cancelled",$E115="Closed"),VLOOKUP($A115,'Project List'!$A$9:$BF$360,'Project List'!AB$1,FALSE)*$A$15*$AE115,VLOOKUP($A115,'Project List'!$A$9:$BF$360,'Project List'!AB$1,FALSE))),0)</f>
        <v>Nil</v>
      </c>
      <c r="Z115" s="13" t="str">
        <f>_xlfn.IFNA(IF(VLOOKUP($A115,'Project List'!$A$9:$BF$360,'Project List'!AC$1,FALSE)=0,"Nil",
IF(OR($E115="Potential",$E115="Proposed",$E115="Deferred",$E115="Cancelled",$E115="Closed"),VLOOKUP($A115,'Project List'!$A$9:$BF$360,'Project List'!AC$1,FALSE)*$A$15*$AE115,VLOOKUP($A115,'Project List'!$A$9:$BF$360,'Project List'!AC$1,FALSE))),0)</f>
        <v>Nil</v>
      </c>
      <c r="AA115" s="13" t="str">
        <f>_xlfn.IFNA(IF(VLOOKUP($A115,'Project List'!$A$9:$BF$360,'Project List'!AD$1,FALSE)=0,"Nil",
IF(OR($E115="Potential",$E115="Proposed",$E115="Deferred",$E115="Cancelled",$E115="Closed"),VLOOKUP($A115,'Project List'!$A$9:$BF$360,'Project List'!AD$1,FALSE)*$A$15*$AE115,VLOOKUP($A115,'Project List'!$A$9:$BF$360,'Project List'!AD$1,FALSE))),0)</f>
        <v>Nil</v>
      </c>
      <c r="AB115" s="13" t="str">
        <f>_xlfn.IFNA(IF(VLOOKUP($A115,'Project List'!$A$9:$BF$360,'Project List'!AE$1,FALSE)=0,"Nil",
IF(OR($E115="Potential",$E115="Proposed",$E115="Deferred",$E115="Cancelled",$E115="Closed"),VLOOKUP($A115,'Project List'!$A$9:$BF$360,'Project List'!AE$1,FALSE)*$A$15*$AE115,VLOOKUP($A115,'Project List'!$A$9:$BF$360,'Project List'!AE$1,FALSE))),0)</f>
        <v>Nil</v>
      </c>
      <c r="AC115" s="13" t="str">
        <f>_xlfn.IFNA(IF(VLOOKUP($A115,'Project List'!$A$9:$BF$360,'Project List'!AF$1,FALSE)=0,"Nil",
IF(OR($E115="Potential",$E115="Proposed",$E115="Deferred",$E115="Cancelled",$E115="Closed"),VLOOKUP($A115,'Project List'!$A$9:$BF$360,'Project List'!AF$1,FALSE)*$A$15*$AE115,VLOOKUP($A115,'Project List'!$A$9:$BF$360,'Project List'!AF$1,FALSE))),0)</f>
        <v>Nil</v>
      </c>
      <c r="AD115" s="42"/>
      <c r="AE115" s="248">
        <f>1+IF(ISNA(VLOOKUP($A115,'Project labour content'!$A$7:$D$255,'Project labour content'!$D$1,FALSE)),VLOOKUP($D115,'Project labour content'!$F$6:$G$15,'Project labour content'!$G$1,FALSE),VLOOKUP($A115,'Project labour content'!$A$7:$D$255,'Project labour content'!$D$1,FALSE))*('Project labour content'!$K$14/100)*1</f>
        <v>1.0008946620064583</v>
      </c>
      <c r="AG115" s="3"/>
      <c r="AH115" s="3"/>
      <c r="AI115" s="32"/>
      <c r="AJ115" s="32"/>
      <c r="AK115" s="32"/>
      <c r="AL115" s="32"/>
      <c r="AM115" s="59"/>
      <c r="AN115" s="59"/>
      <c r="AO115" s="59"/>
      <c r="AP115" s="59"/>
      <c r="AQ115" s="59"/>
    </row>
    <row r="116" spans="1:43" x14ac:dyDescent="0.25">
      <c r="A116" s="11" t="s">
        <v>172</v>
      </c>
      <c r="B116" s="11" t="str">
        <f>_xlfn.IFNA(VLOOKUP($A116,'Project List'!$A$9:$AF$360,'Project List'!G$1,FALSE),0)</f>
        <v>Weather Stations 2013-18</v>
      </c>
      <c r="C116" s="11" t="str">
        <f>_xlfn.IFNA(VLOOKUP($A116,'Project List'!$A$9:$AF$360,'Project List'!C$1,FALSE),0)</f>
        <v>ExAnte</v>
      </c>
      <c r="D116" s="11" t="str">
        <f>_xlfn.IFNA(VLOOKUP($A116,'Project List'!$A$9:$AF$360,'Project List'!D$1,FALSE),0)</f>
        <v>Augmentation</v>
      </c>
      <c r="E116" s="11" t="str">
        <f>_xlfn.IFNA(VLOOKUP($A116,'Project List'!$A$9:$AF$360,'Project List'!H$1,FALSE),0)</f>
        <v>Closed</v>
      </c>
      <c r="F116" s="105">
        <f>_xlfn.IFNA(VLOOKUP($A116,'Project List'!$A$9:$AF$360,'Project List'!I$1,FALSE),0)</f>
        <v>0</v>
      </c>
      <c r="G116" s="105">
        <f>_xlfn.IFNA(VLOOKUP($A116,'Project List'!$A$9:$AF$360,'Project List'!J$1,FALSE),0)</f>
        <v>0</v>
      </c>
      <c r="H116" s="105">
        <f>_xlfn.IFNA(VLOOKUP($A116,'Project List'!$A$9:$AF$360,'Project List'!K$1,FALSE),0)</f>
        <v>0</v>
      </c>
      <c r="I116" s="105">
        <f>_xlfn.IFNA(VLOOKUP($A116,'Project List'!$A$9:$AF$360,'Project List'!L$1,FALSE),0)</f>
        <v>0</v>
      </c>
      <c r="J116" s="105">
        <f>_xlfn.IFNA(VLOOKUP($A116,'Project List'!$A$9:$AF$360,'Project List'!M$1,FALSE),0)</f>
        <v>0</v>
      </c>
      <c r="K116" s="105">
        <f>_xlfn.IFNA(VLOOKUP($A116,'Project List'!$A$9:$AF$360,'Project List'!N$1,FALSE),0)</f>
        <v>0</v>
      </c>
      <c r="L116" s="105">
        <f>_xlfn.IFNA(VLOOKUP($A116,'Project List'!$A$9:$AF$360,'Project List'!O$1,FALSE),0)</f>
        <v>0</v>
      </c>
      <c r="M116" s="105">
        <f>_xlfn.IFNA(VLOOKUP($A116,'Project List'!$A$9:$AF$360,'Project List'!P$1,FALSE),0)</f>
        <v>0</v>
      </c>
      <c r="N116" s="105">
        <f>_xlfn.IFNA(VLOOKUP($A116,'Project List'!$A$9:$AF$360,'Project List'!Q$1,FALSE),0)</f>
        <v>235792.68</v>
      </c>
      <c r="O116" s="105">
        <f>_xlfn.IFNA(VLOOKUP($A116,'Project List'!$A$9:$AF$360,'Project List'!R$1,FALSE),0)</f>
        <v>351063.65</v>
      </c>
      <c r="P116" s="105">
        <f>_xlfn.IFNA(VLOOKUP($A116,'Project List'!$A$9:$AF$360,'Project List'!S$1,FALSE),0)</f>
        <v>1940704.88</v>
      </c>
      <c r="Q116" s="105">
        <f>_xlfn.IFNA(VLOOKUP($A116,'Project List'!$A$9:$AF$360,'Project List'!T$1,FALSE),0)</f>
        <v>736892.78</v>
      </c>
      <c r="R116" s="105">
        <f>_xlfn.IFNA(VLOOKUP($A116,'Project List'!$A$9:$AF$360,'Project List'!U$1,FALSE),0)</f>
        <v>72709.59</v>
      </c>
      <c r="S116" s="105">
        <f>_xlfn.IFNA(VLOOKUP($A116,'Project List'!$A$9:$AF$360,'Project List'!V$1,FALSE),0)</f>
        <v>75.819999999999993</v>
      </c>
      <c r="T116" s="105">
        <f>_xlfn.IFNA(VLOOKUP($A116,'Project List'!$A$9:$AF$360,'Project List'!W$1,FALSE),0)</f>
        <v>0</v>
      </c>
      <c r="U116" s="105">
        <f>_xlfn.IFNA(VLOOKUP($A116,'Project List'!$A$9:$AF$360,'Project List'!X$1,FALSE),0)</f>
        <v>0</v>
      </c>
      <c r="V116" s="13" t="str">
        <f>_xlfn.IFNA(IF(VLOOKUP($A116,'Project List'!$A$9:$BF$360,'Project List'!Y$1,FALSE)=0,"Nil",
IF(OR($E116="Potential",$E116="Proposed",$E116="Deferred",$E116="Cancelled",$E116="Closed"),VLOOKUP($A116,'Project List'!$A$9:$BF$360,'Project List'!Y$1,FALSE)*$A$15*$AE116,VLOOKUP($A116,'Project List'!$A$9:$BF$360,'Project List'!Y$1,FALSE))),0)</f>
        <v>Nil</v>
      </c>
      <c r="W116" s="13" t="str">
        <f>_xlfn.IFNA(IF(VLOOKUP($A116,'Project List'!$A$9:$BF$360,'Project List'!Z$1,FALSE)=0,"Nil",
IF(OR($E116="Potential",$E116="Proposed",$E116="Deferred",$E116="Cancelled",$E116="Closed"),VLOOKUP($A116,'Project List'!$A$9:$BF$360,'Project List'!Z$1,FALSE)*$A$15*$AE116,VLOOKUP($A116,'Project List'!$A$9:$BF$360,'Project List'!Z$1,FALSE))),0)</f>
        <v>Nil</v>
      </c>
      <c r="X116" s="13" t="str">
        <f>_xlfn.IFNA(IF(VLOOKUP($A116,'Project List'!$A$9:$BF$360,'Project List'!AA$1,FALSE)=0,"Nil",
IF(OR($E116="Potential",$E116="Proposed",$E116="Deferred",$E116="Cancelled",$E116="Closed"),VLOOKUP($A116,'Project List'!$A$9:$BF$360,'Project List'!AA$1,FALSE)*$A$15*$AE116,VLOOKUP($A116,'Project List'!$A$9:$BF$360,'Project List'!AA$1,FALSE))),0)</f>
        <v>Nil</v>
      </c>
      <c r="Y116" s="13" t="str">
        <f>_xlfn.IFNA(IF(VLOOKUP($A116,'Project List'!$A$9:$BF$360,'Project List'!AB$1,FALSE)=0,"Nil",
IF(OR($E116="Potential",$E116="Proposed",$E116="Deferred",$E116="Cancelled",$E116="Closed"),VLOOKUP($A116,'Project List'!$A$9:$BF$360,'Project List'!AB$1,FALSE)*$A$15*$AE116,VLOOKUP($A116,'Project List'!$A$9:$BF$360,'Project List'!AB$1,FALSE))),0)</f>
        <v>Nil</v>
      </c>
      <c r="Z116" s="13" t="str">
        <f>_xlfn.IFNA(IF(VLOOKUP($A116,'Project List'!$A$9:$BF$360,'Project List'!AC$1,FALSE)=0,"Nil",
IF(OR($E116="Potential",$E116="Proposed",$E116="Deferred",$E116="Cancelled",$E116="Closed"),VLOOKUP($A116,'Project List'!$A$9:$BF$360,'Project List'!AC$1,FALSE)*$A$15*$AE116,VLOOKUP($A116,'Project List'!$A$9:$BF$360,'Project List'!AC$1,FALSE))),0)</f>
        <v>Nil</v>
      </c>
      <c r="AA116" s="13" t="str">
        <f>_xlfn.IFNA(IF(VLOOKUP($A116,'Project List'!$A$9:$BF$360,'Project List'!AD$1,FALSE)=0,"Nil",
IF(OR($E116="Potential",$E116="Proposed",$E116="Deferred",$E116="Cancelled",$E116="Closed"),VLOOKUP($A116,'Project List'!$A$9:$BF$360,'Project List'!AD$1,FALSE)*$A$15*$AE116,VLOOKUP($A116,'Project List'!$A$9:$BF$360,'Project List'!AD$1,FALSE))),0)</f>
        <v>Nil</v>
      </c>
      <c r="AB116" s="13" t="str">
        <f>_xlfn.IFNA(IF(VLOOKUP($A116,'Project List'!$A$9:$BF$360,'Project List'!AE$1,FALSE)=0,"Nil",
IF(OR($E116="Potential",$E116="Proposed",$E116="Deferred",$E116="Cancelled",$E116="Closed"),VLOOKUP($A116,'Project List'!$A$9:$BF$360,'Project List'!AE$1,FALSE)*$A$15*$AE116,VLOOKUP($A116,'Project List'!$A$9:$BF$360,'Project List'!AE$1,FALSE))),0)</f>
        <v>Nil</v>
      </c>
      <c r="AC116" s="13" t="str">
        <f>_xlfn.IFNA(IF(VLOOKUP($A116,'Project List'!$A$9:$BF$360,'Project List'!AF$1,FALSE)=0,"Nil",
IF(OR($E116="Potential",$E116="Proposed",$E116="Deferred",$E116="Cancelled",$E116="Closed"),VLOOKUP($A116,'Project List'!$A$9:$BF$360,'Project List'!AF$1,FALSE)*$A$15*$AE116,VLOOKUP($A116,'Project List'!$A$9:$BF$360,'Project List'!AF$1,FALSE))),0)</f>
        <v>Nil</v>
      </c>
      <c r="AD116" s="42"/>
      <c r="AE116" s="248">
        <f>1+IF(ISNA(VLOOKUP($A116,'Project labour content'!$A$7:$D$255,'Project labour content'!$D$1,FALSE)),VLOOKUP($D116,'Project labour content'!$F$6:$G$15,'Project labour content'!$G$1,FALSE),VLOOKUP($A116,'Project labour content'!$A$7:$D$255,'Project labour content'!$D$1,FALSE))*('Project labour content'!$K$14/100)*1</f>
        <v>1.0003471041831231</v>
      </c>
      <c r="AG116" s="3"/>
      <c r="AH116" s="3"/>
      <c r="AI116" s="32"/>
      <c r="AJ116" s="32"/>
      <c r="AK116" s="32"/>
      <c r="AL116" s="32"/>
      <c r="AM116" s="59"/>
      <c r="AN116" s="59"/>
      <c r="AO116" s="59"/>
      <c r="AP116" s="59"/>
      <c r="AQ116" s="59"/>
    </row>
    <row r="117" spans="1:43" x14ac:dyDescent="0.25">
      <c r="A117" s="11" t="s">
        <v>174</v>
      </c>
      <c r="B117" s="11" t="str">
        <f>_xlfn.IFNA(VLOOKUP($A117,'Project List'!$A$9:$AF$360,'Project List'!G$1,FALSE),0)</f>
        <v>Dalrymple Substation Upgrade</v>
      </c>
      <c r="C117" s="11" t="str">
        <f>_xlfn.IFNA(VLOOKUP($A117,'Project List'!$A$9:$AF$360,'Project List'!C$1,FALSE),0)</f>
        <v>ExAnte</v>
      </c>
      <c r="D117" s="11" t="str">
        <f>_xlfn.IFNA(VLOOKUP($A117,'Project List'!$A$9:$AF$360,'Project List'!D$1,FALSE),0)</f>
        <v>Connection</v>
      </c>
      <c r="E117" s="11" t="str">
        <f>_xlfn.IFNA(VLOOKUP($A117,'Project List'!$A$9:$AF$360,'Project List'!H$1,FALSE),0)</f>
        <v>Closed</v>
      </c>
      <c r="F117" s="105">
        <f>_xlfn.IFNA(VLOOKUP($A117,'Project List'!$A$9:$AF$360,'Project List'!I$1,FALSE),0)</f>
        <v>0</v>
      </c>
      <c r="G117" s="105">
        <f>_xlfn.IFNA(VLOOKUP($A117,'Project List'!$A$9:$AF$360,'Project List'!J$1,FALSE),0)</f>
        <v>0</v>
      </c>
      <c r="H117" s="105">
        <f>_xlfn.IFNA(VLOOKUP($A117,'Project List'!$A$9:$AF$360,'Project List'!K$1,FALSE),0)</f>
        <v>0</v>
      </c>
      <c r="I117" s="105">
        <f>_xlfn.IFNA(VLOOKUP($A117,'Project List'!$A$9:$AF$360,'Project List'!L$1,FALSE),0)</f>
        <v>0</v>
      </c>
      <c r="J117" s="105">
        <f>_xlfn.IFNA(VLOOKUP($A117,'Project List'!$A$9:$AF$360,'Project List'!M$1,FALSE),0)</f>
        <v>0</v>
      </c>
      <c r="K117" s="105">
        <f>_xlfn.IFNA(VLOOKUP($A117,'Project List'!$A$9:$AF$360,'Project List'!N$1,FALSE),0)</f>
        <v>0</v>
      </c>
      <c r="L117" s="105">
        <f>_xlfn.IFNA(VLOOKUP($A117,'Project List'!$A$9:$AF$360,'Project List'!O$1,FALSE),0)</f>
        <v>68042.98</v>
      </c>
      <c r="M117" s="105">
        <f>_xlfn.IFNA(VLOOKUP($A117,'Project List'!$A$9:$AF$360,'Project List'!P$1,FALSE),0)</f>
        <v>482239.01</v>
      </c>
      <c r="N117" s="105">
        <f>_xlfn.IFNA(VLOOKUP($A117,'Project List'!$A$9:$AF$360,'Project List'!Q$1,FALSE),0)</f>
        <v>984921.21</v>
      </c>
      <c r="O117" s="105">
        <f>_xlfn.IFNA(VLOOKUP($A117,'Project List'!$A$9:$AF$360,'Project List'!R$1,FALSE),0)</f>
        <v>618196.63</v>
      </c>
      <c r="P117" s="105">
        <f>_xlfn.IFNA(VLOOKUP($A117,'Project List'!$A$9:$AF$360,'Project List'!S$1,FALSE),0)</f>
        <v>2583838.58</v>
      </c>
      <c r="Q117" s="105">
        <f>_xlfn.IFNA(VLOOKUP($A117,'Project List'!$A$9:$AF$360,'Project List'!T$1,FALSE),0)</f>
        <v>3107491.93</v>
      </c>
      <c r="R117" s="105">
        <f>_xlfn.IFNA(VLOOKUP($A117,'Project List'!$A$9:$AF$360,'Project List'!U$1,FALSE),0)</f>
        <v>72863</v>
      </c>
      <c r="S117" s="105">
        <f>_xlfn.IFNA(VLOOKUP($A117,'Project List'!$A$9:$AF$360,'Project List'!V$1,FALSE),0)</f>
        <v>17139.11</v>
      </c>
      <c r="T117" s="105">
        <f>_xlfn.IFNA(VLOOKUP($A117,'Project List'!$A$9:$AF$360,'Project List'!W$1,FALSE),0)</f>
        <v>0</v>
      </c>
      <c r="U117" s="105">
        <f>_xlfn.IFNA(VLOOKUP($A117,'Project List'!$A$9:$AF$360,'Project List'!X$1,FALSE),0)</f>
        <v>0</v>
      </c>
      <c r="V117" s="13" t="str">
        <f>_xlfn.IFNA(IF(VLOOKUP($A117,'Project List'!$A$9:$BF$360,'Project List'!Y$1,FALSE)=0,"Nil",
IF(OR($E117="Potential",$E117="Proposed",$E117="Deferred",$E117="Cancelled",$E117="Closed"),VLOOKUP($A117,'Project List'!$A$9:$BF$360,'Project List'!Y$1,FALSE)*$A$15*$AE117,VLOOKUP($A117,'Project List'!$A$9:$BF$360,'Project List'!Y$1,FALSE))),0)</f>
        <v>Nil</v>
      </c>
      <c r="W117" s="13" t="str">
        <f>_xlfn.IFNA(IF(VLOOKUP($A117,'Project List'!$A$9:$BF$360,'Project List'!Z$1,FALSE)=0,"Nil",
IF(OR($E117="Potential",$E117="Proposed",$E117="Deferred",$E117="Cancelled",$E117="Closed"),VLOOKUP($A117,'Project List'!$A$9:$BF$360,'Project List'!Z$1,FALSE)*$A$15*$AE117,VLOOKUP($A117,'Project List'!$A$9:$BF$360,'Project List'!Z$1,FALSE))),0)</f>
        <v>Nil</v>
      </c>
      <c r="X117" s="13" t="str">
        <f>_xlfn.IFNA(IF(VLOOKUP($A117,'Project List'!$A$9:$BF$360,'Project List'!AA$1,FALSE)=0,"Nil",
IF(OR($E117="Potential",$E117="Proposed",$E117="Deferred",$E117="Cancelled",$E117="Closed"),VLOOKUP($A117,'Project List'!$A$9:$BF$360,'Project List'!AA$1,FALSE)*$A$15*$AE117,VLOOKUP($A117,'Project List'!$A$9:$BF$360,'Project List'!AA$1,FALSE))),0)</f>
        <v>Nil</v>
      </c>
      <c r="Y117" s="13" t="str">
        <f>_xlfn.IFNA(IF(VLOOKUP($A117,'Project List'!$A$9:$BF$360,'Project List'!AB$1,FALSE)=0,"Nil",
IF(OR($E117="Potential",$E117="Proposed",$E117="Deferred",$E117="Cancelled",$E117="Closed"),VLOOKUP($A117,'Project List'!$A$9:$BF$360,'Project List'!AB$1,FALSE)*$A$15*$AE117,VLOOKUP($A117,'Project List'!$A$9:$BF$360,'Project List'!AB$1,FALSE))),0)</f>
        <v>Nil</v>
      </c>
      <c r="Z117" s="13" t="str">
        <f>_xlfn.IFNA(IF(VLOOKUP($A117,'Project List'!$A$9:$BF$360,'Project List'!AC$1,FALSE)=0,"Nil",
IF(OR($E117="Potential",$E117="Proposed",$E117="Deferred",$E117="Cancelled",$E117="Closed"),VLOOKUP($A117,'Project List'!$A$9:$BF$360,'Project List'!AC$1,FALSE)*$A$15*$AE117,VLOOKUP($A117,'Project List'!$A$9:$BF$360,'Project List'!AC$1,FALSE))),0)</f>
        <v>Nil</v>
      </c>
      <c r="AA117" s="13" t="str">
        <f>_xlfn.IFNA(IF(VLOOKUP($A117,'Project List'!$A$9:$BF$360,'Project List'!AD$1,FALSE)=0,"Nil",
IF(OR($E117="Potential",$E117="Proposed",$E117="Deferred",$E117="Cancelled",$E117="Closed"),VLOOKUP($A117,'Project List'!$A$9:$BF$360,'Project List'!AD$1,FALSE)*$A$15*$AE117,VLOOKUP($A117,'Project List'!$A$9:$BF$360,'Project List'!AD$1,FALSE))),0)</f>
        <v>Nil</v>
      </c>
      <c r="AB117" s="13" t="str">
        <f>_xlfn.IFNA(IF(VLOOKUP($A117,'Project List'!$A$9:$BF$360,'Project List'!AE$1,FALSE)=0,"Nil",
IF(OR($E117="Potential",$E117="Proposed",$E117="Deferred",$E117="Cancelled",$E117="Closed"),VLOOKUP($A117,'Project List'!$A$9:$BF$360,'Project List'!AE$1,FALSE)*$A$15*$AE117,VLOOKUP($A117,'Project List'!$A$9:$BF$360,'Project List'!AE$1,FALSE))),0)</f>
        <v>Nil</v>
      </c>
      <c r="AC117" s="13" t="str">
        <f>_xlfn.IFNA(IF(VLOOKUP($A117,'Project List'!$A$9:$BF$360,'Project List'!AF$1,FALSE)=0,"Nil",
IF(OR($E117="Potential",$E117="Proposed",$E117="Deferred",$E117="Cancelled",$E117="Closed"),VLOOKUP($A117,'Project List'!$A$9:$BF$360,'Project List'!AF$1,FALSE)*$A$15*$AE117,VLOOKUP($A117,'Project List'!$A$9:$BF$360,'Project List'!AF$1,FALSE))),0)</f>
        <v>Nil</v>
      </c>
      <c r="AD117" s="42"/>
      <c r="AE117" s="248">
        <f>1+IF(ISNA(VLOOKUP($A117,'Project labour content'!$A$7:$D$255,'Project labour content'!$D$1,FALSE)),VLOOKUP($D117,'Project labour content'!$F$6:$G$15,'Project labour content'!$G$1,FALSE),VLOOKUP($A117,'Project labour content'!$A$7:$D$255,'Project labour content'!$D$1,FALSE))*('Project labour content'!$K$14/100)*1</f>
        <v>1.0007222854200126</v>
      </c>
      <c r="AG117" s="3"/>
      <c r="AH117" s="3"/>
      <c r="AI117" s="32"/>
      <c r="AJ117" s="32"/>
      <c r="AK117" s="32"/>
      <c r="AL117" s="32"/>
      <c r="AM117" s="59"/>
      <c r="AN117" s="59"/>
      <c r="AO117" s="59"/>
      <c r="AP117" s="59"/>
      <c r="AQ117" s="59"/>
    </row>
    <row r="118" spans="1:43" x14ac:dyDescent="0.25">
      <c r="A118" s="11" t="s">
        <v>979</v>
      </c>
      <c r="B118" s="11" t="str">
        <f>_xlfn.IFNA(VLOOKUP($A118,'Project List'!$A$9:$AF$360,'Project List'!G$1,FALSE),0)</f>
        <v>Substation Perimeter Intrusion and Motion Detection Security</v>
      </c>
      <c r="C118" s="11" t="str">
        <f>_xlfn.IFNA(VLOOKUP($A118,'Project List'!$A$9:$AF$360,'Project List'!C$1,FALSE),0)</f>
        <v>ExAnte</v>
      </c>
      <c r="D118" s="11" t="str">
        <f>_xlfn.IFNA(VLOOKUP($A118,'Project List'!$A$9:$AF$360,'Project List'!D$1,FALSE),0)</f>
        <v>Security/Compliance</v>
      </c>
      <c r="E118" s="11" t="str">
        <f>_xlfn.IFNA(VLOOKUP($A118,'Project List'!$A$9:$AF$360,'Project List'!H$1,FALSE),0)</f>
        <v>Proposed</v>
      </c>
      <c r="F118" s="105">
        <f>_xlfn.IFNA(VLOOKUP($A118,'Project List'!$A$9:$AF$360,'Project List'!I$1,FALSE),0)</f>
        <v>0</v>
      </c>
      <c r="G118" s="105">
        <f>_xlfn.IFNA(VLOOKUP($A118,'Project List'!$A$9:$AF$360,'Project List'!J$1,FALSE),0)</f>
        <v>0</v>
      </c>
      <c r="H118" s="105">
        <f>_xlfn.IFNA(VLOOKUP($A118,'Project List'!$A$9:$AF$360,'Project List'!K$1,FALSE),0)</f>
        <v>0</v>
      </c>
      <c r="I118" s="105">
        <f>_xlfn.IFNA(VLOOKUP($A118,'Project List'!$A$9:$AF$360,'Project List'!L$1,FALSE),0)</f>
        <v>0</v>
      </c>
      <c r="J118" s="105">
        <f>_xlfn.IFNA(VLOOKUP($A118,'Project List'!$A$9:$AF$360,'Project List'!M$1,FALSE),0)</f>
        <v>0</v>
      </c>
      <c r="K118" s="105">
        <f>_xlfn.IFNA(VLOOKUP($A118,'Project List'!$A$9:$AF$360,'Project List'!N$1,FALSE),0)</f>
        <v>0</v>
      </c>
      <c r="L118" s="105">
        <f>_xlfn.IFNA(VLOOKUP($A118,'Project List'!$A$9:$AF$360,'Project List'!O$1,FALSE),0)</f>
        <v>0</v>
      </c>
      <c r="M118" s="105">
        <f>_xlfn.IFNA(VLOOKUP($A118,'Project List'!$A$9:$AF$360,'Project List'!P$1,FALSE),0)</f>
        <v>0</v>
      </c>
      <c r="N118" s="105">
        <f>_xlfn.IFNA(VLOOKUP($A118,'Project List'!$A$9:$AF$360,'Project List'!Q$1,FALSE),0)</f>
        <v>0</v>
      </c>
      <c r="O118" s="105">
        <f>_xlfn.IFNA(VLOOKUP($A118,'Project List'!$A$9:$AF$360,'Project List'!R$1,FALSE),0)</f>
        <v>0</v>
      </c>
      <c r="P118" s="105">
        <f>_xlfn.IFNA(VLOOKUP($A118,'Project List'!$A$9:$AF$360,'Project List'!S$1,FALSE),0)</f>
        <v>0</v>
      </c>
      <c r="Q118" s="105">
        <f>_xlfn.IFNA(VLOOKUP($A118,'Project List'!$A$9:$AF$360,'Project List'!T$1,FALSE),0)</f>
        <v>0</v>
      </c>
      <c r="R118" s="105">
        <f>_xlfn.IFNA(VLOOKUP($A118,'Project List'!$A$9:$AF$360,'Project List'!U$1,FALSE),0)</f>
        <v>0</v>
      </c>
      <c r="S118" s="105">
        <f>_xlfn.IFNA(VLOOKUP($A118,'Project List'!$A$9:$AF$360,'Project List'!V$1,FALSE),0)</f>
        <v>0</v>
      </c>
      <c r="T118" s="105">
        <f>_xlfn.IFNA(VLOOKUP($A118,'Project List'!$A$9:$AF$360,'Project List'!W$1,FALSE),0)</f>
        <v>0</v>
      </c>
      <c r="U118" s="105">
        <f>_xlfn.IFNA(VLOOKUP($A118,'Project List'!$A$9:$AF$360,'Project List'!X$1,FALSE),0)</f>
        <v>0</v>
      </c>
      <c r="V118" s="13" t="str">
        <f>_xlfn.IFNA(IF(VLOOKUP($A118,'Project List'!$A$9:$BF$360,'Project List'!Y$1,FALSE)=0,"Nil",
IF(OR($E118="Potential",$E118="Proposed",$E118="Deferred",$E118="Cancelled",$E118="Closed"),VLOOKUP($A118,'Project List'!$A$9:$BF$360,'Project List'!Y$1,FALSE)*$A$15*$AE118,VLOOKUP($A118,'Project List'!$A$9:$BF$360,'Project List'!Y$1,FALSE))),0)</f>
        <v>Nil</v>
      </c>
      <c r="W118" s="13" t="str">
        <f>_xlfn.IFNA(IF(VLOOKUP($A118,'Project List'!$A$9:$BF$360,'Project List'!Z$1,FALSE)=0,"Nil",
IF(OR($E118="Potential",$E118="Proposed",$E118="Deferred",$E118="Cancelled",$E118="Closed"),VLOOKUP($A118,'Project List'!$A$9:$BF$360,'Project List'!Z$1,FALSE)*$A$15*$AE118,VLOOKUP($A118,'Project List'!$A$9:$BF$360,'Project List'!Z$1,FALSE))),0)</f>
        <v>Nil</v>
      </c>
      <c r="X118" s="13">
        <f>_xlfn.IFNA(IF(VLOOKUP($A118,'Project List'!$A$9:$BF$360,'Project List'!AA$1,FALSE)=0,"Nil",
IF(OR($E118="Potential",$E118="Proposed",$E118="Deferred",$E118="Cancelled",$E118="Closed"),VLOOKUP($A118,'Project List'!$A$9:$BF$360,'Project List'!AA$1,FALSE)*$A$15*$AE118,VLOOKUP($A118,'Project List'!$A$9:$BF$360,'Project List'!AA$1,FALSE))),0)</f>
        <v>1194729.0108787499</v>
      </c>
      <c r="Y118" s="13">
        <f>_xlfn.IFNA(IF(VLOOKUP($A118,'Project List'!$A$9:$BF$360,'Project List'!AB$1,FALSE)=0,"Nil",
IF(OR($E118="Potential",$E118="Proposed",$E118="Deferred",$E118="Cancelled",$E118="Closed"),VLOOKUP($A118,'Project List'!$A$9:$BF$360,'Project List'!AB$1,FALSE)*$A$15*$AE118,VLOOKUP($A118,'Project List'!$A$9:$BF$360,'Project List'!AB$1,FALSE))),0)</f>
        <v>1194729.0108787499</v>
      </c>
      <c r="Z118" s="13">
        <f>_xlfn.IFNA(IF(VLOOKUP($A118,'Project List'!$A$9:$BF$360,'Project List'!AC$1,FALSE)=0,"Nil",
IF(OR($E118="Potential",$E118="Proposed",$E118="Deferred",$E118="Cancelled",$E118="Closed"),VLOOKUP($A118,'Project List'!$A$9:$BF$360,'Project List'!AC$1,FALSE)*$A$15*$AE118,VLOOKUP($A118,'Project List'!$A$9:$BF$360,'Project List'!AC$1,FALSE))),0)</f>
        <v>1194729.0108787499</v>
      </c>
      <c r="AA118" s="13">
        <f>_xlfn.IFNA(IF(VLOOKUP($A118,'Project List'!$A$9:$BF$360,'Project List'!AD$1,FALSE)=0,"Nil",
IF(OR($E118="Potential",$E118="Proposed",$E118="Deferred",$E118="Cancelled",$E118="Closed"),VLOOKUP($A118,'Project List'!$A$9:$BF$360,'Project List'!AD$1,FALSE)*$A$15*$AE118,VLOOKUP($A118,'Project List'!$A$9:$BF$360,'Project List'!AD$1,FALSE))),0)</f>
        <v>3584187.0326362499</v>
      </c>
      <c r="AB118" s="13">
        <f>_xlfn.IFNA(IF(VLOOKUP($A118,'Project List'!$A$9:$BF$360,'Project List'!AE$1,FALSE)=0,"Nil",
IF(OR($E118="Potential",$E118="Proposed",$E118="Deferred",$E118="Cancelled",$E118="Closed"),VLOOKUP($A118,'Project List'!$A$9:$BF$360,'Project List'!AE$1,FALSE)*$A$15*$AE118,VLOOKUP($A118,'Project List'!$A$9:$BF$360,'Project List'!AE$1,FALSE))),0)</f>
        <v>4778916.0435149996</v>
      </c>
      <c r="AC118" s="13" t="str">
        <f>_xlfn.IFNA(IF(VLOOKUP($A118,'Project List'!$A$9:$BF$360,'Project List'!AF$1,FALSE)=0,"Nil",
IF(OR($E118="Potential",$E118="Proposed",$E118="Deferred",$E118="Cancelled",$E118="Closed"),VLOOKUP($A118,'Project List'!$A$9:$BF$360,'Project List'!AF$1,FALSE)*$A$15*$AE118,VLOOKUP($A118,'Project List'!$A$9:$BF$360,'Project List'!AF$1,FALSE))),0)</f>
        <v>Nil</v>
      </c>
      <c r="AD118" s="42"/>
      <c r="AE118" s="248">
        <f>1+IF(ISNA(VLOOKUP($A118,'Project labour content'!$A$7:$D$255,'Project labour content'!$D$1,FALSE)),VLOOKUP($D118,'Project labour content'!$F$6:$G$15,'Project labour content'!$G$1,FALSE),VLOOKUP($A118,'Project labour content'!$A$7:$D$255,'Project labour content'!$D$1,FALSE))*('Project labour content'!$K$14/100)*1</f>
        <v>1.0004588373717143</v>
      </c>
    </row>
    <row r="119" spans="1:43" x14ac:dyDescent="0.25">
      <c r="A119" s="11" t="s">
        <v>176</v>
      </c>
      <c r="B119" s="11" t="str">
        <f>_xlfn.IFNA(VLOOKUP($A119,'Project List'!$A$9:$AF$360,'Project List'!G$1,FALSE),0)</f>
        <v>NGM CT_VT Replacement Project</v>
      </c>
      <c r="C119" s="11" t="str">
        <f>_xlfn.IFNA(VLOOKUP($A119,'Project List'!$A$9:$AF$360,'Project List'!C$1,FALSE),0)</f>
        <v>ExAnte</v>
      </c>
      <c r="D119" s="11" t="str">
        <f>_xlfn.IFNA(VLOOKUP($A119,'Project List'!$A$9:$AF$360,'Project List'!D$1,FALSE),0)</f>
        <v>Replacement</v>
      </c>
      <c r="E119" s="11" t="str">
        <f>_xlfn.IFNA(VLOOKUP($A119,'Project List'!$A$9:$AF$360,'Project List'!H$1,FALSE),0)</f>
        <v>Closed</v>
      </c>
      <c r="F119" s="105">
        <f>_xlfn.IFNA(VLOOKUP($A119,'Project List'!$A$9:$AF$360,'Project List'!I$1,FALSE),0)</f>
        <v>0</v>
      </c>
      <c r="G119" s="105">
        <f>_xlfn.IFNA(VLOOKUP($A119,'Project List'!$A$9:$AF$360,'Project List'!J$1,FALSE),0)</f>
        <v>0</v>
      </c>
      <c r="H119" s="105">
        <f>_xlfn.IFNA(VLOOKUP($A119,'Project List'!$A$9:$AF$360,'Project List'!K$1,FALSE),0)</f>
        <v>0</v>
      </c>
      <c r="I119" s="105">
        <f>_xlfn.IFNA(VLOOKUP($A119,'Project List'!$A$9:$AF$360,'Project List'!L$1,FALSE),0)</f>
        <v>0</v>
      </c>
      <c r="J119" s="105">
        <f>_xlfn.IFNA(VLOOKUP($A119,'Project List'!$A$9:$AF$360,'Project List'!M$1,FALSE),0)</f>
        <v>0</v>
      </c>
      <c r="K119" s="105">
        <f>_xlfn.IFNA(VLOOKUP($A119,'Project List'!$A$9:$AF$360,'Project List'!N$1,FALSE),0)</f>
        <v>0</v>
      </c>
      <c r="L119" s="105">
        <f>_xlfn.IFNA(VLOOKUP($A119,'Project List'!$A$9:$AF$360,'Project List'!O$1,FALSE),0)</f>
        <v>0</v>
      </c>
      <c r="M119" s="105">
        <f>_xlfn.IFNA(VLOOKUP($A119,'Project List'!$A$9:$AF$360,'Project List'!P$1,FALSE),0)</f>
        <v>0</v>
      </c>
      <c r="N119" s="105">
        <f>_xlfn.IFNA(VLOOKUP($A119,'Project List'!$A$9:$AF$360,'Project List'!Q$1,FALSE),0)</f>
        <v>553053.62</v>
      </c>
      <c r="O119" s="105">
        <f>_xlfn.IFNA(VLOOKUP($A119,'Project List'!$A$9:$AF$360,'Project List'!R$1,FALSE),0)</f>
        <v>2539573.15</v>
      </c>
      <c r="P119" s="105">
        <f>_xlfn.IFNA(VLOOKUP($A119,'Project List'!$A$9:$AF$360,'Project List'!S$1,FALSE),0)</f>
        <v>301859.86</v>
      </c>
      <c r="Q119" s="105">
        <f>_xlfn.IFNA(VLOOKUP($A119,'Project List'!$A$9:$AF$360,'Project List'!T$1,FALSE),0)</f>
        <v>30966.25</v>
      </c>
      <c r="R119" s="105">
        <f>_xlfn.IFNA(VLOOKUP($A119,'Project List'!$A$9:$AF$360,'Project List'!U$1,FALSE),0)</f>
        <v>70097.179999999993</v>
      </c>
      <c r="S119" s="105">
        <f>_xlfn.IFNA(VLOOKUP($A119,'Project List'!$A$9:$AF$360,'Project List'!V$1,FALSE),0)</f>
        <v>9439.6200000000008</v>
      </c>
      <c r="T119" s="105">
        <f>_xlfn.IFNA(VLOOKUP($A119,'Project List'!$A$9:$AF$360,'Project List'!W$1,FALSE),0)</f>
        <v>0</v>
      </c>
      <c r="U119" s="105">
        <f>_xlfn.IFNA(VLOOKUP($A119,'Project List'!$A$9:$AF$360,'Project List'!X$1,FALSE),0)</f>
        <v>0</v>
      </c>
      <c r="V119" s="13" t="str">
        <f>_xlfn.IFNA(IF(VLOOKUP($A119,'Project List'!$A$9:$BF$360,'Project List'!Y$1,FALSE)=0,"Nil",
IF(OR($E119="Potential",$E119="Proposed",$E119="Deferred",$E119="Cancelled",$E119="Closed"),VLOOKUP($A119,'Project List'!$A$9:$BF$360,'Project List'!Y$1,FALSE)*$A$15*$AE119,VLOOKUP($A119,'Project List'!$A$9:$BF$360,'Project List'!Y$1,FALSE))),0)</f>
        <v>Nil</v>
      </c>
      <c r="W119" s="13" t="str">
        <f>_xlfn.IFNA(IF(VLOOKUP($A119,'Project List'!$A$9:$BF$360,'Project List'!Z$1,FALSE)=0,"Nil",
IF(OR($E119="Potential",$E119="Proposed",$E119="Deferred",$E119="Cancelled",$E119="Closed"),VLOOKUP($A119,'Project List'!$A$9:$BF$360,'Project List'!Z$1,FALSE)*$A$15*$AE119,VLOOKUP($A119,'Project List'!$A$9:$BF$360,'Project List'!Z$1,FALSE))),0)</f>
        <v>Nil</v>
      </c>
      <c r="X119" s="13" t="str">
        <f>_xlfn.IFNA(IF(VLOOKUP($A119,'Project List'!$A$9:$BF$360,'Project List'!AA$1,FALSE)=0,"Nil",
IF(OR($E119="Potential",$E119="Proposed",$E119="Deferred",$E119="Cancelled",$E119="Closed"),VLOOKUP($A119,'Project List'!$A$9:$BF$360,'Project List'!AA$1,FALSE)*$A$15*$AE119,VLOOKUP($A119,'Project List'!$A$9:$BF$360,'Project List'!AA$1,FALSE))),0)</f>
        <v>Nil</v>
      </c>
      <c r="Y119" s="13" t="str">
        <f>_xlfn.IFNA(IF(VLOOKUP($A119,'Project List'!$A$9:$BF$360,'Project List'!AB$1,FALSE)=0,"Nil",
IF(OR($E119="Potential",$E119="Proposed",$E119="Deferred",$E119="Cancelled",$E119="Closed"),VLOOKUP($A119,'Project List'!$A$9:$BF$360,'Project List'!AB$1,FALSE)*$A$15*$AE119,VLOOKUP($A119,'Project List'!$A$9:$BF$360,'Project List'!AB$1,FALSE))),0)</f>
        <v>Nil</v>
      </c>
      <c r="Z119" s="13" t="str">
        <f>_xlfn.IFNA(IF(VLOOKUP($A119,'Project List'!$A$9:$BF$360,'Project List'!AC$1,FALSE)=0,"Nil",
IF(OR($E119="Potential",$E119="Proposed",$E119="Deferred",$E119="Cancelled",$E119="Closed"),VLOOKUP($A119,'Project List'!$A$9:$BF$360,'Project List'!AC$1,FALSE)*$A$15*$AE119,VLOOKUP($A119,'Project List'!$A$9:$BF$360,'Project List'!AC$1,FALSE))),0)</f>
        <v>Nil</v>
      </c>
      <c r="AA119" s="13" t="str">
        <f>_xlfn.IFNA(IF(VLOOKUP($A119,'Project List'!$A$9:$BF$360,'Project List'!AD$1,FALSE)=0,"Nil",
IF(OR($E119="Potential",$E119="Proposed",$E119="Deferred",$E119="Cancelled",$E119="Closed"),VLOOKUP($A119,'Project List'!$A$9:$BF$360,'Project List'!AD$1,FALSE)*$A$15*$AE119,VLOOKUP($A119,'Project List'!$A$9:$BF$360,'Project List'!AD$1,FALSE))),0)</f>
        <v>Nil</v>
      </c>
      <c r="AB119" s="13" t="str">
        <f>_xlfn.IFNA(IF(VLOOKUP($A119,'Project List'!$A$9:$BF$360,'Project List'!AE$1,FALSE)=0,"Nil",
IF(OR($E119="Potential",$E119="Proposed",$E119="Deferred",$E119="Cancelled",$E119="Closed"),VLOOKUP($A119,'Project List'!$A$9:$BF$360,'Project List'!AE$1,FALSE)*$A$15*$AE119,VLOOKUP($A119,'Project List'!$A$9:$BF$360,'Project List'!AE$1,FALSE))),0)</f>
        <v>Nil</v>
      </c>
      <c r="AC119" s="13" t="str">
        <f>_xlfn.IFNA(IF(VLOOKUP($A119,'Project List'!$A$9:$BF$360,'Project List'!AF$1,FALSE)=0,"Nil",
IF(OR($E119="Potential",$E119="Proposed",$E119="Deferred",$E119="Cancelled",$E119="Closed"),VLOOKUP($A119,'Project List'!$A$9:$BF$360,'Project List'!AF$1,FALSE)*$A$15*$AE119,VLOOKUP($A119,'Project List'!$A$9:$BF$360,'Project List'!AF$1,FALSE))),0)</f>
        <v>Nil</v>
      </c>
      <c r="AD119" s="42"/>
      <c r="AE119" s="248">
        <f>1+IF(ISNA(VLOOKUP($A119,'Project labour content'!$A$7:$D$255,'Project labour content'!$D$1,FALSE)),VLOOKUP($D119,'Project labour content'!$F$6:$G$15,'Project labour content'!$G$1,FALSE),VLOOKUP($A119,'Project labour content'!$A$7:$D$255,'Project labour content'!$D$1,FALSE))*('Project labour content'!$K$14/100)*1</f>
        <v>1.0008946620064583</v>
      </c>
      <c r="AG119" s="3"/>
      <c r="AH119" s="3"/>
      <c r="AI119" s="32"/>
      <c r="AJ119" s="32"/>
      <c r="AK119" s="32"/>
      <c r="AL119" s="32"/>
      <c r="AM119" s="59"/>
      <c r="AN119" s="59"/>
      <c r="AO119" s="59"/>
      <c r="AP119" s="59"/>
      <c r="AQ119" s="59"/>
    </row>
    <row r="120" spans="1:43" x14ac:dyDescent="0.25">
      <c r="A120" s="11" t="s">
        <v>178</v>
      </c>
      <c r="B120" s="11" t="str">
        <f>_xlfn.IFNA(VLOOKUP($A120,'Project List'!$A$9:$AF$360,'Project List'!G$1,FALSE),0)</f>
        <v>Telecommunications Asset Replacement 2013-18</v>
      </c>
      <c r="C120" s="11" t="str">
        <f>_xlfn.IFNA(VLOOKUP($A120,'Project List'!$A$9:$AF$360,'Project List'!C$1,FALSE),0)</f>
        <v>ExAnte</v>
      </c>
      <c r="D120" s="11" t="str">
        <f>_xlfn.IFNA(VLOOKUP($A120,'Project List'!$A$9:$AF$360,'Project List'!D$1,FALSE),0)</f>
        <v>Replacement</v>
      </c>
      <c r="E120" s="11" t="str">
        <f>_xlfn.IFNA(VLOOKUP($A120,'Project List'!$A$9:$AF$360,'Project List'!H$1,FALSE),0)</f>
        <v>Active</v>
      </c>
      <c r="F120" s="105">
        <f>_xlfn.IFNA(VLOOKUP($A120,'Project List'!$A$9:$AF$360,'Project List'!I$1,FALSE),0)</f>
        <v>0</v>
      </c>
      <c r="G120" s="105">
        <f>_xlfn.IFNA(VLOOKUP($A120,'Project List'!$A$9:$AF$360,'Project List'!J$1,FALSE),0)</f>
        <v>0</v>
      </c>
      <c r="H120" s="105">
        <f>_xlfn.IFNA(VLOOKUP($A120,'Project List'!$A$9:$AF$360,'Project List'!K$1,FALSE),0)</f>
        <v>0</v>
      </c>
      <c r="I120" s="105">
        <f>_xlfn.IFNA(VLOOKUP($A120,'Project List'!$A$9:$AF$360,'Project List'!L$1,FALSE),0)</f>
        <v>0</v>
      </c>
      <c r="J120" s="105">
        <f>_xlfn.IFNA(VLOOKUP($A120,'Project List'!$A$9:$AF$360,'Project List'!M$1,FALSE),0)</f>
        <v>0</v>
      </c>
      <c r="K120" s="105">
        <f>_xlfn.IFNA(VLOOKUP($A120,'Project List'!$A$9:$AF$360,'Project List'!N$1,FALSE),0)</f>
        <v>0</v>
      </c>
      <c r="L120" s="105">
        <f>_xlfn.IFNA(VLOOKUP($A120,'Project List'!$A$9:$AF$360,'Project List'!O$1,FALSE),0)</f>
        <v>0</v>
      </c>
      <c r="M120" s="105">
        <f>_xlfn.IFNA(VLOOKUP($A120,'Project List'!$A$9:$AF$360,'Project List'!P$1,FALSE),0)</f>
        <v>0</v>
      </c>
      <c r="N120" s="105">
        <f>_xlfn.IFNA(VLOOKUP($A120,'Project List'!$A$9:$AF$360,'Project List'!Q$1,FALSE),0)</f>
        <v>0</v>
      </c>
      <c r="O120" s="105">
        <f>_xlfn.IFNA(VLOOKUP($A120,'Project List'!$A$9:$AF$360,'Project List'!R$1,FALSE),0)</f>
        <v>157936.68</v>
      </c>
      <c r="P120" s="105">
        <f>_xlfn.IFNA(VLOOKUP($A120,'Project List'!$A$9:$AF$360,'Project List'!S$1,FALSE),0)</f>
        <v>735154.39</v>
      </c>
      <c r="Q120" s="105">
        <f>_xlfn.IFNA(VLOOKUP($A120,'Project List'!$A$9:$AF$360,'Project List'!T$1,FALSE),0)</f>
        <v>2776255.09</v>
      </c>
      <c r="R120" s="105">
        <f>_xlfn.IFNA(VLOOKUP($A120,'Project List'!$A$9:$AF$360,'Project List'!U$1,FALSE),0)</f>
        <v>2043187.19</v>
      </c>
      <c r="S120" s="105">
        <f>_xlfn.IFNA(VLOOKUP($A120,'Project List'!$A$9:$AF$360,'Project List'!V$1,FALSE),0)</f>
        <v>399857.16</v>
      </c>
      <c r="T120" s="105">
        <f>_xlfn.IFNA(VLOOKUP($A120,'Project List'!$A$9:$AF$360,'Project List'!W$1,FALSE),0)</f>
        <v>633595.85</v>
      </c>
      <c r="U120" s="105">
        <f>_xlfn.IFNA(VLOOKUP($A120,'Project List'!$A$9:$AF$360,'Project List'!X$1,FALSE),0)</f>
        <v>-121473.23</v>
      </c>
      <c r="V120" s="13">
        <f>_xlfn.IFNA(IF(VLOOKUP($A120,'Project List'!$A$9:$BF$360,'Project List'!Y$1,FALSE)=0,"Nil",
IF(OR($E120="Potential",$E120="Proposed",$E120="Deferred",$E120="Cancelled",$E120="Closed"),VLOOKUP($A120,'Project List'!$A$9:$BF$360,'Project List'!Y$1,FALSE)*$A$15*$AE120,VLOOKUP($A120,'Project List'!$A$9:$BF$360,'Project List'!Y$1,FALSE))),0)</f>
        <v>42373.157277451464</v>
      </c>
      <c r="W120" s="13" t="str">
        <f>_xlfn.IFNA(IF(VLOOKUP($A120,'Project List'!$A$9:$BF$360,'Project List'!Z$1,FALSE)=0,"Nil",
IF(OR($E120="Potential",$E120="Proposed",$E120="Deferred",$E120="Cancelled",$E120="Closed"),VLOOKUP($A120,'Project List'!$A$9:$BF$360,'Project List'!Z$1,FALSE)*$A$15*$AE120,VLOOKUP($A120,'Project List'!$A$9:$BF$360,'Project List'!Z$1,FALSE))),0)</f>
        <v>Nil</v>
      </c>
      <c r="X120" s="13" t="str">
        <f>_xlfn.IFNA(IF(VLOOKUP($A120,'Project List'!$A$9:$BF$360,'Project List'!AA$1,FALSE)=0,"Nil",
IF(OR($E120="Potential",$E120="Proposed",$E120="Deferred",$E120="Cancelled",$E120="Closed"),VLOOKUP($A120,'Project List'!$A$9:$BF$360,'Project List'!AA$1,FALSE)*$A$15*$AE120,VLOOKUP($A120,'Project List'!$A$9:$BF$360,'Project List'!AA$1,FALSE))),0)</f>
        <v>Nil</v>
      </c>
      <c r="Y120" s="13" t="str">
        <f>_xlfn.IFNA(IF(VLOOKUP($A120,'Project List'!$A$9:$BF$360,'Project List'!AB$1,FALSE)=0,"Nil",
IF(OR($E120="Potential",$E120="Proposed",$E120="Deferred",$E120="Cancelled",$E120="Closed"),VLOOKUP($A120,'Project List'!$A$9:$BF$360,'Project List'!AB$1,FALSE)*$A$15*$AE120,VLOOKUP($A120,'Project List'!$A$9:$BF$360,'Project List'!AB$1,FALSE))),0)</f>
        <v>Nil</v>
      </c>
      <c r="Z120" s="13" t="str">
        <f>_xlfn.IFNA(IF(VLOOKUP($A120,'Project List'!$A$9:$BF$360,'Project List'!AC$1,FALSE)=0,"Nil",
IF(OR($E120="Potential",$E120="Proposed",$E120="Deferred",$E120="Cancelled",$E120="Closed"),VLOOKUP($A120,'Project List'!$A$9:$BF$360,'Project List'!AC$1,FALSE)*$A$15*$AE120,VLOOKUP($A120,'Project List'!$A$9:$BF$360,'Project List'!AC$1,FALSE))),0)</f>
        <v>Nil</v>
      </c>
      <c r="AA120" s="13" t="str">
        <f>_xlfn.IFNA(IF(VLOOKUP($A120,'Project List'!$A$9:$BF$360,'Project List'!AD$1,FALSE)=0,"Nil",
IF(OR($E120="Potential",$E120="Proposed",$E120="Deferred",$E120="Cancelled",$E120="Closed"),VLOOKUP($A120,'Project List'!$A$9:$BF$360,'Project List'!AD$1,FALSE)*$A$15*$AE120,VLOOKUP($A120,'Project List'!$A$9:$BF$360,'Project List'!AD$1,FALSE))),0)</f>
        <v>Nil</v>
      </c>
      <c r="AB120" s="13" t="str">
        <f>_xlfn.IFNA(IF(VLOOKUP($A120,'Project List'!$A$9:$BF$360,'Project List'!AE$1,FALSE)=0,"Nil",
IF(OR($E120="Potential",$E120="Proposed",$E120="Deferred",$E120="Cancelled",$E120="Closed"),VLOOKUP($A120,'Project List'!$A$9:$BF$360,'Project List'!AE$1,FALSE)*$A$15*$AE120,VLOOKUP($A120,'Project List'!$A$9:$BF$360,'Project List'!AE$1,FALSE))),0)</f>
        <v>Nil</v>
      </c>
      <c r="AC120" s="13" t="str">
        <f>_xlfn.IFNA(IF(VLOOKUP($A120,'Project List'!$A$9:$BF$360,'Project List'!AF$1,FALSE)=0,"Nil",
IF(OR($E120="Potential",$E120="Proposed",$E120="Deferred",$E120="Cancelled",$E120="Closed"),VLOOKUP($A120,'Project List'!$A$9:$BF$360,'Project List'!AF$1,FALSE)*$A$15*$AE120,VLOOKUP($A120,'Project List'!$A$9:$BF$360,'Project List'!AF$1,FALSE))),0)</f>
        <v>Nil</v>
      </c>
      <c r="AD120" s="42"/>
      <c r="AE120" s="248">
        <f>1+IF(ISNA(VLOOKUP($A120,'Project labour content'!$A$7:$D$255,'Project labour content'!$D$1,FALSE)),VLOOKUP($D120,'Project labour content'!$F$6:$G$15,'Project labour content'!$G$1,FALSE),VLOOKUP($A120,'Project labour content'!$A$7:$D$255,'Project labour content'!$D$1,FALSE))*('Project labour content'!$K$14/100)*1</f>
        <v>1.0009403359997264</v>
      </c>
    </row>
    <row r="121" spans="1:43" x14ac:dyDescent="0.25">
      <c r="A121" s="11" t="s">
        <v>179</v>
      </c>
      <c r="B121" s="11" t="str">
        <f>_xlfn.IFNA(VLOOKUP($A121,'Project List'!$A$9:$AF$360,'Project List'!G$1,FALSE),0)</f>
        <v>Telecommunications Network Optimisation Stage 2</v>
      </c>
      <c r="C121" s="11" t="str">
        <f>_xlfn.IFNA(VLOOKUP($A121,'Project List'!$A$9:$AF$360,'Project List'!C$1,FALSE),0)</f>
        <v>ExAnte</v>
      </c>
      <c r="D121" s="11" t="str">
        <f>_xlfn.IFNA(VLOOKUP($A121,'Project List'!$A$9:$AF$360,'Project List'!D$1,FALSE),0)</f>
        <v>Augmentation</v>
      </c>
      <c r="E121" s="11" t="str">
        <f>_xlfn.IFNA(VLOOKUP($A121,'Project List'!$A$9:$AF$360,'Project List'!H$1,FALSE),0)</f>
        <v>Closed</v>
      </c>
      <c r="F121" s="105">
        <f>_xlfn.IFNA(VLOOKUP($A121,'Project List'!$A$9:$AF$360,'Project List'!I$1,FALSE),0)</f>
        <v>0</v>
      </c>
      <c r="G121" s="105">
        <f>_xlfn.IFNA(VLOOKUP($A121,'Project List'!$A$9:$AF$360,'Project List'!J$1,FALSE),0)</f>
        <v>0</v>
      </c>
      <c r="H121" s="105">
        <f>_xlfn.IFNA(VLOOKUP($A121,'Project List'!$A$9:$AF$360,'Project List'!K$1,FALSE),0)</f>
        <v>0</v>
      </c>
      <c r="I121" s="105">
        <f>_xlfn.IFNA(VLOOKUP($A121,'Project List'!$A$9:$AF$360,'Project List'!L$1,FALSE),0)</f>
        <v>0</v>
      </c>
      <c r="J121" s="105">
        <f>_xlfn.IFNA(VLOOKUP($A121,'Project List'!$A$9:$AF$360,'Project List'!M$1,FALSE),0)</f>
        <v>0</v>
      </c>
      <c r="K121" s="105">
        <f>_xlfn.IFNA(VLOOKUP($A121,'Project List'!$A$9:$AF$360,'Project List'!N$1,FALSE),0)</f>
        <v>0</v>
      </c>
      <c r="L121" s="105">
        <f>_xlfn.IFNA(VLOOKUP($A121,'Project List'!$A$9:$AF$360,'Project List'!O$1,FALSE),0)</f>
        <v>0</v>
      </c>
      <c r="M121" s="105">
        <f>_xlfn.IFNA(VLOOKUP($A121,'Project List'!$A$9:$AF$360,'Project List'!P$1,FALSE),0)</f>
        <v>185716.89</v>
      </c>
      <c r="N121" s="105">
        <f>_xlfn.IFNA(VLOOKUP($A121,'Project List'!$A$9:$AF$360,'Project List'!Q$1,FALSE),0)</f>
        <v>254436.19</v>
      </c>
      <c r="O121" s="105">
        <f>_xlfn.IFNA(VLOOKUP($A121,'Project List'!$A$9:$AF$360,'Project List'!R$1,FALSE),0)</f>
        <v>414371.98</v>
      </c>
      <c r="P121" s="105">
        <f>_xlfn.IFNA(VLOOKUP($A121,'Project List'!$A$9:$AF$360,'Project List'!S$1,FALSE),0)</f>
        <v>375632.94</v>
      </c>
      <c r="Q121" s="105">
        <f>_xlfn.IFNA(VLOOKUP($A121,'Project List'!$A$9:$AF$360,'Project List'!T$1,FALSE),0)</f>
        <v>353737.62</v>
      </c>
      <c r="R121" s="105">
        <f>_xlfn.IFNA(VLOOKUP($A121,'Project List'!$A$9:$AF$360,'Project List'!U$1,FALSE),0)</f>
        <v>346.74</v>
      </c>
      <c r="S121" s="105">
        <f>_xlfn.IFNA(VLOOKUP($A121,'Project List'!$A$9:$AF$360,'Project List'!V$1,FALSE),0)</f>
        <v>-1027.27</v>
      </c>
      <c r="T121" s="105">
        <f>_xlfn.IFNA(VLOOKUP($A121,'Project List'!$A$9:$AF$360,'Project List'!W$1,FALSE),0)</f>
        <v>0</v>
      </c>
      <c r="U121" s="105">
        <f>_xlfn.IFNA(VLOOKUP($A121,'Project List'!$A$9:$AF$360,'Project List'!X$1,FALSE),0)</f>
        <v>0</v>
      </c>
      <c r="V121" s="13" t="str">
        <f>_xlfn.IFNA(IF(VLOOKUP($A121,'Project List'!$A$9:$BF$360,'Project List'!Y$1,FALSE)=0,"Nil",
IF(OR($E121="Potential",$E121="Proposed",$E121="Deferred",$E121="Cancelled",$E121="Closed"),VLOOKUP($A121,'Project List'!$A$9:$BF$360,'Project List'!Y$1,FALSE)*$A$15*$AE121,VLOOKUP($A121,'Project List'!$A$9:$BF$360,'Project List'!Y$1,FALSE))),0)</f>
        <v>Nil</v>
      </c>
      <c r="W121" s="13" t="str">
        <f>_xlfn.IFNA(IF(VLOOKUP($A121,'Project List'!$A$9:$BF$360,'Project List'!Z$1,FALSE)=0,"Nil",
IF(OR($E121="Potential",$E121="Proposed",$E121="Deferred",$E121="Cancelled",$E121="Closed"),VLOOKUP($A121,'Project List'!$A$9:$BF$360,'Project List'!Z$1,FALSE)*$A$15*$AE121,VLOOKUP($A121,'Project List'!$A$9:$BF$360,'Project List'!Z$1,FALSE))),0)</f>
        <v>Nil</v>
      </c>
      <c r="X121" s="13" t="str">
        <f>_xlfn.IFNA(IF(VLOOKUP($A121,'Project List'!$A$9:$BF$360,'Project List'!AA$1,FALSE)=0,"Nil",
IF(OR($E121="Potential",$E121="Proposed",$E121="Deferred",$E121="Cancelled",$E121="Closed"),VLOOKUP($A121,'Project List'!$A$9:$BF$360,'Project List'!AA$1,FALSE)*$A$15*$AE121,VLOOKUP($A121,'Project List'!$A$9:$BF$360,'Project List'!AA$1,FALSE))),0)</f>
        <v>Nil</v>
      </c>
      <c r="Y121" s="13" t="str">
        <f>_xlfn.IFNA(IF(VLOOKUP($A121,'Project List'!$A$9:$BF$360,'Project List'!AB$1,FALSE)=0,"Nil",
IF(OR($E121="Potential",$E121="Proposed",$E121="Deferred",$E121="Cancelled",$E121="Closed"),VLOOKUP($A121,'Project List'!$A$9:$BF$360,'Project List'!AB$1,FALSE)*$A$15*$AE121,VLOOKUP($A121,'Project List'!$A$9:$BF$360,'Project List'!AB$1,FALSE))),0)</f>
        <v>Nil</v>
      </c>
      <c r="Z121" s="13" t="str">
        <f>_xlfn.IFNA(IF(VLOOKUP($A121,'Project List'!$A$9:$BF$360,'Project List'!AC$1,FALSE)=0,"Nil",
IF(OR($E121="Potential",$E121="Proposed",$E121="Deferred",$E121="Cancelled",$E121="Closed"),VLOOKUP($A121,'Project List'!$A$9:$BF$360,'Project List'!AC$1,FALSE)*$A$15*$AE121,VLOOKUP($A121,'Project List'!$A$9:$BF$360,'Project List'!AC$1,FALSE))),0)</f>
        <v>Nil</v>
      </c>
      <c r="AA121" s="13" t="str">
        <f>_xlfn.IFNA(IF(VLOOKUP($A121,'Project List'!$A$9:$BF$360,'Project List'!AD$1,FALSE)=0,"Nil",
IF(OR($E121="Potential",$E121="Proposed",$E121="Deferred",$E121="Cancelled",$E121="Closed"),VLOOKUP($A121,'Project List'!$A$9:$BF$360,'Project List'!AD$1,FALSE)*$A$15*$AE121,VLOOKUP($A121,'Project List'!$A$9:$BF$360,'Project List'!AD$1,FALSE))),0)</f>
        <v>Nil</v>
      </c>
      <c r="AB121" s="13" t="str">
        <f>_xlfn.IFNA(IF(VLOOKUP($A121,'Project List'!$A$9:$BF$360,'Project List'!AE$1,FALSE)=0,"Nil",
IF(OR($E121="Potential",$E121="Proposed",$E121="Deferred",$E121="Cancelled",$E121="Closed"),VLOOKUP($A121,'Project List'!$A$9:$BF$360,'Project List'!AE$1,FALSE)*$A$15*$AE121,VLOOKUP($A121,'Project List'!$A$9:$BF$360,'Project List'!AE$1,FALSE))),0)</f>
        <v>Nil</v>
      </c>
      <c r="AC121" s="13" t="str">
        <f>_xlfn.IFNA(IF(VLOOKUP($A121,'Project List'!$A$9:$BF$360,'Project List'!AF$1,FALSE)=0,"Nil",
IF(OR($E121="Potential",$E121="Proposed",$E121="Deferred",$E121="Cancelled",$E121="Closed"),VLOOKUP($A121,'Project List'!$A$9:$BF$360,'Project List'!AF$1,FALSE)*$A$15*$AE121,VLOOKUP($A121,'Project List'!$A$9:$BF$360,'Project List'!AF$1,FALSE))),0)</f>
        <v>Nil</v>
      </c>
      <c r="AD121" s="42"/>
      <c r="AE121" s="248">
        <f>1+IF(ISNA(VLOOKUP($A121,'Project labour content'!$A$7:$D$255,'Project labour content'!$D$1,FALSE)),VLOOKUP($D121,'Project labour content'!$F$6:$G$15,'Project labour content'!$G$1,FALSE),VLOOKUP($A121,'Project labour content'!$A$7:$D$255,'Project labour content'!$D$1,FALSE))*('Project labour content'!$K$14/100)*1</f>
        <v>1.0003471041831231</v>
      </c>
    </row>
    <row r="122" spans="1:43" x14ac:dyDescent="0.25">
      <c r="A122" s="11" t="s">
        <v>180</v>
      </c>
      <c r="B122" s="11" t="str">
        <f>_xlfn.IFNA(VLOOKUP($A122,'Project List'!$A$9:$AF$360,'Project List'!G$1,FALSE),0)</f>
        <v>Substation VOIP Network Completion</v>
      </c>
      <c r="C122" s="11" t="str">
        <f>_xlfn.IFNA(VLOOKUP($A122,'Project List'!$A$9:$AF$360,'Project List'!C$1,FALSE),0)</f>
        <v>ExAnte</v>
      </c>
      <c r="D122" s="11" t="str">
        <f>_xlfn.IFNA(VLOOKUP($A122,'Project List'!$A$9:$AF$360,'Project List'!D$1,FALSE),0)</f>
        <v>Replacement</v>
      </c>
      <c r="E122" s="11" t="str">
        <f>_xlfn.IFNA(VLOOKUP($A122,'Project List'!$A$9:$AF$360,'Project List'!H$1,FALSE),0)</f>
        <v>Closed</v>
      </c>
      <c r="F122" s="105">
        <f>_xlfn.IFNA(VLOOKUP($A122,'Project List'!$A$9:$AF$360,'Project List'!I$1,FALSE),0)</f>
        <v>0</v>
      </c>
      <c r="G122" s="105">
        <f>_xlfn.IFNA(VLOOKUP($A122,'Project List'!$A$9:$AF$360,'Project List'!J$1,FALSE),0)</f>
        <v>0</v>
      </c>
      <c r="H122" s="105">
        <f>_xlfn.IFNA(VLOOKUP($A122,'Project List'!$A$9:$AF$360,'Project List'!K$1,FALSE),0)</f>
        <v>0</v>
      </c>
      <c r="I122" s="105">
        <f>_xlfn.IFNA(VLOOKUP($A122,'Project List'!$A$9:$AF$360,'Project List'!L$1,FALSE),0)</f>
        <v>0</v>
      </c>
      <c r="J122" s="105">
        <f>_xlfn.IFNA(VLOOKUP($A122,'Project List'!$A$9:$AF$360,'Project List'!M$1,FALSE),0)</f>
        <v>0</v>
      </c>
      <c r="K122" s="105">
        <f>_xlfn.IFNA(VLOOKUP($A122,'Project List'!$A$9:$AF$360,'Project List'!N$1,FALSE),0)</f>
        <v>0</v>
      </c>
      <c r="L122" s="105">
        <f>_xlfn.IFNA(VLOOKUP($A122,'Project List'!$A$9:$AF$360,'Project List'!O$1,FALSE),0)</f>
        <v>0</v>
      </c>
      <c r="M122" s="105">
        <f>_xlfn.IFNA(VLOOKUP($A122,'Project List'!$A$9:$AF$360,'Project List'!P$1,FALSE),0)</f>
        <v>0</v>
      </c>
      <c r="N122" s="105">
        <f>_xlfn.IFNA(VLOOKUP($A122,'Project List'!$A$9:$AF$360,'Project List'!Q$1,FALSE),0)</f>
        <v>0</v>
      </c>
      <c r="O122" s="105">
        <f>_xlfn.IFNA(VLOOKUP($A122,'Project List'!$A$9:$AF$360,'Project List'!R$1,FALSE),0)</f>
        <v>0</v>
      </c>
      <c r="P122" s="105">
        <f>_xlfn.IFNA(VLOOKUP($A122,'Project List'!$A$9:$AF$360,'Project List'!S$1,FALSE),0)</f>
        <v>21297.82</v>
      </c>
      <c r="Q122" s="105">
        <f>_xlfn.IFNA(VLOOKUP($A122,'Project List'!$A$9:$AF$360,'Project List'!T$1,FALSE),0)</f>
        <v>746487.72</v>
      </c>
      <c r="R122" s="105">
        <f>_xlfn.IFNA(VLOOKUP($A122,'Project List'!$A$9:$AF$360,'Project List'!U$1,FALSE),0)</f>
        <v>525613.93000000005</v>
      </c>
      <c r="S122" s="105">
        <f>_xlfn.IFNA(VLOOKUP($A122,'Project List'!$A$9:$AF$360,'Project List'!V$1,FALSE),0)</f>
        <v>358363.45</v>
      </c>
      <c r="T122" s="105">
        <f>_xlfn.IFNA(VLOOKUP($A122,'Project List'!$A$9:$AF$360,'Project List'!W$1,FALSE),0)</f>
        <v>83582.86</v>
      </c>
      <c r="U122" s="105">
        <f>_xlfn.IFNA(VLOOKUP($A122,'Project List'!$A$9:$AF$360,'Project List'!X$1,FALSE),0)</f>
        <v>0</v>
      </c>
      <c r="V122" s="13" t="str">
        <f>_xlfn.IFNA(IF(VLOOKUP($A122,'Project List'!$A$9:$BF$360,'Project List'!Y$1,FALSE)=0,"Nil",
IF(OR($E122="Potential",$E122="Proposed",$E122="Deferred",$E122="Cancelled",$E122="Closed"),VLOOKUP($A122,'Project List'!$A$9:$BF$360,'Project List'!Y$1,FALSE)*$A$15*$AE122,VLOOKUP($A122,'Project List'!$A$9:$BF$360,'Project List'!Y$1,FALSE))),0)</f>
        <v>Nil</v>
      </c>
      <c r="W122" s="13" t="str">
        <f>_xlfn.IFNA(IF(VLOOKUP($A122,'Project List'!$A$9:$BF$360,'Project List'!Z$1,FALSE)=0,"Nil",
IF(OR($E122="Potential",$E122="Proposed",$E122="Deferred",$E122="Cancelled",$E122="Closed"),VLOOKUP($A122,'Project List'!$A$9:$BF$360,'Project List'!Z$1,FALSE)*$A$15*$AE122,VLOOKUP($A122,'Project List'!$A$9:$BF$360,'Project List'!Z$1,FALSE))),0)</f>
        <v>Nil</v>
      </c>
      <c r="X122" s="13" t="str">
        <f>_xlfn.IFNA(IF(VLOOKUP($A122,'Project List'!$A$9:$BF$360,'Project List'!AA$1,FALSE)=0,"Nil",
IF(OR($E122="Potential",$E122="Proposed",$E122="Deferred",$E122="Cancelled",$E122="Closed"),VLOOKUP($A122,'Project List'!$A$9:$BF$360,'Project List'!AA$1,FALSE)*$A$15*$AE122,VLOOKUP($A122,'Project List'!$A$9:$BF$360,'Project List'!AA$1,FALSE))),0)</f>
        <v>Nil</v>
      </c>
      <c r="Y122" s="13" t="str">
        <f>_xlfn.IFNA(IF(VLOOKUP($A122,'Project List'!$A$9:$BF$360,'Project List'!AB$1,FALSE)=0,"Nil",
IF(OR($E122="Potential",$E122="Proposed",$E122="Deferred",$E122="Cancelled",$E122="Closed"),VLOOKUP($A122,'Project List'!$A$9:$BF$360,'Project List'!AB$1,FALSE)*$A$15*$AE122,VLOOKUP($A122,'Project List'!$A$9:$BF$360,'Project List'!AB$1,FALSE))),0)</f>
        <v>Nil</v>
      </c>
      <c r="Z122" s="13" t="str">
        <f>_xlfn.IFNA(IF(VLOOKUP($A122,'Project List'!$A$9:$BF$360,'Project List'!AC$1,FALSE)=0,"Nil",
IF(OR($E122="Potential",$E122="Proposed",$E122="Deferred",$E122="Cancelled",$E122="Closed"),VLOOKUP($A122,'Project List'!$A$9:$BF$360,'Project List'!AC$1,FALSE)*$A$15*$AE122,VLOOKUP($A122,'Project List'!$A$9:$BF$360,'Project List'!AC$1,FALSE))),0)</f>
        <v>Nil</v>
      </c>
      <c r="AA122" s="13" t="str">
        <f>_xlfn.IFNA(IF(VLOOKUP($A122,'Project List'!$A$9:$BF$360,'Project List'!AD$1,FALSE)=0,"Nil",
IF(OR($E122="Potential",$E122="Proposed",$E122="Deferred",$E122="Cancelled",$E122="Closed"),VLOOKUP($A122,'Project List'!$A$9:$BF$360,'Project List'!AD$1,FALSE)*$A$15*$AE122,VLOOKUP($A122,'Project List'!$A$9:$BF$360,'Project List'!AD$1,FALSE))),0)</f>
        <v>Nil</v>
      </c>
      <c r="AB122" s="13" t="str">
        <f>_xlfn.IFNA(IF(VLOOKUP($A122,'Project List'!$A$9:$BF$360,'Project List'!AE$1,FALSE)=0,"Nil",
IF(OR($E122="Potential",$E122="Proposed",$E122="Deferred",$E122="Cancelled",$E122="Closed"),VLOOKUP($A122,'Project List'!$A$9:$BF$360,'Project List'!AE$1,FALSE)*$A$15*$AE122,VLOOKUP($A122,'Project List'!$A$9:$BF$360,'Project List'!AE$1,FALSE))),0)</f>
        <v>Nil</v>
      </c>
      <c r="AC122" s="13" t="str">
        <f>_xlfn.IFNA(IF(VLOOKUP($A122,'Project List'!$A$9:$BF$360,'Project List'!AF$1,FALSE)=0,"Nil",
IF(OR($E122="Potential",$E122="Proposed",$E122="Deferred",$E122="Cancelled",$E122="Closed"),VLOOKUP($A122,'Project List'!$A$9:$BF$360,'Project List'!AF$1,FALSE)*$A$15*$AE122,VLOOKUP($A122,'Project List'!$A$9:$BF$360,'Project List'!AF$1,FALSE))),0)</f>
        <v>Nil</v>
      </c>
      <c r="AD122" s="42"/>
      <c r="AE122" s="248">
        <f>1+IF(ISNA(VLOOKUP($A122,'Project labour content'!$A$7:$D$255,'Project labour content'!$D$1,FALSE)),VLOOKUP($D122,'Project labour content'!$F$6:$G$15,'Project labour content'!$G$1,FALSE),VLOOKUP($A122,'Project labour content'!$A$7:$D$255,'Project labour content'!$D$1,FALSE))*('Project labour content'!$K$14/100)*1</f>
        <v>1.0008946620064583</v>
      </c>
      <c r="AG122" s="3"/>
      <c r="AH122" s="3"/>
      <c r="AI122" s="32"/>
      <c r="AJ122" s="32"/>
      <c r="AK122" s="32"/>
      <c r="AL122" s="32"/>
      <c r="AM122" s="59"/>
      <c r="AN122" s="59"/>
      <c r="AO122" s="59"/>
      <c r="AP122" s="59"/>
      <c r="AQ122" s="59"/>
    </row>
    <row r="123" spans="1:43" x14ac:dyDescent="0.25">
      <c r="A123" s="11" t="s">
        <v>182</v>
      </c>
      <c r="B123" s="11" t="str">
        <f>_xlfn.IFNA(VLOOKUP($A123,'Project List'!$A$9:$AF$360,'Project List'!G$1,FALSE),0)</f>
        <v>IT Hardware Refresh and Maintain 16-18</v>
      </c>
      <c r="C123" s="11" t="str">
        <f>_xlfn.IFNA(VLOOKUP($A123,'Project List'!$A$9:$AF$360,'Project List'!C$1,FALSE),0)</f>
        <v>ExAnte</v>
      </c>
      <c r="D123" s="11" t="str">
        <f>_xlfn.IFNA(VLOOKUP($A123,'Project List'!$A$9:$AF$360,'Project List'!D$1,FALSE),0)</f>
        <v>Information Technology</v>
      </c>
      <c r="E123" s="11" t="str">
        <f>_xlfn.IFNA(VLOOKUP($A123,'Project List'!$A$9:$AF$360,'Project List'!H$1,FALSE),0)</f>
        <v>Closed</v>
      </c>
      <c r="F123" s="105">
        <f>_xlfn.IFNA(VLOOKUP($A123,'Project List'!$A$9:$AF$360,'Project List'!I$1,FALSE),0)</f>
        <v>0</v>
      </c>
      <c r="G123" s="105">
        <f>_xlfn.IFNA(VLOOKUP($A123,'Project List'!$A$9:$AF$360,'Project List'!J$1,FALSE),0)</f>
        <v>0</v>
      </c>
      <c r="H123" s="105">
        <f>_xlfn.IFNA(VLOOKUP($A123,'Project List'!$A$9:$AF$360,'Project List'!K$1,FALSE),0)</f>
        <v>0</v>
      </c>
      <c r="I123" s="105">
        <f>_xlfn.IFNA(VLOOKUP($A123,'Project List'!$A$9:$AF$360,'Project List'!L$1,FALSE),0)</f>
        <v>0</v>
      </c>
      <c r="J123" s="105">
        <f>_xlfn.IFNA(VLOOKUP($A123,'Project List'!$A$9:$AF$360,'Project List'!M$1,FALSE),0)</f>
        <v>0</v>
      </c>
      <c r="K123" s="105">
        <f>_xlfn.IFNA(VLOOKUP($A123,'Project List'!$A$9:$AF$360,'Project List'!N$1,FALSE),0)</f>
        <v>0</v>
      </c>
      <c r="L123" s="105">
        <f>_xlfn.IFNA(VLOOKUP($A123,'Project List'!$A$9:$AF$360,'Project List'!O$1,FALSE),0)</f>
        <v>0</v>
      </c>
      <c r="M123" s="105">
        <f>_xlfn.IFNA(VLOOKUP($A123,'Project List'!$A$9:$AF$360,'Project List'!P$1,FALSE),0)</f>
        <v>0</v>
      </c>
      <c r="N123" s="105">
        <f>_xlfn.IFNA(VLOOKUP($A123,'Project List'!$A$9:$AF$360,'Project List'!Q$1,FALSE),0)</f>
        <v>0</v>
      </c>
      <c r="O123" s="105">
        <f>_xlfn.IFNA(VLOOKUP($A123,'Project List'!$A$9:$AF$360,'Project List'!R$1,FALSE),0)</f>
        <v>0</v>
      </c>
      <c r="P123" s="105">
        <f>_xlfn.IFNA(VLOOKUP($A123,'Project List'!$A$9:$AF$360,'Project List'!S$1,FALSE),0)</f>
        <v>0</v>
      </c>
      <c r="Q123" s="105">
        <f>_xlfn.IFNA(VLOOKUP($A123,'Project List'!$A$9:$AF$360,'Project List'!T$1,FALSE),0)</f>
        <v>1296648.57</v>
      </c>
      <c r="R123" s="105">
        <f>_xlfn.IFNA(VLOOKUP($A123,'Project List'!$A$9:$AF$360,'Project List'!U$1,FALSE),0)</f>
        <v>3045990.3999999999</v>
      </c>
      <c r="S123" s="105">
        <f>_xlfn.IFNA(VLOOKUP($A123,'Project List'!$A$9:$AF$360,'Project List'!V$1,FALSE),0)</f>
        <v>185247.39</v>
      </c>
      <c r="T123" s="105">
        <f>_xlfn.IFNA(VLOOKUP($A123,'Project List'!$A$9:$AF$360,'Project List'!W$1,FALSE),0)</f>
        <v>147.30000000000001</v>
      </c>
      <c r="U123" s="105">
        <f>_xlfn.IFNA(VLOOKUP($A123,'Project List'!$A$9:$AF$360,'Project List'!X$1,FALSE),0)</f>
        <v>0</v>
      </c>
      <c r="V123" s="13" t="str">
        <f>_xlfn.IFNA(IF(VLOOKUP($A123,'Project List'!$A$9:$BF$360,'Project List'!Y$1,FALSE)=0,"Nil",
IF(OR($E123="Potential",$E123="Proposed",$E123="Deferred",$E123="Cancelled",$E123="Closed"),VLOOKUP($A123,'Project List'!$A$9:$BF$360,'Project List'!Y$1,FALSE)*$A$15*$AE123,VLOOKUP($A123,'Project List'!$A$9:$BF$360,'Project List'!Y$1,FALSE))),0)</f>
        <v>Nil</v>
      </c>
      <c r="W123" s="13" t="str">
        <f>_xlfn.IFNA(IF(VLOOKUP($A123,'Project List'!$A$9:$BF$360,'Project List'!Z$1,FALSE)=0,"Nil",
IF(OR($E123="Potential",$E123="Proposed",$E123="Deferred",$E123="Cancelled",$E123="Closed"),VLOOKUP($A123,'Project List'!$A$9:$BF$360,'Project List'!Z$1,FALSE)*$A$15*$AE123,VLOOKUP($A123,'Project List'!$A$9:$BF$360,'Project List'!Z$1,FALSE))),0)</f>
        <v>Nil</v>
      </c>
      <c r="X123" s="13" t="str">
        <f>_xlfn.IFNA(IF(VLOOKUP($A123,'Project List'!$A$9:$BF$360,'Project List'!AA$1,FALSE)=0,"Nil",
IF(OR($E123="Potential",$E123="Proposed",$E123="Deferred",$E123="Cancelled",$E123="Closed"),VLOOKUP($A123,'Project List'!$A$9:$BF$360,'Project List'!AA$1,FALSE)*$A$15*$AE123,VLOOKUP($A123,'Project List'!$A$9:$BF$360,'Project List'!AA$1,FALSE))),0)</f>
        <v>Nil</v>
      </c>
      <c r="Y123" s="13" t="str">
        <f>_xlfn.IFNA(IF(VLOOKUP($A123,'Project List'!$A$9:$BF$360,'Project List'!AB$1,FALSE)=0,"Nil",
IF(OR($E123="Potential",$E123="Proposed",$E123="Deferred",$E123="Cancelled",$E123="Closed"),VLOOKUP($A123,'Project List'!$A$9:$BF$360,'Project List'!AB$1,FALSE)*$A$15*$AE123,VLOOKUP($A123,'Project List'!$A$9:$BF$360,'Project List'!AB$1,FALSE))),0)</f>
        <v>Nil</v>
      </c>
      <c r="Z123" s="13" t="str">
        <f>_xlfn.IFNA(IF(VLOOKUP($A123,'Project List'!$A$9:$BF$360,'Project List'!AC$1,FALSE)=0,"Nil",
IF(OR($E123="Potential",$E123="Proposed",$E123="Deferred",$E123="Cancelled",$E123="Closed"),VLOOKUP($A123,'Project List'!$A$9:$BF$360,'Project List'!AC$1,FALSE)*$A$15*$AE123,VLOOKUP($A123,'Project List'!$A$9:$BF$360,'Project List'!AC$1,FALSE))),0)</f>
        <v>Nil</v>
      </c>
      <c r="AA123" s="13" t="str">
        <f>_xlfn.IFNA(IF(VLOOKUP($A123,'Project List'!$A$9:$BF$360,'Project List'!AD$1,FALSE)=0,"Nil",
IF(OR($E123="Potential",$E123="Proposed",$E123="Deferred",$E123="Cancelled",$E123="Closed"),VLOOKUP($A123,'Project List'!$A$9:$BF$360,'Project List'!AD$1,FALSE)*$A$15*$AE123,VLOOKUP($A123,'Project List'!$A$9:$BF$360,'Project List'!AD$1,FALSE))),0)</f>
        <v>Nil</v>
      </c>
      <c r="AB123" s="13" t="str">
        <f>_xlfn.IFNA(IF(VLOOKUP($A123,'Project List'!$A$9:$BF$360,'Project List'!AE$1,FALSE)=0,"Nil",
IF(OR($E123="Potential",$E123="Proposed",$E123="Deferred",$E123="Cancelled",$E123="Closed"),VLOOKUP($A123,'Project List'!$A$9:$BF$360,'Project List'!AE$1,FALSE)*$A$15*$AE123,VLOOKUP($A123,'Project List'!$A$9:$BF$360,'Project List'!AE$1,FALSE))),0)</f>
        <v>Nil</v>
      </c>
      <c r="AC123" s="13" t="str">
        <f>_xlfn.IFNA(IF(VLOOKUP($A123,'Project List'!$A$9:$BF$360,'Project List'!AF$1,FALSE)=0,"Nil",
IF(OR($E123="Potential",$E123="Proposed",$E123="Deferred",$E123="Cancelled",$E123="Closed"),VLOOKUP($A123,'Project List'!$A$9:$BF$360,'Project List'!AF$1,FALSE)*$A$15*$AE123,VLOOKUP($A123,'Project List'!$A$9:$BF$360,'Project List'!AF$1,FALSE))),0)</f>
        <v>Nil</v>
      </c>
      <c r="AD123" s="42"/>
      <c r="AE123" s="248">
        <f>1+IF(ISNA(VLOOKUP($A123,'Project labour content'!$A$7:$D$255,'Project labour content'!$D$1,FALSE)),VLOOKUP($D123,'Project labour content'!$F$6:$G$15,'Project labour content'!$G$1,FALSE),VLOOKUP($A123,'Project labour content'!$A$7:$D$255,'Project labour content'!$D$1,FALSE))*('Project labour content'!$K$14/100)*1</f>
        <v>1.0024480115846353</v>
      </c>
      <c r="AG123" s="3"/>
      <c r="AH123" s="3"/>
      <c r="AI123" s="32"/>
      <c r="AJ123" s="32"/>
      <c r="AK123" s="32"/>
      <c r="AL123" s="32"/>
      <c r="AM123" s="59"/>
      <c r="AN123" s="59"/>
      <c r="AO123" s="59"/>
      <c r="AP123" s="59"/>
      <c r="AQ123" s="59"/>
    </row>
    <row r="124" spans="1:43" x14ac:dyDescent="0.25">
      <c r="A124" s="11" t="s">
        <v>183</v>
      </c>
      <c r="B124" s="11" t="str">
        <f>_xlfn.IFNA(VLOOKUP($A124,'Project List'!$A$9:$AF$360,'Project List'!G$1,FALSE),0)</f>
        <v>Licenses, Maintenance, Minor Software 16-18</v>
      </c>
      <c r="C124" s="11" t="str">
        <f>_xlfn.IFNA(VLOOKUP($A124,'Project List'!$A$9:$AF$360,'Project List'!C$1,FALSE),0)</f>
        <v>ExAnte</v>
      </c>
      <c r="D124" s="11" t="str">
        <f>_xlfn.IFNA(VLOOKUP($A124,'Project List'!$A$9:$AF$360,'Project List'!D$1,FALSE),0)</f>
        <v>Information Technology</v>
      </c>
      <c r="E124" s="11" t="str">
        <f>_xlfn.IFNA(VLOOKUP($A124,'Project List'!$A$9:$AF$360,'Project List'!H$1,FALSE),0)</f>
        <v>Closed</v>
      </c>
      <c r="F124" s="105">
        <f>_xlfn.IFNA(VLOOKUP($A124,'Project List'!$A$9:$AF$360,'Project List'!I$1,FALSE),0)</f>
        <v>0</v>
      </c>
      <c r="G124" s="105">
        <f>_xlfn.IFNA(VLOOKUP($A124,'Project List'!$A$9:$AF$360,'Project List'!J$1,FALSE),0)</f>
        <v>0</v>
      </c>
      <c r="H124" s="105">
        <f>_xlfn.IFNA(VLOOKUP($A124,'Project List'!$A$9:$AF$360,'Project List'!K$1,FALSE),0)</f>
        <v>0</v>
      </c>
      <c r="I124" s="105">
        <f>_xlfn.IFNA(VLOOKUP($A124,'Project List'!$A$9:$AF$360,'Project List'!L$1,FALSE),0)</f>
        <v>0</v>
      </c>
      <c r="J124" s="105">
        <f>_xlfn.IFNA(VLOOKUP($A124,'Project List'!$A$9:$AF$360,'Project List'!M$1,FALSE),0)</f>
        <v>0</v>
      </c>
      <c r="K124" s="105">
        <f>_xlfn.IFNA(VLOOKUP($A124,'Project List'!$A$9:$AF$360,'Project List'!N$1,FALSE),0)</f>
        <v>0</v>
      </c>
      <c r="L124" s="105">
        <f>_xlfn.IFNA(VLOOKUP($A124,'Project List'!$A$9:$AF$360,'Project List'!O$1,FALSE),0)</f>
        <v>0</v>
      </c>
      <c r="M124" s="105">
        <f>_xlfn.IFNA(VLOOKUP($A124,'Project List'!$A$9:$AF$360,'Project List'!P$1,FALSE),0)</f>
        <v>0</v>
      </c>
      <c r="N124" s="105">
        <f>_xlfn.IFNA(VLOOKUP($A124,'Project List'!$A$9:$AF$360,'Project List'!Q$1,FALSE),0)</f>
        <v>0</v>
      </c>
      <c r="O124" s="105">
        <f>_xlfn.IFNA(VLOOKUP($A124,'Project List'!$A$9:$AF$360,'Project List'!R$1,FALSE),0)</f>
        <v>0</v>
      </c>
      <c r="P124" s="105">
        <f>_xlfn.IFNA(VLOOKUP($A124,'Project List'!$A$9:$AF$360,'Project List'!S$1,FALSE),0)</f>
        <v>0</v>
      </c>
      <c r="Q124" s="105">
        <f>_xlfn.IFNA(VLOOKUP($A124,'Project List'!$A$9:$AF$360,'Project List'!T$1,FALSE),0)</f>
        <v>1359944.46</v>
      </c>
      <c r="R124" s="105">
        <f>_xlfn.IFNA(VLOOKUP($A124,'Project List'!$A$9:$AF$360,'Project List'!U$1,FALSE),0)</f>
        <v>528337.78</v>
      </c>
      <c r="S124" s="105">
        <f>_xlfn.IFNA(VLOOKUP($A124,'Project List'!$A$9:$AF$360,'Project List'!V$1,FALSE),0)</f>
        <v>-94542.67</v>
      </c>
      <c r="T124" s="105">
        <f>_xlfn.IFNA(VLOOKUP($A124,'Project List'!$A$9:$AF$360,'Project List'!W$1,FALSE),0)</f>
        <v>0</v>
      </c>
      <c r="U124" s="105">
        <f>_xlfn.IFNA(VLOOKUP($A124,'Project List'!$A$9:$AF$360,'Project List'!X$1,FALSE),0)</f>
        <v>0</v>
      </c>
      <c r="V124" s="13" t="str">
        <f>_xlfn.IFNA(IF(VLOOKUP($A124,'Project List'!$A$9:$BF$360,'Project List'!Y$1,FALSE)=0,"Nil",
IF(OR($E124="Potential",$E124="Proposed",$E124="Deferred",$E124="Cancelled",$E124="Closed"),VLOOKUP($A124,'Project List'!$A$9:$BF$360,'Project List'!Y$1,FALSE)*$A$15*$AE124,VLOOKUP($A124,'Project List'!$A$9:$BF$360,'Project List'!Y$1,FALSE))),0)</f>
        <v>Nil</v>
      </c>
      <c r="W124" s="13" t="str">
        <f>_xlfn.IFNA(IF(VLOOKUP($A124,'Project List'!$A$9:$BF$360,'Project List'!Z$1,FALSE)=0,"Nil",
IF(OR($E124="Potential",$E124="Proposed",$E124="Deferred",$E124="Cancelled",$E124="Closed"),VLOOKUP($A124,'Project List'!$A$9:$BF$360,'Project List'!Z$1,FALSE)*$A$15*$AE124,VLOOKUP($A124,'Project List'!$A$9:$BF$360,'Project List'!Z$1,FALSE))),0)</f>
        <v>Nil</v>
      </c>
      <c r="X124" s="13" t="str">
        <f>_xlfn.IFNA(IF(VLOOKUP($A124,'Project List'!$A$9:$BF$360,'Project List'!AA$1,FALSE)=0,"Nil",
IF(OR($E124="Potential",$E124="Proposed",$E124="Deferred",$E124="Cancelled",$E124="Closed"),VLOOKUP($A124,'Project List'!$A$9:$BF$360,'Project List'!AA$1,FALSE)*$A$15*$AE124,VLOOKUP($A124,'Project List'!$A$9:$BF$360,'Project List'!AA$1,FALSE))),0)</f>
        <v>Nil</v>
      </c>
      <c r="Y124" s="13" t="str">
        <f>_xlfn.IFNA(IF(VLOOKUP($A124,'Project List'!$A$9:$BF$360,'Project List'!AB$1,FALSE)=0,"Nil",
IF(OR($E124="Potential",$E124="Proposed",$E124="Deferred",$E124="Cancelled",$E124="Closed"),VLOOKUP($A124,'Project List'!$A$9:$BF$360,'Project List'!AB$1,FALSE)*$A$15*$AE124,VLOOKUP($A124,'Project List'!$A$9:$BF$360,'Project List'!AB$1,FALSE))),0)</f>
        <v>Nil</v>
      </c>
      <c r="Z124" s="13" t="str">
        <f>_xlfn.IFNA(IF(VLOOKUP($A124,'Project List'!$A$9:$BF$360,'Project List'!AC$1,FALSE)=0,"Nil",
IF(OR($E124="Potential",$E124="Proposed",$E124="Deferred",$E124="Cancelled",$E124="Closed"),VLOOKUP($A124,'Project List'!$A$9:$BF$360,'Project List'!AC$1,FALSE)*$A$15*$AE124,VLOOKUP($A124,'Project List'!$A$9:$BF$360,'Project List'!AC$1,FALSE))),0)</f>
        <v>Nil</v>
      </c>
      <c r="AA124" s="13" t="str">
        <f>_xlfn.IFNA(IF(VLOOKUP($A124,'Project List'!$A$9:$BF$360,'Project List'!AD$1,FALSE)=0,"Nil",
IF(OR($E124="Potential",$E124="Proposed",$E124="Deferred",$E124="Cancelled",$E124="Closed"),VLOOKUP($A124,'Project List'!$A$9:$BF$360,'Project List'!AD$1,FALSE)*$A$15*$AE124,VLOOKUP($A124,'Project List'!$A$9:$BF$360,'Project List'!AD$1,FALSE))),0)</f>
        <v>Nil</v>
      </c>
      <c r="AB124" s="13" t="str">
        <f>_xlfn.IFNA(IF(VLOOKUP($A124,'Project List'!$A$9:$BF$360,'Project List'!AE$1,FALSE)=0,"Nil",
IF(OR($E124="Potential",$E124="Proposed",$E124="Deferred",$E124="Cancelled",$E124="Closed"),VLOOKUP($A124,'Project List'!$A$9:$BF$360,'Project List'!AE$1,FALSE)*$A$15*$AE124,VLOOKUP($A124,'Project List'!$A$9:$BF$360,'Project List'!AE$1,FALSE))),0)</f>
        <v>Nil</v>
      </c>
      <c r="AC124" s="13" t="str">
        <f>_xlfn.IFNA(IF(VLOOKUP($A124,'Project List'!$A$9:$BF$360,'Project List'!AF$1,FALSE)=0,"Nil",
IF(OR($E124="Potential",$E124="Proposed",$E124="Deferred",$E124="Cancelled",$E124="Closed"),VLOOKUP($A124,'Project List'!$A$9:$BF$360,'Project List'!AF$1,FALSE)*$A$15*$AE124,VLOOKUP($A124,'Project List'!$A$9:$BF$360,'Project List'!AF$1,FALSE))),0)</f>
        <v>Nil</v>
      </c>
      <c r="AD124" s="42"/>
      <c r="AE124" s="248">
        <f>1+IF(ISNA(VLOOKUP($A124,'Project labour content'!$A$7:$D$255,'Project labour content'!$D$1,FALSE)),VLOOKUP($D124,'Project labour content'!$F$6:$G$15,'Project labour content'!$G$1,FALSE),VLOOKUP($A124,'Project labour content'!$A$7:$D$255,'Project labour content'!$D$1,FALSE))*('Project labour content'!$K$14/100)*1</f>
        <v>1.0024480115846353</v>
      </c>
      <c r="AG124" s="3"/>
      <c r="AH124" s="3"/>
      <c r="AI124" s="32"/>
      <c r="AJ124" s="32"/>
      <c r="AK124" s="32"/>
      <c r="AL124" s="32"/>
      <c r="AM124" s="59"/>
      <c r="AN124" s="59"/>
      <c r="AO124" s="59"/>
      <c r="AP124" s="59"/>
      <c r="AQ124" s="59"/>
    </row>
    <row r="125" spans="1:43" x14ac:dyDescent="0.25">
      <c r="A125" s="11" t="s">
        <v>184</v>
      </c>
      <c r="B125" s="11" t="str">
        <f>_xlfn.IFNA(VLOOKUP($A125,'Project List'!$A$9:$AF$360,'Project List'!G$1,FALSE),0)</f>
        <v>IT Security Technology Refresh 17-18</v>
      </c>
      <c r="C125" s="11" t="str">
        <f>_xlfn.IFNA(VLOOKUP($A125,'Project List'!$A$9:$AF$360,'Project List'!C$1,FALSE),0)</f>
        <v>ExAnte</v>
      </c>
      <c r="D125" s="11" t="str">
        <f>_xlfn.IFNA(VLOOKUP($A125,'Project List'!$A$9:$AF$360,'Project List'!D$1,FALSE),0)</f>
        <v>Information Technology</v>
      </c>
      <c r="E125" s="11" t="str">
        <f>_xlfn.IFNA(VLOOKUP($A125,'Project List'!$A$9:$AF$360,'Project List'!H$1,FALSE),0)</f>
        <v>Closed</v>
      </c>
      <c r="F125" s="105">
        <f>_xlfn.IFNA(VLOOKUP($A125,'Project List'!$A$9:$AF$360,'Project List'!I$1,FALSE),0)</f>
        <v>0</v>
      </c>
      <c r="G125" s="105">
        <f>_xlfn.IFNA(VLOOKUP($A125,'Project List'!$A$9:$AF$360,'Project List'!J$1,FALSE),0)</f>
        <v>0</v>
      </c>
      <c r="H125" s="105">
        <f>_xlfn.IFNA(VLOOKUP($A125,'Project List'!$A$9:$AF$360,'Project List'!K$1,FALSE),0)</f>
        <v>0</v>
      </c>
      <c r="I125" s="105">
        <f>_xlfn.IFNA(VLOOKUP($A125,'Project List'!$A$9:$AF$360,'Project List'!L$1,FALSE),0)</f>
        <v>0</v>
      </c>
      <c r="J125" s="105">
        <f>_xlfn.IFNA(VLOOKUP($A125,'Project List'!$A$9:$AF$360,'Project List'!M$1,FALSE),0)</f>
        <v>0</v>
      </c>
      <c r="K125" s="105">
        <f>_xlfn.IFNA(VLOOKUP($A125,'Project List'!$A$9:$AF$360,'Project List'!N$1,FALSE),0)</f>
        <v>0</v>
      </c>
      <c r="L125" s="105">
        <f>_xlfn.IFNA(VLOOKUP($A125,'Project List'!$A$9:$AF$360,'Project List'!O$1,FALSE),0)</f>
        <v>0</v>
      </c>
      <c r="M125" s="105">
        <f>_xlfn.IFNA(VLOOKUP($A125,'Project List'!$A$9:$AF$360,'Project List'!P$1,FALSE),0)</f>
        <v>0</v>
      </c>
      <c r="N125" s="105">
        <f>_xlfn.IFNA(VLOOKUP($A125,'Project List'!$A$9:$AF$360,'Project List'!Q$1,FALSE),0)</f>
        <v>0</v>
      </c>
      <c r="O125" s="105">
        <f>_xlfn.IFNA(VLOOKUP($A125,'Project List'!$A$9:$AF$360,'Project List'!R$1,FALSE),0)</f>
        <v>0</v>
      </c>
      <c r="P125" s="105">
        <f>_xlfn.IFNA(VLOOKUP($A125,'Project List'!$A$9:$AF$360,'Project List'!S$1,FALSE),0)</f>
        <v>0</v>
      </c>
      <c r="Q125" s="105">
        <f>_xlfn.IFNA(VLOOKUP($A125,'Project List'!$A$9:$AF$360,'Project List'!T$1,FALSE),0)</f>
        <v>12916.74</v>
      </c>
      <c r="R125" s="105">
        <f>_xlfn.IFNA(VLOOKUP($A125,'Project List'!$A$9:$AF$360,'Project List'!U$1,FALSE),0)</f>
        <v>1348847.65</v>
      </c>
      <c r="S125" s="105">
        <f>_xlfn.IFNA(VLOOKUP($A125,'Project List'!$A$9:$AF$360,'Project List'!V$1,FALSE),0)</f>
        <v>573274.82999999996</v>
      </c>
      <c r="T125" s="105">
        <f>_xlfn.IFNA(VLOOKUP($A125,'Project List'!$A$9:$AF$360,'Project List'!W$1,FALSE),0)</f>
        <v>0</v>
      </c>
      <c r="U125" s="105">
        <f>_xlfn.IFNA(VLOOKUP($A125,'Project List'!$A$9:$AF$360,'Project List'!X$1,FALSE),0)</f>
        <v>0</v>
      </c>
      <c r="V125" s="13" t="str">
        <f>_xlfn.IFNA(IF(VLOOKUP($A125,'Project List'!$A$9:$BF$360,'Project List'!Y$1,FALSE)=0,"Nil",
IF(OR($E125="Potential",$E125="Proposed",$E125="Deferred",$E125="Cancelled",$E125="Closed"),VLOOKUP($A125,'Project List'!$A$9:$BF$360,'Project List'!Y$1,FALSE)*$A$15*$AE125,VLOOKUP($A125,'Project List'!$A$9:$BF$360,'Project List'!Y$1,FALSE))),0)</f>
        <v>Nil</v>
      </c>
      <c r="W125" s="13" t="str">
        <f>_xlfn.IFNA(IF(VLOOKUP($A125,'Project List'!$A$9:$BF$360,'Project List'!Z$1,FALSE)=0,"Nil",
IF(OR($E125="Potential",$E125="Proposed",$E125="Deferred",$E125="Cancelled",$E125="Closed"),VLOOKUP($A125,'Project List'!$A$9:$BF$360,'Project List'!Z$1,FALSE)*$A$15*$AE125,VLOOKUP($A125,'Project List'!$A$9:$BF$360,'Project List'!Z$1,FALSE))),0)</f>
        <v>Nil</v>
      </c>
      <c r="X125" s="13" t="str">
        <f>_xlfn.IFNA(IF(VLOOKUP($A125,'Project List'!$A$9:$BF$360,'Project List'!AA$1,FALSE)=0,"Nil",
IF(OR($E125="Potential",$E125="Proposed",$E125="Deferred",$E125="Cancelled",$E125="Closed"),VLOOKUP($A125,'Project List'!$A$9:$BF$360,'Project List'!AA$1,FALSE)*$A$15*$AE125,VLOOKUP($A125,'Project List'!$A$9:$BF$360,'Project List'!AA$1,FALSE))),0)</f>
        <v>Nil</v>
      </c>
      <c r="Y125" s="13" t="str">
        <f>_xlfn.IFNA(IF(VLOOKUP($A125,'Project List'!$A$9:$BF$360,'Project List'!AB$1,FALSE)=0,"Nil",
IF(OR($E125="Potential",$E125="Proposed",$E125="Deferred",$E125="Cancelled",$E125="Closed"),VLOOKUP($A125,'Project List'!$A$9:$BF$360,'Project List'!AB$1,FALSE)*$A$15*$AE125,VLOOKUP($A125,'Project List'!$A$9:$BF$360,'Project List'!AB$1,FALSE))),0)</f>
        <v>Nil</v>
      </c>
      <c r="Z125" s="13" t="str">
        <f>_xlfn.IFNA(IF(VLOOKUP($A125,'Project List'!$A$9:$BF$360,'Project List'!AC$1,FALSE)=0,"Nil",
IF(OR($E125="Potential",$E125="Proposed",$E125="Deferred",$E125="Cancelled",$E125="Closed"),VLOOKUP($A125,'Project List'!$A$9:$BF$360,'Project List'!AC$1,FALSE)*$A$15*$AE125,VLOOKUP($A125,'Project List'!$A$9:$BF$360,'Project List'!AC$1,FALSE))),0)</f>
        <v>Nil</v>
      </c>
      <c r="AA125" s="13" t="str">
        <f>_xlfn.IFNA(IF(VLOOKUP($A125,'Project List'!$A$9:$BF$360,'Project List'!AD$1,FALSE)=0,"Nil",
IF(OR($E125="Potential",$E125="Proposed",$E125="Deferred",$E125="Cancelled",$E125="Closed"),VLOOKUP($A125,'Project List'!$A$9:$BF$360,'Project List'!AD$1,FALSE)*$A$15*$AE125,VLOOKUP($A125,'Project List'!$A$9:$BF$360,'Project List'!AD$1,FALSE))),0)</f>
        <v>Nil</v>
      </c>
      <c r="AB125" s="13" t="str">
        <f>_xlfn.IFNA(IF(VLOOKUP($A125,'Project List'!$A$9:$BF$360,'Project List'!AE$1,FALSE)=0,"Nil",
IF(OR($E125="Potential",$E125="Proposed",$E125="Deferred",$E125="Cancelled",$E125="Closed"),VLOOKUP($A125,'Project List'!$A$9:$BF$360,'Project List'!AE$1,FALSE)*$A$15*$AE125,VLOOKUP($A125,'Project List'!$A$9:$BF$360,'Project List'!AE$1,FALSE))),0)</f>
        <v>Nil</v>
      </c>
      <c r="AC125" s="13" t="str">
        <f>_xlfn.IFNA(IF(VLOOKUP($A125,'Project List'!$A$9:$BF$360,'Project List'!AF$1,FALSE)=0,"Nil",
IF(OR($E125="Potential",$E125="Proposed",$E125="Deferred",$E125="Cancelled",$E125="Closed"),VLOOKUP($A125,'Project List'!$A$9:$BF$360,'Project List'!AF$1,FALSE)*$A$15*$AE125,VLOOKUP($A125,'Project List'!$A$9:$BF$360,'Project List'!AF$1,FALSE))),0)</f>
        <v>Nil</v>
      </c>
      <c r="AD125" s="42"/>
      <c r="AE125" s="248">
        <f>1+IF(ISNA(VLOOKUP($A125,'Project labour content'!$A$7:$D$255,'Project labour content'!$D$1,FALSE)),VLOOKUP($D125,'Project labour content'!$F$6:$G$15,'Project labour content'!$G$1,FALSE),VLOOKUP($A125,'Project labour content'!$A$7:$D$255,'Project labour content'!$D$1,FALSE))*('Project labour content'!$K$14/100)*1</f>
        <v>1.0024480115846353</v>
      </c>
      <c r="AG125" s="3"/>
      <c r="AH125" s="3"/>
      <c r="AI125" s="32"/>
      <c r="AJ125" s="32"/>
      <c r="AK125" s="32"/>
      <c r="AL125" s="32"/>
      <c r="AM125" s="59"/>
      <c r="AN125" s="59"/>
      <c r="AO125" s="59"/>
      <c r="AP125" s="59"/>
      <c r="AQ125" s="59"/>
    </row>
    <row r="126" spans="1:43" x14ac:dyDescent="0.25">
      <c r="A126" s="11" t="s">
        <v>185</v>
      </c>
      <c r="B126" s="11" t="str">
        <f>_xlfn.IFNA(VLOOKUP($A126,'Project List'!$A$9:$AF$360,'Project List'!G$1,FALSE),0)</f>
        <v>Network Operations Software 2017-19</v>
      </c>
      <c r="C126" s="11" t="str">
        <f>_xlfn.IFNA(VLOOKUP($A126,'Project List'!$A$9:$AF$360,'Project List'!C$1,FALSE),0)</f>
        <v>ExAnte</v>
      </c>
      <c r="D126" s="11" t="str">
        <f>_xlfn.IFNA(VLOOKUP($A126,'Project List'!$A$9:$AF$360,'Project List'!D$1,FALSE),0)</f>
        <v>Replacement</v>
      </c>
      <c r="E126" s="11" t="str">
        <f>_xlfn.IFNA(VLOOKUP($A126,'Project List'!$A$9:$AF$360,'Project List'!H$1,FALSE),0)</f>
        <v>Active</v>
      </c>
      <c r="F126" s="105">
        <f>_xlfn.IFNA(VLOOKUP($A126,'Project List'!$A$9:$AF$360,'Project List'!I$1,FALSE),0)</f>
        <v>0</v>
      </c>
      <c r="G126" s="105">
        <f>_xlfn.IFNA(VLOOKUP($A126,'Project List'!$A$9:$AF$360,'Project List'!J$1,FALSE),0)</f>
        <v>0</v>
      </c>
      <c r="H126" s="105">
        <f>_xlfn.IFNA(VLOOKUP($A126,'Project List'!$A$9:$AF$360,'Project List'!K$1,FALSE),0)</f>
        <v>0</v>
      </c>
      <c r="I126" s="105">
        <f>_xlfn.IFNA(VLOOKUP($A126,'Project List'!$A$9:$AF$360,'Project List'!L$1,FALSE),0)</f>
        <v>0</v>
      </c>
      <c r="J126" s="105">
        <f>_xlfn.IFNA(VLOOKUP($A126,'Project List'!$A$9:$AF$360,'Project List'!M$1,FALSE),0)</f>
        <v>0</v>
      </c>
      <c r="K126" s="105">
        <f>_xlfn.IFNA(VLOOKUP($A126,'Project List'!$A$9:$AF$360,'Project List'!N$1,FALSE),0)</f>
        <v>0</v>
      </c>
      <c r="L126" s="105">
        <f>_xlfn.IFNA(VLOOKUP($A126,'Project List'!$A$9:$AF$360,'Project List'!O$1,FALSE),0)</f>
        <v>0</v>
      </c>
      <c r="M126" s="105">
        <f>_xlfn.IFNA(VLOOKUP($A126,'Project List'!$A$9:$AF$360,'Project List'!P$1,FALSE),0)</f>
        <v>0</v>
      </c>
      <c r="N126" s="105">
        <f>_xlfn.IFNA(VLOOKUP($A126,'Project List'!$A$9:$AF$360,'Project List'!Q$1,FALSE),0)</f>
        <v>0</v>
      </c>
      <c r="O126" s="105">
        <f>_xlfn.IFNA(VLOOKUP($A126,'Project List'!$A$9:$AF$360,'Project List'!R$1,FALSE),0)</f>
        <v>0</v>
      </c>
      <c r="P126" s="105">
        <f>_xlfn.IFNA(VLOOKUP($A126,'Project List'!$A$9:$AF$360,'Project List'!S$1,FALSE),0)</f>
        <v>0</v>
      </c>
      <c r="Q126" s="105">
        <f>_xlfn.IFNA(VLOOKUP($A126,'Project List'!$A$9:$AF$360,'Project List'!T$1,FALSE),0)</f>
        <v>89704.41</v>
      </c>
      <c r="R126" s="105">
        <f>_xlfn.IFNA(VLOOKUP($A126,'Project List'!$A$9:$AF$360,'Project List'!U$1,FALSE),0)</f>
        <v>250102.77</v>
      </c>
      <c r="S126" s="105">
        <f>_xlfn.IFNA(VLOOKUP($A126,'Project List'!$A$9:$AF$360,'Project List'!V$1,FALSE),0)</f>
        <v>336155.48</v>
      </c>
      <c r="T126" s="105">
        <f>_xlfn.IFNA(VLOOKUP($A126,'Project List'!$A$9:$AF$360,'Project List'!W$1,FALSE),0)</f>
        <v>346983.12</v>
      </c>
      <c r="U126" s="105">
        <f>_xlfn.IFNA(VLOOKUP($A126,'Project List'!$A$9:$AF$360,'Project List'!X$1,FALSE),0)</f>
        <v>215913.84</v>
      </c>
      <c r="V126" s="13">
        <f>_xlfn.IFNA(IF(VLOOKUP($A126,'Project List'!$A$9:$BF$360,'Project List'!Y$1,FALSE)=0,"Nil",
IF(OR($E126="Potential",$E126="Proposed",$E126="Deferred",$E126="Cancelled",$E126="Closed"),VLOOKUP($A126,'Project List'!$A$9:$BF$360,'Project List'!Y$1,FALSE)*$A$15*$AE126,VLOOKUP($A126,'Project List'!$A$9:$BF$360,'Project List'!Y$1,FALSE))),0)</f>
        <v>212370.40276501121</v>
      </c>
      <c r="W126" s="13">
        <f>_xlfn.IFNA(IF(VLOOKUP($A126,'Project List'!$A$9:$BF$360,'Project List'!Z$1,FALSE)=0,"Nil",
IF(OR($E126="Potential",$E126="Proposed",$E126="Deferred",$E126="Cancelled",$E126="Closed"),VLOOKUP($A126,'Project List'!$A$9:$BF$360,'Project List'!Z$1,FALSE)*$A$15*$AE126,VLOOKUP($A126,'Project List'!$A$9:$BF$360,'Project List'!Z$1,FALSE))),0)</f>
        <v>175541.05745438248</v>
      </c>
      <c r="X126" s="13">
        <f>_xlfn.IFNA(IF(VLOOKUP($A126,'Project List'!$A$9:$BF$360,'Project List'!AA$1,FALSE)=0,"Nil",
IF(OR($E126="Potential",$E126="Proposed",$E126="Deferred",$E126="Cancelled",$E126="Closed"),VLOOKUP($A126,'Project List'!$A$9:$BF$360,'Project List'!AA$1,FALSE)*$A$15*$AE126,VLOOKUP($A126,'Project List'!$A$9:$BF$360,'Project List'!AA$1,FALSE))),0)</f>
        <v>156875.22343773552</v>
      </c>
      <c r="Y126" s="13">
        <f>_xlfn.IFNA(IF(VLOOKUP($A126,'Project List'!$A$9:$BF$360,'Project List'!AB$1,FALSE)=0,"Nil",
IF(OR($E126="Potential",$E126="Proposed",$E126="Deferred",$E126="Cancelled",$E126="Closed"),VLOOKUP($A126,'Project List'!$A$9:$BF$360,'Project List'!AB$1,FALSE)*$A$15*$AE126,VLOOKUP($A126,'Project List'!$A$9:$BF$360,'Project List'!AB$1,FALSE))),0)</f>
        <v>3822.0563453158998</v>
      </c>
      <c r="Z126" s="13" t="str">
        <f>_xlfn.IFNA(IF(VLOOKUP($A126,'Project List'!$A$9:$BF$360,'Project List'!AC$1,FALSE)=0,"Nil",
IF(OR($E126="Potential",$E126="Proposed",$E126="Deferred",$E126="Cancelled",$E126="Closed"),VLOOKUP($A126,'Project List'!$A$9:$BF$360,'Project List'!AC$1,FALSE)*$A$15*$AE126,VLOOKUP($A126,'Project List'!$A$9:$BF$360,'Project List'!AC$1,FALSE))),0)</f>
        <v>Nil</v>
      </c>
      <c r="AA126" s="13" t="str">
        <f>_xlfn.IFNA(IF(VLOOKUP($A126,'Project List'!$A$9:$BF$360,'Project List'!AD$1,FALSE)=0,"Nil",
IF(OR($E126="Potential",$E126="Proposed",$E126="Deferred",$E126="Cancelled",$E126="Closed"),VLOOKUP($A126,'Project List'!$A$9:$BF$360,'Project List'!AD$1,FALSE)*$A$15*$AE126,VLOOKUP($A126,'Project List'!$A$9:$BF$360,'Project List'!AD$1,FALSE))),0)</f>
        <v>Nil</v>
      </c>
      <c r="AB126" s="13" t="str">
        <f>_xlfn.IFNA(IF(VLOOKUP($A126,'Project List'!$A$9:$BF$360,'Project List'!AE$1,FALSE)=0,"Nil",
IF(OR($E126="Potential",$E126="Proposed",$E126="Deferred",$E126="Cancelled",$E126="Closed"),VLOOKUP($A126,'Project List'!$A$9:$BF$360,'Project List'!AE$1,FALSE)*$A$15*$AE126,VLOOKUP($A126,'Project List'!$A$9:$BF$360,'Project List'!AE$1,FALSE))),0)</f>
        <v>Nil</v>
      </c>
      <c r="AC126" s="13" t="str">
        <f>_xlfn.IFNA(IF(VLOOKUP($A126,'Project List'!$A$9:$BF$360,'Project List'!AF$1,FALSE)=0,"Nil",
IF(OR($E126="Potential",$E126="Proposed",$E126="Deferred",$E126="Cancelled",$E126="Closed"),VLOOKUP($A126,'Project List'!$A$9:$BF$360,'Project List'!AF$1,FALSE)*$A$15*$AE126,VLOOKUP($A126,'Project List'!$A$9:$BF$360,'Project List'!AF$1,FALSE))),0)</f>
        <v>Nil</v>
      </c>
      <c r="AD126" s="42"/>
      <c r="AE126" s="248">
        <f>1+IF(ISNA(VLOOKUP($A126,'Project labour content'!$A$7:$D$255,'Project labour content'!$D$1,FALSE)),VLOOKUP($D126,'Project labour content'!$F$6:$G$15,'Project labour content'!$G$1,FALSE),VLOOKUP($A126,'Project labour content'!$A$7:$D$255,'Project labour content'!$D$1,FALSE))*('Project labour content'!$K$14/100)*1</f>
        <v>1.0008764853848116</v>
      </c>
      <c r="AG126" s="3"/>
      <c r="AH126" s="3"/>
      <c r="AI126" s="32"/>
      <c r="AJ126" s="32"/>
      <c r="AK126" s="32"/>
      <c r="AL126" s="32"/>
      <c r="AM126" s="59"/>
      <c r="AN126" s="59"/>
      <c r="AO126" s="59"/>
      <c r="AP126" s="59"/>
      <c r="AQ126" s="59"/>
    </row>
    <row r="127" spans="1:43" x14ac:dyDescent="0.25">
      <c r="A127" s="11" t="s">
        <v>186</v>
      </c>
      <c r="B127" s="11" t="str">
        <f>_xlfn.IFNA(VLOOKUP($A127,'Project List'!$A$9:$AF$360,'Project List'!G$1,FALSE),0)</f>
        <v>Fire Protection 300 Pirie 2017-18</v>
      </c>
      <c r="C127" s="11" t="str">
        <f>_xlfn.IFNA(VLOOKUP($A127,'Project List'!$A$9:$AF$360,'Project List'!C$1,FALSE),0)</f>
        <v>ExAnte</v>
      </c>
      <c r="D127" s="11" t="str">
        <f>_xlfn.IFNA(VLOOKUP($A127,'Project List'!$A$9:$AF$360,'Project List'!D$1,FALSE),0)</f>
        <v>Facilities</v>
      </c>
      <c r="E127" s="11" t="str">
        <f>_xlfn.IFNA(VLOOKUP($A127,'Project List'!$A$9:$AF$360,'Project List'!H$1,FALSE),0)</f>
        <v>Closed</v>
      </c>
      <c r="F127" s="105">
        <f>_xlfn.IFNA(VLOOKUP($A127,'Project List'!$A$9:$AF$360,'Project List'!I$1,FALSE),0)</f>
        <v>0</v>
      </c>
      <c r="G127" s="105">
        <f>_xlfn.IFNA(VLOOKUP($A127,'Project List'!$A$9:$AF$360,'Project List'!J$1,FALSE),0)</f>
        <v>0</v>
      </c>
      <c r="H127" s="105">
        <f>_xlfn.IFNA(VLOOKUP($A127,'Project List'!$A$9:$AF$360,'Project List'!K$1,FALSE),0)</f>
        <v>0</v>
      </c>
      <c r="I127" s="105">
        <f>_xlfn.IFNA(VLOOKUP($A127,'Project List'!$A$9:$AF$360,'Project List'!L$1,FALSE),0)</f>
        <v>0</v>
      </c>
      <c r="J127" s="105">
        <f>_xlfn.IFNA(VLOOKUP($A127,'Project List'!$A$9:$AF$360,'Project List'!M$1,FALSE),0)</f>
        <v>0</v>
      </c>
      <c r="K127" s="105">
        <f>_xlfn.IFNA(VLOOKUP($A127,'Project List'!$A$9:$AF$360,'Project List'!N$1,FALSE),0)</f>
        <v>0</v>
      </c>
      <c r="L127" s="105">
        <f>_xlfn.IFNA(VLOOKUP($A127,'Project List'!$A$9:$AF$360,'Project List'!O$1,FALSE),0)</f>
        <v>0</v>
      </c>
      <c r="M127" s="105">
        <f>_xlfn.IFNA(VLOOKUP($A127,'Project List'!$A$9:$AF$360,'Project List'!P$1,FALSE),0)</f>
        <v>0</v>
      </c>
      <c r="N127" s="105">
        <f>_xlfn.IFNA(VLOOKUP($A127,'Project List'!$A$9:$AF$360,'Project List'!Q$1,FALSE),0)</f>
        <v>0</v>
      </c>
      <c r="O127" s="105">
        <f>_xlfn.IFNA(VLOOKUP($A127,'Project List'!$A$9:$AF$360,'Project List'!R$1,FALSE),0)</f>
        <v>0</v>
      </c>
      <c r="P127" s="105">
        <f>_xlfn.IFNA(VLOOKUP($A127,'Project List'!$A$9:$AF$360,'Project List'!S$1,FALSE),0)</f>
        <v>0</v>
      </c>
      <c r="Q127" s="105">
        <f>_xlfn.IFNA(VLOOKUP($A127,'Project List'!$A$9:$AF$360,'Project List'!T$1,FALSE),0)</f>
        <v>0</v>
      </c>
      <c r="R127" s="105">
        <f>_xlfn.IFNA(VLOOKUP($A127,'Project List'!$A$9:$AF$360,'Project List'!U$1,FALSE),0)</f>
        <v>118138.01</v>
      </c>
      <c r="S127" s="105">
        <f>_xlfn.IFNA(VLOOKUP($A127,'Project List'!$A$9:$AF$360,'Project List'!V$1,FALSE),0)</f>
        <v>57092.36</v>
      </c>
      <c r="T127" s="105">
        <f>_xlfn.IFNA(VLOOKUP($A127,'Project List'!$A$9:$AF$360,'Project List'!W$1,FALSE),0)</f>
        <v>0</v>
      </c>
      <c r="U127" s="105">
        <f>_xlfn.IFNA(VLOOKUP($A127,'Project List'!$A$9:$AF$360,'Project List'!X$1,FALSE),0)</f>
        <v>-4305</v>
      </c>
      <c r="V127" s="13" t="str">
        <f>_xlfn.IFNA(IF(VLOOKUP($A127,'Project List'!$A$9:$BF$360,'Project List'!Y$1,FALSE)=0,"Nil",
IF(OR($E127="Potential",$E127="Proposed",$E127="Deferred",$E127="Cancelled",$E127="Closed"),VLOOKUP($A127,'Project List'!$A$9:$BF$360,'Project List'!Y$1,FALSE)*$A$15*$AE127,VLOOKUP($A127,'Project List'!$A$9:$BF$360,'Project List'!Y$1,FALSE))),0)</f>
        <v>Nil</v>
      </c>
      <c r="W127" s="13" t="str">
        <f>_xlfn.IFNA(IF(VLOOKUP($A127,'Project List'!$A$9:$BF$360,'Project List'!Z$1,FALSE)=0,"Nil",
IF(OR($E127="Potential",$E127="Proposed",$E127="Deferred",$E127="Cancelled",$E127="Closed"),VLOOKUP($A127,'Project List'!$A$9:$BF$360,'Project List'!Z$1,FALSE)*$A$15*$AE127,VLOOKUP($A127,'Project List'!$A$9:$BF$360,'Project List'!Z$1,FALSE))),0)</f>
        <v>Nil</v>
      </c>
      <c r="X127" s="13" t="str">
        <f>_xlfn.IFNA(IF(VLOOKUP($A127,'Project List'!$A$9:$BF$360,'Project List'!AA$1,FALSE)=0,"Nil",
IF(OR($E127="Potential",$E127="Proposed",$E127="Deferred",$E127="Cancelled",$E127="Closed"),VLOOKUP($A127,'Project List'!$A$9:$BF$360,'Project List'!AA$1,FALSE)*$A$15*$AE127,VLOOKUP($A127,'Project List'!$A$9:$BF$360,'Project List'!AA$1,FALSE))),0)</f>
        <v>Nil</v>
      </c>
      <c r="Y127" s="13" t="str">
        <f>_xlfn.IFNA(IF(VLOOKUP($A127,'Project List'!$A$9:$BF$360,'Project List'!AB$1,FALSE)=0,"Nil",
IF(OR($E127="Potential",$E127="Proposed",$E127="Deferred",$E127="Cancelled",$E127="Closed"),VLOOKUP($A127,'Project List'!$A$9:$BF$360,'Project List'!AB$1,FALSE)*$A$15*$AE127,VLOOKUP($A127,'Project List'!$A$9:$BF$360,'Project List'!AB$1,FALSE))),0)</f>
        <v>Nil</v>
      </c>
      <c r="Z127" s="13" t="str">
        <f>_xlfn.IFNA(IF(VLOOKUP($A127,'Project List'!$A$9:$BF$360,'Project List'!AC$1,FALSE)=0,"Nil",
IF(OR($E127="Potential",$E127="Proposed",$E127="Deferred",$E127="Cancelled",$E127="Closed"),VLOOKUP($A127,'Project List'!$A$9:$BF$360,'Project List'!AC$1,FALSE)*$A$15*$AE127,VLOOKUP($A127,'Project List'!$A$9:$BF$360,'Project List'!AC$1,FALSE))),0)</f>
        <v>Nil</v>
      </c>
      <c r="AA127" s="13" t="str">
        <f>_xlfn.IFNA(IF(VLOOKUP($A127,'Project List'!$A$9:$BF$360,'Project List'!AD$1,FALSE)=0,"Nil",
IF(OR($E127="Potential",$E127="Proposed",$E127="Deferred",$E127="Cancelled",$E127="Closed"),VLOOKUP($A127,'Project List'!$A$9:$BF$360,'Project List'!AD$1,FALSE)*$A$15*$AE127,VLOOKUP($A127,'Project List'!$A$9:$BF$360,'Project List'!AD$1,FALSE))),0)</f>
        <v>Nil</v>
      </c>
      <c r="AB127" s="13" t="str">
        <f>_xlfn.IFNA(IF(VLOOKUP($A127,'Project List'!$A$9:$BF$360,'Project List'!AE$1,FALSE)=0,"Nil",
IF(OR($E127="Potential",$E127="Proposed",$E127="Deferred",$E127="Cancelled",$E127="Closed"),VLOOKUP($A127,'Project List'!$A$9:$BF$360,'Project List'!AE$1,FALSE)*$A$15*$AE127,VLOOKUP($A127,'Project List'!$A$9:$BF$360,'Project List'!AE$1,FALSE))),0)</f>
        <v>Nil</v>
      </c>
      <c r="AC127" s="13" t="str">
        <f>_xlfn.IFNA(IF(VLOOKUP($A127,'Project List'!$A$9:$BF$360,'Project List'!AF$1,FALSE)=0,"Nil",
IF(OR($E127="Potential",$E127="Proposed",$E127="Deferred",$E127="Cancelled",$E127="Closed"),VLOOKUP($A127,'Project List'!$A$9:$BF$360,'Project List'!AF$1,FALSE)*$A$15*$AE127,VLOOKUP($A127,'Project List'!$A$9:$BF$360,'Project List'!AF$1,FALSE))),0)</f>
        <v>Nil</v>
      </c>
      <c r="AD127" s="42"/>
      <c r="AE127" s="248">
        <f>1+IF(ISNA(VLOOKUP($A127,'Project labour content'!$A$7:$D$255,'Project labour content'!$D$1,FALSE)),VLOOKUP($D127,'Project labour content'!$F$6:$G$15,'Project labour content'!$G$1,FALSE),VLOOKUP($A127,'Project labour content'!$A$7:$D$255,'Project labour content'!$D$1,FALSE))*('Project labour content'!$K$14/100)*1</f>
        <v>1.0018661130890889</v>
      </c>
    </row>
    <row r="128" spans="1:43" x14ac:dyDescent="0.25">
      <c r="A128" s="11" t="s">
        <v>188</v>
      </c>
      <c r="B128" s="11" t="str">
        <f>_xlfn.IFNA(VLOOKUP($A128,'Project List'!$A$9:$AF$360,'Project List'!G$1,FALSE),0)</f>
        <v>Furniture and Building Upgrades 2017-18</v>
      </c>
      <c r="C128" s="11" t="str">
        <f>_xlfn.IFNA(VLOOKUP($A128,'Project List'!$A$9:$AF$360,'Project List'!C$1,FALSE),0)</f>
        <v>ExAnte</v>
      </c>
      <c r="D128" s="11" t="str">
        <f>_xlfn.IFNA(VLOOKUP($A128,'Project List'!$A$9:$AF$360,'Project List'!D$1,FALSE),0)</f>
        <v>Facilities</v>
      </c>
      <c r="E128" s="11" t="str">
        <f>_xlfn.IFNA(VLOOKUP($A128,'Project List'!$A$9:$AF$360,'Project List'!H$1,FALSE),0)</f>
        <v>Closed</v>
      </c>
      <c r="F128" s="105">
        <f>_xlfn.IFNA(VLOOKUP($A128,'Project List'!$A$9:$AF$360,'Project List'!I$1,FALSE),0)</f>
        <v>0</v>
      </c>
      <c r="G128" s="105">
        <f>_xlfn.IFNA(VLOOKUP($A128,'Project List'!$A$9:$AF$360,'Project List'!J$1,FALSE),0)</f>
        <v>0</v>
      </c>
      <c r="H128" s="105">
        <f>_xlfn.IFNA(VLOOKUP($A128,'Project List'!$A$9:$AF$360,'Project List'!K$1,FALSE),0)</f>
        <v>0</v>
      </c>
      <c r="I128" s="105">
        <f>_xlfn.IFNA(VLOOKUP($A128,'Project List'!$A$9:$AF$360,'Project List'!L$1,FALSE),0)</f>
        <v>0</v>
      </c>
      <c r="J128" s="105">
        <f>_xlfn.IFNA(VLOOKUP($A128,'Project List'!$A$9:$AF$360,'Project List'!M$1,FALSE),0)</f>
        <v>0</v>
      </c>
      <c r="K128" s="105">
        <f>_xlfn.IFNA(VLOOKUP($A128,'Project List'!$A$9:$AF$360,'Project List'!N$1,FALSE),0)</f>
        <v>0</v>
      </c>
      <c r="L128" s="105">
        <f>_xlfn.IFNA(VLOOKUP($A128,'Project List'!$A$9:$AF$360,'Project List'!O$1,FALSE),0)</f>
        <v>0</v>
      </c>
      <c r="M128" s="105">
        <f>_xlfn.IFNA(VLOOKUP($A128,'Project List'!$A$9:$AF$360,'Project List'!P$1,FALSE),0)</f>
        <v>0</v>
      </c>
      <c r="N128" s="105">
        <f>_xlfn.IFNA(VLOOKUP($A128,'Project List'!$A$9:$AF$360,'Project List'!Q$1,FALSE),0)</f>
        <v>0</v>
      </c>
      <c r="O128" s="105">
        <f>_xlfn.IFNA(VLOOKUP($A128,'Project List'!$A$9:$AF$360,'Project List'!R$1,FALSE),0)</f>
        <v>0</v>
      </c>
      <c r="P128" s="105">
        <f>_xlfn.IFNA(VLOOKUP($A128,'Project List'!$A$9:$AF$360,'Project List'!S$1,FALSE),0)</f>
        <v>0</v>
      </c>
      <c r="Q128" s="105">
        <f>_xlfn.IFNA(VLOOKUP($A128,'Project List'!$A$9:$AF$360,'Project List'!T$1,FALSE),0)</f>
        <v>0</v>
      </c>
      <c r="R128" s="105">
        <f>_xlfn.IFNA(VLOOKUP($A128,'Project List'!$A$9:$AF$360,'Project List'!U$1,FALSE),0)</f>
        <v>185899.23</v>
      </c>
      <c r="S128" s="105">
        <f>_xlfn.IFNA(VLOOKUP($A128,'Project List'!$A$9:$AF$360,'Project List'!V$1,FALSE),0)</f>
        <v>82380.479999999996</v>
      </c>
      <c r="T128" s="105">
        <f>_xlfn.IFNA(VLOOKUP($A128,'Project List'!$A$9:$AF$360,'Project List'!W$1,FALSE),0)</f>
        <v>789.86</v>
      </c>
      <c r="U128" s="105">
        <f>_xlfn.IFNA(VLOOKUP($A128,'Project List'!$A$9:$AF$360,'Project List'!X$1,FALSE),0)</f>
        <v>0</v>
      </c>
      <c r="V128" s="13" t="str">
        <f>_xlfn.IFNA(IF(VLOOKUP($A128,'Project List'!$A$9:$BF$360,'Project List'!Y$1,FALSE)=0,"Nil",
IF(OR($E128="Potential",$E128="Proposed",$E128="Deferred",$E128="Cancelled",$E128="Closed"),VLOOKUP($A128,'Project List'!$A$9:$BF$360,'Project List'!Y$1,FALSE)*$A$15*$AE128,VLOOKUP($A128,'Project List'!$A$9:$BF$360,'Project List'!Y$1,FALSE))),0)</f>
        <v>Nil</v>
      </c>
      <c r="W128" s="13" t="str">
        <f>_xlfn.IFNA(IF(VLOOKUP($A128,'Project List'!$A$9:$BF$360,'Project List'!Z$1,FALSE)=0,"Nil",
IF(OR($E128="Potential",$E128="Proposed",$E128="Deferred",$E128="Cancelled",$E128="Closed"),VLOOKUP($A128,'Project List'!$A$9:$BF$360,'Project List'!Z$1,FALSE)*$A$15*$AE128,VLOOKUP($A128,'Project List'!$A$9:$BF$360,'Project List'!Z$1,FALSE))),0)</f>
        <v>Nil</v>
      </c>
      <c r="X128" s="13" t="str">
        <f>_xlfn.IFNA(IF(VLOOKUP($A128,'Project List'!$A$9:$BF$360,'Project List'!AA$1,FALSE)=0,"Nil",
IF(OR($E128="Potential",$E128="Proposed",$E128="Deferred",$E128="Cancelled",$E128="Closed"),VLOOKUP($A128,'Project List'!$A$9:$BF$360,'Project List'!AA$1,FALSE)*$A$15*$AE128,VLOOKUP($A128,'Project List'!$A$9:$BF$360,'Project List'!AA$1,FALSE))),0)</f>
        <v>Nil</v>
      </c>
      <c r="Y128" s="13" t="str">
        <f>_xlfn.IFNA(IF(VLOOKUP($A128,'Project List'!$A$9:$BF$360,'Project List'!AB$1,FALSE)=0,"Nil",
IF(OR($E128="Potential",$E128="Proposed",$E128="Deferred",$E128="Cancelled",$E128="Closed"),VLOOKUP($A128,'Project List'!$A$9:$BF$360,'Project List'!AB$1,FALSE)*$A$15*$AE128,VLOOKUP($A128,'Project List'!$A$9:$BF$360,'Project List'!AB$1,FALSE))),0)</f>
        <v>Nil</v>
      </c>
      <c r="Z128" s="13" t="str">
        <f>_xlfn.IFNA(IF(VLOOKUP($A128,'Project List'!$A$9:$BF$360,'Project List'!AC$1,FALSE)=0,"Nil",
IF(OR($E128="Potential",$E128="Proposed",$E128="Deferred",$E128="Cancelled",$E128="Closed"),VLOOKUP($A128,'Project List'!$A$9:$BF$360,'Project List'!AC$1,FALSE)*$A$15*$AE128,VLOOKUP($A128,'Project List'!$A$9:$BF$360,'Project List'!AC$1,FALSE))),0)</f>
        <v>Nil</v>
      </c>
      <c r="AA128" s="13" t="str">
        <f>_xlfn.IFNA(IF(VLOOKUP($A128,'Project List'!$A$9:$BF$360,'Project List'!AD$1,FALSE)=0,"Nil",
IF(OR($E128="Potential",$E128="Proposed",$E128="Deferred",$E128="Cancelled",$E128="Closed"),VLOOKUP($A128,'Project List'!$A$9:$BF$360,'Project List'!AD$1,FALSE)*$A$15*$AE128,VLOOKUP($A128,'Project List'!$A$9:$BF$360,'Project List'!AD$1,FALSE))),0)</f>
        <v>Nil</v>
      </c>
      <c r="AB128" s="13" t="str">
        <f>_xlfn.IFNA(IF(VLOOKUP($A128,'Project List'!$A$9:$BF$360,'Project List'!AE$1,FALSE)=0,"Nil",
IF(OR($E128="Potential",$E128="Proposed",$E128="Deferred",$E128="Cancelled",$E128="Closed"),VLOOKUP($A128,'Project List'!$A$9:$BF$360,'Project List'!AE$1,FALSE)*$A$15*$AE128,VLOOKUP($A128,'Project List'!$A$9:$BF$360,'Project List'!AE$1,FALSE))),0)</f>
        <v>Nil</v>
      </c>
      <c r="AC128" s="13" t="str">
        <f>_xlfn.IFNA(IF(VLOOKUP($A128,'Project List'!$A$9:$BF$360,'Project List'!AF$1,FALSE)=0,"Nil",
IF(OR($E128="Potential",$E128="Proposed",$E128="Deferred",$E128="Cancelled",$E128="Closed"),VLOOKUP($A128,'Project List'!$A$9:$BF$360,'Project List'!AF$1,FALSE)*$A$15*$AE128,VLOOKUP($A128,'Project List'!$A$9:$BF$360,'Project List'!AF$1,FALSE))),0)</f>
        <v>Nil</v>
      </c>
      <c r="AD128" s="42"/>
      <c r="AE128" s="248">
        <f>1+IF(ISNA(VLOOKUP($A128,'Project labour content'!$A$7:$D$255,'Project labour content'!$D$1,FALSE)),VLOOKUP($D128,'Project labour content'!$F$6:$G$15,'Project labour content'!$G$1,FALSE),VLOOKUP($A128,'Project labour content'!$A$7:$D$255,'Project labour content'!$D$1,FALSE))*('Project labour content'!$K$14/100)*1</f>
        <v>1.0018661130890889</v>
      </c>
    </row>
    <row r="129" spans="1:43" x14ac:dyDescent="0.25">
      <c r="A129" s="11" t="s">
        <v>190</v>
      </c>
      <c r="B129" s="11" t="str">
        <f>_xlfn.IFNA(VLOOKUP($A129,'Project List'!$A$9:$AF$360,'Project List'!G$1,FALSE),0)</f>
        <v>General Utility Upgrades 2017-18</v>
      </c>
      <c r="C129" s="11" t="str">
        <f>_xlfn.IFNA(VLOOKUP($A129,'Project List'!$A$9:$AF$360,'Project List'!C$1,FALSE),0)</f>
        <v>ExAnte</v>
      </c>
      <c r="D129" s="11" t="str">
        <f>_xlfn.IFNA(VLOOKUP($A129,'Project List'!$A$9:$AF$360,'Project List'!D$1,FALSE),0)</f>
        <v>Facilities</v>
      </c>
      <c r="E129" s="11" t="str">
        <f>_xlfn.IFNA(VLOOKUP($A129,'Project List'!$A$9:$AF$360,'Project List'!H$1,FALSE),0)</f>
        <v>Closed</v>
      </c>
      <c r="F129" s="105">
        <f>_xlfn.IFNA(VLOOKUP($A129,'Project List'!$A$9:$AF$360,'Project List'!I$1,FALSE),0)</f>
        <v>0</v>
      </c>
      <c r="G129" s="105">
        <f>_xlfn.IFNA(VLOOKUP($A129,'Project List'!$A$9:$AF$360,'Project List'!J$1,FALSE),0)</f>
        <v>0</v>
      </c>
      <c r="H129" s="105">
        <f>_xlfn.IFNA(VLOOKUP($A129,'Project List'!$A$9:$AF$360,'Project List'!K$1,FALSE),0)</f>
        <v>0</v>
      </c>
      <c r="I129" s="105">
        <f>_xlfn.IFNA(VLOOKUP($A129,'Project List'!$A$9:$AF$360,'Project List'!L$1,FALSE),0)</f>
        <v>0</v>
      </c>
      <c r="J129" s="105">
        <f>_xlfn.IFNA(VLOOKUP($A129,'Project List'!$A$9:$AF$360,'Project List'!M$1,FALSE),0)</f>
        <v>0</v>
      </c>
      <c r="K129" s="105">
        <f>_xlfn.IFNA(VLOOKUP($A129,'Project List'!$A$9:$AF$360,'Project List'!N$1,FALSE),0)</f>
        <v>0</v>
      </c>
      <c r="L129" s="105">
        <f>_xlfn.IFNA(VLOOKUP($A129,'Project List'!$A$9:$AF$360,'Project List'!O$1,FALSE),0)</f>
        <v>0</v>
      </c>
      <c r="M129" s="105">
        <f>_xlfn.IFNA(VLOOKUP($A129,'Project List'!$A$9:$AF$360,'Project List'!P$1,FALSE),0)</f>
        <v>0</v>
      </c>
      <c r="N129" s="105">
        <f>_xlfn.IFNA(VLOOKUP($A129,'Project List'!$A$9:$AF$360,'Project List'!Q$1,FALSE),0)</f>
        <v>0</v>
      </c>
      <c r="O129" s="105">
        <f>_xlfn.IFNA(VLOOKUP($A129,'Project List'!$A$9:$AF$360,'Project List'!R$1,FALSE),0)</f>
        <v>0</v>
      </c>
      <c r="P129" s="105">
        <f>_xlfn.IFNA(VLOOKUP($A129,'Project List'!$A$9:$AF$360,'Project List'!S$1,FALSE),0)</f>
        <v>0</v>
      </c>
      <c r="Q129" s="105">
        <f>_xlfn.IFNA(VLOOKUP($A129,'Project List'!$A$9:$AF$360,'Project List'!T$1,FALSE),0)</f>
        <v>0</v>
      </c>
      <c r="R129" s="105">
        <f>_xlfn.IFNA(VLOOKUP($A129,'Project List'!$A$9:$AF$360,'Project List'!U$1,FALSE),0)</f>
        <v>124125.75999999999</v>
      </c>
      <c r="S129" s="105">
        <f>_xlfn.IFNA(VLOOKUP($A129,'Project List'!$A$9:$AF$360,'Project List'!V$1,FALSE),0)</f>
        <v>0</v>
      </c>
      <c r="T129" s="105">
        <f>_xlfn.IFNA(VLOOKUP($A129,'Project List'!$A$9:$AF$360,'Project List'!W$1,FALSE),0)</f>
        <v>0</v>
      </c>
      <c r="U129" s="105">
        <f>_xlfn.IFNA(VLOOKUP($A129,'Project List'!$A$9:$AF$360,'Project List'!X$1,FALSE),0)</f>
        <v>0</v>
      </c>
      <c r="V129" s="13" t="str">
        <f>_xlfn.IFNA(IF(VLOOKUP($A129,'Project List'!$A$9:$BF$360,'Project List'!Y$1,FALSE)=0,"Nil",
IF(OR($E129="Potential",$E129="Proposed",$E129="Deferred",$E129="Cancelled",$E129="Closed"),VLOOKUP($A129,'Project List'!$A$9:$BF$360,'Project List'!Y$1,FALSE)*$A$15*$AE129,VLOOKUP($A129,'Project List'!$A$9:$BF$360,'Project List'!Y$1,FALSE))),0)</f>
        <v>Nil</v>
      </c>
      <c r="W129" s="13" t="str">
        <f>_xlfn.IFNA(IF(VLOOKUP($A129,'Project List'!$A$9:$BF$360,'Project List'!Z$1,FALSE)=0,"Nil",
IF(OR($E129="Potential",$E129="Proposed",$E129="Deferred",$E129="Cancelled",$E129="Closed"),VLOOKUP($A129,'Project List'!$A$9:$BF$360,'Project List'!Z$1,FALSE)*$A$15*$AE129,VLOOKUP($A129,'Project List'!$A$9:$BF$360,'Project List'!Z$1,FALSE))),0)</f>
        <v>Nil</v>
      </c>
      <c r="X129" s="13" t="str">
        <f>_xlfn.IFNA(IF(VLOOKUP($A129,'Project List'!$A$9:$BF$360,'Project List'!AA$1,FALSE)=0,"Nil",
IF(OR($E129="Potential",$E129="Proposed",$E129="Deferred",$E129="Cancelled",$E129="Closed"),VLOOKUP($A129,'Project List'!$A$9:$BF$360,'Project List'!AA$1,FALSE)*$A$15*$AE129,VLOOKUP($A129,'Project List'!$A$9:$BF$360,'Project List'!AA$1,FALSE))),0)</f>
        <v>Nil</v>
      </c>
      <c r="Y129" s="13" t="str">
        <f>_xlfn.IFNA(IF(VLOOKUP($A129,'Project List'!$A$9:$BF$360,'Project List'!AB$1,FALSE)=0,"Nil",
IF(OR($E129="Potential",$E129="Proposed",$E129="Deferred",$E129="Cancelled",$E129="Closed"),VLOOKUP($A129,'Project List'!$A$9:$BF$360,'Project List'!AB$1,FALSE)*$A$15*$AE129,VLOOKUP($A129,'Project List'!$A$9:$BF$360,'Project List'!AB$1,FALSE))),0)</f>
        <v>Nil</v>
      </c>
      <c r="Z129" s="13" t="str">
        <f>_xlfn.IFNA(IF(VLOOKUP($A129,'Project List'!$A$9:$BF$360,'Project List'!AC$1,FALSE)=0,"Nil",
IF(OR($E129="Potential",$E129="Proposed",$E129="Deferred",$E129="Cancelled",$E129="Closed"),VLOOKUP($A129,'Project List'!$A$9:$BF$360,'Project List'!AC$1,FALSE)*$A$15*$AE129,VLOOKUP($A129,'Project List'!$A$9:$BF$360,'Project List'!AC$1,FALSE))),0)</f>
        <v>Nil</v>
      </c>
      <c r="AA129" s="13" t="str">
        <f>_xlfn.IFNA(IF(VLOOKUP($A129,'Project List'!$A$9:$BF$360,'Project List'!AD$1,FALSE)=0,"Nil",
IF(OR($E129="Potential",$E129="Proposed",$E129="Deferred",$E129="Cancelled",$E129="Closed"),VLOOKUP($A129,'Project List'!$A$9:$BF$360,'Project List'!AD$1,FALSE)*$A$15*$AE129,VLOOKUP($A129,'Project List'!$A$9:$BF$360,'Project List'!AD$1,FALSE))),0)</f>
        <v>Nil</v>
      </c>
      <c r="AB129" s="13" t="str">
        <f>_xlfn.IFNA(IF(VLOOKUP($A129,'Project List'!$A$9:$BF$360,'Project List'!AE$1,FALSE)=0,"Nil",
IF(OR($E129="Potential",$E129="Proposed",$E129="Deferred",$E129="Cancelled",$E129="Closed"),VLOOKUP($A129,'Project List'!$A$9:$BF$360,'Project List'!AE$1,FALSE)*$A$15*$AE129,VLOOKUP($A129,'Project List'!$A$9:$BF$360,'Project List'!AE$1,FALSE))),0)</f>
        <v>Nil</v>
      </c>
      <c r="AC129" s="13" t="str">
        <f>_xlfn.IFNA(IF(VLOOKUP($A129,'Project List'!$A$9:$BF$360,'Project List'!AF$1,FALSE)=0,"Nil",
IF(OR($E129="Potential",$E129="Proposed",$E129="Deferred",$E129="Cancelled",$E129="Closed"),VLOOKUP($A129,'Project List'!$A$9:$BF$360,'Project List'!AF$1,FALSE)*$A$15*$AE129,VLOOKUP($A129,'Project List'!$A$9:$BF$360,'Project List'!AF$1,FALSE))),0)</f>
        <v>Nil</v>
      </c>
      <c r="AD129" s="42"/>
      <c r="AE129" s="248">
        <f>1+IF(ISNA(VLOOKUP($A129,'Project labour content'!$A$7:$D$255,'Project labour content'!$D$1,FALSE)),VLOOKUP($D129,'Project labour content'!$F$6:$G$15,'Project labour content'!$G$1,FALSE),VLOOKUP($A129,'Project labour content'!$A$7:$D$255,'Project labour content'!$D$1,FALSE))*('Project labour content'!$K$14/100)*1</f>
        <v>1.0018661130890889</v>
      </c>
      <c r="AG129" s="3"/>
      <c r="AH129" s="3"/>
      <c r="AI129" s="32"/>
      <c r="AJ129" s="32"/>
      <c r="AK129" s="32"/>
      <c r="AL129" s="32"/>
      <c r="AM129" s="59"/>
      <c r="AN129" s="59"/>
      <c r="AO129" s="59"/>
      <c r="AP129" s="59"/>
      <c r="AQ129" s="59"/>
    </row>
    <row r="130" spans="1:43" x14ac:dyDescent="0.25">
      <c r="A130" s="11" t="s">
        <v>192</v>
      </c>
      <c r="B130" s="11" t="str">
        <f>_xlfn.IFNA(VLOOKUP($A130,'Project List'!$A$9:$AF$360,'Project List'!G$1,FALSE),0)</f>
        <v>Unit Asset Replacements 2013-18</v>
      </c>
      <c r="C130" s="11" t="str">
        <f>_xlfn.IFNA(VLOOKUP($A130,'Project List'!$A$9:$AF$360,'Project List'!C$1,FALSE),0)</f>
        <v>ExAnte</v>
      </c>
      <c r="D130" s="11" t="str">
        <f>_xlfn.IFNA(VLOOKUP($A130,'Project List'!$A$9:$AF$360,'Project List'!D$1,FALSE),0)</f>
        <v>Replacement</v>
      </c>
      <c r="E130" s="11" t="str">
        <f>_xlfn.IFNA(VLOOKUP($A130,'Project List'!$A$9:$AF$360,'Project List'!H$1,FALSE),0)</f>
        <v>Active</v>
      </c>
      <c r="F130" s="105">
        <f>_xlfn.IFNA(VLOOKUP($A130,'Project List'!$A$9:$AF$360,'Project List'!I$1,FALSE),0)</f>
        <v>0</v>
      </c>
      <c r="G130" s="105">
        <f>_xlfn.IFNA(VLOOKUP($A130,'Project List'!$A$9:$AF$360,'Project List'!J$1,FALSE),0)</f>
        <v>0</v>
      </c>
      <c r="H130" s="105">
        <f>_xlfn.IFNA(VLOOKUP($A130,'Project List'!$A$9:$AF$360,'Project List'!K$1,FALSE),0)</f>
        <v>0</v>
      </c>
      <c r="I130" s="105">
        <f>_xlfn.IFNA(VLOOKUP($A130,'Project List'!$A$9:$AF$360,'Project List'!L$1,FALSE),0)</f>
        <v>0</v>
      </c>
      <c r="J130" s="105">
        <f>_xlfn.IFNA(VLOOKUP($A130,'Project List'!$A$9:$AF$360,'Project List'!M$1,FALSE),0)</f>
        <v>0</v>
      </c>
      <c r="K130" s="105">
        <f>_xlfn.IFNA(VLOOKUP($A130,'Project List'!$A$9:$AF$360,'Project List'!N$1,FALSE),0)</f>
        <v>0</v>
      </c>
      <c r="L130" s="105">
        <f>_xlfn.IFNA(VLOOKUP($A130,'Project List'!$A$9:$AF$360,'Project List'!O$1,FALSE),0)</f>
        <v>0</v>
      </c>
      <c r="M130" s="105">
        <f>_xlfn.IFNA(VLOOKUP($A130,'Project List'!$A$9:$AF$360,'Project List'!P$1,FALSE),0)</f>
        <v>0</v>
      </c>
      <c r="N130" s="105">
        <f>_xlfn.IFNA(VLOOKUP($A130,'Project List'!$A$9:$AF$360,'Project List'!Q$1,FALSE),0)</f>
        <v>1609920.14</v>
      </c>
      <c r="O130" s="105">
        <f>_xlfn.IFNA(VLOOKUP($A130,'Project List'!$A$9:$AF$360,'Project List'!R$1,FALSE),0)</f>
        <v>9232886.5999999996</v>
      </c>
      <c r="P130" s="105">
        <f>_xlfn.IFNA(VLOOKUP($A130,'Project List'!$A$9:$AF$360,'Project List'!S$1,FALSE),0)</f>
        <v>14013854.380000001</v>
      </c>
      <c r="Q130" s="105">
        <f>_xlfn.IFNA(VLOOKUP($A130,'Project List'!$A$9:$AF$360,'Project List'!T$1,FALSE),0)</f>
        <v>7659944.3399999999</v>
      </c>
      <c r="R130" s="105">
        <f>_xlfn.IFNA(VLOOKUP($A130,'Project List'!$A$9:$AF$360,'Project List'!U$1,FALSE),0)</f>
        <v>11621070.880000001</v>
      </c>
      <c r="S130" s="105">
        <f>_xlfn.IFNA(VLOOKUP($A130,'Project List'!$A$9:$AF$360,'Project List'!V$1,FALSE),0)</f>
        <v>12327566.109999999</v>
      </c>
      <c r="T130" s="105">
        <f>_xlfn.IFNA(VLOOKUP($A130,'Project List'!$A$9:$AF$360,'Project List'!W$1,FALSE),0)</f>
        <v>-179046.1</v>
      </c>
      <c r="U130" s="105">
        <f>_xlfn.IFNA(VLOOKUP($A130,'Project List'!$A$9:$AF$360,'Project List'!X$1,FALSE),0)</f>
        <v>168432.02</v>
      </c>
      <c r="V130" s="13">
        <f>_xlfn.IFNA(IF(VLOOKUP($A130,'Project List'!$A$9:$BF$360,'Project List'!Y$1,FALSE)=0,"Nil",
IF(OR($E130="Potential",$E130="Proposed",$E130="Deferred",$E130="Cancelled",$E130="Closed"),VLOOKUP($A130,'Project List'!$A$9:$BF$360,'Project List'!Y$1,FALSE)*$A$15*$AE130,VLOOKUP($A130,'Project List'!$A$9:$BF$360,'Project List'!Y$1,FALSE))),0)</f>
        <v>17668.07003586764</v>
      </c>
      <c r="W130" s="13" t="str">
        <f>_xlfn.IFNA(IF(VLOOKUP($A130,'Project List'!$A$9:$BF$360,'Project List'!Z$1,FALSE)=0,"Nil",
IF(OR($E130="Potential",$E130="Proposed",$E130="Deferred",$E130="Cancelled",$E130="Closed"),VLOOKUP($A130,'Project List'!$A$9:$BF$360,'Project List'!Z$1,FALSE)*$A$15*$AE130,VLOOKUP($A130,'Project List'!$A$9:$BF$360,'Project List'!Z$1,FALSE))),0)</f>
        <v>Nil</v>
      </c>
      <c r="X130" s="13" t="str">
        <f>_xlfn.IFNA(IF(VLOOKUP($A130,'Project List'!$A$9:$BF$360,'Project List'!AA$1,FALSE)=0,"Nil",
IF(OR($E130="Potential",$E130="Proposed",$E130="Deferred",$E130="Cancelled",$E130="Closed"),VLOOKUP($A130,'Project List'!$A$9:$BF$360,'Project List'!AA$1,FALSE)*$A$15*$AE130,VLOOKUP($A130,'Project List'!$A$9:$BF$360,'Project List'!AA$1,FALSE))),0)</f>
        <v>Nil</v>
      </c>
      <c r="Y130" s="13" t="str">
        <f>_xlfn.IFNA(IF(VLOOKUP($A130,'Project List'!$A$9:$BF$360,'Project List'!AB$1,FALSE)=0,"Nil",
IF(OR($E130="Potential",$E130="Proposed",$E130="Deferred",$E130="Cancelled",$E130="Closed"),VLOOKUP($A130,'Project List'!$A$9:$BF$360,'Project List'!AB$1,FALSE)*$A$15*$AE130,VLOOKUP($A130,'Project List'!$A$9:$BF$360,'Project List'!AB$1,FALSE))),0)</f>
        <v>Nil</v>
      </c>
      <c r="Z130" s="13" t="str">
        <f>_xlfn.IFNA(IF(VLOOKUP($A130,'Project List'!$A$9:$BF$360,'Project List'!AC$1,FALSE)=0,"Nil",
IF(OR($E130="Potential",$E130="Proposed",$E130="Deferred",$E130="Cancelled",$E130="Closed"),VLOOKUP($A130,'Project List'!$A$9:$BF$360,'Project List'!AC$1,FALSE)*$A$15*$AE130,VLOOKUP($A130,'Project List'!$A$9:$BF$360,'Project List'!AC$1,FALSE))),0)</f>
        <v>Nil</v>
      </c>
      <c r="AA130" s="13" t="str">
        <f>_xlfn.IFNA(IF(VLOOKUP($A130,'Project List'!$A$9:$BF$360,'Project List'!AD$1,FALSE)=0,"Nil",
IF(OR($E130="Potential",$E130="Proposed",$E130="Deferred",$E130="Cancelled",$E130="Closed"),VLOOKUP($A130,'Project List'!$A$9:$BF$360,'Project List'!AD$1,FALSE)*$A$15*$AE130,VLOOKUP($A130,'Project List'!$A$9:$BF$360,'Project List'!AD$1,FALSE))),0)</f>
        <v>Nil</v>
      </c>
      <c r="AB130" s="13" t="str">
        <f>_xlfn.IFNA(IF(VLOOKUP($A130,'Project List'!$A$9:$BF$360,'Project List'!AE$1,FALSE)=0,"Nil",
IF(OR($E130="Potential",$E130="Proposed",$E130="Deferred",$E130="Cancelled",$E130="Closed"),VLOOKUP($A130,'Project List'!$A$9:$BF$360,'Project List'!AE$1,FALSE)*$A$15*$AE130,VLOOKUP($A130,'Project List'!$A$9:$BF$360,'Project List'!AE$1,FALSE))),0)</f>
        <v>Nil</v>
      </c>
      <c r="AC130" s="13" t="str">
        <f>_xlfn.IFNA(IF(VLOOKUP($A130,'Project List'!$A$9:$BF$360,'Project List'!AF$1,FALSE)=0,"Nil",
IF(OR($E130="Potential",$E130="Proposed",$E130="Deferred",$E130="Cancelled",$E130="Closed"),VLOOKUP($A130,'Project List'!$A$9:$BF$360,'Project List'!AF$1,FALSE)*$A$15*$AE130,VLOOKUP($A130,'Project List'!$A$9:$BF$360,'Project List'!AF$1,FALSE))),0)</f>
        <v>Nil</v>
      </c>
      <c r="AD130" s="42"/>
      <c r="AE130" s="248">
        <f>1+IF(ISNA(VLOOKUP($A130,'Project labour content'!$A$7:$D$255,'Project labour content'!$D$1,FALSE)),VLOOKUP($D130,'Project labour content'!$F$6:$G$15,'Project labour content'!$G$1,FALSE),VLOOKUP($A130,'Project labour content'!$A$7:$D$255,'Project labour content'!$D$1,FALSE))*('Project labour content'!$K$14/100)*1</f>
        <v>1.0011606154502879</v>
      </c>
      <c r="AG130" s="3"/>
      <c r="AH130" s="3"/>
      <c r="AI130" s="32"/>
      <c r="AJ130" s="32"/>
      <c r="AK130" s="32"/>
      <c r="AL130" s="32"/>
      <c r="AM130" s="59"/>
      <c r="AN130" s="59"/>
      <c r="AO130" s="59"/>
      <c r="AP130" s="59"/>
      <c r="AQ130" s="59"/>
    </row>
    <row r="131" spans="1:43" x14ac:dyDescent="0.25">
      <c r="A131" s="11" t="s">
        <v>194</v>
      </c>
      <c r="B131" s="11" t="str">
        <f>_xlfn.IFNA(VLOOKUP($A131,'Project List'!$A$9:$AF$360,'Project List'!G$1,FALSE),0)</f>
        <v>Inventory Purchases 2017-18</v>
      </c>
      <c r="C131" s="11" t="str">
        <f>_xlfn.IFNA(VLOOKUP($A131,'Project List'!$A$9:$AF$360,'Project List'!C$1,FALSE),0)</f>
        <v>ExAnte</v>
      </c>
      <c r="D131" s="11" t="str">
        <f>_xlfn.IFNA(VLOOKUP($A131,'Project List'!$A$9:$AF$360,'Project List'!D$1,FALSE),0)</f>
        <v>Inventory/Spares</v>
      </c>
      <c r="E131" s="11" t="str">
        <f>_xlfn.IFNA(VLOOKUP($A131,'Project List'!$A$9:$AF$360,'Project List'!H$1,FALSE),0)</f>
        <v>Closed</v>
      </c>
      <c r="F131" s="105">
        <f>_xlfn.IFNA(VLOOKUP($A131,'Project List'!$A$9:$AF$360,'Project List'!I$1,FALSE),0)</f>
        <v>0</v>
      </c>
      <c r="G131" s="105">
        <f>_xlfn.IFNA(VLOOKUP($A131,'Project List'!$A$9:$AF$360,'Project List'!J$1,FALSE),0)</f>
        <v>0</v>
      </c>
      <c r="H131" s="105">
        <f>_xlfn.IFNA(VLOOKUP($A131,'Project List'!$A$9:$AF$360,'Project List'!K$1,FALSE),0)</f>
        <v>0</v>
      </c>
      <c r="I131" s="105">
        <f>_xlfn.IFNA(VLOOKUP($A131,'Project List'!$A$9:$AF$360,'Project List'!L$1,FALSE),0)</f>
        <v>0</v>
      </c>
      <c r="J131" s="105">
        <f>_xlfn.IFNA(VLOOKUP($A131,'Project List'!$A$9:$AF$360,'Project List'!M$1,FALSE),0)</f>
        <v>0</v>
      </c>
      <c r="K131" s="105">
        <f>_xlfn.IFNA(VLOOKUP($A131,'Project List'!$A$9:$AF$360,'Project List'!N$1,FALSE),0)</f>
        <v>0</v>
      </c>
      <c r="L131" s="105">
        <f>_xlfn.IFNA(VLOOKUP($A131,'Project List'!$A$9:$AF$360,'Project List'!O$1,FALSE),0)</f>
        <v>0</v>
      </c>
      <c r="M131" s="105">
        <f>_xlfn.IFNA(VLOOKUP($A131,'Project List'!$A$9:$AF$360,'Project List'!P$1,FALSE),0)</f>
        <v>0</v>
      </c>
      <c r="N131" s="105">
        <f>_xlfn.IFNA(VLOOKUP($A131,'Project List'!$A$9:$AF$360,'Project List'!Q$1,FALSE),0)</f>
        <v>0</v>
      </c>
      <c r="O131" s="105">
        <f>_xlfn.IFNA(VLOOKUP($A131,'Project List'!$A$9:$AF$360,'Project List'!R$1,FALSE),0)</f>
        <v>0</v>
      </c>
      <c r="P131" s="105">
        <f>_xlfn.IFNA(VLOOKUP($A131,'Project List'!$A$9:$AF$360,'Project List'!S$1,FALSE),0)</f>
        <v>0</v>
      </c>
      <c r="Q131" s="105">
        <f>_xlfn.IFNA(VLOOKUP($A131,'Project List'!$A$9:$AF$360,'Project List'!T$1,FALSE),0)</f>
        <v>0</v>
      </c>
      <c r="R131" s="105">
        <f>_xlfn.IFNA(VLOOKUP($A131,'Project List'!$A$9:$AF$360,'Project List'!U$1,FALSE),0)</f>
        <v>1633772.19</v>
      </c>
      <c r="S131" s="105">
        <f>_xlfn.IFNA(VLOOKUP($A131,'Project List'!$A$9:$AF$360,'Project List'!V$1,FALSE),0)</f>
        <v>194814.62</v>
      </c>
      <c r="T131" s="105">
        <f>_xlfn.IFNA(VLOOKUP($A131,'Project List'!$A$9:$AF$360,'Project List'!W$1,FALSE),0)</f>
        <v>-820092.42</v>
      </c>
      <c r="U131" s="105">
        <f>_xlfn.IFNA(VLOOKUP($A131,'Project List'!$A$9:$AF$360,'Project List'!X$1,FALSE),0)</f>
        <v>-1008494.39</v>
      </c>
      <c r="V131" s="13" t="str">
        <f>_xlfn.IFNA(IF(VLOOKUP($A131,'Project List'!$A$9:$BF$360,'Project List'!Y$1,FALSE)=0,"Nil",
IF(OR($E131="Potential",$E131="Proposed",$E131="Deferred",$E131="Cancelled",$E131="Closed"),VLOOKUP($A131,'Project List'!$A$9:$BF$360,'Project List'!Y$1,FALSE)*$A$15*$AE131,VLOOKUP($A131,'Project List'!$A$9:$BF$360,'Project List'!Y$1,FALSE))),0)</f>
        <v>Nil</v>
      </c>
      <c r="W131" s="13" t="str">
        <f>_xlfn.IFNA(IF(VLOOKUP($A131,'Project List'!$A$9:$BF$360,'Project List'!Z$1,FALSE)=0,"Nil",
IF(OR($E131="Potential",$E131="Proposed",$E131="Deferred",$E131="Cancelled",$E131="Closed"),VLOOKUP($A131,'Project List'!$A$9:$BF$360,'Project List'!Z$1,FALSE)*$A$15*$AE131,VLOOKUP($A131,'Project List'!$A$9:$BF$360,'Project List'!Z$1,FALSE))),0)</f>
        <v>Nil</v>
      </c>
      <c r="X131" s="13" t="str">
        <f>_xlfn.IFNA(IF(VLOOKUP($A131,'Project List'!$A$9:$BF$360,'Project List'!AA$1,FALSE)=0,"Nil",
IF(OR($E131="Potential",$E131="Proposed",$E131="Deferred",$E131="Cancelled",$E131="Closed"),VLOOKUP($A131,'Project List'!$A$9:$BF$360,'Project List'!AA$1,FALSE)*$A$15*$AE131,VLOOKUP($A131,'Project List'!$A$9:$BF$360,'Project List'!AA$1,FALSE))),0)</f>
        <v>Nil</v>
      </c>
      <c r="Y131" s="13" t="str">
        <f>_xlfn.IFNA(IF(VLOOKUP($A131,'Project List'!$A$9:$BF$360,'Project List'!AB$1,FALSE)=0,"Nil",
IF(OR($E131="Potential",$E131="Proposed",$E131="Deferred",$E131="Cancelled",$E131="Closed"),VLOOKUP($A131,'Project List'!$A$9:$BF$360,'Project List'!AB$1,FALSE)*$A$15*$AE131,VLOOKUP($A131,'Project List'!$A$9:$BF$360,'Project List'!AB$1,FALSE))),0)</f>
        <v>Nil</v>
      </c>
      <c r="Z131" s="13" t="str">
        <f>_xlfn.IFNA(IF(VLOOKUP($A131,'Project List'!$A$9:$BF$360,'Project List'!AC$1,FALSE)=0,"Nil",
IF(OR($E131="Potential",$E131="Proposed",$E131="Deferred",$E131="Cancelled",$E131="Closed"),VLOOKUP($A131,'Project List'!$A$9:$BF$360,'Project List'!AC$1,FALSE)*$A$15*$AE131,VLOOKUP($A131,'Project List'!$A$9:$BF$360,'Project List'!AC$1,FALSE))),0)</f>
        <v>Nil</v>
      </c>
      <c r="AA131" s="13" t="str">
        <f>_xlfn.IFNA(IF(VLOOKUP($A131,'Project List'!$A$9:$BF$360,'Project List'!AD$1,FALSE)=0,"Nil",
IF(OR($E131="Potential",$E131="Proposed",$E131="Deferred",$E131="Cancelled",$E131="Closed"),VLOOKUP($A131,'Project List'!$A$9:$BF$360,'Project List'!AD$1,FALSE)*$A$15*$AE131,VLOOKUP($A131,'Project List'!$A$9:$BF$360,'Project List'!AD$1,FALSE))),0)</f>
        <v>Nil</v>
      </c>
      <c r="AB131" s="13" t="str">
        <f>_xlfn.IFNA(IF(VLOOKUP($A131,'Project List'!$A$9:$BF$360,'Project List'!AE$1,FALSE)=0,"Nil",
IF(OR($E131="Potential",$E131="Proposed",$E131="Deferred",$E131="Cancelled",$E131="Closed"),VLOOKUP($A131,'Project List'!$A$9:$BF$360,'Project List'!AE$1,FALSE)*$A$15*$AE131,VLOOKUP($A131,'Project List'!$A$9:$BF$360,'Project List'!AE$1,FALSE))),0)</f>
        <v>Nil</v>
      </c>
      <c r="AC131" s="13" t="str">
        <f>_xlfn.IFNA(IF(VLOOKUP($A131,'Project List'!$A$9:$BF$360,'Project List'!AF$1,FALSE)=0,"Nil",
IF(OR($E131="Potential",$E131="Proposed",$E131="Deferred",$E131="Cancelled",$E131="Closed"),VLOOKUP($A131,'Project List'!$A$9:$BF$360,'Project List'!AF$1,FALSE)*$A$15*$AE131,VLOOKUP($A131,'Project List'!$A$9:$BF$360,'Project List'!AF$1,FALSE))),0)</f>
        <v>Nil</v>
      </c>
      <c r="AD131" s="42"/>
      <c r="AE131" s="248">
        <f>1+IF(ISNA(VLOOKUP($A131,'Project labour content'!$A$7:$D$255,'Project labour content'!$D$1,FALSE)),VLOOKUP($D131,'Project labour content'!$F$6:$G$15,'Project labour content'!$G$1,FALSE),VLOOKUP($A131,'Project labour content'!$A$7:$D$255,'Project labour content'!$D$1,FALSE))*('Project labour content'!$K$14/100)*1</f>
        <v>1.0008197452279752</v>
      </c>
      <c r="AG131" s="3"/>
      <c r="AH131" s="3"/>
      <c r="AI131" s="32"/>
      <c r="AJ131" s="32"/>
      <c r="AK131" s="32"/>
      <c r="AL131" s="32"/>
      <c r="AM131" s="59"/>
      <c r="AN131" s="59"/>
      <c r="AO131" s="59"/>
      <c r="AP131" s="59"/>
      <c r="AQ131" s="59"/>
    </row>
    <row r="132" spans="1:43" x14ac:dyDescent="0.25">
      <c r="A132" s="11" t="s">
        <v>196</v>
      </c>
      <c r="B132" s="11" t="str">
        <f>_xlfn.IFNA(VLOOKUP($A132,'Project List'!$A$9:$AF$360,'Project List'!G$1,FALSE),0)</f>
        <v>Capital Project Scopes and Estimates 2018-23</v>
      </c>
      <c r="C132" s="11" t="str">
        <f>_xlfn.IFNA(VLOOKUP($A132,'Project List'!$A$9:$AF$360,'Project List'!C$1,FALSE),0)</f>
        <v>ExAnte</v>
      </c>
      <c r="D132" s="11" t="str">
        <f>_xlfn.IFNA(VLOOKUP($A132,'Project List'!$A$9:$AF$360,'Project List'!D$1,FALSE),0)</f>
        <v>Replacement</v>
      </c>
      <c r="E132" s="11" t="str">
        <f>_xlfn.IFNA(VLOOKUP($A132,'Project List'!$A$9:$AF$360,'Project List'!H$1,FALSE),0)</f>
        <v>Closed</v>
      </c>
      <c r="F132" s="105">
        <f>_xlfn.IFNA(VLOOKUP($A132,'Project List'!$A$9:$AF$360,'Project List'!I$1,FALSE),0)</f>
        <v>0</v>
      </c>
      <c r="G132" s="105">
        <f>_xlfn.IFNA(VLOOKUP($A132,'Project List'!$A$9:$AF$360,'Project List'!J$1,FALSE),0)</f>
        <v>0</v>
      </c>
      <c r="H132" s="105">
        <f>_xlfn.IFNA(VLOOKUP($A132,'Project List'!$A$9:$AF$360,'Project List'!K$1,FALSE),0)</f>
        <v>0</v>
      </c>
      <c r="I132" s="105">
        <f>_xlfn.IFNA(VLOOKUP($A132,'Project List'!$A$9:$AF$360,'Project List'!L$1,FALSE),0)</f>
        <v>0</v>
      </c>
      <c r="J132" s="105">
        <f>_xlfn.IFNA(VLOOKUP($A132,'Project List'!$A$9:$AF$360,'Project List'!M$1,FALSE),0)</f>
        <v>0</v>
      </c>
      <c r="K132" s="105">
        <f>_xlfn.IFNA(VLOOKUP($A132,'Project List'!$A$9:$AF$360,'Project List'!N$1,FALSE),0)</f>
        <v>0</v>
      </c>
      <c r="L132" s="105">
        <f>_xlfn.IFNA(VLOOKUP($A132,'Project List'!$A$9:$AF$360,'Project List'!O$1,FALSE),0)</f>
        <v>0</v>
      </c>
      <c r="M132" s="105">
        <f>_xlfn.IFNA(VLOOKUP($A132,'Project List'!$A$9:$AF$360,'Project List'!P$1,FALSE),0)</f>
        <v>0</v>
      </c>
      <c r="N132" s="105">
        <f>_xlfn.IFNA(VLOOKUP($A132,'Project List'!$A$9:$AF$360,'Project List'!Q$1,FALSE),0)</f>
        <v>0</v>
      </c>
      <c r="O132" s="105">
        <f>_xlfn.IFNA(VLOOKUP($A132,'Project List'!$A$9:$AF$360,'Project List'!R$1,FALSE),0)</f>
        <v>1049455.56</v>
      </c>
      <c r="P132" s="105">
        <f>_xlfn.IFNA(VLOOKUP($A132,'Project List'!$A$9:$AF$360,'Project List'!S$1,FALSE),0)</f>
        <v>1220165.2</v>
      </c>
      <c r="Q132" s="105">
        <f>_xlfn.IFNA(VLOOKUP($A132,'Project List'!$A$9:$AF$360,'Project List'!T$1,FALSE),0)</f>
        <v>782146.92</v>
      </c>
      <c r="R132" s="105">
        <f>_xlfn.IFNA(VLOOKUP($A132,'Project List'!$A$9:$AF$360,'Project List'!U$1,FALSE),0)</f>
        <v>46771.62</v>
      </c>
      <c r="S132" s="105">
        <f>_xlfn.IFNA(VLOOKUP($A132,'Project List'!$A$9:$AF$360,'Project List'!V$1,FALSE),0)</f>
        <v>0</v>
      </c>
      <c r="T132" s="105">
        <f>_xlfn.IFNA(VLOOKUP($A132,'Project List'!$A$9:$AF$360,'Project List'!W$1,FALSE),0)</f>
        <v>-1500009.76</v>
      </c>
      <c r="U132" s="105">
        <f>_xlfn.IFNA(VLOOKUP($A132,'Project List'!$A$9:$AF$360,'Project List'!X$1,FALSE),0)</f>
        <v>-1407164.14</v>
      </c>
      <c r="V132" s="13" t="str">
        <f>_xlfn.IFNA(IF(VLOOKUP($A132,'Project List'!$A$9:$BF$360,'Project List'!Y$1,FALSE)=0,"Nil",
IF(OR($E132="Potential",$E132="Proposed",$E132="Deferred",$E132="Cancelled",$E132="Closed"),VLOOKUP($A132,'Project List'!$A$9:$BF$360,'Project List'!Y$1,FALSE)*$A$15*$AE132,VLOOKUP($A132,'Project List'!$A$9:$BF$360,'Project List'!Y$1,FALSE))),0)</f>
        <v>Nil</v>
      </c>
      <c r="W132" s="13" t="str">
        <f>_xlfn.IFNA(IF(VLOOKUP($A132,'Project List'!$A$9:$BF$360,'Project List'!Z$1,FALSE)=0,"Nil",
IF(OR($E132="Potential",$E132="Proposed",$E132="Deferred",$E132="Cancelled",$E132="Closed"),VLOOKUP($A132,'Project List'!$A$9:$BF$360,'Project List'!Z$1,FALSE)*$A$15*$AE132,VLOOKUP($A132,'Project List'!$A$9:$BF$360,'Project List'!Z$1,FALSE))),0)</f>
        <v>Nil</v>
      </c>
      <c r="X132" s="13" t="str">
        <f>_xlfn.IFNA(IF(VLOOKUP($A132,'Project List'!$A$9:$BF$360,'Project List'!AA$1,FALSE)=0,"Nil",
IF(OR($E132="Potential",$E132="Proposed",$E132="Deferred",$E132="Cancelled",$E132="Closed"),VLOOKUP($A132,'Project List'!$A$9:$BF$360,'Project List'!AA$1,FALSE)*$A$15*$AE132,VLOOKUP($A132,'Project List'!$A$9:$BF$360,'Project List'!AA$1,FALSE))),0)</f>
        <v>Nil</v>
      </c>
      <c r="Y132" s="13" t="str">
        <f>_xlfn.IFNA(IF(VLOOKUP($A132,'Project List'!$A$9:$BF$360,'Project List'!AB$1,FALSE)=0,"Nil",
IF(OR($E132="Potential",$E132="Proposed",$E132="Deferred",$E132="Cancelled",$E132="Closed"),VLOOKUP($A132,'Project List'!$A$9:$BF$360,'Project List'!AB$1,FALSE)*$A$15*$AE132,VLOOKUP($A132,'Project List'!$A$9:$BF$360,'Project List'!AB$1,FALSE))),0)</f>
        <v>Nil</v>
      </c>
      <c r="Z132" s="13" t="str">
        <f>_xlfn.IFNA(IF(VLOOKUP($A132,'Project List'!$A$9:$BF$360,'Project List'!AC$1,FALSE)=0,"Nil",
IF(OR($E132="Potential",$E132="Proposed",$E132="Deferred",$E132="Cancelled",$E132="Closed"),VLOOKUP($A132,'Project List'!$A$9:$BF$360,'Project List'!AC$1,FALSE)*$A$15*$AE132,VLOOKUP($A132,'Project List'!$A$9:$BF$360,'Project List'!AC$1,FALSE))),0)</f>
        <v>Nil</v>
      </c>
      <c r="AA132" s="13" t="str">
        <f>_xlfn.IFNA(IF(VLOOKUP($A132,'Project List'!$A$9:$BF$360,'Project List'!AD$1,FALSE)=0,"Nil",
IF(OR($E132="Potential",$E132="Proposed",$E132="Deferred",$E132="Cancelled",$E132="Closed"),VLOOKUP($A132,'Project List'!$A$9:$BF$360,'Project List'!AD$1,FALSE)*$A$15*$AE132,VLOOKUP($A132,'Project List'!$A$9:$BF$360,'Project List'!AD$1,FALSE))),0)</f>
        <v>Nil</v>
      </c>
      <c r="AB132" s="13" t="str">
        <f>_xlfn.IFNA(IF(VLOOKUP($A132,'Project List'!$A$9:$BF$360,'Project List'!AE$1,FALSE)=0,"Nil",
IF(OR($E132="Potential",$E132="Proposed",$E132="Deferred",$E132="Cancelled",$E132="Closed"),VLOOKUP($A132,'Project List'!$A$9:$BF$360,'Project List'!AE$1,FALSE)*$A$15*$AE132,VLOOKUP($A132,'Project List'!$A$9:$BF$360,'Project List'!AE$1,FALSE))),0)</f>
        <v>Nil</v>
      </c>
      <c r="AC132" s="13" t="str">
        <f>_xlfn.IFNA(IF(VLOOKUP($A132,'Project List'!$A$9:$BF$360,'Project List'!AF$1,FALSE)=0,"Nil",
IF(OR($E132="Potential",$E132="Proposed",$E132="Deferred",$E132="Cancelled",$E132="Closed"),VLOOKUP($A132,'Project List'!$A$9:$BF$360,'Project List'!AF$1,FALSE)*$A$15*$AE132,VLOOKUP($A132,'Project List'!$A$9:$BF$360,'Project List'!AF$1,FALSE))),0)</f>
        <v>Nil</v>
      </c>
      <c r="AD132" s="42"/>
      <c r="AE132" s="248">
        <f>1+IF(ISNA(VLOOKUP($A132,'Project labour content'!$A$7:$D$255,'Project labour content'!$D$1,FALSE)),VLOOKUP($D132,'Project labour content'!$F$6:$G$15,'Project labour content'!$G$1,FALSE),VLOOKUP($A132,'Project labour content'!$A$7:$D$255,'Project labour content'!$D$1,FALSE))*('Project labour content'!$K$14/100)*1</f>
        <v>1.0008946620064583</v>
      </c>
      <c r="AG132" s="3"/>
      <c r="AH132" s="3"/>
      <c r="AI132" s="32"/>
      <c r="AJ132" s="32"/>
      <c r="AK132" s="32"/>
      <c r="AL132" s="32"/>
      <c r="AM132" s="59"/>
      <c r="AN132" s="59"/>
      <c r="AO132" s="59"/>
      <c r="AP132" s="59"/>
      <c r="AQ132" s="59"/>
    </row>
    <row r="133" spans="1:43" x14ac:dyDescent="0.25">
      <c r="A133" s="11" t="s">
        <v>197</v>
      </c>
      <c r="B133" s="11" t="str">
        <f>_xlfn.IFNA(VLOOKUP($A133,'Project List'!$A$9:$AF$360,'Project List'!G$1,FALSE),0)</f>
        <v>Vehicle Purchases 2017-18</v>
      </c>
      <c r="C133" s="11" t="str">
        <f>_xlfn.IFNA(VLOOKUP($A133,'Project List'!$A$9:$AF$360,'Project List'!C$1,FALSE),0)</f>
        <v>ExAnte</v>
      </c>
      <c r="D133" s="11" t="str">
        <f>_xlfn.IFNA(VLOOKUP($A133,'Project List'!$A$9:$AF$360,'Project List'!D$1,FALSE),0)</f>
        <v>Facilities</v>
      </c>
      <c r="E133" s="11" t="str">
        <f>_xlfn.IFNA(VLOOKUP($A133,'Project List'!$A$9:$AF$360,'Project List'!H$1,FALSE),0)</f>
        <v>Closed</v>
      </c>
      <c r="F133" s="105">
        <f>_xlfn.IFNA(VLOOKUP($A133,'Project List'!$A$9:$AF$360,'Project List'!I$1,FALSE),0)</f>
        <v>0</v>
      </c>
      <c r="G133" s="105">
        <f>_xlfn.IFNA(VLOOKUP($A133,'Project List'!$A$9:$AF$360,'Project List'!J$1,FALSE),0)</f>
        <v>0</v>
      </c>
      <c r="H133" s="105">
        <f>_xlfn.IFNA(VLOOKUP($A133,'Project List'!$A$9:$AF$360,'Project List'!K$1,FALSE),0)</f>
        <v>0</v>
      </c>
      <c r="I133" s="105">
        <f>_xlfn.IFNA(VLOOKUP($A133,'Project List'!$A$9:$AF$360,'Project List'!L$1,FALSE),0)</f>
        <v>0</v>
      </c>
      <c r="J133" s="105">
        <f>_xlfn.IFNA(VLOOKUP($A133,'Project List'!$A$9:$AF$360,'Project List'!M$1,FALSE),0)</f>
        <v>0</v>
      </c>
      <c r="K133" s="105">
        <f>_xlfn.IFNA(VLOOKUP($A133,'Project List'!$A$9:$AF$360,'Project List'!N$1,FALSE),0)</f>
        <v>0</v>
      </c>
      <c r="L133" s="105">
        <f>_xlfn.IFNA(VLOOKUP($A133,'Project List'!$A$9:$AF$360,'Project List'!O$1,FALSE),0)</f>
        <v>0</v>
      </c>
      <c r="M133" s="105">
        <f>_xlfn.IFNA(VLOOKUP($A133,'Project List'!$A$9:$AF$360,'Project List'!P$1,FALSE),0)</f>
        <v>0</v>
      </c>
      <c r="N133" s="105">
        <f>_xlfn.IFNA(VLOOKUP($A133,'Project List'!$A$9:$AF$360,'Project List'!Q$1,FALSE),0)</f>
        <v>0</v>
      </c>
      <c r="O133" s="105">
        <f>_xlfn.IFNA(VLOOKUP($A133,'Project List'!$A$9:$AF$360,'Project List'!R$1,FALSE),0)</f>
        <v>0</v>
      </c>
      <c r="P133" s="105">
        <f>_xlfn.IFNA(VLOOKUP($A133,'Project List'!$A$9:$AF$360,'Project List'!S$1,FALSE),0)</f>
        <v>0</v>
      </c>
      <c r="Q133" s="105">
        <f>_xlfn.IFNA(VLOOKUP($A133,'Project List'!$A$9:$AF$360,'Project List'!T$1,FALSE),0)</f>
        <v>0</v>
      </c>
      <c r="R133" s="105">
        <f>_xlfn.IFNA(VLOOKUP($A133,'Project List'!$A$9:$AF$360,'Project List'!U$1,FALSE),0)</f>
        <v>175285.29</v>
      </c>
      <c r="S133" s="105">
        <f>_xlfn.IFNA(VLOOKUP($A133,'Project List'!$A$9:$AF$360,'Project List'!V$1,FALSE),0)</f>
        <v>164411.95000000001</v>
      </c>
      <c r="T133" s="105">
        <f>_xlfn.IFNA(VLOOKUP($A133,'Project List'!$A$9:$AF$360,'Project List'!W$1,FALSE),0)</f>
        <v>0</v>
      </c>
      <c r="U133" s="105">
        <f>_xlfn.IFNA(VLOOKUP($A133,'Project List'!$A$9:$AF$360,'Project List'!X$1,FALSE),0)</f>
        <v>0</v>
      </c>
      <c r="V133" s="13" t="str">
        <f>_xlfn.IFNA(IF(VLOOKUP($A133,'Project List'!$A$9:$BF$360,'Project List'!Y$1,FALSE)=0,"Nil",
IF(OR($E133="Potential",$E133="Proposed",$E133="Deferred",$E133="Cancelled",$E133="Closed"),VLOOKUP($A133,'Project List'!$A$9:$BF$360,'Project List'!Y$1,FALSE)*$A$15*$AE133,VLOOKUP($A133,'Project List'!$A$9:$BF$360,'Project List'!Y$1,FALSE))),0)</f>
        <v>Nil</v>
      </c>
      <c r="W133" s="13" t="str">
        <f>_xlfn.IFNA(IF(VLOOKUP($A133,'Project List'!$A$9:$BF$360,'Project List'!Z$1,FALSE)=0,"Nil",
IF(OR($E133="Potential",$E133="Proposed",$E133="Deferred",$E133="Cancelled",$E133="Closed"),VLOOKUP($A133,'Project List'!$A$9:$BF$360,'Project List'!Z$1,FALSE)*$A$15*$AE133,VLOOKUP($A133,'Project List'!$A$9:$BF$360,'Project List'!Z$1,FALSE))),0)</f>
        <v>Nil</v>
      </c>
      <c r="X133" s="13" t="str">
        <f>_xlfn.IFNA(IF(VLOOKUP($A133,'Project List'!$A$9:$BF$360,'Project List'!AA$1,FALSE)=0,"Nil",
IF(OR($E133="Potential",$E133="Proposed",$E133="Deferred",$E133="Cancelled",$E133="Closed"),VLOOKUP($A133,'Project List'!$A$9:$BF$360,'Project List'!AA$1,FALSE)*$A$15*$AE133,VLOOKUP($A133,'Project List'!$A$9:$BF$360,'Project List'!AA$1,FALSE))),0)</f>
        <v>Nil</v>
      </c>
      <c r="Y133" s="13" t="str">
        <f>_xlfn.IFNA(IF(VLOOKUP($A133,'Project List'!$A$9:$BF$360,'Project List'!AB$1,FALSE)=0,"Nil",
IF(OR($E133="Potential",$E133="Proposed",$E133="Deferred",$E133="Cancelled",$E133="Closed"),VLOOKUP($A133,'Project List'!$A$9:$BF$360,'Project List'!AB$1,FALSE)*$A$15*$AE133,VLOOKUP($A133,'Project List'!$A$9:$BF$360,'Project List'!AB$1,FALSE))),0)</f>
        <v>Nil</v>
      </c>
      <c r="Z133" s="13" t="str">
        <f>_xlfn.IFNA(IF(VLOOKUP($A133,'Project List'!$A$9:$BF$360,'Project List'!AC$1,FALSE)=0,"Nil",
IF(OR($E133="Potential",$E133="Proposed",$E133="Deferred",$E133="Cancelled",$E133="Closed"),VLOOKUP($A133,'Project List'!$A$9:$BF$360,'Project List'!AC$1,FALSE)*$A$15*$AE133,VLOOKUP($A133,'Project List'!$A$9:$BF$360,'Project List'!AC$1,FALSE))),0)</f>
        <v>Nil</v>
      </c>
      <c r="AA133" s="13" t="str">
        <f>_xlfn.IFNA(IF(VLOOKUP($A133,'Project List'!$A$9:$BF$360,'Project List'!AD$1,FALSE)=0,"Nil",
IF(OR($E133="Potential",$E133="Proposed",$E133="Deferred",$E133="Cancelled",$E133="Closed"),VLOOKUP($A133,'Project List'!$A$9:$BF$360,'Project List'!AD$1,FALSE)*$A$15*$AE133,VLOOKUP($A133,'Project List'!$A$9:$BF$360,'Project List'!AD$1,FALSE))),0)</f>
        <v>Nil</v>
      </c>
      <c r="AB133" s="13" t="str">
        <f>_xlfn.IFNA(IF(VLOOKUP($A133,'Project List'!$A$9:$BF$360,'Project List'!AE$1,FALSE)=0,"Nil",
IF(OR($E133="Potential",$E133="Proposed",$E133="Deferred",$E133="Cancelled",$E133="Closed"),VLOOKUP($A133,'Project List'!$A$9:$BF$360,'Project List'!AE$1,FALSE)*$A$15*$AE133,VLOOKUP($A133,'Project List'!$A$9:$BF$360,'Project List'!AE$1,FALSE))),0)</f>
        <v>Nil</v>
      </c>
      <c r="AC133" s="13" t="str">
        <f>_xlfn.IFNA(IF(VLOOKUP($A133,'Project List'!$A$9:$BF$360,'Project List'!AF$1,FALSE)=0,"Nil",
IF(OR($E133="Potential",$E133="Proposed",$E133="Deferred",$E133="Cancelled",$E133="Closed"),VLOOKUP($A133,'Project List'!$A$9:$BF$360,'Project List'!AF$1,FALSE)*$A$15*$AE133,VLOOKUP($A133,'Project List'!$A$9:$BF$360,'Project List'!AF$1,FALSE))),0)</f>
        <v>Nil</v>
      </c>
      <c r="AD133" s="42"/>
      <c r="AE133" s="248">
        <f>1+IF(ISNA(VLOOKUP($A133,'Project labour content'!$A$7:$D$255,'Project labour content'!$D$1,FALSE)),VLOOKUP($D133,'Project labour content'!$F$6:$G$15,'Project labour content'!$G$1,FALSE),VLOOKUP($A133,'Project labour content'!$A$7:$D$255,'Project labour content'!$D$1,FALSE))*('Project labour content'!$K$14/100)*1</f>
        <v>1.0018661130890889</v>
      </c>
      <c r="AG133" s="3"/>
      <c r="AH133" s="3"/>
      <c r="AI133" s="32"/>
      <c r="AJ133" s="32"/>
      <c r="AK133" s="32"/>
      <c r="AL133" s="32"/>
      <c r="AM133" s="59"/>
      <c r="AN133" s="59"/>
      <c r="AO133" s="59"/>
      <c r="AP133" s="59"/>
      <c r="AQ133" s="59"/>
    </row>
    <row r="134" spans="1:43" x14ac:dyDescent="0.25">
      <c r="A134" s="11" t="s">
        <v>199</v>
      </c>
      <c r="B134" s="11" t="str">
        <f>_xlfn.IFNA(VLOOKUP($A134,'Project List'!$A$9:$AF$360,'Project List'!G$1,FALSE),0)</f>
        <v>Intranet platform refresh 16-17</v>
      </c>
      <c r="C134" s="11" t="str">
        <f>_xlfn.IFNA(VLOOKUP($A134,'Project List'!$A$9:$AF$360,'Project List'!C$1,FALSE),0)</f>
        <v>ExAnte</v>
      </c>
      <c r="D134" s="11" t="str">
        <f>_xlfn.IFNA(VLOOKUP($A134,'Project List'!$A$9:$AF$360,'Project List'!D$1,FALSE),0)</f>
        <v>Information Technology</v>
      </c>
      <c r="E134" s="11" t="str">
        <f>_xlfn.IFNA(VLOOKUP($A134,'Project List'!$A$9:$AF$360,'Project List'!H$1,FALSE),0)</f>
        <v>Closed</v>
      </c>
      <c r="F134" s="105">
        <f>_xlfn.IFNA(VLOOKUP($A134,'Project List'!$A$9:$AF$360,'Project List'!I$1,FALSE),0)</f>
        <v>0</v>
      </c>
      <c r="G134" s="105">
        <f>_xlfn.IFNA(VLOOKUP($A134,'Project List'!$A$9:$AF$360,'Project List'!J$1,FALSE),0)</f>
        <v>0</v>
      </c>
      <c r="H134" s="105">
        <f>_xlfn.IFNA(VLOOKUP($A134,'Project List'!$A$9:$AF$360,'Project List'!K$1,FALSE),0)</f>
        <v>0</v>
      </c>
      <c r="I134" s="105">
        <f>_xlfn.IFNA(VLOOKUP($A134,'Project List'!$A$9:$AF$360,'Project List'!L$1,FALSE),0)</f>
        <v>0</v>
      </c>
      <c r="J134" s="105">
        <f>_xlfn.IFNA(VLOOKUP($A134,'Project List'!$A$9:$AF$360,'Project List'!M$1,FALSE),0)</f>
        <v>0</v>
      </c>
      <c r="K134" s="105">
        <f>_xlfn.IFNA(VLOOKUP($A134,'Project List'!$A$9:$AF$360,'Project List'!N$1,FALSE),0)</f>
        <v>0</v>
      </c>
      <c r="L134" s="105">
        <f>_xlfn.IFNA(VLOOKUP($A134,'Project List'!$A$9:$AF$360,'Project List'!O$1,FALSE),0)</f>
        <v>0</v>
      </c>
      <c r="M134" s="105">
        <f>_xlfn.IFNA(VLOOKUP($A134,'Project List'!$A$9:$AF$360,'Project List'!P$1,FALSE),0)</f>
        <v>0</v>
      </c>
      <c r="N134" s="105">
        <f>_xlfn.IFNA(VLOOKUP($A134,'Project List'!$A$9:$AF$360,'Project List'!Q$1,FALSE),0)</f>
        <v>0</v>
      </c>
      <c r="O134" s="105">
        <f>_xlfn.IFNA(VLOOKUP($A134,'Project List'!$A$9:$AF$360,'Project List'!R$1,FALSE),0)</f>
        <v>0</v>
      </c>
      <c r="P134" s="105">
        <f>_xlfn.IFNA(VLOOKUP($A134,'Project List'!$A$9:$AF$360,'Project List'!S$1,FALSE),0)</f>
        <v>0</v>
      </c>
      <c r="Q134" s="105">
        <f>_xlfn.IFNA(VLOOKUP($A134,'Project List'!$A$9:$AF$360,'Project List'!T$1,FALSE),0)</f>
        <v>278733.82</v>
      </c>
      <c r="R134" s="105">
        <f>_xlfn.IFNA(VLOOKUP($A134,'Project List'!$A$9:$AF$360,'Project List'!U$1,FALSE),0)</f>
        <v>1611832.21</v>
      </c>
      <c r="S134" s="105">
        <f>_xlfn.IFNA(VLOOKUP($A134,'Project List'!$A$9:$AF$360,'Project List'!V$1,FALSE),0)</f>
        <v>-4220.01</v>
      </c>
      <c r="T134" s="105">
        <f>_xlfn.IFNA(VLOOKUP($A134,'Project List'!$A$9:$AF$360,'Project List'!W$1,FALSE),0)</f>
        <v>0</v>
      </c>
      <c r="U134" s="105">
        <f>_xlfn.IFNA(VLOOKUP($A134,'Project List'!$A$9:$AF$360,'Project List'!X$1,FALSE),0)</f>
        <v>0</v>
      </c>
      <c r="V134" s="13" t="str">
        <f>_xlfn.IFNA(IF(VLOOKUP($A134,'Project List'!$A$9:$BF$360,'Project List'!Y$1,FALSE)=0,"Nil",
IF(OR($E134="Potential",$E134="Proposed",$E134="Deferred",$E134="Cancelled",$E134="Closed"),VLOOKUP($A134,'Project List'!$A$9:$BF$360,'Project List'!Y$1,FALSE)*$A$15*$AE134,VLOOKUP($A134,'Project List'!$A$9:$BF$360,'Project List'!Y$1,FALSE))),0)</f>
        <v>Nil</v>
      </c>
      <c r="W134" s="13" t="str">
        <f>_xlfn.IFNA(IF(VLOOKUP($A134,'Project List'!$A$9:$BF$360,'Project List'!Z$1,FALSE)=0,"Nil",
IF(OR($E134="Potential",$E134="Proposed",$E134="Deferred",$E134="Cancelled",$E134="Closed"),VLOOKUP($A134,'Project List'!$A$9:$BF$360,'Project List'!Z$1,FALSE)*$A$15*$AE134,VLOOKUP($A134,'Project List'!$A$9:$BF$360,'Project List'!Z$1,FALSE))),0)</f>
        <v>Nil</v>
      </c>
      <c r="X134" s="13" t="str">
        <f>_xlfn.IFNA(IF(VLOOKUP($A134,'Project List'!$A$9:$BF$360,'Project List'!AA$1,FALSE)=0,"Nil",
IF(OR($E134="Potential",$E134="Proposed",$E134="Deferred",$E134="Cancelled",$E134="Closed"),VLOOKUP($A134,'Project List'!$A$9:$BF$360,'Project List'!AA$1,FALSE)*$A$15*$AE134,VLOOKUP($A134,'Project List'!$A$9:$BF$360,'Project List'!AA$1,FALSE))),0)</f>
        <v>Nil</v>
      </c>
      <c r="Y134" s="13" t="str">
        <f>_xlfn.IFNA(IF(VLOOKUP($A134,'Project List'!$A$9:$BF$360,'Project List'!AB$1,FALSE)=0,"Nil",
IF(OR($E134="Potential",$E134="Proposed",$E134="Deferred",$E134="Cancelled",$E134="Closed"),VLOOKUP($A134,'Project List'!$A$9:$BF$360,'Project List'!AB$1,FALSE)*$A$15*$AE134,VLOOKUP($A134,'Project List'!$A$9:$BF$360,'Project List'!AB$1,FALSE))),0)</f>
        <v>Nil</v>
      </c>
      <c r="Z134" s="13" t="str">
        <f>_xlfn.IFNA(IF(VLOOKUP($A134,'Project List'!$A$9:$BF$360,'Project List'!AC$1,FALSE)=0,"Nil",
IF(OR($E134="Potential",$E134="Proposed",$E134="Deferred",$E134="Cancelled",$E134="Closed"),VLOOKUP($A134,'Project List'!$A$9:$BF$360,'Project List'!AC$1,FALSE)*$A$15*$AE134,VLOOKUP($A134,'Project List'!$A$9:$BF$360,'Project List'!AC$1,FALSE))),0)</f>
        <v>Nil</v>
      </c>
      <c r="AA134" s="13" t="str">
        <f>_xlfn.IFNA(IF(VLOOKUP($A134,'Project List'!$A$9:$BF$360,'Project List'!AD$1,FALSE)=0,"Nil",
IF(OR($E134="Potential",$E134="Proposed",$E134="Deferred",$E134="Cancelled",$E134="Closed"),VLOOKUP($A134,'Project List'!$A$9:$BF$360,'Project List'!AD$1,FALSE)*$A$15*$AE134,VLOOKUP($A134,'Project List'!$A$9:$BF$360,'Project List'!AD$1,FALSE))),0)</f>
        <v>Nil</v>
      </c>
      <c r="AB134" s="13" t="str">
        <f>_xlfn.IFNA(IF(VLOOKUP($A134,'Project List'!$A$9:$BF$360,'Project List'!AE$1,FALSE)=0,"Nil",
IF(OR($E134="Potential",$E134="Proposed",$E134="Deferred",$E134="Cancelled",$E134="Closed"),VLOOKUP($A134,'Project List'!$A$9:$BF$360,'Project List'!AE$1,FALSE)*$A$15*$AE134,VLOOKUP($A134,'Project List'!$A$9:$BF$360,'Project List'!AE$1,FALSE))),0)</f>
        <v>Nil</v>
      </c>
      <c r="AC134" s="13" t="str">
        <f>_xlfn.IFNA(IF(VLOOKUP($A134,'Project List'!$A$9:$BF$360,'Project List'!AF$1,FALSE)=0,"Nil",
IF(OR($E134="Potential",$E134="Proposed",$E134="Deferred",$E134="Cancelled",$E134="Closed"),VLOOKUP($A134,'Project List'!$A$9:$BF$360,'Project List'!AF$1,FALSE)*$A$15*$AE134,VLOOKUP($A134,'Project List'!$A$9:$BF$360,'Project List'!AF$1,FALSE))),0)</f>
        <v>Nil</v>
      </c>
      <c r="AD134" s="42"/>
      <c r="AE134" s="248">
        <f>1+IF(ISNA(VLOOKUP($A134,'Project labour content'!$A$7:$D$255,'Project labour content'!$D$1,FALSE)),VLOOKUP($D134,'Project labour content'!$F$6:$G$15,'Project labour content'!$G$1,FALSE),VLOOKUP($A134,'Project labour content'!$A$7:$D$255,'Project labour content'!$D$1,FALSE))*('Project labour content'!$K$14/100)*1</f>
        <v>1.0024480115846353</v>
      </c>
      <c r="AG134" s="3"/>
      <c r="AH134" s="3"/>
      <c r="AI134" s="32"/>
      <c r="AJ134" s="32"/>
      <c r="AK134" s="32"/>
      <c r="AL134" s="32"/>
      <c r="AM134" s="59"/>
      <c r="AN134" s="59"/>
      <c r="AO134" s="59"/>
      <c r="AP134" s="59"/>
      <c r="AQ134" s="59"/>
    </row>
    <row r="135" spans="1:43" x14ac:dyDescent="0.25">
      <c r="A135" s="11" t="s">
        <v>200</v>
      </c>
      <c r="B135" s="11" t="str">
        <f>_xlfn.IFNA(VLOOKUP($A135,'Project List'!$A$9:$AF$360,'Project List'!G$1,FALSE),0)</f>
        <v>Furniture and Building Upgrades 2018-19</v>
      </c>
      <c r="C135" s="11" t="str">
        <f>_xlfn.IFNA(VLOOKUP($A135,'Project List'!$A$9:$AF$360,'Project List'!C$1,FALSE),0)</f>
        <v>ExAnte</v>
      </c>
      <c r="D135" s="11" t="str">
        <f>_xlfn.IFNA(VLOOKUP($A135,'Project List'!$A$9:$AF$360,'Project List'!D$1,FALSE),0)</f>
        <v>Facilities</v>
      </c>
      <c r="E135" s="11" t="str">
        <f>_xlfn.IFNA(VLOOKUP($A135,'Project List'!$A$9:$AF$360,'Project List'!H$1,FALSE),0)</f>
        <v>Closed</v>
      </c>
      <c r="F135" s="105">
        <f>_xlfn.IFNA(VLOOKUP($A135,'Project List'!$A$9:$AF$360,'Project List'!I$1,FALSE),0)</f>
        <v>0</v>
      </c>
      <c r="G135" s="105">
        <f>_xlfn.IFNA(VLOOKUP($A135,'Project List'!$A$9:$AF$360,'Project List'!J$1,FALSE),0)</f>
        <v>0</v>
      </c>
      <c r="H135" s="105">
        <f>_xlfn.IFNA(VLOOKUP($A135,'Project List'!$A$9:$AF$360,'Project List'!K$1,FALSE),0)</f>
        <v>0</v>
      </c>
      <c r="I135" s="105">
        <f>_xlfn.IFNA(VLOOKUP($A135,'Project List'!$A$9:$AF$360,'Project List'!L$1,FALSE),0)</f>
        <v>0</v>
      </c>
      <c r="J135" s="105">
        <f>_xlfn.IFNA(VLOOKUP($A135,'Project List'!$A$9:$AF$360,'Project List'!M$1,FALSE),0)</f>
        <v>0</v>
      </c>
      <c r="K135" s="105">
        <f>_xlfn.IFNA(VLOOKUP($A135,'Project List'!$A$9:$AF$360,'Project List'!N$1,FALSE),0)</f>
        <v>0</v>
      </c>
      <c r="L135" s="105">
        <f>_xlfn.IFNA(VLOOKUP($A135,'Project List'!$A$9:$AF$360,'Project List'!O$1,FALSE),0)</f>
        <v>0</v>
      </c>
      <c r="M135" s="105">
        <f>_xlfn.IFNA(VLOOKUP($A135,'Project List'!$A$9:$AF$360,'Project List'!P$1,FALSE),0)</f>
        <v>0</v>
      </c>
      <c r="N135" s="105">
        <f>_xlfn.IFNA(VLOOKUP($A135,'Project List'!$A$9:$AF$360,'Project List'!Q$1,FALSE),0)</f>
        <v>0</v>
      </c>
      <c r="O135" s="105">
        <f>_xlfn.IFNA(VLOOKUP($A135,'Project List'!$A$9:$AF$360,'Project List'!R$1,FALSE),0)</f>
        <v>0</v>
      </c>
      <c r="P135" s="105">
        <f>_xlfn.IFNA(VLOOKUP($A135,'Project List'!$A$9:$AF$360,'Project List'!S$1,FALSE),0)</f>
        <v>0</v>
      </c>
      <c r="Q135" s="105">
        <f>_xlfn.IFNA(VLOOKUP($A135,'Project List'!$A$9:$AF$360,'Project List'!T$1,FALSE),0)</f>
        <v>0</v>
      </c>
      <c r="R135" s="105">
        <f>_xlfn.IFNA(VLOOKUP($A135,'Project List'!$A$9:$AF$360,'Project List'!U$1,FALSE),0)</f>
        <v>0</v>
      </c>
      <c r="S135" s="105">
        <f>_xlfn.IFNA(VLOOKUP($A135,'Project List'!$A$9:$AF$360,'Project List'!V$1,FALSE),0)</f>
        <v>227977.03</v>
      </c>
      <c r="T135" s="105">
        <f>_xlfn.IFNA(VLOOKUP($A135,'Project List'!$A$9:$AF$360,'Project List'!W$1,FALSE),0)</f>
        <v>65815.28</v>
      </c>
      <c r="U135" s="105">
        <f>_xlfn.IFNA(VLOOKUP($A135,'Project List'!$A$9:$AF$360,'Project List'!X$1,FALSE),0)</f>
        <v>0</v>
      </c>
      <c r="V135" s="13" t="str">
        <f>_xlfn.IFNA(IF(VLOOKUP($A135,'Project List'!$A$9:$BF$360,'Project List'!Y$1,FALSE)=0,"Nil",
IF(OR($E135="Potential",$E135="Proposed",$E135="Deferred",$E135="Cancelled",$E135="Closed"),VLOOKUP($A135,'Project List'!$A$9:$BF$360,'Project List'!Y$1,FALSE)*$A$15*$AE135,VLOOKUP($A135,'Project List'!$A$9:$BF$360,'Project List'!Y$1,FALSE))),0)</f>
        <v>Nil</v>
      </c>
      <c r="W135" s="13" t="str">
        <f>_xlfn.IFNA(IF(VLOOKUP($A135,'Project List'!$A$9:$BF$360,'Project List'!Z$1,FALSE)=0,"Nil",
IF(OR($E135="Potential",$E135="Proposed",$E135="Deferred",$E135="Cancelled",$E135="Closed"),VLOOKUP($A135,'Project List'!$A$9:$BF$360,'Project List'!Z$1,FALSE)*$A$15*$AE135,VLOOKUP($A135,'Project List'!$A$9:$BF$360,'Project List'!Z$1,FALSE))),0)</f>
        <v>Nil</v>
      </c>
      <c r="X135" s="13" t="str">
        <f>_xlfn.IFNA(IF(VLOOKUP($A135,'Project List'!$A$9:$BF$360,'Project List'!AA$1,FALSE)=0,"Nil",
IF(OR($E135="Potential",$E135="Proposed",$E135="Deferred",$E135="Cancelled",$E135="Closed"),VLOOKUP($A135,'Project List'!$A$9:$BF$360,'Project List'!AA$1,FALSE)*$A$15*$AE135,VLOOKUP($A135,'Project List'!$A$9:$BF$360,'Project List'!AA$1,FALSE))),0)</f>
        <v>Nil</v>
      </c>
      <c r="Y135" s="13" t="str">
        <f>_xlfn.IFNA(IF(VLOOKUP($A135,'Project List'!$A$9:$BF$360,'Project List'!AB$1,FALSE)=0,"Nil",
IF(OR($E135="Potential",$E135="Proposed",$E135="Deferred",$E135="Cancelled",$E135="Closed"),VLOOKUP($A135,'Project List'!$A$9:$BF$360,'Project List'!AB$1,FALSE)*$A$15*$AE135,VLOOKUP($A135,'Project List'!$A$9:$BF$360,'Project List'!AB$1,FALSE))),0)</f>
        <v>Nil</v>
      </c>
      <c r="Z135" s="13" t="str">
        <f>_xlfn.IFNA(IF(VLOOKUP($A135,'Project List'!$A$9:$BF$360,'Project List'!AC$1,FALSE)=0,"Nil",
IF(OR($E135="Potential",$E135="Proposed",$E135="Deferred",$E135="Cancelled",$E135="Closed"),VLOOKUP($A135,'Project List'!$A$9:$BF$360,'Project List'!AC$1,FALSE)*$A$15*$AE135,VLOOKUP($A135,'Project List'!$A$9:$BF$360,'Project List'!AC$1,FALSE))),0)</f>
        <v>Nil</v>
      </c>
      <c r="AA135" s="13" t="str">
        <f>_xlfn.IFNA(IF(VLOOKUP($A135,'Project List'!$A$9:$BF$360,'Project List'!AD$1,FALSE)=0,"Nil",
IF(OR($E135="Potential",$E135="Proposed",$E135="Deferred",$E135="Cancelled",$E135="Closed"),VLOOKUP($A135,'Project List'!$A$9:$BF$360,'Project List'!AD$1,FALSE)*$A$15*$AE135,VLOOKUP($A135,'Project List'!$A$9:$BF$360,'Project List'!AD$1,FALSE))),0)</f>
        <v>Nil</v>
      </c>
      <c r="AB135" s="13" t="str">
        <f>_xlfn.IFNA(IF(VLOOKUP($A135,'Project List'!$A$9:$BF$360,'Project List'!AE$1,FALSE)=0,"Nil",
IF(OR($E135="Potential",$E135="Proposed",$E135="Deferred",$E135="Cancelled",$E135="Closed"),VLOOKUP($A135,'Project List'!$A$9:$BF$360,'Project List'!AE$1,FALSE)*$A$15*$AE135,VLOOKUP($A135,'Project List'!$A$9:$BF$360,'Project List'!AE$1,FALSE))),0)</f>
        <v>Nil</v>
      </c>
      <c r="AC135" s="13" t="str">
        <f>_xlfn.IFNA(IF(VLOOKUP($A135,'Project List'!$A$9:$BF$360,'Project List'!AF$1,FALSE)=0,"Nil",
IF(OR($E135="Potential",$E135="Proposed",$E135="Deferred",$E135="Cancelled",$E135="Closed"),VLOOKUP($A135,'Project List'!$A$9:$BF$360,'Project List'!AF$1,FALSE)*$A$15*$AE135,VLOOKUP($A135,'Project List'!$A$9:$BF$360,'Project List'!AF$1,FALSE))),0)</f>
        <v>Nil</v>
      </c>
      <c r="AD135" s="42"/>
      <c r="AE135" s="248">
        <f>1+IF(ISNA(VLOOKUP($A135,'Project labour content'!$A$7:$D$255,'Project labour content'!$D$1,FALSE)),VLOOKUP($D135,'Project labour content'!$F$6:$G$15,'Project labour content'!$G$1,FALSE),VLOOKUP($A135,'Project labour content'!$A$7:$D$255,'Project labour content'!$D$1,FALSE))*('Project labour content'!$K$14/100)*1</f>
        <v>1.0018661130890889</v>
      </c>
      <c r="AG135" s="3"/>
      <c r="AH135" s="3"/>
      <c r="AI135" s="32"/>
      <c r="AJ135" s="32"/>
      <c r="AK135" s="32"/>
      <c r="AL135" s="32"/>
      <c r="AM135" s="59"/>
      <c r="AN135" s="59"/>
      <c r="AO135" s="59"/>
      <c r="AP135" s="59"/>
      <c r="AQ135" s="59"/>
    </row>
    <row r="136" spans="1:43" x14ac:dyDescent="0.25">
      <c r="A136" s="11" t="s">
        <v>202</v>
      </c>
      <c r="B136" s="11" t="str">
        <f>_xlfn.IFNA(VLOOKUP($A136,'Project List'!$A$9:$AF$360,'Project List'!G$1,FALSE),0)</f>
        <v>Vehicle Purchases 2018-19</v>
      </c>
      <c r="C136" s="11" t="str">
        <f>_xlfn.IFNA(VLOOKUP($A136,'Project List'!$A$9:$AF$360,'Project List'!C$1,FALSE),0)</f>
        <v>ExAnte</v>
      </c>
      <c r="D136" s="11" t="str">
        <f>_xlfn.IFNA(VLOOKUP($A136,'Project List'!$A$9:$AF$360,'Project List'!D$1,FALSE),0)</f>
        <v>Facilities</v>
      </c>
      <c r="E136" s="11" t="str">
        <f>_xlfn.IFNA(VLOOKUP($A136,'Project List'!$A$9:$AF$360,'Project List'!H$1,FALSE),0)</f>
        <v>Closed</v>
      </c>
      <c r="F136" s="105">
        <f>_xlfn.IFNA(VLOOKUP($A136,'Project List'!$A$9:$AF$360,'Project List'!I$1,FALSE),0)</f>
        <v>0</v>
      </c>
      <c r="G136" s="105">
        <f>_xlfn.IFNA(VLOOKUP($A136,'Project List'!$A$9:$AF$360,'Project List'!J$1,FALSE),0)</f>
        <v>0</v>
      </c>
      <c r="H136" s="105">
        <f>_xlfn.IFNA(VLOOKUP($A136,'Project List'!$A$9:$AF$360,'Project List'!K$1,FALSE),0)</f>
        <v>0</v>
      </c>
      <c r="I136" s="105">
        <f>_xlfn.IFNA(VLOOKUP($A136,'Project List'!$A$9:$AF$360,'Project List'!L$1,FALSE),0)</f>
        <v>0</v>
      </c>
      <c r="J136" s="105">
        <f>_xlfn.IFNA(VLOOKUP($A136,'Project List'!$A$9:$AF$360,'Project List'!M$1,FALSE),0)</f>
        <v>0</v>
      </c>
      <c r="K136" s="105">
        <f>_xlfn.IFNA(VLOOKUP($A136,'Project List'!$A$9:$AF$360,'Project List'!N$1,FALSE),0)</f>
        <v>0</v>
      </c>
      <c r="L136" s="105">
        <f>_xlfn.IFNA(VLOOKUP($A136,'Project List'!$A$9:$AF$360,'Project List'!O$1,FALSE),0)</f>
        <v>0</v>
      </c>
      <c r="M136" s="105">
        <f>_xlfn.IFNA(VLOOKUP($A136,'Project List'!$A$9:$AF$360,'Project List'!P$1,FALSE),0)</f>
        <v>0</v>
      </c>
      <c r="N136" s="105">
        <f>_xlfn.IFNA(VLOOKUP($A136,'Project List'!$A$9:$AF$360,'Project List'!Q$1,FALSE),0)</f>
        <v>0</v>
      </c>
      <c r="O136" s="105">
        <f>_xlfn.IFNA(VLOOKUP($A136,'Project List'!$A$9:$AF$360,'Project List'!R$1,FALSE),0)</f>
        <v>0</v>
      </c>
      <c r="P136" s="105">
        <f>_xlfn.IFNA(VLOOKUP($A136,'Project List'!$A$9:$AF$360,'Project List'!S$1,FALSE),0)</f>
        <v>0</v>
      </c>
      <c r="Q136" s="105">
        <f>_xlfn.IFNA(VLOOKUP($A136,'Project List'!$A$9:$AF$360,'Project List'!T$1,FALSE),0)</f>
        <v>0</v>
      </c>
      <c r="R136" s="105">
        <f>_xlfn.IFNA(VLOOKUP($A136,'Project List'!$A$9:$AF$360,'Project List'!U$1,FALSE),0)</f>
        <v>0</v>
      </c>
      <c r="S136" s="105">
        <f>_xlfn.IFNA(VLOOKUP($A136,'Project List'!$A$9:$AF$360,'Project List'!V$1,FALSE),0)</f>
        <v>140292.41</v>
      </c>
      <c r="T136" s="105">
        <f>_xlfn.IFNA(VLOOKUP($A136,'Project List'!$A$9:$AF$360,'Project List'!W$1,FALSE),0)</f>
        <v>920.69</v>
      </c>
      <c r="U136" s="105">
        <f>_xlfn.IFNA(VLOOKUP($A136,'Project List'!$A$9:$AF$360,'Project List'!X$1,FALSE),0)</f>
        <v>0</v>
      </c>
      <c r="V136" s="13" t="str">
        <f>_xlfn.IFNA(IF(VLOOKUP($A136,'Project List'!$A$9:$BF$360,'Project List'!Y$1,FALSE)=0,"Nil",
IF(OR($E136="Potential",$E136="Proposed",$E136="Deferred",$E136="Cancelled",$E136="Closed"),VLOOKUP($A136,'Project List'!$A$9:$BF$360,'Project List'!Y$1,FALSE)*$A$15*$AE136,VLOOKUP($A136,'Project List'!$A$9:$BF$360,'Project List'!Y$1,FALSE))),0)</f>
        <v>Nil</v>
      </c>
      <c r="W136" s="13" t="str">
        <f>_xlfn.IFNA(IF(VLOOKUP($A136,'Project List'!$A$9:$BF$360,'Project List'!Z$1,FALSE)=0,"Nil",
IF(OR($E136="Potential",$E136="Proposed",$E136="Deferred",$E136="Cancelled",$E136="Closed"),VLOOKUP($A136,'Project List'!$A$9:$BF$360,'Project List'!Z$1,FALSE)*$A$15*$AE136,VLOOKUP($A136,'Project List'!$A$9:$BF$360,'Project List'!Z$1,FALSE))),0)</f>
        <v>Nil</v>
      </c>
      <c r="X136" s="13" t="str">
        <f>_xlfn.IFNA(IF(VLOOKUP($A136,'Project List'!$A$9:$BF$360,'Project List'!AA$1,FALSE)=0,"Nil",
IF(OR($E136="Potential",$E136="Proposed",$E136="Deferred",$E136="Cancelled",$E136="Closed"),VLOOKUP($A136,'Project List'!$A$9:$BF$360,'Project List'!AA$1,FALSE)*$A$15*$AE136,VLOOKUP($A136,'Project List'!$A$9:$BF$360,'Project List'!AA$1,FALSE))),0)</f>
        <v>Nil</v>
      </c>
      <c r="Y136" s="13" t="str">
        <f>_xlfn.IFNA(IF(VLOOKUP($A136,'Project List'!$A$9:$BF$360,'Project List'!AB$1,FALSE)=0,"Nil",
IF(OR($E136="Potential",$E136="Proposed",$E136="Deferred",$E136="Cancelled",$E136="Closed"),VLOOKUP($A136,'Project List'!$A$9:$BF$360,'Project List'!AB$1,FALSE)*$A$15*$AE136,VLOOKUP($A136,'Project List'!$A$9:$BF$360,'Project List'!AB$1,FALSE))),0)</f>
        <v>Nil</v>
      </c>
      <c r="Z136" s="13" t="str">
        <f>_xlfn.IFNA(IF(VLOOKUP($A136,'Project List'!$A$9:$BF$360,'Project List'!AC$1,FALSE)=0,"Nil",
IF(OR($E136="Potential",$E136="Proposed",$E136="Deferred",$E136="Cancelled",$E136="Closed"),VLOOKUP($A136,'Project List'!$A$9:$BF$360,'Project List'!AC$1,FALSE)*$A$15*$AE136,VLOOKUP($A136,'Project List'!$A$9:$BF$360,'Project List'!AC$1,FALSE))),0)</f>
        <v>Nil</v>
      </c>
      <c r="AA136" s="13" t="str">
        <f>_xlfn.IFNA(IF(VLOOKUP($A136,'Project List'!$A$9:$BF$360,'Project List'!AD$1,FALSE)=0,"Nil",
IF(OR($E136="Potential",$E136="Proposed",$E136="Deferred",$E136="Cancelled",$E136="Closed"),VLOOKUP($A136,'Project List'!$A$9:$BF$360,'Project List'!AD$1,FALSE)*$A$15*$AE136,VLOOKUP($A136,'Project List'!$A$9:$BF$360,'Project List'!AD$1,FALSE))),0)</f>
        <v>Nil</v>
      </c>
      <c r="AB136" s="13" t="str">
        <f>_xlfn.IFNA(IF(VLOOKUP($A136,'Project List'!$A$9:$BF$360,'Project List'!AE$1,FALSE)=0,"Nil",
IF(OR($E136="Potential",$E136="Proposed",$E136="Deferred",$E136="Cancelled",$E136="Closed"),VLOOKUP($A136,'Project List'!$A$9:$BF$360,'Project List'!AE$1,FALSE)*$A$15*$AE136,VLOOKUP($A136,'Project List'!$A$9:$BF$360,'Project List'!AE$1,FALSE))),0)</f>
        <v>Nil</v>
      </c>
      <c r="AC136" s="13" t="str">
        <f>_xlfn.IFNA(IF(VLOOKUP($A136,'Project List'!$A$9:$BF$360,'Project List'!AF$1,FALSE)=0,"Nil",
IF(OR($E136="Potential",$E136="Proposed",$E136="Deferred",$E136="Cancelled",$E136="Closed"),VLOOKUP($A136,'Project List'!$A$9:$BF$360,'Project List'!AF$1,FALSE)*$A$15*$AE136,VLOOKUP($A136,'Project List'!$A$9:$BF$360,'Project List'!AF$1,FALSE))),0)</f>
        <v>Nil</v>
      </c>
      <c r="AD136" s="42"/>
      <c r="AE136" s="248">
        <f>1+IF(ISNA(VLOOKUP($A136,'Project labour content'!$A$7:$D$255,'Project labour content'!$D$1,FALSE)),VLOOKUP($D136,'Project labour content'!$F$6:$G$15,'Project labour content'!$G$1,FALSE),VLOOKUP($A136,'Project labour content'!$A$7:$D$255,'Project labour content'!$D$1,FALSE))*('Project labour content'!$K$14/100)*1</f>
        <v>1.0018661130890889</v>
      </c>
      <c r="AG136" s="3"/>
      <c r="AH136" s="3"/>
      <c r="AI136" s="32"/>
      <c r="AJ136" s="32"/>
      <c r="AK136" s="32"/>
      <c r="AL136" s="32"/>
      <c r="AM136" s="59"/>
      <c r="AN136" s="59"/>
      <c r="AO136" s="59"/>
      <c r="AP136" s="59"/>
      <c r="AQ136" s="59"/>
    </row>
    <row r="137" spans="1:43" x14ac:dyDescent="0.25">
      <c r="A137" s="11" t="s">
        <v>204</v>
      </c>
      <c r="B137" s="11" t="str">
        <f>_xlfn.IFNA(VLOOKUP($A137,'Project List'!$A$9:$AF$360,'Project List'!G$1,FALSE),0)</f>
        <v>Inventory Purchases 2018-19</v>
      </c>
      <c r="C137" s="11" t="str">
        <f>_xlfn.IFNA(VLOOKUP($A137,'Project List'!$A$9:$AF$360,'Project List'!C$1,FALSE),0)</f>
        <v>ExAnte</v>
      </c>
      <c r="D137" s="11" t="str">
        <f>_xlfn.IFNA(VLOOKUP($A137,'Project List'!$A$9:$AF$360,'Project List'!D$1,FALSE),0)</f>
        <v>Inventory/Spares</v>
      </c>
      <c r="E137" s="11" t="str">
        <f>_xlfn.IFNA(VLOOKUP($A137,'Project List'!$A$9:$AF$360,'Project List'!H$1,FALSE),0)</f>
        <v>Closed</v>
      </c>
      <c r="F137" s="105">
        <f>_xlfn.IFNA(VLOOKUP($A137,'Project List'!$A$9:$AF$360,'Project List'!I$1,FALSE),0)</f>
        <v>0</v>
      </c>
      <c r="G137" s="105">
        <f>_xlfn.IFNA(VLOOKUP($A137,'Project List'!$A$9:$AF$360,'Project List'!J$1,FALSE),0)</f>
        <v>0</v>
      </c>
      <c r="H137" s="105">
        <f>_xlfn.IFNA(VLOOKUP($A137,'Project List'!$A$9:$AF$360,'Project List'!K$1,FALSE),0)</f>
        <v>0</v>
      </c>
      <c r="I137" s="105">
        <f>_xlfn.IFNA(VLOOKUP($A137,'Project List'!$A$9:$AF$360,'Project List'!L$1,FALSE),0)</f>
        <v>0</v>
      </c>
      <c r="J137" s="105">
        <f>_xlfn.IFNA(VLOOKUP($A137,'Project List'!$A$9:$AF$360,'Project List'!M$1,FALSE),0)</f>
        <v>0</v>
      </c>
      <c r="K137" s="105">
        <f>_xlfn.IFNA(VLOOKUP($A137,'Project List'!$A$9:$AF$360,'Project List'!N$1,FALSE),0)</f>
        <v>0</v>
      </c>
      <c r="L137" s="105">
        <f>_xlfn.IFNA(VLOOKUP($A137,'Project List'!$A$9:$AF$360,'Project List'!O$1,FALSE),0)</f>
        <v>0</v>
      </c>
      <c r="M137" s="105">
        <f>_xlfn.IFNA(VLOOKUP($A137,'Project List'!$A$9:$AF$360,'Project List'!P$1,FALSE),0)</f>
        <v>0</v>
      </c>
      <c r="N137" s="105">
        <f>_xlfn.IFNA(VLOOKUP($A137,'Project List'!$A$9:$AF$360,'Project List'!Q$1,FALSE),0)</f>
        <v>0</v>
      </c>
      <c r="O137" s="105">
        <f>_xlfn.IFNA(VLOOKUP($A137,'Project List'!$A$9:$AF$360,'Project List'!R$1,FALSE),0)</f>
        <v>0</v>
      </c>
      <c r="P137" s="105">
        <f>_xlfn.IFNA(VLOOKUP($A137,'Project List'!$A$9:$AF$360,'Project List'!S$1,FALSE),0)</f>
        <v>0</v>
      </c>
      <c r="Q137" s="105">
        <f>_xlfn.IFNA(VLOOKUP($A137,'Project List'!$A$9:$AF$360,'Project List'!T$1,FALSE),0)</f>
        <v>0</v>
      </c>
      <c r="R137" s="105">
        <f>_xlfn.IFNA(VLOOKUP($A137,'Project List'!$A$9:$AF$360,'Project List'!U$1,FALSE),0)</f>
        <v>0</v>
      </c>
      <c r="S137" s="105">
        <f>_xlfn.IFNA(VLOOKUP($A137,'Project List'!$A$9:$AF$360,'Project List'!V$1,FALSE),0)</f>
        <v>30725.62</v>
      </c>
      <c r="T137" s="105">
        <f>_xlfn.IFNA(VLOOKUP($A137,'Project List'!$A$9:$AF$360,'Project List'!W$1,FALSE),0)</f>
        <v>60685.35</v>
      </c>
      <c r="U137" s="105">
        <f>_xlfn.IFNA(VLOOKUP($A137,'Project List'!$A$9:$AF$360,'Project List'!X$1,FALSE),0)</f>
        <v>-91410.97</v>
      </c>
      <c r="V137" s="13" t="str">
        <f>_xlfn.IFNA(IF(VLOOKUP($A137,'Project List'!$A$9:$BF$360,'Project List'!Y$1,FALSE)=0,"Nil",
IF(OR($E137="Potential",$E137="Proposed",$E137="Deferred",$E137="Cancelled",$E137="Closed"),VLOOKUP($A137,'Project List'!$A$9:$BF$360,'Project List'!Y$1,FALSE)*$A$15*$AE137,VLOOKUP($A137,'Project List'!$A$9:$BF$360,'Project List'!Y$1,FALSE))),0)</f>
        <v>Nil</v>
      </c>
      <c r="W137" s="13" t="str">
        <f>_xlfn.IFNA(IF(VLOOKUP($A137,'Project List'!$A$9:$BF$360,'Project List'!Z$1,FALSE)=0,"Nil",
IF(OR($E137="Potential",$E137="Proposed",$E137="Deferred",$E137="Cancelled",$E137="Closed"),VLOOKUP($A137,'Project List'!$A$9:$BF$360,'Project List'!Z$1,FALSE)*$A$15*$AE137,VLOOKUP($A137,'Project List'!$A$9:$BF$360,'Project List'!Z$1,FALSE))),0)</f>
        <v>Nil</v>
      </c>
      <c r="X137" s="13" t="str">
        <f>_xlfn.IFNA(IF(VLOOKUP($A137,'Project List'!$A$9:$BF$360,'Project List'!AA$1,FALSE)=0,"Nil",
IF(OR($E137="Potential",$E137="Proposed",$E137="Deferred",$E137="Cancelled",$E137="Closed"),VLOOKUP($A137,'Project List'!$A$9:$BF$360,'Project List'!AA$1,FALSE)*$A$15*$AE137,VLOOKUP($A137,'Project List'!$A$9:$BF$360,'Project List'!AA$1,FALSE))),0)</f>
        <v>Nil</v>
      </c>
      <c r="Y137" s="13" t="str">
        <f>_xlfn.IFNA(IF(VLOOKUP($A137,'Project List'!$A$9:$BF$360,'Project List'!AB$1,FALSE)=0,"Nil",
IF(OR($E137="Potential",$E137="Proposed",$E137="Deferred",$E137="Cancelled",$E137="Closed"),VLOOKUP($A137,'Project List'!$A$9:$BF$360,'Project List'!AB$1,FALSE)*$A$15*$AE137,VLOOKUP($A137,'Project List'!$A$9:$BF$360,'Project List'!AB$1,FALSE))),0)</f>
        <v>Nil</v>
      </c>
      <c r="Z137" s="13" t="str">
        <f>_xlfn.IFNA(IF(VLOOKUP($A137,'Project List'!$A$9:$BF$360,'Project List'!AC$1,FALSE)=0,"Nil",
IF(OR($E137="Potential",$E137="Proposed",$E137="Deferred",$E137="Cancelled",$E137="Closed"),VLOOKUP($A137,'Project List'!$A$9:$BF$360,'Project List'!AC$1,FALSE)*$A$15*$AE137,VLOOKUP($A137,'Project List'!$A$9:$BF$360,'Project List'!AC$1,FALSE))),0)</f>
        <v>Nil</v>
      </c>
      <c r="AA137" s="13" t="str">
        <f>_xlfn.IFNA(IF(VLOOKUP($A137,'Project List'!$A$9:$BF$360,'Project List'!AD$1,FALSE)=0,"Nil",
IF(OR($E137="Potential",$E137="Proposed",$E137="Deferred",$E137="Cancelled",$E137="Closed"),VLOOKUP($A137,'Project List'!$A$9:$BF$360,'Project List'!AD$1,FALSE)*$A$15*$AE137,VLOOKUP($A137,'Project List'!$A$9:$BF$360,'Project List'!AD$1,FALSE))),0)</f>
        <v>Nil</v>
      </c>
      <c r="AB137" s="13" t="str">
        <f>_xlfn.IFNA(IF(VLOOKUP($A137,'Project List'!$A$9:$BF$360,'Project List'!AE$1,FALSE)=0,"Nil",
IF(OR($E137="Potential",$E137="Proposed",$E137="Deferred",$E137="Cancelled",$E137="Closed"),VLOOKUP($A137,'Project List'!$A$9:$BF$360,'Project List'!AE$1,FALSE)*$A$15*$AE137,VLOOKUP($A137,'Project List'!$A$9:$BF$360,'Project List'!AE$1,FALSE))),0)</f>
        <v>Nil</v>
      </c>
      <c r="AC137" s="13" t="str">
        <f>_xlfn.IFNA(IF(VLOOKUP($A137,'Project List'!$A$9:$BF$360,'Project List'!AF$1,FALSE)=0,"Nil",
IF(OR($E137="Potential",$E137="Proposed",$E137="Deferred",$E137="Cancelled",$E137="Closed"),VLOOKUP($A137,'Project List'!$A$9:$BF$360,'Project List'!AF$1,FALSE)*$A$15*$AE137,VLOOKUP($A137,'Project List'!$A$9:$BF$360,'Project List'!AF$1,FALSE))),0)</f>
        <v>Nil</v>
      </c>
      <c r="AD137" s="42"/>
      <c r="AE137" s="248">
        <f>1+IF(ISNA(VLOOKUP($A137,'Project labour content'!$A$7:$D$255,'Project labour content'!$D$1,FALSE)),VLOOKUP($D137,'Project labour content'!$F$6:$G$15,'Project labour content'!$G$1,FALSE),VLOOKUP($A137,'Project labour content'!$A$7:$D$255,'Project labour content'!$D$1,FALSE))*('Project labour content'!$K$14/100)*1</f>
        <v>1.0008197452279752</v>
      </c>
    </row>
    <row r="138" spans="1:43" x14ac:dyDescent="0.25">
      <c r="A138" s="11" t="s">
        <v>206</v>
      </c>
      <c r="B138" s="11" t="str">
        <f>_xlfn.IFNA(VLOOKUP($A138,'Project List'!$A$9:$AF$360,'Project List'!G$1,FALSE),0)</f>
        <v>Local Area Network Equipment Refresh 21-22</v>
      </c>
      <c r="C138" s="11" t="str">
        <f>_xlfn.IFNA(VLOOKUP($A138,'Project List'!$A$9:$AF$360,'Project List'!C$1,FALSE),0)</f>
        <v>ExAnte</v>
      </c>
      <c r="D138" s="11" t="str">
        <f>_xlfn.IFNA(VLOOKUP($A138,'Project List'!$A$9:$AF$360,'Project List'!D$1,FALSE),0)</f>
        <v>Information Technology</v>
      </c>
      <c r="E138" s="11" t="str">
        <f>_xlfn.IFNA(VLOOKUP($A138,'Project List'!$A$9:$AF$360,'Project List'!H$1,FALSE),0)</f>
        <v>Active</v>
      </c>
      <c r="F138" s="105">
        <f>_xlfn.IFNA(VLOOKUP($A138,'Project List'!$A$9:$AF$360,'Project List'!I$1,FALSE),0)</f>
        <v>0</v>
      </c>
      <c r="G138" s="105">
        <f>_xlfn.IFNA(VLOOKUP($A138,'Project List'!$A$9:$AF$360,'Project List'!J$1,FALSE),0)</f>
        <v>0</v>
      </c>
      <c r="H138" s="105">
        <f>_xlfn.IFNA(VLOOKUP($A138,'Project List'!$A$9:$AF$360,'Project List'!K$1,FALSE),0)</f>
        <v>0</v>
      </c>
      <c r="I138" s="105">
        <f>_xlfn.IFNA(VLOOKUP($A138,'Project List'!$A$9:$AF$360,'Project List'!L$1,FALSE),0)</f>
        <v>0</v>
      </c>
      <c r="J138" s="105">
        <f>_xlfn.IFNA(VLOOKUP($A138,'Project List'!$A$9:$AF$360,'Project List'!M$1,FALSE),0)</f>
        <v>0</v>
      </c>
      <c r="K138" s="105">
        <f>_xlfn.IFNA(VLOOKUP($A138,'Project List'!$A$9:$AF$360,'Project List'!N$1,FALSE),0)</f>
        <v>0</v>
      </c>
      <c r="L138" s="105">
        <f>_xlfn.IFNA(VLOOKUP($A138,'Project List'!$A$9:$AF$360,'Project List'!O$1,FALSE),0)</f>
        <v>0</v>
      </c>
      <c r="M138" s="105">
        <f>_xlfn.IFNA(VLOOKUP($A138,'Project List'!$A$9:$AF$360,'Project List'!P$1,FALSE),0)</f>
        <v>0</v>
      </c>
      <c r="N138" s="105">
        <f>_xlfn.IFNA(VLOOKUP($A138,'Project List'!$A$9:$AF$360,'Project List'!Q$1,FALSE),0)</f>
        <v>0</v>
      </c>
      <c r="O138" s="105">
        <f>_xlfn.IFNA(VLOOKUP($A138,'Project List'!$A$9:$AF$360,'Project List'!R$1,FALSE),0)</f>
        <v>0</v>
      </c>
      <c r="P138" s="105">
        <f>_xlfn.IFNA(VLOOKUP($A138,'Project List'!$A$9:$AF$360,'Project List'!S$1,FALSE),0)</f>
        <v>0</v>
      </c>
      <c r="Q138" s="105">
        <f>_xlfn.IFNA(VLOOKUP($A138,'Project List'!$A$9:$AF$360,'Project List'!T$1,FALSE),0)</f>
        <v>0</v>
      </c>
      <c r="R138" s="105">
        <f>_xlfn.IFNA(VLOOKUP($A138,'Project List'!$A$9:$AF$360,'Project List'!U$1,FALSE),0)</f>
        <v>0</v>
      </c>
      <c r="S138" s="105">
        <f>_xlfn.IFNA(VLOOKUP($A138,'Project List'!$A$9:$AF$360,'Project List'!V$1,FALSE),0)</f>
        <v>0</v>
      </c>
      <c r="T138" s="105">
        <f>_xlfn.IFNA(VLOOKUP($A138,'Project List'!$A$9:$AF$360,'Project List'!W$1,FALSE),0)</f>
        <v>0</v>
      </c>
      <c r="U138" s="105">
        <f>_xlfn.IFNA(VLOOKUP($A138,'Project List'!$A$9:$AF$360,'Project List'!X$1,FALSE),0)</f>
        <v>0</v>
      </c>
      <c r="V138" s="13">
        <f>_xlfn.IFNA(IF(VLOOKUP($A138,'Project List'!$A$9:$BF$360,'Project List'!Y$1,FALSE)=0,"Nil",
IF(OR($E138="Potential",$E138="Proposed",$E138="Deferred",$E138="Cancelled",$E138="Closed"),VLOOKUP($A138,'Project List'!$A$9:$BF$360,'Project List'!Y$1,FALSE)*$A$15*$AE138,VLOOKUP($A138,'Project List'!$A$9:$BF$360,'Project List'!Y$1,FALSE))),0)</f>
        <v>994854.46850529604</v>
      </c>
      <c r="W138" s="13">
        <f>_xlfn.IFNA(IF(VLOOKUP($A138,'Project List'!$A$9:$BF$360,'Project List'!Z$1,FALSE)=0,"Nil",
IF(OR($E138="Potential",$E138="Proposed",$E138="Deferred",$E138="Cancelled",$E138="Closed"),VLOOKUP($A138,'Project List'!$A$9:$BF$360,'Project List'!Z$1,FALSE)*$A$15*$AE138,VLOOKUP($A138,'Project List'!$A$9:$BF$360,'Project List'!Z$1,FALSE))),0)</f>
        <v>254083.16732392088</v>
      </c>
      <c r="X138" s="13" t="str">
        <f>_xlfn.IFNA(IF(VLOOKUP($A138,'Project List'!$A$9:$BF$360,'Project List'!AA$1,FALSE)=0,"Nil",
IF(OR($E138="Potential",$E138="Proposed",$E138="Deferred",$E138="Cancelled",$E138="Closed"),VLOOKUP($A138,'Project List'!$A$9:$BF$360,'Project List'!AA$1,FALSE)*$A$15*$AE138,VLOOKUP($A138,'Project List'!$A$9:$BF$360,'Project List'!AA$1,FALSE))),0)</f>
        <v>Nil</v>
      </c>
      <c r="Y138" s="13" t="str">
        <f>_xlfn.IFNA(IF(VLOOKUP($A138,'Project List'!$A$9:$BF$360,'Project List'!AB$1,FALSE)=0,"Nil",
IF(OR($E138="Potential",$E138="Proposed",$E138="Deferred",$E138="Cancelled",$E138="Closed"),VLOOKUP($A138,'Project List'!$A$9:$BF$360,'Project List'!AB$1,FALSE)*$A$15*$AE138,VLOOKUP($A138,'Project List'!$A$9:$BF$360,'Project List'!AB$1,FALSE))),0)</f>
        <v>Nil</v>
      </c>
      <c r="Z138" s="13" t="str">
        <f>_xlfn.IFNA(IF(VLOOKUP($A138,'Project List'!$A$9:$BF$360,'Project List'!AC$1,FALSE)=0,"Nil",
IF(OR($E138="Potential",$E138="Proposed",$E138="Deferred",$E138="Cancelled",$E138="Closed"),VLOOKUP($A138,'Project List'!$A$9:$BF$360,'Project List'!AC$1,FALSE)*$A$15*$AE138,VLOOKUP($A138,'Project List'!$A$9:$BF$360,'Project List'!AC$1,FALSE))),0)</f>
        <v>Nil</v>
      </c>
      <c r="AA138" s="13" t="str">
        <f>_xlfn.IFNA(IF(VLOOKUP($A138,'Project List'!$A$9:$BF$360,'Project List'!AD$1,FALSE)=0,"Nil",
IF(OR($E138="Potential",$E138="Proposed",$E138="Deferred",$E138="Cancelled",$E138="Closed"),VLOOKUP($A138,'Project List'!$A$9:$BF$360,'Project List'!AD$1,FALSE)*$A$15*$AE138,VLOOKUP($A138,'Project List'!$A$9:$BF$360,'Project List'!AD$1,FALSE))),0)</f>
        <v>Nil</v>
      </c>
      <c r="AB138" s="13" t="str">
        <f>_xlfn.IFNA(IF(VLOOKUP($A138,'Project List'!$A$9:$BF$360,'Project List'!AE$1,FALSE)=0,"Nil",
IF(OR($E138="Potential",$E138="Proposed",$E138="Deferred",$E138="Cancelled",$E138="Closed"),VLOOKUP($A138,'Project List'!$A$9:$BF$360,'Project List'!AE$1,FALSE)*$A$15*$AE138,VLOOKUP($A138,'Project List'!$A$9:$BF$360,'Project List'!AE$1,FALSE))),0)</f>
        <v>Nil</v>
      </c>
      <c r="AC138" s="13" t="str">
        <f>_xlfn.IFNA(IF(VLOOKUP($A138,'Project List'!$A$9:$BF$360,'Project List'!AF$1,FALSE)=0,"Nil",
IF(OR($E138="Potential",$E138="Proposed",$E138="Deferred",$E138="Cancelled",$E138="Closed"),VLOOKUP($A138,'Project List'!$A$9:$BF$360,'Project List'!AF$1,FALSE)*$A$15*$AE138,VLOOKUP($A138,'Project List'!$A$9:$BF$360,'Project List'!AF$1,FALSE))),0)</f>
        <v>Nil</v>
      </c>
      <c r="AD138" s="42"/>
      <c r="AE138" s="248">
        <f>1+IF(ISNA(VLOOKUP($A138,'Project labour content'!$A$7:$D$255,'Project labour content'!$D$1,FALSE)),VLOOKUP($D138,'Project labour content'!$F$6:$G$15,'Project labour content'!$G$1,FALSE),VLOOKUP($A138,'Project labour content'!$A$7:$D$255,'Project labour content'!$D$1,FALSE))*('Project labour content'!$K$14/100)*1</f>
        <v>1.0040751380466759</v>
      </c>
      <c r="AG138" s="3"/>
      <c r="AH138" s="3"/>
      <c r="AI138" s="32"/>
      <c r="AJ138" s="32"/>
      <c r="AK138" s="32"/>
      <c r="AL138" s="32"/>
      <c r="AM138" s="59"/>
      <c r="AN138" s="59"/>
      <c r="AO138" s="59"/>
      <c r="AP138" s="59"/>
      <c r="AQ138" s="59"/>
    </row>
    <row r="139" spans="1:43" x14ac:dyDescent="0.25">
      <c r="A139" s="11" t="s">
        <v>207</v>
      </c>
      <c r="B139" s="11" t="str">
        <f>_xlfn.IFNA(VLOOKUP($A139,'Project List'!$A$9:$AF$360,'Project List'!G$1,FALSE),0)</f>
        <v>Geospatial Systems Refresh 18-19</v>
      </c>
      <c r="C139" s="11" t="str">
        <f>_xlfn.IFNA(VLOOKUP($A139,'Project List'!$A$9:$AF$360,'Project List'!C$1,FALSE),0)</f>
        <v>ExAnte</v>
      </c>
      <c r="D139" s="11" t="str">
        <f>_xlfn.IFNA(VLOOKUP($A139,'Project List'!$A$9:$AF$360,'Project List'!D$1,FALSE),0)</f>
        <v>Information Technology</v>
      </c>
      <c r="E139" s="11" t="str">
        <f>_xlfn.IFNA(VLOOKUP($A139,'Project List'!$A$9:$AF$360,'Project List'!H$1,FALSE),0)</f>
        <v>Closed</v>
      </c>
      <c r="F139" s="105">
        <f>_xlfn.IFNA(VLOOKUP($A139,'Project List'!$A$9:$AF$360,'Project List'!I$1,FALSE),0)</f>
        <v>0</v>
      </c>
      <c r="G139" s="105">
        <f>_xlfn.IFNA(VLOOKUP($A139,'Project List'!$A$9:$AF$360,'Project List'!J$1,FALSE),0)</f>
        <v>0</v>
      </c>
      <c r="H139" s="105">
        <f>_xlfn.IFNA(VLOOKUP($A139,'Project List'!$A$9:$AF$360,'Project List'!K$1,FALSE),0)</f>
        <v>0</v>
      </c>
      <c r="I139" s="105">
        <f>_xlfn.IFNA(VLOOKUP($A139,'Project List'!$A$9:$AF$360,'Project List'!L$1,FALSE),0)</f>
        <v>0</v>
      </c>
      <c r="J139" s="105">
        <f>_xlfn.IFNA(VLOOKUP($A139,'Project List'!$A$9:$AF$360,'Project List'!M$1,FALSE),0)</f>
        <v>0</v>
      </c>
      <c r="K139" s="105">
        <f>_xlfn.IFNA(VLOOKUP($A139,'Project List'!$A$9:$AF$360,'Project List'!N$1,FALSE),0)</f>
        <v>0</v>
      </c>
      <c r="L139" s="105">
        <f>_xlfn.IFNA(VLOOKUP($A139,'Project List'!$A$9:$AF$360,'Project List'!O$1,FALSE),0)</f>
        <v>0</v>
      </c>
      <c r="M139" s="105">
        <f>_xlfn.IFNA(VLOOKUP($A139,'Project List'!$A$9:$AF$360,'Project List'!P$1,FALSE),0)</f>
        <v>0</v>
      </c>
      <c r="N139" s="105">
        <f>_xlfn.IFNA(VLOOKUP($A139,'Project List'!$A$9:$AF$360,'Project List'!Q$1,FALSE),0)</f>
        <v>0</v>
      </c>
      <c r="O139" s="105">
        <f>_xlfn.IFNA(VLOOKUP($A139,'Project List'!$A$9:$AF$360,'Project List'!R$1,FALSE),0)</f>
        <v>0</v>
      </c>
      <c r="P139" s="105">
        <f>_xlfn.IFNA(VLOOKUP($A139,'Project List'!$A$9:$AF$360,'Project List'!S$1,FALSE),0)</f>
        <v>0</v>
      </c>
      <c r="Q139" s="105">
        <f>_xlfn.IFNA(VLOOKUP($A139,'Project List'!$A$9:$AF$360,'Project List'!T$1,FALSE),0)</f>
        <v>0</v>
      </c>
      <c r="R139" s="105">
        <f>_xlfn.IFNA(VLOOKUP($A139,'Project List'!$A$9:$AF$360,'Project List'!U$1,FALSE),0)</f>
        <v>848862.54</v>
      </c>
      <c r="S139" s="105">
        <f>_xlfn.IFNA(VLOOKUP($A139,'Project List'!$A$9:$AF$360,'Project List'!V$1,FALSE),0)</f>
        <v>279053.78000000003</v>
      </c>
      <c r="T139" s="105">
        <f>_xlfn.IFNA(VLOOKUP($A139,'Project List'!$A$9:$AF$360,'Project List'!W$1,FALSE),0)</f>
        <v>0</v>
      </c>
      <c r="U139" s="105">
        <f>_xlfn.IFNA(VLOOKUP($A139,'Project List'!$A$9:$AF$360,'Project List'!X$1,FALSE),0)</f>
        <v>0</v>
      </c>
      <c r="V139" s="13" t="str">
        <f>_xlfn.IFNA(IF(VLOOKUP($A139,'Project List'!$A$9:$BF$360,'Project List'!Y$1,FALSE)=0,"Nil",
IF(OR($E139="Potential",$E139="Proposed",$E139="Deferred",$E139="Cancelled",$E139="Closed"),VLOOKUP($A139,'Project List'!$A$9:$BF$360,'Project List'!Y$1,FALSE)*$A$15*$AE139,VLOOKUP($A139,'Project List'!$A$9:$BF$360,'Project List'!Y$1,FALSE))),0)</f>
        <v>Nil</v>
      </c>
      <c r="W139" s="13" t="str">
        <f>_xlfn.IFNA(IF(VLOOKUP($A139,'Project List'!$A$9:$BF$360,'Project List'!Z$1,FALSE)=0,"Nil",
IF(OR($E139="Potential",$E139="Proposed",$E139="Deferred",$E139="Cancelled",$E139="Closed"),VLOOKUP($A139,'Project List'!$A$9:$BF$360,'Project List'!Z$1,FALSE)*$A$15*$AE139,VLOOKUP($A139,'Project List'!$A$9:$BF$360,'Project List'!Z$1,FALSE))),0)</f>
        <v>Nil</v>
      </c>
      <c r="X139" s="13" t="str">
        <f>_xlfn.IFNA(IF(VLOOKUP($A139,'Project List'!$A$9:$BF$360,'Project List'!AA$1,FALSE)=0,"Nil",
IF(OR($E139="Potential",$E139="Proposed",$E139="Deferred",$E139="Cancelled",$E139="Closed"),VLOOKUP($A139,'Project List'!$A$9:$BF$360,'Project List'!AA$1,FALSE)*$A$15*$AE139,VLOOKUP($A139,'Project List'!$A$9:$BF$360,'Project List'!AA$1,FALSE))),0)</f>
        <v>Nil</v>
      </c>
      <c r="Y139" s="13" t="str">
        <f>_xlfn.IFNA(IF(VLOOKUP($A139,'Project List'!$A$9:$BF$360,'Project List'!AB$1,FALSE)=0,"Nil",
IF(OR($E139="Potential",$E139="Proposed",$E139="Deferred",$E139="Cancelled",$E139="Closed"),VLOOKUP($A139,'Project List'!$A$9:$BF$360,'Project List'!AB$1,FALSE)*$A$15*$AE139,VLOOKUP($A139,'Project List'!$A$9:$BF$360,'Project List'!AB$1,FALSE))),0)</f>
        <v>Nil</v>
      </c>
      <c r="Z139" s="13" t="str">
        <f>_xlfn.IFNA(IF(VLOOKUP($A139,'Project List'!$A$9:$BF$360,'Project List'!AC$1,FALSE)=0,"Nil",
IF(OR($E139="Potential",$E139="Proposed",$E139="Deferred",$E139="Cancelled",$E139="Closed"),VLOOKUP($A139,'Project List'!$A$9:$BF$360,'Project List'!AC$1,FALSE)*$A$15*$AE139,VLOOKUP($A139,'Project List'!$A$9:$BF$360,'Project List'!AC$1,FALSE))),0)</f>
        <v>Nil</v>
      </c>
      <c r="AA139" s="13" t="str">
        <f>_xlfn.IFNA(IF(VLOOKUP($A139,'Project List'!$A$9:$BF$360,'Project List'!AD$1,FALSE)=0,"Nil",
IF(OR($E139="Potential",$E139="Proposed",$E139="Deferred",$E139="Cancelled",$E139="Closed"),VLOOKUP($A139,'Project List'!$A$9:$BF$360,'Project List'!AD$1,FALSE)*$A$15*$AE139,VLOOKUP($A139,'Project List'!$A$9:$BF$360,'Project List'!AD$1,FALSE))),0)</f>
        <v>Nil</v>
      </c>
      <c r="AB139" s="13" t="str">
        <f>_xlfn.IFNA(IF(VLOOKUP($A139,'Project List'!$A$9:$BF$360,'Project List'!AE$1,FALSE)=0,"Nil",
IF(OR($E139="Potential",$E139="Proposed",$E139="Deferred",$E139="Cancelled",$E139="Closed"),VLOOKUP($A139,'Project List'!$A$9:$BF$360,'Project List'!AE$1,FALSE)*$A$15*$AE139,VLOOKUP($A139,'Project List'!$A$9:$BF$360,'Project List'!AE$1,FALSE))),0)</f>
        <v>Nil</v>
      </c>
      <c r="AC139" s="13" t="str">
        <f>_xlfn.IFNA(IF(VLOOKUP($A139,'Project List'!$A$9:$BF$360,'Project List'!AF$1,FALSE)=0,"Nil",
IF(OR($E139="Potential",$E139="Proposed",$E139="Deferred",$E139="Cancelled",$E139="Closed"),VLOOKUP($A139,'Project List'!$A$9:$BF$360,'Project List'!AF$1,FALSE)*$A$15*$AE139,VLOOKUP($A139,'Project List'!$A$9:$BF$360,'Project List'!AF$1,FALSE))),0)</f>
        <v>Nil</v>
      </c>
      <c r="AD139" s="42"/>
      <c r="AE139" s="248">
        <f>1+IF(ISNA(VLOOKUP($A139,'Project labour content'!$A$7:$D$255,'Project labour content'!$D$1,FALSE)),VLOOKUP($D139,'Project labour content'!$F$6:$G$15,'Project labour content'!$G$1,FALSE),VLOOKUP($A139,'Project labour content'!$A$7:$D$255,'Project labour content'!$D$1,FALSE))*('Project labour content'!$K$14/100)*1</f>
        <v>1.0024480115846353</v>
      </c>
      <c r="AG139" s="3"/>
      <c r="AH139" s="3"/>
      <c r="AI139" s="32"/>
      <c r="AJ139" s="32"/>
      <c r="AK139" s="32"/>
      <c r="AL139" s="32"/>
      <c r="AM139" s="59"/>
      <c r="AN139" s="59"/>
      <c r="AO139" s="59"/>
      <c r="AP139" s="59"/>
      <c r="AQ139" s="59"/>
    </row>
    <row r="140" spans="1:43" x14ac:dyDescent="0.25">
      <c r="A140" s="11" t="s">
        <v>208</v>
      </c>
      <c r="B140" s="11" t="str">
        <f>_xlfn.IFNA(VLOOKUP($A140,'Project List'!$A$9:$AF$360,'Project List'!G$1,FALSE),0)</f>
        <v>IT Storage and Compute Hardware Refresh 2019-20</v>
      </c>
      <c r="C140" s="11" t="str">
        <f>_xlfn.IFNA(VLOOKUP($A140,'Project List'!$A$9:$AF$360,'Project List'!C$1,FALSE),0)</f>
        <v>ExAnte</v>
      </c>
      <c r="D140" s="11" t="str">
        <f>_xlfn.IFNA(VLOOKUP($A140,'Project List'!$A$9:$AF$360,'Project List'!D$1,FALSE),0)</f>
        <v>Information Technology</v>
      </c>
      <c r="E140" s="11" t="str">
        <f>_xlfn.IFNA(VLOOKUP($A140,'Project List'!$A$9:$AF$360,'Project List'!H$1,FALSE),0)</f>
        <v>Closed</v>
      </c>
      <c r="F140" s="105">
        <f>_xlfn.IFNA(VLOOKUP($A140,'Project List'!$A$9:$AF$360,'Project List'!I$1,FALSE),0)</f>
        <v>0</v>
      </c>
      <c r="G140" s="105">
        <f>_xlfn.IFNA(VLOOKUP($A140,'Project List'!$A$9:$AF$360,'Project List'!J$1,FALSE),0)</f>
        <v>0</v>
      </c>
      <c r="H140" s="105">
        <f>_xlfn.IFNA(VLOOKUP($A140,'Project List'!$A$9:$AF$360,'Project List'!K$1,FALSE),0)</f>
        <v>0</v>
      </c>
      <c r="I140" s="105">
        <f>_xlfn.IFNA(VLOOKUP($A140,'Project List'!$A$9:$AF$360,'Project List'!L$1,FALSE),0)</f>
        <v>0</v>
      </c>
      <c r="J140" s="105">
        <f>_xlfn.IFNA(VLOOKUP($A140,'Project List'!$A$9:$AF$360,'Project List'!M$1,FALSE),0)</f>
        <v>0</v>
      </c>
      <c r="K140" s="105">
        <f>_xlfn.IFNA(VLOOKUP($A140,'Project List'!$A$9:$AF$360,'Project List'!N$1,FALSE),0)</f>
        <v>0</v>
      </c>
      <c r="L140" s="105">
        <f>_xlfn.IFNA(VLOOKUP($A140,'Project List'!$A$9:$AF$360,'Project List'!O$1,FALSE),0)</f>
        <v>0</v>
      </c>
      <c r="M140" s="105">
        <f>_xlfn.IFNA(VLOOKUP($A140,'Project List'!$A$9:$AF$360,'Project List'!P$1,FALSE),0)</f>
        <v>0</v>
      </c>
      <c r="N140" s="105">
        <f>_xlfn.IFNA(VLOOKUP($A140,'Project List'!$A$9:$AF$360,'Project List'!Q$1,FALSE),0)</f>
        <v>0</v>
      </c>
      <c r="O140" s="105">
        <f>_xlfn.IFNA(VLOOKUP($A140,'Project List'!$A$9:$AF$360,'Project List'!R$1,FALSE),0)</f>
        <v>0</v>
      </c>
      <c r="P140" s="105">
        <f>_xlfn.IFNA(VLOOKUP($A140,'Project List'!$A$9:$AF$360,'Project List'!S$1,FALSE),0)</f>
        <v>0</v>
      </c>
      <c r="Q140" s="105">
        <f>_xlfn.IFNA(VLOOKUP($A140,'Project List'!$A$9:$AF$360,'Project List'!T$1,FALSE),0)</f>
        <v>0</v>
      </c>
      <c r="R140" s="105">
        <f>_xlfn.IFNA(VLOOKUP($A140,'Project List'!$A$9:$AF$360,'Project List'!U$1,FALSE),0)</f>
        <v>2235760.88</v>
      </c>
      <c r="S140" s="105">
        <f>_xlfn.IFNA(VLOOKUP($A140,'Project List'!$A$9:$AF$360,'Project List'!V$1,FALSE),0)</f>
        <v>366329.8</v>
      </c>
      <c r="T140" s="105">
        <f>_xlfn.IFNA(VLOOKUP($A140,'Project List'!$A$9:$AF$360,'Project List'!W$1,FALSE),0)</f>
        <v>26248.41</v>
      </c>
      <c r="U140" s="105">
        <f>_xlfn.IFNA(VLOOKUP($A140,'Project List'!$A$9:$AF$360,'Project List'!X$1,FALSE),0)</f>
        <v>0</v>
      </c>
      <c r="V140" s="13" t="str">
        <f>_xlfn.IFNA(IF(VLOOKUP($A140,'Project List'!$A$9:$BF$360,'Project List'!Y$1,FALSE)=0,"Nil",
IF(OR($E140="Potential",$E140="Proposed",$E140="Deferred",$E140="Cancelled",$E140="Closed"),VLOOKUP($A140,'Project List'!$A$9:$BF$360,'Project List'!Y$1,FALSE)*$A$15*$AE140,VLOOKUP($A140,'Project List'!$A$9:$BF$360,'Project List'!Y$1,FALSE))),0)</f>
        <v>Nil</v>
      </c>
      <c r="W140" s="13" t="str">
        <f>_xlfn.IFNA(IF(VLOOKUP($A140,'Project List'!$A$9:$BF$360,'Project List'!Z$1,FALSE)=0,"Nil",
IF(OR($E140="Potential",$E140="Proposed",$E140="Deferred",$E140="Cancelled",$E140="Closed"),VLOOKUP($A140,'Project List'!$A$9:$BF$360,'Project List'!Z$1,FALSE)*$A$15*$AE140,VLOOKUP($A140,'Project List'!$A$9:$BF$360,'Project List'!Z$1,FALSE))),0)</f>
        <v>Nil</v>
      </c>
      <c r="X140" s="13" t="str">
        <f>_xlfn.IFNA(IF(VLOOKUP($A140,'Project List'!$A$9:$BF$360,'Project List'!AA$1,FALSE)=0,"Nil",
IF(OR($E140="Potential",$E140="Proposed",$E140="Deferred",$E140="Cancelled",$E140="Closed"),VLOOKUP($A140,'Project List'!$A$9:$BF$360,'Project List'!AA$1,FALSE)*$A$15*$AE140,VLOOKUP($A140,'Project List'!$A$9:$BF$360,'Project List'!AA$1,FALSE))),0)</f>
        <v>Nil</v>
      </c>
      <c r="Y140" s="13" t="str">
        <f>_xlfn.IFNA(IF(VLOOKUP($A140,'Project List'!$A$9:$BF$360,'Project List'!AB$1,FALSE)=0,"Nil",
IF(OR($E140="Potential",$E140="Proposed",$E140="Deferred",$E140="Cancelled",$E140="Closed"),VLOOKUP($A140,'Project List'!$A$9:$BF$360,'Project List'!AB$1,FALSE)*$A$15*$AE140,VLOOKUP($A140,'Project List'!$A$9:$BF$360,'Project List'!AB$1,FALSE))),0)</f>
        <v>Nil</v>
      </c>
      <c r="Z140" s="13" t="str">
        <f>_xlfn.IFNA(IF(VLOOKUP($A140,'Project List'!$A$9:$BF$360,'Project List'!AC$1,FALSE)=0,"Nil",
IF(OR($E140="Potential",$E140="Proposed",$E140="Deferred",$E140="Cancelled",$E140="Closed"),VLOOKUP($A140,'Project List'!$A$9:$BF$360,'Project List'!AC$1,FALSE)*$A$15*$AE140,VLOOKUP($A140,'Project List'!$A$9:$BF$360,'Project List'!AC$1,FALSE))),0)</f>
        <v>Nil</v>
      </c>
      <c r="AA140" s="13" t="str">
        <f>_xlfn.IFNA(IF(VLOOKUP($A140,'Project List'!$A$9:$BF$360,'Project List'!AD$1,FALSE)=0,"Nil",
IF(OR($E140="Potential",$E140="Proposed",$E140="Deferred",$E140="Cancelled",$E140="Closed"),VLOOKUP($A140,'Project List'!$A$9:$BF$360,'Project List'!AD$1,FALSE)*$A$15*$AE140,VLOOKUP($A140,'Project List'!$A$9:$BF$360,'Project List'!AD$1,FALSE))),0)</f>
        <v>Nil</v>
      </c>
      <c r="AB140" s="13" t="str">
        <f>_xlfn.IFNA(IF(VLOOKUP($A140,'Project List'!$A$9:$BF$360,'Project List'!AE$1,FALSE)=0,"Nil",
IF(OR($E140="Potential",$E140="Proposed",$E140="Deferred",$E140="Cancelled",$E140="Closed"),VLOOKUP($A140,'Project List'!$A$9:$BF$360,'Project List'!AE$1,FALSE)*$A$15*$AE140,VLOOKUP($A140,'Project List'!$A$9:$BF$360,'Project List'!AE$1,FALSE))),0)</f>
        <v>Nil</v>
      </c>
      <c r="AC140" s="13" t="str">
        <f>_xlfn.IFNA(IF(VLOOKUP($A140,'Project List'!$A$9:$BF$360,'Project List'!AF$1,FALSE)=0,"Nil",
IF(OR($E140="Potential",$E140="Proposed",$E140="Deferred",$E140="Cancelled",$E140="Closed"),VLOOKUP($A140,'Project List'!$A$9:$BF$360,'Project List'!AF$1,FALSE)*$A$15*$AE140,VLOOKUP($A140,'Project List'!$A$9:$BF$360,'Project List'!AF$1,FALSE))),0)</f>
        <v>Nil</v>
      </c>
      <c r="AD140" s="42"/>
      <c r="AE140" s="248">
        <f>1+IF(ISNA(VLOOKUP($A140,'Project labour content'!$A$7:$D$255,'Project labour content'!$D$1,FALSE)),VLOOKUP($D140,'Project labour content'!$F$6:$G$15,'Project labour content'!$G$1,FALSE),VLOOKUP($A140,'Project labour content'!$A$7:$D$255,'Project labour content'!$D$1,FALSE))*('Project labour content'!$K$14/100)*1</f>
        <v>1.0024480115846353</v>
      </c>
      <c r="AG140" s="3"/>
      <c r="AH140" s="3"/>
      <c r="AI140" s="32"/>
      <c r="AJ140" s="32"/>
      <c r="AK140" s="32"/>
      <c r="AL140" s="32"/>
      <c r="AM140" s="59"/>
      <c r="AN140" s="59"/>
      <c r="AO140" s="59"/>
      <c r="AP140" s="59"/>
      <c r="AQ140" s="59"/>
    </row>
    <row r="141" spans="1:43" x14ac:dyDescent="0.25">
      <c r="A141" s="11" t="s">
        <v>210</v>
      </c>
      <c r="B141" s="11" t="str">
        <f>_xlfn.IFNA(VLOOKUP($A141,'Project List'!$A$9:$AF$360,'Project List'!G$1,FALSE),0)</f>
        <v>Project and Portfolio Mgmt Systems Refresh 21-22</v>
      </c>
      <c r="C141" s="11" t="str">
        <f>_xlfn.IFNA(VLOOKUP($A141,'Project List'!$A$9:$AF$360,'Project List'!C$1,FALSE),0)</f>
        <v>ExAnte</v>
      </c>
      <c r="D141" s="11" t="str">
        <f>_xlfn.IFNA(VLOOKUP($A141,'Project List'!$A$9:$AF$360,'Project List'!D$1,FALSE),0)</f>
        <v>Information Technology</v>
      </c>
      <c r="E141" s="11" t="str">
        <f>_xlfn.IFNA(VLOOKUP($A141,'Project List'!$A$9:$AF$360,'Project List'!H$1,FALSE),0)</f>
        <v>Potential</v>
      </c>
      <c r="F141" s="105">
        <f>_xlfn.IFNA(VLOOKUP($A141,'Project List'!$A$9:$AF$360,'Project List'!I$1,FALSE),0)</f>
        <v>0</v>
      </c>
      <c r="G141" s="105">
        <f>_xlfn.IFNA(VLOOKUP($A141,'Project List'!$A$9:$AF$360,'Project List'!J$1,FALSE),0)</f>
        <v>0</v>
      </c>
      <c r="H141" s="105">
        <f>_xlfn.IFNA(VLOOKUP($A141,'Project List'!$A$9:$AF$360,'Project List'!K$1,FALSE),0)</f>
        <v>0</v>
      </c>
      <c r="I141" s="105">
        <f>_xlfn.IFNA(VLOOKUP($A141,'Project List'!$A$9:$AF$360,'Project List'!L$1,FALSE),0)</f>
        <v>0</v>
      </c>
      <c r="J141" s="105">
        <f>_xlfn.IFNA(VLOOKUP($A141,'Project List'!$A$9:$AF$360,'Project List'!M$1,FALSE),0)</f>
        <v>0</v>
      </c>
      <c r="K141" s="105">
        <f>_xlfn.IFNA(VLOOKUP($A141,'Project List'!$A$9:$AF$360,'Project List'!N$1,FALSE),0)</f>
        <v>0</v>
      </c>
      <c r="L141" s="105">
        <f>_xlfn.IFNA(VLOOKUP($A141,'Project List'!$A$9:$AF$360,'Project List'!O$1,FALSE),0)</f>
        <v>0</v>
      </c>
      <c r="M141" s="105">
        <f>_xlfn.IFNA(VLOOKUP($A141,'Project List'!$A$9:$AF$360,'Project List'!P$1,FALSE),0)</f>
        <v>0</v>
      </c>
      <c r="N141" s="105">
        <f>_xlfn.IFNA(VLOOKUP($A141,'Project List'!$A$9:$AF$360,'Project List'!Q$1,FALSE),0)</f>
        <v>0</v>
      </c>
      <c r="O141" s="105">
        <f>_xlfn.IFNA(VLOOKUP($A141,'Project List'!$A$9:$AF$360,'Project List'!R$1,FALSE),0)</f>
        <v>0</v>
      </c>
      <c r="P141" s="105">
        <f>_xlfn.IFNA(VLOOKUP($A141,'Project List'!$A$9:$AF$360,'Project List'!S$1,FALSE),0)</f>
        <v>0</v>
      </c>
      <c r="Q141" s="105">
        <f>_xlfn.IFNA(VLOOKUP($A141,'Project List'!$A$9:$AF$360,'Project List'!T$1,FALSE),0)</f>
        <v>0</v>
      </c>
      <c r="R141" s="105">
        <f>_xlfn.IFNA(VLOOKUP($A141,'Project List'!$A$9:$AF$360,'Project List'!U$1,FALSE),0)</f>
        <v>0</v>
      </c>
      <c r="S141" s="105">
        <f>_xlfn.IFNA(VLOOKUP($A141,'Project List'!$A$9:$AF$360,'Project List'!V$1,FALSE),0)</f>
        <v>0</v>
      </c>
      <c r="T141" s="105">
        <f>_xlfn.IFNA(VLOOKUP($A141,'Project List'!$A$9:$AF$360,'Project List'!W$1,FALSE),0)</f>
        <v>0</v>
      </c>
      <c r="U141" s="105">
        <f>_xlfn.IFNA(VLOOKUP($A141,'Project List'!$A$9:$AF$360,'Project List'!X$1,FALSE),0)</f>
        <v>0</v>
      </c>
      <c r="V141" s="13">
        <f>_xlfn.IFNA(IF(VLOOKUP($A141,'Project List'!$A$9:$BF$360,'Project List'!Y$1,FALSE)=0,"Nil",
IF(OR($E141="Potential",$E141="Proposed",$E141="Deferred",$E141="Cancelled",$E141="Closed"),VLOOKUP($A141,'Project List'!$A$9:$BF$360,'Project List'!Y$1,FALSE)*$A$15*$AE141,VLOOKUP($A141,'Project List'!$A$9:$BF$360,'Project List'!Y$1,FALSE))),0)</f>
        <v>123129.66945980545</v>
      </c>
      <c r="W141" s="13">
        <f>_xlfn.IFNA(IF(VLOOKUP($A141,'Project List'!$A$9:$BF$360,'Project List'!Z$1,FALSE)=0,"Nil",
IF(OR($E141="Potential",$E141="Proposed",$E141="Deferred",$E141="Cancelled",$E141="Closed"),VLOOKUP($A141,'Project List'!$A$9:$BF$360,'Project List'!Z$1,FALSE)*$A$15*$AE141,VLOOKUP($A141,'Project List'!$A$9:$BF$360,'Project List'!Z$1,FALSE))),0)</f>
        <v>385259.53942451865</v>
      </c>
      <c r="X141" s="13" t="str">
        <f>_xlfn.IFNA(IF(VLOOKUP($A141,'Project List'!$A$9:$BF$360,'Project List'!AA$1,FALSE)=0,"Nil",
IF(OR($E141="Potential",$E141="Proposed",$E141="Deferred",$E141="Cancelled",$E141="Closed"),VLOOKUP($A141,'Project List'!$A$9:$BF$360,'Project List'!AA$1,FALSE)*$A$15*$AE141,VLOOKUP($A141,'Project List'!$A$9:$BF$360,'Project List'!AA$1,FALSE))),0)</f>
        <v>Nil</v>
      </c>
      <c r="Y141" s="13" t="str">
        <f>_xlfn.IFNA(IF(VLOOKUP($A141,'Project List'!$A$9:$BF$360,'Project List'!AB$1,FALSE)=0,"Nil",
IF(OR($E141="Potential",$E141="Proposed",$E141="Deferred",$E141="Cancelled",$E141="Closed"),VLOOKUP($A141,'Project List'!$A$9:$BF$360,'Project List'!AB$1,FALSE)*$A$15*$AE141,VLOOKUP($A141,'Project List'!$A$9:$BF$360,'Project List'!AB$1,FALSE))),0)</f>
        <v>Nil</v>
      </c>
      <c r="Z141" s="13" t="str">
        <f>_xlfn.IFNA(IF(VLOOKUP($A141,'Project List'!$A$9:$BF$360,'Project List'!AC$1,FALSE)=0,"Nil",
IF(OR($E141="Potential",$E141="Proposed",$E141="Deferred",$E141="Cancelled",$E141="Closed"),VLOOKUP($A141,'Project List'!$A$9:$BF$360,'Project List'!AC$1,FALSE)*$A$15*$AE141,VLOOKUP($A141,'Project List'!$A$9:$BF$360,'Project List'!AC$1,FALSE))),0)</f>
        <v>Nil</v>
      </c>
      <c r="AA141" s="13" t="str">
        <f>_xlfn.IFNA(IF(VLOOKUP($A141,'Project List'!$A$9:$BF$360,'Project List'!AD$1,FALSE)=0,"Nil",
IF(OR($E141="Potential",$E141="Proposed",$E141="Deferred",$E141="Cancelled",$E141="Closed"),VLOOKUP($A141,'Project List'!$A$9:$BF$360,'Project List'!AD$1,FALSE)*$A$15*$AE141,VLOOKUP($A141,'Project List'!$A$9:$BF$360,'Project List'!AD$1,FALSE))),0)</f>
        <v>Nil</v>
      </c>
      <c r="AB141" s="13" t="str">
        <f>_xlfn.IFNA(IF(VLOOKUP($A141,'Project List'!$A$9:$BF$360,'Project List'!AE$1,FALSE)=0,"Nil",
IF(OR($E141="Potential",$E141="Proposed",$E141="Deferred",$E141="Cancelled",$E141="Closed"),VLOOKUP($A141,'Project List'!$A$9:$BF$360,'Project List'!AE$1,FALSE)*$A$15*$AE141,VLOOKUP($A141,'Project List'!$A$9:$BF$360,'Project List'!AE$1,FALSE))),0)</f>
        <v>Nil</v>
      </c>
      <c r="AC141" s="13" t="str">
        <f>_xlfn.IFNA(IF(VLOOKUP($A141,'Project List'!$A$9:$BF$360,'Project List'!AF$1,FALSE)=0,"Nil",
IF(OR($E141="Potential",$E141="Proposed",$E141="Deferred",$E141="Cancelled",$E141="Closed"),VLOOKUP($A141,'Project List'!$A$9:$BF$360,'Project List'!AF$1,FALSE)*$A$15*$AE141,VLOOKUP($A141,'Project List'!$A$9:$BF$360,'Project List'!AF$1,FALSE))),0)</f>
        <v>Nil</v>
      </c>
      <c r="AD141" s="42"/>
      <c r="AE141" s="248">
        <f>1+IF(ISNA(VLOOKUP($A141,'Project labour content'!$A$7:$D$255,'Project labour content'!$D$1,FALSE)),VLOOKUP($D141,'Project labour content'!$F$6:$G$15,'Project labour content'!$G$1,FALSE),VLOOKUP($A141,'Project labour content'!$A$7:$D$255,'Project labour content'!$D$1,FALSE))*('Project labour content'!$K$14/100)*1</f>
        <v>1.0022686821497391</v>
      </c>
    </row>
    <row r="142" spans="1:43" x14ac:dyDescent="0.25">
      <c r="A142" s="11" t="s">
        <v>211</v>
      </c>
      <c r="B142" s="11" t="str">
        <f>_xlfn.IFNA(VLOOKUP($A142,'Project List'!$A$9:$AF$360,'Project List'!G$1,FALSE),0)</f>
        <v>Protection System Modelling and Validation Tool</v>
      </c>
      <c r="C142" s="11" t="str">
        <f>_xlfn.IFNA(VLOOKUP($A142,'Project List'!$A$9:$AF$360,'Project List'!C$1,FALSE),0)</f>
        <v>ExAnte</v>
      </c>
      <c r="D142" s="11" t="str">
        <f>_xlfn.IFNA(VLOOKUP($A142,'Project List'!$A$9:$AF$360,'Project List'!D$1,FALSE),0)</f>
        <v>Information Technology</v>
      </c>
      <c r="E142" s="11" t="str">
        <f>_xlfn.IFNA(VLOOKUP($A142,'Project List'!$A$9:$AF$360,'Project List'!H$1,FALSE),0)</f>
        <v>Closed</v>
      </c>
      <c r="F142" s="105">
        <f>_xlfn.IFNA(VLOOKUP($A142,'Project List'!$A$9:$AF$360,'Project List'!I$1,FALSE),0)</f>
        <v>0</v>
      </c>
      <c r="G142" s="105">
        <f>_xlfn.IFNA(VLOOKUP($A142,'Project List'!$A$9:$AF$360,'Project List'!J$1,FALSE),0)</f>
        <v>0</v>
      </c>
      <c r="H142" s="105">
        <f>_xlfn.IFNA(VLOOKUP($A142,'Project List'!$A$9:$AF$360,'Project List'!K$1,FALSE),0)</f>
        <v>0</v>
      </c>
      <c r="I142" s="105">
        <f>_xlfn.IFNA(VLOOKUP($A142,'Project List'!$A$9:$AF$360,'Project List'!L$1,FALSE),0)</f>
        <v>0</v>
      </c>
      <c r="J142" s="105">
        <f>_xlfn.IFNA(VLOOKUP($A142,'Project List'!$A$9:$AF$360,'Project List'!M$1,FALSE),0)</f>
        <v>0</v>
      </c>
      <c r="K142" s="105">
        <f>_xlfn.IFNA(VLOOKUP($A142,'Project List'!$A$9:$AF$360,'Project List'!N$1,FALSE),0)</f>
        <v>0</v>
      </c>
      <c r="L142" s="105">
        <f>_xlfn.IFNA(VLOOKUP($A142,'Project List'!$A$9:$AF$360,'Project List'!O$1,FALSE),0)</f>
        <v>0</v>
      </c>
      <c r="M142" s="105">
        <f>_xlfn.IFNA(VLOOKUP($A142,'Project List'!$A$9:$AF$360,'Project List'!P$1,FALSE),0)</f>
        <v>0</v>
      </c>
      <c r="N142" s="105">
        <f>_xlfn.IFNA(VLOOKUP($A142,'Project List'!$A$9:$AF$360,'Project List'!Q$1,FALSE),0)</f>
        <v>0</v>
      </c>
      <c r="O142" s="105">
        <f>_xlfn.IFNA(VLOOKUP($A142,'Project List'!$A$9:$AF$360,'Project List'!R$1,FALSE),0)</f>
        <v>0</v>
      </c>
      <c r="P142" s="105">
        <f>_xlfn.IFNA(VLOOKUP($A142,'Project List'!$A$9:$AF$360,'Project List'!S$1,FALSE),0)</f>
        <v>0</v>
      </c>
      <c r="Q142" s="105">
        <f>_xlfn.IFNA(VLOOKUP($A142,'Project List'!$A$9:$AF$360,'Project List'!T$1,FALSE),0)</f>
        <v>43971.57</v>
      </c>
      <c r="R142" s="105">
        <f>_xlfn.IFNA(VLOOKUP($A142,'Project List'!$A$9:$AF$360,'Project List'!U$1,FALSE),0)</f>
        <v>656206.48</v>
      </c>
      <c r="S142" s="105">
        <f>_xlfn.IFNA(VLOOKUP($A142,'Project List'!$A$9:$AF$360,'Project List'!V$1,FALSE),0)</f>
        <v>209214.43</v>
      </c>
      <c r="T142" s="105">
        <f>_xlfn.IFNA(VLOOKUP($A142,'Project List'!$A$9:$AF$360,'Project List'!W$1,FALSE),0)</f>
        <v>96726.73</v>
      </c>
      <c r="U142" s="105">
        <f>_xlfn.IFNA(VLOOKUP($A142,'Project List'!$A$9:$AF$360,'Project List'!X$1,FALSE),0)</f>
        <v>26794.04</v>
      </c>
      <c r="V142" s="13" t="str">
        <f>_xlfn.IFNA(IF(VLOOKUP($A142,'Project List'!$A$9:$BF$360,'Project List'!Y$1,FALSE)=0,"Nil",
IF(OR($E142="Potential",$E142="Proposed",$E142="Deferred",$E142="Cancelled",$E142="Closed"),VLOOKUP($A142,'Project List'!$A$9:$BF$360,'Project List'!Y$1,FALSE)*$A$15*$AE142,VLOOKUP($A142,'Project List'!$A$9:$BF$360,'Project List'!Y$1,FALSE))),0)</f>
        <v>Nil</v>
      </c>
      <c r="W142" s="13" t="str">
        <f>_xlfn.IFNA(IF(VLOOKUP($A142,'Project List'!$A$9:$BF$360,'Project List'!Z$1,FALSE)=0,"Nil",
IF(OR($E142="Potential",$E142="Proposed",$E142="Deferred",$E142="Cancelled",$E142="Closed"),VLOOKUP($A142,'Project List'!$A$9:$BF$360,'Project List'!Z$1,FALSE)*$A$15*$AE142,VLOOKUP($A142,'Project List'!$A$9:$BF$360,'Project List'!Z$1,FALSE))),0)</f>
        <v>Nil</v>
      </c>
      <c r="X142" s="13" t="str">
        <f>_xlfn.IFNA(IF(VLOOKUP($A142,'Project List'!$A$9:$BF$360,'Project List'!AA$1,FALSE)=0,"Nil",
IF(OR($E142="Potential",$E142="Proposed",$E142="Deferred",$E142="Cancelled",$E142="Closed"),VLOOKUP($A142,'Project List'!$A$9:$BF$360,'Project List'!AA$1,FALSE)*$A$15*$AE142,VLOOKUP($A142,'Project List'!$A$9:$BF$360,'Project List'!AA$1,FALSE))),0)</f>
        <v>Nil</v>
      </c>
      <c r="Y142" s="13" t="str">
        <f>_xlfn.IFNA(IF(VLOOKUP($A142,'Project List'!$A$9:$BF$360,'Project List'!AB$1,FALSE)=0,"Nil",
IF(OR($E142="Potential",$E142="Proposed",$E142="Deferred",$E142="Cancelled",$E142="Closed"),VLOOKUP($A142,'Project List'!$A$9:$BF$360,'Project List'!AB$1,FALSE)*$A$15*$AE142,VLOOKUP($A142,'Project List'!$A$9:$BF$360,'Project List'!AB$1,FALSE))),0)</f>
        <v>Nil</v>
      </c>
      <c r="Z142" s="13" t="str">
        <f>_xlfn.IFNA(IF(VLOOKUP($A142,'Project List'!$A$9:$BF$360,'Project List'!AC$1,FALSE)=0,"Nil",
IF(OR($E142="Potential",$E142="Proposed",$E142="Deferred",$E142="Cancelled",$E142="Closed"),VLOOKUP($A142,'Project List'!$A$9:$BF$360,'Project List'!AC$1,FALSE)*$A$15*$AE142,VLOOKUP($A142,'Project List'!$A$9:$BF$360,'Project List'!AC$1,FALSE))),0)</f>
        <v>Nil</v>
      </c>
      <c r="AA142" s="13" t="str">
        <f>_xlfn.IFNA(IF(VLOOKUP($A142,'Project List'!$A$9:$BF$360,'Project List'!AD$1,FALSE)=0,"Nil",
IF(OR($E142="Potential",$E142="Proposed",$E142="Deferred",$E142="Cancelled",$E142="Closed"),VLOOKUP($A142,'Project List'!$A$9:$BF$360,'Project List'!AD$1,FALSE)*$A$15*$AE142,VLOOKUP($A142,'Project List'!$A$9:$BF$360,'Project List'!AD$1,FALSE))),0)</f>
        <v>Nil</v>
      </c>
      <c r="AB142" s="13" t="str">
        <f>_xlfn.IFNA(IF(VLOOKUP($A142,'Project List'!$A$9:$BF$360,'Project List'!AE$1,FALSE)=0,"Nil",
IF(OR($E142="Potential",$E142="Proposed",$E142="Deferred",$E142="Cancelled",$E142="Closed"),VLOOKUP($A142,'Project List'!$A$9:$BF$360,'Project List'!AE$1,FALSE)*$A$15*$AE142,VLOOKUP($A142,'Project List'!$A$9:$BF$360,'Project List'!AE$1,FALSE))),0)</f>
        <v>Nil</v>
      </c>
      <c r="AC142" s="13" t="str">
        <f>_xlfn.IFNA(IF(VLOOKUP($A142,'Project List'!$A$9:$BF$360,'Project List'!AF$1,FALSE)=0,"Nil",
IF(OR($E142="Potential",$E142="Proposed",$E142="Deferred",$E142="Cancelled",$E142="Closed"),VLOOKUP($A142,'Project List'!$A$9:$BF$360,'Project List'!AF$1,FALSE)*$A$15*$AE142,VLOOKUP($A142,'Project List'!$A$9:$BF$360,'Project List'!AF$1,FALSE))),0)</f>
        <v>Nil</v>
      </c>
      <c r="AD142" s="42"/>
      <c r="AE142" s="248">
        <f>1+IF(ISNA(VLOOKUP($A142,'Project labour content'!$A$7:$D$255,'Project labour content'!$D$1,FALSE)),VLOOKUP($D142,'Project labour content'!$F$6:$G$15,'Project labour content'!$G$1,FALSE),VLOOKUP($A142,'Project labour content'!$A$7:$D$255,'Project labour content'!$D$1,FALSE))*('Project labour content'!$K$14/100)*1</f>
        <v>1.0024480115846353</v>
      </c>
      <c r="AG142" s="3"/>
      <c r="AH142" s="3"/>
      <c r="AI142" s="32"/>
      <c r="AJ142" s="32"/>
      <c r="AK142" s="32"/>
      <c r="AL142" s="32"/>
      <c r="AM142" s="59"/>
      <c r="AN142" s="59"/>
      <c r="AO142" s="59"/>
      <c r="AP142" s="59"/>
      <c r="AQ142" s="59"/>
    </row>
    <row r="143" spans="1:43" x14ac:dyDescent="0.25">
      <c r="A143" s="11" t="s">
        <v>213</v>
      </c>
      <c r="B143" s="11" t="str">
        <f>_xlfn.IFNA(VLOOKUP($A143,'Project List'!$A$9:$AF$360,'Project List'!G$1,FALSE),0)</f>
        <v>Licenses, Maintenance, Minor Software 22-23</v>
      </c>
      <c r="C143" s="11" t="str">
        <f>_xlfn.IFNA(VLOOKUP($A143,'Project List'!$A$9:$AF$360,'Project List'!C$1,FALSE),0)</f>
        <v>ExAnte</v>
      </c>
      <c r="D143" s="11" t="str">
        <f>_xlfn.IFNA(VLOOKUP($A143,'Project List'!$A$9:$AF$360,'Project List'!D$1,FALSE),0)</f>
        <v>Information Technology</v>
      </c>
      <c r="E143" s="11" t="str">
        <f>_xlfn.IFNA(VLOOKUP($A143,'Project List'!$A$9:$AF$360,'Project List'!H$1,FALSE),0)</f>
        <v>Potential</v>
      </c>
      <c r="F143" s="105">
        <f>_xlfn.IFNA(VLOOKUP($A143,'Project List'!$A$9:$AF$360,'Project List'!I$1,FALSE),0)</f>
        <v>0</v>
      </c>
      <c r="G143" s="105">
        <f>_xlfn.IFNA(VLOOKUP($A143,'Project List'!$A$9:$AF$360,'Project List'!J$1,FALSE),0)</f>
        <v>0</v>
      </c>
      <c r="H143" s="105">
        <f>_xlfn.IFNA(VLOOKUP($A143,'Project List'!$A$9:$AF$360,'Project List'!K$1,FALSE),0)</f>
        <v>0</v>
      </c>
      <c r="I143" s="105">
        <f>_xlfn.IFNA(VLOOKUP($A143,'Project List'!$A$9:$AF$360,'Project List'!L$1,FALSE),0)</f>
        <v>0</v>
      </c>
      <c r="J143" s="105">
        <f>_xlfn.IFNA(VLOOKUP($A143,'Project List'!$A$9:$AF$360,'Project List'!M$1,FALSE),0)</f>
        <v>0</v>
      </c>
      <c r="K143" s="105">
        <f>_xlfn.IFNA(VLOOKUP($A143,'Project List'!$A$9:$AF$360,'Project List'!N$1,FALSE),0)</f>
        <v>0</v>
      </c>
      <c r="L143" s="105">
        <f>_xlfn.IFNA(VLOOKUP($A143,'Project List'!$A$9:$AF$360,'Project List'!O$1,FALSE),0)</f>
        <v>0</v>
      </c>
      <c r="M143" s="105">
        <f>_xlfn.IFNA(VLOOKUP($A143,'Project List'!$A$9:$AF$360,'Project List'!P$1,FALSE),0)</f>
        <v>0</v>
      </c>
      <c r="N143" s="105">
        <f>_xlfn.IFNA(VLOOKUP($A143,'Project List'!$A$9:$AF$360,'Project List'!Q$1,FALSE),0)</f>
        <v>0</v>
      </c>
      <c r="O143" s="105">
        <f>_xlfn.IFNA(VLOOKUP($A143,'Project List'!$A$9:$AF$360,'Project List'!R$1,FALSE),0)</f>
        <v>0</v>
      </c>
      <c r="P143" s="105">
        <f>_xlfn.IFNA(VLOOKUP($A143,'Project List'!$A$9:$AF$360,'Project List'!S$1,FALSE),0)</f>
        <v>0</v>
      </c>
      <c r="Q143" s="105">
        <f>_xlfn.IFNA(VLOOKUP($A143,'Project List'!$A$9:$AF$360,'Project List'!T$1,FALSE),0)</f>
        <v>0</v>
      </c>
      <c r="R143" s="105">
        <f>_xlfn.IFNA(VLOOKUP($A143,'Project List'!$A$9:$AF$360,'Project List'!U$1,FALSE),0)</f>
        <v>0</v>
      </c>
      <c r="S143" s="105">
        <f>_xlfn.IFNA(VLOOKUP($A143,'Project List'!$A$9:$AF$360,'Project List'!V$1,FALSE),0)</f>
        <v>0</v>
      </c>
      <c r="T143" s="105">
        <f>_xlfn.IFNA(VLOOKUP($A143,'Project List'!$A$9:$AF$360,'Project List'!W$1,FALSE),0)</f>
        <v>0</v>
      </c>
      <c r="U143" s="105">
        <f>_xlfn.IFNA(VLOOKUP($A143,'Project List'!$A$9:$AF$360,'Project List'!X$1,FALSE),0)</f>
        <v>0</v>
      </c>
      <c r="V143" s="13">
        <f>_xlfn.IFNA(IF(VLOOKUP($A143,'Project List'!$A$9:$BF$360,'Project List'!Y$1,FALSE)=0,"Nil",
IF(OR($E143="Potential",$E143="Proposed",$E143="Deferred",$E143="Cancelled",$E143="Closed"),VLOOKUP($A143,'Project List'!$A$9:$BF$360,'Project List'!Y$1,FALSE)*$A$15*$AE143,VLOOKUP($A143,'Project List'!$A$9:$BF$360,'Project List'!Y$1,FALSE))),0)</f>
        <v>10584.255003905337</v>
      </c>
      <c r="W143" s="13">
        <f>_xlfn.IFNA(IF(VLOOKUP($A143,'Project List'!$A$9:$BF$360,'Project List'!Z$1,FALSE)=0,"Nil",
IF(OR($E143="Potential",$E143="Proposed",$E143="Deferred",$E143="Cancelled",$E143="Closed"),VLOOKUP($A143,'Project List'!$A$9:$BF$360,'Project List'!Z$1,FALSE)*$A$15*$AE143,VLOOKUP($A143,'Project List'!$A$9:$BF$360,'Project List'!Z$1,FALSE))),0)</f>
        <v>2146791.8861166933</v>
      </c>
      <c r="X143" s="13" t="str">
        <f>_xlfn.IFNA(IF(VLOOKUP($A143,'Project List'!$A$9:$BF$360,'Project List'!AA$1,FALSE)=0,"Nil",
IF(OR($E143="Potential",$E143="Proposed",$E143="Deferred",$E143="Cancelled",$E143="Closed"),VLOOKUP($A143,'Project List'!$A$9:$BF$360,'Project List'!AA$1,FALSE)*$A$15*$AE143,VLOOKUP($A143,'Project List'!$A$9:$BF$360,'Project List'!AA$1,FALSE))),0)</f>
        <v>Nil</v>
      </c>
      <c r="Y143" s="13" t="str">
        <f>_xlfn.IFNA(IF(VLOOKUP($A143,'Project List'!$A$9:$BF$360,'Project List'!AB$1,FALSE)=0,"Nil",
IF(OR($E143="Potential",$E143="Proposed",$E143="Deferred",$E143="Cancelled",$E143="Closed"),VLOOKUP($A143,'Project List'!$A$9:$BF$360,'Project List'!AB$1,FALSE)*$A$15*$AE143,VLOOKUP($A143,'Project List'!$A$9:$BF$360,'Project List'!AB$1,FALSE))),0)</f>
        <v>Nil</v>
      </c>
      <c r="Z143" s="13" t="str">
        <f>_xlfn.IFNA(IF(VLOOKUP($A143,'Project List'!$A$9:$BF$360,'Project List'!AC$1,FALSE)=0,"Nil",
IF(OR($E143="Potential",$E143="Proposed",$E143="Deferred",$E143="Cancelled",$E143="Closed"),VLOOKUP($A143,'Project List'!$A$9:$BF$360,'Project List'!AC$1,FALSE)*$A$15*$AE143,VLOOKUP($A143,'Project List'!$A$9:$BF$360,'Project List'!AC$1,FALSE))),0)</f>
        <v>Nil</v>
      </c>
      <c r="AA143" s="13" t="str">
        <f>_xlfn.IFNA(IF(VLOOKUP($A143,'Project List'!$A$9:$BF$360,'Project List'!AD$1,FALSE)=0,"Nil",
IF(OR($E143="Potential",$E143="Proposed",$E143="Deferred",$E143="Cancelled",$E143="Closed"),VLOOKUP($A143,'Project List'!$A$9:$BF$360,'Project List'!AD$1,FALSE)*$A$15*$AE143,VLOOKUP($A143,'Project List'!$A$9:$BF$360,'Project List'!AD$1,FALSE))),0)</f>
        <v>Nil</v>
      </c>
      <c r="AB143" s="13" t="str">
        <f>_xlfn.IFNA(IF(VLOOKUP($A143,'Project List'!$A$9:$BF$360,'Project List'!AE$1,FALSE)=0,"Nil",
IF(OR($E143="Potential",$E143="Proposed",$E143="Deferred",$E143="Cancelled",$E143="Closed"),VLOOKUP($A143,'Project List'!$A$9:$BF$360,'Project List'!AE$1,FALSE)*$A$15*$AE143,VLOOKUP($A143,'Project List'!$A$9:$BF$360,'Project List'!AE$1,FALSE))),0)</f>
        <v>Nil</v>
      </c>
      <c r="AC143" s="13" t="str">
        <f>_xlfn.IFNA(IF(VLOOKUP($A143,'Project List'!$A$9:$BF$360,'Project List'!AF$1,FALSE)=0,"Nil",
IF(OR($E143="Potential",$E143="Proposed",$E143="Deferred",$E143="Cancelled",$E143="Closed"),VLOOKUP($A143,'Project List'!$A$9:$BF$360,'Project List'!AF$1,FALSE)*$A$15*$AE143,VLOOKUP($A143,'Project List'!$A$9:$BF$360,'Project List'!AF$1,FALSE))),0)</f>
        <v>Nil</v>
      </c>
      <c r="AD143" s="42"/>
      <c r="AE143" s="248">
        <f>1+IF(ISNA(VLOOKUP($A143,'Project labour content'!$A$7:$D$255,'Project labour content'!$D$1,FALSE)),VLOOKUP($D143,'Project labour content'!$F$6:$G$15,'Project labour content'!$G$1,FALSE),VLOOKUP($A143,'Project labour content'!$A$7:$D$255,'Project labour content'!$D$1,FALSE))*('Project labour content'!$K$14/100)*1</f>
        <v>1.0022686821497391</v>
      </c>
    </row>
    <row r="144" spans="1:43" x14ac:dyDescent="0.25">
      <c r="A144" s="11" t="s">
        <v>968</v>
      </c>
      <c r="B144" s="11" t="str">
        <f>_xlfn.IFNA(VLOOKUP($A144,'Project List'!$A$9:$AF$360,'Project List'!G$1,FALSE),0)</f>
        <v>Telstra ISDN Service Exit and Transition</v>
      </c>
      <c r="C144" s="11" t="str">
        <f>_xlfn.IFNA(VLOOKUP($A144,'Project List'!$A$9:$AF$360,'Project List'!C$1,FALSE),0)</f>
        <v>ExAnte</v>
      </c>
      <c r="D144" s="11" t="str">
        <f>_xlfn.IFNA(VLOOKUP($A144,'Project List'!$A$9:$AF$360,'Project List'!D$1,FALSE),0)</f>
        <v>Replacement</v>
      </c>
      <c r="E144" s="11" t="str">
        <f>_xlfn.IFNA(VLOOKUP($A144,'Project List'!$A$9:$AF$360,'Project List'!H$1,FALSE),0)</f>
        <v>Potential</v>
      </c>
      <c r="F144" s="105">
        <f>_xlfn.IFNA(VLOOKUP($A144,'Project List'!$A$9:$AF$360,'Project List'!I$1,FALSE),0)</f>
        <v>0</v>
      </c>
      <c r="G144" s="105">
        <f>_xlfn.IFNA(VLOOKUP($A144,'Project List'!$A$9:$AF$360,'Project List'!J$1,FALSE),0)</f>
        <v>0</v>
      </c>
      <c r="H144" s="105">
        <f>_xlfn.IFNA(VLOOKUP($A144,'Project List'!$A$9:$AF$360,'Project List'!K$1,FALSE),0)</f>
        <v>0</v>
      </c>
      <c r="I144" s="105">
        <f>_xlfn.IFNA(VLOOKUP($A144,'Project List'!$A$9:$AF$360,'Project List'!L$1,FALSE),0)</f>
        <v>0</v>
      </c>
      <c r="J144" s="105">
        <f>_xlfn.IFNA(VLOOKUP($A144,'Project List'!$A$9:$AF$360,'Project List'!M$1,FALSE),0)</f>
        <v>0</v>
      </c>
      <c r="K144" s="105">
        <f>_xlfn.IFNA(VLOOKUP($A144,'Project List'!$A$9:$AF$360,'Project List'!N$1,FALSE),0)</f>
        <v>0</v>
      </c>
      <c r="L144" s="105">
        <f>_xlfn.IFNA(VLOOKUP($A144,'Project List'!$A$9:$AF$360,'Project List'!O$1,FALSE),0)</f>
        <v>0</v>
      </c>
      <c r="M144" s="105">
        <f>_xlfn.IFNA(VLOOKUP($A144,'Project List'!$A$9:$AF$360,'Project List'!P$1,FALSE),0)</f>
        <v>0</v>
      </c>
      <c r="N144" s="105">
        <f>_xlfn.IFNA(VLOOKUP($A144,'Project List'!$A$9:$AF$360,'Project List'!Q$1,FALSE),0)</f>
        <v>0</v>
      </c>
      <c r="O144" s="105">
        <f>_xlfn.IFNA(VLOOKUP($A144,'Project List'!$A$9:$AF$360,'Project List'!R$1,FALSE),0)</f>
        <v>0</v>
      </c>
      <c r="P144" s="105">
        <f>_xlfn.IFNA(VLOOKUP($A144,'Project List'!$A$9:$AF$360,'Project List'!S$1,FALSE),0)</f>
        <v>0</v>
      </c>
      <c r="Q144" s="105">
        <f>_xlfn.IFNA(VLOOKUP($A144,'Project List'!$A$9:$AF$360,'Project List'!T$1,FALSE),0)</f>
        <v>0</v>
      </c>
      <c r="R144" s="105">
        <f>_xlfn.IFNA(VLOOKUP($A144,'Project List'!$A$9:$AF$360,'Project List'!U$1,FALSE),0)</f>
        <v>0</v>
      </c>
      <c r="S144" s="105">
        <f>_xlfn.IFNA(VLOOKUP($A144,'Project List'!$A$9:$AF$360,'Project List'!V$1,FALSE),0)</f>
        <v>0</v>
      </c>
      <c r="T144" s="105">
        <f>_xlfn.IFNA(VLOOKUP($A144,'Project List'!$A$9:$AF$360,'Project List'!W$1,FALSE),0)</f>
        <v>0</v>
      </c>
      <c r="U144" s="105">
        <f>_xlfn.IFNA(VLOOKUP($A144,'Project List'!$A$9:$AF$360,'Project List'!X$1,FALSE),0)</f>
        <v>0</v>
      </c>
      <c r="V144" s="13" t="str">
        <f>_xlfn.IFNA(IF(VLOOKUP($A144,'Project List'!$A$9:$BF$360,'Project List'!Y$1,FALSE)=0,"Nil",
IF(OR($E144="Potential",$E144="Proposed",$E144="Deferred",$E144="Cancelled",$E144="Closed"),VLOOKUP($A144,'Project List'!$A$9:$BF$360,'Project List'!Y$1,FALSE)*$A$15*$AE144,VLOOKUP($A144,'Project List'!$A$9:$BF$360,'Project List'!Y$1,FALSE))),0)</f>
        <v>Nil</v>
      </c>
      <c r="W144" s="13" t="str">
        <f>_xlfn.IFNA(IF(VLOOKUP($A144,'Project List'!$A$9:$BF$360,'Project List'!Z$1,FALSE)=0,"Nil",
IF(OR($E144="Potential",$E144="Proposed",$E144="Deferred",$E144="Cancelled",$E144="Closed"),VLOOKUP($A144,'Project List'!$A$9:$BF$360,'Project List'!Z$1,FALSE)*$A$15*$AE144,VLOOKUP($A144,'Project List'!$A$9:$BF$360,'Project List'!Z$1,FALSE))),0)</f>
        <v>Nil</v>
      </c>
      <c r="X144" s="13">
        <f>_xlfn.IFNA(IF(VLOOKUP($A144,'Project List'!$A$9:$BF$360,'Project List'!AA$1,FALSE)=0,"Nil",
IF(OR($E144="Potential",$E144="Proposed",$E144="Deferred",$E144="Cancelled",$E144="Closed"),VLOOKUP($A144,'Project List'!$A$9:$BF$360,'Project List'!AA$1,FALSE)*$A$15*$AE144,VLOOKUP($A144,'Project List'!$A$9:$BF$360,'Project List'!AA$1,FALSE))),0)</f>
        <v>403558.14340021776</v>
      </c>
      <c r="Y144" s="13">
        <f>_xlfn.IFNA(IF(VLOOKUP($A144,'Project List'!$A$9:$BF$360,'Project List'!AB$1,FALSE)=0,"Nil",
IF(OR($E144="Potential",$E144="Proposed",$E144="Deferred",$E144="Cancelled",$E144="Closed"),VLOOKUP($A144,'Project List'!$A$9:$BF$360,'Project List'!AB$1,FALSE)*$A$15*$AE144,VLOOKUP($A144,'Project List'!$A$9:$BF$360,'Project List'!AB$1,FALSE))),0)</f>
        <v>540147.05347413756</v>
      </c>
      <c r="Z144" s="13">
        <f>_xlfn.IFNA(IF(VLOOKUP($A144,'Project List'!$A$9:$BF$360,'Project List'!AC$1,FALSE)=0,"Nil",
IF(OR($E144="Potential",$E144="Proposed",$E144="Deferred",$E144="Cancelled",$E144="Closed"),VLOOKUP($A144,'Project List'!$A$9:$BF$360,'Project List'!AC$1,FALSE)*$A$15*$AE144,VLOOKUP($A144,'Project List'!$A$9:$BF$360,'Project List'!AC$1,FALSE))),0)</f>
        <v>540147.05347413756</v>
      </c>
      <c r="AA144" s="13">
        <f>_xlfn.IFNA(IF(VLOOKUP($A144,'Project List'!$A$9:$BF$360,'Project List'!AD$1,FALSE)=0,"Nil",
IF(OR($E144="Potential",$E144="Proposed",$E144="Deferred",$E144="Cancelled",$E144="Closed"),VLOOKUP($A144,'Project List'!$A$9:$BF$360,'Project List'!AD$1,FALSE)*$A$15*$AE144,VLOOKUP($A144,'Project List'!$A$9:$BF$360,'Project List'!AD$1,FALSE))),0)</f>
        <v>37251.520929250873</v>
      </c>
      <c r="AB144" s="13" t="str">
        <f>_xlfn.IFNA(IF(VLOOKUP($A144,'Project List'!$A$9:$BF$360,'Project List'!AE$1,FALSE)=0,"Nil",
IF(OR($E144="Potential",$E144="Proposed",$E144="Deferred",$E144="Cancelled",$E144="Closed"),VLOOKUP($A144,'Project List'!$A$9:$BF$360,'Project List'!AE$1,FALSE)*$A$15*$AE144,VLOOKUP($A144,'Project List'!$A$9:$BF$360,'Project List'!AE$1,FALSE))),0)</f>
        <v>Nil</v>
      </c>
      <c r="AC144" s="13" t="str">
        <f>_xlfn.IFNA(IF(VLOOKUP($A144,'Project List'!$A$9:$BF$360,'Project List'!AF$1,FALSE)=0,"Nil",
IF(OR($E144="Potential",$E144="Proposed",$E144="Deferred",$E144="Cancelled",$E144="Closed"),VLOOKUP($A144,'Project List'!$A$9:$BF$360,'Project List'!AF$1,FALSE)*$A$15*$AE144,VLOOKUP($A144,'Project List'!$A$9:$BF$360,'Project List'!AF$1,FALSE))),0)</f>
        <v>Nil</v>
      </c>
      <c r="AD144" s="42"/>
      <c r="AE144" s="248">
        <f>1+IF(ISNA(VLOOKUP($A144,'Project labour content'!$A$7:$D$255,'Project labour content'!$D$1,FALSE)),VLOOKUP($D144,'Project labour content'!$F$6:$G$15,'Project labour content'!$G$1,FALSE),VLOOKUP($A144,'Project labour content'!$A$7:$D$255,'Project labour content'!$D$1,FALSE))*('Project labour content'!$K$14/100)*1</f>
        <v>1.0019880702600754</v>
      </c>
    </row>
    <row r="145" spans="1:43" x14ac:dyDescent="0.25">
      <c r="A145" s="11" t="s">
        <v>214</v>
      </c>
      <c r="B145" s="11" t="str">
        <f>_xlfn.IFNA(VLOOKUP($A145,'Project List'!$A$9:$AF$360,'Project List'!G$1,FALSE),0)</f>
        <v>Mechanical 300 Pirie St 2018-19</v>
      </c>
      <c r="C145" s="11" t="str">
        <f>_xlfn.IFNA(VLOOKUP($A145,'Project List'!$A$9:$AF$360,'Project List'!C$1,FALSE),0)</f>
        <v>ExAnte</v>
      </c>
      <c r="D145" s="11" t="str">
        <f>_xlfn.IFNA(VLOOKUP($A145,'Project List'!$A$9:$AF$360,'Project List'!D$1,FALSE),0)</f>
        <v>Facilities</v>
      </c>
      <c r="E145" s="11" t="str">
        <f>_xlfn.IFNA(VLOOKUP($A145,'Project List'!$A$9:$AF$360,'Project List'!H$1,FALSE),0)</f>
        <v>Active</v>
      </c>
      <c r="F145" s="105">
        <f>_xlfn.IFNA(VLOOKUP($A145,'Project List'!$A$9:$AF$360,'Project List'!I$1,FALSE),0)</f>
        <v>0</v>
      </c>
      <c r="G145" s="105">
        <f>_xlfn.IFNA(VLOOKUP($A145,'Project List'!$A$9:$AF$360,'Project List'!J$1,FALSE),0)</f>
        <v>0</v>
      </c>
      <c r="H145" s="105">
        <f>_xlfn.IFNA(VLOOKUP($A145,'Project List'!$A$9:$AF$360,'Project List'!K$1,FALSE),0)</f>
        <v>0</v>
      </c>
      <c r="I145" s="105">
        <f>_xlfn.IFNA(VLOOKUP($A145,'Project List'!$A$9:$AF$360,'Project List'!L$1,FALSE),0)</f>
        <v>0</v>
      </c>
      <c r="J145" s="105">
        <f>_xlfn.IFNA(VLOOKUP($A145,'Project List'!$A$9:$AF$360,'Project List'!M$1,FALSE),0)</f>
        <v>0</v>
      </c>
      <c r="K145" s="105">
        <f>_xlfn.IFNA(VLOOKUP($A145,'Project List'!$A$9:$AF$360,'Project List'!N$1,FALSE),0)</f>
        <v>0</v>
      </c>
      <c r="L145" s="105">
        <f>_xlfn.IFNA(VLOOKUP($A145,'Project List'!$A$9:$AF$360,'Project List'!O$1,FALSE),0)</f>
        <v>0</v>
      </c>
      <c r="M145" s="105">
        <f>_xlfn.IFNA(VLOOKUP($A145,'Project List'!$A$9:$AF$360,'Project List'!P$1,FALSE),0)</f>
        <v>0</v>
      </c>
      <c r="N145" s="105">
        <f>_xlfn.IFNA(VLOOKUP($A145,'Project List'!$A$9:$AF$360,'Project List'!Q$1,FALSE),0)</f>
        <v>0</v>
      </c>
      <c r="O145" s="105">
        <f>_xlfn.IFNA(VLOOKUP($A145,'Project List'!$A$9:$AF$360,'Project List'!R$1,FALSE),0)</f>
        <v>0</v>
      </c>
      <c r="P145" s="105">
        <f>_xlfn.IFNA(VLOOKUP($A145,'Project List'!$A$9:$AF$360,'Project List'!S$1,FALSE),0)</f>
        <v>0</v>
      </c>
      <c r="Q145" s="105">
        <f>_xlfn.IFNA(VLOOKUP($A145,'Project List'!$A$9:$AF$360,'Project List'!T$1,FALSE),0)</f>
        <v>0</v>
      </c>
      <c r="R145" s="105">
        <f>_xlfn.IFNA(VLOOKUP($A145,'Project List'!$A$9:$AF$360,'Project List'!U$1,FALSE),0)</f>
        <v>0</v>
      </c>
      <c r="S145" s="105">
        <f>_xlfn.IFNA(VLOOKUP($A145,'Project List'!$A$9:$AF$360,'Project List'!V$1,FALSE),0)</f>
        <v>0</v>
      </c>
      <c r="T145" s="105">
        <f>_xlfn.IFNA(VLOOKUP($A145,'Project List'!$A$9:$AF$360,'Project List'!W$1,FALSE),0)</f>
        <v>30934.13</v>
      </c>
      <c r="U145" s="105">
        <f>_xlfn.IFNA(VLOOKUP($A145,'Project List'!$A$9:$AF$360,'Project List'!X$1,FALSE),0)</f>
        <v>40157.22</v>
      </c>
      <c r="V145" s="13">
        <f>_xlfn.IFNA(IF(VLOOKUP($A145,'Project List'!$A$9:$BF$360,'Project List'!Y$1,FALSE)=0,"Nil",
IF(OR($E145="Potential",$E145="Proposed",$E145="Deferred",$E145="Cancelled",$E145="Closed"),VLOOKUP($A145,'Project List'!$A$9:$BF$360,'Project List'!Y$1,FALSE)*$A$15*$AE145,VLOOKUP($A145,'Project List'!$A$9:$BF$360,'Project List'!Y$1,FALSE))),0)</f>
        <v>1253793.0848531874</v>
      </c>
      <c r="W145" s="13">
        <f>_xlfn.IFNA(IF(VLOOKUP($A145,'Project List'!$A$9:$BF$360,'Project List'!Z$1,FALSE)=0,"Nil",
IF(OR($E145="Potential",$E145="Proposed",$E145="Deferred",$E145="Cancelled",$E145="Closed"),VLOOKUP($A145,'Project List'!$A$9:$BF$360,'Project List'!Z$1,FALSE)*$A$15*$AE145,VLOOKUP($A145,'Project List'!$A$9:$BF$360,'Project List'!Z$1,FALSE))),0)</f>
        <v>484700.2925237763</v>
      </c>
      <c r="X145" s="13" t="str">
        <f>_xlfn.IFNA(IF(VLOOKUP($A145,'Project List'!$A$9:$BF$360,'Project List'!AA$1,FALSE)=0,"Nil",
IF(OR($E145="Potential",$E145="Proposed",$E145="Deferred",$E145="Cancelled",$E145="Closed"),VLOOKUP($A145,'Project List'!$A$9:$BF$360,'Project List'!AA$1,FALSE)*$A$15*$AE145,VLOOKUP($A145,'Project List'!$A$9:$BF$360,'Project List'!AA$1,FALSE))),0)</f>
        <v>Nil</v>
      </c>
      <c r="Y145" s="13" t="str">
        <f>_xlfn.IFNA(IF(VLOOKUP($A145,'Project List'!$A$9:$BF$360,'Project List'!AB$1,FALSE)=0,"Nil",
IF(OR($E145="Potential",$E145="Proposed",$E145="Deferred",$E145="Cancelled",$E145="Closed"),VLOOKUP($A145,'Project List'!$A$9:$BF$360,'Project List'!AB$1,FALSE)*$A$15*$AE145,VLOOKUP($A145,'Project List'!$A$9:$BF$360,'Project List'!AB$1,FALSE))),0)</f>
        <v>Nil</v>
      </c>
      <c r="Z145" s="13" t="str">
        <f>_xlfn.IFNA(IF(VLOOKUP($A145,'Project List'!$A$9:$BF$360,'Project List'!AC$1,FALSE)=0,"Nil",
IF(OR($E145="Potential",$E145="Proposed",$E145="Deferred",$E145="Cancelled",$E145="Closed"),VLOOKUP($A145,'Project List'!$A$9:$BF$360,'Project List'!AC$1,FALSE)*$A$15*$AE145,VLOOKUP($A145,'Project List'!$A$9:$BF$360,'Project List'!AC$1,FALSE))),0)</f>
        <v>Nil</v>
      </c>
      <c r="AA145" s="13" t="str">
        <f>_xlfn.IFNA(IF(VLOOKUP($A145,'Project List'!$A$9:$BF$360,'Project List'!AD$1,FALSE)=0,"Nil",
IF(OR($E145="Potential",$E145="Proposed",$E145="Deferred",$E145="Cancelled",$E145="Closed"),VLOOKUP($A145,'Project List'!$A$9:$BF$360,'Project List'!AD$1,FALSE)*$A$15*$AE145,VLOOKUP($A145,'Project List'!$A$9:$BF$360,'Project List'!AD$1,FALSE))),0)</f>
        <v>Nil</v>
      </c>
      <c r="AB145" s="13" t="str">
        <f>_xlfn.IFNA(IF(VLOOKUP($A145,'Project List'!$A$9:$BF$360,'Project List'!AE$1,FALSE)=0,"Nil",
IF(OR($E145="Potential",$E145="Proposed",$E145="Deferred",$E145="Cancelled",$E145="Closed"),VLOOKUP($A145,'Project List'!$A$9:$BF$360,'Project List'!AE$1,FALSE)*$A$15*$AE145,VLOOKUP($A145,'Project List'!$A$9:$BF$360,'Project List'!AE$1,FALSE))),0)</f>
        <v>Nil</v>
      </c>
      <c r="AC145" s="13" t="str">
        <f>_xlfn.IFNA(IF(VLOOKUP($A145,'Project List'!$A$9:$BF$360,'Project List'!AF$1,FALSE)=0,"Nil",
IF(OR($E145="Potential",$E145="Proposed",$E145="Deferred",$E145="Cancelled",$E145="Closed"),VLOOKUP($A145,'Project List'!$A$9:$BF$360,'Project List'!AF$1,FALSE)*$A$15*$AE145,VLOOKUP($A145,'Project List'!$A$9:$BF$360,'Project List'!AF$1,FALSE))),0)</f>
        <v>Nil</v>
      </c>
      <c r="AD145" s="42"/>
      <c r="AE145" s="248">
        <f>1+IF(ISNA(VLOOKUP($A145,'Project labour content'!$A$7:$D$255,'Project labour content'!$D$1,FALSE)),VLOOKUP($D145,'Project labour content'!$F$6:$G$15,'Project labour content'!$G$1,FALSE),VLOOKUP($A145,'Project labour content'!$A$7:$D$255,'Project labour content'!$D$1,FALSE))*('Project labour content'!$K$14/100)*1</f>
        <v>1.0004541910001987</v>
      </c>
      <c r="AG145" s="3"/>
      <c r="AH145" s="3"/>
      <c r="AI145" s="32"/>
      <c r="AJ145" s="32"/>
      <c r="AK145" s="32"/>
      <c r="AL145" s="32"/>
      <c r="AM145" s="59"/>
      <c r="AN145" s="59"/>
      <c r="AO145" s="59"/>
      <c r="AP145" s="59"/>
      <c r="AQ145" s="59"/>
    </row>
    <row r="146" spans="1:43" x14ac:dyDescent="0.25">
      <c r="A146" s="11" t="s">
        <v>216</v>
      </c>
      <c r="B146" s="11" t="str">
        <f>_xlfn.IFNA(VLOOKUP($A146,'Project List'!$A$9:$AF$360,'Project List'!G$1,FALSE),0)</f>
        <v>Furniture and Building Upgrades 2019/20</v>
      </c>
      <c r="C146" s="11" t="str">
        <f>_xlfn.IFNA(VLOOKUP($A146,'Project List'!$A$9:$AF$360,'Project List'!C$1,FALSE),0)</f>
        <v>ExAnte</v>
      </c>
      <c r="D146" s="11" t="str">
        <f>_xlfn.IFNA(VLOOKUP($A146,'Project List'!$A$9:$AF$360,'Project List'!D$1,FALSE),0)</f>
        <v>Facilities</v>
      </c>
      <c r="E146" s="11" t="str">
        <f>_xlfn.IFNA(VLOOKUP($A146,'Project List'!$A$9:$AF$360,'Project List'!H$1,FALSE),0)</f>
        <v>Closed</v>
      </c>
      <c r="F146" s="105">
        <f>_xlfn.IFNA(VLOOKUP($A146,'Project List'!$A$9:$AF$360,'Project List'!I$1,FALSE),0)</f>
        <v>0</v>
      </c>
      <c r="G146" s="105">
        <f>_xlfn.IFNA(VLOOKUP($A146,'Project List'!$A$9:$AF$360,'Project List'!J$1,FALSE),0)</f>
        <v>0</v>
      </c>
      <c r="H146" s="105">
        <f>_xlfn.IFNA(VLOOKUP($A146,'Project List'!$A$9:$AF$360,'Project List'!K$1,FALSE),0)</f>
        <v>0</v>
      </c>
      <c r="I146" s="105">
        <f>_xlfn.IFNA(VLOOKUP($A146,'Project List'!$A$9:$AF$360,'Project List'!L$1,FALSE),0)</f>
        <v>0</v>
      </c>
      <c r="J146" s="105">
        <f>_xlfn.IFNA(VLOOKUP($A146,'Project List'!$A$9:$AF$360,'Project List'!M$1,FALSE),0)</f>
        <v>0</v>
      </c>
      <c r="K146" s="105">
        <f>_xlfn.IFNA(VLOOKUP($A146,'Project List'!$A$9:$AF$360,'Project List'!N$1,FALSE),0)</f>
        <v>0</v>
      </c>
      <c r="L146" s="105">
        <f>_xlfn.IFNA(VLOOKUP($A146,'Project List'!$A$9:$AF$360,'Project List'!O$1,FALSE),0)</f>
        <v>0</v>
      </c>
      <c r="M146" s="105">
        <f>_xlfn.IFNA(VLOOKUP($A146,'Project List'!$A$9:$AF$360,'Project List'!P$1,FALSE),0)</f>
        <v>0</v>
      </c>
      <c r="N146" s="105">
        <f>_xlfn.IFNA(VLOOKUP($A146,'Project List'!$A$9:$AF$360,'Project List'!Q$1,FALSE),0)</f>
        <v>0</v>
      </c>
      <c r="O146" s="105">
        <f>_xlfn.IFNA(VLOOKUP($A146,'Project List'!$A$9:$AF$360,'Project List'!R$1,FALSE),0)</f>
        <v>0</v>
      </c>
      <c r="P146" s="105">
        <f>_xlfn.IFNA(VLOOKUP($A146,'Project List'!$A$9:$AF$360,'Project List'!S$1,FALSE),0)</f>
        <v>0</v>
      </c>
      <c r="Q146" s="105">
        <f>_xlfn.IFNA(VLOOKUP($A146,'Project List'!$A$9:$AF$360,'Project List'!T$1,FALSE),0)</f>
        <v>0</v>
      </c>
      <c r="R146" s="105">
        <f>_xlfn.IFNA(VLOOKUP($A146,'Project List'!$A$9:$AF$360,'Project List'!U$1,FALSE),0)</f>
        <v>0</v>
      </c>
      <c r="S146" s="105">
        <f>_xlfn.IFNA(VLOOKUP($A146,'Project List'!$A$9:$AF$360,'Project List'!V$1,FALSE),0)</f>
        <v>0</v>
      </c>
      <c r="T146" s="105">
        <f>_xlfn.IFNA(VLOOKUP($A146,'Project List'!$A$9:$AF$360,'Project List'!W$1,FALSE),0)</f>
        <v>313490.03999999998</v>
      </c>
      <c r="U146" s="105">
        <f>_xlfn.IFNA(VLOOKUP($A146,'Project List'!$A$9:$AF$360,'Project List'!X$1,FALSE),0)</f>
        <v>0</v>
      </c>
      <c r="V146" s="13" t="str">
        <f>_xlfn.IFNA(IF(VLOOKUP($A146,'Project List'!$A$9:$BF$360,'Project List'!Y$1,FALSE)=0,"Nil",
IF(OR($E146="Potential",$E146="Proposed",$E146="Deferred",$E146="Cancelled",$E146="Closed"),VLOOKUP($A146,'Project List'!$A$9:$BF$360,'Project List'!Y$1,FALSE)*$A$15*$AE146,VLOOKUP($A146,'Project List'!$A$9:$BF$360,'Project List'!Y$1,FALSE))),0)</f>
        <v>Nil</v>
      </c>
      <c r="W146" s="13" t="str">
        <f>_xlfn.IFNA(IF(VLOOKUP($A146,'Project List'!$A$9:$BF$360,'Project List'!Z$1,FALSE)=0,"Nil",
IF(OR($E146="Potential",$E146="Proposed",$E146="Deferred",$E146="Cancelled",$E146="Closed"),VLOOKUP($A146,'Project List'!$A$9:$BF$360,'Project List'!Z$1,FALSE)*$A$15*$AE146,VLOOKUP($A146,'Project List'!$A$9:$BF$360,'Project List'!Z$1,FALSE))),0)</f>
        <v>Nil</v>
      </c>
      <c r="X146" s="13" t="str">
        <f>_xlfn.IFNA(IF(VLOOKUP($A146,'Project List'!$A$9:$BF$360,'Project List'!AA$1,FALSE)=0,"Nil",
IF(OR($E146="Potential",$E146="Proposed",$E146="Deferred",$E146="Cancelled",$E146="Closed"),VLOOKUP($A146,'Project List'!$A$9:$BF$360,'Project List'!AA$1,FALSE)*$A$15*$AE146,VLOOKUP($A146,'Project List'!$A$9:$BF$360,'Project List'!AA$1,FALSE))),0)</f>
        <v>Nil</v>
      </c>
      <c r="Y146" s="13" t="str">
        <f>_xlfn.IFNA(IF(VLOOKUP($A146,'Project List'!$A$9:$BF$360,'Project List'!AB$1,FALSE)=0,"Nil",
IF(OR($E146="Potential",$E146="Proposed",$E146="Deferred",$E146="Cancelled",$E146="Closed"),VLOOKUP($A146,'Project List'!$A$9:$BF$360,'Project List'!AB$1,FALSE)*$A$15*$AE146,VLOOKUP($A146,'Project List'!$A$9:$BF$360,'Project List'!AB$1,FALSE))),0)</f>
        <v>Nil</v>
      </c>
      <c r="Z146" s="13" t="str">
        <f>_xlfn.IFNA(IF(VLOOKUP($A146,'Project List'!$A$9:$BF$360,'Project List'!AC$1,FALSE)=0,"Nil",
IF(OR($E146="Potential",$E146="Proposed",$E146="Deferred",$E146="Cancelled",$E146="Closed"),VLOOKUP($A146,'Project List'!$A$9:$BF$360,'Project List'!AC$1,FALSE)*$A$15*$AE146,VLOOKUP($A146,'Project List'!$A$9:$BF$360,'Project List'!AC$1,FALSE))),0)</f>
        <v>Nil</v>
      </c>
      <c r="AA146" s="13" t="str">
        <f>_xlfn.IFNA(IF(VLOOKUP($A146,'Project List'!$A$9:$BF$360,'Project List'!AD$1,FALSE)=0,"Nil",
IF(OR($E146="Potential",$E146="Proposed",$E146="Deferred",$E146="Cancelled",$E146="Closed"),VLOOKUP($A146,'Project List'!$A$9:$BF$360,'Project List'!AD$1,FALSE)*$A$15*$AE146,VLOOKUP($A146,'Project List'!$A$9:$BF$360,'Project List'!AD$1,FALSE))),0)</f>
        <v>Nil</v>
      </c>
      <c r="AB146" s="13" t="str">
        <f>_xlfn.IFNA(IF(VLOOKUP($A146,'Project List'!$A$9:$BF$360,'Project List'!AE$1,FALSE)=0,"Nil",
IF(OR($E146="Potential",$E146="Proposed",$E146="Deferred",$E146="Cancelled",$E146="Closed"),VLOOKUP($A146,'Project List'!$A$9:$BF$360,'Project List'!AE$1,FALSE)*$A$15*$AE146,VLOOKUP($A146,'Project List'!$A$9:$BF$360,'Project List'!AE$1,FALSE))),0)</f>
        <v>Nil</v>
      </c>
      <c r="AC146" s="13" t="str">
        <f>_xlfn.IFNA(IF(VLOOKUP($A146,'Project List'!$A$9:$BF$360,'Project List'!AF$1,FALSE)=0,"Nil",
IF(OR($E146="Potential",$E146="Proposed",$E146="Deferred",$E146="Cancelled",$E146="Closed"),VLOOKUP($A146,'Project List'!$A$9:$BF$360,'Project List'!AF$1,FALSE)*$A$15*$AE146,VLOOKUP($A146,'Project List'!$A$9:$BF$360,'Project List'!AF$1,FALSE))),0)</f>
        <v>Nil</v>
      </c>
      <c r="AD146" s="42"/>
      <c r="AE146" s="248">
        <f>1+IF(ISNA(VLOOKUP($A146,'Project labour content'!$A$7:$D$255,'Project labour content'!$D$1,FALSE)),VLOOKUP($D146,'Project labour content'!$F$6:$G$15,'Project labour content'!$G$1,FALSE),VLOOKUP($A146,'Project labour content'!$A$7:$D$255,'Project labour content'!$D$1,FALSE))*('Project labour content'!$K$14/100)*1</f>
        <v>1.0018661130890889</v>
      </c>
      <c r="AG146" s="3"/>
      <c r="AH146" s="3"/>
      <c r="AI146" s="32"/>
      <c r="AJ146" s="32"/>
      <c r="AK146" s="32"/>
      <c r="AL146" s="32"/>
      <c r="AM146" s="59"/>
      <c r="AN146" s="59"/>
      <c r="AO146" s="59"/>
      <c r="AP146" s="59"/>
      <c r="AQ146" s="59"/>
    </row>
    <row r="147" spans="1:43" x14ac:dyDescent="0.25">
      <c r="A147" s="11" t="s">
        <v>217</v>
      </c>
      <c r="B147" s="11" t="str">
        <f>_xlfn.IFNA(VLOOKUP($A147,'Project List'!$A$9:$AF$360,'Project List'!G$1,FALSE),0)</f>
        <v>Refresh and Maintain IT Hardware 19-20</v>
      </c>
      <c r="C147" s="11" t="str">
        <f>_xlfn.IFNA(VLOOKUP($A147,'Project List'!$A$9:$AF$360,'Project List'!C$1,FALSE),0)</f>
        <v>ExAnte</v>
      </c>
      <c r="D147" s="11" t="str">
        <f>_xlfn.IFNA(VLOOKUP($A147,'Project List'!$A$9:$AF$360,'Project List'!D$1,FALSE),0)</f>
        <v>Information Technology</v>
      </c>
      <c r="E147" s="11" t="str">
        <f>_xlfn.IFNA(VLOOKUP($A147,'Project List'!$A$9:$AF$360,'Project List'!H$1,FALSE),0)</f>
        <v>Closed</v>
      </c>
      <c r="F147" s="105">
        <f>_xlfn.IFNA(VLOOKUP($A147,'Project List'!$A$9:$AF$360,'Project List'!I$1,FALSE),0)</f>
        <v>0</v>
      </c>
      <c r="G147" s="105">
        <f>_xlfn.IFNA(VLOOKUP($A147,'Project List'!$A$9:$AF$360,'Project List'!J$1,FALSE),0)</f>
        <v>0</v>
      </c>
      <c r="H147" s="105">
        <f>_xlfn.IFNA(VLOOKUP($A147,'Project List'!$A$9:$AF$360,'Project List'!K$1,FALSE),0)</f>
        <v>0</v>
      </c>
      <c r="I147" s="105">
        <f>_xlfn.IFNA(VLOOKUP($A147,'Project List'!$A$9:$AF$360,'Project List'!L$1,FALSE),0)</f>
        <v>0</v>
      </c>
      <c r="J147" s="105">
        <f>_xlfn.IFNA(VLOOKUP($A147,'Project List'!$A$9:$AF$360,'Project List'!M$1,FALSE),0)</f>
        <v>0</v>
      </c>
      <c r="K147" s="105">
        <f>_xlfn.IFNA(VLOOKUP($A147,'Project List'!$A$9:$AF$360,'Project List'!N$1,FALSE),0)</f>
        <v>0</v>
      </c>
      <c r="L147" s="105">
        <f>_xlfn.IFNA(VLOOKUP($A147,'Project List'!$A$9:$AF$360,'Project List'!O$1,FALSE),0)</f>
        <v>0</v>
      </c>
      <c r="M147" s="105">
        <f>_xlfn.IFNA(VLOOKUP($A147,'Project List'!$A$9:$AF$360,'Project List'!P$1,FALSE),0)</f>
        <v>0</v>
      </c>
      <c r="N147" s="105">
        <f>_xlfn.IFNA(VLOOKUP($A147,'Project List'!$A$9:$AF$360,'Project List'!Q$1,FALSE),0)</f>
        <v>0</v>
      </c>
      <c r="O147" s="105">
        <f>_xlfn.IFNA(VLOOKUP($A147,'Project List'!$A$9:$AF$360,'Project List'!R$1,FALSE),0)</f>
        <v>0</v>
      </c>
      <c r="P147" s="105">
        <f>_xlfn.IFNA(VLOOKUP($A147,'Project List'!$A$9:$AF$360,'Project List'!S$1,FALSE),0)</f>
        <v>0</v>
      </c>
      <c r="Q147" s="105">
        <f>_xlfn.IFNA(VLOOKUP($A147,'Project List'!$A$9:$AF$360,'Project List'!T$1,FALSE),0)</f>
        <v>0</v>
      </c>
      <c r="R147" s="105">
        <f>_xlfn.IFNA(VLOOKUP($A147,'Project List'!$A$9:$AF$360,'Project List'!U$1,FALSE),0)</f>
        <v>0</v>
      </c>
      <c r="S147" s="105">
        <f>_xlfn.IFNA(VLOOKUP($A147,'Project List'!$A$9:$AF$360,'Project List'!V$1,FALSE),0)</f>
        <v>2041335.52</v>
      </c>
      <c r="T147" s="105">
        <f>_xlfn.IFNA(VLOOKUP($A147,'Project List'!$A$9:$AF$360,'Project List'!W$1,FALSE),0)</f>
        <v>654368.6</v>
      </c>
      <c r="U147" s="105">
        <f>_xlfn.IFNA(VLOOKUP($A147,'Project List'!$A$9:$AF$360,'Project List'!X$1,FALSE),0)</f>
        <v>27441.15</v>
      </c>
      <c r="V147" s="13" t="str">
        <f>_xlfn.IFNA(IF(VLOOKUP($A147,'Project List'!$A$9:$BF$360,'Project List'!Y$1,FALSE)=0,"Nil",
IF(OR($E147="Potential",$E147="Proposed",$E147="Deferred",$E147="Cancelled",$E147="Closed"),VLOOKUP($A147,'Project List'!$A$9:$BF$360,'Project List'!Y$1,FALSE)*$A$15*$AE147,VLOOKUP($A147,'Project List'!$A$9:$BF$360,'Project List'!Y$1,FALSE))),0)</f>
        <v>Nil</v>
      </c>
      <c r="W147" s="13" t="str">
        <f>_xlfn.IFNA(IF(VLOOKUP($A147,'Project List'!$A$9:$BF$360,'Project List'!Z$1,FALSE)=0,"Nil",
IF(OR($E147="Potential",$E147="Proposed",$E147="Deferred",$E147="Cancelled",$E147="Closed"),VLOOKUP($A147,'Project List'!$A$9:$BF$360,'Project List'!Z$1,FALSE)*$A$15*$AE147,VLOOKUP($A147,'Project List'!$A$9:$BF$360,'Project List'!Z$1,FALSE))),0)</f>
        <v>Nil</v>
      </c>
      <c r="X147" s="13" t="str">
        <f>_xlfn.IFNA(IF(VLOOKUP($A147,'Project List'!$A$9:$BF$360,'Project List'!AA$1,FALSE)=0,"Nil",
IF(OR($E147="Potential",$E147="Proposed",$E147="Deferred",$E147="Cancelled",$E147="Closed"),VLOOKUP($A147,'Project List'!$A$9:$BF$360,'Project List'!AA$1,FALSE)*$A$15*$AE147,VLOOKUP($A147,'Project List'!$A$9:$BF$360,'Project List'!AA$1,FALSE))),0)</f>
        <v>Nil</v>
      </c>
      <c r="Y147" s="13" t="str">
        <f>_xlfn.IFNA(IF(VLOOKUP($A147,'Project List'!$A$9:$BF$360,'Project List'!AB$1,FALSE)=0,"Nil",
IF(OR($E147="Potential",$E147="Proposed",$E147="Deferred",$E147="Cancelled",$E147="Closed"),VLOOKUP($A147,'Project List'!$A$9:$BF$360,'Project List'!AB$1,FALSE)*$A$15*$AE147,VLOOKUP($A147,'Project List'!$A$9:$BF$360,'Project List'!AB$1,FALSE))),0)</f>
        <v>Nil</v>
      </c>
      <c r="Z147" s="13" t="str">
        <f>_xlfn.IFNA(IF(VLOOKUP($A147,'Project List'!$A$9:$BF$360,'Project List'!AC$1,FALSE)=0,"Nil",
IF(OR($E147="Potential",$E147="Proposed",$E147="Deferred",$E147="Cancelled",$E147="Closed"),VLOOKUP($A147,'Project List'!$A$9:$BF$360,'Project List'!AC$1,FALSE)*$A$15*$AE147,VLOOKUP($A147,'Project List'!$A$9:$BF$360,'Project List'!AC$1,FALSE))),0)</f>
        <v>Nil</v>
      </c>
      <c r="AA147" s="13" t="str">
        <f>_xlfn.IFNA(IF(VLOOKUP($A147,'Project List'!$A$9:$BF$360,'Project List'!AD$1,FALSE)=0,"Nil",
IF(OR($E147="Potential",$E147="Proposed",$E147="Deferred",$E147="Cancelled",$E147="Closed"),VLOOKUP($A147,'Project List'!$A$9:$BF$360,'Project List'!AD$1,FALSE)*$A$15*$AE147,VLOOKUP($A147,'Project List'!$A$9:$BF$360,'Project List'!AD$1,FALSE))),0)</f>
        <v>Nil</v>
      </c>
      <c r="AB147" s="13" t="str">
        <f>_xlfn.IFNA(IF(VLOOKUP($A147,'Project List'!$A$9:$BF$360,'Project List'!AE$1,FALSE)=0,"Nil",
IF(OR($E147="Potential",$E147="Proposed",$E147="Deferred",$E147="Cancelled",$E147="Closed"),VLOOKUP($A147,'Project List'!$A$9:$BF$360,'Project List'!AE$1,FALSE)*$A$15*$AE147,VLOOKUP($A147,'Project List'!$A$9:$BF$360,'Project List'!AE$1,FALSE))),0)</f>
        <v>Nil</v>
      </c>
      <c r="AC147" s="13" t="str">
        <f>_xlfn.IFNA(IF(VLOOKUP($A147,'Project List'!$A$9:$BF$360,'Project List'!AF$1,FALSE)=0,"Nil",
IF(OR($E147="Potential",$E147="Proposed",$E147="Deferred",$E147="Cancelled",$E147="Closed"),VLOOKUP($A147,'Project List'!$A$9:$BF$360,'Project List'!AF$1,FALSE)*$A$15*$AE147,VLOOKUP($A147,'Project List'!$A$9:$BF$360,'Project List'!AF$1,FALSE))),0)</f>
        <v>Nil</v>
      </c>
      <c r="AD147" s="42"/>
      <c r="AE147" s="248">
        <f>1+IF(ISNA(VLOOKUP($A147,'Project labour content'!$A$7:$D$255,'Project labour content'!$D$1,FALSE)),VLOOKUP($D147,'Project labour content'!$F$6:$G$15,'Project labour content'!$G$1,FALSE),VLOOKUP($A147,'Project labour content'!$A$7:$D$255,'Project labour content'!$D$1,FALSE))*('Project labour content'!$K$14/100)*1</f>
        <v>1.0024480115846353</v>
      </c>
      <c r="AG147" s="3"/>
      <c r="AH147" s="3"/>
      <c r="AI147" s="32"/>
      <c r="AJ147" s="32"/>
      <c r="AK147" s="32"/>
      <c r="AL147" s="32"/>
      <c r="AM147" s="59"/>
      <c r="AN147" s="59"/>
      <c r="AO147" s="59"/>
      <c r="AP147" s="59"/>
      <c r="AQ147" s="59"/>
    </row>
    <row r="148" spans="1:43" x14ac:dyDescent="0.25">
      <c r="A148" s="11" t="s">
        <v>218</v>
      </c>
      <c r="B148" s="11" t="str">
        <f>_xlfn.IFNA(VLOOKUP($A148,'Project List'!$A$9:$AF$360,'Project List'!G$1,FALSE),0)</f>
        <v>Minor Software procurement and refresh 19-20</v>
      </c>
      <c r="C148" s="11" t="str">
        <f>_xlfn.IFNA(VLOOKUP($A148,'Project List'!$A$9:$AF$360,'Project List'!C$1,FALSE),0)</f>
        <v>ExAnte</v>
      </c>
      <c r="D148" s="11" t="str">
        <f>_xlfn.IFNA(VLOOKUP($A148,'Project List'!$A$9:$AF$360,'Project List'!D$1,FALSE),0)</f>
        <v>Information Technology</v>
      </c>
      <c r="E148" s="11" t="str">
        <f>_xlfn.IFNA(VLOOKUP($A148,'Project List'!$A$9:$AF$360,'Project List'!H$1,FALSE),0)</f>
        <v>Closed</v>
      </c>
      <c r="F148" s="105">
        <f>_xlfn.IFNA(VLOOKUP($A148,'Project List'!$A$9:$AF$360,'Project List'!I$1,FALSE),0)</f>
        <v>0</v>
      </c>
      <c r="G148" s="105">
        <f>_xlfn.IFNA(VLOOKUP($A148,'Project List'!$A$9:$AF$360,'Project List'!J$1,FALSE),0)</f>
        <v>0</v>
      </c>
      <c r="H148" s="105">
        <f>_xlfn.IFNA(VLOOKUP($A148,'Project List'!$A$9:$AF$360,'Project List'!K$1,FALSE),0)</f>
        <v>0</v>
      </c>
      <c r="I148" s="105">
        <f>_xlfn.IFNA(VLOOKUP($A148,'Project List'!$A$9:$AF$360,'Project List'!L$1,FALSE),0)</f>
        <v>0</v>
      </c>
      <c r="J148" s="105">
        <f>_xlfn.IFNA(VLOOKUP($A148,'Project List'!$A$9:$AF$360,'Project List'!M$1,FALSE),0)</f>
        <v>0</v>
      </c>
      <c r="K148" s="105">
        <f>_xlfn.IFNA(VLOOKUP($A148,'Project List'!$A$9:$AF$360,'Project List'!N$1,FALSE),0)</f>
        <v>0</v>
      </c>
      <c r="L148" s="105">
        <f>_xlfn.IFNA(VLOOKUP($A148,'Project List'!$A$9:$AF$360,'Project List'!O$1,FALSE),0)</f>
        <v>0</v>
      </c>
      <c r="M148" s="105">
        <f>_xlfn.IFNA(VLOOKUP($A148,'Project List'!$A$9:$AF$360,'Project List'!P$1,FALSE),0)</f>
        <v>0</v>
      </c>
      <c r="N148" s="105">
        <f>_xlfn.IFNA(VLOOKUP($A148,'Project List'!$A$9:$AF$360,'Project List'!Q$1,FALSE),0)</f>
        <v>0</v>
      </c>
      <c r="O148" s="105">
        <f>_xlfn.IFNA(VLOOKUP($A148,'Project List'!$A$9:$AF$360,'Project List'!R$1,FALSE),0)</f>
        <v>0</v>
      </c>
      <c r="P148" s="105">
        <f>_xlfn.IFNA(VLOOKUP($A148,'Project List'!$A$9:$AF$360,'Project List'!S$1,FALSE),0)</f>
        <v>0</v>
      </c>
      <c r="Q148" s="105">
        <f>_xlfn.IFNA(VLOOKUP($A148,'Project List'!$A$9:$AF$360,'Project List'!T$1,FALSE),0)</f>
        <v>0</v>
      </c>
      <c r="R148" s="105">
        <f>_xlfn.IFNA(VLOOKUP($A148,'Project List'!$A$9:$AF$360,'Project List'!U$1,FALSE),0)</f>
        <v>1003643.35</v>
      </c>
      <c r="S148" s="105">
        <f>_xlfn.IFNA(VLOOKUP($A148,'Project List'!$A$9:$AF$360,'Project List'!V$1,FALSE),0)</f>
        <v>1193143.54</v>
      </c>
      <c r="T148" s="105">
        <f>_xlfn.IFNA(VLOOKUP($A148,'Project List'!$A$9:$AF$360,'Project List'!W$1,FALSE),0)</f>
        <v>778433.63</v>
      </c>
      <c r="U148" s="105">
        <f>_xlfn.IFNA(VLOOKUP($A148,'Project List'!$A$9:$AF$360,'Project List'!X$1,FALSE),0)</f>
        <v>9181.9599999999991</v>
      </c>
      <c r="V148" s="13" t="str">
        <f>_xlfn.IFNA(IF(VLOOKUP($A148,'Project List'!$A$9:$BF$360,'Project List'!Y$1,FALSE)=0,"Nil",
IF(OR($E148="Potential",$E148="Proposed",$E148="Deferred",$E148="Cancelled",$E148="Closed"),VLOOKUP($A148,'Project List'!$A$9:$BF$360,'Project List'!Y$1,FALSE)*$A$15*$AE148,VLOOKUP($A148,'Project List'!$A$9:$BF$360,'Project List'!Y$1,FALSE))),0)</f>
        <v>Nil</v>
      </c>
      <c r="W148" s="13" t="str">
        <f>_xlfn.IFNA(IF(VLOOKUP($A148,'Project List'!$A$9:$BF$360,'Project List'!Z$1,FALSE)=0,"Nil",
IF(OR($E148="Potential",$E148="Proposed",$E148="Deferred",$E148="Cancelled",$E148="Closed"),VLOOKUP($A148,'Project List'!$A$9:$BF$360,'Project List'!Z$1,FALSE)*$A$15*$AE148,VLOOKUP($A148,'Project List'!$A$9:$BF$360,'Project List'!Z$1,FALSE))),0)</f>
        <v>Nil</v>
      </c>
      <c r="X148" s="13" t="str">
        <f>_xlfn.IFNA(IF(VLOOKUP($A148,'Project List'!$A$9:$BF$360,'Project List'!AA$1,FALSE)=0,"Nil",
IF(OR($E148="Potential",$E148="Proposed",$E148="Deferred",$E148="Cancelled",$E148="Closed"),VLOOKUP($A148,'Project List'!$A$9:$BF$360,'Project List'!AA$1,FALSE)*$A$15*$AE148,VLOOKUP($A148,'Project List'!$A$9:$BF$360,'Project List'!AA$1,FALSE))),0)</f>
        <v>Nil</v>
      </c>
      <c r="Y148" s="13" t="str">
        <f>_xlfn.IFNA(IF(VLOOKUP($A148,'Project List'!$A$9:$BF$360,'Project List'!AB$1,FALSE)=0,"Nil",
IF(OR($E148="Potential",$E148="Proposed",$E148="Deferred",$E148="Cancelled",$E148="Closed"),VLOOKUP($A148,'Project List'!$A$9:$BF$360,'Project List'!AB$1,FALSE)*$A$15*$AE148,VLOOKUP($A148,'Project List'!$A$9:$BF$360,'Project List'!AB$1,FALSE))),0)</f>
        <v>Nil</v>
      </c>
      <c r="Z148" s="13" t="str">
        <f>_xlfn.IFNA(IF(VLOOKUP($A148,'Project List'!$A$9:$BF$360,'Project List'!AC$1,FALSE)=0,"Nil",
IF(OR($E148="Potential",$E148="Proposed",$E148="Deferred",$E148="Cancelled",$E148="Closed"),VLOOKUP($A148,'Project List'!$A$9:$BF$360,'Project List'!AC$1,FALSE)*$A$15*$AE148,VLOOKUP($A148,'Project List'!$A$9:$BF$360,'Project List'!AC$1,FALSE))),0)</f>
        <v>Nil</v>
      </c>
      <c r="AA148" s="13" t="str">
        <f>_xlfn.IFNA(IF(VLOOKUP($A148,'Project List'!$A$9:$BF$360,'Project List'!AD$1,FALSE)=0,"Nil",
IF(OR($E148="Potential",$E148="Proposed",$E148="Deferred",$E148="Cancelled",$E148="Closed"),VLOOKUP($A148,'Project List'!$A$9:$BF$360,'Project List'!AD$1,FALSE)*$A$15*$AE148,VLOOKUP($A148,'Project List'!$A$9:$BF$360,'Project List'!AD$1,FALSE))),0)</f>
        <v>Nil</v>
      </c>
      <c r="AB148" s="13" t="str">
        <f>_xlfn.IFNA(IF(VLOOKUP($A148,'Project List'!$A$9:$BF$360,'Project List'!AE$1,FALSE)=0,"Nil",
IF(OR($E148="Potential",$E148="Proposed",$E148="Deferred",$E148="Cancelled",$E148="Closed"),VLOOKUP($A148,'Project List'!$A$9:$BF$360,'Project List'!AE$1,FALSE)*$A$15*$AE148,VLOOKUP($A148,'Project List'!$A$9:$BF$360,'Project List'!AE$1,FALSE))),0)</f>
        <v>Nil</v>
      </c>
      <c r="AC148" s="13" t="str">
        <f>_xlfn.IFNA(IF(VLOOKUP($A148,'Project List'!$A$9:$BF$360,'Project List'!AF$1,FALSE)=0,"Nil",
IF(OR($E148="Potential",$E148="Proposed",$E148="Deferred",$E148="Cancelled",$E148="Closed"),VLOOKUP($A148,'Project List'!$A$9:$BF$360,'Project List'!AF$1,FALSE)*$A$15*$AE148,VLOOKUP($A148,'Project List'!$A$9:$BF$360,'Project List'!AF$1,FALSE))),0)</f>
        <v>Nil</v>
      </c>
      <c r="AD148" s="42"/>
      <c r="AE148" s="248">
        <f>1+IF(ISNA(VLOOKUP($A148,'Project labour content'!$A$7:$D$255,'Project labour content'!$D$1,FALSE)),VLOOKUP($D148,'Project labour content'!$F$6:$G$15,'Project labour content'!$G$1,FALSE),VLOOKUP($A148,'Project labour content'!$A$7:$D$255,'Project labour content'!$D$1,FALSE))*('Project labour content'!$K$14/100)*1</f>
        <v>1.0024480115846353</v>
      </c>
      <c r="AG148" s="3"/>
      <c r="AH148" s="3"/>
      <c r="AI148" s="32"/>
      <c r="AJ148" s="32"/>
      <c r="AK148" s="32"/>
      <c r="AL148" s="32"/>
      <c r="AM148" s="59"/>
      <c r="AN148" s="59"/>
      <c r="AO148" s="59"/>
      <c r="AP148" s="59"/>
      <c r="AQ148" s="59"/>
    </row>
    <row r="149" spans="1:43" x14ac:dyDescent="0.25">
      <c r="A149" s="11" t="s">
        <v>219</v>
      </c>
      <c r="B149" s="11" t="str">
        <f>_xlfn.IFNA(VLOOKUP($A149,'Project List'!$A$9:$AF$360,'Project List'!G$1,FALSE),0)</f>
        <v>IT Security Technology Refresh 19-20</v>
      </c>
      <c r="C149" s="11" t="str">
        <f>_xlfn.IFNA(VLOOKUP($A149,'Project List'!$A$9:$AF$360,'Project List'!C$1,FALSE),0)</f>
        <v>ExAnte</v>
      </c>
      <c r="D149" s="11" t="str">
        <f>_xlfn.IFNA(VLOOKUP($A149,'Project List'!$A$9:$AF$360,'Project List'!D$1,FALSE),0)</f>
        <v>Information Technology</v>
      </c>
      <c r="E149" s="11" t="str">
        <f>_xlfn.IFNA(VLOOKUP($A149,'Project List'!$A$9:$AF$360,'Project List'!H$1,FALSE),0)</f>
        <v>Closed</v>
      </c>
      <c r="F149" s="105">
        <f>_xlfn.IFNA(VLOOKUP($A149,'Project List'!$A$9:$AF$360,'Project List'!I$1,FALSE),0)</f>
        <v>0</v>
      </c>
      <c r="G149" s="105">
        <f>_xlfn.IFNA(VLOOKUP($A149,'Project List'!$A$9:$AF$360,'Project List'!J$1,FALSE),0)</f>
        <v>0</v>
      </c>
      <c r="H149" s="105">
        <f>_xlfn.IFNA(VLOOKUP($A149,'Project List'!$A$9:$AF$360,'Project List'!K$1,FALSE),0)</f>
        <v>0</v>
      </c>
      <c r="I149" s="105">
        <f>_xlfn.IFNA(VLOOKUP($A149,'Project List'!$A$9:$AF$360,'Project List'!L$1,FALSE),0)</f>
        <v>0</v>
      </c>
      <c r="J149" s="105">
        <f>_xlfn.IFNA(VLOOKUP($A149,'Project List'!$A$9:$AF$360,'Project List'!M$1,FALSE),0)</f>
        <v>0</v>
      </c>
      <c r="K149" s="105">
        <f>_xlfn.IFNA(VLOOKUP($A149,'Project List'!$A$9:$AF$360,'Project List'!N$1,FALSE),0)</f>
        <v>0</v>
      </c>
      <c r="L149" s="105">
        <f>_xlfn.IFNA(VLOOKUP($A149,'Project List'!$A$9:$AF$360,'Project List'!O$1,FALSE),0)</f>
        <v>0</v>
      </c>
      <c r="M149" s="105">
        <f>_xlfn.IFNA(VLOOKUP($A149,'Project List'!$A$9:$AF$360,'Project List'!P$1,FALSE),0)</f>
        <v>0</v>
      </c>
      <c r="N149" s="105">
        <f>_xlfn.IFNA(VLOOKUP($A149,'Project List'!$A$9:$AF$360,'Project List'!Q$1,FALSE),0)</f>
        <v>0</v>
      </c>
      <c r="O149" s="105">
        <f>_xlfn.IFNA(VLOOKUP($A149,'Project List'!$A$9:$AF$360,'Project List'!R$1,FALSE),0)</f>
        <v>0</v>
      </c>
      <c r="P149" s="105">
        <f>_xlfn.IFNA(VLOOKUP($A149,'Project List'!$A$9:$AF$360,'Project List'!S$1,FALSE),0)</f>
        <v>0</v>
      </c>
      <c r="Q149" s="105">
        <f>_xlfn.IFNA(VLOOKUP($A149,'Project List'!$A$9:$AF$360,'Project List'!T$1,FALSE),0)</f>
        <v>0</v>
      </c>
      <c r="R149" s="105">
        <f>_xlfn.IFNA(VLOOKUP($A149,'Project List'!$A$9:$AF$360,'Project List'!U$1,FALSE),0)</f>
        <v>0</v>
      </c>
      <c r="S149" s="105">
        <f>_xlfn.IFNA(VLOOKUP($A149,'Project List'!$A$9:$AF$360,'Project List'!V$1,FALSE),0)</f>
        <v>1302097.5</v>
      </c>
      <c r="T149" s="105">
        <f>_xlfn.IFNA(VLOOKUP($A149,'Project List'!$A$9:$AF$360,'Project List'!W$1,FALSE),0)</f>
        <v>934334.08</v>
      </c>
      <c r="U149" s="105">
        <f>_xlfn.IFNA(VLOOKUP($A149,'Project List'!$A$9:$AF$360,'Project List'!X$1,FALSE),0)</f>
        <v>20807.84</v>
      </c>
      <c r="V149" s="13" t="str">
        <f>_xlfn.IFNA(IF(VLOOKUP($A149,'Project List'!$A$9:$BF$360,'Project List'!Y$1,FALSE)=0,"Nil",
IF(OR($E149="Potential",$E149="Proposed",$E149="Deferred",$E149="Cancelled",$E149="Closed"),VLOOKUP($A149,'Project List'!$A$9:$BF$360,'Project List'!Y$1,FALSE)*$A$15*$AE149,VLOOKUP($A149,'Project List'!$A$9:$BF$360,'Project List'!Y$1,FALSE))),0)</f>
        <v>Nil</v>
      </c>
      <c r="W149" s="13" t="str">
        <f>_xlfn.IFNA(IF(VLOOKUP($A149,'Project List'!$A$9:$BF$360,'Project List'!Z$1,FALSE)=0,"Nil",
IF(OR($E149="Potential",$E149="Proposed",$E149="Deferred",$E149="Cancelled",$E149="Closed"),VLOOKUP($A149,'Project List'!$A$9:$BF$360,'Project List'!Z$1,FALSE)*$A$15*$AE149,VLOOKUP($A149,'Project List'!$A$9:$BF$360,'Project List'!Z$1,FALSE))),0)</f>
        <v>Nil</v>
      </c>
      <c r="X149" s="13" t="str">
        <f>_xlfn.IFNA(IF(VLOOKUP($A149,'Project List'!$A$9:$BF$360,'Project List'!AA$1,FALSE)=0,"Nil",
IF(OR($E149="Potential",$E149="Proposed",$E149="Deferred",$E149="Cancelled",$E149="Closed"),VLOOKUP($A149,'Project List'!$A$9:$BF$360,'Project List'!AA$1,FALSE)*$A$15*$AE149,VLOOKUP($A149,'Project List'!$A$9:$BF$360,'Project List'!AA$1,FALSE))),0)</f>
        <v>Nil</v>
      </c>
      <c r="Y149" s="13" t="str">
        <f>_xlfn.IFNA(IF(VLOOKUP($A149,'Project List'!$A$9:$BF$360,'Project List'!AB$1,FALSE)=0,"Nil",
IF(OR($E149="Potential",$E149="Proposed",$E149="Deferred",$E149="Cancelled",$E149="Closed"),VLOOKUP($A149,'Project List'!$A$9:$BF$360,'Project List'!AB$1,FALSE)*$A$15*$AE149,VLOOKUP($A149,'Project List'!$A$9:$BF$360,'Project List'!AB$1,FALSE))),0)</f>
        <v>Nil</v>
      </c>
      <c r="Z149" s="13" t="str">
        <f>_xlfn.IFNA(IF(VLOOKUP($A149,'Project List'!$A$9:$BF$360,'Project List'!AC$1,FALSE)=0,"Nil",
IF(OR($E149="Potential",$E149="Proposed",$E149="Deferred",$E149="Cancelled",$E149="Closed"),VLOOKUP($A149,'Project List'!$A$9:$BF$360,'Project List'!AC$1,FALSE)*$A$15*$AE149,VLOOKUP($A149,'Project List'!$A$9:$BF$360,'Project List'!AC$1,FALSE))),0)</f>
        <v>Nil</v>
      </c>
      <c r="AA149" s="13" t="str">
        <f>_xlfn.IFNA(IF(VLOOKUP($A149,'Project List'!$A$9:$BF$360,'Project List'!AD$1,FALSE)=0,"Nil",
IF(OR($E149="Potential",$E149="Proposed",$E149="Deferred",$E149="Cancelled",$E149="Closed"),VLOOKUP($A149,'Project List'!$A$9:$BF$360,'Project List'!AD$1,FALSE)*$A$15*$AE149,VLOOKUP($A149,'Project List'!$A$9:$BF$360,'Project List'!AD$1,FALSE))),0)</f>
        <v>Nil</v>
      </c>
      <c r="AB149" s="13" t="str">
        <f>_xlfn.IFNA(IF(VLOOKUP($A149,'Project List'!$A$9:$BF$360,'Project List'!AE$1,FALSE)=0,"Nil",
IF(OR($E149="Potential",$E149="Proposed",$E149="Deferred",$E149="Cancelled",$E149="Closed"),VLOOKUP($A149,'Project List'!$A$9:$BF$360,'Project List'!AE$1,FALSE)*$A$15*$AE149,VLOOKUP($A149,'Project List'!$A$9:$BF$360,'Project List'!AE$1,FALSE))),0)</f>
        <v>Nil</v>
      </c>
      <c r="AC149" s="13" t="str">
        <f>_xlfn.IFNA(IF(VLOOKUP($A149,'Project List'!$A$9:$BF$360,'Project List'!AF$1,FALSE)=0,"Nil",
IF(OR($E149="Potential",$E149="Proposed",$E149="Deferred",$E149="Cancelled",$E149="Closed"),VLOOKUP($A149,'Project List'!$A$9:$BF$360,'Project List'!AF$1,FALSE)*$A$15*$AE149,VLOOKUP($A149,'Project List'!$A$9:$BF$360,'Project List'!AF$1,FALSE))),0)</f>
        <v>Nil</v>
      </c>
      <c r="AD149" s="42"/>
      <c r="AE149" s="248">
        <f>1+IF(ISNA(VLOOKUP($A149,'Project labour content'!$A$7:$D$255,'Project labour content'!$D$1,FALSE)),VLOOKUP($D149,'Project labour content'!$F$6:$G$15,'Project labour content'!$G$1,FALSE),VLOOKUP($A149,'Project labour content'!$A$7:$D$255,'Project labour content'!$D$1,FALSE))*('Project labour content'!$K$14/100)*1</f>
        <v>1.0024480115846353</v>
      </c>
      <c r="AG149" s="3"/>
      <c r="AH149" s="3"/>
      <c r="AI149" s="32"/>
      <c r="AJ149" s="32"/>
      <c r="AK149" s="32"/>
      <c r="AL149" s="32"/>
      <c r="AM149" s="59"/>
      <c r="AN149" s="59"/>
      <c r="AO149" s="59"/>
      <c r="AP149" s="59"/>
      <c r="AQ149" s="59"/>
    </row>
    <row r="150" spans="1:43" x14ac:dyDescent="0.25">
      <c r="A150" s="11" t="s">
        <v>221</v>
      </c>
      <c r="B150" s="11" t="str">
        <f>_xlfn.IFNA(VLOOKUP($A150,'Project List'!$A$9:$AF$360,'Project List'!G$1,FALSE),0)</f>
        <v>Enterprise Document and Records Management System</v>
      </c>
      <c r="C150" s="11" t="str">
        <f>_xlfn.IFNA(VLOOKUP($A150,'Project List'!$A$9:$AF$360,'Project List'!C$1,FALSE),0)</f>
        <v>ExAnte</v>
      </c>
      <c r="D150" s="11" t="str">
        <f>_xlfn.IFNA(VLOOKUP($A150,'Project List'!$A$9:$AF$360,'Project List'!D$1,FALSE),0)</f>
        <v>Information Technology</v>
      </c>
      <c r="E150" s="11" t="str">
        <f>_xlfn.IFNA(VLOOKUP($A150,'Project List'!$A$9:$AF$360,'Project List'!H$1,FALSE),0)</f>
        <v>Active</v>
      </c>
      <c r="F150" s="105">
        <f>_xlfn.IFNA(VLOOKUP($A150,'Project List'!$A$9:$AF$360,'Project List'!I$1,FALSE),0)</f>
        <v>0</v>
      </c>
      <c r="G150" s="105">
        <f>_xlfn.IFNA(VLOOKUP($A150,'Project List'!$A$9:$AF$360,'Project List'!J$1,FALSE),0)</f>
        <v>0</v>
      </c>
      <c r="H150" s="105">
        <f>_xlfn.IFNA(VLOOKUP($A150,'Project List'!$A$9:$AF$360,'Project List'!K$1,FALSE),0)</f>
        <v>0</v>
      </c>
      <c r="I150" s="105">
        <f>_xlfn.IFNA(VLOOKUP($A150,'Project List'!$A$9:$AF$360,'Project List'!L$1,FALSE),0)</f>
        <v>0</v>
      </c>
      <c r="J150" s="105">
        <f>_xlfn.IFNA(VLOOKUP($A150,'Project List'!$A$9:$AF$360,'Project List'!M$1,FALSE),0)</f>
        <v>0</v>
      </c>
      <c r="K150" s="105">
        <f>_xlfn.IFNA(VLOOKUP($A150,'Project List'!$A$9:$AF$360,'Project List'!N$1,FALSE),0)</f>
        <v>0</v>
      </c>
      <c r="L150" s="105">
        <f>_xlfn.IFNA(VLOOKUP($A150,'Project List'!$A$9:$AF$360,'Project List'!O$1,FALSE),0)</f>
        <v>0</v>
      </c>
      <c r="M150" s="105">
        <f>_xlfn.IFNA(VLOOKUP($A150,'Project List'!$A$9:$AF$360,'Project List'!P$1,FALSE),0)</f>
        <v>0</v>
      </c>
      <c r="N150" s="105">
        <f>_xlfn.IFNA(VLOOKUP($A150,'Project List'!$A$9:$AF$360,'Project List'!Q$1,FALSE),0)</f>
        <v>0</v>
      </c>
      <c r="O150" s="105">
        <f>_xlfn.IFNA(VLOOKUP($A150,'Project List'!$A$9:$AF$360,'Project List'!R$1,FALSE),0)</f>
        <v>0</v>
      </c>
      <c r="P150" s="105">
        <f>_xlfn.IFNA(VLOOKUP($A150,'Project List'!$A$9:$AF$360,'Project List'!S$1,FALSE),0)</f>
        <v>27690.75</v>
      </c>
      <c r="Q150" s="105">
        <f>_xlfn.IFNA(VLOOKUP($A150,'Project List'!$A$9:$AF$360,'Project List'!T$1,FALSE),0)</f>
        <v>424318.46</v>
      </c>
      <c r="R150" s="105">
        <f>_xlfn.IFNA(VLOOKUP($A150,'Project List'!$A$9:$AF$360,'Project List'!U$1,FALSE),0)</f>
        <v>878524.44</v>
      </c>
      <c r="S150" s="105">
        <f>_xlfn.IFNA(VLOOKUP($A150,'Project List'!$A$9:$AF$360,'Project List'!V$1,FALSE),0)</f>
        <v>769994.78</v>
      </c>
      <c r="T150" s="105">
        <f>_xlfn.IFNA(VLOOKUP($A150,'Project List'!$A$9:$AF$360,'Project List'!W$1,FALSE),0)</f>
        <v>-6946.71</v>
      </c>
      <c r="U150" s="105">
        <f>_xlfn.IFNA(VLOOKUP($A150,'Project List'!$A$9:$AF$360,'Project List'!X$1,FALSE),0)</f>
        <v>318299.02</v>
      </c>
      <c r="V150" s="13">
        <f>_xlfn.IFNA(IF(VLOOKUP($A150,'Project List'!$A$9:$BF$360,'Project List'!Y$1,FALSE)=0,"Nil",
IF(OR($E150="Potential",$E150="Proposed",$E150="Deferred",$E150="Cancelled",$E150="Closed"),VLOOKUP($A150,'Project List'!$A$9:$BF$360,'Project List'!Y$1,FALSE)*$A$15*$AE150,VLOOKUP($A150,'Project List'!$A$9:$BF$360,'Project List'!Y$1,FALSE))),0)</f>
        <v>1809512.4133164037</v>
      </c>
      <c r="W150" s="13">
        <f>_xlfn.IFNA(IF(VLOOKUP($A150,'Project List'!$A$9:$BF$360,'Project List'!Z$1,FALSE)=0,"Nil",
IF(OR($E150="Potential",$E150="Proposed",$E150="Deferred",$E150="Cancelled",$E150="Closed"),VLOOKUP($A150,'Project List'!$A$9:$BF$360,'Project List'!Z$1,FALSE)*$A$15*$AE150,VLOOKUP($A150,'Project List'!$A$9:$BF$360,'Project List'!Z$1,FALSE))),0)</f>
        <v>172368.34271613695</v>
      </c>
      <c r="X150" s="13" t="str">
        <f>_xlfn.IFNA(IF(VLOOKUP($A150,'Project List'!$A$9:$BF$360,'Project List'!AA$1,FALSE)=0,"Nil",
IF(OR($E150="Potential",$E150="Proposed",$E150="Deferred",$E150="Cancelled",$E150="Closed"),VLOOKUP($A150,'Project List'!$A$9:$BF$360,'Project List'!AA$1,FALSE)*$A$15*$AE150,VLOOKUP($A150,'Project List'!$A$9:$BF$360,'Project List'!AA$1,FALSE))),0)</f>
        <v>Nil</v>
      </c>
      <c r="Y150" s="13" t="str">
        <f>_xlfn.IFNA(IF(VLOOKUP($A150,'Project List'!$A$9:$BF$360,'Project List'!AB$1,FALSE)=0,"Nil",
IF(OR($E150="Potential",$E150="Proposed",$E150="Deferred",$E150="Cancelled",$E150="Closed"),VLOOKUP($A150,'Project List'!$A$9:$BF$360,'Project List'!AB$1,FALSE)*$A$15*$AE150,VLOOKUP($A150,'Project List'!$A$9:$BF$360,'Project List'!AB$1,FALSE))),0)</f>
        <v>Nil</v>
      </c>
      <c r="Z150" s="13" t="str">
        <f>_xlfn.IFNA(IF(VLOOKUP($A150,'Project List'!$A$9:$BF$360,'Project List'!AC$1,FALSE)=0,"Nil",
IF(OR($E150="Potential",$E150="Proposed",$E150="Deferred",$E150="Cancelled",$E150="Closed"),VLOOKUP($A150,'Project List'!$A$9:$BF$360,'Project List'!AC$1,FALSE)*$A$15*$AE150,VLOOKUP($A150,'Project List'!$A$9:$BF$360,'Project List'!AC$1,FALSE))),0)</f>
        <v>Nil</v>
      </c>
      <c r="AA150" s="13" t="str">
        <f>_xlfn.IFNA(IF(VLOOKUP($A150,'Project List'!$A$9:$BF$360,'Project List'!AD$1,FALSE)=0,"Nil",
IF(OR($E150="Potential",$E150="Proposed",$E150="Deferred",$E150="Cancelled",$E150="Closed"),VLOOKUP($A150,'Project List'!$A$9:$BF$360,'Project List'!AD$1,FALSE)*$A$15*$AE150,VLOOKUP($A150,'Project List'!$A$9:$BF$360,'Project List'!AD$1,FALSE))),0)</f>
        <v>Nil</v>
      </c>
      <c r="AB150" s="13" t="str">
        <f>_xlfn.IFNA(IF(VLOOKUP($A150,'Project List'!$A$9:$BF$360,'Project List'!AE$1,FALSE)=0,"Nil",
IF(OR($E150="Potential",$E150="Proposed",$E150="Deferred",$E150="Cancelled",$E150="Closed"),VLOOKUP($A150,'Project List'!$A$9:$BF$360,'Project List'!AE$1,FALSE)*$A$15*$AE150,VLOOKUP($A150,'Project List'!$A$9:$BF$360,'Project List'!AE$1,FALSE))),0)</f>
        <v>Nil</v>
      </c>
      <c r="AC150" s="13" t="str">
        <f>_xlfn.IFNA(IF(VLOOKUP($A150,'Project List'!$A$9:$BF$360,'Project List'!AF$1,FALSE)=0,"Nil",
IF(OR($E150="Potential",$E150="Proposed",$E150="Deferred",$E150="Cancelled",$E150="Closed"),VLOOKUP($A150,'Project List'!$A$9:$BF$360,'Project List'!AF$1,FALSE)*$A$15*$AE150,VLOOKUP($A150,'Project List'!$A$9:$BF$360,'Project List'!AF$1,FALSE))),0)</f>
        <v>Nil</v>
      </c>
      <c r="AD150" s="42"/>
      <c r="AE150" s="248">
        <f>1+IF(ISNA(VLOOKUP($A150,'Project labour content'!$A$7:$D$255,'Project labour content'!$D$1,FALSE)),VLOOKUP($D150,'Project labour content'!$F$6:$G$15,'Project labour content'!$G$1,FALSE),VLOOKUP($A150,'Project labour content'!$A$7:$D$255,'Project labour content'!$D$1,FALSE))*('Project labour content'!$K$14/100)*1</f>
        <v>1.0028794109253731</v>
      </c>
      <c r="AG150" s="3"/>
      <c r="AH150" s="3"/>
      <c r="AI150" s="32"/>
      <c r="AJ150" s="32"/>
      <c r="AK150" s="32"/>
      <c r="AL150" s="32"/>
      <c r="AM150" s="59"/>
      <c r="AN150" s="59"/>
      <c r="AO150" s="59"/>
      <c r="AP150" s="59"/>
      <c r="AQ150" s="59"/>
    </row>
    <row r="151" spans="1:43" x14ac:dyDescent="0.25">
      <c r="A151" s="11" t="s">
        <v>223</v>
      </c>
      <c r="B151" s="11" t="str">
        <f>_xlfn.IFNA(VLOOKUP($A151,'Project List'!$A$9:$AF$360,'Project List'!G$1,FALSE),0)</f>
        <v>Electrical 300 Pirie St 2020 - 2021</v>
      </c>
      <c r="C151" s="11" t="str">
        <f>_xlfn.IFNA(VLOOKUP($A151,'Project List'!$A$9:$AF$360,'Project List'!C$1,FALSE),0)</f>
        <v>ExAnte</v>
      </c>
      <c r="D151" s="11" t="str">
        <f>_xlfn.IFNA(VLOOKUP($A151,'Project List'!$A$9:$AF$360,'Project List'!D$1,FALSE),0)</f>
        <v>Facilities</v>
      </c>
      <c r="E151" s="11" t="str">
        <f>_xlfn.IFNA(VLOOKUP($A151,'Project List'!$A$9:$AF$360,'Project List'!H$1,FALSE),0)</f>
        <v>Active</v>
      </c>
      <c r="F151" s="105">
        <f>_xlfn.IFNA(VLOOKUP($A151,'Project List'!$A$9:$AF$360,'Project List'!I$1,FALSE),0)</f>
        <v>0</v>
      </c>
      <c r="G151" s="105">
        <f>_xlfn.IFNA(VLOOKUP($A151,'Project List'!$A$9:$AF$360,'Project List'!J$1,FALSE),0)</f>
        <v>0</v>
      </c>
      <c r="H151" s="105">
        <f>_xlfn.IFNA(VLOOKUP($A151,'Project List'!$A$9:$AF$360,'Project List'!K$1,FALSE),0)</f>
        <v>0</v>
      </c>
      <c r="I151" s="105">
        <f>_xlfn.IFNA(VLOOKUP($A151,'Project List'!$A$9:$AF$360,'Project List'!L$1,FALSE),0)</f>
        <v>0</v>
      </c>
      <c r="J151" s="105">
        <f>_xlfn.IFNA(VLOOKUP($A151,'Project List'!$A$9:$AF$360,'Project List'!M$1,FALSE),0)</f>
        <v>0</v>
      </c>
      <c r="K151" s="105">
        <f>_xlfn.IFNA(VLOOKUP($A151,'Project List'!$A$9:$AF$360,'Project List'!N$1,FALSE),0)</f>
        <v>0</v>
      </c>
      <c r="L151" s="105">
        <f>_xlfn.IFNA(VLOOKUP($A151,'Project List'!$A$9:$AF$360,'Project List'!O$1,FALSE),0)</f>
        <v>0</v>
      </c>
      <c r="M151" s="105">
        <f>_xlfn.IFNA(VLOOKUP($A151,'Project List'!$A$9:$AF$360,'Project List'!P$1,FALSE),0)</f>
        <v>0</v>
      </c>
      <c r="N151" s="105">
        <f>_xlfn.IFNA(VLOOKUP($A151,'Project List'!$A$9:$AF$360,'Project List'!Q$1,FALSE),0)</f>
        <v>0</v>
      </c>
      <c r="O151" s="105">
        <f>_xlfn.IFNA(VLOOKUP($A151,'Project List'!$A$9:$AF$360,'Project List'!R$1,FALSE),0)</f>
        <v>0</v>
      </c>
      <c r="P151" s="105">
        <f>_xlfn.IFNA(VLOOKUP($A151,'Project List'!$A$9:$AF$360,'Project List'!S$1,FALSE),0)</f>
        <v>0</v>
      </c>
      <c r="Q151" s="105">
        <f>_xlfn.IFNA(VLOOKUP($A151,'Project List'!$A$9:$AF$360,'Project List'!T$1,FALSE),0)</f>
        <v>0</v>
      </c>
      <c r="R151" s="105">
        <f>_xlfn.IFNA(VLOOKUP($A151,'Project List'!$A$9:$AF$360,'Project List'!U$1,FALSE),0)</f>
        <v>0</v>
      </c>
      <c r="S151" s="105">
        <f>_xlfn.IFNA(VLOOKUP($A151,'Project List'!$A$9:$AF$360,'Project List'!V$1,FALSE),0)</f>
        <v>0</v>
      </c>
      <c r="T151" s="105">
        <f>_xlfn.IFNA(VLOOKUP($A151,'Project List'!$A$9:$AF$360,'Project List'!W$1,FALSE),0)</f>
        <v>0</v>
      </c>
      <c r="U151" s="105">
        <f>_xlfn.IFNA(VLOOKUP($A151,'Project List'!$A$9:$AF$360,'Project List'!X$1,FALSE),0)</f>
        <v>17355.79</v>
      </c>
      <c r="V151" s="13">
        <f>_xlfn.IFNA(IF(VLOOKUP($A151,'Project List'!$A$9:$BF$360,'Project List'!Y$1,FALSE)=0,"Nil",
IF(OR($E151="Potential",$E151="Proposed",$E151="Deferred",$E151="Cancelled",$E151="Closed"),VLOOKUP($A151,'Project List'!$A$9:$BF$360,'Project List'!Y$1,FALSE)*$A$15*$AE151,VLOOKUP($A151,'Project List'!$A$9:$BF$360,'Project List'!Y$1,FALSE))),0)</f>
        <v>205917.78013272979</v>
      </c>
      <c r="W151" s="13" t="str">
        <f>_xlfn.IFNA(IF(VLOOKUP($A151,'Project List'!$A$9:$BF$360,'Project List'!Z$1,FALSE)=0,"Nil",
IF(OR($E151="Potential",$E151="Proposed",$E151="Deferred",$E151="Cancelled",$E151="Closed"),VLOOKUP($A151,'Project List'!$A$9:$BF$360,'Project List'!Z$1,FALSE)*$A$15*$AE151,VLOOKUP($A151,'Project List'!$A$9:$BF$360,'Project List'!Z$1,FALSE))),0)</f>
        <v>Nil</v>
      </c>
      <c r="X151" s="13" t="str">
        <f>_xlfn.IFNA(IF(VLOOKUP($A151,'Project List'!$A$9:$BF$360,'Project List'!AA$1,FALSE)=0,"Nil",
IF(OR($E151="Potential",$E151="Proposed",$E151="Deferred",$E151="Cancelled",$E151="Closed"),VLOOKUP($A151,'Project List'!$A$9:$BF$360,'Project List'!AA$1,FALSE)*$A$15*$AE151,VLOOKUP($A151,'Project List'!$A$9:$BF$360,'Project List'!AA$1,FALSE))),0)</f>
        <v>Nil</v>
      </c>
      <c r="Y151" s="13" t="str">
        <f>_xlfn.IFNA(IF(VLOOKUP($A151,'Project List'!$A$9:$BF$360,'Project List'!AB$1,FALSE)=0,"Nil",
IF(OR($E151="Potential",$E151="Proposed",$E151="Deferred",$E151="Cancelled",$E151="Closed"),VLOOKUP($A151,'Project List'!$A$9:$BF$360,'Project List'!AB$1,FALSE)*$A$15*$AE151,VLOOKUP($A151,'Project List'!$A$9:$BF$360,'Project List'!AB$1,FALSE))),0)</f>
        <v>Nil</v>
      </c>
      <c r="Z151" s="13" t="str">
        <f>_xlfn.IFNA(IF(VLOOKUP($A151,'Project List'!$A$9:$BF$360,'Project List'!AC$1,FALSE)=0,"Nil",
IF(OR($E151="Potential",$E151="Proposed",$E151="Deferred",$E151="Cancelled",$E151="Closed"),VLOOKUP($A151,'Project List'!$A$9:$BF$360,'Project List'!AC$1,FALSE)*$A$15*$AE151,VLOOKUP($A151,'Project List'!$A$9:$BF$360,'Project List'!AC$1,FALSE))),0)</f>
        <v>Nil</v>
      </c>
      <c r="AA151" s="13" t="str">
        <f>_xlfn.IFNA(IF(VLOOKUP($A151,'Project List'!$A$9:$BF$360,'Project List'!AD$1,FALSE)=0,"Nil",
IF(OR($E151="Potential",$E151="Proposed",$E151="Deferred",$E151="Cancelled",$E151="Closed"),VLOOKUP($A151,'Project List'!$A$9:$BF$360,'Project List'!AD$1,FALSE)*$A$15*$AE151,VLOOKUP($A151,'Project List'!$A$9:$BF$360,'Project List'!AD$1,FALSE))),0)</f>
        <v>Nil</v>
      </c>
      <c r="AB151" s="13" t="str">
        <f>_xlfn.IFNA(IF(VLOOKUP($A151,'Project List'!$A$9:$BF$360,'Project List'!AE$1,FALSE)=0,"Nil",
IF(OR($E151="Potential",$E151="Proposed",$E151="Deferred",$E151="Cancelled",$E151="Closed"),VLOOKUP($A151,'Project List'!$A$9:$BF$360,'Project List'!AE$1,FALSE)*$A$15*$AE151,VLOOKUP($A151,'Project List'!$A$9:$BF$360,'Project List'!AE$1,FALSE))),0)</f>
        <v>Nil</v>
      </c>
      <c r="AC151" s="13" t="str">
        <f>_xlfn.IFNA(IF(VLOOKUP($A151,'Project List'!$A$9:$BF$360,'Project List'!AF$1,FALSE)=0,"Nil",
IF(OR($E151="Potential",$E151="Proposed",$E151="Deferred",$E151="Cancelled",$E151="Closed"),VLOOKUP($A151,'Project List'!$A$9:$BF$360,'Project List'!AF$1,FALSE)*$A$15*$AE151,VLOOKUP($A151,'Project List'!$A$9:$BF$360,'Project List'!AF$1,FALSE))),0)</f>
        <v>Nil</v>
      </c>
      <c r="AD151" s="42"/>
      <c r="AE151" s="248">
        <f>1+IF(ISNA(VLOOKUP($A151,'Project labour content'!$A$7:$D$255,'Project labour content'!$D$1,FALSE)),VLOOKUP($D151,'Project labour content'!$F$6:$G$15,'Project labour content'!$G$1,FALSE),VLOOKUP($A151,'Project labour content'!$A$7:$D$255,'Project labour content'!$D$1,FALSE))*('Project labour content'!$K$14/100)*1</f>
        <v>1.0006341620554136</v>
      </c>
      <c r="AG151" s="3"/>
      <c r="AH151" s="3"/>
      <c r="AI151" s="32"/>
      <c r="AJ151" s="32"/>
      <c r="AK151" s="32"/>
      <c r="AL151" s="32"/>
      <c r="AM151" s="59"/>
      <c r="AN151" s="59"/>
      <c r="AO151" s="59"/>
      <c r="AP151" s="59"/>
      <c r="AQ151" s="59"/>
    </row>
    <row r="152" spans="1:43" x14ac:dyDescent="0.25">
      <c r="A152" s="11" t="s">
        <v>225</v>
      </c>
      <c r="B152" s="11" t="str">
        <f>_xlfn.IFNA(VLOOKUP($A152,'Project List'!$A$9:$AF$360,'Project List'!G$1,FALSE),0)</f>
        <v>Furniture and Gen Bldg Upgrades 2020-21</v>
      </c>
      <c r="C152" s="11" t="str">
        <f>_xlfn.IFNA(VLOOKUP($A152,'Project List'!$A$9:$AF$360,'Project List'!C$1,FALSE),0)</f>
        <v>ExAnte</v>
      </c>
      <c r="D152" s="11" t="str">
        <f>_xlfn.IFNA(VLOOKUP($A152,'Project List'!$A$9:$AF$360,'Project List'!D$1,FALSE),0)</f>
        <v>Facilities</v>
      </c>
      <c r="E152" s="11" t="str">
        <f>_xlfn.IFNA(VLOOKUP($A152,'Project List'!$A$9:$AF$360,'Project List'!H$1,FALSE),0)</f>
        <v>Active</v>
      </c>
      <c r="F152" s="105">
        <f>_xlfn.IFNA(VLOOKUP($A152,'Project List'!$A$9:$AF$360,'Project List'!I$1,FALSE),0)</f>
        <v>0</v>
      </c>
      <c r="G152" s="105">
        <f>_xlfn.IFNA(VLOOKUP($A152,'Project List'!$A$9:$AF$360,'Project List'!J$1,FALSE),0)</f>
        <v>0</v>
      </c>
      <c r="H152" s="105">
        <f>_xlfn.IFNA(VLOOKUP($A152,'Project List'!$A$9:$AF$360,'Project List'!K$1,FALSE),0)</f>
        <v>0</v>
      </c>
      <c r="I152" s="105">
        <f>_xlfn.IFNA(VLOOKUP($A152,'Project List'!$A$9:$AF$360,'Project List'!L$1,FALSE),0)</f>
        <v>0</v>
      </c>
      <c r="J152" s="105">
        <f>_xlfn.IFNA(VLOOKUP($A152,'Project List'!$A$9:$AF$360,'Project List'!M$1,FALSE),0)</f>
        <v>0</v>
      </c>
      <c r="K152" s="105">
        <f>_xlfn.IFNA(VLOOKUP($A152,'Project List'!$A$9:$AF$360,'Project List'!N$1,FALSE),0)</f>
        <v>0</v>
      </c>
      <c r="L152" s="105">
        <f>_xlfn.IFNA(VLOOKUP($A152,'Project List'!$A$9:$AF$360,'Project List'!O$1,FALSE),0)</f>
        <v>0</v>
      </c>
      <c r="M152" s="105">
        <f>_xlfn.IFNA(VLOOKUP($A152,'Project List'!$A$9:$AF$360,'Project List'!P$1,FALSE),0)</f>
        <v>0</v>
      </c>
      <c r="N152" s="105">
        <f>_xlfn.IFNA(VLOOKUP($A152,'Project List'!$A$9:$AF$360,'Project List'!Q$1,FALSE),0)</f>
        <v>0</v>
      </c>
      <c r="O152" s="105">
        <f>_xlfn.IFNA(VLOOKUP($A152,'Project List'!$A$9:$AF$360,'Project List'!R$1,FALSE),0)</f>
        <v>0</v>
      </c>
      <c r="P152" s="105">
        <f>_xlfn.IFNA(VLOOKUP($A152,'Project List'!$A$9:$AF$360,'Project List'!S$1,FALSE),0)</f>
        <v>0</v>
      </c>
      <c r="Q152" s="105">
        <f>_xlfn.IFNA(VLOOKUP($A152,'Project List'!$A$9:$AF$360,'Project List'!T$1,FALSE),0)</f>
        <v>0</v>
      </c>
      <c r="R152" s="105">
        <f>_xlfn.IFNA(VLOOKUP($A152,'Project List'!$A$9:$AF$360,'Project List'!U$1,FALSE),0)</f>
        <v>0</v>
      </c>
      <c r="S152" s="105">
        <f>_xlfn.IFNA(VLOOKUP($A152,'Project List'!$A$9:$AF$360,'Project List'!V$1,FALSE),0)</f>
        <v>0</v>
      </c>
      <c r="T152" s="105">
        <f>_xlfn.IFNA(VLOOKUP($A152,'Project List'!$A$9:$AF$360,'Project List'!W$1,FALSE),0)</f>
        <v>0</v>
      </c>
      <c r="U152" s="105">
        <f>_xlfn.IFNA(VLOOKUP($A152,'Project List'!$A$9:$AF$360,'Project List'!X$1,FALSE),0)</f>
        <v>145451.51999999999</v>
      </c>
      <c r="V152" s="13">
        <f>_xlfn.IFNA(IF(VLOOKUP($A152,'Project List'!$A$9:$BF$360,'Project List'!Y$1,FALSE)=0,"Nil",
IF(OR($E152="Potential",$E152="Proposed",$E152="Deferred",$E152="Cancelled",$E152="Closed"),VLOOKUP($A152,'Project List'!$A$9:$BF$360,'Project List'!Y$1,FALSE)*$A$15*$AE152,VLOOKUP($A152,'Project List'!$A$9:$BF$360,'Project List'!Y$1,FALSE))),0)</f>
        <v>114319.71536703091</v>
      </c>
      <c r="W152" s="13" t="str">
        <f>_xlfn.IFNA(IF(VLOOKUP($A152,'Project List'!$A$9:$BF$360,'Project List'!Z$1,FALSE)=0,"Nil",
IF(OR($E152="Potential",$E152="Proposed",$E152="Deferred",$E152="Cancelled",$E152="Closed"),VLOOKUP($A152,'Project List'!$A$9:$BF$360,'Project List'!Z$1,FALSE)*$A$15*$AE152,VLOOKUP($A152,'Project List'!$A$9:$BF$360,'Project List'!Z$1,FALSE))),0)</f>
        <v>Nil</v>
      </c>
      <c r="X152" s="13" t="str">
        <f>_xlfn.IFNA(IF(VLOOKUP($A152,'Project List'!$A$9:$BF$360,'Project List'!AA$1,FALSE)=0,"Nil",
IF(OR($E152="Potential",$E152="Proposed",$E152="Deferred",$E152="Cancelled",$E152="Closed"),VLOOKUP($A152,'Project List'!$A$9:$BF$360,'Project List'!AA$1,FALSE)*$A$15*$AE152,VLOOKUP($A152,'Project List'!$A$9:$BF$360,'Project List'!AA$1,FALSE))),0)</f>
        <v>Nil</v>
      </c>
      <c r="Y152" s="13" t="str">
        <f>_xlfn.IFNA(IF(VLOOKUP($A152,'Project List'!$A$9:$BF$360,'Project List'!AB$1,FALSE)=0,"Nil",
IF(OR($E152="Potential",$E152="Proposed",$E152="Deferred",$E152="Cancelled",$E152="Closed"),VLOOKUP($A152,'Project List'!$A$9:$BF$360,'Project List'!AB$1,FALSE)*$A$15*$AE152,VLOOKUP($A152,'Project List'!$A$9:$BF$360,'Project List'!AB$1,FALSE))),0)</f>
        <v>Nil</v>
      </c>
      <c r="Z152" s="13" t="str">
        <f>_xlfn.IFNA(IF(VLOOKUP($A152,'Project List'!$A$9:$BF$360,'Project List'!AC$1,FALSE)=0,"Nil",
IF(OR($E152="Potential",$E152="Proposed",$E152="Deferred",$E152="Cancelled",$E152="Closed"),VLOOKUP($A152,'Project List'!$A$9:$BF$360,'Project List'!AC$1,FALSE)*$A$15*$AE152,VLOOKUP($A152,'Project List'!$A$9:$BF$360,'Project List'!AC$1,FALSE))),0)</f>
        <v>Nil</v>
      </c>
      <c r="AA152" s="13" t="str">
        <f>_xlfn.IFNA(IF(VLOOKUP($A152,'Project List'!$A$9:$BF$360,'Project List'!AD$1,FALSE)=0,"Nil",
IF(OR($E152="Potential",$E152="Proposed",$E152="Deferred",$E152="Cancelled",$E152="Closed"),VLOOKUP($A152,'Project List'!$A$9:$BF$360,'Project List'!AD$1,FALSE)*$A$15*$AE152,VLOOKUP($A152,'Project List'!$A$9:$BF$360,'Project List'!AD$1,FALSE))),0)</f>
        <v>Nil</v>
      </c>
      <c r="AB152" s="13" t="str">
        <f>_xlfn.IFNA(IF(VLOOKUP($A152,'Project List'!$A$9:$BF$360,'Project List'!AE$1,FALSE)=0,"Nil",
IF(OR($E152="Potential",$E152="Proposed",$E152="Deferred",$E152="Cancelled",$E152="Closed"),VLOOKUP($A152,'Project List'!$A$9:$BF$360,'Project List'!AE$1,FALSE)*$A$15*$AE152,VLOOKUP($A152,'Project List'!$A$9:$BF$360,'Project List'!AE$1,FALSE))),0)</f>
        <v>Nil</v>
      </c>
      <c r="AC152" s="13" t="str">
        <f>_xlfn.IFNA(IF(VLOOKUP($A152,'Project List'!$A$9:$BF$360,'Project List'!AF$1,FALSE)=0,"Nil",
IF(OR($E152="Potential",$E152="Proposed",$E152="Deferred",$E152="Cancelled",$E152="Closed"),VLOOKUP($A152,'Project List'!$A$9:$BF$360,'Project List'!AF$1,FALSE)*$A$15*$AE152,VLOOKUP($A152,'Project List'!$A$9:$BF$360,'Project List'!AF$1,FALSE))),0)</f>
        <v>Nil</v>
      </c>
      <c r="AD152" s="42"/>
      <c r="AE152" s="248">
        <f>1+IF(ISNA(VLOOKUP($A152,'Project labour content'!$A$7:$D$255,'Project labour content'!$D$1,FALSE)),VLOOKUP($D152,'Project labour content'!$F$6:$G$15,'Project labour content'!$G$1,FALSE),VLOOKUP($A152,'Project labour content'!$A$7:$D$255,'Project labour content'!$D$1,FALSE))*('Project labour content'!$K$14/100)*1</f>
        <v>1.0008283047188571</v>
      </c>
      <c r="AG152" s="3"/>
      <c r="AH152" s="3"/>
      <c r="AI152" s="32"/>
      <c r="AJ152" s="32"/>
      <c r="AK152" s="32"/>
      <c r="AL152" s="32"/>
      <c r="AM152" s="59"/>
      <c r="AN152" s="59"/>
      <c r="AO152" s="59"/>
      <c r="AP152" s="59"/>
      <c r="AQ152" s="59"/>
    </row>
    <row r="153" spans="1:43" x14ac:dyDescent="0.25">
      <c r="A153" s="11" t="s">
        <v>227</v>
      </c>
      <c r="B153" s="11" t="str">
        <f>_xlfn.IFNA(VLOOKUP($A153,'Project List'!$A$9:$AF$360,'Project List'!G$1,FALSE),0)</f>
        <v>Mechanical - Keswick South 2020-21</v>
      </c>
      <c r="C153" s="11" t="str">
        <f>_xlfn.IFNA(VLOOKUP($A153,'Project List'!$A$9:$AF$360,'Project List'!C$1,FALSE),0)</f>
        <v>ExAnte</v>
      </c>
      <c r="D153" s="11" t="str">
        <f>_xlfn.IFNA(VLOOKUP($A153,'Project List'!$A$9:$AF$360,'Project List'!D$1,FALSE),0)</f>
        <v>Facilities</v>
      </c>
      <c r="E153" s="11" t="str">
        <f>_xlfn.IFNA(VLOOKUP($A153,'Project List'!$A$9:$AF$360,'Project List'!H$1,FALSE),0)</f>
        <v>Active</v>
      </c>
      <c r="F153" s="105">
        <f>_xlfn.IFNA(VLOOKUP($A153,'Project List'!$A$9:$AF$360,'Project List'!I$1,FALSE),0)</f>
        <v>0</v>
      </c>
      <c r="G153" s="105">
        <f>_xlfn.IFNA(VLOOKUP($A153,'Project List'!$A$9:$AF$360,'Project List'!J$1,FALSE),0)</f>
        <v>0</v>
      </c>
      <c r="H153" s="105">
        <f>_xlfn.IFNA(VLOOKUP($A153,'Project List'!$A$9:$AF$360,'Project List'!K$1,FALSE),0)</f>
        <v>0</v>
      </c>
      <c r="I153" s="105">
        <f>_xlfn.IFNA(VLOOKUP($A153,'Project List'!$A$9:$AF$360,'Project List'!L$1,FALSE),0)</f>
        <v>0</v>
      </c>
      <c r="J153" s="105">
        <f>_xlfn.IFNA(VLOOKUP($A153,'Project List'!$A$9:$AF$360,'Project List'!M$1,FALSE),0)</f>
        <v>0</v>
      </c>
      <c r="K153" s="105">
        <f>_xlfn.IFNA(VLOOKUP($A153,'Project List'!$A$9:$AF$360,'Project List'!N$1,FALSE),0)</f>
        <v>0</v>
      </c>
      <c r="L153" s="105">
        <f>_xlfn.IFNA(VLOOKUP($A153,'Project List'!$A$9:$AF$360,'Project List'!O$1,FALSE),0)</f>
        <v>0</v>
      </c>
      <c r="M153" s="105">
        <f>_xlfn.IFNA(VLOOKUP($A153,'Project List'!$A$9:$AF$360,'Project List'!P$1,FALSE),0)</f>
        <v>0</v>
      </c>
      <c r="N153" s="105">
        <f>_xlfn.IFNA(VLOOKUP($A153,'Project List'!$A$9:$AF$360,'Project List'!Q$1,FALSE),0)</f>
        <v>0</v>
      </c>
      <c r="O153" s="105">
        <f>_xlfn.IFNA(VLOOKUP($A153,'Project List'!$A$9:$AF$360,'Project List'!R$1,FALSE),0)</f>
        <v>0</v>
      </c>
      <c r="P153" s="105">
        <f>_xlfn.IFNA(VLOOKUP($A153,'Project List'!$A$9:$AF$360,'Project List'!S$1,FALSE),0)</f>
        <v>0</v>
      </c>
      <c r="Q153" s="105">
        <f>_xlfn.IFNA(VLOOKUP($A153,'Project List'!$A$9:$AF$360,'Project List'!T$1,FALSE),0)</f>
        <v>0</v>
      </c>
      <c r="R153" s="105">
        <f>_xlfn.IFNA(VLOOKUP($A153,'Project List'!$A$9:$AF$360,'Project List'!U$1,FALSE),0)</f>
        <v>0</v>
      </c>
      <c r="S153" s="105">
        <f>_xlfn.IFNA(VLOOKUP($A153,'Project List'!$A$9:$AF$360,'Project List'!V$1,FALSE),0)</f>
        <v>0</v>
      </c>
      <c r="T153" s="105">
        <f>_xlfn.IFNA(VLOOKUP($A153,'Project List'!$A$9:$AF$360,'Project List'!W$1,FALSE),0)</f>
        <v>0</v>
      </c>
      <c r="U153" s="105">
        <f>_xlfn.IFNA(VLOOKUP($A153,'Project List'!$A$9:$AF$360,'Project List'!X$1,FALSE),0)</f>
        <v>12169.74</v>
      </c>
      <c r="V153" s="13">
        <f>_xlfn.IFNA(IF(VLOOKUP($A153,'Project List'!$A$9:$BF$360,'Project List'!Y$1,FALSE)=0,"Nil",
IF(OR($E153="Potential",$E153="Proposed",$E153="Deferred",$E153="Cancelled",$E153="Closed"),VLOOKUP($A153,'Project List'!$A$9:$BF$360,'Project List'!Y$1,FALSE)*$A$15*$AE153,VLOOKUP($A153,'Project List'!$A$9:$BF$360,'Project List'!Y$1,FALSE))),0)</f>
        <v>237889.30081845273</v>
      </c>
      <c r="W153" s="13">
        <f>_xlfn.IFNA(IF(VLOOKUP($A153,'Project List'!$A$9:$BF$360,'Project List'!Z$1,FALSE)=0,"Nil",
IF(OR($E153="Potential",$E153="Proposed",$E153="Deferred",$E153="Cancelled",$E153="Closed"),VLOOKUP($A153,'Project List'!$A$9:$BF$360,'Project List'!Z$1,FALSE)*$A$15*$AE153,VLOOKUP($A153,'Project List'!$A$9:$BF$360,'Project List'!Z$1,FALSE))),0)</f>
        <v>844.98463877457061</v>
      </c>
      <c r="X153" s="13" t="str">
        <f>_xlfn.IFNA(IF(VLOOKUP($A153,'Project List'!$A$9:$BF$360,'Project List'!AA$1,FALSE)=0,"Nil",
IF(OR($E153="Potential",$E153="Proposed",$E153="Deferred",$E153="Cancelled",$E153="Closed"),VLOOKUP($A153,'Project List'!$A$9:$BF$360,'Project List'!AA$1,FALSE)*$A$15*$AE153,VLOOKUP($A153,'Project List'!$A$9:$BF$360,'Project List'!AA$1,FALSE))),0)</f>
        <v>Nil</v>
      </c>
      <c r="Y153" s="13" t="str">
        <f>_xlfn.IFNA(IF(VLOOKUP($A153,'Project List'!$A$9:$BF$360,'Project List'!AB$1,FALSE)=0,"Nil",
IF(OR($E153="Potential",$E153="Proposed",$E153="Deferred",$E153="Cancelled",$E153="Closed"),VLOOKUP($A153,'Project List'!$A$9:$BF$360,'Project List'!AB$1,FALSE)*$A$15*$AE153,VLOOKUP($A153,'Project List'!$A$9:$BF$360,'Project List'!AB$1,FALSE))),0)</f>
        <v>Nil</v>
      </c>
      <c r="Z153" s="13" t="str">
        <f>_xlfn.IFNA(IF(VLOOKUP($A153,'Project List'!$A$9:$BF$360,'Project List'!AC$1,FALSE)=0,"Nil",
IF(OR($E153="Potential",$E153="Proposed",$E153="Deferred",$E153="Cancelled",$E153="Closed"),VLOOKUP($A153,'Project List'!$A$9:$BF$360,'Project List'!AC$1,FALSE)*$A$15*$AE153,VLOOKUP($A153,'Project List'!$A$9:$BF$360,'Project List'!AC$1,FALSE))),0)</f>
        <v>Nil</v>
      </c>
      <c r="AA153" s="13" t="str">
        <f>_xlfn.IFNA(IF(VLOOKUP($A153,'Project List'!$A$9:$BF$360,'Project List'!AD$1,FALSE)=0,"Nil",
IF(OR($E153="Potential",$E153="Proposed",$E153="Deferred",$E153="Cancelled",$E153="Closed"),VLOOKUP($A153,'Project List'!$A$9:$BF$360,'Project List'!AD$1,FALSE)*$A$15*$AE153,VLOOKUP($A153,'Project List'!$A$9:$BF$360,'Project List'!AD$1,FALSE))),0)</f>
        <v>Nil</v>
      </c>
      <c r="AB153" s="13" t="str">
        <f>_xlfn.IFNA(IF(VLOOKUP($A153,'Project List'!$A$9:$BF$360,'Project List'!AE$1,FALSE)=0,"Nil",
IF(OR($E153="Potential",$E153="Proposed",$E153="Deferred",$E153="Cancelled",$E153="Closed"),VLOOKUP($A153,'Project List'!$A$9:$BF$360,'Project List'!AE$1,FALSE)*$A$15*$AE153,VLOOKUP($A153,'Project List'!$A$9:$BF$360,'Project List'!AE$1,FALSE))),0)</f>
        <v>Nil</v>
      </c>
      <c r="AC153" s="13" t="str">
        <f>_xlfn.IFNA(IF(VLOOKUP($A153,'Project List'!$A$9:$BF$360,'Project List'!AF$1,FALSE)=0,"Nil",
IF(OR($E153="Potential",$E153="Proposed",$E153="Deferred",$E153="Cancelled",$E153="Closed"),VLOOKUP($A153,'Project List'!$A$9:$BF$360,'Project List'!AF$1,FALSE)*$A$15*$AE153,VLOOKUP($A153,'Project List'!$A$9:$BF$360,'Project List'!AF$1,FALSE))),0)</f>
        <v>Nil</v>
      </c>
      <c r="AD153" s="42"/>
      <c r="AE153" s="248">
        <f>1+IF(ISNA(VLOOKUP($A153,'Project labour content'!$A$7:$D$255,'Project labour content'!$D$1,FALSE)),VLOOKUP($D153,'Project labour content'!$F$6:$G$15,'Project labour content'!$G$1,FALSE),VLOOKUP($A153,'Project labour content'!$A$7:$D$255,'Project labour content'!$D$1,FALSE))*('Project labour content'!$K$14/100)*1</f>
        <v>1.0005443461553407</v>
      </c>
      <c r="AG153" s="3"/>
      <c r="AH153" s="3"/>
      <c r="AI153" s="32"/>
      <c r="AJ153" s="32"/>
      <c r="AK153" s="32"/>
      <c r="AL153" s="32"/>
      <c r="AM153" s="59"/>
      <c r="AN153" s="59"/>
      <c r="AO153" s="59"/>
      <c r="AP153" s="59"/>
      <c r="AQ153" s="59"/>
    </row>
    <row r="154" spans="1:43" x14ac:dyDescent="0.25">
      <c r="A154" s="11" t="s">
        <v>228</v>
      </c>
      <c r="B154" s="11" t="str">
        <f>_xlfn.IFNA(VLOOKUP($A154,'Project List'!$A$9:$AF$360,'Project List'!G$1,FALSE),0)</f>
        <v>Vehicle Purchases 2020-21</v>
      </c>
      <c r="C154" s="11" t="str">
        <f>_xlfn.IFNA(VLOOKUP($A154,'Project List'!$A$9:$AF$360,'Project List'!C$1,FALSE),0)</f>
        <v>ExAnte</v>
      </c>
      <c r="D154" s="11" t="str">
        <f>_xlfn.IFNA(VLOOKUP($A154,'Project List'!$A$9:$AF$360,'Project List'!D$1,FALSE),0)</f>
        <v>Facilities</v>
      </c>
      <c r="E154" s="11" t="str">
        <f>_xlfn.IFNA(VLOOKUP($A154,'Project List'!$A$9:$AF$360,'Project List'!H$1,FALSE),0)</f>
        <v>Active</v>
      </c>
      <c r="F154" s="105">
        <f>_xlfn.IFNA(VLOOKUP($A154,'Project List'!$A$9:$AF$360,'Project List'!I$1,FALSE),0)</f>
        <v>0</v>
      </c>
      <c r="G154" s="105">
        <f>_xlfn.IFNA(VLOOKUP($A154,'Project List'!$A$9:$AF$360,'Project List'!J$1,FALSE),0)</f>
        <v>0</v>
      </c>
      <c r="H154" s="105">
        <f>_xlfn.IFNA(VLOOKUP($A154,'Project List'!$A$9:$AF$360,'Project List'!K$1,FALSE),0)</f>
        <v>0</v>
      </c>
      <c r="I154" s="105">
        <f>_xlfn.IFNA(VLOOKUP($A154,'Project List'!$A$9:$AF$360,'Project List'!L$1,FALSE),0)</f>
        <v>0</v>
      </c>
      <c r="J154" s="105">
        <f>_xlfn.IFNA(VLOOKUP($A154,'Project List'!$A$9:$AF$360,'Project List'!M$1,FALSE),0)</f>
        <v>0</v>
      </c>
      <c r="K154" s="105">
        <f>_xlfn.IFNA(VLOOKUP($A154,'Project List'!$A$9:$AF$360,'Project List'!N$1,FALSE),0)</f>
        <v>0</v>
      </c>
      <c r="L154" s="105">
        <f>_xlfn.IFNA(VLOOKUP($A154,'Project List'!$A$9:$AF$360,'Project List'!O$1,FALSE),0)</f>
        <v>0</v>
      </c>
      <c r="M154" s="105">
        <f>_xlfn.IFNA(VLOOKUP($A154,'Project List'!$A$9:$AF$360,'Project List'!P$1,FALSE),0)</f>
        <v>0</v>
      </c>
      <c r="N154" s="105">
        <f>_xlfn.IFNA(VLOOKUP($A154,'Project List'!$A$9:$AF$360,'Project List'!Q$1,FALSE),0)</f>
        <v>0</v>
      </c>
      <c r="O154" s="105">
        <f>_xlfn.IFNA(VLOOKUP($A154,'Project List'!$A$9:$AF$360,'Project List'!R$1,FALSE),0)</f>
        <v>0</v>
      </c>
      <c r="P154" s="105">
        <f>_xlfn.IFNA(VLOOKUP($A154,'Project List'!$A$9:$AF$360,'Project List'!S$1,FALSE),0)</f>
        <v>0</v>
      </c>
      <c r="Q154" s="105">
        <f>_xlfn.IFNA(VLOOKUP($A154,'Project List'!$A$9:$AF$360,'Project List'!T$1,FALSE),0)</f>
        <v>0</v>
      </c>
      <c r="R154" s="105">
        <f>_xlfn.IFNA(VLOOKUP($A154,'Project List'!$A$9:$AF$360,'Project List'!U$1,FALSE),0)</f>
        <v>0</v>
      </c>
      <c r="S154" s="105">
        <f>_xlfn.IFNA(VLOOKUP($A154,'Project List'!$A$9:$AF$360,'Project List'!V$1,FALSE),0)</f>
        <v>0</v>
      </c>
      <c r="T154" s="105">
        <f>_xlfn.IFNA(VLOOKUP($A154,'Project List'!$A$9:$AF$360,'Project List'!W$1,FALSE),0)</f>
        <v>0</v>
      </c>
      <c r="U154" s="105">
        <f>_xlfn.IFNA(VLOOKUP($A154,'Project List'!$A$9:$AF$360,'Project List'!X$1,FALSE),0)</f>
        <v>26857.02</v>
      </c>
      <c r="V154" s="13">
        <f>_xlfn.IFNA(IF(VLOOKUP($A154,'Project List'!$A$9:$BF$360,'Project List'!Y$1,FALSE)=0,"Nil",
IF(OR($E154="Potential",$E154="Proposed",$E154="Deferred",$E154="Cancelled",$E154="Closed"),VLOOKUP($A154,'Project List'!$A$9:$BF$360,'Project List'!Y$1,FALSE)*$A$15*$AE154,VLOOKUP($A154,'Project List'!$A$9:$BF$360,'Project List'!Y$1,FALSE))),0)</f>
        <v>249856.66607510013</v>
      </c>
      <c r="W154" s="13" t="str">
        <f>_xlfn.IFNA(IF(VLOOKUP($A154,'Project List'!$A$9:$BF$360,'Project List'!Z$1,FALSE)=0,"Nil",
IF(OR($E154="Potential",$E154="Proposed",$E154="Deferred",$E154="Cancelled",$E154="Closed"),VLOOKUP($A154,'Project List'!$A$9:$BF$360,'Project List'!Z$1,FALSE)*$A$15*$AE154,VLOOKUP($A154,'Project List'!$A$9:$BF$360,'Project List'!Z$1,FALSE))),0)</f>
        <v>Nil</v>
      </c>
      <c r="X154" s="13" t="str">
        <f>_xlfn.IFNA(IF(VLOOKUP($A154,'Project List'!$A$9:$BF$360,'Project List'!AA$1,FALSE)=0,"Nil",
IF(OR($E154="Potential",$E154="Proposed",$E154="Deferred",$E154="Cancelled",$E154="Closed"),VLOOKUP($A154,'Project List'!$A$9:$BF$360,'Project List'!AA$1,FALSE)*$A$15*$AE154,VLOOKUP($A154,'Project List'!$A$9:$BF$360,'Project List'!AA$1,FALSE))),0)</f>
        <v>Nil</v>
      </c>
      <c r="Y154" s="13" t="str">
        <f>_xlfn.IFNA(IF(VLOOKUP($A154,'Project List'!$A$9:$BF$360,'Project List'!AB$1,FALSE)=0,"Nil",
IF(OR($E154="Potential",$E154="Proposed",$E154="Deferred",$E154="Cancelled",$E154="Closed"),VLOOKUP($A154,'Project List'!$A$9:$BF$360,'Project List'!AB$1,FALSE)*$A$15*$AE154,VLOOKUP($A154,'Project List'!$A$9:$BF$360,'Project List'!AB$1,FALSE))),0)</f>
        <v>Nil</v>
      </c>
      <c r="Z154" s="13" t="str">
        <f>_xlfn.IFNA(IF(VLOOKUP($A154,'Project List'!$A$9:$BF$360,'Project List'!AC$1,FALSE)=0,"Nil",
IF(OR($E154="Potential",$E154="Proposed",$E154="Deferred",$E154="Cancelled",$E154="Closed"),VLOOKUP($A154,'Project List'!$A$9:$BF$360,'Project List'!AC$1,FALSE)*$A$15*$AE154,VLOOKUP($A154,'Project List'!$A$9:$BF$360,'Project List'!AC$1,FALSE))),0)</f>
        <v>Nil</v>
      </c>
      <c r="AA154" s="13" t="str">
        <f>_xlfn.IFNA(IF(VLOOKUP($A154,'Project List'!$A$9:$BF$360,'Project List'!AD$1,FALSE)=0,"Nil",
IF(OR($E154="Potential",$E154="Proposed",$E154="Deferred",$E154="Cancelled",$E154="Closed"),VLOOKUP($A154,'Project List'!$A$9:$BF$360,'Project List'!AD$1,FALSE)*$A$15*$AE154,VLOOKUP($A154,'Project List'!$A$9:$BF$360,'Project List'!AD$1,FALSE))),0)</f>
        <v>Nil</v>
      </c>
      <c r="AB154" s="13" t="str">
        <f>_xlfn.IFNA(IF(VLOOKUP($A154,'Project List'!$A$9:$BF$360,'Project List'!AE$1,FALSE)=0,"Nil",
IF(OR($E154="Potential",$E154="Proposed",$E154="Deferred",$E154="Cancelled",$E154="Closed"),VLOOKUP($A154,'Project List'!$A$9:$BF$360,'Project List'!AE$1,FALSE)*$A$15*$AE154,VLOOKUP($A154,'Project List'!$A$9:$BF$360,'Project List'!AE$1,FALSE))),0)</f>
        <v>Nil</v>
      </c>
      <c r="AC154" s="13" t="str">
        <f>_xlfn.IFNA(IF(VLOOKUP($A154,'Project List'!$A$9:$BF$360,'Project List'!AF$1,FALSE)=0,"Nil",
IF(OR($E154="Potential",$E154="Proposed",$E154="Deferred",$E154="Cancelled",$E154="Closed"),VLOOKUP($A154,'Project List'!$A$9:$BF$360,'Project List'!AF$1,FALSE)*$A$15*$AE154,VLOOKUP($A154,'Project List'!$A$9:$BF$360,'Project List'!AF$1,FALSE))),0)</f>
        <v>Nil</v>
      </c>
      <c r="AD154" s="42"/>
      <c r="AE154" s="248">
        <f>1+IF(ISNA(VLOOKUP($A154,'Project labour content'!$A$7:$D$255,'Project labour content'!$D$1,FALSE)),VLOOKUP($D154,'Project labour content'!$F$6:$G$15,'Project labour content'!$G$1,FALSE),VLOOKUP($A154,'Project labour content'!$A$7:$D$255,'Project labour content'!$D$1,FALSE))*('Project labour content'!$K$14/100)*1</f>
        <v>1.0007310564279674</v>
      </c>
      <c r="AG154" s="3"/>
      <c r="AH154" s="3"/>
      <c r="AI154" s="32"/>
      <c r="AJ154" s="32"/>
      <c r="AK154" s="32"/>
      <c r="AL154" s="32"/>
      <c r="AM154" s="59"/>
      <c r="AN154" s="59"/>
      <c r="AO154" s="59"/>
      <c r="AP154" s="59"/>
      <c r="AQ154" s="59"/>
    </row>
    <row r="155" spans="1:43" x14ac:dyDescent="0.25">
      <c r="A155" s="11" t="s">
        <v>230</v>
      </c>
      <c r="B155" s="11" t="str">
        <f>_xlfn.IFNA(VLOOKUP($A155,'Project List'!$A$9:$AF$360,'Project List'!G$1,FALSE),0)</f>
        <v>Telecoms Asset Replacement 2018-23</v>
      </c>
      <c r="C155" s="11" t="str">
        <f>_xlfn.IFNA(VLOOKUP($A155,'Project List'!$A$9:$AF$360,'Project List'!C$1,FALSE),0)</f>
        <v>ExAnte</v>
      </c>
      <c r="D155" s="11" t="str">
        <f>_xlfn.IFNA(VLOOKUP($A155,'Project List'!$A$9:$AF$360,'Project List'!D$1,FALSE),0)</f>
        <v>Replacement</v>
      </c>
      <c r="E155" s="11" t="str">
        <f>_xlfn.IFNA(VLOOKUP($A155,'Project List'!$A$9:$AF$360,'Project List'!H$1,FALSE),0)</f>
        <v>Deferred</v>
      </c>
      <c r="F155" s="105">
        <f>_xlfn.IFNA(VLOOKUP($A155,'Project List'!$A$9:$AF$360,'Project List'!I$1,FALSE),0)</f>
        <v>0</v>
      </c>
      <c r="G155" s="105">
        <f>_xlfn.IFNA(VLOOKUP($A155,'Project List'!$A$9:$AF$360,'Project List'!J$1,FALSE),0)</f>
        <v>0</v>
      </c>
      <c r="H155" s="105">
        <f>_xlfn.IFNA(VLOOKUP($A155,'Project List'!$A$9:$AF$360,'Project List'!K$1,FALSE),0)</f>
        <v>0</v>
      </c>
      <c r="I155" s="105">
        <f>_xlfn.IFNA(VLOOKUP($A155,'Project List'!$A$9:$AF$360,'Project List'!L$1,FALSE),0)</f>
        <v>0</v>
      </c>
      <c r="J155" s="105">
        <f>_xlfn.IFNA(VLOOKUP($A155,'Project List'!$A$9:$AF$360,'Project List'!M$1,FALSE),0)</f>
        <v>0</v>
      </c>
      <c r="K155" s="105">
        <f>_xlfn.IFNA(VLOOKUP($A155,'Project List'!$A$9:$AF$360,'Project List'!N$1,FALSE),0)</f>
        <v>0</v>
      </c>
      <c r="L155" s="105">
        <f>_xlfn.IFNA(VLOOKUP($A155,'Project List'!$A$9:$AF$360,'Project List'!O$1,FALSE),0)</f>
        <v>0</v>
      </c>
      <c r="M155" s="105">
        <f>_xlfn.IFNA(VLOOKUP($A155,'Project List'!$A$9:$AF$360,'Project List'!P$1,FALSE),0)</f>
        <v>0</v>
      </c>
      <c r="N155" s="105">
        <f>_xlfn.IFNA(VLOOKUP($A155,'Project List'!$A$9:$AF$360,'Project List'!Q$1,FALSE),0)</f>
        <v>0</v>
      </c>
      <c r="O155" s="105">
        <f>_xlfn.IFNA(VLOOKUP($A155,'Project List'!$A$9:$AF$360,'Project List'!R$1,FALSE),0)</f>
        <v>0</v>
      </c>
      <c r="P155" s="105">
        <f>_xlfn.IFNA(VLOOKUP($A155,'Project List'!$A$9:$AF$360,'Project List'!S$1,FALSE),0)</f>
        <v>0</v>
      </c>
      <c r="Q155" s="105">
        <f>_xlfn.IFNA(VLOOKUP($A155,'Project List'!$A$9:$AF$360,'Project List'!T$1,FALSE),0)</f>
        <v>0</v>
      </c>
      <c r="R155" s="105">
        <f>_xlfn.IFNA(VLOOKUP($A155,'Project List'!$A$9:$AF$360,'Project List'!U$1,FALSE),0)</f>
        <v>0</v>
      </c>
      <c r="S155" s="105">
        <f>_xlfn.IFNA(VLOOKUP($A155,'Project List'!$A$9:$AF$360,'Project List'!V$1,FALSE),0)</f>
        <v>0</v>
      </c>
      <c r="T155" s="105">
        <f>_xlfn.IFNA(VLOOKUP($A155,'Project List'!$A$9:$AF$360,'Project List'!W$1,FALSE),0)</f>
        <v>33365.07</v>
      </c>
      <c r="U155" s="105">
        <f>_xlfn.IFNA(VLOOKUP($A155,'Project List'!$A$9:$AF$360,'Project List'!X$1,FALSE),0)</f>
        <v>116510.95</v>
      </c>
      <c r="V155" s="13">
        <f>_xlfn.IFNA(IF(VLOOKUP($A155,'Project List'!$A$9:$BF$360,'Project List'!Y$1,FALSE)=0,"Nil",
IF(OR($E155="Potential",$E155="Proposed",$E155="Deferred",$E155="Cancelled",$E155="Closed"),VLOOKUP($A155,'Project List'!$A$9:$BF$360,'Project List'!Y$1,FALSE)*$A$15*$AE155,VLOOKUP($A155,'Project List'!$A$9:$BF$360,'Project List'!Y$1,FALSE))),0)</f>
        <v>141456.19150446853</v>
      </c>
      <c r="W155" s="13">
        <f>_xlfn.IFNA(IF(VLOOKUP($A155,'Project List'!$A$9:$BF$360,'Project List'!Z$1,FALSE)=0,"Nil",
IF(OR($E155="Potential",$E155="Proposed",$E155="Deferred",$E155="Cancelled",$E155="Closed"),VLOOKUP($A155,'Project List'!$A$9:$BF$360,'Project List'!Z$1,FALSE)*$A$15*$AE155,VLOOKUP($A155,'Project List'!$A$9:$BF$360,'Project List'!Z$1,FALSE))),0)</f>
        <v>2203880.4383142348</v>
      </c>
      <c r="X155" s="13">
        <f>_xlfn.IFNA(IF(VLOOKUP($A155,'Project List'!$A$9:$BF$360,'Project List'!AA$1,FALSE)=0,"Nil",
IF(OR($E155="Potential",$E155="Proposed",$E155="Deferred",$E155="Cancelled",$E155="Closed"),VLOOKUP($A155,'Project List'!$A$9:$BF$360,'Project List'!AA$1,FALSE)*$A$15*$AE155,VLOOKUP($A155,'Project List'!$A$9:$BF$360,'Project List'!AA$1,FALSE))),0)</f>
        <v>1618720.7287719091</v>
      </c>
      <c r="Y155" s="13">
        <f>_xlfn.IFNA(IF(VLOOKUP($A155,'Project List'!$A$9:$BF$360,'Project List'!AB$1,FALSE)=0,"Nil",
IF(OR($E155="Potential",$E155="Proposed",$E155="Deferred",$E155="Cancelled",$E155="Closed"),VLOOKUP($A155,'Project List'!$A$9:$BF$360,'Project List'!AB$1,FALSE)*$A$15*$AE155,VLOOKUP($A155,'Project List'!$A$9:$BF$360,'Project List'!AB$1,FALSE))),0)</f>
        <v>21456.142667034812</v>
      </c>
      <c r="Z155" s="13" t="str">
        <f>_xlfn.IFNA(IF(VLOOKUP($A155,'Project List'!$A$9:$BF$360,'Project List'!AC$1,FALSE)=0,"Nil",
IF(OR($E155="Potential",$E155="Proposed",$E155="Deferred",$E155="Cancelled",$E155="Closed"),VLOOKUP($A155,'Project List'!$A$9:$BF$360,'Project List'!AC$1,FALSE)*$A$15*$AE155,VLOOKUP($A155,'Project List'!$A$9:$BF$360,'Project List'!AC$1,FALSE))),0)</f>
        <v>Nil</v>
      </c>
      <c r="AA155" s="13" t="str">
        <f>_xlfn.IFNA(IF(VLOOKUP($A155,'Project List'!$A$9:$BF$360,'Project List'!AD$1,FALSE)=0,"Nil",
IF(OR($E155="Potential",$E155="Proposed",$E155="Deferred",$E155="Cancelled",$E155="Closed"),VLOOKUP($A155,'Project List'!$A$9:$BF$360,'Project List'!AD$1,FALSE)*$A$15*$AE155,VLOOKUP($A155,'Project List'!$A$9:$BF$360,'Project List'!AD$1,FALSE))),0)</f>
        <v>Nil</v>
      </c>
      <c r="AB155" s="13" t="str">
        <f>_xlfn.IFNA(IF(VLOOKUP($A155,'Project List'!$A$9:$BF$360,'Project List'!AE$1,FALSE)=0,"Nil",
IF(OR($E155="Potential",$E155="Proposed",$E155="Deferred",$E155="Cancelled",$E155="Closed"),VLOOKUP($A155,'Project List'!$A$9:$BF$360,'Project List'!AE$1,FALSE)*$A$15*$AE155,VLOOKUP($A155,'Project List'!$A$9:$BF$360,'Project List'!AE$1,FALSE))),0)</f>
        <v>Nil</v>
      </c>
      <c r="AC155" s="13" t="str">
        <f>_xlfn.IFNA(IF(VLOOKUP($A155,'Project List'!$A$9:$BF$360,'Project List'!AF$1,FALSE)=0,"Nil",
IF(OR($E155="Potential",$E155="Proposed",$E155="Deferred",$E155="Cancelled",$E155="Closed"),VLOOKUP($A155,'Project List'!$A$9:$BF$360,'Project List'!AF$1,FALSE)*$A$15*$AE155,VLOOKUP($A155,'Project List'!$A$9:$BF$360,'Project List'!AF$1,FALSE))),0)</f>
        <v>Nil</v>
      </c>
      <c r="AD155" s="42"/>
      <c r="AE155" s="248">
        <f>1+IF(ISNA(VLOOKUP($A155,'Project labour content'!$A$7:$D$255,'Project labour content'!$D$1,FALSE)),VLOOKUP($D155,'Project labour content'!$F$6:$G$15,'Project labour content'!$G$1,FALSE),VLOOKUP($A155,'Project labour content'!$A$7:$D$255,'Project labour content'!$D$1,FALSE))*('Project labour content'!$K$14/100)*1</f>
        <v>1.0013318856571749</v>
      </c>
    </row>
    <row r="156" spans="1:43" x14ac:dyDescent="0.25">
      <c r="A156" s="11" t="s">
        <v>232</v>
      </c>
      <c r="B156" s="11" t="str">
        <f>_xlfn.IFNA(VLOOKUP($A156,'Project List'!$A$9:$AF$360,'Project List'!G$1,FALSE),0)</f>
        <v>Generator Replacement 300 Pirie St 2021-22</v>
      </c>
      <c r="C156" s="11" t="str">
        <f>_xlfn.IFNA(VLOOKUP($A156,'Project List'!$A$9:$AF$360,'Project List'!C$1,FALSE),0)</f>
        <v>ExAnte</v>
      </c>
      <c r="D156" s="11" t="str">
        <f>_xlfn.IFNA(VLOOKUP($A156,'Project List'!$A$9:$AF$360,'Project List'!D$1,FALSE),0)</f>
        <v>Facilities</v>
      </c>
      <c r="E156" s="11" t="str">
        <f>_xlfn.IFNA(VLOOKUP($A156,'Project List'!$A$9:$AF$360,'Project List'!H$1,FALSE),0)</f>
        <v>Active</v>
      </c>
      <c r="F156" s="105">
        <f>_xlfn.IFNA(VLOOKUP($A156,'Project List'!$A$9:$AF$360,'Project List'!I$1,FALSE),0)</f>
        <v>0</v>
      </c>
      <c r="G156" s="105">
        <f>_xlfn.IFNA(VLOOKUP($A156,'Project List'!$A$9:$AF$360,'Project List'!J$1,FALSE),0)</f>
        <v>0</v>
      </c>
      <c r="H156" s="105">
        <f>_xlfn.IFNA(VLOOKUP($A156,'Project List'!$A$9:$AF$360,'Project List'!K$1,FALSE),0)</f>
        <v>0</v>
      </c>
      <c r="I156" s="105">
        <f>_xlfn.IFNA(VLOOKUP($A156,'Project List'!$A$9:$AF$360,'Project List'!L$1,FALSE),0)</f>
        <v>0</v>
      </c>
      <c r="J156" s="105">
        <f>_xlfn.IFNA(VLOOKUP($A156,'Project List'!$A$9:$AF$360,'Project List'!M$1,FALSE),0)</f>
        <v>0</v>
      </c>
      <c r="K156" s="105">
        <f>_xlfn.IFNA(VLOOKUP($A156,'Project List'!$A$9:$AF$360,'Project List'!N$1,FALSE),0)</f>
        <v>0</v>
      </c>
      <c r="L156" s="105">
        <f>_xlfn.IFNA(VLOOKUP($A156,'Project List'!$A$9:$AF$360,'Project List'!O$1,FALSE),0)</f>
        <v>0</v>
      </c>
      <c r="M156" s="105">
        <f>_xlfn.IFNA(VLOOKUP($A156,'Project List'!$A$9:$AF$360,'Project List'!P$1,FALSE),0)</f>
        <v>0</v>
      </c>
      <c r="N156" s="105">
        <f>_xlfn.IFNA(VLOOKUP($A156,'Project List'!$A$9:$AF$360,'Project List'!Q$1,FALSE),0)</f>
        <v>0</v>
      </c>
      <c r="O156" s="105">
        <f>_xlfn.IFNA(VLOOKUP($A156,'Project List'!$A$9:$AF$360,'Project List'!R$1,FALSE),0)</f>
        <v>0</v>
      </c>
      <c r="P156" s="105">
        <f>_xlfn.IFNA(VLOOKUP($A156,'Project List'!$A$9:$AF$360,'Project List'!S$1,FALSE),0)</f>
        <v>0</v>
      </c>
      <c r="Q156" s="105">
        <f>_xlfn.IFNA(VLOOKUP($A156,'Project List'!$A$9:$AF$360,'Project List'!T$1,FALSE),0)</f>
        <v>0</v>
      </c>
      <c r="R156" s="105">
        <f>_xlfn.IFNA(VLOOKUP($A156,'Project List'!$A$9:$AF$360,'Project List'!U$1,FALSE),0)</f>
        <v>0</v>
      </c>
      <c r="S156" s="105">
        <f>_xlfn.IFNA(VLOOKUP($A156,'Project List'!$A$9:$AF$360,'Project List'!V$1,FALSE),0)</f>
        <v>0</v>
      </c>
      <c r="T156" s="105">
        <f>_xlfn.IFNA(VLOOKUP($A156,'Project List'!$A$9:$AF$360,'Project List'!W$1,FALSE),0)</f>
        <v>0</v>
      </c>
      <c r="U156" s="105">
        <f>_xlfn.IFNA(VLOOKUP($A156,'Project List'!$A$9:$AF$360,'Project List'!X$1,FALSE),0)</f>
        <v>0</v>
      </c>
      <c r="V156" s="13">
        <f>_xlfn.IFNA(IF(VLOOKUP($A156,'Project List'!$A$9:$BF$360,'Project List'!Y$1,FALSE)=0,"Nil",
IF(OR($E156="Potential",$E156="Proposed",$E156="Deferred",$E156="Cancelled",$E156="Closed"),VLOOKUP($A156,'Project List'!$A$9:$BF$360,'Project List'!Y$1,FALSE)*$A$15*$AE156,VLOOKUP($A156,'Project List'!$A$9:$BF$360,'Project List'!Y$1,FALSE))),0)</f>
        <v>97738.365683036216</v>
      </c>
      <c r="W156" s="13">
        <f>_xlfn.IFNA(IF(VLOOKUP($A156,'Project List'!$A$9:$BF$360,'Project List'!Z$1,FALSE)=0,"Nil",
IF(OR($E156="Potential",$E156="Proposed",$E156="Deferred",$E156="Cancelled",$E156="Closed"),VLOOKUP($A156,'Project List'!$A$9:$BF$360,'Project List'!Z$1,FALSE)*$A$15*$AE156,VLOOKUP($A156,'Project List'!$A$9:$BF$360,'Project List'!Z$1,FALSE))),0)</f>
        <v>250813.80450321399</v>
      </c>
      <c r="X156" s="13" t="str">
        <f>_xlfn.IFNA(IF(VLOOKUP($A156,'Project List'!$A$9:$BF$360,'Project List'!AA$1,FALSE)=0,"Nil",
IF(OR($E156="Potential",$E156="Proposed",$E156="Deferred",$E156="Cancelled",$E156="Closed"),VLOOKUP($A156,'Project List'!$A$9:$BF$360,'Project List'!AA$1,FALSE)*$A$15*$AE156,VLOOKUP($A156,'Project List'!$A$9:$BF$360,'Project List'!AA$1,FALSE))),0)</f>
        <v>Nil</v>
      </c>
      <c r="Y156" s="13" t="str">
        <f>_xlfn.IFNA(IF(VLOOKUP($A156,'Project List'!$A$9:$BF$360,'Project List'!AB$1,FALSE)=0,"Nil",
IF(OR($E156="Potential",$E156="Proposed",$E156="Deferred",$E156="Cancelled",$E156="Closed"),VLOOKUP($A156,'Project List'!$A$9:$BF$360,'Project List'!AB$1,FALSE)*$A$15*$AE156,VLOOKUP($A156,'Project List'!$A$9:$BF$360,'Project List'!AB$1,FALSE))),0)</f>
        <v>Nil</v>
      </c>
      <c r="Z156" s="13" t="str">
        <f>_xlfn.IFNA(IF(VLOOKUP($A156,'Project List'!$A$9:$BF$360,'Project List'!AC$1,FALSE)=0,"Nil",
IF(OR($E156="Potential",$E156="Proposed",$E156="Deferred",$E156="Cancelled",$E156="Closed"),VLOOKUP($A156,'Project List'!$A$9:$BF$360,'Project List'!AC$1,FALSE)*$A$15*$AE156,VLOOKUP($A156,'Project List'!$A$9:$BF$360,'Project List'!AC$1,FALSE))),0)</f>
        <v>Nil</v>
      </c>
      <c r="AA156" s="13" t="str">
        <f>_xlfn.IFNA(IF(VLOOKUP($A156,'Project List'!$A$9:$BF$360,'Project List'!AD$1,FALSE)=0,"Nil",
IF(OR($E156="Potential",$E156="Proposed",$E156="Deferred",$E156="Cancelled",$E156="Closed"),VLOOKUP($A156,'Project List'!$A$9:$BF$360,'Project List'!AD$1,FALSE)*$A$15*$AE156,VLOOKUP($A156,'Project List'!$A$9:$BF$360,'Project List'!AD$1,FALSE))),0)</f>
        <v>Nil</v>
      </c>
      <c r="AB156" s="13" t="str">
        <f>_xlfn.IFNA(IF(VLOOKUP($A156,'Project List'!$A$9:$BF$360,'Project List'!AE$1,FALSE)=0,"Nil",
IF(OR($E156="Potential",$E156="Proposed",$E156="Deferred",$E156="Cancelled",$E156="Closed"),VLOOKUP($A156,'Project List'!$A$9:$BF$360,'Project List'!AE$1,FALSE)*$A$15*$AE156,VLOOKUP($A156,'Project List'!$A$9:$BF$360,'Project List'!AE$1,FALSE))),0)</f>
        <v>Nil</v>
      </c>
      <c r="AC156" s="13" t="str">
        <f>_xlfn.IFNA(IF(VLOOKUP($A156,'Project List'!$A$9:$BF$360,'Project List'!AF$1,FALSE)=0,"Nil",
IF(OR($E156="Potential",$E156="Proposed",$E156="Deferred",$E156="Cancelled",$E156="Closed"),VLOOKUP($A156,'Project List'!$A$9:$BF$360,'Project List'!AF$1,FALSE)*$A$15*$AE156,VLOOKUP($A156,'Project List'!$A$9:$BF$360,'Project List'!AF$1,FALSE))),0)</f>
        <v>Nil</v>
      </c>
      <c r="AD156" s="42"/>
      <c r="AE156" s="248">
        <f>1+IF(ISNA(VLOOKUP($A156,'Project labour content'!$A$7:$D$255,'Project labour content'!$D$1,FALSE)),VLOOKUP($D156,'Project labour content'!$F$6:$G$15,'Project labour content'!$G$1,FALSE),VLOOKUP($A156,'Project labour content'!$A$7:$D$255,'Project labour content'!$D$1,FALSE))*('Project labour content'!$K$14/100)*1</f>
        <v>1.0010137254426279</v>
      </c>
      <c r="AG156" s="3"/>
      <c r="AH156" s="3"/>
      <c r="AI156" s="32"/>
      <c r="AJ156" s="32"/>
      <c r="AK156" s="32"/>
      <c r="AL156" s="32"/>
      <c r="AM156" s="59"/>
      <c r="AN156" s="59"/>
      <c r="AO156" s="59"/>
      <c r="AP156" s="59"/>
      <c r="AQ156" s="59"/>
    </row>
    <row r="157" spans="1:43" x14ac:dyDescent="0.25">
      <c r="A157" s="11" t="s">
        <v>233</v>
      </c>
      <c r="B157" s="11" t="str">
        <f>_xlfn.IFNA(VLOOKUP($A157,'Project List'!$A$9:$AF$360,'Project List'!G$1,FALSE),0)</f>
        <v>Furniture and Gen Bldg Upgrades 2021-22</v>
      </c>
      <c r="C157" s="11" t="str">
        <f>_xlfn.IFNA(VLOOKUP($A157,'Project List'!$A$9:$AF$360,'Project List'!C$1,FALSE),0)</f>
        <v>ExAnte</v>
      </c>
      <c r="D157" s="11" t="str">
        <f>_xlfn.IFNA(VLOOKUP($A157,'Project List'!$A$9:$AF$360,'Project List'!D$1,FALSE),0)</f>
        <v>Facilities</v>
      </c>
      <c r="E157" s="11" t="str">
        <f>_xlfn.IFNA(VLOOKUP($A157,'Project List'!$A$9:$AF$360,'Project List'!H$1,FALSE),0)</f>
        <v>Active</v>
      </c>
      <c r="F157" s="105">
        <f>_xlfn.IFNA(VLOOKUP($A157,'Project List'!$A$9:$AF$360,'Project List'!I$1,FALSE),0)</f>
        <v>0</v>
      </c>
      <c r="G157" s="105">
        <f>_xlfn.IFNA(VLOOKUP($A157,'Project List'!$A$9:$AF$360,'Project List'!J$1,FALSE),0)</f>
        <v>0</v>
      </c>
      <c r="H157" s="105">
        <f>_xlfn.IFNA(VLOOKUP($A157,'Project List'!$A$9:$AF$360,'Project List'!K$1,FALSE),0)</f>
        <v>0</v>
      </c>
      <c r="I157" s="105">
        <f>_xlfn.IFNA(VLOOKUP($A157,'Project List'!$A$9:$AF$360,'Project List'!L$1,FALSE),0)</f>
        <v>0</v>
      </c>
      <c r="J157" s="105">
        <f>_xlfn.IFNA(VLOOKUP($A157,'Project List'!$A$9:$AF$360,'Project List'!M$1,FALSE),0)</f>
        <v>0</v>
      </c>
      <c r="K157" s="105">
        <f>_xlfn.IFNA(VLOOKUP($A157,'Project List'!$A$9:$AF$360,'Project List'!N$1,FALSE),0)</f>
        <v>0</v>
      </c>
      <c r="L157" s="105">
        <f>_xlfn.IFNA(VLOOKUP($A157,'Project List'!$A$9:$AF$360,'Project List'!O$1,FALSE),0)</f>
        <v>0</v>
      </c>
      <c r="M157" s="105">
        <f>_xlfn.IFNA(VLOOKUP($A157,'Project List'!$A$9:$AF$360,'Project List'!P$1,FALSE),0)</f>
        <v>0</v>
      </c>
      <c r="N157" s="105">
        <f>_xlfn.IFNA(VLOOKUP($A157,'Project List'!$A$9:$AF$360,'Project List'!Q$1,FALSE),0)</f>
        <v>0</v>
      </c>
      <c r="O157" s="105">
        <f>_xlfn.IFNA(VLOOKUP($A157,'Project List'!$A$9:$AF$360,'Project List'!R$1,FALSE),0)</f>
        <v>0</v>
      </c>
      <c r="P157" s="105">
        <f>_xlfn.IFNA(VLOOKUP($A157,'Project List'!$A$9:$AF$360,'Project List'!S$1,FALSE),0)</f>
        <v>0</v>
      </c>
      <c r="Q157" s="105">
        <f>_xlfn.IFNA(VLOOKUP($A157,'Project List'!$A$9:$AF$360,'Project List'!T$1,FALSE),0)</f>
        <v>0</v>
      </c>
      <c r="R157" s="105">
        <f>_xlfn.IFNA(VLOOKUP($A157,'Project List'!$A$9:$AF$360,'Project List'!U$1,FALSE),0)</f>
        <v>0</v>
      </c>
      <c r="S157" s="105">
        <f>_xlfn.IFNA(VLOOKUP($A157,'Project List'!$A$9:$AF$360,'Project List'!V$1,FALSE),0)</f>
        <v>0</v>
      </c>
      <c r="T157" s="105">
        <f>_xlfn.IFNA(VLOOKUP($A157,'Project List'!$A$9:$AF$360,'Project List'!W$1,FALSE),0)</f>
        <v>0</v>
      </c>
      <c r="U157" s="105">
        <f>_xlfn.IFNA(VLOOKUP($A157,'Project List'!$A$9:$AF$360,'Project List'!X$1,FALSE),0)</f>
        <v>0</v>
      </c>
      <c r="V157" s="13">
        <f>_xlfn.IFNA(IF(VLOOKUP($A157,'Project List'!$A$9:$BF$360,'Project List'!Y$1,FALSE)=0,"Nil",
IF(OR($E157="Potential",$E157="Proposed",$E157="Deferred",$E157="Cancelled",$E157="Closed"),VLOOKUP($A157,'Project List'!$A$9:$BF$360,'Project List'!Y$1,FALSE)*$A$15*$AE157,VLOOKUP($A157,'Project List'!$A$9:$BF$360,'Project List'!Y$1,FALSE))),0)</f>
        <v>369337.1331160299</v>
      </c>
      <c r="W157" s="13">
        <f>_xlfn.IFNA(IF(VLOOKUP($A157,'Project List'!$A$9:$BF$360,'Project List'!Z$1,FALSE)=0,"Nil",
IF(OR($E157="Potential",$E157="Proposed",$E157="Deferred",$E157="Cancelled",$E157="Closed"),VLOOKUP($A157,'Project List'!$A$9:$BF$360,'Project List'!Z$1,FALSE)*$A$15*$AE157,VLOOKUP($A157,'Project List'!$A$9:$BF$360,'Project List'!Z$1,FALSE))),0)</f>
        <v>845.0509952360469</v>
      </c>
      <c r="X157" s="13" t="str">
        <f>_xlfn.IFNA(IF(VLOOKUP($A157,'Project List'!$A$9:$BF$360,'Project List'!AA$1,FALSE)=0,"Nil",
IF(OR($E157="Potential",$E157="Proposed",$E157="Deferred",$E157="Cancelled",$E157="Closed"),VLOOKUP($A157,'Project List'!$A$9:$BF$360,'Project List'!AA$1,FALSE)*$A$15*$AE157,VLOOKUP($A157,'Project List'!$A$9:$BF$360,'Project List'!AA$1,FALSE))),0)</f>
        <v>Nil</v>
      </c>
      <c r="Y157" s="13" t="str">
        <f>_xlfn.IFNA(IF(VLOOKUP($A157,'Project List'!$A$9:$BF$360,'Project List'!AB$1,FALSE)=0,"Nil",
IF(OR($E157="Potential",$E157="Proposed",$E157="Deferred",$E157="Cancelled",$E157="Closed"),VLOOKUP($A157,'Project List'!$A$9:$BF$360,'Project List'!AB$1,FALSE)*$A$15*$AE157,VLOOKUP($A157,'Project List'!$A$9:$BF$360,'Project List'!AB$1,FALSE))),0)</f>
        <v>Nil</v>
      </c>
      <c r="Z157" s="13" t="str">
        <f>_xlfn.IFNA(IF(VLOOKUP($A157,'Project List'!$A$9:$BF$360,'Project List'!AC$1,FALSE)=0,"Nil",
IF(OR($E157="Potential",$E157="Proposed",$E157="Deferred",$E157="Cancelled",$E157="Closed"),VLOOKUP($A157,'Project List'!$A$9:$BF$360,'Project List'!AC$1,FALSE)*$A$15*$AE157,VLOOKUP($A157,'Project List'!$A$9:$BF$360,'Project List'!AC$1,FALSE))),0)</f>
        <v>Nil</v>
      </c>
      <c r="AA157" s="13" t="str">
        <f>_xlfn.IFNA(IF(VLOOKUP($A157,'Project List'!$A$9:$BF$360,'Project List'!AD$1,FALSE)=0,"Nil",
IF(OR($E157="Potential",$E157="Proposed",$E157="Deferred",$E157="Cancelled",$E157="Closed"),VLOOKUP($A157,'Project List'!$A$9:$BF$360,'Project List'!AD$1,FALSE)*$A$15*$AE157,VLOOKUP($A157,'Project List'!$A$9:$BF$360,'Project List'!AD$1,FALSE))),0)</f>
        <v>Nil</v>
      </c>
      <c r="AB157" s="13" t="str">
        <f>_xlfn.IFNA(IF(VLOOKUP($A157,'Project List'!$A$9:$BF$360,'Project List'!AE$1,FALSE)=0,"Nil",
IF(OR($E157="Potential",$E157="Proposed",$E157="Deferred",$E157="Cancelled",$E157="Closed"),VLOOKUP($A157,'Project List'!$A$9:$BF$360,'Project List'!AE$1,FALSE)*$A$15*$AE157,VLOOKUP($A157,'Project List'!$A$9:$BF$360,'Project List'!AE$1,FALSE))),0)</f>
        <v>Nil</v>
      </c>
      <c r="AC157" s="13" t="str">
        <f>_xlfn.IFNA(IF(VLOOKUP($A157,'Project List'!$A$9:$BF$360,'Project List'!AF$1,FALSE)=0,"Nil",
IF(OR($E157="Potential",$E157="Proposed",$E157="Deferred",$E157="Cancelled",$E157="Closed"),VLOOKUP($A157,'Project List'!$A$9:$BF$360,'Project List'!AF$1,FALSE)*$A$15*$AE157,VLOOKUP($A157,'Project List'!$A$9:$BF$360,'Project List'!AF$1,FALSE))),0)</f>
        <v>Nil</v>
      </c>
      <c r="AD157" s="42"/>
      <c r="AE157" s="248">
        <f>1+IF(ISNA(VLOOKUP($A157,'Project labour content'!$A$7:$D$255,'Project labour content'!$D$1,FALSE)),VLOOKUP($D157,'Project labour content'!$F$6:$G$15,'Project labour content'!$G$1,FALSE),VLOOKUP($A157,'Project labour content'!$A$7:$D$255,'Project labour content'!$D$1,FALSE))*('Project labour content'!$K$14/100)*1</f>
        <v>1.0004660759034893</v>
      </c>
    </row>
    <row r="158" spans="1:43" x14ac:dyDescent="0.25">
      <c r="A158" s="11" t="s">
        <v>235</v>
      </c>
      <c r="B158" s="11" t="str">
        <f>_xlfn.IFNA(VLOOKUP($A158,'Project List'!$A$9:$AF$360,'Project List'!G$1,FALSE),0)</f>
        <v>Vehicle Purchases 2021-22</v>
      </c>
      <c r="C158" s="11" t="str">
        <f>_xlfn.IFNA(VLOOKUP($A158,'Project List'!$A$9:$AF$360,'Project List'!C$1,FALSE),0)</f>
        <v>ExAnte</v>
      </c>
      <c r="D158" s="11" t="str">
        <f>_xlfn.IFNA(VLOOKUP($A158,'Project List'!$A$9:$AF$360,'Project List'!D$1,FALSE),0)</f>
        <v>Facilities</v>
      </c>
      <c r="E158" s="11" t="str">
        <f>_xlfn.IFNA(VLOOKUP($A158,'Project List'!$A$9:$AF$360,'Project List'!H$1,FALSE),0)</f>
        <v>Active</v>
      </c>
      <c r="F158" s="105">
        <f>_xlfn.IFNA(VLOOKUP($A158,'Project List'!$A$9:$AF$360,'Project List'!I$1,FALSE),0)</f>
        <v>0</v>
      </c>
      <c r="G158" s="105">
        <f>_xlfn.IFNA(VLOOKUP($A158,'Project List'!$A$9:$AF$360,'Project List'!J$1,FALSE),0)</f>
        <v>0</v>
      </c>
      <c r="H158" s="105">
        <f>_xlfn.IFNA(VLOOKUP($A158,'Project List'!$A$9:$AF$360,'Project List'!K$1,FALSE),0)</f>
        <v>0</v>
      </c>
      <c r="I158" s="105">
        <f>_xlfn.IFNA(VLOOKUP($A158,'Project List'!$A$9:$AF$360,'Project List'!L$1,FALSE),0)</f>
        <v>0</v>
      </c>
      <c r="J158" s="105">
        <f>_xlfn.IFNA(VLOOKUP($A158,'Project List'!$A$9:$AF$360,'Project List'!M$1,FALSE),0)</f>
        <v>0</v>
      </c>
      <c r="K158" s="105">
        <f>_xlfn.IFNA(VLOOKUP($A158,'Project List'!$A$9:$AF$360,'Project List'!N$1,FALSE),0)</f>
        <v>0</v>
      </c>
      <c r="L158" s="105">
        <f>_xlfn.IFNA(VLOOKUP($A158,'Project List'!$A$9:$AF$360,'Project List'!O$1,FALSE),0)</f>
        <v>0</v>
      </c>
      <c r="M158" s="105">
        <f>_xlfn.IFNA(VLOOKUP($A158,'Project List'!$A$9:$AF$360,'Project List'!P$1,FALSE),0)</f>
        <v>0</v>
      </c>
      <c r="N158" s="105">
        <f>_xlfn.IFNA(VLOOKUP($A158,'Project List'!$A$9:$AF$360,'Project List'!Q$1,FALSE),0)</f>
        <v>0</v>
      </c>
      <c r="O158" s="105">
        <f>_xlfn.IFNA(VLOOKUP($A158,'Project List'!$A$9:$AF$360,'Project List'!R$1,FALSE),0)</f>
        <v>0</v>
      </c>
      <c r="P158" s="105">
        <f>_xlfn.IFNA(VLOOKUP($A158,'Project List'!$A$9:$AF$360,'Project List'!S$1,FALSE),0)</f>
        <v>0</v>
      </c>
      <c r="Q158" s="105">
        <f>_xlfn.IFNA(VLOOKUP($A158,'Project List'!$A$9:$AF$360,'Project List'!T$1,FALSE),0)</f>
        <v>0</v>
      </c>
      <c r="R158" s="105">
        <f>_xlfn.IFNA(VLOOKUP($A158,'Project List'!$A$9:$AF$360,'Project List'!U$1,FALSE),0)</f>
        <v>0</v>
      </c>
      <c r="S158" s="105">
        <f>_xlfn.IFNA(VLOOKUP($A158,'Project List'!$A$9:$AF$360,'Project List'!V$1,FALSE),0)</f>
        <v>0</v>
      </c>
      <c r="T158" s="105">
        <f>_xlfn.IFNA(VLOOKUP($A158,'Project List'!$A$9:$AF$360,'Project List'!W$1,FALSE),0)</f>
        <v>0</v>
      </c>
      <c r="U158" s="105">
        <f>_xlfn.IFNA(VLOOKUP($A158,'Project List'!$A$9:$AF$360,'Project List'!X$1,FALSE),0)</f>
        <v>0</v>
      </c>
      <c r="V158" s="13">
        <f>_xlfn.IFNA(IF(VLOOKUP($A158,'Project List'!$A$9:$BF$360,'Project List'!Y$1,FALSE)=0,"Nil",
IF(OR($E158="Potential",$E158="Proposed",$E158="Deferred",$E158="Cancelled",$E158="Closed"),VLOOKUP($A158,'Project List'!$A$9:$BF$360,'Project List'!Y$1,FALSE)*$A$15*$AE158,VLOOKUP($A158,'Project List'!$A$9:$BF$360,'Project List'!Y$1,FALSE))),0)</f>
        <v>382144.33876886807</v>
      </c>
      <c r="W158" s="13">
        <f>_xlfn.IFNA(IF(VLOOKUP($A158,'Project List'!$A$9:$BF$360,'Project List'!Z$1,FALSE)=0,"Nil",
IF(OR($E158="Potential",$E158="Proposed",$E158="Deferred",$E158="Cancelled",$E158="Closed"),VLOOKUP($A158,'Project List'!$A$9:$BF$360,'Project List'!Z$1,FALSE)*$A$15*$AE158,VLOOKUP($A158,'Project List'!$A$9:$BF$360,'Project List'!Z$1,FALSE))),0)</f>
        <v>845.08781052869551</v>
      </c>
      <c r="X158" s="13" t="str">
        <f>_xlfn.IFNA(IF(VLOOKUP($A158,'Project List'!$A$9:$BF$360,'Project List'!AA$1,FALSE)=0,"Nil",
IF(OR($E158="Potential",$E158="Proposed",$E158="Deferred",$E158="Cancelled",$E158="Closed"),VLOOKUP($A158,'Project List'!$A$9:$BF$360,'Project List'!AA$1,FALSE)*$A$15*$AE158,VLOOKUP($A158,'Project List'!$A$9:$BF$360,'Project List'!AA$1,FALSE))),0)</f>
        <v>Nil</v>
      </c>
      <c r="Y158" s="13" t="str">
        <f>_xlfn.IFNA(IF(VLOOKUP($A158,'Project List'!$A$9:$BF$360,'Project List'!AB$1,FALSE)=0,"Nil",
IF(OR($E158="Potential",$E158="Proposed",$E158="Deferred",$E158="Cancelled",$E158="Closed"),VLOOKUP($A158,'Project List'!$A$9:$BF$360,'Project List'!AB$1,FALSE)*$A$15*$AE158,VLOOKUP($A158,'Project List'!$A$9:$BF$360,'Project List'!AB$1,FALSE))),0)</f>
        <v>Nil</v>
      </c>
      <c r="Z158" s="13" t="str">
        <f>_xlfn.IFNA(IF(VLOOKUP($A158,'Project List'!$A$9:$BF$360,'Project List'!AC$1,FALSE)=0,"Nil",
IF(OR($E158="Potential",$E158="Proposed",$E158="Deferred",$E158="Cancelled",$E158="Closed"),VLOOKUP($A158,'Project List'!$A$9:$BF$360,'Project List'!AC$1,FALSE)*$A$15*$AE158,VLOOKUP($A158,'Project List'!$A$9:$BF$360,'Project List'!AC$1,FALSE))),0)</f>
        <v>Nil</v>
      </c>
      <c r="AA158" s="13" t="str">
        <f>_xlfn.IFNA(IF(VLOOKUP($A158,'Project List'!$A$9:$BF$360,'Project List'!AD$1,FALSE)=0,"Nil",
IF(OR($E158="Potential",$E158="Proposed",$E158="Deferred",$E158="Cancelled",$E158="Closed"),VLOOKUP($A158,'Project List'!$A$9:$BF$360,'Project List'!AD$1,FALSE)*$A$15*$AE158,VLOOKUP($A158,'Project List'!$A$9:$BF$360,'Project List'!AD$1,FALSE))),0)</f>
        <v>Nil</v>
      </c>
      <c r="AB158" s="13" t="str">
        <f>_xlfn.IFNA(IF(VLOOKUP($A158,'Project List'!$A$9:$BF$360,'Project List'!AE$1,FALSE)=0,"Nil",
IF(OR($E158="Potential",$E158="Proposed",$E158="Deferred",$E158="Cancelled",$E158="Closed"),VLOOKUP($A158,'Project List'!$A$9:$BF$360,'Project List'!AE$1,FALSE)*$A$15*$AE158,VLOOKUP($A158,'Project List'!$A$9:$BF$360,'Project List'!AE$1,FALSE))),0)</f>
        <v>Nil</v>
      </c>
      <c r="AC158" s="13" t="str">
        <f>_xlfn.IFNA(IF(VLOOKUP($A158,'Project List'!$A$9:$BF$360,'Project List'!AF$1,FALSE)=0,"Nil",
IF(OR($E158="Potential",$E158="Proposed",$E158="Deferred",$E158="Cancelled",$E158="Closed"),VLOOKUP($A158,'Project List'!$A$9:$BF$360,'Project List'!AF$1,FALSE)*$A$15*$AE158,VLOOKUP($A158,'Project List'!$A$9:$BF$360,'Project List'!AF$1,FALSE))),0)</f>
        <v>Nil</v>
      </c>
      <c r="AD158" s="42"/>
      <c r="AE158" s="248">
        <f>1+IF(ISNA(VLOOKUP($A158,'Project labour content'!$A$7:$D$255,'Project labour content'!$D$1,FALSE)),VLOOKUP($D158,'Project labour content'!$F$6:$G$15,'Project labour content'!$G$1,FALSE),VLOOKUP($A158,'Project labour content'!$A$7:$D$255,'Project labour content'!$D$1,FALSE))*('Project labour content'!$K$14/100)*1</f>
        <v>1.0004226612914595</v>
      </c>
      <c r="AG158" s="3"/>
      <c r="AH158" s="3"/>
      <c r="AI158" s="32"/>
      <c r="AJ158" s="32"/>
      <c r="AK158" s="32"/>
      <c r="AL158" s="32"/>
      <c r="AM158" s="59"/>
      <c r="AN158" s="59"/>
      <c r="AO158" s="59"/>
      <c r="AP158" s="59"/>
      <c r="AQ158" s="59"/>
    </row>
    <row r="159" spans="1:43" x14ac:dyDescent="0.25">
      <c r="A159" s="11" t="s">
        <v>237</v>
      </c>
      <c r="B159" s="11" t="str">
        <f>_xlfn.IFNA(VLOOKUP($A159,'Project List'!$A$9:$AF$360,'Project List'!G$1,FALSE),0)</f>
        <v>Refresh and Maintain IT Hardware 20-22</v>
      </c>
      <c r="C159" s="11" t="str">
        <f>_xlfn.IFNA(VLOOKUP($A159,'Project List'!$A$9:$AF$360,'Project List'!C$1,FALSE),0)</f>
        <v>ExAnte</v>
      </c>
      <c r="D159" s="11" t="str">
        <f>_xlfn.IFNA(VLOOKUP($A159,'Project List'!$A$9:$AF$360,'Project List'!D$1,FALSE),0)</f>
        <v>Information Technology</v>
      </c>
      <c r="E159" s="11" t="str">
        <f>_xlfn.IFNA(VLOOKUP($A159,'Project List'!$A$9:$AF$360,'Project List'!H$1,FALSE),0)</f>
        <v>Active</v>
      </c>
      <c r="F159" s="105">
        <f>_xlfn.IFNA(VLOOKUP($A159,'Project List'!$A$9:$AF$360,'Project List'!I$1,FALSE),0)</f>
        <v>0</v>
      </c>
      <c r="G159" s="105">
        <f>_xlfn.IFNA(VLOOKUP($A159,'Project List'!$A$9:$AF$360,'Project List'!J$1,FALSE),0)</f>
        <v>0</v>
      </c>
      <c r="H159" s="105">
        <f>_xlfn.IFNA(VLOOKUP($A159,'Project List'!$A$9:$AF$360,'Project List'!K$1,FALSE),0)</f>
        <v>0</v>
      </c>
      <c r="I159" s="105">
        <f>_xlfn.IFNA(VLOOKUP($A159,'Project List'!$A$9:$AF$360,'Project List'!L$1,FALSE),0)</f>
        <v>0</v>
      </c>
      <c r="J159" s="105">
        <f>_xlfn.IFNA(VLOOKUP($A159,'Project List'!$A$9:$AF$360,'Project List'!M$1,FALSE),0)</f>
        <v>0</v>
      </c>
      <c r="K159" s="105">
        <f>_xlfn.IFNA(VLOOKUP($A159,'Project List'!$A$9:$AF$360,'Project List'!N$1,FALSE),0)</f>
        <v>0</v>
      </c>
      <c r="L159" s="105">
        <f>_xlfn.IFNA(VLOOKUP($A159,'Project List'!$A$9:$AF$360,'Project List'!O$1,FALSE),0)</f>
        <v>0</v>
      </c>
      <c r="M159" s="105">
        <f>_xlfn.IFNA(VLOOKUP($A159,'Project List'!$A$9:$AF$360,'Project List'!P$1,FALSE),0)</f>
        <v>0</v>
      </c>
      <c r="N159" s="105">
        <f>_xlfn.IFNA(VLOOKUP($A159,'Project List'!$A$9:$AF$360,'Project List'!Q$1,FALSE),0)</f>
        <v>0</v>
      </c>
      <c r="O159" s="105">
        <f>_xlfn.IFNA(VLOOKUP($A159,'Project List'!$A$9:$AF$360,'Project List'!R$1,FALSE),0)</f>
        <v>0</v>
      </c>
      <c r="P159" s="105">
        <f>_xlfn.IFNA(VLOOKUP($A159,'Project List'!$A$9:$AF$360,'Project List'!S$1,FALSE),0)</f>
        <v>0</v>
      </c>
      <c r="Q159" s="105">
        <f>_xlfn.IFNA(VLOOKUP($A159,'Project List'!$A$9:$AF$360,'Project List'!T$1,FALSE),0)</f>
        <v>0</v>
      </c>
      <c r="R159" s="105">
        <f>_xlfn.IFNA(VLOOKUP($A159,'Project List'!$A$9:$AF$360,'Project List'!U$1,FALSE),0)</f>
        <v>0</v>
      </c>
      <c r="S159" s="105">
        <f>_xlfn.IFNA(VLOOKUP($A159,'Project List'!$A$9:$AF$360,'Project List'!V$1,FALSE),0)</f>
        <v>0</v>
      </c>
      <c r="T159" s="105">
        <f>_xlfn.IFNA(VLOOKUP($A159,'Project List'!$A$9:$AF$360,'Project List'!W$1,FALSE),0)</f>
        <v>0</v>
      </c>
      <c r="U159" s="105">
        <f>_xlfn.IFNA(VLOOKUP($A159,'Project List'!$A$9:$AF$360,'Project List'!X$1,FALSE),0)</f>
        <v>431318.17</v>
      </c>
      <c r="V159" s="13">
        <f>_xlfn.IFNA(IF(VLOOKUP($A159,'Project List'!$A$9:$BF$360,'Project List'!Y$1,FALSE)=0,"Nil",
IF(OR($E159="Potential",$E159="Proposed",$E159="Deferred",$E159="Cancelled",$E159="Closed"),VLOOKUP($A159,'Project List'!$A$9:$BF$360,'Project List'!Y$1,FALSE)*$A$15*$AE159,VLOOKUP($A159,'Project List'!$A$9:$BF$360,'Project List'!Y$1,FALSE))),0)</f>
        <v>693182.98465431586</v>
      </c>
      <c r="W159" s="13">
        <f>_xlfn.IFNA(IF(VLOOKUP($A159,'Project List'!$A$9:$BF$360,'Project List'!Z$1,FALSE)=0,"Nil",
IF(OR($E159="Potential",$E159="Proposed",$E159="Deferred",$E159="Cancelled",$E159="Closed"),VLOOKUP($A159,'Project List'!$A$9:$BF$360,'Project List'!Z$1,FALSE)*$A$15*$AE159,VLOOKUP($A159,'Project List'!$A$9:$BF$360,'Project List'!Z$1,FALSE))),0)</f>
        <v>241189.5206071499</v>
      </c>
      <c r="X159" s="13" t="str">
        <f>_xlfn.IFNA(IF(VLOOKUP($A159,'Project List'!$A$9:$BF$360,'Project List'!AA$1,FALSE)=0,"Nil",
IF(OR($E159="Potential",$E159="Proposed",$E159="Deferred",$E159="Cancelled",$E159="Closed"),VLOOKUP($A159,'Project List'!$A$9:$BF$360,'Project List'!AA$1,FALSE)*$A$15*$AE159,VLOOKUP($A159,'Project List'!$A$9:$BF$360,'Project List'!AA$1,FALSE))),0)</f>
        <v>Nil</v>
      </c>
      <c r="Y159" s="13" t="str">
        <f>_xlfn.IFNA(IF(VLOOKUP($A159,'Project List'!$A$9:$BF$360,'Project List'!AB$1,FALSE)=0,"Nil",
IF(OR($E159="Potential",$E159="Proposed",$E159="Deferred",$E159="Cancelled",$E159="Closed"),VLOOKUP($A159,'Project List'!$A$9:$BF$360,'Project List'!AB$1,FALSE)*$A$15*$AE159,VLOOKUP($A159,'Project List'!$A$9:$BF$360,'Project List'!AB$1,FALSE))),0)</f>
        <v>Nil</v>
      </c>
      <c r="Z159" s="13" t="str">
        <f>_xlfn.IFNA(IF(VLOOKUP($A159,'Project List'!$A$9:$BF$360,'Project List'!AC$1,FALSE)=0,"Nil",
IF(OR($E159="Potential",$E159="Proposed",$E159="Deferred",$E159="Cancelled",$E159="Closed"),VLOOKUP($A159,'Project List'!$A$9:$BF$360,'Project List'!AC$1,FALSE)*$A$15*$AE159,VLOOKUP($A159,'Project List'!$A$9:$BF$360,'Project List'!AC$1,FALSE))),0)</f>
        <v>Nil</v>
      </c>
      <c r="AA159" s="13" t="str">
        <f>_xlfn.IFNA(IF(VLOOKUP($A159,'Project List'!$A$9:$BF$360,'Project List'!AD$1,FALSE)=0,"Nil",
IF(OR($E159="Potential",$E159="Proposed",$E159="Deferred",$E159="Cancelled",$E159="Closed"),VLOOKUP($A159,'Project List'!$A$9:$BF$360,'Project List'!AD$1,FALSE)*$A$15*$AE159,VLOOKUP($A159,'Project List'!$A$9:$BF$360,'Project List'!AD$1,FALSE))),0)</f>
        <v>Nil</v>
      </c>
      <c r="AB159" s="13" t="str">
        <f>_xlfn.IFNA(IF(VLOOKUP($A159,'Project List'!$A$9:$BF$360,'Project List'!AE$1,FALSE)=0,"Nil",
IF(OR($E159="Potential",$E159="Proposed",$E159="Deferred",$E159="Cancelled",$E159="Closed"),VLOOKUP($A159,'Project List'!$A$9:$BF$360,'Project List'!AE$1,FALSE)*$A$15*$AE159,VLOOKUP($A159,'Project List'!$A$9:$BF$360,'Project List'!AE$1,FALSE))),0)</f>
        <v>Nil</v>
      </c>
      <c r="AC159" s="13" t="str">
        <f>_xlfn.IFNA(IF(VLOOKUP($A159,'Project List'!$A$9:$BF$360,'Project List'!AF$1,FALSE)=0,"Nil",
IF(OR($E159="Potential",$E159="Proposed",$E159="Deferred",$E159="Cancelled",$E159="Closed"),VLOOKUP($A159,'Project List'!$A$9:$BF$360,'Project List'!AF$1,FALSE)*$A$15*$AE159,VLOOKUP($A159,'Project List'!$A$9:$BF$360,'Project List'!AF$1,FALSE))),0)</f>
        <v>Nil</v>
      </c>
      <c r="AD159" s="42"/>
      <c r="AE159" s="248">
        <f>1+IF(ISNA(VLOOKUP($A159,'Project labour content'!$A$7:$D$255,'Project labour content'!$D$1,FALSE)),VLOOKUP($D159,'Project labour content'!$F$6:$G$15,'Project labour content'!$G$1,FALSE),VLOOKUP($A159,'Project labour content'!$A$7:$D$255,'Project labour content'!$D$1,FALSE))*('Project labour content'!$K$14/100)*1</f>
        <v>1.0012771251636203</v>
      </c>
      <c r="AG159" s="3"/>
      <c r="AH159" s="3"/>
      <c r="AI159" s="32"/>
      <c r="AJ159" s="32"/>
      <c r="AK159" s="32"/>
      <c r="AL159" s="32"/>
      <c r="AM159" s="59"/>
      <c r="AN159" s="59"/>
      <c r="AO159" s="59"/>
      <c r="AP159" s="59"/>
      <c r="AQ159" s="59"/>
    </row>
    <row r="160" spans="1:43" x14ac:dyDescent="0.25">
      <c r="A160" s="11" t="s">
        <v>238</v>
      </c>
      <c r="B160" s="11" t="str">
        <f>_xlfn.IFNA(VLOOKUP($A160,'Project List'!$A$9:$AF$360,'Project List'!G$1,FALSE),0)</f>
        <v>IT Security Technology Refresh 20-22</v>
      </c>
      <c r="C160" s="11" t="str">
        <f>_xlfn.IFNA(VLOOKUP($A160,'Project List'!$A$9:$AF$360,'Project List'!C$1,FALSE),0)</f>
        <v>ExAnte</v>
      </c>
      <c r="D160" s="11" t="str">
        <f>_xlfn.IFNA(VLOOKUP($A160,'Project List'!$A$9:$AF$360,'Project List'!D$1,FALSE),0)</f>
        <v>Information Technology</v>
      </c>
      <c r="E160" s="11" t="str">
        <f>_xlfn.IFNA(VLOOKUP($A160,'Project List'!$A$9:$AF$360,'Project List'!H$1,FALSE),0)</f>
        <v>Active</v>
      </c>
      <c r="F160" s="105">
        <f>_xlfn.IFNA(VLOOKUP($A160,'Project List'!$A$9:$AF$360,'Project List'!I$1,FALSE),0)</f>
        <v>0</v>
      </c>
      <c r="G160" s="105">
        <f>_xlfn.IFNA(VLOOKUP($A160,'Project List'!$A$9:$AF$360,'Project List'!J$1,FALSE),0)</f>
        <v>0</v>
      </c>
      <c r="H160" s="105">
        <f>_xlfn.IFNA(VLOOKUP($A160,'Project List'!$A$9:$AF$360,'Project List'!K$1,FALSE),0)</f>
        <v>0</v>
      </c>
      <c r="I160" s="105">
        <f>_xlfn.IFNA(VLOOKUP($A160,'Project List'!$A$9:$AF$360,'Project List'!L$1,FALSE),0)</f>
        <v>0</v>
      </c>
      <c r="J160" s="105">
        <f>_xlfn.IFNA(VLOOKUP($A160,'Project List'!$A$9:$AF$360,'Project List'!M$1,FALSE),0)</f>
        <v>0</v>
      </c>
      <c r="K160" s="105">
        <f>_xlfn.IFNA(VLOOKUP($A160,'Project List'!$A$9:$AF$360,'Project List'!N$1,FALSE),0)</f>
        <v>0</v>
      </c>
      <c r="L160" s="105">
        <f>_xlfn.IFNA(VLOOKUP($A160,'Project List'!$A$9:$AF$360,'Project List'!O$1,FALSE),0)</f>
        <v>0</v>
      </c>
      <c r="M160" s="105">
        <f>_xlfn.IFNA(VLOOKUP($A160,'Project List'!$A$9:$AF$360,'Project List'!P$1,FALSE),0)</f>
        <v>0</v>
      </c>
      <c r="N160" s="105">
        <f>_xlfn.IFNA(VLOOKUP($A160,'Project List'!$A$9:$AF$360,'Project List'!Q$1,FALSE),0)</f>
        <v>0</v>
      </c>
      <c r="O160" s="105">
        <f>_xlfn.IFNA(VLOOKUP($A160,'Project List'!$A$9:$AF$360,'Project List'!R$1,FALSE),0)</f>
        <v>0</v>
      </c>
      <c r="P160" s="105">
        <f>_xlfn.IFNA(VLOOKUP($A160,'Project List'!$A$9:$AF$360,'Project List'!S$1,FALSE),0)</f>
        <v>0</v>
      </c>
      <c r="Q160" s="105">
        <f>_xlfn.IFNA(VLOOKUP($A160,'Project List'!$A$9:$AF$360,'Project List'!T$1,FALSE),0)</f>
        <v>0</v>
      </c>
      <c r="R160" s="105">
        <f>_xlfn.IFNA(VLOOKUP($A160,'Project List'!$A$9:$AF$360,'Project List'!U$1,FALSE),0)</f>
        <v>0</v>
      </c>
      <c r="S160" s="105">
        <f>_xlfn.IFNA(VLOOKUP($A160,'Project List'!$A$9:$AF$360,'Project List'!V$1,FALSE),0)</f>
        <v>0</v>
      </c>
      <c r="T160" s="105">
        <f>_xlfn.IFNA(VLOOKUP($A160,'Project List'!$A$9:$AF$360,'Project List'!W$1,FALSE),0)</f>
        <v>0</v>
      </c>
      <c r="U160" s="105">
        <f>_xlfn.IFNA(VLOOKUP($A160,'Project List'!$A$9:$AF$360,'Project List'!X$1,FALSE),0)</f>
        <v>745406.51</v>
      </c>
      <c r="V160" s="13">
        <f>_xlfn.IFNA(IF(VLOOKUP($A160,'Project List'!$A$9:$BF$360,'Project List'!Y$1,FALSE)=0,"Nil",
IF(OR($E160="Potential",$E160="Proposed",$E160="Deferred",$E160="Cancelled",$E160="Closed"),VLOOKUP($A160,'Project List'!$A$9:$BF$360,'Project List'!Y$1,FALSE)*$A$15*$AE160,VLOOKUP($A160,'Project List'!$A$9:$BF$360,'Project List'!Y$1,FALSE))),0)</f>
        <v>783798.86753818253</v>
      </c>
      <c r="W160" s="13" t="str">
        <f>_xlfn.IFNA(IF(VLOOKUP($A160,'Project List'!$A$9:$BF$360,'Project List'!Z$1,FALSE)=0,"Nil",
IF(OR($E160="Potential",$E160="Proposed",$E160="Deferred",$E160="Cancelled",$E160="Closed"),VLOOKUP($A160,'Project List'!$A$9:$BF$360,'Project List'!Z$1,FALSE)*$A$15*$AE160,VLOOKUP($A160,'Project List'!$A$9:$BF$360,'Project List'!Z$1,FALSE))),0)</f>
        <v>Nil</v>
      </c>
      <c r="X160" s="13" t="str">
        <f>_xlfn.IFNA(IF(VLOOKUP($A160,'Project List'!$A$9:$BF$360,'Project List'!AA$1,FALSE)=0,"Nil",
IF(OR($E160="Potential",$E160="Proposed",$E160="Deferred",$E160="Cancelled",$E160="Closed"),VLOOKUP($A160,'Project List'!$A$9:$BF$360,'Project List'!AA$1,FALSE)*$A$15*$AE160,VLOOKUP($A160,'Project List'!$A$9:$BF$360,'Project List'!AA$1,FALSE))),0)</f>
        <v>Nil</v>
      </c>
      <c r="Y160" s="13" t="str">
        <f>_xlfn.IFNA(IF(VLOOKUP($A160,'Project List'!$A$9:$BF$360,'Project List'!AB$1,FALSE)=0,"Nil",
IF(OR($E160="Potential",$E160="Proposed",$E160="Deferred",$E160="Cancelled",$E160="Closed"),VLOOKUP($A160,'Project List'!$A$9:$BF$360,'Project List'!AB$1,FALSE)*$A$15*$AE160,VLOOKUP($A160,'Project List'!$A$9:$BF$360,'Project List'!AB$1,FALSE))),0)</f>
        <v>Nil</v>
      </c>
      <c r="Z160" s="13" t="str">
        <f>_xlfn.IFNA(IF(VLOOKUP($A160,'Project List'!$A$9:$BF$360,'Project List'!AC$1,FALSE)=0,"Nil",
IF(OR($E160="Potential",$E160="Proposed",$E160="Deferred",$E160="Cancelled",$E160="Closed"),VLOOKUP($A160,'Project List'!$A$9:$BF$360,'Project List'!AC$1,FALSE)*$A$15*$AE160,VLOOKUP($A160,'Project List'!$A$9:$BF$360,'Project List'!AC$1,FALSE))),0)</f>
        <v>Nil</v>
      </c>
      <c r="AA160" s="13" t="str">
        <f>_xlfn.IFNA(IF(VLOOKUP($A160,'Project List'!$A$9:$BF$360,'Project List'!AD$1,FALSE)=0,"Nil",
IF(OR($E160="Potential",$E160="Proposed",$E160="Deferred",$E160="Cancelled",$E160="Closed"),VLOOKUP($A160,'Project List'!$A$9:$BF$360,'Project List'!AD$1,FALSE)*$A$15*$AE160,VLOOKUP($A160,'Project List'!$A$9:$BF$360,'Project List'!AD$1,FALSE))),0)</f>
        <v>Nil</v>
      </c>
      <c r="AB160" s="13" t="str">
        <f>_xlfn.IFNA(IF(VLOOKUP($A160,'Project List'!$A$9:$BF$360,'Project List'!AE$1,FALSE)=0,"Nil",
IF(OR($E160="Potential",$E160="Proposed",$E160="Deferred",$E160="Cancelled",$E160="Closed"),VLOOKUP($A160,'Project List'!$A$9:$BF$360,'Project List'!AE$1,FALSE)*$A$15*$AE160,VLOOKUP($A160,'Project List'!$A$9:$BF$360,'Project List'!AE$1,FALSE))),0)</f>
        <v>Nil</v>
      </c>
      <c r="AC160" s="13" t="str">
        <f>_xlfn.IFNA(IF(VLOOKUP($A160,'Project List'!$A$9:$BF$360,'Project List'!AF$1,FALSE)=0,"Nil",
IF(OR($E160="Potential",$E160="Proposed",$E160="Deferred",$E160="Cancelled",$E160="Closed"),VLOOKUP($A160,'Project List'!$A$9:$BF$360,'Project List'!AF$1,FALSE)*$A$15*$AE160,VLOOKUP($A160,'Project List'!$A$9:$BF$360,'Project List'!AF$1,FALSE))),0)</f>
        <v>Nil</v>
      </c>
      <c r="AD160" s="42"/>
      <c r="AE160" s="248">
        <f>1+IF(ISNA(VLOOKUP($A160,'Project labour content'!$A$7:$D$255,'Project labour content'!$D$1,FALSE)),VLOOKUP($D160,'Project labour content'!$F$6:$G$15,'Project labour content'!$G$1,FALSE),VLOOKUP($A160,'Project labour content'!$A$7:$D$255,'Project labour content'!$D$1,FALSE))*('Project labour content'!$K$14/100)*1</f>
        <v>1.0019598344219183</v>
      </c>
      <c r="AG160" s="3"/>
      <c r="AH160" s="3"/>
      <c r="AI160" s="32"/>
      <c r="AJ160" s="32"/>
      <c r="AK160" s="32"/>
      <c r="AL160" s="32"/>
      <c r="AM160" s="59"/>
      <c r="AN160" s="59"/>
      <c r="AO160" s="59"/>
      <c r="AP160" s="59"/>
      <c r="AQ160" s="59"/>
    </row>
    <row r="161" spans="1:43" x14ac:dyDescent="0.25">
      <c r="A161" s="11" t="s">
        <v>239</v>
      </c>
      <c r="B161" s="11" t="str">
        <f>_xlfn.IFNA(VLOOKUP($A161,'Project List'!$A$9:$AF$360,'Project List'!G$1,FALSE),0)</f>
        <v>One IP Substation Network - Stage 2</v>
      </c>
      <c r="C161" s="11" t="str">
        <f>_xlfn.IFNA(VLOOKUP($A161,'Project List'!$A$9:$AF$360,'Project List'!C$1,FALSE),0)</f>
        <v>ExAnte</v>
      </c>
      <c r="D161" s="11" t="str">
        <f>_xlfn.IFNA(VLOOKUP($A161,'Project List'!$A$9:$AF$360,'Project List'!D$1,FALSE),0)</f>
        <v>Replacement</v>
      </c>
      <c r="E161" s="11" t="str">
        <f>_xlfn.IFNA(VLOOKUP($A161,'Project List'!$A$9:$AF$360,'Project List'!H$1,FALSE),0)</f>
        <v>Active</v>
      </c>
      <c r="F161" s="105">
        <f>_xlfn.IFNA(VLOOKUP($A161,'Project List'!$A$9:$AF$360,'Project List'!I$1,FALSE),0)</f>
        <v>0</v>
      </c>
      <c r="G161" s="105">
        <f>_xlfn.IFNA(VLOOKUP($A161,'Project List'!$A$9:$AF$360,'Project List'!J$1,FALSE),0)</f>
        <v>0</v>
      </c>
      <c r="H161" s="105">
        <f>_xlfn.IFNA(VLOOKUP($A161,'Project List'!$A$9:$AF$360,'Project List'!K$1,FALSE),0)</f>
        <v>0</v>
      </c>
      <c r="I161" s="105">
        <f>_xlfn.IFNA(VLOOKUP($A161,'Project List'!$A$9:$AF$360,'Project List'!L$1,FALSE),0)</f>
        <v>0</v>
      </c>
      <c r="J161" s="105">
        <f>_xlfn.IFNA(VLOOKUP($A161,'Project List'!$A$9:$AF$360,'Project List'!M$1,FALSE),0)</f>
        <v>0</v>
      </c>
      <c r="K161" s="105">
        <f>_xlfn.IFNA(VLOOKUP($A161,'Project List'!$A$9:$AF$360,'Project List'!N$1,FALSE),0)</f>
        <v>0</v>
      </c>
      <c r="L161" s="105">
        <f>_xlfn.IFNA(VLOOKUP($A161,'Project List'!$A$9:$AF$360,'Project List'!O$1,FALSE),0)</f>
        <v>0</v>
      </c>
      <c r="M161" s="105">
        <f>_xlfn.IFNA(VLOOKUP($A161,'Project List'!$A$9:$AF$360,'Project List'!P$1,FALSE),0)</f>
        <v>0</v>
      </c>
      <c r="N161" s="105">
        <f>_xlfn.IFNA(VLOOKUP($A161,'Project List'!$A$9:$AF$360,'Project List'!Q$1,FALSE),0)</f>
        <v>0</v>
      </c>
      <c r="O161" s="105">
        <f>_xlfn.IFNA(VLOOKUP($A161,'Project List'!$A$9:$AF$360,'Project List'!R$1,FALSE),0)</f>
        <v>0</v>
      </c>
      <c r="P161" s="105">
        <f>_xlfn.IFNA(VLOOKUP($A161,'Project List'!$A$9:$AF$360,'Project List'!S$1,FALSE),0)</f>
        <v>0</v>
      </c>
      <c r="Q161" s="105">
        <f>_xlfn.IFNA(VLOOKUP($A161,'Project List'!$A$9:$AF$360,'Project List'!T$1,FALSE),0)</f>
        <v>0</v>
      </c>
      <c r="R161" s="105">
        <f>_xlfn.IFNA(VLOOKUP($A161,'Project List'!$A$9:$AF$360,'Project List'!U$1,FALSE),0)</f>
        <v>0</v>
      </c>
      <c r="S161" s="105">
        <f>_xlfn.IFNA(VLOOKUP($A161,'Project List'!$A$9:$AF$360,'Project List'!V$1,FALSE),0)</f>
        <v>89675.01</v>
      </c>
      <c r="T161" s="105">
        <f>_xlfn.IFNA(VLOOKUP($A161,'Project List'!$A$9:$AF$360,'Project List'!W$1,FALSE),0)</f>
        <v>735722.79</v>
      </c>
      <c r="U161" s="105">
        <f>_xlfn.IFNA(VLOOKUP($A161,'Project List'!$A$9:$AF$360,'Project List'!X$1,FALSE),0)</f>
        <v>1859641.86</v>
      </c>
      <c r="V161" s="13">
        <f>_xlfn.IFNA(IF(VLOOKUP($A161,'Project List'!$A$9:$BF$360,'Project List'!Y$1,FALSE)=0,"Nil",
IF(OR($E161="Potential",$E161="Proposed",$E161="Deferred",$E161="Cancelled",$E161="Closed"),VLOOKUP($A161,'Project List'!$A$9:$BF$360,'Project List'!Y$1,FALSE)*$A$15*$AE161,VLOOKUP($A161,'Project List'!$A$9:$BF$360,'Project List'!Y$1,FALSE))),0)</f>
        <v>2012584.0190818063</v>
      </c>
      <c r="W161" s="13">
        <f>_xlfn.IFNA(IF(VLOOKUP($A161,'Project List'!$A$9:$BF$360,'Project List'!Z$1,FALSE)=0,"Nil",
IF(OR($E161="Potential",$E161="Proposed",$E161="Deferred",$E161="Cancelled",$E161="Closed"),VLOOKUP($A161,'Project List'!$A$9:$BF$360,'Project List'!Z$1,FALSE)*$A$15*$AE161,VLOOKUP($A161,'Project List'!$A$9:$BF$360,'Project List'!Z$1,FALSE))),0)</f>
        <v>1481565.0461635431</v>
      </c>
      <c r="X161" s="13">
        <f>_xlfn.IFNA(IF(VLOOKUP($A161,'Project List'!$A$9:$BF$360,'Project List'!AA$1,FALSE)=0,"Nil",
IF(OR($E161="Potential",$E161="Proposed",$E161="Deferred",$E161="Cancelled",$E161="Closed"),VLOOKUP($A161,'Project List'!$A$9:$BF$360,'Project List'!AA$1,FALSE)*$A$15*$AE161,VLOOKUP($A161,'Project List'!$A$9:$BF$360,'Project List'!AA$1,FALSE))),0)</f>
        <v>1552689.938981367</v>
      </c>
      <c r="Y161" s="13">
        <f>_xlfn.IFNA(IF(VLOOKUP($A161,'Project List'!$A$9:$BF$360,'Project List'!AB$1,FALSE)=0,"Nil",
IF(OR($E161="Potential",$E161="Proposed",$E161="Deferred",$E161="Cancelled",$E161="Closed"),VLOOKUP($A161,'Project List'!$A$9:$BF$360,'Project List'!AB$1,FALSE)*$A$15*$AE161,VLOOKUP($A161,'Project List'!$A$9:$BF$360,'Project List'!AB$1,FALSE))),0)</f>
        <v>1209908.9194840712</v>
      </c>
      <c r="Z161" s="13" t="str">
        <f>_xlfn.IFNA(IF(VLOOKUP($A161,'Project List'!$A$9:$BF$360,'Project List'!AC$1,FALSE)=0,"Nil",
IF(OR($E161="Potential",$E161="Proposed",$E161="Deferred",$E161="Cancelled",$E161="Closed"),VLOOKUP($A161,'Project List'!$A$9:$BF$360,'Project List'!AC$1,FALSE)*$A$15*$AE161,VLOOKUP($A161,'Project List'!$A$9:$BF$360,'Project List'!AC$1,FALSE))),0)</f>
        <v>Nil</v>
      </c>
      <c r="AA161" s="13" t="str">
        <f>_xlfn.IFNA(IF(VLOOKUP($A161,'Project List'!$A$9:$BF$360,'Project List'!AD$1,FALSE)=0,"Nil",
IF(OR($E161="Potential",$E161="Proposed",$E161="Deferred",$E161="Cancelled",$E161="Closed"),VLOOKUP($A161,'Project List'!$A$9:$BF$360,'Project List'!AD$1,FALSE)*$A$15*$AE161,VLOOKUP($A161,'Project List'!$A$9:$BF$360,'Project List'!AD$1,FALSE))),0)</f>
        <v>Nil</v>
      </c>
      <c r="AB161" s="13" t="str">
        <f>_xlfn.IFNA(IF(VLOOKUP($A161,'Project List'!$A$9:$BF$360,'Project List'!AE$1,FALSE)=0,"Nil",
IF(OR($E161="Potential",$E161="Proposed",$E161="Deferred",$E161="Cancelled",$E161="Closed"),VLOOKUP($A161,'Project List'!$A$9:$BF$360,'Project List'!AE$1,FALSE)*$A$15*$AE161,VLOOKUP($A161,'Project List'!$A$9:$BF$360,'Project List'!AE$1,FALSE))),0)</f>
        <v>Nil</v>
      </c>
      <c r="AC161" s="13" t="str">
        <f>_xlfn.IFNA(IF(VLOOKUP($A161,'Project List'!$A$9:$BF$360,'Project List'!AF$1,FALSE)=0,"Nil",
IF(OR($E161="Potential",$E161="Proposed",$E161="Deferred",$E161="Cancelled",$E161="Closed"),VLOOKUP($A161,'Project List'!$A$9:$BF$360,'Project List'!AF$1,FALSE)*$A$15*$AE161,VLOOKUP($A161,'Project List'!$A$9:$BF$360,'Project List'!AF$1,FALSE))),0)</f>
        <v>Nil</v>
      </c>
      <c r="AD161" s="42"/>
      <c r="AE161" s="248">
        <f>1+IF(ISNA(VLOOKUP($A161,'Project labour content'!$A$7:$D$255,'Project labour content'!$D$1,FALSE)),VLOOKUP($D161,'Project labour content'!$F$6:$G$15,'Project labour content'!$G$1,FALSE),VLOOKUP($A161,'Project labour content'!$A$7:$D$255,'Project labour content'!$D$1,FALSE))*('Project labour content'!$K$14/100)*1</f>
        <v>1.0017765753619827</v>
      </c>
      <c r="AG161" s="3"/>
      <c r="AH161" s="3"/>
      <c r="AI161" s="32"/>
      <c r="AJ161" s="32"/>
      <c r="AK161" s="32"/>
      <c r="AL161" s="32"/>
      <c r="AM161" s="59"/>
      <c r="AN161" s="59"/>
      <c r="AO161" s="59"/>
      <c r="AP161" s="59"/>
      <c r="AQ161" s="59"/>
    </row>
    <row r="162" spans="1:43" x14ac:dyDescent="0.25">
      <c r="A162" s="11" t="s">
        <v>241</v>
      </c>
      <c r="B162" s="11" t="str">
        <f>_xlfn.IFNA(VLOOKUP($A162,'Project List'!$A$9:$AF$360,'Project List'!G$1,FALSE),0)</f>
        <v>Furniture and  General Building upgrades 2022-23</v>
      </c>
      <c r="C162" s="11" t="str">
        <f>_xlfn.IFNA(VLOOKUP($A162,'Project List'!$A$9:$AF$360,'Project List'!C$1,FALSE),0)</f>
        <v>ExAnte</v>
      </c>
      <c r="D162" s="11" t="str">
        <f>_xlfn.IFNA(VLOOKUP($A162,'Project List'!$A$9:$AF$360,'Project List'!D$1,FALSE),0)</f>
        <v>Facilities</v>
      </c>
      <c r="E162" s="11" t="str">
        <f>_xlfn.IFNA(VLOOKUP($A162,'Project List'!$A$9:$AF$360,'Project List'!H$1,FALSE),0)</f>
        <v>Potential</v>
      </c>
      <c r="F162" s="105">
        <f>_xlfn.IFNA(VLOOKUP($A162,'Project List'!$A$9:$AF$360,'Project List'!I$1,FALSE),0)</f>
        <v>0</v>
      </c>
      <c r="G162" s="105">
        <f>_xlfn.IFNA(VLOOKUP($A162,'Project List'!$A$9:$AF$360,'Project List'!J$1,FALSE),0)</f>
        <v>0</v>
      </c>
      <c r="H162" s="105">
        <f>_xlfn.IFNA(VLOOKUP($A162,'Project List'!$A$9:$AF$360,'Project List'!K$1,FALSE),0)</f>
        <v>0</v>
      </c>
      <c r="I162" s="105">
        <f>_xlfn.IFNA(VLOOKUP($A162,'Project List'!$A$9:$AF$360,'Project List'!L$1,FALSE),0)</f>
        <v>0</v>
      </c>
      <c r="J162" s="105">
        <f>_xlfn.IFNA(VLOOKUP($A162,'Project List'!$A$9:$AF$360,'Project List'!M$1,FALSE),0)</f>
        <v>0</v>
      </c>
      <c r="K162" s="105">
        <f>_xlfn.IFNA(VLOOKUP($A162,'Project List'!$A$9:$AF$360,'Project List'!N$1,FALSE),0)</f>
        <v>0</v>
      </c>
      <c r="L162" s="105">
        <f>_xlfn.IFNA(VLOOKUP($A162,'Project List'!$A$9:$AF$360,'Project List'!O$1,FALSE),0)</f>
        <v>0</v>
      </c>
      <c r="M162" s="105">
        <f>_xlfn.IFNA(VLOOKUP($A162,'Project List'!$A$9:$AF$360,'Project List'!P$1,FALSE),0)</f>
        <v>0</v>
      </c>
      <c r="N162" s="105">
        <f>_xlfn.IFNA(VLOOKUP($A162,'Project List'!$A$9:$AF$360,'Project List'!Q$1,FALSE),0)</f>
        <v>0</v>
      </c>
      <c r="O162" s="105">
        <f>_xlfn.IFNA(VLOOKUP($A162,'Project List'!$A$9:$AF$360,'Project List'!R$1,FALSE),0)</f>
        <v>0</v>
      </c>
      <c r="P162" s="105">
        <f>_xlfn.IFNA(VLOOKUP($A162,'Project List'!$A$9:$AF$360,'Project List'!S$1,FALSE),0)</f>
        <v>0</v>
      </c>
      <c r="Q162" s="105">
        <f>_xlfn.IFNA(VLOOKUP($A162,'Project List'!$A$9:$AF$360,'Project List'!T$1,FALSE),0)</f>
        <v>0</v>
      </c>
      <c r="R162" s="105">
        <f>_xlfn.IFNA(VLOOKUP($A162,'Project List'!$A$9:$AF$360,'Project List'!U$1,FALSE),0)</f>
        <v>0</v>
      </c>
      <c r="S162" s="105">
        <f>_xlfn.IFNA(VLOOKUP($A162,'Project List'!$A$9:$AF$360,'Project List'!V$1,FALSE),0)</f>
        <v>0</v>
      </c>
      <c r="T162" s="105">
        <f>_xlfn.IFNA(VLOOKUP($A162,'Project List'!$A$9:$AF$360,'Project List'!W$1,FALSE),0)</f>
        <v>0</v>
      </c>
      <c r="U162" s="105">
        <f>_xlfn.IFNA(VLOOKUP($A162,'Project List'!$A$9:$AF$360,'Project List'!X$1,FALSE),0)</f>
        <v>0</v>
      </c>
      <c r="V162" s="13" t="str">
        <f>_xlfn.IFNA(IF(VLOOKUP($A162,'Project List'!$A$9:$BF$360,'Project List'!Y$1,FALSE)=0,"Nil",
IF(OR($E162="Potential",$E162="Proposed",$E162="Deferred",$E162="Cancelled",$E162="Closed"),VLOOKUP($A162,'Project List'!$A$9:$BF$360,'Project List'!Y$1,FALSE)*$A$15*$AE162,VLOOKUP($A162,'Project List'!$A$9:$BF$360,'Project List'!Y$1,FALSE))),0)</f>
        <v>Nil</v>
      </c>
      <c r="W162" s="13">
        <f>_xlfn.IFNA(IF(VLOOKUP($A162,'Project List'!$A$9:$BF$360,'Project List'!Z$1,FALSE)=0,"Nil",
IF(OR($E162="Potential",$E162="Proposed",$E162="Deferred",$E162="Cancelled",$E162="Closed"),VLOOKUP($A162,'Project List'!$A$9:$BF$360,'Project List'!Z$1,FALSE)*$A$15*$AE162,VLOOKUP($A162,'Project List'!$A$9:$BF$360,'Project List'!Z$1,FALSE))),0)</f>
        <v>315001.43684982182</v>
      </c>
      <c r="X162" s="13">
        <f>_xlfn.IFNA(IF(VLOOKUP($A162,'Project List'!$A$9:$BF$360,'Project List'!AA$1,FALSE)=0,"Nil",
IF(OR($E162="Potential",$E162="Proposed",$E162="Deferred",$E162="Cancelled",$E162="Closed"),VLOOKUP($A162,'Project List'!$A$9:$BF$360,'Project List'!AA$1,FALSE)*$A$15*$AE162,VLOOKUP($A162,'Project List'!$A$9:$BF$360,'Project List'!AA$1,FALSE))),0)</f>
        <v>110284.42386859529</v>
      </c>
      <c r="Y162" s="13" t="str">
        <f>_xlfn.IFNA(IF(VLOOKUP($A162,'Project List'!$A$9:$BF$360,'Project List'!AB$1,FALSE)=0,"Nil",
IF(OR($E162="Potential",$E162="Proposed",$E162="Deferred",$E162="Cancelled",$E162="Closed"),VLOOKUP($A162,'Project List'!$A$9:$BF$360,'Project List'!AB$1,FALSE)*$A$15*$AE162,VLOOKUP($A162,'Project List'!$A$9:$BF$360,'Project List'!AB$1,FALSE))),0)</f>
        <v>Nil</v>
      </c>
      <c r="Z162" s="13" t="str">
        <f>_xlfn.IFNA(IF(VLOOKUP($A162,'Project List'!$A$9:$BF$360,'Project List'!AC$1,FALSE)=0,"Nil",
IF(OR($E162="Potential",$E162="Proposed",$E162="Deferred",$E162="Cancelled",$E162="Closed"),VLOOKUP($A162,'Project List'!$A$9:$BF$360,'Project List'!AC$1,FALSE)*$A$15*$AE162,VLOOKUP($A162,'Project List'!$A$9:$BF$360,'Project List'!AC$1,FALSE))),0)</f>
        <v>Nil</v>
      </c>
      <c r="AA162" s="13" t="str">
        <f>_xlfn.IFNA(IF(VLOOKUP($A162,'Project List'!$A$9:$BF$360,'Project List'!AD$1,FALSE)=0,"Nil",
IF(OR($E162="Potential",$E162="Proposed",$E162="Deferred",$E162="Cancelled",$E162="Closed"),VLOOKUP($A162,'Project List'!$A$9:$BF$360,'Project List'!AD$1,FALSE)*$A$15*$AE162,VLOOKUP($A162,'Project List'!$A$9:$BF$360,'Project List'!AD$1,FALSE))),0)</f>
        <v>Nil</v>
      </c>
      <c r="AB162" s="13" t="str">
        <f>_xlfn.IFNA(IF(VLOOKUP($A162,'Project List'!$A$9:$BF$360,'Project List'!AE$1,FALSE)=0,"Nil",
IF(OR($E162="Potential",$E162="Proposed",$E162="Deferred",$E162="Cancelled",$E162="Closed"),VLOOKUP($A162,'Project List'!$A$9:$BF$360,'Project List'!AE$1,FALSE)*$A$15*$AE162,VLOOKUP($A162,'Project List'!$A$9:$BF$360,'Project List'!AE$1,FALSE))),0)</f>
        <v>Nil</v>
      </c>
      <c r="AC162" s="13" t="str">
        <f>_xlfn.IFNA(IF(VLOOKUP($A162,'Project List'!$A$9:$BF$360,'Project List'!AF$1,FALSE)=0,"Nil",
IF(OR($E162="Potential",$E162="Proposed",$E162="Deferred",$E162="Cancelled",$E162="Closed"),VLOOKUP($A162,'Project List'!$A$9:$BF$360,'Project List'!AF$1,FALSE)*$A$15*$AE162,VLOOKUP($A162,'Project List'!$A$9:$BF$360,'Project List'!AF$1,FALSE))),0)</f>
        <v>Nil</v>
      </c>
      <c r="AD162" s="42"/>
      <c r="AE162" s="248">
        <f>1+IF(ISNA(VLOOKUP($A162,'Project labour content'!$A$7:$D$255,'Project labour content'!$D$1,FALSE)),VLOOKUP($D162,'Project labour content'!$F$6:$G$15,'Project labour content'!$G$1,FALSE),VLOOKUP($A162,'Project labour content'!$A$7:$D$255,'Project labour content'!$D$1,FALSE))*('Project labour content'!$K$14/100)*1</f>
        <v>1.0018661130890889</v>
      </c>
      <c r="AG162" s="3"/>
      <c r="AH162" s="3"/>
      <c r="AI162" s="32"/>
      <c r="AJ162" s="32"/>
      <c r="AK162" s="32"/>
      <c r="AL162" s="32"/>
      <c r="AM162" s="59"/>
      <c r="AN162" s="59"/>
      <c r="AO162" s="59"/>
      <c r="AP162" s="59"/>
      <c r="AQ162" s="59"/>
    </row>
    <row r="163" spans="1:43" x14ac:dyDescent="0.25">
      <c r="A163" s="11" t="s">
        <v>243</v>
      </c>
      <c r="B163" s="11" t="str">
        <f>_xlfn.IFNA(VLOOKUP($A163,'Project List'!$A$9:$AF$360,'Project List'!G$1,FALSE),0)</f>
        <v>Vehicle Purchases 2022-23</v>
      </c>
      <c r="C163" s="11" t="str">
        <f>_xlfn.IFNA(VLOOKUP($A163,'Project List'!$A$9:$AF$360,'Project List'!C$1,FALSE),0)</f>
        <v>ExAnte</v>
      </c>
      <c r="D163" s="11" t="str">
        <f>_xlfn.IFNA(VLOOKUP($A163,'Project List'!$A$9:$AF$360,'Project List'!D$1,FALSE),0)</f>
        <v>Facilities</v>
      </c>
      <c r="E163" s="11" t="str">
        <f>_xlfn.IFNA(VLOOKUP($A163,'Project List'!$A$9:$AF$360,'Project List'!H$1,FALSE),0)</f>
        <v>Potential</v>
      </c>
      <c r="F163" s="105">
        <f>_xlfn.IFNA(VLOOKUP($A163,'Project List'!$A$9:$AF$360,'Project List'!I$1,FALSE),0)</f>
        <v>0</v>
      </c>
      <c r="G163" s="105">
        <f>_xlfn.IFNA(VLOOKUP($A163,'Project List'!$A$9:$AF$360,'Project List'!J$1,FALSE),0)</f>
        <v>0</v>
      </c>
      <c r="H163" s="105">
        <f>_xlfn.IFNA(VLOOKUP($A163,'Project List'!$A$9:$AF$360,'Project List'!K$1,FALSE),0)</f>
        <v>0</v>
      </c>
      <c r="I163" s="105">
        <f>_xlfn.IFNA(VLOOKUP($A163,'Project List'!$A$9:$AF$360,'Project List'!L$1,FALSE),0)</f>
        <v>0</v>
      </c>
      <c r="J163" s="105">
        <f>_xlfn.IFNA(VLOOKUP($A163,'Project List'!$A$9:$AF$360,'Project List'!M$1,FALSE),0)</f>
        <v>0</v>
      </c>
      <c r="K163" s="105">
        <f>_xlfn.IFNA(VLOOKUP($A163,'Project List'!$A$9:$AF$360,'Project List'!N$1,FALSE),0)</f>
        <v>0</v>
      </c>
      <c r="L163" s="105">
        <f>_xlfn.IFNA(VLOOKUP($A163,'Project List'!$A$9:$AF$360,'Project List'!O$1,FALSE),0)</f>
        <v>0</v>
      </c>
      <c r="M163" s="105">
        <f>_xlfn.IFNA(VLOOKUP($A163,'Project List'!$A$9:$AF$360,'Project List'!P$1,FALSE),0)</f>
        <v>0</v>
      </c>
      <c r="N163" s="105">
        <f>_xlfn.IFNA(VLOOKUP($A163,'Project List'!$A$9:$AF$360,'Project List'!Q$1,FALSE),0)</f>
        <v>0</v>
      </c>
      <c r="O163" s="105">
        <f>_xlfn.IFNA(VLOOKUP($A163,'Project List'!$A$9:$AF$360,'Project List'!R$1,FALSE),0)</f>
        <v>0</v>
      </c>
      <c r="P163" s="105">
        <f>_xlfn.IFNA(VLOOKUP($A163,'Project List'!$A$9:$AF$360,'Project List'!S$1,FALSE),0)</f>
        <v>0</v>
      </c>
      <c r="Q163" s="105">
        <f>_xlfn.IFNA(VLOOKUP($A163,'Project List'!$A$9:$AF$360,'Project List'!T$1,FALSE),0)</f>
        <v>0</v>
      </c>
      <c r="R163" s="105">
        <f>_xlfn.IFNA(VLOOKUP($A163,'Project List'!$A$9:$AF$360,'Project List'!U$1,FALSE),0)</f>
        <v>0</v>
      </c>
      <c r="S163" s="105">
        <f>_xlfn.IFNA(VLOOKUP($A163,'Project List'!$A$9:$AF$360,'Project List'!V$1,FALSE),0)</f>
        <v>0</v>
      </c>
      <c r="T163" s="105">
        <f>_xlfn.IFNA(VLOOKUP($A163,'Project List'!$A$9:$AF$360,'Project List'!W$1,FALSE),0)</f>
        <v>0</v>
      </c>
      <c r="U163" s="105">
        <f>_xlfn.IFNA(VLOOKUP($A163,'Project List'!$A$9:$AF$360,'Project List'!X$1,FALSE),0)</f>
        <v>0</v>
      </c>
      <c r="V163" s="13" t="str">
        <f>_xlfn.IFNA(IF(VLOOKUP($A163,'Project List'!$A$9:$BF$360,'Project List'!Y$1,FALSE)=0,"Nil",
IF(OR($E163="Potential",$E163="Proposed",$E163="Deferred",$E163="Cancelled",$E163="Closed"),VLOOKUP($A163,'Project List'!$A$9:$BF$360,'Project List'!Y$1,FALSE)*$A$15*$AE163,VLOOKUP($A163,'Project List'!$A$9:$BF$360,'Project List'!Y$1,FALSE))),0)</f>
        <v>Nil</v>
      </c>
      <c r="W163" s="13">
        <f>_xlfn.IFNA(IF(VLOOKUP($A163,'Project List'!$A$9:$BF$360,'Project List'!Z$1,FALSE)=0,"Nil",
IF(OR($E163="Potential",$E163="Proposed",$E163="Deferred",$E163="Cancelled",$E163="Closed"),VLOOKUP($A163,'Project List'!$A$9:$BF$360,'Project List'!Z$1,FALSE)*$A$15*$AE163,VLOOKUP($A163,'Project List'!$A$9:$BF$360,'Project List'!Z$1,FALSE))),0)</f>
        <v>157416.48696425906</v>
      </c>
      <c r="X163" s="13">
        <f>_xlfn.IFNA(IF(VLOOKUP($A163,'Project List'!$A$9:$BF$360,'Project List'!AA$1,FALSE)=0,"Nil",
IF(OR($E163="Potential",$E163="Proposed",$E163="Deferred",$E163="Cancelled",$E163="Closed"),VLOOKUP($A163,'Project List'!$A$9:$BF$360,'Project List'!AA$1,FALSE)*$A$15*$AE163,VLOOKUP($A163,'Project List'!$A$9:$BF$360,'Project List'!AA$1,FALSE))),0)</f>
        <v>4548.5747444808812</v>
      </c>
      <c r="Y163" s="13" t="str">
        <f>_xlfn.IFNA(IF(VLOOKUP($A163,'Project List'!$A$9:$BF$360,'Project List'!AB$1,FALSE)=0,"Nil",
IF(OR($E163="Potential",$E163="Proposed",$E163="Deferred",$E163="Cancelled",$E163="Closed"),VLOOKUP($A163,'Project List'!$A$9:$BF$360,'Project List'!AB$1,FALSE)*$A$15*$AE163,VLOOKUP($A163,'Project List'!$A$9:$BF$360,'Project List'!AB$1,FALSE))),0)</f>
        <v>Nil</v>
      </c>
      <c r="Z163" s="13" t="str">
        <f>_xlfn.IFNA(IF(VLOOKUP($A163,'Project List'!$A$9:$BF$360,'Project List'!AC$1,FALSE)=0,"Nil",
IF(OR($E163="Potential",$E163="Proposed",$E163="Deferred",$E163="Cancelled",$E163="Closed"),VLOOKUP($A163,'Project List'!$A$9:$BF$360,'Project List'!AC$1,FALSE)*$A$15*$AE163,VLOOKUP($A163,'Project List'!$A$9:$BF$360,'Project List'!AC$1,FALSE))),0)</f>
        <v>Nil</v>
      </c>
      <c r="AA163" s="13" t="str">
        <f>_xlfn.IFNA(IF(VLOOKUP($A163,'Project List'!$A$9:$BF$360,'Project List'!AD$1,FALSE)=0,"Nil",
IF(OR($E163="Potential",$E163="Proposed",$E163="Deferred",$E163="Cancelled",$E163="Closed"),VLOOKUP($A163,'Project List'!$A$9:$BF$360,'Project List'!AD$1,FALSE)*$A$15*$AE163,VLOOKUP($A163,'Project List'!$A$9:$BF$360,'Project List'!AD$1,FALSE))),0)</f>
        <v>Nil</v>
      </c>
      <c r="AB163" s="13" t="str">
        <f>_xlfn.IFNA(IF(VLOOKUP($A163,'Project List'!$A$9:$BF$360,'Project List'!AE$1,FALSE)=0,"Nil",
IF(OR($E163="Potential",$E163="Proposed",$E163="Deferred",$E163="Cancelled",$E163="Closed"),VLOOKUP($A163,'Project List'!$A$9:$BF$360,'Project List'!AE$1,FALSE)*$A$15*$AE163,VLOOKUP($A163,'Project List'!$A$9:$BF$360,'Project List'!AE$1,FALSE))),0)</f>
        <v>Nil</v>
      </c>
      <c r="AC163" s="13" t="str">
        <f>_xlfn.IFNA(IF(VLOOKUP($A163,'Project List'!$A$9:$BF$360,'Project List'!AF$1,FALSE)=0,"Nil",
IF(OR($E163="Potential",$E163="Proposed",$E163="Deferred",$E163="Cancelled",$E163="Closed"),VLOOKUP($A163,'Project List'!$A$9:$BF$360,'Project List'!AF$1,FALSE)*$A$15*$AE163,VLOOKUP($A163,'Project List'!$A$9:$BF$360,'Project List'!AF$1,FALSE))),0)</f>
        <v>Nil</v>
      </c>
      <c r="AD163" s="42"/>
      <c r="AE163" s="248">
        <f>1+IF(ISNA(VLOOKUP($A163,'Project labour content'!$A$7:$D$255,'Project labour content'!$D$1,FALSE)),VLOOKUP($D163,'Project labour content'!$F$6:$G$15,'Project labour content'!$G$1,FALSE),VLOOKUP($A163,'Project labour content'!$A$7:$D$255,'Project labour content'!$D$1,FALSE))*('Project labour content'!$K$14/100)*1</f>
        <v>1.0018661130890889</v>
      </c>
      <c r="AG163" s="3"/>
      <c r="AH163" s="3"/>
      <c r="AI163" s="32"/>
      <c r="AJ163" s="32"/>
      <c r="AK163" s="32"/>
      <c r="AL163" s="32"/>
      <c r="AM163" s="59"/>
      <c r="AN163" s="59"/>
      <c r="AO163" s="59"/>
      <c r="AP163" s="59"/>
      <c r="AQ163" s="59"/>
    </row>
    <row r="164" spans="1:43" x14ac:dyDescent="0.25">
      <c r="A164" s="11" t="s">
        <v>245</v>
      </c>
      <c r="B164" s="11" t="str">
        <f>_xlfn.IFNA(VLOOKUP($A164,'Project List'!$A$9:$AF$360,'Project List'!G$1,FALSE),0)</f>
        <v>Refresh and Maintain IT Hardware 22-23</v>
      </c>
      <c r="C164" s="11" t="str">
        <f>_xlfn.IFNA(VLOOKUP($A164,'Project List'!$A$9:$AF$360,'Project List'!C$1,FALSE),0)</f>
        <v>ExAnte</v>
      </c>
      <c r="D164" s="11" t="str">
        <f>_xlfn.IFNA(VLOOKUP($A164,'Project List'!$A$9:$AF$360,'Project List'!D$1,FALSE),0)</f>
        <v>Information Technology</v>
      </c>
      <c r="E164" s="11" t="str">
        <f>_xlfn.IFNA(VLOOKUP($A164,'Project List'!$A$9:$AF$360,'Project List'!H$1,FALSE),0)</f>
        <v>Potential</v>
      </c>
      <c r="F164" s="105">
        <f>_xlfn.IFNA(VLOOKUP($A164,'Project List'!$A$9:$AF$360,'Project List'!I$1,FALSE),0)</f>
        <v>0</v>
      </c>
      <c r="G164" s="105">
        <f>_xlfn.IFNA(VLOOKUP($A164,'Project List'!$A$9:$AF$360,'Project List'!J$1,FALSE),0)</f>
        <v>0</v>
      </c>
      <c r="H164" s="105">
        <f>_xlfn.IFNA(VLOOKUP($A164,'Project List'!$A$9:$AF$360,'Project List'!K$1,FALSE),0)</f>
        <v>0</v>
      </c>
      <c r="I164" s="105">
        <f>_xlfn.IFNA(VLOOKUP($A164,'Project List'!$A$9:$AF$360,'Project List'!L$1,FALSE),0)</f>
        <v>0</v>
      </c>
      <c r="J164" s="105">
        <f>_xlfn.IFNA(VLOOKUP($A164,'Project List'!$A$9:$AF$360,'Project List'!M$1,FALSE),0)</f>
        <v>0</v>
      </c>
      <c r="K164" s="105">
        <f>_xlfn.IFNA(VLOOKUP($A164,'Project List'!$A$9:$AF$360,'Project List'!N$1,FALSE),0)</f>
        <v>0</v>
      </c>
      <c r="L164" s="105">
        <f>_xlfn.IFNA(VLOOKUP($A164,'Project List'!$A$9:$AF$360,'Project List'!O$1,FALSE),0)</f>
        <v>0</v>
      </c>
      <c r="M164" s="105">
        <f>_xlfn.IFNA(VLOOKUP($A164,'Project List'!$A$9:$AF$360,'Project List'!P$1,FALSE),0)</f>
        <v>0</v>
      </c>
      <c r="N164" s="105">
        <f>_xlfn.IFNA(VLOOKUP($A164,'Project List'!$A$9:$AF$360,'Project List'!Q$1,FALSE),0)</f>
        <v>0</v>
      </c>
      <c r="O164" s="105">
        <f>_xlfn.IFNA(VLOOKUP($A164,'Project List'!$A$9:$AF$360,'Project List'!R$1,FALSE),0)</f>
        <v>0</v>
      </c>
      <c r="P164" s="105">
        <f>_xlfn.IFNA(VLOOKUP($A164,'Project List'!$A$9:$AF$360,'Project List'!S$1,FALSE),0)</f>
        <v>0</v>
      </c>
      <c r="Q164" s="105">
        <f>_xlfn.IFNA(VLOOKUP($A164,'Project List'!$A$9:$AF$360,'Project List'!T$1,FALSE),0)</f>
        <v>0</v>
      </c>
      <c r="R164" s="105">
        <f>_xlfn.IFNA(VLOOKUP($A164,'Project List'!$A$9:$AF$360,'Project List'!U$1,FALSE),0)</f>
        <v>0</v>
      </c>
      <c r="S164" s="105">
        <f>_xlfn.IFNA(VLOOKUP($A164,'Project List'!$A$9:$AF$360,'Project List'!V$1,FALSE),0)</f>
        <v>0</v>
      </c>
      <c r="T164" s="105">
        <f>_xlfn.IFNA(VLOOKUP($A164,'Project List'!$A$9:$AF$360,'Project List'!W$1,FALSE),0)</f>
        <v>0</v>
      </c>
      <c r="U164" s="105">
        <f>_xlfn.IFNA(VLOOKUP($A164,'Project List'!$A$9:$AF$360,'Project List'!X$1,FALSE),0)</f>
        <v>0</v>
      </c>
      <c r="V164" s="13" t="str">
        <f>_xlfn.IFNA(IF(VLOOKUP($A164,'Project List'!$A$9:$BF$360,'Project List'!Y$1,FALSE)=0,"Nil",
IF(OR($E164="Potential",$E164="Proposed",$E164="Deferred",$E164="Cancelled",$E164="Closed"),VLOOKUP($A164,'Project List'!$A$9:$BF$360,'Project List'!Y$1,FALSE)*$A$15*$AE164,VLOOKUP($A164,'Project List'!$A$9:$BF$360,'Project List'!Y$1,FALSE))),0)</f>
        <v>Nil</v>
      </c>
      <c r="W164" s="13">
        <f>_xlfn.IFNA(IF(VLOOKUP($A164,'Project List'!$A$9:$BF$360,'Project List'!Z$1,FALSE)=0,"Nil",
IF(OR($E164="Potential",$E164="Proposed",$E164="Deferred",$E164="Cancelled",$E164="Closed"),VLOOKUP($A164,'Project List'!$A$9:$BF$360,'Project List'!Z$1,FALSE)*$A$15*$AE164,VLOOKUP($A164,'Project List'!$A$9:$BF$360,'Project List'!Z$1,FALSE))),0)</f>
        <v>490313.61531327316</v>
      </c>
      <c r="X164" s="13">
        <f>_xlfn.IFNA(IF(VLOOKUP($A164,'Project List'!$A$9:$BF$360,'Project List'!AA$1,FALSE)=0,"Nil",
IF(OR($E164="Potential",$E164="Proposed",$E164="Deferred",$E164="Cancelled",$E164="Closed"),VLOOKUP($A164,'Project List'!$A$9:$BF$360,'Project List'!AA$1,FALSE)*$A$15*$AE164,VLOOKUP($A164,'Project List'!$A$9:$BF$360,'Project List'!AA$1,FALSE))),0)</f>
        <v>675606.0236806008</v>
      </c>
      <c r="Y164" s="13" t="str">
        <f>_xlfn.IFNA(IF(VLOOKUP($A164,'Project List'!$A$9:$BF$360,'Project List'!AB$1,FALSE)=0,"Nil",
IF(OR($E164="Potential",$E164="Proposed",$E164="Deferred",$E164="Cancelled",$E164="Closed"),VLOOKUP($A164,'Project List'!$A$9:$BF$360,'Project List'!AB$1,FALSE)*$A$15*$AE164,VLOOKUP($A164,'Project List'!$A$9:$BF$360,'Project List'!AB$1,FALSE))),0)</f>
        <v>Nil</v>
      </c>
      <c r="Z164" s="13" t="str">
        <f>_xlfn.IFNA(IF(VLOOKUP($A164,'Project List'!$A$9:$BF$360,'Project List'!AC$1,FALSE)=0,"Nil",
IF(OR($E164="Potential",$E164="Proposed",$E164="Deferred",$E164="Cancelled",$E164="Closed"),VLOOKUP($A164,'Project List'!$A$9:$BF$360,'Project List'!AC$1,FALSE)*$A$15*$AE164,VLOOKUP($A164,'Project List'!$A$9:$BF$360,'Project List'!AC$1,FALSE))),0)</f>
        <v>Nil</v>
      </c>
      <c r="AA164" s="13" t="str">
        <f>_xlfn.IFNA(IF(VLOOKUP($A164,'Project List'!$A$9:$BF$360,'Project List'!AD$1,FALSE)=0,"Nil",
IF(OR($E164="Potential",$E164="Proposed",$E164="Deferred",$E164="Cancelled",$E164="Closed"),VLOOKUP($A164,'Project List'!$A$9:$BF$360,'Project List'!AD$1,FALSE)*$A$15*$AE164,VLOOKUP($A164,'Project List'!$A$9:$BF$360,'Project List'!AD$1,FALSE))),0)</f>
        <v>Nil</v>
      </c>
      <c r="AB164" s="13" t="str">
        <f>_xlfn.IFNA(IF(VLOOKUP($A164,'Project List'!$A$9:$BF$360,'Project List'!AE$1,FALSE)=0,"Nil",
IF(OR($E164="Potential",$E164="Proposed",$E164="Deferred",$E164="Cancelled",$E164="Closed"),VLOOKUP($A164,'Project List'!$A$9:$BF$360,'Project List'!AE$1,FALSE)*$A$15*$AE164,VLOOKUP($A164,'Project List'!$A$9:$BF$360,'Project List'!AE$1,FALSE))),0)</f>
        <v>Nil</v>
      </c>
      <c r="AC164" s="13" t="str">
        <f>_xlfn.IFNA(IF(VLOOKUP($A164,'Project List'!$A$9:$BF$360,'Project List'!AF$1,FALSE)=0,"Nil",
IF(OR($E164="Potential",$E164="Proposed",$E164="Deferred",$E164="Cancelled",$E164="Closed"),VLOOKUP($A164,'Project List'!$A$9:$BF$360,'Project List'!AF$1,FALSE)*$A$15*$AE164,VLOOKUP($A164,'Project List'!$A$9:$BF$360,'Project List'!AF$1,FALSE))),0)</f>
        <v>Nil</v>
      </c>
      <c r="AD164" s="42"/>
      <c r="AE164" s="248">
        <f>1+IF(ISNA(VLOOKUP($A164,'Project labour content'!$A$7:$D$255,'Project labour content'!$D$1,FALSE)),VLOOKUP($D164,'Project labour content'!$F$6:$G$15,'Project labour content'!$G$1,FALSE),VLOOKUP($A164,'Project labour content'!$A$7:$D$255,'Project labour content'!$D$1,FALSE))*('Project labour content'!$K$14/100)*1</f>
        <v>1.0024480115846353</v>
      </c>
      <c r="AG164" s="3"/>
      <c r="AH164" s="3"/>
      <c r="AI164" s="32"/>
      <c r="AJ164" s="32"/>
      <c r="AK164" s="32"/>
      <c r="AL164" s="32"/>
      <c r="AM164" s="59"/>
      <c r="AN164" s="59"/>
      <c r="AO164" s="59"/>
      <c r="AP164" s="59"/>
      <c r="AQ164" s="59"/>
    </row>
    <row r="165" spans="1:43" x14ac:dyDescent="0.25">
      <c r="A165" s="11" t="s">
        <v>246</v>
      </c>
      <c r="B165" s="11" t="str">
        <f>_xlfn.IFNA(VLOOKUP($A165,'Project List'!$A$9:$AF$360,'Project List'!G$1,FALSE),0)</f>
        <v>Enhancements, Licenses &amp; Minor Software 21-22</v>
      </c>
      <c r="C165" s="11" t="str">
        <f>_xlfn.IFNA(VLOOKUP($A165,'Project List'!$A$9:$AF$360,'Project List'!C$1,FALSE),0)</f>
        <v>ExAnte</v>
      </c>
      <c r="D165" s="11" t="str">
        <f>_xlfn.IFNA(VLOOKUP($A165,'Project List'!$A$9:$AF$360,'Project List'!D$1,FALSE),0)</f>
        <v>Information Technology</v>
      </c>
      <c r="E165" s="11" t="str">
        <f>_xlfn.IFNA(VLOOKUP($A165,'Project List'!$A$9:$AF$360,'Project List'!H$1,FALSE),0)</f>
        <v>Active</v>
      </c>
      <c r="F165" s="105">
        <f>_xlfn.IFNA(VLOOKUP($A165,'Project List'!$A$9:$AF$360,'Project List'!I$1,FALSE),0)</f>
        <v>0</v>
      </c>
      <c r="G165" s="105">
        <f>_xlfn.IFNA(VLOOKUP($A165,'Project List'!$A$9:$AF$360,'Project List'!J$1,FALSE),0)</f>
        <v>0</v>
      </c>
      <c r="H165" s="105">
        <f>_xlfn.IFNA(VLOOKUP($A165,'Project List'!$A$9:$AF$360,'Project List'!K$1,FALSE),0)</f>
        <v>0</v>
      </c>
      <c r="I165" s="105">
        <f>_xlfn.IFNA(VLOOKUP($A165,'Project List'!$A$9:$AF$360,'Project List'!L$1,FALSE),0)</f>
        <v>0</v>
      </c>
      <c r="J165" s="105">
        <f>_xlfn.IFNA(VLOOKUP($A165,'Project List'!$A$9:$AF$360,'Project List'!M$1,FALSE),0)</f>
        <v>0</v>
      </c>
      <c r="K165" s="105">
        <f>_xlfn.IFNA(VLOOKUP($A165,'Project List'!$A$9:$AF$360,'Project List'!N$1,FALSE),0)</f>
        <v>0</v>
      </c>
      <c r="L165" s="105">
        <f>_xlfn.IFNA(VLOOKUP($A165,'Project List'!$A$9:$AF$360,'Project List'!O$1,FALSE),0)</f>
        <v>0</v>
      </c>
      <c r="M165" s="105">
        <f>_xlfn.IFNA(VLOOKUP($A165,'Project List'!$A$9:$AF$360,'Project List'!P$1,FALSE),0)</f>
        <v>0</v>
      </c>
      <c r="N165" s="105">
        <f>_xlfn.IFNA(VLOOKUP($A165,'Project List'!$A$9:$AF$360,'Project List'!Q$1,FALSE),0)</f>
        <v>0</v>
      </c>
      <c r="O165" s="105">
        <f>_xlfn.IFNA(VLOOKUP($A165,'Project List'!$A$9:$AF$360,'Project List'!R$1,FALSE),0)</f>
        <v>0</v>
      </c>
      <c r="P165" s="105">
        <f>_xlfn.IFNA(VLOOKUP($A165,'Project List'!$A$9:$AF$360,'Project List'!S$1,FALSE),0)</f>
        <v>0</v>
      </c>
      <c r="Q165" s="105">
        <f>_xlfn.IFNA(VLOOKUP($A165,'Project List'!$A$9:$AF$360,'Project List'!T$1,FALSE),0)</f>
        <v>0</v>
      </c>
      <c r="R165" s="105">
        <f>_xlfn.IFNA(VLOOKUP($A165,'Project List'!$A$9:$AF$360,'Project List'!U$1,FALSE),0)</f>
        <v>0</v>
      </c>
      <c r="S165" s="105">
        <f>_xlfn.IFNA(VLOOKUP($A165,'Project List'!$A$9:$AF$360,'Project List'!V$1,FALSE),0)</f>
        <v>0</v>
      </c>
      <c r="T165" s="105">
        <f>_xlfn.IFNA(VLOOKUP($A165,'Project List'!$A$9:$AF$360,'Project List'!W$1,FALSE),0)</f>
        <v>505391.65</v>
      </c>
      <c r="U165" s="105">
        <f>_xlfn.IFNA(VLOOKUP($A165,'Project List'!$A$9:$AF$360,'Project List'!X$1,FALSE),0)</f>
        <v>311106.76</v>
      </c>
      <c r="V165" s="13">
        <f>_xlfn.IFNA(IF(VLOOKUP($A165,'Project List'!$A$9:$BF$360,'Project List'!Y$1,FALSE)=0,"Nil",
IF(OR($E165="Potential",$E165="Proposed",$E165="Deferred",$E165="Cancelled",$E165="Closed"),VLOOKUP($A165,'Project List'!$A$9:$BF$360,'Project List'!Y$1,FALSE)*$A$15*$AE165,VLOOKUP($A165,'Project List'!$A$9:$BF$360,'Project List'!Y$1,FALSE))),0)</f>
        <v>943135.64303932455</v>
      </c>
      <c r="W165" s="13">
        <f>_xlfn.IFNA(IF(VLOOKUP($A165,'Project List'!$A$9:$BF$360,'Project List'!Z$1,FALSE)=0,"Nil",
IF(OR($E165="Potential",$E165="Proposed",$E165="Deferred",$E165="Cancelled",$E165="Closed"),VLOOKUP($A165,'Project List'!$A$9:$BF$360,'Project List'!Z$1,FALSE)*$A$15*$AE165,VLOOKUP($A165,'Project List'!$A$9:$BF$360,'Project List'!Z$1,FALSE))),0)</f>
        <v>215256.2625325702</v>
      </c>
      <c r="X165" s="13" t="str">
        <f>_xlfn.IFNA(IF(VLOOKUP($A165,'Project List'!$A$9:$BF$360,'Project List'!AA$1,FALSE)=0,"Nil",
IF(OR($E165="Potential",$E165="Proposed",$E165="Deferred",$E165="Cancelled",$E165="Closed"),VLOOKUP($A165,'Project List'!$A$9:$BF$360,'Project List'!AA$1,FALSE)*$A$15*$AE165,VLOOKUP($A165,'Project List'!$A$9:$BF$360,'Project List'!AA$1,FALSE))),0)</f>
        <v>Nil</v>
      </c>
      <c r="Y165" s="13" t="str">
        <f>_xlfn.IFNA(IF(VLOOKUP($A165,'Project List'!$A$9:$BF$360,'Project List'!AB$1,FALSE)=0,"Nil",
IF(OR($E165="Potential",$E165="Proposed",$E165="Deferred",$E165="Cancelled",$E165="Closed"),VLOOKUP($A165,'Project List'!$A$9:$BF$360,'Project List'!AB$1,FALSE)*$A$15*$AE165,VLOOKUP($A165,'Project List'!$A$9:$BF$360,'Project List'!AB$1,FALSE))),0)</f>
        <v>Nil</v>
      </c>
      <c r="Z165" s="13" t="str">
        <f>_xlfn.IFNA(IF(VLOOKUP($A165,'Project List'!$A$9:$BF$360,'Project List'!AC$1,FALSE)=0,"Nil",
IF(OR($E165="Potential",$E165="Proposed",$E165="Deferred",$E165="Cancelled",$E165="Closed"),VLOOKUP($A165,'Project List'!$A$9:$BF$360,'Project List'!AC$1,FALSE)*$A$15*$AE165,VLOOKUP($A165,'Project List'!$A$9:$BF$360,'Project List'!AC$1,FALSE))),0)</f>
        <v>Nil</v>
      </c>
      <c r="AA165" s="13" t="str">
        <f>_xlfn.IFNA(IF(VLOOKUP($A165,'Project List'!$A$9:$BF$360,'Project List'!AD$1,FALSE)=0,"Nil",
IF(OR($E165="Potential",$E165="Proposed",$E165="Deferred",$E165="Cancelled",$E165="Closed"),VLOOKUP($A165,'Project List'!$A$9:$BF$360,'Project List'!AD$1,FALSE)*$A$15*$AE165,VLOOKUP($A165,'Project List'!$A$9:$BF$360,'Project List'!AD$1,FALSE))),0)</f>
        <v>Nil</v>
      </c>
      <c r="AB165" s="13" t="str">
        <f>_xlfn.IFNA(IF(VLOOKUP($A165,'Project List'!$A$9:$BF$360,'Project List'!AE$1,FALSE)=0,"Nil",
IF(OR($E165="Potential",$E165="Proposed",$E165="Deferred",$E165="Cancelled",$E165="Closed"),VLOOKUP($A165,'Project List'!$A$9:$BF$360,'Project List'!AE$1,FALSE)*$A$15*$AE165,VLOOKUP($A165,'Project List'!$A$9:$BF$360,'Project List'!AE$1,FALSE))),0)</f>
        <v>Nil</v>
      </c>
      <c r="AC165" s="13" t="str">
        <f>_xlfn.IFNA(IF(VLOOKUP($A165,'Project List'!$A$9:$BF$360,'Project List'!AF$1,FALSE)=0,"Nil",
IF(OR($E165="Potential",$E165="Proposed",$E165="Deferred",$E165="Cancelled",$E165="Closed"),VLOOKUP($A165,'Project List'!$A$9:$BF$360,'Project List'!AF$1,FALSE)*$A$15*$AE165,VLOOKUP($A165,'Project List'!$A$9:$BF$360,'Project List'!AF$1,FALSE))),0)</f>
        <v>Nil</v>
      </c>
      <c r="AD165" s="42"/>
      <c r="AE165" s="248">
        <f>1+IF(ISNA(VLOOKUP($A165,'Project labour content'!$A$7:$D$255,'Project labour content'!$D$1,FALSE)),VLOOKUP($D165,'Project labour content'!$F$6:$G$15,'Project labour content'!$G$1,FALSE),VLOOKUP($A165,'Project labour content'!$A$7:$D$255,'Project labour content'!$D$1,FALSE))*('Project labour content'!$K$14/100)*1</f>
        <v>1.0014106034908203</v>
      </c>
      <c r="AG165" s="3"/>
      <c r="AH165" s="3"/>
      <c r="AI165" s="32"/>
      <c r="AJ165" s="32"/>
      <c r="AK165" s="32"/>
      <c r="AL165" s="32"/>
      <c r="AM165" s="59"/>
      <c r="AN165" s="59"/>
      <c r="AO165" s="59"/>
      <c r="AP165" s="59"/>
      <c r="AQ165" s="59"/>
    </row>
    <row r="166" spans="1:43" x14ac:dyDescent="0.25">
      <c r="A166" s="11" t="s">
        <v>247</v>
      </c>
      <c r="B166" s="11" t="str">
        <f>_xlfn.IFNA(VLOOKUP($A166,'Project List'!$A$9:$AF$360,'Project List'!G$1,FALSE),0)</f>
        <v>Windows Backoffice Mgmnt Systems Refresh 20-21</v>
      </c>
      <c r="C166" s="11" t="str">
        <f>_xlfn.IFNA(VLOOKUP($A166,'Project List'!$A$9:$AF$360,'Project List'!C$1,FALSE),0)</f>
        <v>ExAnte</v>
      </c>
      <c r="D166" s="11" t="str">
        <f>_xlfn.IFNA(VLOOKUP($A166,'Project List'!$A$9:$AF$360,'Project List'!D$1,FALSE),0)</f>
        <v>Information Technology</v>
      </c>
      <c r="E166" s="11" t="str">
        <f>_xlfn.IFNA(VLOOKUP($A166,'Project List'!$A$9:$AF$360,'Project List'!H$1,FALSE),0)</f>
        <v>Active</v>
      </c>
      <c r="F166" s="105">
        <f>_xlfn.IFNA(VLOOKUP($A166,'Project List'!$A$9:$AF$360,'Project List'!I$1,FALSE),0)</f>
        <v>0</v>
      </c>
      <c r="G166" s="105">
        <f>_xlfn.IFNA(VLOOKUP($A166,'Project List'!$A$9:$AF$360,'Project List'!J$1,FALSE),0)</f>
        <v>0</v>
      </c>
      <c r="H166" s="105">
        <f>_xlfn.IFNA(VLOOKUP($A166,'Project List'!$A$9:$AF$360,'Project List'!K$1,FALSE),0)</f>
        <v>0</v>
      </c>
      <c r="I166" s="105">
        <f>_xlfn.IFNA(VLOOKUP($A166,'Project List'!$A$9:$AF$360,'Project List'!L$1,FALSE),0)</f>
        <v>0</v>
      </c>
      <c r="J166" s="105">
        <f>_xlfn.IFNA(VLOOKUP($A166,'Project List'!$A$9:$AF$360,'Project List'!M$1,FALSE),0)</f>
        <v>0</v>
      </c>
      <c r="K166" s="105">
        <f>_xlfn.IFNA(VLOOKUP($A166,'Project List'!$A$9:$AF$360,'Project List'!N$1,FALSE),0)</f>
        <v>0</v>
      </c>
      <c r="L166" s="105">
        <f>_xlfn.IFNA(VLOOKUP($A166,'Project List'!$A$9:$AF$360,'Project List'!O$1,FALSE),0)</f>
        <v>0</v>
      </c>
      <c r="M166" s="105">
        <f>_xlfn.IFNA(VLOOKUP($A166,'Project List'!$A$9:$AF$360,'Project List'!P$1,FALSE),0)</f>
        <v>0</v>
      </c>
      <c r="N166" s="105">
        <f>_xlfn.IFNA(VLOOKUP($A166,'Project List'!$A$9:$AF$360,'Project List'!Q$1,FALSE),0)</f>
        <v>0</v>
      </c>
      <c r="O166" s="105">
        <f>_xlfn.IFNA(VLOOKUP($A166,'Project List'!$A$9:$AF$360,'Project List'!R$1,FALSE),0)</f>
        <v>0</v>
      </c>
      <c r="P166" s="105">
        <f>_xlfn.IFNA(VLOOKUP($A166,'Project List'!$A$9:$AF$360,'Project List'!S$1,FALSE),0)</f>
        <v>0</v>
      </c>
      <c r="Q166" s="105">
        <f>_xlfn.IFNA(VLOOKUP($A166,'Project List'!$A$9:$AF$360,'Project List'!T$1,FALSE),0)</f>
        <v>0</v>
      </c>
      <c r="R166" s="105">
        <f>_xlfn.IFNA(VLOOKUP($A166,'Project List'!$A$9:$AF$360,'Project List'!U$1,FALSE),0)</f>
        <v>0</v>
      </c>
      <c r="S166" s="105">
        <f>_xlfn.IFNA(VLOOKUP($A166,'Project List'!$A$9:$AF$360,'Project List'!V$1,FALSE),0)</f>
        <v>0</v>
      </c>
      <c r="T166" s="105">
        <f>_xlfn.IFNA(VLOOKUP($A166,'Project List'!$A$9:$AF$360,'Project List'!W$1,FALSE),0)</f>
        <v>0</v>
      </c>
      <c r="U166" s="105">
        <f>_xlfn.IFNA(VLOOKUP($A166,'Project List'!$A$9:$AF$360,'Project List'!X$1,FALSE),0)</f>
        <v>557126.5</v>
      </c>
      <c r="V166" s="13">
        <f>_xlfn.IFNA(IF(VLOOKUP($A166,'Project List'!$A$9:$BF$360,'Project List'!Y$1,FALSE)=0,"Nil",
IF(OR($E166="Potential",$E166="Proposed",$E166="Deferred",$E166="Cancelled",$E166="Closed"),VLOOKUP($A166,'Project List'!$A$9:$BF$360,'Project List'!Y$1,FALSE)*$A$15*$AE166,VLOOKUP($A166,'Project List'!$A$9:$BF$360,'Project List'!Y$1,FALSE))),0)</f>
        <v>963405.35919070791</v>
      </c>
      <c r="W166" s="13" t="str">
        <f>_xlfn.IFNA(IF(VLOOKUP($A166,'Project List'!$A$9:$BF$360,'Project List'!Z$1,FALSE)=0,"Nil",
IF(OR($E166="Potential",$E166="Proposed",$E166="Deferred",$E166="Cancelled",$E166="Closed"),VLOOKUP($A166,'Project List'!$A$9:$BF$360,'Project List'!Z$1,FALSE)*$A$15*$AE166,VLOOKUP($A166,'Project List'!$A$9:$BF$360,'Project List'!Z$1,FALSE))),0)</f>
        <v>Nil</v>
      </c>
      <c r="X166" s="13" t="str">
        <f>_xlfn.IFNA(IF(VLOOKUP($A166,'Project List'!$A$9:$BF$360,'Project List'!AA$1,FALSE)=0,"Nil",
IF(OR($E166="Potential",$E166="Proposed",$E166="Deferred",$E166="Cancelled",$E166="Closed"),VLOOKUP($A166,'Project List'!$A$9:$BF$360,'Project List'!AA$1,FALSE)*$A$15*$AE166,VLOOKUP($A166,'Project List'!$A$9:$BF$360,'Project List'!AA$1,FALSE))),0)</f>
        <v>Nil</v>
      </c>
      <c r="Y166" s="13" t="str">
        <f>_xlfn.IFNA(IF(VLOOKUP($A166,'Project List'!$A$9:$BF$360,'Project List'!AB$1,FALSE)=0,"Nil",
IF(OR($E166="Potential",$E166="Proposed",$E166="Deferred",$E166="Cancelled",$E166="Closed"),VLOOKUP($A166,'Project List'!$A$9:$BF$360,'Project List'!AB$1,FALSE)*$A$15*$AE166,VLOOKUP($A166,'Project List'!$A$9:$BF$360,'Project List'!AB$1,FALSE))),0)</f>
        <v>Nil</v>
      </c>
      <c r="Z166" s="13" t="str">
        <f>_xlfn.IFNA(IF(VLOOKUP($A166,'Project List'!$A$9:$BF$360,'Project List'!AC$1,FALSE)=0,"Nil",
IF(OR($E166="Potential",$E166="Proposed",$E166="Deferred",$E166="Cancelled",$E166="Closed"),VLOOKUP($A166,'Project List'!$A$9:$BF$360,'Project List'!AC$1,FALSE)*$A$15*$AE166,VLOOKUP($A166,'Project List'!$A$9:$BF$360,'Project List'!AC$1,FALSE))),0)</f>
        <v>Nil</v>
      </c>
      <c r="AA166" s="13" t="str">
        <f>_xlfn.IFNA(IF(VLOOKUP($A166,'Project List'!$A$9:$BF$360,'Project List'!AD$1,FALSE)=0,"Nil",
IF(OR($E166="Potential",$E166="Proposed",$E166="Deferred",$E166="Cancelled",$E166="Closed"),VLOOKUP($A166,'Project List'!$A$9:$BF$360,'Project List'!AD$1,FALSE)*$A$15*$AE166,VLOOKUP($A166,'Project List'!$A$9:$BF$360,'Project List'!AD$1,FALSE))),0)</f>
        <v>Nil</v>
      </c>
      <c r="AB166" s="13" t="str">
        <f>_xlfn.IFNA(IF(VLOOKUP($A166,'Project List'!$A$9:$BF$360,'Project List'!AE$1,FALSE)=0,"Nil",
IF(OR($E166="Potential",$E166="Proposed",$E166="Deferred",$E166="Cancelled",$E166="Closed"),VLOOKUP($A166,'Project List'!$A$9:$BF$360,'Project List'!AE$1,FALSE)*$A$15*$AE166,VLOOKUP($A166,'Project List'!$A$9:$BF$360,'Project List'!AE$1,FALSE))),0)</f>
        <v>Nil</v>
      </c>
      <c r="AC166" s="13" t="str">
        <f>_xlfn.IFNA(IF(VLOOKUP($A166,'Project List'!$A$9:$BF$360,'Project List'!AF$1,FALSE)=0,"Nil",
IF(OR($E166="Potential",$E166="Proposed",$E166="Deferred",$E166="Cancelled",$E166="Closed"),VLOOKUP($A166,'Project List'!$A$9:$BF$360,'Project List'!AF$1,FALSE)*$A$15*$AE166,VLOOKUP($A166,'Project List'!$A$9:$BF$360,'Project List'!AF$1,FALSE))),0)</f>
        <v>Nil</v>
      </c>
      <c r="AD166" s="42"/>
      <c r="AE166" s="248">
        <f>1+IF(ISNA(VLOOKUP($A166,'Project labour content'!$A$7:$D$255,'Project labour content'!$D$1,FALSE)),VLOOKUP($D166,'Project labour content'!$F$6:$G$15,'Project labour content'!$G$1,FALSE),VLOOKUP($A166,'Project labour content'!$A$7:$D$255,'Project labour content'!$D$1,FALSE))*('Project labour content'!$K$14/100)*1</f>
        <v>1.0007664562398892</v>
      </c>
      <c r="AG166" s="3"/>
      <c r="AH166" s="3"/>
      <c r="AI166" s="32"/>
      <c r="AJ166" s="32"/>
      <c r="AK166" s="32"/>
      <c r="AL166" s="32"/>
      <c r="AM166" s="59"/>
      <c r="AN166" s="59"/>
      <c r="AO166" s="59"/>
      <c r="AP166" s="59"/>
      <c r="AQ166" s="59"/>
    </row>
    <row r="167" spans="1:43" x14ac:dyDescent="0.25">
      <c r="A167" s="11" t="s">
        <v>920</v>
      </c>
      <c r="B167" s="11" t="str">
        <f>_xlfn.IFNA(VLOOKUP($A167,'Project List'!$A$9:$AF$360,'Project List'!G$1,FALSE),0)</f>
        <v>Vehicle Purchases 2024-2028</v>
      </c>
      <c r="C167" s="11" t="str">
        <f>_xlfn.IFNA(VLOOKUP($A167,'Project List'!$A$9:$AF$360,'Project List'!C$1,FALSE),0)</f>
        <v>ExAnte</v>
      </c>
      <c r="D167" s="11" t="str">
        <f>_xlfn.IFNA(VLOOKUP($A167,'Project List'!$A$9:$AF$360,'Project List'!D$1,FALSE),0)</f>
        <v>Facilities</v>
      </c>
      <c r="E167" s="11" t="str">
        <f>_xlfn.IFNA(VLOOKUP($A167,'Project List'!$A$9:$AF$360,'Project List'!H$1,FALSE),0)</f>
        <v>Potential</v>
      </c>
      <c r="F167" s="105">
        <f>_xlfn.IFNA(VLOOKUP($A167,'Project List'!$A$9:$AF$360,'Project List'!I$1,FALSE),0)</f>
        <v>0</v>
      </c>
      <c r="G167" s="105">
        <f>_xlfn.IFNA(VLOOKUP($A167,'Project List'!$A$9:$AF$360,'Project List'!J$1,FALSE),0)</f>
        <v>0</v>
      </c>
      <c r="H167" s="105">
        <f>_xlfn.IFNA(VLOOKUP($A167,'Project List'!$A$9:$AF$360,'Project List'!K$1,FALSE),0)</f>
        <v>0</v>
      </c>
      <c r="I167" s="105">
        <f>_xlfn.IFNA(VLOOKUP($A167,'Project List'!$A$9:$AF$360,'Project List'!L$1,FALSE),0)</f>
        <v>0</v>
      </c>
      <c r="J167" s="105">
        <f>_xlfn.IFNA(VLOOKUP($A167,'Project List'!$A$9:$AF$360,'Project List'!M$1,FALSE),0)</f>
        <v>0</v>
      </c>
      <c r="K167" s="105">
        <f>_xlfn.IFNA(VLOOKUP($A167,'Project List'!$A$9:$AF$360,'Project List'!N$1,FALSE),0)</f>
        <v>0</v>
      </c>
      <c r="L167" s="105">
        <f>_xlfn.IFNA(VLOOKUP($A167,'Project List'!$A$9:$AF$360,'Project List'!O$1,FALSE),0)</f>
        <v>0</v>
      </c>
      <c r="M167" s="105">
        <f>_xlfn.IFNA(VLOOKUP($A167,'Project List'!$A$9:$AF$360,'Project List'!P$1,FALSE),0)</f>
        <v>0</v>
      </c>
      <c r="N167" s="105">
        <f>_xlfn.IFNA(VLOOKUP($A167,'Project List'!$A$9:$AF$360,'Project List'!Q$1,FALSE),0)</f>
        <v>0</v>
      </c>
      <c r="O167" s="105">
        <f>_xlfn.IFNA(VLOOKUP($A167,'Project List'!$A$9:$AF$360,'Project List'!R$1,FALSE),0)</f>
        <v>0</v>
      </c>
      <c r="P167" s="105">
        <f>_xlfn.IFNA(VLOOKUP($A167,'Project List'!$A$9:$AF$360,'Project List'!S$1,FALSE),0)</f>
        <v>0</v>
      </c>
      <c r="Q167" s="105">
        <f>_xlfn.IFNA(VLOOKUP($A167,'Project List'!$A$9:$AF$360,'Project List'!T$1,FALSE),0)</f>
        <v>0</v>
      </c>
      <c r="R167" s="105">
        <f>_xlfn.IFNA(VLOOKUP($A167,'Project List'!$A$9:$AF$360,'Project List'!U$1,FALSE),0)</f>
        <v>0</v>
      </c>
      <c r="S167" s="105">
        <f>_xlfn.IFNA(VLOOKUP($A167,'Project List'!$A$9:$AF$360,'Project List'!V$1,FALSE),0)</f>
        <v>0</v>
      </c>
      <c r="T167" s="105">
        <f>_xlfn.IFNA(VLOOKUP($A167,'Project List'!$A$9:$AF$360,'Project List'!W$1,FALSE),0)</f>
        <v>0</v>
      </c>
      <c r="U167" s="105">
        <f>_xlfn.IFNA(VLOOKUP($A167,'Project List'!$A$9:$AF$360,'Project List'!X$1,FALSE),0)</f>
        <v>0</v>
      </c>
      <c r="V167" s="13" t="str">
        <f>_xlfn.IFNA(IF(VLOOKUP($A167,'Project List'!$A$9:$BF$360,'Project List'!Y$1,FALSE)=0,"Nil",
IF(OR($E167="Potential",$E167="Proposed",$E167="Deferred",$E167="Cancelled",$E167="Closed"),VLOOKUP($A167,'Project List'!$A$9:$BF$360,'Project List'!Y$1,FALSE)*$A$15*$AE167,VLOOKUP($A167,'Project List'!$A$9:$BF$360,'Project List'!Y$1,FALSE))),0)</f>
        <v>Nil</v>
      </c>
      <c r="W167" s="13" t="str">
        <f>_xlfn.IFNA(IF(VLOOKUP($A167,'Project List'!$A$9:$BF$360,'Project List'!Z$1,FALSE)=0,"Nil",
IF(OR($E167="Potential",$E167="Proposed",$E167="Deferred",$E167="Cancelled",$E167="Closed"),VLOOKUP($A167,'Project List'!$A$9:$BF$360,'Project List'!Z$1,FALSE)*$A$15*$AE167,VLOOKUP($A167,'Project List'!$A$9:$BF$360,'Project List'!Z$1,FALSE))),0)</f>
        <v>Nil</v>
      </c>
      <c r="X167" s="13">
        <f>_xlfn.IFNA(IF(VLOOKUP($A167,'Project List'!$A$9:$BF$360,'Project List'!AA$1,FALSE)=0,"Nil",
IF(OR($E167="Potential",$E167="Proposed",$E167="Deferred",$E167="Cancelled",$E167="Closed"),VLOOKUP($A167,'Project List'!$A$9:$BF$360,'Project List'!AA$1,FALSE)*$A$15*$AE167,VLOOKUP($A167,'Project List'!$A$9:$BF$360,'Project List'!AA$1,FALSE))),0)</f>
        <v>1907050.056657901</v>
      </c>
      <c r="Y167" s="13" t="str">
        <f>_xlfn.IFNA(IF(VLOOKUP($A167,'Project List'!$A$9:$BF$360,'Project List'!AB$1,FALSE)=0,"Nil",
IF(OR($E167="Potential",$E167="Proposed",$E167="Deferred",$E167="Cancelled",$E167="Closed"),VLOOKUP($A167,'Project List'!$A$9:$BF$360,'Project List'!AB$1,FALSE)*$A$15*$AE167,VLOOKUP($A167,'Project List'!$A$9:$BF$360,'Project List'!AB$1,FALSE))),0)</f>
        <v>Nil</v>
      </c>
      <c r="Z167" s="13" t="str">
        <f>_xlfn.IFNA(IF(VLOOKUP($A167,'Project List'!$A$9:$BF$360,'Project List'!AC$1,FALSE)=0,"Nil",
IF(OR($E167="Potential",$E167="Proposed",$E167="Deferred",$E167="Cancelled",$E167="Closed"),VLOOKUP($A167,'Project List'!$A$9:$BF$360,'Project List'!AC$1,FALSE)*$A$15*$AE167,VLOOKUP($A167,'Project List'!$A$9:$BF$360,'Project List'!AC$1,FALSE))),0)</f>
        <v>Nil</v>
      </c>
      <c r="AA167" s="13" t="str">
        <f>_xlfn.IFNA(IF(VLOOKUP($A167,'Project List'!$A$9:$BF$360,'Project List'!AD$1,FALSE)=0,"Nil",
IF(OR($E167="Potential",$E167="Proposed",$E167="Deferred",$E167="Cancelled",$E167="Closed"),VLOOKUP($A167,'Project List'!$A$9:$BF$360,'Project List'!AD$1,FALSE)*$A$15*$AE167,VLOOKUP($A167,'Project List'!$A$9:$BF$360,'Project List'!AD$1,FALSE))),0)</f>
        <v>Nil</v>
      </c>
      <c r="AB167" s="13" t="str">
        <f>_xlfn.IFNA(IF(VLOOKUP($A167,'Project List'!$A$9:$BF$360,'Project List'!AE$1,FALSE)=0,"Nil",
IF(OR($E167="Potential",$E167="Proposed",$E167="Deferred",$E167="Cancelled",$E167="Closed"),VLOOKUP($A167,'Project List'!$A$9:$BF$360,'Project List'!AE$1,FALSE)*$A$15*$AE167,VLOOKUP($A167,'Project List'!$A$9:$BF$360,'Project List'!AE$1,FALSE))),0)</f>
        <v>Nil</v>
      </c>
      <c r="AC167" s="13" t="str">
        <f>_xlfn.IFNA(IF(VLOOKUP($A167,'Project List'!$A$9:$BF$360,'Project List'!AF$1,FALSE)=0,"Nil",
IF(OR($E167="Potential",$E167="Proposed",$E167="Deferred",$E167="Cancelled",$E167="Closed"),VLOOKUP($A167,'Project List'!$A$9:$BF$360,'Project List'!AF$1,FALSE)*$A$15*$AE167,VLOOKUP($A167,'Project List'!$A$9:$BF$360,'Project List'!AF$1,FALSE))),0)</f>
        <v>Nil</v>
      </c>
      <c r="AD167" s="42"/>
      <c r="AE167" s="248">
        <f>1+IF(ISNA(VLOOKUP($A167,'Project labour content'!$A$7:$D$255,'Project labour content'!$D$1,FALSE)),VLOOKUP($D167,'Project labour content'!$F$6:$G$15,'Project labour content'!$G$1,FALSE),VLOOKUP($A167,'Project labour content'!$A$7:$D$255,'Project labour content'!$D$1,FALSE))*('Project labour content'!$K$14/100)*1</f>
        <v>1.0001302719438034</v>
      </c>
    </row>
    <row r="168" spans="1:43" x14ac:dyDescent="0.25">
      <c r="A168" s="11" t="s">
        <v>886</v>
      </c>
      <c r="B168" s="11" t="str">
        <f>_xlfn.IFNA(VLOOKUP($A168,'Project List'!$A$9:$AF$360,'Project List'!G$1,FALSE),0)</f>
        <v>Wind Risk Model Development</v>
      </c>
      <c r="C168" s="11" t="str">
        <f>_xlfn.IFNA(VLOOKUP($A168,'Project List'!$A$9:$AF$360,'Project List'!C$1,FALSE),0)</f>
        <v>ExAnte</v>
      </c>
      <c r="D168" s="11" t="str">
        <f>_xlfn.IFNA(VLOOKUP($A168,'Project List'!$A$9:$AF$360,'Project List'!D$1,FALSE),0)</f>
        <v>Security/Compliance</v>
      </c>
      <c r="E168" s="11" t="str">
        <f>_xlfn.IFNA(VLOOKUP($A168,'Project List'!$A$9:$AF$360,'Project List'!H$1,FALSE),0)</f>
        <v>Closed</v>
      </c>
      <c r="F168" s="105">
        <f>_xlfn.IFNA(VLOOKUP($A168,'Project List'!$A$9:$AF$360,'Project List'!I$1,FALSE),0)</f>
        <v>0</v>
      </c>
      <c r="G168" s="105">
        <f>_xlfn.IFNA(VLOOKUP($A168,'Project List'!$A$9:$AF$360,'Project List'!J$1,FALSE),0)</f>
        <v>0</v>
      </c>
      <c r="H168" s="105">
        <f>_xlfn.IFNA(VLOOKUP($A168,'Project List'!$A$9:$AF$360,'Project List'!K$1,FALSE),0)</f>
        <v>0</v>
      </c>
      <c r="I168" s="105">
        <f>_xlfn.IFNA(VLOOKUP($A168,'Project List'!$A$9:$AF$360,'Project List'!L$1,FALSE),0)</f>
        <v>0</v>
      </c>
      <c r="J168" s="105">
        <f>_xlfn.IFNA(VLOOKUP($A168,'Project List'!$A$9:$AF$360,'Project List'!M$1,FALSE),0)</f>
        <v>0</v>
      </c>
      <c r="K168" s="105">
        <f>_xlfn.IFNA(VLOOKUP($A168,'Project List'!$A$9:$AF$360,'Project List'!N$1,FALSE),0)</f>
        <v>0</v>
      </c>
      <c r="L168" s="105">
        <f>_xlfn.IFNA(VLOOKUP($A168,'Project List'!$A$9:$AF$360,'Project List'!O$1,FALSE),0)</f>
        <v>0</v>
      </c>
      <c r="M168" s="105">
        <f>_xlfn.IFNA(VLOOKUP($A168,'Project List'!$A$9:$AF$360,'Project List'!P$1,FALSE),0)</f>
        <v>0</v>
      </c>
      <c r="N168" s="105">
        <f>_xlfn.IFNA(VLOOKUP($A168,'Project List'!$A$9:$AF$360,'Project List'!Q$1,FALSE),0)</f>
        <v>0</v>
      </c>
      <c r="O168" s="105">
        <f>_xlfn.IFNA(VLOOKUP($A168,'Project List'!$A$9:$AF$360,'Project List'!R$1,FALSE),0)</f>
        <v>0</v>
      </c>
      <c r="P168" s="105">
        <f>_xlfn.IFNA(VLOOKUP($A168,'Project List'!$A$9:$AF$360,'Project List'!S$1,FALSE),0)</f>
        <v>0</v>
      </c>
      <c r="Q168" s="105">
        <f>_xlfn.IFNA(VLOOKUP($A168,'Project List'!$A$9:$AF$360,'Project List'!T$1,FALSE),0)</f>
        <v>72701.73</v>
      </c>
      <c r="R168" s="105">
        <f>_xlfn.IFNA(VLOOKUP($A168,'Project List'!$A$9:$AF$360,'Project List'!U$1,FALSE),0)</f>
        <v>1585346.92</v>
      </c>
      <c r="S168" s="105">
        <f>_xlfn.IFNA(VLOOKUP($A168,'Project List'!$A$9:$AF$360,'Project List'!V$1,FALSE),0)</f>
        <v>283244.71000000002</v>
      </c>
      <c r="T168" s="105">
        <f>_xlfn.IFNA(VLOOKUP($A168,'Project List'!$A$9:$AF$360,'Project List'!W$1,FALSE),0)</f>
        <v>24631.360000000001</v>
      </c>
      <c r="U168" s="105">
        <f>_xlfn.IFNA(VLOOKUP($A168,'Project List'!$A$9:$AF$360,'Project List'!X$1,FALSE),0)</f>
        <v>144.56</v>
      </c>
      <c r="V168" s="13" t="str">
        <f>_xlfn.IFNA(IF(VLOOKUP($A168,'Project List'!$A$9:$BF$360,'Project List'!Y$1,FALSE)=0,"Nil",
IF(OR($E168="Potential",$E168="Proposed",$E168="Deferred",$E168="Cancelled",$E168="Closed"),VLOOKUP($A168,'Project List'!$A$9:$BF$360,'Project List'!Y$1,FALSE)*$A$15*$AE168,VLOOKUP($A168,'Project List'!$A$9:$BF$360,'Project List'!Y$1,FALSE))),0)</f>
        <v>Nil</v>
      </c>
      <c r="W168" s="13" t="str">
        <f>_xlfn.IFNA(IF(VLOOKUP($A168,'Project List'!$A$9:$BF$360,'Project List'!Z$1,FALSE)=0,"Nil",
IF(OR($E168="Potential",$E168="Proposed",$E168="Deferred",$E168="Cancelled",$E168="Closed"),VLOOKUP($A168,'Project List'!$A$9:$BF$360,'Project List'!Z$1,FALSE)*$A$15*$AE168,VLOOKUP($A168,'Project List'!$A$9:$BF$360,'Project List'!Z$1,FALSE))),0)</f>
        <v>Nil</v>
      </c>
      <c r="X168" s="13" t="str">
        <f>_xlfn.IFNA(IF(VLOOKUP($A168,'Project List'!$A$9:$BF$360,'Project List'!AA$1,FALSE)=0,"Nil",
IF(OR($E168="Potential",$E168="Proposed",$E168="Deferred",$E168="Cancelled",$E168="Closed"),VLOOKUP($A168,'Project List'!$A$9:$BF$360,'Project List'!AA$1,FALSE)*$A$15*$AE168,VLOOKUP($A168,'Project List'!$A$9:$BF$360,'Project List'!AA$1,FALSE))),0)</f>
        <v>Nil</v>
      </c>
      <c r="Y168" s="13" t="str">
        <f>_xlfn.IFNA(IF(VLOOKUP($A168,'Project List'!$A$9:$BF$360,'Project List'!AB$1,FALSE)=0,"Nil",
IF(OR($E168="Potential",$E168="Proposed",$E168="Deferred",$E168="Cancelled",$E168="Closed"),VLOOKUP($A168,'Project List'!$A$9:$BF$360,'Project List'!AB$1,FALSE)*$A$15*$AE168,VLOOKUP($A168,'Project List'!$A$9:$BF$360,'Project List'!AB$1,FALSE))),0)</f>
        <v>Nil</v>
      </c>
      <c r="Z168" s="13" t="str">
        <f>_xlfn.IFNA(IF(VLOOKUP($A168,'Project List'!$A$9:$BF$360,'Project List'!AC$1,FALSE)=0,"Nil",
IF(OR($E168="Potential",$E168="Proposed",$E168="Deferred",$E168="Cancelled",$E168="Closed"),VLOOKUP($A168,'Project List'!$A$9:$BF$360,'Project List'!AC$1,FALSE)*$A$15*$AE168,VLOOKUP($A168,'Project List'!$A$9:$BF$360,'Project List'!AC$1,FALSE))),0)</f>
        <v>Nil</v>
      </c>
      <c r="AA168" s="13" t="str">
        <f>_xlfn.IFNA(IF(VLOOKUP($A168,'Project List'!$A$9:$BF$360,'Project List'!AD$1,FALSE)=0,"Nil",
IF(OR($E168="Potential",$E168="Proposed",$E168="Deferred",$E168="Cancelled",$E168="Closed"),VLOOKUP($A168,'Project List'!$A$9:$BF$360,'Project List'!AD$1,FALSE)*$A$15*$AE168,VLOOKUP($A168,'Project List'!$A$9:$BF$360,'Project List'!AD$1,FALSE))),0)</f>
        <v>Nil</v>
      </c>
      <c r="AB168" s="13" t="str">
        <f>_xlfn.IFNA(IF(VLOOKUP($A168,'Project List'!$A$9:$BF$360,'Project List'!AE$1,FALSE)=0,"Nil",
IF(OR($E168="Potential",$E168="Proposed",$E168="Deferred",$E168="Cancelled",$E168="Closed"),VLOOKUP($A168,'Project List'!$A$9:$BF$360,'Project List'!AE$1,FALSE)*$A$15*$AE168,VLOOKUP($A168,'Project List'!$A$9:$BF$360,'Project List'!AE$1,FALSE))),0)</f>
        <v>Nil</v>
      </c>
      <c r="AC168" s="13" t="str">
        <f>_xlfn.IFNA(IF(VLOOKUP($A168,'Project List'!$A$9:$BF$360,'Project List'!AF$1,FALSE)=0,"Nil",
IF(OR($E168="Potential",$E168="Proposed",$E168="Deferred",$E168="Cancelled",$E168="Closed"),VLOOKUP($A168,'Project List'!$A$9:$BF$360,'Project List'!AF$1,FALSE)*$A$15*$AE168,VLOOKUP($A168,'Project List'!$A$9:$BF$360,'Project List'!AF$1,FALSE))),0)</f>
        <v>Nil</v>
      </c>
      <c r="AD168" s="42"/>
      <c r="AE168" s="248">
        <f>1+IF(ISNA(VLOOKUP($A168,'Project labour content'!$A$7:$D$255,'Project labour content'!$D$1,FALSE)),VLOOKUP($D168,'Project labour content'!$F$6:$G$15,'Project labour content'!$G$1,FALSE),VLOOKUP($A168,'Project labour content'!$A$7:$D$255,'Project labour content'!$D$1,FALSE))*('Project labour content'!$K$14/100)*1</f>
        <v>1.0005859102087626</v>
      </c>
      <c r="AG168" s="3"/>
      <c r="AH168" s="3"/>
      <c r="AI168" s="32"/>
      <c r="AJ168" s="32"/>
      <c r="AK168" s="32"/>
      <c r="AL168" s="32"/>
      <c r="AM168" s="59"/>
      <c r="AN168" s="59"/>
      <c r="AO168" s="59"/>
      <c r="AP168" s="59"/>
      <c r="AQ168" s="59"/>
    </row>
    <row r="169" spans="1:43" x14ac:dyDescent="0.25">
      <c r="A169" s="11" t="s">
        <v>248</v>
      </c>
      <c r="B169" s="11" t="str">
        <f>_xlfn.IFNA(VLOOKUP($A169,'Project List'!$A$9:$AF$360,'Project List'!G$1,FALSE),0)</f>
        <v>Automated IED configuration management</v>
      </c>
      <c r="C169" s="11" t="str">
        <f>_xlfn.IFNA(VLOOKUP($A169,'Project List'!$A$9:$AF$360,'Project List'!C$1,FALSE),0)</f>
        <v>ExAnte</v>
      </c>
      <c r="D169" s="11" t="str">
        <f>_xlfn.IFNA(VLOOKUP($A169,'Project List'!$A$9:$AF$360,'Project List'!D$1,FALSE),0)</f>
        <v>Information Technology</v>
      </c>
      <c r="E169" s="11" t="str">
        <f>_xlfn.IFNA(VLOOKUP($A169,'Project List'!$A$9:$AF$360,'Project List'!H$1,FALSE),0)</f>
        <v>Closed</v>
      </c>
      <c r="F169" s="105">
        <f>_xlfn.IFNA(VLOOKUP($A169,'Project List'!$A$9:$AF$360,'Project List'!I$1,FALSE),0)</f>
        <v>0</v>
      </c>
      <c r="G169" s="105">
        <f>_xlfn.IFNA(VLOOKUP($A169,'Project List'!$A$9:$AF$360,'Project List'!J$1,FALSE),0)</f>
        <v>0</v>
      </c>
      <c r="H169" s="105">
        <f>_xlfn.IFNA(VLOOKUP($A169,'Project List'!$A$9:$AF$360,'Project List'!K$1,FALSE),0)</f>
        <v>0</v>
      </c>
      <c r="I169" s="105">
        <f>_xlfn.IFNA(VLOOKUP($A169,'Project List'!$A$9:$AF$360,'Project List'!L$1,FALSE),0)</f>
        <v>0</v>
      </c>
      <c r="J169" s="105">
        <f>_xlfn.IFNA(VLOOKUP($A169,'Project List'!$A$9:$AF$360,'Project List'!M$1,FALSE),0)</f>
        <v>0</v>
      </c>
      <c r="K169" s="105">
        <f>_xlfn.IFNA(VLOOKUP($A169,'Project List'!$A$9:$AF$360,'Project List'!N$1,FALSE),0)</f>
        <v>0</v>
      </c>
      <c r="L169" s="105">
        <f>_xlfn.IFNA(VLOOKUP($A169,'Project List'!$A$9:$AF$360,'Project List'!O$1,FALSE),0)</f>
        <v>0</v>
      </c>
      <c r="M169" s="105">
        <f>_xlfn.IFNA(VLOOKUP($A169,'Project List'!$A$9:$AF$360,'Project List'!P$1,FALSE),0)</f>
        <v>0</v>
      </c>
      <c r="N169" s="105">
        <f>_xlfn.IFNA(VLOOKUP($A169,'Project List'!$A$9:$AF$360,'Project List'!Q$1,FALSE),0)</f>
        <v>0</v>
      </c>
      <c r="O169" s="105">
        <f>_xlfn.IFNA(VLOOKUP($A169,'Project List'!$A$9:$AF$360,'Project List'!R$1,FALSE),0)</f>
        <v>0</v>
      </c>
      <c r="P169" s="105">
        <f>_xlfn.IFNA(VLOOKUP($A169,'Project List'!$A$9:$AF$360,'Project List'!S$1,FALSE),0)</f>
        <v>0</v>
      </c>
      <c r="Q169" s="105">
        <f>_xlfn.IFNA(VLOOKUP($A169,'Project List'!$A$9:$AF$360,'Project List'!T$1,FALSE),0)</f>
        <v>0</v>
      </c>
      <c r="R169" s="105">
        <f>_xlfn.IFNA(VLOOKUP($A169,'Project List'!$A$9:$AF$360,'Project List'!U$1,FALSE),0)</f>
        <v>0</v>
      </c>
      <c r="S169" s="105">
        <f>_xlfn.IFNA(VLOOKUP($A169,'Project List'!$A$9:$AF$360,'Project List'!V$1,FALSE),0)</f>
        <v>86853.89</v>
      </c>
      <c r="T169" s="105">
        <f>_xlfn.IFNA(VLOOKUP($A169,'Project List'!$A$9:$AF$360,'Project List'!W$1,FALSE),0)</f>
        <v>21146.25</v>
      </c>
      <c r="U169" s="105">
        <f>_xlfn.IFNA(VLOOKUP($A169,'Project List'!$A$9:$AF$360,'Project List'!X$1,FALSE),0)</f>
        <v>0</v>
      </c>
      <c r="V169" s="13" t="str">
        <f>_xlfn.IFNA(IF(VLOOKUP($A169,'Project List'!$A$9:$BF$360,'Project List'!Y$1,FALSE)=0,"Nil",
IF(OR($E169="Potential",$E169="Proposed",$E169="Deferred",$E169="Cancelled",$E169="Closed"),VLOOKUP($A169,'Project List'!$A$9:$BF$360,'Project List'!Y$1,FALSE)*$A$15*$AE169,VLOOKUP($A169,'Project List'!$A$9:$BF$360,'Project List'!Y$1,FALSE))),0)</f>
        <v>Nil</v>
      </c>
      <c r="W169" s="13" t="str">
        <f>_xlfn.IFNA(IF(VLOOKUP($A169,'Project List'!$A$9:$BF$360,'Project List'!Z$1,FALSE)=0,"Nil",
IF(OR($E169="Potential",$E169="Proposed",$E169="Deferred",$E169="Cancelled",$E169="Closed"),VLOOKUP($A169,'Project List'!$A$9:$BF$360,'Project List'!Z$1,FALSE)*$A$15*$AE169,VLOOKUP($A169,'Project List'!$A$9:$BF$360,'Project List'!Z$1,FALSE))),0)</f>
        <v>Nil</v>
      </c>
      <c r="X169" s="13" t="str">
        <f>_xlfn.IFNA(IF(VLOOKUP($A169,'Project List'!$A$9:$BF$360,'Project List'!AA$1,FALSE)=0,"Nil",
IF(OR($E169="Potential",$E169="Proposed",$E169="Deferred",$E169="Cancelled",$E169="Closed"),VLOOKUP($A169,'Project List'!$A$9:$BF$360,'Project List'!AA$1,FALSE)*$A$15*$AE169,VLOOKUP($A169,'Project List'!$A$9:$BF$360,'Project List'!AA$1,FALSE))),0)</f>
        <v>Nil</v>
      </c>
      <c r="Y169" s="13" t="str">
        <f>_xlfn.IFNA(IF(VLOOKUP($A169,'Project List'!$A$9:$BF$360,'Project List'!AB$1,FALSE)=0,"Nil",
IF(OR($E169="Potential",$E169="Proposed",$E169="Deferred",$E169="Cancelled",$E169="Closed"),VLOOKUP($A169,'Project List'!$A$9:$BF$360,'Project List'!AB$1,FALSE)*$A$15*$AE169,VLOOKUP($A169,'Project List'!$A$9:$BF$360,'Project List'!AB$1,FALSE))),0)</f>
        <v>Nil</v>
      </c>
      <c r="Z169" s="13" t="str">
        <f>_xlfn.IFNA(IF(VLOOKUP($A169,'Project List'!$A$9:$BF$360,'Project List'!AC$1,FALSE)=0,"Nil",
IF(OR($E169="Potential",$E169="Proposed",$E169="Deferred",$E169="Cancelled",$E169="Closed"),VLOOKUP($A169,'Project List'!$A$9:$BF$360,'Project List'!AC$1,FALSE)*$A$15*$AE169,VLOOKUP($A169,'Project List'!$A$9:$BF$360,'Project List'!AC$1,FALSE))),0)</f>
        <v>Nil</v>
      </c>
      <c r="AA169" s="13" t="str">
        <f>_xlfn.IFNA(IF(VLOOKUP($A169,'Project List'!$A$9:$BF$360,'Project List'!AD$1,FALSE)=0,"Nil",
IF(OR($E169="Potential",$E169="Proposed",$E169="Deferred",$E169="Cancelled",$E169="Closed"),VLOOKUP($A169,'Project List'!$A$9:$BF$360,'Project List'!AD$1,FALSE)*$A$15*$AE169,VLOOKUP($A169,'Project List'!$A$9:$BF$360,'Project List'!AD$1,FALSE))),0)</f>
        <v>Nil</v>
      </c>
      <c r="AB169" s="13" t="str">
        <f>_xlfn.IFNA(IF(VLOOKUP($A169,'Project List'!$A$9:$BF$360,'Project List'!AE$1,FALSE)=0,"Nil",
IF(OR($E169="Potential",$E169="Proposed",$E169="Deferred",$E169="Cancelled",$E169="Closed"),VLOOKUP($A169,'Project List'!$A$9:$BF$360,'Project List'!AE$1,FALSE)*$A$15*$AE169,VLOOKUP($A169,'Project List'!$A$9:$BF$360,'Project List'!AE$1,FALSE))),0)</f>
        <v>Nil</v>
      </c>
      <c r="AC169" s="13" t="str">
        <f>_xlfn.IFNA(IF(VLOOKUP($A169,'Project List'!$A$9:$BF$360,'Project List'!AF$1,FALSE)=0,"Nil",
IF(OR($E169="Potential",$E169="Proposed",$E169="Deferred",$E169="Cancelled",$E169="Closed"),VLOOKUP($A169,'Project List'!$A$9:$BF$360,'Project List'!AF$1,FALSE)*$A$15*$AE169,VLOOKUP($A169,'Project List'!$A$9:$BF$360,'Project List'!AF$1,FALSE))),0)</f>
        <v>Nil</v>
      </c>
      <c r="AD169" s="42"/>
      <c r="AE169" s="248">
        <f>1+IF(ISNA(VLOOKUP($A169,'Project labour content'!$A$7:$D$255,'Project labour content'!$D$1,FALSE)),VLOOKUP($D169,'Project labour content'!$F$6:$G$15,'Project labour content'!$G$1,FALSE),VLOOKUP($A169,'Project labour content'!$A$7:$D$255,'Project labour content'!$D$1,FALSE))*('Project labour content'!$K$14/100)*1</f>
        <v>1.0024480115846353</v>
      </c>
      <c r="AG169" s="3"/>
      <c r="AH169" s="3"/>
      <c r="AI169" s="32"/>
      <c r="AJ169" s="32"/>
      <c r="AK169" s="32"/>
      <c r="AL169" s="32"/>
      <c r="AM169" s="59"/>
      <c r="AN169" s="59"/>
      <c r="AO169" s="59"/>
      <c r="AP169" s="59"/>
      <c r="AQ169" s="59"/>
    </row>
    <row r="170" spans="1:43" x14ac:dyDescent="0.25">
      <c r="A170" s="11" t="s">
        <v>250</v>
      </c>
      <c r="B170" s="11" t="str">
        <f>_xlfn.IFNA(VLOOKUP($A170,'Project List'!$A$9:$AF$360,'Project List'!G$1,FALSE),0)</f>
        <v>Operational Data Network Architecture and Security</v>
      </c>
      <c r="C170" s="11" t="str">
        <f>_xlfn.IFNA(VLOOKUP($A170,'Project List'!$A$9:$AF$360,'Project List'!C$1,FALSE),0)</f>
        <v>ExAnte</v>
      </c>
      <c r="D170" s="11" t="str">
        <f>_xlfn.IFNA(VLOOKUP($A170,'Project List'!$A$9:$AF$360,'Project List'!D$1,FALSE),0)</f>
        <v>Security/Compliance</v>
      </c>
      <c r="E170" s="11" t="str">
        <f>_xlfn.IFNA(VLOOKUP($A170,'Project List'!$A$9:$AF$360,'Project List'!H$1,FALSE),0)</f>
        <v>Closed</v>
      </c>
      <c r="F170" s="105">
        <f>_xlfn.IFNA(VLOOKUP($A170,'Project List'!$A$9:$AF$360,'Project List'!I$1,FALSE),0)</f>
        <v>0</v>
      </c>
      <c r="G170" s="105">
        <f>_xlfn.IFNA(VLOOKUP($A170,'Project List'!$A$9:$AF$360,'Project List'!J$1,FALSE),0)</f>
        <v>0</v>
      </c>
      <c r="H170" s="105">
        <f>_xlfn.IFNA(VLOOKUP($A170,'Project List'!$A$9:$AF$360,'Project List'!K$1,FALSE),0)</f>
        <v>0</v>
      </c>
      <c r="I170" s="105">
        <f>_xlfn.IFNA(VLOOKUP($A170,'Project List'!$A$9:$AF$360,'Project List'!L$1,FALSE),0)</f>
        <v>0</v>
      </c>
      <c r="J170" s="105">
        <f>_xlfn.IFNA(VLOOKUP($A170,'Project List'!$A$9:$AF$360,'Project List'!M$1,FALSE),0)</f>
        <v>0</v>
      </c>
      <c r="K170" s="105">
        <f>_xlfn.IFNA(VLOOKUP($A170,'Project List'!$A$9:$AF$360,'Project List'!N$1,FALSE),0)</f>
        <v>0</v>
      </c>
      <c r="L170" s="105">
        <f>_xlfn.IFNA(VLOOKUP($A170,'Project List'!$A$9:$AF$360,'Project List'!O$1,FALSE),0)</f>
        <v>0</v>
      </c>
      <c r="M170" s="105">
        <f>_xlfn.IFNA(VLOOKUP($A170,'Project List'!$A$9:$AF$360,'Project List'!P$1,FALSE),0)</f>
        <v>0</v>
      </c>
      <c r="N170" s="105">
        <f>_xlfn.IFNA(VLOOKUP($A170,'Project List'!$A$9:$AF$360,'Project List'!Q$1,FALSE),0)</f>
        <v>0</v>
      </c>
      <c r="O170" s="105">
        <f>_xlfn.IFNA(VLOOKUP($A170,'Project List'!$A$9:$AF$360,'Project List'!R$1,FALSE),0)</f>
        <v>37898.5</v>
      </c>
      <c r="P170" s="105">
        <f>_xlfn.IFNA(VLOOKUP($A170,'Project List'!$A$9:$AF$360,'Project List'!S$1,FALSE),0)</f>
        <v>285581.27</v>
      </c>
      <c r="Q170" s="105">
        <f>_xlfn.IFNA(VLOOKUP($A170,'Project List'!$A$9:$AF$360,'Project List'!T$1,FALSE),0)</f>
        <v>96251.93</v>
      </c>
      <c r="R170" s="105">
        <f>_xlfn.IFNA(VLOOKUP($A170,'Project List'!$A$9:$AF$360,'Project List'!U$1,FALSE),0)</f>
        <v>18677.3</v>
      </c>
      <c r="S170" s="105">
        <f>_xlfn.IFNA(VLOOKUP($A170,'Project List'!$A$9:$AF$360,'Project List'!V$1,FALSE),0)</f>
        <v>20926.88</v>
      </c>
      <c r="T170" s="105">
        <f>_xlfn.IFNA(VLOOKUP($A170,'Project List'!$A$9:$AF$360,'Project List'!W$1,FALSE),0)</f>
        <v>0</v>
      </c>
      <c r="U170" s="105">
        <f>_xlfn.IFNA(VLOOKUP($A170,'Project List'!$A$9:$AF$360,'Project List'!X$1,FALSE),0)</f>
        <v>0</v>
      </c>
      <c r="V170" s="13" t="str">
        <f>_xlfn.IFNA(IF(VLOOKUP($A170,'Project List'!$A$9:$BF$360,'Project List'!Y$1,FALSE)=0,"Nil",
IF(OR($E170="Potential",$E170="Proposed",$E170="Deferred",$E170="Cancelled",$E170="Closed"),VLOOKUP($A170,'Project List'!$A$9:$BF$360,'Project List'!Y$1,FALSE)*$A$15*$AE170,VLOOKUP($A170,'Project List'!$A$9:$BF$360,'Project List'!Y$1,FALSE))),0)</f>
        <v>Nil</v>
      </c>
      <c r="W170" s="13" t="str">
        <f>_xlfn.IFNA(IF(VLOOKUP($A170,'Project List'!$A$9:$BF$360,'Project List'!Z$1,FALSE)=0,"Nil",
IF(OR($E170="Potential",$E170="Proposed",$E170="Deferred",$E170="Cancelled",$E170="Closed"),VLOOKUP($A170,'Project List'!$A$9:$BF$360,'Project List'!Z$1,FALSE)*$A$15*$AE170,VLOOKUP($A170,'Project List'!$A$9:$BF$360,'Project List'!Z$1,FALSE))),0)</f>
        <v>Nil</v>
      </c>
      <c r="X170" s="13" t="str">
        <f>_xlfn.IFNA(IF(VLOOKUP($A170,'Project List'!$A$9:$BF$360,'Project List'!AA$1,FALSE)=0,"Nil",
IF(OR($E170="Potential",$E170="Proposed",$E170="Deferred",$E170="Cancelled",$E170="Closed"),VLOOKUP($A170,'Project List'!$A$9:$BF$360,'Project List'!AA$1,FALSE)*$A$15*$AE170,VLOOKUP($A170,'Project List'!$A$9:$BF$360,'Project List'!AA$1,FALSE))),0)</f>
        <v>Nil</v>
      </c>
      <c r="Y170" s="13" t="str">
        <f>_xlfn.IFNA(IF(VLOOKUP($A170,'Project List'!$A$9:$BF$360,'Project List'!AB$1,FALSE)=0,"Nil",
IF(OR($E170="Potential",$E170="Proposed",$E170="Deferred",$E170="Cancelled",$E170="Closed"),VLOOKUP($A170,'Project List'!$A$9:$BF$360,'Project List'!AB$1,FALSE)*$A$15*$AE170,VLOOKUP($A170,'Project List'!$A$9:$BF$360,'Project List'!AB$1,FALSE))),0)</f>
        <v>Nil</v>
      </c>
      <c r="Z170" s="13" t="str">
        <f>_xlfn.IFNA(IF(VLOOKUP($A170,'Project List'!$A$9:$BF$360,'Project List'!AC$1,FALSE)=0,"Nil",
IF(OR($E170="Potential",$E170="Proposed",$E170="Deferred",$E170="Cancelled",$E170="Closed"),VLOOKUP($A170,'Project List'!$A$9:$BF$360,'Project List'!AC$1,FALSE)*$A$15*$AE170,VLOOKUP($A170,'Project List'!$A$9:$BF$360,'Project List'!AC$1,FALSE))),0)</f>
        <v>Nil</v>
      </c>
      <c r="AA170" s="13" t="str">
        <f>_xlfn.IFNA(IF(VLOOKUP($A170,'Project List'!$A$9:$BF$360,'Project List'!AD$1,FALSE)=0,"Nil",
IF(OR($E170="Potential",$E170="Proposed",$E170="Deferred",$E170="Cancelled",$E170="Closed"),VLOOKUP($A170,'Project List'!$A$9:$BF$360,'Project List'!AD$1,FALSE)*$A$15*$AE170,VLOOKUP($A170,'Project List'!$A$9:$BF$360,'Project List'!AD$1,FALSE))),0)</f>
        <v>Nil</v>
      </c>
      <c r="AB170" s="13" t="str">
        <f>_xlfn.IFNA(IF(VLOOKUP($A170,'Project List'!$A$9:$BF$360,'Project List'!AE$1,FALSE)=0,"Nil",
IF(OR($E170="Potential",$E170="Proposed",$E170="Deferred",$E170="Cancelled",$E170="Closed"),VLOOKUP($A170,'Project List'!$A$9:$BF$360,'Project List'!AE$1,FALSE)*$A$15*$AE170,VLOOKUP($A170,'Project List'!$A$9:$BF$360,'Project List'!AE$1,FALSE))),0)</f>
        <v>Nil</v>
      </c>
      <c r="AC170" s="13" t="str">
        <f>_xlfn.IFNA(IF(VLOOKUP($A170,'Project List'!$A$9:$BF$360,'Project List'!AF$1,FALSE)=0,"Nil",
IF(OR($E170="Potential",$E170="Proposed",$E170="Deferred",$E170="Cancelled",$E170="Closed"),VLOOKUP($A170,'Project List'!$A$9:$BF$360,'Project List'!AF$1,FALSE)*$A$15*$AE170,VLOOKUP($A170,'Project List'!$A$9:$BF$360,'Project List'!AF$1,FALSE))),0)</f>
        <v>Nil</v>
      </c>
      <c r="AD170" s="42"/>
      <c r="AE170" s="248">
        <f>1+IF(ISNA(VLOOKUP($A170,'Project labour content'!$A$7:$D$255,'Project labour content'!$D$1,FALSE)),VLOOKUP($D170,'Project labour content'!$F$6:$G$15,'Project labour content'!$G$1,FALSE),VLOOKUP($A170,'Project labour content'!$A$7:$D$255,'Project labour content'!$D$1,FALSE))*('Project labour content'!$K$14/100)*1</f>
        <v>1.0005859102087626</v>
      </c>
      <c r="AG170" s="3"/>
      <c r="AH170" s="3"/>
      <c r="AI170" s="32"/>
      <c r="AJ170" s="32"/>
      <c r="AK170" s="32"/>
      <c r="AL170" s="32"/>
      <c r="AM170" s="59"/>
      <c r="AN170" s="59"/>
      <c r="AO170" s="59"/>
      <c r="AP170" s="59"/>
      <c r="AQ170" s="59"/>
    </row>
    <row r="171" spans="1:43" x14ac:dyDescent="0.25">
      <c r="A171" s="11" t="s">
        <v>252</v>
      </c>
      <c r="B171" s="11" t="str">
        <f>_xlfn.IFNA(VLOOKUP($A171,'Project List'!$A$9:$AF$360,'Project List'!G$1,FALSE),0)</f>
        <v>IT Architecture Support Systems Implementation</v>
      </c>
      <c r="C171" s="11" t="str">
        <f>_xlfn.IFNA(VLOOKUP($A171,'Project List'!$A$9:$AF$360,'Project List'!C$1,FALSE),0)</f>
        <v>ExAnte</v>
      </c>
      <c r="D171" s="11" t="str">
        <f>_xlfn.IFNA(VLOOKUP($A171,'Project List'!$A$9:$AF$360,'Project List'!D$1,FALSE),0)</f>
        <v>Information Technology</v>
      </c>
      <c r="E171" s="11" t="str">
        <f>_xlfn.IFNA(VLOOKUP($A171,'Project List'!$A$9:$AF$360,'Project List'!H$1,FALSE),0)</f>
        <v>Cancelled</v>
      </c>
      <c r="F171" s="105">
        <f>_xlfn.IFNA(VLOOKUP($A171,'Project List'!$A$9:$AF$360,'Project List'!I$1,FALSE),0)</f>
        <v>0</v>
      </c>
      <c r="G171" s="105">
        <f>_xlfn.IFNA(VLOOKUP($A171,'Project List'!$A$9:$AF$360,'Project List'!J$1,FALSE),0)</f>
        <v>0</v>
      </c>
      <c r="H171" s="105">
        <f>_xlfn.IFNA(VLOOKUP($A171,'Project List'!$A$9:$AF$360,'Project List'!K$1,FALSE),0)</f>
        <v>0</v>
      </c>
      <c r="I171" s="105">
        <f>_xlfn.IFNA(VLOOKUP($A171,'Project List'!$A$9:$AF$360,'Project List'!L$1,FALSE),0)</f>
        <v>0</v>
      </c>
      <c r="J171" s="105">
        <f>_xlfn.IFNA(VLOOKUP($A171,'Project List'!$A$9:$AF$360,'Project List'!M$1,FALSE),0)</f>
        <v>0</v>
      </c>
      <c r="K171" s="105">
        <f>_xlfn.IFNA(VLOOKUP($A171,'Project List'!$A$9:$AF$360,'Project List'!N$1,FALSE),0)</f>
        <v>0</v>
      </c>
      <c r="L171" s="105">
        <f>_xlfn.IFNA(VLOOKUP($A171,'Project List'!$A$9:$AF$360,'Project List'!O$1,FALSE),0)</f>
        <v>0</v>
      </c>
      <c r="M171" s="105">
        <f>_xlfn.IFNA(VLOOKUP($A171,'Project List'!$A$9:$AF$360,'Project List'!P$1,FALSE),0)</f>
        <v>0</v>
      </c>
      <c r="N171" s="105">
        <f>_xlfn.IFNA(VLOOKUP($A171,'Project List'!$A$9:$AF$360,'Project List'!Q$1,FALSE),0)</f>
        <v>0</v>
      </c>
      <c r="O171" s="105">
        <f>_xlfn.IFNA(VLOOKUP($A171,'Project List'!$A$9:$AF$360,'Project List'!R$1,FALSE),0)</f>
        <v>0</v>
      </c>
      <c r="P171" s="105">
        <f>_xlfn.IFNA(VLOOKUP($A171,'Project List'!$A$9:$AF$360,'Project List'!S$1,FALSE),0)</f>
        <v>0</v>
      </c>
      <c r="Q171" s="105">
        <f>_xlfn.IFNA(VLOOKUP($A171,'Project List'!$A$9:$AF$360,'Project List'!T$1,FALSE),0)</f>
        <v>1394.38</v>
      </c>
      <c r="R171" s="105">
        <f>_xlfn.IFNA(VLOOKUP($A171,'Project List'!$A$9:$AF$360,'Project List'!U$1,FALSE),0)</f>
        <v>80650.27</v>
      </c>
      <c r="S171" s="105">
        <f>_xlfn.IFNA(VLOOKUP($A171,'Project List'!$A$9:$AF$360,'Project List'!V$1,FALSE),0)</f>
        <v>-82044.649999999994</v>
      </c>
      <c r="T171" s="105">
        <f>_xlfn.IFNA(VLOOKUP($A171,'Project List'!$A$9:$AF$360,'Project List'!W$1,FALSE),0)</f>
        <v>0</v>
      </c>
      <c r="U171" s="105">
        <f>_xlfn.IFNA(VLOOKUP($A171,'Project List'!$A$9:$AF$360,'Project List'!X$1,FALSE),0)</f>
        <v>0</v>
      </c>
      <c r="V171" s="13" t="str">
        <f>_xlfn.IFNA(IF(VLOOKUP($A171,'Project List'!$A$9:$BF$360,'Project List'!Y$1,FALSE)=0,"Nil",
IF(OR($E171="Potential",$E171="Proposed",$E171="Deferred",$E171="Cancelled",$E171="Closed"),VLOOKUP($A171,'Project List'!$A$9:$BF$360,'Project List'!Y$1,FALSE)*$A$15*$AE171,VLOOKUP($A171,'Project List'!$A$9:$BF$360,'Project List'!Y$1,FALSE))),0)</f>
        <v>Nil</v>
      </c>
      <c r="W171" s="13" t="str">
        <f>_xlfn.IFNA(IF(VLOOKUP($A171,'Project List'!$A$9:$BF$360,'Project List'!Z$1,FALSE)=0,"Nil",
IF(OR($E171="Potential",$E171="Proposed",$E171="Deferred",$E171="Cancelled",$E171="Closed"),VLOOKUP($A171,'Project List'!$A$9:$BF$360,'Project List'!Z$1,FALSE)*$A$15*$AE171,VLOOKUP($A171,'Project List'!$A$9:$BF$360,'Project List'!Z$1,FALSE))),0)</f>
        <v>Nil</v>
      </c>
      <c r="X171" s="13" t="str">
        <f>_xlfn.IFNA(IF(VLOOKUP($A171,'Project List'!$A$9:$BF$360,'Project List'!AA$1,FALSE)=0,"Nil",
IF(OR($E171="Potential",$E171="Proposed",$E171="Deferred",$E171="Cancelled",$E171="Closed"),VLOOKUP($A171,'Project List'!$A$9:$BF$360,'Project List'!AA$1,FALSE)*$A$15*$AE171,VLOOKUP($A171,'Project List'!$A$9:$BF$360,'Project List'!AA$1,FALSE))),0)</f>
        <v>Nil</v>
      </c>
      <c r="Y171" s="13" t="str">
        <f>_xlfn.IFNA(IF(VLOOKUP($A171,'Project List'!$A$9:$BF$360,'Project List'!AB$1,FALSE)=0,"Nil",
IF(OR($E171="Potential",$E171="Proposed",$E171="Deferred",$E171="Cancelled",$E171="Closed"),VLOOKUP($A171,'Project List'!$A$9:$BF$360,'Project List'!AB$1,FALSE)*$A$15*$AE171,VLOOKUP($A171,'Project List'!$A$9:$BF$360,'Project List'!AB$1,FALSE))),0)</f>
        <v>Nil</v>
      </c>
      <c r="Z171" s="13" t="str">
        <f>_xlfn.IFNA(IF(VLOOKUP($A171,'Project List'!$A$9:$BF$360,'Project List'!AC$1,FALSE)=0,"Nil",
IF(OR($E171="Potential",$E171="Proposed",$E171="Deferred",$E171="Cancelled",$E171="Closed"),VLOOKUP($A171,'Project List'!$A$9:$BF$360,'Project List'!AC$1,FALSE)*$A$15*$AE171,VLOOKUP($A171,'Project List'!$A$9:$BF$360,'Project List'!AC$1,FALSE))),0)</f>
        <v>Nil</v>
      </c>
      <c r="AA171" s="13" t="str">
        <f>_xlfn.IFNA(IF(VLOOKUP($A171,'Project List'!$A$9:$BF$360,'Project List'!AD$1,FALSE)=0,"Nil",
IF(OR($E171="Potential",$E171="Proposed",$E171="Deferred",$E171="Cancelled",$E171="Closed"),VLOOKUP($A171,'Project List'!$A$9:$BF$360,'Project List'!AD$1,FALSE)*$A$15*$AE171,VLOOKUP($A171,'Project List'!$A$9:$BF$360,'Project List'!AD$1,FALSE))),0)</f>
        <v>Nil</v>
      </c>
      <c r="AB171" s="13" t="str">
        <f>_xlfn.IFNA(IF(VLOOKUP($A171,'Project List'!$A$9:$BF$360,'Project List'!AE$1,FALSE)=0,"Nil",
IF(OR($E171="Potential",$E171="Proposed",$E171="Deferred",$E171="Cancelled",$E171="Closed"),VLOOKUP($A171,'Project List'!$A$9:$BF$360,'Project List'!AE$1,FALSE)*$A$15*$AE171,VLOOKUP($A171,'Project List'!$A$9:$BF$360,'Project List'!AE$1,FALSE))),0)</f>
        <v>Nil</v>
      </c>
      <c r="AC171" s="13" t="str">
        <f>_xlfn.IFNA(IF(VLOOKUP($A171,'Project List'!$A$9:$BF$360,'Project List'!AF$1,FALSE)=0,"Nil",
IF(OR($E171="Potential",$E171="Proposed",$E171="Deferred",$E171="Cancelled",$E171="Closed"),VLOOKUP($A171,'Project List'!$A$9:$BF$360,'Project List'!AF$1,FALSE)*$A$15*$AE171,VLOOKUP($A171,'Project List'!$A$9:$BF$360,'Project List'!AF$1,FALSE))),0)</f>
        <v>Nil</v>
      </c>
      <c r="AD171" s="42"/>
      <c r="AE171" s="248">
        <f>1+IF(ISNA(VLOOKUP($A171,'Project labour content'!$A$7:$D$255,'Project labour content'!$D$1,FALSE)),VLOOKUP($D171,'Project labour content'!$F$6:$G$15,'Project labour content'!$G$1,FALSE),VLOOKUP($A171,'Project labour content'!$A$7:$D$255,'Project labour content'!$D$1,FALSE))*('Project labour content'!$K$14/100)*1</f>
        <v>1.0024480115846353</v>
      </c>
      <c r="AG171" s="3"/>
      <c r="AH171" s="3"/>
      <c r="AI171" s="32"/>
      <c r="AJ171" s="32"/>
      <c r="AK171" s="32"/>
      <c r="AL171" s="32"/>
      <c r="AM171" s="59"/>
      <c r="AN171" s="59"/>
      <c r="AO171" s="59"/>
      <c r="AP171" s="59"/>
      <c r="AQ171" s="59"/>
    </row>
    <row r="172" spans="1:43" x14ac:dyDescent="0.25">
      <c r="A172" s="11" t="s">
        <v>253</v>
      </c>
      <c r="B172" s="11" t="str">
        <f>_xlfn.IFNA(VLOOKUP($A172,'Project List'!$A$9:$AF$360,'Project List'!G$1,FALSE),0)</f>
        <v>Asset Cost and Risk Optimisation</v>
      </c>
      <c r="C172" s="11" t="str">
        <f>_xlfn.IFNA(VLOOKUP($A172,'Project List'!$A$9:$AF$360,'Project List'!C$1,FALSE),0)</f>
        <v>ExAnte</v>
      </c>
      <c r="D172" s="11" t="str">
        <f>_xlfn.IFNA(VLOOKUP($A172,'Project List'!$A$9:$AF$360,'Project List'!D$1,FALSE),0)</f>
        <v>Information Technology</v>
      </c>
      <c r="E172" s="11" t="str">
        <f>_xlfn.IFNA(VLOOKUP($A172,'Project List'!$A$9:$AF$360,'Project List'!H$1,FALSE),0)</f>
        <v>Closed</v>
      </c>
      <c r="F172" s="105">
        <f>_xlfn.IFNA(VLOOKUP($A172,'Project List'!$A$9:$AF$360,'Project List'!I$1,FALSE),0)</f>
        <v>0</v>
      </c>
      <c r="G172" s="105">
        <f>_xlfn.IFNA(VLOOKUP($A172,'Project List'!$A$9:$AF$360,'Project List'!J$1,FALSE),0)</f>
        <v>0</v>
      </c>
      <c r="H172" s="105">
        <f>_xlfn.IFNA(VLOOKUP($A172,'Project List'!$A$9:$AF$360,'Project List'!K$1,FALSE),0)</f>
        <v>0</v>
      </c>
      <c r="I172" s="105">
        <f>_xlfn.IFNA(VLOOKUP($A172,'Project List'!$A$9:$AF$360,'Project List'!L$1,FALSE),0)</f>
        <v>0</v>
      </c>
      <c r="J172" s="105">
        <f>_xlfn.IFNA(VLOOKUP($A172,'Project List'!$A$9:$AF$360,'Project List'!M$1,FALSE),0)</f>
        <v>0</v>
      </c>
      <c r="K172" s="105">
        <f>_xlfn.IFNA(VLOOKUP($A172,'Project List'!$A$9:$AF$360,'Project List'!N$1,FALSE),0)</f>
        <v>0</v>
      </c>
      <c r="L172" s="105">
        <f>_xlfn.IFNA(VLOOKUP($A172,'Project List'!$A$9:$AF$360,'Project List'!O$1,FALSE),0)</f>
        <v>0</v>
      </c>
      <c r="M172" s="105">
        <f>_xlfn.IFNA(VLOOKUP($A172,'Project List'!$A$9:$AF$360,'Project List'!P$1,FALSE),0)</f>
        <v>0</v>
      </c>
      <c r="N172" s="105">
        <f>_xlfn.IFNA(VLOOKUP($A172,'Project List'!$A$9:$AF$360,'Project List'!Q$1,FALSE),0)</f>
        <v>0</v>
      </c>
      <c r="O172" s="105">
        <f>_xlfn.IFNA(VLOOKUP($A172,'Project List'!$A$9:$AF$360,'Project List'!R$1,FALSE),0)</f>
        <v>0</v>
      </c>
      <c r="P172" s="105">
        <f>_xlfn.IFNA(VLOOKUP($A172,'Project List'!$A$9:$AF$360,'Project List'!S$1,FALSE),0)</f>
        <v>49993.08</v>
      </c>
      <c r="Q172" s="105">
        <f>_xlfn.IFNA(VLOOKUP($A172,'Project List'!$A$9:$AF$360,'Project List'!T$1,FALSE),0)</f>
        <v>1585770.66</v>
      </c>
      <c r="R172" s="105">
        <f>_xlfn.IFNA(VLOOKUP($A172,'Project List'!$A$9:$AF$360,'Project List'!U$1,FALSE),0)</f>
        <v>731964.89</v>
      </c>
      <c r="S172" s="105">
        <f>_xlfn.IFNA(VLOOKUP($A172,'Project List'!$A$9:$AF$360,'Project List'!V$1,FALSE),0)</f>
        <v>58062.63</v>
      </c>
      <c r="T172" s="105">
        <f>_xlfn.IFNA(VLOOKUP($A172,'Project List'!$A$9:$AF$360,'Project List'!W$1,FALSE),0)</f>
        <v>0</v>
      </c>
      <c r="U172" s="105">
        <f>_xlfn.IFNA(VLOOKUP($A172,'Project List'!$A$9:$AF$360,'Project List'!X$1,FALSE),0)</f>
        <v>0</v>
      </c>
      <c r="V172" s="13" t="str">
        <f>_xlfn.IFNA(IF(VLOOKUP($A172,'Project List'!$A$9:$BF$360,'Project List'!Y$1,FALSE)=0,"Nil",
IF(OR($E172="Potential",$E172="Proposed",$E172="Deferred",$E172="Cancelled",$E172="Closed"),VLOOKUP($A172,'Project List'!$A$9:$BF$360,'Project List'!Y$1,FALSE)*$A$15*$AE172,VLOOKUP($A172,'Project List'!$A$9:$BF$360,'Project List'!Y$1,FALSE))),0)</f>
        <v>Nil</v>
      </c>
      <c r="W172" s="13" t="str">
        <f>_xlfn.IFNA(IF(VLOOKUP($A172,'Project List'!$A$9:$BF$360,'Project List'!Z$1,FALSE)=0,"Nil",
IF(OR($E172="Potential",$E172="Proposed",$E172="Deferred",$E172="Cancelled",$E172="Closed"),VLOOKUP($A172,'Project List'!$A$9:$BF$360,'Project List'!Z$1,FALSE)*$A$15*$AE172,VLOOKUP($A172,'Project List'!$A$9:$BF$360,'Project List'!Z$1,FALSE))),0)</f>
        <v>Nil</v>
      </c>
      <c r="X172" s="13" t="str">
        <f>_xlfn.IFNA(IF(VLOOKUP($A172,'Project List'!$A$9:$BF$360,'Project List'!AA$1,FALSE)=0,"Nil",
IF(OR($E172="Potential",$E172="Proposed",$E172="Deferred",$E172="Cancelled",$E172="Closed"),VLOOKUP($A172,'Project List'!$A$9:$BF$360,'Project List'!AA$1,FALSE)*$A$15*$AE172,VLOOKUP($A172,'Project List'!$A$9:$BF$360,'Project List'!AA$1,FALSE))),0)</f>
        <v>Nil</v>
      </c>
      <c r="Y172" s="13" t="str">
        <f>_xlfn.IFNA(IF(VLOOKUP($A172,'Project List'!$A$9:$BF$360,'Project List'!AB$1,FALSE)=0,"Nil",
IF(OR($E172="Potential",$E172="Proposed",$E172="Deferred",$E172="Cancelled",$E172="Closed"),VLOOKUP($A172,'Project List'!$A$9:$BF$360,'Project List'!AB$1,FALSE)*$A$15*$AE172,VLOOKUP($A172,'Project List'!$A$9:$BF$360,'Project List'!AB$1,FALSE))),0)</f>
        <v>Nil</v>
      </c>
      <c r="Z172" s="13" t="str">
        <f>_xlfn.IFNA(IF(VLOOKUP($A172,'Project List'!$A$9:$BF$360,'Project List'!AC$1,FALSE)=0,"Nil",
IF(OR($E172="Potential",$E172="Proposed",$E172="Deferred",$E172="Cancelled",$E172="Closed"),VLOOKUP($A172,'Project List'!$A$9:$BF$360,'Project List'!AC$1,FALSE)*$A$15*$AE172,VLOOKUP($A172,'Project List'!$A$9:$BF$360,'Project List'!AC$1,FALSE))),0)</f>
        <v>Nil</v>
      </c>
      <c r="AA172" s="13" t="str">
        <f>_xlfn.IFNA(IF(VLOOKUP($A172,'Project List'!$A$9:$BF$360,'Project List'!AD$1,FALSE)=0,"Nil",
IF(OR($E172="Potential",$E172="Proposed",$E172="Deferred",$E172="Cancelled",$E172="Closed"),VLOOKUP($A172,'Project List'!$A$9:$BF$360,'Project List'!AD$1,FALSE)*$A$15*$AE172,VLOOKUP($A172,'Project List'!$A$9:$BF$360,'Project List'!AD$1,FALSE))),0)</f>
        <v>Nil</v>
      </c>
      <c r="AB172" s="13" t="str">
        <f>_xlfn.IFNA(IF(VLOOKUP($A172,'Project List'!$A$9:$BF$360,'Project List'!AE$1,FALSE)=0,"Nil",
IF(OR($E172="Potential",$E172="Proposed",$E172="Deferred",$E172="Cancelled",$E172="Closed"),VLOOKUP($A172,'Project List'!$A$9:$BF$360,'Project List'!AE$1,FALSE)*$A$15*$AE172,VLOOKUP($A172,'Project List'!$A$9:$BF$360,'Project List'!AE$1,FALSE))),0)</f>
        <v>Nil</v>
      </c>
      <c r="AC172" s="13" t="str">
        <f>_xlfn.IFNA(IF(VLOOKUP($A172,'Project List'!$A$9:$BF$360,'Project List'!AF$1,FALSE)=0,"Nil",
IF(OR($E172="Potential",$E172="Proposed",$E172="Deferred",$E172="Cancelled",$E172="Closed"),VLOOKUP($A172,'Project List'!$A$9:$BF$360,'Project List'!AF$1,FALSE)*$A$15*$AE172,VLOOKUP($A172,'Project List'!$A$9:$BF$360,'Project List'!AF$1,FALSE))),0)</f>
        <v>Nil</v>
      </c>
      <c r="AD172" s="42"/>
      <c r="AE172" s="248">
        <f>1+IF(ISNA(VLOOKUP($A172,'Project labour content'!$A$7:$D$255,'Project labour content'!$D$1,FALSE)),VLOOKUP($D172,'Project labour content'!$F$6:$G$15,'Project labour content'!$G$1,FALSE),VLOOKUP($A172,'Project labour content'!$A$7:$D$255,'Project labour content'!$D$1,FALSE))*('Project labour content'!$K$14/100)*1</f>
        <v>1.0024480115846353</v>
      </c>
      <c r="AG172" s="3"/>
      <c r="AH172" s="3"/>
      <c r="AI172" s="32"/>
      <c r="AJ172" s="32"/>
      <c r="AK172" s="32"/>
      <c r="AL172" s="32"/>
      <c r="AM172" s="59"/>
      <c r="AN172" s="59"/>
      <c r="AO172" s="59"/>
      <c r="AP172" s="59"/>
      <c r="AQ172" s="59"/>
    </row>
    <row r="173" spans="1:43" x14ac:dyDescent="0.25">
      <c r="A173" s="11" t="s">
        <v>255</v>
      </c>
      <c r="B173" s="11" t="str">
        <f>_xlfn.IFNA(VLOOKUP($A173,'Project List'!$A$9:$AF$360,'Project List'!G$1,FALSE),0)</f>
        <v>Asset Performance Systems</v>
      </c>
      <c r="C173" s="11" t="str">
        <f>_xlfn.IFNA(VLOOKUP($A173,'Project List'!$A$9:$AF$360,'Project List'!C$1,FALSE),0)</f>
        <v>ExAnte</v>
      </c>
      <c r="D173" s="11" t="str">
        <f>_xlfn.IFNA(VLOOKUP($A173,'Project List'!$A$9:$AF$360,'Project List'!D$1,FALSE),0)</f>
        <v>Replacement</v>
      </c>
      <c r="E173" s="11" t="str">
        <f>_xlfn.IFNA(VLOOKUP($A173,'Project List'!$A$9:$AF$360,'Project List'!H$1,FALSE),0)</f>
        <v>Active</v>
      </c>
      <c r="F173" s="105">
        <f>_xlfn.IFNA(VLOOKUP($A173,'Project List'!$A$9:$AF$360,'Project List'!I$1,FALSE),0)</f>
        <v>0</v>
      </c>
      <c r="G173" s="105">
        <f>_xlfn.IFNA(VLOOKUP($A173,'Project List'!$A$9:$AF$360,'Project List'!J$1,FALSE),0)</f>
        <v>0</v>
      </c>
      <c r="H173" s="105">
        <f>_xlfn.IFNA(VLOOKUP($A173,'Project List'!$A$9:$AF$360,'Project List'!K$1,FALSE),0)</f>
        <v>0</v>
      </c>
      <c r="I173" s="105">
        <f>_xlfn.IFNA(VLOOKUP($A173,'Project List'!$A$9:$AF$360,'Project List'!L$1,FALSE),0)</f>
        <v>0</v>
      </c>
      <c r="J173" s="105">
        <f>_xlfn.IFNA(VLOOKUP($A173,'Project List'!$A$9:$AF$360,'Project List'!M$1,FALSE),0)</f>
        <v>0</v>
      </c>
      <c r="K173" s="105">
        <f>_xlfn.IFNA(VLOOKUP($A173,'Project List'!$A$9:$AF$360,'Project List'!N$1,FALSE),0)</f>
        <v>0</v>
      </c>
      <c r="L173" s="105">
        <f>_xlfn.IFNA(VLOOKUP($A173,'Project List'!$A$9:$AF$360,'Project List'!O$1,FALSE),0)</f>
        <v>0</v>
      </c>
      <c r="M173" s="105">
        <f>_xlfn.IFNA(VLOOKUP($A173,'Project List'!$A$9:$AF$360,'Project List'!P$1,FALSE),0)</f>
        <v>0</v>
      </c>
      <c r="N173" s="105">
        <f>_xlfn.IFNA(VLOOKUP($A173,'Project List'!$A$9:$AF$360,'Project List'!Q$1,FALSE),0)</f>
        <v>0</v>
      </c>
      <c r="O173" s="105">
        <f>_xlfn.IFNA(VLOOKUP($A173,'Project List'!$A$9:$AF$360,'Project List'!R$1,FALSE),0)</f>
        <v>0</v>
      </c>
      <c r="P173" s="105">
        <f>_xlfn.IFNA(VLOOKUP($A173,'Project List'!$A$9:$AF$360,'Project List'!S$1,FALSE),0)</f>
        <v>0</v>
      </c>
      <c r="Q173" s="105">
        <f>_xlfn.IFNA(VLOOKUP($A173,'Project List'!$A$9:$AF$360,'Project List'!T$1,FALSE),0)</f>
        <v>0</v>
      </c>
      <c r="R173" s="105">
        <f>_xlfn.IFNA(VLOOKUP($A173,'Project List'!$A$9:$AF$360,'Project List'!U$1,FALSE),0)</f>
        <v>0</v>
      </c>
      <c r="S173" s="105">
        <f>_xlfn.IFNA(VLOOKUP($A173,'Project List'!$A$9:$AF$360,'Project List'!V$1,FALSE),0)</f>
        <v>0</v>
      </c>
      <c r="T173" s="105">
        <f>_xlfn.IFNA(VLOOKUP($A173,'Project List'!$A$9:$AF$360,'Project List'!W$1,FALSE),0)</f>
        <v>96574.37</v>
      </c>
      <c r="U173" s="105">
        <f>_xlfn.IFNA(VLOOKUP($A173,'Project List'!$A$9:$AF$360,'Project List'!X$1,FALSE),0)</f>
        <v>309707.90000000002</v>
      </c>
      <c r="V173" s="13">
        <f>_xlfn.IFNA(IF(VLOOKUP($A173,'Project List'!$A$9:$BF$360,'Project List'!Y$1,FALSE)=0,"Nil",
IF(OR($E173="Potential",$E173="Proposed",$E173="Deferred",$E173="Cancelled",$E173="Closed"),VLOOKUP($A173,'Project List'!$A$9:$BF$360,'Project List'!Y$1,FALSE)*$A$15*$AE173,VLOOKUP($A173,'Project List'!$A$9:$BF$360,'Project List'!Y$1,FALSE))),0)</f>
        <v>538460.86580264277</v>
      </c>
      <c r="W173" s="13">
        <f>_xlfn.IFNA(IF(VLOOKUP($A173,'Project List'!$A$9:$BF$360,'Project List'!Z$1,FALSE)=0,"Nil",
IF(OR($E173="Potential",$E173="Proposed",$E173="Deferred",$E173="Cancelled",$E173="Closed"),VLOOKUP($A173,'Project List'!$A$9:$BF$360,'Project List'!Z$1,FALSE)*$A$15*$AE173,VLOOKUP($A173,'Project List'!$A$9:$BF$360,'Project List'!Z$1,FALSE))),0)</f>
        <v>706572.00234398583</v>
      </c>
      <c r="X173" s="13" t="str">
        <f>_xlfn.IFNA(IF(VLOOKUP($A173,'Project List'!$A$9:$BF$360,'Project List'!AA$1,FALSE)=0,"Nil",
IF(OR($E173="Potential",$E173="Proposed",$E173="Deferred",$E173="Cancelled",$E173="Closed"),VLOOKUP($A173,'Project List'!$A$9:$BF$360,'Project List'!AA$1,FALSE)*$A$15*$AE173,VLOOKUP($A173,'Project List'!$A$9:$BF$360,'Project List'!AA$1,FALSE))),0)</f>
        <v>Nil</v>
      </c>
      <c r="Y173" s="13" t="str">
        <f>_xlfn.IFNA(IF(VLOOKUP($A173,'Project List'!$A$9:$BF$360,'Project List'!AB$1,FALSE)=0,"Nil",
IF(OR($E173="Potential",$E173="Proposed",$E173="Deferred",$E173="Cancelled",$E173="Closed"),VLOOKUP($A173,'Project List'!$A$9:$BF$360,'Project List'!AB$1,FALSE)*$A$15*$AE173,VLOOKUP($A173,'Project List'!$A$9:$BF$360,'Project List'!AB$1,FALSE))),0)</f>
        <v>Nil</v>
      </c>
      <c r="Z173" s="13" t="str">
        <f>_xlfn.IFNA(IF(VLOOKUP($A173,'Project List'!$A$9:$BF$360,'Project List'!AC$1,FALSE)=0,"Nil",
IF(OR($E173="Potential",$E173="Proposed",$E173="Deferred",$E173="Cancelled",$E173="Closed"),VLOOKUP($A173,'Project List'!$A$9:$BF$360,'Project List'!AC$1,FALSE)*$A$15*$AE173,VLOOKUP($A173,'Project List'!$A$9:$BF$360,'Project List'!AC$1,FALSE))),0)</f>
        <v>Nil</v>
      </c>
      <c r="AA173" s="13" t="str">
        <f>_xlfn.IFNA(IF(VLOOKUP($A173,'Project List'!$A$9:$BF$360,'Project List'!AD$1,FALSE)=0,"Nil",
IF(OR($E173="Potential",$E173="Proposed",$E173="Deferred",$E173="Cancelled",$E173="Closed"),VLOOKUP($A173,'Project List'!$A$9:$BF$360,'Project List'!AD$1,FALSE)*$A$15*$AE173,VLOOKUP($A173,'Project List'!$A$9:$BF$360,'Project List'!AD$1,FALSE))),0)</f>
        <v>Nil</v>
      </c>
      <c r="AB173" s="13" t="str">
        <f>_xlfn.IFNA(IF(VLOOKUP($A173,'Project List'!$A$9:$BF$360,'Project List'!AE$1,FALSE)=0,"Nil",
IF(OR($E173="Potential",$E173="Proposed",$E173="Deferred",$E173="Cancelled",$E173="Closed"),VLOOKUP($A173,'Project List'!$A$9:$BF$360,'Project List'!AE$1,FALSE)*$A$15*$AE173,VLOOKUP($A173,'Project List'!$A$9:$BF$360,'Project List'!AE$1,FALSE))),0)</f>
        <v>Nil</v>
      </c>
      <c r="AC173" s="13" t="str">
        <f>_xlfn.IFNA(IF(VLOOKUP($A173,'Project List'!$A$9:$BF$360,'Project List'!AF$1,FALSE)=0,"Nil",
IF(OR($E173="Potential",$E173="Proposed",$E173="Deferred",$E173="Cancelled",$E173="Closed"),VLOOKUP($A173,'Project List'!$A$9:$BF$360,'Project List'!AF$1,FALSE)*$A$15*$AE173,VLOOKUP($A173,'Project List'!$A$9:$BF$360,'Project List'!AF$1,FALSE))),0)</f>
        <v>Nil</v>
      </c>
      <c r="AD173" s="42"/>
      <c r="AE173" s="248">
        <f>1+IF(ISNA(VLOOKUP($A173,'Project labour content'!$A$7:$D$255,'Project labour content'!$D$1,FALSE)),VLOOKUP($D173,'Project labour content'!$F$6:$G$15,'Project labour content'!$G$1,FALSE),VLOOKUP($A173,'Project labour content'!$A$7:$D$255,'Project labour content'!$D$1,FALSE))*('Project labour content'!$K$14/100)*1</f>
        <v>1.002270443791621</v>
      </c>
      <c r="AG173" s="3"/>
      <c r="AH173" s="3"/>
      <c r="AI173" s="32"/>
      <c r="AJ173" s="32"/>
      <c r="AK173" s="32"/>
      <c r="AL173" s="32"/>
      <c r="AM173" s="59"/>
      <c r="AN173" s="59"/>
      <c r="AO173" s="59"/>
      <c r="AP173" s="59"/>
      <c r="AQ173" s="59"/>
    </row>
    <row r="174" spans="1:43" x14ac:dyDescent="0.25">
      <c r="A174" s="11" t="s">
        <v>257</v>
      </c>
      <c r="B174" s="11" t="str">
        <f>_xlfn.IFNA(VLOOKUP($A174,'Project List'!$A$9:$AF$360,'Project List'!G$1,FALSE),0)</f>
        <v>Treasury and Risk Systems Implementation</v>
      </c>
      <c r="C174" s="11" t="str">
        <f>_xlfn.IFNA(VLOOKUP($A174,'Project List'!$A$9:$AF$360,'Project List'!C$1,FALSE),0)</f>
        <v>ExAnte</v>
      </c>
      <c r="D174" s="11" t="str">
        <f>_xlfn.IFNA(VLOOKUP($A174,'Project List'!$A$9:$AF$360,'Project List'!D$1,FALSE),0)</f>
        <v>Information Technology</v>
      </c>
      <c r="E174" s="11" t="str">
        <f>_xlfn.IFNA(VLOOKUP($A174,'Project List'!$A$9:$AF$360,'Project List'!H$1,FALSE),0)</f>
        <v>Closed</v>
      </c>
      <c r="F174" s="105">
        <f>_xlfn.IFNA(VLOOKUP($A174,'Project List'!$A$9:$AF$360,'Project List'!I$1,FALSE),0)</f>
        <v>0</v>
      </c>
      <c r="G174" s="105">
        <f>_xlfn.IFNA(VLOOKUP($A174,'Project List'!$A$9:$AF$360,'Project List'!J$1,FALSE),0)</f>
        <v>0</v>
      </c>
      <c r="H174" s="105">
        <f>_xlfn.IFNA(VLOOKUP($A174,'Project List'!$A$9:$AF$360,'Project List'!K$1,FALSE),0)</f>
        <v>0</v>
      </c>
      <c r="I174" s="105">
        <f>_xlfn.IFNA(VLOOKUP($A174,'Project List'!$A$9:$AF$360,'Project List'!L$1,FALSE),0)</f>
        <v>0</v>
      </c>
      <c r="J174" s="105">
        <f>_xlfn.IFNA(VLOOKUP($A174,'Project List'!$A$9:$AF$360,'Project List'!M$1,FALSE),0)</f>
        <v>0</v>
      </c>
      <c r="K174" s="105">
        <f>_xlfn.IFNA(VLOOKUP($A174,'Project List'!$A$9:$AF$360,'Project List'!N$1,FALSE),0)</f>
        <v>0</v>
      </c>
      <c r="L174" s="105">
        <f>_xlfn.IFNA(VLOOKUP($A174,'Project List'!$A$9:$AF$360,'Project List'!O$1,FALSE),0)</f>
        <v>0</v>
      </c>
      <c r="M174" s="105">
        <f>_xlfn.IFNA(VLOOKUP($A174,'Project List'!$A$9:$AF$360,'Project List'!P$1,FALSE),0)</f>
        <v>0</v>
      </c>
      <c r="N174" s="105">
        <f>_xlfn.IFNA(VLOOKUP($A174,'Project List'!$A$9:$AF$360,'Project List'!Q$1,FALSE),0)</f>
        <v>0</v>
      </c>
      <c r="O174" s="105">
        <f>_xlfn.IFNA(VLOOKUP($A174,'Project List'!$A$9:$AF$360,'Project List'!R$1,FALSE),0)</f>
        <v>0</v>
      </c>
      <c r="P174" s="105">
        <f>_xlfn.IFNA(VLOOKUP($A174,'Project List'!$A$9:$AF$360,'Project List'!S$1,FALSE),0)</f>
        <v>0</v>
      </c>
      <c r="Q174" s="105">
        <f>_xlfn.IFNA(VLOOKUP($A174,'Project List'!$A$9:$AF$360,'Project List'!T$1,FALSE),0)</f>
        <v>72576.850000000006</v>
      </c>
      <c r="R174" s="105">
        <f>_xlfn.IFNA(VLOOKUP($A174,'Project List'!$A$9:$AF$360,'Project List'!U$1,FALSE),0)</f>
        <v>708630.58</v>
      </c>
      <c r="S174" s="105">
        <f>_xlfn.IFNA(VLOOKUP($A174,'Project List'!$A$9:$AF$360,'Project List'!V$1,FALSE),0)</f>
        <v>26184.93</v>
      </c>
      <c r="T174" s="105">
        <f>_xlfn.IFNA(VLOOKUP($A174,'Project List'!$A$9:$AF$360,'Project List'!W$1,FALSE),0)</f>
        <v>0</v>
      </c>
      <c r="U174" s="105">
        <f>_xlfn.IFNA(VLOOKUP($A174,'Project List'!$A$9:$AF$360,'Project List'!X$1,FALSE),0)</f>
        <v>0</v>
      </c>
      <c r="V174" s="13" t="str">
        <f>_xlfn.IFNA(IF(VLOOKUP($A174,'Project List'!$A$9:$BF$360,'Project List'!Y$1,FALSE)=0,"Nil",
IF(OR($E174="Potential",$E174="Proposed",$E174="Deferred",$E174="Cancelled",$E174="Closed"),VLOOKUP($A174,'Project List'!$A$9:$BF$360,'Project List'!Y$1,FALSE)*$A$15*$AE174,VLOOKUP($A174,'Project List'!$A$9:$BF$360,'Project List'!Y$1,FALSE))),0)</f>
        <v>Nil</v>
      </c>
      <c r="W174" s="13" t="str">
        <f>_xlfn.IFNA(IF(VLOOKUP($A174,'Project List'!$A$9:$BF$360,'Project List'!Z$1,FALSE)=0,"Nil",
IF(OR($E174="Potential",$E174="Proposed",$E174="Deferred",$E174="Cancelled",$E174="Closed"),VLOOKUP($A174,'Project List'!$A$9:$BF$360,'Project List'!Z$1,FALSE)*$A$15*$AE174,VLOOKUP($A174,'Project List'!$A$9:$BF$360,'Project List'!Z$1,FALSE))),0)</f>
        <v>Nil</v>
      </c>
      <c r="X174" s="13" t="str">
        <f>_xlfn.IFNA(IF(VLOOKUP($A174,'Project List'!$A$9:$BF$360,'Project List'!AA$1,FALSE)=0,"Nil",
IF(OR($E174="Potential",$E174="Proposed",$E174="Deferred",$E174="Cancelled",$E174="Closed"),VLOOKUP($A174,'Project List'!$A$9:$BF$360,'Project List'!AA$1,FALSE)*$A$15*$AE174,VLOOKUP($A174,'Project List'!$A$9:$BF$360,'Project List'!AA$1,FALSE))),0)</f>
        <v>Nil</v>
      </c>
      <c r="Y174" s="13" t="str">
        <f>_xlfn.IFNA(IF(VLOOKUP($A174,'Project List'!$A$9:$BF$360,'Project List'!AB$1,FALSE)=0,"Nil",
IF(OR($E174="Potential",$E174="Proposed",$E174="Deferred",$E174="Cancelled",$E174="Closed"),VLOOKUP($A174,'Project List'!$A$9:$BF$360,'Project List'!AB$1,FALSE)*$A$15*$AE174,VLOOKUP($A174,'Project List'!$A$9:$BF$360,'Project List'!AB$1,FALSE))),0)</f>
        <v>Nil</v>
      </c>
      <c r="Z174" s="13" t="str">
        <f>_xlfn.IFNA(IF(VLOOKUP($A174,'Project List'!$A$9:$BF$360,'Project List'!AC$1,FALSE)=0,"Nil",
IF(OR($E174="Potential",$E174="Proposed",$E174="Deferred",$E174="Cancelled",$E174="Closed"),VLOOKUP($A174,'Project List'!$A$9:$BF$360,'Project List'!AC$1,FALSE)*$A$15*$AE174,VLOOKUP($A174,'Project List'!$A$9:$BF$360,'Project List'!AC$1,FALSE))),0)</f>
        <v>Nil</v>
      </c>
      <c r="AA174" s="13" t="str">
        <f>_xlfn.IFNA(IF(VLOOKUP($A174,'Project List'!$A$9:$BF$360,'Project List'!AD$1,FALSE)=0,"Nil",
IF(OR($E174="Potential",$E174="Proposed",$E174="Deferred",$E174="Cancelled",$E174="Closed"),VLOOKUP($A174,'Project List'!$A$9:$BF$360,'Project List'!AD$1,FALSE)*$A$15*$AE174,VLOOKUP($A174,'Project List'!$A$9:$BF$360,'Project List'!AD$1,FALSE))),0)</f>
        <v>Nil</v>
      </c>
      <c r="AB174" s="13" t="str">
        <f>_xlfn.IFNA(IF(VLOOKUP($A174,'Project List'!$A$9:$BF$360,'Project List'!AE$1,FALSE)=0,"Nil",
IF(OR($E174="Potential",$E174="Proposed",$E174="Deferred",$E174="Cancelled",$E174="Closed"),VLOOKUP($A174,'Project List'!$A$9:$BF$360,'Project List'!AE$1,FALSE)*$A$15*$AE174,VLOOKUP($A174,'Project List'!$A$9:$BF$360,'Project List'!AE$1,FALSE))),0)</f>
        <v>Nil</v>
      </c>
      <c r="AC174" s="13" t="str">
        <f>_xlfn.IFNA(IF(VLOOKUP($A174,'Project List'!$A$9:$BF$360,'Project List'!AF$1,FALSE)=0,"Nil",
IF(OR($E174="Potential",$E174="Proposed",$E174="Deferred",$E174="Cancelled",$E174="Closed"),VLOOKUP($A174,'Project List'!$A$9:$BF$360,'Project List'!AF$1,FALSE)*$A$15*$AE174,VLOOKUP($A174,'Project List'!$A$9:$BF$360,'Project List'!AF$1,FALSE))),0)</f>
        <v>Nil</v>
      </c>
      <c r="AD174" s="42"/>
      <c r="AE174" s="248">
        <f>1+IF(ISNA(VLOOKUP($A174,'Project labour content'!$A$7:$D$255,'Project labour content'!$D$1,FALSE)),VLOOKUP($D174,'Project labour content'!$F$6:$G$15,'Project labour content'!$G$1,FALSE),VLOOKUP($A174,'Project labour content'!$A$7:$D$255,'Project labour content'!$D$1,FALSE))*('Project labour content'!$K$14/100)*1</f>
        <v>1.0024480115846353</v>
      </c>
      <c r="AH174" s="3"/>
    </row>
    <row r="175" spans="1:43" x14ac:dyDescent="0.25">
      <c r="A175" s="11" t="s">
        <v>258</v>
      </c>
      <c r="B175" s="11" t="str">
        <f>_xlfn.IFNA(VLOOKUP($A175,'Project List'!$A$9:$AF$360,'Project List'!G$1,FALSE),0)</f>
        <v>IT Systems Admin and Monitoring Tools Refresh</v>
      </c>
      <c r="C175" s="11" t="str">
        <f>_xlfn.IFNA(VLOOKUP($A175,'Project List'!$A$9:$AF$360,'Project List'!C$1,FALSE),0)</f>
        <v>ExAnte</v>
      </c>
      <c r="D175" s="11" t="str">
        <f>_xlfn.IFNA(VLOOKUP($A175,'Project List'!$A$9:$AF$360,'Project List'!D$1,FALSE),0)</f>
        <v>Information Technology</v>
      </c>
      <c r="E175" s="11" t="str">
        <f>_xlfn.IFNA(VLOOKUP($A175,'Project List'!$A$9:$AF$360,'Project List'!H$1,FALSE),0)</f>
        <v>Potential</v>
      </c>
      <c r="F175" s="105">
        <f>_xlfn.IFNA(VLOOKUP($A175,'Project List'!$A$9:$AF$360,'Project List'!I$1,FALSE),0)</f>
        <v>0</v>
      </c>
      <c r="G175" s="105">
        <f>_xlfn.IFNA(VLOOKUP($A175,'Project List'!$A$9:$AF$360,'Project List'!J$1,FALSE),0)</f>
        <v>0</v>
      </c>
      <c r="H175" s="105">
        <f>_xlfn.IFNA(VLOOKUP($A175,'Project List'!$A$9:$AF$360,'Project List'!K$1,FALSE),0)</f>
        <v>0</v>
      </c>
      <c r="I175" s="105">
        <f>_xlfn.IFNA(VLOOKUP($A175,'Project List'!$A$9:$AF$360,'Project List'!L$1,FALSE),0)</f>
        <v>0</v>
      </c>
      <c r="J175" s="105">
        <f>_xlfn.IFNA(VLOOKUP($A175,'Project List'!$A$9:$AF$360,'Project List'!M$1,FALSE),0)</f>
        <v>0</v>
      </c>
      <c r="K175" s="105">
        <f>_xlfn.IFNA(VLOOKUP($A175,'Project List'!$A$9:$AF$360,'Project List'!N$1,FALSE),0)</f>
        <v>0</v>
      </c>
      <c r="L175" s="105">
        <f>_xlfn.IFNA(VLOOKUP($A175,'Project List'!$A$9:$AF$360,'Project List'!O$1,FALSE),0)</f>
        <v>0</v>
      </c>
      <c r="M175" s="105">
        <f>_xlfn.IFNA(VLOOKUP($A175,'Project List'!$A$9:$AF$360,'Project List'!P$1,FALSE),0)</f>
        <v>0</v>
      </c>
      <c r="N175" s="105">
        <f>_xlfn.IFNA(VLOOKUP($A175,'Project List'!$A$9:$AF$360,'Project List'!Q$1,FALSE),0)</f>
        <v>0</v>
      </c>
      <c r="O175" s="105">
        <f>_xlfn.IFNA(VLOOKUP($A175,'Project List'!$A$9:$AF$360,'Project List'!R$1,FALSE),0)</f>
        <v>0</v>
      </c>
      <c r="P175" s="105">
        <f>_xlfn.IFNA(VLOOKUP($A175,'Project List'!$A$9:$AF$360,'Project List'!S$1,FALSE),0)</f>
        <v>0</v>
      </c>
      <c r="Q175" s="105">
        <f>_xlfn.IFNA(VLOOKUP($A175,'Project List'!$A$9:$AF$360,'Project List'!T$1,FALSE),0)</f>
        <v>0</v>
      </c>
      <c r="R175" s="105">
        <f>_xlfn.IFNA(VLOOKUP($A175,'Project List'!$A$9:$AF$360,'Project List'!U$1,FALSE),0)</f>
        <v>0</v>
      </c>
      <c r="S175" s="105">
        <f>_xlfn.IFNA(VLOOKUP($A175,'Project List'!$A$9:$AF$360,'Project List'!V$1,FALSE),0)</f>
        <v>0</v>
      </c>
      <c r="T175" s="105">
        <f>_xlfn.IFNA(VLOOKUP($A175,'Project List'!$A$9:$AF$360,'Project List'!W$1,FALSE),0)</f>
        <v>0</v>
      </c>
      <c r="U175" s="105">
        <f>_xlfn.IFNA(VLOOKUP($A175,'Project List'!$A$9:$AF$360,'Project List'!X$1,FALSE),0)</f>
        <v>0</v>
      </c>
      <c r="V175" s="13" t="str">
        <f>_xlfn.IFNA(IF(VLOOKUP($A175,'Project List'!$A$9:$BF$360,'Project List'!Y$1,FALSE)=0,"Nil",
IF(OR($E175="Potential",$E175="Proposed",$E175="Deferred",$E175="Cancelled",$E175="Closed"),VLOOKUP($A175,'Project List'!$A$9:$BF$360,'Project List'!Y$1,FALSE)*$A$15*$AE175,VLOOKUP($A175,'Project List'!$A$9:$BF$360,'Project List'!Y$1,FALSE))),0)</f>
        <v>Nil</v>
      </c>
      <c r="W175" s="13" t="str">
        <f>_xlfn.IFNA(IF(VLOOKUP($A175,'Project List'!$A$9:$BF$360,'Project List'!Z$1,FALSE)=0,"Nil",
IF(OR($E175="Potential",$E175="Proposed",$E175="Deferred",$E175="Cancelled",$E175="Closed"),VLOOKUP($A175,'Project List'!$A$9:$BF$360,'Project List'!Z$1,FALSE)*$A$15*$AE175,VLOOKUP($A175,'Project List'!$A$9:$BF$360,'Project List'!Z$1,FALSE))),0)</f>
        <v>Nil</v>
      </c>
      <c r="X175" s="13">
        <f>_xlfn.IFNA(IF(VLOOKUP($A175,'Project List'!$A$9:$BF$360,'Project List'!AA$1,FALSE)=0,"Nil",
IF(OR($E175="Potential",$E175="Proposed",$E175="Deferred",$E175="Cancelled",$E175="Closed"),VLOOKUP($A175,'Project List'!$A$9:$BF$360,'Project List'!AA$1,FALSE)*$A$15*$AE175,VLOOKUP($A175,'Project List'!$A$9:$BF$360,'Project List'!AA$1,FALSE))),0)</f>
        <v>187878.66830980979</v>
      </c>
      <c r="Y175" s="13" t="str">
        <f>_xlfn.IFNA(IF(VLOOKUP($A175,'Project List'!$A$9:$BF$360,'Project List'!AB$1,FALSE)=0,"Nil",
IF(OR($E175="Potential",$E175="Proposed",$E175="Deferred",$E175="Cancelled",$E175="Closed"),VLOOKUP($A175,'Project List'!$A$9:$BF$360,'Project List'!AB$1,FALSE)*$A$15*$AE175,VLOOKUP($A175,'Project List'!$A$9:$BF$360,'Project List'!AB$1,FALSE))),0)</f>
        <v>Nil</v>
      </c>
      <c r="Z175" s="13" t="str">
        <f>_xlfn.IFNA(IF(VLOOKUP($A175,'Project List'!$A$9:$BF$360,'Project List'!AC$1,FALSE)=0,"Nil",
IF(OR($E175="Potential",$E175="Proposed",$E175="Deferred",$E175="Cancelled",$E175="Closed"),VLOOKUP($A175,'Project List'!$A$9:$BF$360,'Project List'!AC$1,FALSE)*$A$15*$AE175,VLOOKUP($A175,'Project List'!$A$9:$BF$360,'Project List'!AC$1,FALSE))),0)</f>
        <v>Nil</v>
      </c>
      <c r="AA175" s="13" t="str">
        <f>_xlfn.IFNA(IF(VLOOKUP($A175,'Project List'!$A$9:$BF$360,'Project List'!AD$1,FALSE)=0,"Nil",
IF(OR($E175="Potential",$E175="Proposed",$E175="Deferred",$E175="Cancelled",$E175="Closed"),VLOOKUP($A175,'Project List'!$A$9:$BF$360,'Project List'!AD$1,FALSE)*$A$15*$AE175,VLOOKUP($A175,'Project List'!$A$9:$BF$360,'Project List'!AD$1,FALSE))),0)</f>
        <v>Nil</v>
      </c>
      <c r="AB175" s="13" t="str">
        <f>_xlfn.IFNA(IF(VLOOKUP($A175,'Project List'!$A$9:$BF$360,'Project List'!AE$1,FALSE)=0,"Nil",
IF(OR($E175="Potential",$E175="Proposed",$E175="Deferred",$E175="Cancelled",$E175="Closed"),VLOOKUP($A175,'Project List'!$A$9:$BF$360,'Project List'!AE$1,FALSE)*$A$15*$AE175,VLOOKUP($A175,'Project List'!$A$9:$BF$360,'Project List'!AE$1,FALSE))),0)</f>
        <v>Nil</v>
      </c>
      <c r="AC175" s="13" t="str">
        <f>_xlfn.IFNA(IF(VLOOKUP($A175,'Project List'!$A$9:$BF$360,'Project List'!AF$1,FALSE)=0,"Nil",
IF(OR($E175="Potential",$E175="Proposed",$E175="Deferred",$E175="Cancelled",$E175="Closed"),VLOOKUP($A175,'Project List'!$A$9:$BF$360,'Project List'!AF$1,FALSE)*$A$15*$AE175,VLOOKUP($A175,'Project List'!$A$9:$BF$360,'Project List'!AF$1,FALSE))),0)</f>
        <v>Nil</v>
      </c>
      <c r="AD175" s="42"/>
      <c r="AE175" s="248">
        <f>1+IF(ISNA(VLOOKUP($A175,'Project labour content'!$A$7:$D$255,'Project labour content'!$D$1,FALSE)),VLOOKUP($D175,'Project labour content'!$F$6:$G$15,'Project labour content'!$G$1,FALSE),VLOOKUP($A175,'Project labour content'!$A$7:$D$255,'Project labour content'!$D$1,FALSE))*('Project labour content'!$K$14/100)*1</f>
        <v>1.0033424641338804</v>
      </c>
      <c r="AG175" s="3"/>
      <c r="AH175" s="3"/>
      <c r="AI175" s="32"/>
      <c r="AJ175" s="32"/>
      <c r="AK175" s="32"/>
      <c r="AL175" s="32"/>
      <c r="AM175" s="59"/>
      <c r="AN175" s="59"/>
      <c r="AO175" s="59"/>
      <c r="AP175" s="59"/>
      <c r="AQ175" s="59"/>
    </row>
    <row r="176" spans="1:43" x14ac:dyDescent="0.25">
      <c r="A176" s="11" t="s">
        <v>259</v>
      </c>
      <c r="B176" s="11" t="str">
        <f>_xlfn.IFNA(VLOOKUP($A176,'Project List'!$A$9:$AF$360,'Project List'!G$1,FALSE),0)</f>
        <v>SCADA and RTU Configuration Management</v>
      </c>
      <c r="C176" s="11" t="str">
        <f>_xlfn.IFNA(VLOOKUP($A176,'Project List'!$A$9:$AF$360,'Project List'!C$1,FALSE),0)</f>
        <v>ExAnte</v>
      </c>
      <c r="D176" s="11" t="str">
        <f>_xlfn.IFNA(VLOOKUP($A176,'Project List'!$A$9:$AF$360,'Project List'!D$1,FALSE),0)</f>
        <v>Information Technology</v>
      </c>
      <c r="E176" s="11" t="str">
        <f>_xlfn.IFNA(VLOOKUP($A176,'Project List'!$A$9:$AF$360,'Project List'!H$1,FALSE),0)</f>
        <v>Deferred</v>
      </c>
      <c r="F176" s="105">
        <f>_xlfn.IFNA(VLOOKUP($A176,'Project List'!$A$9:$AF$360,'Project List'!I$1,FALSE),0)</f>
        <v>0</v>
      </c>
      <c r="G176" s="105">
        <f>_xlfn.IFNA(VLOOKUP($A176,'Project List'!$A$9:$AF$360,'Project List'!J$1,FALSE),0)</f>
        <v>0</v>
      </c>
      <c r="H176" s="105">
        <f>_xlfn.IFNA(VLOOKUP($A176,'Project List'!$A$9:$AF$360,'Project List'!K$1,FALSE),0)</f>
        <v>0</v>
      </c>
      <c r="I176" s="105">
        <f>_xlfn.IFNA(VLOOKUP($A176,'Project List'!$A$9:$AF$360,'Project List'!L$1,FALSE),0)</f>
        <v>0</v>
      </c>
      <c r="J176" s="105">
        <f>_xlfn.IFNA(VLOOKUP($A176,'Project List'!$A$9:$AF$360,'Project List'!M$1,FALSE),0)</f>
        <v>0</v>
      </c>
      <c r="K176" s="105">
        <f>_xlfn.IFNA(VLOOKUP($A176,'Project List'!$A$9:$AF$360,'Project List'!N$1,FALSE),0)</f>
        <v>0</v>
      </c>
      <c r="L176" s="105">
        <f>_xlfn.IFNA(VLOOKUP($A176,'Project List'!$A$9:$AF$360,'Project List'!O$1,FALSE),0)</f>
        <v>0</v>
      </c>
      <c r="M176" s="105">
        <f>_xlfn.IFNA(VLOOKUP($A176,'Project List'!$A$9:$AF$360,'Project List'!P$1,FALSE),0)</f>
        <v>0</v>
      </c>
      <c r="N176" s="105">
        <f>_xlfn.IFNA(VLOOKUP($A176,'Project List'!$A$9:$AF$360,'Project List'!Q$1,FALSE),0)</f>
        <v>0</v>
      </c>
      <c r="O176" s="105">
        <f>_xlfn.IFNA(VLOOKUP($A176,'Project List'!$A$9:$AF$360,'Project List'!R$1,FALSE),0)</f>
        <v>0</v>
      </c>
      <c r="P176" s="105">
        <f>_xlfn.IFNA(VLOOKUP($A176,'Project List'!$A$9:$AF$360,'Project List'!S$1,FALSE),0)</f>
        <v>0</v>
      </c>
      <c r="Q176" s="105">
        <f>_xlfn.IFNA(VLOOKUP($A176,'Project List'!$A$9:$AF$360,'Project List'!T$1,FALSE),0)</f>
        <v>20214.560000000001</v>
      </c>
      <c r="R176" s="105">
        <f>_xlfn.IFNA(VLOOKUP($A176,'Project List'!$A$9:$AF$360,'Project List'!U$1,FALSE),0)</f>
        <v>140104.35999999999</v>
      </c>
      <c r="S176" s="105">
        <f>_xlfn.IFNA(VLOOKUP($A176,'Project List'!$A$9:$AF$360,'Project List'!V$1,FALSE),0)</f>
        <v>32629.24</v>
      </c>
      <c r="T176" s="105">
        <f>_xlfn.IFNA(VLOOKUP($A176,'Project List'!$A$9:$AF$360,'Project List'!W$1,FALSE),0)</f>
        <v>0</v>
      </c>
      <c r="U176" s="105">
        <f>_xlfn.IFNA(VLOOKUP($A176,'Project List'!$A$9:$AF$360,'Project List'!X$1,FALSE),0)</f>
        <v>0</v>
      </c>
      <c r="V176" s="13" t="str">
        <f>_xlfn.IFNA(IF(VLOOKUP($A176,'Project List'!$A$9:$BF$360,'Project List'!Y$1,FALSE)=0,"Nil",
IF(OR($E176="Potential",$E176="Proposed",$E176="Deferred",$E176="Cancelled",$E176="Closed"),VLOOKUP($A176,'Project List'!$A$9:$BF$360,'Project List'!Y$1,FALSE)*$A$15*$AE176,VLOOKUP($A176,'Project List'!$A$9:$BF$360,'Project List'!Y$1,FALSE))),0)</f>
        <v>Nil</v>
      </c>
      <c r="W176" s="13" t="str">
        <f>_xlfn.IFNA(IF(VLOOKUP($A176,'Project List'!$A$9:$BF$360,'Project List'!Z$1,FALSE)=0,"Nil",
IF(OR($E176="Potential",$E176="Proposed",$E176="Deferred",$E176="Cancelled",$E176="Closed"),VLOOKUP($A176,'Project List'!$A$9:$BF$360,'Project List'!Z$1,FALSE)*$A$15*$AE176,VLOOKUP($A176,'Project List'!$A$9:$BF$360,'Project List'!Z$1,FALSE))),0)</f>
        <v>Nil</v>
      </c>
      <c r="X176" s="13" t="str">
        <f>_xlfn.IFNA(IF(VLOOKUP($A176,'Project List'!$A$9:$BF$360,'Project List'!AA$1,FALSE)=0,"Nil",
IF(OR($E176="Potential",$E176="Proposed",$E176="Deferred",$E176="Cancelled",$E176="Closed"),VLOOKUP($A176,'Project List'!$A$9:$BF$360,'Project List'!AA$1,FALSE)*$A$15*$AE176,VLOOKUP($A176,'Project List'!$A$9:$BF$360,'Project List'!AA$1,FALSE))),0)</f>
        <v>Nil</v>
      </c>
      <c r="Y176" s="13" t="str">
        <f>_xlfn.IFNA(IF(VLOOKUP($A176,'Project List'!$A$9:$BF$360,'Project List'!AB$1,FALSE)=0,"Nil",
IF(OR($E176="Potential",$E176="Proposed",$E176="Deferred",$E176="Cancelled",$E176="Closed"),VLOOKUP($A176,'Project List'!$A$9:$BF$360,'Project List'!AB$1,FALSE)*$A$15*$AE176,VLOOKUP($A176,'Project List'!$A$9:$BF$360,'Project List'!AB$1,FALSE))),0)</f>
        <v>Nil</v>
      </c>
      <c r="Z176" s="13" t="str">
        <f>_xlfn.IFNA(IF(VLOOKUP($A176,'Project List'!$A$9:$BF$360,'Project List'!AC$1,FALSE)=0,"Nil",
IF(OR($E176="Potential",$E176="Proposed",$E176="Deferred",$E176="Cancelled",$E176="Closed"),VLOOKUP($A176,'Project List'!$A$9:$BF$360,'Project List'!AC$1,FALSE)*$A$15*$AE176,VLOOKUP($A176,'Project List'!$A$9:$BF$360,'Project List'!AC$1,FALSE))),0)</f>
        <v>Nil</v>
      </c>
      <c r="AA176" s="13" t="str">
        <f>_xlfn.IFNA(IF(VLOOKUP($A176,'Project List'!$A$9:$BF$360,'Project List'!AD$1,FALSE)=0,"Nil",
IF(OR($E176="Potential",$E176="Proposed",$E176="Deferred",$E176="Cancelled",$E176="Closed"),VLOOKUP($A176,'Project List'!$A$9:$BF$360,'Project List'!AD$1,FALSE)*$A$15*$AE176,VLOOKUP($A176,'Project List'!$A$9:$BF$360,'Project List'!AD$1,FALSE))),0)</f>
        <v>Nil</v>
      </c>
      <c r="AB176" s="13" t="str">
        <f>_xlfn.IFNA(IF(VLOOKUP($A176,'Project List'!$A$9:$BF$360,'Project List'!AE$1,FALSE)=0,"Nil",
IF(OR($E176="Potential",$E176="Proposed",$E176="Deferred",$E176="Cancelled",$E176="Closed"),VLOOKUP($A176,'Project List'!$A$9:$BF$360,'Project List'!AE$1,FALSE)*$A$15*$AE176,VLOOKUP($A176,'Project List'!$A$9:$BF$360,'Project List'!AE$1,FALSE))),0)</f>
        <v>Nil</v>
      </c>
      <c r="AC176" s="13" t="str">
        <f>_xlfn.IFNA(IF(VLOOKUP($A176,'Project List'!$A$9:$BF$360,'Project List'!AF$1,FALSE)=0,"Nil",
IF(OR($E176="Potential",$E176="Proposed",$E176="Deferred",$E176="Cancelled",$E176="Closed"),VLOOKUP($A176,'Project List'!$A$9:$BF$360,'Project List'!AF$1,FALSE)*$A$15*$AE176,VLOOKUP($A176,'Project List'!$A$9:$BF$360,'Project List'!AF$1,FALSE))),0)</f>
        <v>Nil</v>
      </c>
      <c r="AD176" s="42"/>
      <c r="AE176" s="248">
        <f>1+IF(ISNA(VLOOKUP($A176,'Project labour content'!$A$7:$D$255,'Project labour content'!$D$1,FALSE)),VLOOKUP($D176,'Project labour content'!$F$6:$G$15,'Project labour content'!$G$1,FALSE),VLOOKUP($A176,'Project labour content'!$A$7:$D$255,'Project labour content'!$D$1,FALSE))*('Project labour content'!$K$14/100)*1</f>
        <v>1.0024480115846353</v>
      </c>
      <c r="AG176" s="3"/>
      <c r="AH176" s="3"/>
      <c r="AI176" s="32"/>
      <c r="AJ176" s="32"/>
      <c r="AK176" s="32"/>
      <c r="AL176" s="32"/>
      <c r="AM176" s="59"/>
      <c r="AN176" s="59"/>
      <c r="AO176" s="59"/>
      <c r="AP176" s="59"/>
      <c r="AQ176" s="59"/>
    </row>
    <row r="177" spans="1:43" x14ac:dyDescent="0.25">
      <c r="A177" s="11" t="s">
        <v>261</v>
      </c>
      <c r="B177" s="11" t="str">
        <f>_xlfn.IFNA(VLOOKUP($A177,'Project List'!$A$9:$AF$360,'Project List'!G$1,FALSE),0)</f>
        <v>Inventory Purchases 2021-22</v>
      </c>
      <c r="C177" s="11" t="str">
        <f>_xlfn.IFNA(VLOOKUP($A177,'Project List'!$A$9:$AF$360,'Project List'!C$1,FALSE),0)</f>
        <v>ExAnte</v>
      </c>
      <c r="D177" s="11" t="str">
        <f>_xlfn.IFNA(VLOOKUP($A177,'Project List'!$A$9:$AF$360,'Project List'!D$1,FALSE),0)</f>
        <v>Inventory/Spares</v>
      </c>
      <c r="E177" s="11" t="str">
        <f>_xlfn.IFNA(VLOOKUP($A177,'Project List'!$A$9:$AF$360,'Project List'!H$1,FALSE),0)</f>
        <v>Active</v>
      </c>
      <c r="F177" s="105">
        <f>_xlfn.IFNA(VLOOKUP($A177,'Project List'!$A$9:$AF$360,'Project List'!I$1,FALSE),0)</f>
        <v>0</v>
      </c>
      <c r="G177" s="105">
        <f>_xlfn.IFNA(VLOOKUP($A177,'Project List'!$A$9:$AF$360,'Project List'!J$1,FALSE),0)</f>
        <v>0</v>
      </c>
      <c r="H177" s="105">
        <f>_xlfn.IFNA(VLOOKUP($A177,'Project List'!$A$9:$AF$360,'Project List'!K$1,FALSE),0)</f>
        <v>0</v>
      </c>
      <c r="I177" s="105">
        <f>_xlfn.IFNA(VLOOKUP($A177,'Project List'!$A$9:$AF$360,'Project List'!L$1,FALSE),0)</f>
        <v>0</v>
      </c>
      <c r="J177" s="105">
        <f>_xlfn.IFNA(VLOOKUP($A177,'Project List'!$A$9:$AF$360,'Project List'!M$1,FALSE),0)</f>
        <v>0</v>
      </c>
      <c r="K177" s="105">
        <f>_xlfn.IFNA(VLOOKUP($A177,'Project List'!$A$9:$AF$360,'Project List'!N$1,FALSE),0)</f>
        <v>0</v>
      </c>
      <c r="L177" s="105">
        <f>_xlfn.IFNA(VLOOKUP($A177,'Project List'!$A$9:$AF$360,'Project List'!O$1,FALSE),0)</f>
        <v>0</v>
      </c>
      <c r="M177" s="105">
        <f>_xlfn.IFNA(VLOOKUP($A177,'Project List'!$A$9:$AF$360,'Project List'!P$1,FALSE),0)</f>
        <v>0</v>
      </c>
      <c r="N177" s="105">
        <f>_xlfn.IFNA(VLOOKUP($A177,'Project List'!$A$9:$AF$360,'Project List'!Q$1,FALSE),0)</f>
        <v>0</v>
      </c>
      <c r="O177" s="105">
        <f>_xlfn.IFNA(VLOOKUP($A177,'Project List'!$A$9:$AF$360,'Project List'!R$1,FALSE),0)</f>
        <v>0</v>
      </c>
      <c r="P177" s="105">
        <f>_xlfn.IFNA(VLOOKUP($A177,'Project List'!$A$9:$AF$360,'Project List'!S$1,FALSE),0)</f>
        <v>0</v>
      </c>
      <c r="Q177" s="105">
        <f>_xlfn.IFNA(VLOOKUP($A177,'Project List'!$A$9:$AF$360,'Project List'!T$1,FALSE),0)</f>
        <v>0</v>
      </c>
      <c r="R177" s="105">
        <f>_xlfn.IFNA(VLOOKUP($A177,'Project List'!$A$9:$AF$360,'Project List'!U$1,FALSE),0)</f>
        <v>0</v>
      </c>
      <c r="S177" s="105">
        <f>_xlfn.IFNA(VLOOKUP($A177,'Project List'!$A$9:$AF$360,'Project List'!V$1,FALSE),0)</f>
        <v>0</v>
      </c>
      <c r="T177" s="105">
        <f>_xlfn.IFNA(VLOOKUP($A177,'Project List'!$A$9:$AF$360,'Project List'!W$1,FALSE),0)</f>
        <v>0</v>
      </c>
      <c r="U177" s="105">
        <f>_xlfn.IFNA(VLOOKUP($A177,'Project List'!$A$9:$AF$360,'Project List'!X$1,FALSE),0)</f>
        <v>893242.88</v>
      </c>
      <c r="V177" s="13">
        <f>_xlfn.IFNA(IF(VLOOKUP($A177,'Project List'!$A$9:$BF$360,'Project List'!Y$1,FALSE)=0,"Nil",
IF(OR($E177="Potential",$E177="Proposed",$E177="Deferred",$E177="Cancelled",$E177="Closed"),VLOOKUP($A177,'Project List'!$A$9:$BF$360,'Project List'!Y$1,FALSE)*$A$15*$AE177,VLOOKUP($A177,'Project List'!$A$9:$BF$360,'Project List'!Y$1,FALSE))),0)</f>
        <v>1057424.03074091</v>
      </c>
      <c r="W177" s="13">
        <f>_xlfn.IFNA(IF(VLOOKUP($A177,'Project List'!$A$9:$BF$360,'Project List'!Z$1,FALSE)=0,"Nil",
IF(OR($E177="Potential",$E177="Proposed",$E177="Deferred",$E177="Cancelled",$E177="Closed"),VLOOKUP($A177,'Project List'!$A$9:$BF$360,'Project List'!Z$1,FALSE)*$A$15*$AE177,VLOOKUP($A177,'Project List'!$A$9:$BF$360,'Project List'!Z$1,FALSE))),0)</f>
        <v>667836.80890001811</v>
      </c>
      <c r="X177" s="13" t="str">
        <f>_xlfn.IFNA(IF(VLOOKUP($A177,'Project List'!$A$9:$BF$360,'Project List'!AA$1,FALSE)=0,"Nil",
IF(OR($E177="Potential",$E177="Proposed",$E177="Deferred",$E177="Cancelled",$E177="Closed"),VLOOKUP($A177,'Project List'!$A$9:$BF$360,'Project List'!AA$1,FALSE)*$A$15*$AE177,VLOOKUP($A177,'Project List'!$A$9:$BF$360,'Project List'!AA$1,FALSE))),0)</f>
        <v>Nil</v>
      </c>
      <c r="Y177" s="13" t="str">
        <f>_xlfn.IFNA(IF(VLOOKUP($A177,'Project List'!$A$9:$BF$360,'Project List'!AB$1,FALSE)=0,"Nil",
IF(OR($E177="Potential",$E177="Proposed",$E177="Deferred",$E177="Cancelled",$E177="Closed"),VLOOKUP($A177,'Project List'!$A$9:$BF$360,'Project List'!AB$1,FALSE)*$A$15*$AE177,VLOOKUP($A177,'Project List'!$A$9:$BF$360,'Project List'!AB$1,FALSE))),0)</f>
        <v>Nil</v>
      </c>
      <c r="Z177" s="13" t="str">
        <f>_xlfn.IFNA(IF(VLOOKUP($A177,'Project List'!$A$9:$BF$360,'Project List'!AC$1,FALSE)=0,"Nil",
IF(OR($E177="Potential",$E177="Proposed",$E177="Deferred",$E177="Cancelled",$E177="Closed"),VLOOKUP($A177,'Project List'!$A$9:$BF$360,'Project List'!AC$1,FALSE)*$A$15*$AE177,VLOOKUP($A177,'Project List'!$A$9:$BF$360,'Project List'!AC$1,FALSE))),0)</f>
        <v>Nil</v>
      </c>
      <c r="AA177" s="13" t="str">
        <f>_xlfn.IFNA(IF(VLOOKUP($A177,'Project List'!$A$9:$BF$360,'Project List'!AD$1,FALSE)=0,"Nil",
IF(OR($E177="Potential",$E177="Proposed",$E177="Deferred",$E177="Cancelled",$E177="Closed"),VLOOKUP($A177,'Project List'!$A$9:$BF$360,'Project List'!AD$1,FALSE)*$A$15*$AE177,VLOOKUP($A177,'Project List'!$A$9:$BF$360,'Project List'!AD$1,FALSE))),0)</f>
        <v>Nil</v>
      </c>
      <c r="AB177" s="13" t="str">
        <f>_xlfn.IFNA(IF(VLOOKUP($A177,'Project List'!$A$9:$BF$360,'Project List'!AE$1,FALSE)=0,"Nil",
IF(OR($E177="Potential",$E177="Proposed",$E177="Deferred",$E177="Cancelled",$E177="Closed"),VLOOKUP($A177,'Project List'!$A$9:$BF$360,'Project List'!AE$1,FALSE)*$A$15*$AE177,VLOOKUP($A177,'Project List'!$A$9:$BF$360,'Project List'!AE$1,FALSE))),0)</f>
        <v>Nil</v>
      </c>
      <c r="AC177" s="13" t="str">
        <f>_xlfn.IFNA(IF(VLOOKUP($A177,'Project List'!$A$9:$BF$360,'Project List'!AF$1,FALSE)=0,"Nil",
IF(OR($E177="Potential",$E177="Proposed",$E177="Deferred",$E177="Cancelled",$E177="Closed"),VLOOKUP($A177,'Project List'!$A$9:$BF$360,'Project List'!AF$1,FALSE)*$A$15*$AE177,VLOOKUP($A177,'Project List'!$A$9:$BF$360,'Project List'!AF$1,FALSE))),0)</f>
        <v>Nil</v>
      </c>
      <c r="AD177" s="42"/>
      <c r="AE177" s="248">
        <f>1+IF(ISNA(VLOOKUP($A177,'Project labour content'!$A$7:$D$255,'Project labour content'!$D$1,FALSE)),VLOOKUP($D177,'Project labour content'!$F$6:$G$15,'Project labour content'!$G$1,FALSE),VLOOKUP($A177,'Project labour content'!$A$7:$D$255,'Project labour content'!$D$1,FALSE))*('Project labour content'!$K$14/100)*1</f>
        <v>1.0008197452279752</v>
      </c>
      <c r="AG177" s="3"/>
      <c r="AH177" s="3"/>
      <c r="AI177" s="32"/>
      <c r="AJ177" s="32"/>
      <c r="AK177" s="32"/>
      <c r="AL177" s="32"/>
      <c r="AM177" s="59"/>
      <c r="AN177" s="59"/>
      <c r="AO177" s="59"/>
      <c r="AP177" s="59"/>
      <c r="AQ177" s="59"/>
    </row>
    <row r="178" spans="1:43" x14ac:dyDescent="0.25">
      <c r="A178" s="11" t="s">
        <v>263</v>
      </c>
      <c r="B178" s="11" t="str">
        <f>_xlfn.IFNA(VLOOKUP($A178,'Project List'!$A$9:$AF$360,'Project List'!G$1,FALSE),0)</f>
        <v>Inventory Purchases 2022-23</v>
      </c>
      <c r="C178" s="11" t="str">
        <f>_xlfn.IFNA(VLOOKUP($A178,'Project List'!$A$9:$AF$360,'Project List'!C$1,FALSE),0)</f>
        <v>ExAnte</v>
      </c>
      <c r="D178" s="11" t="str">
        <f>_xlfn.IFNA(VLOOKUP($A178,'Project List'!$A$9:$AF$360,'Project List'!D$1,FALSE),0)</f>
        <v>Inventory/Spares</v>
      </c>
      <c r="E178" s="11" t="str">
        <f>_xlfn.IFNA(VLOOKUP($A178,'Project List'!$A$9:$AF$360,'Project List'!H$1,FALSE),0)</f>
        <v>Potential</v>
      </c>
      <c r="F178" s="105">
        <f>_xlfn.IFNA(VLOOKUP($A178,'Project List'!$A$9:$AF$360,'Project List'!I$1,FALSE),0)</f>
        <v>0</v>
      </c>
      <c r="G178" s="105">
        <f>_xlfn.IFNA(VLOOKUP($A178,'Project List'!$A$9:$AF$360,'Project List'!J$1,FALSE),0)</f>
        <v>0</v>
      </c>
      <c r="H178" s="105">
        <f>_xlfn.IFNA(VLOOKUP($A178,'Project List'!$A$9:$AF$360,'Project List'!K$1,FALSE),0)</f>
        <v>0</v>
      </c>
      <c r="I178" s="105">
        <f>_xlfn.IFNA(VLOOKUP($A178,'Project List'!$A$9:$AF$360,'Project List'!L$1,FALSE),0)</f>
        <v>0</v>
      </c>
      <c r="J178" s="105">
        <f>_xlfn.IFNA(VLOOKUP($A178,'Project List'!$A$9:$AF$360,'Project List'!M$1,FALSE),0)</f>
        <v>0</v>
      </c>
      <c r="K178" s="105">
        <f>_xlfn.IFNA(VLOOKUP($A178,'Project List'!$A$9:$AF$360,'Project List'!N$1,FALSE),0)</f>
        <v>0</v>
      </c>
      <c r="L178" s="105">
        <f>_xlfn.IFNA(VLOOKUP($A178,'Project List'!$A$9:$AF$360,'Project List'!O$1,FALSE),0)</f>
        <v>0</v>
      </c>
      <c r="M178" s="105">
        <f>_xlfn.IFNA(VLOOKUP($A178,'Project List'!$A$9:$AF$360,'Project List'!P$1,FALSE),0)</f>
        <v>0</v>
      </c>
      <c r="N178" s="105">
        <f>_xlfn.IFNA(VLOOKUP($A178,'Project List'!$A$9:$AF$360,'Project List'!Q$1,FALSE),0)</f>
        <v>0</v>
      </c>
      <c r="O178" s="105">
        <f>_xlfn.IFNA(VLOOKUP($A178,'Project List'!$A$9:$AF$360,'Project List'!R$1,FALSE),0)</f>
        <v>0</v>
      </c>
      <c r="P178" s="105">
        <f>_xlfn.IFNA(VLOOKUP($A178,'Project List'!$A$9:$AF$360,'Project List'!S$1,FALSE),0)</f>
        <v>0</v>
      </c>
      <c r="Q178" s="105">
        <f>_xlfn.IFNA(VLOOKUP($A178,'Project List'!$A$9:$AF$360,'Project List'!T$1,FALSE),0)</f>
        <v>0</v>
      </c>
      <c r="R178" s="105">
        <f>_xlfn.IFNA(VLOOKUP($A178,'Project List'!$A$9:$AF$360,'Project List'!U$1,FALSE),0)</f>
        <v>0</v>
      </c>
      <c r="S178" s="105">
        <f>_xlfn.IFNA(VLOOKUP($A178,'Project List'!$A$9:$AF$360,'Project List'!V$1,FALSE),0)</f>
        <v>0</v>
      </c>
      <c r="T178" s="105">
        <f>_xlfn.IFNA(VLOOKUP($A178,'Project List'!$A$9:$AF$360,'Project List'!W$1,FALSE),0)</f>
        <v>0</v>
      </c>
      <c r="U178" s="105">
        <f>_xlfn.IFNA(VLOOKUP($A178,'Project List'!$A$9:$AF$360,'Project List'!X$1,FALSE),0)</f>
        <v>0</v>
      </c>
      <c r="V178" s="13" t="str">
        <f>_xlfn.IFNA(IF(VLOOKUP($A178,'Project List'!$A$9:$BF$360,'Project List'!Y$1,FALSE)=0,"Nil",
IF(OR($E178="Potential",$E178="Proposed",$E178="Deferred",$E178="Cancelled",$E178="Closed"),VLOOKUP($A178,'Project List'!$A$9:$BF$360,'Project List'!Y$1,FALSE)*$A$15*$AE178,VLOOKUP($A178,'Project List'!$A$9:$BF$360,'Project List'!Y$1,FALSE))),0)</f>
        <v>Nil</v>
      </c>
      <c r="W178" s="13">
        <f>_xlfn.IFNA(IF(VLOOKUP($A178,'Project List'!$A$9:$BF$360,'Project List'!Z$1,FALSE)=0,"Nil",
IF(OR($E178="Potential",$E178="Proposed",$E178="Deferred",$E178="Cancelled",$E178="Closed"),VLOOKUP($A178,'Project List'!$A$9:$BF$360,'Project List'!Z$1,FALSE)*$A$15*$AE178,VLOOKUP($A178,'Project List'!$A$9:$BF$360,'Project List'!Z$1,FALSE))),0)</f>
        <v>1913175.5179186428</v>
      </c>
      <c r="X178" s="13" t="str">
        <f>_xlfn.IFNA(IF(VLOOKUP($A178,'Project List'!$A$9:$BF$360,'Project List'!AA$1,FALSE)=0,"Nil",
IF(OR($E178="Potential",$E178="Proposed",$E178="Deferred",$E178="Cancelled",$E178="Closed"),VLOOKUP($A178,'Project List'!$A$9:$BF$360,'Project List'!AA$1,FALSE)*$A$15*$AE178,VLOOKUP($A178,'Project List'!$A$9:$BF$360,'Project List'!AA$1,FALSE))),0)</f>
        <v>Nil</v>
      </c>
      <c r="Y178" s="13" t="str">
        <f>_xlfn.IFNA(IF(VLOOKUP($A178,'Project List'!$A$9:$BF$360,'Project List'!AB$1,FALSE)=0,"Nil",
IF(OR($E178="Potential",$E178="Proposed",$E178="Deferred",$E178="Cancelled",$E178="Closed"),VLOOKUP($A178,'Project List'!$A$9:$BF$360,'Project List'!AB$1,FALSE)*$A$15*$AE178,VLOOKUP($A178,'Project List'!$A$9:$BF$360,'Project List'!AB$1,FALSE))),0)</f>
        <v>Nil</v>
      </c>
      <c r="Z178" s="13" t="str">
        <f>_xlfn.IFNA(IF(VLOOKUP($A178,'Project List'!$A$9:$BF$360,'Project List'!AC$1,FALSE)=0,"Nil",
IF(OR($E178="Potential",$E178="Proposed",$E178="Deferred",$E178="Cancelled",$E178="Closed"),VLOOKUP($A178,'Project List'!$A$9:$BF$360,'Project List'!AC$1,FALSE)*$A$15*$AE178,VLOOKUP($A178,'Project List'!$A$9:$BF$360,'Project List'!AC$1,FALSE))),0)</f>
        <v>Nil</v>
      </c>
      <c r="AA178" s="13" t="str">
        <f>_xlfn.IFNA(IF(VLOOKUP($A178,'Project List'!$A$9:$BF$360,'Project List'!AD$1,FALSE)=0,"Nil",
IF(OR($E178="Potential",$E178="Proposed",$E178="Deferred",$E178="Cancelled",$E178="Closed"),VLOOKUP($A178,'Project List'!$A$9:$BF$360,'Project List'!AD$1,FALSE)*$A$15*$AE178,VLOOKUP($A178,'Project List'!$A$9:$BF$360,'Project List'!AD$1,FALSE))),0)</f>
        <v>Nil</v>
      </c>
      <c r="AB178" s="13" t="str">
        <f>_xlfn.IFNA(IF(VLOOKUP($A178,'Project List'!$A$9:$BF$360,'Project List'!AE$1,FALSE)=0,"Nil",
IF(OR($E178="Potential",$E178="Proposed",$E178="Deferred",$E178="Cancelled",$E178="Closed"),VLOOKUP($A178,'Project List'!$A$9:$BF$360,'Project List'!AE$1,FALSE)*$A$15*$AE178,VLOOKUP($A178,'Project List'!$A$9:$BF$360,'Project List'!AE$1,FALSE))),0)</f>
        <v>Nil</v>
      </c>
      <c r="AC178" s="13" t="str">
        <f>_xlfn.IFNA(IF(VLOOKUP($A178,'Project List'!$A$9:$BF$360,'Project List'!AF$1,FALSE)=0,"Nil",
IF(OR($E178="Potential",$E178="Proposed",$E178="Deferred",$E178="Cancelled",$E178="Closed"),VLOOKUP($A178,'Project List'!$A$9:$BF$360,'Project List'!AF$1,FALSE)*$A$15*$AE178,VLOOKUP($A178,'Project List'!$A$9:$BF$360,'Project List'!AF$1,FALSE))),0)</f>
        <v>Nil</v>
      </c>
      <c r="AD178" s="42"/>
      <c r="AE178" s="248">
        <f>1+IF(ISNA(VLOOKUP($A178,'Project labour content'!$A$7:$D$255,'Project labour content'!$D$1,FALSE)),VLOOKUP($D178,'Project labour content'!$F$6:$G$15,'Project labour content'!$G$1,FALSE),VLOOKUP($A178,'Project labour content'!$A$7:$D$255,'Project labour content'!$D$1,FALSE))*('Project labour content'!$K$14/100)*1</f>
        <v>1.0008197452279752</v>
      </c>
      <c r="AG178" s="3"/>
      <c r="AH178" s="3"/>
      <c r="AI178" s="32"/>
      <c r="AJ178" s="32"/>
      <c r="AK178" s="32"/>
      <c r="AL178" s="32"/>
      <c r="AM178" s="59"/>
      <c r="AN178" s="59"/>
      <c r="AO178" s="59"/>
      <c r="AP178" s="59"/>
      <c r="AQ178" s="59"/>
    </row>
    <row r="179" spans="1:43" x14ac:dyDescent="0.25">
      <c r="A179" s="11" t="s">
        <v>265</v>
      </c>
      <c r="B179" s="11" t="str">
        <f>_xlfn.IFNA(VLOOKUP($A179,'Project List'!$A$9:$AF$360,'Project List'!G$1,FALSE),0)</f>
        <v>Asset Access Manual Rewrite</v>
      </c>
      <c r="C179" s="11" t="str">
        <f>_xlfn.IFNA(VLOOKUP($A179,'Project List'!$A$9:$AF$360,'Project List'!C$1,FALSE),0)</f>
        <v>ExAnte</v>
      </c>
      <c r="D179" s="11" t="str">
        <f>_xlfn.IFNA(VLOOKUP($A179,'Project List'!$A$9:$AF$360,'Project List'!D$1,FALSE),0)</f>
        <v>Security/Compliance</v>
      </c>
      <c r="E179" s="11" t="str">
        <f>_xlfn.IFNA(VLOOKUP($A179,'Project List'!$A$9:$AF$360,'Project List'!H$1,FALSE),0)</f>
        <v>Closed</v>
      </c>
      <c r="F179" s="105">
        <f>_xlfn.IFNA(VLOOKUP($A179,'Project List'!$A$9:$AF$360,'Project List'!I$1,FALSE),0)</f>
        <v>0</v>
      </c>
      <c r="G179" s="105">
        <f>_xlfn.IFNA(VLOOKUP($A179,'Project List'!$A$9:$AF$360,'Project List'!J$1,FALSE),0)</f>
        <v>0</v>
      </c>
      <c r="H179" s="105">
        <f>_xlfn.IFNA(VLOOKUP($A179,'Project List'!$A$9:$AF$360,'Project List'!K$1,FALSE),0)</f>
        <v>0</v>
      </c>
      <c r="I179" s="105">
        <f>_xlfn.IFNA(VLOOKUP($A179,'Project List'!$A$9:$AF$360,'Project List'!L$1,FALSE),0)</f>
        <v>0</v>
      </c>
      <c r="J179" s="105">
        <f>_xlfn.IFNA(VLOOKUP($A179,'Project List'!$A$9:$AF$360,'Project List'!M$1,FALSE),0)</f>
        <v>0</v>
      </c>
      <c r="K179" s="105">
        <f>_xlfn.IFNA(VLOOKUP($A179,'Project List'!$A$9:$AF$360,'Project List'!N$1,FALSE),0)</f>
        <v>0</v>
      </c>
      <c r="L179" s="105">
        <f>_xlfn.IFNA(VLOOKUP($A179,'Project List'!$A$9:$AF$360,'Project List'!O$1,FALSE),0)</f>
        <v>0</v>
      </c>
      <c r="M179" s="105">
        <f>_xlfn.IFNA(VLOOKUP($A179,'Project List'!$A$9:$AF$360,'Project List'!P$1,FALSE),0)</f>
        <v>0</v>
      </c>
      <c r="N179" s="105">
        <f>_xlfn.IFNA(VLOOKUP($A179,'Project List'!$A$9:$AF$360,'Project List'!Q$1,FALSE),0)</f>
        <v>0</v>
      </c>
      <c r="O179" s="105">
        <f>_xlfn.IFNA(VLOOKUP($A179,'Project List'!$A$9:$AF$360,'Project List'!R$1,FALSE),0)</f>
        <v>0</v>
      </c>
      <c r="P179" s="105">
        <f>_xlfn.IFNA(VLOOKUP($A179,'Project List'!$A$9:$AF$360,'Project List'!S$1,FALSE),0)</f>
        <v>39283.25</v>
      </c>
      <c r="Q179" s="105">
        <f>_xlfn.IFNA(VLOOKUP($A179,'Project List'!$A$9:$AF$360,'Project List'!T$1,FALSE),0)</f>
        <v>437438.74</v>
      </c>
      <c r="R179" s="105">
        <f>_xlfn.IFNA(VLOOKUP($A179,'Project List'!$A$9:$AF$360,'Project List'!U$1,FALSE),0)</f>
        <v>989480.38</v>
      </c>
      <c r="S179" s="105">
        <f>_xlfn.IFNA(VLOOKUP($A179,'Project List'!$A$9:$AF$360,'Project List'!V$1,FALSE),0)</f>
        <v>245809.06</v>
      </c>
      <c r="T179" s="105">
        <f>_xlfn.IFNA(VLOOKUP($A179,'Project List'!$A$9:$AF$360,'Project List'!W$1,FALSE),0)</f>
        <v>0</v>
      </c>
      <c r="U179" s="105">
        <f>_xlfn.IFNA(VLOOKUP($A179,'Project List'!$A$9:$AF$360,'Project List'!X$1,FALSE),0)</f>
        <v>309.10000000000002</v>
      </c>
      <c r="V179" s="13" t="str">
        <f>_xlfn.IFNA(IF(VLOOKUP($A179,'Project List'!$A$9:$BF$360,'Project List'!Y$1,FALSE)=0,"Nil",
IF(OR($E179="Potential",$E179="Proposed",$E179="Deferred",$E179="Cancelled",$E179="Closed"),VLOOKUP($A179,'Project List'!$A$9:$BF$360,'Project List'!Y$1,FALSE)*$A$15*$AE179,VLOOKUP($A179,'Project List'!$A$9:$BF$360,'Project List'!Y$1,FALSE))),0)</f>
        <v>Nil</v>
      </c>
      <c r="W179" s="13" t="str">
        <f>_xlfn.IFNA(IF(VLOOKUP($A179,'Project List'!$A$9:$BF$360,'Project List'!Z$1,FALSE)=0,"Nil",
IF(OR($E179="Potential",$E179="Proposed",$E179="Deferred",$E179="Cancelled",$E179="Closed"),VLOOKUP($A179,'Project List'!$A$9:$BF$360,'Project List'!Z$1,FALSE)*$A$15*$AE179,VLOOKUP($A179,'Project List'!$A$9:$BF$360,'Project List'!Z$1,FALSE))),0)</f>
        <v>Nil</v>
      </c>
      <c r="X179" s="13" t="str">
        <f>_xlfn.IFNA(IF(VLOOKUP($A179,'Project List'!$A$9:$BF$360,'Project List'!AA$1,FALSE)=0,"Nil",
IF(OR($E179="Potential",$E179="Proposed",$E179="Deferred",$E179="Cancelled",$E179="Closed"),VLOOKUP($A179,'Project List'!$A$9:$BF$360,'Project List'!AA$1,FALSE)*$A$15*$AE179,VLOOKUP($A179,'Project List'!$A$9:$BF$360,'Project List'!AA$1,FALSE))),0)</f>
        <v>Nil</v>
      </c>
      <c r="Y179" s="13" t="str">
        <f>_xlfn.IFNA(IF(VLOOKUP($A179,'Project List'!$A$9:$BF$360,'Project List'!AB$1,FALSE)=0,"Nil",
IF(OR($E179="Potential",$E179="Proposed",$E179="Deferred",$E179="Cancelled",$E179="Closed"),VLOOKUP($A179,'Project List'!$A$9:$BF$360,'Project List'!AB$1,FALSE)*$A$15*$AE179,VLOOKUP($A179,'Project List'!$A$9:$BF$360,'Project List'!AB$1,FALSE))),0)</f>
        <v>Nil</v>
      </c>
      <c r="Z179" s="13" t="str">
        <f>_xlfn.IFNA(IF(VLOOKUP($A179,'Project List'!$A$9:$BF$360,'Project List'!AC$1,FALSE)=0,"Nil",
IF(OR($E179="Potential",$E179="Proposed",$E179="Deferred",$E179="Cancelled",$E179="Closed"),VLOOKUP($A179,'Project List'!$A$9:$BF$360,'Project List'!AC$1,FALSE)*$A$15*$AE179,VLOOKUP($A179,'Project List'!$A$9:$BF$360,'Project List'!AC$1,FALSE))),0)</f>
        <v>Nil</v>
      </c>
      <c r="AA179" s="13" t="str">
        <f>_xlfn.IFNA(IF(VLOOKUP($A179,'Project List'!$A$9:$BF$360,'Project List'!AD$1,FALSE)=0,"Nil",
IF(OR($E179="Potential",$E179="Proposed",$E179="Deferred",$E179="Cancelled",$E179="Closed"),VLOOKUP($A179,'Project List'!$A$9:$BF$360,'Project List'!AD$1,FALSE)*$A$15*$AE179,VLOOKUP($A179,'Project List'!$A$9:$BF$360,'Project List'!AD$1,FALSE))),0)</f>
        <v>Nil</v>
      </c>
      <c r="AB179" s="13" t="str">
        <f>_xlfn.IFNA(IF(VLOOKUP($A179,'Project List'!$A$9:$BF$360,'Project List'!AE$1,FALSE)=0,"Nil",
IF(OR($E179="Potential",$E179="Proposed",$E179="Deferred",$E179="Cancelled",$E179="Closed"),VLOOKUP($A179,'Project List'!$A$9:$BF$360,'Project List'!AE$1,FALSE)*$A$15*$AE179,VLOOKUP($A179,'Project List'!$A$9:$BF$360,'Project List'!AE$1,FALSE))),0)</f>
        <v>Nil</v>
      </c>
      <c r="AC179" s="13" t="str">
        <f>_xlfn.IFNA(IF(VLOOKUP($A179,'Project List'!$A$9:$BF$360,'Project List'!AF$1,FALSE)=0,"Nil",
IF(OR($E179="Potential",$E179="Proposed",$E179="Deferred",$E179="Cancelled",$E179="Closed"),VLOOKUP($A179,'Project List'!$A$9:$BF$360,'Project List'!AF$1,FALSE)*$A$15*$AE179,VLOOKUP($A179,'Project List'!$A$9:$BF$360,'Project List'!AF$1,FALSE))),0)</f>
        <v>Nil</v>
      </c>
      <c r="AD179" s="42"/>
      <c r="AE179" s="248">
        <f>1+IF(ISNA(VLOOKUP($A179,'Project labour content'!$A$7:$D$255,'Project labour content'!$D$1,FALSE)),VLOOKUP($D179,'Project labour content'!$F$6:$G$15,'Project labour content'!$G$1,FALSE),VLOOKUP($A179,'Project labour content'!$A$7:$D$255,'Project labour content'!$D$1,FALSE))*('Project labour content'!$K$14/100)*1</f>
        <v>1.0005859102087626</v>
      </c>
      <c r="AG179" s="3"/>
      <c r="AH179" s="3"/>
      <c r="AI179" s="32"/>
      <c r="AJ179" s="32"/>
      <c r="AK179" s="32"/>
      <c r="AL179" s="32"/>
      <c r="AM179" s="59"/>
      <c r="AN179" s="59"/>
      <c r="AO179" s="59"/>
      <c r="AP179" s="59"/>
      <c r="AQ179" s="59"/>
    </row>
    <row r="180" spans="1:43" x14ac:dyDescent="0.25">
      <c r="A180" s="11" t="s">
        <v>267</v>
      </c>
      <c r="B180" s="11" t="str">
        <f>_xlfn.IFNA(VLOOKUP($A180,'Project List'!$A$9:$AF$360,'Project List'!G$1,FALSE),0)</f>
        <v>Protection Systems Unit Asset Replacement 2018-23</v>
      </c>
      <c r="C180" s="11" t="str">
        <f>_xlfn.IFNA(VLOOKUP($A180,'Project List'!$A$9:$AF$360,'Project List'!C$1,FALSE),0)</f>
        <v>ExAnte</v>
      </c>
      <c r="D180" s="11" t="str">
        <f>_xlfn.IFNA(VLOOKUP($A180,'Project List'!$A$9:$AF$360,'Project List'!D$1,FALSE),0)</f>
        <v>Replacement</v>
      </c>
      <c r="E180" s="11" t="str">
        <f>_xlfn.IFNA(VLOOKUP($A180,'Project List'!$A$9:$AF$360,'Project List'!H$1,FALSE),0)</f>
        <v>Active</v>
      </c>
      <c r="F180" s="105">
        <f>_xlfn.IFNA(VLOOKUP($A180,'Project List'!$A$9:$AF$360,'Project List'!I$1,FALSE),0)</f>
        <v>0</v>
      </c>
      <c r="G180" s="105">
        <f>_xlfn.IFNA(VLOOKUP($A180,'Project List'!$A$9:$AF$360,'Project List'!J$1,FALSE),0)</f>
        <v>0</v>
      </c>
      <c r="H180" s="105">
        <f>_xlfn.IFNA(VLOOKUP($A180,'Project List'!$A$9:$AF$360,'Project List'!K$1,FALSE),0)</f>
        <v>0</v>
      </c>
      <c r="I180" s="105">
        <f>_xlfn.IFNA(VLOOKUP($A180,'Project List'!$A$9:$AF$360,'Project List'!L$1,FALSE),0)</f>
        <v>0</v>
      </c>
      <c r="J180" s="105">
        <f>_xlfn.IFNA(VLOOKUP($A180,'Project List'!$A$9:$AF$360,'Project List'!M$1,FALSE),0)</f>
        <v>0</v>
      </c>
      <c r="K180" s="105">
        <f>_xlfn.IFNA(VLOOKUP($A180,'Project List'!$A$9:$AF$360,'Project List'!N$1,FALSE),0)</f>
        <v>0</v>
      </c>
      <c r="L180" s="105">
        <f>_xlfn.IFNA(VLOOKUP($A180,'Project List'!$A$9:$AF$360,'Project List'!O$1,FALSE),0)</f>
        <v>0</v>
      </c>
      <c r="M180" s="105">
        <f>_xlfn.IFNA(VLOOKUP($A180,'Project List'!$A$9:$AF$360,'Project List'!P$1,FALSE),0)</f>
        <v>0</v>
      </c>
      <c r="N180" s="105">
        <f>_xlfn.IFNA(VLOOKUP($A180,'Project List'!$A$9:$AF$360,'Project List'!Q$1,FALSE),0)</f>
        <v>0</v>
      </c>
      <c r="O180" s="105">
        <f>_xlfn.IFNA(VLOOKUP($A180,'Project List'!$A$9:$AF$360,'Project List'!R$1,FALSE),0)</f>
        <v>0</v>
      </c>
      <c r="P180" s="105">
        <f>_xlfn.IFNA(VLOOKUP($A180,'Project List'!$A$9:$AF$360,'Project List'!S$1,FALSE),0)</f>
        <v>0</v>
      </c>
      <c r="Q180" s="105">
        <f>_xlfn.IFNA(VLOOKUP($A180,'Project List'!$A$9:$AF$360,'Project List'!T$1,FALSE),0)</f>
        <v>0</v>
      </c>
      <c r="R180" s="105">
        <f>_xlfn.IFNA(VLOOKUP($A180,'Project List'!$A$9:$AF$360,'Project List'!U$1,FALSE),0)</f>
        <v>15143.13</v>
      </c>
      <c r="S180" s="105">
        <f>_xlfn.IFNA(VLOOKUP($A180,'Project List'!$A$9:$AF$360,'Project List'!V$1,FALSE),0)</f>
        <v>269240.17</v>
      </c>
      <c r="T180" s="105">
        <f>_xlfn.IFNA(VLOOKUP($A180,'Project List'!$A$9:$AF$360,'Project List'!W$1,FALSE),0)</f>
        <v>1754364.72</v>
      </c>
      <c r="U180" s="105">
        <f>_xlfn.IFNA(VLOOKUP($A180,'Project List'!$A$9:$AF$360,'Project List'!X$1,FALSE),0)</f>
        <v>3178257.1</v>
      </c>
      <c r="V180" s="13">
        <f>_xlfn.IFNA(IF(VLOOKUP($A180,'Project List'!$A$9:$BF$360,'Project List'!Y$1,FALSE)=0,"Nil",
IF(OR($E180="Potential",$E180="Proposed",$E180="Deferred",$E180="Cancelled",$E180="Closed"),VLOOKUP($A180,'Project List'!$A$9:$BF$360,'Project List'!Y$1,FALSE)*$A$15*$AE180,VLOOKUP($A180,'Project List'!$A$9:$BF$360,'Project List'!Y$1,FALSE))),0)</f>
        <v>6604058.464954963</v>
      </c>
      <c r="W180" s="13">
        <f>_xlfn.IFNA(IF(VLOOKUP($A180,'Project List'!$A$9:$BF$360,'Project List'!Z$1,FALSE)=0,"Nil",
IF(OR($E180="Potential",$E180="Proposed",$E180="Deferred",$E180="Cancelled",$E180="Closed"),VLOOKUP($A180,'Project List'!$A$9:$BF$360,'Project List'!Z$1,FALSE)*$A$15*$AE180,VLOOKUP($A180,'Project List'!$A$9:$BF$360,'Project List'!Z$1,FALSE))),0)</f>
        <v>9274265.8300221916</v>
      </c>
      <c r="X180" s="13">
        <f>_xlfn.IFNA(IF(VLOOKUP($A180,'Project List'!$A$9:$BF$360,'Project List'!AA$1,FALSE)=0,"Nil",
IF(OR($E180="Potential",$E180="Proposed",$E180="Deferred",$E180="Cancelled",$E180="Closed"),VLOOKUP($A180,'Project List'!$A$9:$BF$360,'Project List'!AA$1,FALSE)*$A$15*$AE180,VLOOKUP($A180,'Project List'!$A$9:$BF$360,'Project List'!AA$1,FALSE))),0)</f>
        <v>8021912.5833028015</v>
      </c>
      <c r="Y180" s="13" t="str">
        <f>_xlfn.IFNA(IF(VLOOKUP($A180,'Project List'!$A$9:$BF$360,'Project List'!AB$1,FALSE)=0,"Nil",
IF(OR($E180="Potential",$E180="Proposed",$E180="Deferred",$E180="Cancelled",$E180="Closed"),VLOOKUP($A180,'Project List'!$A$9:$BF$360,'Project List'!AB$1,FALSE)*$A$15*$AE180,VLOOKUP($A180,'Project List'!$A$9:$BF$360,'Project List'!AB$1,FALSE))),0)</f>
        <v>Nil</v>
      </c>
      <c r="Z180" s="13" t="str">
        <f>_xlfn.IFNA(IF(VLOOKUP($A180,'Project List'!$A$9:$BF$360,'Project List'!AC$1,FALSE)=0,"Nil",
IF(OR($E180="Potential",$E180="Proposed",$E180="Deferred",$E180="Cancelled",$E180="Closed"),VLOOKUP($A180,'Project List'!$A$9:$BF$360,'Project List'!AC$1,FALSE)*$A$15*$AE180,VLOOKUP($A180,'Project List'!$A$9:$BF$360,'Project List'!AC$1,FALSE))),0)</f>
        <v>Nil</v>
      </c>
      <c r="AA180" s="13" t="str">
        <f>_xlfn.IFNA(IF(VLOOKUP($A180,'Project List'!$A$9:$BF$360,'Project List'!AD$1,FALSE)=0,"Nil",
IF(OR($E180="Potential",$E180="Proposed",$E180="Deferred",$E180="Cancelled",$E180="Closed"),VLOOKUP($A180,'Project List'!$A$9:$BF$360,'Project List'!AD$1,FALSE)*$A$15*$AE180,VLOOKUP($A180,'Project List'!$A$9:$BF$360,'Project List'!AD$1,FALSE))),0)</f>
        <v>Nil</v>
      </c>
      <c r="AB180" s="13" t="str">
        <f>_xlfn.IFNA(IF(VLOOKUP($A180,'Project List'!$A$9:$BF$360,'Project List'!AE$1,FALSE)=0,"Nil",
IF(OR($E180="Potential",$E180="Proposed",$E180="Deferred",$E180="Cancelled",$E180="Closed"),VLOOKUP($A180,'Project List'!$A$9:$BF$360,'Project List'!AE$1,FALSE)*$A$15*$AE180,VLOOKUP($A180,'Project List'!$A$9:$BF$360,'Project List'!AE$1,FALSE))),0)</f>
        <v>Nil</v>
      </c>
      <c r="AC180" s="13" t="str">
        <f>_xlfn.IFNA(IF(VLOOKUP($A180,'Project List'!$A$9:$BF$360,'Project List'!AF$1,FALSE)=0,"Nil",
IF(OR($E180="Potential",$E180="Proposed",$E180="Deferred",$E180="Cancelled",$E180="Closed"),VLOOKUP($A180,'Project List'!$A$9:$BF$360,'Project List'!AF$1,FALSE)*$A$15*$AE180,VLOOKUP($A180,'Project List'!$A$9:$BF$360,'Project List'!AF$1,FALSE))),0)</f>
        <v>Nil</v>
      </c>
      <c r="AD180" s="42"/>
      <c r="AE180" s="248">
        <f>1+IF(ISNA(VLOOKUP($A180,'Project labour content'!$A$7:$D$255,'Project labour content'!$D$1,FALSE)),VLOOKUP($D180,'Project labour content'!$F$6:$G$15,'Project labour content'!$G$1,FALSE),VLOOKUP($A180,'Project labour content'!$A$7:$D$255,'Project labour content'!$D$1,FALSE))*('Project labour content'!$K$14/100)*1</f>
        <v>1.0005602853957962</v>
      </c>
      <c r="AG180" s="3"/>
      <c r="AH180" s="3"/>
      <c r="AI180" s="32"/>
      <c r="AJ180" s="32"/>
      <c r="AK180" s="32"/>
      <c r="AL180" s="32"/>
      <c r="AM180" s="59"/>
      <c r="AN180" s="59"/>
      <c r="AO180" s="59"/>
      <c r="AP180" s="59"/>
      <c r="AQ180" s="59"/>
    </row>
    <row r="181" spans="1:43" x14ac:dyDescent="0.25">
      <c r="A181" s="11" t="s">
        <v>269</v>
      </c>
      <c r="B181" s="11" t="str">
        <f>_xlfn.IFNA(VLOOKUP($A181,'Project List'!$A$9:$AF$360,'Project List'!G$1,FALSE),0)</f>
        <v>Instrument Transformer Unit Asset Replacement 2018-23</v>
      </c>
      <c r="C181" s="11" t="str">
        <f>_xlfn.IFNA(VLOOKUP($A181,'Project List'!$A$9:$AF$360,'Project List'!C$1,FALSE),0)</f>
        <v>ExAnte</v>
      </c>
      <c r="D181" s="11" t="str">
        <f>_xlfn.IFNA(VLOOKUP($A181,'Project List'!$A$9:$AF$360,'Project List'!D$1,FALSE),0)</f>
        <v>Replacement</v>
      </c>
      <c r="E181" s="11" t="str">
        <f>_xlfn.IFNA(VLOOKUP($A181,'Project List'!$A$9:$AF$360,'Project List'!H$1,FALSE),0)</f>
        <v>Active</v>
      </c>
      <c r="F181" s="105">
        <f>_xlfn.IFNA(VLOOKUP($A181,'Project List'!$A$9:$AF$360,'Project List'!I$1,FALSE),0)</f>
        <v>0</v>
      </c>
      <c r="G181" s="105">
        <f>_xlfn.IFNA(VLOOKUP($A181,'Project List'!$A$9:$AF$360,'Project List'!J$1,FALSE),0)</f>
        <v>0</v>
      </c>
      <c r="H181" s="105">
        <f>_xlfn.IFNA(VLOOKUP($A181,'Project List'!$A$9:$AF$360,'Project List'!K$1,FALSE),0)</f>
        <v>0</v>
      </c>
      <c r="I181" s="105">
        <f>_xlfn.IFNA(VLOOKUP($A181,'Project List'!$A$9:$AF$360,'Project List'!L$1,FALSE),0)</f>
        <v>0</v>
      </c>
      <c r="J181" s="105">
        <f>_xlfn.IFNA(VLOOKUP($A181,'Project List'!$A$9:$AF$360,'Project List'!M$1,FALSE),0)</f>
        <v>0</v>
      </c>
      <c r="K181" s="105">
        <f>_xlfn.IFNA(VLOOKUP($A181,'Project List'!$A$9:$AF$360,'Project List'!N$1,FALSE),0)</f>
        <v>0</v>
      </c>
      <c r="L181" s="105">
        <f>_xlfn.IFNA(VLOOKUP($A181,'Project List'!$A$9:$AF$360,'Project List'!O$1,FALSE),0)</f>
        <v>0</v>
      </c>
      <c r="M181" s="105">
        <f>_xlfn.IFNA(VLOOKUP($A181,'Project List'!$A$9:$AF$360,'Project List'!P$1,FALSE),0)</f>
        <v>0</v>
      </c>
      <c r="N181" s="105">
        <f>_xlfn.IFNA(VLOOKUP($A181,'Project List'!$A$9:$AF$360,'Project List'!Q$1,FALSE),0)</f>
        <v>0</v>
      </c>
      <c r="O181" s="105">
        <f>_xlfn.IFNA(VLOOKUP($A181,'Project List'!$A$9:$AF$360,'Project List'!R$1,FALSE),0)</f>
        <v>0</v>
      </c>
      <c r="P181" s="105">
        <f>_xlfn.IFNA(VLOOKUP($A181,'Project List'!$A$9:$AF$360,'Project List'!S$1,FALSE),0)</f>
        <v>0</v>
      </c>
      <c r="Q181" s="105">
        <f>_xlfn.IFNA(VLOOKUP($A181,'Project List'!$A$9:$AF$360,'Project List'!T$1,FALSE),0)</f>
        <v>0</v>
      </c>
      <c r="R181" s="105">
        <f>_xlfn.IFNA(VLOOKUP($A181,'Project List'!$A$9:$AF$360,'Project List'!U$1,FALSE),0)</f>
        <v>0</v>
      </c>
      <c r="S181" s="105">
        <f>_xlfn.IFNA(VLOOKUP($A181,'Project List'!$A$9:$AF$360,'Project List'!V$1,FALSE),0)</f>
        <v>19380.53</v>
      </c>
      <c r="T181" s="105">
        <f>_xlfn.IFNA(VLOOKUP($A181,'Project List'!$A$9:$AF$360,'Project List'!W$1,FALSE),0)</f>
        <v>1944757.33</v>
      </c>
      <c r="U181" s="105">
        <f>_xlfn.IFNA(VLOOKUP($A181,'Project List'!$A$9:$AF$360,'Project List'!X$1,FALSE),0)</f>
        <v>4468230.6500000004</v>
      </c>
      <c r="V181" s="13">
        <f>_xlfn.IFNA(IF(VLOOKUP($A181,'Project List'!$A$9:$BF$360,'Project List'!Y$1,FALSE)=0,"Nil",
IF(OR($E181="Potential",$E181="Proposed",$E181="Deferred",$E181="Cancelled",$E181="Closed"),VLOOKUP($A181,'Project List'!$A$9:$BF$360,'Project List'!Y$1,FALSE)*$A$15*$AE181,VLOOKUP($A181,'Project List'!$A$9:$BF$360,'Project List'!Y$1,FALSE))),0)</f>
        <v>5720910.219435391</v>
      </c>
      <c r="W181" s="13">
        <f>_xlfn.IFNA(IF(VLOOKUP($A181,'Project List'!$A$9:$BF$360,'Project List'!Z$1,FALSE)=0,"Nil",
IF(OR($E181="Potential",$E181="Proposed",$E181="Deferred",$E181="Cancelled",$E181="Closed"),VLOOKUP($A181,'Project List'!$A$9:$BF$360,'Project List'!Z$1,FALSE)*$A$15*$AE181,VLOOKUP($A181,'Project List'!$A$9:$BF$360,'Project List'!Z$1,FALSE))),0)</f>
        <v>3879036.3093287535</v>
      </c>
      <c r="X181" s="13" t="str">
        <f>_xlfn.IFNA(IF(VLOOKUP($A181,'Project List'!$A$9:$BF$360,'Project List'!AA$1,FALSE)=0,"Nil",
IF(OR($E181="Potential",$E181="Proposed",$E181="Deferred",$E181="Cancelled",$E181="Closed"),VLOOKUP($A181,'Project List'!$A$9:$BF$360,'Project List'!AA$1,FALSE)*$A$15*$AE181,VLOOKUP($A181,'Project List'!$A$9:$BF$360,'Project List'!AA$1,FALSE))),0)</f>
        <v>Nil</v>
      </c>
      <c r="Y181" s="13" t="str">
        <f>_xlfn.IFNA(IF(VLOOKUP($A181,'Project List'!$A$9:$BF$360,'Project List'!AB$1,FALSE)=0,"Nil",
IF(OR($E181="Potential",$E181="Proposed",$E181="Deferred",$E181="Cancelled",$E181="Closed"),VLOOKUP($A181,'Project List'!$A$9:$BF$360,'Project List'!AB$1,FALSE)*$A$15*$AE181,VLOOKUP($A181,'Project List'!$A$9:$BF$360,'Project List'!AB$1,FALSE))),0)</f>
        <v>Nil</v>
      </c>
      <c r="Z181" s="13" t="str">
        <f>_xlfn.IFNA(IF(VLOOKUP($A181,'Project List'!$A$9:$BF$360,'Project List'!AC$1,FALSE)=0,"Nil",
IF(OR($E181="Potential",$E181="Proposed",$E181="Deferred",$E181="Cancelled",$E181="Closed"),VLOOKUP($A181,'Project List'!$A$9:$BF$360,'Project List'!AC$1,FALSE)*$A$15*$AE181,VLOOKUP($A181,'Project List'!$A$9:$BF$360,'Project List'!AC$1,FALSE))),0)</f>
        <v>Nil</v>
      </c>
      <c r="AA181" s="13" t="str">
        <f>_xlfn.IFNA(IF(VLOOKUP($A181,'Project List'!$A$9:$BF$360,'Project List'!AD$1,FALSE)=0,"Nil",
IF(OR($E181="Potential",$E181="Proposed",$E181="Deferred",$E181="Cancelled",$E181="Closed"),VLOOKUP($A181,'Project List'!$A$9:$BF$360,'Project List'!AD$1,FALSE)*$A$15*$AE181,VLOOKUP($A181,'Project List'!$A$9:$BF$360,'Project List'!AD$1,FALSE))),0)</f>
        <v>Nil</v>
      </c>
      <c r="AB181" s="13" t="str">
        <f>_xlfn.IFNA(IF(VLOOKUP($A181,'Project List'!$A$9:$BF$360,'Project List'!AE$1,FALSE)=0,"Nil",
IF(OR($E181="Potential",$E181="Proposed",$E181="Deferred",$E181="Cancelled",$E181="Closed"),VLOOKUP($A181,'Project List'!$A$9:$BF$360,'Project List'!AE$1,FALSE)*$A$15*$AE181,VLOOKUP($A181,'Project List'!$A$9:$BF$360,'Project List'!AE$1,FALSE))),0)</f>
        <v>Nil</v>
      </c>
      <c r="AC181" s="13" t="str">
        <f>_xlfn.IFNA(IF(VLOOKUP($A181,'Project List'!$A$9:$BF$360,'Project List'!AF$1,FALSE)=0,"Nil",
IF(OR($E181="Potential",$E181="Proposed",$E181="Deferred",$E181="Cancelled",$E181="Closed"),VLOOKUP($A181,'Project List'!$A$9:$BF$360,'Project List'!AF$1,FALSE)*$A$15*$AE181,VLOOKUP($A181,'Project List'!$A$9:$BF$360,'Project List'!AF$1,FALSE))),0)</f>
        <v>Nil</v>
      </c>
      <c r="AD181" s="42"/>
      <c r="AE181" s="248">
        <f>1+IF(ISNA(VLOOKUP($A181,'Project labour content'!$A$7:$D$255,'Project labour content'!$D$1,FALSE)),VLOOKUP($D181,'Project labour content'!$F$6:$G$15,'Project labour content'!$G$1,FALSE),VLOOKUP($A181,'Project labour content'!$A$7:$D$255,'Project labour content'!$D$1,FALSE))*('Project labour content'!$K$14/100)*1</f>
        <v>1.0005959973227896</v>
      </c>
      <c r="AG181" s="3"/>
      <c r="AH181" s="3"/>
      <c r="AI181" s="32"/>
      <c r="AJ181" s="32"/>
      <c r="AK181" s="32"/>
      <c r="AL181" s="32"/>
      <c r="AM181" s="59"/>
      <c r="AN181" s="59"/>
      <c r="AO181" s="59"/>
      <c r="AP181" s="59"/>
      <c r="AQ181" s="59"/>
    </row>
    <row r="182" spans="1:43" x14ac:dyDescent="0.25">
      <c r="A182" s="11" t="s">
        <v>271</v>
      </c>
      <c r="B182" s="11" t="str">
        <f>_xlfn.IFNA(VLOOKUP($A182,'Project List'!$A$9:$AF$360,'Project List'!G$1,FALSE),0)</f>
        <v>Circuit Breaker Unit Asset Replacement 2018-23</v>
      </c>
      <c r="C182" s="11" t="str">
        <f>_xlfn.IFNA(VLOOKUP($A182,'Project List'!$A$9:$AF$360,'Project List'!C$1,FALSE),0)</f>
        <v>ExAnte</v>
      </c>
      <c r="D182" s="11" t="str">
        <f>_xlfn.IFNA(VLOOKUP($A182,'Project List'!$A$9:$AF$360,'Project List'!D$1,FALSE),0)</f>
        <v>Replacement</v>
      </c>
      <c r="E182" s="11" t="str">
        <f>_xlfn.IFNA(VLOOKUP($A182,'Project List'!$A$9:$AF$360,'Project List'!H$1,FALSE),0)</f>
        <v>Active</v>
      </c>
      <c r="F182" s="105">
        <f>_xlfn.IFNA(VLOOKUP($A182,'Project List'!$A$9:$AF$360,'Project List'!I$1,FALSE),0)</f>
        <v>0</v>
      </c>
      <c r="G182" s="105">
        <f>_xlfn.IFNA(VLOOKUP($A182,'Project List'!$A$9:$AF$360,'Project List'!J$1,FALSE),0)</f>
        <v>0</v>
      </c>
      <c r="H182" s="105">
        <f>_xlfn.IFNA(VLOOKUP($A182,'Project List'!$A$9:$AF$360,'Project List'!K$1,FALSE),0)</f>
        <v>0</v>
      </c>
      <c r="I182" s="105">
        <f>_xlfn.IFNA(VLOOKUP($A182,'Project List'!$A$9:$AF$360,'Project List'!L$1,FALSE),0)</f>
        <v>0</v>
      </c>
      <c r="J182" s="105">
        <f>_xlfn.IFNA(VLOOKUP($A182,'Project List'!$A$9:$AF$360,'Project List'!M$1,FALSE),0)</f>
        <v>0</v>
      </c>
      <c r="K182" s="105">
        <f>_xlfn.IFNA(VLOOKUP($A182,'Project List'!$A$9:$AF$360,'Project List'!N$1,FALSE),0)</f>
        <v>0</v>
      </c>
      <c r="L182" s="105">
        <f>_xlfn.IFNA(VLOOKUP($A182,'Project List'!$A$9:$AF$360,'Project List'!O$1,FALSE),0)</f>
        <v>0</v>
      </c>
      <c r="M182" s="105">
        <f>_xlfn.IFNA(VLOOKUP($A182,'Project List'!$A$9:$AF$360,'Project List'!P$1,FALSE),0)</f>
        <v>0</v>
      </c>
      <c r="N182" s="105">
        <f>_xlfn.IFNA(VLOOKUP($A182,'Project List'!$A$9:$AF$360,'Project List'!Q$1,FALSE),0)</f>
        <v>0</v>
      </c>
      <c r="O182" s="105">
        <f>_xlfn.IFNA(VLOOKUP($A182,'Project List'!$A$9:$AF$360,'Project List'!R$1,FALSE),0)</f>
        <v>0</v>
      </c>
      <c r="P182" s="105">
        <f>_xlfn.IFNA(VLOOKUP($A182,'Project List'!$A$9:$AF$360,'Project List'!S$1,FALSE),0)</f>
        <v>0</v>
      </c>
      <c r="Q182" s="105">
        <f>_xlfn.IFNA(VLOOKUP($A182,'Project List'!$A$9:$AF$360,'Project List'!T$1,FALSE),0)</f>
        <v>0</v>
      </c>
      <c r="R182" s="105">
        <f>_xlfn.IFNA(VLOOKUP($A182,'Project List'!$A$9:$AF$360,'Project List'!U$1,FALSE),0)</f>
        <v>0</v>
      </c>
      <c r="S182" s="105">
        <f>_xlfn.IFNA(VLOOKUP($A182,'Project List'!$A$9:$AF$360,'Project List'!V$1,FALSE),0)</f>
        <v>18270.89</v>
      </c>
      <c r="T182" s="105">
        <f>_xlfn.IFNA(VLOOKUP($A182,'Project List'!$A$9:$AF$360,'Project List'!W$1,FALSE),0)</f>
        <v>809056.39</v>
      </c>
      <c r="U182" s="105">
        <f>_xlfn.IFNA(VLOOKUP($A182,'Project List'!$A$9:$AF$360,'Project List'!X$1,FALSE),0)</f>
        <v>1349783.34</v>
      </c>
      <c r="V182" s="13">
        <f>_xlfn.IFNA(IF(VLOOKUP($A182,'Project List'!$A$9:$BF$360,'Project List'!Y$1,FALSE)=0,"Nil",
IF(OR($E182="Potential",$E182="Proposed",$E182="Deferred",$E182="Cancelled",$E182="Closed"),VLOOKUP($A182,'Project List'!$A$9:$BF$360,'Project List'!Y$1,FALSE)*$A$15*$AE182,VLOOKUP($A182,'Project List'!$A$9:$BF$360,'Project List'!Y$1,FALSE))),0)</f>
        <v>3249310.616908391</v>
      </c>
      <c r="W182" s="13">
        <f>_xlfn.IFNA(IF(VLOOKUP($A182,'Project List'!$A$9:$BF$360,'Project List'!Z$1,FALSE)=0,"Nil",
IF(OR($E182="Potential",$E182="Proposed",$E182="Deferred",$E182="Cancelled",$E182="Closed"),VLOOKUP($A182,'Project List'!$A$9:$BF$360,'Project List'!Z$1,FALSE)*$A$15*$AE182,VLOOKUP($A182,'Project List'!$A$9:$BF$360,'Project List'!Z$1,FALSE))),0)</f>
        <v>389624.52690308605</v>
      </c>
      <c r="X182" s="13" t="str">
        <f>_xlfn.IFNA(IF(VLOOKUP($A182,'Project List'!$A$9:$BF$360,'Project List'!AA$1,FALSE)=0,"Nil",
IF(OR($E182="Potential",$E182="Proposed",$E182="Deferred",$E182="Cancelled",$E182="Closed"),VLOOKUP($A182,'Project List'!$A$9:$BF$360,'Project List'!AA$1,FALSE)*$A$15*$AE182,VLOOKUP($A182,'Project List'!$A$9:$BF$360,'Project List'!AA$1,FALSE))),0)</f>
        <v>Nil</v>
      </c>
      <c r="Y182" s="13" t="str">
        <f>_xlfn.IFNA(IF(VLOOKUP($A182,'Project List'!$A$9:$BF$360,'Project List'!AB$1,FALSE)=0,"Nil",
IF(OR($E182="Potential",$E182="Proposed",$E182="Deferred",$E182="Cancelled",$E182="Closed"),VLOOKUP($A182,'Project List'!$A$9:$BF$360,'Project List'!AB$1,FALSE)*$A$15*$AE182,VLOOKUP($A182,'Project List'!$A$9:$BF$360,'Project List'!AB$1,FALSE))),0)</f>
        <v>Nil</v>
      </c>
      <c r="Z182" s="13" t="str">
        <f>_xlfn.IFNA(IF(VLOOKUP($A182,'Project List'!$A$9:$BF$360,'Project List'!AC$1,FALSE)=0,"Nil",
IF(OR($E182="Potential",$E182="Proposed",$E182="Deferred",$E182="Cancelled",$E182="Closed"),VLOOKUP($A182,'Project List'!$A$9:$BF$360,'Project List'!AC$1,FALSE)*$A$15*$AE182,VLOOKUP($A182,'Project List'!$A$9:$BF$360,'Project List'!AC$1,FALSE))),0)</f>
        <v>Nil</v>
      </c>
      <c r="AA182" s="13" t="str">
        <f>_xlfn.IFNA(IF(VLOOKUP($A182,'Project List'!$A$9:$BF$360,'Project List'!AD$1,FALSE)=0,"Nil",
IF(OR($E182="Potential",$E182="Proposed",$E182="Deferred",$E182="Cancelled",$E182="Closed"),VLOOKUP($A182,'Project List'!$A$9:$BF$360,'Project List'!AD$1,FALSE)*$A$15*$AE182,VLOOKUP($A182,'Project List'!$A$9:$BF$360,'Project List'!AD$1,FALSE))),0)</f>
        <v>Nil</v>
      </c>
      <c r="AB182" s="13" t="str">
        <f>_xlfn.IFNA(IF(VLOOKUP($A182,'Project List'!$A$9:$BF$360,'Project List'!AE$1,FALSE)=0,"Nil",
IF(OR($E182="Potential",$E182="Proposed",$E182="Deferred",$E182="Cancelled",$E182="Closed"),VLOOKUP($A182,'Project List'!$A$9:$BF$360,'Project List'!AE$1,FALSE)*$A$15*$AE182,VLOOKUP($A182,'Project List'!$A$9:$BF$360,'Project List'!AE$1,FALSE))),0)</f>
        <v>Nil</v>
      </c>
      <c r="AC182" s="13" t="str">
        <f>_xlfn.IFNA(IF(VLOOKUP($A182,'Project List'!$A$9:$BF$360,'Project List'!AF$1,FALSE)=0,"Nil",
IF(OR($E182="Potential",$E182="Proposed",$E182="Deferred",$E182="Cancelled",$E182="Closed"),VLOOKUP($A182,'Project List'!$A$9:$BF$360,'Project List'!AF$1,FALSE)*$A$15*$AE182,VLOOKUP($A182,'Project List'!$A$9:$BF$360,'Project List'!AF$1,FALSE))),0)</f>
        <v>Nil</v>
      </c>
      <c r="AD182" s="42"/>
      <c r="AE182" s="248">
        <f>1+IF(ISNA(VLOOKUP($A182,'Project labour content'!$A$7:$D$255,'Project labour content'!$D$1,FALSE)),VLOOKUP($D182,'Project labour content'!$F$6:$G$15,'Project labour content'!$G$1,FALSE),VLOOKUP($A182,'Project labour content'!$A$7:$D$255,'Project labour content'!$D$1,FALSE))*('Project labour content'!$K$14/100)*1</f>
        <v>1.0007445630540419</v>
      </c>
      <c r="AG182" s="3"/>
      <c r="AH182" s="3"/>
      <c r="AI182" s="32"/>
      <c r="AJ182" s="32"/>
      <c r="AK182" s="32"/>
      <c r="AL182" s="32"/>
      <c r="AM182" s="59"/>
      <c r="AN182" s="59"/>
      <c r="AO182" s="59"/>
      <c r="AP182" s="59"/>
      <c r="AQ182" s="59"/>
    </row>
    <row r="183" spans="1:43" x14ac:dyDescent="0.25">
      <c r="A183" s="11" t="s">
        <v>273</v>
      </c>
      <c r="B183" s="11" t="str">
        <f>_xlfn.IFNA(VLOOKUP($A183,'Project List'!$A$9:$AF$360,'Project List'!G$1,FALSE),0)</f>
        <v>Isolator Unit Asset Replacement 2018-23</v>
      </c>
      <c r="C183" s="11" t="str">
        <f>_xlfn.IFNA(VLOOKUP($A183,'Project List'!$A$9:$AF$360,'Project List'!C$1,FALSE),0)</f>
        <v>ExAnte</v>
      </c>
      <c r="D183" s="11" t="str">
        <f>_xlfn.IFNA(VLOOKUP($A183,'Project List'!$A$9:$AF$360,'Project List'!D$1,FALSE),0)</f>
        <v>Replacement</v>
      </c>
      <c r="E183" s="11" t="str">
        <f>_xlfn.IFNA(VLOOKUP($A183,'Project List'!$A$9:$AF$360,'Project List'!H$1,FALSE),0)</f>
        <v>Active</v>
      </c>
      <c r="F183" s="105">
        <f>_xlfn.IFNA(VLOOKUP($A183,'Project List'!$A$9:$AF$360,'Project List'!I$1,FALSE),0)</f>
        <v>0</v>
      </c>
      <c r="G183" s="105">
        <f>_xlfn.IFNA(VLOOKUP($A183,'Project List'!$A$9:$AF$360,'Project List'!J$1,FALSE),0)</f>
        <v>0</v>
      </c>
      <c r="H183" s="105">
        <f>_xlfn.IFNA(VLOOKUP($A183,'Project List'!$A$9:$AF$360,'Project List'!K$1,FALSE),0)</f>
        <v>0</v>
      </c>
      <c r="I183" s="105">
        <f>_xlfn.IFNA(VLOOKUP($A183,'Project List'!$A$9:$AF$360,'Project List'!L$1,FALSE),0)</f>
        <v>0</v>
      </c>
      <c r="J183" s="105">
        <f>_xlfn.IFNA(VLOOKUP($A183,'Project List'!$A$9:$AF$360,'Project List'!M$1,FALSE),0)</f>
        <v>0</v>
      </c>
      <c r="K183" s="105">
        <f>_xlfn.IFNA(VLOOKUP($A183,'Project List'!$A$9:$AF$360,'Project List'!N$1,FALSE),0)</f>
        <v>0</v>
      </c>
      <c r="L183" s="105">
        <f>_xlfn.IFNA(VLOOKUP($A183,'Project List'!$A$9:$AF$360,'Project List'!O$1,FALSE),0)</f>
        <v>0</v>
      </c>
      <c r="M183" s="105">
        <f>_xlfn.IFNA(VLOOKUP($A183,'Project List'!$A$9:$AF$360,'Project List'!P$1,FALSE),0)</f>
        <v>0</v>
      </c>
      <c r="N183" s="105">
        <f>_xlfn.IFNA(VLOOKUP($A183,'Project List'!$A$9:$AF$360,'Project List'!Q$1,FALSE),0)</f>
        <v>0</v>
      </c>
      <c r="O183" s="105">
        <f>_xlfn.IFNA(VLOOKUP($A183,'Project List'!$A$9:$AF$360,'Project List'!R$1,FALSE),0)</f>
        <v>0</v>
      </c>
      <c r="P183" s="105">
        <f>_xlfn.IFNA(VLOOKUP($A183,'Project List'!$A$9:$AF$360,'Project List'!S$1,FALSE),0)</f>
        <v>0</v>
      </c>
      <c r="Q183" s="105">
        <f>_xlfn.IFNA(VLOOKUP($A183,'Project List'!$A$9:$AF$360,'Project List'!T$1,FALSE),0)</f>
        <v>0</v>
      </c>
      <c r="R183" s="105">
        <f>_xlfn.IFNA(VLOOKUP($A183,'Project List'!$A$9:$AF$360,'Project List'!U$1,FALSE),0)</f>
        <v>28001.74</v>
      </c>
      <c r="S183" s="105">
        <f>_xlfn.IFNA(VLOOKUP($A183,'Project List'!$A$9:$AF$360,'Project List'!V$1,FALSE),0)</f>
        <v>75164.539999999994</v>
      </c>
      <c r="T183" s="105">
        <f>_xlfn.IFNA(VLOOKUP($A183,'Project List'!$A$9:$AF$360,'Project List'!W$1,FALSE),0)</f>
        <v>389692.23</v>
      </c>
      <c r="U183" s="105">
        <f>_xlfn.IFNA(VLOOKUP($A183,'Project List'!$A$9:$AF$360,'Project List'!X$1,FALSE),0)</f>
        <v>810036.83</v>
      </c>
      <c r="V183" s="13">
        <f>_xlfn.IFNA(IF(VLOOKUP($A183,'Project List'!$A$9:$BF$360,'Project List'!Y$1,FALSE)=0,"Nil",
IF(OR($E183="Potential",$E183="Proposed",$E183="Deferred",$E183="Cancelled",$E183="Closed"),VLOOKUP($A183,'Project List'!$A$9:$BF$360,'Project List'!Y$1,FALSE)*$A$15*$AE183,VLOOKUP($A183,'Project List'!$A$9:$BF$360,'Project List'!Y$1,FALSE))),0)</f>
        <v>2744844.9171148865</v>
      </c>
      <c r="W183" s="13">
        <f>_xlfn.IFNA(IF(VLOOKUP($A183,'Project List'!$A$9:$BF$360,'Project List'!Z$1,FALSE)=0,"Nil",
IF(OR($E183="Potential",$E183="Proposed",$E183="Deferred",$E183="Cancelled",$E183="Closed"),VLOOKUP($A183,'Project List'!$A$9:$BF$360,'Project List'!Z$1,FALSE)*$A$15*$AE183,VLOOKUP($A183,'Project List'!$A$9:$BF$360,'Project List'!Z$1,FALSE))),0)</f>
        <v>2993238.4613344385</v>
      </c>
      <c r="X183" s="13">
        <f>_xlfn.IFNA(IF(VLOOKUP($A183,'Project List'!$A$9:$BF$360,'Project List'!AA$1,FALSE)=0,"Nil",
IF(OR($E183="Potential",$E183="Proposed",$E183="Deferred",$E183="Cancelled",$E183="Closed"),VLOOKUP($A183,'Project List'!$A$9:$BF$360,'Project List'!AA$1,FALSE)*$A$15*$AE183,VLOOKUP($A183,'Project List'!$A$9:$BF$360,'Project List'!AA$1,FALSE))),0)</f>
        <v>3801350.2980846763</v>
      </c>
      <c r="Y183" s="13" t="str">
        <f>_xlfn.IFNA(IF(VLOOKUP($A183,'Project List'!$A$9:$BF$360,'Project List'!AB$1,FALSE)=0,"Nil",
IF(OR($E183="Potential",$E183="Proposed",$E183="Deferred",$E183="Cancelled",$E183="Closed"),VLOOKUP($A183,'Project List'!$A$9:$BF$360,'Project List'!AB$1,FALSE)*$A$15*$AE183,VLOOKUP($A183,'Project List'!$A$9:$BF$360,'Project List'!AB$1,FALSE))),0)</f>
        <v>Nil</v>
      </c>
      <c r="Z183" s="13" t="str">
        <f>_xlfn.IFNA(IF(VLOOKUP($A183,'Project List'!$A$9:$BF$360,'Project List'!AC$1,FALSE)=0,"Nil",
IF(OR($E183="Potential",$E183="Proposed",$E183="Deferred",$E183="Cancelled",$E183="Closed"),VLOOKUP($A183,'Project List'!$A$9:$BF$360,'Project List'!AC$1,FALSE)*$A$15*$AE183,VLOOKUP($A183,'Project List'!$A$9:$BF$360,'Project List'!AC$1,FALSE))),0)</f>
        <v>Nil</v>
      </c>
      <c r="AA183" s="13" t="str">
        <f>_xlfn.IFNA(IF(VLOOKUP($A183,'Project List'!$A$9:$BF$360,'Project List'!AD$1,FALSE)=0,"Nil",
IF(OR($E183="Potential",$E183="Proposed",$E183="Deferred",$E183="Cancelled",$E183="Closed"),VLOOKUP($A183,'Project List'!$A$9:$BF$360,'Project List'!AD$1,FALSE)*$A$15*$AE183,VLOOKUP($A183,'Project List'!$A$9:$BF$360,'Project List'!AD$1,FALSE))),0)</f>
        <v>Nil</v>
      </c>
      <c r="AB183" s="13" t="str">
        <f>_xlfn.IFNA(IF(VLOOKUP($A183,'Project List'!$A$9:$BF$360,'Project List'!AE$1,FALSE)=0,"Nil",
IF(OR($E183="Potential",$E183="Proposed",$E183="Deferred",$E183="Cancelled",$E183="Closed"),VLOOKUP($A183,'Project List'!$A$9:$BF$360,'Project List'!AE$1,FALSE)*$A$15*$AE183,VLOOKUP($A183,'Project List'!$A$9:$BF$360,'Project List'!AE$1,FALSE))),0)</f>
        <v>Nil</v>
      </c>
      <c r="AC183" s="13" t="str">
        <f>_xlfn.IFNA(IF(VLOOKUP($A183,'Project List'!$A$9:$BF$360,'Project List'!AF$1,FALSE)=0,"Nil",
IF(OR($E183="Potential",$E183="Proposed",$E183="Deferred",$E183="Cancelled",$E183="Closed"),VLOOKUP($A183,'Project List'!$A$9:$BF$360,'Project List'!AF$1,FALSE)*$A$15*$AE183,VLOOKUP($A183,'Project List'!$A$9:$BF$360,'Project List'!AF$1,FALSE))),0)</f>
        <v>Nil</v>
      </c>
      <c r="AD183" s="42"/>
      <c r="AE183" s="248">
        <f>1+IF(ISNA(VLOOKUP($A183,'Project labour content'!$A$7:$D$255,'Project labour content'!$D$1,FALSE)),VLOOKUP($D183,'Project labour content'!$F$6:$G$15,'Project labour content'!$G$1,FALSE),VLOOKUP($A183,'Project labour content'!$A$7:$D$255,'Project labour content'!$D$1,FALSE))*('Project labour content'!$K$14/100)*1</f>
        <v>1.0007577298398544</v>
      </c>
      <c r="AG183" s="3"/>
      <c r="AH183" s="3"/>
      <c r="AI183" s="32"/>
      <c r="AJ183" s="32"/>
      <c r="AK183" s="32"/>
      <c r="AL183" s="32"/>
      <c r="AM183" s="59"/>
      <c r="AN183" s="59"/>
      <c r="AO183" s="59"/>
      <c r="AP183" s="59"/>
      <c r="AQ183" s="59"/>
    </row>
    <row r="184" spans="1:43" x14ac:dyDescent="0.25">
      <c r="A184" s="11" t="s">
        <v>275</v>
      </c>
      <c r="B184" s="11" t="str">
        <f>_xlfn.IFNA(VLOOKUP($A184,'Project List'!$A$9:$AF$360,'Project List'!G$1,FALSE),0)</f>
        <v>NCIPAP 1 Riverland 132 kV Line Uprating</v>
      </c>
      <c r="C184" s="11" t="str">
        <f>_xlfn.IFNA(VLOOKUP($A184,'Project List'!$A$9:$AF$360,'Project List'!C$1,FALSE),0)</f>
        <v>ExAnte</v>
      </c>
      <c r="D184" s="11" t="str">
        <f>_xlfn.IFNA(VLOOKUP($A184,'Project List'!$A$9:$AF$360,'Project List'!D$1,FALSE),0)</f>
        <v>Augmentation</v>
      </c>
      <c r="E184" s="11" t="str">
        <f>_xlfn.IFNA(VLOOKUP($A184,'Project List'!$A$9:$AF$360,'Project List'!H$1,FALSE),0)</f>
        <v>Closed</v>
      </c>
      <c r="F184" s="105">
        <f>_xlfn.IFNA(VLOOKUP($A184,'Project List'!$A$9:$AF$360,'Project List'!I$1,FALSE),0)</f>
        <v>0</v>
      </c>
      <c r="G184" s="105">
        <f>_xlfn.IFNA(VLOOKUP($A184,'Project List'!$A$9:$AF$360,'Project List'!J$1,FALSE),0)</f>
        <v>0</v>
      </c>
      <c r="H184" s="105">
        <f>_xlfn.IFNA(VLOOKUP($A184,'Project List'!$A$9:$AF$360,'Project List'!K$1,FALSE),0)</f>
        <v>0</v>
      </c>
      <c r="I184" s="105">
        <f>_xlfn.IFNA(VLOOKUP($A184,'Project List'!$A$9:$AF$360,'Project List'!L$1,FALSE),0)</f>
        <v>0</v>
      </c>
      <c r="J184" s="105">
        <f>_xlfn.IFNA(VLOOKUP($A184,'Project List'!$A$9:$AF$360,'Project List'!M$1,FALSE),0)</f>
        <v>0</v>
      </c>
      <c r="K184" s="105">
        <f>_xlfn.IFNA(VLOOKUP($A184,'Project List'!$A$9:$AF$360,'Project List'!N$1,FALSE),0)</f>
        <v>0</v>
      </c>
      <c r="L184" s="105">
        <f>_xlfn.IFNA(VLOOKUP($A184,'Project List'!$A$9:$AF$360,'Project List'!O$1,FALSE),0)</f>
        <v>0</v>
      </c>
      <c r="M184" s="105">
        <f>_xlfn.IFNA(VLOOKUP($A184,'Project List'!$A$9:$AF$360,'Project List'!P$1,FALSE),0)</f>
        <v>0</v>
      </c>
      <c r="N184" s="105">
        <f>_xlfn.IFNA(VLOOKUP($A184,'Project List'!$A$9:$AF$360,'Project List'!Q$1,FALSE),0)</f>
        <v>0</v>
      </c>
      <c r="O184" s="105">
        <f>_xlfn.IFNA(VLOOKUP($A184,'Project List'!$A$9:$AF$360,'Project List'!R$1,FALSE),0)</f>
        <v>0</v>
      </c>
      <c r="P184" s="105">
        <f>_xlfn.IFNA(VLOOKUP($A184,'Project List'!$A$9:$AF$360,'Project List'!S$1,FALSE),0)</f>
        <v>339333.03</v>
      </c>
      <c r="Q184" s="105">
        <f>_xlfn.IFNA(VLOOKUP($A184,'Project List'!$A$9:$AF$360,'Project List'!T$1,FALSE),0)</f>
        <v>2599635.7999999998</v>
      </c>
      <c r="R184" s="105">
        <f>_xlfn.IFNA(VLOOKUP($A184,'Project List'!$A$9:$AF$360,'Project List'!U$1,FALSE),0)</f>
        <v>789697.35</v>
      </c>
      <c r="S184" s="105">
        <f>_xlfn.IFNA(VLOOKUP($A184,'Project List'!$A$9:$AF$360,'Project List'!V$1,FALSE),0)</f>
        <v>90768.5</v>
      </c>
      <c r="T184" s="105">
        <f>_xlfn.IFNA(VLOOKUP($A184,'Project List'!$A$9:$AF$360,'Project List'!W$1,FALSE),0)</f>
        <v>16825.349999999999</v>
      </c>
      <c r="U184" s="105">
        <f>_xlfn.IFNA(VLOOKUP($A184,'Project List'!$A$9:$AF$360,'Project List'!X$1,FALSE),0)</f>
        <v>0</v>
      </c>
      <c r="V184" s="13" t="str">
        <f>_xlfn.IFNA(IF(VLOOKUP($A184,'Project List'!$A$9:$BF$360,'Project List'!Y$1,FALSE)=0,"Nil",
IF(OR($E184="Potential",$E184="Proposed",$E184="Deferred",$E184="Cancelled",$E184="Closed"),VLOOKUP($A184,'Project List'!$A$9:$BF$360,'Project List'!Y$1,FALSE)*$A$15*$AE184,VLOOKUP($A184,'Project List'!$A$9:$BF$360,'Project List'!Y$1,FALSE))),0)</f>
        <v>Nil</v>
      </c>
      <c r="W184" s="13" t="str">
        <f>_xlfn.IFNA(IF(VLOOKUP($A184,'Project List'!$A$9:$BF$360,'Project List'!Z$1,FALSE)=0,"Nil",
IF(OR($E184="Potential",$E184="Proposed",$E184="Deferred",$E184="Cancelled",$E184="Closed"),VLOOKUP($A184,'Project List'!$A$9:$BF$360,'Project List'!Z$1,FALSE)*$A$15*$AE184,VLOOKUP($A184,'Project List'!$A$9:$BF$360,'Project List'!Z$1,FALSE))),0)</f>
        <v>Nil</v>
      </c>
      <c r="X184" s="13" t="str">
        <f>_xlfn.IFNA(IF(VLOOKUP($A184,'Project List'!$A$9:$BF$360,'Project List'!AA$1,FALSE)=0,"Nil",
IF(OR($E184="Potential",$E184="Proposed",$E184="Deferred",$E184="Cancelled",$E184="Closed"),VLOOKUP($A184,'Project List'!$A$9:$BF$360,'Project List'!AA$1,FALSE)*$A$15*$AE184,VLOOKUP($A184,'Project List'!$A$9:$BF$360,'Project List'!AA$1,FALSE))),0)</f>
        <v>Nil</v>
      </c>
      <c r="Y184" s="13" t="str">
        <f>_xlfn.IFNA(IF(VLOOKUP($A184,'Project List'!$A$9:$BF$360,'Project List'!AB$1,FALSE)=0,"Nil",
IF(OR($E184="Potential",$E184="Proposed",$E184="Deferred",$E184="Cancelled",$E184="Closed"),VLOOKUP($A184,'Project List'!$A$9:$BF$360,'Project List'!AB$1,FALSE)*$A$15*$AE184,VLOOKUP($A184,'Project List'!$A$9:$BF$360,'Project List'!AB$1,FALSE))),0)</f>
        <v>Nil</v>
      </c>
      <c r="Z184" s="13" t="str">
        <f>_xlfn.IFNA(IF(VLOOKUP($A184,'Project List'!$A$9:$BF$360,'Project List'!AC$1,FALSE)=0,"Nil",
IF(OR($E184="Potential",$E184="Proposed",$E184="Deferred",$E184="Cancelled",$E184="Closed"),VLOOKUP($A184,'Project List'!$A$9:$BF$360,'Project List'!AC$1,FALSE)*$A$15*$AE184,VLOOKUP($A184,'Project List'!$A$9:$BF$360,'Project List'!AC$1,FALSE))),0)</f>
        <v>Nil</v>
      </c>
      <c r="AA184" s="13" t="str">
        <f>_xlfn.IFNA(IF(VLOOKUP($A184,'Project List'!$A$9:$BF$360,'Project List'!AD$1,FALSE)=0,"Nil",
IF(OR($E184="Potential",$E184="Proposed",$E184="Deferred",$E184="Cancelled",$E184="Closed"),VLOOKUP($A184,'Project List'!$A$9:$BF$360,'Project List'!AD$1,FALSE)*$A$15*$AE184,VLOOKUP($A184,'Project List'!$A$9:$BF$360,'Project List'!AD$1,FALSE))),0)</f>
        <v>Nil</v>
      </c>
      <c r="AB184" s="13" t="str">
        <f>_xlfn.IFNA(IF(VLOOKUP($A184,'Project List'!$A$9:$BF$360,'Project List'!AE$1,FALSE)=0,"Nil",
IF(OR($E184="Potential",$E184="Proposed",$E184="Deferred",$E184="Cancelled",$E184="Closed"),VLOOKUP($A184,'Project List'!$A$9:$BF$360,'Project List'!AE$1,FALSE)*$A$15*$AE184,VLOOKUP($A184,'Project List'!$A$9:$BF$360,'Project List'!AE$1,FALSE))),0)</f>
        <v>Nil</v>
      </c>
      <c r="AC184" s="13" t="str">
        <f>_xlfn.IFNA(IF(VLOOKUP($A184,'Project List'!$A$9:$BF$360,'Project List'!AF$1,FALSE)=0,"Nil",
IF(OR($E184="Potential",$E184="Proposed",$E184="Deferred",$E184="Cancelled",$E184="Closed"),VLOOKUP($A184,'Project List'!$A$9:$BF$360,'Project List'!AF$1,FALSE)*$A$15*$AE184,VLOOKUP($A184,'Project List'!$A$9:$BF$360,'Project List'!AF$1,FALSE))),0)</f>
        <v>Nil</v>
      </c>
      <c r="AD184" s="42"/>
      <c r="AE184" s="248">
        <f>1+IF(ISNA(VLOOKUP($A184,'Project labour content'!$A$7:$D$255,'Project labour content'!$D$1,FALSE)),VLOOKUP($D184,'Project labour content'!$F$6:$G$15,'Project labour content'!$G$1,FALSE),VLOOKUP($A184,'Project labour content'!$A$7:$D$255,'Project labour content'!$D$1,FALSE))*('Project labour content'!$K$14/100)*1</f>
        <v>1.0003471041831231</v>
      </c>
      <c r="AG184" s="3"/>
      <c r="AH184" s="3"/>
      <c r="AI184" s="32"/>
      <c r="AJ184" s="32"/>
      <c r="AK184" s="32"/>
      <c r="AL184" s="32"/>
      <c r="AM184" s="59"/>
      <c r="AN184" s="59"/>
      <c r="AO184" s="59"/>
      <c r="AP184" s="59"/>
      <c r="AQ184" s="59"/>
    </row>
    <row r="185" spans="1:43" x14ac:dyDescent="0.25">
      <c r="A185" s="11" t="s">
        <v>277</v>
      </c>
      <c r="B185" s="11" t="str">
        <f>_xlfn.IFNA(VLOOKUP($A185,'Project List'!$A$9:$AF$360,'Project List'!G$1,FALSE),0)</f>
        <v>NCIPAP Davenport-Robertstown 275 kV Removal of Plant Limits</v>
      </c>
      <c r="C185" s="11" t="str">
        <f>_xlfn.IFNA(VLOOKUP($A185,'Project List'!$A$9:$AF$360,'Project List'!C$1,FALSE),0)</f>
        <v>NCIPAP</v>
      </c>
      <c r="D185" s="11" t="str">
        <f>_xlfn.IFNA(VLOOKUP($A185,'Project List'!$A$9:$AF$360,'Project List'!D$1,FALSE),0)</f>
        <v>Augmentation</v>
      </c>
      <c r="E185" s="11" t="str">
        <f>_xlfn.IFNA(VLOOKUP($A185,'Project List'!$A$9:$AF$360,'Project List'!H$1,FALSE),0)</f>
        <v>Closed</v>
      </c>
      <c r="F185" s="105">
        <f>_xlfn.IFNA(VLOOKUP($A185,'Project List'!$A$9:$AF$360,'Project List'!I$1,FALSE),0)</f>
        <v>0</v>
      </c>
      <c r="G185" s="105">
        <f>_xlfn.IFNA(VLOOKUP($A185,'Project List'!$A$9:$AF$360,'Project List'!J$1,FALSE),0)</f>
        <v>0</v>
      </c>
      <c r="H185" s="105">
        <f>_xlfn.IFNA(VLOOKUP($A185,'Project List'!$A$9:$AF$360,'Project List'!K$1,FALSE),0)</f>
        <v>0</v>
      </c>
      <c r="I185" s="105">
        <f>_xlfn.IFNA(VLOOKUP($A185,'Project List'!$A$9:$AF$360,'Project List'!L$1,FALSE),0)</f>
        <v>0</v>
      </c>
      <c r="J185" s="105">
        <f>_xlfn.IFNA(VLOOKUP($A185,'Project List'!$A$9:$AF$360,'Project List'!M$1,FALSE),0)</f>
        <v>0</v>
      </c>
      <c r="K185" s="105">
        <f>_xlfn.IFNA(VLOOKUP($A185,'Project List'!$A$9:$AF$360,'Project List'!N$1,FALSE),0)</f>
        <v>0</v>
      </c>
      <c r="L185" s="105">
        <f>_xlfn.IFNA(VLOOKUP($A185,'Project List'!$A$9:$AF$360,'Project List'!O$1,FALSE),0)</f>
        <v>0</v>
      </c>
      <c r="M185" s="105">
        <f>_xlfn.IFNA(VLOOKUP($A185,'Project List'!$A$9:$AF$360,'Project List'!P$1,FALSE),0)</f>
        <v>0</v>
      </c>
      <c r="N185" s="105">
        <f>_xlfn.IFNA(VLOOKUP($A185,'Project List'!$A$9:$AF$360,'Project List'!Q$1,FALSE),0)</f>
        <v>0</v>
      </c>
      <c r="O185" s="105">
        <f>_xlfn.IFNA(VLOOKUP($A185,'Project List'!$A$9:$AF$360,'Project List'!R$1,FALSE),0)</f>
        <v>0</v>
      </c>
      <c r="P185" s="105">
        <f>_xlfn.IFNA(VLOOKUP($A185,'Project List'!$A$9:$AF$360,'Project List'!S$1,FALSE),0)</f>
        <v>0</v>
      </c>
      <c r="Q185" s="105">
        <f>_xlfn.IFNA(VLOOKUP($A185,'Project List'!$A$9:$AF$360,'Project List'!T$1,FALSE),0)</f>
        <v>0</v>
      </c>
      <c r="R185" s="105">
        <f>_xlfn.IFNA(VLOOKUP($A185,'Project List'!$A$9:$AF$360,'Project List'!U$1,FALSE),0)</f>
        <v>0</v>
      </c>
      <c r="S185" s="105">
        <f>_xlfn.IFNA(VLOOKUP($A185,'Project List'!$A$9:$AF$360,'Project List'!V$1,FALSE),0)</f>
        <v>1444748.18</v>
      </c>
      <c r="T185" s="105">
        <f>_xlfn.IFNA(VLOOKUP($A185,'Project List'!$A$9:$AF$360,'Project List'!W$1,FALSE),0)</f>
        <v>415129.36</v>
      </c>
      <c r="U185" s="105">
        <f>_xlfn.IFNA(VLOOKUP($A185,'Project List'!$A$9:$AF$360,'Project List'!X$1,FALSE),0)</f>
        <v>0</v>
      </c>
      <c r="V185" s="13" t="str">
        <f>_xlfn.IFNA(IF(VLOOKUP($A185,'Project List'!$A$9:$BF$360,'Project List'!Y$1,FALSE)=0,"Nil",
IF(OR($E185="Potential",$E185="Proposed",$E185="Deferred",$E185="Cancelled",$E185="Closed"),VLOOKUP($A185,'Project List'!$A$9:$BF$360,'Project List'!Y$1,FALSE)*$A$15*$AE185,VLOOKUP($A185,'Project List'!$A$9:$BF$360,'Project List'!Y$1,FALSE))),0)</f>
        <v>Nil</v>
      </c>
      <c r="W185" s="13" t="str">
        <f>_xlfn.IFNA(IF(VLOOKUP($A185,'Project List'!$A$9:$BF$360,'Project List'!Z$1,FALSE)=0,"Nil",
IF(OR($E185="Potential",$E185="Proposed",$E185="Deferred",$E185="Cancelled",$E185="Closed"),VLOOKUP($A185,'Project List'!$A$9:$BF$360,'Project List'!Z$1,FALSE)*$A$15*$AE185,VLOOKUP($A185,'Project List'!$A$9:$BF$360,'Project List'!Z$1,FALSE))),0)</f>
        <v>Nil</v>
      </c>
      <c r="X185" s="13" t="str">
        <f>_xlfn.IFNA(IF(VLOOKUP($A185,'Project List'!$A$9:$BF$360,'Project List'!AA$1,FALSE)=0,"Nil",
IF(OR($E185="Potential",$E185="Proposed",$E185="Deferred",$E185="Cancelled",$E185="Closed"),VLOOKUP($A185,'Project List'!$A$9:$BF$360,'Project List'!AA$1,FALSE)*$A$15*$AE185,VLOOKUP($A185,'Project List'!$A$9:$BF$360,'Project List'!AA$1,FALSE))),0)</f>
        <v>Nil</v>
      </c>
      <c r="Y185" s="13" t="str">
        <f>_xlfn.IFNA(IF(VLOOKUP($A185,'Project List'!$A$9:$BF$360,'Project List'!AB$1,FALSE)=0,"Nil",
IF(OR($E185="Potential",$E185="Proposed",$E185="Deferred",$E185="Cancelled",$E185="Closed"),VLOOKUP($A185,'Project List'!$A$9:$BF$360,'Project List'!AB$1,FALSE)*$A$15*$AE185,VLOOKUP($A185,'Project List'!$A$9:$BF$360,'Project List'!AB$1,FALSE))),0)</f>
        <v>Nil</v>
      </c>
      <c r="Z185" s="13" t="str">
        <f>_xlfn.IFNA(IF(VLOOKUP($A185,'Project List'!$A$9:$BF$360,'Project List'!AC$1,FALSE)=0,"Nil",
IF(OR($E185="Potential",$E185="Proposed",$E185="Deferred",$E185="Cancelled",$E185="Closed"),VLOOKUP($A185,'Project List'!$A$9:$BF$360,'Project List'!AC$1,FALSE)*$A$15*$AE185,VLOOKUP($A185,'Project List'!$A$9:$BF$360,'Project List'!AC$1,FALSE))),0)</f>
        <v>Nil</v>
      </c>
      <c r="AA185" s="13" t="str">
        <f>_xlfn.IFNA(IF(VLOOKUP($A185,'Project List'!$A$9:$BF$360,'Project List'!AD$1,FALSE)=0,"Nil",
IF(OR($E185="Potential",$E185="Proposed",$E185="Deferred",$E185="Cancelled",$E185="Closed"),VLOOKUP($A185,'Project List'!$A$9:$BF$360,'Project List'!AD$1,FALSE)*$A$15*$AE185,VLOOKUP($A185,'Project List'!$A$9:$BF$360,'Project List'!AD$1,FALSE))),0)</f>
        <v>Nil</v>
      </c>
      <c r="AB185" s="13" t="str">
        <f>_xlfn.IFNA(IF(VLOOKUP($A185,'Project List'!$A$9:$BF$360,'Project List'!AE$1,FALSE)=0,"Nil",
IF(OR($E185="Potential",$E185="Proposed",$E185="Deferred",$E185="Cancelled",$E185="Closed"),VLOOKUP($A185,'Project List'!$A$9:$BF$360,'Project List'!AE$1,FALSE)*$A$15*$AE185,VLOOKUP($A185,'Project List'!$A$9:$BF$360,'Project List'!AE$1,FALSE))),0)</f>
        <v>Nil</v>
      </c>
      <c r="AC185" s="13" t="str">
        <f>_xlfn.IFNA(IF(VLOOKUP($A185,'Project List'!$A$9:$BF$360,'Project List'!AF$1,FALSE)=0,"Nil",
IF(OR($E185="Potential",$E185="Proposed",$E185="Deferred",$E185="Cancelled",$E185="Closed"),VLOOKUP($A185,'Project List'!$A$9:$BF$360,'Project List'!AF$1,FALSE)*$A$15*$AE185,VLOOKUP($A185,'Project List'!$A$9:$BF$360,'Project List'!AF$1,FALSE))),0)</f>
        <v>Nil</v>
      </c>
      <c r="AD185" s="42"/>
      <c r="AE185" s="248">
        <f>1+IF(ISNA(VLOOKUP($A185,'Project labour content'!$A$7:$D$255,'Project labour content'!$D$1,FALSE)),VLOOKUP($D185,'Project labour content'!$F$6:$G$15,'Project labour content'!$G$1,FALSE),VLOOKUP($A185,'Project labour content'!$A$7:$D$255,'Project labour content'!$D$1,FALSE))*('Project labour content'!$K$14/100)*1</f>
        <v>1.0003471041831231</v>
      </c>
      <c r="AG185" s="3"/>
      <c r="AH185" s="3"/>
      <c r="AI185" s="32"/>
      <c r="AJ185" s="32"/>
      <c r="AK185" s="32"/>
      <c r="AL185" s="32"/>
      <c r="AM185" s="59"/>
      <c r="AN185" s="59"/>
      <c r="AO185" s="59"/>
      <c r="AP185" s="59"/>
      <c r="AQ185" s="59"/>
    </row>
    <row r="186" spans="1:43" x14ac:dyDescent="0.25">
      <c r="A186" s="11" t="s">
        <v>279</v>
      </c>
      <c r="B186" s="11" t="str">
        <f>_xlfn.IFNA(VLOOKUP($A186,'Project List'!$A$9:$AF$360,'Project List'!G$1,FALSE),0)</f>
        <v>AC Board Unit Asset Replacement 2018-23</v>
      </c>
      <c r="C186" s="11" t="str">
        <f>_xlfn.IFNA(VLOOKUP($A186,'Project List'!$A$9:$AF$360,'Project List'!C$1,FALSE),0)</f>
        <v>ExAnte</v>
      </c>
      <c r="D186" s="11" t="str">
        <f>_xlfn.IFNA(VLOOKUP($A186,'Project List'!$A$9:$AF$360,'Project List'!D$1,FALSE),0)</f>
        <v>Replacement</v>
      </c>
      <c r="E186" s="11" t="str">
        <f>_xlfn.IFNA(VLOOKUP($A186,'Project List'!$A$9:$AF$360,'Project List'!H$1,FALSE),0)</f>
        <v>Active</v>
      </c>
      <c r="F186" s="105">
        <f>_xlfn.IFNA(VLOOKUP($A186,'Project List'!$A$9:$AF$360,'Project List'!I$1,FALSE),0)</f>
        <v>0</v>
      </c>
      <c r="G186" s="105">
        <f>_xlfn.IFNA(VLOOKUP($A186,'Project List'!$A$9:$AF$360,'Project List'!J$1,FALSE),0)</f>
        <v>0</v>
      </c>
      <c r="H186" s="105">
        <f>_xlfn.IFNA(VLOOKUP($A186,'Project List'!$A$9:$AF$360,'Project List'!K$1,FALSE),0)</f>
        <v>0</v>
      </c>
      <c r="I186" s="105">
        <f>_xlfn.IFNA(VLOOKUP($A186,'Project List'!$A$9:$AF$360,'Project List'!L$1,FALSE),0)</f>
        <v>0</v>
      </c>
      <c r="J186" s="105">
        <f>_xlfn.IFNA(VLOOKUP($A186,'Project List'!$A$9:$AF$360,'Project List'!M$1,FALSE),0)</f>
        <v>0</v>
      </c>
      <c r="K186" s="105">
        <f>_xlfn.IFNA(VLOOKUP($A186,'Project List'!$A$9:$AF$360,'Project List'!N$1,FALSE),0)</f>
        <v>0</v>
      </c>
      <c r="L186" s="105">
        <f>_xlfn.IFNA(VLOOKUP($A186,'Project List'!$A$9:$AF$360,'Project List'!O$1,FALSE),0)</f>
        <v>0</v>
      </c>
      <c r="M186" s="105">
        <f>_xlfn.IFNA(VLOOKUP($A186,'Project List'!$A$9:$AF$360,'Project List'!P$1,FALSE),0)</f>
        <v>0</v>
      </c>
      <c r="N186" s="105">
        <f>_xlfn.IFNA(VLOOKUP($A186,'Project List'!$A$9:$AF$360,'Project List'!Q$1,FALSE),0)</f>
        <v>0</v>
      </c>
      <c r="O186" s="105">
        <f>_xlfn.IFNA(VLOOKUP($A186,'Project List'!$A$9:$AF$360,'Project List'!R$1,FALSE),0)</f>
        <v>0</v>
      </c>
      <c r="P186" s="105">
        <f>_xlfn.IFNA(VLOOKUP($A186,'Project List'!$A$9:$AF$360,'Project List'!S$1,FALSE),0)</f>
        <v>0</v>
      </c>
      <c r="Q186" s="105">
        <f>_xlfn.IFNA(VLOOKUP($A186,'Project List'!$A$9:$AF$360,'Project List'!T$1,FALSE),0)</f>
        <v>0</v>
      </c>
      <c r="R186" s="105">
        <f>_xlfn.IFNA(VLOOKUP($A186,'Project List'!$A$9:$AF$360,'Project List'!U$1,FALSE),0)</f>
        <v>200.52</v>
      </c>
      <c r="S186" s="105">
        <f>_xlfn.IFNA(VLOOKUP($A186,'Project List'!$A$9:$AF$360,'Project List'!V$1,FALSE),0)</f>
        <v>51258.44</v>
      </c>
      <c r="T186" s="105">
        <f>_xlfn.IFNA(VLOOKUP($A186,'Project List'!$A$9:$AF$360,'Project List'!W$1,FALSE),0)</f>
        <v>215333.29</v>
      </c>
      <c r="U186" s="105">
        <f>_xlfn.IFNA(VLOOKUP($A186,'Project List'!$A$9:$AF$360,'Project List'!X$1,FALSE),0)</f>
        <v>871781.72</v>
      </c>
      <c r="V186" s="13">
        <f>_xlfn.IFNA(IF(VLOOKUP($A186,'Project List'!$A$9:$BF$360,'Project List'!Y$1,FALSE)=0,"Nil",
IF(OR($E186="Potential",$E186="Proposed",$E186="Deferred",$E186="Cancelled",$E186="Closed"),VLOOKUP($A186,'Project List'!$A$9:$BF$360,'Project List'!Y$1,FALSE)*$A$15*$AE186,VLOOKUP($A186,'Project List'!$A$9:$BF$360,'Project List'!Y$1,FALSE))),0)</f>
        <v>7993248.6346618729</v>
      </c>
      <c r="W186" s="13">
        <f>_xlfn.IFNA(IF(VLOOKUP($A186,'Project List'!$A$9:$BF$360,'Project List'!Z$1,FALSE)=0,"Nil",
IF(OR($E186="Potential",$E186="Proposed",$E186="Deferred",$E186="Cancelled",$E186="Closed"),VLOOKUP($A186,'Project List'!$A$9:$BF$360,'Project List'!Z$1,FALSE)*$A$15*$AE186,VLOOKUP($A186,'Project List'!$A$9:$BF$360,'Project List'!Z$1,FALSE))),0)</f>
        <v>4219107.0424440578</v>
      </c>
      <c r="X186" s="13">
        <f>_xlfn.IFNA(IF(VLOOKUP($A186,'Project List'!$A$9:$BF$360,'Project List'!AA$1,FALSE)=0,"Nil",
IF(OR($E186="Potential",$E186="Proposed",$E186="Deferred",$E186="Cancelled",$E186="Closed"),VLOOKUP($A186,'Project List'!$A$9:$BF$360,'Project List'!AA$1,FALSE)*$A$15*$AE186,VLOOKUP($A186,'Project List'!$A$9:$BF$360,'Project List'!AA$1,FALSE))),0)</f>
        <v>929438.38721938885</v>
      </c>
      <c r="Y186" s="13">
        <f>_xlfn.IFNA(IF(VLOOKUP($A186,'Project List'!$A$9:$BF$360,'Project List'!AB$1,FALSE)=0,"Nil",
IF(OR($E186="Potential",$E186="Proposed",$E186="Deferred",$E186="Cancelled",$E186="Closed"),VLOOKUP($A186,'Project List'!$A$9:$BF$360,'Project List'!AB$1,FALSE)*$A$15*$AE186,VLOOKUP($A186,'Project List'!$A$9:$BF$360,'Project List'!AB$1,FALSE))),0)</f>
        <v>2270344.7051924318</v>
      </c>
      <c r="Z186" s="13">
        <f>_xlfn.IFNA(IF(VLOOKUP($A186,'Project List'!$A$9:$BF$360,'Project List'!AC$1,FALSE)=0,"Nil",
IF(OR($E186="Potential",$E186="Proposed",$E186="Deferred",$E186="Cancelled",$E186="Closed"),VLOOKUP($A186,'Project List'!$A$9:$BF$360,'Project List'!AC$1,FALSE)*$A$15*$AE186,VLOOKUP($A186,'Project List'!$A$9:$BF$360,'Project List'!AC$1,FALSE))),0)</f>
        <v>2508347.508755812</v>
      </c>
      <c r="AA186" s="13">
        <f>_xlfn.IFNA(IF(VLOOKUP($A186,'Project List'!$A$9:$BF$360,'Project List'!AD$1,FALSE)=0,"Nil",
IF(OR($E186="Potential",$E186="Proposed",$E186="Deferred",$E186="Cancelled",$E186="Closed"),VLOOKUP($A186,'Project List'!$A$9:$BF$360,'Project List'!AD$1,FALSE)*$A$15*$AE186,VLOOKUP($A186,'Project List'!$A$9:$BF$360,'Project List'!AD$1,FALSE))),0)</f>
        <v>4929456.796955076</v>
      </c>
      <c r="AB186" s="13">
        <f>_xlfn.IFNA(IF(VLOOKUP($A186,'Project List'!$A$9:$BF$360,'Project List'!AE$1,FALSE)=0,"Nil",
IF(OR($E186="Potential",$E186="Proposed",$E186="Deferred",$E186="Cancelled",$E186="Closed"),VLOOKUP($A186,'Project List'!$A$9:$BF$360,'Project List'!AE$1,FALSE)*$A$15*$AE186,VLOOKUP($A186,'Project List'!$A$9:$BF$360,'Project List'!AE$1,FALSE))),0)</f>
        <v>1813804.6694281159</v>
      </c>
      <c r="AC186" s="13" t="str">
        <f>_xlfn.IFNA(IF(VLOOKUP($A186,'Project List'!$A$9:$BF$360,'Project List'!AF$1,FALSE)=0,"Nil",
IF(OR($E186="Potential",$E186="Proposed",$E186="Deferred",$E186="Cancelled",$E186="Closed"),VLOOKUP($A186,'Project List'!$A$9:$BF$360,'Project List'!AF$1,FALSE)*$A$15*$AE186,VLOOKUP($A186,'Project List'!$A$9:$BF$360,'Project List'!AF$1,FALSE))),0)</f>
        <v>Nil</v>
      </c>
      <c r="AD186" s="42"/>
      <c r="AE186" s="248">
        <f>1+IF(ISNA(VLOOKUP($A186,'Project labour content'!$A$7:$D$255,'Project labour content'!$D$1,FALSE)),VLOOKUP($D186,'Project labour content'!$F$6:$G$15,'Project labour content'!$G$1,FALSE),VLOOKUP($A186,'Project labour content'!$A$7:$D$255,'Project labour content'!$D$1,FALSE))*('Project labour content'!$K$14/100)*1</f>
        <v>1.0005309473445585</v>
      </c>
      <c r="AG186" s="3"/>
      <c r="AH186" s="3"/>
      <c r="AI186" s="32"/>
      <c r="AJ186" s="32"/>
      <c r="AK186" s="32"/>
      <c r="AL186" s="32"/>
      <c r="AM186" s="59"/>
      <c r="AN186" s="59"/>
      <c r="AO186" s="59"/>
      <c r="AP186" s="59"/>
      <c r="AQ186" s="59"/>
    </row>
    <row r="187" spans="1:43" x14ac:dyDescent="0.25">
      <c r="A187" s="11" t="s">
        <v>281</v>
      </c>
      <c r="B187" s="11" t="str">
        <f>_xlfn.IFNA(VLOOKUP($A187,'Project List'!$A$9:$AF$360,'Project List'!G$1,FALSE),0)</f>
        <v>Transformer Bushing Unit Asset Replacement 2018-23</v>
      </c>
      <c r="C187" s="11" t="str">
        <f>_xlfn.IFNA(VLOOKUP($A187,'Project List'!$A$9:$AF$360,'Project List'!C$1,FALSE),0)</f>
        <v>ExAnte</v>
      </c>
      <c r="D187" s="11" t="str">
        <f>_xlfn.IFNA(VLOOKUP($A187,'Project List'!$A$9:$AF$360,'Project List'!D$1,FALSE),0)</f>
        <v>Replacement</v>
      </c>
      <c r="E187" s="11" t="str">
        <f>_xlfn.IFNA(VLOOKUP($A187,'Project List'!$A$9:$AF$360,'Project List'!H$1,FALSE),0)</f>
        <v>Active</v>
      </c>
      <c r="F187" s="105">
        <f>_xlfn.IFNA(VLOOKUP($A187,'Project List'!$A$9:$AF$360,'Project List'!I$1,FALSE),0)</f>
        <v>0</v>
      </c>
      <c r="G187" s="105">
        <f>_xlfn.IFNA(VLOOKUP($A187,'Project List'!$A$9:$AF$360,'Project List'!J$1,FALSE),0)</f>
        <v>0</v>
      </c>
      <c r="H187" s="105">
        <f>_xlfn.IFNA(VLOOKUP($A187,'Project List'!$A$9:$AF$360,'Project List'!K$1,FALSE),0)</f>
        <v>0</v>
      </c>
      <c r="I187" s="105">
        <f>_xlfn.IFNA(VLOOKUP($A187,'Project List'!$A$9:$AF$360,'Project List'!L$1,FALSE),0)</f>
        <v>0</v>
      </c>
      <c r="J187" s="105">
        <f>_xlfn.IFNA(VLOOKUP($A187,'Project List'!$A$9:$AF$360,'Project List'!M$1,FALSE),0)</f>
        <v>0</v>
      </c>
      <c r="K187" s="105">
        <f>_xlfn.IFNA(VLOOKUP($A187,'Project List'!$A$9:$AF$360,'Project List'!N$1,FALSE),0)</f>
        <v>0</v>
      </c>
      <c r="L187" s="105">
        <f>_xlfn.IFNA(VLOOKUP($A187,'Project List'!$A$9:$AF$360,'Project List'!O$1,FALSE),0)</f>
        <v>0</v>
      </c>
      <c r="M187" s="105">
        <f>_xlfn.IFNA(VLOOKUP($A187,'Project List'!$A$9:$AF$360,'Project List'!P$1,FALSE),0)</f>
        <v>0</v>
      </c>
      <c r="N187" s="105">
        <f>_xlfn.IFNA(VLOOKUP($A187,'Project List'!$A$9:$AF$360,'Project List'!Q$1,FALSE),0)</f>
        <v>0</v>
      </c>
      <c r="O187" s="105">
        <f>_xlfn.IFNA(VLOOKUP($A187,'Project List'!$A$9:$AF$360,'Project List'!R$1,FALSE),0)</f>
        <v>0</v>
      </c>
      <c r="P187" s="105">
        <f>_xlfn.IFNA(VLOOKUP($A187,'Project List'!$A$9:$AF$360,'Project List'!S$1,FALSE),0)</f>
        <v>0</v>
      </c>
      <c r="Q187" s="105">
        <f>_xlfn.IFNA(VLOOKUP($A187,'Project List'!$A$9:$AF$360,'Project List'!T$1,FALSE),0)</f>
        <v>0</v>
      </c>
      <c r="R187" s="105">
        <f>_xlfn.IFNA(VLOOKUP($A187,'Project List'!$A$9:$AF$360,'Project List'!U$1,FALSE),0)</f>
        <v>2548372.91</v>
      </c>
      <c r="S187" s="105">
        <f>_xlfn.IFNA(VLOOKUP($A187,'Project List'!$A$9:$AF$360,'Project List'!V$1,FALSE),0)</f>
        <v>834810.81</v>
      </c>
      <c r="T187" s="105">
        <f>_xlfn.IFNA(VLOOKUP($A187,'Project List'!$A$9:$AF$360,'Project List'!W$1,FALSE),0)</f>
        <v>1296978.5900000001</v>
      </c>
      <c r="U187" s="105">
        <f>_xlfn.IFNA(VLOOKUP($A187,'Project List'!$A$9:$AF$360,'Project List'!X$1,FALSE),0)</f>
        <v>3244430.96</v>
      </c>
      <c r="V187" s="13">
        <f>_xlfn.IFNA(IF(VLOOKUP($A187,'Project List'!$A$9:$BF$360,'Project List'!Y$1,FALSE)=0,"Nil",
IF(OR($E187="Potential",$E187="Proposed",$E187="Deferred",$E187="Cancelled",$E187="Closed"),VLOOKUP($A187,'Project List'!$A$9:$BF$360,'Project List'!Y$1,FALSE)*$A$15*$AE187,VLOOKUP($A187,'Project List'!$A$9:$BF$360,'Project List'!Y$1,FALSE))),0)</f>
        <v>2798589.0505494126</v>
      </c>
      <c r="W187" s="13">
        <f>_xlfn.IFNA(IF(VLOOKUP($A187,'Project List'!$A$9:$BF$360,'Project List'!Z$1,FALSE)=0,"Nil",
IF(OR($E187="Potential",$E187="Proposed",$E187="Deferred",$E187="Cancelled",$E187="Closed"),VLOOKUP($A187,'Project List'!$A$9:$BF$360,'Project List'!Z$1,FALSE)*$A$15*$AE187,VLOOKUP($A187,'Project List'!$A$9:$BF$360,'Project List'!Z$1,FALSE))),0)</f>
        <v>1195380.6862928376</v>
      </c>
      <c r="X187" s="13" t="str">
        <f>_xlfn.IFNA(IF(VLOOKUP($A187,'Project List'!$A$9:$BF$360,'Project List'!AA$1,FALSE)=0,"Nil",
IF(OR($E187="Potential",$E187="Proposed",$E187="Deferred",$E187="Cancelled",$E187="Closed"),VLOOKUP($A187,'Project List'!$A$9:$BF$360,'Project List'!AA$1,FALSE)*$A$15*$AE187,VLOOKUP($A187,'Project List'!$A$9:$BF$360,'Project List'!AA$1,FALSE))),0)</f>
        <v>Nil</v>
      </c>
      <c r="Y187" s="13" t="str">
        <f>_xlfn.IFNA(IF(VLOOKUP($A187,'Project List'!$A$9:$BF$360,'Project List'!AB$1,FALSE)=0,"Nil",
IF(OR($E187="Potential",$E187="Proposed",$E187="Deferred",$E187="Cancelled",$E187="Closed"),VLOOKUP($A187,'Project List'!$A$9:$BF$360,'Project List'!AB$1,FALSE)*$A$15*$AE187,VLOOKUP($A187,'Project List'!$A$9:$BF$360,'Project List'!AB$1,FALSE))),0)</f>
        <v>Nil</v>
      </c>
      <c r="Z187" s="13" t="str">
        <f>_xlfn.IFNA(IF(VLOOKUP($A187,'Project List'!$A$9:$BF$360,'Project List'!AC$1,FALSE)=0,"Nil",
IF(OR($E187="Potential",$E187="Proposed",$E187="Deferred",$E187="Cancelled",$E187="Closed"),VLOOKUP($A187,'Project List'!$A$9:$BF$360,'Project List'!AC$1,FALSE)*$A$15*$AE187,VLOOKUP($A187,'Project List'!$A$9:$BF$360,'Project List'!AC$1,FALSE))),0)</f>
        <v>Nil</v>
      </c>
      <c r="AA187" s="13" t="str">
        <f>_xlfn.IFNA(IF(VLOOKUP($A187,'Project List'!$A$9:$BF$360,'Project List'!AD$1,FALSE)=0,"Nil",
IF(OR($E187="Potential",$E187="Proposed",$E187="Deferred",$E187="Cancelled",$E187="Closed"),VLOOKUP($A187,'Project List'!$A$9:$BF$360,'Project List'!AD$1,FALSE)*$A$15*$AE187,VLOOKUP($A187,'Project List'!$A$9:$BF$360,'Project List'!AD$1,FALSE))),0)</f>
        <v>Nil</v>
      </c>
      <c r="AB187" s="13" t="str">
        <f>_xlfn.IFNA(IF(VLOOKUP($A187,'Project List'!$A$9:$BF$360,'Project List'!AE$1,FALSE)=0,"Nil",
IF(OR($E187="Potential",$E187="Proposed",$E187="Deferred",$E187="Cancelled",$E187="Closed"),VLOOKUP($A187,'Project List'!$A$9:$BF$360,'Project List'!AE$1,FALSE)*$A$15*$AE187,VLOOKUP($A187,'Project List'!$A$9:$BF$360,'Project List'!AE$1,FALSE))),0)</f>
        <v>Nil</v>
      </c>
      <c r="AC187" s="13" t="str">
        <f>_xlfn.IFNA(IF(VLOOKUP($A187,'Project List'!$A$9:$BF$360,'Project List'!AF$1,FALSE)=0,"Nil",
IF(OR($E187="Potential",$E187="Proposed",$E187="Deferred",$E187="Cancelled",$E187="Closed"),VLOOKUP($A187,'Project List'!$A$9:$BF$360,'Project List'!AF$1,FALSE)*$A$15*$AE187,VLOOKUP($A187,'Project List'!$A$9:$BF$360,'Project List'!AF$1,FALSE))),0)</f>
        <v>Nil</v>
      </c>
      <c r="AD187" s="42"/>
      <c r="AE187" s="248">
        <f>1+IF(ISNA(VLOOKUP($A187,'Project labour content'!$A$7:$D$255,'Project labour content'!$D$1,FALSE)),VLOOKUP($D187,'Project labour content'!$F$6:$G$15,'Project labour content'!$G$1,FALSE),VLOOKUP($A187,'Project labour content'!$A$7:$D$255,'Project labour content'!$D$1,FALSE))*('Project labour content'!$K$14/100)*1</f>
        <v>1.0007788093715715</v>
      </c>
      <c r="AG187" s="3"/>
      <c r="AH187" s="3"/>
      <c r="AI187" s="32"/>
      <c r="AJ187" s="32"/>
      <c r="AK187" s="32"/>
      <c r="AL187" s="32"/>
      <c r="AM187" s="59"/>
      <c r="AN187" s="59"/>
      <c r="AO187" s="59"/>
      <c r="AP187" s="59"/>
      <c r="AQ187" s="59"/>
    </row>
    <row r="188" spans="1:43" x14ac:dyDescent="0.25">
      <c r="A188" s="11" t="s">
        <v>283</v>
      </c>
      <c r="B188" s="11" t="str">
        <f>_xlfn.IFNA(VLOOKUP($A188,'Project List'!$A$9:$AF$360,'Project List'!G$1,FALSE),0)</f>
        <v>Leigh Creek South Transformer Replacement</v>
      </c>
      <c r="C188" s="11" t="str">
        <f>_xlfn.IFNA(VLOOKUP($A188,'Project List'!$A$9:$AF$360,'Project List'!C$1,FALSE),0)</f>
        <v>ExAnte</v>
      </c>
      <c r="D188" s="11" t="str">
        <f>_xlfn.IFNA(VLOOKUP($A188,'Project List'!$A$9:$AF$360,'Project List'!D$1,FALSE),0)</f>
        <v>Replacement</v>
      </c>
      <c r="E188" s="11" t="str">
        <f>_xlfn.IFNA(VLOOKUP($A188,'Project List'!$A$9:$AF$360,'Project List'!H$1,FALSE),0)</f>
        <v>Deferred</v>
      </c>
      <c r="F188" s="105">
        <f>_xlfn.IFNA(VLOOKUP($A188,'Project List'!$A$9:$AF$360,'Project List'!I$1,FALSE),0)</f>
        <v>0</v>
      </c>
      <c r="G188" s="105">
        <f>_xlfn.IFNA(VLOOKUP($A188,'Project List'!$A$9:$AF$360,'Project List'!J$1,FALSE),0)</f>
        <v>0</v>
      </c>
      <c r="H188" s="105">
        <f>_xlfn.IFNA(VLOOKUP($A188,'Project List'!$A$9:$AF$360,'Project List'!K$1,FALSE),0)</f>
        <v>0</v>
      </c>
      <c r="I188" s="105">
        <f>_xlfn.IFNA(VLOOKUP($A188,'Project List'!$A$9:$AF$360,'Project List'!L$1,FALSE),0)</f>
        <v>0</v>
      </c>
      <c r="J188" s="105">
        <f>_xlfn.IFNA(VLOOKUP($A188,'Project List'!$A$9:$AF$360,'Project List'!M$1,FALSE),0)</f>
        <v>0</v>
      </c>
      <c r="K188" s="105">
        <f>_xlfn.IFNA(VLOOKUP($A188,'Project List'!$A$9:$AF$360,'Project List'!N$1,FALSE),0)</f>
        <v>0</v>
      </c>
      <c r="L188" s="105">
        <f>_xlfn.IFNA(VLOOKUP($A188,'Project List'!$A$9:$AF$360,'Project List'!O$1,FALSE),0)</f>
        <v>0</v>
      </c>
      <c r="M188" s="105">
        <f>_xlfn.IFNA(VLOOKUP($A188,'Project List'!$A$9:$AF$360,'Project List'!P$1,FALSE),0)</f>
        <v>0</v>
      </c>
      <c r="N188" s="105">
        <f>_xlfn.IFNA(VLOOKUP($A188,'Project List'!$A$9:$AF$360,'Project List'!Q$1,FALSE),0)</f>
        <v>0</v>
      </c>
      <c r="O188" s="105">
        <f>_xlfn.IFNA(VLOOKUP($A188,'Project List'!$A$9:$AF$360,'Project List'!R$1,FALSE),0)</f>
        <v>0</v>
      </c>
      <c r="P188" s="105">
        <f>_xlfn.IFNA(VLOOKUP($A188,'Project List'!$A$9:$AF$360,'Project List'!S$1,FALSE),0)</f>
        <v>0</v>
      </c>
      <c r="Q188" s="105">
        <f>_xlfn.IFNA(VLOOKUP($A188,'Project List'!$A$9:$AF$360,'Project List'!T$1,FALSE),0)</f>
        <v>0</v>
      </c>
      <c r="R188" s="105">
        <f>_xlfn.IFNA(VLOOKUP($A188,'Project List'!$A$9:$AF$360,'Project List'!U$1,FALSE),0)</f>
        <v>990.8</v>
      </c>
      <c r="S188" s="105">
        <f>_xlfn.IFNA(VLOOKUP($A188,'Project List'!$A$9:$AF$360,'Project List'!V$1,FALSE),0)</f>
        <v>43160.74</v>
      </c>
      <c r="T188" s="105">
        <f>_xlfn.IFNA(VLOOKUP($A188,'Project List'!$A$9:$AF$360,'Project List'!W$1,FALSE),0)</f>
        <v>0</v>
      </c>
      <c r="U188" s="105">
        <f>_xlfn.IFNA(VLOOKUP($A188,'Project List'!$A$9:$AF$360,'Project List'!X$1,FALSE),0)</f>
        <v>382066.91</v>
      </c>
      <c r="V188" s="13">
        <f>_xlfn.IFNA(IF(VLOOKUP($A188,'Project List'!$A$9:$BF$360,'Project List'!Y$1,FALSE)=0,"Nil",
IF(OR($E188="Potential",$E188="Proposed",$E188="Deferred",$E188="Cancelled",$E188="Closed"),VLOOKUP($A188,'Project List'!$A$9:$BF$360,'Project List'!Y$1,FALSE)*$A$15*$AE188,VLOOKUP($A188,'Project List'!$A$9:$BF$360,'Project List'!Y$1,FALSE))),0)</f>
        <v>1223650.0108428961</v>
      </c>
      <c r="W188" s="13">
        <f>_xlfn.IFNA(IF(VLOOKUP($A188,'Project List'!$A$9:$BF$360,'Project List'!Z$1,FALSE)=0,"Nil",
IF(OR($E188="Potential",$E188="Proposed",$E188="Deferred",$E188="Cancelled",$E188="Closed"),VLOOKUP($A188,'Project List'!$A$9:$BF$360,'Project List'!Z$1,FALSE)*$A$15*$AE188,VLOOKUP($A188,'Project List'!$A$9:$BF$360,'Project List'!Z$1,FALSE))),0)</f>
        <v>3447248.2066313457</v>
      </c>
      <c r="X188" s="13" t="str">
        <f>_xlfn.IFNA(IF(VLOOKUP($A188,'Project List'!$A$9:$BF$360,'Project List'!AA$1,FALSE)=0,"Nil",
IF(OR($E188="Potential",$E188="Proposed",$E188="Deferred",$E188="Cancelled",$E188="Closed"),VLOOKUP($A188,'Project List'!$A$9:$BF$360,'Project List'!AA$1,FALSE)*$A$15*$AE188,VLOOKUP($A188,'Project List'!$A$9:$BF$360,'Project List'!AA$1,FALSE))),0)</f>
        <v>Nil</v>
      </c>
      <c r="Y188" s="13" t="str">
        <f>_xlfn.IFNA(IF(VLOOKUP($A188,'Project List'!$A$9:$BF$360,'Project List'!AB$1,FALSE)=0,"Nil",
IF(OR($E188="Potential",$E188="Proposed",$E188="Deferred",$E188="Cancelled",$E188="Closed"),VLOOKUP($A188,'Project List'!$A$9:$BF$360,'Project List'!AB$1,FALSE)*$A$15*$AE188,VLOOKUP($A188,'Project List'!$A$9:$BF$360,'Project List'!AB$1,FALSE))),0)</f>
        <v>Nil</v>
      </c>
      <c r="Z188" s="13" t="str">
        <f>_xlfn.IFNA(IF(VLOOKUP($A188,'Project List'!$A$9:$BF$360,'Project List'!AC$1,FALSE)=0,"Nil",
IF(OR($E188="Potential",$E188="Proposed",$E188="Deferred",$E188="Cancelled",$E188="Closed"),VLOOKUP($A188,'Project List'!$A$9:$BF$360,'Project List'!AC$1,FALSE)*$A$15*$AE188,VLOOKUP($A188,'Project List'!$A$9:$BF$360,'Project List'!AC$1,FALSE))),0)</f>
        <v>Nil</v>
      </c>
      <c r="AA188" s="13" t="str">
        <f>_xlfn.IFNA(IF(VLOOKUP($A188,'Project List'!$A$9:$BF$360,'Project List'!AD$1,FALSE)=0,"Nil",
IF(OR($E188="Potential",$E188="Proposed",$E188="Deferred",$E188="Cancelled",$E188="Closed"),VLOOKUP($A188,'Project List'!$A$9:$BF$360,'Project List'!AD$1,FALSE)*$A$15*$AE188,VLOOKUP($A188,'Project List'!$A$9:$BF$360,'Project List'!AD$1,FALSE))),0)</f>
        <v>Nil</v>
      </c>
      <c r="AB188" s="13" t="str">
        <f>_xlfn.IFNA(IF(VLOOKUP($A188,'Project List'!$A$9:$BF$360,'Project List'!AE$1,FALSE)=0,"Nil",
IF(OR($E188="Potential",$E188="Proposed",$E188="Deferred",$E188="Cancelled",$E188="Closed"),VLOOKUP($A188,'Project List'!$A$9:$BF$360,'Project List'!AE$1,FALSE)*$A$15*$AE188,VLOOKUP($A188,'Project List'!$A$9:$BF$360,'Project List'!AE$1,FALSE))),0)</f>
        <v>Nil</v>
      </c>
      <c r="AC188" s="13" t="str">
        <f>_xlfn.IFNA(IF(VLOOKUP($A188,'Project List'!$A$9:$BF$360,'Project List'!AF$1,FALSE)=0,"Nil",
IF(OR($E188="Potential",$E188="Proposed",$E188="Deferred",$E188="Cancelled",$E188="Closed"),VLOOKUP($A188,'Project List'!$A$9:$BF$360,'Project List'!AF$1,FALSE)*$A$15*$AE188,VLOOKUP($A188,'Project List'!$A$9:$BF$360,'Project List'!AF$1,FALSE))),0)</f>
        <v>Nil</v>
      </c>
      <c r="AD188" s="42"/>
      <c r="AE188" s="248">
        <f>1+IF(ISNA(VLOOKUP($A188,'Project labour content'!$A$7:$D$255,'Project labour content'!$D$1,FALSE)),VLOOKUP($D188,'Project labour content'!$F$6:$G$15,'Project labour content'!$G$1,FALSE),VLOOKUP($A188,'Project labour content'!$A$7:$D$255,'Project labour content'!$D$1,FALSE))*('Project labour content'!$K$14/100)*1</f>
        <v>1.0010182321437127</v>
      </c>
      <c r="AG188" s="3"/>
      <c r="AH188" s="3"/>
      <c r="AI188" s="32"/>
      <c r="AJ188" s="32"/>
      <c r="AK188" s="32"/>
      <c r="AL188" s="32"/>
      <c r="AM188" s="59"/>
      <c r="AN188" s="59"/>
      <c r="AO188" s="59"/>
      <c r="AP188" s="59"/>
      <c r="AQ188" s="59"/>
    </row>
    <row r="189" spans="1:43" x14ac:dyDescent="0.25">
      <c r="A189" s="11" t="s">
        <v>284</v>
      </c>
      <c r="B189" s="11" t="str">
        <f>_xlfn.IFNA(VLOOKUP($A189,'Project List'!$A$9:$AF$360,'Project List'!G$1,FALSE),0)</f>
        <v>OT Data Centre Establishment</v>
      </c>
      <c r="C189" s="11" t="str">
        <f>_xlfn.IFNA(VLOOKUP($A189,'Project List'!$A$9:$AF$360,'Project List'!C$1,FALSE),0)</f>
        <v>ExAnte</v>
      </c>
      <c r="D189" s="11" t="str">
        <f>_xlfn.IFNA(VLOOKUP($A189,'Project List'!$A$9:$AF$360,'Project List'!D$1,FALSE),0)</f>
        <v>Security/Compliance</v>
      </c>
      <c r="E189" s="11" t="str">
        <f>_xlfn.IFNA(VLOOKUP($A189,'Project List'!$A$9:$AF$360,'Project List'!H$1,FALSE),0)</f>
        <v>Active</v>
      </c>
      <c r="F189" s="105">
        <f>_xlfn.IFNA(VLOOKUP($A189,'Project List'!$A$9:$AF$360,'Project List'!I$1,FALSE),0)</f>
        <v>0</v>
      </c>
      <c r="G189" s="105">
        <f>_xlfn.IFNA(VLOOKUP($A189,'Project List'!$A$9:$AF$360,'Project List'!J$1,FALSE),0)</f>
        <v>0</v>
      </c>
      <c r="H189" s="105">
        <f>_xlfn.IFNA(VLOOKUP($A189,'Project List'!$A$9:$AF$360,'Project List'!K$1,FALSE),0)</f>
        <v>0</v>
      </c>
      <c r="I189" s="105">
        <f>_xlfn.IFNA(VLOOKUP($A189,'Project List'!$A$9:$AF$360,'Project List'!L$1,FALSE),0)</f>
        <v>0</v>
      </c>
      <c r="J189" s="105">
        <f>_xlfn.IFNA(VLOOKUP($A189,'Project List'!$A$9:$AF$360,'Project List'!M$1,FALSE),0)</f>
        <v>0</v>
      </c>
      <c r="K189" s="105">
        <f>_xlfn.IFNA(VLOOKUP($A189,'Project List'!$A$9:$AF$360,'Project List'!N$1,FALSE),0)</f>
        <v>0</v>
      </c>
      <c r="L189" s="105">
        <f>_xlfn.IFNA(VLOOKUP($A189,'Project List'!$A$9:$AF$360,'Project List'!O$1,FALSE),0)</f>
        <v>0</v>
      </c>
      <c r="M189" s="105">
        <f>_xlfn.IFNA(VLOOKUP($A189,'Project List'!$A$9:$AF$360,'Project List'!P$1,FALSE),0)</f>
        <v>0</v>
      </c>
      <c r="N189" s="105">
        <f>_xlfn.IFNA(VLOOKUP($A189,'Project List'!$A$9:$AF$360,'Project List'!Q$1,FALSE),0)</f>
        <v>0</v>
      </c>
      <c r="O189" s="105">
        <f>_xlfn.IFNA(VLOOKUP($A189,'Project List'!$A$9:$AF$360,'Project List'!R$1,FALSE),0)</f>
        <v>0</v>
      </c>
      <c r="P189" s="105">
        <f>_xlfn.IFNA(VLOOKUP($A189,'Project List'!$A$9:$AF$360,'Project List'!S$1,FALSE),0)</f>
        <v>0</v>
      </c>
      <c r="Q189" s="105">
        <f>_xlfn.IFNA(VLOOKUP($A189,'Project List'!$A$9:$AF$360,'Project List'!T$1,FALSE),0)</f>
        <v>70129.34</v>
      </c>
      <c r="R189" s="105">
        <f>_xlfn.IFNA(VLOOKUP($A189,'Project List'!$A$9:$AF$360,'Project List'!U$1,FALSE),0)</f>
        <v>765264.58</v>
      </c>
      <c r="S189" s="105">
        <f>_xlfn.IFNA(VLOOKUP($A189,'Project List'!$A$9:$AF$360,'Project List'!V$1,FALSE),0)</f>
        <v>3021707.89</v>
      </c>
      <c r="T189" s="105">
        <f>_xlfn.IFNA(VLOOKUP($A189,'Project List'!$A$9:$AF$360,'Project List'!W$1,FALSE),0)</f>
        <v>754315.26</v>
      </c>
      <c r="U189" s="105">
        <f>_xlfn.IFNA(VLOOKUP($A189,'Project List'!$A$9:$AF$360,'Project List'!X$1,FALSE),0)</f>
        <v>285826.98</v>
      </c>
      <c r="V189" s="13">
        <f>_xlfn.IFNA(IF(VLOOKUP($A189,'Project List'!$A$9:$BF$360,'Project List'!Y$1,FALSE)=0,"Nil",
IF(OR($E189="Potential",$E189="Proposed",$E189="Deferred",$E189="Cancelled",$E189="Closed"),VLOOKUP($A189,'Project List'!$A$9:$BF$360,'Project List'!Y$1,FALSE)*$A$15*$AE189,VLOOKUP($A189,'Project List'!$A$9:$BF$360,'Project List'!Y$1,FALSE))),0)</f>
        <v>279912.17840756761</v>
      </c>
      <c r="W189" s="13">
        <f>_xlfn.IFNA(IF(VLOOKUP($A189,'Project List'!$A$9:$BF$360,'Project List'!Z$1,FALSE)=0,"Nil",
IF(OR($E189="Potential",$E189="Proposed",$E189="Deferred",$E189="Cancelled",$E189="Closed"),VLOOKUP($A189,'Project List'!$A$9:$BF$360,'Project List'!Z$1,FALSE)*$A$15*$AE189,VLOOKUP($A189,'Project List'!$A$9:$BF$360,'Project List'!Z$1,FALSE))),0)</f>
        <v>1327014.1655948209</v>
      </c>
      <c r="X189" s="13" t="str">
        <f>_xlfn.IFNA(IF(VLOOKUP($A189,'Project List'!$A$9:$BF$360,'Project List'!AA$1,FALSE)=0,"Nil",
IF(OR($E189="Potential",$E189="Proposed",$E189="Deferred",$E189="Cancelled",$E189="Closed"),VLOOKUP($A189,'Project List'!$A$9:$BF$360,'Project List'!AA$1,FALSE)*$A$15*$AE189,VLOOKUP($A189,'Project List'!$A$9:$BF$360,'Project List'!AA$1,FALSE))),0)</f>
        <v>Nil</v>
      </c>
      <c r="Y189" s="13" t="str">
        <f>_xlfn.IFNA(IF(VLOOKUP($A189,'Project List'!$A$9:$BF$360,'Project List'!AB$1,FALSE)=0,"Nil",
IF(OR($E189="Potential",$E189="Proposed",$E189="Deferred",$E189="Cancelled",$E189="Closed"),VLOOKUP($A189,'Project List'!$A$9:$BF$360,'Project List'!AB$1,FALSE)*$A$15*$AE189,VLOOKUP($A189,'Project List'!$A$9:$BF$360,'Project List'!AB$1,FALSE))),0)</f>
        <v>Nil</v>
      </c>
      <c r="Z189" s="13" t="str">
        <f>_xlfn.IFNA(IF(VLOOKUP($A189,'Project List'!$A$9:$BF$360,'Project List'!AC$1,FALSE)=0,"Nil",
IF(OR($E189="Potential",$E189="Proposed",$E189="Deferred",$E189="Cancelled",$E189="Closed"),VLOOKUP($A189,'Project List'!$A$9:$BF$360,'Project List'!AC$1,FALSE)*$A$15*$AE189,VLOOKUP($A189,'Project List'!$A$9:$BF$360,'Project List'!AC$1,FALSE))),0)</f>
        <v>Nil</v>
      </c>
      <c r="AA189" s="13" t="str">
        <f>_xlfn.IFNA(IF(VLOOKUP($A189,'Project List'!$A$9:$BF$360,'Project List'!AD$1,FALSE)=0,"Nil",
IF(OR($E189="Potential",$E189="Proposed",$E189="Deferred",$E189="Cancelled",$E189="Closed"),VLOOKUP($A189,'Project List'!$A$9:$BF$360,'Project List'!AD$1,FALSE)*$A$15*$AE189,VLOOKUP($A189,'Project List'!$A$9:$BF$360,'Project List'!AD$1,FALSE))),0)</f>
        <v>Nil</v>
      </c>
      <c r="AB189" s="13" t="str">
        <f>_xlfn.IFNA(IF(VLOOKUP($A189,'Project List'!$A$9:$BF$360,'Project List'!AE$1,FALSE)=0,"Nil",
IF(OR($E189="Potential",$E189="Proposed",$E189="Deferred",$E189="Cancelled",$E189="Closed"),VLOOKUP($A189,'Project List'!$A$9:$BF$360,'Project List'!AE$1,FALSE)*$A$15*$AE189,VLOOKUP($A189,'Project List'!$A$9:$BF$360,'Project List'!AE$1,FALSE))),0)</f>
        <v>Nil</v>
      </c>
      <c r="AC189" s="13" t="str">
        <f>_xlfn.IFNA(IF(VLOOKUP($A189,'Project List'!$A$9:$BF$360,'Project List'!AF$1,FALSE)=0,"Nil",
IF(OR($E189="Potential",$E189="Proposed",$E189="Deferred",$E189="Cancelled",$E189="Closed"),VLOOKUP($A189,'Project List'!$A$9:$BF$360,'Project List'!AF$1,FALSE)*$A$15*$AE189,VLOOKUP($A189,'Project List'!$A$9:$BF$360,'Project List'!AF$1,FALSE))),0)</f>
        <v>Nil</v>
      </c>
      <c r="AD189" s="42"/>
      <c r="AE189" s="248">
        <f>1+IF(ISNA(VLOOKUP($A189,'Project labour content'!$A$7:$D$255,'Project labour content'!$D$1,FALSE)),VLOOKUP($D189,'Project labour content'!$F$6:$G$15,'Project labour content'!$G$1,FALSE),VLOOKUP($A189,'Project labour content'!$A$7:$D$255,'Project labour content'!$D$1,FALSE))*('Project labour content'!$K$14/100)*1</f>
        <v>1.0008427086706146</v>
      </c>
      <c r="AG189" s="3"/>
      <c r="AH189" s="3"/>
      <c r="AI189" s="32"/>
      <c r="AJ189" s="32"/>
      <c r="AK189" s="32"/>
      <c r="AL189" s="32"/>
      <c r="AM189" s="59"/>
      <c r="AN189" s="59"/>
      <c r="AO189" s="59"/>
      <c r="AP189" s="59"/>
      <c r="AQ189" s="59"/>
    </row>
    <row r="190" spans="1:43" x14ac:dyDescent="0.25">
      <c r="A190" s="11" t="s">
        <v>286</v>
      </c>
      <c r="B190" s="11" t="str">
        <f>_xlfn.IFNA(VLOOKUP($A190,'Project List'!$A$9:$AF$360,'Project List'!G$1,FALSE),0)</f>
        <v>Templers West 275 kV Reactor</v>
      </c>
      <c r="C190" s="11" t="str">
        <f>_xlfn.IFNA(VLOOKUP($A190,'Project List'!$A$9:$AF$360,'Project List'!C$1,FALSE),0)</f>
        <v>ExAnte</v>
      </c>
      <c r="D190" s="11" t="str">
        <f>_xlfn.IFNA(VLOOKUP($A190,'Project List'!$A$9:$AF$360,'Project List'!D$1,FALSE),0)</f>
        <v>Security/Compliance</v>
      </c>
      <c r="E190" s="11" t="str">
        <f>_xlfn.IFNA(VLOOKUP($A190,'Project List'!$A$9:$AF$360,'Project List'!H$1,FALSE),0)</f>
        <v>Closed</v>
      </c>
      <c r="F190" s="105">
        <f>_xlfn.IFNA(VLOOKUP($A190,'Project List'!$A$9:$AF$360,'Project List'!I$1,FALSE),0)</f>
        <v>0</v>
      </c>
      <c r="G190" s="105">
        <f>_xlfn.IFNA(VLOOKUP($A190,'Project List'!$A$9:$AF$360,'Project List'!J$1,FALSE),0)</f>
        <v>0</v>
      </c>
      <c r="H190" s="105">
        <f>_xlfn.IFNA(VLOOKUP($A190,'Project List'!$A$9:$AF$360,'Project List'!K$1,FALSE),0)</f>
        <v>0</v>
      </c>
      <c r="I190" s="105">
        <f>_xlfn.IFNA(VLOOKUP($A190,'Project List'!$A$9:$AF$360,'Project List'!L$1,FALSE),0)</f>
        <v>0</v>
      </c>
      <c r="J190" s="105">
        <f>_xlfn.IFNA(VLOOKUP($A190,'Project List'!$A$9:$AF$360,'Project List'!M$1,FALSE),0)</f>
        <v>0</v>
      </c>
      <c r="K190" s="105">
        <f>_xlfn.IFNA(VLOOKUP($A190,'Project List'!$A$9:$AF$360,'Project List'!N$1,FALSE),0)</f>
        <v>0</v>
      </c>
      <c r="L190" s="105">
        <f>_xlfn.IFNA(VLOOKUP($A190,'Project List'!$A$9:$AF$360,'Project List'!O$1,FALSE),0)</f>
        <v>0</v>
      </c>
      <c r="M190" s="105">
        <f>_xlfn.IFNA(VLOOKUP($A190,'Project List'!$A$9:$AF$360,'Project List'!P$1,FALSE),0)</f>
        <v>0</v>
      </c>
      <c r="N190" s="105">
        <f>_xlfn.IFNA(VLOOKUP($A190,'Project List'!$A$9:$AF$360,'Project List'!Q$1,FALSE),0)</f>
        <v>0</v>
      </c>
      <c r="O190" s="105">
        <f>_xlfn.IFNA(VLOOKUP($A190,'Project List'!$A$9:$AF$360,'Project List'!R$1,FALSE),0)</f>
        <v>0</v>
      </c>
      <c r="P190" s="105">
        <f>_xlfn.IFNA(VLOOKUP($A190,'Project List'!$A$9:$AF$360,'Project List'!S$1,FALSE),0)</f>
        <v>0</v>
      </c>
      <c r="Q190" s="105">
        <f>_xlfn.IFNA(VLOOKUP($A190,'Project List'!$A$9:$AF$360,'Project List'!T$1,FALSE),0)</f>
        <v>40611.67</v>
      </c>
      <c r="R190" s="105">
        <f>_xlfn.IFNA(VLOOKUP($A190,'Project List'!$A$9:$AF$360,'Project List'!U$1,FALSE),0)</f>
        <v>4236795.8499999996</v>
      </c>
      <c r="S190" s="105">
        <f>_xlfn.IFNA(VLOOKUP($A190,'Project List'!$A$9:$AF$360,'Project List'!V$1,FALSE),0)</f>
        <v>1379389.59</v>
      </c>
      <c r="T190" s="105">
        <f>_xlfn.IFNA(VLOOKUP($A190,'Project List'!$A$9:$AF$360,'Project List'!W$1,FALSE),0)</f>
        <v>15347.09</v>
      </c>
      <c r="U190" s="105">
        <f>_xlfn.IFNA(VLOOKUP($A190,'Project List'!$A$9:$AF$360,'Project List'!X$1,FALSE),0)</f>
        <v>0</v>
      </c>
      <c r="V190" s="13" t="str">
        <f>_xlfn.IFNA(IF(VLOOKUP($A190,'Project List'!$A$9:$BF$360,'Project List'!Y$1,FALSE)=0,"Nil",
IF(OR($E190="Potential",$E190="Proposed",$E190="Deferred",$E190="Cancelled",$E190="Closed"),VLOOKUP($A190,'Project List'!$A$9:$BF$360,'Project List'!Y$1,FALSE)*$A$15*$AE190,VLOOKUP($A190,'Project List'!$A$9:$BF$360,'Project List'!Y$1,FALSE))),0)</f>
        <v>Nil</v>
      </c>
      <c r="W190" s="13" t="str">
        <f>_xlfn.IFNA(IF(VLOOKUP($A190,'Project List'!$A$9:$BF$360,'Project List'!Z$1,FALSE)=0,"Nil",
IF(OR($E190="Potential",$E190="Proposed",$E190="Deferred",$E190="Cancelled",$E190="Closed"),VLOOKUP($A190,'Project List'!$A$9:$BF$360,'Project List'!Z$1,FALSE)*$A$15*$AE190,VLOOKUP($A190,'Project List'!$A$9:$BF$360,'Project List'!Z$1,FALSE))),0)</f>
        <v>Nil</v>
      </c>
      <c r="X190" s="13" t="str">
        <f>_xlfn.IFNA(IF(VLOOKUP($A190,'Project List'!$A$9:$BF$360,'Project List'!AA$1,FALSE)=0,"Nil",
IF(OR($E190="Potential",$E190="Proposed",$E190="Deferred",$E190="Cancelled",$E190="Closed"),VLOOKUP($A190,'Project List'!$A$9:$BF$360,'Project List'!AA$1,FALSE)*$A$15*$AE190,VLOOKUP($A190,'Project List'!$A$9:$BF$360,'Project List'!AA$1,FALSE))),0)</f>
        <v>Nil</v>
      </c>
      <c r="Y190" s="13" t="str">
        <f>_xlfn.IFNA(IF(VLOOKUP($A190,'Project List'!$A$9:$BF$360,'Project List'!AB$1,FALSE)=0,"Nil",
IF(OR($E190="Potential",$E190="Proposed",$E190="Deferred",$E190="Cancelled",$E190="Closed"),VLOOKUP($A190,'Project List'!$A$9:$BF$360,'Project List'!AB$1,FALSE)*$A$15*$AE190,VLOOKUP($A190,'Project List'!$A$9:$BF$360,'Project List'!AB$1,FALSE))),0)</f>
        <v>Nil</v>
      </c>
      <c r="Z190" s="13" t="str">
        <f>_xlfn.IFNA(IF(VLOOKUP($A190,'Project List'!$A$9:$BF$360,'Project List'!AC$1,FALSE)=0,"Nil",
IF(OR($E190="Potential",$E190="Proposed",$E190="Deferred",$E190="Cancelled",$E190="Closed"),VLOOKUP($A190,'Project List'!$A$9:$BF$360,'Project List'!AC$1,FALSE)*$A$15*$AE190,VLOOKUP($A190,'Project List'!$A$9:$BF$360,'Project List'!AC$1,FALSE))),0)</f>
        <v>Nil</v>
      </c>
      <c r="AA190" s="13" t="str">
        <f>_xlfn.IFNA(IF(VLOOKUP($A190,'Project List'!$A$9:$BF$360,'Project List'!AD$1,FALSE)=0,"Nil",
IF(OR($E190="Potential",$E190="Proposed",$E190="Deferred",$E190="Cancelled",$E190="Closed"),VLOOKUP($A190,'Project List'!$A$9:$BF$360,'Project List'!AD$1,FALSE)*$A$15*$AE190,VLOOKUP($A190,'Project List'!$A$9:$BF$360,'Project List'!AD$1,FALSE))),0)</f>
        <v>Nil</v>
      </c>
      <c r="AB190" s="13" t="str">
        <f>_xlfn.IFNA(IF(VLOOKUP($A190,'Project List'!$A$9:$BF$360,'Project List'!AE$1,FALSE)=0,"Nil",
IF(OR($E190="Potential",$E190="Proposed",$E190="Deferred",$E190="Cancelled",$E190="Closed"),VLOOKUP($A190,'Project List'!$A$9:$BF$360,'Project List'!AE$1,FALSE)*$A$15*$AE190,VLOOKUP($A190,'Project List'!$A$9:$BF$360,'Project List'!AE$1,FALSE))),0)</f>
        <v>Nil</v>
      </c>
      <c r="AC190" s="13" t="str">
        <f>_xlfn.IFNA(IF(VLOOKUP($A190,'Project List'!$A$9:$BF$360,'Project List'!AF$1,FALSE)=0,"Nil",
IF(OR($E190="Potential",$E190="Proposed",$E190="Deferred",$E190="Cancelled",$E190="Closed"),VLOOKUP($A190,'Project List'!$A$9:$BF$360,'Project List'!AF$1,FALSE)*$A$15*$AE190,VLOOKUP($A190,'Project List'!$A$9:$BF$360,'Project List'!AF$1,FALSE))),0)</f>
        <v>Nil</v>
      </c>
      <c r="AD190" s="42"/>
      <c r="AE190" s="248">
        <f>1+IF(ISNA(VLOOKUP($A190,'Project labour content'!$A$7:$D$255,'Project labour content'!$D$1,FALSE)),VLOOKUP($D190,'Project labour content'!$F$6:$G$15,'Project labour content'!$G$1,FALSE),VLOOKUP($A190,'Project labour content'!$A$7:$D$255,'Project labour content'!$D$1,FALSE))*('Project labour content'!$K$14/100)*1</f>
        <v>1.0005859102087626</v>
      </c>
      <c r="AG190" s="3"/>
      <c r="AH190" s="3"/>
      <c r="AI190" s="32"/>
      <c r="AJ190" s="32"/>
      <c r="AK190" s="32"/>
      <c r="AL190" s="32"/>
      <c r="AM190" s="59"/>
      <c r="AN190" s="59"/>
      <c r="AO190" s="59"/>
      <c r="AP190" s="59"/>
      <c r="AQ190" s="59"/>
    </row>
    <row r="191" spans="1:43" x14ac:dyDescent="0.25">
      <c r="A191" s="11" t="s">
        <v>288</v>
      </c>
      <c r="B191" s="11" t="str">
        <f>_xlfn.IFNA(VLOOKUP($A191,'Project List'!$A$9:$AF$360,'Project List'!G$1,FALSE),0)</f>
        <v>Pirie Precinct Led Lighting Upgrade</v>
      </c>
      <c r="C191" s="11" t="str">
        <f>_xlfn.IFNA(VLOOKUP($A191,'Project List'!$A$9:$AF$360,'Project List'!C$1,FALSE),0)</f>
        <v>ExAnte</v>
      </c>
      <c r="D191" s="11" t="str">
        <f>_xlfn.IFNA(VLOOKUP($A191,'Project List'!$A$9:$AF$360,'Project List'!D$1,FALSE),0)</f>
        <v>Facilities</v>
      </c>
      <c r="E191" s="11" t="str">
        <f>_xlfn.IFNA(VLOOKUP($A191,'Project List'!$A$9:$AF$360,'Project List'!H$1,FALSE),0)</f>
        <v>Closed</v>
      </c>
      <c r="F191" s="105">
        <f>_xlfn.IFNA(VLOOKUP($A191,'Project List'!$A$9:$AF$360,'Project List'!I$1,FALSE),0)</f>
        <v>0</v>
      </c>
      <c r="G191" s="105">
        <f>_xlfn.IFNA(VLOOKUP($A191,'Project List'!$A$9:$AF$360,'Project List'!J$1,FALSE),0)</f>
        <v>0</v>
      </c>
      <c r="H191" s="105">
        <f>_xlfn.IFNA(VLOOKUP($A191,'Project List'!$A$9:$AF$360,'Project List'!K$1,FALSE),0)</f>
        <v>0</v>
      </c>
      <c r="I191" s="105">
        <f>_xlfn.IFNA(VLOOKUP($A191,'Project List'!$A$9:$AF$360,'Project List'!L$1,FALSE),0)</f>
        <v>0</v>
      </c>
      <c r="J191" s="105">
        <f>_xlfn.IFNA(VLOOKUP($A191,'Project List'!$A$9:$AF$360,'Project List'!M$1,FALSE),0)</f>
        <v>0</v>
      </c>
      <c r="K191" s="105">
        <f>_xlfn.IFNA(VLOOKUP($A191,'Project List'!$A$9:$AF$360,'Project List'!N$1,FALSE),0)</f>
        <v>0</v>
      </c>
      <c r="L191" s="105">
        <f>_xlfn.IFNA(VLOOKUP($A191,'Project List'!$A$9:$AF$360,'Project List'!O$1,FALSE),0)</f>
        <v>0</v>
      </c>
      <c r="M191" s="105">
        <f>_xlfn.IFNA(VLOOKUP($A191,'Project List'!$A$9:$AF$360,'Project List'!P$1,FALSE),0)</f>
        <v>0</v>
      </c>
      <c r="N191" s="105">
        <f>_xlfn.IFNA(VLOOKUP($A191,'Project List'!$A$9:$AF$360,'Project List'!Q$1,FALSE),0)</f>
        <v>0</v>
      </c>
      <c r="O191" s="105">
        <f>_xlfn.IFNA(VLOOKUP($A191,'Project List'!$A$9:$AF$360,'Project List'!R$1,FALSE),0)</f>
        <v>0</v>
      </c>
      <c r="P191" s="105">
        <f>_xlfn.IFNA(VLOOKUP($A191,'Project List'!$A$9:$AF$360,'Project List'!S$1,FALSE),0)</f>
        <v>0</v>
      </c>
      <c r="Q191" s="105">
        <f>_xlfn.IFNA(VLOOKUP($A191,'Project List'!$A$9:$AF$360,'Project List'!T$1,FALSE),0)</f>
        <v>172282.23999999999</v>
      </c>
      <c r="R191" s="105">
        <f>_xlfn.IFNA(VLOOKUP($A191,'Project List'!$A$9:$AF$360,'Project List'!U$1,FALSE),0)</f>
        <v>26748.57</v>
      </c>
      <c r="S191" s="105">
        <f>_xlfn.IFNA(VLOOKUP($A191,'Project List'!$A$9:$AF$360,'Project List'!V$1,FALSE),0)</f>
        <v>0</v>
      </c>
      <c r="T191" s="105">
        <f>_xlfn.IFNA(VLOOKUP($A191,'Project List'!$A$9:$AF$360,'Project List'!W$1,FALSE),0)</f>
        <v>0</v>
      </c>
      <c r="U191" s="105">
        <f>_xlfn.IFNA(VLOOKUP($A191,'Project List'!$A$9:$AF$360,'Project List'!X$1,FALSE),0)</f>
        <v>0</v>
      </c>
      <c r="V191" s="13" t="str">
        <f>_xlfn.IFNA(IF(VLOOKUP($A191,'Project List'!$A$9:$BF$360,'Project List'!Y$1,FALSE)=0,"Nil",
IF(OR($E191="Potential",$E191="Proposed",$E191="Deferred",$E191="Cancelled",$E191="Closed"),VLOOKUP($A191,'Project List'!$A$9:$BF$360,'Project List'!Y$1,FALSE)*$A$15*$AE191,VLOOKUP($A191,'Project List'!$A$9:$BF$360,'Project List'!Y$1,FALSE))),0)</f>
        <v>Nil</v>
      </c>
      <c r="W191" s="13" t="str">
        <f>_xlfn.IFNA(IF(VLOOKUP($A191,'Project List'!$A$9:$BF$360,'Project List'!Z$1,FALSE)=0,"Nil",
IF(OR($E191="Potential",$E191="Proposed",$E191="Deferred",$E191="Cancelled",$E191="Closed"),VLOOKUP($A191,'Project List'!$A$9:$BF$360,'Project List'!Z$1,FALSE)*$A$15*$AE191,VLOOKUP($A191,'Project List'!$A$9:$BF$360,'Project List'!Z$1,FALSE))),0)</f>
        <v>Nil</v>
      </c>
      <c r="X191" s="13" t="str">
        <f>_xlfn.IFNA(IF(VLOOKUP($A191,'Project List'!$A$9:$BF$360,'Project List'!AA$1,FALSE)=0,"Nil",
IF(OR($E191="Potential",$E191="Proposed",$E191="Deferred",$E191="Cancelled",$E191="Closed"),VLOOKUP($A191,'Project List'!$A$9:$BF$360,'Project List'!AA$1,FALSE)*$A$15*$AE191,VLOOKUP($A191,'Project List'!$A$9:$BF$360,'Project List'!AA$1,FALSE))),0)</f>
        <v>Nil</v>
      </c>
      <c r="Y191" s="13" t="str">
        <f>_xlfn.IFNA(IF(VLOOKUP($A191,'Project List'!$A$9:$BF$360,'Project List'!AB$1,FALSE)=0,"Nil",
IF(OR($E191="Potential",$E191="Proposed",$E191="Deferred",$E191="Cancelled",$E191="Closed"),VLOOKUP($A191,'Project List'!$A$9:$BF$360,'Project List'!AB$1,FALSE)*$A$15*$AE191,VLOOKUP($A191,'Project List'!$A$9:$BF$360,'Project List'!AB$1,FALSE))),0)</f>
        <v>Nil</v>
      </c>
      <c r="Z191" s="13" t="str">
        <f>_xlfn.IFNA(IF(VLOOKUP($A191,'Project List'!$A$9:$BF$360,'Project List'!AC$1,FALSE)=0,"Nil",
IF(OR($E191="Potential",$E191="Proposed",$E191="Deferred",$E191="Cancelled",$E191="Closed"),VLOOKUP($A191,'Project List'!$A$9:$BF$360,'Project List'!AC$1,FALSE)*$A$15*$AE191,VLOOKUP($A191,'Project List'!$A$9:$BF$360,'Project List'!AC$1,FALSE))),0)</f>
        <v>Nil</v>
      </c>
      <c r="AA191" s="13" t="str">
        <f>_xlfn.IFNA(IF(VLOOKUP($A191,'Project List'!$A$9:$BF$360,'Project List'!AD$1,FALSE)=0,"Nil",
IF(OR($E191="Potential",$E191="Proposed",$E191="Deferred",$E191="Cancelled",$E191="Closed"),VLOOKUP($A191,'Project List'!$A$9:$BF$360,'Project List'!AD$1,FALSE)*$A$15*$AE191,VLOOKUP($A191,'Project List'!$A$9:$BF$360,'Project List'!AD$1,FALSE))),0)</f>
        <v>Nil</v>
      </c>
      <c r="AB191" s="13" t="str">
        <f>_xlfn.IFNA(IF(VLOOKUP($A191,'Project List'!$A$9:$BF$360,'Project List'!AE$1,FALSE)=0,"Nil",
IF(OR($E191="Potential",$E191="Proposed",$E191="Deferred",$E191="Cancelled",$E191="Closed"),VLOOKUP($A191,'Project List'!$A$9:$BF$360,'Project List'!AE$1,FALSE)*$A$15*$AE191,VLOOKUP($A191,'Project List'!$A$9:$BF$360,'Project List'!AE$1,FALSE))),0)</f>
        <v>Nil</v>
      </c>
      <c r="AC191" s="13" t="str">
        <f>_xlfn.IFNA(IF(VLOOKUP($A191,'Project List'!$A$9:$BF$360,'Project List'!AF$1,FALSE)=0,"Nil",
IF(OR($E191="Potential",$E191="Proposed",$E191="Deferred",$E191="Cancelled",$E191="Closed"),VLOOKUP($A191,'Project List'!$A$9:$BF$360,'Project List'!AF$1,FALSE)*$A$15*$AE191,VLOOKUP($A191,'Project List'!$A$9:$BF$360,'Project List'!AF$1,FALSE))),0)</f>
        <v>Nil</v>
      </c>
      <c r="AD191" s="42"/>
      <c r="AE191" s="248">
        <f>1+IF(ISNA(VLOOKUP($A191,'Project labour content'!$A$7:$D$255,'Project labour content'!$D$1,FALSE)),VLOOKUP($D191,'Project labour content'!$F$6:$G$15,'Project labour content'!$G$1,FALSE),VLOOKUP($A191,'Project labour content'!$A$7:$D$255,'Project labour content'!$D$1,FALSE))*('Project labour content'!$K$14/100)*1</f>
        <v>1.0018661130890889</v>
      </c>
      <c r="AG191" s="3"/>
      <c r="AH191" s="3"/>
      <c r="AI191" s="32"/>
      <c r="AJ191" s="32"/>
      <c r="AK191" s="32"/>
      <c r="AL191" s="32"/>
      <c r="AM191" s="59"/>
      <c r="AN191" s="59"/>
      <c r="AO191" s="59"/>
      <c r="AP191" s="59"/>
      <c r="AQ191" s="59"/>
    </row>
    <row r="192" spans="1:43" x14ac:dyDescent="0.25">
      <c r="A192" s="11" t="s">
        <v>290</v>
      </c>
      <c r="B192" s="11" t="str">
        <f>_xlfn.IFNA(VLOOKUP($A192,'Project List'!$A$9:$AF$360,'Project List'!G$1,FALSE),0)</f>
        <v>Server Room Critical Air Conditioning 2016-17</v>
      </c>
      <c r="C192" s="11" t="str">
        <f>_xlfn.IFNA(VLOOKUP($A192,'Project List'!$A$9:$AF$360,'Project List'!C$1,FALSE),0)</f>
        <v>ExAnte</v>
      </c>
      <c r="D192" s="11" t="str">
        <f>_xlfn.IFNA(VLOOKUP($A192,'Project List'!$A$9:$AF$360,'Project List'!D$1,FALSE),0)</f>
        <v>Facilities</v>
      </c>
      <c r="E192" s="11" t="str">
        <f>_xlfn.IFNA(VLOOKUP($A192,'Project List'!$A$9:$AF$360,'Project List'!H$1,FALSE),0)</f>
        <v>Closed</v>
      </c>
      <c r="F192" s="105">
        <f>_xlfn.IFNA(VLOOKUP($A192,'Project List'!$A$9:$AF$360,'Project List'!I$1,FALSE),0)</f>
        <v>0</v>
      </c>
      <c r="G192" s="105">
        <f>_xlfn.IFNA(VLOOKUP($A192,'Project List'!$A$9:$AF$360,'Project List'!J$1,FALSE),0)</f>
        <v>0</v>
      </c>
      <c r="H192" s="105">
        <f>_xlfn.IFNA(VLOOKUP($A192,'Project List'!$A$9:$AF$360,'Project List'!K$1,FALSE),0)</f>
        <v>0</v>
      </c>
      <c r="I192" s="105">
        <f>_xlfn.IFNA(VLOOKUP($A192,'Project List'!$A$9:$AF$360,'Project List'!L$1,FALSE),0)</f>
        <v>0</v>
      </c>
      <c r="J192" s="105">
        <f>_xlfn.IFNA(VLOOKUP($A192,'Project List'!$A$9:$AF$360,'Project List'!M$1,FALSE),0)</f>
        <v>0</v>
      </c>
      <c r="K192" s="105">
        <f>_xlfn.IFNA(VLOOKUP($A192,'Project List'!$A$9:$AF$360,'Project List'!N$1,FALSE),0)</f>
        <v>0</v>
      </c>
      <c r="L192" s="105">
        <f>_xlfn.IFNA(VLOOKUP($A192,'Project List'!$A$9:$AF$360,'Project List'!O$1,FALSE),0)</f>
        <v>0</v>
      </c>
      <c r="M192" s="105">
        <f>_xlfn.IFNA(VLOOKUP($A192,'Project List'!$A$9:$AF$360,'Project List'!P$1,FALSE),0)</f>
        <v>0</v>
      </c>
      <c r="N192" s="105">
        <f>_xlfn.IFNA(VLOOKUP($A192,'Project List'!$A$9:$AF$360,'Project List'!Q$1,FALSE),0)</f>
        <v>0</v>
      </c>
      <c r="O192" s="105">
        <f>_xlfn.IFNA(VLOOKUP($A192,'Project List'!$A$9:$AF$360,'Project List'!R$1,FALSE),0)</f>
        <v>0</v>
      </c>
      <c r="P192" s="105">
        <f>_xlfn.IFNA(VLOOKUP($A192,'Project List'!$A$9:$AF$360,'Project List'!S$1,FALSE),0)</f>
        <v>0</v>
      </c>
      <c r="Q192" s="105">
        <f>_xlfn.IFNA(VLOOKUP($A192,'Project List'!$A$9:$AF$360,'Project List'!T$1,FALSE),0)</f>
        <v>125456.3</v>
      </c>
      <c r="R192" s="105">
        <f>_xlfn.IFNA(VLOOKUP($A192,'Project List'!$A$9:$AF$360,'Project List'!U$1,FALSE),0)</f>
        <v>23692.42</v>
      </c>
      <c r="S192" s="105">
        <f>_xlfn.IFNA(VLOOKUP($A192,'Project List'!$A$9:$AF$360,'Project List'!V$1,FALSE),0)</f>
        <v>0</v>
      </c>
      <c r="T192" s="105">
        <f>_xlfn.IFNA(VLOOKUP($A192,'Project List'!$A$9:$AF$360,'Project List'!W$1,FALSE),0)</f>
        <v>0</v>
      </c>
      <c r="U192" s="105">
        <f>_xlfn.IFNA(VLOOKUP($A192,'Project List'!$A$9:$AF$360,'Project List'!X$1,FALSE),0)</f>
        <v>0</v>
      </c>
      <c r="V192" s="13" t="str">
        <f>_xlfn.IFNA(IF(VLOOKUP($A192,'Project List'!$A$9:$BF$360,'Project List'!Y$1,FALSE)=0,"Nil",
IF(OR($E192="Potential",$E192="Proposed",$E192="Deferred",$E192="Cancelled",$E192="Closed"),VLOOKUP($A192,'Project List'!$A$9:$BF$360,'Project List'!Y$1,FALSE)*$A$15*$AE192,VLOOKUP($A192,'Project List'!$A$9:$BF$360,'Project List'!Y$1,FALSE))),0)</f>
        <v>Nil</v>
      </c>
      <c r="W192" s="13" t="str">
        <f>_xlfn.IFNA(IF(VLOOKUP($A192,'Project List'!$A$9:$BF$360,'Project List'!Z$1,FALSE)=0,"Nil",
IF(OR($E192="Potential",$E192="Proposed",$E192="Deferred",$E192="Cancelled",$E192="Closed"),VLOOKUP($A192,'Project List'!$A$9:$BF$360,'Project List'!Z$1,FALSE)*$A$15*$AE192,VLOOKUP($A192,'Project List'!$A$9:$BF$360,'Project List'!Z$1,FALSE))),0)</f>
        <v>Nil</v>
      </c>
      <c r="X192" s="13" t="str">
        <f>_xlfn.IFNA(IF(VLOOKUP($A192,'Project List'!$A$9:$BF$360,'Project List'!AA$1,FALSE)=0,"Nil",
IF(OR($E192="Potential",$E192="Proposed",$E192="Deferred",$E192="Cancelled",$E192="Closed"),VLOOKUP($A192,'Project List'!$A$9:$BF$360,'Project List'!AA$1,FALSE)*$A$15*$AE192,VLOOKUP($A192,'Project List'!$A$9:$BF$360,'Project List'!AA$1,FALSE))),0)</f>
        <v>Nil</v>
      </c>
      <c r="Y192" s="13" t="str">
        <f>_xlfn.IFNA(IF(VLOOKUP($A192,'Project List'!$A$9:$BF$360,'Project List'!AB$1,FALSE)=0,"Nil",
IF(OR($E192="Potential",$E192="Proposed",$E192="Deferred",$E192="Cancelled",$E192="Closed"),VLOOKUP($A192,'Project List'!$A$9:$BF$360,'Project List'!AB$1,FALSE)*$A$15*$AE192,VLOOKUP($A192,'Project List'!$A$9:$BF$360,'Project List'!AB$1,FALSE))),0)</f>
        <v>Nil</v>
      </c>
      <c r="Z192" s="13" t="str">
        <f>_xlfn.IFNA(IF(VLOOKUP($A192,'Project List'!$A$9:$BF$360,'Project List'!AC$1,FALSE)=0,"Nil",
IF(OR($E192="Potential",$E192="Proposed",$E192="Deferred",$E192="Cancelled",$E192="Closed"),VLOOKUP($A192,'Project List'!$A$9:$BF$360,'Project List'!AC$1,FALSE)*$A$15*$AE192,VLOOKUP($A192,'Project List'!$A$9:$BF$360,'Project List'!AC$1,FALSE))),0)</f>
        <v>Nil</v>
      </c>
      <c r="AA192" s="13" t="str">
        <f>_xlfn.IFNA(IF(VLOOKUP($A192,'Project List'!$A$9:$BF$360,'Project List'!AD$1,FALSE)=0,"Nil",
IF(OR($E192="Potential",$E192="Proposed",$E192="Deferred",$E192="Cancelled",$E192="Closed"),VLOOKUP($A192,'Project List'!$A$9:$BF$360,'Project List'!AD$1,FALSE)*$A$15*$AE192,VLOOKUP($A192,'Project List'!$A$9:$BF$360,'Project List'!AD$1,FALSE))),0)</f>
        <v>Nil</v>
      </c>
      <c r="AB192" s="13" t="str">
        <f>_xlfn.IFNA(IF(VLOOKUP($A192,'Project List'!$A$9:$BF$360,'Project List'!AE$1,FALSE)=0,"Nil",
IF(OR($E192="Potential",$E192="Proposed",$E192="Deferred",$E192="Cancelled",$E192="Closed"),VLOOKUP($A192,'Project List'!$A$9:$BF$360,'Project List'!AE$1,FALSE)*$A$15*$AE192,VLOOKUP($A192,'Project List'!$A$9:$BF$360,'Project List'!AE$1,FALSE))),0)</f>
        <v>Nil</v>
      </c>
      <c r="AC192" s="13" t="str">
        <f>_xlfn.IFNA(IF(VLOOKUP($A192,'Project List'!$A$9:$BF$360,'Project List'!AF$1,FALSE)=0,"Nil",
IF(OR($E192="Potential",$E192="Proposed",$E192="Deferred",$E192="Cancelled",$E192="Closed"),VLOOKUP($A192,'Project List'!$A$9:$BF$360,'Project List'!AF$1,FALSE)*$A$15*$AE192,VLOOKUP($A192,'Project List'!$A$9:$BF$360,'Project List'!AF$1,FALSE))),0)</f>
        <v>Nil</v>
      </c>
      <c r="AD192" s="42"/>
      <c r="AE192" s="248">
        <f>1+IF(ISNA(VLOOKUP($A192,'Project labour content'!$A$7:$D$255,'Project labour content'!$D$1,FALSE)),VLOOKUP($D192,'Project labour content'!$F$6:$G$15,'Project labour content'!$G$1,FALSE),VLOOKUP($A192,'Project labour content'!$A$7:$D$255,'Project labour content'!$D$1,FALSE))*('Project labour content'!$K$14/100)*1</f>
        <v>1.0018661130890889</v>
      </c>
      <c r="AG192" s="3"/>
      <c r="AH192" s="3"/>
      <c r="AI192" s="32"/>
      <c r="AJ192" s="32"/>
      <c r="AK192" s="32"/>
      <c r="AL192" s="32"/>
      <c r="AM192" s="59"/>
      <c r="AN192" s="59"/>
      <c r="AO192" s="59"/>
      <c r="AP192" s="59"/>
      <c r="AQ192" s="59"/>
    </row>
    <row r="193" spans="1:43" x14ac:dyDescent="0.25">
      <c r="A193" s="11" t="s">
        <v>292</v>
      </c>
      <c r="B193" s="11" t="str">
        <f>_xlfn.IFNA(VLOOKUP($A193,'Project List'!$A$9:$AF$360,'Project List'!G$1,FALSE),0)</f>
        <v>Workspace Layout Upgrade Stage 1</v>
      </c>
      <c r="C193" s="11" t="str">
        <f>_xlfn.IFNA(VLOOKUP($A193,'Project List'!$A$9:$AF$360,'Project List'!C$1,FALSE),0)</f>
        <v>ExAnte</v>
      </c>
      <c r="D193" s="11" t="str">
        <f>_xlfn.IFNA(VLOOKUP($A193,'Project List'!$A$9:$AF$360,'Project List'!D$1,FALSE),0)</f>
        <v>Facilities</v>
      </c>
      <c r="E193" s="11" t="str">
        <f>_xlfn.IFNA(VLOOKUP($A193,'Project List'!$A$9:$AF$360,'Project List'!H$1,FALSE),0)</f>
        <v>Active</v>
      </c>
      <c r="F193" s="105">
        <f>_xlfn.IFNA(VLOOKUP($A193,'Project List'!$A$9:$AF$360,'Project List'!I$1,FALSE),0)</f>
        <v>0</v>
      </c>
      <c r="G193" s="105">
        <f>_xlfn.IFNA(VLOOKUP($A193,'Project List'!$A$9:$AF$360,'Project List'!J$1,FALSE),0)</f>
        <v>0</v>
      </c>
      <c r="H193" s="105">
        <f>_xlfn.IFNA(VLOOKUP($A193,'Project List'!$A$9:$AF$360,'Project List'!K$1,FALSE),0)</f>
        <v>0</v>
      </c>
      <c r="I193" s="105">
        <f>_xlfn.IFNA(VLOOKUP($A193,'Project List'!$A$9:$AF$360,'Project List'!L$1,FALSE),0)</f>
        <v>0</v>
      </c>
      <c r="J193" s="105">
        <f>_xlfn.IFNA(VLOOKUP($A193,'Project List'!$A$9:$AF$360,'Project List'!M$1,FALSE),0)</f>
        <v>0</v>
      </c>
      <c r="K193" s="105">
        <f>_xlfn.IFNA(VLOOKUP($A193,'Project List'!$A$9:$AF$360,'Project List'!N$1,FALSE),0)</f>
        <v>0</v>
      </c>
      <c r="L193" s="105">
        <f>_xlfn.IFNA(VLOOKUP($A193,'Project List'!$A$9:$AF$360,'Project List'!O$1,FALSE),0)</f>
        <v>0</v>
      </c>
      <c r="M193" s="105">
        <f>_xlfn.IFNA(VLOOKUP($A193,'Project List'!$A$9:$AF$360,'Project List'!P$1,FALSE),0)</f>
        <v>0</v>
      </c>
      <c r="N193" s="105">
        <f>_xlfn.IFNA(VLOOKUP($A193,'Project List'!$A$9:$AF$360,'Project List'!Q$1,FALSE),0)</f>
        <v>0</v>
      </c>
      <c r="O193" s="105">
        <f>_xlfn.IFNA(VLOOKUP($A193,'Project List'!$A$9:$AF$360,'Project List'!R$1,FALSE),0)</f>
        <v>0</v>
      </c>
      <c r="P193" s="105">
        <f>_xlfn.IFNA(VLOOKUP($A193,'Project List'!$A$9:$AF$360,'Project List'!S$1,FALSE),0)</f>
        <v>0</v>
      </c>
      <c r="Q193" s="105">
        <f>_xlfn.IFNA(VLOOKUP($A193,'Project List'!$A$9:$AF$360,'Project List'!T$1,FALSE),0)</f>
        <v>0</v>
      </c>
      <c r="R193" s="105">
        <f>_xlfn.IFNA(VLOOKUP($A193,'Project List'!$A$9:$AF$360,'Project List'!U$1,FALSE),0)</f>
        <v>0</v>
      </c>
      <c r="S193" s="105">
        <f>_xlfn.IFNA(VLOOKUP($A193,'Project List'!$A$9:$AF$360,'Project List'!V$1,FALSE),0)</f>
        <v>590.37</v>
      </c>
      <c r="T193" s="105">
        <f>_xlfn.IFNA(VLOOKUP($A193,'Project List'!$A$9:$AF$360,'Project List'!W$1,FALSE),0)</f>
        <v>108668.07</v>
      </c>
      <c r="U193" s="105">
        <f>_xlfn.IFNA(VLOOKUP($A193,'Project List'!$A$9:$AF$360,'Project List'!X$1,FALSE),0)</f>
        <v>176198.27</v>
      </c>
      <c r="V193" s="13">
        <f>_xlfn.IFNA(IF(VLOOKUP($A193,'Project List'!$A$9:$BF$360,'Project List'!Y$1,FALSE)=0,"Nil",
IF(OR($E193="Potential",$E193="Proposed",$E193="Deferred",$E193="Cancelled",$E193="Closed"),VLOOKUP($A193,'Project List'!$A$9:$BF$360,'Project List'!Y$1,FALSE)*$A$15*$AE193,VLOOKUP($A193,'Project List'!$A$9:$BF$360,'Project List'!Y$1,FALSE))),0)</f>
        <v>200483.17455193627</v>
      </c>
      <c r="W193" s="13" t="str">
        <f>_xlfn.IFNA(IF(VLOOKUP($A193,'Project List'!$A$9:$BF$360,'Project List'!Z$1,FALSE)=0,"Nil",
IF(OR($E193="Potential",$E193="Proposed",$E193="Deferred",$E193="Cancelled",$E193="Closed"),VLOOKUP($A193,'Project List'!$A$9:$BF$360,'Project List'!Z$1,FALSE)*$A$15*$AE193,VLOOKUP($A193,'Project List'!$A$9:$BF$360,'Project List'!Z$1,FALSE))),0)</f>
        <v>Nil</v>
      </c>
      <c r="X193" s="13" t="str">
        <f>_xlfn.IFNA(IF(VLOOKUP($A193,'Project List'!$A$9:$BF$360,'Project List'!AA$1,FALSE)=0,"Nil",
IF(OR($E193="Potential",$E193="Proposed",$E193="Deferred",$E193="Cancelled",$E193="Closed"),VLOOKUP($A193,'Project List'!$A$9:$BF$360,'Project List'!AA$1,FALSE)*$A$15*$AE193,VLOOKUP($A193,'Project List'!$A$9:$BF$360,'Project List'!AA$1,FALSE))),0)</f>
        <v>Nil</v>
      </c>
      <c r="Y193" s="13" t="str">
        <f>_xlfn.IFNA(IF(VLOOKUP($A193,'Project List'!$A$9:$BF$360,'Project List'!AB$1,FALSE)=0,"Nil",
IF(OR($E193="Potential",$E193="Proposed",$E193="Deferred",$E193="Cancelled",$E193="Closed"),VLOOKUP($A193,'Project List'!$A$9:$BF$360,'Project List'!AB$1,FALSE)*$A$15*$AE193,VLOOKUP($A193,'Project List'!$A$9:$BF$360,'Project List'!AB$1,FALSE))),0)</f>
        <v>Nil</v>
      </c>
      <c r="Z193" s="13" t="str">
        <f>_xlfn.IFNA(IF(VLOOKUP($A193,'Project List'!$A$9:$BF$360,'Project List'!AC$1,FALSE)=0,"Nil",
IF(OR($E193="Potential",$E193="Proposed",$E193="Deferred",$E193="Cancelled",$E193="Closed"),VLOOKUP($A193,'Project List'!$A$9:$BF$360,'Project List'!AC$1,FALSE)*$A$15*$AE193,VLOOKUP($A193,'Project List'!$A$9:$BF$360,'Project List'!AC$1,FALSE))),0)</f>
        <v>Nil</v>
      </c>
      <c r="AA193" s="13" t="str">
        <f>_xlfn.IFNA(IF(VLOOKUP($A193,'Project List'!$A$9:$BF$360,'Project List'!AD$1,FALSE)=0,"Nil",
IF(OR($E193="Potential",$E193="Proposed",$E193="Deferred",$E193="Cancelled",$E193="Closed"),VLOOKUP($A193,'Project List'!$A$9:$BF$360,'Project List'!AD$1,FALSE)*$A$15*$AE193,VLOOKUP($A193,'Project List'!$A$9:$BF$360,'Project List'!AD$1,FALSE))),0)</f>
        <v>Nil</v>
      </c>
      <c r="AB193" s="13" t="str">
        <f>_xlfn.IFNA(IF(VLOOKUP($A193,'Project List'!$A$9:$BF$360,'Project List'!AE$1,FALSE)=0,"Nil",
IF(OR($E193="Potential",$E193="Proposed",$E193="Deferred",$E193="Cancelled",$E193="Closed"),VLOOKUP($A193,'Project List'!$A$9:$BF$360,'Project List'!AE$1,FALSE)*$A$15*$AE193,VLOOKUP($A193,'Project List'!$A$9:$BF$360,'Project List'!AE$1,FALSE))),0)</f>
        <v>Nil</v>
      </c>
      <c r="AC193" s="13" t="str">
        <f>_xlfn.IFNA(IF(VLOOKUP($A193,'Project List'!$A$9:$BF$360,'Project List'!AF$1,FALSE)=0,"Nil",
IF(OR($E193="Potential",$E193="Proposed",$E193="Deferred",$E193="Cancelled",$E193="Closed"),VLOOKUP($A193,'Project List'!$A$9:$BF$360,'Project List'!AF$1,FALSE)*$A$15*$AE193,VLOOKUP($A193,'Project List'!$A$9:$BF$360,'Project List'!AF$1,FALSE))),0)</f>
        <v>Nil</v>
      </c>
      <c r="AD193" s="42"/>
      <c r="AE193" s="248">
        <f>1+IF(ISNA(VLOOKUP($A193,'Project labour content'!$A$7:$D$255,'Project labour content'!$D$1,FALSE)),VLOOKUP($D193,'Project labour content'!$F$6:$G$15,'Project labour content'!$G$1,FALSE),VLOOKUP($A193,'Project labour content'!$A$7:$D$255,'Project labour content'!$D$1,FALSE))*('Project labour content'!$K$14/100)*1</f>
        <v>1.0006900562303414</v>
      </c>
      <c r="AG193" s="3"/>
      <c r="AH193" s="3"/>
      <c r="AI193" s="32"/>
      <c r="AJ193" s="32"/>
      <c r="AK193" s="32"/>
      <c r="AL193" s="32"/>
      <c r="AM193" s="59"/>
      <c r="AN193" s="59"/>
      <c r="AO193" s="59"/>
      <c r="AP193" s="59"/>
      <c r="AQ193" s="59"/>
    </row>
    <row r="194" spans="1:43" x14ac:dyDescent="0.25">
      <c r="A194" s="11" t="s">
        <v>294</v>
      </c>
      <c r="B194" s="11" t="str">
        <f>_xlfn.IFNA(VLOOKUP($A194,'Project List'!$A$9:$AF$360,'Project List'!G$1,FALSE),0)</f>
        <v>Workspace Layout Refresh Stage 2</v>
      </c>
      <c r="C194" s="11" t="str">
        <f>_xlfn.IFNA(VLOOKUP($A194,'Project List'!$A$9:$AF$360,'Project List'!C$1,FALSE),0)</f>
        <v>ExAnte</v>
      </c>
      <c r="D194" s="11" t="str">
        <f>_xlfn.IFNA(VLOOKUP($A194,'Project List'!$A$9:$AF$360,'Project List'!D$1,FALSE),0)</f>
        <v>Facilities</v>
      </c>
      <c r="E194" s="11" t="str">
        <f>_xlfn.IFNA(VLOOKUP($A194,'Project List'!$A$9:$AF$360,'Project List'!H$1,FALSE),0)</f>
        <v>Potential</v>
      </c>
      <c r="F194" s="105">
        <f>_xlfn.IFNA(VLOOKUP($A194,'Project List'!$A$9:$AF$360,'Project List'!I$1,FALSE),0)</f>
        <v>0</v>
      </c>
      <c r="G194" s="105">
        <f>_xlfn.IFNA(VLOOKUP($A194,'Project List'!$A$9:$AF$360,'Project List'!J$1,FALSE),0)</f>
        <v>0</v>
      </c>
      <c r="H194" s="105">
        <f>_xlfn.IFNA(VLOOKUP($A194,'Project List'!$A$9:$AF$360,'Project List'!K$1,FALSE),0)</f>
        <v>0</v>
      </c>
      <c r="I194" s="105">
        <f>_xlfn.IFNA(VLOOKUP($A194,'Project List'!$A$9:$AF$360,'Project List'!L$1,FALSE),0)</f>
        <v>0</v>
      </c>
      <c r="J194" s="105">
        <f>_xlfn.IFNA(VLOOKUP($A194,'Project List'!$A$9:$AF$360,'Project List'!M$1,FALSE),0)</f>
        <v>0</v>
      </c>
      <c r="K194" s="105">
        <f>_xlfn.IFNA(VLOOKUP($A194,'Project List'!$A$9:$AF$360,'Project List'!N$1,FALSE),0)</f>
        <v>0</v>
      </c>
      <c r="L194" s="105">
        <f>_xlfn.IFNA(VLOOKUP($A194,'Project List'!$A$9:$AF$360,'Project List'!O$1,FALSE),0)</f>
        <v>0</v>
      </c>
      <c r="M194" s="105">
        <f>_xlfn.IFNA(VLOOKUP($A194,'Project List'!$A$9:$AF$360,'Project List'!P$1,FALSE),0)</f>
        <v>0</v>
      </c>
      <c r="N194" s="105">
        <f>_xlfn.IFNA(VLOOKUP($A194,'Project List'!$A$9:$AF$360,'Project List'!Q$1,FALSE),0)</f>
        <v>0</v>
      </c>
      <c r="O194" s="105">
        <f>_xlfn.IFNA(VLOOKUP($A194,'Project List'!$A$9:$AF$360,'Project List'!R$1,FALSE),0)</f>
        <v>0</v>
      </c>
      <c r="P194" s="105">
        <f>_xlfn.IFNA(VLOOKUP($A194,'Project List'!$A$9:$AF$360,'Project List'!S$1,FALSE),0)</f>
        <v>0</v>
      </c>
      <c r="Q194" s="105">
        <f>_xlfn.IFNA(VLOOKUP($A194,'Project List'!$A$9:$AF$360,'Project List'!T$1,FALSE),0)</f>
        <v>0</v>
      </c>
      <c r="R194" s="105">
        <f>_xlfn.IFNA(VLOOKUP($A194,'Project List'!$A$9:$AF$360,'Project List'!U$1,FALSE),0)</f>
        <v>0</v>
      </c>
      <c r="S194" s="105">
        <f>_xlfn.IFNA(VLOOKUP($A194,'Project List'!$A$9:$AF$360,'Project List'!V$1,FALSE),0)</f>
        <v>0</v>
      </c>
      <c r="T194" s="105">
        <f>_xlfn.IFNA(VLOOKUP($A194,'Project List'!$A$9:$AF$360,'Project List'!W$1,FALSE),0)</f>
        <v>0</v>
      </c>
      <c r="U194" s="105">
        <f>_xlfn.IFNA(VLOOKUP($A194,'Project List'!$A$9:$AF$360,'Project List'!X$1,FALSE),0)</f>
        <v>0</v>
      </c>
      <c r="V194" s="13">
        <f>_xlfn.IFNA(IF(VLOOKUP($A194,'Project List'!$A$9:$BF$360,'Project List'!Y$1,FALSE)=0,"Nil",
IF(OR($E194="Potential",$E194="Proposed",$E194="Deferred",$E194="Cancelled",$E194="Closed"),VLOOKUP($A194,'Project List'!$A$9:$BF$360,'Project List'!Y$1,FALSE)*$A$15*$AE194,VLOOKUP($A194,'Project List'!$A$9:$BF$360,'Project List'!Y$1,FALSE))),0)</f>
        <v>271852.78990871034</v>
      </c>
      <c r="W194" s="13">
        <f>_xlfn.IFNA(IF(VLOOKUP($A194,'Project List'!$A$9:$BF$360,'Project List'!Z$1,FALSE)=0,"Nil",
IF(OR($E194="Potential",$E194="Proposed",$E194="Deferred",$E194="Cancelled",$E194="Closed"),VLOOKUP($A194,'Project List'!$A$9:$BF$360,'Project List'!Z$1,FALSE)*$A$15*$AE194,VLOOKUP($A194,'Project List'!$A$9:$BF$360,'Project List'!Z$1,FALSE))),0)</f>
        <v>205860.82128331671</v>
      </c>
      <c r="X194" s="13" t="str">
        <f>_xlfn.IFNA(IF(VLOOKUP($A194,'Project List'!$A$9:$BF$360,'Project List'!AA$1,FALSE)=0,"Nil",
IF(OR($E194="Potential",$E194="Proposed",$E194="Deferred",$E194="Cancelled",$E194="Closed"),VLOOKUP($A194,'Project List'!$A$9:$BF$360,'Project List'!AA$1,FALSE)*$A$15*$AE194,VLOOKUP($A194,'Project List'!$A$9:$BF$360,'Project List'!AA$1,FALSE))),0)</f>
        <v>Nil</v>
      </c>
      <c r="Y194" s="13" t="str">
        <f>_xlfn.IFNA(IF(VLOOKUP($A194,'Project List'!$A$9:$BF$360,'Project List'!AB$1,FALSE)=0,"Nil",
IF(OR($E194="Potential",$E194="Proposed",$E194="Deferred",$E194="Cancelled",$E194="Closed"),VLOOKUP($A194,'Project List'!$A$9:$BF$360,'Project List'!AB$1,FALSE)*$A$15*$AE194,VLOOKUP($A194,'Project List'!$A$9:$BF$360,'Project List'!AB$1,FALSE))),0)</f>
        <v>Nil</v>
      </c>
      <c r="Z194" s="13" t="str">
        <f>_xlfn.IFNA(IF(VLOOKUP($A194,'Project List'!$A$9:$BF$360,'Project List'!AC$1,FALSE)=0,"Nil",
IF(OR($E194="Potential",$E194="Proposed",$E194="Deferred",$E194="Cancelled",$E194="Closed"),VLOOKUP($A194,'Project List'!$A$9:$BF$360,'Project List'!AC$1,FALSE)*$A$15*$AE194,VLOOKUP($A194,'Project List'!$A$9:$BF$360,'Project List'!AC$1,FALSE))),0)</f>
        <v>Nil</v>
      </c>
      <c r="AA194" s="13" t="str">
        <f>_xlfn.IFNA(IF(VLOOKUP($A194,'Project List'!$A$9:$BF$360,'Project List'!AD$1,FALSE)=0,"Nil",
IF(OR($E194="Potential",$E194="Proposed",$E194="Deferred",$E194="Cancelled",$E194="Closed"),VLOOKUP($A194,'Project List'!$A$9:$BF$360,'Project List'!AD$1,FALSE)*$A$15*$AE194,VLOOKUP($A194,'Project List'!$A$9:$BF$360,'Project List'!AD$1,FALSE))),0)</f>
        <v>Nil</v>
      </c>
      <c r="AB194" s="13" t="str">
        <f>_xlfn.IFNA(IF(VLOOKUP($A194,'Project List'!$A$9:$BF$360,'Project List'!AE$1,FALSE)=0,"Nil",
IF(OR($E194="Potential",$E194="Proposed",$E194="Deferred",$E194="Cancelled",$E194="Closed"),VLOOKUP($A194,'Project List'!$A$9:$BF$360,'Project List'!AE$1,FALSE)*$A$15*$AE194,VLOOKUP($A194,'Project List'!$A$9:$BF$360,'Project List'!AE$1,FALSE))),0)</f>
        <v>Nil</v>
      </c>
      <c r="AC194" s="13" t="str">
        <f>_xlfn.IFNA(IF(VLOOKUP($A194,'Project List'!$A$9:$BF$360,'Project List'!AF$1,FALSE)=0,"Nil",
IF(OR($E194="Potential",$E194="Proposed",$E194="Deferred",$E194="Cancelled",$E194="Closed"),VLOOKUP($A194,'Project List'!$A$9:$BF$360,'Project List'!AF$1,FALSE)*$A$15*$AE194,VLOOKUP($A194,'Project List'!$A$9:$BF$360,'Project List'!AF$1,FALSE))),0)</f>
        <v>Nil</v>
      </c>
      <c r="AD194" s="42"/>
      <c r="AE194" s="248">
        <f>1+IF(ISNA(VLOOKUP($A194,'Project labour content'!$A$7:$D$255,'Project labour content'!$D$1,FALSE)),VLOOKUP($D194,'Project labour content'!$F$6:$G$15,'Project labour content'!$G$1,FALSE),VLOOKUP($A194,'Project labour content'!$A$7:$D$255,'Project labour content'!$D$1,FALSE))*('Project labour content'!$K$14/100)*1</f>
        <v>1.0018661130890889</v>
      </c>
      <c r="AG194" s="3"/>
      <c r="AH194" s="3"/>
      <c r="AI194" s="32"/>
      <c r="AJ194" s="32"/>
      <c r="AK194" s="32"/>
      <c r="AL194" s="32"/>
      <c r="AM194" s="59"/>
      <c r="AN194" s="59"/>
      <c r="AO194" s="59"/>
      <c r="AP194" s="59"/>
      <c r="AQ194" s="59"/>
    </row>
    <row r="195" spans="1:43" x14ac:dyDescent="0.25">
      <c r="A195" s="11" t="s">
        <v>296</v>
      </c>
      <c r="B195" s="11" t="str">
        <f>_xlfn.IFNA(VLOOKUP($A195,'Project List'!$A$9:$AF$360,'Project List'!G$1,FALSE),0)</f>
        <v>Workspace Layout Upgrade Stage 3</v>
      </c>
      <c r="C195" s="11" t="str">
        <f>_xlfn.IFNA(VLOOKUP($A195,'Project List'!$A$9:$AF$360,'Project List'!C$1,FALSE),0)</f>
        <v>ExAnte</v>
      </c>
      <c r="D195" s="11" t="str">
        <f>_xlfn.IFNA(VLOOKUP($A195,'Project List'!$A$9:$AF$360,'Project List'!D$1,FALSE),0)</f>
        <v>Facilities</v>
      </c>
      <c r="E195" s="11" t="str">
        <f>_xlfn.IFNA(VLOOKUP($A195,'Project List'!$A$9:$AF$360,'Project List'!H$1,FALSE),0)</f>
        <v>Potential</v>
      </c>
      <c r="F195" s="105">
        <f>_xlfn.IFNA(VLOOKUP($A195,'Project List'!$A$9:$AF$360,'Project List'!I$1,FALSE),0)</f>
        <v>0</v>
      </c>
      <c r="G195" s="105">
        <f>_xlfn.IFNA(VLOOKUP($A195,'Project List'!$A$9:$AF$360,'Project List'!J$1,FALSE),0)</f>
        <v>0</v>
      </c>
      <c r="H195" s="105">
        <f>_xlfn.IFNA(VLOOKUP($A195,'Project List'!$A$9:$AF$360,'Project List'!K$1,FALSE),0)</f>
        <v>0</v>
      </c>
      <c r="I195" s="105">
        <f>_xlfn.IFNA(VLOOKUP($A195,'Project List'!$A$9:$AF$360,'Project List'!L$1,FALSE),0)</f>
        <v>0</v>
      </c>
      <c r="J195" s="105">
        <f>_xlfn.IFNA(VLOOKUP($A195,'Project List'!$A$9:$AF$360,'Project List'!M$1,FALSE),0)</f>
        <v>0</v>
      </c>
      <c r="K195" s="105">
        <f>_xlfn.IFNA(VLOOKUP($A195,'Project List'!$A$9:$AF$360,'Project List'!N$1,FALSE),0)</f>
        <v>0</v>
      </c>
      <c r="L195" s="105">
        <f>_xlfn.IFNA(VLOOKUP($A195,'Project List'!$A$9:$AF$360,'Project List'!O$1,FALSE),0)</f>
        <v>0</v>
      </c>
      <c r="M195" s="105">
        <f>_xlfn.IFNA(VLOOKUP($A195,'Project List'!$A$9:$AF$360,'Project List'!P$1,FALSE),0)</f>
        <v>0</v>
      </c>
      <c r="N195" s="105">
        <f>_xlfn.IFNA(VLOOKUP($A195,'Project List'!$A$9:$AF$360,'Project List'!Q$1,FALSE),0)</f>
        <v>0</v>
      </c>
      <c r="O195" s="105">
        <f>_xlfn.IFNA(VLOOKUP($A195,'Project List'!$A$9:$AF$360,'Project List'!R$1,FALSE),0)</f>
        <v>0</v>
      </c>
      <c r="P195" s="105">
        <f>_xlfn.IFNA(VLOOKUP($A195,'Project List'!$A$9:$AF$360,'Project List'!S$1,FALSE),0)</f>
        <v>0</v>
      </c>
      <c r="Q195" s="105">
        <f>_xlfn.IFNA(VLOOKUP($A195,'Project List'!$A$9:$AF$360,'Project List'!T$1,FALSE),0)</f>
        <v>0</v>
      </c>
      <c r="R195" s="105">
        <f>_xlfn.IFNA(VLOOKUP($A195,'Project List'!$A$9:$AF$360,'Project List'!U$1,FALSE),0)</f>
        <v>0</v>
      </c>
      <c r="S195" s="105">
        <f>_xlfn.IFNA(VLOOKUP($A195,'Project List'!$A$9:$AF$360,'Project List'!V$1,FALSE),0)</f>
        <v>0</v>
      </c>
      <c r="T195" s="105">
        <f>_xlfn.IFNA(VLOOKUP($A195,'Project List'!$A$9:$AF$360,'Project List'!W$1,FALSE),0)</f>
        <v>0</v>
      </c>
      <c r="U195" s="105">
        <f>_xlfn.IFNA(VLOOKUP($A195,'Project List'!$A$9:$AF$360,'Project List'!X$1,FALSE),0)</f>
        <v>0</v>
      </c>
      <c r="V195" s="13">
        <f>_xlfn.IFNA(IF(VLOOKUP($A195,'Project List'!$A$9:$BF$360,'Project List'!Y$1,FALSE)=0,"Nil",
IF(OR($E195="Potential",$E195="Proposed",$E195="Deferred",$E195="Cancelled",$E195="Closed"),VLOOKUP($A195,'Project List'!$A$9:$BF$360,'Project List'!Y$1,FALSE)*$A$15*$AE195,VLOOKUP($A195,'Project List'!$A$9:$BF$360,'Project List'!Y$1,FALSE))),0)</f>
        <v>195978.18964592036</v>
      </c>
      <c r="W195" s="13">
        <f>_xlfn.IFNA(IF(VLOOKUP($A195,'Project List'!$A$9:$BF$360,'Project List'!Z$1,FALSE)=0,"Nil",
IF(OR($E195="Potential",$E195="Proposed",$E195="Deferred",$E195="Cancelled",$E195="Closed"),VLOOKUP($A195,'Project List'!$A$9:$BF$360,'Project List'!Z$1,FALSE)*$A$15*$AE195,VLOOKUP($A195,'Project List'!$A$9:$BF$360,'Project List'!Z$1,FALSE))),0)</f>
        <v>297629.63725721423</v>
      </c>
      <c r="X195" s="13" t="str">
        <f>_xlfn.IFNA(IF(VLOOKUP($A195,'Project List'!$A$9:$BF$360,'Project List'!AA$1,FALSE)=0,"Nil",
IF(OR($E195="Potential",$E195="Proposed",$E195="Deferred",$E195="Cancelled",$E195="Closed"),VLOOKUP($A195,'Project List'!$A$9:$BF$360,'Project List'!AA$1,FALSE)*$A$15*$AE195,VLOOKUP($A195,'Project List'!$A$9:$BF$360,'Project List'!AA$1,FALSE))),0)</f>
        <v>Nil</v>
      </c>
      <c r="Y195" s="13" t="str">
        <f>_xlfn.IFNA(IF(VLOOKUP($A195,'Project List'!$A$9:$BF$360,'Project List'!AB$1,FALSE)=0,"Nil",
IF(OR($E195="Potential",$E195="Proposed",$E195="Deferred",$E195="Cancelled",$E195="Closed"),VLOOKUP($A195,'Project List'!$A$9:$BF$360,'Project List'!AB$1,FALSE)*$A$15*$AE195,VLOOKUP($A195,'Project List'!$A$9:$BF$360,'Project List'!AB$1,FALSE))),0)</f>
        <v>Nil</v>
      </c>
      <c r="Z195" s="13" t="str">
        <f>_xlfn.IFNA(IF(VLOOKUP($A195,'Project List'!$A$9:$BF$360,'Project List'!AC$1,FALSE)=0,"Nil",
IF(OR($E195="Potential",$E195="Proposed",$E195="Deferred",$E195="Cancelled",$E195="Closed"),VLOOKUP($A195,'Project List'!$A$9:$BF$360,'Project List'!AC$1,FALSE)*$A$15*$AE195,VLOOKUP($A195,'Project List'!$A$9:$BF$360,'Project List'!AC$1,FALSE))),0)</f>
        <v>Nil</v>
      </c>
      <c r="AA195" s="13" t="str">
        <f>_xlfn.IFNA(IF(VLOOKUP($A195,'Project List'!$A$9:$BF$360,'Project List'!AD$1,FALSE)=0,"Nil",
IF(OR($E195="Potential",$E195="Proposed",$E195="Deferred",$E195="Cancelled",$E195="Closed"),VLOOKUP($A195,'Project List'!$A$9:$BF$360,'Project List'!AD$1,FALSE)*$A$15*$AE195,VLOOKUP($A195,'Project List'!$A$9:$BF$360,'Project List'!AD$1,FALSE))),0)</f>
        <v>Nil</v>
      </c>
      <c r="AB195" s="13" t="str">
        <f>_xlfn.IFNA(IF(VLOOKUP($A195,'Project List'!$A$9:$BF$360,'Project List'!AE$1,FALSE)=0,"Nil",
IF(OR($E195="Potential",$E195="Proposed",$E195="Deferred",$E195="Cancelled",$E195="Closed"),VLOOKUP($A195,'Project List'!$A$9:$BF$360,'Project List'!AE$1,FALSE)*$A$15*$AE195,VLOOKUP($A195,'Project List'!$A$9:$BF$360,'Project List'!AE$1,FALSE))),0)</f>
        <v>Nil</v>
      </c>
      <c r="AC195" s="13" t="str">
        <f>_xlfn.IFNA(IF(VLOOKUP($A195,'Project List'!$A$9:$BF$360,'Project List'!AF$1,FALSE)=0,"Nil",
IF(OR($E195="Potential",$E195="Proposed",$E195="Deferred",$E195="Cancelled",$E195="Closed"),VLOOKUP($A195,'Project List'!$A$9:$BF$360,'Project List'!AF$1,FALSE)*$A$15*$AE195,VLOOKUP($A195,'Project List'!$A$9:$BF$360,'Project List'!AF$1,FALSE))),0)</f>
        <v>Nil</v>
      </c>
      <c r="AD195" s="42"/>
      <c r="AE195" s="248">
        <f>1+IF(ISNA(VLOOKUP($A195,'Project labour content'!$A$7:$D$255,'Project labour content'!$D$1,FALSE)),VLOOKUP($D195,'Project labour content'!$F$6:$G$15,'Project labour content'!$G$1,FALSE),VLOOKUP($A195,'Project labour content'!$A$7:$D$255,'Project labour content'!$D$1,FALSE))*('Project labour content'!$K$14/100)*1</f>
        <v>1.0018661130890889</v>
      </c>
      <c r="AG195" s="3"/>
      <c r="AH195" s="3"/>
      <c r="AI195" s="32"/>
      <c r="AJ195" s="32"/>
      <c r="AK195" s="32"/>
      <c r="AL195" s="32"/>
      <c r="AM195" s="59"/>
      <c r="AN195" s="59"/>
      <c r="AO195" s="59"/>
      <c r="AP195" s="59"/>
      <c r="AQ195" s="59"/>
    </row>
    <row r="196" spans="1:43" x14ac:dyDescent="0.25">
      <c r="A196" s="11" t="s">
        <v>298</v>
      </c>
      <c r="B196" s="11" t="str">
        <f>_xlfn.IFNA(VLOOKUP($A196,'Project List'!$A$9:$AF$360,'Project List'!G$1,FALSE),0)</f>
        <v>NCIPAP Transformer Management Relay DR-E3 Uprating Program</v>
      </c>
      <c r="C196" s="11" t="str">
        <f>_xlfn.IFNA(VLOOKUP($A196,'Project List'!$A$9:$AF$360,'Project List'!C$1,FALSE),0)</f>
        <v>NCIPAP</v>
      </c>
      <c r="D196" s="11" t="str">
        <f>_xlfn.IFNA(VLOOKUP($A196,'Project List'!$A$9:$AF$360,'Project List'!D$1,FALSE),0)</f>
        <v>Augmentation</v>
      </c>
      <c r="E196" s="11" t="str">
        <f>_xlfn.IFNA(VLOOKUP($A196,'Project List'!$A$9:$AF$360,'Project List'!H$1,FALSE),0)</f>
        <v>Potential</v>
      </c>
      <c r="F196" s="105">
        <f>_xlfn.IFNA(VLOOKUP($A196,'Project List'!$A$9:$AF$360,'Project List'!I$1,FALSE),0)</f>
        <v>0</v>
      </c>
      <c r="G196" s="105">
        <f>_xlfn.IFNA(VLOOKUP($A196,'Project List'!$A$9:$AF$360,'Project List'!J$1,FALSE),0)</f>
        <v>0</v>
      </c>
      <c r="H196" s="105">
        <f>_xlfn.IFNA(VLOOKUP($A196,'Project List'!$A$9:$AF$360,'Project List'!K$1,FALSE),0)</f>
        <v>0</v>
      </c>
      <c r="I196" s="105">
        <f>_xlfn.IFNA(VLOOKUP($A196,'Project List'!$A$9:$AF$360,'Project List'!L$1,FALSE),0)</f>
        <v>0</v>
      </c>
      <c r="J196" s="105">
        <f>_xlfn.IFNA(VLOOKUP($A196,'Project List'!$A$9:$AF$360,'Project List'!M$1,FALSE),0)</f>
        <v>0</v>
      </c>
      <c r="K196" s="105">
        <f>_xlfn.IFNA(VLOOKUP($A196,'Project List'!$A$9:$AF$360,'Project List'!N$1,FALSE),0)</f>
        <v>0</v>
      </c>
      <c r="L196" s="105">
        <f>_xlfn.IFNA(VLOOKUP($A196,'Project List'!$A$9:$AF$360,'Project List'!O$1,FALSE),0)</f>
        <v>0</v>
      </c>
      <c r="M196" s="105">
        <f>_xlfn.IFNA(VLOOKUP($A196,'Project List'!$A$9:$AF$360,'Project List'!P$1,FALSE),0)</f>
        <v>0</v>
      </c>
      <c r="N196" s="105">
        <f>_xlfn.IFNA(VLOOKUP($A196,'Project List'!$A$9:$AF$360,'Project List'!Q$1,FALSE),0)</f>
        <v>0</v>
      </c>
      <c r="O196" s="105">
        <f>_xlfn.IFNA(VLOOKUP($A196,'Project List'!$A$9:$AF$360,'Project List'!R$1,FALSE),0)</f>
        <v>0</v>
      </c>
      <c r="P196" s="105">
        <f>_xlfn.IFNA(VLOOKUP($A196,'Project List'!$A$9:$AF$360,'Project List'!S$1,FALSE),0)</f>
        <v>0</v>
      </c>
      <c r="Q196" s="105">
        <f>_xlfn.IFNA(VLOOKUP($A196,'Project List'!$A$9:$AF$360,'Project List'!T$1,FALSE),0)</f>
        <v>0</v>
      </c>
      <c r="R196" s="105">
        <f>_xlfn.IFNA(VLOOKUP($A196,'Project List'!$A$9:$AF$360,'Project List'!U$1,FALSE),0)</f>
        <v>0</v>
      </c>
      <c r="S196" s="105">
        <f>_xlfn.IFNA(VLOOKUP($A196,'Project List'!$A$9:$AF$360,'Project List'!V$1,FALSE),0)</f>
        <v>0</v>
      </c>
      <c r="T196" s="105">
        <f>_xlfn.IFNA(VLOOKUP($A196,'Project List'!$A$9:$AF$360,'Project List'!W$1,FALSE),0)</f>
        <v>0</v>
      </c>
      <c r="U196" s="105">
        <f>_xlfn.IFNA(VLOOKUP($A196,'Project List'!$A$9:$AF$360,'Project List'!X$1,FALSE),0)</f>
        <v>0</v>
      </c>
      <c r="V196" s="13">
        <f>_xlfn.IFNA(IF(VLOOKUP($A196,'Project List'!$A$9:$BF$360,'Project List'!Y$1,FALSE)=0,"Nil",
IF(OR($E196="Potential",$E196="Proposed",$E196="Deferred",$E196="Cancelled",$E196="Closed"),VLOOKUP($A196,'Project List'!$A$9:$BF$360,'Project List'!Y$1,FALSE)*$A$15*$AE196,VLOOKUP($A196,'Project List'!$A$9:$BF$360,'Project List'!Y$1,FALSE))),0)</f>
        <v>27179.009120927501</v>
      </c>
      <c r="W196" s="13">
        <f>_xlfn.IFNA(IF(VLOOKUP($A196,'Project List'!$A$9:$BF$360,'Project List'!Z$1,FALSE)=0,"Nil",
IF(OR($E196="Potential",$E196="Proposed",$E196="Deferred",$E196="Cancelled",$E196="Closed"),VLOOKUP($A196,'Project List'!$A$9:$BF$360,'Project List'!Z$1,FALSE)*$A$15*$AE196,VLOOKUP($A196,'Project List'!$A$9:$BF$360,'Project List'!Z$1,FALSE))),0)</f>
        <v>443469.69782082934</v>
      </c>
      <c r="X196" s="13" t="str">
        <f>_xlfn.IFNA(IF(VLOOKUP($A196,'Project List'!$A$9:$BF$360,'Project List'!AA$1,FALSE)=0,"Nil",
IF(OR($E196="Potential",$E196="Proposed",$E196="Deferred",$E196="Cancelled",$E196="Closed"),VLOOKUP($A196,'Project List'!$A$9:$BF$360,'Project List'!AA$1,FALSE)*$A$15*$AE196,VLOOKUP($A196,'Project List'!$A$9:$BF$360,'Project List'!AA$1,FALSE))),0)</f>
        <v>Nil</v>
      </c>
      <c r="Y196" s="13" t="str">
        <f>_xlfn.IFNA(IF(VLOOKUP($A196,'Project List'!$A$9:$BF$360,'Project List'!AB$1,FALSE)=0,"Nil",
IF(OR($E196="Potential",$E196="Proposed",$E196="Deferred",$E196="Cancelled",$E196="Closed"),VLOOKUP($A196,'Project List'!$A$9:$BF$360,'Project List'!AB$1,FALSE)*$A$15*$AE196,VLOOKUP($A196,'Project List'!$A$9:$BF$360,'Project List'!AB$1,FALSE))),0)</f>
        <v>Nil</v>
      </c>
      <c r="Z196" s="13" t="str">
        <f>_xlfn.IFNA(IF(VLOOKUP($A196,'Project List'!$A$9:$BF$360,'Project List'!AC$1,FALSE)=0,"Nil",
IF(OR($E196="Potential",$E196="Proposed",$E196="Deferred",$E196="Cancelled",$E196="Closed"),VLOOKUP($A196,'Project List'!$A$9:$BF$360,'Project List'!AC$1,FALSE)*$A$15*$AE196,VLOOKUP($A196,'Project List'!$A$9:$BF$360,'Project List'!AC$1,FALSE))),0)</f>
        <v>Nil</v>
      </c>
      <c r="AA196" s="13" t="str">
        <f>_xlfn.IFNA(IF(VLOOKUP($A196,'Project List'!$A$9:$BF$360,'Project List'!AD$1,FALSE)=0,"Nil",
IF(OR($E196="Potential",$E196="Proposed",$E196="Deferred",$E196="Cancelled",$E196="Closed"),VLOOKUP($A196,'Project List'!$A$9:$BF$360,'Project List'!AD$1,FALSE)*$A$15*$AE196,VLOOKUP($A196,'Project List'!$A$9:$BF$360,'Project List'!AD$1,FALSE))),0)</f>
        <v>Nil</v>
      </c>
      <c r="AB196" s="13" t="str">
        <f>_xlfn.IFNA(IF(VLOOKUP($A196,'Project List'!$A$9:$BF$360,'Project List'!AE$1,FALSE)=0,"Nil",
IF(OR($E196="Potential",$E196="Proposed",$E196="Deferred",$E196="Cancelled",$E196="Closed"),VLOOKUP($A196,'Project List'!$A$9:$BF$360,'Project List'!AE$1,FALSE)*$A$15*$AE196,VLOOKUP($A196,'Project List'!$A$9:$BF$360,'Project List'!AE$1,FALSE))),0)</f>
        <v>Nil</v>
      </c>
      <c r="AC196" s="13" t="str">
        <f>_xlfn.IFNA(IF(VLOOKUP($A196,'Project List'!$A$9:$BF$360,'Project List'!AF$1,FALSE)=0,"Nil",
IF(OR($E196="Potential",$E196="Proposed",$E196="Deferred",$E196="Cancelled",$E196="Closed"),VLOOKUP($A196,'Project List'!$A$9:$BF$360,'Project List'!AF$1,FALSE)*$A$15*$AE196,VLOOKUP($A196,'Project List'!$A$9:$BF$360,'Project List'!AF$1,FALSE))),0)</f>
        <v>Nil</v>
      </c>
      <c r="AD196" s="42"/>
      <c r="AE196" s="248">
        <f>1+IF(ISNA(VLOOKUP($A196,'Project labour content'!$A$7:$D$255,'Project labour content'!$D$1,FALSE)),VLOOKUP($D196,'Project labour content'!$F$6:$G$15,'Project labour content'!$G$1,FALSE),VLOOKUP($A196,'Project labour content'!$A$7:$D$255,'Project labour content'!$D$1,FALSE))*('Project labour content'!$K$14/100)*1</f>
        <v>1.0003471041831231</v>
      </c>
      <c r="AG196" s="3"/>
      <c r="AH196" s="3"/>
      <c r="AI196" s="32"/>
      <c r="AJ196" s="32"/>
      <c r="AK196" s="32"/>
      <c r="AL196" s="32"/>
      <c r="AM196" s="59"/>
      <c r="AN196" s="59"/>
      <c r="AO196" s="59"/>
      <c r="AP196" s="59"/>
      <c r="AQ196" s="59"/>
    </row>
    <row r="197" spans="1:43" x14ac:dyDescent="0.25">
      <c r="A197" s="11" t="s">
        <v>299</v>
      </c>
      <c r="B197" s="11" t="str">
        <f>_xlfn.IFNA(VLOOKUP($A197,'Project List'!$A$9:$AF$360,'Project List'!G$1,FALSE),0)</f>
        <v>Murraylink Control Scheme Replacement</v>
      </c>
      <c r="C197" s="11" t="str">
        <f>_xlfn.IFNA(VLOOKUP($A197,'Project List'!$A$9:$AF$360,'Project List'!C$1,FALSE),0)</f>
        <v>ExAnte</v>
      </c>
      <c r="D197" s="11" t="str">
        <f>_xlfn.IFNA(VLOOKUP($A197,'Project List'!$A$9:$AF$360,'Project List'!D$1,FALSE),0)</f>
        <v>Replacement</v>
      </c>
      <c r="E197" s="11" t="str">
        <f>_xlfn.IFNA(VLOOKUP($A197,'Project List'!$A$9:$AF$360,'Project List'!H$1,FALSE),0)</f>
        <v>Closed</v>
      </c>
      <c r="F197" s="105">
        <f>_xlfn.IFNA(VLOOKUP($A197,'Project List'!$A$9:$AF$360,'Project List'!I$1,FALSE),0)</f>
        <v>0</v>
      </c>
      <c r="G197" s="105">
        <f>_xlfn.IFNA(VLOOKUP($A197,'Project List'!$A$9:$AF$360,'Project List'!J$1,FALSE),0)</f>
        <v>0</v>
      </c>
      <c r="H197" s="105">
        <f>_xlfn.IFNA(VLOOKUP($A197,'Project List'!$A$9:$AF$360,'Project List'!K$1,FALSE),0)</f>
        <v>0</v>
      </c>
      <c r="I197" s="105">
        <f>_xlfn.IFNA(VLOOKUP($A197,'Project List'!$A$9:$AF$360,'Project List'!L$1,FALSE),0)</f>
        <v>0</v>
      </c>
      <c r="J197" s="105">
        <f>_xlfn.IFNA(VLOOKUP($A197,'Project List'!$A$9:$AF$360,'Project List'!M$1,FALSE),0)</f>
        <v>0</v>
      </c>
      <c r="K197" s="105">
        <f>_xlfn.IFNA(VLOOKUP($A197,'Project List'!$A$9:$AF$360,'Project List'!N$1,FALSE),0)</f>
        <v>0</v>
      </c>
      <c r="L197" s="105">
        <f>_xlfn.IFNA(VLOOKUP($A197,'Project List'!$A$9:$AF$360,'Project List'!O$1,FALSE),0)</f>
        <v>0</v>
      </c>
      <c r="M197" s="105">
        <f>_xlfn.IFNA(VLOOKUP($A197,'Project List'!$A$9:$AF$360,'Project List'!P$1,FALSE),0)</f>
        <v>0</v>
      </c>
      <c r="N197" s="105">
        <f>_xlfn.IFNA(VLOOKUP($A197,'Project List'!$A$9:$AF$360,'Project List'!Q$1,FALSE),0)</f>
        <v>0</v>
      </c>
      <c r="O197" s="105">
        <f>_xlfn.IFNA(VLOOKUP($A197,'Project List'!$A$9:$AF$360,'Project List'!R$1,FALSE),0)</f>
        <v>0</v>
      </c>
      <c r="P197" s="105">
        <f>_xlfn.IFNA(VLOOKUP($A197,'Project List'!$A$9:$AF$360,'Project List'!S$1,FALSE),0)</f>
        <v>0</v>
      </c>
      <c r="Q197" s="105">
        <f>_xlfn.IFNA(VLOOKUP($A197,'Project List'!$A$9:$AF$360,'Project List'!T$1,FALSE),0)</f>
        <v>125770.66</v>
      </c>
      <c r="R197" s="105">
        <f>_xlfn.IFNA(VLOOKUP($A197,'Project List'!$A$9:$AF$360,'Project List'!U$1,FALSE),0)</f>
        <v>308521.53999999998</v>
      </c>
      <c r="S197" s="105">
        <f>_xlfn.IFNA(VLOOKUP($A197,'Project List'!$A$9:$AF$360,'Project List'!V$1,FALSE),0)</f>
        <v>256122.81</v>
      </c>
      <c r="T197" s="105">
        <f>_xlfn.IFNA(VLOOKUP($A197,'Project List'!$A$9:$AF$360,'Project List'!W$1,FALSE),0)</f>
        <v>1221123.43</v>
      </c>
      <c r="U197" s="105">
        <f>_xlfn.IFNA(VLOOKUP($A197,'Project List'!$A$9:$AF$360,'Project List'!X$1,FALSE),0)</f>
        <v>415776.01</v>
      </c>
      <c r="V197" s="13" t="str">
        <f>_xlfn.IFNA(IF(VLOOKUP($A197,'Project List'!$A$9:$BF$360,'Project List'!Y$1,FALSE)=0,"Nil",
IF(OR($E197="Potential",$E197="Proposed",$E197="Deferred",$E197="Cancelled",$E197="Closed"),VLOOKUP($A197,'Project List'!$A$9:$BF$360,'Project List'!Y$1,FALSE)*$A$15*$AE197,VLOOKUP($A197,'Project List'!$A$9:$BF$360,'Project List'!Y$1,FALSE))),0)</f>
        <v>Nil</v>
      </c>
      <c r="W197" s="13" t="str">
        <f>_xlfn.IFNA(IF(VLOOKUP($A197,'Project List'!$A$9:$BF$360,'Project List'!Z$1,FALSE)=0,"Nil",
IF(OR($E197="Potential",$E197="Proposed",$E197="Deferred",$E197="Cancelled",$E197="Closed"),VLOOKUP($A197,'Project List'!$A$9:$BF$360,'Project List'!Z$1,FALSE)*$A$15*$AE197,VLOOKUP($A197,'Project List'!$A$9:$BF$360,'Project List'!Z$1,FALSE))),0)</f>
        <v>Nil</v>
      </c>
      <c r="X197" s="13" t="str">
        <f>_xlfn.IFNA(IF(VLOOKUP($A197,'Project List'!$A$9:$BF$360,'Project List'!AA$1,FALSE)=0,"Nil",
IF(OR($E197="Potential",$E197="Proposed",$E197="Deferred",$E197="Cancelled",$E197="Closed"),VLOOKUP($A197,'Project List'!$A$9:$BF$360,'Project List'!AA$1,FALSE)*$A$15*$AE197,VLOOKUP($A197,'Project List'!$A$9:$BF$360,'Project List'!AA$1,FALSE))),0)</f>
        <v>Nil</v>
      </c>
      <c r="Y197" s="13" t="str">
        <f>_xlfn.IFNA(IF(VLOOKUP($A197,'Project List'!$A$9:$BF$360,'Project List'!AB$1,FALSE)=0,"Nil",
IF(OR($E197="Potential",$E197="Proposed",$E197="Deferred",$E197="Cancelled",$E197="Closed"),VLOOKUP($A197,'Project List'!$A$9:$BF$360,'Project List'!AB$1,FALSE)*$A$15*$AE197,VLOOKUP($A197,'Project List'!$A$9:$BF$360,'Project List'!AB$1,FALSE))),0)</f>
        <v>Nil</v>
      </c>
      <c r="Z197" s="13" t="str">
        <f>_xlfn.IFNA(IF(VLOOKUP($A197,'Project List'!$A$9:$BF$360,'Project List'!AC$1,FALSE)=0,"Nil",
IF(OR($E197="Potential",$E197="Proposed",$E197="Deferred",$E197="Cancelled",$E197="Closed"),VLOOKUP($A197,'Project List'!$A$9:$BF$360,'Project List'!AC$1,FALSE)*$A$15*$AE197,VLOOKUP($A197,'Project List'!$A$9:$BF$360,'Project List'!AC$1,FALSE))),0)</f>
        <v>Nil</v>
      </c>
      <c r="AA197" s="13" t="str">
        <f>_xlfn.IFNA(IF(VLOOKUP($A197,'Project List'!$A$9:$BF$360,'Project List'!AD$1,FALSE)=0,"Nil",
IF(OR($E197="Potential",$E197="Proposed",$E197="Deferred",$E197="Cancelled",$E197="Closed"),VLOOKUP($A197,'Project List'!$A$9:$BF$360,'Project List'!AD$1,FALSE)*$A$15*$AE197,VLOOKUP($A197,'Project List'!$A$9:$BF$360,'Project List'!AD$1,FALSE))),0)</f>
        <v>Nil</v>
      </c>
      <c r="AB197" s="13" t="str">
        <f>_xlfn.IFNA(IF(VLOOKUP($A197,'Project List'!$A$9:$BF$360,'Project List'!AE$1,FALSE)=0,"Nil",
IF(OR($E197="Potential",$E197="Proposed",$E197="Deferred",$E197="Cancelled",$E197="Closed"),VLOOKUP($A197,'Project List'!$A$9:$BF$360,'Project List'!AE$1,FALSE)*$A$15*$AE197,VLOOKUP($A197,'Project List'!$A$9:$BF$360,'Project List'!AE$1,FALSE))),0)</f>
        <v>Nil</v>
      </c>
      <c r="AC197" s="13" t="str">
        <f>_xlfn.IFNA(IF(VLOOKUP($A197,'Project List'!$A$9:$BF$360,'Project List'!AF$1,FALSE)=0,"Nil",
IF(OR($E197="Potential",$E197="Proposed",$E197="Deferred",$E197="Cancelled",$E197="Closed"),VLOOKUP($A197,'Project List'!$A$9:$BF$360,'Project List'!AF$1,FALSE)*$A$15*$AE197,VLOOKUP($A197,'Project List'!$A$9:$BF$360,'Project List'!AF$1,FALSE))),0)</f>
        <v>Nil</v>
      </c>
      <c r="AD197" s="42"/>
      <c r="AE197" s="248">
        <f>1+IF(ISNA(VLOOKUP($A197,'Project labour content'!$A$7:$D$255,'Project labour content'!$D$1,FALSE)),VLOOKUP($D197,'Project labour content'!$F$6:$G$15,'Project labour content'!$G$1,FALSE),VLOOKUP($A197,'Project labour content'!$A$7:$D$255,'Project labour content'!$D$1,FALSE))*('Project labour content'!$K$14/100)*1</f>
        <v>1.0008946620064583</v>
      </c>
    </row>
    <row r="198" spans="1:43" x14ac:dyDescent="0.25">
      <c r="A198" s="11" t="s">
        <v>302</v>
      </c>
      <c r="B198" s="11" t="str">
        <f>_xlfn.IFNA(VLOOKUP($A198,'Project List'!$A$9:$AF$360,'Project List'!G$1,FALSE),0)</f>
        <v>Robertstown Circuit Breaker Arrangement Upgrade</v>
      </c>
      <c r="C198" s="11" t="str">
        <f>_xlfn.IFNA(VLOOKUP($A198,'Project List'!$A$9:$AF$360,'Project List'!C$1,FALSE),0)</f>
        <v>ExAnte</v>
      </c>
      <c r="D198" s="11" t="str">
        <f>_xlfn.IFNA(VLOOKUP($A198,'Project List'!$A$9:$AF$360,'Project List'!D$1,FALSE),0)</f>
        <v>Security/Compliance</v>
      </c>
      <c r="E198" s="11" t="str">
        <f>_xlfn.IFNA(VLOOKUP($A198,'Project List'!$A$9:$AF$360,'Project List'!H$1,FALSE),0)</f>
        <v>Cancelled</v>
      </c>
      <c r="F198" s="105">
        <f>_xlfn.IFNA(VLOOKUP($A198,'Project List'!$A$9:$AF$360,'Project List'!I$1,FALSE),0)</f>
        <v>0</v>
      </c>
      <c r="G198" s="105">
        <f>_xlfn.IFNA(VLOOKUP($A198,'Project List'!$A$9:$AF$360,'Project List'!J$1,FALSE),0)</f>
        <v>0</v>
      </c>
      <c r="H198" s="105">
        <f>_xlfn.IFNA(VLOOKUP($A198,'Project List'!$A$9:$AF$360,'Project List'!K$1,FALSE),0)</f>
        <v>0</v>
      </c>
      <c r="I198" s="105">
        <f>_xlfn.IFNA(VLOOKUP($A198,'Project List'!$A$9:$AF$360,'Project List'!L$1,FALSE),0)</f>
        <v>0</v>
      </c>
      <c r="J198" s="105">
        <f>_xlfn.IFNA(VLOOKUP($A198,'Project List'!$A$9:$AF$360,'Project List'!M$1,FALSE),0)</f>
        <v>0</v>
      </c>
      <c r="K198" s="105">
        <f>_xlfn.IFNA(VLOOKUP($A198,'Project List'!$A$9:$AF$360,'Project List'!N$1,FALSE),0)</f>
        <v>0</v>
      </c>
      <c r="L198" s="105">
        <f>_xlfn.IFNA(VLOOKUP($A198,'Project List'!$A$9:$AF$360,'Project List'!O$1,FALSE),0)</f>
        <v>0</v>
      </c>
      <c r="M198" s="105">
        <f>_xlfn.IFNA(VLOOKUP($A198,'Project List'!$A$9:$AF$360,'Project List'!P$1,FALSE),0)</f>
        <v>0</v>
      </c>
      <c r="N198" s="105">
        <f>_xlfn.IFNA(VLOOKUP($A198,'Project List'!$A$9:$AF$360,'Project List'!Q$1,FALSE),0)</f>
        <v>0</v>
      </c>
      <c r="O198" s="105">
        <f>_xlfn.IFNA(VLOOKUP($A198,'Project List'!$A$9:$AF$360,'Project List'!R$1,FALSE),0)</f>
        <v>0</v>
      </c>
      <c r="P198" s="105">
        <f>_xlfn.IFNA(VLOOKUP($A198,'Project List'!$A$9:$AF$360,'Project List'!S$1,FALSE),0)</f>
        <v>0</v>
      </c>
      <c r="Q198" s="105">
        <f>_xlfn.IFNA(VLOOKUP($A198,'Project List'!$A$9:$AF$360,'Project List'!T$1,FALSE),0)</f>
        <v>0</v>
      </c>
      <c r="R198" s="105">
        <f>_xlfn.IFNA(VLOOKUP($A198,'Project List'!$A$9:$AF$360,'Project List'!U$1,FALSE),0)</f>
        <v>932.59</v>
      </c>
      <c r="S198" s="105">
        <f>_xlfn.IFNA(VLOOKUP($A198,'Project List'!$A$9:$AF$360,'Project List'!V$1,FALSE),0)</f>
        <v>0</v>
      </c>
      <c r="T198" s="105">
        <f>_xlfn.IFNA(VLOOKUP($A198,'Project List'!$A$9:$AF$360,'Project List'!W$1,FALSE),0)</f>
        <v>0</v>
      </c>
      <c r="U198" s="105">
        <f>_xlfn.IFNA(VLOOKUP($A198,'Project List'!$A$9:$AF$360,'Project List'!X$1,FALSE),0)</f>
        <v>-932.59</v>
      </c>
      <c r="V198" s="13" t="str">
        <f>_xlfn.IFNA(IF(VLOOKUP($A198,'Project List'!$A$9:$BF$360,'Project List'!Y$1,FALSE)=0,"Nil",
IF(OR($E198="Potential",$E198="Proposed",$E198="Deferred",$E198="Cancelled",$E198="Closed"),VLOOKUP($A198,'Project List'!$A$9:$BF$360,'Project List'!Y$1,FALSE)*$A$15*$AE198,VLOOKUP($A198,'Project List'!$A$9:$BF$360,'Project List'!Y$1,FALSE))),0)</f>
        <v>Nil</v>
      </c>
      <c r="W198" s="13" t="str">
        <f>_xlfn.IFNA(IF(VLOOKUP($A198,'Project List'!$A$9:$BF$360,'Project List'!Z$1,FALSE)=0,"Nil",
IF(OR($E198="Potential",$E198="Proposed",$E198="Deferred",$E198="Cancelled",$E198="Closed"),VLOOKUP($A198,'Project List'!$A$9:$BF$360,'Project List'!Z$1,FALSE)*$A$15*$AE198,VLOOKUP($A198,'Project List'!$A$9:$BF$360,'Project List'!Z$1,FALSE))),0)</f>
        <v>Nil</v>
      </c>
      <c r="X198" s="13" t="str">
        <f>_xlfn.IFNA(IF(VLOOKUP($A198,'Project List'!$A$9:$BF$360,'Project List'!AA$1,FALSE)=0,"Nil",
IF(OR($E198="Potential",$E198="Proposed",$E198="Deferred",$E198="Cancelled",$E198="Closed"),VLOOKUP($A198,'Project List'!$A$9:$BF$360,'Project List'!AA$1,FALSE)*$A$15*$AE198,VLOOKUP($A198,'Project List'!$A$9:$BF$360,'Project List'!AA$1,FALSE))),0)</f>
        <v>Nil</v>
      </c>
      <c r="Y198" s="13" t="str">
        <f>_xlfn.IFNA(IF(VLOOKUP($A198,'Project List'!$A$9:$BF$360,'Project List'!AB$1,FALSE)=0,"Nil",
IF(OR($E198="Potential",$E198="Proposed",$E198="Deferred",$E198="Cancelled",$E198="Closed"),VLOOKUP($A198,'Project List'!$A$9:$BF$360,'Project List'!AB$1,FALSE)*$A$15*$AE198,VLOOKUP($A198,'Project List'!$A$9:$BF$360,'Project List'!AB$1,FALSE))),0)</f>
        <v>Nil</v>
      </c>
      <c r="Z198" s="13" t="str">
        <f>_xlfn.IFNA(IF(VLOOKUP($A198,'Project List'!$A$9:$BF$360,'Project List'!AC$1,FALSE)=0,"Nil",
IF(OR($E198="Potential",$E198="Proposed",$E198="Deferred",$E198="Cancelled",$E198="Closed"),VLOOKUP($A198,'Project List'!$A$9:$BF$360,'Project List'!AC$1,FALSE)*$A$15*$AE198,VLOOKUP($A198,'Project List'!$A$9:$BF$360,'Project List'!AC$1,FALSE))),0)</f>
        <v>Nil</v>
      </c>
      <c r="AA198" s="13" t="str">
        <f>_xlfn.IFNA(IF(VLOOKUP($A198,'Project List'!$A$9:$BF$360,'Project List'!AD$1,FALSE)=0,"Nil",
IF(OR($E198="Potential",$E198="Proposed",$E198="Deferred",$E198="Cancelled",$E198="Closed"),VLOOKUP($A198,'Project List'!$A$9:$BF$360,'Project List'!AD$1,FALSE)*$A$15*$AE198,VLOOKUP($A198,'Project List'!$A$9:$BF$360,'Project List'!AD$1,FALSE))),0)</f>
        <v>Nil</v>
      </c>
      <c r="AB198" s="13" t="str">
        <f>_xlfn.IFNA(IF(VLOOKUP($A198,'Project List'!$A$9:$BF$360,'Project List'!AE$1,FALSE)=0,"Nil",
IF(OR($E198="Potential",$E198="Proposed",$E198="Deferred",$E198="Cancelled",$E198="Closed"),VLOOKUP($A198,'Project List'!$A$9:$BF$360,'Project List'!AE$1,FALSE)*$A$15*$AE198,VLOOKUP($A198,'Project List'!$A$9:$BF$360,'Project List'!AE$1,FALSE))),0)</f>
        <v>Nil</v>
      </c>
      <c r="AC198" s="13" t="str">
        <f>_xlfn.IFNA(IF(VLOOKUP($A198,'Project List'!$A$9:$BF$360,'Project List'!AF$1,FALSE)=0,"Nil",
IF(OR($E198="Potential",$E198="Proposed",$E198="Deferred",$E198="Cancelled",$E198="Closed"),VLOOKUP($A198,'Project List'!$A$9:$BF$360,'Project List'!AF$1,FALSE)*$A$15*$AE198,VLOOKUP($A198,'Project List'!$A$9:$BF$360,'Project List'!AF$1,FALSE))),0)</f>
        <v>Nil</v>
      </c>
      <c r="AD198" s="42"/>
      <c r="AE198" s="248">
        <f>1+IF(ISNA(VLOOKUP($A198,'Project labour content'!$A$7:$D$255,'Project labour content'!$D$1,FALSE)),VLOOKUP($D198,'Project labour content'!$F$6:$G$15,'Project labour content'!$G$1,FALSE),VLOOKUP($A198,'Project labour content'!$A$7:$D$255,'Project labour content'!$D$1,FALSE))*('Project labour content'!$K$14/100)*1</f>
        <v>1.0005859102087626</v>
      </c>
      <c r="AG198" s="3"/>
      <c r="AH198" s="3"/>
      <c r="AI198" s="32"/>
      <c r="AJ198" s="32"/>
      <c r="AK198" s="32"/>
      <c r="AL198" s="32"/>
      <c r="AM198" s="59"/>
      <c r="AN198" s="59"/>
      <c r="AO198" s="59"/>
      <c r="AP198" s="59"/>
      <c r="AQ198" s="59"/>
    </row>
    <row r="199" spans="1:43" x14ac:dyDescent="0.25">
      <c r="A199" s="11" t="s">
        <v>304</v>
      </c>
      <c r="B199" s="11" t="str">
        <f>_xlfn.IFNA(VLOOKUP($A199,'Project List'!$A$9:$AF$360,'Project List'!G$1,FALSE),0)</f>
        <v>Line Support Systems Refurbishment 2018-23</v>
      </c>
      <c r="C199" s="11" t="str">
        <f>_xlfn.IFNA(VLOOKUP($A199,'Project List'!$A$9:$AF$360,'Project List'!C$1,FALSE),0)</f>
        <v>ExAnte</v>
      </c>
      <c r="D199" s="11" t="str">
        <f>_xlfn.IFNA(VLOOKUP($A199,'Project List'!$A$9:$AF$360,'Project List'!D$1,FALSE),0)</f>
        <v>Refurbishment</v>
      </c>
      <c r="E199" s="11" t="str">
        <f>_xlfn.IFNA(VLOOKUP($A199,'Project List'!$A$9:$AF$360,'Project List'!H$1,FALSE),0)</f>
        <v>Closed</v>
      </c>
      <c r="F199" s="105">
        <f>_xlfn.IFNA(VLOOKUP($A199,'Project List'!$A$9:$AF$360,'Project List'!I$1,FALSE),0)</f>
        <v>0</v>
      </c>
      <c r="G199" s="105">
        <f>_xlfn.IFNA(VLOOKUP($A199,'Project List'!$A$9:$AF$360,'Project List'!J$1,FALSE),0)</f>
        <v>0</v>
      </c>
      <c r="H199" s="105">
        <f>_xlfn.IFNA(VLOOKUP($A199,'Project List'!$A$9:$AF$360,'Project List'!K$1,FALSE),0)</f>
        <v>0</v>
      </c>
      <c r="I199" s="105">
        <f>_xlfn.IFNA(VLOOKUP($A199,'Project List'!$A$9:$AF$360,'Project List'!L$1,FALSE),0)</f>
        <v>0</v>
      </c>
      <c r="J199" s="105">
        <f>_xlfn.IFNA(VLOOKUP($A199,'Project List'!$A$9:$AF$360,'Project List'!M$1,FALSE),0)</f>
        <v>0</v>
      </c>
      <c r="K199" s="105">
        <f>_xlfn.IFNA(VLOOKUP($A199,'Project List'!$A$9:$AF$360,'Project List'!N$1,FALSE),0)</f>
        <v>0</v>
      </c>
      <c r="L199" s="105">
        <f>_xlfn.IFNA(VLOOKUP($A199,'Project List'!$A$9:$AF$360,'Project List'!O$1,FALSE),0)</f>
        <v>0</v>
      </c>
      <c r="M199" s="105">
        <f>_xlfn.IFNA(VLOOKUP($A199,'Project List'!$A$9:$AF$360,'Project List'!P$1,FALSE),0)</f>
        <v>0</v>
      </c>
      <c r="N199" s="105">
        <f>_xlfn.IFNA(VLOOKUP($A199,'Project List'!$A$9:$AF$360,'Project List'!Q$1,FALSE),0)</f>
        <v>0</v>
      </c>
      <c r="O199" s="105">
        <f>_xlfn.IFNA(VLOOKUP($A199,'Project List'!$A$9:$AF$360,'Project List'!R$1,FALSE),0)</f>
        <v>0</v>
      </c>
      <c r="P199" s="105">
        <f>_xlfn.IFNA(VLOOKUP($A199,'Project List'!$A$9:$AF$360,'Project List'!S$1,FALSE),0)</f>
        <v>0</v>
      </c>
      <c r="Q199" s="105">
        <f>_xlfn.IFNA(VLOOKUP($A199,'Project List'!$A$9:$AF$360,'Project List'!T$1,FALSE),0)</f>
        <v>0</v>
      </c>
      <c r="R199" s="105">
        <f>_xlfn.IFNA(VLOOKUP($A199,'Project List'!$A$9:$AF$360,'Project List'!U$1,FALSE),0)</f>
        <v>2192827.09</v>
      </c>
      <c r="S199" s="105">
        <f>_xlfn.IFNA(VLOOKUP($A199,'Project List'!$A$9:$AF$360,'Project List'!V$1,FALSE),0)</f>
        <v>1361350.57</v>
      </c>
      <c r="T199" s="105">
        <f>_xlfn.IFNA(VLOOKUP($A199,'Project List'!$A$9:$AF$360,'Project List'!W$1,FALSE),0)</f>
        <v>2188071.7200000002</v>
      </c>
      <c r="U199" s="105">
        <f>_xlfn.IFNA(VLOOKUP($A199,'Project List'!$A$9:$AF$360,'Project List'!X$1,FALSE),0)</f>
        <v>1024492.57</v>
      </c>
      <c r="V199" s="13">
        <f>_xlfn.IFNA(IF(VLOOKUP($A199,'Project List'!$A$9:$BF$360,'Project List'!Y$1,FALSE)=0,"Nil",
IF(OR($E199="Potential",$E199="Proposed",$E199="Deferred",$E199="Cancelled",$E199="Closed"),VLOOKUP($A199,'Project List'!$A$9:$BF$360,'Project List'!Y$1,FALSE)*$A$15*$AE199,VLOOKUP($A199,'Project List'!$A$9:$BF$360,'Project List'!Y$1,FALSE))),0)</f>
        <v>77742.98988061017</v>
      </c>
      <c r="W199" s="13" t="str">
        <f>_xlfn.IFNA(IF(VLOOKUP($A199,'Project List'!$A$9:$BF$360,'Project List'!Z$1,FALSE)=0,"Nil",
IF(OR($E199="Potential",$E199="Proposed",$E199="Deferred",$E199="Cancelled",$E199="Closed"),VLOOKUP($A199,'Project List'!$A$9:$BF$360,'Project List'!Z$1,FALSE)*$A$15*$AE199,VLOOKUP($A199,'Project List'!$A$9:$BF$360,'Project List'!Z$1,FALSE))),0)</f>
        <v>Nil</v>
      </c>
      <c r="X199" s="13" t="str">
        <f>_xlfn.IFNA(IF(VLOOKUP($A199,'Project List'!$A$9:$BF$360,'Project List'!AA$1,FALSE)=0,"Nil",
IF(OR($E199="Potential",$E199="Proposed",$E199="Deferred",$E199="Cancelled",$E199="Closed"),VLOOKUP($A199,'Project List'!$A$9:$BF$360,'Project List'!AA$1,FALSE)*$A$15*$AE199,VLOOKUP($A199,'Project List'!$A$9:$BF$360,'Project List'!AA$1,FALSE))),0)</f>
        <v>Nil</v>
      </c>
      <c r="Y199" s="13" t="str">
        <f>_xlfn.IFNA(IF(VLOOKUP($A199,'Project List'!$A$9:$BF$360,'Project List'!AB$1,FALSE)=0,"Nil",
IF(OR($E199="Potential",$E199="Proposed",$E199="Deferred",$E199="Cancelled",$E199="Closed"),VLOOKUP($A199,'Project List'!$A$9:$BF$360,'Project List'!AB$1,FALSE)*$A$15*$AE199,VLOOKUP($A199,'Project List'!$A$9:$BF$360,'Project List'!AB$1,FALSE))),0)</f>
        <v>Nil</v>
      </c>
      <c r="Z199" s="13" t="str">
        <f>_xlfn.IFNA(IF(VLOOKUP($A199,'Project List'!$A$9:$BF$360,'Project List'!AC$1,FALSE)=0,"Nil",
IF(OR($E199="Potential",$E199="Proposed",$E199="Deferred",$E199="Cancelled",$E199="Closed"),VLOOKUP($A199,'Project List'!$A$9:$BF$360,'Project List'!AC$1,FALSE)*$A$15*$AE199,VLOOKUP($A199,'Project List'!$A$9:$BF$360,'Project List'!AC$1,FALSE))),0)</f>
        <v>Nil</v>
      </c>
      <c r="AA199" s="13" t="str">
        <f>_xlfn.IFNA(IF(VLOOKUP($A199,'Project List'!$A$9:$BF$360,'Project List'!AD$1,FALSE)=0,"Nil",
IF(OR($E199="Potential",$E199="Proposed",$E199="Deferred",$E199="Cancelled",$E199="Closed"),VLOOKUP($A199,'Project List'!$A$9:$BF$360,'Project List'!AD$1,FALSE)*$A$15*$AE199,VLOOKUP($A199,'Project List'!$A$9:$BF$360,'Project List'!AD$1,FALSE))),0)</f>
        <v>Nil</v>
      </c>
      <c r="AB199" s="13" t="str">
        <f>_xlfn.IFNA(IF(VLOOKUP($A199,'Project List'!$A$9:$BF$360,'Project List'!AE$1,FALSE)=0,"Nil",
IF(OR($E199="Potential",$E199="Proposed",$E199="Deferred",$E199="Cancelled",$E199="Closed"),VLOOKUP($A199,'Project List'!$A$9:$BF$360,'Project List'!AE$1,FALSE)*$A$15*$AE199,VLOOKUP($A199,'Project List'!$A$9:$BF$360,'Project List'!AE$1,FALSE))),0)</f>
        <v>Nil</v>
      </c>
      <c r="AC199" s="13" t="str">
        <f>_xlfn.IFNA(IF(VLOOKUP($A199,'Project List'!$A$9:$BF$360,'Project List'!AF$1,FALSE)=0,"Nil",
IF(OR($E199="Potential",$E199="Proposed",$E199="Deferred",$E199="Cancelled",$E199="Closed"),VLOOKUP($A199,'Project List'!$A$9:$BF$360,'Project List'!AF$1,FALSE)*$A$15*$AE199,VLOOKUP($A199,'Project List'!$A$9:$BF$360,'Project List'!AF$1,FALSE))),0)</f>
        <v>Nil</v>
      </c>
      <c r="AD199" s="42"/>
      <c r="AE199" s="248">
        <f>1+IF(ISNA(VLOOKUP($A199,'Project labour content'!$A$7:$D$255,'Project labour content'!$D$1,FALSE)),VLOOKUP($D199,'Project labour content'!$F$6:$G$15,'Project labour content'!$G$1,FALSE),VLOOKUP($A199,'Project labour content'!$A$7:$D$255,'Project labour content'!$D$1,FALSE))*('Project labour content'!$K$14/100)*1</f>
        <v>1.0004690404372469</v>
      </c>
      <c r="AG199" s="3"/>
      <c r="AH199" s="3"/>
      <c r="AI199" s="32"/>
      <c r="AJ199" s="32"/>
      <c r="AK199" s="32"/>
      <c r="AL199" s="32"/>
      <c r="AM199" s="59"/>
      <c r="AN199" s="59"/>
      <c r="AO199" s="59"/>
      <c r="AP199" s="59"/>
      <c r="AQ199" s="59"/>
    </row>
    <row r="200" spans="1:43" x14ac:dyDescent="0.25">
      <c r="A200" s="11" t="s">
        <v>306</v>
      </c>
      <c r="B200" s="11" t="str">
        <f>_xlfn.IFNA(VLOOKUP($A200,'Project List'!$A$9:$AF$360,'Project List'!G$1,FALSE),0)</f>
        <v>Mannum Transformers 1 and 2 Replacement</v>
      </c>
      <c r="C200" s="11" t="str">
        <f>_xlfn.IFNA(VLOOKUP($A200,'Project List'!$A$9:$AF$360,'Project List'!C$1,FALSE),0)</f>
        <v>ExAnte</v>
      </c>
      <c r="D200" s="11" t="str">
        <f>_xlfn.IFNA(VLOOKUP($A200,'Project List'!$A$9:$AF$360,'Project List'!D$1,FALSE),0)</f>
        <v>Replacement</v>
      </c>
      <c r="E200" s="11" t="str">
        <f>_xlfn.IFNA(VLOOKUP($A200,'Project List'!$A$9:$AF$360,'Project List'!H$1,FALSE),0)</f>
        <v>Proposed</v>
      </c>
      <c r="F200" s="105">
        <f>_xlfn.IFNA(VLOOKUP($A200,'Project List'!$A$9:$AF$360,'Project List'!I$1,FALSE),0)</f>
        <v>0</v>
      </c>
      <c r="G200" s="105">
        <f>_xlfn.IFNA(VLOOKUP($A200,'Project List'!$A$9:$AF$360,'Project List'!J$1,FALSE),0)</f>
        <v>0</v>
      </c>
      <c r="H200" s="105">
        <f>_xlfn.IFNA(VLOOKUP($A200,'Project List'!$A$9:$AF$360,'Project List'!K$1,FALSE),0)</f>
        <v>0</v>
      </c>
      <c r="I200" s="105">
        <f>_xlfn.IFNA(VLOOKUP($A200,'Project List'!$A$9:$AF$360,'Project List'!L$1,FALSE),0)</f>
        <v>0</v>
      </c>
      <c r="J200" s="105">
        <f>_xlfn.IFNA(VLOOKUP($A200,'Project List'!$A$9:$AF$360,'Project List'!M$1,FALSE),0)</f>
        <v>0</v>
      </c>
      <c r="K200" s="105">
        <f>_xlfn.IFNA(VLOOKUP($A200,'Project List'!$A$9:$AF$360,'Project List'!N$1,FALSE),0)</f>
        <v>0</v>
      </c>
      <c r="L200" s="105">
        <f>_xlfn.IFNA(VLOOKUP($A200,'Project List'!$A$9:$AF$360,'Project List'!O$1,FALSE),0)</f>
        <v>0</v>
      </c>
      <c r="M200" s="105">
        <f>_xlfn.IFNA(VLOOKUP($A200,'Project List'!$A$9:$AF$360,'Project List'!P$1,FALSE),0)</f>
        <v>0</v>
      </c>
      <c r="N200" s="105">
        <f>_xlfn.IFNA(VLOOKUP($A200,'Project List'!$A$9:$AF$360,'Project List'!Q$1,FALSE),0)</f>
        <v>0</v>
      </c>
      <c r="O200" s="105">
        <f>_xlfn.IFNA(VLOOKUP($A200,'Project List'!$A$9:$AF$360,'Project List'!R$1,FALSE),0)</f>
        <v>0</v>
      </c>
      <c r="P200" s="105">
        <f>_xlfn.IFNA(VLOOKUP($A200,'Project List'!$A$9:$AF$360,'Project List'!S$1,FALSE),0)</f>
        <v>0</v>
      </c>
      <c r="Q200" s="105">
        <f>_xlfn.IFNA(VLOOKUP($A200,'Project List'!$A$9:$AF$360,'Project List'!T$1,FALSE),0)</f>
        <v>0</v>
      </c>
      <c r="R200" s="105">
        <f>_xlfn.IFNA(VLOOKUP($A200,'Project List'!$A$9:$AF$360,'Project List'!U$1,FALSE),0)</f>
        <v>0</v>
      </c>
      <c r="S200" s="105">
        <f>_xlfn.IFNA(VLOOKUP($A200,'Project List'!$A$9:$AF$360,'Project List'!V$1,FALSE),0)</f>
        <v>0</v>
      </c>
      <c r="T200" s="105">
        <f>_xlfn.IFNA(VLOOKUP($A200,'Project List'!$A$9:$AF$360,'Project List'!W$1,FALSE),0)</f>
        <v>0</v>
      </c>
      <c r="U200" s="105">
        <f>_xlfn.IFNA(VLOOKUP($A200,'Project List'!$A$9:$AF$360,'Project List'!X$1,FALSE),0)</f>
        <v>0</v>
      </c>
      <c r="V200" s="13">
        <f>_xlfn.IFNA(IF(VLOOKUP($A200,'Project List'!$A$9:$BF$360,'Project List'!Y$1,FALSE)=0,"Nil",
IF(OR($E200="Potential",$E200="Proposed",$E200="Deferred",$E200="Cancelled",$E200="Closed"),VLOOKUP($A200,'Project List'!$A$9:$BF$360,'Project List'!Y$1,FALSE)*$A$15*$AE200,VLOOKUP($A200,'Project List'!$A$9:$BF$360,'Project List'!Y$1,FALSE))),0)</f>
        <v>87973.468866915762</v>
      </c>
      <c r="W200" s="13">
        <f>_xlfn.IFNA(IF(VLOOKUP($A200,'Project List'!$A$9:$BF$360,'Project List'!Z$1,FALSE)=0,"Nil",
IF(OR($E200="Potential",$E200="Proposed",$E200="Deferred",$E200="Cancelled",$E200="Closed"),VLOOKUP($A200,'Project List'!$A$9:$BF$360,'Project List'!Z$1,FALSE)*$A$15*$AE200,VLOOKUP($A200,'Project List'!$A$9:$BF$360,'Project List'!Z$1,FALSE))),0)</f>
        <v>114521.63583672704</v>
      </c>
      <c r="X200" s="13">
        <f>_xlfn.IFNA(IF(VLOOKUP($A200,'Project List'!$A$9:$BF$360,'Project List'!AA$1,FALSE)=0,"Nil",
IF(OR($E200="Potential",$E200="Proposed",$E200="Deferred",$E200="Cancelled",$E200="Closed"),VLOOKUP($A200,'Project List'!$A$9:$BF$360,'Project List'!AA$1,FALSE)*$A$15*$AE200,VLOOKUP($A200,'Project List'!$A$9:$BF$360,'Project List'!AA$1,FALSE))),0)</f>
        <v>2368938.7354132463</v>
      </c>
      <c r="Y200" s="13">
        <f>_xlfn.IFNA(IF(VLOOKUP($A200,'Project List'!$A$9:$BF$360,'Project List'!AB$1,FALSE)=0,"Nil",
IF(OR($E200="Potential",$E200="Proposed",$E200="Deferred",$E200="Cancelled",$E200="Closed"),VLOOKUP($A200,'Project List'!$A$9:$BF$360,'Project List'!AB$1,FALSE)*$A$15*$AE200,VLOOKUP($A200,'Project List'!$A$9:$BF$360,'Project List'!AB$1,FALSE))),0)</f>
        <v>3847488.4099385077</v>
      </c>
      <c r="Z200" s="13">
        <f>_xlfn.IFNA(IF(VLOOKUP($A200,'Project List'!$A$9:$BF$360,'Project List'!AC$1,FALSE)=0,"Nil",
IF(OR($E200="Potential",$E200="Proposed",$E200="Deferred",$E200="Cancelled",$E200="Closed"),VLOOKUP($A200,'Project List'!$A$9:$BF$360,'Project List'!AC$1,FALSE)*$A$15*$AE200,VLOOKUP($A200,'Project List'!$A$9:$BF$360,'Project List'!AC$1,FALSE))),0)</f>
        <v>3386354.8964532227</v>
      </c>
      <c r="AA200" s="13" t="str">
        <f>_xlfn.IFNA(IF(VLOOKUP($A200,'Project List'!$A$9:$BF$360,'Project List'!AD$1,FALSE)=0,"Nil",
IF(OR($E200="Potential",$E200="Proposed",$E200="Deferred",$E200="Cancelled",$E200="Closed"),VLOOKUP($A200,'Project List'!$A$9:$BF$360,'Project List'!AD$1,FALSE)*$A$15*$AE200,VLOOKUP($A200,'Project List'!$A$9:$BF$360,'Project List'!AD$1,FALSE))),0)</f>
        <v>Nil</v>
      </c>
      <c r="AB200" s="13" t="str">
        <f>_xlfn.IFNA(IF(VLOOKUP($A200,'Project List'!$A$9:$BF$360,'Project List'!AE$1,FALSE)=0,"Nil",
IF(OR($E200="Potential",$E200="Proposed",$E200="Deferred",$E200="Cancelled",$E200="Closed"),VLOOKUP($A200,'Project List'!$A$9:$BF$360,'Project List'!AE$1,FALSE)*$A$15*$AE200,VLOOKUP($A200,'Project List'!$A$9:$BF$360,'Project List'!AE$1,FALSE))),0)</f>
        <v>Nil</v>
      </c>
      <c r="AC200" s="13" t="str">
        <f>_xlfn.IFNA(IF(VLOOKUP($A200,'Project List'!$A$9:$BF$360,'Project List'!AF$1,FALSE)=0,"Nil",
IF(OR($E200="Potential",$E200="Proposed",$E200="Deferred",$E200="Cancelled",$E200="Closed"),VLOOKUP($A200,'Project List'!$A$9:$BF$360,'Project List'!AF$1,FALSE)*$A$15*$AE200,VLOOKUP($A200,'Project List'!$A$9:$BF$360,'Project List'!AF$1,FALSE))),0)</f>
        <v>Nil</v>
      </c>
      <c r="AD200" s="42"/>
      <c r="AE200" s="248">
        <f>1+IF(ISNA(VLOOKUP($A200,'Project labour content'!$A$7:$D$255,'Project labour content'!$D$1,FALSE)),VLOOKUP($D200,'Project labour content'!$F$6:$G$15,'Project labour content'!$G$1,FALSE),VLOOKUP($A200,'Project labour content'!$A$7:$D$255,'Project labour content'!$D$1,FALSE))*('Project labour content'!$K$14/100)*1</f>
        <v>1.0011837980422156</v>
      </c>
    </row>
    <row r="201" spans="1:43" x14ac:dyDescent="0.25">
      <c r="A201" s="11" t="s">
        <v>308</v>
      </c>
      <c r="B201" s="11" t="str">
        <f>_xlfn.IFNA(VLOOKUP($A201,'Project List'!$A$9:$AF$360,'Project List'!G$1,FALSE),0)</f>
        <v>Line Insulator Systems Refurbishment 2018-23</v>
      </c>
      <c r="C201" s="11" t="str">
        <f>_xlfn.IFNA(VLOOKUP($A201,'Project List'!$A$9:$AF$360,'Project List'!C$1,FALSE),0)</f>
        <v>ExAnte</v>
      </c>
      <c r="D201" s="11" t="str">
        <f>_xlfn.IFNA(VLOOKUP($A201,'Project List'!$A$9:$AF$360,'Project List'!D$1,FALSE),0)</f>
        <v>Refurbishment</v>
      </c>
      <c r="E201" s="11" t="str">
        <f>_xlfn.IFNA(VLOOKUP($A201,'Project List'!$A$9:$AF$360,'Project List'!H$1,FALSE),0)</f>
        <v>Active</v>
      </c>
      <c r="F201" s="105">
        <f>_xlfn.IFNA(VLOOKUP($A201,'Project List'!$A$9:$AF$360,'Project List'!I$1,FALSE),0)</f>
        <v>0</v>
      </c>
      <c r="G201" s="105">
        <f>_xlfn.IFNA(VLOOKUP($A201,'Project List'!$A$9:$AF$360,'Project List'!J$1,FALSE),0)</f>
        <v>0</v>
      </c>
      <c r="H201" s="105">
        <f>_xlfn.IFNA(VLOOKUP($A201,'Project List'!$A$9:$AF$360,'Project List'!K$1,FALSE),0)</f>
        <v>0</v>
      </c>
      <c r="I201" s="105">
        <f>_xlfn.IFNA(VLOOKUP($A201,'Project List'!$A$9:$AF$360,'Project List'!L$1,FALSE),0)</f>
        <v>0</v>
      </c>
      <c r="J201" s="105">
        <f>_xlfn.IFNA(VLOOKUP($A201,'Project List'!$A$9:$AF$360,'Project List'!M$1,FALSE),0)</f>
        <v>0</v>
      </c>
      <c r="K201" s="105">
        <f>_xlfn.IFNA(VLOOKUP($A201,'Project List'!$A$9:$AF$360,'Project List'!N$1,FALSE),0)</f>
        <v>0</v>
      </c>
      <c r="L201" s="105">
        <f>_xlfn.IFNA(VLOOKUP($A201,'Project List'!$A$9:$AF$360,'Project List'!O$1,FALSE),0)</f>
        <v>0</v>
      </c>
      <c r="M201" s="105">
        <f>_xlfn.IFNA(VLOOKUP($A201,'Project List'!$A$9:$AF$360,'Project List'!P$1,FALSE),0)</f>
        <v>0</v>
      </c>
      <c r="N201" s="105">
        <f>_xlfn.IFNA(VLOOKUP($A201,'Project List'!$A$9:$AF$360,'Project List'!Q$1,FALSE),0)</f>
        <v>0</v>
      </c>
      <c r="O201" s="105">
        <f>_xlfn.IFNA(VLOOKUP($A201,'Project List'!$A$9:$AF$360,'Project List'!R$1,FALSE),0)</f>
        <v>0</v>
      </c>
      <c r="P201" s="105">
        <f>_xlfn.IFNA(VLOOKUP($A201,'Project List'!$A$9:$AF$360,'Project List'!S$1,FALSE),0)</f>
        <v>0</v>
      </c>
      <c r="Q201" s="105">
        <f>_xlfn.IFNA(VLOOKUP($A201,'Project List'!$A$9:$AF$360,'Project List'!T$1,FALSE),0)</f>
        <v>0</v>
      </c>
      <c r="R201" s="105">
        <f>_xlfn.IFNA(VLOOKUP($A201,'Project List'!$A$9:$AF$360,'Project List'!U$1,FALSE),0)</f>
        <v>3187102.68</v>
      </c>
      <c r="S201" s="105">
        <f>_xlfn.IFNA(VLOOKUP($A201,'Project List'!$A$9:$AF$360,'Project List'!V$1,FALSE),0)</f>
        <v>6645105.8799999999</v>
      </c>
      <c r="T201" s="105">
        <f>_xlfn.IFNA(VLOOKUP($A201,'Project List'!$A$9:$AF$360,'Project List'!W$1,FALSE),0)</f>
        <v>15326526.02</v>
      </c>
      <c r="U201" s="105">
        <f>_xlfn.IFNA(VLOOKUP($A201,'Project List'!$A$9:$AF$360,'Project List'!X$1,FALSE),0)</f>
        <v>7980068.8300000001</v>
      </c>
      <c r="V201" s="13">
        <f>_xlfn.IFNA(IF(VLOOKUP($A201,'Project List'!$A$9:$BF$360,'Project List'!Y$1,FALSE)=0,"Nil",
IF(OR($E201="Potential",$E201="Proposed",$E201="Deferred",$E201="Cancelled",$E201="Closed"),VLOOKUP($A201,'Project List'!$A$9:$BF$360,'Project List'!Y$1,FALSE)*$A$15*$AE201,VLOOKUP($A201,'Project List'!$A$9:$BF$360,'Project List'!Y$1,FALSE))),0)</f>
        <v>14905605.197145795</v>
      </c>
      <c r="W201" s="13">
        <f>_xlfn.IFNA(IF(VLOOKUP($A201,'Project List'!$A$9:$BF$360,'Project List'!Z$1,FALSE)=0,"Nil",
IF(OR($E201="Potential",$E201="Proposed",$E201="Deferred",$E201="Cancelled",$E201="Closed"),VLOOKUP($A201,'Project List'!$A$9:$BF$360,'Project List'!Z$1,FALSE)*$A$15*$AE201,VLOOKUP($A201,'Project List'!$A$9:$BF$360,'Project List'!Z$1,FALSE))),0)</f>
        <v>11626666.51730206</v>
      </c>
      <c r="X201" s="13" t="str">
        <f>_xlfn.IFNA(IF(VLOOKUP($A201,'Project List'!$A$9:$BF$360,'Project List'!AA$1,FALSE)=0,"Nil",
IF(OR($E201="Potential",$E201="Proposed",$E201="Deferred",$E201="Cancelled",$E201="Closed"),VLOOKUP($A201,'Project List'!$A$9:$BF$360,'Project List'!AA$1,FALSE)*$A$15*$AE201,VLOOKUP($A201,'Project List'!$A$9:$BF$360,'Project List'!AA$1,FALSE))),0)</f>
        <v>Nil</v>
      </c>
      <c r="Y201" s="13" t="str">
        <f>_xlfn.IFNA(IF(VLOOKUP($A201,'Project List'!$A$9:$BF$360,'Project List'!AB$1,FALSE)=0,"Nil",
IF(OR($E201="Potential",$E201="Proposed",$E201="Deferred",$E201="Cancelled",$E201="Closed"),VLOOKUP($A201,'Project List'!$A$9:$BF$360,'Project List'!AB$1,FALSE)*$A$15*$AE201,VLOOKUP($A201,'Project List'!$A$9:$BF$360,'Project List'!AB$1,FALSE))),0)</f>
        <v>Nil</v>
      </c>
      <c r="Z201" s="13" t="str">
        <f>_xlfn.IFNA(IF(VLOOKUP($A201,'Project List'!$A$9:$BF$360,'Project List'!AC$1,FALSE)=0,"Nil",
IF(OR($E201="Potential",$E201="Proposed",$E201="Deferred",$E201="Cancelled",$E201="Closed"),VLOOKUP($A201,'Project List'!$A$9:$BF$360,'Project List'!AC$1,FALSE)*$A$15*$AE201,VLOOKUP($A201,'Project List'!$A$9:$BF$360,'Project List'!AC$1,FALSE))),0)</f>
        <v>Nil</v>
      </c>
      <c r="AA201" s="13" t="str">
        <f>_xlfn.IFNA(IF(VLOOKUP($A201,'Project List'!$A$9:$BF$360,'Project List'!AD$1,FALSE)=0,"Nil",
IF(OR($E201="Potential",$E201="Proposed",$E201="Deferred",$E201="Cancelled",$E201="Closed"),VLOOKUP($A201,'Project List'!$A$9:$BF$360,'Project List'!AD$1,FALSE)*$A$15*$AE201,VLOOKUP($A201,'Project List'!$A$9:$BF$360,'Project List'!AD$1,FALSE))),0)</f>
        <v>Nil</v>
      </c>
      <c r="AB201" s="13" t="str">
        <f>_xlfn.IFNA(IF(VLOOKUP($A201,'Project List'!$A$9:$BF$360,'Project List'!AE$1,FALSE)=0,"Nil",
IF(OR($E201="Potential",$E201="Proposed",$E201="Deferred",$E201="Cancelled",$E201="Closed"),VLOOKUP($A201,'Project List'!$A$9:$BF$360,'Project List'!AE$1,FALSE)*$A$15*$AE201,VLOOKUP($A201,'Project List'!$A$9:$BF$360,'Project List'!AE$1,FALSE))),0)</f>
        <v>Nil</v>
      </c>
      <c r="AC201" s="13" t="str">
        <f>_xlfn.IFNA(IF(VLOOKUP($A201,'Project List'!$A$9:$BF$360,'Project List'!AF$1,FALSE)=0,"Nil",
IF(OR($E201="Potential",$E201="Proposed",$E201="Deferred",$E201="Cancelled",$E201="Closed"),VLOOKUP($A201,'Project List'!$A$9:$BF$360,'Project List'!AF$1,FALSE)*$A$15*$AE201,VLOOKUP($A201,'Project List'!$A$9:$BF$360,'Project List'!AF$1,FALSE))),0)</f>
        <v>Nil</v>
      </c>
      <c r="AD201" s="42"/>
      <c r="AE201" s="248">
        <f>1+IF(ISNA(VLOOKUP($A201,'Project labour content'!$A$7:$D$255,'Project labour content'!$D$1,FALSE)),VLOOKUP($D201,'Project labour content'!$F$6:$G$15,'Project labour content'!$G$1,FALSE),VLOOKUP($A201,'Project labour content'!$A$7:$D$255,'Project labour content'!$D$1,FALSE))*('Project labour content'!$K$14/100)*1</f>
        <v>1.0004422012850174</v>
      </c>
      <c r="AG201" s="3"/>
      <c r="AH201" s="3"/>
      <c r="AI201" s="32"/>
      <c r="AJ201" s="32"/>
      <c r="AK201" s="32"/>
      <c r="AL201" s="32"/>
      <c r="AM201" s="59"/>
      <c r="AN201" s="59"/>
      <c r="AO201" s="59"/>
      <c r="AP201" s="59"/>
      <c r="AQ201" s="59"/>
    </row>
    <row r="202" spans="1:43" x14ac:dyDescent="0.25">
      <c r="A202" s="11" t="s">
        <v>310</v>
      </c>
      <c r="B202" s="11" t="str">
        <f>_xlfn.IFNA(VLOOKUP($A202,'Project List'!$A$9:$AF$360,'Project List'!G$1,FALSE),0)</f>
        <v>Line Conductor and Earthwire Refurbishment 2018-23</v>
      </c>
      <c r="C202" s="11" t="str">
        <f>_xlfn.IFNA(VLOOKUP($A202,'Project List'!$A$9:$AF$360,'Project List'!C$1,FALSE),0)</f>
        <v>ExAnte</v>
      </c>
      <c r="D202" s="11" t="str">
        <f>_xlfn.IFNA(VLOOKUP($A202,'Project List'!$A$9:$AF$360,'Project List'!D$1,FALSE),0)</f>
        <v>Refurbishment</v>
      </c>
      <c r="E202" s="11" t="str">
        <f>_xlfn.IFNA(VLOOKUP($A202,'Project List'!$A$9:$AF$360,'Project List'!H$1,FALSE),0)</f>
        <v>Deferred</v>
      </c>
      <c r="F202" s="105">
        <f>_xlfn.IFNA(VLOOKUP($A202,'Project List'!$A$9:$AF$360,'Project List'!I$1,FALSE),0)</f>
        <v>0</v>
      </c>
      <c r="G202" s="105">
        <f>_xlfn.IFNA(VLOOKUP($A202,'Project List'!$A$9:$AF$360,'Project List'!J$1,FALSE),0)</f>
        <v>0</v>
      </c>
      <c r="H202" s="105">
        <f>_xlfn.IFNA(VLOOKUP($A202,'Project List'!$A$9:$AF$360,'Project List'!K$1,FALSE),0)</f>
        <v>0</v>
      </c>
      <c r="I202" s="105">
        <f>_xlfn.IFNA(VLOOKUP($A202,'Project List'!$A$9:$AF$360,'Project List'!L$1,FALSE),0)</f>
        <v>0</v>
      </c>
      <c r="J202" s="105">
        <f>_xlfn.IFNA(VLOOKUP($A202,'Project List'!$A$9:$AF$360,'Project List'!M$1,FALSE),0)</f>
        <v>0</v>
      </c>
      <c r="K202" s="105">
        <f>_xlfn.IFNA(VLOOKUP($A202,'Project List'!$A$9:$AF$360,'Project List'!N$1,FALSE),0)</f>
        <v>0</v>
      </c>
      <c r="L202" s="105">
        <f>_xlfn.IFNA(VLOOKUP($A202,'Project List'!$A$9:$AF$360,'Project List'!O$1,FALSE),0)</f>
        <v>0</v>
      </c>
      <c r="M202" s="105">
        <f>_xlfn.IFNA(VLOOKUP($A202,'Project List'!$A$9:$AF$360,'Project List'!P$1,FALSE),0)</f>
        <v>0</v>
      </c>
      <c r="N202" s="105">
        <f>_xlfn.IFNA(VLOOKUP($A202,'Project List'!$A$9:$AF$360,'Project List'!Q$1,FALSE),0)</f>
        <v>0</v>
      </c>
      <c r="O202" s="105">
        <f>_xlfn.IFNA(VLOOKUP($A202,'Project List'!$A$9:$AF$360,'Project List'!R$1,FALSE),0)</f>
        <v>0</v>
      </c>
      <c r="P202" s="105">
        <f>_xlfn.IFNA(VLOOKUP($A202,'Project List'!$A$9:$AF$360,'Project List'!S$1,FALSE),0)</f>
        <v>0</v>
      </c>
      <c r="Q202" s="105">
        <f>_xlfn.IFNA(VLOOKUP($A202,'Project List'!$A$9:$AF$360,'Project List'!T$1,FALSE),0)</f>
        <v>0</v>
      </c>
      <c r="R202" s="105">
        <f>_xlfn.IFNA(VLOOKUP($A202,'Project List'!$A$9:$AF$360,'Project List'!U$1,FALSE),0)</f>
        <v>0</v>
      </c>
      <c r="S202" s="105">
        <f>_xlfn.IFNA(VLOOKUP($A202,'Project List'!$A$9:$AF$360,'Project List'!V$1,FALSE),0)</f>
        <v>3068.09</v>
      </c>
      <c r="T202" s="105">
        <f>_xlfn.IFNA(VLOOKUP($A202,'Project List'!$A$9:$AF$360,'Project List'!W$1,FALSE),0)</f>
        <v>1093.99</v>
      </c>
      <c r="U202" s="105">
        <f>_xlfn.IFNA(VLOOKUP($A202,'Project List'!$A$9:$AF$360,'Project List'!X$1,FALSE),0)</f>
        <v>0</v>
      </c>
      <c r="V202" s="13">
        <f>_xlfn.IFNA(IF(VLOOKUP($A202,'Project List'!$A$9:$BF$360,'Project List'!Y$1,FALSE)=0,"Nil",
IF(OR($E202="Potential",$E202="Proposed",$E202="Deferred",$E202="Cancelled",$E202="Closed"),VLOOKUP($A202,'Project List'!$A$9:$BF$360,'Project List'!Y$1,FALSE)*$A$15*$AE202,VLOOKUP($A202,'Project List'!$A$9:$BF$360,'Project List'!Y$1,FALSE))),0)</f>
        <v>956.1539851293951</v>
      </c>
      <c r="W202" s="13">
        <f>_xlfn.IFNA(IF(VLOOKUP($A202,'Project List'!$A$9:$BF$360,'Project List'!Z$1,FALSE)=0,"Nil",
IF(OR($E202="Potential",$E202="Proposed",$E202="Deferred",$E202="Cancelled",$E202="Closed"),VLOOKUP($A202,'Project List'!$A$9:$BF$360,'Project List'!Z$1,FALSE)*$A$15*$AE202,VLOOKUP($A202,'Project List'!$A$9:$BF$360,'Project List'!Z$1,FALSE))),0)</f>
        <v>379708.41670814232</v>
      </c>
      <c r="X202" s="13">
        <f>_xlfn.IFNA(IF(VLOOKUP($A202,'Project List'!$A$9:$BF$360,'Project List'!AA$1,FALSE)=0,"Nil",
IF(OR($E202="Potential",$E202="Proposed",$E202="Deferred",$E202="Cancelled",$E202="Closed"),VLOOKUP($A202,'Project List'!$A$9:$BF$360,'Project List'!AA$1,FALSE)*$A$15*$AE202,VLOOKUP($A202,'Project List'!$A$9:$BF$360,'Project List'!AA$1,FALSE))),0)</f>
        <v>7889806.593201831</v>
      </c>
      <c r="Y202" s="13">
        <f>_xlfn.IFNA(IF(VLOOKUP($A202,'Project List'!$A$9:$BF$360,'Project List'!AB$1,FALSE)=0,"Nil",
IF(OR($E202="Potential",$E202="Proposed",$E202="Deferred",$E202="Cancelled",$E202="Closed"),VLOOKUP($A202,'Project List'!$A$9:$BF$360,'Project List'!AB$1,FALSE)*$A$15*$AE202,VLOOKUP($A202,'Project List'!$A$9:$BF$360,'Project List'!AB$1,FALSE))),0)</f>
        <v>13965760.037642349</v>
      </c>
      <c r="Z202" s="13">
        <f>_xlfn.IFNA(IF(VLOOKUP($A202,'Project List'!$A$9:$BF$360,'Project List'!AC$1,FALSE)=0,"Nil",
IF(OR($E202="Potential",$E202="Proposed",$E202="Deferred",$E202="Cancelled",$E202="Closed"),VLOOKUP($A202,'Project List'!$A$9:$BF$360,'Project List'!AC$1,FALSE)*$A$15*$AE202,VLOOKUP($A202,'Project List'!$A$9:$BF$360,'Project List'!AC$1,FALSE))),0)</f>
        <v>3908016.2645590957</v>
      </c>
      <c r="AA202" s="13" t="str">
        <f>_xlfn.IFNA(IF(VLOOKUP($A202,'Project List'!$A$9:$BF$360,'Project List'!AD$1,FALSE)=0,"Nil",
IF(OR($E202="Potential",$E202="Proposed",$E202="Deferred",$E202="Cancelled",$E202="Closed"),VLOOKUP($A202,'Project List'!$A$9:$BF$360,'Project List'!AD$1,FALSE)*$A$15*$AE202,VLOOKUP($A202,'Project List'!$A$9:$BF$360,'Project List'!AD$1,FALSE))),0)</f>
        <v>Nil</v>
      </c>
      <c r="AB202" s="13" t="str">
        <f>_xlfn.IFNA(IF(VLOOKUP($A202,'Project List'!$A$9:$BF$360,'Project List'!AE$1,FALSE)=0,"Nil",
IF(OR($E202="Potential",$E202="Proposed",$E202="Deferred",$E202="Cancelled",$E202="Closed"),VLOOKUP($A202,'Project List'!$A$9:$BF$360,'Project List'!AE$1,FALSE)*$A$15*$AE202,VLOOKUP($A202,'Project List'!$A$9:$BF$360,'Project List'!AE$1,FALSE))),0)</f>
        <v>Nil</v>
      </c>
      <c r="AC202" s="13" t="str">
        <f>_xlfn.IFNA(IF(VLOOKUP($A202,'Project List'!$A$9:$BF$360,'Project List'!AF$1,FALSE)=0,"Nil",
IF(OR($E202="Potential",$E202="Proposed",$E202="Deferred",$E202="Cancelled",$E202="Closed"),VLOOKUP($A202,'Project List'!$A$9:$BF$360,'Project List'!AF$1,FALSE)*$A$15*$AE202,VLOOKUP($A202,'Project List'!$A$9:$BF$360,'Project List'!AF$1,FALSE))),0)</f>
        <v>Nil</v>
      </c>
      <c r="AD202" s="42"/>
      <c r="AE202" s="248">
        <f>1+IF(ISNA(VLOOKUP($A202,'Project labour content'!$A$7:$D$255,'Project labour content'!$D$1,FALSE)),VLOOKUP($D202,'Project labour content'!$F$6:$G$15,'Project labour content'!$G$1,FALSE),VLOOKUP($A202,'Project labour content'!$A$7:$D$255,'Project labour content'!$D$1,FALSE))*('Project labour content'!$K$14/100)*1</f>
        <v>1.0005128792220817</v>
      </c>
      <c r="AG202" s="3"/>
      <c r="AH202" s="3"/>
      <c r="AI202" s="32"/>
      <c r="AJ202" s="32"/>
      <c r="AK202" s="32"/>
      <c r="AL202" s="32"/>
      <c r="AM202" s="59"/>
      <c r="AN202" s="59"/>
      <c r="AO202" s="59"/>
      <c r="AP202" s="59"/>
      <c r="AQ202" s="59"/>
    </row>
    <row r="203" spans="1:43" x14ac:dyDescent="0.25">
      <c r="A203" s="11" t="s">
        <v>312</v>
      </c>
      <c r="B203" s="11" t="str">
        <f>_xlfn.IFNA(VLOOKUP($A203,'Project List'!$A$9:$AF$360,'Project List'!G$1,FALSE),0)</f>
        <v>High Voltage Switching Training Facility</v>
      </c>
      <c r="C203" s="11" t="str">
        <f>_xlfn.IFNA(VLOOKUP($A203,'Project List'!$A$9:$AF$360,'Project List'!C$1,FALSE),0)</f>
        <v>ExAnte</v>
      </c>
      <c r="D203" s="11" t="str">
        <f>_xlfn.IFNA(VLOOKUP($A203,'Project List'!$A$9:$AF$360,'Project List'!D$1,FALSE),0)</f>
        <v>Security/Compliance</v>
      </c>
      <c r="E203" s="11" t="str">
        <f>_xlfn.IFNA(VLOOKUP($A203,'Project List'!$A$9:$AF$360,'Project List'!H$1,FALSE),0)</f>
        <v>Closed</v>
      </c>
      <c r="F203" s="105">
        <f>_xlfn.IFNA(VLOOKUP($A203,'Project List'!$A$9:$AF$360,'Project List'!I$1,FALSE),0)</f>
        <v>0</v>
      </c>
      <c r="G203" s="105">
        <f>_xlfn.IFNA(VLOOKUP($A203,'Project List'!$A$9:$AF$360,'Project List'!J$1,FALSE),0)</f>
        <v>0</v>
      </c>
      <c r="H203" s="105">
        <f>_xlfn.IFNA(VLOOKUP($A203,'Project List'!$A$9:$AF$360,'Project List'!K$1,FALSE),0)</f>
        <v>0</v>
      </c>
      <c r="I203" s="105">
        <f>_xlfn.IFNA(VLOOKUP($A203,'Project List'!$A$9:$AF$360,'Project List'!L$1,FALSE),0)</f>
        <v>0</v>
      </c>
      <c r="J203" s="105">
        <f>_xlfn.IFNA(VLOOKUP($A203,'Project List'!$A$9:$AF$360,'Project List'!M$1,FALSE),0)</f>
        <v>0</v>
      </c>
      <c r="K203" s="105">
        <f>_xlfn.IFNA(VLOOKUP($A203,'Project List'!$A$9:$AF$360,'Project List'!N$1,FALSE),0)</f>
        <v>0</v>
      </c>
      <c r="L203" s="105">
        <f>_xlfn.IFNA(VLOOKUP($A203,'Project List'!$A$9:$AF$360,'Project List'!O$1,FALSE),0)</f>
        <v>0</v>
      </c>
      <c r="M203" s="105">
        <f>_xlfn.IFNA(VLOOKUP($A203,'Project List'!$A$9:$AF$360,'Project List'!P$1,FALSE),0)</f>
        <v>0</v>
      </c>
      <c r="N203" s="105">
        <f>_xlfn.IFNA(VLOOKUP($A203,'Project List'!$A$9:$AF$360,'Project List'!Q$1,FALSE),0)</f>
        <v>0</v>
      </c>
      <c r="O203" s="105">
        <f>_xlfn.IFNA(VLOOKUP($A203,'Project List'!$A$9:$AF$360,'Project List'!R$1,FALSE),0)</f>
        <v>0</v>
      </c>
      <c r="P203" s="105">
        <f>_xlfn.IFNA(VLOOKUP($A203,'Project List'!$A$9:$AF$360,'Project List'!S$1,FALSE),0)</f>
        <v>162054.01999999999</v>
      </c>
      <c r="Q203" s="105">
        <f>_xlfn.IFNA(VLOOKUP($A203,'Project List'!$A$9:$AF$360,'Project List'!T$1,FALSE),0)</f>
        <v>305300.36</v>
      </c>
      <c r="R203" s="105">
        <f>_xlfn.IFNA(VLOOKUP($A203,'Project List'!$A$9:$AF$360,'Project List'!U$1,FALSE),0)</f>
        <v>951321.32</v>
      </c>
      <c r="S203" s="105">
        <f>_xlfn.IFNA(VLOOKUP($A203,'Project List'!$A$9:$AF$360,'Project List'!V$1,FALSE),0)</f>
        <v>5657764.1799999997</v>
      </c>
      <c r="T203" s="105">
        <f>_xlfn.IFNA(VLOOKUP($A203,'Project List'!$A$9:$AF$360,'Project List'!W$1,FALSE),0)</f>
        <v>2328310.11</v>
      </c>
      <c r="U203" s="105">
        <f>_xlfn.IFNA(VLOOKUP($A203,'Project List'!$A$9:$AF$360,'Project List'!X$1,FALSE),0)</f>
        <v>253319.66</v>
      </c>
      <c r="V203" s="13" t="str">
        <f>_xlfn.IFNA(IF(VLOOKUP($A203,'Project List'!$A$9:$BF$360,'Project List'!Y$1,FALSE)=0,"Nil",
IF(OR($E203="Potential",$E203="Proposed",$E203="Deferred",$E203="Cancelled",$E203="Closed"),VLOOKUP($A203,'Project List'!$A$9:$BF$360,'Project List'!Y$1,FALSE)*$A$15*$AE203,VLOOKUP($A203,'Project List'!$A$9:$BF$360,'Project List'!Y$1,FALSE))),0)</f>
        <v>Nil</v>
      </c>
      <c r="W203" s="13" t="str">
        <f>_xlfn.IFNA(IF(VLOOKUP($A203,'Project List'!$A$9:$BF$360,'Project List'!Z$1,FALSE)=0,"Nil",
IF(OR($E203="Potential",$E203="Proposed",$E203="Deferred",$E203="Cancelled",$E203="Closed"),VLOOKUP($A203,'Project List'!$A$9:$BF$360,'Project List'!Z$1,FALSE)*$A$15*$AE203,VLOOKUP($A203,'Project List'!$A$9:$BF$360,'Project List'!Z$1,FALSE))),0)</f>
        <v>Nil</v>
      </c>
      <c r="X203" s="13" t="str">
        <f>_xlfn.IFNA(IF(VLOOKUP($A203,'Project List'!$A$9:$BF$360,'Project List'!AA$1,FALSE)=0,"Nil",
IF(OR($E203="Potential",$E203="Proposed",$E203="Deferred",$E203="Cancelled",$E203="Closed"),VLOOKUP($A203,'Project List'!$A$9:$BF$360,'Project List'!AA$1,FALSE)*$A$15*$AE203,VLOOKUP($A203,'Project List'!$A$9:$BF$360,'Project List'!AA$1,FALSE))),0)</f>
        <v>Nil</v>
      </c>
      <c r="Y203" s="13" t="str">
        <f>_xlfn.IFNA(IF(VLOOKUP($A203,'Project List'!$A$9:$BF$360,'Project List'!AB$1,FALSE)=0,"Nil",
IF(OR($E203="Potential",$E203="Proposed",$E203="Deferred",$E203="Cancelled",$E203="Closed"),VLOOKUP($A203,'Project List'!$A$9:$BF$360,'Project List'!AB$1,FALSE)*$A$15*$AE203,VLOOKUP($A203,'Project List'!$A$9:$BF$360,'Project List'!AB$1,FALSE))),0)</f>
        <v>Nil</v>
      </c>
      <c r="Z203" s="13" t="str">
        <f>_xlfn.IFNA(IF(VLOOKUP($A203,'Project List'!$A$9:$BF$360,'Project List'!AC$1,FALSE)=0,"Nil",
IF(OR($E203="Potential",$E203="Proposed",$E203="Deferred",$E203="Cancelled",$E203="Closed"),VLOOKUP($A203,'Project List'!$A$9:$BF$360,'Project List'!AC$1,FALSE)*$A$15*$AE203,VLOOKUP($A203,'Project List'!$A$9:$BF$360,'Project List'!AC$1,FALSE))),0)</f>
        <v>Nil</v>
      </c>
      <c r="AA203" s="13" t="str">
        <f>_xlfn.IFNA(IF(VLOOKUP($A203,'Project List'!$A$9:$BF$360,'Project List'!AD$1,FALSE)=0,"Nil",
IF(OR($E203="Potential",$E203="Proposed",$E203="Deferred",$E203="Cancelled",$E203="Closed"),VLOOKUP($A203,'Project List'!$A$9:$BF$360,'Project List'!AD$1,FALSE)*$A$15*$AE203,VLOOKUP($A203,'Project List'!$A$9:$BF$360,'Project List'!AD$1,FALSE))),0)</f>
        <v>Nil</v>
      </c>
      <c r="AB203" s="13" t="str">
        <f>_xlfn.IFNA(IF(VLOOKUP($A203,'Project List'!$A$9:$BF$360,'Project List'!AE$1,FALSE)=0,"Nil",
IF(OR($E203="Potential",$E203="Proposed",$E203="Deferred",$E203="Cancelled",$E203="Closed"),VLOOKUP($A203,'Project List'!$A$9:$BF$360,'Project List'!AE$1,FALSE)*$A$15*$AE203,VLOOKUP($A203,'Project List'!$A$9:$BF$360,'Project List'!AE$1,FALSE))),0)</f>
        <v>Nil</v>
      </c>
      <c r="AC203" s="13" t="str">
        <f>_xlfn.IFNA(IF(VLOOKUP($A203,'Project List'!$A$9:$BF$360,'Project List'!AF$1,FALSE)=0,"Nil",
IF(OR($E203="Potential",$E203="Proposed",$E203="Deferred",$E203="Cancelled",$E203="Closed"),VLOOKUP($A203,'Project List'!$A$9:$BF$360,'Project List'!AF$1,FALSE)*$A$15*$AE203,VLOOKUP($A203,'Project List'!$A$9:$BF$360,'Project List'!AF$1,FALSE))),0)</f>
        <v>Nil</v>
      </c>
      <c r="AD203" s="42"/>
      <c r="AE203" s="248">
        <f>1+IF(ISNA(VLOOKUP($A203,'Project labour content'!$A$7:$D$255,'Project labour content'!$D$1,FALSE)),VLOOKUP($D203,'Project labour content'!$F$6:$G$15,'Project labour content'!$G$1,FALSE),VLOOKUP($A203,'Project labour content'!$A$7:$D$255,'Project labour content'!$D$1,FALSE))*('Project labour content'!$K$14/100)*1</f>
        <v>1.0005859102087626</v>
      </c>
      <c r="AG203" s="3"/>
      <c r="AH203" s="3"/>
      <c r="AI203" s="32"/>
      <c r="AJ203" s="32"/>
      <c r="AK203" s="32"/>
      <c r="AL203" s="32"/>
      <c r="AM203" s="59"/>
      <c r="AN203" s="59"/>
      <c r="AO203" s="59"/>
      <c r="AP203" s="59"/>
      <c r="AQ203" s="59"/>
    </row>
    <row r="204" spans="1:43" x14ac:dyDescent="0.25">
      <c r="A204" s="11" t="s">
        <v>314</v>
      </c>
      <c r="B204" s="11" t="str">
        <f>_xlfn.IFNA(VLOOKUP($A204,'Project List'!$A$9:$AF$360,'Project List'!G$1,FALSE),0)</f>
        <v>High Voltage Workshop Facility</v>
      </c>
      <c r="C204" s="11" t="str">
        <f>_xlfn.IFNA(VLOOKUP($A204,'Project List'!$A$9:$AF$360,'Project List'!C$1,FALSE),0)</f>
        <v>ExAnte</v>
      </c>
      <c r="D204" s="11" t="str">
        <f>_xlfn.IFNA(VLOOKUP($A204,'Project List'!$A$9:$AF$360,'Project List'!D$1,FALSE),0)</f>
        <v>Security/Compliance</v>
      </c>
      <c r="E204" s="11" t="str">
        <f>_xlfn.IFNA(VLOOKUP($A204,'Project List'!$A$9:$AF$360,'Project List'!H$1,FALSE),0)</f>
        <v>Deferred</v>
      </c>
      <c r="F204" s="105">
        <f>_xlfn.IFNA(VLOOKUP($A204,'Project List'!$A$9:$AF$360,'Project List'!I$1,FALSE),0)</f>
        <v>0</v>
      </c>
      <c r="G204" s="105">
        <f>_xlfn.IFNA(VLOOKUP($A204,'Project List'!$A$9:$AF$360,'Project List'!J$1,FALSE),0)</f>
        <v>0</v>
      </c>
      <c r="H204" s="105">
        <f>_xlfn.IFNA(VLOOKUP($A204,'Project List'!$A$9:$AF$360,'Project List'!K$1,FALSE),0)</f>
        <v>0</v>
      </c>
      <c r="I204" s="105">
        <f>_xlfn.IFNA(VLOOKUP($A204,'Project List'!$A$9:$AF$360,'Project List'!L$1,FALSE),0)</f>
        <v>0</v>
      </c>
      <c r="J204" s="105">
        <f>_xlfn.IFNA(VLOOKUP($A204,'Project List'!$A$9:$AF$360,'Project List'!M$1,FALSE),0)</f>
        <v>0</v>
      </c>
      <c r="K204" s="105">
        <f>_xlfn.IFNA(VLOOKUP($A204,'Project List'!$A$9:$AF$360,'Project List'!N$1,FALSE),0)</f>
        <v>0</v>
      </c>
      <c r="L204" s="105">
        <f>_xlfn.IFNA(VLOOKUP($A204,'Project List'!$A$9:$AF$360,'Project List'!O$1,FALSE),0)</f>
        <v>0</v>
      </c>
      <c r="M204" s="105">
        <f>_xlfn.IFNA(VLOOKUP($A204,'Project List'!$A$9:$AF$360,'Project List'!P$1,FALSE),0)</f>
        <v>0</v>
      </c>
      <c r="N204" s="105">
        <f>_xlfn.IFNA(VLOOKUP($A204,'Project List'!$A$9:$AF$360,'Project List'!Q$1,FALSE),0)</f>
        <v>0</v>
      </c>
      <c r="O204" s="105">
        <f>_xlfn.IFNA(VLOOKUP($A204,'Project List'!$A$9:$AF$360,'Project List'!R$1,FALSE),0)</f>
        <v>0</v>
      </c>
      <c r="P204" s="105">
        <f>_xlfn.IFNA(VLOOKUP($A204,'Project List'!$A$9:$AF$360,'Project List'!S$1,FALSE),0)</f>
        <v>51133.84</v>
      </c>
      <c r="Q204" s="105">
        <f>_xlfn.IFNA(VLOOKUP($A204,'Project List'!$A$9:$AF$360,'Project List'!T$1,FALSE),0)</f>
        <v>63043.92</v>
      </c>
      <c r="R204" s="105">
        <f>_xlfn.IFNA(VLOOKUP($A204,'Project List'!$A$9:$AF$360,'Project List'!U$1,FALSE),0)</f>
        <v>48912.36</v>
      </c>
      <c r="S204" s="105">
        <f>_xlfn.IFNA(VLOOKUP($A204,'Project List'!$A$9:$AF$360,'Project List'!V$1,FALSE),0)</f>
        <v>145896.29</v>
      </c>
      <c r="T204" s="105">
        <f>_xlfn.IFNA(VLOOKUP($A204,'Project List'!$A$9:$AF$360,'Project List'!W$1,FALSE),0)</f>
        <v>94496.04</v>
      </c>
      <c r="U204" s="105">
        <f>_xlfn.IFNA(VLOOKUP($A204,'Project List'!$A$9:$AF$360,'Project List'!X$1,FALSE),0)</f>
        <v>2612.62</v>
      </c>
      <c r="V204" s="13" t="str">
        <f>_xlfn.IFNA(IF(VLOOKUP($A204,'Project List'!$A$9:$BF$360,'Project List'!Y$1,FALSE)=0,"Nil",
IF(OR($E204="Potential",$E204="Proposed",$E204="Deferred",$E204="Cancelled",$E204="Closed"),VLOOKUP($A204,'Project List'!$A$9:$BF$360,'Project List'!Y$1,FALSE)*$A$15*$AE204,VLOOKUP($A204,'Project List'!$A$9:$BF$360,'Project List'!Y$1,FALSE))),0)</f>
        <v>Nil</v>
      </c>
      <c r="W204" s="13" t="str">
        <f>_xlfn.IFNA(IF(VLOOKUP($A204,'Project List'!$A$9:$BF$360,'Project List'!Z$1,FALSE)=0,"Nil",
IF(OR($E204="Potential",$E204="Proposed",$E204="Deferred",$E204="Cancelled",$E204="Closed"),VLOOKUP($A204,'Project List'!$A$9:$BF$360,'Project List'!Z$1,FALSE)*$A$15*$AE204,VLOOKUP($A204,'Project List'!$A$9:$BF$360,'Project List'!Z$1,FALSE))),0)</f>
        <v>Nil</v>
      </c>
      <c r="X204" s="13">
        <f>_xlfn.IFNA(IF(VLOOKUP($A204,'Project List'!$A$9:$BF$360,'Project List'!AA$1,FALSE)=0,"Nil",
IF(OR($E204="Potential",$E204="Proposed",$E204="Deferred",$E204="Cancelled",$E204="Closed"),VLOOKUP($A204,'Project List'!$A$9:$BF$360,'Project List'!AA$1,FALSE)*$A$15*$AE204,VLOOKUP($A204,'Project List'!$A$9:$BF$360,'Project List'!AA$1,FALSE))),0)</f>
        <v>36996.252752728302</v>
      </c>
      <c r="Y204" s="13">
        <f>_xlfn.IFNA(IF(VLOOKUP($A204,'Project List'!$A$9:$BF$360,'Project List'!AB$1,FALSE)=0,"Nil",
IF(OR($E204="Potential",$E204="Proposed",$E204="Deferred",$E204="Cancelled",$E204="Closed"),VLOOKUP($A204,'Project List'!$A$9:$BF$360,'Project List'!AB$1,FALSE)*$A$15*$AE204,VLOOKUP($A204,'Project List'!$A$9:$BF$360,'Project List'!AB$1,FALSE))),0)</f>
        <v>2229276.3325727894</v>
      </c>
      <c r="Z204" s="13">
        <f>_xlfn.IFNA(IF(VLOOKUP($A204,'Project List'!$A$9:$BF$360,'Project List'!AC$1,FALSE)=0,"Nil",
IF(OR($E204="Potential",$E204="Proposed",$E204="Deferred",$E204="Cancelled",$E204="Closed"),VLOOKUP($A204,'Project List'!$A$9:$BF$360,'Project List'!AC$1,FALSE)*$A$15*$AE204,VLOOKUP($A204,'Project List'!$A$9:$BF$360,'Project List'!AC$1,FALSE))),0)</f>
        <v>694.40388844382471</v>
      </c>
      <c r="AA204" s="13" t="str">
        <f>_xlfn.IFNA(IF(VLOOKUP($A204,'Project List'!$A$9:$BF$360,'Project List'!AD$1,FALSE)=0,"Nil",
IF(OR($E204="Potential",$E204="Proposed",$E204="Deferred",$E204="Cancelled",$E204="Closed"),VLOOKUP($A204,'Project List'!$A$9:$BF$360,'Project List'!AD$1,FALSE)*$A$15*$AE204,VLOOKUP($A204,'Project List'!$A$9:$BF$360,'Project List'!AD$1,FALSE))),0)</f>
        <v>Nil</v>
      </c>
      <c r="AB204" s="13" t="str">
        <f>_xlfn.IFNA(IF(VLOOKUP($A204,'Project List'!$A$9:$BF$360,'Project List'!AE$1,FALSE)=0,"Nil",
IF(OR($E204="Potential",$E204="Proposed",$E204="Deferred",$E204="Cancelled",$E204="Closed"),VLOOKUP($A204,'Project List'!$A$9:$BF$360,'Project List'!AE$1,FALSE)*$A$15*$AE204,VLOOKUP($A204,'Project List'!$A$9:$BF$360,'Project List'!AE$1,FALSE))),0)</f>
        <v>Nil</v>
      </c>
      <c r="AC204" s="13" t="str">
        <f>_xlfn.IFNA(IF(VLOOKUP($A204,'Project List'!$A$9:$BF$360,'Project List'!AF$1,FALSE)=0,"Nil",
IF(OR($E204="Potential",$E204="Proposed",$E204="Deferred",$E204="Cancelled",$E204="Closed"),VLOOKUP($A204,'Project List'!$A$9:$BF$360,'Project List'!AF$1,FALSE)*$A$15*$AE204,VLOOKUP($A204,'Project List'!$A$9:$BF$360,'Project List'!AF$1,FALSE))),0)</f>
        <v>Nil</v>
      </c>
      <c r="AD204" s="42"/>
      <c r="AE204" s="248">
        <f>1+IF(ISNA(VLOOKUP($A204,'Project labour content'!$A$7:$D$255,'Project labour content'!$D$1,FALSE)),VLOOKUP($D204,'Project labour content'!$F$6:$G$15,'Project labour content'!$G$1,FALSE),VLOOKUP($A204,'Project labour content'!$A$7:$D$255,'Project labour content'!$D$1,FALSE))*('Project labour content'!$K$14/100)*1</f>
        <v>1.001089772444407</v>
      </c>
      <c r="AG204" s="3"/>
      <c r="AH204" s="3"/>
      <c r="AI204" s="32"/>
      <c r="AJ204" s="32"/>
      <c r="AK204" s="32"/>
      <c r="AL204" s="32"/>
      <c r="AM204" s="59"/>
      <c r="AN204" s="59"/>
      <c r="AO204" s="59"/>
      <c r="AP204" s="59"/>
      <c r="AQ204" s="59"/>
    </row>
    <row r="205" spans="1:43" x14ac:dyDescent="0.25">
      <c r="A205" s="11" t="s">
        <v>316</v>
      </c>
      <c r="B205" s="11" t="str">
        <f>_xlfn.IFNA(VLOOKUP($A205,'Project List'!$A$9:$AF$360,'Project List'!G$1,FALSE),0)</f>
        <v>Mount Gambier Transformer 1 Replacement</v>
      </c>
      <c r="C205" s="11" t="str">
        <f>_xlfn.IFNA(VLOOKUP($A205,'Project List'!$A$9:$AF$360,'Project List'!C$1,FALSE),0)</f>
        <v>ExAnte</v>
      </c>
      <c r="D205" s="11" t="str">
        <f>_xlfn.IFNA(VLOOKUP($A205,'Project List'!$A$9:$AF$360,'Project List'!D$1,FALSE),0)</f>
        <v>Replacement</v>
      </c>
      <c r="E205" s="11" t="str">
        <f>_xlfn.IFNA(VLOOKUP($A205,'Project List'!$A$9:$AF$360,'Project List'!H$1,FALSE),0)</f>
        <v>Deferred</v>
      </c>
      <c r="F205" s="105">
        <f>_xlfn.IFNA(VLOOKUP($A205,'Project List'!$A$9:$AF$360,'Project List'!I$1,FALSE),0)</f>
        <v>0</v>
      </c>
      <c r="G205" s="105">
        <f>_xlfn.IFNA(VLOOKUP($A205,'Project List'!$A$9:$AF$360,'Project List'!J$1,FALSE),0)</f>
        <v>0</v>
      </c>
      <c r="H205" s="105">
        <f>_xlfn.IFNA(VLOOKUP($A205,'Project List'!$A$9:$AF$360,'Project List'!K$1,FALSE),0)</f>
        <v>0</v>
      </c>
      <c r="I205" s="105">
        <f>_xlfn.IFNA(VLOOKUP($A205,'Project List'!$A$9:$AF$360,'Project List'!L$1,FALSE),0)</f>
        <v>0</v>
      </c>
      <c r="J205" s="105">
        <f>_xlfn.IFNA(VLOOKUP($A205,'Project List'!$A$9:$AF$360,'Project List'!M$1,FALSE),0)</f>
        <v>0</v>
      </c>
      <c r="K205" s="105">
        <f>_xlfn.IFNA(VLOOKUP($A205,'Project List'!$A$9:$AF$360,'Project List'!N$1,FALSE),0)</f>
        <v>0</v>
      </c>
      <c r="L205" s="105">
        <f>_xlfn.IFNA(VLOOKUP($A205,'Project List'!$A$9:$AF$360,'Project List'!O$1,FALSE),0)</f>
        <v>0</v>
      </c>
      <c r="M205" s="105">
        <f>_xlfn.IFNA(VLOOKUP($A205,'Project List'!$A$9:$AF$360,'Project List'!P$1,FALSE),0)</f>
        <v>0</v>
      </c>
      <c r="N205" s="105">
        <f>_xlfn.IFNA(VLOOKUP($A205,'Project List'!$A$9:$AF$360,'Project List'!Q$1,FALSE),0)</f>
        <v>0</v>
      </c>
      <c r="O205" s="105">
        <f>_xlfn.IFNA(VLOOKUP($A205,'Project List'!$A$9:$AF$360,'Project List'!R$1,FALSE),0)</f>
        <v>0</v>
      </c>
      <c r="P205" s="105">
        <f>_xlfn.IFNA(VLOOKUP($A205,'Project List'!$A$9:$AF$360,'Project List'!S$1,FALSE),0)</f>
        <v>0</v>
      </c>
      <c r="Q205" s="105">
        <f>_xlfn.IFNA(VLOOKUP($A205,'Project List'!$A$9:$AF$360,'Project List'!T$1,FALSE),0)</f>
        <v>0</v>
      </c>
      <c r="R205" s="105">
        <f>_xlfn.IFNA(VLOOKUP($A205,'Project List'!$A$9:$AF$360,'Project List'!U$1,FALSE),0)</f>
        <v>869.58</v>
      </c>
      <c r="S205" s="105">
        <f>_xlfn.IFNA(VLOOKUP($A205,'Project List'!$A$9:$AF$360,'Project List'!V$1,FALSE),0)</f>
        <v>57861.97</v>
      </c>
      <c r="T205" s="105">
        <f>_xlfn.IFNA(VLOOKUP($A205,'Project List'!$A$9:$AF$360,'Project List'!W$1,FALSE),0)</f>
        <v>175020.4</v>
      </c>
      <c r="U205" s="105">
        <f>_xlfn.IFNA(VLOOKUP($A205,'Project List'!$A$9:$AF$360,'Project List'!X$1,FALSE),0)</f>
        <v>5246.03</v>
      </c>
      <c r="V205" s="13" t="str">
        <f>_xlfn.IFNA(IF(VLOOKUP($A205,'Project List'!$A$9:$BF$360,'Project List'!Y$1,FALSE)=0,"Nil",
IF(OR($E205="Potential",$E205="Proposed",$E205="Deferred",$E205="Cancelled",$E205="Closed"),VLOOKUP($A205,'Project List'!$A$9:$BF$360,'Project List'!Y$1,FALSE)*$A$15*$AE205,VLOOKUP($A205,'Project List'!$A$9:$BF$360,'Project List'!Y$1,FALSE))),0)</f>
        <v>Nil</v>
      </c>
      <c r="W205" s="13" t="str">
        <f>_xlfn.IFNA(IF(VLOOKUP($A205,'Project List'!$A$9:$BF$360,'Project List'!Z$1,FALSE)=0,"Nil",
IF(OR($E205="Potential",$E205="Proposed",$E205="Deferred",$E205="Cancelled",$E205="Closed"),VLOOKUP($A205,'Project List'!$A$9:$BF$360,'Project List'!Z$1,FALSE)*$A$15*$AE205,VLOOKUP($A205,'Project List'!$A$9:$BF$360,'Project List'!Z$1,FALSE))),0)</f>
        <v>Nil</v>
      </c>
      <c r="X205" s="13" t="str">
        <f>_xlfn.IFNA(IF(VLOOKUP($A205,'Project List'!$A$9:$BF$360,'Project List'!AA$1,FALSE)=0,"Nil",
IF(OR($E205="Potential",$E205="Proposed",$E205="Deferred",$E205="Cancelled",$E205="Closed"),VLOOKUP($A205,'Project List'!$A$9:$BF$360,'Project List'!AA$1,FALSE)*$A$15*$AE205,VLOOKUP($A205,'Project List'!$A$9:$BF$360,'Project List'!AA$1,FALSE))),0)</f>
        <v>Nil</v>
      </c>
      <c r="Y205" s="13" t="str">
        <f>_xlfn.IFNA(IF(VLOOKUP($A205,'Project List'!$A$9:$BF$360,'Project List'!AB$1,FALSE)=0,"Nil",
IF(OR($E205="Potential",$E205="Proposed",$E205="Deferred",$E205="Cancelled",$E205="Closed"),VLOOKUP($A205,'Project List'!$A$9:$BF$360,'Project List'!AB$1,FALSE)*$A$15*$AE205,VLOOKUP($A205,'Project List'!$A$9:$BF$360,'Project List'!AB$1,FALSE))),0)</f>
        <v>Nil</v>
      </c>
      <c r="Z205" s="13" t="str">
        <f>_xlfn.IFNA(IF(VLOOKUP($A205,'Project List'!$A$9:$BF$360,'Project List'!AC$1,FALSE)=0,"Nil",
IF(OR($E205="Potential",$E205="Proposed",$E205="Deferred",$E205="Cancelled",$E205="Closed"),VLOOKUP($A205,'Project List'!$A$9:$BF$360,'Project List'!AC$1,FALSE)*$A$15*$AE205,VLOOKUP($A205,'Project List'!$A$9:$BF$360,'Project List'!AC$1,FALSE))),0)</f>
        <v>Nil</v>
      </c>
      <c r="AA205" s="13" t="str">
        <f>_xlfn.IFNA(IF(VLOOKUP($A205,'Project List'!$A$9:$BF$360,'Project List'!AD$1,FALSE)=0,"Nil",
IF(OR($E205="Potential",$E205="Proposed",$E205="Deferred",$E205="Cancelled",$E205="Closed"),VLOOKUP($A205,'Project List'!$A$9:$BF$360,'Project List'!AD$1,FALSE)*$A$15*$AE205,VLOOKUP($A205,'Project List'!$A$9:$BF$360,'Project List'!AD$1,FALSE))),0)</f>
        <v>Nil</v>
      </c>
      <c r="AB205" s="13" t="str">
        <f>_xlfn.IFNA(IF(VLOOKUP($A205,'Project List'!$A$9:$BF$360,'Project List'!AE$1,FALSE)=0,"Nil",
IF(OR($E205="Potential",$E205="Proposed",$E205="Deferred",$E205="Cancelled",$E205="Closed"),VLOOKUP($A205,'Project List'!$A$9:$BF$360,'Project List'!AE$1,FALSE)*$A$15*$AE205,VLOOKUP($A205,'Project List'!$A$9:$BF$360,'Project List'!AE$1,FALSE))),0)</f>
        <v>Nil</v>
      </c>
      <c r="AC205" s="13">
        <f>_xlfn.IFNA(IF(VLOOKUP($A205,'Project List'!$A$9:$BF$360,'Project List'!AF$1,FALSE)=0,"Nil",
IF(OR($E205="Potential",$E205="Proposed",$E205="Deferred",$E205="Cancelled",$E205="Closed"),VLOOKUP($A205,'Project List'!$A$9:$BF$360,'Project List'!AF$1,FALSE)*$A$15*$AE205,VLOOKUP($A205,'Project List'!$A$9:$BF$360,'Project List'!AF$1,FALSE))),0)</f>
        <v>2269902.5661226567</v>
      </c>
      <c r="AD205" s="42"/>
      <c r="AE205" s="248">
        <f>1+IF(ISNA(VLOOKUP($A205,'Project labour content'!$A$7:$D$255,'Project labour content'!$D$1,FALSE)),VLOOKUP($D205,'Project labour content'!$F$6:$G$15,'Project labour content'!$G$1,FALSE),VLOOKUP($A205,'Project labour content'!$A$7:$D$255,'Project labour content'!$D$1,FALSE))*('Project labour content'!$K$14/100)*1</f>
        <v>1.0008946620064583</v>
      </c>
      <c r="AG205" s="3"/>
      <c r="AH205" s="3"/>
      <c r="AI205" s="32"/>
      <c r="AJ205" s="32"/>
      <c r="AK205" s="32"/>
      <c r="AL205" s="32"/>
      <c r="AM205" s="59"/>
      <c r="AN205" s="59"/>
      <c r="AO205" s="59"/>
      <c r="AP205" s="59"/>
      <c r="AQ205" s="59"/>
    </row>
    <row r="206" spans="1:43" x14ac:dyDescent="0.25">
      <c r="A206" s="11" t="s">
        <v>318</v>
      </c>
      <c r="B206" s="11" t="str">
        <f>_xlfn.IFNA(VLOOKUP($A206,'Project List'!$A$9:$AF$360,'Project List'!G$1,FALSE),0)</f>
        <v>Online Asset Condition Assessment Equipment Replacement 2018</v>
      </c>
      <c r="C206" s="11" t="str">
        <f>_xlfn.IFNA(VLOOKUP($A206,'Project List'!$A$9:$AF$360,'Project List'!C$1,FALSE),0)</f>
        <v>ExAnte</v>
      </c>
      <c r="D206" s="11" t="str">
        <f>_xlfn.IFNA(VLOOKUP($A206,'Project List'!$A$9:$AF$360,'Project List'!D$1,FALSE),0)</f>
        <v>Replacement</v>
      </c>
      <c r="E206" s="11" t="str">
        <f>_xlfn.IFNA(VLOOKUP($A206,'Project List'!$A$9:$AF$360,'Project List'!H$1,FALSE),0)</f>
        <v>Deferred</v>
      </c>
      <c r="F206" s="105">
        <f>_xlfn.IFNA(VLOOKUP($A206,'Project List'!$A$9:$AF$360,'Project List'!I$1,FALSE),0)</f>
        <v>0</v>
      </c>
      <c r="G206" s="105">
        <f>_xlfn.IFNA(VLOOKUP($A206,'Project List'!$A$9:$AF$360,'Project List'!J$1,FALSE),0)</f>
        <v>0</v>
      </c>
      <c r="H206" s="105">
        <f>_xlfn.IFNA(VLOOKUP($A206,'Project List'!$A$9:$AF$360,'Project List'!K$1,FALSE),0)</f>
        <v>0</v>
      </c>
      <c r="I206" s="105">
        <f>_xlfn.IFNA(VLOOKUP($A206,'Project List'!$A$9:$AF$360,'Project List'!L$1,FALSE),0)</f>
        <v>0</v>
      </c>
      <c r="J206" s="105">
        <f>_xlfn.IFNA(VLOOKUP($A206,'Project List'!$A$9:$AF$360,'Project List'!M$1,FALSE),0)</f>
        <v>0</v>
      </c>
      <c r="K206" s="105">
        <f>_xlfn.IFNA(VLOOKUP($A206,'Project List'!$A$9:$AF$360,'Project List'!N$1,FALSE),0)</f>
        <v>0</v>
      </c>
      <c r="L206" s="105">
        <f>_xlfn.IFNA(VLOOKUP($A206,'Project List'!$A$9:$AF$360,'Project List'!O$1,FALSE),0)</f>
        <v>0</v>
      </c>
      <c r="M206" s="105">
        <f>_xlfn.IFNA(VLOOKUP($A206,'Project List'!$A$9:$AF$360,'Project List'!P$1,FALSE),0)</f>
        <v>0</v>
      </c>
      <c r="N206" s="105">
        <f>_xlfn.IFNA(VLOOKUP($A206,'Project List'!$A$9:$AF$360,'Project List'!Q$1,FALSE),0)</f>
        <v>0</v>
      </c>
      <c r="O206" s="105">
        <f>_xlfn.IFNA(VLOOKUP($A206,'Project List'!$A$9:$AF$360,'Project List'!R$1,FALSE),0)</f>
        <v>0</v>
      </c>
      <c r="P206" s="105">
        <f>_xlfn.IFNA(VLOOKUP($A206,'Project List'!$A$9:$AF$360,'Project List'!S$1,FALSE),0)</f>
        <v>0</v>
      </c>
      <c r="Q206" s="105">
        <f>_xlfn.IFNA(VLOOKUP($A206,'Project List'!$A$9:$AF$360,'Project List'!T$1,FALSE),0)</f>
        <v>809856.5</v>
      </c>
      <c r="R206" s="105">
        <f>_xlfn.IFNA(VLOOKUP($A206,'Project List'!$A$9:$AF$360,'Project List'!U$1,FALSE),0)</f>
        <v>11521.02</v>
      </c>
      <c r="S206" s="105">
        <f>_xlfn.IFNA(VLOOKUP($A206,'Project List'!$A$9:$AF$360,'Project List'!V$1,FALSE),0)</f>
        <v>95924.32</v>
      </c>
      <c r="T206" s="105">
        <f>_xlfn.IFNA(VLOOKUP($A206,'Project List'!$A$9:$AF$360,'Project List'!W$1,FALSE),0)</f>
        <v>63910.34</v>
      </c>
      <c r="U206" s="105">
        <f>_xlfn.IFNA(VLOOKUP($A206,'Project List'!$A$9:$AF$360,'Project List'!X$1,FALSE),0)</f>
        <v>35278.800000000003</v>
      </c>
      <c r="V206" s="13">
        <f>_xlfn.IFNA(IF(VLOOKUP($A206,'Project List'!$A$9:$BF$360,'Project List'!Y$1,FALSE)=0,"Nil",
IF(OR($E206="Potential",$E206="Proposed",$E206="Deferred",$E206="Cancelled",$E206="Closed"),VLOOKUP($A206,'Project List'!$A$9:$BF$360,'Project List'!Y$1,FALSE)*$A$15*$AE206,VLOOKUP($A206,'Project List'!$A$9:$BF$360,'Project List'!Y$1,FALSE))),0)</f>
        <v>78147.754399306854</v>
      </c>
      <c r="W206" s="13">
        <f>_xlfn.IFNA(IF(VLOOKUP($A206,'Project List'!$A$9:$BF$360,'Project List'!Z$1,FALSE)=0,"Nil",
IF(OR($E206="Potential",$E206="Proposed",$E206="Deferred",$E206="Cancelled",$E206="Closed"),VLOOKUP($A206,'Project List'!$A$9:$BF$360,'Project List'!Z$1,FALSE)*$A$15*$AE206,VLOOKUP($A206,'Project List'!$A$9:$BF$360,'Project List'!Z$1,FALSE))),0)</f>
        <v>129131.17251745515</v>
      </c>
      <c r="X206" s="13">
        <f>_xlfn.IFNA(IF(VLOOKUP($A206,'Project List'!$A$9:$BF$360,'Project List'!AA$1,FALSE)=0,"Nil",
IF(OR($E206="Potential",$E206="Proposed",$E206="Deferred",$E206="Cancelled",$E206="Closed"),VLOOKUP($A206,'Project List'!$A$9:$BF$360,'Project List'!AA$1,FALSE)*$A$15*$AE206,VLOOKUP($A206,'Project List'!$A$9:$BF$360,'Project List'!AA$1,FALSE))),0)</f>
        <v>1303515.0110730538</v>
      </c>
      <c r="Y206" s="13">
        <f>_xlfn.IFNA(IF(VLOOKUP($A206,'Project List'!$A$9:$BF$360,'Project List'!AB$1,FALSE)=0,"Nil",
IF(OR($E206="Potential",$E206="Proposed",$E206="Deferred",$E206="Cancelled",$E206="Closed"),VLOOKUP($A206,'Project List'!$A$9:$BF$360,'Project List'!AB$1,FALSE)*$A$15*$AE206,VLOOKUP($A206,'Project List'!$A$9:$BF$360,'Project List'!AB$1,FALSE))),0)</f>
        <v>1310299.6879012038</v>
      </c>
      <c r="Z206" s="13">
        <f>_xlfn.IFNA(IF(VLOOKUP($A206,'Project List'!$A$9:$BF$360,'Project List'!AC$1,FALSE)=0,"Nil",
IF(OR($E206="Potential",$E206="Proposed",$E206="Deferred",$E206="Cancelled",$E206="Closed"),VLOOKUP($A206,'Project List'!$A$9:$BF$360,'Project List'!AC$1,FALSE)*$A$15*$AE206,VLOOKUP($A206,'Project List'!$A$9:$BF$360,'Project List'!AC$1,FALSE))),0)</f>
        <v>1490545.7568124346</v>
      </c>
      <c r="AA206" s="13">
        <f>_xlfn.IFNA(IF(VLOOKUP($A206,'Project List'!$A$9:$BF$360,'Project List'!AD$1,FALSE)=0,"Nil",
IF(OR($E206="Potential",$E206="Proposed",$E206="Deferred",$E206="Cancelled",$E206="Closed"),VLOOKUP($A206,'Project List'!$A$9:$BF$360,'Project List'!AD$1,FALSE)*$A$15*$AE206,VLOOKUP($A206,'Project List'!$A$9:$BF$360,'Project List'!AD$1,FALSE))),0)</f>
        <v>202494.16995628559</v>
      </c>
      <c r="AB206" s="13" t="str">
        <f>_xlfn.IFNA(IF(VLOOKUP($A206,'Project List'!$A$9:$BF$360,'Project List'!AE$1,FALSE)=0,"Nil",
IF(OR($E206="Potential",$E206="Proposed",$E206="Deferred",$E206="Cancelled",$E206="Closed"),VLOOKUP($A206,'Project List'!$A$9:$BF$360,'Project List'!AE$1,FALSE)*$A$15*$AE206,VLOOKUP($A206,'Project List'!$A$9:$BF$360,'Project List'!AE$1,FALSE))),0)</f>
        <v>Nil</v>
      </c>
      <c r="AC206" s="13" t="str">
        <f>_xlfn.IFNA(IF(VLOOKUP($A206,'Project List'!$A$9:$BF$360,'Project List'!AF$1,FALSE)=0,"Nil",
IF(OR($E206="Potential",$E206="Proposed",$E206="Deferred",$E206="Cancelled",$E206="Closed"),VLOOKUP($A206,'Project List'!$A$9:$BF$360,'Project List'!AF$1,FALSE)*$A$15*$AE206,VLOOKUP($A206,'Project List'!$A$9:$BF$360,'Project List'!AF$1,FALSE))),0)</f>
        <v>Nil</v>
      </c>
      <c r="AD206" s="42"/>
      <c r="AE206" s="248">
        <f>1+IF(ISNA(VLOOKUP($A206,'Project labour content'!$A$7:$D$255,'Project labour content'!$D$1,FALSE)),VLOOKUP($D206,'Project labour content'!$F$6:$G$15,'Project labour content'!$G$1,FALSE),VLOOKUP($A206,'Project labour content'!$A$7:$D$255,'Project labour content'!$D$1,FALSE))*('Project labour content'!$K$14/100)*1</f>
        <v>1.0006509943205735</v>
      </c>
      <c r="AG206" s="3"/>
      <c r="AH206" s="3"/>
      <c r="AI206" s="32"/>
      <c r="AJ206" s="32"/>
      <c r="AK206" s="32"/>
      <c r="AL206" s="32"/>
      <c r="AM206" s="59"/>
      <c r="AN206" s="59"/>
      <c r="AO206" s="59"/>
      <c r="AP206" s="59"/>
      <c r="AQ206" s="59"/>
    </row>
    <row r="207" spans="1:43" x14ac:dyDescent="0.25">
      <c r="A207" s="11" t="s">
        <v>320</v>
      </c>
      <c r="B207" s="11" t="str">
        <f>_xlfn.IFNA(VLOOKUP($A207,'Project List'!$A$9:$AF$360,'Project List'!G$1,FALSE),0)</f>
        <v>Stakeholder Management Systems Refresh 23-24</v>
      </c>
      <c r="C207" s="11" t="str">
        <f>_xlfn.IFNA(VLOOKUP($A207,'Project List'!$A$9:$AF$360,'Project List'!C$1,FALSE),0)</f>
        <v>ExAnte</v>
      </c>
      <c r="D207" s="11" t="str">
        <f>_xlfn.IFNA(VLOOKUP($A207,'Project List'!$A$9:$AF$360,'Project List'!D$1,FALSE),0)</f>
        <v>Information Technology</v>
      </c>
      <c r="E207" s="11" t="str">
        <f>_xlfn.IFNA(VLOOKUP($A207,'Project List'!$A$9:$AF$360,'Project List'!H$1,FALSE),0)</f>
        <v>Potential</v>
      </c>
      <c r="F207" s="105">
        <f>_xlfn.IFNA(VLOOKUP($A207,'Project List'!$A$9:$AF$360,'Project List'!I$1,FALSE),0)</f>
        <v>0</v>
      </c>
      <c r="G207" s="105">
        <f>_xlfn.IFNA(VLOOKUP($A207,'Project List'!$A$9:$AF$360,'Project List'!J$1,FALSE),0)</f>
        <v>0</v>
      </c>
      <c r="H207" s="105">
        <f>_xlfn.IFNA(VLOOKUP($A207,'Project List'!$A$9:$AF$360,'Project List'!K$1,FALSE),0)</f>
        <v>0</v>
      </c>
      <c r="I207" s="105">
        <f>_xlfn.IFNA(VLOOKUP($A207,'Project List'!$A$9:$AF$360,'Project List'!L$1,FALSE),0)</f>
        <v>0</v>
      </c>
      <c r="J207" s="105">
        <f>_xlfn.IFNA(VLOOKUP($A207,'Project List'!$A$9:$AF$360,'Project List'!M$1,FALSE),0)</f>
        <v>0</v>
      </c>
      <c r="K207" s="105">
        <f>_xlfn.IFNA(VLOOKUP($A207,'Project List'!$A$9:$AF$360,'Project List'!N$1,FALSE),0)</f>
        <v>0</v>
      </c>
      <c r="L207" s="105">
        <f>_xlfn.IFNA(VLOOKUP($A207,'Project List'!$A$9:$AF$360,'Project List'!O$1,FALSE),0)</f>
        <v>0</v>
      </c>
      <c r="M207" s="105">
        <f>_xlfn.IFNA(VLOOKUP($A207,'Project List'!$A$9:$AF$360,'Project List'!P$1,FALSE),0)</f>
        <v>0</v>
      </c>
      <c r="N207" s="105">
        <f>_xlfn.IFNA(VLOOKUP($A207,'Project List'!$A$9:$AF$360,'Project List'!Q$1,FALSE),0)</f>
        <v>0</v>
      </c>
      <c r="O207" s="105">
        <f>_xlfn.IFNA(VLOOKUP($A207,'Project List'!$A$9:$AF$360,'Project List'!R$1,FALSE),0)</f>
        <v>0</v>
      </c>
      <c r="P207" s="105">
        <f>_xlfn.IFNA(VLOOKUP($A207,'Project List'!$A$9:$AF$360,'Project List'!S$1,FALSE),0)</f>
        <v>0</v>
      </c>
      <c r="Q207" s="105">
        <f>_xlfn.IFNA(VLOOKUP($A207,'Project List'!$A$9:$AF$360,'Project List'!T$1,FALSE),0)</f>
        <v>0</v>
      </c>
      <c r="R207" s="105">
        <f>_xlfn.IFNA(VLOOKUP($A207,'Project List'!$A$9:$AF$360,'Project List'!U$1,FALSE),0)</f>
        <v>0</v>
      </c>
      <c r="S207" s="105">
        <f>_xlfn.IFNA(VLOOKUP($A207,'Project List'!$A$9:$AF$360,'Project List'!V$1,FALSE),0)</f>
        <v>0</v>
      </c>
      <c r="T207" s="105">
        <f>_xlfn.IFNA(VLOOKUP($A207,'Project List'!$A$9:$AF$360,'Project List'!W$1,FALSE),0)</f>
        <v>0</v>
      </c>
      <c r="U207" s="105">
        <f>_xlfn.IFNA(VLOOKUP($A207,'Project List'!$A$9:$AF$360,'Project List'!X$1,FALSE),0)</f>
        <v>0</v>
      </c>
      <c r="V207" s="13" t="str">
        <f>_xlfn.IFNA(IF(VLOOKUP($A207,'Project List'!$A$9:$BF$360,'Project List'!Y$1,FALSE)=0,"Nil",
IF(OR($E207="Potential",$E207="Proposed",$E207="Deferred",$E207="Cancelled",$E207="Closed"),VLOOKUP($A207,'Project List'!$A$9:$BF$360,'Project List'!Y$1,FALSE)*$A$15*$AE207,VLOOKUP($A207,'Project List'!$A$9:$BF$360,'Project List'!Y$1,FALSE))),0)</f>
        <v>Nil</v>
      </c>
      <c r="W207" s="13">
        <f>_xlfn.IFNA(IF(VLOOKUP($A207,'Project List'!$A$9:$BF$360,'Project List'!Z$1,FALSE)=0,"Nil",
IF(OR($E207="Potential",$E207="Proposed",$E207="Deferred",$E207="Cancelled",$E207="Closed"),VLOOKUP($A207,'Project List'!$A$9:$BF$360,'Project List'!Z$1,FALSE)*$A$15*$AE207,VLOOKUP($A207,'Project List'!$A$9:$BF$360,'Project List'!Z$1,FALSE))),0)</f>
        <v>15627.261645802828</v>
      </c>
      <c r="X207" s="13" t="str">
        <f>_xlfn.IFNA(IF(VLOOKUP($A207,'Project List'!$A$9:$BF$360,'Project List'!AA$1,FALSE)=0,"Nil",
IF(OR($E207="Potential",$E207="Proposed",$E207="Deferred",$E207="Cancelled",$E207="Closed"),VLOOKUP($A207,'Project List'!$A$9:$BF$360,'Project List'!AA$1,FALSE)*$A$15*$AE207,VLOOKUP($A207,'Project List'!$A$9:$BF$360,'Project List'!AA$1,FALSE))),0)</f>
        <v>Nil</v>
      </c>
      <c r="Y207" s="13" t="str">
        <f>_xlfn.IFNA(IF(VLOOKUP($A207,'Project List'!$A$9:$BF$360,'Project List'!AB$1,FALSE)=0,"Nil",
IF(OR($E207="Potential",$E207="Proposed",$E207="Deferred",$E207="Cancelled",$E207="Closed"),VLOOKUP($A207,'Project List'!$A$9:$BF$360,'Project List'!AB$1,FALSE)*$A$15*$AE207,VLOOKUP($A207,'Project List'!$A$9:$BF$360,'Project List'!AB$1,FALSE))),0)</f>
        <v>Nil</v>
      </c>
      <c r="Z207" s="13" t="str">
        <f>_xlfn.IFNA(IF(VLOOKUP($A207,'Project List'!$A$9:$BF$360,'Project List'!AC$1,FALSE)=0,"Nil",
IF(OR($E207="Potential",$E207="Proposed",$E207="Deferred",$E207="Cancelled",$E207="Closed"),VLOOKUP($A207,'Project List'!$A$9:$BF$360,'Project List'!AC$1,FALSE)*$A$15*$AE207,VLOOKUP($A207,'Project List'!$A$9:$BF$360,'Project List'!AC$1,FALSE))),0)</f>
        <v>Nil</v>
      </c>
      <c r="AA207" s="13" t="str">
        <f>_xlfn.IFNA(IF(VLOOKUP($A207,'Project List'!$A$9:$BF$360,'Project List'!AD$1,FALSE)=0,"Nil",
IF(OR($E207="Potential",$E207="Proposed",$E207="Deferred",$E207="Cancelled",$E207="Closed"),VLOOKUP($A207,'Project List'!$A$9:$BF$360,'Project List'!AD$1,FALSE)*$A$15*$AE207,VLOOKUP($A207,'Project List'!$A$9:$BF$360,'Project List'!AD$1,FALSE))),0)</f>
        <v>Nil</v>
      </c>
      <c r="AB207" s="13" t="str">
        <f>_xlfn.IFNA(IF(VLOOKUP($A207,'Project List'!$A$9:$BF$360,'Project List'!AE$1,FALSE)=0,"Nil",
IF(OR($E207="Potential",$E207="Proposed",$E207="Deferred",$E207="Cancelled",$E207="Closed"),VLOOKUP($A207,'Project List'!$A$9:$BF$360,'Project List'!AE$1,FALSE)*$A$15*$AE207,VLOOKUP($A207,'Project List'!$A$9:$BF$360,'Project List'!AE$1,FALSE))),0)</f>
        <v>Nil</v>
      </c>
      <c r="AC207" s="13" t="str">
        <f>_xlfn.IFNA(IF(VLOOKUP($A207,'Project List'!$A$9:$BF$360,'Project List'!AF$1,FALSE)=0,"Nil",
IF(OR($E207="Potential",$E207="Proposed",$E207="Deferred",$E207="Cancelled",$E207="Closed"),VLOOKUP($A207,'Project List'!$A$9:$BF$360,'Project List'!AF$1,FALSE)*$A$15*$AE207,VLOOKUP($A207,'Project List'!$A$9:$BF$360,'Project List'!AF$1,FALSE))),0)</f>
        <v>Nil</v>
      </c>
      <c r="AD207" s="42"/>
      <c r="AE207" s="248">
        <f>1+IF(ISNA(VLOOKUP($A207,'Project labour content'!$A$7:$D$255,'Project labour content'!$D$1,FALSE)),VLOOKUP($D207,'Project labour content'!$F$6:$G$15,'Project labour content'!$G$1,FALSE),VLOOKUP($A207,'Project labour content'!$A$7:$D$255,'Project labour content'!$D$1,FALSE))*('Project labour content'!$K$14/100)*1</f>
        <v>1.0024480115846353</v>
      </c>
      <c r="AG207" s="3"/>
      <c r="AH207" s="3"/>
      <c r="AI207" s="32"/>
      <c r="AJ207" s="32"/>
      <c r="AK207" s="32"/>
      <c r="AL207" s="32"/>
      <c r="AM207" s="59"/>
      <c r="AN207" s="59"/>
      <c r="AO207" s="59"/>
      <c r="AP207" s="59"/>
      <c r="AQ207" s="59"/>
    </row>
    <row r="208" spans="1:43" x14ac:dyDescent="0.25">
      <c r="A208" s="11" t="s">
        <v>321</v>
      </c>
      <c r="B208" s="11" t="str">
        <f>_xlfn.IFNA(VLOOKUP($A208,'Project List'!$A$9:$AF$360,'Project List'!G$1,FALSE),0)</f>
        <v>Asset Data Capture 2</v>
      </c>
      <c r="C208" s="11" t="str">
        <f>_xlfn.IFNA(VLOOKUP($A208,'Project List'!$A$9:$AF$360,'Project List'!C$1,FALSE),0)</f>
        <v>ExAnte</v>
      </c>
      <c r="D208" s="11" t="str">
        <f>_xlfn.IFNA(VLOOKUP($A208,'Project List'!$A$9:$AF$360,'Project List'!D$1,FALSE),0)</f>
        <v>Information Technology</v>
      </c>
      <c r="E208" s="11" t="str">
        <f>_xlfn.IFNA(VLOOKUP($A208,'Project List'!$A$9:$AF$360,'Project List'!H$1,FALSE),0)</f>
        <v>Closed</v>
      </c>
      <c r="F208" s="105">
        <f>_xlfn.IFNA(VLOOKUP($A208,'Project List'!$A$9:$AF$360,'Project List'!I$1,FALSE),0)</f>
        <v>0</v>
      </c>
      <c r="G208" s="105">
        <f>_xlfn.IFNA(VLOOKUP($A208,'Project List'!$A$9:$AF$360,'Project List'!J$1,FALSE),0)</f>
        <v>0</v>
      </c>
      <c r="H208" s="105">
        <f>_xlfn.IFNA(VLOOKUP($A208,'Project List'!$A$9:$AF$360,'Project List'!K$1,FALSE),0)</f>
        <v>0</v>
      </c>
      <c r="I208" s="105">
        <f>_xlfn.IFNA(VLOOKUP($A208,'Project List'!$A$9:$AF$360,'Project List'!L$1,FALSE),0)</f>
        <v>0</v>
      </c>
      <c r="J208" s="105">
        <f>_xlfn.IFNA(VLOOKUP($A208,'Project List'!$A$9:$AF$360,'Project List'!M$1,FALSE),0)</f>
        <v>0</v>
      </c>
      <c r="K208" s="105">
        <f>_xlfn.IFNA(VLOOKUP($A208,'Project List'!$A$9:$AF$360,'Project List'!N$1,FALSE),0)</f>
        <v>0</v>
      </c>
      <c r="L208" s="105">
        <f>_xlfn.IFNA(VLOOKUP($A208,'Project List'!$A$9:$AF$360,'Project List'!O$1,FALSE),0)</f>
        <v>0</v>
      </c>
      <c r="M208" s="105">
        <f>_xlfn.IFNA(VLOOKUP($A208,'Project List'!$A$9:$AF$360,'Project List'!P$1,FALSE),0)</f>
        <v>0</v>
      </c>
      <c r="N208" s="105">
        <f>_xlfn.IFNA(VLOOKUP($A208,'Project List'!$A$9:$AF$360,'Project List'!Q$1,FALSE),0)</f>
        <v>0</v>
      </c>
      <c r="O208" s="105">
        <f>_xlfn.IFNA(VLOOKUP($A208,'Project List'!$A$9:$AF$360,'Project List'!R$1,FALSE),0)</f>
        <v>0</v>
      </c>
      <c r="P208" s="105">
        <f>_xlfn.IFNA(VLOOKUP($A208,'Project List'!$A$9:$AF$360,'Project List'!S$1,FALSE),0)</f>
        <v>0</v>
      </c>
      <c r="Q208" s="105">
        <f>_xlfn.IFNA(VLOOKUP($A208,'Project List'!$A$9:$AF$360,'Project List'!T$1,FALSE),0)</f>
        <v>433604.87</v>
      </c>
      <c r="R208" s="105">
        <f>_xlfn.IFNA(VLOOKUP($A208,'Project List'!$A$9:$AF$360,'Project List'!U$1,FALSE),0)</f>
        <v>1327380.5</v>
      </c>
      <c r="S208" s="105">
        <f>_xlfn.IFNA(VLOOKUP($A208,'Project List'!$A$9:$AF$360,'Project List'!V$1,FALSE),0)</f>
        <v>76449.119999999995</v>
      </c>
      <c r="T208" s="105">
        <f>_xlfn.IFNA(VLOOKUP($A208,'Project List'!$A$9:$AF$360,'Project List'!W$1,FALSE),0)</f>
        <v>314.22000000000003</v>
      </c>
      <c r="U208" s="105">
        <f>_xlfn.IFNA(VLOOKUP($A208,'Project List'!$A$9:$AF$360,'Project List'!X$1,FALSE),0)</f>
        <v>0</v>
      </c>
      <c r="V208" s="13" t="str">
        <f>_xlfn.IFNA(IF(VLOOKUP($A208,'Project List'!$A$9:$BF$360,'Project List'!Y$1,FALSE)=0,"Nil",
IF(OR($E208="Potential",$E208="Proposed",$E208="Deferred",$E208="Cancelled",$E208="Closed"),VLOOKUP($A208,'Project List'!$A$9:$BF$360,'Project List'!Y$1,FALSE)*$A$15*$AE208,VLOOKUP($A208,'Project List'!$A$9:$BF$360,'Project List'!Y$1,FALSE))),0)</f>
        <v>Nil</v>
      </c>
      <c r="W208" s="13" t="str">
        <f>_xlfn.IFNA(IF(VLOOKUP($A208,'Project List'!$A$9:$BF$360,'Project List'!Z$1,FALSE)=0,"Nil",
IF(OR($E208="Potential",$E208="Proposed",$E208="Deferred",$E208="Cancelled",$E208="Closed"),VLOOKUP($A208,'Project List'!$A$9:$BF$360,'Project List'!Z$1,FALSE)*$A$15*$AE208,VLOOKUP($A208,'Project List'!$A$9:$BF$360,'Project List'!Z$1,FALSE))),0)</f>
        <v>Nil</v>
      </c>
      <c r="X208" s="13" t="str">
        <f>_xlfn.IFNA(IF(VLOOKUP($A208,'Project List'!$A$9:$BF$360,'Project List'!AA$1,FALSE)=0,"Nil",
IF(OR($E208="Potential",$E208="Proposed",$E208="Deferred",$E208="Cancelled",$E208="Closed"),VLOOKUP($A208,'Project List'!$A$9:$BF$360,'Project List'!AA$1,FALSE)*$A$15*$AE208,VLOOKUP($A208,'Project List'!$A$9:$BF$360,'Project List'!AA$1,FALSE))),0)</f>
        <v>Nil</v>
      </c>
      <c r="Y208" s="13" t="str">
        <f>_xlfn.IFNA(IF(VLOOKUP($A208,'Project List'!$A$9:$BF$360,'Project List'!AB$1,FALSE)=0,"Nil",
IF(OR($E208="Potential",$E208="Proposed",$E208="Deferred",$E208="Cancelled",$E208="Closed"),VLOOKUP($A208,'Project List'!$A$9:$BF$360,'Project List'!AB$1,FALSE)*$A$15*$AE208,VLOOKUP($A208,'Project List'!$A$9:$BF$360,'Project List'!AB$1,FALSE))),0)</f>
        <v>Nil</v>
      </c>
      <c r="Z208" s="13" t="str">
        <f>_xlfn.IFNA(IF(VLOOKUP($A208,'Project List'!$A$9:$BF$360,'Project List'!AC$1,FALSE)=0,"Nil",
IF(OR($E208="Potential",$E208="Proposed",$E208="Deferred",$E208="Cancelled",$E208="Closed"),VLOOKUP($A208,'Project List'!$A$9:$BF$360,'Project List'!AC$1,FALSE)*$A$15*$AE208,VLOOKUP($A208,'Project List'!$A$9:$BF$360,'Project List'!AC$1,FALSE))),0)</f>
        <v>Nil</v>
      </c>
      <c r="AA208" s="13" t="str">
        <f>_xlfn.IFNA(IF(VLOOKUP($A208,'Project List'!$A$9:$BF$360,'Project List'!AD$1,FALSE)=0,"Nil",
IF(OR($E208="Potential",$E208="Proposed",$E208="Deferred",$E208="Cancelled",$E208="Closed"),VLOOKUP($A208,'Project List'!$A$9:$BF$360,'Project List'!AD$1,FALSE)*$A$15*$AE208,VLOOKUP($A208,'Project List'!$A$9:$BF$360,'Project List'!AD$1,FALSE))),0)</f>
        <v>Nil</v>
      </c>
      <c r="AB208" s="13" t="str">
        <f>_xlfn.IFNA(IF(VLOOKUP($A208,'Project List'!$A$9:$BF$360,'Project List'!AE$1,FALSE)=0,"Nil",
IF(OR($E208="Potential",$E208="Proposed",$E208="Deferred",$E208="Cancelled",$E208="Closed"),VLOOKUP($A208,'Project List'!$A$9:$BF$360,'Project List'!AE$1,FALSE)*$A$15*$AE208,VLOOKUP($A208,'Project List'!$A$9:$BF$360,'Project List'!AE$1,FALSE))),0)</f>
        <v>Nil</v>
      </c>
      <c r="AC208" s="13" t="str">
        <f>_xlfn.IFNA(IF(VLOOKUP($A208,'Project List'!$A$9:$BF$360,'Project List'!AF$1,FALSE)=0,"Nil",
IF(OR($E208="Potential",$E208="Proposed",$E208="Deferred",$E208="Cancelled",$E208="Closed"),VLOOKUP($A208,'Project List'!$A$9:$BF$360,'Project List'!AF$1,FALSE)*$A$15*$AE208,VLOOKUP($A208,'Project List'!$A$9:$BF$360,'Project List'!AF$1,FALSE))),0)</f>
        <v>Nil</v>
      </c>
      <c r="AD208" s="42"/>
      <c r="AE208" s="248">
        <f>1+IF(ISNA(VLOOKUP($A208,'Project labour content'!$A$7:$D$255,'Project labour content'!$D$1,FALSE)),VLOOKUP($D208,'Project labour content'!$F$6:$G$15,'Project labour content'!$G$1,FALSE),VLOOKUP($A208,'Project labour content'!$A$7:$D$255,'Project labour content'!$D$1,FALSE))*('Project labour content'!$K$14/100)*1</f>
        <v>1.0024480115846353</v>
      </c>
    </row>
    <row r="209" spans="1:43" x14ac:dyDescent="0.25">
      <c r="A209" s="11" t="s">
        <v>323</v>
      </c>
      <c r="B209" s="11" t="str">
        <f>_xlfn.IFNA(VLOOKUP($A209,'Project List'!$A$9:$AF$360,'Project List'!G$1,FALSE),0)</f>
        <v>Data Centre Refresh 2024-2028</v>
      </c>
      <c r="C209" s="11" t="str">
        <f>_xlfn.IFNA(VLOOKUP($A209,'Project List'!$A$9:$AF$360,'Project List'!C$1,FALSE),0)</f>
        <v>ExAnte</v>
      </c>
      <c r="D209" s="11" t="str">
        <f>_xlfn.IFNA(VLOOKUP($A209,'Project List'!$A$9:$AF$360,'Project List'!D$1,FALSE),0)</f>
        <v>Information Technology</v>
      </c>
      <c r="E209" s="11" t="str">
        <f>_xlfn.IFNA(VLOOKUP($A209,'Project List'!$A$9:$AF$360,'Project List'!H$1,FALSE),0)</f>
        <v>Potential</v>
      </c>
      <c r="F209" s="105">
        <f>_xlfn.IFNA(VLOOKUP($A209,'Project List'!$A$9:$AF$360,'Project List'!I$1,FALSE),0)</f>
        <v>0</v>
      </c>
      <c r="G209" s="105">
        <f>_xlfn.IFNA(VLOOKUP($A209,'Project List'!$A$9:$AF$360,'Project List'!J$1,FALSE),0)</f>
        <v>0</v>
      </c>
      <c r="H209" s="105">
        <f>_xlfn.IFNA(VLOOKUP($A209,'Project List'!$A$9:$AF$360,'Project List'!K$1,FALSE),0)</f>
        <v>0</v>
      </c>
      <c r="I209" s="105">
        <f>_xlfn.IFNA(VLOOKUP($A209,'Project List'!$A$9:$AF$360,'Project List'!L$1,FALSE),0)</f>
        <v>0</v>
      </c>
      <c r="J209" s="105">
        <f>_xlfn.IFNA(VLOOKUP($A209,'Project List'!$A$9:$AF$360,'Project List'!M$1,FALSE),0)</f>
        <v>0</v>
      </c>
      <c r="K209" s="105">
        <f>_xlfn.IFNA(VLOOKUP($A209,'Project List'!$A$9:$AF$360,'Project List'!N$1,FALSE),0)</f>
        <v>0</v>
      </c>
      <c r="L209" s="105">
        <f>_xlfn.IFNA(VLOOKUP($A209,'Project List'!$A$9:$AF$360,'Project List'!O$1,FALSE),0)</f>
        <v>0</v>
      </c>
      <c r="M209" s="105">
        <f>_xlfn.IFNA(VLOOKUP($A209,'Project List'!$A$9:$AF$360,'Project List'!P$1,FALSE),0)</f>
        <v>0</v>
      </c>
      <c r="N209" s="105">
        <f>_xlfn.IFNA(VLOOKUP($A209,'Project List'!$A$9:$AF$360,'Project List'!Q$1,FALSE),0)</f>
        <v>0</v>
      </c>
      <c r="O209" s="105">
        <f>_xlfn.IFNA(VLOOKUP($A209,'Project List'!$A$9:$AF$360,'Project List'!R$1,FALSE),0)</f>
        <v>0</v>
      </c>
      <c r="P209" s="105">
        <f>_xlfn.IFNA(VLOOKUP($A209,'Project List'!$A$9:$AF$360,'Project List'!S$1,FALSE),0)</f>
        <v>0</v>
      </c>
      <c r="Q209" s="105">
        <f>_xlfn.IFNA(VLOOKUP($A209,'Project List'!$A$9:$AF$360,'Project List'!T$1,FALSE),0)</f>
        <v>0</v>
      </c>
      <c r="R209" s="105">
        <f>_xlfn.IFNA(VLOOKUP($A209,'Project List'!$A$9:$AF$360,'Project List'!U$1,FALSE),0)</f>
        <v>0</v>
      </c>
      <c r="S209" s="105">
        <f>_xlfn.IFNA(VLOOKUP($A209,'Project List'!$A$9:$AF$360,'Project List'!V$1,FALSE),0)</f>
        <v>0</v>
      </c>
      <c r="T209" s="105">
        <f>_xlfn.IFNA(VLOOKUP($A209,'Project List'!$A$9:$AF$360,'Project List'!W$1,FALSE),0)</f>
        <v>0</v>
      </c>
      <c r="U209" s="105">
        <f>_xlfn.IFNA(VLOOKUP($A209,'Project List'!$A$9:$AF$360,'Project List'!X$1,FALSE),0)</f>
        <v>0</v>
      </c>
      <c r="V209" s="13" t="str">
        <f>_xlfn.IFNA(IF(VLOOKUP($A209,'Project List'!$A$9:$BF$360,'Project List'!Y$1,FALSE)=0,"Nil",
IF(OR($E209="Potential",$E209="Proposed",$E209="Deferred",$E209="Cancelled",$E209="Closed"),VLOOKUP($A209,'Project List'!$A$9:$BF$360,'Project List'!Y$1,FALSE)*$A$15*$AE209,VLOOKUP($A209,'Project List'!$A$9:$BF$360,'Project List'!Y$1,FALSE))),0)</f>
        <v>Nil</v>
      </c>
      <c r="W209" s="13" t="str">
        <f>_xlfn.IFNA(IF(VLOOKUP($A209,'Project List'!$A$9:$BF$360,'Project List'!Z$1,FALSE)=0,"Nil",
IF(OR($E209="Potential",$E209="Proposed",$E209="Deferred",$E209="Cancelled",$E209="Closed"),VLOOKUP($A209,'Project List'!$A$9:$BF$360,'Project List'!Z$1,FALSE)*$A$15*$AE209,VLOOKUP($A209,'Project List'!$A$9:$BF$360,'Project List'!Z$1,FALSE))),0)</f>
        <v>Nil</v>
      </c>
      <c r="X209" s="13">
        <f>_xlfn.IFNA(IF(VLOOKUP($A209,'Project List'!$A$9:$BF$360,'Project List'!AA$1,FALSE)=0,"Nil",
IF(OR($E209="Potential",$E209="Proposed",$E209="Deferred",$E209="Cancelled",$E209="Closed"),VLOOKUP($A209,'Project List'!$A$9:$BF$360,'Project List'!AA$1,FALSE)*$A$15*$AE209,VLOOKUP($A209,'Project List'!$A$9:$BF$360,'Project List'!AA$1,FALSE))),0)</f>
        <v>2624354.9352897638</v>
      </c>
      <c r="Y209" s="13">
        <f>_xlfn.IFNA(IF(VLOOKUP($A209,'Project List'!$A$9:$BF$360,'Project List'!AB$1,FALSE)=0,"Nil",
IF(OR($E209="Potential",$E209="Proposed",$E209="Deferred",$E209="Cancelled",$E209="Closed"),VLOOKUP($A209,'Project List'!$A$9:$BF$360,'Project List'!AB$1,FALSE)*$A$15*$AE209,VLOOKUP($A209,'Project List'!$A$9:$BF$360,'Project List'!AB$1,FALSE))),0)</f>
        <v>2624355.5506896423</v>
      </c>
      <c r="Z209" s="13" t="str">
        <f>_xlfn.IFNA(IF(VLOOKUP($A209,'Project List'!$A$9:$BF$360,'Project List'!AC$1,FALSE)=0,"Nil",
IF(OR($E209="Potential",$E209="Proposed",$E209="Deferred",$E209="Cancelled",$E209="Closed"),VLOOKUP($A209,'Project List'!$A$9:$BF$360,'Project List'!AC$1,FALSE)*$A$15*$AE209,VLOOKUP($A209,'Project List'!$A$9:$BF$360,'Project List'!AC$1,FALSE))),0)</f>
        <v>Nil</v>
      </c>
      <c r="AA209" s="13" t="str">
        <f>_xlfn.IFNA(IF(VLOOKUP($A209,'Project List'!$A$9:$BF$360,'Project List'!AD$1,FALSE)=0,"Nil",
IF(OR($E209="Potential",$E209="Proposed",$E209="Deferred",$E209="Cancelled",$E209="Closed"),VLOOKUP($A209,'Project List'!$A$9:$BF$360,'Project List'!AD$1,FALSE)*$A$15*$AE209,VLOOKUP($A209,'Project List'!$A$9:$BF$360,'Project List'!AD$1,FALSE))),0)</f>
        <v>Nil</v>
      </c>
      <c r="AB209" s="13" t="str">
        <f>_xlfn.IFNA(IF(VLOOKUP($A209,'Project List'!$A$9:$BF$360,'Project List'!AE$1,FALSE)=0,"Nil",
IF(OR($E209="Potential",$E209="Proposed",$E209="Deferred",$E209="Cancelled",$E209="Closed"),VLOOKUP($A209,'Project List'!$A$9:$BF$360,'Project List'!AE$1,FALSE)*$A$15*$AE209,VLOOKUP($A209,'Project List'!$A$9:$BF$360,'Project List'!AE$1,FALSE))),0)</f>
        <v>Nil</v>
      </c>
      <c r="AC209" s="13" t="str">
        <f>_xlfn.IFNA(IF(VLOOKUP($A209,'Project List'!$A$9:$BF$360,'Project List'!AF$1,FALSE)=0,"Nil",
IF(OR($E209="Potential",$E209="Proposed",$E209="Deferred",$E209="Cancelled",$E209="Closed"),VLOOKUP($A209,'Project List'!$A$9:$BF$360,'Project List'!AF$1,FALSE)*$A$15*$AE209,VLOOKUP($A209,'Project List'!$A$9:$BF$360,'Project List'!AF$1,FALSE))),0)</f>
        <v>Nil</v>
      </c>
      <c r="AD209" s="42"/>
      <c r="AE209" s="248">
        <f>1+IF(ISNA(VLOOKUP($A209,'Project labour content'!$A$7:$D$255,'Project labour content'!$D$1,FALSE)),VLOOKUP($D209,'Project labour content'!$F$6:$G$15,'Project labour content'!$G$1,FALSE),VLOOKUP($A209,'Project labour content'!$A$7:$D$255,'Project labour content'!$D$1,FALSE))*('Project labour content'!$K$14/100)*1</f>
        <v>1.0011384909753227</v>
      </c>
      <c r="AG209" s="3"/>
      <c r="AH209" s="3"/>
      <c r="AI209" s="32"/>
      <c r="AJ209" s="32"/>
      <c r="AK209" s="32"/>
      <c r="AL209" s="32"/>
      <c r="AM209" s="59"/>
      <c r="AN209" s="59"/>
      <c r="AO209" s="59"/>
      <c r="AP209" s="59"/>
      <c r="AQ209" s="59"/>
    </row>
    <row r="210" spans="1:43" x14ac:dyDescent="0.25">
      <c r="A210" s="11" t="s">
        <v>325</v>
      </c>
      <c r="B210" s="11" t="str">
        <f>_xlfn.IFNA(VLOOKUP($A210,'Project List'!$A$9:$AF$360,'Project List'!G$1,FALSE),0)</f>
        <v>Brinkworth-Waterloo Telecommunication Bearer Replacement</v>
      </c>
      <c r="C210" s="11" t="str">
        <f>_xlfn.IFNA(VLOOKUP($A210,'Project List'!$A$9:$AF$360,'Project List'!C$1,FALSE),0)</f>
        <v>ExAnte</v>
      </c>
      <c r="D210" s="11" t="str">
        <f>_xlfn.IFNA(VLOOKUP($A210,'Project List'!$A$9:$AF$360,'Project List'!D$1,FALSE),0)</f>
        <v>Replacement</v>
      </c>
      <c r="E210" s="11" t="str">
        <f>_xlfn.IFNA(VLOOKUP($A210,'Project List'!$A$9:$AF$360,'Project List'!H$1,FALSE),0)</f>
        <v>Proposed</v>
      </c>
      <c r="F210" s="105">
        <f>_xlfn.IFNA(VLOOKUP($A210,'Project List'!$A$9:$AF$360,'Project List'!I$1,FALSE),0)</f>
        <v>0</v>
      </c>
      <c r="G210" s="105">
        <f>_xlfn.IFNA(VLOOKUP($A210,'Project List'!$A$9:$AF$360,'Project List'!J$1,FALSE),0)</f>
        <v>0</v>
      </c>
      <c r="H210" s="105">
        <f>_xlfn.IFNA(VLOOKUP($A210,'Project List'!$A$9:$AF$360,'Project List'!K$1,FALSE),0)</f>
        <v>0</v>
      </c>
      <c r="I210" s="105">
        <f>_xlfn.IFNA(VLOOKUP($A210,'Project List'!$A$9:$AF$360,'Project List'!L$1,FALSE),0)</f>
        <v>0</v>
      </c>
      <c r="J210" s="105">
        <f>_xlfn.IFNA(VLOOKUP($A210,'Project List'!$A$9:$AF$360,'Project List'!M$1,FALSE),0)</f>
        <v>0</v>
      </c>
      <c r="K210" s="105">
        <f>_xlfn.IFNA(VLOOKUP($A210,'Project List'!$A$9:$AF$360,'Project List'!N$1,FALSE),0)</f>
        <v>0</v>
      </c>
      <c r="L210" s="105">
        <f>_xlfn.IFNA(VLOOKUP($A210,'Project List'!$A$9:$AF$360,'Project List'!O$1,FALSE),0)</f>
        <v>0</v>
      </c>
      <c r="M210" s="105">
        <f>_xlfn.IFNA(VLOOKUP($A210,'Project List'!$A$9:$AF$360,'Project List'!P$1,FALSE),0)</f>
        <v>0</v>
      </c>
      <c r="N210" s="105">
        <f>_xlfn.IFNA(VLOOKUP($A210,'Project List'!$A$9:$AF$360,'Project List'!Q$1,FALSE),0)</f>
        <v>0</v>
      </c>
      <c r="O210" s="105">
        <f>_xlfn.IFNA(VLOOKUP($A210,'Project List'!$A$9:$AF$360,'Project List'!R$1,FALSE),0)</f>
        <v>0</v>
      </c>
      <c r="P210" s="105">
        <f>_xlfn.IFNA(VLOOKUP($A210,'Project List'!$A$9:$AF$360,'Project List'!S$1,FALSE),0)</f>
        <v>0</v>
      </c>
      <c r="Q210" s="105">
        <f>_xlfn.IFNA(VLOOKUP($A210,'Project List'!$A$9:$AF$360,'Project List'!T$1,FALSE),0)</f>
        <v>0</v>
      </c>
      <c r="R210" s="105">
        <f>_xlfn.IFNA(VLOOKUP($A210,'Project List'!$A$9:$AF$360,'Project List'!U$1,FALSE),0)</f>
        <v>0</v>
      </c>
      <c r="S210" s="105">
        <f>_xlfn.IFNA(VLOOKUP($A210,'Project List'!$A$9:$AF$360,'Project List'!V$1,FALSE),0)</f>
        <v>0</v>
      </c>
      <c r="T210" s="105">
        <f>_xlfn.IFNA(VLOOKUP($A210,'Project List'!$A$9:$AF$360,'Project List'!W$1,FALSE),0)</f>
        <v>0</v>
      </c>
      <c r="U210" s="105">
        <f>_xlfn.IFNA(VLOOKUP($A210,'Project List'!$A$9:$AF$360,'Project List'!X$1,FALSE),0)</f>
        <v>0</v>
      </c>
      <c r="V210" s="13">
        <f>_xlfn.IFNA(IF(VLOOKUP($A210,'Project List'!$A$9:$BF$360,'Project List'!Y$1,FALSE)=0,"Nil",
IF(OR($E210="Potential",$E210="Proposed",$E210="Deferred",$E210="Cancelled",$E210="Closed"),VLOOKUP($A210,'Project List'!$A$9:$BF$360,'Project List'!Y$1,FALSE)*$A$15*$AE210,VLOOKUP($A210,'Project List'!$A$9:$BF$360,'Project List'!Y$1,FALSE))),0)</f>
        <v>65099.240230719224</v>
      </c>
      <c r="W210" s="13">
        <f>_xlfn.IFNA(IF(VLOOKUP($A210,'Project List'!$A$9:$BF$360,'Project List'!Z$1,FALSE)=0,"Nil",
IF(OR($E210="Potential",$E210="Proposed",$E210="Deferred",$E210="Cancelled",$E210="Closed"),VLOOKUP($A210,'Project List'!$A$9:$BF$360,'Project List'!Z$1,FALSE)*$A$15*$AE210,VLOOKUP($A210,'Project List'!$A$9:$BF$360,'Project List'!Z$1,FALSE))),0)</f>
        <v>191254.90158926853</v>
      </c>
      <c r="X210" s="13">
        <f>_xlfn.IFNA(IF(VLOOKUP($A210,'Project List'!$A$9:$BF$360,'Project List'!AA$1,FALSE)=0,"Nil",
IF(OR($E210="Potential",$E210="Proposed",$E210="Deferred",$E210="Cancelled",$E210="Closed"),VLOOKUP($A210,'Project List'!$A$9:$BF$360,'Project List'!AA$1,FALSE)*$A$15*$AE210,VLOOKUP($A210,'Project List'!$A$9:$BF$360,'Project List'!AA$1,FALSE))),0)</f>
        <v>5990198.3197209109</v>
      </c>
      <c r="Y210" s="13">
        <f>_xlfn.IFNA(IF(VLOOKUP($A210,'Project List'!$A$9:$BF$360,'Project List'!AB$1,FALSE)=0,"Nil",
IF(OR($E210="Potential",$E210="Proposed",$E210="Deferred",$E210="Cancelled",$E210="Closed"),VLOOKUP($A210,'Project List'!$A$9:$BF$360,'Project List'!AB$1,FALSE)*$A$15*$AE210,VLOOKUP($A210,'Project List'!$A$9:$BF$360,'Project List'!AB$1,FALSE))),0)</f>
        <v>5419703.2416522531</v>
      </c>
      <c r="Z210" s="13" t="str">
        <f>_xlfn.IFNA(IF(VLOOKUP($A210,'Project List'!$A$9:$BF$360,'Project List'!AC$1,FALSE)=0,"Nil",
IF(OR($E210="Potential",$E210="Proposed",$E210="Deferred",$E210="Cancelled",$E210="Closed"),VLOOKUP($A210,'Project List'!$A$9:$BF$360,'Project List'!AC$1,FALSE)*$A$15*$AE210,VLOOKUP($A210,'Project List'!$A$9:$BF$360,'Project List'!AC$1,FALSE))),0)</f>
        <v>Nil</v>
      </c>
      <c r="AA210" s="13" t="str">
        <f>_xlfn.IFNA(IF(VLOOKUP($A210,'Project List'!$A$9:$BF$360,'Project List'!AD$1,FALSE)=0,"Nil",
IF(OR($E210="Potential",$E210="Proposed",$E210="Deferred",$E210="Cancelled",$E210="Closed"),VLOOKUP($A210,'Project List'!$A$9:$BF$360,'Project List'!AD$1,FALSE)*$A$15*$AE210,VLOOKUP($A210,'Project List'!$A$9:$BF$360,'Project List'!AD$1,FALSE))),0)</f>
        <v>Nil</v>
      </c>
      <c r="AB210" s="13" t="str">
        <f>_xlfn.IFNA(IF(VLOOKUP($A210,'Project List'!$A$9:$BF$360,'Project List'!AE$1,FALSE)=0,"Nil",
IF(OR($E210="Potential",$E210="Proposed",$E210="Deferred",$E210="Cancelled",$E210="Closed"),VLOOKUP($A210,'Project List'!$A$9:$BF$360,'Project List'!AE$1,FALSE)*$A$15*$AE210,VLOOKUP($A210,'Project List'!$A$9:$BF$360,'Project List'!AE$1,FALSE))),0)</f>
        <v>Nil</v>
      </c>
      <c r="AC210" s="13" t="str">
        <f>_xlfn.IFNA(IF(VLOOKUP($A210,'Project List'!$A$9:$BF$360,'Project List'!AF$1,FALSE)=0,"Nil",
IF(OR($E210="Potential",$E210="Proposed",$E210="Deferred",$E210="Cancelled",$E210="Closed"),VLOOKUP($A210,'Project List'!$A$9:$BF$360,'Project List'!AF$1,FALSE)*$A$15*$AE210,VLOOKUP($A210,'Project List'!$A$9:$BF$360,'Project List'!AF$1,FALSE))),0)</f>
        <v>Nil</v>
      </c>
      <c r="AD210" s="42"/>
      <c r="AE210" s="248">
        <f>1+IF(ISNA(VLOOKUP($A210,'Project labour content'!$A$7:$D$255,'Project labour content'!$D$1,FALSE)),VLOOKUP($D210,'Project labour content'!$F$6:$G$15,'Project labour content'!$G$1,FALSE),VLOOKUP($A210,'Project labour content'!$A$7:$D$255,'Project labour content'!$D$1,FALSE))*('Project labour content'!$K$14/100)*1</f>
        <v>1.0008946620064583</v>
      </c>
      <c r="AG210" s="3"/>
      <c r="AH210" s="3"/>
      <c r="AI210" s="32"/>
      <c r="AJ210" s="32"/>
      <c r="AK210" s="32"/>
      <c r="AL210" s="32"/>
      <c r="AM210" s="59"/>
      <c r="AN210" s="59"/>
      <c r="AO210" s="59"/>
      <c r="AP210" s="59"/>
      <c r="AQ210" s="59"/>
    </row>
    <row r="211" spans="1:43" x14ac:dyDescent="0.25">
      <c r="A211" s="11" t="s">
        <v>327</v>
      </c>
      <c r="B211" s="11" t="str">
        <f>_xlfn.IFNA(VLOOKUP($A211,'Project List'!$A$9:$AF$360,'Project List'!G$1,FALSE),0)</f>
        <v>SAP Data Archival System</v>
      </c>
      <c r="C211" s="11" t="str">
        <f>_xlfn.IFNA(VLOOKUP($A211,'Project List'!$A$9:$AF$360,'Project List'!C$1,FALSE),0)</f>
        <v>ExAnte</v>
      </c>
      <c r="D211" s="11" t="str">
        <f>_xlfn.IFNA(VLOOKUP($A211,'Project List'!$A$9:$AF$360,'Project List'!D$1,FALSE),0)</f>
        <v>Information Technology</v>
      </c>
      <c r="E211" s="11" t="str">
        <f>_xlfn.IFNA(VLOOKUP($A211,'Project List'!$A$9:$AF$360,'Project List'!H$1,FALSE),0)</f>
        <v>Potential</v>
      </c>
      <c r="F211" s="105">
        <f>_xlfn.IFNA(VLOOKUP($A211,'Project List'!$A$9:$AF$360,'Project List'!I$1,FALSE),0)</f>
        <v>0</v>
      </c>
      <c r="G211" s="105">
        <f>_xlfn.IFNA(VLOOKUP($A211,'Project List'!$A$9:$AF$360,'Project List'!J$1,FALSE),0)</f>
        <v>0</v>
      </c>
      <c r="H211" s="105">
        <f>_xlfn.IFNA(VLOOKUP($A211,'Project List'!$A$9:$AF$360,'Project List'!K$1,FALSE),0)</f>
        <v>0</v>
      </c>
      <c r="I211" s="105">
        <f>_xlfn.IFNA(VLOOKUP($A211,'Project List'!$A$9:$AF$360,'Project List'!L$1,FALSE),0)</f>
        <v>0</v>
      </c>
      <c r="J211" s="105">
        <f>_xlfn.IFNA(VLOOKUP($A211,'Project List'!$A$9:$AF$360,'Project List'!M$1,FALSE),0)</f>
        <v>0</v>
      </c>
      <c r="K211" s="105">
        <f>_xlfn.IFNA(VLOOKUP($A211,'Project List'!$A$9:$AF$360,'Project List'!N$1,FALSE),0)</f>
        <v>0</v>
      </c>
      <c r="L211" s="105">
        <f>_xlfn.IFNA(VLOOKUP($A211,'Project List'!$A$9:$AF$360,'Project List'!O$1,FALSE),0)</f>
        <v>0</v>
      </c>
      <c r="M211" s="105">
        <f>_xlfn.IFNA(VLOOKUP($A211,'Project List'!$A$9:$AF$360,'Project List'!P$1,FALSE),0)</f>
        <v>0</v>
      </c>
      <c r="N211" s="105">
        <f>_xlfn.IFNA(VLOOKUP($A211,'Project List'!$A$9:$AF$360,'Project List'!Q$1,FALSE),0)</f>
        <v>0</v>
      </c>
      <c r="O211" s="105">
        <f>_xlfn.IFNA(VLOOKUP($A211,'Project List'!$A$9:$AF$360,'Project List'!R$1,FALSE),0)</f>
        <v>0</v>
      </c>
      <c r="P211" s="105">
        <f>_xlfn.IFNA(VLOOKUP($A211,'Project List'!$A$9:$AF$360,'Project List'!S$1,FALSE),0)</f>
        <v>0</v>
      </c>
      <c r="Q211" s="105">
        <f>_xlfn.IFNA(VLOOKUP($A211,'Project List'!$A$9:$AF$360,'Project List'!T$1,FALSE),0)</f>
        <v>0</v>
      </c>
      <c r="R211" s="105">
        <f>_xlfn.IFNA(VLOOKUP($A211,'Project List'!$A$9:$AF$360,'Project List'!U$1,FALSE),0)</f>
        <v>0</v>
      </c>
      <c r="S211" s="105">
        <f>_xlfn.IFNA(VLOOKUP($A211,'Project List'!$A$9:$AF$360,'Project List'!V$1,FALSE),0)</f>
        <v>0</v>
      </c>
      <c r="T211" s="105">
        <f>_xlfn.IFNA(VLOOKUP($A211,'Project List'!$A$9:$AF$360,'Project List'!W$1,FALSE),0)</f>
        <v>0</v>
      </c>
      <c r="U211" s="105">
        <f>_xlfn.IFNA(VLOOKUP($A211,'Project List'!$A$9:$AF$360,'Project List'!X$1,FALSE),0)</f>
        <v>0</v>
      </c>
      <c r="V211" s="13" t="str">
        <f>_xlfn.IFNA(IF(VLOOKUP($A211,'Project List'!$A$9:$BF$360,'Project List'!Y$1,FALSE)=0,"Nil",
IF(OR($E211="Potential",$E211="Proposed",$E211="Deferred",$E211="Cancelled",$E211="Closed"),VLOOKUP($A211,'Project List'!$A$9:$BF$360,'Project List'!Y$1,FALSE)*$A$15*$AE211,VLOOKUP($A211,'Project List'!$A$9:$BF$360,'Project List'!Y$1,FALSE))),0)</f>
        <v>Nil</v>
      </c>
      <c r="W211" s="13" t="str">
        <f>_xlfn.IFNA(IF(VLOOKUP($A211,'Project List'!$A$9:$BF$360,'Project List'!Z$1,FALSE)=0,"Nil",
IF(OR($E211="Potential",$E211="Proposed",$E211="Deferred",$E211="Cancelled",$E211="Closed"),VLOOKUP($A211,'Project List'!$A$9:$BF$360,'Project List'!Z$1,FALSE)*$A$15*$AE211,VLOOKUP($A211,'Project List'!$A$9:$BF$360,'Project List'!Z$1,FALSE))),0)</f>
        <v>Nil</v>
      </c>
      <c r="X211" s="13" t="str">
        <f>_xlfn.IFNA(IF(VLOOKUP($A211,'Project List'!$A$9:$BF$360,'Project List'!AA$1,FALSE)=0,"Nil",
IF(OR($E211="Potential",$E211="Proposed",$E211="Deferred",$E211="Cancelled",$E211="Closed"),VLOOKUP($A211,'Project List'!$A$9:$BF$360,'Project List'!AA$1,FALSE)*$A$15*$AE211,VLOOKUP($A211,'Project List'!$A$9:$BF$360,'Project List'!AA$1,FALSE))),0)</f>
        <v>Nil</v>
      </c>
      <c r="Y211" s="13">
        <f>_xlfn.IFNA(IF(VLOOKUP($A211,'Project List'!$A$9:$BF$360,'Project List'!AB$1,FALSE)=0,"Nil",
IF(OR($E211="Potential",$E211="Proposed",$E211="Deferred",$E211="Cancelled",$E211="Closed"),VLOOKUP($A211,'Project List'!$A$9:$BF$360,'Project List'!AB$1,FALSE)*$A$15*$AE211,VLOOKUP($A211,'Project List'!$A$9:$BF$360,'Project List'!AB$1,FALSE))),0)</f>
        <v>364634.22826940077</v>
      </c>
      <c r="Z211" s="13" t="str">
        <f>_xlfn.IFNA(IF(VLOOKUP($A211,'Project List'!$A$9:$BF$360,'Project List'!AC$1,FALSE)=0,"Nil",
IF(OR($E211="Potential",$E211="Proposed",$E211="Deferred",$E211="Cancelled",$E211="Closed"),VLOOKUP($A211,'Project List'!$A$9:$BF$360,'Project List'!AC$1,FALSE)*$A$15*$AE211,VLOOKUP($A211,'Project List'!$A$9:$BF$360,'Project List'!AC$1,FALSE))),0)</f>
        <v>Nil</v>
      </c>
      <c r="AA211" s="13" t="str">
        <f>_xlfn.IFNA(IF(VLOOKUP($A211,'Project List'!$A$9:$BF$360,'Project List'!AD$1,FALSE)=0,"Nil",
IF(OR($E211="Potential",$E211="Proposed",$E211="Deferred",$E211="Cancelled",$E211="Closed"),VLOOKUP($A211,'Project List'!$A$9:$BF$360,'Project List'!AD$1,FALSE)*$A$15*$AE211,VLOOKUP($A211,'Project List'!$A$9:$BF$360,'Project List'!AD$1,FALSE))),0)</f>
        <v>Nil</v>
      </c>
      <c r="AB211" s="13" t="str">
        <f>_xlfn.IFNA(IF(VLOOKUP($A211,'Project List'!$A$9:$BF$360,'Project List'!AE$1,FALSE)=0,"Nil",
IF(OR($E211="Potential",$E211="Proposed",$E211="Deferred",$E211="Cancelled",$E211="Closed"),VLOOKUP($A211,'Project List'!$A$9:$BF$360,'Project List'!AE$1,FALSE)*$A$15*$AE211,VLOOKUP($A211,'Project List'!$A$9:$BF$360,'Project List'!AE$1,FALSE))),0)</f>
        <v>Nil</v>
      </c>
      <c r="AC211" s="13" t="str">
        <f>_xlfn.IFNA(IF(VLOOKUP($A211,'Project List'!$A$9:$BF$360,'Project List'!AF$1,FALSE)=0,"Nil",
IF(OR($E211="Potential",$E211="Proposed",$E211="Deferred",$E211="Cancelled",$E211="Closed"),VLOOKUP($A211,'Project List'!$A$9:$BF$360,'Project List'!AF$1,FALSE)*$A$15*$AE211,VLOOKUP($A211,'Project List'!$A$9:$BF$360,'Project List'!AF$1,FALSE))),0)</f>
        <v>Nil</v>
      </c>
      <c r="AD211" s="42"/>
      <c r="AE211" s="248">
        <f>1+IF(ISNA(VLOOKUP($A211,'Project labour content'!$A$7:$D$255,'Project labour content'!$D$1,FALSE)),VLOOKUP($D211,'Project labour content'!$F$6:$G$15,'Project labour content'!$G$1,FALSE),VLOOKUP($A211,'Project labour content'!$A$7:$D$255,'Project labour content'!$D$1,FALSE))*('Project labour content'!$K$14/100)*1</f>
        <v>1.0031089693855895</v>
      </c>
    </row>
    <row r="212" spans="1:43" x14ac:dyDescent="0.25">
      <c r="A212" s="11" t="s">
        <v>328</v>
      </c>
      <c r="B212" s="11" t="str">
        <f>_xlfn.IFNA(VLOOKUP($A212,'Project List'!$A$9:$AF$360,'Project List'!G$1,FALSE),0)</f>
        <v>Advanced Analytics for Business Intelligence Implementation</v>
      </c>
      <c r="C212" s="11" t="str">
        <f>_xlfn.IFNA(VLOOKUP($A212,'Project List'!$A$9:$AF$360,'Project List'!C$1,FALSE),0)</f>
        <v>ExAnte</v>
      </c>
      <c r="D212" s="11" t="str">
        <f>_xlfn.IFNA(VLOOKUP($A212,'Project List'!$A$9:$AF$360,'Project List'!D$1,FALSE),0)</f>
        <v>Information Technology</v>
      </c>
      <c r="E212" s="11" t="str">
        <f>_xlfn.IFNA(VLOOKUP($A212,'Project List'!$A$9:$AF$360,'Project List'!H$1,FALSE),0)</f>
        <v>Proposed</v>
      </c>
      <c r="F212" s="105">
        <f>_xlfn.IFNA(VLOOKUP($A212,'Project List'!$A$9:$AF$360,'Project List'!I$1,FALSE),0)</f>
        <v>0</v>
      </c>
      <c r="G212" s="105">
        <f>_xlfn.IFNA(VLOOKUP($A212,'Project List'!$A$9:$AF$360,'Project List'!J$1,FALSE),0)</f>
        <v>0</v>
      </c>
      <c r="H212" s="105">
        <f>_xlfn.IFNA(VLOOKUP($A212,'Project List'!$A$9:$AF$360,'Project List'!K$1,FALSE),0)</f>
        <v>0</v>
      </c>
      <c r="I212" s="105">
        <f>_xlfn.IFNA(VLOOKUP($A212,'Project List'!$A$9:$AF$360,'Project List'!L$1,FALSE),0)</f>
        <v>0</v>
      </c>
      <c r="J212" s="105">
        <f>_xlfn.IFNA(VLOOKUP($A212,'Project List'!$A$9:$AF$360,'Project List'!M$1,FALSE),0)</f>
        <v>0</v>
      </c>
      <c r="K212" s="105">
        <f>_xlfn.IFNA(VLOOKUP($A212,'Project List'!$A$9:$AF$360,'Project List'!N$1,FALSE),0)</f>
        <v>0</v>
      </c>
      <c r="L212" s="105">
        <f>_xlfn.IFNA(VLOOKUP($A212,'Project List'!$A$9:$AF$360,'Project List'!O$1,FALSE),0)</f>
        <v>0</v>
      </c>
      <c r="M212" s="105">
        <f>_xlfn.IFNA(VLOOKUP($A212,'Project List'!$A$9:$AF$360,'Project List'!P$1,FALSE),0)</f>
        <v>0</v>
      </c>
      <c r="N212" s="105">
        <f>_xlfn.IFNA(VLOOKUP($A212,'Project List'!$A$9:$AF$360,'Project List'!Q$1,FALSE),0)</f>
        <v>0</v>
      </c>
      <c r="O212" s="105">
        <f>_xlfn.IFNA(VLOOKUP($A212,'Project List'!$A$9:$AF$360,'Project List'!R$1,FALSE),0)</f>
        <v>0</v>
      </c>
      <c r="P212" s="105">
        <f>_xlfn.IFNA(VLOOKUP($A212,'Project List'!$A$9:$AF$360,'Project List'!S$1,FALSE),0)</f>
        <v>0</v>
      </c>
      <c r="Q212" s="105">
        <f>_xlfn.IFNA(VLOOKUP($A212,'Project List'!$A$9:$AF$360,'Project List'!T$1,FALSE),0)</f>
        <v>0</v>
      </c>
      <c r="R212" s="105">
        <f>_xlfn.IFNA(VLOOKUP($A212,'Project List'!$A$9:$AF$360,'Project List'!U$1,FALSE),0)</f>
        <v>0</v>
      </c>
      <c r="S212" s="105">
        <f>_xlfn.IFNA(VLOOKUP($A212,'Project List'!$A$9:$AF$360,'Project List'!V$1,FALSE),0)</f>
        <v>0</v>
      </c>
      <c r="T212" s="105">
        <f>_xlfn.IFNA(VLOOKUP($A212,'Project List'!$A$9:$AF$360,'Project List'!W$1,FALSE),0)</f>
        <v>0</v>
      </c>
      <c r="U212" s="105">
        <f>_xlfn.IFNA(VLOOKUP($A212,'Project List'!$A$9:$AF$360,'Project List'!X$1,FALSE),0)</f>
        <v>0</v>
      </c>
      <c r="V212" s="13">
        <f>_xlfn.IFNA(IF(VLOOKUP($A212,'Project List'!$A$9:$BF$360,'Project List'!Y$1,FALSE)=0,"Nil",
IF(OR($E212="Potential",$E212="Proposed",$E212="Deferred",$E212="Cancelled",$E212="Closed"),VLOOKUP($A212,'Project List'!$A$9:$BF$360,'Project List'!Y$1,FALSE)*$A$15*$AE212,VLOOKUP($A212,'Project List'!$A$9:$BF$360,'Project List'!Y$1,FALSE))),0)</f>
        <v>73371.322888884577</v>
      </c>
      <c r="W212" s="13">
        <f>_xlfn.IFNA(IF(VLOOKUP($A212,'Project List'!$A$9:$BF$360,'Project List'!Z$1,FALSE)=0,"Nil",
IF(OR($E212="Potential",$E212="Proposed",$E212="Deferred",$E212="Cancelled",$E212="Closed"),VLOOKUP($A212,'Project List'!$A$9:$BF$360,'Project List'!Z$1,FALSE)*$A$15*$AE212,VLOOKUP($A212,'Project List'!$A$9:$BF$360,'Project List'!Z$1,FALSE))),0)</f>
        <v>603125.2158234691</v>
      </c>
      <c r="X212" s="13" t="str">
        <f>_xlfn.IFNA(IF(VLOOKUP($A212,'Project List'!$A$9:$BF$360,'Project List'!AA$1,FALSE)=0,"Nil",
IF(OR($E212="Potential",$E212="Proposed",$E212="Deferred",$E212="Cancelled",$E212="Closed"),VLOOKUP($A212,'Project List'!$A$9:$BF$360,'Project List'!AA$1,FALSE)*$A$15*$AE212,VLOOKUP($A212,'Project List'!$A$9:$BF$360,'Project List'!AA$1,FALSE))),0)</f>
        <v>Nil</v>
      </c>
      <c r="Y212" s="13" t="str">
        <f>_xlfn.IFNA(IF(VLOOKUP($A212,'Project List'!$A$9:$BF$360,'Project List'!AB$1,FALSE)=0,"Nil",
IF(OR($E212="Potential",$E212="Proposed",$E212="Deferred",$E212="Cancelled",$E212="Closed"),VLOOKUP($A212,'Project List'!$A$9:$BF$360,'Project List'!AB$1,FALSE)*$A$15*$AE212,VLOOKUP($A212,'Project List'!$A$9:$BF$360,'Project List'!AB$1,FALSE))),0)</f>
        <v>Nil</v>
      </c>
      <c r="Z212" s="13" t="str">
        <f>_xlfn.IFNA(IF(VLOOKUP($A212,'Project List'!$A$9:$BF$360,'Project List'!AC$1,FALSE)=0,"Nil",
IF(OR($E212="Potential",$E212="Proposed",$E212="Deferred",$E212="Cancelled",$E212="Closed"),VLOOKUP($A212,'Project List'!$A$9:$BF$360,'Project List'!AC$1,FALSE)*$A$15*$AE212,VLOOKUP($A212,'Project List'!$A$9:$BF$360,'Project List'!AC$1,FALSE))),0)</f>
        <v>Nil</v>
      </c>
      <c r="AA212" s="13" t="str">
        <f>_xlfn.IFNA(IF(VLOOKUP($A212,'Project List'!$A$9:$BF$360,'Project List'!AD$1,FALSE)=0,"Nil",
IF(OR($E212="Potential",$E212="Proposed",$E212="Deferred",$E212="Cancelled",$E212="Closed"),VLOOKUP($A212,'Project List'!$A$9:$BF$360,'Project List'!AD$1,FALSE)*$A$15*$AE212,VLOOKUP($A212,'Project List'!$A$9:$BF$360,'Project List'!AD$1,FALSE))),0)</f>
        <v>Nil</v>
      </c>
      <c r="AB212" s="13" t="str">
        <f>_xlfn.IFNA(IF(VLOOKUP($A212,'Project List'!$A$9:$BF$360,'Project List'!AE$1,FALSE)=0,"Nil",
IF(OR($E212="Potential",$E212="Proposed",$E212="Deferred",$E212="Cancelled",$E212="Closed"),VLOOKUP($A212,'Project List'!$A$9:$BF$360,'Project List'!AE$1,FALSE)*$A$15*$AE212,VLOOKUP($A212,'Project List'!$A$9:$BF$360,'Project List'!AE$1,FALSE))),0)</f>
        <v>Nil</v>
      </c>
      <c r="AC212" s="13" t="str">
        <f>_xlfn.IFNA(IF(VLOOKUP($A212,'Project List'!$A$9:$BF$360,'Project List'!AF$1,FALSE)=0,"Nil",
IF(OR($E212="Potential",$E212="Proposed",$E212="Deferred",$E212="Cancelled",$E212="Closed"),VLOOKUP($A212,'Project List'!$A$9:$BF$360,'Project List'!AF$1,FALSE)*$A$15*$AE212,VLOOKUP($A212,'Project List'!$A$9:$BF$360,'Project List'!AF$1,FALSE))),0)</f>
        <v>Nil</v>
      </c>
      <c r="AD212" s="42"/>
      <c r="AE212" s="248">
        <f>1+IF(ISNA(VLOOKUP($A212,'Project labour content'!$A$7:$D$255,'Project labour content'!$D$1,FALSE)),VLOOKUP($D212,'Project labour content'!$F$6:$G$15,'Project labour content'!$G$1,FALSE),VLOOKUP($A212,'Project labour content'!$A$7:$D$255,'Project labour content'!$D$1,FALSE))*('Project labour content'!$K$14/100)*1</f>
        <v>1.0024480115846353</v>
      </c>
      <c r="AG212" s="3"/>
      <c r="AH212" s="3"/>
      <c r="AI212" s="32"/>
      <c r="AJ212" s="32"/>
      <c r="AK212" s="32"/>
      <c r="AL212" s="32"/>
      <c r="AM212" s="59"/>
      <c r="AN212" s="59"/>
      <c r="AO212" s="59"/>
      <c r="AP212" s="59"/>
      <c r="AQ212" s="59"/>
    </row>
    <row r="213" spans="1:43" x14ac:dyDescent="0.25">
      <c r="A213" s="11" t="s">
        <v>329</v>
      </c>
      <c r="B213" s="11" t="str">
        <f>_xlfn.IFNA(VLOOKUP($A213,'Project List'!$A$9:$AF$360,'Project List'!G$1,FALSE),0)</f>
        <v>Treasury and Risk Systems Refresh</v>
      </c>
      <c r="C213" s="11" t="str">
        <f>_xlfn.IFNA(VLOOKUP($A213,'Project List'!$A$9:$AF$360,'Project List'!C$1,FALSE),0)</f>
        <v>ExAnte</v>
      </c>
      <c r="D213" s="11" t="str">
        <f>_xlfn.IFNA(VLOOKUP($A213,'Project List'!$A$9:$AF$360,'Project List'!D$1,FALSE),0)</f>
        <v>Information Technology</v>
      </c>
      <c r="E213" s="11" t="str">
        <f>_xlfn.IFNA(VLOOKUP($A213,'Project List'!$A$9:$AF$360,'Project List'!H$1,FALSE),0)</f>
        <v>Active</v>
      </c>
      <c r="F213" s="105">
        <f>_xlfn.IFNA(VLOOKUP($A213,'Project List'!$A$9:$AF$360,'Project List'!I$1,FALSE),0)</f>
        <v>0</v>
      </c>
      <c r="G213" s="105">
        <f>_xlfn.IFNA(VLOOKUP($A213,'Project List'!$A$9:$AF$360,'Project List'!J$1,FALSE),0)</f>
        <v>0</v>
      </c>
      <c r="H213" s="105">
        <f>_xlfn.IFNA(VLOOKUP($A213,'Project List'!$A$9:$AF$360,'Project List'!K$1,FALSE),0)</f>
        <v>0</v>
      </c>
      <c r="I213" s="105">
        <f>_xlfn.IFNA(VLOOKUP($A213,'Project List'!$A$9:$AF$360,'Project List'!L$1,FALSE),0)</f>
        <v>0</v>
      </c>
      <c r="J213" s="105">
        <f>_xlfn.IFNA(VLOOKUP($A213,'Project List'!$A$9:$AF$360,'Project List'!M$1,FALSE),0)</f>
        <v>0</v>
      </c>
      <c r="K213" s="105">
        <f>_xlfn.IFNA(VLOOKUP($A213,'Project List'!$A$9:$AF$360,'Project List'!N$1,FALSE),0)</f>
        <v>0</v>
      </c>
      <c r="L213" s="105">
        <f>_xlfn.IFNA(VLOOKUP($A213,'Project List'!$A$9:$AF$360,'Project List'!O$1,FALSE),0)</f>
        <v>0</v>
      </c>
      <c r="M213" s="105">
        <f>_xlfn.IFNA(VLOOKUP($A213,'Project List'!$A$9:$AF$360,'Project List'!P$1,FALSE),0)</f>
        <v>0</v>
      </c>
      <c r="N213" s="105">
        <f>_xlfn.IFNA(VLOOKUP($A213,'Project List'!$A$9:$AF$360,'Project List'!Q$1,FALSE),0)</f>
        <v>0</v>
      </c>
      <c r="O213" s="105">
        <f>_xlfn.IFNA(VLOOKUP($A213,'Project List'!$A$9:$AF$360,'Project List'!R$1,FALSE),0)</f>
        <v>0</v>
      </c>
      <c r="P213" s="105">
        <f>_xlfn.IFNA(VLOOKUP($A213,'Project List'!$A$9:$AF$360,'Project List'!S$1,FALSE),0)</f>
        <v>0</v>
      </c>
      <c r="Q213" s="105">
        <f>_xlfn.IFNA(VLOOKUP($A213,'Project List'!$A$9:$AF$360,'Project List'!T$1,FALSE),0)</f>
        <v>0</v>
      </c>
      <c r="R213" s="105">
        <f>_xlfn.IFNA(VLOOKUP($A213,'Project List'!$A$9:$AF$360,'Project List'!U$1,FALSE),0)</f>
        <v>0</v>
      </c>
      <c r="S213" s="105">
        <f>_xlfn.IFNA(VLOOKUP($A213,'Project List'!$A$9:$AF$360,'Project List'!V$1,FALSE),0)</f>
        <v>0</v>
      </c>
      <c r="T213" s="105">
        <f>_xlfn.IFNA(VLOOKUP($A213,'Project List'!$A$9:$AF$360,'Project List'!W$1,FALSE),0)</f>
        <v>0</v>
      </c>
      <c r="U213" s="105">
        <f>_xlfn.IFNA(VLOOKUP($A213,'Project List'!$A$9:$AF$360,'Project List'!X$1,FALSE),0)</f>
        <v>180244.03</v>
      </c>
      <c r="V213" s="13">
        <f>_xlfn.IFNA(IF(VLOOKUP($A213,'Project List'!$A$9:$BF$360,'Project List'!Y$1,FALSE)=0,"Nil",
IF(OR($E213="Potential",$E213="Proposed",$E213="Deferred",$E213="Cancelled",$E213="Closed"),VLOOKUP($A213,'Project List'!$A$9:$BF$360,'Project List'!Y$1,FALSE)*$A$15*$AE213,VLOOKUP($A213,'Project List'!$A$9:$BF$360,'Project List'!Y$1,FALSE))),0)</f>
        <v>60202.605638188128</v>
      </c>
      <c r="W213" s="13" t="str">
        <f>_xlfn.IFNA(IF(VLOOKUP($A213,'Project List'!$A$9:$BF$360,'Project List'!Z$1,FALSE)=0,"Nil",
IF(OR($E213="Potential",$E213="Proposed",$E213="Deferred",$E213="Cancelled",$E213="Closed"),VLOOKUP($A213,'Project List'!$A$9:$BF$360,'Project List'!Z$1,FALSE)*$A$15*$AE213,VLOOKUP($A213,'Project List'!$A$9:$BF$360,'Project List'!Z$1,FALSE))),0)</f>
        <v>Nil</v>
      </c>
      <c r="X213" s="13" t="str">
        <f>_xlfn.IFNA(IF(VLOOKUP($A213,'Project List'!$A$9:$BF$360,'Project List'!AA$1,FALSE)=0,"Nil",
IF(OR($E213="Potential",$E213="Proposed",$E213="Deferred",$E213="Cancelled",$E213="Closed"),VLOOKUP($A213,'Project List'!$A$9:$BF$360,'Project List'!AA$1,FALSE)*$A$15*$AE213,VLOOKUP($A213,'Project List'!$A$9:$BF$360,'Project List'!AA$1,FALSE))),0)</f>
        <v>Nil</v>
      </c>
      <c r="Y213" s="13" t="str">
        <f>_xlfn.IFNA(IF(VLOOKUP($A213,'Project List'!$A$9:$BF$360,'Project List'!AB$1,FALSE)=0,"Nil",
IF(OR($E213="Potential",$E213="Proposed",$E213="Deferred",$E213="Cancelled",$E213="Closed"),VLOOKUP($A213,'Project List'!$A$9:$BF$360,'Project List'!AB$1,FALSE)*$A$15*$AE213,VLOOKUP($A213,'Project List'!$A$9:$BF$360,'Project List'!AB$1,FALSE))),0)</f>
        <v>Nil</v>
      </c>
      <c r="Z213" s="13" t="str">
        <f>_xlfn.IFNA(IF(VLOOKUP($A213,'Project List'!$A$9:$BF$360,'Project List'!AC$1,FALSE)=0,"Nil",
IF(OR($E213="Potential",$E213="Proposed",$E213="Deferred",$E213="Cancelled",$E213="Closed"),VLOOKUP($A213,'Project List'!$A$9:$BF$360,'Project List'!AC$1,FALSE)*$A$15*$AE213,VLOOKUP($A213,'Project List'!$A$9:$BF$360,'Project List'!AC$1,FALSE))),0)</f>
        <v>Nil</v>
      </c>
      <c r="AA213" s="13" t="str">
        <f>_xlfn.IFNA(IF(VLOOKUP($A213,'Project List'!$A$9:$BF$360,'Project List'!AD$1,FALSE)=0,"Nil",
IF(OR($E213="Potential",$E213="Proposed",$E213="Deferred",$E213="Cancelled",$E213="Closed"),VLOOKUP($A213,'Project List'!$A$9:$BF$360,'Project List'!AD$1,FALSE)*$A$15*$AE213,VLOOKUP($A213,'Project List'!$A$9:$BF$360,'Project List'!AD$1,FALSE))),0)</f>
        <v>Nil</v>
      </c>
      <c r="AB213" s="13" t="str">
        <f>_xlfn.IFNA(IF(VLOOKUP($A213,'Project List'!$A$9:$BF$360,'Project List'!AE$1,FALSE)=0,"Nil",
IF(OR($E213="Potential",$E213="Proposed",$E213="Deferred",$E213="Cancelled",$E213="Closed"),VLOOKUP($A213,'Project List'!$A$9:$BF$360,'Project List'!AE$1,FALSE)*$A$15*$AE213,VLOOKUP($A213,'Project List'!$A$9:$BF$360,'Project List'!AE$1,FALSE))),0)</f>
        <v>Nil</v>
      </c>
      <c r="AC213" s="13" t="str">
        <f>_xlfn.IFNA(IF(VLOOKUP($A213,'Project List'!$A$9:$BF$360,'Project List'!AF$1,FALSE)=0,"Nil",
IF(OR($E213="Potential",$E213="Proposed",$E213="Deferred",$E213="Cancelled",$E213="Closed"),VLOOKUP($A213,'Project List'!$A$9:$BF$360,'Project List'!AF$1,FALSE)*$A$15*$AE213,VLOOKUP($A213,'Project List'!$A$9:$BF$360,'Project List'!AF$1,FALSE))),0)</f>
        <v>Nil</v>
      </c>
      <c r="AD213" s="42"/>
      <c r="AE213" s="248">
        <f>1+IF(ISNA(VLOOKUP($A213,'Project labour content'!$A$7:$D$255,'Project labour content'!$D$1,FALSE)),VLOOKUP($D213,'Project labour content'!$F$6:$G$15,'Project labour content'!$G$1,FALSE),VLOOKUP($A213,'Project labour content'!$A$7:$D$255,'Project labour content'!$D$1,FALSE))*('Project labour content'!$K$14/100)*1</f>
        <v>1.000868054581701</v>
      </c>
      <c r="AG213" s="3"/>
      <c r="AH213" s="3"/>
      <c r="AI213" s="32"/>
      <c r="AJ213" s="32"/>
      <c r="AK213" s="32"/>
      <c r="AL213" s="32"/>
      <c r="AM213" s="59"/>
      <c r="AN213" s="59"/>
      <c r="AO213" s="59"/>
      <c r="AP213" s="59"/>
      <c r="AQ213" s="59"/>
    </row>
    <row r="214" spans="1:43" x14ac:dyDescent="0.25">
      <c r="A214" s="11" t="s">
        <v>330</v>
      </c>
      <c r="B214" s="11" t="str">
        <f>_xlfn.IFNA(VLOOKUP($A214,'Project List'!$A$9:$AF$360,'Project List'!G$1,FALSE),0)</f>
        <v>Core Accounting Systems Improvement</v>
      </c>
      <c r="C214" s="11" t="str">
        <f>_xlfn.IFNA(VLOOKUP($A214,'Project List'!$A$9:$AF$360,'Project List'!C$1,FALSE),0)</f>
        <v>ExAnte</v>
      </c>
      <c r="D214" s="11" t="str">
        <f>_xlfn.IFNA(VLOOKUP($A214,'Project List'!$A$9:$AF$360,'Project List'!D$1,FALSE),0)</f>
        <v>Information Technology</v>
      </c>
      <c r="E214" s="11" t="str">
        <f>_xlfn.IFNA(VLOOKUP($A214,'Project List'!$A$9:$AF$360,'Project List'!H$1,FALSE),0)</f>
        <v>Potential</v>
      </c>
      <c r="F214" s="105">
        <f>_xlfn.IFNA(VLOOKUP($A214,'Project List'!$A$9:$AF$360,'Project List'!I$1,FALSE),0)</f>
        <v>0</v>
      </c>
      <c r="G214" s="105">
        <f>_xlfn.IFNA(VLOOKUP($A214,'Project List'!$A$9:$AF$360,'Project List'!J$1,FALSE),0)</f>
        <v>0</v>
      </c>
      <c r="H214" s="105">
        <f>_xlfn.IFNA(VLOOKUP($A214,'Project List'!$A$9:$AF$360,'Project List'!K$1,FALSE),0)</f>
        <v>0</v>
      </c>
      <c r="I214" s="105">
        <f>_xlfn.IFNA(VLOOKUP($A214,'Project List'!$A$9:$AF$360,'Project List'!L$1,FALSE),0)</f>
        <v>0</v>
      </c>
      <c r="J214" s="105">
        <f>_xlfn.IFNA(VLOOKUP($A214,'Project List'!$A$9:$AF$360,'Project List'!M$1,FALSE),0)</f>
        <v>0</v>
      </c>
      <c r="K214" s="105">
        <f>_xlfn.IFNA(VLOOKUP($A214,'Project List'!$A$9:$AF$360,'Project List'!N$1,FALSE),0)</f>
        <v>0</v>
      </c>
      <c r="L214" s="105">
        <f>_xlfn.IFNA(VLOOKUP($A214,'Project List'!$A$9:$AF$360,'Project List'!O$1,FALSE),0)</f>
        <v>0</v>
      </c>
      <c r="M214" s="105">
        <f>_xlfn.IFNA(VLOOKUP($A214,'Project List'!$A$9:$AF$360,'Project List'!P$1,FALSE),0)</f>
        <v>0</v>
      </c>
      <c r="N214" s="105">
        <f>_xlfn.IFNA(VLOOKUP($A214,'Project List'!$A$9:$AF$360,'Project List'!Q$1,FALSE),0)</f>
        <v>0</v>
      </c>
      <c r="O214" s="105">
        <f>_xlfn.IFNA(VLOOKUP($A214,'Project List'!$A$9:$AF$360,'Project List'!R$1,FALSE),0)</f>
        <v>0</v>
      </c>
      <c r="P214" s="105">
        <f>_xlfn.IFNA(VLOOKUP($A214,'Project List'!$A$9:$AF$360,'Project List'!S$1,FALSE),0)</f>
        <v>0</v>
      </c>
      <c r="Q214" s="105">
        <f>_xlfn.IFNA(VLOOKUP($A214,'Project List'!$A$9:$AF$360,'Project List'!T$1,FALSE),0)</f>
        <v>0</v>
      </c>
      <c r="R214" s="105">
        <f>_xlfn.IFNA(VLOOKUP($A214,'Project List'!$A$9:$AF$360,'Project List'!U$1,FALSE),0)</f>
        <v>0</v>
      </c>
      <c r="S214" s="105">
        <f>_xlfn.IFNA(VLOOKUP($A214,'Project List'!$A$9:$AF$360,'Project List'!V$1,FALSE),0)</f>
        <v>0</v>
      </c>
      <c r="T214" s="105">
        <f>_xlfn.IFNA(VLOOKUP($A214,'Project List'!$A$9:$AF$360,'Project List'!W$1,FALSE),0)</f>
        <v>0</v>
      </c>
      <c r="U214" s="105">
        <f>_xlfn.IFNA(VLOOKUP($A214,'Project List'!$A$9:$AF$360,'Project List'!X$1,FALSE),0)</f>
        <v>0</v>
      </c>
      <c r="V214" s="13" t="str">
        <f>_xlfn.IFNA(IF(VLOOKUP($A214,'Project List'!$A$9:$BF$360,'Project List'!Y$1,FALSE)=0,"Nil",
IF(OR($E214="Potential",$E214="Proposed",$E214="Deferred",$E214="Cancelled",$E214="Closed"),VLOOKUP($A214,'Project List'!$A$9:$BF$360,'Project List'!Y$1,FALSE)*$A$15*$AE214,VLOOKUP($A214,'Project List'!$A$9:$BF$360,'Project List'!Y$1,FALSE))),0)</f>
        <v>Nil</v>
      </c>
      <c r="W214" s="13" t="str">
        <f>_xlfn.IFNA(IF(VLOOKUP($A214,'Project List'!$A$9:$BF$360,'Project List'!Z$1,FALSE)=0,"Nil",
IF(OR($E214="Potential",$E214="Proposed",$E214="Deferred",$E214="Cancelled",$E214="Closed"),VLOOKUP($A214,'Project List'!$A$9:$BF$360,'Project List'!Z$1,FALSE)*$A$15*$AE214,VLOOKUP($A214,'Project List'!$A$9:$BF$360,'Project List'!Z$1,FALSE))),0)</f>
        <v>Nil</v>
      </c>
      <c r="X214" s="13" t="str">
        <f>_xlfn.IFNA(IF(VLOOKUP($A214,'Project List'!$A$9:$BF$360,'Project List'!AA$1,FALSE)=0,"Nil",
IF(OR($E214="Potential",$E214="Proposed",$E214="Deferred",$E214="Cancelled",$E214="Closed"),VLOOKUP($A214,'Project List'!$A$9:$BF$360,'Project List'!AA$1,FALSE)*$A$15*$AE214,VLOOKUP($A214,'Project List'!$A$9:$BF$360,'Project List'!AA$1,FALSE))),0)</f>
        <v>Nil</v>
      </c>
      <c r="Y214" s="13" t="str">
        <f>_xlfn.IFNA(IF(VLOOKUP($A214,'Project List'!$A$9:$BF$360,'Project List'!AB$1,FALSE)=0,"Nil",
IF(OR($E214="Potential",$E214="Proposed",$E214="Deferred",$E214="Cancelled",$E214="Closed"),VLOOKUP($A214,'Project List'!$A$9:$BF$360,'Project List'!AB$1,FALSE)*$A$15*$AE214,VLOOKUP($A214,'Project List'!$A$9:$BF$360,'Project List'!AB$1,FALSE))),0)</f>
        <v>Nil</v>
      </c>
      <c r="Z214" s="13" t="str">
        <f>_xlfn.IFNA(IF(VLOOKUP($A214,'Project List'!$A$9:$BF$360,'Project List'!AC$1,FALSE)=0,"Nil",
IF(OR($E214="Potential",$E214="Proposed",$E214="Deferred",$E214="Cancelled",$E214="Closed"),VLOOKUP($A214,'Project List'!$A$9:$BF$360,'Project List'!AC$1,FALSE)*$A$15*$AE214,VLOOKUP($A214,'Project List'!$A$9:$BF$360,'Project List'!AC$1,FALSE))),0)</f>
        <v>Nil</v>
      </c>
      <c r="AA214" s="13">
        <f>_xlfn.IFNA(IF(VLOOKUP($A214,'Project List'!$A$9:$BF$360,'Project List'!AD$1,FALSE)=0,"Nil",
IF(OR($E214="Potential",$E214="Proposed",$E214="Deferred",$E214="Cancelled",$E214="Closed"),VLOOKUP($A214,'Project List'!$A$9:$BF$360,'Project List'!AD$1,FALSE)*$A$15*$AE214,VLOOKUP($A214,'Project List'!$A$9:$BF$360,'Project List'!AD$1,FALSE))),0)</f>
        <v>2794797.2178406278</v>
      </c>
      <c r="AB214" s="13">
        <f>_xlfn.IFNA(IF(VLOOKUP($A214,'Project List'!$A$9:$BF$360,'Project List'!AE$1,FALSE)=0,"Nil",
IF(OR($E214="Potential",$E214="Proposed",$E214="Deferred",$E214="Cancelled",$E214="Closed"),VLOOKUP($A214,'Project List'!$A$9:$BF$360,'Project List'!AE$1,FALSE)*$A$15*$AE214,VLOOKUP($A214,'Project List'!$A$9:$BF$360,'Project List'!AE$1,FALSE))),0)</f>
        <v>2908870.5736708576</v>
      </c>
      <c r="AC214" s="13" t="str">
        <f>_xlfn.IFNA(IF(VLOOKUP($A214,'Project List'!$A$9:$BF$360,'Project List'!AF$1,FALSE)=0,"Nil",
IF(OR($E214="Potential",$E214="Proposed",$E214="Deferred",$E214="Cancelled",$E214="Closed"),VLOOKUP($A214,'Project List'!$A$9:$BF$360,'Project List'!AF$1,FALSE)*$A$15*$AE214,VLOOKUP($A214,'Project List'!$A$9:$BF$360,'Project List'!AF$1,FALSE))),0)</f>
        <v>Nil</v>
      </c>
      <c r="AD214" s="42"/>
      <c r="AE214" s="248">
        <f>1+IF(ISNA(VLOOKUP($A214,'Project labour content'!$A$7:$D$255,'Project labour content'!$D$1,FALSE)),VLOOKUP($D214,'Project labour content'!$F$6:$G$15,'Project labour content'!$G$1,FALSE),VLOOKUP($A214,'Project labour content'!$A$7:$D$255,'Project labour content'!$D$1,FALSE))*('Project labour content'!$K$14/100)*1</f>
        <v>1.0026819866184304</v>
      </c>
      <c r="AG214" s="3"/>
      <c r="AH214" s="3"/>
      <c r="AI214" s="32"/>
      <c r="AJ214" s="32"/>
      <c r="AK214" s="32"/>
      <c r="AL214" s="32"/>
      <c r="AM214" s="59"/>
      <c r="AN214" s="59"/>
      <c r="AO214" s="59"/>
      <c r="AP214" s="59"/>
      <c r="AQ214" s="59"/>
    </row>
    <row r="215" spans="1:43" x14ac:dyDescent="0.25">
      <c r="A215" s="11" t="s">
        <v>331</v>
      </c>
      <c r="B215" s="11" t="str">
        <f>_xlfn.IFNA(VLOOKUP($A215,'Project List'!$A$9:$AF$360,'Project List'!G$1,FALSE),0)</f>
        <v>Project Delivery Visualisation Dashboards</v>
      </c>
      <c r="C215" s="11" t="str">
        <f>_xlfn.IFNA(VLOOKUP($A215,'Project List'!$A$9:$AF$360,'Project List'!C$1,FALSE),0)</f>
        <v>ExAnte</v>
      </c>
      <c r="D215" s="11" t="str">
        <f>_xlfn.IFNA(VLOOKUP($A215,'Project List'!$A$9:$AF$360,'Project List'!D$1,FALSE),0)</f>
        <v>Information Technology</v>
      </c>
      <c r="E215" s="11" t="str">
        <f>_xlfn.IFNA(VLOOKUP($A215,'Project List'!$A$9:$AF$360,'Project List'!H$1,FALSE),0)</f>
        <v>Active</v>
      </c>
      <c r="F215" s="105">
        <f>_xlfn.IFNA(VLOOKUP($A215,'Project List'!$A$9:$AF$360,'Project List'!I$1,FALSE),0)</f>
        <v>0</v>
      </c>
      <c r="G215" s="105">
        <f>_xlfn.IFNA(VLOOKUP($A215,'Project List'!$A$9:$AF$360,'Project List'!J$1,FALSE),0)</f>
        <v>0</v>
      </c>
      <c r="H215" s="105">
        <f>_xlfn.IFNA(VLOOKUP($A215,'Project List'!$A$9:$AF$360,'Project List'!K$1,FALSE),0)</f>
        <v>0</v>
      </c>
      <c r="I215" s="105">
        <f>_xlfn.IFNA(VLOOKUP($A215,'Project List'!$A$9:$AF$360,'Project List'!L$1,FALSE),0)</f>
        <v>0</v>
      </c>
      <c r="J215" s="105">
        <f>_xlfn.IFNA(VLOOKUP($A215,'Project List'!$A$9:$AF$360,'Project List'!M$1,FALSE),0)</f>
        <v>0</v>
      </c>
      <c r="K215" s="105">
        <f>_xlfn.IFNA(VLOOKUP($A215,'Project List'!$A$9:$AF$360,'Project List'!N$1,FALSE),0)</f>
        <v>0</v>
      </c>
      <c r="L215" s="105">
        <f>_xlfn.IFNA(VLOOKUP($A215,'Project List'!$A$9:$AF$360,'Project List'!O$1,FALSE),0)</f>
        <v>0</v>
      </c>
      <c r="M215" s="105">
        <f>_xlfn.IFNA(VLOOKUP($A215,'Project List'!$A$9:$AF$360,'Project List'!P$1,FALSE),0)</f>
        <v>0</v>
      </c>
      <c r="N215" s="105">
        <f>_xlfn.IFNA(VLOOKUP($A215,'Project List'!$A$9:$AF$360,'Project List'!Q$1,FALSE),0)</f>
        <v>0</v>
      </c>
      <c r="O215" s="105">
        <f>_xlfn.IFNA(VLOOKUP($A215,'Project List'!$A$9:$AF$360,'Project List'!R$1,FALSE),0)</f>
        <v>0</v>
      </c>
      <c r="P215" s="105">
        <f>_xlfn.IFNA(VLOOKUP($A215,'Project List'!$A$9:$AF$360,'Project List'!S$1,FALSE),0)</f>
        <v>0</v>
      </c>
      <c r="Q215" s="105">
        <f>_xlfn.IFNA(VLOOKUP($A215,'Project List'!$A$9:$AF$360,'Project List'!T$1,FALSE),0)</f>
        <v>0</v>
      </c>
      <c r="R215" s="105">
        <f>_xlfn.IFNA(VLOOKUP($A215,'Project List'!$A$9:$AF$360,'Project List'!U$1,FALSE),0)</f>
        <v>0</v>
      </c>
      <c r="S215" s="105">
        <f>_xlfn.IFNA(VLOOKUP($A215,'Project List'!$A$9:$AF$360,'Project List'!V$1,FALSE),0)</f>
        <v>0</v>
      </c>
      <c r="T215" s="105">
        <f>_xlfn.IFNA(VLOOKUP($A215,'Project List'!$A$9:$AF$360,'Project List'!W$1,FALSE),0)</f>
        <v>0</v>
      </c>
      <c r="U215" s="105">
        <f>_xlfn.IFNA(VLOOKUP($A215,'Project List'!$A$9:$AF$360,'Project List'!X$1,FALSE),0)</f>
        <v>0</v>
      </c>
      <c r="V215" s="13">
        <f>_xlfn.IFNA(IF(VLOOKUP($A215,'Project List'!$A$9:$BF$360,'Project List'!Y$1,FALSE)=0,"Nil",
IF(OR($E215="Potential",$E215="Proposed",$E215="Deferred",$E215="Cancelled",$E215="Closed"),VLOOKUP($A215,'Project List'!$A$9:$BF$360,'Project List'!Y$1,FALSE)*$A$15*$AE215,VLOOKUP($A215,'Project List'!$A$9:$BF$360,'Project List'!Y$1,FALSE))),0)</f>
        <v>210041.68741438113</v>
      </c>
      <c r="W215" s="13">
        <f>_xlfn.IFNA(IF(VLOOKUP($A215,'Project List'!$A$9:$BF$360,'Project List'!Z$1,FALSE)=0,"Nil",
IF(OR($E215="Potential",$E215="Proposed",$E215="Deferred",$E215="Cancelled",$E215="Closed"),VLOOKUP($A215,'Project List'!$A$9:$BF$360,'Project List'!Z$1,FALSE)*$A$15*$AE215,VLOOKUP($A215,'Project List'!$A$9:$BF$360,'Project List'!Z$1,FALSE))),0)</f>
        <v>71152.732543320992</v>
      </c>
      <c r="X215" s="13" t="str">
        <f>_xlfn.IFNA(IF(VLOOKUP($A215,'Project List'!$A$9:$BF$360,'Project List'!AA$1,FALSE)=0,"Nil",
IF(OR($E215="Potential",$E215="Proposed",$E215="Deferred",$E215="Cancelled",$E215="Closed"),VLOOKUP($A215,'Project List'!$A$9:$BF$360,'Project List'!AA$1,FALSE)*$A$15*$AE215,VLOOKUP($A215,'Project List'!$A$9:$BF$360,'Project List'!AA$1,FALSE))),0)</f>
        <v>Nil</v>
      </c>
      <c r="Y215" s="13" t="str">
        <f>_xlfn.IFNA(IF(VLOOKUP($A215,'Project List'!$A$9:$BF$360,'Project List'!AB$1,FALSE)=0,"Nil",
IF(OR($E215="Potential",$E215="Proposed",$E215="Deferred",$E215="Cancelled",$E215="Closed"),VLOOKUP($A215,'Project List'!$A$9:$BF$360,'Project List'!AB$1,FALSE)*$A$15*$AE215,VLOOKUP($A215,'Project List'!$A$9:$BF$360,'Project List'!AB$1,FALSE))),0)</f>
        <v>Nil</v>
      </c>
      <c r="Z215" s="13" t="str">
        <f>_xlfn.IFNA(IF(VLOOKUP($A215,'Project List'!$A$9:$BF$360,'Project List'!AC$1,FALSE)=0,"Nil",
IF(OR($E215="Potential",$E215="Proposed",$E215="Deferred",$E215="Cancelled",$E215="Closed"),VLOOKUP($A215,'Project List'!$A$9:$BF$360,'Project List'!AC$1,FALSE)*$A$15*$AE215,VLOOKUP($A215,'Project List'!$A$9:$BF$360,'Project List'!AC$1,FALSE))),0)</f>
        <v>Nil</v>
      </c>
      <c r="AA215" s="13" t="str">
        <f>_xlfn.IFNA(IF(VLOOKUP($A215,'Project List'!$A$9:$BF$360,'Project List'!AD$1,FALSE)=0,"Nil",
IF(OR($E215="Potential",$E215="Proposed",$E215="Deferred",$E215="Cancelled",$E215="Closed"),VLOOKUP($A215,'Project List'!$A$9:$BF$360,'Project List'!AD$1,FALSE)*$A$15*$AE215,VLOOKUP($A215,'Project List'!$A$9:$BF$360,'Project List'!AD$1,FALSE))),0)</f>
        <v>Nil</v>
      </c>
      <c r="AB215" s="13" t="str">
        <f>_xlfn.IFNA(IF(VLOOKUP($A215,'Project List'!$A$9:$BF$360,'Project List'!AE$1,FALSE)=0,"Nil",
IF(OR($E215="Potential",$E215="Proposed",$E215="Deferred",$E215="Cancelled",$E215="Closed"),VLOOKUP($A215,'Project List'!$A$9:$BF$360,'Project List'!AE$1,FALSE)*$A$15*$AE215,VLOOKUP($A215,'Project List'!$A$9:$BF$360,'Project List'!AE$1,FALSE))),0)</f>
        <v>Nil</v>
      </c>
      <c r="AC215" s="13" t="str">
        <f>_xlfn.IFNA(IF(VLOOKUP($A215,'Project List'!$A$9:$BF$360,'Project List'!AF$1,FALSE)=0,"Nil",
IF(OR($E215="Potential",$E215="Proposed",$E215="Deferred",$E215="Cancelled",$E215="Closed"),VLOOKUP($A215,'Project List'!$A$9:$BF$360,'Project List'!AF$1,FALSE)*$A$15*$AE215,VLOOKUP($A215,'Project List'!$A$9:$BF$360,'Project List'!AF$1,FALSE))),0)</f>
        <v>Nil</v>
      </c>
      <c r="AD215" s="42"/>
      <c r="AE215" s="248">
        <f>1+IF(ISNA(VLOOKUP($A215,'Project labour content'!$A$7:$D$255,'Project labour content'!$D$1,FALSE)),VLOOKUP($D215,'Project labour content'!$F$6:$G$15,'Project labour content'!$G$1,FALSE),VLOOKUP($A215,'Project labour content'!$A$7:$D$255,'Project labour content'!$D$1,FALSE))*('Project labour content'!$K$14/100)*1</f>
        <v>1.0014119748251959</v>
      </c>
      <c r="AH215" s="3"/>
    </row>
    <row r="216" spans="1:43" x14ac:dyDescent="0.25">
      <c r="A216" s="11" t="s">
        <v>332</v>
      </c>
      <c r="B216" s="11" t="str">
        <f>_xlfn.IFNA(VLOOKUP($A216,'Project List'!$A$9:$AF$360,'Project List'!G$1,FALSE),0)</f>
        <v>IT Backup and Archiving Systems Replacement</v>
      </c>
      <c r="C216" s="11" t="str">
        <f>_xlfn.IFNA(VLOOKUP($A216,'Project List'!$A$9:$AF$360,'Project List'!C$1,FALSE),0)</f>
        <v>ExAnte</v>
      </c>
      <c r="D216" s="11" t="str">
        <f>_xlfn.IFNA(VLOOKUP($A216,'Project List'!$A$9:$AF$360,'Project List'!D$1,FALSE),0)</f>
        <v>Information Technology</v>
      </c>
      <c r="E216" s="11" t="str">
        <f>_xlfn.IFNA(VLOOKUP($A216,'Project List'!$A$9:$AF$360,'Project List'!H$1,FALSE),0)</f>
        <v>Active</v>
      </c>
      <c r="F216" s="105">
        <f>_xlfn.IFNA(VLOOKUP($A216,'Project List'!$A$9:$AF$360,'Project List'!I$1,FALSE),0)</f>
        <v>0</v>
      </c>
      <c r="G216" s="105">
        <f>_xlfn.IFNA(VLOOKUP($A216,'Project List'!$A$9:$AF$360,'Project List'!J$1,FALSE),0)</f>
        <v>0</v>
      </c>
      <c r="H216" s="105">
        <f>_xlfn.IFNA(VLOOKUP($A216,'Project List'!$A$9:$AF$360,'Project List'!K$1,FALSE),0)</f>
        <v>0</v>
      </c>
      <c r="I216" s="105">
        <f>_xlfn.IFNA(VLOOKUP($A216,'Project List'!$A$9:$AF$360,'Project List'!L$1,FALSE),0)</f>
        <v>0</v>
      </c>
      <c r="J216" s="105">
        <f>_xlfn.IFNA(VLOOKUP($A216,'Project List'!$A$9:$AF$360,'Project List'!M$1,FALSE),0)</f>
        <v>0</v>
      </c>
      <c r="K216" s="105">
        <f>_xlfn.IFNA(VLOOKUP($A216,'Project List'!$A$9:$AF$360,'Project List'!N$1,FALSE),0)</f>
        <v>0</v>
      </c>
      <c r="L216" s="105">
        <f>_xlfn.IFNA(VLOOKUP($A216,'Project List'!$A$9:$AF$360,'Project List'!O$1,FALSE),0)</f>
        <v>0</v>
      </c>
      <c r="M216" s="105">
        <f>_xlfn.IFNA(VLOOKUP($A216,'Project List'!$A$9:$AF$360,'Project List'!P$1,FALSE),0)</f>
        <v>0</v>
      </c>
      <c r="N216" s="105">
        <f>_xlfn.IFNA(VLOOKUP($A216,'Project List'!$A$9:$AF$360,'Project List'!Q$1,FALSE),0)</f>
        <v>0</v>
      </c>
      <c r="O216" s="105">
        <f>_xlfn.IFNA(VLOOKUP($A216,'Project List'!$A$9:$AF$360,'Project List'!R$1,FALSE),0)</f>
        <v>0</v>
      </c>
      <c r="P216" s="105">
        <f>_xlfn.IFNA(VLOOKUP($A216,'Project List'!$A$9:$AF$360,'Project List'!S$1,FALSE),0)</f>
        <v>0</v>
      </c>
      <c r="Q216" s="105">
        <f>_xlfn.IFNA(VLOOKUP($A216,'Project List'!$A$9:$AF$360,'Project List'!T$1,FALSE),0)</f>
        <v>0</v>
      </c>
      <c r="R216" s="105">
        <f>_xlfn.IFNA(VLOOKUP($A216,'Project List'!$A$9:$AF$360,'Project List'!U$1,FALSE),0)</f>
        <v>0</v>
      </c>
      <c r="S216" s="105">
        <f>_xlfn.IFNA(VLOOKUP($A216,'Project List'!$A$9:$AF$360,'Project List'!V$1,FALSE),0)</f>
        <v>0</v>
      </c>
      <c r="T216" s="105">
        <f>_xlfn.IFNA(VLOOKUP($A216,'Project List'!$A$9:$AF$360,'Project List'!W$1,FALSE),0)</f>
        <v>15909.44</v>
      </c>
      <c r="U216" s="105">
        <f>_xlfn.IFNA(VLOOKUP($A216,'Project List'!$A$9:$AF$360,'Project List'!X$1,FALSE),0)</f>
        <v>453270.14</v>
      </c>
      <c r="V216" s="13">
        <f>_xlfn.IFNA(IF(VLOOKUP($A216,'Project List'!$A$9:$BF$360,'Project List'!Y$1,FALSE)=0,"Nil",
IF(OR($E216="Potential",$E216="Proposed",$E216="Deferred",$E216="Cancelled",$E216="Closed"),VLOOKUP($A216,'Project List'!$A$9:$BF$360,'Project List'!Y$1,FALSE)*$A$15*$AE216,VLOOKUP($A216,'Project List'!$A$9:$BF$360,'Project List'!Y$1,FALSE))),0)</f>
        <v>50408.148462856989</v>
      </c>
      <c r="W216" s="13" t="str">
        <f>_xlfn.IFNA(IF(VLOOKUP($A216,'Project List'!$A$9:$BF$360,'Project List'!Z$1,FALSE)=0,"Nil",
IF(OR($E216="Potential",$E216="Proposed",$E216="Deferred",$E216="Cancelled",$E216="Closed"),VLOOKUP($A216,'Project List'!$A$9:$BF$360,'Project List'!Z$1,FALSE)*$A$15*$AE216,VLOOKUP($A216,'Project List'!$A$9:$BF$360,'Project List'!Z$1,FALSE))),0)</f>
        <v>Nil</v>
      </c>
      <c r="X216" s="13" t="str">
        <f>_xlfn.IFNA(IF(VLOOKUP($A216,'Project List'!$A$9:$BF$360,'Project List'!AA$1,FALSE)=0,"Nil",
IF(OR($E216="Potential",$E216="Proposed",$E216="Deferred",$E216="Cancelled",$E216="Closed"),VLOOKUP($A216,'Project List'!$A$9:$BF$360,'Project List'!AA$1,FALSE)*$A$15*$AE216,VLOOKUP($A216,'Project List'!$A$9:$BF$360,'Project List'!AA$1,FALSE))),0)</f>
        <v>Nil</v>
      </c>
      <c r="Y216" s="13" t="str">
        <f>_xlfn.IFNA(IF(VLOOKUP($A216,'Project List'!$A$9:$BF$360,'Project List'!AB$1,FALSE)=0,"Nil",
IF(OR($E216="Potential",$E216="Proposed",$E216="Deferred",$E216="Cancelled",$E216="Closed"),VLOOKUP($A216,'Project List'!$A$9:$BF$360,'Project List'!AB$1,FALSE)*$A$15*$AE216,VLOOKUP($A216,'Project List'!$A$9:$BF$360,'Project List'!AB$1,FALSE))),0)</f>
        <v>Nil</v>
      </c>
      <c r="Z216" s="13" t="str">
        <f>_xlfn.IFNA(IF(VLOOKUP($A216,'Project List'!$A$9:$BF$360,'Project List'!AC$1,FALSE)=0,"Nil",
IF(OR($E216="Potential",$E216="Proposed",$E216="Deferred",$E216="Cancelled",$E216="Closed"),VLOOKUP($A216,'Project List'!$A$9:$BF$360,'Project List'!AC$1,FALSE)*$A$15*$AE216,VLOOKUP($A216,'Project List'!$A$9:$BF$360,'Project List'!AC$1,FALSE))),0)</f>
        <v>Nil</v>
      </c>
      <c r="AA216" s="13" t="str">
        <f>_xlfn.IFNA(IF(VLOOKUP($A216,'Project List'!$A$9:$BF$360,'Project List'!AD$1,FALSE)=0,"Nil",
IF(OR($E216="Potential",$E216="Proposed",$E216="Deferred",$E216="Cancelled",$E216="Closed"),VLOOKUP($A216,'Project List'!$A$9:$BF$360,'Project List'!AD$1,FALSE)*$A$15*$AE216,VLOOKUP($A216,'Project List'!$A$9:$BF$360,'Project List'!AD$1,FALSE))),0)</f>
        <v>Nil</v>
      </c>
      <c r="AB216" s="13" t="str">
        <f>_xlfn.IFNA(IF(VLOOKUP($A216,'Project List'!$A$9:$BF$360,'Project List'!AE$1,FALSE)=0,"Nil",
IF(OR($E216="Potential",$E216="Proposed",$E216="Deferred",$E216="Cancelled",$E216="Closed"),VLOOKUP($A216,'Project List'!$A$9:$BF$360,'Project List'!AE$1,FALSE)*$A$15*$AE216,VLOOKUP($A216,'Project List'!$A$9:$BF$360,'Project List'!AE$1,FALSE))),0)</f>
        <v>Nil</v>
      </c>
      <c r="AC216" s="13" t="str">
        <f>_xlfn.IFNA(IF(VLOOKUP($A216,'Project List'!$A$9:$BF$360,'Project List'!AF$1,FALSE)=0,"Nil",
IF(OR($E216="Potential",$E216="Proposed",$E216="Deferred",$E216="Cancelled",$E216="Closed"),VLOOKUP($A216,'Project List'!$A$9:$BF$360,'Project List'!AF$1,FALSE)*$A$15*$AE216,VLOOKUP($A216,'Project List'!$A$9:$BF$360,'Project List'!AF$1,FALSE))),0)</f>
        <v>Nil</v>
      </c>
      <c r="AD216" s="42"/>
      <c r="AE216" s="248">
        <f>1+IF(ISNA(VLOOKUP($A216,'Project labour content'!$A$7:$D$255,'Project labour content'!$D$1,FALSE)),VLOOKUP($D216,'Project labour content'!$F$6:$G$15,'Project labour content'!$G$1,FALSE),VLOOKUP($A216,'Project labour content'!$A$7:$D$255,'Project labour content'!$D$1,FALSE))*('Project labour content'!$K$14/100)*1</f>
        <v>1.0013668313549464</v>
      </c>
      <c r="AG216" s="3"/>
      <c r="AH216" s="3"/>
      <c r="AI216" s="32"/>
      <c r="AJ216" s="32"/>
      <c r="AK216" s="32"/>
      <c r="AL216" s="32"/>
      <c r="AM216" s="59"/>
      <c r="AN216" s="59"/>
      <c r="AO216" s="59"/>
      <c r="AP216" s="59"/>
      <c r="AQ216" s="59"/>
    </row>
    <row r="217" spans="1:43" x14ac:dyDescent="0.25">
      <c r="A217" s="11" t="s">
        <v>333</v>
      </c>
      <c r="B217" s="11" t="str">
        <f>_xlfn.IFNA(VLOOKUP($A217,'Project List'!$A$9:$AF$360,'Project List'!G$1,FALSE),0)</f>
        <v>Virtual Application Capability Refresh</v>
      </c>
      <c r="C217" s="11" t="str">
        <f>_xlfn.IFNA(VLOOKUP($A217,'Project List'!$A$9:$AF$360,'Project List'!C$1,FALSE),0)</f>
        <v>ExAnte</v>
      </c>
      <c r="D217" s="11" t="str">
        <f>_xlfn.IFNA(VLOOKUP($A217,'Project List'!$A$9:$AF$360,'Project List'!D$1,FALSE),0)</f>
        <v>Information Technology</v>
      </c>
      <c r="E217" s="11" t="str">
        <f>_xlfn.IFNA(VLOOKUP($A217,'Project List'!$A$9:$AF$360,'Project List'!H$1,FALSE),0)</f>
        <v>Potential</v>
      </c>
      <c r="F217" s="105">
        <f>_xlfn.IFNA(VLOOKUP($A217,'Project List'!$A$9:$AF$360,'Project List'!I$1,FALSE),0)</f>
        <v>0</v>
      </c>
      <c r="G217" s="105">
        <f>_xlfn.IFNA(VLOOKUP($A217,'Project List'!$A$9:$AF$360,'Project List'!J$1,FALSE),0)</f>
        <v>0</v>
      </c>
      <c r="H217" s="105">
        <f>_xlfn.IFNA(VLOOKUP($A217,'Project List'!$A$9:$AF$360,'Project List'!K$1,FALSE),0)</f>
        <v>0</v>
      </c>
      <c r="I217" s="105">
        <f>_xlfn.IFNA(VLOOKUP($A217,'Project List'!$A$9:$AF$360,'Project List'!L$1,FALSE),0)</f>
        <v>0</v>
      </c>
      <c r="J217" s="105">
        <f>_xlfn.IFNA(VLOOKUP($A217,'Project List'!$A$9:$AF$360,'Project List'!M$1,FALSE),0)</f>
        <v>0</v>
      </c>
      <c r="K217" s="105">
        <f>_xlfn.IFNA(VLOOKUP($A217,'Project List'!$A$9:$AF$360,'Project List'!N$1,FALSE),0)</f>
        <v>0</v>
      </c>
      <c r="L217" s="105">
        <f>_xlfn.IFNA(VLOOKUP($A217,'Project List'!$A$9:$AF$360,'Project List'!O$1,FALSE),0)</f>
        <v>0</v>
      </c>
      <c r="M217" s="105">
        <f>_xlfn.IFNA(VLOOKUP($A217,'Project List'!$A$9:$AF$360,'Project List'!P$1,FALSE),0)</f>
        <v>0</v>
      </c>
      <c r="N217" s="105">
        <f>_xlfn.IFNA(VLOOKUP($A217,'Project List'!$A$9:$AF$360,'Project List'!Q$1,FALSE),0)</f>
        <v>0</v>
      </c>
      <c r="O217" s="105">
        <f>_xlfn.IFNA(VLOOKUP($A217,'Project List'!$A$9:$AF$360,'Project List'!R$1,FALSE),0)</f>
        <v>0</v>
      </c>
      <c r="P217" s="105">
        <f>_xlfn.IFNA(VLOOKUP($A217,'Project List'!$A$9:$AF$360,'Project List'!S$1,FALSE),0)</f>
        <v>0</v>
      </c>
      <c r="Q217" s="105">
        <f>_xlfn.IFNA(VLOOKUP($A217,'Project List'!$A$9:$AF$360,'Project List'!T$1,FALSE),0)</f>
        <v>0</v>
      </c>
      <c r="R217" s="105">
        <f>_xlfn.IFNA(VLOOKUP($A217,'Project List'!$A$9:$AF$360,'Project List'!U$1,FALSE),0)</f>
        <v>0</v>
      </c>
      <c r="S217" s="105">
        <f>_xlfn.IFNA(VLOOKUP($A217,'Project List'!$A$9:$AF$360,'Project List'!V$1,FALSE),0)</f>
        <v>0</v>
      </c>
      <c r="T217" s="105">
        <f>_xlfn.IFNA(VLOOKUP($A217,'Project List'!$A$9:$AF$360,'Project List'!W$1,FALSE),0)</f>
        <v>0</v>
      </c>
      <c r="U217" s="105">
        <f>_xlfn.IFNA(VLOOKUP($A217,'Project List'!$A$9:$AF$360,'Project List'!X$1,FALSE),0)</f>
        <v>0</v>
      </c>
      <c r="V217" s="13">
        <f>_xlfn.IFNA(IF(VLOOKUP($A217,'Project List'!$A$9:$BF$360,'Project List'!Y$1,FALSE)=0,"Nil",
IF(OR($E217="Potential",$E217="Proposed",$E217="Deferred",$E217="Cancelled",$E217="Closed"),VLOOKUP($A217,'Project List'!$A$9:$BF$360,'Project List'!Y$1,FALSE)*$A$15*$AE217,VLOOKUP($A217,'Project List'!$A$9:$BF$360,'Project List'!Y$1,FALSE))),0)</f>
        <v>253880.85235591009</v>
      </c>
      <c r="W217" s="13">
        <f>_xlfn.IFNA(IF(VLOOKUP($A217,'Project List'!$A$9:$BF$360,'Project List'!Z$1,FALSE)=0,"Nil",
IF(OR($E217="Potential",$E217="Proposed",$E217="Deferred",$E217="Cancelled",$E217="Closed"),VLOOKUP($A217,'Project List'!$A$9:$BF$360,'Project List'!Z$1,FALSE)*$A$15*$AE217,VLOOKUP($A217,'Project List'!$A$9:$BF$360,'Project List'!Z$1,FALSE))),0)</f>
        <v>521214.29881858174</v>
      </c>
      <c r="X217" s="13" t="str">
        <f>_xlfn.IFNA(IF(VLOOKUP($A217,'Project List'!$A$9:$BF$360,'Project List'!AA$1,FALSE)=0,"Nil",
IF(OR($E217="Potential",$E217="Proposed",$E217="Deferred",$E217="Cancelled",$E217="Closed"),VLOOKUP($A217,'Project List'!$A$9:$BF$360,'Project List'!AA$1,FALSE)*$A$15*$AE217,VLOOKUP($A217,'Project List'!$A$9:$BF$360,'Project List'!AA$1,FALSE))),0)</f>
        <v>Nil</v>
      </c>
      <c r="Y217" s="13" t="str">
        <f>_xlfn.IFNA(IF(VLOOKUP($A217,'Project List'!$A$9:$BF$360,'Project List'!AB$1,FALSE)=0,"Nil",
IF(OR($E217="Potential",$E217="Proposed",$E217="Deferred",$E217="Cancelled",$E217="Closed"),VLOOKUP($A217,'Project List'!$A$9:$BF$360,'Project List'!AB$1,FALSE)*$A$15*$AE217,VLOOKUP($A217,'Project List'!$A$9:$BF$360,'Project List'!AB$1,FALSE))),0)</f>
        <v>Nil</v>
      </c>
      <c r="Z217" s="13" t="str">
        <f>_xlfn.IFNA(IF(VLOOKUP($A217,'Project List'!$A$9:$BF$360,'Project List'!AC$1,FALSE)=0,"Nil",
IF(OR($E217="Potential",$E217="Proposed",$E217="Deferred",$E217="Cancelled",$E217="Closed"),VLOOKUP($A217,'Project List'!$A$9:$BF$360,'Project List'!AC$1,FALSE)*$A$15*$AE217,VLOOKUP($A217,'Project List'!$A$9:$BF$360,'Project List'!AC$1,FALSE))),0)</f>
        <v>Nil</v>
      </c>
      <c r="AA217" s="13" t="str">
        <f>_xlfn.IFNA(IF(VLOOKUP($A217,'Project List'!$A$9:$BF$360,'Project List'!AD$1,FALSE)=0,"Nil",
IF(OR($E217="Potential",$E217="Proposed",$E217="Deferred",$E217="Cancelled",$E217="Closed"),VLOOKUP($A217,'Project List'!$A$9:$BF$360,'Project List'!AD$1,FALSE)*$A$15*$AE217,VLOOKUP($A217,'Project List'!$A$9:$BF$360,'Project List'!AD$1,FALSE))),0)</f>
        <v>Nil</v>
      </c>
      <c r="AB217" s="13" t="str">
        <f>_xlfn.IFNA(IF(VLOOKUP($A217,'Project List'!$A$9:$BF$360,'Project List'!AE$1,FALSE)=0,"Nil",
IF(OR($E217="Potential",$E217="Proposed",$E217="Deferred",$E217="Cancelled",$E217="Closed"),VLOOKUP($A217,'Project List'!$A$9:$BF$360,'Project List'!AE$1,FALSE)*$A$15*$AE217,VLOOKUP($A217,'Project List'!$A$9:$BF$360,'Project List'!AE$1,FALSE))),0)</f>
        <v>Nil</v>
      </c>
      <c r="AC217" s="13" t="str">
        <f>_xlfn.IFNA(IF(VLOOKUP($A217,'Project List'!$A$9:$BF$360,'Project List'!AF$1,FALSE)=0,"Nil",
IF(OR($E217="Potential",$E217="Proposed",$E217="Deferred",$E217="Cancelled",$E217="Closed"),VLOOKUP($A217,'Project List'!$A$9:$BF$360,'Project List'!AF$1,FALSE)*$A$15*$AE217,VLOOKUP($A217,'Project List'!$A$9:$BF$360,'Project List'!AF$1,FALSE))),0)</f>
        <v>Nil</v>
      </c>
      <c r="AD217" s="42"/>
      <c r="AE217" s="248">
        <f>1+IF(ISNA(VLOOKUP($A217,'Project labour content'!$A$7:$D$255,'Project labour content'!$D$1,FALSE)),VLOOKUP($D217,'Project labour content'!$F$6:$G$15,'Project labour content'!$G$1,FALSE),VLOOKUP($A217,'Project labour content'!$A$7:$D$255,'Project labour content'!$D$1,FALSE))*('Project labour content'!$K$14/100)*1</f>
        <v>1.0024480115846353</v>
      </c>
    </row>
    <row r="218" spans="1:43" x14ac:dyDescent="0.25">
      <c r="A218" s="11" t="s">
        <v>334</v>
      </c>
      <c r="B218" s="11" t="str">
        <f>_xlfn.IFNA(VLOOKUP($A218,'Project List'!$A$9:$AF$360,'Project List'!G$1,FALSE),0)</f>
        <v>Database Platform Refresh 19-20</v>
      </c>
      <c r="C218" s="11" t="str">
        <f>_xlfn.IFNA(VLOOKUP($A218,'Project List'!$A$9:$AF$360,'Project List'!C$1,FALSE),0)</f>
        <v>ExAnte</v>
      </c>
      <c r="D218" s="11" t="str">
        <f>_xlfn.IFNA(VLOOKUP($A218,'Project List'!$A$9:$AF$360,'Project List'!D$1,FALSE),0)</f>
        <v>Information Technology</v>
      </c>
      <c r="E218" s="11" t="str">
        <f>_xlfn.IFNA(VLOOKUP($A218,'Project List'!$A$9:$AF$360,'Project List'!H$1,FALSE),0)</f>
        <v>Active</v>
      </c>
      <c r="F218" s="105">
        <f>_xlfn.IFNA(VLOOKUP($A218,'Project List'!$A$9:$AF$360,'Project List'!I$1,FALSE),0)</f>
        <v>0</v>
      </c>
      <c r="G218" s="105">
        <f>_xlfn.IFNA(VLOOKUP($A218,'Project List'!$A$9:$AF$360,'Project List'!J$1,FALSE),0)</f>
        <v>0</v>
      </c>
      <c r="H218" s="105">
        <f>_xlfn.IFNA(VLOOKUP($A218,'Project List'!$A$9:$AF$360,'Project List'!K$1,FALSE),0)</f>
        <v>0</v>
      </c>
      <c r="I218" s="105">
        <f>_xlfn.IFNA(VLOOKUP($A218,'Project List'!$A$9:$AF$360,'Project List'!L$1,FALSE),0)</f>
        <v>0</v>
      </c>
      <c r="J218" s="105">
        <f>_xlfn.IFNA(VLOOKUP($A218,'Project List'!$A$9:$AF$360,'Project List'!M$1,FALSE),0)</f>
        <v>0</v>
      </c>
      <c r="K218" s="105">
        <f>_xlfn.IFNA(VLOOKUP($A218,'Project List'!$A$9:$AF$360,'Project List'!N$1,FALSE),0)</f>
        <v>0</v>
      </c>
      <c r="L218" s="105">
        <f>_xlfn.IFNA(VLOOKUP($A218,'Project List'!$A$9:$AF$360,'Project List'!O$1,FALSE),0)</f>
        <v>0</v>
      </c>
      <c r="M218" s="105">
        <f>_xlfn.IFNA(VLOOKUP($A218,'Project List'!$A$9:$AF$360,'Project List'!P$1,FALSE),0)</f>
        <v>0</v>
      </c>
      <c r="N218" s="105">
        <f>_xlfn.IFNA(VLOOKUP($A218,'Project List'!$A$9:$AF$360,'Project List'!Q$1,FALSE),0)</f>
        <v>0</v>
      </c>
      <c r="O218" s="105">
        <f>_xlfn.IFNA(VLOOKUP($A218,'Project List'!$A$9:$AF$360,'Project List'!R$1,FALSE),0)</f>
        <v>0</v>
      </c>
      <c r="P218" s="105">
        <f>_xlfn.IFNA(VLOOKUP($A218,'Project List'!$A$9:$AF$360,'Project List'!S$1,FALSE),0)</f>
        <v>0</v>
      </c>
      <c r="Q218" s="105">
        <f>_xlfn.IFNA(VLOOKUP($A218,'Project List'!$A$9:$AF$360,'Project List'!T$1,FALSE),0)</f>
        <v>0</v>
      </c>
      <c r="R218" s="105">
        <f>_xlfn.IFNA(VLOOKUP($A218,'Project List'!$A$9:$AF$360,'Project List'!U$1,FALSE),0)</f>
        <v>0</v>
      </c>
      <c r="S218" s="105">
        <f>_xlfn.IFNA(VLOOKUP($A218,'Project List'!$A$9:$AF$360,'Project List'!V$1,FALSE),0)</f>
        <v>0</v>
      </c>
      <c r="T218" s="105">
        <f>_xlfn.IFNA(VLOOKUP($A218,'Project List'!$A$9:$AF$360,'Project List'!W$1,FALSE),0)</f>
        <v>0</v>
      </c>
      <c r="U218" s="105">
        <f>_xlfn.IFNA(VLOOKUP($A218,'Project List'!$A$9:$AF$360,'Project List'!X$1,FALSE),0)</f>
        <v>0</v>
      </c>
      <c r="V218" s="13">
        <f>_xlfn.IFNA(IF(VLOOKUP($A218,'Project List'!$A$9:$BF$360,'Project List'!Y$1,FALSE)=0,"Nil",
IF(OR($E218="Potential",$E218="Proposed",$E218="Deferred",$E218="Cancelled",$E218="Closed"),VLOOKUP($A218,'Project List'!$A$9:$BF$360,'Project List'!Y$1,FALSE)*$A$15*$AE218,VLOOKUP($A218,'Project List'!$A$9:$BF$360,'Project List'!Y$1,FALSE))),0)</f>
        <v>588317.32819033228</v>
      </c>
      <c r="W218" s="13">
        <f>_xlfn.IFNA(IF(VLOOKUP($A218,'Project List'!$A$9:$BF$360,'Project List'!Z$1,FALSE)=0,"Nil",
IF(OR($E218="Potential",$E218="Proposed",$E218="Deferred",$E218="Cancelled",$E218="Closed"),VLOOKUP($A218,'Project List'!$A$9:$BF$360,'Project List'!Z$1,FALSE)*$A$15*$AE218,VLOOKUP($A218,'Project List'!$A$9:$BF$360,'Project List'!Z$1,FALSE))),0)</f>
        <v>886621.54590038862</v>
      </c>
      <c r="X218" s="13" t="str">
        <f>_xlfn.IFNA(IF(VLOOKUP($A218,'Project List'!$A$9:$BF$360,'Project List'!AA$1,FALSE)=0,"Nil",
IF(OR($E218="Potential",$E218="Proposed",$E218="Deferred",$E218="Cancelled",$E218="Closed"),VLOOKUP($A218,'Project List'!$A$9:$BF$360,'Project List'!AA$1,FALSE)*$A$15*$AE218,VLOOKUP($A218,'Project List'!$A$9:$BF$360,'Project List'!AA$1,FALSE))),0)</f>
        <v>Nil</v>
      </c>
      <c r="Y218" s="13" t="str">
        <f>_xlfn.IFNA(IF(VLOOKUP($A218,'Project List'!$A$9:$BF$360,'Project List'!AB$1,FALSE)=0,"Nil",
IF(OR($E218="Potential",$E218="Proposed",$E218="Deferred",$E218="Cancelled",$E218="Closed"),VLOOKUP($A218,'Project List'!$A$9:$BF$360,'Project List'!AB$1,FALSE)*$A$15*$AE218,VLOOKUP($A218,'Project List'!$A$9:$BF$360,'Project List'!AB$1,FALSE))),0)</f>
        <v>Nil</v>
      </c>
      <c r="Z218" s="13" t="str">
        <f>_xlfn.IFNA(IF(VLOOKUP($A218,'Project List'!$A$9:$BF$360,'Project List'!AC$1,FALSE)=0,"Nil",
IF(OR($E218="Potential",$E218="Proposed",$E218="Deferred",$E218="Cancelled",$E218="Closed"),VLOOKUP($A218,'Project List'!$A$9:$BF$360,'Project List'!AC$1,FALSE)*$A$15*$AE218,VLOOKUP($A218,'Project List'!$A$9:$BF$360,'Project List'!AC$1,FALSE))),0)</f>
        <v>Nil</v>
      </c>
      <c r="AA218" s="13" t="str">
        <f>_xlfn.IFNA(IF(VLOOKUP($A218,'Project List'!$A$9:$BF$360,'Project List'!AD$1,FALSE)=0,"Nil",
IF(OR($E218="Potential",$E218="Proposed",$E218="Deferred",$E218="Cancelled",$E218="Closed"),VLOOKUP($A218,'Project List'!$A$9:$BF$360,'Project List'!AD$1,FALSE)*$A$15*$AE218,VLOOKUP($A218,'Project List'!$A$9:$BF$360,'Project List'!AD$1,FALSE))),0)</f>
        <v>Nil</v>
      </c>
      <c r="AB218" s="13" t="str">
        <f>_xlfn.IFNA(IF(VLOOKUP($A218,'Project List'!$A$9:$BF$360,'Project List'!AE$1,FALSE)=0,"Nil",
IF(OR($E218="Potential",$E218="Proposed",$E218="Deferred",$E218="Cancelled",$E218="Closed"),VLOOKUP($A218,'Project List'!$A$9:$BF$360,'Project List'!AE$1,FALSE)*$A$15*$AE218,VLOOKUP($A218,'Project List'!$A$9:$BF$360,'Project List'!AE$1,FALSE))),0)</f>
        <v>Nil</v>
      </c>
      <c r="AC218" s="13" t="str">
        <f>_xlfn.IFNA(IF(VLOOKUP($A218,'Project List'!$A$9:$BF$360,'Project List'!AF$1,FALSE)=0,"Nil",
IF(OR($E218="Potential",$E218="Proposed",$E218="Deferred",$E218="Cancelled",$E218="Closed"),VLOOKUP($A218,'Project List'!$A$9:$BF$360,'Project List'!AF$1,FALSE)*$A$15*$AE218,VLOOKUP($A218,'Project List'!$A$9:$BF$360,'Project List'!AF$1,FALSE))),0)</f>
        <v>Nil</v>
      </c>
      <c r="AD218" s="42"/>
      <c r="AE218" s="248">
        <f>1+IF(ISNA(VLOOKUP($A218,'Project labour content'!$A$7:$D$255,'Project labour content'!$D$1,FALSE)),VLOOKUP($D218,'Project labour content'!$F$6:$G$15,'Project labour content'!$G$1,FALSE),VLOOKUP($A218,'Project labour content'!$A$7:$D$255,'Project labour content'!$D$1,FALSE))*('Project labour content'!$K$14/100)*1</f>
        <v>1.0042015304910372</v>
      </c>
      <c r="AG218" s="3"/>
      <c r="AH218" s="3"/>
      <c r="AI218" s="32"/>
      <c r="AJ218" s="32"/>
      <c r="AK218" s="32"/>
      <c r="AL218" s="32"/>
      <c r="AM218" s="59"/>
      <c r="AN218" s="59"/>
      <c r="AO218" s="59"/>
      <c r="AP218" s="59"/>
      <c r="AQ218" s="59"/>
    </row>
    <row r="219" spans="1:43" x14ac:dyDescent="0.25">
      <c r="A219" s="11" t="s">
        <v>335</v>
      </c>
      <c r="B219" s="11" t="str">
        <f>_xlfn.IFNA(VLOOKUP($A219,'Project List'!$A$9:$AF$360,'Project List'!G$1,FALSE),0)</f>
        <v>Back Up Control and Data Centre</v>
      </c>
      <c r="C219" s="11" t="str">
        <f>_xlfn.IFNA(VLOOKUP($A219,'Project List'!$A$9:$AF$360,'Project List'!C$1,FALSE),0)</f>
        <v>ExAnte</v>
      </c>
      <c r="D219" s="11" t="str">
        <f>_xlfn.IFNA(VLOOKUP($A219,'Project List'!$A$9:$AF$360,'Project List'!D$1,FALSE),0)</f>
        <v>Security/Compliance</v>
      </c>
      <c r="E219" s="11" t="str">
        <f>_xlfn.IFNA(VLOOKUP($A219,'Project List'!$A$9:$AF$360,'Project List'!H$1,FALSE),0)</f>
        <v>Closed</v>
      </c>
      <c r="F219" s="105">
        <f>_xlfn.IFNA(VLOOKUP($A219,'Project List'!$A$9:$AF$360,'Project List'!I$1,FALSE),0)</f>
        <v>0</v>
      </c>
      <c r="G219" s="105">
        <f>_xlfn.IFNA(VLOOKUP($A219,'Project List'!$A$9:$AF$360,'Project List'!J$1,FALSE),0)</f>
        <v>0</v>
      </c>
      <c r="H219" s="105">
        <f>_xlfn.IFNA(VLOOKUP($A219,'Project List'!$A$9:$AF$360,'Project List'!K$1,FALSE),0)</f>
        <v>0</v>
      </c>
      <c r="I219" s="105">
        <f>_xlfn.IFNA(VLOOKUP($A219,'Project List'!$A$9:$AF$360,'Project List'!L$1,FALSE),0)</f>
        <v>0</v>
      </c>
      <c r="J219" s="105">
        <f>_xlfn.IFNA(VLOOKUP($A219,'Project List'!$A$9:$AF$360,'Project List'!M$1,FALSE),0)</f>
        <v>0</v>
      </c>
      <c r="K219" s="105">
        <f>_xlfn.IFNA(VLOOKUP($A219,'Project List'!$A$9:$AF$360,'Project List'!N$1,FALSE),0)</f>
        <v>0</v>
      </c>
      <c r="L219" s="105">
        <f>_xlfn.IFNA(VLOOKUP($A219,'Project List'!$A$9:$AF$360,'Project List'!O$1,FALSE),0)</f>
        <v>0</v>
      </c>
      <c r="M219" s="105">
        <f>_xlfn.IFNA(VLOOKUP($A219,'Project List'!$A$9:$AF$360,'Project List'!P$1,FALSE),0)</f>
        <v>0</v>
      </c>
      <c r="N219" s="105">
        <f>_xlfn.IFNA(VLOOKUP($A219,'Project List'!$A$9:$AF$360,'Project List'!Q$1,FALSE),0)</f>
        <v>0</v>
      </c>
      <c r="O219" s="105">
        <f>_xlfn.IFNA(VLOOKUP($A219,'Project List'!$A$9:$AF$360,'Project List'!R$1,FALSE),0)</f>
        <v>0</v>
      </c>
      <c r="P219" s="105">
        <f>_xlfn.IFNA(VLOOKUP($A219,'Project List'!$A$9:$AF$360,'Project List'!S$1,FALSE),0)</f>
        <v>48019.06</v>
      </c>
      <c r="Q219" s="105">
        <f>_xlfn.IFNA(VLOOKUP($A219,'Project List'!$A$9:$AF$360,'Project List'!T$1,FALSE),0)</f>
        <v>195473.35</v>
      </c>
      <c r="R219" s="105">
        <f>_xlfn.IFNA(VLOOKUP($A219,'Project List'!$A$9:$AF$360,'Project List'!U$1,FALSE),0)</f>
        <v>2919722.95</v>
      </c>
      <c r="S219" s="105">
        <f>_xlfn.IFNA(VLOOKUP($A219,'Project List'!$A$9:$AF$360,'Project List'!V$1,FALSE),0)</f>
        <v>4065098.64</v>
      </c>
      <c r="T219" s="105">
        <f>_xlfn.IFNA(VLOOKUP($A219,'Project List'!$A$9:$AF$360,'Project List'!W$1,FALSE),0)</f>
        <v>-983.61</v>
      </c>
      <c r="U219" s="105">
        <f>_xlfn.IFNA(VLOOKUP($A219,'Project List'!$A$9:$AF$360,'Project List'!X$1,FALSE),0)</f>
        <v>0</v>
      </c>
      <c r="V219" s="13" t="str">
        <f>_xlfn.IFNA(IF(VLOOKUP($A219,'Project List'!$A$9:$BF$360,'Project List'!Y$1,FALSE)=0,"Nil",
IF(OR($E219="Potential",$E219="Proposed",$E219="Deferred",$E219="Cancelled",$E219="Closed"),VLOOKUP($A219,'Project List'!$A$9:$BF$360,'Project List'!Y$1,FALSE)*$A$15*$AE219,VLOOKUP($A219,'Project List'!$A$9:$BF$360,'Project List'!Y$1,FALSE))),0)</f>
        <v>Nil</v>
      </c>
      <c r="W219" s="13" t="str">
        <f>_xlfn.IFNA(IF(VLOOKUP($A219,'Project List'!$A$9:$BF$360,'Project List'!Z$1,FALSE)=0,"Nil",
IF(OR($E219="Potential",$E219="Proposed",$E219="Deferred",$E219="Cancelled",$E219="Closed"),VLOOKUP($A219,'Project List'!$A$9:$BF$360,'Project List'!Z$1,FALSE)*$A$15*$AE219,VLOOKUP($A219,'Project List'!$A$9:$BF$360,'Project List'!Z$1,FALSE))),0)</f>
        <v>Nil</v>
      </c>
      <c r="X219" s="13" t="str">
        <f>_xlfn.IFNA(IF(VLOOKUP($A219,'Project List'!$A$9:$BF$360,'Project List'!AA$1,FALSE)=0,"Nil",
IF(OR($E219="Potential",$E219="Proposed",$E219="Deferred",$E219="Cancelled",$E219="Closed"),VLOOKUP($A219,'Project List'!$A$9:$BF$360,'Project List'!AA$1,FALSE)*$A$15*$AE219,VLOOKUP($A219,'Project List'!$A$9:$BF$360,'Project List'!AA$1,FALSE))),0)</f>
        <v>Nil</v>
      </c>
      <c r="Y219" s="13" t="str">
        <f>_xlfn.IFNA(IF(VLOOKUP($A219,'Project List'!$A$9:$BF$360,'Project List'!AB$1,FALSE)=0,"Nil",
IF(OR($E219="Potential",$E219="Proposed",$E219="Deferred",$E219="Cancelled",$E219="Closed"),VLOOKUP($A219,'Project List'!$A$9:$BF$360,'Project List'!AB$1,FALSE)*$A$15*$AE219,VLOOKUP($A219,'Project List'!$A$9:$BF$360,'Project List'!AB$1,FALSE))),0)</f>
        <v>Nil</v>
      </c>
      <c r="Z219" s="13" t="str">
        <f>_xlfn.IFNA(IF(VLOOKUP($A219,'Project List'!$A$9:$BF$360,'Project List'!AC$1,FALSE)=0,"Nil",
IF(OR($E219="Potential",$E219="Proposed",$E219="Deferred",$E219="Cancelled",$E219="Closed"),VLOOKUP($A219,'Project List'!$A$9:$BF$360,'Project List'!AC$1,FALSE)*$A$15*$AE219,VLOOKUP($A219,'Project List'!$A$9:$BF$360,'Project List'!AC$1,FALSE))),0)</f>
        <v>Nil</v>
      </c>
      <c r="AA219" s="13" t="str">
        <f>_xlfn.IFNA(IF(VLOOKUP($A219,'Project List'!$A$9:$BF$360,'Project List'!AD$1,FALSE)=0,"Nil",
IF(OR($E219="Potential",$E219="Proposed",$E219="Deferred",$E219="Cancelled",$E219="Closed"),VLOOKUP($A219,'Project List'!$A$9:$BF$360,'Project List'!AD$1,FALSE)*$A$15*$AE219,VLOOKUP($A219,'Project List'!$A$9:$BF$360,'Project List'!AD$1,FALSE))),0)</f>
        <v>Nil</v>
      </c>
      <c r="AB219" s="13" t="str">
        <f>_xlfn.IFNA(IF(VLOOKUP($A219,'Project List'!$A$9:$BF$360,'Project List'!AE$1,FALSE)=0,"Nil",
IF(OR($E219="Potential",$E219="Proposed",$E219="Deferred",$E219="Cancelled",$E219="Closed"),VLOOKUP($A219,'Project List'!$A$9:$BF$360,'Project List'!AE$1,FALSE)*$A$15*$AE219,VLOOKUP($A219,'Project List'!$A$9:$BF$360,'Project List'!AE$1,FALSE))),0)</f>
        <v>Nil</v>
      </c>
      <c r="AC219" s="13" t="str">
        <f>_xlfn.IFNA(IF(VLOOKUP($A219,'Project List'!$A$9:$BF$360,'Project List'!AF$1,FALSE)=0,"Nil",
IF(OR($E219="Potential",$E219="Proposed",$E219="Deferred",$E219="Cancelled",$E219="Closed"),VLOOKUP($A219,'Project List'!$A$9:$BF$360,'Project List'!AF$1,FALSE)*$A$15*$AE219,VLOOKUP($A219,'Project List'!$A$9:$BF$360,'Project List'!AF$1,FALSE))),0)</f>
        <v>Nil</v>
      </c>
      <c r="AD219" s="42"/>
      <c r="AE219" s="248">
        <f>1+IF(ISNA(VLOOKUP($A219,'Project labour content'!$A$7:$D$255,'Project labour content'!$D$1,FALSE)),VLOOKUP($D219,'Project labour content'!$F$6:$G$15,'Project labour content'!$G$1,FALSE),VLOOKUP($A219,'Project labour content'!$A$7:$D$255,'Project labour content'!$D$1,FALSE))*('Project labour content'!$K$14/100)*1</f>
        <v>1.0005859102087626</v>
      </c>
      <c r="AG219" s="3"/>
      <c r="AH219" s="3"/>
      <c r="AI219" s="32"/>
      <c r="AJ219" s="32"/>
      <c r="AK219" s="32"/>
      <c r="AL219" s="32"/>
      <c r="AM219" s="59"/>
      <c r="AN219" s="59"/>
      <c r="AO219" s="59"/>
      <c r="AP219" s="59"/>
      <c r="AQ219" s="59"/>
    </row>
    <row r="220" spans="1:43" x14ac:dyDescent="0.25">
      <c r="A220" s="11" t="s">
        <v>337</v>
      </c>
      <c r="B220" s="11" t="str">
        <f>_xlfn.IFNA(VLOOKUP($A220,'Project List'!$A$9:$AF$360,'Project List'!G$1,FALSE),0)</f>
        <v>Davenport Under-voltage Load Shedding</v>
      </c>
      <c r="C220" s="11" t="str">
        <f>_xlfn.IFNA(VLOOKUP($A220,'Project List'!$A$9:$AF$360,'Project List'!C$1,FALSE),0)</f>
        <v>ExAnte</v>
      </c>
      <c r="D220" s="11" t="str">
        <f>_xlfn.IFNA(VLOOKUP($A220,'Project List'!$A$9:$AF$360,'Project List'!D$1,FALSE),0)</f>
        <v>Security/Compliance</v>
      </c>
      <c r="E220" s="11" t="str">
        <f>_xlfn.IFNA(VLOOKUP($A220,'Project List'!$A$9:$AF$360,'Project List'!H$1,FALSE),0)</f>
        <v>Closed</v>
      </c>
      <c r="F220" s="105">
        <f>_xlfn.IFNA(VLOOKUP($A220,'Project List'!$A$9:$AF$360,'Project List'!I$1,FALSE),0)</f>
        <v>0</v>
      </c>
      <c r="G220" s="105">
        <f>_xlfn.IFNA(VLOOKUP($A220,'Project List'!$A$9:$AF$360,'Project List'!J$1,FALSE),0)</f>
        <v>0</v>
      </c>
      <c r="H220" s="105">
        <f>_xlfn.IFNA(VLOOKUP($A220,'Project List'!$A$9:$AF$360,'Project List'!K$1,FALSE),0)</f>
        <v>0</v>
      </c>
      <c r="I220" s="105">
        <f>_xlfn.IFNA(VLOOKUP($A220,'Project List'!$A$9:$AF$360,'Project List'!L$1,FALSE),0)</f>
        <v>0</v>
      </c>
      <c r="J220" s="105">
        <f>_xlfn.IFNA(VLOOKUP($A220,'Project List'!$A$9:$AF$360,'Project List'!M$1,FALSE),0)</f>
        <v>0</v>
      </c>
      <c r="K220" s="105">
        <f>_xlfn.IFNA(VLOOKUP($A220,'Project List'!$A$9:$AF$360,'Project List'!N$1,FALSE),0)</f>
        <v>0</v>
      </c>
      <c r="L220" s="105">
        <f>_xlfn.IFNA(VLOOKUP($A220,'Project List'!$A$9:$AF$360,'Project List'!O$1,FALSE),0)</f>
        <v>0</v>
      </c>
      <c r="M220" s="105">
        <f>_xlfn.IFNA(VLOOKUP($A220,'Project List'!$A$9:$AF$360,'Project List'!P$1,FALSE),0)</f>
        <v>0</v>
      </c>
      <c r="N220" s="105">
        <f>_xlfn.IFNA(VLOOKUP($A220,'Project List'!$A$9:$AF$360,'Project List'!Q$1,FALSE),0)</f>
        <v>0</v>
      </c>
      <c r="O220" s="105">
        <f>_xlfn.IFNA(VLOOKUP($A220,'Project List'!$A$9:$AF$360,'Project List'!R$1,FALSE),0)</f>
        <v>0</v>
      </c>
      <c r="P220" s="105">
        <f>_xlfn.IFNA(VLOOKUP($A220,'Project List'!$A$9:$AF$360,'Project List'!S$1,FALSE),0)</f>
        <v>187262.35</v>
      </c>
      <c r="Q220" s="105">
        <f>_xlfn.IFNA(VLOOKUP($A220,'Project List'!$A$9:$AF$360,'Project List'!T$1,FALSE),0)</f>
        <v>29471.98</v>
      </c>
      <c r="R220" s="105">
        <f>_xlfn.IFNA(VLOOKUP($A220,'Project List'!$A$9:$AF$360,'Project List'!U$1,FALSE),0)</f>
        <v>4145.0200000000004</v>
      </c>
      <c r="S220" s="105">
        <f>_xlfn.IFNA(VLOOKUP($A220,'Project List'!$A$9:$AF$360,'Project List'!V$1,FALSE),0)</f>
        <v>6267.74</v>
      </c>
      <c r="T220" s="105">
        <f>_xlfn.IFNA(VLOOKUP($A220,'Project List'!$A$9:$AF$360,'Project List'!W$1,FALSE),0)</f>
        <v>4989.26</v>
      </c>
      <c r="U220" s="105">
        <f>_xlfn.IFNA(VLOOKUP($A220,'Project List'!$A$9:$AF$360,'Project List'!X$1,FALSE),0)</f>
        <v>0</v>
      </c>
      <c r="V220" s="13" t="str">
        <f>_xlfn.IFNA(IF(VLOOKUP($A220,'Project List'!$A$9:$BF$360,'Project List'!Y$1,FALSE)=0,"Nil",
IF(OR($E220="Potential",$E220="Proposed",$E220="Deferred",$E220="Cancelled",$E220="Closed"),VLOOKUP($A220,'Project List'!$A$9:$BF$360,'Project List'!Y$1,FALSE)*$A$15*$AE220,VLOOKUP($A220,'Project List'!$A$9:$BF$360,'Project List'!Y$1,FALSE))),0)</f>
        <v>Nil</v>
      </c>
      <c r="W220" s="13" t="str">
        <f>_xlfn.IFNA(IF(VLOOKUP($A220,'Project List'!$A$9:$BF$360,'Project List'!Z$1,FALSE)=0,"Nil",
IF(OR($E220="Potential",$E220="Proposed",$E220="Deferred",$E220="Cancelled",$E220="Closed"),VLOOKUP($A220,'Project List'!$A$9:$BF$360,'Project List'!Z$1,FALSE)*$A$15*$AE220,VLOOKUP($A220,'Project List'!$A$9:$BF$360,'Project List'!Z$1,FALSE))),0)</f>
        <v>Nil</v>
      </c>
      <c r="X220" s="13" t="str">
        <f>_xlfn.IFNA(IF(VLOOKUP($A220,'Project List'!$A$9:$BF$360,'Project List'!AA$1,FALSE)=0,"Nil",
IF(OR($E220="Potential",$E220="Proposed",$E220="Deferred",$E220="Cancelled",$E220="Closed"),VLOOKUP($A220,'Project List'!$A$9:$BF$360,'Project List'!AA$1,FALSE)*$A$15*$AE220,VLOOKUP($A220,'Project List'!$A$9:$BF$360,'Project List'!AA$1,FALSE))),0)</f>
        <v>Nil</v>
      </c>
      <c r="Y220" s="13" t="str">
        <f>_xlfn.IFNA(IF(VLOOKUP($A220,'Project List'!$A$9:$BF$360,'Project List'!AB$1,FALSE)=0,"Nil",
IF(OR($E220="Potential",$E220="Proposed",$E220="Deferred",$E220="Cancelled",$E220="Closed"),VLOOKUP($A220,'Project List'!$A$9:$BF$360,'Project List'!AB$1,FALSE)*$A$15*$AE220,VLOOKUP($A220,'Project List'!$A$9:$BF$360,'Project List'!AB$1,FALSE))),0)</f>
        <v>Nil</v>
      </c>
      <c r="Z220" s="13" t="str">
        <f>_xlfn.IFNA(IF(VLOOKUP($A220,'Project List'!$A$9:$BF$360,'Project List'!AC$1,FALSE)=0,"Nil",
IF(OR($E220="Potential",$E220="Proposed",$E220="Deferred",$E220="Cancelled",$E220="Closed"),VLOOKUP($A220,'Project List'!$A$9:$BF$360,'Project List'!AC$1,FALSE)*$A$15*$AE220,VLOOKUP($A220,'Project List'!$A$9:$BF$360,'Project List'!AC$1,FALSE))),0)</f>
        <v>Nil</v>
      </c>
      <c r="AA220" s="13" t="str">
        <f>_xlfn.IFNA(IF(VLOOKUP($A220,'Project List'!$A$9:$BF$360,'Project List'!AD$1,FALSE)=0,"Nil",
IF(OR($E220="Potential",$E220="Proposed",$E220="Deferred",$E220="Cancelled",$E220="Closed"),VLOOKUP($A220,'Project List'!$A$9:$BF$360,'Project List'!AD$1,FALSE)*$A$15*$AE220,VLOOKUP($A220,'Project List'!$A$9:$BF$360,'Project List'!AD$1,FALSE))),0)</f>
        <v>Nil</v>
      </c>
      <c r="AB220" s="13" t="str">
        <f>_xlfn.IFNA(IF(VLOOKUP($A220,'Project List'!$A$9:$BF$360,'Project List'!AE$1,FALSE)=0,"Nil",
IF(OR($E220="Potential",$E220="Proposed",$E220="Deferred",$E220="Cancelled",$E220="Closed"),VLOOKUP($A220,'Project List'!$A$9:$BF$360,'Project List'!AE$1,FALSE)*$A$15*$AE220,VLOOKUP($A220,'Project List'!$A$9:$BF$360,'Project List'!AE$1,FALSE))),0)</f>
        <v>Nil</v>
      </c>
      <c r="AC220" s="13" t="str">
        <f>_xlfn.IFNA(IF(VLOOKUP($A220,'Project List'!$A$9:$BF$360,'Project List'!AF$1,FALSE)=0,"Nil",
IF(OR($E220="Potential",$E220="Proposed",$E220="Deferred",$E220="Cancelled",$E220="Closed"),VLOOKUP($A220,'Project List'!$A$9:$BF$360,'Project List'!AF$1,FALSE)*$A$15*$AE220,VLOOKUP($A220,'Project List'!$A$9:$BF$360,'Project List'!AF$1,FALSE))),0)</f>
        <v>Nil</v>
      </c>
      <c r="AD220" s="42"/>
      <c r="AE220" s="248">
        <f>1+IF(ISNA(VLOOKUP($A220,'Project labour content'!$A$7:$D$255,'Project labour content'!$D$1,FALSE)),VLOOKUP($D220,'Project labour content'!$F$6:$G$15,'Project labour content'!$G$1,FALSE),VLOOKUP($A220,'Project labour content'!$A$7:$D$255,'Project labour content'!$D$1,FALSE))*('Project labour content'!$K$14/100)*1</f>
        <v>1.0005859102087626</v>
      </c>
      <c r="AG220" s="3"/>
      <c r="AH220" s="3"/>
      <c r="AI220" s="32"/>
      <c r="AJ220" s="32"/>
      <c r="AK220" s="32"/>
      <c r="AL220" s="32"/>
      <c r="AM220" s="59"/>
      <c r="AN220" s="59"/>
      <c r="AO220" s="59"/>
      <c r="AP220" s="59"/>
      <c r="AQ220" s="59"/>
    </row>
    <row r="221" spans="1:43" x14ac:dyDescent="0.25">
      <c r="A221" s="11" t="s">
        <v>339</v>
      </c>
      <c r="B221" s="11" t="str">
        <f>_xlfn.IFNA(VLOOKUP($A221,'Project List'!$A$9:$AF$360,'Project List'!G$1,FALSE),0)</f>
        <v>Monash and Berri Relay Replacement</v>
      </c>
      <c r="C221" s="11" t="str">
        <f>_xlfn.IFNA(VLOOKUP($A221,'Project List'!$A$9:$AF$360,'Project List'!C$1,FALSE),0)</f>
        <v>ExAnte</v>
      </c>
      <c r="D221" s="11" t="str">
        <f>_xlfn.IFNA(VLOOKUP($A221,'Project List'!$A$9:$AF$360,'Project List'!D$1,FALSE),0)</f>
        <v>Replacement</v>
      </c>
      <c r="E221" s="11" t="str">
        <f>_xlfn.IFNA(VLOOKUP($A221,'Project List'!$A$9:$AF$360,'Project List'!H$1,FALSE),0)</f>
        <v>Closed</v>
      </c>
      <c r="F221" s="105">
        <f>_xlfn.IFNA(VLOOKUP($A221,'Project List'!$A$9:$AF$360,'Project List'!I$1,FALSE),0)</f>
        <v>0</v>
      </c>
      <c r="G221" s="105">
        <f>_xlfn.IFNA(VLOOKUP($A221,'Project List'!$A$9:$AF$360,'Project List'!J$1,FALSE),0)</f>
        <v>0</v>
      </c>
      <c r="H221" s="105">
        <f>_xlfn.IFNA(VLOOKUP($A221,'Project List'!$A$9:$AF$360,'Project List'!K$1,FALSE),0)</f>
        <v>0</v>
      </c>
      <c r="I221" s="105">
        <f>_xlfn.IFNA(VLOOKUP($A221,'Project List'!$A$9:$AF$360,'Project List'!L$1,FALSE),0)</f>
        <v>0</v>
      </c>
      <c r="J221" s="105">
        <f>_xlfn.IFNA(VLOOKUP($A221,'Project List'!$A$9:$AF$360,'Project List'!M$1,FALSE),0)</f>
        <v>0</v>
      </c>
      <c r="K221" s="105">
        <f>_xlfn.IFNA(VLOOKUP($A221,'Project List'!$A$9:$AF$360,'Project List'!N$1,FALSE),0)</f>
        <v>0</v>
      </c>
      <c r="L221" s="105">
        <f>_xlfn.IFNA(VLOOKUP($A221,'Project List'!$A$9:$AF$360,'Project List'!O$1,FALSE),0)</f>
        <v>0</v>
      </c>
      <c r="M221" s="105">
        <f>_xlfn.IFNA(VLOOKUP($A221,'Project List'!$A$9:$AF$360,'Project List'!P$1,FALSE),0)</f>
        <v>0</v>
      </c>
      <c r="N221" s="105">
        <f>_xlfn.IFNA(VLOOKUP($A221,'Project List'!$A$9:$AF$360,'Project List'!Q$1,FALSE),0)</f>
        <v>0</v>
      </c>
      <c r="O221" s="105">
        <f>_xlfn.IFNA(VLOOKUP($A221,'Project List'!$A$9:$AF$360,'Project List'!R$1,FALSE),0)</f>
        <v>0</v>
      </c>
      <c r="P221" s="105">
        <f>_xlfn.IFNA(VLOOKUP($A221,'Project List'!$A$9:$AF$360,'Project List'!S$1,FALSE),0)</f>
        <v>0</v>
      </c>
      <c r="Q221" s="105">
        <f>_xlfn.IFNA(VLOOKUP($A221,'Project List'!$A$9:$AF$360,'Project List'!T$1,FALSE),0)</f>
        <v>198898.81</v>
      </c>
      <c r="R221" s="105">
        <f>_xlfn.IFNA(VLOOKUP($A221,'Project List'!$A$9:$AF$360,'Project List'!U$1,FALSE),0)</f>
        <v>1369770.78</v>
      </c>
      <c r="S221" s="105">
        <f>_xlfn.IFNA(VLOOKUP($A221,'Project List'!$A$9:$AF$360,'Project List'!V$1,FALSE),0)</f>
        <v>1992099.88</v>
      </c>
      <c r="T221" s="105">
        <f>_xlfn.IFNA(VLOOKUP($A221,'Project List'!$A$9:$AF$360,'Project List'!W$1,FALSE),0)</f>
        <v>847665.58</v>
      </c>
      <c r="U221" s="105">
        <f>_xlfn.IFNA(VLOOKUP($A221,'Project List'!$A$9:$AF$360,'Project List'!X$1,FALSE),0)</f>
        <v>514.22</v>
      </c>
      <c r="V221" s="13" t="str">
        <f>_xlfn.IFNA(IF(VLOOKUP($A221,'Project List'!$A$9:$BF$360,'Project List'!Y$1,FALSE)=0,"Nil",
IF(OR($E221="Potential",$E221="Proposed",$E221="Deferred",$E221="Cancelled",$E221="Closed"),VLOOKUP($A221,'Project List'!$A$9:$BF$360,'Project List'!Y$1,FALSE)*$A$15*$AE221,VLOOKUP($A221,'Project List'!$A$9:$BF$360,'Project List'!Y$1,FALSE))),0)</f>
        <v>Nil</v>
      </c>
      <c r="W221" s="13" t="str">
        <f>_xlfn.IFNA(IF(VLOOKUP($A221,'Project List'!$A$9:$BF$360,'Project List'!Z$1,FALSE)=0,"Nil",
IF(OR($E221="Potential",$E221="Proposed",$E221="Deferred",$E221="Cancelled",$E221="Closed"),VLOOKUP($A221,'Project List'!$A$9:$BF$360,'Project List'!Z$1,FALSE)*$A$15*$AE221,VLOOKUP($A221,'Project List'!$A$9:$BF$360,'Project List'!Z$1,FALSE))),0)</f>
        <v>Nil</v>
      </c>
      <c r="X221" s="13" t="str">
        <f>_xlfn.IFNA(IF(VLOOKUP($A221,'Project List'!$A$9:$BF$360,'Project List'!AA$1,FALSE)=0,"Nil",
IF(OR($E221="Potential",$E221="Proposed",$E221="Deferred",$E221="Cancelled",$E221="Closed"),VLOOKUP($A221,'Project List'!$A$9:$BF$360,'Project List'!AA$1,FALSE)*$A$15*$AE221,VLOOKUP($A221,'Project List'!$A$9:$BF$360,'Project List'!AA$1,FALSE))),0)</f>
        <v>Nil</v>
      </c>
      <c r="Y221" s="13" t="str">
        <f>_xlfn.IFNA(IF(VLOOKUP($A221,'Project List'!$A$9:$BF$360,'Project List'!AB$1,FALSE)=0,"Nil",
IF(OR($E221="Potential",$E221="Proposed",$E221="Deferred",$E221="Cancelled",$E221="Closed"),VLOOKUP($A221,'Project List'!$A$9:$BF$360,'Project List'!AB$1,FALSE)*$A$15*$AE221,VLOOKUP($A221,'Project List'!$A$9:$BF$360,'Project List'!AB$1,FALSE))),0)</f>
        <v>Nil</v>
      </c>
      <c r="Z221" s="13" t="str">
        <f>_xlfn.IFNA(IF(VLOOKUP($A221,'Project List'!$A$9:$BF$360,'Project List'!AC$1,FALSE)=0,"Nil",
IF(OR($E221="Potential",$E221="Proposed",$E221="Deferred",$E221="Cancelled",$E221="Closed"),VLOOKUP($A221,'Project List'!$A$9:$BF$360,'Project List'!AC$1,FALSE)*$A$15*$AE221,VLOOKUP($A221,'Project List'!$A$9:$BF$360,'Project List'!AC$1,FALSE))),0)</f>
        <v>Nil</v>
      </c>
      <c r="AA221" s="13" t="str">
        <f>_xlfn.IFNA(IF(VLOOKUP($A221,'Project List'!$A$9:$BF$360,'Project List'!AD$1,FALSE)=0,"Nil",
IF(OR($E221="Potential",$E221="Proposed",$E221="Deferred",$E221="Cancelled",$E221="Closed"),VLOOKUP($A221,'Project List'!$A$9:$BF$360,'Project List'!AD$1,FALSE)*$A$15*$AE221,VLOOKUP($A221,'Project List'!$A$9:$BF$360,'Project List'!AD$1,FALSE))),0)</f>
        <v>Nil</v>
      </c>
      <c r="AB221" s="13" t="str">
        <f>_xlfn.IFNA(IF(VLOOKUP($A221,'Project List'!$A$9:$BF$360,'Project List'!AE$1,FALSE)=0,"Nil",
IF(OR($E221="Potential",$E221="Proposed",$E221="Deferred",$E221="Cancelled",$E221="Closed"),VLOOKUP($A221,'Project List'!$A$9:$BF$360,'Project List'!AE$1,FALSE)*$A$15*$AE221,VLOOKUP($A221,'Project List'!$A$9:$BF$360,'Project List'!AE$1,FALSE))),0)</f>
        <v>Nil</v>
      </c>
      <c r="AC221" s="13" t="str">
        <f>_xlfn.IFNA(IF(VLOOKUP($A221,'Project List'!$A$9:$BF$360,'Project List'!AF$1,FALSE)=0,"Nil",
IF(OR($E221="Potential",$E221="Proposed",$E221="Deferred",$E221="Cancelled",$E221="Closed"),VLOOKUP($A221,'Project List'!$A$9:$BF$360,'Project List'!AF$1,FALSE)*$A$15*$AE221,VLOOKUP($A221,'Project List'!$A$9:$BF$360,'Project List'!AF$1,FALSE))),0)</f>
        <v>Nil</v>
      </c>
      <c r="AD221" s="42"/>
      <c r="AE221" s="248">
        <f>1+IF(ISNA(VLOOKUP($A221,'Project labour content'!$A$7:$D$255,'Project labour content'!$D$1,FALSE)),VLOOKUP($D221,'Project labour content'!$F$6:$G$15,'Project labour content'!$G$1,FALSE),VLOOKUP($A221,'Project labour content'!$A$7:$D$255,'Project labour content'!$D$1,FALSE))*('Project labour content'!$K$14/100)*1</f>
        <v>1.0008946620064583</v>
      </c>
      <c r="AG221" s="3"/>
      <c r="AH221" s="3"/>
      <c r="AI221" s="32"/>
      <c r="AJ221" s="32"/>
      <c r="AK221" s="32"/>
      <c r="AL221" s="32"/>
      <c r="AM221" s="59"/>
      <c r="AN221" s="59"/>
      <c r="AO221" s="59"/>
      <c r="AP221" s="59"/>
      <c r="AQ221" s="59"/>
    </row>
    <row r="222" spans="1:43" x14ac:dyDescent="0.25">
      <c r="A222" s="11" t="s">
        <v>341</v>
      </c>
      <c r="B222" s="11" t="str">
        <f>_xlfn.IFNA(VLOOKUP($A222,'Project List'!$A$9:$AF$360,'Project List'!G$1,FALSE),0)</f>
        <v>GE D20 RTU Product Upgrades</v>
      </c>
      <c r="C222" s="11" t="str">
        <f>_xlfn.IFNA(VLOOKUP($A222,'Project List'!$A$9:$AF$360,'Project List'!C$1,FALSE),0)</f>
        <v>ExAnte</v>
      </c>
      <c r="D222" s="11" t="str">
        <f>_xlfn.IFNA(VLOOKUP($A222,'Project List'!$A$9:$AF$360,'Project List'!D$1,FALSE),0)</f>
        <v>Replacement</v>
      </c>
      <c r="E222" s="11" t="str">
        <f>_xlfn.IFNA(VLOOKUP($A222,'Project List'!$A$9:$AF$360,'Project List'!H$1,FALSE),0)</f>
        <v>Active</v>
      </c>
      <c r="F222" s="105">
        <f>_xlfn.IFNA(VLOOKUP($A222,'Project List'!$A$9:$AF$360,'Project List'!I$1,FALSE),0)</f>
        <v>0</v>
      </c>
      <c r="G222" s="105">
        <f>_xlfn.IFNA(VLOOKUP($A222,'Project List'!$A$9:$AF$360,'Project List'!J$1,FALSE),0)</f>
        <v>0</v>
      </c>
      <c r="H222" s="105">
        <f>_xlfn.IFNA(VLOOKUP($A222,'Project List'!$A$9:$AF$360,'Project List'!K$1,FALSE),0)</f>
        <v>0</v>
      </c>
      <c r="I222" s="105">
        <f>_xlfn.IFNA(VLOOKUP($A222,'Project List'!$A$9:$AF$360,'Project List'!L$1,FALSE),0)</f>
        <v>0</v>
      </c>
      <c r="J222" s="105">
        <f>_xlfn.IFNA(VLOOKUP($A222,'Project List'!$A$9:$AF$360,'Project List'!M$1,FALSE),0)</f>
        <v>0</v>
      </c>
      <c r="K222" s="105">
        <f>_xlfn.IFNA(VLOOKUP($A222,'Project List'!$A$9:$AF$360,'Project List'!N$1,FALSE),0)</f>
        <v>0</v>
      </c>
      <c r="L222" s="105">
        <f>_xlfn.IFNA(VLOOKUP($A222,'Project List'!$A$9:$AF$360,'Project List'!O$1,FALSE),0)</f>
        <v>0</v>
      </c>
      <c r="M222" s="105">
        <f>_xlfn.IFNA(VLOOKUP($A222,'Project List'!$A$9:$AF$360,'Project List'!P$1,FALSE),0)</f>
        <v>0</v>
      </c>
      <c r="N222" s="105">
        <f>_xlfn.IFNA(VLOOKUP($A222,'Project List'!$A$9:$AF$360,'Project List'!Q$1,FALSE),0)</f>
        <v>0</v>
      </c>
      <c r="O222" s="105">
        <f>_xlfn.IFNA(VLOOKUP($A222,'Project List'!$A$9:$AF$360,'Project List'!R$1,FALSE),0)</f>
        <v>0</v>
      </c>
      <c r="P222" s="105">
        <f>_xlfn.IFNA(VLOOKUP($A222,'Project List'!$A$9:$AF$360,'Project List'!S$1,FALSE),0)</f>
        <v>0</v>
      </c>
      <c r="Q222" s="105">
        <f>_xlfn.IFNA(VLOOKUP($A222,'Project List'!$A$9:$AF$360,'Project List'!T$1,FALSE),0)</f>
        <v>288956.69</v>
      </c>
      <c r="R222" s="105">
        <f>_xlfn.IFNA(VLOOKUP($A222,'Project List'!$A$9:$AF$360,'Project List'!U$1,FALSE),0)</f>
        <v>2271076.08</v>
      </c>
      <c r="S222" s="105">
        <f>_xlfn.IFNA(VLOOKUP($A222,'Project List'!$A$9:$AF$360,'Project List'!V$1,FALSE),0)</f>
        <v>390242.13</v>
      </c>
      <c r="T222" s="105">
        <f>_xlfn.IFNA(VLOOKUP($A222,'Project List'!$A$9:$AF$360,'Project List'!W$1,FALSE),0)</f>
        <v>509027.01</v>
      </c>
      <c r="U222" s="105">
        <f>_xlfn.IFNA(VLOOKUP($A222,'Project List'!$A$9:$AF$360,'Project List'!X$1,FALSE),0)</f>
        <v>-1012587.38</v>
      </c>
      <c r="V222" s="13">
        <f>_xlfn.IFNA(IF(VLOOKUP($A222,'Project List'!$A$9:$BF$360,'Project List'!Y$1,FALSE)=0,"Nil",
IF(OR($E222="Potential",$E222="Proposed",$E222="Deferred",$E222="Cancelled",$E222="Closed"),VLOOKUP($A222,'Project List'!$A$9:$BF$360,'Project List'!Y$1,FALSE)*$A$15*$AE222,VLOOKUP($A222,'Project List'!$A$9:$BF$360,'Project List'!Y$1,FALSE))),0)</f>
        <v>485411.15479595703</v>
      </c>
      <c r="W222" s="13">
        <f>_xlfn.IFNA(IF(VLOOKUP($A222,'Project List'!$A$9:$BF$360,'Project List'!Z$1,FALSE)=0,"Nil",
IF(OR($E222="Potential",$E222="Proposed",$E222="Deferred",$E222="Cancelled",$E222="Closed"),VLOOKUP($A222,'Project List'!$A$9:$BF$360,'Project List'!Z$1,FALSE)*$A$15*$AE222,VLOOKUP($A222,'Project List'!$A$9:$BF$360,'Project List'!Z$1,FALSE))),0)</f>
        <v>701540.29020989768</v>
      </c>
      <c r="X222" s="13">
        <f>_xlfn.IFNA(IF(VLOOKUP($A222,'Project List'!$A$9:$BF$360,'Project List'!AA$1,FALSE)=0,"Nil",
IF(OR($E222="Potential",$E222="Proposed",$E222="Deferred",$E222="Cancelled",$E222="Closed"),VLOOKUP($A222,'Project List'!$A$9:$BF$360,'Project List'!AA$1,FALSE)*$A$15*$AE222,VLOOKUP($A222,'Project List'!$A$9:$BF$360,'Project List'!AA$1,FALSE))),0)</f>
        <v>720059.97627193795</v>
      </c>
      <c r="Y222" s="13">
        <f>_xlfn.IFNA(IF(VLOOKUP($A222,'Project List'!$A$9:$BF$360,'Project List'!AB$1,FALSE)=0,"Nil",
IF(OR($E222="Potential",$E222="Proposed",$E222="Deferred",$E222="Cancelled",$E222="Closed"),VLOOKUP($A222,'Project List'!$A$9:$BF$360,'Project List'!AB$1,FALSE)*$A$15*$AE222,VLOOKUP($A222,'Project List'!$A$9:$BF$360,'Project List'!AB$1,FALSE))),0)</f>
        <v>203902.79857405412</v>
      </c>
      <c r="Z222" s="13" t="str">
        <f>_xlfn.IFNA(IF(VLOOKUP($A222,'Project List'!$A$9:$BF$360,'Project List'!AC$1,FALSE)=0,"Nil",
IF(OR($E222="Potential",$E222="Proposed",$E222="Deferred",$E222="Cancelled",$E222="Closed"),VLOOKUP($A222,'Project List'!$A$9:$BF$360,'Project List'!AC$1,FALSE)*$A$15*$AE222,VLOOKUP($A222,'Project List'!$A$9:$BF$360,'Project List'!AC$1,FALSE))),0)</f>
        <v>Nil</v>
      </c>
      <c r="AA222" s="13" t="str">
        <f>_xlfn.IFNA(IF(VLOOKUP($A222,'Project List'!$A$9:$BF$360,'Project List'!AD$1,FALSE)=0,"Nil",
IF(OR($E222="Potential",$E222="Proposed",$E222="Deferred",$E222="Cancelled",$E222="Closed"),VLOOKUP($A222,'Project List'!$A$9:$BF$360,'Project List'!AD$1,FALSE)*$A$15*$AE222,VLOOKUP($A222,'Project List'!$A$9:$BF$360,'Project List'!AD$1,FALSE))),0)</f>
        <v>Nil</v>
      </c>
      <c r="AB222" s="13" t="str">
        <f>_xlfn.IFNA(IF(VLOOKUP($A222,'Project List'!$A$9:$BF$360,'Project List'!AE$1,FALSE)=0,"Nil",
IF(OR($E222="Potential",$E222="Proposed",$E222="Deferred",$E222="Cancelled",$E222="Closed"),VLOOKUP($A222,'Project List'!$A$9:$BF$360,'Project List'!AE$1,FALSE)*$A$15*$AE222,VLOOKUP($A222,'Project List'!$A$9:$BF$360,'Project List'!AE$1,FALSE))),0)</f>
        <v>Nil</v>
      </c>
      <c r="AC222" s="13" t="str">
        <f>_xlfn.IFNA(IF(VLOOKUP($A222,'Project List'!$A$9:$BF$360,'Project List'!AF$1,FALSE)=0,"Nil",
IF(OR($E222="Potential",$E222="Proposed",$E222="Deferred",$E222="Cancelled",$E222="Closed"),VLOOKUP($A222,'Project List'!$A$9:$BF$360,'Project List'!AF$1,FALSE)*$A$15*$AE222,VLOOKUP($A222,'Project List'!$A$9:$BF$360,'Project List'!AF$1,FALSE))),0)</f>
        <v>Nil</v>
      </c>
      <c r="AD222" s="42"/>
      <c r="AE222" s="248">
        <f>1+IF(ISNA(VLOOKUP($A222,'Project labour content'!$A$7:$D$255,'Project labour content'!$D$1,FALSE)),VLOOKUP($D222,'Project labour content'!$F$6:$G$15,'Project labour content'!$G$1,FALSE),VLOOKUP($A222,'Project labour content'!$A$7:$D$255,'Project labour content'!$D$1,FALSE))*('Project labour content'!$K$14/100)*1</f>
        <v>1.0014833500468441</v>
      </c>
      <c r="AG222" s="3"/>
      <c r="AH222" s="3"/>
      <c r="AI222" s="32"/>
      <c r="AJ222" s="32"/>
      <c r="AK222" s="32"/>
      <c r="AL222" s="32"/>
      <c r="AM222" s="59"/>
      <c r="AN222" s="59"/>
      <c r="AO222" s="59"/>
      <c r="AP222" s="59"/>
      <c r="AQ222" s="59"/>
    </row>
    <row r="223" spans="1:43" x14ac:dyDescent="0.25">
      <c r="A223" s="11" t="s">
        <v>343</v>
      </c>
      <c r="B223" s="11" t="str">
        <f>_xlfn.IFNA(VLOOKUP($A223,'Project List'!$A$9:$AF$360,'Project List'!G$1,FALSE),0)</f>
        <v>SDM Framework for C50 RTU Upgrades</v>
      </c>
      <c r="C223" s="11" t="str">
        <f>_xlfn.IFNA(VLOOKUP($A223,'Project List'!$A$9:$AF$360,'Project List'!C$1,FALSE),0)</f>
        <v>ExAnte</v>
      </c>
      <c r="D223" s="11" t="str">
        <f>_xlfn.IFNA(VLOOKUP($A223,'Project List'!$A$9:$AF$360,'Project List'!D$1,FALSE),0)</f>
        <v>Security/Compliance</v>
      </c>
      <c r="E223" s="11" t="str">
        <f>_xlfn.IFNA(VLOOKUP($A223,'Project List'!$A$9:$AF$360,'Project List'!H$1,FALSE),0)</f>
        <v>Closed</v>
      </c>
      <c r="F223" s="105">
        <f>_xlfn.IFNA(VLOOKUP($A223,'Project List'!$A$9:$AF$360,'Project List'!I$1,FALSE),0)</f>
        <v>0</v>
      </c>
      <c r="G223" s="105">
        <f>_xlfn.IFNA(VLOOKUP($A223,'Project List'!$A$9:$AF$360,'Project List'!J$1,FALSE),0)</f>
        <v>0</v>
      </c>
      <c r="H223" s="105">
        <f>_xlfn.IFNA(VLOOKUP($A223,'Project List'!$A$9:$AF$360,'Project List'!K$1,FALSE),0)</f>
        <v>0</v>
      </c>
      <c r="I223" s="105">
        <f>_xlfn.IFNA(VLOOKUP($A223,'Project List'!$A$9:$AF$360,'Project List'!L$1,FALSE),0)</f>
        <v>0</v>
      </c>
      <c r="J223" s="105">
        <f>_xlfn.IFNA(VLOOKUP($A223,'Project List'!$A$9:$AF$360,'Project List'!M$1,FALSE),0)</f>
        <v>0</v>
      </c>
      <c r="K223" s="105">
        <f>_xlfn.IFNA(VLOOKUP($A223,'Project List'!$A$9:$AF$360,'Project List'!N$1,FALSE),0)</f>
        <v>0</v>
      </c>
      <c r="L223" s="105">
        <f>_xlfn.IFNA(VLOOKUP($A223,'Project List'!$A$9:$AF$360,'Project List'!O$1,FALSE),0)</f>
        <v>0</v>
      </c>
      <c r="M223" s="105">
        <f>_xlfn.IFNA(VLOOKUP($A223,'Project List'!$A$9:$AF$360,'Project List'!P$1,FALSE),0)</f>
        <v>0</v>
      </c>
      <c r="N223" s="105">
        <f>_xlfn.IFNA(VLOOKUP($A223,'Project List'!$A$9:$AF$360,'Project List'!Q$1,FALSE),0)</f>
        <v>0</v>
      </c>
      <c r="O223" s="105">
        <f>_xlfn.IFNA(VLOOKUP($A223,'Project List'!$A$9:$AF$360,'Project List'!R$1,FALSE),0)</f>
        <v>0</v>
      </c>
      <c r="P223" s="105">
        <f>_xlfn.IFNA(VLOOKUP($A223,'Project List'!$A$9:$AF$360,'Project List'!S$1,FALSE),0)</f>
        <v>0</v>
      </c>
      <c r="Q223" s="105">
        <f>_xlfn.IFNA(VLOOKUP($A223,'Project List'!$A$9:$AF$360,'Project List'!T$1,FALSE),0)</f>
        <v>0</v>
      </c>
      <c r="R223" s="105">
        <f>_xlfn.IFNA(VLOOKUP($A223,'Project List'!$A$9:$AF$360,'Project List'!U$1,FALSE),0)</f>
        <v>0</v>
      </c>
      <c r="S223" s="105">
        <f>_xlfn.IFNA(VLOOKUP($A223,'Project List'!$A$9:$AF$360,'Project List'!V$1,FALSE),0)</f>
        <v>345139.71</v>
      </c>
      <c r="T223" s="105">
        <f>_xlfn.IFNA(VLOOKUP($A223,'Project List'!$A$9:$AF$360,'Project List'!W$1,FALSE),0)</f>
        <v>89848.9</v>
      </c>
      <c r="U223" s="105">
        <f>_xlfn.IFNA(VLOOKUP($A223,'Project List'!$A$9:$AF$360,'Project List'!X$1,FALSE),0)</f>
        <v>177573.76000000001</v>
      </c>
      <c r="V223" s="13" t="str">
        <f>_xlfn.IFNA(IF(VLOOKUP($A223,'Project List'!$A$9:$BF$360,'Project List'!Y$1,FALSE)=0,"Nil",
IF(OR($E223="Potential",$E223="Proposed",$E223="Deferred",$E223="Cancelled",$E223="Closed"),VLOOKUP($A223,'Project List'!$A$9:$BF$360,'Project List'!Y$1,FALSE)*$A$15*$AE223,VLOOKUP($A223,'Project List'!$A$9:$BF$360,'Project List'!Y$1,FALSE))),0)</f>
        <v>Nil</v>
      </c>
      <c r="W223" s="13" t="str">
        <f>_xlfn.IFNA(IF(VLOOKUP($A223,'Project List'!$A$9:$BF$360,'Project List'!Z$1,FALSE)=0,"Nil",
IF(OR($E223="Potential",$E223="Proposed",$E223="Deferred",$E223="Cancelled",$E223="Closed"),VLOOKUP($A223,'Project List'!$A$9:$BF$360,'Project List'!Z$1,FALSE)*$A$15*$AE223,VLOOKUP($A223,'Project List'!$A$9:$BF$360,'Project List'!Z$1,FALSE))),0)</f>
        <v>Nil</v>
      </c>
      <c r="X223" s="13" t="str">
        <f>_xlfn.IFNA(IF(VLOOKUP($A223,'Project List'!$A$9:$BF$360,'Project List'!AA$1,FALSE)=0,"Nil",
IF(OR($E223="Potential",$E223="Proposed",$E223="Deferred",$E223="Cancelled",$E223="Closed"),VLOOKUP($A223,'Project List'!$A$9:$BF$360,'Project List'!AA$1,FALSE)*$A$15*$AE223,VLOOKUP($A223,'Project List'!$A$9:$BF$360,'Project List'!AA$1,FALSE))),0)</f>
        <v>Nil</v>
      </c>
      <c r="Y223" s="13" t="str">
        <f>_xlfn.IFNA(IF(VLOOKUP($A223,'Project List'!$A$9:$BF$360,'Project List'!AB$1,FALSE)=0,"Nil",
IF(OR($E223="Potential",$E223="Proposed",$E223="Deferred",$E223="Cancelled",$E223="Closed"),VLOOKUP($A223,'Project List'!$A$9:$BF$360,'Project List'!AB$1,FALSE)*$A$15*$AE223,VLOOKUP($A223,'Project List'!$A$9:$BF$360,'Project List'!AB$1,FALSE))),0)</f>
        <v>Nil</v>
      </c>
      <c r="Z223" s="13" t="str">
        <f>_xlfn.IFNA(IF(VLOOKUP($A223,'Project List'!$A$9:$BF$360,'Project List'!AC$1,FALSE)=0,"Nil",
IF(OR($E223="Potential",$E223="Proposed",$E223="Deferred",$E223="Cancelled",$E223="Closed"),VLOOKUP($A223,'Project List'!$A$9:$BF$360,'Project List'!AC$1,FALSE)*$A$15*$AE223,VLOOKUP($A223,'Project List'!$A$9:$BF$360,'Project List'!AC$1,FALSE))),0)</f>
        <v>Nil</v>
      </c>
      <c r="AA223" s="13" t="str">
        <f>_xlfn.IFNA(IF(VLOOKUP($A223,'Project List'!$A$9:$BF$360,'Project List'!AD$1,FALSE)=0,"Nil",
IF(OR($E223="Potential",$E223="Proposed",$E223="Deferred",$E223="Cancelled",$E223="Closed"),VLOOKUP($A223,'Project List'!$A$9:$BF$360,'Project List'!AD$1,FALSE)*$A$15*$AE223,VLOOKUP($A223,'Project List'!$A$9:$BF$360,'Project List'!AD$1,FALSE))),0)</f>
        <v>Nil</v>
      </c>
      <c r="AB223" s="13" t="str">
        <f>_xlfn.IFNA(IF(VLOOKUP($A223,'Project List'!$A$9:$BF$360,'Project List'!AE$1,FALSE)=0,"Nil",
IF(OR($E223="Potential",$E223="Proposed",$E223="Deferred",$E223="Cancelled",$E223="Closed"),VLOOKUP($A223,'Project List'!$A$9:$BF$360,'Project List'!AE$1,FALSE)*$A$15*$AE223,VLOOKUP($A223,'Project List'!$A$9:$BF$360,'Project List'!AE$1,FALSE))),0)</f>
        <v>Nil</v>
      </c>
      <c r="AC223" s="13" t="str">
        <f>_xlfn.IFNA(IF(VLOOKUP($A223,'Project List'!$A$9:$BF$360,'Project List'!AF$1,FALSE)=0,"Nil",
IF(OR($E223="Potential",$E223="Proposed",$E223="Deferred",$E223="Cancelled",$E223="Closed"),VLOOKUP($A223,'Project List'!$A$9:$BF$360,'Project List'!AF$1,FALSE)*$A$15*$AE223,VLOOKUP($A223,'Project List'!$A$9:$BF$360,'Project List'!AF$1,FALSE))),0)</f>
        <v>Nil</v>
      </c>
      <c r="AD223" s="42"/>
      <c r="AE223" s="248">
        <f>1+IF(ISNA(VLOOKUP($A223,'Project labour content'!$A$7:$D$255,'Project labour content'!$D$1,FALSE)),VLOOKUP($D223,'Project labour content'!$F$6:$G$15,'Project labour content'!$G$1,FALSE),VLOOKUP($A223,'Project labour content'!$A$7:$D$255,'Project labour content'!$D$1,FALSE))*('Project labour content'!$K$14/100)*1</f>
        <v>1.0005859102087626</v>
      </c>
      <c r="AG223" s="3"/>
      <c r="AH223" s="3"/>
      <c r="AI223" s="32"/>
      <c r="AJ223" s="32"/>
      <c r="AK223" s="32"/>
      <c r="AL223" s="32"/>
      <c r="AM223" s="59"/>
      <c r="AN223" s="59"/>
      <c r="AO223" s="59"/>
      <c r="AP223" s="59"/>
      <c r="AQ223" s="59"/>
    </row>
    <row r="224" spans="1:43" x14ac:dyDescent="0.25">
      <c r="A224" s="11" t="s">
        <v>345</v>
      </c>
      <c r="B224" s="11" t="str">
        <f>_xlfn.IFNA(VLOOKUP($A224,'Project List'!$A$9:$AF$360,'Project List'!G$1,FALSE),0)</f>
        <v>Magill Substation TF Fire Extinguishing Systems Replacement</v>
      </c>
      <c r="C224" s="11" t="str">
        <f>_xlfn.IFNA(VLOOKUP($A224,'Project List'!$A$9:$AF$360,'Project List'!C$1,FALSE),0)</f>
        <v>ExAnte</v>
      </c>
      <c r="D224" s="11" t="str">
        <f>_xlfn.IFNA(VLOOKUP($A224,'Project List'!$A$9:$AF$360,'Project List'!D$1,FALSE),0)</f>
        <v>Replacement</v>
      </c>
      <c r="E224" s="11" t="str">
        <f>_xlfn.IFNA(VLOOKUP($A224,'Project List'!$A$9:$AF$360,'Project List'!H$1,FALSE),0)</f>
        <v>Closed</v>
      </c>
      <c r="F224" s="105">
        <f>_xlfn.IFNA(VLOOKUP($A224,'Project List'!$A$9:$AF$360,'Project List'!I$1,FALSE),0)</f>
        <v>0</v>
      </c>
      <c r="G224" s="105">
        <f>_xlfn.IFNA(VLOOKUP($A224,'Project List'!$A$9:$AF$360,'Project List'!J$1,FALSE),0)</f>
        <v>0</v>
      </c>
      <c r="H224" s="105">
        <f>_xlfn.IFNA(VLOOKUP($A224,'Project List'!$A$9:$AF$360,'Project List'!K$1,FALSE),0)</f>
        <v>0</v>
      </c>
      <c r="I224" s="105">
        <f>_xlfn.IFNA(VLOOKUP($A224,'Project List'!$A$9:$AF$360,'Project List'!L$1,FALSE),0)</f>
        <v>0</v>
      </c>
      <c r="J224" s="105">
        <f>_xlfn.IFNA(VLOOKUP($A224,'Project List'!$A$9:$AF$360,'Project List'!M$1,FALSE),0)</f>
        <v>0</v>
      </c>
      <c r="K224" s="105">
        <f>_xlfn.IFNA(VLOOKUP($A224,'Project List'!$A$9:$AF$360,'Project List'!N$1,FALSE),0)</f>
        <v>0</v>
      </c>
      <c r="L224" s="105">
        <f>_xlfn.IFNA(VLOOKUP($A224,'Project List'!$A$9:$AF$360,'Project List'!O$1,FALSE),0)</f>
        <v>0</v>
      </c>
      <c r="M224" s="105">
        <f>_xlfn.IFNA(VLOOKUP($A224,'Project List'!$A$9:$AF$360,'Project List'!P$1,FALSE),0)</f>
        <v>0</v>
      </c>
      <c r="N224" s="105">
        <f>_xlfn.IFNA(VLOOKUP($A224,'Project List'!$A$9:$AF$360,'Project List'!Q$1,FALSE),0)</f>
        <v>0</v>
      </c>
      <c r="O224" s="105">
        <f>_xlfn.IFNA(VLOOKUP($A224,'Project List'!$A$9:$AF$360,'Project List'!R$1,FALSE),0)</f>
        <v>0</v>
      </c>
      <c r="P224" s="105">
        <f>_xlfn.IFNA(VLOOKUP($A224,'Project List'!$A$9:$AF$360,'Project List'!S$1,FALSE),0)</f>
        <v>1350.18</v>
      </c>
      <c r="Q224" s="105">
        <f>_xlfn.IFNA(VLOOKUP($A224,'Project List'!$A$9:$AF$360,'Project List'!T$1,FALSE),0)</f>
        <v>62981.9</v>
      </c>
      <c r="R224" s="105">
        <f>_xlfn.IFNA(VLOOKUP($A224,'Project List'!$A$9:$AF$360,'Project List'!U$1,FALSE),0)</f>
        <v>246003.3</v>
      </c>
      <c r="S224" s="105">
        <f>_xlfn.IFNA(VLOOKUP($A224,'Project List'!$A$9:$AF$360,'Project List'!V$1,FALSE),0)</f>
        <v>317788.07</v>
      </c>
      <c r="T224" s="105">
        <f>_xlfn.IFNA(VLOOKUP($A224,'Project List'!$A$9:$AF$360,'Project List'!W$1,FALSE),0)</f>
        <v>1720501.32</v>
      </c>
      <c r="U224" s="105">
        <f>_xlfn.IFNA(VLOOKUP($A224,'Project List'!$A$9:$AF$360,'Project List'!X$1,FALSE),0)</f>
        <v>724597.25</v>
      </c>
      <c r="V224" s="13" t="str">
        <f>_xlfn.IFNA(IF(VLOOKUP($A224,'Project List'!$A$9:$BF$360,'Project List'!Y$1,FALSE)=0,"Nil",
IF(OR($E224="Potential",$E224="Proposed",$E224="Deferred",$E224="Cancelled",$E224="Closed"),VLOOKUP($A224,'Project List'!$A$9:$BF$360,'Project List'!Y$1,FALSE)*$A$15*$AE224,VLOOKUP($A224,'Project List'!$A$9:$BF$360,'Project List'!Y$1,FALSE))),0)</f>
        <v>Nil</v>
      </c>
      <c r="W224" s="13" t="str">
        <f>_xlfn.IFNA(IF(VLOOKUP($A224,'Project List'!$A$9:$BF$360,'Project List'!Z$1,FALSE)=0,"Nil",
IF(OR($E224="Potential",$E224="Proposed",$E224="Deferred",$E224="Cancelled",$E224="Closed"),VLOOKUP($A224,'Project List'!$A$9:$BF$360,'Project List'!Z$1,FALSE)*$A$15*$AE224,VLOOKUP($A224,'Project List'!$A$9:$BF$360,'Project List'!Z$1,FALSE))),0)</f>
        <v>Nil</v>
      </c>
      <c r="X224" s="13" t="str">
        <f>_xlfn.IFNA(IF(VLOOKUP($A224,'Project List'!$A$9:$BF$360,'Project List'!AA$1,FALSE)=0,"Nil",
IF(OR($E224="Potential",$E224="Proposed",$E224="Deferred",$E224="Cancelled",$E224="Closed"),VLOOKUP($A224,'Project List'!$A$9:$BF$360,'Project List'!AA$1,FALSE)*$A$15*$AE224,VLOOKUP($A224,'Project List'!$A$9:$BF$360,'Project List'!AA$1,FALSE))),0)</f>
        <v>Nil</v>
      </c>
      <c r="Y224" s="13" t="str">
        <f>_xlfn.IFNA(IF(VLOOKUP($A224,'Project List'!$A$9:$BF$360,'Project List'!AB$1,FALSE)=0,"Nil",
IF(OR($E224="Potential",$E224="Proposed",$E224="Deferred",$E224="Cancelled",$E224="Closed"),VLOOKUP($A224,'Project List'!$A$9:$BF$360,'Project List'!AB$1,FALSE)*$A$15*$AE224,VLOOKUP($A224,'Project List'!$A$9:$BF$360,'Project List'!AB$1,FALSE))),0)</f>
        <v>Nil</v>
      </c>
      <c r="Z224" s="13" t="str">
        <f>_xlfn.IFNA(IF(VLOOKUP($A224,'Project List'!$A$9:$BF$360,'Project List'!AC$1,FALSE)=0,"Nil",
IF(OR($E224="Potential",$E224="Proposed",$E224="Deferred",$E224="Cancelled",$E224="Closed"),VLOOKUP($A224,'Project List'!$A$9:$BF$360,'Project List'!AC$1,FALSE)*$A$15*$AE224,VLOOKUP($A224,'Project List'!$A$9:$BF$360,'Project List'!AC$1,FALSE))),0)</f>
        <v>Nil</v>
      </c>
      <c r="AA224" s="13" t="str">
        <f>_xlfn.IFNA(IF(VLOOKUP($A224,'Project List'!$A$9:$BF$360,'Project List'!AD$1,FALSE)=0,"Nil",
IF(OR($E224="Potential",$E224="Proposed",$E224="Deferred",$E224="Cancelled",$E224="Closed"),VLOOKUP($A224,'Project List'!$A$9:$BF$360,'Project List'!AD$1,FALSE)*$A$15*$AE224,VLOOKUP($A224,'Project List'!$A$9:$BF$360,'Project List'!AD$1,FALSE))),0)</f>
        <v>Nil</v>
      </c>
      <c r="AB224" s="13" t="str">
        <f>_xlfn.IFNA(IF(VLOOKUP($A224,'Project List'!$A$9:$BF$360,'Project List'!AE$1,FALSE)=0,"Nil",
IF(OR($E224="Potential",$E224="Proposed",$E224="Deferred",$E224="Cancelled",$E224="Closed"),VLOOKUP($A224,'Project List'!$A$9:$BF$360,'Project List'!AE$1,FALSE)*$A$15*$AE224,VLOOKUP($A224,'Project List'!$A$9:$BF$360,'Project List'!AE$1,FALSE))),0)</f>
        <v>Nil</v>
      </c>
      <c r="AC224" s="13" t="str">
        <f>_xlfn.IFNA(IF(VLOOKUP($A224,'Project List'!$A$9:$BF$360,'Project List'!AF$1,FALSE)=0,"Nil",
IF(OR($E224="Potential",$E224="Proposed",$E224="Deferred",$E224="Cancelled",$E224="Closed"),VLOOKUP($A224,'Project List'!$A$9:$BF$360,'Project List'!AF$1,FALSE)*$A$15*$AE224,VLOOKUP($A224,'Project List'!$A$9:$BF$360,'Project List'!AF$1,FALSE))),0)</f>
        <v>Nil</v>
      </c>
      <c r="AD224" s="42"/>
      <c r="AE224" s="248">
        <f>1+IF(ISNA(VLOOKUP($A224,'Project labour content'!$A$7:$D$255,'Project labour content'!$D$1,FALSE)),VLOOKUP($D224,'Project labour content'!$F$6:$G$15,'Project labour content'!$G$1,FALSE),VLOOKUP($A224,'Project labour content'!$A$7:$D$255,'Project labour content'!$D$1,FALSE))*('Project labour content'!$K$14/100)*1</f>
        <v>1.0008946620064583</v>
      </c>
      <c r="AG224" s="3"/>
      <c r="AH224" s="3"/>
      <c r="AI224" s="32"/>
      <c r="AJ224" s="32"/>
      <c r="AK224" s="32"/>
      <c r="AL224" s="32"/>
      <c r="AM224" s="59"/>
      <c r="AN224" s="59"/>
      <c r="AO224" s="59"/>
      <c r="AP224" s="59"/>
      <c r="AQ224" s="59"/>
    </row>
    <row r="225" spans="1:43" x14ac:dyDescent="0.25">
      <c r="A225" s="11" t="s">
        <v>347</v>
      </c>
      <c r="B225" s="11" t="str">
        <f>_xlfn.IFNA(VLOOKUP($A225,'Project List'!$A$9:$AF$360,'Project List'!G$1,FALSE),0)</f>
        <v>Motorised Isolator LOPA Improvement</v>
      </c>
      <c r="C225" s="11" t="str">
        <f>_xlfn.IFNA(VLOOKUP($A225,'Project List'!$A$9:$AF$360,'Project List'!C$1,FALSE),0)</f>
        <v>ExAnte</v>
      </c>
      <c r="D225" s="11" t="str">
        <f>_xlfn.IFNA(VLOOKUP($A225,'Project List'!$A$9:$AF$360,'Project List'!D$1,FALSE),0)</f>
        <v>Security/Compliance</v>
      </c>
      <c r="E225" s="11" t="str">
        <f>_xlfn.IFNA(VLOOKUP($A225,'Project List'!$A$9:$AF$360,'Project List'!H$1,FALSE),0)</f>
        <v>Active</v>
      </c>
      <c r="F225" s="105">
        <f>_xlfn.IFNA(VLOOKUP($A225,'Project List'!$A$9:$AF$360,'Project List'!I$1,FALSE),0)</f>
        <v>0</v>
      </c>
      <c r="G225" s="105">
        <f>_xlfn.IFNA(VLOOKUP($A225,'Project List'!$A$9:$AF$360,'Project List'!J$1,FALSE),0)</f>
        <v>0</v>
      </c>
      <c r="H225" s="105">
        <f>_xlfn.IFNA(VLOOKUP($A225,'Project List'!$A$9:$AF$360,'Project List'!K$1,FALSE),0)</f>
        <v>0</v>
      </c>
      <c r="I225" s="105">
        <f>_xlfn.IFNA(VLOOKUP($A225,'Project List'!$A$9:$AF$360,'Project List'!L$1,FALSE),0)</f>
        <v>0</v>
      </c>
      <c r="J225" s="105">
        <f>_xlfn.IFNA(VLOOKUP($A225,'Project List'!$A$9:$AF$360,'Project List'!M$1,FALSE),0)</f>
        <v>0</v>
      </c>
      <c r="K225" s="105">
        <f>_xlfn.IFNA(VLOOKUP($A225,'Project List'!$A$9:$AF$360,'Project List'!N$1,FALSE),0)</f>
        <v>0</v>
      </c>
      <c r="L225" s="105">
        <f>_xlfn.IFNA(VLOOKUP($A225,'Project List'!$A$9:$AF$360,'Project List'!O$1,FALSE),0)</f>
        <v>0</v>
      </c>
      <c r="M225" s="105">
        <f>_xlfn.IFNA(VLOOKUP($A225,'Project List'!$A$9:$AF$360,'Project List'!P$1,FALSE),0)</f>
        <v>0</v>
      </c>
      <c r="N225" s="105">
        <f>_xlfn.IFNA(VLOOKUP($A225,'Project List'!$A$9:$AF$360,'Project List'!Q$1,FALSE),0)</f>
        <v>0</v>
      </c>
      <c r="O225" s="105">
        <f>_xlfn.IFNA(VLOOKUP($A225,'Project List'!$A$9:$AF$360,'Project List'!R$1,FALSE),0)</f>
        <v>0</v>
      </c>
      <c r="P225" s="105">
        <f>_xlfn.IFNA(VLOOKUP($A225,'Project List'!$A$9:$AF$360,'Project List'!S$1,FALSE),0)</f>
        <v>0</v>
      </c>
      <c r="Q225" s="105">
        <f>_xlfn.IFNA(VLOOKUP($A225,'Project List'!$A$9:$AF$360,'Project List'!T$1,FALSE),0)</f>
        <v>1158691.8600000001</v>
      </c>
      <c r="R225" s="105">
        <f>_xlfn.IFNA(VLOOKUP($A225,'Project List'!$A$9:$AF$360,'Project List'!U$1,FALSE),0)</f>
        <v>9758792.1099999994</v>
      </c>
      <c r="S225" s="105">
        <f>_xlfn.IFNA(VLOOKUP($A225,'Project List'!$A$9:$AF$360,'Project List'!V$1,FALSE),0)</f>
        <v>3018489.91</v>
      </c>
      <c r="T225" s="105">
        <f>_xlfn.IFNA(VLOOKUP($A225,'Project List'!$A$9:$AF$360,'Project List'!W$1,FALSE),0)</f>
        <v>3370060.61</v>
      </c>
      <c r="U225" s="105">
        <f>_xlfn.IFNA(VLOOKUP($A225,'Project List'!$A$9:$AF$360,'Project List'!X$1,FALSE),0)</f>
        <v>1368721</v>
      </c>
      <c r="V225" s="13">
        <f>_xlfn.IFNA(IF(VLOOKUP($A225,'Project List'!$A$9:$BF$360,'Project List'!Y$1,FALSE)=0,"Nil",
IF(OR($E225="Potential",$E225="Proposed",$E225="Deferred",$E225="Cancelled",$E225="Closed"),VLOOKUP($A225,'Project List'!$A$9:$BF$360,'Project List'!Y$1,FALSE)*$A$15*$AE225,VLOOKUP($A225,'Project List'!$A$9:$BF$360,'Project List'!Y$1,FALSE))),0)</f>
        <v>1027650.2065304273</v>
      </c>
      <c r="W225" s="13" t="str">
        <f>_xlfn.IFNA(IF(VLOOKUP($A225,'Project List'!$A$9:$BF$360,'Project List'!Z$1,FALSE)=0,"Nil",
IF(OR($E225="Potential",$E225="Proposed",$E225="Deferred",$E225="Cancelled",$E225="Closed"),VLOOKUP($A225,'Project List'!$A$9:$BF$360,'Project List'!Z$1,FALSE)*$A$15*$AE225,VLOOKUP($A225,'Project List'!$A$9:$BF$360,'Project List'!Z$1,FALSE))),0)</f>
        <v>Nil</v>
      </c>
      <c r="X225" s="13" t="str">
        <f>_xlfn.IFNA(IF(VLOOKUP($A225,'Project List'!$A$9:$BF$360,'Project List'!AA$1,FALSE)=0,"Nil",
IF(OR($E225="Potential",$E225="Proposed",$E225="Deferred",$E225="Cancelled",$E225="Closed"),VLOOKUP($A225,'Project List'!$A$9:$BF$360,'Project List'!AA$1,FALSE)*$A$15*$AE225,VLOOKUP($A225,'Project List'!$A$9:$BF$360,'Project List'!AA$1,FALSE))),0)</f>
        <v>Nil</v>
      </c>
      <c r="Y225" s="13" t="str">
        <f>_xlfn.IFNA(IF(VLOOKUP($A225,'Project List'!$A$9:$BF$360,'Project List'!AB$1,FALSE)=0,"Nil",
IF(OR($E225="Potential",$E225="Proposed",$E225="Deferred",$E225="Cancelled",$E225="Closed"),VLOOKUP($A225,'Project List'!$A$9:$BF$360,'Project List'!AB$1,FALSE)*$A$15*$AE225,VLOOKUP($A225,'Project List'!$A$9:$BF$360,'Project List'!AB$1,FALSE))),0)</f>
        <v>Nil</v>
      </c>
      <c r="Z225" s="13" t="str">
        <f>_xlfn.IFNA(IF(VLOOKUP($A225,'Project List'!$A$9:$BF$360,'Project List'!AC$1,FALSE)=0,"Nil",
IF(OR($E225="Potential",$E225="Proposed",$E225="Deferred",$E225="Cancelled",$E225="Closed"),VLOOKUP($A225,'Project List'!$A$9:$BF$360,'Project List'!AC$1,FALSE)*$A$15*$AE225,VLOOKUP($A225,'Project List'!$A$9:$BF$360,'Project List'!AC$1,FALSE))),0)</f>
        <v>Nil</v>
      </c>
      <c r="AA225" s="13" t="str">
        <f>_xlfn.IFNA(IF(VLOOKUP($A225,'Project List'!$A$9:$BF$360,'Project List'!AD$1,FALSE)=0,"Nil",
IF(OR($E225="Potential",$E225="Proposed",$E225="Deferred",$E225="Cancelled",$E225="Closed"),VLOOKUP($A225,'Project List'!$A$9:$BF$360,'Project List'!AD$1,FALSE)*$A$15*$AE225,VLOOKUP($A225,'Project List'!$A$9:$BF$360,'Project List'!AD$1,FALSE))),0)</f>
        <v>Nil</v>
      </c>
      <c r="AB225" s="13" t="str">
        <f>_xlfn.IFNA(IF(VLOOKUP($A225,'Project List'!$A$9:$BF$360,'Project List'!AE$1,FALSE)=0,"Nil",
IF(OR($E225="Potential",$E225="Proposed",$E225="Deferred",$E225="Cancelled",$E225="Closed"),VLOOKUP($A225,'Project List'!$A$9:$BF$360,'Project List'!AE$1,FALSE)*$A$15*$AE225,VLOOKUP($A225,'Project List'!$A$9:$BF$360,'Project List'!AE$1,FALSE))),0)</f>
        <v>Nil</v>
      </c>
      <c r="AC225" s="13" t="str">
        <f>_xlfn.IFNA(IF(VLOOKUP($A225,'Project List'!$A$9:$BF$360,'Project List'!AF$1,FALSE)=0,"Nil",
IF(OR($E225="Potential",$E225="Proposed",$E225="Deferred",$E225="Cancelled",$E225="Closed"),VLOOKUP($A225,'Project List'!$A$9:$BF$360,'Project List'!AF$1,FALSE)*$A$15*$AE225,VLOOKUP($A225,'Project List'!$A$9:$BF$360,'Project List'!AF$1,FALSE))),0)</f>
        <v>Nil</v>
      </c>
      <c r="AD225" s="42"/>
      <c r="AE225" s="248">
        <f>1+IF(ISNA(VLOOKUP($A225,'Project labour content'!$A$7:$D$255,'Project labour content'!$D$1,FALSE)),VLOOKUP($D225,'Project labour content'!$F$6:$G$15,'Project labour content'!$G$1,FALSE),VLOOKUP($A225,'Project labour content'!$A$7:$D$255,'Project labour content'!$D$1,FALSE))*('Project labour content'!$K$14/100)*1</f>
        <v>1.0006110854472845</v>
      </c>
      <c r="AG225" s="3"/>
      <c r="AH225" s="3"/>
      <c r="AI225" s="32"/>
      <c r="AJ225" s="32"/>
      <c r="AK225" s="32"/>
      <c r="AL225" s="32"/>
      <c r="AM225" s="59"/>
      <c r="AN225" s="59"/>
      <c r="AO225" s="59"/>
      <c r="AP225" s="59"/>
      <c r="AQ225" s="59"/>
    </row>
    <row r="226" spans="1:43" x14ac:dyDescent="0.25">
      <c r="A226" s="11" t="s">
        <v>349</v>
      </c>
      <c r="B226" s="11" t="str">
        <f>_xlfn.IFNA(VLOOKUP($A226,'Project List'!$A$9:$AF$360,'Project List'!G$1,FALSE),0)</f>
        <v>Isolator Status Indication</v>
      </c>
      <c r="C226" s="11" t="str">
        <f>_xlfn.IFNA(VLOOKUP($A226,'Project List'!$A$9:$AF$360,'Project List'!C$1,FALSE),0)</f>
        <v>ExAnte</v>
      </c>
      <c r="D226" s="11" t="str">
        <f>_xlfn.IFNA(VLOOKUP($A226,'Project List'!$A$9:$AF$360,'Project List'!D$1,FALSE),0)</f>
        <v>Security/Compliance</v>
      </c>
      <c r="E226" s="11" t="str">
        <f>_xlfn.IFNA(VLOOKUP($A226,'Project List'!$A$9:$AF$360,'Project List'!H$1,FALSE),0)</f>
        <v>Active</v>
      </c>
      <c r="F226" s="105">
        <f>_xlfn.IFNA(VLOOKUP($A226,'Project List'!$A$9:$AF$360,'Project List'!I$1,FALSE),0)</f>
        <v>0</v>
      </c>
      <c r="G226" s="105">
        <f>_xlfn.IFNA(VLOOKUP($A226,'Project List'!$A$9:$AF$360,'Project List'!J$1,FALSE),0)</f>
        <v>0</v>
      </c>
      <c r="H226" s="105">
        <f>_xlfn.IFNA(VLOOKUP($A226,'Project List'!$A$9:$AF$360,'Project List'!K$1,FALSE),0)</f>
        <v>0</v>
      </c>
      <c r="I226" s="105">
        <f>_xlfn.IFNA(VLOOKUP($A226,'Project List'!$A$9:$AF$360,'Project List'!L$1,FALSE),0)</f>
        <v>0</v>
      </c>
      <c r="J226" s="105">
        <f>_xlfn.IFNA(VLOOKUP($A226,'Project List'!$A$9:$AF$360,'Project List'!M$1,FALSE),0)</f>
        <v>0</v>
      </c>
      <c r="K226" s="105">
        <f>_xlfn.IFNA(VLOOKUP($A226,'Project List'!$A$9:$AF$360,'Project List'!N$1,FALSE),0)</f>
        <v>0</v>
      </c>
      <c r="L226" s="105">
        <f>_xlfn.IFNA(VLOOKUP($A226,'Project List'!$A$9:$AF$360,'Project List'!O$1,FALSE),0)</f>
        <v>0</v>
      </c>
      <c r="M226" s="105">
        <f>_xlfn.IFNA(VLOOKUP($A226,'Project List'!$A$9:$AF$360,'Project List'!P$1,FALSE),0)</f>
        <v>0</v>
      </c>
      <c r="N226" s="105">
        <f>_xlfn.IFNA(VLOOKUP($A226,'Project List'!$A$9:$AF$360,'Project List'!Q$1,FALSE),0)</f>
        <v>0</v>
      </c>
      <c r="O226" s="105">
        <f>_xlfn.IFNA(VLOOKUP($A226,'Project List'!$A$9:$AF$360,'Project List'!R$1,FALSE),0)</f>
        <v>0</v>
      </c>
      <c r="P226" s="105">
        <f>_xlfn.IFNA(VLOOKUP($A226,'Project List'!$A$9:$AF$360,'Project List'!S$1,FALSE),0)</f>
        <v>0</v>
      </c>
      <c r="Q226" s="105">
        <f>_xlfn.IFNA(VLOOKUP($A226,'Project List'!$A$9:$AF$360,'Project List'!T$1,FALSE),0)</f>
        <v>1717.95</v>
      </c>
      <c r="R226" s="105">
        <f>_xlfn.IFNA(VLOOKUP($A226,'Project List'!$A$9:$AF$360,'Project List'!U$1,FALSE),0)</f>
        <v>55086.48</v>
      </c>
      <c r="S226" s="105">
        <f>_xlfn.IFNA(VLOOKUP($A226,'Project List'!$A$9:$AF$360,'Project List'!V$1,FALSE),0)</f>
        <v>118128.59</v>
      </c>
      <c r="T226" s="105">
        <f>_xlfn.IFNA(VLOOKUP($A226,'Project List'!$A$9:$AF$360,'Project List'!W$1,FALSE),0)</f>
        <v>211170.94</v>
      </c>
      <c r="U226" s="105">
        <f>_xlfn.IFNA(VLOOKUP($A226,'Project List'!$A$9:$AF$360,'Project List'!X$1,FALSE),0)</f>
        <v>765057.63</v>
      </c>
      <c r="V226" s="13">
        <f>_xlfn.IFNA(IF(VLOOKUP($A226,'Project List'!$A$9:$BF$360,'Project List'!Y$1,FALSE)=0,"Nil",
IF(OR($E226="Potential",$E226="Proposed",$E226="Deferred",$E226="Cancelled",$E226="Closed"),VLOOKUP($A226,'Project List'!$A$9:$BF$360,'Project List'!Y$1,FALSE)*$A$15*$AE226,VLOOKUP($A226,'Project List'!$A$9:$BF$360,'Project List'!Y$1,FALSE))),0)</f>
        <v>76678.370246924183</v>
      </c>
      <c r="W226" s="13" t="str">
        <f>_xlfn.IFNA(IF(VLOOKUP($A226,'Project List'!$A$9:$BF$360,'Project List'!Z$1,FALSE)=0,"Nil",
IF(OR($E226="Potential",$E226="Proposed",$E226="Deferred",$E226="Cancelled",$E226="Closed"),VLOOKUP($A226,'Project List'!$A$9:$BF$360,'Project List'!Z$1,FALSE)*$A$15*$AE226,VLOOKUP($A226,'Project List'!$A$9:$BF$360,'Project List'!Z$1,FALSE))),0)</f>
        <v>Nil</v>
      </c>
      <c r="X226" s="13" t="str">
        <f>_xlfn.IFNA(IF(VLOOKUP($A226,'Project List'!$A$9:$BF$360,'Project List'!AA$1,FALSE)=0,"Nil",
IF(OR($E226="Potential",$E226="Proposed",$E226="Deferred",$E226="Cancelled",$E226="Closed"),VLOOKUP($A226,'Project List'!$A$9:$BF$360,'Project List'!AA$1,FALSE)*$A$15*$AE226,VLOOKUP($A226,'Project List'!$A$9:$BF$360,'Project List'!AA$1,FALSE))),0)</f>
        <v>Nil</v>
      </c>
      <c r="Y226" s="13" t="str">
        <f>_xlfn.IFNA(IF(VLOOKUP($A226,'Project List'!$A$9:$BF$360,'Project List'!AB$1,FALSE)=0,"Nil",
IF(OR($E226="Potential",$E226="Proposed",$E226="Deferred",$E226="Cancelled",$E226="Closed"),VLOOKUP($A226,'Project List'!$A$9:$BF$360,'Project List'!AB$1,FALSE)*$A$15*$AE226,VLOOKUP($A226,'Project List'!$A$9:$BF$360,'Project List'!AB$1,FALSE))),0)</f>
        <v>Nil</v>
      </c>
      <c r="Z226" s="13" t="str">
        <f>_xlfn.IFNA(IF(VLOOKUP($A226,'Project List'!$A$9:$BF$360,'Project List'!AC$1,FALSE)=0,"Nil",
IF(OR($E226="Potential",$E226="Proposed",$E226="Deferred",$E226="Cancelled",$E226="Closed"),VLOOKUP($A226,'Project List'!$A$9:$BF$360,'Project List'!AC$1,FALSE)*$A$15*$AE226,VLOOKUP($A226,'Project List'!$A$9:$BF$360,'Project List'!AC$1,FALSE))),0)</f>
        <v>Nil</v>
      </c>
      <c r="AA226" s="13" t="str">
        <f>_xlfn.IFNA(IF(VLOOKUP($A226,'Project List'!$A$9:$BF$360,'Project List'!AD$1,FALSE)=0,"Nil",
IF(OR($E226="Potential",$E226="Proposed",$E226="Deferred",$E226="Cancelled",$E226="Closed"),VLOOKUP($A226,'Project List'!$A$9:$BF$360,'Project List'!AD$1,FALSE)*$A$15*$AE226,VLOOKUP($A226,'Project List'!$A$9:$BF$360,'Project List'!AD$1,FALSE))),0)</f>
        <v>Nil</v>
      </c>
      <c r="AB226" s="13" t="str">
        <f>_xlfn.IFNA(IF(VLOOKUP($A226,'Project List'!$A$9:$BF$360,'Project List'!AE$1,FALSE)=0,"Nil",
IF(OR($E226="Potential",$E226="Proposed",$E226="Deferred",$E226="Cancelled",$E226="Closed"),VLOOKUP($A226,'Project List'!$A$9:$BF$360,'Project List'!AE$1,FALSE)*$A$15*$AE226,VLOOKUP($A226,'Project List'!$A$9:$BF$360,'Project List'!AE$1,FALSE))),0)</f>
        <v>Nil</v>
      </c>
      <c r="AC226" s="13" t="str">
        <f>_xlfn.IFNA(IF(VLOOKUP($A226,'Project List'!$A$9:$BF$360,'Project List'!AF$1,FALSE)=0,"Nil",
IF(OR($E226="Potential",$E226="Proposed",$E226="Deferred",$E226="Cancelled",$E226="Closed"),VLOOKUP($A226,'Project List'!$A$9:$BF$360,'Project List'!AF$1,FALSE)*$A$15*$AE226,VLOOKUP($A226,'Project List'!$A$9:$BF$360,'Project List'!AF$1,FALSE))),0)</f>
        <v>Nil</v>
      </c>
      <c r="AD226" s="42"/>
      <c r="AE226" s="248">
        <f>1+IF(ISNA(VLOOKUP($A226,'Project labour content'!$A$7:$D$255,'Project labour content'!$D$1,FALSE)),VLOOKUP($D226,'Project labour content'!$F$6:$G$15,'Project labour content'!$G$1,FALSE),VLOOKUP($A226,'Project labour content'!$A$7:$D$255,'Project labour content'!$D$1,FALSE))*('Project labour content'!$K$14/100)*1</f>
        <v>1.0007394045688462</v>
      </c>
      <c r="AG226" s="3"/>
      <c r="AH226" s="3"/>
      <c r="AI226" s="32"/>
      <c r="AJ226" s="32"/>
      <c r="AK226" s="32"/>
      <c r="AL226" s="32"/>
      <c r="AM226" s="59"/>
      <c r="AN226" s="59"/>
      <c r="AO226" s="59"/>
      <c r="AP226" s="59"/>
      <c r="AQ226" s="59"/>
    </row>
    <row r="227" spans="1:43" x14ac:dyDescent="0.25">
      <c r="A227" s="11" t="s">
        <v>657</v>
      </c>
      <c r="B227" s="11" t="str">
        <f>_xlfn.IFNA(VLOOKUP($A227,'Project List'!$A$9:$AF$360,'Project List'!G$1,FALSE),0)</f>
        <v>Dalrymple ESCRI Energy Storage</v>
      </c>
      <c r="C227" s="11" t="str">
        <f>_xlfn.IFNA(VLOOKUP($A227,'Project List'!$A$9:$AF$360,'Project List'!C$1,FALSE),0)</f>
        <v>ExAnte</v>
      </c>
      <c r="D227" s="11" t="str">
        <f>_xlfn.IFNA(VLOOKUP($A227,'Project List'!$A$9:$AF$360,'Project List'!D$1,FALSE),0)</f>
        <v>Augmentation</v>
      </c>
      <c r="E227" s="11" t="str">
        <f>_xlfn.IFNA(VLOOKUP($A227,'Project List'!$A$9:$AF$360,'Project List'!H$1,FALSE),0)</f>
        <v>Active</v>
      </c>
      <c r="F227" s="105">
        <f>_xlfn.IFNA(VLOOKUP($A227,'Project List'!$A$9:$AF$360,'Project List'!I$1,FALSE),0)</f>
        <v>0</v>
      </c>
      <c r="G227" s="105">
        <f>_xlfn.IFNA(VLOOKUP($A227,'Project List'!$A$9:$AF$360,'Project List'!J$1,FALSE),0)</f>
        <v>0</v>
      </c>
      <c r="H227" s="105">
        <f>_xlfn.IFNA(VLOOKUP($A227,'Project List'!$A$9:$AF$360,'Project List'!K$1,FALSE),0)</f>
        <v>0</v>
      </c>
      <c r="I227" s="105">
        <f>_xlfn.IFNA(VLOOKUP($A227,'Project List'!$A$9:$AF$360,'Project List'!L$1,FALSE),0)</f>
        <v>0</v>
      </c>
      <c r="J227" s="105">
        <f>_xlfn.IFNA(VLOOKUP($A227,'Project List'!$A$9:$AF$360,'Project List'!M$1,FALSE),0)</f>
        <v>0</v>
      </c>
      <c r="K227" s="105">
        <f>_xlfn.IFNA(VLOOKUP($A227,'Project List'!$A$9:$AF$360,'Project List'!N$1,FALSE),0)</f>
        <v>0</v>
      </c>
      <c r="L227" s="105">
        <f>_xlfn.IFNA(VLOOKUP($A227,'Project List'!$A$9:$AF$360,'Project List'!O$1,FALSE),0)</f>
        <v>0</v>
      </c>
      <c r="M227" s="105">
        <f>_xlfn.IFNA(VLOOKUP($A227,'Project List'!$A$9:$AF$360,'Project List'!P$1,FALSE),0)</f>
        <v>0</v>
      </c>
      <c r="N227" s="105">
        <f>_xlfn.IFNA(VLOOKUP($A227,'Project List'!$A$9:$AF$360,'Project List'!Q$1,FALSE),0)</f>
        <v>0</v>
      </c>
      <c r="O227" s="105">
        <f>_xlfn.IFNA(VLOOKUP($A227,'Project List'!$A$9:$AF$360,'Project List'!R$1,FALSE),0)</f>
        <v>0</v>
      </c>
      <c r="P227" s="105">
        <f>_xlfn.IFNA(VLOOKUP($A227,'Project List'!$A$9:$AF$360,'Project List'!S$1,FALSE),0)</f>
        <v>0</v>
      </c>
      <c r="Q227" s="105">
        <f>_xlfn.IFNA(VLOOKUP($A227,'Project List'!$A$9:$AF$360,'Project List'!T$1,FALSE),0)</f>
        <v>159351.10999999999</v>
      </c>
      <c r="R227" s="105">
        <f>_xlfn.IFNA(VLOOKUP($A227,'Project List'!$A$9:$AF$360,'Project List'!U$1,FALSE),0)</f>
        <v>5734560.1900000004</v>
      </c>
      <c r="S227" s="105">
        <f>_xlfn.IFNA(VLOOKUP($A227,'Project List'!$A$9:$AF$360,'Project List'!V$1,FALSE),0)</f>
        <v>-94531.15</v>
      </c>
      <c r="T227" s="105">
        <f>_xlfn.IFNA(VLOOKUP($A227,'Project List'!$A$9:$AF$360,'Project List'!W$1,FALSE),0)</f>
        <v>-25.56</v>
      </c>
      <c r="U227" s="105">
        <f>_xlfn.IFNA(VLOOKUP($A227,'Project List'!$A$9:$AF$360,'Project List'!X$1,FALSE),0)</f>
        <v>-372962.69</v>
      </c>
      <c r="V227" s="13">
        <f>_xlfn.IFNA(IF(VLOOKUP($A227,'Project List'!$A$9:$BF$360,'Project List'!Y$1,FALSE)=0,"Nil",
IF(OR($E227="Potential",$E227="Proposed",$E227="Deferred",$E227="Cancelled",$E227="Closed"),VLOOKUP($A227,'Project List'!$A$9:$BF$360,'Project List'!Y$1,FALSE)*$A$15*$AE227,VLOOKUP($A227,'Project List'!$A$9:$BF$360,'Project List'!Y$1,FALSE))),0)</f>
        <v>14779.102868397134</v>
      </c>
      <c r="W227" s="13" t="str">
        <f>_xlfn.IFNA(IF(VLOOKUP($A227,'Project List'!$A$9:$BF$360,'Project List'!Z$1,FALSE)=0,"Nil",
IF(OR($E227="Potential",$E227="Proposed",$E227="Deferred",$E227="Cancelled",$E227="Closed"),VLOOKUP($A227,'Project List'!$A$9:$BF$360,'Project List'!Z$1,FALSE)*$A$15*$AE227,VLOOKUP($A227,'Project List'!$A$9:$BF$360,'Project List'!Z$1,FALSE))),0)</f>
        <v>Nil</v>
      </c>
      <c r="X227" s="13" t="str">
        <f>_xlfn.IFNA(IF(VLOOKUP($A227,'Project List'!$A$9:$BF$360,'Project List'!AA$1,FALSE)=0,"Nil",
IF(OR($E227="Potential",$E227="Proposed",$E227="Deferred",$E227="Cancelled",$E227="Closed"),VLOOKUP($A227,'Project List'!$A$9:$BF$360,'Project List'!AA$1,FALSE)*$A$15*$AE227,VLOOKUP($A227,'Project List'!$A$9:$BF$360,'Project List'!AA$1,FALSE))),0)</f>
        <v>Nil</v>
      </c>
      <c r="Y227" s="13" t="str">
        <f>_xlfn.IFNA(IF(VLOOKUP($A227,'Project List'!$A$9:$BF$360,'Project List'!AB$1,FALSE)=0,"Nil",
IF(OR($E227="Potential",$E227="Proposed",$E227="Deferred",$E227="Cancelled",$E227="Closed"),VLOOKUP($A227,'Project List'!$A$9:$BF$360,'Project List'!AB$1,FALSE)*$A$15*$AE227,VLOOKUP($A227,'Project List'!$A$9:$BF$360,'Project List'!AB$1,FALSE))),0)</f>
        <v>Nil</v>
      </c>
      <c r="Z227" s="13" t="str">
        <f>_xlfn.IFNA(IF(VLOOKUP($A227,'Project List'!$A$9:$BF$360,'Project List'!AC$1,FALSE)=0,"Nil",
IF(OR($E227="Potential",$E227="Proposed",$E227="Deferred",$E227="Cancelled",$E227="Closed"),VLOOKUP($A227,'Project List'!$A$9:$BF$360,'Project List'!AC$1,FALSE)*$A$15*$AE227,VLOOKUP($A227,'Project List'!$A$9:$BF$360,'Project List'!AC$1,FALSE))),0)</f>
        <v>Nil</v>
      </c>
      <c r="AA227" s="13" t="str">
        <f>_xlfn.IFNA(IF(VLOOKUP($A227,'Project List'!$A$9:$BF$360,'Project List'!AD$1,FALSE)=0,"Nil",
IF(OR($E227="Potential",$E227="Proposed",$E227="Deferred",$E227="Cancelled",$E227="Closed"),VLOOKUP($A227,'Project List'!$A$9:$BF$360,'Project List'!AD$1,FALSE)*$A$15*$AE227,VLOOKUP($A227,'Project List'!$A$9:$BF$360,'Project List'!AD$1,FALSE))),0)</f>
        <v>Nil</v>
      </c>
      <c r="AB227" s="13" t="str">
        <f>_xlfn.IFNA(IF(VLOOKUP($A227,'Project List'!$A$9:$BF$360,'Project List'!AE$1,FALSE)=0,"Nil",
IF(OR($E227="Potential",$E227="Proposed",$E227="Deferred",$E227="Cancelled",$E227="Closed"),VLOOKUP($A227,'Project List'!$A$9:$BF$360,'Project List'!AE$1,FALSE)*$A$15*$AE227,VLOOKUP($A227,'Project List'!$A$9:$BF$360,'Project List'!AE$1,FALSE))),0)</f>
        <v>Nil</v>
      </c>
      <c r="AC227" s="13" t="str">
        <f>_xlfn.IFNA(IF(VLOOKUP($A227,'Project List'!$A$9:$BF$360,'Project List'!AF$1,FALSE)=0,"Nil",
IF(OR($E227="Potential",$E227="Proposed",$E227="Deferred",$E227="Cancelled",$E227="Closed"),VLOOKUP($A227,'Project List'!$A$9:$BF$360,'Project List'!AF$1,FALSE)*$A$15*$AE227,VLOOKUP($A227,'Project List'!$A$9:$BF$360,'Project List'!AF$1,FALSE))),0)</f>
        <v>Nil</v>
      </c>
      <c r="AD227" s="42"/>
      <c r="AE227" s="248">
        <f>1+IF(ISNA(VLOOKUP($A227,'Project labour content'!$A$7:$D$255,'Project labour content'!$D$1,FALSE)),VLOOKUP($D227,'Project labour content'!$F$6:$G$15,'Project labour content'!$G$1,FALSE),VLOOKUP($A227,'Project labour content'!$A$7:$D$255,'Project labour content'!$D$1,FALSE))*('Project labour content'!$K$14/100)*1</f>
        <v>1.0013890914360108</v>
      </c>
    </row>
    <row r="228" spans="1:43" x14ac:dyDescent="0.25">
      <c r="A228" s="11" t="s">
        <v>351</v>
      </c>
      <c r="B228" s="11" t="str">
        <f>_xlfn.IFNA(VLOOKUP($A228,'Project List'!$A$9:$AF$360,'Project List'!G$1,FALSE),0)</f>
        <v>Spare 160 MVA 275_132 kV Transformer</v>
      </c>
      <c r="C228" s="11" t="str">
        <f>_xlfn.IFNA(VLOOKUP($A228,'Project List'!$A$9:$AF$360,'Project List'!C$1,FALSE),0)</f>
        <v>ExAnte</v>
      </c>
      <c r="D228" s="11" t="str">
        <f>_xlfn.IFNA(VLOOKUP($A228,'Project List'!$A$9:$AF$360,'Project List'!D$1,FALSE),0)</f>
        <v>Inventory/Spares</v>
      </c>
      <c r="E228" s="11" t="str">
        <f>_xlfn.IFNA(VLOOKUP($A228,'Project List'!$A$9:$AF$360,'Project List'!H$1,FALSE),0)</f>
        <v>Closed</v>
      </c>
      <c r="F228" s="105">
        <f>_xlfn.IFNA(VLOOKUP($A228,'Project List'!$A$9:$AF$360,'Project List'!I$1,FALSE),0)</f>
        <v>0</v>
      </c>
      <c r="G228" s="105">
        <f>_xlfn.IFNA(VLOOKUP($A228,'Project List'!$A$9:$AF$360,'Project List'!J$1,FALSE),0)</f>
        <v>0</v>
      </c>
      <c r="H228" s="105">
        <f>_xlfn.IFNA(VLOOKUP($A228,'Project List'!$A$9:$AF$360,'Project List'!K$1,FALSE),0)</f>
        <v>0</v>
      </c>
      <c r="I228" s="105">
        <f>_xlfn.IFNA(VLOOKUP($A228,'Project List'!$A$9:$AF$360,'Project List'!L$1,FALSE),0)</f>
        <v>0</v>
      </c>
      <c r="J228" s="105">
        <f>_xlfn.IFNA(VLOOKUP($A228,'Project List'!$A$9:$AF$360,'Project List'!M$1,FALSE),0)</f>
        <v>0</v>
      </c>
      <c r="K228" s="105">
        <f>_xlfn.IFNA(VLOOKUP($A228,'Project List'!$A$9:$AF$360,'Project List'!N$1,FALSE),0)</f>
        <v>0</v>
      </c>
      <c r="L228" s="105">
        <f>_xlfn.IFNA(VLOOKUP($A228,'Project List'!$A$9:$AF$360,'Project List'!O$1,FALSE),0)</f>
        <v>0</v>
      </c>
      <c r="M228" s="105">
        <f>_xlfn.IFNA(VLOOKUP($A228,'Project List'!$A$9:$AF$360,'Project List'!P$1,FALSE),0)</f>
        <v>0</v>
      </c>
      <c r="N228" s="105">
        <f>_xlfn.IFNA(VLOOKUP($A228,'Project List'!$A$9:$AF$360,'Project List'!Q$1,FALSE),0)</f>
        <v>0</v>
      </c>
      <c r="O228" s="105">
        <f>_xlfn.IFNA(VLOOKUP($A228,'Project List'!$A$9:$AF$360,'Project List'!R$1,FALSE),0)</f>
        <v>0</v>
      </c>
      <c r="P228" s="105">
        <f>_xlfn.IFNA(VLOOKUP($A228,'Project List'!$A$9:$AF$360,'Project List'!S$1,FALSE),0)</f>
        <v>334653.59999999998</v>
      </c>
      <c r="Q228" s="105">
        <f>_xlfn.IFNA(VLOOKUP($A228,'Project List'!$A$9:$AF$360,'Project List'!T$1,FALSE),0)</f>
        <v>2606238.6</v>
      </c>
      <c r="R228" s="105">
        <f>_xlfn.IFNA(VLOOKUP($A228,'Project List'!$A$9:$AF$360,'Project List'!U$1,FALSE),0)</f>
        <v>508332.04</v>
      </c>
      <c r="S228" s="105">
        <f>_xlfn.IFNA(VLOOKUP($A228,'Project List'!$A$9:$AF$360,'Project List'!V$1,FALSE),0)</f>
        <v>332.82</v>
      </c>
      <c r="T228" s="105">
        <f>_xlfn.IFNA(VLOOKUP($A228,'Project List'!$A$9:$AF$360,'Project List'!W$1,FALSE),0)</f>
        <v>0</v>
      </c>
      <c r="U228" s="105">
        <f>_xlfn.IFNA(VLOOKUP($A228,'Project List'!$A$9:$AF$360,'Project List'!X$1,FALSE),0)</f>
        <v>0</v>
      </c>
      <c r="V228" s="13" t="str">
        <f>_xlfn.IFNA(IF(VLOOKUP($A228,'Project List'!$A$9:$BF$360,'Project List'!Y$1,FALSE)=0,"Nil",
IF(OR($E228="Potential",$E228="Proposed",$E228="Deferred",$E228="Cancelled",$E228="Closed"),VLOOKUP($A228,'Project List'!$A$9:$BF$360,'Project List'!Y$1,FALSE)*$A$15*$AE228,VLOOKUP($A228,'Project List'!$A$9:$BF$360,'Project List'!Y$1,FALSE))),0)</f>
        <v>Nil</v>
      </c>
      <c r="W228" s="13" t="str">
        <f>_xlfn.IFNA(IF(VLOOKUP($A228,'Project List'!$A$9:$BF$360,'Project List'!Z$1,FALSE)=0,"Nil",
IF(OR($E228="Potential",$E228="Proposed",$E228="Deferred",$E228="Cancelled",$E228="Closed"),VLOOKUP($A228,'Project List'!$A$9:$BF$360,'Project List'!Z$1,FALSE)*$A$15*$AE228,VLOOKUP($A228,'Project List'!$A$9:$BF$360,'Project List'!Z$1,FALSE))),0)</f>
        <v>Nil</v>
      </c>
      <c r="X228" s="13" t="str">
        <f>_xlfn.IFNA(IF(VLOOKUP($A228,'Project List'!$A$9:$BF$360,'Project List'!AA$1,FALSE)=0,"Nil",
IF(OR($E228="Potential",$E228="Proposed",$E228="Deferred",$E228="Cancelled",$E228="Closed"),VLOOKUP($A228,'Project List'!$A$9:$BF$360,'Project List'!AA$1,FALSE)*$A$15*$AE228,VLOOKUP($A228,'Project List'!$A$9:$BF$360,'Project List'!AA$1,FALSE))),0)</f>
        <v>Nil</v>
      </c>
      <c r="Y228" s="13" t="str">
        <f>_xlfn.IFNA(IF(VLOOKUP($A228,'Project List'!$A$9:$BF$360,'Project List'!AB$1,FALSE)=0,"Nil",
IF(OR($E228="Potential",$E228="Proposed",$E228="Deferred",$E228="Cancelled",$E228="Closed"),VLOOKUP($A228,'Project List'!$A$9:$BF$360,'Project List'!AB$1,FALSE)*$A$15*$AE228,VLOOKUP($A228,'Project List'!$A$9:$BF$360,'Project List'!AB$1,FALSE))),0)</f>
        <v>Nil</v>
      </c>
      <c r="Z228" s="13" t="str">
        <f>_xlfn.IFNA(IF(VLOOKUP($A228,'Project List'!$A$9:$BF$360,'Project List'!AC$1,FALSE)=0,"Nil",
IF(OR($E228="Potential",$E228="Proposed",$E228="Deferred",$E228="Cancelled",$E228="Closed"),VLOOKUP($A228,'Project List'!$A$9:$BF$360,'Project List'!AC$1,FALSE)*$A$15*$AE228,VLOOKUP($A228,'Project List'!$A$9:$BF$360,'Project List'!AC$1,FALSE))),0)</f>
        <v>Nil</v>
      </c>
      <c r="AA228" s="13" t="str">
        <f>_xlfn.IFNA(IF(VLOOKUP($A228,'Project List'!$A$9:$BF$360,'Project List'!AD$1,FALSE)=0,"Nil",
IF(OR($E228="Potential",$E228="Proposed",$E228="Deferred",$E228="Cancelled",$E228="Closed"),VLOOKUP($A228,'Project List'!$A$9:$BF$360,'Project List'!AD$1,FALSE)*$A$15*$AE228,VLOOKUP($A228,'Project List'!$A$9:$BF$360,'Project List'!AD$1,FALSE))),0)</f>
        <v>Nil</v>
      </c>
      <c r="AB228" s="13" t="str">
        <f>_xlfn.IFNA(IF(VLOOKUP($A228,'Project List'!$A$9:$BF$360,'Project List'!AE$1,FALSE)=0,"Nil",
IF(OR($E228="Potential",$E228="Proposed",$E228="Deferred",$E228="Cancelled",$E228="Closed"),VLOOKUP($A228,'Project List'!$A$9:$BF$360,'Project List'!AE$1,FALSE)*$A$15*$AE228,VLOOKUP($A228,'Project List'!$A$9:$BF$360,'Project List'!AE$1,FALSE))),0)</f>
        <v>Nil</v>
      </c>
      <c r="AC228" s="13" t="str">
        <f>_xlfn.IFNA(IF(VLOOKUP($A228,'Project List'!$A$9:$BF$360,'Project List'!AF$1,FALSE)=0,"Nil",
IF(OR($E228="Potential",$E228="Proposed",$E228="Deferred",$E228="Cancelled",$E228="Closed"),VLOOKUP($A228,'Project List'!$A$9:$BF$360,'Project List'!AF$1,FALSE)*$A$15*$AE228,VLOOKUP($A228,'Project List'!$A$9:$BF$360,'Project List'!AF$1,FALSE))),0)</f>
        <v>Nil</v>
      </c>
      <c r="AD228" s="42"/>
      <c r="AE228" s="248">
        <f>1+IF(ISNA(VLOOKUP($A228,'Project labour content'!$A$7:$D$255,'Project labour content'!$D$1,FALSE)),VLOOKUP($D228,'Project labour content'!$F$6:$G$15,'Project labour content'!$G$1,FALSE),VLOOKUP($A228,'Project labour content'!$A$7:$D$255,'Project labour content'!$D$1,FALSE))*('Project labour content'!$K$14/100)*1</f>
        <v>1.0008197452279752</v>
      </c>
      <c r="AG228" s="3"/>
      <c r="AH228" s="3"/>
      <c r="AI228" s="32"/>
      <c r="AJ228" s="32"/>
      <c r="AK228" s="32"/>
      <c r="AL228" s="32"/>
      <c r="AM228" s="59"/>
      <c r="AN228" s="59"/>
      <c r="AO228" s="59"/>
      <c r="AP228" s="59"/>
      <c r="AQ228" s="59"/>
    </row>
    <row r="229" spans="1:43" x14ac:dyDescent="0.25">
      <c r="A229" s="11" t="s">
        <v>691</v>
      </c>
      <c r="B229" s="11" t="str">
        <f>_xlfn.IFNA(VLOOKUP($A229,'Project List'!$A$9:$AF$360,'Project List'!G$1,FALSE),0)</f>
        <v>Electric Vehicle Fleet and Charging Infrastructure</v>
      </c>
      <c r="C229" s="11" t="str">
        <f>_xlfn.IFNA(VLOOKUP($A229,'Project List'!$A$9:$AF$360,'Project List'!C$1,FALSE),0)</f>
        <v>ExAnte</v>
      </c>
      <c r="D229" s="11" t="str">
        <f>_xlfn.IFNA(VLOOKUP($A229,'Project List'!$A$9:$AF$360,'Project List'!D$1,FALSE),0)</f>
        <v>Facilities</v>
      </c>
      <c r="E229" s="11" t="str">
        <f>_xlfn.IFNA(VLOOKUP($A229,'Project List'!$A$9:$AF$360,'Project List'!H$1,FALSE),0)</f>
        <v>Closed</v>
      </c>
      <c r="F229" s="105">
        <f>_xlfn.IFNA(VLOOKUP($A229,'Project List'!$A$9:$AF$360,'Project List'!I$1,FALSE),0)</f>
        <v>0</v>
      </c>
      <c r="G229" s="105">
        <f>_xlfn.IFNA(VLOOKUP($A229,'Project List'!$A$9:$AF$360,'Project List'!J$1,FALSE),0)</f>
        <v>0</v>
      </c>
      <c r="H229" s="105">
        <f>_xlfn.IFNA(VLOOKUP($A229,'Project List'!$A$9:$AF$360,'Project List'!K$1,FALSE),0)</f>
        <v>0</v>
      </c>
      <c r="I229" s="105">
        <f>_xlfn.IFNA(VLOOKUP($A229,'Project List'!$A$9:$AF$360,'Project List'!L$1,FALSE),0)</f>
        <v>0</v>
      </c>
      <c r="J229" s="105">
        <f>_xlfn.IFNA(VLOOKUP($A229,'Project List'!$A$9:$AF$360,'Project List'!M$1,FALSE),0)</f>
        <v>0</v>
      </c>
      <c r="K229" s="105">
        <f>_xlfn.IFNA(VLOOKUP($A229,'Project List'!$A$9:$AF$360,'Project List'!N$1,FALSE),0)</f>
        <v>0</v>
      </c>
      <c r="L229" s="105">
        <f>_xlfn.IFNA(VLOOKUP($A229,'Project List'!$A$9:$AF$360,'Project List'!O$1,FALSE),0)</f>
        <v>0</v>
      </c>
      <c r="M229" s="105">
        <f>_xlfn.IFNA(VLOOKUP($A229,'Project List'!$A$9:$AF$360,'Project List'!P$1,FALSE),0)</f>
        <v>0</v>
      </c>
      <c r="N229" s="105">
        <f>_xlfn.IFNA(VLOOKUP($A229,'Project List'!$A$9:$AF$360,'Project List'!Q$1,FALSE),0)</f>
        <v>0</v>
      </c>
      <c r="O229" s="105">
        <f>_xlfn.IFNA(VLOOKUP($A229,'Project List'!$A$9:$AF$360,'Project List'!R$1,FALSE),0)</f>
        <v>0</v>
      </c>
      <c r="P229" s="105">
        <f>_xlfn.IFNA(VLOOKUP($A229,'Project List'!$A$9:$AF$360,'Project List'!S$1,FALSE),0)</f>
        <v>0</v>
      </c>
      <c r="Q229" s="105">
        <f>_xlfn.IFNA(VLOOKUP($A229,'Project List'!$A$9:$AF$360,'Project List'!T$1,FALSE),0)</f>
        <v>6110.72</v>
      </c>
      <c r="R229" s="105">
        <f>_xlfn.IFNA(VLOOKUP($A229,'Project List'!$A$9:$AF$360,'Project List'!U$1,FALSE),0)</f>
        <v>13859.95</v>
      </c>
      <c r="S229" s="105">
        <f>_xlfn.IFNA(VLOOKUP($A229,'Project List'!$A$9:$AF$360,'Project List'!V$1,FALSE),0)</f>
        <v>0</v>
      </c>
      <c r="T229" s="105">
        <f>_xlfn.IFNA(VLOOKUP($A229,'Project List'!$A$9:$AF$360,'Project List'!W$1,FALSE),0)</f>
        <v>0</v>
      </c>
      <c r="U229" s="105">
        <f>_xlfn.IFNA(VLOOKUP($A229,'Project List'!$A$9:$AF$360,'Project List'!X$1,FALSE),0)</f>
        <v>0</v>
      </c>
      <c r="V229" s="13">
        <f>_xlfn.IFNA(IF(VLOOKUP($A229,'Project List'!$A$9:$BF$360,'Project List'!Y$1,FALSE)=0,"Nil",
IF(OR($E229="Potential",$E229="Proposed",$E229="Deferred",$E229="Cancelled",$E229="Closed"),VLOOKUP($A229,'Project List'!$A$9:$BF$360,'Project List'!Y$1,FALSE)*$A$15*$AE229,VLOOKUP($A229,'Project List'!$A$9:$BF$360,'Project List'!Y$1,FALSE))),0)</f>
        <v>-20498.131998137651</v>
      </c>
      <c r="W229" s="13" t="str">
        <f>_xlfn.IFNA(IF(VLOOKUP($A229,'Project List'!$A$9:$BF$360,'Project List'!Z$1,FALSE)=0,"Nil",
IF(OR($E229="Potential",$E229="Proposed",$E229="Deferred",$E229="Cancelled",$E229="Closed"),VLOOKUP($A229,'Project List'!$A$9:$BF$360,'Project List'!Z$1,FALSE)*$A$15*$AE229,VLOOKUP($A229,'Project List'!$A$9:$BF$360,'Project List'!Z$1,FALSE))),0)</f>
        <v>Nil</v>
      </c>
      <c r="X229" s="13" t="str">
        <f>_xlfn.IFNA(IF(VLOOKUP($A229,'Project List'!$A$9:$BF$360,'Project List'!AA$1,FALSE)=0,"Nil",
IF(OR($E229="Potential",$E229="Proposed",$E229="Deferred",$E229="Cancelled",$E229="Closed"),VLOOKUP($A229,'Project List'!$A$9:$BF$360,'Project List'!AA$1,FALSE)*$A$15*$AE229,VLOOKUP($A229,'Project List'!$A$9:$BF$360,'Project List'!AA$1,FALSE))),0)</f>
        <v>Nil</v>
      </c>
      <c r="Y229" s="13" t="str">
        <f>_xlfn.IFNA(IF(VLOOKUP($A229,'Project List'!$A$9:$BF$360,'Project List'!AB$1,FALSE)=0,"Nil",
IF(OR($E229="Potential",$E229="Proposed",$E229="Deferred",$E229="Cancelled",$E229="Closed"),VLOOKUP($A229,'Project List'!$A$9:$BF$360,'Project List'!AB$1,FALSE)*$A$15*$AE229,VLOOKUP($A229,'Project List'!$A$9:$BF$360,'Project List'!AB$1,FALSE))),0)</f>
        <v>Nil</v>
      </c>
      <c r="Z229" s="13" t="str">
        <f>_xlfn.IFNA(IF(VLOOKUP($A229,'Project List'!$A$9:$BF$360,'Project List'!AC$1,FALSE)=0,"Nil",
IF(OR($E229="Potential",$E229="Proposed",$E229="Deferred",$E229="Cancelled",$E229="Closed"),VLOOKUP($A229,'Project List'!$A$9:$BF$360,'Project List'!AC$1,FALSE)*$A$15*$AE229,VLOOKUP($A229,'Project List'!$A$9:$BF$360,'Project List'!AC$1,FALSE))),0)</f>
        <v>Nil</v>
      </c>
      <c r="AA229" s="13" t="str">
        <f>_xlfn.IFNA(IF(VLOOKUP($A229,'Project List'!$A$9:$BF$360,'Project List'!AD$1,FALSE)=0,"Nil",
IF(OR($E229="Potential",$E229="Proposed",$E229="Deferred",$E229="Cancelled",$E229="Closed"),VLOOKUP($A229,'Project List'!$A$9:$BF$360,'Project List'!AD$1,FALSE)*$A$15*$AE229,VLOOKUP($A229,'Project List'!$A$9:$BF$360,'Project List'!AD$1,FALSE))),0)</f>
        <v>Nil</v>
      </c>
      <c r="AB229" s="13" t="str">
        <f>_xlfn.IFNA(IF(VLOOKUP($A229,'Project List'!$A$9:$BF$360,'Project List'!AE$1,FALSE)=0,"Nil",
IF(OR($E229="Potential",$E229="Proposed",$E229="Deferred",$E229="Cancelled",$E229="Closed"),VLOOKUP($A229,'Project List'!$A$9:$BF$360,'Project List'!AE$1,FALSE)*$A$15*$AE229,VLOOKUP($A229,'Project List'!$A$9:$BF$360,'Project List'!AE$1,FALSE))),0)</f>
        <v>Nil</v>
      </c>
      <c r="AC229" s="13" t="str">
        <f>_xlfn.IFNA(IF(VLOOKUP($A229,'Project List'!$A$9:$BF$360,'Project List'!AF$1,FALSE)=0,"Nil",
IF(OR($E229="Potential",$E229="Proposed",$E229="Deferred",$E229="Cancelled",$E229="Closed"),VLOOKUP($A229,'Project List'!$A$9:$BF$360,'Project List'!AF$1,FALSE)*$A$15*$AE229,VLOOKUP($A229,'Project List'!$A$9:$BF$360,'Project List'!AF$1,FALSE))),0)</f>
        <v>Nil</v>
      </c>
      <c r="AD229" s="42"/>
      <c r="AE229" s="248">
        <f>1+IF(ISNA(VLOOKUP($A229,'Project labour content'!$A$7:$D$255,'Project labour content'!$D$1,FALSE)),VLOOKUP($D229,'Project labour content'!$F$6:$G$15,'Project labour content'!$G$1,FALSE),VLOOKUP($A229,'Project labour content'!$A$7:$D$255,'Project labour content'!$D$1,FALSE))*('Project labour content'!$K$14/100)*1</f>
        <v>1.0018661130890889</v>
      </c>
      <c r="AG229" s="3"/>
      <c r="AH229" s="3"/>
      <c r="AI229" s="32"/>
      <c r="AJ229" s="32"/>
      <c r="AK229" s="32"/>
      <c r="AL229" s="32"/>
      <c r="AM229" s="59"/>
      <c r="AN229" s="59"/>
      <c r="AO229" s="59"/>
      <c r="AP229" s="59"/>
      <c r="AQ229" s="59"/>
    </row>
    <row r="230" spans="1:43" x14ac:dyDescent="0.25">
      <c r="A230" s="11" t="s">
        <v>693</v>
      </c>
      <c r="B230" s="11" t="str">
        <f>_xlfn.IFNA(VLOOKUP($A230,'Project List'!$A$9:$AF$360,'Project List'!G$1,FALSE),0)</f>
        <v>Rymill Building Accommodation Security and Amenities Upgrade</v>
      </c>
      <c r="C230" s="11" t="str">
        <f>_xlfn.IFNA(VLOOKUP($A230,'Project List'!$A$9:$AF$360,'Project List'!C$1,FALSE),0)</f>
        <v>ExAnte</v>
      </c>
      <c r="D230" s="11" t="str">
        <f>_xlfn.IFNA(VLOOKUP($A230,'Project List'!$A$9:$AF$360,'Project List'!D$1,FALSE),0)</f>
        <v>Facilities</v>
      </c>
      <c r="E230" s="11" t="str">
        <f>_xlfn.IFNA(VLOOKUP($A230,'Project List'!$A$9:$AF$360,'Project List'!H$1,FALSE),0)</f>
        <v>Active</v>
      </c>
      <c r="F230" s="105">
        <f>_xlfn.IFNA(VLOOKUP($A230,'Project List'!$A$9:$AF$360,'Project List'!I$1,FALSE),0)</f>
        <v>0</v>
      </c>
      <c r="G230" s="105">
        <f>_xlfn.IFNA(VLOOKUP($A230,'Project List'!$A$9:$AF$360,'Project List'!J$1,FALSE),0)</f>
        <v>0</v>
      </c>
      <c r="H230" s="105">
        <f>_xlfn.IFNA(VLOOKUP($A230,'Project List'!$A$9:$AF$360,'Project List'!K$1,FALSE),0)</f>
        <v>0</v>
      </c>
      <c r="I230" s="105">
        <f>_xlfn.IFNA(VLOOKUP($A230,'Project List'!$A$9:$AF$360,'Project List'!L$1,FALSE),0)</f>
        <v>0</v>
      </c>
      <c r="J230" s="105">
        <f>_xlfn.IFNA(VLOOKUP($A230,'Project List'!$A$9:$AF$360,'Project List'!M$1,FALSE),0)</f>
        <v>0</v>
      </c>
      <c r="K230" s="105">
        <f>_xlfn.IFNA(VLOOKUP($A230,'Project List'!$A$9:$AF$360,'Project List'!N$1,FALSE),0)</f>
        <v>0</v>
      </c>
      <c r="L230" s="105">
        <f>_xlfn.IFNA(VLOOKUP($A230,'Project List'!$A$9:$AF$360,'Project List'!O$1,FALSE),0)</f>
        <v>0</v>
      </c>
      <c r="M230" s="105">
        <f>_xlfn.IFNA(VLOOKUP($A230,'Project List'!$A$9:$AF$360,'Project List'!P$1,FALSE),0)</f>
        <v>0</v>
      </c>
      <c r="N230" s="105">
        <f>_xlfn.IFNA(VLOOKUP($A230,'Project List'!$A$9:$AF$360,'Project List'!Q$1,FALSE),0)</f>
        <v>0</v>
      </c>
      <c r="O230" s="105">
        <f>_xlfn.IFNA(VLOOKUP($A230,'Project List'!$A$9:$AF$360,'Project List'!R$1,FALSE),0)</f>
        <v>0</v>
      </c>
      <c r="P230" s="105">
        <f>_xlfn.IFNA(VLOOKUP($A230,'Project List'!$A$9:$AF$360,'Project List'!S$1,FALSE),0)</f>
        <v>0</v>
      </c>
      <c r="Q230" s="105">
        <f>_xlfn.IFNA(VLOOKUP($A230,'Project List'!$A$9:$AF$360,'Project List'!T$1,FALSE),0)</f>
        <v>14198.62</v>
      </c>
      <c r="R230" s="105">
        <f>_xlfn.IFNA(VLOOKUP($A230,'Project List'!$A$9:$AF$360,'Project List'!U$1,FALSE),0)</f>
        <v>935108.64</v>
      </c>
      <c r="S230" s="105">
        <f>_xlfn.IFNA(VLOOKUP($A230,'Project List'!$A$9:$AF$360,'Project List'!V$1,FALSE),0)</f>
        <v>361779.07</v>
      </c>
      <c r="T230" s="105">
        <f>_xlfn.IFNA(VLOOKUP($A230,'Project List'!$A$9:$AF$360,'Project List'!W$1,FALSE),0)</f>
        <v>508.3</v>
      </c>
      <c r="U230" s="105">
        <f>_xlfn.IFNA(VLOOKUP($A230,'Project List'!$A$9:$AF$360,'Project List'!X$1,FALSE),0)</f>
        <v>22496.06</v>
      </c>
      <c r="V230" s="13">
        <f>_xlfn.IFNA(IF(VLOOKUP($A230,'Project List'!$A$9:$BF$360,'Project List'!Y$1,FALSE)=0,"Nil",
IF(OR($E230="Potential",$E230="Proposed",$E230="Deferred",$E230="Cancelled",$E230="Closed"),VLOOKUP($A230,'Project List'!$A$9:$BF$360,'Project List'!Y$1,FALSE)*$A$15*$AE230,VLOOKUP($A230,'Project List'!$A$9:$BF$360,'Project List'!Y$1,FALSE))),0)</f>
        <v>48650.606443344135</v>
      </c>
      <c r="W230" s="13" t="str">
        <f>_xlfn.IFNA(IF(VLOOKUP($A230,'Project List'!$A$9:$BF$360,'Project List'!Z$1,FALSE)=0,"Nil",
IF(OR($E230="Potential",$E230="Proposed",$E230="Deferred",$E230="Cancelled",$E230="Closed"),VLOOKUP($A230,'Project List'!$A$9:$BF$360,'Project List'!Z$1,FALSE)*$A$15*$AE230,VLOOKUP($A230,'Project List'!$A$9:$BF$360,'Project List'!Z$1,FALSE))),0)</f>
        <v>Nil</v>
      </c>
      <c r="X230" s="13" t="str">
        <f>_xlfn.IFNA(IF(VLOOKUP($A230,'Project List'!$A$9:$BF$360,'Project List'!AA$1,FALSE)=0,"Nil",
IF(OR($E230="Potential",$E230="Proposed",$E230="Deferred",$E230="Cancelled",$E230="Closed"),VLOOKUP($A230,'Project List'!$A$9:$BF$360,'Project List'!AA$1,FALSE)*$A$15*$AE230,VLOOKUP($A230,'Project List'!$A$9:$BF$360,'Project List'!AA$1,FALSE))),0)</f>
        <v>Nil</v>
      </c>
      <c r="Y230" s="13" t="str">
        <f>_xlfn.IFNA(IF(VLOOKUP($A230,'Project List'!$A$9:$BF$360,'Project List'!AB$1,FALSE)=0,"Nil",
IF(OR($E230="Potential",$E230="Proposed",$E230="Deferred",$E230="Cancelled",$E230="Closed"),VLOOKUP($A230,'Project List'!$A$9:$BF$360,'Project List'!AB$1,FALSE)*$A$15*$AE230,VLOOKUP($A230,'Project List'!$A$9:$BF$360,'Project List'!AB$1,FALSE))),0)</f>
        <v>Nil</v>
      </c>
      <c r="Z230" s="13" t="str">
        <f>_xlfn.IFNA(IF(VLOOKUP($A230,'Project List'!$A$9:$BF$360,'Project List'!AC$1,FALSE)=0,"Nil",
IF(OR($E230="Potential",$E230="Proposed",$E230="Deferred",$E230="Cancelled",$E230="Closed"),VLOOKUP($A230,'Project List'!$A$9:$BF$360,'Project List'!AC$1,FALSE)*$A$15*$AE230,VLOOKUP($A230,'Project List'!$A$9:$BF$360,'Project List'!AC$1,FALSE))),0)</f>
        <v>Nil</v>
      </c>
      <c r="AA230" s="13" t="str">
        <f>_xlfn.IFNA(IF(VLOOKUP($A230,'Project List'!$A$9:$BF$360,'Project List'!AD$1,FALSE)=0,"Nil",
IF(OR($E230="Potential",$E230="Proposed",$E230="Deferred",$E230="Cancelled",$E230="Closed"),VLOOKUP($A230,'Project List'!$A$9:$BF$360,'Project List'!AD$1,FALSE)*$A$15*$AE230,VLOOKUP($A230,'Project List'!$A$9:$BF$360,'Project List'!AD$1,FALSE))),0)</f>
        <v>Nil</v>
      </c>
      <c r="AB230" s="13" t="str">
        <f>_xlfn.IFNA(IF(VLOOKUP($A230,'Project List'!$A$9:$BF$360,'Project List'!AE$1,FALSE)=0,"Nil",
IF(OR($E230="Potential",$E230="Proposed",$E230="Deferred",$E230="Cancelled",$E230="Closed"),VLOOKUP($A230,'Project List'!$A$9:$BF$360,'Project List'!AE$1,FALSE)*$A$15*$AE230,VLOOKUP($A230,'Project List'!$A$9:$BF$360,'Project List'!AE$1,FALSE))),0)</f>
        <v>Nil</v>
      </c>
      <c r="AC230" s="13" t="str">
        <f>_xlfn.IFNA(IF(VLOOKUP($A230,'Project List'!$A$9:$BF$360,'Project List'!AF$1,FALSE)=0,"Nil",
IF(OR($E230="Potential",$E230="Proposed",$E230="Deferred",$E230="Cancelled",$E230="Closed"),VLOOKUP($A230,'Project List'!$A$9:$BF$360,'Project List'!AF$1,FALSE)*$A$15*$AE230,VLOOKUP($A230,'Project List'!$A$9:$BF$360,'Project List'!AF$1,FALSE))),0)</f>
        <v>Nil</v>
      </c>
      <c r="AD230" s="42"/>
      <c r="AE230" s="248">
        <f>1+IF(ISNA(VLOOKUP($A230,'Project labour content'!$A$7:$D$255,'Project labour content'!$D$1,FALSE)),VLOOKUP($D230,'Project labour content'!$F$6:$G$15,'Project labour content'!$G$1,FALSE),VLOOKUP($A230,'Project labour content'!$A$7:$D$255,'Project labour content'!$D$1,FALSE))*('Project labour content'!$K$14/100)*1</f>
        <v>1.0007573784398016</v>
      </c>
      <c r="AG230" s="3"/>
      <c r="AH230" s="3"/>
      <c r="AI230" s="32"/>
      <c r="AJ230" s="32"/>
      <c r="AK230" s="32"/>
      <c r="AL230" s="32"/>
      <c r="AM230" s="59"/>
      <c r="AN230" s="59"/>
      <c r="AO230" s="59"/>
      <c r="AP230" s="59"/>
      <c r="AQ230" s="59"/>
    </row>
    <row r="231" spans="1:43" x14ac:dyDescent="0.25">
      <c r="A231" s="11" t="s">
        <v>695</v>
      </c>
      <c r="B231" s="11" t="str">
        <f>_xlfn.IFNA(VLOOKUP($A231,'Project List'!$A$9:$AF$360,'Project List'!G$1,FALSE),0)</f>
        <v>NCIPAP Smart Wires Power Guardian Technology Trial</v>
      </c>
      <c r="C231" s="11" t="str">
        <f>_xlfn.IFNA(VLOOKUP($A231,'Project List'!$A$9:$AF$360,'Project List'!C$1,FALSE),0)</f>
        <v>NCIPAP</v>
      </c>
      <c r="D231" s="11" t="str">
        <f>_xlfn.IFNA(VLOOKUP($A231,'Project List'!$A$9:$AF$360,'Project List'!D$1,FALSE),0)</f>
        <v>Augmentation</v>
      </c>
      <c r="E231" s="11" t="str">
        <f>_xlfn.IFNA(VLOOKUP($A231,'Project List'!$A$9:$AF$360,'Project List'!H$1,FALSE),0)</f>
        <v>Active</v>
      </c>
      <c r="F231" s="105">
        <f>_xlfn.IFNA(VLOOKUP($A231,'Project List'!$A$9:$AF$360,'Project List'!I$1,FALSE),0)</f>
        <v>0</v>
      </c>
      <c r="G231" s="105">
        <f>_xlfn.IFNA(VLOOKUP($A231,'Project List'!$A$9:$AF$360,'Project List'!J$1,FALSE),0)</f>
        <v>0</v>
      </c>
      <c r="H231" s="105">
        <f>_xlfn.IFNA(VLOOKUP($A231,'Project List'!$A$9:$AF$360,'Project List'!K$1,FALSE),0)</f>
        <v>0</v>
      </c>
      <c r="I231" s="105">
        <f>_xlfn.IFNA(VLOOKUP($A231,'Project List'!$A$9:$AF$360,'Project List'!L$1,FALSE),0)</f>
        <v>0</v>
      </c>
      <c r="J231" s="105">
        <f>_xlfn.IFNA(VLOOKUP($A231,'Project List'!$A$9:$AF$360,'Project List'!M$1,FALSE),0)</f>
        <v>0</v>
      </c>
      <c r="K231" s="105">
        <f>_xlfn.IFNA(VLOOKUP($A231,'Project List'!$A$9:$AF$360,'Project List'!N$1,FALSE),0)</f>
        <v>0</v>
      </c>
      <c r="L231" s="105">
        <f>_xlfn.IFNA(VLOOKUP($A231,'Project List'!$A$9:$AF$360,'Project List'!O$1,FALSE),0)</f>
        <v>0</v>
      </c>
      <c r="M231" s="105">
        <f>_xlfn.IFNA(VLOOKUP($A231,'Project List'!$A$9:$AF$360,'Project List'!P$1,FALSE),0)</f>
        <v>0</v>
      </c>
      <c r="N231" s="105">
        <f>_xlfn.IFNA(VLOOKUP($A231,'Project List'!$A$9:$AF$360,'Project List'!Q$1,FALSE),0)</f>
        <v>0</v>
      </c>
      <c r="O231" s="105">
        <f>_xlfn.IFNA(VLOOKUP($A231,'Project List'!$A$9:$AF$360,'Project List'!R$1,FALSE),0)</f>
        <v>0</v>
      </c>
      <c r="P231" s="105">
        <f>_xlfn.IFNA(VLOOKUP($A231,'Project List'!$A$9:$AF$360,'Project List'!S$1,FALSE),0)</f>
        <v>0</v>
      </c>
      <c r="Q231" s="105">
        <f>_xlfn.IFNA(VLOOKUP($A231,'Project List'!$A$9:$AF$360,'Project List'!T$1,FALSE),0)</f>
        <v>0</v>
      </c>
      <c r="R231" s="105">
        <f>_xlfn.IFNA(VLOOKUP($A231,'Project List'!$A$9:$AF$360,'Project List'!U$1,FALSE),0)</f>
        <v>0</v>
      </c>
      <c r="S231" s="105">
        <f>_xlfn.IFNA(VLOOKUP($A231,'Project List'!$A$9:$AF$360,'Project List'!V$1,FALSE),0)</f>
        <v>3880726.74</v>
      </c>
      <c r="T231" s="105">
        <f>_xlfn.IFNA(VLOOKUP($A231,'Project List'!$A$9:$AF$360,'Project List'!W$1,FALSE),0)</f>
        <v>356621.35</v>
      </c>
      <c r="U231" s="105">
        <f>_xlfn.IFNA(VLOOKUP($A231,'Project List'!$A$9:$AF$360,'Project List'!X$1,FALSE),0)</f>
        <v>1404401.89</v>
      </c>
      <c r="V231" s="13">
        <f>_xlfn.IFNA(IF(VLOOKUP($A231,'Project List'!$A$9:$BF$360,'Project List'!Y$1,FALSE)=0,"Nil",
IF(OR($E231="Potential",$E231="Proposed",$E231="Deferred",$E231="Cancelled",$E231="Closed"),VLOOKUP($A231,'Project List'!$A$9:$BF$360,'Project List'!Y$1,FALSE)*$A$15*$AE231,VLOOKUP($A231,'Project List'!$A$9:$BF$360,'Project List'!Y$1,FALSE))),0)</f>
        <v>350950.20434179693</v>
      </c>
      <c r="W231" s="13" t="str">
        <f>_xlfn.IFNA(IF(VLOOKUP($A231,'Project List'!$A$9:$BF$360,'Project List'!Z$1,FALSE)=0,"Nil",
IF(OR($E231="Potential",$E231="Proposed",$E231="Deferred",$E231="Cancelled",$E231="Closed"),VLOOKUP($A231,'Project List'!$A$9:$BF$360,'Project List'!Z$1,FALSE)*$A$15*$AE231,VLOOKUP($A231,'Project List'!$A$9:$BF$360,'Project List'!Z$1,FALSE))),0)</f>
        <v>Nil</v>
      </c>
      <c r="X231" s="13" t="str">
        <f>_xlfn.IFNA(IF(VLOOKUP($A231,'Project List'!$A$9:$BF$360,'Project List'!AA$1,FALSE)=0,"Nil",
IF(OR($E231="Potential",$E231="Proposed",$E231="Deferred",$E231="Cancelled",$E231="Closed"),VLOOKUP($A231,'Project List'!$A$9:$BF$360,'Project List'!AA$1,FALSE)*$A$15*$AE231,VLOOKUP($A231,'Project List'!$A$9:$BF$360,'Project List'!AA$1,FALSE))),0)</f>
        <v>Nil</v>
      </c>
      <c r="Y231" s="13" t="str">
        <f>_xlfn.IFNA(IF(VLOOKUP($A231,'Project List'!$A$9:$BF$360,'Project List'!AB$1,FALSE)=0,"Nil",
IF(OR($E231="Potential",$E231="Proposed",$E231="Deferred",$E231="Cancelled",$E231="Closed"),VLOOKUP($A231,'Project List'!$A$9:$BF$360,'Project List'!AB$1,FALSE)*$A$15*$AE231,VLOOKUP($A231,'Project List'!$A$9:$BF$360,'Project List'!AB$1,FALSE))),0)</f>
        <v>Nil</v>
      </c>
      <c r="Z231" s="13" t="str">
        <f>_xlfn.IFNA(IF(VLOOKUP($A231,'Project List'!$A$9:$BF$360,'Project List'!AC$1,FALSE)=0,"Nil",
IF(OR($E231="Potential",$E231="Proposed",$E231="Deferred",$E231="Cancelled",$E231="Closed"),VLOOKUP($A231,'Project List'!$A$9:$BF$360,'Project List'!AC$1,FALSE)*$A$15*$AE231,VLOOKUP($A231,'Project List'!$A$9:$BF$360,'Project List'!AC$1,FALSE))),0)</f>
        <v>Nil</v>
      </c>
      <c r="AA231" s="13" t="str">
        <f>_xlfn.IFNA(IF(VLOOKUP($A231,'Project List'!$A$9:$BF$360,'Project List'!AD$1,FALSE)=0,"Nil",
IF(OR($E231="Potential",$E231="Proposed",$E231="Deferred",$E231="Cancelled",$E231="Closed"),VLOOKUP($A231,'Project List'!$A$9:$BF$360,'Project List'!AD$1,FALSE)*$A$15*$AE231,VLOOKUP($A231,'Project List'!$A$9:$BF$360,'Project List'!AD$1,FALSE))),0)</f>
        <v>Nil</v>
      </c>
      <c r="AB231" s="13" t="str">
        <f>_xlfn.IFNA(IF(VLOOKUP($A231,'Project List'!$A$9:$BF$360,'Project List'!AE$1,FALSE)=0,"Nil",
IF(OR($E231="Potential",$E231="Proposed",$E231="Deferred",$E231="Cancelled",$E231="Closed"),VLOOKUP($A231,'Project List'!$A$9:$BF$360,'Project List'!AE$1,FALSE)*$A$15*$AE231,VLOOKUP($A231,'Project List'!$A$9:$BF$360,'Project List'!AE$1,FALSE))),0)</f>
        <v>Nil</v>
      </c>
      <c r="AC231" s="13" t="str">
        <f>_xlfn.IFNA(IF(VLOOKUP($A231,'Project List'!$A$9:$BF$360,'Project List'!AF$1,FALSE)=0,"Nil",
IF(OR($E231="Potential",$E231="Proposed",$E231="Deferred",$E231="Cancelled",$E231="Closed"),VLOOKUP($A231,'Project List'!$A$9:$BF$360,'Project List'!AF$1,FALSE)*$A$15*$AE231,VLOOKUP($A231,'Project List'!$A$9:$BF$360,'Project List'!AF$1,FALSE))),0)</f>
        <v>Nil</v>
      </c>
      <c r="AD231" s="42"/>
      <c r="AE231" s="248">
        <f>1+IF(ISNA(VLOOKUP($A231,'Project labour content'!$A$7:$D$255,'Project labour content'!$D$1,FALSE)),VLOOKUP($D231,'Project labour content'!$F$6:$G$15,'Project labour content'!$G$1,FALSE),VLOOKUP($A231,'Project labour content'!$A$7:$D$255,'Project labour content'!$D$1,FALSE))*('Project labour content'!$K$14/100)*1</f>
        <v>1.0006521266002093</v>
      </c>
      <c r="AG231" s="3"/>
      <c r="AH231" s="3"/>
      <c r="AI231" s="32"/>
      <c r="AJ231" s="32"/>
      <c r="AK231" s="32"/>
      <c r="AL231" s="32"/>
      <c r="AM231" s="59"/>
      <c r="AN231" s="59"/>
      <c r="AO231" s="59"/>
      <c r="AP231" s="59"/>
      <c r="AQ231" s="59"/>
    </row>
    <row r="232" spans="1:43" x14ac:dyDescent="0.25">
      <c r="A232" s="11" t="s">
        <v>697</v>
      </c>
      <c r="B232" s="11" t="str">
        <f>_xlfn.IFNA(VLOOKUP($A232,'Project List'!$A$9:$AF$360,'Project List'!G$1,FALSE),0)</f>
        <v>Project EnergyConnect</v>
      </c>
      <c r="C232" s="11" t="str">
        <f>_xlfn.IFNA(VLOOKUP($A232,'Project List'!$A$9:$AF$360,'Project List'!C$1,FALSE),0)</f>
        <v>Contingent - Actual</v>
      </c>
      <c r="D232" s="11" t="str">
        <f>_xlfn.IFNA(VLOOKUP($A232,'Project List'!$A$9:$AF$360,'Project List'!D$1,FALSE),0)</f>
        <v>Augmentation</v>
      </c>
      <c r="E232" s="11" t="str">
        <f>_xlfn.IFNA(VLOOKUP($A232,'Project List'!$A$9:$AF$360,'Project List'!H$1,FALSE),0)</f>
        <v>Active</v>
      </c>
      <c r="F232" s="105">
        <f>_xlfn.IFNA(VLOOKUP($A232,'Project List'!$A$9:$AF$360,'Project List'!I$1,FALSE),0)</f>
        <v>0</v>
      </c>
      <c r="G232" s="105">
        <f>_xlfn.IFNA(VLOOKUP($A232,'Project List'!$A$9:$AF$360,'Project List'!J$1,FALSE),0)</f>
        <v>0</v>
      </c>
      <c r="H232" s="105">
        <f>_xlfn.IFNA(VLOOKUP($A232,'Project List'!$A$9:$AF$360,'Project List'!K$1,FALSE),0)</f>
        <v>0</v>
      </c>
      <c r="I232" s="105">
        <f>_xlfn.IFNA(VLOOKUP($A232,'Project List'!$A$9:$AF$360,'Project List'!L$1,FALSE),0)</f>
        <v>0</v>
      </c>
      <c r="J232" s="105">
        <f>_xlfn.IFNA(VLOOKUP($A232,'Project List'!$A$9:$AF$360,'Project List'!M$1,FALSE),0)</f>
        <v>0</v>
      </c>
      <c r="K232" s="105">
        <f>_xlfn.IFNA(VLOOKUP($A232,'Project List'!$A$9:$AF$360,'Project List'!N$1,FALSE),0)</f>
        <v>0</v>
      </c>
      <c r="L232" s="105">
        <f>_xlfn.IFNA(VLOOKUP($A232,'Project List'!$A$9:$AF$360,'Project List'!O$1,FALSE),0)</f>
        <v>0</v>
      </c>
      <c r="M232" s="105">
        <f>_xlfn.IFNA(VLOOKUP($A232,'Project List'!$A$9:$AF$360,'Project List'!P$1,FALSE),0)</f>
        <v>0</v>
      </c>
      <c r="N232" s="105">
        <f>_xlfn.IFNA(VLOOKUP($A232,'Project List'!$A$9:$AF$360,'Project List'!Q$1,FALSE),0)</f>
        <v>0</v>
      </c>
      <c r="O232" s="105">
        <f>_xlfn.IFNA(VLOOKUP($A232,'Project List'!$A$9:$AF$360,'Project List'!R$1,FALSE),0)</f>
        <v>0</v>
      </c>
      <c r="P232" s="105">
        <f>_xlfn.IFNA(VLOOKUP($A232,'Project List'!$A$9:$AF$360,'Project List'!S$1,FALSE),0)</f>
        <v>0</v>
      </c>
      <c r="Q232" s="105">
        <f>_xlfn.IFNA(VLOOKUP($A232,'Project List'!$A$9:$AF$360,'Project List'!T$1,FALSE),0)</f>
        <v>1402875.54</v>
      </c>
      <c r="R232" s="105">
        <f>_xlfn.IFNA(VLOOKUP($A232,'Project List'!$A$9:$AF$360,'Project List'!U$1,FALSE),0)</f>
        <v>1952503.2</v>
      </c>
      <c r="S232" s="105">
        <f>_xlfn.IFNA(VLOOKUP($A232,'Project List'!$A$9:$AF$360,'Project List'!V$1,FALSE),0)</f>
        <v>5055256.83</v>
      </c>
      <c r="T232" s="105">
        <f>_xlfn.IFNA(VLOOKUP($A232,'Project List'!$A$9:$AF$360,'Project List'!W$1,FALSE),0)</f>
        <v>4254071.2699999996</v>
      </c>
      <c r="U232" s="105">
        <f>_xlfn.IFNA(VLOOKUP($A232,'Project List'!$A$9:$AF$360,'Project List'!X$1,FALSE),0)</f>
        <v>10301459.189999999</v>
      </c>
      <c r="V232" s="13">
        <f>_xlfn.IFNA(IF(VLOOKUP($A232,'Project List'!$A$9:$BF$360,'Project List'!Y$1,FALSE)=0,"Nil",
IF(OR($E232="Potential",$E232="Proposed",$E232="Deferred",$E232="Cancelled",$E232="Closed"),VLOOKUP($A232,'Project List'!$A$9:$BF$360,'Project List'!Y$1,FALSE)*$A$15*$AE232,VLOOKUP($A232,'Project List'!$A$9:$BF$360,'Project List'!Y$1,FALSE))),0)</f>
        <v>111135609.28646973</v>
      </c>
      <c r="W232" s="13">
        <f>_xlfn.IFNA(IF(VLOOKUP($A232,'Project List'!$A$9:$BF$360,'Project List'!Z$1,FALSE)=0,"Nil",
IF(OR($E232="Potential",$E232="Proposed",$E232="Deferred",$E232="Cancelled",$E232="Closed"),VLOOKUP($A232,'Project List'!$A$9:$BF$360,'Project List'!Z$1,FALSE)*$A$15*$AE232,VLOOKUP($A232,'Project List'!$A$9:$BF$360,'Project List'!Z$1,FALSE))),0)</f>
        <v>243562686.19695127</v>
      </c>
      <c r="X232" s="13">
        <f>_xlfn.IFNA(IF(VLOOKUP($A232,'Project List'!$A$9:$BF$360,'Project List'!AA$1,FALSE)=0,"Nil",
IF(OR($E232="Potential",$E232="Proposed",$E232="Deferred",$E232="Cancelled",$E232="Closed"),VLOOKUP($A232,'Project List'!$A$9:$BF$360,'Project List'!AA$1,FALSE)*$A$15*$AE232,VLOOKUP($A232,'Project List'!$A$9:$BF$360,'Project List'!AA$1,FALSE))),0)</f>
        <v>38563962.930611745</v>
      </c>
      <c r="Y232" s="13">
        <f>_xlfn.IFNA(IF(VLOOKUP($A232,'Project List'!$A$9:$BF$360,'Project List'!AB$1,FALSE)=0,"Nil",
IF(OR($E232="Potential",$E232="Proposed",$E232="Deferred",$E232="Cancelled",$E232="Closed"),VLOOKUP($A232,'Project List'!$A$9:$BF$360,'Project List'!AB$1,FALSE)*$A$15*$AE232,VLOOKUP($A232,'Project List'!$A$9:$BF$360,'Project List'!AB$1,FALSE))),0)</f>
        <v>18391774.72629283</v>
      </c>
      <c r="Z232" s="13" t="str">
        <f>_xlfn.IFNA(IF(VLOOKUP($A232,'Project List'!$A$9:$BF$360,'Project List'!AC$1,FALSE)=0,"Nil",
IF(OR($E232="Potential",$E232="Proposed",$E232="Deferred",$E232="Cancelled",$E232="Closed"),VLOOKUP($A232,'Project List'!$A$9:$BF$360,'Project List'!AC$1,FALSE)*$A$15*$AE232,VLOOKUP($A232,'Project List'!$A$9:$BF$360,'Project List'!AC$1,FALSE))),0)</f>
        <v>Nil</v>
      </c>
      <c r="AA232" s="13" t="str">
        <f>_xlfn.IFNA(IF(VLOOKUP($A232,'Project List'!$A$9:$BF$360,'Project List'!AD$1,FALSE)=0,"Nil",
IF(OR($E232="Potential",$E232="Proposed",$E232="Deferred",$E232="Cancelled",$E232="Closed"),VLOOKUP($A232,'Project List'!$A$9:$BF$360,'Project List'!AD$1,FALSE)*$A$15*$AE232,VLOOKUP($A232,'Project List'!$A$9:$BF$360,'Project List'!AD$1,FALSE))),0)</f>
        <v>Nil</v>
      </c>
      <c r="AB232" s="13" t="str">
        <f>_xlfn.IFNA(IF(VLOOKUP($A232,'Project List'!$A$9:$BF$360,'Project List'!AE$1,FALSE)=0,"Nil",
IF(OR($E232="Potential",$E232="Proposed",$E232="Deferred",$E232="Cancelled",$E232="Closed"),VLOOKUP($A232,'Project List'!$A$9:$BF$360,'Project List'!AE$1,FALSE)*$A$15*$AE232,VLOOKUP($A232,'Project List'!$A$9:$BF$360,'Project List'!AE$1,FALSE))),0)</f>
        <v>Nil</v>
      </c>
      <c r="AC232" s="13" t="str">
        <f>_xlfn.IFNA(IF(VLOOKUP($A232,'Project List'!$A$9:$BF$360,'Project List'!AF$1,FALSE)=0,"Nil",
IF(OR($E232="Potential",$E232="Proposed",$E232="Deferred",$E232="Cancelled",$E232="Closed"),VLOOKUP($A232,'Project List'!$A$9:$BF$360,'Project List'!AF$1,FALSE)*$A$15*$AE232,VLOOKUP($A232,'Project List'!$A$9:$BF$360,'Project List'!AF$1,FALSE))),0)</f>
        <v>Nil</v>
      </c>
      <c r="AD232" s="42"/>
      <c r="AE232" s="248">
        <f>1+IF(ISNA(VLOOKUP($A232,'Project labour content'!$A$7:$D$255,'Project labour content'!$D$1,FALSE)),VLOOKUP($D232,'Project labour content'!$F$6:$G$15,'Project labour content'!$G$1,FALSE),VLOOKUP($A232,'Project labour content'!$A$7:$D$255,'Project labour content'!$D$1,FALSE))*('Project labour content'!$K$14/100)*1</f>
        <v>1.0001851649544833</v>
      </c>
      <c r="AG232" s="3"/>
      <c r="AH232" s="3"/>
      <c r="AI232" s="32"/>
      <c r="AJ232" s="32"/>
      <c r="AK232" s="32"/>
      <c r="AL232" s="32"/>
      <c r="AM232" s="59"/>
      <c r="AN232" s="59"/>
      <c r="AO232" s="59"/>
      <c r="AP232" s="59"/>
      <c r="AQ232" s="59"/>
    </row>
    <row r="233" spans="1:43" x14ac:dyDescent="0.25">
      <c r="A233" s="11" t="s">
        <v>699</v>
      </c>
      <c r="B233" s="11" t="str">
        <f>_xlfn.IFNA(VLOOKUP($A233,'Project List'!$A$9:$AF$360,'Project List'!G$1,FALSE),0)</f>
        <v>Eyre Peninsula Transmission Supply</v>
      </c>
      <c r="C233" s="11" t="str">
        <f>_xlfn.IFNA(VLOOKUP($A233,'Project List'!$A$9:$AF$360,'Project List'!C$1,FALSE),0)</f>
        <v>Contingent - Actual</v>
      </c>
      <c r="D233" s="11" t="str">
        <f>_xlfn.IFNA(VLOOKUP($A233,'Project List'!$A$9:$AF$360,'Project List'!D$1,FALSE),0)</f>
        <v>Replacement</v>
      </c>
      <c r="E233" s="11" t="str">
        <f>_xlfn.IFNA(VLOOKUP($A233,'Project List'!$A$9:$AF$360,'Project List'!H$1,FALSE),0)</f>
        <v>Active</v>
      </c>
      <c r="F233" s="105">
        <f>_xlfn.IFNA(VLOOKUP($A233,'Project List'!$A$9:$AF$360,'Project List'!I$1,FALSE),0)</f>
        <v>0</v>
      </c>
      <c r="G233" s="105">
        <f>_xlfn.IFNA(VLOOKUP($A233,'Project List'!$A$9:$AF$360,'Project List'!J$1,FALSE),0)</f>
        <v>0</v>
      </c>
      <c r="H233" s="105">
        <f>_xlfn.IFNA(VLOOKUP($A233,'Project List'!$A$9:$AF$360,'Project List'!K$1,FALSE),0)</f>
        <v>0</v>
      </c>
      <c r="I233" s="105">
        <f>_xlfn.IFNA(VLOOKUP($A233,'Project List'!$A$9:$AF$360,'Project List'!L$1,FALSE),0)</f>
        <v>0</v>
      </c>
      <c r="J233" s="105">
        <f>_xlfn.IFNA(VLOOKUP($A233,'Project List'!$A$9:$AF$360,'Project List'!M$1,FALSE),0)</f>
        <v>0</v>
      </c>
      <c r="K233" s="105">
        <f>_xlfn.IFNA(VLOOKUP($A233,'Project List'!$A$9:$AF$360,'Project List'!N$1,FALSE),0)</f>
        <v>0</v>
      </c>
      <c r="L233" s="105">
        <f>_xlfn.IFNA(VLOOKUP($A233,'Project List'!$A$9:$AF$360,'Project List'!O$1,FALSE),0)</f>
        <v>0</v>
      </c>
      <c r="M233" s="105">
        <f>_xlfn.IFNA(VLOOKUP($A233,'Project List'!$A$9:$AF$360,'Project List'!P$1,FALSE),0)</f>
        <v>0</v>
      </c>
      <c r="N233" s="105">
        <f>_xlfn.IFNA(VLOOKUP($A233,'Project List'!$A$9:$AF$360,'Project List'!Q$1,FALSE),0)</f>
        <v>0</v>
      </c>
      <c r="O233" s="105">
        <f>_xlfn.IFNA(VLOOKUP($A233,'Project List'!$A$9:$AF$360,'Project List'!R$1,FALSE),0)</f>
        <v>0</v>
      </c>
      <c r="P233" s="105">
        <f>_xlfn.IFNA(VLOOKUP($A233,'Project List'!$A$9:$AF$360,'Project List'!S$1,FALSE),0)</f>
        <v>0</v>
      </c>
      <c r="Q233" s="105">
        <f>_xlfn.IFNA(VLOOKUP($A233,'Project List'!$A$9:$AF$360,'Project List'!T$1,FALSE),0)</f>
        <v>110928.9</v>
      </c>
      <c r="R233" s="105">
        <f>_xlfn.IFNA(VLOOKUP($A233,'Project List'!$A$9:$AF$360,'Project List'!U$1,FALSE),0)</f>
        <v>1079949.04</v>
      </c>
      <c r="S233" s="105">
        <f>_xlfn.IFNA(VLOOKUP($A233,'Project List'!$A$9:$AF$360,'Project List'!V$1,FALSE),0)</f>
        <v>562908.46</v>
      </c>
      <c r="T233" s="105">
        <f>_xlfn.IFNA(VLOOKUP($A233,'Project List'!$A$9:$AF$360,'Project List'!W$1,FALSE),0)</f>
        <v>5482499.9299999997</v>
      </c>
      <c r="U233" s="105">
        <f>_xlfn.IFNA(VLOOKUP($A233,'Project List'!$A$9:$AF$360,'Project List'!X$1,FALSE),0)</f>
        <v>88002209.069999993</v>
      </c>
      <c r="V233" s="13">
        <f>_xlfn.IFNA(IF(VLOOKUP($A233,'Project List'!$A$9:$BF$360,'Project List'!Y$1,FALSE)=0,"Nil",
IF(OR($E233="Potential",$E233="Proposed",$E233="Deferred",$E233="Cancelled",$E233="Closed"),VLOOKUP($A233,'Project List'!$A$9:$BF$360,'Project List'!Y$1,FALSE)*$A$15*$AE233,VLOOKUP($A233,'Project List'!$A$9:$BF$360,'Project List'!Y$1,FALSE))),0)</f>
        <v>176269830.92005593</v>
      </c>
      <c r="W233" s="13">
        <f>_xlfn.IFNA(IF(VLOOKUP($A233,'Project List'!$A$9:$BF$360,'Project List'!Z$1,FALSE)=0,"Nil",
IF(OR($E233="Potential",$E233="Proposed",$E233="Deferred",$E233="Cancelled",$E233="Closed"),VLOOKUP($A233,'Project List'!$A$9:$BF$360,'Project List'!Z$1,FALSE)*$A$15*$AE233,VLOOKUP($A233,'Project List'!$A$9:$BF$360,'Project List'!Z$1,FALSE))),0)</f>
        <v>61755281.309838407</v>
      </c>
      <c r="X233" s="13" t="str">
        <f>_xlfn.IFNA(IF(VLOOKUP($A233,'Project List'!$A$9:$BF$360,'Project List'!AA$1,FALSE)=0,"Nil",
IF(OR($E233="Potential",$E233="Proposed",$E233="Deferred",$E233="Cancelled",$E233="Closed"),VLOOKUP($A233,'Project List'!$A$9:$BF$360,'Project List'!AA$1,FALSE)*$A$15*$AE233,VLOOKUP($A233,'Project List'!$A$9:$BF$360,'Project List'!AA$1,FALSE))),0)</f>
        <v>Nil</v>
      </c>
      <c r="Y233" s="13" t="str">
        <f>_xlfn.IFNA(IF(VLOOKUP($A233,'Project List'!$A$9:$BF$360,'Project List'!AB$1,FALSE)=0,"Nil",
IF(OR($E233="Potential",$E233="Proposed",$E233="Deferred",$E233="Cancelled",$E233="Closed"),VLOOKUP($A233,'Project List'!$A$9:$BF$360,'Project List'!AB$1,FALSE)*$A$15*$AE233,VLOOKUP($A233,'Project List'!$A$9:$BF$360,'Project List'!AB$1,FALSE))),0)</f>
        <v>Nil</v>
      </c>
      <c r="Z233" s="13" t="str">
        <f>_xlfn.IFNA(IF(VLOOKUP($A233,'Project List'!$A$9:$BF$360,'Project List'!AC$1,FALSE)=0,"Nil",
IF(OR($E233="Potential",$E233="Proposed",$E233="Deferred",$E233="Cancelled",$E233="Closed"),VLOOKUP($A233,'Project List'!$A$9:$BF$360,'Project List'!AC$1,FALSE)*$A$15*$AE233,VLOOKUP($A233,'Project List'!$A$9:$BF$360,'Project List'!AC$1,FALSE))),0)</f>
        <v>Nil</v>
      </c>
      <c r="AA233" s="13" t="str">
        <f>_xlfn.IFNA(IF(VLOOKUP($A233,'Project List'!$A$9:$BF$360,'Project List'!AD$1,FALSE)=0,"Nil",
IF(OR($E233="Potential",$E233="Proposed",$E233="Deferred",$E233="Cancelled",$E233="Closed"),VLOOKUP($A233,'Project List'!$A$9:$BF$360,'Project List'!AD$1,FALSE)*$A$15*$AE233,VLOOKUP($A233,'Project List'!$A$9:$BF$360,'Project List'!AD$1,FALSE))),0)</f>
        <v>Nil</v>
      </c>
      <c r="AB233" s="13" t="str">
        <f>_xlfn.IFNA(IF(VLOOKUP($A233,'Project List'!$A$9:$BF$360,'Project List'!AE$1,FALSE)=0,"Nil",
IF(OR($E233="Potential",$E233="Proposed",$E233="Deferred",$E233="Cancelled",$E233="Closed"),VLOOKUP($A233,'Project List'!$A$9:$BF$360,'Project List'!AE$1,FALSE)*$A$15*$AE233,VLOOKUP($A233,'Project List'!$A$9:$BF$360,'Project List'!AE$1,FALSE))),0)</f>
        <v>Nil</v>
      </c>
      <c r="AC233" s="13" t="str">
        <f>_xlfn.IFNA(IF(VLOOKUP($A233,'Project List'!$A$9:$BF$360,'Project List'!AF$1,FALSE)=0,"Nil",
IF(OR($E233="Potential",$E233="Proposed",$E233="Deferred",$E233="Cancelled",$E233="Closed"),VLOOKUP($A233,'Project List'!$A$9:$BF$360,'Project List'!AF$1,FALSE)*$A$15*$AE233,VLOOKUP($A233,'Project List'!$A$9:$BF$360,'Project List'!AF$1,FALSE))),0)</f>
        <v>Nil</v>
      </c>
      <c r="AD233" s="42"/>
      <c r="AE233" s="248">
        <f>1+IF(ISNA(VLOOKUP($A233,'Project labour content'!$A$7:$D$255,'Project labour content'!$D$1,FALSE)),VLOOKUP($D233,'Project labour content'!$F$6:$G$15,'Project labour content'!$G$1,FALSE),VLOOKUP($A233,'Project labour content'!$A$7:$D$255,'Project labour content'!$D$1,FALSE))*('Project labour content'!$K$14/100)*1</f>
        <v>1.0003733244945572</v>
      </c>
    </row>
    <row r="234" spans="1:43" x14ac:dyDescent="0.25">
      <c r="A234" s="11" t="s">
        <v>701</v>
      </c>
      <c r="B234" s="11" t="str">
        <f>_xlfn.IFNA(VLOOKUP($A234,'Project List'!$A$9:$AF$360,'Project List'!G$1,FALSE),0)</f>
        <v>Templers LOPA and Plant Replacement</v>
      </c>
      <c r="C234" s="11" t="str">
        <f>_xlfn.IFNA(VLOOKUP($A234,'Project List'!$A$9:$AF$360,'Project List'!C$1,FALSE),0)</f>
        <v>ExAnte</v>
      </c>
      <c r="D234" s="11" t="str">
        <f>_xlfn.IFNA(VLOOKUP($A234,'Project List'!$A$9:$AF$360,'Project List'!D$1,FALSE),0)</f>
        <v>Replacement</v>
      </c>
      <c r="E234" s="11" t="str">
        <f>_xlfn.IFNA(VLOOKUP($A234,'Project List'!$A$9:$AF$360,'Project List'!H$1,FALSE),0)</f>
        <v>Deferred</v>
      </c>
      <c r="F234" s="105">
        <f>_xlfn.IFNA(VLOOKUP($A234,'Project List'!$A$9:$AF$360,'Project List'!I$1,FALSE),0)</f>
        <v>0</v>
      </c>
      <c r="G234" s="105">
        <f>_xlfn.IFNA(VLOOKUP($A234,'Project List'!$A$9:$AF$360,'Project List'!J$1,FALSE),0)</f>
        <v>0</v>
      </c>
      <c r="H234" s="105">
        <f>_xlfn.IFNA(VLOOKUP($A234,'Project List'!$A$9:$AF$360,'Project List'!K$1,FALSE),0)</f>
        <v>0</v>
      </c>
      <c r="I234" s="105">
        <f>_xlfn.IFNA(VLOOKUP($A234,'Project List'!$A$9:$AF$360,'Project List'!L$1,FALSE),0)</f>
        <v>0</v>
      </c>
      <c r="J234" s="105">
        <f>_xlfn.IFNA(VLOOKUP($A234,'Project List'!$A$9:$AF$360,'Project List'!M$1,FALSE),0)</f>
        <v>0</v>
      </c>
      <c r="K234" s="105">
        <f>_xlfn.IFNA(VLOOKUP($A234,'Project List'!$A$9:$AF$360,'Project List'!N$1,FALSE),0)</f>
        <v>0</v>
      </c>
      <c r="L234" s="105">
        <f>_xlfn.IFNA(VLOOKUP($A234,'Project List'!$A$9:$AF$360,'Project List'!O$1,FALSE),0)</f>
        <v>0</v>
      </c>
      <c r="M234" s="105">
        <f>_xlfn.IFNA(VLOOKUP($A234,'Project List'!$A$9:$AF$360,'Project List'!P$1,FALSE),0)</f>
        <v>0</v>
      </c>
      <c r="N234" s="105">
        <f>_xlfn.IFNA(VLOOKUP($A234,'Project List'!$A$9:$AF$360,'Project List'!Q$1,FALSE),0)</f>
        <v>0</v>
      </c>
      <c r="O234" s="105">
        <f>_xlfn.IFNA(VLOOKUP($A234,'Project List'!$A$9:$AF$360,'Project List'!R$1,FALSE),0)</f>
        <v>0</v>
      </c>
      <c r="P234" s="105">
        <f>_xlfn.IFNA(VLOOKUP($A234,'Project List'!$A$9:$AF$360,'Project List'!S$1,FALSE),0)</f>
        <v>0</v>
      </c>
      <c r="Q234" s="105">
        <f>_xlfn.IFNA(VLOOKUP($A234,'Project List'!$A$9:$AF$360,'Project List'!T$1,FALSE),0)</f>
        <v>0</v>
      </c>
      <c r="R234" s="105">
        <f>_xlfn.IFNA(VLOOKUP($A234,'Project List'!$A$9:$AF$360,'Project List'!U$1,FALSE),0)</f>
        <v>0</v>
      </c>
      <c r="S234" s="105">
        <f>_xlfn.IFNA(VLOOKUP($A234,'Project List'!$A$9:$AF$360,'Project List'!V$1,FALSE),0)</f>
        <v>10969.07</v>
      </c>
      <c r="T234" s="105">
        <f>_xlfn.IFNA(VLOOKUP($A234,'Project List'!$A$9:$AF$360,'Project List'!W$1,FALSE),0)</f>
        <v>38726.76</v>
      </c>
      <c r="U234" s="105">
        <f>_xlfn.IFNA(VLOOKUP($A234,'Project List'!$A$9:$AF$360,'Project List'!X$1,FALSE),0)</f>
        <v>0</v>
      </c>
      <c r="V234" s="13" t="str">
        <f>_xlfn.IFNA(IF(VLOOKUP($A234,'Project List'!$A$9:$BF$360,'Project List'!Y$1,FALSE)=0,"Nil",
IF(OR($E234="Potential",$E234="Proposed",$E234="Deferred",$E234="Cancelled",$E234="Closed"),VLOOKUP($A234,'Project List'!$A$9:$BF$360,'Project List'!Y$1,FALSE)*$A$15*$AE234,VLOOKUP($A234,'Project List'!$A$9:$BF$360,'Project List'!Y$1,FALSE))),0)</f>
        <v>Nil</v>
      </c>
      <c r="W234" s="13">
        <f>_xlfn.IFNA(IF(VLOOKUP($A234,'Project List'!$A$9:$BF$360,'Project List'!Z$1,FALSE)=0,"Nil",
IF(OR($E234="Potential",$E234="Proposed",$E234="Deferred",$E234="Cancelled",$E234="Closed"),VLOOKUP($A234,'Project List'!$A$9:$BF$360,'Project List'!Z$1,FALSE)*$A$15*$AE234,VLOOKUP($A234,'Project List'!$A$9:$BF$360,'Project List'!Z$1,FALSE))),0)</f>
        <v>321903.19928167068</v>
      </c>
      <c r="X234" s="13">
        <f>_xlfn.IFNA(IF(VLOOKUP($A234,'Project List'!$A$9:$BF$360,'Project List'!AA$1,FALSE)=0,"Nil",
IF(OR($E234="Potential",$E234="Proposed",$E234="Deferred",$E234="Cancelled",$E234="Closed"),VLOOKUP($A234,'Project List'!$A$9:$BF$360,'Project List'!AA$1,FALSE)*$A$15*$AE234,VLOOKUP($A234,'Project List'!$A$9:$BF$360,'Project List'!AA$1,FALSE))),0)</f>
        <v>376916.20050340838</v>
      </c>
      <c r="Y234" s="13">
        <f>_xlfn.IFNA(IF(VLOOKUP($A234,'Project List'!$A$9:$BF$360,'Project List'!AB$1,FALSE)=0,"Nil",
IF(OR($E234="Potential",$E234="Proposed",$E234="Deferred",$E234="Cancelled",$E234="Closed"),VLOOKUP($A234,'Project List'!$A$9:$BF$360,'Project List'!AB$1,FALSE)*$A$15*$AE234,VLOOKUP($A234,'Project List'!$A$9:$BF$360,'Project List'!AB$1,FALSE))),0)</f>
        <v>4937495.1483237976</v>
      </c>
      <c r="Z234" s="13">
        <f>_xlfn.IFNA(IF(VLOOKUP($A234,'Project List'!$A$9:$BF$360,'Project List'!AC$1,FALSE)=0,"Nil",
IF(OR($E234="Potential",$E234="Proposed",$E234="Deferred",$E234="Cancelled",$E234="Closed"),VLOOKUP($A234,'Project List'!$A$9:$BF$360,'Project List'!AC$1,FALSE)*$A$15*$AE234,VLOOKUP($A234,'Project List'!$A$9:$BF$360,'Project List'!AC$1,FALSE))),0)</f>
        <v>67307.009735810425</v>
      </c>
      <c r="AA234" s="13" t="str">
        <f>_xlfn.IFNA(IF(VLOOKUP($A234,'Project List'!$A$9:$BF$360,'Project List'!AD$1,FALSE)=0,"Nil",
IF(OR($E234="Potential",$E234="Proposed",$E234="Deferred",$E234="Cancelled",$E234="Closed"),VLOOKUP($A234,'Project List'!$A$9:$BF$360,'Project List'!AD$1,FALSE)*$A$15*$AE234,VLOOKUP($A234,'Project List'!$A$9:$BF$360,'Project List'!AD$1,FALSE))),0)</f>
        <v>Nil</v>
      </c>
      <c r="AB234" s="13" t="str">
        <f>_xlfn.IFNA(IF(VLOOKUP($A234,'Project List'!$A$9:$BF$360,'Project List'!AE$1,FALSE)=0,"Nil",
IF(OR($E234="Potential",$E234="Proposed",$E234="Deferred",$E234="Cancelled",$E234="Closed"),VLOOKUP($A234,'Project List'!$A$9:$BF$360,'Project List'!AE$1,FALSE)*$A$15*$AE234,VLOOKUP($A234,'Project List'!$A$9:$BF$360,'Project List'!AE$1,FALSE))),0)</f>
        <v>Nil</v>
      </c>
      <c r="AC234" s="13" t="str">
        <f>_xlfn.IFNA(IF(VLOOKUP($A234,'Project List'!$A$9:$BF$360,'Project List'!AF$1,FALSE)=0,"Nil",
IF(OR($E234="Potential",$E234="Proposed",$E234="Deferred",$E234="Cancelled",$E234="Closed"),VLOOKUP($A234,'Project List'!$A$9:$BF$360,'Project List'!AF$1,FALSE)*$A$15*$AE234,VLOOKUP($A234,'Project List'!$A$9:$BF$360,'Project List'!AF$1,FALSE))),0)</f>
        <v>Nil</v>
      </c>
      <c r="AD234" s="42"/>
      <c r="AE234" s="248">
        <f>1+IF(ISNA(VLOOKUP($A234,'Project labour content'!$A$7:$D$255,'Project labour content'!$D$1,FALSE)),VLOOKUP($D234,'Project labour content'!$F$6:$G$15,'Project labour content'!$G$1,FALSE),VLOOKUP($A234,'Project labour content'!$A$7:$D$255,'Project labour content'!$D$1,FALSE))*('Project labour content'!$K$14/100)*1</f>
        <v>1.0010016942330902</v>
      </c>
      <c r="AG234" s="3"/>
      <c r="AH234" s="3"/>
      <c r="AI234" s="32"/>
      <c r="AJ234" s="32"/>
      <c r="AK234" s="32"/>
      <c r="AL234" s="32"/>
      <c r="AM234" s="59"/>
      <c r="AN234" s="59"/>
      <c r="AO234" s="59"/>
      <c r="AP234" s="59"/>
      <c r="AQ234" s="59"/>
    </row>
    <row r="235" spans="1:43" x14ac:dyDescent="0.25">
      <c r="A235" s="11" t="s">
        <v>703</v>
      </c>
      <c r="B235" s="11" t="str">
        <f>_xlfn.IFNA(VLOOKUP($A235,'Project List'!$A$9:$AF$360,'Project List'!G$1,FALSE),0)</f>
        <v>Surge Arrestor Unit Asset Replacement 2018-23</v>
      </c>
      <c r="C235" s="11" t="str">
        <f>_xlfn.IFNA(VLOOKUP($A235,'Project List'!$A$9:$AF$360,'Project List'!C$1,FALSE),0)</f>
        <v>ExAnte</v>
      </c>
      <c r="D235" s="11" t="str">
        <f>_xlfn.IFNA(VLOOKUP($A235,'Project List'!$A$9:$AF$360,'Project List'!D$1,FALSE),0)</f>
        <v>Replacement</v>
      </c>
      <c r="E235" s="11" t="str">
        <f>_xlfn.IFNA(VLOOKUP($A235,'Project List'!$A$9:$AF$360,'Project List'!H$1,FALSE),0)</f>
        <v>Active</v>
      </c>
      <c r="F235" s="105">
        <f>_xlfn.IFNA(VLOOKUP($A235,'Project List'!$A$9:$AF$360,'Project List'!I$1,FALSE),0)</f>
        <v>0</v>
      </c>
      <c r="G235" s="105">
        <f>_xlfn.IFNA(VLOOKUP($A235,'Project List'!$A$9:$AF$360,'Project List'!J$1,FALSE),0)</f>
        <v>0</v>
      </c>
      <c r="H235" s="105">
        <f>_xlfn.IFNA(VLOOKUP($A235,'Project List'!$A$9:$AF$360,'Project List'!K$1,FALSE),0)</f>
        <v>0</v>
      </c>
      <c r="I235" s="105">
        <f>_xlfn.IFNA(VLOOKUP($A235,'Project List'!$A$9:$AF$360,'Project List'!L$1,FALSE),0)</f>
        <v>0</v>
      </c>
      <c r="J235" s="105">
        <f>_xlfn.IFNA(VLOOKUP($A235,'Project List'!$A$9:$AF$360,'Project List'!M$1,FALSE),0)</f>
        <v>0</v>
      </c>
      <c r="K235" s="105">
        <f>_xlfn.IFNA(VLOOKUP($A235,'Project List'!$A$9:$AF$360,'Project List'!N$1,FALSE),0)</f>
        <v>0</v>
      </c>
      <c r="L235" s="105">
        <f>_xlfn.IFNA(VLOOKUP($A235,'Project List'!$A$9:$AF$360,'Project List'!O$1,FALSE),0)</f>
        <v>0</v>
      </c>
      <c r="M235" s="105">
        <f>_xlfn.IFNA(VLOOKUP($A235,'Project List'!$A$9:$AF$360,'Project List'!P$1,FALSE),0)</f>
        <v>0</v>
      </c>
      <c r="N235" s="105">
        <f>_xlfn.IFNA(VLOOKUP($A235,'Project List'!$A$9:$AF$360,'Project List'!Q$1,FALSE),0)</f>
        <v>0</v>
      </c>
      <c r="O235" s="105">
        <f>_xlfn.IFNA(VLOOKUP($A235,'Project List'!$A$9:$AF$360,'Project List'!R$1,FALSE),0)</f>
        <v>0</v>
      </c>
      <c r="P235" s="105">
        <f>_xlfn.IFNA(VLOOKUP($A235,'Project List'!$A$9:$AF$360,'Project List'!S$1,FALSE),0)</f>
        <v>0</v>
      </c>
      <c r="Q235" s="105">
        <f>_xlfn.IFNA(VLOOKUP($A235,'Project List'!$A$9:$AF$360,'Project List'!T$1,FALSE),0)</f>
        <v>0</v>
      </c>
      <c r="R235" s="105">
        <f>_xlfn.IFNA(VLOOKUP($A235,'Project List'!$A$9:$AF$360,'Project List'!U$1,FALSE),0)</f>
        <v>0</v>
      </c>
      <c r="S235" s="105">
        <f>_xlfn.IFNA(VLOOKUP($A235,'Project List'!$A$9:$AF$360,'Project List'!V$1,FALSE),0)</f>
        <v>17293.39</v>
      </c>
      <c r="T235" s="105">
        <f>_xlfn.IFNA(VLOOKUP($A235,'Project List'!$A$9:$AF$360,'Project List'!W$1,FALSE),0)</f>
        <v>227037.79</v>
      </c>
      <c r="U235" s="105">
        <f>_xlfn.IFNA(VLOOKUP($A235,'Project List'!$A$9:$AF$360,'Project List'!X$1,FALSE),0)</f>
        <v>1696640.11</v>
      </c>
      <c r="V235" s="13">
        <f>_xlfn.IFNA(IF(VLOOKUP($A235,'Project List'!$A$9:$BF$360,'Project List'!Y$1,FALSE)=0,"Nil",
IF(OR($E235="Potential",$E235="Proposed",$E235="Deferred",$E235="Cancelled",$E235="Closed"),VLOOKUP($A235,'Project List'!$A$9:$BF$360,'Project List'!Y$1,FALSE)*$A$15*$AE235,VLOOKUP($A235,'Project List'!$A$9:$BF$360,'Project List'!Y$1,FALSE))),0)</f>
        <v>2373684.2534437077</v>
      </c>
      <c r="W235" s="13">
        <f>_xlfn.IFNA(IF(VLOOKUP($A235,'Project List'!$A$9:$BF$360,'Project List'!Z$1,FALSE)=0,"Nil",
IF(OR($E235="Potential",$E235="Proposed",$E235="Deferred",$E235="Cancelled",$E235="Closed"),VLOOKUP($A235,'Project List'!$A$9:$BF$360,'Project List'!Z$1,FALSE)*$A$15*$AE235,VLOOKUP($A235,'Project List'!$A$9:$BF$360,'Project List'!Z$1,FALSE))),0)</f>
        <v>1253281.2861702519</v>
      </c>
      <c r="X235" s="13">
        <f>_xlfn.IFNA(IF(VLOOKUP($A235,'Project List'!$A$9:$BF$360,'Project List'!AA$1,FALSE)=0,"Nil",
IF(OR($E235="Potential",$E235="Proposed",$E235="Deferred",$E235="Cancelled",$E235="Closed"),VLOOKUP($A235,'Project List'!$A$9:$BF$360,'Project List'!AA$1,FALSE)*$A$15*$AE235,VLOOKUP($A235,'Project List'!$A$9:$BF$360,'Project List'!AA$1,FALSE))),0)</f>
        <v>374838.7096327981</v>
      </c>
      <c r="Y235" s="13" t="str">
        <f>_xlfn.IFNA(IF(VLOOKUP($A235,'Project List'!$A$9:$BF$360,'Project List'!AB$1,FALSE)=0,"Nil",
IF(OR($E235="Potential",$E235="Proposed",$E235="Deferred",$E235="Cancelled",$E235="Closed"),VLOOKUP($A235,'Project List'!$A$9:$BF$360,'Project List'!AB$1,FALSE)*$A$15*$AE235,VLOOKUP($A235,'Project List'!$A$9:$BF$360,'Project List'!AB$1,FALSE))),0)</f>
        <v>Nil</v>
      </c>
      <c r="Z235" s="13" t="str">
        <f>_xlfn.IFNA(IF(VLOOKUP($A235,'Project List'!$A$9:$BF$360,'Project List'!AC$1,FALSE)=0,"Nil",
IF(OR($E235="Potential",$E235="Proposed",$E235="Deferred",$E235="Cancelled",$E235="Closed"),VLOOKUP($A235,'Project List'!$A$9:$BF$360,'Project List'!AC$1,FALSE)*$A$15*$AE235,VLOOKUP($A235,'Project List'!$A$9:$BF$360,'Project List'!AC$1,FALSE))),0)</f>
        <v>Nil</v>
      </c>
      <c r="AA235" s="13" t="str">
        <f>_xlfn.IFNA(IF(VLOOKUP($A235,'Project List'!$A$9:$BF$360,'Project List'!AD$1,FALSE)=0,"Nil",
IF(OR($E235="Potential",$E235="Proposed",$E235="Deferred",$E235="Cancelled",$E235="Closed"),VLOOKUP($A235,'Project List'!$A$9:$BF$360,'Project List'!AD$1,FALSE)*$A$15*$AE235,VLOOKUP($A235,'Project List'!$A$9:$BF$360,'Project List'!AD$1,FALSE))),0)</f>
        <v>Nil</v>
      </c>
      <c r="AB235" s="13" t="str">
        <f>_xlfn.IFNA(IF(VLOOKUP($A235,'Project List'!$A$9:$BF$360,'Project List'!AE$1,FALSE)=0,"Nil",
IF(OR($E235="Potential",$E235="Proposed",$E235="Deferred",$E235="Cancelled",$E235="Closed"),VLOOKUP($A235,'Project List'!$A$9:$BF$360,'Project List'!AE$1,FALSE)*$A$15*$AE235,VLOOKUP($A235,'Project List'!$A$9:$BF$360,'Project List'!AE$1,FALSE))),0)</f>
        <v>Nil</v>
      </c>
      <c r="AC235" s="13" t="str">
        <f>_xlfn.IFNA(IF(VLOOKUP($A235,'Project List'!$A$9:$BF$360,'Project List'!AF$1,FALSE)=0,"Nil",
IF(OR($E235="Potential",$E235="Proposed",$E235="Deferred",$E235="Cancelled",$E235="Closed"),VLOOKUP($A235,'Project List'!$A$9:$BF$360,'Project List'!AF$1,FALSE)*$A$15*$AE235,VLOOKUP($A235,'Project List'!$A$9:$BF$360,'Project List'!AF$1,FALSE))),0)</f>
        <v>Nil</v>
      </c>
      <c r="AD235" s="42"/>
      <c r="AE235" s="248">
        <f>1+IF(ISNA(VLOOKUP($A235,'Project labour content'!$A$7:$D$255,'Project labour content'!$D$1,FALSE)),VLOOKUP($D235,'Project labour content'!$F$6:$G$15,'Project labour content'!$G$1,FALSE),VLOOKUP($A235,'Project labour content'!$A$7:$D$255,'Project labour content'!$D$1,FALSE))*('Project labour content'!$K$14/100)*1</f>
        <v>1.0008608438746911</v>
      </c>
      <c r="AG235" s="3"/>
      <c r="AH235" s="3"/>
      <c r="AI235" s="95"/>
      <c r="AJ235" s="32"/>
      <c r="AK235" s="32"/>
      <c r="AL235" s="32"/>
      <c r="AM235" s="59"/>
      <c r="AN235" s="59"/>
      <c r="AO235" s="59"/>
      <c r="AP235" s="59"/>
      <c r="AQ235" s="59"/>
    </row>
    <row r="236" spans="1:43" x14ac:dyDescent="0.25">
      <c r="A236" s="11" t="s">
        <v>705</v>
      </c>
      <c r="B236" s="11" t="str">
        <f>_xlfn.IFNA(VLOOKUP($A236,'Project List'!$A$9:$AF$360,'Project List'!G$1,FALSE),0)</f>
        <v>Elevating Work Platform Procurement for Live Work</v>
      </c>
      <c r="C236" s="11" t="str">
        <f>_xlfn.IFNA(VLOOKUP($A236,'Project List'!$A$9:$AF$360,'Project List'!C$1,FALSE),0)</f>
        <v>ExAnte</v>
      </c>
      <c r="D236" s="11" t="str">
        <f>_xlfn.IFNA(VLOOKUP($A236,'Project List'!$A$9:$AF$360,'Project List'!D$1,FALSE),0)</f>
        <v>Facilities</v>
      </c>
      <c r="E236" s="11" t="str">
        <f>_xlfn.IFNA(VLOOKUP($A236,'Project List'!$A$9:$AF$360,'Project List'!H$1,FALSE),0)</f>
        <v>Closed</v>
      </c>
      <c r="F236" s="105">
        <f>_xlfn.IFNA(VLOOKUP($A236,'Project List'!$A$9:$AF$360,'Project List'!I$1,FALSE),0)</f>
        <v>0</v>
      </c>
      <c r="G236" s="105">
        <f>_xlfn.IFNA(VLOOKUP($A236,'Project List'!$A$9:$AF$360,'Project List'!J$1,FALSE),0)</f>
        <v>0</v>
      </c>
      <c r="H236" s="105">
        <f>_xlfn.IFNA(VLOOKUP($A236,'Project List'!$A$9:$AF$360,'Project List'!K$1,FALSE),0)</f>
        <v>0</v>
      </c>
      <c r="I236" s="105">
        <f>_xlfn.IFNA(VLOOKUP($A236,'Project List'!$A$9:$AF$360,'Project List'!L$1,FALSE),0)</f>
        <v>0</v>
      </c>
      <c r="J236" s="105">
        <f>_xlfn.IFNA(VLOOKUP($A236,'Project List'!$A$9:$AF$360,'Project List'!M$1,FALSE),0)</f>
        <v>0</v>
      </c>
      <c r="K236" s="105">
        <f>_xlfn.IFNA(VLOOKUP($A236,'Project List'!$A$9:$AF$360,'Project List'!N$1,FALSE),0)</f>
        <v>0</v>
      </c>
      <c r="L236" s="105">
        <f>_xlfn.IFNA(VLOOKUP($A236,'Project List'!$A$9:$AF$360,'Project List'!O$1,FALSE),0)</f>
        <v>0</v>
      </c>
      <c r="M236" s="105">
        <f>_xlfn.IFNA(VLOOKUP($A236,'Project List'!$A$9:$AF$360,'Project List'!P$1,FALSE),0)</f>
        <v>0</v>
      </c>
      <c r="N236" s="105">
        <f>_xlfn.IFNA(VLOOKUP($A236,'Project List'!$A$9:$AF$360,'Project List'!Q$1,FALSE),0)</f>
        <v>0</v>
      </c>
      <c r="O236" s="105">
        <f>_xlfn.IFNA(VLOOKUP($A236,'Project List'!$A$9:$AF$360,'Project List'!R$1,FALSE),0)</f>
        <v>0</v>
      </c>
      <c r="P236" s="105">
        <f>_xlfn.IFNA(VLOOKUP($A236,'Project List'!$A$9:$AF$360,'Project List'!S$1,FALSE),0)</f>
        <v>0</v>
      </c>
      <c r="Q236" s="105">
        <f>_xlfn.IFNA(VLOOKUP($A236,'Project List'!$A$9:$AF$360,'Project List'!T$1,FALSE),0)</f>
        <v>57915.38</v>
      </c>
      <c r="R236" s="105">
        <f>_xlfn.IFNA(VLOOKUP($A236,'Project List'!$A$9:$AF$360,'Project List'!U$1,FALSE),0)</f>
        <v>1428320.08</v>
      </c>
      <c r="S236" s="105">
        <f>_xlfn.IFNA(VLOOKUP($A236,'Project List'!$A$9:$AF$360,'Project List'!V$1,FALSE),0)</f>
        <v>1469738.01</v>
      </c>
      <c r="T236" s="105">
        <f>_xlfn.IFNA(VLOOKUP($A236,'Project List'!$A$9:$AF$360,'Project List'!W$1,FALSE),0)</f>
        <v>-2955973.47</v>
      </c>
      <c r="U236" s="105">
        <f>_xlfn.IFNA(VLOOKUP($A236,'Project List'!$A$9:$AF$360,'Project List'!X$1,FALSE),0)</f>
        <v>0</v>
      </c>
      <c r="V236" s="13" t="str">
        <f>_xlfn.IFNA(IF(VLOOKUP($A236,'Project List'!$A$9:$BF$360,'Project List'!Y$1,FALSE)=0,"Nil",
IF(OR($E236="Potential",$E236="Proposed",$E236="Deferred",$E236="Cancelled",$E236="Closed"),VLOOKUP($A236,'Project List'!$A$9:$BF$360,'Project List'!Y$1,FALSE)*$A$15*$AE236,VLOOKUP($A236,'Project List'!$A$9:$BF$360,'Project List'!Y$1,FALSE))),0)</f>
        <v>Nil</v>
      </c>
      <c r="W236" s="13" t="str">
        <f>_xlfn.IFNA(IF(VLOOKUP($A236,'Project List'!$A$9:$BF$360,'Project List'!Z$1,FALSE)=0,"Nil",
IF(OR($E236="Potential",$E236="Proposed",$E236="Deferred",$E236="Cancelled",$E236="Closed"),VLOOKUP($A236,'Project List'!$A$9:$BF$360,'Project List'!Z$1,FALSE)*$A$15*$AE236,VLOOKUP($A236,'Project List'!$A$9:$BF$360,'Project List'!Z$1,FALSE))),0)</f>
        <v>Nil</v>
      </c>
      <c r="X236" s="13" t="str">
        <f>_xlfn.IFNA(IF(VLOOKUP($A236,'Project List'!$A$9:$BF$360,'Project List'!AA$1,FALSE)=0,"Nil",
IF(OR($E236="Potential",$E236="Proposed",$E236="Deferred",$E236="Cancelled",$E236="Closed"),VLOOKUP($A236,'Project List'!$A$9:$BF$360,'Project List'!AA$1,FALSE)*$A$15*$AE236,VLOOKUP($A236,'Project List'!$A$9:$BF$360,'Project List'!AA$1,FALSE))),0)</f>
        <v>Nil</v>
      </c>
      <c r="Y236" s="13" t="str">
        <f>_xlfn.IFNA(IF(VLOOKUP($A236,'Project List'!$A$9:$BF$360,'Project List'!AB$1,FALSE)=0,"Nil",
IF(OR($E236="Potential",$E236="Proposed",$E236="Deferred",$E236="Cancelled",$E236="Closed"),VLOOKUP($A236,'Project List'!$A$9:$BF$360,'Project List'!AB$1,FALSE)*$A$15*$AE236,VLOOKUP($A236,'Project List'!$A$9:$BF$360,'Project List'!AB$1,FALSE))),0)</f>
        <v>Nil</v>
      </c>
      <c r="Z236" s="13" t="str">
        <f>_xlfn.IFNA(IF(VLOOKUP($A236,'Project List'!$A$9:$BF$360,'Project List'!AC$1,FALSE)=0,"Nil",
IF(OR($E236="Potential",$E236="Proposed",$E236="Deferred",$E236="Cancelled",$E236="Closed"),VLOOKUP($A236,'Project List'!$A$9:$BF$360,'Project List'!AC$1,FALSE)*$A$15*$AE236,VLOOKUP($A236,'Project List'!$A$9:$BF$360,'Project List'!AC$1,FALSE))),0)</f>
        <v>Nil</v>
      </c>
      <c r="AA236" s="13" t="str">
        <f>_xlfn.IFNA(IF(VLOOKUP($A236,'Project List'!$A$9:$BF$360,'Project List'!AD$1,FALSE)=0,"Nil",
IF(OR($E236="Potential",$E236="Proposed",$E236="Deferred",$E236="Cancelled",$E236="Closed"),VLOOKUP($A236,'Project List'!$A$9:$BF$360,'Project List'!AD$1,FALSE)*$A$15*$AE236,VLOOKUP($A236,'Project List'!$A$9:$BF$360,'Project List'!AD$1,FALSE))),0)</f>
        <v>Nil</v>
      </c>
      <c r="AB236" s="13" t="str">
        <f>_xlfn.IFNA(IF(VLOOKUP($A236,'Project List'!$A$9:$BF$360,'Project List'!AE$1,FALSE)=0,"Nil",
IF(OR($E236="Potential",$E236="Proposed",$E236="Deferred",$E236="Cancelled",$E236="Closed"),VLOOKUP($A236,'Project List'!$A$9:$BF$360,'Project List'!AE$1,FALSE)*$A$15*$AE236,VLOOKUP($A236,'Project List'!$A$9:$BF$360,'Project List'!AE$1,FALSE))),0)</f>
        <v>Nil</v>
      </c>
      <c r="AC236" s="13" t="str">
        <f>_xlfn.IFNA(IF(VLOOKUP($A236,'Project List'!$A$9:$BF$360,'Project List'!AF$1,FALSE)=0,"Nil",
IF(OR($E236="Potential",$E236="Proposed",$E236="Deferred",$E236="Cancelled",$E236="Closed"),VLOOKUP($A236,'Project List'!$A$9:$BF$360,'Project List'!AF$1,FALSE)*$A$15*$AE236,VLOOKUP($A236,'Project List'!$A$9:$BF$360,'Project List'!AF$1,FALSE))),0)</f>
        <v>Nil</v>
      </c>
      <c r="AD236" s="42"/>
      <c r="AE236" s="248">
        <f>1+IF(ISNA(VLOOKUP($A236,'Project labour content'!$A$7:$D$255,'Project labour content'!$D$1,FALSE)),VLOOKUP($D236,'Project labour content'!$F$6:$G$15,'Project labour content'!$G$1,FALSE),VLOOKUP($A236,'Project labour content'!$A$7:$D$255,'Project labour content'!$D$1,FALSE))*('Project labour content'!$K$14/100)*1</f>
        <v>1.0018661130890889</v>
      </c>
      <c r="AG236" s="3"/>
      <c r="AH236" s="3"/>
      <c r="AI236" s="32"/>
      <c r="AJ236" s="32"/>
      <c r="AK236" s="32"/>
      <c r="AL236" s="32"/>
      <c r="AM236" s="59"/>
      <c r="AN236" s="59"/>
      <c r="AO236" s="59"/>
      <c r="AP236" s="59"/>
      <c r="AQ236" s="59"/>
    </row>
    <row r="237" spans="1:43" x14ac:dyDescent="0.25">
      <c r="A237" s="11" t="s">
        <v>707</v>
      </c>
      <c r="B237" s="11" t="str">
        <f>_xlfn.IFNA(VLOOKUP($A237,'Project List'!$A$9:$AF$360,'Project List'!G$1,FALSE),0)</f>
        <v>Live Works Manual Development</v>
      </c>
      <c r="C237" s="11" t="str">
        <f>_xlfn.IFNA(VLOOKUP($A237,'Project List'!$A$9:$AF$360,'Project List'!C$1,FALSE),0)</f>
        <v>ExAnte</v>
      </c>
      <c r="D237" s="11" t="str">
        <f>_xlfn.IFNA(VLOOKUP($A237,'Project List'!$A$9:$AF$360,'Project List'!D$1,FALSE),0)</f>
        <v>Replacement</v>
      </c>
      <c r="E237" s="11" t="str">
        <f>_xlfn.IFNA(VLOOKUP($A237,'Project List'!$A$9:$AF$360,'Project List'!H$1,FALSE),0)</f>
        <v>Closed</v>
      </c>
      <c r="F237" s="105">
        <f>_xlfn.IFNA(VLOOKUP($A237,'Project List'!$A$9:$AF$360,'Project List'!I$1,FALSE),0)</f>
        <v>0</v>
      </c>
      <c r="G237" s="105">
        <f>_xlfn.IFNA(VLOOKUP($A237,'Project List'!$A$9:$AF$360,'Project List'!J$1,FALSE),0)</f>
        <v>0</v>
      </c>
      <c r="H237" s="105">
        <f>_xlfn.IFNA(VLOOKUP($A237,'Project List'!$A$9:$AF$360,'Project List'!K$1,FALSE),0)</f>
        <v>0</v>
      </c>
      <c r="I237" s="105">
        <f>_xlfn.IFNA(VLOOKUP($A237,'Project List'!$A$9:$AF$360,'Project List'!L$1,FALSE),0)</f>
        <v>0</v>
      </c>
      <c r="J237" s="105">
        <f>_xlfn.IFNA(VLOOKUP($A237,'Project List'!$A$9:$AF$360,'Project List'!M$1,FALSE),0)</f>
        <v>0</v>
      </c>
      <c r="K237" s="105">
        <f>_xlfn.IFNA(VLOOKUP($A237,'Project List'!$A$9:$AF$360,'Project List'!N$1,FALSE),0)</f>
        <v>0</v>
      </c>
      <c r="L237" s="105">
        <f>_xlfn.IFNA(VLOOKUP($A237,'Project List'!$A$9:$AF$360,'Project List'!O$1,FALSE),0)</f>
        <v>0</v>
      </c>
      <c r="M237" s="105">
        <f>_xlfn.IFNA(VLOOKUP($A237,'Project List'!$A$9:$AF$360,'Project List'!P$1,FALSE),0)</f>
        <v>0</v>
      </c>
      <c r="N237" s="105">
        <f>_xlfn.IFNA(VLOOKUP($A237,'Project List'!$A$9:$AF$360,'Project List'!Q$1,FALSE),0)</f>
        <v>0</v>
      </c>
      <c r="O237" s="105">
        <f>_xlfn.IFNA(VLOOKUP($A237,'Project List'!$A$9:$AF$360,'Project List'!R$1,FALSE),0)</f>
        <v>0</v>
      </c>
      <c r="P237" s="105">
        <f>_xlfn.IFNA(VLOOKUP($A237,'Project List'!$A$9:$AF$360,'Project List'!S$1,FALSE),0)</f>
        <v>0</v>
      </c>
      <c r="Q237" s="105">
        <f>_xlfn.IFNA(VLOOKUP($A237,'Project List'!$A$9:$AF$360,'Project List'!T$1,FALSE),0)</f>
        <v>126987.51</v>
      </c>
      <c r="R237" s="105">
        <f>_xlfn.IFNA(VLOOKUP($A237,'Project List'!$A$9:$AF$360,'Project List'!U$1,FALSE),0)</f>
        <v>465198.1</v>
      </c>
      <c r="S237" s="105">
        <f>_xlfn.IFNA(VLOOKUP($A237,'Project List'!$A$9:$AF$360,'Project List'!V$1,FALSE),0)</f>
        <v>72912.88</v>
      </c>
      <c r="T237" s="105">
        <f>_xlfn.IFNA(VLOOKUP($A237,'Project List'!$A$9:$AF$360,'Project List'!W$1,FALSE),0)</f>
        <v>62023.3</v>
      </c>
      <c r="U237" s="105">
        <f>_xlfn.IFNA(VLOOKUP($A237,'Project List'!$A$9:$AF$360,'Project List'!X$1,FALSE),0)</f>
        <v>2461.2600000000002</v>
      </c>
      <c r="V237" s="13" t="str">
        <f>_xlfn.IFNA(IF(VLOOKUP($A237,'Project List'!$A$9:$BF$360,'Project List'!Y$1,FALSE)=0,"Nil",
IF(OR($E237="Potential",$E237="Proposed",$E237="Deferred",$E237="Cancelled",$E237="Closed"),VLOOKUP($A237,'Project List'!$A$9:$BF$360,'Project List'!Y$1,FALSE)*$A$15*$AE237,VLOOKUP($A237,'Project List'!$A$9:$BF$360,'Project List'!Y$1,FALSE))),0)</f>
        <v>Nil</v>
      </c>
      <c r="W237" s="13" t="str">
        <f>_xlfn.IFNA(IF(VLOOKUP($A237,'Project List'!$A$9:$BF$360,'Project List'!Z$1,FALSE)=0,"Nil",
IF(OR($E237="Potential",$E237="Proposed",$E237="Deferred",$E237="Cancelled",$E237="Closed"),VLOOKUP($A237,'Project List'!$A$9:$BF$360,'Project List'!Z$1,FALSE)*$A$15*$AE237,VLOOKUP($A237,'Project List'!$A$9:$BF$360,'Project List'!Z$1,FALSE))),0)</f>
        <v>Nil</v>
      </c>
      <c r="X237" s="13" t="str">
        <f>_xlfn.IFNA(IF(VLOOKUP($A237,'Project List'!$A$9:$BF$360,'Project List'!AA$1,FALSE)=0,"Nil",
IF(OR($E237="Potential",$E237="Proposed",$E237="Deferred",$E237="Cancelled",$E237="Closed"),VLOOKUP($A237,'Project List'!$A$9:$BF$360,'Project List'!AA$1,FALSE)*$A$15*$AE237,VLOOKUP($A237,'Project List'!$A$9:$BF$360,'Project List'!AA$1,FALSE))),0)</f>
        <v>Nil</v>
      </c>
      <c r="Y237" s="13" t="str">
        <f>_xlfn.IFNA(IF(VLOOKUP($A237,'Project List'!$A$9:$BF$360,'Project List'!AB$1,FALSE)=0,"Nil",
IF(OR($E237="Potential",$E237="Proposed",$E237="Deferred",$E237="Cancelled",$E237="Closed"),VLOOKUP($A237,'Project List'!$A$9:$BF$360,'Project List'!AB$1,FALSE)*$A$15*$AE237,VLOOKUP($A237,'Project List'!$A$9:$BF$360,'Project List'!AB$1,FALSE))),0)</f>
        <v>Nil</v>
      </c>
      <c r="Z237" s="13" t="str">
        <f>_xlfn.IFNA(IF(VLOOKUP($A237,'Project List'!$A$9:$BF$360,'Project List'!AC$1,FALSE)=0,"Nil",
IF(OR($E237="Potential",$E237="Proposed",$E237="Deferred",$E237="Cancelled",$E237="Closed"),VLOOKUP($A237,'Project List'!$A$9:$BF$360,'Project List'!AC$1,FALSE)*$A$15*$AE237,VLOOKUP($A237,'Project List'!$A$9:$BF$360,'Project List'!AC$1,FALSE))),0)</f>
        <v>Nil</v>
      </c>
      <c r="AA237" s="13" t="str">
        <f>_xlfn.IFNA(IF(VLOOKUP($A237,'Project List'!$A$9:$BF$360,'Project List'!AD$1,FALSE)=0,"Nil",
IF(OR($E237="Potential",$E237="Proposed",$E237="Deferred",$E237="Cancelled",$E237="Closed"),VLOOKUP($A237,'Project List'!$A$9:$BF$360,'Project List'!AD$1,FALSE)*$A$15*$AE237,VLOOKUP($A237,'Project List'!$A$9:$BF$360,'Project List'!AD$1,FALSE))),0)</f>
        <v>Nil</v>
      </c>
      <c r="AB237" s="13" t="str">
        <f>_xlfn.IFNA(IF(VLOOKUP($A237,'Project List'!$A$9:$BF$360,'Project List'!AE$1,FALSE)=0,"Nil",
IF(OR($E237="Potential",$E237="Proposed",$E237="Deferred",$E237="Cancelled",$E237="Closed"),VLOOKUP($A237,'Project List'!$A$9:$BF$360,'Project List'!AE$1,FALSE)*$A$15*$AE237,VLOOKUP($A237,'Project List'!$A$9:$BF$360,'Project List'!AE$1,FALSE))),0)</f>
        <v>Nil</v>
      </c>
      <c r="AC237" s="13" t="str">
        <f>_xlfn.IFNA(IF(VLOOKUP($A237,'Project List'!$A$9:$BF$360,'Project List'!AF$1,FALSE)=0,"Nil",
IF(OR($E237="Potential",$E237="Proposed",$E237="Deferred",$E237="Cancelled",$E237="Closed"),VLOOKUP($A237,'Project List'!$A$9:$BF$360,'Project List'!AF$1,FALSE)*$A$15*$AE237,VLOOKUP($A237,'Project List'!$A$9:$BF$360,'Project List'!AF$1,FALSE))),0)</f>
        <v>Nil</v>
      </c>
      <c r="AD237" s="42"/>
      <c r="AE237" s="248">
        <f>1+IF(ISNA(VLOOKUP($A237,'Project labour content'!$A$7:$D$255,'Project labour content'!$D$1,FALSE)),VLOOKUP($D237,'Project labour content'!$F$6:$G$15,'Project labour content'!$G$1,FALSE),VLOOKUP($A237,'Project labour content'!$A$7:$D$255,'Project labour content'!$D$1,FALSE))*('Project labour content'!$K$14/100)*1</f>
        <v>1.0008946620064583</v>
      </c>
      <c r="AG237" s="3"/>
      <c r="AH237" s="3"/>
      <c r="AI237" s="32"/>
      <c r="AJ237" s="32"/>
      <c r="AK237" s="32"/>
      <c r="AL237" s="32"/>
      <c r="AM237" s="59"/>
      <c r="AN237" s="59"/>
      <c r="AO237" s="59"/>
      <c r="AP237" s="59"/>
      <c r="AQ237" s="59"/>
    </row>
    <row r="238" spans="1:43" x14ac:dyDescent="0.25">
      <c r="A238" s="11" t="s">
        <v>709</v>
      </c>
      <c r="B238" s="11" t="str">
        <f>_xlfn.IFNA(VLOOKUP($A238,'Project List'!$A$9:$AF$360,'Project List'!G$1,FALSE),0)</f>
        <v>Pimba Telecoms Bearer</v>
      </c>
      <c r="C238" s="11" t="str">
        <f>_xlfn.IFNA(VLOOKUP($A238,'Project List'!$A$9:$AF$360,'Project List'!C$1,FALSE),0)</f>
        <v>ExAnte</v>
      </c>
      <c r="D238" s="11" t="str">
        <f>_xlfn.IFNA(VLOOKUP($A238,'Project List'!$A$9:$AF$360,'Project List'!D$1,FALSE),0)</f>
        <v>Replacement</v>
      </c>
      <c r="E238" s="11" t="str">
        <f>_xlfn.IFNA(VLOOKUP($A238,'Project List'!$A$9:$AF$360,'Project List'!H$1,FALSE),0)</f>
        <v>Active</v>
      </c>
      <c r="F238" s="105">
        <f>_xlfn.IFNA(VLOOKUP($A238,'Project List'!$A$9:$AF$360,'Project List'!I$1,FALSE),0)</f>
        <v>0</v>
      </c>
      <c r="G238" s="105">
        <f>_xlfn.IFNA(VLOOKUP($A238,'Project List'!$A$9:$AF$360,'Project List'!J$1,FALSE),0)</f>
        <v>0</v>
      </c>
      <c r="H238" s="105">
        <f>_xlfn.IFNA(VLOOKUP($A238,'Project List'!$A$9:$AF$360,'Project List'!K$1,FALSE),0)</f>
        <v>0</v>
      </c>
      <c r="I238" s="105">
        <f>_xlfn.IFNA(VLOOKUP($A238,'Project List'!$A$9:$AF$360,'Project List'!L$1,FALSE),0)</f>
        <v>0</v>
      </c>
      <c r="J238" s="105">
        <f>_xlfn.IFNA(VLOOKUP($A238,'Project List'!$A$9:$AF$360,'Project List'!M$1,FALSE),0)</f>
        <v>0</v>
      </c>
      <c r="K238" s="105">
        <f>_xlfn.IFNA(VLOOKUP($A238,'Project List'!$A$9:$AF$360,'Project List'!N$1,FALSE),0)</f>
        <v>0</v>
      </c>
      <c r="L238" s="105">
        <f>_xlfn.IFNA(VLOOKUP($A238,'Project List'!$A$9:$AF$360,'Project List'!O$1,FALSE),0)</f>
        <v>0</v>
      </c>
      <c r="M238" s="105">
        <f>_xlfn.IFNA(VLOOKUP($A238,'Project List'!$A$9:$AF$360,'Project List'!P$1,FALSE),0)</f>
        <v>0</v>
      </c>
      <c r="N238" s="105">
        <f>_xlfn.IFNA(VLOOKUP($A238,'Project List'!$A$9:$AF$360,'Project List'!Q$1,FALSE),0)</f>
        <v>0</v>
      </c>
      <c r="O238" s="105">
        <f>_xlfn.IFNA(VLOOKUP($A238,'Project List'!$A$9:$AF$360,'Project List'!R$1,FALSE),0)</f>
        <v>0</v>
      </c>
      <c r="P238" s="105">
        <f>_xlfn.IFNA(VLOOKUP($A238,'Project List'!$A$9:$AF$360,'Project List'!S$1,FALSE),0)</f>
        <v>0</v>
      </c>
      <c r="Q238" s="105">
        <f>_xlfn.IFNA(VLOOKUP($A238,'Project List'!$A$9:$AF$360,'Project List'!T$1,FALSE),0)</f>
        <v>93300.67</v>
      </c>
      <c r="R238" s="105">
        <f>_xlfn.IFNA(VLOOKUP($A238,'Project List'!$A$9:$AF$360,'Project List'!U$1,FALSE),0)</f>
        <v>3307952.83</v>
      </c>
      <c r="S238" s="105">
        <f>_xlfn.IFNA(VLOOKUP($A238,'Project List'!$A$9:$AF$360,'Project List'!V$1,FALSE),0)</f>
        <v>741159.95</v>
      </c>
      <c r="T238" s="105">
        <f>_xlfn.IFNA(VLOOKUP($A238,'Project List'!$A$9:$AF$360,'Project List'!W$1,FALSE),0)</f>
        <v>81437.259999999995</v>
      </c>
      <c r="U238" s="105">
        <f>_xlfn.IFNA(VLOOKUP($A238,'Project List'!$A$9:$AF$360,'Project List'!X$1,FALSE),0)</f>
        <v>74420.320000000007</v>
      </c>
      <c r="V238" s="13">
        <f>_xlfn.IFNA(IF(VLOOKUP($A238,'Project List'!$A$9:$BF$360,'Project List'!Y$1,FALSE)=0,"Nil",
IF(OR($E238="Potential",$E238="Proposed",$E238="Deferred",$E238="Cancelled",$E238="Closed"),VLOOKUP($A238,'Project List'!$A$9:$BF$360,'Project List'!Y$1,FALSE)*$A$15*$AE238,VLOOKUP($A238,'Project List'!$A$9:$BF$360,'Project List'!Y$1,FALSE))),0)</f>
        <v>518269.15262302977</v>
      </c>
      <c r="W238" s="13">
        <f>_xlfn.IFNA(IF(VLOOKUP($A238,'Project List'!$A$9:$BF$360,'Project List'!Z$1,FALSE)=0,"Nil",
IF(OR($E238="Potential",$E238="Proposed",$E238="Deferred",$E238="Cancelled",$E238="Closed"),VLOOKUP($A238,'Project List'!$A$9:$BF$360,'Project List'!Z$1,FALSE)*$A$15*$AE238,VLOOKUP($A238,'Project List'!$A$9:$BF$360,'Project List'!Z$1,FALSE))),0)</f>
        <v>18052.066731046605</v>
      </c>
      <c r="X238" s="13" t="str">
        <f>_xlfn.IFNA(IF(VLOOKUP($A238,'Project List'!$A$9:$BF$360,'Project List'!AA$1,FALSE)=0,"Nil",
IF(OR($E238="Potential",$E238="Proposed",$E238="Deferred",$E238="Cancelled",$E238="Closed"),VLOOKUP($A238,'Project List'!$A$9:$BF$360,'Project List'!AA$1,FALSE)*$A$15*$AE238,VLOOKUP($A238,'Project List'!$A$9:$BF$360,'Project List'!AA$1,FALSE))),0)</f>
        <v>Nil</v>
      </c>
      <c r="Y238" s="13" t="str">
        <f>_xlfn.IFNA(IF(VLOOKUP($A238,'Project List'!$A$9:$BF$360,'Project List'!AB$1,FALSE)=0,"Nil",
IF(OR($E238="Potential",$E238="Proposed",$E238="Deferred",$E238="Cancelled",$E238="Closed"),VLOOKUP($A238,'Project List'!$A$9:$BF$360,'Project List'!AB$1,FALSE)*$A$15*$AE238,VLOOKUP($A238,'Project List'!$A$9:$BF$360,'Project List'!AB$1,FALSE))),0)</f>
        <v>Nil</v>
      </c>
      <c r="Z238" s="13" t="str">
        <f>_xlfn.IFNA(IF(VLOOKUP($A238,'Project List'!$A$9:$BF$360,'Project List'!AC$1,FALSE)=0,"Nil",
IF(OR($E238="Potential",$E238="Proposed",$E238="Deferred",$E238="Cancelled",$E238="Closed"),VLOOKUP($A238,'Project List'!$A$9:$BF$360,'Project List'!AC$1,FALSE)*$A$15*$AE238,VLOOKUP($A238,'Project List'!$A$9:$BF$360,'Project List'!AC$1,FALSE))),0)</f>
        <v>Nil</v>
      </c>
      <c r="AA238" s="13" t="str">
        <f>_xlfn.IFNA(IF(VLOOKUP($A238,'Project List'!$A$9:$BF$360,'Project List'!AD$1,FALSE)=0,"Nil",
IF(OR($E238="Potential",$E238="Proposed",$E238="Deferred",$E238="Cancelled",$E238="Closed"),VLOOKUP($A238,'Project List'!$A$9:$BF$360,'Project List'!AD$1,FALSE)*$A$15*$AE238,VLOOKUP($A238,'Project List'!$A$9:$BF$360,'Project List'!AD$1,FALSE))),0)</f>
        <v>Nil</v>
      </c>
      <c r="AB238" s="13" t="str">
        <f>_xlfn.IFNA(IF(VLOOKUP($A238,'Project List'!$A$9:$BF$360,'Project List'!AE$1,FALSE)=0,"Nil",
IF(OR($E238="Potential",$E238="Proposed",$E238="Deferred",$E238="Cancelled",$E238="Closed"),VLOOKUP($A238,'Project List'!$A$9:$BF$360,'Project List'!AE$1,FALSE)*$A$15*$AE238,VLOOKUP($A238,'Project List'!$A$9:$BF$360,'Project List'!AE$1,FALSE))),0)</f>
        <v>Nil</v>
      </c>
      <c r="AC238" s="13" t="str">
        <f>_xlfn.IFNA(IF(VLOOKUP($A238,'Project List'!$A$9:$BF$360,'Project List'!AF$1,FALSE)=0,"Nil",
IF(OR($E238="Potential",$E238="Proposed",$E238="Deferred",$E238="Cancelled",$E238="Closed"),VLOOKUP($A238,'Project List'!$A$9:$BF$360,'Project List'!AF$1,FALSE)*$A$15*$AE238,VLOOKUP($A238,'Project List'!$A$9:$BF$360,'Project List'!AF$1,FALSE))),0)</f>
        <v>Nil</v>
      </c>
      <c r="AD238" s="42"/>
      <c r="AE238" s="248">
        <f>1+IF(ISNA(VLOOKUP($A238,'Project labour content'!$A$7:$D$255,'Project labour content'!$D$1,FALSE)),VLOOKUP($D238,'Project labour content'!$F$6:$G$15,'Project labour content'!$G$1,FALSE),VLOOKUP($A238,'Project labour content'!$A$7:$D$255,'Project labour content'!$D$1,FALSE))*('Project labour content'!$K$14/100)*1</f>
        <v>1.0006600467422178</v>
      </c>
    </row>
    <row r="239" spans="1:43" x14ac:dyDescent="0.25">
      <c r="A239" s="11" t="s">
        <v>711</v>
      </c>
      <c r="B239" s="11" t="str">
        <f>_xlfn.IFNA(VLOOKUP($A239,'Project List'!$A$9:$AF$360,'Project List'!G$1,FALSE),0)</f>
        <v>South East Static VAR Compensator Computer Control System Re</v>
      </c>
      <c r="C239" s="11" t="str">
        <f>_xlfn.IFNA(VLOOKUP($A239,'Project List'!$A$9:$AF$360,'Project List'!C$1,FALSE),0)</f>
        <v>ExAnte</v>
      </c>
      <c r="D239" s="11" t="str">
        <f>_xlfn.IFNA(VLOOKUP($A239,'Project List'!$A$9:$AF$360,'Project List'!D$1,FALSE),0)</f>
        <v>Replacement</v>
      </c>
      <c r="E239" s="11" t="str">
        <f>_xlfn.IFNA(VLOOKUP($A239,'Project List'!$A$9:$AF$360,'Project List'!H$1,FALSE),0)</f>
        <v>Proposed</v>
      </c>
      <c r="F239" s="105">
        <f>_xlfn.IFNA(VLOOKUP($A239,'Project List'!$A$9:$AF$360,'Project List'!I$1,FALSE),0)</f>
        <v>0</v>
      </c>
      <c r="G239" s="105">
        <f>_xlfn.IFNA(VLOOKUP($A239,'Project List'!$A$9:$AF$360,'Project List'!J$1,FALSE),0)</f>
        <v>0</v>
      </c>
      <c r="H239" s="105">
        <f>_xlfn.IFNA(VLOOKUP($A239,'Project List'!$A$9:$AF$360,'Project List'!K$1,FALSE),0)</f>
        <v>0</v>
      </c>
      <c r="I239" s="105">
        <f>_xlfn.IFNA(VLOOKUP($A239,'Project List'!$A$9:$AF$360,'Project List'!L$1,FALSE),0)</f>
        <v>0</v>
      </c>
      <c r="J239" s="105">
        <f>_xlfn.IFNA(VLOOKUP($A239,'Project List'!$A$9:$AF$360,'Project List'!M$1,FALSE),0)</f>
        <v>0</v>
      </c>
      <c r="K239" s="105">
        <f>_xlfn.IFNA(VLOOKUP($A239,'Project List'!$A$9:$AF$360,'Project List'!N$1,FALSE),0)</f>
        <v>0</v>
      </c>
      <c r="L239" s="105">
        <f>_xlfn.IFNA(VLOOKUP($A239,'Project List'!$A$9:$AF$360,'Project List'!O$1,FALSE),0)</f>
        <v>0</v>
      </c>
      <c r="M239" s="105">
        <f>_xlfn.IFNA(VLOOKUP($A239,'Project List'!$A$9:$AF$360,'Project List'!P$1,FALSE),0)</f>
        <v>0</v>
      </c>
      <c r="N239" s="105">
        <f>_xlfn.IFNA(VLOOKUP($A239,'Project List'!$A$9:$AF$360,'Project List'!Q$1,FALSE),0)</f>
        <v>0</v>
      </c>
      <c r="O239" s="105">
        <f>_xlfn.IFNA(VLOOKUP($A239,'Project List'!$A$9:$AF$360,'Project List'!R$1,FALSE),0)</f>
        <v>0</v>
      </c>
      <c r="P239" s="105">
        <f>_xlfn.IFNA(VLOOKUP($A239,'Project List'!$A$9:$AF$360,'Project List'!S$1,FALSE),0)</f>
        <v>0</v>
      </c>
      <c r="Q239" s="105">
        <f>_xlfn.IFNA(VLOOKUP($A239,'Project List'!$A$9:$AF$360,'Project List'!T$1,FALSE),0)</f>
        <v>0</v>
      </c>
      <c r="R239" s="105">
        <f>_xlfn.IFNA(VLOOKUP($A239,'Project List'!$A$9:$AF$360,'Project List'!U$1,FALSE),0)</f>
        <v>0</v>
      </c>
      <c r="S239" s="105">
        <f>_xlfn.IFNA(VLOOKUP($A239,'Project List'!$A$9:$AF$360,'Project List'!V$1,FALSE),0)</f>
        <v>0</v>
      </c>
      <c r="T239" s="105">
        <f>_xlfn.IFNA(VLOOKUP($A239,'Project List'!$A$9:$AF$360,'Project List'!W$1,FALSE),0)</f>
        <v>0</v>
      </c>
      <c r="U239" s="105">
        <f>_xlfn.IFNA(VLOOKUP($A239,'Project List'!$A$9:$AF$360,'Project List'!X$1,FALSE),0)</f>
        <v>0</v>
      </c>
      <c r="V239" s="13">
        <f>_xlfn.IFNA(IF(VLOOKUP($A239,'Project List'!$A$9:$BF$360,'Project List'!Y$1,FALSE)=0,"Nil",
IF(OR($E239="Potential",$E239="Proposed",$E239="Deferred",$E239="Cancelled",$E239="Closed"),VLOOKUP($A239,'Project List'!$A$9:$BF$360,'Project List'!Y$1,FALSE)*$A$15*$AE239,VLOOKUP($A239,'Project List'!$A$9:$BF$360,'Project List'!Y$1,FALSE))),0)</f>
        <v>61090.10936341378</v>
      </c>
      <c r="W239" s="13">
        <f>_xlfn.IFNA(IF(VLOOKUP($A239,'Project List'!$A$9:$BF$360,'Project List'!Z$1,FALSE)=0,"Nil",
IF(OR($E239="Potential",$E239="Proposed",$E239="Deferred",$E239="Cancelled",$E239="Closed"),VLOOKUP($A239,'Project List'!$A$9:$BF$360,'Project List'!Z$1,FALSE)*$A$15*$AE239,VLOOKUP($A239,'Project List'!$A$9:$BF$360,'Project List'!Z$1,FALSE))),0)</f>
        <v>335631.4753390649</v>
      </c>
      <c r="X239" s="13">
        <f>_xlfn.IFNA(IF(VLOOKUP($A239,'Project List'!$A$9:$BF$360,'Project List'!AA$1,FALSE)=0,"Nil",
IF(OR($E239="Potential",$E239="Proposed",$E239="Deferred",$E239="Cancelled",$E239="Closed"),VLOOKUP($A239,'Project List'!$A$9:$BF$360,'Project List'!AA$1,FALSE)*$A$15*$AE239,VLOOKUP($A239,'Project List'!$A$9:$BF$360,'Project List'!AA$1,FALSE))),0)</f>
        <v>2622920.8457211489</v>
      </c>
      <c r="Y239" s="13">
        <f>_xlfn.IFNA(IF(VLOOKUP($A239,'Project List'!$A$9:$BF$360,'Project List'!AB$1,FALSE)=0,"Nil",
IF(OR($E239="Potential",$E239="Proposed",$E239="Deferred",$E239="Cancelled",$E239="Closed"),VLOOKUP($A239,'Project List'!$A$9:$BF$360,'Project List'!AB$1,FALSE)*$A$15*$AE239,VLOOKUP($A239,'Project List'!$A$9:$BF$360,'Project List'!AB$1,FALSE))),0)</f>
        <v>3904736.7685459792</v>
      </c>
      <c r="Z239" s="13">
        <f>_xlfn.IFNA(IF(VLOOKUP($A239,'Project List'!$A$9:$BF$360,'Project List'!AC$1,FALSE)=0,"Nil",
IF(OR($E239="Potential",$E239="Proposed",$E239="Deferred",$E239="Cancelled",$E239="Closed"),VLOOKUP($A239,'Project List'!$A$9:$BF$360,'Project List'!AC$1,FALSE)*$A$15*$AE239,VLOOKUP($A239,'Project List'!$A$9:$BF$360,'Project List'!AC$1,FALSE))),0)</f>
        <v>916477.49554652022</v>
      </c>
      <c r="AA239" s="13" t="str">
        <f>_xlfn.IFNA(IF(VLOOKUP($A239,'Project List'!$A$9:$BF$360,'Project List'!AD$1,FALSE)=0,"Nil",
IF(OR($E239="Potential",$E239="Proposed",$E239="Deferred",$E239="Cancelled",$E239="Closed"),VLOOKUP($A239,'Project List'!$A$9:$BF$360,'Project List'!AD$1,FALSE)*$A$15*$AE239,VLOOKUP($A239,'Project List'!$A$9:$BF$360,'Project List'!AD$1,FALSE))),0)</f>
        <v>Nil</v>
      </c>
      <c r="AB239" s="13" t="str">
        <f>_xlfn.IFNA(IF(VLOOKUP($A239,'Project List'!$A$9:$BF$360,'Project List'!AE$1,FALSE)=0,"Nil",
IF(OR($E239="Potential",$E239="Proposed",$E239="Deferred",$E239="Cancelled",$E239="Closed"),VLOOKUP($A239,'Project List'!$A$9:$BF$360,'Project List'!AE$1,FALSE)*$A$15*$AE239,VLOOKUP($A239,'Project List'!$A$9:$BF$360,'Project List'!AE$1,FALSE))),0)</f>
        <v>Nil</v>
      </c>
      <c r="AC239" s="13" t="str">
        <f>_xlfn.IFNA(IF(VLOOKUP($A239,'Project List'!$A$9:$BF$360,'Project List'!AF$1,FALSE)=0,"Nil",
IF(OR($E239="Potential",$E239="Proposed",$E239="Deferred",$E239="Cancelled",$E239="Closed"),VLOOKUP($A239,'Project List'!$A$9:$BF$360,'Project List'!AF$1,FALSE)*$A$15*$AE239,VLOOKUP($A239,'Project List'!$A$9:$BF$360,'Project List'!AF$1,FALSE))),0)</f>
        <v>Nil</v>
      </c>
      <c r="AD239" s="42"/>
      <c r="AE239" s="248">
        <f>1+IF(ISNA(VLOOKUP($A239,'Project labour content'!$A$7:$D$255,'Project labour content'!$D$1,FALSE)),VLOOKUP($D239,'Project labour content'!$F$6:$G$15,'Project labour content'!$G$1,FALSE),VLOOKUP($A239,'Project labour content'!$A$7:$D$255,'Project labour content'!$D$1,FALSE))*('Project labour content'!$K$14/100)*1</f>
        <v>1.0007966218465516</v>
      </c>
      <c r="AG239" s="3"/>
      <c r="AH239" s="3"/>
      <c r="AI239" s="32"/>
      <c r="AJ239" s="32"/>
      <c r="AK239" s="32"/>
      <c r="AL239" s="32"/>
      <c r="AM239" s="59"/>
      <c r="AN239" s="59"/>
      <c r="AO239" s="59"/>
      <c r="AP239" s="59"/>
      <c r="AQ239" s="59"/>
    </row>
    <row r="240" spans="1:43" x14ac:dyDescent="0.25">
      <c r="A240" s="11" t="s">
        <v>713</v>
      </c>
      <c r="B240" s="11" t="str">
        <f>_xlfn.IFNA(VLOOKUP($A240,'Project List'!$A$9:$AF$360,'Project List'!G$1,FALSE),0)</f>
        <v>SF6 Trailer Mounted Service Cart</v>
      </c>
      <c r="C240" s="11" t="str">
        <f>_xlfn.IFNA(VLOOKUP($A240,'Project List'!$A$9:$AF$360,'Project List'!C$1,FALSE),0)</f>
        <v>ExAnte</v>
      </c>
      <c r="D240" s="11" t="str">
        <f>_xlfn.IFNA(VLOOKUP($A240,'Project List'!$A$9:$AF$360,'Project List'!D$1,FALSE),0)</f>
        <v>Facilities</v>
      </c>
      <c r="E240" s="11" t="str">
        <f>_xlfn.IFNA(VLOOKUP($A240,'Project List'!$A$9:$AF$360,'Project List'!H$1,FALSE),0)</f>
        <v>Closed</v>
      </c>
      <c r="F240" s="105">
        <f>_xlfn.IFNA(VLOOKUP($A240,'Project List'!$A$9:$AF$360,'Project List'!I$1,FALSE),0)</f>
        <v>0</v>
      </c>
      <c r="G240" s="105">
        <f>_xlfn.IFNA(VLOOKUP($A240,'Project List'!$A$9:$AF$360,'Project List'!J$1,FALSE),0)</f>
        <v>0</v>
      </c>
      <c r="H240" s="105">
        <f>_xlfn.IFNA(VLOOKUP($A240,'Project List'!$A$9:$AF$360,'Project List'!K$1,FALSE),0)</f>
        <v>0</v>
      </c>
      <c r="I240" s="105">
        <f>_xlfn.IFNA(VLOOKUP($A240,'Project List'!$A$9:$AF$360,'Project List'!L$1,FALSE),0)</f>
        <v>0</v>
      </c>
      <c r="J240" s="105">
        <f>_xlfn.IFNA(VLOOKUP($A240,'Project List'!$A$9:$AF$360,'Project List'!M$1,FALSE),0)</f>
        <v>0</v>
      </c>
      <c r="K240" s="105">
        <f>_xlfn.IFNA(VLOOKUP($A240,'Project List'!$A$9:$AF$360,'Project List'!N$1,FALSE),0)</f>
        <v>0</v>
      </c>
      <c r="L240" s="105">
        <f>_xlfn.IFNA(VLOOKUP($A240,'Project List'!$A$9:$AF$360,'Project List'!O$1,FALSE),0)</f>
        <v>0</v>
      </c>
      <c r="M240" s="105">
        <f>_xlfn.IFNA(VLOOKUP($A240,'Project List'!$A$9:$AF$360,'Project List'!P$1,FALSE),0)</f>
        <v>0</v>
      </c>
      <c r="N240" s="105">
        <f>_xlfn.IFNA(VLOOKUP($A240,'Project List'!$A$9:$AF$360,'Project List'!Q$1,FALSE),0)</f>
        <v>0</v>
      </c>
      <c r="O240" s="105">
        <f>_xlfn.IFNA(VLOOKUP($A240,'Project List'!$A$9:$AF$360,'Project List'!R$1,FALSE),0)</f>
        <v>0</v>
      </c>
      <c r="P240" s="105">
        <f>_xlfn.IFNA(VLOOKUP($A240,'Project List'!$A$9:$AF$360,'Project List'!S$1,FALSE),0)</f>
        <v>0</v>
      </c>
      <c r="Q240" s="105">
        <f>_xlfn.IFNA(VLOOKUP($A240,'Project List'!$A$9:$AF$360,'Project List'!T$1,FALSE),0)</f>
        <v>115672.59</v>
      </c>
      <c r="R240" s="105">
        <f>_xlfn.IFNA(VLOOKUP($A240,'Project List'!$A$9:$AF$360,'Project List'!U$1,FALSE),0)</f>
        <v>16130.18</v>
      </c>
      <c r="S240" s="105">
        <f>_xlfn.IFNA(VLOOKUP($A240,'Project List'!$A$9:$AF$360,'Project List'!V$1,FALSE),0)</f>
        <v>0</v>
      </c>
      <c r="T240" s="105">
        <f>_xlfn.IFNA(VLOOKUP($A240,'Project List'!$A$9:$AF$360,'Project List'!W$1,FALSE),0)</f>
        <v>0</v>
      </c>
      <c r="U240" s="105">
        <f>_xlfn.IFNA(VLOOKUP($A240,'Project List'!$A$9:$AF$360,'Project List'!X$1,FALSE),0)</f>
        <v>0</v>
      </c>
      <c r="V240" s="13" t="str">
        <f>_xlfn.IFNA(IF(VLOOKUP($A240,'Project List'!$A$9:$BF$360,'Project List'!Y$1,FALSE)=0,"Nil",
IF(OR($E240="Potential",$E240="Proposed",$E240="Deferred",$E240="Cancelled",$E240="Closed"),VLOOKUP($A240,'Project List'!$A$9:$BF$360,'Project List'!Y$1,FALSE)*$A$15*$AE240,VLOOKUP($A240,'Project List'!$A$9:$BF$360,'Project List'!Y$1,FALSE))),0)</f>
        <v>Nil</v>
      </c>
      <c r="W240" s="13" t="str">
        <f>_xlfn.IFNA(IF(VLOOKUP($A240,'Project List'!$A$9:$BF$360,'Project List'!Z$1,FALSE)=0,"Nil",
IF(OR($E240="Potential",$E240="Proposed",$E240="Deferred",$E240="Cancelled",$E240="Closed"),VLOOKUP($A240,'Project List'!$A$9:$BF$360,'Project List'!Z$1,FALSE)*$A$15*$AE240,VLOOKUP($A240,'Project List'!$A$9:$BF$360,'Project List'!Z$1,FALSE))),0)</f>
        <v>Nil</v>
      </c>
      <c r="X240" s="13" t="str">
        <f>_xlfn.IFNA(IF(VLOOKUP($A240,'Project List'!$A$9:$BF$360,'Project List'!AA$1,FALSE)=0,"Nil",
IF(OR($E240="Potential",$E240="Proposed",$E240="Deferred",$E240="Cancelled",$E240="Closed"),VLOOKUP($A240,'Project List'!$A$9:$BF$360,'Project List'!AA$1,FALSE)*$A$15*$AE240,VLOOKUP($A240,'Project List'!$A$9:$BF$360,'Project List'!AA$1,FALSE))),0)</f>
        <v>Nil</v>
      </c>
      <c r="Y240" s="13" t="str">
        <f>_xlfn.IFNA(IF(VLOOKUP($A240,'Project List'!$A$9:$BF$360,'Project List'!AB$1,FALSE)=0,"Nil",
IF(OR($E240="Potential",$E240="Proposed",$E240="Deferred",$E240="Cancelled",$E240="Closed"),VLOOKUP($A240,'Project List'!$A$9:$BF$360,'Project List'!AB$1,FALSE)*$A$15*$AE240,VLOOKUP($A240,'Project List'!$A$9:$BF$360,'Project List'!AB$1,FALSE))),0)</f>
        <v>Nil</v>
      </c>
      <c r="Z240" s="13" t="str">
        <f>_xlfn.IFNA(IF(VLOOKUP($A240,'Project List'!$A$9:$BF$360,'Project List'!AC$1,FALSE)=0,"Nil",
IF(OR($E240="Potential",$E240="Proposed",$E240="Deferred",$E240="Cancelled",$E240="Closed"),VLOOKUP($A240,'Project List'!$A$9:$BF$360,'Project List'!AC$1,FALSE)*$A$15*$AE240,VLOOKUP($A240,'Project List'!$A$9:$BF$360,'Project List'!AC$1,FALSE))),0)</f>
        <v>Nil</v>
      </c>
      <c r="AA240" s="13" t="str">
        <f>_xlfn.IFNA(IF(VLOOKUP($A240,'Project List'!$A$9:$BF$360,'Project List'!AD$1,FALSE)=0,"Nil",
IF(OR($E240="Potential",$E240="Proposed",$E240="Deferred",$E240="Cancelled",$E240="Closed"),VLOOKUP($A240,'Project List'!$A$9:$BF$360,'Project List'!AD$1,FALSE)*$A$15*$AE240,VLOOKUP($A240,'Project List'!$A$9:$BF$360,'Project List'!AD$1,FALSE))),0)</f>
        <v>Nil</v>
      </c>
      <c r="AB240" s="13" t="str">
        <f>_xlfn.IFNA(IF(VLOOKUP($A240,'Project List'!$A$9:$BF$360,'Project List'!AE$1,FALSE)=0,"Nil",
IF(OR($E240="Potential",$E240="Proposed",$E240="Deferred",$E240="Cancelled",$E240="Closed"),VLOOKUP($A240,'Project List'!$A$9:$BF$360,'Project List'!AE$1,FALSE)*$A$15*$AE240,VLOOKUP($A240,'Project List'!$A$9:$BF$360,'Project List'!AE$1,FALSE))),0)</f>
        <v>Nil</v>
      </c>
      <c r="AC240" s="13" t="str">
        <f>_xlfn.IFNA(IF(VLOOKUP($A240,'Project List'!$A$9:$BF$360,'Project List'!AF$1,FALSE)=0,"Nil",
IF(OR($E240="Potential",$E240="Proposed",$E240="Deferred",$E240="Cancelled",$E240="Closed"),VLOOKUP($A240,'Project List'!$A$9:$BF$360,'Project List'!AF$1,FALSE)*$A$15*$AE240,VLOOKUP($A240,'Project List'!$A$9:$BF$360,'Project List'!AF$1,FALSE))),0)</f>
        <v>Nil</v>
      </c>
      <c r="AD240" s="42"/>
      <c r="AE240" s="248">
        <f>1+IF(ISNA(VLOOKUP($A240,'Project labour content'!$A$7:$D$255,'Project labour content'!$D$1,FALSE)),VLOOKUP($D240,'Project labour content'!$F$6:$G$15,'Project labour content'!$G$1,FALSE),VLOOKUP($A240,'Project labour content'!$A$7:$D$255,'Project labour content'!$D$1,FALSE))*('Project labour content'!$K$14/100)*1</f>
        <v>1.0018661130890889</v>
      </c>
      <c r="AG240" s="3"/>
      <c r="AH240" s="3"/>
      <c r="AI240" s="32"/>
      <c r="AJ240" s="32"/>
      <c r="AK240" s="32"/>
      <c r="AL240" s="32"/>
      <c r="AM240" s="59"/>
      <c r="AN240" s="59"/>
      <c r="AO240" s="59"/>
      <c r="AP240" s="59"/>
      <c r="AQ240" s="59"/>
    </row>
    <row r="241" spans="1:43" x14ac:dyDescent="0.25">
      <c r="A241" s="11" t="s">
        <v>715</v>
      </c>
      <c r="B241" s="11" t="str">
        <f>_xlfn.IFNA(VLOOKUP($A241,'Project List'!$A$9:$AF$360,'Project List'!G$1,FALSE),0)</f>
        <v>SA Over-Frequency Generation Shedding (OFGS) Scheme</v>
      </c>
      <c r="C241" s="11" t="str">
        <f>_xlfn.IFNA(VLOOKUP($A241,'Project List'!$A$9:$AF$360,'Project List'!C$1,FALSE),0)</f>
        <v>ExAnte</v>
      </c>
      <c r="D241" s="11" t="str">
        <f>_xlfn.IFNA(VLOOKUP($A241,'Project List'!$A$9:$AF$360,'Project List'!D$1,FALSE),0)</f>
        <v>Security/Compliance</v>
      </c>
      <c r="E241" s="11" t="str">
        <f>_xlfn.IFNA(VLOOKUP($A241,'Project List'!$A$9:$AF$360,'Project List'!H$1,FALSE),0)</f>
        <v>Closed</v>
      </c>
      <c r="F241" s="105">
        <f>_xlfn.IFNA(VLOOKUP($A241,'Project List'!$A$9:$AF$360,'Project List'!I$1,FALSE),0)</f>
        <v>0</v>
      </c>
      <c r="G241" s="105">
        <f>_xlfn.IFNA(VLOOKUP($A241,'Project List'!$A$9:$AF$360,'Project List'!J$1,FALSE),0)</f>
        <v>0</v>
      </c>
      <c r="H241" s="105">
        <f>_xlfn.IFNA(VLOOKUP($A241,'Project List'!$A$9:$AF$360,'Project List'!K$1,FALSE),0)</f>
        <v>0</v>
      </c>
      <c r="I241" s="105">
        <f>_xlfn.IFNA(VLOOKUP($A241,'Project List'!$A$9:$AF$360,'Project List'!L$1,FALSE),0)</f>
        <v>0</v>
      </c>
      <c r="J241" s="105">
        <f>_xlfn.IFNA(VLOOKUP($A241,'Project List'!$A$9:$AF$360,'Project List'!M$1,FALSE),0)</f>
        <v>0</v>
      </c>
      <c r="K241" s="105">
        <f>_xlfn.IFNA(VLOOKUP($A241,'Project List'!$A$9:$AF$360,'Project List'!N$1,FALSE),0)</f>
        <v>0</v>
      </c>
      <c r="L241" s="105">
        <f>_xlfn.IFNA(VLOOKUP($A241,'Project List'!$A$9:$AF$360,'Project List'!O$1,FALSE),0)</f>
        <v>0</v>
      </c>
      <c r="M241" s="105">
        <f>_xlfn.IFNA(VLOOKUP($A241,'Project List'!$A$9:$AF$360,'Project List'!P$1,FALSE),0)</f>
        <v>0</v>
      </c>
      <c r="N241" s="105">
        <f>_xlfn.IFNA(VLOOKUP($A241,'Project List'!$A$9:$AF$360,'Project List'!Q$1,FALSE),0)</f>
        <v>0</v>
      </c>
      <c r="O241" s="105">
        <f>_xlfn.IFNA(VLOOKUP($A241,'Project List'!$A$9:$AF$360,'Project List'!R$1,FALSE),0)</f>
        <v>0</v>
      </c>
      <c r="P241" s="105">
        <f>_xlfn.IFNA(VLOOKUP($A241,'Project List'!$A$9:$AF$360,'Project List'!S$1,FALSE),0)</f>
        <v>0</v>
      </c>
      <c r="Q241" s="105">
        <f>_xlfn.IFNA(VLOOKUP($A241,'Project List'!$A$9:$AF$360,'Project List'!T$1,FALSE),0)</f>
        <v>112917.27</v>
      </c>
      <c r="R241" s="105">
        <f>_xlfn.IFNA(VLOOKUP($A241,'Project List'!$A$9:$AF$360,'Project List'!U$1,FALSE),0)</f>
        <v>279777.13</v>
      </c>
      <c r="S241" s="105">
        <f>_xlfn.IFNA(VLOOKUP($A241,'Project List'!$A$9:$AF$360,'Project List'!V$1,FALSE),0)</f>
        <v>90858.84</v>
      </c>
      <c r="T241" s="105">
        <f>_xlfn.IFNA(VLOOKUP($A241,'Project List'!$A$9:$AF$360,'Project List'!W$1,FALSE),0)</f>
        <v>93066.45</v>
      </c>
      <c r="U241" s="105">
        <f>_xlfn.IFNA(VLOOKUP($A241,'Project List'!$A$9:$AF$360,'Project List'!X$1,FALSE),0)</f>
        <v>-576619.68999999994</v>
      </c>
      <c r="V241" s="13" t="str">
        <f>_xlfn.IFNA(IF(VLOOKUP($A241,'Project List'!$A$9:$BF$360,'Project List'!Y$1,FALSE)=0,"Nil",
IF(OR($E241="Potential",$E241="Proposed",$E241="Deferred",$E241="Cancelled",$E241="Closed"),VLOOKUP($A241,'Project List'!$A$9:$BF$360,'Project List'!Y$1,FALSE)*$A$15*$AE241,VLOOKUP($A241,'Project List'!$A$9:$BF$360,'Project List'!Y$1,FALSE))),0)</f>
        <v>Nil</v>
      </c>
      <c r="W241" s="13" t="str">
        <f>_xlfn.IFNA(IF(VLOOKUP($A241,'Project List'!$A$9:$BF$360,'Project List'!Z$1,FALSE)=0,"Nil",
IF(OR($E241="Potential",$E241="Proposed",$E241="Deferred",$E241="Cancelled",$E241="Closed"),VLOOKUP($A241,'Project List'!$A$9:$BF$360,'Project List'!Z$1,FALSE)*$A$15*$AE241,VLOOKUP($A241,'Project List'!$A$9:$BF$360,'Project List'!Z$1,FALSE))),0)</f>
        <v>Nil</v>
      </c>
      <c r="X241" s="13" t="str">
        <f>_xlfn.IFNA(IF(VLOOKUP($A241,'Project List'!$A$9:$BF$360,'Project List'!AA$1,FALSE)=0,"Nil",
IF(OR($E241="Potential",$E241="Proposed",$E241="Deferred",$E241="Cancelled",$E241="Closed"),VLOOKUP($A241,'Project List'!$A$9:$BF$360,'Project List'!AA$1,FALSE)*$A$15*$AE241,VLOOKUP($A241,'Project List'!$A$9:$BF$360,'Project List'!AA$1,FALSE))),0)</f>
        <v>Nil</v>
      </c>
      <c r="Y241" s="13" t="str">
        <f>_xlfn.IFNA(IF(VLOOKUP($A241,'Project List'!$A$9:$BF$360,'Project List'!AB$1,FALSE)=0,"Nil",
IF(OR($E241="Potential",$E241="Proposed",$E241="Deferred",$E241="Cancelled",$E241="Closed"),VLOOKUP($A241,'Project List'!$A$9:$BF$360,'Project List'!AB$1,FALSE)*$A$15*$AE241,VLOOKUP($A241,'Project List'!$A$9:$BF$360,'Project List'!AB$1,FALSE))),0)</f>
        <v>Nil</v>
      </c>
      <c r="Z241" s="13" t="str">
        <f>_xlfn.IFNA(IF(VLOOKUP($A241,'Project List'!$A$9:$BF$360,'Project List'!AC$1,FALSE)=0,"Nil",
IF(OR($E241="Potential",$E241="Proposed",$E241="Deferred",$E241="Cancelled",$E241="Closed"),VLOOKUP($A241,'Project List'!$A$9:$BF$360,'Project List'!AC$1,FALSE)*$A$15*$AE241,VLOOKUP($A241,'Project List'!$A$9:$BF$360,'Project List'!AC$1,FALSE))),0)</f>
        <v>Nil</v>
      </c>
      <c r="AA241" s="13" t="str">
        <f>_xlfn.IFNA(IF(VLOOKUP($A241,'Project List'!$A$9:$BF$360,'Project List'!AD$1,FALSE)=0,"Nil",
IF(OR($E241="Potential",$E241="Proposed",$E241="Deferred",$E241="Cancelled",$E241="Closed"),VLOOKUP($A241,'Project List'!$A$9:$BF$360,'Project List'!AD$1,FALSE)*$A$15*$AE241,VLOOKUP($A241,'Project List'!$A$9:$BF$360,'Project List'!AD$1,FALSE))),0)</f>
        <v>Nil</v>
      </c>
      <c r="AB241" s="13" t="str">
        <f>_xlfn.IFNA(IF(VLOOKUP($A241,'Project List'!$A$9:$BF$360,'Project List'!AE$1,FALSE)=0,"Nil",
IF(OR($E241="Potential",$E241="Proposed",$E241="Deferred",$E241="Cancelled",$E241="Closed"),VLOOKUP($A241,'Project List'!$A$9:$BF$360,'Project List'!AE$1,FALSE)*$A$15*$AE241,VLOOKUP($A241,'Project List'!$A$9:$BF$360,'Project List'!AE$1,FALSE))),0)</f>
        <v>Nil</v>
      </c>
      <c r="AC241" s="13" t="str">
        <f>_xlfn.IFNA(IF(VLOOKUP($A241,'Project List'!$A$9:$BF$360,'Project List'!AF$1,FALSE)=0,"Nil",
IF(OR($E241="Potential",$E241="Proposed",$E241="Deferred",$E241="Cancelled",$E241="Closed"),VLOOKUP($A241,'Project List'!$A$9:$BF$360,'Project List'!AF$1,FALSE)*$A$15*$AE241,VLOOKUP($A241,'Project List'!$A$9:$BF$360,'Project List'!AF$1,FALSE))),0)</f>
        <v>Nil</v>
      </c>
      <c r="AD241" s="42"/>
      <c r="AE241" s="248">
        <f>1+IF(ISNA(VLOOKUP($A241,'Project labour content'!$A$7:$D$255,'Project labour content'!$D$1,FALSE)),VLOOKUP($D241,'Project labour content'!$F$6:$G$15,'Project labour content'!$G$1,FALSE),VLOOKUP($A241,'Project labour content'!$A$7:$D$255,'Project labour content'!$D$1,FALSE))*('Project labour content'!$K$14/100)*1</f>
        <v>1.0005859102087626</v>
      </c>
      <c r="AG241" s="3"/>
      <c r="AH241" s="3"/>
      <c r="AI241" s="32"/>
      <c r="AJ241" s="32"/>
      <c r="AK241" s="32"/>
      <c r="AL241" s="32"/>
      <c r="AM241" s="59"/>
      <c r="AN241" s="59"/>
      <c r="AO241" s="59"/>
      <c r="AP241" s="59"/>
      <c r="AQ241" s="59"/>
    </row>
    <row r="242" spans="1:43" x14ac:dyDescent="0.25">
      <c r="A242" s="11" t="s">
        <v>717</v>
      </c>
      <c r="B242" s="11" t="str">
        <f>_xlfn.IFNA(VLOOKUP($A242,'Project List'!$A$9:$AF$360,'Project List'!G$1,FALSE),0)</f>
        <v>Supply Chain Management</v>
      </c>
      <c r="C242" s="11" t="str">
        <f>_xlfn.IFNA(VLOOKUP($A242,'Project List'!$A$9:$AF$360,'Project List'!C$1,FALSE),0)</f>
        <v>ExAnte</v>
      </c>
      <c r="D242" s="11" t="str">
        <f>_xlfn.IFNA(VLOOKUP($A242,'Project List'!$A$9:$AF$360,'Project List'!D$1,FALSE),0)</f>
        <v>Facilities</v>
      </c>
      <c r="E242" s="11" t="str">
        <f>_xlfn.IFNA(VLOOKUP($A242,'Project List'!$A$9:$AF$360,'Project List'!H$1,FALSE),0)</f>
        <v>Closed</v>
      </c>
      <c r="F242" s="105">
        <f>_xlfn.IFNA(VLOOKUP($A242,'Project List'!$A$9:$AF$360,'Project List'!I$1,FALSE),0)</f>
        <v>0</v>
      </c>
      <c r="G242" s="105">
        <f>_xlfn.IFNA(VLOOKUP($A242,'Project List'!$A$9:$AF$360,'Project List'!J$1,FALSE),0)</f>
        <v>0</v>
      </c>
      <c r="H242" s="105">
        <f>_xlfn.IFNA(VLOOKUP($A242,'Project List'!$A$9:$AF$360,'Project List'!K$1,FALSE),0)</f>
        <v>0</v>
      </c>
      <c r="I242" s="105">
        <f>_xlfn.IFNA(VLOOKUP($A242,'Project List'!$A$9:$AF$360,'Project List'!L$1,FALSE),0)</f>
        <v>0</v>
      </c>
      <c r="J242" s="105">
        <f>_xlfn.IFNA(VLOOKUP($A242,'Project List'!$A$9:$AF$360,'Project List'!M$1,FALSE),0)</f>
        <v>0</v>
      </c>
      <c r="K242" s="105">
        <f>_xlfn.IFNA(VLOOKUP($A242,'Project List'!$A$9:$AF$360,'Project List'!N$1,FALSE),0)</f>
        <v>0</v>
      </c>
      <c r="L242" s="105">
        <f>_xlfn.IFNA(VLOOKUP($A242,'Project List'!$A$9:$AF$360,'Project List'!O$1,FALSE),0)</f>
        <v>0</v>
      </c>
      <c r="M242" s="105">
        <f>_xlfn.IFNA(VLOOKUP($A242,'Project List'!$A$9:$AF$360,'Project List'!P$1,FALSE),0)</f>
        <v>0</v>
      </c>
      <c r="N242" s="105">
        <f>_xlfn.IFNA(VLOOKUP($A242,'Project List'!$A$9:$AF$360,'Project List'!Q$1,FALSE),0)</f>
        <v>0</v>
      </c>
      <c r="O242" s="105">
        <f>_xlfn.IFNA(VLOOKUP($A242,'Project List'!$A$9:$AF$360,'Project List'!R$1,FALSE),0)</f>
        <v>0</v>
      </c>
      <c r="P242" s="105">
        <f>_xlfn.IFNA(VLOOKUP($A242,'Project List'!$A$9:$AF$360,'Project List'!S$1,FALSE),0)</f>
        <v>0</v>
      </c>
      <c r="Q242" s="105">
        <f>_xlfn.IFNA(VLOOKUP($A242,'Project List'!$A$9:$AF$360,'Project List'!T$1,FALSE),0)</f>
        <v>33336.53</v>
      </c>
      <c r="R242" s="105">
        <f>_xlfn.IFNA(VLOOKUP($A242,'Project List'!$A$9:$AF$360,'Project List'!U$1,FALSE),0)</f>
        <v>4864354.72</v>
      </c>
      <c r="S242" s="105">
        <f>_xlfn.IFNA(VLOOKUP($A242,'Project List'!$A$9:$AF$360,'Project List'!V$1,FALSE),0)</f>
        <v>3096588.32</v>
      </c>
      <c r="T242" s="105">
        <f>_xlfn.IFNA(VLOOKUP($A242,'Project List'!$A$9:$AF$360,'Project List'!W$1,FALSE),0)</f>
        <v>478717.85</v>
      </c>
      <c r="U242" s="105">
        <f>_xlfn.IFNA(VLOOKUP($A242,'Project List'!$A$9:$AF$360,'Project List'!X$1,FALSE),0)</f>
        <v>25472.13</v>
      </c>
      <c r="V242" s="13" t="str">
        <f>_xlfn.IFNA(IF(VLOOKUP($A242,'Project List'!$A$9:$BF$360,'Project List'!Y$1,FALSE)=0,"Nil",
IF(OR($E242="Potential",$E242="Proposed",$E242="Deferred",$E242="Cancelled",$E242="Closed"),VLOOKUP($A242,'Project List'!$A$9:$BF$360,'Project List'!Y$1,FALSE)*$A$15*$AE242,VLOOKUP($A242,'Project List'!$A$9:$BF$360,'Project List'!Y$1,FALSE))),0)</f>
        <v>Nil</v>
      </c>
      <c r="W242" s="13" t="str">
        <f>_xlfn.IFNA(IF(VLOOKUP($A242,'Project List'!$A$9:$BF$360,'Project List'!Z$1,FALSE)=0,"Nil",
IF(OR($E242="Potential",$E242="Proposed",$E242="Deferred",$E242="Cancelled",$E242="Closed"),VLOOKUP($A242,'Project List'!$A$9:$BF$360,'Project List'!Z$1,FALSE)*$A$15*$AE242,VLOOKUP($A242,'Project List'!$A$9:$BF$360,'Project List'!Z$1,FALSE))),0)</f>
        <v>Nil</v>
      </c>
      <c r="X242" s="13" t="str">
        <f>_xlfn.IFNA(IF(VLOOKUP($A242,'Project List'!$A$9:$BF$360,'Project List'!AA$1,FALSE)=0,"Nil",
IF(OR($E242="Potential",$E242="Proposed",$E242="Deferred",$E242="Cancelled",$E242="Closed"),VLOOKUP($A242,'Project List'!$A$9:$BF$360,'Project List'!AA$1,FALSE)*$A$15*$AE242,VLOOKUP($A242,'Project List'!$A$9:$BF$360,'Project List'!AA$1,FALSE))),0)</f>
        <v>Nil</v>
      </c>
      <c r="Y242" s="13" t="str">
        <f>_xlfn.IFNA(IF(VLOOKUP($A242,'Project List'!$A$9:$BF$360,'Project List'!AB$1,FALSE)=0,"Nil",
IF(OR($E242="Potential",$E242="Proposed",$E242="Deferred",$E242="Cancelled",$E242="Closed"),VLOOKUP($A242,'Project List'!$A$9:$BF$360,'Project List'!AB$1,FALSE)*$A$15*$AE242,VLOOKUP($A242,'Project List'!$A$9:$BF$360,'Project List'!AB$1,FALSE))),0)</f>
        <v>Nil</v>
      </c>
      <c r="Z242" s="13" t="str">
        <f>_xlfn.IFNA(IF(VLOOKUP($A242,'Project List'!$A$9:$BF$360,'Project List'!AC$1,FALSE)=0,"Nil",
IF(OR($E242="Potential",$E242="Proposed",$E242="Deferred",$E242="Cancelled",$E242="Closed"),VLOOKUP($A242,'Project List'!$A$9:$BF$360,'Project List'!AC$1,FALSE)*$A$15*$AE242,VLOOKUP($A242,'Project List'!$A$9:$BF$360,'Project List'!AC$1,FALSE))),0)</f>
        <v>Nil</v>
      </c>
      <c r="AA242" s="13" t="str">
        <f>_xlfn.IFNA(IF(VLOOKUP($A242,'Project List'!$A$9:$BF$360,'Project List'!AD$1,FALSE)=0,"Nil",
IF(OR($E242="Potential",$E242="Proposed",$E242="Deferred",$E242="Cancelled",$E242="Closed"),VLOOKUP($A242,'Project List'!$A$9:$BF$360,'Project List'!AD$1,FALSE)*$A$15*$AE242,VLOOKUP($A242,'Project List'!$A$9:$BF$360,'Project List'!AD$1,FALSE))),0)</f>
        <v>Nil</v>
      </c>
      <c r="AB242" s="13" t="str">
        <f>_xlfn.IFNA(IF(VLOOKUP($A242,'Project List'!$A$9:$BF$360,'Project List'!AE$1,FALSE)=0,"Nil",
IF(OR($E242="Potential",$E242="Proposed",$E242="Deferred",$E242="Cancelled",$E242="Closed"),VLOOKUP($A242,'Project List'!$A$9:$BF$360,'Project List'!AE$1,FALSE)*$A$15*$AE242,VLOOKUP($A242,'Project List'!$A$9:$BF$360,'Project List'!AE$1,FALSE))),0)</f>
        <v>Nil</v>
      </c>
      <c r="AC242" s="13" t="str">
        <f>_xlfn.IFNA(IF(VLOOKUP($A242,'Project List'!$A$9:$BF$360,'Project List'!AF$1,FALSE)=0,"Nil",
IF(OR($E242="Potential",$E242="Proposed",$E242="Deferred",$E242="Cancelled",$E242="Closed"),VLOOKUP($A242,'Project List'!$A$9:$BF$360,'Project List'!AF$1,FALSE)*$A$15*$AE242,VLOOKUP($A242,'Project List'!$A$9:$BF$360,'Project List'!AF$1,FALSE))),0)</f>
        <v>Nil</v>
      </c>
      <c r="AD242" s="42"/>
      <c r="AE242" s="248">
        <f>1+IF(ISNA(VLOOKUP($A242,'Project labour content'!$A$7:$D$255,'Project labour content'!$D$1,FALSE)),VLOOKUP($D242,'Project labour content'!$F$6:$G$15,'Project labour content'!$G$1,FALSE),VLOOKUP($A242,'Project labour content'!$A$7:$D$255,'Project labour content'!$D$1,FALSE))*('Project labour content'!$K$14/100)*1</f>
        <v>1.0018661130890889</v>
      </c>
      <c r="AG242" s="3"/>
      <c r="AH242" s="3"/>
      <c r="AI242" s="32"/>
      <c r="AJ242" s="32"/>
      <c r="AK242" s="32"/>
      <c r="AL242" s="32"/>
      <c r="AM242" s="59"/>
      <c r="AN242" s="59"/>
      <c r="AO242" s="59"/>
      <c r="AP242" s="59"/>
      <c r="AQ242" s="59"/>
    </row>
    <row r="243" spans="1:43" x14ac:dyDescent="0.25">
      <c r="A243" s="11" t="s">
        <v>719</v>
      </c>
      <c r="B243" s="11" t="str">
        <f>_xlfn.IFNA(VLOOKUP($A243,'Project List'!$A$9:$AF$360,'Project List'!G$1,FALSE),0)</f>
        <v>Temporary Transmission Structures Acquisition</v>
      </c>
      <c r="C243" s="11" t="str">
        <f>_xlfn.IFNA(VLOOKUP($A243,'Project List'!$A$9:$AF$360,'Project List'!C$1,FALSE),0)</f>
        <v>ExAnte</v>
      </c>
      <c r="D243" s="11" t="str">
        <f>_xlfn.IFNA(VLOOKUP($A243,'Project List'!$A$9:$AF$360,'Project List'!D$1,FALSE),0)</f>
        <v>Inventory/Spares</v>
      </c>
      <c r="E243" s="11" t="str">
        <f>_xlfn.IFNA(VLOOKUP($A243,'Project List'!$A$9:$AF$360,'Project List'!H$1,FALSE),0)</f>
        <v>Closed</v>
      </c>
      <c r="F243" s="105">
        <f>_xlfn.IFNA(VLOOKUP($A243,'Project List'!$A$9:$AF$360,'Project List'!I$1,FALSE),0)</f>
        <v>0</v>
      </c>
      <c r="G243" s="105">
        <f>_xlfn.IFNA(VLOOKUP($A243,'Project List'!$A$9:$AF$360,'Project List'!J$1,FALSE),0)</f>
        <v>0</v>
      </c>
      <c r="H243" s="105">
        <f>_xlfn.IFNA(VLOOKUP($A243,'Project List'!$A$9:$AF$360,'Project List'!K$1,FALSE),0)</f>
        <v>0</v>
      </c>
      <c r="I243" s="105">
        <f>_xlfn.IFNA(VLOOKUP($A243,'Project List'!$A$9:$AF$360,'Project List'!L$1,FALSE),0)</f>
        <v>0</v>
      </c>
      <c r="J243" s="105">
        <f>_xlfn.IFNA(VLOOKUP($A243,'Project List'!$A$9:$AF$360,'Project List'!M$1,FALSE),0)</f>
        <v>0</v>
      </c>
      <c r="K243" s="105">
        <f>_xlfn.IFNA(VLOOKUP($A243,'Project List'!$A$9:$AF$360,'Project List'!N$1,FALSE),0)</f>
        <v>0</v>
      </c>
      <c r="L243" s="105">
        <f>_xlfn.IFNA(VLOOKUP($A243,'Project List'!$A$9:$AF$360,'Project List'!O$1,FALSE),0)</f>
        <v>0</v>
      </c>
      <c r="M243" s="105">
        <f>_xlfn.IFNA(VLOOKUP($A243,'Project List'!$A$9:$AF$360,'Project List'!P$1,FALSE),0)</f>
        <v>0</v>
      </c>
      <c r="N243" s="105">
        <f>_xlfn.IFNA(VLOOKUP($A243,'Project List'!$A$9:$AF$360,'Project List'!Q$1,FALSE),0)</f>
        <v>0</v>
      </c>
      <c r="O243" s="105">
        <f>_xlfn.IFNA(VLOOKUP($A243,'Project List'!$A$9:$AF$360,'Project List'!R$1,FALSE),0)</f>
        <v>0</v>
      </c>
      <c r="P243" s="105">
        <f>_xlfn.IFNA(VLOOKUP($A243,'Project List'!$A$9:$AF$360,'Project List'!S$1,FALSE),0)</f>
        <v>0</v>
      </c>
      <c r="Q243" s="105">
        <f>_xlfn.IFNA(VLOOKUP($A243,'Project List'!$A$9:$AF$360,'Project List'!T$1,FALSE),0)</f>
        <v>1148062.3400000001</v>
      </c>
      <c r="R243" s="105">
        <f>_xlfn.IFNA(VLOOKUP($A243,'Project List'!$A$9:$AF$360,'Project List'!U$1,FALSE),0)</f>
        <v>1801755.87</v>
      </c>
      <c r="S243" s="105">
        <f>_xlfn.IFNA(VLOOKUP($A243,'Project List'!$A$9:$AF$360,'Project List'!V$1,FALSE),0)</f>
        <v>248011.74</v>
      </c>
      <c r="T243" s="105">
        <f>_xlfn.IFNA(VLOOKUP($A243,'Project List'!$A$9:$AF$360,'Project List'!W$1,FALSE),0)</f>
        <v>37562.589999999997</v>
      </c>
      <c r="U243" s="105">
        <f>_xlfn.IFNA(VLOOKUP($A243,'Project List'!$A$9:$AF$360,'Project List'!X$1,FALSE),0)</f>
        <v>53738.79</v>
      </c>
      <c r="V243" s="13">
        <f>_xlfn.IFNA(IF(VLOOKUP($A243,'Project List'!$A$9:$BF$360,'Project List'!Y$1,FALSE)=0,"Nil",
IF(OR($E243="Potential",$E243="Proposed",$E243="Deferred",$E243="Cancelled",$E243="Closed"),VLOOKUP($A243,'Project List'!$A$9:$BF$360,'Project List'!Y$1,FALSE)*$A$15*$AE243,VLOOKUP($A243,'Project List'!$A$9:$BF$360,'Project List'!Y$1,FALSE))),0)</f>
        <v>1092.2969393747044</v>
      </c>
      <c r="W243" s="13" t="str">
        <f>_xlfn.IFNA(IF(VLOOKUP($A243,'Project List'!$A$9:$BF$360,'Project List'!Z$1,FALSE)=0,"Nil",
IF(OR($E243="Potential",$E243="Proposed",$E243="Deferred",$E243="Cancelled",$E243="Closed"),VLOOKUP($A243,'Project List'!$A$9:$BF$360,'Project List'!Z$1,FALSE)*$A$15*$AE243,VLOOKUP($A243,'Project List'!$A$9:$BF$360,'Project List'!Z$1,FALSE))),0)</f>
        <v>Nil</v>
      </c>
      <c r="X243" s="13" t="str">
        <f>_xlfn.IFNA(IF(VLOOKUP($A243,'Project List'!$A$9:$BF$360,'Project List'!AA$1,FALSE)=0,"Nil",
IF(OR($E243="Potential",$E243="Proposed",$E243="Deferred",$E243="Cancelled",$E243="Closed"),VLOOKUP($A243,'Project List'!$A$9:$BF$360,'Project List'!AA$1,FALSE)*$A$15*$AE243,VLOOKUP($A243,'Project List'!$A$9:$BF$360,'Project List'!AA$1,FALSE))),0)</f>
        <v>Nil</v>
      </c>
      <c r="Y243" s="13" t="str">
        <f>_xlfn.IFNA(IF(VLOOKUP($A243,'Project List'!$A$9:$BF$360,'Project List'!AB$1,FALSE)=0,"Nil",
IF(OR($E243="Potential",$E243="Proposed",$E243="Deferred",$E243="Cancelled",$E243="Closed"),VLOOKUP($A243,'Project List'!$A$9:$BF$360,'Project List'!AB$1,FALSE)*$A$15*$AE243,VLOOKUP($A243,'Project List'!$A$9:$BF$360,'Project List'!AB$1,FALSE))),0)</f>
        <v>Nil</v>
      </c>
      <c r="Z243" s="13" t="str">
        <f>_xlfn.IFNA(IF(VLOOKUP($A243,'Project List'!$A$9:$BF$360,'Project List'!AC$1,FALSE)=0,"Nil",
IF(OR($E243="Potential",$E243="Proposed",$E243="Deferred",$E243="Cancelled",$E243="Closed"),VLOOKUP($A243,'Project List'!$A$9:$BF$360,'Project List'!AC$1,FALSE)*$A$15*$AE243,VLOOKUP($A243,'Project List'!$A$9:$BF$360,'Project List'!AC$1,FALSE))),0)</f>
        <v>Nil</v>
      </c>
      <c r="AA243" s="13" t="str">
        <f>_xlfn.IFNA(IF(VLOOKUP($A243,'Project List'!$A$9:$BF$360,'Project List'!AD$1,FALSE)=0,"Nil",
IF(OR($E243="Potential",$E243="Proposed",$E243="Deferred",$E243="Cancelled",$E243="Closed"),VLOOKUP($A243,'Project List'!$A$9:$BF$360,'Project List'!AD$1,FALSE)*$A$15*$AE243,VLOOKUP($A243,'Project List'!$A$9:$BF$360,'Project List'!AD$1,FALSE))),0)</f>
        <v>Nil</v>
      </c>
      <c r="AB243" s="13" t="str">
        <f>_xlfn.IFNA(IF(VLOOKUP($A243,'Project List'!$A$9:$BF$360,'Project List'!AE$1,FALSE)=0,"Nil",
IF(OR($E243="Potential",$E243="Proposed",$E243="Deferred",$E243="Cancelled",$E243="Closed"),VLOOKUP($A243,'Project List'!$A$9:$BF$360,'Project List'!AE$1,FALSE)*$A$15*$AE243,VLOOKUP($A243,'Project List'!$A$9:$BF$360,'Project List'!AE$1,FALSE))),0)</f>
        <v>Nil</v>
      </c>
      <c r="AC243" s="13" t="str">
        <f>_xlfn.IFNA(IF(VLOOKUP($A243,'Project List'!$A$9:$BF$360,'Project List'!AF$1,FALSE)=0,"Nil",
IF(OR($E243="Potential",$E243="Proposed",$E243="Deferred",$E243="Cancelled",$E243="Closed"),VLOOKUP($A243,'Project List'!$A$9:$BF$360,'Project List'!AF$1,FALSE)*$A$15*$AE243,VLOOKUP($A243,'Project List'!$A$9:$BF$360,'Project List'!AF$1,FALSE))),0)</f>
        <v>Nil</v>
      </c>
      <c r="AD243" s="42"/>
      <c r="AE243" s="248">
        <f>1+IF(ISNA(VLOOKUP($A243,'Project labour content'!$A$7:$D$255,'Project labour content'!$D$1,FALSE)),VLOOKUP($D243,'Project labour content'!$F$6:$G$15,'Project labour content'!$G$1,FALSE),VLOOKUP($A243,'Project labour content'!$A$7:$D$255,'Project labour content'!$D$1,FALSE))*('Project labour content'!$K$14/100)*1</f>
        <v>1.0004369258857517</v>
      </c>
      <c r="AG243" s="3"/>
      <c r="AH243" s="3"/>
      <c r="AI243" s="32"/>
      <c r="AJ243" s="32"/>
      <c r="AK243" s="32"/>
      <c r="AL243" s="32"/>
      <c r="AM243" s="59"/>
      <c r="AN243" s="59"/>
      <c r="AO243" s="59"/>
      <c r="AP243" s="59"/>
      <c r="AQ243" s="59"/>
    </row>
    <row r="244" spans="1:43" x14ac:dyDescent="0.25">
      <c r="A244" s="11" t="s">
        <v>734</v>
      </c>
      <c r="B244" s="11" t="str">
        <f>_xlfn.IFNA(VLOOKUP($A244,'Project List'!$A$9:$AF$360,'Project List'!G$1,FALSE),0)</f>
        <v>Yorke Peninsula Telecoms Bearer</v>
      </c>
      <c r="C244" s="11" t="str">
        <f>_xlfn.IFNA(VLOOKUP($A244,'Project List'!$A$9:$AF$360,'Project List'!C$1,FALSE),0)</f>
        <v>ExAnte</v>
      </c>
      <c r="D244" s="11" t="str">
        <f>_xlfn.IFNA(VLOOKUP($A244,'Project List'!$A$9:$AF$360,'Project List'!D$1,FALSE),0)</f>
        <v>Augmentation</v>
      </c>
      <c r="E244" s="11" t="str">
        <f>_xlfn.IFNA(VLOOKUP($A244,'Project List'!$A$9:$AF$360,'Project List'!H$1,FALSE),0)</f>
        <v>Closed</v>
      </c>
      <c r="F244" s="105">
        <f>_xlfn.IFNA(VLOOKUP($A244,'Project List'!$A$9:$AF$360,'Project List'!I$1,FALSE),0)</f>
        <v>0</v>
      </c>
      <c r="G244" s="105">
        <f>_xlfn.IFNA(VLOOKUP($A244,'Project List'!$A$9:$AF$360,'Project List'!J$1,FALSE),0)</f>
        <v>0</v>
      </c>
      <c r="H244" s="105">
        <f>_xlfn.IFNA(VLOOKUP($A244,'Project List'!$A$9:$AF$360,'Project List'!K$1,FALSE),0)</f>
        <v>0</v>
      </c>
      <c r="I244" s="105">
        <f>_xlfn.IFNA(VLOOKUP($A244,'Project List'!$A$9:$AF$360,'Project List'!L$1,FALSE),0)</f>
        <v>0</v>
      </c>
      <c r="J244" s="105">
        <f>_xlfn.IFNA(VLOOKUP($A244,'Project List'!$A$9:$AF$360,'Project List'!M$1,FALSE),0)</f>
        <v>0</v>
      </c>
      <c r="K244" s="105">
        <f>_xlfn.IFNA(VLOOKUP($A244,'Project List'!$A$9:$AF$360,'Project List'!N$1,FALSE),0)</f>
        <v>0</v>
      </c>
      <c r="L244" s="105">
        <f>_xlfn.IFNA(VLOOKUP($A244,'Project List'!$A$9:$AF$360,'Project List'!O$1,FALSE),0)</f>
        <v>0</v>
      </c>
      <c r="M244" s="105">
        <f>_xlfn.IFNA(VLOOKUP($A244,'Project List'!$A$9:$AF$360,'Project List'!P$1,FALSE),0)</f>
        <v>0</v>
      </c>
      <c r="N244" s="105">
        <f>_xlfn.IFNA(VLOOKUP($A244,'Project List'!$A$9:$AF$360,'Project List'!Q$1,FALSE),0)</f>
        <v>0</v>
      </c>
      <c r="O244" s="105">
        <f>_xlfn.IFNA(VLOOKUP($A244,'Project List'!$A$9:$AF$360,'Project List'!R$1,FALSE),0)</f>
        <v>0</v>
      </c>
      <c r="P244" s="105">
        <f>_xlfn.IFNA(VLOOKUP($A244,'Project List'!$A$9:$AF$360,'Project List'!S$1,FALSE),0)</f>
        <v>0</v>
      </c>
      <c r="Q244" s="105">
        <f>_xlfn.IFNA(VLOOKUP($A244,'Project List'!$A$9:$AF$360,'Project List'!T$1,FALSE),0)</f>
        <v>177945.1</v>
      </c>
      <c r="R244" s="105">
        <f>_xlfn.IFNA(VLOOKUP($A244,'Project List'!$A$9:$AF$360,'Project List'!U$1,FALSE),0)</f>
        <v>3750388.58</v>
      </c>
      <c r="S244" s="105">
        <f>_xlfn.IFNA(VLOOKUP($A244,'Project List'!$A$9:$AF$360,'Project List'!V$1,FALSE),0)</f>
        <v>344079.72</v>
      </c>
      <c r="T244" s="105">
        <f>_xlfn.IFNA(VLOOKUP($A244,'Project List'!$A$9:$AF$360,'Project List'!W$1,FALSE),0)</f>
        <v>-1000</v>
      </c>
      <c r="U244" s="105">
        <f>_xlfn.IFNA(VLOOKUP($A244,'Project List'!$A$9:$AF$360,'Project List'!X$1,FALSE),0)</f>
        <v>0</v>
      </c>
      <c r="V244" s="13" t="str">
        <f>_xlfn.IFNA(IF(VLOOKUP($A244,'Project List'!$A$9:$BF$360,'Project List'!Y$1,FALSE)=0,"Nil",
IF(OR($E244="Potential",$E244="Proposed",$E244="Deferred",$E244="Cancelled",$E244="Closed"),VLOOKUP($A244,'Project List'!$A$9:$BF$360,'Project List'!Y$1,FALSE)*$A$15*$AE244,VLOOKUP($A244,'Project List'!$A$9:$BF$360,'Project List'!Y$1,FALSE))),0)</f>
        <v>Nil</v>
      </c>
      <c r="W244" s="13" t="str">
        <f>_xlfn.IFNA(IF(VLOOKUP($A244,'Project List'!$A$9:$BF$360,'Project List'!Z$1,FALSE)=0,"Nil",
IF(OR($E244="Potential",$E244="Proposed",$E244="Deferred",$E244="Cancelled",$E244="Closed"),VLOOKUP($A244,'Project List'!$A$9:$BF$360,'Project List'!Z$1,FALSE)*$A$15*$AE244,VLOOKUP($A244,'Project List'!$A$9:$BF$360,'Project List'!Z$1,FALSE))),0)</f>
        <v>Nil</v>
      </c>
      <c r="X244" s="13" t="str">
        <f>_xlfn.IFNA(IF(VLOOKUP($A244,'Project List'!$A$9:$BF$360,'Project List'!AA$1,FALSE)=0,"Nil",
IF(OR($E244="Potential",$E244="Proposed",$E244="Deferred",$E244="Cancelled",$E244="Closed"),VLOOKUP($A244,'Project List'!$A$9:$BF$360,'Project List'!AA$1,FALSE)*$A$15*$AE244,VLOOKUP($A244,'Project List'!$A$9:$BF$360,'Project List'!AA$1,FALSE))),0)</f>
        <v>Nil</v>
      </c>
      <c r="Y244" s="13" t="str">
        <f>_xlfn.IFNA(IF(VLOOKUP($A244,'Project List'!$A$9:$BF$360,'Project List'!AB$1,FALSE)=0,"Nil",
IF(OR($E244="Potential",$E244="Proposed",$E244="Deferred",$E244="Cancelled",$E244="Closed"),VLOOKUP($A244,'Project List'!$A$9:$BF$360,'Project List'!AB$1,FALSE)*$A$15*$AE244,VLOOKUP($A244,'Project List'!$A$9:$BF$360,'Project List'!AB$1,FALSE))),0)</f>
        <v>Nil</v>
      </c>
      <c r="Z244" s="13" t="str">
        <f>_xlfn.IFNA(IF(VLOOKUP($A244,'Project List'!$A$9:$BF$360,'Project List'!AC$1,FALSE)=0,"Nil",
IF(OR($E244="Potential",$E244="Proposed",$E244="Deferred",$E244="Cancelled",$E244="Closed"),VLOOKUP($A244,'Project List'!$A$9:$BF$360,'Project List'!AC$1,FALSE)*$A$15*$AE244,VLOOKUP($A244,'Project List'!$A$9:$BF$360,'Project List'!AC$1,FALSE))),0)</f>
        <v>Nil</v>
      </c>
      <c r="AA244" s="13" t="str">
        <f>_xlfn.IFNA(IF(VLOOKUP($A244,'Project List'!$A$9:$BF$360,'Project List'!AD$1,FALSE)=0,"Nil",
IF(OR($E244="Potential",$E244="Proposed",$E244="Deferred",$E244="Cancelled",$E244="Closed"),VLOOKUP($A244,'Project List'!$A$9:$BF$360,'Project List'!AD$1,FALSE)*$A$15*$AE244,VLOOKUP($A244,'Project List'!$A$9:$BF$360,'Project List'!AD$1,FALSE))),0)</f>
        <v>Nil</v>
      </c>
      <c r="AB244" s="13" t="str">
        <f>_xlfn.IFNA(IF(VLOOKUP($A244,'Project List'!$A$9:$BF$360,'Project List'!AE$1,FALSE)=0,"Nil",
IF(OR($E244="Potential",$E244="Proposed",$E244="Deferred",$E244="Cancelled",$E244="Closed"),VLOOKUP($A244,'Project List'!$A$9:$BF$360,'Project List'!AE$1,FALSE)*$A$15*$AE244,VLOOKUP($A244,'Project List'!$A$9:$BF$360,'Project List'!AE$1,FALSE))),0)</f>
        <v>Nil</v>
      </c>
      <c r="AC244" s="13" t="str">
        <f>_xlfn.IFNA(IF(VLOOKUP($A244,'Project List'!$A$9:$BF$360,'Project List'!AF$1,FALSE)=0,"Nil",
IF(OR($E244="Potential",$E244="Proposed",$E244="Deferred",$E244="Cancelled",$E244="Closed"),VLOOKUP($A244,'Project List'!$A$9:$BF$360,'Project List'!AF$1,FALSE)*$A$15*$AE244,VLOOKUP($A244,'Project List'!$A$9:$BF$360,'Project List'!AF$1,FALSE))),0)</f>
        <v>Nil</v>
      </c>
      <c r="AD244" s="42"/>
      <c r="AE244" s="248">
        <f>1+IF(ISNA(VLOOKUP($A244,'Project labour content'!$A$7:$D$255,'Project labour content'!$D$1,FALSE)),VLOOKUP($D244,'Project labour content'!$F$6:$G$15,'Project labour content'!$G$1,FALSE),VLOOKUP($A244,'Project labour content'!$A$7:$D$255,'Project labour content'!$D$1,FALSE))*('Project labour content'!$K$14/100)*1</f>
        <v>1.0003471041831231</v>
      </c>
      <c r="AG244" s="3"/>
      <c r="AH244" s="3"/>
      <c r="AI244" s="32"/>
      <c r="AJ244" s="32"/>
      <c r="AK244" s="32"/>
      <c r="AL244" s="32"/>
      <c r="AM244" s="59"/>
      <c r="AN244" s="59"/>
      <c r="AO244" s="59"/>
      <c r="AP244" s="59"/>
      <c r="AQ244" s="59"/>
    </row>
    <row r="245" spans="1:43" x14ac:dyDescent="0.25">
      <c r="A245" s="11" t="s">
        <v>736</v>
      </c>
      <c r="B245" s="11" t="str">
        <f>_xlfn.IFNA(VLOOKUP($A245,'Project List'!$A$9:$AF$360,'Project List'!G$1,FALSE),0)</f>
        <v>Davenport-Cultana Telecoms Bearer</v>
      </c>
      <c r="C245" s="11" t="str">
        <f>_xlfn.IFNA(VLOOKUP($A245,'Project List'!$A$9:$AF$360,'Project List'!C$1,FALSE),0)</f>
        <v>ExAnte</v>
      </c>
      <c r="D245" s="11" t="str">
        <f>_xlfn.IFNA(VLOOKUP($A245,'Project List'!$A$9:$AF$360,'Project List'!D$1,FALSE),0)</f>
        <v>Augmentation</v>
      </c>
      <c r="E245" s="11" t="str">
        <f>_xlfn.IFNA(VLOOKUP($A245,'Project List'!$A$9:$AF$360,'Project List'!H$1,FALSE),0)</f>
        <v>Active</v>
      </c>
      <c r="F245" s="105">
        <f>_xlfn.IFNA(VLOOKUP($A245,'Project List'!$A$9:$AF$360,'Project List'!I$1,FALSE),0)</f>
        <v>0</v>
      </c>
      <c r="G245" s="105">
        <f>_xlfn.IFNA(VLOOKUP($A245,'Project List'!$A$9:$AF$360,'Project List'!J$1,FALSE),0)</f>
        <v>0</v>
      </c>
      <c r="H245" s="105">
        <f>_xlfn.IFNA(VLOOKUP($A245,'Project List'!$A$9:$AF$360,'Project List'!K$1,FALSE),0)</f>
        <v>0</v>
      </c>
      <c r="I245" s="105">
        <f>_xlfn.IFNA(VLOOKUP($A245,'Project List'!$A$9:$AF$360,'Project List'!L$1,FALSE),0)</f>
        <v>0</v>
      </c>
      <c r="J245" s="105">
        <f>_xlfn.IFNA(VLOOKUP($A245,'Project List'!$A$9:$AF$360,'Project List'!M$1,FALSE),0)</f>
        <v>0</v>
      </c>
      <c r="K245" s="105">
        <f>_xlfn.IFNA(VLOOKUP($A245,'Project List'!$A$9:$AF$360,'Project List'!N$1,FALSE),0)</f>
        <v>0</v>
      </c>
      <c r="L245" s="105">
        <f>_xlfn.IFNA(VLOOKUP($A245,'Project List'!$A$9:$AF$360,'Project List'!O$1,FALSE),0)</f>
        <v>0</v>
      </c>
      <c r="M245" s="105">
        <f>_xlfn.IFNA(VLOOKUP($A245,'Project List'!$A$9:$AF$360,'Project List'!P$1,FALSE),0)</f>
        <v>0</v>
      </c>
      <c r="N245" s="105">
        <f>_xlfn.IFNA(VLOOKUP($A245,'Project List'!$A$9:$AF$360,'Project List'!Q$1,FALSE),0)</f>
        <v>0</v>
      </c>
      <c r="O245" s="105">
        <f>_xlfn.IFNA(VLOOKUP($A245,'Project List'!$A$9:$AF$360,'Project List'!R$1,FALSE),0)</f>
        <v>0</v>
      </c>
      <c r="P245" s="105">
        <f>_xlfn.IFNA(VLOOKUP($A245,'Project List'!$A$9:$AF$360,'Project List'!S$1,FALSE),0)</f>
        <v>0</v>
      </c>
      <c r="Q245" s="105">
        <f>_xlfn.IFNA(VLOOKUP($A245,'Project List'!$A$9:$AF$360,'Project List'!T$1,FALSE),0)</f>
        <v>56209.279999999999</v>
      </c>
      <c r="R245" s="105">
        <f>_xlfn.IFNA(VLOOKUP($A245,'Project List'!$A$9:$AF$360,'Project List'!U$1,FALSE),0)</f>
        <v>2752579.45</v>
      </c>
      <c r="S245" s="105">
        <f>_xlfn.IFNA(VLOOKUP($A245,'Project List'!$A$9:$AF$360,'Project List'!V$1,FALSE),0)</f>
        <v>1499064.05</v>
      </c>
      <c r="T245" s="105">
        <f>_xlfn.IFNA(VLOOKUP($A245,'Project List'!$A$9:$AF$360,'Project List'!W$1,FALSE),0)</f>
        <v>54877.760000000002</v>
      </c>
      <c r="U245" s="105">
        <f>_xlfn.IFNA(VLOOKUP($A245,'Project List'!$A$9:$AF$360,'Project List'!X$1,FALSE),0)</f>
        <v>9234.9699999999993</v>
      </c>
      <c r="V245" s="13">
        <f>_xlfn.IFNA(IF(VLOOKUP($A245,'Project List'!$A$9:$BF$360,'Project List'!Y$1,FALSE)=0,"Nil",
IF(OR($E245="Potential",$E245="Proposed",$E245="Deferred",$E245="Cancelled",$E245="Closed"),VLOOKUP($A245,'Project List'!$A$9:$BF$360,'Project List'!Y$1,FALSE)*$A$15*$AE245,VLOOKUP($A245,'Project List'!$A$9:$BF$360,'Project List'!Y$1,FALSE))),0)</f>
        <v>75646.393630625622</v>
      </c>
      <c r="W245" s="13" t="str">
        <f>_xlfn.IFNA(IF(VLOOKUP($A245,'Project List'!$A$9:$BF$360,'Project List'!Z$1,FALSE)=0,"Nil",
IF(OR($E245="Potential",$E245="Proposed",$E245="Deferred",$E245="Cancelled",$E245="Closed"),VLOOKUP($A245,'Project List'!$A$9:$BF$360,'Project List'!Z$1,FALSE)*$A$15*$AE245,VLOOKUP($A245,'Project List'!$A$9:$BF$360,'Project List'!Z$1,FALSE))),0)</f>
        <v>Nil</v>
      </c>
      <c r="X245" s="13" t="str">
        <f>_xlfn.IFNA(IF(VLOOKUP($A245,'Project List'!$A$9:$BF$360,'Project List'!AA$1,FALSE)=0,"Nil",
IF(OR($E245="Potential",$E245="Proposed",$E245="Deferred",$E245="Cancelled",$E245="Closed"),VLOOKUP($A245,'Project List'!$A$9:$BF$360,'Project List'!AA$1,FALSE)*$A$15*$AE245,VLOOKUP($A245,'Project List'!$A$9:$BF$360,'Project List'!AA$1,FALSE))),0)</f>
        <v>Nil</v>
      </c>
      <c r="Y245" s="13" t="str">
        <f>_xlfn.IFNA(IF(VLOOKUP($A245,'Project List'!$A$9:$BF$360,'Project List'!AB$1,FALSE)=0,"Nil",
IF(OR($E245="Potential",$E245="Proposed",$E245="Deferred",$E245="Cancelled",$E245="Closed"),VLOOKUP($A245,'Project List'!$A$9:$BF$360,'Project List'!AB$1,FALSE)*$A$15*$AE245,VLOOKUP($A245,'Project List'!$A$9:$BF$360,'Project List'!AB$1,FALSE))),0)</f>
        <v>Nil</v>
      </c>
      <c r="Z245" s="13" t="str">
        <f>_xlfn.IFNA(IF(VLOOKUP($A245,'Project List'!$A$9:$BF$360,'Project List'!AC$1,FALSE)=0,"Nil",
IF(OR($E245="Potential",$E245="Proposed",$E245="Deferred",$E245="Cancelled",$E245="Closed"),VLOOKUP($A245,'Project List'!$A$9:$BF$360,'Project List'!AC$1,FALSE)*$A$15*$AE245,VLOOKUP($A245,'Project List'!$A$9:$BF$360,'Project List'!AC$1,FALSE))),0)</f>
        <v>Nil</v>
      </c>
      <c r="AA245" s="13" t="str">
        <f>_xlfn.IFNA(IF(VLOOKUP($A245,'Project List'!$A$9:$BF$360,'Project List'!AD$1,FALSE)=0,"Nil",
IF(OR($E245="Potential",$E245="Proposed",$E245="Deferred",$E245="Cancelled",$E245="Closed"),VLOOKUP($A245,'Project List'!$A$9:$BF$360,'Project List'!AD$1,FALSE)*$A$15*$AE245,VLOOKUP($A245,'Project List'!$A$9:$BF$360,'Project List'!AD$1,FALSE))),0)</f>
        <v>Nil</v>
      </c>
      <c r="AB245" s="13" t="str">
        <f>_xlfn.IFNA(IF(VLOOKUP($A245,'Project List'!$A$9:$BF$360,'Project List'!AE$1,FALSE)=0,"Nil",
IF(OR($E245="Potential",$E245="Proposed",$E245="Deferred",$E245="Cancelled",$E245="Closed"),VLOOKUP($A245,'Project List'!$A$9:$BF$360,'Project List'!AE$1,FALSE)*$A$15*$AE245,VLOOKUP($A245,'Project List'!$A$9:$BF$360,'Project List'!AE$1,FALSE))),0)</f>
        <v>Nil</v>
      </c>
      <c r="AC245" s="13" t="str">
        <f>_xlfn.IFNA(IF(VLOOKUP($A245,'Project List'!$A$9:$BF$360,'Project List'!AF$1,FALSE)=0,"Nil",
IF(OR($E245="Potential",$E245="Proposed",$E245="Deferred",$E245="Cancelled",$E245="Closed"),VLOOKUP($A245,'Project List'!$A$9:$BF$360,'Project List'!AF$1,FALSE)*$A$15*$AE245,VLOOKUP($A245,'Project List'!$A$9:$BF$360,'Project List'!AF$1,FALSE))),0)</f>
        <v>Nil</v>
      </c>
      <c r="AD245" s="42"/>
      <c r="AE245" s="248">
        <f>1+IF(ISNA(VLOOKUP($A245,'Project labour content'!$A$7:$D$255,'Project labour content'!$D$1,FALSE)),VLOOKUP($D245,'Project labour content'!$F$6:$G$15,'Project labour content'!$G$1,FALSE),VLOOKUP($A245,'Project labour content'!$A$7:$D$255,'Project labour content'!$D$1,FALSE))*('Project labour content'!$K$14/100)*1</f>
        <v>1.0004079584966823</v>
      </c>
      <c r="AG245" s="3"/>
      <c r="AH245" s="3"/>
      <c r="AI245" s="32"/>
      <c r="AJ245" s="32"/>
      <c r="AK245" s="32"/>
      <c r="AL245" s="32"/>
      <c r="AM245" s="59"/>
      <c r="AN245" s="59"/>
      <c r="AO245" s="59"/>
      <c r="AP245" s="59"/>
      <c r="AQ245" s="59"/>
    </row>
    <row r="246" spans="1:43" x14ac:dyDescent="0.25">
      <c r="A246" s="11" t="s">
        <v>738</v>
      </c>
      <c r="B246" s="11" t="str">
        <f>_xlfn.IFNA(VLOOKUP($A246,'Project List'!$A$9:$AF$360,'Project List'!G$1,FALSE),0)</f>
        <v>Transformer Geomagnetically Induced Current (GIC) Monitoring</v>
      </c>
      <c r="C246" s="11" t="str">
        <f>_xlfn.IFNA(VLOOKUP($A246,'Project List'!$A$9:$AF$360,'Project List'!C$1,FALSE),0)</f>
        <v>ExAnte</v>
      </c>
      <c r="D246" s="11" t="str">
        <f>_xlfn.IFNA(VLOOKUP($A246,'Project List'!$A$9:$AF$360,'Project List'!D$1,FALSE),0)</f>
        <v>Security/Compliance</v>
      </c>
      <c r="E246" s="11" t="str">
        <f>_xlfn.IFNA(VLOOKUP($A246,'Project List'!$A$9:$AF$360,'Project List'!H$1,FALSE),0)</f>
        <v>Deferred</v>
      </c>
      <c r="F246" s="105">
        <f>_xlfn.IFNA(VLOOKUP($A246,'Project List'!$A$9:$AF$360,'Project List'!I$1,FALSE),0)</f>
        <v>0</v>
      </c>
      <c r="G246" s="105">
        <f>_xlfn.IFNA(VLOOKUP($A246,'Project List'!$A$9:$AF$360,'Project List'!J$1,FALSE),0)</f>
        <v>0</v>
      </c>
      <c r="H246" s="105">
        <f>_xlfn.IFNA(VLOOKUP($A246,'Project List'!$A$9:$AF$360,'Project List'!K$1,FALSE),0)</f>
        <v>0</v>
      </c>
      <c r="I246" s="105">
        <f>_xlfn.IFNA(VLOOKUP($A246,'Project List'!$A$9:$AF$360,'Project List'!L$1,FALSE),0)</f>
        <v>0</v>
      </c>
      <c r="J246" s="105">
        <f>_xlfn.IFNA(VLOOKUP($A246,'Project List'!$A$9:$AF$360,'Project List'!M$1,FALSE),0)</f>
        <v>0</v>
      </c>
      <c r="K246" s="105">
        <f>_xlfn.IFNA(VLOOKUP($A246,'Project List'!$A$9:$AF$360,'Project List'!N$1,FALSE),0)</f>
        <v>0</v>
      </c>
      <c r="L246" s="105">
        <f>_xlfn.IFNA(VLOOKUP($A246,'Project List'!$A$9:$AF$360,'Project List'!O$1,FALSE),0)</f>
        <v>0</v>
      </c>
      <c r="M246" s="105">
        <f>_xlfn.IFNA(VLOOKUP($A246,'Project List'!$A$9:$AF$360,'Project List'!P$1,FALSE),0)</f>
        <v>0</v>
      </c>
      <c r="N246" s="105">
        <f>_xlfn.IFNA(VLOOKUP($A246,'Project List'!$A$9:$AF$360,'Project List'!Q$1,FALSE),0)</f>
        <v>0</v>
      </c>
      <c r="O246" s="105">
        <f>_xlfn.IFNA(VLOOKUP($A246,'Project List'!$A$9:$AF$360,'Project List'!R$1,FALSE),0)</f>
        <v>0</v>
      </c>
      <c r="P246" s="105">
        <f>_xlfn.IFNA(VLOOKUP($A246,'Project List'!$A$9:$AF$360,'Project List'!S$1,FALSE),0)</f>
        <v>0</v>
      </c>
      <c r="Q246" s="105">
        <f>_xlfn.IFNA(VLOOKUP($A246,'Project List'!$A$9:$AF$360,'Project List'!T$1,FALSE),0)</f>
        <v>0</v>
      </c>
      <c r="R246" s="105">
        <f>_xlfn.IFNA(VLOOKUP($A246,'Project List'!$A$9:$AF$360,'Project List'!U$1,FALSE),0)</f>
        <v>18521.14</v>
      </c>
      <c r="S246" s="105">
        <f>_xlfn.IFNA(VLOOKUP($A246,'Project List'!$A$9:$AF$360,'Project List'!V$1,FALSE),0)</f>
        <v>668.71</v>
      </c>
      <c r="T246" s="105">
        <f>_xlfn.IFNA(VLOOKUP($A246,'Project List'!$A$9:$AF$360,'Project List'!W$1,FALSE),0)</f>
        <v>0</v>
      </c>
      <c r="U246" s="105">
        <f>_xlfn.IFNA(VLOOKUP($A246,'Project List'!$A$9:$AF$360,'Project List'!X$1,FALSE),0)</f>
        <v>0</v>
      </c>
      <c r="V246" s="13" t="str">
        <f>_xlfn.IFNA(IF(VLOOKUP($A246,'Project List'!$A$9:$BF$360,'Project List'!Y$1,FALSE)=0,"Nil",
IF(OR($E246="Potential",$E246="Proposed",$E246="Deferred",$E246="Cancelled",$E246="Closed"),VLOOKUP($A246,'Project List'!$A$9:$BF$360,'Project List'!Y$1,FALSE)*$A$15*$AE246,VLOOKUP($A246,'Project List'!$A$9:$BF$360,'Project List'!Y$1,FALSE))),0)</f>
        <v>Nil</v>
      </c>
      <c r="W246" s="13" t="str">
        <f>_xlfn.IFNA(IF(VLOOKUP($A246,'Project List'!$A$9:$BF$360,'Project List'!Z$1,FALSE)=0,"Nil",
IF(OR($E246="Potential",$E246="Proposed",$E246="Deferred",$E246="Cancelled",$E246="Closed"),VLOOKUP($A246,'Project List'!$A$9:$BF$360,'Project List'!Z$1,FALSE)*$A$15*$AE246,VLOOKUP($A246,'Project List'!$A$9:$BF$360,'Project List'!Z$1,FALSE))),0)</f>
        <v>Nil</v>
      </c>
      <c r="X246" s="13">
        <f>_xlfn.IFNA(IF(VLOOKUP($A246,'Project List'!$A$9:$BF$360,'Project List'!AA$1,FALSE)=0,"Nil",
IF(OR($E246="Potential",$E246="Proposed",$E246="Deferred",$E246="Cancelled",$E246="Closed"),VLOOKUP($A246,'Project List'!$A$9:$BF$360,'Project List'!AA$1,FALSE)*$A$15*$AE246,VLOOKUP($A246,'Project List'!$A$9:$BF$360,'Project List'!AA$1,FALSE))),0)</f>
        <v>144200.60543976934</v>
      </c>
      <c r="Y246" s="13">
        <f>_xlfn.IFNA(IF(VLOOKUP($A246,'Project List'!$A$9:$BF$360,'Project List'!AB$1,FALSE)=0,"Nil",
IF(OR($E246="Potential",$E246="Proposed",$E246="Deferred",$E246="Cancelled",$E246="Closed"),VLOOKUP($A246,'Project List'!$A$9:$BF$360,'Project List'!AB$1,FALSE)*$A$15*$AE246,VLOOKUP($A246,'Project List'!$A$9:$BF$360,'Project List'!AB$1,FALSE))),0)</f>
        <v>323847.79035814834</v>
      </c>
      <c r="Z246" s="13" t="str">
        <f>_xlfn.IFNA(IF(VLOOKUP($A246,'Project List'!$A$9:$BF$360,'Project List'!AC$1,FALSE)=0,"Nil",
IF(OR($E246="Potential",$E246="Proposed",$E246="Deferred",$E246="Cancelled",$E246="Closed"),VLOOKUP($A246,'Project List'!$A$9:$BF$360,'Project List'!AC$1,FALSE)*$A$15*$AE246,VLOOKUP($A246,'Project List'!$A$9:$BF$360,'Project List'!AC$1,FALSE))),0)</f>
        <v>Nil</v>
      </c>
      <c r="AA246" s="13" t="str">
        <f>_xlfn.IFNA(IF(VLOOKUP($A246,'Project List'!$A$9:$BF$360,'Project List'!AD$1,FALSE)=0,"Nil",
IF(OR($E246="Potential",$E246="Proposed",$E246="Deferred",$E246="Cancelled",$E246="Closed"),VLOOKUP($A246,'Project List'!$A$9:$BF$360,'Project List'!AD$1,FALSE)*$A$15*$AE246,VLOOKUP($A246,'Project List'!$A$9:$BF$360,'Project List'!AD$1,FALSE))),0)</f>
        <v>Nil</v>
      </c>
      <c r="AB246" s="13" t="str">
        <f>_xlfn.IFNA(IF(VLOOKUP($A246,'Project List'!$A$9:$BF$360,'Project List'!AE$1,FALSE)=0,"Nil",
IF(OR($E246="Potential",$E246="Proposed",$E246="Deferred",$E246="Cancelled",$E246="Closed"),VLOOKUP($A246,'Project List'!$A$9:$BF$360,'Project List'!AE$1,FALSE)*$A$15*$AE246,VLOOKUP($A246,'Project List'!$A$9:$BF$360,'Project List'!AE$1,FALSE))),0)</f>
        <v>Nil</v>
      </c>
      <c r="AC246" s="13" t="str">
        <f>_xlfn.IFNA(IF(VLOOKUP($A246,'Project List'!$A$9:$BF$360,'Project List'!AF$1,FALSE)=0,"Nil",
IF(OR($E246="Potential",$E246="Proposed",$E246="Deferred",$E246="Cancelled",$E246="Closed"),VLOOKUP($A246,'Project List'!$A$9:$BF$360,'Project List'!AF$1,FALSE)*$A$15*$AE246,VLOOKUP($A246,'Project List'!$A$9:$BF$360,'Project List'!AF$1,FALSE))),0)</f>
        <v>Nil</v>
      </c>
      <c r="AD246" s="42"/>
      <c r="AE246" s="248">
        <f>1+IF(ISNA(VLOOKUP($A246,'Project labour content'!$A$7:$D$255,'Project labour content'!$D$1,FALSE)),VLOOKUP($D246,'Project labour content'!$F$6:$G$15,'Project labour content'!$G$1,FALSE),VLOOKUP($A246,'Project labour content'!$A$7:$D$255,'Project labour content'!$D$1,FALSE))*('Project labour content'!$K$14/100)*1</f>
        <v>1.001207456015661</v>
      </c>
      <c r="AG246" s="3"/>
      <c r="AH246" s="3"/>
      <c r="AI246" s="32"/>
      <c r="AJ246" s="32"/>
      <c r="AK246" s="32"/>
      <c r="AL246" s="32"/>
      <c r="AM246" s="59"/>
      <c r="AN246" s="59"/>
      <c r="AO246" s="59"/>
      <c r="AP246" s="59"/>
      <c r="AQ246" s="59"/>
    </row>
    <row r="247" spans="1:43" x14ac:dyDescent="0.25">
      <c r="A247" s="11" t="s">
        <v>740</v>
      </c>
      <c r="B247" s="11" t="str">
        <f>_xlfn.IFNA(VLOOKUP($A247,'Project List'!$A$9:$AF$360,'Project List'!G$1,FALSE),0)</f>
        <v>East Terrace 275 kV GIS Gas Monitoring System Upgrade</v>
      </c>
      <c r="C247" s="11" t="str">
        <f>_xlfn.IFNA(VLOOKUP($A247,'Project List'!$A$9:$AF$360,'Project List'!C$1,FALSE),0)</f>
        <v>ExAnte</v>
      </c>
      <c r="D247" s="11" t="str">
        <f>_xlfn.IFNA(VLOOKUP($A247,'Project List'!$A$9:$AF$360,'Project List'!D$1,FALSE),0)</f>
        <v>Replacement</v>
      </c>
      <c r="E247" s="11" t="str">
        <f>_xlfn.IFNA(VLOOKUP($A247,'Project List'!$A$9:$AF$360,'Project List'!H$1,FALSE),0)</f>
        <v>Active</v>
      </c>
      <c r="F247" s="105">
        <f>_xlfn.IFNA(VLOOKUP($A247,'Project List'!$A$9:$AF$360,'Project List'!I$1,FALSE),0)</f>
        <v>0</v>
      </c>
      <c r="G247" s="105">
        <f>_xlfn.IFNA(VLOOKUP($A247,'Project List'!$A$9:$AF$360,'Project List'!J$1,FALSE),0)</f>
        <v>0</v>
      </c>
      <c r="H247" s="105">
        <f>_xlfn.IFNA(VLOOKUP($A247,'Project List'!$A$9:$AF$360,'Project List'!K$1,FALSE),0)</f>
        <v>0</v>
      </c>
      <c r="I247" s="105">
        <f>_xlfn.IFNA(VLOOKUP($A247,'Project List'!$A$9:$AF$360,'Project List'!L$1,FALSE),0)</f>
        <v>0</v>
      </c>
      <c r="J247" s="105">
        <f>_xlfn.IFNA(VLOOKUP($A247,'Project List'!$A$9:$AF$360,'Project List'!M$1,FALSE),0)</f>
        <v>0</v>
      </c>
      <c r="K247" s="105">
        <f>_xlfn.IFNA(VLOOKUP($A247,'Project List'!$A$9:$AF$360,'Project List'!N$1,FALSE),0)</f>
        <v>0</v>
      </c>
      <c r="L247" s="105">
        <f>_xlfn.IFNA(VLOOKUP($A247,'Project List'!$A$9:$AF$360,'Project List'!O$1,FALSE),0)</f>
        <v>0</v>
      </c>
      <c r="M247" s="105">
        <f>_xlfn.IFNA(VLOOKUP($A247,'Project List'!$A$9:$AF$360,'Project List'!P$1,FALSE),0)</f>
        <v>0</v>
      </c>
      <c r="N247" s="105">
        <f>_xlfn.IFNA(VLOOKUP($A247,'Project List'!$A$9:$AF$360,'Project List'!Q$1,FALSE),0)</f>
        <v>0</v>
      </c>
      <c r="O247" s="105">
        <f>_xlfn.IFNA(VLOOKUP($A247,'Project List'!$A$9:$AF$360,'Project List'!R$1,FALSE),0)</f>
        <v>0</v>
      </c>
      <c r="P247" s="105">
        <f>_xlfn.IFNA(VLOOKUP($A247,'Project List'!$A$9:$AF$360,'Project List'!S$1,FALSE),0)</f>
        <v>0</v>
      </c>
      <c r="Q247" s="105">
        <f>_xlfn.IFNA(VLOOKUP($A247,'Project List'!$A$9:$AF$360,'Project List'!T$1,FALSE),0)</f>
        <v>32144.98</v>
      </c>
      <c r="R247" s="105">
        <f>_xlfn.IFNA(VLOOKUP($A247,'Project List'!$A$9:$AF$360,'Project List'!U$1,FALSE),0)</f>
        <v>71187.070000000007</v>
      </c>
      <c r="S247" s="105">
        <f>_xlfn.IFNA(VLOOKUP($A247,'Project List'!$A$9:$AF$360,'Project List'!V$1,FALSE),0)</f>
        <v>258619.4</v>
      </c>
      <c r="T247" s="105">
        <f>_xlfn.IFNA(VLOOKUP($A247,'Project List'!$A$9:$AF$360,'Project List'!W$1,FALSE),0)</f>
        <v>43189.82</v>
      </c>
      <c r="U247" s="105">
        <f>_xlfn.IFNA(VLOOKUP($A247,'Project List'!$A$9:$AF$360,'Project List'!X$1,FALSE),0)</f>
        <v>0</v>
      </c>
      <c r="V247" s="13">
        <f>_xlfn.IFNA(IF(VLOOKUP($A247,'Project List'!$A$9:$BF$360,'Project List'!Y$1,FALSE)=0,"Nil",
IF(OR($E247="Potential",$E247="Proposed",$E247="Deferred",$E247="Cancelled",$E247="Closed"),VLOOKUP($A247,'Project List'!$A$9:$BF$360,'Project List'!Y$1,FALSE)*$A$15*$AE247,VLOOKUP($A247,'Project List'!$A$9:$BF$360,'Project List'!Y$1,FALSE))),0)</f>
        <v>342297.29333978292</v>
      </c>
      <c r="W247" s="13">
        <f>_xlfn.IFNA(IF(VLOOKUP($A247,'Project List'!$A$9:$BF$360,'Project List'!Z$1,FALSE)=0,"Nil",
IF(OR($E247="Potential",$E247="Proposed",$E247="Deferred",$E247="Cancelled",$E247="Closed"),VLOOKUP($A247,'Project List'!$A$9:$BF$360,'Project List'!Z$1,FALSE)*$A$15*$AE247,VLOOKUP($A247,'Project List'!$A$9:$BF$360,'Project List'!Z$1,FALSE))),0)</f>
        <v>434295.75476435607</v>
      </c>
      <c r="X247" s="13" t="str">
        <f>_xlfn.IFNA(IF(VLOOKUP($A247,'Project List'!$A$9:$BF$360,'Project List'!AA$1,FALSE)=0,"Nil",
IF(OR($E247="Potential",$E247="Proposed",$E247="Deferred",$E247="Cancelled",$E247="Closed"),VLOOKUP($A247,'Project List'!$A$9:$BF$360,'Project List'!AA$1,FALSE)*$A$15*$AE247,VLOOKUP($A247,'Project List'!$A$9:$BF$360,'Project List'!AA$1,FALSE))),0)</f>
        <v>Nil</v>
      </c>
      <c r="Y247" s="13" t="str">
        <f>_xlfn.IFNA(IF(VLOOKUP($A247,'Project List'!$A$9:$BF$360,'Project List'!AB$1,FALSE)=0,"Nil",
IF(OR($E247="Potential",$E247="Proposed",$E247="Deferred",$E247="Cancelled",$E247="Closed"),VLOOKUP($A247,'Project List'!$A$9:$BF$360,'Project List'!AB$1,FALSE)*$A$15*$AE247,VLOOKUP($A247,'Project List'!$A$9:$BF$360,'Project List'!AB$1,FALSE))),0)</f>
        <v>Nil</v>
      </c>
      <c r="Z247" s="13" t="str">
        <f>_xlfn.IFNA(IF(VLOOKUP($A247,'Project List'!$A$9:$BF$360,'Project List'!AC$1,FALSE)=0,"Nil",
IF(OR($E247="Potential",$E247="Proposed",$E247="Deferred",$E247="Cancelled",$E247="Closed"),VLOOKUP($A247,'Project List'!$A$9:$BF$360,'Project List'!AC$1,FALSE)*$A$15*$AE247,VLOOKUP($A247,'Project List'!$A$9:$BF$360,'Project List'!AC$1,FALSE))),0)</f>
        <v>Nil</v>
      </c>
      <c r="AA247" s="13" t="str">
        <f>_xlfn.IFNA(IF(VLOOKUP($A247,'Project List'!$A$9:$BF$360,'Project List'!AD$1,FALSE)=0,"Nil",
IF(OR($E247="Potential",$E247="Proposed",$E247="Deferred",$E247="Cancelled",$E247="Closed"),VLOOKUP($A247,'Project List'!$A$9:$BF$360,'Project List'!AD$1,FALSE)*$A$15*$AE247,VLOOKUP($A247,'Project List'!$A$9:$BF$360,'Project List'!AD$1,FALSE))),0)</f>
        <v>Nil</v>
      </c>
      <c r="AB247" s="13" t="str">
        <f>_xlfn.IFNA(IF(VLOOKUP($A247,'Project List'!$A$9:$BF$360,'Project List'!AE$1,FALSE)=0,"Nil",
IF(OR($E247="Potential",$E247="Proposed",$E247="Deferred",$E247="Cancelled",$E247="Closed"),VLOOKUP($A247,'Project List'!$A$9:$BF$360,'Project List'!AE$1,FALSE)*$A$15*$AE247,VLOOKUP($A247,'Project List'!$A$9:$BF$360,'Project List'!AE$1,FALSE))),0)</f>
        <v>Nil</v>
      </c>
      <c r="AC247" s="13" t="str">
        <f>_xlfn.IFNA(IF(VLOOKUP($A247,'Project List'!$A$9:$BF$360,'Project List'!AF$1,FALSE)=0,"Nil",
IF(OR($E247="Potential",$E247="Proposed",$E247="Deferred",$E247="Cancelled",$E247="Closed"),VLOOKUP($A247,'Project List'!$A$9:$BF$360,'Project List'!AF$1,FALSE)*$A$15*$AE247,VLOOKUP($A247,'Project List'!$A$9:$BF$360,'Project List'!AF$1,FALSE))),0)</f>
        <v>Nil</v>
      </c>
      <c r="AD247" s="42"/>
      <c r="AE247" s="248">
        <f>1+IF(ISNA(VLOOKUP($A247,'Project labour content'!$A$7:$D$255,'Project labour content'!$D$1,FALSE)),VLOOKUP($D247,'Project labour content'!$F$6:$G$15,'Project labour content'!$G$1,FALSE),VLOOKUP($A247,'Project labour content'!$A$7:$D$255,'Project labour content'!$D$1,FALSE))*('Project labour content'!$K$14/100)*1</f>
        <v>1.0014950170208954</v>
      </c>
      <c r="AG247" s="3"/>
      <c r="AH247" s="3"/>
      <c r="AI247" s="32"/>
      <c r="AJ247" s="32"/>
      <c r="AK247" s="32"/>
      <c r="AL247" s="32"/>
      <c r="AM247" s="59"/>
      <c r="AN247" s="59"/>
      <c r="AO247" s="59"/>
      <c r="AP247" s="59"/>
      <c r="AQ247" s="59"/>
    </row>
    <row r="248" spans="1:43" x14ac:dyDescent="0.25">
      <c r="A248" s="11" t="s">
        <v>742</v>
      </c>
      <c r="B248" s="11" t="str">
        <f>_xlfn.IFNA(VLOOKUP($A248,'Project List'!$A$9:$AF$360,'Project List'!G$1,FALSE),0)</f>
        <v>Substation Access Roads and Drainage Upgrade</v>
      </c>
      <c r="C248" s="11" t="str">
        <f>_xlfn.IFNA(VLOOKUP($A248,'Project List'!$A$9:$AF$360,'Project List'!C$1,FALSE),0)</f>
        <v>ExAnte</v>
      </c>
      <c r="D248" s="11" t="str">
        <f>_xlfn.IFNA(VLOOKUP($A248,'Project List'!$A$9:$AF$360,'Project List'!D$1,FALSE),0)</f>
        <v>Security/Compliance</v>
      </c>
      <c r="E248" s="11" t="str">
        <f>_xlfn.IFNA(VLOOKUP($A248,'Project List'!$A$9:$AF$360,'Project List'!H$1,FALSE),0)</f>
        <v>Closed</v>
      </c>
      <c r="F248" s="105">
        <f>_xlfn.IFNA(VLOOKUP($A248,'Project List'!$A$9:$AF$360,'Project List'!I$1,FALSE),0)</f>
        <v>0</v>
      </c>
      <c r="G248" s="105">
        <f>_xlfn.IFNA(VLOOKUP($A248,'Project List'!$A$9:$AF$360,'Project List'!J$1,FALSE),0)</f>
        <v>0</v>
      </c>
      <c r="H248" s="105">
        <f>_xlfn.IFNA(VLOOKUP($A248,'Project List'!$A$9:$AF$360,'Project List'!K$1,FALSE),0)</f>
        <v>0</v>
      </c>
      <c r="I248" s="105">
        <f>_xlfn.IFNA(VLOOKUP($A248,'Project List'!$A$9:$AF$360,'Project List'!L$1,FALSE),0)</f>
        <v>0</v>
      </c>
      <c r="J248" s="105">
        <f>_xlfn.IFNA(VLOOKUP($A248,'Project List'!$A$9:$AF$360,'Project List'!M$1,FALSE),0)</f>
        <v>0</v>
      </c>
      <c r="K248" s="105">
        <f>_xlfn.IFNA(VLOOKUP($A248,'Project List'!$A$9:$AF$360,'Project List'!N$1,FALSE),0)</f>
        <v>0</v>
      </c>
      <c r="L248" s="105">
        <f>_xlfn.IFNA(VLOOKUP($A248,'Project List'!$A$9:$AF$360,'Project List'!O$1,FALSE),0)</f>
        <v>0</v>
      </c>
      <c r="M248" s="105">
        <f>_xlfn.IFNA(VLOOKUP($A248,'Project List'!$A$9:$AF$360,'Project List'!P$1,FALSE),0)</f>
        <v>0</v>
      </c>
      <c r="N248" s="105">
        <f>_xlfn.IFNA(VLOOKUP($A248,'Project List'!$A$9:$AF$360,'Project List'!Q$1,FALSE),0)</f>
        <v>0</v>
      </c>
      <c r="O248" s="105">
        <f>_xlfn.IFNA(VLOOKUP($A248,'Project List'!$A$9:$AF$360,'Project List'!R$1,FALSE),0)</f>
        <v>0</v>
      </c>
      <c r="P248" s="105">
        <f>_xlfn.IFNA(VLOOKUP($A248,'Project List'!$A$9:$AF$360,'Project List'!S$1,FALSE),0)</f>
        <v>0</v>
      </c>
      <c r="Q248" s="105">
        <f>_xlfn.IFNA(VLOOKUP($A248,'Project List'!$A$9:$AF$360,'Project List'!T$1,FALSE),0)</f>
        <v>37331.14</v>
      </c>
      <c r="R248" s="105">
        <f>_xlfn.IFNA(VLOOKUP($A248,'Project List'!$A$9:$AF$360,'Project List'!U$1,FALSE),0)</f>
        <v>3287546.08</v>
      </c>
      <c r="S248" s="105">
        <f>_xlfn.IFNA(VLOOKUP($A248,'Project List'!$A$9:$AF$360,'Project List'!V$1,FALSE),0)</f>
        <v>862092.25</v>
      </c>
      <c r="T248" s="105">
        <f>_xlfn.IFNA(VLOOKUP($A248,'Project List'!$A$9:$AF$360,'Project List'!W$1,FALSE),0)</f>
        <v>-3712.7</v>
      </c>
      <c r="U248" s="105">
        <f>_xlfn.IFNA(VLOOKUP($A248,'Project List'!$A$9:$AF$360,'Project List'!X$1,FALSE),0)</f>
        <v>0</v>
      </c>
      <c r="V248" s="13" t="str">
        <f>_xlfn.IFNA(IF(VLOOKUP($A248,'Project List'!$A$9:$BF$360,'Project List'!Y$1,FALSE)=0,"Nil",
IF(OR($E248="Potential",$E248="Proposed",$E248="Deferred",$E248="Cancelled",$E248="Closed"),VLOOKUP($A248,'Project List'!$A$9:$BF$360,'Project List'!Y$1,FALSE)*$A$15*$AE248,VLOOKUP($A248,'Project List'!$A$9:$BF$360,'Project List'!Y$1,FALSE))),0)</f>
        <v>Nil</v>
      </c>
      <c r="W248" s="13" t="str">
        <f>_xlfn.IFNA(IF(VLOOKUP($A248,'Project List'!$A$9:$BF$360,'Project List'!Z$1,FALSE)=0,"Nil",
IF(OR($E248="Potential",$E248="Proposed",$E248="Deferred",$E248="Cancelled",$E248="Closed"),VLOOKUP($A248,'Project List'!$A$9:$BF$360,'Project List'!Z$1,FALSE)*$A$15*$AE248,VLOOKUP($A248,'Project List'!$A$9:$BF$360,'Project List'!Z$1,FALSE))),0)</f>
        <v>Nil</v>
      </c>
      <c r="X248" s="13" t="str">
        <f>_xlfn.IFNA(IF(VLOOKUP($A248,'Project List'!$A$9:$BF$360,'Project List'!AA$1,FALSE)=0,"Nil",
IF(OR($E248="Potential",$E248="Proposed",$E248="Deferred",$E248="Cancelled",$E248="Closed"),VLOOKUP($A248,'Project List'!$A$9:$BF$360,'Project List'!AA$1,FALSE)*$A$15*$AE248,VLOOKUP($A248,'Project List'!$A$9:$BF$360,'Project List'!AA$1,FALSE))),0)</f>
        <v>Nil</v>
      </c>
      <c r="Y248" s="13" t="str">
        <f>_xlfn.IFNA(IF(VLOOKUP($A248,'Project List'!$A$9:$BF$360,'Project List'!AB$1,FALSE)=0,"Nil",
IF(OR($E248="Potential",$E248="Proposed",$E248="Deferred",$E248="Cancelled",$E248="Closed"),VLOOKUP($A248,'Project List'!$A$9:$BF$360,'Project List'!AB$1,FALSE)*$A$15*$AE248,VLOOKUP($A248,'Project List'!$A$9:$BF$360,'Project List'!AB$1,FALSE))),0)</f>
        <v>Nil</v>
      </c>
      <c r="Z248" s="13" t="str">
        <f>_xlfn.IFNA(IF(VLOOKUP($A248,'Project List'!$A$9:$BF$360,'Project List'!AC$1,FALSE)=0,"Nil",
IF(OR($E248="Potential",$E248="Proposed",$E248="Deferred",$E248="Cancelled",$E248="Closed"),VLOOKUP($A248,'Project List'!$A$9:$BF$360,'Project List'!AC$1,FALSE)*$A$15*$AE248,VLOOKUP($A248,'Project List'!$A$9:$BF$360,'Project List'!AC$1,FALSE))),0)</f>
        <v>Nil</v>
      </c>
      <c r="AA248" s="13" t="str">
        <f>_xlfn.IFNA(IF(VLOOKUP($A248,'Project List'!$A$9:$BF$360,'Project List'!AD$1,FALSE)=0,"Nil",
IF(OR($E248="Potential",$E248="Proposed",$E248="Deferred",$E248="Cancelled",$E248="Closed"),VLOOKUP($A248,'Project List'!$A$9:$BF$360,'Project List'!AD$1,FALSE)*$A$15*$AE248,VLOOKUP($A248,'Project List'!$A$9:$BF$360,'Project List'!AD$1,FALSE))),0)</f>
        <v>Nil</v>
      </c>
      <c r="AB248" s="13" t="str">
        <f>_xlfn.IFNA(IF(VLOOKUP($A248,'Project List'!$A$9:$BF$360,'Project List'!AE$1,FALSE)=0,"Nil",
IF(OR($E248="Potential",$E248="Proposed",$E248="Deferred",$E248="Cancelled",$E248="Closed"),VLOOKUP($A248,'Project List'!$A$9:$BF$360,'Project List'!AE$1,FALSE)*$A$15*$AE248,VLOOKUP($A248,'Project List'!$A$9:$BF$360,'Project List'!AE$1,FALSE))),0)</f>
        <v>Nil</v>
      </c>
      <c r="AC248" s="13" t="str">
        <f>_xlfn.IFNA(IF(VLOOKUP($A248,'Project List'!$A$9:$BF$360,'Project List'!AF$1,FALSE)=0,"Nil",
IF(OR($E248="Potential",$E248="Proposed",$E248="Deferred",$E248="Cancelled",$E248="Closed"),VLOOKUP($A248,'Project List'!$A$9:$BF$360,'Project List'!AF$1,FALSE)*$A$15*$AE248,VLOOKUP($A248,'Project List'!$A$9:$BF$360,'Project List'!AF$1,FALSE))),0)</f>
        <v>Nil</v>
      </c>
      <c r="AD248" s="42"/>
      <c r="AE248" s="248">
        <f>1+IF(ISNA(VLOOKUP($A248,'Project labour content'!$A$7:$D$255,'Project labour content'!$D$1,FALSE)),VLOOKUP($D248,'Project labour content'!$F$6:$G$15,'Project labour content'!$G$1,FALSE),VLOOKUP($A248,'Project labour content'!$A$7:$D$255,'Project labour content'!$D$1,FALSE))*('Project labour content'!$K$14/100)*1</f>
        <v>1.0005859102087626</v>
      </c>
      <c r="AG248" s="3"/>
      <c r="AH248" s="3"/>
      <c r="AI248" s="32"/>
      <c r="AJ248" s="32"/>
      <c r="AK248" s="32"/>
      <c r="AL248" s="32"/>
      <c r="AM248" s="59"/>
      <c r="AN248" s="59"/>
      <c r="AO248" s="59"/>
      <c r="AP248" s="59"/>
      <c r="AQ248" s="59"/>
    </row>
    <row r="249" spans="1:43" x14ac:dyDescent="0.25">
      <c r="A249" s="11" t="s">
        <v>743</v>
      </c>
      <c r="B249" s="11" t="str">
        <f>_xlfn.IFNA(VLOOKUP($A249,'Project List'!$A$9:$AF$360,'Project List'!G$1,FALSE),0)</f>
        <v>East Terrace, Northfield and Kilburn Emergency Transformer D</v>
      </c>
      <c r="C249" s="11" t="str">
        <f>_xlfn.IFNA(VLOOKUP($A249,'Project List'!$A$9:$AF$360,'Project List'!C$1,FALSE),0)</f>
        <v>ExAnte</v>
      </c>
      <c r="D249" s="11" t="str">
        <f>_xlfn.IFNA(VLOOKUP($A249,'Project List'!$A$9:$AF$360,'Project List'!D$1,FALSE),0)</f>
        <v>Security/Compliance</v>
      </c>
      <c r="E249" s="11" t="str">
        <f>_xlfn.IFNA(VLOOKUP($A249,'Project List'!$A$9:$AF$360,'Project List'!H$1,FALSE),0)</f>
        <v>Deferred</v>
      </c>
      <c r="F249" s="105">
        <f>_xlfn.IFNA(VLOOKUP($A249,'Project List'!$A$9:$AF$360,'Project List'!I$1,FALSE),0)</f>
        <v>0</v>
      </c>
      <c r="G249" s="105">
        <f>_xlfn.IFNA(VLOOKUP($A249,'Project List'!$A$9:$AF$360,'Project List'!J$1,FALSE),0)</f>
        <v>0</v>
      </c>
      <c r="H249" s="105">
        <f>_xlfn.IFNA(VLOOKUP($A249,'Project List'!$A$9:$AF$360,'Project List'!K$1,FALSE),0)</f>
        <v>0</v>
      </c>
      <c r="I249" s="105">
        <f>_xlfn.IFNA(VLOOKUP($A249,'Project List'!$A$9:$AF$360,'Project List'!L$1,FALSE),0)</f>
        <v>0</v>
      </c>
      <c r="J249" s="105">
        <f>_xlfn.IFNA(VLOOKUP($A249,'Project List'!$A$9:$AF$360,'Project List'!M$1,FALSE),0)</f>
        <v>0</v>
      </c>
      <c r="K249" s="105">
        <f>_xlfn.IFNA(VLOOKUP($A249,'Project List'!$A$9:$AF$360,'Project List'!N$1,FALSE),0)</f>
        <v>0</v>
      </c>
      <c r="L249" s="105">
        <f>_xlfn.IFNA(VLOOKUP($A249,'Project List'!$A$9:$AF$360,'Project List'!O$1,FALSE),0)</f>
        <v>0</v>
      </c>
      <c r="M249" s="105">
        <f>_xlfn.IFNA(VLOOKUP($A249,'Project List'!$A$9:$AF$360,'Project List'!P$1,FALSE),0)</f>
        <v>0</v>
      </c>
      <c r="N249" s="105">
        <f>_xlfn.IFNA(VLOOKUP($A249,'Project List'!$A$9:$AF$360,'Project List'!Q$1,FALSE),0)</f>
        <v>0</v>
      </c>
      <c r="O249" s="105">
        <f>_xlfn.IFNA(VLOOKUP($A249,'Project List'!$A$9:$AF$360,'Project List'!R$1,FALSE),0)</f>
        <v>0</v>
      </c>
      <c r="P249" s="105">
        <f>_xlfn.IFNA(VLOOKUP($A249,'Project List'!$A$9:$AF$360,'Project List'!S$1,FALSE),0)</f>
        <v>0</v>
      </c>
      <c r="Q249" s="105">
        <f>_xlfn.IFNA(VLOOKUP($A249,'Project List'!$A$9:$AF$360,'Project List'!T$1,FALSE),0)</f>
        <v>19135.87</v>
      </c>
      <c r="R249" s="105">
        <f>_xlfn.IFNA(VLOOKUP($A249,'Project List'!$A$9:$AF$360,'Project List'!U$1,FALSE),0)</f>
        <v>157421.31</v>
      </c>
      <c r="S249" s="105">
        <f>_xlfn.IFNA(VLOOKUP($A249,'Project List'!$A$9:$AF$360,'Project List'!V$1,FALSE),0)</f>
        <v>0</v>
      </c>
      <c r="T249" s="105">
        <f>_xlfn.IFNA(VLOOKUP($A249,'Project List'!$A$9:$AF$360,'Project List'!W$1,FALSE),0)</f>
        <v>0</v>
      </c>
      <c r="U249" s="105">
        <f>_xlfn.IFNA(VLOOKUP($A249,'Project List'!$A$9:$AF$360,'Project List'!X$1,FALSE),0)</f>
        <v>0</v>
      </c>
      <c r="V249" s="13">
        <f>_xlfn.IFNA(IF(VLOOKUP($A249,'Project List'!$A$9:$BF$360,'Project List'!Y$1,FALSE)=0,"Nil",
IF(OR($E249="Potential",$E249="Proposed",$E249="Deferred",$E249="Cancelled",$E249="Closed"),VLOOKUP($A249,'Project List'!$A$9:$BF$360,'Project List'!Y$1,FALSE)*$A$15*$AE249,VLOOKUP($A249,'Project List'!$A$9:$BF$360,'Project List'!Y$1,FALSE))),0)</f>
        <v>560.17601427285047</v>
      </c>
      <c r="W249" s="13" t="str">
        <f>_xlfn.IFNA(IF(VLOOKUP($A249,'Project List'!$A$9:$BF$360,'Project List'!Z$1,FALSE)=0,"Nil",
IF(OR($E249="Potential",$E249="Proposed",$E249="Deferred",$E249="Cancelled",$E249="Closed"),VLOOKUP($A249,'Project List'!$A$9:$BF$360,'Project List'!Z$1,FALSE)*$A$15*$AE249,VLOOKUP($A249,'Project List'!$A$9:$BF$360,'Project List'!Z$1,FALSE))),0)</f>
        <v>Nil</v>
      </c>
      <c r="X249" s="13">
        <f>_xlfn.IFNA(IF(VLOOKUP($A249,'Project List'!$A$9:$BF$360,'Project List'!AA$1,FALSE)=0,"Nil",
IF(OR($E249="Potential",$E249="Proposed",$E249="Deferred",$E249="Cancelled",$E249="Closed"),VLOOKUP($A249,'Project List'!$A$9:$BF$360,'Project List'!AA$1,FALSE)*$A$15*$AE249,VLOOKUP($A249,'Project List'!$A$9:$BF$360,'Project List'!AA$1,FALSE))),0)</f>
        <v>1215377.308150199</v>
      </c>
      <c r="Y249" s="13">
        <f>_xlfn.IFNA(IF(VLOOKUP($A249,'Project List'!$A$9:$BF$360,'Project List'!AB$1,FALSE)=0,"Nil",
IF(OR($E249="Potential",$E249="Proposed",$E249="Deferred",$E249="Cancelled",$E249="Closed"),VLOOKUP($A249,'Project List'!$A$9:$BF$360,'Project List'!AB$1,FALSE)*$A$15*$AE249,VLOOKUP($A249,'Project List'!$A$9:$BF$360,'Project List'!AB$1,FALSE))),0)</f>
        <v>1242583.1547040064</v>
      </c>
      <c r="Z249" s="13" t="str">
        <f>_xlfn.IFNA(IF(VLOOKUP($A249,'Project List'!$A$9:$BF$360,'Project List'!AC$1,FALSE)=0,"Nil",
IF(OR($E249="Potential",$E249="Proposed",$E249="Deferred",$E249="Cancelled",$E249="Closed"),VLOOKUP($A249,'Project List'!$A$9:$BF$360,'Project List'!AC$1,FALSE)*$A$15*$AE249,VLOOKUP($A249,'Project List'!$A$9:$BF$360,'Project List'!AC$1,FALSE))),0)</f>
        <v>Nil</v>
      </c>
      <c r="AA249" s="13" t="str">
        <f>_xlfn.IFNA(IF(VLOOKUP($A249,'Project List'!$A$9:$BF$360,'Project List'!AD$1,FALSE)=0,"Nil",
IF(OR($E249="Potential",$E249="Proposed",$E249="Deferred",$E249="Cancelled",$E249="Closed"),VLOOKUP($A249,'Project List'!$A$9:$BF$360,'Project List'!AD$1,FALSE)*$A$15*$AE249,VLOOKUP($A249,'Project List'!$A$9:$BF$360,'Project List'!AD$1,FALSE))),0)</f>
        <v>Nil</v>
      </c>
      <c r="AB249" s="13" t="str">
        <f>_xlfn.IFNA(IF(VLOOKUP($A249,'Project List'!$A$9:$BF$360,'Project List'!AE$1,FALSE)=0,"Nil",
IF(OR($E249="Potential",$E249="Proposed",$E249="Deferred",$E249="Cancelled",$E249="Closed"),VLOOKUP($A249,'Project List'!$A$9:$BF$360,'Project List'!AE$1,FALSE)*$A$15*$AE249,VLOOKUP($A249,'Project List'!$A$9:$BF$360,'Project List'!AE$1,FALSE))),0)</f>
        <v>Nil</v>
      </c>
      <c r="AC249" s="13" t="str">
        <f>_xlfn.IFNA(IF(VLOOKUP($A249,'Project List'!$A$9:$BF$360,'Project List'!AF$1,FALSE)=0,"Nil",
IF(OR($E249="Potential",$E249="Proposed",$E249="Deferred",$E249="Cancelled",$E249="Closed"),VLOOKUP($A249,'Project List'!$A$9:$BF$360,'Project List'!AF$1,FALSE)*$A$15*$AE249,VLOOKUP($A249,'Project List'!$A$9:$BF$360,'Project List'!AF$1,FALSE))),0)</f>
        <v>Nil</v>
      </c>
      <c r="AD249" s="42"/>
      <c r="AE249" s="248">
        <f>1+IF(ISNA(VLOOKUP($A249,'Project labour content'!$A$7:$D$255,'Project labour content'!$D$1,FALSE)),VLOOKUP($D249,'Project labour content'!$F$6:$G$15,'Project labour content'!$G$1,FALSE),VLOOKUP($A249,'Project labour content'!$A$7:$D$255,'Project labour content'!$D$1,FALSE))*('Project labour content'!$K$14/100)*1</f>
        <v>1.0008967884495041</v>
      </c>
    </row>
    <row r="250" spans="1:43" x14ac:dyDescent="0.25">
      <c r="A250" s="11" t="s">
        <v>744</v>
      </c>
      <c r="B250" s="11" t="str">
        <f>_xlfn.IFNA(VLOOKUP($A250,'Project List'!$A$9:$AF$360,'Project List'!G$1,FALSE),0)</f>
        <v>160 MVA 275_132 kV Emergency Transformer Deployment Preparat</v>
      </c>
      <c r="C250" s="11" t="str">
        <f>_xlfn.IFNA(VLOOKUP($A250,'Project List'!$A$9:$AF$360,'Project List'!C$1,FALSE),0)</f>
        <v>ExAnte</v>
      </c>
      <c r="D250" s="11" t="str">
        <f>_xlfn.IFNA(VLOOKUP($A250,'Project List'!$A$9:$AF$360,'Project List'!D$1,FALSE),0)</f>
        <v>Security/Compliance</v>
      </c>
      <c r="E250" s="11" t="str">
        <f>_xlfn.IFNA(VLOOKUP($A250,'Project List'!$A$9:$AF$360,'Project List'!H$1,FALSE),0)</f>
        <v>Deferred</v>
      </c>
      <c r="F250" s="105">
        <f>_xlfn.IFNA(VLOOKUP($A250,'Project List'!$A$9:$AF$360,'Project List'!I$1,FALSE),0)</f>
        <v>0</v>
      </c>
      <c r="G250" s="105">
        <f>_xlfn.IFNA(VLOOKUP($A250,'Project List'!$A$9:$AF$360,'Project List'!J$1,FALSE),0)</f>
        <v>0</v>
      </c>
      <c r="H250" s="105">
        <f>_xlfn.IFNA(VLOOKUP($A250,'Project List'!$A$9:$AF$360,'Project List'!K$1,FALSE),0)</f>
        <v>0</v>
      </c>
      <c r="I250" s="105">
        <f>_xlfn.IFNA(VLOOKUP($A250,'Project List'!$A$9:$AF$360,'Project List'!L$1,FALSE),0)</f>
        <v>0</v>
      </c>
      <c r="J250" s="105">
        <f>_xlfn.IFNA(VLOOKUP($A250,'Project List'!$A$9:$AF$360,'Project List'!M$1,FALSE),0)</f>
        <v>0</v>
      </c>
      <c r="K250" s="105">
        <f>_xlfn.IFNA(VLOOKUP($A250,'Project List'!$A$9:$AF$360,'Project List'!N$1,FALSE),0)</f>
        <v>0</v>
      </c>
      <c r="L250" s="105">
        <f>_xlfn.IFNA(VLOOKUP($A250,'Project List'!$A$9:$AF$360,'Project List'!O$1,FALSE),0)</f>
        <v>0</v>
      </c>
      <c r="M250" s="105">
        <f>_xlfn.IFNA(VLOOKUP($A250,'Project List'!$A$9:$AF$360,'Project List'!P$1,FALSE),0)</f>
        <v>0</v>
      </c>
      <c r="N250" s="105">
        <f>_xlfn.IFNA(VLOOKUP($A250,'Project List'!$A$9:$AF$360,'Project List'!Q$1,FALSE),0)</f>
        <v>0</v>
      </c>
      <c r="O250" s="105">
        <f>_xlfn.IFNA(VLOOKUP($A250,'Project List'!$A$9:$AF$360,'Project List'!R$1,FALSE),0)</f>
        <v>0</v>
      </c>
      <c r="P250" s="105">
        <f>_xlfn.IFNA(VLOOKUP($A250,'Project List'!$A$9:$AF$360,'Project List'!S$1,FALSE),0)</f>
        <v>0</v>
      </c>
      <c r="Q250" s="105">
        <f>_xlfn.IFNA(VLOOKUP($A250,'Project List'!$A$9:$AF$360,'Project List'!T$1,FALSE),0)</f>
        <v>36152.019999999997</v>
      </c>
      <c r="R250" s="105">
        <f>_xlfn.IFNA(VLOOKUP($A250,'Project List'!$A$9:$AF$360,'Project List'!U$1,FALSE),0)</f>
        <v>144730.96</v>
      </c>
      <c r="S250" s="105">
        <f>_xlfn.IFNA(VLOOKUP($A250,'Project List'!$A$9:$AF$360,'Project List'!V$1,FALSE),0)</f>
        <v>0</v>
      </c>
      <c r="T250" s="105">
        <f>_xlfn.IFNA(VLOOKUP($A250,'Project List'!$A$9:$AF$360,'Project List'!W$1,FALSE),0)</f>
        <v>0</v>
      </c>
      <c r="U250" s="105">
        <f>_xlfn.IFNA(VLOOKUP($A250,'Project List'!$A$9:$AF$360,'Project List'!X$1,FALSE),0)</f>
        <v>0</v>
      </c>
      <c r="V250" s="13">
        <f>_xlfn.IFNA(IF(VLOOKUP($A250,'Project List'!$A$9:$BF$360,'Project List'!Y$1,FALSE)=0,"Nil",
IF(OR($E250="Potential",$E250="Proposed",$E250="Deferred",$E250="Cancelled",$E250="Closed"),VLOOKUP($A250,'Project List'!$A$9:$BF$360,'Project List'!Y$1,FALSE)*$A$15*$AE250,VLOOKUP($A250,'Project List'!$A$9:$BF$360,'Project List'!Y$1,FALSE))),0)</f>
        <v>417.50630066490521</v>
      </c>
      <c r="W250" s="13" t="str">
        <f>_xlfn.IFNA(IF(VLOOKUP($A250,'Project List'!$A$9:$BF$360,'Project List'!Z$1,FALSE)=0,"Nil",
IF(OR($E250="Potential",$E250="Proposed",$E250="Deferred",$E250="Cancelled",$E250="Closed"),VLOOKUP($A250,'Project List'!$A$9:$BF$360,'Project List'!Z$1,FALSE)*$A$15*$AE250,VLOOKUP($A250,'Project List'!$A$9:$BF$360,'Project List'!Z$1,FALSE))),0)</f>
        <v>Nil</v>
      </c>
      <c r="X250" s="13">
        <f>_xlfn.IFNA(IF(VLOOKUP($A250,'Project List'!$A$9:$BF$360,'Project List'!AA$1,FALSE)=0,"Nil",
IF(OR($E250="Potential",$E250="Proposed",$E250="Deferred",$E250="Cancelled",$E250="Closed"),VLOOKUP($A250,'Project List'!$A$9:$BF$360,'Project List'!AA$1,FALSE)*$A$15*$AE250,VLOOKUP($A250,'Project List'!$A$9:$BF$360,'Project List'!AA$1,FALSE))),0)</f>
        <v>180180.70116948721</v>
      </c>
      <c r="Y250" s="13">
        <f>_xlfn.IFNA(IF(VLOOKUP($A250,'Project List'!$A$9:$BF$360,'Project List'!AB$1,FALSE)=0,"Nil",
IF(OR($E250="Potential",$E250="Proposed",$E250="Deferred",$E250="Cancelled",$E250="Closed"),VLOOKUP($A250,'Project List'!$A$9:$BF$360,'Project List'!AB$1,FALSE)*$A$15*$AE250,VLOOKUP($A250,'Project List'!$A$9:$BF$360,'Project List'!AB$1,FALSE))),0)</f>
        <v>138645.01854131624</v>
      </c>
      <c r="Z250" s="13" t="str">
        <f>_xlfn.IFNA(IF(VLOOKUP($A250,'Project List'!$A$9:$BF$360,'Project List'!AC$1,FALSE)=0,"Nil",
IF(OR($E250="Potential",$E250="Proposed",$E250="Deferred",$E250="Cancelled",$E250="Closed"),VLOOKUP($A250,'Project List'!$A$9:$BF$360,'Project List'!AC$1,FALSE)*$A$15*$AE250,VLOOKUP($A250,'Project List'!$A$9:$BF$360,'Project List'!AC$1,FALSE))),0)</f>
        <v>Nil</v>
      </c>
      <c r="AA250" s="13" t="str">
        <f>_xlfn.IFNA(IF(VLOOKUP($A250,'Project List'!$A$9:$BF$360,'Project List'!AD$1,FALSE)=0,"Nil",
IF(OR($E250="Potential",$E250="Proposed",$E250="Deferred",$E250="Cancelled",$E250="Closed"),VLOOKUP($A250,'Project List'!$A$9:$BF$360,'Project List'!AD$1,FALSE)*$A$15*$AE250,VLOOKUP($A250,'Project List'!$A$9:$BF$360,'Project List'!AD$1,FALSE))),0)</f>
        <v>Nil</v>
      </c>
      <c r="AB250" s="13" t="str">
        <f>_xlfn.IFNA(IF(VLOOKUP($A250,'Project List'!$A$9:$BF$360,'Project List'!AE$1,FALSE)=0,"Nil",
IF(OR($E250="Potential",$E250="Proposed",$E250="Deferred",$E250="Cancelled",$E250="Closed"),VLOOKUP($A250,'Project List'!$A$9:$BF$360,'Project List'!AE$1,FALSE)*$A$15*$AE250,VLOOKUP($A250,'Project List'!$A$9:$BF$360,'Project List'!AE$1,FALSE))),0)</f>
        <v>Nil</v>
      </c>
      <c r="AC250" s="13" t="str">
        <f>_xlfn.IFNA(IF(VLOOKUP($A250,'Project List'!$A$9:$BF$360,'Project List'!AF$1,FALSE)=0,"Nil",
IF(OR($E250="Potential",$E250="Proposed",$E250="Deferred",$E250="Cancelled",$E250="Closed"),VLOOKUP($A250,'Project List'!$A$9:$BF$360,'Project List'!AF$1,FALSE)*$A$15*$AE250,VLOOKUP($A250,'Project List'!$A$9:$BF$360,'Project List'!AF$1,FALSE))),0)</f>
        <v>Nil</v>
      </c>
      <c r="AD250" s="42"/>
      <c r="AE250" s="248">
        <f>1+IF(ISNA(VLOOKUP($A250,'Project labour content'!$A$7:$D$255,'Project labour content'!$D$1,FALSE)),VLOOKUP($D250,'Project labour content'!$F$6:$G$15,'Project labour content'!$G$1,FALSE),VLOOKUP($A250,'Project labour content'!$A$7:$D$255,'Project labour content'!$D$1,FALSE))*('Project labour content'!$K$14/100)*1</f>
        <v>1.0018487385646666</v>
      </c>
      <c r="AG250" s="3"/>
      <c r="AH250" s="3"/>
      <c r="AI250" s="32"/>
      <c r="AJ250" s="32"/>
      <c r="AK250" s="32"/>
      <c r="AL250" s="32"/>
      <c r="AM250" s="59"/>
      <c r="AN250" s="59"/>
      <c r="AO250" s="59"/>
      <c r="AP250" s="59"/>
      <c r="AQ250" s="59"/>
    </row>
    <row r="251" spans="1:43" x14ac:dyDescent="0.25">
      <c r="A251" s="11" t="s">
        <v>757</v>
      </c>
      <c r="B251" s="11" t="str">
        <f>_xlfn.IFNA(VLOOKUP($A251,'Project List'!$A$9:$AF$360,'Project List'!G$1,FALSE),0)</f>
        <v>Re-deployable Telecommunication Site</v>
      </c>
      <c r="C251" s="11" t="str">
        <f>_xlfn.IFNA(VLOOKUP($A251,'Project List'!$A$9:$AF$360,'Project List'!C$1,FALSE),0)</f>
        <v>ExAnte</v>
      </c>
      <c r="D251" s="11" t="str">
        <f>_xlfn.IFNA(VLOOKUP($A251,'Project List'!$A$9:$AF$360,'Project List'!D$1,FALSE),0)</f>
        <v>Security/Compliance</v>
      </c>
      <c r="E251" s="11" t="str">
        <f>_xlfn.IFNA(VLOOKUP($A251,'Project List'!$A$9:$AF$360,'Project List'!H$1,FALSE),0)</f>
        <v>Closed</v>
      </c>
      <c r="F251" s="105">
        <f>_xlfn.IFNA(VLOOKUP($A251,'Project List'!$A$9:$AF$360,'Project List'!I$1,FALSE),0)</f>
        <v>0</v>
      </c>
      <c r="G251" s="105">
        <f>_xlfn.IFNA(VLOOKUP($A251,'Project List'!$A$9:$AF$360,'Project List'!J$1,FALSE),0)</f>
        <v>0</v>
      </c>
      <c r="H251" s="105">
        <f>_xlfn.IFNA(VLOOKUP($A251,'Project List'!$A$9:$AF$360,'Project List'!K$1,FALSE),0)</f>
        <v>0</v>
      </c>
      <c r="I251" s="105">
        <f>_xlfn.IFNA(VLOOKUP($A251,'Project List'!$A$9:$AF$360,'Project List'!L$1,FALSE),0)</f>
        <v>0</v>
      </c>
      <c r="J251" s="105">
        <f>_xlfn.IFNA(VLOOKUP($A251,'Project List'!$A$9:$AF$360,'Project List'!M$1,FALSE),0)</f>
        <v>0</v>
      </c>
      <c r="K251" s="105">
        <f>_xlfn.IFNA(VLOOKUP($A251,'Project List'!$A$9:$AF$360,'Project List'!N$1,FALSE),0)</f>
        <v>0</v>
      </c>
      <c r="L251" s="105">
        <f>_xlfn.IFNA(VLOOKUP($A251,'Project List'!$A$9:$AF$360,'Project List'!O$1,FALSE),0)</f>
        <v>0</v>
      </c>
      <c r="M251" s="105">
        <f>_xlfn.IFNA(VLOOKUP($A251,'Project List'!$A$9:$AF$360,'Project List'!P$1,FALSE),0)</f>
        <v>0</v>
      </c>
      <c r="N251" s="105">
        <f>_xlfn.IFNA(VLOOKUP($A251,'Project List'!$A$9:$AF$360,'Project List'!Q$1,FALSE),0)</f>
        <v>0</v>
      </c>
      <c r="O251" s="105">
        <f>_xlfn.IFNA(VLOOKUP($A251,'Project List'!$A$9:$AF$360,'Project List'!R$1,FALSE),0)</f>
        <v>0</v>
      </c>
      <c r="P251" s="105">
        <f>_xlfn.IFNA(VLOOKUP($A251,'Project List'!$A$9:$AF$360,'Project List'!S$1,FALSE),0)</f>
        <v>0</v>
      </c>
      <c r="Q251" s="105">
        <f>_xlfn.IFNA(VLOOKUP($A251,'Project List'!$A$9:$AF$360,'Project List'!T$1,FALSE),0)</f>
        <v>4901.7299999999996</v>
      </c>
      <c r="R251" s="105">
        <f>_xlfn.IFNA(VLOOKUP($A251,'Project List'!$A$9:$AF$360,'Project List'!U$1,FALSE),0)</f>
        <v>553011.22</v>
      </c>
      <c r="S251" s="105">
        <f>_xlfn.IFNA(VLOOKUP($A251,'Project List'!$A$9:$AF$360,'Project List'!V$1,FALSE),0)</f>
        <v>672322.43</v>
      </c>
      <c r="T251" s="105">
        <f>_xlfn.IFNA(VLOOKUP($A251,'Project List'!$A$9:$AF$360,'Project List'!W$1,FALSE),0)</f>
        <v>237314.37</v>
      </c>
      <c r="U251" s="105">
        <f>_xlfn.IFNA(VLOOKUP($A251,'Project List'!$A$9:$AF$360,'Project List'!X$1,FALSE),0)</f>
        <v>45413.74</v>
      </c>
      <c r="V251" s="13" t="str">
        <f>_xlfn.IFNA(IF(VLOOKUP($A251,'Project List'!$A$9:$BF$360,'Project List'!Y$1,FALSE)=0,"Nil",
IF(OR($E251="Potential",$E251="Proposed",$E251="Deferred",$E251="Cancelled",$E251="Closed"),VLOOKUP($A251,'Project List'!$A$9:$BF$360,'Project List'!Y$1,FALSE)*$A$15*$AE251,VLOOKUP($A251,'Project List'!$A$9:$BF$360,'Project List'!Y$1,FALSE))),0)</f>
        <v>Nil</v>
      </c>
      <c r="W251" s="13" t="str">
        <f>_xlfn.IFNA(IF(VLOOKUP($A251,'Project List'!$A$9:$BF$360,'Project List'!Z$1,FALSE)=0,"Nil",
IF(OR($E251="Potential",$E251="Proposed",$E251="Deferred",$E251="Cancelled",$E251="Closed"),VLOOKUP($A251,'Project List'!$A$9:$BF$360,'Project List'!Z$1,FALSE)*$A$15*$AE251,VLOOKUP($A251,'Project List'!$A$9:$BF$360,'Project List'!Z$1,FALSE))),0)</f>
        <v>Nil</v>
      </c>
      <c r="X251" s="13" t="str">
        <f>_xlfn.IFNA(IF(VLOOKUP($A251,'Project List'!$A$9:$BF$360,'Project List'!AA$1,FALSE)=0,"Nil",
IF(OR($E251="Potential",$E251="Proposed",$E251="Deferred",$E251="Cancelled",$E251="Closed"),VLOOKUP($A251,'Project List'!$A$9:$BF$360,'Project List'!AA$1,FALSE)*$A$15*$AE251,VLOOKUP($A251,'Project List'!$A$9:$BF$360,'Project List'!AA$1,FALSE))),0)</f>
        <v>Nil</v>
      </c>
      <c r="Y251" s="13" t="str">
        <f>_xlfn.IFNA(IF(VLOOKUP($A251,'Project List'!$A$9:$BF$360,'Project List'!AB$1,FALSE)=0,"Nil",
IF(OR($E251="Potential",$E251="Proposed",$E251="Deferred",$E251="Cancelled",$E251="Closed"),VLOOKUP($A251,'Project List'!$A$9:$BF$360,'Project List'!AB$1,FALSE)*$A$15*$AE251,VLOOKUP($A251,'Project List'!$A$9:$BF$360,'Project List'!AB$1,FALSE))),0)</f>
        <v>Nil</v>
      </c>
      <c r="Z251" s="13" t="str">
        <f>_xlfn.IFNA(IF(VLOOKUP($A251,'Project List'!$A$9:$BF$360,'Project List'!AC$1,FALSE)=0,"Nil",
IF(OR($E251="Potential",$E251="Proposed",$E251="Deferred",$E251="Cancelled",$E251="Closed"),VLOOKUP($A251,'Project List'!$A$9:$BF$360,'Project List'!AC$1,FALSE)*$A$15*$AE251,VLOOKUP($A251,'Project List'!$A$9:$BF$360,'Project List'!AC$1,FALSE))),0)</f>
        <v>Nil</v>
      </c>
      <c r="AA251" s="13" t="str">
        <f>_xlfn.IFNA(IF(VLOOKUP($A251,'Project List'!$A$9:$BF$360,'Project List'!AD$1,FALSE)=0,"Nil",
IF(OR($E251="Potential",$E251="Proposed",$E251="Deferred",$E251="Cancelled",$E251="Closed"),VLOOKUP($A251,'Project List'!$A$9:$BF$360,'Project List'!AD$1,FALSE)*$A$15*$AE251,VLOOKUP($A251,'Project List'!$A$9:$BF$360,'Project List'!AD$1,FALSE))),0)</f>
        <v>Nil</v>
      </c>
      <c r="AB251" s="13" t="str">
        <f>_xlfn.IFNA(IF(VLOOKUP($A251,'Project List'!$A$9:$BF$360,'Project List'!AE$1,FALSE)=0,"Nil",
IF(OR($E251="Potential",$E251="Proposed",$E251="Deferred",$E251="Cancelled",$E251="Closed"),VLOOKUP($A251,'Project List'!$A$9:$BF$360,'Project List'!AE$1,FALSE)*$A$15*$AE251,VLOOKUP($A251,'Project List'!$A$9:$BF$360,'Project List'!AE$1,FALSE))),0)</f>
        <v>Nil</v>
      </c>
      <c r="AC251" s="13" t="str">
        <f>_xlfn.IFNA(IF(VLOOKUP($A251,'Project List'!$A$9:$BF$360,'Project List'!AF$1,FALSE)=0,"Nil",
IF(OR($E251="Potential",$E251="Proposed",$E251="Deferred",$E251="Cancelled",$E251="Closed"),VLOOKUP($A251,'Project List'!$A$9:$BF$360,'Project List'!AF$1,FALSE)*$A$15*$AE251,VLOOKUP($A251,'Project List'!$A$9:$BF$360,'Project List'!AF$1,FALSE))),0)</f>
        <v>Nil</v>
      </c>
      <c r="AD251" s="42"/>
      <c r="AE251" s="248">
        <f>1+IF(ISNA(VLOOKUP($A251,'Project labour content'!$A$7:$D$255,'Project labour content'!$D$1,FALSE)),VLOOKUP($D251,'Project labour content'!$F$6:$G$15,'Project labour content'!$G$1,FALSE),VLOOKUP($A251,'Project labour content'!$A$7:$D$255,'Project labour content'!$D$1,FALSE))*('Project labour content'!$K$14/100)*1</f>
        <v>1.0005859102087626</v>
      </c>
      <c r="AG251" s="3"/>
      <c r="AH251" s="3"/>
      <c r="AI251" s="32"/>
      <c r="AJ251" s="32"/>
      <c r="AK251" s="32"/>
      <c r="AL251" s="32"/>
      <c r="AM251" s="59"/>
      <c r="AN251" s="59"/>
      <c r="AO251" s="59"/>
      <c r="AP251" s="59"/>
      <c r="AQ251" s="59"/>
    </row>
    <row r="252" spans="1:43" x14ac:dyDescent="0.25">
      <c r="A252" s="11" t="s">
        <v>759</v>
      </c>
      <c r="B252" s="11" t="str">
        <f>_xlfn.IFNA(VLOOKUP($A252,'Project List'!$A$9:$AF$360,'Project List'!G$1,FALSE),0)</f>
        <v>Telco DC Power Systems Upgrade</v>
      </c>
      <c r="C252" s="11" t="str">
        <f>_xlfn.IFNA(VLOOKUP($A252,'Project List'!$A$9:$AF$360,'Project List'!C$1,FALSE),0)</f>
        <v>ExAnte</v>
      </c>
      <c r="D252" s="11" t="str">
        <f>_xlfn.IFNA(VLOOKUP($A252,'Project List'!$A$9:$AF$360,'Project List'!D$1,FALSE),0)</f>
        <v>Security/Compliance</v>
      </c>
      <c r="E252" s="11" t="str">
        <f>_xlfn.IFNA(VLOOKUP($A252,'Project List'!$A$9:$AF$360,'Project List'!H$1,FALSE),0)</f>
        <v>Active</v>
      </c>
      <c r="F252" s="105">
        <f>_xlfn.IFNA(VLOOKUP($A252,'Project List'!$A$9:$AF$360,'Project List'!I$1,FALSE),0)</f>
        <v>0</v>
      </c>
      <c r="G252" s="105">
        <f>_xlfn.IFNA(VLOOKUP($A252,'Project List'!$A$9:$AF$360,'Project List'!J$1,FALSE),0)</f>
        <v>0</v>
      </c>
      <c r="H252" s="105">
        <f>_xlfn.IFNA(VLOOKUP($A252,'Project List'!$A$9:$AF$360,'Project List'!K$1,FALSE),0)</f>
        <v>0</v>
      </c>
      <c r="I252" s="105">
        <f>_xlfn.IFNA(VLOOKUP($A252,'Project List'!$A$9:$AF$360,'Project List'!L$1,FALSE),0)</f>
        <v>0</v>
      </c>
      <c r="J252" s="105">
        <f>_xlfn.IFNA(VLOOKUP($A252,'Project List'!$A$9:$AF$360,'Project List'!M$1,FALSE),0)</f>
        <v>0</v>
      </c>
      <c r="K252" s="105">
        <f>_xlfn.IFNA(VLOOKUP($A252,'Project List'!$A$9:$AF$360,'Project List'!N$1,FALSE),0)</f>
        <v>0</v>
      </c>
      <c r="L252" s="105">
        <f>_xlfn.IFNA(VLOOKUP($A252,'Project List'!$A$9:$AF$360,'Project List'!O$1,FALSE),0)</f>
        <v>0</v>
      </c>
      <c r="M252" s="105">
        <f>_xlfn.IFNA(VLOOKUP($A252,'Project List'!$A$9:$AF$360,'Project List'!P$1,FALSE),0)</f>
        <v>0</v>
      </c>
      <c r="N252" s="105">
        <f>_xlfn.IFNA(VLOOKUP($A252,'Project List'!$A$9:$AF$360,'Project List'!Q$1,FALSE),0)</f>
        <v>0</v>
      </c>
      <c r="O252" s="105">
        <f>_xlfn.IFNA(VLOOKUP($A252,'Project List'!$A$9:$AF$360,'Project List'!R$1,FALSE),0)</f>
        <v>0</v>
      </c>
      <c r="P252" s="105">
        <f>_xlfn.IFNA(VLOOKUP($A252,'Project List'!$A$9:$AF$360,'Project List'!S$1,FALSE),0)</f>
        <v>0</v>
      </c>
      <c r="Q252" s="105">
        <f>_xlfn.IFNA(VLOOKUP($A252,'Project List'!$A$9:$AF$360,'Project List'!T$1,FALSE),0)</f>
        <v>3990.84</v>
      </c>
      <c r="R252" s="105">
        <f>_xlfn.IFNA(VLOOKUP($A252,'Project List'!$A$9:$AF$360,'Project List'!U$1,FALSE),0)</f>
        <v>587702.31999999995</v>
      </c>
      <c r="S252" s="105">
        <f>_xlfn.IFNA(VLOOKUP($A252,'Project List'!$A$9:$AF$360,'Project List'!V$1,FALSE),0)</f>
        <v>403388.64</v>
      </c>
      <c r="T252" s="105">
        <f>_xlfn.IFNA(VLOOKUP($A252,'Project List'!$A$9:$AF$360,'Project List'!W$1,FALSE),0)</f>
        <v>151837.79</v>
      </c>
      <c r="U252" s="105">
        <f>_xlfn.IFNA(VLOOKUP($A252,'Project List'!$A$9:$AF$360,'Project List'!X$1,FALSE),0)</f>
        <v>75609.45</v>
      </c>
      <c r="V252" s="13">
        <f>_xlfn.IFNA(IF(VLOOKUP($A252,'Project List'!$A$9:$BF$360,'Project List'!Y$1,FALSE)=0,"Nil",
IF(OR($E252="Potential",$E252="Proposed",$E252="Deferred",$E252="Cancelled",$E252="Closed"),VLOOKUP($A252,'Project List'!$A$9:$BF$360,'Project List'!Y$1,FALSE)*$A$15*$AE252,VLOOKUP($A252,'Project List'!$A$9:$BF$360,'Project List'!Y$1,FALSE))),0)</f>
        <v>23779.880556998662</v>
      </c>
      <c r="W252" s="13" t="str">
        <f>_xlfn.IFNA(IF(VLOOKUP($A252,'Project List'!$A$9:$BF$360,'Project List'!Z$1,FALSE)=0,"Nil",
IF(OR($E252="Potential",$E252="Proposed",$E252="Deferred",$E252="Cancelled",$E252="Closed"),VLOOKUP($A252,'Project List'!$A$9:$BF$360,'Project List'!Z$1,FALSE)*$A$15*$AE252,VLOOKUP($A252,'Project List'!$A$9:$BF$360,'Project List'!Z$1,FALSE))),0)</f>
        <v>Nil</v>
      </c>
      <c r="X252" s="13" t="str">
        <f>_xlfn.IFNA(IF(VLOOKUP($A252,'Project List'!$A$9:$BF$360,'Project List'!AA$1,FALSE)=0,"Nil",
IF(OR($E252="Potential",$E252="Proposed",$E252="Deferred",$E252="Cancelled",$E252="Closed"),VLOOKUP($A252,'Project List'!$A$9:$BF$360,'Project List'!AA$1,FALSE)*$A$15*$AE252,VLOOKUP($A252,'Project List'!$A$9:$BF$360,'Project List'!AA$1,FALSE))),0)</f>
        <v>Nil</v>
      </c>
      <c r="Y252" s="13" t="str">
        <f>_xlfn.IFNA(IF(VLOOKUP($A252,'Project List'!$A$9:$BF$360,'Project List'!AB$1,FALSE)=0,"Nil",
IF(OR($E252="Potential",$E252="Proposed",$E252="Deferred",$E252="Cancelled",$E252="Closed"),VLOOKUP($A252,'Project List'!$A$9:$BF$360,'Project List'!AB$1,FALSE)*$A$15*$AE252,VLOOKUP($A252,'Project List'!$A$9:$BF$360,'Project List'!AB$1,FALSE))),0)</f>
        <v>Nil</v>
      </c>
      <c r="Z252" s="13" t="str">
        <f>_xlfn.IFNA(IF(VLOOKUP($A252,'Project List'!$A$9:$BF$360,'Project List'!AC$1,FALSE)=0,"Nil",
IF(OR($E252="Potential",$E252="Proposed",$E252="Deferred",$E252="Cancelled",$E252="Closed"),VLOOKUP($A252,'Project List'!$A$9:$BF$360,'Project List'!AC$1,FALSE)*$A$15*$AE252,VLOOKUP($A252,'Project List'!$A$9:$BF$360,'Project List'!AC$1,FALSE))),0)</f>
        <v>Nil</v>
      </c>
      <c r="AA252" s="13" t="str">
        <f>_xlfn.IFNA(IF(VLOOKUP($A252,'Project List'!$A$9:$BF$360,'Project List'!AD$1,FALSE)=0,"Nil",
IF(OR($E252="Potential",$E252="Proposed",$E252="Deferred",$E252="Cancelled",$E252="Closed"),VLOOKUP($A252,'Project List'!$A$9:$BF$360,'Project List'!AD$1,FALSE)*$A$15*$AE252,VLOOKUP($A252,'Project List'!$A$9:$BF$360,'Project List'!AD$1,FALSE))),0)</f>
        <v>Nil</v>
      </c>
      <c r="AB252" s="13" t="str">
        <f>_xlfn.IFNA(IF(VLOOKUP($A252,'Project List'!$A$9:$BF$360,'Project List'!AE$1,FALSE)=0,"Nil",
IF(OR($E252="Potential",$E252="Proposed",$E252="Deferred",$E252="Cancelled",$E252="Closed"),VLOOKUP($A252,'Project List'!$A$9:$BF$360,'Project List'!AE$1,FALSE)*$A$15*$AE252,VLOOKUP($A252,'Project List'!$A$9:$BF$360,'Project List'!AE$1,FALSE))),0)</f>
        <v>Nil</v>
      </c>
      <c r="AC252" s="13" t="str">
        <f>_xlfn.IFNA(IF(VLOOKUP($A252,'Project List'!$A$9:$BF$360,'Project List'!AF$1,FALSE)=0,"Nil",
IF(OR($E252="Potential",$E252="Proposed",$E252="Deferred",$E252="Cancelled",$E252="Closed"),VLOOKUP($A252,'Project List'!$A$9:$BF$360,'Project List'!AF$1,FALSE)*$A$15*$AE252,VLOOKUP($A252,'Project List'!$A$9:$BF$360,'Project List'!AF$1,FALSE))),0)</f>
        <v>Nil</v>
      </c>
      <c r="AD252" s="42"/>
      <c r="AE252" s="248">
        <f>1+IF(ISNA(VLOOKUP($A252,'Project labour content'!$A$7:$D$255,'Project labour content'!$D$1,FALSE)),VLOOKUP($D252,'Project labour content'!$F$6:$G$15,'Project labour content'!$G$1,FALSE),VLOOKUP($A252,'Project labour content'!$A$7:$D$255,'Project labour content'!$D$1,FALSE))*('Project labour content'!$K$14/100)*1</f>
        <v>1.0018139747885602</v>
      </c>
      <c r="AG252" s="3"/>
      <c r="AH252" s="3"/>
      <c r="AI252" s="32"/>
      <c r="AJ252" s="32"/>
      <c r="AK252" s="32"/>
      <c r="AL252" s="32"/>
      <c r="AM252" s="59"/>
      <c r="AN252" s="59"/>
      <c r="AO252" s="59"/>
      <c r="AP252" s="59"/>
      <c r="AQ252" s="59"/>
    </row>
    <row r="253" spans="1:43" x14ac:dyDescent="0.25">
      <c r="A253" s="11" t="s">
        <v>909</v>
      </c>
      <c r="B253" s="11" t="str">
        <f>_xlfn.IFNA(VLOOKUP($A253,'Project List'!$A$9:$AF$360,'Project List'!G$1,FALSE),0)</f>
        <v>06174 NCIPAP Constraint Formulation Software Improvements</v>
      </c>
      <c r="C253" s="11" t="str">
        <f>_xlfn.IFNA(VLOOKUP($A253,'Project List'!$A$9:$AF$360,'Project List'!C$1,FALSE),0)</f>
        <v>NCIPAP</v>
      </c>
      <c r="D253" s="11" t="str">
        <f>_xlfn.IFNA(VLOOKUP($A253,'Project List'!$A$9:$AF$360,'Project List'!D$1,FALSE),0)</f>
        <v>Augmentation</v>
      </c>
      <c r="E253" s="11" t="str">
        <f>_xlfn.IFNA(VLOOKUP($A253,'Project List'!$A$9:$AF$360,'Project List'!H$1,FALSE),0)</f>
        <v>Potential</v>
      </c>
      <c r="F253" s="105">
        <f>_xlfn.IFNA(VLOOKUP($A253,'Project List'!$A$9:$AF$360,'Project List'!I$1,FALSE),0)</f>
        <v>0</v>
      </c>
      <c r="G253" s="105">
        <f>_xlfn.IFNA(VLOOKUP($A253,'Project List'!$A$9:$AF$360,'Project List'!J$1,FALSE),0)</f>
        <v>0</v>
      </c>
      <c r="H253" s="105">
        <f>_xlfn.IFNA(VLOOKUP($A253,'Project List'!$A$9:$AF$360,'Project List'!K$1,FALSE),0)</f>
        <v>0</v>
      </c>
      <c r="I253" s="105">
        <f>_xlfn.IFNA(VLOOKUP($A253,'Project List'!$A$9:$AF$360,'Project List'!L$1,FALSE),0)</f>
        <v>0</v>
      </c>
      <c r="J253" s="105">
        <f>_xlfn.IFNA(VLOOKUP($A253,'Project List'!$A$9:$AF$360,'Project List'!M$1,FALSE),0)</f>
        <v>0</v>
      </c>
      <c r="K253" s="105">
        <f>_xlfn.IFNA(VLOOKUP($A253,'Project List'!$A$9:$AF$360,'Project List'!N$1,FALSE),0)</f>
        <v>0</v>
      </c>
      <c r="L253" s="105">
        <f>_xlfn.IFNA(VLOOKUP($A253,'Project List'!$A$9:$AF$360,'Project List'!O$1,FALSE),0)</f>
        <v>0</v>
      </c>
      <c r="M253" s="105">
        <f>_xlfn.IFNA(VLOOKUP($A253,'Project List'!$A$9:$AF$360,'Project List'!P$1,FALSE),0)</f>
        <v>0</v>
      </c>
      <c r="N253" s="105">
        <f>_xlfn.IFNA(VLOOKUP($A253,'Project List'!$A$9:$AF$360,'Project List'!Q$1,FALSE),0)</f>
        <v>0</v>
      </c>
      <c r="O253" s="105">
        <f>_xlfn.IFNA(VLOOKUP($A253,'Project List'!$A$9:$AF$360,'Project List'!R$1,FALSE),0)</f>
        <v>0</v>
      </c>
      <c r="P253" s="105">
        <f>_xlfn.IFNA(VLOOKUP($A253,'Project List'!$A$9:$AF$360,'Project List'!S$1,FALSE),0)</f>
        <v>0</v>
      </c>
      <c r="Q253" s="105">
        <f>_xlfn.IFNA(VLOOKUP($A253,'Project List'!$A$9:$AF$360,'Project List'!T$1,FALSE),0)</f>
        <v>0</v>
      </c>
      <c r="R253" s="105">
        <f>_xlfn.IFNA(VLOOKUP($A253,'Project List'!$A$9:$AF$360,'Project List'!U$1,FALSE),0)</f>
        <v>0</v>
      </c>
      <c r="S253" s="105">
        <f>_xlfn.IFNA(VLOOKUP($A253,'Project List'!$A$9:$AF$360,'Project List'!V$1,FALSE),0)</f>
        <v>0</v>
      </c>
      <c r="T253" s="105">
        <f>_xlfn.IFNA(VLOOKUP($A253,'Project List'!$A$9:$AF$360,'Project List'!W$1,FALSE),0)</f>
        <v>0</v>
      </c>
      <c r="U253" s="105">
        <f>_xlfn.IFNA(VLOOKUP($A253,'Project List'!$A$9:$AF$360,'Project List'!X$1,FALSE),0)</f>
        <v>0</v>
      </c>
      <c r="V253" s="13">
        <f>_xlfn.IFNA(IF(VLOOKUP($A253,'Project List'!$A$9:$BF$360,'Project List'!Y$1,FALSE)=0,"Nil",
IF(OR($E253="Potential",$E253="Proposed",$E253="Deferred",$E253="Cancelled",$E253="Closed"),VLOOKUP($A253,'Project List'!$A$9:$BF$360,'Project List'!Y$1,FALSE)*$A$15*$AE253,VLOOKUP($A253,'Project List'!$A$9:$BF$360,'Project List'!Y$1,FALSE))),0)</f>
        <v>44401.151897526986</v>
      </c>
      <c r="W253" s="13">
        <f>_xlfn.IFNA(IF(VLOOKUP($A253,'Project List'!$A$9:$BF$360,'Project List'!Z$1,FALSE)=0,"Nil",
IF(OR($E253="Potential",$E253="Proposed",$E253="Deferred",$E253="Cancelled",$E253="Closed"),VLOOKUP($A253,'Project List'!$A$9:$BF$360,'Project List'!Z$1,FALSE)*$A$15*$AE253,VLOOKUP($A253,'Project List'!$A$9:$BF$360,'Project List'!Z$1,FALSE))),0)</f>
        <v>241670.10151916413</v>
      </c>
      <c r="X253" s="13" t="str">
        <f>_xlfn.IFNA(IF(VLOOKUP($A253,'Project List'!$A$9:$BF$360,'Project List'!AA$1,FALSE)=0,"Nil",
IF(OR($E253="Potential",$E253="Proposed",$E253="Deferred",$E253="Cancelled",$E253="Closed"),VLOOKUP($A253,'Project List'!$A$9:$BF$360,'Project List'!AA$1,FALSE)*$A$15*$AE253,VLOOKUP($A253,'Project List'!$A$9:$BF$360,'Project List'!AA$1,FALSE))),0)</f>
        <v>Nil</v>
      </c>
      <c r="Y253" s="13" t="str">
        <f>_xlfn.IFNA(IF(VLOOKUP($A253,'Project List'!$A$9:$BF$360,'Project List'!AB$1,FALSE)=0,"Nil",
IF(OR($E253="Potential",$E253="Proposed",$E253="Deferred",$E253="Cancelled",$E253="Closed"),VLOOKUP($A253,'Project List'!$A$9:$BF$360,'Project List'!AB$1,FALSE)*$A$15*$AE253,VLOOKUP($A253,'Project List'!$A$9:$BF$360,'Project List'!AB$1,FALSE))),0)</f>
        <v>Nil</v>
      </c>
      <c r="Z253" s="13" t="str">
        <f>_xlfn.IFNA(IF(VLOOKUP($A253,'Project List'!$A$9:$BF$360,'Project List'!AC$1,FALSE)=0,"Nil",
IF(OR($E253="Potential",$E253="Proposed",$E253="Deferred",$E253="Cancelled",$E253="Closed"),VLOOKUP($A253,'Project List'!$A$9:$BF$360,'Project List'!AC$1,FALSE)*$A$15*$AE253,VLOOKUP($A253,'Project List'!$A$9:$BF$360,'Project List'!AC$1,FALSE))),0)</f>
        <v>Nil</v>
      </c>
      <c r="AA253" s="13" t="str">
        <f>_xlfn.IFNA(IF(VLOOKUP($A253,'Project List'!$A$9:$BF$360,'Project List'!AD$1,FALSE)=0,"Nil",
IF(OR($E253="Potential",$E253="Proposed",$E253="Deferred",$E253="Cancelled",$E253="Closed"),VLOOKUP($A253,'Project List'!$A$9:$BF$360,'Project List'!AD$1,FALSE)*$A$15*$AE253,VLOOKUP($A253,'Project List'!$A$9:$BF$360,'Project List'!AD$1,FALSE))),0)</f>
        <v>Nil</v>
      </c>
      <c r="AB253" s="13" t="str">
        <f>_xlfn.IFNA(IF(VLOOKUP($A253,'Project List'!$A$9:$BF$360,'Project List'!AE$1,FALSE)=0,"Nil",
IF(OR($E253="Potential",$E253="Proposed",$E253="Deferred",$E253="Cancelled",$E253="Closed"),VLOOKUP($A253,'Project List'!$A$9:$BF$360,'Project List'!AE$1,FALSE)*$A$15*$AE253,VLOOKUP($A253,'Project List'!$A$9:$BF$360,'Project List'!AE$1,FALSE))),0)</f>
        <v>Nil</v>
      </c>
      <c r="AC253" s="13" t="str">
        <f>_xlfn.IFNA(IF(VLOOKUP($A253,'Project List'!$A$9:$BF$360,'Project List'!AF$1,FALSE)=0,"Nil",
IF(OR($E253="Potential",$E253="Proposed",$E253="Deferred",$E253="Cancelled",$E253="Closed"),VLOOKUP($A253,'Project List'!$A$9:$BF$360,'Project List'!AF$1,FALSE)*$A$15*$AE253,VLOOKUP($A253,'Project List'!$A$9:$BF$360,'Project List'!AF$1,FALSE))),0)</f>
        <v>Nil</v>
      </c>
      <c r="AD253" s="42"/>
      <c r="AE253" s="248">
        <f>1+IF(ISNA(VLOOKUP($A253,'Project labour content'!$A$7:$D$255,'Project labour content'!$D$1,FALSE)),VLOOKUP($D253,'Project labour content'!$F$6:$G$15,'Project labour content'!$G$1,FALSE),VLOOKUP($A253,'Project labour content'!$A$7:$D$255,'Project labour content'!$D$1,FALSE))*('Project labour content'!$K$14/100)*1</f>
        <v>1.0024480115846353</v>
      </c>
      <c r="AG253" s="3"/>
      <c r="AH253" s="3"/>
      <c r="AI253" s="32"/>
      <c r="AJ253" s="32"/>
      <c r="AK253" s="32"/>
      <c r="AL253" s="32"/>
      <c r="AM253" s="59"/>
      <c r="AN253" s="59"/>
      <c r="AO253" s="59"/>
      <c r="AP253" s="59"/>
      <c r="AQ253" s="59"/>
    </row>
    <row r="254" spans="1:43" x14ac:dyDescent="0.25">
      <c r="A254" s="11" t="s">
        <v>761</v>
      </c>
      <c r="B254" s="11" t="str">
        <f>_xlfn.IFNA(VLOOKUP($A254,'Project List'!$A$9:$AF$360,'Project List'!G$1,FALSE),0)</f>
        <v>Renewable Microgrid Demonstration Testbed</v>
      </c>
      <c r="C254" s="11" t="str">
        <f>_xlfn.IFNA(VLOOKUP($A254,'Project List'!$A$9:$AF$360,'Project List'!C$1,FALSE),0)</f>
        <v>ExAnte</v>
      </c>
      <c r="D254" s="11" t="str">
        <f>_xlfn.IFNA(VLOOKUP($A254,'Project List'!$A$9:$AF$360,'Project List'!D$1,FALSE),0)</f>
        <v>Security/Compliance</v>
      </c>
      <c r="E254" s="11" t="str">
        <f>_xlfn.IFNA(VLOOKUP($A254,'Project List'!$A$9:$AF$360,'Project List'!H$1,FALSE),0)</f>
        <v>Active</v>
      </c>
      <c r="F254" s="105">
        <f>_xlfn.IFNA(VLOOKUP($A254,'Project List'!$A$9:$AF$360,'Project List'!I$1,FALSE),0)</f>
        <v>0</v>
      </c>
      <c r="G254" s="105">
        <f>_xlfn.IFNA(VLOOKUP($A254,'Project List'!$A$9:$AF$360,'Project List'!J$1,FALSE),0)</f>
        <v>0</v>
      </c>
      <c r="H254" s="105">
        <f>_xlfn.IFNA(VLOOKUP($A254,'Project List'!$A$9:$AF$360,'Project List'!K$1,FALSE),0)</f>
        <v>0</v>
      </c>
      <c r="I254" s="105">
        <f>_xlfn.IFNA(VLOOKUP($A254,'Project List'!$A$9:$AF$360,'Project List'!L$1,FALSE),0)</f>
        <v>0</v>
      </c>
      <c r="J254" s="105">
        <f>_xlfn.IFNA(VLOOKUP($A254,'Project List'!$A$9:$AF$360,'Project List'!M$1,FALSE),0)</f>
        <v>0</v>
      </c>
      <c r="K254" s="105">
        <f>_xlfn.IFNA(VLOOKUP($A254,'Project List'!$A$9:$AF$360,'Project List'!N$1,FALSE),0)</f>
        <v>0</v>
      </c>
      <c r="L254" s="105">
        <f>_xlfn.IFNA(VLOOKUP($A254,'Project List'!$A$9:$AF$360,'Project List'!O$1,FALSE),0)</f>
        <v>0</v>
      </c>
      <c r="M254" s="105">
        <f>_xlfn.IFNA(VLOOKUP($A254,'Project List'!$A$9:$AF$360,'Project List'!P$1,FALSE),0)</f>
        <v>0</v>
      </c>
      <c r="N254" s="105">
        <f>_xlfn.IFNA(VLOOKUP($A254,'Project List'!$A$9:$AF$360,'Project List'!Q$1,FALSE),0)</f>
        <v>0</v>
      </c>
      <c r="O254" s="105">
        <f>_xlfn.IFNA(VLOOKUP($A254,'Project List'!$A$9:$AF$360,'Project List'!R$1,FALSE),0)</f>
        <v>0</v>
      </c>
      <c r="P254" s="105">
        <f>_xlfn.IFNA(VLOOKUP($A254,'Project List'!$A$9:$AF$360,'Project List'!S$1,FALSE),0)</f>
        <v>0</v>
      </c>
      <c r="Q254" s="105">
        <f>_xlfn.IFNA(VLOOKUP($A254,'Project List'!$A$9:$AF$360,'Project List'!T$1,FALSE),0)</f>
        <v>3215.52</v>
      </c>
      <c r="R254" s="105">
        <f>_xlfn.IFNA(VLOOKUP($A254,'Project List'!$A$9:$AF$360,'Project List'!U$1,FALSE),0)</f>
        <v>220645</v>
      </c>
      <c r="S254" s="105">
        <f>_xlfn.IFNA(VLOOKUP($A254,'Project List'!$A$9:$AF$360,'Project List'!V$1,FALSE),0)</f>
        <v>389799.23</v>
      </c>
      <c r="T254" s="105">
        <f>_xlfn.IFNA(VLOOKUP($A254,'Project List'!$A$9:$AF$360,'Project List'!W$1,FALSE),0)</f>
        <v>44970.99</v>
      </c>
      <c r="U254" s="105">
        <f>_xlfn.IFNA(VLOOKUP($A254,'Project List'!$A$9:$AF$360,'Project List'!X$1,FALSE),0)</f>
        <v>14692.06</v>
      </c>
      <c r="V254" s="13">
        <f>_xlfn.IFNA(IF(VLOOKUP($A254,'Project List'!$A$9:$BF$360,'Project List'!Y$1,FALSE)=0,"Nil",
IF(OR($E254="Potential",$E254="Proposed",$E254="Deferred",$E254="Cancelled",$E254="Closed"),VLOOKUP($A254,'Project List'!$A$9:$BF$360,'Project List'!Y$1,FALSE)*$A$15*$AE254,VLOOKUP($A254,'Project List'!$A$9:$BF$360,'Project List'!Y$1,FALSE))),0)</f>
        <v>-17760.725751062029</v>
      </c>
      <c r="W254" s="13" t="str">
        <f>_xlfn.IFNA(IF(VLOOKUP($A254,'Project List'!$A$9:$BF$360,'Project List'!Z$1,FALSE)=0,"Nil",
IF(OR($E254="Potential",$E254="Proposed",$E254="Deferred",$E254="Cancelled",$E254="Closed"),VLOOKUP($A254,'Project List'!$A$9:$BF$360,'Project List'!Z$1,FALSE)*$A$15*$AE254,VLOOKUP($A254,'Project List'!$A$9:$BF$360,'Project List'!Z$1,FALSE))),0)</f>
        <v>Nil</v>
      </c>
      <c r="X254" s="13" t="str">
        <f>_xlfn.IFNA(IF(VLOOKUP($A254,'Project List'!$A$9:$BF$360,'Project List'!AA$1,FALSE)=0,"Nil",
IF(OR($E254="Potential",$E254="Proposed",$E254="Deferred",$E254="Cancelled",$E254="Closed"),VLOOKUP($A254,'Project List'!$A$9:$BF$360,'Project List'!AA$1,FALSE)*$A$15*$AE254,VLOOKUP($A254,'Project List'!$A$9:$BF$360,'Project List'!AA$1,FALSE))),0)</f>
        <v>Nil</v>
      </c>
      <c r="Y254" s="13" t="str">
        <f>_xlfn.IFNA(IF(VLOOKUP($A254,'Project List'!$A$9:$BF$360,'Project List'!AB$1,FALSE)=0,"Nil",
IF(OR($E254="Potential",$E254="Proposed",$E254="Deferred",$E254="Cancelled",$E254="Closed"),VLOOKUP($A254,'Project List'!$A$9:$BF$360,'Project List'!AB$1,FALSE)*$A$15*$AE254,VLOOKUP($A254,'Project List'!$A$9:$BF$360,'Project List'!AB$1,FALSE))),0)</f>
        <v>Nil</v>
      </c>
      <c r="Z254" s="13" t="str">
        <f>_xlfn.IFNA(IF(VLOOKUP($A254,'Project List'!$A$9:$BF$360,'Project List'!AC$1,FALSE)=0,"Nil",
IF(OR($E254="Potential",$E254="Proposed",$E254="Deferred",$E254="Cancelled",$E254="Closed"),VLOOKUP($A254,'Project List'!$A$9:$BF$360,'Project List'!AC$1,FALSE)*$A$15*$AE254,VLOOKUP($A254,'Project List'!$A$9:$BF$360,'Project List'!AC$1,FALSE))),0)</f>
        <v>Nil</v>
      </c>
      <c r="AA254" s="13" t="str">
        <f>_xlfn.IFNA(IF(VLOOKUP($A254,'Project List'!$A$9:$BF$360,'Project List'!AD$1,FALSE)=0,"Nil",
IF(OR($E254="Potential",$E254="Proposed",$E254="Deferred",$E254="Cancelled",$E254="Closed"),VLOOKUP($A254,'Project List'!$A$9:$BF$360,'Project List'!AD$1,FALSE)*$A$15*$AE254,VLOOKUP($A254,'Project List'!$A$9:$BF$360,'Project List'!AD$1,FALSE))),0)</f>
        <v>Nil</v>
      </c>
      <c r="AB254" s="13" t="str">
        <f>_xlfn.IFNA(IF(VLOOKUP($A254,'Project List'!$A$9:$BF$360,'Project List'!AE$1,FALSE)=0,"Nil",
IF(OR($E254="Potential",$E254="Proposed",$E254="Deferred",$E254="Cancelled",$E254="Closed"),VLOOKUP($A254,'Project List'!$A$9:$BF$360,'Project List'!AE$1,FALSE)*$A$15*$AE254,VLOOKUP($A254,'Project List'!$A$9:$BF$360,'Project List'!AE$1,FALSE))),0)</f>
        <v>Nil</v>
      </c>
      <c r="AC254" s="13" t="str">
        <f>_xlfn.IFNA(IF(VLOOKUP($A254,'Project List'!$A$9:$BF$360,'Project List'!AF$1,FALSE)=0,"Nil",
IF(OR($E254="Potential",$E254="Proposed",$E254="Deferred",$E254="Cancelled",$E254="Closed"),VLOOKUP($A254,'Project List'!$A$9:$BF$360,'Project List'!AF$1,FALSE)*$A$15*$AE254,VLOOKUP($A254,'Project List'!$A$9:$BF$360,'Project List'!AF$1,FALSE))),0)</f>
        <v>Nil</v>
      </c>
      <c r="AD254" s="42"/>
      <c r="AE254" s="248">
        <f>1+IF(ISNA(VLOOKUP($A254,'Project labour content'!$A$7:$D$255,'Project labour content'!$D$1,FALSE)),VLOOKUP($D254,'Project labour content'!$F$6:$G$15,'Project labour content'!$G$1,FALSE),VLOOKUP($A254,'Project labour content'!$A$7:$D$255,'Project labour content'!$D$1,FALSE))*('Project labour content'!$K$14/100)*1</f>
        <v>1.0016112327242346</v>
      </c>
    </row>
    <row r="255" spans="1:43" x14ac:dyDescent="0.25">
      <c r="A255" s="11" t="s">
        <v>762</v>
      </c>
      <c r="B255" s="11" t="str">
        <f>_xlfn.IFNA(VLOOKUP($A255,'Project List'!$A$9:$AF$360,'Project List'!G$1,FALSE),0)</f>
        <v>System Integrity Protection Schemes (SIPS)</v>
      </c>
      <c r="C255" s="11" t="str">
        <f>_xlfn.IFNA(VLOOKUP($A255,'Project List'!$A$9:$AF$360,'Project List'!C$1,FALSE),0)</f>
        <v>ExAnte</v>
      </c>
      <c r="D255" s="11" t="str">
        <f>_xlfn.IFNA(VLOOKUP($A255,'Project List'!$A$9:$AF$360,'Project List'!D$1,FALSE),0)</f>
        <v>Security/Compliance</v>
      </c>
      <c r="E255" s="11" t="str">
        <f>_xlfn.IFNA(VLOOKUP($A255,'Project List'!$A$9:$AF$360,'Project List'!H$1,FALSE),0)</f>
        <v>Closed</v>
      </c>
      <c r="F255" s="105">
        <f>_xlfn.IFNA(VLOOKUP($A255,'Project List'!$A$9:$AF$360,'Project List'!I$1,FALSE),0)</f>
        <v>0</v>
      </c>
      <c r="G255" s="105">
        <f>_xlfn.IFNA(VLOOKUP($A255,'Project List'!$A$9:$AF$360,'Project List'!J$1,FALSE),0)</f>
        <v>0</v>
      </c>
      <c r="H255" s="105">
        <f>_xlfn.IFNA(VLOOKUP($A255,'Project List'!$A$9:$AF$360,'Project List'!K$1,FALSE),0)</f>
        <v>0</v>
      </c>
      <c r="I255" s="105">
        <f>_xlfn.IFNA(VLOOKUP($A255,'Project List'!$A$9:$AF$360,'Project List'!L$1,FALSE),0)</f>
        <v>0</v>
      </c>
      <c r="J255" s="105">
        <f>_xlfn.IFNA(VLOOKUP($A255,'Project List'!$A$9:$AF$360,'Project List'!M$1,FALSE),0)</f>
        <v>0</v>
      </c>
      <c r="K255" s="105">
        <f>_xlfn.IFNA(VLOOKUP($A255,'Project List'!$A$9:$AF$360,'Project List'!N$1,FALSE),0)</f>
        <v>0</v>
      </c>
      <c r="L255" s="105">
        <f>_xlfn.IFNA(VLOOKUP($A255,'Project List'!$A$9:$AF$360,'Project List'!O$1,FALSE),0)</f>
        <v>0</v>
      </c>
      <c r="M255" s="105">
        <f>_xlfn.IFNA(VLOOKUP($A255,'Project List'!$A$9:$AF$360,'Project List'!P$1,FALSE),0)</f>
        <v>0</v>
      </c>
      <c r="N255" s="105">
        <f>_xlfn.IFNA(VLOOKUP($A255,'Project List'!$A$9:$AF$360,'Project List'!Q$1,FALSE),0)</f>
        <v>0</v>
      </c>
      <c r="O255" s="105">
        <f>_xlfn.IFNA(VLOOKUP($A255,'Project List'!$A$9:$AF$360,'Project List'!R$1,FALSE),0)</f>
        <v>0</v>
      </c>
      <c r="P255" s="105">
        <f>_xlfn.IFNA(VLOOKUP($A255,'Project List'!$A$9:$AF$360,'Project List'!S$1,FALSE),0)</f>
        <v>0</v>
      </c>
      <c r="Q255" s="105">
        <f>_xlfn.IFNA(VLOOKUP($A255,'Project List'!$A$9:$AF$360,'Project List'!T$1,FALSE),0)</f>
        <v>0</v>
      </c>
      <c r="R255" s="105">
        <f>_xlfn.IFNA(VLOOKUP($A255,'Project List'!$A$9:$AF$360,'Project List'!U$1,FALSE),0)</f>
        <v>1331685.1599999999</v>
      </c>
      <c r="S255" s="105">
        <f>_xlfn.IFNA(VLOOKUP($A255,'Project List'!$A$9:$AF$360,'Project List'!V$1,FALSE),0)</f>
        <v>625044.66</v>
      </c>
      <c r="T255" s="105">
        <f>_xlfn.IFNA(VLOOKUP($A255,'Project List'!$A$9:$AF$360,'Project List'!W$1,FALSE),0)</f>
        <v>2663165.23</v>
      </c>
      <c r="U255" s="105">
        <f>_xlfn.IFNA(VLOOKUP($A255,'Project List'!$A$9:$AF$360,'Project List'!X$1,FALSE),0)</f>
        <v>235515.26</v>
      </c>
      <c r="V255" s="13">
        <f>_xlfn.IFNA(IF(VLOOKUP($A255,'Project List'!$A$9:$BF$360,'Project List'!Y$1,FALSE)=0,"Nil",
IF(OR($E255="Potential",$E255="Proposed",$E255="Deferred",$E255="Cancelled",$E255="Closed"),VLOOKUP($A255,'Project List'!$A$9:$BF$360,'Project List'!Y$1,FALSE)*$A$15*$AE255,VLOOKUP($A255,'Project List'!$A$9:$BF$360,'Project List'!Y$1,FALSE))),0)</f>
        <v>-69.044832703108341</v>
      </c>
      <c r="W255" s="13" t="str">
        <f>_xlfn.IFNA(IF(VLOOKUP($A255,'Project List'!$A$9:$BF$360,'Project List'!Z$1,FALSE)=0,"Nil",
IF(OR($E255="Potential",$E255="Proposed",$E255="Deferred",$E255="Cancelled",$E255="Closed"),VLOOKUP($A255,'Project List'!$A$9:$BF$360,'Project List'!Z$1,FALSE)*$A$15*$AE255,VLOOKUP($A255,'Project List'!$A$9:$BF$360,'Project List'!Z$1,FALSE))),0)</f>
        <v>Nil</v>
      </c>
      <c r="X255" s="13" t="str">
        <f>_xlfn.IFNA(IF(VLOOKUP($A255,'Project List'!$A$9:$BF$360,'Project List'!AA$1,FALSE)=0,"Nil",
IF(OR($E255="Potential",$E255="Proposed",$E255="Deferred",$E255="Cancelled",$E255="Closed"),VLOOKUP($A255,'Project List'!$A$9:$BF$360,'Project List'!AA$1,FALSE)*$A$15*$AE255,VLOOKUP($A255,'Project List'!$A$9:$BF$360,'Project List'!AA$1,FALSE))),0)</f>
        <v>Nil</v>
      </c>
      <c r="Y255" s="13" t="str">
        <f>_xlfn.IFNA(IF(VLOOKUP($A255,'Project List'!$A$9:$BF$360,'Project List'!AB$1,FALSE)=0,"Nil",
IF(OR($E255="Potential",$E255="Proposed",$E255="Deferred",$E255="Cancelled",$E255="Closed"),VLOOKUP($A255,'Project List'!$A$9:$BF$360,'Project List'!AB$1,FALSE)*$A$15*$AE255,VLOOKUP($A255,'Project List'!$A$9:$BF$360,'Project List'!AB$1,FALSE))),0)</f>
        <v>Nil</v>
      </c>
      <c r="Z255" s="13" t="str">
        <f>_xlfn.IFNA(IF(VLOOKUP($A255,'Project List'!$A$9:$BF$360,'Project List'!AC$1,FALSE)=0,"Nil",
IF(OR($E255="Potential",$E255="Proposed",$E255="Deferred",$E255="Cancelled",$E255="Closed"),VLOOKUP($A255,'Project List'!$A$9:$BF$360,'Project List'!AC$1,FALSE)*$A$15*$AE255,VLOOKUP($A255,'Project List'!$A$9:$BF$360,'Project List'!AC$1,FALSE))),0)</f>
        <v>Nil</v>
      </c>
      <c r="AA255" s="13" t="str">
        <f>_xlfn.IFNA(IF(VLOOKUP($A255,'Project List'!$A$9:$BF$360,'Project List'!AD$1,FALSE)=0,"Nil",
IF(OR($E255="Potential",$E255="Proposed",$E255="Deferred",$E255="Cancelled",$E255="Closed"),VLOOKUP($A255,'Project List'!$A$9:$BF$360,'Project List'!AD$1,FALSE)*$A$15*$AE255,VLOOKUP($A255,'Project List'!$A$9:$BF$360,'Project List'!AD$1,FALSE))),0)</f>
        <v>Nil</v>
      </c>
      <c r="AB255" s="13" t="str">
        <f>_xlfn.IFNA(IF(VLOOKUP($A255,'Project List'!$A$9:$BF$360,'Project List'!AE$1,FALSE)=0,"Nil",
IF(OR($E255="Potential",$E255="Proposed",$E255="Deferred",$E255="Cancelled",$E255="Closed"),VLOOKUP($A255,'Project List'!$A$9:$BF$360,'Project List'!AE$1,FALSE)*$A$15*$AE255,VLOOKUP($A255,'Project List'!$A$9:$BF$360,'Project List'!AE$1,FALSE))),0)</f>
        <v>Nil</v>
      </c>
      <c r="AC255" s="13" t="str">
        <f>_xlfn.IFNA(IF(VLOOKUP($A255,'Project List'!$A$9:$BF$360,'Project List'!AF$1,FALSE)=0,"Nil",
IF(OR($E255="Potential",$E255="Proposed",$E255="Deferred",$E255="Cancelled",$E255="Closed"),VLOOKUP($A255,'Project List'!$A$9:$BF$360,'Project List'!AF$1,FALSE)*$A$15*$AE255,VLOOKUP($A255,'Project List'!$A$9:$BF$360,'Project List'!AF$1,FALSE))),0)</f>
        <v>Nil</v>
      </c>
      <c r="AD255" s="42"/>
      <c r="AE255" s="248">
        <f>1+IF(ISNA(VLOOKUP($A255,'Project labour content'!$A$7:$D$255,'Project labour content'!$D$1,FALSE)),VLOOKUP($D255,'Project labour content'!$F$6:$G$15,'Project labour content'!$G$1,FALSE),VLOOKUP($A255,'Project labour content'!$A$7:$D$255,'Project labour content'!$D$1,FALSE))*('Project labour content'!$K$14/100)*1</f>
        <v>1.0010945835223064</v>
      </c>
    </row>
    <row r="256" spans="1:43" x14ac:dyDescent="0.25">
      <c r="A256" s="11" t="s">
        <v>763</v>
      </c>
      <c r="B256" s="11" t="str">
        <f>_xlfn.IFNA(VLOOKUP($A256,'Project List'!$A$9:$AF$360,'Project List'!G$1,FALSE),0)</f>
        <v>Substation Improvements for System Black Conditions</v>
      </c>
      <c r="C256" s="11" t="str">
        <f>_xlfn.IFNA(VLOOKUP($A256,'Project List'!$A$9:$AF$360,'Project List'!C$1,FALSE),0)</f>
        <v>ExAnte</v>
      </c>
      <c r="D256" s="11" t="str">
        <f>_xlfn.IFNA(VLOOKUP($A256,'Project List'!$A$9:$AF$360,'Project List'!D$1,FALSE),0)</f>
        <v>Security/Compliance</v>
      </c>
      <c r="E256" s="11" t="str">
        <f>_xlfn.IFNA(VLOOKUP($A256,'Project List'!$A$9:$AF$360,'Project List'!H$1,FALSE),0)</f>
        <v>Active</v>
      </c>
      <c r="F256" s="105">
        <f>_xlfn.IFNA(VLOOKUP($A256,'Project List'!$A$9:$AF$360,'Project List'!I$1,FALSE),0)</f>
        <v>0</v>
      </c>
      <c r="G256" s="105">
        <f>_xlfn.IFNA(VLOOKUP($A256,'Project List'!$A$9:$AF$360,'Project List'!J$1,FALSE),0)</f>
        <v>0</v>
      </c>
      <c r="H256" s="105">
        <f>_xlfn.IFNA(VLOOKUP($A256,'Project List'!$A$9:$AF$360,'Project List'!K$1,FALSE),0)</f>
        <v>0</v>
      </c>
      <c r="I256" s="105">
        <f>_xlfn.IFNA(VLOOKUP($A256,'Project List'!$A$9:$AF$360,'Project List'!L$1,FALSE),0)</f>
        <v>0</v>
      </c>
      <c r="J256" s="105">
        <f>_xlfn.IFNA(VLOOKUP($A256,'Project List'!$A$9:$AF$360,'Project List'!M$1,FALSE),0)</f>
        <v>0</v>
      </c>
      <c r="K256" s="105">
        <f>_xlfn.IFNA(VLOOKUP($A256,'Project List'!$A$9:$AF$360,'Project List'!N$1,FALSE),0)</f>
        <v>0</v>
      </c>
      <c r="L256" s="105">
        <f>_xlfn.IFNA(VLOOKUP($A256,'Project List'!$A$9:$AF$360,'Project List'!O$1,FALSE),0)</f>
        <v>0</v>
      </c>
      <c r="M256" s="105">
        <f>_xlfn.IFNA(VLOOKUP($A256,'Project List'!$A$9:$AF$360,'Project List'!P$1,FALSE),0)</f>
        <v>0</v>
      </c>
      <c r="N256" s="105">
        <f>_xlfn.IFNA(VLOOKUP($A256,'Project List'!$A$9:$AF$360,'Project List'!Q$1,FALSE),0)</f>
        <v>0</v>
      </c>
      <c r="O256" s="105">
        <f>_xlfn.IFNA(VLOOKUP($A256,'Project List'!$A$9:$AF$360,'Project List'!R$1,FALSE),0)</f>
        <v>0</v>
      </c>
      <c r="P256" s="105">
        <f>_xlfn.IFNA(VLOOKUP($A256,'Project List'!$A$9:$AF$360,'Project List'!S$1,FALSE),0)</f>
        <v>0</v>
      </c>
      <c r="Q256" s="105">
        <f>_xlfn.IFNA(VLOOKUP($A256,'Project List'!$A$9:$AF$360,'Project List'!T$1,FALSE),0)</f>
        <v>0</v>
      </c>
      <c r="R256" s="105">
        <f>_xlfn.IFNA(VLOOKUP($A256,'Project List'!$A$9:$AF$360,'Project List'!U$1,FALSE),0)</f>
        <v>2410.6799999999998</v>
      </c>
      <c r="S256" s="105">
        <f>_xlfn.IFNA(VLOOKUP($A256,'Project List'!$A$9:$AF$360,'Project List'!V$1,FALSE),0)</f>
        <v>108718.34</v>
      </c>
      <c r="T256" s="105">
        <f>_xlfn.IFNA(VLOOKUP($A256,'Project List'!$A$9:$AF$360,'Project List'!W$1,FALSE),0)</f>
        <v>289201.84000000003</v>
      </c>
      <c r="U256" s="105">
        <f>_xlfn.IFNA(VLOOKUP($A256,'Project List'!$A$9:$AF$360,'Project List'!X$1,FALSE),0)</f>
        <v>1692.28</v>
      </c>
      <c r="V256" s="13">
        <f>_xlfn.IFNA(IF(VLOOKUP($A256,'Project List'!$A$9:$BF$360,'Project List'!Y$1,FALSE)=0,"Nil",
IF(OR($E256="Potential",$E256="Proposed",$E256="Deferred",$E256="Cancelled",$E256="Closed"),VLOOKUP($A256,'Project List'!$A$9:$BF$360,'Project List'!Y$1,FALSE)*$A$15*$AE256,VLOOKUP($A256,'Project List'!$A$9:$BF$360,'Project List'!Y$1,FALSE))),0)</f>
        <v>2397137.4195154794</v>
      </c>
      <c r="W256" s="13">
        <f>_xlfn.IFNA(IF(VLOOKUP($A256,'Project List'!$A$9:$BF$360,'Project List'!Z$1,FALSE)=0,"Nil",
IF(OR($E256="Potential",$E256="Proposed",$E256="Deferred",$E256="Cancelled",$E256="Closed"),VLOOKUP($A256,'Project List'!$A$9:$BF$360,'Project List'!Z$1,FALSE)*$A$15*$AE256,VLOOKUP($A256,'Project List'!$A$9:$BF$360,'Project List'!Z$1,FALSE))),0)</f>
        <v>1894084.67953014</v>
      </c>
      <c r="X256" s="13">
        <f>_xlfn.IFNA(IF(VLOOKUP($A256,'Project List'!$A$9:$BF$360,'Project List'!AA$1,FALSE)=0,"Nil",
IF(OR($E256="Potential",$E256="Proposed",$E256="Deferred",$E256="Cancelled",$E256="Closed"),VLOOKUP($A256,'Project List'!$A$9:$BF$360,'Project List'!AA$1,FALSE)*$A$15*$AE256,VLOOKUP($A256,'Project List'!$A$9:$BF$360,'Project List'!AA$1,FALSE))),0)</f>
        <v>1591021.3675459556</v>
      </c>
      <c r="Y256" s="13">
        <f>_xlfn.IFNA(IF(VLOOKUP($A256,'Project List'!$A$9:$BF$360,'Project List'!AB$1,FALSE)=0,"Nil",
IF(OR($E256="Potential",$E256="Proposed",$E256="Deferred",$E256="Cancelled",$E256="Closed"),VLOOKUP($A256,'Project List'!$A$9:$BF$360,'Project List'!AB$1,FALSE)*$A$15*$AE256,VLOOKUP($A256,'Project List'!$A$9:$BF$360,'Project List'!AB$1,FALSE))),0)</f>
        <v>36758.59882522322</v>
      </c>
      <c r="Z256" s="13" t="str">
        <f>_xlfn.IFNA(IF(VLOOKUP($A256,'Project List'!$A$9:$BF$360,'Project List'!AC$1,FALSE)=0,"Nil",
IF(OR($E256="Potential",$E256="Proposed",$E256="Deferred",$E256="Cancelled",$E256="Closed"),VLOOKUP($A256,'Project List'!$A$9:$BF$360,'Project List'!AC$1,FALSE)*$A$15*$AE256,VLOOKUP($A256,'Project List'!$A$9:$BF$360,'Project List'!AC$1,FALSE))),0)</f>
        <v>Nil</v>
      </c>
      <c r="AA256" s="13" t="str">
        <f>_xlfn.IFNA(IF(VLOOKUP($A256,'Project List'!$A$9:$BF$360,'Project List'!AD$1,FALSE)=0,"Nil",
IF(OR($E256="Potential",$E256="Proposed",$E256="Deferred",$E256="Cancelled",$E256="Closed"),VLOOKUP($A256,'Project List'!$A$9:$BF$360,'Project List'!AD$1,FALSE)*$A$15*$AE256,VLOOKUP($A256,'Project List'!$A$9:$BF$360,'Project List'!AD$1,FALSE))),0)</f>
        <v>Nil</v>
      </c>
      <c r="AB256" s="13" t="str">
        <f>_xlfn.IFNA(IF(VLOOKUP($A256,'Project List'!$A$9:$BF$360,'Project List'!AE$1,FALSE)=0,"Nil",
IF(OR($E256="Potential",$E256="Proposed",$E256="Deferred",$E256="Cancelled",$E256="Closed"),VLOOKUP($A256,'Project List'!$A$9:$BF$360,'Project List'!AE$1,FALSE)*$A$15*$AE256,VLOOKUP($A256,'Project List'!$A$9:$BF$360,'Project List'!AE$1,FALSE))),0)</f>
        <v>Nil</v>
      </c>
      <c r="AC256" s="13" t="str">
        <f>_xlfn.IFNA(IF(VLOOKUP($A256,'Project List'!$A$9:$BF$360,'Project List'!AF$1,FALSE)=0,"Nil",
IF(OR($E256="Potential",$E256="Proposed",$E256="Deferred",$E256="Cancelled",$E256="Closed"),VLOOKUP($A256,'Project List'!$A$9:$BF$360,'Project List'!AF$1,FALSE)*$A$15*$AE256,VLOOKUP($A256,'Project List'!$A$9:$BF$360,'Project List'!AF$1,FALSE))),0)</f>
        <v>Nil</v>
      </c>
      <c r="AD256" s="42"/>
      <c r="AE256" s="248">
        <f>1+IF(ISNA(VLOOKUP($A256,'Project labour content'!$A$7:$D$255,'Project labour content'!$D$1,FALSE)),VLOOKUP($D256,'Project labour content'!$F$6:$G$15,'Project labour content'!$G$1,FALSE),VLOOKUP($A256,'Project labour content'!$A$7:$D$255,'Project labour content'!$D$1,FALSE))*('Project labour content'!$K$14/100)*1</f>
        <v>1.0012772085146258</v>
      </c>
      <c r="AG256" s="3"/>
      <c r="AH256" s="3"/>
      <c r="AI256" s="32"/>
      <c r="AJ256" s="32"/>
      <c r="AK256" s="32"/>
      <c r="AL256" s="32"/>
      <c r="AM256" s="59"/>
      <c r="AN256" s="59"/>
      <c r="AO256" s="59"/>
      <c r="AP256" s="59"/>
      <c r="AQ256" s="59"/>
    </row>
    <row r="257" spans="1:43" x14ac:dyDescent="0.25">
      <c r="A257" s="11" t="s">
        <v>764</v>
      </c>
      <c r="B257" s="11" t="str">
        <f>_xlfn.IFNA(VLOOKUP($A257,'Project List'!$A$9:$AF$360,'Project List'!G$1,FALSE),0)</f>
        <v>Substation Environmental Investigation</v>
      </c>
      <c r="C257" s="11" t="str">
        <f>_xlfn.IFNA(VLOOKUP($A257,'Project List'!$A$9:$AF$360,'Project List'!C$1,FALSE),0)</f>
        <v>ExAnte</v>
      </c>
      <c r="D257" s="11" t="str">
        <f>_xlfn.IFNA(VLOOKUP($A257,'Project List'!$A$9:$AF$360,'Project List'!D$1,FALSE),0)</f>
        <v>Security/Compliance</v>
      </c>
      <c r="E257" s="11" t="str">
        <f>_xlfn.IFNA(VLOOKUP($A257,'Project List'!$A$9:$AF$360,'Project List'!H$1,FALSE),0)</f>
        <v>Closed</v>
      </c>
      <c r="F257" s="105">
        <f>_xlfn.IFNA(VLOOKUP($A257,'Project List'!$A$9:$AF$360,'Project List'!I$1,FALSE),0)</f>
        <v>0</v>
      </c>
      <c r="G257" s="105">
        <f>_xlfn.IFNA(VLOOKUP($A257,'Project List'!$A$9:$AF$360,'Project List'!J$1,FALSE),0)</f>
        <v>0</v>
      </c>
      <c r="H257" s="105">
        <f>_xlfn.IFNA(VLOOKUP($A257,'Project List'!$A$9:$AF$360,'Project List'!K$1,FALSE),0)</f>
        <v>0</v>
      </c>
      <c r="I257" s="105">
        <f>_xlfn.IFNA(VLOOKUP($A257,'Project List'!$A$9:$AF$360,'Project List'!L$1,FALSE),0)</f>
        <v>0</v>
      </c>
      <c r="J257" s="105">
        <f>_xlfn.IFNA(VLOOKUP($A257,'Project List'!$A$9:$AF$360,'Project List'!M$1,FALSE),0)</f>
        <v>0</v>
      </c>
      <c r="K257" s="105">
        <f>_xlfn.IFNA(VLOOKUP($A257,'Project List'!$A$9:$AF$360,'Project List'!N$1,FALSE),0)</f>
        <v>0</v>
      </c>
      <c r="L257" s="105">
        <f>_xlfn.IFNA(VLOOKUP($A257,'Project List'!$A$9:$AF$360,'Project List'!O$1,FALSE),0)</f>
        <v>0</v>
      </c>
      <c r="M257" s="105">
        <f>_xlfn.IFNA(VLOOKUP($A257,'Project List'!$A$9:$AF$360,'Project List'!P$1,FALSE),0)</f>
        <v>0</v>
      </c>
      <c r="N257" s="105">
        <f>_xlfn.IFNA(VLOOKUP($A257,'Project List'!$A$9:$AF$360,'Project List'!Q$1,FALSE),0)</f>
        <v>0</v>
      </c>
      <c r="O257" s="105">
        <f>_xlfn.IFNA(VLOOKUP($A257,'Project List'!$A$9:$AF$360,'Project List'!R$1,FALSE),0)</f>
        <v>0</v>
      </c>
      <c r="P257" s="105">
        <f>_xlfn.IFNA(VLOOKUP($A257,'Project List'!$A$9:$AF$360,'Project List'!S$1,FALSE),0)</f>
        <v>0</v>
      </c>
      <c r="Q257" s="105">
        <f>_xlfn.IFNA(VLOOKUP($A257,'Project List'!$A$9:$AF$360,'Project List'!T$1,FALSE),0)</f>
        <v>16201.47</v>
      </c>
      <c r="R257" s="105">
        <f>_xlfn.IFNA(VLOOKUP($A257,'Project List'!$A$9:$AF$360,'Project List'!U$1,FALSE),0)</f>
        <v>1140582.1399999999</v>
      </c>
      <c r="S257" s="105">
        <f>_xlfn.IFNA(VLOOKUP($A257,'Project List'!$A$9:$AF$360,'Project List'!V$1,FALSE),0)</f>
        <v>587339.11</v>
      </c>
      <c r="T257" s="105">
        <f>_xlfn.IFNA(VLOOKUP($A257,'Project List'!$A$9:$AF$360,'Project List'!W$1,FALSE),0)</f>
        <v>65726.880000000005</v>
      </c>
      <c r="U257" s="105">
        <f>_xlfn.IFNA(VLOOKUP($A257,'Project List'!$A$9:$AF$360,'Project List'!X$1,FALSE),0)</f>
        <v>0</v>
      </c>
      <c r="V257" s="13" t="str">
        <f>_xlfn.IFNA(IF(VLOOKUP($A257,'Project List'!$A$9:$BF$360,'Project List'!Y$1,FALSE)=0,"Nil",
IF(OR($E257="Potential",$E257="Proposed",$E257="Deferred",$E257="Cancelled",$E257="Closed"),VLOOKUP($A257,'Project List'!$A$9:$BF$360,'Project List'!Y$1,FALSE)*$A$15*$AE257,VLOOKUP($A257,'Project List'!$A$9:$BF$360,'Project List'!Y$1,FALSE))),0)</f>
        <v>Nil</v>
      </c>
      <c r="W257" s="13" t="str">
        <f>_xlfn.IFNA(IF(VLOOKUP($A257,'Project List'!$A$9:$BF$360,'Project List'!Z$1,FALSE)=0,"Nil",
IF(OR($E257="Potential",$E257="Proposed",$E257="Deferred",$E257="Cancelled",$E257="Closed"),VLOOKUP($A257,'Project List'!$A$9:$BF$360,'Project List'!Z$1,FALSE)*$A$15*$AE257,VLOOKUP($A257,'Project List'!$A$9:$BF$360,'Project List'!Z$1,FALSE))),0)</f>
        <v>Nil</v>
      </c>
      <c r="X257" s="13" t="str">
        <f>_xlfn.IFNA(IF(VLOOKUP($A257,'Project List'!$A$9:$BF$360,'Project List'!AA$1,FALSE)=0,"Nil",
IF(OR($E257="Potential",$E257="Proposed",$E257="Deferred",$E257="Cancelled",$E257="Closed"),VLOOKUP($A257,'Project List'!$A$9:$BF$360,'Project List'!AA$1,FALSE)*$A$15*$AE257,VLOOKUP($A257,'Project List'!$A$9:$BF$360,'Project List'!AA$1,FALSE))),0)</f>
        <v>Nil</v>
      </c>
      <c r="Y257" s="13" t="str">
        <f>_xlfn.IFNA(IF(VLOOKUP($A257,'Project List'!$A$9:$BF$360,'Project List'!AB$1,FALSE)=0,"Nil",
IF(OR($E257="Potential",$E257="Proposed",$E257="Deferred",$E257="Cancelled",$E257="Closed"),VLOOKUP($A257,'Project List'!$A$9:$BF$360,'Project List'!AB$1,FALSE)*$A$15*$AE257,VLOOKUP($A257,'Project List'!$A$9:$BF$360,'Project List'!AB$1,FALSE))),0)</f>
        <v>Nil</v>
      </c>
      <c r="Z257" s="13" t="str">
        <f>_xlfn.IFNA(IF(VLOOKUP($A257,'Project List'!$A$9:$BF$360,'Project List'!AC$1,FALSE)=0,"Nil",
IF(OR($E257="Potential",$E257="Proposed",$E257="Deferred",$E257="Cancelled",$E257="Closed"),VLOOKUP($A257,'Project List'!$A$9:$BF$360,'Project List'!AC$1,FALSE)*$A$15*$AE257,VLOOKUP($A257,'Project List'!$A$9:$BF$360,'Project List'!AC$1,FALSE))),0)</f>
        <v>Nil</v>
      </c>
      <c r="AA257" s="13" t="str">
        <f>_xlfn.IFNA(IF(VLOOKUP($A257,'Project List'!$A$9:$BF$360,'Project List'!AD$1,FALSE)=0,"Nil",
IF(OR($E257="Potential",$E257="Proposed",$E257="Deferred",$E257="Cancelled",$E257="Closed"),VLOOKUP($A257,'Project List'!$A$9:$BF$360,'Project List'!AD$1,FALSE)*$A$15*$AE257,VLOOKUP($A257,'Project List'!$A$9:$BF$360,'Project List'!AD$1,FALSE))),0)</f>
        <v>Nil</v>
      </c>
      <c r="AB257" s="13" t="str">
        <f>_xlfn.IFNA(IF(VLOOKUP($A257,'Project List'!$A$9:$BF$360,'Project List'!AE$1,FALSE)=0,"Nil",
IF(OR($E257="Potential",$E257="Proposed",$E257="Deferred",$E257="Cancelled",$E257="Closed"),VLOOKUP($A257,'Project List'!$A$9:$BF$360,'Project List'!AE$1,FALSE)*$A$15*$AE257,VLOOKUP($A257,'Project List'!$A$9:$BF$360,'Project List'!AE$1,FALSE))),0)</f>
        <v>Nil</v>
      </c>
      <c r="AC257" s="13" t="str">
        <f>_xlfn.IFNA(IF(VLOOKUP($A257,'Project List'!$A$9:$BF$360,'Project List'!AF$1,FALSE)=0,"Nil",
IF(OR($E257="Potential",$E257="Proposed",$E257="Deferred",$E257="Cancelled",$E257="Closed"),VLOOKUP($A257,'Project List'!$A$9:$BF$360,'Project List'!AF$1,FALSE)*$A$15*$AE257,VLOOKUP($A257,'Project List'!$A$9:$BF$360,'Project List'!AF$1,FALSE))),0)</f>
        <v>Nil</v>
      </c>
      <c r="AD257" s="42"/>
      <c r="AE257" s="248">
        <f>1+IF(ISNA(VLOOKUP($A257,'Project labour content'!$A$7:$D$255,'Project labour content'!$D$1,FALSE)),VLOOKUP($D257,'Project labour content'!$F$6:$G$15,'Project labour content'!$G$1,FALSE),VLOOKUP($A257,'Project labour content'!$A$7:$D$255,'Project labour content'!$D$1,FALSE))*('Project labour content'!$K$14/100)*1</f>
        <v>1.0005859102087626</v>
      </c>
      <c r="AG257" s="3"/>
      <c r="AH257" s="3"/>
      <c r="AI257" s="32"/>
      <c r="AJ257" s="32"/>
      <c r="AK257" s="32"/>
      <c r="AL257" s="32"/>
      <c r="AM257" s="59"/>
      <c r="AN257" s="59"/>
      <c r="AO257" s="59"/>
      <c r="AP257" s="59"/>
      <c r="AQ257" s="59"/>
    </row>
    <row r="258" spans="1:43" x14ac:dyDescent="0.25">
      <c r="A258" s="11" t="s">
        <v>765</v>
      </c>
      <c r="B258" s="11" t="str">
        <f>_xlfn.IFNA(VLOOKUP($A258,'Project List'!$A$9:$AF$360,'Project List'!G$1,FALSE),0)</f>
        <v>NCIPAP South East 275 kV Capacitor Bank</v>
      </c>
      <c r="C258" s="11" t="str">
        <f>_xlfn.IFNA(VLOOKUP($A258,'Project List'!$A$9:$AF$360,'Project List'!C$1,FALSE),0)</f>
        <v>NCIPAP</v>
      </c>
      <c r="D258" s="11" t="str">
        <f>_xlfn.IFNA(VLOOKUP($A258,'Project List'!$A$9:$AF$360,'Project List'!D$1,FALSE),0)</f>
        <v>Augmentation</v>
      </c>
      <c r="E258" s="11" t="str">
        <f>_xlfn.IFNA(VLOOKUP($A258,'Project List'!$A$9:$AF$360,'Project List'!H$1,FALSE),0)</f>
        <v>Active</v>
      </c>
      <c r="F258" s="105">
        <f>_xlfn.IFNA(VLOOKUP($A258,'Project List'!$A$9:$AF$360,'Project List'!I$1,FALSE),0)</f>
        <v>0</v>
      </c>
      <c r="G258" s="105">
        <f>_xlfn.IFNA(VLOOKUP($A258,'Project List'!$A$9:$AF$360,'Project List'!J$1,FALSE),0)</f>
        <v>0</v>
      </c>
      <c r="H258" s="105">
        <f>_xlfn.IFNA(VLOOKUP($A258,'Project List'!$A$9:$AF$360,'Project List'!K$1,FALSE),0)</f>
        <v>0</v>
      </c>
      <c r="I258" s="105">
        <f>_xlfn.IFNA(VLOOKUP($A258,'Project List'!$A$9:$AF$360,'Project List'!L$1,FALSE),0)</f>
        <v>0</v>
      </c>
      <c r="J258" s="105">
        <f>_xlfn.IFNA(VLOOKUP($A258,'Project List'!$A$9:$AF$360,'Project List'!M$1,FALSE),0)</f>
        <v>0</v>
      </c>
      <c r="K258" s="105">
        <f>_xlfn.IFNA(VLOOKUP($A258,'Project List'!$A$9:$AF$360,'Project List'!N$1,FALSE),0)</f>
        <v>0</v>
      </c>
      <c r="L258" s="105">
        <f>_xlfn.IFNA(VLOOKUP($A258,'Project List'!$A$9:$AF$360,'Project List'!O$1,FALSE),0)</f>
        <v>0</v>
      </c>
      <c r="M258" s="105">
        <f>_xlfn.IFNA(VLOOKUP($A258,'Project List'!$A$9:$AF$360,'Project List'!P$1,FALSE),0)</f>
        <v>0</v>
      </c>
      <c r="N258" s="105">
        <f>_xlfn.IFNA(VLOOKUP($A258,'Project List'!$A$9:$AF$360,'Project List'!Q$1,FALSE),0)</f>
        <v>0</v>
      </c>
      <c r="O258" s="105">
        <f>_xlfn.IFNA(VLOOKUP($A258,'Project List'!$A$9:$AF$360,'Project List'!R$1,FALSE),0)</f>
        <v>0</v>
      </c>
      <c r="P258" s="105">
        <f>_xlfn.IFNA(VLOOKUP($A258,'Project List'!$A$9:$AF$360,'Project List'!S$1,FALSE),0)</f>
        <v>0</v>
      </c>
      <c r="Q258" s="105">
        <f>_xlfn.IFNA(VLOOKUP($A258,'Project List'!$A$9:$AF$360,'Project List'!T$1,FALSE),0)</f>
        <v>0</v>
      </c>
      <c r="R258" s="105">
        <f>_xlfn.IFNA(VLOOKUP($A258,'Project List'!$A$9:$AF$360,'Project List'!U$1,FALSE),0)</f>
        <v>0</v>
      </c>
      <c r="S258" s="105">
        <f>_xlfn.IFNA(VLOOKUP($A258,'Project List'!$A$9:$AF$360,'Project List'!V$1,FALSE),0)</f>
        <v>209378.84</v>
      </c>
      <c r="T258" s="105">
        <f>_xlfn.IFNA(VLOOKUP($A258,'Project List'!$A$9:$AF$360,'Project List'!W$1,FALSE),0)</f>
        <v>969.28</v>
      </c>
      <c r="U258" s="105">
        <f>_xlfn.IFNA(VLOOKUP($A258,'Project List'!$A$9:$AF$360,'Project List'!X$1,FALSE),0)</f>
        <v>454986.45</v>
      </c>
      <c r="V258" s="13">
        <f>_xlfn.IFNA(IF(VLOOKUP($A258,'Project List'!$A$9:$BF$360,'Project List'!Y$1,FALSE)=0,"Nil",
IF(OR($E258="Potential",$E258="Proposed",$E258="Deferred",$E258="Cancelled",$E258="Closed"),VLOOKUP($A258,'Project List'!$A$9:$BF$360,'Project List'!Y$1,FALSE)*$A$15*$AE258,VLOOKUP($A258,'Project List'!$A$9:$BF$360,'Project List'!Y$1,FALSE))),0)</f>
        <v>4174146.4719642778</v>
      </c>
      <c r="W258" s="13">
        <f>_xlfn.IFNA(IF(VLOOKUP($A258,'Project List'!$A$9:$BF$360,'Project List'!Z$1,FALSE)=0,"Nil",
IF(OR($E258="Potential",$E258="Proposed",$E258="Deferred",$E258="Cancelled",$E258="Closed"),VLOOKUP($A258,'Project List'!$A$9:$BF$360,'Project List'!Z$1,FALSE)*$A$15*$AE258,VLOOKUP($A258,'Project List'!$A$9:$BF$360,'Project List'!Z$1,FALSE))),0)</f>
        <v>367966.11176116893</v>
      </c>
      <c r="X258" s="13" t="str">
        <f>_xlfn.IFNA(IF(VLOOKUP($A258,'Project List'!$A$9:$BF$360,'Project List'!AA$1,FALSE)=0,"Nil",
IF(OR($E258="Potential",$E258="Proposed",$E258="Deferred",$E258="Cancelled",$E258="Closed"),VLOOKUP($A258,'Project List'!$A$9:$BF$360,'Project List'!AA$1,FALSE)*$A$15*$AE258,VLOOKUP($A258,'Project List'!$A$9:$BF$360,'Project List'!AA$1,FALSE))),0)</f>
        <v>Nil</v>
      </c>
      <c r="Y258" s="13" t="str">
        <f>_xlfn.IFNA(IF(VLOOKUP($A258,'Project List'!$A$9:$BF$360,'Project List'!AB$1,FALSE)=0,"Nil",
IF(OR($E258="Potential",$E258="Proposed",$E258="Deferred",$E258="Cancelled",$E258="Closed"),VLOOKUP($A258,'Project List'!$A$9:$BF$360,'Project List'!AB$1,FALSE)*$A$15*$AE258,VLOOKUP($A258,'Project List'!$A$9:$BF$360,'Project List'!AB$1,FALSE))),0)</f>
        <v>Nil</v>
      </c>
      <c r="Z258" s="13" t="str">
        <f>_xlfn.IFNA(IF(VLOOKUP($A258,'Project List'!$A$9:$BF$360,'Project List'!AC$1,FALSE)=0,"Nil",
IF(OR($E258="Potential",$E258="Proposed",$E258="Deferred",$E258="Cancelled",$E258="Closed"),VLOOKUP($A258,'Project List'!$A$9:$BF$360,'Project List'!AC$1,FALSE)*$A$15*$AE258,VLOOKUP($A258,'Project List'!$A$9:$BF$360,'Project List'!AC$1,FALSE))),0)</f>
        <v>Nil</v>
      </c>
      <c r="AA258" s="13" t="str">
        <f>_xlfn.IFNA(IF(VLOOKUP($A258,'Project List'!$A$9:$BF$360,'Project List'!AD$1,FALSE)=0,"Nil",
IF(OR($E258="Potential",$E258="Proposed",$E258="Deferred",$E258="Cancelled",$E258="Closed"),VLOOKUP($A258,'Project List'!$A$9:$BF$360,'Project List'!AD$1,FALSE)*$A$15*$AE258,VLOOKUP($A258,'Project List'!$A$9:$BF$360,'Project List'!AD$1,FALSE))),0)</f>
        <v>Nil</v>
      </c>
      <c r="AB258" s="13" t="str">
        <f>_xlfn.IFNA(IF(VLOOKUP($A258,'Project List'!$A$9:$BF$360,'Project List'!AE$1,FALSE)=0,"Nil",
IF(OR($E258="Potential",$E258="Proposed",$E258="Deferred",$E258="Cancelled",$E258="Closed"),VLOOKUP($A258,'Project List'!$A$9:$BF$360,'Project List'!AE$1,FALSE)*$A$15*$AE258,VLOOKUP($A258,'Project List'!$A$9:$BF$360,'Project List'!AE$1,FALSE))),0)</f>
        <v>Nil</v>
      </c>
      <c r="AC258" s="13" t="str">
        <f>_xlfn.IFNA(IF(VLOOKUP($A258,'Project List'!$A$9:$BF$360,'Project List'!AF$1,FALSE)=0,"Nil",
IF(OR($E258="Potential",$E258="Proposed",$E258="Deferred",$E258="Cancelled",$E258="Closed"),VLOOKUP($A258,'Project List'!$A$9:$BF$360,'Project List'!AF$1,FALSE)*$A$15*$AE258,VLOOKUP($A258,'Project List'!$A$9:$BF$360,'Project List'!AF$1,FALSE))),0)</f>
        <v>Nil</v>
      </c>
      <c r="AD258" s="42"/>
      <c r="AE258" s="248">
        <f>1+IF(ISNA(VLOOKUP($A258,'Project labour content'!$A$7:$D$255,'Project labour content'!$D$1,FALSE)),VLOOKUP($D258,'Project labour content'!$F$6:$G$15,'Project labour content'!$G$1,FALSE),VLOOKUP($A258,'Project labour content'!$A$7:$D$255,'Project labour content'!$D$1,FALSE))*('Project labour content'!$K$14/100)*1</f>
        <v>1.0007500484292899</v>
      </c>
      <c r="AG258" s="3"/>
      <c r="AH258" s="3"/>
      <c r="AI258" s="32"/>
      <c r="AJ258" s="32"/>
      <c r="AK258" s="32"/>
      <c r="AL258" s="32"/>
      <c r="AM258" s="59"/>
      <c r="AN258" s="59"/>
      <c r="AO258" s="59"/>
      <c r="AP258" s="59"/>
      <c r="AQ258" s="59"/>
    </row>
    <row r="259" spans="1:43" x14ac:dyDescent="0.25">
      <c r="A259" s="11" t="s">
        <v>778</v>
      </c>
      <c r="B259" s="11" t="str">
        <f>_xlfn.IFNA(VLOOKUP($A259,'Project List'!$A$9:$AF$360,'Project List'!G$1,FALSE),0)</f>
        <v>Spencer Gulf Emergency Bypass Preparation</v>
      </c>
      <c r="C259" s="11" t="str">
        <f>_xlfn.IFNA(VLOOKUP($A259,'Project List'!$A$9:$AF$360,'Project List'!C$1,FALSE),0)</f>
        <v>ExAnte</v>
      </c>
      <c r="D259" s="11" t="str">
        <f>_xlfn.IFNA(VLOOKUP($A259,'Project List'!$A$9:$AF$360,'Project List'!D$1,FALSE),0)</f>
        <v>Security/Compliance</v>
      </c>
      <c r="E259" s="11" t="str">
        <f>_xlfn.IFNA(VLOOKUP($A259,'Project List'!$A$9:$AF$360,'Project List'!H$1,FALSE),0)</f>
        <v>Active</v>
      </c>
      <c r="F259" s="105">
        <f>_xlfn.IFNA(VLOOKUP($A259,'Project List'!$A$9:$AF$360,'Project List'!I$1,FALSE),0)</f>
        <v>0</v>
      </c>
      <c r="G259" s="105">
        <f>_xlfn.IFNA(VLOOKUP($A259,'Project List'!$A$9:$AF$360,'Project List'!J$1,FALSE),0)</f>
        <v>0</v>
      </c>
      <c r="H259" s="105">
        <f>_xlfn.IFNA(VLOOKUP($A259,'Project List'!$A$9:$AF$360,'Project List'!K$1,FALSE),0)</f>
        <v>0</v>
      </c>
      <c r="I259" s="105">
        <f>_xlfn.IFNA(VLOOKUP($A259,'Project List'!$A$9:$AF$360,'Project List'!L$1,FALSE),0)</f>
        <v>0</v>
      </c>
      <c r="J259" s="105">
        <f>_xlfn.IFNA(VLOOKUP($A259,'Project List'!$A$9:$AF$360,'Project List'!M$1,FALSE),0)</f>
        <v>0</v>
      </c>
      <c r="K259" s="105">
        <f>_xlfn.IFNA(VLOOKUP($A259,'Project List'!$A$9:$AF$360,'Project List'!N$1,FALSE),0)</f>
        <v>0</v>
      </c>
      <c r="L259" s="105">
        <f>_xlfn.IFNA(VLOOKUP($A259,'Project List'!$A$9:$AF$360,'Project List'!O$1,FALSE),0)</f>
        <v>0</v>
      </c>
      <c r="M259" s="105">
        <f>_xlfn.IFNA(VLOOKUP($A259,'Project List'!$A$9:$AF$360,'Project List'!P$1,FALSE),0)</f>
        <v>0</v>
      </c>
      <c r="N259" s="105">
        <f>_xlfn.IFNA(VLOOKUP($A259,'Project List'!$A$9:$AF$360,'Project List'!Q$1,FALSE),0)</f>
        <v>0</v>
      </c>
      <c r="O259" s="105">
        <f>_xlfn.IFNA(VLOOKUP($A259,'Project List'!$A$9:$AF$360,'Project List'!R$1,FALSE),0)</f>
        <v>0</v>
      </c>
      <c r="P259" s="105">
        <f>_xlfn.IFNA(VLOOKUP($A259,'Project List'!$A$9:$AF$360,'Project List'!S$1,FALSE),0)</f>
        <v>0</v>
      </c>
      <c r="Q259" s="105">
        <f>_xlfn.IFNA(VLOOKUP($A259,'Project List'!$A$9:$AF$360,'Project List'!T$1,FALSE),0)</f>
        <v>2281.92</v>
      </c>
      <c r="R259" s="105">
        <f>_xlfn.IFNA(VLOOKUP($A259,'Project List'!$A$9:$AF$360,'Project List'!U$1,FALSE),0)</f>
        <v>226840.57</v>
      </c>
      <c r="S259" s="105">
        <f>_xlfn.IFNA(VLOOKUP($A259,'Project List'!$A$9:$AF$360,'Project List'!V$1,FALSE),0)</f>
        <v>2900602.73</v>
      </c>
      <c r="T259" s="105">
        <f>_xlfn.IFNA(VLOOKUP($A259,'Project List'!$A$9:$AF$360,'Project List'!W$1,FALSE),0)</f>
        <v>101924.66</v>
      </c>
      <c r="U259" s="105">
        <f>_xlfn.IFNA(VLOOKUP($A259,'Project List'!$A$9:$AF$360,'Project List'!X$1,FALSE),0)</f>
        <v>123071.77</v>
      </c>
      <c r="V259" s="13">
        <f>_xlfn.IFNA(IF(VLOOKUP($A259,'Project List'!$A$9:$BF$360,'Project List'!Y$1,FALSE)=0,"Nil",
IF(OR($E259="Potential",$E259="Proposed",$E259="Deferred",$E259="Cancelled",$E259="Closed"),VLOOKUP($A259,'Project List'!$A$9:$BF$360,'Project List'!Y$1,FALSE)*$A$15*$AE259,VLOOKUP($A259,'Project List'!$A$9:$BF$360,'Project List'!Y$1,FALSE))),0)</f>
        <v>294276.98570881528</v>
      </c>
      <c r="W259" s="13" t="str">
        <f>_xlfn.IFNA(IF(VLOOKUP($A259,'Project List'!$A$9:$BF$360,'Project List'!Z$1,FALSE)=0,"Nil",
IF(OR($E259="Potential",$E259="Proposed",$E259="Deferred",$E259="Cancelled",$E259="Closed"),VLOOKUP($A259,'Project List'!$A$9:$BF$360,'Project List'!Z$1,FALSE)*$A$15*$AE259,VLOOKUP($A259,'Project List'!$A$9:$BF$360,'Project List'!Z$1,FALSE))),0)</f>
        <v>Nil</v>
      </c>
      <c r="X259" s="13">
        <f>_xlfn.IFNA(IF(VLOOKUP($A259,'Project List'!$A$9:$BF$360,'Project List'!AA$1,FALSE)=0,"Nil",
IF(OR($E259="Potential",$E259="Proposed",$E259="Deferred",$E259="Cancelled",$E259="Closed"),VLOOKUP($A259,'Project List'!$A$9:$BF$360,'Project List'!AA$1,FALSE)*$A$15*$AE259,VLOOKUP($A259,'Project List'!$A$9:$BF$360,'Project List'!AA$1,FALSE))),0)</f>
        <v>110234.02206523404</v>
      </c>
      <c r="Y259" s="13">
        <f>_xlfn.IFNA(IF(VLOOKUP($A259,'Project List'!$A$9:$BF$360,'Project List'!AB$1,FALSE)=0,"Nil",
IF(OR($E259="Potential",$E259="Proposed",$E259="Deferred",$E259="Cancelled",$E259="Closed"),VLOOKUP($A259,'Project List'!$A$9:$BF$360,'Project List'!AB$1,FALSE)*$A$15*$AE259,VLOOKUP($A259,'Project List'!$A$9:$BF$360,'Project List'!AB$1,FALSE))),0)</f>
        <v>1917167.9684053233</v>
      </c>
      <c r="Z259" s="13">
        <f>_xlfn.IFNA(IF(VLOOKUP($A259,'Project List'!$A$9:$BF$360,'Project List'!AC$1,FALSE)=0,"Nil",
IF(OR($E259="Potential",$E259="Proposed",$E259="Deferred",$E259="Cancelled",$E259="Closed"),VLOOKUP($A259,'Project List'!$A$9:$BF$360,'Project List'!AC$1,FALSE)*$A$15*$AE259,VLOOKUP($A259,'Project List'!$A$9:$BF$360,'Project List'!AC$1,FALSE))),0)</f>
        <v>103816.99999670932</v>
      </c>
      <c r="AA259" s="13" t="str">
        <f>_xlfn.IFNA(IF(VLOOKUP($A259,'Project List'!$A$9:$BF$360,'Project List'!AD$1,FALSE)=0,"Nil",
IF(OR($E259="Potential",$E259="Proposed",$E259="Deferred",$E259="Cancelled",$E259="Closed"),VLOOKUP($A259,'Project List'!$A$9:$BF$360,'Project List'!AD$1,FALSE)*$A$15*$AE259,VLOOKUP($A259,'Project List'!$A$9:$BF$360,'Project List'!AD$1,FALSE))),0)</f>
        <v>Nil</v>
      </c>
      <c r="AB259" s="13" t="str">
        <f>_xlfn.IFNA(IF(VLOOKUP($A259,'Project List'!$A$9:$BF$360,'Project List'!AE$1,FALSE)=0,"Nil",
IF(OR($E259="Potential",$E259="Proposed",$E259="Deferred",$E259="Cancelled",$E259="Closed"),VLOOKUP($A259,'Project List'!$A$9:$BF$360,'Project List'!AE$1,FALSE)*$A$15*$AE259,VLOOKUP($A259,'Project List'!$A$9:$BF$360,'Project List'!AE$1,FALSE))),0)</f>
        <v>Nil</v>
      </c>
      <c r="AC259" s="13" t="str">
        <f>_xlfn.IFNA(IF(VLOOKUP($A259,'Project List'!$A$9:$BF$360,'Project List'!AF$1,FALSE)=0,"Nil",
IF(OR($E259="Potential",$E259="Proposed",$E259="Deferred",$E259="Cancelled",$E259="Closed"),VLOOKUP($A259,'Project List'!$A$9:$BF$360,'Project List'!AF$1,FALSE)*$A$15*$AE259,VLOOKUP($A259,'Project List'!$A$9:$BF$360,'Project List'!AF$1,FALSE))),0)</f>
        <v>Nil</v>
      </c>
      <c r="AD259" s="42"/>
      <c r="AE259" s="248">
        <f>1+IF(ISNA(VLOOKUP($A259,'Project labour content'!$A$7:$D$255,'Project labour content'!$D$1,FALSE)),VLOOKUP($D259,'Project labour content'!$F$6:$G$15,'Project labour content'!$G$1,FALSE),VLOOKUP($A259,'Project labour content'!$A$7:$D$255,'Project labour content'!$D$1,FALSE))*('Project labour content'!$K$14/100)*1</f>
        <v>1.0009874551653077</v>
      </c>
    </row>
    <row r="260" spans="1:43" x14ac:dyDescent="0.25">
      <c r="A260" s="11" t="s">
        <v>889</v>
      </c>
      <c r="B260" s="11" t="str">
        <f>_xlfn.IFNA(VLOOKUP($A260,'Project List'!$A$9:$AF$360,'Project List'!G$1,FALSE),0)</f>
        <v>Main Grid System Strength Support</v>
      </c>
      <c r="C260" s="11" t="str">
        <f>_xlfn.IFNA(VLOOKUP($A260,'Project List'!$A$9:$AF$360,'Project List'!C$1,FALSE),0)</f>
        <v>Contingent - Actual</v>
      </c>
      <c r="D260" s="11" t="str">
        <f>_xlfn.IFNA(VLOOKUP($A260,'Project List'!$A$9:$AF$360,'Project List'!D$1,FALSE),0)</f>
        <v>Security/Compliance</v>
      </c>
      <c r="E260" s="11" t="str">
        <f>_xlfn.IFNA(VLOOKUP($A260,'Project List'!$A$9:$AF$360,'Project List'!H$1,FALSE),0)</f>
        <v>Active</v>
      </c>
      <c r="F260" s="105">
        <f>_xlfn.IFNA(VLOOKUP($A260,'Project List'!$A$9:$AF$360,'Project List'!I$1,FALSE),0)</f>
        <v>0</v>
      </c>
      <c r="G260" s="105">
        <f>_xlfn.IFNA(VLOOKUP($A260,'Project List'!$A$9:$AF$360,'Project List'!J$1,FALSE),0)</f>
        <v>0</v>
      </c>
      <c r="H260" s="105">
        <f>_xlfn.IFNA(VLOOKUP($A260,'Project List'!$A$9:$AF$360,'Project List'!K$1,FALSE),0)</f>
        <v>0</v>
      </c>
      <c r="I260" s="105">
        <f>_xlfn.IFNA(VLOOKUP($A260,'Project List'!$A$9:$AF$360,'Project List'!L$1,FALSE),0)</f>
        <v>0</v>
      </c>
      <c r="J260" s="105">
        <f>_xlfn.IFNA(VLOOKUP($A260,'Project List'!$A$9:$AF$360,'Project List'!M$1,FALSE),0)</f>
        <v>0</v>
      </c>
      <c r="K260" s="105">
        <f>_xlfn.IFNA(VLOOKUP($A260,'Project List'!$A$9:$AF$360,'Project List'!N$1,FALSE),0)</f>
        <v>0</v>
      </c>
      <c r="L260" s="105">
        <f>_xlfn.IFNA(VLOOKUP($A260,'Project List'!$A$9:$AF$360,'Project List'!O$1,FALSE),0)</f>
        <v>0</v>
      </c>
      <c r="M260" s="105">
        <f>_xlfn.IFNA(VLOOKUP($A260,'Project List'!$A$9:$AF$360,'Project List'!P$1,FALSE),0)</f>
        <v>0</v>
      </c>
      <c r="N260" s="105">
        <f>_xlfn.IFNA(VLOOKUP($A260,'Project List'!$A$9:$AF$360,'Project List'!Q$1,FALSE),0)</f>
        <v>0</v>
      </c>
      <c r="O260" s="105">
        <f>_xlfn.IFNA(VLOOKUP($A260,'Project List'!$A$9:$AF$360,'Project List'!R$1,FALSE),0)</f>
        <v>0</v>
      </c>
      <c r="P260" s="105">
        <f>_xlfn.IFNA(VLOOKUP($A260,'Project List'!$A$9:$AF$360,'Project List'!S$1,FALSE),0)</f>
        <v>0</v>
      </c>
      <c r="Q260" s="105">
        <f>_xlfn.IFNA(VLOOKUP($A260,'Project List'!$A$9:$AF$360,'Project List'!T$1,FALSE),0)</f>
        <v>0</v>
      </c>
      <c r="R260" s="105">
        <f>_xlfn.IFNA(VLOOKUP($A260,'Project List'!$A$9:$AF$360,'Project List'!U$1,FALSE),0)</f>
        <v>95573.7</v>
      </c>
      <c r="S260" s="105">
        <f>_xlfn.IFNA(VLOOKUP($A260,'Project List'!$A$9:$AF$360,'Project List'!V$1,FALSE),0)</f>
        <v>15222864.470000001</v>
      </c>
      <c r="T260" s="105">
        <f>_xlfn.IFNA(VLOOKUP($A260,'Project List'!$A$9:$AF$360,'Project List'!W$1,FALSE),0)</f>
        <v>89391054.790000007</v>
      </c>
      <c r="U260" s="105">
        <f>_xlfn.IFNA(VLOOKUP($A260,'Project List'!$A$9:$AF$360,'Project List'!X$1,FALSE),0)</f>
        <v>58743242.140000001</v>
      </c>
      <c r="V260" s="13">
        <f>_xlfn.IFNA(IF(VLOOKUP($A260,'Project List'!$A$9:$BF$360,'Project List'!Y$1,FALSE)=0,"Nil",
IF(OR($E260="Potential",$E260="Proposed",$E260="Deferred",$E260="Cancelled",$E260="Closed"),VLOOKUP($A260,'Project List'!$A$9:$BF$360,'Project List'!Y$1,FALSE)*$A$15*$AE260,VLOOKUP($A260,'Project List'!$A$9:$BF$360,'Project List'!Y$1,FALSE))),0)</f>
        <v>22150953.038941693</v>
      </c>
      <c r="W260" s="13" t="str">
        <f>_xlfn.IFNA(IF(VLOOKUP($A260,'Project List'!$A$9:$BF$360,'Project List'!Z$1,FALSE)=0,"Nil",
IF(OR($E260="Potential",$E260="Proposed",$E260="Deferred",$E260="Cancelled",$E260="Closed"),VLOOKUP($A260,'Project List'!$A$9:$BF$360,'Project List'!Z$1,FALSE)*$A$15*$AE260,VLOOKUP($A260,'Project List'!$A$9:$BF$360,'Project List'!Z$1,FALSE))),0)</f>
        <v>Nil</v>
      </c>
      <c r="X260" s="13" t="str">
        <f>_xlfn.IFNA(IF(VLOOKUP($A260,'Project List'!$A$9:$BF$360,'Project List'!AA$1,FALSE)=0,"Nil",
IF(OR($E260="Potential",$E260="Proposed",$E260="Deferred",$E260="Cancelled",$E260="Closed"),VLOOKUP($A260,'Project List'!$A$9:$BF$360,'Project List'!AA$1,FALSE)*$A$15*$AE260,VLOOKUP($A260,'Project List'!$A$9:$BF$360,'Project List'!AA$1,FALSE))),0)</f>
        <v>Nil</v>
      </c>
      <c r="Y260" s="13" t="str">
        <f>_xlfn.IFNA(IF(VLOOKUP($A260,'Project List'!$A$9:$BF$360,'Project List'!AB$1,FALSE)=0,"Nil",
IF(OR($E260="Potential",$E260="Proposed",$E260="Deferred",$E260="Cancelled",$E260="Closed"),VLOOKUP($A260,'Project List'!$A$9:$BF$360,'Project List'!AB$1,FALSE)*$A$15*$AE260,VLOOKUP($A260,'Project List'!$A$9:$BF$360,'Project List'!AB$1,FALSE))),0)</f>
        <v>Nil</v>
      </c>
      <c r="Z260" s="13" t="str">
        <f>_xlfn.IFNA(IF(VLOOKUP($A260,'Project List'!$A$9:$BF$360,'Project List'!AC$1,FALSE)=0,"Nil",
IF(OR($E260="Potential",$E260="Proposed",$E260="Deferred",$E260="Cancelled",$E260="Closed"),VLOOKUP($A260,'Project List'!$A$9:$BF$360,'Project List'!AC$1,FALSE)*$A$15*$AE260,VLOOKUP($A260,'Project List'!$A$9:$BF$360,'Project List'!AC$1,FALSE))),0)</f>
        <v>Nil</v>
      </c>
      <c r="AA260" s="13" t="str">
        <f>_xlfn.IFNA(IF(VLOOKUP($A260,'Project List'!$A$9:$BF$360,'Project List'!AD$1,FALSE)=0,"Nil",
IF(OR($E260="Potential",$E260="Proposed",$E260="Deferred",$E260="Cancelled",$E260="Closed"),VLOOKUP($A260,'Project List'!$A$9:$BF$360,'Project List'!AD$1,FALSE)*$A$15*$AE260,VLOOKUP($A260,'Project List'!$A$9:$BF$360,'Project List'!AD$1,FALSE))),0)</f>
        <v>Nil</v>
      </c>
      <c r="AB260" s="13" t="str">
        <f>_xlfn.IFNA(IF(VLOOKUP($A260,'Project List'!$A$9:$BF$360,'Project List'!AE$1,FALSE)=0,"Nil",
IF(OR($E260="Potential",$E260="Proposed",$E260="Deferred",$E260="Cancelled",$E260="Closed"),VLOOKUP($A260,'Project List'!$A$9:$BF$360,'Project List'!AE$1,FALSE)*$A$15*$AE260,VLOOKUP($A260,'Project List'!$A$9:$BF$360,'Project List'!AE$1,FALSE))),0)</f>
        <v>Nil</v>
      </c>
      <c r="AC260" s="13" t="str">
        <f>_xlfn.IFNA(IF(VLOOKUP($A260,'Project List'!$A$9:$BF$360,'Project List'!AF$1,FALSE)=0,"Nil",
IF(OR($E260="Potential",$E260="Proposed",$E260="Deferred",$E260="Cancelled",$E260="Closed"),VLOOKUP($A260,'Project List'!$A$9:$BF$360,'Project List'!AF$1,FALSE)*$A$15*$AE260,VLOOKUP($A260,'Project List'!$A$9:$BF$360,'Project List'!AF$1,FALSE))),0)</f>
        <v>Nil</v>
      </c>
      <c r="AD260" s="42"/>
      <c r="AE260" s="248">
        <f>1+IF(ISNA(VLOOKUP($A260,'Project labour content'!$A$7:$D$255,'Project labour content'!$D$1,FALSE)),VLOOKUP($D260,'Project labour content'!$F$6:$G$15,'Project labour content'!$G$1,FALSE),VLOOKUP($A260,'Project labour content'!$A$7:$D$255,'Project labour content'!$D$1,FALSE))*('Project labour content'!$K$14/100)*1</f>
        <v>1.0003392577346573</v>
      </c>
      <c r="AG260" s="3"/>
      <c r="AH260" s="3"/>
      <c r="AI260" s="32"/>
      <c r="AJ260" s="32"/>
      <c r="AK260" s="32"/>
      <c r="AL260" s="32"/>
      <c r="AM260" s="59"/>
      <c r="AN260" s="59"/>
      <c r="AO260" s="59"/>
      <c r="AP260" s="59"/>
      <c r="AQ260" s="59"/>
    </row>
    <row r="261" spans="1:43" x14ac:dyDescent="0.25">
      <c r="A261" s="11" t="s">
        <v>880</v>
      </c>
      <c r="B261" s="11" t="str">
        <f>_xlfn.IFNA(VLOOKUP($A261,'Project List'!$A$9:$AF$360,'Project List'!G$1,FALSE),0)</f>
        <v>Davenport-Pimba 132 kV Line Low Span Uprating</v>
      </c>
      <c r="C261" s="11" t="str">
        <f>_xlfn.IFNA(VLOOKUP($A261,'Project List'!$A$9:$AF$360,'Project List'!C$1,FALSE),0)</f>
        <v>ExAnte</v>
      </c>
      <c r="D261" s="11" t="str">
        <f>_xlfn.IFNA(VLOOKUP($A261,'Project List'!$A$9:$AF$360,'Project List'!D$1,FALSE),0)</f>
        <v>Refurbishment</v>
      </c>
      <c r="E261" s="11" t="str">
        <f>_xlfn.IFNA(VLOOKUP($A261,'Project List'!$A$9:$AF$360,'Project List'!H$1,FALSE),0)</f>
        <v>Active</v>
      </c>
      <c r="F261" s="105">
        <f>_xlfn.IFNA(VLOOKUP($A261,'Project List'!$A$9:$AF$360,'Project List'!I$1,FALSE),0)</f>
        <v>0</v>
      </c>
      <c r="G261" s="105">
        <f>_xlfn.IFNA(VLOOKUP($A261,'Project List'!$A$9:$AF$360,'Project List'!J$1,FALSE),0)</f>
        <v>0</v>
      </c>
      <c r="H261" s="105">
        <f>_xlfn.IFNA(VLOOKUP($A261,'Project List'!$A$9:$AF$360,'Project List'!K$1,FALSE),0)</f>
        <v>0</v>
      </c>
      <c r="I261" s="105">
        <f>_xlfn.IFNA(VLOOKUP($A261,'Project List'!$A$9:$AF$360,'Project List'!L$1,FALSE),0)</f>
        <v>0</v>
      </c>
      <c r="J261" s="105">
        <f>_xlfn.IFNA(VLOOKUP($A261,'Project List'!$A$9:$AF$360,'Project List'!M$1,FALSE),0)</f>
        <v>0</v>
      </c>
      <c r="K261" s="105">
        <f>_xlfn.IFNA(VLOOKUP($A261,'Project List'!$A$9:$AF$360,'Project List'!N$1,FALSE),0)</f>
        <v>0</v>
      </c>
      <c r="L261" s="105">
        <f>_xlfn.IFNA(VLOOKUP($A261,'Project List'!$A$9:$AF$360,'Project List'!O$1,FALSE),0)</f>
        <v>0</v>
      </c>
      <c r="M261" s="105">
        <f>_xlfn.IFNA(VLOOKUP($A261,'Project List'!$A$9:$AF$360,'Project List'!P$1,FALSE),0)</f>
        <v>0</v>
      </c>
      <c r="N261" s="105">
        <f>_xlfn.IFNA(VLOOKUP($A261,'Project List'!$A$9:$AF$360,'Project List'!Q$1,FALSE),0)</f>
        <v>0</v>
      </c>
      <c r="O261" s="105">
        <f>_xlfn.IFNA(VLOOKUP($A261,'Project List'!$A$9:$AF$360,'Project List'!R$1,FALSE),0)</f>
        <v>0</v>
      </c>
      <c r="P261" s="105">
        <f>_xlfn.IFNA(VLOOKUP($A261,'Project List'!$A$9:$AF$360,'Project List'!S$1,FALSE),0)</f>
        <v>0</v>
      </c>
      <c r="Q261" s="105">
        <f>_xlfn.IFNA(VLOOKUP($A261,'Project List'!$A$9:$AF$360,'Project List'!T$1,FALSE),0)</f>
        <v>34115.019999999997</v>
      </c>
      <c r="R261" s="105">
        <f>_xlfn.IFNA(VLOOKUP($A261,'Project List'!$A$9:$AF$360,'Project List'!U$1,FALSE),0)</f>
        <v>5054724.34</v>
      </c>
      <c r="S261" s="105">
        <f>_xlfn.IFNA(VLOOKUP($A261,'Project List'!$A$9:$AF$360,'Project List'!V$1,FALSE),0)</f>
        <v>7103707.6600000001</v>
      </c>
      <c r="T261" s="105">
        <f>_xlfn.IFNA(VLOOKUP($A261,'Project List'!$A$9:$AF$360,'Project List'!W$1,FALSE),0)</f>
        <v>401863.03</v>
      </c>
      <c r="U261" s="105">
        <f>_xlfn.IFNA(VLOOKUP($A261,'Project List'!$A$9:$AF$360,'Project List'!X$1,FALSE),0)</f>
        <v>464181.1</v>
      </c>
      <c r="V261" s="13">
        <f>_xlfn.IFNA(IF(VLOOKUP($A261,'Project List'!$A$9:$BF$360,'Project List'!Y$1,FALSE)=0,"Nil",
IF(OR($E261="Potential",$E261="Proposed",$E261="Deferred",$E261="Cancelled",$E261="Closed"),VLOOKUP($A261,'Project List'!$A$9:$BF$360,'Project List'!Y$1,FALSE)*$A$15*$AE261,VLOOKUP($A261,'Project List'!$A$9:$BF$360,'Project List'!Y$1,FALSE))),0)</f>
        <v>152666.0095776681</v>
      </c>
      <c r="W261" s="13" t="str">
        <f>_xlfn.IFNA(IF(VLOOKUP($A261,'Project List'!$A$9:$BF$360,'Project List'!Z$1,FALSE)=0,"Nil",
IF(OR($E261="Potential",$E261="Proposed",$E261="Deferred",$E261="Cancelled",$E261="Closed"),VLOOKUP($A261,'Project List'!$A$9:$BF$360,'Project List'!Z$1,FALSE)*$A$15*$AE261,VLOOKUP($A261,'Project List'!$A$9:$BF$360,'Project List'!Z$1,FALSE))),0)</f>
        <v>Nil</v>
      </c>
      <c r="X261" s="13" t="str">
        <f>_xlfn.IFNA(IF(VLOOKUP($A261,'Project List'!$A$9:$BF$360,'Project List'!AA$1,FALSE)=0,"Nil",
IF(OR($E261="Potential",$E261="Proposed",$E261="Deferred",$E261="Cancelled",$E261="Closed"),VLOOKUP($A261,'Project List'!$A$9:$BF$360,'Project List'!AA$1,FALSE)*$A$15*$AE261,VLOOKUP($A261,'Project List'!$A$9:$BF$360,'Project List'!AA$1,FALSE))),0)</f>
        <v>Nil</v>
      </c>
      <c r="Y261" s="13" t="str">
        <f>_xlfn.IFNA(IF(VLOOKUP($A261,'Project List'!$A$9:$BF$360,'Project List'!AB$1,FALSE)=0,"Nil",
IF(OR($E261="Potential",$E261="Proposed",$E261="Deferred",$E261="Cancelled",$E261="Closed"),VLOOKUP($A261,'Project List'!$A$9:$BF$360,'Project List'!AB$1,FALSE)*$A$15*$AE261,VLOOKUP($A261,'Project List'!$A$9:$BF$360,'Project List'!AB$1,FALSE))),0)</f>
        <v>Nil</v>
      </c>
      <c r="Z261" s="13" t="str">
        <f>_xlfn.IFNA(IF(VLOOKUP($A261,'Project List'!$A$9:$BF$360,'Project List'!AC$1,FALSE)=0,"Nil",
IF(OR($E261="Potential",$E261="Proposed",$E261="Deferred",$E261="Cancelled",$E261="Closed"),VLOOKUP($A261,'Project List'!$A$9:$BF$360,'Project List'!AC$1,FALSE)*$A$15*$AE261,VLOOKUP($A261,'Project List'!$A$9:$BF$360,'Project List'!AC$1,FALSE))),0)</f>
        <v>Nil</v>
      </c>
      <c r="AA261" s="13" t="str">
        <f>_xlfn.IFNA(IF(VLOOKUP($A261,'Project List'!$A$9:$BF$360,'Project List'!AD$1,FALSE)=0,"Nil",
IF(OR($E261="Potential",$E261="Proposed",$E261="Deferred",$E261="Cancelled",$E261="Closed"),VLOOKUP($A261,'Project List'!$A$9:$BF$360,'Project List'!AD$1,FALSE)*$A$15*$AE261,VLOOKUP($A261,'Project List'!$A$9:$BF$360,'Project List'!AD$1,FALSE))),0)</f>
        <v>Nil</v>
      </c>
      <c r="AB261" s="13" t="str">
        <f>_xlfn.IFNA(IF(VLOOKUP($A261,'Project List'!$A$9:$BF$360,'Project List'!AE$1,FALSE)=0,"Nil",
IF(OR($E261="Potential",$E261="Proposed",$E261="Deferred",$E261="Cancelled",$E261="Closed"),VLOOKUP($A261,'Project List'!$A$9:$BF$360,'Project List'!AE$1,FALSE)*$A$15*$AE261,VLOOKUP($A261,'Project List'!$A$9:$BF$360,'Project List'!AE$1,FALSE))),0)</f>
        <v>Nil</v>
      </c>
      <c r="AC261" s="13" t="str">
        <f>_xlfn.IFNA(IF(VLOOKUP($A261,'Project List'!$A$9:$BF$360,'Project List'!AF$1,FALSE)=0,"Nil",
IF(OR($E261="Potential",$E261="Proposed",$E261="Deferred",$E261="Cancelled",$E261="Closed"),VLOOKUP($A261,'Project List'!$A$9:$BF$360,'Project List'!AF$1,FALSE)*$A$15*$AE261,VLOOKUP($A261,'Project List'!$A$9:$BF$360,'Project List'!AF$1,FALSE))),0)</f>
        <v>Nil</v>
      </c>
      <c r="AD261" s="42"/>
      <c r="AE261" s="248">
        <f>1+IF(ISNA(VLOOKUP($A261,'Project labour content'!$A$7:$D$255,'Project labour content'!$D$1,FALSE)),VLOOKUP($D261,'Project labour content'!$F$6:$G$15,'Project labour content'!$G$1,FALSE),VLOOKUP($A261,'Project labour content'!$A$7:$D$255,'Project labour content'!$D$1,FALSE))*('Project labour content'!$K$14/100)*1</f>
        <v>1.000290738030057</v>
      </c>
      <c r="AG261" s="3"/>
      <c r="AH261" s="3"/>
      <c r="AI261" s="32"/>
      <c r="AJ261" s="32"/>
      <c r="AK261" s="32"/>
      <c r="AL261" s="32"/>
      <c r="AM261" s="59"/>
      <c r="AN261" s="59"/>
      <c r="AO261" s="59"/>
      <c r="AP261" s="59"/>
      <c r="AQ261" s="59"/>
    </row>
    <row r="262" spans="1:43" x14ac:dyDescent="0.25">
      <c r="A262" s="11" t="s">
        <v>876</v>
      </c>
      <c r="B262" s="11" t="str">
        <f>_xlfn.IFNA(VLOOKUP($A262,'Project List'!$A$9:$AF$360,'Project List'!G$1,FALSE),0)</f>
        <v>Group Corporate Financial Model Replacement</v>
      </c>
      <c r="C262" s="11" t="str">
        <f>_xlfn.IFNA(VLOOKUP($A262,'Project List'!$A$9:$AF$360,'Project List'!C$1,FALSE),0)</f>
        <v>ExAnte</v>
      </c>
      <c r="D262" s="11" t="str">
        <f>_xlfn.IFNA(VLOOKUP($A262,'Project List'!$A$9:$AF$360,'Project List'!D$1,FALSE),0)</f>
        <v>Information Technology</v>
      </c>
      <c r="E262" s="11" t="str">
        <f>_xlfn.IFNA(VLOOKUP($A262,'Project List'!$A$9:$AF$360,'Project List'!H$1,FALSE),0)</f>
        <v>Closed</v>
      </c>
      <c r="F262" s="105">
        <f>_xlfn.IFNA(VLOOKUP($A262,'Project List'!$A$9:$AF$360,'Project List'!I$1,FALSE),0)</f>
        <v>0</v>
      </c>
      <c r="G262" s="105">
        <f>_xlfn.IFNA(VLOOKUP($A262,'Project List'!$A$9:$AF$360,'Project List'!J$1,FALSE),0)</f>
        <v>0</v>
      </c>
      <c r="H262" s="105">
        <f>_xlfn.IFNA(VLOOKUP($A262,'Project List'!$A$9:$AF$360,'Project List'!K$1,FALSE),0)</f>
        <v>0</v>
      </c>
      <c r="I262" s="105">
        <f>_xlfn.IFNA(VLOOKUP($A262,'Project List'!$A$9:$AF$360,'Project List'!L$1,FALSE),0)</f>
        <v>0</v>
      </c>
      <c r="J262" s="105">
        <f>_xlfn.IFNA(VLOOKUP($A262,'Project List'!$A$9:$AF$360,'Project List'!M$1,FALSE),0)</f>
        <v>0</v>
      </c>
      <c r="K262" s="105">
        <f>_xlfn.IFNA(VLOOKUP($A262,'Project List'!$A$9:$AF$360,'Project List'!N$1,FALSE),0)</f>
        <v>0</v>
      </c>
      <c r="L262" s="105">
        <f>_xlfn.IFNA(VLOOKUP($A262,'Project List'!$A$9:$AF$360,'Project List'!O$1,FALSE),0)</f>
        <v>0</v>
      </c>
      <c r="M262" s="105">
        <f>_xlfn.IFNA(VLOOKUP($A262,'Project List'!$A$9:$AF$360,'Project List'!P$1,FALSE),0)</f>
        <v>0</v>
      </c>
      <c r="N262" s="105">
        <f>_xlfn.IFNA(VLOOKUP($A262,'Project List'!$A$9:$AF$360,'Project List'!Q$1,FALSE),0)</f>
        <v>0</v>
      </c>
      <c r="O262" s="105">
        <f>_xlfn.IFNA(VLOOKUP($A262,'Project List'!$A$9:$AF$360,'Project List'!R$1,FALSE),0)</f>
        <v>0</v>
      </c>
      <c r="P262" s="105">
        <f>_xlfn.IFNA(VLOOKUP($A262,'Project List'!$A$9:$AF$360,'Project List'!S$1,FALSE),0)</f>
        <v>0</v>
      </c>
      <c r="Q262" s="105">
        <f>_xlfn.IFNA(VLOOKUP($A262,'Project List'!$A$9:$AF$360,'Project List'!T$1,FALSE),0)</f>
        <v>190856.07</v>
      </c>
      <c r="R262" s="105">
        <f>_xlfn.IFNA(VLOOKUP($A262,'Project List'!$A$9:$AF$360,'Project List'!U$1,FALSE),0)</f>
        <v>348139.78</v>
      </c>
      <c r="S262" s="105">
        <f>_xlfn.IFNA(VLOOKUP($A262,'Project List'!$A$9:$AF$360,'Project List'!V$1,FALSE),0)</f>
        <v>0</v>
      </c>
      <c r="T262" s="105">
        <f>_xlfn.IFNA(VLOOKUP($A262,'Project List'!$A$9:$AF$360,'Project List'!W$1,FALSE),0)</f>
        <v>0</v>
      </c>
      <c r="U262" s="105">
        <f>_xlfn.IFNA(VLOOKUP($A262,'Project List'!$A$9:$AF$360,'Project List'!X$1,FALSE),0)</f>
        <v>0</v>
      </c>
      <c r="V262" s="13" t="str">
        <f>_xlfn.IFNA(IF(VLOOKUP($A262,'Project List'!$A$9:$BF$360,'Project List'!Y$1,FALSE)=0,"Nil",
IF(OR($E262="Potential",$E262="Proposed",$E262="Deferred",$E262="Cancelled",$E262="Closed"),VLOOKUP($A262,'Project List'!$A$9:$BF$360,'Project List'!Y$1,FALSE)*$A$15*$AE262,VLOOKUP($A262,'Project List'!$A$9:$BF$360,'Project List'!Y$1,FALSE))),0)</f>
        <v>Nil</v>
      </c>
      <c r="W262" s="13" t="str">
        <f>_xlfn.IFNA(IF(VLOOKUP($A262,'Project List'!$A$9:$BF$360,'Project List'!Z$1,FALSE)=0,"Nil",
IF(OR($E262="Potential",$E262="Proposed",$E262="Deferred",$E262="Cancelled",$E262="Closed"),VLOOKUP($A262,'Project List'!$A$9:$BF$360,'Project List'!Z$1,FALSE)*$A$15*$AE262,VLOOKUP($A262,'Project List'!$A$9:$BF$360,'Project List'!Z$1,FALSE))),0)</f>
        <v>Nil</v>
      </c>
      <c r="X262" s="13" t="str">
        <f>_xlfn.IFNA(IF(VLOOKUP($A262,'Project List'!$A$9:$BF$360,'Project List'!AA$1,FALSE)=0,"Nil",
IF(OR($E262="Potential",$E262="Proposed",$E262="Deferred",$E262="Cancelled",$E262="Closed"),VLOOKUP($A262,'Project List'!$A$9:$BF$360,'Project List'!AA$1,FALSE)*$A$15*$AE262,VLOOKUP($A262,'Project List'!$A$9:$BF$360,'Project List'!AA$1,FALSE))),0)</f>
        <v>Nil</v>
      </c>
      <c r="Y262" s="13" t="str">
        <f>_xlfn.IFNA(IF(VLOOKUP($A262,'Project List'!$A$9:$BF$360,'Project List'!AB$1,FALSE)=0,"Nil",
IF(OR($E262="Potential",$E262="Proposed",$E262="Deferred",$E262="Cancelled",$E262="Closed"),VLOOKUP($A262,'Project List'!$A$9:$BF$360,'Project List'!AB$1,FALSE)*$A$15*$AE262,VLOOKUP($A262,'Project List'!$A$9:$BF$360,'Project List'!AB$1,FALSE))),0)</f>
        <v>Nil</v>
      </c>
      <c r="Z262" s="13" t="str">
        <f>_xlfn.IFNA(IF(VLOOKUP($A262,'Project List'!$A$9:$BF$360,'Project List'!AC$1,FALSE)=0,"Nil",
IF(OR($E262="Potential",$E262="Proposed",$E262="Deferred",$E262="Cancelled",$E262="Closed"),VLOOKUP($A262,'Project List'!$A$9:$BF$360,'Project List'!AC$1,FALSE)*$A$15*$AE262,VLOOKUP($A262,'Project List'!$A$9:$BF$360,'Project List'!AC$1,FALSE))),0)</f>
        <v>Nil</v>
      </c>
      <c r="AA262" s="13" t="str">
        <f>_xlfn.IFNA(IF(VLOOKUP($A262,'Project List'!$A$9:$BF$360,'Project List'!AD$1,FALSE)=0,"Nil",
IF(OR($E262="Potential",$E262="Proposed",$E262="Deferred",$E262="Cancelled",$E262="Closed"),VLOOKUP($A262,'Project List'!$A$9:$BF$360,'Project List'!AD$1,FALSE)*$A$15*$AE262,VLOOKUP($A262,'Project List'!$A$9:$BF$360,'Project List'!AD$1,FALSE))),0)</f>
        <v>Nil</v>
      </c>
      <c r="AB262" s="13" t="str">
        <f>_xlfn.IFNA(IF(VLOOKUP($A262,'Project List'!$A$9:$BF$360,'Project List'!AE$1,FALSE)=0,"Nil",
IF(OR($E262="Potential",$E262="Proposed",$E262="Deferred",$E262="Cancelled",$E262="Closed"),VLOOKUP($A262,'Project List'!$A$9:$BF$360,'Project List'!AE$1,FALSE)*$A$15*$AE262,VLOOKUP($A262,'Project List'!$A$9:$BF$360,'Project List'!AE$1,FALSE))),0)</f>
        <v>Nil</v>
      </c>
      <c r="AC262" s="13" t="str">
        <f>_xlfn.IFNA(IF(VLOOKUP($A262,'Project List'!$A$9:$BF$360,'Project List'!AF$1,FALSE)=0,"Nil",
IF(OR($E262="Potential",$E262="Proposed",$E262="Deferred",$E262="Cancelled",$E262="Closed"),VLOOKUP($A262,'Project List'!$A$9:$BF$360,'Project List'!AF$1,FALSE)*$A$15*$AE262,VLOOKUP($A262,'Project List'!$A$9:$BF$360,'Project List'!AF$1,FALSE))),0)</f>
        <v>Nil</v>
      </c>
      <c r="AD262" s="42"/>
      <c r="AE262" s="248">
        <f>1+IF(ISNA(VLOOKUP($A262,'Project labour content'!$A$7:$D$255,'Project labour content'!$D$1,FALSE)),VLOOKUP($D262,'Project labour content'!$F$6:$G$15,'Project labour content'!$G$1,FALSE),VLOOKUP($A262,'Project labour content'!$A$7:$D$255,'Project labour content'!$D$1,FALSE))*('Project labour content'!$K$14/100)*1</f>
        <v>1.0024480115846353</v>
      </c>
      <c r="AG262" s="3"/>
      <c r="AH262" s="3"/>
      <c r="AI262" s="32"/>
      <c r="AJ262" s="32"/>
      <c r="AK262" s="32"/>
      <c r="AL262" s="32"/>
      <c r="AM262" s="59"/>
      <c r="AN262" s="59"/>
      <c r="AO262" s="59"/>
      <c r="AP262" s="59"/>
      <c r="AQ262" s="59"/>
    </row>
    <row r="263" spans="1:43" x14ac:dyDescent="0.25">
      <c r="A263" s="11" t="s">
        <v>881</v>
      </c>
      <c r="B263" s="11" t="str">
        <f>_xlfn.IFNA(VLOOKUP($A263,'Project List'!$A$9:$AF$360,'Project List'!G$1,FALSE),0)</f>
        <v>F1919 and F1920 Tower Replacement</v>
      </c>
      <c r="C263" s="11" t="str">
        <f>_xlfn.IFNA(VLOOKUP($A263,'Project List'!$A$9:$AF$360,'Project List'!C$1,FALSE),0)</f>
        <v>ExAnte</v>
      </c>
      <c r="D263" s="11" t="str">
        <f>_xlfn.IFNA(VLOOKUP($A263,'Project List'!$A$9:$AF$360,'Project List'!D$1,FALSE),0)</f>
        <v>Replacement</v>
      </c>
      <c r="E263" s="11" t="str">
        <f>_xlfn.IFNA(VLOOKUP($A263,'Project List'!$A$9:$AF$360,'Project List'!H$1,FALSE),0)</f>
        <v>Closed</v>
      </c>
      <c r="F263" s="105">
        <f>_xlfn.IFNA(VLOOKUP($A263,'Project List'!$A$9:$AF$360,'Project List'!I$1,FALSE),0)</f>
        <v>0</v>
      </c>
      <c r="G263" s="105">
        <f>_xlfn.IFNA(VLOOKUP($A263,'Project List'!$A$9:$AF$360,'Project List'!J$1,FALSE),0)</f>
        <v>0</v>
      </c>
      <c r="H263" s="105">
        <f>_xlfn.IFNA(VLOOKUP($A263,'Project List'!$A$9:$AF$360,'Project List'!K$1,FALSE),0)</f>
        <v>0</v>
      </c>
      <c r="I263" s="105">
        <f>_xlfn.IFNA(VLOOKUP($A263,'Project List'!$A$9:$AF$360,'Project List'!L$1,FALSE),0)</f>
        <v>0</v>
      </c>
      <c r="J263" s="105">
        <f>_xlfn.IFNA(VLOOKUP($A263,'Project List'!$A$9:$AF$360,'Project List'!M$1,FALSE),0)</f>
        <v>0</v>
      </c>
      <c r="K263" s="105">
        <f>_xlfn.IFNA(VLOOKUP($A263,'Project List'!$A$9:$AF$360,'Project List'!N$1,FALSE),0)</f>
        <v>0</v>
      </c>
      <c r="L263" s="105">
        <f>_xlfn.IFNA(VLOOKUP($A263,'Project List'!$A$9:$AF$360,'Project List'!O$1,FALSE),0)</f>
        <v>0</v>
      </c>
      <c r="M263" s="105">
        <f>_xlfn.IFNA(VLOOKUP($A263,'Project List'!$A$9:$AF$360,'Project List'!P$1,FALSE),0)</f>
        <v>0</v>
      </c>
      <c r="N263" s="105">
        <f>_xlfn.IFNA(VLOOKUP($A263,'Project List'!$A$9:$AF$360,'Project List'!Q$1,FALSE),0)</f>
        <v>0</v>
      </c>
      <c r="O263" s="105">
        <f>_xlfn.IFNA(VLOOKUP($A263,'Project List'!$A$9:$AF$360,'Project List'!R$1,FALSE),0)</f>
        <v>0</v>
      </c>
      <c r="P263" s="105">
        <f>_xlfn.IFNA(VLOOKUP($A263,'Project List'!$A$9:$AF$360,'Project List'!S$1,FALSE),0)</f>
        <v>0</v>
      </c>
      <c r="Q263" s="105">
        <f>_xlfn.IFNA(VLOOKUP($A263,'Project List'!$A$9:$AF$360,'Project List'!T$1,FALSE),0)</f>
        <v>3906700</v>
      </c>
      <c r="R263" s="105">
        <f>_xlfn.IFNA(VLOOKUP($A263,'Project List'!$A$9:$AF$360,'Project List'!U$1,FALSE),0)</f>
        <v>0</v>
      </c>
      <c r="S263" s="105">
        <f>_xlfn.IFNA(VLOOKUP($A263,'Project List'!$A$9:$AF$360,'Project List'!V$1,FALSE),0)</f>
        <v>0</v>
      </c>
      <c r="T263" s="105">
        <f>_xlfn.IFNA(VLOOKUP($A263,'Project List'!$A$9:$AF$360,'Project List'!W$1,FALSE),0)</f>
        <v>0</v>
      </c>
      <c r="U263" s="105">
        <f>_xlfn.IFNA(VLOOKUP($A263,'Project List'!$A$9:$AF$360,'Project List'!X$1,FALSE),0)</f>
        <v>0</v>
      </c>
      <c r="V263" s="13" t="str">
        <f>_xlfn.IFNA(IF(VLOOKUP($A263,'Project List'!$A$9:$BF$360,'Project List'!Y$1,FALSE)=0,"Nil",
IF(OR($E263="Potential",$E263="Proposed",$E263="Deferred",$E263="Cancelled",$E263="Closed"),VLOOKUP($A263,'Project List'!$A$9:$BF$360,'Project List'!Y$1,FALSE)*$A$15*$AE263,VLOOKUP($A263,'Project List'!$A$9:$BF$360,'Project List'!Y$1,FALSE))),0)</f>
        <v>Nil</v>
      </c>
      <c r="W263" s="13" t="str">
        <f>_xlfn.IFNA(IF(VLOOKUP($A263,'Project List'!$A$9:$BF$360,'Project List'!Z$1,FALSE)=0,"Nil",
IF(OR($E263="Potential",$E263="Proposed",$E263="Deferred",$E263="Cancelled",$E263="Closed"),VLOOKUP($A263,'Project List'!$A$9:$BF$360,'Project List'!Z$1,FALSE)*$A$15*$AE263,VLOOKUP($A263,'Project List'!$A$9:$BF$360,'Project List'!Z$1,FALSE))),0)</f>
        <v>Nil</v>
      </c>
      <c r="X263" s="13" t="str">
        <f>_xlfn.IFNA(IF(VLOOKUP($A263,'Project List'!$A$9:$BF$360,'Project List'!AA$1,FALSE)=0,"Nil",
IF(OR($E263="Potential",$E263="Proposed",$E263="Deferred",$E263="Cancelled",$E263="Closed"),VLOOKUP($A263,'Project List'!$A$9:$BF$360,'Project List'!AA$1,FALSE)*$A$15*$AE263,VLOOKUP($A263,'Project List'!$A$9:$BF$360,'Project List'!AA$1,FALSE))),0)</f>
        <v>Nil</v>
      </c>
      <c r="Y263" s="13" t="str">
        <f>_xlfn.IFNA(IF(VLOOKUP($A263,'Project List'!$A$9:$BF$360,'Project List'!AB$1,FALSE)=0,"Nil",
IF(OR($E263="Potential",$E263="Proposed",$E263="Deferred",$E263="Cancelled",$E263="Closed"),VLOOKUP($A263,'Project List'!$A$9:$BF$360,'Project List'!AB$1,FALSE)*$A$15*$AE263,VLOOKUP($A263,'Project List'!$A$9:$BF$360,'Project List'!AB$1,FALSE))),0)</f>
        <v>Nil</v>
      </c>
      <c r="Z263" s="13" t="str">
        <f>_xlfn.IFNA(IF(VLOOKUP($A263,'Project List'!$A$9:$BF$360,'Project List'!AC$1,FALSE)=0,"Nil",
IF(OR($E263="Potential",$E263="Proposed",$E263="Deferred",$E263="Cancelled",$E263="Closed"),VLOOKUP($A263,'Project List'!$A$9:$BF$360,'Project List'!AC$1,FALSE)*$A$15*$AE263,VLOOKUP($A263,'Project List'!$A$9:$BF$360,'Project List'!AC$1,FALSE))),0)</f>
        <v>Nil</v>
      </c>
      <c r="AA263" s="13" t="str">
        <f>_xlfn.IFNA(IF(VLOOKUP($A263,'Project List'!$A$9:$BF$360,'Project List'!AD$1,FALSE)=0,"Nil",
IF(OR($E263="Potential",$E263="Proposed",$E263="Deferred",$E263="Cancelled",$E263="Closed"),VLOOKUP($A263,'Project List'!$A$9:$BF$360,'Project List'!AD$1,FALSE)*$A$15*$AE263,VLOOKUP($A263,'Project List'!$A$9:$BF$360,'Project List'!AD$1,FALSE))),0)</f>
        <v>Nil</v>
      </c>
      <c r="AB263" s="13" t="str">
        <f>_xlfn.IFNA(IF(VLOOKUP($A263,'Project List'!$A$9:$BF$360,'Project List'!AE$1,FALSE)=0,"Nil",
IF(OR($E263="Potential",$E263="Proposed",$E263="Deferred",$E263="Cancelled",$E263="Closed"),VLOOKUP($A263,'Project List'!$A$9:$BF$360,'Project List'!AE$1,FALSE)*$A$15*$AE263,VLOOKUP($A263,'Project List'!$A$9:$BF$360,'Project List'!AE$1,FALSE))),0)</f>
        <v>Nil</v>
      </c>
      <c r="AC263" s="13" t="str">
        <f>_xlfn.IFNA(IF(VLOOKUP($A263,'Project List'!$A$9:$BF$360,'Project List'!AF$1,FALSE)=0,"Nil",
IF(OR($E263="Potential",$E263="Proposed",$E263="Deferred",$E263="Cancelled",$E263="Closed"),VLOOKUP($A263,'Project List'!$A$9:$BF$360,'Project List'!AF$1,FALSE)*$A$15*$AE263,VLOOKUP($A263,'Project List'!$A$9:$BF$360,'Project List'!AF$1,FALSE))),0)</f>
        <v>Nil</v>
      </c>
      <c r="AD263" s="42"/>
      <c r="AE263" s="248">
        <f>1+IF(ISNA(VLOOKUP($A263,'Project labour content'!$A$7:$D$255,'Project labour content'!$D$1,FALSE)),VLOOKUP($D263,'Project labour content'!$F$6:$G$15,'Project labour content'!$G$1,FALSE),VLOOKUP($A263,'Project labour content'!$A$7:$D$255,'Project labour content'!$D$1,FALSE))*('Project labour content'!$K$14/100)*1</f>
        <v>1.0008946620064583</v>
      </c>
      <c r="AG263" s="3"/>
      <c r="AH263" s="3"/>
      <c r="AI263" s="32"/>
      <c r="AJ263" s="32"/>
      <c r="AK263" s="32"/>
      <c r="AL263" s="32"/>
      <c r="AM263" s="59"/>
      <c r="AN263" s="59"/>
      <c r="AO263" s="59"/>
      <c r="AP263" s="59"/>
      <c r="AQ263" s="59"/>
    </row>
    <row r="264" spans="1:43" x14ac:dyDescent="0.25">
      <c r="A264" s="11" t="s">
        <v>874</v>
      </c>
      <c r="B264" s="11" t="str">
        <f>_xlfn.IFNA(VLOOKUP($A264,'Project List'!$A$9:$AF$360,'Project List'!G$1,FALSE),0)</f>
        <v>Port Lincoln Network Support Connection Point</v>
      </c>
      <c r="C264" s="11" t="str">
        <f>_xlfn.IFNA(VLOOKUP($A264,'Project List'!$A$9:$AF$360,'Project List'!C$1,FALSE),0)</f>
        <v>ExAnte</v>
      </c>
      <c r="D264" s="11" t="str">
        <f>_xlfn.IFNA(VLOOKUP($A264,'Project List'!$A$9:$AF$360,'Project List'!D$1,FALSE),0)</f>
        <v>Connection</v>
      </c>
      <c r="E264" s="11" t="str">
        <f>_xlfn.IFNA(VLOOKUP($A264,'Project List'!$A$9:$AF$360,'Project List'!H$1,FALSE),0)</f>
        <v>Closed</v>
      </c>
      <c r="F264" s="105">
        <f>_xlfn.IFNA(VLOOKUP($A264,'Project List'!$A$9:$AF$360,'Project List'!I$1,FALSE),0)</f>
        <v>0</v>
      </c>
      <c r="G264" s="105">
        <f>_xlfn.IFNA(VLOOKUP($A264,'Project List'!$A$9:$AF$360,'Project List'!J$1,FALSE),0)</f>
        <v>0</v>
      </c>
      <c r="H264" s="105">
        <f>_xlfn.IFNA(VLOOKUP($A264,'Project List'!$A$9:$AF$360,'Project List'!K$1,FALSE),0)</f>
        <v>0</v>
      </c>
      <c r="I264" s="105">
        <f>_xlfn.IFNA(VLOOKUP($A264,'Project List'!$A$9:$AF$360,'Project List'!L$1,FALSE),0)</f>
        <v>0</v>
      </c>
      <c r="J264" s="105">
        <f>_xlfn.IFNA(VLOOKUP($A264,'Project List'!$A$9:$AF$360,'Project List'!M$1,FALSE),0)</f>
        <v>0</v>
      </c>
      <c r="K264" s="105">
        <f>_xlfn.IFNA(VLOOKUP($A264,'Project List'!$A$9:$AF$360,'Project List'!N$1,FALSE),0)</f>
        <v>0</v>
      </c>
      <c r="L264" s="105">
        <f>_xlfn.IFNA(VLOOKUP($A264,'Project List'!$A$9:$AF$360,'Project List'!O$1,FALSE),0)</f>
        <v>0</v>
      </c>
      <c r="M264" s="105">
        <f>_xlfn.IFNA(VLOOKUP($A264,'Project List'!$A$9:$AF$360,'Project List'!P$1,FALSE),0)</f>
        <v>0</v>
      </c>
      <c r="N264" s="105">
        <f>_xlfn.IFNA(VLOOKUP($A264,'Project List'!$A$9:$AF$360,'Project List'!Q$1,FALSE),0)</f>
        <v>0</v>
      </c>
      <c r="O264" s="105">
        <f>_xlfn.IFNA(VLOOKUP($A264,'Project List'!$A$9:$AF$360,'Project List'!R$1,FALSE),0)</f>
        <v>0</v>
      </c>
      <c r="P264" s="105">
        <f>_xlfn.IFNA(VLOOKUP($A264,'Project List'!$A$9:$AF$360,'Project List'!S$1,FALSE),0)</f>
        <v>0</v>
      </c>
      <c r="Q264" s="105">
        <f>_xlfn.IFNA(VLOOKUP($A264,'Project List'!$A$9:$AF$360,'Project List'!T$1,FALSE),0)</f>
        <v>0</v>
      </c>
      <c r="R264" s="105">
        <f>_xlfn.IFNA(VLOOKUP($A264,'Project List'!$A$9:$AF$360,'Project List'!U$1,FALSE),0)</f>
        <v>568952.21</v>
      </c>
      <c r="S264" s="105">
        <f>_xlfn.IFNA(VLOOKUP($A264,'Project List'!$A$9:$AF$360,'Project List'!V$1,FALSE),0)</f>
        <v>2063252.96</v>
      </c>
      <c r="T264" s="105">
        <f>_xlfn.IFNA(VLOOKUP($A264,'Project List'!$A$9:$AF$360,'Project List'!W$1,FALSE),0)</f>
        <v>148019.34</v>
      </c>
      <c r="U264" s="105">
        <f>_xlfn.IFNA(VLOOKUP($A264,'Project List'!$A$9:$AF$360,'Project List'!X$1,FALSE),0)</f>
        <v>0</v>
      </c>
      <c r="V264" s="13" t="str">
        <f>_xlfn.IFNA(IF(VLOOKUP($A264,'Project List'!$A$9:$BF$360,'Project List'!Y$1,FALSE)=0,"Nil",
IF(OR($E264="Potential",$E264="Proposed",$E264="Deferred",$E264="Cancelled",$E264="Closed"),VLOOKUP($A264,'Project List'!$A$9:$BF$360,'Project List'!Y$1,FALSE)*$A$15*$AE264,VLOOKUP($A264,'Project List'!$A$9:$BF$360,'Project List'!Y$1,FALSE))),0)</f>
        <v>Nil</v>
      </c>
      <c r="W264" s="13" t="str">
        <f>_xlfn.IFNA(IF(VLOOKUP($A264,'Project List'!$A$9:$BF$360,'Project List'!Z$1,FALSE)=0,"Nil",
IF(OR($E264="Potential",$E264="Proposed",$E264="Deferred",$E264="Cancelled",$E264="Closed"),VLOOKUP($A264,'Project List'!$A$9:$BF$360,'Project List'!Z$1,FALSE)*$A$15*$AE264,VLOOKUP($A264,'Project List'!$A$9:$BF$360,'Project List'!Z$1,FALSE))),0)</f>
        <v>Nil</v>
      </c>
      <c r="X264" s="13" t="str">
        <f>_xlfn.IFNA(IF(VLOOKUP($A264,'Project List'!$A$9:$BF$360,'Project List'!AA$1,FALSE)=0,"Nil",
IF(OR($E264="Potential",$E264="Proposed",$E264="Deferred",$E264="Cancelled",$E264="Closed"),VLOOKUP($A264,'Project List'!$A$9:$BF$360,'Project List'!AA$1,FALSE)*$A$15*$AE264,VLOOKUP($A264,'Project List'!$A$9:$BF$360,'Project List'!AA$1,FALSE))),0)</f>
        <v>Nil</v>
      </c>
      <c r="Y264" s="13" t="str">
        <f>_xlfn.IFNA(IF(VLOOKUP($A264,'Project List'!$A$9:$BF$360,'Project List'!AB$1,FALSE)=0,"Nil",
IF(OR($E264="Potential",$E264="Proposed",$E264="Deferred",$E264="Cancelled",$E264="Closed"),VLOOKUP($A264,'Project List'!$A$9:$BF$360,'Project List'!AB$1,FALSE)*$A$15*$AE264,VLOOKUP($A264,'Project List'!$A$9:$BF$360,'Project List'!AB$1,FALSE))),0)</f>
        <v>Nil</v>
      </c>
      <c r="Z264" s="13" t="str">
        <f>_xlfn.IFNA(IF(VLOOKUP($A264,'Project List'!$A$9:$BF$360,'Project List'!AC$1,FALSE)=0,"Nil",
IF(OR($E264="Potential",$E264="Proposed",$E264="Deferred",$E264="Cancelled",$E264="Closed"),VLOOKUP($A264,'Project List'!$A$9:$BF$360,'Project List'!AC$1,FALSE)*$A$15*$AE264,VLOOKUP($A264,'Project List'!$A$9:$BF$360,'Project List'!AC$1,FALSE))),0)</f>
        <v>Nil</v>
      </c>
      <c r="AA264" s="13" t="str">
        <f>_xlfn.IFNA(IF(VLOOKUP($A264,'Project List'!$A$9:$BF$360,'Project List'!AD$1,FALSE)=0,"Nil",
IF(OR($E264="Potential",$E264="Proposed",$E264="Deferred",$E264="Cancelled",$E264="Closed"),VLOOKUP($A264,'Project List'!$A$9:$BF$360,'Project List'!AD$1,FALSE)*$A$15*$AE264,VLOOKUP($A264,'Project List'!$A$9:$BF$360,'Project List'!AD$1,FALSE))),0)</f>
        <v>Nil</v>
      </c>
      <c r="AB264" s="13" t="str">
        <f>_xlfn.IFNA(IF(VLOOKUP($A264,'Project List'!$A$9:$BF$360,'Project List'!AE$1,FALSE)=0,"Nil",
IF(OR($E264="Potential",$E264="Proposed",$E264="Deferred",$E264="Cancelled",$E264="Closed"),VLOOKUP($A264,'Project List'!$A$9:$BF$360,'Project List'!AE$1,FALSE)*$A$15*$AE264,VLOOKUP($A264,'Project List'!$A$9:$BF$360,'Project List'!AE$1,FALSE))),0)</f>
        <v>Nil</v>
      </c>
      <c r="AC264" s="13" t="str">
        <f>_xlfn.IFNA(IF(VLOOKUP($A264,'Project List'!$A$9:$BF$360,'Project List'!AF$1,FALSE)=0,"Nil",
IF(OR($E264="Potential",$E264="Proposed",$E264="Deferred",$E264="Cancelled",$E264="Closed"),VLOOKUP($A264,'Project List'!$A$9:$BF$360,'Project List'!AF$1,FALSE)*$A$15*$AE264,VLOOKUP($A264,'Project List'!$A$9:$BF$360,'Project List'!AF$1,FALSE))),0)</f>
        <v>Nil</v>
      </c>
      <c r="AD264" s="42"/>
      <c r="AE264" s="248">
        <f>1+IF(ISNA(VLOOKUP($A264,'Project labour content'!$A$7:$D$255,'Project labour content'!$D$1,FALSE)),VLOOKUP($D264,'Project labour content'!$F$6:$G$15,'Project labour content'!$G$1,FALSE),VLOOKUP($A264,'Project labour content'!$A$7:$D$255,'Project labour content'!$D$1,FALSE))*('Project labour content'!$K$14/100)*1</f>
        <v>1.0007222854200126</v>
      </c>
      <c r="AG264" s="3"/>
      <c r="AH264" s="3"/>
      <c r="AI264" s="32"/>
      <c r="AJ264" s="32"/>
      <c r="AK264" s="32"/>
      <c r="AL264" s="32"/>
      <c r="AM264" s="59"/>
      <c r="AN264" s="59"/>
      <c r="AO264" s="59"/>
      <c r="AP264" s="59"/>
      <c r="AQ264" s="59"/>
    </row>
    <row r="265" spans="1:43" x14ac:dyDescent="0.25">
      <c r="A265" s="11" t="s">
        <v>873</v>
      </c>
      <c r="B265" s="11" t="str">
        <f>_xlfn.IFNA(VLOOKUP($A265,'Project List'!$A$9:$AF$360,'Project List'!G$1,FALSE),0)</f>
        <v>Mobilong Connection Point Substation - Segregation of Assets</v>
      </c>
      <c r="C265" s="11" t="str">
        <f>_xlfn.IFNA(VLOOKUP($A265,'Project List'!$A$9:$AF$360,'Project List'!C$1,FALSE),0)</f>
        <v>ExAnte</v>
      </c>
      <c r="D265" s="11" t="str">
        <f>_xlfn.IFNA(VLOOKUP($A265,'Project List'!$A$9:$AF$360,'Project List'!D$1,FALSE),0)</f>
        <v>Connection</v>
      </c>
      <c r="E265" s="11" t="str">
        <f>_xlfn.IFNA(VLOOKUP($A265,'Project List'!$A$9:$AF$360,'Project List'!H$1,FALSE),0)</f>
        <v>Closed</v>
      </c>
      <c r="F265" s="105">
        <f>_xlfn.IFNA(VLOOKUP($A265,'Project List'!$A$9:$AF$360,'Project List'!I$1,FALSE),0)</f>
        <v>0</v>
      </c>
      <c r="G265" s="105">
        <f>_xlfn.IFNA(VLOOKUP($A265,'Project List'!$A$9:$AF$360,'Project List'!J$1,FALSE),0)</f>
        <v>0</v>
      </c>
      <c r="H265" s="105">
        <f>_xlfn.IFNA(VLOOKUP($A265,'Project List'!$A$9:$AF$360,'Project List'!K$1,FALSE),0)</f>
        <v>0</v>
      </c>
      <c r="I265" s="105">
        <f>_xlfn.IFNA(VLOOKUP($A265,'Project List'!$A$9:$AF$360,'Project List'!L$1,FALSE),0)</f>
        <v>0</v>
      </c>
      <c r="J265" s="105">
        <f>_xlfn.IFNA(VLOOKUP($A265,'Project List'!$A$9:$AF$360,'Project List'!M$1,FALSE),0)</f>
        <v>0</v>
      </c>
      <c r="K265" s="105">
        <f>_xlfn.IFNA(VLOOKUP($A265,'Project List'!$A$9:$AF$360,'Project List'!N$1,FALSE),0)</f>
        <v>0</v>
      </c>
      <c r="L265" s="105">
        <f>_xlfn.IFNA(VLOOKUP($A265,'Project List'!$A$9:$AF$360,'Project List'!O$1,FALSE),0)</f>
        <v>0</v>
      </c>
      <c r="M265" s="105">
        <f>_xlfn.IFNA(VLOOKUP($A265,'Project List'!$A$9:$AF$360,'Project List'!P$1,FALSE),0)</f>
        <v>0</v>
      </c>
      <c r="N265" s="105">
        <f>_xlfn.IFNA(VLOOKUP($A265,'Project List'!$A$9:$AF$360,'Project List'!Q$1,FALSE),0)</f>
        <v>0</v>
      </c>
      <c r="O265" s="105">
        <f>_xlfn.IFNA(VLOOKUP($A265,'Project List'!$A$9:$AF$360,'Project List'!R$1,FALSE),0)</f>
        <v>0</v>
      </c>
      <c r="P265" s="105">
        <f>_xlfn.IFNA(VLOOKUP($A265,'Project List'!$A$9:$AF$360,'Project List'!S$1,FALSE),0)</f>
        <v>0</v>
      </c>
      <c r="Q265" s="105">
        <f>_xlfn.IFNA(VLOOKUP($A265,'Project List'!$A$9:$AF$360,'Project List'!T$1,FALSE),0)</f>
        <v>0</v>
      </c>
      <c r="R265" s="105">
        <f>_xlfn.IFNA(VLOOKUP($A265,'Project List'!$A$9:$AF$360,'Project List'!U$1,FALSE),0)</f>
        <v>71443.009999999995</v>
      </c>
      <c r="S265" s="105">
        <f>_xlfn.IFNA(VLOOKUP($A265,'Project List'!$A$9:$AF$360,'Project List'!V$1,FALSE),0)</f>
        <v>968928.01</v>
      </c>
      <c r="T265" s="105">
        <f>_xlfn.IFNA(VLOOKUP($A265,'Project List'!$A$9:$AF$360,'Project List'!W$1,FALSE),0)</f>
        <v>16615.11</v>
      </c>
      <c r="U265" s="105">
        <f>_xlfn.IFNA(VLOOKUP($A265,'Project List'!$A$9:$AF$360,'Project List'!X$1,FALSE),0)</f>
        <v>0</v>
      </c>
      <c r="V265" s="13" t="str">
        <f>_xlfn.IFNA(IF(VLOOKUP($A265,'Project List'!$A$9:$BF$360,'Project List'!Y$1,FALSE)=0,"Nil",
IF(OR($E265="Potential",$E265="Proposed",$E265="Deferred",$E265="Cancelled",$E265="Closed"),VLOOKUP($A265,'Project List'!$A$9:$BF$360,'Project List'!Y$1,FALSE)*$A$15*$AE265,VLOOKUP($A265,'Project List'!$A$9:$BF$360,'Project List'!Y$1,FALSE))),0)</f>
        <v>Nil</v>
      </c>
      <c r="W265" s="13" t="str">
        <f>_xlfn.IFNA(IF(VLOOKUP($A265,'Project List'!$A$9:$BF$360,'Project List'!Z$1,FALSE)=0,"Nil",
IF(OR($E265="Potential",$E265="Proposed",$E265="Deferred",$E265="Cancelled",$E265="Closed"),VLOOKUP($A265,'Project List'!$A$9:$BF$360,'Project List'!Z$1,FALSE)*$A$15*$AE265,VLOOKUP($A265,'Project List'!$A$9:$BF$360,'Project List'!Z$1,FALSE))),0)</f>
        <v>Nil</v>
      </c>
      <c r="X265" s="13" t="str">
        <f>_xlfn.IFNA(IF(VLOOKUP($A265,'Project List'!$A$9:$BF$360,'Project List'!AA$1,FALSE)=0,"Nil",
IF(OR($E265="Potential",$E265="Proposed",$E265="Deferred",$E265="Cancelled",$E265="Closed"),VLOOKUP($A265,'Project List'!$A$9:$BF$360,'Project List'!AA$1,FALSE)*$A$15*$AE265,VLOOKUP($A265,'Project List'!$A$9:$BF$360,'Project List'!AA$1,FALSE))),0)</f>
        <v>Nil</v>
      </c>
      <c r="Y265" s="13" t="str">
        <f>_xlfn.IFNA(IF(VLOOKUP($A265,'Project List'!$A$9:$BF$360,'Project List'!AB$1,FALSE)=0,"Nil",
IF(OR($E265="Potential",$E265="Proposed",$E265="Deferred",$E265="Cancelled",$E265="Closed"),VLOOKUP($A265,'Project List'!$A$9:$BF$360,'Project List'!AB$1,FALSE)*$A$15*$AE265,VLOOKUP($A265,'Project List'!$A$9:$BF$360,'Project List'!AB$1,FALSE))),0)</f>
        <v>Nil</v>
      </c>
      <c r="Z265" s="13" t="str">
        <f>_xlfn.IFNA(IF(VLOOKUP($A265,'Project List'!$A$9:$BF$360,'Project List'!AC$1,FALSE)=0,"Nil",
IF(OR($E265="Potential",$E265="Proposed",$E265="Deferred",$E265="Cancelled",$E265="Closed"),VLOOKUP($A265,'Project List'!$A$9:$BF$360,'Project List'!AC$1,FALSE)*$A$15*$AE265,VLOOKUP($A265,'Project List'!$A$9:$BF$360,'Project List'!AC$1,FALSE))),0)</f>
        <v>Nil</v>
      </c>
      <c r="AA265" s="13" t="str">
        <f>_xlfn.IFNA(IF(VLOOKUP($A265,'Project List'!$A$9:$BF$360,'Project List'!AD$1,FALSE)=0,"Nil",
IF(OR($E265="Potential",$E265="Proposed",$E265="Deferred",$E265="Cancelled",$E265="Closed"),VLOOKUP($A265,'Project List'!$A$9:$BF$360,'Project List'!AD$1,FALSE)*$A$15*$AE265,VLOOKUP($A265,'Project List'!$A$9:$BF$360,'Project List'!AD$1,FALSE))),0)</f>
        <v>Nil</v>
      </c>
      <c r="AB265" s="13" t="str">
        <f>_xlfn.IFNA(IF(VLOOKUP($A265,'Project List'!$A$9:$BF$360,'Project List'!AE$1,FALSE)=0,"Nil",
IF(OR($E265="Potential",$E265="Proposed",$E265="Deferred",$E265="Cancelled",$E265="Closed"),VLOOKUP($A265,'Project List'!$A$9:$BF$360,'Project List'!AE$1,FALSE)*$A$15*$AE265,VLOOKUP($A265,'Project List'!$A$9:$BF$360,'Project List'!AE$1,FALSE))),0)</f>
        <v>Nil</v>
      </c>
      <c r="AC265" s="13" t="str">
        <f>_xlfn.IFNA(IF(VLOOKUP($A265,'Project List'!$A$9:$BF$360,'Project List'!AF$1,FALSE)=0,"Nil",
IF(OR($E265="Potential",$E265="Proposed",$E265="Deferred",$E265="Cancelled",$E265="Closed"),VLOOKUP($A265,'Project List'!$A$9:$BF$360,'Project List'!AF$1,FALSE)*$A$15*$AE265,VLOOKUP($A265,'Project List'!$A$9:$BF$360,'Project List'!AF$1,FALSE))),0)</f>
        <v>Nil</v>
      </c>
      <c r="AD265" s="42"/>
      <c r="AE265" s="248">
        <f>1+IF(ISNA(VLOOKUP($A265,'Project labour content'!$A$7:$D$255,'Project labour content'!$D$1,FALSE)),VLOOKUP($D265,'Project labour content'!$F$6:$G$15,'Project labour content'!$G$1,FALSE),VLOOKUP($A265,'Project labour content'!$A$7:$D$255,'Project labour content'!$D$1,FALSE))*('Project labour content'!$K$14/100)*1</f>
        <v>1.0007222854200126</v>
      </c>
      <c r="AG265" s="3"/>
      <c r="AH265" s="3"/>
      <c r="AI265" s="32"/>
      <c r="AJ265" s="32"/>
      <c r="AK265" s="32"/>
      <c r="AL265" s="32"/>
      <c r="AM265" s="59"/>
      <c r="AN265" s="59"/>
      <c r="AO265" s="59"/>
      <c r="AP265" s="59"/>
      <c r="AQ265" s="59"/>
    </row>
    <row r="266" spans="1:43" x14ac:dyDescent="0.25">
      <c r="A266" s="11" t="s">
        <v>879</v>
      </c>
      <c r="B266" s="11" t="str">
        <f>_xlfn.IFNA(VLOOKUP($A266,'Project List'!$A$9:$AF$360,'Project List'!G$1,FALSE),0)</f>
        <v>Asset Data Capture 2019-20</v>
      </c>
      <c r="C266" s="11" t="str">
        <f>_xlfn.IFNA(VLOOKUP($A266,'Project List'!$A$9:$AF$360,'Project List'!C$1,FALSE),0)</f>
        <v>ExAnte</v>
      </c>
      <c r="D266" s="11" t="str">
        <f>_xlfn.IFNA(VLOOKUP($A266,'Project List'!$A$9:$AF$360,'Project List'!D$1,FALSE),0)</f>
        <v>Information Technology</v>
      </c>
      <c r="E266" s="11" t="str">
        <f>_xlfn.IFNA(VLOOKUP($A266,'Project List'!$A$9:$AF$360,'Project List'!H$1,FALSE),0)</f>
        <v>Closed</v>
      </c>
      <c r="F266" s="105">
        <f>_xlfn.IFNA(VLOOKUP($A266,'Project List'!$A$9:$AF$360,'Project List'!I$1,FALSE),0)</f>
        <v>0</v>
      </c>
      <c r="G266" s="105">
        <f>_xlfn.IFNA(VLOOKUP($A266,'Project List'!$A$9:$AF$360,'Project List'!J$1,FALSE),0)</f>
        <v>0</v>
      </c>
      <c r="H266" s="105">
        <f>_xlfn.IFNA(VLOOKUP($A266,'Project List'!$A$9:$AF$360,'Project List'!K$1,FALSE),0)</f>
        <v>0</v>
      </c>
      <c r="I266" s="105">
        <f>_xlfn.IFNA(VLOOKUP($A266,'Project List'!$A$9:$AF$360,'Project List'!L$1,FALSE),0)</f>
        <v>0</v>
      </c>
      <c r="J266" s="105">
        <f>_xlfn.IFNA(VLOOKUP($A266,'Project List'!$A$9:$AF$360,'Project List'!M$1,FALSE),0)</f>
        <v>0</v>
      </c>
      <c r="K266" s="105">
        <f>_xlfn.IFNA(VLOOKUP($A266,'Project List'!$A$9:$AF$360,'Project List'!N$1,FALSE),0)</f>
        <v>0</v>
      </c>
      <c r="L266" s="105">
        <f>_xlfn.IFNA(VLOOKUP($A266,'Project List'!$A$9:$AF$360,'Project List'!O$1,FALSE),0)</f>
        <v>0</v>
      </c>
      <c r="M266" s="105">
        <f>_xlfn.IFNA(VLOOKUP($A266,'Project List'!$A$9:$AF$360,'Project List'!P$1,FALSE),0)</f>
        <v>0</v>
      </c>
      <c r="N266" s="105">
        <f>_xlfn.IFNA(VLOOKUP($A266,'Project List'!$A$9:$AF$360,'Project List'!Q$1,FALSE),0)</f>
        <v>0</v>
      </c>
      <c r="O266" s="105">
        <f>_xlfn.IFNA(VLOOKUP($A266,'Project List'!$A$9:$AF$360,'Project List'!R$1,FALSE),0)</f>
        <v>0</v>
      </c>
      <c r="P266" s="105">
        <f>_xlfn.IFNA(VLOOKUP($A266,'Project List'!$A$9:$AF$360,'Project List'!S$1,FALSE),0)</f>
        <v>0</v>
      </c>
      <c r="Q266" s="105">
        <f>_xlfn.IFNA(VLOOKUP($A266,'Project List'!$A$9:$AF$360,'Project List'!T$1,FALSE),0)</f>
        <v>0</v>
      </c>
      <c r="R266" s="105">
        <f>_xlfn.IFNA(VLOOKUP($A266,'Project List'!$A$9:$AF$360,'Project List'!U$1,FALSE),0)</f>
        <v>0</v>
      </c>
      <c r="S266" s="105">
        <f>_xlfn.IFNA(VLOOKUP($A266,'Project List'!$A$9:$AF$360,'Project List'!V$1,FALSE),0)</f>
        <v>763202.89</v>
      </c>
      <c r="T266" s="105">
        <f>_xlfn.IFNA(VLOOKUP($A266,'Project List'!$A$9:$AF$360,'Project List'!W$1,FALSE),0)</f>
        <v>1494932.13</v>
      </c>
      <c r="U266" s="105">
        <f>_xlfn.IFNA(VLOOKUP($A266,'Project List'!$A$9:$AF$360,'Project List'!X$1,FALSE),0)</f>
        <v>76528.89</v>
      </c>
      <c r="V266" s="13" t="str">
        <f>_xlfn.IFNA(IF(VLOOKUP($A266,'Project List'!$A$9:$BF$360,'Project List'!Y$1,FALSE)=0,"Nil",
IF(OR($E266="Potential",$E266="Proposed",$E266="Deferred",$E266="Cancelled",$E266="Closed"),VLOOKUP($A266,'Project List'!$A$9:$BF$360,'Project List'!Y$1,FALSE)*$A$15*$AE266,VLOOKUP($A266,'Project List'!$A$9:$BF$360,'Project List'!Y$1,FALSE))),0)</f>
        <v>Nil</v>
      </c>
      <c r="W266" s="13" t="str">
        <f>_xlfn.IFNA(IF(VLOOKUP($A266,'Project List'!$A$9:$BF$360,'Project List'!Z$1,FALSE)=0,"Nil",
IF(OR($E266="Potential",$E266="Proposed",$E266="Deferred",$E266="Cancelled",$E266="Closed"),VLOOKUP($A266,'Project List'!$A$9:$BF$360,'Project List'!Z$1,FALSE)*$A$15*$AE266,VLOOKUP($A266,'Project List'!$A$9:$BF$360,'Project List'!Z$1,FALSE))),0)</f>
        <v>Nil</v>
      </c>
      <c r="X266" s="13" t="str">
        <f>_xlfn.IFNA(IF(VLOOKUP($A266,'Project List'!$A$9:$BF$360,'Project List'!AA$1,FALSE)=0,"Nil",
IF(OR($E266="Potential",$E266="Proposed",$E266="Deferred",$E266="Cancelled",$E266="Closed"),VLOOKUP($A266,'Project List'!$A$9:$BF$360,'Project List'!AA$1,FALSE)*$A$15*$AE266,VLOOKUP($A266,'Project List'!$A$9:$BF$360,'Project List'!AA$1,FALSE))),0)</f>
        <v>Nil</v>
      </c>
      <c r="Y266" s="13" t="str">
        <f>_xlfn.IFNA(IF(VLOOKUP($A266,'Project List'!$A$9:$BF$360,'Project List'!AB$1,FALSE)=0,"Nil",
IF(OR($E266="Potential",$E266="Proposed",$E266="Deferred",$E266="Cancelled",$E266="Closed"),VLOOKUP($A266,'Project List'!$A$9:$BF$360,'Project List'!AB$1,FALSE)*$A$15*$AE266,VLOOKUP($A266,'Project List'!$A$9:$BF$360,'Project List'!AB$1,FALSE))),0)</f>
        <v>Nil</v>
      </c>
      <c r="Z266" s="13" t="str">
        <f>_xlfn.IFNA(IF(VLOOKUP($A266,'Project List'!$A$9:$BF$360,'Project List'!AC$1,FALSE)=0,"Nil",
IF(OR($E266="Potential",$E266="Proposed",$E266="Deferred",$E266="Cancelled",$E266="Closed"),VLOOKUP($A266,'Project List'!$A$9:$BF$360,'Project List'!AC$1,FALSE)*$A$15*$AE266,VLOOKUP($A266,'Project List'!$A$9:$BF$360,'Project List'!AC$1,FALSE))),0)</f>
        <v>Nil</v>
      </c>
      <c r="AA266" s="13" t="str">
        <f>_xlfn.IFNA(IF(VLOOKUP($A266,'Project List'!$A$9:$BF$360,'Project List'!AD$1,FALSE)=0,"Nil",
IF(OR($E266="Potential",$E266="Proposed",$E266="Deferred",$E266="Cancelled",$E266="Closed"),VLOOKUP($A266,'Project List'!$A$9:$BF$360,'Project List'!AD$1,FALSE)*$A$15*$AE266,VLOOKUP($A266,'Project List'!$A$9:$BF$360,'Project List'!AD$1,FALSE))),0)</f>
        <v>Nil</v>
      </c>
      <c r="AB266" s="13" t="str">
        <f>_xlfn.IFNA(IF(VLOOKUP($A266,'Project List'!$A$9:$BF$360,'Project List'!AE$1,FALSE)=0,"Nil",
IF(OR($E266="Potential",$E266="Proposed",$E266="Deferred",$E266="Cancelled",$E266="Closed"),VLOOKUP($A266,'Project List'!$A$9:$BF$360,'Project List'!AE$1,FALSE)*$A$15*$AE266,VLOOKUP($A266,'Project List'!$A$9:$BF$360,'Project List'!AE$1,FALSE))),0)</f>
        <v>Nil</v>
      </c>
      <c r="AC266" s="13" t="str">
        <f>_xlfn.IFNA(IF(VLOOKUP($A266,'Project List'!$A$9:$BF$360,'Project List'!AF$1,FALSE)=0,"Nil",
IF(OR($E266="Potential",$E266="Proposed",$E266="Deferred",$E266="Cancelled",$E266="Closed"),VLOOKUP($A266,'Project List'!$A$9:$BF$360,'Project List'!AF$1,FALSE)*$A$15*$AE266,VLOOKUP($A266,'Project List'!$A$9:$BF$360,'Project List'!AF$1,FALSE))),0)</f>
        <v>Nil</v>
      </c>
      <c r="AD266" s="42"/>
      <c r="AE266" s="248">
        <f>1+IF(ISNA(VLOOKUP($A266,'Project labour content'!$A$7:$D$255,'Project labour content'!$D$1,FALSE)),VLOOKUP($D266,'Project labour content'!$F$6:$G$15,'Project labour content'!$G$1,FALSE),VLOOKUP($A266,'Project labour content'!$A$7:$D$255,'Project labour content'!$D$1,FALSE))*('Project labour content'!$K$14/100)*1</f>
        <v>1.0024480115846353</v>
      </c>
      <c r="AG266" s="3"/>
      <c r="AH266" s="3"/>
      <c r="AI266" s="32"/>
      <c r="AJ266" s="32"/>
      <c r="AK266" s="32"/>
      <c r="AL266" s="32"/>
      <c r="AM266" s="59"/>
      <c r="AN266" s="59"/>
      <c r="AO266" s="59"/>
      <c r="AP266" s="59"/>
      <c r="AQ266" s="59"/>
    </row>
    <row r="267" spans="1:43" x14ac:dyDescent="0.25">
      <c r="A267" s="11" t="s">
        <v>897</v>
      </c>
      <c r="B267" s="11" t="str">
        <f>_xlfn.IFNA(VLOOKUP($A267,'Project List'!$A$9:$AF$360,'Project List'!G$1,FALSE),0)</f>
        <v>Asset Data Capture 2021-22</v>
      </c>
      <c r="C267" s="11" t="str">
        <f>_xlfn.IFNA(VLOOKUP($A267,'Project List'!$A$9:$AF$360,'Project List'!C$1,FALSE),0)</f>
        <v>ExAnte</v>
      </c>
      <c r="D267" s="11" t="str">
        <f>_xlfn.IFNA(VLOOKUP($A267,'Project List'!$A$9:$AF$360,'Project List'!D$1,FALSE),0)</f>
        <v>Information Technology</v>
      </c>
      <c r="E267" s="11" t="str">
        <f>_xlfn.IFNA(VLOOKUP($A267,'Project List'!$A$9:$AF$360,'Project List'!H$1,FALSE),0)</f>
        <v>Active</v>
      </c>
      <c r="F267" s="105">
        <f>_xlfn.IFNA(VLOOKUP($A267,'Project List'!$A$9:$AF$360,'Project List'!I$1,FALSE),0)</f>
        <v>0</v>
      </c>
      <c r="G267" s="105">
        <f>_xlfn.IFNA(VLOOKUP($A267,'Project List'!$A$9:$AF$360,'Project List'!J$1,FALSE),0)</f>
        <v>0</v>
      </c>
      <c r="H267" s="105">
        <f>_xlfn.IFNA(VLOOKUP($A267,'Project List'!$A$9:$AF$360,'Project List'!K$1,FALSE),0)</f>
        <v>0</v>
      </c>
      <c r="I267" s="105">
        <f>_xlfn.IFNA(VLOOKUP($A267,'Project List'!$A$9:$AF$360,'Project List'!L$1,FALSE),0)</f>
        <v>0</v>
      </c>
      <c r="J267" s="105">
        <f>_xlfn.IFNA(VLOOKUP($A267,'Project List'!$A$9:$AF$360,'Project List'!M$1,FALSE),0)</f>
        <v>0</v>
      </c>
      <c r="K267" s="105">
        <f>_xlfn.IFNA(VLOOKUP($A267,'Project List'!$A$9:$AF$360,'Project List'!N$1,FALSE),0)</f>
        <v>0</v>
      </c>
      <c r="L267" s="105">
        <f>_xlfn.IFNA(VLOOKUP($A267,'Project List'!$A$9:$AF$360,'Project List'!O$1,FALSE),0)</f>
        <v>0</v>
      </c>
      <c r="M267" s="105">
        <f>_xlfn.IFNA(VLOOKUP($A267,'Project List'!$A$9:$AF$360,'Project List'!P$1,FALSE),0)</f>
        <v>0</v>
      </c>
      <c r="N267" s="105">
        <f>_xlfn.IFNA(VLOOKUP($A267,'Project List'!$A$9:$AF$360,'Project List'!Q$1,FALSE),0)</f>
        <v>0</v>
      </c>
      <c r="O267" s="105">
        <f>_xlfn.IFNA(VLOOKUP($A267,'Project List'!$A$9:$AF$360,'Project List'!R$1,FALSE),0)</f>
        <v>0</v>
      </c>
      <c r="P267" s="105">
        <f>_xlfn.IFNA(VLOOKUP($A267,'Project List'!$A$9:$AF$360,'Project List'!S$1,FALSE),0)</f>
        <v>0</v>
      </c>
      <c r="Q267" s="105">
        <f>_xlfn.IFNA(VLOOKUP($A267,'Project List'!$A$9:$AF$360,'Project List'!T$1,FALSE),0)</f>
        <v>0</v>
      </c>
      <c r="R267" s="105">
        <f>_xlfn.IFNA(VLOOKUP($A267,'Project List'!$A$9:$AF$360,'Project List'!U$1,FALSE),0)</f>
        <v>0</v>
      </c>
      <c r="S267" s="105">
        <f>_xlfn.IFNA(VLOOKUP($A267,'Project List'!$A$9:$AF$360,'Project List'!V$1,FALSE),0)</f>
        <v>0</v>
      </c>
      <c r="T267" s="105">
        <f>_xlfn.IFNA(VLOOKUP($A267,'Project List'!$A$9:$AF$360,'Project List'!W$1,FALSE),0)</f>
        <v>245271.16</v>
      </c>
      <c r="U267" s="105">
        <f>_xlfn.IFNA(VLOOKUP($A267,'Project List'!$A$9:$AF$360,'Project List'!X$1,FALSE),0)</f>
        <v>652492.61</v>
      </c>
      <c r="V267" s="13">
        <f>_xlfn.IFNA(IF(VLOOKUP($A267,'Project List'!$A$9:$BF$360,'Project List'!Y$1,FALSE)=0,"Nil",
IF(OR($E267="Potential",$E267="Proposed",$E267="Deferred",$E267="Cancelled",$E267="Closed"),VLOOKUP($A267,'Project List'!$A$9:$BF$360,'Project List'!Y$1,FALSE)*$A$15*$AE267,VLOOKUP($A267,'Project List'!$A$9:$BF$360,'Project List'!Y$1,FALSE))),0)</f>
        <v>681824.18954361079</v>
      </c>
      <c r="W267" s="13">
        <f>_xlfn.IFNA(IF(VLOOKUP($A267,'Project List'!$A$9:$BF$360,'Project List'!Z$1,FALSE)=0,"Nil",
IF(OR($E267="Potential",$E267="Proposed",$E267="Deferred",$E267="Cancelled",$E267="Closed"),VLOOKUP($A267,'Project List'!$A$9:$BF$360,'Project List'!Z$1,FALSE)*$A$15*$AE267,VLOOKUP($A267,'Project List'!$A$9:$BF$360,'Project List'!Z$1,FALSE))),0)</f>
        <v>195105.02131439504</v>
      </c>
      <c r="X267" s="13">
        <f>_xlfn.IFNA(IF(VLOOKUP($A267,'Project List'!$A$9:$BF$360,'Project List'!AA$1,FALSE)=0,"Nil",
IF(OR($E267="Potential",$E267="Proposed",$E267="Deferred",$E267="Cancelled",$E267="Closed"),VLOOKUP($A267,'Project List'!$A$9:$BF$360,'Project List'!AA$1,FALSE)*$A$15*$AE267,VLOOKUP($A267,'Project List'!$A$9:$BF$360,'Project List'!AA$1,FALSE))),0)</f>
        <v>10769.758697067911</v>
      </c>
      <c r="Y267" s="13" t="str">
        <f>_xlfn.IFNA(IF(VLOOKUP($A267,'Project List'!$A$9:$BF$360,'Project List'!AB$1,FALSE)=0,"Nil",
IF(OR($E267="Potential",$E267="Proposed",$E267="Deferred",$E267="Cancelled",$E267="Closed"),VLOOKUP($A267,'Project List'!$A$9:$BF$360,'Project List'!AB$1,FALSE)*$A$15*$AE267,VLOOKUP($A267,'Project List'!$A$9:$BF$360,'Project List'!AB$1,FALSE))),0)</f>
        <v>Nil</v>
      </c>
      <c r="Z267" s="13" t="str">
        <f>_xlfn.IFNA(IF(VLOOKUP($A267,'Project List'!$A$9:$BF$360,'Project List'!AC$1,FALSE)=0,"Nil",
IF(OR($E267="Potential",$E267="Proposed",$E267="Deferred",$E267="Cancelled",$E267="Closed"),VLOOKUP($A267,'Project List'!$A$9:$BF$360,'Project List'!AC$1,FALSE)*$A$15*$AE267,VLOOKUP($A267,'Project List'!$A$9:$BF$360,'Project List'!AC$1,FALSE))),0)</f>
        <v>Nil</v>
      </c>
      <c r="AA267" s="13" t="str">
        <f>_xlfn.IFNA(IF(VLOOKUP($A267,'Project List'!$A$9:$BF$360,'Project List'!AD$1,FALSE)=0,"Nil",
IF(OR($E267="Potential",$E267="Proposed",$E267="Deferred",$E267="Cancelled",$E267="Closed"),VLOOKUP($A267,'Project List'!$A$9:$BF$360,'Project List'!AD$1,FALSE)*$A$15*$AE267,VLOOKUP($A267,'Project List'!$A$9:$BF$360,'Project List'!AD$1,FALSE))),0)</f>
        <v>Nil</v>
      </c>
      <c r="AB267" s="13" t="str">
        <f>_xlfn.IFNA(IF(VLOOKUP($A267,'Project List'!$A$9:$BF$360,'Project List'!AE$1,FALSE)=0,"Nil",
IF(OR($E267="Potential",$E267="Proposed",$E267="Deferred",$E267="Cancelled",$E267="Closed"),VLOOKUP($A267,'Project List'!$A$9:$BF$360,'Project List'!AE$1,FALSE)*$A$15*$AE267,VLOOKUP($A267,'Project List'!$A$9:$BF$360,'Project List'!AE$1,FALSE))),0)</f>
        <v>Nil</v>
      </c>
      <c r="AC267" s="13" t="str">
        <f>_xlfn.IFNA(IF(VLOOKUP($A267,'Project List'!$A$9:$BF$360,'Project List'!AF$1,FALSE)=0,"Nil",
IF(OR($E267="Potential",$E267="Proposed",$E267="Deferred",$E267="Cancelled",$E267="Closed"),VLOOKUP($A267,'Project List'!$A$9:$BF$360,'Project List'!AF$1,FALSE)*$A$15*$AE267,VLOOKUP($A267,'Project List'!$A$9:$BF$360,'Project List'!AF$1,FALSE))),0)</f>
        <v>Nil</v>
      </c>
      <c r="AD267" s="42"/>
      <c r="AE267" s="248">
        <f>1+IF(ISNA(VLOOKUP($A267,'Project labour content'!$A$7:$D$255,'Project labour content'!$D$1,FALSE)),VLOOKUP($D267,'Project labour content'!$F$6:$G$15,'Project labour content'!$G$1,FALSE),VLOOKUP($A267,'Project labour content'!$A$7:$D$255,'Project labour content'!$D$1,FALSE))*('Project labour content'!$K$14/100)*1</f>
        <v>1.0025539362221583</v>
      </c>
      <c r="AG267" s="3"/>
      <c r="AH267" s="3"/>
      <c r="AI267" s="32"/>
      <c r="AJ267" s="32"/>
      <c r="AK267" s="32"/>
      <c r="AL267" s="32"/>
      <c r="AM267" s="59"/>
      <c r="AN267" s="59"/>
      <c r="AO267" s="59"/>
      <c r="AP267" s="59"/>
      <c r="AQ267" s="59"/>
    </row>
    <row r="268" spans="1:43" x14ac:dyDescent="0.25">
      <c r="A268" s="11" t="s">
        <v>877</v>
      </c>
      <c r="B268" s="11" t="str">
        <f>_xlfn.IFNA(VLOOKUP($A268,'Project List'!$A$9:$AF$360,'Project List'!G$1,FALSE),0)</f>
        <v>Incident and Environmental Data Management</v>
      </c>
      <c r="C268" s="11" t="str">
        <f>_xlfn.IFNA(VLOOKUP($A268,'Project List'!$A$9:$AF$360,'Project List'!C$1,FALSE),0)</f>
        <v>ExAnte</v>
      </c>
      <c r="D268" s="11" t="str">
        <f>_xlfn.IFNA(VLOOKUP($A268,'Project List'!$A$9:$AF$360,'Project List'!D$1,FALSE),0)</f>
        <v>Information Technology</v>
      </c>
      <c r="E268" s="11" t="str">
        <f>_xlfn.IFNA(VLOOKUP($A268,'Project List'!$A$9:$AF$360,'Project List'!H$1,FALSE),0)</f>
        <v>Closed</v>
      </c>
      <c r="F268" s="105">
        <f>_xlfn.IFNA(VLOOKUP($A268,'Project List'!$A$9:$AF$360,'Project List'!I$1,FALSE),0)</f>
        <v>0</v>
      </c>
      <c r="G268" s="105">
        <f>_xlfn.IFNA(VLOOKUP($A268,'Project List'!$A$9:$AF$360,'Project List'!J$1,FALSE),0)</f>
        <v>0</v>
      </c>
      <c r="H268" s="105">
        <f>_xlfn.IFNA(VLOOKUP($A268,'Project List'!$A$9:$AF$360,'Project List'!K$1,FALSE),0)</f>
        <v>0</v>
      </c>
      <c r="I268" s="105">
        <f>_xlfn.IFNA(VLOOKUP($A268,'Project List'!$A$9:$AF$360,'Project List'!L$1,FALSE),0)</f>
        <v>0</v>
      </c>
      <c r="J268" s="105">
        <f>_xlfn.IFNA(VLOOKUP($A268,'Project List'!$A$9:$AF$360,'Project List'!M$1,FALSE),0)</f>
        <v>0</v>
      </c>
      <c r="K268" s="105">
        <f>_xlfn.IFNA(VLOOKUP($A268,'Project List'!$A$9:$AF$360,'Project List'!N$1,FALSE),0)</f>
        <v>0</v>
      </c>
      <c r="L268" s="105">
        <f>_xlfn.IFNA(VLOOKUP($A268,'Project List'!$A$9:$AF$360,'Project List'!O$1,FALSE),0)</f>
        <v>0</v>
      </c>
      <c r="M268" s="105">
        <f>_xlfn.IFNA(VLOOKUP($A268,'Project List'!$A$9:$AF$360,'Project List'!P$1,FALSE),0)</f>
        <v>0</v>
      </c>
      <c r="N268" s="105">
        <f>_xlfn.IFNA(VLOOKUP($A268,'Project List'!$A$9:$AF$360,'Project List'!Q$1,FALSE),0)</f>
        <v>0</v>
      </c>
      <c r="O268" s="105">
        <f>_xlfn.IFNA(VLOOKUP($A268,'Project List'!$A$9:$AF$360,'Project List'!R$1,FALSE),0)</f>
        <v>0</v>
      </c>
      <c r="P268" s="105">
        <f>_xlfn.IFNA(VLOOKUP($A268,'Project List'!$A$9:$AF$360,'Project List'!S$1,FALSE),0)</f>
        <v>0</v>
      </c>
      <c r="Q268" s="105">
        <f>_xlfn.IFNA(VLOOKUP($A268,'Project List'!$A$9:$AF$360,'Project List'!T$1,FALSE),0)</f>
        <v>0</v>
      </c>
      <c r="R268" s="105">
        <f>_xlfn.IFNA(VLOOKUP($A268,'Project List'!$A$9:$AF$360,'Project List'!U$1,FALSE),0)</f>
        <v>0</v>
      </c>
      <c r="S268" s="105">
        <f>_xlfn.IFNA(VLOOKUP($A268,'Project List'!$A$9:$AF$360,'Project List'!V$1,FALSE),0)</f>
        <v>1114352.96</v>
      </c>
      <c r="T268" s="105">
        <f>_xlfn.IFNA(VLOOKUP($A268,'Project List'!$A$9:$AF$360,'Project List'!W$1,FALSE),0)</f>
        <v>0</v>
      </c>
      <c r="U268" s="105">
        <f>_xlfn.IFNA(VLOOKUP($A268,'Project List'!$A$9:$AF$360,'Project List'!X$1,FALSE),0)</f>
        <v>0</v>
      </c>
      <c r="V268" s="13" t="str">
        <f>_xlfn.IFNA(IF(VLOOKUP($A268,'Project List'!$A$9:$BF$360,'Project List'!Y$1,FALSE)=0,"Nil",
IF(OR($E268="Potential",$E268="Proposed",$E268="Deferred",$E268="Cancelled",$E268="Closed"),VLOOKUP($A268,'Project List'!$A$9:$BF$360,'Project List'!Y$1,FALSE)*$A$15*$AE268,VLOOKUP($A268,'Project List'!$A$9:$BF$360,'Project List'!Y$1,FALSE))),0)</f>
        <v>Nil</v>
      </c>
      <c r="W268" s="13" t="str">
        <f>_xlfn.IFNA(IF(VLOOKUP($A268,'Project List'!$A$9:$BF$360,'Project List'!Z$1,FALSE)=0,"Nil",
IF(OR($E268="Potential",$E268="Proposed",$E268="Deferred",$E268="Cancelled",$E268="Closed"),VLOOKUP($A268,'Project List'!$A$9:$BF$360,'Project List'!Z$1,FALSE)*$A$15*$AE268,VLOOKUP($A268,'Project List'!$A$9:$BF$360,'Project List'!Z$1,FALSE))),0)</f>
        <v>Nil</v>
      </c>
      <c r="X268" s="13" t="str">
        <f>_xlfn.IFNA(IF(VLOOKUP($A268,'Project List'!$A$9:$BF$360,'Project List'!AA$1,FALSE)=0,"Nil",
IF(OR($E268="Potential",$E268="Proposed",$E268="Deferred",$E268="Cancelled",$E268="Closed"),VLOOKUP($A268,'Project List'!$A$9:$BF$360,'Project List'!AA$1,FALSE)*$A$15*$AE268,VLOOKUP($A268,'Project List'!$A$9:$BF$360,'Project List'!AA$1,FALSE))),0)</f>
        <v>Nil</v>
      </c>
      <c r="Y268" s="13" t="str">
        <f>_xlfn.IFNA(IF(VLOOKUP($A268,'Project List'!$A$9:$BF$360,'Project List'!AB$1,FALSE)=0,"Nil",
IF(OR($E268="Potential",$E268="Proposed",$E268="Deferred",$E268="Cancelled",$E268="Closed"),VLOOKUP($A268,'Project List'!$A$9:$BF$360,'Project List'!AB$1,FALSE)*$A$15*$AE268,VLOOKUP($A268,'Project List'!$A$9:$BF$360,'Project List'!AB$1,FALSE))),0)</f>
        <v>Nil</v>
      </c>
      <c r="Z268" s="13" t="str">
        <f>_xlfn.IFNA(IF(VLOOKUP($A268,'Project List'!$A$9:$BF$360,'Project List'!AC$1,FALSE)=0,"Nil",
IF(OR($E268="Potential",$E268="Proposed",$E268="Deferred",$E268="Cancelled",$E268="Closed"),VLOOKUP($A268,'Project List'!$A$9:$BF$360,'Project List'!AC$1,FALSE)*$A$15*$AE268,VLOOKUP($A268,'Project List'!$A$9:$BF$360,'Project List'!AC$1,FALSE))),0)</f>
        <v>Nil</v>
      </c>
      <c r="AA268" s="13" t="str">
        <f>_xlfn.IFNA(IF(VLOOKUP($A268,'Project List'!$A$9:$BF$360,'Project List'!AD$1,FALSE)=0,"Nil",
IF(OR($E268="Potential",$E268="Proposed",$E268="Deferred",$E268="Cancelled",$E268="Closed"),VLOOKUP($A268,'Project List'!$A$9:$BF$360,'Project List'!AD$1,FALSE)*$A$15*$AE268,VLOOKUP($A268,'Project List'!$A$9:$BF$360,'Project List'!AD$1,FALSE))),0)</f>
        <v>Nil</v>
      </c>
      <c r="AB268" s="13" t="str">
        <f>_xlfn.IFNA(IF(VLOOKUP($A268,'Project List'!$A$9:$BF$360,'Project List'!AE$1,FALSE)=0,"Nil",
IF(OR($E268="Potential",$E268="Proposed",$E268="Deferred",$E268="Cancelled",$E268="Closed"),VLOOKUP($A268,'Project List'!$A$9:$BF$360,'Project List'!AE$1,FALSE)*$A$15*$AE268,VLOOKUP($A268,'Project List'!$A$9:$BF$360,'Project List'!AE$1,FALSE))),0)</f>
        <v>Nil</v>
      </c>
      <c r="AC268" s="13" t="str">
        <f>_xlfn.IFNA(IF(VLOOKUP($A268,'Project List'!$A$9:$BF$360,'Project List'!AF$1,FALSE)=0,"Nil",
IF(OR($E268="Potential",$E268="Proposed",$E268="Deferred",$E268="Cancelled",$E268="Closed"),VLOOKUP($A268,'Project List'!$A$9:$BF$360,'Project List'!AF$1,FALSE)*$A$15*$AE268,VLOOKUP($A268,'Project List'!$A$9:$BF$360,'Project List'!AF$1,FALSE))),0)</f>
        <v>Nil</v>
      </c>
      <c r="AD268" s="42"/>
      <c r="AE268" s="248">
        <f>1+IF(ISNA(VLOOKUP($A268,'Project labour content'!$A$7:$D$255,'Project labour content'!$D$1,FALSE)),VLOOKUP($D268,'Project labour content'!$F$6:$G$15,'Project labour content'!$G$1,FALSE),VLOOKUP($A268,'Project labour content'!$A$7:$D$255,'Project labour content'!$D$1,FALSE))*('Project labour content'!$K$14/100)*1</f>
        <v>1.0024480115846353</v>
      </c>
      <c r="AG268" s="3"/>
      <c r="AH268" s="3"/>
      <c r="AI268" s="32"/>
      <c r="AJ268" s="32"/>
      <c r="AK268" s="32"/>
      <c r="AL268" s="32"/>
      <c r="AM268" s="59"/>
      <c r="AN268" s="59"/>
      <c r="AO268" s="59"/>
      <c r="AP268" s="59"/>
      <c r="AQ268" s="59"/>
    </row>
    <row r="269" spans="1:43" x14ac:dyDescent="0.25">
      <c r="A269" s="11" t="s">
        <v>891</v>
      </c>
      <c r="B269" s="11" t="str">
        <f>_xlfn.IFNA(VLOOKUP($A269,'Project List'!$A$9:$AF$360,'Project List'!G$1,FALSE),0)</f>
        <v>Asset Data Visualisation and VR</v>
      </c>
      <c r="C269" s="11" t="str">
        <f>_xlfn.IFNA(VLOOKUP($A269,'Project List'!$A$9:$AF$360,'Project List'!C$1,FALSE),0)</f>
        <v>ExAnte</v>
      </c>
      <c r="D269" s="11" t="str">
        <f>_xlfn.IFNA(VLOOKUP($A269,'Project List'!$A$9:$AF$360,'Project List'!D$1,FALSE),0)</f>
        <v>Information Technology</v>
      </c>
      <c r="E269" s="11" t="str">
        <f>_xlfn.IFNA(VLOOKUP($A269,'Project List'!$A$9:$AF$360,'Project List'!H$1,FALSE),0)</f>
        <v>Closed</v>
      </c>
      <c r="F269" s="105">
        <f>_xlfn.IFNA(VLOOKUP($A269,'Project List'!$A$9:$AF$360,'Project List'!I$1,FALSE),0)</f>
        <v>0</v>
      </c>
      <c r="G269" s="105">
        <f>_xlfn.IFNA(VLOOKUP($A269,'Project List'!$A$9:$AF$360,'Project List'!J$1,FALSE),0)</f>
        <v>0</v>
      </c>
      <c r="H269" s="105">
        <f>_xlfn.IFNA(VLOOKUP($A269,'Project List'!$A$9:$AF$360,'Project List'!K$1,FALSE),0)</f>
        <v>0</v>
      </c>
      <c r="I269" s="105">
        <f>_xlfn.IFNA(VLOOKUP($A269,'Project List'!$A$9:$AF$360,'Project List'!L$1,FALSE),0)</f>
        <v>0</v>
      </c>
      <c r="J269" s="105">
        <f>_xlfn.IFNA(VLOOKUP($A269,'Project List'!$A$9:$AF$360,'Project List'!M$1,FALSE),0)</f>
        <v>0</v>
      </c>
      <c r="K269" s="105">
        <f>_xlfn.IFNA(VLOOKUP($A269,'Project List'!$A$9:$AF$360,'Project List'!N$1,FALSE),0)</f>
        <v>0</v>
      </c>
      <c r="L269" s="105">
        <f>_xlfn.IFNA(VLOOKUP($A269,'Project List'!$A$9:$AF$360,'Project List'!O$1,FALSE),0)</f>
        <v>0</v>
      </c>
      <c r="M269" s="105">
        <f>_xlfn.IFNA(VLOOKUP($A269,'Project List'!$A$9:$AF$360,'Project List'!P$1,FALSE),0)</f>
        <v>0</v>
      </c>
      <c r="N269" s="105">
        <f>_xlfn.IFNA(VLOOKUP($A269,'Project List'!$A$9:$AF$360,'Project List'!Q$1,FALSE),0)</f>
        <v>0</v>
      </c>
      <c r="O269" s="105">
        <f>_xlfn.IFNA(VLOOKUP($A269,'Project List'!$A$9:$AF$360,'Project List'!R$1,FALSE),0)</f>
        <v>0</v>
      </c>
      <c r="P269" s="105">
        <f>_xlfn.IFNA(VLOOKUP($A269,'Project List'!$A$9:$AF$360,'Project List'!S$1,FALSE),0)</f>
        <v>0</v>
      </c>
      <c r="Q269" s="105">
        <f>_xlfn.IFNA(VLOOKUP($A269,'Project List'!$A$9:$AF$360,'Project List'!T$1,FALSE),0)</f>
        <v>0</v>
      </c>
      <c r="R269" s="105">
        <f>_xlfn.IFNA(VLOOKUP($A269,'Project List'!$A$9:$AF$360,'Project List'!U$1,FALSE),0)</f>
        <v>0</v>
      </c>
      <c r="S269" s="105">
        <f>_xlfn.IFNA(VLOOKUP($A269,'Project List'!$A$9:$AF$360,'Project List'!V$1,FALSE),0)</f>
        <v>141654.79999999999</v>
      </c>
      <c r="T269" s="105">
        <f>_xlfn.IFNA(VLOOKUP($A269,'Project List'!$A$9:$AF$360,'Project List'!W$1,FALSE),0)</f>
        <v>62709.599999999999</v>
      </c>
      <c r="U269" s="105">
        <f>_xlfn.IFNA(VLOOKUP($A269,'Project List'!$A$9:$AF$360,'Project List'!X$1,FALSE),0)</f>
        <v>90.31</v>
      </c>
      <c r="V269" s="13" t="str">
        <f>_xlfn.IFNA(IF(VLOOKUP($A269,'Project List'!$A$9:$BF$360,'Project List'!Y$1,FALSE)=0,"Nil",
IF(OR($E269="Potential",$E269="Proposed",$E269="Deferred",$E269="Cancelled",$E269="Closed"),VLOOKUP($A269,'Project List'!$A$9:$BF$360,'Project List'!Y$1,FALSE)*$A$15*$AE269,VLOOKUP($A269,'Project List'!$A$9:$BF$360,'Project List'!Y$1,FALSE))),0)</f>
        <v>Nil</v>
      </c>
      <c r="W269" s="13" t="str">
        <f>_xlfn.IFNA(IF(VLOOKUP($A269,'Project List'!$A$9:$BF$360,'Project List'!Z$1,FALSE)=0,"Nil",
IF(OR($E269="Potential",$E269="Proposed",$E269="Deferred",$E269="Cancelled",$E269="Closed"),VLOOKUP($A269,'Project List'!$A$9:$BF$360,'Project List'!Z$1,FALSE)*$A$15*$AE269,VLOOKUP($A269,'Project List'!$A$9:$BF$360,'Project List'!Z$1,FALSE))),0)</f>
        <v>Nil</v>
      </c>
      <c r="X269" s="13" t="str">
        <f>_xlfn.IFNA(IF(VLOOKUP($A269,'Project List'!$A$9:$BF$360,'Project List'!AA$1,FALSE)=0,"Nil",
IF(OR($E269="Potential",$E269="Proposed",$E269="Deferred",$E269="Cancelled",$E269="Closed"),VLOOKUP($A269,'Project List'!$A$9:$BF$360,'Project List'!AA$1,FALSE)*$A$15*$AE269,VLOOKUP($A269,'Project List'!$A$9:$BF$360,'Project List'!AA$1,FALSE))),0)</f>
        <v>Nil</v>
      </c>
      <c r="Y269" s="13" t="str">
        <f>_xlfn.IFNA(IF(VLOOKUP($A269,'Project List'!$A$9:$BF$360,'Project List'!AB$1,FALSE)=0,"Nil",
IF(OR($E269="Potential",$E269="Proposed",$E269="Deferred",$E269="Cancelled",$E269="Closed"),VLOOKUP($A269,'Project List'!$A$9:$BF$360,'Project List'!AB$1,FALSE)*$A$15*$AE269,VLOOKUP($A269,'Project List'!$A$9:$BF$360,'Project List'!AB$1,FALSE))),0)</f>
        <v>Nil</v>
      </c>
      <c r="Z269" s="13" t="str">
        <f>_xlfn.IFNA(IF(VLOOKUP($A269,'Project List'!$A$9:$BF$360,'Project List'!AC$1,FALSE)=0,"Nil",
IF(OR($E269="Potential",$E269="Proposed",$E269="Deferred",$E269="Cancelled",$E269="Closed"),VLOOKUP($A269,'Project List'!$A$9:$BF$360,'Project List'!AC$1,FALSE)*$A$15*$AE269,VLOOKUP($A269,'Project List'!$A$9:$BF$360,'Project List'!AC$1,FALSE))),0)</f>
        <v>Nil</v>
      </c>
      <c r="AA269" s="13" t="str">
        <f>_xlfn.IFNA(IF(VLOOKUP($A269,'Project List'!$A$9:$BF$360,'Project List'!AD$1,FALSE)=0,"Nil",
IF(OR($E269="Potential",$E269="Proposed",$E269="Deferred",$E269="Cancelled",$E269="Closed"),VLOOKUP($A269,'Project List'!$A$9:$BF$360,'Project List'!AD$1,FALSE)*$A$15*$AE269,VLOOKUP($A269,'Project List'!$A$9:$BF$360,'Project List'!AD$1,FALSE))),0)</f>
        <v>Nil</v>
      </c>
      <c r="AB269" s="13" t="str">
        <f>_xlfn.IFNA(IF(VLOOKUP($A269,'Project List'!$A$9:$BF$360,'Project List'!AE$1,FALSE)=0,"Nil",
IF(OR($E269="Potential",$E269="Proposed",$E269="Deferred",$E269="Cancelled",$E269="Closed"),VLOOKUP($A269,'Project List'!$A$9:$BF$360,'Project List'!AE$1,FALSE)*$A$15*$AE269,VLOOKUP($A269,'Project List'!$A$9:$BF$360,'Project List'!AE$1,FALSE))),0)</f>
        <v>Nil</v>
      </c>
      <c r="AC269" s="13" t="str">
        <f>_xlfn.IFNA(IF(VLOOKUP($A269,'Project List'!$A$9:$BF$360,'Project List'!AF$1,FALSE)=0,"Nil",
IF(OR($E269="Potential",$E269="Proposed",$E269="Deferred",$E269="Cancelled",$E269="Closed"),VLOOKUP($A269,'Project List'!$A$9:$BF$360,'Project List'!AF$1,FALSE)*$A$15*$AE269,VLOOKUP($A269,'Project List'!$A$9:$BF$360,'Project List'!AF$1,FALSE))),0)</f>
        <v>Nil</v>
      </c>
      <c r="AD269" s="42"/>
      <c r="AE269" s="248">
        <f>1+IF(ISNA(VLOOKUP($A269,'Project labour content'!$A$7:$D$255,'Project labour content'!$D$1,FALSE)),VLOOKUP($D269,'Project labour content'!$F$6:$G$15,'Project labour content'!$G$1,FALSE),VLOOKUP($A269,'Project labour content'!$A$7:$D$255,'Project labour content'!$D$1,FALSE))*('Project labour content'!$K$14/100)*1</f>
        <v>1.0024480115846353</v>
      </c>
      <c r="AG269" s="3"/>
      <c r="AH269" s="3"/>
      <c r="AI269" s="32"/>
      <c r="AJ269" s="32"/>
      <c r="AK269" s="32"/>
      <c r="AL269" s="32"/>
      <c r="AM269" s="59"/>
      <c r="AN269" s="59"/>
      <c r="AO269" s="59"/>
      <c r="AP269" s="59"/>
      <c r="AQ269" s="59"/>
    </row>
    <row r="270" spans="1:43" x14ac:dyDescent="0.25">
      <c r="A270" s="11" t="s">
        <v>882</v>
      </c>
      <c r="B270" s="11" t="str">
        <f>_xlfn.IFNA(VLOOKUP($A270,'Project List'!$A$9:$AF$360,'Project List'!G$1,FALSE),0)</f>
        <v>Network Testing, Monitoring and Servicing Equipment Replacem</v>
      </c>
      <c r="C270" s="11" t="str">
        <f>_xlfn.IFNA(VLOOKUP($A270,'Project List'!$A$9:$AF$360,'Project List'!C$1,FALSE),0)</f>
        <v>ExAnte</v>
      </c>
      <c r="D270" s="11" t="str">
        <f>_xlfn.IFNA(VLOOKUP($A270,'Project List'!$A$9:$AF$360,'Project List'!D$1,FALSE),0)</f>
        <v>Replacement</v>
      </c>
      <c r="E270" s="11" t="str">
        <f>_xlfn.IFNA(VLOOKUP($A270,'Project List'!$A$9:$AF$360,'Project List'!H$1,FALSE),0)</f>
        <v>Active</v>
      </c>
      <c r="F270" s="105">
        <f>_xlfn.IFNA(VLOOKUP($A270,'Project List'!$A$9:$AF$360,'Project List'!I$1,FALSE),0)</f>
        <v>0</v>
      </c>
      <c r="G270" s="105">
        <f>_xlfn.IFNA(VLOOKUP($A270,'Project List'!$A$9:$AF$360,'Project List'!J$1,FALSE),0)</f>
        <v>0</v>
      </c>
      <c r="H270" s="105">
        <f>_xlfn.IFNA(VLOOKUP($A270,'Project List'!$A$9:$AF$360,'Project List'!K$1,FALSE),0)</f>
        <v>0</v>
      </c>
      <c r="I270" s="105">
        <f>_xlfn.IFNA(VLOOKUP($A270,'Project List'!$A$9:$AF$360,'Project List'!L$1,FALSE),0)</f>
        <v>0</v>
      </c>
      <c r="J270" s="105">
        <f>_xlfn.IFNA(VLOOKUP($A270,'Project List'!$A$9:$AF$360,'Project List'!M$1,FALSE),0)</f>
        <v>0</v>
      </c>
      <c r="K270" s="105">
        <f>_xlfn.IFNA(VLOOKUP($A270,'Project List'!$A$9:$AF$360,'Project List'!N$1,FALSE),0)</f>
        <v>0</v>
      </c>
      <c r="L270" s="105">
        <f>_xlfn.IFNA(VLOOKUP($A270,'Project List'!$A$9:$AF$360,'Project List'!O$1,FALSE),0)</f>
        <v>0</v>
      </c>
      <c r="M270" s="105">
        <f>_xlfn.IFNA(VLOOKUP($A270,'Project List'!$A$9:$AF$360,'Project List'!P$1,FALSE),0)</f>
        <v>0</v>
      </c>
      <c r="N270" s="105">
        <f>_xlfn.IFNA(VLOOKUP($A270,'Project List'!$A$9:$AF$360,'Project List'!Q$1,FALSE),0)</f>
        <v>0</v>
      </c>
      <c r="O270" s="105">
        <f>_xlfn.IFNA(VLOOKUP($A270,'Project List'!$A$9:$AF$360,'Project List'!R$1,FALSE),0)</f>
        <v>0</v>
      </c>
      <c r="P270" s="105">
        <f>_xlfn.IFNA(VLOOKUP($A270,'Project List'!$A$9:$AF$360,'Project List'!S$1,FALSE),0)</f>
        <v>0</v>
      </c>
      <c r="Q270" s="105">
        <f>_xlfn.IFNA(VLOOKUP($A270,'Project List'!$A$9:$AF$360,'Project List'!T$1,FALSE),0)</f>
        <v>0</v>
      </c>
      <c r="R270" s="105">
        <f>_xlfn.IFNA(VLOOKUP($A270,'Project List'!$A$9:$AF$360,'Project List'!U$1,FALSE),0)</f>
        <v>0</v>
      </c>
      <c r="S270" s="105">
        <f>_xlfn.IFNA(VLOOKUP($A270,'Project List'!$A$9:$AF$360,'Project List'!V$1,FALSE),0)</f>
        <v>186442.09</v>
      </c>
      <c r="T270" s="105">
        <f>_xlfn.IFNA(VLOOKUP($A270,'Project List'!$A$9:$AF$360,'Project List'!W$1,FALSE),0)</f>
        <v>43398.71</v>
      </c>
      <c r="U270" s="105">
        <f>_xlfn.IFNA(VLOOKUP($A270,'Project List'!$A$9:$AF$360,'Project List'!X$1,FALSE),0)</f>
        <v>35053.620000000003</v>
      </c>
      <c r="V270" s="13">
        <f>_xlfn.IFNA(IF(VLOOKUP($A270,'Project List'!$A$9:$BF$360,'Project List'!Y$1,FALSE)=0,"Nil",
IF(OR($E270="Potential",$E270="Proposed",$E270="Deferred",$E270="Cancelled",$E270="Closed"),VLOOKUP($A270,'Project List'!$A$9:$BF$360,'Project List'!Y$1,FALSE)*$A$15*$AE270,VLOOKUP($A270,'Project List'!$A$9:$BF$360,'Project List'!Y$1,FALSE))),0)</f>
        <v>96540.251276766707</v>
      </c>
      <c r="W270" s="13">
        <f>_xlfn.IFNA(IF(VLOOKUP($A270,'Project List'!$A$9:$BF$360,'Project List'!Z$1,FALSE)=0,"Nil",
IF(OR($E270="Potential",$E270="Proposed",$E270="Deferred",$E270="Cancelled",$E270="Closed"),VLOOKUP($A270,'Project List'!$A$9:$BF$360,'Project List'!Z$1,FALSE)*$A$15*$AE270,VLOOKUP($A270,'Project List'!$A$9:$BF$360,'Project List'!Z$1,FALSE))),0)</f>
        <v>100155.68747585011</v>
      </c>
      <c r="X270" s="13">
        <f>_xlfn.IFNA(IF(VLOOKUP($A270,'Project List'!$A$9:$BF$360,'Project List'!AA$1,FALSE)=0,"Nil",
IF(OR($E270="Potential",$E270="Proposed",$E270="Deferred",$E270="Cancelled",$E270="Closed"),VLOOKUP($A270,'Project List'!$A$9:$BF$360,'Project List'!AA$1,FALSE)*$A$15*$AE270,VLOOKUP($A270,'Project List'!$A$9:$BF$360,'Project List'!AA$1,FALSE))),0)</f>
        <v>7882.5208899521886</v>
      </c>
      <c r="Y270" s="13" t="str">
        <f>_xlfn.IFNA(IF(VLOOKUP($A270,'Project List'!$A$9:$BF$360,'Project List'!AB$1,FALSE)=0,"Nil",
IF(OR($E270="Potential",$E270="Proposed",$E270="Deferred",$E270="Cancelled",$E270="Closed"),VLOOKUP($A270,'Project List'!$A$9:$BF$360,'Project List'!AB$1,FALSE)*$A$15*$AE270,VLOOKUP($A270,'Project List'!$A$9:$BF$360,'Project List'!AB$1,FALSE))),0)</f>
        <v>Nil</v>
      </c>
      <c r="Z270" s="13" t="str">
        <f>_xlfn.IFNA(IF(VLOOKUP($A270,'Project List'!$A$9:$BF$360,'Project List'!AC$1,FALSE)=0,"Nil",
IF(OR($E270="Potential",$E270="Proposed",$E270="Deferred",$E270="Cancelled",$E270="Closed"),VLOOKUP($A270,'Project List'!$A$9:$BF$360,'Project List'!AC$1,FALSE)*$A$15*$AE270,VLOOKUP($A270,'Project List'!$A$9:$BF$360,'Project List'!AC$1,FALSE))),0)</f>
        <v>Nil</v>
      </c>
      <c r="AA270" s="13" t="str">
        <f>_xlfn.IFNA(IF(VLOOKUP($A270,'Project List'!$A$9:$BF$360,'Project List'!AD$1,FALSE)=0,"Nil",
IF(OR($E270="Potential",$E270="Proposed",$E270="Deferred",$E270="Cancelled",$E270="Closed"),VLOOKUP($A270,'Project List'!$A$9:$BF$360,'Project List'!AD$1,FALSE)*$A$15*$AE270,VLOOKUP($A270,'Project List'!$A$9:$BF$360,'Project List'!AD$1,FALSE))),0)</f>
        <v>Nil</v>
      </c>
      <c r="AB270" s="13" t="str">
        <f>_xlfn.IFNA(IF(VLOOKUP($A270,'Project List'!$A$9:$BF$360,'Project List'!AE$1,FALSE)=0,"Nil",
IF(OR($E270="Potential",$E270="Proposed",$E270="Deferred",$E270="Cancelled",$E270="Closed"),VLOOKUP($A270,'Project List'!$A$9:$BF$360,'Project List'!AE$1,FALSE)*$A$15*$AE270,VLOOKUP($A270,'Project List'!$A$9:$BF$360,'Project List'!AE$1,FALSE))),0)</f>
        <v>Nil</v>
      </c>
      <c r="AC270" s="13" t="str">
        <f>_xlfn.IFNA(IF(VLOOKUP($A270,'Project List'!$A$9:$BF$360,'Project List'!AF$1,FALSE)=0,"Nil",
IF(OR($E270="Potential",$E270="Proposed",$E270="Deferred",$E270="Cancelled",$E270="Closed"),VLOOKUP($A270,'Project List'!$A$9:$BF$360,'Project List'!AF$1,FALSE)*$A$15*$AE270,VLOOKUP($A270,'Project List'!$A$9:$BF$360,'Project List'!AF$1,FALSE))),0)</f>
        <v>Nil</v>
      </c>
      <c r="AD270" s="42"/>
      <c r="AE270" s="248">
        <f>1+IF(ISNA(VLOOKUP($A270,'Project labour content'!$A$7:$D$255,'Project labour content'!$D$1,FALSE)),VLOOKUP($D270,'Project labour content'!$F$6:$G$15,'Project labour content'!$G$1,FALSE),VLOOKUP($A270,'Project labour content'!$A$7:$D$255,'Project labour content'!$D$1,FALSE))*('Project labour content'!$K$14/100)*1</f>
        <v>1.000364026193554</v>
      </c>
      <c r="AG270" s="3"/>
      <c r="AH270" s="3"/>
      <c r="AI270" s="32"/>
      <c r="AJ270" s="32"/>
      <c r="AK270" s="32"/>
      <c r="AL270" s="32"/>
      <c r="AM270" s="59"/>
      <c r="AN270" s="59"/>
      <c r="AO270" s="59"/>
      <c r="AP270" s="59"/>
      <c r="AQ270" s="59"/>
    </row>
    <row r="271" spans="1:43" x14ac:dyDescent="0.25">
      <c r="A271" s="11" t="s">
        <v>887</v>
      </c>
      <c r="B271" s="11" t="str">
        <f>_xlfn.IFNA(VLOOKUP($A271,'Project List'!$A$9:$AF$360,'Project List'!G$1,FALSE),0)</f>
        <v>Capacitor Bank Infrastructure Safety Improvement</v>
      </c>
      <c r="C271" s="11" t="str">
        <f>_xlfn.IFNA(VLOOKUP($A271,'Project List'!$A$9:$AF$360,'Project List'!C$1,FALSE),0)</f>
        <v>ExAnte</v>
      </c>
      <c r="D271" s="11" t="str">
        <f>_xlfn.IFNA(VLOOKUP($A271,'Project List'!$A$9:$AF$360,'Project List'!D$1,FALSE),0)</f>
        <v>Security/Compliance</v>
      </c>
      <c r="E271" s="11" t="str">
        <f>_xlfn.IFNA(VLOOKUP($A271,'Project List'!$A$9:$AF$360,'Project List'!H$1,FALSE),0)</f>
        <v>Active</v>
      </c>
      <c r="F271" s="105">
        <f>_xlfn.IFNA(VLOOKUP($A271,'Project List'!$A$9:$AF$360,'Project List'!I$1,FALSE),0)</f>
        <v>0</v>
      </c>
      <c r="G271" s="105">
        <f>_xlfn.IFNA(VLOOKUP($A271,'Project List'!$A$9:$AF$360,'Project List'!J$1,FALSE),0)</f>
        <v>0</v>
      </c>
      <c r="H271" s="105">
        <f>_xlfn.IFNA(VLOOKUP($A271,'Project List'!$A$9:$AF$360,'Project List'!K$1,FALSE),0)</f>
        <v>0</v>
      </c>
      <c r="I271" s="105">
        <f>_xlfn.IFNA(VLOOKUP($A271,'Project List'!$A$9:$AF$360,'Project List'!L$1,FALSE),0)</f>
        <v>0</v>
      </c>
      <c r="J271" s="105">
        <f>_xlfn.IFNA(VLOOKUP($A271,'Project List'!$A$9:$AF$360,'Project List'!M$1,FALSE),0)</f>
        <v>0</v>
      </c>
      <c r="K271" s="105">
        <f>_xlfn.IFNA(VLOOKUP($A271,'Project List'!$A$9:$AF$360,'Project List'!N$1,FALSE),0)</f>
        <v>0</v>
      </c>
      <c r="L271" s="105">
        <f>_xlfn.IFNA(VLOOKUP($A271,'Project List'!$A$9:$AF$360,'Project List'!O$1,FALSE),0)</f>
        <v>0</v>
      </c>
      <c r="M271" s="105">
        <f>_xlfn.IFNA(VLOOKUP($A271,'Project List'!$A$9:$AF$360,'Project List'!P$1,FALSE),0)</f>
        <v>0</v>
      </c>
      <c r="N271" s="105">
        <f>_xlfn.IFNA(VLOOKUP($A271,'Project List'!$A$9:$AF$360,'Project List'!Q$1,FALSE),0)</f>
        <v>0</v>
      </c>
      <c r="O271" s="105">
        <f>_xlfn.IFNA(VLOOKUP($A271,'Project List'!$A$9:$AF$360,'Project List'!R$1,FALSE),0)</f>
        <v>0</v>
      </c>
      <c r="P271" s="105">
        <f>_xlfn.IFNA(VLOOKUP($A271,'Project List'!$A$9:$AF$360,'Project List'!S$1,FALSE),0)</f>
        <v>0</v>
      </c>
      <c r="Q271" s="105">
        <f>_xlfn.IFNA(VLOOKUP($A271,'Project List'!$A$9:$AF$360,'Project List'!T$1,FALSE),0)</f>
        <v>0</v>
      </c>
      <c r="R271" s="105">
        <f>_xlfn.IFNA(VLOOKUP($A271,'Project List'!$A$9:$AF$360,'Project List'!U$1,FALSE),0)</f>
        <v>71415.850000000006</v>
      </c>
      <c r="S271" s="105">
        <f>_xlfn.IFNA(VLOOKUP($A271,'Project List'!$A$9:$AF$360,'Project List'!V$1,FALSE),0)</f>
        <v>112811.66</v>
      </c>
      <c r="T271" s="105">
        <f>_xlfn.IFNA(VLOOKUP($A271,'Project List'!$A$9:$AF$360,'Project List'!W$1,FALSE),0)</f>
        <v>151429.85999999999</v>
      </c>
      <c r="U271" s="105">
        <f>_xlfn.IFNA(VLOOKUP($A271,'Project List'!$A$9:$AF$360,'Project List'!X$1,FALSE),0)</f>
        <v>2814546.38</v>
      </c>
      <c r="V271" s="13">
        <f>_xlfn.IFNA(IF(VLOOKUP($A271,'Project List'!$A$9:$BF$360,'Project List'!Y$1,FALSE)=0,"Nil",
IF(OR($E271="Potential",$E271="Proposed",$E271="Deferred",$E271="Cancelled",$E271="Closed"),VLOOKUP($A271,'Project List'!$A$9:$BF$360,'Project List'!Y$1,FALSE)*$A$15*$AE271,VLOOKUP($A271,'Project List'!$A$9:$BF$360,'Project List'!Y$1,FALSE))),0)</f>
        <v>2176370.6202228209</v>
      </c>
      <c r="W271" s="13">
        <f>_xlfn.IFNA(IF(VLOOKUP($A271,'Project List'!$A$9:$BF$360,'Project List'!Z$1,FALSE)=0,"Nil",
IF(OR($E271="Potential",$E271="Proposed",$E271="Deferred",$E271="Cancelled",$E271="Closed"),VLOOKUP($A271,'Project List'!$A$9:$BF$360,'Project List'!Z$1,FALSE)*$A$15*$AE271,VLOOKUP($A271,'Project List'!$A$9:$BF$360,'Project List'!Z$1,FALSE))),0)</f>
        <v>195449.52815251163</v>
      </c>
      <c r="X271" s="13" t="str">
        <f>_xlfn.IFNA(IF(VLOOKUP($A271,'Project List'!$A$9:$BF$360,'Project List'!AA$1,FALSE)=0,"Nil",
IF(OR($E271="Potential",$E271="Proposed",$E271="Deferred",$E271="Cancelled",$E271="Closed"),VLOOKUP($A271,'Project List'!$A$9:$BF$360,'Project List'!AA$1,FALSE)*$A$15*$AE271,VLOOKUP($A271,'Project List'!$A$9:$BF$360,'Project List'!AA$1,FALSE))),0)</f>
        <v>Nil</v>
      </c>
      <c r="Y271" s="13" t="str">
        <f>_xlfn.IFNA(IF(VLOOKUP($A271,'Project List'!$A$9:$BF$360,'Project List'!AB$1,FALSE)=0,"Nil",
IF(OR($E271="Potential",$E271="Proposed",$E271="Deferred",$E271="Cancelled",$E271="Closed"),VLOOKUP($A271,'Project List'!$A$9:$BF$360,'Project List'!AB$1,FALSE)*$A$15*$AE271,VLOOKUP($A271,'Project List'!$A$9:$BF$360,'Project List'!AB$1,FALSE))),0)</f>
        <v>Nil</v>
      </c>
      <c r="Z271" s="13" t="str">
        <f>_xlfn.IFNA(IF(VLOOKUP($A271,'Project List'!$A$9:$BF$360,'Project List'!AC$1,FALSE)=0,"Nil",
IF(OR($E271="Potential",$E271="Proposed",$E271="Deferred",$E271="Cancelled",$E271="Closed"),VLOOKUP($A271,'Project List'!$A$9:$BF$360,'Project List'!AC$1,FALSE)*$A$15*$AE271,VLOOKUP($A271,'Project List'!$A$9:$BF$360,'Project List'!AC$1,FALSE))),0)</f>
        <v>Nil</v>
      </c>
      <c r="AA271" s="13" t="str">
        <f>_xlfn.IFNA(IF(VLOOKUP($A271,'Project List'!$A$9:$BF$360,'Project List'!AD$1,FALSE)=0,"Nil",
IF(OR($E271="Potential",$E271="Proposed",$E271="Deferred",$E271="Cancelled",$E271="Closed"),VLOOKUP($A271,'Project List'!$A$9:$BF$360,'Project List'!AD$1,FALSE)*$A$15*$AE271,VLOOKUP($A271,'Project List'!$A$9:$BF$360,'Project List'!AD$1,FALSE))),0)</f>
        <v>Nil</v>
      </c>
      <c r="AB271" s="13" t="str">
        <f>_xlfn.IFNA(IF(VLOOKUP($A271,'Project List'!$A$9:$BF$360,'Project List'!AE$1,FALSE)=0,"Nil",
IF(OR($E271="Potential",$E271="Proposed",$E271="Deferred",$E271="Cancelled",$E271="Closed"),VLOOKUP($A271,'Project List'!$A$9:$BF$360,'Project List'!AE$1,FALSE)*$A$15*$AE271,VLOOKUP($A271,'Project List'!$A$9:$BF$360,'Project List'!AE$1,FALSE))),0)</f>
        <v>Nil</v>
      </c>
      <c r="AC271" s="13" t="str">
        <f>_xlfn.IFNA(IF(VLOOKUP($A271,'Project List'!$A$9:$BF$360,'Project List'!AF$1,FALSE)=0,"Nil",
IF(OR($E271="Potential",$E271="Proposed",$E271="Deferred",$E271="Cancelled",$E271="Closed"),VLOOKUP($A271,'Project List'!$A$9:$BF$360,'Project List'!AF$1,FALSE)*$A$15*$AE271,VLOOKUP($A271,'Project List'!$A$9:$BF$360,'Project List'!AF$1,FALSE))),0)</f>
        <v>Nil</v>
      </c>
      <c r="AD271" s="42"/>
      <c r="AE271" s="248">
        <f>1+IF(ISNA(VLOOKUP($A271,'Project labour content'!$A$7:$D$255,'Project labour content'!$D$1,FALSE)),VLOOKUP($D271,'Project labour content'!$F$6:$G$15,'Project labour content'!$G$1,FALSE),VLOOKUP($A271,'Project labour content'!$A$7:$D$255,'Project labour content'!$D$1,FALSE))*('Project labour content'!$K$14/100)*1</f>
        <v>1.0004959656023067</v>
      </c>
    </row>
    <row r="272" spans="1:43" x14ac:dyDescent="0.25">
      <c r="A272" s="11" t="s">
        <v>888</v>
      </c>
      <c r="B272" s="11" t="str">
        <f>_xlfn.IFNA(VLOOKUP($A272,'Project List'!$A$9:$AF$360,'Project List'!G$1,FALSE),0)</f>
        <v>CyberKey Replacement and Security Upgrades</v>
      </c>
      <c r="C272" s="11" t="str">
        <f>_xlfn.IFNA(VLOOKUP($A272,'Project List'!$A$9:$AF$360,'Project List'!C$1,FALSE),0)</f>
        <v>ExAnte</v>
      </c>
      <c r="D272" s="11" t="str">
        <f>_xlfn.IFNA(VLOOKUP($A272,'Project List'!$A$9:$AF$360,'Project List'!D$1,FALSE),0)</f>
        <v>Security/Compliance</v>
      </c>
      <c r="E272" s="11" t="str">
        <f>_xlfn.IFNA(VLOOKUP($A272,'Project List'!$A$9:$AF$360,'Project List'!H$1,FALSE),0)</f>
        <v>Closed</v>
      </c>
      <c r="F272" s="105">
        <f>_xlfn.IFNA(VLOOKUP($A272,'Project List'!$A$9:$AF$360,'Project List'!I$1,FALSE),0)</f>
        <v>0</v>
      </c>
      <c r="G272" s="105">
        <f>_xlfn.IFNA(VLOOKUP($A272,'Project List'!$A$9:$AF$360,'Project List'!J$1,FALSE),0)</f>
        <v>0</v>
      </c>
      <c r="H272" s="105">
        <f>_xlfn.IFNA(VLOOKUP($A272,'Project List'!$A$9:$AF$360,'Project List'!K$1,FALSE),0)</f>
        <v>0</v>
      </c>
      <c r="I272" s="105">
        <f>_xlfn.IFNA(VLOOKUP($A272,'Project List'!$A$9:$AF$360,'Project List'!L$1,FALSE),0)</f>
        <v>0</v>
      </c>
      <c r="J272" s="105">
        <f>_xlfn.IFNA(VLOOKUP($A272,'Project List'!$A$9:$AF$360,'Project List'!M$1,FALSE),0)</f>
        <v>0</v>
      </c>
      <c r="K272" s="105">
        <f>_xlfn.IFNA(VLOOKUP($A272,'Project List'!$A$9:$AF$360,'Project List'!N$1,FALSE),0)</f>
        <v>0</v>
      </c>
      <c r="L272" s="105">
        <f>_xlfn.IFNA(VLOOKUP($A272,'Project List'!$A$9:$AF$360,'Project List'!O$1,FALSE),0)</f>
        <v>0</v>
      </c>
      <c r="M272" s="105">
        <f>_xlfn.IFNA(VLOOKUP($A272,'Project List'!$A$9:$AF$360,'Project List'!P$1,FALSE),0)</f>
        <v>0</v>
      </c>
      <c r="N272" s="105">
        <f>_xlfn.IFNA(VLOOKUP($A272,'Project List'!$A$9:$AF$360,'Project List'!Q$1,FALSE),0)</f>
        <v>0</v>
      </c>
      <c r="O272" s="105">
        <f>_xlfn.IFNA(VLOOKUP($A272,'Project List'!$A$9:$AF$360,'Project List'!R$1,FALSE),0)</f>
        <v>0</v>
      </c>
      <c r="P272" s="105">
        <f>_xlfn.IFNA(VLOOKUP($A272,'Project List'!$A$9:$AF$360,'Project List'!S$1,FALSE),0)</f>
        <v>0</v>
      </c>
      <c r="Q272" s="105">
        <f>_xlfn.IFNA(VLOOKUP($A272,'Project List'!$A$9:$AF$360,'Project List'!T$1,FALSE),0)</f>
        <v>0</v>
      </c>
      <c r="R272" s="105">
        <f>_xlfn.IFNA(VLOOKUP($A272,'Project List'!$A$9:$AF$360,'Project List'!U$1,FALSE),0)</f>
        <v>304735.78999999998</v>
      </c>
      <c r="S272" s="105">
        <f>_xlfn.IFNA(VLOOKUP($A272,'Project List'!$A$9:$AF$360,'Project List'!V$1,FALSE),0)</f>
        <v>170489.41</v>
      </c>
      <c r="T272" s="105">
        <f>_xlfn.IFNA(VLOOKUP($A272,'Project List'!$A$9:$AF$360,'Project List'!W$1,FALSE),0)</f>
        <v>39388.92</v>
      </c>
      <c r="U272" s="105">
        <f>_xlfn.IFNA(VLOOKUP($A272,'Project List'!$A$9:$AF$360,'Project List'!X$1,FALSE),0)</f>
        <v>0</v>
      </c>
      <c r="V272" s="13" t="str">
        <f>_xlfn.IFNA(IF(VLOOKUP($A272,'Project List'!$A$9:$BF$360,'Project List'!Y$1,FALSE)=0,"Nil",
IF(OR($E272="Potential",$E272="Proposed",$E272="Deferred",$E272="Cancelled",$E272="Closed"),VLOOKUP($A272,'Project List'!$A$9:$BF$360,'Project List'!Y$1,FALSE)*$A$15*$AE272,VLOOKUP($A272,'Project List'!$A$9:$BF$360,'Project List'!Y$1,FALSE))),0)</f>
        <v>Nil</v>
      </c>
      <c r="W272" s="13" t="str">
        <f>_xlfn.IFNA(IF(VLOOKUP($A272,'Project List'!$A$9:$BF$360,'Project List'!Z$1,FALSE)=0,"Nil",
IF(OR($E272="Potential",$E272="Proposed",$E272="Deferred",$E272="Cancelled",$E272="Closed"),VLOOKUP($A272,'Project List'!$A$9:$BF$360,'Project List'!Z$1,FALSE)*$A$15*$AE272,VLOOKUP($A272,'Project List'!$A$9:$BF$360,'Project List'!Z$1,FALSE))),0)</f>
        <v>Nil</v>
      </c>
      <c r="X272" s="13" t="str">
        <f>_xlfn.IFNA(IF(VLOOKUP($A272,'Project List'!$A$9:$BF$360,'Project List'!AA$1,FALSE)=0,"Nil",
IF(OR($E272="Potential",$E272="Proposed",$E272="Deferred",$E272="Cancelled",$E272="Closed"),VLOOKUP($A272,'Project List'!$A$9:$BF$360,'Project List'!AA$1,FALSE)*$A$15*$AE272,VLOOKUP($A272,'Project List'!$A$9:$BF$360,'Project List'!AA$1,FALSE))),0)</f>
        <v>Nil</v>
      </c>
      <c r="Y272" s="13" t="str">
        <f>_xlfn.IFNA(IF(VLOOKUP($A272,'Project List'!$A$9:$BF$360,'Project List'!AB$1,FALSE)=0,"Nil",
IF(OR($E272="Potential",$E272="Proposed",$E272="Deferred",$E272="Cancelled",$E272="Closed"),VLOOKUP($A272,'Project List'!$A$9:$BF$360,'Project List'!AB$1,FALSE)*$A$15*$AE272,VLOOKUP($A272,'Project List'!$A$9:$BF$360,'Project List'!AB$1,FALSE))),0)</f>
        <v>Nil</v>
      </c>
      <c r="Z272" s="13" t="str">
        <f>_xlfn.IFNA(IF(VLOOKUP($A272,'Project List'!$A$9:$BF$360,'Project List'!AC$1,FALSE)=0,"Nil",
IF(OR($E272="Potential",$E272="Proposed",$E272="Deferred",$E272="Cancelled",$E272="Closed"),VLOOKUP($A272,'Project List'!$A$9:$BF$360,'Project List'!AC$1,FALSE)*$A$15*$AE272,VLOOKUP($A272,'Project List'!$A$9:$BF$360,'Project List'!AC$1,FALSE))),0)</f>
        <v>Nil</v>
      </c>
      <c r="AA272" s="13" t="str">
        <f>_xlfn.IFNA(IF(VLOOKUP($A272,'Project List'!$A$9:$BF$360,'Project List'!AD$1,FALSE)=0,"Nil",
IF(OR($E272="Potential",$E272="Proposed",$E272="Deferred",$E272="Cancelled",$E272="Closed"),VLOOKUP($A272,'Project List'!$A$9:$BF$360,'Project List'!AD$1,FALSE)*$A$15*$AE272,VLOOKUP($A272,'Project List'!$A$9:$BF$360,'Project List'!AD$1,FALSE))),0)</f>
        <v>Nil</v>
      </c>
      <c r="AB272" s="13" t="str">
        <f>_xlfn.IFNA(IF(VLOOKUP($A272,'Project List'!$A$9:$BF$360,'Project List'!AE$1,FALSE)=0,"Nil",
IF(OR($E272="Potential",$E272="Proposed",$E272="Deferred",$E272="Cancelled",$E272="Closed"),VLOOKUP($A272,'Project List'!$A$9:$BF$360,'Project List'!AE$1,FALSE)*$A$15*$AE272,VLOOKUP($A272,'Project List'!$A$9:$BF$360,'Project List'!AE$1,FALSE))),0)</f>
        <v>Nil</v>
      </c>
      <c r="AC272" s="13" t="str">
        <f>_xlfn.IFNA(IF(VLOOKUP($A272,'Project List'!$A$9:$BF$360,'Project List'!AF$1,FALSE)=0,"Nil",
IF(OR($E272="Potential",$E272="Proposed",$E272="Deferred",$E272="Cancelled",$E272="Closed"),VLOOKUP($A272,'Project List'!$A$9:$BF$360,'Project List'!AF$1,FALSE)*$A$15*$AE272,VLOOKUP($A272,'Project List'!$A$9:$BF$360,'Project List'!AF$1,FALSE))),0)</f>
        <v>Nil</v>
      </c>
      <c r="AD272" s="42"/>
      <c r="AE272" s="248">
        <f>1+IF(ISNA(VLOOKUP($A272,'Project labour content'!$A$7:$D$255,'Project labour content'!$D$1,FALSE)),VLOOKUP($D272,'Project labour content'!$F$6:$G$15,'Project labour content'!$G$1,FALSE),VLOOKUP($A272,'Project labour content'!$A$7:$D$255,'Project labour content'!$D$1,FALSE))*('Project labour content'!$K$14/100)*1</f>
        <v>1.0005859102087626</v>
      </c>
      <c r="AG272" s="3"/>
      <c r="AH272" s="3"/>
      <c r="AI272" s="32"/>
      <c r="AJ272" s="32"/>
      <c r="AK272" s="32"/>
      <c r="AL272" s="32"/>
      <c r="AM272" s="59"/>
      <c r="AN272" s="59"/>
      <c r="AO272" s="59"/>
      <c r="AP272" s="59"/>
      <c r="AQ272" s="59"/>
    </row>
    <row r="273" spans="1:43" x14ac:dyDescent="0.25">
      <c r="A273" s="11" t="s">
        <v>883</v>
      </c>
      <c r="B273" s="11" t="str">
        <f>_xlfn.IFNA(VLOOKUP($A273,'Project List'!$A$9:$AF$360,'Project List'!G$1,FALSE),0)</f>
        <v>Emergency Unit Asset Replacement 2018 -2023</v>
      </c>
      <c r="C273" s="11" t="str">
        <f>_xlfn.IFNA(VLOOKUP($A273,'Project List'!$A$9:$AF$360,'Project List'!C$1,FALSE),0)</f>
        <v>ExAnte</v>
      </c>
      <c r="D273" s="11" t="str">
        <f>_xlfn.IFNA(VLOOKUP($A273,'Project List'!$A$9:$AF$360,'Project List'!D$1,FALSE),0)</f>
        <v>Replacement</v>
      </c>
      <c r="E273" s="11" t="str">
        <f>_xlfn.IFNA(VLOOKUP($A273,'Project List'!$A$9:$AF$360,'Project List'!H$1,FALSE),0)</f>
        <v>Closed</v>
      </c>
      <c r="F273" s="105">
        <f>_xlfn.IFNA(VLOOKUP($A273,'Project List'!$A$9:$AF$360,'Project List'!I$1,FALSE),0)</f>
        <v>0</v>
      </c>
      <c r="G273" s="105">
        <f>_xlfn.IFNA(VLOOKUP($A273,'Project List'!$A$9:$AF$360,'Project List'!J$1,FALSE),0)</f>
        <v>0</v>
      </c>
      <c r="H273" s="105">
        <f>_xlfn.IFNA(VLOOKUP($A273,'Project List'!$A$9:$AF$360,'Project List'!K$1,FALSE),0)</f>
        <v>0</v>
      </c>
      <c r="I273" s="105">
        <f>_xlfn.IFNA(VLOOKUP($A273,'Project List'!$A$9:$AF$360,'Project List'!L$1,FALSE),0)</f>
        <v>0</v>
      </c>
      <c r="J273" s="105">
        <f>_xlfn.IFNA(VLOOKUP($A273,'Project List'!$A$9:$AF$360,'Project List'!M$1,FALSE),0)</f>
        <v>0</v>
      </c>
      <c r="K273" s="105">
        <f>_xlfn.IFNA(VLOOKUP($A273,'Project List'!$A$9:$AF$360,'Project List'!N$1,FALSE),0)</f>
        <v>0</v>
      </c>
      <c r="L273" s="105">
        <f>_xlfn.IFNA(VLOOKUP($A273,'Project List'!$A$9:$AF$360,'Project List'!O$1,FALSE),0)</f>
        <v>0</v>
      </c>
      <c r="M273" s="105">
        <f>_xlfn.IFNA(VLOOKUP($A273,'Project List'!$A$9:$AF$360,'Project List'!P$1,FALSE),0)</f>
        <v>0</v>
      </c>
      <c r="N273" s="105">
        <f>_xlfn.IFNA(VLOOKUP($A273,'Project List'!$A$9:$AF$360,'Project List'!Q$1,FALSE),0)</f>
        <v>0</v>
      </c>
      <c r="O273" s="105">
        <f>_xlfn.IFNA(VLOOKUP($A273,'Project List'!$A$9:$AF$360,'Project List'!R$1,FALSE),0)</f>
        <v>0</v>
      </c>
      <c r="P273" s="105">
        <f>_xlfn.IFNA(VLOOKUP($A273,'Project List'!$A$9:$AF$360,'Project List'!S$1,FALSE),0)</f>
        <v>0</v>
      </c>
      <c r="Q273" s="105">
        <f>_xlfn.IFNA(VLOOKUP($A273,'Project List'!$A$9:$AF$360,'Project List'!T$1,FALSE),0)</f>
        <v>0</v>
      </c>
      <c r="R273" s="105">
        <f>_xlfn.IFNA(VLOOKUP($A273,'Project List'!$A$9:$AF$360,'Project List'!U$1,FALSE),0)</f>
        <v>0</v>
      </c>
      <c r="S273" s="105">
        <f>_xlfn.IFNA(VLOOKUP($A273,'Project List'!$A$9:$AF$360,'Project List'!V$1,FALSE),0)</f>
        <v>1121992.72</v>
      </c>
      <c r="T273" s="105">
        <f>_xlfn.IFNA(VLOOKUP($A273,'Project List'!$A$9:$AF$360,'Project List'!W$1,FALSE),0)</f>
        <v>2903372.86</v>
      </c>
      <c r="U273" s="105">
        <f>_xlfn.IFNA(VLOOKUP($A273,'Project List'!$A$9:$AF$360,'Project List'!X$1,FALSE),0)</f>
        <v>101527.84</v>
      </c>
      <c r="V273" s="13" t="str">
        <f>_xlfn.IFNA(IF(VLOOKUP($A273,'Project List'!$A$9:$BF$360,'Project List'!Y$1,FALSE)=0,"Nil",
IF(OR($E273="Potential",$E273="Proposed",$E273="Deferred",$E273="Cancelled",$E273="Closed"),VLOOKUP($A273,'Project List'!$A$9:$BF$360,'Project List'!Y$1,FALSE)*$A$15*$AE273,VLOOKUP($A273,'Project List'!$A$9:$BF$360,'Project List'!Y$1,FALSE))),0)</f>
        <v>Nil</v>
      </c>
      <c r="W273" s="13" t="str">
        <f>_xlfn.IFNA(IF(VLOOKUP($A273,'Project List'!$A$9:$BF$360,'Project List'!Z$1,FALSE)=0,"Nil",
IF(OR($E273="Potential",$E273="Proposed",$E273="Deferred",$E273="Cancelled",$E273="Closed"),VLOOKUP($A273,'Project List'!$A$9:$BF$360,'Project List'!Z$1,FALSE)*$A$15*$AE273,VLOOKUP($A273,'Project List'!$A$9:$BF$360,'Project List'!Z$1,FALSE))),0)</f>
        <v>Nil</v>
      </c>
      <c r="X273" s="13" t="str">
        <f>_xlfn.IFNA(IF(VLOOKUP($A273,'Project List'!$A$9:$BF$360,'Project List'!AA$1,FALSE)=0,"Nil",
IF(OR($E273="Potential",$E273="Proposed",$E273="Deferred",$E273="Cancelled",$E273="Closed"),VLOOKUP($A273,'Project List'!$A$9:$BF$360,'Project List'!AA$1,FALSE)*$A$15*$AE273,VLOOKUP($A273,'Project List'!$A$9:$BF$360,'Project List'!AA$1,FALSE))),0)</f>
        <v>Nil</v>
      </c>
      <c r="Y273" s="13" t="str">
        <f>_xlfn.IFNA(IF(VLOOKUP($A273,'Project List'!$A$9:$BF$360,'Project List'!AB$1,FALSE)=0,"Nil",
IF(OR($E273="Potential",$E273="Proposed",$E273="Deferred",$E273="Cancelled",$E273="Closed"),VLOOKUP($A273,'Project List'!$A$9:$BF$360,'Project List'!AB$1,FALSE)*$A$15*$AE273,VLOOKUP($A273,'Project List'!$A$9:$BF$360,'Project List'!AB$1,FALSE))),0)</f>
        <v>Nil</v>
      </c>
      <c r="Z273" s="13" t="str">
        <f>_xlfn.IFNA(IF(VLOOKUP($A273,'Project List'!$A$9:$BF$360,'Project List'!AC$1,FALSE)=0,"Nil",
IF(OR($E273="Potential",$E273="Proposed",$E273="Deferred",$E273="Cancelled",$E273="Closed"),VLOOKUP($A273,'Project List'!$A$9:$BF$360,'Project List'!AC$1,FALSE)*$A$15*$AE273,VLOOKUP($A273,'Project List'!$A$9:$BF$360,'Project List'!AC$1,FALSE))),0)</f>
        <v>Nil</v>
      </c>
      <c r="AA273" s="13" t="str">
        <f>_xlfn.IFNA(IF(VLOOKUP($A273,'Project List'!$A$9:$BF$360,'Project List'!AD$1,FALSE)=0,"Nil",
IF(OR($E273="Potential",$E273="Proposed",$E273="Deferred",$E273="Cancelled",$E273="Closed"),VLOOKUP($A273,'Project List'!$A$9:$BF$360,'Project List'!AD$1,FALSE)*$A$15*$AE273,VLOOKUP($A273,'Project List'!$A$9:$BF$360,'Project List'!AD$1,FALSE))),0)</f>
        <v>Nil</v>
      </c>
      <c r="AB273" s="13" t="str">
        <f>_xlfn.IFNA(IF(VLOOKUP($A273,'Project List'!$A$9:$BF$360,'Project List'!AE$1,FALSE)=0,"Nil",
IF(OR($E273="Potential",$E273="Proposed",$E273="Deferred",$E273="Cancelled",$E273="Closed"),VLOOKUP($A273,'Project List'!$A$9:$BF$360,'Project List'!AE$1,FALSE)*$A$15*$AE273,VLOOKUP($A273,'Project List'!$A$9:$BF$360,'Project List'!AE$1,FALSE))),0)</f>
        <v>Nil</v>
      </c>
      <c r="AC273" s="13" t="str">
        <f>_xlfn.IFNA(IF(VLOOKUP($A273,'Project List'!$A$9:$BF$360,'Project List'!AF$1,FALSE)=0,"Nil",
IF(OR($E273="Potential",$E273="Proposed",$E273="Deferred",$E273="Cancelled",$E273="Closed"),VLOOKUP($A273,'Project List'!$A$9:$BF$360,'Project List'!AF$1,FALSE)*$A$15*$AE273,VLOOKUP($A273,'Project List'!$A$9:$BF$360,'Project List'!AF$1,FALSE))),0)</f>
        <v>Nil</v>
      </c>
      <c r="AD273" s="42"/>
      <c r="AE273" s="248">
        <f>1+IF(ISNA(VLOOKUP($A273,'Project labour content'!$A$7:$D$255,'Project labour content'!$D$1,FALSE)),VLOOKUP($D273,'Project labour content'!$F$6:$G$15,'Project labour content'!$G$1,FALSE),VLOOKUP($A273,'Project labour content'!$A$7:$D$255,'Project labour content'!$D$1,FALSE))*('Project labour content'!$K$14/100)*1</f>
        <v>1.0008946620064583</v>
      </c>
      <c r="AG273" s="3"/>
      <c r="AH273" s="3"/>
      <c r="AI273" s="32"/>
      <c r="AJ273" s="32"/>
      <c r="AK273" s="32"/>
      <c r="AL273" s="32"/>
      <c r="AM273" s="59"/>
      <c r="AN273" s="59"/>
      <c r="AO273" s="59"/>
      <c r="AP273" s="59"/>
      <c r="AQ273" s="59"/>
    </row>
    <row r="274" spans="1:43" x14ac:dyDescent="0.25">
      <c r="A274" s="11" t="s">
        <v>878</v>
      </c>
      <c r="B274" s="11" t="str">
        <f>_xlfn.IFNA(VLOOKUP($A274,'Project List'!$A$9:$AF$360,'Project List'!G$1,FALSE),0)</f>
        <v>PSCAD and PowerFactory Analysis Tools</v>
      </c>
      <c r="C274" s="11" t="str">
        <f>_xlfn.IFNA(VLOOKUP($A274,'Project List'!$A$9:$AF$360,'Project List'!C$1,FALSE),0)</f>
        <v>ExAnte</v>
      </c>
      <c r="D274" s="11" t="str">
        <f>_xlfn.IFNA(VLOOKUP($A274,'Project List'!$A$9:$AF$360,'Project List'!D$1,FALSE),0)</f>
        <v>Information Technology</v>
      </c>
      <c r="E274" s="11" t="str">
        <f>_xlfn.IFNA(VLOOKUP($A274,'Project List'!$A$9:$AF$360,'Project List'!H$1,FALSE),0)</f>
        <v>Active</v>
      </c>
      <c r="F274" s="105">
        <f>_xlfn.IFNA(VLOOKUP($A274,'Project List'!$A$9:$AF$360,'Project List'!I$1,FALSE),0)</f>
        <v>0</v>
      </c>
      <c r="G274" s="105">
        <f>_xlfn.IFNA(VLOOKUP($A274,'Project List'!$A$9:$AF$360,'Project List'!J$1,FALSE),0)</f>
        <v>0</v>
      </c>
      <c r="H274" s="105">
        <f>_xlfn.IFNA(VLOOKUP($A274,'Project List'!$A$9:$AF$360,'Project List'!K$1,FALSE),0)</f>
        <v>0</v>
      </c>
      <c r="I274" s="105">
        <f>_xlfn.IFNA(VLOOKUP($A274,'Project List'!$A$9:$AF$360,'Project List'!L$1,FALSE),0)</f>
        <v>0</v>
      </c>
      <c r="J274" s="105">
        <f>_xlfn.IFNA(VLOOKUP($A274,'Project List'!$A$9:$AF$360,'Project List'!M$1,FALSE),0)</f>
        <v>0</v>
      </c>
      <c r="K274" s="105">
        <f>_xlfn.IFNA(VLOOKUP($A274,'Project List'!$A$9:$AF$360,'Project List'!N$1,FALSE),0)</f>
        <v>0</v>
      </c>
      <c r="L274" s="105">
        <f>_xlfn.IFNA(VLOOKUP($A274,'Project List'!$A$9:$AF$360,'Project List'!O$1,FALSE),0)</f>
        <v>0</v>
      </c>
      <c r="M274" s="105">
        <f>_xlfn.IFNA(VLOOKUP($A274,'Project List'!$A$9:$AF$360,'Project List'!P$1,FALSE),0)</f>
        <v>0</v>
      </c>
      <c r="N274" s="105">
        <f>_xlfn.IFNA(VLOOKUP($A274,'Project List'!$A$9:$AF$360,'Project List'!Q$1,FALSE),0)</f>
        <v>0</v>
      </c>
      <c r="O274" s="105">
        <f>_xlfn.IFNA(VLOOKUP($A274,'Project List'!$A$9:$AF$360,'Project List'!R$1,FALSE),0)</f>
        <v>0</v>
      </c>
      <c r="P274" s="105">
        <f>_xlfn.IFNA(VLOOKUP($A274,'Project List'!$A$9:$AF$360,'Project List'!S$1,FALSE),0)</f>
        <v>0</v>
      </c>
      <c r="Q274" s="105">
        <f>_xlfn.IFNA(VLOOKUP($A274,'Project List'!$A$9:$AF$360,'Project List'!T$1,FALSE),0)</f>
        <v>0</v>
      </c>
      <c r="R274" s="105">
        <f>_xlfn.IFNA(VLOOKUP($A274,'Project List'!$A$9:$AF$360,'Project List'!U$1,FALSE),0)</f>
        <v>156618.5</v>
      </c>
      <c r="S274" s="105">
        <f>_xlfn.IFNA(VLOOKUP($A274,'Project List'!$A$9:$AF$360,'Project List'!V$1,FALSE),0)</f>
        <v>857955.5</v>
      </c>
      <c r="T274" s="105">
        <f>_xlfn.IFNA(VLOOKUP($A274,'Project List'!$A$9:$AF$360,'Project List'!W$1,FALSE),0)</f>
        <v>629678.63</v>
      </c>
      <c r="U274" s="105">
        <f>_xlfn.IFNA(VLOOKUP($A274,'Project List'!$A$9:$AF$360,'Project List'!X$1,FALSE),0)</f>
        <v>168305.38</v>
      </c>
      <c r="V274" s="13">
        <f>_xlfn.IFNA(IF(VLOOKUP($A274,'Project List'!$A$9:$BF$360,'Project List'!Y$1,FALSE)=0,"Nil",
IF(OR($E274="Potential",$E274="Proposed",$E274="Deferred",$E274="Cancelled",$E274="Closed"),VLOOKUP($A274,'Project List'!$A$9:$BF$360,'Project List'!Y$1,FALSE)*$A$15*$AE274,VLOOKUP($A274,'Project List'!$A$9:$BF$360,'Project List'!Y$1,FALSE))),0)</f>
        <v>333755.64950129989</v>
      </c>
      <c r="W274" s="13">
        <f>_xlfn.IFNA(IF(VLOOKUP($A274,'Project List'!$A$9:$BF$360,'Project List'!Z$1,FALSE)=0,"Nil",
IF(OR($E274="Potential",$E274="Proposed",$E274="Deferred",$E274="Cancelled",$E274="Closed"),VLOOKUP($A274,'Project List'!$A$9:$BF$360,'Project List'!Z$1,FALSE)*$A$15*$AE274,VLOOKUP($A274,'Project List'!$A$9:$BF$360,'Project List'!Z$1,FALSE))),0)</f>
        <v>536156.52310110978</v>
      </c>
      <c r="X274" s="13" t="str">
        <f>_xlfn.IFNA(IF(VLOOKUP($A274,'Project List'!$A$9:$BF$360,'Project List'!AA$1,FALSE)=0,"Nil",
IF(OR($E274="Potential",$E274="Proposed",$E274="Deferred",$E274="Cancelled",$E274="Closed"),VLOOKUP($A274,'Project List'!$A$9:$BF$360,'Project List'!AA$1,FALSE)*$A$15*$AE274,VLOOKUP($A274,'Project List'!$A$9:$BF$360,'Project List'!AA$1,FALSE))),0)</f>
        <v>Nil</v>
      </c>
      <c r="Y274" s="13" t="str">
        <f>_xlfn.IFNA(IF(VLOOKUP($A274,'Project List'!$A$9:$BF$360,'Project List'!AB$1,FALSE)=0,"Nil",
IF(OR($E274="Potential",$E274="Proposed",$E274="Deferred",$E274="Cancelled",$E274="Closed"),VLOOKUP($A274,'Project List'!$A$9:$BF$360,'Project List'!AB$1,FALSE)*$A$15*$AE274,VLOOKUP($A274,'Project List'!$A$9:$BF$360,'Project List'!AB$1,FALSE))),0)</f>
        <v>Nil</v>
      </c>
      <c r="Z274" s="13" t="str">
        <f>_xlfn.IFNA(IF(VLOOKUP($A274,'Project List'!$A$9:$BF$360,'Project List'!AC$1,FALSE)=0,"Nil",
IF(OR($E274="Potential",$E274="Proposed",$E274="Deferred",$E274="Cancelled",$E274="Closed"),VLOOKUP($A274,'Project List'!$A$9:$BF$360,'Project List'!AC$1,FALSE)*$A$15*$AE274,VLOOKUP($A274,'Project List'!$A$9:$BF$360,'Project List'!AC$1,FALSE))),0)</f>
        <v>Nil</v>
      </c>
      <c r="AA274" s="13" t="str">
        <f>_xlfn.IFNA(IF(VLOOKUP($A274,'Project List'!$A$9:$BF$360,'Project List'!AD$1,FALSE)=0,"Nil",
IF(OR($E274="Potential",$E274="Proposed",$E274="Deferred",$E274="Cancelled",$E274="Closed"),VLOOKUP($A274,'Project List'!$A$9:$BF$360,'Project List'!AD$1,FALSE)*$A$15*$AE274,VLOOKUP($A274,'Project List'!$A$9:$BF$360,'Project List'!AD$1,FALSE))),0)</f>
        <v>Nil</v>
      </c>
      <c r="AB274" s="13" t="str">
        <f>_xlfn.IFNA(IF(VLOOKUP($A274,'Project List'!$A$9:$BF$360,'Project List'!AE$1,FALSE)=0,"Nil",
IF(OR($E274="Potential",$E274="Proposed",$E274="Deferred",$E274="Cancelled",$E274="Closed"),VLOOKUP($A274,'Project List'!$A$9:$BF$360,'Project List'!AE$1,FALSE)*$A$15*$AE274,VLOOKUP($A274,'Project List'!$A$9:$BF$360,'Project List'!AE$1,FALSE))),0)</f>
        <v>Nil</v>
      </c>
      <c r="AC274" s="13" t="str">
        <f>_xlfn.IFNA(IF(VLOOKUP($A274,'Project List'!$A$9:$BF$360,'Project List'!AF$1,FALSE)=0,"Nil",
IF(OR($E274="Potential",$E274="Proposed",$E274="Deferred",$E274="Cancelled",$E274="Closed"),VLOOKUP($A274,'Project List'!$A$9:$BF$360,'Project List'!AF$1,FALSE)*$A$15*$AE274,VLOOKUP($A274,'Project List'!$A$9:$BF$360,'Project List'!AF$1,FALSE))),0)</f>
        <v>Nil</v>
      </c>
      <c r="AD274" s="42"/>
      <c r="AE274" s="248">
        <f>1+IF(ISNA(VLOOKUP($A274,'Project labour content'!$A$7:$D$255,'Project labour content'!$D$1,FALSE)),VLOOKUP($D274,'Project labour content'!$F$6:$G$15,'Project labour content'!$G$1,FALSE),VLOOKUP($A274,'Project labour content'!$A$7:$D$255,'Project labour content'!$D$1,FALSE))*('Project labour content'!$K$14/100)*1</f>
        <v>1.0012837712518117</v>
      </c>
      <c r="AG274" s="3"/>
      <c r="AH274" s="3"/>
      <c r="AI274" s="32"/>
      <c r="AJ274" s="32"/>
      <c r="AK274" s="32"/>
      <c r="AL274" s="32"/>
      <c r="AM274" s="59"/>
      <c r="AN274" s="59"/>
      <c r="AO274" s="59"/>
      <c r="AP274" s="59"/>
      <c r="AQ274" s="59"/>
    </row>
    <row r="275" spans="1:43" x14ac:dyDescent="0.25">
      <c r="A275" s="11" t="s">
        <v>898</v>
      </c>
      <c r="B275" s="11" t="str">
        <f>_xlfn.IFNA(VLOOKUP($A275,'Project List'!$A$9:$AF$360,'Project List'!G$1,FALSE),0)</f>
        <v>Spare 275 kV 15 MVAr Oil Filled Reactor</v>
      </c>
      <c r="C275" s="11" t="str">
        <f>_xlfn.IFNA(VLOOKUP($A275,'Project List'!$A$9:$AF$360,'Project List'!C$1,FALSE),0)</f>
        <v>ExAnte</v>
      </c>
      <c r="D275" s="11" t="str">
        <f>_xlfn.IFNA(VLOOKUP($A275,'Project List'!$A$9:$AF$360,'Project List'!D$1,FALSE),0)</f>
        <v>Inventory/Spares</v>
      </c>
      <c r="E275" s="11" t="str">
        <f>_xlfn.IFNA(VLOOKUP($A275,'Project List'!$A$9:$AF$360,'Project List'!H$1,FALSE),0)</f>
        <v>Active</v>
      </c>
      <c r="F275" s="105">
        <f>_xlfn.IFNA(VLOOKUP($A275,'Project List'!$A$9:$AF$360,'Project List'!I$1,FALSE),0)</f>
        <v>0</v>
      </c>
      <c r="G275" s="105">
        <f>_xlfn.IFNA(VLOOKUP($A275,'Project List'!$A$9:$AF$360,'Project List'!J$1,FALSE),0)</f>
        <v>0</v>
      </c>
      <c r="H275" s="105">
        <f>_xlfn.IFNA(VLOOKUP($A275,'Project List'!$A$9:$AF$360,'Project List'!K$1,FALSE),0)</f>
        <v>0</v>
      </c>
      <c r="I275" s="105">
        <f>_xlfn.IFNA(VLOOKUP($A275,'Project List'!$A$9:$AF$360,'Project List'!L$1,FALSE),0)</f>
        <v>0</v>
      </c>
      <c r="J275" s="105">
        <f>_xlfn.IFNA(VLOOKUP($A275,'Project List'!$A$9:$AF$360,'Project List'!M$1,FALSE),0)</f>
        <v>0</v>
      </c>
      <c r="K275" s="105">
        <f>_xlfn.IFNA(VLOOKUP($A275,'Project List'!$A$9:$AF$360,'Project List'!N$1,FALSE),0)</f>
        <v>0</v>
      </c>
      <c r="L275" s="105">
        <f>_xlfn.IFNA(VLOOKUP($A275,'Project List'!$A$9:$AF$360,'Project List'!O$1,FALSE),0)</f>
        <v>0</v>
      </c>
      <c r="M275" s="105">
        <f>_xlfn.IFNA(VLOOKUP($A275,'Project List'!$A$9:$AF$360,'Project List'!P$1,FALSE),0)</f>
        <v>0</v>
      </c>
      <c r="N275" s="105">
        <f>_xlfn.IFNA(VLOOKUP($A275,'Project List'!$A$9:$AF$360,'Project List'!Q$1,FALSE),0)</f>
        <v>0</v>
      </c>
      <c r="O275" s="105">
        <f>_xlfn.IFNA(VLOOKUP($A275,'Project List'!$A$9:$AF$360,'Project List'!R$1,FALSE),0)</f>
        <v>0</v>
      </c>
      <c r="P275" s="105">
        <f>_xlfn.IFNA(VLOOKUP($A275,'Project List'!$A$9:$AF$360,'Project List'!S$1,FALSE),0)</f>
        <v>0</v>
      </c>
      <c r="Q275" s="105">
        <f>_xlfn.IFNA(VLOOKUP($A275,'Project List'!$A$9:$AF$360,'Project List'!T$1,FALSE),0)</f>
        <v>0</v>
      </c>
      <c r="R275" s="105">
        <f>_xlfn.IFNA(VLOOKUP($A275,'Project List'!$A$9:$AF$360,'Project List'!U$1,FALSE),0)</f>
        <v>0</v>
      </c>
      <c r="S275" s="105">
        <f>_xlfn.IFNA(VLOOKUP($A275,'Project List'!$A$9:$AF$360,'Project List'!V$1,FALSE),0)</f>
        <v>0</v>
      </c>
      <c r="T275" s="105">
        <f>_xlfn.IFNA(VLOOKUP($A275,'Project List'!$A$9:$AF$360,'Project List'!W$1,FALSE),0)</f>
        <v>65155</v>
      </c>
      <c r="U275" s="105">
        <f>_xlfn.IFNA(VLOOKUP($A275,'Project List'!$A$9:$AF$360,'Project List'!X$1,FALSE),0)</f>
        <v>74973.27</v>
      </c>
      <c r="V275" s="13">
        <f>_xlfn.IFNA(IF(VLOOKUP($A275,'Project List'!$A$9:$BF$360,'Project List'!Y$1,FALSE)=0,"Nil",
IF(OR($E275="Potential",$E275="Proposed",$E275="Deferred",$E275="Cancelled",$E275="Closed"),VLOOKUP($A275,'Project List'!$A$9:$BF$360,'Project List'!Y$1,FALSE)*$A$15*$AE275,VLOOKUP($A275,'Project List'!$A$9:$BF$360,'Project List'!Y$1,FALSE))),0)</f>
        <v>241686.39317950769</v>
      </c>
      <c r="W275" s="13">
        <f>_xlfn.IFNA(IF(VLOOKUP($A275,'Project List'!$A$9:$BF$360,'Project List'!Z$1,FALSE)=0,"Nil",
IF(OR($E275="Potential",$E275="Proposed",$E275="Deferred",$E275="Cancelled",$E275="Closed"),VLOOKUP($A275,'Project List'!$A$9:$BF$360,'Project List'!Z$1,FALSE)*$A$15*$AE275,VLOOKUP($A275,'Project List'!$A$9:$BF$360,'Project List'!Z$1,FALSE))),0)</f>
        <v>1404092.0802342074</v>
      </c>
      <c r="X275" s="13">
        <f>_xlfn.IFNA(IF(VLOOKUP($A275,'Project List'!$A$9:$BF$360,'Project List'!AA$1,FALSE)=0,"Nil",
IF(OR($E275="Potential",$E275="Proposed",$E275="Deferred",$E275="Cancelled",$E275="Closed"),VLOOKUP($A275,'Project List'!$A$9:$BF$360,'Project List'!AA$1,FALSE)*$A$15*$AE275,VLOOKUP($A275,'Project List'!$A$9:$BF$360,'Project List'!AA$1,FALSE))),0)</f>
        <v>171373.59773248562</v>
      </c>
      <c r="Y275" s="13" t="str">
        <f>_xlfn.IFNA(IF(VLOOKUP($A275,'Project List'!$A$9:$BF$360,'Project List'!AB$1,FALSE)=0,"Nil",
IF(OR($E275="Potential",$E275="Proposed",$E275="Deferred",$E275="Cancelled",$E275="Closed"),VLOOKUP($A275,'Project List'!$A$9:$BF$360,'Project List'!AB$1,FALSE)*$A$15*$AE275,VLOOKUP($A275,'Project List'!$A$9:$BF$360,'Project List'!AB$1,FALSE))),0)</f>
        <v>Nil</v>
      </c>
      <c r="Z275" s="13" t="str">
        <f>_xlfn.IFNA(IF(VLOOKUP($A275,'Project List'!$A$9:$BF$360,'Project List'!AC$1,FALSE)=0,"Nil",
IF(OR($E275="Potential",$E275="Proposed",$E275="Deferred",$E275="Cancelled",$E275="Closed"),VLOOKUP($A275,'Project List'!$A$9:$BF$360,'Project List'!AC$1,FALSE)*$A$15*$AE275,VLOOKUP($A275,'Project List'!$A$9:$BF$360,'Project List'!AC$1,FALSE))),0)</f>
        <v>Nil</v>
      </c>
      <c r="AA275" s="13" t="str">
        <f>_xlfn.IFNA(IF(VLOOKUP($A275,'Project List'!$A$9:$BF$360,'Project List'!AD$1,FALSE)=0,"Nil",
IF(OR($E275="Potential",$E275="Proposed",$E275="Deferred",$E275="Cancelled",$E275="Closed"),VLOOKUP($A275,'Project List'!$A$9:$BF$360,'Project List'!AD$1,FALSE)*$A$15*$AE275,VLOOKUP($A275,'Project List'!$A$9:$BF$360,'Project List'!AD$1,FALSE))),0)</f>
        <v>Nil</v>
      </c>
      <c r="AB275" s="13" t="str">
        <f>_xlfn.IFNA(IF(VLOOKUP($A275,'Project List'!$A$9:$BF$360,'Project List'!AE$1,FALSE)=0,"Nil",
IF(OR($E275="Potential",$E275="Proposed",$E275="Deferred",$E275="Cancelled",$E275="Closed"),VLOOKUP($A275,'Project List'!$A$9:$BF$360,'Project List'!AE$1,FALSE)*$A$15*$AE275,VLOOKUP($A275,'Project List'!$A$9:$BF$360,'Project List'!AE$1,FALSE))),0)</f>
        <v>Nil</v>
      </c>
      <c r="AC275" s="13" t="str">
        <f>_xlfn.IFNA(IF(VLOOKUP($A275,'Project List'!$A$9:$BF$360,'Project List'!AF$1,FALSE)=0,"Nil",
IF(OR($E275="Potential",$E275="Proposed",$E275="Deferred",$E275="Cancelled",$E275="Closed"),VLOOKUP($A275,'Project List'!$A$9:$BF$360,'Project List'!AF$1,FALSE)*$A$15*$AE275,VLOOKUP($A275,'Project List'!$A$9:$BF$360,'Project List'!AF$1,FALSE))),0)</f>
        <v>Nil</v>
      </c>
      <c r="AD275" s="42"/>
      <c r="AE275" s="248">
        <f>1+IF(ISNA(VLOOKUP($A275,'Project labour content'!$A$7:$D$255,'Project labour content'!$D$1,FALSE)),VLOOKUP($D275,'Project labour content'!$F$6:$G$15,'Project labour content'!$G$1,FALSE),VLOOKUP($A275,'Project labour content'!$A$7:$D$255,'Project labour content'!$D$1,FALSE))*('Project labour content'!$K$14/100)*1</f>
        <v>1.001302787182581</v>
      </c>
      <c r="AG275" s="3"/>
      <c r="AH275" s="3"/>
      <c r="AI275" s="32"/>
      <c r="AJ275" s="32"/>
      <c r="AK275" s="32"/>
      <c r="AL275" s="32"/>
      <c r="AM275" s="59"/>
      <c r="AN275" s="59"/>
      <c r="AO275" s="59"/>
      <c r="AP275" s="59"/>
      <c r="AQ275" s="59"/>
    </row>
    <row r="276" spans="1:43" x14ac:dyDescent="0.25">
      <c r="A276" s="11" t="s">
        <v>884</v>
      </c>
      <c r="B276" s="11" t="str">
        <f>_xlfn.IFNA(VLOOKUP($A276,'Project List'!$A$9:$AF$360,'Project List'!G$1,FALSE),0)</f>
        <v>Port Pirie and Bungama 11kV RMU and Aux Transformer Replacem</v>
      </c>
      <c r="C276" s="11" t="str">
        <f>_xlfn.IFNA(VLOOKUP($A276,'Project List'!$A$9:$AF$360,'Project List'!C$1,FALSE),0)</f>
        <v>ExAnte</v>
      </c>
      <c r="D276" s="11" t="str">
        <f>_xlfn.IFNA(VLOOKUP($A276,'Project List'!$A$9:$AF$360,'Project List'!D$1,FALSE),0)</f>
        <v>Replacement</v>
      </c>
      <c r="E276" s="11" t="str">
        <f>_xlfn.IFNA(VLOOKUP($A276,'Project List'!$A$9:$AF$360,'Project List'!H$1,FALSE),0)</f>
        <v>Active</v>
      </c>
      <c r="F276" s="105">
        <f>_xlfn.IFNA(VLOOKUP($A276,'Project List'!$A$9:$AF$360,'Project List'!I$1,FALSE),0)</f>
        <v>0</v>
      </c>
      <c r="G276" s="105">
        <f>_xlfn.IFNA(VLOOKUP($A276,'Project List'!$A$9:$AF$360,'Project List'!J$1,FALSE),0)</f>
        <v>0</v>
      </c>
      <c r="H276" s="105">
        <f>_xlfn.IFNA(VLOOKUP($A276,'Project List'!$A$9:$AF$360,'Project List'!K$1,FALSE),0)</f>
        <v>0</v>
      </c>
      <c r="I276" s="105">
        <f>_xlfn.IFNA(VLOOKUP($A276,'Project List'!$A$9:$AF$360,'Project List'!L$1,FALSE),0)</f>
        <v>0</v>
      </c>
      <c r="J276" s="105">
        <f>_xlfn.IFNA(VLOOKUP($A276,'Project List'!$A$9:$AF$360,'Project List'!M$1,FALSE),0)</f>
        <v>0</v>
      </c>
      <c r="K276" s="105">
        <f>_xlfn.IFNA(VLOOKUP($A276,'Project List'!$A$9:$AF$360,'Project List'!N$1,FALSE),0)</f>
        <v>0</v>
      </c>
      <c r="L276" s="105">
        <f>_xlfn.IFNA(VLOOKUP($A276,'Project List'!$A$9:$AF$360,'Project List'!O$1,FALSE),0)</f>
        <v>0</v>
      </c>
      <c r="M276" s="105">
        <f>_xlfn.IFNA(VLOOKUP($A276,'Project List'!$A$9:$AF$360,'Project List'!P$1,FALSE),0)</f>
        <v>0</v>
      </c>
      <c r="N276" s="105">
        <f>_xlfn.IFNA(VLOOKUP($A276,'Project List'!$A$9:$AF$360,'Project List'!Q$1,FALSE),0)</f>
        <v>0</v>
      </c>
      <c r="O276" s="105">
        <f>_xlfn.IFNA(VLOOKUP($A276,'Project List'!$A$9:$AF$360,'Project List'!R$1,FALSE),0)</f>
        <v>0</v>
      </c>
      <c r="P276" s="105">
        <f>_xlfn.IFNA(VLOOKUP($A276,'Project List'!$A$9:$AF$360,'Project List'!S$1,FALSE),0)</f>
        <v>0</v>
      </c>
      <c r="Q276" s="105">
        <f>_xlfn.IFNA(VLOOKUP($A276,'Project List'!$A$9:$AF$360,'Project List'!T$1,FALSE),0)</f>
        <v>0</v>
      </c>
      <c r="R276" s="105">
        <f>_xlfn.IFNA(VLOOKUP($A276,'Project List'!$A$9:$AF$360,'Project List'!U$1,FALSE),0)</f>
        <v>0</v>
      </c>
      <c r="S276" s="105">
        <f>_xlfn.IFNA(VLOOKUP($A276,'Project List'!$A$9:$AF$360,'Project List'!V$1,FALSE),0)</f>
        <v>0</v>
      </c>
      <c r="T276" s="105">
        <f>_xlfn.IFNA(VLOOKUP($A276,'Project List'!$A$9:$AF$360,'Project List'!W$1,FALSE),0)</f>
        <v>55280.38</v>
      </c>
      <c r="U276" s="105">
        <f>_xlfn.IFNA(VLOOKUP($A276,'Project List'!$A$9:$AF$360,'Project List'!X$1,FALSE),0)</f>
        <v>496584.47</v>
      </c>
      <c r="V276" s="13">
        <f>_xlfn.IFNA(IF(VLOOKUP($A276,'Project List'!$A$9:$BF$360,'Project List'!Y$1,FALSE)=0,"Nil",
IF(OR($E276="Potential",$E276="Proposed",$E276="Deferred",$E276="Cancelled",$E276="Closed"),VLOOKUP($A276,'Project List'!$A$9:$BF$360,'Project List'!Y$1,FALSE)*$A$15*$AE276,VLOOKUP($A276,'Project List'!$A$9:$BF$360,'Project List'!Y$1,FALSE))),0)</f>
        <v>1943467.0661207775</v>
      </c>
      <c r="W276" s="13">
        <f>_xlfn.IFNA(IF(VLOOKUP($A276,'Project List'!$A$9:$BF$360,'Project List'!Z$1,FALSE)=0,"Nil",
IF(OR($E276="Potential",$E276="Proposed",$E276="Deferred",$E276="Cancelled",$E276="Closed"),VLOOKUP($A276,'Project List'!$A$9:$BF$360,'Project List'!Z$1,FALSE)*$A$15*$AE276,VLOOKUP($A276,'Project List'!$A$9:$BF$360,'Project List'!Z$1,FALSE))),0)</f>
        <v>1829096.7050426872</v>
      </c>
      <c r="X276" s="13" t="str">
        <f>_xlfn.IFNA(IF(VLOOKUP($A276,'Project List'!$A$9:$BF$360,'Project List'!AA$1,FALSE)=0,"Nil",
IF(OR($E276="Potential",$E276="Proposed",$E276="Deferred",$E276="Cancelled",$E276="Closed"),VLOOKUP($A276,'Project List'!$A$9:$BF$360,'Project List'!AA$1,FALSE)*$A$15*$AE276,VLOOKUP($A276,'Project List'!$A$9:$BF$360,'Project List'!AA$1,FALSE))),0)</f>
        <v>Nil</v>
      </c>
      <c r="Y276" s="13" t="str">
        <f>_xlfn.IFNA(IF(VLOOKUP($A276,'Project List'!$A$9:$BF$360,'Project List'!AB$1,FALSE)=0,"Nil",
IF(OR($E276="Potential",$E276="Proposed",$E276="Deferred",$E276="Cancelled",$E276="Closed"),VLOOKUP($A276,'Project List'!$A$9:$BF$360,'Project List'!AB$1,FALSE)*$A$15*$AE276,VLOOKUP($A276,'Project List'!$A$9:$BF$360,'Project List'!AB$1,FALSE))),0)</f>
        <v>Nil</v>
      </c>
      <c r="Z276" s="13" t="str">
        <f>_xlfn.IFNA(IF(VLOOKUP($A276,'Project List'!$A$9:$BF$360,'Project List'!AC$1,FALSE)=0,"Nil",
IF(OR($E276="Potential",$E276="Proposed",$E276="Deferred",$E276="Cancelled",$E276="Closed"),VLOOKUP($A276,'Project List'!$A$9:$BF$360,'Project List'!AC$1,FALSE)*$A$15*$AE276,VLOOKUP($A276,'Project List'!$A$9:$BF$360,'Project List'!AC$1,FALSE))),0)</f>
        <v>Nil</v>
      </c>
      <c r="AA276" s="13" t="str">
        <f>_xlfn.IFNA(IF(VLOOKUP($A276,'Project List'!$A$9:$BF$360,'Project List'!AD$1,FALSE)=0,"Nil",
IF(OR($E276="Potential",$E276="Proposed",$E276="Deferred",$E276="Cancelled",$E276="Closed"),VLOOKUP($A276,'Project List'!$A$9:$BF$360,'Project List'!AD$1,FALSE)*$A$15*$AE276,VLOOKUP($A276,'Project List'!$A$9:$BF$360,'Project List'!AD$1,FALSE))),0)</f>
        <v>Nil</v>
      </c>
      <c r="AB276" s="13" t="str">
        <f>_xlfn.IFNA(IF(VLOOKUP($A276,'Project List'!$A$9:$BF$360,'Project List'!AE$1,FALSE)=0,"Nil",
IF(OR($E276="Potential",$E276="Proposed",$E276="Deferred",$E276="Cancelled",$E276="Closed"),VLOOKUP($A276,'Project List'!$A$9:$BF$360,'Project List'!AE$1,FALSE)*$A$15*$AE276,VLOOKUP($A276,'Project List'!$A$9:$BF$360,'Project List'!AE$1,FALSE))),0)</f>
        <v>Nil</v>
      </c>
      <c r="AC276" s="13" t="str">
        <f>_xlfn.IFNA(IF(VLOOKUP($A276,'Project List'!$A$9:$BF$360,'Project List'!AF$1,FALSE)=0,"Nil",
IF(OR($E276="Potential",$E276="Proposed",$E276="Deferred",$E276="Cancelled",$E276="Closed"),VLOOKUP($A276,'Project List'!$A$9:$BF$360,'Project List'!AF$1,FALSE)*$A$15*$AE276,VLOOKUP($A276,'Project List'!$A$9:$BF$360,'Project List'!AF$1,FALSE))),0)</f>
        <v>Nil</v>
      </c>
      <c r="AD276" s="42"/>
      <c r="AE276" s="248">
        <f>1+IF(ISNA(VLOOKUP($A276,'Project labour content'!$A$7:$D$255,'Project labour content'!$D$1,FALSE)),VLOOKUP($D276,'Project labour content'!$F$6:$G$15,'Project labour content'!$G$1,FALSE),VLOOKUP($A276,'Project labour content'!$A$7:$D$255,'Project labour content'!$D$1,FALSE))*('Project labour content'!$K$14/100)*1</f>
        <v>1.0011229073985368</v>
      </c>
    </row>
    <row r="277" spans="1:43" x14ac:dyDescent="0.25">
      <c r="A277" s="11" t="s">
        <v>908</v>
      </c>
      <c r="B277" s="11" t="str">
        <f>_xlfn.IFNA(VLOOKUP($A277,'Project List'!$A$9:$AF$360,'Project List'!G$1,FALSE),0)</f>
        <v>Wide Area Protection Scheme (WAPS)</v>
      </c>
      <c r="C277" s="11" t="str">
        <f>_xlfn.IFNA(VLOOKUP($A277,'Project List'!$A$9:$AF$360,'Project List'!C$1,FALSE),0)</f>
        <v>ExAnte</v>
      </c>
      <c r="D277" s="11" t="str">
        <f>_xlfn.IFNA(VLOOKUP($A277,'Project List'!$A$9:$AF$360,'Project List'!D$1,FALSE),0)</f>
        <v>Security/Compliance</v>
      </c>
      <c r="E277" s="11" t="str">
        <f>_xlfn.IFNA(VLOOKUP($A277,'Project List'!$A$9:$AF$360,'Project List'!H$1,FALSE),0)</f>
        <v>Active</v>
      </c>
      <c r="F277" s="105">
        <f>_xlfn.IFNA(VLOOKUP($A277,'Project List'!$A$9:$AF$360,'Project List'!I$1,FALSE),0)</f>
        <v>0</v>
      </c>
      <c r="G277" s="105">
        <f>_xlfn.IFNA(VLOOKUP($A277,'Project List'!$A$9:$AF$360,'Project List'!J$1,FALSE),0)</f>
        <v>0</v>
      </c>
      <c r="H277" s="105">
        <f>_xlfn.IFNA(VLOOKUP($A277,'Project List'!$A$9:$AF$360,'Project List'!K$1,FALSE),0)</f>
        <v>0</v>
      </c>
      <c r="I277" s="105">
        <f>_xlfn.IFNA(VLOOKUP($A277,'Project List'!$A$9:$AF$360,'Project List'!L$1,FALSE),0)</f>
        <v>0</v>
      </c>
      <c r="J277" s="105">
        <f>_xlfn.IFNA(VLOOKUP($A277,'Project List'!$A$9:$AF$360,'Project List'!M$1,FALSE),0)</f>
        <v>0</v>
      </c>
      <c r="K277" s="105">
        <f>_xlfn.IFNA(VLOOKUP($A277,'Project List'!$A$9:$AF$360,'Project List'!N$1,FALSE),0)</f>
        <v>0</v>
      </c>
      <c r="L277" s="105">
        <f>_xlfn.IFNA(VLOOKUP($A277,'Project List'!$A$9:$AF$360,'Project List'!O$1,FALSE),0)</f>
        <v>0</v>
      </c>
      <c r="M277" s="105">
        <f>_xlfn.IFNA(VLOOKUP($A277,'Project List'!$A$9:$AF$360,'Project List'!P$1,FALSE),0)</f>
        <v>0</v>
      </c>
      <c r="N277" s="105">
        <f>_xlfn.IFNA(VLOOKUP($A277,'Project List'!$A$9:$AF$360,'Project List'!Q$1,FALSE),0)</f>
        <v>0</v>
      </c>
      <c r="O277" s="105">
        <f>_xlfn.IFNA(VLOOKUP($A277,'Project List'!$A$9:$AF$360,'Project List'!R$1,FALSE),0)</f>
        <v>0</v>
      </c>
      <c r="P277" s="105">
        <f>_xlfn.IFNA(VLOOKUP($A277,'Project List'!$A$9:$AF$360,'Project List'!S$1,FALSE),0)</f>
        <v>0</v>
      </c>
      <c r="Q277" s="105">
        <f>_xlfn.IFNA(VLOOKUP($A277,'Project List'!$A$9:$AF$360,'Project List'!T$1,FALSE),0)</f>
        <v>0</v>
      </c>
      <c r="R277" s="105">
        <f>_xlfn.IFNA(VLOOKUP($A277,'Project List'!$A$9:$AF$360,'Project List'!U$1,FALSE),0)</f>
        <v>0</v>
      </c>
      <c r="S277" s="105">
        <f>_xlfn.IFNA(VLOOKUP($A277,'Project List'!$A$9:$AF$360,'Project List'!V$1,FALSE),0)</f>
        <v>0</v>
      </c>
      <c r="T277" s="105">
        <f>_xlfn.IFNA(VLOOKUP($A277,'Project List'!$A$9:$AF$360,'Project List'!W$1,FALSE),0)</f>
        <v>436330.26</v>
      </c>
      <c r="U277" s="105">
        <f>_xlfn.IFNA(VLOOKUP($A277,'Project List'!$A$9:$AF$360,'Project List'!X$1,FALSE),0)</f>
        <v>705354.13</v>
      </c>
      <c r="V277" s="13">
        <f>_xlfn.IFNA(IF(VLOOKUP($A277,'Project List'!$A$9:$BF$360,'Project List'!Y$1,FALSE)=0,"Nil",
IF(OR($E277="Potential",$E277="Proposed",$E277="Deferred",$E277="Cancelled",$E277="Closed"),VLOOKUP($A277,'Project List'!$A$9:$BF$360,'Project List'!Y$1,FALSE)*$A$15*$AE277,VLOOKUP($A277,'Project List'!$A$9:$BF$360,'Project List'!Y$1,FALSE))),0)</f>
        <v>6763159.4088384639</v>
      </c>
      <c r="W277" s="13">
        <f>_xlfn.IFNA(IF(VLOOKUP($A277,'Project List'!$A$9:$BF$360,'Project List'!Z$1,FALSE)=0,"Nil",
IF(OR($E277="Potential",$E277="Proposed",$E277="Deferred",$E277="Cancelled",$E277="Closed"),VLOOKUP($A277,'Project List'!$A$9:$BF$360,'Project List'!Z$1,FALSE)*$A$15*$AE277,VLOOKUP($A277,'Project List'!$A$9:$BF$360,'Project List'!Z$1,FALSE))),0)</f>
        <v>1349503.678411789</v>
      </c>
      <c r="X277" s="13" t="str">
        <f>_xlfn.IFNA(IF(VLOOKUP($A277,'Project List'!$A$9:$BF$360,'Project List'!AA$1,FALSE)=0,"Nil",
IF(OR($E277="Potential",$E277="Proposed",$E277="Deferred",$E277="Cancelled",$E277="Closed"),VLOOKUP($A277,'Project List'!$A$9:$BF$360,'Project List'!AA$1,FALSE)*$A$15*$AE277,VLOOKUP($A277,'Project List'!$A$9:$BF$360,'Project List'!AA$1,FALSE))),0)</f>
        <v>Nil</v>
      </c>
      <c r="Y277" s="13" t="str">
        <f>_xlfn.IFNA(IF(VLOOKUP($A277,'Project List'!$A$9:$BF$360,'Project List'!AB$1,FALSE)=0,"Nil",
IF(OR($E277="Potential",$E277="Proposed",$E277="Deferred",$E277="Cancelled",$E277="Closed"),VLOOKUP($A277,'Project List'!$A$9:$BF$360,'Project List'!AB$1,FALSE)*$A$15*$AE277,VLOOKUP($A277,'Project List'!$A$9:$BF$360,'Project List'!AB$1,FALSE))),0)</f>
        <v>Nil</v>
      </c>
      <c r="Z277" s="13" t="str">
        <f>_xlfn.IFNA(IF(VLOOKUP($A277,'Project List'!$A$9:$BF$360,'Project List'!AC$1,FALSE)=0,"Nil",
IF(OR($E277="Potential",$E277="Proposed",$E277="Deferred",$E277="Cancelled",$E277="Closed"),VLOOKUP($A277,'Project List'!$A$9:$BF$360,'Project List'!AC$1,FALSE)*$A$15*$AE277,VLOOKUP($A277,'Project List'!$A$9:$BF$360,'Project List'!AC$1,FALSE))),0)</f>
        <v>Nil</v>
      </c>
      <c r="AA277" s="13" t="str">
        <f>_xlfn.IFNA(IF(VLOOKUP($A277,'Project List'!$A$9:$BF$360,'Project List'!AD$1,FALSE)=0,"Nil",
IF(OR($E277="Potential",$E277="Proposed",$E277="Deferred",$E277="Cancelled",$E277="Closed"),VLOOKUP($A277,'Project List'!$A$9:$BF$360,'Project List'!AD$1,FALSE)*$A$15*$AE277,VLOOKUP($A277,'Project List'!$A$9:$BF$360,'Project List'!AD$1,FALSE))),0)</f>
        <v>Nil</v>
      </c>
      <c r="AB277" s="13" t="str">
        <f>_xlfn.IFNA(IF(VLOOKUP($A277,'Project List'!$A$9:$BF$360,'Project List'!AE$1,FALSE)=0,"Nil",
IF(OR($E277="Potential",$E277="Proposed",$E277="Deferred",$E277="Cancelled",$E277="Closed"),VLOOKUP($A277,'Project List'!$A$9:$BF$360,'Project List'!AE$1,FALSE)*$A$15*$AE277,VLOOKUP($A277,'Project List'!$A$9:$BF$360,'Project List'!AE$1,FALSE))),0)</f>
        <v>Nil</v>
      </c>
      <c r="AC277" s="13" t="str">
        <f>_xlfn.IFNA(IF(VLOOKUP($A277,'Project List'!$A$9:$BF$360,'Project List'!AF$1,FALSE)=0,"Nil",
IF(OR($E277="Potential",$E277="Proposed",$E277="Deferred",$E277="Cancelled",$E277="Closed"),VLOOKUP($A277,'Project List'!$A$9:$BF$360,'Project List'!AF$1,FALSE)*$A$15*$AE277,VLOOKUP($A277,'Project List'!$A$9:$BF$360,'Project List'!AF$1,FALSE))),0)</f>
        <v>Nil</v>
      </c>
      <c r="AD277" s="42"/>
      <c r="AE277" s="248">
        <f>1+IF(ISNA(VLOOKUP($A277,'Project labour content'!$A$7:$D$255,'Project labour content'!$D$1,FALSE)),VLOOKUP($D277,'Project labour content'!$F$6:$G$15,'Project labour content'!$G$1,FALSE),VLOOKUP($A277,'Project labour content'!$A$7:$D$255,'Project labour content'!$D$1,FALSE))*('Project labour content'!$K$14/100)*1</f>
        <v>1.0012283100804908</v>
      </c>
      <c r="AG277" s="3"/>
      <c r="AH277" s="3"/>
      <c r="AI277" s="32"/>
      <c r="AJ277" s="32"/>
      <c r="AK277" s="32"/>
      <c r="AL277" s="32"/>
      <c r="AM277" s="59"/>
      <c r="AN277" s="59"/>
      <c r="AO277" s="59"/>
      <c r="AP277" s="59"/>
      <c r="AQ277" s="59"/>
    </row>
    <row r="278" spans="1:43" x14ac:dyDescent="0.25">
      <c r="A278" s="11" t="s">
        <v>885</v>
      </c>
      <c r="B278" s="11" t="str">
        <f>_xlfn.IFNA(VLOOKUP($A278,'Project List'!$A$9:$AF$360,'Project List'!G$1,FALSE),0)</f>
        <v>Para Surface Water Drainage Replacement</v>
      </c>
      <c r="C278" s="11" t="str">
        <f>_xlfn.IFNA(VLOOKUP($A278,'Project List'!$A$9:$AF$360,'Project List'!C$1,FALSE),0)</f>
        <v>ExAnte</v>
      </c>
      <c r="D278" s="11" t="str">
        <f>_xlfn.IFNA(VLOOKUP($A278,'Project List'!$A$9:$AF$360,'Project List'!D$1,FALSE),0)</f>
        <v>Replacement</v>
      </c>
      <c r="E278" s="11" t="str">
        <f>_xlfn.IFNA(VLOOKUP($A278,'Project List'!$A$9:$AF$360,'Project List'!H$1,FALSE),0)</f>
        <v>Closed</v>
      </c>
      <c r="F278" s="105">
        <f>_xlfn.IFNA(VLOOKUP($A278,'Project List'!$A$9:$AF$360,'Project List'!I$1,FALSE),0)</f>
        <v>0</v>
      </c>
      <c r="G278" s="105">
        <f>_xlfn.IFNA(VLOOKUP($A278,'Project List'!$A$9:$AF$360,'Project List'!J$1,FALSE),0)</f>
        <v>0</v>
      </c>
      <c r="H278" s="105">
        <f>_xlfn.IFNA(VLOOKUP($A278,'Project List'!$A$9:$AF$360,'Project List'!K$1,FALSE),0)</f>
        <v>0</v>
      </c>
      <c r="I278" s="105">
        <f>_xlfn.IFNA(VLOOKUP($A278,'Project List'!$A$9:$AF$360,'Project List'!L$1,FALSE),0)</f>
        <v>0</v>
      </c>
      <c r="J278" s="105">
        <f>_xlfn.IFNA(VLOOKUP($A278,'Project List'!$A$9:$AF$360,'Project List'!M$1,FALSE),0)</f>
        <v>0</v>
      </c>
      <c r="K278" s="105">
        <f>_xlfn.IFNA(VLOOKUP($A278,'Project List'!$A$9:$AF$360,'Project List'!N$1,FALSE),0)</f>
        <v>0</v>
      </c>
      <c r="L278" s="105">
        <f>_xlfn.IFNA(VLOOKUP($A278,'Project List'!$A$9:$AF$360,'Project List'!O$1,FALSE),0)</f>
        <v>0</v>
      </c>
      <c r="M278" s="105">
        <f>_xlfn.IFNA(VLOOKUP($A278,'Project List'!$A$9:$AF$360,'Project List'!P$1,FALSE),0)</f>
        <v>0</v>
      </c>
      <c r="N278" s="105">
        <f>_xlfn.IFNA(VLOOKUP($A278,'Project List'!$A$9:$AF$360,'Project List'!Q$1,FALSE),0)</f>
        <v>0</v>
      </c>
      <c r="O278" s="105">
        <f>_xlfn.IFNA(VLOOKUP($A278,'Project List'!$A$9:$AF$360,'Project List'!R$1,FALSE),0)</f>
        <v>0</v>
      </c>
      <c r="P278" s="105">
        <f>_xlfn.IFNA(VLOOKUP($A278,'Project List'!$A$9:$AF$360,'Project List'!S$1,FALSE),0)</f>
        <v>0</v>
      </c>
      <c r="Q278" s="105">
        <f>_xlfn.IFNA(VLOOKUP($A278,'Project List'!$A$9:$AF$360,'Project List'!T$1,FALSE),0)</f>
        <v>0</v>
      </c>
      <c r="R278" s="105">
        <f>_xlfn.IFNA(VLOOKUP($A278,'Project List'!$A$9:$AF$360,'Project List'!U$1,FALSE),0)</f>
        <v>0</v>
      </c>
      <c r="S278" s="105">
        <f>_xlfn.IFNA(VLOOKUP($A278,'Project List'!$A$9:$AF$360,'Project List'!V$1,FALSE),0)</f>
        <v>112913.65</v>
      </c>
      <c r="T278" s="105">
        <f>_xlfn.IFNA(VLOOKUP($A278,'Project List'!$A$9:$AF$360,'Project List'!W$1,FALSE),0)</f>
        <v>169189.54</v>
      </c>
      <c r="U278" s="105">
        <f>_xlfn.IFNA(VLOOKUP($A278,'Project List'!$A$9:$AF$360,'Project List'!X$1,FALSE),0)</f>
        <v>0</v>
      </c>
      <c r="V278" s="13" t="str">
        <f>_xlfn.IFNA(IF(VLOOKUP($A278,'Project List'!$A$9:$BF$360,'Project List'!Y$1,FALSE)=0,"Nil",
IF(OR($E278="Potential",$E278="Proposed",$E278="Deferred",$E278="Cancelled",$E278="Closed"),VLOOKUP($A278,'Project List'!$A$9:$BF$360,'Project List'!Y$1,FALSE)*$A$15*$AE278,VLOOKUP($A278,'Project List'!$A$9:$BF$360,'Project List'!Y$1,FALSE))),0)</f>
        <v>Nil</v>
      </c>
      <c r="W278" s="13" t="str">
        <f>_xlfn.IFNA(IF(VLOOKUP($A278,'Project List'!$A$9:$BF$360,'Project List'!Z$1,FALSE)=0,"Nil",
IF(OR($E278="Potential",$E278="Proposed",$E278="Deferred",$E278="Cancelled",$E278="Closed"),VLOOKUP($A278,'Project List'!$A$9:$BF$360,'Project List'!Z$1,FALSE)*$A$15*$AE278,VLOOKUP($A278,'Project List'!$A$9:$BF$360,'Project List'!Z$1,FALSE))),0)</f>
        <v>Nil</v>
      </c>
      <c r="X278" s="13" t="str">
        <f>_xlfn.IFNA(IF(VLOOKUP($A278,'Project List'!$A$9:$BF$360,'Project List'!AA$1,FALSE)=0,"Nil",
IF(OR($E278="Potential",$E278="Proposed",$E278="Deferred",$E278="Cancelled",$E278="Closed"),VLOOKUP($A278,'Project List'!$A$9:$BF$360,'Project List'!AA$1,FALSE)*$A$15*$AE278,VLOOKUP($A278,'Project List'!$A$9:$BF$360,'Project List'!AA$1,FALSE))),0)</f>
        <v>Nil</v>
      </c>
      <c r="Y278" s="13" t="str">
        <f>_xlfn.IFNA(IF(VLOOKUP($A278,'Project List'!$A$9:$BF$360,'Project List'!AB$1,FALSE)=0,"Nil",
IF(OR($E278="Potential",$E278="Proposed",$E278="Deferred",$E278="Cancelled",$E278="Closed"),VLOOKUP($A278,'Project List'!$A$9:$BF$360,'Project List'!AB$1,FALSE)*$A$15*$AE278,VLOOKUP($A278,'Project List'!$A$9:$BF$360,'Project List'!AB$1,FALSE))),0)</f>
        <v>Nil</v>
      </c>
      <c r="Z278" s="13" t="str">
        <f>_xlfn.IFNA(IF(VLOOKUP($A278,'Project List'!$A$9:$BF$360,'Project List'!AC$1,FALSE)=0,"Nil",
IF(OR($E278="Potential",$E278="Proposed",$E278="Deferred",$E278="Cancelled",$E278="Closed"),VLOOKUP($A278,'Project List'!$A$9:$BF$360,'Project List'!AC$1,FALSE)*$A$15*$AE278,VLOOKUP($A278,'Project List'!$A$9:$BF$360,'Project List'!AC$1,FALSE))),0)</f>
        <v>Nil</v>
      </c>
      <c r="AA278" s="13" t="str">
        <f>_xlfn.IFNA(IF(VLOOKUP($A278,'Project List'!$A$9:$BF$360,'Project List'!AD$1,FALSE)=0,"Nil",
IF(OR($E278="Potential",$E278="Proposed",$E278="Deferred",$E278="Cancelled",$E278="Closed"),VLOOKUP($A278,'Project List'!$A$9:$BF$360,'Project List'!AD$1,FALSE)*$A$15*$AE278,VLOOKUP($A278,'Project List'!$A$9:$BF$360,'Project List'!AD$1,FALSE))),0)</f>
        <v>Nil</v>
      </c>
      <c r="AB278" s="13" t="str">
        <f>_xlfn.IFNA(IF(VLOOKUP($A278,'Project List'!$A$9:$BF$360,'Project List'!AE$1,FALSE)=0,"Nil",
IF(OR($E278="Potential",$E278="Proposed",$E278="Deferred",$E278="Cancelled",$E278="Closed"),VLOOKUP($A278,'Project List'!$A$9:$BF$360,'Project List'!AE$1,FALSE)*$A$15*$AE278,VLOOKUP($A278,'Project List'!$A$9:$BF$360,'Project List'!AE$1,FALSE))),0)</f>
        <v>Nil</v>
      </c>
      <c r="AC278" s="13" t="str">
        <f>_xlfn.IFNA(IF(VLOOKUP($A278,'Project List'!$A$9:$BF$360,'Project List'!AF$1,FALSE)=0,"Nil",
IF(OR($E278="Potential",$E278="Proposed",$E278="Deferred",$E278="Cancelled",$E278="Closed"),VLOOKUP($A278,'Project List'!$A$9:$BF$360,'Project List'!AF$1,FALSE)*$A$15*$AE278,VLOOKUP($A278,'Project List'!$A$9:$BF$360,'Project List'!AF$1,FALSE))),0)</f>
        <v>Nil</v>
      </c>
      <c r="AD278" s="42"/>
      <c r="AE278" s="248">
        <f>1+IF(ISNA(VLOOKUP($A278,'Project labour content'!$A$7:$D$255,'Project labour content'!$D$1,FALSE)),VLOOKUP($D278,'Project labour content'!$F$6:$G$15,'Project labour content'!$G$1,FALSE),VLOOKUP($A278,'Project labour content'!$A$7:$D$255,'Project labour content'!$D$1,FALSE))*('Project labour content'!$K$14/100)*1</f>
        <v>1.0008946620064583</v>
      </c>
      <c r="AG278" s="3"/>
      <c r="AH278" s="3"/>
      <c r="AI278" s="32"/>
      <c r="AJ278" s="32"/>
      <c r="AK278" s="32"/>
      <c r="AL278" s="32"/>
      <c r="AM278" s="59"/>
      <c r="AN278" s="59"/>
      <c r="AO278" s="59"/>
      <c r="AP278" s="59"/>
      <c r="AQ278" s="59"/>
    </row>
    <row r="279" spans="1:43" x14ac:dyDescent="0.25">
      <c r="A279" s="11" t="s">
        <v>875</v>
      </c>
      <c r="B279" s="11" t="str">
        <f>_xlfn.IFNA(VLOOKUP($A279,'Project List'!$A$9:$AF$360,'Project List'!G$1,FALSE),0)</f>
        <v>Short Term Accommodation - 99 Frome Street</v>
      </c>
      <c r="C279" s="11" t="str">
        <f>_xlfn.IFNA(VLOOKUP($A279,'Project List'!$A$9:$AF$360,'Project List'!C$1,FALSE),0)</f>
        <v>ExAnte</v>
      </c>
      <c r="D279" s="11" t="str">
        <f>_xlfn.IFNA(VLOOKUP($A279,'Project List'!$A$9:$AF$360,'Project List'!D$1,FALSE),0)</f>
        <v>Facilities</v>
      </c>
      <c r="E279" s="11" t="str">
        <f>_xlfn.IFNA(VLOOKUP($A279,'Project List'!$A$9:$AF$360,'Project List'!H$1,FALSE),0)</f>
        <v>Closed</v>
      </c>
      <c r="F279" s="105">
        <f>_xlfn.IFNA(VLOOKUP($A279,'Project List'!$A$9:$AF$360,'Project List'!I$1,FALSE),0)</f>
        <v>0</v>
      </c>
      <c r="G279" s="105">
        <f>_xlfn.IFNA(VLOOKUP($A279,'Project List'!$A$9:$AF$360,'Project List'!J$1,FALSE),0)</f>
        <v>0</v>
      </c>
      <c r="H279" s="105">
        <f>_xlfn.IFNA(VLOOKUP($A279,'Project List'!$A$9:$AF$360,'Project List'!K$1,FALSE),0)</f>
        <v>0</v>
      </c>
      <c r="I279" s="105">
        <f>_xlfn.IFNA(VLOOKUP($A279,'Project List'!$A$9:$AF$360,'Project List'!L$1,FALSE),0)</f>
        <v>0</v>
      </c>
      <c r="J279" s="105">
        <f>_xlfn.IFNA(VLOOKUP($A279,'Project List'!$A$9:$AF$360,'Project List'!M$1,FALSE),0)</f>
        <v>0</v>
      </c>
      <c r="K279" s="105">
        <f>_xlfn.IFNA(VLOOKUP($A279,'Project List'!$A$9:$AF$360,'Project List'!N$1,FALSE),0)</f>
        <v>0</v>
      </c>
      <c r="L279" s="105">
        <f>_xlfn.IFNA(VLOOKUP($A279,'Project List'!$A$9:$AF$360,'Project List'!O$1,FALSE),0)</f>
        <v>0</v>
      </c>
      <c r="M279" s="105">
        <f>_xlfn.IFNA(VLOOKUP($A279,'Project List'!$A$9:$AF$360,'Project List'!P$1,FALSE),0)</f>
        <v>0</v>
      </c>
      <c r="N279" s="105">
        <f>_xlfn.IFNA(VLOOKUP($A279,'Project List'!$A$9:$AF$360,'Project List'!Q$1,FALSE),0)</f>
        <v>0</v>
      </c>
      <c r="O279" s="105">
        <f>_xlfn.IFNA(VLOOKUP($A279,'Project List'!$A$9:$AF$360,'Project List'!R$1,FALSE),0)</f>
        <v>0</v>
      </c>
      <c r="P279" s="105">
        <f>_xlfn.IFNA(VLOOKUP($A279,'Project List'!$A$9:$AF$360,'Project List'!S$1,FALSE),0)</f>
        <v>0</v>
      </c>
      <c r="Q279" s="105">
        <f>_xlfn.IFNA(VLOOKUP($A279,'Project List'!$A$9:$AF$360,'Project List'!T$1,FALSE),0)</f>
        <v>0</v>
      </c>
      <c r="R279" s="105">
        <f>_xlfn.IFNA(VLOOKUP($A279,'Project List'!$A$9:$AF$360,'Project List'!U$1,FALSE),0)</f>
        <v>0</v>
      </c>
      <c r="S279" s="105">
        <f>_xlfn.IFNA(VLOOKUP($A279,'Project List'!$A$9:$AF$360,'Project List'!V$1,FALSE),0)</f>
        <v>733040.14</v>
      </c>
      <c r="T279" s="105">
        <f>_xlfn.IFNA(VLOOKUP($A279,'Project List'!$A$9:$AF$360,'Project List'!W$1,FALSE),0)</f>
        <v>764446.21</v>
      </c>
      <c r="U279" s="105">
        <f>_xlfn.IFNA(VLOOKUP($A279,'Project List'!$A$9:$AF$360,'Project List'!X$1,FALSE),0)</f>
        <v>0</v>
      </c>
      <c r="V279" s="13" t="str">
        <f>_xlfn.IFNA(IF(VLOOKUP($A279,'Project List'!$A$9:$BF$360,'Project List'!Y$1,FALSE)=0,"Nil",
IF(OR($E279="Potential",$E279="Proposed",$E279="Deferred",$E279="Cancelled",$E279="Closed"),VLOOKUP($A279,'Project List'!$A$9:$BF$360,'Project List'!Y$1,FALSE)*$A$15*$AE279,VLOOKUP($A279,'Project List'!$A$9:$BF$360,'Project List'!Y$1,FALSE))),0)</f>
        <v>Nil</v>
      </c>
      <c r="W279" s="13" t="str">
        <f>_xlfn.IFNA(IF(VLOOKUP($A279,'Project List'!$A$9:$BF$360,'Project List'!Z$1,FALSE)=0,"Nil",
IF(OR($E279="Potential",$E279="Proposed",$E279="Deferred",$E279="Cancelled",$E279="Closed"),VLOOKUP($A279,'Project List'!$A$9:$BF$360,'Project List'!Z$1,FALSE)*$A$15*$AE279,VLOOKUP($A279,'Project List'!$A$9:$BF$360,'Project List'!Z$1,FALSE))),0)</f>
        <v>Nil</v>
      </c>
      <c r="X279" s="13" t="str">
        <f>_xlfn.IFNA(IF(VLOOKUP($A279,'Project List'!$A$9:$BF$360,'Project List'!AA$1,FALSE)=0,"Nil",
IF(OR($E279="Potential",$E279="Proposed",$E279="Deferred",$E279="Cancelled",$E279="Closed"),VLOOKUP($A279,'Project List'!$A$9:$BF$360,'Project List'!AA$1,FALSE)*$A$15*$AE279,VLOOKUP($A279,'Project List'!$A$9:$BF$360,'Project List'!AA$1,FALSE))),0)</f>
        <v>Nil</v>
      </c>
      <c r="Y279" s="13" t="str">
        <f>_xlfn.IFNA(IF(VLOOKUP($A279,'Project List'!$A$9:$BF$360,'Project List'!AB$1,FALSE)=0,"Nil",
IF(OR($E279="Potential",$E279="Proposed",$E279="Deferred",$E279="Cancelled",$E279="Closed"),VLOOKUP($A279,'Project List'!$A$9:$BF$360,'Project List'!AB$1,FALSE)*$A$15*$AE279,VLOOKUP($A279,'Project List'!$A$9:$BF$360,'Project List'!AB$1,FALSE))),0)</f>
        <v>Nil</v>
      </c>
      <c r="Z279" s="13" t="str">
        <f>_xlfn.IFNA(IF(VLOOKUP($A279,'Project List'!$A$9:$BF$360,'Project List'!AC$1,FALSE)=0,"Nil",
IF(OR($E279="Potential",$E279="Proposed",$E279="Deferred",$E279="Cancelled",$E279="Closed"),VLOOKUP($A279,'Project List'!$A$9:$BF$360,'Project List'!AC$1,FALSE)*$A$15*$AE279,VLOOKUP($A279,'Project List'!$A$9:$BF$360,'Project List'!AC$1,FALSE))),0)</f>
        <v>Nil</v>
      </c>
      <c r="AA279" s="13" t="str">
        <f>_xlfn.IFNA(IF(VLOOKUP($A279,'Project List'!$A$9:$BF$360,'Project List'!AD$1,FALSE)=0,"Nil",
IF(OR($E279="Potential",$E279="Proposed",$E279="Deferred",$E279="Cancelled",$E279="Closed"),VLOOKUP($A279,'Project List'!$A$9:$BF$360,'Project List'!AD$1,FALSE)*$A$15*$AE279,VLOOKUP($A279,'Project List'!$A$9:$BF$360,'Project List'!AD$1,FALSE))),0)</f>
        <v>Nil</v>
      </c>
      <c r="AB279" s="13" t="str">
        <f>_xlfn.IFNA(IF(VLOOKUP($A279,'Project List'!$A$9:$BF$360,'Project List'!AE$1,FALSE)=0,"Nil",
IF(OR($E279="Potential",$E279="Proposed",$E279="Deferred",$E279="Cancelled",$E279="Closed"),VLOOKUP($A279,'Project List'!$A$9:$BF$360,'Project List'!AE$1,FALSE)*$A$15*$AE279,VLOOKUP($A279,'Project List'!$A$9:$BF$360,'Project List'!AE$1,FALSE))),0)</f>
        <v>Nil</v>
      </c>
      <c r="AC279" s="13" t="str">
        <f>_xlfn.IFNA(IF(VLOOKUP($A279,'Project List'!$A$9:$BF$360,'Project List'!AF$1,FALSE)=0,"Nil",
IF(OR($E279="Potential",$E279="Proposed",$E279="Deferred",$E279="Cancelled",$E279="Closed"),VLOOKUP($A279,'Project List'!$A$9:$BF$360,'Project List'!AF$1,FALSE)*$A$15*$AE279,VLOOKUP($A279,'Project List'!$A$9:$BF$360,'Project List'!AF$1,FALSE))),0)</f>
        <v>Nil</v>
      </c>
      <c r="AD279" s="42"/>
      <c r="AE279" s="248">
        <f>1+IF(ISNA(VLOOKUP($A279,'Project labour content'!$A$7:$D$255,'Project labour content'!$D$1,FALSE)),VLOOKUP($D279,'Project labour content'!$F$6:$G$15,'Project labour content'!$G$1,FALSE),VLOOKUP($A279,'Project labour content'!$A$7:$D$255,'Project labour content'!$D$1,FALSE))*('Project labour content'!$K$14/100)*1</f>
        <v>1.0018661130890889</v>
      </c>
      <c r="AG279" s="3"/>
      <c r="AH279" s="3"/>
      <c r="AI279" s="32"/>
      <c r="AJ279" s="32"/>
      <c r="AK279" s="32"/>
      <c r="AL279" s="32"/>
      <c r="AM279" s="59"/>
      <c r="AN279" s="59"/>
      <c r="AO279" s="59"/>
      <c r="AP279" s="59"/>
      <c r="AQ279" s="59"/>
    </row>
    <row r="280" spans="1:43" x14ac:dyDescent="0.25">
      <c r="A280" s="11" t="s">
        <v>899</v>
      </c>
      <c r="B280" s="11" t="str">
        <f>_xlfn.IFNA(VLOOKUP($A280,'Project List'!$A$9:$AF$360,'Project List'!G$1,FALSE),0)</f>
        <v>Universal Spare SVC Transformer</v>
      </c>
      <c r="C280" s="11" t="str">
        <f>_xlfn.IFNA(VLOOKUP($A280,'Project List'!$A$9:$AF$360,'Project List'!C$1,FALSE),0)</f>
        <v>ExAnte</v>
      </c>
      <c r="D280" s="11" t="str">
        <f>_xlfn.IFNA(VLOOKUP($A280,'Project List'!$A$9:$AF$360,'Project List'!D$1,FALSE),0)</f>
        <v>Inventory/Spares</v>
      </c>
      <c r="E280" s="11" t="str">
        <f>_xlfn.IFNA(VLOOKUP($A280,'Project List'!$A$9:$AF$360,'Project List'!H$1,FALSE),0)</f>
        <v>Active</v>
      </c>
      <c r="F280" s="105">
        <f>_xlfn.IFNA(VLOOKUP($A280,'Project List'!$A$9:$AF$360,'Project List'!I$1,FALSE),0)</f>
        <v>0</v>
      </c>
      <c r="G280" s="105">
        <f>_xlfn.IFNA(VLOOKUP($A280,'Project List'!$A$9:$AF$360,'Project List'!J$1,FALSE),0)</f>
        <v>0</v>
      </c>
      <c r="H280" s="105">
        <f>_xlfn.IFNA(VLOOKUP($A280,'Project List'!$A$9:$AF$360,'Project List'!K$1,FALSE),0)</f>
        <v>0</v>
      </c>
      <c r="I280" s="105">
        <f>_xlfn.IFNA(VLOOKUP($A280,'Project List'!$A$9:$AF$360,'Project List'!L$1,FALSE),0)</f>
        <v>0</v>
      </c>
      <c r="J280" s="105">
        <f>_xlfn.IFNA(VLOOKUP($A280,'Project List'!$A$9:$AF$360,'Project List'!M$1,FALSE),0)</f>
        <v>0</v>
      </c>
      <c r="K280" s="105">
        <f>_xlfn.IFNA(VLOOKUP($A280,'Project List'!$A$9:$AF$360,'Project List'!N$1,FALSE),0)</f>
        <v>0</v>
      </c>
      <c r="L280" s="105">
        <f>_xlfn.IFNA(VLOOKUP($A280,'Project List'!$A$9:$AF$360,'Project List'!O$1,FALSE),0)</f>
        <v>0</v>
      </c>
      <c r="M280" s="105">
        <f>_xlfn.IFNA(VLOOKUP($A280,'Project List'!$A$9:$AF$360,'Project List'!P$1,FALSE),0)</f>
        <v>0</v>
      </c>
      <c r="N280" s="105">
        <f>_xlfn.IFNA(VLOOKUP($A280,'Project List'!$A$9:$AF$360,'Project List'!Q$1,FALSE),0)</f>
        <v>0</v>
      </c>
      <c r="O280" s="105">
        <f>_xlfn.IFNA(VLOOKUP($A280,'Project List'!$A$9:$AF$360,'Project List'!R$1,FALSE),0)</f>
        <v>0</v>
      </c>
      <c r="P280" s="105">
        <f>_xlfn.IFNA(VLOOKUP($A280,'Project List'!$A$9:$AF$360,'Project List'!S$1,FALSE),0)</f>
        <v>0</v>
      </c>
      <c r="Q280" s="105">
        <f>_xlfn.IFNA(VLOOKUP($A280,'Project List'!$A$9:$AF$360,'Project List'!T$1,FALSE),0)</f>
        <v>0</v>
      </c>
      <c r="R280" s="105">
        <f>_xlfn.IFNA(VLOOKUP($A280,'Project List'!$A$9:$AF$360,'Project List'!U$1,FALSE),0)</f>
        <v>0</v>
      </c>
      <c r="S280" s="105">
        <f>_xlfn.IFNA(VLOOKUP($A280,'Project List'!$A$9:$AF$360,'Project List'!V$1,FALSE),0)</f>
        <v>0</v>
      </c>
      <c r="T280" s="105">
        <f>_xlfn.IFNA(VLOOKUP($A280,'Project List'!$A$9:$AF$360,'Project List'!W$1,FALSE),0)</f>
        <v>62705.22</v>
      </c>
      <c r="U280" s="105">
        <f>_xlfn.IFNA(VLOOKUP($A280,'Project List'!$A$9:$AF$360,'Project List'!X$1,FALSE),0)</f>
        <v>116491.22</v>
      </c>
      <c r="V280" s="13">
        <f>_xlfn.IFNA(IF(VLOOKUP($A280,'Project List'!$A$9:$BF$360,'Project List'!Y$1,FALSE)=0,"Nil",
IF(OR($E280="Potential",$E280="Proposed",$E280="Deferred",$E280="Cancelled",$E280="Closed"),VLOOKUP($A280,'Project List'!$A$9:$BF$360,'Project List'!Y$1,FALSE)*$A$15*$AE280,VLOOKUP($A280,'Project List'!$A$9:$BF$360,'Project List'!Y$1,FALSE))),0)</f>
        <v>1405085.0291572344</v>
      </c>
      <c r="W280" s="13">
        <f>_xlfn.IFNA(IF(VLOOKUP($A280,'Project List'!$A$9:$BF$360,'Project List'!Z$1,FALSE)=0,"Nil",
IF(OR($E280="Potential",$E280="Proposed",$E280="Deferred",$E280="Cancelled",$E280="Closed"),VLOOKUP($A280,'Project List'!$A$9:$BF$360,'Project List'!Z$1,FALSE)*$A$15*$AE280,VLOOKUP($A280,'Project List'!$A$9:$BF$360,'Project List'!Z$1,FALSE))),0)</f>
        <v>3209180.538379469</v>
      </c>
      <c r="X280" s="13" t="str">
        <f>_xlfn.IFNA(IF(VLOOKUP($A280,'Project List'!$A$9:$BF$360,'Project List'!AA$1,FALSE)=0,"Nil",
IF(OR($E280="Potential",$E280="Proposed",$E280="Deferred",$E280="Cancelled",$E280="Closed"),VLOOKUP($A280,'Project List'!$A$9:$BF$360,'Project List'!AA$1,FALSE)*$A$15*$AE280,VLOOKUP($A280,'Project List'!$A$9:$BF$360,'Project List'!AA$1,FALSE))),0)</f>
        <v>Nil</v>
      </c>
      <c r="Y280" s="13" t="str">
        <f>_xlfn.IFNA(IF(VLOOKUP($A280,'Project List'!$A$9:$BF$360,'Project List'!AB$1,FALSE)=0,"Nil",
IF(OR($E280="Potential",$E280="Proposed",$E280="Deferred",$E280="Cancelled",$E280="Closed"),VLOOKUP($A280,'Project List'!$A$9:$BF$360,'Project List'!AB$1,FALSE)*$A$15*$AE280,VLOOKUP($A280,'Project List'!$A$9:$BF$360,'Project List'!AB$1,FALSE))),0)</f>
        <v>Nil</v>
      </c>
      <c r="Z280" s="13" t="str">
        <f>_xlfn.IFNA(IF(VLOOKUP($A280,'Project List'!$A$9:$BF$360,'Project List'!AC$1,FALSE)=0,"Nil",
IF(OR($E280="Potential",$E280="Proposed",$E280="Deferred",$E280="Cancelled",$E280="Closed"),VLOOKUP($A280,'Project List'!$A$9:$BF$360,'Project List'!AC$1,FALSE)*$A$15*$AE280,VLOOKUP($A280,'Project List'!$A$9:$BF$360,'Project List'!AC$1,FALSE))),0)</f>
        <v>Nil</v>
      </c>
      <c r="AA280" s="13" t="str">
        <f>_xlfn.IFNA(IF(VLOOKUP($A280,'Project List'!$A$9:$BF$360,'Project List'!AD$1,FALSE)=0,"Nil",
IF(OR($E280="Potential",$E280="Proposed",$E280="Deferred",$E280="Cancelled",$E280="Closed"),VLOOKUP($A280,'Project List'!$A$9:$BF$360,'Project List'!AD$1,FALSE)*$A$15*$AE280,VLOOKUP($A280,'Project List'!$A$9:$BF$360,'Project List'!AD$1,FALSE))),0)</f>
        <v>Nil</v>
      </c>
      <c r="AB280" s="13" t="str">
        <f>_xlfn.IFNA(IF(VLOOKUP($A280,'Project List'!$A$9:$BF$360,'Project List'!AE$1,FALSE)=0,"Nil",
IF(OR($E280="Potential",$E280="Proposed",$E280="Deferred",$E280="Cancelled",$E280="Closed"),VLOOKUP($A280,'Project List'!$A$9:$BF$360,'Project List'!AE$1,FALSE)*$A$15*$AE280,VLOOKUP($A280,'Project List'!$A$9:$BF$360,'Project List'!AE$1,FALSE))),0)</f>
        <v>Nil</v>
      </c>
      <c r="AC280" s="13" t="str">
        <f>_xlfn.IFNA(IF(VLOOKUP($A280,'Project List'!$A$9:$BF$360,'Project List'!AF$1,FALSE)=0,"Nil",
IF(OR($E280="Potential",$E280="Proposed",$E280="Deferred",$E280="Cancelled",$E280="Closed"),VLOOKUP($A280,'Project List'!$A$9:$BF$360,'Project List'!AF$1,FALSE)*$A$15*$AE280,VLOOKUP($A280,'Project List'!$A$9:$BF$360,'Project List'!AF$1,FALSE))),0)</f>
        <v>Nil</v>
      </c>
      <c r="AD280" s="42"/>
      <c r="AE280" s="248">
        <f>1+IF(ISNA(VLOOKUP($A280,'Project labour content'!$A$7:$D$255,'Project labour content'!$D$1,FALSE)),VLOOKUP($D280,'Project labour content'!$F$6:$G$15,'Project labour content'!$G$1,FALSE),VLOOKUP($A280,'Project labour content'!$A$7:$D$255,'Project labour content'!$D$1,FALSE))*('Project labour content'!$K$14/100)*1</f>
        <v>1.0005990619708984</v>
      </c>
      <c r="AG280" s="3"/>
      <c r="AH280" s="3"/>
      <c r="AI280" s="32"/>
      <c r="AJ280" s="32"/>
      <c r="AK280" s="32"/>
      <c r="AL280" s="32"/>
      <c r="AM280" s="59"/>
      <c r="AN280" s="59"/>
      <c r="AO280" s="59"/>
      <c r="AP280" s="59"/>
      <c r="AQ280" s="59"/>
    </row>
    <row r="281" spans="1:43" x14ac:dyDescent="0.25">
      <c r="A281" s="11" t="s">
        <v>892</v>
      </c>
      <c r="B281" s="11" t="str">
        <f>_xlfn.IFNA(VLOOKUP($A281,'Project List'!$A$9:$AF$360,'Project List'!G$1,FALSE),0)</f>
        <v>Journey Management - Mipela Upgrade</v>
      </c>
      <c r="C281" s="11" t="str">
        <f>_xlfn.IFNA(VLOOKUP($A281,'Project List'!$A$9:$AF$360,'Project List'!C$1,FALSE),0)</f>
        <v>ExAnte</v>
      </c>
      <c r="D281" s="11" t="str">
        <f>_xlfn.IFNA(VLOOKUP($A281,'Project List'!$A$9:$AF$360,'Project List'!D$1,FALSE),0)</f>
        <v>Information Technology</v>
      </c>
      <c r="E281" s="11" t="str">
        <f>_xlfn.IFNA(VLOOKUP($A281,'Project List'!$A$9:$AF$360,'Project List'!H$1,FALSE),0)</f>
        <v>Active</v>
      </c>
      <c r="F281" s="105">
        <f>_xlfn.IFNA(VLOOKUP($A281,'Project List'!$A$9:$AF$360,'Project List'!I$1,FALSE),0)</f>
        <v>0</v>
      </c>
      <c r="G281" s="105">
        <f>_xlfn.IFNA(VLOOKUP($A281,'Project List'!$A$9:$AF$360,'Project List'!J$1,FALSE),0)</f>
        <v>0</v>
      </c>
      <c r="H281" s="105">
        <f>_xlfn.IFNA(VLOOKUP($A281,'Project List'!$A$9:$AF$360,'Project List'!K$1,FALSE),0)</f>
        <v>0</v>
      </c>
      <c r="I281" s="105">
        <f>_xlfn.IFNA(VLOOKUP($A281,'Project List'!$A$9:$AF$360,'Project List'!L$1,FALSE),0)</f>
        <v>0</v>
      </c>
      <c r="J281" s="105">
        <f>_xlfn.IFNA(VLOOKUP($A281,'Project List'!$A$9:$AF$360,'Project List'!M$1,FALSE),0)</f>
        <v>0</v>
      </c>
      <c r="K281" s="105">
        <f>_xlfn.IFNA(VLOOKUP($A281,'Project List'!$A$9:$AF$360,'Project List'!N$1,FALSE),0)</f>
        <v>0</v>
      </c>
      <c r="L281" s="105">
        <f>_xlfn.IFNA(VLOOKUP($A281,'Project List'!$A$9:$AF$360,'Project List'!O$1,FALSE),0)</f>
        <v>0</v>
      </c>
      <c r="M281" s="105">
        <f>_xlfn.IFNA(VLOOKUP($A281,'Project List'!$A$9:$AF$360,'Project List'!P$1,FALSE),0)</f>
        <v>0</v>
      </c>
      <c r="N281" s="105">
        <f>_xlfn.IFNA(VLOOKUP($A281,'Project List'!$A$9:$AF$360,'Project List'!Q$1,FALSE),0)</f>
        <v>0</v>
      </c>
      <c r="O281" s="105">
        <f>_xlfn.IFNA(VLOOKUP($A281,'Project List'!$A$9:$AF$360,'Project List'!R$1,FALSE),0)</f>
        <v>0</v>
      </c>
      <c r="P281" s="105">
        <f>_xlfn.IFNA(VLOOKUP($A281,'Project List'!$A$9:$AF$360,'Project List'!S$1,FALSE),0)</f>
        <v>0</v>
      </c>
      <c r="Q281" s="105">
        <f>_xlfn.IFNA(VLOOKUP($A281,'Project List'!$A$9:$AF$360,'Project List'!T$1,FALSE),0)</f>
        <v>0</v>
      </c>
      <c r="R281" s="105">
        <f>_xlfn.IFNA(VLOOKUP($A281,'Project List'!$A$9:$AF$360,'Project List'!U$1,FALSE),0)</f>
        <v>0</v>
      </c>
      <c r="S281" s="105">
        <f>_xlfn.IFNA(VLOOKUP($A281,'Project List'!$A$9:$AF$360,'Project List'!V$1,FALSE),0)</f>
        <v>0</v>
      </c>
      <c r="T281" s="105">
        <f>_xlfn.IFNA(VLOOKUP($A281,'Project List'!$A$9:$AF$360,'Project List'!W$1,FALSE),0)</f>
        <v>36247.440000000002</v>
      </c>
      <c r="U281" s="105">
        <f>_xlfn.IFNA(VLOOKUP($A281,'Project List'!$A$9:$AF$360,'Project List'!X$1,FALSE),0)</f>
        <v>33075.53</v>
      </c>
      <c r="V281" s="13">
        <f>_xlfn.IFNA(IF(VLOOKUP($A281,'Project List'!$A$9:$BF$360,'Project List'!Y$1,FALSE)=0,"Nil",
IF(OR($E281="Potential",$E281="Proposed",$E281="Deferred",$E281="Cancelled",$E281="Closed"),VLOOKUP($A281,'Project List'!$A$9:$BF$360,'Project List'!Y$1,FALSE)*$A$15*$AE281,VLOOKUP($A281,'Project List'!$A$9:$BF$360,'Project List'!Y$1,FALSE))),0)</f>
        <v>158812.71230441579</v>
      </c>
      <c r="W281" s="13">
        <f>_xlfn.IFNA(IF(VLOOKUP($A281,'Project List'!$A$9:$BF$360,'Project List'!Z$1,FALSE)=0,"Nil",
IF(OR($E281="Potential",$E281="Proposed",$E281="Deferred",$E281="Cancelled",$E281="Closed"),VLOOKUP($A281,'Project List'!$A$9:$BF$360,'Project List'!Z$1,FALSE)*$A$15*$AE281,VLOOKUP($A281,'Project List'!$A$9:$BF$360,'Project List'!Z$1,FALSE))),0)</f>
        <v>167345.52529922687</v>
      </c>
      <c r="X281" s="13" t="str">
        <f>_xlfn.IFNA(IF(VLOOKUP($A281,'Project List'!$A$9:$BF$360,'Project List'!AA$1,FALSE)=0,"Nil",
IF(OR($E281="Potential",$E281="Proposed",$E281="Deferred",$E281="Cancelled",$E281="Closed"),VLOOKUP($A281,'Project List'!$A$9:$BF$360,'Project List'!AA$1,FALSE)*$A$15*$AE281,VLOOKUP($A281,'Project List'!$A$9:$BF$360,'Project List'!AA$1,FALSE))),0)</f>
        <v>Nil</v>
      </c>
      <c r="Y281" s="13" t="str">
        <f>_xlfn.IFNA(IF(VLOOKUP($A281,'Project List'!$A$9:$BF$360,'Project List'!AB$1,FALSE)=0,"Nil",
IF(OR($E281="Potential",$E281="Proposed",$E281="Deferred",$E281="Cancelled",$E281="Closed"),VLOOKUP($A281,'Project List'!$A$9:$BF$360,'Project List'!AB$1,FALSE)*$A$15*$AE281,VLOOKUP($A281,'Project List'!$A$9:$BF$360,'Project List'!AB$1,FALSE))),0)</f>
        <v>Nil</v>
      </c>
      <c r="Z281" s="13" t="str">
        <f>_xlfn.IFNA(IF(VLOOKUP($A281,'Project List'!$A$9:$BF$360,'Project List'!AC$1,FALSE)=0,"Nil",
IF(OR($E281="Potential",$E281="Proposed",$E281="Deferred",$E281="Cancelled",$E281="Closed"),VLOOKUP($A281,'Project List'!$A$9:$BF$360,'Project List'!AC$1,FALSE)*$A$15*$AE281,VLOOKUP($A281,'Project List'!$A$9:$BF$360,'Project List'!AC$1,FALSE))),0)</f>
        <v>Nil</v>
      </c>
      <c r="AA281" s="13" t="str">
        <f>_xlfn.IFNA(IF(VLOOKUP($A281,'Project List'!$A$9:$BF$360,'Project List'!AD$1,FALSE)=0,"Nil",
IF(OR($E281="Potential",$E281="Proposed",$E281="Deferred",$E281="Cancelled",$E281="Closed"),VLOOKUP($A281,'Project List'!$A$9:$BF$360,'Project List'!AD$1,FALSE)*$A$15*$AE281,VLOOKUP($A281,'Project List'!$A$9:$BF$360,'Project List'!AD$1,FALSE))),0)</f>
        <v>Nil</v>
      </c>
      <c r="AB281" s="13" t="str">
        <f>_xlfn.IFNA(IF(VLOOKUP($A281,'Project List'!$A$9:$BF$360,'Project List'!AE$1,FALSE)=0,"Nil",
IF(OR($E281="Potential",$E281="Proposed",$E281="Deferred",$E281="Cancelled",$E281="Closed"),VLOOKUP($A281,'Project List'!$A$9:$BF$360,'Project List'!AE$1,FALSE)*$A$15*$AE281,VLOOKUP($A281,'Project List'!$A$9:$BF$360,'Project List'!AE$1,FALSE))),0)</f>
        <v>Nil</v>
      </c>
      <c r="AC281" s="13" t="str">
        <f>_xlfn.IFNA(IF(VLOOKUP($A281,'Project List'!$A$9:$BF$360,'Project List'!AF$1,FALSE)=0,"Nil",
IF(OR($E281="Potential",$E281="Proposed",$E281="Deferred",$E281="Cancelled",$E281="Closed"),VLOOKUP($A281,'Project List'!$A$9:$BF$360,'Project List'!AF$1,FALSE)*$A$15*$AE281,VLOOKUP($A281,'Project List'!$A$9:$BF$360,'Project List'!AF$1,FALSE))),0)</f>
        <v>Nil</v>
      </c>
      <c r="AD281" s="42"/>
      <c r="AE281" s="248">
        <f>1+IF(ISNA(VLOOKUP($A281,'Project labour content'!$A$7:$D$255,'Project labour content'!$D$1,FALSE)),VLOOKUP($D281,'Project labour content'!$F$6:$G$15,'Project labour content'!$G$1,FALSE),VLOOKUP($A281,'Project labour content'!$A$7:$D$255,'Project labour content'!$D$1,FALSE))*('Project labour content'!$K$14/100)*1</f>
        <v>1.0028391389430245</v>
      </c>
      <c r="AG281" s="3"/>
      <c r="AH281" s="3"/>
      <c r="AI281" s="32"/>
      <c r="AJ281" s="32"/>
      <c r="AK281" s="32"/>
      <c r="AL281" s="32"/>
      <c r="AM281" s="59"/>
      <c r="AN281" s="59"/>
      <c r="AO281" s="59"/>
      <c r="AP281" s="59"/>
      <c r="AQ281" s="59"/>
    </row>
    <row r="282" spans="1:43" x14ac:dyDescent="0.25">
      <c r="A282" s="11" t="s">
        <v>900</v>
      </c>
      <c r="B282" s="11" t="str">
        <f>_xlfn.IFNA(VLOOKUP($A282,'Project List'!$A$9:$AF$360,'Project List'!G$1,FALSE),0)</f>
        <v>Substation Battery Unit Asset Replacement 2018-2023</v>
      </c>
      <c r="C282" s="11" t="str">
        <f>_xlfn.IFNA(VLOOKUP($A282,'Project List'!$A$9:$AF$360,'Project List'!C$1,FALSE),0)</f>
        <v>ExAnte</v>
      </c>
      <c r="D282" s="11" t="str">
        <f>_xlfn.IFNA(VLOOKUP($A282,'Project List'!$A$9:$AF$360,'Project List'!D$1,FALSE),0)</f>
        <v>Replacement</v>
      </c>
      <c r="E282" s="11" t="str">
        <f>_xlfn.IFNA(VLOOKUP($A282,'Project List'!$A$9:$AF$360,'Project List'!H$1,FALSE),0)</f>
        <v>Active</v>
      </c>
      <c r="F282" s="105">
        <f>_xlfn.IFNA(VLOOKUP($A282,'Project List'!$A$9:$AF$360,'Project List'!I$1,FALSE),0)</f>
        <v>0</v>
      </c>
      <c r="G282" s="105">
        <f>_xlfn.IFNA(VLOOKUP($A282,'Project List'!$A$9:$AF$360,'Project List'!J$1,FALSE),0)</f>
        <v>0</v>
      </c>
      <c r="H282" s="105">
        <f>_xlfn.IFNA(VLOOKUP($A282,'Project List'!$A$9:$AF$360,'Project List'!K$1,FALSE),0)</f>
        <v>0</v>
      </c>
      <c r="I282" s="105">
        <f>_xlfn.IFNA(VLOOKUP($A282,'Project List'!$A$9:$AF$360,'Project List'!L$1,FALSE),0)</f>
        <v>0</v>
      </c>
      <c r="J282" s="105">
        <f>_xlfn.IFNA(VLOOKUP($A282,'Project List'!$A$9:$AF$360,'Project List'!M$1,FALSE),0)</f>
        <v>0</v>
      </c>
      <c r="K282" s="105">
        <f>_xlfn.IFNA(VLOOKUP($A282,'Project List'!$A$9:$AF$360,'Project List'!N$1,FALSE),0)</f>
        <v>0</v>
      </c>
      <c r="L282" s="105">
        <f>_xlfn.IFNA(VLOOKUP($A282,'Project List'!$A$9:$AF$360,'Project List'!O$1,FALSE),0)</f>
        <v>0</v>
      </c>
      <c r="M282" s="105">
        <f>_xlfn.IFNA(VLOOKUP($A282,'Project List'!$A$9:$AF$360,'Project List'!P$1,FALSE),0)</f>
        <v>0</v>
      </c>
      <c r="N282" s="105">
        <f>_xlfn.IFNA(VLOOKUP($A282,'Project List'!$A$9:$AF$360,'Project List'!Q$1,FALSE),0)</f>
        <v>0</v>
      </c>
      <c r="O282" s="105">
        <f>_xlfn.IFNA(VLOOKUP($A282,'Project List'!$A$9:$AF$360,'Project List'!R$1,FALSE),0)</f>
        <v>0</v>
      </c>
      <c r="P282" s="105">
        <f>_xlfn.IFNA(VLOOKUP($A282,'Project List'!$A$9:$AF$360,'Project List'!S$1,FALSE),0)</f>
        <v>0</v>
      </c>
      <c r="Q282" s="105">
        <f>_xlfn.IFNA(VLOOKUP($A282,'Project List'!$A$9:$AF$360,'Project List'!T$1,FALSE),0)</f>
        <v>0</v>
      </c>
      <c r="R282" s="105">
        <f>_xlfn.IFNA(VLOOKUP($A282,'Project List'!$A$9:$AF$360,'Project List'!U$1,FALSE),0)</f>
        <v>0</v>
      </c>
      <c r="S282" s="105">
        <f>_xlfn.IFNA(VLOOKUP($A282,'Project List'!$A$9:$AF$360,'Project List'!V$1,FALSE),0)</f>
        <v>0</v>
      </c>
      <c r="T282" s="105">
        <f>_xlfn.IFNA(VLOOKUP($A282,'Project List'!$A$9:$AF$360,'Project List'!W$1,FALSE),0)</f>
        <v>344064.02</v>
      </c>
      <c r="U282" s="105">
        <f>_xlfn.IFNA(VLOOKUP($A282,'Project List'!$A$9:$AF$360,'Project List'!X$1,FALSE),0)</f>
        <v>142847.04000000001</v>
      </c>
      <c r="V282" s="13">
        <f>_xlfn.IFNA(IF(VLOOKUP($A282,'Project List'!$A$9:$BF$360,'Project List'!Y$1,FALSE)=0,"Nil",
IF(OR($E282="Potential",$E282="Proposed",$E282="Deferred",$E282="Cancelled",$E282="Closed"),VLOOKUP($A282,'Project List'!$A$9:$BF$360,'Project List'!Y$1,FALSE)*$A$15*$AE282,VLOOKUP($A282,'Project List'!$A$9:$BF$360,'Project List'!Y$1,FALSE))),0)</f>
        <v>351605.16487208731</v>
      </c>
      <c r="W282" s="13">
        <f>_xlfn.IFNA(IF(VLOOKUP($A282,'Project List'!$A$9:$BF$360,'Project List'!Z$1,FALSE)=0,"Nil",
IF(OR($E282="Potential",$E282="Proposed",$E282="Deferred",$E282="Cancelled",$E282="Closed"),VLOOKUP($A282,'Project List'!$A$9:$BF$360,'Project List'!Z$1,FALSE)*$A$15*$AE282,VLOOKUP($A282,'Project List'!$A$9:$BF$360,'Project List'!Z$1,FALSE))),0)</f>
        <v>376658.03144788323</v>
      </c>
      <c r="X282" s="13" t="str">
        <f>_xlfn.IFNA(IF(VLOOKUP($A282,'Project List'!$A$9:$BF$360,'Project List'!AA$1,FALSE)=0,"Nil",
IF(OR($E282="Potential",$E282="Proposed",$E282="Deferred",$E282="Cancelled",$E282="Closed"),VLOOKUP($A282,'Project List'!$A$9:$BF$360,'Project List'!AA$1,FALSE)*$A$15*$AE282,VLOOKUP($A282,'Project List'!$A$9:$BF$360,'Project List'!AA$1,FALSE))),0)</f>
        <v>Nil</v>
      </c>
      <c r="Y282" s="13" t="str">
        <f>_xlfn.IFNA(IF(VLOOKUP($A282,'Project List'!$A$9:$BF$360,'Project List'!AB$1,FALSE)=0,"Nil",
IF(OR($E282="Potential",$E282="Proposed",$E282="Deferred",$E282="Cancelled",$E282="Closed"),VLOOKUP($A282,'Project List'!$A$9:$BF$360,'Project List'!AB$1,FALSE)*$A$15*$AE282,VLOOKUP($A282,'Project List'!$A$9:$BF$360,'Project List'!AB$1,FALSE))),0)</f>
        <v>Nil</v>
      </c>
      <c r="Z282" s="13" t="str">
        <f>_xlfn.IFNA(IF(VLOOKUP($A282,'Project List'!$A$9:$BF$360,'Project List'!AC$1,FALSE)=0,"Nil",
IF(OR($E282="Potential",$E282="Proposed",$E282="Deferred",$E282="Cancelled",$E282="Closed"),VLOOKUP($A282,'Project List'!$A$9:$BF$360,'Project List'!AC$1,FALSE)*$A$15*$AE282,VLOOKUP($A282,'Project List'!$A$9:$BF$360,'Project List'!AC$1,FALSE))),0)</f>
        <v>Nil</v>
      </c>
      <c r="AA282" s="13" t="str">
        <f>_xlfn.IFNA(IF(VLOOKUP($A282,'Project List'!$A$9:$BF$360,'Project List'!AD$1,FALSE)=0,"Nil",
IF(OR($E282="Potential",$E282="Proposed",$E282="Deferred",$E282="Cancelled",$E282="Closed"),VLOOKUP($A282,'Project List'!$A$9:$BF$360,'Project List'!AD$1,FALSE)*$A$15*$AE282,VLOOKUP($A282,'Project List'!$A$9:$BF$360,'Project List'!AD$1,FALSE))),0)</f>
        <v>Nil</v>
      </c>
      <c r="AB282" s="13" t="str">
        <f>_xlfn.IFNA(IF(VLOOKUP($A282,'Project List'!$A$9:$BF$360,'Project List'!AE$1,FALSE)=0,"Nil",
IF(OR($E282="Potential",$E282="Proposed",$E282="Deferred",$E282="Cancelled",$E282="Closed"),VLOOKUP($A282,'Project List'!$A$9:$BF$360,'Project List'!AE$1,FALSE)*$A$15*$AE282,VLOOKUP($A282,'Project List'!$A$9:$BF$360,'Project List'!AE$1,FALSE))),0)</f>
        <v>Nil</v>
      </c>
      <c r="AC282" s="13" t="str">
        <f>_xlfn.IFNA(IF(VLOOKUP($A282,'Project List'!$A$9:$BF$360,'Project List'!AF$1,FALSE)=0,"Nil",
IF(OR($E282="Potential",$E282="Proposed",$E282="Deferred",$E282="Cancelled",$E282="Closed"),VLOOKUP($A282,'Project List'!$A$9:$BF$360,'Project List'!AF$1,FALSE)*$A$15*$AE282,VLOOKUP($A282,'Project List'!$A$9:$BF$360,'Project List'!AF$1,FALSE))),0)</f>
        <v>Nil</v>
      </c>
      <c r="AD282" s="42"/>
      <c r="AE282" s="248">
        <f>1+IF(ISNA(VLOOKUP($A282,'Project labour content'!$A$7:$D$255,'Project labour content'!$D$1,FALSE)),VLOOKUP($D282,'Project labour content'!$F$6:$G$15,'Project labour content'!$G$1,FALSE),VLOOKUP($A282,'Project labour content'!$A$7:$D$255,'Project labour content'!$D$1,FALSE))*('Project labour content'!$K$14/100)*1</f>
        <v>1.0010795925910954</v>
      </c>
      <c r="AG282" s="3"/>
      <c r="AH282" s="3"/>
      <c r="AI282" s="32"/>
      <c r="AJ282" s="32"/>
      <c r="AK282" s="32"/>
      <c r="AL282" s="32"/>
      <c r="AM282" s="59"/>
      <c r="AN282" s="59"/>
      <c r="AO282" s="59"/>
      <c r="AP282" s="59"/>
      <c r="AQ282" s="59"/>
    </row>
    <row r="283" spans="1:43" x14ac:dyDescent="0.25">
      <c r="A283" s="11" t="s">
        <v>905</v>
      </c>
      <c r="B283" s="11" t="str">
        <f>_xlfn.IFNA(VLOOKUP($A283,'Project List'!$A$9:$AF$360,'Project List'!G$1,FALSE),0)</f>
        <v>Substation LAN Replacement 2018-23</v>
      </c>
      <c r="C283" s="11" t="str">
        <f>_xlfn.IFNA(VLOOKUP($A283,'Project List'!$A$9:$AF$360,'Project List'!C$1,FALSE),0)</f>
        <v>ExAnte</v>
      </c>
      <c r="D283" s="11" t="str">
        <f>_xlfn.IFNA(VLOOKUP($A283,'Project List'!$A$9:$AF$360,'Project List'!D$1,FALSE),0)</f>
        <v>Replacement</v>
      </c>
      <c r="E283" s="11" t="str">
        <f>_xlfn.IFNA(VLOOKUP($A283,'Project List'!$A$9:$AF$360,'Project List'!H$1,FALSE),0)</f>
        <v>Active</v>
      </c>
      <c r="F283" s="105">
        <f>_xlfn.IFNA(VLOOKUP($A283,'Project List'!$A$9:$AF$360,'Project List'!I$1,FALSE),0)</f>
        <v>0</v>
      </c>
      <c r="G283" s="105">
        <f>_xlfn.IFNA(VLOOKUP($A283,'Project List'!$A$9:$AF$360,'Project List'!J$1,FALSE),0)</f>
        <v>0</v>
      </c>
      <c r="H283" s="105">
        <f>_xlfn.IFNA(VLOOKUP($A283,'Project List'!$A$9:$AF$360,'Project List'!K$1,FALSE),0)</f>
        <v>0</v>
      </c>
      <c r="I283" s="105">
        <f>_xlfn.IFNA(VLOOKUP($A283,'Project List'!$A$9:$AF$360,'Project List'!L$1,FALSE),0)</f>
        <v>0</v>
      </c>
      <c r="J283" s="105">
        <f>_xlfn.IFNA(VLOOKUP($A283,'Project List'!$A$9:$AF$360,'Project List'!M$1,FALSE),0)</f>
        <v>0</v>
      </c>
      <c r="K283" s="105">
        <f>_xlfn.IFNA(VLOOKUP($A283,'Project List'!$A$9:$AF$360,'Project List'!N$1,FALSE),0)</f>
        <v>0</v>
      </c>
      <c r="L283" s="105">
        <f>_xlfn.IFNA(VLOOKUP($A283,'Project List'!$A$9:$AF$360,'Project List'!O$1,FALSE),0)</f>
        <v>0</v>
      </c>
      <c r="M283" s="105">
        <f>_xlfn.IFNA(VLOOKUP($A283,'Project List'!$A$9:$AF$360,'Project List'!P$1,FALSE),0)</f>
        <v>0</v>
      </c>
      <c r="N283" s="105">
        <f>_xlfn.IFNA(VLOOKUP($A283,'Project List'!$A$9:$AF$360,'Project List'!Q$1,FALSE),0)</f>
        <v>0</v>
      </c>
      <c r="O283" s="105">
        <f>_xlfn.IFNA(VLOOKUP($A283,'Project List'!$A$9:$AF$360,'Project List'!R$1,FALSE),0)</f>
        <v>0</v>
      </c>
      <c r="P283" s="105">
        <f>_xlfn.IFNA(VLOOKUP($A283,'Project List'!$A$9:$AF$360,'Project List'!S$1,FALSE),0)</f>
        <v>0</v>
      </c>
      <c r="Q283" s="105">
        <f>_xlfn.IFNA(VLOOKUP($A283,'Project List'!$A$9:$AF$360,'Project List'!T$1,FALSE),0)</f>
        <v>0</v>
      </c>
      <c r="R283" s="105">
        <f>_xlfn.IFNA(VLOOKUP($A283,'Project List'!$A$9:$AF$360,'Project List'!U$1,FALSE),0)</f>
        <v>0</v>
      </c>
      <c r="S283" s="105">
        <f>_xlfn.IFNA(VLOOKUP($A283,'Project List'!$A$9:$AF$360,'Project List'!V$1,FALSE),0)</f>
        <v>0</v>
      </c>
      <c r="T283" s="105">
        <f>_xlfn.IFNA(VLOOKUP($A283,'Project List'!$A$9:$AF$360,'Project List'!W$1,FALSE),0)</f>
        <v>308152.28000000003</v>
      </c>
      <c r="U283" s="105">
        <f>_xlfn.IFNA(VLOOKUP($A283,'Project List'!$A$9:$AF$360,'Project List'!X$1,FALSE),0)</f>
        <v>234922.16</v>
      </c>
      <c r="V283" s="13">
        <f>_xlfn.IFNA(IF(VLOOKUP($A283,'Project List'!$A$9:$BF$360,'Project List'!Y$1,FALSE)=0,"Nil",
IF(OR($E283="Potential",$E283="Proposed",$E283="Deferred",$E283="Cancelled",$E283="Closed"),VLOOKUP($A283,'Project List'!$A$9:$BF$360,'Project List'!Y$1,FALSE)*$A$15*$AE283,VLOOKUP($A283,'Project List'!$A$9:$BF$360,'Project List'!Y$1,FALSE))),0)</f>
        <v>558214.53525281721</v>
      </c>
      <c r="W283" s="13">
        <f>_xlfn.IFNA(IF(VLOOKUP($A283,'Project List'!$A$9:$BF$360,'Project List'!Z$1,FALSE)=0,"Nil",
IF(OR($E283="Potential",$E283="Proposed",$E283="Deferred",$E283="Cancelled",$E283="Closed"),VLOOKUP($A283,'Project List'!$A$9:$BF$360,'Project List'!Z$1,FALSE)*$A$15*$AE283,VLOOKUP($A283,'Project List'!$A$9:$BF$360,'Project List'!Z$1,FALSE))),0)</f>
        <v>225136.57251422701</v>
      </c>
      <c r="X283" s="13" t="str">
        <f>_xlfn.IFNA(IF(VLOOKUP($A283,'Project List'!$A$9:$BF$360,'Project List'!AA$1,FALSE)=0,"Nil",
IF(OR($E283="Potential",$E283="Proposed",$E283="Deferred",$E283="Cancelled",$E283="Closed"),VLOOKUP($A283,'Project List'!$A$9:$BF$360,'Project List'!AA$1,FALSE)*$A$15*$AE283,VLOOKUP($A283,'Project List'!$A$9:$BF$360,'Project List'!AA$1,FALSE))),0)</f>
        <v>Nil</v>
      </c>
      <c r="Y283" s="13" t="str">
        <f>_xlfn.IFNA(IF(VLOOKUP($A283,'Project List'!$A$9:$BF$360,'Project List'!AB$1,FALSE)=0,"Nil",
IF(OR($E283="Potential",$E283="Proposed",$E283="Deferred",$E283="Cancelled",$E283="Closed"),VLOOKUP($A283,'Project List'!$A$9:$BF$360,'Project List'!AB$1,FALSE)*$A$15*$AE283,VLOOKUP($A283,'Project List'!$A$9:$BF$360,'Project List'!AB$1,FALSE))),0)</f>
        <v>Nil</v>
      </c>
      <c r="Z283" s="13" t="str">
        <f>_xlfn.IFNA(IF(VLOOKUP($A283,'Project List'!$A$9:$BF$360,'Project List'!AC$1,FALSE)=0,"Nil",
IF(OR($E283="Potential",$E283="Proposed",$E283="Deferred",$E283="Cancelled",$E283="Closed"),VLOOKUP($A283,'Project List'!$A$9:$BF$360,'Project List'!AC$1,FALSE)*$A$15*$AE283,VLOOKUP($A283,'Project List'!$A$9:$BF$360,'Project List'!AC$1,FALSE))),0)</f>
        <v>Nil</v>
      </c>
      <c r="AA283" s="13" t="str">
        <f>_xlfn.IFNA(IF(VLOOKUP($A283,'Project List'!$A$9:$BF$360,'Project List'!AD$1,FALSE)=0,"Nil",
IF(OR($E283="Potential",$E283="Proposed",$E283="Deferred",$E283="Cancelled",$E283="Closed"),VLOOKUP($A283,'Project List'!$A$9:$BF$360,'Project List'!AD$1,FALSE)*$A$15*$AE283,VLOOKUP($A283,'Project List'!$A$9:$BF$360,'Project List'!AD$1,FALSE))),0)</f>
        <v>Nil</v>
      </c>
      <c r="AB283" s="13" t="str">
        <f>_xlfn.IFNA(IF(VLOOKUP($A283,'Project List'!$A$9:$BF$360,'Project List'!AE$1,FALSE)=0,"Nil",
IF(OR($E283="Potential",$E283="Proposed",$E283="Deferred",$E283="Cancelled",$E283="Closed"),VLOOKUP($A283,'Project List'!$A$9:$BF$360,'Project List'!AE$1,FALSE)*$A$15*$AE283,VLOOKUP($A283,'Project List'!$A$9:$BF$360,'Project List'!AE$1,FALSE))),0)</f>
        <v>Nil</v>
      </c>
      <c r="AC283" s="13" t="str">
        <f>_xlfn.IFNA(IF(VLOOKUP($A283,'Project List'!$A$9:$BF$360,'Project List'!AF$1,FALSE)=0,"Nil",
IF(OR($E283="Potential",$E283="Proposed",$E283="Deferred",$E283="Cancelled",$E283="Closed"),VLOOKUP($A283,'Project List'!$A$9:$BF$360,'Project List'!AF$1,FALSE)*$A$15*$AE283,VLOOKUP($A283,'Project List'!$A$9:$BF$360,'Project List'!AF$1,FALSE))),0)</f>
        <v>Nil</v>
      </c>
      <c r="AD283" s="42"/>
      <c r="AE283" s="248">
        <f>1+IF(ISNA(VLOOKUP($A283,'Project labour content'!$A$7:$D$255,'Project labour content'!$D$1,FALSE)),VLOOKUP($D283,'Project labour content'!$F$6:$G$15,'Project labour content'!$G$1,FALSE),VLOOKUP($A283,'Project labour content'!$A$7:$D$255,'Project labour content'!$D$1,FALSE))*('Project labour content'!$K$14/100)*1</f>
        <v>1.0032590756813293</v>
      </c>
      <c r="AG283" s="3"/>
      <c r="AH283" s="3"/>
      <c r="AI283" s="32"/>
      <c r="AJ283" s="32"/>
      <c r="AK283" s="32"/>
      <c r="AL283" s="32"/>
      <c r="AM283" s="59"/>
      <c r="AN283" s="59"/>
      <c r="AO283" s="59"/>
      <c r="AP283" s="59"/>
      <c r="AQ283" s="59"/>
    </row>
    <row r="284" spans="1:43" x14ac:dyDescent="0.25">
      <c r="A284" s="11" t="s">
        <v>893</v>
      </c>
      <c r="B284" s="11" t="str">
        <f>_xlfn.IFNA(VLOOKUP($A284,'Project List'!$A$9:$AF$360,'Project List'!G$1,FALSE),0)</f>
        <v>Estimating System Upgrade</v>
      </c>
      <c r="C284" s="11" t="str">
        <f>_xlfn.IFNA(VLOOKUP($A284,'Project List'!$A$9:$AF$360,'Project List'!C$1,FALSE),0)</f>
        <v>ExAnte</v>
      </c>
      <c r="D284" s="11" t="str">
        <f>_xlfn.IFNA(VLOOKUP($A284,'Project List'!$A$9:$AF$360,'Project List'!D$1,FALSE),0)</f>
        <v>Information Technology</v>
      </c>
      <c r="E284" s="11" t="str">
        <f>_xlfn.IFNA(VLOOKUP($A284,'Project List'!$A$9:$AF$360,'Project List'!H$1,FALSE),0)</f>
        <v>Active</v>
      </c>
      <c r="F284" s="105">
        <f>_xlfn.IFNA(VLOOKUP($A284,'Project List'!$A$9:$AF$360,'Project List'!I$1,FALSE),0)</f>
        <v>0</v>
      </c>
      <c r="G284" s="105">
        <f>_xlfn.IFNA(VLOOKUP($A284,'Project List'!$A$9:$AF$360,'Project List'!J$1,FALSE),0)</f>
        <v>0</v>
      </c>
      <c r="H284" s="105">
        <f>_xlfn.IFNA(VLOOKUP($A284,'Project List'!$A$9:$AF$360,'Project List'!K$1,FALSE),0)</f>
        <v>0</v>
      </c>
      <c r="I284" s="105">
        <f>_xlfn.IFNA(VLOOKUP($A284,'Project List'!$A$9:$AF$360,'Project List'!L$1,FALSE),0)</f>
        <v>0</v>
      </c>
      <c r="J284" s="105">
        <f>_xlfn.IFNA(VLOOKUP($A284,'Project List'!$A$9:$AF$360,'Project List'!M$1,FALSE),0)</f>
        <v>0</v>
      </c>
      <c r="K284" s="105">
        <f>_xlfn.IFNA(VLOOKUP($A284,'Project List'!$A$9:$AF$360,'Project List'!N$1,FALSE),0)</f>
        <v>0</v>
      </c>
      <c r="L284" s="105">
        <f>_xlfn.IFNA(VLOOKUP($A284,'Project List'!$A$9:$AF$360,'Project List'!O$1,FALSE),0)</f>
        <v>0</v>
      </c>
      <c r="M284" s="105">
        <f>_xlfn.IFNA(VLOOKUP($A284,'Project List'!$A$9:$AF$360,'Project List'!P$1,FALSE),0)</f>
        <v>0</v>
      </c>
      <c r="N284" s="105">
        <f>_xlfn.IFNA(VLOOKUP($A284,'Project List'!$A$9:$AF$360,'Project List'!Q$1,FALSE),0)</f>
        <v>0</v>
      </c>
      <c r="O284" s="105">
        <f>_xlfn.IFNA(VLOOKUP($A284,'Project List'!$A$9:$AF$360,'Project List'!R$1,FALSE),0)</f>
        <v>0</v>
      </c>
      <c r="P284" s="105">
        <f>_xlfn.IFNA(VLOOKUP($A284,'Project List'!$A$9:$AF$360,'Project List'!S$1,FALSE),0)</f>
        <v>0</v>
      </c>
      <c r="Q284" s="105">
        <f>_xlfn.IFNA(VLOOKUP($A284,'Project List'!$A$9:$AF$360,'Project List'!T$1,FALSE),0)</f>
        <v>0</v>
      </c>
      <c r="R284" s="105">
        <f>_xlfn.IFNA(VLOOKUP($A284,'Project List'!$A$9:$AF$360,'Project List'!U$1,FALSE),0)</f>
        <v>0</v>
      </c>
      <c r="S284" s="105">
        <f>_xlfn.IFNA(VLOOKUP($A284,'Project List'!$A$9:$AF$360,'Project List'!V$1,FALSE),0)</f>
        <v>5976.87</v>
      </c>
      <c r="T284" s="105">
        <f>_xlfn.IFNA(VLOOKUP($A284,'Project List'!$A$9:$AF$360,'Project List'!W$1,FALSE),0)</f>
        <v>162328.89000000001</v>
      </c>
      <c r="U284" s="105">
        <f>_xlfn.IFNA(VLOOKUP($A284,'Project List'!$A$9:$AF$360,'Project List'!X$1,FALSE),0)</f>
        <v>403834.07</v>
      </c>
      <c r="V284" s="13">
        <f>_xlfn.IFNA(IF(VLOOKUP($A284,'Project List'!$A$9:$BF$360,'Project List'!Y$1,FALSE)=0,"Nil",
IF(OR($E284="Potential",$E284="Proposed",$E284="Deferred",$E284="Cancelled",$E284="Closed"),VLOOKUP($A284,'Project List'!$A$9:$BF$360,'Project List'!Y$1,FALSE)*$A$15*$AE284,VLOOKUP($A284,'Project List'!$A$9:$BF$360,'Project List'!Y$1,FALSE))),0)</f>
        <v>107070.08281643376</v>
      </c>
      <c r="W284" s="13" t="str">
        <f>_xlfn.IFNA(IF(VLOOKUP($A284,'Project List'!$A$9:$BF$360,'Project List'!Z$1,FALSE)=0,"Nil",
IF(OR($E284="Potential",$E284="Proposed",$E284="Deferred",$E284="Cancelled",$E284="Closed"),VLOOKUP($A284,'Project List'!$A$9:$BF$360,'Project List'!Z$1,FALSE)*$A$15*$AE284,VLOOKUP($A284,'Project List'!$A$9:$BF$360,'Project List'!Z$1,FALSE))),0)</f>
        <v>Nil</v>
      </c>
      <c r="X284" s="13" t="str">
        <f>_xlfn.IFNA(IF(VLOOKUP($A284,'Project List'!$A$9:$BF$360,'Project List'!AA$1,FALSE)=0,"Nil",
IF(OR($E284="Potential",$E284="Proposed",$E284="Deferred",$E284="Cancelled",$E284="Closed"),VLOOKUP($A284,'Project List'!$A$9:$BF$360,'Project List'!AA$1,FALSE)*$A$15*$AE284,VLOOKUP($A284,'Project List'!$A$9:$BF$360,'Project List'!AA$1,FALSE))),0)</f>
        <v>Nil</v>
      </c>
      <c r="Y284" s="13" t="str">
        <f>_xlfn.IFNA(IF(VLOOKUP($A284,'Project List'!$A$9:$BF$360,'Project List'!AB$1,FALSE)=0,"Nil",
IF(OR($E284="Potential",$E284="Proposed",$E284="Deferred",$E284="Cancelled",$E284="Closed"),VLOOKUP($A284,'Project List'!$A$9:$BF$360,'Project List'!AB$1,FALSE)*$A$15*$AE284,VLOOKUP($A284,'Project List'!$A$9:$BF$360,'Project List'!AB$1,FALSE))),0)</f>
        <v>Nil</v>
      </c>
      <c r="Z284" s="13" t="str">
        <f>_xlfn.IFNA(IF(VLOOKUP($A284,'Project List'!$A$9:$BF$360,'Project List'!AC$1,FALSE)=0,"Nil",
IF(OR($E284="Potential",$E284="Proposed",$E284="Deferred",$E284="Cancelled",$E284="Closed"),VLOOKUP($A284,'Project List'!$A$9:$BF$360,'Project List'!AC$1,FALSE)*$A$15*$AE284,VLOOKUP($A284,'Project List'!$A$9:$BF$360,'Project List'!AC$1,FALSE))),0)</f>
        <v>Nil</v>
      </c>
      <c r="AA284" s="13" t="str">
        <f>_xlfn.IFNA(IF(VLOOKUP($A284,'Project List'!$A$9:$BF$360,'Project List'!AD$1,FALSE)=0,"Nil",
IF(OR($E284="Potential",$E284="Proposed",$E284="Deferred",$E284="Cancelled",$E284="Closed"),VLOOKUP($A284,'Project List'!$A$9:$BF$360,'Project List'!AD$1,FALSE)*$A$15*$AE284,VLOOKUP($A284,'Project List'!$A$9:$BF$360,'Project List'!AD$1,FALSE))),0)</f>
        <v>Nil</v>
      </c>
      <c r="AB284" s="13" t="str">
        <f>_xlfn.IFNA(IF(VLOOKUP($A284,'Project List'!$A$9:$BF$360,'Project List'!AE$1,FALSE)=0,"Nil",
IF(OR($E284="Potential",$E284="Proposed",$E284="Deferred",$E284="Cancelled",$E284="Closed"),VLOOKUP($A284,'Project List'!$A$9:$BF$360,'Project List'!AE$1,FALSE)*$A$15*$AE284,VLOOKUP($A284,'Project List'!$A$9:$BF$360,'Project List'!AE$1,FALSE))),0)</f>
        <v>Nil</v>
      </c>
      <c r="AC284" s="13" t="str">
        <f>_xlfn.IFNA(IF(VLOOKUP($A284,'Project List'!$A$9:$BF$360,'Project List'!AF$1,FALSE)=0,"Nil",
IF(OR($E284="Potential",$E284="Proposed",$E284="Deferred",$E284="Cancelled",$E284="Closed"),VLOOKUP($A284,'Project List'!$A$9:$BF$360,'Project List'!AF$1,FALSE)*$A$15*$AE284,VLOOKUP($A284,'Project List'!$A$9:$BF$360,'Project List'!AF$1,FALSE))),0)</f>
        <v>Nil</v>
      </c>
      <c r="AD284" s="42"/>
      <c r="AE284" s="248">
        <f>1+IF(ISNA(VLOOKUP($A284,'Project labour content'!$A$7:$D$255,'Project labour content'!$D$1,FALSE)),VLOOKUP($D284,'Project labour content'!$F$6:$G$15,'Project labour content'!$G$1,FALSE),VLOOKUP($A284,'Project labour content'!$A$7:$D$255,'Project labour content'!$D$1,FALSE))*('Project labour content'!$K$14/100)*1</f>
        <v>1.0026653532435594</v>
      </c>
    </row>
    <row r="285" spans="1:43" x14ac:dyDescent="0.25">
      <c r="A285" s="11" t="s">
        <v>906</v>
      </c>
      <c r="B285" s="11" t="str">
        <f>_xlfn.IFNA(VLOOKUP($A285,'Project List'!$A$9:$AF$360,'Project List'!G$1,FALSE),0)</f>
        <v>Telecoms Network Optimisation 2018-23</v>
      </c>
      <c r="C285" s="11" t="str">
        <f>_xlfn.IFNA(VLOOKUP($A285,'Project List'!$A$9:$AF$360,'Project List'!C$1,FALSE),0)</f>
        <v>ExAnte</v>
      </c>
      <c r="D285" s="11" t="str">
        <f>_xlfn.IFNA(VLOOKUP($A285,'Project List'!$A$9:$AF$360,'Project List'!D$1,FALSE),0)</f>
        <v>Replacement</v>
      </c>
      <c r="E285" s="11" t="str">
        <f>_xlfn.IFNA(VLOOKUP($A285,'Project List'!$A$9:$AF$360,'Project List'!H$1,FALSE),0)</f>
        <v>Active</v>
      </c>
      <c r="F285" s="105">
        <f>_xlfn.IFNA(VLOOKUP($A285,'Project List'!$A$9:$AF$360,'Project List'!I$1,FALSE),0)</f>
        <v>0</v>
      </c>
      <c r="G285" s="105">
        <f>_xlfn.IFNA(VLOOKUP($A285,'Project List'!$A$9:$AF$360,'Project List'!J$1,FALSE),0)</f>
        <v>0</v>
      </c>
      <c r="H285" s="105">
        <f>_xlfn.IFNA(VLOOKUP($A285,'Project List'!$A$9:$AF$360,'Project List'!K$1,FALSE),0)</f>
        <v>0</v>
      </c>
      <c r="I285" s="105">
        <f>_xlfn.IFNA(VLOOKUP($A285,'Project List'!$A$9:$AF$360,'Project List'!L$1,FALSE),0)</f>
        <v>0</v>
      </c>
      <c r="J285" s="105">
        <f>_xlfn.IFNA(VLOOKUP($A285,'Project List'!$A$9:$AF$360,'Project List'!M$1,FALSE),0)</f>
        <v>0</v>
      </c>
      <c r="K285" s="105">
        <f>_xlfn.IFNA(VLOOKUP($A285,'Project List'!$A$9:$AF$360,'Project List'!N$1,FALSE),0)</f>
        <v>0</v>
      </c>
      <c r="L285" s="105">
        <f>_xlfn.IFNA(VLOOKUP($A285,'Project List'!$A$9:$AF$360,'Project List'!O$1,FALSE),0)</f>
        <v>0</v>
      </c>
      <c r="M285" s="105">
        <f>_xlfn.IFNA(VLOOKUP($A285,'Project List'!$A$9:$AF$360,'Project List'!P$1,FALSE),0)</f>
        <v>0</v>
      </c>
      <c r="N285" s="105">
        <f>_xlfn.IFNA(VLOOKUP($A285,'Project List'!$A$9:$AF$360,'Project List'!Q$1,FALSE),0)</f>
        <v>0</v>
      </c>
      <c r="O285" s="105">
        <f>_xlfn.IFNA(VLOOKUP($A285,'Project List'!$A$9:$AF$360,'Project List'!R$1,FALSE),0)</f>
        <v>0</v>
      </c>
      <c r="P285" s="105">
        <f>_xlfn.IFNA(VLOOKUP($A285,'Project List'!$A$9:$AF$360,'Project List'!S$1,FALSE),0)</f>
        <v>0</v>
      </c>
      <c r="Q285" s="105">
        <f>_xlfn.IFNA(VLOOKUP($A285,'Project List'!$A$9:$AF$360,'Project List'!T$1,FALSE),0)</f>
        <v>0</v>
      </c>
      <c r="R285" s="105">
        <f>_xlfn.IFNA(VLOOKUP($A285,'Project List'!$A$9:$AF$360,'Project List'!U$1,FALSE),0)</f>
        <v>0</v>
      </c>
      <c r="S285" s="105">
        <f>_xlfn.IFNA(VLOOKUP($A285,'Project List'!$A$9:$AF$360,'Project List'!V$1,FALSE),0)</f>
        <v>0</v>
      </c>
      <c r="T285" s="105">
        <f>_xlfn.IFNA(VLOOKUP($A285,'Project List'!$A$9:$AF$360,'Project List'!W$1,FALSE),0)</f>
        <v>555986.81999999995</v>
      </c>
      <c r="U285" s="105">
        <f>_xlfn.IFNA(VLOOKUP($A285,'Project List'!$A$9:$AF$360,'Project List'!X$1,FALSE),0)</f>
        <v>334555.8</v>
      </c>
      <c r="V285" s="13">
        <f>_xlfn.IFNA(IF(VLOOKUP($A285,'Project List'!$A$9:$BF$360,'Project List'!Y$1,FALSE)=0,"Nil",
IF(OR($E285="Potential",$E285="Proposed",$E285="Deferred",$E285="Cancelled",$E285="Closed"),VLOOKUP($A285,'Project List'!$A$9:$BF$360,'Project List'!Y$1,FALSE)*$A$15*$AE285,VLOOKUP($A285,'Project List'!$A$9:$BF$360,'Project List'!Y$1,FALSE))),0)</f>
        <v>286436.19409330498</v>
      </c>
      <c r="W285" s="13">
        <f>_xlfn.IFNA(IF(VLOOKUP($A285,'Project List'!$A$9:$BF$360,'Project List'!Z$1,FALSE)=0,"Nil",
IF(OR($E285="Potential",$E285="Proposed",$E285="Deferred",$E285="Cancelled",$E285="Closed"),VLOOKUP($A285,'Project List'!$A$9:$BF$360,'Project List'!Z$1,FALSE)*$A$15*$AE285,VLOOKUP($A285,'Project List'!$A$9:$BF$360,'Project List'!Z$1,FALSE))),0)</f>
        <v>337319.65260179527</v>
      </c>
      <c r="X285" s="13" t="str">
        <f>_xlfn.IFNA(IF(VLOOKUP($A285,'Project List'!$A$9:$BF$360,'Project List'!AA$1,FALSE)=0,"Nil",
IF(OR($E285="Potential",$E285="Proposed",$E285="Deferred",$E285="Cancelled",$E285="Closed"),VLOOKUP($A285,'Project List'!$A$9:$BF$360,'Project List'!AA$1,FALSE)*$A$15*$AE285,VLOOKUP($A285,'Project List'!$A$9:$BF$360,'Project List'!AA$1,FALSE))),0)</f>
        <v>Nil</v>
      </c>
      <c r="Y285" s="13" t="str">
        <f>_xlfn.IFNA(IF(VLOOKUP($A285,'Project List'!$A$9:$BF$360,'Project List'!AB$1,FALSE)=0,"Nil",
IF(OR($E285="Potential",$E285="Proposed",$E285="Deferred",$E285="Cancelled",$E285="Closed"),VLOOKUP($A285,'Project List'!$A$9:$BF$360,'Project List'!AB$1,FALSE)*$A$15*$AE285,VLOOKUP($A285,'Project List'!$A$9:$BF$360,'Project List'!AB$1,FALSE))),0)</f>
        <v>Nil</v>
      </c>
      <c r="Z285" s="13" t="str">
        <f>_xlfn.IFNA(IF(VLOOKUP($A285,'Project List'!$A$9:$BF$360,'Project List'!AC$1,FALSE)=0,"Nil",
IF(OR($E285="Potential",$E285="Proposed",$E285="Deferred",$E285="Cancelled",$E285="Closed"),VLOOKUP($A285,'Project List'!$A$9:$BF$360,'Project List'!AC$1,FALSE)*$A$15*$AE285,VLOOKUP($A285,'Project List'!$A$9:$BF$360,'Project List'!AC$1,FALSE))),0)</f>
        <v>Nil</v>
      </c>
      <c r="AA285" s="13" t="str">
        <f>_xlfn.IFNA(IF(VLOOKUP($A285,'Project List'!$A$9:$BF$360,'Project List'!AD$1,FALSE)=0,"Nil",
IF(OR($E285="Potential",$E285="Proposed",$E285="Deferred",$E285="Cancelled",$E285="Closed"),VLOOKUP($A285,'Project List'!$A$9:$BF$360,'Project List'!AD$1,FALSE)*$A$15*$AE285,VLOOKUP($A285,'Project List'!$A$9:$BF$360,'Project List'!AD$1,FALSE))),0)</f>
        <v>Nil</v>
      </c>
      <c r="AB285" s="13" t="str">
        <f>_xlfn.IFNA(IF(VLOOKUP($A285,'Project List'!$A$9:$BF$360,'Project List'!AE$1,FALSE)=0,"Nil",
IF(OR($E285="Potential",$E285="Proposed",$E285="Deferred",$E285="Cancelled",$E285="Closed"),VLOOKUP($A285,'Project List'!$A$9:$BF$360,'Project List'!AE$1,FALSE)*$A$15*$AE285,VLOOKUP($A285,'Project List'!$A$9:$BF$360,'Project List'!AE$1,FALSE))),0)</f>
        <v>Nil</v>
      </c>
      <c r="AC285" s="13" t="str">
        <f>_xlfn.IFNA(IF(VLOOKUP($A285,'Project List'!$A$9:$BF$360,'Project List'!AF$1,FALSE)=0,"Nil",
IF(OR($E285="Potential",$E285="Proposed",$E285="Deferred",$E285="Cancelled",$E285="Closed"),VLOOKUP($A285,'Project List'!$A$9:$BF$360,'Project List'!AF$1,FALSE)*$A$15*$AE285,VLOOKUP($A285,'Project List'!$A$9:$BF$360,'Project List'!AF$1,FALSE))),0)</f>
        <v>Nil</v>
      </c>
      <c r="AD285" s="42"/>
      <c r="AE285" s="248">
        <f>1+IF(ISNA(VLOOKUP($A285,'Project labour content'!$A$7:$D$255,'Project labour content'!$D$1,FALSE)),VLOOKUP($D285,'Project labour content'!$F$6:$G$15,'Project labour content'!$G$1,FALSE),VLOOKUP($A285,'Project labour content'!$A$7:$D$255,'Project labour content'!$D$1,FALSE))*('Project labour content'!$K$14/100)*1</f>
        <v>1.0019235361040939</v>
      </c>
    </row>
    <row r="286" spans="1:43" x14ac:dyDescent="0.25">
      <c r="A286" s="11" t="s">
        <v>901</v>
      </c>
      <c r="B286" s="11" t="str">
        <f>_xlfn.IFNA(VLOOKUP($A286,'Project List'!$A$9:$AF$360,'Project List'!G$1,FALSE),0)</f>
        <v>New Osborne 66 kV U-G Line Exit Cable Replacements</v>
      </c>
      <c r="C286" s="11" t="str">
        <f>_xlfn.IFNA(VLOOKUP($A286,'Project List'!$A$9:$AF$360,'Project List'!C$1,FALSE),0)</f>
        <v>ExAnte</v>
      </c>
      <c r="D286" s="11" t="str">
        <f>_xlfn.IFNA(VLOOKUP($A286,'Project List'!$A$9:$AF$360,'Project List'!D$1,FALSE),0)</f>
        <v>Replacement</v>
      </c>
      <c r="E286" s="11" t="str">
        <f>_xlfn.IFNA(VLOOKUP($A286,'Project List'!$A$9:$AF$360,'Project List'!H$1,FALSE),0)</f>
        <v>Cancelled</v>
      </c>
      <c r="F286" s="105">
        <f>_xlfn.IFNA(VLOOKUP($A286,'Project List'!$A$9:$AF$360,'Project List'!I$1,FALSE),0)</f>
        <v>0</v>
      </c>
      <c r="G286" s="105">
        <f>_xlfn.IFNA(VLOOKUP($A286,'Project List'!$A$9:$AF$360,'Project List'!J$1,FALSE),0)</f>
        <v>0</v>
      </c>
      <c r="H286" s="105">
        <f>_xlfn.IFNA(VLOOKUP($A286,'Project List'!$A$9:$AF$360,'Project List'!K$1,FALSE),0)</f>
        <v>0</v>
      </c>
      <c r="I286" s="105">
        <f>_xlfn.IFNA(VLOOKUP($A286,'Project List'!$A$9:$AF$360,'Project List'!L$1,FALSE),0)</f>
        <v>0</v>
      </c>
      <c r="J286" s="105">
        <f>_xlfn.IFNA(VLOOKUP($A286,'Project List'!$A$9:$AF$360,'Project List'!M$1,FALSE),0)</f>
        <v>0</v>
      </c>
      <c r="K286" s="105">
        <f>_xlfn.IFNA(VLOOKUP($A286,'Project List'!$A$9:$AF$360,'Project List'!N$1,FALSE),0)</f>
        <v>0</v>
      </c>
      <c r="L286" s="105">
        <f>_xlfn.IFNA(VLOOKUP($A286,'Project List'!$A$9:$AF$360,'Project List'!O$1,FALSE),0)</f>
        <v>0</v>
      </c>
      <c r="M286" s="105">
        <f>_xlfn.IFNA(VLOOKUP($A286,'Project List'!$A$9:$AF$360,'Project List'!P$1,FALSE),0)</f>
        <v>0</v>
      </c>
      <c r="N286" s="105">
        <f>_xlfn.IFNA(VLOOKUP($A286,'Project List'!$A$9:$AF$360,'Project List'!Q$1,FALSE),0)</f>
        <v>0</v>
      </c>
      <c r="O286" s="105">
        <f>_xlfn.IFNA(VLOOKUP($A286,'Project List'!$A$9:$AF$360,'Project List'!R$1,FALSE),0)</f>
        <v>0</v>
      </c>
      <c r="P286" s="105">
        <f>_xlfn.IFNA(VLOOKUP($A286,'Project List'!$A$9:$AF$360,'Project List'!S$1,FALSE),0)</f>
        <v>0</v>
      </c>
      <c r="Q286" s="105">
        <f>_xlfn.IFNA(VLOOKUP($A286,'Project List'!$A$9:$AF$360,'Project List'!T$1,FALSE),0)</f>
        <v>0</v>
      </c>
      <c r="R286" s="105">
        <f>_xlfn.IFNA(VLOOKUP($A286,'Project List'!$A$9:$AF$360,'Project List'!U$1,FALSE),0)</f>
        <v>0</v>
      </c>
      <c r="S286" s="105">
        <f>_xlfn.IFNA(VLOOKUP($A286,'Project List'!$A$9:$AF$360,'Project List'!V$1,FALSE),0)</f>
        <v>0</v>
      </c>
      <c r="T286" s="105">
        <f>_xlfn.IFNA(VLOOKUP($A286,'Project List'!$A$9:$AF$360,'Project List'!W$1,FALSE),0)</f>
        <v>19574.48</v>
      </c>
      <c r="U286" s="105">
        <f>_xlfn.IFNA(VLOOKUP($A286,'Project List'!$A$9:$AF$360,'Project List'!X$1,FALSE),0)</f>
        <v>0</v>
      </c>
      <c r="V286" s="13" t="str">
        <f>_xlfn.IFNA(IF(VLOOKUP($A286,'Project List'!$A$9:$BF$360,'Project List'!Y$1,FALSE)=0,"Nil",
IF(OR($E286="Potential",$E286="Proposed",$E286="Deferred",$E286="Cancelled",$E286="Closed"),VLOOKUP($A286,'Project List'!$A$9:$BF$360,'Project List'!Y$1,FALSE)*$A$15*$AE286,VLOOKUP($A286,'Project List'!$A$9:$BF$360,'Project List'!Y$1,FALSE))),0)</f>
        <v>Nil</v>
      </c>
      <c r="W286" s="13" t="str">
        <f>_xlfn.IFNA(IF(VLOOKUP($A286,'Project List'!$A$9:$BF$360,'Project List'!Z$1,FALSE)=0,"Nil",
IF(OR($E286="Potential",$E286="Proposed",$E286="Deferred",$E286="Cancelled",$E286="Closed"),VLOOKUP($A286,'Project List'!$A$9:$BF$360,'Project List'!Z$1,FALSE)*$A$15*$AE286,VLOOKUP($A286,'Project List'!$A$9:$BF$360,'Project List'!Z$1,FALSE))),0)</f>
        <v>Nil</v>
      </c>
      <c r="X286" s="13" t="str">
        <f>_xlfn.IFNA(IF(VLOOKUP($A286,'Project List'!$A$9:$BF$360,'Project List'!AA$1,FALSE)=0,"Nil",
IF(OR($E286="Potential",$E286="Proposed",$E286="Deferred",$E286="Cancelled",$E286="Closed"),VLOOKUP($A286,'Project List'!$A$9:$BF$360,'Project List'!AA$1,FALSE)*$A$15*$AE286,VLOOKUP($A286,'Project List'!$A$9:$BF$360,'Project List'!AA$1,FALSE))),0)</f>
        <v>Nil</v>
      </c>
      <c r="Y286" s="13" t="str">
        <f>_xlfn.IFNA(IF(VLOOKUP($A286,'Project List'!$A$9:$BF$360,'Project List'!AB$1,FALSE)=0,"Nil",
IF(OR($E286="Potential",$E286="Proposed",$E286="Deferred",$E286="Cancelled",$E286="Closed"),VLOOKUP($A286,'Project List'!$A$9:$BF$360,'Project List'!AB$1,FALSE)*$A$15*$AE286,VLOOKUP($A286,'Project List'!$A$9:$BF$360,'Project List'!AB$1,FALSE))),0)</f>
        <v>Nil</v>
      </c>
      <c r="Z286" s="13" t="str">
        <f>_xlfn.IFNA(IF(VLOOKUP($A286,'Project List'!$A$9:$BF$360,'Project List'!AC$1,FALSE)=0,"Nil",
IF(OR($E286="Potential",$E286="Proposed",$E286="Deferred",$E286="Cancelled",$E286="Closed"),VLOOKUP($A286,'Project List'!$A$9:$BF$360,'Project List'!AC$1,FALSE)*$A$15*$AE286,VLOOKUP($A286,'Project List'!$A$9:$BF$360,'Project List'!AC$1,FALSE))),0)</f>
        <v>Nil</v>
      </c>
      <c r="AA286" s="13" t="str">
        <f>_xlfn.IFNA(IF(VLOOKUP($A286,'Project List'!$A$9:$BF$360,'Project List'!AD$1,FALSE)=0,"Nil",
IF(OR($E286="Potential",$E286="Proposed",$E286="Deferred",$E286="Cancelled",$E286="Closed"),VLOOKUP($A286,'Project List'!$A$9:$BF$360,'Project List'!AD$1,FALSE)*$A$15*$AE286,VLOOKUP($A286,'Project List'!$A$9:$BF$360,'Project List'!AD$1,FALSE))),0)</f>
        <v>Nil</v>
      </c>
      <c r="AB286" s="13" t="str">
        <f>_xlfn.IFNA(IF(VLOOKUP($A286,'Project List'!$A$9:$BF$360,'Project List'!AE$1,FALSE)=0,"Nil",
IF(OR($E286="Potential",$E286="Proposed",$E286="Deferred",$E286="Cancelled",$E286="Closed"),VLOOKUP($A286,'Project List'!$A$9:$BF$360,'Project List'!AE$1,FALSE)*$A$15*$AE286,VLOOKUP($A286,'Project List'!$A$9:$BF$360,'Project List'!AE$1,FALSE))),0)</f>
        <v>Nil</v>
      </c>
      <c r="AC286" s="13" t="str">
        <f>_xlfn.IFNA(IF(VLOOKUP($A286,'Project List'!$A$9:$BF$360,'Project List'!AF$1,FALSE)=0,"Nil",
IF(OR($E286="Potential",$E286="Proposed",$E286="Deferred",$E286="Cancelled",$E286="Closed"),VLOOKUP($A286,'Project List'!$A$9:$BF$360,'Project List'!AF$1,FALSE)*$A$15*$AE286,VLOOKUP($A286,'Project List'!$A$9:$BF$360,'Project List'!AF$1,FALSE))),0)</f>
        <v>Nil</v>
      </c>
      <c r="AD286" s="42"/>
      <c r="AE286" s="248">
        <f>1+IF(ISNA(VLOOKUP($A286,'Project labour content'!$A$7:$D$255,'Project labour content'!$D$1,FALSE)),VLOOKUP($D286,'Project labour content'!$F$6:$G$15,'Project labour content'!$G$1,FALSE),VLOOKUP($A286,'Project labour content'!$A$7:$D$255,'Project labour content'!$D$1,FALSE))*('Project labour content'!$K$14/100)*1</f>
        <v>1.0008946620064583</v>
      </c>
      <c r="AG286" s="3"/>
      <c r="AH286" s="3"/>
      <c r="AI286" s="32"/>
      <c r="AJ286" s="32"/>
      <c r="AK286" s="32"/>
      <c r="AL286" s="32"/>
      <c r="AM286" s="59"/>
      <c r="AN286" s="59"/>
      <c r="AO286" s="59"/>
      <c r="AP286" s="59"/>
      <c r="AQ286" s="59"/>
    </row>
    <row r="287" spans="1:43" x14ac:dyDescent="0.25">
      <c r="A287" s="11" t="s">
        <v>894</v>
      </c>
      <c r="B287" s="11" t="str">
        <f>_xlfn.IFNA(VLOOKUP($A287,'Project List'!$A$9:$AF$360,'Project List'!G$1,FALSE),0)</f>
        <v>Implementation of Predict risk management software</v>
      </c>
      <c r="C287" s="11" t="str">
        <f>_xlfn.IFNA(VLOOKUP($A287,'Project List'!$A$9:$AF$360,'Project List'!C$1,FALSE),0)</f>
        <v>ExAnte</v>
      </c>
      <c r="D287" s="11" t="str">
        <f>_xlfn.IFNA(VLOOKUP($A287,'Project List'!$A$9:$AF$360,'Project List'!D$1,FALSE),0)</f>
        <v>Information Technology</v>
      </c>
      <c r="E287" s="11" t="str">
        <f>_xlfn.IFNA(VLOOKUP($A287,'Project List'!$A$9:$AF$360,'Project List'!H$1,FALSE),0)</f>
        <v>Closed</v>
      </c>
      <c r="F287" s="105">
        <f>_xlfn.IFNA(VLOOKUP($A287,'Project List'!$A$9:$AF$360,'Project List'!I$1,FALSE),0)</f>
        <v>0</v>
      </c>
      <c r="G287" s="105">
        <f>_xlfn.IFNA(VLOOKUP($A287,'Project List'!$A$9:$AF$360,'Project List'!J$1,FALSE),0)</f>
        <v>0</v>
      </c>
      <c r="H287" s="105">
        <f>_xlfn.IFNA(VLOOKUP($A287,'Project List'!$A$9:$AF$360,'Project List'!K$1,FALSE),0)</f>
        <v>0</v>
      </c>
      <c r="I287" s="105">
        <f>_xlfn.IFNA(VLOOKUP($A287,'Project List'!$A$9:$AF$360,'Project List'!L$1,FALSE),0)</f>
        <v>0</v>
      </c>
      <c r="J287" s="105">
        <f>_xlfn.IFNA(VLOOKUP($A287,'Project List'!$A$9:$AF$360,'Project List'!M$1,FALSE),0)</f>
        <v>0</v>
      </c>
      <c r="K287" s="105">
        <f>_xlfn.IFNA(VLOOKUP($A287,'Project List'!$A$9:$AF$360,'Project List'!N$1,FALSE),0)</f>
        <v>0</v>
      </c>
      <c r="L287" s="105">
        <f>_xlfn.IFNA(VLOOKUP($A287,'Project List'!$A$9:$AF$360,'Project List'!O$1,FALSE),0)</f>
        <v>0</v>
      </c>
      <c r="M287" s="105">
        <f>_xlfn.IFNA(VLOOKUP($A287,'Project List'!$A$9:$AF$360,'Project List'!P$1,FALSE),0)</f>
        <v>0</v>
      </c>
      <c r="N287" s="105">
        <f>_xlfn.IFNA(VLOOKUP($A287,'Project List'!$A$9:$AF$360,'Project List'!Q$1,FALSE),0)</f>
        <v>0</v>
      </c>
      <c r="O287" s="105">
        <f>_xlfn.IFNA(VLOOKUP($A287,'Project List'!$A$9:$AF$360,'Project List'!R$1,FALSE),0)</f>
        <v>0</v>
      </c>
      <c r="P287" s="105">
        <f>_xlfn.IFNA(VLOOKUP($A287,'Project List'!$A$9:$AF$360,'Project List'!S$1,FALSE),0)</f>
        <v>0</v>
      </c>
      <c r="Q287" s="105">
        <f>_xlfn.IFNA(VLOOKUP($A287,'Project List'!$A$9:$AF$360,'Project List'!T$1,FALSE),0)</f>
        <v>0</v>
      </c>
      <c r="R287" s="105">
        <f>_xlfn.IFNA(VLOOKUP($A287,'Project List'!$A$9:$AF$360,'Project List'!U$1,FALSE),0)</f>
        <v>0</v>
      </c>
      <c r="S287" s="105">
        <f>_xlfn.IFNA(VLOOKUP($A287,'Project List'!$A$9:$AF$360,'Project List'!V$1,FALSE),0)</f>
        <v>0</v>
      </c>
      <c r="T287" s="105">
        <f>_xlfn.IFNA(VLOOKUP($A287,'Project List'!$A$9:$AF$360,'Project List'!W$1,FALSE),0)</f>
        <v>204708.17</v>
      </c>
      <c r="U287" s="105">
        <f>_xlfn.IFNA(VLOOKUP($A287,'Project List'!$A$9:$AF$360,'Project List'!X$1,FALSE),0)</f>
        <v>251.95</v>
      </c>
      <c r="V287" s="13" t="str">
        <f>_xlfn.IFNA(IF(VLOOKUP($A287,'Project List'!$A$9:$BF$360,'Project List'!Y$1,FALSE)=0,"Nil",
IF(OR($E287="Potential",$E287="Proposed",$E287="Deferred",$E287="Cancelled",$E287="Closed"),VLOOKUP($A287,'Project List'!$A$9:$BF$360,'Project List'!Y$1,FALSE)*$A$15*$AE287,VLOOKUP($A287,'Project List'!$A$9:$BF$360,'Project List'!Y$1,FALSE))),0)</f>
        <v>Nil</v>
      </c>
      <c r="W287" s="13" t="str">
        <f>_xlfn.IFNA(IF(VLOOKUP($A287,'Project List'!$A$9:$BF$360,'Project List'!Z$1,FALSE)=0,"Nil",
IF(OR($E287="Potential",$E287="Proposed",$E287="Deferred",$E287="Cancelled",$E287="Closed"),VLOOKUP($A287,'Project List'!$A$9:$BF$360,'Project List'!Z$1,FALSE)*$A$15*$AE287,VLOOKUP($A287,'Project List'!$A$9:$BF$360,'Project List'!Z$1,FALSE))),0)</f>
        <v>Nil</v>
      </c>
      <c r="X287" s="13" t="str">
        <f>_xlfn.IFNA(IF(VLOOKUP($A287,'Project List'!$A$9:$BF$360,'Project List'!AA$1,FALSE)=0,"Nil",
IF(OR($E287="Potential",$E287="Proposed",$E287="Deferred",$E287="Cancelled",$E287="Closed"),VLOOKUP($A287,'Project List'!$A$9:$BF$360,'Project List'!AA$1,FALSE)*$A$15*$AE287,VLOOKUP($A287,'Project List'!$A$9:$BF$360,'Project List'!AA$1,FALSE))),0)</f>
        <v>Nil</v>
      </c>
      <c r="Y287" s="13" t="str">
        <f>_xlfn.IFNA(IF(VLOOKUP($A287,'Project List'!$A$9:$BF$360,'Project List'!AB$1,FALSE)=0,"Nil",
IF(OR($E287="Potential",$E287="Proposed",$E287="Deferred",$E287="Cancelled",$E287="Closed"),VLOOKUP($A287,'Project List'!$A$9:$BF$360,'Project List'!AB$1,FALSE)*$A$15*$AE287,VLOOKUP($A287,'Project List'!$A$9:$BF$360,'Project List'!AB$1,FALSE))),0)</f>
        <v>Nil</v>
      </c>
      <c r="Z287" s="13" t="str">
        <f>_xlfn.IFNA(IF(VLOOKUP($A287,'Project List'!$A$9:$BF$360,'Project List'!AC$1,FALSE)=0,"Nil",
IF(OR($E287="Potential",$E287="Proposed",$E287="Deferred",$E287="Cancelled",$E287="Closed"),VLOOKUP($A287,'Project List'!$A$9:$BF$360,'Project List'!AC$1,FALSE)*$A$15*$AE287,VLOOKUP($A287,'Project List'!$A$9:$BF$360,'Project List'!AC$1,FALSE))),0)</f>
        <v>Nil</v>
      </c>
      <c r="AA287" s="13" t="str">
        <f>_xlfn.IFNA(IF(VLOOKUP($A287,'Project List'!$A$9:$BF$360,'Project List'!AD$1,FALSE)=0,"Nil",
IF(OR($E287="Potential",$E287="Proposed",$E287="Deferred",$E287="Cancelled",$E287="Closed"),VLOOKUP($A287,'Project List'!$A$9:$BF$360,'Project List'!AD$1,FALSE)*$A$15*$AE287,VLOOKUP($A287,'Project List'!$A$9:$BF$360,'Project List'!AD$1,FALSE))),0)</f>
        <v>Nil</v>
      </c>
      <c r="AB287" s="13" t="str">
        <f>_xlfn.IFNA(IF(VLOOKUP($A287,'Project List'!$A$9:$BF$360,'Project List'!AE$1,FALSE)=0,"Nil",
IF(OR($E287="Potential",$E287="Proposed",$E287="Deferred",$E287="Cancelled",$E287="Closed"),VLOOKUP($A287,'Project List'!$A$9:$BF$360,'Project List'!AE$1,FALSE)*$A$15*$AE287,VLOOKUP($A287,'Project List'!$A$9:$BF$360,'Project List'!AE$1,FALSE))),0)</f>
        <v>Nil</v>
      </c>
      <c r="AC287" s="13" t="str">
        <f>_xlfn.IFNA(IF(VLOOKUP($A287,'Project List'!$A$9:$BF$360,'Project List'!AF$1,FALSE)=0,"Nil",
IF(OR($E287="Potential",$E287="Proposed",$E287="Deferred",$E287="Cancelled",$E287="Closed"),VLOOKUP($A287,'Project List'!$A$9:$BF$360,'Project List'!AF$1,FALSE)*$A$15*$AE287,VLOOKUP($A287,'Project List'!$A$9:$BF$360,'Project List'!AF$1,FALSE))),0)</f>
        <v>Nil</v>
      </c>
      <c r="AD287" s="42"/>
      <c r="AE287" s="248">
        <f>1+IF(ISNA(VLOOKUP($A287,'Project labour content'!$A$7:$D$255,'Project labour content'!$D$1,FALSE)),VLOOKUP($D287,'Project labour content'!$F$6:$G$15,'Project labour content'!$G$1,FALSE),VLOOKUP($A287,'Project labour content'!$A$7:$D$255,'Project labour content'!$D$1,FALSE))*('Project labour content'!$K$14/100)*1</f>
        <v>1.0024480115846353</v>
      </c>
      <c r="AG287" s="3"/>
      <c r="AH287" s="3"/>
      <c r="AI287" s="32"/>
      <c r="AJ287" s="32"/>
      <c r="AK287" s="32"/>
      <c r="AL287" s="32"/>
      <c r="AM287" s="59"/>
      <c r="AN287" s="59"/>
      <c r="AO287" s="59"/>
      <c r="AP287" s="59"/>
      <c r="AQ287" s="59"/>
    </row>
    <row r="288" spans="1:43" x14ac:dyDescent="0.25">
      <c r="A288" s="11" t="s">
        <v>902</v>
      </c>
      <c r="B288" s="11" t="str">
        <f>_xlfn.IFNA(VLOOKUP($A288,'Project List'!$A$9:$AF$360,'Project List'!G$1,FALSE),0)</f>
        <v>Substation and Building Security System Replacement</v>
      </c>
      <c r="C288" s="11" t="str">
        <f>_xlfn.IFNA(VLOOKUP($A288,'Project List'!$A$9:$AF$360,'Project List'!C$1,FALSE),0)</f>
        <v>ExAnte</v>
      </c>
      <c r="D288" s="11" t="str">
        <f>_xlfn.IFNA(VLOOKUP($A288,'Project List'!$A$9:$AF$360,'Project List'!D$1,FALSE),0)</f>
        <v>Replacement</v>
      </c>
      <c r="E288" s="11" t="str">
        <f>_xlfn.IFNA(VLOOKUP($A288,'Project List'!$A$9:$AF$360,'Project List'!H$1,FALSE),0)</f>
        <v>Active</v>
      </c>
      <c r="F288" s="105">
        <f>_xlfn.IFNA(VLOOKUP($A288,'Project List'!$A$9:$AF$360,'Project List'!I$1,FALSE),0)</f>
        <v>0</v>
      </c>
      <c r="G288" s="105">
        <f>_xlfn.IFNA(VLOOKUP($A288,'Project List'!$A$9:$AF$360,'Project List'!J$1,FALSE),0)</f>
        <v>0</v>
      </c>
      <c r="H288" s="105">
        <f>_xlfn.IFNA(VLOOKUP($A288,'Project List'!$A$9:$AF$360,'Project List'!K$1,FALSE),0)</f>
        <v>0</v>
      </c>
      <c r="I288" s="105">
        <f>_xlfn.IFNA(VLOOKUP($A288,'Project List'!$A$9:$AF$360,'Project List'!L$1,FALSE),0)</f>
        <v>0</v>
      </c>
      <c r="J288" s="105">
        <f>_xlfn.IFNA(VLOOKUP($A288,'Project List'!$A$9:$AF$360,'Project List'!M$1,FALSE),0)</f>
        <v>0</v>
      </c>
      <c r="K288" s="105">
        <f>_xlfn.IFNA(VLOOKUP($A288,'Project List'!$A$9:$AF$360,'Project List'!N$1,FALSE),0)</f>
        <v>0</v>
      </c>
      <c r="L288" s="105">
        <f>_xlfn.IFNA(VLOOKUP($A288,'Project List'!$A$9:$AF$360,'Project List'!O$1,FALSE),0)</f>
        <v>0</v>
      </c>
      <c r="M288" s="105">
        <f>_xlfn.IFNA(VLOOKUP($A288,'Project List'!$A$9:$AF$360,'Project List'!P$1,FALSE),0)</f>
        <v>0</v>
      </c>
      <c r="N288" s="105">
        <f>_xlfn.IFNA(VLOOKUP($A288,'Project List'!$A$9:$AF$360,'Project List'!Q$1,FALSE),0)</f>
        <v>0</v>
      </c>
      <c r="O288" s="105">
        <f>_xlfn.IFNA(VLOOKUP($A288,'Project List'!$A$9:$AF$360,'Project List'!R$1,FALSE),0)</f>
        <v>0</v>
      </c>
      <c r="P288" s="105">
        <f>_xlfn.IFNA(VLOOKUP($A288,'Project List'!$A$9:$AF$360,'Project List'!S$1,FALSE),0)</f>
        <v>0</v>
      </c>
      <c r="Q288" s="105">
        <f>_xlfn.IFNA(VLOOKUP($A288,'Project List'!$A$9:$AF$360,'Project List'!T$1,FALSE),0)</f>
        <v>0</v>
      </c>
      <c r="R288" s="105">
        <f>_xlfn.IFNA(VLOOKUP($A288,'Project List'!$A$9:$AF$360,'Project List'!U$1,FALSE),0)</f>
        <v>0</v>
      </c>
      <c r="S288" s="105">
        <f>_xlfn.IFNA(VLOOKUP($A288,'Project List'!$A$9:$AF$360,'Project List'!V$1,FALSE),0)</f>
        <v>0</v>
      </c>
      <c r="T288" s="105">
        <f>_xlfn.IFNA(VLOOKUP($A288,'Project List'!$A$9:$AF$360,'Project List'!W$1,FALSE),0)</f>
        <v>171868.79</v>
      </c>
      <c r="U288" s="105">
        <f>_xlfn.IFNA(VLOOKUP($A288,'Project List'!$A$9:$AF$360,'Project List'!X$1,FALSE),0)</f>
        <v>206294.98</v>
      </c>
      <c r="V288" s="13">
        <f>_xlfn.IFNA(IF(VLOOKUP($A288,'Project List'!$A$9:$BF$360,'Project List'!Y$1,FALSE)=0,"Nil",
IF(OR($E288="Potential",$E288="Proposed",$E288="Deferred",$E288="Cancelled",$E288="Closed"),VLOOKUP($A288,'Project List'!$A$9:$BF$360,'Project List'!Y$1,FALSE)*$A$15*$AE288,VLOOKUP($A288,'Project List'!$A$9:$BF$360,'Project List'!Y$1,FALSE))),0)</f>
        <v>932306.65000699251</v>
      </c>
      <c r="W288" s="13">
        <f>_xlfn.IFNA(IF(VLOOKUP($A288,'Project List'!$A$9:$BF$360,'Project List'!Z$1,FALSE)=0,"Nil",
IF(OR($E288="Potential",$E288="Proposed",$E288="Deferred",$E288="Cancelled",$E288="Closed"),VLOOKUP($A288,'Project List'!$A$9:$BF$360,'Project List'!Z$1,FALSE)*$A$15*$AE288,VLOOKUP($A288,'Project List'!$A$9:$BF$360,'Project List'!Z$1,FALSE))),0)</f>
        <v>3619644.5046220613</v>
      </c>
      <c r="X288" s="13">
        <f>_xlfn.IFNA(IF(VLOOKUP($A288,'Project List'!$A$9:$BF$360,'Project List'!AA$1,FALSE)=0,"Nil",
IF(OR($E288="Potential",$E288="Proposed",$E288="Deferred",$E288="Cancelled",$E288="Closed"),VLOOKUP($A288,'Project List'!$A$9:$BF$360,'Project List'!AA$1,FALSE)*$A$15*$AE288,VLOOKUP($A288,'Project List'!$A$9:$BF$360,'Project List'!AA$1,FALSE))),0)</f>
        <v>1792575.1909520754</v>
      </c>
      <c r="Y288" s="13">
        <f>_xlfn.IFNA(IF(VLOOKUP($A288,'Project List'!$A$9:$BF$360,'Project List'!AB$1,FALSE)=0,"Nil",
IF(OR($E288="Potential",$E288="Proposed",$E288="Deferred",$E288="Cancelled",$E288="Closed"),VLOOKUP($A288,'Project List'!$A$9:$BF$360,'Project List'!AB$1,FALSE)*$A$15*$AE288,VLOOKUP($A288,'Project List'!$A$9:$BF$360,'Project List'!AB$1,FALSE))),0)</f>
        <v>5479.774259338662</v>
      </c>
      <c r="Z288" s="13" t="str">
        <f>_xlfn.IFNA(IF(VLOOKUP($A288,'Project List'!$A$9:$BF$360,'Project List'!AC$1,FALSE)=0,"Nil",
IF(OR($E288="Potential",$E288="Proposed",$E288="Deferred",$E288="Cancelled",$E288="Closed"),VLOOKUP($A288,'Project List'!$A$9:$BF$360,'Project List'!AC$1,FALSE)*$A$15*$AE288,VLOOKUP($A288,'Project List'!$A$9:$BF$360,'Project List'!AC$1,FALSE))),0)</f>
        <v>Nil</v>
      </c>
      <c r="AA288" s="13" t="str">
        <f>_xlfn.IFNA(IF(VLOOKUP($A288,'Project List'!$A$9:$BF$360,'Project List'!AD$1,FALSE)=0,"Nil",
IF(OR($E288="Potential",$E288="Proposed",$E288="Deferred",$E288="Cancelled",$E288="Closed"),VLOOKUP($A288,'Project List'!$A$9:$BF$360,'Project List'!AD$1,FALSE)*$A$15*$AE288,VLOOKUP($A288,'Project List'!$A$9:$BF$360,'Project List'!AD$1,FALSE))),0)</f>
        <v>Nil</v>
      </c>
      <c r="AB288" s="13" t="str">
        <f>_xlfn.IFNA(IF(VLOOKUP($A288,'Project List'!$A$9:$BF$360,'Project List'!AE$1,FALSE)=0,"Nil",
IF(OR($E288="Potential",$E288="Proposed",$E288="Deferred",$E288="Cancelled",$E288="Closed"),VLOOKUP($A288,'Project List'!$A$9:$BF$360,'Project List'!AE$1,FALSE)*$A$15*$AE288,VLOOKUP($A288,'Project List'!$A$9:$BF$360,'Project List'!AE$1,FALSE))),0)</f>
        <v>Nil</v>
      </c>
      <c r="AC288" s="13" t="str">
        <f>_xlfn.IFNA(IF(VLOOKUP($A288,'Project List'!$A$9:$BF$360,'Project List'!AF$1,FALSE)=0,"Nil",
IF(OR($E288="Potential",$E288="Proposed",$E288="Deferred",$E288="Cancelled",$E288="Closed"),VLOOKUP($A288,'Project List'!$A$9:$BF$360,'Project List'!AF$1,FALSE)*$A$15*$AE288,VLOOKUP($A288,'Project List'!$A$9:$BF$360,'Project List'!AF$1,FALSE))),0)</f>
        <v>Nil</v>
      </c>
      <c r="AD288" s="42"/>
      <c r="AE288" s="248">
        <f>1+IF(ISNA(VLOOKUP($A288,'Project labour content'!$A$7:$D$255,'Project labour content'!$D$1,FALSE)),VLOOKUP($D288,'Project labour content'!$F$6:$G$15,'Project labour content'!$G$1,FALSE),VLOOKUP($A288,'Project labour content'!$A$7:$D$255,'Project labour content'!$D$1,FALSE))*('Project labour content'!$K$14/100)*1</f>
        <v>1.0010434776529047</v>
      </c>
      <c r="AG288" s="3"/>
      <c r="AH288" s="3"/>
      <c r="AI288" s="32"/>
      <c r="AJ288" s="32"/>
      <c r="AK288" s="32"/>
      <c r="AL288" s="32"/>
      <c r="AM288" s="59"/>
      <c r="AN288" s="59"/>
      <c r="AO288" s="59"/>
      <c r="AP288" s="59"/>
      <c r="AQ288" s="59"/>
    </row>
    <row r="289" spans="1:43" x14ac:dyDescent="0.25">
      <c r="A289" s="11" t="s">
        <v>895</v>
      </c>
      <c r="B289" s="11" t="str">
        <f>_xlfn.IFNA(VLOOKUP($A289,'Project List'!$A$9:$AF$360,'Project List'!G$1,FALSE),0)</f>
        <v>ERP Systems Refresh</v>
      </c>
      <c r="C289" s="11" t="str">
        <f>_xlfn.IFNA(VLOOKUP($A289,'Project List'!$A$9:$AF$360,'Project List'!C$1,FALSE),0)</f>
        <v>ExAnte</v>
      </c>
      <c r="D289" s="11" t="str">
        <f>_xlfn.IFNA(VLOOKUP($A289,'Project List'!$A$9:$AF$360,'Project List'!D$1,FALSE),0)</f>
        <v>Information Technology</v>
      </c>
      <c r="E289" s="11" t="str">
        <f>_xlfn.IFNA(VLOOKUP($A289,'Project List'!$A$9:$AF$360,'Project List'!H$1,FALSE),0)</f>
        <v>Active</v>
      </c>
      <c r="F289" s="105">
        <f>_xlfn.IFNA(VLOOKUP($A289,'Project List'!$A$9:$AF$360,'Project List'!I$1,FALSE),0)</f>
        <v>0</v>
      </c>
      <c r="G289" s="105">
        <f>_xlfn.IFNA(VLOOKUP($A289,'Project List'!$A$9:$AF$360,'Project List'!J$1,FALSE),0)</f>
        <v>0</v>
      </c>
      <c r="H289" s="105">
        <f>_xlfn.IFNA(VLOOKUP($A289,'Project List'!$A$9:$AF$360,'Project List'!K$1,FALSE),0)</f>
        <v>0</v>
      </c>
      <c r="I289" s="105">
        <f>_xlfn.IFNA(VLOOKUP($A289,'Project List'!$A$9:$AF$360,'Project List'!L$1,FALSE),0)</f>
        <v>0</v>
      </c>
      <c r="J289" s="105">
        <f>_xlfn.IFNA(VLOOKUP($A289,'Project List'!$A$9:$AF$360,'Project List'!M$1,FALSE),0)</f>
        <v>0</v>
      </c>
      <c r="K289" s="105">
        <f>_xlfn.IFNA(VLOOKUP($A289,'Project List'!$A$9:$AF$360,'Project List'!N$1,FALSE),0)</f>
        <v>0</v>
      </c>
      <c r="L289" s="105">
        <f>_xlfn.IFNA(VLOOKUP($A289,'Project List'!$A$9:$AF$360,'Project List'!O$1,FALSE),0)</f>
        <v>0</v>
      </c>
      <c r="M289" s="105">
        <f>_xlfn.IFNA(VLOOKUP($A289,'Project List'!$A$9:$AF$360,'Project List'!P$1,FALSE),0)</f>
        <v>0</v>
      </c>
      <c r="N289" s="105">
        <f>_xlfn.IFNA(VLOOKUP($A289,'Project List'!$A$9:$AF$360,'Project List'!Q$1,FALSE),0)</f>
        <v>0</v>
      </c>
      <c r="O289" s="105">
        <f>_xlfn.IFNA(VLOOKUP($A289,'Project List'!$A$9:$AF$360,'Project List'!R$1,FALSE),0)</f>
        <v>0</v>
      </c>
      <c r="P289" s="105">
        <f>_xlfn.IFNA(VLOOKUP($A289,'Project List'!$A$9:$AF$360,'Project List'!S$1,FALSE),0)</f>
        <v>0</v>
      </c>
      <c r="Q289" s="105">
        <f>_xlfn.IFNA(VLOOKUP($A289,'Project List'!$A$9:$AF$360,'Project List'!T$1,FALSE),0)</f>
        <v>0</v>
      </c>
      <c r="R289" s="105">
        <f>_xlfn.IFNA(VLOOKUP($A289,'Project List'!$A$9:$AF$360,'Project List'!U$1,FALSE),0)</f>
        <v>0</v>
      </c>
      <c r="S289" s="105">
        <f>_xlfn.IFNA(VLOOKUP($A289,'Project List'!$A$9:$AF$360,'Project List'!V$1,FALSE),0)</f>
        <v>0</v>
      </c>
      <c r="T289" s="105">
        <f>_xlfn.IFNA(VLOOKUP($A289,'Project List'!$A$9:$AF$360,'Project List'!W$1,FALSE),0)</f>
        <v>1672899.9</v>
      </c>
      <c r="U289" s="105">
        <f>_xlfn.IFNA(VLOOKUP($A289,'Project List'!$A$9:$AF$360,'Project List'!X$1,FALSE),0)</f>
        <v>4158930.84</v>
      </c>
      <c r="V289" s="13">
        <f>_xlfn.IFNA(IF(VLOOKUP($A289,'Project List'!$A$9:$BF$360,'Project List'!Y$1,FALSE)=0,"Nil",
IF(OR($E289="Potential",$E289="Proposed",$E289="Deferred",$E289="Cancelled",$E289="Closed"),VLOOKUP($A289,'Project List'!$A$9:$BF$360,'Project List'!Y$1,FALSE)*$A$15*$AE289,VLOOKUP($A289,'Project List'!$A$9:$BF$360,'Project List'!Y$1,FALSE))),0)</f>
        <v>3613452.7173203565</v>
      </c>
      <c r="W289" s="13" t="str">
        <f>_xlfn.IFNA(IF(VLOOKUP($A289,'Project List'!$A$9:$BF$360,'Project List'!Z$1,FALSE)=0,"Nil",
IF(OR($E289="Potential",$E289="Proposed",$E289="Deferred",$E289="Cancelled",$E289="Closed"),VLOOKUP($A289,'Project List'!$A$9:$BF$360,'Project List'!Z$1,FALSE)*$A$15*$AE289,VLOOKUP($A289,'Project List'!$A$9:$BF$360,'Project List'!Z$1,FALSE))),0)</f>
        <v>Nil</v>
      </c>
      <c r="X289" s="13" t="str">
        <f>_xlfn.IFNA(IF(VLOOKUP($A289,'Project List'!$A$9:$BF$360,'Project List'!AA$1,FALSE)=0,"Nil",
IF(OR($E289="Potential",$E289="Proposed",$E289="Deferred",$E289="Cancelled",$E289="Closed"),VLOOKUP($A289,'Project List'!$A$9:$BF$360,'Project List'!AA$1,FALSE)*$A$15*$AE289,VLOOKUP($A289,'Project List'!$A$9:$BF$360,'Project List'!AA$1,FALSE))),0)</f>
        <v>Nil</v>
      </c>
      <c r="Y289" s="13" t="str">
        <f>_xlfn.IFNA(IF(VLOOKUP($A289,'Project List'!$A$9:$BF$360,'Project List'!AB$1,FALSE)=0,"Nil",
IF(OR($E289="Potential",$E289="Proposed",$E289="Deferred",$E289="Cancelled",$E289="Closed"),VLOOKUP($A289,'Project List'!$A$9:$BF$360,'Project List'!AB$1,FALSE)*$A$15*$AE289,VLOOKUP($A289,'Project List'!$A$9:$BF$360,'Project List'!AB$1,FALSE))),0)</f>
        <v>Nil</v>
      </c>
      <c r="Z289" s="13" t="str">
        <f>_xlfn.IFNA(IF(VLOOKUP($A289,'Project List'!$A$9:$BF$360,'Project List'!AC$1,FALSE)=0,"Nil",
IF(OR($E289="Potential",$E289="Proposed",$E289="Deferred",$E289="Cancelled",$E289="Closed"),VLOOKUP($A289,'Project List'!$A$9:$BF$360,'Project List'!AC$1,FALSE)*$A$15*$AE289,VLOOKUP($A289,'Project List'!$A$9:$BF$360,'Project List'!AC$1,FALSE))),0)</f>
        <v>Nil</v>
      </c>
      <c r="AA289" s="13" t="str">
        <f>_xlfn.IFNA(IF(VLOOKUP($A289,'Project List'!$A$9:$BF$360,'Project List'!AD$1,FALSE)=0,"Nil",
IF(OR($E289="Potential",$E289="Proposed",$E289="Deferred",$E289="Cancelled",$E289="Closed"),VLOOKUP($A289,'Project List'!$A$9:$BF$360,'Project List'!AD$1,FALSE)*$A$15*$AE289,VLOOKUP($A289,'Project List'!$A$9:$BF$360,'Project List'!AD$1,FALSE))),0)</f>
        <v>Nil</v>
      </c>
      <c r="AB289" s="13" t="str">
        <f>_xlfn.IFNA(IF(VLOOKUP($A289,'Project List'!$A$9:$BF$360,'Project List'!AE$1,FALSE)=0,"Nil",
IF(OR($E289="Potential",$E289="Proposed",$E289="Deferred",$E289="Cancelled",$E289="Closed"),VLOOKUP($A289,'Project List'!$A$9:$BF$360,'Project List'!AE$1,FALSE)*$A$15*$AE289,VLOOKUP($A289,'Project List'!$A$9:$BF$360,'Project List'!AE$1,FALSE))),0)</f>
        <v>Nil</v>
      </c>
      <c r="AC289" s="13" t="str">
        <f>_xlfn.IFNA(IF(VLOOKUP($A289,'Project List'!$A$9:$BF$360,'Project List'!AF$1,FALSE)=0,"Nil",
IF(OR($E289="Potential",$E289="Proposed",$E289="Deferred",$E289="Cancelled",$E289="Closed"),VLOOKUP($A289,'Project List'!$A$9:$BF$360,'Project List'!AF$1,FALSE)*$A$15*$AE289,VLOOKUP($A289,'Project List'!$A$9:$BF$360,'Project List'!AF$1,FALSE))),0)</f>
        <v>Nil</v>
      </c>
      <c r="AD289" s="42"/>
      <c r="AE289" s="248">
        <f>1+IF(ISNA(VLOOKUP($A289,'Project labour content'!$A$7:$D$255,'Project labour content'!$D$1,FALSE)),VLOOKUP($D289,'Project labour content'!$F$6:$G$15,'Project labour content'!$G$1,FALSE),VLOOKUP($A289,'Project labour content'!$A$7:$D$255,'Project labour content'!$D$1,FALSE))*('Project labour content'!$K$14/100)*1</f>
        <v>1.0012814102260315</v>
      </c>
      <c r="AG289" s="3"/>
      <c r="AH289" s="3"/>
      <c r="AI289" s="32"/>
      <c r="AJ289" s="32"/>
      <c r="AK289" s="32"/>
      <c r="AL289" s="32"/>
      <c r="AM289" s="59"/>
      <c r="AN289" s="59"/>
      <c r="AO289" s="59"/>
      <c r="AP289" s="59"/>
      <c r="AQ289" s="59"/>
    </row>
    <row r="290" spans="1:43" x14ac:dyDescent="0.25">
      <c r="A290" s="11" t="s">
        <v>956</v>
      </c>
      <c r="B290" s="11" t="str">
        <f>_xlfn.IFNA(VLOOKUP($A290,'Project List'!$A$9:$AF$360,'Project List'!G$1,FALSE),0)</f>
        <v>AC Board Replacement 2024-2028</v>
      </c>
      <c r="C290" s="11" t="str">
        <f>_xlfn.IFNA(VLOOKUP($A290,'Project List'!$A$9:$AF$360,'Project List'!C$1,FALSE),0)</f>
        <v>ExAnte</v>
      </c>
      <c r="D290" s="11" t="str">
        <f>_xlfn.IFNA(VLOOKUP($A290,'Project List'!$A$9:$AF$360,'Project List'!D$1,FALSE),0)</f>
        <v>Replacement</v>
      </c>
      <c r="E290" s="11" t="str">
        <f>_xlfn.IFNA(VLOOKUP($A290,'Project List'!$A$9:$AF$360,'Project List'!H$1,FALSE),0)</f>
        <v>Potential</v>
      </c>
      <c r="F290" s="105">
        <f>_xlfn.IFNA(VLOOKUP($A290,'Project List'!$A$9:$AF$360,'Project List'!I$1,FALSE),0)</f>
        <v>0</v>
      </c>
      <c r="G290" s="105">
        <f>_xlfn.IFNA(VLOOKUP($A290,'Project List'!$A$9:$AF$360,'Project List'!J$1,FALSE),0)</f>
        <v>0</v>
      </c>
      <c r="H290" s="105">
        <f>_xlfn.IFNA(VLOOKUP($A290,'Project List'!$A$9:$AF$360,'Project List'!K$1,FALSE),0)</f>
        <v>0</v>
      </c>
      <c r="I290" s="105">
        <f>_xlfn.IFNA(VLOOKUP($A290,'Project List'!$A$9:$AF$360,'Project List'!L$1,FALSE),0)</f>
        <v>0</v>
      </c>
      <c r="J290" s="105">
        <f>_xlfn.IFNA(VLOOKUP($A290,'Project List'!$A$9:$AF$360,'Project List'!M$1,FALSE),0)</f>
        <v>0</v>
      </c>
      <c r="K290" s="105">
        <f>_xlfn.IFNA(VLOOKUP($A290,'Project List'!$A$9:$AF$360,'Project List'!N$1,FALSE),0)</f>
        <v>0</v>
      </c>
      <c r="L290" s="105">
        <f>_xlfn.IFNA(VLOOKUP($A290,'Project List'!$A$9:$AF$360,'Project List'!O$1,FALSE),0)</f>
        <v>0</v>
      </c>
      <c r="M290" s="105">
        <f>_xlfn.IFNA(VLOOKUP($A290,'Project List'!$A$9:$AF$360,'Project List'!P$1,FALSE),0)</f>
        <v>0</v>
      </c>
      <c r="N290" s="105">
        <f>_xlfn.IFNA(VLOOKUP($A290,'Project List'!$A$9:$AF$360,'Project List'!Q$1,FALSE),0)</f>
        <v>0</v>
      </c>
      <c r="O290" s="105">
        <f>_xlfn.IFNA(VLOOKUP($A290,'Project List'!$A$9:$AF$360,'Project List'!R$1,FALSE),0)</f>
        <v>0</v>
      </c>
      <c r="P290" s="105">
        <f>_xlfn.IFNA(VLOOKUP($A290,'Project List'!$A$9:$AF$360,'Project List'!S$1,FALSE),0)</f>
        <v>0</v>
      </c>
      <c r="Q290" s="105">
        <f>_xlfn.IFNA(VLOOKUP($A290,'Project List'!$A$9:$AF$360,'Project List'!T$1,FALSE),0)</f>
        <v>0</v>
      </c>
      <c r="R290" s="105">
        <f>_xlfn.IFNA(VLOOKUP($A290,'Project List'!$A$9:$AF$360,'Project List'!U$1,FALSE),0)</f>
        <v>0</v>
      </c>
      <c r="S290" s="105">
        <f>_xlfn.IFNA(VLOOKUP($A290,'Project List'!$A$9:$AF$360,'Project List'!V$1,FALSE),0)</f>
        <v>0</v>
      </c>
      <c r="T290" s="105">
        <f>_xlfn.IFNA(VLOOKUP($A290,'Project List'!$A$9:$AF$360,'Project List'!W$1,FALSE),0)</f>
        <v>0</v>
      </c>
      <c r="U290" s="105">
        <f>_xlfn.IFNA(VLOOKUP($A290,'Project List'!$A$9:$AF$360,'Project List'!X$1,FALSE),0)</f>
        <v>0</v>
      </c>
      <c r="V290" s="13" t="str">
        <f>_xlfn.IFNA(IF(VLOOKUP($A290,'Project List'!$A$9:$BF$360,'Project List'!Y$1,FALSE)=0,"Nil",
IF(OR($E290="Potential",$E290="Proposed",$E290="Deferred",$E290="Cancelled",$E290="Closed"),VLOOKUP($A290,'Project List'!$A$9:$BF$360,'Project List'!Y$1,FALSE)*$A$15*$AE290,VLOOKUP($A290,'Project List'!$A$9:$BF$360,'Project List'!Y$1,FALSE))),0)</f>
        <v>Nil</v>
      </c>
      <c r="W290" s="13" t="str">
        <f>_xlfn.IFNA(IF(VLOOKUP($A290,'Project List'!$A$9:$BF$360,'Project List'!Z$1,FALSE)=0,"Nil",
IF(OR($E290="Potential",$E290="Proposed",$E290="Deferred",$E290="Cancelled",$E290="Closed"),VLOOKUP($A290,'Project List'!$A$9:$BF$360,'Project List'!Z$1,FALSE)*$A$15*$AE290,VLOOKUP($A290,'Project List'!$A$9:$BF$360,'Project List'!Z$1,FALSE))),0)</f>
        <v>Nil</v>
      </c>
      <c r="X290" s="13" t="str">
        <f>_xlfn.IFNA(IF(VLOOKUP($A290,'Project List'!$A$9:$BF$360,'Project List'!AA$1,FALSE)=0,"Nil",
IF(OR($E290="Potential",$E290="Proposed",$E290="Deferred",$E290="Cancelled",$E290="Closed"),VLOOKUP($A290,'Project List'!$A$9:$BF$360,'Project List'!AA$1,FALSE)*$A$15*$AE290,VLOOKUP($A290,'Project List'!$A$9:$BF$360,'Project List'!AA$1,FALSE))),0)</f>
        <v>Nil</v>
      </c>
      <c r="Y290" s="13" t="str">
        <f>_xlfn.IFNA(IF(VLOOKUP($A290,'Project List'!$A$9:$BF$360,'Project List'!AB$1,FALSE)=0,"Nil",
IF(OR($E290="Potential",$E290="Proposed",$E290="Deferred",$E290="Cancelled",$E290="Closed"),VLOOKUP($A290,'Project List'!$A$9:$BF$360,'Project List'!AB$1,FALSE)*$A$15*$AE290,VLOOKUP($A290,'Project List'!$A$9:$BF$360,'Project List'!AB$1,FALSE))),0)</f>
        <v>Nil</v>
      </c>
      <c r="Z290" s="13">
        <f>_xlfn.IFNA(IF(VLOOKUP($A290,'Project List'!$A$9:$BF$360,'Project List'!AC$1,FALSE)=0,"Nil",
IF(OR($E290="Potential",$E290="Proposed",$E290="Deferred",$E290="Cancelled",$E290="Closed"),VLOOKUP($A290,'Project List'!$A$9:$BF$360,'Project List'!AC$1,FALSE)*$A$15*$AE290,VLOOKUP($A290,'Project List'!$A$9:$BF$360,'Project List'!AC$1,FALSE))),0)</f>
        <v>918860.06002950924</v>
      </c>
      <c r="AA290" s="13">
        <f>_xlfn.IFNA(IF(VLOOKUP($A290,'Project List'!$A$9:$BF$360,'Project List'!AD$1,FALSE)=0,"Nil",
IF(OR($E290="Potential",$E290="Proposed",$E290="Deferred",$E290="Cancelled",$E290="Closed"),VLOOKUP($A290,'Project List'!$A$9:$BF$360,'Project List'!AD$1,FALSE)*$A$15*$AE290,VLOOKUP($A290,'Project List'!$A$9:$BF$360,'Project List'!AD$1,FALSE))),0)</f>
        <v>3675440.240118037</v>
      </c>
      <c r="AB290" s="13">
        <f>_xlfn.IFNA(IF(VLOOKUP($A290,'Project List'!$A$9:$BF$360,'Project List'!AE$1,FALSE)=0,"Nil",
IF(OR($E290="Potential",$E290="Proposed",$E290="Deferred",$E290="Cancelled",$E290="Closed"),VLOOKUP($A290,'Project List'!$A$9:$BF$360,'Project List'!AE$1,FALSE)*$A$15*$AE290,VLOOKUP($A290,'Project List'!$A$9:$BF$360,'Project List'!AE$1,FALSE))),0)</f>
        <v>4594300.3001475455</v>
      </c>
      <c r="AC290" s="13" t="str">
        <f>_xlfn.IFNA(IF(VLOOKUP($A290,'Project List'!$A$9:$BF$360,'Project List'!AF$1,FALSE)=0,"Nil",
IF(OR($E290="Potential",$E290="Proposed",$E290="Deferred",$E290="Cancelled",$E290="Closed"),VLOOKUP($A290,'Project List'!$A$9:$BF$360,'Project List'!AF$1,FALSE)*$A$15*$AE290,VLOOKUP($A290,'Project List'!$A$9:$BF$360,'Project List'!AF$1,FALSE))),0)</f>
        <v>Nil</v>
      </c>
      <c r="AD290" s="42"/>
      <c r="AE290" s="248">
        <f>1+IF(ISNA(VLOOKUP($A290,'Project labour content'!$A$7:$D$255,'Project labour content'!$D$1,FALSE)),VLOOKUP($D290,'Project labour content'!$F$6:$G$15,'Project labour content'!$G$1,FALSE),VLOOKUP($A290,'Project labour content'!$A$7:$D$255,'Project labour content'!$D$1,FALSE))*('Project labour content'!$K$14/100)*1</f>
        <v>1.0011518384150986</v>
      </c>
      <c r="AG290" s="3"/>
      <c r="AH290" s="3"/>
      <c r="AI290" s="96"/>
      <c r="AJ290" s="96"/>
      <c r="AK290" s="96"/>
      <c r="AL290" s="96"/>
      <c r="AM290" s="96"/>
      <c r="AN290" s="96"/>
      <c r="AO290" s="96"/>
      <c r="AP290" s="59"/>
      <c r="AQ290" s="59"/>
    </row>
    <row r="291" spans="1:43" x14ac:dyDescent="0.25">
      <c r="A291" s="11" t="s">
        <v>975</v>
      </c>
      <c r="B291" s="11" t="str">
        <f>_xlfn.IFNA(VLOOKUP($A291,'Project List'!$A$9:$AF$360,'Project List'!G$1,FALSE),0)</f>
        <v>Control Room Systems Development</v>
      </c>
      <c r="C291" s="11" t="str">
        <f>_xlfn.IFNA(VLOOKUP($A291,'Project List'!$A$9:$AF$360,'Project List'!C$1,FALSE),0)</f>
        <v>ExAnte</v>
      </c>
      <c r="D291" s="11" t="str">
        <f>_xlfn.IFNA(VLOOKUP($A291,'Project List'!$A$9:$AF$360,'Project List'!D$1,FALSE),0)</f>
        <v>Security/Compliance</v>
      </c>
      <c r="E291" s="11" t="str">
        <f>_xlfn.IFNA(VLOOKUP($A291,'Project List'!$A$9:$AF$360,'Project List'!H$1,FALSE),0)</f>
        <v>Potential</v>
      </c>
      <c r="F291" s="105">
        <f>_xlfn.IFNA(VLOOKUP($A291,'Project List'!$A$9:$AF$360,'Project List'!I$1,FALSE),0)</f>
        <v>0</v>
      </c>
      <c r="G291" s="105">
        <f>_xlfn.IFNA(VLOOKUP($A291,'Project List'!$A$9:$AF$360,'Project List'!J$1,FALSE),0)</f>
        <v>0</v>
      </c>
      <c r="H291" s="105">
        <f>_xlfn.IFNA(VLOOKUP($A291,'Project List'!$A$9:$AF$360,'Project List'!K$1,FALSE),0)</f>
        <v>0</v>
      </c>
      <c r="I291" s="105">
        <f>_xlfn.IFNA(VLOOKUP($A291,'Project List'!$A$9:$AF$360,'Project List'!L$1,FALSE),0)</f>
        <v>0</v>
      </c>
      <c r="J291" s="105">
        <f>_xlfn.IFNA(VLOOKUP($A291,'Project List'!$A$9:$AF$360,'Project List'!M$1,FALSE),0)</f>
        <v>0</v>
      </c>
      <c r="K291" s="105">
        <f>_xlfn.IFNA(VLOOKUP($A291,'Project List'!$A$9:$AF$360,'Project List'!N$1,FALSE),0)</f>
        <v>0</v>
      </c>
      <c r="L291" s="105">
        <f>_xlfn.IFNA(VLOOKUP($A291,'Project List'!$A$9:$AF$360,'Project List'!O$1,FALSE),0)</f>
        <v>0</v>
      </c>
      <c r="M291" s="105">
        <f>_xlfn.IFNA(VLOOKUP($A291,'Project List'!$A$9:$AF$360,'Project List'!P$1,FALSE),0)</f>
        <v>0</v>
      </c>
      <c r="N291" s="105">
        <f>_xlfn.IFNA(VLOOKUP($A291,'Project List'!$A$9:$AF$360,'Project List'!Q$1,FALSE),0)</f>
        <v>0</v>
      </c>
      <c r="O291" s="105">
        <f>_xlfn.IFNA(VLOOKUP($A291,'Project List'!$A$9:$AF$360,'Project List'!R$1,FALSE),0)</f>
        <v>0</v>
      </c>
      <c r="P291" s="105">
        <f>_xlfn.IFNA(VLOOKUP($A291,'Project List'!$A$9:$AF$360,'Project List'!S$1,FALSE),0)</f>
        <v>0</v>
      </c>
      <c r="Q291" s="105">
        <f>_xlfn.IFNA(VLOOKUP($A291,'Project List'!$A$9:$AF$360,'Project List'!T$1,FALSE),0)</f>
        <v>0</v>
      </c>
      <c r="R291" s="105">
        <f>_xlfn.IFNA(VLOOKUP($A291,'Project List'!$A$9:$AF$360,'Project List'!U$1,FALSE),0)</f>
        <v>0</v>
      </c>
      <c r="S291" s="105">
        <f>_xlfn.IFNA(VLOOKUP($A291,'Project List'!$A$9:$AF$360,'Project List'!V$1,FALSE),0)</f>
        <v>0</v>
      </c>
      <c r="T291" s="105">
        <f>_xlfn.IFNA(VLOOKUP($A291,'Project List'!$A$9:$AF$360,'Project List'!W$1,FALSE),0)</f>
        <v>0</v>
      </c>
      <c r="U291" s="105">
        <f>_xlfn.IFNA(VLOOKUP($A291,'Project List'!$A$9:$AF$360,'Project List'!X$1,FALSE),0)</f>
        <v>0</v>
      </c>
      <c r="V291" s="13" t="str">
        <f>_xlfn.IFNA(IF(VLOOKUP($A291,'Project List'!$A$9:$BF$360,'Project List'!Y$1,FALSE)=0,"Nil",
IF(OR($E291="Potential",$E291="Proposed",$E291="Deferred",$E291="Cancelled",$E291="Closed"),VLOOKUP($A291,'Project List'!$A$9:$BF$360,'Project List'!Y$1,FALSE)*$A$15*$AE291,VLOOKUP($A291,'Project List'!$A$9:$BF$360,'Project List'!Y$1,FALSE))),0)</f>
        <v>Nil</v>
      </c>
      <c r="W291" s="13" t="str">
        <f>_xlfn.IFNA(IF(VLOOKUP($A291,'Project List'!$A$9:$BF$360,'Project List'!Z$1,FALSE)=0,"Nil",
IF(OR($E291="Potential",$E291="Proposed",$E291="Deferred",$E291="Cancelled",$E291="Closed"),VLOOKUP($A291,'Project List'!$A$9:$BF$360,'Project List'!Z$1,FALSE)*$A$15*$AE291,VLOOKUP($A291,'Project List'!$A$9:$BF$360,'Project List'!Z$1,FALSE))),0)</f>
        <v>Nil</v>
      </c>
      <c r="X291" s="13" t="str">
        <f>_xlfn.IFNA(IF(VLOOKUP($A291,'Project List'!$A$9:$BF$360,'Project List'!AA$1,FALSE)=0,"Nil",
IF(OR($E291="Potential",$E291="Proposed",$E291="Deferred",$E291="Cancelled",$E291="Closed"),VLOOKUP($A291,'Project List'!$A$9:$BF$360,'Project List'!AA$1,FALSE)*$A$15*$AE291,VLOOKUP($A291,'Project List'!$A$9:$BF$360,'Project List'!AA$1,FALSE))),0)</f>
        <v>Nil</v>
      </c>
      <c r="Y291" s="13" t="str">
        <f>_xlfn.IFNA(IF(VLOOKUP($A291,'Project List'!$A$9:$BF$360,'Project List'!AB$1,FALSE)=0,"Nil",
IF(OR($E291="Potential",$E291="Proposed",$E291="Deferred",$E291="Cancelled",$E291="Closed"),VLOOKUP($A291,'Project List'!$A$9:$BF$360,'Project List'!AB$1,FALSE)*$A$15*$AE291,VLOOKUP($A291,'Project List'!$A$9:$BF$360,'Project List'!AB$1,FALSE))),0)</f>
        <v>Nil</v>
      </c>
      <c r="Z291" s="13" t="str">
        <f>_xlfn.IFNA(IF(VLOOKUP($A291,'Project List'!$A$9:$BF$360,'Project List'!AC$1,FALSE)=0,"Nil",
IF(OR($E291="Potential",$E291="Proposed",$E291="Deferred",$E291="Cancelled",$E291="Closed"),VLOOKUP($A291,'Project List'!$A$9:$BF$360,'Project List'!AC$1,FALSE)*$A$15*$AE291,VLOOKUP($A291,'Project List'!$A$9:$BF$360,'Project List'!AC$1,FALSE))),0)</f>
        <v>Nil</v>
      </c>
      <c r="AA291" s="13" t="str">
        <f>_xlfn.IFNA(IF(VLOOKUP($A291,'Project List'!$A$9:$BF$360,'Project List'!AD$1,FALSE)=0,"Nil",
IF(OR($E291="Potential",$E291="Proposed",$E291="Deferred",$E291="Cancelled",$E291="Closed"),VLOOKUP($A291,'Project List'!$A$9:$BF$360,'Project List'!AD$1,FALSE)*$A$15*$AE291,VLOOKUP($A291,'Project List'!$A$9:$BF$360,'Project List'!AD$1,FALSE))),0)</f>
        <v>Nil</v>
      </c>
      <c r="AB291" s="13">
        <f>_xlfn.IFNA(IF(VLOOKUP($A291,'Project List'!$A$9:$BF$360,'Project List'!AE$1,FALSE)=0,"Nil",
IF(OR($E291="Potential",$E291="Proposed",$E291="Deferred",$E291="Cancelled",$E291="Closed"),VLOOKUP($A291,'Project List'!$A$9:$BF$360,'Project List'!AE$1,FALSE)*$A$15*$AE291,VLOOKUP($A291,'Project List'!$A$9:$BF$360,'Project List'!AE$1,FALSE))),0)</f>
        <v>1497909.3240335588</v>
      </c>
      <c r="AC291" s="13" t="str">
        <f>_xlfn.IFNA(IF(VLOOKUP($A291,'Project List'!$A$9:$BF$360,'Project List'!AF$1,FALSE)=0,"Nil",
IF(OR($E291="Potential",$E291="Proposed",$E291="Deferred",$E291="Cancelled",$E291="Closed"),VLOOKUP($A291,'Project List'!$A$9:$BF$360,'Project List'!AF$1,FALSE)*$A$15*$AE291,VLOOKUP($A291,'Project List'!$A$9:$BF$360,'Project List'!AF$1,FALSE))),0)</f>
        <v>Nil</v>
      </c>
      <c r="AD291" s="42"/>
      <c r="AE291" s="248">
        <f>1+IF(ISNA(VLOOKUP($A291,'Project labour content'!$A$7:$D$255,'Project labour content'!$D$1,FALSE)),VLOOKUP($D291,'Project labour content'!$F$6:$G$15,'Project labour content'!$G$1,FALSE),VLOOKUP($A291,'Project labour content'!$A$7:$D$255,'Project labour content'!$D$1,FALSE))*('Project labour content'!$K$14/100)*1</f>
        <v>1.0025743377176517</v>
      </c>
    </row>
    <row r="292" spans="1:43" x14ac:dyDescent="0.25">
      <c r="A292" s="11" t="s">
        <v>939</v>
      </c>
      <c r="B292" s="11" t="str">
        <f>_xlfn.IFNA(VLOOKUP($A292,'Project List'!$A$9:$AF$360,'Project List'!G$1,FALSE),0)</f>
        <v>Asset Cost and Risk Analysis System Upgrade 2024-2028</v>
      </c>
      <c r="C292" s="11" t="str">
        <f>_xlfn.IFNA(VLOOKUP($A292,'Project List'!$A$9:$AF$360,'Project List'!C$1,FALSE),0)</f>
        <v>ExAnte</v>
      </c>
      <c r="D292" s="11" t="str">
        <f>_xlfn.IFNA(VLOOKUP($A292,'Project List'!$A$9:$AF$360,'Project List'!D$1,FALSE),0)</f>
        <v>Replacement</v>
      </c>
      <c r="E292" s="11" t="str">
        <f>_xlfn.IFNA(VLOOKUP($A292,'Project List'!$A$9:$AF$360,'Project List'!H$1,FALSE),0)</f>
        <v>Potential</v>
      </c>
      <c r="F292" s="105">
        <f>_xlfn.IFNA(VLOOKUP($A292,'Project List'!$A$9:$AF$360,'Project List'!I$1,FALSE),0)</f>
        <v>0</v>
      </c>
      <c r="G292" s="105">
        <f>_xlfn.IFNA(VLOOKUP($A292,'Project List'!$A$9:$AF$360,'Project List'!J$1,FALSE),0)</f>
        <v>0</v>
      </c>
      <c r="H292" s="105">
        <f>_xlfn.IFNA(VLOOKUP($A292,'Project List'!$A$9:$AF$360,'Project List'!K$1,FALSE),0)</f>
        <v>0</v>
      </c>
      <c r="I292" s="105">
        <f>_xlfn.IFNA(VLOOKUP($A292,'Project List'!$A$9:$AF$360,'Project List'!L$1,FALSE),0)</f>
        <v>0</v>
      </c>
      <c r="J292" s="105">
        <f>_xlfn.IFNA(VLOOKUP($A292,'Project List'!$A$9:$AF$360,'Project List'!M$1,FALSE),0)</f>
        <v>0</v>
      </c>
      <c r="K292" s="105">
        <f>_xlfn.IFNA(VLOOKUP($A292,'Project List'!$A$9:$AF$360,'Project List'!N$1,FALSE),0)</f>
        <v>0</v>
      </c>
      <c r="L292" s="105">
        <f>_xlfn.IFNA(VLOOKUP($A292,'Project List'!$A$9:$AF$360,'Project List'!O$1,FALSE),0)</f>
        <v>0</v>
      </c>
      <c r="M292" s="105">
        <f>_xlfn.IFNA(VLOOKUP($A292,'Project List'!$A$9:$AF$360,'Project List'!P$1,FALSE),0)</f>
        <v>0</v>
      </c>
      <c r="N292" s="105">
        <f>_xlfn.IFNA(VLOOKUP($A292,'Project List'!$A$9:$AF$360,'Project List'!Q$1,FALSE),0)</f>
        <v>0</v>
      </c>
      <c r="O292" s="105">
        <f>_xlfn.IFNA(VLOOKUP($A292,'Project List'!$A$9:$AF$360,'Project List'!R$1,FALSE),0)</f>
        <v>0</v>
      </c>
      <c r="P292" s="105">
        <f>_xlfn.IFNA(VLOOKUP($A292,'Project List'!$A$9:$AF$360,'Project List'!S$1,FALSE),0)</f>
        <v>0</v>
      </c>
      <c r="Q292" s="105">
        <f>_xlfn.IFNA(VLOOKUP($A292,'Project List'!$A$9:$AF$360,'Project List'!T$1,FALSE),0)</f>
        <v>0</v>
      </c>
      <c r="R292" s="105">
        <f>_xlfn.IFNA(VLOOKUP($A292,'Project List'!$A$9:$AF$360,'Project List'!U$1,FALSE),0)</f>
        <v>0</v>
      </c>
      <c r="S292" s="105">
        <f>_xlfn.IFNA(VLOOKUP($A292,'Project List'!$A$9:$AF$360,'Project List'!V$1,FALSE),0)</f>
        <v>0</v>
      </c>
      <c r="T292" s="105">
        <f>_xlfn.IFNA(VLOOKUP($A292,'Project List'!$A$9:$AF$360,'Project List'!W$1,FALSE),0)</f>
        <v>0</v>
      </c>
      <c r="U292" s="105">
        <f>_xlfn.IFNA(VLOOKUP($A292,'Project List'!$A$9:$AF$360,'Project List'!X$1,FALSE),0)</f>
        <v>0</v>
      </c>
      <c r="V292" s="13" t="str">
        <f>_xlfn.IFNA(IF(VLOOKUP($A292,'Project List'!$A$9:$BF$360,'Project List'!Y$1,FALSE)=0,"Nil",
IF(OR($E292="Potential",$E292="Proposed",$E292="Deferred",$E292="Cancelled",$E292="Closed"),VLOOKUP($A292,'Project List'!$A$9:$BF$360,'Project List'!Y$1,FALSE)*$A$15*$AE292,VLOOKUP($A292,'Project List'!$A$9:$BF$360,'Project List'!Y$1,FALSE))),0)</f>
        <v>Nil</v>
      </c>
      <c r="W292" s="13" t="str">
        <f>_xlfn.IFNA(IF(VLOOKUP($A292,'Project List'!$A$9:$BF$360,'Project List'!Z$1,FALSE)=0,"Nil",
IF(OR($E292="Potential",$E292="Proposed",$E292="Deferred",$E292="Cancelled",$E292="Closed"),VLOOKUP($A292,'Project List'!$A$9:$BF$360,'Project List'!Z$1,FALSE)*$A$15*$AE292,VLOOKUP($A292,'Project List'!$A$9:$BF$360,'Project List'!Z$1,FALSE))),0)</f>
        <v>Nil</v>
      </c>
      <c r="X292" s="13" t="str">
        <f>_xlfn.IFNA(IF(VLOOKUP($A292,'Project List'!$A$9:$BF$360,'Project List'!AA$1,FALSE)=0,"Nil",
IF(OR($E292="Potential",$E292="Proposed",$E292="Deferred",$E292="Cancelled",$E292="Closed"),VLOOKUP($A292,'Project List'!$A$9:$BF$360,'Project List'!AA$1,FALSE)*$A$15*$AE292,VLOOKUP($A292,'Project List'!$A$9:$BF$360,'Project List'!AA$1,FALSE))),0)</f>
        <v>Nil</v>
      </c>
      <c r="Y292" s="13" t="str">
        <f>_xlfn.IFNA(IF(VLOOKUP($A292,'Project List'!$A$9:$BF$360,'Project List'!AB$1,FALSE)=0,"Nil",
IF(OR($E292="Potential",$E292="Proposed",$E292="Deferred",$E292="Cancelled",$E292="Closed"),VLOOKUP($A292,'Project List'!$A$9:$BF$360,'Project List'!AB$1,FALSE)*$A$15*$AE292,VLOOKUP($A292,'Project List'!$A$9:$BF$360,'Project List'!AB$1,FALSE))),0)</f>
        <v>Nil</v>
      </c>
      <c r="Z292" s="13">
        <f>_xlfn.IFNA(IF(VLOOKUP($A292,'Project List'!$A$9:$BF$360,'Project List'!AC$1,FALSE)=0,"Nil",
IF(OR($E292="Potential",$E292="Proposed",$E292="Deferred",$E292="Cancelled",$E292="Closed"),VLOOKUP($A292,'Project List'!$A$9:$BF$360,'Project List'!AC$1,FALSE)*$A$15*$AE292,VLOOKUP($A292,'Project List'!$A$9:$BF$360,'Project List'!AC$1,FALSE))),0)</f>
        <v>383717.77015020919</v>
      </c>
      <c r="AA292" s="13" t="str">
        <f>_xlfn.IFNA(IF(VLOOKUP($A292,'Project List'!$A$9:$BF$360,'Project List'!AD$1,FALSE)=0,"Nil",
IF(OR($E292="Potential",$E292="Proposed",$E292="Deferred",$E292="Cancelled",$E292="Closed"),VLOOKUP($A292,'Project List'!$A$9:$BF$360,'Project List'!AD$1,FALSE)*$A$15*$AE292,VLOOKUP($A292,'Project List'!$A$9:$BF$360,'Project List'!AD$1,FALSE))),0)</f>
        <v>Nil</v>
      </c>
      <c r="AB292" s="13" t="str">
        <f>_xlfn.IFNA(IF(VLOOKUP($A292,'Project List'!$A$9:$BF$360,'Project List'!AE$1,FALSE)=0,"Nil",
IF(OR($E292="Potential",$E292="Proposed",$E292="Deferred",$E292="Cancelled",$E292="Closed"),VLOOKUP($A292,'Project List'!$A$9:$BF$360,'Project List'!AE$1,FALSE)*$A$15*$AE292,VLOOKUP($A292,'Project List'!$A$9:$BF$360,'Project List'!AE$1,FALSE))),0)</f>
        <v>Nil</v>
      </c>
      <c r="AC292" s="13" t="str">
        <f>_xlfn.IFNA(IF(VLOOKUP($A292,'Project List'!$A$9:$BF$360,'Project List'!AF$1,FALSE)=0,"Nil",
IF(OR($E292="Potential",$E292="Proposed",$E292="Deferred",$E292="Cancelled",$E292="Closed"),VLOOKUP($A292,'Project List'!$A$9:$BF$360,'Project List'!AF$1,FALSE)*$A$15*$AE292,VLOOKUP($A292,'Project List'!$A$9:$BF$360,'Project List'!AF$1,FALSE))),0)</f>
        <v>Nil</v>
      </c>
      <c r="AD292" s="42"/>
      <c r="AE292" s="248">
        <f>1+IF(ISNA(VLOOKUP($A292,'Project labour content'!$A$7:$D$255,'Project labour content'!$D$1,FALSE)),VLOOKUP($D292,'Project labour content'!$F$6:$G$15,'Project labour content'!$G$1,FALSE),VLOOKUP($A292,'Project labour content'!$A$7:$D$255,'Project labour content'!$D$1,FALSE))*('Project labour content'!$K$14/100)*1</f>
        <v>1.0035139279235223</v>
      </c>
      <c r="AG292" s="3"/>
      <c r="AH292" s="3"/>
      <c r="AI292" s="32"/>
      <c r="AJ292" s="32"/>
      <c r="AK292" s="32"/>
      <c r="AL292" s="32"/>
      <c r="AM292" s="59"/>
      <c r="AN292" s="59"/>
      <c r="AO292" s="59"/>
      <c r="AP292" s="59"/>
      <c r="AQ292" s="59"/>
    </row>
    <row r="293" spans="1:43" x14ac:dyDescent="0.25">
      <c r="A293" s="11" t="s">
        <v>940</v>
      </c>
      <c r="B293" s="11" t="str">
        <f>_xlfn.IFNA(VLOOKUP($A293,'Project List'!$A$9:$AF$360,'Project List'!G$1,FALSE),0)</f>
        <v>Device Configuration Management System Replacement 2023-2028</v>
      </c>
      <c r="C293" s="11" t="str">
        <f>_xlfn.IFNA(VLOOKUP($A293,'Project List'!$A$9:$AF$360,'Project List'!C$1,FALSE),0)</f>
        <v>ExAnte</v>
      </c>
      <c r="D293" s="11" t="str">
        <f>_xlfn.IFNA(VLOOKUP($A293,'Project List'!$A$9:$AF$360,'Project List'!D$1,FALSE),0)</f>
        <v>Replacement</v>
      </c>
      <c r="E293" s="11" t="str">
        <f>_xlfn.IFNA(VLOOKUP($A293,'Project List'!$A$9:$AF$360,'Project List'!H$1,FALSE),0)</f>
        <v>Potential</v>
      </c>
      <c r="F293" s="105">
        <f>_xlfn.IFNA(VLOOKUP($A293,'Project List'!$A$9:$AF$360,'Project List'!I$1,FALSE),0)</f>
        <v>0</v>
      </c>
      <c r="G293" s="105">
        <f>_xlfn.IFNA(VLOOKUP($A293,'Project List'!$A$9:$AF$360,'Project List'!J$1,FALSE),0)</f>
        <v>0</v>
      </c>
      <c r="H293" s="105">
        <f>_xlfn.IFNA(VLOOKUP($A293,'Project List'!$A$9:$AF$360,'Project List'!K$1,FALSE),0)</f>
        <v>0</v>
      </c>
      <c r="I293" s="105">
        <f>_xlfn.IFNA(VLOOKUP($A293,'Project List'!$A$9:$AF$360,'Project List'!L$1,FALSE),0)</f>
        <v>0</v>
      </c>
      <c r="J293" s="105">
        <f>_xlfn.IFNA(VLOOKUP($A293,'Project List'!$A$9:$AF$360,'Project List'!M$1,FALSE),0)</f>
        <v>0</v>
      </c>
      <c r="K293" s="105">
        <f>_xlfn.IFNA(VLOOKUP($A293,'Project List'!$A$9:$AF$360,'Project List'!N$1,FALSE),0)</f>
        <v>0</v>
      </c>
      <c r="L293" s="105">
        <f>_xlfn.IFNA(VLOOKUP($A293,'Project List'!$A$9:$AF$360,'Project List'!O$1,FALSE),0)</f>
        <v>0</v>
      </c>
      <c r="M293" s="105">
        <f>_xlfn.IFNA(VLOOKUP($A293,'Project List'!$A$9:$AF$360,'Project List'!P$1,FALSE),0)</f>
        <v>0</v>
      </c>
      <c r="N293" s="105">
        <f>_xlfn.IFNA(VLOOKUP($A293,'Project List'!$A$9:$AF$360,'Project List'!Q$1,FALSE),0)</f>
        <v>0</v>
      </c>
      <c r="O293" s="105">
        <f>_xlfn.IFNA(VLOOKUP($A293,'Project List'!$A$9:$AF$360,'Project List'!R$1,FALSE),0)</f>
        <v>0</v>
      </c>
      <c r="P293" s="105">
        <f>_xlfn.IFNA(VLOOKUP($A293,'Project List'!$A$9:$AF$360,'Project List'!S$1,FALSE),0)</f>
        <v>0</v>
      </c>
      <c r="Q293" s="105">
        <f>_xlfn.IFNA(VLOOKUP($A293,'Project List'!$A$9:$AF$360,'Project List'!T$1,FALSE),0)</f>
        <v>0</v>
      </c>
      <c r="R293" s="105">
        <f>_xlfn.IFNA(VLOOKUP($A293,'Project List'!$A$9:$AF$360,'Project List'!U$1,FALSE),0)</f>
        <v>0</v>
      </c>
      <c r="S293" s="105">
        <f>_xlfn.IFNA(VLOOKUP($A293,'Project List'!$A$9:$AF$360,'Project List'!V$1,FALSE),0)</f>
        <v>0</v>
      </c>
      <c r="T293" s="105">
        <f>_xlfn.IFNA(VLOOKUP($A293,'Project List'!$A$9:$AF$360,'Project List'!W$1,FALSE),0)</f>
        <v>0</v>
      </c>
      <c r="U293" s="105">
        <f>_xlfn.IFNA(VLOOKUP($A293,'Project List'!$A$9:$AF$360,'Project List'!X$1,FALSE),0)</f>
        <v>0</v>
      </c>
      <c r="V293" s="13" t="str">
        <f>_xlfn.IFNA(IF(VLOOKUP($A293,'Project List'!$A$9:$BF$360,'Project List'!Y$1,FALSE)=0,"Nil",
IF(OR($E293="Potential",$E293="Proposed",$E293="Deferred",$E293="Cancelled",$E293="Closed"),VLOOKUP($A293,'Project List'!$A$9:$BF$360,'Project List'!Y$1,FALSE)*$A$15*$AE293,VLOOKUP($A293,'Project List'!$A$9:$BF$360,'Project List'!Y$1,FALSE))),0)</f>
        <v>Nil</v>
      </c>
      <c r="W293" s="13" t="str">
        <f>_xlfn.IFNA(IF(VLOOKUP($A293,'Project List'!$A$9:$BF$360,'Project List'!Z$1,FALSE)=0,"Nil",
IF(OR($E293="Potential",$E293="Proposed",$E293="Deferred",$E293="Cancelled",$E293="Closed"),VLOOKUP($A293,'Project List'!$A$9:$BF$360,'Project List'!Z$1,FALSE)*$A$15*$AE293,VLOOKUP($A293,'Project List'!$A$9:$BF$360,'Project List'!Z$1,FALSE))),0)</f>
        <v>Nil</v>
      </c>
      <c r="X293" s="13" t="str">
        <f>_xlfn.IFNA(IF(VLOOKUP($A293,'Project List'!$A$9:$BF$360,'Project List'!AA$1,FALSE)=0,"Nil",
IF(OR($E293="Potential",$E293="Proposed",$E293="Deferred",$E293="Cancelled",$E293="Closed"),VLOOKUP($A293,'Project List'!$A$9:$BF$360,'Project List'!AA$1,FALSE)*$A$15*$AE293,VLOOKUP($A293,'Project List'!$A$9:$BF$360,'Project List'!AA$1,FALSE))),0)</f>
        <v>Nil</v>
      </c>
      <c r="Y293" s="13" t="str">
        <f>_xlfn.IFNA(IF(VLOOKUP($A293,'Project List'!$A$9:$BF$360,'Project List'!AB$1,FALSE)=0,"Nil",
IF(OR($E293="Potential",$E293="Proposed",$E293="Deferred",$E293="Cancelled",$E293="Closed"),VLOOKUP($A293,'Project List'!$A$9:$BF$360,'Project List'!AB$1,FALSE)*$A$15*$AE293,VLOOKUP($A293,'Project List'!$A$9:$BF$360,'Project List'!AB$1,FALSE))),0)</f>
        <v>Nil</v>
      </c>
      <c r="Z293" s="13">
        <f>_xlfn.IFNA(IF(VLOOKUP($A293,'Project List'!$A$9:$BF$360,'Project List'!AC$1,FALSE)=0,"Nil",
IF(OR($E293="Potential",$E293="Proposed",$E293="Deferred",$E293="Cancelled",$E293="Closed"),VLOOKUP($A293,'Project List'!$A$9:$BF$360,'Project List'!AC$1,FALSE)*$A$15*$AE293,VLOOKUP($A293,'Project List'!$A$9:$BF$360,'Project List'!AC$1,FALSE))),0)</f>
        <v>1211443.3501972281</v>
      </c>
      <c r="AA293" s="13" t="str">
        <f>_xlfn.IFNA(IF(VLOOKUP($A293,'Project List'!$A$9:$BF$360,'Project List'!AD$1,FALSE)=0,"Nil",
IF(OR($E293="Potential",$E293="Proposed",$E293="Deferred",$E293="Cancelled",$E293="Closed"),VLOOKUP($A293,'Project List'!$A$9:$BF$360,'Project List'!AD$1,FALSE)*$A$15*$AE293,VLOOKUP($A293,'Project List'!$A$9:$BF$360,'Project List'!AD$1,FALSE))),0)</f>
        <v>Nil</v>
      </c>
      <c r="AB293" s="13" t="str">
        <f>_xlfn.IFNA(IF(VLOOKUP($A293,'Project List'!$A$9:$BF$360,'Project List'!AE$1,FALSE)=0,"Nil",
IF(OR($E293="Potential",$E293="Proposed",$E293="Deferred",$E293="Cancelled",$E293="Closed"),VLOOKUP($A293,'Project List'!$A$9:$BF$360,'Project List'!AE$1,FALSE)*$A$15*$AE293,VLOOKUP($A293,'Project List'!$A$9:$BF$360,'Project List'!AE$1,FALSE))),0)</f>
        <v>Nil</v>
      </c>
      <c r="AC293" s="13" t="str">
        <f>_xlfn.IFNA(IF(VLOOKUP($A293,'Project List'!$A$9:$BF$360,'Project List'!AF$1,FALSE)=0,"Nil",
IF(OR($E293="Potential",$E293="Proposed",$E293="Deferred",$E293="Cancelled",$E293="Closed"),VLOOKUP($A293,'Project List'!$A$9:$BF$360,'Project List'!AF$1,FALSE)*$A$15*$AE293,VLOOKUP($A293,'Project List'!$A$9:$BF$360,'Project List'!AF$1,FALSE))),0)</f>
        <v>Nil</v>
      </c>
      <c r="AD293" s="42"/>
      <c r="AE293" s="248">
        <f>1+IF(ISNA(VLOOKUP($A293,'Project labour content'!$A$7:$D$255,'Project labour content'!$D$1,FALSE)),VLOOKUP($D293,'Project labour content'!$F$6:$G$15,'Project labour content'!$G$1,FALSE),VLOOKUP($A293,'Project labour content'!$A$7:$D$255,'Project labour content'!$D$1,FALSE))*('Project labour content'!$K$14/100)*1</f>
        <v>1.0037813397904365</v>
      </c>
    </row>
    <row r="294" spans="1:43" x14ac:dyDescent="0.25">
      <c r="A294" s="11" t="s">
        <v>941</v>
      </c>
      <c r="B294" s="11" t="str">
        <f>_xlfn.IFNA(VLOOKUP($A294,'Project List'!$A$9:$AF$360,'Project List'!G$1,FALSE),0)</f>
        <v>Asset Dynamic Ratings System Refresh 2024-2028</v>
      </c>
      <c r="C294" s="11" t="str">
        <f>_xlfn.IFNA(VLOOKUP($A294,'Project List'!$A$9:$AF$360,'Project List'!C$1,FALSE),0)</f>
        <v>ExAnte</v>
      </c>
      <c r="D294" s="11" t="str">
        <f>_xlfn.IFNA(VLOOKUP($A294,'Project List'!$A$9:$AF$360,'Project List'!D$1,FALSE),0)</f>
        <v>Replacement</v>
      </c>
      <c r="E294" s="11" t="str">
        <f>_xlfn.IFNA(VLOOKUP($A294,'Project List'!$A$9:$AF$360,'Project List'!H$1,FALSE),0)</f>
        <v>Potential</v>
      </c>
      <c r="F294" s="105">
        <f>_xlfn.IFNA(VLOOKUP($A294,'Project List'!$A$9:$AF$360,'Project List'!I$1,FALSE),0)</f>
        <v>0</v>
      </c>
      <c r="G294" s="105">
        <f>_xlfn.IFNA(VLOOKUP($A294,'Project List'!$A$9:$AF$360,'Project List'!J$1,FALSE),0)</f>
        <v>0</v>
      </c>
      <c r="H294" s="105">
        <f>_xlfn.IFNA(VLOOKUP($A294,'Project List'!$A$9:$AF$360,'Project List'!K$1,FALSE),0)</f>
        <v>0</v>
      </c>
      <c r="I294" s="105">
        <f>_xlfn.IFNA(VLOOKUP($A294,'Project List'!$A$9:$AF$360,'Project List'!L$1,FALSE),0)</f>
        <v>0</v>
      </c>
      <c r="J294" s="105">
        <f>_xlfn.IFNA(VLOOKUP($A294,'Project List'!$A$9:$AF$360,'Project List'!M$1,FALSE),0)</f>
        <v>0</v>
      </c>
      <c r="K294" s="105">
        <f>_xlfn.IFNA(VLOOKUP($A294,'Project List'!$A$9:$AF$360,'Project List'!N$1,FALSE),0)</f>
        <v>0</v>
      </c>
      <c r="L294" s="105">
        <f>_xlfn.IFNA(VLOOKUP($A294,'Project List'!$A$9:$AF$360,'Project List'!O$1,FALSE),0)</f>
        <v>0</v>
      </c>
      <c r="M294" s="105">
        <f>_xlfn.IFNA(VLOOKUP($A294,'Project List'!$A$9:$AF$360,'Project List'!P$1,FALSE),0)</f>
        <v>0</v>
      </c>
      <c r="N294" s="105">
        <f>_xlfn.IFNA(VLOOKUP($A294,'Project List'!$A$9:$AF$360,'Project List'!Q$1,FALSE),0)</f>
        <v>0</v>
      </c>
      <c r="O294" s="105">
        <f>_xlfn.IFNA(VLOOKUP($A294,'Project List'!$A$9:$AF$360,'Project List'!R$1,FALSE),0)</f>
        <v>0</v>
      </c>
      <c r="P294" s="105">
        <f>_xlfn.IFNA(VLOOKUP($A294,'Project List'!$A$9:$AF$360,'Project List'!S$1,FALSE),0)</f>
        <v>0</v>
      </c>
      <c r="Q294" s="105">
        <f>_xlfn.IFNA(VLOOKUP($A294,'Project List'!$A$9:$AF$360,'Project List'!T$1,FALSE),0)</f>
        <v>0</v>
      </c>
      <c r="R294" s="105">
        <f>_xlfn.IFNA(VLOOKUP($A294,'Project List'!$A$9:$AF$360,'Project List'!U$1,FALSE),0)</f>
        <v>0</v>
      </c>
      <c r="S294" s="105">
        <f>_xlfn.IFNA(VLOOKUP($A294,'Project List'!$A$9:$AF$360,'Project List'!V$1,FALSE),0)</f>
        <v>0</v>
      </c>
      <c r="T294" s="105">
        <f>_xlfn.IFNA(VLOOKUP($A294,'Project List'!$A$9:$AF$360,'Project List'!W$1,FALSE),0)</f>
        <v>0</v>
      </c>
      <c r="U294" s="105">
        <f>_xlfn.IFNA(VLOOKUP($A294,'Project List'!$A$9:$AF$360,'Project List'!X$1,FALSE),0)</f>
        <v>0</v>
      </c>
      <c r="V294" s="13" t="str">
        <f>_xlfn.IFNA(IF(VLOOKUP($A294,'Project List'!$A$9:$BF$360,'Project List'!Y$1,FALSE)=0,"Nil",
IF(OR($E294="Potential",$E294="Proposed",$E294="Deferred",$E294="Cancelled",$E294="Closed"),VLOOKUP($A294,'Project List'!$A$9:$BF$360,'Project List'!Y$1,FALSE)*$A$15*$AE294,VLOOKUP($A294,'Project List'!$A$9:$BF$360,'Project List'!Y$1,FALSE))),0)</f>
        <v>Nil</v>
      </c>
      <c r="W294" s="13" t="str">
        <f>_xlfn.IFNA(IF(VLOOKUP($A294,'Project List'!$A$9:$BF$360,'Project List'!Z$1,FALSE)=0,"Nil",
IF(OR($E294="Potential",$E294="Proposed",$E294="Deferred",$E294="Cancelled",$E294="Closed"),VLOOKUP($A294,'Project List'!$A$9:$BF$360,'Project List'!Z$1,FALSE)*$A$15*$AE294,VLOOKUP($A294,'Project List'!$A$9:$BF$360,'Project List'!Z$1,FALSE))),0)</f>
        <v>Nil</v>
      </c>
      <c r="X294" s="13" t="str">
        <f>_xlfn.IFNA(IF(VLOOKUP($A294,'Project List'!$A$9:$BF$360,'Project List'!AA$1,FALSE)=0,"Nil",
IF(OR($E294="Potential",$E294="Proposed",$E294="Deferred",$E294="Cancelled",$E294="Closed"),VLOOKUP($A294,'Project List'!$A$9:$BF$360,'Project List'!AA$1,FALSE)*$A$15*$AE294,VLOOKUP($A294,'Project List'!$A$9:$BF$360,'Project List'!AA$1,FALSE))),0)</f>
        <v>Nil</v>
      </c>
      <c r="Y294" s="13">
        <f>_xlfn.IFNA(IF(VLOOKUP($A294,'Project List'!$A$9:$BF$360,'Project List'!AB$1,FALSE)=0,"Nil",
IF(OR($E294="Potential",$E294="Proposed",$E294="Deferred",$E294="Cancelled",$E294="Closed"),VLOOKUP($A294,'Project List'!$A$9:$BF$360,'Project List'!AB$1,FALSE)*$A$15*$AE294,VLOOKUP($A294,'Project List'!$A$9:$BF$360,'Project List'!AB$1,FALSE))),0)</f>
        <v>1323814.0152680348</v>
      </c>
      <c r="Z294" s="13" t="str">
        <f>_xlfn.IFNA(IF(VLOOKUP($A294,'Project List'!$A$9:$BF$360,'Project List'!AC$1,FALSE)=0,"Nil",
IF(OR($E294="Potential",$E294="Proposed",$E294="Deferred",$E294="Cancelled",$E294="Closed"),VLOOKUP($A294,'Project List'!$A$9:$BF$360,'Project List'!AC$1,FALSE)*$A$15*$AE294,VLOOKUP($A294,'Project List'!$A$9:$BF$360,'Project List'!AC$1,FALSE))),0)</f>
        <v>Nil</v>
      </c>
      <c r="AA294" s="13" t="str">
        <f>_xlfn.IFNA(IF(VLOOKUP($A294,'Project List'!$A$9:$BF$360,'Project List'!AD$1,FALSE)=0,"Nil",
IF(OR($E294="Potential",$E294="Proposed",$E294="Deferred",$E294="Cancelled",$E294="Closed"),VLOOKUP($A294,'Project List'!$A$9:$BF$360,'Project List'!AD$1,FALSE)*$A$15*$AE294,VLOOKUP($A294,'Project List'!$A$9:$BF$360,'Project List'!AD$1,FALSE))),0)</f>
        <v>Nil</v>
      </c>
      <c r="AB294" s="13" t="str">
        <f>_xlfn.IFNA(IF(VLOOKUP($A294,'Project List'!$A$9:$BF$360,'Project List'!AE$1,FALSE)=0,"Nil",
IF(OR($E294="Potential",$E294="Proposed",$E294="Deferred",$E294="Cancelled",$E294="Closed"),VLOOKUP($A294,'Project List'!$A$9:$BF$360,'Project List'!AE$1,FALSE)*$A$15*$AE294,VLOOKUP($A294,'Project List'!$A$9:$BF$360,'Project List'!AE$1,FALSE))),0)</f>
        <v>Nil</v>
      </c>
      <c r="AC294" s="13" t="str">
        <f>_xlfn.IFNA(IF(VLOOKUP($A294,'Project List'!$A$9:$BF$360,'Project List'!AF$1,FALSE)=0,"Nil",
IF(OR($E294="Potential",$E294="Proposed",$E294="Deferred",$E294="Cancelled",$E294="Closed"),VLOOKUP($A294,'Project List'!$A$9:$BF$360,'Project List'!AF$1,FALSE)*$A$15*$AE294,VLOOKUP($A294,'Project List'!$A$9:$BF$360,'Project List'!AF$1,FALSE))),0)</f>
        <v>Nil</v>
      </c>
      <c r="AD294" s="42"/>
      <c r="AE294" s="248">
        <f>1+IF(ISNA(VLOOKUP($A294,'Project labour content'!$A$7:$D$255,'Project labour content'!$D$1,FALSE)),VLOOKUP($D294,'Project labour content'!$F$6:$G$15,'Project labour content'!$G$1,FALSE),VLOOKUP($A294,'Project labour content'!$A$7:$D$255,'Project labour content'!$D$1,FALSE))*('Project labour content'!$K$14/100)*1</f>
        <v>1.0024480115846353</v>
      </c>
      <c r="AG294" s="3"/>
      <c r="AH294" s="3"/>
      <c r="AI294" s="32"/>
      <c r="AJ294" s="32"/>
      <c r="AK294" s="32"/>
      <c r="AL294" s="32"/>
      <c r="AM294" s="59"/>
      <c r="AN294" s="59"/>
      <c r="AO294" s="59"/>
      <c r="AP294" s="59"/>
      <c r="AQ294" s="59"/>
    </row>
    <row r="295" spans="1:43" x14ac:dyDescent="0.25">
      <c r="A295" s="11" t="s">
        <v>957</v>
      </c>
      <c r="B295" s="11" t="str">
        <f>_xlfn.IFNA(VLOOKUP($A295,'Project List'!$A$9:$AF$360,'Project List'!G$1,FALSE),0)</f>
        <v>BatteryUnit Asset Replacement 2024-2028</v>
      </c>
      <c r="C295" s="11" t="str">
        <f>_xlfn.IFNA(VLOOKUP($A295,'Project List'!$A$9:$AF$360,'Project List'!C$1,FALSE),0)</f>
        <v>ExAnte</v>
      </c>
      <c r="D295" s="11" t="str">
        <f>_xlfn.IFNA(VLOOKUP($A295,'Project List'!$A$9:$AF$360,'Project List'!D$1,FALSE),0)</f>
        <v>Replacement</v>
      </c>
      <c r="E295" s="11" t="str">
        <f>_xlfn.IFNA(VLOOKUP($A295,'Project List'!$A$9:$AF$360,'Project List'!H$1,FALSE),0)</f>
        <v>Proposed</v>
      </c>
      <c r="F295" s="105">
        <f>_xlfn.IFNA(VLOOKUP($A295,'Project List'!$A$9:$AF$360,'Project List'!I$1,FALSE),0)</f>
        <v>0</v>
      </c>
      <c r="G295" s="105">
        <f>_xlfn.IFNA(VLOOKUP($A295,'Project List'!$A$9:$AF$360,'Project List'!J$1,FALSE),0)</f>
        <v>0</v>
      </c>
      <c r="H295" s="105">
        <f>_xlfn.IFNA(VLOOKUP($A295,'Project List'!$A$9:$AF$360,'Project List'!K$1,FALSE),0)</f>
        <v>0</v>
      </c>
      <c r="I295" s="105">
        <f>_xlfn.IFNA(VLOOKUP($A295,'Project List'!$A$9:$AF$360,'Project List'!L$1,FALSE),0)</f>
        <v>0</v>
      </c>
      <c r="J295" s="105">
        <f>_xlfn.IFNA(VLOOKUP($A295,'Project List'!$A$9:$AF$360,'Project List'!M$1,FALSE),0)</f>
        <v>0</v>
      </c>
      <c r="K295" s="105">
        <f>_xlfn.IFNA(VLOOKUP($A295,'Project List'!$A$9:$AF$360,'Project List'!N$1,FALSE),0)</f>
        <v>0</v>
      </c>
      <c r="L295" s="105">
        <f>_xlfn.IFNA(VLOOKUP($A295,'Project List'!$A$9:$AF$360,'Project List'!O$1,FALSE),0)</f>
        <v>0</v>
      </c>
      <c r="M295" s="105">
        <f>_xlfn.IFNA(VLOOKUP($A295,'Project List'!$A$9:$AF$360,'Project List'!P$1,FALSE),0)</f>
        <v>0</v>
      </c>
      <c r="N295" s="105">
        <f>_xlfn.IFNA(VLOOKUP($A295,'Project List'!$A$9:$AF$360,'Project List'!Q$1,FALSE),0)</f>
        <v>0</v>
      </c>
      <c r="O295" s="105">
        <f>_xlfn.IFNA(VLOOKUP($A295,'Project List'!$A$9:$AF$360,'Project List'!R$1,FALSE),0)</f>
        <v>0</v>
      </c>
      <c r="P295" s="105">
        <f>_xlfn.IFNA(VLOOKUP($A295,'Project List'!$A$9:$AF$360,'Project List'!S$1,FALSE),0)</f>
        <v>0</v>
      </c>
      <c r="Q295" s="105">
        <f>_xlfn.IFNA(VLOOKUP($A295,'Project List'!$A$9:$AF$360,'Project List'!T$1,FALSE),0)</f>
        <v>0</v>
      </c>
      <c r="R295" s="105">
        <f>_xlfn.IFNA(VLOOKUP($A295,'Project List'!$A$9:$AF$360,'Project List'!U$1,FALSE),0)</f>
        <v>0</v>
      </c>
      <c r="S295" s="105">
        <f>_xlfn.IFNA(VLOOKUP($A295,'Project List'!$A$9:$AF$360,'Project List'!V$1,FALSE),0)</f>
        <v>0</v>
      </c>
      <c r="T295" s="105">
        <f>_xlfn.IFNA(VLOOKUP($A295,'Project List'!$A$9:$AF$360,'Project List'!W$1,FALSE),0)</f>
        <v>0</v>
      </c>
      <c r="U295" s="105">
        <f>_xlfn.IFNA(VLOOKUP($A295,'Project List'!$A$9:$AF$360,'Project List'!X$1,FALSE),0)</f>
        <v>0</v>
      </c>
      <c r="V295" s="13" t="str">
        <f>_xlfn.IFNA(IF(VLOOKUP($A295,'Project List'!$A$9:$BF$360,'Project List'!Y$1,FALSE)=0,"Nil",
IF(OR($E295="Potential",$E295="Proposed",$E295="Deferred",$E295="Cancelled",$E295="Closed"),VLOOKUP($A295,'Project List'!$A$9:$BF$360,'Project List'!Y$1,FALSE)*$A$15*$AE295,VLOOKUP($A295,'Project List'!$A$9:$BF$360,'Project List'!Y$1,FALSE))),0)</f>
        <v>Nil</v>
      </c>
      <c r="W295" s="13" t="str">
        <f>_xlfn.IFNA(IF(VLOOKUP($A295,'Project List'!$A$9:$BF$360,'Project List'!Z$1,FALSE)=0,"Nil",
IF(OR($E295="Potential",$E295="Proposed",$E295="Deferred",$E295="Cancelled",$E295="Closed"),VLOOKUP($A295,'Project List'!$A$9:$BF$360,'Project List'!Z$1,FALSE)*$A$15*$AE295,VLOOKUP($A295,'Project List'!$A$9:$BF$360,'Project List'!Z$1,FALSE))),0)</f>
        <v>Nil</v>
      </c>
      <c r="X295" s="13">
        <f>_xlfn.IFNA(IF(VLOOKUP($A295,'Project List'!$A$9:$BF$360,'Project List'!AA$1,FALSE)=0,"Nil",
IF(OR($E295="Potential",$E295="Proposed",$E295="Deferred",$E295="Cancelled",$E295="Closed"),VLOOKUP($A295,'Project List'!$A$9:$BF$360,'Project List'!AA$1,FALSE)*$A$15*$AE295,VLOOKUP($A295,'Project List'!$A$9:$BF$360,'Project List'!AA$1,FALSE))),0)</f>
        <v>880548.99948505976</v>
      </c>
      <c r="Y295" s="13">
        <f>_xlfn.IFNA(IF(VLOOKUP($A295,'Project List'!$A$9:$BF$360,'Project List'!AB$1,FALSE)=0,"Nil",
IF(OR($E295="Potential",$E295="Proposed",$E295="Deferred",$E295="Cancelled",$E295="Closed"),VLOOKUP($A295,'Project List'!$A$9:$BF$360,'Project List'!AB$1,FALSE)*$A$15*$AE295,VLOOKUP($A295,'Project List'!$A$9:$BF$360,'Project List'!AB$1,FALSE))),0)</f>
        <v>883935.7264061562</v>
      </c>
      <c r="Z295" s="13">
        <f>_xlfn.IFNA(IF(VLOOKUP($A295,'Project List'!$A$9:$BF$360,'Project List'!AC$1,FALSE)=0,"Nil",
IF(OR($E295="Potential",$E295="Proposed",$E295="Deferred",$E295="Cancelled",$E295="Closed"),VLOOKUP($A295,'Project List'!$A$9:$BF$360,'Project List'!AC$1,FALSE)*$A$15*$AE295,VLOOKUP($A295,'Project List'!$A$9:$BF$360,'Project List'!AC$1,FALSE))),0)</f>
        <v>883935.7264061562</v>
      </c>
      <c r="AA295" s="13">
        <f>_xlfn.IFNA(IF(VLOOKUP($A295,'Project List'!$A$9:$BF$360,'Project List'!AD$1,FALSE)=0,"Nil",
IF(OR($E295="Potential",$E295="Proposed",$E295="Deferred",$E295="Cancelled",$E295="Closed"),VLOOKUP($A295,'Project List'!$A$9:$BF$360,'Project List'!AD$1,FALSE)*$A$15*$AE295,VLOOKUP($A295,'Project List'!$A$9:$BF$360,'Project List'!AD$1,FALSE))),0)</f>
        <v>883935.7264061562</v>
      </c>
      <c r="AB295" s="13">
        <f>_xlfn.IFNA(IF(VLOOKUP($A295,'Project List'!$A$9:$BF$360,'Project List'!AE$1,FALSE)=0,"Nil",
IF(OR($E295="Potential",$E295="Proposed",$E295="Deferred",$E295="Cancelled",$E295="Closed"),VLOOKUP($A295,'Project List'!$A$9:$BF$360,'Project List'!AE$1,FALSE)*$A$15*$AE295,VLOOKUP($A295,'Project List'!$A$9:$BF$360,'Project List'!AE$1,FALSE))),0)</f>
        <v>887322.45332725253</v>
      </c>
      <c r="AC295" s="13" t="str">
        <f>_xlfn.IFNA(IF(VLOOKUP($A295,'Project List'!$A$9:$BF$360,'Project List'!AF$1,FALSE)=0,"Nil",
IF(OR($E295="Potential",$E295="Proposed",$E295="Deferred",$E295="Cancelled",$E295="Closed"),VLOOKUP($A295,'Project List'!$A$9:$BF$360,'Project List'!AF$1,FALSE)*$A$15*$AE295,VLOOKUP($A295,'Project List'!$A$9:$BF$360,'Project List'!AF$1,FALSE))),0)</f>
        <v>Nil</v>
      </c>
      <c r="AD295" s="42"/>
      <c r="AE295" s="248">
        <f>1+IF(ISNA(VLOOKUP($A295,'Project labour content'!$A$7:$D$255,'Project labour content'!$D$1,FALSE)),VLOOKUP($D295,'Project labour content'!$F$6:$G$15,'Project labour content'!$G$1,FALSE),VLOOKUP($A295,'Project labour content'!$A$7:$D$255,'Project labour content'!$D$1,FALSE))*('Project labour content'!$K$14/100)*1</f>
        <v>1.0009648240878994</v>
      </c>
    </row>
    <row r="296" spans="1:43" x14ac:dyDescent="0.25">
      <c r="A296" s="11" t="s">
        <v>958</v>
      </c>
      <c r="B296" s="11" t="str">
        <f>_xlfn.IFNA(VLOOKUP($A296,'Project List'!$A$9:$AF$360,'Project List'!G$1,FALSE),0)</f>
        <v>Circuit Breakers Unit Asset Replacement 2024-2028</v>
      </c>
      <c r="C296" s="11" t="str">
        <f>_xlfn.IFNA(VLOOKUP($A296,'Project List'!$A$9:$AF$360,'Project List'!C$1,FALSE),0)</f>
        <v>ExAnte</v>
      </c>
      <c r="D296" s="11" t="str">
        <f>_xlfn.IFNA(VLOOKUP($A296,'Project List'!$A$9:$AF$360,'Project List'!D$1,FALSE),0)</f>
        <v>Replacement</v>
      </c>
      <c r="E296" s="11" t="str">
        <f>_xlfn.IFNA(VLOOKUP($A296,'Project List'!$A$9:$AF$360,'Project List'!H$1,FALSE),0)</f>
        <v>Potential</v>
      </c>
      <c r="F296" s="105">
        <f>_xlfn.IFNA(VLOOKUP($A296,'Project List'!$A$9:$AF$360,'Project List'!I$1,FALSE),0)</f>
        <v>0</v>
      </c>
      <c r="G296" s="105">
        <f>_xlfn.IFNA(VLOOKUP($A296,'Project List'!$A$9:$AF$360,'Project List'!J$1,FALSE),0)</f>
        <v>0</v>
      </c>
      <c r="H296" s="105">
        <f>_xlfn.IFNA(VLOOKUP($A296,'Project List'!$A$9:$AF$360,'Project List'!K$1,FALSE),0)</f>
        <v>0</v>
      </c>
      <c r="I296" s="105">
        <f>_xlfn.IFNA(VLOOKUP($A296,'Project List'!$A$9:$AF$360,'Project List'!L$1,FALSE),0)</f>
        <v>0</v>
      </c>
      <c r="J296" s="105">
        <f>_xlfn.IFNA(VLOOKUP($A296,'Project List'!$A$9:$AF$360,'Project List'!M$1,FALSE),0)</f>
        <v>0</v>
      </c>
      <c r="K296" s="105">
        <f>_xlfn.IFNA(VLOOKUP($A296,'Project List'!$A$9:$AF$360,'Project List'!N$1,FALSE),0)</f>
        <v>0</v>
      </c>
      <c r="L296" s="105">
        <f>_xlfn.IFNA(VLOOKUP($A296,'Project List'!$A$9:$AF$360,'Project List'!O$1,FALSE),0)</f>
        <v>0</v>
      </c>
      <c r="M296" s="105">
        <f>_xlfn.IFNA(VLOOKUP($A296,'Project List'!$A$9:$AF$360,'Project List'!P$1,FALSE),0)</f>
        <v>0</v>
      </c>
      <c r="N296" s="105">
        <f>_xlfn.IFNA(VLOOKUP($A296,'Project List'!$A$9:$AF$360,'Project List'!Q$1,FALSE),0)</f>
        <v>0</v>
      </c>
      <c r="O296" s="105">
        <f>_xlfn.IFNA(VLOOKUP($A296,'Project List'!$A$9:$AF$360,'Project List'!R$1,FALSE),0)</f>
        <v>0</v>
      </c>
      <c r="P296" s="105">
        <f>_xlfn.IFNA(VLOOKUP($A296,'Project List'!$A$9:$AF$360,'Project List'!S$1,FALSE),0)</f>
        <v>0</v>
      </c>
      <c r="Q296" s="105">
        <f>_xlfn.IFNA(VLOOKUP($A296,'Project List'!$A$9:$AF$360,'Project List'!T$1,FALSE),0)</f>
        <v>0</v>
      </c>
      <c r="R296" s="105">
        <f>_xlfn.IFNA(VLOOKUP($A296,'Project List'!$A$9:$AF$360,'Project List'!U$1,FALSE),0)</f>
        <v>0</v>
      </c>
      <c r="S296" s="105">
        <f>_xlfn.IFNA(VLOOKUP($A296,'Project List'!$A$9:$AF$360,'Project List'!V$1,FALSE),0)</f>
        <v>0</v>
      </c>
      <c r="T296" s="105">
        <f>_xlfn.IFNA(VLOOKUP($A296,'Project List'!$A$9:$AF$360,'Project List'!W$1,FALSE),0)</f>
        <v>0</v>
      </c>
      <c r="U296" s="105">
        <f>_xlfn.IFNA(VLOOKUP($A296,'Project List'!$A$9:$AF$360,'Project List'!X$1,FALSE),0)</f>
        <v>0</v>
      </c>
      <c r="V296" s="13" t="str">
        <f>_xlfn.IFNA(IF(VLOOKUP($A296,'Project List'!$A$9:$BF$360,'Project List'!Y$1,FALSE)=0,"Nil",
IF(OR($E296="Potential",$E296="Proposed",$E296="Deferred",$E296="Cancelled",$E296="Closed"),VLOOKUP($A296,'Project List'!$A$9:$BF$360,'Project List'!Y$1,FALSE)*$A$15*$AE296,VLOOKUP($A296,'Project List'!$A$9:$BF$360,'Project List'!Y$1,FALSE))),0)</f>
        <v>Nil</v>
      </c>
      <c r="W296" s="13" t="str">
        <f>_xlfn.IFNA(IF(VLOOKUP($A296,'Project List'!$A$9:$BF$360,'Project List'!Z$1,FALSE)=0,"Nil",
IF(OR($E296="Potential",$E296="Proposed",$E296="Deferred",$E296="Cancelled",$E296="Closed"),VLOOKUP($A296,'Project List'!$A$9:$BF$360,'Project List'!Z$1,FALSE)*$A$15*$AE296,VLOOKUP($A296,'Project List'!$A$9:$BF$360,'Project List'!Z$1,FALSE))),0)</f>
        <v>Nil</v>
      </c>
      <c r="X296" s="13">
        <f>_xlfn.IFNA(IF(VLOOKUP($A296,'Project List'!$A$9:$BF$360,'Project List'!AA$1,FALSE)=0,"Nil",
IF(OR($E296="Potential",$E296="Proposed",$E296="Deferred",$E296="Cancelled",$E296="Closed"),VLOOKUP($A296,'Project List'!$A$9:$BF$360,'Project List'!AA$1,FALSE)*$A$15*$AE296,VLOOKUP($A296,'Project List'!$A$9:$BF$360,'Project List'!AA$1,FALSE))),0)</f>
        <v>1444712.4981540255</v>
      </c>
      <c r="Y296" s="13">
        <f>_xlfn.IFNA(IF(VLOOKUP($A296,'Project List'!$A$9:$BF$360,'Project List'!AB$1,FALSE)=0,"Nil",
IF(OR($E296="Potential",$E296="Proposed",$E296="Deferred",$E296="Cancelled",$E296="Closed"),VLOOKUP($A296,'Project List'!$A$9:$BF$360,'Project List'!AB$1,FALSE)*$A$15*$AE296,VLOOKUP($A296,'Project List'!$A$9:$BF$360,'Project List'!AB$1,FALSE))),0)</f>
        <v>2889424.996308051</v>
      </c>
      <c r="Z296" s="13">
        <f>_xlfn.IFNA(IF(VLOOKUP($A296,'Project List'!$A$9:$BF$360,'Project List'!AC$1,FALSE)=0,"Nil",
IF(OR($E296="Potential",$E296="Proposed",$E296="Deferred",$E296="Cancelled",$E296="Closed"),VLOOKUP($A296,'Project List'!$A$9:$BF$360,'Project List'!AC$1,FALSE)*$A$15*$AE296,VLOOKUP($A296,'Project List'!$A$9:$BF$360,'Project List'!AC$1,FALSE))),0)</f>
        <v>2889424.996308051</v>
      </c>
      <c r="AA296" s="13">
        <f>_xlfn.IFNA(IF(VLOOKUP($A296,'Project List'!$A$9:$BF$360,'Project List'!AD$1,FALSE)=0,"Nil",
IF(OR($E296="Potential",$E296="Proposed",$E296="Deferred",$E296="Cancelled",$E296="Closed"),VLOOKUP($A296,'Project List'!$A$9:$BF$360,'Project List'!AD$1,FALSE)*$A$15*$AE296,VLOOKUP($A296,'Project List'!$A$9:$BF$360,'Project List'!AD$1,FALSE))),0)</f>
        <v>2889424.996308051</v>
      </c>
      <c r="AB296" s="13">
        <f>_xlfn.IFNA(IF(VLOOKUP($A296,'Project List'!$A$9:$BF$360,'Project List'!AE$1,FALSE)=0,"Nil",
IF(OR($E296="Potential",$E296="Proposed",$E296="Deferred",$E296="Cancelled",$E296="Closed"),VLOOKUP($A296,'Project List'!$A$9:$BF$360,'Project List'!AE$1,FALSE)*$A$15*$AE296,VLOOKUP($A296,'Project List'!$A$9:$BF$360,'Project List'!AE$1,FALSE))),0)</f>
        <v>4334137.4944620756</v>
      </c>
      <c r="AC296" s="13" t="str">
        <f>_xlfn.IFNA(IF(VLOOKUP($A296,'Project List'!$A$9:$BF$360,'Project List'!AF$1,FALSE)=0,"Nil",
IF(OR($E296="Potential",$E296="Proposed",$E296="Deferred",$E296="Cancelled",$E296="Closed"),VLOOKUP($A296,'Project List'!$A$9:$BF$360,'Project List'!AF$1,FALSE)*$A$15*$AE296,VLOOKUP($A296,'Project List'!$A$9:$BF$360,'Project List'!AF$1,FALSE))),0)</f>
        <v>Nil</v>
      </c>
      <c r="AD296" s="42"/>
      <c r="AE296" s="248">
        <f>1+IF(ISNA(VLOOKUP($A296,'Project labour content'!$A$7:$D$255,'Project labour content'!$D$1,FALSE)),VLOOKUP($D296,'Project labour content'!$F$6:$G$15,'Project labour content'!$G$1,FALSE),VLOOKUP($A296,'Project labour content'!$A$7:$D$255,'Project labour content'!$D$1,FALSE))*('Project labour content'!$K$14/100)*1</f>
        <v>1.0012592837735472</v>
      </c>
      <c r="AG296" s="3"/>
      <c r="AH296" s="3"/>
      <c r="AI296" s="32"/>
      <c r="AJ296" s="32"/>
      <c r="AK296" s="32"/>
      <c r="AL296" s="32"/>
      <c r="AM296" s="59"/>
      <c r="AN296" s="59"/>
      <c r="AO296" s="59"/>
      <c r="AP296" s="59"/>
      <c r="AQ296" s="59"/>
    </row>
    <row r="297" spans="1:43" x14ac:dyDescent="0.25">
      <c r="A297" s="11" t="s">
        <v>921</v>
      </c>
      <c r="B297" s="11" t="str">
        <f>_xlfn.IFNA(VLOOKUP($A297,'Project List'!$A$9:$AF$360,'Project List'!G$1,FALSE),0)</f>
        <v>Data Warehouse Platform Upgrade 2024-2028</v>
      </c>
      <c r="C297" s="11" t="str">
        <f>_xlfn.IFNA(VLOOKUP($A297,'Project List'!$A$9:$AF$360,'Project List'!C$1,FALSE),0)</f>
        <v>ExAnte</v>
      </c>
      <c r="D297" s="11" t="str">
        <f>_xlfn.IFNA(VLOOKUP($A297,'Project List'!$A$9:$AF$360,'Project List'!D$1,FALSE),0)</f>
        <v>Information Technology</v>
      </c>
      <c r="E297" s="11" t="str">
        <f>_xlfn.IFNA(VLOOKUP($A297,'Project List'!$A$9:$AF$360,'Project List'!H$1,FALSE),0)</f>
        <v>Potential</v>
      </c>
      <c r="F297" s="105">
        <f>_xlfn.IFNA(VLOOKUP($A297,'Project List'!$A$9:$AF$360,'Project List'!I$1,FALSE),0)</f>
        <v>0</v>
      </c>
      <c r="G297" s="105">
        <f>_xlfn.IFNA(VLOOKUP($A297,'Project List'!$A$9:$AF$360,'Project List'!J$1,FALSE),0)</f>
        <v>0</v>
      </c>
      <c r="H297" s="105">
        <f>_xlfn.IFNA(VLOOKUP($A297,'Project List'!$A$9:$AF$360,'Project List'!K$1,FALSE),0)</f>
        <v>0</v>
      </c>
      <c r="I297" s="105">
        <f>_xlfn.IFNA(VLOOKUP($A297,'Project List'!$A$9:$AF$360,'Project List'!L$1,FALSE),0)</f>
        <v>0</v>
      </c>
      <c r="J297" s="105">
        <f>_xlfn.IFNA(VLOOKUP($A297,'Project List'!$A$9:$AF$360,'Project List'!M$1,FALSE),0)</f>
        <v>0</v>
      </c>
      <c r="K297" s="105">
        <f>_xlfn.IFNA(VLOOKUP($A297,'Project List'!$A$9:$AF$360,'Project List'!N$1,FALSE),0)</f>
        <v>0</v>
      </c>
      <c r="L297" s="105">
        <f>_xlfn.IFNA(VLOOKUP($A297,'Project List'!$A$9:$AF$360,'Project List'!O$1,FALSE),0)</f>
        <v>0</v>
      </c>
      <c r="M297" s="105">
        <f>_xlfn.IFNA(VLOOKUP($A297,'Project List'!$A$9:$AF$360,'Project List'!P$1,FALSE),0)</f>
        <v>0</v>
      </c>
      <c r="N297" s="105">
        <f>_xlfn.IFNA(VLOOKUP($A297,'Project List'!$A$9:$AF$360,'Project List'!Q$1,FALSE),0)</f>
        <v>0</v>
      </c>
      <c r="O297" s="105">
        <f>_xlfn.IFNA(VLOOKUP($A297,'Project List'!$A$9:$AF$360,'Project List'!R$1,FALSE),0)</f>
        <v>0</v>
      </c>
      <c r="P297" s="105">
        <f>_xlfn.IFNA(VLOOKUP($A297,'Project List'!$A$9:$AF$360,'Project List'!S$1,FALSE),0)</f>
        <v>0</v>
      </c>
      <c r="Q297" s="105">
        <f>_xlfn.IFNA(VLOOKUP($A297,'Project List'!$A$9:$AF$360,'Project List'!T$1,FALSE),0)</f>
        <v>0</v>
      </c>
      <c r="R297" s="105">
        <f>_xlfn.IFNA(VLOOKUP($A297,'Project List'!$A$9:$AF$360,'Project List'!U$1,FALSE),0)</f>
        <v>0</v>
      </c>
      <c r="S297" s="105">
        <f>_xlfn.IFNA(VLOOKUP($A297,'Project List'!$A$9:$AF$360,'Project List'!V$1,FALSE),0)</f>
        <v>0</v>
      </c>
      <c r="T297" s="105">
        <f>_xlfn.IFNA(VLOOKUP($A297,'Project List'!$A$9:$AF$360,'Project List'!W$1,FALSE),0)</f>
        <v>0</v>
      </c>
      <c r="U297" s="105">
        <f>_xlfn.IFNA(VLOOKUP($A297,'Project List'!$A$9:$AF$360,'Project List'!X$1,FALSE),0)</f>
        <v>0</v>
      </c>
      <c r="V297" s="13" t="str">
        <f>_xlfn.IFNA(IF(VLOOKUP($A297,'Project List'!$A$9:$BF$360,'Project List'!Y$1,FALSE)=0,"Nil",
IF(OR($E297="Potential",$E297="Proposed",$E297="Deferred",$E297="Cancelled",$E297="Closed"),VLOOKUP($A297,'Project List'!$A$9:$BF$360,'Project List'!Y$1,FALSE)*$A$15*$AE297,VLOOKUP($A297,'Project List'!$A$9:$BF$360,'Project List'!Y$1,FALSE))),0)</f>
        <v>Nil</v>
      </c>
      <c r="W297" s="13" t="str">
        <f>_xlfn.IFNA(IF(VLOOKUP($A297,'Project List'!$A$9:$BF$360,'Project List'!Z$1,FALSE)=0,"Nil",
IF(OR($E297="Potential",$E297="Proposed",$E297="Deferred",$E297="Cancelled",$E297="Closed"),VLOOKUP($A297,'Project List'!$A$9:$BF$360,'Project List'!Z$1,FALSE)*$A$15*$AE297,VLOOKUP($A297,'Project List'!$A$9:$BF$360,'Project List'!Z$1,FALSE))),0)</f>
        <v>Nil</v>
      </c>
      <c r="X297" s="13">
        <f>_xlfn.IFNA(IF(VLOOKUP($A297,'Project List'!$A$9:$BF$360,'Project List'!AA$1,FALSE)=0,"Nil",
IF(OR($E297="Potential",$E297="Proposed",$E297="Deferred",$E297="Cancelled",$E297="Closed"),VLOOKUP($A297,'Project List'!$A$9:$BF$360,'Project List'!AA$1,FALSE)*$A$15*$AE297,VLOOKUP($A297,'Project List'!$A$9:$BF$360,'Project List'!AA$1,FALSE))),0)</f>
        <v>2258570.8876706455</v>
      </c>
      <c r="Y297" s="13" t="str">
        <f>_xlfn.IFNA(IF(VLOOKUP($A297,'Project List'!$A$9:$BF$360,'Project List'!AB$1,FALSE)=0,"Nil",
IF(OR($E297="Potential",$E297="Proposed",$E297="Deferred",$E297="Cancelled",$E297="Closed"),VLOOKUP($A297,'Project List'!$A$9:$BF$360,'Project List'!AB$1,FALSE)*$A$15*$AE297,VLOOKUP($A297,'Project List'!$A$9:$BF$360,'Project List'!AB$1,FALSE))),0)</f>
        <v>Nil</v>
      </c>
      <c r="Z297" s="13" t="str">
        <f>_xlfn.IFNA(IF(VLOOKUP($A297,'Project List'!$A$9:$BF$360,'Project List'!AC$1,FALSE)=0,"Nil",
IF(OR($E297="Potential",$E297="Proposed",$E297="Deferred",$E297="Cancelled",$E297="Closed"),VLOOKUP($A297,'Project List'!$A$9:$BF$360,'Project List'!AC$1,FALSE)*$A$15*$AE297,VLOOKUP($A297,'Project List'!$A$9:$BF$360,'Project List'!AC$1,FALSE))),0)</f>
        <v>Nil</v>
      </c>
      <c r="AA297" s="13" t="str">
        <f>_xlfn.IFNA(IF(VLOOKUP($A297,'Project List'!$A$9:$BF$360,'Project List'!AD$1,FALSE)=0,"Nil",
IF(OR($E297="Potential",$E297="Proposed",$E297="Deferred",$E297="Cancelled",$E297="Closed"),VLOOKUP($A297,'Project List'!$A$9:$BF$360,'Project List'!AD$1,FALSE)*$A$15*$AE297,VLOOKUP($A297,'Project List'!$A$9:$BF$360,'Project List'!AD$1,FALSE))),0)</f>
        <v>Nil</v>
      </c>
      <c r="AB297" s="13">
        <f>_xlfn.IFNA(IF(VLOOKUP($A297,'Project List'!$A$9:$BF$360,'Project List'!AE$1,FALSE)=0,"Nil",
IF(OR($E297="Potential",$E297="Proposed",$E297="Deferred",$E297="Cancelled",$E297="Closed"),VLOOKUP($A297,'Project List'!$A$9:$BF$360,'Project List'!AE$1,FALSE)*$A$15*$AE297,VLOOKUP($A297,'Project List'!$A$9:$BF$360,'Project List'!AE$1,FALSE))),0)</f>
        <v>824124.88635759824</v>
      </c>
      <c r="AC297" s="13" t="str">
        <f>_xlfn.IFNA(IF(VLOOKUP($A297,'Project List'!$A$9:$BF$360,'Project List'!AF$1,FALSE)=0,"Nil",
IF(OR($E297="Potential",$E297="Proposed",$E297="Deferred",$E297="Cancelled",$E297="Closed"),VLOOKUP($A297,'Project List'!$A$9:$BF$360,'Project List'!AF$1,FALSE)*$A$15*$AE297,VLOOKUP($A297,'Project List'!$A$9:$BF$360,'Project List'!AF$1,FALSE))),0)</f>
        <v>Nil</v>
      </c>
      <c r="AD297" s="42"/>
      <c r="AE297" s="248">
        <f>1+IF(ISNA(VLOOKUP($A297,'Project labour content'!$A$7:$D$255,'Project labour content'!$D$1,FALSE)),VLOOKUP($D297,'Project labour content'!$F$6:$G$15,'Project labour content'!$G$1,FALSE),VLOOKUP($A297,'Project labour content'!$A$7:$D$255,'Project labour content'!$D$1,FALSE))*('Project labour content'!$K$14/100)*1</f>
        <v>1.002169094109447</v>
      </c>
    </row>
    <row r="298" spans="1:43" x14ac:dyDescent="0.25">
      <c r="A298" s="11" t="s">
        <v>929</v>
      </c>
      <c r="B298" s="11" t="str">
        <f>_xlfn.IFNA(VLOOKUP($A298,'Project List'!$A$9:$AF$360,'Project List'!G$1,FALSE),0)</f>
        <v>Database Platform Refresh</v>
      </c>
      <c r="C298" s="11" t="str">
        <f>_xlfn.IFNA(VLOOKUP($A298,'Project List'!$A$9:$AF$360,'Project List'!C$1,FALSE),0)</f>
        <v>ExAnte</v>
      </c>
      <c r="D298" s="11" t="str">
        <f>_xlfn.IFNA(VLOOKUP($A298,'Project List'!$A$9:$AF$360,'Project List'!D$1,FALSE),0)</f>
        <v>Information Technology</v>
      </c>
      <c r="E298" s="11" t="str">
        <f>_xlfn.IFNA(VLOOKUP($A298,'Project List'!$A$9:$AF$360,'Project List'!H$1,FALSE),0)</f>
        <v>Potential</v>
      </c>
      <c r="F298" s="105">
        <f>_xlfn.IFNA(VLOOKUP($A298,'Project List'!$A$9:$AF$360,'Project List'!I$1,FALSE),0)</f>
        <v>0</v>
      </c>
      <c r="G298" s="105">
        <f>_xlfn.IFNA(VLOOKUP($A298,'Project List'!$A$9:$AF$360,'Project List'!J$1,FALSE),0)</f>
        <v>0</v>
      </c>
      <c r="H298" s="105">
        <f>_xlfn.IFNA(VLOOKUP($A298,'Project List'!$A$9:$AF$360,'Project List'!K$1,FALSE),0)</f>
        <v>0</v>
      </c>
      <c r="I298" s="105">
        <f>_xlfn.IFNA(VLOOKUP($A298,'Project List'!$A$9:$AF$360,'Project List'!L$1,FALSE),0)</f>
        <v>0</v>
      </c>
      <c r="J298" s="105">
        <f>_xlfn.IFNA(VLOOKUP($A298,'Project List'!$A$9:$AF$360,'Project List'!M$1,FALSE),0)</f>
        <v>0</v>
      </c>
      <c r="K298" s="105">
        <f>_xlfn.IFNA(VLOOKUP($A298,'Project List'!$A$9:$AF$360,'Project List'!N$1,FALSE),0)</f>
        <v>0</v>
      </c>
      <c r="L298" s="105">
        <f>_xlfn.IFNA(VLOOKUP($A298,'Project List'!$A$9:$AF$360,'Project List'!O$1,FALSE),0)</f>
        <v>0</v>
      </c>
      <c r="M298" s="105">
        <f>_xlfn.IFNA(VLOOKUP($A298,'Project List'!$A$9:$AF$360,'Project List'!P$1,FALSE),0)</f>
        <v>0</v>
      </c>
      <c r="N298" s="105">
        <f>_xlfn.IFNA(VLOOKUP($A298,'Project List'!$A$9:$AF$360,'Project List'!Q$1,FALSE),0)</f>
        <v>0</v>
      </c>
      <c r="O298" s="105">
        <f>_xlfn.IFNA(VLOOKUP($A298,'Project List'!$A$9:$AF$360,'Project List'!R$1,FALSE),0)</f>
        <v>0</v>
      </c>
      <c r="P298" s="105">
        <f>_xlfn.IFNA(VLOOKUP($A298,'Project List'!$A$9:$AF$360,'Project List'!S$1,FALSE),0)</f>
        <v>0</v>
      </c>
      <c r="Q298" s="105">
        <f>_xlfn.IFNA(VLOOKUP($A298,'Project List'!$A$9:$AF$360,'Project List'!T$1,FALSE),0)</f>
        <v>0</v>
      </c>
      <c r="R298" s="105">
        <f>_xlfn.IFNA(VLOOKUP($A298,'Project List'!$A$9:$AF$360,'Project List'!U$1,FALSE),0)</f>
        <v>0</v>
      </c>
      <c r="S298" s="105">
        <f>_xlfn.IFNA(VLOOKUP($A298,'Project List'!$A$9:$AF$360,'Project List'!V$1,FALSE),0)</f>
        <v>0</v>
      </c>
      <c r="T298" s="105">
        <f>_xlfn.IFNA(VLOOKUP($A298,'Project List'!$A$9:$AF$360,'Project List'!W$1,FALSE),0)</f>
        <v>0</v>
      </c>
      <c r="U298" s="105">
        <f>_xlfn.IFNA(VLOOKUP($A298,'Project List'!$A$9:$AF$360,'Project List'!X$1,FALSE),0)</f>
        <v>0</v>
      </c>
      <c r="V298" s="13" t="str">
        <f>_xlfn.IFNA(IF(VLOOKUP($A298,'Project List'!$A$9:$BF$360,'Project List'!Y$1,FALSE)=0,"Nil",
IF(OR($E298="Potential",$E298="Proposed",$E298="Deferred",$E298="Cancelled",$E298="Closed"),VLOOKUP($A298,'Project List'!$A$9:$BF$360,'Project List'!Y$1,FALSE)*$A$15*$AE298,VLOOKUP($A298,'Project List'!$A$9:$BF$360,'Project List'!Y$1,FALSE))),0)</f>
        <v>Nil</v>
      </c>
      <c r="W298" s="13" t="str">
        <f>_xlfn.IFNA(IF(VLOOKUP($A298,'Project List'!$A$9:$BF$360,'Project List'!Z$1,FALSE)=0,"Nil",
IF(OR($E298="Potential",$E298="Proposed",$E298="Deferred",$E298="Cancelled",$E298="Closed"),VLOOKUP($A298,'Project List'!$A$9:$BF$360,'Project List'!Z$1,FALSE)*$A$15*$AE298,VLOOKUP($A298,'Project List'!$A$9:$BF$360,'Project List'!Z$1,FALSE))),0)</f>
        <v>Nil</v>
      </c>
      <c r="X298" s="13">
        <f>_xlfn.IFNA(IF(VLOOKUP($A298,'Project List'!$A$9:$BF$360,'Project List'!AA$1,FALSE)=0,"Nil",
IF(OR($E298="Potential",$E298="Proposed",$E298="Deferred",$E298="Cancelled",$E298="Closed"),VLOOKUP($A298,'Project List'!$A$9:$BF$360,'Project List'!AA$1,FALSE)*$A$15*$AE298,VLOOKUP($A298,'Project List'!$A$9:$BF$360,'Project List'!AA$1,FALSE))),0)</f>
        <v>118500.1099013426</v>
      </c>
      <c r="Y298" s="13">
        <f>_xlfn.IFNA(IF(VLOOKUP($A298,'Project List'!$A$9:$BF$360,'Project List'!AB$1,FALSE)=0,"Nil",
IF(OR($E298="Potential",$E298="Proposed",$E298="Deferred",$E298="Cancelled",$E298="Closed"),VLOOKUP($A298,'Project List'!$A$9:$BF$360,'Project List'!AB$1,FALSE)*$A$15*$AE298,VLOOKUP($A298,'Project List'!$A$9:$BF$360,'Project List'!AB$1,FALSE))),0)</f>
        <v>118500.72636955992</v>
      </c>
      <c r="Z298" s="13">
        <f>_xlfn.IFNA(IF(VLOOKUP($A298,'Project List'!$A$9:$BF$360,'Project List'!AC$1,FALSE)=0,"Nil",
IF(OR($E298="Potential",$E298="Proposed",$E298="Deferred",$E298="Cancelled",$E298="Closed"),VLOOKUP($A298,'Project List'!$A$9:$BF$360,'Project List'!AC$1,FALSE)*$A$15*$AE298,VLOOKUP($A298,'Project List'!$A$9:$BF$360,'Project List'!AC$1,FALSE))),0)</f>
        <v>118500.72636955992</v>
      </c>
      <c r="AA298" s="13">
        <f>_xlfn.IFNA(IF(VLOOKUP($A298,'Project List'!$A$9:$BF$360,'Project List'!AD$1,FALSE)=0,"Nil",
IF(OR($E298="Potential",$E298="Proposed",$E298="Deferred",$E298="Cancelled",$E298="Closed"),VLOOKUP($A298,'Project List'!$A$9:$BF$360,'Project List'!AD$1,FALSE)*$A$15*$AE298,VLOOKUP($A298,'Project List'!$A$9:$BF$360,'Project List'!AD$1,FALSE))),0)</f>
        <v>118500.72636955992</v>
      </c>
      <c r="AB298" s="13">
        <f>_xlfn.IFNA(IF(VLOOKUP($A298,'Project List'!$A$9:$BF$360,'Project List'!AE$1,FALSE)=0,"Nil",
IF(OR($E298="Potential",$E298="Proposed",$E298="Deferred",$E298="Cancelled",$E298="Closed"),VLOOKUP($A298,'Project List'!$A$9:$BF$360,'Project List'!AE$1,FALSE)*$A$15*$AE298,VLOOKUP($A298,'Project List'!$A$9:$BF$360,'Project List'!AE$1,FALSE))),0)</f>
        <v>118501.34283777727</v>
      </c>
      <c r="AC298" s="13" t="str">
        <f>_xlfn.IFNA(IF(VLOOKUP($A298,'Project List'!$A$9:$BF$360,'Project List'!AF$1,FALSE)=0,"Nil",
IF(OR($E298="Potential",$E298="Proposed",$E298="Deferred",$E298="Cancelled",$E298="Closed"),VLOOKUP($A298,'Project List'!$A$9:$BF$360,'Project List'!AF$1,FALSE)*$A$15*$AE298,VLOOKUP($A298,'Project List'!$A$9:$BF$360,'Project List'!AF$1,FALSE))),0)</f>
        <v>Nil</v>
      </c>
      <c r="AD298" s="42"/>
      <c r="AE298" s="248">
        <f>1+IF(ISNA(VLOOKUP($A298,'Project labour content'!$A$7:$D$255,'Project labour content'!$D$1,FALSE)),VLOOKUP($D298,'Project labour content'!$F$6:$G$15,'Project labour content'!$G$1,FALSE),VLOOKUP($A298,'Project labour content'!$A$7:$D$255,'Project labour content'!$D$1,FALSE))*('Project labour content'!$K$14/100)*1</f>
        <v>1.0028697710149337</v>
      </c>
      <c r="AG298" s="3"/>
      <c r="AH298" s="3"/>
      <c r="AI298" s="32"/>
      <c r="AJ298" s="32"/>
      <c r="AK298" s="32"/>
      <c r="AL298" s="32"/>
      <c r="AM298" s="59"/>
      <c r="AN298" s="59"/>
      <c r="AO298" s="59"/>
      <c r="AP298" s="59"/>
      <c r="AQ298" s="59"/>
    </row>
    <row r="299" spans="1:43" x14ac:dyDescent="0.25">
      <c r="A299" s="11" t="s">
        <v>922</v>
      </c>
      <c r="B299" s="11" t="str">
        <f>_xlfn.IFNA(VLOOKUP($A299,'Project List'!$A$9:$AF$360,'Project List'!G$1,FALSE),0)</f>
        <v>Enterprise Resource Planning System Refresh</v>
      </c>
      <c r="C299" s="11" t="str">
        <f>_xlfn.IFNA(VLOOKUP($A299,'Project List'!$A$9:$AF$360,'Project List'!C$1,FALSE),0)</f>
        <v>ExAnte</v>
      </c>
      <c r="D299" s="11" t="str">
        <f>_xlfn.IFNA(VLOOKUP($A299,'Project List'!$A$9:$AF$360,'Project List'!D$1,FALSE),0)</f>
        <v>Information Technology</v>
      </c>
      <c r="E299" s="11" t="str">
        <f>_xlfn.IFNA(VLOOKUP($A299,'Project List'!$A$9:$AF$360,'Project List'!H$1,FALSE),0)</f>
        <v>Potential</v>
      </c>
      <c r="F299" s="105">
        <f>_xlfn.IFNA(VLOOKUP($A299,'Project List'!$A$9:$AF$360,'Project List'!I$1,FALSE),0)</f>
        <v>0</v>
      </c>
      <c r="G299" s="105">
        <f>_xlfn.IFNA(VLOOKUP($A299,'Project List'!$A$9:$AF$360,'Project List'!J$1,FALSE),0)</f>
        <v>0</v>
      </c>
      <c r="H299" s="105">
        <f>_xlfn.IFNA(VLOOKUP($A299,'Project List'!$A$9:$AF$360,'Project List'!K$1,FALSE),0)</f>
        <v>0</v>
      </c>
      <c r="I299" s="105">
        <f>_xlfn.IFNA(VLOOKUP($A299,'Project List'!$A$9:$AF$360,'Project List'!L$1,FALSE),0)</f>
        <v>0</v>
      </c>
      <c r="J299" s="105">
        <f>_xlfn.IFNA(VLOOKUP($A299,'Project List'!$A$9:$AF$360,'Project List'!M$1,FALSE),0)</f>
        <v>0</v>
      </c>
      <c r="K299" s="105">
        <f>_xlfn.IFNA(VLOOKUP($A299,'Project List'!$A$9:$AF$360,'Project List'!N$1,FALSE),0)</f>
        <v>0</v>
      </c>
      <c r="L299" s="105">
        <f>_xlfn.IFNA(VLOOKUP($A299,'Project List'!$A$9:$AF$360,'Project List'!O$1,FALSE),0)</f>
        <v>0</v>
      </c>
      <c r="M299" s="105">
        <f>_xlfn.IFNA(VLOOKUP($A299,'Project List'!$A$9:$AF$360,'Project List'!P$1,FALSE),0)</f>
        <v>0</v>
      </c>
      <c r="N299" s="105">
        <f>_xlfn.IFNA(VLOOKUP($A299,'Project List'!$A$9:$AF$360,'Project List'!Q$1,FALSE),0)</f>
        <v>0</v>
      </c>
      <c r="O299" s="105">
        <f>_xlfn.IFNA(VLOOKUP($A299,'Project List'!$A$9:$AF$360,'Project List'!R$1,FALSE),0)</f>
        <v>0</v>
      </c>
      <c r="P299" s="105">
        <f>_xlfn.IFNA(VLOOKUP($A299,'Project List'!$A$9:$AF$360,'Project List'!S$1,FALSE),0)</f>
        <v>0</v>
      </c>
      <c r="Q299" s="105">
        <f>_xlfn.IFNA(VLOOKUP($A299,'Project List'!$A$9:$AF$360,'Project List'!T$1,FALSE),0)</f>
        <v>0</v>
      </c>
      <c r="R299" s="105">
        <f>_xlfn.IFNA(VLOOKUP($A299,'Project List'!$A$9:$AF$360,'Project List'!U$1,FALSE),0)</f>
        <v>0</v>
      </c>
      <c r="S299" s="105">
        <f>_xlfn.IFNA(VLOOKUP($A299,'Project List'!$A$9:$AF$360,'Project List'!V$1,FALSE),0)</f>
        <v>0</v>
      </c>
      <c r="T299" s="105">
        <f>_xlfn.IFNA(VLOOKUP($A299,'Project List'!$A$9:$AF$360,'Project List'!W$1,FALSE),0)</f>
        <v>0</v>
      </c>
      <c r="U299" s="105">
        <f>_xlfn.IFNA(VLOOKUP($A299,'Project List'!$A$9:$AF$360,'Project List'!X$1,FALSE),0)</f>
        <v>0</v>
      </c>
      <c r="V299" s="13" t="str">
        <f>_xlfn.IFNA(IF(VLOOKUP($A299,'Project List'!$A$9:$BF$360,'Project List'!Y$1,FALSE)=0,"Nil",
IF(OR($E299="Potential",$E299="Proposed",$E299="Deferred",$E299="Cancelled",$E299="Closed"),VLOOKUP($A299,'Project List'!$A$9:$BF$360,'Project List'!Y$1,FALSE)*$A$15*$AE299,VLOOKUP($A299,'Project List'!$A$9:$BF$360,'Project List'!Y$1,FALSE))),0)</f>
        <v>Nil</v>
      </c>
      <c r="W299" s="13" t="str">
        <f>_xlfn.IFNA(IF(VLOOKUP($A299,'Project List'!$A$9:$BF$360,'Project List'!Z$1,FALSE)=0,"Nil",
IF(OR($E299="Potential",$E299="Proposed",$E299="Deferred",$E299="Cancelled",$E299="Closed"),VLOOKUP($A299,'Project List'!$A$9:$BF$360,'Project List'!Z$1,FALSE)*$A$15*$AE299,VLOOKUP($A299,'Project List'!$A$9:$BF$360,'Project List'!Z$1,FALSE))),0)</f>
        <v>Nil</v>
      </c>
      <c r="X299" s="13">
        <f>_xlfn.IFNA(IF(VLOOKUP($A299,'Project List'!$A$9:$BF$360,'Project List'!AA$1,FALSE)=0,"Nil",
IF(OR($E299="Potential",$E299="Proposed",$E299="Deferred",$E299="Cancelled",$E299="Closed"),VLOOKUP($A299,'Project List'!$A$9:$BF$360,'Project List'!AA$1,FALSE)*$A$15*$AE299,VLOOKUP($A299,'Project List'!$A$9:$BF$360,'Project List'!AA$1,FALSE))),0)</f>
        <v>742487.48618869658</v>
      </c>
      <c r="Y299" s="13">
        <f>_xlfn.IFNA(IF(VLOOKUP($A299,'Project List'!$A$9:$BF$360,'Project List'!AB$1,FALSE)=0,"Nil",
IF(OR($E299="Potential",$E299="Proposed",$E299="Deferred",$E299="Cancelled",$E299="Closed"),VLOOKUP($A299,'Project List'!$A$9:$BF$360,'Project List'!AB$1,FALSE)*$A$15*$AE299,VLOOKUP($A299,'Project List'!$A$9:$BF$360,'Project List'!AB$1,FALSE))),0)</f>
        <v>109381.6810633901</v>
      </c>
      <c r="Z299" s="13">
        <f>_xlfn.IFNA(IF(VLOOKUP($A299,'Project List'!$A$9:$BF$360,'Project List'!AC$1,FALSE)=0,"Nil",
IF(OR($E299="Potential",$E299="Proposed",$E299="Deferred",$E299="Cancelled",$E299="Closed"),VLOOKUP($A299,'Project List'!$A$9:$BF$360,'Project List'!AC$1,FALSE)*$A$15*$AE299,VLOOKUP($A299,'Project List'!$A$9:$BF$360,'Project List'!AC$1,FALSE))),0)</f>
        <v>2728892.345030447</v>
      </c>
      <c r="AA299" s="13">
        <f>_xlfn.IFNA(IF(VLOOKUP($A299,'Project List'!$A$9:$BF$360,'Project List'!AD$1,FALSE)=0,"Nil",
IF(OR($E299="Potential",$E299="Proposed",$E299="Deferred",$E299="Cancelled",$E299="Closed"),VLOOKUP($A299,'Project List'!$A$9:$BF$360,'Project List'!AD$1,FALSE)*$A$15*$AE299,VLOOKUP($A299,'Project List'!$A$9:$BF$360,'Project List'!AD$1,FALSE))),0)</f>
        <v>109381.6810633901</v>
      </c>
      <c r="AB299" s="13">
        <f>_xlfn.IFNA(IF(VLOOKUP($A299,'Project List'!$A$9:$BF$360,'Project List'!AE$1,FALSE)=0,"Nil",
IF(OR($E299="Potential",$E299="Proposed",$E299="Deferred",$E299="Cancelled",$E299="Closed"),VLOOKUP($A299,'Project List'!$A$9:$BF$360,'Project List'!AE$1,FALSE)*$A$15*$AE299,VLOOKUP($A299,'Project List'!$A$9:$BF$360,'Project List'!AE$1,FALSE))),0)</f>
        <v>742488.71893614461</v>
      </c>
      <c r="AC299" s="13" t="str">
        <f>_xlfn.IFNA(IF(VLOOKUP($A299,'Project List'!$A$9:$BF$360,'Project List'!AF$1,FALSE)=0,"Nil",
IF(OR($E299="Potential",$E299="Proposed",$E299="Deferred",$E299="Cancelled",$E299="Closed"),VLOOKUP($A299,'Project List'!$A$9:$BF$360,'Project List'!AF$1,FALSE)*$A$15*$AE299,VLOOKUP($A299,'Project List'!$A$9:$BF$360,'Project List'!AF$1,FALSE))),0)</f>
        <v>Nil</v>
      </c>
      <c r="AD299" s="42"/>
      <c r="AE299" s="248">
        <f>1+IF(ISNA(VLOOKUP($A299,'Project labour content'!$A$7:$D$255,'Project labour content'!$D$1,FALSE)),VLOOKUP($D299,'Project labour content'!$F$6:$G$15,'Project labour content'!$G$1,FALSE),VLOOKUP($A299,'Project labour content'!$A$7:$D$255,'Project labour content'!$D$1,FALSE))*('Project labour content'!$K$14/100)*1</f>
        <v>1.0027204254694584</v>
      </c>
      <c r="AG299" s="3"/>
      <c r="AH299" s="3"/>
      <c r="AI299" s="32"/>
      <c r="AJ299" s="32"/>
      <c r="AK299" s="32"/>
      <c r="AL299" s="32"/>
      <c r="AM299" s="59"/>
      <c r="AN299" s="59"/>
      <c r="AO299" s="59"/>
      <c r="AP299" s="59"/>
      <c r="AQ299" s="59"/>
    </row>
    <row r="300" spans="1:43" x14ac:dyDescent="0.25">
      <c r="A300" s="11" t="s">
        <v>946</v>
      </c>
      <c r="B300" s="11" t="str">
        <f>_xlfn.IFNA(VLOOKUP($A300,'Project List'!$A$9:$AF$360,'Project List'!G$1,FALSE),0)</f>
        <v>Energy Management System Technical Upgrade 2024-2028</v>
      </c>
      <c r="C300" s="11" t="str">
        <f>_xlfn.IFNA(VLOOKUP($A300,'Project List'!$A$9:$AF$360,'Project List'!C$1,FALSE),0)</f>
        <v>ExAnte</v>
      </c>
      <c r="D300" s="11" t="str">
        <f>_xlfn.IFNA(VLOOKUP($A300,'Project List'!$A$9:$AF$360,'Project List'!D$1,FALSE),0)</f>
        <v>Replacement</v>
      </c>
      <c r="E300" s="11" t="str">
        <f>_xlfn.IFNA(VLOOKUP($A300,'Project List'!$A$9:$AF$360,'Project List'!H$1,FALSE),0)</f>
        <v>Potential</v>
      </c>
      <c r="F300" s="105">
        <f>_xlfn.IFNA(VLOOKUP($A300,'Project List'!$A$9:$AF$360,'Project List'!I$1,FALSE),0)</f>
        <v>0</v>
      </c>
      <c r="G300" s="105">
        <f>_xlfn.IFNA(VLOOKUP($A300,'Project List'!$A$9:$AF$360,'Project List'!J$1,FALSE),0)</f>
        <v>0</v>
      </c>
      <c r="H300" s="105">
        <f>_xlfn.IFNA(VLOOKUP($A300,'Project List'!$A$9:$AF$360,'Project List'!K$1,FALSE),0)</f>
        <v>0</v>
      </c>
      <c r="I300" s="105">
        <f>_xlfn.IFNA(VLOOKUP($A300,'Project List'!$A$9:$AF$360,'Project List'!L$1,FALSE),0)</f>
        <v>0</v>
      </c>
      <c r="J300" s="105">
        <f>_xlfn.IFNA(VLOOKUP($A300,'Project List'!$A$9:$AF$360,'Project List'!M$1,FALSE),0)</f>
        <v>0</v>
      </c>
      <c r="K300" s="105">
        <f>_xlfn.IFNA(VLOOKUP($A300,'Project List'!$A$9:$AF$360,'Project List'!N$1,FALSE),0)</f>
        <v>0</v>
      </c>
      <c r="L300" s="105">
        <f>_xlfn.IFNA(VLOOKUP($A300,'Project List'!$A$9:$AF$360,'Project List'!O$1,FALSE),0)</f>
        <v>0</v>
      </c>
      <c r="M300" s="105">
        <f>_xlfn.IFNA(VLOOKUP($A300,'Project List'!$A$9:$AF$360,'Project List'!P$1,FALSE),0)</f>
        <v>0</v>
      </c>
      <c r="N300" s="105">
        <f>_xlfn.IFNA(VLOOKUP($A300,'Project List'!$A$9:$AF$360,'Project List'!Q$1,FALSE),0)</f>
        <v>0</v>
      </c>
      <c r="O300" s="105">
        <f>_xlfn.IFNA(VLOOKUP($A300,'Project List'!$A$9:$AF$360,'Project List'!R$1,FALSE),0)</f>
        <v>0</v>
      </c>
      <c r="P300" s="105">
        <f>_xlfn.IFNA(VLOOKUP($A300,'Project List'!$A$9:$AF$360,'Project List'!S$1,FALSE),0)</f>
        <v>0</v>
      </c>
      <c r="Q300" s="105">
        <f>_xlfn.IFNA(VLOOKUP($A300,'Project List'!$A$9:$AF$360,'Project List'!T$1,FALSE),0)</f>
        <v>0</v>
      </c>
      <c r="R300" s="105">
        <f>_xlfn.IFNA(VLOOKUP($A300,'Project List'!$A$9:$AF$360,'Project List'!U$1,FALSE),0)</f>
        <v>0</v>
      </c>
      <c r="S300" s="105">
        <f>_xlfn.IFNA(VLOOKUP($A300,'Project List'!$A$9:$AF$360,'Project List'!V$1,FALSE),0)</f>
        <v>0</v>
      </c>
      <c r="T300" s="105">
        <f>_xlfn.IFNA(VLOOKUP($A300,'Project List'!$A$9:$AF$360,'Project List'!W$1,FALSE),0)</f>
        <v>0</v>
      </c>
      <c r="U300" s="105">
        <f>_xlfn.IFNA(VLOOKUP($A300,'Project List'!$A$9:$AF$360,'Project List'!X$1,FALSE),0)</f>
        <v>0</v>
      </c>
      <c r="V300" s="13" t="str">
        <f>_xlfn.IFNA(IF(VLOOKUP($A300,'Project List'!$A$9:$BF$360,'Project List'!Y$1,FALSE)=0,"Nil",
IF(OR($E300="Potential",$E300="Proposed",$E300="Deferred",$E300="Cancelled",$E300="Closed"),VLOOKUP($A300,'Project List'!$A$9:$BF$360,'Project List'!Y$1,FALSE)*$A$15*$AE300,VLOOKUP($A300,'Project List'!$A$9:$BF$360,'Project List'!Y$1,FALSE))),0)</f>
        <v>Nil</v>
      </c>
      <c r="W300" s="13" t="str">
        <f>_xlfn.IFNA(IF(VLOOKUP($A300,'Project List'!$A$9:$BF$360,'Project List'!Z$1,FALSE)=0,"Nil",
IF(OR($E300="Potential",$E300="Proposed",$E300="Deferred",$E300="Cancelled",$E300="Closed"),VLOOKUP($A300,'Project List'!$A$9:$BF$360,'Project List'!Z$1,FALSE)*$A$15*$AE300,VLOOKUP($A300,'Project List'!$A$9:$BF$360,'Project List'!Z$1,FALSE))),0)</f>
        <v>Nil</v>
      </c>
      <c r="X300" s="13">
        <f>_xlfn.IFNA(IF(VLOOKUP($A300,'Project List'!$A$9:$BF$360,'Project List'!AA$1,FALSE)=0,"Nil",
IF(OR($E300="Potential",$E300="Proposed",$E300="Deferred",$E300="Cancelled",$E300="Closed"),VLOOKUP($A300,'Project List'!$A$9:$BF$360,'Project List'!AA$1,FALSE)*$A$15*$AE300,VLOOKUP($A300,'Project List'!$A$9:$BF$360,'Project List'!AA$1,FALSE))),0)</f>
        <v>1706422.0780171826</v>
      </c>
      <c r="Y300" s="13">
        <f>_xlfn.IFNA(IF(VLOOKUP($A300,'Project List'!$A$9:$BF$360,'Project List'!AB$1,FALSE)=0,"Nil",
IF(OR($E300="Potential",$E300="Proposed",$E300="Deferred",$E300="Cancelled",$E300="Closed"),VLOOKUP($A300,'Project List'!$A$9:$BF$360,'Project List'!AB$1,FALSE)*$A$15*$AE300,VLOOKUP($A300,'Project List'!$A$9:$BF$360,'Project List'!AB$1,FALSE))),0)</f>
        <v>1706422.0780171826</v>
      </c>
      <c r="Z300" s="13">
        <f>_xlfn.IFNA(IF(VLOOKUP($A300,'Project List'!$A$9:$BF$360,'Project List'!AC$1,FALSE)=0,"Nil",
IF(OR($E300="Potential",$E300="Proposed",$E300="Deferred",$E300="Cancelled",$E300="Closed"),VLOOKUP($A300,'Project List'!$A$9:$BF$360,'Project List'!AC$1,FALSE)*$A$15*$AE300,VLOOKUP($A300,'Project List'!$A$9:$BF$360,'Project List'!AC$1,FALSE))),0)</f>
        <v>853211.03900859132</v>
      </c>
      <c r="AA300" s="13">
        <f>_xlfn.IFNA(IF(VLOOKUP($A300,'Project List'!$A$9:$BF$360,'Project List'!AD$1,FALSE)=0,"Nil",
IF(OR($E300="Potential",$E300="Proposed",$E300="Deferred",$E300="Cancelled",$E300="Closed"),VLOOKUP($A300,'Project List'!$A$9:$BF$360,'Project List'!AD$1,FALSE)*$A$15*$AE300,VLOOKUP($A300,'Project List'!$A$9:$BF$360,'Project List'!AD$1,FALSE))),0)</f>
        <v>1706422.0780171826</v>
      </c>
      <c r="AB300" s="13">
        <f>_xlfn.IFNA(IF(VLOOKUP($A300,'Project List'!$A$9:$BF$360,'Project List'!AE$1,FALSE)=0,"Nil",
IF(OR($E300="Potential",$E300="Proposed",$E300="Deferred",$E300="Cancelled",$E300="Closed"),VLOOKUP($A300,'Project List'!$A$9:$BF$360,'Project List'!AE$1,FALSE)*$A$15*$AE300,VLOOKUP($A300,'Project List'!$A$9:$BF$360,'Project List'!AE$1,FALSE))),0)</f>
        <v>2559633.117025774</v>
      </c>
      <c r="AC300" s="13" t="str">
        <f>_xlfn.IFNA(IF(VLOOKUP($A300,'Project List'!$A$9:$BF$360,'Project List'!AF$1,FALSE)=0,"Nil",
IF(OR($E300="Potential",$E300="Proposed",$E300="Deferred",$E300="Cancelled",$E300="Closed"),VLOOKUP($A300,'Project List'!$A$9:$BF$360,'Project List'!AF$1,FALSE)*$A$15*$AE300,VLOOKUP($A300,'Project List'!$A$9:$BF$360,'Project List'!AF$1,FALSE))),0)</f>
        <v>Nil</v>
      </c>
      <c r="AD300" s="42"/>
      <c r="AE300" s="248">
        <f>1+IF(ISNA(VLOOKUP($A300,'Project labour content'!$A$7:$D$255,'Project labour content'!$D$1,FALSE)),VLOOKUP($D300,'Project labour content'!$F$6:$G$15,'Project labour content'!$G$1,FALSE),VLOOKUP($A300,'Project labour content'!$A$7:$D$255,'Project labour content'!$D$1,FALSE))*('Project labour content'!$K$14/100)*1</f>
        <v>1.0036084048522971</v>
      </c>
    </row>
    <row r="301" spans="1:43" x14ac:dyDescent="0.25">
      <c r="A301" s="11" t="s">
        <v>923</v>
      </c>
      <c r="B301" s="11" t="str">
        <f>_xlfn.IFNA(VLOOKUP($A301,'Project List'!$A$9:$AF$360,'Project List'!G$1,FALSE),0)</f>
        <v>Enterprise Document Management System Implementation Phase 2</v>
      </c>
      <c r="C301" s="11" t="str">
        <f>_xlfn.IFNA(VLOOKUP($A301,'Project List'!$A$9:$AF$360,'Project List'!C$1,FALSE),0)</f>
        <v>ExAnte</v>
      </c>
      <c r="D301" s="11" t="str">
        <f>_xlfn.IFNA(VLOOKUP($A301,'Project List'!$A$9:$AF$360,'Project List'!D$1,FALSE),0)</f>
        <v>Information Technology</v>
      </c>
      <c r="E301" s="11" t="str">
        <f>_xlfn.IFNA(VLOOKUP($A301,'Project List'!$A$9:$AF$360,'Project List'!H$1,FALSE),0)</f>
        <v>Potential</v>
      </c>
      <c r="F301" s="105">
        <f>_xlfn.IFNA(VLOOKUP($A301,'Project List'!$A$9:$AF$360,'Project List'!I$1,FALSE),0)</f>
        <v>0</v>
      </c>
      <c r="G301" s="105">
        <f>_xlfn.IFNA(VLOOKUP($A301,'Project List'!$A$9:$AF$360,'Project List'!J$1,FALSE),0)</f>
        <v>0</v>
      </c>
      <c r="H301" s="105">
        <f>_xlfn.IFNA(VLOOKUP($A301,'Project List'!$A$9:$AF$360,'Project List'!K$1,FALSE),0)</f>
        <v>0</v>
      </c>
      <c r="I301" s="105">
        <f>_xlfn.IFNA(VLOOKUP($A301,'Project List'!$A$9:$AF$360,'Project List'!L$1,FALSE),0)</f>
        <v>0</v>
      </c>
      <c r="J301" s="105">
        <f>_xlfn.IFNA(VLOOKUP($A301,'Project List'!$A$9:$AF$360,'Project List'!M$1,FALSE),0)</f>
        <v>0</v>
      </c>
      <c r="K301" s="105">
        <f>_xlfn.IFNA(VLOOKUP($A301,'Project List'!$A$9:$AF$360,'Project List'!N$1,FALSE),0)</f>
        <v>0</v>
      </c>
      <c r="L301" s="105">
        <f>_xlfn.IFNA(VLOOKUP($A301,'Project List'!$A$9:$AF$360,'Project List'!O$1,FALSE),0)</f>
        <v>0</v>
      </c>
      <c r="M301" s="105">
        <f>_xlfn.IFNA(VLOOKUP($A301,'Project List'!$A$9:$AF$360,'Project List'!P$1,FALSE),0)</f>
        <v>0</v>
      </c>
      <c r="N301" s="105">
        <f>_xlfn.IFNA(VLOOKUP($A301,'Project List'!$A$9:$AF$360,'Project List'!Q$1,FALSE),0)</f>
        <v>0</v>
      </c>
      <c r="O301" s="105">
        <f>_xlfn.IFNA(VLOOKUP($A301,'Project List'!$A$9:$AF$360,'Project List'!R$1,FALSE),0)</f>
        <v>0</v>
      </c>
      <c r="P301" s="105">
        <f>_xlfn.IFNA(VLOOKUP($A301,'Project List'!$A$9:$AF$360,'Project List'!S$1,FALSE),0)</f>
        <v>0</v>
      </c>
      <c r="Q301" s="105">
        <f>_xlfn.IFNA(VLOOKUP($A301,'Project List'!$A$9:$AF$360,'Project List'!T$1,FALSE),0)</f>
        <v>0</v>
      </c>
      <c r="R301" s="105">
        <f>_xlfn.IFNA(VLOOKUP($A301,'Project List'!$A$9:$AF$360,'Project List'!U$1,FALSE),0)</f>
        <v>0</v>
      </c>
      <c r="S301" s="105">
        <f>_xlfn.IFNA(VLOOKUP($A301,'Project List'!$A$9:$AF$360,'Project List'!V$1,FALSE),0)</f>
        <v>0</v>
      </c>
      <c r="T301" s="105">
        <f>_xlfn.IFNA(VLOOKUP($A301,'Project List'!$A$9:$AF$360,'Project List'!W$1,FALSE),0)</f>
        <v>0</v>
      </c>
      <c r="U301" s="105">
        <f>_xlfn.IFNA(VLOOKUP($A301,'Project List'!$A$9:$AF$360,'Project List'!X$1,FALSE),0)</f>
        <v>0</v>
      </c>
      <c r="V301" s="13">
        <f>_xlfn.IFNA(IF(VLOOKUP($A301,'Project List'!$A$9:$BF$360,'Project List'!Y$1,FALSE)=0,"Nil",
IF(OR($E301="Potential",$E301="Proposed",$E301="Deferred",$E301="Cancelled",$E301="Closed"),VLOOKUP($A301,'Project List'!$A$9:$BF$360,'Project List'!Y$1,FALSE)*$A$15*$AE301,VLOOKUP($A301,'Project List'!$A$9:$BF$360,'Project List'!Y$1,FALSE))),0)</f>
        <v>513948.51737139531</v>
      </c>
      <c r="W301" s="13" t="str">
        <f>_xlfn.IFNA(IF(VLOOKUP($A301,'Project List'!$A$9:$BF$360,'Project List'!Z$1,FALSE)=0,"Nil",
IF(OR($E301="Potential",$E301="Proposed",$E301="Deferred",$E301="Cancelled",$E301="Closed"),VLOOKUP($A301,'Project List'!$A$9:$BF$360,'Project List'!Z$1,FALSE)*$A$15*$AE301,VLOOKUP($A301,'Project List'!$A$9:$BF$360,'Project List'!Z$1,FALSE))),0)</f>
        <v>Nil</v>
      </c>
      <c r="X301" s="13" t="str">
        <f>_xlfn.IFNA(IF(VLOOKUP($A301,'Project List'!$A$9:$BF$360,'Project List'!AA$1,FALSE)=0,"Nil",
IF(OR($E301="Potential",$E301="Proposed",$E301="Deferred",$E301="Cancelled",$E301="Closed"),VLOOKUP($A301,'Project List'!$A$9:$BF$360,'Project List'!AA$1,FALSE)*$A$15*$AE301,VLOOKUP($A301,'Project List'!$A$9:$BF$360,'Project List'!AA$1,FALSE))),0)</f>
        <v>Nil</v>
      </c>
      <c r="Y301" s="13" t="str">
        <f>_xlfn.IFNA(IF(VLOOKUP($A301,'Project List'!$A$9:$BF$360,'Project List'!AB$1,FALSE)=0,"Nil",
IF(OR($E301="Potential",$E301="Proposed",$E301="Deferred",$E301="Cancelled",$E301="Closed"),VLOOKUP($A301,'Project List'!$A$9:$BF$360,'Project List'!AB$1,FALSE)*$A$15*$AE301,VLOOKUP($A301,'Project List'!$A$9:$BF$360,'Project List'!AB$1,FALSE))),0)</f>
        <v>Nil</v>
      </c>
      <c r="Z301" s="13">
        <f>_xlfn.IFNA(IF(VLOOKUP($A301,'Project List'!$A$9:$BF$360,'Project List'!AC$1,FALSE)=0,"Nil",
IF(OR($E301="Potential",$E301="Proposed",$E301="Deferred",$E301="Cancelled",$E301="Closed"),VLOOKUP($A301,'Project List'!$A$9:$BF$360,'Project List'!AC$1,FALSE)*$A$15*$AE301,VLOOKUP($A301,'Project List'!$A$9:$BF$360,'Project List'!AC$1,FALSE))),0)</f>
        <v>3158065.9098853902</v>
      </c>
      <c r="AA301" s="13" t="str">
        <f>_xlfn.IFNA(IF(VLOOKUP($A301,'Project List'!$A$9:$BF$360,'Project List'!AD$1,FALSE)=0,"Nil",
IF(OR($E301="Potential",$E301="Proposed",$E301="Deferred",$E301="Cancelled",$E301="Closed"),VLOOKUP($A301,'Project List'!$A$9:$BF$360,'Project List'!AD$1,FALSE)*$A$15*$AE301,VLOOKUP($A301,'Project List'!$A$9:$BF$360,'Project List'!AD$1,FALSE))),0)</f>
        <v>Nil</v>
      </c>
      <c r="AB301" s="13" t="str">
        <f>_xlfn.IFNA(IF(VLOOKUP($A301,'Project List'!$A$9:$BF$360,'Project List'!AE$1,FALSE)=0,"Nil",
IF(OR($E301="Potential",$E301="Proposed",$E301="Deferred",$E301="Cancelled",$E301="Closed"),VLOOKUP($A301,'Project List'!$A$9:$BF$360,'Project List'!AE$1,FALSE)*$A$15*$AE301,VLOOKUP($A301,'Project List'!$A$9:$BF$360,'Project List'!AE$1,FALSE))),0)</f>
        <v>Nil</v>
      </c>
      <c r="AC301" s="13" t="str">
        <f>_xlfn.IFNA(IF(VLOOKUP($A301,'Project List'!$A$9:$BF$360,'Project List'!AF$1,FALSE)=0,"Nil",
IF(OR($E301="Potential",$E301="Proposed",$E301="Deferred",$E301="Cancelled",$E301="Closed"),VLOOKUP($A301,'Project List'!$A$9:$BF$360,'Project List'!AF$1,FALSE)*$A$15*$AE301,VLOOKUP($A301,'Project List'!$A$9:$BF$360,'Project List'!AF$1,FALSE))),0)</f>
        <v>Nil</v>
      </c>
      <c r="AD301" s="42"/>
      <c r="AE301" s="248">
        <f>1+IF(ISNA(VLOOKUP($A301,'Project labour content'!$A$7:$D$255,'Project labour content'!$D$1,FALSE)),VLOOKUP($D301,'Project labour content'!$F$6:$G$15,'Project labour content'!$G$1,FALSE),VLOOKUP($A301,'Project labour content'!$A$7:$D$255,'Project labour content'!$D$1,FALSE))*('Project labour content'!$K$14/100)*1</f>
        <v>1.0033157976991611</v>
      </c>
    </row>
    <row r="302" spans="1:43" x14ac:dyDescent="0.25">
      <c r="A302" s="11" t="s">
        <v>911</v>
      </c>
      <c r="B302" s="11" t="str">
        <f>_xlfn.IFNA(VLOOKUP($A302,'Project List'!$A$9:$AF$360,'Project List'!G$1,FALSE),0)</f>
        <v>Furniture and General Building Upgrades</v>
      </c>
      <c r="C302" s="11" t="str">
        <f>_xlfn.IFNA(VLOOKUP($A302,'Project List'!$A$9:$AF$360,'Project List'!C$1,FALSE),0)</f>
        <v>ExAnte</v>
      </c>
      <c r="D302" s="11" t="str">
        <f>_xlfn.IFNA(VLOOKUP($A302,'Project List'!$A$9:$AF$360,'Project List'!D$1,FALSE),0)</f>
        <v>Facilities</v>
      </c>
      <c r="E302" s="11" t="str">
        <f>_xlfn.IFNA(VLOOKUP($A302,'Project List'!$A$9:$AF$360,'Project List'!H$1,FALSE),0)</f>
        <v>Potential</v>
      </c>
      <c r="F302" s="105">
        <f>_xlfn.IFNA(VLOOKUP($A302,'Project List'!$A$9:$AF$360,'Project List'!I$1,FALSE),0)</f>
        <v>0</v>
      </c>
      <c r="G302" s="105">
        <f>_xlfn.IFNA(VLOOKUP($A302,'Project List'!$A$9:$AF$360,'Project List'!J$1,FALSE),0)</f>
        <v>0</v>
      </c>
      <c r="H302" s="105">
        <f>_xlfn.IFNA(VLOOKUP($A302,'Project List'!$A$9:$AF$360,'Project List'!K$1,FALSE),0)</f>
        <v>0</v>
      </c>
      <c r="I302" s="105">
        <f>_xlfn.IFNA(VLOOKUP($A302,'Project List'!$A$9:$AF$360,'Project List'!L$1,FALSE),0)</f>
        <v>0</v>
      </c>
      <c r="J302" s="105">
        <f>_xlfn.IFNA(VLOOKUP($A302,'Project List'!$A$9:$AF$360,'Project List'!M$1,FALSE),0)</f>
        <v>0</v>
      </c>
      <c r="K302" s="105">
        <f>_xlfn.IFNA(VLOOKUP($A302,'Project List'!$A$9:$AF$360,'Project List'!N$1,FALSE),0)</f>
        <v>0</v>
      </c>
      <c r="L302" s="105">
        <f>_xlfn.IFNA(VLOOKUP($A302,'Project List'!$A$9:$AF$360,'Project List'!O$1,FALSE),0)</f>
        <v>0</v>
      </c>
      <c r="M302" s="105">
        <f>_xlfn.IFNA(VLOOKUP($A302,'Project List'!$A$9:$AF$360,'Project List'!P$1,FALSE),0)</f>
        <v>0</v>
      </c>
      <c r="N302" s="105">
        <f>_xlfn.IFNA(VLOOKUP($A302,'Project List'!$A$9:$AF$360,'Project List'!Q$1,FALSE),0)</f>
        <v>0</v>
      </c>
      <c r="O302" s="105">
        <f>_xlfn.IFNA(VLOOKUP($A302,'Project List'!$A$9:$AF$360,'Project List'!R$1,FALSE),0)</f>
        <v>0</v>
      </c>
      <c r="P302" s="105">
        <f>_xlfn.IFNA(VLOOKUP($A302,'Project List'!$A$9:$AF$360,'Project List'!S$1,FALSE),0)</f>
        <v>0</v>
      </c>
      <c r="Q302" s="105">
        <f>_xlfn.IFNA(VLOOKUP($A302,'Project List'!$A$9:$AF$360,'Project List'!T$1,FALSE),0)</f>
        <v>0</v>
      </c>
      <c r="R302" s="105">
        <f>_xlfn.IFNA(VLOOKUP($A302,'Project List'!$A$9:$AF$360,'Project List'!U$1,FALSE),0)</f>
        <v>0</v>
      </c>
      <c r="S302" s="105">
        <f>_xlfn.IFNA(VLOOKUP($A302,'Project List'!$A$9:$AF$360,'Project List'!V$1,FALSE),0)</f>
        <v>0</v>
      </c>
      <c r="T302" s="105">
        <f>_xlfn.IFNA(VLOOKUP($A302,'Project List'!$A$9:$AF$360,'Project List'!W$1,FALSE),0)</f>
        <v>0</v>
      </c>
      <c r="U302" s="105">
        <f>_xlfn.IFNA(VLOOKUP($A302,'Project List'!$A$9:$AF$360,'Project List'!X$1,FALSE),0)</f>
        <v>0</v>
      </c>
      <c r="V302" s="13" t="str">
        <f>_xlfn.IFNA(IF(VLOOKUP($A302,'Project List'!$A$9:$BF$360,'Project List'!Y$1,FALSE)=0,"Nil",
IF(OR($E302="Potential",$E302="Proposed",$E302="Deferred",$E302="Cancelled",$E302="Closed"),VLOOKUP($A302,'Project List'!$A$9:$BF$360,'Project List'!Y$1,FALSE)*$A$15*$AE302,VLOOKUP($A302,'Project List'!$A$9:$BF$360,'Project List'!Y$1,FALSE))),0)</f>
        <v>Nil</v>
      </c>
      <c r="W302" s="13" t="str">
        <f>_xlfn.IFNA(IF(VLOOKUP($A302,'Project List'!$A$9:$BF$360,'Project List'!Z$1,FALSE)=0,"Nil",
IF(OR($E302="Potential",$E302="Proposed",$E302="Deferred",$E302="Cancelled",$E302="Closed"),VLOOKUP($A302,'Project List'!$A$9:$BF$360,'Project List'!Z$1,FALSE)*$A$15*$AE302,VLOOKUP($A302,'Project List'!$A$9:$BF$360,'Project List'!Z$1,FALSE))),0)</f>
        <v>Nil</v>
      </c>
      <c r="X302" s="13">
        <f>_xlfn.IFNA(IF(VLOOKUP($A302,'Project List'!$A$9:$BF$360,'Project List'!AA$1,FALSE)=0,"Nil",
IF(OR($E302="Potential",$E302="Proposed",$E302="Deferred",$E302="Cancelled",$E302="Closed"),VLOOKUP($A302,'Project List'!$A$9:$BF$360,'Project List'!AA$1,FALSE)*$A$15*$AE302,VLOOKUP($A302,'Project List'!$A$9:$BF$360,'Project List'!AA$1,FALSE))),0)</f>
        <v>384889.33091566607</v>
      </c>
      <c r="Y302" s="13">
        <f>_xlfn.IFNA(IF(VLOOKUP($A302,'Project List'!$A$9:$BF$360,'Project List'!AB$1,FALSE)=0,"Nil",
IF(OR($E302="Potential",$E302="Proposed",$E302="Deferred",$E302="Cancelled",$E302="Closed"),VLOOKUP($A302,'Project List'!$A$9:$BF$360,'Project List'!AB$1,FALSE)*$A$15*$AE302,VLOOKUP($A302,'Project List'!$A$9:$BF$360,'Project List'!AB$1,FALSE))),0)</f>
        <v>386369.67449611094</v>
      </c>
      <c r="Z302" s="13">
        <f>_xlfn.IFNA(IF(VLOOKUP($A302,'Project List'!$A$9:$BF$360,'Project List'!AC$1,FALSE)=0,"Nil",
IF(OR($E302="Potential",$E302="Proposed",$E302="Deferred",$E302="Cancelled",$E302="Closed"),VLOOKUP($A302,'Project List'!$A$9:$BF$360,'Project List'!AC$1,FALSE)*$A$15*$AE302,VLOOKUP($A302,'Project List'!$A$9:$BF$360,'Project List'!AC$1,FALSE))),0)</f>
        <v>386369.67449611094</v>
      </c>
      <c r="AA302" s="13">
        <f>_xlfn.IFNA(IF(VLOOKUP($A302,'Project List'!$A$9:$BF$360,'Project List'!AD$1,FALSE)=0,"Nil",
IF(OR($E302="Potential",$E302="Proposed",$E302="Deferred",$E302="Cancelled",$E302="Closed"),VLOOKUP($A302,'Project List'!$A$9:$BF$360,'Project List'!AD$1,FALSE)*$A$15*$AE302,VLOOKUP($A302,'Project List'!$A$9:$BF$360,'Project List'!AD$1,FALSE))),0)</f>
        <v>386369.67449611094</v>
      </c>
      <c r="AB302" s="13">
        <f>_xlfn.IFNA(IF(VLOOKUP($A302,'Project List'!$A$9:$BF$360,'Project List'!AE$1,FALSE)=0,"Nil",
IF(OR($E302="Potential",$E302="Proposed",$E302="Deferred",$E302="Cancelled",$E302="Closed"),VLOOKUP($A302,'Project List'!$A$9:$BF$360,'Project List'!AE$1,FALSE)*$A$15*$AE302,VLOOKUP($A302,'Project List'!$A$9:$BF$360,'Project List'!AE$1,FALSE))),0)</f>
        <v>387850.0180765558</v>
      </c>
      <c r="AC302" s="13" t="str">
        <f>_xlfn.IFNA(IF(VLOOKUP($A302,'Project List'!$A$9:$BF$360,'Project List'!AF$1,FALSE)=0,"Nil",
IF(OR($E302="Potential",$E302="Proposed",$E302="Deferred",$E302="Cancelled",$E302="Closed"),VLOOKUP($A302,'Project List'!$A$9:$BF$360,'Project List'!AF$1,FALSE)*$A$15*$AE302,VLOOKUP($A302,'Project List'!$A$9:$BF$360,'Project List'!AF$1,FALSE))),0)</f>
        <v>Nil</v>
      </c>
      <c r="AD302" s="42"/>
      <c r="AE302" s="248">
        <f>1+IF(ISNA(VLOOKUP($A302,'Project labour content'!$A$7:$D$255,'Project labour content'!$D$1,FALSE)),VLOOKUP($D302,'Project labour content'!$F$6:$G$15,'Project labour content'!$G$1,FALSE),VLOOKUP($A302,'Project labour content'!$A$7:$D$255,'Project labour content'!$D$1,FALSE))*('Project labour content'!$K$14/100)*1</f>
        <v>1.0003478783841935</v>
      </c>
    </row>
    <row r="303" spans="1:43" x14ac:dyDescent="0.25">
      <c r="A303" s="11" t="s">
        <v>896</v>
      </c>
      <c r="B303" s="11" t="str">
        <f>_xlfn.IFNA(VLOOKUP($A303,'Project List'!$A$9:$AF$360,'Project List'!G$1,FALSE),0)</f>
        <v>Energy Management System Refresh 1</v>
      </c>
      <c r="C303" s="11" t="str">
        <f>_xlfn.IFNA(VLOOKUP($A303,'Project List'!$A$9:$AF$360,'Project List'!C$1,FALSE),0)</f>
        <v>ExAnte</v>
      </c>
      <c r="D303" s="11" t="str">
        <f>_xlfn.IFNA(VLOOKUP($A303,'Project List'!$A$9:$AF$360,'Project List'!D$1,FALSE),0)</f>
        <v>Information Technology</v>
      </c>
      <c r="E303" s="11" t="str">
        <f>_xlfn.IFNA(VLOOKUP($A303,'Project List'!$A$9:$AF$360,'Project List'!H$1,FALSE),0)</f>
        <v>Proposed</v>
      </c>
      <c r="F303" s="105">
        <f>_xlfn.IFNA(VLOOKUP($A303,'Project List'!$A$9:$AF$360,'Project List'!I$1,FALSE),0)</f>
        <v>0</v>
      </c>
      <c r="G303" s="105">
        <f>_xlfn.IFNA(VLOOKUP($A303,'Project List'!$A$9:$AF$360,'Project List'!J$1,FALSE),0)</f>
        <v>0</v>
      </c>
      <c r="H303" s="105">
        <f>_xlfn.IFNA(VLOOKUP($A303,'Project List'!$A$9:$AF$360,'Project List'!K$1,FALSE),0)</f>
        <v>0</v>
      </c>
      <c r="I303" s="105">
        <f>_xlfn.IFNA(VLOOKUP($A303,'Project List'!$A$9:$AF$360,'Project List'!L$1,FALSE),0)</f>
        <v>0</v>
      </c>
      <c r="J303" s="105">
        <f>_xlfn.IFNA(VLOOKUP($A303,'Project List'!$A$9:$AF$360,'Project List'!M$1,FALSE),0)</f>
        <v>0</v>
      </c>
      <c r="K303" s="105">
        <f>_xlfn.IFNA(VLOOKUP($A303,'Project List'!$A$9:$AF$360,'Project List'!N$1,FALSE),0)</f>
        <v>0</v>
      </c>
      <c r="L303" s="105">
        <f>_xlfn.IFNA(VLOOKUP($A303,'Project List'!$A$9:$AF$360,'Project List'!O$1,FALSE),0)</f>
        <v>0</v>
      </c>
      <c r="M303" s="105">
        <f>_xlfn.IFNA(VLOOKUP($A303,'Project List'!$A$9:$AF$360,'Project List'!P$1,FALSE),0)</f>
        <v>0</v>
      </c>
      <c r="N303" s="105">
        <f>_xlfn.IFNA(VLOOKUP($A303,'Project List'!$A$9:$AF$360,'Project List'!Q$1,FALSE),0)</f>
        <v>0</v>
      </c>
      <c r="O303" s="105">
        <f>_xlfn.IFNA(VLOOKUP($A303,'Project List'!$A$9:$AF$360,'Project List'!R$1,FALSE),0)</f>
        <v>0</v>
      </c>
      <c r="P303" s="105">
        <f>_xlfn.IFNA(VLOOKUP($A303,'Project List'!$A$9:$AF$360,'Project List'!S$1,FALSE),0)</f>
        <v>0</v>
      </c>
      <c r="Q303" s="105">
        <f>_xlfn.IFNA(VLOOKUP($A303,'Project List'!$A$9:$AF$360,'Project List'!T$1,FALSE),0)</f>
        <v>0</v>
      </c>
      <c r="R303" s="105">
        <f>_xlfn.IFNA(VLOOKUP($A303,'Project List'!$A$9:$AF$360,'Project List'!U$1,FALSE),0)</f>
        <v>0</v>
      </c>
      <c r="S303" s="105">
        <f>_xlfn.IFNA(VLOOKUP($A303,'Project List'!$A$9:$AF$360,'Project List'!V$1,FALSE),0)</f>
        <v>0</v>
      </c>
      <c r="T303" s="105">
        <f>_xlfn.IFNA(VLOOKUP($A303,'Project List'!$A$9:$AF$360,'Project List'!W$1,FALSE),0)</f>
        <v>0</v>
      </c>
      <c r="U303" s="105">
        <f>_xlfn.IFNA(VLOOKUP($A303,'Project List'!$A$9:$AF$360,'Project List'!X$1,FALSE),0)</f>
        <v>0</v>
      </c>
      <c r="V303" s="13">
        <f>_xlfn.IFNA(IF(VLOOKUP($A303,'Project List'!$A$9:$BF$360,'Project List'!Y$1,FALSE)=0,"Nil",
IF(OR($E303="Potential",$E303="Proposed",$E303="Deferred",$E303="Cancelled",$E303="Closed"),VLOOKUP($A303,'Project List'!$A$9:$BF$360,'Project List'!Y$1,FALSE)*$A$15*$AE303,VLOOKUP($A303,'Project List'!$A$9:$BF$360,'Project List'!Y$1,FALSE))),0)</f>
        <v>531495.9414720994</v>
      </c>
      <c r="W303" s="13">
        <f>_xlfn.IFNA(IF(VLOOKUP($A303,'Project List'!$A$9:$BF$360,'Project List'!Z$1,FALSE)=0,"Nil",
IF(OR($E303="Potential",$E303="Proposed",$E303="Deferred",$E303="Cancelled",$E303="Closed"),VLOOKUP($A303,'Project List'!$A$9:$BF$360,'Project List'!Z$1,FALSE)*$A$15*$AE303,VLOOKUP($A303,'Project List'!$A$9:$BF$360,'Project List'!Z$1,FALSE))),0)</f>
        <v>2657479.7073604967</v>
      </c>
      <c r="X303" s="13">
        <f>_xlfn.IFNA(IF(VLOOKUP($A303,'Project List'!$A$9:$BF$360,'Project List'!AA$1,FALSE)=0,"Nil",
IF(OR($E303="Potential",$E303="Proposed",$E303="Deferred",$E303="Cancelled",$E303="Closed"),VLOOKUP($A303,'Project List'!$A$9:$BF$360,'Project List'!AA$1,FALSE)*$A$15*$AE303,VLOOKUP($A303,'Project List'!$A$9:$BF$360,'Project List'!AA$1,FALSE))),0)</f>
        <v>2125983.7658883976</v>
      </c>
      <c r="Y303" s="13" t="str">
        <f>_xlfn.IFNA(IF(VLOOKUP($A303,'Project List'!$A$9:$BF$360,'Project List'!AB$1,FALSE)=0,"Nil",
IF(OR($E303="Potential",$E303="Proposed",$E303="Deferred",$E303="Cancelled",$E303="Closed"),VLOOKUP($A303,'Project List'!$A$9:$BF$360,'Project List'!AB$1,FALSE)*$A$15*$AE303,VLOOKUP($A303,'Project List'!$A$9:$BF$360,'Project List'!AB$1,FALSE))),0)</f>
        <v>Nil</v>
      </c>
      <c r="Z303" s="13" t="str">
        <f>_xlfn.IFNA(IF(VLOOKUP($A303,'Project List'!$A$9:$BF$360,'Project List'!AC$1,FALSE)=0,"Nil",
IF(OR($E303="Potential",$E303="Proposed",$E303="Deferred",$E303="Cancelled",$E303="Closed"),VLOOKUP($A303,'Project List'!$A$9:$BF$360,'Project List'!AC$1,FALSE)*$A$15*$AE303,VLOOKUP($A303,'Project List'!$A$9:$BF$360,'Project List'!AC$1,FALSE))),0)</f>
        <v>Nil</v>
      </c>
      <c r="AA303" s="13" t="str">
        <f>_xlfn.IFNA(IF(VLOOKUP($A303,'Project List'!$A$9:$BF$360,'Project List'!AD$1,FALSE)=0,"Nil",
IF(OR($E303="Potential",$E303="Proposed",$E303="Deferred",$E303="Cancelled",$E303="Closed"),VLOOKUP($A303,'Project List'!$A$9:$BF$360,'Project List'!AD$1,FALSE)*$A$15*$AE303,VLOOKUP($A303,'Project List'!$A$9:$BF$360,'Project List'!AD$1,FALSE))),0)</f>
        <v>Nil</v>
      </c>
      <c r="AB303" s="13" t="str">
        <f>_xlfn.IFNA(IF(VLOOKUP($A303,'Project List'!$A$9:$BF$360,'Project List'!AE$1,FALSE)=0,"Nil",
IF(OR($E303="Potential",$E303="Proposed",$E303="Deferred",$E303="Cancelled",$E303="Closed"),VLOOKUP($A303,'Project List'!$A$9:$BF$360,'Project List'!AE$1,FALSE)*$A$15*$AE303,VLOOKUP($A303,'Project List'!$A$9:$BF$360,'Project List'!AE$1,FALSE))),0)</f>
        <v>Nil</v>
      </c>
      <c r="AC303" s="13" t="str">
        <f>_xlfn.IFNA(IF(VLOOKUP($A303,'Project List'!$A$9:$BF$360,'Project List'!AF$1,FALSE)=0,"Nil",
IF(OR($E303="Potential",$E303="Proposed",$E303="Deferred",$E303="Cancelled",$E303="Closed"),VLOOKUP($A303,'Project List'!$A$9:$BF$360,'Project List'!AF$1,FALSE)*$A$15*$AE303,VLOOKUP($A303,'Project List'!$A$9:$BF$360,'Project List'!AF$1,FALSE))),0)</f>
        <v>Nil</v>
      </c>
      <c r="AD303" s="42"/>
      <c r="AE303" s="248">
        <f>1+IF(ISNA(VLOOKUP($A303,'Project labour content'!$A$7:$D$255,'Project labour content'!$D$1,FALSE)),VLOOKUP($D303,'Project labour content'!$F$6:$G$15,'Project labour content'!$G$1,FALSE),VLOOKUP($A303,'Project labour content'!$A$7:$D$255,'Project labour content'!$D$1,FALSE))*('Project labour content'!$K$14/100)*1</f>
        <v>1.0024480115846353</v>
      </c>
    </row>
    <row r="304" spans="1:43" x14ac:dyDescent="0.25">
      <c r="A304" s="11" t="s">
        <v>924</v>
      </c>
      <c r="B304" s="11" t="str">
        <f>_xlfn.IFNA(VLOOKUP($A304,'Project List'!$A$9:$AF$360,'Project List'!G$1,FALSE),0)</f>
        <v>Enterprise Integration Platform Uplift</v>
      </c>
      <c r="C304" s="11" t="str">
        <f>_xlfn.IFNA(VLOOKUP($A304,'Project List'!$A$9:$AF$360,'Project List'!C$1,FALSE),0)</f>
        <v>ExAnte</v>
      </c>
      <c r="D304" s="11" t="str">
        <f>_xlfn.IFNA(VLOOKUP($A304,'Project List'!$A$9:$AF$360,'Project List'!D$1,FALSE),0)</f>
        <v>Information Technology</v>
      </c>
      <c r="E304" s="11" t="str">
        <f>_xlfn.IFNA(VLOOKUP($A304,'Project List'!$A$9:$AF$360,'Project List'!H$1,FALSE),0)</f>
        <v>Potential</v>
      </c>
      <c r="F304" s="105">
        <f>_xlfn.IFNA(VLOOKUP($A304,'Project List'!$A$9:$AF$360,'Project List'!I$1,FALSE),0)</f>
        <v>0</v>
      </c>
      <c r="G304" s="105">
        <f>_xlfn.IFNA(VLOOKUP($A304,'Project List'!$A$9:$AF$360,'Project List'!J$1,FALSE),0)</f>
        <v>0</v>
      </c>
      <c r="H304" s="105">
        <f>_xlfn.IFNA(VLOOKUP($A304,'Project List'!$A$9:$AF$360,'Project List'!K$1,FALSE),0)</f>
        <v>0</v>
      </c>
      <c r="I304" s="105">
        <f>_xlfn.IFNA(VLOOKUP($A304,'Project List'!$A$9:$AF$360,'Project List'!L$1,FALSE),0)</f>
        <v>0</v>
      </c>
      <c r="J304" s="105">
        <f>_xlfn.IFNA(VLOOKUP($A304,'Project List'!$A$9:$AF$360,'Project List'!M$1,FALSE),0)</f>
        <v>0</v>
      </c>
      <c r="K304" s="105">
        <f>_xlfn.IFNA(VLOOKUP($A304,'Project List'!$A$9:$AF$360,'Project List'!N$1,FALSE),0)</f>
        <v>0</v>
      </c>
      <c r="L304" s="105">
        <f>_xlfn.IFNA(VLOOKUP($A304,'Project List'!$A$9:$AF$360,'Project List'!O$1,FALSE),0)</f>
        <v>0</v>
      </c>
      <c r="M304" s="105">
        <f>_xlfn.IFNA(VLOOKUP($A304,'Project List'!$A$9:$AF$360,'Project List'!P$1,FALSE),0)</f>
        <v>0</v>
      </c>
      <c r="N304" s="105">
        <f>_xlfn.IFNA(VLOOKUP($A304,'Project List'!$A$9:$AF$360,'Project List'!Q$1,FALSE),0)</f>
        <v>0</v>
      </c>
      <c r="O304" s="105">
        <f>_xlfn.IFNA(VLOOKUP($A304,'Project List'!$A$9:$AF$360,'Project List'!R$1,FALSE),0)</f>
        <v>0</v>
      </c>
      <c r="P304" s="105">
        <f>_xlfn.IFNA(VLOOKUP($A304,'Project List'!$A$9:$AF$360,'Project List'!S$1,FALSE),0)</f>
        <v>0</v>
      </c>
      <c r="Q304" s="105">
        <f>_xlfn.IFNA(VLOOKUP($A304,'Project List'!$A$9:$AF$360,'Project List'!T$1,FALSE),0)</f>
        <v>0</v>
      </c>
      <c r="R304" s="105">
        <f>_xlfn.IFNA(VLOOKUP($A304,'Project List'!$A$9:$AF$360,'Project List'!U$1,FALSE),0)</f>
        <v>0</v>
      </c>
      <c r="S304" s="105">
        <f>_xlfn.IFNA(VLOOKUP($A304,'Project List'!$A$9:$AF$360,'Project List'!V$1,FALSE),0)</f>
        <v>0</v>
      </c>
      <c r="T304" s="105">
        <f>_xlfn.IFNA(VLOOKUP($A304,'Project List'!$A$9:$AF$360,'Project List'!W$1,FALSE),0)</f>
        <v>0</v>
      </c>
      <c r="U304" s="105">
        <f>_xlfn.IFNA(VLOOKUP($A304,'Project List'!$A$9:$AF$360,'Project List'!X$1,FALSE),0)</f>
        <v>0</v>
      </c>
      <c r="V304" s="13" t="str">
        <f>_xlfn.IFNA(IF(VLOOKUP($A304,'Project List'!$A$9:$BF$360,'Project List'!Y$1,FALSE)=0,"Nil",
IF(OR($E304="Potential",$E304="Proposed",$E304="Deferred",$E304="Cancelled",$E304="Closed"),VLOOKUP($A304,'Project List'!$A$9:$BF$360,'Project List'!Y$1,FALSE)*$A$15*$AE304,VLOOKUP($A304,'Project List'!$A$9:$BF$360,'Project List'!Y$1,FALSE))),0)</f>
        <v>Nil</v>
      </c>
      <c r="W304" s="13" t="str">
        <f>_xlfn.IFNA(IF(VLOOKUP($A304,'Project List'!$A$9:$BF$360,'Project List'!Z$1,FALSE)=0,"Nil",
IF(OR($E304="Potential",$E304="Proposed",$E304="Deferred",$E304="Cancelled",$E304="Closed"),VLOOKUP($A304,'Project List'!$A$9:$BF$360,'Project List'!Z$1,FALSE)*$A$15*$AE304,VLOOKUP($A304,'Project List'!$A$9:$BF$360,'Project List'!Z$1,FALSE))),0)</f>
        <v>Nil</v>
      </c>
      <c r="X304" s="13" t="str">
        <f>_xlfn.IFNA(IF(VLOOKUP($A304,'Project List'!$A$9:$BF$360,'Project List'!AA$1,FALSE)=0,"Nil",
IF(OR($E304="Potential",$E304="Proposed",$E304="Deferred",$E304="Cancelled",$E304="Closed"),VLOOKUP($A304,'Project List'!$A$9:$BF$360,'Project List'!AA$1,FALSE)*$A$15*$AE304,VLOOKUP($A304,'Project List'!$A$9:$BF$360,'Project List'!AA$1,FALSE))),0)</f>
        <v>Nil</v>
      </c>
      <c r="Y304" s="13">
        <f>_xlfn.IFNA(IF(VLOOKUP($A304,'Project List'!$A$9:$BF$360,'Project List'!AB$1,FALSE)=0,"Nil",
IF(OR($E304="Potential",$E304="Proposed",$E304="Deferred",$E304="Cancelled",$E304="Closed"),VLOOKUP($A304,'Project List'!$A$9:$BF$360,'Project List'!AB$1,FALSE)*$A$15*$AE304,VLOOKUP($A304,'Project List'!$A$9:$BF$360,'Project List'!AB$1,FALSE))),0)</f>
        <v>993617.77015905362</v>
      </c>
      <c r="Z304" s="13">
        <f>_xlfn.IFNA(IF(VLOOKUP($A304,'Project List'!$A$9:$BF$360,'Project List'!AC$1,FALSE)=0,"Nil",
IF(OR($E304="Potential",$E304="Proposed",$E304="Deferred",$E304="Cancelled",$E304="Closed"),VLOOKUP($A304,'Project List'!$A$9:$BF$360,'Project List'!AC$1,FALSE)*$A$15*$AE304,VLOOKUP($A304,'Project List'!$A$9:$BF$360,'Project List'!AC$1,FALSE))),0)</f>
        <v>993618.79613190365</v>
      </c>
      <c r="AA304" s="13">
        <f>_xlfn.IFNA(IF(VLOOKUP($A304,'Project List'!$A$9:$BF$360,'Project List'!AD$1,FALSE)=0,"Nil",
IF(OR($E304="Potential",$E304="Proposed",$E304="Deferred",$E304="Cancelled",$E304="Closed"),VLOOKUP($A304,'Project List'!$A$9:$BF$360,'Project List'!AD$1,FALSE)*$A$15*$AE304,VLOOKUP($A304,'Project List'!$A$9:$BF$360,'Project List'!AD$1,FALSE))),0)</f>
        <v>993621.87405045354</v>
      </c>
      <c r="AB304" s="13" t="str">
        <f>_xlfn.IFNA(IF(VLOOKUP($A304,'Project List'!$A$9:$BF$360,'Project List'!AE$1,FALSE)=0,"Nil",
IF(OR($E304="Potential",$E304="Proposed",$E304="Deferred",$E304="Cancelled",$E304="Closed"),VLOOKUP($A304,'Project List'!$A$9:$BF$360,'Project List'!AE$1,FALSE)*$A$15*$AE304,VLOOKUP($A304,'Project List'!$A$9:$BF$360,'Project List'!AE$1,FALSE))),0)</f>
        <v>Nil</v>
      </c>
      <c r="AC304" s="13" t="str">
        <f>_xlfn.IFNA(IF(VLOOKUP($A304,'Project List'!$A$9:$BF$360,'Project List'!AF$1,FALSE)=0,"Nil",
IF(OR($E304="Potential",$E304="Proposed",$E304="Deferred",$E304="Cancelled",$E304="Closed"),VLOOKUP($A304,'Project List'!$A$9:$BF$360,'Project List'!AF$1,FALSE)*$A$15*$AE304,VLOOKUP($A304,'Project List'!$A$9:$BF$360,'Project List'!AF$1,FALSE))),0)</f>
        <v>Nil</v>
      </c>
      <c r="AD304" s="42"/>
      <c r="AE304" s="248">
        <f>1+IF(ISNA(VLOOKUP($A304,'Project labour content'!$A$7:$D$255,'Project labour content'!$D$1,FALSE)),VLOOKUP($D304,'Project labour content'!$F$6:$G$15,'Project labour content'!$G$1,FALSE),VLOOKUP($A304,'Project labour content'!$A$7:$D$255,'Project labour content'!$D$1,FALSE))*('Project labour content'!$K$14/100)*1</f>
        <v>1.0014366629593219</v>
      </c>
    </row>
    <row r="305" spans="1:43" x14ac:dyDescent="0.25">
      <c r="A305" s="11" t="s">
        <v>912</v>
      </c>
      <c r="B305" s="11" t="str">
        <f>_xlfn.IFNA(VLOOKUP($A305,'Project List'!$A$9:$AF$360,'Project List'!G$1,FALSE),0)</f>
        <v>End of Journey Amenities Rymill</v>
      </c>
      <c r="C305" s="11" t="str">
        <f>_xlfn.IFNA(VLOOKUP($A305,'Project List'!$A$9:$AF$360,'Project List'!C$1,FALSE),0)</f>
        <v>ExAnte</v>
      </c>
      <c r="D305" s="11" t="str">
        <f>_xlfn.IFNA(VLOOKUP($A305,'Project List'!$A$9:$AF$360,'Project List'!D$1,FALSE),0)</f>
        <v>Facilities</v>
      </c>
      <c r="E305" s="11" t="str">
        <f>_xlfn.IFNA(VLOOKUP($A305,'Project List'!$A$9:$AF$360,'Project List'!H$1,FALSE),0)</f>
        <v>Active</v>
      </c>
      <c r="F305" s="105">
        <f>_xlfn.IFNA(VLOOKUP($A305,'Project List'!$A$9:$AF$360,'Project List'!I$1,FALSE),0)</f>
        <v>0</v>
      </c>
      <c r="G305" s="105">
        <f>_xlfn.IFNA(VLOOKUP($A305,'Project List'!$A$9:$AF$360,'Project List'!J$1,FALSE),0)</f>
        <v>0</v>
      </c>
      <c r="H305" s="105">
        <f>_xlfn.IFNA(VLOOKUP($A305,'Project List'!$A$9:$AF$360,'Project List'!K$1,FALSE),0)</f>
        <v>0</v>
      </c>
      <c r="I305" s="105">
        <f>_xlfn.IFNA(VLOOKUP($A305,'Project List'!$A$9:$AF$360,'Project List'!L$1,FALSE),0)</f>
        <v>0</v>
      </c>
      <c r="J305" s="105">
        <f>_xlfn.IFNA(VLOOKUP($A305,'Project List'!$A$9:$AF$360,'Project List'!M$1,FALSE),0)</f>
        <v>0</v>
      </c>
      <c r="K305" s="105">
        <f>_xlfn.IFNA(VLOOKUP($A305,'Project List'!$A$9:$AF$360,'Project List'!N$1,FALSE),0)</f>
        <v>0</v>
      </c>
      <c r="L305" s="105">
        <f>_xlfn.IFNA(VLOOKUP($A305,'Project List'!$A$9:$AF$360,'Project List'!O$1,FALSE),0)</f>
        <v>0</v>
      </c>
      <c r="M305" s="105">
        <f>_xlfn.IFNA(VLOOKUP($A305,'Project List'!$A$9:$AF$360,'Project List'!P$1,FALSE),0)</f>
        <v>0</v>
      </c>
      <c r="N305" s="105">
        <f>_xlfn.IFNA(VLOOKUP($A305,'Project List'!$A$9:$AF$360,'Project List'!Q$1,FALSE),0)</f>
        <v>0</v>
      </c>
      <c r="O305" s="105">
        <f>_xlfn.IFNA(VLOOKUP($A305,'Project List'!$A$9:$AF$360,'Project List'!R$1,FALSE),0)</f>
        <v>0</v>
      </c>
      <c r="P305" s="105">
        <f>_xlfn.IFNA(VLOOKUP($A305,'Project List'!$A$9:$AF$360,'Project List'!S$1,FALSE),0)</f>
        <v>0</v>
      </c>
      <c r="Q305" s="105">
        <f>_xlfn.IFNA(VLOOKUP($A305,'Project List'!$A$9:$AF$360,'Project List'!T$1,FALSE),0)</f>
        <v>0</v>
      </c>
      <c r="R305" s="105">
        <f>_xlfn.IFNA(VLOOKUP($A305,'Project List'!$A$9:$AF$360,'Project List'!U$1,FALSE),0)</f>
        <v>0</v>
      </c>
      <c r="S305" s="105">
        <f>_xlfn.IFNA(VLOOKUP($A305,'Project List'!$A$9:$AF$360,'Project List'!V$1,FALSE),0)</f>
        <v>0</v>
      </c>
      <c r="T305" s="105">
        <f>_xlfn.IFNA(VLOOKUP($A305,'Project List'!$A$9:$AF$360,'Project List'!W$1,FALSE),0)</f>
        <v>0</v>
      </c>
      <c r="U305" s="105">
        <f>_xlfn.IFNA(VLOOKUP($A305,'Project List'!$A$9:$AF$360,'Project List'!X$1,FALSE),0)</f>
        <v>0</v>
      </c>
      <c r="V305" s="13">
        <f>_xlfn.IFNA(IF(VLOOKUP($A305,'Project List'!$A$9:$BF$360,'Project List'!Y$1,FALSE)=0,"Nil",
IF(OR($E305="Potential",$E305="Proposed",$E305="Deferred",$E305="Cancelled",$E305="Closed"),VLOOKUP($A305,'Project List'!$A$9:$BF$360,'Project List'!Y$1,FALSE)*$A$15*$AE305,VLOOKUP($A305,'Project List'!$A$9:$BF$360,'Project List'!Y$1,FALSE))),0)</f>
        <v>299116.2352269839</v>
      </c>
      <c r="W305" s="13" t="str">
        <f>_xlfn.IFNA(IF(VLOOKUP($A305,'Project List'!$A$9:$BF$360,'Project List'!Z$1,FALSE)=0,"Nil",
IF(OR($E305="Potential",$E305="Proposed",$E305="Deferred",$E305="Cancelled",$E305="Closed"),VLOOKUP($A305,'Project List'!$A$9:$BF$360,'Project List'!Z$1,FALSE)*$A$15*$AE305,VLOOKUP($A305,'Project List'!$A$9:$BF$360,'Project List'!Z$1,FALSE))),0)</f>
        <v>Nil</v>
      </c>
      <c r="X305" s="13" t="str">
        <f>_xlfn.IFNA(IF(VLOOKUP($A305,'Project List'!$A$9:$BF$360,'Project List'!AA$1,FALSE)=0,"Nil",
IF(OR($E305="Potential",$E305="Proposed",$E305="Deferred",$E305="Cancelled",$E305="Closed"),VLOOKUP($A305,'Project List'!$A$9:$BF$360,'Project List'!AA$1,FALSE)*$A$15*$AE305,VLOOKUP($A305,'Project List'!$A$9:$BF$360,'Project List'!AA$1,FALSE))),0)</f>
        <v>Nil</v>
      </c>
      <c r="Y305" s="13" t="str">
        <f>_xlfn.IFNA(IF(VLOOKUP($A305,'Project List'!$A$9:$BF$360,'Project List'!AB$1,FALSE)=0,"Nil",
IF(OR($E305="Potential",$E305="Proposed",$E305="Deferred",$E305="Cancelled",$E305="Closed"),VLOOKUP($A305,'Project List'!$A$9:$BF$360,'Project List'!AB$1,FALSE)*$A$15*$AE305,VLOOKUP($A305,'Project List'!$A$9:$BF$360,'Project List'!AB$1,FALSE))),0)</f>
        <v>Nil</v>
      </c>
      <c r="Z305" s="13" t="str">
        <f>_xlfn.IFNA(IF(VLOOKUP($A305,'Project List'!$A$9:$BF$360,'Project List'!AC$1,FALSE)=0,"Nil",
IF(OR($E305="Potential",$E305="Proposed",$E305="Deferred",$E305="Cancelled",$E305="Closed"),VLOOKUP($A305,'Project List'!$A$9:$BF$360,'Project List'!AC$1,FALSE)*$A$15*$AE305,VLOOKUP($A305,'Project List'!$A$9:$BF$360,'Project List'!AC$1,FALSE))),0)</f>
        <v>Nil</v>
      </c>
      <c r="AA305" s="13" t="str">
        <f>_xlfn.IFNA(IF(VLOOKUP($A305,'Project List'!$A$9:$BF$360,'Project List'!AD$1,FALSE)=0,"Nil",
IF(OR($E305="Potential",$E305="Proposed",$E305="Deferred",$E305="Cancelled",$E305="Closed"),VLOOKUP($A305,'Project List'!$A$9:$BF$360,'Project List'!AD$1,FALSE)*$A$15*$AE305,VLOOKUP($A305,'Project List'!$A$9:$BF$360,'Project List'!AD$1,FALSE))),0)</f>
        <v>Nil</v>
      </c>
      <c r="AB305" s="13" t="str">
        <f>_xlfn.IFNA(IF(VLOOKUP($A305,'Project List'!$A$9:$BF$360,'Project List'!AE$1,FALSE)=0,"Nil",
IF(OR($E305="Potential",$E305="Proposed",$E305="Deferred",$E305="Cancelled",$E305="Closed"),VLOOKUP($A305,'Project List'!$A$9:$BF$360,'Project List'!AE$1,FALSE)*$A$15*$AE305,VLOOKUP($A305,'Project List'!$A$9:$BF$360,'Project List'!AE$1,FALSE))),0)</f>
        <v>Nil</v>
      </c>
      <c r="AC305" s="13" t="str">
        <f>_xlfn.IFNA(IF(VLOOKUP($A305,'Project List'!$A$9:$BF$360,'Project List'!AF$1,FALSE)=0,"Nil",
IF(OR($E305="Potential",$E305="Proposed",$E305="Deferred",$E305="Cancelled",$E305="Closed"),VLOOKUP($A305,'Project List'!$A$9:$BF$360,'Project List'!AF$1,FALSE)*$A$15*$AE305,VLOOKUP($A305,'Project List'!$A$9:$BF$360,'Project List'!AF$1,FALSE))),0)</f>
        <v>Nil</v>
      </c>
      <c r="AD305" s="42"/>
      <c r="AE305" s="248">
        <f>1+IF(ISNA(VLOOKUP($A305,'Project labour content'!$A$7:$D$255,'Project labour content'!$D$1,FALSE)),VLOOKUP($D305,'Project labour content'!$F$6:$G$15,'Project labour content'!$G$1,FALSE),VLOOKUP($A305,'Project labour content'!$A$7:$D$255,'Project labour content'!$D$1,FALSE))*('Project labour content'!$K$14/100)*1</f>
        <v>1.0018661130890889</v>
      </c>
      <c r="AG305" s="3"/>
      <c r="AH305" s="3"/>
      <c r="AI305" s="32"/>
      <c r="AJ305" s="32"/>
      <c r="AK305" s="32"/>
      <c r="AL305" s="32"/>
      <c r="AM305" s="59"/>
      <c r="AN305" s="59"/>
      <c r="AO305" s="59"/>
      <c r="AP305" s="59"/>
      <c r="AQ305" s="59"/>
    </row>
    <row r="306" spans="1:43" x14ac:dyDescent="0.25">
      <c r="A306" s="11" t="s">
        <v>935</v>
      </c>
      <c r="B306" s="11" t="str">
        <f>_xlfn.IFNA(VLOOKUP($A306,'Project List'!$A$9:$AF$360,'Project List'!G$1,FALSE),0)</f>
        <v>Inventory Purchases 2024-2028</v>
      </c>
      <c r="C306" s="11" t="str">
        <f>_xlfn.IFNA(VLOOKUP($A306,'Project List'!$A$9:$AF$360,'Project List'!C$1,FALSE),0)</f>
        <v>ExAnte</v>
      </c>
      <c r="D306" s="11" t="str">
        <f>_xlfn.IFNA(VLOOKUP($A306,'Project List'!$A$9:$AF$360,'Project List'!D$1,FALSE),0)</f>
        <v>Inventory/Spares</v>
      </c>
      <c r="E306" s="11" t="str">
        <f>_xlfn.IFNA(VLOOKUP($A306,'Project List'!$A$9:$AF$360,'Project List'!H$1,FALSE),0)</f>
        <v>Potential</v>
      </c>
      <c r="F306" s="105">
        <f>_xlfn.IFNA(VLOOKUP($A306,'Project List'!$A$9:$AF$360,'Project List'!I$1,FALSE),0)</f>
        <v>0</v>
      </c>
      <c r="G306" s="105">
        <f>_xlfn.IFNA(VLOOKUP($A306,'Project List'!$A$9:$AF$360,'Project List'!J$1,FALSE),0)</f>
        <v>0</v>
      </c>
      <c r="H306" s="105">
        <f>_xlfn.IFNA(VLOOKUP($A306,'Project List'!$A$9:$AF$360,'Project List'!K$1,FALSE),0)</f>
        <v>0</v>
      </c>
      <c r="I306" s="105">
        <f>_xlfn.IFNA(VLOOKUP($A306,'Project List'!$A$9:$AF$360,'Project List'!L$1,FALSE),0)</f>
        <v>0</v>
      </c>
      <c r="J306" s="105">
        <f>_xlfn.IFNA(VLOOKUP($A306,'Project List'!$A$9:$AF$360,'Project List'!M$1,FALSE),0)</f>
        <v>0</v>
      </c>
      <c r="K306" s="105">
        <f>_xlfn.IFNA(VLOOKUP($A306,'Project List'!$A$9:$AF$360,'Project List'!N$1,FALSE),0)</f>
        <v>0</v>
      </c>
      <c r="L306" s="105">
        <f>_xlfn.IFNA(VLOOKUP($A306,'Project List'!$A$9:$AF$360,'Project List'!O$1,FALSE),0)</f>
        <v>0</v>
      </c>
      <c r="M306" s="105">
        <f>_xlfn.IFNA(VLOOKUP($A306,'Project List'!$A$9:$AF$360,'Project List'!P$1,FALSE),0)</f>
        <v>0</v>
      </c>
      <c r="N306" s="105">
        <f>_xlfn.IFNA(VLOOKUP($A306,'Project List'!$A$9:$AF$360,'Project List'!Q$1,FALSE),0)</f>
        <v>0</v>
      </c>
      <c r="O306" s="105">
        <f>_xlfn.IFNA(VLOOKUP($A306,'Project List'!$A$9:$AF$360,'Project List'!R$1,FALSE),0)</f>
        <v>0</v>
      </c>
      <c r="P306" s="105">
        <f>_xlfn.IFNA(VLOOKUP($A306,'Project List'!$A$9:$AF$360,'Project List'!S$1,FALSE),0)</f>
        <v>0</v>
      </c>
      <c r="Q306" s="105">
        <f>_xlfn.IFNA(VLOOKUP($A306,'Project List'!$A$9:$AF$360,'Project List'!T$1,FALSE),0)</f>
        <v>0</v>
      </c>
      <c r="R306" s="105">
        <f>_xlfn.IFNA(VLOOKUP($A306,'Project List'!$A$9:$AF$360,'Project List'!U$1,FALSE),0)</f>
        <v>0</v>
      </c>
      <c r="S306" s="105">
        <f>_xlfn.IFNA(VLOOKUP($A306,'Project List'!$A$9:$AF$360,'Project List'!V$1,FALSE),0)</f>
        <v>0</v>
      </c>
      <c r="T306" s="105">
        <f>_xlfn.IFNA(VLOOKUP($A306,'Project List'!$A$9:$AF$360,'Project List'!W$1,FALSE),0)</f>
        <v>0</v>
      </c>
      <c r="U306" s="105">
        <f>_xlfn.IFNA(VLOOKUP($A306,'Project List'!$A$9:$AF$360,'Project List'!X$1,FALSE),0)</f>
        <v>0</v>
      </c>
      <c r="V306" s="13" t="str">
        <f>_xlfn.IFNA(IF(VLOOKUP($A306,'Project List'!$A$9:$BF$360,'Project List'!Y$1,FALSE)=0,"Nil",
IF(OR($E306="Potential",$E306="Proposed",$E306="Deferred",$E306="Cancelled",$E306="Closed"),VLOOKUP($A306,'Project List'!$A$9:$BF$360,'Project List'!Y$1,FALSE)*$A$15*$AE306,VLOOKUP($A306,'Project List'!$A$9:$BF$360,'Project List'!Y$1,FALSE))),0)</f>
        <v>Nil</v>
      </c>
      <c r="W306" s="13" t="str">
        <f>_xlfn.IFNA(IF(VLOOKUP($A306,'Project List'!$A$9:$BF$360,'Project List'!Z$1,FALSE)=0,"Nil",
IF(OR($E306="Potential",$E306="Proposed",$E306="Deferred",$E306="Cancelled",$E306="Closed"),VLOOKUP($A306,'Project List'!$A$9:$BF$360,'Project List'!Z$1,FALSE)*$A$15*$AE306,VLOOKUP($A306,'Project List'!$A$9:$BF$360,'Project List'!Z$1,FALSE))),0)</f>
        <v>Nil</v>
      </c>
      <c r="X306" s="13">
        <f>_xlfn.IFNA(IF(VLOOKUP($A306,'Project List'!$A$9:$BF$360,'Project List'!AA$1,FALSE)=0,"Nil",
IF(OR($E306="Potential",$E306="Proposed",$E306="Deferred",$E306="Cancelled",$E306="Closed"),VLOOKUP($A306,'Project List'!$A$9:$BF$360,'Project List'!AA$1,FALSE)*$A$15*$AE306,VLOOKUP($A306,'Project List'!$A$9:$BF$360,'Project List'!AA$1,FALSE))),0)</f>
        <v>2221112.2459870619</v>
      </c>
      <c r="Y306" s="13">
        <f>_xlfn.IFNA(IF(VLOOKUP($A306,'Project List'!$A$9:$BF$360,'Project List'!AB$1,FALSE)=0,"Nil",
IF(OR($E306="Potential",$E306="Proposed",$E306="Deferred",$E306="Cancelled",$E306="Closed"),VLOOKUP($A306,'Project List'!$A$9:$BF$360,'Project List'!AB$1,FALSE)*$A$15*$AE306,VLOOKUP($A306,'Project List'!$A$9:$BF$360,'Project List'!AB$1,FALSE))),0)</f>
        <v>2229654.9853947042</v>
      </c>
      <c r="Z306" s="13">
        <f>_xlfn.IFNA(IF(VLOOKUP($A306,'Project List'!$A$9:$BF$360,'Project List'!AC$1,FALSE)=0,"Nil",
IF(OR($E306="Potential",$E306="Proposed",$E306="Deferred",$E306="Cancelled",$E306="Closed"),VLOOKUP($A306,'Project List'!$A$9:$BF$360,'Project List'!AC$1,FALSE)*$A$15*$AE306,VLOOKUP($A306,'Project List'!$A$9:$BF$360,'Project List'!AC$1,FALSE))),0)</f>
        <v>2229654.9853947042</v>
      </c>
      <c r="AA306" s="13">
        <f>_xlfn.IFNA(IF(VLOOKUP($A306,'Project List'!$A$9:$BF$360,'Project List'!AD$1,FALSE)=0,"Nil",
IF(OR($E306="Potential",$E306="Proposed",$E306="Deferred",$E306="Cancelled",$E306="Closed"),VLOOKUP($A306,'Project List'!$A$9:$BF$360,'Project List'!AD$1,FALSE)*$A$15*$AE306,VLOOKUP($A306,'Project List'!$A$9:$BF$360,'Project List'!AD$1,FALSE))),0)</f>
        <v>2229654.9853947042</v>
      </c>
      <c r="AB306" s="13">
        <f>_xlfn.IFNA(IF(VLOOKUP($A306,'Project List'!$A$9:$BF$360,'Project List'!AE$1,FALSE)=0,"Nil",
IF(OR($E306="Potential",$E306="Proposed",$E306="Deferred",$E306="Cancelled",$E306="Closed"),VLOOKUP($A306,'Project List'!$A$9:$BF$360,'Project List'!AE$1,FALSE)*$A$15*$AE306,VLOOKUP($A306,'Project List'!$A$9:$BF$360,'Project List'!AE$1,FALSE))),0)</f>
        <v>2238197.7248023464</v>
      </c>
      <c r="AC306" s="13" t="str">
        <f>_xlfn.IFNA(IF(VLOOKUP($A306,'Project List'!$A$9:$BF$360,'Project List'!AF$1,FALSE)=0,"Nil",
IF(OR($E306="Potential",$E306="Proposed",$E306="Deferred",$E306="Cancelled",$E306="Closed"),VLOOKUP($A306,'Project List'!$A$9:$BF$360,'Project List'!AF$1,FALSE)*$A$15*$AE306,VLOOKUP($A306,'Project List'!$A$9:$BF$360,'Project List'!AF$1,FALSE))),0)</f>
        <v>Nil</v>
      </c>
      <c r="AD306" s="42"/>
      <c r="AE306" s="248">
        <f>1+IF(ISNA(VLOOKUP($A306,'Project labour content'!$A$7:$D$255,'Project labour content'!$D$1,FALSE)),VLOOKUP($D306,'Project labour content'!$F$6:$G$15,'Project labour content'!$G$1,FALSE),VLOOKUP($A306,'Project labour content'!$A$7:$D$255,'Project labour content'!$D$1,FALSE))*('Project labour content'!$K$14/100)*1</f>
        <v>1.0003872057647314</v>
      </c>
    </row>
    <row r="307" spans="1:43" x14ac:dyDescent="0.25">
      <c r="A307" s="11" t="s">
        <v>959</v>
      </c>
      <c r="B307" s="11" t="str">
        <f>_xlfn.IFNA(VLOOKUP($A307,'Project List'!$A$9:$AF$360,'Project List'!G$1,FALSE),0)</f>
        <v>Instrument Transformer Unit Asset Replacement 2024-2028</v>
      </c>
      <c r="C307" s="11" t="str">
        <f>_xlfn.IFNA(VLOOKUP($A307,'Project List'!$A$9:$AF$360,'Project List'!C$1,FALSE),0)</f>
        <v>ExAnte</v>
      </c>
      <c r="D307" s="11" t="str">
        <f>_xlfn.IFNA(VLOOKUP($A307,'Project List'!$A$9:$AF$360,'Project List'!D$1,FALSE),0)</f>
        <v>Replacement</v>
      </c>
      <c r="E307" s="11" t="str">
        <f>_xlfn.IFNA(VLOOKUP($A307,'Project List'!$A$9:$AF$360,'Project List'!H$1,FALSE),0)</f>
        <v>Potential</v>
      </c>
      <c r="F307" s="105">
        <f>_xlfn.IFNA(VLOOKUP($A307,'Project List'!$A$9:$AF$360,'Project List'!I$1,FALSE),0)</f>
        <v>0</v>
      </c>
      <c r="G307" s="105">
        <f>_xlfn.IFNA(VLOOKUP($A307,'Project List'!$A$9:$AF$360,'Project List'!J$1,FALSE),0)</f>
        <v>0</v>
      </c>
      <c r="H307" s="105">
        <f>_xlfn.IFNA(VLOOKUP($A307,'Project List'!$A$9:$AF$360,'Project List'!K$1,FALSE),0)</f>
        <v>0</v>
      </c>
      <c r="I307" s="105">
        <f>_xlfn.IFNA(VLOOKUP($A307,'Project List'!$A$9:$AF$360,'Project List'!L$1,FALSE),0)</f>
        <v>0</v>
      </c>
      <c r="J307" s="105">
        <f>_xlfn.IFNA(VLOOKUP($A307,'Project List'!$A$9:$AF$360,'Project List'!M$1,FALSE),0)</f>
        <v>0</v>
      </c>
      <c r="K307" s="105">
        <f>_xlfn.IFNA(VLOOKUP($A307,'Project List'!$A$9:$AF$360,'Project List'!N$1,FALSE),0)</f>
        <v>0</v>
      </c>
      <c r="L307" s="105">
        <f>_xlfn.IFNA(VLOOKUP($A307,'Project List'!$A$9:$AF$360,'Project List'!O$1,FALSE),0)</f>
        <v>0</v>
      </c>
      <c r="M307" s="105">
        <f>_xlfn.IFNA(VLOOKUP($A307,'Project List'!$A$9:$AF$360,'Project List'!P$1,FALSE),0)</f>
        <v>0</v>
      </c>
      <c r="N307" s="105">
        <f>_xlfn.IFNA(VLOOKUP($A307,'Project List'!$A$9:$AF$360,'Project List'!Q$1,FALSE),0)</f>
        <v>0</v>
      </c>
      <c r="O307" s="105">
        <f>_xlfn.IFNA(VLOOKUP($A307,'Project List'!$A$9:$AF$360,'Project List'!R$1,FALSE),0)</f>
        <v>0</v>
      </c>
      <c r="P307" s="105">
        <f>_xlfn.IFNA(VLOOKUP($A307,'Project List'!$A$9:$AF$360,'Project List'!S$1,FALSE),0)</f>
        <v>0</v>
      </c>
      <c r="Q307" s="105">
        <f>_xlfn.IFNA(VLOOKUP($A307,'Project List'!$A$9:$AF$360,'Project List'!T$1,FALSE),0)</f>
        <v>0</v>
      </c>
      <c r="R307" s="105">
        <f>_xlfn.IFNA(VLOOKUP($A307,'Project List'!$A$9:$AF$360,'Project List'!U$1,FALSE),0)</f>
        <v>0</v>
      </c>
      <c r="S307" s="105">
        <f>_xlfn.IFNA(VLOOKUP($A307,'Project List'!$A$9:$AF$360,'Project List'!V$1,FALSE),0)</f>
        <v>0</v>
      </c>
      <c r="T307" s="105">
        <f>_xlfn.IFNA(VLOOKUP($A307,'Project List'!$A$9:$AF$360,'Project List'!W$1,FALSE),0)</f>
        <v>0</v>
      </c>
      <c r="U307" s="105">
        <f>_xlfn.IFNA(VLOOKUP($A307,'Project List'!$A$9:$AF$360,'Project List'!X$1,FALSE),0)</f>
        <v>0</v>
      </c>
      <c r="V307" s="13" t="str">
        <f>_xlfn.IFNA(IF(VLOOKUP($A307,'Project List'!$A$9:$BF$360,'Project List'!Y$1,FALSE)=0,"Nil",
IF(OR($E307="Potential",$E307="Proposed",$E307="Deferred",$E307="Cancelled",$E307="Closed"),VLOOKUP($A307,'Project List'!$A$9:$BF$360,'Project List'!Y$1,FALSE)*$A$15*$AE307,VLOOKUP($A307,'Project List'!$A$9:$BF$360,'Project List'!Y$1,FALSE))),0)</f>
        <v>Nil</v>
      </c>
      <c r="W307" s="13" t="str">
        <f>_xlfn.IFNA(IF(VLOOKUP($A307,'Project List'!$A$9:$BF$360,'Project List'!Z$1,FALSE)=0,"Nil",
IF(OR($E307="Potential",$E307="Proposed",$E307="Deferred",$E307="Cancelled",$E307="Closed"),VLOOKUP($A307,'Project List'!$A$9:$BF$360,'Project List'!Z$1,FALSE)*$A$15*$AE307,VLOOKUP($A307,'Project List'!$A$9:$BF$360,'Project List'!Z$1,FALSE))),0)</f>
        <v>Nil</v>
      </c>
      <c r="X307" s="13">
        <f>_xlfn.IFNA(IF(VLOOKUP($A307,'Project List'!$A$9:$BF$360,'Project List'!AA$1,FALSE)=0,"Nil",
IF(OR($E307="Potential",$E307="Proposed",$E307="Deferred",$E307="Cancelled",$E307="Closed"),VLOOKUP($A307,'Project List'!$A$9:$BF$360,'Project List'!AA$1,FALSE)*$A$15*$AE307,VLOOKUP($A307,'Project List'!$A$9:$BF$360,'Project List'!AA$1,FALSE))),0)</f>
        <v>1713343.1572847567</v>
      </c>
      <c r="Y307" s="13">
        <f>_xlfn.IFNA(IF(VLOOKUP($A307,'Project List'!$A$9:$BF$360,'Project List'!AB$1,FALSE)=0,"Nil",
IF(OR($E307="Potential",$E307="Proposed",$E307="Deferred",$E307="Cancelled",$E307="Closed"),VLOOKUP($A307,'Project List'!$A$9:$BF$360,'Project List'!AB$1,FALSE)*$A$15*$AE307,VLOOKUP($A307,'Project List'!$A$9:$BF$360,'Project List'!AB$1,FALSE))),0)</f>
        <v>3426686.3145695133</v>
      </c>
      <c r="Z307" s="13">
        <f>_xlfn.IFNA(IF(VLOOKUP($A307,'Project List'!$A$9:$BF$360,'Project List'!AC$1,FALSE)=0,"Nil",
IF(OR($E307="Potential",$E307="Proposed",$E307="Deferred",$E307="Cancelled",$E307="Closed"),VLOOKUP($A307,'Project List'!$A$9:$BF$360,'Project List'!AC$1,FALSE)*$A$15*$AE307,VLOOKUP($A307,'Project List'!$A$9:$BF$360,'Project List'!AC$1,FALSE))),0)</f>
        <v>3426686.3145695133</v>
      </c>
      <c r="AA307" s="13">
        <f>_xlfn.IFNA(IF(VLOOKUP($A307,'Project List'!$A$9:$BF$360,'Project List'!AD$1,FALSE)=0,"Nil",
IF(OR($E307="Potential",$E307="Proposed",$E307="Deferred",$E307="Cancelled",$E307="Closed"),VLOOKUP($A307,'Project List'!$A$9:$BF$360,'Project List'!AD$1,FALSE)*$A$15*$AE307,VLOOKUP($A307,'Project List'!$A$9:$BF$360,'Project List'!AD$1,FALSE))),0)</f>
        <v>3426686.3145695133</v>
      </c>
      <c r="AB307" s="13">
        <f>_xlfn.IFNA(IF(VLOOKUP($A307,'Project List'!$A$9:$BF$360,'Project List'!AE$1,FALSE)=0,"Nil",
IF(OR($E307="Potential",$E307="Proposed",$E307="Deferred",$E307="Cancelled",$E307="Closed"),VLOOKUP($A307,'Project List'!$A$9:$BF$360,'Project List'!AE$1,FALSE)*$A$15*$AE307,VLOOKUP($A307,'Project List'!$A$9:$BF$360,'Project List'!AE$1,FALSE))),0)</f>
        <v>5140029.4718542695</v>
      </c>
      <c r="AC307" s="13" t="str">
        <f>_xlfn.IFNA(IF(VLOOKUP($A307,'Project List'!$A$9:$BF$360,'Project List'!AF$1,FALSE)=0,"Nil",
IF(OR($E307="Potential",$E307="Proposed",$E307="Deferred",$E307="Cancelled",$E307="Closed"),VLOOKUP($A307,'Project List'!$A$9:$BF$360,'Project List'!AF$1,FALSE)*$A$15*$AE307,VLOOKUP($A307,'Project List'!$A$9:$BF$360,'Project List'!AF$1,FALSE))),0)</f>
        <v>Nil</v>
      </c>
      <c r="AD307" s="42"/>
      <c r="AE307" s="248">
        <f>1+IF(ISNA(VLOOKUP($A307,'Project labour content'!$A$7:$D$255,'Project labour content'!$D$1,FALSE)),VLOOKUP($D307,'Project labour content'!$F$6:$G$15,'Project labour content'!$G$1,FALSE),VLOOKUP($A307,'Project labour content'!$A$7:$D$255,'Project labour content'!$D$1,FALSE))*('Project labour content'!$K$14/100)*1</f>
        <v>1.0012052244856571</v>
      </c>
      <c r="AG307" s="3"/>
      <c r="AH307" s="3"/>
      <c r="AI307" s="32"/>
      <c r="AJ307" s="32"/>
      <c r="AK307" s="32"/>
      <c r="AL307" s="32"/>
      <c r="AM307" s="59"/>
      <c r="AN307" s="59"/>
      <c r="AO307" s="59"/>
      <c r="AP307" s="59"/>
      <c r="AQ307" s="59"/>
    </row>
    <row r="308" spans="1:43" x14ac:dyDescent="0.25">
      <c r="A308" s="11" t="s">
        <v>930</v>
      </c>
      <c r="B308" s="11" t="str">
        <f>_xlfn.IFNA(VLOOKUP($A308,'Project List'!$A$9:$AF$360,'Project List'!G$1,FALSE),0)</f>
        <v>IT Backup and Archiving Systems Refresh</v>
      </c>
      <c r="C308" s="11" t="str">
        <f>_xlfn.IFNA(VLOOKUP($A308,'Project List'!$A$9:$AF$360,'Project List'!C$1,FALSE),0)</f>
        <v>ExAnte</v>
      </c>
      <c r="D308" s="11" t="str">
        <f>_xlfn.IFNA(VLOOKUP($A308,'Project List'!$A$9:$AF$360,'Project List'!D$1,FALSE),0)</f>
        <v>Information Technology</v>
      </c>
      <c r="E308" s="11" t="str">
        <f>_xlfn.IFNA(VLOOKUP($A308,'Project List'!$A$9:$AF$360,'Project List'!H$1,FALSE),0)</f>
        <v>Potential</v>
      </c>
      <c r="F308" s="105">
        <f>_xlfn.IFNA(VLOOKUP($A308,'Project List'!$A$9:$AF$360,'Project List'!I$1,FALSE),0)</f>
        <v>0</v>
      </c>
      <c r="G308" s="105">
        <f>_xlfn.IFNA(VLOOKUP($A308,'Project List'!$A$9:$AF$360,'Project List'!J$1,FALSE),0)</f>
        <v>0</v>
      </c>
      <c r="H308" s="105">
        <f>_xlfn.IFNA(VLOOKUP($A308,'Project List'!$A$9:$AF$360,'Project List'!K$1,FALSE),0)</f>
        <v>0</v>
      </c>
      <c r="I308" s="105">
        <f>_xlfn.IFNA(VLOOKUP($A308,'Project List'!$A$9:$AF$360,'Project List'!L$1,FALSE),0)</f>
        <v>0</v>
      </c>
      <c r="J308" s="105">
        <f>_xlfn.IFNA(VLOOKUP($A308,'Project List'!$A$9:$AF$360,'Project List'!M$1,FALSE),0)</f>
        <v>0</v>
      </c>
      <c r="K308" s="105">
        <f>_xlfn.IFNA(VLOOKUP($A308,'Project List'!$A$9:$AF$360,'Project List'!N$1,FALSE),0)</f>
        <v>0</v>
      </c>
      <c r="L308" s="105">
        <f>_xlfn.IFNA(VLOOKUP($A308,'Project List'!$A$9:$AF$360,'Project List'!O$1,FALSE),0)</f>
        <v>0</v>
      </c>
      <c r="M308" s="105">
        <f>_xlfn.IFNA(VLOOKUP($A308,'Project List'!$A$9:$AF$360,'Project List'!P$1,FALSE),0)</f>
        <v>0</v>
      </c>
      <c r="N308" s="105">
        <f>_xlfn.IFNA(VLOOKUP($A308,'Project List'!$A$9:$AF$360,'Project List'!Q$1,FALSE),0)</f>
        <v>0</v>
      </c>
      <c r="O308" s="105">
        <f>_xlfn.IFNA(VLOOKUP($A308,'Project List'!$A$9:$AF$360,'Project List'!R$1,FALSE),0)</f>
        <v>0</v>
      </c>
      <c r="P308" s="105">
        <f>_xlfn.IFNA(VLOOKUP($A308,'Project List'!$A$9:$AF$360,'Project List'!S$1,FALSE),0)</f>
        <v>0</v>
      </c>
      <c r="Q308" s="105">
        <f>_xlfn.IFNA(VLOOKUP($A308,'Project List'!$A$9:$AF$360,'Project List'!T$1,FALSE),0)</f>
        <v>0</v>
      </c>
      <c r="R308" s="105">
        <f>_xlfn.IFNA(VLOOKUP($A308,'Project List'!$A$9:$AF$360,'Project List'!U$1,FALSE),0)</f>
        <v>0</v>
      </c>
      <c r="S308" s="105">
        <f>_xlfn.IFNA(VLOOKUP($A308,'Project List'!$A$9:$AF$360,'Project List'!V$1,FALSE),0)</f>
        <v>0</v>
      </c>
      <c r="T308" s="105">
        <f>_xlfn.IFNA(VLOOKUP($A308,'Project List'!$A$9:$AF$360,'Project List'!W$1,FALSE),0)</f>
        <v>0</v>
      </c>
      <c r="U308" s="105">
        <f>_xlfn.IFNA(VLOOKUP($A308,'Project List'!$A$9:$AF$360,'Project List'!X$1,FALSE),0)</f>
        <v>0</v>
      </c>
      <c r="V308" s="13" t="str">
        <f>_xlfn.IFNA(IF(VLOOKUP($A308,'Project List'!$A$9:$BF$360,'Project List'!Y$1,FALSE)=0,"Nil",
IF(OR($E308="Potential",$E308="Proposed",$E308="Deferred",$E308="Cancelled",$E308="Closed"),VLOOKUP($A308,'Project List'!$A$9:$BF$360,'Project List'!Y$1,FALSE)*$A$15*$AE308,VLOOKUP($A308,'Project List'!$A$9:$BF$360,'Project List'!Y$1,FALSE))),0)</f>
        <v>Nil</v>
      </c>
      <c r="W308" s="13" t="str">
        <f>_xlfn.IFNA(IF(VLOOKUP($A308,'Project List'!$A$9:$BF$360,'Project List'!Z$1,FALSE)=0,"Nil",
IF(OR($E308="Potential",$E308="Proposed",$E308="Deferred",$E308="Cancelled",$E308="Closed"),VLOOKUP($A308,'Project List'!$A$9:$BF$360,'Project List'!Z$1,FALSE)*$A$15*$AE308,VLOOKUP($A308,'Project List'!$A$9:$BF$360,'Project List'!Z$1,FALSE))),0)</f>
        <v>Nil</v>
      </c>
      <c r="X308" s="13">
        <f>_xlfn.IFNA(IF(VLOOKUP($A308,'Project List'!$A$9:$BF$360,'Project List'!AA$1,FALSE)=0,"Nil",
IF(OR($E308="Potential",$E308="Proposed",$E308="Deferred",$E308="Cancelled",$E308="Closed"),VLOOKUP($A308,'Project List'!$A$9:$BF$360,'Project List'!AA$1,FALSE)*$A$15*$AE308,VLOOKUP($A308,'Project List'!$A$9:$BF$360,'Project List'!AA$1,FALSE))),0)</f>
        <v>254487.23140389341</v>
      </c>
      <c r="Y308" s="13" t="str">
        <f>_xlfn.IFNA(IF(VLOOKUP($A308,'Project List'!$A$9:$BF$360,'Project List'!AB$1,FALSE)=0,"Nil",
IF(OR($E308="Potential",$E308="Proposed",$E308="Deferred",$E308="Cancelled",$E308="Closed"),VLOOKUP($A308,'Project List'!$A$9:$BF$360,'Project List'!AB$1,FALSE)*$A$15*$AE308,VLOOKUP($A308,'Project List'!$A$9:$BF$360,'Project List'!AB$1,FALSE))),0)</f>
        <v>Nil</v>
      </c>
      <c r="Z308" s="13">
        <f>_xlfn.IFNA(IF(VLOOKUP($A308,'Project List'!$A$9:$BF$360,'Project List'!AC$1,FALSE)=0,"Nil",
IF(OR($E308="Potential",$E308="Proposed",$E308="Deferred",$E308="Cancelled",$E308="Closed"),VLOOKUP($A308,'Project List'!$A$9:$BF$360,'Project List'!AC$1,FALSE)*$A$15*$AE308,VLOOKUP($A308,'Project List'!$A$9:$BF$360,'Project List'!AC$1,FALSE))),0)</f>
        <v>254488.46308972471</v>
      </c>
      <c r="AA308" s="13" t="str">
        <f>_xlfn.IFNA(IF(VLOOKUP($A308,'Project List'!$A$9:$BF$360,'Project List'!AD$1,FALSE)=0,"Nil",
IF(OR($E308="Potential",$E308="Proposed",$E308="Deferred",$E308="Cancelled",$E308="Closed"),VLOOKUP($A308,'Project List'!$A$9:$BF$360,'Project List'!AD$1,FALSE)*$A$15*$AE308,VLOOKUP($A308,'Project List'!$A$9:$BF$360,'Project List'!AD$1,FALSE))),0)</f>
        <v>Nil</v>
      </c>
      <c r="AB308" s="13" t="str">
        <f>_xlfn.IFNA(IF(VLOOKUP($A308,'Project List'!$A$9:$BF$360,'Project List'!AE$1,FALSE)=0,"Nil",
IF(OR($E308="Potential",$E308="Proposed",$E308="Deferred",$E308="Cancelled",$E308="Closed"),VLOOKUP($A308,'Project List'!$A$9:$BF$360,'Project List'!AE$1,FALSE)*$A$15*$AE308,VLOOKUP($A308,'Project List'!$A$9:$BF$360,'Project List'!AE$1,FALSE))),0)</f>
        <v>Nil</v>
      </c>
      <c r="AC308" s="13" t="str">
        <f>_xlfn.IFNA(IF(VLOOKUP($A308,'Project List'!$A$9:$BF$360,'Project List'!AF$1,FALSE)=0,"Nil",
IF(OR($E308="Potential",$E308="Proposed",$E308="Deferred",$E308="Cancelled",$E308="Closed"),VLOOKUP($A308,'Project List'!$A$9:$BF$360,'Project List'!AF$1,FALSE)*$A$15*$AE308,VLOOKUP($A308,'Project List'!$A$9:$BF$360,'Project List'!AF$1,FALSE))),0)</f>
        <v>Nil</v>
      </c>
      <c r="AD308" s="42"/>
      <c r="AE308" s="248">
        <f>1+IF(ISNA(VLOOKUP($A308,'Project labour content'!$A$7:$D$255,'Project labour content'!$D$1,FALSE)),VLOOKUP($D308,'Project labour content'!$F$6:$G$15,'Project labour content'!$G$1,FALSE),VLOOKUP($A308,'Project labour content'!$A$7:$D$255,'Project labour content'!$D$1,FALSE))*('Project labour content'!$K$14/100)*1</f>
        <v>1.0018438306970752</v>
      </c>
    </row>
    <row r="309" spans="1:43" x14ac:dyDescent="0.25">
      <c r="A309" s="11" t="s">
        <v>913</v>
      </c>
      <c r="B309" s="11" t="str">
        <f>_xlfn.IFNA(VLOOKUP($A309,'Project List'!$A$9:$AF$360,'Project List'!G$1,FALSE),0)</f>
        <v>Keswick North Accommodation Upgrade</v>
      </c>
      <c r="C309" s="11" t="str">
        <f>_xlfn.IFNA(VLOOKUP($A309,'Project List'!$A$9:$AF$360,'Project List'!C$1,FALSE),0)</f>
        <v>ExAnte</v>
      </c>
      <c r="D309" s="11" t="str">
        <f>_xlfn.IFNA(VLOOKUP($A309,'Project List'!$A$9:$AF$360,'Project List'!D$1,FALSE),0)</f>
        <v>Facilities</v>
      </c>
      <c r="E309" s="11" t="str">
        <f>_xlfn.IFNA(VLOOKUP($A309,'Project List'!$A$9:$AF$360,'Project List'!H$1,FALSE),0)</f>
        <v>Potential</v>
      </c>
      <c r="F309" s="105">
        <f>_xlfn.IFNA(VLOOKUP($A309,'Project List'!$A$9:$AF$360,'Project List'!I$1,FALSE),0)</f>
        <v>0</v>
      </c>
      <c r="G309" s="105">
        <f>_xlfn.IFNA(VLOOKUP($A309,'Project List'!$A$9:$AF$360,'Project List'!J$1,FALSE),0)</f>
        <v>0</v>
      </c>
      <c r="H309" s="105">
        <f>_xlfn.IFNA(VLOOKUP($A309,'Project List'!$A$9:$AF$360,'Project List'!K$1,FALSE),0)</f>
        <v>0</v>
      </c>
      <c r="I309" s="105">
        <f>_xlfn.IFNA(VLOOKUP($A309,'Project List'!$A$9:$AF$360,'Project List'!L$1,FALSE),0)</f>
        <v>0</v>
      </c>
      <c r="J309" s="105">
        <f>_xlfn.IFNA(VLOOKUP($A309,'Project List'!$A$9:$AF$360,'Project List'!M$1,FALSE),0)</f>
        <v>0</v>
      </c>
      <c r="K309" s="105">
        <f>_xlfn.IFNA(VLOOKUP($A309,'Project List'!$A$9:$AF$360,'Project List'!N$1,FALSE),0)</f>
        <v>0</v>
      </c>
      <c r="L309" s="105">
        <f>_xlfn.IFNA(VLOOKUP($A309,'Project List'!$A$9:$AF$360,'Project List'!O$1,FALSE),0)</f>
        <v>0</v>
      </c>
      <c r="M309" s="105">
        <f>_xlfn.IFNA(VLOOKUP($A309,'Project List'!$A$9:$AF$360,'Project List'!P$1,FALSE),0)</f>
        <v>0</v>
      </c>
      <c r="N309" s="105">
        <f>_xlfn.IFNA(VLOOKUP($A309,'Project List'!$A$9:$AF$360,'Project List'!Q$1,FALSE),0)</f>
        <v>0</v>
      </c>
      <c r="O309" s="105">
        <f>_xlfn.IFNA(VLOOKUP($A309,'Project List'!$A$9:$AF$360,'Project List'!R$1,FALSE),0)</f>
        <v>0</v>
      </c>
      <c r="P309" s="105">
        <f>_xlfn.IFNA(VLOOKUP($A309,'Project List'!$A$9:$AF$360,'Project List'!S$1,FALSE),0)</f>
        <v>0</v>
      </c>
      <c r="Q309" s="105">
        <f>_xlfn.IFNA(VLOOKUP($A309,'Project List'!$A$9:$AF$360,'Project List'!T$1,FALSE),0)</f>
        <v>0</v>
      </c>
      <c r="R309" s="105">
        <f>_xlfn.IFNA(VLOOKUP($A309,'Project List'!$A$9:$AF$360,'Project List'!U$1,FALSE),0)</f>
        <v>0</v>
      </c>
      <c r="S309" s="105">
        <f>_xlfn.IFNA(VLOOKUP($A309,'Project List'!$A$9:$AF$360,'Project List'!V$1,FALSE),0)</f>
        <v>0</v>
      </c>
      <c r="T309" s="105">
        <f>_xlfn.IFNA(VLOOKUP($A309,'Project List'!$A$9:$AF$360,'Project List'!W$1,FALSE),0)</f>
        <v>0</v>
      </c>
      <c r="U309" s="105">
        <f>_xlfn.IFNA(VLOOKUP($A309,'Project List'!$A$9:$AF$360,'Project List'!X$1,FALSE),0)</f>
        <v>0</v>
      </c>
      <c r="V309" s="13" t="str">
        <f>_xlfn.IFNA(IF(VLOOKUP($A309,'Project List'!$A$9:$BF$360,'Project List'!Y$1,FALSE)=0,"Nil",
IF(OR($E309="Potential",$E309="Proposed",$E309="Deferred",$E309="Cancelled",$E309="Closed"),VLOOKUP($A309,'Project List'!$A$9:$BF$360,'Project List'!Y$1,FALSE)*$A$15*$AE309,VLOOKUP($A309,'Project List'!$A$9:$BF$360,'Project List'!Y$1,FALSE))),0)</f>
        <v>Nil</v>
      </c>
      <c r="W309" s="13" t="str">
        <f>_xlfn.IFNA(IF(VLOOKUP($A309,'Project List'!$A$9:$BF$360,'Project List'!Z$1,FALSE)=0,"Nil",
IF(OR($E309="Potential",$E309="Proposed",$E309="Deferred",$E309="Cancelled",$E309="Closed"),VLOOKUP($A309,'Project List'!$A$9:$BF$360,'Project List'!Z$1,FALSE)*$A$15*$AE309,VLOOKUP($A309,'Project List'!$A$9:$BF$360,'Project List'!Z$1,FALSE))),0)</f>
        <v>Nil</v>
      </c>
      <c r="X309" s="13" t="str">
        <f>_xlfn.IFNA(IF(VLOOKUP($A309,'Project List'!$A$9:$BF$360,'Project List'!AA$1,FALSE)=0,"Nil",
IF(OR($E309="Potential",$E309="Proposed",$E309="Deferred",$E309="Cancelled",$E309="Closed"),VLOOKUP($A309,'Project List'!$A$9:$BF$360,'Project List'!AA$1,FALSE)*$A$15*$AE309,VLOOKUP($A309,'Project List'!$A$9:$BF$360,'Project List'!AA$1,FALSE))),0)</f>
        <v>Nil</v>
      </c>
      <c r="Y309" s="13" t="str">
        <f>_xlfn.IFNA(IF(VLOOKUP($A309,'Project List'!$A$9:$BF$360,'Project List'!AB$1,FALSE)=0,"Nil",
IF(OR($E309="Potential",$E309="Proposed",$E309="Deferred",$E309="Cancelled",$E309="Closed"),VLOOKUP($A309,'Project List'!$A$9:$BF$360,'Project List'!AB$1,FALSE)*$A$15*$AE309,VLOOKUP($A309,'Project List'!$A$9:$BF$360,'Project List'!AB$1,FALSE))),0)</f>
        <v>Nil</v>
      </c>
      <c r="Z309" s="13" t="str">
        <f>_xlfn.IFNA(IF(VLOOKUP($A309,'Project List'!$A$9:$BF$360,'Project List'!AC$1,FALSE)=0,"Nil",
IF(OR($E309="Potential",$E309="Proposed",$E309="Deferred",$E309="Cancelled",$E309="Closed"),VLOOKUP($A309,'Project List'!$A$9:$BF$360,'Project List'!AC$1,FALSE)*$A$15*$AE309,VLOOKUP($A309,'Project List'!$A$9:$BF$360,'Project List'!AC$1,FALSE))),0)</f>
        <v>Nil</v>
      </c>
      <c r="AA309" s="13">
        <f>_xlfn.IFNA(IF(VLOOKUP($A309,'Project List'!$A$9:$BF$360,'Project List'!AD$1,FALSE)=0,"Nil",
IF(OR($E309="Potential",$E309="Proposed",$E309="Deferred",$E309="Cancelled",$E309="Closed"),VLOOKUP($A309,'Project List'!$A$9:$BF$360,'Project List'!AD$1,FALSE)*$A$15*$AE309,VLOOKUP($A309,'Project List'!$A$9:$BF$360,'Project List'!AD$1,FALSE))),0)</f>
        <v>919797.56755265105</v>
      </c>
      <c r="AB309" s="13" t="str">
        <f>_xlfn.IFNA(IF(VLOOKUP($A309,'Project List'!$A$9:$BF$360,'Project List'!AE$1,FALSE)=0,"Nil",
IF(OR($E309="Potential",$E309="Proposed",$E309="Deferred",$E309="Cancelled",$E309="Closed"),VLOOKUP($A309,'Project List'!$A$9:$BF$360,'Project List'!AE$1,FALSE)*$A$15*$AE309,VLOOKUP($A309,'Project List'!$A$9:$BF$360,'Project List'!AE$1,FALSE))),0)</f>
        <v>Nil</v>
      </c>
      <c r="AC309" s="13" t="str">
        <f>_xlfn.IFNA(IF(VLOOKUP($A309,'Project List'!$A$9:$BF$360,'Project List'!AF$1,FALSE)=0,"Nil",
IF(OR($E309="Potential",$E309="Proposed",$E309="Deferred",$E309="Cancelled",$E309="Closed"),VLOOKUP($A309,'Project List'!$A$9:$BF$360,'Project List'!AF$1,FALSE)*$A$15*$AE309,VLOOKUP($A309,'Project List'!$A$9:$BF$360,'Project List'!AF$1,FALSE))),0)</f>
        <v>Nil</v>
      </c>
      <c r="AD309" s="42"/>
      <c r="AE309" s="248">
        <f>1+IF(ISNA(VLOOKUP($A309,'Project labour content'!$A$7:$D$255,'Project labour content'!$D$1,FALSE)),VLOOKUP($D309,'Project labour content'!$F$6:$G$15,'Project labour content'!$G$1,FALSE),VLOOKUP($A309,'Project labour content'!$A$7:$D$255,'Project labour content'!$D$1,FALSE))*('Project labour content'!$K$14/100)*1</f>
        <v>1.0009172263036388</v>
      </c>
      <c r="AG309" s="3"/>
      <c r="AH309" s="3"/>
      <c r="AI309" s="32"/>
      <c r="AJ309" s="32"/>
      <c r="AK309" s="32"/>
      <c r="AL309" s="32"/>
      <c r="AM309" s="59"/>
      <c r="AN309" s="59"/>
      <c r="AO309" s="59"/>
      <c r="AP309" s="59"/>
      <c r="AQ309" s="59"/>
    </row>
    <row r="310" spans="1:43" x14ac:dyDescent="0.25">
      <c r="A310" s="11" t="s">
        <v>914</v>
      </c>
      <c r="B310" s="11" t="str">
        <f>_xlfn.IFNA(VLOOKUP($A310,'Project List'!$A$9:$AF$360,'Project List'!G$1,FALSE),0)</f>
        <v>Keswick South Accommodation Upgrade</v>
      </c>
      <c r="C310" s="11" t="str">
        <f>_xlfn.IFNA(VLOOKUP($A310,'Project List'!$A$9:$AF$360,'Project List'!C$1,FALSE),0)</f>
        <v>ExAnte</v>
      </c>
      <c r="D310" s="11" t="str">
        <f>_xlfn.IFNA(VLOOKUP($A310,'Project List'!$A$9:$AF$360,'Project List'!D$1,FALSE),0)</f>
        <v>Facilities</v>
      </c>
      <c r="E310" s="11" t="str">
        <f>_xlfn.IFNA(VLOOKUP($A310,'Project List'!$A$9:$AF$360,'Project List'!H$1,FALSE),0)</f>
        <v>Potential</v>
      </c>
      <c r="F310" s="105">
        <f>_xlfn.IFNA(VLOOKUP($A310,'Project List'!$A$9:$AF$360,'Project List'!I$1,FALSE),0)</f>
        <v>0</v>
      </c>
      <c r="G310" s="105">
        <f>_xlfn.IFNA(VLOOKUP($A310,'Project List'!$A$9:$AF$360,'Project List'!J$1,FALSE),0)</f>
        <v>0</v>
      </c>
      <c r="H310" s="105">
        <f>_xlfn.IFNA(VLOOKUP($A310,'Project List'!$A$9:$AF$360,'Project List'!K$1,FALSE),0)</f>
        <v>0</v>
      </c>
      <c r="I310" s="105">
        <f>_xlfn.IFNA(VLOOKUP($A310,'Project List'!$A$9:$AF$360,'Project List'!L$1,FALSE),0)</f>
        <v>0</v>
      </c>
      <c r="J310" s="105">
        <f>_xlfn.IFNA(VLOOKUP($A310,'Project List'!$A$9:$AF$360,'Project List'!M$1,FALSE),0)</f>
        <v>0</v>
      </c>
      <c r="K310" s="105">
        <f>_xlfn.IFNA(VLOOKUP($A310,'Project List'!$A$9:$AF$360,'Project List'!N$1,FALSE),0)</f>
        <v>0</v>
      </c>
      <c r="L310" s="105">
        <f>_xlfn.IFNA(VLOOKUP($A310,'Project List'!$A$9:$AF$360,'Project List'!O$1,FALSE),0)</f>
        <v>0</v>
      </c>
      <c r="M310" s="105">
        <f>_xlfn.IFNA(VLOOKUP($A310,'Project List'!$A$9:$AF$360,'Project List'!P$1,FALSE),0)</f>
        <v>0</v>
      </c>
      <c r="N310" s="105">
        <f>_xlfn.IFNA(VLOOKUP($A310,'Project List'!$A$9:$AF$360,'Project List'!Q$1,FALSE),0)</f>
        <v>0</v>
      </c>
      <c r="O310" s="105">
        <f>_xlfn.IFNA(VLOOKUP($A310,'Project List'!$A$9:$AF$360,'Project List'!R$1,FALSE),0)</f>
        <v>0</v>
      </c>
      <c r="P310" s="105">
        <f>_xlfn.IFNA(VLOOKUP($A310,'Project List'!$A$9:$AF$360,'Project List'!S$1,FALSE),0)</f>
        <v>0</v>
      </c>
      <c r="Q310" s="105">
        <f>_xlfn.IFNA(VLOOKUP($A310,'Project List'!$A$9:$AF$360,'Project List'!T$1,FALSE),0)</f>
        <v>0</v>
      </c>
      <c r="R310" s="105">
        <f>_xlfn.IFNA(VLOOKUP($A310,'Project List'!$A$9:$AF$360,'Project List'!U$1,FALSE),0)</f>
        <v>0</v>
      </c>
      <c r="S310" s="105">
        <f>_xlfn.IFNA(VLOOKUP($A310,'Project List'!$A$9:$AF$360,'Project List'!V$1,FALSE),0)</f>
        <v>0</v>
      </c>
      <c r="T310" s="105">
        <f>_xlfn.IFNA(VLOOKUP($A310,'Project List'!$A$9:$AF$360,'Project List'!W$1,FALSE),0)</f>
        <v>0</v>
      </c>
      <c r="U310" s="105">
        <f>_xlfn.IFNA(VLOOKUP($A310,'Project List'!$A$9:$AF$360,'Project List'!X$1,FALSE),0)</f>
        <v>0</v>
      </c>
      <c r="V310" s="13" t="str">
        <f>_xlfn.IFNA(IF(VLOOKUP($A310,'Project List'!$A$9:$BF$360,'Project List'!Y$1,FALSE)=0,"Nil",
IF(OR($E310="Potential",$E310="Proposed",$E310="Deferred",$E310="Cancelled",$E310="Closed"),VLOOKUP($A310,'Project List'!$A$9:$BF$360,'Project List'!Y$1,FALSE)*$A$15*$AE310,VLOOKUP($A310,'Project List'!$A$9:$BF$360,'Project List'!Y$1,FALSE))),0)</f>
        <v>Nil</v>
      </c>
      <c r="W310" s="13" t="str">
        <f>_xlfn.IFNA(IF(VLOOKUP($A310,'Project List'!$A$9:$BF$360,'Project List'!Z$1,FALSE)=0,"Nil",
IF(OR($E310="Potential",$E310="Proposed",$E310="Deferred",$E310="Cancelled",$E310="Closed"),VLOOKUP($A310,'Project List'!$A$9:$BF$360,'Project List'!Z$1,FALSE)*$A$15*$AE310,VLOOKUP($A310,'Project List'!$A$9:$BF$360,'Project List'!Z$1,FALSE))),0)</f>
        <v>Nil</v>
      </c>
      <c r="X310" s="13" t="str">
        <f>_xlfn.IFNA(IF(VLOOKUP($A310,'Project List'!$A$9:$BF$360,'Project List'!AA$1,FALSE)=0,"Nil",
IF(OR($E310="Potential",$E310="Proposed",$E310="Deferred",$E310="Cancelled",$E310="Closed"),VLOOKUP($A310,'Project List'!$A$9:$BF$360,'Project List'!AA$1,FALSE)*$A$15*$AE310,VLOOKUP($A310,'Project List'!$A$9:$BF$360,'Project List'!AA$1,FALSE))),0)</f>
        <v>Nil</v>
      </c>
      <c r="Y310" s="13" t="str">
        <f>_xlfn.IFNA(IF(VLOOKUP($A310,'Project List'!$A$9:$BF$360,'Project List'!AB$1,FALSE)=0,"Nil",
IF(OR($E310="Potential",$E310="Proposed",$E310="Deferred",$E310="Cancelled",$E310="Closed"),VLOOKUP($A310,'Project List'!$A$9:$BF$360,'Project List'!AB$1,FALSE)*$A$15*$AE310,VLOOKUP($A310,'Project List'!$A$9:$BF$360,'Project List'!AB$1,FALSE))),0)</f>
        <v>Nil</v>
      </c>
      <c r="Z310" s="13">
        <f>_xlfn.IFNA(IF(VLOOKUP($A310,'Project List'!$A$9:$BF$360,'Project List'!AC$1,FALSE)=0,"Nil",
IF(OR($E310="Potential",$E310="Proposed",$E310="Deferred",$E310="Cancelled",$E310="Closed"),VLOOKUP($A310,'Project List'!$A$9:$BF$360,'Project List'!AC$1,FALSE)*$A$15*$AE310,VLOOKUP($A310,'Project List'!$A$9:$BF$360,'Project List'!AC$1,FALSE))),0)</f>
        <v>1239249.7102055356</v>
      </c>
      <c r="AA310" s="13" t="str">
        <f>_xlfn.IFNA(IF(VLOOKUP($A310,'Project List'!$A$9:$BF$360,'Project List'!AD$1,FALSE)=0,"Nil",
IF(OR($E310="Potential",$E310="Proposed",$E310="Deferred",$E310="Cancelled",$E310="Closed"),VLOOKUP($A310,'Project List'!$A$9:$BF$360,'Project List'!AD$1,FALSE)*$A$15*$AE310,VLOOKUP($A310,'Project List'!$A$9:$BF$360,'Project List'!AD$1,FALSE))),0)</f>
        <v>Nil</v>
      </c>
      <c r="AB310" s="13" t="str">
        <f>_xlfn.IFNA(IF(VLOOKUP($A310,'Project List'!$A$9:$BF$360,'Project List'!AE$1,FALSE)=0,"Nil",
IF(OR($E310="Potential",$E310="Proposed",$E310="Deferred",$E310="Cancelled",$E310="Closed"),VLOOKUP($A310,'Project List'!$A$9:$BF$360,'Project List'!AE$1,FALSE)*$A$15*$AE310,VLOOKUP($A310,'Project List'!$A$9:$BF$360,'Project List'!AE$1,FALSE))),0)</f>
        <v>Nil</v>
      </c>
      <c r="AC310" s="13" t="str">
        <f>_xlfn.IFNA(IF(VLOOKUP($A310,'Project List'!$A$9:$BF$360,'Project List'!AF$1,FALSE)=0,"Nil",
IF(OR($E310="Potential",$E310="Proposed",$E310="Deferred",$E310="Cancelled",$E310="Closed"),VLOOKUP($A310,'Project List'!$A$9:$BF$360,'Project List'!AF$1,FALSE)*$A$15*$AE310,VLOOKUP($A310,'Project List'!$A$9:$BF$360,'Project List'!AF$1,FALSE))),0)</f>
        <v>Nil</v>
      </c>
      <c r="AD310" s="42"/>
      <c r="AE310" s="248">
        <f>1+IF(ISNA(VLOOKUP($A310,'Project labour content'!$A$7:$D$255,'Project labour content'!$D$1,FALSE)),VLOOKUP($D310,'Project labour content'!$F$6:$G$15,'Project labour content'!$G$1,FALSE),VLOOKUP($A310,'Project labour content'!$A$7:$D$255,'Project labour content'!$D$1,FALSE))*('Project labour content'!$K$14/100)*1</f>
        <v>1.0009172263036388</v>
      </c>
      <c r="AG310" s="3"/>
      <c r="AH310" s="3"/>
      <c r="AI310" s="32"/>
      <c r="AJ310" s="32"/>
      <c r="AK310" s="32"/>
      <c r="AL310" s="32"/>
      <c r="AM310" s="59"/>
      <c r="AN310" s="59"/>
      <c r="AO310" s="59"/>
      <c r="AP310" s="59"/>
      <c r="AQ310" s="59"/>
    </row>
    <row r="311" spans="1:43" x14ac:dyDescent="0.25">
      <c r="A311" s="11" t="s">
        <v>950</v>
      </c>
      <c r="B311" s="11" t="str">
        <f>_xlfn.IFNA(VLOOKUP($A311,'Project List'!$A$9:$AF$360,'Project List'!G$1,FALSE),0)</f>
        <v>F1914 Magill - East Terrace Underground HV Cable Instrumenta</v>
      </c>
      <c r="C311" s="11" t="str">
        <f>_xlfn.IFNA(VLOOKUP($A311,'Project List'!$A$9:$AF$360,'Project List'!C$1,FALSE),0)</f>
        <v>ExAnte</v>
      </c>
      <c r="D311" s="11" t="str">
        <f>_xlfn.IFNA(VLOOKUP($A311,'Project List'!$A$9:$AF$360,'Project List'!D$1,FALSE),0)</f>
        <v>Replacement</v>
      </c>
      <c r="E311" s="11" t="str">
        <f>_xlfn.IFNA(VLOOKUP($A311,'Project List'!$A$9:$AF$360,'Project List'!H$1,FALSE),0)</f>
        <v>Proposed</v>
      </c>
      <c r="F311" s="105">
        <f>_xlfn.IFNA(VLOOKUP($A311,'Project List'!$A$9:$AF$360,'Project List'!I$1,FALSE),0)</f>
        <v>0</v>
      </c>
      <c r="G311" s="105">
        <f>_xlfn.IFNA(VLOOKUP($A311,'Project List'!$A$9:$AF$360,'Project List'!J$1,FALSE),0)</f>
        <v>0</v>
      </c>
      <c r="H311" s="105">
        <f>_xlfn.IFNA(VLOOKUP($A311,'Project List'!$A$9:$AF$360,'Project List'!K$1,FALSE),0)</f>
        <v>0</v>
      </c>
      <c r="I311" s="105">
        <f>_xlfn.IFNA(VLOOKUP($A311,'Project List'!$A$9:$AF$360,'Project List'!L$1,FALSE),0)</f>
        <v>0</v>
      </c>
      <c r="J311" s="105">
        <f>_xlfn.IFNA(VLOOKUP($A311,'Project List'!$A$9:$AF$360,'Project List'!M$1,FALSE),0)</f>
        <v>0</v>
      </c>
      <c r="K311" s="105">
        <f>_xlfn.IFNA(VLOOKUP($A311,'Project List'!$A$9:$AF$360,'Project List'!N$1,FALSE),0)</f>
        <v>0</v>
      </c>
      <c r="L311" s="105">
        <f>_xlfn.IFNA(VLOOKUP($A311,'Project List'!$A$9:$AF$360,'Project List'!O$1,FALSE),0)</f>
        <v>0</v>
      </c>
      <c r="M311" s="105">
        <f>_xlfn.IFNA(VLOOKUP($A311,'Project List'!$A$9:$AF$360,'Project List'!P$1,FALSE),0)</f>
        <v>0</v>
      </c>
      <c r="N311" s="105">
        <f>_xlfn.IFNA(VLOOKUP($A311,'Project List'!$A$9:$AF$360,'Project List'!Q$1,FALSE),0)</f>
        <v>0</v>
      </c>
      <c r="O311" s="105">
        <f>_xlfn.IFNA(VLOOKUP($A311,'Project List'!$A$9:$AF$360,'Project List'!R$1,FALSE),0)</f>
        <v>0</v>
      </c>
      <c r="P311" s="105">
        <f>_xlfn.IFNA(VLOOKUP($A311,'Project List'!$A$9:$AF$360,'Project List'!S$1,FALSE),0)</f>
        <v>0</v>
      </c>
      <c r="Q311" s="105">
        <f>_xlfn.IFNA(VLOOKUP($A311,'Project List'!$A$9:$AF$360,'Project List'!T$1,FALSE),0)</f>
        <v>0</v>
      </c>
      <c r="R311" s="105">
        <f>_xlfn.IFNA(VLOOKUP($A311,'Project List'!$A$9:$AF$360,'Project List'!U$1,FALSE),0)</f>
        <v>0</v>
      </c>
      <c r="S311" s="105">
        <f>_xlfn.IFNA(VLOOKUP($A311,'Project List'!$A$9:$AF$360,'Project List'!V$1,FALSE),0)</f>
        <v>0</v>
      </c>
      <c r="T311" s="105">
        <f>_xlfn.IFNA(VLOOKUP($A311,'Project List'!$A$9:$AF$360,'Project List'!W$1,FALSE),0)</f>
        <v>0</v>
      </c>
      <c r="U311" s="105">
        <f>_xlfn.IFNA(VLOOKUP($A311,'Project List'!$A$9:$AF$360,'Project List'!X$1,FALSE),0)</f>
        <v>0</v>
      </c>
      <c r="V311" s="13" t="str">
        <f>_xlfn.IFNA(IF(VLOOKUP($A311,'Project List'!$A$9:$BF$360,'Project List'!Y$1,FALSE)=0,"Nil",
IF(OR($E311="Potential",$E311="Proposed",$E311="Deferred",$E311="Cancelled",$E311="Closed"),VLOOKUP($A311,'Project List'!$A$9:$BF$360,'Project List'!Y$1,FALSE)*$A$15*$AE311,VLOOKUP($A311,'Project List'!$A$9:$BF$360,'Project List'!Y$1,FALSE))),0)</f>
        <v>Nil</v>
      </c>
      <c r="W311" s="13" t="str">
        <f>_xlfn.IFNA(IF(VLOOKUP($A311,'Project List'!$A$9:$BF$360,'Project List'!Z$1,FALSE)=0,"Nil",
IF(OR($E311="Potential",$E311="Proposed",$E311="Deferred",$E311="Cancelled",$E311="Closed"),VLOOKUP($A311,'Project List'!$A$9:$BF$360,'Project List'!Z$1,FALSE)*$A$15*$AE311,VLOOKUP($A311,'Project List'!$A$9:$BF$360,'Project List'!Z$1,FALSE))),0)</f>
        <v>Nil</v>
      </c>
      <c r="X311" s="13">
        <f>_xlfn.IFNA(IF(VLOOKUP($A311,'Project List'!$A$9:$BF$360,'Project List'!AA$1,FALSE)=0,"Nil",
IF(OR($E311="Potential",$E311="Proposed",$E311="Deferred",$E311="Cancelled",$E311="Closed"),VLOOKUP($A311,'Project List'!$A$9:$BF$360,'Project List'!AA$1,FALSE)*$A$15*$AE311,VLOOKUP($A311,'Project List'!$A$9:$BF$360,'Project List'!AA$1,FALSE))),0)</f>
        <v>178607.4145905824</v>
      </c>
      <c r="Y311" s="13">
        <f>_xlfn.IFNA(IF(VLOOKUP($A311,'Project List'!$A$9:$BF$360,'Project List'!AB$1,FALSE)=0,"Nil",
IF(OR($E311="Potential",$E311="Proposed",$E311="Deferred",$E311="Cancelled",$E311="Closed"),VLOOKUP($A311,'Project List'!$A$9:$BF$360,'Project List'!AB$1,FALSE)*$A$15*$AE311,VLOOKUP($A311,'Project List'!$A$9:$BF$360,'Project List'!AB$1,FALSE))),0)</f>
        <v>178607.4145905824</v>
      </c>
      <c r="Z311" s="13">
        <f>_xlfn.IFNA(IF(VLOOKUP($A311,'Project List'!$A$9:$BF$360,'Project List'!AC$1,FALSE)=0,"Nil",
IF(OR($E311="Potential",$E311="Proposed",$E311="Deferred",$E311="Cancelled",$E311="Closed"),VLOOKUP($A311,'Project List'!$A$9:$BF$360,'Project List'!AC$1,FALSE)*$A$15*$AE311,VLOOKUP($A311,'Project List'!$A$9:$BF$360,'Project List'!AC$1,FALSE))),0)</f>
        <v>535822.2437717471</v>
      </c>
      <c r="AA311" s="13">
        <f>_xlfn.IFNA(IF(VLOOKUP($A311,'Project List'!$A$9:$BF$360,'Project List'!AD$1,FALSE)=0,"Nil",
IF(OR($E311="Potential",$E311="Proposed",$E311="Deferred",$E311="Cancelled",$E311="Closed"),VLOOKUP($A311,'Project List'!$A$9:$BF$360,'Project List'!AD$1,FALSE)*$A$15*$AE311,VLOOKUP($A311,'Project List'!$A$9:$BF$360,'Project List'!AD$1,FALSE))),0)</f>
        <v>893037.07295291184</v>
      </c>
      <c r="AB311" s="13" t="str">
        <f>_xlfn.IFNA(IF(VLOOKUP($A311,'Project List'!$A$9:$BF$360,'Project List'!AE$1,FALSE)=0,"Nil",
IF(OR($E311="Potential",$E311="Proposed",$E311="Deferred",$E311="Cancelled",$E311="Closed"),VLOOKUP($A311,'Project List'!$A$9:$BF$360,'Project List'!AE$1,FALSE)*$A$15*$AE311,VLOOKUP($A311,'Project List'!$A$9:$BF$360,'Project List'!AE$1,FALSE))),0)</f>
        <v>Nil</v>
      </c>
      <c r="AC311" s="13" t="str">
        <f>_xlfn.IFNA(IF(VLOOKUP($A311,'Project List'!$A$9:$BF$360,'Project List'!AF$1,FALSE)=0,"Nil",
IF(OR($E311="Potential",$E311="Proposed",$E311="Deferred",$E311="Cancelled",$E311="Closed"),VLOOKUP($A311,'Project List'!$A$9:$BF$360,'Project List'!AF$1,FALSE)*$A$15*$AE311,VLOOKUP($A311,'Project List'!$A$9:$BF$360,'Project List'!AF$1,FALSE))),0)</f>
        <v>Nil</v>
      </c>
      <c r="AD311" s="42"/>
      <c r="AE311" s="248">
        <f>1+IF(ISNA(VLOOKUP($A311,'Project labour content'!$A$7:$D$255,'Project labour content'!$D$1,FALSE)),VLOOKUP($D311,'Project labour content'!$F$6:$G$15,'Project labour content'!$G$1,FALSE),VLOOKUP($A311,'Project labour content'!$A$7:$D$255,'Project labour content'!$D$1,FALSE))*('Project labour content'!$K$14/100)*1</f>
        <v>1.0012506328973816</v>
      </c>
      <c r="AG311" s="3"/>
      <c r="AH311" s="3"/>
      <c r="AI311" s="32"/>
      <c r="AJ311" s="32"/>
      <c r="AK311" s="32"/>
      <c r="AL311" s="32"/>
      <c r="AM311" s="59"/>
      <c r="AN311" s="59"/>
      <c r="AO311" s="59"/>
      <c r="AP311" s="59"/>
      <c r="AQ311" s="59"/>
    </row>
    <row r="312" spans="1:43" x14ac:dyDescent="0.25">
      <c r="A312" s="11" t="s">
        <v>931</v>
      </c>
      <c r="B312" s="11" t="str">
        <f>_xlfn.IFNA(VLOOKUP($A312,'Project List'!$A$9:$AF$360,'Project List'!G$1,FALSE),0)</f>
        <v>Local Area Network Equipment Refresh 2024-2028</v>
      </c>
      <c r="C312" s="11" t="str">
        <f>_xlfn.IFNA(VLOOKUP($A312,'Project List'!$A$9:$AF$360,'Project List'!C$1,FALSE),0)</f>
        <v>ExAnte</v>
      </c>
      <c r="D312" s="11" t="str">
        <f>_xlfn.IFNA(VLOOKUP($A312,'Project List'!$A$9:$AF$360,'Project List'!D$1,FALSE),0)</f>
        <v>Information Technology</v>
      </c>
      <c r="E312" s="11" t="str">
        <f>_xlfn.IFNA(VLOOKUP($A312,'Project List'!$A$9:$AF$360,'Project List'!H$1,FALSE),0)</f>
        <v>Potential</v>
      </c>
      <c r="F312" s="105">
        <f>_xlfn.IFNA(VLOOKUP($A312,'Project List'!$A$9:$AF$360,'Project List'!I$1,FALSE),0)</f>
        <v>0</v>
      </c>
      <c r="G312" s="105">
        <f>_xlfn.IFNA(VLOOKUP($A312,'Project List'!$A$9:$AF$360,'Project List'!J$1,FALSE),0)</f>
        <v>0</v>
      </c>
      <c r="H312" s="105">
        <f>_xlfn.IFNA(VLOOKUP($A312,'Project List'!$A$9:$AF$360,'Project List'!K$1,FALSE),0)</f>
        <v>0</v>
      </c>
      <c r="I312" s="105">
        <f>_xlfn.IFNA(VLOOKUP($A312,'Project List'!$A$9:$AF$360,'Project List'!L$1,FALSE),0)</f>
        <v>0</v>
      </c>
      <c r="J312" s="105">
        <f>_xlfn.IFNA(VLOOKUP($A312,'Project List'!$A$9:$AF$360,'Project List'!M$1,FALSE),0)</f>
        <v>0</v>
      </c>
      <c r="K312" s="105">
        <f>_xlfn.IFNA(VLOOKUP($A312,'Project List'!$A$9:$AF$360,'Project List'!N$1,FALSE),0)</f>
        <v>0</v>
      </c>
      <c r="L312" s="105">
        <f>_xlfn.IFNA(VLOOKUP($A312,'Project List'!$A$9:$AF$360,'Project List'!O$1,FALSE),0)</f>
        <v>0</v>
      </c>
      <c r="M312" s="105">
        <f>_xlfn.IFNA(VLOOKUP($A312,'Project List'!$A$9:$AF$360,'Project List'!P$1,FALSE),0)</f>
        <v>0</v>
      </c>
      <c r="N312" s="105">
        <f>_xlfn.IFNA(VLOOKUP($A312,'Project List'!$A$9:$AF$360,'Project List'!Q$1,FALSE),0)</f>
        <v>0</v>
      </c>
      <c r="O312" s="105">
        <f>_xlfn.IFNA(VLOOKUP($A312,'Project List'!$A$9:$AF$360,'Project List'!R$1,FALSE),0)</f>
        <v>0</v>
      </c>
      <c r="P312" s="105">
        <f>_xlfn.IFNA(VLOOKUP($A312,'Project List'!$A$9:$AF$360,'Project List'!S$1,FALSE),0)</f>
        <v>0</v>
      </c>
      <c r="Q312" s="105">
        <f>_xlfn.IFNA(VLOOKUP($A312,'Project List'!$A$9:$AF$360,'Project List'!T$1,FALSE),0)</f>
        <v>0</v>
      </c>
      <c r="R312" s="105">
        <f>_xlfn.IFNA(VLOOKUP($A312,'Project List'!$A$9:$AF$360,'Project List'!U$1,FALSE),0)</f>
        <v>0</v>
      </c>
      <c r="S312" s="105">
        <f>_xlfn.IFNA(VLOOKUP($A312,'Project List'!$A$9:$AF$360,'Project List'!V$1,FALSE),0)</f>
        <v>0</v>
      </c>
      <c r="T312" s="105">
        <f>_xlfn.IFNA(VLOOKUP($A312,'Project List'!$A$9:$AF$360,'Project List'!W$1,FALSE),0)</f>
        <v>0</v>
      </c>
      <c r="U312" s="105">
        <f>_xlfn.IFNA(VLOOKUP($A312,'Project List'!$A$9:$AF$360,'Project List'!X$1,FALSE),0)</f>
        <v>0</v>
      </c>
      <c r="V312" s="13" t="str">
        <f>_xlfn.IFNA(IF(VLOOKUP($A312,'Project List'!$A$9:$BF$360,'Project List'!Y$1,FALSE)=0,"Nil",
IF(OR($E312="Potential",$E312="Proposed",$E312="Deferred",$E312="Cancelled",$E312="Closed"),VLOOKUP($A312,'Project List'!$A$9:$BF$360,'Project List'!Y$1,FALSE)*$A$15*$AE312,VLOOKUP($A312,'Project List'!$A$9:$BF$360,'Project List'!Y$1,FALSE))),0)</f>
        <v>Nil</v>
      </c>
      <c r="W312" s="13" t="str">
        <f>_xlfn.IFNA(IF(VLOOKUP($A312,'Project List'!$A$9:$BF$360,'Project List'!Z$1,FALSE)=0,"Nil",
IF(OR($E312="Potential",$E312="Proposed",$E312="Deferred",$E312="Cancelled",$E312="Closed"),VLOOKUP($A312,'Project List'!$A$9:$BF$360,'Project List'!Z$1,FALSE)*$A$15*$AE312,VLOOKUP($A312,'Project List'!$A$9:$BF$360,'Project List'!Z$1,FALSE))),0)</f>
        <v>Nil</v>
      </c>
      <c r="X312" s="13">
        <f>_xlfn.IFNA(IF(VLOOKUP($A312,'Project List'!$A$9:$BF$360,'Project List'!AA$1,FALSE)=0,"Nil",
IF(OR($E312="Potential",$E312="Proposed",$E312="Deferred",$E312="Cancelled",$E312="Closed"),VLOOKUP($A312,'Project List'!$A$9:$BF$360,'Project List'!AA$1,FALSE)*$A$15*$AE312,VLOOKUP($A312,'Project List'!$A$9:$BF$360,'Project List'!AA$1,FALSE))),0)</f>
        <v>445512.89093926479</v>
      </c>
      <c r="Y312" s="13">
        <f>_xlfn.IFNA(IF(VLOOKUP($A312,'Project List'!$A$9:$BF$360,'Project List'!AB$1,FALSE)=0,"Nil",
IF(OR($E312="Potential",$E312="Proposed",$E312="Deferred",$E312="Cancelled",$E312="Closed"),VLOOKUP($A312,'Project List'!$A$9:$BF$360,'Project List'!AB$1,FALSE)*$A$15*$AE312,VLOOKUP($A312,'Project List'!$A$9:$BF$360,'Project List'!AB$1,FALSE))),0)</f>
        <v>445513.50679128064</v>
      </c>
      <c r="Z312" s="13">
        <f>_xlfn.IFNA(IF(VLOOKUP($A312,'Project List'!$A$9:$BF$360,'Project List'!AC$1,FALSE)=0,"Nil",
IF(OR($E312="Potential",$E312="Proposed",$E312="Deferred",$E312="Cancelled",$E312="Closed"),VLOOKUP($A312,'Project List'!$A$9:$BF$360,'Project List'!AC$1,FALSE)*$A$15*$AE312,VLOOKUP($A312,'Project List'!$A$9:$BF$360,'Project List'!AC$1,FALSE))),0)</f>
        <v>445514.12264329649</v>
      </c>
      <c r="AA312" s="13" t="str">
        <f>_xlfn.IFNA(IF(VLOOKUP($A312,'Project List'!$A$9:$BF$360,'Project List'!AD$1,FALSE)=0,"Nil",
IF(OR($E312="Potential",$E312="Proposed",$E312="Deferred",$E312="Cancelled",$E312="Closed"),VLOOKUP($A312,'Project List'!$A$9:$BF$360,'Project List'!AD$1,FALSE)*$A$15*$AE312,VLOOKUP($A312,'Project List'!$A$9:$BF$360,'Project List'!AD$1,FALSE))),0)</f>
        <v>Nil</v>
      </c>
      <c r="AB312" s="13" t="str">
        <f>_xlfn.IFNA(IF(VLOOKUP($A312,'Project List'!$A$9:$BF$360,'Project List'!AE$1,FALSE)=0,"Nil",
IF(OR($E312="Potential",$E312="Proposed",$E312="Deferred",$E312="Cancelled",$E312="Closed"),VLOOKUP($A312,'Project List'!$A$9:$BF$360,'Project List'!AE$1,FALSE)*$A$15*$AE312,VLOOKUP($A312,'Project List'!$A$9:$BF$360,'Project List'!AE$1,FALSE))),0)</f>
        <v>Nil</v>
      </c>
      <c r="AC312" s="13" t="str">
        <f>_xlfn.IFNA(IF(VLOOKUP($A312,'Project List'!$A$9:$BF$360,'Project List'!AF$1,FALSE)=0,"Nil",
IF(OR($E312="Potential",$E312="Proposed",$E312="Deferred",$E312="Cancelled",$E312="Closed"),VLOOKUP($A312,'Project List'!$A$9:$BF$360,'Project List'!AF$1,FALSE)*$A$15*$AE312,VLOOKUP($A312,'Project List'!$A$9:$BF$360,'Project List'!AF$1,FALSE))),0)</f>
        <v>Nil</v>
      </c>
      <c r="AD312" s="42"/>
      <c r="AE312" s="248">
        <f>1+IF(ISNA(VLOOKUP($A312,'Project labour content'!$A$7:$D$255,'Project labour content'!$D$1,FALSE)),VLOOKUP($D312,'Project labour content'!$F$6:$G$15,'Project labour content'!$G$1,FALSE),VLOOKUP($A312,'Project labour content'!$A$7:$D$255,'Project labour content'!$D$1,FALSE))*('Project labour content'!$K$14/100)*1</f>
        <v>1.0018729719950881</v>
      </c>
      <c r="AG312" s="3"/>
      <c r="AH312" s="3"/>
      <c r="AI312" s="32"/>
      <c r="AJ312" s="32"/>
      <c r="AK312" s="32"/>
      <c r="AL312" s="32"/>
      <c r="AM312" s="59"/>
      <c r="AN312" s="59"/>
      <c r="AO312" s="59"/>
      <c r="AP312" s="59"/>
      <c r="AQ312" s="59"/>
    </row>
    <row r="313" spans="1:43" x14ac:dyDescent="0.25">
      <c r="A313" s="11" t="s">
        <v>947</v>
      </c>
      <c r="B313" s="11" t="str">
        <f>_xlfn.IFNA(VLOOKUP($A313,'Project List'!$A$9:$AF$360,'Project List'!G$1,FALSE),0)</f>
        <v>Minor Operational Systems Upgrade 2024-2028</v>
      </c>
      <c r="C313" s="11" t="str">
        <f>_xlfn.IFNA(VLOOKUP($A313,'Project List'!$A$9:$AF$360,'Project List'!C$1,FALSE),0)</f>
        <v>ExAnte</v>
      </c>
      <c r="D313" s="11" t="str">
        <f>_xlfn.IFNA(VLOOKUP($A313,'Project List'!$A$9:$AF$360,'Project List'!D$1,FALSE),0)</f>
        <v>Replacement</v>
      </c>
      <c r="E313" s="11" t="str">
        <f>_xlfn.IFNA(VLOOKUP($A313,'Project List'!$A$9:$AF$360,'Project List'!H$1,FALSE),0)</f>
        <v>Potential</v>
      </c>
      <c r="F313" s="105">
        <f>_xlfn.IFNA(VLOOKUP($A313,'Project List'!$A$9:$AF$360,'Project List'!I$1,FALSE),0)</f>
        <v>0</v>
      </c>
      <c r="G313" s="105">
        <f>_xlfn.IFNA(VLOOKUP($A313,'Project List'!$A$9:$AF$360,'Project List'!J$1,FALSE),0)</f>
        <v>0</v>
      </c>
      <c r="H313" s="105">
        <f>_xlfn.IFNA(VLOOKUP($A313,'Project List'!$A$9:$AF$360,'Project List'!K$1,FALSE),0)</f>
        <v>0</v>
      </c>
      <c r="I313" s="105">
        <f>_xlfn.IFNA(VLOOKUP($A313,'Project List'!$A$9:$AF$360,'Project List'!L$1,FALSE),0)</f>
        <v>0</v>
      </c>
      <c r="J313" s="105">
        <f>_xlfn.IFNA(VLOOKUP($A313,'Project List'!$A$9:$AF$360,'Project List'!M$1,FALSE),0)</f>
        <v>0</v>
      </c>
      <c r="K313" s="105">
        <f>_xlfn.IFNA(VLOOKUP($A313,'Project List'!$A$9:$AF$360,'Project List'!N$1,FALSE),0)</f>
        <v>0</v>
      </c>
      <c r="L313" s="105">
        <f>_xlfn.IFNA(VLOOKUP($A313,'Project List'!$A$9:$AF$360,'Project List'!O$1,FALSE),0)</f>
        <v>0</v>
      </c>
      <c r="M313" s="105">
        <f>_xlfn.IFNA(VLOOKUP($A313,'Project List'!$A$9:$AF$360,'Project List'!P$1,FALSE),0)</f>
        <v>0</v>
      </c>
      <c r="N313" s="105">
        <f>_xlfn.IFNA(VLOOKUP($A313,'Project List'!$A$9:$AF$360,'Project List'!Q$1,FALSE),0)</f>
        <v>0</v>
      </c>
      <c r="O313" s="105">
        <f>_xlfn.IFNA(VLOOKUP($A313,'Project List'!$A$9:$AF$360,'Project List'!R$1,FALSE),0)</f>
        <v>0</v>
      </c>
      <c r="P313" s="105">
        <f>_xlfn.IFNA(VLOOKUP($A313,'Project List'!$A$9:$AF$360,'Project List'!S$1,FALSE),0)</f>
        <v>0</v>
      </c>
      <c r="Q313" s="105">
        <f>_xlfn.IFNA(VLOOKUP($A313,'Project List'!$A$9:$AF$360,'Project List'!T$1,FALSE),0)</f>
        <v>0</v>
      </c>
      <c r="R313" s="105">
        <f>_xlfn.IFNA(VLOOKUP($A313,'Project List'!$A$9:$AF$360,'Project List'!U$1,FALSE),0)</f>
        <v>0</v>
      </c>
      <c r="S313" s="105">
        <f>_xlfn.IFNA(VLOOKUP($A313,'Project List'!$A$9:$AF$360,'Project List'!V$1,FALSE),0)</f>
        <v>0</v>
      </c>
      <c r="T313" s="105">
        <f>_xlfn.IFNA(VLOOKUP($A313,'Project List'!$A$9:$AF$360,'Project List'!W$1,FALSE),0)</f>
        <v>0</v>
      </c>
      <c r="U313" s="105">
        <f>_xlfn.IFNA(VLOOKUP($A313,'Project List'!$A$9:$AF$360,'Project List'!X$1,FALSE),0)</f>
        <v>0</v>
      </c>
      <c r="V313" s="13" t="str">
        <f>_xlfn.IFNA(IF(VLOOKUP($A313,'Project List'!$A$9:$BF$360,'Project List'!Y$1,FALSE)=0,"Nil",
IF(OR($E313="Potential",$E313="Proposed",$E313="Deferred",$E313="Cancelled",$E313="Closed"),VLOOKUP($A313,'Project List'!$A$9:$BF$360,'Project List'!Y$1,FALSE)*$A$15*$AE313,VLOOKUP($A313,'Project List'!$A$9:$BF$360,'Project List'!Y$1,FALSE))),0)</f>
        <v>Nil</v>
      </c>
      <c r="W313" s="13" t="str">
        <f>_xlfn.IFNA(IF(VLOOKUP($A313,'Project List'!$A$9:$BF$360,'Project List'!Z$1,FALSE)=0,"Nil",
IF(OR($E313="Potential",$E313="Proposed",$E313="Deferred",$E313="Cancelled",$E313="Closed"),VLOOKUP($A313,'Project List'!$A$9:$BF$360,'Project List'!Z$1,FALSE)*$A$15*$AE313,VLOOKUP($A313,'Project List'!$A$9:$BF$360,'Project List'!Z$1,FALSE))),0)</f>
        <v>Nil</v>
      </c>
      <c r="X313" s="13">
        <f>_xlfn.IFNA(IF(VLOOKUP($A313,'Project List'!$A$9:$BF$360,'Project List'!AA$1,FALSE)=0,"Nil",
IF(OR($E313="Potential",$E313="Proposed",$E313="Deferred",$E313="Cancelled",$E313="Closed"),VLOOKUP($A313,'Project List'!$A$9:$BF$360,'Project List'!AA$1,FALSE)*$A$15*$AE313,VLOOKUP($A313,'Project List'!$A$9:$BF$360,'Project List'!AA$1,FALSE))),0)</f>
        <v>904963.13368405669</v>
      </c>
      <c r="Y313" s="13">
        <f>_xlfn.IFNA(IF(VLOOKUP($A313,'Project List'!$A$9:$BF$360,'Project List'!AB$1,FALSE)=0,"Nil",
IF(OR($E313="Potential",$E313="Proposed",$E313="Deferred",$E313="Cancelled",$E313="Closed"),VLOOKUP($A313,'Project List'!$A$9:$BF$360,'Project List'!AB$1,FALSE)*$A$15*$AE313,VLOOKUP($A313,'Project List'!$A$9:$BF$360,'Project List'!AB$1,FALSE))),0)</f>
        <v>904963.64786794747</v>
      </c>
      <c r="Z313" s="13">
        <f>_xlfn.IFNA(IF(VLOOKUP($A313,'Project List'!$A$9:$BF$360,'Project List'!AC$1,FALSE)=0,"Nil",
IF(OR($E313="Potential",$E313="Proposed",$E313="Deferred",$E313="Cancelled",$E313="Closed"),VLOOKUP($A313,'Project List'!$A$9:$BF$360,'Project List'!AC$1,FALSE)*$A$15*$AE313,VLOOKUP($A313,'Project List'!$A$9:$BF$360,'Project List'!AC$1,FALSE))),0)</f>
        <v>904963.64786794747</v>
      </c>
      <c r="AA313" s="13">
        <f>_xlfn.IFNA(IF(VLOOKUP($A313,'Project List'!$A$9:$BF$360,'Project List'!AD$1,FALSE)=0,"Nil",
IF(OR($E313="Potential",$E313="Proposed",$E313="Deferred",$E313="Cancelled",$E313="Closed"),VLOOKUP($A313,'Project List'!$A$9:$BF$360,'Project List'!AD$1,FALSE)*$A$15*$AE313,VLOOKUP($A313,'Project List'!$A$9:$BF$360,'Project List'!AD$1,FALSE))),0)</f>
        <v>904963.64786794747</v>
      </c>
      <c r="AB313" s="13">
        <f>_xlfn.IFNA(IF(VLOOKUP($A313,'Project List'!$A$9:$BF$360,'Project List'!AE$1,FALSE)=0,"Nil",
IF(OR($E313="Potential",$E313="Proposed",$E313="Deferred",$E313="Cancelled",$E313="Closed"),VLOOKUP($A313,'Project List'!$A$9:$BF$360,'Project List'!AE$1,FALSE)*$A$15*$AE313,VLOOKUP($A313,'Project List'!$A$9:$BF$360,'Project List'!AE$1,FALSE))),0)</f>
        <v>904964.16205183836</v>
      </c>
      <c r="AC313" s="13" t="str">
        <f>_xlfn.IFNA(IF(VLOOKUP($A313,'Project List'!$A$9:$BF$360,'Project List'!AF$1,FALSE)=0,"Nil",
IF(OR($E313="Potential",$E313="Proposed",$E313="Deferred",$E313="Cancelled",$E313="Closed"),VLOOKUP($A313,'Project List'!$A$9:$BF$360,'Project List'!AF$1,FALSE)*$A$15*$AE313,VLOOKUP($A313,'Project List'!$A$9:$BF$360,'Project List'!AF$1,FALSE))),0)</f>
        <v>Nil</v>
      </c>
      <c r="AD313" s="42"/>
      <c r="AE313" s="248">
        <f>1+IF(ISNA(VLOOKUP($A313,'Project labour content'!$A$7:$D$255,'Project labour content'!$D$1,FALSE)),VLOOKUP($D313,'Project labour content'!$F$6:$G$15,'Project labour content'!$G$1,FALSE),VLOOKUP($A313,'Project labour content'!$A$7:$D$255,'Project labour content'!$D$1,FALSE))*('Project labour content'!$K$14/100)*1</f>
        <v>1.0037745457089746</v>
      </c>
      <c r="AG313" s="3"/>
      <c r="AH313" s="3"/>
      <c r="AI313" s="32"/>
      <c r="AJ313" s="32"/>
      <c r="AK313" s="32"/>
      <c r="AL313" s="32"/>
      <c r="AM313" s="59"/>
      <c r="AN313" s="59"/>
      <c r="AO313" s="59"/>
      <c r="AP313" s="59"/>
      <c r="AQ313" s="59"/>
    </row>
    <row r="314" spans="1:43" x14ac:dyDescent="0.25">
      <c r="A314" s="11" t="s">
        <v>925</v>
      </c>
      <c r="B314" s="11" t="str">
        <f>_xlfn.IFNA(VLOOKUP($A314,'Project List'!$A$9:$AF$360,'Project List'!G$1,FALSE),0)</f>
        <v>Minor Business Systems Upgrade 2024-2028</v>
      </c>
      <c r="C314" s="11" t="str">
        <f>_xlfn.IFNA(VLOOKUP($A314,'Project List'!$A$9:$AF$360,'Project List'!C$1,FALSE),0)</f>
        <v>ExAnte</v>
      </c>
      <c r="D314" s="11" t="str">
        <f>_xlfn.IFNA(VLOOKUP($A314,'Project List'!$A$9:$AF$360,'Project List'!D$1,FALSE),0)</f>
        <v>Information Technology</v>
      </c>
      <c r="E314" s="11" t="str">
        <f>_xlfn.IFNA(VLOOKUP($A314,'Project List'!$A$9:$AF$360,'Project List'!H$1,FALSE),0)</f>
        <v>Potential</v>
      </c>
      <c r="F314" s="105">
        <f>_xlfn.IFNA(VLOOKUP($A314,'Project List'!$A$9:$AF$360,'Project List'!I$1,FALSE),0)</f>
        <v>0</v>
      </c>
      <c r="G314" s="105">
        <f>_xlfn.IFNA(VLOOKUP($A314,'Project List'!$A$9:$AF$360,'Project List'!J$1,FALSE),0)</f>
        <v>0</v>
      </c>
      <c r="H314" s="105">
        <f>_xlfn.IFNA(VLOOKUP($A314,'Project List'!$A$9:$AF$360,'Project List'!K$1,FALSE),0)</f>
        <v>0</v>
      </c>
      <c r="I314" s="105">
        <f>_xlfn.IFNA(VLOOKUP($A314,'Project List'!$A$9:$AF$360,'Project List'!L$1,FALSE),0)</f>
        <v>0</v>
      </c>
      <c r="J314" s="105">
        <f>_xlfn.IFNA(VLOOKUP($A314,'Project List'!$A$9:$AF$360,'Project List'!M$1,FALSE),0)</f>
        <v>0</v>
      </c>
      <c r="K314" s="105">
        <f>_xlfn.IFNA(VLOOKUP($A314,'Project List'!$A$9:$AF$360,'Project List'!N$1,FALSE),0)</f>
        <v>0</v>
      </c>
      <c r="L314" s="105">
        <f>_xlfn.IFNA(VLOOKUP($A314,'Project List'!$A$9:$AF$360,'Project List'!O$1,FALSE),0)</f>
        <v>0</v>
      </c>
      <c r="M314" s="105">
        <f>_xlfn.IFNA(VLOOKUP($A314,'Project List'!$A$9:$AF$360,'Project List'!P$1,FALSE),0)</f>
        <v>0</v>
      </c>
      <c r="N314" s="105">
        <f>_xlfn.IFNA(VLOOKUP($A314,'Project List'!$A$9:$AF$360,'Project List'!Q$1,FALSE),0)</f>
        <v>0</v>
      </c>
      <c r="O314" s="105">
        <f>_xlfn.IFNA(VLOOKUP($A314,'Project List'!$A$9:$AF$360,'Project List'!R$1,FALSE),0)</f>
        <v>0</v>
      </c>
      <c r="P314" s="105">
        <f>_xlfn.IFNA(VLOOKUP($A314,'Project List'!$A$9:$AF$360,'Project List'!S$1,FALSE),0)</f>
        <v>0</v>
      </c>
      <c r="Q314" s="105">
        <f>_xlfn.IFNA(VLOOKUP($A314,'Project List'!$A$9:$AF$360,'Project List'!T$1,FALSE),0)</f>
        <v>0</v>
      </c>
      <c r="R314" s="105">
        <f>_xlfn.IFNA(VLOOKUP($A314,'Project List'!$A$9:$AF$360,'Project List'!U$1,FALSE),0)</f>
        <v>0</v>
      </c>
      <c r="S314" s="105">
        <f>_xlfn.IFNA(VLOOKUP($A314,'Project List'!$A$9:$AF$360,'Project List'!V$1,FALSE),0)</f>
        <v>0</v>
      </c>
      <c r="T314" s="105">
        <f>_xlfn.IFNA(VLOOKUP($A314,'Project List'!$A$9:$AF$360,'Project List'!W$1,FALSE),0)</f>
        <v>0</v>
      </c>
      <c r="U314" s="105">
        <f>_xlfn.IFNA(VLOOKUP($A314,'Project List'!$A$9:$AF$360,'Project List'!X$1,FALSE),0)</f>
        <v>0</v>
      </c>
      <c r="V314" s="13" t="str">
        <f>_xlfn.IFNA(IF(VLOOKUP($A314,'Project List'!$A$9:$BF$360,'Project List'!Y$1,FALSE)=0,"Nil",
IF(OR($E314="Potential",$E314="Proposed",$E314="Deferred",$E314="Cancelled",$E314="Closed"),VLOOKUP($A314,'Project List'!$A$9:$BF$360,'Project List'!Y$1,FALSE)*$A$15*$AE314,VLOOKUP($A314,'Project List'!$A$9:$BF$360,'Project List'!Y$1,FALSE))),0)</f>
        <v>Nil</v>
      </c>
      <c r="W314" s="13" t="str">
        <f>_xlfn.IFNA(IF(VLOOKUP($A314,'Project List'!$A$9:$BF$360,'Project List'!Z$1,FALSE)=0,"Nil",
IF(OR($E314="Potential",$E314="Proposed",$E314="Deferred",$E314="Cancelled",$E314="Closed"),VLOOKUP($A314,'Project List'!$A$9:$BF$360,'Project List'!Z$1,FALSE)*$A$15*$AE314,VLOOKUP($A314,'Project List'!$A$9:$BF$360,'Project List'!Z$1,FALSE))),0)</f>
        <v>Nil</v>
      </c>
      <c r="X314" s="13">
        <f>_xlfn.IFNA(IF(VLOOKUP($A314,'Project List'!$A$9:$BF$360,'Project List'!AA$1,FALSE)=0,"Nil",
IF(OR($E314="Potential",$E314="Proposed",$E314="Deferred",$E314="Cancelled",$E314="Closed"),VLOOKUP($A314,'Project List'!$A$9:$BF$360,'Project List'!AA$1,FALSE)*$A$15*$AE314,VLOOKUP($A314,'Project List'!$A$9:$BF$360,'Project List'!AA$1,FALSE))),0)</f>
        <v>555355.0923428589</v>
      </c>
      <c r="Y314" s="13">
        <f>_xlfn.IFNA(IF(VLOOKUP($A314,'Project List'!$A$9:$BF$360,'Project List'!AB$1,FALSE)=0,"Nil",
IF(OR($E314="Potential",$E314="Proposed",$E314="Deferred",$E314="Cancelled",$E314="Closed"),VLOOKUP($A314,'Project List'!$A$9:$BF$360,'Project List'!AB$1,FALSE)*$A$15*$AE314,VLOOKUP($A314,'Project List'!$A$9:$BF$360,'Project List'!AB$1,FALSE))),0)</f>
        <v>555355.60656101326</v>
      </c>
      <c r="Z314" s="13">
        <f>_xlfn.IFNA(IF(VLOOKUP($A314,'Project List'!$A$9:$BF$360,'Project List'!AC$1,FALSE)=0,"Nil",
IF(OR($E314="Potential",$E314="Proposed",$E314="Deferred",$E314="Cancelled",$E314="Closed"),VLOOKUP($A314,'Project List'!$A$9:$BF$360,'Project List'!AC$1,FALSE)*$A$15*$AE314,VLOOKUP($A314,'Project List'!$A$9:$BF$360,'Project List'!AC$1,FALSE))),0)</f>
        <v>555355.60656101326</v>
      </c>
      <c r="AA314" s="13">
        <f>_xlfn.IFNA(IF(VLOOKUP($A314,'Project List'!$A$9:$BF$360,'Project List'!AD$1,FALSE)=0,"Nil",
IF(OR($E314="Potential",$E314="Proposed",$E314="Deferred",$E314="Cancelled",$E314="Closed"),VLOOKUP($A314,'Project List'!$A$9:$BF$360,'Project List'!AD$1,FALSE)*$A$15*$AE314,VLOOKUP($A314,'Project List'!$A$9:$BF$360,'Project List'!AD$1,FALSE))),0)</f>
        <v>555355.60656101326</v>
      </c>
      <c r="AB314" s="13">
        <f>_xlfn.IFNA(IF(VLOOKUP($A314,'Project List'!$A$9:$BF$360,'Project List'!AE$1,FALSE)=0,"Nil",
IF(OR($E314="Potential",$E314="Proposed",$E314="Deferred",$E314="Cancelled",$E314="Closed"),VLOOKUP($A314,'Project List'!$A$9:$BF$360,'Project List'!AE$1,FALSE)*$A$15*$AE314,VLOOKUP($A314,'Project List'!$A$9:$BF$360,'Project List'!AE$1,FALSE))),0)</f>
        <v>555356.12077916751</v>
      </c>
      <c r="AC314" s="13" t="str">
        <f>_xlfn.IFNA(IF(VLOOKUP($A314,'Project List'!$A$9:$BF$360,'Project List'!AF$1,FALSE)=0,"Nil",
IF(OR($E314="Potential",$E314="Proposed",$E314="Deferred",$E314="Cancelled",$E314="Closed"),VLOOKUP($A314,'Project List'!$A$9:$BF$360,'Project List'!AF$1,FALSE)*$A$15*$AE314,VLOOKUP($A314,'Project List'!$A$9:$BF$360,'Project List'!AF$1,FALSE))),0)</f>
        <v>Nil</v>
      </c>
      <c r="AD314" s="42"/>
      <c r="AE314" s="248">
        <f>1+IF(ISNA(VLOOKUP($A314,'Project labour content'!$A$7:$D$255,'Project labour content'!$D$1,FALSE)),VLOOKUP($D314,'Project labour content'!$F$6:$G$15,'Project labour content'!$G$1,FALSE),VLOOKUP($A314,'Project labour content'!$A$7:$D$255,'Project labour content'!$D$1,FALSE))*('Project labour content'!$K$14/100)*1</f>
        <v>1.0038400001683556</v>
      </c>
    </row>
    <row r="315" spans="1:43" x14ac:dyDescent="0.25">
      <c r="A315" s="11" t="s">
        <v>952</v>
      </c>
      <c r="B315" s="11" t="str">
        <f>_xlfn.IFNA(VLOOKUP($A315,'Project List'!$A$9:$AF$360,'Project List'!G$1,FALSE),0)</f>
        <v>Protection Relay Unit Asset Replacement 2024-2028</v>
      </c>
      <c r="C315" s="11" t="str">
        <f>_xlfn.IFNA(VLOOKUP($A315,'Project List'!$A$9:$AF$360,'Project List'!C$1,FALSE),0)</f>
        <v>ExAnte</v>
      </c>
      <c r="D315" s="11" t="str">
        <f>_xlfn.IFNA(VLOOKUP($A315,'Project List'!$A$9:$AF$360,'Project List'!D$1,FALSE),0)</f>
        <v>Replacement</v>
      </c>
      <c r="E315" s="11" t="str">
        <f>_xlfn.IFNA(VLOOKUP($A315,'Project List'!$A$9:$AF$360,'Project List'!H$1,FALSE),0)</f>
        <v>Potential</v>
      </c>
      <c r="F315" s="105">
        <f>_xlfn.IFNA(VLOOKUP($A315,'Project List'!$A$9:$AF$360,'Project List'!I$1,FALSE),0)</f>
        <v>0</v>
      </c>
      <c r="G315" s="105">
        <f>_xlfn.IFNA(VLOOKUP($A315,'Project List'!$A$9:$AF$360,'Project List'!J$1,FALSE),0)</f>
        <v>0</v>
      </c>
      <c r="H315" s="105">
        <f>_xlfn.IFNA(VLOOKUP($A315,'Project List'!$A$9:$AF$360,'Project List'!K$1,FALSE),0)</f>
        <v>0</v>
      </c>
      <c r="I315" s="105">
        <f>_xlfn.IFNA(VLOOKUP($A315,'Project List'!$A$9:$AF$360,'Project List'!L$1,FALSE),0)</f>
        <v>0</v>
      </c>
      <c r="J315" s="105">
        <f>_xlfn.IFNA(VLOOKUP($A315,'Project List'!$A$9:$AF$360,'Project List'!M$1,FALSE),0)</f>
        <v>0</v>
      </c>
      <c r="K315" s="105">
        <f>_xlfn.IFNA(VLOOKUP($A315,'Project List'!$A$9:$AF$360,'Project List'!N$1,FALSE),0)</f>
        <v>0</v>
      </c>
      <c r="L315" s="105">
        <f>_xlfn.IFNA(VLOOKUP($A315,'Project List'!$A$9:$AF$360,'Project List'!O$1,FALSE),0)</f>
        <v>0</v>
      </c>
      <c r="M315" s="105">
        <f>_xlfn.IFNA(VLOOKUP($A315,'Project List'!$A$9:$AF$360,'Project List'!P$1,FALSE),0)</f>
        <v>0</v>
      </c>
      <c r="N315" s="105">
        <f>_xlfn.IFNA(VLOOKUP($A315,'Project List'!$A$9:$AF$360,'Project List'!Q$1,FALSE),0)</f>
        <v>0</v>
      </c>
      <c r="O315" s="105">
        <f>_xlfn.IFNA(VLOOKUP($A315,'Project List'!$A$9:$AF$360,'Project List'!R$1,FALSE),0)</f>
        <v>0</v>
      </c>
      <c r="P315" s="105">
        <f>_xlfn.IFNA(VLOOKUP($A315,'Project List'!$A$9:$AF$360,'Project List'!S$1,FALSE),0)</f>
        <v>0</v>
      </c>
      <c r="Q315" s="105">
        <f>_xlfn.IFNA(VLOOKUP($A315,'Project List'!$A$9:$AF$360,'Project List'!T$1,FALSE),0)</f>
        <v>0</v>
      </c>
      <c r="R315" s="105">
        <f>_xlfn.IFNA(VLOOKUP($A315,'Project List'!$A$9:$AF$360,'Project List'!U$1,FALSE),0)</f>
        <v>0</v>
      </c>
      <c r="S315" s="105">
        <f>_xlfn.IFNA(VLOOKUP($A315,'Project List'!$A$9:$AF$360,'Project List'!V$1,FALSE),0)</f>
        <v>0</v>
      </c>
      <c r="T315" s="105">
        <f>_xlfn.IFNA(VLOOKUP($A315,'Project List'!$A$9:$AF$360,'Project List'!W$1,FALSE),0)</f>
        <v>0</v>
      </c>
      <c r="U315" s="105">
        <f>_xlfn.IFNA(VLOOKUP($A315,'Project List'!$A$9:$AF$360,'Project List'!X$1,FALSE),0)</f>
        <v>0</v>
      </c>
      <c r="V315" s="13" t="str">
        <f>_xlfn.IFNA(IF(VLOOKUP($A315,'Project List'!$A$9:$BF$360,'Project List'!Y$1,FALSE)=0,"Nil",
IF(OR($E315="Potential",$E315="Proposed",$E315="Deferred",$E315="Cancelled",$E315="Closed"),VLOOKUP($A315,'Project List'!$A$9:$BF$360,'Project List'!Y$1,FALSE)*$A$15*$AE315,VLOOKUP($A315,'Project List'!$A$9:$BF$360,'Project List'!Y$1,FALSE))),0)</f>
        <v>Nil</v>
      </c>
      <c r="W315" s="13" t="str">
        <f>_xlfn.IFNA(IF(VLOOKUP($A315,'Project List'!$A$9:$BF$360,'Project List'!Z$1,FALSE)=0,"Nil",
IF(OR($E315="Potential",$E315="Proposed",$E315="Deferred",$E315="Cancelled",$E315="Closed"),VLOOKUP($A315,'Project List'!$A$9:$BF$360,'Project List'!Z$1,FALSE)*$A$15*$AE315,VLOOKUP($A315,'Project List'!$A$9:$BF$360,'Project List'!Z$1,FALSE))),0)</f>
        <v>Nil</v>
      </c>
      <c r="X315" s="13">
        <f>_xlfn.IFNA(IF(VLOOKUP($A315,'Project List'!$A$9:$BF$360,'Project List'!AA$1,FALSE)=0,"Nil",
IF(OR($E315="Potential",$E315="Proposed",$E315="Deferred",$E315="Cancelled",$E315="Closed"),VLOOKUP($A315,'Project List'!$A$9:$BF$360,'Project List'!AA$1,FALSE)*$A$15*$AE315,VLOOKUP($A315,'Project List'!$A$9:$BF$360,'Project List'!AA$1,FALSE))),0)</f>
        <v>849921.20814689843</v>
      </c>
      <c r="Y315" s="13">
        <f>_xlfn.IFNA(IF(VLOOKUP($A315,'Project List'!$A$9:$BF$360,'Project List'!AB$1,FALSE)=0,"Nil",
IF(OR($E315="Potential",$E315="Proposed",$E315="Deferred",$E315="Cancelled",$E315="Closed"),VLOOKUP($A315,'Project List'!$A$9:$BF$360,'Project List'!AB$1,FALSE)*$A$15*$AE315,VLOOKUP($A315,'Project List'!$A$9:$BF$360,'Project List'!AB$1,FALSE))),0)</f>
        <v>849921.20814689843</v>
      </c>
      <c r="Z315" s="13">
        <f>_xlfn.IFNA(IF(VLOOKUP($A315,'Project List'!$A$9:$BF$360,'Project List'!AC$1,FALSE)=0,"Nil",
IF(OR($E315="Potential",$E315="Proposed",$E315="Deferred",$E315="Cancelled",$E315="Closed"),VLOOKUP($A315,'Project List'!$A$9:$BF$360,'Project List'!AC$1,FALSE)*$A$15*$AE315,VLOOKUP($A315,'Project List'!$A$9:$BF$360,'Project List'!AC$1,FALSE))),0)</f>
        <v>849921.20814689843</v>
      </c>
      <c r="AA315" s="13">
        <f>_xlfn.IFNA(IF(VLOOKUP($A315,'Project List'!$A$9:$BF$360,'Project List'!AD$1,FALSE)=0,"Nil",
IF(OR($E315="Potential",$E315="Proposed",$E315="Deferred",$E315="Cancelled",$E315="Closed"),VLOOKUP($A315,'Project List'!$A$9:$BF$360,'Project List'!AD$1,FALSE)*$A$15*$AE315,VLOOKUP($A315,'Project List'!$A$9:$BF$360,'Project List'!AD$1,FALSE))),0)</f>
        <v>2549763.6244406952</v>
      </c>
      <c r="AB315" s="13">
        <f>_xlfn.IFNA(IF(VLOOKUP($A315,'Project List'!$A$9:$BF$360,'Project List'!AE$1,FALSE)=0,"Nil",
IF(OR($E315="Potential",$E315="Proposed",$E315="Deferred",$E315="Cancelled",$E315="Closed"),VLOOKUP($A315,'Project List'!$A$9:$BF$360,'Project List'!AE$1,FALSE)*$A$15*$AE315,VLOOKUP($A315,'Project List'!$A$9:$BF$360,'Project List'!AE$1,FALSE))),0)</f>
        <v>3399684.8325875937</v>
      </c>
      <c r="AC315" s="13" t="str">
        <f>_xlfn.IFNA(IF(VLOOKUP($A315,'Project List'!$A$9:$BF$360,'Project List'!AF$1,FALSE)=0,"Nil",
IF(OR($E315="Potential",$E315="Proposed",$E315="Deferred",$E315="Cancelled",$E315="Closed"),VLOOKUP($A315,'Project List'!$A$9:$BF$360,'Project List'!AF$1,FALSE)*$A$15*$AE315,VLOOKUP($A315,'Project List'!$A$9:$BF$360,'Project List'!AF$1,FALSE))),0)</f>
        <v>Nil</v>
      </c>
      <c r="AD315" s="42"/>
      <c r="AE315" s="248">
        <f>1+IF(ISNA(VLOOKUP($A315,'Project labour content'!$A$7:$D$255,'Project labour content'!$D$1,FALSE)),VLOOKUP($D315,'Project labour content'!$F$6:$G$15,'Project labour content'!$G$1,FALSE),VLOOKUP($A315,'Project labour content'!$A$7:$D$255,'Project labour content'!$D$1,FALSE))*('Project labour content'!$K$14/100)*1</f>
        <v>1.0011809109921255</v>
      </c>
      <c r="AG315" s="3"/>
      <c r="AH315" s="3"/>
      <c r="AI315" s="32"/>
      <c r="AJ315" s="32"/>
      <c r="AK315" s="32"/>
      <c r="AL315" s="32"/>
      <c r="AM315" s="59"/>
      <c r="AN315" s="59"/>
      <c r="AO315" s="59"/>
      <c r="AP315" s="59"/>
      <c r="AQ315" s="59"/>
    </row>
    <row r="316" spans="1:43" x14ac:dyDescent="0.25">
      <c r="A316" s="11" t="s">
        <v>915</v>
      </c>
      <c r="B316" s="11" t="str">
        <f>_xlfn.IFNA(VLOOKUP($A316,'Project List'!$A$9:$AF$360,'Project List'!G$1,FALSE),0)</f>
        <v>Protective Security Reinforcement</v>
      </c>
      <c r="C316" s="11" t="str">
        <f>_xlfn.IFNA(VLOOKUP($A316,'Project List'!$A$9:$AF$360,'Project List'!C$1,FALSE),0)</f>
        <v>ExAnte</v>
      </c>
      <c r="D316" s="11" t="str">
        <f>_xlfn.IFNA(VLOOKUP($A316,'Project List'!$A$9:$AF$360,'Project List'!D$1,FALSE),0)</f>
        <v>Facilities</v>
      </c>
      <c r="E316" s="11" t="str">
        <f>_xlfn.IFNA(VLOOKUP($A316,'Project List'!$A$9:$AF$360,'Project List'!H$1,FALSE),0)</f>
        <v>Potential</v>
      </c>
      <c r="F316" s="105">
        <f>_xlfn.IFNA(VLOOKUP($A316,'Project List'!$A$9:$AF$360,'Project List'!I$1,FALSE),0)</f>
        <v>0</v>
      </c>
      <c r="G316" s="105">
        <f>_xlfn.IFNA(VLOOKUP($A316,'Project List'!$A$9:$AF$360,'Project List'!J$1,FALSE),0)</f>
        <v>0</v>
      </c>
      <c r="H316" s="105">
        <f>_xlfn.IFNA(VLOOKUP($A316,'Project List'!$A$9:$AF$360,'Project List'!K$1,FALSE),0)</f>
        <v>0</v>
      </c>
      <c r="I316" s="105">
        <f>_xlfn.IFNA(VLOOKUP($A316,'Project List'!$A$9:$AF$360,'Project List'!L$1,FALSE),0)</f>
        <v>0</v>
      </c>
      <c r="J316" s="105">
        <f>_xlfn.IFNA(VLOOKUP($A316,'Project List'!$A$9:$AF$360,'Project List'!M$1,FALSE),0)</f>
        <v>0</v>
      </c>
      <c r="K316" s="105">
        <f>_xlfn.IFNA(VLOOKUP($A316,'Project List'!$A$9:$AF$360,'Project List'!N$1,FALSE),0)</f>
        <v>0</v>
      </c>
      <c r="L316" s="105">
        <f>_xlfn.IFNA(VLOOKUP($A316,'Project List'!$A$9:$AF$360,'Project List'!O$1,FALSE),0)</f>
        <v>0</v>
      </c>
      <c r="M316" s="105">
        <f>_xlfn.IFNA(VLOOKUP($A316,'Project List'!$A$9:$AF$360,'Project List'!P$1,FALSE),0)</f>
        <v>0</v>
      </c>
      <c r="N316" s="105">
        <f>_xlfn.IFNA(VLOOKUP($A316,'Project List'!$A$9:$AF$360,'Project List'!Q$1,FALSE),0)</f>
        <v>0</v>
      </c>
      <c r="O316" s="105">
        <f>_xlfn.IFNA(VLOOKUP($A316,'Project List'!$A$9:$AF$360,'Project List'!R$1,FALSE),0)</f>
        <v>0</v>
      </c>
      <c r="P316" s="105">
        <f>_xlfn.IFNA(VLOOKUP($A316,'Project List'!$A$9:$AF$360,'Project List'!S$1,FALSE),0)</f>
        <v>0</v>
      </c>
      <c r="Q316" s="105">
        <f>_xlfn.IFNA(VLOOKUP($A316,'Project List'!$A$9:$AF$360,'Project List'!T$1,FALSE),0)</f>
        <v>0</v>
      </c>
      <c r="R316" s="105">
        <f>_xlfn.IFNA(VLOOKUP($A316,'Project List'!$A$9:$AF$360,'Project List'!U$1,FALSE),0)</f>
        <v>0</v>
      </c>
      <c r="S316" s="105">
        <f>_xlfn.IFNA(VLOOKUP($A316,'Project List'!$A$9:$AF$360,'Project List'!V$1,FALSE),0)</f>
        <v>0</v>
      </c>
      <c r="T316" s="105">
        <f>_xlfn.IFNA(VLOOKUP($A316,'Project List'!$A$9:$AF$360,'Project List'!W$1,FALSE),0)</f>
        <v>0</v>
      </c>
      <c r="U316" s="105">
        <f>_xlfn.IFNA(VLOOKUP($A316,'Project List'!$A$9:$AF$360,'Project List'!X$1,FALSE),0)</f>
        <v>0</v>
      </c>
      <c r="V316" s="13" t="str">
        <f>_xlfn.IFNA(IF(VLOOKUP($A316,'Project List'!$A$9:$BF$360,'Project List'!Y$1,FALSE)=0,"Nil",
IF(OR($E316="Potential",$E316="Proposed",$E316="Deferred",$E316="Cancelled",$E316="Closed"),VLOOKUP($A316,'Project List'!$A$9:$BF$360,'Project List'!Y$1,FALSE)*$A$15*$AE316,VLOOKUP($A316,'Project List'!$A$9:$BF$360,'Project List'!Y$1,FALSE))),0)</f>
        <v>Nil</v>
      </c>
      <c r="W316" s="13" t="str">
        <f>_xlfn.IFNA(IF(VLOOKUP($A316,'Project List'!$A$9:$BF$360,'Project List'!Z$1,FALSE)=0,"Nil",
IF(OR($E316="Potential",$E316="Proposed",$E316="Deferred",$E316="Cancelled",$E316="Closed"),VLOOKUP($A316,'Project List'!$A$9:$BF$360,'Project List'!Z$1,FALSE)*$A$15*$AE316,VLOOKUP($A316,'Project List'!$A$9:$BF$360,'Project List'!Z$1,FALSE))),0)</f>
        <v>Nil</v>
      </c>
      <c r="X316" s="13">
        <f>_xlfn.IFNA(IF(VLOOKUP($A316,'Project List'!$A$9:$BF$360,'Project List'!AA$1,FALSE)=0,"Nil",
IF(OR($E316="Potential",$E316="Proposed",$E316="Deferred",$E316="Cancelled",$E316="Closed"),VLOOKUP($A316,'Project List'!$A$9:$BF$360,'Project List'!AA$1,FALSE)*$A$15*$AE316,VLOOKUP($A316,'Project List'!$A$9:$BF$360,'Project List'!AA$1,FALSE))),0)</f>
        <v>1646103.6936127567</v>
      </c>
      <c r="Y316" s="13" t="str">
        <f>_xlfn.IFNA(IF(VLOOKUP($A316,'Project List'!$A$9:$BF$360,'Project List'!AB$1,FALSE)=0,"Nil",
IF(OR($E316="Potential",$E316="Proposed",$E316="Deferred",$E316="Cancelled",$E316="Closed"),VLOOKUP($A316,'Project List'!$A$9:$BF$360,'Project List'!AB$1,FALSE)*$A$15*$AE316,VLOOKUP($A316,'Project List'!$A$9:$BF$360,'Project List'!AB$1,FALSE))),0)</f>
        <v>Nil</v>
      </c>
      <c r="Z316" s="13" t="str">
        <f>_xlfn.IFNA(IF(VLOOKUP($A316,'Project List'!$A$9:$BF$360,'Project List'!AC$1,FALSE)=0,"Nil",
IF(OR($E316="Potential",$E316="Proposed",$E316="Deferred",$E316="Cancelled",$E316="Closed"),VLOOKUP($A316,'Project List'!$A$9:$BF$360,'Project List'!AC$1,FALSE)*$A$15*$AE316,VLOOKUP($A316,'Project List'!$A$9:$BF$360,'Project List'!AC$1,FALSE))),0)</f>
        <v>Nil</v>
      </c>
      <c r="AA316" s="13" t="str">
        <f>_xlfn.IFNA(IF(VLOOKUP($A316,'Project List'!$A$9:$BF$360,'Project List'!AD$1,FALSE)=0,"Nil",
IF(OR($E316="Potential",$E316="Proposed",$E316="Deferred",$E316="Cancelled",$E316="Closed"),VLOOKUP($A316,'Project List'!$A$9:$BF$360,'Project List'!AD$1,FALSE)*$A$15*$AE316,VLOOKUP($A316,'Project List'!$A$9:$BF$360,'Project List'!AD$1,FALSE))),0)</f>
        <v>Nil</v>
      </c>
      <c r="AB316" s="13" t="str">
        <f>_xlfn.IFNA(IF(VLOOKUP($A316,'Project List'!$A$9:$BF$360,'Project List'!AE$1,FALSE)=0,"Nil",
IF(OR($E316="Potential",$E316="Proposed",$E316="Deferred",$E316="Cancelled",$E316="Closed"),VLOOKUP($A316,'Project List'!$A$9:$BF$360,'Project List'!AE$1,FALSE)*$A$15*$AE316,VLOOKUP($A316,'Project List'!$A$9:$BF$360,'Project List'!AE$1,FALSE))),0)</f>
        <v>Nil</v>
      </c>
      <c r="AC316" s="13" t="str">
        <f>_xlfn.IFNA(IF(VLOOKUP($A316,'Project List'!$A$9:$BF$360,'Project List'!AF$1,FALSE)=0,"Nil",
IF(OR($E316="Potential",$E316="Proposed",$E316="Deferred",$E316="Cancelled",$E316="Closed"),VLOOKUP($A316,'Project List'!$A$9:$BF$360,'Project List'!AF$1,FALSE)*$A$15*$AE316,VLOOKUP($A316,'Project List'!$A$9:$BF$360,'Project List'!AF$1,FALSE))),0)</f>
        <v>Nil</v>
      </c>
      <c r="AD316" s="42"/>
      <c r="AE316" s="248">
        <f>1+IF(ISNA(VLOOKUP($A316,'Project labour content'!$A$7:$D$255,'Project labour content'!$D$1,FALSE)),VLOOKUP($D316,'Project labour content'!$F$6:$G$15,'Project labour content'!$G$1,FALSE),VLOOKUP($A316,'Project labour content'!$A$7:$D$255,'Project labour content'!$D$1,FALSE))*('Project labour content'!$K$14/100)*1</f>
        <v>1.0007974033850215</v>
      </c>
      <c r="AG316" s="3"/>
      <c r="AH316" s="3"/>
      <c r="AI316" s="32"/>
      <c r="AJ316" s="32"/>
      <c r="AK316" s="32"/>
      <c r="AL316" s="32"/>
      <c r="AM316" s="59"/>
      <c r="AN316" s="59"/>
      <c r="AO316" s="59"/>
      <c r="AP316" s="59"/>
      <c r="AQ316" s="59"/>
    </row>
    <row r="317" spans="1:43" x14ac:dyDescent="0.25">
      <c r="A317" s="11" t="s">
        <v>969</v>
      </c>
      <c r="B317" s="11" t="str">
        <f>_xlfn.IFNA(VLOOKUP($A317,'Project List'!$A$9:$AF$360,'Project List'!G$1,FALSE),0)</f>
        <v>IP Networking Equipment Replacement</v>
      </c>
      <c r="C317" s="11" t="str">
        <f>_xlfn.IFNA(VLOOKUP($A317,'Project List'!$A$9:$AF$360,'Project List'!C$1,FALSE),0)</f>
        <v>ExAnte</v>
      </c>
      <c r="D317" s="11" t="str">
        <f>_xlfn.IFNA(VLOOKUP($A317,'Project List'!$A$9:$AF$360,'Project List'!D$1,FALSE),0)</f>
        <v>Replacement</v>
      </c>
      <c r="E317" s="11" t="str">
        <f>_xlfn.IFNA(VLOOKUP($A317,'Project List'!$A$9:$AF$360,'Project List'!H$1,FALSE),0)</f>
        <v>Potential</v>
      </c>
      <c r="F317" s="105">
        <f>_xlfn.IFNA(VLOOKUP($A317,'Project List'!$A$9:$AF$360,'Project List'!I$1,FALSE),0)</f>
        <v>0</v>
      </c>
      <c r="G317" s="105">
        <f>_xlfn.IFNA(VLOOKUP($A317,'Project List'!$A$9:$AF$360,'Project List'!J$1,FALSE),0)</f>
        <v>0</v>
      </c>
      <c r="H317" s="105">
        <f>_xlfn.IFNA(VLOOKUP($A317,'Project List'!$A$9:$AF$360,'Project List'!K$1,FALSE),0)</f>
        <v>0</v>
      </c>
      <c r="I317" s="105">
        <f>_xlfn.IFNA(VLOOKUP($A317,'Project List'!$A$9:$AF$360,'Project List'!L$1,FALSE),0)</f>
        <v>0</v>
      </c>
      <c r="J317" s="105">
        <f>_xlfn.IFNA(VLOOKUP($A317,'Project List'!$A$9:$AF$360,'Project List'!M$1,FALSE),0)</f>
        <v>0</v>
      </c>
      <c r="K317" s="105">
        <f>_xlfn.IFNA(VLOOKUP($A317,'Project List'!$A$9:$AF$360,'Project List'!N$1,FALSE),0)</f>
        <v>0</v>
      </c>
      <c r="L317" s="105">
        <f>_xlfn.IFNA(VLOOKUP($A317,'Project List'!$A$9:$AF$360,'Project List'!O$1,FALSE),0)</f>
        <v>0</v>
      </c>
      <c r="M317" s="105">
        <f>_xlfn.IFNA(VLOOKUP($A317,'Project List'!$A$9:$AF$360,'Project List'!P$1,FALSE),0)</f>
        <v>0</v>
      </c>
      <c r="N317" s="105">
        <f>_xlfn.IFNA(VLOOKUP($A317,'Project List'!$A$9:$AF$360,'Project List'!Q$1,FALSE),0)</f>
        <v>0</v>
      </c>
      <c r="O317" s="105">
        <f>_xlfn.IFNA(VLOOKUP($A317,'Project List'!$A$9:$AF$360,'Project List'!R$1,FALSE),0)</f>
        <v>0</v>
      </c>
      <c r="P317" s="105">
        <f>_xlfn.IFNA(VLOOKUP($A317,'Project List'!$A$9:$AF$360,'Project List'!S$1,FALSE),0)</f>
        <v>0</v>
      </c>
      <c r="Q317" s="105">
        <f>_xlfn.IFNA(VLOOKUP($A317,'Project List'!$A$9:$AF$360,'Project List'!T$1,FALSE),0)</f>
        <v>0</v>
      </c>
      <c r="R317" s="105">
        <f>_xlfn.IFNA(VLOOKUP($A317,'Project List'!$A$9:$AF$360,'Project List'!U$1,FALSE),0)</f>
        <v>0</v>
      </c>
      <c r="S317" s="105">
        <f>_xlfn.IFNA(VLOOKUP($A317,'Project List'!$A$9:$AF$360,'Project List'!V$1,FALSE),0)</f>
        <v>0</v>
      </c>
      <c r="T317" s="105">
        <f>_xlfn.IFNA(VLOOKUP($A317,'Project List'!$A$9:$AF$360,'Project List'!W$1,FALSE),0)</f>
        <v>0</v>
      </c>
      <c r="U317" s="105">
        <f>_xlfn.IFNA(VLOOKUP($A317,'Project List'!$A$9:$AF$360,'Project List'!X$1,FALSE),0)</f>
        <v>0</v>
      </c>
      <c r="V317" s="13" t="str">
        <f>_xlfn.IFNA(IF(VLOOKUP($A317,'Project List'!$A$9:$BF$360,'Project List'!Y$1,FALSE)=0,"Nil",
IF(OR($E317="Potential",$E317="Proposed",$E317="Deferred",$E317="Cancelled",$E317="Closed"),VLOOKUP($A317,'Project List'!$A$9:$BF$360,'Project List'!Y$1,FALSE)*$A$15*$AE317,VLOOKUP($A317,'Project List'!$A$9:$BF$360,'Project List'!Y$1,FALSE))),0)</f>
        <v>Nil</v>
      </c>
      <c r="W317" s="13" t="str">
        <f>_xlfn.IFNA(IF(VLOOKUP($A317,'Project List'!$A$9:$BF$360,'Project List'!Z$1,FALSE)=0,"Nil",
IF(OR($E317="Potential",$E317="Proposed",$E317="Deferred",$E317="Cancelled",$E317="Closed"),VLOOKUP($A317,'Project List'!$A$9:$BF$360,'Project List'!Z$1,FALSE)*$A$15*$AE317,VLOOKUP($A317,'Project List'!$A$9:$BF$360,'Project List'!Z$1,FALSE))),0)</f>
        <v>Nil</v>
      </c>
      <c r="X317" s="13">
        <f>_xlfn.IFNA(IF(VLOOKUP($A317,'Project List'!$A$9:$BF$360,'Project List'!AA$1,FALSE)=0,"Nil",
IF(OR($E317="Potential",$E317="Proposed",$E317="Deferred",$E317="Cancelled",$E317="Closed"),VLOOKUP($A317,'Project List'!$A$9:$BF$360,'Project List'!AA$1,FALSE)*$A$15*$AE317,VLOOKUP($A317,'Project List'!$A$9:$BF$360,'Project List'!AA$1,FALSE))),0)</f>
        <v>624987.71769088542</v>
      </c>
      <c r="Y317" s="13">
        <f>_xlfn.IFNA(IF(VLOOKUP($A317,'Project List'!$A$9:$BF$360,'Project List'!AB$1,FALSE)=0,"Nil",
IF(OR($E317="Potential",$E317="Proposed",$E317="Deferred",$E317="Cancelled",$E317="Closed"),VLOOKUP($A317,'Project List'!$A$9:$BF$360,'Project List'!AB$1,FALSE)*$A$15*$AE317,VLOOKUP($A317,'Project List'!$A$9:$BF$360,'Project List'!AB$1,FALSE))),0)</f>
        <v>1254783.0332101621</v>
      </c>
      <c r="Z317" s="13">
        <f>_xlfn.IFNA(IF(VLOOKUP($A317,'Project List'!$A$9:$BF$360,'Project List'!AC$1,FALSE)=0,"Nil",
IF(OR($E317="Potential",$E317="Proposed",$E317="Deferred",$E317="Cancelled",$E317="Closed"),VLOOKUP($A317,'Project List'!$A$9:$BF$360,'Project List'!AC$1,FALSE)*$A$15*$AE317,VLOOKUP($A317,'Project List'!$A$9:$BF$360,'Project List'!AC$1,FALSE))),0)</f>
        <v>1254783.0332101621</v>
      </c>
      <c r="AA317" s="13">
        <f>_xlfn.IFNA(IF(VLOOKUP($A317,'Project List'!$A$9:$BF$360,'Project List'!AD$1,FALSE)=0,"Nil",
IF(OR($E317="Potential",$E317="Proposed",$E317="Deferred",$E317="Cancelled",$E317="Closed"),VLOOKUP($A317,'Project List'!$A$9:$BF$360,'Project List'!AD$1,FALSE)*$A$15*$AE317,VLOOKUP($A317,'Project List'!$A$9:$BF$360,'Project List'!AD$1,FALSE))),0)</f>
        <v>629795.31551927677</v>
      </c>
      <c r="AB317" s="13" t="str">
        <f>_xlfn.IFNA(IF(VLOOKUP($A317,'Project List'!$A$9:$BF$360,'Project List'!AE$1,FALSE)=0,"Nil",
IF(OR($E317="Potential",$E317="Proposed",$E317="Deferred",$E317="Cancelled",$E317="Closed"),VLOOKUP($A317,'Project List'!$A$9:$BF$360,'Project List'!AE$1,FALSE)*$A$15*$AE317,VLOOKUP($A317,'Project List'!$A$9:$BF$360,'Project List'!AE$1,FALSE))),0)</f>
        <v>Nil</v>
      </c>
      <c r="AC317" s="13" t="str">
        <f>_xlfn.IFNA(IF(VLOOKUP($A317,'Project List'!$A$9:$BF$360,'Project List'!AF$1,FALSE)=0,"Nil",
IF(OR($E317="Potential",$E317="Proposed",$E317="Deferred",$E317="Cancelled",$E317="Closed"),VLOOKUP($A317,'Project List'!$A$9:$BF$360,'Project List'!AF$1,FALSE)*$A$15*$AE317,VLOOKUP($A317,'Project List'!$A$9:$BF$360,'Project List'!AF$1,FALSE))),0)</f>
        <v>Nil</v>
      </c>
      <c r="AD317" s="42"/>
      <c r="AE317" s="248">
        <f>1+IF(ISNA(VLOOKUP($A317,'Project labour content'!$A$7:$D$255,'Project labour content'!$D$1,FALSE)),VLOOKUP($D317,'Project labour content'!$F$6:$G$15,'Project labour content'!$G$1,FALSE),VLOOKUP($A317,'Project labour content'!$A$7:$D$255,'Project labour content'!$D$1,FALSE))*('Project labour content'!$K$14/100)*1</f>
        <v>1.0012051324759292</v>
      </c>
      <c r="AG317" s="3"/>
      <c r="AH317" s="3"/>
      <c r="AI317" s="32"/>
      <c r="AJ317" s="32"/>
      <c r="AK317" s="32"/>
      <c r="AL317" s="32"/>
      <c r="AM317" s="59"/>
      <c r="AN317" s="59"/>
      <c r="AO317" s="59"/>
      <c r="AP317" s="59"/>
      <c r="AQ317" s="59"/>
    </row>
    <row r="318" spans="1:43" x14ac:dyDescent="0.25">
      <c r="A318" s="11" t="s">
        <v>932</v>
      </c>
      <c r="B318" s="11" t="str">
        <f>_xlfn.IFNA(VLOOKUP($A318,'Project List'!$A$9:$AF$360,'Project List'!G$1,FALSE),0)</f>
        <v>Office IT Hardware Replacement 2024-2028</v>
      </c>
      <c r="C318" s="11" t="str">
        <f>_xlfn.IFNA(VLOOKUP($A318,'Project List'!$A$9:$AF$360,'Project List'!C$1,FALSE),0)</f>
        <v>ExAnte</v>
      </c>
      <c r="D318" s="11" t="str">
        <f>_xlfn.IFNA(VLOOKUP($A318,'Project List'!$A$9:$AF$360,'Project List'!D$1,FALSE),0)</f>
        <v>Information Technology</v>
      </c>
      <c r="E318" s="11" t="str">
        <f>_xlfn.IFNA(VLOOKUP($A318,'Project List'!$A$9:$AF$360,'Project List'!H$1,FALSE),0)</f>
        <v>Potential</v>
      </c>
      <c r="F318" s="105">
        <f>_xlfn.IFNA(VLOOKUP($A318,'Project List'!$A$9:$AF$360,'Project List'!I$1,FALSE),0)</f>
        <v>0</v>
      </c>
      <c r="G318" s="105">
        <f>_xlfn.IFNA(VLOOKUP($A318,'Project List'!$A$9:$AF$360,'Project List'!J$1,FALSE),0)</f>
        <v>0</v>
      </c>
      <c r="H318" s="105">
        <f>_xlfn.IFNA(VLOOKUP($A318,'Project List'!$A$9:$AF$360,'Project List'!K$1,FALSE),0)</f>
        <v>0</v>
      </c>
      <c r="I318" s="105">
        <f>_xlfn.IFNA(VLOOKUP($A318,'Project List'!$A$9:$AF$360,'Project List'!L$1,FALSE),0)</f>
        <v>0</v>
      </c>
      <c r="J318" s="105">
        <f>_xlfn.IFNA(VLOOKUP($A318,'Project List'!$A$9:$AF$360,'Project List'!M$1,FALSE),0)</f>
        <v>0</v>
      </c>
      <c r="K318" s="105">
        <f>_xlfn.IFNA(VLOOKUP($A318,'Project List'!$A$9:$AF$360,'Project List'!N$1,FALSE),0)</f>
        <v>0</v>
      </c>
      <c r="L318" s="105">
        <f>_xlfn.IFNA(VLOOKUP($A318,'Project List'!$A$9:$AF$360,'Project List'!O$1,FALSE),0)</f>
        <v>0</v>
      </c>
      <c r="M318" s="105">
        <f>_xlfn.IFNA(VLOOKUP($A318,'Project List'!$A$9:$AF$360,'Project List'!P$1,FALSE),0)</f>
        <v>0</v>
      </c>
      <c r="N318" s="105">
        <f>_xlfn.IFNA(VLOOKUP($A318,'Project List'!$A$9:$AF$360,'Project List'!Q$1,FALSE),0)</f>
        <v>0</v>
      </c>
      <c r="O318" s="105">
        <f>_xlfn.IFNA(VLOOKUP($A318,'Project List'!$A$9:$AF$360,'Project List'!R$1,FALSE),0)</f>
        <v>0</v>
      </c>
      <c r="P318" s="105">
        <f>_xlfn.IFNA(VLOOKUP($A318,'Project List'!$A$9:$AF$360,'Project List'!S$1,FALSE),0)</f>
        <v>0</v>
      </c>
      <c r="Q318" s="105">
        <f>_xlfn.IFNA(VLOOKUP($A318,'Project List'!$A$9:$AF$360,'Project List'!T$1,FALSE),0)</f>
        <v>0</v>
      </c>
      <c r="R318" s="105">
        <f>_xlfn.IFNA(VLOOKUP($A318,'Project List'!$A$9:$AF$360,'Project List'!U$1,FALSE),0)</f>
        <v>0</v>
      </c>
      <c r="S318" s="105">
        <f>_xlfn.IFNA(VLOOKUP($A318,'Project List'!$A$9:$AF$360,'Project List'!V$1,FALSE),0)</f>
        <v>0</v>
      </c>
      <c r="T318" s="105">
        <f>_xlfn.IFNA(VLOOKUP($A318,'Project List'!$A$9:$AF$360,'Project List'!W$1,FALSE),0)</f>
        <v>0</v>
      </c>
      <c r="U318" s="105">
        <f>_xlfn.IFNA(VLOOKUP($A318,'Project List'!$A$9:$AF$360,'Project List'!X$1,FALSE),0)</f>
        <v>0</v>
      </c>
      <c r="V318" s="13" t="str">
        <f>_xlfn.IFNA(IF(VLOOKUP($A318,'Project List'!$A$9:$BF$360,'Project List'!Y$1,FALSE)=0,"Nil",
IF(OR($E318="Potential",$E318="Proposed",$E318="Deferred",$E318="Cancelled",$E318="Closed"),VLOOKUP($A318,'Project List'!$A$9:$BF$360,'Project List'!Y$1,FALSE)*$A$15*$AE318,VLOOKUP($A318,'Project List'!$A$9:$BF$360,'Project List'!Y$1,FALSE))),0)</f>
        <v>Nil</v>
      </c>
      <c r="W318" s="13" t="str">
        <f>_xlfn.IFNA(IF(VLOOKUP($A318,'Project List'!$A$9:$BF$360,'Project List'!Z$1,FALSE)=0,"Nil",
IF(OR($E318="Potential",$E318="Proposed",$E318="Deferred",$E318="Cancelled",$E318="Closed"),VLOOKUP($A318,'Project List'!$A$9:$BF$360,'Project List'!Z$1,FALSE)*$A$15*$AE318,VLOOKUP($A318,'Project List'!$A$9:$BF$360,'Project List'!Z$1,FALSE))),0)</f>
        <v>Nil</v>
      </c>
      <c r="X318" s="13">
        <f>_xlfn.IFNA(IF(VLOOKUP($A318,'Project List'!$A$9:$BF$360,'Project List'!AA$1,FALSE)=0,"Nil",
IF(OR($E318="Potential",$E318="Proposed",$E318="Deferred",$E318="Cancelled",$E318="Closed"),VLOOKUP($A318,'Project List'!$A$9:$BF$360,'Project List'!AA$1,FALSE)*$A$15*$AE318,VLOOKUP($A318,'Project List'!$A$9:$BF$360,'Project List'!AA$1,FALSE))),0)</f>
        <v>502005.40979707282</v>
      </c>
      <c r="Y318" s="13">
        <f>_xlfn.IFNA(IF(VLOOKUP($A318,'Project List'!$A$9:$BF$360,'Project List'!AB$1,FALSE)=0,"Nil",
IF(OR($E318="Potential",$E318="Proposed",$E318="Deferred",$E318="Cancelled",$E318="Closed"),VLOOKUP($A318,'Project List'!$A$9:$BF$360,'Project List'!AB$1,FALSE)*$A$15*$AE318,VLOOKUP($A318,'Project List'!$A$9:$BF$360,'Project List'!AB$1,FALSE))),0)</f>
        <v>502006.43430000002</v>
      </c>
      <c r="Z318" s="13">
        <f>_xlfn.IFNA(IF(VLOOKUP($A318,'Project List'!$A$9:$BF$360,'Project List'!AC$1,FALSE)=0,"Nil",
IF(OR($E318="Potential",$E318="Proposed",$E318="Deferred",$E318="Cancelled",$E318="Closed"),VLOOKUP($A318,'Project List'!$A$9:$BF$360,'Project List'!AC$1,FALSE)*$A$15*$AE318,VLOOKUP($A318,'Project List'!$A$9:$BF$360,'Project List'!AC$1,FALSE))),0)</f>
        <v>502006.43430000002</v>
      </c>
      <c r="AA318" s="13">
        <f>_xlfn.IFNA(IF(VLOOKUP($A318,'Project List'!$A$9:$BF$360,'Project List'!AD$1,FALSE)=0,"Nil",
IF(OR($E318="Potential",$E318="Proposed",$E318="Deferred",$E318="Cancelled",$E318="Closed"),VLOOKUP($A318,'Project List'!$A$9:$BF$360,'Project List'!AD$1,FALSE)*$A$15*$AE318,VLOOKUP($A318,'Project List'!$A$9:$BF$360,'Project List'!AD$1,FALSE))),0)</f>
        <v>502006.43430000002</v>
      </c>
      <c r="AB318" s="13">
        <f>_xlfn.IFNA(IF(VLOOKUP($A318,'Project List'!$A$9:$BF$360,'Project List'!AE$1,FALSE)=0,"Nil",
IF(OR($E318="Potential",$E318="Proposed",$E318="Deferred",$E318="Cancelled",$E318="Closed"),VLOOKUP($A318,'Project List'!$A$9:$BF$360,'Project List'!AE$1,FALSE)*$A$15*$AE318,VLOOKUP($A318,'Project List'!$A$9:$BF$360,'Project List'!AE$1,FALSE))),0)</f>
        <v>502007.45880292711</v>
      </c>
      <c r="AC318" s="13" t="str">
        <f>_xlfn.IFNA(IF(VLOOKUP($A318,'Project List'!$A$9:$BF$360,'Project List'!AF$1,FALSE)=0,"Nil",
IF(OR($E318="Potential",$E318="Proposed",$E318="Deferred",$E318="Cancelled",$E318="Closed"),VLOOKUP($A318,'Project List'!$A$9:$BF$360,'Project List'!AF$1,FALSE)*$A$15*$AE318,VLOOKUP($A318,'Project List'!$A$9:$BF$360,'Project List'!AF$1,FALSE))),0)</f>
        <v>Nil</v>
      </c>
      <c r="AD318" s="42"/>
      <c r="AE318" s="248">
        <f>1+IF(ISNA(VLOOKUP($A318,'Project labour content'!$A$7:$D$255,'Project labour content'!$D$1,FALSE)),VLOOKUP($D318,'Project labour content'!$F$6:$G$15,'Project labour content'!$G$1,FALSE),VLOOKUP($A318,'Project labour content'!$A$7:$D$255,'Project labour content'!$D$1,FALSE))*('Project labour content'!$K$14/100)*1</f>
        <v>1</v>
      </c>
      <c r="AG318" s="3"/>
      <c r="AH318" s="3"/>
      <c r="AI318" s="32"/>
      <c r="AJ318" s="32"/>
      <c r="AK318" s="32"/>
      <c r="AL318" s="32"/>
      <c r="AM318" s="59"/>
      <c r="AN318" s="59"/>
      <c r="AO318" s="59"/>
      <c r="AP318" s="59"/>
      <c r="AQ318" s="59"/>
    </row>
    <row r="319" spans="1:43" x14ac:dyDescent="0.25">
      <c r="A319" s="11" t="s">
        <v>916</v>
      </c>
      <c r="B319" s="11" t="str">
        <f>_xlfn.IFNA(VLOOKUP($A319,'Project List'!$A$9:$AF$360,'Project List'!G$1,FALSE),0)</f>
        <v>Pirie Precinct Amenities</v>
      </c>
      <c r="C319" s="11" t="str">
        <f>_xlfn.IFNA(VLOOKUP($A319,'Project List'!$A$9:$AF$360,'Project List'!C$1,FALSE),0)</f>
        <v>ExAnte</v>
      </c>
      <c r="D319" s="11" t="str">
        <f>_xlfn.IFNA(VLOOKUP($A319,'Project List'!$A$9:$AF$360,'Project List'!D$1,FALSE),0)</f>
        <v>Facilities</v>
      </c>
      <c r="E319" s="11" t="str">
        <f>_xlfn.IFNA(VLOOKUP($A319,'Project List'!$A$9:$AF$360,'Project List'!H$1,FALSE),0)</f>
        <v>Potential</v>
      </c>
      <c r="F319" s="105">
        <f>_xlfn.IFNA(VLOOKUP($A319,'Project List'!$A$9:$AF$360,'Project List'!I$1,FALSE),0)</f>
        <v>0</v>
      </c>
      <c r="G319" s="105">
        <f>_xlfn.IFNA(VLOOKUP($A319,'Project List'!$A$9:$AF$360,'Project List'!J$1,FALSE),0)</f>
        <v>0</v>
      </c>
      <c r="H319" s="105">
        <f>_xlfn.IFNA(VLOOKUP($A319,'Project List'!$A$9:$AF$360,'Project List'!K$1,FALSE),0)</f>
        <v>0</v>
      </c>
      <c r="I319" s="105">
        <f>_xlfn.IFNA(VLOOKUP($A319,'Project List'!$A$9:$AF$360,'Project List'!L$1,FALSE),0)</f>
        <v>0</v>
      </c>
      <c r="J319" s="105">
        <f>_xlfn.IFNA(VLOOKUP($A319,'Project List'!$A$9:$AF$360,'Project List'!M$1,FALSE),0)</f>
        <v>0</v>
      </c>
      <c r="K319" s="105">
        <f>_xlfn.IFNA(VLOOKUP($A319,'Project List'!$A$9:$AF$360,'Project List'!N$1,FALSE),0)</f>
        <v>0</v>
      </c>
      <c r="L319" s="105">
        <f>_xlfn.IFNA(VLOOKUP($A319,'Project List'!$A$9:$AF$360,'Project List'!O$1,FALSE),0)</f>
        <v>0</v>
      </c>
      <c r="M319" s="105">
        <f>_xlfn.IFNA(VLOOKUP($A319,'Project List'!$A$9:$AF$360,'Project List'!P$1,FALSE),0)</f>
        <v>0</v>
      </c>
      <c r="N319" s="105">
        <f>_xlfn.IFNA(VLOOKUP($A319,'Project List'!$A$9:$AF$360,'Project List'!Q$1,FALSE),0)</f>
        <v>0</v>
      </c>
      <c r="O319" s="105">
        <f>_xlfn.IFNA(VLOOKUP($A319,'Project List'!$A$9:$AF$360,'Project List'!R$1,FALSE),0)</f>
        <v>0</v>
      </c>
      <c r="P319" s="105">
        <f>_xlfn.IFNA(VLOOKUP($A319,'Project List'!$A$9:$AF$360,'Project List'!S$1,FALSE),0)</f>
        <v>0</v>
      </c>
      <c r="Q319" s="105">
        <f>_xlfn.IFNA(VLOOKUP($A319,'Project List'!$A$9:$AF$360,'Project List'!T$1,FALSE),0)</f>
        <v>0</v>
      </c>
      <c r="R319" s="105">
        <f>_xlfn.IFNA(VLOOKUP($A319,'Project List'!$A$9:$AF$360,'Project List'!U$1,FALSE),0)</f>
        <v>0</v>
      </c>
      <c r="S319" s="105">
        <f>_xlfn.IFNA(VLOOKUP($A319,'Project List'!$A$9:$AF$360,'Project List'!V$1,FALSE),0)</f>
        <v>0</v>
      </c>
      <c r="T319" s="105">
        <f>_xlfn.IFNA(VLOOKUP($A319,'Project List'!$A$9:$AF$360,'Project List'!W$1,FALSE),0)</f>
        <v>0</v>
      </c>
      <c r="U319" s="105">
        <f>_xlfn.IFNA(VLOOKUP($A319,'Project List'!$A$9:$AF$360,'Project List'!X$1,FALSE),0)</f>
        <v>0</v>
      </c>
      <c r="V319" s="13" t="str">
        <f>_xlfn.IFNA(IF(VLOOKUP($A319,'Project List'!$A$9:$BF$360,'Project List'!Y$1,FALSE)=0,"Nil",
IF(OR($E319="Potential",$E319="Proposed",$E319="Deferred",$E319="Cancelled",$E319="Closed"),VLOOKUP($A319,'Project List'!$A$9:$BF$360,'Project List'!Y$1,FALSE)*$A$15*$AE319,VLOOKUP($A319,'Project List'!$A$9:$BF$360,'Project List'!Y$1,FALSE))),0)</f>
        <v>Nil</v>
      </c>
      <c r="W319" s="13" t="str">
        <f>_xlfn.IFNA(IF(VLOOKUP($A319,'Project List'!$A$9:$BF$360,'Project List'!Z$1,FALSE)=0,"Nil",
IF(OR($E319="Potential",$E319="Proposed",$E319="Deferred",$E319="Cancelled",$E319="Closed"),VLOOKUP($A319,'Project List'!$A$9:$BF$360,'Project List'!Z$1,FALSE)*$A$15*$AE319,VLOOKUP($A319,'Project List'!$A$9:$BF$360,'Project List'!Z$1,FALSE))),0)</f>
        <v>Nil</v>
      </c>
      <c r="X319" s="13" t="str">
        <f>_xlfn.IFNA(IF(VLOOKUP($A319,'Project List'!$A$9:$BF$360,'Project List'!AA$1,FALSE)=0,"Nil",
IF(OR($E319="Potential",$E319="Proposed",$E319="Deferred",$E319="Cancelled",$E319="Closed"),VLOOKUP($A319,'Project List'!$A$9:$BF$360,'Project List'!AA$1,FALSE)*$A$15*$AE319,VLOOKUP($A319,'Project List'!$A$9:$BF$360,'Project List'!AA$1,FALSE))),0)</f>
        <v>Nil</v>
      </c>
      <c r="Y319" s="13" t="str">
        <f>_xlfn.IFNA(IF(VLOOKUP($A319,'Project List'!$A$9:$BF$360,'Project List'!AB$1,FALSE)=0,"Nil",
IF(OR($E319="Potential",$E319="Proposed",$E319="Deferred",$E319="Cancelled",$E319="Closed"),VLOOKUP($A319,'Project List'!$A$9:$BF$360,'Project List'!AB$1,FALSE)*$A$15*$AE319,VLOOKUP($A319,'Project List'!$A$9:$BF$360,'Project List'!AB$1,FALSE))),0)</f>
        <v>Nil</v>
      </c>
      <c r="Z319" s="13" t="str">
        <f>_xlfn.IFNA(IF(VLOOKUP($A319,'Project List'!$A$9:$BF$360,'Project List'!AC$1,FALSE)=0,"Nil",
IF(OR($E319="Potential",$E319="Proposed",$E319="Deferred",$E319="Cancelled",$E319="Closed"),VLOOKUP($A319,'Project List'!$A$9:$BF$360,'Project List'!AC$1,FALSE)*$A$15*$AE319,VLOOKUP($A319,'Project List'!$A$9:$BF$360,'Project List'!AC$1,FALSE))),0)</f>
        <v>Nil</v>
      </c>
      <c r="AA319" s="13" t="str">
        <f>_xlfn.IFNA(IF(VLOOKUP($A319,'Project List'!$A$9:$BF$360,'Project List'!AD$1,FALSE)=0,"Nil",
IF(OR($E319="Potential",$E319="Proposed",$E319="Deferred",$E319="Cancelled",$E319="Closed"),VLOOKUP($A319,'Project List'!$A$9:$BF$360,'Project List'!AD$1,FALSE)*$A$15*$AE319,VLOOKUP($A319,'Project List'!$A$9:$BF$360,'Project List'!AD$1,FALSE))),0)</f>
        <v>Nil</v>
      </c>
      <c r="AB319" s="13">
        <f>_xlfn.IFNA(IF(VLOOKUP($A319,'Project List'!$A$9:$BF$360,'Project List'!AE$1,FALSE)=0,"Nil",
IF(OR($E319="Potential",$E319="Proposed",$E319="Deferred",$E319="Cancelled",$E319="Closed"),VLOOKUP($A319,'Project List'!$A$9:$BF$360,'Project List'!AE$1,FALSE)*$A$15*$AE319,VLOOKUP($A319,'Project List'!$A$9:$BF$360,'Project List'!AE$1,FALSE))),0)</f>
        <v>800138.70152050443</v>
      </c>
      <c r="AC319" s="13" t="str">
        <f>_xlfn.IFNA(IF(VLOOKUP($A319,'Project List'!$A$9:$BF$360,'Project List'!AF$1,FALSE)=0,"Nil",
IF(OR($E319="Potential",$E319="Proposed",$E319="Deferred",$E319="Cancelled",$E319="Closed"),VLOOKUP($A319,'Project List'!$A$9:$BF$360,'Project List'!AF$1,FALSE)*$A$15*$AE319,VLOOKUP($A319,'Project List'!$A$9:$BF$360,'Project List'!AF$1,FALSE))),0)</f>
        <v>Nil</v>
      </c>
      <c r="AD319" s="42"/>
      <c r="AE319" s="248">
        <f>1+IF(ISNA(VLOOKUP($A319,'Project labour content'!$A$7:$D$255,'Project labour content'!$D$1,FALSE)),VLOOKUP($D319,'Project labour content'!$F$6:$G$15,'Project labour content'!$G$1,FALSE),VLOOKUP($A319,'Project labour content'!$A$7:$D$255,'Project labour content'!$D$1,FALSE))*('Project labour content'!$K$14/100)*1</f>
        <v>1.0009172263036388</v>
      </c>
      <c r="AG319" s="3"/>
      <c r="AH319" s="3"/>
      <c r="AI319" s="32"/>
      <c r="AJ319" s="32"/>
      <c r="AK319" s="32"/>
      <c r="AL319" s="32"/>
      <c r="AM319" s="59"/>
      <c r="AN319" s="59"/>
      <c r="AO319" s="59"/>
      <c r="AP319" s="59"/>
      <c r="AQ319" s="59"/>
    </row>
    <row r="320" spans="1:43" x14ac:dyDescent="0.25">
      <c r="A320" s="11" t="s">
        <v>976</v>
      </c>
      <c r="B320" s="11" t="str">
        <f>_xlfn.IFNA(VLOOKUP($A320,'Project List'!$A$9:$AF$360,'Project List'!G$1,FALSE),0)</f>
        <v>Substation Security Fencing Replacement 2024-2028</v>
      </c>
      <c r="C320" s="11" t="str">
        <f>_xlfn.IFNA(VLOOKUP($A320,'Project List'!$A$9:$AF$360,'Project List'!C$1,FALSE),0)</f>
        <v>ExAnte</v>
      </c>
      <c r="D320" s="11" t="str">
        <f>_xlfn.IFNA(VLOOKUP($A320,'Project List'!$A$9:$AF$360,'Project List'!D$1,FALSE),0)</f>
        <v>Security/Compliance</v>
      </c>
      <c r="E320" s="11" t="str">
        <f>_xlfn.IFNA(VLOOKUP($A320,'Project List'!$A$9:$AF$360,'Project List'!H$1,FALSE),0)</f>
        <v>Potential</v>
      </c>
      <c r="F320" s="105">
        <f>_xlfn.IFNA(VLOOKUP($A320,'Project List'!$A$9:$AF$360,'Project List'!I$1,FALSE),0)</f>
        <v>0</v>
      </c>
      <c r="G320" s="105">
        <f>_xlfn.IFNA(VLOOKUP($A320,'Project List'!$A$9:$AF$360,'Project List'!J$1,FALSE),0)</f>
        <v>0</v>
      </c>
      <c r="H320" s="105">
        <f>_xlfn.IFNA(VLOOKUP($A320,'Project List'!$A$9:$AF$360,'Project List'!K$1,FALSE),0)</f>
        <v>0</v>
      </c>
      <c r="I320" s="105">
        <f>_xlfn.IFNA(VLOOKUP($A320,'Project List'!$A$9:$AF$360,'Project List'!L$1,FALSE),0)</f>
        <v>0</v>
      </c>
      <c r="J320" s="105">
        <f>_xlfn.IFNA(VLOOKUP($A320,'Project List'!$A$9:$AF$360,'Project List'!M$1,FALSE),0)</f>
        <v>0</v>
      </c>
      <c r="K320" s="105">
        <f>_xlfn.IFNA(VLOOKUP($A320,'Project List'!$A$9:$AF$360,'Project List'!N$1,FALSE),0)</f>
        <v>0</v>
      </c>
      <c r="L320" s="105">
        <f>_xlfn.IFNA(VLOOKUP($A320,'Project List'!$A$9:$AF$360,'Project List'!O$1,FALSE),0)</f>
        <v>0</v>
      </c>
      <c r="M320" s="105">
        <f>_xlfn.IFNA(VLOOKUP($A320,'Project List'!$A$9:$AF$360,'Project List'!P$1,FALSE),0)</f>
        <v>0</v>
      </c>
      <c r="N320" s="105">
        <f>_xlfn.IFNA(VLOOKUP($A320,'Project List'!$A$9:$AF$360,'Project List'!Q$1,FALSE),0)</f>
        <v>0</v>
      </c>
      <c r="O320" s="105">
        <f>_xlfn.IFNA(VLOOKUP($A320,'Project List'!$A$9:$AF$360,'Project List'!R$1,FALSE),0)</f>
        <v>0</v>
      </c>
      <c r="P320" s="105">
        <f>_xlfn.IFNA(VLOOKUP($A320,'Project List'!$A$9:$AF$360,'Project List'!S$1,FALSE),0)</f>
        <v>0</v>
      </c>
      <c r="Q320" s="105">
        <f>_xlfn.IFNA(VLOOKUP($A320,'Project List'!$A$9:$AF$360,'Project List'!T$1,FALSE),0)</f>
        <v>0</v>
      </c>
      <c r="R320" s="105">
        <f>_xlfn.IFNA(VLOOKUP($A320,'Project List'!$A$9:$AF$360,'Project List'!U$1,FALSE),0)</f>
        <v>0</v>
      </c>
      <c r="S320" s="105">
        <f>_xlfn.IFNA(VLOOKUP($A320,'Project List'!$A$9:$AF$360,'Project List'!V$1,FALSE),0)</f>
        <v>0</v>
      </c>
      <c r="T320" s="105">
        <f>_xlfn.IFNA(VLOOKUP($A320,'Project List'!$A$9:$AF$360,'Project List'!W$1,FALSE),0)</f>
        <v>0</v>
      </c>
      <c r="U320" s="105">
        <f>_xlfn.IFNA(VLOOKUP($A320,'Project List'!$A$9:$AF$360,'Project List'!X$1,FALSE),0)</f>
        <v>0</v>
      </c>
      <c r="V320" s="13" t="str">
        <f>_xlfn.IFNA(IF(VLOOKUP($A320,'Project List'!$A$9:$BF$360,'Project List'!Y$1,FALSE)=0,"Nil",
IF(OR($E320="Potential",$E320="Proposed",$E320="Deferred",$E320="Cancelled",$E320="Closed"),VLOOKUP($A320,'Project List'!$A$9:$BF$360,'Project List'!Y$1,FALSE)*$A$15*$AE320,VLOOKUP($A320,'Project List'!$A$9:$BF$360,'Project List'!Y$1,FALSE))),0)</f>
        <v>Nil</v>
      </c>
      <c r="W320" s="13" t="str">
        <f>_xlfn.IFNA(IF(VLOOKUP($A320,'Project List'!$A$9:$BF$360,'Project List'!Z$1,FALSE)=0,"Nil",
IF(OR($E320="Potential",$E320="Proposed",$E320="Deferred",$E320="Cancelled",$E320="Closed"),VLOOKUP($A320,'Project List'!$A$9:$BF$360,'Project List'!Z$1,FALSE)*$A$15*$AE320,VLOOKUP($A320,'Project List'!$A$9:$BF$360,'Project List'!Z$1,FALSE))),0)</f>
        <v>Nil</v>
      </c>
      <c r="X320" s="13" t="str">
        <f>_xlfn.IFNA(IF(VLOOKUP($A320,'Project List'!$A$9:$BF$360,'Project List'!AA$1,FALSE)=0,"Nil",
IF(OR($E320="Potential",$E320="Proposed",$E320="Deferred",$E320="Cancelled",$E320="Closed"),VLOOKUP($A320,'Project List'!$A$9:$BF$360,'Project List'!AA$1,FALSE)*$A$15*$AE320,VLOOKUP($A320,'Project List'!$A$9:$BF$360,'Project List'!AA$1,FALSE))),0)</f>
        <v>Nil</v>
      </c>
      <c r="Y320" s="13">
        <f>_xlfn.IFNA(IF(VLOOKUP($A320,'Project List'!$A$9:$BF$360,'Project List'!AB$1,FALSE)=0,"Nil",
IF(OR($E320="Potential",$E320="Proposed",$E320="Deferred",$E320="Cancelled",$E320="Closed"),VLOOKUP($A320,'Project List'!$A$9:$BF$360,'Project List'!AB$1,FALSE)*$A$15*$AE320,VLOOKUP($A320,'Project List'!$A$9:$BF$360,'Project List'!AB$1,FALSE))),0)</f>
        <v>796364.0549121293</v>
      </c>
      <c r="Z320" s="13">
        <f>_xlfn.IFNA(IF(VLOOKUP($A320,'Project List'!$A$9:$BF$360,'Project List'!AC$1,FALSE)=0,"Nil",
IF(OR($E320="Potential",$E320="Proposed",$E320="Deferred",$E320="Cancelled",$E320="Closed"),VLOOKUP($A320,'Project List'!$A$9:$BF$360,'Project List'!AC$1,FALSE)*$A$15*$AE320,VLOOKUP($A320,'Project List'!$A$9:$BF$360,'Project List'!AC$1,FALSE))),0)</f>
        <v>1592728.1098242586</v>
      </c>
      <c r="AA320" s="13">
        <f>_xlfn.IFNA(IF(VLOOKUP($A320,'Project List'!$A$9:$BF$360,'Project List'!AD$1,FALSE)=0,"Nil",
IF(OR($E320="Potential",$E320="Proposed",$E320="Deferred",$E320="Cancelled",$E320="Closed"),VLOOKUP($A320,'Project List'!$A$9:$BF$360,'Project List'!AD$1,FALSE)*$A$15*$AE320,VLOOKUP($A320,'Project List'!$A$9:$BF$360,'Project List'!AD$1,FALSE))),0)</f>
        <v>2389092.1647363878</v>
      </c>
      <c r="AB320" s="13">
        <f>_xlfn.IFNA(IF(VLOOKUP($A320,'Project List'!$A$9:$BF$360,'Project List'!AE$1,FALSE)=0,"Nil",
IF(OR($E320="Potential",$E320="Proposed",$E320="Deferred",$E320="Cancelled",$E320="Closed"),VLOOKUP($A320,'Project List'!$A$9:$BF$360,'Project List'!AE$1,FALSE)*$A$15*$AE320,VLOOKUP($A320,'Project List'!$A$9:$BF$360,'Project List'!AE$1,FALSE))),0)</f>
        <v>3185456.2196485172</v>
      </c>
      <c r="AC320" s="13" t="str">
        <f>_xlfn.IFNA(IF(VLOOKUP($A320,'Project List'!$A$9:$BF$360,'Project List'!AF$1,FALSE)=0,"Nil",
IF(OR($E320="Potential",$E320="Proposed",$E320="Deferred",$E320="Cancelled",$E320="Closed"),VLOOKUP($A320,'Project List'!$A$9:$BF$360,'Project List'!AF$1,FALSE)*$A$15*$AE320,VLOOKUP($A320,'Project List'!$A$9:$BF$360,'Project List'!AF$1,FALSE))),0)</f>
        <v>Nil</v>
      </c>
      <c r="AD320" s="42"/>
      <c r="AE320" s="248">
        <f>1+IF(ISNA(VLOOKUP($A320,'Project labour content'!$A$7:$D$255,'Project labour content'!$D$1,FALSE)),VLOOKUP($D320,'Project labour content'!$F$6:$G$15,'Project labour content'!$G$1,FALSE),VLOOKUP($A320,'Project labour content'!$A$7:$D$255,'Project labour content'!$D$1,FALSE))*('Project labour content'!$K$14/100)*1</f>
        <v>1.0007303211401042</v>
      </c>
      <c r="AG320" s="3"/>
      <c r="AH320" s="3"/>
      <c r="AI320" s="32"/>
      <c r="AJ320" s="32"/>
      <c r="AK320" s="32"/>
      <c r="AL320" s="32"/>
      <c r="AM320" s="59"/>
      <c r="AN320" s="59"/>
      <c r="AO320" s="59"/>
      <c r="AP320" s="59"/>
      <c r="AQ320" s="59"/>
    </row>
    <row r="321" spans="1:43" x14ac:dyDescent="0.25">
      <c r="A321" s="11" t="s">
        <v>970</v>
      </c>
      <c r="B321" s="11" t="str">
        <f>_xlfn.IFNA(VLOOKUP($A321,'Project List'!$A$9:$AF$360,'Project List'!G$1,FALSE),0)</f>
        <v>Telecommunications Asset Optimisation 2024-2028</v>
      </c>
      <c r="C321" s="11" t="str">
        <f>_xlfn.IFNA(VLOOKUP($A321,'Project List'!$A$9:$AF$360,'Project List'!C$1,FALSE),0)</f>
        <v>ExAnte</v>
      </c>
      <c r="D321" s="11" t="str">
        <f>_xlfn.IFNA(VLOOKUP($A321,'Project List'!$A$9:$AF$360,'Project List'!D$1,FALSE),0)</f>
        <v>Replacement</v>
      </c>
      <c r="E321" s="11" t="str">
        <f>_xlfn.IFNA(VLOOKUP($A321,'Project List'!$A$9:$AF$360,'Project List'!H$1,FALSE),0)</f>
        <v>Potential</v>
      </c>
      <c r="F321" s="105">
        <f>_xlfn.IFNA(VLOOKUP($A321,'Project List'!$A$9:$AF$360,'Project List'!I$1,FALSE),0)</f>
        <v>0</v>
      </c>
      <c r="G321" s="105">
        <f>_xlfn.IFNA(VLOOKUP($A321,'Project List'!$A$9:$AF$360,'Project List'!J$1,FALSE),0)</f>
        <v>0</v>
      </c>
      <c r="H321" s="105">
        <f>_xlfn.IFNA(VLOOKUP($A321,'Project List'!$A$9:$AF$360,'Project List'!K$1,FALSE),0)</f>
        <v>0</v>
      </c>
      <c r="I321" s="105">
        <f>_xlfn.IFNA(VLOOKUP($A321,'Project List'!$A$9:$AF$360,'Project List'!L$1,FALSE),0)</f>
        <v>0</v>
      </c>
      <c r="J321" s="105">
        <f>_xlfn.IFNA(VLOOKUP($A321,'Project List'!$A$9:$AF$360,'Project List'!M$1,FALSE),0)</f>
        <v>0</v>
      </c>
      <c r="K321" s="105">
        <f>_xlfn.IFNA(VLOOKUP($A321,'Project List'!$A$9:$AF$360,'Project List'!N$1,FALSE),0)</f>
        <v>0</v>
      </c>
      <c r="L321" s="105">
        <f>_xlfn.IFNA(VLOOKUP($A321,'Project List'!$A$9:$AF$360,'Project List'!O$1,FALSE),0)</f>
        <v>0</v>
      </c>
      <c r="M321" s="105">
        <f>_xlfn.IFNA(VLOOKUP($A321,'Project List'!$A$9:$AF$360,'Project List'!P$1,FALSE),0)</f>
        <v>0</v>
      </c>
      <c r="N321" s="105">
        <f>_xlfn.IFNA(VLOOKUP($A321,'Project List'!$A$9:$AF$360,'Project List'!Q$1,FALSE),0)</f>
        <v>0</v>
      </c>
      <c r="O321" s="105">
        <f>_xlfn.IFNA(VLOOKUP($A321,'Project List'!$A$9:$AF$360,'Project List'!R$1,FALSE),0)</f>
        <v>0</v>
      </c>
      <c r="P321" s="105">
        <f>_xlfn.IFNA(VLOOKUP($A321,'Project List'!$A$9:$AF$360,'Project List'!S$1,FALSE),0)</f>
        <v>0</v>
      </c>
      <c r="Q321" s="105">
        <f>_xlfn.IFNA(VLOOKUP($A321,'Project List'!$A$9:$AF$360,'Project List'!T$1,FALSE),0)</f>
        <v>0</v>
      </c>
      <c r="R321" s="105">
        <f>_xlfn.IFNA(VLOOKUP($A321,'Project List'!$A$9:$AF$360,'Project List'!U$1,FALSE),0)</f>
        <v>0</v>
      </c>
      <c r="S321" s="105">
        <f>_xlfn.IFNA(VLOOKUP($A321,'Project List'!$A$9:$AF$360,'Project List'!V$1,FALSE),0)</f>
        <v>0</v>
      </c>
      <c r="T321" s="105">
        <f>_xlfn.IFNA(VLOOKUP($A321,'Project List'!$A$9:$AF$360,'Project List'!W$1,FALSE),0)</f>
        <v>0</v>
      </c>
      <c r="U321" s="105">
        <f>_xlfn.IFNA(VLOOKUP($A321,'Project List'!$A$9:$AF$360,'Project List'!X$1,FALSE),0)</f>
        <v>0</v>
      </c>
      <c r="V321" s="13" t="str">
        <f>_xlfn.IFNA(IF(VLOOKUP($A321,'Project List'!$A$9:$BF$360,'Project List'!Y$1,FALSE)=0,"Nil",
IF(OR($E321="Potential",$E321="Proposed",$E321="Deferred",$E321="Cancelled",$E321="Closed"),VLOOKUP($A321,'Project List'!$A$9:$BF$360,'Project List'!Y$1,FALSE)*$A$15*$AE321,VLOOKUP($A321,'Project List'!$A$9:$BF$360,'Project List'!Y$1,FALSE))),0)</f>
        <v>Nil</v>
      </c>
      <c r="W321" s="13" t="str">
        <f>_xlfn.IFNA(IF(VLOOKUP($A321,'Project List'!$A$9:$BF$360,'Project List'!Z$1,FALSE)=0,"Nil",
IF(OR($E321="Potential",$E321="Proposed",$E321="Deferred",$E321="Cancelled",$E321="Closed"),VLOOKUP($A321,'Project List'!$A$9:$BF$360,'Project List'!Z$1,FALSE)*$A$15*$AE321,VLOOKUP($A321,'Project List'!$A$9:$BF$360,'Project List'!Z$1,FALSE))),0)</f>
        <v>Nil</v>
      </c>
      <c r="X321" s="13" t="str">
        <f>_xlfn.IFNA(IF(VLOOKUP($A321,'Project List'!$A$9:$BF$360,'Project List'!AA$1,FALSE)=0,"Nil",
IF(OR($E321="Potential",$E321="Proposed",$E321="Deferred",$E321="Cancelled",$E321="Closed"),VLOOKUP($A321,'Project List'!$A$9:$BF$360,'Project List'!AA$1,FALSE)*$A$15*$AE321,VLOOKUP($A321,'Project List'!$A$9:$BF$360,'Project List'!AA$1,FALSE))),0)</f>
        <v>Nil</v>
      </c>
      <c r="Y321" s="13">
        <f>_xlfn.IFNA(IF(VLOOKUP($A321,'Project List'!$A$9:$BF$360,'Project List'!AB$1,FALSE)=0,"Nil",
IF(OR($E321="Potential",$E321="Proposed",$E321="Deferred",$E321="Cancelled",$E321="Closed"),VLOOKUP($A321,'Project List'!$A$9:$BF$360,'Project List'!AB$1,FALSE)*$A$15*$AE321,VLOOKUP($A321,'Project List'!$A$9:$BF$360,'Project List'!AB$1,FALSE))),0)</f>
        <v>469308.32721011154</v>
      </c>
      <c r="Z321" s="13">
        <f>_xlfn.IFNA(IF(VLOOKUP($A321,'Project List'!$A$9:$BF$360,'Project List'!AC$1,FALSE)=0,"Nil",
IF(OR($E321="Potential",$E321="Proposed",$E321="Deferred",$E321="Cancelled",$E321="Closed"),VLOOKUP($A321,'Project List'!$A$9:$BF$360,'Project List'!AC$1,FALSE)*$A$15*$AE321,VLOOKUP($A321,'Project List'!$A$9:$BF$360,'Project List'!AC$1,FALSE))),0)</f>
        <v>469308.32721011154</v>
      </c>
      <c r="AA321" s="13">
        <f>_xlfn.IFNA(IF(VLOOKUP($A321,'Project List'!$A$9:$BF$360,'Project List'!AD$1,FALSE)=0,"Nil",
IF(OR($E321="Potential",$E321="Proposed",$E321="Deferred",$E321="Cancelled",$E321="Closed"),VLOOKUP($A321,'Project List'!$A$9:$BF$360,'Project List'!AD$1,FALSE)*$A$15*$AE321,VLOOKUP($A321,'Project List'!$A$9:$BF$360,'Project List'!AD$1,FALSE))),0)</f>
        <v>483529.79167102405</v>
      </c>
      <c r="AB321" s="13" t="str">
        <f>_xlfn.IFNA(IF(VLOOKUP($A321,'Project List'!$A$9:$BF$360,'Project List'!AE$1,FALSE)=0,"Nil",
IF(OR($E321="Potential",$E321="Proposed",$E321="Deferred",$E321="Cancelled",$E321="Closed"),VLOOKUP($A321,'Project List'!$A$9:$BF$360,'Project List'!AE$1,FALSE)*$A$15*$AE321,VLOOKUP($A321,'Project List'!$A$9:$BF$360,'Project List'!AE$1,FALSE))),0)</f>
        <v>Nil</v>
      </c>
      <c r="AC321" s="13" t="str">
        <f>_xlfn.IFNA(IF(VLOOKUP($A321,'Project List'!$A$9:$BF$360,'Project List'!AF$1,FALSE)=0,"Nil",
IF(OR($E321="Potential",$E321="Proposed",$E321="Deferred",$E321="Cancelled",$E321="Closed"),VLOOKUP($A321,'Project List'!$A$9:$BF$360,'Project List'!AF$1,FALSE)*$A$15*$AE321,VLOOKUP($A321,'Project List'!$A$9:$BF$360,'Project List'!AF$1,FALSE))),0)</f>
        <v>Nil</v>
      </c>
      <c r="AD321" s="42"/>
      <c r="AE321" s="248">
        <f>1+IF(ISNA(VLOOKUP($A321,'Project labour content'!$A$7:$D$255,'Project labour content'!$D$1,FALSE)),VLOOKUP($D321,'Project labour content'!$F$6:$G$15,'Project labour content'!$G$1,FALSE),VLOOKUP($A321,'Project labour content'!$A$7:$D$255,'Project labour content'!$D$1,FALSE))*('Project labour content'!$K$14/100)*1</f>
        <v>1.0014089308333571</v>
      </c>
    </row>
    <row r="322" spans="1:43" x14ac:dyDescent="0.25">
      <c r="A322" s="11" t="s">
        <v>936</v>
      </c>
      <c r="B322" s="11" t="str">
        <f>_xlfn.IFNA(VLOOKUP($A322,'Project List'!$A$9:$AF$360,'Project List'!G$1,FALSE),0)</f>
        <v>Transmission Line Insulation System Replacement 2024-2028</v>
      </c>
      <c r="C322" s="11" t="str">
        <f>_xlfn.IFNA(VLOOKUP($A322,'Project List'!$A$9:$AF$360,'Project List'!C$1,FALSE),0)</f>
        <v>ExAnte</v>
      </c>
      <c r="D322" s="11" t="str">
        <f>_xlfn.IFNA(VLOOKUP($A322,'Project List'!$A$9:$AF$360,'Project List'!D$1,FALSE),0)</f>
        <v>Refurbishment</v>
      </c>
      <c r="E322" s="11" t="str">
        <f>_xlfn.IFNA(VLOOKUP($A322,'Project List'!$A$9:$AF$360,'Project List'!H$1,FALSE),0)</f>
        <v>Potential</v>
      </c>
      <c r="F322" s="105">
        <f>_xlfn.IFNA(VLOOKUP($A322,'Project List'!$A$9:$AF$360,'Project List'!I$1,FALSE),0)</f>
        <v>0</v>
      </c>
      <c r="G322" s="105">
        <f>_xlfn.IFNA(VLOOKUP($A322,'Project List'!$A$9:$AF$360,'Project List'!J$1,FALSE),0)</f>
        <v>0</v>
      </c>
      <c r="H322" s="105">
        <f>_xlfn.IFNA(VLOOKUP($A322,'Project List'!$A$9:$AF$360,'Project List'!K$1,FALSE),0)</f>
        <v>0</v>
      </c>
      <c r="I322" s="105">
        <f>_xlfn.IFNA(VLOOKUP($A322,'Project List'!$A$9:$AF$360,'Project List'!L$1,FALSE),0)</f>
        <v>0</v>
      </c>
      <c r="J322" s="105">
        <f>_xlfn.IFNA(VLOOKUP($A322,'Project List'!$A$9:$AF$360,'Project List'!M$1,FALSE),0)</f>
        <v>0</v>
      </c>
      <c r="K322" s="105">
        <f>_xlfn.IFNA(VLOOKUP($A322,'Project List'!$A$9:$AF$360,'Project List'!N$1,FALSE),0)</f>
        <v>0</v>
      </c>
      <c r="L322" s="105">
        <f>_xlfn.IFNA(VLOOKUP($A322,'Project List'!$A$9:$AF$360,'Project List'!O$1,FALSE),0)</f>
        <v>0</v>
      </c>
      <c r="M322" s="105">
        <f>_xlfn.IFNA(VLOOKUP($A322,'Project List'!$A$9:$AF$360,'Project List'!P$1,FALSE),0)</f>
        <v>0</v>
      </c>
      <c r="N322" s="105">
        <f>_xlfn.IFNA(VLOOKUP($A322,'Project List'!$A$9:$AF$360,'Project List'!Q$1,FALSE),0)</f>
        <v>0</v>
      </c>
      <c r="O322" s="105">
        <f>_xlfn.IFNA(VLOOKUP($A322,'Project List'!$A$9:$AF$360,'Project List'!R$1,FALSE),0)</f>
        <v>0</v>
      </c>
      <c r="P322" s="105">
        <f>_xlfn.IFNA(VLOOKUP($A322,'Project List'!$A$9:$AF$360,'Project List'!S$1,FALSE),0)</f>
        <v>0</v>
      </c>
      <c r="Q322" s="105">
        <f>_xlfn.IFNA(VLOOKUP($A322,'Project List'!$A$9:$AF$360,'Project List'!T$1,FALSE),0)</f>
        <v>0</v>
      </c>
      <c r="R322" s="105">
        <f>_xlfn.IFNA(VLOOKUP($A322,'Project List'!$A$9:$AF$360,'Project List'!U$1,FALSE),0)</f>
        <v>0</v>
      </c>
      <c r="S322" s="105">
        <f>_xlfn.IFNA(VLOOKUP($A322,'Project List'!$A$9:$AF$360,'Project List'!V$1,FALSE),0)</f>
        <v>0</v>
      </c>
      <c r="T322" s="105">
        <f>_xlfn.IFNA(VLOOKUP($A322,'Project List'!$A$9:$AF$360,'Project List'!W$1,FALSE),0)</f>
        <v>0</v>
      </c>
      <c r="U322" s="105">
        <f>_xlfn.IFNA(VLOOKUP($A322,'Project List'!$A$9:$AF$360,'Project List'!X$1,FALSE),0)</f>
        <v>0</v>
      </c>
      <c r="V322" s="13" t="str">
        <f>_xlfn.IFNA(IF(VLOOKUP($A322,'Project List'!$A$9:$BF$360,'Project List'!Y$1,FALSE)=0,"Nil",
IF(OR($E322="Potential",$E322="Proposed",$E322="Deferred",$E322="Cancelled",$E322="Closed"),VLOOKUP($A322,'Project List'!$A$9:$BF$360,'Project List'!Y$1,FALSE)*$A$15*$AE322,VLOOKUP($A322,'Project List'!$A$9:$BF$360,'Project List'!Y$1,FALSE))),0)</f>
        <v>Nil</v>
      </c>
      <c r="W322" s="13" t="str">
        <f>_xlfn.IFNA(IF(VLOOKUP($A322,'Project List'!$A$9:$BF$360,'Project List'!Z$1,FALSE)=0,"Nil",
IF(OR($E322="Potential",$E322="Proposed",$E322="Deferred",$E322="Cancelled",$E322="Closed"),VLOOKUP($A322,'Project List'!$A$9:$BF$360,'Project List'!Z$1,FALSE)*$A$15*$AE322,VLOOKUP($A322,'Project List'!$A$9:$BF$360,'Project List'!Z$1,FALSE))),0)</f>
        <v>Nil</v>
      </c>
      <c r="X322" s="13">
        <f>_xlfn.IFNA(IF(VLOOKUP($A322,'Project List'!$A$9:$BF$360,'Project List'!AA$1,FALSE)=0,"Nil",
IF(OR($E322="Potential",$E322="Proposed",$E322="Deferred",$E322="Cancelled",$E322="Closed"),VLOOKUP($A322,'Project List'!$A$9:$BF$360,'Project List'!AA$1,FALSE)*$A$15*$AE322,VLOOKUP($A322,'Project List'!$A$9:$BF$360,'Project List'!AA$1,FALSE))),0)</f>
        <v>3223539.0729644899</v>
      </c>
      <c r="Y322" s="13">
        <f>_xlfn.IFNA(IF(VLOOKUP($A322,'Project List'!$A$9:$BF$360,'Project List'!AB$1,FALSE)=0,"Nil",
IF(OR($E322="Potential",$E322="Proposed",$E322="Deferred",$E322="Cancelled",$E322="Closed"),VLOOKUP($A322,'Project List'!$A$9:$BF$360,'Project List'!AB$1,FALSE)*$A$15*$AE322,VLOOKUP($A322,'Project List'!$A$9:$BF$360,'Project List'!AB$1,FALSE))),0)</f>
        <v>3223539.0729644899</v>
      </c>
      <c r="Z322" s="13">
        <f>_xlfn.IFNA(IF(VLOOKUP($A322,'Project List'!$A$9:$BF$360,'Project List'!AC$1,FALSE)=0,"Nil",
IF(OR($E322="Potential",$E322="Proposed",$E322="Deferred",$E322="Cancelled",$E322="Closed"),VLOOKUP($A322,'Project List'!$A$9:$BF$360,'Project List'!AC$1,FALSE)*$A$15*$AE322,VLOOKUP($A322,'Project List'!$A$9:$BF$360,'Project List'!AC$1,FALSE))),0)</f>
        <v>6447078.1459289799</v>
      </c>
      <c r="AA322" s="13">
        <f>_xlfn.IFNA(IF(VLOOKUP($A322,'Project List'!$A$9:$BF$360,'Project List'!AD$1,FALSE)=0,"Nil",
IF(OR($E322="Potential",$E322="Proposed",$E322="Deferred",$E322="Cancelled",$E322="Closed"),VLOOKUP($A322,'Project List'!$A$9:$BF$360,'Project List'!AD$1,FALSE)*$A$15*$AE322,VLOOKUP($A322,'Project List'!$A$9:$BF$360,'Project List'!AD$1,FALSE))),0)</f>
        <v>9348263.3115970194</v>
      </c>
      <c r="AB322" s="13">
        <f>_xlfn.IFNA(IF(VLOOKUP($A322,'Project List'!$A$9:$BF$360,'Project List'!AE$1,FALSE)=0,"Nil",
IF(OR($E322="Potential",$E322="Proposed",$E322="Deferred",$E322="Cancelled",$E322="Closed"),VLOOKUP($A322,'Project List'!$A$9:$BF$360,'Project List'!AE$1,FALSE)*$A$15*$AE322,VLOOKUP($A322,'Project List'!$A$9:$BF$360,'Project List'!AE$1,FALSE))),0)</f>
        <v>9992971.1261899173</v>
      </c>
      <c r="AC322" s="13" t="str">
        <f>_xlfn.IFNA(IF(VLOOKUP($A322,'Project List'!$A$9:$BF$360,'Project List'!AF$1,FALSE)=0,"Nil",
IF(OR($E322="Potential",$E322="Proposed",$E322="Deferred",$E322="Cancelled",$E322="Closed"),VLOOKUP($A322,'Project List'!$A$9:$BF$360,'Project List'!AF$1,FALSE)*$A$15*$AE322,VLOOKUP($A322,'Project List'!$A$9:$BF$360,'Project List'!AF$1,FALSE))),0)</f>
        <v>Nil</v>
      </c>
      <c r="AD322" s="42"/>
      <c r="AE322" s="248">
        <f>1+IF(ISNA(VLOOKUP($A322,'Project labour content'!$A$7:$D$255,'Project labour content'!$D$1,FALSE)),VLOOKUP($D322,'Project labour content'!$F$6:$G$15,'Project labour content'!$G$1,FALSE),VLOOKUP($A322,'Project labour content'!$A$7:$D$255,'Project labour content'!$D$1,FALSE))*('Project labour content'!$K$14/100)*1</f>
        <v>1.0008100796758554</v>
      </c>
    </row>
    <row r="323" spans="1:43" x14ac:dyDescent="0.25">
      <c r="A323" s="11" t="s">
        <v>977</v>
      </c>
      <c r="B323" s="11" t="str">
        <f>_xlfn.IFNA(VLOOKUP($A323,'Project List'!$A$9:$AF$360,'Project List'!G$1,FALSE),0)</f>
        <v>Transmission Tower Anti-Climb Installation</v>
      </c>
      <c r="C323" s="11" t="str">
        <f>_xlfn.IFNA(VLOOKUP($A323,'Project List'!$A$9:$AF$360,'Project List'!C$1,FALSE),0)</f>
        <v>ExAnte</v>
      </c>
      <c r="D323" s="11" t="str">
        <f>_xlfn.IFNA(VLOOKUP($A323,'Project List'!$A$9:$AF$360,'Project List'!D$1,FALSE),0)</f>
        <v>Security/Compliance</v>
      </c>
      <c r="E323" s="11" t="str">
        <f>_xlfn.IFNA(VLOOKUP($A323,'Project List'!$A$9:$AF$360,'Project List'!H$1,FALSE),0)</f>
        <v>Potential</v>
      </c>
      <c r="F323" s="105">
        <f>_xlfn.IFNA(VLOOKUP($A323,'Project List'!$A$9:$AF$360,'Project List'!I$1,FALSE),0)</f>
        <v>0</v>
      </c>
      <c r="G323" s="105">
        <f>_xlfn.IFNA(VLOOKUP($A323,'Project List'!$A$9:$AF$360,'Project List'!J$1,FALSE),0)</f>
        <v>0</v>
      </c>
      <c r="H323" s="105">
        <f>_xlfn.IFNA(VLOOKUP($A323,'Project List'!$A$9:$AF$360,'Project List'!K$1,FALSE),0)</f>
        <v>0</v>
      </c>
      <c r="I323" s="105">
        <f>_xlfn.IFNA(VLOOKUP($A323,'Project List'!$A$9:$AF$360,'Project List'!L$1,FALSE),0)</f>
        <v>0</v>
      </c>
      <c r="J323" s="105">
        <f>_xlfn.IFNA(VLOOKUP($A323,'Project List'!$A$9:$AF$360,'Project List'!M$1,FALSE),0)</f>
        <v>0</v>
      </c>
      <c r="K323" s="105">
        <f>_xlfn.IFNA(VLOOKUP($A323,'Project List'!$A$9:$AF$360,'Project List'!N$1,FALSE),0)</f>
        <v>0</v>
      </c>
      <c r="L323" s="105">
        <f>_xlfn.IFNA(VLOOKUP($A323,'Project List'!$A$9:$AF$360,'Project List'!O$1,FALSE),0)</f>
        <v>0</v>
      </c>
      <c r="M323" s="105">
        <f>_xlfn.IFNA(VLOOKUP($A323,'Project List'!$A$9:$AF$360,'Project List'!P$1,FALSE),0)</f>
        <v>0</v>
      </c>
      <c r="N323" s="105">
        <f>_xlfn.IFNA(VLOOKUP($A323,'Project List'!$A$9:$AF$360,'Project List'!Q$1,FALSE),0)</f>
        <v>0</v>
      </c>
      <c r="O323" s="105">
        <f>_xlfn.IFNA(VLOOKUP($A323,'Project List'!$A$9:$AF$360,'Project List'!R$1,FALSE),0)</f>
        <v>0</v>
      </c>
      <c r="P323" s="105">
        <f>_xlfn.IFNA(VLOOKUP($A323,'Project List'!$A$9:$AF$360,'Project List'!S$1,FALSE),0)</f>
        <v>0</v>
      </c>
      <c r="Q323" s="105">
        <f>_xlfn.IFNA(VLOOKUP($A323,'Project List'!$A$9:$AF$360,'Project List'!T$1,FALSE),0)</f>
        <v>0</v>
      </c>
      <c r="R323" s="105">
        <f>_xlfn.IFNA(VLOOKUP($A323,'Project List'!$A$9:$AF$360,'Project List'!U$1,FALSE),0)</f>
        <v>0</v>
      </c>
      <c r="S323" s="105">
        <f>_xlfn.IFNA(VLOOKUP($A323,'Project List'!$A$9:$AF$360,'Project List'!V$1,FALSE),0)</f>
        <v>0</v>
      </c>
      <c r="T323" s="105">
        <f>_xlfn.IFNA(VLOOKUP($A323,'Project List'!$A$9:$AF$360,'Project List'!W$1,FALSE),0)</f>
        <v>0</v>
      </c>
      <c r="U323" s="105">
        <f>_xlfn.IFNA(VLOOKUP($A323,'Project List'!$A$9:$AF$360,'Project List'!X$1,FALSE),0)</f>
        <v>0</v>
      </c>
      <c r="V323" s="13" t="str">
        <f>_xlfn.IFNA(IF(VLOOKUP($A323,'Project List'!$A$9:$BF$360,'Project List'!Y$1,FALSE)=0,"Nil",
IF(OR($E323="Potential",$E323="Proposed",$E323="Deferred",$E323="Cancelled",$E323="Closed"),VLOOKUP($A323,'Project List'!$A$9:$BF$360,'Project List'!Y$1,FALSE)*$A$15*$AE323,VLOOKUP($A323,'Project List'!$A$9:$BF$360,'Project List'!Y$1,FALSE))),0)</f>
        <v>Nil</v>
      </c>
      <c r="W323" s="13" t="str">
        <f>_xlfn.IFNA(IF(VLOOKUP($A323,'Project List'!$A$9:$BF$360,'Project List'!Z$1,FALSE)=0,"Nil",
IF(OR($E323="Potential",$E323="Proposed",$E323="Deferred",$E323="Cancelled",$E323="Closed"),VLOOKUP($A323,'Project List'!$A$9:$BF$360,'Project List'!Z$1,FALSE)*$A$15*$AE323,VLOOKUP($A323,'Project List'!$A$9:$BF$360,'Project List'!Z$1,FALSE))),0)</f>
        <v>Nil</v>
      </c>
      <c r="X323" s="13">
        <f>_xlfn.IFNA(IF(VLOOKUP($A323,'Project List'!$A$9:$BF$360,'Project List'!AA$1,FALSE)=0,"Nil",
IF(OR($E323="Potential",$E323="Proposed",$E323="Deferred",$E323="Cancelled",$E323="Closed"),VLOOKUP($A323,'Project List'!$A$9:$BF$360,'Project List'!AA$1,FALSE)*$A$15*$AE323,VLOOKUP($A323,'Project List'!$A$9:$BF$360,'Project List'!AA$1,FALSE))),0)</f>
        <v>2089151.1575288265</v>
      </c>
      <c r="Y323" s="13">
        <f>_xlfn.IFNA(IF(VLOOKUP($A323,'Project List'!$A$9:$BF$360,'Project List'!AB$1,FALSE)=0,"Nil",
IF(OR($E323="Potential",$E323="Proposed",$E323="Deferred",$E323="Cancelled",$E323="Closed"),VLOOKUP($A323,'Project List'!$A$9:$BF$360,'Project List'!AB$1,FALSE)*$A$15*$AE323,VLOOKUP($A323,'Project List'!$A$9:$BF$360,'Project List'!AB$1,FALSE))),0)</f>
        <v>4178302.315057653</v>
      </c>
      <c r="Z323" s="13">
        <f>_xlfn.IFNA(IF(VLOOKUP($A323,'Project List'!$A$9:$BF$360,'Project List'!AC$1,FALSE)=0,"Nil",
IF(OR($E323="Potential",$E323="Proposed",$E323="Deferred",$E323="Cancelled",$E323="Closed"),VLOOKUP($A323,'Project List'!$A$9:$BF$360,'Project List'!AC$1,FALSE)*$A$15*$AE323,VLOOKUP($A323,'Project List'!$A$9:$BF$360,'Project List'!AC$1,FALSE))),0)</f>
        <v>4178302.315057653</v>
      </c>
      <c r="AA323" s="13">
        <f>_xlfn.IFNA(IF(VLOOKUP($A323,'Project List'!$A$9:$BF$360,'Project List'!AD$1,FALSE)=0,"Nil",
IF(OR($E323="Potential",$E323="Proposed",$E323="Deferred",$E323="Cancelled",$E323="Closed"),VLOOKUP($A323,'Project List'!$A$9:$BF$360,'Project List'!AD$1,FALSE)*$A$15*$AE323,VLOOKUP($A323,'Project List'!$A$9:$BF$360,'Project List'!AD$1,FALSE))),0)</f>
        <v>4178302.315057653</v>
      </c>
      <c r="AB323" s="13">
        <f>_xlfn.IFNA(IF(VLOOKUP($A323,'Project List'!$A$9:$BF$360,'Project List'!AE$1,FALSE)=0,"Nil",
IF(OR($E323="Potential",$E323="Proposed",$E323="Deferred",$E323="Cancelled",$E323="Closed"),VLOOKUP($A323,'Project List'!$A$9:$BF$360,'Project List'!AE$1,FALSE)*$A$15*$AE323,VLOOKUP($A323,'Project List'!$A$9:$BF$360,'Project List'!AE$1,FALSE))),0)</f>
        <v>6267453.47258648</v>
      </c>
      <c r="AC323" s="13" t="str">
        <f>_xlfn.IFNA(IF(VLOOKUP($A323,'Project List'!$A$9:$BF$360,'Project List'!AF$1,FALSE)=0,"Nil",
IF(OR($E323="Potential",$E323="Proposed",$E323="Deferred",$E323="Cancelled",$E323="Closed"),VLOOKUP($A323,'Project List'!$A$9:$BF$360,'Project List'!AF$1,FALSE)*$A$15*$AE323,VLOOKUP($A323,'Project List'!$A$9:$BF$360,'Project List'!AF$1,FALSE))),0)</f>
        <v>Nil</v>
      </c>
      <c r="AD323" s="42"/>
      <c r="AE323" s="248">
        <f>1+IF(ISNA(VLOOKUP($A323,'Project labour content'!$A$7:$D$255,'Project labour content'!$D$1,FALSE)),VLOOKUP($D323,'Project labour content'!$F$6:$G$15,'Project labour content'!$G$1,FALSE),VLOOKUP($A323,'Project labour content'!$A$7:$D$255,'Project labour content'!$D$1,FALSE))*('Project labour content'!$K$14/100)*1</f>
        <v>1.0004074689393361</v>
      </c>
    </row>
    <row r="324" spans="1:43" x14ac:dyDescent="0.25">
      <c r="A324" s="11" t="s">
        <v>951</v>
      </c>
      <c r="B324" s="11" t="str">
        <f>_xlfn.IFNA(VLOOKUP($A324,'Project List'!$A$9:$AF$360,'Project List'!G$1,FALSE),0)</f>
        <v>Surge Arrester Unit Asset Replacement 2024-2028</v>
      </c>
      <c r="C324" s="11" t="str">
        <f>_xlfn.IFNA(VLOOKUP($A324,'Project List'!$A$9:$AF$360,'Project List'!C$1,FALSE),0)</f>
        <v>ExAnte</v>
      </c>
      <c r="D324" s="11" t="str">
        <f>_xlfn.IFNA(VLOOKUP($A324,'Project List'!$A$9:$AF$360,'Project List'!D$1,FALSE),0)</f>
        <v>Replacement</v>
      </c>
      <c r="E324" s="11" t="str">
        <f>_xlfn.IFNA(VLOOKUP($A324,'Project List'!$A$9:$AF$360,'Project List'!H$1,FALSE),0)</f>
        <v>Proposed</v>
      </c>
      <c r="F324" s="105">
        <f>_xlfn.IFNA(VLOOKUP($A324,'Project List'!$A$9:$AF$360,'Project List'!I$1,FALSE),0)</f>
        <v>0</v>
      </c>
      <c r="G324" s="105">
        <f>_xlfn.IFNA(VLOOKUP($A324,'Project List'!$A$9:$AF$360,'Project List'!J$1,FALSE),0)</f>
        <v>0</v>
      </c>
      <c r="H324" s="105">
        <f>_xlfn.IFNA(VLOOKUP($A324,'Project List'!$A$9:$AF$360,'Project List'!K$1,FALSE),0)</f>
        <v>0</v>
      </c>
      <c r="I324" s="105">
        <f>_xlfn.IFNA(VLOOKUP($A324,'Project List'!$A$9:$AF$360,'Project List'!L$1,FALSE),0)</f>
        <v>0</v>
      </c>
      <c r="J324" s="105">
        <f>_xlfn.IFNA(VLOOKUP($A324,'Project List'!$A$9:$AF$360,'Project List'!M$1,FALSE),0)</f>
        <v>0</v>
      </c>
      <c r="K324" s="105">
        <f>_xlfn.IFNA(VLOOKUP($A324,'Project List'!$A$9:$AF$360,'Project List'!N$1,FALSE),0)</f>
        <v>0</v>
      </c>
      <c r="L324" s="105">
        <f>_xlfn.IFNA(VLOOKUP($A324,'Project List'!$A$9:$AF$360,'Project List'!O$1,FALSE),0)</f>
        <v>0</v>
      </c>
      <c r="M324" s="105">
        <f>_xlfn.IFNA(VLOOKUP($A324,'Project List'!$A$9:$AF$360,'Project List'!P$1,FALSE),0)</f>
        <v>0</v>
      </c>
      <c r="N324" s="105">
        <f>_xlfn.IFNA(VLOOKUP($A324,'Project List'!$A$9:$AF$360,'Project List'!Q$1,FALSE),0)</f>
        <v>0</v>
      </c>
      <c r="O324" s="105">
        <f>_xlfn.IFNA(VLOOKUP($A324,'Project List'!$A$9:$AF$360,'Project List'!R$1,FALSE),0)</f>
        <v>0</v>
      </c>
      <c r="P324" s="105">
        <f>_xlfn.IFNA(VLOOKUP($A324,'Project List'!$A$9:$AF$360,'Project List'!S$1,FALSE),0)</f>
        <v>0</v>
      </c>
      <c r="Q324" s="105">
        <f>_xlfn.IFNA(VLOOKUP($A324,'Project List'!$A$9:$AF$360,'Project List'!T$1,FALSE),0)</f>
        <v>0</v>
      </c>
      <c r="R324" s="105">
        <f>_xlfn.IFNA(VLOOKUP($A324,'Project List'!$A$9:$AF$360,'Project List'!U$1,FALSE),0)</f>
        <v>0</v>
      </c>
      <c r="S324" s="105">
        <f>_xlfn.IFNA(VLOOKUP($A324,'Project List'!$A$9:$AF$360,'Project List'!V$1,FALSE),0)</f>
        <v>0</v>
      </c>
      <c r="T324" s="105">
        <f>_xlfn.IFNA(VLOOKUP($A324,'Project List'!$A$9:$AF$360,'Project List'!W$1,FALSE),0)</f>
        <v>0</v>
      </c>
      <c r="U324" s="105">
        <f>_xlfn.IFNA(VLOOKUP($A324,'Project List'!$A$9:$AF$360,'Project List'!X$1,FALSE),0)</f>
        <v>0</v>
      </c>
      <c r="V324" s="13" t="str">
        <f>_xlfn.IFNA(IF(VLOOKUP($A324,'Project List'!$A$9:$BF$360,'Project List'!Y$1,FALSE)=0,"Nil",
IF(OR($E324="Potential",$E324="Proposed",$E324="Deferred",$E324="Cancelled",$E324="Closed"),VLOOKUP($A324,'Project List'!$A$9:$BF$360,'Project List'!Y$1,FALSE)*$A$15*$AE324,VLOOKUP($A324,'Project List'!$A$9:$BF$360,'Project List'!Y$1,FALSE))),0)</f>
        <v>Nil</v>
      </c>
      <c r="W324" s="13" t="str">
        <f>_xlfn.IFNA(IF(VLOOKUP($A324,'Project List'!$A$9:$BF$360,'Project List'!Z$1,FALSE)=0,"Nil",
IF(OR($E324="Potential",$E324="Proposed",$E324="Deferred",$E324="Cancelled",$E324="Closed"),VLOOKUP($A324,'Project List'!$A$9:$BF$360,'Project List'!Z$1,FALSE)*$A$15*$AE324,VLOOKUP($A324,'Project List'!$A$9:$BF$360,'Project List'!Z$1,FALSE))),0)</f>
        <v>Nil</v>
      </c>
      <c r="X324" s="13">
        <f>_xlfn.IFNA(IF(VLOOKUP($A324,'Project List'!$A$9:$BF$360,'Project List'!AA$1,FALSE)=0,"Nil",
IF(OR($E324="Potential",$E324="Proposed",$E324="Deferred",$E324="Cancelled",$E324="Closed"),VLOOKUP($A324,'Project List'!$A$9:$BF$360,'Project List'!AA$1,FALSE)*$A$15*$AE324,VLOOKUP($A324,'Project List'!$A$9:$BF$360,'Project List'!AA$1,FALSE))),0)</f>
        <v>666401.47439591994</v>
      </c>
      <c r="Y324" s="13">
        <f>_xlfn.IFNA(IF(VLOOKUP($A324,'Project List'!$A$9:$BF$360,'Project List'!AB$1,FALSE)=0,"Nil",
IF(OR($E324="Potential",$E324="Proposed",$E324="Deferred",$E324="Cancelled",$E324="Closed"),VLOOKUP($A324,'Project List'!$A$9:$BF$360,'Project List'!AB$1,FALSE)*$A$15*$AE324,VLOOKUP($A324,'Project List'!$A$9:$BF$360,'Project List'!AB$1,FALSE))),0)</f>
        <v>666401.47439591994</v>
      </c>
      <c r="Z324" s="13">
        <f>_xlfn.IFNA(IF(VLOOKUP($A324,'Project List'!$A$9:$BF$360,'Project List'!AC$1,FALSE)=0,"Nil",
IF(OR($E324="Potential",$E324="Proposed",$E324="Deferred",$E324="Cancelled",$E324="Closed"),VLOOKUP($A324,'Project List'!$A$9:$BF$360,'Project List'!AC$1,FALSE)*$A$15*$AE324,VLOOKUP($A324,'Project List'!$A$9:$BF$360,'Project List'!AC$1,FALSE))),0)</f>
        <v>1332802.9487918399</v>
      </c>
      <c r="AA324" s="13">
        <f>_xlfn.IFNA(IF(VLOOKUP($A324,'Project List'!$A$9:$BF$360,'Project List'!AD$1,FALSE)=0,"Nil",
IF(OR($E324="Potential",$E324="Proposed",$E324="Deferred",$E324="Cancelled",$E324="Closed"),VLOOKUP($A324,'Project List'!$A$9:$BF$360,'Project List'!AD$1,FALSE)*$A$15*$AE324,VLOOKUP($A324,'Project List'!$A$9:$BF$360,'Project List'!AD$1,FALSE))),0)</f>
        <v>1932564.2757481674</v>
      </c>
      <c r="AB324" s="13">
        <f>_xlfn.IFNA(IF(VLOOKUP($A324,'Project List'!$A$9:$BF$360,'Project List'!AE$1,FALSE)=0,"Nil",
IF(OR($E324="Potential",$E324="Proposed",$E324="Deferred",$E324="Cancelled",$E324="Closed"),VLOOKUP($A324,'Project List'!$A$9:$BF$360,'Project List'!AE$1,FALSE)*$A$15*$AE324,VLOOKUP($A324,'Project List'!$A$9:$BF$360,'Project List'!AE$1,FALSE))),0)</f>
        <v>2065844.5706273513</v>
      </c>
      <c r="AC324" s="13" t="str">
        <f>_xlfn.IFNA(IF(VLOOKUP($A324,'Project List'!$A$9:$BF$360,'Project List'!AF$1,FALSE)=0,"Nil",
IF(OR($E324="Potential",$E324="Proposed",$E324="Deferred",$E324="Cancelled",$E324="Closed"),VLOOKUP($A324,'Project List'!$A$9:$BF$360,'Project List'!AF$1,FALSE)*$A$15*$AE324,VLOOKUP($A324,'Project List'!$A$9:$BF$360,'Project List'!AF$1,FALSE))),0)</f>
        <v>Nil</v>
      </c>
      <c r="AD324" s="42"/>
      <c r="AE324" s="248">
        <f>1+IF(ISNA(VLOOKUP($A324,'Project labour content'!$A$7:$D$255,'Project labour content'!$D$1,FALSE)),VLOOKUP($D324,'Project labour content'!$F$6:$G$15,'Project labour content'!$G$1,FALSE),VLOOKUP($A324,'Project labour content'!$A$7:$D$255,'Project labour content'!$D$1,FALSE))*('Project labour content'!$K$14/100)*1</f>
        <v>1.0011442206546928</v>
      </c>
      <c r="AG324" s="3"/>
      <c r="AH324" s="3"/>
      <c r="AI324" s="32"/>
      <c r="AJ324" s="32"/>
      <c r="AK324" s="32"/>
      <c r="AL324" s="32"/>
      <c r="AM324" s="59"/>
      <c r="AN324" s="59"/>
      <c r="AO324" s="59"/>
      <c r="AP324" s="59"/>
      <c r="AQ324" s="59"/>
    </row>
    <row r="325" spans="1:43" x14ac:dyDescent="0.25">
      <c r="A325" s="11" t="s">
        <v>937</v>
      </c>
      <c r="B325" s="11" t="str">
        <f>_xlfn.IFNA(VLOOKUP($A325,'Project List'!$A$9:$AF$360,'Project List'!G$1,FALSE),0)</f>
        <v>F1803 Hummocks - Ardrossan West 132kV Line Renewal</v>
      </c>
      <c r="C325" s="11" t="str">
        <f>_xlfn.IFNA(VLOOKUP($A325,'Project List'!$A$9:$AF$360,'Project List'!C$1,FALSE),0)</f>
        <v>ExAnte</v>
      </c>
      <c r="D325" s="11" t="str">
        <f>_xlfn.IFNA(VLOOKUP($A325,'Project List'!$A$9:$AF$360,'Project List'!D$1,FALSE),0)</f>
        <v>Replacement</v>
      </c>
      <c r="E325" s="11" t="str">
        <f>_xlfn.IFNA(VLOOKUP($A325,'Project List'!$A$9:$AF$360,'Project List'!H$1,FALSE),0)</f>
        <v>Proposed</v>
      </c>
      <c r="F325" s="105">
        <f>_xlfn.IFNA(VLOOKUP($A325,'Project List'!$A$9:$AF$360,'Project List'!I$1,FALSE),0)</f>
        <v>0</v>
      </c>
      <c r="G325" s="105">
        <f>_xlfn.IFNA(VLOOKUP($A325,'Project List'!$A$9:$AF$360,'Project List'!J$1,FALSE),0)</f>
        <v>0</v>
      </c>
      <c r="H325" s="105">
        <f>_xlfn.IFNA(VLOOKUP($A325,'Project List'!$A$9:$AF$360,'Project List'!K$1,FALSE),0)</f>
        <v>0</v>
      </c>
      <c r="I325" s="105">
        <f>_xlfn.IFNA(VLOOKUP($A325,'Project List'!$A$9:$AF$360,'Project List'!L$1,FALSE),0)</f>
        <v>0</v>
      </c>
      <c r="J325" s="105">
        <f>_xlfn.IFNA(VLOOKUP($A325,'Project List'!$A$9:$AF$360,'Project List'!M$1,FALSE),0)</f>
        <v>0</v>
      </c>
      <c r="K325" s="105">
        <f>_xlfn.IFNA(VLOOKUP($A325,'Project List'!$A$9:$AF$360,'Project List'!N$1,FALSE),0)</f>
        <v>0</v>
      </c>
      <c r="L325" s="105">
        <f>_xlfn.IFNA(VLOOKUP($A325,'Project List'!$A$9:$AF$360,'Project List'!O$1,FALSE),0)</f>
        <v>0</v>
      </c>
      <c r="M325" s="105">
        <f>_xlfn.IFNA(VLOOKUP($A325,'Project List'!$A$9:$AF$360,'Project List'!P$1,FALSE),0)</f>
        <v>0</v>
      </c>
      <c r="N325" s="105">
        <f>_xlfn.IFNA(VLOOKUP($A325,'Project List'!$A$9:$AF$360,'Project List'!Q$1,FALSE),0)</f>
        <v>0</v>
      </c>
      <c r="O325" s="105">
        <f>_xlfn.IFNA(VLOOKUP($A325,'Project List'!$A$9:$AF$360,'Project List'!R$1,FALSE),0)</f>
        <v>0</v>
      </c>
      <c r="P325" s="105">
        <f>_xlfn.IFNA(VLOOKUP($A325,'Project List'!$A$9:$AF$360,'Project List'!S$1,FALSE),0)</f>
        <v>0</v>
      </c>
      <c r="Q325" s="105">
        <f>_xlfn.IFNA(VLOOKUP($A325,'Project List'!$A$9:$AF$360,'Project List'!T$1,FALSE),0)</f>
        <v>0</v>
      </c>
      <c r="R325" s="105">
        <f>_xlfn.IFNA(VLOOKUP($A325,'Project List'!$A$9:$AF$360,'Project List'!U$1,FALSE),0)</f>
        <v>0</v>
      </c>
      <c r="S325" s="105">
        <f>_xlfn.IFNA(VLOOKUP($A325,'Project List'!$A$9:$AF$360,'Project List'!V$1,FALSE),0)</f>
        <v>0</v>
      </c>
      <c r="T325" s="105">
        <f>_xlfn.IFNA(VLOOKUP($A325,'Project List'!$A$9:$AF$360,'Project List'!W$1,FALSE),0)</f>
        <v>0</v>
      </c>
      <c r="U325" s="105">
        <f>_xlfn.IFNA(VLOOKUP($A325,'Project List'!$A$9:$AF$360,'Project List'!X$1,FALSE),0)</f>
        <v>0</v>
      </c>
      <c r="V325" s="13" t="str">
        <f>_xlfn.IFNA(IF(VLOOKUP($A325,'Project List'!$A$9:$BF$360,'Project List'!Y$1,FALSE)=0,"Nil",
IF(OR($E325="Potential",$E325="Proposed",$E325="Deferred",$E325="Cancelled",$E325="Closed"),VLOOKUP($A325,'Project List'!$A$9:$BF$360,'Project List'!Y$1,FALSE)*$A$15*$AE325,VLOOKUP($A325,'Project List'!$A$9:$BF$360,'Project List'!Y$1,FALSE))),0)</f>
        <v>Nil</v>
      </c>
      <c r="W325" s="13" t="str">
        <f>_xlfn.IFNA(IF(VLOOKUP($A325,'Project List'!$A$9:$BF$360,'Project List'!Z$1,FALSE)=0,"Nil",
IF(OR($E325="Potential",$E325="Proposed",$E325="Deferred",$E325="Cancelled",$E325="Closed"),VLOOKUP($A325,'Project List'!$A$9:$BF$360,'Project List'!Z$1,FALSE)*$A$15*$AE325,VLOOKUP($A325,'Project List'!$A$9:$BF$360,'Project List'!Z$1,FALSE))),0)</f>
        <v>Nil</v>
      </c>
      <c r="X325" s="13">
        <f>_xlfn.IFNA(IF(VLOOKUP($A325,'Project List'!$A$9:$BF$360,'Project List'!AA$1,FALSE)=0,"Nil",
IF(OR($E325="Potential",$E325="Proposed",$E325="Deferred",$E325="Cancelled",$E325="Closed"),VLOOKUP($A325,'Project List'!$A$9:$BF$360,'Project List'!AA$1,FALSE)*$A$15*$AE325,VLOOKUP($A325,'Project List'!$A$9:$BF$360,'Project List'!AA$1,FALSE))),0)</f>
        <v>3107685.4770449377</v>
      </c>
      <c r="Y325" s="13">
        <f>_xlfn.IFNA(IF(VLOOKUP($A325,'Project List'!$A$9:$BF$360,'Project List'!AB$1,FALSE)=0,"Nil",
IF(OR($E325="Potential",$E325="Proposed",$E325="Deferred",$E325="Cancelled",$E325="Closed"),VLOOKUP($A325,'Project List'!$A$9:$BF$360,'Project List'!AB$1,FALSE)*$A$15*$AE325,VLOOKUP($A325,'Project List'!$A$9:$BF$360,'Project List'!AB$1,FALSE))),0)</f>
        <v>3107685.4770449377</v>
      </c>
      <c r="Z325" s="13">
        <f>_xlfn.IFNA(IF(VLOOKUP($A325,'Project List'!$A$9:$BF$360,'Project List'!AC$1,FALSE)=0,"Nil",
IF(OR($E325="Potential",$E325="Proposed",$E325="Deferred",$E325="Cancelled",$E325="Closed"),VLOOKUP($A325,'Project List'!$A$9:$BF$360,'Project List'!AC$1,FALSE)*$A$15*$AE325,VLOOKUP($A325,'Project List'!$A$9:$BF$360,'Project List'!AC$1,FALSE))),0)</f>
        <v>6215370.9540898753</v>
      </c>
      <c r="AA325" s="13">
        <f>_xlfn.IFNA(IF(VLOOKUP($A325,'Project List'!$A$9:$BF$360,'Project List'!AD$1,FALSE)=0,"Nil",
IF(OR($E325="Potential",$E325="Proposed",$E325="Deferred",$E325="Cancelled",$E325="Closed"),VLOOKUP($A325,'Project List'!$A$9:$BF$360,'Project List'!AD$1,FALSE)*$A$15*$AE325,VLOOKUP($A325,'Project List'!$A$9:$BF$360,'Project List'!AD$1,FALSE))),0)</f>
        <v>9012287.883430317</v>
      </c>
      <c r="AB325" s="13">
        <f>_xlfn.IFNA(IF(VLOOKUP($A325,'Project List'!$A$9:$BF$360,'Project List'!AE$1,FALSE)=0,"Nil",
IF(OR($E325="Potential",$E325="Proposed",$E325="Deferred",$E325="Cancelled",$E325="Closed"),VLOOKUP($A325,'Project List'!$A$9:$BF$360,'Project List'!AE$1,FALSE)*$A$15*$AE325,VLOOKUP($A325,'Project List'!$A$9:$BF$360,'Project List'!AE$1,FALSE))),0)</f>
        <v>9633824.9788393062</v>
      </c>
      <c r="AC325" s="13" t="str">
        <f>_xlfn.IFNA(IF(VLOOKUP($A325,'Project List'!$A$9:$BF$360,'Project List'!AF$1,FALSE)=0,"Nil",
IF(OR($E325="Potential",$E325="Proposed",$E325="Deferred",$E325="Cancelled",$E325="Closed"),VLOOKUP($A325,'Project List'!$A$9:$BF$360,'Project List'!AF$1,FALSE)*$A$15*$AE325,VLOOKUP($A325,'Project List'!$A$9:$BF$360,'Project List'!AF$1,FALSE))),0)</f>
        <v>Nil</v>
      </c>
      <c r="AD325" s="42"/>
      <c r="AE325" s="248">
        <f>1+IF(ISNA(VLOOKUP($A325,'Project labour content'!$A$7:$D$255,'Project labour content'!$D$1,FALSE)),VLOOKUP($D325,'Project labour content'!$F$6:$G$15,'Project labour content'!$G$1,FALSE),VLOOKUP($A325,'Project labour content'!$A$7:$D$255,'Project labour content'!$D$1,FALSE))*('Project labour content'!$K$14/100)*1</f>
        <v>1.0005802206022352</v>
      </c>
      <c r="AG325" s="3"/>
      <c r="AH325" s="3"/>
      <c r="AI325" s="32"/>
      <c r="AJ325" s="32"/>
      <c r="AK325" s="32"/>
      <c r="AL325" s="32"/>
      <c r="AM325" s="59"/>
      <c r="AN325" s="59"/>
      <c r="AO325" s="59"/>
      <c r="AP325" s="59"/>
      <c r="AQ325" s="59"/>
    </row>
    <row r="326" spans="1:43" x14ac:dyDescent="0.25">
      <c r="A326" s="11" t="s">
        <v>960</v>
      </c>
      <c r="B326" s="11" t="str">
        <f>_xlfn.IFNA(VLOOKUP($A326,'Project List'!$A$9:$AF$360,'Project List'!G$1,FALSE),0)</f>
        <v>Transformer Bushing Unit Asset Replacement 2024-2028</v>
      </c>
      <c r="C326" s="11" t="str">
        <f>_xlfn.IFNA(VLOOKUP($A326,'Project List'!$A$9:$AF$360,'Project List'!C$1,FALSE),0)</f>
        <v>ExAnte</v>
      </c>
      <c r="D326" s="11" t="str">
        <f>_xlfn.IFNA(VLOOKUP($A326,'Project List'!$A$9:$AF$360,'Project List'!D$1,FALSE),0)</f>
        <v>Replacement</v>
      </c>
      <c r="E326" s="11" t="str">
        <f>_xlfn.IFNA(VLOOKUP($A326,'Project List'!$A$9:$AF$360,'Project List'!H$1,FALSE),0)</f>
        <v>Potential</v>
      </c>
      <c r="F326" s="105">
        <f>_xlfn.IFNA(VLOOKUP($A326,'Project List'!$A$9:$AF$360,'Project List'!I$1,FALSE),0)</f>
        <v>0</v>
      </c>
      <c r="G326" s="105">
        <f>_xlfn.IFNA(VLOOKUP($A326,'Project List'!$A$9:$AF$360,'Project List'!J$1,FALSE),0)</f>
        <v>0</v>
      </c>
      <c r="H326" s="105">
        <f>_xlfn.IFNA(VLOOKUP($A326,'Project List'!$A$9:$AF$360,'Project List'!K$1,FALSE),0)</f>
        <v>0</v>
      </c>
      <c r="I326" s="105">
        <f>_xlfn.IFNA(VLOOKUP($A326,'Project List'!$A$9:$AF$360,'Project List'!L$1,FALSE),0)</f>
        <v>0</v>
      </c>
      <c r="J326" s="105">
        <f>_xlfn.IFNA(VLOOKUP($A326,'Project List'!$A$9:$AF$360,'Project List'!M$1,FALSE),0)</f>
        <v>0</v>
      </c>
      <c r="K326" s="105">
        <f>_xlfn.IFNA(VLOOKUP($A326,'Project List'!$A$9:$AF$360,'Project List'!N$1,FALSE),0)</f>
        <v>0</v>
      </c>
      <c r="L326" s="105">
        <f>_xlfn.IFNA(VLOOKUP($A326,'Project List'!$A$9:$AF$360,'Project List'!O$1,FALSE),0)</f>
        <v>0</v>
      </c>
      <c r="M326" s="105">
        <f>_xlfn.IFNA(VLOOKUP($A326,'Project List'!$A$9:$AF$360,'Project List'!P$1,FALSE),0)</f>
        <v>0</v>
      </c>
      <c r="N326" s="105">
        <f>_xlfn.IFNA(VLOOKUP($A326,'Project List'!$A$9:$AF$360,'Project List'!Q$1,FALSE),0)</f>
        <v>0</v>
      </c>
      <c r="O326" s="105">
        <f>_xlfn.IFNA(VLOOKUP($A326,'Project List'!$A$9:$AF$360,'Project List'!R$1,FALSE),0)</f>
        <v>0</v>
      </c>
      <c r="P326" s="105">
        <f>_xlfn.IFNA(VLOOKUP($A326,'Project List'!$A$9:$AF$360,'Project List'!S$1,FALSE),0)</f>
        <v>0</v>
      </c>
      <c r="Q326" s="105">
        <f>_xlfn.IFNA(VLOOKUP($A326,'Project List'!$A$9:$AF$360,'Project List'!T$1,FALSE),0)</f>
        <v>0</v>
      </c>
      <c r="R326" s="105">
        <f>_xlfn.IFNA(VLOOKUP($A326,'Project List'!$A$9:$AF$360,'Project List'!U$1,FALSE),0)</f>
        <v>0</v>
      </c>
      <c r="S326" s="105">
        <f>_xlfn.IFNA(VLOOKUP($A326,'Project List'!$A$9:$AF$360,'Project List'!V$1,FALSE),0)</f>
        <v>0</v>
      </c>
      <c r="T326" s="105">
        <f>_xlfn.IFNA(VLOOKUP($A326,'Project List'!$A$9:$AF$360,'Project List'!W$1,FALSE),0)</f>
        <v>0</v>
      </c>
      <c r="U326" s="105">
        <f>_xlfn.IFNA(VLOOKUP($A326,'Project List'!$A$9:$AF$360,'Project List'!X$1,FALSE),0)</f>
        <v>0</v>
      </c>
      <c r="V326" s="13" t="str">
        <f>_xlfn.IFNA(IF(VLOOKUP($A326,'Project List'!$A$9:$BF$360,'Project List'!Y$1,FALSE)=0,"Nil",
IF(OR($E326="Potential",$E326="Proposed",$E326="Deferred",$E326="Cancelled",$E326="Closed"),VLOOKUP($A326,'Project List'!$A$9:$BF$360,'Project List'!Y$1,FALSE)*$A$15*$AE326,VLOOKUP($A326,'Project List'!$A$9:$BF$360,'Project List'!Y$1,FALSE))),0)</f>
        <v>Nil</v>
      </c>
      <c r="W326" s="13" t="str">
        <f>_xlfn.IFNA(IF(VLOOKUP($A326,'Project List'!$A$9:$BF$360,'Project List'!Z$1,FALSE)=0,"Nil",
IF(OR($E326="Potential",$E326="Proposed",$E326="Deferred",$E326="Cancelled",$E326="Closed"),VLOOKUP($A326,'Project List'!$A$9:$BF$360,'Project List'!Z$1,FALSE)*$A$15*$AE326,VLOOKUP($A326,'Project List'!$A$9:$BF$360,'Project List'!Z$1,FALSE))),0)</f>
        <v>Nil</v>
      </c>
      <c r="X326" s="13">
        <f>_xlfn.IFNA(IF(VLOOKUP($A326,'Project List'!$A$9:$BF$360,'Project List'!AA$1,FALSE)=0,"Nil",
IF(OR($E326="Potential",$E326="Proposed",$E326="Deferred",$E326="Cancelled",$E326="Closed"),VLOOKUP($A326,'Project List'!$A$9:$BF$360,'Project List'!AA$1,FALSE)*$A$15*$AE326,VLOOKUP($A326,'Project List'!$A$9:$BF$360,'Project List'!AA$1,FALSE))),0)</f>
        <v>881957.06554332725</v>
      </c>
      <c r="Y326" s="13">
        <f>_xlfn.IFNA(IF(VLOOKUP($A326,'Project List'!$A$9:$BF$360,'Project List'!AB$1,FALSE)=0,"Nil",
IF(OR($E326="Potential",$E326="Proposed",$E326="Deferred",$E326="Cancelled",$E326="Closed"),VLOOKUP($A326,'Project List'!$A$9:$BF$360,'Project List'!AB$1,FALSE)*$A$15*$AE326,VLOOKUP($A326,'Project List'!$A$9:$BF$360,'Project List'!AB$1,FALSE))),0)</f>
        <v>881957.06554332725</v>
      </c>
      <c r="Z326" s="13">
        <f>_xlfn.IFNA(IF(VLOOKUP($A326,'Project List'!$A$9:$BF$360,'Project List'!AC$1,FALSE)=0,"Nil",
IF(OR($E326="Potential",$E326="Proposed",$E326="Deferred",$E326="Cancelled",$E326="Closed"),VLOOKUP($A326,'Project List'!$A$9:$BF$360,'Project List'!AC$1,FALSE)*$A$15*$AE326,VLOOKUP($A326,'Project List'!$A$9:$BF$360,'Project List'!AC$1,FALSE))),0)</f>
        <v>2645871.1966299815</v>
      </c>
      <c r="AA326" s="13">
        <f>_xlfn.IFNA(IF(VLOOKUP($A326,'Project List'!$A$9:$BF$360,'Project List'!AD$1,FALSE)=0,"Nil",
IF(OR($E326="Potential",$E326="Proposed",$E326="Deferred",$E326="Cancelled",$E326="Closed"),VLOOKUP($A326,'Project List'!$A$9:$BF$360,'Project List'!AD$1,FALSE)*$A$15*$AE326,VLOOKUP($A326,'Project List'!$A$9:$BF$360,'Project List'!AD$1,FALSE))),0)</f>
        <v>4409785.3277166355</v>
      </c>
      <c r="AB326" s="13" t="str">
        <f>_xlfn.IFNA(IF(VLOOKUP($A326,'Project List'!$A$9:$BF$360,'Project List'!AE$1,FALSE)=0,"Nil",
IF(OR($E326="Potential",$E326="Proposed",$E326="Deferred",$E326="Cancelled",$E326="Closed"),VLOOKUP($A326,'Project List'!$A$9:$BF$360,'Project List'!AE$1,FALSE)*$A$15*$AE326,VLOOKUP($A326,'Project List'!$A$9:$BF$360,'Project List'!AE$1,FALSE))),0)</f>
        <v>Nil</v>
      </c>
      <c r="AC326" s="13" t="str">
        <f>_xlfn.IFNA(IF(VLOOKUP($A326,'Project List'!$A$9:$BF$360,'Project List'!AF$1,FALSE)=0,"Nil",
IF(OR($E326="Potential",$E326="Proposed",$E326="Deferred",$E326="Cancelled",$E326="Closed"),VLOOKUP($A326,'Project List'!$A$9:$BF$360,'Project List'!AF$1,FALSE)*$A$15*$AE326,VLOOKUP($A326,'Project List'!$A$9:$BF$360,'Project List'!AF$1,FALSE))),0)</f>
        <v>Nil</v>
      </c>
      <c r="AD326" s="42"/>
      <c r="AE326" s="248">
        <f>1+IF(ISNA(VLOOKUP($A326,'Project labour content'!$A$7:$D$255,'Project labour content'!$D$1,FALSE)),VLOOKUP($D326,'Project labour content'!$F$6:$G$15,'Project labour content'!$G$1,FALSE),VLOOKUP($A326,'Project labour content'!$A$7:$D$255,'Project labour content'!$D$1,FALSE))*('Project labour content'!$K$14/100)*1</f>
        <v>1.0011337858588829</v>
      </c>
    </row>
    <row r="327" spans="1:43" x14ac:dyDescent="0.25">
      <c r="A327" s="11" t="s">
        <v>933</v>
      </c>
      <c r="B327" s="11" t="str">
        <f>_xlfn.IFNA(VLOOKUP($A327,'Project List'!$A$9:$AF$360,'Project List'!G$1,FALSE),0)</f>
        <v>Virtual Application Capability Refresh</v>
      </c>
      <c r="C327" s="11" t="str">
        <f>_xlfn.IFNA(VLOOKUP($A327,'Project List'!$A$9:$AF$360,'Project List'!C$1,FALSE),0)</f>
        <v>ExAnte</v>
      </c>
      <c r="D327" s="11" t="str">
        <f>_xlfn.IFNA(VLOOKUP($A327,'Project List'!$A$9:$AF$360,'Project List'!D$1,FALSE),0)</f>
        <v>Information Technology</v>
      </c>
      <c r="E327" s="11" t="str">
        <f>_xlfn.IFNA(VLOOKUP($A327,'Project List'!$A$9:$AF$360,'Project List'!H$1,FALSE),0)</f>
        <v>Potential</v>
      </c>
      <c r="F327" s="105">
        <f>_xlfn.IFNA(VLOOKUP($A327,'Project List'!$A$9:$AF$360,'Project List'!I$1,FALSE),0)</f>
        <v>0</v>
      </c>
      <c r="G327" s="105">
        <f>_xlfn.IFNA(VLOOKUP($A327,'Project List'!$A$9:$AF$360,'Project List'!J$1,FALSE),0)</f>
        <v>0</v>
      </c>
      <c r="H327" s="105">
        <f>_xlfn.IFNA(VLOOKUP($A327,'Project List'!$A$9:$AF$360,'Project List'!K$1,FALSE),0)</f>
        <v>0</v>
      </c>
      <c r="I327" s="105">
        <f>_xlfn.IFNA(VLOOKUP($A327,'Project List'!$A$9:$AF$360,'Project List'!L$1,FALSE),0)</f>
        <v>0</v>
      </c>
      <c r="J327" s="105">
        <f>_xlfn.IFNA(VLOOKUP($A327,'Project List'!$A$9:$AF$360,'Project List'!M$1,FALSE),0)</f>
        <v>0</v>
      </c>
      <c r="K327" s="105">
        <f>_xlfn.IFNA(VLOOKUP($A327,'Project List'!$A$9:$AF$360,'Project List'!N$1,FALSE),0)</f>
        <v>0</v>
      </c>
      <c r="L327" s="105">
        <f>_xlfn.IFNA(VLOOKUP($A327,'Project List'!$A$9:$AF$360,'Project List'!O$1,FALSE),0)</f>
        <v>0</v>
      </c>
      <c r="M327" s="105">
        <f>_xlfn.IFNA(VLOOKUP($A327,'Project List'!$A$9:$AF$360,'Project List'!P$1,FALSE),0)</f>
        <v>0</v>
      </c>
      <c r="N327" s="105">
        <f>_xlfn.IFNA(VLOOKUP($A327,'Project List'!$A$9:$AF$360,'Project List'!Q$1,FALSE),0)</f>
        <v>0</v>
      </c>
      <c r="O327" s="105">
        <f>_xlfn.IFNA(VLOOKUP($A327,'Project List'!$A$9:$AF$360,'Project List'!R$1,FALSE),0)</f>
        <v>0</v>
      </c>
      <c r="P327" s="105">
        <f>_xlfn.IFNA(VLOOKUP($A327,'Project List'!$A$9:$AF$360,'Project List'!S$1,FALSE),0)</f>
        <v>0</v>
      </c>
      <c r="Q327" s="105">
        <f>_xlfn.IFNA(VLOOKUP($A327,'Project List'!$A$9:$AF$360,'Project List'!T$1,FALSE),0)</f>
        <v>0</v>
      </c>
      <c r="R327" s="105">
        <f>_xlfn.IFNA(VLOOKUP($A327,'Project List'!$A$9:$AF$360,'Project List'!U$1,FALSE),0)</f>
        <v>0</v>
      </c>
      <c r="S327" s="105">
        <f>_xlfn.IFNA(VLOOKUP($A327,'Project List'!$A$9:$AF$360,'Project List'!V$1,FALSE),0)</f>
        <v>0</v>
      </c>
      <c r="T327" s="105">
        <f>_xlfn.IFNA(VLOOKUP($A327,'Project List'!$A$9:$AF$360,'Project List'!W$1,FALSE),0)</f>
        <v>0</v>
      </c>
      <c r="U327" s="105">
        <f>_xlfn.IFNA(VLOOKUP($A327,'Project List'!$A$9:$AF$360,'Project List'!X$1,FALSE),0)</f>
        <v>0</v>
      </c>
      <c r="V327" s="13" t="str">
        <f>_xlfn.IFNA(IF(VLOOKUP($A327,'Project List'!$A$9:$BF$360,'Project List'!Y$1,FALSE)=0,"Nil",
IF(OR($E327="Potential",$E327="Proposed",$E327="Deferred",$E327="Cancelled",$E327="Closed"),VLOOKUP($A327,'Project List'!$A$9:$BF$360,'Project List'!Y$1,FALSE)*$A$15*$AE327,VLOOKUP($A327,'Project List'!$A$9:$BF$360,'Project List'!Y$1,FALSE))),0)</f>
        <v>Nil</v>
      </c>
      <c r="W327" s="13" t="str">
        <f>_xlfn.IFNA(IF(VLOOKUP($A327,'Project List'!$A$9:$BF$360,'Project List'!Z$1,FALSE)=0,"Nil",
IF(OR($E327="Potential",$E327="Proposed",$E327="Deferred",$E327="Cancelled",$E327="Closed"),VLOOKUP($A327,'Project List'!$A$9:$BF$360,'Project List'!Z$1,FALSE)*$A$15*$AE327,VLOOKUP($A327,'Project List'!$A$9:$BF$360,'Project List'!Z$1,FALSE))),0)</f>
        <v>Nil</v>
      </c>
      <c r="X327" s="13" t="str">
        <f>_xlfn.IFNA(IF(VLOOKUP($A327,'Project List'!$A$9:$BF$360,'Project List'!AA$1,FALSE)=0,"Nil",
IF(OR($E327="Potential",$E327="Proposed",$E327="Deferred",$E327="Cancelled",$E327="Closed"),VLOOKUP($A327,'Project List'!$A$9:$BF$360,'Project List'!AA$1,FALSE)*$A$15*$AE327,VLOOKUP($A327,'Project List'!$A$9:$BF$360,'Project List'!AA$1,FALSE))),0)</f>
        <v>Nil</v>
      </c>
      <c r="Y327" s="13">
        <f>_xlfn.IFNA(IF(VLOOKUP($A327,'Project List'!$A$9:$BF$360,'Project List'!AB$1,FALSE)=0,"Nil",
IF(OR($E327="Potential",$E327="Proposed",$E327="Deferred",$E327="Cancelled",$E327="Closed"),VLOOKUP($A327,'Project List'!$A$9:$BF$360,'Project List'!AB$1,FALSE)*$A$15*$AE327,VLOOKUP($A327,'Project List'!$A$9:$BF$360,'Project List'!AB$1,FALSE))),0)</f>
        <v>825526.8747708645</v>
      </c>
      <c r="Z327" s="13" t="str">
        <f>_xlfn.IFNA(IF(VLOOKUP($A327,'Project List'!$A$9:$BF$360,'Project List'!AC$1,FALSE)=0,"Nil",
IF(OR($E327="Potential",$E327="Proposed",$E327="Deferred",$E327="Cancelled",$E327="Closed"),VLOOKUP($A327,'Project List'!$A$9:$BF$360,'Project List'!AC$1,FALSE)*$A$15*$AE327,VLOOKUP($A327,'Project List'!$A$9:$BF$360,'Project List'!AC$1,FALSE))),0)</f>
        <v>Nil</v>
      </c>
      <c r="AA327" s="13" t="str">
        <f>_xlfn.IFNA(IF(VLOOKUP($A327,'Project List'!$A$9:$BF$360,'Project List'!AD$1,FALSE)=0,"Nil",
IF(OR($E327="Potential",$E327="Proposed",$E327="Deferred",$E327="Cancelled",$E327="Closed"),VLOOKUP($A327,'Project List'!$A$9:$BF$360,'Project List'!AD$1,FALSE)*$A$15*$AE327,VLOOKUP($A327,'Project List'!$A$9:$BF$360,'Project List'!AD$1,FALSE))),0)</f>
        <v>Nil</v>
      </c>
      <c r="AB327" s="13" t="str">
        <f>_xlfn.IFNA(IF(VLOOKUP($A327,'Project List'!$A$9:$BF$360,'Project List'!AE$1,FALSE)=0,"Nil",
IF(OR($E327="Potential",$E327="Proposed",$E327="Deferred",$E327="Cancelled",$E327="Closed"),VLOOKUP($A327,'Project List'!$A$9:$BF$360,'Project List'!AE$1,FALSE)*$A$15*$AE327,VLOOKUP($A327,'Project List'!$A$9:$BF$360,'Project List'!AE$1,FALSE))),0)</f>
        <v>Nil</v>
      </c>
      <c r="AC327" s="13" t="str">
        <f>_xlfn.IFNA(IF(VLOOKUP($A327,'Project List'!$A$9:$BF$360,'Project List'!AF$1,FALSE)=0,"Nil",
IF(OR($E327="Potential",$E327="Proposed",$E327="Deferred",$E327="Cancelled",$E327="Closed"),VLOOKUP($A327,'Project List'!$A$9:$BF$360,'Project List'!AF$1,FALSE)*$A$15*$AE327,VLOOKUP($A327,'Project List'!$A$9:$BF$360,'Project List'!AF$1,FALSE))),0)</f>
        <v>Nil</v>
      </c>
      <c r="AD327" s="42"/>
      <c r="AE327" s="248">
        <f>1+IF(ISNA(VLOOKUP($A327,'Project labour content'!$A$7:$D$255,'Project labour content'!$D$1,FALSE)),VLOOKUP($D327,'Project labour content'!$F$6:$G$15,'Project labour content'!$G$1,FALSE),VLOOKUP($A327,'Project labour content'!$A$7:$D$255,'Project labour content'!$D$1,FALSE))*('Project labour content'!$K$14/100)*1</f>
        <v>1.0016317138466955</v>
      </c>
      <c r="AG327" s="3"/>
      <c r="AH327" s="3"/>
      <c r="AI327" s="32"/>
      <c r="AJ327" s="32"/>
      <c r="AK327" s="32"/>
      <c r="AL327" s="32"/>
      <c r="AM327" s="59"/>
      <c r="AN327" s="59"/>
      <c r="AO327" s="59"/>
      <c r="AP327" s="59"/>
      <c r="AQ327" s="59"/>
    </row>
    <row r="328" spans="1:43" x14ac:dyDescent="0.25">
      <c r="A328" s="11" t="s">
        <v>934</v>
      </c>
      <c r="B328" s="11" t="str">
        <f>_xlfn.IFNA(VLOOKUP($A328,'Project List'!$A$9:$AF$360,'Project List'!G$1,FALSE),0)</f>
        <v>Windows Backoffice Management Systems Refresh</v>
      </c>
      <c r="C328" s="11" t="str">
        <f>_xlfn.IFNA(VLOOKUP($A328,'Project List'!$A$9:$AF$360,'Project List'!C$1,FALSE),0)</f>
        <v>ExAnte</v>
      </c>
      <c r="D328" s="11" t="str">
        <f>_xlfn.IFNA(VLOOKUP($A328,'Project List'!$A$9:$AF$360,'Project List'!D$1,FALSE),0)</f>
        <v>Information Technology</v>
      </c>
      <c r="E328" s="11" t="str">
        <f>_xlfn.IFNA(VLOOKUP($A328,'Project List'!$A$9:$AF$360,'Project List'!H$1,FALSE),0)</f>
        <v>Potential</v>
      </c>
      <c r="F328" s="105">
        <f>_xlfn.IFNA(VLOOKUP($A328,'Project List'!$A$9:$AF$360,'Project List'!I$1,FALSE),0)</f>
        <v>0</v>
      </c>
      <c r="G328" s="105">
        <f>_xlfn.IFNA(VLOOKUP($A328,'Project List'!$A$9:$AF$360,'Project List'!J$1,FALSE),0)</f>
        <v>0</v>
      </c>
      <c r="H328" s="105">
        <f>_xlfn.IFNA(VLOOKUP($A328,'Project List'!$A$9:$AF$360,'Project List'!K$1,FALSE),0)</f>
        <v>0</v>
      </c>
      <c r="I328" s="105">
        <f>_xlfn.IFNA(VLOOKUP($A328,'Project List'!$A$9:$AF$360,'Project List'!L$1,FALSE),0)</f>
        <v>0</v>
      </c>
      <c r="J328" s="105">
        <f>_xlfn.IFNA(VLOOKUP($A328,'Project List'!$A$9:$AF$360,'Project List'!M$1,FALSE),0)</f>
        <v>0</v>
      </c>
      <c r="K328" s="105">
        <f>_xlfn.IFNA(VLOOKUP($A328,'Project List'!$A$9:$AF$360,'Project List'!N$1,FALSE),0)</f>
        <v>0</v>
      </c>
      <c r="L328" s="105">
        <f>_xlfn.IFNA(VLOOKUP($A328,'Project List'!$A$9:$AF$360,'Project List'!O$1,FALSE),0)</f>
        <v>0</v>
      </c>
      <c r="M328" s="105">
        <f>_xlfn.IFNA(VLOOKUP($A328,'Project List'!$A$9:$AF$360,'Project List'!P$1,FALSE),0)</f>
        <v>0</v>
      </c>
      <c r="N328" s="105">
        <f>_xlfn.IFNA(VLOOKUP($A328,'Project List'!$A$9:$AF$360,'Project List'!Q$1,FALSE),0)</f>
        <v>0</v>
      </c>
      <c r="O328" s="105">
        <f>_xlfn.IFNA(VLOOKUP($A328,'Project List'!$A$9:$AF$360,'Project List'!R$1,FALSE),0)</f>
        <v>0</v>
      </c>
      <c r="P328" s="105">
        <f>_xlfn.IFNA(VLOOKUP($A328,'Project List'!$A$9:$AF$360,'Project List'!S$1,FALSE),0)</f>
        <v>0</v>
      </c>
      <c r="Q328" s="105">
        <f>_xlfn.IFNA(VLOOKUP($A328,'Project List'!$A$9:$AF$360,'Project List'!T$1,FALSE),0)</f>
        <v>0</v>
      </c>
      <c r="R328" s="105">
        <f>_xlfn.IFNA(VLOOKUP($A328,'Project List'!$A$9:$AF$360,'Project List'!U$1,FALSE),0)</f>
        <v>0</v>
      </c>
      <c r="S328" s="105">
        <f>_xlfn.IFNA(VLOOKUP($A328,'Project List'!$A$9:$AF$360,'Project List'!V$1,FALSE),0)</f>
        <v>0</v>
      </c>
      <c r="T328" s="105">
        <f>_xlfn.IFNA(VLOOKUP($A328,'Project List'!$A$9:$AF$360,'Project List'!W$1,FALSE),0)</f>
        <v>0</v>
      </c>
      <c r="U328" s="105">
        <f>_xlfn.IFNA(VLOOKUP($A328,'Project List'!$A$9:$AF$360,'Project List'!X$1,FALSE),0)</f>
        <v>0</v>
      </c>
      <c r="V328" s="13" t="str">
        <f>_xlfn.IFNA(IF(VLOOKUP($A328,'Project List'!$A$9:$BF$360,'Project List'!Y$1,FALSE)=0,"Nil",
IF(OR($E328="Potential",$E328="Proposed",$E328="Deferred",$E328="Cancelled",$E328="Closed"),VLOOKUP($A328,'Project List'!$A$9:$BF$360,'Project List'!Y$1,FALSE)*$A$15*$AE328,VLOOKUP($A328,'Project List'!$A$9:$BF$360,'Project List'!Y$1,FALSE))),0)</f>
        <v>Nil</v>
      </c>
      <c r="W328" s="13" t="str">
        <f>_xlfn.IFNA(IF(VLOOKUP($A328,'Project List'!$A$9:$BF$360,'Project List'!Z$1,FALSE)=0,"Nil",
IF(OR($E328="Potential",$E328="Proposed",$E328="Deferred",$E328="Cancelled",$E328="Closed"),VLOOKUP($A328,'Project List'!$A$9:$BF$360,'Project List'!Z$1,FALSE)*$A$15*$AE328,VLOOKUP($A328,'Project List'!$A$9:$BF$360,'Project List'!Z$1,FALSE))),0)</f>
        <v>Nil</v>
      </c>
      <c r="X328" s="13">
        <f>_xlfn.IFNA(IF(VLOOKUP($A328,'Project List'!$A$9:$BF$360,'Project List'!AA$1,FALSE)=0,"Nil",
IF(OR($E328="Potential",$E328="Proposed",$E328="Deferred",$E328="Cancelled",$E328="Closed"),VLOOKUP($A328,'Project List'!$A$9:$BF$360,'Project List'!AA$1,FALSE)*$A$15*$AE328,VLOOKUP($A328,'Project List'!$A$9:$BF$360,'Project List'!AA$1,FALSE))),0)</f>
        <v>405034.14000916696</v>
      </c>
      <c r="Y328" s="13" t="str">
        <f>_xlfn.IFNA(IF(VLOOKUP($A328,'Project List'!$A$9:$BF$360,'Project List'!AB$1,FALSE)=0,"Nil",
IF(OR($E328="Potential",$E328="Proposed",$E328="Deferred",$E328="Cancelled",$E328="Closed"),VLOOKUP($A328,'Project List'!$A$9:$BF$360,'Project List'!AB$1,FALSE)*$A$15*$AE328,VLOOKUP($A328,'Project List'!$A$9:$BF$360,'Project List'!AB$1,FALSE))),0)</f>
        <v>Nil</v>
      </c>
      <c r="Z328" s="13" t="str">
        <f>_xlfn.IFNA(IF(VLOOKUP($A328,'Project List'!$A$9:$BF$360,'Project List'!AC$1,FALSE)=0,"Nil",
IF(OR($E328="Potential",$E328="Proposed",$E328="Deferred",$E328="Cancelled",$E328="Closed"),VLOOKUP($A328,'Project List'!$A$9:$BF$360,'Project List'!AC$1,FALSE)*$A$15*$AE328,VLOOKUP($A328,'Project List'!$A$9:$BF$360,'Project List'!AC$1,FALSE))),0)</f>
        <v>Nil</v>
      </c>
      <c r="AA328" s="13" t="str">
        <f>_xlfn.IFNA(IF(VLOOKUP($A328,'Project List'!$A$9:$BF$360,'Project List'!AD$1,FALSE)=0,"Nil",
IF(OR($E328="Potential",$E328="Proposed",$E328="Deferred",$E328="Cancelled",$E328="Closed"),VLOOKUP($A328,'Project List'!$A$9:$BF$360,'Project List'!AD$1,FALSE)*$A$15*$AE328,VLOOKUP($A328,'Project List'!$A$9:$BF$360,'Project List'!AD$1,FALSE))),0)</f>
        <v>Nil</v>
      </c>
      <c r="AB328" s="13">
        <f>_xlfn.IFNA(IF(VLOOKUP($A328,'Project List'!$A$9:$BF$360,'Project List'!AE$1,FALSE)=0,"Nil",
IF(OR($E328="Potential",$E328="Proposed",$E328="Deferred",$E328="Cancelled",$E328="Closed"),VLOOKUP($A328,'Project List'!$A$9:$BF$360,'Project List'!AE$1,FALSE)*$A$15*$AE328,VLOOKUP($A328,'Project List'!$A$9:$BF$360,'Project List'!AE$1,FALSE))),0)</f>
        <v>405034.6542278807</v>
      </c>
      <c r="AC328" s="13" t="str">
        <f>_xlfn.IFNA(IF(VLOOKUP($A328,'Project List'!$A$9:$BF$360,'Project List'!AF$1,FALSE)=0,"Nil",
IF(OR($E328="Potential",$E328="Proposed",$E328="Deferred",$E328="Cancelled",$E328="Closed"),VLOOKUP($A328,'Project List'!$A$9:$BF$360,'Project List'!AF$1,FALSE)*$A$15*$AE328,VLOOKUP($A328,'Project List'!$A$9:$BF$360,'Project List'!AF$1,FALSE))),0)</f>
        <v>Nil</v>
      </c>
      <c r="AD328" s="42"/>
      <c r="AE328" s="248">
        <f>1+IF(ISNA(VLOOKUP($A328,'Project labour content'!$A$7:$D$255,'Project labour content'!$D$1,FALSE)),VLOOKUP($D328,'Project labour content'!$F$6:$G$15,'Project labour content'!$G$1,FALSE),VLOOKUP($A328,'Project labour content'!$A$7:$D$255,'Project labour content'!$D$1,FALSE))*('Project labour content'!$K$14/100)*1</f>
        <v>1.0038402087050631</v>
      </c>
      <c r="AG328" s="3"/>
      <c r="AH328" s="3"/>
      <c r="AI328" s="32"/>
      <c r="AJ328" s="32"/>
      <c r="AK328" s="32"/>
      <c r="AL328" s="32"/>
      <c r="AM328" s="59"/>
      <c r="AN328" s="59"/>
      <c r="AO328" s="59"/>
      <c r="AP328" s="59"/>
      <c r="AQ328" s="59"/>
    </row>
    <row r="329" spans="1:43" x14ac:dyDescent="0.25">
      <c r="A329" s="11" t="s">
        <v>971</v>
      </c>
      <c r="B329" s="11" t="str">
        <f>_xlfn.IFNA(VLOOKUP($A329,'Project List'!$A$9:$AF$360,'Project List'!G$1,FALSE),0)</f>
        <v>Weather Station Replacement 2024-2028</v>
      </c>
      <c r="C329" s="11" t="str">
        <f>_xlfn.IFNA(VLOOKUP($A329,'Project List'!$A$9:$AF$360,'Project List'!C$1,FALSE),0)</f>
        <v>ExAnte</v>
      </c>
      <c r="D329" s="11" t="str">
        <f>_xlfn.IFNA(VLOOKUP($A329,'Project List'!$A$9:$AF$360,'Project List'!D$1,FALSE),0)</f>
        <v>Replacement</v>
      </c>
      <c r="E329" s="11" t="str">
        <f>_xlfn.IFNA(VLOOKUP($A329,'Project List'!$A$9:$AF$360,'Project List'!H$1,FALSE),0)</f>
        <v>Proposed</v>
      </c>
      <c r="F329" s="105">
        <f>_xlfn.IFNA(VLOOKUP($A329,'Project List'!$A$9:$AF$360,'Project List'!I$1,FALSE),0)</f>
        <v>0</v>
      </c>
      <c r="G329" s="105">
        <f>_xlfn.IFNA(VLOOKUP($A329,'Project List'!$A$9:$AF$360,'Project List'!J$1,FALSE),0)</f>
        <v>0</v>
      </c>
      <c r="H329" s="105">
        <f>_xlfn.IFNA(VLOOKUP($A329,'Project List'!$A$9:$AF$360,'Project List'!K$1,FALSE),0)</f>
        <v>0</v>
      </c>
      <c r="I329" s="105">
        <f>_xlfn.IFNA(VLOOKUP($A329,'Project List'!$A$9:$AF$360,'Project List'!L$1,FALSE),0)</f>
        <v>0</v>
      </c>
      <c r="J329" s="105">
        <f>_xlfn.IFNA(VLOOKUP($A329,'Project List'!$A$9:$AF$360,'Project List'!M$1,FALSE),0)</f>
        <v>0</v>
      </c>
      <c r="K329" s="105">
        <f>_xlfn.IFNA(VLOOKUP($A329,'Project List'!$A$9:$AF$360,'Project List'!N$1,FALSE),0)</f>
        <v>0</v>
      </c>
      <c r="L329" s="105">
        <f>_xlfn.IFNA(VLOOKUP($A329,'Project List'!$A$9:$AF$360,'Project List'!O$1,FALSE),0)</f>
        <v>0</v>
      </c>
      <c r="M329" s="105">
        <f>_xlfn.IFNA(VLOOKUP($A329,'Project List'!$A$9:$AF$360,'Project List'!P$1,FALSE),0)</f>
        <v>0</v>
      </c>
      <c r="N329" s="105">
        <f>_xlfn.IFNA(VLOOKUP($A329,'Project List'!$A$9:$AF$360,'Project List'!Q$1,FALSE),0)</f>
        <v>0</v>
      </c>
      <c r="O329" s="105">
        <f>_xlfn.IFNA(VLOOKUP($A329,'Project List'!$A$9:$AF$360,'Project List'!R$1,FALSE),0)</f>
        <v>0</v>
      </c>
      <c r="P329" s="105">
        <f>_xlfn.IFNA(VLOOKUP($A329,'Project List'!$A$9:$AF$360,'Project List'!S$1,FALSE),0)</f>
        <v>0</v>
      </c>
      <c r="Q329" s="105">
        <f>_xlfn.IFNA(VLOOKUP($A329,'Project List'!$A$9:$AF$360,'Project List'!T$1,FALSE),0)</f>
        <v>0</v>
      </c>
      <c r="R329" s="105">
        <f>_xlfn.IFNA(VLOOKUP($A329,'Project List'!$A$9:$AF$360,'Project List'!U$1,FALSE),0)</f>
        <v>0</v>
      </c>
      <c r="S329" s="105">
        <f>_xlfn.IFNA(VLOOKUP($A329,'Project List'!$A$9:$AF$360,'Project List'!V$1,FALSE),0)</f>
        <v>0</v>
      </c>
      <c r="T329" s="105">
        <f>_xlfn.IFNA(VLOOKUP($A329,'Project List'!$A$9:$AF$360,'Project List'!W$1,FALSE),0)</f>
        <v>0</v>
      </c>
      <c r="U329" s="105">
        <f>_xlfn.IFNA(VLOOKUP($A329,'Project List'!$A$9:$AF$360,'Project List'!X$1,FALSE),0)</f>
        <v>0</v>
      </c>
      <c r="V329" s="13" t="str">
        <f>_xlfn.IFNA(IF(VLOOKUP($A329,'Project List'!$A$9:$BF$360,'Project List'!Y$1,FALSE)=0,"Nil",
IF(OR($E329="Potential",$E329="Proposed",$E329="Deferred",$E329="Cancelled",$E329="Closed"),VLOOKUP($A329,'Project List'!$A$9:$BF$360,'Project List'!Y$1,FALSE)*$A$15*$AE329,VLOOKUP($A329,'Project List'!$A$9:$BF$360,'Project List'!Y$1,FALSE))),0)</f>
        <v>Nil</v>
      </c>
      <c r="W329" s="13" t="str">
        <f>_xlfn.IFNA(IF(VLOOKUP($A329,'Project List'!$A$9:$BF$360,'Project List'!Z$1,FALSE)=0,"Nil",
IF(OR($E329="Potential",$E329="Proposed",$E329="Deferred",$E329="Cancelled",$E329="Closed"),VLOOKUP($A329,'Project List'!$A$9:$BF$360,'Project List'!Z$1,FALSE)*$A$15*$AE329,VLOOKUP($A329,'Project List'!$A$9:$BF$360,'Project List'!Z$1,FALSE))),0)</f>
        <v>Nil</v>
      </c>
      <c r="X329" s="13" t="str">
        <f>_xlfn.IFNA(IF(VLOOKUP($A329,'Project List'!$A$9:$BF$360,'Project List'!AA$1,FALSE)=0,"Nil",
IF(OR($E329="Potential",$E329="Proposed",$E329="Deferred",$E329="Cancelled",$E329="Closed"),VLOOKUP($A329,'Project List'!$A$9:$BF$360,'Project List'!AA$1,FALSE)*$A$15*$AE329,VLOOKUP($A329,'Project List'!$A$9:$BF$360,'Project List'!AA$1,FALSE))),0)</f>
        <v>Nil</v>
      </c>
      <c r="Y329" s="13" t="str">
        <f>_xlfn.IFNA(IF(VLOOKUP($A329,'Project List'!$A$9:$BF$360,'Project List'!AB$1,FALSE)=0,"Nil",
IF(OR($E329="Potential",$E329="Proposed",$E329="Deferred",$E329="Cancelled",$E329="Closed"),VLOOKUP($A329,'Project List'!$A$9:$BF$360,'Project List'!AB$1,FALSE)*$A$15*$AE329,VLOOKUP($A329,'Project List'!$A$9:$BF$360,'Project List'!AB$1,FALSE))),0)</f>
        <v>Nil</v>
      </c>
      <c r="Z329" s="13">
        <f>_xlfn.IFNA(IF(VLOOKUP($A329,'Project List'!$A$9:$BF$360,'Project List'!AC$1,FALSE)=0,"Nil",
IF(OR($E329="Potential",$E329="Proposed",$E329="Deferred",$E329="Cancelled",$E329="Closed"),VLOOKUP($A329,'Project List'!$A$9:$BF$360,'Project List'!AC$1,FALSE)*$A$15*$AE329,VLOOKUP($A329,'Project List'!$A$9:$BF$360,'Project List'!AC$1,FALSE))),0)</f>
        <v>371557.19428248802</v>
      </c>
      <c r="AA329" s="13">
        <f>_xlfn.IFNA(IF(VLOOKUP($A329,'Project List'!$A$9:$BF$360,'Project List'!AD$1,FALSE)=0,"Nil",
IF(OR($E329="Potential",$E329="Proposed",$E329="Deferred",$E329="Cancelled",$E329="Closed"),VLOOKUP($A329,'Project List'!$A$9:$BF$360,'Project List'!AD$1,FALSE)*$A$15*$AE329,VLOOKUP($A329,'Project List'!$A$9:$BF$360,'Project List'!AD$1,FALSE))),0)</f>
        <v>1486228.7771299521</v>
      </c>
      <c r="AB329" s="13" t="str">
        <f>_xlfn.IFNA(IF(VLOOKUP($A329,'Project List'!$A$9:$BF$360,'Project List'!AE$1,FALSE)=0,"Nil",
IF(OR($E329="Potential",$E329="Proposed",$E329="Deferred",$E329="Cancelled",$E329="Closed"),VLOOKUP($A329,'Project List'!$A$9:$BF$360,'Project List'!AE$1,FALSE)*$A$15*$AE329,VLOOKUP($A329,'Project List'!$A$9:$BF$360,'Project List'!AE$1,FALSE))),0)</f>
        <v>Nil</v>
      </c>
      <c r="AC329" s="13" t="str">
        <f>_xlfn.IFNA(IF(VLOOKUP($A329,'Project List'!$A$9:$BF$360,'Project List'!AF$1,FALSE)=0,"Nil",
IF(OR($E329="Potential",$E329="Proposed",$E329="Deferred",$E329="Cancelled",$E329="Closed"),VLOOKUP($A329,'Project List'!$A$9:$BF$360,'Project List'!AF$1,FALSE)*$A$15*$AE329,VLOOKUP($A329,'Project List'!$A$9:$BF$360,'Project List'!AF$1,FALSE))),0)</f>
        <v>Nil</v>
      </c>
      <c r="AD329" s="42"/>
      <c r="AE329" s="248">
        <f>1+IF(ISNA(VLOOKUP($A329,'Project labour content'!$A$7:$D$255,'Project labour content'!$D$1,FALSE)),VLOOKUP($D329,'Project labour content'!$F$6:$G$15,'Project labour content'!$G$1,FALSE),VLOOKUP($A329,'Project labour content'!$A$7:$D$255,'Project labour content'!$D$1,FALSE))*('Project labour content'!$K$14/100)*1</f>
        <v>1.0019662854824154</v>
      </c>
      <c r="AG329" s="3"/>
      <c r="AH329" s="3"/>
      <c r="AI329" s="32"/>
      <c r="AJ329" s="32"/>
      <c r="AK329" s="32"/>
      <c r="AL329" s="32"/>
      <c r="AM329" s="59"/>
      <c r="AN329" s="59"/>
      <c r="AO329" s="59"/>
      <c r="AP329" s="59"/>
      <c r="AQ329" s="59"/>
    </row>
    <row r="330" spans="1:43" x14ac:dyDescent="0.25">
      <c r="A330" s="11" t="s">
        <v>985</v>
      </c>
      <c r="B330" s="11" t="str">
        <f>_xlfn.IFNA(VLOOKUP($A330,'Project List'!$A$9:$AF$360,'Project List'!G$1,FALSE),0)</f>
        <v>Wide Area Monitoring Scheme</v>
      </c>
      <c r="C330" s="11" t="str">
        <f>_xlfn.IFNA(VLOOKUP($A330,'Project List'!$A$9:$AF$360,'Project List'!C$1,FALSE),0)</f>
        <v>ExAnte</v>
      </c>
      <c r="D330" s="11" t="str">
        <f>_xlfn.IFNA(VLOOKUP($A330,'Project List'!$A$9:$AF$360,'Project List'!D$1,FALSE),0)</f>
        <v>Security/Compliance</v>
      </c>
      <c r="E330" s="11" t="str">
        <f>_xlfn.IFNA(VLOOKUP($A330,'Project List'!$A$9:$AF$360,'Project List'!H$1,FALSE),0)</f>
        <v>Proposed</v>
      </c>
      <c r="F330" s="105">
        <f>_xlfn.IFNA(VLOOKUP($A330,'Project List'!$A$9:$AF$360,'Project List'!I$1,FALSE),0)</f>
        <v>0</v>
      </c>
      <c r="G330" s="105">
        <f>_xlfn.IFNA(VLOOKUP($A330,'Project List'!$A$9:$AF$360,'Project List'!J$1,FALSE),0)</f>
        <v>0</v>
      </c>
      <c r="H330" s="105">
        <f>_xlfn.IFNA(VLOOKUP($A330,'Project List'!$A$9:$AF$360,'Project List'!K$1,FALSE),0)</f>
        <v>0</v>
      </c>
      <c r="I330" s="105">
        <f>_xlfn.IFNA(VLOOKUP($A330,'Project List'!$A$9:$AF$360,'Project List'!L$1,FALSE),0)</f>
        <v>0</v>
      </c>
      <c r="J330" s="105">
        <f>_xlfn.IFNA(VLOOKUP($A330,'Project List'!$A$9:$AF$360,'Project List'!M$1,FALSE),0)</f>
        <v>0</v>
      </c>
      <c r="K330" s="105">
        <f>_xlfn.IFNA(VLOOKUP($A330,'Project List'!$A$9:$AF$360,'Project List'!N$1,FALSE),0)</f>
        <v>0</v>
      </c>
      <c r="L330" s="105">
        <f>_xlfn.IFNA(VLOOKUP($A330,'Project List'!$A$9:$AF$360,'Project List'!O$1,FALSE),0)</f>
        <v>0</v>
      </c>
      <c r="M330" s="105">
        <f>_xlfn.IFNA(VLOOKUP($A330,'Project List'!$A$9:$AF$360,'Project List'!P$1,FALSE),0)</f>
        <v>0</v>
      </c>
      <c r="N330" s="105">
        <f>_xlfn.IFNA(VLOOKUP($A330,'Project List'!$A$9:$AF$360,'Project List'!Q$1,FALSE),0)</f>
        <v>0</v>
      </c>
      <c r="O330" s="105">
        <f>_xlfn.IFNA(VLOOKUP($A330,'Project List'!$A$9:$AF$360,'Project List'!R$1,FALSE),0)</f>
        <v>0</v>
      </c>
      <c r="P330" s="105">
        <f>_xlfn.IFNA(VLOOKUP($A330,'Project List'!$A$9:$AF$360,'Project List'!S$1,FALSE),0)</f>
        <v>0</v>
      </c>
      <c r="Q330" s="105">
        <f>_xlfn.IFNA(VLOOKUP($A330,'Project List'!$A$9:$AF$360,'Project List'!T$1,FALSE),0)</f>
        <v>0</v>
      </c>
      <c r="R330" s="105">
        <f>_xlfn.IFNA(VLOOKUP($A330,'Project List'!$A$9:$AF$360,'Project List'!U$1,FALSE),0)</f>
        <v>0</v>
      </c>
      <c r="S330" s="105">
        <f>_xlfn.IFNA(VLOOKUP($A330,'Project List'!$A$9:$AF$360,'Project List'!V$1,FALSE),0)</f>
        <v>0</v>
      </c>
      <c r="T330" s="105">
        <f>_xlfn.IFNA(VLOOKUP($A330,'Project List'!$A$9:$AF$360,'Project List'!W$1,FALSE),0)</f>
        <v>0</v>
      </c>
      <c r="U330" s="105">
        <f>_xlfn.IFNA(VLOOKUP($A330,'Project List'!$A$9:$AF$360,'Project List'!X$1,FALSE),0)</f>
        <v>0</v>
      </c>
      <c r="V330" s="13" t="str">
        <f>_xlfn.IFNA(IF(VLOOKUP($A330,'Project List'!$A$9:$BF$360,'Project List'!Y$1,FALSE)=0,"Nil",
IF(OR($E330="Potential",$E330="Proposed",$E330="Deferred",$E330="Cancelled",$E330="Closed"),VLOOKUP($A330,'Project List'!$A$9:$BF$360,'Project List'!Y$1,FALSE)*$A$15*$AE330,VLOOKUP($A330,'Project List'!$A$9:$BF$360,'Project List'!Y$1,FALSE))),0)</f>
        <v>Nil</v>
      </c>
      <c r="W330" s="13" t="str">
        <f>_xlfn.IFNA(IF(VLOOKUP($A330,'Project List'!$A$9:$BF$360,'Project List'!Z$1,FALSE)=0,"Nil",
IF(OR($E330="Potential",$E330="Proposed",$E330="Deferred",$E330="Cancelled",$E330="Closed"),VLOOKUP($A330,'Project List'!$A$9:$BF$360,'Project List'!Z$1,FALSE)*$A$15*$AE330,VLOOKUP($A330,'Project List'!$A$9:$BF$360,'Project List'!Z$1,FALSE))),0)</f>
        <v>Nil</v>
      </c>
      <c r="X330" s="13">
        <f>_xlfn.IFNA(IF(VLOOKUP($A330,'Project List'!$A$9:$BF$360,'Project List'!AA$1,FALSE)=0,"Nil",
IF(OR($E330="Potential",$E330="Proposed",$E330="Deferred",$E330="Cancelled",$E330="Closed"),VLOOKUP($A330,'Project List'!$A$9:$BF$360,'Project List'!AA$1,FALSE)*$A$15*$AE330,VLOOKUP($A330,'Project List'!$A$9:$BF$360,'Project List'!AA$1,FALSE))),0)</f>
        <v>1320098.1177192901</v>
      </c>
      <c r="Y330" s="13">
        <f>_xlfn.IFNA(IF(VLOOKUP($A330,'Project List'!$A$9:$BF$360,'Project List'!AB$1,FALSE)=0,"Nil",
IF(OR($E330="Potential",$E330="Proposed",$E330="Deferred",$E330="Cancelled",$E330="Closed"),VLOOKUP($A330,'Project List'!$A$9:$BF$360,'Project List'!AB$1,FALSE)*$A$15*$AE330,VLOOKUP($A330,'Project List'!$A$9:$BF$360,'Project List'!AB$1,FALSE))),0)</f>
        <v>1320098.1177192901</v>
      </c>
      <c r="Z330" s="13">
        <f>_xlfn.IFNA(IF(VLOOKUP($A330,'Project List'!$A$9:$BF$360,'Project List'!AC$1,FALSE)=0,"Nil",
IF(OR($E330="Potential",$E330="Proposed",$E330="Deferred",$E330="Cancelled",$E330="Closed"),VLOOKUP($A330,'Project List'!$A$9:$BF$360,'Project List'!AC$1,FALSE)*$A$15*$AE330,VLOOKUP($A330,'Project List'!$A$9:$BF$360,'Project List'!AC$1,FALSE))),0)</f>
        <v>3960294.35315787</v>
      </c>
      <c r="AA330" s="13">
        <f>_xlfn.IFNA(IF(VLOOKUP($A330,'Project List'!$A$9:$BF$360,'Project List'!AD$1,FALSE)=0,"Nil",
IF(OR($E330="Potential",$E330="Proposed",$E330="Deferred",$E330="Cancelled",$E330="Closed"),VLOOKUP($A330,'Project List'!$A$9:$BF$360,'Project List'!AD$1,FALSE)*$A$15*$AE330,VLOOKUP($A330,'Project List'!$A$9:$BF$360,'Project List'!AD$1,FALSE))),0)</f>
        <v>6600490.5885964502</v>
      </c>
      <c r="AB330" s="13" t="str">
        <f>_xlfn.IFNA(IF(VLOOKUP($A330,'Project List'!$A$9:$BF$360,'Project List'!AE$1,FALSE)=0,"Nil",
IF(OR($E330="Potential",$E330="Proposed",$E330="Deferred",$E330="Cancelled",$E330="Closed"),VLOOKUP($A330,'Project List'!$A$9:$BF$360,'Project List'!AE$1,FALSE)*$A$15*$AE330,VLOOKUP($A330,'Project List'!$A$9:$BF$360,'Project List'!AE$1,FALSE))),0)</f>
        <v>Nil</v>
      </c>
      <c r="AC330" s="13" t="str">
        <f>_xlfn.IFNA(IF(VLOOKUP($A330,'Project List'!$A$9:$BF$360,'Project List'!AF$1,FALSE)=0,"Nil",
IF(OR($E330="Potential",$E330="Proposed",$E330="Deferred",$E330="Cancelled",$E330="Closed"),VLOOKUP($A330,'Project List'!$A$9:$BF$360,'Project List'!AF$1,FALSE)*$A$15*$AE330,VLOOKUP($A330,'Project List'!$A$9:$BF$360,'Project List'!AF$1,FALSE))),0)</f>
        <v>Nil</v>
      </c>
      <c r="AD330" s="42"/>
      <c r="AE330" s="248">
        <f>1+IF(ISNA(VLOOKUP($A330,'Project labour content'!$A$7:$D$255,'Project labour content'!$D$1,FALSE)),VLOOKUP($D330,'Project labour content'!$F$6:$G$15,'Project labour content'!$G$1,FALSE),VLOOKUP($A330,'Project labour content'!$A$7:$D$255,'Project labour content'!$D$1,FALSE))*('Project labour content'!$K$14/100)*1</f>
        <v>1.0011042286884926</v>
      </c>
      <c r="AG330" s="3"/>
      <c r="AH330" s="3"/>
      <c r="AI330" s="32"/>
      <c r="AJ330" s="32"/>
      <c r="AK330" s="32"/>
      <c r="AL330" s="32"/>
      <c r="AM330" s="59"/>
      <c r="AN330" s="59"/>
      <c r="AO330" s="59"/>
      <c r="AP330" s="59"/>
      <c r="AQ330" s="59"/>
    </row>
    <row r="331" spans="1:43" x14ac:dyDescent="0.25">
      <c r="A331" s="11" t="s">
        <v>942</v>
      </c>
      <c r="B331" s="11" t="str">
        <f>_xlfn.IFNA(VLOOKUP($A331,'Project List'!$A$9:$AF$360,'Project List'!G$1,FALSE),0)</f>
        <v>Asset Technical Drawing Management System Upgrade 2024-2028</v>
      </c>
      <c r="C331" s="11" t="str">
        <f>_xlfn.IFNA(VLOOKUP($A331,'Project List'!$A$9:$AF$360,'Project List'!C$1,FALSE),0)</f>
        <v>ExAnte</v>
      </c>
      <c r="D331" s="11" t="str">
        <f>_xlfn.IFNA(VLOOKUP($A331,'Project List'!$A$9:$AF$360,'Project List'!D$1,FALSE),0)</f>
        <v>Replacement</v>
      </c>
      <c r="E331" s="11" t="str">
        <f>_xlfn.IFNA(VLOOKUP($A331,'Project List'!$A$9:$AF$360,'Project List'!H$1,FALSE),0)</f>
        <v>Potential</v>
      </c>
      <c r="F331" s="105">
        <f>_xlfn.IFNA(VLOOKUP($A331,'Project List'!$A$9:$AF$360,'Project List'!I$1,FALSE),0)</f>
        <v>0</v>
      </c>
      <c r="G331" s="105">
        <f>_xlfn.IFNA(VLOOKUP($A331,'Project List'!$A$9:$AF$360,'Project List'!J$1,FALSE),0)</f>
        <v>0</v>
      </c>
      <c r="H331" s="105">
        <f>_xlfn.IFNA(VLOOKUP($A331,'Project List'!$A$9:$AF$360,'Project List'!K$1,FALSE),0)</f>
        <v>0</v>
      </c>
      <c r="I331" s="105">
        <f>_xlfn.IFNA(VLOOKUP($A331,'Project List'!$A$9:$AF$360,'Project List'!L$1,FALSE),0)</f>
        <v>0</v>
      </c>
      <c r="J331" s="105">
        <f>_xlfn.IFNA(VLOOKUP($A331,'Project List'!$A$9:$AF$360,'Project List'!M$1,FALSE),0)</f>
        <v>0</v>
      </c>
      <c r="K331" s="105">
        <f>_xlfn.IFNA(VLOOKUP($A331,'Project List'!$A$9:$AF$360,'Project List'!N$1,FALSE),0)</f>
        <v>0</v>
      </c>
      <c r="L331" s="105">
        <f>_xlfn.IFNA(VLOOKUP($A331,'Project List'!$A$9:$AF$360,'Project List'!O$1,FALSE),0)</f>
        <v>0</v>
      </c>
      <c r="M331" s="105">
        <f>_xlfn.IFNA(VLOOKUP($A331,'Project List'!$A$9:$AF$360,'Project List'!P$1,FALSE),0)</f>
        <v>0</v>
      </c>
      <c r="N331" s="105">
        <f>_xlfn.IFNA(VLOOKUP($A331,'Project List'!$A$9:$AF$360,'Project List'!Q$1,FALSE),0)</f>
        <v>0</v>
      </c>
      <c r="O331" s="105">
        <f>_xlfn.IFNA(VLOOKUP($A331,'Project List'!$A$9:$AF$360,'Project List'!R$1,FALSE),0)</f>
        <v>0</v>
      </c>
      <c r="P331" s="105">
        <f>_xlfn.IFNA(VLOOKUP($A331,'Project List'!$A$9:$AF$360,'Project List'!S$1,FALSE),0)</f>
        <v>0</v>
      </c>
      <c r="Q331" s="105">
        <f>_xlfn.IFNA(VLOOKUP($A331,'Project List'!$A$9:$AF$360,'Project List'!T$1,FALSE),0)</f>
        <v>0</v>
      </c>
      <c r="R331" s="105">
        <f>_xlfn.IFNA(VLOOKUP($A331,'Project List'!$A$9:$AF$360,'Project List'!U$1,FALSE),0)</f>
        <v>0</v>
      </c>
      <c r="S331" s="105">
        <f>_xlfn.IFNA(VLOOKUP($A331,'Project List'!$A$9:$AF$360,'Project List'!V$1,FALSE),0)</f>
        <v>0</v>
      </c>
      <c r="T331" s="105">
        <f>_xlfn.IFNA(VLOOKUP($A331,'Project List'!$A$9:$AF$360,'Project List'!W$1,FALSE),0)</f>
        <v>0</v>
      </c>
      <c r="U331" s="105">
        <f>_xlfn.IFNA(VLOOKUP($A331,'Project List'!$A$9:$AF$360,'Project List'!X$1,FALSE),0)</f>
        <v>0</v>
      </c>
      <c r="V331" s="13" t="str">
        <f>_xlfn.IFNA(IF(VLOOKUP($A331,'Project List'!$A$9:$BF$360,'Project List'!Y$1,FALSE)=0,"Nil",
IF(OR($E331="Potential",$E331="Proposed",$E331="Deferred",$E331="Cancelled",$E331="Closed"),VLOOKUP($A331,'Project List'!$A$9:$BF$360,'Project List'!Y$1,FALSE)*$A$15*$AE331,VLOOKUP($A331,'Project List'!$A$9:$BF$360,'Project List'!Y$1,FALSE))),0)</f>
        <v>Nil</v>
      </c>
      <c r="W331" s="13" t="str">
        <f>_xlfn.IFNA(IF(VLOOKUP($A331,'Project List'!$A$9:$BF$360,'Project List'!Z$1,FALSE)=0,"Nil",
IF(OR($E331="Potential",$E331="Proposed",$E331="Deferred",$E331="Cancelled",$E331="Closed"),VLOOKUP($A331,'Project List'!$A$9:$BF$360,'Project List'!Z$1,FALSE)*$A$15*$AE331,VLOOKUP($A331,'Project List'!$A$9:$BF$360,'Project List'!Z$1,FALSE))),0)</f>
        <v>Nil</v>
      </c>
      <c r="X331" s="13" t="str">
        <f>_xlfn.IFNA(IF(VLOOKUP($A331,'Project List'!$A$9:$BF$360,'Project List'!AA$1,FALSE)=0,"Nil",
IF(OR($E331="Potential",$E331="Proposed",$E331="Deferred",$E331="Cancelled",$E331="Closed"),VLOOKUP($A331,'Project List'!$A$9:$BF$360,'Project List'!AA$1,FALSE)*$A$15*$AE331,VLOOKUP($A331,'Project List'!$A$9:$BF$360,'Project List'!AA$1,FALSE))),0)</f>
        <v>Nil</v>
      </c>
      <c r="Y331" s="13" t="str">
        <f>_xlfn.IFNA(IF(VLOOKUP($A331,'Project List'!$A$9:$BF$360,'Project List'!AB$1,FALSE)=0,"Nil",
IF(OR($E331="Potential",$E331="Proposed",$E331="Deferred",$E331="Cancelled",$E331="Closed"),VLOOKUP($A331,'Project List'!$A$9:$BF$360,'Project List'!AB$1,FALSE)*$A$15*$AE331,VLOOKUP($A331,'Project List'!$A$9:$BF$360,'Project List'!AB$1,FALSE))),0)</f>
        <v>Nil</v>
      </c>
      <c r="Z331" s="13">
        <f>_xlfn.IFNA(IF(VLOOKUP($A331,'Project List'!$A$9:$BF$360,'Project List'!AC$1,FALSE)=0,"Nil",
IF(OR($E331="Potential",$E331="Proposed",$E331="Deferred",$E331="Cancelled",$E331="Closed"),VLOOKUP($A331,'Project List'!$A$9:$BF$360,'Project List'!AC$1,FALSE)*$A$15*$AE331,VLOOKUP($A331,'Project List'!$A$9:$BF$360,'Project List'!AC$1,FALSE))),0)</f>
        <v>1518296.2564490056</v>
      </c>
      <c r="AA331" s="13" t="str">
        <f>_xlfn.IFNA(IF(VLOOKUP($A331,'Project List'!$A$9:$BF$360,'Project List'!AD$1,FALSE)=0,"Nil",
IF(OR($E331="Potential",$E331="Proposed",$E331="Deferred",$E331="Cancelled",$E331="Closed"),VLOOKUP($A331,'Project List'!$A$9:$BF$360,'Project List'!AD$1,FALSE)*$A$15*$AE331,VLOOKUP($A331,'Project List'!$A$9:$BF$360,'Project List'!AD$1,FALSE))),0)</f>
        <v>Nil</v>
      </c>
      <c r="AB331" s="13" t="str">
        <f>_xlfn.IFNA(IF(VLOOKUP($A331,'Project List'!$A$9:$BF$360,'Project List'!AE$1,FALSE)=0,"Nil",
IF(OR($E331="Potential",$E331="Proposed",$E331="Deferred",$E331="Cancelled",$E331="Closed"),VLOOKUP($A331,'Project List'!$A$9:$BF$360,'Project List'!AE$1,FALSE)*$A$15*$AE331,VLOOKUP($A331,'Project List'!$A$9:$BF$360,'Project List'!AE$1,FALSE))),0)</f>
        <v>Nil</v>
      </c>
      <c r="AC331" s="13" t="str">
        <f>_xlfn.IFNA(IF(VLOOKUP($A331,'Project List'!$A$9:$BF$360,'Project List'!AF$1,FALSE)=0,"Nil",
IF(OR($E331="Potential",$E331="Proposed",$E331="Deferred",$E331="Cancelled",$E331="Closed"),VLOOKUP($A331,'Project List'!$A$9:$BF$360,'Project List'!AF$1,FALSE)*$A$15*$AE331,VLOOKUP($A331,'Project List'!$A$9:$BF$360,'Project List'!AF$1,FALSE))),0)</f>
        <v>Nil</v>
      </c>
      <c r="AD331" s="42"/>
      <c r="AE331" s="248">
        <f>1+IF(ISNA(VLOOKUP($A331,'Project labour content'!$A$7:$D$255,'Project labour content'!$D$1,FALSE)),VLOOKUP($D331,'Project labour content'!$F$6:$G$15,'Project labour content'!$G$1,FALSE),VLOOKUP($A331,'Project labour content'!$A$7:$D$255,'Project labour content'!$D$1,FALSE))*('Project labour content'!$K$14/100)*1</f>
        <v>1.0031754093187106</v>
      </c>
      <c r="AG331" s="3"/>
      <c r="AH331" s="3"/>
      <c r="AI331" s="32"/>
      <c r="AJ331" s="32"/>
      <c r="AK331" s="32"/>
      <c r="AL331" s="32"/>
      <c r="AM331" s="59"/>
      <c r="AN331" s="59"/>
      <c r="AO331" s="59"/>
      <c r="AP331" s="59"/>
      <c r="AQ331" s="59"/>
    </row>
    <row r="332" spans="1:43" x14ac:dyDescent="0.25">
      <c r="A332" s="11" t="s">
        <v>948</v>
      </c>
      <c r="B332" s="11" t="str">
        <f>_xlfn.IFNA(VLOOKUP($A332,'Project List'!$A$9:$AF$360,'Project List'!G$1,FALSE),0)</f>
        <v>Energy Management System Functional Enhancements</v>
      </c>
      <c r="C332" s="11" t="str">
        <f>_xlfn.IFNA(VLOOKUP($A332,'Project List'!$A$9:$AF$360,'Project List'!C$1,FALSE),0)</f>
        <v>ExAnte</v>
      </c>
      <c r="D332" s="11" t="str">
        <f>_xlfn.IFNA(VLOOKUP($A332,'Project List'!$A$9:$AF$360,'Project List'!D$1,FALSE),0)</f>
        <v>Replacement</v>
      </c>
      <c r="E332" s="11" t="str">
        <f>_xlfn.IFNA(VLOOKUP($A332,'Project List'!$A$9:$AF$360,'Project List'!H$1,FALSE),0)</f>
        <v>Potential</v>
      </c>
      <c r="F332" s="105">
        <f>_xlfn.IFNA(VLOOKUP($A332,'Project List'!$A$9:$AF$360,'Project List'!I$1,FALSE),0)</f>
        <v>0</v>
      </c>
      <c r="G332" s="105">
        <f>_xlfn.IFNA(VLOOKUP($A332,'Project List'!$A$9:$AF$360,'Project List'!J$1,FALSE),0)</f>
        <v>0</v>
      </c>
      <c r="H332" s="105">
        <f>_xlfn.IFNA(VLOOKUP($A332,'Project List'!$A$9:$AF$360,'Project List'!K$1,FALSE),0)</f>
        <v>0</v>
      </c>
      <c r="I332" s="105">
        <f>_xlfn.IFNA(VLOOKUP($A332,'Project List'!$A$9:$AF$360,'Project List'!L$1,FALSE),0)</f>
        <v>0</v>
      </c>
      <c r="J332" s="105">
        <f>_xlfn.IFNA(VLOOKUP($A332,'Project List'!$A$9:$AF$360,'Project List'!M$1,FALSE),0)</f>
        <v>0</v>
      </c>
      <c r="K332" s="105">
        <f>_xlfn.IFNA(VLOOKUP($A332,'Project List'!$A$9:$AF$360,'Project List'!N$1,FALSE),0)</f>
        <v>0</v>
      </c>
      <c r="L332" s="105">
        <f>_xlfn.IFNA(VLOOKUP($A332,'Project List'!$A$9:$AF$360,'Project List'!O$1,FALSE),0)</f>
        <v>0</v>
      </c>
      <c r="M332" s="105">
        <f>_xlfn.IFNA(VLOOKUP($A332,'Project List'!$A$9:$AF$360,'Project List'!P$1,FALSE),0)</f>
        <v>0</v>
      </c>
      <c r="N332" s="105">
        <f>_xlfn.IFNA(VLOOKUP($A332,'Project List'!$A$9:$AF$360,'Project List'!Q$1,FALSE),0)</f>
        <v>0</v>
      </c>
      <c r="O332" s="105">
        <f>_xlfn.IFNA(VLOOKUP($A332,'Project List'!$A$9:$AF$360,'Project List'!R$1,FALSE),0)</f>
        <v>0</v>
      </c>
      <c r="P332" s="105">
        <f>_xlfn.IFNA(VLOOKUP($A332,'Project List'!$A$9:$AF$360,'Project List'!S$1,FALSE),0)</f>
        <v>0</v>
      </c>
      <c r="Q332" s="105">
        <f>_xlfn.IFNA(VLOOKUP($A332,'Project List'!$A$9:$AF$360,'Project List'!T$1,FALSE),0)</f>
        <v>0</v>
      </c>
      <c r="R332" s="105">
        <f>_xlfn.IFNA(VLOOKUP($A332,'Project List'!$A$9:$AF$360,'Project List'!U$1,FALSE),0)</f>
        <v>0</v>
      </c>
      <c r="S332" s="105">
        <f>_xlfn.IFNA(VLOOKUP($A332,'Project List'!$A$9:$AF$360,'Project List'!V$1,FALSE),0)</f>
        <v>0</v>
      </c>
      <c r="T332" s="105">
        <f>_xlfn.IFNA(VLOOKUP($A332,'Project List'!$A$9:$AF$360,'Project List'!W$1,FALSE),0)</f>
        <v>0</v>
      </c>
      <c r="U332" s="105">
        <f>_xlfn.IFNA(VLOOKUP($A332,'Project List'!$A$9:$AF$360,'Project List'!X$1,FALSE),0)</f>
        <v>0</v>
      </c>
      <c r="V332" s="13" t="str">
        <f>_xlfn.IFNA(IF(VLOOKUP($A332,'Project List'!$A$9:$BF$360,'Project List'!Y$1,FALSE)=0,"Nil",
IF(OR($E332="Potential",$E332="Proposed",$E332="Deferred",$E332="Cancelled",$E332="Closed"),VLOOKUP($A332,'Project List'!$A$9:$BF$360,'Project List'!Y$1,FALSE)*$A$15*$AE332,VLOOKUP($A332,'Project List'!$A$9:$BF$360,'Project List'!Y$1,FALSE))),0)</f>
        <v>Nil</v>
      </c>
      <c r="W332" s="13" t="str">
        <f>_xlfn.IFNA(IF(VLOOKUP($A332,'Project List'!$A$9:$BF$360,'Project List'!Z$1,FALSE)=0,"Nil",
IF(OR($E332="Potential",$E332="Proposed",$E332="Deferred",$E332="Cancelled",$E332="Closed"),VLOOKUP($A332,'Project List'!$A$9:$BF$360,'Project List'!Z$1,FALSE)*$A$15*$AE332,VLOOKUP($A332,'Project List'!$A$9:$BF$360,'Project List'!Z$1,FALSE))),0)</f>
        <v>Nil</v>
      </c>
      <c r="X332" s="13" t="str">
        <f>_xlfn.IFNA(IF(VLOOKUP($A332,'Project List'!$A$9:$BF$360,'Project List'!AA$1,FALSE)=0,"Nil",
IF(OR($E332="Potential",$E332="Proposed",$E332="Deferred",$E332="Cancelled",$E332="Closed"),VLOOKUP($A332,'Project List'!$A$9:$BF$360,'Project List'!AA$1,FALSE)*$A$15*$AE332,VLOOKUP($A332,'Project List'!$A$9:$BF$360,'Project List'!AA$1,FALSE))),0)</f>
        <v>Nil</v>
      </c>
      <c r="Y332" s="13" t="str">
        <f>_xlfn.IFNA(IF(VLOOKUP($A332,'Project List'!$A$9:$BF$360,'Project List'!AB$1,FALSE)=0,"Nil",
IF(OR($E332="Potential",$E332="Proposed",$E332="Deferred",$E332="Cancelled",$E332="Closed"),VLOOKUP($A332,'Project List'!$A$9:$BF$360,'Project List'!AB$1,FALSE)*$A$15*$AE332,VLOOKUP($A332,'Project List'!$A$9:$BF$360,'Project List'!AB$1,FALSE))),0)</f>
        <v>Nil</v>
      </c>
      <c r="Z332" s="13">
        <f>_xlfn.IFNA(IF(VLOOKUP($A332,'Project List'!$A$9:$BF$360,'Project List'!AC$1,FALSE)=0,"Nil",
IF(OR($E332="Potential",$E332="Proposed",$E332="Deferred",$E332="Cancelled",$E332="Closed"),VLOOKUP($A332,'Project List'!$A$9:$BF$360,'Project List'!AC$1,FALSE)*$A$15*$AE332,VLOOKUP($A332,'Project List'!$A$9:$BF$360,'Project List'!AC$1,FALSE))),0)</f>
        <v>1618696.7857054116</v>
      </c>
      <c r="AA332" s="13">
        <f>_xlfn.IFNA(IF(VLOOKUP($A332,'Project List'!$A$9:$BF$360,'Project List'!AD$1,FALSE)=0,"Nil",
IF(OR($E332="Potential",$E332="Proposed",$E332="Deferred",$E332="Cancelled",$E332="Closed"),VLOOKUP($A332,'Project List'!$A$9:$BF$360,'Project List'!AD$1,FALSE)*$A$15*$AE332,VLOOKUP($A332,'Project List'!$A$9:$BF$360,'Project List'!AD$1,FALSE))),0)</f>
        <v>5665438.7499689395</v>
      </c>
      <c r="AB332" s="13">
        <f>_xlfn.IFNA(IF(VLOOKUP($A332,'Project List'!$A$9:$BF$360,'Project List'!AE$1,FALSE)=0,"Nil",
IF(OR($E332="Potential",$E332="Proposed",$E332="Deferred",$E332="Cancelled",$E332="Closed"),VLOOKUP($A332,'Project List'!$A$9:$BF$360,'Project List'!AE$1,FALSE)*$A$15*$AE332,VLOOKUP($A332,'Project List'!$A$9:$BF$360,'Project List'!AE$1,FALSE))),0)</f>
        <v>809348.39285270579</v>
      </c>
      <c r="AC332" s="13" t="str">
        <f>_xlfn.IFNA(IF(VLOOKUP($A332,'Project List'!$A$9:$BF$360,'Project List'!AF$1,FALSE)=0,"Nil",
IF(OR($E332="Potential",$E332="Proposed",$E332="Deferred",$E332="Cancelled",$E332="Closed"),VLOOKUP($A332,'Project List'!$A$9:$BF$360,'Project List'!AF$1,FALSE)*$A$15*$AE332,VLOOKUP($A332,'Project List'!$A$9:$BF$360,'Project List'!AF$1,FALSE))),0)</f>
        <v>Nil</v>
      </c>
      <c r="AD332" s="42"/>
      <c r="AE332" s="248">
        <f>1+IF(ISNA(VLOOKUP($A332,'Project labour content'!$A$7:$D$255,'Project labour content'!$D$1,FALSE)),VLOOKUP($D332,'Project labour content'!$F$6:$G$15,'Project labour content'!$G$1,FALSE),VLOOKUP($A332,'Project labour content'!$A$7:$D$255,'Project labour content'!$D$1,FALSE))*('Project labour content'!$K$14/100)*1</f>
        <v>1.0046992748582495</v>
      </c>
    </row>
    <row r="333" spans="1:43" x14ac:dyDescent="0.25">
      <c r="A333" s="11" t="s">
        <v>961</v>
      </c>
      <c r="B333" s="11" t="str">
        <f>_xlfn.IFNA(VLOOKUP($A333,'Project List'!$A$9:$AF$360,'Project List'!G$1,FALSE),0)</f>
        <v>Emergency Unit Asset Replacement 2024-2028</v>
      </c>
      <c r="C333" s="11" t="str">
        <f>_xlfn.IFNA(VLOOKUP($A333,'Project List'!$A$9:$AF$360,'Project List'!C$1,FALSE),0)</f>
        <v>ExAnte</v>
      </c>
      <c r="D333" s="11" t="str">
        <f>_xlfn.IFNA(VLOOKUP($A333,'Project List'!$A$9:$AF$360,'Project List'!D$1,FALSE),0)</f>
        <v>Replacement</v>
      </c>
      <c r="E333" s="11" t="str">
        <f>_xlfn.IFNA(VLOOKUP($A333,'Project List'!$A$9:$AF$360,'Project List'!H$1,FALSE),0)</f>
        <v>Potential</v>
      </c>
      <c r="F333" s="105">
        <f>_xlfn.IFNA(VLOOKUP($A333,'Project List'!$A$9:$AF$360,'Project List'!I$1,FALSE),0)</f>
        <v>0</v>
      </c>
      <c r="G333" s="105">
        <f>_xlfn.IFNA(VLOOKUP($A333,'Project List'!$A$9:$AF$360,'Project List'!J$1,FALSE),0)</f>
        <v>0</v>
      </c>
      <c r="H333" s="105">
        <f>_xlfn.IFNA(VLOOKUP($A333,'Project List'!$A$9:$AF$360,'Project List'!K$1,FALSE),0)</f>
        <v>0</v>
      </c>
      <c r="I333" s="105">
        <f>_xlfn.IFNA(VLOOKUP($A333,'Project List'!$A$9:$AF$360,'Project List'!L$1,FALSE),0)</f>
        <v>0</v>
      </c>
      <c r="J333" s="105">
        <f>_xlfn.IFNA(VLOOKUP($A333,'Project List'!$A$9:$AF$360,'Project List'!M$1,FALSE),0)</f>
        <v>0</v>
      </c>
      <c r="K333" s="105">
        <f>_xlfn.IFNA(VLOOKUP($A333,'Project List'!$A$9:$AF$360,'Project List'!N$1,FALSE),0)</f>
        <v>0</v>
      </c>
      <c r="L333" s="105">
        <f>_xlfn.IFNA(VLOOKUP($A333,'Project List'!$A$9:$AF$360,'Project List'!O$1,FALSE),0)</f>
        <v>0</v>
      </c>
      <c r="M333" s="105">
        <f>_xlfn.IFNA(VLOOKUP($A333,'Project List'!$A$9:$AF$360,'Project List'!P$1,FALSE),0)</f>
        <v>0</v>
      </c>
      <c r="N333" s="105">
        <f>_xlfn.IFNA(VLOOKUP($A333,'Project List'!$A$9:$AF$360,'Project List'!Q$1,FALSE),0)</f>
        <v>0</v>
      </c>
      <c r="O333" s="105">
        <f>_xlfn.IFNA(VLOOKUP($A333,'Project List'!$A$9:$AF$360,'Project List'!R$1,FALSE),0)</f>
        <v>0</v>
      </c>
      <c r="P333" s="105">
        <f>_xlfn.IFNA(VLOOKUP($A333,'Project List'!$A$9:$AF$360,'Project List'!S$1,FALSE),0)</f>
        <v>0</v>
      </c>
      <c r="Q333" s="105">
        <f>_xlfn.IFNA(VLOOKUP($A333,'Project List'!$A$9:$AF$360,'Project List'!T$1,FALSE),0)</f>
        <v>0</v>
      </c>
      <c r="R333" s="105">
        <f>_xlfn.IFNA(VLOOKUP($A333,'Project List'!$A$9:$AF$360,'Project List'!U$1,FALSE),0)</f>
        <v>0</v>
      </c>
      <c r="S333" s="105">
        <f>_xlfn.IFNA(VLOOKUP($A333,'Project List'!$A$9:$AF$360,'Project List'!V$1,FALSE),0)</f>
        <v>0</v>
      </c>
      <c r="T333" s="105">
        <f>_xlfn.IFNA(VLOOKUP($A333,'Project List'!$A$9:$AF$360,'Project List'!W$1,FALSE),0)</f>
        <v>0</v>
      </c>
      <c r="U333" s="105">
        <f>_xlfn.IFNA(VLOOKUP($A333,'Project List'!$A$9:$AF$360,'Project List'!X$1,FALSE),0)</f>
        <v>0</v>
      </c>
      <c r="V333" s="13" t="str">
        <f>_xlfn.IFNA(IF(VLOOKUP($A333,'Project List'!$A$9:$BF$360,'Project List'!Y$1,FALSE)=0,"Nil",
IF(OR($E333="Potential",$E333="Proposed",$E333="Deferred",$E333="Cancelled",$E333="Closed"),VLOOKUP($A333,'Project List'!$A$9:$BF$360,'Project List'!Y$1,FALSE)*$A$15*$AE333,VLOOKUP($A333,'Project List'!$A$9:$BF$360,'Project List'!Y$1,FALSE))),0)</f>
        <v>Nil</v>
      </c>
      <c r="W333" s="13" t="str">
        <f>_xlfn.IFNA(IF(VLOOKUP($A333,'Project List'!$A$9:$BF$360,'Project List'!Z$1,FALSE)=0,"Nil",
IF(OR($E333="Potential",$E333="Proposed",$E333="Deferred",$E333="Cancelled",$E333="Closed"),VLOOKUP($A333,'Project List'!$A$9:$BF$360,'Project List'!Z$1,FALSE)*$A$15*$AE333,VLOOKUP($A333,'Project List'!$A$9:$BF$360,'Project List'!Z$1,FALSE))),0)</f>
        <v>Nil</v>
      </c>
      <c r="X333" s="13">
        <f>_xlfn.IFNA(IF(VLOOKUP($A333,'Project List'!$A$9:$BF$360,'Project List'!AA$1,FALSE)=0,"Nil",
IF(OR($E333="Potential",$E333="Proposed",$E333="Deferred",$E333="Cancelled",$E333="Closed"),VLOOKUP($A333,'Project List'!$A$9:$BF$360,'Project List'!AA$1,FALSE)*$A$15*$AE333,VLOOKUP($A333,'Project List'!$A$9:$BF$360,'Project List'!AA$1,FALSE))),0)</f>
        <v>1554871.1772220419</v>
      </c>
      <c r="Y333" s="13">
        <f>_xlfn.IFNA(IF(VLOOKUP($A333,'Project List'!$A$9:$BF$360,'Project List'!AB$1,FALSE)=0,"Nil",
IF(OR($E333="Potential",$E333="Proposed",$E333="Deferred",$E333="Cancelled",$E333="Closed"),VLOOKUP($A333,'Project List'!$A$9:$BF$360,'Project List'!AB$1,FALSE)*$A$15*$AE333,VLOOKUP($A333,'Project List'!$A$9:$BF$360,'Project List'!AB$1,FALSE))),0)</f>
        <v>1560851.4509805881</v>
      </c>
      <c r="Z333" s="13">
        <f>_xlfn.IFNA(IF(VLOOKUP($A333,'Project List'!$A$9:$BF$360,'Project List'!AC$1,FALSE)=0,"Nil",
IF(OR($E333="Potential",$E333="Proposed",$E333="Deferred",$E333="Cancelled",$E333="Closed"),VLOOKUP($A333,'Project List'!$A$9:$BF$360,'Project List'!AC$1,FALSE)*$A$15*$AE333,VLOOKUP($A333,'Project List'!$A$9:$BF$360,'Project List'!AC$1,FALSE))),0)</f>
        <v>1560851.4509805881</v>
      </c>
      <c r="AA333" s="13">
        <f>_xlfn.IFNA(IF(VLOOKUP($A333,'Project List'!$A$9:$BF$360,'Project List'!AD$1,FALSE)=0,"Nil",
IF(OR($E333="Potential",$E333="Proposed",$E333="Deferred",$E333="Cancelled",$E333="Closed"),VLOOKUP($A333,'Project List'!$A$9:$BF$360,'Project List'!AD$1,FALSE)*$A$15*$AE333,VLOOKUP($A333,'Project List'!$A$9:$BF$360,'Project List'!AD$1,FALSE))),0)</f>
        <v>1560851.4509805881</v>
      </c>
      <c r="AB333" s="13">
        <f>_xlfn.IFNA(IF(VLOOKUP($A333,'Project List'!$A$9:$BF$360,'Project List'!AE$1,FALSE)=0,"Nil",
IF(OR($E333="Potential",$E333="Proposed",$E333="Deferred",$E333="Cancelled",$E333="Closed"),VLOOKUP($A333,'Project List'!$A$9:$BF$360,'Project List'!AE$1,FALSE)*$A$15*$AE333,VLOOKUP($A333,'Project List'!$A$9:$BF$360,'Project List'!AE$1,FALSE))),0)</f>
        <v>1566831.7247391345</v>
      </c>
      <c r="AC333" s="13" t="str">
        <f>_xlfn.IFNA(IF(VLOOKUP($A333,'Project List'!$A$9:$BF$360,'Project List'!AF$1,FALSE)=0,"Nil",
IF(OR($E333="Potential",$E333="Proposed",$E333="Deferred",$E333="Cancelled",$E333="Closed"),VLOOKUP($A333,'Project List'!$A$9:$BF$360,'Project List'!AF$1,FALSE)*$A$15*$AE333,VLOOKUP($A333,'Project List'!$A$9:$BF$360,'Project List'!AF$1,FALSE))),0)</f>
        <v>Nil</v>
      </c>
      <c r="AD333" s="42"/>
      <c r="AE333" s="248">
        <f>1+IF(ISNA(VLOOKUP($A333,'Project labour content'!$A$7:$D$255,'Project labour content'!$D$1,FALSE)),VLOOKUP($D333,'Project labour content'!$F$6:$G$15,'Project labour content'!$G$1,FALSE),VLOOKUP($A333,'Project labour content'!$A$7:$D$255,'Project labour content'!$D$1,FALSE))*('Project labour content'!$K$14/100)*1</f>
        <v>1.0003874665462769</v>
      </c>
    </row>
    <row r="334" spans="1:43" x14ac:dyDescent="0.25">
      <c r="A334" s="11" t="s">
        <v>953</v>
      </c>
      <c r="B334" s="11" t="str">
        <f>_xlfn.IFNA(VLOOKUP($A334,'Project List'!$A$9:$AF$360,'Project List'!G$1,FALSE),0)</f>
        <v>Travelling Wave Fault Locator Equipment Replacement 2024-202</v>
      </c>
      <c r="C334" s="11" t="str">
        <f>_xlfn.IFNA(VLOOKUP($A334,'Project List'!$A$9:$AF$360,'Project List'!C$1,FALSE),0)</f>
        <v>ExAnte</v>
      </c>
      <c r="D334" s="11" t="str">
        <f>_xlfn.IFNA(VLOOKUP($A334,'Project List'!$A$9:$AF$360,'Project List'!D$1,FALSE),0)</f>
        <v>Replacement</v>
      </c>
      <c r="E334" s="11" t="str">
        <f>_xlfn.IFNA(VLOOKUP($A334,'Project List'!$A$9:$AF$360,'Project List'!H$1,FALSE),0)</f>
        <v>Potential</v>
      </c>
      <c r="F334" s="105">
        <f>_xlfn.IFNA(VLOOKUP($A334,'Project List'!$A$9:$AF$360,'Project List'!I$1,FALSE),0)</f>
        <v>0</v>
      </c>
      <c r="G334" s="105">
        <f>_xlfn.IFNA(VLOOKUP($A334,'Project List'!$A$9:$AF$360,'Project List'!J$1,FALSE),0)</f>
        <v>0</v>
      </c>
      <c r="H334" s="105">
        <f>_xlfn.IFNA(VLOOKUP($A334,'Project List'!$A$9:$AF$360,'Project List'!K$1,FALSE),0)</f>
        <v>0</v>
      </c>
      <c r="I334" s="105">
        <f>_xlfn.IFNA(VLOOKUP($A334,'Project List'!$A$9:$AF$360,'Project List'!L$1,FALSE),0)</f>
        <v>0</v>
      </c>
      <c r="J334" s="105">
        <f>_xlfn.IFNA(VLOOKUP($A334,'Project List'!$A$9:$AF$360,'Project List'!M$1,FALSE),0)</f>
        <v>0</v>
      </c>
      <c r="K334" s="105">
        <f>_xlfn.IFNA(VLOOKUP($A334,'Project List'!$A$9:$AF$360,'Project List'!N$1,FALSE),0)</f>
        <v>0</v>
      </c>
      <c r="L334" s="105">
        <f>_xlfn.IFNA(VLOOKUP($A334,'Project List'!$A$9:$AF$360,'Project List'!O$1,FALSE),0)</f>
        <v>0</v>
      </c>
      <c r="M334" s="105">
        <f>_xlfn.IFNA(VLOOKUP($A334,'Project List'!$A$9:$AF$360,'Project List'!P$1,FALSE),0)</f>
        <v>0</v>
      </c>
      <c r="N334" s="105">
        <f>_xlfn.IFNA(VLOOKUP($A334,'Project List'!$A$9:$AF$360,'Project List'!Q$1,FALSE),0)</f>
        <v>0</v>
      </c>
      <c r="O334" s="105">
        <f>_xlfn.IFNA(VLOOKUP($A334,'Project List'!$A$9:$AF$360,'Project List'!R$1,FALSE),0)</f>
        <v>0</v>
      </c>
      <c r="P334" s="105">
        <f>_xlfn.IFNA(VLOOKUP($A334,'Project List'!$A$9:$AF$360,'Project List'!S$1,FALSE),0)</f>
        <v>0</v>
      </c>
      <c r="Q334" s="105">
        <f>_xlfn.IFNA(VLOOKUP($A334,'Project List'!$A$9:$AF$360,'Project List'!T$1,FALSE),0)</f>
        <v>0</v>
      </c>
      <c r="R334" s="105">
        <f>_xlfn.IFNA(VLOOKUP($A334,'Project List'!$A$9:$AF$360,'Project List'!U$1,FALSE),0)</f>
        <v>0</v>
      </c>
      <c r="S334" s="105">
        <f>_xlfn.IFNA(VLOOKUP($A334,'Project List'!$A$9:$AF$360,'Project List'!V$1,FALSE),0)</f>
        <v>0</v>
      </c>
      <c r="T334" s="105">
        <f>_xlfn.IFNA(VLOOKUP($A334,'Project List'!$A$9:$AF$360,'Project List'!W$1,FALSE),0)</f>
        <v>0</v>
      </c>
      <c r="U334" s="105">
        <f>_xlfn.IFNA(VLOOKUP($A334,'Project List'!$A$9:$AF$360,'Project List'!X$1,FALSE),0)</f>
        <v>0</v>
      </c>
      <c r="V334" s="13" t="str">
        <f>_xlfn.IFNA(IF(VLOOKUP($A334,'Project List'!$A$9:$BF$360,'Project List'!Y$1,FALSE)=0,"Nil",
IF(OR($E334="Potential",$E334="Proposed",$E334="Deferred",$E334="Cancelled",$E334="Closed"),VLOOKUP($A334,'Project List'!$A$9:$BF$360,'Project List'!Y$1,FALSE)*$A$15*$AE334,VLOOKUP($A334,'Project List'!$A$9:$BF$360,'Project List'!Y$1,FALSE))),0)</f>
        <v>Nil</v>
      </c>
      <c r="W334" s="13" t="str">
        <f>_xlfn.IFNA(IF(VLOOKUP($A334,'Project List'!$A$9:$BF$360,'Project List'!Z$1,FALSE)=0,"Nil",
IF(OR($E334="Potential",$E334="Proposed",$E334="Deferred",$E334="Cancelled",$E334="Closed"),VLOOKUP($A334,'Project List'!$A$9:$BF$360,'Project List'!Z$1,FALSE)*$A$15*$AE334,VLOOKUP($A334,'Project List'!$A$9:$BF$360,'Project List'!Z$1,FALSE))),0)</f>
        <v>Nil</v>
      </c>
      <c r="X334" s="13">
        <f>_xlfn.IFNA(IF(VLOOKUP($A334,'Project List'!$A$9:$BF$360,'Project List'!AA$1,FALSE)=0,"Nil",
IF(OR($E334="Potential",$E334="Proposed",$E334="Deferred",$E334="Cancelled",$E334="Closed"),VLOOKUP($A334,'Project List'!$A$9:$BF$360,'Project List'!AA$1,FALSE)*$A$15*$AE334,VLOOKUP($A334,'Project List'!$A$9:$BF$360,'Project List'!AA$1,FALSE))),0)</f>
        <v>747650.24371997744</v>
      </c>
      <c r="Y334" s="13">
        <f>_xlfn.IFNA(IF(VLOOKUP($A334,'Project List'!$A$9:$BF$360,'Project List'!AB$1,FALSE)=0,"Nil",
IF(OR($E334="Potential",$E334="Proposed",$E334="Deferred",$E334="Cancelled",$E334="Closed"),VLOOKUP($A334,'Project List'!$A$9:$BF$360,'Project List'!AB$1,FALSE)*$A$15*$AE334,VLOOKUP($A334,'Project List'!$A$9:$BF$360,'Project List'!AB$1,FALSE))),0)</f>
        <v>1501051.6431608777</v>
      </c>
      <c r="Z334" s="13">
        <f>_xlfn.IFNA(IF(VLOOKUP($A334,'Project List'!$A$9:$BF$360,'Project List'!AC$1,FALSE)=0,"Nil",
IF(OR($E334="Potential",$E334="Proposed",$E334="Deferred",$E334="Cancelled",$E334="Closed"),VLOOKUP($A334,'Project List'!$A$9:$BF$360,'Project List'!AC$1,FALSE)*$A$15*$AE334,VLOOKUP($A334,'Project List'!$A$9:$BF$360,'Project List'!AC$1,FALSE))),0)</f>
        <v>1501051.6431608777</v>
      </c>
      <c r="AA334" s="13">
        <f>_xlfn.IFNA(IF(VLOOKUP($A334,'Project List'!$A$9:$BF$360,'Project List'!AD$1,FALSE)=0,"Nil",
IF(OR($E334="Potential",$E334="Proposed",$E334="Deferred",$E334="Cancelled",$E334="Closed"),VLOOKUP($A334,'Project List'!$A$9:$BF$360,'Project List'!AD$1,FALSE)*$A$15*$AE334,VLOOKUP($A334,'Project List'!$A$9:$BF$360,'Project List'!AD$1,FALSE))),0)</f>
        <v>1501051.6431608777</v>
      </c>
      <c r="AB334" s="13">
        <f>_xlfn.IFNA(IF(VLOOKUP($A334,'Project List'!$A$9:$BF$360,'Project List'!AE$1,FALSE)=0,"Nil",
IF(OR($E334="Potential",$E334="Proposed",$E334="Deferred",$E334="Cancelled",$E334="Closed"),VLOOKUP($A334,'Project List'!$A$9:$BF$360,'Project List'!AE$1,FALSE)*$A$15*$AE334,VLOOKUP($A334,'Project List'!$A$9:$BF$360,'Project List'!AE$1,FALSE))),0)</f>
        <v>753401.39944090042</v>
      </c>
      <c r="AC334" s="13" t="str">
        <f>_xlfn.IFNA(IF(VLOOKUP($A334,'Project List'!$A$9:$BF$360,'Project List'!AF$1,FALSE)=0,"Nil",
IF(OR($E334="Potential",$E334="Proposed",$E334="Deferred",$E334="Cancelled",$E334="Closed"),VLOOKUP($A334,'Project List'!$A$9:$BF$360,'Project List'!AF$1,FALSE)*$A$15*$AE334,VLOOKUP($A334,'Project List'!$A$9:$BF$360,'Project List'!AF$1,FALSE))),0)</f>
        <v>Nil</v>
      </c>
      <c r="AD334" s="42"/>
      <c r="AE334" s="248">
        <f>1+IF(ISNA(VLOOKUP($A334,'Project labour content'!$A$7:$D$255,'Project labour content'!$D$1,FALSE)),VLOOKUP($D334,'Project labour content'!$F$6:$G$15,'Project labour content'!$G$1,FALSE),VLOOKUP($A334,'Project labour content'!$A$7:$D$255,'Project labour content'!$D$1,FALSE))*('Project labour content'!$K$14/100)*1</f>
        <v>1.0008650706581304</v>
      </c>
      <c r="AG334" s="3"/>
      <c r="AH334" s="3"/>
      <c r="AI334" s="32"/>
      <c r="AJ334" s="32"/>
      <c r="AK334" s="32"/>
      <c r="AL334" s="32"/>
      <c r="AM334" s="59"/>
      <c r="AN334" s="59"/>
      <c r="AO334" s="59"/>
      <c r="AP334" s="59"/>
      <c r="AQ334" s="59"/>
    </row>
    <row r="335" spans="1:43" x14ac:dyDescent="0.25">
      <c r="A335" s="11" t="s">
        <v>972</v>
      </c>
      <c r="B335" s="11" t="str">
        <f>_xlfn.IFNA(VLOOKUP($A335,'Project List'!$A$9:$AF$360,'Project List'!G$1,FALSE),0)</f>
        <v>Telecommunications Management System Software Replacement 20</v>
      </c>
      <c r="C335" s="11" t="str">
        <f>_xlfn.IFNA(VLOOKUP($A335,'Project List'!$A$9:$AF$360,'Project List'!C$1,FALSE),0)</f>
        <v>ExAnte</v>
      </c>
      <c r="D335" s="11" t="str">
        <f>_xlfn.IFNA(VLOOKUP($A335,'Project List'!$A$9:$AF$360,'Project List'!D$1,FALSE),0)</f>
        <v>Replacement</v>
      </c>
      <c r="E335" s="11" t="str">
        <f>_xlfn.IFNA(VLOOKUP($A335,'Project List'!$A$9:$AF$360,'Project List'!H$1,FALSE),0)</f>
        <v>Potential</v>
      </c>
      <c r="F335" s="105">
        <f>_xlfn.IFNA(VLOOKUP($A335,'Project List'!$A$9:$AF$360,'Project List'!I$1,FALSE),0)</f>
        <v>0</v>
      </c>
      <c r="G335" s="105">
        <f>_xlfn.IFNA(VLOOKUP($A335,'Project List'!$A$9:$AF$360,'Project List'!J$1,FALSE),0)</f>
        <v>0</v>
      </c>
      <c r="H335" s="105">
        <f>_xlfn.IFNA(VLOOKUP($A335,'Project List'!$A$9:$AF$360,'Project List'!K$1,FALSE),0)</f>
        <v>0</v>
      </c>
      <c r="I335" s="105">
        <f>_xlfn.IFNA(VLOOKUP($A335,'Project List'!$A$9:$AF$360,'Project List'!L$1,FALSE),0)</f>
        <v>0</v>
      </c>
      <c r="J335" s="105">
        <f>_xlfn.IFNA(VLOOKUP($A335,'Project List'!$A$9:$AF$360,'Project List'!M$1,FALSE),0)</f>
        <v>0</v>
      </c>
      <c r="K335" s="105">
        <f>_xlfn.IFNA(VLOOKUP($A335,'Project List'!$A$9:$AF$360,'Project List'!N$1,FALSE),0)</f>
        <v>0</v>
      </c>
      <c r="L335" s="105">
        <f>_xlfn.IFNA(VLOOKUP($A335,'Project List'!$A$9:$AF$360,'Project List'!O$1,FALSE),0)</f>
        <v>0</v>
      </c>
      <c r="M335" s="105">
        <f>_xlfn.IFNA(VLOOKUP($A335,'Project List'!$A$9:$AF$360,'Project List'!P$1,FALSE),0)</f>
        <v>0</v>
      </c>
      <c r="N335" s="105">
        <f>_xlfn.IFNA(VLOOKUP($A335,'Project List'!$A$9:$AF$360,'Project List'!Q$1,FALSE),0)</f>
        <v>0</v>
      </c>
      <c r="O335" s="105">
        <f>_xlfn.IFNA(VLOOKUP($A335,'Project List'!$A$9:$AF$360,'Project List'!R$1,FALSE),0)</f>
        <v>0</v>
      </c>
      <c r="P335" s="105">
        <f>_xlfn.IFNA(VLOOKUP($A335,'Project List'!$A$9:$AF$360,'Project List'!S$1,FALSE),0)</f>
        <v>0</v>
      </c>
      <c r="Q335" s="105">
        <f>_xlfn.IFNA(VLOOKUP($A335,'Project List'!$A$9:$AF$360,'Project List'!T$1,FALSE),0)</f>
        <v>0</v>
      </c>
      <c r="R335" s="105">
        <f>_xlfn.IFNA(VLOOKUP($A335,'Project List'!$A$9:$AF$360,'Project List'!U$1,FALSE),0)</f>
        <v>0</v>
      </c>
      <c r="S335" s="105">
        <f>_xlfn.IFNA(VLOOKUP($A335,'Project List'!$A$9:$AF$360,'Project List'!V$1,FALSE),0)</f>
        <v>0</v>
      </c>
      <c r="T335" s="105">
        <f>_xlfn.IFNA(VLOOKUP($A335,'Project List'!$A$9:$AF$360,'Project List'!W$1,FALSE),0)</f>
        <v>0</v>
      </c>
      <c r="U335" s="105">
        <f>_xlfn.IFNA(VLOOKUP($A335,'Project List'!$A$9:$AF$360,'Project List'!X$1,FALSE),0)</f>
        <v>0</v>
      </c>
      <c r="V335" s="13" t="str">
        <f>_xlfn.IFNA(IF(VLOOKUP($A335,'Project List'!$A$9:$BF$360,'Project List'!Y$1,FALSE)=0,"Nil",
IF(OR($E335="Potential",$E335="Proposed",$E335="Deferred",$E335="Cancelled",$E335="Closed"),VLOOKUP($A335,'Project List'!$A$9:$BF$360,'Project List'!Y$1,FALSE)*$A$15*$AE335,VLOOKUP($A335,'Project List'!$A$9:$BF$360,'Project List'!Y$1,FALSE))),0)</f>
        <v>Nil</v>
      </c>
      <c r="W335" s="13" t="str">
        <f>_xlfn.IFNA(IF(VLOOKUP($A335,'Project List'!$A$9:$BF$360,'Project List'!Z$1,FALSE)=0,"Nil",
IF(OR($E335="Potential",$E335="Proposed",$E335="Deferred",$E335="Cancelled",$E335="Closed"),VLOOKUP($A335,'Project List'!$A$9:$BF$360,'Project List'!Z$1,FALSE)*$A$15*$AE335,VLOOKUP($A335,'Project List'!$A$9:$BF$360,'Project List'!Z$1,FALSE))),0)</f>
        <v>Nil</v>
      </c>
      <c r="X335" s="13" t="str">
        <f>_xlfn.IFNA(IF(VLOOKUP($A335,'Project List'!$A$9:$BF$360,'Project List'!AA$1,FALSE)=0,"Nil",
IF(OR($E335="Potential",$E335="Proposed",$E335="Deferred",$E335="Cancelled",$E335="Closed"),VLOOKUP($A335,'Project List'!$A$9:$BF$360,'Project List'!AA$1,FALSE)*$A$15*$AE335,VLOOKUP($A335,'Project List'!$A$9:$BF$360,'Project List'!AA$1,FALSE))),0)</f>
        <v>Nil</v>
      </c>
      <c r="Y335" s="13" t="str">
        <f>_xlfn.IFNA(IF(VLOOKUP($A335,'Project List'!$A$9:$BF$360,'Project List'!AB$1,FALSE)=0,"Nil",
IF(OR($E335="Potential",$E335="Proposed",$E335="Deferred",$E335="Cancelled",$E335="Closed"),VLOOKUP($A335,'Project List'!$A$9:$BF$360,'Project List'!AB$1,FALSE)*$A$15*$AE335,VLOOKUP($A335,'Project List'!$A$9:$BF$360,'Project List'!AB$1,FALSE))),0)</f>
        <v>Nil</v>
      </c>
      <c r="Z335" s="13" t="str">
        <f>_xlfn.IFNA(IF(VLOOKUP($A335,'Project List'!$A$9:$BF$360,'Project List'!AC$1,FALSE)=0,"Nil",
IF(OR($E335="Potential",$E335="Proposed",$E335="Deferred",$E335="Cancelled",$E335="Closed"),VLOOKUP($A335,'Project List'!$A$9:$BF$360,'Project List'!AC$1,FALSE)*$A$15*$AE335,VLOOKUP($A335,'Project List'!$A$9:$BF$360,'Project List'!AC$1,FALSE))),0)</f>
        <v>Nil</v>
      </c>
      <c r="AA335" s="13">
        <f>_xlfn.IFNA(IF(VLOOKUP($A335,'Project List'!$A$9:$BF$360,'Project List'!AD$1,FALSE)=0,"Nil",
IF(OR($E335="Potential",$E335="Proposed",$E335="Deferred",$E335="Cancelled",$E335="Closed"),VLOOKUP($A335,'Project List'!$A$9:$BF$360,'Project List'!AD$1,FALSE)*$A$15*$AE335,VLOOKUP($A335,'Project List'!$A$9:$BF$360,'Project List'!AD$1,FALSE))),0)</f>
        <v>411374.51659723726</v>
      </c>
      <c r="AB335" s="13">
        <f>_xlfn.IFNA(IF(VLOOKUP($A335,'Project List'!$A$9:$BF$360,'Project List'!AE$1,FALSE)=0,"Nil",
IF(OR($E335="Potential",$E335="Proposed",$E335="Deferred",$E335="Cancelled",$E335="Closed"),VLOOKUP($A335,'Project List'!$A$9:$BF$360,'Project List'!AE$1,FALSE)*$A$15*$AE335,VLOOKUP($A335,'Project List'!$A$9:$BF$360,'Project List'!AE$1,FALSE))),0)</f>
        <v>1645498.0663889491</v>
      </c>
      <c r="AC335" s="13" t="str">
        <f>_xlfn.IFNA(IF(VLOOKUP($A335,'Project List'!$A$9:$BF$360,'Project List'!AF$1,FALSE)=0,"Nil",
IF(OR($E335="Potential",$E335="Proposed",$E335="Deferred",$E335="Cancelled",$E335="Closed"),VLOOKUP($A335,'Project List'!$A$9:$BF$360,'Project List'!AF$1,FALSE)*$A$15*$AE335,VLOOKUP($A335,'Project List'!$A$9:$BF$360,'Project List'!AF$1,FALSE))),0)</f>
        <v>Nil</v>
      </c>
      <c r="AD335" s="42"/>
      <c r="AE335" s="248">
        <f>1+IF(ISNA(VLOOKUP($A335,'Project labour content'!$A$7:$D$255,'Project labour content'!$D$1,FALSE)),VLOOKUP($D335,'Project labour content'!$F$6:$G$15,'Project labour content'!$G$1,FALSE),VLOOKUP($A335,'Project labour content'!$A$7:$D$255,'Project labour content'!$D$1,FALSE))*('Project labour content'!$K$14/100)*1</f>
        <v>1.0038400003512158</v>
      </c>
      <c r="AG335" s="3"/>
      <c r="AH335" s="3"/>
      <c r="AI335" s="32"/>
      <c r="AJ335" s="32"/>
      <c r="AK335" s="32"/>
      <c r="AL335" s="32"/>
      <c r="AM335" s="59"/>
      <c r="AN335" s="59"/>
      <c r="AO335" s="59"/>
      <c r="AP335" s="59"/>
      <c r="AQ335" s="59"/>
    </row>
    <row r="336" spans="1:43" x14ac:dyDescent="0.25">
      <c r="A336" s="11" t="s">
        <v>973</v>
      </c>
      <c r="B336" s="11" t="str">
        <f>_xlfn.IFNA(VLOOKUP($A336,'Project List'!$A$9:$AF$360,'Project List'!G$1,FALSE),0)</f>
        <v>Telecommunications Asset Replacement 2024-2028</v>
      </c>
      <c r="C336" s="11" t="str">
        <f>_xlfn.IFNA(VLOOKUP($A336,'Project List'!$A$9:$AF$360,'Project List'!C$1,FALSE),0)</f>
        <v>ExAnte</v>
      </c>
      <c r="D336" s="11" t="str">
        <f>_xlfn.IFNA(VLOOKUP($A336,'Project List'!$A$9:$AF$360,'Project List'!D$1,FALSE),0)</f>
        <v>Replacement</v>
      </c>
      <c r="E336" s="11" t="str">
        <f>_xlfn.IFNA(VLOOKUP($A336,'Project List'!$A$9:$AF$360,'Project List'!H$1,FALSE),0)</f>
        <v>Proposed</v>
      </c>
      <c r="F336" s="105">
        <f>_xlfn.IFNA(VLOOKUP($A336,'Project List'!$A$9:$AF$360,'Project List'!I$1,FALSE),0)</f>
        <v>0</v>
      </c>
      <c r="G336" s="105">
        <f>_xlfn.IFNA(VLOOKUP($A336,'Project List'!$A$9:$AF$360,'Project List'!J$1,FALSE),0)</f>
        <v>0</v>
      </c>
      <c r="H336" s="105">
        <f>_xlfn.IFNA(VLOOKUP($A336,'Project List'!$A$9:$AF$360,'Project List'!K$1,FALSE),0)</f>
        <v>0</v>
      </c>
      <c r="I336" s="105">
        <f>_xlfn.IFNA(VLOOKUP($A336,'Project List'!$A$9:$AF$360,'Project List'!L$1,FALSE),0)</f>
        <v>0</v>
      </c>
      <c r="J336" s="105">
        <f>_xlfn.IFNA(VLOOKUP($A336,'Project List'!$A$9:$AF$360,'Project List'!M$1,FALSE),0)</f>
        <v>0</v>
      </c>
      <c r="K336" s="105">
        <f>_xlfn.IFNA(VLOOKUP($A336,'Project List'!$A$9:$AF$360,'Project List'!N$1,FALSE),0)</f>
        <v>0</v>
      </c>
      <c r="L336" s="105">
        <f>_xlfn.IFNA(VLOOKUP($A336,'Project List'!$A$9:$AF$360,'Project List'!O$1,FALSE),0)</f>
        <v>0</v>
      </c>
      <c r="M336" s="105">
        <f>_xlfn.IFNA(VLOOKUP($A336,'Project List'!$A$9:$AF$360,'Project List'!P$1,FALSE),0)</f>
        <v>0</v>
      </c>
      <c r="N336" s="105">
        <f>_xlfn.IFNA(VLOOKUP($A336,'Project List'!$A$9:$AF$360,'Project List'!Q$1,FALSE),0)</f>
        <v>0</v>
      </c>
      <c r="O336" s="105">
        <f>_xlfn.IFNA(VLOOKUP($A336,'Project List'!$A$9:$AF$360,'Project List'!R$1,FALSE),0)</f>
        <v>0</v>
      </c>
      <c r="P336" s="105">
        <f>_xlfn.IFNA(VLOOKUP($A336,'Project List'!$A$9:$AF$360,'Project List'!S$1,FALSE),0)</f>
        <v>0</v>
      </c>
      <c r="Q336" s="105">
        <f>_xlfn.IFNA(VLOOKUP($A336,'Project List'!$A$9:$AF$360,'Project List'!T$1,FALSE),0)</f>
        <v>0</v>
      </c>
      <c r="R336" s="105">
        <f>_xlfn.IFNA(VLOOKUP($A336,'Project List'!$A$9:$AF$360,'Project List'!U$1,FALSE),0)</f>
        <v>0</v>
      </c>
      <c r="S336" s="105">
        <f>_xlfn.IFNA(VLOOKUP($A336,'Project List'!$A$9:$AF$360,'Project List'!V$1,FALSE),0)</f>
        <v>0</v>
      </c>
      <c r="T336" s="105">
        <f>_xlfn.IFNA(VLOOKUP($A336,'Project List'!$A$9:$AF$360,'Project List'!W$1,FALSE),0)</f>
        <v>0</v>
      </c>
      <c r="U336" s="105">
        <f>_xlfn.IFNA(VLOOKUP($A336,'Project List'!$A$9:$AF$360,'Project List'!X$1,FALSE),0)</f>
        <v>0</v>
      </c>
      <c r="V336" s="13" t="str">
        <f>_xlfn.IFNA(IF(VLOOKUP($A336,'Project List'!$A$9:$BF$360,'Project List'!Y$1,FALSE)=0,"Nil",
IF(OR($E336="Potential",$E336="Proposed",$E336="Deferred",$E336="Cancelled",$E336="Closed"),VLOOKUP($A336,'Project List'!$A$9:$BF$360,'Project List'!Y$1,FALSE)*$A$15*$AE336,VLOOKUP($A336,'Project List'!$A$9:$BF$360,'Project List'!Y$1,FALSE))),0)</f>
        <v>Nil</v>
      </c>
      <c r="W336" s="13" t="str">
        <f>_xlfn.IFNA(IF(VLOOKUP($A336,'Project List'!$A$9:$BF$360,'Project List'!Z$1,FALSE)=0,"Nil",
IF(OR($E336="Potential",$E336="Proposed",$E336="Deferred",$E336="Cancelled",$E336="Closed"),VLOOKUP($A336,'Project List'!$A$9:$BF$360,'Project List'!Z$1,FALSE)*$A$15*$AE336,VLOOKUP($A336,'Project List'!$A$9:$BF$360,'Project List'!Z$1,FALSE))),0)</f>
        <v>Nil</v>
      </c>
      <c r="X336" s="13">
        <f>_xlfn.IFNA(IF(VLOOKUP($A336,'Project List'!$A$9:$BF$360,'Project List'!AA$1,FALSE)=0,"Nil",
IF(OR($E336="Potential",$E336="Proposed",$E336="Deferred",$E336="Cancelled",$E336="Closed"),VLOOKUP($A336,'Project List'!$A$9:$BF$360,'Project List'!AA$1,FALSE)*$A$15*$AE336,VLOOKUP($A336,'Project List'!$A$9:$BF$360,'Project List'!AA$1,FALSE))),0)</f>
        <v>1054601.4285529719</v>
      </c>
      <c r="Y336" s="13">
        <f>_xlfn.IFNA(IF(VLOOKUP($A336,'Project List'!$A$9:$BF$360,'Project List'!AB$1,FALSE)=0,"Nil",
IF(OR($E336="Potential",$E336="Proposed",$E336="Deferred",$E336="Cancelled",$E336="Closed"),VLOOKUP($A336,'Project List'!$A$9:$BF$360,'Project List'!AB$1,FALSE)*$A$15*$AE336,VLOOKUP($A336,'Project List'!$A$9:$BF$360,'Project List'!AB$1,FALSE))),0)</f>
        <v>1054601.4285529719</v>
      </c>
      <c r="Z336" s="13">
        <f>_xlfn.IFNA(IF(VLOOKUP($A336,'Project List'!$A$9:$BF$360,'Project List'!AC$1,FALSE)=0,"Nil",
IF(OR($E336="Potential",$E336="Proposed",$E336="Deferred",$E336="Cancelled",$E336="Closed"),VLOOKUP($A336,'Project List'!$A$9:$BF$360,'Project List'!AC$1,FALSE)*$A$15*$AE336,VLOOKUP($A336,'Project List'!$A$9:$BF$360,'Project List'!AC$1,FALSE))),0)</f>
        <v>2003742.7142506463</v>
      </c>
      <c r="AA336" s="13">
        <f>_xlfn.IFNA(IF(VLOOKUP($A336,'Project List'!$A$9:$BF$360,'Project List'!AD$1,FALSE)=0,"Nil",
IF(OR($E336="Potential",$E336="Proposed",$E336="Deferred",$E336="Cancelled",$E336="Closed"),VLOOKUP($A336,'Project List'!$A$9:$BF$360,'Project List'!AD$1,FALSE)*$A$15*$AE336,VLOOKUP($A336,'Project List'!$A$9:$BF$360,'Project List'!AD$1,FALSE))),0)</f>
        <v>4218405.7142118877</v>
      </c>
      <c r="AB336" s="13">
        <f>_xlfn.IFNA(IF(VLOOKUP($A336,'Project List'!$A$9:$BF$360,'Project List'!AE$1,FALSE)=0,"Nil",
IF(OR($E336="Potential",$E336="Proposed",$E336="Deferred",$E336="Cancelled",$E336="Closed"),VLOOKUP($A336,'Project List'!$A$9:$BF$360,'Project List'!AE$1,FALSE)*$A$15*$AE336,VLOOKUP($A336,'Project List'!$A$9:$BF$360,'Project List'!AE$1,FALSE))),0)</f>
        <v>2214662.9999612402</v>
      </c>
      <c r="AC336" s="13" t="str">
        <f>_xlfn.IFNA(IF(VLOOKUP($A336,'Project List'!$A$9:$BF$360,'Project List'!AF$1,FALSE)=0,"Nil",
IF(OR($E336="Potential",$E336="Proposed",$E336="Deferred",$E336="Cancelled",$E336="Closed"),VLOOKUP($A336,'Project List'!$A$9:$BF$360,'Project List'!AF$1,FALSE)*$A$15*$AE336,VLOOKUP($A336,'Project List'!$A$9:$BF$360,'Project List'!AF$1,FALSE))),0)</f>
        <v>Nil</v>
      </c>
      <c r="AD336" s="42"/>
      <c r="AE336" s="248">
        <f>1+IF(ISNA(VLOOKUP($A336,'Project labour content'!$A$7:$D$255,'Project labour content'!$D$1,FALSE)),VLOOKUP($D336,'Project labour content'!$F$6:$G$15,'Project labour content'!$G$1,FALSE),VLOOKUP($A336,'Project labour content'!$A$7:$D$255,'Project labour content'!$D$1,FALSE))*('Project labour content'!$K$14/100)*1</f>
        <v>1.0009849286903401</v>
      </c>
    </row>
    <row r="337" spans="1:16381" x14ac:dyDescent="0.25">
      <c r="A337" s="11" t="s">
        <v>986</v>
      </c>
      <c r="B337" s="11" t="str">
        <f>_xlfn.IFNA(VLOOKUP($A337,'Project List'!$A$9:$AF$360,'Project List'!G$1,FALSE),0)</f>
        <v>Power Quality Monitoring Installation</v>
      </c>
      <c r="C337" s="11" t="str">
        <f>_xlfn.IFNA(VLOOKUP($A337,'Project List'!$A$9:$AF$360,'Project List'!C$1,FALSE),0)</f>
        <v>ExAnte</v>
      </c>
      <c r="D337" s="11" t="str">
        <f>_xlfn.IFNA(VLOOKUP($A337,'Project List'!$A$9:$AF$360,'Project List'!D$1,FALSE),0)</f>
        <v>Security/Compliance</v>
      </c>
      <c r="E337" s="11" t="str">
        <f>_xlfn.IFNA(VLOOKUP($A337,'Project List'!$A$9:$AF$360,'Project List'!H$1,FALSE),0)</f>
        <v>Proposed</v>
      </c>
      <c r="F337" s="105">
        <f>_xlfn.IFNA(VLOOKUP($A337,'Project List'!$A$9:$AF$360,'Project List'!I$1,FALSE),0)</f>
        <v>0</v>
      </c>
      <c r="G337" s="105">
        <f>_xlfn.IFNA(VLOOKUP($A337,'Project List'!$A$9:$AF$360,'Project List'!J$1,FALSE),0)</f>
        <v>0</v>
      </c>
      <c r="H337" s="105">
        <f>_xlfn.IFNA(VLOOKUP($A337,'Project List'!$A$9:$AF$360,'Project List'!K$1,FALSE),0)</f>
        <v>0</v>
      </c>
      <c r="I337" s="105">
        <f>_xlfn.IFNA(VLOOKUP($A337,'Project List'!$A$9:$AF$360,'Project List'!L$1,FALSE),0)</f>
        <v>0</v>
      </c>
      <c r="J337" s="105">
        <f>_xlfn.IFNA(VLOOKUP($A337,'Project List'!$A$9:$AF$360,'Project List'!M$1,FALSE),0)</f>
        <v>0</v>
      </c>
      <c r="K337" s="105">
        <f>_xlfn.IFNA(VLOOKUP($A337,'Project List'!$A$9:$AF$360,'Project List'!N$1,FALSE),0)</f>
        <v>0</v>
      </c>
      <c r="L337" s="105">
        <f>_xlfn.IFNA(VLOOKUP($A337,'Project List'!$A$9:$AF$360,'Project List'!O$1,FALSE),0)</f>
        <v>0</v>
      </c>
      <c r="M337" s="105">
        <f>_xlfn.IFNA(VLOOKUP($A337,'Project List'!$A$9:$AF$360,'Project List'!P$1,FALSE),0)</f>
        <v>0</v>
      </c>
      <c r="N337" s="105">
        <f>_xlfn.IFNA(VLOOKUP($A337,'Project List'!$A$9:$AF$360,'Project List'!Q$1,FALSE),0)</f>
        <v>0</v>
      </c>
      <c r="O337" s="105">
        <f>_xlfn.IFNA(VLOOKUP($A337,'Project List'!$A$9:$AF$360,'Project List'!R$1,FALSE),0)</f>
        <v>0</v>
      </c>
      <c r="P337" s="105">
        <f>_xlfn.IFNA(VLOOKUP($A337,'Project List'!$A$9:$AF$360,'Project List'!S$1,FALSE),0)</f>
        <v>0</v>
      </c>
      <c r="Q337" s="105">
        <f>_xlfn.IFNA(VLOOKUP($A337,'Project List'!$A$9:$AF$360,'Project List'!T$1,FALSE),0)</f>
        <v>0</v>
      </c>
      <c r="R337" s="105">
        <f>_xlfn.IFNA(VLOOKUP($A337,'Project List'!$A$9:$AF$360,'Project List'!U$1,FALSE),0)</f>
        <v>0</v>
      </c>
      <c r="S337" s="105">
        <f>_xlfn.IFNA(VLOOKUP($A337,'Project List'!$A$9:$AF$360,'Project List'!V$1,FALSE),0)</f>
        <v>0</v>
      </c>
      <c r="T337" s="105">
        <f>_xlfn.IFNA(VLOOKUP($A337,'Project List'!$A$9:$AF$360,'Project List'!W$1,FALSE),0)</f>
        <v>0</v>
      </c>
      <c r="U337" s="105">
        <f>_xlfn.IFNA(VLOOKUP($A337,'Project List'!$A$9:$AF$360,'Project List'!X$1,FALSE),0)</f>
        <v>0</v>
      </c>
      <c r="V337" s="13" t="str">
        <f>_xlfn.IFNA(IF(VLOOKUP($A337,'Project List'!$A$9:$BF$360,'Project List'!Y$1,FALSE)=0,"Nil",
IF(OR($E337="Potential",$E337="Proposed",$E337="Deferred",$E337="Cancelled",$E337="Closed"),VLOOKUP($A337,'Project List'!$A$9:$BF$360,'Project List'!Y$1,FALSE)*$A$15*$AE337,VLOOKUP($A337,'Project List'!$A$9:$BF$360,'Project List'!Y$1,FALSE))),0)</f>
        <v>Nil</v>
      </c>
      <c r="W337" s="13" t="str">
        <f>_xlfn.IFNA(IF(VLOOKUP($A337,'Project List'!$A$9:$BF$360,'Project List'!Z$1,FALSE)=0,"Nil",
IF(OR($E337="Potential",$E337="Proposed",$E337="Deferred",$E337="Cancelled",$E337="Closed"),VLOOKUP($A337,'Project List'!$A$9:$BF$360,'Project List'!Z$1,FALSE)*$A$15*$AE337,VLOOKUP($A337,'Project List'!$A$9:$BF$360,'Project List'!Z$1,FALSE))),0)</f>
        <v>Nil</v>
      </c>
      <c r="X337" s="13" t="str">
        <f>_xlfn.IFNA(IF(VLOOKUP($A337,'Project List'!$A$9:$BF$360,'Project List'!AA$1,FALSE)=0,"Nil",
IF(OR($E337="Potential",$E337="Proposed",$E337="Deferred",$E337="Cancelled",$E337="Closed"),VLOOKUP($A337,'Project List'!$A$9:$BF$360,'Project List'!AA$1,FALSE)*$A$15*$AE337,VLOOKUP($A337,'Project List'!$A$9:$BF$360,'Project List'!AA$1,FALSE))),0)</f>
        <v>Nil</v>
      </c>
      <c r="Y337" s="13" t="str">
        <f>_xlfn.IFNA(IF(VLOOKUP($A337,'Project List'!$A$9:$BF$360,'Project List'!AB$1,FALSE)=0,"Nil",
IF(OR($E337="Potential",$E337="Proposed",$E337="Deferred",$E337="Cancelled",$E337="Closed"),VLOOKUP($A337,'Project List'!$A$9:$BF$360,'Project List'!AB$1,FALSE)*$A$15*$AE337,VLOOKUP($A337,'Project List'!$A$9:$BF$360,'Project List'!AB$1,FALSE))),0)</f>
        <v>Nil</v>
      </c>
      <c r="Z337" s="13">
        <f>_xlfn.IFNA(IF(VLOOKUP($A337,'Project List'!$A$9:$BF$360,'Project List'!AC$1,FALSE)=0,"Nil",
IF(OR($E337="Potential",$E337="Proposed",$E337="Deferred",$E337="Cancelled",$E337="Closed"),VLOOKUP($A337,'Project List'!$A$9:$BF$360,'Project List'!AC$1,FALSE)*$A$15*$AE337,VLOOKUP($A337,'Project List'!$A$9:$BF$360,'Project List'!AC$1,FALSE))),0)</f>
        <v>1693084.9581955012</v>
      </c>
      <c r="AA337" s="13">
        <f>_xlfn.IFNA(IF(VLOOKUP($A337,'Project List'!$A$9:$BF$360,'Project List'!AD$1,FALSE)=0,"Nil",
IF(OR($E337="Potential",$E337="Proposed",$E337="Deferred",$E337="Cancelled",$E337="Closed"),VLOOKUP($A337,'Project List'!$A$9:$BF$360,'Project List'!AD$1,FALSE)*$A$15*$AE337,VLOOKUP($A337,'Project List'!$A$9:$BF$360,'Project List'!AD$1,FALSE))),0)</f>
        <v>1693084.9581955012</v>
      </c>
      <c r="AB337" s="13">
        <f>_xlfn.IFNA(IF(VLOOKUP($A337,'Project List'!$A$9:$BF$360,'Project List'!AE$1,FALSE)=0,"Nil",
IF(OR($E337="Potential",$E337="Proposed",$E337="Deferred",$E337="Cancelled",$E337="Closed"),VLOOKUP($A337,'Project List'!$A$9:$BF$360,'Project List'!AE$1,FALSE)*$A$15*$AE337,VLOOKUP($A337,'Project List'!$A$9:$BF$360,'Project List'!AE$1,FALSE))),0)</f>
        <v>1699571.8737441429</v>
      </c>
      <c r="AC337" s="13" t="str">
        <f>_xlfn.IFNA(IF(VLOOKUP($A337,'Project List'!$A$9:$BF$360,'Project List'!AF$1,FALSE)=0,"Nil",
IF(OR($E337="Potential",$E337="Proposed",$E337="Deferred",$E337="Cancelled",$E337="Closed"),VLOOKUP($A337,'Project List'!$A$9:$BF$360,'Project List'!AF$1,FALSE)*$A$15*$AE337,VLOOKUP($A337,'Project List'!$A$9:$BF$360,'Project List'!AF$1,FALSE))),0)</f>
        <v>Nil</v>
      </c>
      <c r="AD337" s="42"/>
      <c r="AE337" s="248">
        <f>1+IF(ISNA(VLOOKUP($A337,'Project labour content'!$A$7:$D$255,'Project labour content'!$D$1,FALSE)),VLOOKUP($D337,'Project labour content'!$F$6:$G$15,'Project labour content'!$G$1,FALSE),VLOOKUP($A337,'Project labour content'!$A$7:$D$255,'Project labour content'!$D$1,FALSE))*('Project labour content'!$K$14/100)*1</f>
        <v>1.0006711569915581</v>
      </c>
      <c r="AG337" s="3"/>
      <c r="AH337" s="3"/>
      <c r="AI337" s="32"/>
      <c r="AJ337" s="32"/>
      <c r="AK337" s="32"/>
      <c r="AL337" s="32"/>
      <c r="AM337" s="59"/>
      <c r="AN337" s="59"/>
      <c r="AO337" s="59"/>
      <c r="AP337" s="59"/>
      <c r="AQ337" s="59"/>
    </row>
    <row r="338" spans="1:16381" x14ac:dyDescent="0.25">
      <c r="A338" s="11" t="s">
        <v>903</v>
      </c>
      <c r="B338" s="11" t="str">
        <f>_xlfn.IFNA(VLOOKUP($A338,'Project List'!$A$9:$AF$360,'Project List'!G$1,FALSE),0)</f>
        <v>Para Emergency SVC Transformer Replacement</v>
      </c>
      <c r="C338" s="11" t="str">
        <f>_xlfn.IFNA(VLOOKUP($A338,'Project List'!$A$9:$AF$360,'Project List'!C$1,FALSE),0)</f>
        <v>ExAnte</v>
      </c>
      <c r="D338" s="11" t="str">
        <f>_xlfn.IFNA(VLOOKUP($A338,'Project List'!$A$9:$AF$360,'Project List'!D$1,FALSE),0)</f>
        <v>Replacement</v>
      </c>
      <c r="E338" s="11" t="str">
        <f>_xlfn.IFNA(VLOOKUP($A338,'Project List'!$A$9:$AF$360,'Project List'!H$1,FALSE),0)</f>
        <v>Active</v>
      </c>
      <c r="F338" s="105">
        <f>_xlfn.IFNA(VLOOKUP($A338,'Project List'!$A$9:$AF$360,'Project List'!I$1,FALSE),0)</f>
        <v>0</v>
      </c>
      <c r="G338" s="105">
        <f>_xlfn.IFNA(VLOOKUP($A338,'Project List'!$A$9:$AF$360,'Project List'!J$1,FALSE),0)</f>
        <v>0</v>
      </c>
      <c r="H338" s="105">
        <f>_xlfn.IFNA(VLOOKUP($A338,'Project List'!$A$9:$AF$360,'Project List'!K$1,FALSE),0)</f>
        <v>0</v>
      </c>
      <c r="I338" s="105">
        <f>_xlfn.IFNA(VLOOKUP($A338,'Project List'!$A$9:$AF$360,'Project List'!L$1,FALSE),0)</f>
        <v>0</v>
      </c>
      <c r="J338" s="105">
        <f>_xlfn.IFNA(VLOOKUP($A338,'Project List'!$A$9:$AF$360,'Project List'!M$1,FALSE),0)</f>
        <v>0</v>
      </c>
      <c r="K338" s="105">
        <f>_xlfn.IFNA(VLOOKUP($A338,'Project List'!$A$9:$AF$360,'Project List'!N$1,FALSE),0)</f>
        <v>0</v>
      </c>
      <c r="L338" s="105">
        <f>_xlfn.IFNA(VLOOKUP($A338,'Project List'!$A$9:$AF$360,'Project List'!O$1,FALSE),0)</f>
        <v>0</v>
      </c>
      <c r="M338" s="105">
        <f>_xlfn.IFNA(VLOOKUP($A338,'Project List'!$A$9:$AF$360,'Project List'!P$1,FALSE),0)</f>
        <v>0</v>
      </c>
      <c r="N338" s="105">
        <f>_xlfn.IFNA(VLOOKUP($A338,'Project List'!$A$9:$AF$360,'Project List'!Q$1,FALSE),0)</f>
        <v>0</v>
      </c>
      <c r="O338" s="105">
        <f>_xlfn.IFNA(VLOOKUP($A338,'Project List'!$A$9:$AF$360,'Project List'!R$1,FALSE),0)</f>
        <v>0</v>
      </c>
      <c r="P338" s="105">
        <f>_xlfn.IFNA(VLOOKUP($A338,'Project List'!$A$9:$AF$360,'Project List'!S$1,FALSE),0)</f>
        <v>0</v>
      </c>
      <c r="Q338" s="105">
        <f>_xlfn.IFNA(VLOOKUP($A338,'Project List'!$A$9:$AF$360,'Project List'!T$1,FALSE),0)</f>
        <v>0</v>
      </c>
      <c r="R338" s="105">
        <f>_xlfn.IFNA(VLOOKUP($A338,'Project List'!$A$9:$AF$360,'Project List'!U$1,FALSE),0)</f>
        <v>0</v>
      </c>
      <c r="S338" s="105">
        <f>_xlfn.IFNA(VLOOKUP($A338,'Project List'!$A$9:$AF$360,'Project List'!V$1,FALSE),0)</f>
        <v>0</v>
      </c>
      <c r="T338" s="105">
        <f>_xlfn.IFNA(VLOOKUP($A338,'Project List'!$A$9:$AF$360,'Project List'!W$1,FALSE),0)</f>
        <v>0</v>
      </c>
      <c r="U338" s="105">
        <f>_xlfn.IFNA(VLOOKUP($A338,'Project List'!$A$9:$AF$360,'Project List'!X$1,FALSE),0)</f>
        <v>2186780.9700000002</v>
      </c>
      <c r="V338" s="13">
        <f>_xlfn.IFNA(IF(VLOOKUP($A338,'Project List'!$A$9:$BF$360,'Project List'!Y$1,FALSE)=0,"Nil",
IF(OR($E338="Potential",$E338="Proposed",$E338="Deferred",$E338="Cancelled",$E338="Closed"),VLOOKUP($A338,'Project List'!$A$9:$BF$360,'Project List'!Y$1,FALSE)*$A$15*$AE338,VLOOKUP($A338,'Project List'!$A$9:$BF$360,'Project List'!Y$1,FALSE))),0)</f>
        <v>5348838.2504525315</v>
      </c>
      <c r="W338" s="13">
        <f>_xlfn.IFNA(IF(VLOOKUP($A338,'Project List'!$A$9:$BF$360,'Project List'!Z$1,FALSE)=0,"Nil",
IF(OR($E338="Potential",$E338="Proposed",$E338="Deferred",$E338="Cancelled",$E338="Closed"),VLOOKUP($A338,'Project List'!$A$9:$BF$360,'Project List'!Z$1,FALSE)*$A$15*$AE338,VLOOKUP($A338,'Project List'!$A$9:$BF$360,'Project List'!Z$1,FALSE))),0)</f>
        <v>62862.590784245927</v>
      </c>
      <c r="X338" s="13" t="str">
        <f>_xlfn.IFNA(IF(VLOOKUP($A338,'Project List'!$A$9:$BF$360,'Project List'!AA$1,FALSE)=0,"Nil",
IF(OR($E338="Potential",$E338="Proposed",$E338="Deferred",$E338="Cancelled",$E338="Closed"),VLOOKUP($A338,'Project List'!$A$9:$BF$360,'Project List'!AA$1,FALSE)*$A$15*$AE338,VLOOKUP($A338,'Project List'!$A$9:$BF$360,'Project List'!AA$1,FALSE))),0)</f>
        <v>Nil</v>
      </c>
      <c r="Y338" s="13" t="str">
        <f>_xlfn.IFNA(IF(VLOOKUP($A338,'Project List'!$A$9:$BF$360,'Project List'!AB$1,FALSE)=0,"Nil",
IF(OR($E338="Potential",$E338="Proposed",$E338="Deferred",$E338="Cancelled",$E338="Closed"),VLOOKUP($A338,'Project List'!$A$9:$BF$360,'Project List'!AB$1,FALSE)*$A$15*$AE338,VLOOKUP($A338,'Project List'!$A$9:$BF$360,'Project List'!AB$1,FALSE))),0)</f>
        <v>Nil</v>
      </c>
      <c r="Z338" s="13" t="str">
        <f>_xlfn.IFNA(IF(VLOOKUP($A338,'Project List'!$A$9:$BF$360,'Project List'!AC$1,FALSE)=0,"Nil",
IF(OR($E338="Potential",$E338="Proposed",$E338="Deferred",$E338="Cancelled",$E338="Closed"),VLOOKUP($A338,'Project List'!$A$9:$BF$360,'Project List'!AC$1,FALSE)*$A$15*$AE338,VLOOKUP($A338,'Project List'!$A$9:$BF$360,'Project List'!AC$1,FALSE))),0)</f>
        <v>Nil</v>
      </c>
      <c r="AA338" s="13" t="str">
        <f>_xlfn.IFNA(IF(VLOOKUP($A338,'Project List'!$A$9:$BF$360,'Project List'!AD$1,FALSE)=0,"Nil",
IF(OR($E338="Potential",$E338="Proposed",$E338="Deferred",$E338="Cancelled",$E338="Closed"),VLOOKUP($A338,'Project List'!$A$9:$BF$360,'Project List'!AD$1,FALSE)*$A$15*$AE338,VLOOKUP($A338,'Project List'!$A$9:$BF$360,'Project List'!AD$1,FALSE))),0)</f>
        <v>Nil</v>
      </c>
      <c r="AB338" s="13" t="str">
        <f>_xlfn.IFNA(IF(VLOOKUP($A338,'Project List'!$A$9:$BF$360,'Project List'!AE$1,FALSE)=0,"Nil",
IF(OR($E338="Potential",$E338="Proposed",$E338="Deferred",$E338="Cancelled",$E338="Closed"),VLOOKUP($A338,'Project List'!$A$9:$BF$360,'Project List'!AE$1,FALSE)*$A$15*$AE338,VLOOKUP($A338,'Project List'!$A$9:$BF$360,'Project List'!AE$1,FALSE))),0)</f>
        <v>Nil</v>
      </c>
      <c r="AC338" s="13" t="str">
        <f>_xlfn.IFNA(IF(VLOOKUP($A338,'Project List'!$A$9:$BF$360,'Project List'!AF$1,FALSE)=0,"Nil",
IF(OR($E338="Potential",$E338="Proposed",$E338="Deferred",$E338="Cancelled",$E338="Closed"),VLOOKUP($A338,'Project List'!$A$9:$BF$360,'Project List'!AF$1,FALSE)*$A$15*$AE338,VLOOKUP($A338,'Project List'!$A$9:$BF$360,'Project List'!AF$1,FALSE))),0)</f>
        <v>Nil</v>
      </c>
      <c r="AD338" s="42"/>
      <c r="AE338" s="248">
        <f>1+IF(ISNA(VLOOKUP($A338,'Project labour content'!$A$7:$D$255,'Project labour content'!$D$1,FALSE)),VLOOKUP($D338,'Project labour content'!$F$6:$G$15,'Project labour content'!$G$1,FALSE),VLOOKUP($A338,'Project labour content'!$A$7:$D$255,'Project labour content'!$D$1,FALSE))*('Project labour content'!$K$14/100)*1</f>
        <v>1.0005981368965424</v>
      </c>
      <c r="AG338" s="3"/>
      <c r="AH338" s="3"/>
      <c r="AI338" s="32"/>
      <c r="AJ338" s="32"/>
      <c r="AK338" s="32"/>
      <c r="AL338" s="32"/>
      <c r="AM338" s="59"/>
      <c r="AN338" s="59"/>
      <c r="AO338" s="59"/>
      <c r="AP338" s="59"/>
      <c r="AQ338" s="59"/>
    </row>
    <row r="339" spans="1:16381" x14ac:dyDescent="0.25">
      <c r="A339" s="11" t="s">
        <v>904</v>
      </c>
      <c r="B339" s="11" t="str">
        <f>_xlfn.IFNA(VLOOKUP($A339,'Project List'!$A$9:$AF$360,'Project List'!G$1,FALSE),0)</f>
        <v>Emergency Unit Asset Replacement 2021-2023</v>
      </c>
      <c r="C339" s="11" t="str">
        <f>_xlfn.IFNA(VLOOKUP($A339,'Project List'!$A$9:$AF$360,'Project List'!C$1,FALSE),0)</f>
        <v>ExAnte</v>
      </c>
      <c r="D339" s="11" t="str">
        <f>_xlfn.IFNA(VLOOKUP($A339,'Project List'!$A$9:$AF$360,'Project List'!D$1,FALSE),0)</f>
        <v>Replacement</v>
      </c>
      <c r="E339" s="11" t="str">
        <f>_xlfn.IFNA(VLOOKUP($A339,'Project List'!$A$9:$AF$360,'Project List'!H$1,FALSE),0)</f>
        <v>Active</v>
      </c>
      <c r="F339" s="105">
        <f>_xlfn.IFNA(VLOOKUP($A339,'Project List'!$A$9:$AF$360,'Project List'!I$1,FALSE),0)</f>
        <v>0</v>
      </c>
      <c r="G339" s="105">
        <f>_xlfn.IFNA(VLOOKUP($A339,'Project List'!$A$9:$AF$360,'Project List'!J$1,FALSE),0)</f>
        <v>0</v>
      </c>
      <c r="H339" s="105">
        <f>_xlfn.IFNA(VLOOKUP($A339,'Project List'!$A$9:$AF$360,'Project List'!K$1,FALSE),0)</f>
        <v>0</v>
      </c>
      <c r="I339" s="105">
        <f>_xlfn.IFNA(VLOOKUP($A339,'Project List'!$A$9:$AF$360,'Project List'!L$1,FALSE),0)</f>
        <v>0</v>
      </c>
      <c r="J339" s="105">
        <f>_xlfn.IFNA(VLOOKUP($A339,'Project List'!$A$9:$AF$360,'Project List'!M$1,FALSE),0)</f>
        <v>0</v>
      </c>
      <c r="K339" s="105">
        <f>_xlfn.IFNA(VLOOKUP($A339,'Project List'!$A$9:$AF$360,'Project List'!N$1,FALSE),0)</f>
        <v>0</v>
      </c>
      <c r="L339" s="105">
        <f>_xlfn.IFNA(VLOOKUP($A339,'Project List'!$A$9:$AF$360,'Project List'!O$1,FALSE),0)</f>
        <v>0</v>
      </c>
      <c r="M339" s="105">
        <f>_xlfn.IFNA(VLOOKUP($A339,'Project List'!$A$9:$AF$360,'Project List'!P$1,FALSE),0)</f>
        <v>0</v>
      </c>
      <c r="N339" s="105">
        <f>_xlfn.IFNA(VLOOKUP($A339,'Project List'!$A$9:$AF$360,'Project List'!Q$1,FALSE),0)</f>
        <v>0</v>
      </c>
      <c r="O339" s="105">
        <f>_xlfn.IFNA(VLOOKUP($A339,'Project List'!$A$9:$AF$360,'Project List'!R$1,FALSE),0)</f>
        <v>0</v>
      </c>
      <c r="P339" s="105">
        <f>_xlfn.IFNA(VLOOKUP($A339,'Project List'!$A$9:$AF$360,'Project List'!S$1,FALSE),0)</f>
        <v>0</v>
      </c>
      <c r="Q339" s="105">
        <f>_xlfn.IFNA(VLOOKUP($A339,'Project List'!$A$9:$AF$360,'Project List'!T$1,FALSE),0)</f>
        <v>0</v>
      </c>
      <c r="R339" s="105">
        <f>_xlfn.IFNA(VLOOKUP($A339,'Project List'!$A$9:$AF$360,'Project List'!U$1,FALSE),0)</f>
        <v>0</v>
      </c>
      <c r="S339" s="105">
        <f>_xlfn.IFNA(VLOOKUP($A339,'Project List'!$A$9:$AF$360,'Project List'!V$1,FALSE),0)</f>
        <v>0</v>
      </c>
      <c r="T339" s="105">
        <f>_xlfn.IFNA(VLOOKUP($A339,'Project List'!$A$9:$AF$360,'Project List'!W$1,FALSE),0)</f>
        <v>0</v>
      </c>
      <c r="U339" s="105">
        <f>_xlfn.IFNA(VLOOKUP($A339,'Project List'!$A$9:$AF$360,'Project List'!X$1,FALSE),0)</f>
        <v>1208982.1399999999</v>
      </c>
      <c r="V339" s="13">
        <f>_xlfn.IFNA(IF(VLOOKUP($A339,'Project List'!$A$9:$BF$360,'Project List'!Y$1,FALSE)=0,"Nil",
IF(OR($E339="Potential",$E339="Proposed",$E339="Deferred",$E339="Cancelled",$E339="Closed"),VLOOKUP($A339,'Project List'!$A$9:$BF$360,'Project List'!Y$1,FALSE)*$A$15*$AE339,VLOOKUP($A339,'Project List'!$A$9:$BF$360,'Project List'!Y$1,FALSE))),0)</f>
        <v>1345526.2866691777</v>
      </c>
      <c r="W339" s="13">
        <f>_xlfn.IFNA(IF(VLOOKUP($A339,'Project List'!$A$9:$BF$360,'Project List'!Z$1,FALSE)=0,"Nil",
IF(OR($E339="Potential",$E339="Proposed",$E339="Deferred",$E339="Cancelled",$E339="Closed"),VLOOKUP($A339,'Project List'!$A$9:$BF$360,'Project List'!Z$1,FALSE)*$A$15*$AE339,VLOOKUP($A339,'Project List'!$A$9:$BF$360,'Project List'!Z$1,FALSE))),0)</f>
        <v>410492.47840692225</v>
      </c>
      <c r="X339" s="13" t="str">
        <f>_xlfn.IFNA(IF(VLOOKUP($A339,'Project List'!$A$9:$BF$360,'Project List'!AA$1,FALSE)=0,"Nil",
IF(OR($E339="Potential",$E339="Proposed",$E339="Deferred",$E339="Cancelled",$E339="Closed"),VLOOKUP($A339,'Project List'!$A$9:$BF$360,'Project List'!AA$1,FALSE)*$A$15*$AE339,VLOOKUP($A339,'Project List'!$A$9:$BF$360,'Project List'!AA$1,FALSE))),0)</f>
        <v>Nil</v>
      </c>
      <c r="Y339" s="13" t="str">
        <f>_xlfn.IFNA(IF(VLOOKUP($A339,'Project List'!$A$9:$BF$360,'Project List'!AB$1,FALSE)=0,"Nil",
IF(OR($E339="Potential",$E339="Proposed",$E339="Deferred",$E339="Cancelled",$E339="Closed"),VLOOKUP($A339,'Project List'!$A$9:$BF$360,'Project List'!AB$1,FALSE)*$A$15*$AE339,VLOOKUP($A339,'Project List'!$A$9:$BF$360,'Project List'!AB$1,FALSE))),0)</f>
        <v>Nil</v>
      </c>
      <c r="Z339" s="13" t="str">
        <f>_xlfn.IFNA(IF(VLOOKUP($A339,'Project List'!$A$9:$BF$360,'Project List'!AC$1,FALSE)=0,"Nil",
IF(OR($E339="Potential",$E339="Proposed",$E339="Deferred",$E339="Cancelled",$E339="Closed"),VLOOKUP($A339,'Project List'!$A$9:$BF$360,'Project List'!AC$1,FALSE)*$A$15*$AE339,VLOOKUP($A339,'Project List'!$A$9:$BF$360,'Project List'!AC$1,FALSE))),0)</f>
        <v>Nil</v>
      </c>
      <c r="AA339" s="13" t="str">
        <f>_xlfn.IFNA(IF(VLOOKUP($A339,'Project List'!$A$9:$BF$360,'Project List'!AD$1,FALSE)=0,"Nil",
IF(OR($E339="Potential",$E339="Proposed",$E339="Deferred",$E339="Cancelled",$E339="Closed"),VLOOKUP($A339,'Project List'!$A$9:$BF$360,'Project List'!AD$1,FALSE)*$A$15*$AE339,VLOOKUP($A339,'Project List'!$A$9:$BF$360,'Project List'!AD$1,FALSE))),0)</f>
        <v>Nil</v>
      </c>
      <c r="AB339" s="13" t="str">
        <f>_xlfn.IFNA(IF(VLOOKUP($A339,'Project List'!$A$9:$BF$360,'Project List'!AE$1,FALSE)=0,"Nil",
IF(OR($E339="Potential",$E339="Proposed",$E339="Deferred",$E339="Cancelled",$E339="Closed"),VLOOKUP($A339,'Project List'!$A$9:$BF$360,'Project List'!AE$1,FALSE)*$A$15*$AE339,VLOOKUP($A339,'Project List'!$A$9:$BF$360,'Project List'!AE$1,FALSE))),0)</f>
        <v>Nil</v>
      </c>
      <c r="AC339" s="13" t="str">
        <f>_xlfn.IFNA(IF(VLOOKUP($A339,'Project List'!$A$9:$BF$360,'Project List'!AF$1,FALSE)=0,"Nil",
IF(OR($E339="Potential",$E339="Proposed",$E339="Deferred",$E339="Cancelled",$E339="Closed"),VLOOKUP($A339,'Project List'!$A$9:$BF$360,'Project List'!AF$1,FALSE)*$A$15*$AE339,VLOOKUP($A339,'Project List'!$A$9:$BF$360,'Project List'!AF$1,FALSE))),0)</f>
        <v>Nil</v>
      </c>
      <c r="AD339" s="42"/>
      <c r="AE339" s="248">
        <f>1+IF(ISNA(VLOOKUP($A339,'Project labour content'!$A$7:$D$255,'Project labour content'!$D$1,FALSE)),VLOOKUP($D339,'Project labour content'!$F$6:$G$15,'Project labour content'!$G$1,FALSE),VLOOKUP($A339,'Project labour content'!$A$7:$D$255,'Project labour content'!$D$1,FALSE))*('Project labour content'!$K$14/100)*1</f>
        <v>1.0004985625142988</v>
      </c>
      <c r="AG339" s="3"/>
      <c r="AH339" s="3"/>
      <c r="AI339" s="32"/>
      <c r="AJ339" s="32"/>
      <c r="AK339" s="32"/>
      <c r="AL339" s="32"/>
      <c r="AM339" s="59"/>
      <c r="AN339" s="59"/>
      <c r="AO339" s="59"/>
      <c r="AP339" s="59"/>
      <c r="AQ339" s="59"/>
    </row>
    <row r="340" spans="1:16381" x14ac:dyDescent="0.25">
      <c r="A340" s="11" t="s">
        <v>1149</v>
      </c>
      <c r="B340" s="11" t="str">
        <f>_xlfn.IFNA(VLOOKUP($A340,'Project List'!$A$9:$AF$360,'Project List'!G$1,FALSE),0)</f>
        <v>Corporate Modelling</v>
      </c>
      <c r="C340" s="11" t="str">
        <f>_xlfn.IFNA(VLOOKUP($A340,'Project List'!$A$9:$AF$360,'Project List'!C$1,FALSE),0)</f>
        <v>ExAnte</v>
      </c>
      <c r="D340" s="11" t="str">
        <f>_xlfn.IFNA(VLOOKUP($A340,'Project List'!$A$9:$AF$360,'Project List'!D$1,FALSE),0)</f>
        <v>Information Technology</v>
      </c>
      <c r="E340" s="11" t="str">
        <f>_xlfn.IFNA(VLOOKUP($A340,'Project List'!$A$9:$AF$360,'Project List'!H$1,FALSE),0)</f>
        <v>Active</v>
      </c>
      <c r="F340" s="105">
        <f>_xlfn.IFNA(VLOOKUP($A340,'Project List'!$A$9:$AF$360,'Project List'!I$1,FALSE),0)</f>
        <v>0</v>
      </c>
      <c r="G340" s="105">
        <f>_xlfn.IFNA(VLOOKUP($A340,'Project List'!$A$9:$AF$360,'Project List'!J$1,FALSE),0)</f>
        <v>0</v>
      </c>
      <c r="H340" s="105">
        <f>_xlfn.IFNA(VLOOKUP($A340,'Project List'!$A$9:$AF$360,'Project List'!K$1,FALSE),0)</f>
        <v>0</v>
      </c>
      <c r="I340" s="105">
        <f>_xlfn.IFNA(VLOOKUP($A340,'Project List'!$A$9:$AF$360,'Project List'!L$1,FALSE),0)</f>
        <v>0</v>
      </c>
      <c r="J340" s="105">
        <f>_xlfn.IFNA(VLOOKUP($A340,'Project List'!$A$9:$AF$360,'Project List'!M$1,FALSE),0)</f>
        <v>0</v>
      </c>
      <c r="K340" s="105">
        <f>_xlfn.IFNA(VLOOKUP($A340,'Project List'!$A$9:$AF$360,'Project List'!N$1,FALSE),0)</f>
        <v>0</v>
      </c>
      <c r="L340" s="105">
        <f>_xlfn.IFNA(VLOOKUP($A340,'Project List'!$A$9:$AF$360,'Project List'!O$1,FALSE),0)</f>
        <v>0</v>
      </c>
      <c r="M340" s="105">
        <f>_xlfn.IFNA(VLOOKUP($A340,'Project List'!$A$9:$AF$360,'Project List'!P$1,FALSE),0)</f>
        <v>0</v>
      </c>
      <c r="N340" s="105">
        <f>_xlfn.IFNA(VLOOKUP($A340,'Project List'!$A$9:$AF$360,'Project List'!Q$1,FALSE),0)</f>
        <v>0</v>
      </c>
      <c r="O340" s="105">
        <f>_xlfn.IFNA(VLOOKUP($A340,'Project List'!$A$9:$AF$360,'Project List'!R$1,FALSE),0)</f>
        <v>0</v>
      </c>
      <c r="P340" s="105">
        <f>_xlfn.IFNA(VLOOKUP($A340,'Project List'!$A$9:$AF$360,'Project List'!S$1,FALSE),0)</f>
        <v>0</v>
      </c>
      <c r="Q340" s="105">
        <f>_xlfn.IFNA(VLOOKUP($A340,'Project List'!$A$9:$AF$360,'Project List'!T$1,FALSE),0)</f>
        <v>0</v>
      </c>
      <c r="R340" s="105">
        <f>_xlfn.IFNA(VLOOKUP($A340,'Project List'!$A$9:$AF$360,'Project List'!U$1,FALSE),0)</f>
        <v>0</v>
      </c>
      <c r="S340" s="105">
        <f>_xlfn.IFNA(VLOOKUP($A340,'Project List'!$A$9:$AF$360,'Project List'!V$1,FALSE),0)</f>
        <v>0</v>
      </c>
      <c r="T340" s="105">
        <f>_xlfn.IFNA(VLOOKUP($A340,'Project List'!$A$9:$AF$360,'Project List'!W$1,FALSE),0)</f>
        <v>0</v>
      </c>
      <c r="U340" s="105">
        <f>_xlfn.IFNA(VLOOKUP($A340,'Project List'!$A$9:$AF$360,'Project List'!X$1,FALSE),0)</f>
        <v>24696.65</v>
      </c>
      <c r="V340" s="13">
        <f>_xlfn.IFNA(IF(VLOOKUP($A340,'Project List'!$A$9:$BF$360,'Project List'!Y$1,FALSE)=0,"Nil",
IF(OR($E340="Potential",$E340="Proposed",$E340="Deferred",$E340="Cancelled",$E340="Closed"),VLOOKUP($A340,'Project List'!$A$9:$BF$360,'Project List'!Y$1,FALSE)*$A$15*$AE340,VLOOKUP($A340,'Project List'!$A$9:$BF$360,'Project List'!Y$1,FALSE))),0)</f>
        <v>422766.7254120002</v>
      </c>
      <c r="W340" s="13" t="str">
        <f>_xlfn.IFNA(IF(VLOOKUP($A340,'Project List'!$A$9:$BF$360,'Project List'!Z$1,FALSE)=0,"Nil",
IF(OR($E340="Potential",$E340="Proposed",$E340="Deferred",$E340="Cancelled",$E340="Closed"),VLOOKUP($A340,'Project List'!$A$9:$BF$360,'Project List'!Z$1,FALSE)*$A$15*$AE340,VLOOKUP($A340,'Project List'!$A$9:$BF$360,'Project List'!Z$1,FALSE))),0)</f>
        <v>Nil</v>
      </c>
      <c r="X340" s="13" t="str">
        <f>_xlfn.IFNA(IF(VLOOKUP($A340,'Project List'!$A$9:$BF$360,'Project List'!AA$1,FALSE)=0,"Nil",
IF(OR($E340="Potential",$E340="Proposed",$E340="Deferred",$E340="Cancelled",$E340="Closed"),VLOOKUP($A340,'Project List'!$A$9:$BF$360,'Project List'!AA$1,FALSE)*$A$15*$AE340,VLOOKUP($A340,'Project List'!$A$9:$BF$360,'Project List'!AA$1,FALSE))),0)</f>
        <v>Nil</v>
      </c>
      <c r="Y340" s="13" t="str">
        <f>_xlfn.IFNA(IF(VLOOKUP($A340,'Project List'!$A$9:$BF$360,'Project List'!AB$1,FALSE)=0,"Nil",
IF(OR($E340="Potential",$E340="Proposed",$E340="Deferred",$E340="Cancelled",$E340="Closed"),VLOOKUP($A340,'Project List'!$A$9:$BF$360,'Project List'!AB$1,FALSE)*$A$15*$AE340,VLOOKUP($A340,'Project List'!$A$9:$BF$360,'Project List'!AB$1,FALSE))),0)</f>
        <v>Nil</v>
      </c>
      <c r="Z340" s="13" t="str">
        <f>_xlfn.IFNA(IF(VLOOKUP($A340,'Project List'!$A$9:$BF$360,'Project List'!AC$1,FALSE)=0,"Nil",
IF(OR($E340="Potential",$E340="Proposed",$E340="Deferred",$E340="Cancelled",$E340="Closed"),VLOOKUP($A340,'Project List'!$A$9:$BF$360,'Project List'!AC$1,FALSE)*$A$15*$AE340,VLOOKUP($A340,'Project List'!$A$9:$BF$360,'Project List'!AC$1,FALSE))),0)</f>
        <v>Nil</v>
      </c>
      <c r="AA340" s="13" t="str">
        <f>_xlfn.IFNA(IF(VLOOKUP($A340,'Project List'!$A$9:$BF$360,'Project List'!AD$1,FALSE)=0,"Nil",
IF(OR($E340="Potential",$E340="Proposed",$E340="Deferred",$E340="Cancelled",$E340="Closed"),VLOOKUP($A340,'Project List'!$A$9:$BF$360,'Project List'!AD$1,FALSE)*$A$15*$AE340,VLOOKUP($A340,'Project List'!$A$9:$BF$360,'Project List'!AD$1,FALSE))),0)</f>
        <v>Nil</v>
      </c>
      <c r="AB340" s="13" t="str">
        <f>_xlfn.IFNA(IF(VLOOKUP($A340,'Project List'!$A$9:$BF$360,'Project List'!AE$1,FALSE)=0,"Nil",
IF(OR($E340="Potential",$E340="Proposed",$E340="Deferred",$E340="Cancelled",$E340="Closed"),VLOOKUP($A340,'Project List'!$A$9:$BF$360,'Project List'!AE$1,FALSE)*$A$15*$AE340,VLOOKUP($A340,'Project List'!$A$9:$BF$360,'Project List'!AE$1,FALSE))),0)</f>
        <v>Nil</v>
      </c>
      <c r="AC340" s="13" t="str">
        <f>_xlfn.IFNA(IF(VLOOKUP($A340,'Project List'!$A$9:$BF$360,'Project List'!AF$1,FALSE)=0,"Nil",
IF(OR($E340="Potential",$E340="Proposed",$E340="Deferred",$E340="Cancelled",$E340="Closed"),VLOOKUP($A340,'Project List'!$A$9:$BF$360,'Project List'!AF$1,FALSE)*$A$15*$AE340,VLOOKUP($A340,'Project List'!$A$9:$BF$360,'Project List'!AF$1,FALSE))),0)</f>
        <v>Nil</v>
      </c>
      <c r="AD340" s="42"/>
      <c r="AE340" s="248">
        <f>1+IF(ISNA(VLOOKUP($A340,'Project labour content'!$A$7:$D$255,'Project labour content'!$D$1,FALSE)),VLOOKUP($D340,'Project labour content'!$F$6:$G$15,'Project labour content'!$G$1,FALSE),VLOOKUP($A340,'Project labour content'!$A$7:$D$255,'Project labour content'!$D$1,FALSE))*('Project labour content'!$K$14/100)*1</f>
        <v>1.0002240110445695</v>
      </c>
    </row>
    <row r="341" spans="1:16381" x14ac:dyDescent="0.25">
      <c r="A341" s="11" t="s">
        <v>1151</v>
      </c>
      <c r="B341" s="11" t="str">
        <f>_xlfn.IFNA(VLOOKUP($A341,'Project List'!$A$9:$AF$360,'Project List'!G$1,FALSE),0)</f>
        <v>Bushfire Management System Enhancement</v>
      </c>
      <c r="C341" s="11" t="str">
        <f>_xlfn.IFNA(VLOOKUP($A341,'Project List'!$A$9:$AF$360,'Project List'!C$1,FALSE),0)</f>
        <v>ExAnte</v>
      </c>
      <c r="D341" s="11" t="str">
        <f>_xlfn.IFNA(VLOOKUP($A341,'Project List'!$A$9:$AF$360,'Project List'!D$1,FALSE),0)</f>
        <v>Information Technology</v>
      </c>
      <c r="E341" s="11" t="str">
        <f>_xlfn.IFNA(VLOOKUP($A341,'Project List'!$A$9:$AF$360,'Project List'!H$1,FALSE),0)</f>
        <v>Active</v>
      </c>
      <c r="F341" s="105">
        <f>_xlfn.IFNA(VLOOKUP($A341,'Project List'!$A$9:$AF$360,'Project List'!I$1,FALSE),0)</f>
        <v>0</v>
      </c>
      <c r="G341" s="105">
        <f>_xlfn.IFNA(VLOOKUP($A341,'Project List'!$A$9:$AF$360,'Project List'!J$1,FALSE),0)</f>
        <v>0</v>
      </c>
      <c r="H341" s="105">
        <f>_xlfn.IFNA(VLOOKUP($A341,'Project List'!$A$9:$AF$360,'Project List'!K$1,FALSE),0)</f>
        <v>0</v>
      </c>
      <c r="I341" s="105">
        <f>_xlfn.IFNA(VLOOKUP($A341,'Project List'!$A$9:$AF$360,'Project List'!L$1,FALSE),0)</f>
        <v>0</v>
      </c>
      <c r="J341" s="105">
        <f>_xlfn.IFNA(VLOOKUP($A341,'Project List'!$A$9:$AF$360,'Project List'!M$1,FALSE),0)</f>
        <v>0</v>
      </c>
      <c r="K341" s="105">
        <f>_xlfn.IFNA(VLOOKUP($A341,'Project List'!$A$9:$AF$360,'Project List'!N$1,FALSE),0)</f>
        <v>0</v>
      </c>
      <c r="L341" s="105">
        <f>_xlfn.IFNA(VLOOKUP($A341,'Project List'!$A$9:$AF$360,'Project List'!O$1,FALSE),0)</f>
        <v>0</v>
      </c>
      <c r="M341" s="105">
        <f>_xlfn.IFNA(VLOOKUP($A341,'Project List'!$A$9:$AF$360,'Project List'!P$1,FALSE),0)</f>
        <v>0</v>
      </c>
      <c r="N341" s="105">
        <f>_xlfn.IFNA(VLOOKUP($A341,'Project List'!$A$9:$AF$360,'Project List'!Q$1,FALSE),0)</f>
        <v>0</v>
      </c>
      <c r="O341" s="105">
        <f>_xlfn.IFNA(VLOOKUP($A341,'Project List'!$A$9:$AF$360,'Project List'!R$1,FALSE),0)</f>
        <v>0</v>
      </c>
      <c r="P341" s="105">
        <f>_xlfn.IFNA(VLOOKUP($A341,'Project List'!$A$9:$AF$360,'Project List'!S$1,FALSE),0)</f>
        <v>0</v>
      </c>
      <c r="Q341" s="105">
        <f>_xlfn.IFNA(VLOOKUP($A341,'Project List'!$A$9:$AF$360,'Project List'!T$1,FALSE),0)</f>
        <v>0</v>
      </c>
      <c r="R341" s="105">
        <f>_xlfn.IFNA(VLOOKUP($A341,'Project List'!$A$9:$AF$360,'Project List'!U$1,FALSE),0)</f>
        <v>0</v>
      </c>
      <c r="S341" s="105">
        <f>_xlfn.IFNA(VLOOKUP($A341,'Project List'!$A$9:$AF$360,'Project List'!V$1,FALSE),0)</f>
        <v>0</v>
      </c>
      <c r="T341" s="105">
        <f>_xlfn.IFNA(VLOOKUP($A341,'Project List'!$A$9:$AF$360,'Project List'!W$1,FALSE),0)</f>
        <v>0</v>
      </c>
      <c r="U341" s="105">
        <f>_xlfn.IFNA(VLOOKUP($A341,'Project List'!$A$9:$AF$360,'Project List'!X$1,FALSE),0)</f>
        <v>0</v>
      </c>
      <c r="V341" s="13">
        <f>_xlfn.IFNA(IF(VLOOKUP($A341,'Project List'!$A$9:$BF$360,'Project List'!Y$1,FALSE)=0,"Nil",
IF(OR($E341="Potential",$E341="Proposed",$E341="Deferred",$E341="Cancelled",$E341="Closed"),VLOOKUP($A341,'Project List'!$A$9:$BF$360,'Project List'!Y$1,FALSE)*$A$15*$AE341,VLOOKUP($A341,'Project List'!$A$9:$BF$360,'Project List'!Y$1,FALSE))),0)</f>
        <v>110404.7573806466</v>
      </c>
      <c r="W341" s="13" t="str">
        <f>_xlfn.IFNA(IF(VLOOKUP($A341,'Project List'!$A$9:$BF$360,'Project List'!Z$1,FALSE)=0,"Nil",
IF(OR($E341="Potential",$E341="Proposed",$E341="Deferred",$E341="Cancelled",$E341="Closed"),VLOOKUP($A341,'Project List'!$A$9:$BF$360,'Project List'!Z$1,FALSE)*$A$15*$AE341,VLOOKUP($A341,'Project List'!$A$9:$BF$360,'Project List'!Z$1,FALSE))),0)</f>
        <v>Nil</v>
      </c>
      <c r="X341" s="13" t="str">
        <f>_xlfn.IFNA(IF(VLOOKUP($A341,'Project List'!$A$9:$BF$360,'Project List'!AA$1,FALSE)=0,"Nil",
IF(OR($E341="Potential",$E341="Proposed",$E341="Deferred",$E341="Cancelled",$E341="Closed"),VLOOKUP($A341,'Project List'!$A$9:$BF$360,'Project List'!AA$1,FALSE)*$A$15*$AE341,VLOOKUP($A341,'Project List'!$A$9:$BF$360,'Project List'!AA$1,FALSE))),0)</f>
        <v>Nil</v>
      </c>
      <c r="Y341" s="13" t="str">
        <f>_xlfn.IFNA(IF(VLOOKUP($A341,'Project List'!$A$9:$BF$360,'Project List'!AB$1,FALSE)=0,"Nil",
IF(OR($E341="Potential",$E341="Proposed",$E341="Deferred",$E341="Cancelled",$E341="Closed"),VLOOKUP($A341,'Project List'!$A$9:$BF$360,'Project List'!AB$1,FALSE)*$A$15*$AE341,VLOOKUP($A341,'Project List'!$A$9:$BF$360,'Project List'!AB$1,FALSE))),0)</f>
        <v>Nil</v>
      </c>
      <c r="Z341" s="13" t="str">
        <f>_xlfn.IFNA(IF(VLOOKUP($A341,'Project List'!$A$9:$BF$360,'Project List'!AC$1,FALSE)=0,"Nil",
IF(OR($E341="Potential",$E341="Proposed",$E341="Deferred",$E341="Cancelled",$E341="Closed"),VLOOKUP($A341,'Project List'!$A$9:$BF$360,'Project List'!AC$1,FALSE)*$A$15*$AE341,VLOOKUP($A341,'Project List'!$A$9:$BF$360,'Project List'!AC$1,FALSE))),0)</f>
        <v>Nil</v>
      </c>
      <c r="AA341" s="13" t="str">
        <f>_xlfn.IFNA(IF(VLOOKUP($A341,'Project List'!$A$9:$BF$360,'Project List'!AD$1,FALSE)=0,"Nil",
IF(OR($E341="Potential",$E341="Proposed",$E341="Deferred",$E341="Cancelled",$E341="Closed"),VLOOKUP($A341,'Project List'!$A$9:$BF$360,'Project List'!AD$1,FALSE)*$A$15*$AE341,VLOOKUP($A341,'Project List'!$A$9:$BF$360,'Project List'!AD$1,FALSE))),0)</f>
        <v>Nil</v>
      </c>
      <c r="AB341" s="13" t="str">
        <f>_xlfn.IFNA(IF(VLOOKUP($A341,'Project List'!$A$9:$BF$360,'Project List'!AE$1,FALSE)=0,"Nil",
IF(OR($E341="Potential",$E341="Proposed",$E341="Deferred",$E341="Cancelled",$E341="Closed"),VLOOKUP($A341,'Project List'!$A$9:$BF$360,'Project List'!AE$1,FALSE)*$A$15*$AE341,VLOOKUP($A341,'Project List'!$A$9:$BF$360,'Project List'!AE$1,FALSE))),0)</f>
        <v>Nil</v>
      </c>
      <c r="AC341" s="13" t="str">
        <f>_xlfn.IFNA(IF(VLOOKUP($A341,'Project List'!$A$9:$BF$360,'Project List'!AF$1,FALSE)=0,"Nil",
IF(OR($E341="Potential",$E341="Proposed",$E341="Deferred",$E341="Cancelled",$E341="Closed"),VLOOKUP($A341,'Project List'!$A$9:$BF$360,'Project List'!AF$1,FALSE)*$A$15*$AE341,VLOOKUP($A341,'Project List'!$A$9:$BF$360,'Project List'!AF$1,FALSE))),0)</f>
        <v>Nil</v>
      </c>
      <c r="AD341" s="42"/>
      <c r="AE341" s="248">
        <f>1+IF(ISNA(VLOOKUP($A341,'Project labour content'!$A$7:$D$255,'Project labour content'!$D$1,FALSE)),VLOOKUP($D341,'Project labour content'!$F$6:$G$15,'Project labour content'!$G$1,FALSE),VLOOKUP($A341,'Project labour content'!$A$7:$D$255,'Project labour content'!$D$1,FALSE))*('Project labour content'!$K$14/100)*1</f>
        <v>1.0036130152068132</v>
      </c>
      <c r="AG341" s="3"/>
      <c r="AH341" s="3"/>
      <c r="AI341" s="32"/>
      <c r="AJ341" s="32"/>
      <c r="AK341" s="32"/>
      <c r="AL341" s="32"/>
      <c r="AM341" s="59"/>
      <c r="AN341" s="59"/>
      <c r="AO341" s="59"/>
      <c r="AP341" s="59"/>
      <c r="AQ341" s="59"/>
    </row>
    <row r="342" spans="1:16381" x14ac:dyDescent="0.25">
      <c r="A342" s="11" t="s">
        <v>1180</v>
      </c>
      <c r="B342" s="11" t="str">
        <f>_xlfn.IFNA(VLOOKUP($A342,'Project List'!$A$9:$AF$360,'Project List'!G$1,FALSE),0)</f>
        <v>Pelican Point – Parafield Gardens West Protection System Upg</v>
      </c>
      <c r="C342" s="11" t="str">
        <f>_xlfn.IFNA(VLOOKUP($A342,'Project List'!$A$9:$AF$360,'Project List'!C$1,FALSE),0)</f>
        <v>ExAnte</v>
      </c>
      <c r="D342" s="11" t="str">
        <f>_xlfn.IFNA(VLOOKUP($A342,'Project List'!$A$9:$AF$360,'Project List'!D$1,FALSE),0)</f>
        <v>Security/Compliance</v>
      </c>
      <c r="E342" s="11" t="str">
        <f>_xlfn.IFNA(VLOOKUP($A342,'Project List'!$A$9:$AF$360,'Project List'!H$1,FALSE),0)</f>
        <v>Active</v>
      </c>
      <c r="F342" s="105">
        <f>_xlfn.IFNA(VLOOKUP($A342,'Project List'!$A$9:$AF$360,'Project List'!I$1,FALSE),0)</f>
        <v>0</v>
      </c>
      <c r="G342" s="105">
        <f>_xlfn.IFNA(VLOOKUP($A342,'Project List'!$A$9:$AF$360,'Project List'!J$1,FALSE),0)</f>
        <v>0</v>
      </c>
      <c r="H342" s="105">
        <f>_xlfn.IFNA(VLOOKUP($A342,'Project List'!$A$9:$AF$360,'Project List'!K$1,FALSE),0)</f>
        <v>0</v>
      </c>
      <c r="I342" s="105">
        <f>_xlfn.IFNA(VLOOKUP($A342,'Project List'!$A$9:$AF$360,'Project List'!L$1,FALSE),0)</f>
        <v>0</v>
      </c>
      <c r="J342" s="105">
        <f>_xlfn.IFNA(VLOOKUP($A342,'Project List'!$A$9:$AF$360,'Project List'!M$1,FALSE),0)</f>
        <v>0</v>
      </c>
      <c r="K342" s="105">
        <f>_xlfn.IFNA(VLOOKUP($A342,'Project List'!$A$9:$AF$360,'Project List'!N$1,FALSE),0)</f>
        <v>0</v>
      </c>
      <c r="L342" s="105">
        <f>_xlfn.IFNA(VLOOKUP($A342,'Project List'!$A$9:$AF$360,'Project List'!O$1,FALSE),0)</f>
        <v>0</v>
      </c>
      <c r="M342" s="105">
        <f>_xlfn.IFNA(VLOOKUP($A342,'Project List'!$A$9:$AF$360,'Project List'!P$1,FALSE),0)</f>
        <v>0</v>
      </c>
      <c r="N342" s="105">
        <f>_xlfn.IFNA(VLOOKUP($A342,'Project List'!$A$9:$AF$360,'Project List'!Q$1,FALSE),0)</f>
        <v>0</v>
      </c>
      <c r="O342" s="105">
        <f>_xlfn.IFNA(VLOOKUP($A342,'Project List'!$A$9:$AF$360,'Project List'!R$1,FALSE),0)</f>
        <v>0</v>
      </c>
      <c r="P342" s="105">
        <f>_xlfn.IFNA(VLOOKUP($A342,'Project List'!$A$9:$AF$360,'Project List'!S$1,FALSE),0)</f>
        <v>0</v>
      </c>
      <c r="Q342" s="105">
        <f>_xlfn.IFNA(VLOOKUP($A342,'Project List'!$A$9:$AF$360,'Project List'!T$1,FALSE),0)</f>
        <v>0</v>
      </c>
      <c r="R342" s="105">
        <f>_xlfn.IFNA(VLOOKUP($A342,'Project List'!$A$9:$AF$360,'Project List'!U$1,FALSE),0)</f>
        <v>0</v>
      </c>
      <c r="S342" s="105">
        <f>_xlfn.IFNA(VLOOKUP($A342,'Project List'!$A$9:$AF$360,'Project List'!V$1,FALSE),0)</f>
        <v>0</v>
      </c>
      <c r="T342" s="105">
        <f>_xlfn.IFNA(VLOOKUP($A342,'Project List'!$A$9:$AF$360,'Project List'!W$1,FALSE),0)</f>
        <v>0</v>
      </c>
      <c r="U342" s="105">
        <f>_xlfn.IFNA(VLOOKUP($A342,'Project List'!$A$9:$AF$360,'Project List'!X$1,FALSE),0)</f>
        <v>0</v>
      </c>
      <c r="V342" s="13">
        <f>_xlfn.IFNA(IF(VLOOKUP($A342,'Project List'!$A$9:$BF$360,'Project List'!Y$1,FALSE)=0,"Nil",
IF(OR($E342="Potential",$E342="Proposed",$E342="Deferred",$E342="Cancelled",$E342="Closed"),VLOOKUP($A342,'Project List'!$A$9:$BF$360,'Project List'!Y$1,FALSE)*$A$15*$AE342,VLOOKUP($A342,'Project List'!$A$9:$BF$360,'Project List'!Y$1,FALSE))),0)</f>
        <v>964152.36722789949</v>
      </c>
      <c r="W342" s="13">
        <f>_xlfn.IFNA(IF(VLOOKUP($A342,'Project List'!$A$9:$BF$360,'Project List'!Z$1,FALSE)=0,"Nil",
IF(OR($E342="Potential",$E342="Proposed",$E342="Deferred",$E342="Cancelled",$E342="Closed"),VLOOKUP($A342,'Project List'!$A$9:$BF$360,'Project List'!Z$1,FALSE)*$A$15*$AE342,VLOOKUP($A342,'Project List'!$A$9:$BF$360,'Project List'!Z$1,FALSE))),0)</f>
        <v>6131.1983920728117</v>
      </c>
      <c r="X342" s="13" t="str">
        <f>_xlfn.IFNA(IF(VLOOKUP($A342,'Project List'!$A$9:$BF$360,'Project List'!AA$1,FALSE)=0,"Nil",
IF(OR($E342="Potential",$E342="Proposed",$E342="Deferred",$E342="Cancelled",$E342="Closed"),VLOOKUP($A342,'Project List'!$A$9:$BF$360,'Project List'!AA$1,FALSE)*$A$15*$AE342,VLOOKUP($A342,'Project List'!$A$9:$BF$360,'Project List'!AA$1,FALSE))),0)</f>
        <v>Nil</v>
      </c>
      <c r="Y342" s="13" t="str">
        <f>_xlfn.IFNA(IF(VLOOKUP($A342,'Project List'!$A$9:$BF$360,'Project List'!AB$1,FALSE)=0,"Nil",
IF(OR($E342="Potential",$E342="Proposed",$E342="Deferred",$E342="Cancelled",$E342="Closed"),VLOOKUP($A342,'Project List'!$A$9:$BF$360,'Project List'!AB$1,FALSE)*$A$15*$AE342,VLOOKUP($A342,'Project List'!$A$9:$BF$360,'Project List'!AB$1,FALSE))),0)</f>
        <v>Nil</v>
      </c>
      <c r="Z342" s="13" t="str">
        <f>_xlfn.IFNA(IF(VLOOKUP($A342,'Project List'!$A$9:$BF$360,'Project List'!AC$1,FALSE)=0,"Nil",
IF(OR($E342="Potential",$E342="Proposed",$E342="Deferred",$E342="Cancelled",$E342="Closed"),VLOOKUP($A342,'Project List'!$A$9:$BF$360,'Project List'!AC$1,FALSE)*$A$15*$AE342,VLOOKUP($A342,'Project List'!$A$9:$BF$360,'Project List'!AC$1,FALSE))),0)</f>
        <v>Nil</v>
      </c>
      <c r="AA342" s="13" t="str">
        <f>_xlfn.IFNA(IF(VLOOKUP($A342,'Project List'!$A$9:$BF$360,'Project List'!AD$1,FALSE)=0,"Nil",
IF(OR($E342="Potential",$E342="Proposed",$E342="Deferred",$E342="Cancelled",$E342="Closed"),VLOOKUP($A342,'Project List'!$A$9:$BF$360,'Project List'!AD$1,FALSE)*$A$15*$AE342,VLOOKUP($A342,'Project List'!$A$9:$BF$360,'Project List'!AD$1,FALSE))),0)</f>
        <v>Nil</v>
      </c>
      <c r="AB342" s="13" t="str">
        <f>_xlfn.IFNA(IF(VLOOKUP($A342,'Project List'!$A$9:$BF$360,'Project List'!AE$1,FALSE)=0,"Nil",
IF(OR($E342="Potential",$E342="Proposed",$E342="Deferred",$E342="Cancelled",$E342="Closed"),VLOOKUP($A342,'Project List'!$A$9:$BF$360,'Project List'!AE$1,FALSE)*$A$15*$AE342,VLOOKUP($A342,'Project List'!$A$9:$BF$360,'Project List'!AE$1,FALSE))),0)</f>
        <v>Nil</v>
      </c>
      <c r="AC342" s="13" t="str">
        <f>_xlfn.IFNA(IF(VLOOKUP($A342,'Project List'!$A$9:$BF$360,'Project List'!AF$1,FALSE)=0,"Nil",
IF(OR($E342="Potential",$E342="Proposed",$E342="Deferred",$E342="Cancelled",$E342="Closed"),VLOOKUP($A342,'Project List'!$A$9:$BF$360,'Project List'!AF$1,FALSE)*$A$15*$AE342,VLOOKUP($A342,'Project List'!$A$9:$BF$360,'Project List'!AF$1,FALSE))),0)</f>
        <v>Nil</v>
      </c>
      <c r="AD342" s="42"/>
      <c r="AE342" s="248">
        <f>1+IF(ISNA(VLOOKUP($A342,'Project labour content'!$A$7:$D$255,'Project labour content'!$D$1,FALSE)),VLOOKUP($D342,'Project labour content'!$F$6:$G$15,'Project labour content'!$G$1,FALSE),VLOOKUP($A342,'Project labour content'!$A$7:$D$255,'Project labour content'!$D$1,FALSE))*('Project labour content'!$K$14/100)*1</f>
        <v>1.0015938153338484</v>
      </c>
      <c r="AG342" s="3"/>
      <c r="AH342" s="3"/>
      <c r="AI342" s="32"/>
      <c r="AJ342" s="32"/>
      <c r="AK342" s="32"/>
      <c r="AL342" s="32"/>
      <c r="AM342" s="59"/>
      <c r="AN342" s="59"/>
      <c r="AO342" s="59"/>
      <c r="AP342" s="59"/>
      <c r="AQ342" s="59"/>
    </row>
    <row r="343" spans="1:16381" x14ac:dyDescent="0.25">
      <c r="A343" s="11" t="s">
        <v>907</v>
      </c>
      <c r="B343" s="11" t="str">
        <f>_xlfn.IFNA(VLOOKUP($A343,'Project List'!$A$9:$AF$360,'Project List'!G$1,FALSE),0)</f>
        <v>Capital Project Scopes and Estimates 2024-28</v>
      </c>
      <c r="C343" s="11" t="str">
        <f>_xlfn.IFNA(VLOOKUP($A343,'Project List'!$A$9:$AF$360,'Project List'!C$1,FALSE),0)</f>
        <v>ExAnte</v>
      </c>
      <c r="D343" s="11" t="str">
        <f>_xlfn.IFNA(VLOOKUP($A343,'Project List'!$A$9:$AF$360,'Project List'!D$1,FALSE),0)</f>
        <v>Replacement</v>
      </c>
      <c r="E343" s="11" t="str">
        <f>_xlfn.IFNA(VLOOKUP($A343,'Project List'!$A$9:$AF$360,'Project List'!H$1,FALSE),0)</f>
        <v>Active</v>
      </c>
      <c r="F343" s="105">
        <f>_xlfn.IFNA(VLOOKUP($A343,'Project List'!$A$9:$AF$360,'Project List'!I$1,FALSE),0)</f>
        <v>0</v>
      </c>
      <c r="G343" s="105">
        <f>_xlfn.IFNA(VLOOKUP($A343,'Project List'!$A$9:$AF$360,'Project List'!J$1,FALSE),0)</f>
        <v>0</v>
      </c>
      <c r="H343" s="105">
        <f>_xlfn.IFNA(VLOOKUP($A343,'Project List'!$A$9:$AF$360,'Project List'!K$1,FALSE),0)</f>
        <v>0</v>
      </c>
      <c r="I343" s="105">
        <f>_xlfn.IFNA(VLOOKUP($A343,'Project List'!$A$9:$AF$360,'Project List'!L$1,FALSE),0)</f>
        <v>0</v>
      </c>
      <c r="J343" s="105">
        <f>_xlfn.IFNA(VLOOKUP($A343,'Project List'!$A$9:$AF$360,'Project List'!M$1,FALSE),0)</f>
        <v>0</v>
      </c>
      <c r="K343" s="105">
        <f>_xlfn.IFNA(VLOOKUP($A343,'Project List'!$A$9:$AF$360,'Project List'!N$1,FALSE),0)</f>
        <v>0</v>
      </c>
      <c r="L343" s="105">
        <f>_xlfn.IFNA(VLOOKUP($A343,'Project List'!$A$9:$AF$360,'Project List'!O$1,FALSE),0)</f>
        <v>0</v>
      </c>
      <c r="M343" s="105">
        <f>_xlfn.IFNA(VLOOKUP($A343,'Project List'!$A$9:$AF$360,'Project List'!P$1,FALSE),0)</f>
        <v>0</v>
      </c>
      <c r="N343" s="105">
        <f>_xlfn.IFNA(VLOOKUP($A343,'Project List'!$A$9:$AF$360,'Project List'!Q$1,FALSE),0)</f>
        <v>0</v>
      </c>
      <c r="O343" s="105">
        <f>_xlfn.IFNA(VLOOKUP($A343,'Project List'!$A$9:$AF$360,'Project List'!R$1,FALSE),0)</f>
        <v>0</v>
      </c>
      <c r="P343" s="105">
        <f>_xlfn.IFNA(VLOOKUP($A343,'Project List'!$A$9:$AF$360,'Project List'!S$1,FALSE),0)</f>
        <v>0</v>
      </c>
      <c r="Q343" s="105">
        <f>_xlfn.IFNA(VLOOKUP($A343,'Project List'!$A$9:$AF$360,'Project List'!T$1,FALSE),0)</f>
        <v>0</v>
      </c>
      <c r="R343" s="105">
        <f>_xlfn.IFNA(VLOOKUP($A343,'Project List'!$A$9:$AF$360,'Project List'!U$1,FALSE),0)</f>
        <v>0</v>
      </c>
      <c r="S343" s="105">
        <f>_xlfn.IFNA(VLOOKUP($A343,'Project List'!$A$9:$AF$360,'Project List'!V$1,FALSE),0)</f>
        <v>0</v>
      </c>
      <c r="T343" s="105">
        <f>_xlfn.IFNA(VLOOKUP($A343,'Project List'!$A$9:$AF$360,'Project List'!W$1,FALSE),0)</f>
        <v>0</v>
      </c>
      <c r="U343" s="105">
        <f>_xlfn.IFNA(VLOOKUP($A343,'Project List'!$A$9:$AF$360,'Project List'!X$1,FALSE),0)</f>
        <v>2426164.17</v>
      </c>
      <c r="V343" s="13">
        <f>_xlfn.IFNA(IF(VLOOKUP($A343,'Project List'!$A$9:$BF$360,'Project List'!Y$1,FALSE)=0,"Nil",
IF(OR($E343="Potential",$E343="Proposed",$E343="Deferred",$E343="Cancelled",$E343="Closed"),VLOOKUP($A343,'Project List'!$A$9:$BF$360,'Project List'!Y$1,FALSE)*$A$15*$AE343,VLOOKUP($A343,'Project List'!$A$9:$BF$360,'Project List'!Y$1,FALSE))),0)</f>
        <v>1435788.1937748243</v>
      </c>
      <c r="W343" s="13">
        <f>_xlfn.IFNA(IF(VLOOKUP($A343,'Project List'!$A$9:$BF$360,'Project List'!Z$1,FALSE)=0,"Nil",
IF(OR($E343="Potential",$E343="Proposed",$E343="Deferred",$E343="Cancelled",$E343="Closed"),VLOOKUP($A343,'Project List'!$A$9:$BF$360,'Project List'!Z$1,FALSE)*$A$15*$AE343,VLOOKUP($A343,'Project List'!$A$9:$BF$360,'Project List'!Z$1,FALSE))),0)</f>
        <v>408762.85152783029</v>
      </c>
      <c r="X343" s="13" t="str">
        <f>_xlfn.IFNA(IF(VLOOKUP($A343,'Project List'!$A$9:$BF$360,'Project List'!AA$1,FALSE)=0,"Nil",
IF(OR($E343="Potential",$E343="Proposed",$E343="Deferred",$E343="Cancelled",$E343="Closed"),VLOOKUP($A343,'Project List'!$A$9:$BF$360,'Project List'!AA$1,FALSE)*$A$15*$AE343,VLOOKUP($A343,'Project List'!$A$9:$BF$360,'Project List'!AA$1,FALSE))),0)</f>
        <v>Nil</v>
      </c>
      <c r="Y343" s="13" t="str">
        <f>_xlfn.IFNA(IF(VLOOKUP($A343,'Project List'!$A$9:$BF$360,'Project List'!AB$1,FALSE)=0,"Nil",
IF(OR($E343="Potential",$E343="Proposed",$E343="Deferred",$E343="Cancelled",$E343="Closed"),VLOOKUP($A343,'Project List'!$A$9:$BF$360,'Project List'!AB$1,FALSE)*$A$15*$AE343,VLOOKUP($A343,'Project List'!$A$9:$BF$360,'Project List'!AB$1,FALSE))),0)</f>
        <v>Nil</v>
      </c>
      <c r="Z343" s="13" t="str">
        <f>_xlfn.IFNA(IF(VLOOKUP($A343,'Project List'!$A$9:$BF$360,'Project List'!AC$1,FALSE)=0,"Nil",
IF(OR($E343="Potential",$E343="Proposed",$E343="Deferred",$E343="Cancelled",$E343="Closed"),VLOOKUP($A343,'Project List'!$A$9:$BF$360,'Project List'!AC$1,FALSE)*$A$15*$AE343,VLOOKUP($A343,'Project List'!$A$9:$BF$360,'Project List'!AC$1,FALSE))),0)</f>
        <v>Nil</v>
      </c>
      <c r="AA343" s="13" t="str">
        <f>_xlfn.IFNA(IF(VLOOKUP($A343,'Project List'!$A$9:$BF$360,'Project List'!AD$1,FALSE)=0,"Nil",
IF(OR($E343="Potential",$E343="Proposed",$E343="Deferred",$E343="Cancelled",$E343="Closed"),VLOOKUP($A343,'Project List'!$A$9:$BF$360,'Project List'!AD$1,FALSE)*$A$15*$AE343,VLOOKUP($A343,'Project List'!$A$9:$BF$360,'Project List'!AD$1,FALSE))),0)</f>
        <v>Nil</v>
      </c>
      <c r="AB343" s="13" t="str">
        <f>_xlfn.IFNA(IF(VLOOKUP($A343,'Project List'!$A$9:$BF$360,'Project List'!AE$1,FALSE)=0,"Nil",
IF(OR($E343="Potential",$E343="Proposed",$E343="Deferred",$E343="Cancelled",$E343="Closed"),VLOOKUP($A343,'Project List'!$A$9:$BF$360,'Project List'!AE$1,FALSE)*$A$15*$AE343,VLOOKUP($A343,'Project List'!$A$9:$BF$360,'Project List'!AE$1,FALSE))),0)</f>
        <v>Nil</v>
      </c>
      <c r="AC343" s="13" t="str">
        <f>_xlfn.IFNA(IF(VLOOKUP($A343,'Project List'!$A$9:$BF$360,'Project List'!AF$1,FALSE)=0,"Nil",
IF(OR($E343="Potential",$E343="Proposed",$E343="Deferred",$E343="Cancelled",$E343="Closed"),VLOOKUP($A343,'Project List'!$A$9:$BF$360,'Project List'!AF$1,FALSE)*$A$15*$AE343,VLOOKUP($A343,'Project List'!$A$9:$BF$360,'Project List'!AF$1,FALSE))),0)</f>
        <v>Nil</v>
      </c>
      <c r="AD343" s="42"/>
      <c r="AE343" s="248">
        <f>1+IF(ISNA(VLOOKUP($A343,'Project labour content'!$A$7:$D$255,'Project labour content'!$D$1,FALSE)),VLOOKUP($D343,'Project labour content'!$F$6:$G$15,'Project labour content'!$G$1,FALSE),VLOOKUP($A343,'Project labour content'!$A$7:$D$255,'Project labour content'!$D$1,FALSE))*('Project labour content'!$K$14/100)*1</f>
        <v>1.0033898750866017</v>
      </c>
      <c r="AG343" s="3"/>
      <c r="AH343" s="3"/>
      <c r="AI343" s="32"/>
      <c r="AJ343" s="32"/>
      <c r="AK343" s="32"/>
      <c r="AL343" s="32"/>
      <c r="AM343" s="59"/>
      <c r="AN343" s="59"/>
      <c r="AO343" s="59"/>
      <c r="AP343" s="59"/>
      <c r="AQ343" s="59"/>
    </row>
    <row r="344" spans="1:16381" x14ac:dyDescent="0.25">
      <c r="A344" s="11" t="s">
        <v>943</v>
      </c>
      <c r="B344" s="11" t="str">
        <f>_xlfn.IFNA(VLOOKUP($A344,'Project List'!$A$9:$AF$360,'Project List'!G$1,FALSE),0)</f>
        <v>Asset Visualisation System Replacement 2024-2028</v>
      </c>
      <c r="C344" s="11" t="str">
        <f>_xlfn.IFNA(VLOOKUP($A344,'Project List'!$A$9:$AF$360,'Project List'!C$1,FALSE),0)</f>
        <v>ExAnte</v>
      </c>
      <c r="D344" s="11" t="str">
        <f>_xlfn.IFNA(VLOOKUP($A344,'Project List'!$A$9:$AF$360,'Project List'!D$1,FALSE),0)</f>
        <v>Replacement</v>
      </c>
      <c r="E344" s="11" t="str">
        <f>_xlfn.IFNA(VLOOKUP($A344,'Project List'!$A$9:$AF$360,'Project List'!H$1,FALSE),0)</f>
        <v>Potential</v>
      </c>
      <c r="F344" s="105">
        <f>_xlfn.IFNA(VLOOKUP($A344,'Project List'!$A$9:$AF$360,'Project List'!I$1,FALSE),0)</f>
        <v>0</v>
      </c>
      <c r="G344" s="105">
        <f>_xlfn.IFNA(VLOOKUP($A344,'Project List'!$A$9:$AF$360,'Project List'!J$1,FALSE),0)</f>
        <v>0</v>
      </c>
      <c r="H344" s="105">
        <f>_xlfn.IFNA(VLOOKUP($A344,'Project List'!$A$9:$AF$360,'Project List'!K$1,FALSE),0)</f>
        <v>0</v>
      </c>
      <c r="I344" s="105">
        <f>_xlfn.IFNA(VLOOKUP($A344,'Project List'!$A$9:$AF$360,'Project List'!L$1,FALSE),0)</f>
        <v>0</v>
      </c>
      <c r="J344" s="105">
        <f>_xlfn.IFNA(VLOOKUP($A344,'Project List'!$A$9:$AF$360,'Project List'!M$1,FALSE),0)</f>
        <v>0</v>
      </c>
      <c r="K344" s="105">
        <f>_xlfn.IFNA(VLOOKUP($A344,'Project List'!$A$9:$AF$360,'Project List'!N$1,FALSE),0)</f>
        <v>0</v>
      </c>
      <c r="L344" s="105">
        <f>_xlfn.IFNA(VLOOKUP($A344,'Project List'!$A$9:$AF$360,'Project List'!O$1,FALSE),0)</f>
        <v>0</v>
      </c>
      <c r="M344" s="105">
        <f>_xlfn.IFNA(VLOOKUP($A344,'Project List'!$A$9:$AF$360,'Project List'!P$1,FALSE),0)</f>
        <v>0</v>
      </c>
      <c r="N344" s="105">
        <f>_xlfn.IFNA(VLOOKUP($A344,'Project List'!$A$9:$AF$360,'Project List'!Q$1,FALSE),0)</f>
        <v>0</v>
      </c>
      <c r="O344" s="105">
        <f>_xlfn.IFNA(VLOOKUP($A344,'Project List'!$A$9:$AF$360,'Project List'!R$1,FALSE),0)</f>
        <v>0</v>
      </c>
      <c r="P344" s="105">
        <f>_xlfn.IFNA(VLOOKUP($A344,'Project List'!$A$9:$AF$360,'Project List'!S$1,FALSE),0)</f>
        <v>0</v>
      </c>
      <c r="Q344" s="105">
        <f>_xlfn.IFNA(VLOOKUP($A344,'Project List'!$A$9:$AF$360,'Project List'!T$1,FALSE),0)</f>
        <v>0</v>
      </c>
      <c r="R344" s="105">
        <f>_xlfn.IFNA(VLOOKUP($A344,'Project List'!$A$9:$AF$360,'Project List'!U$1,FALSE),0)</f>
        <v>0</v>
      </c>
      <c r="S344" s="105">
        <f>_xlfn.IFNA(VLOOKUP($A344,'Project List'!$A$9:$AF$360,'Project List'!V$1,FALSE),0)</f>
        <v>0</v>
      </c>
      <c r="T344" s="105">
        <f>_xlfn.IFNA(VLOOKUP($A344,'Project List'!$A$9:$AF$360,'Project List'!W$1,FALSE),0)</f>
        <v>0</v>
      </c>
      <c r="U344" s="105">
        <f>_xlfn.IFNA(VLOOKUP($A344,'Project List'!$A$9:$AF$360,'Project List'!X$1,FALSE),0)</f>
        <v>0</v>
      </c>
      <c r="V344" s="13" t="str">
        <f>_xlfn.IFNA(IF(VLOOKUP($A344,'Project List'!$A$9:$BF$360,'Project List'!Y$1,FALSE)=0,"Nil",
IF(OR($E344="Potential",$E344="Proposed",$E344="Deferred",$E344="Cancelled",$E344="Closed"),VLOOKUP($A344,'Project List'!$A$9:$BF$360,'Project List'!Y$1,FALSE)*$A$15*$AE344,VLOOKUP($A344,'Project List'!$A$9:$BF$360,'Project List'!Y$1,FALSE))),0)</f>
        <v>Nil</v>
      </c>
      <c r="W344" s="13" t="str">
        <f>_xlfn.IFNA(IF(VLOOKUP($A344,'Project List'!$A$9:$BF$360,'Project List'!Z$1,FALSE)=0,"Nil",
IF(OR($E344="Potential",$E344="Proposed",$E344="Deferred",$E344="Cancelled",$E344="Closed"),VLOOKUP($A344,'Project List'!$A$9:$BF$360,'Project List'!Z$1,FALSE)*$A$15*$AE344,VLOOKUP($A344,'Project List'!$A$9:$BF$360,'Project List'!Z$1,FALSE))),0)</f>
        <v>Nil</v>
      </c>
      <c r="X344" s="13">
        <f>_xlfn.IFNA(IF(VLOOKUP($A344,'Project List'!$A$9:$BF$360,'Project List'!AA$1,FALSE)=0,"Nil",
IF(OR($E344="Potential",$E344="Proposed",$E344="Deferred",$E344="Cancelled",$E344="Closed"),VLOOKUP($A344,'Project List'!$A$9:$BF$360,'Project List'!AA$1,FALSE)*$A$15*$AE344,VLOOKUP($A344,'Project List'!$A$9:$BF$360,'Project List'!AA$1,FALSE))),0)</f>
        <v>852465.05141452863</v>
      </c>
      <c r="Y344" s="13">
        <f>_xlfn.IFNA(IF(VLOOKUP($A344,'Project List'!$A$9:$BF$360,'Project List'!AB$1,FALSE)=0,"Nil",
IF(OR($E344="Potential",$E344="Proposed",$E344="Deferred",$E344="Cancelled",$E344="Closed"),VLOOKUP($A344,'Project List'!$A$9:$BF$360,'Project List'!AB$1,FALSE)*$A$15*$AE344,VLOOKUP($A344,'Project List'!$A$9:$BF$360,'Project List'!AB$1,FALSE))),0)</f>
        <v>1989085.1199672334</v>
      </c>
      <c r="Z344" s="13" t="str">
        <f>_xlfn.IFNA(IF(VLOOKUP($A344,'Project List'!$A$9:$BF$360,'Project List'!AC$1,FALSE)=0,"Nil",
IF(OR($E344="Potential",$E344="Proposed",$E344="Deferred",$E344="Cancelled",$E344="Closed"),VLOOKUP($A344,'Project List'!$A$9:$BF$360,'Project List'!AC$1,FALSE)*$A$15*$AE344,VLOOKUP($A344,'Project List'!$A$9:$BF$360,'Project List'!AC$1,FALSE))),0)</f>
        <v>Nil</v>
      </c>
      <c r="AA344" s="13" t="str">
        <f>_xlfn.IFNA(IF(VLOOKUP($A344,'Project List'!$A$9:$BF$360,'Project List'!AD$1,FALSE)=0,"Nil",
IF(OR($E344="Potential",$E344="Proposed",$E344="Deferred",$E344="Cancelled",$E344="Closed"),VLOOKUP($A344,'Project List'!$A$9:$BF$360,'Project List'!AD$1,FALSE)*$A$15*$AE344,VLOOKUP($A344,'Project List'!$A$9:$BF$360,'Project List'!AD$1,FALSE))),0)</f>
        <v>Nil</v>
      </c>
      <c r="AB344" s="13" t="str">
        <f>_xlfn.IFNA(IF(VLOOKUP($A344,'Project List'!$A$9:$BF$360,'Project List'!AE$1,FALSE)=0,"Nil",
IF(OR($E344="Potential",$E344="Proposed",$E344="Deferred",$E344="Cancelled",$E344="Closed"),VLOOKUP($A344,'Project List'!$A$9:$BF$360,'Project List'!AE$1,FALSE)*$A$15*$AE344,VLOOKUP($A344,'Project List'!$A$9:$BF$360,'Project List'!AE$1,FALSE))),0)</f>
        <v>Nil</v>
      </c>
      <c r="AC344" s="13" t="str">
        <f>_xlfn.IFNA(IF(VLOOKUP($A344,'Project List'!$A$9:$BF$360,'Project List'!AF$1,FALSE)=0,"Nil",
IF(OR($E344="Potential",$E344="Proposed",$E344="Deferred",$E344="Cancelled",$E344="Closed"),VLOOKUP($A344,'Project List'!$A$9:$BF$360,'Project List'!AF$1,FALSE)*$A$15*$AE344,VLOOKUP($A344,'Project List'!$A$9:$BF$360,'Project List'!AF$1,FALSE))),0)</f>
        <v>Nil</v>
      </c>
      <c r="AD344" s="42"/>
      <c r="AE344" s="248">
        <f>1+IF(ISNA(VLOOKUP($A344,'Project labour content'!$A$7:$D$255,'Project labour content'!$D$1,FALSE)),VLOOKUP($D344,'Project labour content'!$F$6:$G$15,'Project labour content'!$G$1,FALSE),VLOOKUP($A344,'Project labour content'!$A$7:$D$255,'Project labour content'!$D$1,FALSE))*('Project labour content'!$K$14/100)*1</f>
        <v>1.0047130619094826</v>
      </c>
    </row>
    <row r="345" spans="1:16381" x14ac:dyDescent="0.25">
      <c r="A345" s="11" t="s">
        <v>944</v>
      </c>
      <c r="B345" s="11" t="str">
        <f>_xlfn.IFNA(VLOOKUP($A345,'Project List'!$A$9:$AF$360,'Project List'!G$1,FALSE),0)</f>
        <v>Asset Work Scheduling Optimisation System 2024-2028</v>
      </c>
      <c r="C345" s="11" t="str">
        <f>_xlfn.IFNA(VLOOKUP($A345,'Project List'!$A$9:$AF$360,'Project List'!C$1,FALSE),0)</f>
        <v>ExAnte</v>
      </c>
      <c r="D345" s="11" t="str">
        <f>_xlfn.IFNA(VLOOKUP($A345,'Project List'!$A$9:$AF$360,'Project List'!D$1,FALSE),0)</f>
        <v>Replacement</v>
      </c>
      <c r="E345" s="11" t="str">
        <f>_xlfn.IFNA(VLOOKUP($A345,'Project List'!$A$9:$AF$360,'Project List'!H$1,FALSE),0)</f>
        <v>Potential</v>
      </c>
      <c r="F345" s="105">
        <f>_xlfn.IFNA(VLOOKUP($A345,'Project List'!$A$9:$AF$360,'Project List'!I$1,FALSE),0)</f>
        <v>0</v>
      </c>
      <c r="G345" s="105">
        <f>_xlfn.IFNA(VLOOKUP($A345,'Project List'!$A$9:$AF$360,'Project List'!J$1,FALSE),0)</f>
        <v>0</v>
      </c>
      <c r="H345" s="105">
        <f>_xlfn.IFNA(VLOOKUP($A345,'Project List'!$A$9:$AF$360,'Project List'!K$1,FALSE),0)</f>
        <v>0</v>
      </c>
      <c r="I345" s="105">
        <f>_xlfn.IFNA(VLOOKUP($A345,'Project List'!$A$9:$AF$360,'Project List'!L$1,FALSE),0)</f>
        <v>0</v>
      </c>
      <c r="J345" s="105">
        <f>_xlfn.IFNA(VLOOKUP($A345,'Project List'!$A$9:$AF$360,'Project List'!M$1,FALSE),0)</f>
        <v>0</v>
      </c>
      <c r="K345" s="105">
        <f>_xlfn.IFNA(VLOOKUP($A345,'Project List'!$A$9:$AF$360,'Project List'!N$1,FALSE),0)</f>
        <v>0</v>
      </c>
      <c r="L345" s="105">
        <f>_xlfn.IFNA(VLOOKUP($A345,'Project List'!$A$9:$AF$360,'Project List'!O$1,FALSE),0)</f>
        <v>0</v>
      </c>
      <c r="M345" s="105">
        <f>_xlfn.IFNA(VLOOKUP($A345,'Project List'!$A$9:$AF$360,'Project List'!P$1,FALSE),0)</f>
        <v>0</v>
      </c>
      <c r="N345" s="105">
        <f>_xlfn.IFNA(VLOOKUP($A345,'Project List'!$A$9:$AF$360,'Project List'!Q$1,FALSE),0)</f>
        <v>0</v>
      </c>
      <c r="O345" s="105">
        <f>_xlfn.IFNA(VLOOKUP($A345,'Project List'!$A$9:$AF$360,'Project List'!R$1,FALSE),0)</f>
        <v>0</v>
      </c>
      <c r="P345" s="105">
        <f>_xlfn.IFNA(VLOOKUP($A345,'Project List'!$A$9:$AF$360,'Project List'!S$1,FALSE),0)</f>
        <v>0</v>
      </c>
      <c r="Q345" s="105">
        <f>_xlfn.IFNA(VLOOKUP($A345,'Project List'!$A$9:$AF$360,'Project List'!T$1,FALSE),0)</f>
        <v>0</v>
      </c>
      <c r="R345" s="105">
        <f>_xlfn.IFNA(VLOOKUP($A345,'Project List'!$A$9:$AF$360,'Project List'!U$1,FALSE),0)</f>
        <v>0</v>
      </c>
      <c r="S345" s="105">
        <f>_xlfn.IFNA(VLOOKUP($A345,'Project List'!$A$9:$AF$360,'Project List'!V$1,FALSE),0)</f>
        <v>0</v>
      </c>
      <c r="T345" s="105">
        <f>_xlfn.IFNA(VLOOKUP($A345,'Project List'!$A$9:$AF$360,'Project List'!W$1,FALSE),0)</f>
        <v>0</v>
      </c>
      <c r="U345" s="105">
        <f>_xlfn.IFNA(VLOOKUP($A345,'Project List'!$A$9:$AF$360,'Project List'!X$1,FALSE),0)</f>
        <v>0</v>
      </c>
      <c r="V345" s="13" t="str">
        <f>_xlfn.IFNA(IF(VLOOKUP($A345,'Project List'!$A$9:$BF$360,'Project List'!Y$1,FALSE)=0,"Nil",
IF(OR($E345="Potential",$E345="Proposed",$E345="Deferred",$E345="Cancelled",$E345="Closed"),VLOOKUP($A345,'Project List'!$A$9:$BF$360,'Project List'!Y$1,FALSE)*$A$15*$AE345,VLOOKUP($A345,'Project List'!$A$9:$BF$360,'Project List'!Y$1,FALSE))),0)</f>
        <v>Nil</v>
      </c>
      <c r="W345" s="13" t="str">
        <f>_xlfn.IFNA(IF(VLOOKUP($A345,'Project List'!$A$9:$BF$360,'Project List'!Z$1,FALSE)=0,"Nil",
IF(OR($E345="Potential",$E345="Proposed",$E345="Deferred",$E345="Cancelled",$E345="Closed"),VLOOKUP($A345,'Project List'!$A$9:$BF$360,'Project List'!Z$1,FALSE)*$A$15*$AE345,VLOOKUP($A345,'Project List'!$A$9:$BF$360,'Project List'!Z$1,FALSE))),0)</f>
        <v>Nil</v>
      </c>
      <c r="X345" s="13" t="str">
        <f>_xlfn.IFNA(IF(VLOOKUP($A345,'Project List'!$A$9:$BF$360,'Project List'!AA$1,FALSE)=0,"Nil",
IF(OR($E345="Potential",$E345="Proposed",$E345="Deferred",$E345="Cancelled",$E345="Closed"),VLOOKUP($A345,'Project List'!$A$9:$BF$360,'Project List'!AA$1,FALSE)*$A$15*$AE345,VLOOKUP($A345,'Project List'!$A$9:$BF$360,'Project List'!AA$1,FALSE))),0)</f>
        <v>Nil</v>
      </c>
      <c r="Y345" s="13">
        <f>_xlfn.IFNA(IF(VLOOKUP($A345,'Project List'!$A$9:$BF$360,'Project List'!AB$1,FALSE)=0,"Nil",
IF(OR($E345="Potential",$E345="Proposed",$E345="Deferred",$E345="Cancelled",$E345="Closed"),VLOOKUP($A345,'Project List'!$A$9:$BF$360,'Project List'!AB$1,FALSE)*$A$15*$AE345,VLOOKUP($A345,'Project List'!$A$9:$BF$360,'Project List'!AB$1,FALSE))),0)</f>
        <v>825991.22602493933</v>
      </c>
      <c r="Z345" s="13" t="str">
        <f>_xlfn.IFNA(IF(VLOOKUP($A345,'Project List'!$A$9:$BF$360,'Project List'!AC$1,FALSE)=0,"Nil",
IF(OR($E345="Potential",$E345="Proposed",$E345="Deferred",$E345="Cancelled",$E345="Closed"),VLOOKUP($A345,'Project List'!$A$9:$BF$360,'Project List'!AC$1,FALSE)*$A$15*$AE345,VLOOKUP($A345,'Project List'!$A$9:$BF$360,'Project List'!AC$1,FALSE))),0)</f>
        <v>Nil</v>
      </c>
      <c r="AA345" s="13" t="str">
        <f>_xlfn.IFNA(IF(VLOOKUP($A345,'Project List'!$A$9:$BF$360,'Project List'!AD$1,FALSE)=0,"Nil",
IF(OR($E345="Potential",$E345="Proposed",$E345="Deferred",$E345="Cancelled",$E345="Closed"),VLOOKUP($A345,'Project List'!$A$9:$BF$360,'Project List'!AD$1,FALSE)*$A$15*$AE345,VLOOKUP($A345,'Project List'!$A$9:$BF$360,'Project List'!AD$1,FALSE))),0)</f>
        <v>Nil</v>
      </c>
      <c r="AB345" s="13" t="str">
        <f>_xlfn.IFNA(IF(VLOOKUP($A345,'Project List'!$A$9:$BF$360,'Project List'!AE$1,FALSE)=0,"Nil",
IF(OR($E345="Potential",$E345="Proposed",$E345="Deferred",$E345="Cancelled",$E345="Closed"),VLOOKUP($A345,'Project List'!$A$9:$BF$360,'Project List'!AE$1,FALSE)*$A$15*$AE345,VLOOKUP($A345,'Project List'!$A$9:$BF$360,'Project List'!AE$1,FALSE))),0)</f>
        <v>Nil</v>
      </c>
      <c r="AC345" s="13" t="str">
        <f>_xlfn.IFNA(IF(VLOOKUP($A345,'Project List'!$A$9:$BF$360,'Project List'!AF$1,FALSE)=0,"Nil",
IF(OR($E345="Potential",$E345="Proposed",$E345="Deferred",$E345="Cancelled",$E345="Closed"),VLOOKUP($A345,'Project List'!$A$9:$BF$360,'Project List'!AF$1,FALSE)*$A$15*$AE345,VLOOKUP($A345,'Project List'!$A$9:$BF$360,'Project List'!AF$1,FALSE))),0)</f>
        <v>Nil</v>
      </c>
      <c r="AD345" s="42"/>
      <c r="AE345" s="248">
        <f>1+IF(ISNA(VLOOKUP($A345,'Project labour content'!$A$7:$D$255,'Project labour content'!$D$1,FALSE)),VLOOKUP($D345,'Project labour content'!$F$6:$G$15,'Project labour content'!$G$1,FALSE),VLOOKUP($A345,'Project labour content'!$A$7:$D$255,'Project labour content'!$D$1,FALSE))*('Project labour content'!$K$14/100)*1</f>
        <v>1.0036049955717157</v>
      </c>
      <c r="AF345" s="23"/>
      <c r="AG345" s="23"/>
      <c r="AH345" s="23"/>
      <c r="AI345" s="23"/>
      <c r="AJ345" s="23"/>
      <c r="AK345" s="23"/>
      <c r="AL345" s="23"/>
      <c r="AM345" s="23"/>
      <c r="AN345" s="23"/>
      <c r="AO345" s="23"/>
      <c r="AP345" s="23"/>
      <c r="AQ345" s="23"/>
      <c r="AR345" s="23"/>
      <c r="AT345" s="23"/>
      <c r="AU345" s="23"/>
      <c r="AV345" s="23"/>
      <c r="AW345" s="23"/>
      <c r="AX345" s="23"/>
      <c r="AY345" s="23"/>
      <c r="AZ345" s="23"/>
      <c r="BA345" s="23"/>
      <c r="BB345" s="23"/>
      <c r="BC345" s="23"/>
      <c r="BD345" s="23"/>
      <c r="BE345" s="23"/>
      <c r="BF345" s="23"/>
      <c r="BG345" s="23"/>
      <c r="BH345" s="23"/>
      <c r="BI345" s="23"/>
      <c r="BJ345" s="23"/>
      <c r="BK345" s="23"/>
      <c r="BL345" s="23"/>
      <c r="BM345" s="23"/>
      <c r="BN345" s="23"/>
      <c r="BO345" s="23"/>
      <c r="BP345" s="23"/>
      <c r="BQ345" s="23"/>
      <c r="BR345" s="23"/>
      <c r="BS345" s="23"/>
      <c r="BT345" s="23"/>
      <c r="BU345" s="23"/>
      <c r="BV345" s="23"/>
      <c r="BW345" s="23"/>
      <c r="BX345" s="23"/>
      <c r="BY345" s="23"/>
      <c r="BZ345" s="23"/>
      <c r="CA345" s="23"/>
      <c r="CB345" s="23"/>
      <c r="CC345" s="23"/>
      <c r="CD345" s="23"/>
      <c r="CE345" s="23"/>
      <c r="CF345" s="23"/>
      <c r="CG345" s="23"/>
      <c r="CH345" s="23"/>
      <c r="CI345" s="23"/>
      <c r="CJ345" s="23"/>
      <c r="CK345" s="23"/>
      <c r="CL345" s="23"/>
      <c r="CM345" s="23"/>
      <c r="CN345" s="23"/>
      <c r="CO345" s="23"/>
      <c r="CP345" s="23"/>
      <c r="CQ345" s="23"/>
      <c r="CR345" s="23"/>
      <c r="CS345" s="23"/>
      <c r="CT345" s="23"/>
      <c r="CU345" s="23"/>
      <c r="CV345" s="23"/>
      <c r="CW345" s="23"/>
      <c r="CX345" s="23"/>
      <c r="CY345" s="23"/>
      <c r="CZ345" s="23"/>
      <c r="DA345" s="23"/>
      <c r="DB345" s="23"/>
      <c r="DC345" s="23"/>
      <c r="DD345" s="23"/>
      <c r="DE345" s="23"/>
      <c r="DF345" s="23"/>
      <c r="DG345" s="23"/>
      <c r="DH345" s="23"/>
      <c r="DI345" s="23"/>
      <c r="DJ345" s="23"/>
      <c r="DK345" s="23"/>
      <c r="DL345" s="23"/>
      <c r="DM345" s="23"/>
      <c r="DN345" s="23"/>
      <c r="DO345" s="23"/>
      <c r="DP345" s="23"/>
      <c r="DQ345" s="23"/>
      <c r="DR345" s="23"/>
      <c r="DS345" s="23"/>
      <c r="DT345" s="23"/>
      <c r="DU345" s="23"/>
      <c r="DV345" s="23"/>
      <c r="DW345" s="23"/>
      <c r="DX345" s="23"/>
      <c r="DY345" s="23"/>
      <c r="DZ345" s="23"/>
      <c r="EA345" s="23"/>
      <c r="EB345" s="23"/>
      <c r="EC345" s="23"/>
      <c r="ED345" s="23"/>
      <c r="EE345" s="23"/>
      <c r="EF345" s="23"/>
      <c r="EG345" s="23"/>
      <c r="EH345" s="23"/>
      <c r="EI345" s="23"/>
      <c r="EJ345" s="23"/>
      <c r="EK345" s="23"/>
      <c r="EL345" s="23"/>
      <c r="EM345" s="23"/>
      <c r="EN345" s="23"/>
      <c r="EO345" s="23"/>
      <c r="EP345" s="23"/>
      <c r="EQ345" s="23"/>
      <c r="ER345" s="23"/>
      <c r="ES345" s="23"/>
      <c r="ET345" s="23"/>
      <c r="EU345" s="23"/>
      <c r="EV345" s="23"/>
      <c r="EW345" s="23"/>
      <c r="EX345" s="23"/>
      <c r="EY345" s="23"/>
      <c r="EZ345" s="23"/>
      <c r="FA345" s="23"/>
      <c r="FB345" s="23"/>
      <c r="FC345" s="23"/>
      <c r="FD345" s="23"/>
      <c r="FE345" s="23"/>
      <c r="FF345" s="23"/>
      <c r="FG345" s="23"/>
      <c r="FH345" s="23"/>
      <c r="FI345" s="23"/>
      <c r="FJ345" s="23"/>
      <c r="FK345" s="23"/>
      <c r="FL345" s="23"/>
      <c r="FM345" s="23"/>
      <c r="FN345" s="23"/>
      <c r="FO345" s="23"/>
      <c r="FP345" s="23"/>
      <c r="FQ345" s="23"/>
      <c r="FR345" s="23"/>
      <c r="FS345" s="23"/>
      <c r="FT345" s="23"/>
      <c r="FU345" s="23"/>
      <c r="FV345" s="23"/>
      <c r="FW345" s="23"/>
      <c r="FX345" s="23"/>
      <c r="FY345" s="23"/>
      <c r="FZ345" s="23"/>
      <c r="GA345" s="23"/>
      <c r="GB345" s="23"/>
      <c r="GC345" s="23"/>
      <c r="GD345" s="23"/>
      <c r="GE345" s="23"/>
      <c r="GF345" s="23"/>
      <c r="GG345" s="23"/>
      <c r="GH345" s="23"/>
      <c r="GI345" s="23"/>
      <c r="GJ345" s="23"/>
      <c r="GK345" s="23"/>
      <c r="GL345" s="23"/>
      <c r="GM345" s="23"/>
      <c r="GN345" s="23"/>
      <c r="GO345" s="23"/>
      <c r="GP345" s="23"/>
      <c r="GQ345" s="23"/>
      <c r="GR345" s="23"/>
      <c r="GS345" s="23"/>
      <c r="GT345" s="23"/>
      <c r="GU345" s="23"/>
      <c r="GV345" s="23"/>
      <c r="GW345" s="23"/>
      <c r="GX345" s="23"/>
      <c r="GY345" s="23"/>
      <c r="GZ345" s="23"/>
      <c r="HA345" s="23"/>
      <c r="HB345" s="23"/>
      <c r="HC345" s="23"/>
      <c r="HD345" s="23"/>
      <c r="HE345" s="23"/>
      <c r="HF345" s="23"/>
      <c r="HG345" s="23"/>
      <c r="HH345" s="23"/>
      <c r="HI345" s="23"/>
      <c r="HJ345" s="23"/>
      <c r="HK345" s="23"/>
      <c r="HL345" s="23"/>
      <c r="HM345" s="23"/>
      <c r="HN345" s="23"/>
      <c r="HO345" s="23"/>
      <c r="HP345" s="23"/>
      <c r="HQ345" s="23"/>
      <c r="HR345" s="23"/>
      <c r="HS345" s="23"/>
      <c r="HT345" s="23"/>
      <c r="HU345" s="23"/>
      <c r="HV345" s="23"/>
      <c r="HW345" s="23"/>
      <c r="HX345" s="23"/>
      <c r="HY345" s="23"/>
      <c r="HZ345" s="23"/>
      <c r="IA345" s="23"/>
      <c r="IB345" s="23"/>
      <c r="IC345" s="23"/>
      <c r="ID345" s="23"/>
      <c r="IE345" s="23"/>
      <c r="IF345" s="23"/>
      <c r="IG345" s="23"/>
      <c r="IH345" s="23"/>
      <c r="II345" s="23"/>
      <c r="IJ345" s="23"/>
      <c r="IK345" s="23"/>
      <c r="IL345" s="23"/>
      <c r="IM345" s="23"/>
      <c r="IN345" s="23"/>
      <c r="IO345" s="23"/>
      <c r="IP345" s="23"/>
      <c r="IQ345" s="23"/>
      <c r="IR345" s="23"/>
      <c r="IS345" s="23"/>
      <c r="IT345" s="23"/>
      <c r="IU345" s="23"/>
      <c r="IV345" s="23"/>
      <c r="IW345" s="23"/>
      <c r="IX345" s="23"/>
      <c r="IY345" s="23"/>
      <c r="IZ345" s="23"/>
      <c r="JA345" s="23"/>
      <c r="JB345" s="23"/>
      <c r="JC345" s="23"/>
      <c r="JD345" s="23"/>
      <c r="JE345" s="23"/>
      <c r="JF345" s="23"/>
      <c r="JG345" s="23"/>
      <c r="JH345" s="23"/>
      <c r="JI345" s="23"/>
      <c r="JJ345" s="23"/>
      <c r="JK345" s="23"/>
      <c r="JL345" s="23"/>
      <c r="JM345" s="23"/>
      <c r="JN345" s="23"/>
      <c r="JO345" s="23"/>
      <c r="JP345" s="23"/>
      <c r="JQ345" s="23"/>
      <c r="JR345" s="23"/>
      <c r="JS345" s="23"/>
      <c r="JT345" s="23"/>
      <c r="JU345" s="23"/>
      <c r="JV345" s="23"/>
      <c r="JW345" s="23"/>
      <c r="JX345" s="23"/>
      <c r="JY345" s="23"/>
      <c r="JZ345" s="23"/>
      <c r="KA345" s="23"/>
      <c r="KB345" s="23"/>
      <c r="KC345" s="23"/>
      <c r="KD345" s="23"/>
      <c r="KE345" s="23"/>
      <c r="KF345" s="23"/>
      <c r="KG345" s="23"/>
      <c r="KH345" s="23"/>
      <c r="KI345" s="23"/>
      <c r="KJ345" s="23"/>
      <c r="KK345" s="23"/>
      <c r="KL345" s="23"/>
      <c r="KM345" s="23"/>
      <c r="KN345" s="23"/>
      <c r="KO345" s="23"/>
      <c r="KP345" s="23"/>
      <c r="KQ345" s="23"/>
      <c r="KR345" s="23"/>
      <c r="KS345" s="23"/>
      <c r="KT345" s="23"/>
      <c r="KU345" s="23"/>
      <c r="KV345" s="23"/>
      <c r="KW345" s="23"/>
      <c r="KX345" s="23"/>
      <c r="KY345" s="23"/>
      <c r="KZ345" s="23"/>
      <c r="LA345" s="23"/>
      <c r="LB345" s="23"/>
      <c r="LC345" s="23"/>
      <c r="LD345" s="23"/>
      <c r="LE345" s="23"/>
      <c r="LF345" s="23"/>
      <c r="LG345" s="23"/>
      <c r="LH345" s="23"/>
      <c r="LI345" s="23"/>
      <c r="LJ345" s="23"/>
      <c r="LK345" s="23"/>
      <c r="LL345" s="23"/>
      <c r="LM345" s="23"/>
      <c r="LN345" s="23"/>
      <c r="LO345" s="23"/>
      <c r="LP345" s="23"/>
      <c r="LQ345" s="23"/>
      <c r="LR345" s="23"/>
      <c r="LS345" s="23"/>
      <c r="LT345" s="23"/>
      <c r="LU345" s="23"/>
      <c r="LV345" s="23"/>
      <c r="LW345" s="23"/>
      <c r="LX345" s="23"/>
      <c r="LY345" s="23"/>
      <c r="LZ345" s="23"/>
      <c r="MA345" s="23"/>
      <c r="MB345" s="23"/>
      <c r="MC345" s="23"/>
      <c r="MD345" s="23"/>
      <c r="ME345" s="23"/>
      <c r="MF345" s="23"/>
      <c r="MG345" s="23"/>
      <c r="MH345" s="23"/>
      <c r="MI345" s="23"/>
      <c r="MJ345" s="23"/>
      <c r="MK345" s="23"/>
      <c r="ML345" s="23"/>
      <c r="MM345" s="23"/>
      <c r="MN345" s="23"/>
      <c r="MO345" s="23"/>
      <c r="MP345" s="23"/>
      <c r="MQ345" s="23"/>
      <c r="MR345" s="23"/>
      <c r="MS345" s="23"/>
      <c r="MT345" s="23"/>
      <c r="MU345" s="23"/>
      <c r="MV345" s="23"/>
      <c r="MW345" s="23"/>
      <c r="MX345" s="23"/>
      <c r="MY345" s="23"/>
      <c r="MZ345" s="23"/>
      <c r="NA345" s="23"/>
      <c r="NB345" s="23"/>
      <c r="NC345" s="23"/>
      <c r="ND345" s="23"/>
      <c r="NE345" s="23"/>
      <c r="NF345" s="23"/>
      <c r="NG345" s="23"/>
      <c r="NH345" s="23"/>
      <c r="NI345" s="23"/>
      <c r="NJ345" s="23"/>
      <c r="NK345" s="23"/>
      <c r="NL345" s="23"/>
      <c r="NM345" s="23"/>
      <c r="NN345" s="23"/>
      <c r="NO345" s="23"/>
      <c r="NP345" s="23"/>
      <c r="NQ345" s="23"/>
      <c r="NR345" s="23"/>
      <c r="NS345" s="23"/>
      <c r="NT345" s="23"/>
      <c r="NU345" s="23"/>
      <c r="NV345" s="23"/>
      <c r="NW345" s="23"/>
      <c r="NX345" s="23"/>
      <c r="NY345" s="23"/>
      <c r="NZ345" s="23"/>
      <c r="OA345" s="23"/>
      <c r="OB345" s="23"/>
      <c r="OC345" s="23"/>
      <c r="OD345" s="23"/>
      <c r="OE345" s="23"/>
      <c r="OF345" s="23"/>
      <c r="OG345" s="23"/>
      <c r="OH345" s="23"/>
      <c r="OI345" s="23"/>
      <c r="OJ345" s="23"/>
      <c r="OK345" s="23"/>
      <c r="OL345" s="23"/>
      <c r="OM345" s="23"/>
      <c r="ON345" s="23"/>
      <c r="OO345" s="23"/>
      <c r="OP345" s="23"/>
      <c r="OQ345" s="23"/>
      <c r="OR345" s="23"/>
      <c r="OS345" s="23"/>
      <c r="OT345" s="23"/>
      <c r="OU345" s="23"/>
      <c r="OV345" s="23"/>
      <c r="OW345" s="23"/>
      <c r="OX345" s="23"/>
      <c r="OY345" s="23"/>
      <c r="OZ345" s="23"/>
      <c r="PA345" s="23"/>
      <c r="PB345" s="23"/>
      <c r="PC345" s="23"/>
      <c r="PD345" s="23"/>
      <c r="PE345" s="23"/>
      <c r="PF345" s="23"/>
      <c r="PG345" s="23"/>
      <c r="PH345" s="23"/>
      <c r="PI345" s="23"/>
      <c r="PJ345" s="23"/>
      <c r="PK345" s="23"/>
      <c r="PL345" s="23"/>
      <c r="PM345" s="23"/>
      <c r="PN345" s="23"/>
      <c r="PO345" s="23"/>
      <c r="PP345" s="23"/>
      <c r="PQ345" s="23"/>
      <c r="PR345" s="23"/>
      <c r="PS345" s="23"/>
      <c r="PT345" s="23"/>
      <c r="PU345" s="23"/>
      <c r="PV345" s="23"/>
      <c r="PW345" s="23"/>
      <c r="PX345" s="23"/>
      <c r="PY345" s="23"/>
      <c r="PZ345" s="23"/>
      <c r="QA345" s="23"/>
      <c r="QB345" s="23"/>
      <c r="QC345" s="23"/>
      <c r="QD345" s="23"/>
      <c r="QE345" s="23"/>
      <c r="QF345" s="23"/>
      <c r="QG345" s="23"/>
      <c r="QH345" s="23"/>
      <c r="QI345" s="23"/>
      <c r="QJ345" s="23"/>
      <c r="QK345" s="23"/>
      <c r="QL345" s="23"/>
      <c r="QM345" s="23"/>
      <c r="QN345" s="23"/>
      <c r="QO345" s="23"/>
      <c r="QP345" s="23"/>
      <c r="QQ345" s="23"/>
      <c r="QR345" s="23"/>
      <c r="QS345" s="23"/>
      <c r="QT345" s="23"/>
      <c r="QU345" s="23"/>
      <c r="QV345" s="23"/>
      <c r="QW345" s="23"/>
      <c r="QX345" s="23"/>
      <c r="QY345" s="23"/>
      <c r="QZ345" s="23"/>
      <c r="RA345" s="23"/>
      <c r="RB345" s="23"/>
      <c r="RC345" s="23"/>
      <c r="RD345" s="23"/>
      <c r="RE345" s="23"/>
      <c r="RF345" s="23"/>
      <c r="RG345" s="23"/>
      <c r="RH345" s="23"/>
      <c r="RI345" s="23"/>
      <c r="RJ345" s="23"/>
      <c r="RK345" s="23"/>
      <c r="RL345" s="23"/>
      <c r="RM345" s="23"/>
      <c r="RN345" s="23"/>
      <c r="RO345" s="23"/>
      <c r="RP345" s="23"/>
      <c r="RQ345" s="23"/>
      <c r="RR345" s="23"/>
      <c r="RS345" s="23"/>
      <c r="RT345" s="23"/>
      <c r="RU345" s="23"/>
      <c r="RV345" s="23"/>
      <c r="RW345" s="23"/>
      <c r="RX345" s="23"/>
      <c r="RY345" s="23"/>
      <c r="RZ345" s="23"/>
      <c r="SA345" s="23"/>
      <c r="SB345" s="23"/>
      <c r="SC345" s="23"/>
      <c r="SD345" s="23"/>
      <c r="SE345" s="23"/>
      <c r="SF345" s="23"/>
      <c r="SG345" s="23"/>
      <c r="SH345" s="23"/>
      <c r="SI345" s="23"/>
      <c r="SJ345" s="23"/>
      <c r="SK345" s="23"/>
      <c r="SL345" s="23"/>
      <c r="SM345" s="23"/>
      <c r="SN345" s="23"/>
      <c r="SO345" s="23"/>
      <c r="SP345" s="23"/>
      <c r="SQ345" s="23"/>
      <c r="SR345" s="23"/>
      <c r="SS345" s="23"/>
      <c r="ST345" s="23"/>
      <c r="SU345" s="23"/>
      <c r="SV345" s="23"/>
      <c r="SW345" s="23"/>
      <c r="SX345" s="23"/>
      <c r="SY345" s="23"/>
      <c r="SZ345" s="23"/>
      <c r="TA345" s="23"/>
      <c r="TB345" s="23"/>
      <c r="TC345" s="23"/>
      <c r="TD345" s="23"/>
      <c r="TE345" s="23"/>
      <c r="TF345" s="23"/>
      <c r="TG345" s="23"/>
      <c r="TH345" s="23"/>
      <c r="TI345" s="23"/>
      <c r="TJ345" s="23"/>
      <c r="TK345" s="23"/>
      <c r="TL345" s="23"/>
      <c r="TM345" s="23"/>
      <c r="TN345" s="23"/>
      <c r="TO345" s="23"/>
      <c r="TP345" s="23"/>
      <c r="TQ345" s="23"/>
      <c r="TR345" s="23"/>
      <c r="TS345" s="23"/>
      <c r="TT345" s="23"/>
      <c r="TU345" s="23"/>
      <c r="TV345" s="23"/>
      <c r="TW345" s="23"/>
      <c r="TX345" s="23"/>
      <c r="TY345" s="23"/>
      <c r="TZ345" s="23"/>
      <c r="UA345" s="23"/>
      <c r="UB345" s="23"/>
      <c r="UC345" s="23"/>
      <c r="UD345" s="23"/>
      <c r="UE345" s="23"/>
      <c r="UF345" s="23"/>
      <c r="UG345" s="23"/>
      <c r="UH345" s="23"/>
      <c r="UI345" s="23"/>
      <c r="UJ345" s="23"/>
      <c r="UK345" s="23"/>
      <c r="UL345" s="23"/>
      <c r="UM345" s="23"/>
      <c r="UN345" s="23"/>
      <c r="UO345" s="23"/>
      <c r="UP345" s="23"/>
      <c r="UQ345" s="23"/>
      <c r="UR345" s="23"/>
      <c r="US345" s="23"/>
      <c r="UT345" s="23"/>
      <c r="UU345" s="23"/>
      <c r="UV345" s="23"/>
      <c r="UW345" s="23"/>
      <c r="UX345" s="23"/>
      <c r="UY345" s="23"/>
      <c r="UZ345" s="23"/>
      <c r="VA345" s="23"/>
      <c r="VB345" s="23"/>
      <c r="VC345" s="23"/>
      <c r="VD345" s="23"/>
      <c r="VE345" s="23"/>
      <c r="VF345" s="23"/>
      <c r="VG345" s="23"/>
      <c r="VH345" s="23"/>
      <c r="VI345" s="23"/>
      <c r="VJ345" s="23"/>
      <c r="VK345" s="23"/>
      <c r="VL345" s="23"/>
      <c r="VM345" s="23"/>
      <c r="VN345" s="23"/>
      <c r="VO345" s="23"/>
      <c r="VP345" s="23"/>
      <c r="VQ345" s="23"/>
      <c r="VR345" s="23"/>
      <c r="VS345" s="23"/>
      <c r="VT345" s="23"/>
      <c r="VU345" s="23"/>
      <c r="VV345" s="23"/>
      <c r="VW345" s="23"/>
      <c r="VX345" s="23"/>
      <c r="VY345" s="23"/>
      <c r="VZ345" s="23"/>
      <c r="WA345" s="23"/>
      <c r="WB345" s="23"/>
      <c r="WC345" s="23"/>
      <c r="WD345" s="23"/>
      <c r="WE345" s="23"/>
      <c r="WF345" s="23"/>
      <c r="WG345" s="23"/>
      <c r="WH345" s="23"/>
      <c r="WI345" s="23"/>
      <c r="WJ345" s="23"/>
      <c r="WK345" s="23"/>
      <c r="WL345" s="23"/>
      <c r="WM345" s="23"/>
      <c r="WN345" s="23"/>
      <c r="WO345" s="23"/>
      <c r="WP345" s="23"/>
      <c r="WQ345" s="23"/>
      <c r="WR345" s="23"/>
      <c r="WS345" s="23"/>
      <c r="WT345" s="23"/>
      <c r="WU345" s="23"/>
      <c r="WV345" s="23"/>
      <c r="WW345" s="23"/>
      <c r="WX345" s="23"/>
      <c r="WY345" s="23"/>
      <c r="WZ345" s="23"/>
      <c r="XA345" s="23"/>
      <c r="XB345" s="23"/>
      <c r="XC345" s="23"/>
      <c r="XD345" s="23"/>
      <c r="XE345" s="23"/>
      <c r="XF345" s="23"/>
      <c r="XG345" s="23"/>
      <c r="XH345" s="23"/>
      <c r="XI345" s="23"/>
      <c r="XJ345" s="23"/>
      <c r="XK345" s="23"/>
      <c r="XL345" s="23"/>
      <c r="XM345" s="23"/>
      <c r="XN345" s="23"/>
      <c r="XO345" s="23"/>
      <c r="XP345" s="23"/>
      <c r="XQ345" s="23"/>
      <c r="XR345" s="23"/>
      <c r="XS345" s="23"/>
      <c r="XT345" s="23"/>
      <c r="XU345" s="23"/>
      <c r="XV345" s="23"/>
      <c r="XW345" s="23"/>
      <c r="XX345" s="23"/>
      <c r="XY345" s="23"/>
      <c r="XZ345" s="23"/>
      <c r="YA345" s="23"/>
      <c r="YB345" s="23"/>
      <c r="YC345" s="23"/>
      <c r="YD345" s="23"/>
      <c r="YE345" s="23"/>
      <c r="YF345" s="23"/>
      <c r="YG345" s="23"/>
      <c r="YH345" s="23"/>
      <c r="YI345" s="23"/>
      <c r="YJ345" s="23"/>
      <c r="YK345" s="23"/>
      <c r="YL345" s="23"/>
      <c r="YM345" s="23"/>
      <c r="YN345" s="23"/>
      <c r="YO345" s="23"/>
      <c r="YP345" s="23"/>
      <c r="YQ345" s="23"/>
      <c r="YR345" s="23"/>
      <c r="YS345" s="23"/>
      <c r="YT345" s="23"/>
      <c r="YU345" s="23"/>
      <c r="YV345" s="23"/>
      <c r="YW345" s="23"/>
      <c r="YX345" s="23"/>
      <c r="YY345" s="23"/>
      <c r="YZ345" s="23"/>
      <c r="ZA345" s="23"/>
      <c r="ZB345" s="23"/>
      <c r="ZC345" s="23"/>
      <c r="ZD345" s="23"/>
      <c r="ZE345" s="23"/>
      <c r="ZF345" s="23"/>
      <c r="ZG345" s="23"/>
      <c r="ZH345" s="23"/>
      <c r="ZI345" s="23"/>
      <c r="ZJ345" s="23"/>
      <c r="ZK345" s="23"/>
      <c r="ZL345" s="23"/>
      <c r="ZM345" s="23"/>
      <c r="ZN345" s="23"/>
      <c r="ZO345" s="23"/>
      <c r="ZP345" s="23"/>
      <c r="ZQ345" s="23"/>
      <c r="ZR345" s="23"/>
      <c r="ZS345" s="23"/>
      <c r="ZT345" s="23"/>
      <c r="ZU345" s="23"/>
      <c r="ZV345" s="23"/>
      <c r="ZW345" s="23"/>
      <c r="ZX345" s="23"/>
      <c r="ZY345" s="23"/>
      <c r="ZZ345" s="23"/>
      <c r="AAA345" s="23"/>
      <c r="AAB345" s="23"/>
      <c r="AAC345" s="23"/>
      <c r="AAD345" s="23"/>
      <c r="AAE345" s="23"/>
      <c r="AAF345" s="23"/>
      <c r="AAG345" s="23"/>
      <c r="AAH345" s="23"/>
      <c r="AAI345" s="23"/>
      <c r="AAJ345" s="23"/>
      <c r="AAK345" s="23"/>
      <c r="AAL345" s="23"/>
      <c r="AAM345" s="23"/>
      <c r="AAN345" s="23"/>
      <c r="AAO345" s="23"/>
      <c r="AAP345" s="23"/>
      <c r="AAQ345" s="23"/>
      <c r="AAR345" s="23"/>
      <c r="AAS345" s="23"/>
      <c r="AAT345" s="23"/>
      <c r="AAU345" s="23"/>
      <c r="AAV345" s="23"/>
      <c r="AAW345" s="23"/>
      <c r="AAX345" s="23"/>
      <c r="AAY345" s="23"/>
      <c r="AAZ345" s="23"/>
      <c r="ABA345" s="23"/>
      <c r="ABB345" s="23"/>
      <c r="ABC345" s="23"/>
      <c r="ABD345" s="23"/>
      <c r="ABE345" s="23"/>
      <c r="ABF345" s="23"/>
      <c r="ABG345" s="23"/>
      <c r="ABH345" s="23"/>
      <c r="ABI345" s="23"/>
      <c r="ABJ345" s="23"/>
      <c r="ABK345" s="23"/>
      <c r="ABL345" s="23"/>
      <c r="ABM345" s="23"/>
      <c r="ABN345" s="23"/>
      <c r="ABO345" s="23"/>
      <c r="ABP345" s="23"/>
      <c r="ABQ345" s="23"/>
      <c r="ABR345" s="23"/>
      <c r="ABS345" s="23"/>
      <c r="ABT345" s="23"/>
      <c r="ABU345" s="23"/>
      <c r="ABV345" s="23"/>
      <c r="ABW345" s="23"/>
      <c r="ABX345" s="23"/>
      <c r="ABY345" s="23"/>
      <c r="ABZ345" s="23"/>
      <c r="ACA345" s="23"/>
      <c r="ACB345" s="23"/>
      <c r="ACC345" s="23"/>
      <c r="ACD345" s="23"/>
      <c r="ACE345" s="23"/>
      <c r="ACF345" s="23"/>
      <c r="ACG345" s="23"/>
      <c r="ACH345" s="23"/>
      <c r="ACI345" s="23"/>
      <c r="ACJ345" s="23"/>
      <c r="ACK345" s="23"/>
      <c r="ACL345" s="23"/>
      <c r="ACM345" s="23"/>
      <c r="ACN345" s="23"/>
      <c r="ACO345" s="23"/>
      <c r="ACP345" s="23"/>
      <c r="ACQ345" s="23"/>
      <c r="ACR345" s="23"/>
      <c r="ACS345" s="23"/>
      <c r="ACT345" s="23"/>
      <c r="ACU345" s="23"/>
      <c r="ACV345" s="23"/>
      <c r="ACW345" s="23"/>
      <c r="ACX345" s="23"/>
      <c r="ACY345" s="23"/>
      <c r="ACZ345" s="23"/>
      <c r="ADA345" s="23"/>
      <c r="ADB345" s="23"/>
      <c r="ADC345" s="23"/>
      <c r="ADD345" s="23"/>
      <c r="ADE345" s="23"/>
      <c r="ADF345" s="23"/>
      <c r="ADG345" s="23"/>
      <c r="ADH345" s="23"/>
      <c r="ADI345" s="23"/>
      <c r="ADJ345" s="23"/>
      <c r="ADK345" s="23"/>
      <c r="ADL345" s="23"/>
      <c r="ADM345" s="23"/>
      <c r="ADN345" s="23"/>
      <c r="ADO345" s="23"/>
      <c r="ADP345" s="23"/>
      <c r="ADQ345" s="23"/>
      <c r="ADR345" s="23"/>
      <c r="ADS345" s="23"/>
      <c r="ADT345" s="23"/>
      <c r="ADU345" s="23"/>
      <c r="ADV345" s="23"/>
      <c r="ADW345" s="23"/>
      <c r="ADX345" s="23"/>
      <c r="ADY345" s="23"/>
      <c r="ADZ345" s="23"/>
      <c r="AEA345" s="23"/>
      <c r="AEB345" s="23"/>
      <c r="AEC345" s="23"/>
      <c r="AED345" s="23"/>
      <c r="AEE345" s="23"/>
      <c r="AEF345" s="23"/>
      <c r="AEG345" s="23"/>
      <c r="AEH345" s="23"/>
      <c r="AEI345" s="23"/>
      <c r="AEJ345" s="23"/>
      <c r="AEK345" s="23"/>
      <c r="AEL345" s="23"/>
      <c r="AEM345" s="23"/>
      <c r="AEN345" s="23"/>
      <c r="AEO345" s="23"/>
      <c r="AEP345" s="23"/>
      <c r="AEQ345" s="23"/>
      <c r="AER345" s="23"/>
      <c r="AES345" s="23"/>
      <c r="AET345" s="23"/>
      <c r="AEU345" s="23"/>
      <c r="AEV345" s="23"/>
      <c r="AEW345" s="23"/>
      <c r="AEX345" s="23"/>
      <c r="AEY345" s="23"/>
      <c r="AEZ345" s="23"/>
      <c r="AFA345" s="23"/>
      <c r="AFB345" s="23"/>
      <c r="AFC345" s="23"/>
      <c r="AFD345" s="23"/>
      <c r="AFE345" s="23"/>
      <c r="AFF345" s="23"/>
      <c r="AFG345" s="23"/>
      <c r="AFH345" s="23"/>
      <c r="AFI345" s="23"/>
      <c r="AFJ345" s="23"/>
      <c r="AFK345" s="23"/>
      <c r="AFL345" s="23"/>
      <c r="AFM345" s="23"/>
      <c r="AFN345" s="23"/>
      <c r="AFO345" s="23"/>
      <c r="AFP345" s="23"/>
      <c r="AFQ345" s="23"/>
      <c r="AFR345" s="23"/>
      <c r="AFS345" s="23"/>
      <c r="AFT345" s="23"/>
      <c r="AFU345" s="23"/>
      <c r="AFV345" s="23"/>
      <c r="AFW345" s="23"/>
      <c r="AFX345" s="23"/>
      <c r="AFY345" s="23"/>
      <c r="AFZ345" s="23"/>
      <c r="AGA345" s="23"/>
      <c r="AGB345" s="23"/>
      <c r="AGC345" s="23"/>
      <c r="AGD345" s="23"/>
      <c r="AGE345" s="23"/>
      <c r="AGF345" s="23"/>
      <c r="AGG345" s="23"/>
      <c r="AGH345" s="23"/>
      <c r="AGI345" s="23"/>
      <c r="AGJ345" s="23"/>
      <c r="AGK345" s="23"/>
      <c r="AGL345" s="23"/>
      <c r="AGM345" s="23"/>
      <c r="AGN345" s="23"/>
      <c r="AGO345" s="23"/>
      <c r="AGP345" s="23"/>
      <c r="AGQ345" s="23"/>
      <c r="AGR345" s="23"/>
      <c r="AGS345" s="23"/>
      <c r="AGT345" s="23"/>
      <c r="AGU345" s="23"/>
      <c r="AGV345" s="23"/>
      <c r="AGW345" s="23"/>
      <c r="AGX345" s="23"/>
      <c r="AGY345" s="23"/>
      <c r="AGZ345" s="23"/>
      <c r="AHA345" s="23"/>
      <c r="AHB345" s="23"/>
      <c r="AHC345" s="23"/>
      <c r="AHD345" s="23"/>
      <c r="AHE345" s="23"/>
      <c r="AHF345" s="23"/>
      <c r="AHG345" s="23"/>
      <c r="AHH345" s="23"/>
      <c r="AHI345" s="23"/>
      <c r="AHJ345" s="23"/>
      <c r="AHK345" s="23"/>
      <c r="AHL345" s="23"/>
      <c r="AHM345" s="23"/>
      <c r="AHN345" s="23"/>
      <c r="AHO345" s="23"/>
      <c r="AHP345" s="23"/>
      <c r="AHQ345" s="23"/>
      <c r="AHR345" s="23"/>
      <c r="AHS345" s="23"/>
      <c r="AHT345" s="23"/>
      <c r="AHU345" s="23"/>
      <c r="AHV345" s="23"/>
      <c r="AHW345" s="23"/>
      <c r="AHX345" s="23"/>
      <c r="AHY345" s="23"/>
      <c r="AHZ345" s="23"/>
      <c r="AIA345" s="23"/>
      <c r="AIB345" s="23"/>
      <c r="AIC345" s="23"/>
      <c r="AID345" s="23"/>
      <c r="AIE345" s="23"/>
      <c r="AIF345" s="23"/>
      <c r="AIG345" s="23"/>
      <c r="AIH345" s="23"/>
      <c r="AII345" s="23"/>
      <c r="AIJ345" s="23"/>
      <c r="AIK345" s="23"/>
      <c r="AIL345" s="23"/>
      <c r="AIM345" s="23"/>
      <c r="AIN345" s="23"/>
      <c r="AIO345" s="23"/>
      <c r="AIP345" s="23"/>
      <c r="AIQ345" s="23"/>
      <c r="AIR345" s="23"/>
      <c r="AIS345" s="23"/>
      <c r="AIT345" s="23"/>
      <c r="AIU345" s="23"/>
      <c r="AIV345" s="23"/>
      <c r="AIW345" s="23"/>
      <c r="AIX345" s="23"/>
      <c r="AIY345" s="23"/>
      <c r="AIZ345" s="23"/>
      <c r="AJA345" s="23"/>
      <c r="AJB345" s="23"/>
      <c r="AJC345" s="23"/>
      <c r="AJD345" s="23"/>
      <c r="AJE345" s="23"/>
      <c r="AJF345" s="23"/>
      <c r="AJG345" s="23"/>
      <c r="AJH345" s="23"/>
      <c r="AJI345" s="23"/>
      <c r="AJJ345" s="23"/>
      <c r="AJK345" s="23"/>
      <c r="AJL345" s="23"/>
      <c r="AJM345" s="23"/>
      <c r="AJN345" s="23"/>
      <c r="AJO345" s="23"/>
      <c r="AJP345" s="23"/>
      <c r="AJQ345" s="23"/>
      <c r="AJR345" s="23"/>
      <c r="AJS345" s="23"/>
      <c r="AJT345" s="23"/>
      <c r="AJU345" s="23"/>
      <c r="AJV345" s="23"/>
      <c r="AJW345" s="23"/>
      <c r="AJX345" s="23"/>
      <c r="AJY345" s="23"/>
      <c r="AJZ345" s="23"/>
      <c r="AKA345" s="23"/>
      <c r="AKB345" s="23"/>
      <c r="AKC345" s="23"/>
      <c r="AKD345" s="23"/>
      <c r="AKE345" s="23"/>
      <c r="AKF345" s="23"/>
      <c r="AKG345" s="23"/>
      <c r="AKH345" s="23"/>
      <c r="AKI345" s="23"/>
      <c r="AKJ345" s="23"/>
      <c r="AKK345" s="23"/>
      <c r="AKL345" s="23"/>
      <c r="AKM345" s="23"/>
      <c r="AKN345" s="23"/>
      <c r="AKO345" s="23"/>
      <c r="AKP345" s="23"/>
      <c r="AKQ345" s="23"/>
      <c r="AKR345" s="23"/>
      <c r="AKS345" s="23"/>
      <c r="AKT345" s="23"/>
      <c r="AKU345" s="23"/>
      <c r="AKV345" s="23"/>
      <c r="AKW345" s="23"/>
      <c r="AKX345" s="23"/>
      <c r="AKY345" s="23"/>
      <c r="AKZ345" s="23"/>
      <c r="ALA345" s="23"/>
      <c r="ALB345" s="23"/>
      <c r="ALC345" s="23"/>
      <c r="ALD345" s="23"/>
      <c r="ALE345" s="23"/>
      <c r="ALF345" s="23"/>
      <c r="ALG345" s="23"/>
      <c r="ALH345" s="23"/>
      <c r="ALI345" s="23"/>
      <c r="ALJ345" s="23"/>
      <c r="ALK345" s="23"/>
      <c r="ALL345" s="23"/>
      <c r="ALM345" s="23"/>
      <c r="ALN345" s="23"/>
      <c r="ALO345" s="23"/>
      <c r="ALP345" s="23"/>
      <c r="ALQ345" s="23"/>
      <c r="ALR345" s="23"/>
      <c r="ALS345" s="23"/>
      <c r="ALT345" s="23"/>
      <c r="ALU345" s="23"/>
      <c r="ALV345" s="23"/>
      <c r="ALW345" s="23"/>
      <c r="ALX345" s="23"/>
      <c r="ALY345" s="23"/>
      <c r="ALZ345" s="23"/>
      <c r="AMA345" s="23"/>
      <c r="AMB345" s="23"/>
      <c r="AMC345" s="23"/>
      <c r="AMD345" s="23"/>
      <c r="AME345" s="23"/>
      <c r="AMF345" s="23"/>
      <c r="AMG345" s="23"/>
      <c r="AMH345" s="23"/>
      <c r="AMI345" s="23"/>
      <c r="AMJ345" s="23"/>
      <c r="AMK345" s="23"/>
      <c r="AML345" s="23"/>
      <c r="AMM345" s="23"/>
      <c r="AMN345" s="23"/>
      <c r="AMO345" s="23"/>
      <c r="AMP345" s="23"/>
      <c r="AMQ345" s="23"/>
      <c r="AMR345" s="23"/>
      <c r="AMS345" s="23"/>
      <c r="AMT345" s="23"/>
      <c r="AMU345" s="23"/>
      <c r="AMV345" s="23"/>
      <c r="AMW345" s="23"/>
      <c r="AMX345" s="23"/>
      <c r="AMY345" s="23"/>
      <c r="AMZ345" s="23"/>
      <c r="ANA345" s="23"/>
      <c r="ANB345" s="23"/>
      <c r="ANC345" s="23"/>
      <c r="AND345" s="23"/>
      <c r="ANE345" s="23"/>
      <c r="ANF345" s="23"/>
      <c r="ANG345" s="23"/>
      <c r="ANH345" s="23"/>
      <c r="ANI345" s="23"/>
      <c r="ANJ345" s="23"/>
      <c r="ANK345" s="23"/>
      <c r="ANL345" s="23"/>
      <c r="ANM345" s="23"/>
      <c r="ANN345" s="23"/>
      <c r="ANO345" s="23"/>
      <c r="ANP345" s="23"/>
      <c r="ANQ345" s="23"/>
      <c r="ANR345" s="23"/>
      <c r="ANS345" s="23"/>
      <c r="ANT345" s="23"/>
      <c r="ANU345" s="23"/>
      <c r="ANV345" s="23"/>
      <c r="ANW345" s="23"/>
      <c r="ANX345" s="23"/>
      <c r="ANY345" s="23"/>
      <c r="ANZ345" s="23"/>
      <c r="AOA345" s="23"/>
      <c r="AOB345" s="23"/>
      <c r="AOC345" s="23"/>
      <c r="AOD345" s="23"/>
      <c r="AOE345" s="23"/>
      <c r="AOF345" s="23"/>
      <c r="AOG345" s="23"/>
      <c r="AOH345" s="23"/>
      <c r="AOI345" s="23"/>
      <c r="AOJ345" s="23"/>
      <c r="AOK345" s="23"/>
      <c r="AOL345" s="23"/>
      <c r="AOM345" s="23"/>
      <c r="AON345" s="23"/>
      <c r="AOO345" s="23"/>
      <c r="AOP345" s="23"/>
      <c r="AOQ345" s="23"/>
      <c r="AOR345" s="23"/>
      <c r="AOS345" s="23"/>
      <c r="AOT345" s="23"/>
      <c r="AOU345" s="23"/>
      <c r="AOV345" s="23"/>
      <c r="AOW345" s="23"/>
      <c r="AOX345" s="23"/>
      <c r="AOY345" s="23"/>
      <c r="AOZ345" s="23"/>
      <c r="APA345" s="23"/>
      <c r="APB345" s="23"/>
      <c r="APC345" s="23"/>
      <c r="APD345" s="23"/>
      <c r="APE345" s="23"/>
      <c r="APF345" s="23"/>
      <c r="APG345" s="23"/>
      <c r="APH345" s="23"/>
      <c r="API345" s="23"/>
      <c r="APJ345" s="23"/>
      <c r="APK345" s="23"/>
      <c r="APL345" s="23"/>
      <c r="APM345" s="23"/>
      <c r="APN345" s="23"/>
      <c r="APO345" s="23"/>
      <c r="APP345" s="23"/>
      <c r="APQ345" s="23"/>
      <c r="APR345" s="23"/>
      <c r="APS345" s="23"/>
      <c r="APT345" s="23"/>
      <c r="APU345" s="23"/>
      <c r="APV345" s="23"/>
      <c r="APW345" s="23"/>
      <c r="APX345" s="23"/>
      <c r="APY345" s="23"/>
      <c r="APZ345" s="23"/>
      <c r="AQA345" s="23"/>
      <c r="AQB345" s="23"/>
      <c r="AQC345" s="23"/>
      <c r="AQD345" s="23"/>
      <c r="AQE345" s="23"/>
      <c r="AQF345" s="23"/>
      <c r="AQG345" s="23"/>
      <c r="AQH345" s="23"/>
      <c r="AQI345" s="23"/>
      <c r="AQJ345" s="23"/>
      <c r="AQK345" s="23"/>
      <c r="AQL345" s="23"/>
      <c r="AQM345" s="23"/>
      <c r="AQN345" s="23"/>
      <c r="AQO345" s="23"/>
      <c r="AQP345" s="23"/>
      <c r="AQQ345" s="23"/>
      <c r="AQR345" s="23"/>
      <c r="AQS345" s="23"/>
      <c r="AQT345" s="23"/>
      <c r="AQU345" s="23"/>
      <c r="AQV345" s="23"/>
      <c r="AQW345" s="23"/>
      <c r="AQX345" s="23"/>
      <c r="AQY345" s="23"/>
      <c r="AQZ345" s="23"/>
      <c r="ARA345" s="23"/>
      <c r="ARB345" s="23"/>
      <c r="ARC345" s="23"/>
      <c r="ARD345" s="23"/>
      <c r="ARE345" s="23"/>
      <c r="ARF345" s="23"/>
      <c r="ARG345" s="23"/>
      <c r="ARH345" s="23"/>
      <c r="ARI345" s="23"/>
      <c r="ARJ345" s="23"/>
      <c r="ARK345" s="23"/>
      <c r="ARL345" s="23"/>
      <c r="ARM345" s="23"/>
      <c r="ARN345" s="23"/>
      <c r="ARO345" s="23"/>
      <c r="ARP345" s="23"/>
      <c r="ARQ345" s="23"/>
      <c r="ARR345" s="23"/>
      <c r="ARS345" s="23"/>
      <c r="ART345" s="23"/>
      <c r="ARU345" s="23"/>
      <c r="ARV345" s="23"/>
      <c r="ARW345" s="23"/>
      <c r="ARX345" s="23"/>
      <c r="ARY345" s="23"/>
      <c r="ARZ345" s="23"/>
      <c r="ASA345" s="23"/>
      <c r="ASB345" s="23"/>
      <c r="ASC345" s="23"/>
      <c r="ASD345" s="23"/>
      <c r="ASE345" s="23"/>
      <c r="ASF345" s="23"/>
      <c r="ASG345" s="23"/>
      <c r="ASH345" s="23"/>
      <c r="ASI345" s="23"/>
      <c r="ASJ345" s="23"/>
      <c r="ASK345" s="23"/>
      <c r="ASL345" s="23"/>
      <c r="ASM345" s="23"/>
      <c r="ASN345" s="23"/>
      <c r="ASO345" s="23"/>
      <c r="ASP345" s="23"/>
      <c r="ASQ345" s="23"/>
      <c r="ASR345" s="23"/>
      <c r="ASS345" s="23"/>
      <c r="AST345" s="23"/>
      <c r="ASU345" s="23"/>
      <c r="ASV345" s="23"/>
      <c r="ASW345" s="23"/>
      <c r="ASX345" s="23"/>
      <c r="ASY345" s="23"/>
      <c r="ASZ345" s="23"/>
      <c r="ATA345" s="23"/>
      <c r="ATB345" s="23"/>
      <c r="ATC345" s="23"/>
      <c r="ATD345" s="23"/>
      <c r="ATE345" s="23"/>
      <c r="ATF345" s="23"/>
      <c r="ATG345" s="23"/>
      <c r="ATH345" s="23"/>
      <c r="ATI345" s="23"/>
      <c r="ATJ345" s="23"/>
      <c r="ATK345" s="23"/>
      <c r="ATL345" s="23"/>
      <c r="ATM345" s="23"/>
      <c r="ATN345" s="23"/>
      <c r="ATO345" s="23"/>
      <c r="ATP345" s="23"/>
      <c r="ATQ345" s="23"/>
      <c r="ATR345" s="23"/>
      <c r="ATS345" s="23"/>
      <c r="ATT345" s="23"/>
      <c r="ATU345" s="23"/>
      <c r="ATV345" s="23"/>
      <c r="ATW345" s="23"/>
      <c r="ATX345" s="23"/>
      <c r="ATY345" s="23"/>
      <c r="ATZ345" s="23"/>
      <c r="AUA345" s="23"/>
      <c r="AUB345" s="23"/>
      <c r="AUC345" s="23"/>
      <c r="AUD345" s="23"/>
      <c r="AUE345" s="23"/>
      <c r="AUF345" s="23"/>
      <c r="AUG345" s="23"/>
      <c r="AUH345" s="23"/>
      <c r="AUI345" s="23"/>
      <c r="AUJ345" s="23"/>
      <c r="AUK345" s="23"/>
      <c r="AUL345" s="23"/>
      <c r="AUM345" s="23"/>
      <c r="AUN345" s="23"/>
      <c r="AUO345" s="23"/>
      <c r="AUP345" s="23"/>
      <c r="AUQ345" s="23"/>
      <c r="AUR345" s="23"/>
      <c r="AUS345" s="23"/>
      <c r="AUT345" s="23"/>
      <c r="AUU345" s="23"/>
      <c r="AUV345" s="23"/>
      <c r="AUW345" s="23"/>
      <c r="AUX345" s="23"/>
      <c r="AUY345" s="23"/>
      <c r="AUZ345" s="23"/>
      <c r="AVA345" s="23"/>
      <c r="AVB345" s="23"/>
      <c r="AVC345" s="23"/>
      <c r="AVD345" s="23"/>
      <c r="AVE345" s="23"/>
      <c r="AVF345" s="23"/>
      <c r="AVG345" s="23"/>
      <c r="AVH345" s="23"/>
      <c r="AVI345" s="23"/>
      <c r="AVJ345" s="23"/>
      <c r="AVK345" s="23"/>
      <c r="AVL345" s="23"/>
      <c r="AVM345" s="23"/>
      <c r="AVN345" s="23"/>
      <c r="AVO345" s="23"/>
      <c r="AVP345" s="23"/>
      <c r="AVQ345" s="23"/>
      <c r="AVR345" s="23"/>
      <c r="AVS345" s="23"/>
      <c r="AVT345" s="23"/>
      <c r="AVU345" s="23"/>
      <c r="AVV345" s="23"/>
      <c r="AVW345" s="23"/>
      <c r="AVX345" s="23"/>
      <c r="AVY345" s="23"/>
      <c r="AVZ345" s="23"/>
      <c r="AWA345" s="23"/>
      <c r="AWB345" s="23"/>
      <c r="AWC345" s="23"/>
      <c r="AWD345" s="23"/>
      <c r="AWE345" s="23"/>
      <c r="AWF345" s="23"/>
      <c r="AWG345" s="23"/>
      <c r="AWH345" s="23"/>
      <c r="AWI345" s="23"/>
      <c r="AWJ345" s="23"/>
      <c r="AWK345" s="23"/>
      <c r="AWL345" s="23"/>
      <c r="AWM345" s="23"/>
      <c r="AWN345" s="23"/>
      <c r="AWO345" s="23"/>
      <c r="AWP345" s="23"/>
      <c r="AWQ345" s="23"/>
      <c r="AWR345" s="23"/>
      <c r="AWS345" s="23"/>
      <c r="AWT345" s="23"/>
      <c r="AWU345" s="23"/>
      <c r="AWV345" s="23"/>
      <c r="AWW345" s="23"/>
      <c r="AWX345" s="23"/>
      <c r="AWY345" s="23"/>
      <c r="AWZ345" s="23"/>
      <c r="AXA345" s="23"/>
      <c r="AXB345" s="23"/>
      <c r="AXC345" s="23"/>
      <c r="AXD345" s="23"/>
      <c r="AXE345" s="23"/>
      <c r="AXF345" s="23"/>
      <c r="AXG345" s="23"/>
      <c r="AXH345" s="23"/>
      <c r="AXI345" s="23"/>
      <c r="AXJ345" s="23"/>
      <c r="AXK345" s="23"/>
      <c r="AXL345" s="23"/>
      <c r="AXM345" s="23"/>
      <c r="AXN345" s="23"/>
      <c r="AXO345" s="23"/>
      <c r="AXP345" s="23"/>
      <c r="AXQ345" s="23"/>
      <c r="AXR345" s="23"/>
      <c r="AXS345" s="23"/>
      <c r="AXT345" s="23"/>
      <c r="AXU345" s="23"/>
      <c r="AXV345" s="23"/>
      <c r="AXW345" s="23"/>
      <c r="AXX345" s="23"/>
      <c r="AXY345" s="23"/>
      <c r="AXZ345" s="23"/>
      <c r="AYA345" s="23"/>
      <c r="AYB345" s="23"/>
      <c r="AYC345" s="23"/>
      <c r="AYD345" s="23"/>
      <c r="AYE345" s="23"/>
      <c r="AYF345" s="23"/>
      <c r="AYG345" s="23"/>
      <c r="AYH345" s="23"/>
      <c r="AYI345" s="23"/>
      <c r="AYJ345" s="23"/>
      <c r="AYK345" s="23"/>
      <c r="AYL345" s="23"/>
      <c r="AYM345" s="23"/>
      <c r="AYN345" s="23"/>
      <c r="AYO345" s="23"/>
      <c r="AYP345" s="23"/>
      <c r="AYQ345" s="23"/>
      <c r="AYR345" s="23"/>
      <c r="AYS345" s="23"/>
      <c r="AYT345" s="23"/>
      <c r="AYU345" s="23"/>
      <c r="AYV345" s="23"/>
      <c r="AYW345" s="23"/>
      <c r="AYX345" s="23"/>
      <c r="AYY345" s="23"/>
      <c r="AYZ345" s="23"/>
      <c r="AZA345" s="23"/>
      <c r="AZB345" s="23"/>
      <c r="AZC345" s="23"/>
      <c r="AZD345" s="23"/>
      <c r="AZE345" s="23"/>
      <c r="AZF345" s="23"/>
      <c r="AZG345" s="23"/>
      <c r="AZH345" s="23"/>
      <c r="AZI345" s="23"/>
      <c r="AZJ345" s="23"/>
      <c r="AZK345" s="23"/>
      <c r="AZL345" s="23"/>
      <c r="AZM345" s="23"/>
      <c r="AZN345" s="23"/>
      <c r="AZO345" s="23"/>
      <c r="AZP345" s="23"/>
      <c r="AZQ345" s="23"/>
      <c r="AZR345" s="23"/>
      <c r="AZS345" s="23"/>
      <c r="AZT345" s="23"/>
      <c r="AZU345" s="23"/>
      <c r="AZV345" s="23"/>
      <c r="AZW345" s="23"/>
      <c r="AZX345" s="23"/>
      <c r="AZY345" s="23"/>
      <c r="AZZ345" s="23"/>
      <c r="BAA345" s="23"/>
      <c r="BAB345" s="23"/>
      <c r="BAC345" s="23"/>
      <c r="BAD345" s="23"/>
      <c r="BAE345" s="23"/>
      <c r="BAF345" s="23"/>
      <c r="BAG345" s="23"/>
      <c r="BAH345" s="23"/>
      <c r="BAI345" s="23"/>
      <c r="BAJ345" s="23"/>
      <c r="BAK345" s="23"/>
      <c r="BAL345" s="23"/>
      <c r="BAM345" s="23"/>
      <c r="BAN345" s="23"/>
      <c r="BAO345" s="23"/>
      <c r="BAP345" s="23"/>
      <c r="BAQ345" s="23"/>
      <c r="BAR345" s="23"/>
      <c r="BAS345" s="23"/>
      <c r="BAT345" s="23"/>
      <c r="BAU345" s="23"/>
      <c r="BAV345" s="23"/>
      <c r="BAW345" s="23"/>
      <c r="BAX345" s="23"/>
      <c r="BAY345" s="23"/>
      <c r="BAZ345" s="23"/>
      <c r="BBA345" s="23"/>
      <c r="BBB345" s="23"/>
      <c r="BBC345" s="23"/>
      <c r="BBD345" s="23"/>
      <c r="BBE345" s="23"/>
      <c r="BBF345" s="23"/>
      <c r="BBG345" s="23"/>
      <c r="BBH345" s="23"/>
      <c r="BBI345" s="23"/>
      <c r="BBJ345" s="23"/>
      <c r="BBK345" s="23"/>
      <c r="BBL345" s="23"/>
      <c r="BBM345" s="23"/>
      <c r="BBN345" s="23"/>
      <c r="BBO345" s="23"/>
      <c r="BBP345" s="23"/>
      <c r="BBQ345" s="23"/>
      <c r="BBR345" s="23"/>
      <c r="BBS345" s="23"/>
      <c r="BBT345" s="23"/>
      <c r="BBU345" s="23"/>
      <c r="BBV345" s="23"/>
      <c r="BBW345" s="23"/>
      <c r="BBX345" s="23"/>
      <c r="BBY345" s="23"/>
      <c r="BBZ345" s="23"/>
      <c r="BCA345" s="23"/>
      <c r="BCB345" s="23"/>
      <c r="BCC345" s="23"/>
      <c r="BCD345" s="23"/>
      <c r="BCE345" s="23"/>
      <c r="BCF345" s="23"/>
      <c r="BCG345" s="23"/>
      <c r="BCH345" s="23"/>
      <c r="BCI345" s="23"/>
      <c r="BCJ345" s="23"/>
      <c r="BCK345" s="23"/>
      <c r="BCL345" s="23"/>
      <c r="BCM345" s="23"/>
      <c r="BCN345" s="23"/>
      <c r="BCO345" s="23"/>
      <c r="BCP345" s="23"/>
      <c r="BCQ345" s="23"/>
      <c r="BCR345" s="23"/>
      <c r="BCS345" s="23"/>
      <c r="BCT345" s="23"/>
      <c r="BCU345" s="23"/>
      <c r="BCV345" s="23"/>
      <c r="BCW345" s="23"/>
      <c r="BCX345" s="23"/>
      <c r="BCY345" s="23"/>
      <c r="BCZ345" s="23"/>
      <c r="BDA345" s="23"/>
      <c r="BDB345" s="23"/>
      <c r="BDC345" s="23"/>
      <c r="BDD345" s="23"/>
      <c r="BDE345" s="23"/>
      <c r="BDF345" s="23"/>
      <c r="BDG345" s="23"/>
      <c r="BDH345" s="23"/>
      <c r="BDI345" s="23"/>
      <c r="BDJ345" s="23"/>
      <c r="BDK345" s="23"/>
      <c r="BDL345" s="23"/>
      <c r="BDM345" s="23"/>
      <c r="BDN345" s="23"/>
      <c r="BDO345" s="23"/>
      <c r="BDP345" s="23"/>
      <c r="BDQ345" s="23"/>
      <c r="BDR345" s="23"/>
      <c r="BDS345" s="23"/>
      <c r="BDT345" s="23"/>
      <c r="BDU345" s="23"/>
      <c r="BDV345" s="23"/>
      <c r="BDW345" s="23"/>
      <c r="BDX345" s="23"/>
      <c r="BDY345" s="23"/>
      <c r="BDZ345" s="23"/>
      <c r="BEA345" s="23"/>
      <c r="BEB345" s="23"/>
      <c r="BEC345" s="23"/>
      <c r="BED345" s="23"/>
      <c r="BEE345" s="23"/>
      <c r="BEF345" s="23"/>
      <c r="BEG345" s="23"/>
      <c r="BEH345" s="23"/>
      <c r="BEI345" s="23"/>
      <c r="BEJ345" s="23"/>
      <c r="BEK345" s="23"/>
      <c r="BEL345" s="23"/>
      <c r="BEM345" s="23"/>
      <c r="BEN345" s="23"/>
      <c r="BEO345" s="23"/>
      <c r="BEP345" s="23"/>
      <c r="BEQ345" s="23"/>
      <c r="BER345" s="23"/>
      <c r="BES345" s="23"/>
      <c r="BET345" s="23"/>
      <c r="BEU345" s="23"/>
      <c r="BEV345" s="23"/>
      <c r="BEW345" s="23"/>
      <c r="BEX345" s="23"/>
      <c r="BEY345" s="23"/>
      <c r="BEZ345" s="23"/>
      <c r="BFA345" s="23"/>
      <c r="BFB345" s="23"/>
      <c r="BFC345" s="23"/>
      <c r="BFD345" s="23"/>
      <c r="BFE345" s="23"/>
      <c r="BFF345" s="23"/>
      <c r="BFG345" s="23"/>
      <c r="BFH345" s="23"/>
      <c r="BFI345" s="23"/>
      <c r="BFJ345" s="23"/>
      <c r="BFK345" s="23"/>
      <c r="BFL345" s="23"/>
      <c r="BFM345" s="23"/>
      <c r="BFN345" s="23"/>
      <c r="BFO345" s="23"/>
      <c r="BFP345" s="23"/>
      <c r="BFQ345" s="23"/>
      <c r="BFR345" s="23"/>
      <c r="BFS345" s="23"/>
      <c r="BFT345" s="23"/>
      <c r="BFU345" s="23"/>
      <c r="BFV345" s="23"/>
      <c r="BFW345" s="23"/>
      <c r="BFX345" s="23"/>
      <c r="BFY345" s="23"/>
      <c r="BFZ345" s="23"/>
      <c r="BGA345" s="23"/>
      <c r="BGB345" s="23"/>
      <c r="BGC345" s="23"/>
      <c r="BGD345" s="23"/>
      <c r="BGE345" s="23"/>
      <c r="BGF345" s="23"/>
      <c r="BGG345" s="23"/>
      <c r="BGH345" s="23"/>
      <c r="BGI345" s="23"/>
      <c r="BGJ345" s="23"/>
      <c r="BGK345" s="23"/>
      <c r="BGL345" s="23"/>
      <c r="BGM345" s="23"/>
      <c r="BGN345" s="23"/>
      <c r="BGO345" s="23"/>
      <c r="BGP345" s="23"/>
      <c r="BGQ345" s="23"/>
      <c r="BGR345" s="23"/>
      <c r="BGS345" s="23"/>
      <c r="BGT345" s="23"/>
      <c r="BGU345" s="23"/>
      <c r="BGV345" s="23"/>
      <c r="BGW345" s="23"/>
      <c r="BGX345" s="23"/>
      <c r="BGY345" s="23"/>
      <c r="BGZ345" s="23"/>
      <c r="BHA345" s="23"/>
      <c r="BHB345" s="23"/>
      <c r="BHC345" s="23"/>
      <c r="BHD345" s="23"/>
      <c r="BHE345" s="23"/>
      <c r="BHF345" s="23"/>
      <c r="BHG345" s="23"/>
      <c r="BHH345" s="23"/>
      <c r="BHI345" s="23"/>
      <c r="BHJ345" s="23"/>
      <c r="BHK345" s="23"/>
      <c r="BHL345" s="23"/>
      <c r="BHM345" s="23"/>
      <c r="BHN345" s="23"/>
      <c r="BHO345" s="23"/>
      <c r="BHP345" s="23"/>
      <c r="BHQ345" s="23"/>
      <c r="BHR345" s="23"/>
      <c r="BHS345" s="23"/>
      <c r="BHT345" s="23"/>
      <c r="BHU345" s="23"/>
      <c r="BHV345" s="23"/>
      <c r="BHW345" s="23"/>
      <c r="BHX345" s="23"/>
      <c r="BHY345" s="23"/>
      <c r="BHZ345" s="23"/>
      <c r="BIA345" s="23"/>
      <c r="BIB345" s="23"/>
      <c r="BIC345" s="23"/>
      <c r="BID345" s="23"/>
      <c r="BIE345" s="23"/>
      <c r="BIF345" s="23"/>
      <c r="BIG345" s="23"/>
      <c r="BIH345" s="23"/>
      <c r="BII345" s="23"/>
      <c r="BIJ345" s="23"/>
      <c r="BIK345" s="23"/>
      <c r="BIL345" s="23"/>
      <c r="BIM345" s="23"/>
      <c r="BIN345" s="23"/>
      <c r="BIO345" s="23"/>
      <c r="BIP345" s="23"/>
      <c r="BIQ345" s="23"/>
      <c r="BIR345" s="23"/>
      <c r="BIS345" s="23"/>
      <c r="BIT345" s="23"/>
      <c r="BIU345" s="23"/>
      <c r="BIV345" s="23"/>
      <c r="BIW345" s="23"/>
      <c r="BIX345" s="23"/>
      <c r="BIY345" s="23"/>
      <c r="BIZ345" s="23"/>
      <c r="BJA345" s="23"/>
      <c r="BJB345" s="23"/>
      <c r="BJC345" s="23"/>
      <c r="BJD345" s="23"/>
      <c r="BJE345" s="23"/>
      <c r="BJF345" s="23"/>
      <c r="BJG345" s="23"/>
      <c r="BJH345" s="23"/>
      <c r="BJI345" s="23"/>
      <c r="BJJ345" s="23"/>
      <c r="BJK345" s="23"/>
      <c r="BJL345" s="23"/>
      <c r="BJM345" s="23"/>
      <c r="BJN345" s="23"/>
      <c r="BJO345" s="23"/>
      <c r="BJP345" s="23"/>
      <c r="BJQ345" s="23"/>
      <c r="BJR345" s="23"/>
      <c r="BJS345" s="23"/>
      <c r="BJT345" s="23"/>
      <c r="BJU345" s="23"/>
      <c r="BJV345" s="23"/>
      <c r="BJW345" s="23"/>
      <c r="BJX345" s="23"/>
      <c r="BJY345" s="23"/>
      <c r="BJZ345" s="23"/>
      <c r="BKA345" s="23"/>
      <c r="BKB345" s="23"/>
      <c r="BKC345" s="23"/>
      <c r="BKD345" s="23"/>
      <c r="BKE345" s="23"/>
      <c r="BKF345" s="23"/>
      <c r="BKG345" s="23"/>
      <c r="BKH345" s="23"/>
      <c r="BKI345" s="23"/>
      <c r="BKJ345" s="23"/>
      <c r="BKK345" s="23"/>
      <c r="BKL345" s="23"/>
      <c r="BKM345" s="23"/>
      <c r="BKN345" s="23"/>
      <c r="BKO345" s="23"/>
      <c r="BKP345" s="23"/>
      <c r="BKQ345" s="23"/>
      <c r="BKR345" s="23"/>
      <c r="BKS345" s="23"/>
      <c r="BKT345" s="23"/>
      <c r="BKU345" s="23"/>
      <c r="BKV345" s="23"/>
      <c r="BKW345" s="23"/>
      <c r="BKX345" s="23"/>
      <c r="BKY345" s="23"/>
      <c r="BKZ345" s="23"/>
      <c r="BLA345" s="23"/>
      <c r="BLB345" s="23"/>
      <c r="BLC345" s="23"/>
      <c r="BLD345" s="23"/>
      <c r="BLE345" s="23"/>
      <c r="BLF345" s="23"/>
      <c r="BLG345" s="23"/>
      <c r="BLH345" s="23"/>
      <c r="BLI345" s="23"/>
      <c r="BLJ345" s="23"/>
      <c r="BLK345" s="23"/>
      <c r="BLL345" s="23"/>
      <c r="BLM345" s="23"/>
      <c r="BLN345" s="23"/>
      <c r="BLO345" s="23"/>
      <c r="BLP345" s="23"/>
      <c r="BLQ345" s="23"/>
      <c r="BLR345" s="23"/>
      <c r="BLS345" s="23"/>
      <c r="BLT345" s="23"/>
      <c r="BLU345" s="23"/>
      <c r="BLV345" s="23"/>
      <c r="BLW345" s="23"/>
      <c r="BLX345" s="23"/>
      <c r="BLY345" s="23"/>
      <c r="BLZ345" s="23"/>
      <c r="BMA345" s="23"/>
      <c r="BMB345" s="23"/>
      <c r="BMC345" s="23"/>
      <c r="BMD345" s="23"/>
      <c r="BME345" s="23"/>
      <c r="BMF345" s="23"/>
      <c r="BMG345" s="23"/>
      <c r="BMH345" s="23"/>
      <c r="BMI345" s="23"/>
      <c r="BMJ345" s="23"/>
      <c r="BMK345" s="23"/>
      <c r="BML345" s="23"/>
      <c r="BMM345" s="23"/>
      <c r="BMN345" s="23"/>
      <c r="BMO345" s="23"/>
      <c r="BMP345" s="23"/>
      <c r="BMQ345" s="23"/>
      <c r="BMR345" s="23"/>
      <c r="BMS345" s="23"/>
      <c r="BMT345" s="23"/>
      <c r="BMU345" s="23"/>
      <c r="BMV345" s="23"/>
      <c r="BMW345" s="23"/>
      <c r="BMX345" s="23"/>
      <c r="BMY345" s="23"/>
      <c r="BMZ345" s="23"/>
      <c r="BNA345" s="23"/>
      <c r="BNB345" s="23"/>
      <c r="BNC345" s="23"/>
      <c r="BND345" s="23"/>
      <c r="BNE345" s="23"/>
      <c r="BNF345" s="23"/>
      <c r="BNG345" s="23"/>
      <c r="BNH345" s="23"/>
      <c r="BNI345" s="23"/>
      <c r="BNJ345" s="23"/>
      <c r="BNK345" s="23"/>
      <c r="BNL345" s="23"/>
      <c r="BNM345" s="23"/>
      <c r="BNN345" s="23"/>
      <c r="BNO345" s="23"/>
      <c r="BNP345" s="23"/>
      <c r="BNQ345" s="23"/>
      <c r="BNR345" s="23"/>
      <c r="BNS345" s="23"/>
      <c r="BNT345" s="23"/>
      <c r="BNU345" s="23"/>
      <c r="BNV345" s="23"/>
      <c r="BNW345" s="23"/>
      <c r="BNX345" s="23"/>
      <c r="BNY345" s="23"/>
      <c r="BNZ345" s="23"/>
      <c r="BOA345" s="23"/>
      <c r="BOB345" s="23"/>
      <c r="BOC345" s="23"/>
      <c r="BOD345" s="23"/>
      <c r="BOE345" s="23"/>
      <c r="BOF345" s="23"/>
      <c r="BOG345" s="23"/>
      <c r="BOH345" s="23"/>
      <c r="BOI345" s="23"/>
      <c r="BOJ345" s="23"/>
      <c r="BOK345" s="23"/>
      <c r="BOL345" s="23"/>
      <c r="BOM345" s="23"/>
      <c r="BON345" s="23"/>
      <c r="BOO345" s="23"/>
      <c r="BOP345" s="23"/>
      <c r="BOQ345" s="23"/>
      <c r="BOR345" s="23"/>
      <c r="BOS345" s="23"/>
      <c r="BOT345" s="23"/>
      <c r="BOU345" s="23"/>
      <c r="BOV345" s="23"/>
      <c r="BOW345" s="23"/>
      <c r="BOX345" s="23"/>
      <c r="BOY345" s="23"/>
      <c r="BOZ345" s="23"/>
      <c r="BPA345" s="23"/>
      <c r="BPB345" s="23"/>
      <c r="BPC345" s="23"/>
      <c r="BPD345" s="23"/>
      <c r="BPE345" s="23"/>
      <c r="BPF345" s="23"/>
      <c r="BPG345" s="23"/>
      <c r="BPH345" s="23"/>
      <c r="BPI345" s="23"/>
      <c r="BPJ345" s="23"/>
      <c r="BPK345" s="23"/>
      <c r="BPL345" s="23"/>
      <c r="BPM345" s="23"/>
      <c r="BPN345" s="23"/>
      <c r="BPO345" s="23"/>
      <c r="BPP345" s="23"/>
      <c r="BPQ345" s="23"/>
      <c r="BPR345" s="23"/>
      <c r="BPS345" s="23"/>
      <c r="BPT345" s="23"/>
      <c r="BPU345" s="23"/>
      <c r="BPV345" s="23"/>
      <c r="BPW345" s="23"/>
      <c r="BPX345" s="23"/>
      <c r="BPY345" s="23"/>
      <c r="BPZ345" s="23"/>
      <c r="BQA345" s="23"/>
      <c r="BQB345" s="23"/>
      <c r="BQC345" s="23"/>
      <c r="BQD345" s="23"/>
      <c r="BQE345" s="23"/>
      <c r="BQF345" s="23"/>
      <c r="BQG345" s="23"/>
      <c r="BQH345" s="23"/>
      <c r="BQI345" s="23"/>
      <c r="BQJ345" s="23"/>
      <c r="BQK345" s="23"/>
      <c r="BQL345" s="23"/>
      <c r="BQM345" s="23"/>
      <c r="BQN345" s="23"/>
      <c r="BQO345" s="23"/>
      <c r="BQP345" s="23"/>
      <c r="BQQ345" s="23"/>
      <c r="BQR345" s="23"/>
      <c r="BQS345" s="23"/>
      <c r="BQT345" s="23"/>
      <c r="BQU345" s="23"/>
      <c r="BQV345" s="23"/>
      <c r="BQW345" s="23"/>
      <c r="BQX345" s="23"/>
      <c r="BQY345" s="23"/>
      <c r="BQZ345" s="23"/>
      <c r="BRA345" s="23"/>
      <c r="BRB345" s="23"/>
      <c r="BRC345" s="23"/>
      <c r="BRD345" s="23"/>
      <c r="BRE345" s="23"/>
      <c r="BRF345" s="23"/>
      <c r="BRG345" s="23"/>
      <c r="BRH345" s="23"/>
      <c r="BRI345" s="23"/>
      <c r="BRJ345" s="23"/>
      <c r="BRK345" s="23"/>
      <c r="BRL345" s="23"/>
      <c r="BRM345" s="23"/>
      <c r="BRN345" s="23"/>
      <c r="BRO345" s="23"/>
      <c r="BRP345" s="23"/>
      <c r="BRQ345" s="23"/>
      <c r="BRR345" s="23"/>
      <c r="BRS345" s="23"/>
      <c r="BRT345" s="23"/>
      <c r="BRU345" s="23"/>
      <c r="BRV345" s="23"/>
      <c r="BRW345" s="23"/>
      <c r="BRX345" s="23"/>
      <c r="BRY345" s="23"/>
      <c r="BRZ345" s="23"/>
      <c r="BSA345" s="23"/>
      <c r="BSB345" s="23"/>
      <c r="BSC345" s="23"/>
      <c r="BSD345" s="23"/>
      <c r="BSE345" s="23"/>
      <c r="BSF345" s="23"/>
      <c r="BSG345" s="23"/>
      <c r="BSH345" s="23"/>
      <c r="BSI345" s="23"/>
      <c r="BSJ345" s="23"/>
      <c r="BSK345" s="23"/>
      <c r="BSL345" s="23"/>
      <c r="BSM345" s="23"/>
      <c r="BSN345" s="23"/>
      <c r="BSO345" s="23"/>
      <c r="BSP345" s="23"/>
      <c r="BSQ345" s="23"/>
      <c r="BSR345" s="23"/>
      <c r="BSS345" s="23"/>
      <c r="BST345" s="23"/>
      <c r="BSU345" s="23"/>
      <c r="BSV345" s="23"/>
      <c r="BSW345" s="23"/>
      <c r="BSX345" s="23"/>
      <c r="BSY345" s="23"/>
      <c r="BSZ345" s="23"/>
      <c r="BTA345" s="23"/>
      <c r="BTB345" s="23"/>
      <c r="BTC345" s="23"/>
      <c r="BTD345" s="23"/>
      <c r="BTE345" s="23"/>
      <c r="BTF345" s="23"/>
      <c r="BTG345" s="23"/>
      <c r="BTH345" s="23"/>
      <c r="BTI345" s="23"/>
      <c r="BTJ345" s="23"/>
      <c r="BTK345" s="23"/>
      <c r="BTL345" s="23"/>
      <c r="BTM345" s="23"/>
      <c r="BTN345" s="23"/>
      <c r="BTO345" s="23"/>
      <c r="BTP345" s="23"/>
      <c r="BTQ345" s="23"/>
      <c r="BTR345" s="23"/>
      <c r="BTS345" s="23"/>
      <c r="BTT345" s="23"/>
      <c r="BTU345" s="23"/>
      <c r="BTV345" s="23"/>
      <c r="BTW345" s="23"/>
      <c r="BTX345" s="23"/>
      <c r="BTY345" s="23"/>
      <c r="BTZ345" s="23"/>
      <c r="BUA345" s="23"/>
      <c r="BUB345" s="23"/>
      <c r="BUC345" s="23"/>
      <c r="BUD345" s="23"/>
      <c r="BUE345" s="23"/>
      <c r="BUF345" s="23"/>
      <c r="BUG345" s="23"/>
      <c r="BUH345" s="23"/>
      <c r="BUI345" s="23"/>
      <c r="BUJ345" s="23"/>
      <c r="BUK345" s="23"/>
      <c r="BUL345" s="23"/>
      <c r="BUM345" s="23"/>
      <c r="BUN345" s="23"/>
      <c r="BUO345" s="23"/>
      <c r="BUP345" s="23"/>
      <c r="BUQ345" s="23"/>
      <c r="BUR345" s="23"/>
      <c r="BUS345" s="23"/>
      <c r="BUT345" s="23"/>
      <c r="BUU345" s="23"/>
      <c r="BUV345" s="23"/>
      <c r="BUW345" s="23"/>
      <c r="BUX345" s="23"/>
      <c r="BUY345" s="23"/>
      <c r="BUZ345" s="23"/>
      <c r="BVA345" s="23"/>
      <c r="BVB345" s="23"/>
      <c r="BVC345" s="23"/>
      <c r="BVD345" s="23"/>
      <c r="BVE345" s="23"/>
      <c r="BVF345" s="23"/>
      <c r="BVG345" s="23"/>
      <c r="BVH345" s="23"/>
      <c r="BVI345" s="23"/>
      <c r="BVJ345" s="23"/>
      <c r="BVK345" s="23"/>
      <c r="BVL345" s="23"/>
      <c r="BVM345" s="23"/>
      <c r="BVN345" s="23"/>
      <c r="BVO345" s="23"/>
      <c r="BVP345" s="23"/>
      <c r="BVQ345" s="23"/>
      <c r="BVR345" s="23"/>
      <c r="BVS345" s="23"/>
      <c r="BVT345" s="23"/>
      <c r="BVU345" s="23"/>
      <c r="BVV345" s="23"/>
      <c r="BVW345" s="23"/>
      <c r="BVX345" s="23"/>
      <c r="BVY345" s="23"/>
      <c r="BVZ345" s="23"/>
      <c r="BWA345" s="23"/>
      <c r="BWB345" s="23"/>
      <c r="BWC345" s="23"/>
      <c r="BWD345" s="23"/>
      <c r="BWE345" s="23"/>
      <c r="BWF345" s="23"/>
      <c r="BWG345" s="23"/>
      <c r="BWH345" s="23"/>
      <c r="BWI345" s="23"/>
      <c r="BWJ345" s="23"/>
      <c r="BWK345" s="23"/>
      <c r="BWL345" s="23"/>
      <c r="BWM345" s="23"/>
      <c r="BWN345" s="23"/>
      <c r="BWO345" s="23"/>
      <c r="BWP345" s="23"/>
      <c r="BWQ345" s="23"/>
      <c r="BWR345" s="23"/>
      <c r="BWS345" s="23"/>
      <c r="BWT345" s="23"/>
      <c r="BWU345" s="23"/>
      <c r="BWV345" s="23"/>
      <c r="BWW345" s="23"/>
      <c r="BWX345" s="23"/>
      <c r="BWY345" s="23"/>
      <c r="BWZ345" s="23"/>
      <c r="BXA345" s="23"/>
      <c r="BXB345" s="23"/>
      <c r="BXC345" s="23"/>
      <c r="BXD345" s="23"/>
      <c r="BXE345" s="23"/>
      <c r="BXF345" s="23"/>
      <c r="BXG345" s="23"/>
      <c r="BXH345" s="23"/>
      <c r="BXI345" s="23"/>
      <c r="BXJ345" s="23"/>
      <c r="BXK345" s="23"/>
      <c r="BXL345" s="23"/>
      <c r="BXM345" s="23"/>
      <c r="BXN345" s="23"/>
      <c r="BXO345" s="23"/>
      <c r="BXP345" s="23"/>
      <c r="BXQ345" s="23"/>
      <c r="BXR345" s="23"/>
      <c r="BXS345" s="23"/>
      <c r="BXT345" s="23"/>
      <c r="BXU345" s="23"/>
      <c r="BXV345" s="23"/>
      <c r="BXW345" s="23"/>
      <c r="BXX345" s="23"/>
      <c r="BXY345" s="23"/>
      <c r="BXZ345" s="23"/>
      <c r="BYA345" s="23"/>
      <c r="BYB345" s="23"/>
      <c r="BYC345" s="23"/>
      <c r="BYD345" s="23"/>
      <c r="BYE345" s="23"/>
      <c r="BYF345" s="23"/>
      <c r="BYG345" s="23"/>
      <c r="BYH345" s="23"/>
      <c r="BYI345" s="23"/>
      <c r="BYJ345" s="23"/>
      <c r="BYK345" s="23"/>
      <c r="BYL345" s="23"/>
      <c r="BYM345" s="23"/>
      <c r="BYN345" s="23"/>
      <c r="BYO345" s="23"/>
      <c r="BYP345" s="23"/>
      <c r="BYQ345" s="23"/>
      <c r="BYR345" s="23"/>
      <c r="BYS345" s="23"/>
      <c r="BYT345" s="23"/>
      <c r="BYU345" s="23"/>
      <c r="BYV345" s="23"/>
      <c r="BYW345" s="23"/>
      <c r="BYX345" s="23"/>
      <c r="BYY345" s="23"/>
      <c r="BYZ345" s="23"/>
      <c r="BZA345" s="23"/>
      <c r="BZB345" s="23"/>
      <c r="BZC345" s="23"/>
      <c r="BZD345" s="23"/>
      <c r="BZE345" s="23"/>
      <c r="BZF345" s="23"/>
      <c r="BZG345" s="23"/>
      <c r="BZH345" s="23"/>
      <c r="BZI345" s="23"/>
      <c r="BZJ345" s="23"/>
      <c r="BZK345" s="23"/>
      <c r="BZL345" s="23"/>
      <c r="BZM345" s="23"/>
      <c r="BZN345" s="23"/>
      <c r="BZO345" s="23"/>
      <c r="BZP345" s="23"/>
      <c r="BZQ345" s="23"/>
      <c r="BZR345" s="23"/>
      <c r="BZS345" s="23"/>
      <c r="BZT345" s="23"/>
      <c r="BZU345" s="23"/>
      <c r="BZV345" s="23"/>
      <c r="BZW345" s="23"/>
      <c r="BZX345" s="23"/>
      <c r="BZY345" s="23"/>
      <c r="BZZ345" s="23"/>
      <c r="CAA345" s="23"/>
      <c r="CAB345" s="23"/>
      <c r="CAC345" s="23"/>
      <c r="CAD345" s="23"/>
      <c r="CAE345" s="23"/>
      <c r="CAF345" s="23"/>
      <c r="CAG345" s="23"/>
      <c r="CAH345" s="23"/>
      <c r="CAI345" s="23"/>
      <c r="CAJ345" s="23"/>
      <c r="CAK345" s="23"/>
      <c r="CAL345" s="23"/>
      <c r="CAM345" s="23"/>
      <c r="CAN345" s="23"/>
      <c r="CAO345" s="23"/>
      <c r="CAP345" s="23"/>
      <c r="CAQ345" s="23"/>
      <c r="CAR345" s="23"/>
      <c r="CAS345" s="23"/>
      <c r="CAT345" s="23"/>
      <c r="CAU345" s="23"/>
      <c r="CAV345" s="23"/>
      <c r="CAW345" s="23"/>
      <c r="CAX345" s="23"/>
      <c r="CAY345" s="23"/>
      <c r="CAZ345" s="23"/>
      <c r="CBA345" s="23"/>
      <c r="CBB345" s="23"/>
      <c r="CBC345" s="23"/>
      <c r="CBD345" s="23"/>
      <c r="CBE345" s="23"/>
      <c r="CBF345" s="23"/>
      <c r="CBG345" s="23"/>
      <c r="CBH345" s="23"/>
      <c r="CBI345" s="23"/>
      <c r="CBJ345" s="23"/>
      <c r="CBK345" s="23"/>
      <c r="CBL345" s="23"/>
      <c r="CBM345" s="23"/>
      <c r="CBN345" s="23"/>
      <c r="CBO345" s="23"/>
      <c r="CBP345" s="23"/>
      <c r="CBQ345" s="23"/>
      <c r="CBR345" s="23"/>
      <c r="CBS345" s="23"/>
      <c r="CBT345" s="23"/>
      <c r="CBU345" s="23"/>
      <c r="CBV345" s="23"/>
      <c r="CBW345" s="23"/>
      <c r="CBX345" s="23"/>
      <c r="CBY345" s="23"/>
      <c r="CBZ345" s="23"/>
      <c r="CCA345" s="23"/>
      <c r="CCB345" s="23"/>
      <c r="CCC345" s="23"/>
      <c r="CCD345" s="23"/>
      <c r="CCE345" s="23"/>
      <c r="CCF345" s="23"/>
      <c r="CCG345" s="23"/>
      <c r="CCH345" s="23"/>
      <c r="CCI345" s="23"/>
      <c r="CCJ345" s="23"/>
      <c r="CCK345" s="23"/>
      <c r="CCL345" s="23"/>
      <c r="CCM345" s="23"/>
      <c r="CCN345" s="23"/>
      <c r="CCO345" s="23"/>
      <c r="CCP345" s="23"/>
      <c r="CCQ345" s="23"/>
      <c r="CCR345" s="23"/>
      <c r="CCS345" s="23"/>
      <c r="CCT345" s="23"/>
      <c r="CCU345" s="23"/>
      <c r="CCV345" s="23"/>
      <c r="CCW345" s="23"/>
      <c r="CCX345" s="23"/>
      <c r="CCY345" s="23"/>
      <c r="CCZ345" s="23"/>
      <c r="CDA345" s="23"/>
      <c r="CDB345" s="23"/>
      <c r="CDC345" s="23"/>
      <c r="CDD345" s="23"/>
      <c r="CDE345" s="23"/>
      <c r="CDF345" s="23"/>
      <c r="CDG345" s="23"/>
      <c r="CDH345" s="23"/>
      <c r="CDI345" s="23"/>
      <c r="CDJ345" s="23"/>
      <c r="CDK345" s="23"/>
      <c r="CDL345" s="23"/>
      <c r="CDM345" s="23"/>
      <c r="CDN345" s="23"/>
      <c r="CDO345" s="23"/>
      <c r="CDP345" s="23"/>
      <c r="CDQ345" s="23"/>
      <c r="CDR345" s="23"/>
      <c r="CDS345" s="23"/>
      <c r="CDT345" s="23"/>
      <c r="CDU345" s="23"/>
      <c r="CDV345" s="23"/>
      <c r="CDW345" s="23"/>
      <c r="CDX345" s="23"/>
      <c r="CDY345" s="23"/>
      <c r="CDZ345" s="23"/>
      <c r="CEA345" s="23"/>
      <c r="CEB345" s="23"/>
      <c r="CEC345" s="23"/>
      <c r="CED345" s="23"/>
      <c r="CEE345" s="23"/>
      <c r="CEF345" s="23"/>
      <c r="CEG345" s="23"/>
      <c r="CEH345" s="23"/>
      <c r="CEI345" s="23"/>
      <c r="CEJ345" s="23"/>
      <c r="CEK345" s="23"/>
      <c r="CEL345" s="23"/>
      <c r="CEM345" s="23"/>
      <c r="CEN345" s="23"/>
      <c r="CEO345" s="23"/>
      <c r="CEP345" s="23"/>
      <c r="CEQ345" s="23"/>
      <c r="CER345" s="23"/>
      <c r="CES345" s="23"/>
      <c r="CET345" s="23"/>
      <c r="CEU345" s="23"/>
      <c r="CEV345" s="23"/>
      <c r="CEW345" s="23"/>
      <c r="CEX345" s="23"/>
      <c r="CEY345" s="23"/>
      <c r="CEZ345" s="23"/>
      <c r="CFA345" s="23"/>
      <c r="CFB345" s="23"/>
      <c r="CFC345" s="23"/>
      <c r="CFD345" s="23"/>
      <c r="CFE345" s="23"/>
      <c r="CFF345" s="23"/>
      <c r="CFG345" s="23"/>
      <c r="CFH345" s="23"/>
      <c r="CFI345" s="23"/>
      <c r="CFJ345" s="23"/>
      <c r="CFK345" s="23"/>
      <c r="CFL345" s="23"/>
      <c r="CFM345" s="23"/>
      <c r="CFN345" s="23"/>
      <c r="CFO345" s="23"/>
      <c r="CFP345" s="23"/>
      <c r="CFQ345" s="23"/>
      <c r="CFR345" s="23"/>
      <c r="CFS345" s="23"/>
      <c r="CFT345" s="23"/>
      <c r="CFU345" s="23"/>
      <c r="CFV345" s="23"/>
      <c r="CFW345" s="23"/>
      <c r="CFX345" s="23"/>
      <c r="CFY345" s="23"/>
      <c r="CFZ345" s="23"/>
      <c r="CGA345" s="23"/>
      <c r="CGB345" s="23"/>
      <c r="CGC345" s="23"/>
      <c r="CGD345" s="23"/>
      <c r="CGE345" s="23"/>
      <c r="CGF345" s="23"/>
      <c r="CGG345" s="23"/>
      <c r="CGH345" s="23"/>
      <c r="CGI345" s="23"/>
      <c r="CGJ345" s="23"/>
      <c r="CGK345" s="23"/>
      <c r="CGL345" s="23"/>
      <c r="CGM345" s="23"/>
      <c r="CGN345" s="23"/>
      <c r="CGO345" s="23"/>
      <c r="CGP345" s="23"/>
      <c r="CGQ345" s="23"/>
      <c r="CGR345" s="23"/>
      <c r="CGS345" s="23"/>
      <c r="CGT345" s="23"/>
      <c r="CGU345" s="23"/>
      <c r="CGV345" s="23"/>
      <c r="CGW345" s="23"/>
      <c r="CGX345" s="23"/>
      <c r="CGY345" s="23"/>
      <c r="CGZ345" s="23"/>
      <c r="CHA345" s="23"/>
      <c r="CHB345" s="23"/>
      <c r="CHC345" s="23"/>
      <c r="CHD345" s="23"/>
      <c r="CHE345" s="23"/>
      <c r="CHF345" s="23"/>
      <c r="CHG345" s="23"/>
      <c r="CHH345" s="23"/>
      <c r="CHI345" s="23"/>
      <c r="CHJ345" s="23"/>
      <c r="CHK345" s="23"/>
      <c r="CHL345" s="23"/>
      <c r="CHM345" s="23"/>
      <c r="CHN345" s="23"/>
      <c r="CHO345" s="23"/>
      <c r="CHP345" s="23"/>
      <c r="CHQ345" s="23"/>
      <c r="CHR345" s="23"/>
      <c r="CHS345" s="23"/>
      <c r="CHT345" s="23"/>
      <c r="CHU345" s="23"/>
      <c r="CHV345" s="23"/>
      <c r="CHW345" s="23"/>
      <c r="CHX345" s="23"/>
      <c r="CHY345" s="23"/>
      <c r="CHZ345" s="23"/>
      <c r="CIA345" s="23"/>
      <c r="CIB345" s="23"/>
      <c r="CIC345" s="23"/>
      <c r="CID345" s="23"/>
      <c r="CIE345" s="23"/>
      <c r="CIF345" s="23"/>
      <c r="CIG345" s="23"/>
      <c r="CIH345" s="23"/>
      <c r="CII345" s="23"/>
      <c r="CIJ345" s="23"/>
      <c r="CIK345" s="23"/>
      <c r="CIL345" s="23"/>
      <c r="CIM345" s="23"/>
      <c r="CIN345" s="23"/>
      <c r="CIO345" s="23"/>
      <c r="CIP345" s="23"/>
      <c r="CIQ345" s="23"/>
      <c r="CIR345" s="23"/>
      <c r="CIS345" s="23"/>
      <c r="CIT345" s="23"/>
      <c r="CIU345" s="23"/>
      <c r="CIV345" s="23"/>
      <c r="CIW345" s="23"/>
      <c r="CIX345" s="23"/>
      <c r="CIY345" s="23"/>
      <c r="CIZ345" s="23"/>
      <c r="CJA345" s="23"/>
      <c r="CJB345" s="23"/>
      <c r="CJC345" s="23"/>
      <c r="CJD345" s="23"/>
      <c r="CJE345" s="23"/>
      <c r="CJF345" s="23"/>
      <c r="CJG345" s="23"/>
      <c r="CJH345" s="23"/>
      <c r="CJI345" s="23"/>
      <c r="CJJ345" s="23"/>
      <c r="CJK345" s="23"/>
      <c r="CJL345" s="23"/>
      <c r="CJM345" s="23"/>
      <c r="CJN345" s="23"/>
      <c r="CJO345" s="23"/>
      <c r="CJP345" s="23"/>
      <c r="CJQ345" s="23"/>
      <c r="CJR345" s="23"/>
      <c r="CJS345" s="23"/>
      <c r="CJT345" s="23"/>
      <c r="CJU345" s="23"/>
      <c r="CJV345" s="23"/>
      <c r="CJW345" s="23"/>
      <c r="CJX345" s="23"/>
      <c r="CJY345" s="23"/>
      <c r="CJZ345" s="23"/>
      <c r="CKA345" s="23"/>
      <c r="CKB345" s="23"/>
      <c r="CKC345" s="23"/>
      <c r="CKD345" s="23"/>
      <c r="CKE345" s="23"/>
      <c r="CKF345" s="23"/>
      <c r="CKG345" s="23"/>
      <c r="CKH345" s="23"/>
      <c r="CKI345" s="23"/>
      <c r="CKJ345" s="23"/>
      <c r="CKK345" s="23"/>
      <c r="CKL345" s="23"/>
      <c r="CKM345" s="23"/>
      <c r="CKN345" s="23"/>
      <c r="CKO345" s="23"/>
      <c r="CKP345" s="23"/>
      <c r="CKQ345" s="23"/>
      <c r="CKR345" s="23"/>
      <c r="CKS345" s="23"/>
      <c r="CKT345" s="23"/>
      <c r="CKU345" s="23"/>
      <c r="CKV345" s="23"/>
      <c r="CKW345" s="23"/>
      <c r="CKX345" s="23"/>
      <c r="CKY345" s="23"/>
      <c r="CKZ345" s="23"/>
      <c r="CLA345" s="23"/>
      <c r="CLB345" s="23"/>
      <c r="CLC345" s="23"/>
      <c r="CLD345" s="23"/>
      <c r="CLE345" s="23"/>
      <c r="CLF345" s="23"/>
      <c r="CLG345" s="23"/>
      <c r="CLH345" s="23"/>
      <c r="CLI345" s="23"/>
      <c r="CLJ345" s="23"/>
      <c r="CLK345" s="23"/>
      <c r="CLL345" s="23"/>
      <c r="CLM345" s="23"/>
      <c r="CLN345" s="23"/>
      <c r="CLO345" s="23"/>
      <c r="CLP345" s="23"/>
      <c r="CLQ345" s="23"/>
      <c r="CLR345" s="23"/>
      <c r="CLS345" s="23"/>
      <c r="CLT345" s="23"/>
      <c r="CLU345" s="23"/>
      <c r="CLV345" s="23"/>
      <c r="CLW345" s="23"/>
      <c r="CLX345" s="23"/>
      <c r="CLY345" s="23"/>
      <c r="CLZ345" s="23"/>
      <c r="CMA345" s="23"/>
      <c r="CMB345" s="23"/>
      <c r="CMC345" s="23"/>
      <c r="CMD345" s="23"/>
      <c r="CME345" s="23"/>
      <c r="CMF345" s="23"/>
      <c r="CMG345" s="23"/>
      <c r="CMH345" s="23"/>
      <c r="CMI345" s="23"/>
      <c r="CMJ345" s="23"/>
      <c r="CMK345" s="23"/>
      <c r="CML345" s="23"/>
      <c r="CMM345" s="23"/>
      <c r="CMN345" s="23"/>
      <c r="CMO345" s="23"/>
      <c r="CMP345" s="23"/>
      <c r="CMQ345" s="23"/>
      <c r="CMR345" s="23"/>
      <c r="CMS345" s="23"/>
      <c r="CMT345" s="23"/>
      <c r="CMU345" s="23"/>
      <c r="CMV345" s="23"/>
      <c r="CMW345" s="23"/>
      <c r="CMX345" s="23"/>
      <c r="CMY345" s="23"/>
      <c r="CMZ345" s="23"/>
      <c r="CNA345" s="23"/>
      <c r="CNB345" s="23"/>
      <c r="CNC345" s="23"/>
      <c r="CND345" s="23"/>
      <c r="CNE345" s="23"/>
      <c r="CNF345" s="23"/>
      <c r="CNG345" s="23"/>
      <c r="CNH345" s="23"/>
      <c r="CNI345" s="23"/>
      <c r="CNJ345" s="23"/>
      <c r="CNK345" s="23"/>
      <c r="CNL345" s="23"/>
      <c r="CNM345" s="23"/>
      <c r="CNN345" s="23"/>
      <c r="CNO345" s="23"/>
      <c r="CNP345" s="23"/>
      <c r="CNQ345" s="23"/>
      <c r="CNR345" s="23"/>
      <c r="CNS345" s="23"/>
      <c r="CNT345" s="23"/>
      <c r="CNU345" s="23"/>
      <c r="CNV345" s="23"/>
      <c r="CNW345" s="23"/>
      <c r="CNX345" s="23"/>
      <c r="CNY345" s="23"/>
      <c r="CNZ345" s="23"/>
      <c r="COA345" s="23"/>
      <c r="COB345" s="23"/>
      <c r="COC345" s="23"/>
      <c r="COD345" s="23"/>
      <c r="COE345" s="23"/>
      <c r="COF345" s="23"/>
      <c r="COG345" s="23"/>
      <c r="COH345" s="23"/>
      <c r="COI345" s="23"/>
      <c r="COJ345" s="23"/>
      <c r="COK345" s="23"/>
      <c r="COL345" s="23"/>
      <c r="COM345" s="23"/>
      <c r="CON345" s="23"/>
      <c r="COO345" s="23"/>
      <c r="COP345" s="23"/>
      <c r="COQ345" s="23"/>
      <c r="COR345" s="23"/>
      <c r="COS345" s="23"/>
      <c r="COT345" s="23"/>
      <c r="COU345" s="23"/>
      <c r="COV345" s="23"/>
      <c r="COW345" s="23"/>
      <c r="COX345" s="23"/>
      <c r="COY345" s="23"/>
      <c r="COZ345" s="23"/>
      <c r="CPA345" s="23"/>
      <c r="CPB345" s="23"/>
      <c r="CPC345" s="23"/>
      <c r="CPD345" s="23"/>
      <c r="CPE345" s="23"/>
      <c r="CPF345" s="23"/>
      <c r="CPG345" s="23"/>
      <c r="CPH345" s="23"/>
      <c r="CPI345" s="23"/>
      <c r="CPJ345" s="23"/>
      <c r="CPK345" s="23"/>
      <c r="CPL345" s="23"/>
      <c r="CPM345" s="23"/>
      <c r="CPN345" s="23"/>
      <c r="CPO345" s="23"/>
      <c r="CPP345" s="23"/>
      <c r="CPQ345" s="23"/>
      <c r="CPR345" s="23"/>
      <c r="CPS345" s="23"/>
      <c r="CPT345" s="23"/>
      <c r="CPU345" s="23"/>
      <c r="CPV345" s="23"/>
      <c r="CPW345" s="23"/>
      <c r="CPX345" s="23"/>
      <c r="CPY345" s="23"/>
      <c r="CPZ345" s="23"/>
      <c r="CQA345" s="23"/>
      <c r="CQB345" s="23"/>
      <c r="CQC345" s="23"/>
      <c r="CQD345" s="23"/>
      <c r="CQE345" s="23"/>
      <c r="CQF345" s="23"/>
      <c r="CQG345" s="23"/>
      <c r="CQH345" s="23"/>
      <c r="CQI345" s="23"/>
      <c r="CQJ345" s="23"/>
      <c r="CQK345" s="23"/>
      <c r="CQL345" s="23"/>
      <c r="CQM345" s="23"/>
      <c r="CQN345" s="23"/>
      <c r="CQO345" s="23"/>
      <c r="CQP345" s="23"/>
      <c r="CQQ345" s="23"/>
      <c r="CQR345" s="23"/>
      <c r="CQS345" s="23"/>
      <c r="CQT345" s="23"/>
      <c r="CQU345" s="23"/>
      <c r="CQV345" s="23"/>
      <c r="CQW345" s="23"/>
      <c r="CQX345" s="23"/>
      <c r="CQY345" s="23"/>
      <c r="CQZ345" s="23"/>
      <c r="CRA345" s="23"/>
      <c r="CRB345" s="23"/>
      <c r="CRC345" s="23"/>
      <c r="CRD345" s="23"/>
      <c r="CRE345" s="23"/>
      <c r="CRF345" s="23"/>
      <c r="CRG345" s="23"/>
      <c r="CRH345" s="23"/>
      <c r="CRI345" s="23"/>
      <c r="CRJ345" s="23"/>
      <c r="CRK345" s="23"/>
      <c r="CRL345" s="23"/>
      <c r="CRM345" s="23"/>
      <c r="CRN345" s="23"/>
      <c r="CRO345" s="23"/>
      <c r="CRP345" s="23"/>
      <c r="CRQ345" s="23"/>
      <c r="CRR345" s="23"/>
      <c r="CRS345" s="23"/>
      <c r="CRT345" s="23"/>
      <c r="CRU345" s="23"/>
      <c r="CRV345" s="23"/>
      <c r="CRW345" s="23"/>
      <c r="CRX345" s="23"/>
      <c r="CRY345" s="23"/>
      <c r="CRZ345" s="23"/>
      <c r="CSA345" s="23"/>
      <c r="CSB345" s="23"/>
      <c r="CSC345" s="23"/>
      <c r="CSD345" s="23"/>
      <c r="CSE345" s="23"/>
      <c r="CSF345" s="23"/>
      <c r="CSG345" s="23"/>
      <c r="CSH345" s="23"/>
      <c r="CSI345" s="23"/>
      <c r="CSJ345" s="23"/>
      <c r="CSK345" s="23"/>
      <c r="CSL345" s="23"/>
      <c r="CSM345" s="23"/>
      <c r="CSN345" s="23"/>
      <c r="CSO345" s="23"/>
      <c r="CSP345" s="23"/>
      <c r="CSQ345" s="23"/>
      <c r="CSR345" s="23"/>
      <c r="CSS345" s="23"/>
      <c r="CST345" s="23"/>
      <c r="CSU345" s="23"/>
      <c r="CSV345" s="23"/>
      <c r="CSW345" s="23"/>
      <c r="CSX345" s="23"/>
      <c r="CSY345" s="23"/>
      <c r="CSZ345" s="23"/>
      <c r="CTA345" s="23"/>
      <c r="CTB345" s="23"/>
      <c r="CTC345" s="23"/>
      <c r="CTD345" s="23"/>
      <c r="CTE345" s="23"/>
      <c r="CTF345" s="23"/>
      <c r="CTG345" s="23"/>
      <c r="CTH345" s="23"/>
      <c r="CTI345" s="23"/>
      <c r="CTJ345" s="23"/>
      <c r="CTK345" s="23"/>
      <c r="CTL345" s="23"/>
      <c r="CTM345" s="23"/>
      <c r="CTN345" s="23"/>
      <c r="CTO345" s="23"/>
      <c r="CTP345" s="23"/>
      <c r="CTQ345" s="23"/>
      <c r="CTR345" s="23"/>
      <c r="CTS345" s="23"/>
      <c r="CTT345" s="23"/>
      <c r="CTU345" s="23"/>
      <c r="CTV345" s="23"/>
      <c r="CTW345" s="23"/>
      <c r="CTX345" s="23"/>
      <c r="CTY345" s="23"/>
      <c r="CTZ345" s="23"/>
      <c r="CUA345" s="23"/>
      <c r="CUB345" s="23"/>
      <c r="CUC345" s="23"/>
      <c r="CUD345" s="23"/>
      <c r="CUE345" s="23"/>
      <c r="CUF345" s="23"/>
      <c r="CUG345" s="23"/>
      <c r="CUH345" s="23"/>
      <c r="CUI345" s="23"/>
      <c r="CUJ345" s="23"/>
      <c r="CUK345" s="23"/>
      <c r="CUL345" s="23"/>
      <c r="CUM345" s="23"/>
      <c r="CUN345" s="23"/>
      <c r="CUO345" s="23"/>
      <c r="CUP345" s="23"/>
      <c r="CUQ345" s="23"/>
      <c r="CUR345" s="23"/>
      <c r="CUS345" s="23"/>
      <c r="CUT345" s="23"/>
      <c r="CUU345" s="23"/>
      <c r="CUV345" s="23"/>
      <c r="CUW345" s="23"/>
      <c r="CUX345" s="23"/>
      <c r="CUY345" s="23"/>
      <c r="CUZ345" s="23"/>
      <c r="CVA345" s="23"/>
      <c r="CVB345" s="23"/>
      <c r="CVC345" s="23"/>
      <c r="CVD345" s="23"/>
      <c r="CVE345" s="23"/>
      <c r="CVF345" s="23"/>
      <c r="CVG345" s="23"/>
      <c r="CVH345" s="23"/>
      <c r="CVI345" s="23"/>
      <c r="CVJ345" s="23"/>
      <c r="CVK345" s="23"/>
      <c r="CVL345" s="23"/>
      <c r="CVM345" s="23"/>
      <c r="CVN345" s="23"/>
      <c r="CVO345" s="23"/>
      <c r="CVP345" s="23"/>
      <c r="CVQ345" s="23"/>
      <c r="CVR345" s="23"/>
      <c r="CVS345" s="23"/>
      <c r="CVT345" s="23"/>
      <c r="CVU345" s="23"/>
      <c r="CVV345" s="23"/>
      <c r="CVW345" s="23"/>
      <c r="CVX345" s="23"/>
      <c r="CVY345" s="23"/>
      <c r="CVZ345" s="23"/>
      <c r="CWA345" s="23"/>
      <c r="CWB345" s="23"/>
      <c r="CWC345" s="23"/>
      <c r="CWD345" s="23"/>
      <c r="CWE345" s="23"/>
      <c r="CWF345" s="23"/>
      <c r="CWG345" s="23"/>
      <c r="CWH345" s="23"/>
      <c r="CWI345" s="23"/>
      <c r="CWJ345" s="23"/>
      <c r="CWK345" s="23"/>
      <c r="CWL345" s="23"/>
      <c r="CWM345" s="23"/>
      <c r="CWN345" s="23"/>
      <c r="CWO345" s="23"/>
      <c r="CWP345" s="23"/>
      <c r="CWQ345" s="23"/>
      <c r="CWR345" s="23"/>
      <c r="CWS345" s="23"/>
      <c r="CWT345" s="23"/>
      <c r="CWU345" s="23"/>
      <c r="CWV345" s="23"/>
      <c r="CWW345" s="23"/>
      <c r="CWX345" s="23"/>
      <c r="CWY345" s="23"/>
      <c r="CWZ345" s="23"/>
      <c r="CXA345" s="23"/>
      <c r="CXB345" s="23"/>
      <c r="CXC345" s="23"/>
      <c r="CXD345" s="23"/>
      <c r="CXE345" s="23"/>
      <c r="CXF345" s="23"/>
      <c r="CXG345" s="23"/>
      <c r="CXH345" s="23"/>
      <c r="CXI345" s="23"/>
      <c r="CXJ345" s="23"/>
      <c r="CXK345" s="23"/>
      <c r="CXL345" s="23"/>
      <c r="CXM345" s="23"/>
      <c r="CXN345" s="23"/>
      <c r="CXO345" s="23"/>
      <c r="CXP345" s="23"/>
      <c r="CXQ345" s="23"/>
      <c r="CXR345" s="23"/>
      <c r="CXS345" s="23"/>
      <c r="CXT345" s="23"/>
      <c r="CXU345" s="23"/>
      <c r="CXV345" s="23"/>
      <c r="CXW345" s="23"/>
      <c r="CXX345" s="23"/>
      <c r="CXY345" s="23"/>
      <c r="CXZ345" s="23"/>
      <c r="CYA345" s="23"/>
      <c r="CYB345" s="23"/>
      <c r="CYC345" s="23"/>
      <c r="CYD345" s="23"/>
      <c r="CYE345" s="23"/>
      <c r="CYF345" s="23"/>
      <c r="CYG345" s="23"/>
      <c r="CYH345" s="23"/>
      <c r="CYI345" s="23"/>
      <c r="CYJ345" s="23"/>
      <c r="CYK345" s="23"/>
      <c r="CYL345" s="23"/>
      <c r="CYM345" s="23"/>
      <c r="CYN345" s="23"/>
      <c r="CYO345" s="23"/>
      <c r="CYP345" s="23"/>
      <c r="CYQ345" s="23"/>
      <c r="CYR345" s="23"/>
      <c r="CYS345" s="23"/>
      <c r="CYT345" s="23"/>
      <c r="CYU345" s="23"/>
      <c r="CYV345" s="23"/>
      <c r="CYW345" s="23"/>
      <c r="CYX345" s="23"/>
      <c r="CYY345" s="23"/>
      <c r="CYZ345" s="23"/>
      <c r="CZA345" s="23"/>
      <c r="CZB345" s="23"/>
      <c r="CZC345" s="23"/>
      <c r="CZD345" s="23"/>
      <c r="CZE345" s="23"/>
      <c r="CZF345" s="23"/>
      <c r="CZG345" s="23"/>
      <c r="CZH345" s="23"/>
      <c r="CZI345" s="23"/>
      <c r="CZJ345" s="23"/>
      <c r="CZK345" s="23"/>
      <c r="CZL345" s="23"/>
      <c r="CZM345" s="23"/>
      <c r="CZN345" s="23"/>
      <c r="CZO345" s="23"/>
      <c r="CZP345" s="23"/>
      <c r="CZQ345" s="23"/>
      <c r="CZR345" s="23"/>
      <c r="CZS345" s="23"/>
      <c r="CZT345" s="23"/>
      <c r="CZU345" s="23"/>
      <c r="CZV345" s="23"/>
      <c r="CZW345" s="23"/>
      <c r="CZX345" s="23"/>
      <c r="CZY345" s="23"/>
      <c r="CZZ345" s="23"/>
      <c r="DAA345" s="23"/>
      <c r="DAB345" s="23"/>
      <c r="DAC345" s="23"/>
      <c r="DAD345" s="23"/>
      <c r="DAE345" s="23"/>
      <c r="DAF345" s="23"/>
      <c r="DAG345" s="23"/>
      <c r="DAH345" s="23"/>
      <c r="DAI345" s="23"/>
      <c r="DAJ345" s="23"/>
      <c r="DAK345" s="23"/>
      <c r="DAL345" s="23"/>
      <c r="DAM345" s="23"/>
      <c r="DAN345" s="23"/>
      <c r="DAO345" s="23"/>
      <c r="DAP345" s="23"/>
      <c r="DAQ345" s="23"/>
      <c r="DAR345" s="23"/>
      <c r="DAS345" s="23"/>
      <c r="DAT345" s="23"/>
      <c r="DAU345" s="23"/>
      <c r="DAV345" s="23"/>
      <c r="DAW345" s="23"/>
      <c r="DAX345" s="23"/>
      <c r="DAY345" s="23"/>
      <c r="DAZ345" s="23"/>
      <c r="DBA345" s="23"/>
      <c r="DBB345" s="23"/>
      <c r="DBC345" s="23"/>
      <c r="DBD345" s="23"/>
      <c r="DBE345" s="23"/>
      <c r="DBF345" s="23"/>
      <c r="DBG345" s="23"/>
      <c r="DBH345" s="23"/>
      <c r="DBI345" s="23"/>
      <c r="DBJ345" s="23"/>
      <c r="DBK345" s="23"/>
      <c r="DBL345" s="23"/>
      <c r="DBM345" s="23"/>
      <c r="DBN345" s="23"/>
      <c r="DBO345" s="23"/>
      <c r="DBP345" s="23"/>
      <c r="DBQ345" s="23"/>
      <c r="DBR345" s="23"/>
      <c r="DBS345" s="23"/>
      <c r="DBT345" s="23"/>
      <c r="DBU345" s="23"/>
      <c r="DBV345" s="23"/>
      <c r="DBW345" s="23"/>
      <c r="DBX345" s="23"/>
      <c r="DBY345" s="23"/>
      <c r="DBZ345" s="23"/>
      <c r="DCA345" s="23"/>
      <c r="DCB345" s="23"/>
      <c r="DCC345" s="23"/>
      <c r="DCD345" s="23"/>
      <c r="DCE345" s="23"/>
      <c r="DCF345" s="23"/>
      <c r="DCG345" s="23"/>
      <c r="DCH345" s="23"/>
      <c r="DCI345" s="23"/>
      <c r="DCJ345" s="23"/>
      <c r="DCK345" s="23"/>
      <c r="DCL345" s="23"/>
      <c r="DCM345" s="23"/>
      <c r="DCN345" s="23"/>
      <c r="DCO345" s="23"/>
      <c r="DCP345" s="23"/>
      <c r="DCQ345" s="23"/>
      <c r="DCR345" s="23"/>
      <c r="DCS345" s="23"/>
      <c r="DCT345" s="23"/>
      <c r="DCU345" s="23"/>
      <c r="DCV345" s="23"/>
      <c r="DCW345" s="23"/>
      <c r="DCX345" s="23"/>
      <c r="DCY345" s="23"/>
      <c r="DCZ345" s="23"/>
      <c r="DDA345" s="23"/>
      <c r="DDB345" s="23"/>
      <c r="DDC345" s="23"/>
      <c r="DDD345" s="23"/>
      <c r="DDE345" s="23"/>
      <c r="DDF345" s="23"/>
      <c r="DDG345" s="23"/>
      <c r="DDH345" s="23"/>
      <c r="DDI345" s="23"/>
      <c r="DDJ345" s="23"/>
      <c r="DDK345" s="23"/>
      <c r="DDL345" s="23"/>
      <c r="DDM345" s="23"/>
      <c r="DDN345" s="23"/>
      <c r="DDO345" s="23"/>
      <c r="DDP345" s="23"/>
      <c r="DDQ345" s="23"/>
      <c r="DDR345" s="23"/>
      <c r="DDS345" s="23"/>
      <c r="DDT345" s="23"/>
      <c r="DDU345" s="23"/>
      <c r="DDV345" s="23"/>
      <c r="DDW345" s="23"/>
      <c r="DDX345" s="23"/>
      <c r="DDY345" s="23"/>
      <c r="DDZ345" s="23"/>
      <c r="DEA345" s="23"/>
      <c r="DEB345" s="23"/>
      <c r="DEC345" s="23"/>
      <c r="DED345" s="23"/>
      <c r="DEE345" s="23"/>
      <c r="DEF345" s="23"/>
      <c r="DEG345" s="23"/>
      <c r="DEH345" s="23"/>
      <c r="DEI345" s="23"/>
      <c r="DEJ345" s="23"/>
      <c r="DEK345" s="23"/>
      <c r="DEL345" s="23"/>
      <c r="DEM345" s="23"/>
      <c r="DEN345" s="23"/>
      <c r="DEO345" s="23"/>
      <c r="DEP345" s="23"/>
      <c r="DEQ345" s="23"/>
      <c r="DER345" s="23"/>
      <c r="DES345" s="23"/>
      <c r="DET345" s="23"/>
      <c r="DEU345" s="23"/>
      <c r="DEV345" s="23"/>
      <c r="DEW345" s="23"/>
      <c r="DEX345" s="23"/>
      <c r="DEY345" s="23"/>
      <c r="DEZ345" s="23"/>
      <c r="DFA345" s="23"/>
      <c r="DFB345" s="23"/>
      <c r="DFC345" s="23"/>
      <c r="DFD345" s="23"/>
      <c r="DFE345" s="23"/>
      <c r="DFF345" s="23"/>
      <c r="DFG345" s="23"/>
      <c r="DFH345" s="23"/>
      <c r="DFI345" s="23"/>
      <c r="DFJ345" s="23"/>
      <c r="DFK345" s="23"/>
      <c r="DFL345" s="23"/>
      <c r="DFM345" s="23"/>
      <c r="DFN345" s="23"/>
      <c r="DFO345" s="23"/>
      <c r="DFP345" s="23"/>
      <c r="DFQ345" s="23"/>
      <c r="DFR345" s="23"/>
      <c r="DFS345" s="23"/>
      <c r="DFT345" s="23"/>
      <c r="DFU345" s="23"/>
      <c r="DFV345" s="23"/>
      <c r="DFW345" s="23"/>
      <c r="DFX345" s="23"/>
      <c r="DFY345" s="23"/>
      <c r="DFZ345" s="23"/>
      <c r="DGA345" s="23"/>
      <c r="DGB345" s="23"/>
      <c r="DGC345" s="23"/>
      <c r="DGD345" s="23"/>
      <c r="DGE345" s="23"/>
      <c r="DGF345" s="23"/>
      <c r="DGG345" s="23"/>
      <c r="DGH345" s="23"/>
      <c r="DGI345" s="23"/>
      <c r="DGJ345" s="23"/>
      <c r="DGK345" s="23"/>
      <c r="DGL345" s="23"/>
      <c r="DGM345" s="23"/>
      <c r="DGN345" s="23"/>
      <c r="DGO345" s="23"/>
      <c r="DGP345" s="23"/>
      <c r="DGQ345" s="23"/>
      <c r="DGR345" s="23"/>
      <c r="DGS345" s="23"/>
      <c r="DGT345" s="23"/>
      <c r="DGU345" s="23"/>
      <c r="DGV345" s="23"/>
      <c r="DGW345" s="23"/>
      <c r="DGX345" s="23"/>
      <c r="DGY345" s="23"/>
      <c r="DGZ345" s="23"/>
      <c r="DHA345" s="23"/>
      <c r="DHB345" s="23"/>
      <c r="DHC345" s="23"/>
      <c r="DHD345" s="23"/>
      <c r="DHE345" s="23"/>
      <c r="DHF345" s="23"/>
      <c r="DHG345" s="23"/>
      <c r="DHH345" s="23"/>
      <c r="DHI345" s="23"/>
      <c r="DHJ345" s="23"/>
      <c r="DHK345" s="23"/>
      <c r="DHL345" s="23"/>
      <c r="DHM345" s="23"/>
      <c r="DHN345" s="23"/>
      <c r="DHO345" s="23"/>
      <c r="DHP345" s="23"/>
      <c r="DHQ345" s="23"/>
      <c r="DHR345" s="23"/>
      <c r="DHS345" s="23"/>
      <c r="DHT345" s="23"/>
      <c r="DHU345" s="23"/>
      <c r="DHV345" s="23"/>
      <c r="DHW345" s="23"/>
      <c r="DHX345" s="23"/>
      <c r="DHY345" s="23"/>
      <c r="DHZ345" s="23"/>
      <c r="DIA345" s="23"/>
      <c r="DIB345" s="23"/>
      <c r="DIC345" s="23"/>
      <c r="DID345" s="23"/>
      <c r="DIE345" s="23"/>
      <c r="DIF345" s="23"/>
      <c r="DIG345" s="23"/>
      <c r="DIH345" s="23"/>
      <c r="DII345" s="23"/>
      <c r="DIJ345" s="23"/>
      <c r="DIK345" s="23"/>
      <c r="DIL345" s="23"/>
      <c r="DIM345" s="23"/>
      <c r="DIN345" s="23"/>
      <c r="DIO345" s="23"/>
      <c r="DIP345" s="23"/>
      <c r="DIQ345" s="23"/>
      <c r="DIR345" s="23"/>
      <c r="DIS345" s="23"/>
      <c r="DIT345" s="23"/>
      <c r="DIU345" s="23"/>
      <c r="DIV345" s="23"/>
      <c r="DIW345" s="23"/>
      <c r="DIX345" s="23"/>
      <c r="DIY345" s="23"/>
      <c r="DIZ345" s="23"/>
      <c r="DJA345" s="23"/>
      <c r="DJB345" s="23"/>
      <c r="DJC345" s="23"/>
      <c r="DJD345" s="23"/>
      <c r="DJE345" s="23"/>
      <c r="DJF345" s="23"/>
      <c r="DJG345" s="23"/>
      <c r="DJH345" s="23"/>
      <c r="DJI345" s="23"/>
      <c r="DJJ345" s="23"/>
      <c r="DJK345" s="23"/>
      <c r="DJL345" s="23"/>
      <c r="DJM345" s="23"/>
      <c r="DJN345" s="23"/>
      <c r="DJO345" s="23"/>
      <c r="DJP345" s="23"/>
      <c r="DJQ345" s="23"/>
      <c r="DJR345" s="23"/>
      <c r="DJS345" s="23"/>
      <c r="DJT345" s="23"/>
      <c r="DJU345" s="23"/>
      <c r="DJV345" s="23"/>
      <c r="DJW345" s="23"/>
      <c r="DJX345" s="23"/>
      <c r="DJY345" s="23"/>
      <c r="DJZ345" s="23"/>
      <c r="DKA345" s="23"/>
      <c r="DKB345" s="23"/>
      <c r="DKC345" s="23"/>
      <c r="DKD345" s="23"/>
      <c r="DKE345" s="23"/>
      <c r="DKF345" s="23"/>
      <c r="DKG345" s="23"/>
      <c r="DKH345" s="23"/>
      <c r="DKI345" s="23"/>
      <c r="DKJ345" s="23"/>
      <c r="DKK345" s="23"/>
      <c r="DKL345" s="23"/>
      <c r="DKM345" s="23"/>
      <c r="DKN345" s="23"/>
      <c r="DKO345" s="23"/>
      <c r="DKP345" s="23"/>
      <c r="DKQ345" s="23"/>
      <c r="DKR345" s="23"/>
      <c r="DKS345" s="23"/>
      <c r="DKT345" s="23"/>
      <c r="DKU345" s="23"/>
      <c r="DKV345" s="23"/>
      <c r="DKW345" s="23"/>
      <c r="DKX345" s="23"/>
      <c r="DKY345" s="23"/>
      <c r="DKZ345" s="23"/>
      <c r="DLA345" s="23"/>
      <c r="DLB345" s="23"/>
      <c r="DLC345" s="23"/>
      <c r="DLD345" s="23"/>
      <c r="DLE345" s="23"/>
      <c r="DLF345" s="23"/>
      <c r="DLG345" s="23"/>
      <c r="DLH345" s="23"/>
      <c r="DLI345" s="23"/>
      <c r="DLJ345" s="23"/>
      <c r="DLK345" s="23"/>
      <c r="DLL345" s="23"/>
      <c r="DLM345" s="23"/>
      <c r="DLN345" s="23"/>
      <c r="DLO345" s="23"/>
      <c r="DLP345" s="23"/>
      <c r="DLQ345" s="23"/>
      <c r="DLR345" s="23"/>
      <c r="DLS345" s="23"/>
      <c r="DLT345" s="23"/>
      <c r="DLU345" s="23"/>
      <c r="DLV345" s="23"/>
      <c r="DLW345" s="23"/>
      <c r="DLX345" s="23"/>
      <c r="DLY345" s="23"/>
      <c r="DLZ345" s="23"/>
      <c r="DMA345" s="23"/>
      <c r="DMB345" s="23"/>
      <c r="DMC345" s="23"/>
      <c r="DMD345" s="23"/>
      <c r="DME345" s="23"/>
      <c r="DMF345" s="23"/>
      <c r="DMG345" s="23"/>
      <c r="DMH345" s="23"/>
      <c r="DMI345" s="23"/>
      <c r="DMJ345" s="23"/>
      <c r="DMK345" s="23"/>
      <c r="DML345" s="23"/>
      <c r="DMM345" s="23"/>
      <c r="DMN345" s="23"/>
      <c r="DMO345" s="23"/>
      <c r="DMP345" s="23"/>
      <c r="DMQ345" s="23"/>
      <c r="DMR345" s="23"/>
      <c r="DMS345" s="23"/>
      <c r="DMT345" s="23"/>
      <c r="DMU345" s="23"/>
      <c r="DMV345" s="23"/>
      <c r="DMW345" s="23"/>
      <c r="DMX345" s="23"/>
      <c r="DMY345" s="23"/>
      <c r="DMZ345" s="23"/>
      <c r="DNA345" s="23"/>
      <c r="DNB345" s="23"/>
      <c r="DNC345" s="23"/>
      <c r="DND345" s="23"/>
      <c r="DNE345" s="23"/>
      <c r="DNF345" s="23"/>
      <c r="DNG345" s="23"/>
      <c r="DNH345" s="23"/>
      <c r="DNI345" s="23"/>
      <c r="DNJ345" s="23"/>
      <c r="DNK345" s="23"/>
      <c r="DNL345" s="23"/>
      <c r="DNM345" s="23"/>
      <c r="DNN345" s="23"/>
      <c r="DNO345" s="23"/>
      <c r="DNP345" s="23"/>
      <c r="DNQ345" s="23"/>
      <c r="DNR345" s="23"/>
      <c r="DNS345" s="23"/>
      <c r="DNT345" s="23"/>
      <c r="DNU345" s="23"/>
      <c r="DNV345" s="23"/>
      <c r="DNW345" s="23"/>
      <c r="DNX345" s="23"/>
      <c r="DNY345" s="23"/>
      <c r="DNZ345" s="23"/>
      <c r="DOA345" s="23"/>
      <c r="DOB345" s="23"/>
      <c r="DOC345" s="23"/>
      <c r="DOD345" s="23"/>
      <c r="DOE345" s="23"/>
      <c r="DOF345" s="23"/>
      <c r="DOG345" s="23"/>
      <c r="DOH345" s="23"/>
      <c r="DOI345" s="23"/>
      <c r="DOJ345" s="23"/>
      <c r="DOK345" s="23"/>
      <c r="DOL345" s="23"/>
      <c r="DOM345" s="23"/>
      <c r="DON345" s="23"/>
      <c r="DOO345" s="23"/>
      <c r="DOP345" s="23"/>
      <c r="DOQ345" s="23"/>
      <c r="DOR345" s="23"/>
      <c r="DOS345" s="23"/>
      <c r="DOT345" s="23"/>
      <c r="DOU345" s="23"/>
      <c r="DOV345" s="23"/>
      <c r="DOW345" s="23"/>
      <c r="DOX345" s="23"/>
      <c r="DOY345" s="23"/>
      <c r="DOZ345" s="23"/>
      <c r="DPA345" s="23"/>
      <c r="DPB345" s="23"/>
      <c r="DPC345" s="23"/>
      <c r="DPD345" s="23"/>
      <c r="DPE345" s="23"/>
      <c r="DPF345" s="23"/>
      <c r="DPG345" s="23"/>
      <c r="DPH345" s="23"/>
      <c r="DPI345" s="23"/>
      <c r="DPJ345" s="23"/>
      <c r="DPK345" s="23"/>
      <c r="DPL345" s="23"/>
      <c r="DPM345" s="23"/>
      <c r="DPN345" s="23"/>
      <c r="DPO345" s="23"/>
      <c r="DPP345" s="23"/>
      <c r="DPQ345" s="23"/>
      <c r="DPR345" s="23"/>
      <c r="DPS345" s="23"/>
      <c r="DPT345" s="23"/>
      <c r="DPU345" s="23"/>
      <c r="DPV345" s="23"/>
      <c r="DPW345" s="23"/>
      <c r="DPX345" s="23"/>
      <c r="DPY345" s="23"/>
      <c r="DPZ345" s="23"/>
      <c r="DQA345" s="23"/>
      <c r="DQB345" s="23"/>
      <c r="DQC345" s="23"/>
      <c r="DQD345" s="23"/>
      <c r="DQE345" s="23"/>
      <c r="DQF345" s="23"/>
      <c r="DQG345" s="23"/>
      <c r="DQH345" s="23"/>
      <c r="DQI345" s="23"/>
      <c r="DQJ345" s="23"/>
      <c r="DQK345" s="23"/>
      <c r="DQL345" s="23"/>
      <c r="DQM345" s="23"/>
      <c r="DQN345" s="23"/>
      <c r="DQO345" s="23"/>
      <c r="DQP345" s="23"/>
      <c r="DQQ345" s="23"/>
      <c r="DQR345" s="23"/>
      <c r="DQS345" s="23"/>
      <c r="DQT345" s="23"/>
      <c r="DQU345" s="23"/>
      <c r="DQV345" s="23"/>
      <c r="DQW345" s="23"/>
      <c r="DQX345" s="23"/>
      <c r="DQY345" s="23"/>
      <c r="DQZ345" s="23"/>
      <c r="DRA345" s="23"/>
      <c r="DRB345" s="23"/>
      <c r="DRC345" s="23"/>
      <c r="DRD345" s="23"/>
      <c r="DRE345" s="23"/>
      <c r="DRF345" s="23"/>
      <c r="DRG345" s="23"/>
      <c r="DRH345" s="23"/>
      <c r="DRI345" s="23"/>
      <c r="DRJ345" s="23"/>
      <c r="DRK345" s="23"/>
      <c r="DRL345" s="23"/>
      <c r="DRM345" s="23"/>
      <c r="DRN345" s="23"/>
      <c r="DRO345" s="23"/>
      <c r="DRP345" s="23"/>
      <c r="DRQ345" s="23"/>
      <c r="DRR345" s="23"/>
      <c r="DRS345" s="23"/>
      <c r="DRT345" s="23"/>
      <c r="DRU345" s="23"/>
      <c r="DRV345" s="23"/>
      <c r="DRW345" s="23"/>
      <c r="DRX345" s="23"/>
      <c r="DRY345" s="23"/>
      <c r="DRZ345" s="23"/>
      <c r="DSA345" s="23"/>
      <c r="DSB345" s="23"/>
      <c r="DSC345" s="23"/>
      <c r="DSD345" s="23"/>
      <c r="DSE345" s="23"/>
      <c r="DSF345" s="23"/>
      <c r="DSG345" s="23"/>
      <c r="DSH345" s="23"/>
      <c r="DSI345" s="23"/>
      <c r="DSJ345" s="23"/>
      <c r="DSK345" s="23"/>
      <c r="DSL345" s="23"/>
      <c r="DSM345" s="23"/>
      <c r="DSN345" s="23"/>
      <c r="DSO345" s="23"/>
      <c r="DSP345" s="23"/>
      <c r="DSQ345" s="23"/>
      <c r="DSR345" s="23"/>
      <c r="DSS345" s="23"/>
      <c r="DST345" s="23"/>
      <c r="DSU345" s="23"/>
      <c r="DSV345" s="23"/>
      <c r="DSW345" s="23"/>
      <c r="DSX345" s="23"/>
      <c r="DSY345" s="23"/>
      <c r="DSZ345" s="23"/>
      <c r="DTA345" s="23"/>
      <c r="DTB345" s="23"/>
      <c r="DTC345" s="23"/>
      <c r="DTD345" s="23"/>
      <c r="DTE345" s="23"/>
      <c r="DTF345" s="23"/>
      <c r="DTG345" s="23"/>
      <c r="DTH345" s="23"/>
      <c r="DTI345" s="23"/>
      <c r="DTJ345" s="23"/>
      <c r="DTK345" s="23"/>
      <c r="DTL345" s="23"/>
      <c r="DTM345" s="23"/>
      <c r="DTN345" s="23"/>
      <c r="DTO345" s="23"/>
      <c r="DTP345" s="23"/>
      <c r="DTQ345" s="23"/>
      <c r="DTR345" s="23"/>
      <c r="DTS345" s="23"/>
      <c r="DTT345" s="23"/>
      <c r="DTU345" s="23"/>
      <c r="DTV345" s="23"/>
      <c r="DTW345" s="23"/>
      <c r="DTX345" s="23"/>
      <c r="DTY345" s="23"/>
      <c r="DTZ345" s="23"/>
      <c r="DUA345" s="23"/>
      <c r="DUB345" s="23"/>
      <c r="DUC345" s="23"/>
      <c r="DUD345" s="23"/>
      <c r="DUE345" s="23"/>
      <c r="DUF345" s="23"/>
      <c r="DUG345" s="23"/>
      <c r="DUH345" s="23"/>
      <c r="DUI345" s="23"/>
      <c r="DUJ345" s="23"/>
      <c r="DUK345" s="23"/>
      <c r="DUL345" s="23"/>
      <c r="DUM345" s="23"/>
      <c r="DUN345" s="23"/>
      <c r="DUO345" s="23"/>
      <c r="DUP345" s="23"/>
      <c r="DUQ345" s="23"/>
      <c r="DUR345" s="23"/>
      <c r="DUS345" s="23"/>
      <c r="DUT345" s="23"/>
      <c r="DUU345" s="23"/>
      <c r="DUV345" s="23"/>
      <c r="DUW345" s="23"/>
      <c r="DUX345" s="23"/>
      <c r="DUY345" s="23"/>
      <c r="DUZ345" s="23"/>
      <c r="DVA345" s="23"/>
      <c r="DVB345" s="23"/>
      <c r="DVC345" s="23"/>
      <c r="DVD345" s="23"/>
      <c r="DVE345" s="23"/>
      <c r="DVF345" s="23"/>
      <c r="DVG345" s="23"/>
      <c r="DVH345" s="23"/>
      <c r="DVI345" s="23"/>
      <c r="DVJ345" s="23"/>
      <c r="DVK345" s="23"/>
      <c r="DVL345" s="23"/>
      <c r="DVM345" s="23"/>
      <c r="DVN345" s="23"/>
      <c r="DVO345" s="23"/>
      <c r="DVP345" s="23"/>
      <c r="DVQ345" s="23"/>
      <c r="DVR345" s="23"/>
      <c r="DVS345" s="23"/>
      <c r="DVT345" s="23"/>
      <c r="DVU345" s="23"/>
      <c r="DVV345" s="23"/>
      <c r="DVW345" s="23"/>
      <c r="DVX345" s="23"/>
      <c r="DVY345" s="23"/>
      <c r="DVZ345" s="23"/>
      <c r="DWA345" s="23"/>
      <c r="DWB345" s="23"/>
      <c r="DWC345" s="23"/>
      <c r="DWD345" s="23"/>
      <c r="DWE345" s="23"/>
      <c r="DWF345" s="23"/>
      <c r="DWG345" s="23"/>
      <c r="DWH345" s="23"/>
      <c r="DWI345" s="23"/>
      <c r="DWJ345" s="23"/>
      <c r="DWK345" s="23"/>
      <c r="DWL345" s="23"/>
      <c r="DWM345" s="23"/>
      <c r="DWN345" s="23"/>
      <c r="DWO345" s="23"/>
      <c r="DWP345" s="23"/>
      <c r="DWQ345" s="23"/>
      <c r="DWR345" s="23"/>
      <c r="DWS345" s="23"/>
      <c r="DWT345" s="23"/>
      <c r="DWU345" s="23"/>
      <c r="DWV345" s="23"/>
      <c r="DWW345" s="23"/>
      <c r="DWX345" s="23"/>
      <c r="DWY345" s="23"/>
      <c r="DWZ345" s="23"/>
      <c r="DXA345" s="23"/>
      <c r="DXB345" s="23"/>
      <c r="DXC345" s="23"/>
      <c r="DXD345" s="23"/>
      <c r="DXE345" s="23"/>
      <c r="DXF345" s="23"/>
      <c r="DXG345" s="23"/>
      <c r="DXH345" s="23"/>
      <c r="DXI345" s="23"/>
      <c r="DXJ345" s="23"/>
      <c r="DXK345" s="23"/>
      <c r="DXL345" s="23"/>
      <c r="DXM345" s="23"/>
      <c r="DXN345" s="23"/>
      <c r="DXO345" s="23"/>
      <c r="DXP345" s="23"/>
      <c r="DXQ345" s="23"/>
      <c r="DXR345" s="23"/>
      <c r="DXS345" s="23"/>
      <c r="DXT345" s="23"/>
      <c r="DXU345" s="23"/>
      <c r="DXV345" s="23"/>
      <c r="DXW345" s="23"/>
      <c r="DXX345" s="23"/>
      <c r="DXY345" s="23"/>
      <c r="DXZ345" s="23"/>
      <c r="DYA345" s="23"/>
      <c r="DYB345" s="23"/>
      <c r="DYC345" s="23"/>
      <c r="DYD345" s="23"/>
      <c r="DYE345" s="23"/>
      <c r="DYF345" s="23"/>
      <c r="DYG345" s="23"/>
      <c r="DYH345" s="23"/>
      <c r="DYI345" s="23"/>
      <c r="DYJ345" s="23"/>
      <c r="DYK345" s="23"/>
      <c r="DYL345" s="23"/>
      <c r="DYM345" s="23"/>
      <c r="DYN345" s="23"/>
      <c r="DYO345" s="23"/>
      <c r="DYP345" s="23"/>
      <c r="DYQ345" s="23"/>
      <c r="DYR345" s="23"/>
      <c r="DYS345" s="23"/>
      <c r="DYT345" s="23"/>
      <c r="DYU345" s="23"/>
      <c r="DYV345" s="23"/>
      <c r="DYW345" s="23"/>
      <c r="DYX345" s="23"/>
      <c r="DYY345" s="23"/>
      <c r="DYZ345" s="23"/>
      <c r="DZA345" s="23"/>
      <c r="DZB345" s="23"/>
      <c r="DZC345" s="23"/>
      <c r="DZD345" s="23"/>
      <c r="DZE345" s="23"/>
      <c r="DZF345" s="23"/>
      <c r="DZG345" s="23"/>
      <c r="DZH345" s="23"/>
      <c r="DZI345" s="23"/>
      <c r="DZJ345" s="23"/>
      <c r="DZK345" s="23"/>
      <c r="DZL345" s="23"/>
      <c r="DZM345" s="23"/>
      <c r="DZN345" s="23"/>
      <c r="DZO345" s="23"/>
      <c r="DZP345" s="23"/>
      <c r="DZQ345" s="23"/>
      <c r="DZR345" s="23"/>
      <c r="DZS345" s="23"/>
      <c r="DZT345" s="23"/>
      <c r="DZU345" s="23"/>
      <c r="DZV345" s="23"/>
      <c r="DZW345" s="23"/>
      <c r="DZX345" s="23"/>
      <c r="DZY345" s="23"/>
      <c r="DZZ345" s="23"/>
      <c r="EAA345" s="23"/>
      <c r="EAB345" s="23"/>
      <c r="EAC345" s="23"/>
      <c r="EAD345" s="23"/>
      <c r="EAE345" s="23"/>
      <c r="EAF345" s="23"/>
      <c r="EAG345" s="23"/>
      <c r="EAH345" s="23"/>
      <c r="EAI345" s="23"/>
      <c r="EAJ345" s="23"/>
      <c r="EAK345" s="23"/>
      <c r="EAL345" s="23"/>
      <c r="EAM345" s="23"/>
      <c r="EAN345" s="23"/>
      <c r="EAO345" s="23"/>
      <c r="EAP345" s="23"/>
      <c r="EAQ345" s="23"/>
      <c r="EAR345" s="23"/>
      <c r="EAS345" s="23"/>
      <c r="EAT345" s="23"/>
      <c r="EAU345" s="23"/>
      <c r="EAV345" s="23"/>
      <c r="EAW345" s="23"/>
      <c r="EAX345" s="23"/>
      <c r="EAY345" s="23"/>
      <c r="EAZ345" s="23"/>
      <c r="EBA345" s="23"/>
      <c r="EBB345" s="23"/>
      <c r="EBC345" s="23"/>
      <c r="EBD345" s="23"/>
      <c r="EBE345" s="23"/>
      <c r="EBF345" s="23"/>
      <c r="EBG345" s="23"/>
      <c r="EBH345" s="23"/>
      <c r="EBI345" s="23"/>
      <c r="EBJ345" s="23"/>
      <c r="EBK345" s="23"/>
      <c r="EBL345" s="23"/>
      <c r="EBM345" s="23"/>
      <c r="EBN345" s="23"/>
      <c r="EBO345" s="23"/>
      <c r="EBP345" s="23"/>
      <c r="EBQ345" s="23"/>
      <c r="EBR345" s="23"/>
      <c r="EBS345" s="23"/>
      <c r="EBT345" s="23"/>
      <c r="EBU345" s="23"/>
      <c r="EBV345" s="23"/>
      <c r="EBW345" s="23"/>
      <c r="EBX345" s="23"/>
      <c r="EBY345" s="23"/>
      <c r="EBZ345" s="23"/>
      <c r="ECA345" s="23"/>
      <c r="ECB345" s="23"/>
      <c r="ECC345" s="23"/>
      <c r="ECD345" s="23"/>
      <c r="ECE345" s="23"/>
      <c r="ECF345" s="23"/>
      <c r="ECG345" s="23"/>
      <c r="ECH345" s="23"/>
      <c r="ECI345" s="23"/>
      <c r="ECJ345" s="23"/>
      <c r="ECK345" s="23"/>
      <c r="ECL345" s="23"/>
      <c r="ECM345" s="23"/>
      <c r="ECN345" s="23"/>
      <c r="ECO345" s="23"/>
      <c r="ECP345" s="23"/>
      <c r="ECQ345" s="23"/>
      <c r="ECR345" s="23"/>
      <c r="ECS345" s="23"/>
      <c r="ECT345" s="23"/>
      <c r="ECU345" s="23"/>
      <c r="ECV345" s="23"/>
      <c r="ECW345" s="23"/>
      <c r="ECX345" s="23"/>
      <c r="ECY345" s="23"/>
      <c r="ECZ345" s="23"/>
      <c r="EDA345" s="23"/>
      <c r="EDB345" s="23"/>
      <c r="EDC345" s="23"/>
      <c r="EDD345" s="23"/>
      <c r="EDE345" s="23"/>
      <c r="EDF345" s="23"/>
      <c r="EDG345" s="23"/>
      <c r="EDH345" s="23"/>
      <c r="EDI345" s="23"/>
      <c r="EDJ345" s="23"/>
      <c r="EDK345" s="23"/>
      <c r="EDL345" s="23"/>
      <c r="EDM345" s="23"/>
      <c r="EDN345" s="23"/>
      <c r="EDO345" s="23"/>
      <c r="EDP345" s="23"/>
      <c r="EDQ345" s="23"/>
      <c r="EDR345" s="23"/>
      <c r="EDS345" s="23"/>
      <c r="EDT345" s="23"/>
      <c r="EDU345" s="23"/>
      <c r="EDV345" s="23"/>
      <c r="EDW345" s="23"/>
      <c r="EDX345" s="23"/>
      <c r="EDY345" s="23"/>
      <c r="EDZ345" s="23"/>
      <c r="EEA345" s="23"/>
      <c r="EEB345" s="23"/>
      <c r="EEC345" s="23"/>
      <c r="EED345" s="23"/>
      <c r="EEE345" s="23"/>
      <c r="EEF345" s="23"/>
      <c r="EEG345" s="23"/>
      <c r="EEH345" s="23"/>
      <c r="EEI345" s="23"/>
      <c r="EEJ345" s="23"/>
      <c r="EEK345" s="23"/>
      <c r="EEL345" s="23"/>
      <c r="EEM345" s="23"/>
      <c r="EEN345" s="23"/>
      <c r="EEO345" s="23"/>
      <c r="EEP345" s="23"/>
      <c r="EEQ345" s="23"/>
      <c r="EER345" s="23"/>
      <c r="EES345" s="23"/>
      <c r="EET345" s="23"/>
      <c r="EEU345" s="23"/>
      <c r="EEV345" s="23"/>
      <c r="EEW345" s="23"/>
      <c r="EEX345" s="23"/>
      <c r="EEY345" s="23"/>
      <c r="EEZ345" s="23"/>
      <c r="EFA345" s="23"/>
      <c r="EFB345" s="23"/>
      <c r="EFC345" s="23"/>
      <c r="EFD345" s="23"/>
      <c r="EFE345" s="23"/>
      <c r="EFF345" s="23"/>
      <c r="EFG345" s="23"/>
      <c r="EFH345" s="23"/>
      <c r="EFI345" s="23"/>
      <c r="EFJ345" s="23"/>
      <c r="EFK345" s="23"/>
      <c r="EFL345" s="23"/>
      <c r="EFM345" s="23"/>
      <c r="EFN345" s="23"/>
      <c r="EFO345" s="23"/>
      <c r="EFP345" s="23"/>
      <c r="EFQ345" s="23"/>
      <c r="EFR345" s="23"/>
      <c r="EFS345" s="23"/>
      <c r="EFT345" s="23"/>
      <c r="EFU345" s="23"/>
      <c r="EFV345" s="23"/>
      <c r="EFW345" s="23"/>
      <c r="EFX345" s="23"/>
      <c r="EFY345" s="23"/>
      <c r="EFZ345" s="23"/>
      <c r="EGA345" s="23"/>
      <c r="EGB345" s="23"/>
      <c r="EGC345" s="23"/>
      <c r="EGD345" s="23"/>
      <c r="EGE345" s="23"/>
      <c r="EGF345" s="23"/>
      <c r="EGG345" s="23"/>
      <c r="EGH345" s="23"/>
      <c r="EGI345" s="23"/>
      <c r="EGJ345" s="23"/>
      <c r="EGK345" s="23"/>
      <c r="EGL345" s="23"/>
      <c r="EGM345" s="23"/>
      <c r="EGN345" s="23"/>
      <c r="EGO345" s="23"/>
      <c r="EGP345" s="23"/>
      <c r="EGQ345" s="23"/>
      <c r="EGR345" s="23"/>
      <c r="EGS345" s="23"/>
      <c r="EGT345" s="23"/>
      <c r="EGU345" s="23"/>
      <c r="EGV345" s="23"/>
      <c r="EGW345" s="23"/>
      <c r="EGX345" s="23"/>
      <c r="EGY345" s="23"/>
      <c r="EGZ345" s="23"/>
      <c r="EHA345" s="23"/>
      <c r="EHB345" s="23"/>
      <c r="EHC345" s="23"/>
      <c r="EHD345" s="23"/>
      <c r="EHE345" s="23"/>
      <c r="EHF345" s="23"/>
      <c r="EHG345" s="23"/>
      <c r="EHH345" s="23"/>
      <c r="EHI345" s="23"/>
      <c r="EHJ345" s="23"/>
      <c r="EHK345" s="23"/>
      <c r="EHL345" s="23"/>
      <c r="EHM345" s="23"/>
      <c r="EHN345" s="23"/>
      <c r="EHO345" s="23"/>
      <c r="EHP345" s="23"/>
      <c r="EHQ345" s="23"/>
      <c r="EHR345" s="23"/>
      <c r="EHS345" s="23"/>
      <c r="EHT345" s="23"/>
      <c r="EHU345" s="23"/>
      <c r="EHV345" s="23"/>
      <c r="EHW345" s="23"/>
      <c r="EHX345" s="23"/>
      <c r="EHY345" s="23"/>
      <c r="EHZ345" s="23"/>
      <c r="EIA345" s="23"/>
      <c r="EIB345" s="23"/>
      <c r="EIC345" s="23"/>
      <c r="EID345" s="23"/>
      <c r="EIE345" s="23"/>
      <c r="EIF345" s="23"/>
      <c r="EIG345" s="23"/>
      <c r="EIH345" s="23"/>
      <c r="EII345" s="23"/>
      <c r="EIJ345" s="23"/>
      <c r="EIK345" s="23"/>
      <c r="EIL345" s="23"/>
      <c r="EIM345" s="23"/>
      <c r="EIN345" s="23"/>
      <c r="EIO345" s="23"/>
      <c r="EIP345" s="23"/>
      <c r="EIQ345" s="23"/>
      <c r="EIR345" s="23"/>
      <c r="EIS345" s="23"/>
      <c r="EIT345" s="23"/>
      <c r="EIU345" s="23"/>
      <c r="EIV345" s="23"/>
      <c r="EIW345" s="23"/>
      <c r="EIX345" s="23"/>
      <c r="EIY345" s="23"/>
      <c r="EIZ345" s="23"/>
      <c r="EJA345" s="23"/>
      <c r="EJB345" s="23"/>
      <c r="EJC345" s="23"/>
      <c r="EJD345" s="23"/>
      <c r="EJE345" s="23"/>
      <c r="EJF345" s="23"/>
      <c r="EJG345" s="23"/>
      <c r="EJH345" s="23"/>
      <c r="EJI345" s="23"/>
      <c r="EJJ345" s="23"/>
      <c r="EJK345" s="23"/>
      <c r="EJL345" s="23"/>
      <c r="EJM345" s="23"/>
      <c r="EJN345" s="23"/>
      <c r="EJO345" s="23"/>
      <c r="EJP345" s="23"/>
      <c r="EJQ345" s="23"/>
      <c r="EJR345" s="23"/>
      <c r="EJS345" s="23"/>
      <c r="EJT345" s="23"/>
      <c r="EJU345" s="23"/>
      <c r="EJV345" s="23"/>
      <c r="EJW345" s="23"/>
      <c r="EJX345" s="23"/>
      <c r="EJY345" s="23"/>
      <c r="EJZ345" s="23"/>
      <c r="EKA345" s="23"/>
      <c r="EKB345" s="23"/>
      <c r="EKC345" s="23"/>
      <c r="EKD345" s="23"/>
      <c r="EKE345" s="23"/>
      <c r="EKF345" s="23"/>
      <c r="EKG345" s="23"/>
      <c r="EKH345" s="23"/>
      <c r="EKI345" s="23"/>
      <c r="EKJ345" s="23"/>
      <c r="EKK345" s="23"/>
      <c r="EKL345" s="23"/>
      <c r="EKM345" s="23"/>
      <c r="EKN345" s="23"/>
      <c r="EKO345" s="23"/>
      <c r="EKP345" s="23"/>
      <c r="EKQ345" s="23"/>
      <c r="EKR345" s="23"/>
      <c r="EKS345" s="23"/>
      <c r="EKT345" s="23"/>
      <c r="EKU345" s="23"/>
      <c r="EKV345" s="23"/>
      <c r="EKW345" s="23"/>
      <c r="EKX345" s="23"/>
      <c r="EKY345" s="23"/>
      <c r="EKZ345" s="23"/>
      <c r="ELA345" s="23"/>
      <c r="ELB345" s="23"/>
      <c r="ELC345" s="23"/>
      <c r="ELD345" s="23"/>
      <c r="ELE345" s="23"/>
      <c r="ELF345" s="23"/>
      <c r="ELG345" s="23"/>
      <c r="ELH345" s="23"/>
      <c r="ELI345" s="23"/>
      <c r="ELJ345" s="23"/>
      <c r="ELK345" s="23"/>
      <c r="ELL345" s="23"/>
      <c r="ELM345" s="23"/>
      <c r="ELN345" s="23"/>
      <c r="ELO345" s="23"/>
      <c r="ELP345" s="23"/>
      <c r="ELQ345" s="23"/>
      <c r="ELR345" s="23"/>
      <c r="ELS345" s="23"/>
      <c r="ELT345" s="23"/>
      <c r="ELU345" s="23"/>
      <c r="ELV345" s="23"/>
      <c r="ELW345" s="23"/>
      <c r="ELX345" s="23"/>
      <c r="ELY345" s="23"/>
      <c r="ELZ345" s="23"/>
      <c r="EMA345" s="23"/>
      <c r="EMB345" s="23"/>
      <c r="EMC345" s="23"/>
      <c r="EMD345" s="23"/>
      <c r="EME345" s="23"/>
      <c r="EMF345" s="23"/>
      <c r="EMG345" s="23"/>
      <c r="EMH345" s="23"/>
      <c r="EMI345" s="23"/>
      <c r="EMJ345" s="23"/>
      <c r="EMK345" s="23"/>
      <c r="EML345" s="23"/>
      <c r="EMM345" s="23"/>
      <c r="EMN345" s="23"/>
      <c r="EMO345" s="23"/>
      <c r="EMP345" s="23"/>
      <c r="EMQ345" s="23"/>
      <c r="EMR345" s="23"/>
      <c r="EMS345" s="23"/>
      <c r="EMT345" s="23"/>
      <c r="EMU345" s="23"/>
      <c r="EMV345" s="23"/>
      <c r="EMW345" s="23"/>
      <c r="EMX345" s="23"/>
      <c r="EMY345" s="23"/>
      <c r="EMZ345" s="23"/>
      <c r="ENA345" s="23"/>
      <c r="ENB345" s="23"/>
      <c r="ENC345" s="23"/>
      <c r="END345" s="23"/>
      <c r="ENE345" s="23"/>
      <c r="ENF345" s="23"/>
      <c r="ENG345" s="23"/>
      <c r="ENH345" s="23"/>
      <c r="ENI345" s="23"/>
      <c r="ENJ345" s="23"/>
      <c r="ENK345" s="23"/>
      <c r="ENL345" s="23"/>
      <c r="ENM345" s="23"/>
      <c r="ENN345" s="23"/>
      <c r="ENO345" s="23"/>
      <c r="ENP345" s="23"/>
      <c r="ENQ345" s="23"/>
      <c r="ENR345" s="23"/>
      <c r="ENS345" s="23"/>
      <c r="ENT345" s="23"/>
      <c r="ENU345" s="23"/>
      <c r="ENV345" s="23"/>
      <c r="ENW345" s="23"/>
      <c r="ENX345" s="23"/>
      <c r="ENY345" s="23"/>
      <c r="ENZ345" s="23"/>
      <c r="EOA345" s="23"/>
      <c r="EOB345" s="23"/>
      <c r="EOC345" s="23"/>
      <c r="EOD345" s="23"/>
      <c r="EOE345" s="23"/>
      <c r="EOF345" s="23"/>
      <c r="EOG345" s="23"/>
      <c r="EOH345" s="23"/>
      <c r="EOI345" s="23"/>
      <c r="EOJ345" s="23"/>
      <c r="EOK345" s="23"/>
      <c r="EOL345" s="23"/>
      <c r="EOM345" s="23"/>
      <c r="EON345" s="23"/>
      <c r="EOO345" s="23"/>
      <c r="EOP345" s="23"/>
      <c r="EOQ345" s="23"/>
      <c r="EOR345" s="23"/>
      <c r="EOS345" s="23"/>
      <c r="EOT345" s="23"/>
      <c r="EOU345" s="23"/>
      <c r="EOV345" s="23"/>
      <c r="EOW345" s="23"/>
      <c r="EOX345" s="23"/>
      <c r="EOY345" s="23"/>
      <c r="EOZ345" s="23"/>
      <c r="EPA345" s="23"/>
      <c r="EPB345" s="23"/>
      <c r="EPC345" s="23"/>
      <c r="EPD345" s="23"/>
      <c r="EPE345" s="23"/>
      <c r="EPF345" s="23"/>
      <c r="EPG345" s="23"/>
      <c r="EPH345" s="23"/>
      <c r="EPI345" s="23"/>
      <c r="EPJ345" s="23"/>
      <c r="EPK345" s="23"/>
      <c r="EPL345" s="23"/>
      <c r="EPM345" s="23"/>
      <c r="EPN345" s="23"/>
      <c r="EPO345" s="23"/>
      <c r="EPP345" s="23"/>
      <c r="EPQ345" s="23"/>
      <c r="EPR345" s="23"/>
      <c r="EPS345" s="23"/>
      <c r="EPT345" s="23"/>
      <c r="EPU345" s="23"/>
      <c r="EPV345" s="23"/>
      <c r="EPW345" s="23"/>
      <c r="EPX345" s="23"/>
      <c r="EPY345" s="23"/>
      <c r="EPZ345" s="23"/>
      <c r="EQA345" s="23"/>
      <c r="EQB345" s="23"/>
      <c r="EQC345" s="23"/>
      <c r="EQD345" s="23"/>
      <c r="EQE345" s="23"/>
      <c r="EQF345" s="23"/>
      <c r="EQG345" s="23"/>
      <c r="EQH345" s="23"/>
      <c r="EQI345" s="23"/>
      <c r="EQJ345" s="23"/>
      <c r="EQK345" s="23"/>
      <c r="EQL345" s="23"/>
      <c r="EQM345" s="23"/>
      <c r="EQN345" s="23"/>
      <c r="EQO345" s="23"/>
      <c r="EQP345" s="23"/>
      <c r="EQQ345" s="23"/>
      <c r="EQR345" s="23"/>
      <c r="EQS345" s="23"/>
      <c r="EQT345" s="23"/>
      <c r="EQU345" s="23"/>
      <c r="EQV345" s="23"/>
      <c r="EQW345" s="23"/>
      <c r="EQX345" s="23"/>
      <c r="EQY345" s="23"/>
      <c r="EQZ345" s="23"/>
      <c r="ERA345" s="23"/>
      <c r="ERB345" s="23"/>
      <c r="ERC345" s="23"/>
      <c r="ERD345" s="23"/>
      <c r="ERE345" s="23"/>
      <c r="ERF345" s="23"/>
      <c r="ERG345" s="23"/>
      <c r="ERH345" s="23"/>
      <c r="ERI345" s="23"/>
      <c r="ERJ345" s="23"/>
      <c r="ERK345" s="23"/>
      <c r="ERL345" s="23"/>
      <c r="ERM345" s="23"/>
      <c r="ERN345" s="23"/>
      <c r="ERO345" s="23"/>
      <c r="ERP345" s="23"/>
      <c r="ERQ345" s="23"/>
      <c r="ERR345" s="23"/>
      <c r="ERS345" s="23"/>
      <c r="ERT345" s="23"/>
      <c r="ERU345" s="23"/>
      <c r="ERV345" s="23"/>
      <c r="ERW345" s="23"/>
      <c r="ERX345" s="23"/>
      <c r="ERY345" s="23"/>
      <c r="ERZ345" s="23"/>
      <c r="ESA345" s="23"/>
      <c r="ESB345" s="23"/>
      <c r="ESC345" s="23"/>
      <c r="ESD345" s="23"/>
      <c r="ESE345" s="23"/>
      <c r="ESF345" s="23"/>
      <c r="ESG345" s="23"/>
      <c r="ESH345" s="23"/>
      <c r="ESI345" s="23"/>
      <c r="ESJ345" s="23"/>
      <c r="ESK345" s="23"/>
      <c r="ESL345" s="23"/>
      <c r="ESM345" s="23"/>
      <c r="ESN345" s="23"/>
      <c r="ESO345" s="23"/>
      <c r="ESP345" s="23"/>
      <c r="ESQ345" s="23"/>
      <c r="ESR345" s="23"/>
      <c r="ESS345" s="23"/>
      <c r="EST345" s="23"/>
      <c r="ESU345" s="23"/>
      <c r="ESV345" s="23"/>
      <c r="ESW345" s="23"/>
      <c r="ESX345" s="23"/>
      <c r="ESY345" s="23"/>
      <c r="ESZ345" s="23"/>
      <c r="ETA345" s="23"/>
      <c r="ETB345" s="23"/>
      <c r="ETC345" s="23"/>
      <c r="ETD345" s="23"/>
      <c r="ETE345" s="23"/>
      <c r="ETF345" s="23"/>
      <c r="ETG345" s="23"/>
      <c r="ETH345" s="23"/>
      <c r="ETI345" s="23"/>
      <c r="ETJ345" s="23"/>
      <c r="ETK345" s="23"/>
      <c r="ETL345" s="23"/>
      <c r="ETM345" s="23"/>
      <c r="ETN345" s="23"/>
      <c r="ETO345" s="23"/>
      <c r="ETP345" s="23"/>
      <c r="ETQ345" s="23"/>
      <c r="ETR345" s="23"/>
      <c r="ETS345" s="23"/>
      <c r="ETT345" s="23"/>
      <c r="ETU345" s="23"/>
      <c r="ETV345" s="23"/>
      <c r="ETW345" s="23"/>
      <c r="ETX345" s="23"/>
      <c r="ETY345" s="23"/>
      <c r="ETZ345" s="23"/>
      <c r="EUA345" s="23"/>
      <c r="EUB345" s="23"/>
      <c r="EUC345" s="23"/>
      <c r="EUD345" s="23"/>
      <c r="EUE345" s="23"/>
      <c r="EUF345" s="23"/>
      <c r="EUG345" s="23"/>
      <c r="EUH345" s="23"/>
      <c r="EUI345" s="23"/>
      <c r="EUJ345" s="23"/>
      <c r="EUK345" s="23"/>
      <c r="EUL345" s="23"/>
      <c r="EUM345" s="23"/>
      <c r="EUN345" s="23"/>
      <c r="EUO345" s="23"/>
      <c r="EUP345" s="23"/>
      <c r="EUQ345" s="23"/>
      <c r="EUR345" s="23"/>
      <c r="EUS345" s="23"/>
      <c r="EUT345" s="23"/>
      <c r="EUU345" s="23"/>
      <c r="EUV345" s="23"/>
      <c r="EUW345" s="23"/>
      <c r="EUX345" s="23"/>
      <c r="EUY345" s="23"/>
      <c r="EUZ345" s="23"/>
      <c r="EVA345" s="23"/>
      <c r="EVB345" s="23"/>
      <c r="EVC345" s="23"/>
      <c r="EVD345" s="23"/>
      <c r="EVE345" s="23"/>
      <c r="EVF345" s="23"/>
      <c r="EVG345" s="23"/>
      <c r="EVH345" s="23"/>
      <c r="EVI345" s="23"/>
      <c r="EVJ345" s="23"/>
      <c r="EVK345" s="23"/>
      <c r="EVL345" s="23"/>
      <c r="EVM345" s="23"/>
      <c r="EVN345" s="23"/>
      <c r="EVO345" s="23"/>
      <c r="EVP345" s="23"/>
      <c r="EVQ345" s="23"/>
      <c r="EVR345" s="23"/>
      <c r="EVS345" s="23"/>
      <c r="EVT345" s="23"/>
      <c r="EVU345" s="23"/>
      <c r="EVV345" s="23"/>
      <c r="EVW345" s="23"/>
      <c r="EVX345" s="23"/>
      <c r="EVY345" s="23"/>
      <c r="EVZ345" s="23"/>
      <c r="EWA345" s="23"/>
      <c r="EWB345" s="23"/>
      <c r="EWC345" s="23"/>
      <c r="EWD345" s="23"/>
      <c r="EWE345" s="23"/>
      <c r="EWF345" s="23"/>
      <c r="EWG345" s="23"/>
      <c r="EWH345" s="23"/>
      <c r="EWI345" s="23"/>
      <c r="EWJ345" s="23"/>
      <c r="EWK345" s="23"/>
      <c r="EWL345" s="23"/>
      <c r="EWM345" s="23"/>
      <c r="EWN345" s="23"/>
      <c r="EWO345" s="23"/>
      <c r="EWP345" s="23"/>
      <c r="EWQ345" s="23"/>
      <c r="EWR345" s="23"/>
      <c r="EWS345" s="23"/>
      <c r="EWT345" s="23"/>
      <c r="EWU345" s="23"/>
      <c r="EWV345" s="23"/>
      <c r="EWW345" s="23"/>
      <c r="EWX345" s="23"/>
      <c r="EWY345" s="23"/>
      <c r="EWZ345" s="23"/>
      <c r="EXA345" s="23"/>
      <c r="EXB345" s="23"/>
      <c r="EXC345" s="23"/>
      <c r="EXD345" s="23"/>
      <c r="EXE345" s="23"/>
      <c r="EXF345" s="23"/>
      <c r="EXG345" s="23"/>
      <c r="EXH345" s="23"/>
      <c r="EXI345" s="23"/>
      <c r="EXJ345" s="23"/>
      <c r="EXK345" s="23"/>
      <c r="EXL345" s="23"/>
      <c r="EXM345" s="23"/>
      <c r="EXN345" s="23"/>
      <c r="EXO345" s="23"/>
      <c r="EXP345" s="23"/>
      <c r="EXQ345" s="23"/>
      <c r="EXR345" s="23"/>
      <c r="EXS345" s="23"/>
      <c r="EXT345" s="23"/>
      <c r="EXU345" s="23"/>
      <c r="EXV345" s="23"/>
      <c r="EXW345" s="23"/>
      <c r="EXX345" s="23"/>
      <c r="EXY345" s="23"/>
      <c r="EXZ345" s="23"/>
      <c r="EYA345" s="23"/>
      <c r="EYB345" s="23"/>
      <c r="EYC345" s="23"/>
      <c r="EYD345" s="23"/>
      <c r="EYE345" s="23"/>
      <c r="EYF345" s="23"/>
      <c r="EYG345" s="23"/>
      <c r="EYH345" s="23"/>
      <c r="EYI345" s="23"/>
      <c r="EYJ345" s="23"/>
      <c r="EYK345" s="23"/>
      <c r="EYL345" s="23"/>
      <c r="EYM345" s="23"/>
      <c r="EYN345" s="23"/>
      <c r="EYO345" s="23"/>
      <c r="EYP345" s="23"/>
      <c r="EYQ345" s="23"/>
      <c r="EYR345" s="23"/>
      <c r="EYS345" s="23"/>
      <c r="EYT345" s="23"/>
      <c r="EYU345" s="23"/>
      <c r="EYV345" s="23"/>
      <c r="EYW345" s="23"/>
      <c r="EYX345" s="23"/>
      <c r="EYY345" s="23"/>
      <c r="EYZ345" s="23"/>
      <c r="EZA345" s="23"/>
      <c r="EZB345" s="23"/>
      <c r="EZC345" s="23"/>
      <c r="EZD345" s="23"/>
      <c r="EZE345" s="23"/>
      <c r="EZF345" s="23"/>
      <c r="EZG345" s="23"/>
      <c r="EZH345" s="23"/>
      <c r="EZI345" s="23"/>
      <c r="EZJ345" s="23"/>
      <c r="EZK345" s="23"/>
      <c r="EZL345" s="23"/>
      <c r="EZM345" s="23"/>
      <c r="EZN345" s="23"/>
      <c r="EZO345" s="23"/>
      <c r="EZP345" s="23"/>
      <c r="EZQ345" s="23"/>
      <c r="EZR345" s="23"/>
      <c r="EZS345" s="23"/>
      <c r="EZT345" s="23"/>
      <c r="EZU345" s="23"/>
      <c r="EZV345" s="23"/>
      <c r="EZW345" s="23"/>
      <c r="EZX345" s="23"/>
      <c r="EZY345" s="23"/>
      <c r="EZZ345" s="23"/>
      <c r="FAA345" s="23"/>
      <c r="FAB345" s="23"/>
      <c r="FAC345" s="23"/>
      <c r="FAD345" s="23"/>
      <c r="FAE345" s="23"/>
      <c r="FAF345" s="23"/>
      <c r="FAG345" s="23"/>
      <c r="FAH345" s="23"/>
      <c r="FAI345" s="23"/>
      <c r="FAJ345" s="23"/>
      <c r="FAK345" s="23"/>
      <c r="FAL345" s="23"/>
      <c r="FAM345" s="23"/>
      <c r="FAN345" s="23"/>
      <c r="FAO345" s="23"/>
      <c r="FAP345" s="23"/>
      <c r="FAQ345" s="23"/>
      <c r="FAR345" s="23"/>
      <c r="FAS345" s="23"/>
      <c r="FAT345" s="23"/>
      <c r="FAU345" s="23"/>
      <c r="FAV345" s="23"/>
      <c r="FAW345" s="23"/>
      <c r="FAX345" s="23"/>
      <c r="FAY345" s="23"/>
      <c r="FAZ345" s="23"/>
      <c r="FBA345" s="23"/>
      <c r="FBB345" s="23"/>
      <c r="FBC345" s="23"/>
      <c r="FBD345" s="23"/>
      <c r="FBE345" s="23"/>
      <c r="FBF345" s="23"/>
      <c r="FBG345" s="23"/>
      <c r="FBH345" s="23"/>
      <c r="FBI345" s="23"/>
      <c r="FBJ345" s="23"/>
      <c r="FBK345" s="23"/>
      <c r="FBL345" s="23"/>
      <c r="FBM345" s="23"/>
      <c r="FBN345" s="23"/>
      <c r="FBO345" s="23"/>
      <c r="FBP345" s="23"/>
      <c r="FBQ345" s="23"/>
      <c r="FBR345" s="23"/>
      <c r="FBS345" s="23"/>
      <c r="FBT345" s="23"/>
      <c r="FBU345" s="23"/>
      <c r="FBV345" s="23"/>
      <c r="FBW345" s="23"/>
      <c r="FBX345" s="23"/>
      <c r="FBY345" s="23"/>
      <c r="FBZ345" s="23"/>
      <c r="FCA345" s="23"/>
      <c r="FCB345" s="23"/>
      <c r="FCC345" s="23"/>
      <c r="FCD345" s="23"/>
      <c r="FCE345" s="23"/>
      <c r="FCF345" s="23"/>
      <c r="FCG345" s="23"/>
      <c r="FCH345" s="23"/>
      <c r="FCI345" s="23"/>
      <c r="FCJ345" s="23"/>
      <c r="FCK345" s="23"/>
      <c r="FCL345" s="23"/>
      <c r="FCM345" s="23"/>
      <c r="FCN345" s="23"/>
      <c r="FCO345" s="23"/>
      <c r="FCP345" s="23"/>
      <c r="FCQ345" s="23"/>
      <c r="FCR345" s="23"/>
      <c r="FCS345" s="23"/>
      <c r="FCT345" s="23"/>
      <c r="FCU345" s="23"/>
      <c r="FCV345" s="23"/>
      <c r="FCW345" s="23"/>
      <c r="FCX345" s="23"/>
      <c r="FCY345" s="23"/>
      <c r="FCZ345" s="23"/>
      <c r="FDA345" s="23"/>
      <c r="FDB345" s="23"/>
      <c r="FDC345" s="23"/>
      <c r="FDD345" s="23"/>
      <c r="FDE345" s="23"/>
      <c r="FDF345" s="23"/>
      <c r="FDG345" s="23"/>
      <c r="FDH345" s="23"/>
      <c r="FDI345" s="23"/>
      <c r="FDJ345" s="23"/>
      <c r="FDK345" s="23"/>
      <c r="FDL345" s="23"/>
      <c r="FDM345" s="23"/>
      <c r="FDN345" s="23"/>
      <c r="FDO345" s="23"/>
      <c r="FDP345" s="23"/>
      <c r="FDQ345" s="23"/>
      <c r="FDR345" s="23"/>
      <c r="FDS345" s="23"/>
      <c r="FDT345" s="23"/>
      <c r="FDU345" s="23"/>
      <c r="FDV345" s="23"/>
      <c r="FDW345" s="23"/>
      <c r="FDX345" s="23"/>
      <c r="FDY345" s="23"/>
      <c r="FDZ345" s="23"/>
      <c r="FEA345" s="23"/>
      <c r="FEB345" s="23"/>
      <c r="FEC345" s="23"/>
      <c r="FED345" s="23"/>
      <c r="FEE345" s="23"/>
      <c r="FEF345" s="23"/>
      <c r="FEG345" s="23"/>
      <c r="FEH345" s="23"/>
      <c r="FEI345" s="23"/>
      <c r="FEJ345" s="23"/>
      <c r="FEK345" s="23"/>
      <c r="FEL345" s="23"/>
      <c r="FEM345" s="23"/>
      <c r="FEN345" s="23"/>
      <c r="FEO345" s="23"/>
      <c r="FEP345" s="23"/>
      <c r="FEQ345" s="23"/>
      <c r="FER345" s="23"/>
      <c r="FES345" s="23"/>
      <c r="FET345" s="23"/>
      <c r="FEU345" s="23"/>
      <c r="FEV345" s="23"/>
      <c r="FEW345" s="23"/>
      <c r="FEX345" s="23"/>
      <c r="FEY345" s="23"/>
      <c r="FEZ345" s="23"/>
      <c r="FFA345" s="23"/>
      <c r="FFB345" s="23"/>
      <c r="FFC345" s="23"/>
      <c r="FFD345" s="23"/>
      <c r="FFE345" s="23"/>
      <c r="FFF345" s="23"/>
      <c r="FFG345" s="23"/>
      <c r="FFH345" s="23"/>
      <c r="FFI345" s="23"/>
      <c r="FFJ345" s="23"/>
      <c r="FFK345" s="23"/>
      <c r="FFL345" s="23"/>
      <c r="FFM345" s="23"/>
      <c r="FFN345" s="23"/>
      <c r="FFO345" s="23"/>
      <c r="FFP345" s="23"/>
      <c r="FFQ345" s="23"/>
      <c r="FFR345" s="23"/>
      <c r="FFS345" s="23"/>
      <c r="FFT345" s="23"/>
      <c r="FFU345" s="23"/>
      <c r="FFV345" s="23"/>
      <c r="FFW345" s="23"/>
      <c r="FFX345" s="23"/>
      <c r="FFY345" s="23"/>
      <c r="FFZ345" s="23"/>
      <c r="FGA345" s="23"/>
      <c r="FGB345" s="23"/>
      <c r="FGC345" s="23"/>
      <c r="FGD345" s="23"/>
      <c r="FGE345" s="23"/>
      <c r="FGF345" s="23"/>
      <c r="FGG345" s="23"/>
      <c r="FGH345" s="23"/>
      <c r="FGI345" s="23"/>
      <c r="FGJ345" s="23"/>
      <c r="FGK345" s="23"/>
      <c r="FGL345" s="23"/>
      <c r="FGM345" s="23"/>
      <c r="FGN345" s="23"/>
      <c r="FGO345" s="23"/>
      <c r="FGP345" s="23"/>
      <c r="FGQ345" s="23"/>
      <c r="FGR345" s="23"/>
      <c r="FGS345" s="23"/>
      <c r="FGT345" s="23"/>
      <c r="FGU345" s="23"/>
      <c r="FGV345" s="23"/>
      <c r="FGW345" s="23"/>
      <c r="FGX345" s="23"/>
      <c r="FGY345" s="23"/>
      <c r="FGZ345" s="23"/>
      <c r="FHA345" s="23"/>
      <c r="FHB345" s="23"/>
      <c r="FHC345" s="23"/>
      <c r="FHD345" s="23"/>
      <c r="FHE345" s="23"/>
      <c r="FHF345" s="23"/>
      <c r="FHG345" s="23"/>
      <c r="FHH345" s="23"/>
      <c r="FHI345" s="23"/>
      <c r="FHJ345" s="23"/>
      <c r="FHK345" s="23"/>
      <c r="FHL345" s="23"/>
      <c r="FHM345" s="23"/>
      <c r="FHN345" s="23"/>
      <c r="FHO345" s="23"/>
      <c r="FHP345" s="23"/>
      <c r="FHQ345" s="23"/>
      <c r="FHR345" s="23"/>
      <c r="FHS345" s="23"/>
      <c r="FHT345" s="23"/>
      <c r="FHU345" s="23"/>
      <c r="FHV345" s="23"/>
      <c r="FHW345" s="23"/>
      <c r="FHX345" s="23"/>
      <c r="FHY345" s="23"/>
      <c r="FHZ345" s="23"/>
      <c r="FIA345" s="23"/>
      <c r="FIB345" s="23"/>
      <c r="FIC345" s="23"/>
      <c r="FID345" s="23"/>
      <c r="FIE345" s="23"/>
      <c r="FIF345" s="23"/>
      <c r="FIG345" s="23"/>
      <c r="FIH345" s="23"/>
      <c r="FII345" s="23"/>
      <c r="FIJ345" s="23"/>
      <c r="FIK345" s="23"/>
      <c r="FIL345" s="23"/>
      <c r="FIM345" s="23"/>
      <c r="FIN345" s="23"/>
      <c r="FIO345" s="23"/>
      <c r="FIP345" s="23"/>
      <c r="FIQ345" s="23"/>
      <c r="FIR345" s="23"/>
      <c r="FIS345" s="23"/>
      <c r="FIT345" s="23"/>
      <c r="FIU345" s="23"/>
      <c r="FIV345" s="23"/>
      <c r="FIW345" s="23"/>
      <c r="FIX345" s="23"/>
      <c r="FIY345" s="23"/>
      <c r="FIZ345" s="23"/>
      <c r="FJA345" s="23"/>
      <c r="FJB345" s="23"/>
      <c r="FJC345" s="23"/>
      <c r="FJD345" s="23"/>
      <c r="FJE345" s="23"/>
      <c r="FJF345" s="23"/>
      <c r="FJG345" s="23"/>
      <c r="FJH345" s="23"/>
      <c r="FJI345" s="23"/>
      <c r="FJJ345" s="23"/>
      <c r="FJK345" s="23"/>
      <c r="FJL345" s="23"/>
      <c r="FJM345" s="23"/>
      <c r="FJN345" s="23"/>
      <c r="FJO345" s="23"/>
      <c r="FJP345" s="23"/>
      <c r="FJQ345" s="23"/>
      <c r="FJR345" s="23"/>
      <c r="FJS345" s="23"/>
      <c r="FJT345" s="23"/>
      <c r="FJU345" s="23"/>
      <c r="FJV345" s="23"/>
      <c r="FJW345" s="23"/>
      <c r="FJX345" s="23"/>
      <c r="FJY345" s="23"/>
      <c r="FJZ345" s="23"/>
      <c r="FKA345" s="23"/>
      <c r="FKB345" s="23"/>
      <c r="FKC345" s="23"/>
      <c r="FKD345" s="23"/>
      <c r="FKE345" s="23"/>
      <c r="FKF345" s="23"/>
      <c r="FKG345" s="23"/>
      <c r="FKH345" s="23"/>
      <c r="FKI345" s="23"/>
      <c r="FKJ345" s="23"/>
      <c r="FKK345" s="23"/>
      <c r="FKL345" s="23"/>
      <c r="FKM345" s="23"/>
      <c r="FKN345" s="23"/>
      <c r="FKO345" s="23"/>
      <c r="FKP345" s="23"/>
      <c r="FKQ345" s="23"/>
      <c r="FKR345" s="23"/>
      <c r="FKS345" s="23"/>
      <c r="FKT345" s="23"/>
      <c r="FKU345" s="23"/>
      <c r="FKV345" s="23"/>
      <c r="FKW345" s="23"/>
      <c r="FKX345" s="23"/>
      <c r="FKY345" s="23"/>
      <c r="FKZ345" s="23"/>
      <c r="FLA345" s="23"/>
      <c r="FLB345" s="23"/>
      <c r="FLC345" s="23"/>
      <c r="FLD345" s="23"/>
      <c r="FLE345" s="23"/>
      <c r="FLF345" s="23"/>
      <c r="FLG345" s="23"/>
      <c r="FLH345" s="23"/>
      <c r="FLI345" s="23"/>
      <c r="FLJ345" s="23"/>
      <c r="FLK345" s="23"/>
      <c r="FLL345" s="23"/>
      <c r="FLM345" s="23"/>
      <c r="FLN345" s="23"/>
      <c r="FLO345" s="23"/>
      <c r="FLP345" s="23"/>
      <c r="FLQ345" s="23"/>
      <c r="FLR345" s="23"/>
      <c r="FLS345" s="23"/>
      <c r="FLT345" s="23"/>
      <c r="FLU345" s="23"/>
      <c r="FLV345" s="23"/>
      <c r="FLW345" s="23"/>
      <c r="FLX345" s="23"/>
      <c r="FLY345" s="23"/>
      <c r="FLZ345" s="23"/>
      <c r="FMA345" s="23"/>
      <c r="FMB345" s="23"/>
      <c r="FMC345" s="23"/>
      <c r="FMD345" s="23"/>
      <c r="FME345" s="23"/>
      <c r="FMF345" s="23"/>
      <c r="FMG345" s="23"/>
      <c r="FMH345" s="23"/>
      <c r="FMI345" s="23"/>
      <c r="FMJ345" s="23"/>
      <c r="FMK345" s="23"/>
      <c r="FML345" s="23"/>
      <c r="FMM345" s="23"/>
      <c r="FMN345" s="23"/>
      <c r="FMO345" s="23"/>
      <c r="FMP345" s="23"/>
      <c r="FMQ345" s="23"/>
      <c r="FMR345" s="23"/>
      <c r="FMS345" s="23"/>
      <c r="FMT345" s="23"/>
      <c r="FMU345" s="23"/>
      <c r="FMV345" s="23"/>
      <c r="FMW345" s="23"/>
      <c r="FMX345" s="23"/>
      <c r="FMY345" s="23"/>
      <c r="FMZ345" s="23"/>
      <c r="FNA345" s="23"/>
      <c r="FNB345" s="23"/>
      <c r="FNC345" s="23"/>
      <c r="FND345" s="23"/>
      <c r="FNE345" s="23"/>
      <c r="FNF345" s="23"/>
      <c r="FNG345" s="23"/>
      <c r="FNH345" s="23"/>
      <c r="FNI345" s="23"/>
      <c r="FNJ345" s="23"/>
      <c r="FNK345" s="23"/>
      <c r="FNL345" s="23"/>
      <c r="FNM345" s="23"/>
      <c r="FNN345" s="23"/>
      <c r="FNO345" s="23"/>
      <c r="FNP345" s="23"/>
      <c r="FNQ345" s="23"/>
      <c r="FNR345" s="23"/>
      <c r="FNS345" s="23"/>
      <c r="FNT345" s="23"/>
      <c r="FNU345" s="23"/>
      <c r="FNV345" s="23"/>
      <c r="FNW345" s="23"/>
      <c r="FNX345" s="23"/>
      <c r="FNY345" s="23"/>
      <c r="FNZ345" s="23"/>
      <c r="FOA345" s="23"/>
      <c r="FOB345" s="23"/>
      <c r="FOC345" s="23"/>
      <c r="FOD345" s="23"/>
      <c r="FOE345" s="23"/>
      <c r="FOF345" s="23"/>
      <c r="FOG345" s="23"/>
      <c r="FOH345" s="23"/>
      <c r="FOI345" s="23"/>
      <c r="FOJ345" s="23"/>
      <c r="FOK345" s="23"/>
      <c r="FOL345" s="23"/>
      <c r="FOM345" s="23"/>
      <c r="FON345" s="23"/>
      <c r="FOO345" s="23"/>
      <c r="FOP345" s="23"/>
      <c r="FOQ345" s="23"/>
      <c r="FOR345" s="23"/>
      <c r="FOS345" s="23"/>
      <c r="FOT345" s="23"/>
      <c r="FOU345" s="23"/>
      <c r="FOV345" s="23"/>
      <c r="FOW345" s="23"/>
      <c r="FOX345" s="23"/>
      <c r="FOY345" s="23"/>
      <c r="FOZ345" s="23"/>
      <c r="FPA345" s="23"/>
      <c r="FPB345" s="23"/>
      <c r="FPC345" s="23"/>
      <c r="FPD345" s="23"/>
      <c r="FPE345" s="23"/>
      <c r="FPF345" s="23"/>
      <c r="FPG345" s="23"/>
      <c r="FPH345" s="23"/>
      <c r="FPI345" s="23"/>
      <c r="FPJ345" s="23"/>
      <c r="FPK345" s="23"/>
      <c r="FPL345" s="23"/>
      <c r="FPM345" s="23"/>
      <c r="FPN345" s="23"/>
      <c r="FPO345" s="23"/>
      <c r="FPP345" s="23"/>
      <c r="FPQ345" s="23"/>
      <c r="FPR345" s="23"/>
      <c r="FPS345" s="23"/>
      <c r="FPT345" s="23"/>
      <c r="FPU345" s="23"/>
      <c r="FPV345" s="23"/>
      <c r="FPW345" s="23"/>
      <c r="FPX345" s="23"/>
      <c r="FPY345" s="23"/>
      <c r="FPZ345" s="23"/>
      <c r="FQA345" s="23"/>
      <c r="FQB345" s="23"/>
      <c r="FQC345" s="23"/>
      <c r="FQD345" s="23"/>
      <c r="FQE345" s="23"/>
      <c r="FQF345" s="23"/>
      <c r="FQG345" s="23"/>
      <c r="FQH345" s="23"/>
      <c r="FQI345" s="23"/>
      <c r="FQJ345" s="23"/>
      <c r="FQK345" s="23"/>
      <c r="FQL345" s="23"/>
      <c r="FQM345" s="23"/>
      <c r="FQN345" s="23"/>
      <c r="FQO345" s="23"/>
      <c r="FQP345" s="23"/>
      <c r="FQQ345" s="23"/>
      <c r="FQR345" s="23"/>
      <c r="FQS345" s="23"/>
      <c r="FQT345" s="23"/>
      <c r="FQU345" s="23"/>
      <c r="FQV345" s="23"/>
      <c r="FQW345" s="23"/>
      <c r="FQX345" s="23"/>
      <c r="FQY345" s="23"/>
      <c r="FQZ345" s="23"/>
      <c r="FRA345" s="23"/>
      <c r="FRB345" s="23"/>
      <c r="FRC345" s="23"/>
      <c r="FRD345" s="23"/>
      <c r="FRE345" s="23"/>
      <c r="FRF345" s="23"/>
      <c r="FRG345" s="23"/>
      <c r="FRH345" s="23"/>
      <c r="FRI345" s="23"/>
      <c r="FRJ345" s="23"/>
      <c r="FRK345" s="23"/>
      <c r="FRL345" s="23"/>
      <c r="FRM345" s="23"/>
      <c r="FRN345" s="23"/>
      <c r="FRO345" s="23"/>
      <c r="FRP345" s="23"/>
      <c r="FRQ345" s="23"/>
      <c r="FRR345" s="23"/>
      <c r="FRS345" s="23"/>
      <c r="FRT345" s="23"/>
      <c r="FRU345" s="23"/>
      <c r="FRV345" s="23"/>
      <c r="FRW345" s="23"/>
      <c r="FRX345" s="23"/>
      <c r="FRY345" s="23"/>
      <c r="FRZ345" s="23"/>
      <c r="FSA345" s="23"/>
      <c r="FSB345" s="23"/>
      <c r="FSC345" s="23"/>
      <c r="FSD345" s="23"/>
      <c r="FSE345" s="23"/>
      <c r="FSF345" s="23"/>
      <c r="FSG345" s="23"/>
      <c r="FSH345" s="23"/>
      <c r="FSI345" s="23"/>
      <c r="FSJ345" s="23"/>
      <c r="FSK345" s="23"/>
      <c r="FSL345" s="23"/>
      <c r="FSM345" s="23"/>
      <c r="FSN345" s="23"/>
      <c r="FSO345" s="23"/>
      <c r="FSP345" s="23"/>
      <c r="FSQ345" s="23"/>
      <c r="FSR345" s="23"/>
      <c r="FSS345" s="23"/>
      <c r="FST345" s="23"/>
      <c r="FSU345" s="23"/>
      <c r="FSV345" s="23"/>
      <c r="FSW345" s="23"/>
      <c r="FSX345" s="23"/>
      <c r="FSY345" s="23"/>
      <c r="FSZ345" s="23"/>
      <c r="FTA345" s="23"/>
      <c r="FTB345" s="23"/>
      <c r="FTC345" s="23"/>
      <c r="FTD345" s="23"/>
      <c r="FTE345" s="23"/>
      <c r="FTF345" s="23"/>
      <c r="FTG345" s="23"/>
      <c r="FTH345" s="23"/>
      <c r="FTI345" s="23"/>
      <c r="FTJ345" s="23"/>
      <c r="FTK345" s="23"/>
      <c r="FTL345" s="23"/>
      <c r="FTM345" s="23"/>
      <c r="FTN345" s="23"/>
      <c r="FTO345" s="23"/>
      <c r="FTP345" s="23"/>
      <c r="FTQ345" s="23"/>
      <c r="FTR345" s="23"/>
      <c r="FTS345" s="23"/>
      <c r="FTT345" s="23"/>
      <c r="FTU345" s="23"/>
      <c r="FTV345" s="23"/>
      <c r="FTW345" s="23"/>
      <c r="FTX345" s="23"/>
      <c r="FTY345" s="23"/>
      <c r="FTZ345" s="23"/>
      <c r="FUA345" s="23"/>
      <c r="FUB345" s="23"/>
      <c r="FUC345" s="23"/>
      <c r="FUD345" s="23"/>
      <c r="FUE345" s="23"/>
      <c r="FUF345" s="23"/>
      <c r="FUG345" s="23"/>
      <c r="FUH345" s="23"/>
      <c r="FUI345" s="23"/>
      <c r="FUJ345" s="23"/>
      <c r="FUK345" s="23"/>
      <c r="FUL345" s="23"/>
      <c r="FUM345" s="23"/>
      <c r="FUN345" s="23"/>
      <c r="FUO345" s="23"/>
      <c r="FUP345" s="23"/>
      <c r="FUQ345" s="23"/>
      <c r="FUR345" s="23"/>
      <c r="FUS345" s="23"/>
      <c r="FUT345" s="23"/>
      <c r="FUU345" s="23"/>
      <c r="FUV345" s="23"/>
      <c r="FUW345" s="23"/>
      <c r="FUX345" s="23"/>
      <c r="FUY345" s="23"/>
      <c r="FUZ345" s="23"/>
      <c r="FVA345" s="23"/>
      <c r="FVB345" s="23"/>
      <c r="FVC345" s="23"/>
      <c r="FVD345" s="23"/>
      <c r="FVE345" s="23"/>
      <c r="FVF345" s="23"/>
      <c r="FVG345" s="23"/>
      <c r="FVH345" s="23"/>
      <c r="FVI345" s="23"/>
      <c r="FVJ345" s="23"/>
      <c r="FVK345" s="23"/>
      <c r="FVL345" s="23"/>
      <c r="FVM345" s="23"/>
      <c r="FVN345" s="23"/>
      <c r="FVO345" s="23"/>
      <c r="FVP345" s="23"/>
      <c r="FVQ345" s="23"/>
      <c r="FVR345" s="23"/>
      <c r="FVS345" s="23"/>
      <c r="FVT345" s="23"/>
      <c r="FVU345" s="23"/>
      <c r="FVV345" s="23"/>
      <c r="FVW345" s="23"/>
      <c r="FVX345" s="23"/>
      <c r="FVY345" s="23"/>
      <c r="FVZ345" s="23"/>
      <c r="FWA345" s="23"/>
      <c r="FWB345" s="23"/>
      <c r="FWC345" s="23"/>
      <c r="FWD345" s="23"/>
      <c r="FWE345" s="23"/>
      <c r="FWF345" s="23"/>
      <c r="FWG345" s="23"/>
      <c r="FWH345" s="23"/>
      <c r="FWI345" s="23"/>
      <c r="FWJ345" s="23"/>
      <c r="FWK345" s="23"/>
      <c r="FWL345" s="23"/>
      <c r="FWM345" s="23"/>
      <c r="FWN345" s="23"/>
      <c r="FWO345" s="23"/>
      <c r="FWP345" s="23"/>
      <c r="FWQ345" s="23"/>
      <c r="FWR345" s="23"/>
      <c r="FWS345" s="23"/>
      <c r="FWT345" s="23"/>
      <c r="FWU345" s="23"/>
      <c r="FWV345" s="23"/>
      <c r="FWW345" s="23"/>
      <c r="FWX345" s="23"/>
      <c r="FWY345" s="23"/>
      <c r="FWZ345" s="23"/>
      <c r="FXA345" s="23"/>
      <c r="FXB345" s="23"/>
      <c r="FXC345" s="23"/>
      <c r="FXD345" s="23"/>
      <c r="FXE345" s="23"/>
      <c r="FXF345" s="23"/>
      <c r="FXG345" s="23"/>
      <c r="FXH345" s="23"/>
      <c r="FXI345" s="23"/>
      <c r="FXJ345" s="23"/>
      <c r="FXK345" s="23"/>
      <c r="FXL345" s="23"/>
      <c r="FXM345" s="23"/>
      <c r="FXN345" s="23"/>
      <c r="FXO345" s="23"/>
      <c r="FXP345" s="23"/>
      <c r="FXQ345" s="23"/>
      <c r="FXR345" s="23"/>
      <c r="FXS345" s="23"/>
      <c r="FXT345" s="23"/>
      <c r="FXU345" s="23"/>
      <c r="FXV345" s="23"/>
      <c r="FXW345" s="23"/>
      <c r="FXX345" s="23"/>
      <c r="FXY345" s="23"/>
      <c r="FXZ345" s="23"/>
      <c r="FYA345" s="23"/>
      <c r="FYB345" s="23"/>
      <c r="FYC345" s="23"/>
      <c r="FYD345" s="23"/>
      <c r="FYE345" s="23"/>
      <c r="FYF345" s="23"/>
      <c r="FYG345" s="23"/>
      <c r="FYH345" s="23"/>
      <c r="FYI345" s="23"/>
      <c r="FYJ345" s="23"/>
      <c r="FYK345" s="23"/>
      <c r="FYL345" s="23"/>
      <c r="FYM345" s="23"/>
      <c r="FYN345" s="23"/>
      <c r="FYO345" s="23"/>
      <c r="FYP345" s="23"/>
      <c r="FYQ345" s="23"/>
      <c r="FYR345" s="23"/>
      <c r="FYS345" s="23"/>
      <c r="FYT345" s="23"/>
      <c r="FYU345" s="23"/>
      <c r="FYV345" s="23"/>
      <c r="FYW345" s="23"/>
      <c r="FYX345" s="23"/>
      <c r="FYY345" s="23"/>
      <c r="FYZ345" s="23"/>
      <c r="FZA345" s="23"/>
      <c r="FZB345" s="23"/>
      <c r="FZC345" s="23"/>
      <c r="FZD345" s="23"/>
      <c r="FZE345" s="23"/>
      <c r="FZF345" s="23"/>
      <c r="FZG345" s="23"/>
      <c r="FZH345" s="23"/>
      <c r="FZI345" s="23"/>
      <c r="FZJ345" s="23"/>
      <c r="FZK345" s="23"/>
      <c r="FZL345" s="23"/>
      <c r="FZM345" s="23"/>
      <c r="FZN345" s="23"/>
      <c r="FZO345" s="23"/>
      <c r="FZP345" s="23"/>
      <c r="FZQ345" s="23"/>
      <c r="FZR345" s="23"/>
      <c r="FZS345" s="23"/>
      <c r="FZT345" s="23"/>
      <c r="FZU345" s="23"/>
      <c r="FZV345" s="23"/>
      <c r="FZW345" s="23"/>
      <c r="FZX345" s="23"/>
      <c r="FZY345" s="23"/>
      <c r="FZZ345" s="23"/>
      <c r="GAA345" s="23"/>
      <c r="GAB345" s="23"/>
      <c r="GAC345" s="23"/>
      <c r="GAD345" s="23"/>
      <c r="GAE345" s="23"/>
      <c r="GAF345" s="23"/>
      <c r="GAG345" s="23"/>
      <c r="GAH345" s="23"/>
      <c r="GAI345" s="23"/>
      <c r="GAJ345" s="23"/>
      <c r="GAK345" s="23"/>
      <c r="GAL345" s="23"/>
      <c r="GAM345" s="23"/>
      <c r="GAN345" s="23"/>
      <c r="GAO345" s="23"/>
      <c r="GAP345" s="23"/>
      <c r="GAQ345" s="23"/>
      <c r="GAR345" s="23"/>
      <c r="GAS345" s="23"/>
      <c r="GAT345" s="23"/>
      <c r="GAU345" s="23"/>
      <c r="GAV345" s="23"/>
      <c r="GAW345" s="23"/>
      <c r="GAX345" s="23"/>
      <c r="GAY345" s="23"/>
      <c r="GAZ345" s="23"/>
      <c r="GBA345" s="23"/>
      <c r="GBB345" s="23"/>
      <c r="GBC345" s="23"/>
      <c r="GBD345" s="23"/>
      <c r="GBE345" s="23"/>
      <c r="GBF345" s="23"/>
      <c r="GBG345" s="23"/>
      <c r="GBH345" s="23"/>
      <c r="GBI345" s="23"/>
      <c r="GBJ345" s="23"/>
      <c r="GBK345" s="23"/>
      <c r="GBL345" s="23"/>
      <c r="GBM345" s="23"/>
      <c r="GBN345" s="23"/>
      <c r="GBO345" s="23"/>
      <c r="GBP345" s="23"/>
      <c r="GBQ345" s="23"/>
      <c r="GBR345" s="23"/>
      <c r="GBS345" s="23"/>
      <c r="GBT345" s="23"/>
      <c r="GBU345" s="23"/>
      <c r="GBV345" s="23"/>
      <c r="GBW345" s="23"/>
      <c r="GBX345" s="23"/>
      <c r="GBY345" s="23"/>
      <c r="GBZ345" s="23"/>
      <c r="GCA345" s="23"/>
      <c r="GCB345" s="23"/>
      <c r="GCC345" s="23"/>
      <c r="GCD345" s="23"/>
      <c r="GCE345" s="23"/>
      <c r="GCF345" s="23"/>
      <c r="GCG345" s="23"/>
      <c r="GCH345" s="23"/>
      <c r="GCI345" s="23"/>
      <c r="GCJ345" s="23"/>
      <c r="GCK345" s="23"/>
      <c r="GCL345" s="23"/>
      <c r="GCM345" s="23"/>
      <c r="GCN345" s="23"/>
      <c r="GCO345" s="23"/>
      <c r="GCP345" s="23"/>
      <c r="GCQ345" s="23"/>
      <c r="GCR345" s="23"/>
      <c r="GCS345" s="23"/>
      <c r="GCT345" s="23"/>
      <c r="GCU345" s="23"/>
      <c r="GCV345" s="23"/>
      <c r="GCW345" s="23"/>
      <c r="GCX345" s="23"/>
      <c r="GCY345" s="23"/>
      <c r="GCZ345" s="23"/>
      <c r="GDA345" s="23"/>
      <c r="GDB345" s="23"/>
      <c r="GDC345" s="23"/>
      <c r="GDD345" s="23"/>
      <c r="GDE345" s="23"/>
      <c r="GDF345" s="23"/>
      <c r="GDG345" s="23"/>
      <c r="GDH345" s="23"/>
      <c r="GDI345" s="23"/>
      <c r="GDJ345" s="23"/>
      <c r="GDK345" s="23"/>
      <c r="GDL345" s="23"/>
      <c r="GDM345" s="23"/>
      <c r="GDN345" s="23"/>
      <c r="GDO345" s="23"/>
      <c r="GDP345" s="23"/>
      <c r="GDQ345" s="23"/>
      <c r="GDR345" s="23"/>
      <c r="GDS345" s="23"/>
      <c r="GDT345" s="23"/>
      <c r="GDU345" s="23"/>
      <c r="GDV345" s="23"/>
      <c r="GDW345" s="23"/>
      <c r="GDX345" s="23"/>
      <c r="GDY345" s="23"/>
      <c r="GDZ345" s="23"/>
      <c r="GEA345" s="23"/>
      <c r="GEB345" s="23"/>
      <c r="GEC345" s="23"/>
      <c r="GED345" s="23"/>
      <c r="GEE345" s="23"/>
      <c r="GEF345" s="23"/>
      <c r="GEG345" s="23"/>
      <c r="GEH345" s="23"/>
      <c r="GEI345" s="23"/>
      <c r="GEJ345" s="23"/>
      <c r="GEK345" s="23"/>
      <c r="GEL345" s="23"/>
      <c r="GEM345" s="23"/>
      <c r="GEN345" s="23"/>
      <c r="GEO345" s="23"/>
      <c r="GEP345" s="23"/>
      <c r="GEQ345" s="23"/>
      <c r="GER345" s="23"/>
      <c r="GES345" s="23"/>
      <c r="GET345" s="23"/>
      <c r="GEU345" s="23"/>
      <c r="GEV345" s="23"/>
      <c r="GEW345" s="23"/>
      <c r="GEX345" s="23"/>
      <c r="GEY345" s="23"/>
      <c r="GEZ345" s="23"/>
      <c r="GFA345" s="23"/>
      <c r="GFB345" s="23"/>
      <c r="GFC345" s="23"/>
      <c r="GFD345" s="23"/>
      <c r="GFE345" s="23"/>
      <c r="GFF345" s="23"/>
      <c r="GFG345" s="23"/>
      <c r="GFH345" s="23"/>
      <c r="GFI345" s="23"/>
      <c r="GFJ345" s="23"/>
      <c r="GFK345" s="23"/>
      <c r="GFL345" s="23"/>
      <c r="GFM345" s="23"/>
      <c r="GFN345" s="23"/>
      <c r="GFO345" s="23"/>
      <c r="GFP345" s="23"/>
      <c r="GFQ345" s="23"/>
      <c r="GFR345" s="23"/>
      <c r="GFS345" s="23"/>
      <c r="GFT345" s="23"/>
      <c r="GFU345" s="23"/>
      <c r="GFV345" s="23"/>
      <c r="GFW345" s="23"/>
      <c r="GFX345" s="23"/>
      <c r="GFY345" s="23"/>
      <c r="GFZ345" s="23"/>
      <c r="GGA345" s="23"/>
      <c r="GGB345" s="23"/>
      <c r="GGC345" s="23"/>
      <c r="GGD345" s="23"/>
      <c r="GGE345" s="23"/>
      <c r="GGF345" s="23"/>
      <c r="GGG345" s="23"/>
      <c r="GGH345" s="23"/>
      <c r="GGI345" s="23"/>
      <c r="GGJ345" s="23"/>
      <c r="GGK345" s="23"/>
      <c r="GGL345" s="23"/>
      <c r="GGM345" s="23"/>
      <c r="GGN345" s="23"/>
      <c r="GGO345" s="23"/>
      <c r="GGP345" s="23"/>
      <c r="GGQ345" s="23"/>
      <c r="GGR345" s="23"/>
      <c r="GGS345" s="23"/>
      <c r="GGT345" s="23"/>
      <c r="GGU345" s="23"/>
      <c r="GGV345" s="23"/>
      <c r="GGW345" s="23"/>
      <c r="GGX345" s="23"/>
      <c r="GGY345" s="23"/>
      <c r="GGZ345" s="23"/>
      <c r="GHA345" s="23"/>
      <c r="GHB345" s="23"/>
      <c r="GHC345" s="23"/>
      <c r="GHD345" s="23"/>
      <c r="GHE345" s="23"/>
      <c r="GHF345" s="23"/>
      <c r="GHG345" s="23"/>
      <c r="GHH345" s="23"/>
      <c r="GHI345" s="23"/>
      <c r="GHJ345" s="23"/>
      <c r="GHK345" s="23"/>
      <c r="GHL345" s="23"/>
      <c r="GHM345" s="23"/>
      <c r="GHN345" s="23"/>
      <c r="GHO345" s="23"/>
      <c r="GHP345" s="23"/>
      <c r="GHQ345" s="23"/>
      <c r="GHR345" s="23"/>
      <c r="GHS345" s="23"/>
      <c r="GHT345" s="23"/>
      <c r="GHU345" s="23"/>
      <c r="GHV345" s="23"/>
      <c r="GHW345" s="23"/>
      <c r="GHX345" s="23"/>
      <c r="GHY345" s="23"/>
      <c r="GHZ345" s="23"/>
      <c r="GIA345" s="23"/>
      <c r="GIB345" s="23"/>
      <c r="GIC345" s="23"/>
      <c r="GID345" s="23"/>
      <c r="GIE345" s="23"/>
      <c r="GIF345" s="23"/>
      <c r="GIG345" s="23"/>
      <c r="GIH345" s="23"/>
      <c r="GII345" s="23"/>
      <c r="GIJ345" s="23"/>
      <c r="GIK345" s="23"/>
      <c r="GIL345" s="23"/>
      <c r="GIM345" s="23"/>
      <c r="GIN345" s="23"/>
      <c r="GIO345" s="23"/>
      <c r="GIP345" s="23"/>
      <c r="GIQ345" s="23"/>
      <c r="GIR345" s="23"/>
      <c r="GIS345" s="23"/>
      <c r="GIT345" s="23"/>
      <c r="GIU345" s="23"/>
      <c r="GIV345" s="23"/>
      <c r="GIW345" s="23"/>
      <c r="GIX345" s="23"/>
      <c r="GIY345" s="23"/>
      <c r="GIZ345" s="23"/>
      <c r="GJA345" s="23"/>
      <c r="GJB345" s="23"/>
      <c r="GJC345" s="23"/>
      <c r="GJD345" s="23"/>
      <c r="GJE345" s="23"/>
      <c r="GJF345" s="23"/>
      <c r="GJG345" s="23"/>
      <c r="GJH345" s="23"/>
      <c r="GJI345" s="23"/>
      <c r="GJJ345" s="23"/>
      <c r="GJK345" s="23"/>
      <c r="GJL345" s="23"/>
      <c r="GJM345" s="23"/>
      <c r="GJN345" s="23"/>
      <c r="GJO345" s="23"/>
      <c r="GJP345" s="23"/>
      <c r="GJQ345" s="23"/>
      <c r="GJR345" s="23"/>
      <c r="GJS345" s="23"/>
      <c r="GJT345" s="23"/>
      <c r="GJU345" s="23"/>
      <c r="GJV345" s="23"/>
      <c r="GJW345" s="23"/>
      <c r="GJX345" s="23"/>
      <c r="GJY345" s="23"/>
      <c r="GJZ345" s="23"/>
      <c r="GKA345" s="23"/>
      <c r="GKB345" s="23"/>
      <c r="GKC345" s="23"/>
      <c r="GKD345" s="23"/>
      <c r="GKE345" s="23"/>
      <c r="GKF345" s="23"/>
      <c r="GKG345" s="23"/>
      <c r="GKH345" s="23"/>
      <c r="GKI345" s="23"/>
      <c r="GKJ345" s="23"/>
      <c r="GKK345" s="23"/>
      <c r="GKL345" s="23"/>
      <c r="GKM345" s="23"/>
      <c r="GKN345" s="23"/>
      <c r="GKO345" s="23"/>
      <c r="GKP345" s="23"/>
      <c r="GKQ345" s="23"/>
      <c r="GKR345" s="23"/>
      <c r="GKS345" s="23"/>
      <c r="GKT345" s="23"/>
      <c r="GKU345" s="23"/>
      <c r="GKV345" s="23"/>
      <c r="GKW345" s="23"/>
      <c r="GKX345" s="23"/>
      <c r="GKY345" s="23"/>
      <c r="GKZ345" s="23"/>
      <c r="GLA345" s="23"/>
      <c r="GLB345" s="23"/>
      <c r="GLC345" s="23"/>
      <c r="GLD345" s="23"/>
      <c r="GLE345" s="23"/>
      <c r="GLF345" s="23"/>
      <c r="GLG345" s="23"/>
      <c r="GLH345" s="23"/>
      <c r="GLI345" s="23"/>
      <c r="GLJ345" s="23"/>
      <c r="GLK345" s="23"/>
      <c r="GLL345" s="23"/>
      <c r="GLM345" s="23"/>
      <c r="GLN345" s="23"/>
      <c r="GLO345" s="23"/>
      <c r="GLP345" s="23"/>
      <c r="GLQ345" s="23"/>
      <c r="GLR345" s="23"/>
      <c r="GLS345" s="23"/>
      <c r="GLT345" s="23"/>
      <c r="GLU345" s="23"/>
      <c r="GLV345" s="23"/>
      <c r="GLW345" s="23"/>
      <c r="GLX345" s="23"/>
      <c r="GLY345" s="23"/>
      <c r="GLZ345" s="23"/>
      <c r="GMA345" s="23"/>
      <c r="GMB345" s="23"/>
      <c r="GMC345" s="23"/>
      <c r="GMD345" s="23"/>
      <c r="GME345" s="23"/>
      <c r="GMF345" s="23"/>
      <c r="GMG345" s="23"/>
      <c r="GMH345" s="23"/>
      <c r="GMI345" s="23"/>
      <c r="GMJ345" s="23"/>
      <c r="GMK345" s="23"/>
      <c r="GML345" s="23"/>
      <c r="GMM345" s="23"/>
      <c r="GMN345" s="23"/>
      <c r="GMO345" s="23"/>
      <c r="GMP345" s="23"/>
      <c r="GMQ345" s="23"/>
      <c r="GMR345" s="23"/>
      <c r="GMS345" s="23"/>
      <c r="GMT345" s="23"/>
      <c r="GMU345" s="23"/>
      <c r="GMV345" s="23"/>
      <c r="GMW345" s="23"/>
      <c r="GMX345" s="23"/>
      <c r="GMY345" s="23"/>
      <c r="GMZ345" s="23"/>
      <c r="GNA345" s="23"/>
      <c r="GNB345" s="23"/>
      <c r="GNC345" s="23"/>
      <c r="GND345" s="23"/>
      <c r="GNE345" s="23"/>
      <c r="GNF345" s="23"/>
      <c r="GNG345" s="23"/>
      <c r="GNH345" s="23"/>
      <c r="GNI345" s="23"/>
      <c r="GNJ345" s="23"/>
      <c r="GNK345" s="23"/>
      <c r="GNL345" s="23"/>
      <c r="GNM345" s="23"/>
      <c r="GNN345" s="23"/>
      <c r="GNO345" s="23"/>
      <c r="GNP345" s="23"/>
      <c r="GNQ345" s="23"/>
      <c r="GNR345" s="23"/>
      <c r="GNS345" s="23"/>
      <c r="GNT345" s="23"/>
      <c r="GNU345" s="23"/>
      <c r="GNV345" s="23"/>
      <c r="GNW345" s="23"/>
      <c r="GNX345" s="23"/>
      <c r="GNY345" s="23"/>
      <c r="GNZ345" s="23"/>
      <c r="GOA345" s="23"/>
      <c r="GOB345" s="23"/>
      <c r="GOC345" s="23"/>
      <c r="GOD345" s="23"/>
      <c r="GOE345" s="23"/>
      <c r="GOF345" s="23"/>
      <c r="GOG345" s="23"/>
      <c r="GOH345" s="23"/>
      <c r="GOI345" s="23"/>
      <c r="GOJ345" s="23"/>
      <c r="GOK345" s="23"/>
      <c r="GOL345" s="23"/>
      <c r="GOM345" s="23"/>
      <c r="GON345" s="23"/>
      <c r="GOO345" s="23"/>
      <c r="GOP345" s="23"/>
      <c r="GOQ345" s="23"/>
      <c r="GOR345" s="23"/>
      <c r="GOS345" s="23"/>
      <c r="GOT345" s="23"/>
      <c r="GOU345" s="23"/>
      <c r="GOV345" s="23"/>
      <c r="GOW345" s="23"/>
      <c r="GOX345" s="23"/>
      <c r="GOY345" s="23"/>
      <c r="GOZ345" s="23"/>
      <c r="GPA345" s="23"/>
      <c r="GPB345" s="23"/>
      <c r="GPC345" s="23"/>
      <c r="GPD345" s="23"/>
      <c r="GPE345" s="23"/>
      <c r="GPF345" s="23"/>
      <c r="GPG345" s="23"/>
      <c r="GPH345" s="23"/>
      <c r="GPI345" s="23"/>
      <c r="GPJ345" s="23"/>
      <c r="GPK345" s="23"/>
      <c r="GPL345" s="23"/>
      <c r="GPM345" s="23"/>
      <c r="GPN345" s="23"/>
      <c r="GPO345" s="23"/>
      <c r="GPP345" s="23"/>
      <c r="GPQ345" s="23"/>
      <c r="GPR345" s="23"/>
      <c r="GPS345" s="23"/>
      <c r="GPT345" s="23"/>
      <c r="GPU345" s="23"/>
      <c r="GPV345" s="23"/>
      <c r="GPW345" s="23"/>
      <c r="GPX345" s="23"/>
      <c r="GPY345" s="23"/>
      <c r="GPZ345" s="23"/>
      <c r="GQA345" s="23"/>
      <c r="GQB345" s="23"/>
      <c r="GQC345" s="23"/>
      <c r="GQD345" s="23"/>
      <c r="GQE345" s="23"/>
      <c r="GQF345" s="23"/>
      <c r="GQG345" s="23"/>
      <c r="GQH345" s="23"/>
      <c r="GQI345" s="23"/>
      <c r="GQJ345" s="23"/>
      <c r="GQK345" s="23"/>
      <c r="GQL345" s="23"/>
      <c r="GQM345" s="23"/>
      <c r="GQN345" s="23"/>
      <c r="GQO345" s="23"/>
      <c r="GQP345" s="23"/>
      <c r="GQQ345" s="23"/>
      <c r="GQR345" s="23"/>
      <c r="GQS345" s="23"/>
      <c r="GQT345" s="23"/>
      <c r="GQU345" s="23"/>
      <c r="GQV345" s="23"/>
      <c r="GQW345" s="23"/>
      <c r="GQX345" s="23"/>
      <c r="GQY345" s="23"/>
      <c r="GQZ345" s="23"/>
      <c r="GRA345" s="23"/>
      <c r="GRB345" s="23"/>
      <c r="GRC345" s="23"/>
      <c r="GRD345" s="23"/>
      <c r="GRE345" s="23"/>
      <c r="GRF345" s="23"/>
      <c r="GRG345" s="23"/>
      <c r="GRH345" s="23"/>
      <c r="GRI345" s="23"/>
      <c r="GRJ345" s="23"/>
      <c r="GRK345" s="23"/>
      <c r="GRL345" s="23"/>
      <c r="GRM345" s="23"/>
      <c r="GRN345" s="23"/>
      <c r="GRO345" s="23"/>
      <c r="GRP345" s="23"/>
      <c r="GRQ345" s="23"/>
      <c r="GRR345" s="23"/>
      <c r="GRS345" s="23"/>
      <c r="GRT345" s="23"/>
      <c r="GRU345" s="23"/>
      <c r="GRV345" s="23"/>
      <c r="GRW345" s="23"/>
      <c r="GRX345" s="23"/>
      <c r="GRY345" s="23"/>
      <c r="GRZ345" s="23"/>
      <c r="GSA345" s="23"/>
      <c r="GSB345" s="23"/>
      <c r="GSC345" s="23"/>
      <c r="GSD345" s="23"/>
      <c r="GSE345" s="23"/>
      <c r="GSF345" s="23"/>
      <c r="GSG345" s="23"/>
      <c r="GSH345" s="23"/>
      <c r="GSI345" s="23"/>
      <c r="GSJ345" s="23"/>
      <c r="GSK345" s="23"/>
      <c r="GSL345" s="23"/>
      <c r="GSM345" s="23"/>
      <c r="GSN345" s="23"/>
      <c r="GSO345" s="23"/>
      <c r="GSP345" s="23"/>
      <c r="GSQ345" s="23"/>
      <c r="GSR345" s="23"/>
      <c r="GSS345" s="23"/>
      <c r="GST345" s="23"/>
      <c r="GSU345" s="23"/>
      <c r="GSV345" s="23"/>
      <c r="GSW345" s="23"/>
      <c r="GSX345" s="23"/>
      <c r="GSY345" s="23"/>
      <c r="GSZ345" s="23"/>
      <c r="GTA345" s="23"/>
      <c r="GTB345" s="23"/>
      <c r="GTC345" s="23"/>
      <c r="GTD345" s="23"/>
      <c r="GTE345" s="23"/>
      <c r="GTF345" s="23"/>
      <c r="GTG345" s="23"/>
      <c r="GTH345" s="23"/>
      <c r="GTI345" s="23"/>
      <c r="GTJ345" s="23"/>
      <c r="GTK345" s="23"/>
      <c r="GTL345" s="23"/>
      <c r="GTM345" s="23"/>
      <c r="GTN345" s="23"/>
      <c r="GTO345" s="23"/>
      <c r="GTP345" s="23"/>
      <c r="GTQ345" s="23"/>
      <c r="GTR345" s="23"/>
      <c r="GTS345" s="23"/>
      <c r="GTT345" s="23"/>
      <c r="GTU345" s="23"/>
      <c r="GTV345" s="23"/>
      <c r="GTW345" s="23"/>
      <c r="GTX345" s="23"/>
      <c r="GTY345" s="23"/>
      <c r="GTZ345" s="23"/>
      <c r="GUA345" s="23"/>
      <c r="GUB345" s="23"/>
      <c r="GUC345" s="23"/>
      <c r="GUD345" s="23"/>
      <c r="GUE345" s="23"/>
      <c r="GUF345" s="23"/>
      <c r="GUG345" s="23"/>
      <c r="GUH345" s="23"/>
      <c r="GUI345" s="23"/>
      <c r="GUJ345" s="23"/>
      <c r="GUK345" s="23"/>
      <c r="GUL345" s="23"/>
      <c r="GUM345" s="23"/>
      <c r="GUN345" s="23"/>
      <c r="GUO345" s="23"/>
      <c r="GUP345" s="23"/>
      <c r="GUQ345" s="23"/>
      <c r="GUR345" s="23"/>
      <c r="GUS345" s="23"/>
      <c r="GUT345" s="23"/>
      <c r="GUU345" s="23"/>
      <c r="GUV345" s="23"/>
      <c r="GUW345" s="23"/>
      <c r="GUX345" s="23"/>
      <c r="GUY345" s="23"/>
      <c r="GUZ345" s="23"/>
      <c r="GVA345" s="23"/>
      <c r="GVB345" s="23"/>
      <c r="GVC345" s="23"/>
      <c r="GVD345" s="23"/>
      <c r="GVE345" s="23"/>
      <c r="GVF345" s="23"/>
      <c r="GVG345" s="23"/>
      <c r="GVH345" s="23"/>
      <c r="GVI345" s="23"/>
      <c r="GVJ345" s="23"/>
      <c r="GVK345" s="23"/>
      <c r="GVL345" s="23"/>
      <c r="GVM345" s="23"/>
      <c r="GVN345" s="23"/>
      <c r="GVO345" s="23"/>
      <c r="GVP345" s="23"/>
      <c r="GVQ345" s="23"/>
      <c r="GVR345" s="23"/>
      <c r="GVS345" s="23"/>
      <c r="GVT345" s="23"/>
      <c r="GVU345" s="23"/>
      <c r="GVV345" s="23"/>
      <c r="GVW345" s="23"/>
      <c r="GVX345" s="23"/>
      <c r="GVY345" s="23"/>
      <c r="GVZ345" s="23"/>
      <c r="GWA345" s="23"/>
      <c r="GWB345" s="23"/>
      <c r="GWC345" s="23"/>
      <c r="GWD345" s="23"/>
      <c r="GWE345" s="23"/>
      <c r="GWF345" s="23"/>
      <c r="GWG345" s="23"/>
      <c r="GWH345" s="23"/>
      <c r="GWI345" s="23"/>
      <c r="GWJ345" s="23"/>
      <c r="GWK345" s="23"/>
      <c r="GWL345" s="23"/>
      <c r="GWM345" s="23"/>
      <c r="GWN345" s="23"/>
      <c r="GWO345" s="23"/>
      <c r="GWP345" s="23"/>
      <c r="GWQ345" s="23"/>
      <c r="GWR345" s="23"/>
      <c r="GWS345" s="23"/>
      <c r="GWT345" s="23"/>
      <c r="GWU345" s="23"/>
      <c r="GWV345" s="23"/>
      <c r="GWW345" s="23"/>
      <c r="GWX345" s="23"/>
      <c r="GWY345" s="23"/>
      <c r="GWZ345" s="23"/>
      <c r="GXA345" s="23"/>
      <c r="GXB345" s="23"/>
      <c r="GXC345" s="23"/>
      <c r="GXD345" s="23"/>
      <c r="GXE345" s="23"/>
      <c r="GXF345" s="23"/>
      <c r="GXG345" s="23"/>
      <c r="GXH345" s="23"/>
      <c r="GXI345" s="23"/>
      <c r="GXJ345" s="23"/>
      <c r="GXK345" s="23"/>
      <c r="GXL345" s="23"/>
      <c r="GXM345" s="23"/>
      <c r="GXN345" s="23"/>
      <c r="GXO345" s="23"/>
      <c r="GXP345" s="23"/>
      <c r="GXQ345" s="23"/>
      <c r="GXR345" s="23"/>
      <c r="GXS345" s="23"/>
      <c r="GXT345" s="23"/>
      <c r="GXU345" s="23"/>
      <c r="GXV345" s="23"/>
      <c r="GXW345" s="23"/>
      <c r="GXX345" s="23"/>
      <c r="GXY345" s="23"/>
      <c r="GXZ345" s="23"/>
      <c r="GYA345" s="23"/>
      <c r="GYB345" s="23"/>
      <c r="GYC345" s="23"/>
      <c r="GYD345" s="23"/>
      <c r="GYE345" s="23"/>
      <c r="GYF345" s="23"/>
      <c r="GYG345" s="23"/>
      <c r="GYH345" s="23"/>
      <c r="GYI345" s="23"/>
      <c r="GYJ345" s="23"/>
      <c r="GYK345" s="23"/>
      <c r="GYL345" s="23"/>
      <c r="GYM345" s="23"/>
      <c r="GYN345" s="23"/>
      <c r="GYO345" s="23"/>
      <c r="GYP345" s="23"/>
      <c r="GYQ345" s="23"/>
      <c r="GYR345" s="23"/>
      <c r="GYS345" s="23"/>
      <c r="GYT345" s="23"/>
      <c r="GYU345" s="23"/>
      <c r="GYV345" s="23"/>
      <c r="GYW345" s="23"/>
      <c r="GYX345" s="23"/>
      <c r="GYY345" s="23"/>
      <c r="GYZ345" s="23"/>
      <c r="GZA345" s="23"/>
      <c r="GZB345" s="23"/>
      <c r="GZC345" s="23"/>
      <c r="GZD345" s="23"/>
      <c r="GZE345" s="23"/>
      <c r="GZF345" s="23"/>
      <c r="GZG345" s="23"/>
      <c r="GZH345" s="23"/>
      <c r="GZI345" s="23"/>
      <c r="GZJ345" s="23"/>
      <c r="GZK345" s="23"/>
      <c r="GZL345" s="23"/>
      <c r="GZM345" s="23"/>
      <c r="GZN345" s="23"/>
      <c r="GZO345" s="23"/>
      <c r="GZP345" s="23"/>
      <c r="GZQ345" s="23"/>
      <c r="GZR345" s="23"/>
      <c r="GZS345" s="23"/>
      <c r="GZT345" s="23"/>
      <c r="GZU345" s="23"/>
      <c r="GZV345" s="23"/>
      <c r="GZW345" s="23"/>
      <c r="GZX345" s="23"/>
      <c r="GZY345" s="23"/>
      <c r="GZZ345" s="23"/>
      <c r="HAA345" s="23"/>
      <c r="HAB345" s="23"/>
      <c r="HAC345" s="23"/>
      <c r="HAD345" s="23"/>
      <c r="HAE345" s="23"/>
      <c r="HAF345" s="23"/>
      <c r="HAG345" s="23"/>
      <c r="HAH345" s="23"/>
      <c r="HAI345" s="23"/>
      <c r="HAJ345" s="23"/>
      <c r="HAK345" s="23"/>
      <c r="HAL345" s="23"/>
      <c r="HAM345" s="23"/>
      <c r="HAN345" s="23"/>
      <c r="HAO345" s="23"/>
      <c r="HAP345" s="23"/>
      <c r="HAQ345" s="23"/>
      <c r="HAR345" s="23"/>
      <c r="HAS345" s="23"/>
      <c r="HAT345" s="23"/>
      <c r="HAU345" s="23"/>
      <c r="HAV345" s="23"/>
      <c r="HAW345" s="23"/>
      <c r="HAX345" s="23"/>
      <c r="HAY345" s="23"/>
      <c r="HAZ345" s="23"/>
      <c r="HBA345" s="23"/>
      <c r="HBB345" s="23"/>
      <c r="HBC345" s="23"/>
      <c r="HBD345" s="23"/>
      <c r="HBE345" s="23"/>
      <c r="HBF345" s="23"/>
      <c r="HBG345" s="23"/>
      <c r="HBH345" s="23"/>
      <c r="HBI345" s="23"/>
      <c r="HBJ345" s="23"/>
      <c r="HBK345" s="23"/>
      <c r="HBL345" s="23"/>
      <c r="HBM345" s="23"/>
      <c r="HBN345" s="23"/>
      <c r="HBO345" s="23"/>
      <c r="HBP345" s="23"/>
      <c r="HBQ345" s="23"/>
      <c r="HBR345" s="23"/>
      <c r="HBS345" s="23"/>
      <c r="HBT345" s="23"/>
      <c r="HBU345" s="23"/>
      <c r="HBV345" s="23"/>
      <c r="HBW345" s="23"/>
      <c r="HBX345" s="23"/>
      <c r="HBY345" s="23"/>
      <c r="HBZ345" s="23"/>
      <c r="HCA345" s="23"/>
      <c r="HCB345" s="23"/>
      <c r="HCC345" s="23"/>
      <c r="HCD345" s="23"/>
      <c r="HCE345" s="23"/>
      <c r="HCF345" s="23"/>
      <c r="HCG345" s="23"/>
      <c r="HCH345" s="23"/>
      <c r="HCI345" s="23"/>
      <c r="HCJ345" s="23"/>
      <c r="HCK345" s="23"/>
      <c r="HCL345" s="23"/>
      <c r="HCM345" s="23"/>
      <c r="HCN345" s="23"/>
      <c r="HCO345" s="23"/>
      <c r="HCP345" s="23"/>
      <c r="HCQ345" s="23"/>
      <c r="HCR345" s="23"/>
      <c r="HCS345" s="23"/>
      <c r="HCT345" s="23"/>
      <c r="HCU345" s="23"/>
      <c r="HCV345" s="23"/>
      <c r="HCW345" s="23"/>
      <c r="HCX345" s="23"/>
      <c r="HCY345" s="23"/>
      <c r="HCZ345" s="23"/>
      <c r="HDA345" s="23"/>
      <c r="HDB345" s="23"/>
      <c r="HDC345" s="23"/>
      <c r="HDD345" s="23"/>
      <c r="HDE345" s="23"/>
      <c r="HDF345" s="23"/>
      <c r="HDG345" s="23"/>
      <c r="HDH345" s="23"/>
      <c r="HDI345" s="23"/>
      <c r="HDJ345" s="23"/>
      <c r="HDK345" s="23"/>
      <c r="HDL345" s="23"/>
      <c r="HDM345" s="23"/>
      <c r="HDN345" s="23"/>
      <c r="HDO345" s="23"/>
      <c r="HDP345" s="23"/>
      <c r="HDQ345" s="23"/>
      <c r="HDR345" s="23"/>
      <c r="HDS345" s="23"/>
      <c r="HDT345" s="23"/>
      <c r="HDU345" s="23"/>
      <c r="HDV345" s="23"/>
      <c r="HDW345" s="23"/>
      <c r="HDX345" s="23"/>
      <c r="HDY345" s="23"/>
      <c r="HDZ345" s="23"/>
      <c r="HEA345" s="23"/>
      <c r="HEB345" s="23"/>
      <c r="HEC345" s="23"/>
      <c r="HED345" s="23"/>
      <c r="HEE345" s="23"/>
      <c r="HEF345" s="23"/>
      <c r="HEG345" s="23"/>
      <c r="HEH345" s="23"/>
      <c r="HEI345" s="23"/>
      <c r="HEJ345" s="23"/>
      <c r="HEK345" s="23"/>
      <c r="HEL345" s="23"/>
      <c r="HEM345" s="23"/>
      <c r="HEN345" s="23"/>
      <c r="HEO345" s="23"/>
      <c r="HEP345" s="23"/>
      <c r="HEQ345" s="23"/>
      <c r="HER345" s="23"/>
      <c r="HES345" s="23"/>
      <c r="HET345" s="23"/>
      <c r="HEU345" s="23"/>
      <c r="HEV345" s="23"/>
      <c r="HEW345" s="23"/>
      <c r="HEX345" s="23"/>
      <c r="HEY345" s="23"/>
      <c r="HEZ345" s="23"/>
      <c r="HFA345" s="23"/>
      <c r="HFB345" s="23"/>
      <c r="HFC345" s="23"/>
      <c r="HFD345" s="23"/>
      <c r="HFE345" s="23"/>
      <c r="HFF345" s="23"/>
      <c r="HFG345" s="23"/>
      <c r="HFH345" s="23"/>
      <c r="HFI345" s="23"/>
      <c r="HFJ345" s="23"/>
      <c r="HFK345" s="23"/>
      <c r="HFL345" s="23"/>
      <c r="HFM345" s="23"/>
      <c r="HFN345" s="23"/>
      <c r="HFO345" s="23"/>
      <c r="HFP345" s="23"/>
      <c r="HFQ345" s="23"/>
      <c r="HFR345" s="23"/>
      <c r="HFS345" s="23"/>
      <c r="HFT345" s="23"/>
      <c r="HFU345" s="23"/>
      <c r="HFV345" s="23"/>
      <c r="HFW345" s="23"/>
      <c r="HFX345" s="23"/>
      <c r="HFY345" s="23"/>
      <c r="HFZ345" s="23"/>
      <c r="HGA345" s="23"/>
      <c r="HGB345" s="23"/>
      <c r="HGC345" s="23"/>
      <c r="HGD345" s="23"/>
      <c r="HGE345" s="23"/>
      <c r="HGF345" s="23"/>
      <c r="HGG345" s="23"/>
      <c r="HGH345" s="23"/>
      <c r="HGI345" s="23"/>
      <c r="HGJ345" s="23"/>
      <c r="HGK345" s="23"/>
      <c r="HGL345" s="23"/>
      <c r="HGM345" s="23"/>
      <c r="HGN345" s="23"/>
      <c r="HGO345" s="23"/>
      <c r="HGP345" s="23"/>
      <c r="HGQ345" s="23"/>
      <c r="HGR345" s="23"/>
      <c r="HGS345" s="23"/>
      <c r="HGT345" s="23"/>
      <c r="HGU345" s="23"/>
      <c r="HGV345" s="23"/>
      <c r="HGW345" s="23"/>
      <c r="HGX345" s="23"/>
      <c r="HGY345" s="23"/>
      <c r="HGZ345" s="23"/>
      <c r="HHA345" s="23"/>
      <c r="HHB345" s="23"/>
      <c r="HHC345" s="23"/>
      <c r="HHD345" s="23"/>
      <c r="HHE345" s="23"/>
      <c r="HHF345" s="23"/>
      <c r="HHG345" s="23"/>
      <c r="HHH345" s="23"/>
      <c r="HHI345" s="23"/>
      <c r="HHJ345" s="23"/>
      <c r="HHK345" s="23"/>
      <c r="HHL345" s="23"/>
      <c r="HHM345" s="23"/>
      <c r="HHN345" s="23"/>
      <c r="HHO345" s="23"/>
      <c r="HHP345" s="23"/>
      <c r="HHQ345" s="23"/>
      <c r="HHR345" s="23"/>
      <c r="HHS345" s="23"/>
      <c r="HHT345" s="23"/>
      <c r="HHU345" s="23"/>
      <c r="HHV345" s="23"/>
      <c r="HHW345" s="23"/>
      <c r="HHX345" s="23"/>
      <c r="HHY345" s="23"/>
      <c r="HHZ345" s="23"/>
      <c r="HIA345" s="23"/>
      <c r="HIB345" s="23"/>
      <c r="HIC345" s="23"/>
      <c r="HID345" s="23"/>
      <c r="HIE345" s="23"/>
      <c r="HIF345" s="23"/>
      <c r="HIG345" s="23"/>
      <c r="HIH345" s="23"/>
      <c r="HII345" s="23"/>
      <c r="HIJ345" s="23"/>
      <c r="HIK345" s="23"/>
      <c r="HIL345" s="23"/>
      <c r="HIM345" s="23"/>
      <c r="HIN345" s="23"/>
      <c r="HIO345" s="23"/>
      <c r="HIP345" s="23"/>
      <c r="HIQ345" s="23"/>
      <c r="HIR345" s="23"/>
      <c r="HIS345" s="23"/>
      <c r="HIT345" s="23"/>
      <c r="HIU345" s="23"/>
      <c r="HIV345" s="23"/>
      <c r="HIW345" s="23"/>
      <c r="HIX345" s="23"/>
      <c r="HIY345" s="23"/>
      <c r="HIZ345" s="23"/>
      <c r="HJA345" s="23"/>
      <c r="HJB345" s="23"/>
      <c r="HJC345" s="23"/>
      <c r="HJD345" s="23"/>
      <c r="HJE345" s="23"/>
      <c r="HJF345" s="23"/>
      <c r="HJG345" s="23"/>
      <c r="HJH345" s="23"/>
      <c r="HJI345" s="23"/>
      <c r="HJJ345" s="23"/>
      <c r="HJK345" s="23"/>
      <c r="HJL345" s="23"/>
      <c r="HJM345" s="23"/>
      <c r="HJN345" s="23"/>
      <c r="HJO345" s="23"/>
      <c r="HJP345" s="23"/>
      <c r="HJQ345" s="23"/>
      <c r="HJR345" s="23"/>
      <c r="HJS345" s="23"/>
      <c r="HJT345" s="23"/>
      <c r="HJU345" s="23"/>
      <c r="HJV345" s="23"/>
      <c r="HJW345" s="23"/>
      <c r="HJX345" s="23"/>
      <c r="HJY345" s="23"/>
      <c r="HJZ345" s="23"/>
      <c r="HKA345" s="23"/>
      <c r="HKB345" s="23"/>
      <c r="HKC345" s="23"/>
      <c r="HKD345" s="23"/>
      <c r="HKE345" s="23"/>
      <c r="HKF345" s="23"/>
      <c r="HKG345" s="23"/>
      <c r="HKH345" s="23"/>
      <c r="HKI345" s="23"/>
      <c r="HKJ345" s="23"/>
      <c r="HKK345" s="23"/>
      <c r="HKL345" s="23"/>
      <c r="HKM345" s="23"/>
      <c r="HKN345" s="23"/>
      <c r="HKO345" s="23"/>
      <c r="HKP345" s="23"/>
      <c r="HKQ345" s="23"/>
      <c r="HKR345" s="23"/>
      <c r="HKS345" s="23"/>
      <c r="HKT345" s="23"/>
      <c r="HKU345" s="23"/>
      <c r="HKV345" s="23"/>
      <c r="HKW345" s="23"/>
      <c r="HKX345" s="23"/>
      <c r="HKY345" s="23"/>
      <c r="HKZ345" s="23"/>
      <c r="HLA345" s="23"/>
      <c r="HLB345" s="23"/>
      <c r="HLC345" s="23"/>
      <c r="HLD345" s="23"/>
      <c r="HLE345" s="23"/>
      <c r="HLF345" s="23"/>
      <c r="HLG345" s="23"/>
      <c r="HLH345" s="23"/>
      <c r="HLI345" s="23"/>
      <c r="HLJ345" s="23"/>
      <c r="HLK345" s="23"/>
      <c r="HLL345" s="23"/>
      <c r="HLM345" s="23"/>
      <c r="HLN345" s="23"/>
      <c r="HLO345" s="23"/>
      <c r="HLP345" s="23"/>
      <c r="HLQ345" s="23"/>
      <c r="HLR345" s="23"/>
      <c r="HLS345" s="23"/>
      <c r="HLT345" s="23"/>
      <c r="HLU345" s="23"/>
      <c r="HLV345" s="23"/>
      <c r="HLW345" s="23"/>
      <c r="HLX345" s="23"/>
      <c r="HLY345" s="23"/>
      <c r="HLZ345" s="23"/>
      <c r="HMA345" s="23"/>
      <c r="HMB345" s="23"/>
      <c r="HMC345" s="23"/>
      <c r="HMD345" s="23"/>
      <c r="HME345" s="23"/>
      <c r="HMF345" s="23"/>
      <c r="HMG345" s="23"/>
      <c r="HMH345" s="23"/>
      <c r="HMI345" s="23"/>
      <c r="HMJ345" s="23"/>
      <c r="HMK345" s="23"/>
      <c r="HML345" s="23"/>
      <c r="HMM345" s="23"/>
      <c r="HMN345" s="23"/>
      <c r="HMO345" s="23"/>
      <c r="HMP345" s="23"/>
      <c r="HMQ345" s="23"/>
      <c r="HMR345" s="23"/>
      <c r="HMS345" s="23"/>
      <c r="HMT345" s="23"/>
      <c r="HMU345" s="23"/>
      <c r="HMV345" s="23"/>
      <c r="HMW345" s="23"/>
      <c r="HMX345" s="23"/>
      <c r="HMY345" s="23"/>
      <c r="HMZ345" s="23"/>
      <c r="HNA345" s="23"/>
      <c r="HNB345" s="23"/>
      <c r="HNC345" s="23"/>
      <c r="HND345" s="23"/>
      <c r="HNE345" s="23"/>
      <c r="HNF345" s="23"/>
      <c r="HNG345" s="23"/>
      <c r="HNH345" s="23"/>
      <c r="HNI345" s="23"/>
      <c r="HNJ345" s="23"/>
      <c r="HNK345" s="23"/>
      <c r="HNL345" s="23"/>
      <c r="HNM345" s="23"/>
      <c r="HNN345" s="23"/>
      <c r="HNO345" s="23"/>
      <c r="HNP345" s="23"/>
      <c r="HNQ345" s="23"/>
      <c r="HNR345" s="23"/>
      <c r="HNS345" s="23"/>
      <c r="HNT345" s="23"/>
      <c r="HNU345" s="23"/>
      <c r="HNV345" s="23"/>
      <c r="HNW345" s="23"/>
      <c r="HNX345" s="23"/>
      <c r="HNY345" s="23"/>
      <c r="HNZ345" s="23"/>
      <c r="HOA345" s="23"/>
      <c r="HOB345" s="23"/>
      <c r="HOC345" s="23"/>
      <c r="HOD345" s="23"/>
      <c r="HOE345" s="23"/>
      <c r="HOF345" s="23"/>
      <c r="HOG345" s="23"/>
      <c r="HOH345" s="23"/>
      <c r="HOI345" s="23"/>
      <c r="HOJ345" s="23"/>
      <c r="HOK345" s="23"/>
      <c r="HOL345" s="23"/>
      <c r="HOM345" s="23"/>
      <c r="HON345" s="23"/>
      <c r="HOO345" s="23"/>
      <c r="HOP345" s="23"/>
      <c r="HOQ345" s="23"/>
      <c r="HOR345" s="23"/>
      <c r="HOS345" s="23"/>
      <c r="HOT345" s="23"/>
      <c r="HOU345" s="23"/>
      <c r="HOV345" s="23"/>
      <c r="HOW345" s="23"/>
      <c r="HOX345" s="23"/>
      <c r="HOY345" s="23"/>
      <c r="HOZ345" s="23"/>
      <c r="HPA345" s="23"/>
      <c r="HPB345" s="23"/>
      <c r="HPC345" s="23"/>
      <c r="HPD345" s="23"/>
      <c r="HPE345" s="23"/>
      <c r="HPF345" s="23"/>
      <c r="HPG345" s="23"/>
      <c r="HPH345" s="23"/>
      <c r="HPI345" s="23"/>
      <c r="HPJ345" s="23"/>
      <c r="HPK345" s="23"/>
      <c r="HPL345" s="23"/>
      <c r="HPM345" s="23"/>
      <c r="HPN345" s="23"/>
      <c r="HPO345" s="23"/>
      <c r="HPP345" s="23"/>
      <c r="HPQ345" s="23"/>
      <c r="HPR345" s="23"/>
      <c r="HPS345" s="23"/>
      <c r="HPT345" s="23"/>
      <c r="HPU345" s="23"/>
      <c r="HPV345" s="23"/>
      <c r="HPW345" s="23"/>
      <c r="HPX345" s="23"/>
      <c r="HPY345" s="23"/>
      <c r="HPZ345" s="23"/>
      <c r="HQA345" s="23"/>
      <c r="HQB345" s="23"/>
      <c r="HQC345" s="23"/>
      <c r="HQD345" s="23"/>
      <c r="HQE345" s="23"/>
      <c r="HQF345" s="23"/>
      <c r="HQG345" s="23"/>
      <c r="HQH345" s="23"/>
      <c r="HQI345" s="23"/>
      <c r="HQJ345" s="23"/>
      <c r="HQK345" s="23"/>
      <c r="HQL345" s="23"/>
      <c r="HQM345" s="23"/>
      <c r="HQN345" s="23"/>
      <c r="HQO345" s="23"/>
      <c r="HQP345" s="23"/>
      <c r="HQQ345" s="23"/>
      <c r="HQR345" s="23"/>
      <c r="HQS345" s="23"/>
      <c r="HQT345" s="23"/>
      <c r="HQU345" s="23"/>
      <c r="HQV345" s="23"/>
      <c r="HQW345" s="23"/>
      <c r="HQX345" s="23"/>
      <c r="HQY345" s="23"/>
      <c r="HQZ345" s="23"/>
      <c r="HRA345" s="23"/>
      <c r="HRB345" s="23"/>
      <c r="HRC345" s="23"/>
      <c r="HRD345" s="23"/>
      <c r="HRE345" s="23"/>
      <c r="HRF345" s="23"/>
      <c r="HRG345" s="23"/>
      <c r="HRH345" s="23"/>
      <c r="HRI345" s="23"/>
      <c r="HRJ345" s="23"/>
      <c r="HRK345" s="23"/>
      <c r="HRL345" s="23"/>
      <c r="HRM345" s="23"/>
      <c r="HRN345" s="23"/>
      <c r="HRO345" s="23"/>
      <c r="HRP345" s="23"/>
      <c r="HRQ345" s="23"/>
      <c r="HRR345" s="23"/>
      <c r="HRS345" s="23"/>
      <c r="HRT345" s="23"/>
      <c r="HRU345" s="23"/>
      <c r="HRV345" s="23"/>
      <c r="HRW345" s="23"/>
      <c r="HRX345" s="23"/>
      <c r="HRY345" s="23"/>
      <c r="HRZ345" s="23"/>
      <c r="HSA345" s="23"/>
      <c r="HSB345" s="23"/>
      <c r="HSC345" s="23"/>
      <c r="HSD345" s="23"/>
      <c r="HSE345" s="23"/>
      <c r="HSF345" s="23"/>
      <c r="HSG345" s="23"/>
      <c r="HSH345" s="23"/>
      <c r="HSI345" s="23"/>
      <c r="HSJ345" s="23"/>
      <c r="HSK345" s="23"/>
      <c r="HSL345" s="23"/>
      <c r="HSM345" s="23"/>
      <c r="HSN345" s="23"/>
      <c r="HSO345" s="23"/>
      <c r="HSP345" s="23"/>
      <c r="HSQ345" s="23"/>
      <c r="HSR345" s="23"/>
      <c r="HSS345" s="23"/>
      <c r="HST345" s="23"/>
      <c r="HSU345" s="23"/>
      <c r="HSV345" s="23"/>
      <c r="HSW345" s="23"/>
      <c r="HSX345" s="23"/>
      <c r="HSY345" s="23"/>
      <c r="HSZ345" s="23"/>
      <c r="HTA345" s="23"/>
      <c r="HTB345" s="23"/>
      <c r="HTC345" s="23"/>
      <c r="HTD345" s="23"/>
      <c r="HTE345" s="23"/>
      <c r="HTF345" s="23"/>
      <c r="HTG345" s="23"/>
      <c r="HTH345" s="23"/>
      <c r="HTI345" s="23"/>
      <c r="HTJ345" s="23"/>
      <c r="HTK345" s="23"/>
      <c r="HTL345" s="23"/>
      <c r="HTM345" s="23"/>
      <c r="HTN345" s="23"/>
      <c r="HTO345" s="23"/>
      <c r="HTP345" s="23"/>
      <c r="HTQ345" s="23"/>
      <c r="HTR345" s="23"/>
      <c r="HTS345" s="23"/>
      <c r="HTT345" s="23"/>
      <c r="HTU345" s="23"/>
      <c r="HTV345" s="23"/>
      <c r="HTW345" s="23"/>
      <c r="HTX345" s="23"/>
      <c r="HTY345" s="23"/>
      <c r="HTZ345" s="23"/>
      <c r="HUA345" s="23"/>
      <c r="HUB345" s="23"/>
      <c r="HUC345" s="23"/>
      <c r="HUD345" s="23"/>
      <c r="HUE345" s="23"/>
      <c r="HUF345" s="23"/>
      <c r="HUG345" s="23"/>
      <c r="HUH345" s="23"/>
      <c r="HUI345" s="23"/>
      <c r="HUJ345" s="23"/>
      <c r="HUK345" s="23"/>
      <c r="HUL345" s="23"/>
      <c r="HUM345" s="23"/>
      <c r="HUN345" s="23"/>
      <c r="HUO345" s="23"/>
      <c r="HUP345" s="23"/>
      <c r="HUQ345" s="23"/>
      <c r="HUR345" s="23"/>
      <c r="HUS345" s="23"/>
      <c r="HUT345" s="23"/>
      <c r="HUU345" s="23"/>
      <c r="HUV345" s="23"/>
      <c r="HUW345" s="23"/>
      <c r="HUX345" s="23"/>
      <c r="HUY345" s="23"/>
      <c r="HUZ345" s="23"/>
      <c r="HVA345" s="23"/>
      <c r="HVB345" s="23"/>
      <c r="HVC345" s="23"/>
      <c r="HVD345" s="23"/>
      <c r="HVE345" s="23"/>
      <c r="HVF345" s="23"/>
      <c r="HVG345" s="23"/>
      <c r="HVH345" s="23"/>
      <c r="HVI345" s="23"/>
      <c r="HVJ345" s="23"/>
      <c r="HVK345" s="23"/>
      <c r="HVL345" s="23"/>
      <c r="HVM345" s="23"/>
      <c r="HVN345" s="23"/>
      <c r="HVO345" s="23"/>
      <c r="HVP345" s="23"/>
      <c r="HVQ345" s="23"/>
      <c r="HVR345" s="23"/>
      <c r="HVS345" s="23"/>
      <c r="HVT345" s="23"/>
      <c r="HVU345" s="23"/>
      <c r="HVV345" s="23"/>
      <c r="HVW345" s="23"/>
      <c r="HVX345" s="23"/>
      <c r="HVY345" s="23"/>
      <c r="HVZ345" s="23"/>
      <c r="HWA345" s="23"/>
      <c r="HWB345" s="23"/>
      <c r="HWC345" s="23"/>
      <c r="HWD345" s="23"/>
      <c r="HWE345" s="23"/>
      <c r="HWF345" s="23"/>
      <c r="HWG345" s="23"/>
      <c r="HWH345" s="23"/>
      <c r="HWI345" s="23"/>
      <c r="HWJ345" s="23"/>
      <c r="HWK345" s="23"/>
      <c r="HWL345" s="23"/>
      <c r="HWM345" s="23"/>
      <c r="HWN345" s="23"/>
      <c r="HWO345" s="23"/>
      <c r="HWP345" s="23"/>
      <c r="HWQ345" s="23"/>
      <c r="HWR345" s="23"/>
      <c r="HWS345" s="23"/>
      <c r="HWT345" s="23"/>
      <c r="HWU345" s="23"/>
      <c r="HWV345" s="23"/>
      <c r="HWW345" s="23"/>
      <c r="HWX345" s="23"/>
      <c r="HWY345" s="23"/>
      <c r="HWZ345" s="23"/>
      <c r="HXA345" s="23"/>
      <c r="HXB345" s="23"/>
      <c r="HXC345" s="23"/>
      <c r="HXD345" s="23"/>
      <c r="HXE345" s="23"/>
      <c r="HXF345" s="23"/>
      <c r="HXG345" s="23"/>
      <c r="HXH345" s="23"/>
      <c r="HXI345" s="23"/>
      <c r="HXJ345" s="23"/>
      <c r="HXK345" s="23"/>
      <c r="HXL345" s="23"/>
      <c r="HXM345" s="23"/>
      <c r="HXN345" s="23"/>
      <c r="HXO345" s="23"/>
      <c r="HXP345" s="23"/>
      <c r="HXQ345" s="23"/>
      <c r="HXR345" s="23"/>
      <c r="HXS345" s="23"/>
      <c r="HXT345" s="23"/>
      <c r="HXU345" s="23"/>
      <c r="HXV345" s="23"/>
      <c r="HXW345" s="23"/>
      <c r="HXX345" s="23"/>
      <c r="HXY345" s="23"/>
      <c r="HXZ345" s="23"/>
      <c r="HYA345" s="23"/>
      <c r="HYB345" s="23"/>
      <c r="HYC345" s="23"/>
      <c r="HYD345" s="23"/>
      <c r="HYE345" s="23"/>
      <c r="HYF345" s="23"/>
      <c r="HYG345" s="23"/>
      <c r="HYH345" s="23"/>
      <c r="HYI345" s="23"/>
      <c r="HYJ345" s="23"/>
      <c r="HYK345" s="23"/>
      <c r="HYL345" s="23"/>
      <c r="HYM345" s="23"/>
      <c r="HYN345" s="23"/>
      <c r="HYO345" s="23"/>
      <c r="HYP345" s="23"/>
      <c r="HYQ345" s="23"/>
      <c r="HYR345" s="23"/>
      <c r="HYS345" s="23"/>
      <c r="HYT345" s="23"/>
      <c r="HYU345" s="23"/>
      <c r="HYV345" s="23"/>
      <c r="HYW345" s="23"/>
      <c r="HYX345" s="23"/>
      <c r="HYY345" s="23"/>
      <c r="HYZ345" s="23"/>
      <c r="HZA345" s="23"/>
      <c r="HZB345" s="23"/>
      <c r="HZC345" s="23"/>
      <c r="HZD345" s="23"/>
      <c r="HZE345" s="23"/>
      <c r="HZF345" s="23"/>
      <c r="HZG345" s="23"/>
      <c r="HZH345" s="23"/>
      <c r="HZI345" s="23"/>
      <c r="HZJ345" s="23"/>
      <c r="HZK345" s="23"/>
      <c r="HZL345" s="23"/>
      <c r="HZM345" s="23"/>
      <c r="HZN345" s="23"/>
      <c r="HZO345" s="23"/>
      <c r="HZP345" s="23"/>
      <c r="HZQ345" s="23"/>
      <c r="HZR345" s="23"/>
      <c r="HZS345" s="23"/>
      <c r="HZT345" s="23"/>
      <c r="HZU345" s="23"/>
      <c r="HZV345" s="23"/>
      <c r="HZW345" s="23"/>
      <c r="HZX345" s="23"/>
      <c r="HZY345" s="23"/>
      <c r="HZZ345" s="23"/>
      <c r="IAA345" s="23"/>
      <c r="IAB345" s="23"/>
      <c r="IAC345" s="23"/>
      <c r="IAD345" s="23"/>
      <c r="IAE345" s="23"/>
      <c r="IAF345" s="23"/>
      <c r="IAG345" s="23"/>
      <c r="IAH345" s="23"/>
      <c r="IAI345" s="23"/>
      <c r="IAJ345" s="23"/>
      <c r="IAK345" s="23"/>
      <c r="IAL345" s="23"/>
      <c r="IAM345" s="23"/>
      <c r="IAN345" s="23"/>
      <c r="IAO345" s="23"/>
      <c r="IAP345" s="23"/>
      <c r="IAQ345" s="23"/>
      <c r="IAR345" s="23"/>
      <c r="IAS345" s="23"/>
      <c r="IAT345" s="23"/>
      <c r="IAU345" s="23"/>
      <c r="IAV345" s="23"/>
      <c r="IAW345" s="23"/>
      <c r="IAX345" s="23"/>
      <c r="IAY345" s="23"/>
      <c r="IAZ345" s="23"/>
      <c r="IBA345" s="23"/>
      <c r="IBB345" s="23"/>
      <c r="IBC345" s="23"/>
      <c r="IBD345" s="23"/>
      <c r="IBE345" s="23"/>
      <c r="IBF345" s="23"/>
      <c r="IBG345" s="23"/>
      <c r="IBH345" s="23"/>
      <c r="IBI345" s="23"/>
      <c r="IBJ345" s="23"/>
      <c r="IBK345" s="23"/>
      <c r="IBL345" s="23"/>
      <c r="IBM345" s="23"/>
      <c r="IBN345" s="23"/>
      <c r="IBO345" s="23"/>
      <c r="IBP345" s="23"/>
      <c r="IBQ345" s="23"/>
      <c r="IBR345" s="23"/>
      <c r="IBS345" s="23"/>
      <c r="IBT345" s="23"/>
      <c r="IBU345" s="23"/>
      <c r="IBV345" s="23"/>
      <c r="IBW345" s="23"/>
      <c r="IBX345" s="23"/>
      <c r="IBY345" s="23"/>
      <c r="IBZ345" s="23"/>
      <c r="ICA345" s="23"/>
      <c r="ICB345" s="23"/>
      <c r="ICC345" s="23"/>
      <c r="ICD345" s="23"/>
      <c r="ICE345" s="23"/>
      <c r="ICF345" s="23"/>
      <c r="ICG345" s="23"/>
      <c r="ICH345" s="23"/>
      <c r="ICI345" s="23"/>
      <c r="ICJ345" s="23"/>
      <c r="ICK345" s="23"/>
      <c r="ICL345" s="23"/>
      <c r="ICM345" s="23"/>
      <c r="ICN345" s="23"/>
      <c r="ICO345" s="23"/>
      <c r="ICP345" s="23"/>
      <c r="ICQ345" s="23"/>
      <c r="ICR345" s="23"/>
      <c r="ICS345" s="23"/>
      <c r="ICT345" s="23"/>
      <c r="ICU345" s="23"/>
      <c r="ICV345" s="23"/>
      <c r="ICW345" s="23"/>
      <c r="ICX345" s="23"/>
      <c r="ICY345" s="23"/>
      <c r="ICZ345" s="23"/>
      <c r="IDA345" s="23"/>
      <c r="IDB345" s="23"/>
      <c r="IDC345" s="23"/>
      <c r="IDD345" s="23"/>
      <c r="IDE345" s="23"/>
      <c r="IDF345" s="23"/>
      <c r="IDG345" s="23"/>
      <c r="IDH345" s="23"/>
      <c r="IDI345" s="23"/>
      <c r="IDJ345" s="23"/>
      <c r="IDK345" s="23"/>
      <c r="IDL345" s="23"/>
      <c r="IDM345" s="23"/>
      <c r="IDN345" s="23"/>
      <c r="IDO345" s="23"/>
      <c r="IDP345" s="23"/>
      <c r="IDQ345" s="23"/>
      <c r="IDR345" s="23"/>
      <c r="IDS345" s="23"/>
      <c r="IDT345" s="23"/>
      <c r="IDU345" s="23"/>
      <c r="IDV345" s="23"/>
      <c r="IDW345" s="23"/>
      <c r="IDX345" s="23"/>
      <c r="IDY345" s="23"/>
      <c r="IDZ345" s="23"/>
      <c r="IEA345" s="23"/>
      <c r="IEB345" s="23"/>
      <c r="IEC345" s="23"/>
      <c r="IED345" s="23"/>
      <c r="IEE345" s="23"/>
      <c r="IEF345" s="23"/>
      <c r="IEG345" s="23"/>
      <c r="IEH345" s="23"/>
      <c r="IEI345" s="23"/>
      <c r="IEJ345" s="23"/>
      <c r="IEK345" s="23"/>
      <c r="IEL345" s="23"/>
      <c r="IEM345" s="23"/>
      <c r="IEN345" s="23"/>
      <c r="IEO345" s="23"/>
      <c r="IEP345" s="23"/>
      <c r="IEQ345" s="23"/>
      <c r="IER345" s="23"/>
      <c r="IES345" s="23"/>
      <c r="IET345" s="23"/>
      <c r="IEU345" s="23"/>
      <c r="IEV345" s="23"/>
      <c r="IEW345" s="23"/>
      <c r="IEX345" s="23"/>
      <c r="IEY345" s="23"/>
      <c r="IEZ345" s="23"/>
      <c r="IFA345" s="23"/>
      <c r="IFB345" s="23"/>
      <c r="IFC345" s="23"/>
      <c r="IFD345" s="23"/>
      <c r="IFE345" s="23"/>
      <c r="IFF345" s="23"/>
      <c r="IFG345" s="23"/>
      <c r="IFH345" s="23"/>
      <c r="IFI345" s="23"/>
      <c r="IFJ345" s="23"/>
      <c r="IFK345" s="23"/>
      <c r="IFL345" s="23"/>
      <c r="IFM345" s="23"/>
      <c r="IFN345" s="23"/>
      <c r="IFO345" s="23"/>
      <c r="IFP345" s="23"/>
      <c r="IFQ345" s="23"/>
      <c r="IFR345" s="23"/>
      <c r="IFS345" s="23"/>
      <c r="IFT345" s="23"/>
      <c r="IFU345" s="23"/>
      <c r="IFV345" s="23"/>
      <c r="IFW345" s="23"/>
      <c r="IFX345" s="23"/>
      <c r="IFY345" s="23"/>
      <c r="IFZ345" s="23"/>
      <c r="IGA345" s="23"/>
      <c r="IGB345" s="23"/>
      <c r="IGC345" s="23"/>
      <c r="IGD345" s="23"/>
      <c r="IGE345" s="23"/>
      <c r="IGF345" s="23"/>
      <c r="IGG345" s="23"/>
      <c r="IGH345" s="23"/>
      <c r="IGI345" s="23"/>
      <c r="IGJ345" s="23"/>
      <c r="IGK345" s="23"/>
      <c r="IGL345" s="23"/>
      <c r="IGM345" s="23"/>
      <c r="IGN345" s="23"/>
      <c r="IGO345" s="23"/>
      <c r="IGP345" s="23"/>
      <c r="IGQ345" s="23"/>
      <c r="IGR345" s="23"/>
      <c r="IGS345" s="23"/>
      <c r="IGT345" s="23"/>
      <c r="IGU345" s="23"/>
      <c r="IGV345" s="23"/>
      <c r="IGW345" s="23"/>
      <c r="IGX345" s="23"/>
      <c r="IGY345" s="23"/>
      <c r="IGZ345" s="23"/>
      <c r="IHA345" s="23"/>
      <c r="IHB345" s="23"/>
      <c r="IHC345" s="23"/>
      <c r="IHD345" s="23"/>
      <c r="IHE345" s="23"/>
      <c r="IHF345" s="23"/>
      <c r="IHG345" s="23"/>
      <c r="IHH345" s="23"/>
      <c r="IHI345" s="23"/>
      <c r="IHJ345" s="23"/>
      <c r="IHK345" s="23"/>
      <c r="IHL345" s="23"/>
      <c r="IHM345" s="23"/>
      <c r="IHN345" s="23"/>
      <c r="IHO345" s="23"/>
      <c r="IHP345" s="23"/>
      <c r="IHQ345" s="23"/>
      <c r="IHR345" s="23"/>
      <c r="IHS345" s="23"/>
      <c r="IHT345" s="23"/>
      <c r="IHU345" s="23"/>
      <c r="IHV345" s="23"/>
      <c r="IHW345" s="23"/>
      <c r="IHX345" s="23"/>
      <c r="IHY345" s="23"/>
      <c r="IHZ345" s="23"/>
      <c r="IIA345" s="23"/>
      <c r="IIB345" s="23"/>
      <c r="IIC345" s="23"/>
      <c r="IID345" s="23"/>
      <c r="IIE345" s="23"/>
      <c r="IIF345" s="23"/>
      <c r="IIG345" s="23"/>
      <c r="IIH345" s="23"/>
      <c r="III345" s="23"/>
      <c r="IIJ345" s="23"/>
      <c r="IIK345" s="23"/>
      <c r="IIL345" s="23"/>
      <c r="IIM345" s="23"/>
      <c r="IIN345" s="23"/>
      <c r="IIO345" s="23"/>
      <c r="IIP345" s="23"/>
      <c r="IIQ345" s="23"/>
      <c r="IIR345" s="23"/>
      <c r="IIS345" s="23"/>
      <c r="IIT345" s="23"/>
      <c r="IIU345" s="23"/>
      <c r="IIV345" s="23"/>
      <c r="IIW345" s="23"/>
      <c r="IIX345" s="23"/>
      <c r="IIY345" s="23"/>
      <c r="IIZ345" s="23"/>
      <c r="IJA345" s="23"/>
      <c r="IJB345" s="23"/>
      <c r="IJC345" s="23"/>
      <c r="IJD345" s="23"/>
      <c r="IJE345" s="23"/>
      <c r="IJF345" s="23"/>
      <c r="IJG345" s="23"/>
      <c r="IJH345" s="23"/>
      <c r="IJI345" s="23"/>
      <c r="IJJ345" s="23"/>
      <c r="IJK345" s="23"/>
      <c r="IJL345" s="23"/>
      <c r="IJM345" s="23"/>
      <c r="IJN345" s="23"/>
      <c r="IJO345" s="23"/>
      <c r="IJP345" s="23"/>
      <c r="IJQ345" s="23"/>
      <c r="IJR345" s="23"/>
      <c r="IJS345" s="23"/>
      <c r="IJT345" s="23"/>
      <c r="IJU345" s="23"/>
      <c r="IJV345" s="23"/>
      <c r="IJW345" s="23"/>
      <c r="IJX345" s="23"/>
      <c r="IJY345" s="23"/>
      <c r="IJZ345" s="23"/>
      <c r="IKA345" s="23"/>
      <c r="IKB345" s="23"/>
      <c r="IKC345" s="23"/>
      <c r="IKD345" s="23"/>
      <c r="IKE345" s="23"/>
      <c r="IKF345" s="23"/>
      <c r="IKG345" s="23"/>
      <c r="IKH345" s="23"/>
      <c r="IKI345" s="23"/>
      <c r="IKJ345" s="23"/>
      <c r="IKK345" s="23"/>
      <c r="IKL345" s="23"/>
      <c r="IKM345" s="23"/>
      <c r="IKN345" s="23"/>
      <c r="IKO345" s="23"/>
      <c r="IKP345" s="23"/>
      <c r="IKQ345" s="23"/>
      <c r="IKR345" s="23"/>
      <c r="IKS345" s="23"/>
      <c r="IKT345" s="23"/>
      <c r="IKU345" s="23"/>
      <c r="IKV345" s="23"/>
      <c r="IKW345" s="23"/>
      <c r="IKX345" s="23"/>
      <c r="IKY345" s="23"/>
      <c r="IKZ345" s="23"/>
      <c r="ILA345" s="23"/>
      <c r="ILB345" s="23"/>
      <c r="ILC345" s="23"/>
      <c r="ILD345" s="23"/>
      <c r="ILE345" s="23"/>
      <c r="ILF345" s="23"/>
      <c r="ILG345" s="23"/>
      <c r="ILH345" s="23"/>
      <c r="ILI345" s="23"/>
      <c r="ILJ345" s="23"/>
      <c r="ILK345" s="23"/>
      <c r="ILL345" s="23"/>
      <c r="ILM345" s="23"/>
      <c r="ILN345" s="23"/>
      <c r="ILO345" s="23"/>
      <c r="ILP345" s="23"/>
      <c r="ILQ345" s="23"/>
      <c r="ILR345" s="23"/>
      <c r="ILS345" s="23"/>
      <c r="ILT345" s="23"/>
      <c r="ILU345" s="23"/>
      <c r="ILV345" s="23"/>
      <c r="ILW345" s="23"/>
      <c r="ILX345" s="23"/>
      <c r="ILY345" s="23"/>
      <c r="ILZ345" s="23"/>
      <c r="IMA345" s="23"/>
      <c r="IMB345" s="23"/>
      <c r="IMC345" s="23"/>
      <c r="IMD345" s="23"/>
      <c r="IME345" s="23"/>
      <c r="IMF345" s="23"/>
      <c r="IMG345" s="23"/>
      <c r="IMH345" s="23"/>
      <c r="IMI345" s="23"/>
      <c r="IMJ345" s="23"/>
      <c r="IMK345" s="23"/>
      <c r="IML345" s="23"/>
      <c r="IMM345" s="23"/>
      <c r="IMN345" s="23"/>
      <c r="IMO345" s="23"/>
      <c r="IMP345" s="23"/>
      <c r="IMQ345" s="23"/>
      <c r="IMR345" s="23"/>
      <c r="IMS345" s="23"/>
      <c r="IMT345" s="23"/>
      <c r="IMU345" s="23"/>
      <c r="IMV345" s="23"/>
      <c r="IMW345" s="23"/>
      <c r="IMX345" s="23"/>
      <c r="IMY345" s="23"/>
      <c r="IMZ345" s="23"/>
      <c r="INA345" s="23"/>
      <c r="INB345" s="23"/>
      <c r="INC345" s="23"/>
      <c r="IND345" s="23"/>
      <c r="INE345" s="23"/>
      <c r="INF345" s="23"/>
      <c r="ING345" s="23"/>
      <c r="INH345" s="23"/>
      <c r="INI345" s="23"/>
      <c r="INJ345" s="23"/>
      <c r="INK345" s="23"/>
      <c r="INL345" s="23"/>
      <c r="INM345" s="23"/>
      <c r="INN345" s="23"/>
      <c r="INO345" s="23"/>
      <c r="INP345" s="23"/>
      <c r="INQ345" s="23"/>
      <c r="INR345" s="23"/>
      <c r="INS345" s="23"/>
      <c r="INT345" s="23"/>
      <c r="INU345" s="23"/>
      <c r="INV345" s="23"/>
      <c r="INW345" s="23"/>
      <c r="INX345" s="23"/>
      <c r="INY345" s="23"/>
      <c r="INZ345" s="23"/>
      <c r="IOA345" s="23"/>
      <c r="IOB345" s="23"/>
      <c r="IOC345" s="23"/>
      <c r="IOD345" s="23"/>
      <c r="IOE345" s="23"/>
      <c r="IOF345" s="23"/>
      <c r="IOG345" s="23"/>
      <c r="IOH345" s="23"/>
      <c r="IOI345" s="23"/>
      <c r="IOJ345" s="23"/>
      <c r="IOK345" s="23"/>
      <c r="IOL345" s="23"/>
      <c r="IOM345" s="23"/>
      <c r="ION345" s="23"/>
      <c r="IOO345" s="23"/>
      <c r="IOP345" s="23"/>
      <c r="IOQ345" s="23"/>
      <c r="IOR345" s="23"/>
      <c r="IOS345" s="23"/>
      <c r="IOT345" s="23"/>
      <c r="IOU345" s="23"/>
      <c r="IOV345" s="23"/>
      <c r="IOW345" s="23"/>
      <c r="IOX345" s="23"/>
      <c r="IOY345" s="23"/>
      <c r="IOZ345" s="23"/>
      <c r="IPA345" s="23"/>
      <c r="IPB345" s="23"/>
      <c r="IPC345" s="23"/>
      <c r="IPD345" s="23"/>
      <c r="IPE345" s="23"/>
      <c r="IPF345" s="23"/>
      <c r="IPG345" s="23"/>
      <c r="IPH345" s="23"/>
      <c r="IPI345" s="23"/>
      <c r="IPJ345" s="23"/>
      <c r="IPK345" s="23"/>
      <c r="IPL345" s="23"/>
      <c r="IPM345" s="23"/>
      <c r="IPN345" s="23"/>
      <c r="IPO345" s="23"/>
      <c r="IPP345" s="23"/>
      <c r="IPQ345" s="23"/>
      <c r="IPR345" s="23"/>
      <c r="IPS345" s="23"/>
      <c r="IPT345" s="23"/>
      <c r="IPU345" s="23"/>
      <c r="IPV345" s="23"/>
      <c r="IPW345" s="23"/>
      <c r="IPX345" s="23"/>
      <c r="IPY345" s="23"/>
      <c r="IPZ345" s="23"/>
      <c r="IQA345" s="23"/>
      <c r="IQB345" s="23"/>
      <c r="IQC345" s="23"/>
      <c r="IQD345" s="23"/>
      <c r="IQE345" s="23"/>
      <c r="IQF345" s="23"/>
      <c r="IQG345" s="23"/>
      <c r="IQH345" s="23"/>
      <c r="IQI345" s="23"/>
      <c r="IQJ345" s="23"/>
      <c r="IQK345" s="23"/>
      <c r="IQL345" s="23"/>
      <c r="IQM345" s="23"/>
      <c r="IQN345" s="23"/>
      <c r="IQO345" s="23"/>
      <c r="IQP345" s="23"/>
      <c r="IQQ345" s="23"/>
      <c r="IQR345" s="23"/>
      <c r="IQS345" s="23"/>
      <c r="IQT345" s="23"/>
      <c r="IQU345" s="23"/>
      <c r="IQV345" s="23"/>
      <c r="IQW345" s="23"/>
      <c r="IQX345" s="23"/>
      <c r="IQY345" s="23"/>
      <c r="IQZ345" s="23"/>
      <c r="IRA345" s="23"/>
      <c r="IRB345" s="23"/>
      <c r="IRC345" s="23"/>
      <c r="IRD345" s="23"/>
      <c r="IRE345" s="23"/>
      <c r="IRF345" s="23"/>
      <c r="IRG345" s="23"/>
      <c r="IRH345" s="23"/>
      <c r="IRI345" s="23"/>
      <c r="IRJ345" s="23"/>
      <c r="IRK345" s="23"/>
      <c r="IRL345" s="23"/>
      <c r="IRM345" s="23"/>
      <c r="IRN345" s="23"/>
      <c r="IRO345" s="23"/>
      <c r="IRP345" s="23"/>
      <c r="IRQ345" s="23"/>
      <c r="IRR345" s="23"/>
      <c r="IRS345" s="23"/>
      <c r="IRT345" s="23"/>
      <c r="IRU345" s="23"/>
      <c r="IRV345" s="23"/>
      <c r="IRW345" s="23"/>
      <c r="IRX345" s="23"/>
      <c r="IRY345" s="23"/>
      <c r="IRZ345" s="23"/>
      <c r="ISA345" s="23"/>
      <c r="ISB345" s="23"/>
      <c r="ISC345" s="23"/>
      <c r="ISD345" s="23"/>
      <c r="ISE345" s="23"/>
      <c r="ISF345" s="23"/>
      <c r="ISG345" s="23"/>
      <c r="ISH345" s="23"/>
      <c r="ISI345" s="23"/>
      <c r="ISJ345" s="23"/>
      <c r="ISK345" s="23"/>
      <c r="ISL345" s="23"/>
      <c r="ISM345" s="23"/>
      <c r="ISN345" s="23"/>
      <c r="ISO345" s="23"/>
      <c r="ISP345" s="23"/>
      <c r="ISQ345" s="23"/>
      <c r="ISR345" s="23"/>
      <c r="ISS345" s="23"/>
      <c r="IST345" s="23"/>
      <c r="ISU345" s="23"/>
      <c r="ISV345" s="23"/>
      <c r="ISW345" s="23"/>
      <c r="ISX345" s="23"/>
      <c r="ISY345" s="23"/>
      <c r="ISZ345" s="23"/>
      <c r="ITA345" s="23"/>
      <c r="ITB345" s="23"/>
      <c r="ITC345" s="23"/>
      <c r="ITD345" s="23"/>
      <c r="ITE345" s="23"/>
      <c r="ITF345" s="23"/>
      <c r="ITG345" s="23"/>
      <c r="ITH345" s="23"/>
      <c r="ITI345" s="23"/>
      <c r="ITJ345" s="23"/>
      <c r="ITK345" s="23"/>
      <c r="ITL345" s="23"/>
      <c r="ITM345" s="23"/>
      <c r="ITN345" s="23"/>
      <c r="ITO345" s="23"/>
      <c r="ITP345" s="23"/>
      <c r="ITQ345" s="23"/>
      <c r="ITR345" s="23"/>
      <c r="ITS345" s="23"/>
      <c r="ITT345" s="23"/>
      <c r="ITU345" s="23"/>
      <c r="ITV345" s="23"/>
      <c r="ITW345" s="23"/>
      <c r="ITX345" s="23"/>
      <c r="ITY345" s="23"/>
      <c r="ITZ345" s="23"/>
      <c r="IUA345" s="23"/>
      <c r="IUB345" s="23"/>
      <c r="IUC345" s="23"/>
      <c r="IUD345" s="23"/>
      <c r="IUE345" s="23"/>
      <c r="IUF345" s="23"/>
      <c r="IUG345" s="23"/>
      <c r="IUH345" s="23"/>
      <c r="IUI345" s="23"/>
      <c r="IUJ345" s="23"/>
      <c r="IUK345" s="23"/>
      <c r="IUL345" s="23"/>
      <c r="IUM345" s="23"/>
      <c r="IUN345" s="23"/>
      <c r="IUO345" s="23"/>
      <c r="IUP345" s="23"/>
      <c r="IUQ345" s="23"/>
      <c r="IUR345" s="23"/>
      <c r="IUS345" s="23"/>
      <c r="IUT345" s="23"/>
      <c r="IUU345" s="23"/>
      <c r="IUV345" s="23"/>
      <c r="IUW345" s="23"/>
      <c r="IUX345" s="23"/>
      <c r="IUY345" s="23"/>
      <c r="IUZ345" s="23"/>
      <c r="IVA345" s="23"/>
      <c r="IVB345" s="23"/>
      <c r="IVC345" s="23"/>
      <c r="IVD345" s="23"/>
      <c r="IVE345" s="23"/>
      <c r="IVF345" s="23"/>
      <c r="IVG345" s="23"/>
      <c r="IVH345" s="23"/>
      <c r="IVI345" s="23"/>
      <c r="IVJ345" s="23"/>
      <c r="IVK345" s="23"/>
      <c r="IVL345" s="23"/>
      <c r="IVM345" s="23"/>
      <c r="IVN345" s="23"/>
      <c r="IVO345" s="23"/>
      <c r="IVP345" s="23"/>
      <c r="IVQ345" s="23"/>
      <c r="IVR345" s="23"/>
      <c r="IVS345" s="23"/>
      <c r="IVT345" s="23"/>
      <c r="IVU345" s="23"/>
      <c r="IVV345" s="23"/>
      <c r="IVW345" s="23"/>
      <c r="IVX345" s="23"/>
      <c r="IVY345" s="23"/>
      <c r="IVZ345" s="23"/>
      <c r="IWA345" s="23"/>
      <c r="IWB345" s="23"/>
      <c r="IWC345" s="23"/>
      <c r="IWD345" s="23"/>
      <c r="IWE345" s="23"/>
      <c r="IWF345" s="23"/>
      <c r="IWG345" s="23"/>
      <c r="IWH345" s="23"/>
      <c r="IWI345" s="23"/>
      <c r="IWJ345" s="23"/>
      <c r="IWK345" s="23"/>
      <c r="IWL345" s="23"/>
      <c r="IWM345" s="23"/>
      <c r="IWN345" s="23"/>
      <c r="IWO345" s="23"/>
      <c r="IWP345" s="23"/>
      <c r="IWQ345" s="23"/>
      <c r="IWR345" s="23"/>
      <c r="IWS345" s="23"/>
      <c r="IWT345" s="23"/>
      <c r="IWU345" s="23"/>
      <c r="IWV345" s="23"/>
      <c r="IWW345" s="23"/>
      <c r="IWX345" s="23"/>
      <c r="IWY345" s="23"/>
      <c r="IWZ345" s="23"/>
      <c r="IXA345" s="23"/>
      <c r="IXB345" s="23"/>
      <c r="IXC345" s="23"/>
      <c r="IXD345" s="23"/>
      <c r="IXE345" s="23"/>
      <c r="IXF345" s="23"/>
      <c r="IXG345" s="23"/>
      <c r="IXH345" s="23"/>
      <c r="IXI345" s="23"/>
      <c r="IXJ345" s="23"/>
      <c r="IXK345" s="23"/>
      <c r="IXL345" s="23"/>
      <c r="IXM345" s="23"/>
      <c r="IXN345" s="23"/>
      <c r="IXO345" s="23"/>
      <c r="IXP345" s="23"/>
      <c r="IXQ345" s="23"/>
      <c r="IXR345" s="23"/>
      <c r="IXS345" s="23"/>
      <c r="IXT345" s="23"/>
      <c r="IXU345" s="23"/>
      <c r="IXV345" s="23"/>
      <c r="IXW345" s="23"/>
      <c r="IXX345" s="23"/>
      <c r="IXY345" s="23"/>
      <c r="IXZ345" s="23"/>
      <c r="IYA345" s="23"/>
      <c r="IYB345" s="23"/>
      <c r="IYC345" s="23"/>
      <c r="IYD345" s="23"/>
      <c r="IYE345" s="23"/>
      <c r="IYF345" s="23"/>
      <c r="IYG345" s="23"/>
      <c r="IYH345" s="23"/>
      <c r="IYI345" s="23"/>
      <c r="IYJ345" s="23"/>
      <c r="IYK345" s="23"/>
      <c r="IYL345" s="23"/>
      <c r="IYM345" s="23"/>
      <c r="IYN345" s="23"/>
      <c r="IYO345" s="23"/>
      <c r="IYP345" s="23"/>
      <c r="IYQ345" s="23"/>
      <c r="IYR345" s="23"/>
      <c r="IYS345" s="23"/>
      <c r="IYT345" s="23"/>
      <c r="IYU345" s="23"/>
      <c r="IYV345" s="23"/>
      <c r="IYW345" s="23"/>
      <c r="IYX345" s="23"/>
      <c r="IYY345" s="23"/>
      <c r="IYZ345" s="23"/>
      <c r="IZA345" s="23"/>
      <c r="IZB345" s="23"/>
      <c r="IZC345" s="23"/>
      <c r="IZD345" s="23"/>
      <c r="IZE345" s="23"/>
      <c r="IZF345" s="23"/>
      <c r="IZG345" s="23"/>
      <c r="IZH345" s="23"/>
      <c r="IZI345" s="23"/>
      <c r="IZJ345" s="23"/>
      <c r="IZK345" s="23"/>
      <c r="IZL345" s="23"/>
      <c r="IZM345" s="23"/>
      <c r="IZN345" s="23"/>
      <c r="IZO345" s="23"/>
      <c r="IZP345" s="23"/>
      <c r="IZQ345" s="23"/>
      <c r="IZR345" s="23"/>
      <c r="IZS345" s="23"/>
      <c r="IZT345" s="23"/>
      <c r="IZU345" s="23"/>
      <c r="IZV345" s="23"/>
      <c r="IZW345" s="23"/>
      <c r="IZX345" s="23"/>
      <c r="IZY345" s="23"/>
      <c r="IZZ345" s="23"/>
      <c r="JAA345" s="23"/>
      <c r="JAB345" s="23"/>
      <c r="JAC345" s="23"/>
      <c r="JAD345" s="23"/>
      <c r="JAE345" s="23"/>
      <c r="JAF345" s="23"/>
      <c r="JAG345" s="23"/>
      <c r="JAH345" s="23"/>
      <c r="JAI345" s="23"/>
      <c r="JAJ345" s="23"/>
      <c r="JAK345" s="23"/>
      <c r="JAL345" s="23"/>
      <c r="JAM345" s="23"/>
      <c r="JAN345" s="23"/>
      <c r="JAO345" s="23"/>
      <c r="JAP345" s="23"/>
      <c r="JAQ345" s="23"/>
      <c r="JAR345" s="23"/>
      <c r="JAS345" s="23"/>
      <c r="JAT345" s="23"/>
      <c r="JAU345" s="23"/>
      <c r="JAV345" s="23"/>
      <c r="JAW345" s="23"/>
      <c r="JAX345" s="23"/>
      <c r="JAY345" s="23"/>
      <c r="JAZ345" s="23"/>
      <c r="JBA345" s="23"/>
      <c r="JBB345" s="23"/>
      <c r="JBC345" s="23"/>
      <c r="JBD345" s="23"/>
      <c r="JBE345" s="23"/>
      <c r="JBF345" s="23"/>
      <c r="JBG345" s="23"/>
      <c r="JBH345" s="23"/>
      <c r="JBI345" s="23"/>
      <c r="JBJ345" s="23"/>
      <c r="JBK345" s="23"/>
      <c r="JBL345" s="23"/>
      <c r="JBM345" s="23"/>
      <c r="JBN345" s="23"/>
      <c r="JBO345" s="23"/>
      <c r="JBP345" s="23"/>
      <c r="JBQ345" s="23"/>
      <c r="JBR345" s="23"/>
      <c r="JBS345" s="23"/>
      <c r="JBT345" s="23"/>
      <c r="JBU345" s="23"/>
      <c r="JBV345" s="23"/>
      <c r="JBW345" s="23"/>
      <c r="JBX345" s="23"/>
      <c r="JBY345" s="23"/>
      <c r="JBZ345" s="23"/>
      <c r="JCA345" s="23"/>
      <c r="JCB345" s="23"/>
      <c r="JCC345" s="23"/>
      <c r="JCD345" s="23"/>
      <c r="JCE345" s="23"/>
      <c r="JCF345" s="23"/>
      <c r="JCG345" s="23"/>
      <c r="JCH345" s="23"/>
      <c r="JCI345" s="23"/>
      <c r="JCJ345" s="23"/>
      <c r="JCK345" s="23"/>
      <c r="JCL345" s="23"/>
      <c r="JCM345" s="23"/>
      <c r="JCN345" s="23"/>
      <c r="JCO345" s="23"/>
      <c r="JCP345" s="23"/>
      <c r="JCQ345" s="23"/>
      <c r="JCR345" s="23"/>
      <c r="JCS345" s="23"/>
      <c r="JCT345" s="23"/>
      <c r="JCU345" s="23"/>
      <c r="JCV345" s="23"/>
      <c r="JCW345" s="23"/>
      <c r="JCX345" s="23"/>
      <c r="JCY345" s="23"/>
      <c r="JCZ345" s="23"/>
      <c r="JDA345" s="23"/>
      <c r="JDB345" s="23"/>
      <c r="JDC345" s="23"/>
      <c r="JDD345" s="23"/>
      <c r="JDE345" s="23"/>
      <c r="JDF345" s="23"/>
      <c r="JDG345" s="23"/>
      <c r="JDH345" s="23"/>
      <c r="JDI345" s="23"/>
      <c r="JDJ345" s="23"/>
      <c r="JDK345" s="23"/>
      <c r="JDL345" s="23"/>
      <c r="JDM345" s="23"/>
      <c r="JDN345" s="23"/>
      <c r="JDO345" s="23"/>
      <c r="JDP345" s="23"/>
      <c r="JDQ345" s="23"/>
      <c r="JDR345" s="23"/>
      <c r="JDS345" s="23"/>
      <c r="JDT345" s="23"/>
      <c r="JDU345" s="23"/>
      <c r="JDV345" s="23"/>
      <c r="JDW345" s="23"/>
      <c r="JDX345" s="23"/>
      <c r="JDY345" s="23"/>
      <c r="JDZ345" s="23"/>
      <c r="JEA345" s="23"/>
      <c r="JEB345" s="23"/>
      <c r="JEC345" s="23"/>
      <c r="JED345" s="23"/>
      <c r="JEE345" s="23"/>
      <c r="JEF345" s="23"/>
      <c r="JEG345" s="23"/>
      <c r="JEH345" s="23"/>
      <c r="JEI345" s="23"/>
      <c r="JEJ345" s="23"/>
      <c r="JEK345" s="23"/>
      <c r="JEL345" s="23"/>
      <c r="JEM345" s="23"/>
      <c r="JEN345" s="23"/>
      <c r="JEO345" s="23"/>
      <c r="JEP345" s="23"/>
      <c r="JEQ345" s="23"/>
      <c r="JER345" s="23"/>
      <c r="JES345" s="23"/>
      <c r="JET345" s="23"/>
      <c r="JEU345" s="23"/>
      <c r="JEV345" s="23"/>
      <c r="JEW345" s="23"/>
      <c r="JEX345" s="23"/>
      <c r="JEY345" s="23"/>
      <c r="JEZ345" s="23"/>
      <c r="JFA345" s="23"/>
      <c r="JFB345" s="23"/>
      <c r="JFC345" s="23"/>
      <c r="JFD345" s="23"/>
      <c r="JFE345" s="23"/>
      <c r="JFF345" s="23"/>
      <c r="JFG345" s="23"/>
      <c r="JFH345" s="23"/>
      <c r="JFI345" s="23"/>
      <c r="JFJ345" s="23"/>
      <c r="JFK345" s="23"/>
      <c r="JFL345" s="23"/>
      <c r="JFM345" s="23"/>
      <c r="JFN345" s="23"/>
      <c r="JFO345" s="23"/>
      <c r="JFP345" s="23"/>
      <c r="JFQ345" s="23"/>
      <c r="JFR345" s="23"/>
      <c r="JFS345" s="23"/>
      <c r="JFT345" s="23"/>
      <c r="JFU345" s="23"/>
      <c r="JFV345" s="23"/>
      <c r="JFW345" s="23"/>
      <c r="JFX345" s="23"/>
      <c r="JFY345" s="23"/>
      <c r="JFZ345" s="23"/>
      <c r="JGA345" s="23"/>
      <c r="JGB345" s="23"/>
      <c r="JGC345" s="23"/>
      <c r="JGD345" s="23"/>
      <c r="JGE345" s="23"/>
      <c r="JGF345" s="23"/>
      <c r="JGG345" s="23"/>
      <c r="JGH345" s="23"/>
      <c r="JGI345" s="23"/>
      <c r="JGJ345" s="23"/>
      <c r="JGK345" s="23"/>
      <c r="JGL345" s="23"/>
      <c r="JGM345" s="23"/>
      <c r="JGN345" s="23"/>
      <c r="JGO345" s="23"/>
      <c r="JGP345" s="23"/>
      <c r="JGQ345" s="23"/>
      <c r="JGR345" s="23"/>
      <c r="JGS345" s="23"/>
      <c r="JGT345" s="23"/>
      <c r="JGU345" s="23"/>
      <c r="JGV345" s="23"/>
      <c r="JGW345" s="23"/>
      <c r="JGX345" s="23"/>
      <c r="JGY345" s="23"/>
      <c r="JGZ345" s="23"/>
      <c r="JHA345" s="23"/>
      <c r="JHB345" s="23"/>
      <c r="JHC345" s="23"/>
      <c r="JHD345" s="23"/>
      <c r="JHE345" s="23"/>
      <c r="JHF345" s="23"/>
      <c r="JHG345" s="23"/>
      <c r="JHH345" s="23"/>
      <c r="JHI345" s="23"/>
      <c r="JHJ345" s="23"/>
      <c r="JHK345" s="23"/>
      <c r="JHL345" s="23"/>
      <c r="JHM345" s="23"/>
      <c r="JHN345" s="23"/>
      <c r="JHO345" s="23"/>
      <c r="JHP345" s="23"/>
      <c r="JHQ345" s="23"/>
      <c r="JHR345" s="23"/>
      <c r="JHS345" s="23"/>
      <c r="JHT345" s="23"/>
      <c r="JHU345" s="23"/>
      <c r="JHV345" s="23"/>
      <c r="JHW345" s="23"/>
      <c r="JHX345" s="23"/>
      <c r="JHY345" s="23"/>
      <c r="JHZ345" s="23"/>
      <c r="JIA345" s="23"/>
      <c r="JIB345" s="23"/>
      <c r="JIC345" s="23"/>
      <c r="JID345" s="23"/>
      <c r="JIE345" s="23"/>
      <c r="JIF345" s="23"/>
      <c r="JIG345" s="23"/>
      <c r="JIH345" s="23"/>
      <c r="JII345" s="23"/>
      <c r="JIJ345" s="23"/>
      <c r="JIK345" s="23"/>
      <c r="JIL345" s="23"/>
      <c r="JIM345" s="23"/>
      <c r="JIN345" s="23"/>
      <c r="JIO345" s="23"/>
      <c r="JIP345" s="23"/>
      <c r="JIQ345" s="23"/>
      <c r="JIR345" s="23"/>
      <c r="JIS345" s="23"/>
      <c r="JIT345" s="23"/>
      <c r="JIU345" s="23"/>
      <c r="JIV345" s="23"/>
      <c r="JIW345" s="23"/>
      <c r="JIX345" s="23"/>
      <c r="JIY345" s="23"/>
      <c r="JIZ345" s="23"/>
      <c r="JJA345" s="23"/>
      <c r="JJB345" s="23"/>
      <c r="JJC345" s="23"/>
      <c r="JJD345" s="23"/>
      <c r="JJE345" s="23"/>
      <c r="JJF345" s="23"/>
      <c r="JJG345" s="23"/>
      <c r="JJH345" s="23"/>
      <c r="JJI345" s="23"/>
      <c r="JJJ345" s="23"/>
      <c r="JJK345" s="23"/>
      <c r="JJL345" s="23"/>
      <c r="JJM345" s="23"/>
      <c r="JJN345" s="23"/>
      <c r="JJO345" s="23"/>
      <c r="JJP345" s="23"/>
      <c r="JJQ345" s="23"/>
      <c r="JJR345" s="23"/>
      <c r="JJS345" s="23"/>
      <c r="JJT345" s="23"/>
      <c r="JJU345" s="23"/>
      <c r="JJV345" s="23"/>
      <c r="JJW345" s="23"/>
      <c r="JJX345" s="23"/>
      <c r="JJY345" s="23"/>
      <c r="JJZ345" s="23"/>
      <c r="JKA345" s="23"/>
      <c r="JKB345" s="23"/>
      <c r="JKC345" s="23"/>
      <c r="JKD345" s="23"/>
      <c r="JKE345" s="23"/>
      <c r="JKF345" s="23"/>
      <c r="JKG345" s="23"/>
      <c r="JKH345" s="23"/>
      <c r="JKI345" s="23"/>
      <c r="JKJ345" s="23"/>
      <c r="JKK345" s="23"/>
      <c r="JKL345" s="23"/>
      <c r="JKM345" s="23"/>
      <c r="JKN345" s="23"/>
      <c r="JKO345" s="23"/>
      <c r="JKP345" s="23"/>
      <c r="JKQ345" s="23"/>
      <c r="JKR345" s="23"/>
      <c r="JKS345" s="23"/>
      <c r="JKT345" s="23"/>
      <c r="JKU345" s="23"/>
      <c r="JKV345" s="23"/>
      <c r="JKW345" s="23"/>
      <c r="JKX345" s="23"/>
      <c r="JKY345" s="23"/>
      <c r="JKZ345" s="23"/>
      <c r="JLA345" s="23"/>
      <c r="JLB345" s="23"/>
      <c r="JLC345" s="23"/>
      <c r="JLD345" s="23"/>
      <c r="JLE345" s="23"/>
      <c r="JLF345" s="23"/>
      <c r="JLG345" s="23"/>
      <c r="JLH345" s="23"/>
      <c r="JLI345" s="23"/>
      <c r="JLJ345" s="23"/>
      <c r="JLK345" s="23"/>
      <c r="JLL345" s="23"/>
      <c r="JLM345" s="23"/>
      <c r="JLN345" s="23"/>
      <c r="JLO345" s="23"/>
      <c r="JLP345" s="23"/>
      <c r="JLQ345" s="23"/>
      <c r="JLR345" s="23"/>
      <c r="JLS345" s="23"/>
      <c r="JLT345" s="23"/>
      <c r="JLU345" s="23"/>
      <c r="JLV345" s="23"/>
      <c r="JLW345" s="23"/>
      <c r="JLX345" s="23"/>
      <c r="JLY345" s="23"/>
      <c r="JLZ345" s="23"/>
      <c r="JMA345" s="23"/>
      <c r="JMB345" s="23"/>
      <c r="JMC345" s="23"/>
      <c r="JMD345" s="23"/>
      <c r="JME345" s="23"/>
      <c r="JMF345" s="23"/>
      <c r="JMG345" s="23"/>
      <c r="JMH345" s="23"/>
      <c r="JMI345" s="23"/>
      <c r="JMJ345" s="23"/>
      <c r="JMK345" s="23"/>
      <c r="JML345" s="23"/>
      <c r="JMM345" s="23"/>
      <c r="JMN345" s="23"/>
      <c r="JMO345" s="23"/>
      <c r="JMP345" s="23"/>
      <c r="JMQ345" s="23"/>
      <c r="JMR345" s="23"/>
      <c r="JMS345" s="23"/>
      <c r="JMT345" s="23"/>
      <c r="JMU345" s="23"/>
      <c r="JMV345" s="23"/>
      <c r="JMW345" s="23"/>
      <c r="JMX345" s="23"/>
      <c r="JMY345" s="23"/>
      <c r="JMZ345" s="23"/>
      <c r="JNA345" s="23"/>
      <c r="JNB345" s="23"/>
      <c r="JNC345" s="23"/>
      <c r="JND345" s="23"/>
      <c r="JNE345" s="23"/>
      <c r="JNF345" s="23"/>
      <c r="JNG345" s="23"/>
      <c r="JNH345" s="23"/>
      <c r="JNI345" s="23"/>
      <c r="JNJ345" s="23"/>
      <c r="JNK345" s="23"/>
      <c r="JNL345" s="23"/>
      <c r="JNM345" s="23"/>
      <c r="JNN345" s="23"/>
      <c r="JNO345" s="23"/>
      <c r="JNP345" s="23"/>
      <c r="JNQ345" s="23"/>
      <c r="JNR345" s="23"/>
      <c r="JNS345" s="23"/>
      <c r="JNT345" s="23"/>
      <c r="JNU345" s="23"/>
      <c r="JNV345" s="23"/>
      <c r="JNW345" s="23"/>
      <c r="JNX345" s="23"/>
      <c r="JNY345" s="23"/>
      <c r="JNZ345" s="23"/>
      <c r="JOA345" s="23"/>
      <c r="JOB345" s="23"/>
      <c r="JOC345" s="23"/>
      <c r="JOD345" s="23"/>
      <c r="JOE345" s="23"/>
      <c r="JOF345" s="23"/>
      <c r="JOG345" s="23"/>
      <c r="JOH345" s="23"/>
      <c r="JOI345" s="23"/>
      <c r="JOJ345" s="23"/>
      <c r="JOK345" s="23"/>
      <c r="JOL345" s="23"/>
      <c r="JOM345" s="23"/>
      <c r="JON345" s="23"/>
      <c r="JOO345" s="23"/>
      <c r="JOP345" s="23"/>
      <c r="JOQ345" s="23"/>
      <c r="JOR345" s="23"/>
      <c r="JOS345" s="23"/>
      <c r="JOT345" s="23"/>
      <c r="JOU345" s="23"/>
      <c r="JOV345" s="23"/>
      <c r="JOW345" s="23"/>
      <c r="JOX345" s="23"/>
      <c r="JOY345" s="23"/>
      <c r="JOZ345" s="23"/>
      <c r="JPA345" s="23"/>
      <c r="JPB345" s="23"/>
      <c r="JPC345" s="23"/>
      <c r="JPD345" s="23"/>
      <c r="JPE345" s="23"/>
      <c r="JPF345" s="23"/>
      <c r="JPG345" s="23"/>
      <c r="JPH345" s="23"/>
      <c r="JPI345" s="23"/>
      <c r="JPJ345" s="23"/>
      <c r="JPK345" s="23"/>
      <c r="JPL345" s="23"/>
      <c r="JPM345" s="23"/>
      <c r="JPN345" s="23"/>
      <c r="JPO345" s="23"/>
      <c r="JPP345" s="23"/>
      <c r="JPQ345" s="23"/>
      <c r="JPR345" s="23"/>
      <c r="JPS345" s="23"/>
      <c r="JPT345" s="23"/>
      <c r="JPU345" s="23"/>
      <c r="JPV345" s="23"/>
      <c r="JPW345" s="23"/>
      <c r="JPX345" s="23"/>
      <c r="JPY345" s="23"/>
      <c r="JPZ345" s="23"/>
      <c r="JQA345" s="23"/>
      <c r="JQB345" s="23"/>
      <c r="JQC345" s="23"/>
      <c r="JQD345" s="23"/>
      <c r="JQE345" s="23"/>
      <c r="JQF345" s="23"/>
      <c r="JQG345" s="23"/>
      <c r="JQH345" s="23"/>
      <c r="JQI345" s="23"/>
      <c r="JQJ345" s="23"/>
      <c r="JQK345" s="23"/>
      <c r="JQL345" s="23"/>
      <c r="JQM345" s="23"/>
      <c r="JQN345" s="23"/>
      <c r="JQO345" s="23"/>
      <c r="JQP345" s="23"/>
      <c r="JQQ345" s="23"/>
      <c r="JQR345" s="23"/>
      <c r="JQS345" s="23"/>
      <c r="JQT345" s="23"/>
      <c r="JQU345" s="23"/>
      <c r="JQV345" s="23"/>
      <c r="JQW345" s="23"/>
      <c r="JQX345" s="23"/>
      <c r="JQY345" s="23"/>
      <c r="JQZ345" s="23"/>
      <c r="JRA345" s="23"/>
      <c r="JRB345" s="23"/>
      <c r="JRC345" s="23"/>
      <c r="JRD345" s="23"/>
      <c r="JRE345" s="23"/>
      <c r="JRF345" s="23"/>
      <c r="JRG345" s="23"/>
      <c r="JRH345" s="23"/>
      <c r="JRI345" s="23"/>
      <c r="JRJ345" s="23"/>
      <c r="JRK345" s="23"/>
      <c r="JRL345" s="23"/>
      <c r="JRM345" s="23"/>
      <c r="JRN345" s="23"/>
      <c r="JRO345" s="23"/>
      <c r="JRP345" s="23"/>
      <c r="JRQ345" s="23"/>
      <c r="JRR345" s="23"/>
      <c r="JRS345" s="23"/>
      <c r="JRT345" s="23"/>
      <c r="JRU345" s="23"/>
      <c r="JRV345" s="23"/>
      <c r="JRW345" s="23"/>
      <c r="JRX345" s="23"/>
      <c r="JRY345" s="23"/>
      <c r="JRZ345" s="23"/>
      <c r="JSA345" s="23"/>
      <c r="JSB345" s="23"/>
      <c r="JSC345" s="23"/>
      <c r="JSD345" s="23"/>
      <c r="JSE345" s="23"/>
      <c r="JSF345" s="23"/>
      <c r="JSG345" s="23"/>
      <c r="JSH345" s="23"/>
      <c r="JSI345" s="23"/>
      <c r="JSJ345" s="23"/>
      <c r="JSK345" s="23"/>
      <c r="JSL345" s="23"/>
      <c r="JSM345" s="23"/>
      <c r="JSN345" s="23"/>
      <c r="JSO345" s="23"/>
      <c r="JSP345" s="23"/>
      <c r="JSQ345" s="23"/>
      <c r="JSR345" s="23"/>
      <c r="JSS345" s="23"/>
      <c r="JST345" s="23"/>
      <c r="JSU345" s="23"/>
      <c r="JSV345" s="23"/>
      <c r="JSW345" s="23"/>
      <c r="JSX345" s="23"/>
      <c r="JSY345" s="23"/>
      <c r="JSZ345" s="23"/>
      <c r="JTA345" s="23"/>
      <c r="JTB345" s="23"/>
      <c r="JTC345" s="23"/>
      <c r="JTD345" s="23"/>
      <c r="JTE345" s="23"/>
      <c r="JTF345" s="23"/>
      <c r="JTG345" s="23"/>
      <c r="JTH345" s="23"/>
      <c r="JTI345" s="23"/>
      <c r="JTJ345" s="23"/>
      <c r="JTK345" s="23"/>
      <c r="JTL345" s="23"/>
      <c r="JTM345" s="23"/>
      <c r="JTN345" s="23"/>
      <c r="JTO345" s="23"/>
      <c r="JTP345" s="23"/>
      <c r="JTQ345" s="23"/>
      <c r="JTR345" s="23"/>
      <c r="JTS345" s="23"/>
      <c r="JTT345" s="23"/>
      <c r="JTU345" s="23"/>
      <c r="JTV345" s="23"/>
      <c r="JTW345" s="23"/>
      <c r="JTX345" s="23"/>
      <c r="JTY345" s="23"/>
      <c r="JTZ345" s="23"/>
      <c r="JUA345" s="23"/>
      <c r="JUB345" s="23"/>
      <c r="JUC345" s="23"/>
      <c r="JUD345" s="23"/>
      <c r="JUE345" s="23"/>
      <c r="JUF345" s="23"/>
      <c r="JUG345" s="23"/>
      <c r="JUH345" s="23"/>
      <c r="JUI345" s="23"/>
      <c r="JUJ345" s="23"/>
      <c r="JUK345" s="23"/>
      <c r="JUL345" s="23"/>
      <c r="JUM345" s="23"/>
      <c r="JUN345" s="23"/>
      <c r="JUO345" s="23"/>
      <c r="JUP345" s="23"/>
      <c r="JUQ345" s="23"/>
      <c r="JUR345" s="23"/>
      <c r="JUS345" s="23"/>
      <c r="JUT345" s="23"/>
      <c r="JUU345" s="23"/>
      <c r="JUV345" s="23"/>
      <c r="JUW345" s="23"/>
      <c r="JUX345" s="23"/>
      <c r="JUY345" s="23"/>
      <c r="JUZ345" s="23"/>
      <c r="JVA345" s="23"/>
      <c r="JVB345" s="23"/>
      <c r="JVC345" s="23"/>
      <c r="JVD345" s="23"/>
      <c r="JVE345" s="23"/>
      <c r="JVF345" s="23"/>
      <c r="JVG345" s="23"/>
      <c r="JVH345" s="23"/>
      <c r="JVI345" s="23"/>
      <c r="JVJ345" s="23"/>
      <c r="JVK345" s="23"/>
      <c r="JVL345" s="23"/>
      <c r="JVM345" s="23"/>
      <c r="JVN345" s="23"/>
      <c r="JVO345" s="23"/>
      <c r="JVP345" s="23"/>
      <c r="JVQ345" s="23"/>
      <c r="JVR345" s="23"/>
      <c r="JVS345" s="23"/>
      <c r="JVT345" s="23"/>
      <c r="JVU345" s="23"/>
      <c r="JVV345" s="23"/>
      <c r="JVW345" s="23"/>
      <c r="JVX345" s="23"/>
      <c r="JVY345" s="23"/>
      <c r="JVZ345" s="23"/>
      <c r="JWA345" s="23"/>
      <c r="JWB345" s="23"/>
      <c r="JWC345" s="23"/>
      <c r="JWD345" s="23"/>
      <c r="JWE345" s="23"/>
      <c r="JWF345" s="23"/>
      <c r="JWG345" s="23"/>
      <c r="JWH345" s="23"/>
      <c r="JWI345" s="23"/>
      <c r="JWJ345" s="23"/>
      <c r="JWK345" s="23"/>
      <c r="JWL345" s="23"/>
      <c r="JWM345" s="23"/>
      <c r="JWN345" s="23"/>
      <c r="JWO345" s="23"/>
      <c r="JWP345" s="23"/>
      <c r="JWQ345" s="23"/>
      <c r="JWR345" s="23"/>
      <c r="JWS345" s="23"/>
      <c r="JWT345" s="23"/>
      <c r="JWU345" s="23"/>
      <c r="JWV345" s="23"/>
      <c r="JWW345" s="23"/>
      <c r="JWX345" s="23"/>
      <c r="JWY345" s="23"/>
      <c r="JWZ345" s="23"/>
      <c r="JXA345" s="23"/>
      <c r="JXB345" s="23"/>
      <c r="JXC345" s="23"/>
      <c r="JXD345" s="23"/>
      <c r="JXE345" s="23"/>
      <c r="JXF345" s="23"/>
      <c r="JXG345" s="23"/>
      <c r="JXH345" s="23"/>
      <c r="JXI345" s="23"/>
      <c r="JXJ345" s="23"/>
      <c r="JXK345" s="23"/>
      <c r="JXL345" s="23"/>
      <c r="JXM345" s="23"/>
      <c r="JXN345" s="23"/>
      <c r="JXO345" s="23"/>
      <c r="JXP345" s="23"/>
      <c r="JXQ345" s="23"/>
      <c r="JXR345" s="23"/>
      <c r="JXS345" s="23"/>
      <c r="JXT345" s="23"/>
      <c r="JXU345" s="23"/>
      <c r="JXV345" s="23"/>
      <c r="JXW345" s="23"/>
      <c r="JXX345" s="23"/>
      <c r="JXY345" s="23"/>
      <c r="JXZ345" s="23"/>
      <c r="JYA345" s="23"/>
      <c r="JYB345" s="23"/>
      <c r="JYC345" s="23"/>
      <c r="JYD345" s="23"/>
      <c r="JYE345" s="23"/>
      <c r="JYF345" s="23"/>
      <c r="JYG345" s="23"/>
      <c r="JYH345" s="23"/>
      <c r="JYI345" s="23"/>
      <c r="JYJ345" s="23"/>
      <c r="JYK345" s="23"/>
      <c r="JYL345" s="23"/>
      <c r="JYM345" s="23"/>
      <c r="JYN345" s="23"/>
      <c r="JYO345" s="23"/>
      <c r="JYP345" s="23"/>
      <c r="JYQ345" s="23"/>
      <c r="JYR345" s="23"/>
      <c r="JYS345" s="23"/>
      <c r="JYT345" s="23"/>
      <c r="JYU345" s="23"/>
      <c r="JYV345" s="23"/>
      <c r="JYW345" s="23"/>
      <c r="JYX345" s="23"/>
      <c r="JYY345" s="23"/>
      <c r="JYZ345" s="23"/>
      <c r="JZA345" s="23"/>
      <c r="JZB345" s="23"/>
      <c r="JZC345" s="23"/>
      <c r="JZD345" s="23"/>
      <c r="JZE345" s="23"/>
      <c r="JZF345" s="23"/>
      <c r="JZG345" s="23"/>
      <c r="JZH345" s="23"/>
      <c r="JZI345" s="23"/>
      <c r="JZJ345" s="23"/>
      <c r="JZK345" s="23"/>
      <c r="JZL345" s="23"/>
      <c r="JZM345" s="23"/>
      <c r="JZN345" s="23"/>
      <c r="JZO345" s="23"/>
      <c r="JZP345" s="23"/>
      <c r="JZQ345" s="23"/>
      <c r="JZR345" s="23"/>
      <c r="JZS345" s="23"/>
      <c r="JZT345" s="23"/>
      <c r="JZU345" s="23"/>
      <c r="JZV345" s="23"/>
      <c r="JZW345" s="23"/>
      <c r="JZX345" s="23"/>
      <c r="JZY345" s="23"/>
      <c r="JZZ345" s="23"/>
      <c r="KAA345" s="23"/>
      <c r="KAB345" s="23"/>
      <c r="KAC345" s="23"/>
      <c r="KAD345" s="23"/>
      <c r="KAE345" s="23"/>
      <c r="KAF345" s="23"/>
      <c r="KAG345" s="23"/>
      <c r="KAH345" s="23"/>
      <c r="KAI345" s="23"/>
      <c r="KAJ345" s="23"/>
      <c r="KAK345" s="23"/>
      <c r="KAL345" s="23"/>
      <c r="KAM345" s="23"/>
      <c r="KAN345" s="23"/>
      <c r="KAO345" s="23"/>
      <c r="KAP345" s="23"/>
      <c r="KAQ345" s="23"/>
      <c r="KAR345" s="23"/>
      <c r="KAS345" s="23"/>
      <c r="KAT345" s="23"/>
      <c r="KAU345" s="23"/>
      <c r="KAV345" s="23"/>
      <c r="KAW345" s="23"/>
      <c r="KAX345" s="23"/>
      <c r="KAY345" s="23"/>
      <c r="KAZ345" s="23"/>
      <c r="KBA345" s="23"/>
      <c r="KBB345" s="23"/>
      <c r="KBC345" s="23"/>
      <c r="KBD345" s="23"/>
      <c r="KBE345" s="23"/>
      <c r="KBF345" s="23"/>
      <c r="KBG345" s="23"/>
      <c r="KBH345" s="23"/>
      <c r="KBI345" s="23"/>
      <c r="KBJ345" s="23"/>
      <c r="KBK345" s="23"/>
      <c r="KBL345" s="23"/>
      <c r="KBM345" s="23"/>
      <c r="KBN345" s="23"/>
      <c r="KBO345" s="23"/>
      <c r="KBP345" s="23"/>
      <c r="KBQ345" s="23"/>
      <c r="KBR345" s="23"/>
      <c r="KBS345" s="23"/>
      <c r="KBT345" s="23"/>
      <c r="KBU345" s="23"/>
      <c r="KBV345" s="23"/>
      <c r="KBW345" s="23"/>
      <c r="KBX345" s="23"/>
      <c r="KBY345" s="23"/>
      <c r="KBZ345" s="23"/>
      <c r="KCA345" s="23"/>
      <c r="KCB345" s="23"/>
      <c r="KCC345" s="23"/>
      <c r="KCD345" s="23"/>
      <c r="KCE345" s="23"/>
      <c r="KCF345" s="23"/>
      <c r="KCG345" s="23"/>
      <c r="KCH345" s="23"/>
      <c r="KCI345" s="23"/>
      <c r="KCJ345" s="23"/>
      <c r="KCK345" s="23"/>
      <c r="KCL345" s="23"/>
      <c r="KCM345" s="23"/>
      <c r="KCN345" s="23"/>
      <c r="KCO345" s="23"/>
      <c r="KCP345" s="23"/>
      <c r="KCQ345" s="23"/>
      <c r="KCR345" s="23"/>
      <c r="KCS345" s="23"/>
      <c r="KCT345" s="23"/>
      <c r="KCU345" s="23"/>
      <c r="KCV345" s="23"/>
      <c r="KCW345" s="23"/>
      <c r="KCX345" s="23"/>
      <c r="KCY345" s="23"/>
      <c r="KCZ345" s="23"/>
      <c r="KDA345" s="23"/>
      <c r="KDB345" s="23"/>
      <c r="KDC345" s="23"/>
      <c r="KDD345" s="23"/>
      <c r="KDE345" s="23"/>
      <c r="KDF345" s="23"/>
      <c r="KDG345" s="23"/>
      <c r="KDH345" s="23"/>
      <c r="KDI345" s="23"/>
      <c r="KDJ345" s="23"/>
      <c r="KDK345" s="23"/>
      <c r="KDL345" s="23"/>
      <c r="KDM345" s="23"/>
      <c r="KDN345" s="23"/>
      <c r="KDO345" s="23"/>
      <c r="KDP345" s="23"/>
      <c r="KDQ345" s="23"/>
      <c r="KDR345" s="23"/>
      <c r="KDS345" s="23"/>
      <c r="KDT345" s="23"/>
      <c r="KDU345" s="23"/>
      <c r="KDV345" s="23"/>
      <c r="KDW345" s="23"/>
      <c r="KDX345" s="23"/>
      <c r="KDY345" s="23"/>
      <c r="KDZ345" s="23"/>
      <c r="KEA345" s="23"/>
      <c r="KEB345" s="23"/>
      <c r="KEC345" s="23"/>
      <c r="KED345" s="23"/>
      <c r="KEE345" s="23"/>
      <c r="KEF345" s="23"/>
      <c r="KEG345" s="23"/>
      <c r="KEH345" s="23"/>
      <c r="KEI345" s="23"/>
      <c r="KEJ345" s="23"/>
      <c r="KEK345" s="23"/>
      <c r="KEL345" s="23"/>
      <c r="KEM345" s="23"/>
      <c r="KEN345" s="23"/>
      <c r="KEO345" s="23"/>
      <c r="KEP345" s="23"/>
      <c r="KEQ345" s="23"/>
      <c r="KER345" s="23"/>
      <c r="KES345" s="23"/>
      <c r="KET345" s="23"/>
      <c r="KEU345" s="23"/>
      <c r="KEV345" s="23"/>
      <c r="KEW345" s="23"/>
      <c r="KEX345" s="23"/>
      <c r="KEY345" s="23"/>
      <c r="KEZ345" s="23"/>
      <c r="KFA345" s="23"/>
      <c r="KFB345" s="23"/>
      <c r="KFC345" s="23"/>
      <c r="KFD345" s="23"/>
      <c r="KFE345" s="23"/>
      <c r="KFF345" s="23"/>
      <c r="KFG345" s="23"/>
      <c r="KFH345" s="23"/>
      <c r="KFI345" s="23"/>
      <c r="KFJ345" s="23"/>
      <c r="KFK345" s="23"/>
      <c r="KFL345" s="23"/>
      <c r="KFM345" s="23"/>
      <c r="KFN345" s="23"/>
      <c r="KFO345" s="23"/>
      <c r="KFP345" s="23"/>
      <c r="KFQ345" s="23"/>
      <c r="KFR345" s="23"/>
      <c r="KFS345" s="23"/>
      <c r="KFT345" s="23"/>
      <c r="KFU345" s="23"/>
      <c r="KFV345" s="23"/>
      <c r="KFW345" s="23"/>
      <c r="KFX345" s="23"/>
      <c r="KFY345" s="23"/>
      <c r="KFZ345" s="23"/>
      <c r="KGA345" s="23"/>
      <c r="KGB345" s="23"/>
      <c r="KGC345" s="23"/>
      <c r="KGD345" s="23"/>
      <c r="KGE345" s="23"/>
      <c r="KGF345" s="23"/>
      <c r="KGG345" s="23"/>
      <c r="KGH345" s="23"/>
      <c r="KGI345" s="23"/>
      <c r="KGJ345" s="23"/>
      <c r="KGK345" s="23"/>
      <c r="KGL345" s="23"/>
      <c r="KGM345" s="23"/>
      <c r="KGN345" s="23"/>
      <c r="KGO345" s="23"/>
      <c r="KGP345" s="23"/>
      <c r="KGQ345" s="23"/>
      <c r="KGR345" s="23"/>
      <c r="KGS345" s="23"/>
      <c r="KGT345" s="23"/>
      <c r="KGU345" s="23"/>
      <c r="KGV345" s="23"/>
      <c r="KGW345" s="23"/>
      <c r="KGX345" s="23"/>
      <c r="KGY345" s="23"/>
      <c r="KGZ345" s="23"/>
      <c r="KHA345" s="23"/>
      <c r="KHB345" s="23"/>
      <c r="KHC345" s="23"/>
      <c r="KHD345" s="23"/>
      <c r="KHE345" s="23"/>
      <c r="KHF345" s="23"/>
      <c r="KHG345" s="23"/>
      <c r="KHH345" s="23"/>
      <c r="KHI345" s="23"/>
      <c r="KHJ345" s="23"/>
      <c r="KHK345" s="23"/>
      <c r="KHL345" s="23"/>
      <c r="KHM345" s="23"/>
      <c r="KHN345" s="23"/>
      <c r="KHO345" s="23"/>
      <c r="KHP345" s="23"/>
      <c r="KHQ345" s="23"/>
      <c r="KHR345" s="23"/>
      <c r="KHS345" s="23"/>
      <c r="KHT345" s="23"/>
      <c r="KHU345" s="23"/>
      <c r="KHV345" s="23"/>
      <c r="KHW345" s="23"/>
      <c r="KHX345" s="23"/>
      <c r="KHY345" s="23"/>
      <c r="KHZ345" s="23"/>
      <c r="KIA345" s="23"/>
      <c r="KIB345" s="23"/>
      <c r="KIC345" s="23"/>
      <c r="KID345" s="23"/>
      <c r="KIE345" s="23"/>
      <c r="KIF345" s="23"/>
      <c r="KIG345" s="23"/>
      <c r="KIH345" s="23"/>
      <c r="KII345" s="23"/>
      <c r="KIJ345" s="23"/>
      <c r="KIK345" s="23"/>
      <c r="KIL345" s="23"/>
      <c r="KIM345" s="23"/>
      <c r="KIN345" s="23"/>
      <c r="KIO345" s="23"/>
      <c r="KIP345" s="23"/>
      <c r="KIQ345" s="23"/>
      <c r="KIR345" s="23"/>
      <c r="KIS345" s="23"/>
      <c r="KIT345" s="23"/>
      <c r="KIU345" s="23"/>
      <c r="KIV345" s="23"/>
      <c r="KIW345" s="23"/>
      <c r="KIX345" s="23"/>
      <c r="KIY345" s="23"/>
      <c r="KIZ345" s="23"/>
      <c r="KJA345" s="23"/>
      <c r="KJB345" s="23"/>
      <c r="KJC345" s="23"/>
      <c r="KJD345" s="23"/>
      <c r="KJE345" s="23"/>
      <c r="KJF345" s="23"/>
      <c r="KJG345" s="23"/>
      <c r="KJH345" s="23"/>
      <c r="KJI345" s="23"/>
      <c r="KJJ345" s="23"/>
      <c r="KJK345" s="23"/>
      <c r="KJL345" s="23"/>
      <c r="KJM345" s="23"/>
      <c r="KJN345" s="23"/>
      <c r="KJO345" s="23"/>
      <c r="KJP345" s="23"/>
      <c r="KJQ345" s="23"/>
      <c r="KJR345" s="23"/>
      <c r="KJS345" s="23"/>
      <c r="KJT345" s="23"/>
      <c r="KJU345" s="23"/>
      <c r="KJV345" s="23"/>
      <c r="KJW345" s="23"/>
      <c r="KJX345" s="23"/>
      <c r="KJY345" s="23"/>
      <c r="KJZ345" s="23"/>
      <c r="KKA345" s="23"/>
      <c r="KKB345" s="23"/>
      <c r="KKC345" s="23"/>
      <c r="KKD345" s="23"/>
      <c r="KKE345" s="23"/>
      <c r="KKF345" s="23"/>
      <c r="KKG345" s="23"/>
      <c r="KKH345" s="23"/>
      <c r="KKI345" s="23"/>
      <c r="KKJ345" s="23"/>
      <c r="KKK345" s="23"/>
      <c r="KKL345" s="23"/>
      <c r="KKM345" s="23"/>
      <c r="KKN345" s="23"/>
      <c r="KKO345" s="23"/>
      <c r="KKP345" s="23"/>
      <c r="KKQ345" s="23"/>
      <c r="KKR345" s="23"/>
      <c r="KKS345" s="23"/>
      <c r="KKT345" s="23"/>
      <c r="KKU345" s="23"/>
      <c r="KKV345" s="23"/>
      <c r="KKW345" s="23"/>
      <c r="KKX345" s="23"/>
      <c r="KKY345" s="23"/>
      <c r="KKZ345" s="23"/>
      <c r="KLA345" s="23"/>
      <c r="KLB345" s="23"/>
      <c r="KLC345" s="23"/>
      <c r="KLD345" s="23"/>
      <c r="KLE345" s="23"/>
      <c r="KLF345" s="23"/>
      <c r="KLG345" s="23"/>
      <c r="KLH345" s="23"/>
      <c r="KLI345" s="23"/>
      <c r="KLJ345" s="23"/>
      <c r="KLK345" s="23"/>
      <c r="KLL345" s="23"/>
      <c r="KLM345" s="23"/>
      <c r="KLN345" s="23"/>
      <c r="KLO345" s="23"/>
      <c r="KLP345" s="23"/>
      <c r="KLQ345" s="23"/>
      <c r="KLR345" s="23"/>
      <c r="KLS345" s="23"/>
      <c r="KLT345" s="23"/>
      <c r="KLU345" s="23"/>
      <c r="KLV345" s="23"/>
      <c r="KLW345" s="23"/>
      <c r="KLX345" s="23"/>
      <c r="KLY345" s="23"/>
      <c r="KLZ345" s="23"/>
      <c r="KMA345" s="23"/>
      <c r="KMB345" s="23"/>
      <c r="KMC345" s="23"/>
      <c r="KMD345" s="23"/>
      <c r="KME345" s="23"/>
      <c r="KMF345" s="23"/>
      <c r="KMG345" s="23"/>
      <c r="KMH345" s="23"/>
      <c r="KMI345" s="23"/>
      <c r="KMJ345" s="23"/>
      <c r="KMK345" s="23"/>
      <c r="KML345" s="23"/>
      <c r="KMM345" s="23"/>
      <c r="KMN345" s="23"/>
      <c r="KMO345" s="23"/>
      <c r="KMP345" s="23"/>
      <c r="KMQ345" s="23"/>
      <c r="KMR345" s="23"/>
      <c r="KMS345" s="23"/>
      <c r="KMT345" s="23"/>
      <c r="KMU345" s="23"/>
      <c r="KMV345" s="23"/>
      <c r="KMW345" s="23"/>
      <c r="KMX345" s="23"/>
      <c r="KMY345" s="23"/>
      <c r="KMZ345" s="23"/>
      <c r="KNA345" s="23"/>
      <c r="KNB345" s="23"/>
      <c r="KNC345" s="23"/>
      <c r="KND345" s="23"/>
      <c r="KNE345" s="23"/>
      <c r="KNF345" s="23"/>
      <c r="KNG345" s="23"/>
      <c r="KNH345" s="23"/>
      <c r="KNI345" s="23"/>
      <c r="KNJ345" s="23"/>
      <c r="KNK345" s="23"/>
      <c r="KNL345" s="23"/>
      <c r="KNM345" s="23"/>
      <c r="KNN345" s="23"/>
      <c r="KNO345" s="23"/>
      <c r="KNP345" s="23"/>
      <c r="KNQ345" s="23"/>
      <c r="KNR345" s="23"/>
      <c r="KNS345" s="23"/>
      <c r="KNT345" s="23"/>
      <c r="KNU345" s="23"/>
      <c r="KNV345" s="23"/>
      <c r="KNW345" s="23"/>
      <c r="KNX345" s="23"/>
      <c r="KNY345" s="23"/>
      <c r="KNZ345" s="23"/>
      <c r="KOA345" s="23"/>
      <c r="KOB345" s="23"/>
      <c r="KOC345" s="23"/>
      <c r="KOD345" s="23"/>
      <c r="KOE345" s="23"/>
      <c r="KOF345" s="23"/>
      <c r="KOG345" s="23"/>
      <c r="KOH345" s="23"/>
      <c r="KOI345" s="23"/>
      <c r="KOJ345" s="23"/>
      <c r="KOK345" s="23"/>
      <c r="KOL345" s="23"/>
      <c r="KOM345" s="23"/>
      <c r="KON345" s="23"/>
      <c r="KOO345" s="23"/>
      <c r="KOP345" s="23"/>
      <c r="KOQ345" s="23"/>
      <c r="KOR345" s="23"/>
      <c r="KOS345" s="23"/>
      <c r="KOT345" s="23"/>
      <c r="KOU345" s="23"/>
      <c r="KOV345" s="23"/>
      <c r="KOW345" s="23"/>
      <c r="KOX345" s="23"/>
      <c r="KOY345" s="23"/>
      <c r="KOZ345" s="23"/>
      <c r="KPA345" s="23"/>
      <c r="KPB345" s="23"/>
      <c r="KPC345" s="23"/>
      <c r="KPD345" s="23"/>
      <c r="KPE345" s="23"/>
      <c r="KPF345" s="23"/>
      <c r="KPG345" s="23"/>
      <c r="KPH345" s="23"/>
      <c r="KPI345" s="23"/>
      <c r="KPJ345" s="23"/>
      <c r="KPK345" s="23"/>
      <c r="KPL345" s="23"/>
      <c r="KPM345" s="23"/>
      <c r="KPN345" s="23"/>
      <c r="KPO345" s="23"/>
      <c r="KPP345" s="23"/>
      <c r="KPQ345" s="23"/>
      <c r="KPR345" s="23"/>
      <c r="KPS345" s="23"/>
      <c r="KPT345" s="23"/>
      <c r="KPU345" s="23"/>
      <c r="KPV345" s="23"/>
      <c r="KPW345" s="23"/>
      <c r="KPX345" s="23"/>
      <c r="KPY345" s="23"/>
      <c r="KPZ345" s="23"/>
      <c r="KQA345" s="23"/>
      <c r="KQB345" s="23"/>
      <c r="KQC345" s="23"/>
      <c r="KQD345" s="23"/>
      <c r="KQE345" s="23"/>
      <c r="KQF345" s="23"/>
      <c r="KQG345" s="23"/>
      <c r="KQH345" s="23"/>
      <c r="KQI345" s="23"/>
      <c r="KQJ345" s="23"/>
      <c r="KQK345" s="23"/>
      <c r="KQL345" s="23"/>
      <c r="KQM345" s="23"/>
      <c r="KQN345" s="23"/>
      <c r="KQO345" s="23"/>
      <c r="KQP345" s="23"/>
      <c r="KQQ345" s="23"/>
      <c r="KQR345" s="23"/>
      <c r="KQS345" s="23"/>
      <c r="KQT345" s="23"/>
      <c r="KQU345" s="23"/>
      <c r="KQV345" s="23"/>
      <c r="KQW345" s="23"/>
      <c r="KQX345" s="23"/>
      <c r="KQY345" s="23"/>
      <c r="KQZ345" s="23"/>
      <c r="KRA345" s="23"/>
      <c r="KRB345" s="23"/>
      <c r="KRC345" s="23"/>
      <c r="KRD345" s="23"/>
      <c r="KRE345" s="23"/>
      <c r="KRF345" s="23"/>
      <c r="KRG345" s="23"/>
      <c r="KRH345" s="23"/>
      <c r="KRI345" s="23"/>
      <c r="KRJ345" s="23"/>
      <c r="KRK345" s="23"/>
      <c r="KRL345" s="23"/>
      <c r="KRM345" s="23"/>
      <c r="KRN345" s="23"/>
      <c r="KRO345" s="23"/>
      <c r="KRP345" s="23"/>
      <c r="KRQ345" s="23"/>
      <c r="KRR345" s="23"/>
      <c r="KRS345" s="23"/>
      <c r="KRT345" s="23"/>
      <c r="KRU345" s="23"/>
      <c r="KRV345" s="23"/>
      <c r="KRW345" s="23"/>
      <c r="KRX345" s="23"/>
      <c r="KRY345" s="23"/>
      <c r="KRZ345" s="23"/>
      <c r="KSA345" s="23"/>
      <c r="KSB345" s="23"/>
      <c r="KSC345" s="23"/>
      <c r="KSD345" s="23"/>
      <c r="KSE345" s="23"/>
      <c r="KSF345" s="23"/>
      <c r="KSG345" s="23"/>
      <c r="KSH345" s="23"/>
      <c r="KSI345" s="23"/>
      <c r="KSJ345" s="23"/>
      <c r="KSK345" s="23"/>
      <c r="KSL345" s="23"/>
      <c r="KSM345" s="23"/>
      <c r="KSN345" s="23"/>
      <c r="KSO345" s="23"/>
      <c r="KSP345" s="23"/>
      <c r="KSQ345" s="23"/>
      <c r="KSR345" s="23"/>
      <c r="KSS345" s="23"/>
      <c r="KST345" s="23"/>
      <c r="KSU345" s="23"/>
      <c r="KSV345" s="23"/>
      <c r="KSW345" s="23"/>
      <c r="KSX345" s="23"/>
      <c r="KSY345" s="23"/>
      <c r="KSZ345" s="23"/>
      <c r="KTA345" s="23"/>
      <c r="KTB345" s="23"/>
      <c r="KTC345" s="23"/>
      <c r="KTD345" s="23"/>
      <c r="KTE345" s="23"/>
      <c r="KTF345" s="23"/>
      <c r="KTG345" s="23"/>
      <c r="KTH345" s="23"/>
      <c r="KTI345" s="23"/>
      <c r="KTJ345" s="23"/>
      <c r="KTK345" s="23"/>
      <c r="KTL345" s="23"/>
      <c r="KTM345" s="23"/>
      <c r="KTN345" s="23"/>
      <c r="KTO345" s="23"/>
      <c r="KTP345" s="23"/>
      <c r="KTQ345" s="23"/>
      <c r="KTR345" s="23"/>
      <c r="KTS345" s="23"/>
      <c r="KTT345" s="23"/>
      <c r="KTU345" s="23"/>
      <c r="KTV345" s="23"/>
      <c r="KTW345" s="23"/>
      <c r="KTX345" s="23"/>
      <c r="KTY345" s="23"/>
      <c r="KTZ345" s="23"/>
      <c r="KUA345" s="23"/>
      <c r="KUB345" s="23"/>
      <c r="KUC345" s="23"/>
      <c r="KUD345" s="23"/>
      <c r="KUE345" s="23"/>
      <c r="KUF345" s="23"/>
      <c r="KUG345" s="23"/>
      <c r="KUH345" s="23"/>
      <c r="KUI345" s="23"/>
      <c r="KUJ345" s="23"/>
      <c r="KUK345" s="23"/>
      <c r="KUL345" s="23"/>
      <c r="KUM345" s="23"/>
      <c r="KUN345" s="23"/>
      <c r="KUO345" s="23"/>
      <c r="KUP345" s="23"/>
      <c r="KUQ345" s="23"/>
      <c r="KUR345" s="23"/>
      <c r="KUS345" s="23"/>
      <c r="KUT345" s="23"/>
      <c r="KUU345" s="23"/>
      <c r="KUV345" s="23"/>
      <c r="KUW345" s="23"/>
      <c r="KUX345" s="23"/>
      <c r="KUY345" s="23"/>
      <c r="KUZ345" s="23"/>
      <c r="KVA345" s="23"/>
      <c r="KVB345" s="23"/>
      <c r="KVC345" s="23"/>
      <c r="KVD345" s="23"/>
      <c r="KVE345" s="23"/>
      <c r="KVF345" s="23"/>
      <c r="KVG345" s="23"/>
      <c r="KVH345" s="23"/>
      <c r="KVI345" s="23"/>
      <c r="KVJ345" s="23"/>
      <c r="KVK345" s="23"/>
      <c r="KVL345" s="23"/>
      <c r="KVM345" s="23"/>
      <c r="KVN345" s="23"/>
      <c r="KVO345" s="23"/>
      <c r="KVP345" s="23"/>
      <c r="KVQ345" s="23"/>
      <c r="KVR345" s="23"/>
      <c r="KVS345" s="23"/>
      <c r="KVT345" s="23"/>
      <c r="KVU345" s="23"/>
      <c r="KVV345" s="23"/>
      <c r="KVW345" s="23"/>
      <c r="KVX345" s="23"/>
      <c r="KVY345" s="23"/>
      <c r="KVZ345" s="23"/>
      <c r="KWA345" s="23"/>
      <c r="KWB345" s="23"/>
      <c r="KWC345" s="23"/>
      <c r="KWD345" s="23"/>
      <c r="KWE345" s="23"/>
      <c r="KWF345" s="23"/>
      <c r="KWG345" s="23"/>
      <c r="KWH345" s="23"/>
      <c r="KWI345" s="23"/>
      <c r="KWJ345" s="23"/>
      <c r="KWK345" s="23"/>
      <c r="KWL345" s="23"/>
      <c r="KWM345" s="23"/>
      <c r="KWN345" s="23"/>
      <c r="KWO345" s="23"/>
      <c r="KWP345" s="23"/>
      <c r="KWQ345" s="23"/>
      <c r="KWR345" s="23"/>
      <c r="KWS345" s="23"/>
      <c r="KWT345" s="23"/>
      <c r="KWU345" s="23"/>
      <c r="KWV345" s="23"/>
      <c r="KWW345" s="23"/>
      <c r="KWX345" s="23"/>
      <c r="KWY345" s="23"/>
      <c r="KWZ345" s="23"/>
      <c r="KXA345" s="23"/>
      <c r="KXB345" s="23"/>
      <c r="KXC345" s="23"/>
      <c r="KXD345" s="23"/>
      <c r="KXE345" s="23"/>
      <c r="KXF345" s="23"/>
      <c r="KXG345" s="23"/>
      <c r="KXH345" s="23"/>
      <c r="KXI345" s="23"/>
      <c r="KXJ345" s="23"/>
      <c r="KXK345" s="23"/>
      <c r="KXL345" s="23"/>
      <c r="KXM345" s="23"/>
      <c r="KXN345" s="23"/>
      <c r="KXO345" s="23"/>
      <c r="KXP345" s="23"/>
      <c r="KXQ345" s="23"/>
      <c r="KXR345" s="23"/>
      <c r="KXS345" s="23"/>
      <c r="KXT345" s="23"/>
      <c r="KXU345" s="23"/>
      <c r="KXV345" s="23"/>
      <c r="KXW345" s="23"/>
      <c r="KXX345" s="23"/>
      <c r="KXY345" s="23"/>
      <c r="KXZ345" s="23"/>
      <c r="KYA345" s="23"/>
      <c r="KYB345" s="23"/>
      <c r="KYC345" s="23"/>
      <c r="KYD345" s="23"/>
      <c r="KYE345" s="23"/>
      <c r="KYF345" s="23"/>
      <c r="KYG345" s="23"/>
      <c r="KYH345" s="23"/>
      <c r="KYI345" s="23"/>
      <c r="KYJ345" s="23"/>
      <c r="KYK345" s="23"/>
      <c r="KYL345" s="23"/>
      <c r="KYM345" s="23"/>
      <c r="KYN345" s="23"/>
      <c r="KYO345" s="23"/>
      <c r="KYP345" s="23"/>
      <c r="KYQ345" s="23"/>
      <c r="KYR345" s="23"/>
      <c r="KYS345" s="23"/>
      <c r="KYT345" s="23"/>
      <c r="KYU345" s="23"/>
      <c r="KYV345" s="23"/>
      <c r="KYW345" s="23"/>
      <c r="KYX345" s="23"/>
      <c r="KYY345" s="23"/>
      <c r="KYZ345" s="23"/>
      <c r="KZA345" s="23"/>
      <c r="KZB345" s="23"/>
      <c r="KZC345" s="23"/>
      <c r="KZD345" s="23"/>
      <c r="KZE345" s="23"/>
      <c r="KZF345" s="23"/>
      <c r="KZG345" s="23"/>
      <c r="KZH345" s="23"/>
      <c r="KZI345" s="23"/>
      <c r="KZJ345" s="23"/>
      <c r="KZK345" s="23"/>
      <c r="KZL345" s="23"/>
      <c r="KZM345" s="23"/>
      <c r="KZN345" s="23"/>
      <c r="KZO345" s="23"/>
      <c r="KZP345" s="23"/>
      <c r="KZQ345" s="23"/>
      <c r="KZR345" s="23"/>
      <c r="KZS345" s="23"/>
      <c r="KZT345" s="23"/>
      <c r="KZU345" s="23"/>
      <c r="KZV345" s="23"/>
      <c r="KZW345" s="23"/>
      <c r="KZX345" s="23"/>
      <c r="KZY345" s="23"/>
      <c r="KZZ345" s="23"/>
      <c r="LAA345" s="23"/>
      <c r="LAB345" s="23"/>
      <c r="LAC345" s="23"/>
      <c r="LAD345" s="23"/>
      <c r="LAE345" s="23"/>
      <c r="LAF345" s="23"/>
      <c r="LAG345" s="23"/>
      <c r="LAH345" s="23"/>
      <c r="LAI345" s="23"/>
      <c r="LAJ345" s="23"/>
      <c r="LAK345" s="23"/>
      <c r="LAL345" s="23"/>
      <c r="LAM345" s="23"/>
      <c r="LAN345" s="23"/>
      <c r="LAO345" s="23"/>
      <c r="LAP345" s="23"/>
      <c r="LAQ345" s="23"/>
      <c r="LAR345" s="23"/>
      <c r="LAS345" s="23"/>
      <c r="LAT345" s="23"/>
      <c r="LAU345" s="23"/>
      <c r="LAV345" s="23"/>
      <c r="LAW345" s="23"/>
      <c r="LAX345" s="23"/>
      <c r="LAY345" s="23"/>
      <c r="LAZ345" s="23"/>
      <c r="LBA345" s="23"/>
      <c r="LBB345" s="23"/>
      <c r="LBC345" s="23"/>
      <c r="LBD345" s="23"/>
      <c r="LBE345" s="23"/>
      <c r="LBF345" s="23"/>
      <c r="LBG345" s="23"/>
      <c r="LBH345" s="23"/>
      <c r="LBI345" s="23"/>
      <c r="LBJ345" s="23"/>
      <c r="LBK345" s="23"/>
      <c r="LBL345" s="23"/>
      <c r="LBM345" s="23"/>
      <c r="LBN345" s="23"/>
      <c r="LBO345" s="23"/>
      <c r="LBP345" s="23"/>
      <c r="LBQ345" s="23"/>
      <c r="LBR345" s="23"/>
      <c r="LBS345" s="23"/>
      <c r="LBT345" s="23"/>
      <c r="LBU345" s="23"/>
      <c r="LBV345" s="23"/>
      <c r="LBW345" s="23"/>
      <c r="LBX345" s="23"/>
      <c r="LBY345" s="23"/>
      <c r="LBZ345" s="23"/>
      <c r="LCA345" s="23"/>
      <c r="LCB345" s="23"/>
      <c r="LCC345" s="23"/>
      <c r="LCD345" s="23"/>
      <c r="LCE345" s="23"/>
      <c r="LCF345" s="23"/>
      <c r="LCG345" s="23"/>
      <c r="LCH345" s="23"/>
      <c r="LCI345" s="23"/>
      <c r="LCJ345" s="23"/>
      <c r="LCK345" s="23"/>
      <c r="LCL345" s="23"/>
      <c r="LCM345" s="23"/>
      <c r="LCN345" s="23"/>
      <c r="LCO345" s="23"/>
      <c r="LCP345" s="23"/>
      <c r="LCQ345" s="23"/>
      <c r="LCR345" s="23"/>
      <c r="LCS345" s="23"/>
      <c r="LCT345" s="23"/>
      <c r="LCU345" s="23"/>
      <c r="LCV345" s="23"/>
      <c r="LCW345" s="23"/>
      <c r="LCX345" s="23"/>
      <c r="LCY345" s="23"/>
      <c r="LCZ345" s="23"/>
      <c r="LDA345" s="23"/>
      <c r="LDB345" s="23"/>
      <c r="LDC345" s="23"/>
      <c r="LDD345" s="23"/>
      <c r="LDE345" s="23"/>
      <c r="LDF345" s="23"/>
      <c r="LDG345" s="23"/>
      <c r="LDH345" s="23"/>
      <c r="LDI345" s="23"/>
      <c r="LDJ345" s="23"/>
      <c r="LDK345" s="23"/>
      <c r="LDL345" s="23"/>
      <c r="LDM345" s="23"/>
      <c r="LDN345" s="23"/>
      <c r="LDO345" s="23"/>
      <c r="LDP345" s="23"/>
      <c r="LDQ345" s="23"/>
      <c r="LDR345" s="23"/>
      <c r="LDS345" s="23"/>
      <c r="LDT345" s="23"/>
      <c r="LDU345" s="23"/>
      <c r="LDV345" s="23"/>
      <c r="LDW345" s="23"/>
      <c r="LDX345" s="23"/>
      <c r="LDY345" s="23"/>
      <c r="LDZ345" s="23"/>
      <c r="LEA345" s="23"/>
      <c r="LEB345" s="23"/>
      <c r="LEC345" s="23"/>
      <c r="LED345" s="23"/>
      <c r="LEE345" s="23"/>
      <c r="LEF345" s="23"/>
      <c r="LEG345" s="23"/>
      <c r="LEH345" s="23"/>
      <c r="LEI345" s="23"/>
      <c r="LEJ345" s="23"/>
      <c r="LEK345" s="23"/>
      <c r="LEL345" s="23"/>
      <c r="LEM345" s="23"/>
      <c r="LEN345" s="23"/>
      <c r="LEO345" s="23"/>
      <c r="LEP345" s="23"/>
      <c r="LEQ345" s="23"/>
      <c r="LER345" s="23"/>
      <c r="LES345" s="23"/>
      <c r="LET345" s="23"/>
      <c r="LEU345" s="23"/>
      <c r="LEV345" s="23"/>
      <c r="LEW345" s="23"/>
      <c r="LEX345" s="23"/>
      <c r="LEY345" s="23"/>
      <c r="LEZ345" s="23"/>
      <c r="LFA345" s="23"/>
      <c r="LFB345" s="23"/>
      <c r="LFC345" s="23"/>
      <c r="LFD345" s="23"/>
      <c r="LFE345" s="23"/>
      <c r="LFF345" s="23"/>
      <c r="LFG345" s="23"/>
      <c r="LFH345" s="23"/>
      <c r="LFI345" s="23"/>
      <c r="LFJ345" s="23"/>
      <c r="LFK345" s="23"/>
      <c r="LFL345" s="23"/>
      <c r="LFM345" s="23"/>
      <c r="LFN345" s="23"/>
      <c r="LFO345" s="23"/>
      <c r="LFP345" s="23"/>
      <c r="LFQ345" s="23"/>
      <c r="LFR345" s="23"/>
      <c r="LFS345" s="23"/>
      <c r="LFT345" s="23"/>
      <c r="LFU345" s="23"/>
      <c r="LFV345" s="23"/>
      <c r="LFW345" s="23"/>
      <c r="LFX345" s="23"/>
      <c r="LFY345" s="23"/>
      <c r="LFZ345" s="23"/>
      <c r="LGA345" s="23"/>
      <c r="LGB345" s="23"/>
      <c r="LGC345" s="23"/>
      <c r="LGD345" s="23"/>
      <c r="LGE345" s="23"/>
      <c r="LGF345" s="23"/>
      <c r="LGG345" s="23"/>
      <c r="LGH345" s="23"/>
      <c r="LGI345" s="23"/>
      <c r="LGJ345" s="23"/>
      <c r="LGK345" s="23"/>
      <c r="LGL345" s="23"/>
      <c r="LGM345" s="23"/>
      <c r="LGN345" s="23"/>
      <c r="LGO345" s="23"/>
      <c r="LGP345" s="23"/>
      <c r="LGQ345" s="23"/>
      <c r="LGR345" s="23"/>
      <c r="LGS345" s="23"/>
      <c r="LGT345" s="23"/>
      <c r="LGU345" s="23"/>
      <c r="LGV345" s="23"/>
      <c r="LGW345" s="23"/>
      <c r="LGX345" s="23"/>
      <c r="LGY345" s="23"/>
      <c r="LGZ345" s="23"/>
      <c r="LHA345" s="23"/>
      <c r="LHB345" s="23"/>
      <c r="LHC345" s="23"/>
      <c r="LHD345" s="23"/>
      <c r="LHE345" s="23"/>
      <c r="LHF345" s="23"/>
      <c r="LHG345" s="23"/>
      <c r="LHH345" s="23"/>
      <c r="LHI345" s="23"/>
      <c r="LHJ345" s="23"/>
      <c r="LHK345" s="23"/>
      <c r="LHL345" s="23"/>
      <c r="LHM345" s="23"/>
      <c r="LHN345" s="23"/>
      <c r="LHO345" s="23"/>
      <c r="LHP345" s="23"/>
      <c r="LHQ345" s="23"/>
      <c r="LHR345" s="23"/>
      <c r="LHS345" s="23"/>
      <c r="LHT345" s="23"/>
      <c r="LHU345" s="23"/>
      <c r="LHV345" s="23"/>
      <c r="LHW345" s="23"/>
      <c r="LHX345" s="23"/>
      <c r="LHY345" s="23"/>
      <c r="LHZ345" s="23"/>
      <c r="LIA345" s="23"/>
      <c r="LIB345" s="23"/>
      <c r="LIC345" s="23"/>
      <c r="LID345" s="23"/>
      <c r="LIE345" s="23"/>
      <c r="LIF345" s="23"/>
      <c r="LIG345" s="23"/>
      <c r="LIH345" s="23"/>
      <c r="LII345" s="23"/>
      <c r="LIJ345" s="23"/>
      <c r="LIK345" s="23"/>
      <c r="LIL345" s="23"/>
      <c r="LIM345" s="23"/>
      <c r="LIN345" s="23"/>
      <c r="LIO345" s="23"/>
      <c r="LIP345" s="23"/>
      <c r="LIQ345" s="23"/>
      <c r="LIR345" s="23"/>
      <c r="LIS345" s="23"/>
      <c r="LIT345" s="23"/>
      <c r="LIU345" s="23"/>
      <c r="LIV345" s="23"/>
      <c r="LIW345" s="23"/>
      <c r="LIX345" s="23"/>
      <c r="LIY345" s="23"/>
      <c r="LIZ345" s="23"/>
      <c r="LJA345" s="23"/>
      <c r="LJB345" s="23"/>
      <c r="LJC345" s="23"/>
      <c r="LJD345" s="23"/>
      <c r="LJE345" s="23"/>
      <c r="LJF345" s="23"/>
      <c r="LJG345" s="23"/>
      <c r="LJH345" s="23"/>
      <c r="LJI345" s="23"/>
      <c r="LJJ345" s="23"/>
      <c r="LJK345" s="23"/>
      <c r="LJL345" s="23"/>
      <c r="LJM345" s="23"/>
      <c r="LJN345" s="23"/>
      <c r="LJO345" s="23"/>
      <c r="LJP345" s="23"/>
      <c r="LJQ345" s="23"/>
      <c r="LJR345" s="23"/>
      <c r="LJS345" s="23"/>
      <c r="LJT345" s="23"/>
      <c r="LJU345" s="23"/>
      <c r="LJV345" s="23"/>
      <c r="LJW345" s="23"/>
      <c r="LJX345" s="23"/>
      <c r="LJY345" s="23"/>
      <c r="LJZ345" s="23"/>
      <c r="LKA345" s="23"/>
      <c r="LKB345" s="23"/>
      <c r="LKC345" s="23"/>
      <c r="LKD345" s="23"/>
      <c r="LKE345" s="23"/>
      <c r="LKF345" s="23"/>
      <c r="LKG345" s="23"/>
      <c r="LKH345" s="23"/>
      <c r="LKI345" s="23"/>
      <c r="LKJ345" s="23"/>
      <c r="LKK345" s="23"/>
      <c r="LKL345" s="23"/>
      <c r="LKM345" s="23"/>
      <c r="LKN345" s="23"/>
      <c r="LKO345" s="23"/>
      <c r="LKP345" s="23"/>
      <c r="LKQ345" s="23"/>
      <c r="LKR345" s="23"/>
      <c r="LKS345" s="23"/>
      <c r="LKT345" s="23"/>
      <c r="LKU345" s="23"/>
      <c r="LKV345" s="23"/>
      <c r="LKW345" s="23"/>
      <c r="LKX345" s="23"/>
      <c r="LKY345" s="23"/>
      <c r="LKZ345" s="23"/>
      <c r="LLA345" s="23"/>
      <c r="LLB345" s="23"/>
      <c r="LLC345" s="23"/>
      <c r="LLD345" s="23"/>
      <c r="LLE345" s="23"/>
      <c r="LLF345" s="23"/>
      <c r="LLG345" s="23"/>
      <c r="LLH345" s="23"/>
      <c r="LLI345" s="23"/>
      <c r="LLJ345" s="23"/>
      <c r="LLK345" s="23"/>
      <c r="LLL345" s="23"/>
      <c r="LLM345" s="23"/>
      <c r="LLN345" s="23"/>
      <c r="LLO345" s="23"/>
      <c r="LLP345" s="23"/>
      <c r="LLQ345" s="23"/>
      <c r="LLR345" s="23"/>
      <c r="LLS345" s="23"/>
      <c r="LLT345" s="23"/>
      <c r="LLU345" s="23"/>
      <c r="LLV345" s="23"/>
      <c r="LLW345" s="23"/>
      <c r="LLX345" s="23"/>
      <c r="LLY345" s="23"/>
      <c r="LLZ345" s="23"/>
      <c r="LMA345" s="23"/>
      <c r="LMB345" s="23"/>
      <c r="LMC345" s="23"/>
      <c r="LMD345" s="23"/>
      <c r="LME345" s="23"/>
      <c r="LMF345" s="23"/>
      <c r="LMG345" s="23"/>
      <c r="LMH345" s="23"/>
      <c r="LMI345" s="23"/>
      <c r="LMJ345" s="23"/>
      <c r="LMK345" s="23"/>
      <c r="LML345" s="23"/>
      <c r="LMM345" s="23"/>
      <c r="LMN345" s="23"/>
      <c r="LMO345" s="23"/>
      <c r="LMP345" s="23"/>
      <c r="LMQ345" s="23"/>
      <c r="LMR345" s="23"/>
      <c r="LMS345" s="23"/>
      <c r="LMT345" s="23"/>
      <c r="LMU345" s="23"/>
      <c r="LMV345" s="23"/>
      <c r="LMW345" s="23"/>
      <c r="LMX345" s="23"/>
      <c r="LMY345" s="23"/>
      <c r="LMZ345" s="23"/>
      <c r="LNA345" s="23"/>
      <c r="LNB345" s="23"/>
      <c r="LNC345" s="23"/>
      <c r="LND345" s="23"/>
      <c r="LNE345" s="23"/>
      <c r="LNF345" s="23"/>
      <c r="LNG345" s="23"/>
      <c r="LNH345" s="23"/>
      <c r="LNI345" s="23"/>
      <c r="LNJ345" s="23"/>
      <c r="LNK345" s="23"/>
      <c r="LNL345" s="23"/>
      <c r="LNM345" s="23"/>
      <c r="LNN345" s="23"/>
      <c r="LNO345" s="23"/>
      <c r="LNP345" s="23"/>
      <c r="LNQ345" s="23"/>
      <c r="LNR345" s="23"/>
      <c r="LNS345" s="23"/>
      <c r="LNT345" s="23"/>
      <c r="LNU345" s="23"/>
      <c r="LNV345" s="23"/>
      <c r="LNW345" s="23"/>
      <c r="LNX345" s="23"/>
      <c r="LNY345" s="23"/>
      <c r="LNZ345" s="23"/>
      <c r="LOA345" s="23"/>
      <c r="LOB345" s="23"/>
      <c r="LOC345" s="23"/>
      <c r="LOD345" s="23"/>
      <c r="LOE345" s="23"/>
      <c r="LOF345" s="23"/>
      <c r="LOG345" s="23"/>
      <c r="LOH345" s="23"/>
      <c r="LOI345" s="23"/>
      <c r="LOJ345" s="23"/>
      <c r="LOK345" s="23"/>
      <c r="LOL345" s="23"/>
      <c r="LOM345" s="23"/>
      <c r="LON345" s="23"/>
      <c r="LOO345" s="23"/>
      <c r="LOP345" s="23"/>
      <c r="LOQ345" s="23"/>
      <c r="LOR345" s="23"/>
      <c r="LOS345" s="23"/>
      <c r="LOT345" s="23"/>
      <c r="LOU345" s="23"/>
      <c r="LOV345" s="23"/>
      <c r="LOW345" s="23"/>
      <c r="LOX345" s="23"/>
      <c r="LOY345" s="23"/>
      <c r="LOZ345" s="23"/>
      <c r="LPA345" s="23"/>
      <c r="LPB345" s="23"/>
      <c r="LPC345" s="23"/>
      <c r="LPD345" s="23"/>
      <c r="LPE345" s="23"/>
      <c r="LPF345" s="23"/>
      <c r="LPG345" s="23"/>
      <c r="LPH345" s="23"/>
      <c r="LPI345" s="23"/>
      <c r="LPJ345" s="23"/>
      <c r="LPK345" s="23"/>
      <c r="LPL345" s="23"/>
      <c r="LPM345" s="23"/>
      <c r="LPN345" s="23"/>
      <c r="LPO345" s="23"/>
      <c r="LPP345" s="23"/>
      <c r="LPQ345" s="23"/>
      <c r="LPR345" s="23"/>
      <c r="LPS345" s="23"/>
      <c r="LPT345" s="23"/>
      <c r="LPU345" s="23"/>
      <c r="LPV345" s="23"/>
      <c r="LPW345" s="23"/>
      <c r="LPX345" s="23"/>
      <c r="LPY345" s="23"/>
      <c r="LPZ345" s="23"/>
      <c r="LQA345" s="23"/>
      <c r="LQB345" s="23"/>
      <c r="LQC345" s="23"/>
      <c r="LQD345" s="23"/>
      <c r="LQE345" s="23"/>
      <c r="LQF345" s="23"/>
      <c r="LQG345" s="23"/>
      <c r="LQH345" s="23"/>
      <c r="LQI345" s="23"/>
      <c r="LQJ345" s="23"/>
      <c r="LQK345" s="23"/>
      <c r="LQL345" s="23"/>
      <c r="LQM345" s="23"/>
      <c r="LQN345" s="23"/>
      <c r="LQO345" s="23"/>
      <c r="LQP345" s="23"/>
      <c r="LQQ345" s="23"/>
      <c r="LQR345" s="23"/>
      <c r="LQS345" s="23"/>
      <c r="LQT345" s="23"/>
      <c r="LQU345" s="23"/>
      <c r="LQV345" s="23"/>
      <c r="LQW345" s="23"/>
      <c r="LQX345" s="23"/>
      <c r="LQY345" s="23"/>
      <c r="LQZ345" s="23"/>
      <c r="LRA345" s="23"/>
      <c r="LRB345" s="23"/>
      <c r="LRC345" s="23"/>
      <c r="LRD345" s="23"/>
      <c r="LRE345" s="23"/>
      <c r="LRF345" s="23"/>
      <c r="LRG345" s="23"/>
      <c r="LRH345" s="23"/>
      <c r="LRI345" s="23"/>
      <c r="LRJ345" s="23"/>
      <c r="LRK345" s="23"/>
      <c r="LRL345" s="23"/>
      <c r="LRM345" s="23"/>
      <c r="LRN345" s="23"/>
      <c r="LRO345" s="23"/>
      <c r="LRP345" s="23"/>
      <c r="LRQ345" s="23"/>
      <c r="LRR345" s="23"/>
      <c r="LRS345" s="23"/>
      <c r="LRT345" s="23"/>
      <c r="LRU345" s="23"/>
      <c r="LRV345" s="23"/>
      <c r="LRW345" s="23"/>
      <c r="LRX345" s="23"/>
      <c r="LRY345" s="23"/>
      <c r="LRZ345" s="23"/>
      <c r="LSA345" s="23"/>
      <c r="LSB345" s="23"/>
      <c r="LSC345" s="23"/>
      <c r="LSD345" s="23"/>
      <c r="LSE345" s="23"/>
      <c r="LSF345" s="23"/>
      <c r="LSG345" s="23"/>
      <c r="LSH345" s="23"/>
      <c r="LSI345" s="23"/>
      <c r="LSJ345" s="23"/>
      <c r="LSK345" s="23"/>
      <c r="LSL345" s="23"/>
      <c r="LSM345" s="23"/>
      <c r="LSN345" s="23"/>
      <c r="LSO345" s="23"/>
      <c r="LSP345" s="23"/>
      <c r="LSQ345" s="23"/>
      <c r="LSR345" s="23"/>
      <c r="LSS345" s="23"/>
      <c r="LST345" s="23"/>
      <c r="LSU345" s="23"/>
      <c r="LSV345" s="23"/>
      <c r="LSW345" s="23"/>
      <c r="LSX345" s="23"/>
      <c r="LSY345" s="23"/>
      <c r="LSZ345" s="23"/>
      <c r="LTA345" s="23"/>
      <c r="LTB345" s="23"/>
      <c r="LTC345" s="23"/>
      <c r="LTD345" s="23"/>
      <c r="LTE345" s="23"/>
      <c r="LTF345" s="23"/>
      <c r="LTG345" s="23"/>
      <c r="LTH345" s="23"/>
      <c r="LTI345" s="23"/>
      <c r="LTJ345" s="23"/>
      <c r="LTK345" s="23"/>
      <c r="LTL345" s="23"/>
      <c r="LTM345" s="23"/>
      <c r="LTN345" s="23"/>
      <c r="LTO345" s="23"/>
      <c r="LTP345" s="23"/>
      <c r="LTQ345" s="23"/>
      <c r="LTR345" s="23"/>
      <c r="LTS345" s="23"/>
      <c r="LTT345" s="23"/>
      <c r="LTU345" s="23"/>
      <c r="LTV345" s="23"/>
      <c r="LTW345" s="23"/>
      <c r="LTX345" s="23"/>
      <c r="LTY345" s="23"/>
      <c r="LTZ345" s="23"/>
      <c r="LUA345" s="23"/>
      <c r="LUB345" s="23"/>
      <c r="LUC345" s="23"/>
      <c r="LUD345" s="23"/>
      <c r="LUE345" s="23"/>
      <c r="LUF345" s="23"/>
      <c r="LUG345" s="23"/>
      <c r="LUH345" s="23"/>
      <c r="LUI345" s="23"/>
      <c r="LUJ345" s="23"/>
      <c r="LUK345" s="23"/>
      <c r="LUL345" s="23"/>
      <c r="LUM345" s="23"/>
      <c r="LUN345" s="23"/>
      <c r="LUO345" s="23"/>
      <c r="LUP345" s="23"/>
      <c r="LUQ345" s="23"/>
      <c r="LUR345" s="23"/>
      <c r="LUS345" s="23"/>
      <c r="LUT345" s="23"/>
      <c r="LUU345" s="23"/>
      <c r="LUV345" s="23"/>
      <c r="LUW345" s="23"/>
      <c r="LUX345" s="23"/>
      <c r="LUY345" s="23"/>
      <c r="LUZ345" s="23"/>
      <c r="LVA345" s="23"/>
      <c r="LVB345" s="23"/>
      <c r="LVC345" s="23"/>
      <c r="LVD345" s="23"/>
      <c r="LVE345" s="23"/>
      <c r="LVF345" s="23"/>
      <c r="LVG345" s="23"/>
      <c r="LVH345" s="23"/>
      <c r="LVI345" s="23"/>
      <c r="LVJ345" s="23"/>
      <c r="LVK345" s="23"/>
      <c r="LVL345" s="23"/>
      <c r="LVM345" s="23"/>
      <c r="LVN345" s="23"/>
      <c r="LVO345" s="23"/>
      <c r="LVP345" s="23"/>
      <c r="LVQ345" s="23"/>
      <c r="LVR345" s="23"/>
      <c r="LVS345" s="23"/>
      <c r="LVT345" s="23"/>
      <c r="LVU345" s="23"/>
      <c r="LVV345" s="23"/>
      <c r="LVW345" s="23"/>
      <c r="LVX345" s="23"/>
      <c r="LVY345" s="23"/>
      <c r="LVZ345" s="23"/>
      <c r="LWA345" s="23"/>
      <c r="LWB345" s="23"/>
      <c r="LWC345" s="23"/>
      <c r="LWD345" s="23"/>
      <c r="LWE345" s="23"/>
      <c r="LWF345" s="23"/>
      <c r="LWG345" s="23"/>
      <c r="LWH345" s="23"/>
      <c r="LWI345" s="23"/>
      <c r="LWJ345" s="23"/>
      <c r="LWK345" s="23"/>
      <c r="LWL345" s="23"/>
      <c r="LWM345" s="23"/>
      <c r="LWN345" s="23"/>
      <c r="LWO345" s="23"/>
      <c r="LWP345" s="23"/>
      <c r="LWQ345" s="23"/>
      <c r="LWR345" s="23"/>
      <c r="LWS345" s="23"/>
      <c r="LWT345" s="23"/>
      <c r="LWU345" s="23"/>
      <c r="LWV345" s="23"/>
      <c r="LWW345" s="23"/>
      <c r="LWX345" s="23"/>
      <c r="LWY345" s="23"/>
      <c r="LWZ345" s="23"/>
      <c r="LXA345" s="23"/>
      <c r="LXB345" s="23"/>
      <c r="LXC345" s="23"/>
      <c r="LXD345" s="23"/>
      <c r="LXE345" s="23"/>
      <c r="LXF345" s="23"/>
      <c r="LXG345" s="23"/>
      <c r="LXH345" s="23"/>
      <c r="LXI345" s="23"/>
      <c r="LXJ345" s="23"/>
      <c r="LXK345" s="23"/>
      <c r="LXL345" s="23"/>
      <c r="LXM345" s="23"/>
      <c r="LXN345" s="23"/>
      <c r="LXO345" s="23"/>
      <c r="LXP345" s="23"/>
      <c r="LXQ345" s="23"/>
      <c r="LXR345" s="23"/>
      <c r="LXS345" s="23"/>
      <c r="LXT345" s="23"/>
      <c r="LXU345" s="23"/>
      <c r="LXV345" s="23"/>
      <c r="LXW345" s="23"/>
      <c r="LXX345" s="23"/>
      <c r="LXY345" s="23"/>
      <c r="LXZ345" s="23"/>
      <c r="LYA345" s="23"/>
      <c r="LYB345" s="23"/>
      <c r="LYC345" s="23"/>
      <c r="LYD345" s="23"/>
      <c r="LYE345" s="23"/>
      <c r="LYF345" s="23"/>
      <c r="LYG345" s="23"/>
      <c r="LYH345" s="23"/>
      <c r="LYI345" s="23"/>
      <c r="LYJ345" s="23"/>
      <c r="LYK345" s="23"/>
      <c r="LYL345" s="23"/>
      <c r="LYM345" s="23"/>
      <c r="LYN345" s="23"/>
      <c r="LYO345" s="23"/>
      <c r="LYP345" s="23"/>
      <c r="LYQ345" s="23"/>
      <c r="LYR345" s="23"/>
      <c r="LYS345" s="23"/>
      <c r="LYT345" s="23"/>
      <c r="LYU345" s="23"/>
      <c r="LYV345" s="23"/>
      <c r="LYW345" s="23"/>
      <c r="LYX345" s="23"/>
      <c r="LYY345" s="23"/>
      <c r="LYZ345" s="23"/>
      <c r="LZA345" s="23"/>
      <c r="LZB345" s="23"/>
      <c r="LZC345" s="23"/>
      <c r="LZD345" s="23"/>
      <c r="LZE345" s="23"/>
      <c r="LZF345" s="23"/>
      <c r="LZG345" s="23"/>
      <c r="LZH345" s="23"/>
      <c r="LZI345" s="23"/>
      <c r="LZJ345" s="23"/>
      <c r="LZK345" s="23"/>
      <c r="LZL345" s="23"/>
      <c r="LZM345" s="23"/>
      <c r="LZN345" s="23"/>
      <c r="LZO345" s="23"/>
      <c r="LZP345" s="23"/>
      <c r="LZQ345" s="23"/>
      <c r="LZR345" s="23"/>
      <c r="LZS345" s="23"/>
      <c r="LZT345" s="23"/>
      <c r="LZU345" s="23"/>
      <c r="LZV345" s="23"/>
      <c r="LZW345" s="23"/>
      <c r="LZX345" s="23"/>
      <c r="LZY345" s="23"/>
      <c r="LZZ345" s="23"/>
      <c r="MAA345" s="23"/>
      <c r="MAB345" s="23"/>
      <c r="MAC345" s="23"/>
      <c r="MAD345" s="23"/>
      <c r="MAE345" s="23"/>
      <c r="MAF345" s="23"/>
      <c r="MAG345" s="23"/>
      <c r="MAH345" s="23"/>
      <c r="MAI345" s="23"/>
      <c r="MAJ345" s="23"/>
      <c r="MAK345" s="23"/>
      <c r="MAL345" s="23"/>
      <c r="MAM345" s="23"/>
      <c r="MAN345" s="23"/>
      <c r="MAO345" s="23"/>
      <c r="MAP345" s="23"/>
      <c r="MAQ345" s="23"/>
      <c r="MAR345" s="23"/>
      <c r="MAS345" s="23"/>
      <c r="MAT345" s="23"/>
      <c r="MAU345" s="23"/>
      <c r="MAV345" s="23"/>
      <c r="MAW345" s="23"/>
      <c r="MAX345" s="23"/>
      <c r="MAY345" s="23"/>
      <c r="MAZ345" s="23"/>
      <c r="MBA345" s="23"/>
      <c r="MBB345" s="23"/>
      <c r="MBC345" s="23"/>
      <c r="MBD345" s="23"/>
      <c r="MBE345" s="23"/>
      <c r="MBF345" s="23"/>
      <c r="MBG345" s="23"/>
      <c r="MBH345" s="23"/>
      <c r="MBI345" s="23"/>
      <c r="MBJ345" s="23"/>
      <c r="MBK345" s="23"/>
      <c r="MBL345" s="23"/>
      <c r="MBM345" s="23"/>
      <c r="MBN345" s="23"/>
      <c r="MBO345" s="23"/>
      <c r="MBP345" s="23"/>
      <c r="MBQ345" s="23"/>
      <c r="MBR345" s="23"/>
      <c r="MBS345" s="23"/>
      <c r="MBT345" s="23"/>
      <c r="MBU345" s="23"/>
      <c r="MBV345" s="23"/>
      <c r="MBW345" s="23"/>
      <c r="MBX345" s="23"/>
      <c r="MBY345" s="23"/>
      <c r="MBZ345" s="23"/>
      <c r="MCA345" s="23"/>
      <c r="MCB345" s="23"/>
      <c r="MCC345" s="23"/>
      <c r="MCD345" s="23"/>
      <c r="MCE345" s="23"/>
      <c r="MCF345" s="23"/>
      <c r="MCG345" s="23"/>
      <c r="MCH345" s="23"/>
      <c r="MCI345" s="23"/>
      <c r="MCJ345" s="23"/>
      <c r="MCK345" s="23"/>
      <c r="MCL345" s="23"/>
      <c r="MCM345" s="23"/>
      <c r="MCN345" s="23"/>
      <c r="MCO345" s="23"/>
      <c r="MCP345" s="23"/>
      <c r="MCQ345" s="23"/>
      <c r="MCR345" s="23"/>
      <c r="MCS345" s="23"/>
      <c r="MCT345" s="23"/>
      <c r="MCU345" s="23"/>
      <c r="MCV345" s="23"/>
      <c r="MCW345" s="23"/>
      <c r="MCX345" s="23"/>
      <c r="MCY345" s="23"/>
      <c r="MCZ345" s="23"/>
      <c r="MDA345" s="23"/>
      <c r="MDB345" s="23"/>
      <c r="MDC345" s="23"/>
      <c r="MDD345" s="23"/>
      <c r="MDE345" s="23"/>
      <c r="MDF345" s="23"/>
      <c r="MDG345" s="23"/>
      <c r="MDH345" s="23"/>
      <c r="MDI345" s="23"/>
      <c r="MDJ345" s="23"/>
      <c r="MDK345" s="23"/>
      <c r="MDL345" s="23"/>
      <c r="MDM345" s="23"/>
      <c r="MDN345" s="23"/>
      <c r="MDO345" s="23"/>
      <c r="MDP345" s="23"/>
      <c r="MDQ345" s="23"/>
      <c r="MDR345" s="23"/>
      <c r="MDS345" s="23"/>
      <c r="MDT345" s="23"/>
      <c r="MDU345" s="23"/>
      <c r="MDV345" s="23"/>
      <c r="MDW345" s="23"/>
      <c r="MDX345" s="23"/>
      <c r="MDY345" s="23"/>
      <c r="MDZ345" s="23"/>
      <c r="MEA345" s="23"/>
      <c r="MEB345" s="23"/>
      <c r="MEC345" s="23"/>
      <c r="MED345" s="23"/>
      <c r="MEE345" s="23"/>
      <c r="MEF345" s="23"/>
      <c r="MEG345" s="23"/>
      <c r="MEH345" s="23"/>
      <c r="MEI345" s="23"/>
      <c r="MEJ345" s="23"/>
      <c r="MEK345" s="23"/>
      <c r="MEL345" s="23"/>
      <c r="MEM345" s="23"/>
      <c r="MEN345" s="23"/>
      <c r="MEO345" s="23"/>
      <c r="MEP345" s="23"/>
      <c r="MEQ345" s="23"/>
      <c r="MER345" s="23"/>
      <c r="MES345" s="23"/>
      <c r="MET345" s="23"/>
      <c r="MEU345" s="23"/>
      <c r="MEV345" s="23"/>
      <c r="MEW345" s="23"/>
      <c r="MEX345" s="23"/>
      <c r="MEY345" s="23"/>
      <c r="MEZ345" s="23"/>
      <c r="MFA345" s="23"/>
      <c r="MFB345" s="23"/>
      <c r="MFC345" s="23"/>
      <c r="MFD345" s="23"/>
      <c r="MFE345" s="23"/>
      <c r="MFF345" s="23"/>
      <c r="MFG345" s="23"/>
      <c r="MFH345" s="23"/>
      <c r="MFI345" s="23"/>
      <c r="MFJ345" s="23"/>
      <c r="MFK345" s="23"/>
      <c r="MFL345" s="23"/>
      <c r="MFM345" s="23"/>
      <c r="MFN345" s="23"/>
      <c r="MFO345" s="23"/>
      <c r="MFP345" s="23"/>
      <c r="MFQ345" s="23"/>
      <c r="MFR345" s="23"/>
      <c r="MFS345" s="23"/>
      <c r="MFT345" s="23"/>
      <c r="MFU345" s="23"/>
      <c r="MFV345" s="23"/>
      <c r="MFW345" s="23"/>
      <c r="MFX345" s="23"/>
      <c r="MFY345" s="23"/>
      <c r="MFZ345" s="23"/>
      <c r="MGA345" s="23"/>
      <c r="MGB345" s="23"/>
      <c r="MGC345" s="23"/>
      <c r="MGD345" s="23"/>
      <c r="MGE345" s="23"/>
      <c r="MGF345" s="23"/>
      <c r="MGG345" s="23"/>
      <c r="MGH345" s="23"/>
      <c r="MGI345" s="23"/>
      <c r="MGJ345" s="23"/>
      <c r="MGK345" s="23"/>
      <c r="MGL345" s="23"/>
      <c r="MGM345" s="23"/>
      <c r="MGN345" s="23"/>
      <c r="MGO345" s="23"/>
      <c r="MGP345" s="23"/>
      <c r="MGQ345" s="23"/>
      <c r="MGR345" s="23"/>
      <c r="MGS345" s="23"/>
      <c r="MGT345" s="23"/>
      <c r="MGU345" s="23"/>
      <c r="MGV345" s="23"/>
      <c r="MGW345" s="23"/>
      <c r="MGX345" s="23"/>
      <c r="MGY345" s="23"/>
      <c r="MGZ345" s="23"/>
      <c r="MHA345" s="23"/>
      <c r="MHB345" s="23"/>
      <c r="MHC345" s="23"/>
      <c r="MHD345" s="23"/>
      <c r="MHE345" s="23"/>
      <c r="MHF345" s="23"/>
      <c r="MHG345" s="23"/>
      <c r="MHH345" s="23"/>
      <c r="MHI345" s="23"/>
      <c r="MHJ345" s="23"/>
      <c r="MHK345" s="23"/>
      <c r="MHL345" s="23"/>
      <c r="MHM345" s="23"/>
      <c r="MHN345" s="23"/>
      <c r="MHO345" s="23"/>
      <c r="MHP345" s="23"/>
      <c r="MHQ345" s="23"/>
      <c r="MHR345" s="23"/>
      <c r="MHS345" s="23"/>
      <c r="MHT345" s="23"/>
      <c r="MHU345" s="23"/>
      <c r="MHV345" s="23"/>
      <c r="MHW345" s="23"/>
      <c r="MHX345" s="23"/>
      <c r="MHY345" s="23"/>
      <c r="MHZ345" s="23"/>
      <c r="MIA345" s="23"/>
      <c r="MIB345" s="23"/>
      <c r="MIC345" s="23"/>
      <c r="MID345" s="23"/>
      <c r="MIE345" s="23"/>
      <c r="MIF345" s="23"/>
      <c r="MIG345" s="23"/>
      <c r="MIH345" s="23"/>
      <c r="MII345" s="23"/>
      <c r="MIJ345" s="23"/>
      <c r="MIK345" s="23"/>
      <c r="MIL345" s="23"/>
      <c r="MIM345" s="23"/>
      <c r="MIN345" s="23"/>
      <c r="MIO345" s="23"/>
      <c r="MIP345" s="23"/>
      <c r="MIQ345" s="23"/>
      <c r="MIR345" s="23"/>
      <c r="MIS345" s="23"/>
      <c r="MIT345" s="23"/>
      <c r="MIU345" s="23"/>
      <c r="MIV345" s="23"/>
      <c r="MIW345" s="23"/>
      <c r="MIX345" s="23"/>
      <c r="MIY345" s="23"/>
      <c r="MIZ345" s="23"/>
      <c r="MJA345" s="23"/>
      <c r="MJB345" s="23"/>
      <c r="MJC345" s="23"/>
      <c r="MJD345" s="23"/>
      <c r="MJE345" s="23"/>
      <c r="MJF345" s="23"/>
      <c r="MJG345" s="23"/>
      <c r="MJH345" s="23"/>
      <c r="MJI345" s="23"/>
      <c r="MJJ345" s="23"/>
      <c r="MJK345" s="23"/>
      <c r="MJL345" s="23"/>
      <c r="MJM345" s="23"/>
      <c r="MJN345" s="23"/>
      <c r="MJO345" s="23"/>
      <c r="MJP345" s="23"/>
      <c r="MJQ345" s="23"/>
      <c r="MJR345" s="23"/>
      <c r="MJS345" s="23"/>
      <c r="MJT345" s="23"/>
      <c r="MJU345" s="23"/>
      <c r="MJV345" s="23"/>
      <c r="MJW345" s="23"/>
      <c r="MJX345" s="23"/>
      <c r="MJY345" s="23"/>
      <c r="MJZ345" s="23"/>
      <c r="MKA345" s="23"/>
      <c r="MKB345" s="23"/>
      <c r="MKC345" s="23"/>
      <c r="MKD345" s="23"/>
      <c r="MKE345" s="23"/>
      <c r="MKF345" s="23"/>
      <c r="MKG345" s="23"/>
      <c r="MKH345" s="23"/>
      <c r="MKI345" s="23"/>
      <c r="MKJ345" s="23"/>
      <c r="MKK345" s="23"/>
      <c r="MKL345" s="23"/>
      <c r="MKM345" s="23"/>
      <c r="MKN345" s="23"/>
      <c r="MKO345" s="23"/>
      <c r="MKP345" s="23"/>
      <c r="MKQ345" s="23"/>
      <c r="MKR345" s="23"/>
      <c r="MKS345" s="23"/>
      <c r="MKT345" s="23"/>
      <c r="MKU345" s="23"/>
      <c r="MKV345" s="23"/>
      <c r="MKW345" s="23"/>
      <c r="MKX345" s="23"/>
      <c r="MKY345" s="23"/>
      <c r="MKZ345" s="23"/>
      <c r="MLA345" s="23"/>
      <c r="MLB345" s="23"/>
      <c r="MLC345" s="23"/>
      <c r="MLD345" s="23"/>
      <c r="MLE345" s="23"/>
      <c r="MLF345" s="23"/>
      <c r="MLG345" s="23"/>
      <c r="MLH345" s="23"/>
      <c r="MLI345" s="23"/>
      <c r="MLJ345" s="23"/>
      <c r="MLK345" s="23"/>
      <c r="MLL345" s="23"/>
      <c r="MLM345" s="23"/>
      <c r="MLN345" s="23"/>
      <c r="MLO345" s="23"/>
      <c r="MLP345" s="23"/>
      <c r="MLQ345" s="23"/>
      <c r="MLR345" s="23"/>
      <c r="MLS345" s="23"/>
      <c r="MLT345" s="23"/>
      <c r="MLU345" s="23"/>
      <c r="MLV345" s="23"/>
      <c r="MLW345" s="23"/>
      <c r="MLX345" s="23"/>
      <c r="MLY345" s="23"/>
      <c r="MLZ345" s="23"/>
      <c r="MMA345" s="23"/>
      <c r="MMB345" s="23"/>
      <c r="MMC345" s="23"/>
      <c r="MMD345" s="23"/>
      <c r="MME345" s="23"/>
      <c r="MMF345" s="23"/>
      <c r="MMG345" s="23"/>
      <c r="MMH345" s="23"/>
      <c r="MMI345" s="23"/>
      <c r="MMJ345" s="23"/>
      <c r="MMK345" s="23"/>
      <c r="MML345" s="23"/>
      <c r="MMM345" s="23"/>
      <c r="MMN345" s="23"/>
      <c r="MMO345" s="23"/>
      <c r="MMP345" s="23"/>
      <c r="MMQ345" s="23"/>
      <c r="MMR345" s="23"/>
      <c r="MMS345" s="23"/>
      <c r="MMT345" s="23"/>
      <c r="MMU345" s="23"/>
      <c r="MMV345" s="23"/>
      <c r="MMW345" s="23"/>
      <c r="MMX345" s="23"/>
      <c r="MMY345" s="23"/>
      <c r="MMZ345" s="23"/>
      <c r="MNA345" s="23"/>
      <c r="MNB345" s="23"/>
      <c r="MNC345" s="23"/>
      <c r="MND345" s="23"/>
      <c r="MNE345" s="23"/>
      <c r="MNF345" s="23"/>
      <c r="MNG345" s="23"/>
      <c r="MNH345" s="23"/>
      <c r="MNI345" s="23"/>
      <c r="MNJ345" s="23"/>
      <c r="MNK345" s="23"/>
      <c r="MNL345" s="23"/>
      <c r="MNM345" s="23"/>
      <c r="MNN345" s="23"/>
      <c r="MNO345" s="23"/>
      <c r="MNP345" s="23"/>
      <c r="MNQ345" s="23"/>
      <c r="MNR345" s="23"/>
      <c r="MNS345" s="23"/>
      <c r="MNT345" s="23"/>
      <c r="MNU345" s="23"/>
      <c r="MNV345" s="23"/>
      <c r="MNW345" s="23"/>
      <c r="MNX345" s="23"/>
      <c r="MNY345" s="23"/>
      <c r="MNZ345" s="23"/>
      <c r="MOA345" s="23"/>
      <c r="MOB345" s="23"/>
      <c r="MOC345" s="23"/>
      <c r="MOD345" s="23"/>
      <c r="MOE345" s="23"/>
      <c r="MOF345" s="23"/>
      <c r="MOG345" s="23"/>
      <c r="MOH345" s="23"/>
      <c r="MOI345" s="23"/>
      <c r="MOJ345" s="23"/>
      <c r="MOK345" s="23"/>
      <c r="MOL345" s="23"/>
      <c r="MOM345" s="23"/>
      <c r="MON345" s="23"/>
      <c r="MOO345" s="23"/>
      <c r="MOP345" s="23"/>
      <c r="MOQ345" s="23"/>
      <c r="MOR345" s="23"/>
      <c r="MOS345" s="23"/>
      <c r="MOT345" s="23"/>
      <c r="MOU345" s="23"/>
      <c r="MOV345" s="23"/>
      <c r="MOW345" s="23"/>
      <c r="MOX345" s="23"/>
      <c r="MOY345" s="23"/>
      <c r="MOZ345" s="23"/>
      <c r="MPA345" s="23"/>
      <c r="MPB345" s="23"/>
      <c r="MPC345" s="23"/>
      <c r="MPD345" s="23"/>
      <c r="MPE345" s="23"/>
      <c r="MPF345" s="23"/>
      <c r="MPG345" s="23"/>
      <c r="MPH345" s="23"/>
      <c r="MPI345" s="23"/>
      <c r="MPJ345" s="23"/>
      <c r="MPK345" s="23"/>
      <c r="MPL345" s="23"/>
      <c r="MPM345" s="23"/>
      <c r="MPN345" s="23"/>
      <c r="MPO345" s="23"/>
      <c r="MPP345" s="23"/>
      <c r="MPQ345" s="23"/>
      <c r="MPR345" s="23"/>
      <c r="MPS345" s="23"/>
      <c r="MPT345" s="23"/>
      <c r="MPU345" s="23"/>
      <c r="MPV345" s="23"/>
      <c r="MPW345" s="23"/>
      <c r="MPX345" s="23"/>
      <c r="MPY345" s="23"/>
      <c r="MPZ345" s="23"/>
      <c r="MQA345" s="23"/>
      <c r="MQB345" s="23"/>
      <c r="MQC345" s="23"/>
      <c r="MQD345" s="23"/>
      <c r="MQE345" s="23"/>
      <c r="MQF345" s="23"/>
      <c r="MQG345" s="23"/>
      <c r="MQH345" s="23"/>
      <c r="MQI345" s="23"/>
      <c r="MQJ345" s="23"/>
      <c r="MQK345" s="23"/>
      <c r="MQL345" s="23"/>
      <c r="MQM345" s="23"/>
      <c r="MQN345" s="23"/>
      <c r="MQO345" s="23"/>
      <c r="MQP345" s="23"/>
      <c r="MQQ345" s="23"/>
      <c r="MQR345" s="23"/>
      <c r="MQS345" s="23"/>
      <c r="MQT345" s="23"/>
      <c r="MQU345" s="23"/>
      <c r="MQV345" s="23"/>
      <c r="MQW345" s="23"/>
      <c r="MQX345" s="23"/>
      <c r="MQY345" s="23"/>
      <c r="MQZ345" s="23"/>
      <c r="MRA345" s="23"/>
      <c r="MRB345" s="23"/>
      <c r="MRC345" s="23"/>
      <c r="MRD345" s="23"/>
      <c r="MRE345" s="23"/>
      <c r="MRF345" s="23"/>
      <c r="MRG345" s="23"/>
      <c r="MRH345" s="23"/>
      <c r="MRI345" s="23"/>
      <c r="MRJ345" s="23"/>
      <c r="MRK345" s="23"/>
      <c r="MRL345" s="23"/>
      <c r="MRM345" s="23"/>
      <c r="MRN345" s="23"/>
      <c r="MRO345" s="23"/>
      <c r="MRP345" s="23"/>
      <c r="MRQ345" s="23"/>
      <c r="MRR345" s="23"/>
      <c r="MRS345" s="23"/>
      <c r="MRT345" s="23"/>
      <c r="MRU345" s="23"/>
      <c r="MRV345" s="23"/>
      <c r="MRW345" s="23"/>
      <c r="MRX345" s="23"/>
      <c r="MRY345" s="23"/>
      <c r="MRZ345" s="23"/>
      <c r="MSA345" s="23"/>
      <c r="MSB345" s="23"/>
      <c r="MSC345" s="23"/>
      <c r="MSD345" s="23"/>
      <c r="MSE345" s="23"/>
      <c r="MSF345" s="23"/>
      <c r="MSG345" s="23"/>
      <c r="MSH345" s="23"/>
      <c r="MSI345" s="23"/>
      <c r="MSJ345" s="23"/>
      <c r="MSK345" s="23"/>
      <c r="MSL345" s="23"/>
      <c r="MSM345" s="23"/>
      <c r="MSN345" s="23"/>
      <c r="MSO345" s="23"/>
      <c r="MSP345" s="23"/>
      <c r="MSQ345" s="23"/>
      <c r="MSR345" s="23"/>
      <c r="MSS345" s="23"/>
      <c r="MST345" s="23"/>
      <c r="MSU345" s="23"/>
      <c r="MSV345" s="23"/>
      <c r="MSW345" s="23"/>
      <c r="MSX345" s="23"/>
      <c r="MSY345" s="23"/>
      <c r="MSZ345" s="23"/>
      <c r="MTA345" s="23"/>
      <c r="MTB345" s="23"/>
      <c r="MTC345" s="23"/>
      <c r="MTD345" s="23"/>
      <c r="MTE345" s="23"/>
      <c r="MTF345" s="23"/>
      <c r="MTG345" s="23"/>
      <c r="MTH345" s="23"/>
      <c r="MTI345" s="23"/>
      <c r="MTJ345" s="23"/>
      <c r="MTK345" s="23"/>
      <c r="MTL345" s="23"/>
      <c r="MTM345" s="23"/>
      <c r="MTN345" s="23"/>
      <c r="MTO345" s="23"/>
      <c r="MTP345" s="23"/>
      <c r="MTQ345" s="23"/>
      <c r="MTR345" s="23"/>
      <c r="MTS345" s="23"/>
      <c r="MTT345" s="23"/>
      <c r="MTU345" s="23"/>
      <c r="MTV345" s="23"/>
      <c r="MTW345" s="23"/>
      <c r="MTX345" s="23"/>
      <c r="MTY345" s="23"/>
      <c r="MTZ345" s="23"/>
      <c r="MUA345" s="23"/>
      <c r="MUB345" s="23"/>
      <c r="MUC345" s="23"/>
      <c r="MUD345" s="23"/>
      <c r="MUE345" s="23"/>
      <c r="MUF345" s="23"/>
      <c r="MUG345" s="23"/>
      <c r="MUH345" s="23"/>
      <c r="MUI345" s="23"/>
      <c r="MUJ345" s="23"/>
      <c r="MUK345" s="23"/>
      <c r="MUL345" s="23"/>
      <c r="MUM345" s="23"/>
      <c r="MUN345" s="23"/>
      <c r="MUO345" s="23"/>
      <c r="MUP345" s="23"/>
      <c r="MUQ345" s="23"/>
      <c r="MUR345" s="23"/>
      <c r="MUS345" s="23"/>
      <c r="MUT345" s="23"/>
      <c r="MUU345" s="23"/>
      <c r="MUV345" s="23"/>
      <c r="MUW345" s="23"/>
      <c r="MUX345" s="23"/>
      <c r="MUY345" s="23"/>
      <c r="MUZ345" s="23"/>
      <c r="MVA345" s="23"/>
      <c r="MVB345" s="23"/>
      <c r="MVC345" s="23"/>
      <c r="MVD345" s="23"/>
      <c r="MVE345" s="23"/>
      <c r="MVF345" s="23"/>
      <c r="MVG345" s="23"/>
      <c r="MVH345" s="23"/>
      <c r="MVI345" s="23"/>
      <c r="MVJ345" s="23"/>
      <c r="MVK345" s="23"/>
      <c r="MVL345" s="23"/>
      <c r="MVM345" s="23"/>
      <c r="MVN345" s="23"/>
      <c r="MVO345" s="23"/>
      <c r="MVP345" s="23"/>
      <c r="MVQ345" s="23"/>
      <c r="MVR345" s="23"/>
      <c r="MVS345" s="23"/>
      <c r="MVT345" s="23"/>
      <c r="MVU345" s="23"/>
      <c r="MVV345" s="23"/>
      <c r="MVW345" s="23"/>
      <c r="MVX345" s="23"/>
      <c r="MVY345" s="23"/>
      <c r="MVZ345" s="23"/>
      <c r="MWA345" s="23"/>
      <c r="MWB345" s="23"/>
      <c r="MWC345" s="23"/>
      <c r="MWD345" s="23"/>
      <c r="MWE345" s="23"/>
      <c r="MWF345" s="23"/>
      <c r="MWG345" s="23"/>
      <c r="MWH345" s="23"/>
      <c r="MWI345" s="23"/>
      <c r="MWJ345" s="23"/>
      <c r="MWK345" s="23"/>
      <c r="MWL345" s="23"/>
      <c r="MWM345" s="23"/>
      <c r="MWN345" s="23"/>
      <c r="MWO345" s="23"/>
      <c r="MWP345" s="23"/>
      <c r="MWQ345" s="23"/>
      <c r="MWR345" s="23"/>
      <c r="MWS345" s="23"/>
      <c r="MWT345" s="23"/>
      <c r="MWU345" s="23"/>
      <c r="MWV345" s="23"/>
      <c r="MWW345" s="23"/>
      <c r="MWX345" s="23"/>
      <c r="MWY345" s="23"/>
      <c r="MWZ345" s="23"/>
      <c r="MXA345" s="23"/>
      <c r="MXB345" s="23"/>
      <c r="MXC345" s="23"/>
      <c r="MXD345" s="23"/>
      <c r="MXE345" s="23"/>
      <c r="MXF345" s="23"/>
      <c r="MXG345" s="23"/>
      <c r="MXH345" s="23"/>
      <c r="MXI345" s="23"/>
      <c r="MXJ345" s="23"/>
      <c r="MXK345" s="23"/>
      <c r="MXL345" s="23"/>
      <c r="MXM345" s="23"/>
      <c r="MXN345" s="23"/>
      <c r="MXO345" s="23"/>
      <c r="MXP345" s="23"/>
      <c r="MXQ345" s="23"/>
      <c r="MXR345" s="23"/>
      <c r="MXS345" s="23"/>
      <c r="MXT345" s="23"/>
      <c r="MXU345" s="23"/>
      <c r="MXV345" s="23"/>
      <c r="MXW345" s="23"/>
      <c r="MXX345" s="23"/>
      <c r="MXY345" s="23"/>
      <c r="MXZ345" s="23"/>
      <c r="MYA345" s="23"/>
      <c r="MYB345" s="23"/>
      <c r="MYC345" s="23"/>
      <c r="MYD345" s="23"/>
      <c r="MYE345" s="23"/>
      <c r="MYF345" s="23"/>
      <c r="MYG345" s="23"/>
      <c r="MYH345" s="23"/>
      <c r="MYI345" s="23"/>
      <c r="MYJ345" s="23"/>
      <c r="MYK345" s="23"/>
      <c r="MYL345" s="23"/>
      <c r="MYM345" s="23"/>
      <c r="MYN345" s="23"/>
      <c r="MYO345" s="23"/>
      <c r="MYP345" s="23"/>
      <c r="MYQ345" s="23"/>
      <c r="MYR345" s="23"/>
      <c r="MYS345" s="23"/>
      <c r="MYT345" s="23"/>
      <c r="MYU345" s="23"/>
      <c r="MYV345" s="23"/>
      <c r="MYW345" s="23"/>
      <c r="MYX345" s="23"/>
      <c r="MYY345" s="23"/>
      <c r="MYZ345" s="23"/>
      <c r="MZA345" s="23"/>
      <c r="MZB345" s="23"/>
      <c r="MZC345" s="23"/>
      <c r="MZD345" s="23"/>
      <c r="MZE345" s="23"/>
      <c r="MZF345" s="23"/>
      <c r="MZG345" s="23"/>
      <c r="MZH345" s="23"/>
      <c r="MZI345" s="23"/>
      <c r="MZJ345" s="23"/>
      <c r="MZK345" s="23"/>
      <c r="MZL345" s="23"/>
      <c r="MZM345" s="23"/>
      <c r="MZN345" s="23"/>
      <c r="MZO345" s="23"/>
      <c r="MZP345" s="23"/>
      <c r="MZQ345" s="23"/>
      <c r="MZR345" s="23"/>
      <c r="MZS345" s="23"/>
      <c r="MZT345" s="23"/>
      <c r="MZU345" s="23"/>
      <c r="MZV345" s="23"/>
      <c r="MZW345" s="23"/>
      <c r="MZX345" s="23"/>
      <c r="MZY345" s="23"/>
      <c r="MZZ345" s="23"/>
      <c r="NAA345" s="23"/>
      <c r="NAB345" s="23"/>
      <c r="NAC345" s="23"/>
      <c r="NAD345" s="23"/>
      <c r="NAE345" s="23"/>
      <c r="NAF345" s="23"/>
      <c r="NAG345" s="23"/>
      <c r="NAH345" s="23"/>
      <c r="NAI345" s="23"/>
      <c r="NAJ345" s="23"/>
      <c r="NAK345" s="23"/>
      <c r="NAL345" s="23"/>
      <c r="NAM345" s="23"/>
      <c r="NAN345" s="23"/>
      <c r="NAO345" s="23"/>
      <c r="NAP345" s="23"/>
      <c r="NAQ345" s="23"/>
      <c r="NAR345" s="23"/>
      <c r="NAS345" s="23"/>
      <c r="NAT345" s="23"/>
      <c r="NAU345" s="23"/>
      <c r="NAV345" s="23"/>
      <c r="NAW345" s="23"/>
      <c r="NAX345" s="23"/>
      <c r="NAY345" s="23"/>
      <c r="NAZ345" s="23"/>
      <c r="NBA345" s="23"/>
      <c r="NBB345" s="23"/>
      <c r="NBC345" s="23"/>
      <c r="NBD345" s="23"/>
      <c r="NBE345" s="23"/>
      <c r="NBF345" s="23"/>
      <c r="NBG345" s="23"/>
      <c r="NBH345" s="23"/>
      <c r="NBI345" s="23"/>
      <c r="NBJ345" s="23"/>
      <c r="NBK345" s="23"/>
      <c r="NBL345" s="23"/>
      <c r="NBM345" s="23"/>
      <c r="NBN345" s="23"/>
      <c r="NBO345" s="23"/>
      <c r="NBP345" s="23"/>
      <c r="NBQ345" s="23"/>
      <c r="NBR345" s="23"/>
      <c r="NBS345" s="23"/>
      <c r="NBT345" s="23"/>
      <c r="NBU345" s="23"/>
      <c r="NBV345" s="23"/>
      <c r="NBW345" s="23"/>
      <c r="NBX345" s="23"/>
      <c r="NBY345" s="23"/>
      <c r="NBZ345" s="23"/>
      <c r="NCA345" s="23"/>
      <c r="NCB345" s="23"/>
      <c r="NCC345" s="23"/>
      <c r="NCD345" s="23"/>
      <c r="NCE345" s="23"/>
      <c r="NCF345" s="23"/>
      <c r="NCG345" s="23"/>
      <c r="NCH345" s="23"/>
      <c r="NCI345" s="23"/>
      <c r="NCJ345" s="23"/>
      <c r="NCK345" s="23"/>
      <c r="NCL345" s="23"/>
      <c r="NCM345" s="23"/>
      <c r="NCN345" s="23"/>
      <c r="NCO345" s="23"/>
      <c r="NCP345" s="23"/>
      <c r="NCQ345" s="23"/>
      <c r="NCR345" s="23"/>
      <c r="NCS345" s="23"/>
      <c r="NCT345" s="23"/>
      <c r="NCU345" s="23"/>
      <c r="NCV345" s="23"/>
      <c r="NCW345" s="23"/>
      <c r="NCX345" s="23"/>
      <c r="NCY345" s="23"/>
      <c r="NCZ345" s="23"/>
      <c r="NDA345" s="23"/>
      <c r="NDB345" s="23"/>
      <c r="NDC345" s="23"/>
      <c r="NDD345" s="23"/>
      <c r="NDE345" s="23"/>
      <c r="NDF345" s="23"/>
      <c r="NDG345" s="23"/>
      <c r="NDH345" s="23"/>
      <c r="NDI345" s="23"/>
      <c r="NDJ345" s="23"/>
      <c r="NDK345" s="23"/>
      <c r="NDL345" s="23"/>
      <c r="NDM345" s="23"/>
      <c r="NDN345" s="23"/>
      <c r="NDO345" s="23"/>
      <c r="NDP345" s="23"/>
      <c r="NDQ345" s="23"/>
      <c r="NDR345" s="23"/>
      <c r="NDS345" s="23"/>
      <c r="NDT345" s="23"/>
      <c r="NDU345" s="23"/>
      <c r="NDV345" s="23"/>
      <c r="NDW345" s="23"/>
      <c r="NDX345" s="23"/>
      <c r="NDY345" s="23"/>
      <c r="NDZ345" s="23"/>
      <c r="NEA345" s="23"/>
      <c r="NEB345" s="23"/>
      <c r="NEC345" s="23"/>
      <c r="NED345" s="23"/>
      <c r="NEE345" s="23"/>
      <c r="NEF345" s="23"/>
      <c r="NEG345" s="23"/>
      <c r="NEH345" s="23"/>
      <c r="NEI345" s="23"/>
      <c r="NEJ345" s="23"/>
      <c r="NEK345" s="23"/>
      <c r="NEL345" s="23"/>
      <c r="NEM345" s="23"/>
      <c r="NEN345" s="23"/>
      <c r="NEO345" s="23"/>
      <c r="NEP345" s="23"/>
      <c r="NEQ345" s="23"/>
      <c r="NER345" s="23"/>
      <c r="NES345" s="23"/>
      <c r="NET345" s="23"/>
      <c r="NEU345" s="23"/>
      <c r="NEV345" s="23"/>
      <c r="NEW345" s="23"/>
      <c r="NEX345" s="23"/>
      <c r="NEY345" s="23"/>
      <c r="NEZ345" s="23"/>
      <c r="NFA345" s="23"/>
      <c r="NFB345" s="23"/>
      <c r="NFC345" s="23"/>
      <c r="NFD345" s="23"/>
      <c r="NFE345" s="23"/>
      <c r="NFF345" s="23"/>
      <c r="NFG345" s="23"/>
      <c r="NFH345" s="23"/>
      <c r="NFI345" s="23"/>
      <c r="NFJ345" s="23"/>
      <c r="NFK345" s="23"/>
      <c r="NFL345" s="23"/>
      <c r="NFM345" s="23"/>
      <c r="NFN345" s="23"/>
      <c r="NFO345" s="23"/>
      <c r="NFP345" s="23"/>
      <c r="NFQ345" s="23"/>
      <c r="NFR345" s="23"/>
      <c r="NFS345" s="23"/>
      <c r="NFT345" s="23"/>
      <c r="NFU345" s="23"/>
      <c r="NFV345" s="23"/>
      <c r="NFW345" s="23"/>
      <c r="NFX345" s="23"/>
      <c r="NFY345" s="23"/>
      <c r="NFZ345" s="23"/>
      <c r="NGA345" s="23"/>
      <c r="NGB345" s="23"/>
      <c r="NGC345" s="23"/>
      <c r="NGD345" s="23"/>
      <c r="NGE345" s="23"/>
      <c r="NGF345" s="23"/>
      <c r="NGG345" s="23"/>
      <c r="NGH345" s="23"/>
      <c r="NGI345" s="23"/>
      <c r="NGJ345" s="23"/>
      <c r="NGK345" s="23"/>
      <c r="NGL345" s="23"/>
      <c r="NGM345" s="23"/>
      <c r="NGN345" s="23"/>
      <c r="NGO345" s="23"/>
      <c r="NGP345" s="23"/>
      <c r="NGQ345" s="23"/>
      <c r="NGR345" s="23"/>
      <c r="NGS345" s="23"/>
      <c r="NGT345" s="23"/>
      <c r="NGU345" s="23"/>
      <c r="NGV345" s="23"/>
      <c r="NGW345" s="23"/>
      <c r="NGX345" s="23"/>
      <c r="NGY345" s="23"/>
      <c r="NGZ345" s="23"/>
      <c r="NHA345" s="23"/>
      <c r="NHB345" s="23"/>
      <c r="NHC345" s="23"/>
      <c r="NHD345" s="23"/>
      <c r="NHE345" s="23"/>
      <c r="NHF345" s="23"/>
      <c r="NHG345" s="23"/>
      <c r="NHH345" s="23"/>
      <c r="NHI345" s="23"/>
      <c r="NHJ345" s="23"/>
      <c r="NHK345" s="23"/>
      <c r="NHL345" s="23"/>
      <c r="NHM345" s="23"/>
      <c r="NHN345" s="23"/>
      <c r="NHO345" s="23"/>
      <c r="NHP345" s="23"/>
      <c r="NHQ345" s="23"/>
      <c r="NHR345" s="23"/>
      <c r="NHS345" s="23"/>
      <c r="NHT345" s="23"/>
      <c r="NHU345" s="23"/>
      <c r="NHV345" s="23"/>
      <c r="NHW345" s="23"/>
      <c r="NHX345" s="23"/>
      <c r="NHY345" s="23"/>
      <c r="NHZ345" s="23"/>
      <c r="NIA345" s="23"/>
      <c r="NIB345" s="23"/>
      <c r="NIC345" s="23"/>
      <c r="NID345" s="23"/>
      <c r="NIE345" s="23"/>
      <c r="NIF345" s="23"/>
      <c r="NIG345" s="23"/>
      <c r="NIH345" s="23"/>
      <c r="NII345" s="23"/>
      <c r="NIJ345" s="23"/>
      <c r="NIK345" s="23"/>
      <c r="NIL345" s="23"/>
      <c r="NIM345" s="23"/>
      <c r="NIN345" s="23"/>
      <c r="NIO345" s="23"/>
      <c r="NIP345" s="23"/>
      <c r="NIQ345" s="23"/>
      <c r="NIR345" s="23"/>
      <c r="NIS345" s="23"/>
      <c r="NIT345" s="23"/>
      <c r="NIU345" s="23"/>
      <c r="NIV345" s="23"/>
      <c r="NIW345" s="23"/>
      <c r="NIX345" s="23"/>
      <c r="NIY345" s="23"/>
      <c r="NIZ345" s="23"/>
      <c r="NJA345" s="23"/>
      <c r="NJB345" s="23"/>
      <c r="NJC345" s="23"/>
      <c r="NJD345" s="23"/>
      <c r="NJE345" s="23"/>
      <c r="NJF345" s="23"/>
      <c r="NJG345" s="23"/>
      <c r="NJH345" s="23"/>
      <c r="NJI345" s="23"/>
      <c r="NJJ345" s="23"/>
      <c r="NJK345" s="23"/>
      <c r="NJL345" s="23"/>
      <c r="NJM345" s="23"/>
      <c r="NJN345" s="23"/>
      <c r="NJO345" s="23"/>
      <c r="NJP345" s="23"/>
      <c r="NJQ345" s="23"/>
      <c r="NJR345" s="23"/>
      <c r="NJS345" s="23"/>
      <c r="NJT345" s="23"/>
      <c r="NJU345" s="23"/>
      <c r="NJV345" s="23"/>
      <c r="NJW345" s="23"/>
      <c r="NJX345" s="23"/>
      <c r="NJY345" s="23"/>
      <c r="NJZ345" s="23"/>
      <c r="NKA345" s="23"/>
      <c r="NKB345" s="23"/>
      <c r="NKC345" s="23"/>
      <c r="NKD345" s="23"/>
      <c r="NKE345" s="23"/>
      <c r="NKF345" s="23"/>
      <c r="NKG345" s="23"/>
      <c r="NKH345" s="23"/>
      <c r="NKI345" s="23"/>
      <c r="NKJ345" s="23"/>
      <c r="NKK345" s="23"/>
      <c r="NKL345" s="23"/>
      <c r="NKM345" s="23"/>
      <c r="NKN345" s="23"/>
      <c r="NKO345" s="23"/>
      <c r="NKP345" s="23"/>
      <c r="NKQ345" s="23"/>
      <c r="NKR345" s="23"/>
      <c r="NKS345" s="23"/>
      <c r="NKT345" s="23"/>
      <c r="NKU345" s="23"/>
      <c r="NKV345" s="23"/>
      <c r="NKW345" s="23"/>
      <c r="NKX345" s="23"/>
      <c r="NKY345" s="23"/>
      <c r="NKZ345" s="23"/>
      <c r="NLA345" s="23"/>
      <c r="NLB345" s="23"/>
      <c r="NLC345" s="23"/>
      <c r="NLD345" s="23"/>
      <c r="NLE345" s="23"/>
      <c r="NLF345" s="23"/>
      <c r="NLG345" s="23"/>
      <c r="NLH345" s="23"/>
      <c r="NLI345" s="23"/>
      <c r="NLJ345" s="23"/>
      <c r="NLK345" s="23"/>
      <c r="NLL345" s="23"/>
      <c r="NLM345" s="23"/>
      <c r="NLN345" s="23"/>
      <c r="NLO345" s="23"/>
      <c r="NLP345" s="23"/>
      <c r="NLQ345" s="23"/>
      <c r="NLR345" s="23"/>
      <c r="NLS345" s="23"/>
      <c r="NLT345" s="23"/>
      <c r="NLU345" s="23"/>
      <c r="NLV345" s="23"/>
      <c r="NLW345" s="23"/>
      <c r="NLX345" s="23"/>
      <c r="NLY345" s="23"/>
      <c r="NLZ345" s="23"/>
      <c r="NMA345" s="23"/>
      <c r="NMB345" s="23"/>
      <c r="NMC345" s="23"/>
      <c r="NMD345" s="23"/>
      <c r="NME345" s="23"/>
      <c r="NMF345" s="23"/>
      <c r="NMG345" s="23"/>
      <c r="NMH345" s="23"/>
      <c r="NMI345" s="23"/>
      <c r="NMJ345" s="23"/>
      <c r="NMK345" s="23"/>
      <c r="NML345" s="23"/>
      <c r="NMM345" s="23"/>
      <c r="NMN345" s="23"/>
      <c r="NMO345" s="23"/>
      <c r="NMP345" s="23"/>
      <c r="NMQ345" s="23"/>
      <c r="NMR345" s="23"/>
      <c r="NMS345" s="23"/>
      <c r="NMT345" s="23"/>
      <c r="NMU345" s="23"/>
      <c r="NMV345" s="23"/>
      <c r="NMW345" s="23"/>
      <c r="NMX345" s="23"/>
      <c r="NMY345" s="23"/>
      <c r="NMZ345" s="23"/>
      <c r="NNA345" s="23"/>
      <c r="NNB345" s="23"/>
      <c r="NNC345" s="23"/>
      <c r="NND345" s="23"/>
      <c r="NNE345" s="23"/>
      <c r="NNF345" s="23"/>
      <c r="NNG345" s="23"/>
      <c r="NNH345" s="23"/>
      <c r="NNI345" s="23"/>
      <c r="NNJ345" s="23"/>
      <c r="NNK345" s="23"/>
      <c r="NNL345" s="23"/>
      <c r="NNM345" s="23"/>
      <c r="NNN345" s="23"/>
      <c r="NNO345" s="23"/>
      <c r="NNP345" s="23"/>
      <c r="NNQ345" s="23"/>
      <c r="NNR345" s="23"/>
      <c r="NNS345" s="23"/>
      <c r="NNT345" s="23"/>
      <c r="NNU345" s="23"/>
      <c r="NNV345" s="23"/>
      <c r="NNW345" s="23"/>
      <c r="NNX345" s="23"/>
      <c r="NNY345" s="23"/>
      <c r="NNZ345" s="23"/>
      <c r="NOA345" s="23"/>
      <c r="NOB345" s="23"/>
      <c r="NOC345" s="23"/>
      <c r="NOD345" s="23"/>
      <c r="NOE345" s="23"/>
      <c r="NOF345" s="23"/>
      <c r="NOG345" s="23"/>
      <c r="NOH345" s="23"/>
      <c r="NOI345" s="23"/>
      <c r="NOJ345" s="23"/>
      <c r="NOK345" s="23"/>
      <c r="NOL345" s="23"/>
      <c r="NOM345" s="23"/>
      <c r="NON345" s="23"/>
      <c r="NOO345" s="23"/>
      <c r="NOP345" s="23"/>
      <c r="NOQ345" s="23"/>
      <c r="NOR345" s="23"/>
      <c r="NOS345" s="23"/>
      <c r="NOT345" s="23"/>
      <c r="NOU345" s="23"/>
      <c r="NOV345" s="23"/>
      <c r="NOW345" s="23"/>
      <c r="NOX345" s="23"/>
      <c r="NOY345" s="23"/>
      <c r="NOZ345" s="23"/>
      <c r="NPA345" s="23"/>
      <c r="NPB345" s="23"/>
      <c r="NPC345" s="23"/>
      <c r="NPD345" s="23"/>
      <c r="NPE345" s="23"/>
      <c r="NPF345" s="23"/>
      <c r="NPG345" s="23"/>
      <c r="NPH345" s="23"/>
      <c r="NPI345" s="23"/>
      <c r="NPJ345" s="23"/>
      <c r="NPK345" s="23"/>
      <c r="NPL345" s="23"/>
      <c r="NPM345" s="23"/>
      <c r="NPN345" s="23"/>
      <c r="NPO345" s="23"/>
      <c r="NPP345" s="23"/>
      <c r="NPQ345" s="23"/>
      <c r="NPR345" s="23"/>
      <c r="NPS345" s="23"/>
      <c r="NPT345" s="23"/>
      <c r="NPU345" s="23"/>
      <c r="NPV345" s="23"/>
      <c r="NPW345" s="23"/>
      <c r="NPX345" s="23"/>
      <c r="NPY345" s="23"/>
      <c r="NPZ345" s="23"/>
      <c r="NQA345" s="23"/>
      <c r="NQB345" s="23"/>
      <c r="NQC345" s="23"/>
      <c r="NQD345" s="23"/>
      <c r="NQE345" s="23"/>
      <c r="NQF345" s="23"/>
      <c r="NQG345" s="23"/>
      <c r="NQH345" s="23"/>
      <c r="NQI345" s="23"/>
      <c r="NQJ345" s="23"/>
      <c r="NQK345" s="23"/>
      <c r="NQL345" s="23"/>
      <c r="NQM345" s="23"/>
      <c r="NQN345" s="23"/>
      <c r="NQO345" s="23"/>
      <c r="NQP345" s="23"/>
      <c r="NQQ345" s="23"/>
      <c r="NQR345" s="23"/>
      <c r="NQS345" s="23"/>
      <c r="NQT345" s="23"/>
      <c r="NQU345" s="23"/>
      <c r="NQV345" s="23"/>
      <c r="NQW345" s="23"/>
      <c r="NQX345" s="23"/>
      <c r="NQY345" s="23"/>
      <c r="NQZ345" s="23"/>
      <c r="NRA345" s="23"/>
      <c r="NRB345" s="23"/>
      <c r="NRC345" s="23"/>
      <c r="NRD345" s="23"/>
      <c r="NRE345" s="23"/>
      <c r="NRF345" s="23"/>
      <c r="NRG345" s="23"/>
      <c r="NRH345" s="23"/>
      <c r="NRI345" s="23"/>
      <c r="NRJ345" s="23"/>
      <c r="NRK345" s="23"/>
      <c r="NRL345" s="23"/>
      <c r="NRM345" s="23"/>
      <c r="NRN345" s="23"/>
      <c r="NRO345" s="23"/>
      <c r="NRP345" s="23"/>
      <c r="NRQ345" s="23"/>
      <c r="NRR345" s="23"/>
      <c r="NRS345" s="23"/>
      <c r="NRT345" s="23"/>
      <c r="NRU345" s="23"/>
      <c r="NRV345" s="23"/>
      <c r="NRW345" s="23"/>
      <c r="NRX345" s="23"/>
      <c r="NRY345" s="23"/>
      <c r="NRZ345" s="23"/>
      <c r="NSA345" s="23"/>
      <c r="NSB345" s="23"/>
      <c r="NSC345" s="23"/>
      <c r="NSD345" s="23"/>
      <c r="NSE345" s="23"/>
      <c r="NSF345" s="23"/>
      <c r="NSG345" s="23"/>
      <c r="NSH345" s="23"/>
      <c r="NSI345" s="23"/>
      <c r="NSJ345" s="23"/>
      <c r="NSK345" s="23"/>
      <c r="NSL345" s="23"/>
      <c r="NSM345" s="23"/>
      <c r="NSN345" s="23"/>
      <c r="NSO345" s="23"/>
      <c r="NSP345" s="23"/>
      <c r="NSQ345" s="23"/>
      <c r="NSR345" s="23"/>
      <c r="NSS345" s="23"/>
      <c r="NST345" s="23"/>
      <c r="NSU345" s="23"/>
      <c r="NSV345" s="23"/>
      <c r="NSW345" s="23"/>
      <c r="NSX345" s="23"/>
      <c r="NSY345" s="23"/>
      <c r="NSZ345" s="23"/>
      <c r="NTA345" s="23"/>
      <c r="NTB345" s="23"/>
      <c r="NTC345" s="23"/>
      <c r="NTD345" s="23"/>
      <c r="NTE345" s="23"/>
      <c r="NTF345" s="23"/>
      <c r="NTG345" s="23"/>
      <c r="NTH345" s="23"/>
      <c r="NTI345" s="23"/>
      <c r="NTJ345" s="23"/>
      <c r="NTK345" s="23"/>
      <c r="NTL345" s="23"/>
      <c r="NTM345" s="23"/>
      <c r="NTN345" s="23"/>
      <c r="NTO345" s="23"/>
      <c r="NTP345" s="23"/>
      <c r="NTQ345" s="23"/>
      <c r="NTR345" s="23"/>
      <c r="NTS345" s="23"/>
      <c r="NTT345" s="23"/>
      <c r="NTU345" s="23"/>
      <c r="NTV345" s="23"/>
      <c r="NTW345" s="23"/>
      <c r="NTX345" s="23"/>
      <c r="NTY345" s="23"/>
      <c r="NTZ345" s="23"/>
      <c r="NUA345" s="23"/>
      <c r="NUB345" s="23"/>
      <c r="NUC345" s="23"/>
      <c r="NUD345" s="23"/>
      <c r="NUE345" s="23"/>
      <c r="NUF345" s="23"/>
      <c r="NUG345" s="23"/>
      <c r="NUH345" s="23"/>
      <c r="NUI345" s="23"/>
      <c r="NUJ345" s="23"/>
      <c r="NUK345" s="23"/>
      <c r="NUL345" s="23"/>
      <c r="NUM345" s="23"/>
      <c r="NUN345" s="23"/>
      <c r="NUO345" s="23"/>
      <c r="NUP345" s="23"/>
      <c r="NUQ345" s="23"/>
      <c r="NUR345" s="23"/>
      <c r="NUS345" s="23"/>
      <c r="NUT345" s="23"/>
      <c r="NUU345" s="23"/>
      <c r="NUV345" s="23"/>
      <c r="NUW345" s="23"/>
      <c r="NUX345" s="23"/>
      <c r="NUY345" s="23"/>
      <c r="NUZ345" s="23"/>
      <c r="NVA345" s="23"/>
      <c r="NVB345" s="23"/>
      <c r="NVC345" s="23"/>
      <c r="NVD345" s="23"/>
      <c r="NVE345" s="23"/>
      <c r="NVF345" s="23"/>
      <c r="NVG345" s="23"/>
      <c r="NVH345" s="23"/>
      <c r="NVI345" s="23"/>
      <c r="NVJ345" s="23"/>
      <c r="NVK345" s="23"/>
      <c r="NVL345" s="23"/>
      <c r="NVM345" s="23"/>
      <c r="NVN345" s="23"/>
      <c r="NVO345" s="23"/>
      <c r="NVP345" s="23"/>
      <c r="NVQ345" s="23"/>
      <c r="NVR345" s="23"/>
      <c r="NVS345" s="23"/>
      <c r="NVT345" s="23"/>
      <c r="NVU345" s="23"/>
      <c r="NVV345" s="23"/>
      <c r="NVW345" s="23"/>
      <c r="NVX345" s="23"/>
      <c r="NVY345" s="23"/>
      <c r="NVZ345" s="23"/>
      <c r="NWA345" s="23"/>
      <c r="NWB345" s="23"/>
      <c r="NWC345" s="23"/>
      <c r="NWD345" s="23"/>
      <c r="NWE345" s="23"/>
      <c r="NWF345" s="23"/>
      <c r="NWG345" s="23"/>
      <c r="NWH345" s="23"/>
      <c r="NWI345" s="23"/>
      <c r="NWJ345" s="23"/>
      <c r="NWK345" s="23"/>
      <c r="NWL345" s="23"/>
      <c r="NWM345" s="23"/>
      <c r="NWN345" s="23"/>
      <c r="NWO345" s="23"/>
      <c r="NWP345" s="23"/>
      <c r="NWQ345" s="23"/>
      <c r="NWR345" s="23"/>
      <c r="NWS345" s="23"/>
      <c r="NWT345" s="23"/>
      <c r="NWU345" s="23"/>
      <c r="NWV345" s="23"/>
      <c r="NWW345" s="23"/>
      <c r="NWX345" s="23"/>
      <c r="NWY345" s="23"/>
      <c r="NWZ345" s="23"/>
      <c r="NXA345" s="23"/>
      <c r="NXB345" s="23"/>
      <c r="NXC345" s="23"/>
      <c r="NXD345" s="23"/>
      <c r="NXE345" s="23"/>
      <c r="NXF345" s="23"/>
      <c r="NXG345" s="23"/>
      <c r="NXH345" s="23"/>
      <c r="NXI345" s="23"/>
      <c r="NXJ345" s="23"/>
      <c r="NXK345" s="23"/>
      <c r="NXL345" s="23"/>
      <c r="NXM345" s="23"/>
      <c r="NXN345" s="23"/>
      <c r="NXO345" s="23"/>
      <c r="NXP345" s="23"/>
      <c r="NXQ345" s="23"/>
      <c r="NXR345" s="23"/>
      <c r="NXS345" s="23"/>
      <c r="NXT345" s="23"/>
      <c r="NXU345" s="23"/>
      <c r="NXV345" s="23"/>
      <c r="NXW345" s="23"/>
      <c r="NXX345" s="23"/>
      <c r="NXY345" s="23"/>
      <c r="NXZ345" s="23"/>
      <c r="NYA345" s="23"/>
      <c r="NYB345" s="23"/>
      <c r="NYC345" s="23"/>
      <c r="NYD345" s="23"/>
      <c r="NYE345" s="23"/>
      <c r="NYF345" s="23"/>
      <c r="NYG345" s="23"/>
      <c r="NYH345" s="23"/>
      <c r="NYI345" s="23"/>
      <c r="NYJ345" s="23"/>
      <c r="NYK345" s="23"/>
      <c r="NYL345" s="23"/>
      <c r="NYM345" s="23"/>
      <c r="NYN345" s="23"/>
      <c r="NYO345" s="23"/>
      <c r="NYP345" s="23"/>
      <c r="NYQ345" s="23"/>
      <c r="NYR345" s="23"/>
      <c r="NYS345" s="23"/>
      <c r="NYT345" s="23"/>
      <c r="NYU345" s="23"/>
      <c r="NYV345" s="23"/>
      <c r="NYW345" s="23"/>
      <c r="NYX345" s="23"/>
      <c r="NYY345" s="23"/>
      <c r="NYZ345" s="23"/>
      <c r="NZA345" s="23"/>
      <c r="NZB345" s="23"/>
      <c r="NZC345" s="23"/>
      <c r="NZD345" s="23"/>
      <c r="NZE345" s="23"/>
      <c r="NZF345" s="23"/>
      <c r="NZG345" s="23"/>
      <c r="NZH345" s="23"/>
      <c r="NZI345" s="23"/>
      <c r="NZJ345" s="23"/>
      <c r="NZK345" s="23"/>
      <c r="NZL345" s="23"/>
      <c r="NZM345" s="23"/>
      <c r="NZN345" s="23"/>
      <c r="NZO345" s="23"/>
      <c r="NZP345" s="23"/>
      <c r="NZQ345" s="23"/>
      <c r="NZR345" s="23"/>
      <c r="NZS345" s="23"/>
      <c r="NZT345" s="23"/>
      <c r="NZU345" s="23"/>
      <c r="NZV345" s="23"/>
      <c r="NZW345" s="23"/>
      <c r="NZX345" s="23"/>
      <c r="NZY345" s="23"/>
      <c r="NZZ345" s="23"/>
      <c r="OAA345" s="23"/>
      <c r="OAB345" s="23"/>
      <c r="OAC345" s="23"/>
      <c r="OAD345" s="23"/>
      <c r="OAE345" s="23"/>
      <c r="OAF345" s="23"/>
      <c r="OAG345" s="23"/>
      <c r="OAH345" s="23"/>
      <c r="OAI345" s="23"/>
      <c r="OAJ345" s="23"/>
      <c r="OAK345" s="23"/>
      <c r="OAL345" s="23"/>
      <c r="OAM345" s="23"/>
      <c r="OAN345" s="23"/>
      <c r="OAO345" s="23"/>
      <c r="OAP345" s="23"/>
      <c r="OAQ345" s="23"/>
      <c r="OAR345" s="23"/>
      <c r="OAS345" s="23"/>
      <c r="OAT345" s="23"/>
      <c r="OAU345" s="23"/>
      <c r="OAV345" s="23"/>
      <c r="OAW345" s="23"/>
      <c r="OAX345" s="23"/>
      <c r="OAY345" s="23"/>
      <c r="OAZ345" s="23"/>
      <c r="OBA345" s="23"/>
      <c r="OBB345" s="23"/>
      <c r="OBC345" s="23"/>
      <c r="OBD345" s="23"/>
      <c r="OBE345" s="23"/>
      <c r="OBF345" s="23"/>
      <c r="OBG345" s="23"/>
      <c r="OBH345" s="23"/>
      <c r="OBI345" s="23"/>
      <c r="OBJ345" s="23"/>
      <c r="OBK345" s="23"/>
      <c r="OBL345" s="23"/>
      <c r="OBM345" s="23"/>
      <c r="OBN345" s="23"/>
      <c r="OBO345" s="23"/>
      <c r="OBP345" s="23"/>
      <c r="OBQ345" s="23"/>
      <c r="OBR345" s="23"/>
      <c r="OBS345" s="23"/>
      <c r="OBT345" s="23"/>
      <c r="OBU345" s="23"/>
      <c r="OBV345" s="23"/>
      <c r="OBW345" s="23"/>
      <c r="OBX345" s="23"/>
      <c r="OBY345" s="23"/>
      <c r="OBZ345" s="23"/>
      <c r="OCA345" s="23"/>
      <c r="OCB345" s="23"/>
      <c r="OCC345" s="23"/>
      <c r="OCD345" s="23"/>
      <c r="OCE345" s="23"/>
      <c r="OCF345" s="23"/>
      <c r="OCG345" s="23"/>
      <c r="OCH345" s="23"/>
      <c r="OCI345" s="23"/>
      <c r="OCJ345" s="23"/>
      <c r="OCK345" s="23"/>
      <c r="OCL345" s="23"/>
      <c r="OCM345" s="23"/>
      <c r="OCN345" s="23"/>
      <c r="OCO345" s="23"/>
      <c r="OCP345" s="23"/>
      <c r="OCQ345" s="23"/>
      <c r="OCR345" s="23"/>
      <c r="OCS345" s="23"/>
      <c r="OCT345" s="23"/>
      <c r="OCU345" s="23"/>
      <c r="OCV345" s="23"/>
      <c r="OCW345" s="23"/>
      <c r="OCX345" s="23"/>
      <c r="OCY345" s="23"/>
      <c r="OCZ345" s="23"/>
      <c r="ODA345" s="23"/>
      <c r="ODB345" s="23"/>
      <c r="ODC345" s="23"/>
      <c r="ODD345" s="23"/>
      <c r="ODE345" s="23"/>
      <c r="ODF345" s="23"/>
      <c r="ODG345" s="23"/>
      <c r="ODH345" s="23"/>
      <c r="ODI345" s="23"/>
      <c r="ODJ345" s="23"/>
      <c r="ODK345" s="23"/>
      <c r="ODL345" s="23"/>
      <c r="ODM345" s="23"/>
      <c r="ODN345" s="23"/>
      <c r="ODO345" s="23"/>
      <c r="ODP345" s="23"/>
      <c r="ODQ345" s="23"/>
      <c r="ODR345" s="23"/>
      <c r="ODS345" s="23"/>
      <c r="ODT345" s="23"/>
      <c r="ODU345" s="23"/>
      <c r="ODV345" s="23"/>
      <c r="ODW345" s="23"/>
      <c r="ODX345" s="23"/>
      <c r="ODY345" s="23"/>
      <c r="ODZ345" s="23"/>
      <c r="OEA345" s="23"/>
      <c r="OEB345" s="23"/>
      <c r="OEC345" s="23"/>
      <c r="OED345" s="23"/>
      <c r="OEE345" s="23"/>
      <c r="OEF345" s="23"/>
      <c r="OEG345" s="23"/>
      <c r="OEH345" s="23"/>
      <c r="OEI345" s="23"/>
      <c r="OEJ345" s="23"/>
      <c r="OEK345" s="23"/>
      <c r="OEL345" s="23"/>
      <c r="OEM345" s="23"/>
      <c r="OEN345" s="23"/>
      <c r="OEO345" s="23"/>
      <c r="OEP345" s="23"/>
      <c r="OEQ345" s="23"/>
      <c r="OER345" s="23"/>
      <c r="OES345" s="23"/>
      <c r="OET345" s="23"/>
      <c r="OEU345" s="23"/>
      <c r="OEV345" s="23"/>
      <c r="OEW345" s="23"/>
      <c r="OEX345" s="23"/>
      <c r="OEY345" s="23"/>
      <c r="OEZ345" s="23"/>
      <c r="OFA345" s="23"/>
      <c r="OFB345" s="23"/>
      <c r="OFC345" s="23"/>
      <c r="OFD345" s="23"/>
      <c r="OFE345" s="23"/>
      <c r="OFF345" s="23"/>
      <c r="OFG345" s="23"/>
      <c r="OFH345" s="23"/>
      <c r="OFI345" s="23"/>
      <c r="OFJ345" s="23"/>
      <c r="OFK345" s="23"/>
      <c r="OFL345" s="23"/>
      <c r="OFM345" s="23"/>
      <c r="OFN345" s="23"/>
      <c r="OFO345" s="23"/>
      <c r="OFP345" s="23"/>
      <c r="OFQ345" s="23"/>
      <c r="OFR345" s="23"/>
      <c r="OFS345" s="23"/>
      <c r="OFT345" s="23"/>
      <c r="OFU345" s="23"/>
      <c r="OFV345" s="23"/>
      <c r="OFW345" s="23"/>
      <c r="OFX345" s="23"/>
      <c r="OFY345" s="23"/>
      <c r="OFZ345" s="23"/>
      <c r="OGA345" s="23"/>
      <c r="OGB345" s="23"/>
      <c r="OGC345" s="23"/>
      <c r="OGD345" s="23"/>
      <c r="OGE345" s="23"/>
      <c r="OGF345" s="23"/>
      <c r="OGG345" s="23"/>
      <c r="OGH345" s="23"/>
      <c r="OGI345" s="23"/>
      <c r="OGJ345" s="23"/>
      <c r="OGK345" s="23"/>
      <c r="OGL345" s="23"/>
      <c r="OGM345" s="23"/>
      <c r="OGN345" s="23"/>
      <c r="OGO345" s="23"/>
      <c r="OGP345" s="23"/>
      <c r="OGQ345" s="23"/>
      <c r="OGR345" s="23"/>
      <c r="OGS345" s="23"/>
      <c r="OGT345" s="23"/>
      <c r="OGU345" s="23"/>
      <c r="OGV345" s="23"/>
      <c r="OGW345" s="23"/>
      <c r="OGX345" s="23"/>
      <c r="OGY345" s="23"/>
      <c r="OGZ345" s="23"/>
      <c r="OHA345" s="23"/>
      <c r="OHB345" s="23"/>
      <c r="OHC345" s="23"/>
      <c r="OHD345" s="23"/>
      <c r="OHE345" s="23"/>
      <c r="OHF345" s="23"/>
      <c r="OHG345" s="23"/>
      <c r="OHH345" s="23"/>
      <c r="OHI345" s="23"/>
      <c r="OHJ345" s="23"/>
      <c r="OHK345" s="23"/>
      <c r="OHL345" s="23"/>
      <c r="OHM345" s="23"/>
      <c r="OHN345" s="23"/>
      <c r="OHO345" s="23"/>
      <c r="OHP345" s="23"/>
      <c r="OHQ345" s="23"/>
      <c r="OHR345" s="23"/>
      <c r="OHS345" s="23"/>
      <c r="OHT345" s="23"/>
      <c r="OHU345" s="23"/>
      <c r="OHV345" s="23"/>
      <c r="OHW345" s="23"/>
      <c r="OHX345" s="23"/>
      <c r="OHY345" s="23"/>
      <c r="OHZ345" s="23"/>
      <c r="OIA345" s="23"/>
      <c r="OIB345" s="23"/>
      <c r="OIC345" s="23"/>
      <c r="OID345" s="23"/>
      <c r="OIE345" s="23"/>
      <c r="OIF345" s="23"/>
      <c r="OIG345" s="23"/>
      <c r="OIH345" s="23"/>
      <c r="OII345" s="23"/>
      <c r="OIJ345" s="23"/>
      <c r="OIK345" s="23"/>
      <c r="OIL345" s="23"/>
      <c r="OIM345" s="23"/>
      <c r="OIN345" s="23"/>
      <c r="OIO345" s="23"/>
      <c r="OIP345" s="23"/>
      <c r="OIQ345" s="23"/>
      <c r="OIR345" s="23"/>
      <c r="OIS345" s="23"/>
      <c r="OIT345" s="23"/>
      <c r="OIU345" s="23"/>
      <c r="OIV345" s="23"/>
      <c r="OIW345" s="23"/>
      <c r="OIX345" s="23"/>
      <c r="OIY345" s="23"/>
      <c r="OIZ345" s="23"/>
      <c r="OJA345" s="23"/>
      <c r="OJB345" s="23"/>
      <c r="OJC345" s="23"/>
      <c r="OJD345" s="23"/>
      <c r="OJE345" s="23"/>
      <c r="OJF345" s="23"/>
      <c r="OJG345" s="23"/>
      <c r="OJH345" s="23"/>
      <c r="OJI345" s="23"/>
      <c r="OJJ345" s="23"/>
      <c r="OJK345" s="23"/>
      <c r="OJL345" s="23"/>
      <c r="OJM345" s="23"/>
      <c r="OJN345" s="23"/>
      <c r="OJO345" s="23"/>
      <c r="OJP345" s="23"/>
      <c r="OJQ345" s="23"/>
      <c r="OJR345" s="23"/>
      <c r="OJS345" s="23"/>
      <c r="OJT345" s="23"/>
      <c r="OJU345" s="23"/>
      <c r="OJV345" s="23"/>
      <c r="OJW345" s="23"/>
      <c r="OJX345" s="23"/>
      <c r="OJY345" s="23"/>
      <c r="OJZ345" s="23"/>
      <c r="OKA345" s="23"/>
      <c r="OKB345" s="23"/>
      <c r="OKC345" s="23"/>
      <c r="OKD345" s="23"/>
      <c r="OKE345" s="23"/>
      <c r="OKF345" s="23"/>
      <c r="OKG345" s="23"/>
      <c r="OKH345" s="23"/>
      <c r="OKI345" s="23"/>
      <c r="OKJ345" s="23"/>
      <c r="OKK345" s="23"/>
      <c r="OKL345" s="23"/>
      <c r="OKM345" s="23"/>
      <c r="OKN345" s="23"/>
      <c r="OKO345" s="23"/>
      <c r="OKP345" s="23"/>
      <c r="OKQ345" s="23"/>
      <c r="OKR345" s="23"/>
      <c r="OKS345" s="23"/>
      <c r="OKT345" s="23"/>
      <c r="OKU345" s="23"/>
      <c r="OKV345" s="23"/>
      <c r="OKW345" s="23"/>
      <c r="OKX345" s="23"/>
      <c r="OKY345" s="23"/>
      <c r="OKZ345" s="23"/>
      <c r="OLA345" s="23"/>
      <c r="OLB345" s="23"/>
      <c r="OLC345" s="23"/>
      <c r="OLD345" s="23"/>
      <c r="OLE345" s="23"/>
      <c r="OLF345" s="23"/>
      <c r="OLG345" s="23"/>
      <c r="OLH345" s="23"/>
      <c r="OLI345" s="23"/>
      <c r="OLJ345" s="23"/>
      <c r="OLK345" s="23"/>
      <c r="OLL345" s="23"/>
      <c r="OLM345" s="23"/>
      <c r="OLN345" s="23"/>
      <c r="OLO345" s="23"/>
      <c r="OLP345" s="23"/>
      <c r="OLQ345" s="23"/>
      <c r="OLR345" s="23"/>
      <c r="OLS345" s="23"/>
      <c r="OLT345" s="23"/>
      <c r="OLU345" s="23"/>
      <c r="OLV345" s="23"/>
      <c r="OLW345" s="23"/>
      <c r="OLX345" s="23"/>
      <c r="OLY345" s="23"/>
      <c r="OLZ345" s="23"/>
      <c r="OMA345" s="23"/>
      <c r="OMB345" s="23"/>
      <c r="OMC345" s="23"/>
      <c r="OMD345" s="23"/>
      <c r="OME345" s="23"/>
      <c r="OMF345" s="23"/>
      <c r="OMG345" s="23"/>
      <c r="OMH345" s="23"/>
      <c r="OMI345" s="23"/>
      <c r="OMJ345" s="23"/>
      <c r="OMK345" s="23"/>
      <c r="OML345" s="23"/>
      <c r="OMM345" s="23"/>
      <c r="OMN345" s="23"/>
      <c r="OMO345" s="23"/>
      <c r="OMP345" s="23"/>
      <c r="OMQ345" s="23"/>
      <c r="OMR345" s="23"/>
      <c r="OMS345" s="23"/>
      <c r="OMT345" s="23"/>
      <c r="OMU345" s="23"/>
      <c r="OMV345" s="23"/>
      <c r="OMW345" s="23"/>
      <c r="OMX345" s="23"/>
      <c r="OMY345" s="23"/>
      <c r="OMZ345" s="23"/>
      <c r="ONA345" s="23"/>
      <c r="ONB345" s="23"/>
      <c r="ONC345" s="23"/>
      <c r="OND345" s="23"/>
      <c r="ONE345" s="23"/>
      <c r="ONF345" s="23"/>
      <c r="ONG345" s="23"/>
      <c r="ONH345" s="23"/>
      <c r="ONI345" s="23"/>
      <c r="ONJ345" s="23"/>
      <c r="ONK345" s="23"/>
      <c r="ONL345" s="23"/>
      <c r="ONM345" s="23"/>
      <c r="ONN345" s="23"/>
      <c r="ONO345" s="23"/>
      <c r="ONP345" s="23"/>
      <c r="ONQ345" s="23"/>
      <c r="ONR345" s="23"/>
      <c r="ONS345" s="23"/>
      <c r="ONT345" s="23"/>
      <c r="ONU345" s="23"/>
      <c r="ONV345" s="23"/>
      <c r="ONW345" s="23"/>
      <c r="ONX345" s="23"/>
      <c r="ONY345" s="23"/>
      <c r="ONZ345" s="23"/>
      <c r="OOA345" s="23"/>
      <c r="OOB345" s="23"/>
      <c r="OOC345" s="23"/>
      <c r="OOD345" s="23"/>
      <c r="OOE345" s="23"/>
      <c r="OOF345" s="23"/>
      <c r="OOG345" s="23"/>
      <c r="OOH345" s="23"/>
      <c r="OOI345" s="23"/>
      <c r="OOJ345" s="23"/>
      <c r="OOK345" s="23"/>
      <c r="OOL345" s="23"/>
      <c r="OOM345" s="23"/>
      <c r="OON345" s="23"/>
      <c r="OOO345" s="23"/>
      <c r="OOP345" s="23"/>
      <c r="OOQ345" s="23"/>
      <c r="OOR345" s="23"/>
      <c r="OOS345" s="23"/>
      <c r="OOT345" s="23"/>
      <c r="OOU345" s="23"/>
      <c r="OOV345" s="23"/>
      <c r="OOW345" s="23"/>
      <c r="OOX345" s="23"/>
      <c r="OOY345" s="23"/>
      <c r="OOZ345" s="23"/>
      <c r="OPA345" s="23"/>
      <c r="OPB345" s="23"/>
      <c r="OPC345" s="23"/>
      <c r="OPD345" s="23"/>
      <c r="OPE345" s="23"/>
      <c r="OPF345" s="23"/>
      <c r="OPG345" s="23"/>
      <c r="OPH345" s="23"/>
      <c r="OPI345" s="23"/>
      <c r="OPJ345" s="23"/>
      <c r="OPK345" s="23"/>
      <c r="OPL345" s="23"/>
      <c r="OPM345" s="23"/>
      <c r="OPN345" s="23"/>
      <c r="OPO345" s="23"/>
      <c r="OPP345" s="23"/>
      <c r="OPQ345" s="23"/>
      <c r="OPR345" s="23"/>
      <c r="OPS345" s="23"/>
      <c r="OPT345" s="23"/>
      <c r="OPU345" s="23"/>
      <c r="OPV345" s="23"/>
      <c r="OPW345" s="23"/>
      <c r="OPX345" s="23"/>
      <c r="OPY345" s="23"/>
      <c r="OPZ345" s="23"/>
      <c r="OQA345" s="23"/>
      <c r="OQB345" s="23"/>
      <c r="OQC345" s="23"/>
      <c r="OQD345" s="23"/>
      <c r="OQE345" s="23"/>
      <c r="OQF345" s="23"/>
      <c r="OQG345" s="23"/>
      <c r="OQH345" s="23"/>
      <c r="OQI345" s="23"/>
      <c r="OQJ345" s="23"/>
      <c r="OQK345" s="23"/>
      <c r="OQL345" s="23"/>
      <c r="OQM345" s="23"/>
      <c r="OQN345" s="23"/>
      <c r="OQO345" s="23"/>
      <c r="OQP345" s="23"/>
      <c r="OQQ345" s="23"/>
      <c r="OQR345" s="23"/>
      <c r="OQS345" s="23"/>
      <c r="OQT345" s="23"/>
      <c r="OQU345" s="23"/>
      <c r="OQV345" s="23"/>
      <c r="OQW345" s="23"/>
      <c r="OQX345" s="23"/>
      <c r="OQY345" s="23"/>
      <c r="OQZ345" s="23"/>
      <c r="ORA345" s="23"/>
      <c r="ORB345" s="23"/>
      <c r="ORC345" s="23"/>
      <c r="ORD345" s="23"/>
      <c r="ORE345" s="23"/>
      <c r="ORF345" s="23"/>
      <c r="ORG345" s="23"/>
      <c r="ORH345" s="23"/>
      <c r="ORI345" s="23"/>
      <c r="ORJ345" s="23"/>
      <c r="ORK345" s="23"/>
      <c r="ORL345" s="23"/>
      <c r="ORM345" s="23"/>
      <c r="ORN345" s="23"/>
      <c r="ORO345" s="23"/>
      <c r="ORP345" s="23"/>
      <c r="ORQ345" s="23"/>
      <c r="ORR345" s="23"/>
      <c r="ORS345" s="23"/>
      <c r="ORT345" s="23"/>
      <c r="ORU345" s="23"/>
      <c r="ORV345" s="23"/>
      <c r="ORW345" s="23"/>
      <c r="ORX345" s="23"/>
      <c r="ORY345" s="23"/>
      <c r="ORZ345" s="23"/>
      <c r="OSA345" s="23"/>
      <c r="OSB345" s="23"/>
      <c r="OSC345" s="23"/>
      <c r="OSD345" s="23"/>
      <c r="OSE345" s="23"/>
      <c r="OSF345" s="23"/>
      <c r="OSG345" s="23"/>
      <c r="OSH345" s="23"/>
      <c r="OSI345" s="23"/>
      <c r="OSJ345" s="23"/>
      <c r="OSK345" s="23"/>
      <c r="OSL345" s="23"/>
      <c r="OSM345" s="23"/>
      <c r="OSN345" s="23"/>
      <c r="OSO345" s="23"/>
      <c r="OSP345" s="23"/>
      <c r="OSQ345" s="23"/>
      <c r="OSR345" s="23"/>
      <c r="OSS345" s="23"/>
      <c r="OST345" s="23"/>
      <c r="OSU345" s="23"/>
      <c r="OSV345" s="23"/>
      <c r="OSW345" s="23"/>
      <c r="OSX345" s="23"/>
      <c r="OSY345" s="23"/>
      <c r="OSZ345" s="23"/>
      <c r="OTA345" s="23"/>
      <c r="OTB345" s="23"/>
      <c r="OTC345" s="23"/>
      <c r="OTD345" s="23"/>
      <c r="OTE345" s="23"/>
      <c r="OTF345" s="23"/>
      <c r="OTG345" s="23"/>
      <c r="OTH345" s="23"/>
      <c r="OTI345" s="23"/>
      <c r="OTJ345" s="23"/>
      <c r="OTK345" s="23"/>
      <c r="OTL345" s="23"/>
      <c r="OTM345" s="23"/>
      <c r="OTN345" s="23"/>
      <c r="OTO345" s="23"/>
      <c r="OTP345" s="23"/>
      <c r="OTQ345" s="23"/>
      <c r="OTR345" s="23"/>
      <c r="OTS345" s="23"/>
      <c r="OTT345" s="23"/>
      <c r="OTU345" s="23"/>
      <c r="OTV345" s="23"/>
      <c r="OTW345" s="23"/>
      <c r="OTX345" s="23"/>
      <c r="OTY345" s="23"/>
      <c r="OTZ345" s="23"/>
      <c r="OUA345" s="23"/>
      <c r="OUB345" s="23"/>
      <c r="OUC345" s="23"/>
      <c r="OUD345" s="23"/>
      <c r="OUE345" s="23"/>
      <c r="OUF345" s="23"/>
      <c r="OUG345" s="23"/>
      <c r="OUH345" s="23"/>
      <c r="OUI345" s="23"/>
      <c r="OUJ345" s="23"/>
      <c r="OUK345" s="23"/>
      <c r="OUL345" s="23"/>
      <c r="OUM345" s="23"/>
      <c r="OUN345" s="23"/>
      <c r="OUO345" s="23"/>
      <c r="OUP345" s="23"/>
      <c r="OUQ345" s="23"/>
      <c r="OUR345" s="23"/>
      <c r="OUS345" s="23"/>
      <c r="OUT345" s="23"/>
      <c r="OUU345" s="23"/>
      <c r="OUV345" s="23"/>
      <c r="OUW345" s="23"/>
      <c r="OUX345" s="23"/>
      <c r="OUY345" s="23"/>
      <c r="OUZ345" s="23"/>
      <c r="OVA345" s="23"/>
      <c r="OVB345" s="23"/>
      <c r="OVC345" s="23"/>
      <c r="OVD345" s="23"/>
      <c r="OVE345" s="23"/>
      <c r="OVF345" s="23"/>
      <c r="OVG345" s="23"/>
      <c r="OVH345" s="23"/>
      <c r="OVI345" s="23"/>
      <c r="OVJ345" s="23"/>
      <c r="OVK345" s="23"/>
      <c r="OVL345" s="23"/>
      <c r="OVM345" s="23"/>
      <c r="OVN345" s="23"/>
      <c r="OVO345" s="23"/>
      <c r="OVP345" s="23"/>
      <c r="OVQ345" s="23"/>
      <c r="OVR345" s="23"/>
      <c r="OVS345" s="23"/>
      <c r="OVT345" s="23"/>
      <c r="OVU345" s="23"/>
      <c r="OVV345" s="23"/>
      <c r="OVW345" s="23"/>
      <c r="OVX345" s="23"/>
      <c r="OVY345" s="23"/>
      <c r="OVZ345" s="23"/>
      <c r="OWA345" s="23"/>
      <c r="OWB345" s="23"/>
      <c r="OWC345" s="23"/>
      <c r="OWD345" s="23"/>
      <c r="OWE345" s="23"/>
      <c r="OWF345" s="23"/>
      <c r="OWG345" s="23"/>
      <c r="OWH345" s="23"/>
      <c r="OWI345" s="23"/>
      <c r="OWJ345" s="23"/>
      <c r="OWK345" s="23"/>
      <c r="OWL345" s="23"/>
      <c r="OWM345" s="23"/>
      <c r="OWN345" s="23"/>
      <c r="OWO345" s="23"/>
      <c r="OWP345" s="23"/>
      <c r="OWQ345" s="23"/>
      <c r="OWR345" s="23"/>
      <c r="OWS345" s="23"/>
      <c r="OWT345" s="23"/>
      <c r="OWU345" s="23"/>
      <c r="OWV345" s="23"/>
      <c r="OWW345" s="23"/>
      <c r="OWX345" s="23"/>
      <c r="OWY345" s="23"/>
      <c r="OWZ345" s="23"/>
      <c r="OXA345" s="23"/>
      <c r="OXB345" s="23"/>
      <c r="OXC345" s="23"/>
      <c r="OXD345" s="23"/>
      <c r="OXE345" s="23"/>
      <c r="OXF345" s="23"/>
      <c r="OXG345" s="23"/>
      <c r="OXH345" s="23"/>
      <c r="OXI345" s="23"/>
      <c r="OXJ345" s="23"/>
      <c r="OXK345" s="23"/>
      <c r="OXL345" s="23"/>
      <c r="OXM345" s="23"/>
      <c r="OXN345" s="23"/>
      <c r="OXO345" s="23"/>
      <c r="OXP345" s="23"/>
      <c r="OXQ345" s="23"/>
      <c r="OXR345" s="23"/>
      <c r="OXS345" s="23"/>
      <c r="OXT345" s="23"/>
      <c r="OXU345" s="23"/>
      <c r="OXV345" s="23"/>
      <c r="OXW345" s="23"/>
      <c r="OXX345" s="23"/>
      <c r="OXY345" s="23"/>
      <c r="OXZ345" s="23"/>
      <c r="OYA345" s="23"/>
      <c r="OYB345" s="23"/>
      <c r="OYC345" s="23"/>
      <c r="OYD345" s="23"/>
      <c r="OYE345" s="23"/>
      <c r="OYF345" s="23"/>
      <c r="OYG345" s="23"/>
      <c r="OYH345" s="23"/>
      <c r="OYI345" s="23"/>
      <c r="OYJ345" s="23"/>
      <c r="OYK345" s="23"/>
      <c r="OYL345" s="23"/>
      <c r="OYM345" s="23"/>
      <c r="OYN345" s="23"/>
      <c r="OYO345" s="23"/>
      <c r="OYP345" s="23"/>
      <c r="OYQ345" s="23"/>
      <c r="OYR345" s="23"/>
      <c r="OYS345" s="23"/>
      <c r="OYT345" s="23"/>
      <c r="OYU345" s="23"/>
      <c r="OYV345" s="23"/>
      <c r="OYW345" s="23"/>
      <c r="OYX345" s="23"/>
      <c r="OYY345" s="23"/>
      <c r="OYZ345" s="23"/>
      <c r="OZA345" s="23"/>
      <c r="OZB345" s="23"/>
      <c r="OZC345" s="23"/>
      <c r="OZD345" s="23"/>
      <c r="OZE345" s="23"/>
      <c r="OZF345" s="23"/>
      <c r="OZG345" s="23"/>
      <c r="OZH345" s="23"/>
      <c r="OZI345" s="23"/>
      <c r="OZJ345" s="23"/>
      <c r="OZK345" s="23"/>
      <c r="OZL345" s="23"/>
      <c r="OZM345" s="23"/>
      <c r="OZN345" s="23"/>
      <c r="OZO345" s="23"/>
      <c r="OZP345" s="23"/>
      <c r="OZQ345" s="23"/>
      <c r="OZR345" s="23"/>
      <c r="OZS345" s="23"/>
      <c r="OZT345" s="23"/>
      <c r="OZU345" s="23"/>
      <c r="OZV345" s="23"/>
      <c r="OZW345" s="23"/>
      <c r="OZX345" s="23"/>
      <c r="OZY345" s="23"/>
      <c r="OZZ345" s="23"/>
      <c r="PAA345" s="23"/>
      <c r="PAB345" s="23"/>
      <c r="PAC345" s="23"/>
      <c r="PAD345" s="23"/>
      <c r="PAE345" s="23"/>
      <c r="PAF345" s="23"/>
      <c r="PAG345" s="23"/>
      <c r="PAH345" s="23"/>
      <c r="PAI345" s="23"/>
      <c r="PAJ345" s="23"/>
      <c r="PAK345" s="23"/>
      <c r="PAL345" s="23"/>
      <c r="PAM345" s="23"/>
      <c r="PAN345" s="23"/>
      <c r="PAO345" s="23"/>
      <c r="PAP345" s="23"/>
      <c r="PAQ345" s="23"/>
      <c r="PAR345" s="23"/>
      <c r="PAS345" s="23"/>
      <c r="PAT345" s="23"/>
      <c r="PAU345" s="23"/>
      <c r="PAV345" s="23"/>
      <c r="PAW345" s="23"/>
      <c r="PAX345" s="23"/>
      <c r="PAY345" s="23"/>
      <c r="PAZ345" s="23"/>
      <c r="PBA345" s="23"/>
      <c r="PBB345" s="23"/>
      <c r="PBC345" s="23"/>
      <c r="PBD345" s="23"/>
      <c r="PBE345" s="23"/>
      <c r="PBF345" s="23"/>
      <c r="PBG345" s="23"/>
      <c r="PBH345" s="23"/>
      <c r="PBI345" s="23"/>
      <c r="PBJ345" s="23"/>
      <c r="PBK345" s="23"/>
      <c r="PBL345" s="23"/>
      <c r="PBM345" s="23"/>
      <c r="PBN345" s="23"/>
      <c r="PBO345" s="23"/>
      <c r="PBP345" s="23"/>
      <c r="PBQ345" s="23"/>
      <c r="PBR345" s="23"/>
      <c r="PBS345" s="23"/>
      <c r="PBT345" s="23"/>
      <c r="PBU345" s="23"/>
      <c r="PBV345" s="23"/>
      <c r="PBW345" s="23"/>
      <c r="PBX345" s="23"/>
      <c r="PBY345" s="23"/>
      <c r="PBZ345" s="23"/>
      <c r="PCA345" s="23"/>
      <c r="PCB345" s="23"/>
      <c r="PCC345" s="23"/>
      <c r="PCD345" s="23"/>
      <c r="PCE345" s="23"/>
      <c r="PCF345" s="23"/>
      <c r="PCG345" s="23"/>
      <c r="PCH345" s="23"/>
      <c r="PCI345" s="23"/>
      <c r="PCJ345" s="23"/>
      <c r="PCK345" s="23"/>
      <c r="PCL345" s="23"/>
      <c r="PCM345" s="23"/>
      <c r="PCN345" s="23"/>
      <c r="PCO345" s="23"/>
      <c r="PCP345" s="23"/>
      <c r="PCQ345" s="23"/>
      <c r="PCR345" s="23"/>
      <c r="PCS345" s="23"/>
      <c r="PCT345" s="23"/>
      <c r="PCU345" s="23"/>
      <c r="PCV345" s="23"/>
      <c r="PCW345" s="23"/>
      <c r="PCX345" s="23"/>
      <c r="PCY345" s="23"/>
      <c r="PCZ345" s="23"/>
      <c r="PDA345" s="23"/>
      <c r="PDB345" s="23"/>
      <c r="PDC345" s="23"/>
      <c r="PDD345" s="23"/>
      <c r="PDE345" s="23"/>
      <c r="PDF345" s="23"/>
      <c r="PDG345" s="23"/>
      <c r="PDH345" s="23"/>
      <c r="PDI345" s="23"/>
      <c r="PDJ345" s="23"/>
      <c r="PDK345" s="23"/>
      <c r="PDL345" s="23"/>
      <c r="PDM345" s="23"/>
      <c r="PDN345" s="23"/>
      <c r="PDO345" s="23"/>
      <c r="PDP345" s="23"/>
      <c r="PDQ345" s="23"/>
      <c r="PDR345" s="23"/>
      <c r="PDS345" s="23"/>
      <c r="PDT345" s="23"/>
      <c r="PDU345" s="23"/>
      <c r="PDV345" s="23"/>
      <c r="PDW345" s="23"/>
      <c r="PDX345" s="23"/>
      <c r="PDY345" s="23"/>
      <c r="PDZ345" s="23"/>
      <c r="PEA345" s="23"/>
      <c r="PEB345" s="23"/>
      <c r="PEC345" s="23"/>
      <c r="PED345" s="23"/>
      <c r="PEE345" s="23"/>
      <c r="PEF345" s="23"/>
      <c r="PEG345" s="23"/>
      <c r="PEH345" s="23"/>
      <c r="PEI345" s="23"/>
      <c r="PEJ345" s="23"/>
      <c r="PEK345" s="23"/>
      <c r="PEL345" s="23"/>
      <c r="PEM345" s="23"/>
      <c r="PEN345" s="23"/>
      <c r="PEO345" s="23"/>
      <c r="PEP345" s="23"/>
      <c r="PEQ345" s="23"/>
      <c r="PER345" s="23"/>
      <c r="PES345" s="23"/>
      <c r="PET345" s="23"/>
      <c r="PEU345" s="23"/>
      <c r="PEV345" s="23"/>
      <c r="PEW345" s="23"/>
      <c r="PEX345" s="23"/>
      <c r="PEY345" s="23"/>
      <c r="PEZ345" s="23"/>
      <c r="PFA345" s="23"/>
      <c r="PFB345" s="23"/>
      <c r="PFC345" s="23"/>
      <c r="PFD345" s="23"/>
      <c r="PFE345" s="23"/>
      <c r="PFF345" s="23"/>
      <c r="PFG345" s="23"/>
      <c r="PFH345" s="23"/>
      <c r="PFI345" s="23"/>
      <c r="PFJ345" s="23"/>
      <c r="PFK345" s="23"/>
      <c r="PFL345" s="23"/>
      <c r="PFM345" s="23"/>
      <c r="PFN345" s="23"/>
      <c r="PFO345" s="23"/>
      <c r="PFP345" s="23"/>
      <c r="PFQ345" s="23"/>
      <c r="PFR345" s="23"/>
      <c r="PFS345" s="23"/>
      <c r="PFT345" s="23"/>
      <c r="PFU345" s="23"/>
      <c r="PFV345" s="23"/>
      <c r="PFW345" s="23"/>
      <c r="PFX345" s="23"/>
      <c r="PFY345" s="23"/>
      <c r="PFZ345" s="23"/>
      <c r="PGA345" s="23"/>
      <c r="PGB345" s="23"/>
      <c r="PGC345" s="23"/>
      <c r="PGD345" s="23"/>
      <c r="PGE345" s="23"/>
      <c r="PGF345" s="23"/>
      <c r="PGG345" s="23"/>
      <c r="PGH345" s="23"/>
      <c r="PGI345" s="23"/>
      <c r="PGJ345" s="23"/>
      <c r="PGK345" s="23"/>
      <c r="PGL345" s="23"/>
      <c r="PGM345" s="23"/>
      <c r="PGN345" s="23"/>
      <c r="PGO345" s="23"/>
      <c r="PGP345" s="23"/>
      <c r="PGQ345" s="23"/>
      <c r="PGR345" s="23"/>
      <c r="PGS345" s="23"/>
      <c r="PGT345" s="23"/>
      <c r="PGU345" s="23"/>
      <c r="PGV345" s="23"/>
      <c r="PGW345" s="23"/>
      <c r="PGX345" s="23"/>
      <c r="PGY345" s="23"/>
      <c r="PGZ345" s="23"/>
      <c r="PHA345" s="23"/>
      <c r="PHB345" s="23"/>
      <c r="PHC345" s="23"/>
      <c r="PHD345" s="23"/>
      <c r="PHE345" s="23"/>
      <c r="PHF345" s="23"/>
      <c r="PHG345" s="23"/>
      <c r="PHH345" s="23"/>
      <c r="PHI345" s="23"/>
      <c r="PHJ345" s="23"/>
      <c r="PHK345" s="23"/>
      <c r="PHL345" s="23"/>
      <c r="PHM345" s="23"/>
      <c r="PHN345" s="23"/>
      <c r="PHO345" s="23"/>
      <c r="PHP345" s="23"/>
      <c r="PHQ345" s="23"/>
      <c r="PHR345" s="23"/>
      <c r="PHS345" s="23"/>
      <c r="PHT345" s="23"/>
      <c r="PHU345" s="23"/>
      <c r="PHV345" s="23"/>
      <c r="PHW345" s="23"/>
      <c r="PHX345" s="23"/>
      <c r="PHY345" s="23"/>
      <c r="PHZ345" s="23"/>
      <c r="PIA345" s="23"/>
      <c r="PIB345" s="23"/>
      <c r="PIC345" s="23"/>
      <c r="PID345" s="23"/>
      <c r="PIE345" s="23"/>
      <c r="PIF345" s="23"/>
      <c r="PIG345" s="23"/>
      <c r="PIH345" s="23"/>
      <c r="PII345" s="23"/>
      <c r="PIJ345" s="23"/>
      <c r="PIK345" s="23"/>
      <c r="PIL345" s="23"/>
      <c r="PIM345" s="23"/>
      <c r="PIN345" s="23"/>
      <c r="PIO345" s="23"/>
      <c r="PIP345" s="23"/>
      <c r="PIQ345" s="23"/>
      <c r="PIR345" s="23"/>
      <c r="PIS345" s="23"/>
      <c r="PIT345" s="23"/>
      <c r="PIU345" s="23"/>
      <c r="PIV345" s="23"/>
      <c r="PIW345" s="23"/>
      <c r="PIX345" s="23"/>
      <c r="PIY345" s="23"/>
      <c r="PIZ345" s="23"/>
      <c r="PJA345" s="23"/>
      <c r="PJB345" s="23"/>
      <c r="PJC345" s="23"/>
      <c r="PJD345" s="23"/>
      <c r="PJE345" s="23"/>
      <c r="PJF345" s="23"/>
      <c r="PJG345" s="23"/>
      <c r="PJH345" s="23"/>
      <c r="PJI345" s="23"/>
      <c r="PJJ345" s="23"/>
      <c r="PJK345" s="23"/>
      <c r="PJL345" s="23"/>
      <c r="PJM345" s="23"/>
      <c r="PJN345" s="23"/>
      <c r="PJO345" s="23"/>
      <c r="PJP345" s="23"/>
      <c r="PJQ345" s="23"/>
      <c r="PJR345" s="23"/>
      <c r="PJS345" s="23"/>
      <c r="PJT345" s="23"/>
      <c r="PJU345" s="23"/>
      <c r="PJV345" s="23"/>
      <c r="PJW345" s="23"/>
      <c r="PJX345" s="23"/>
      <c r="PJY345" s="23"/>
      <c r="PJZ345" s="23"/>
      <c r="PKA345" s="23"/>
      <c r="PKB345" s="23"/>
      <c r="PKC345" s="23"/>
      <c r="PKD345" s="23"/>
      <c r="PKE345" s="23"/>
      <c r="PKF345" s="23"/>
      <c r="PKG345" s="23"/>
      <c r="PKH345" s="23"/>
      <c r="PKI345" s="23"/>
      <c r="PKJ345" s="23"/>
      <c r="PKK345" s="23"/>
      <c r="PKL345" s="23"/>
      <c r="PKM345" s="23"/>
      <c r="PKN345" s="23"/>
      <c r="PKO345" s="23"/>
      <c r="PKP345" s="23"/>
      <c r="PKQ345" s="23"/>
      <c r="PKR345" s="23"/>
      <c r="PKS345" s="23"/>
      <c r="PKT345" s="23"/>
      <c r="PKU345" s="23"/>
      <c r="PKV345" s="23"/>
      <c r="PKW345" s="23"/>
      <c r="PKX345" s="23"/>
      <c r="PKY345" s="23"/>
      <c r="PKZ345" s="23"/>
      <c r="PLA345" s="23"/>
      <c r="PLB345" s="23"/>
      <c r="PLC345" s="23"/>
      <c r="PLD345" s="23"/>
      <c r="PLE345" s="23"/>
      <c r="PLF345" s="23"/>
      <c r="PLG345" s="23"/>
      <c r="PLH345" s="23"/>
      <c r="PLI345" s="23"/>
      <c r="PLJ345" s="23"/>
      <c r="PLK345" s="23"/>
      <c r="PLL345" s="23"/>
      <c r="PLM345" s="23"/>
      <c r="PLN345" s="23"/>
      <c r="PLO345" s="23"/>
      <c r="PLP345" s="23"/>
      <c r="PLQ345" s="23"/>
      <c r="PLR345" s="23"/>
      <c r="PLS345" s="23"/>
      <c r="PLT345" s="23"/>
      <c r="PLU345" s="23"/>
      <c r="PLV345" s="23"/>
      <c r="PLW345" s="23"/>
      <c r="PLX345" s="23"/>
      <c r="PLY345" s="23"/>
      <c r="PLZ345" s="23"/>
      <c r="PMA345" s="23"/>
      <c r="PMB345" s="23"/>
      <c r="PMC345" s="23"/>
      <c r="PMD345" s="23"/>
      <c r="PME345" s="23"/>
      <c r="PMF345" s="23"/>
      <c r="PMG345" s="23"/>
      <c r="PMH345" s="23"/>
      <c r="PMI345" s="23"/>
      <c r="PMJ345" s="23"/>
      <c r="PMK345" s="23"/>
      <c r="PML345" s="23"/>
      <c r="PMM345" s="23"/>
      <c r="PMN345" s="23"/>
      <c r="PMO345" s="23"/>
      <c r="PMP345" s="23"/>
      <c r="PMQ345" s="23"/>
      <c r="PMR345" s="23"/>
      <c r="PMS345" s="23"/>
      <c r="PMT345" s="23"/>
      <c r="PMU345" s="23"/>
      <c r="PMV345" s="23"/>
      <c r="PMW345" s="23"/>
      <c r="PMX345" s="23"/>
      <c r="PMY345" s="23"/>
      <c r="PMZ345" s="23"/>
      <c r="PNA345" s="23"/>
      <c r="PNB345" s="23"/>
      <c r="PNC345" s="23"/>
      <c r="PND345" s="23"/>
      <c r="PNE345" s="23"/>
      <c r="PNF345" s="23"/>
      <c r="PNG345" s="23"/>
      <c r="PNH345" s="23"/>
      <c r="PNI345" s="23"/>
      <c r="PNJ345" s="23"/>
      <c r="PNK345" s="23"/>
      <c r="PNL345" s="23"/>
      <c r="PNM345" s="23"/>
      <c r="PNN345" s="23"/>
      <c r="PNO345" s="23"/>
      <c r="PNP345" s="23"/>
      <c r="PNQ345" s="23"/>
      <c r="PNR345" s="23"/>
      <c r="PNS345" s="23"/>
      <c r="PNT345" s="23"/>
      <c r="PNU345" s="23"/>
      <c r="PNV345" s="23"/>
      <c r="PNW345" s="23"/>
      <c r="PNX345" s="23"/>
      <c r="PNY345" s="23"/>
      <c r="PNZ345" s="23"/>
      <c r="POA345" s="23"/>
      <c r="POB345" s="23"/>
      <c r="POC345" s="23"/>
      <c r="POD345" s="23"/>
      <c r="POE345" s="23"/>
      <c r="POF345" s="23"/>
      <c r="POG345" s="23"/>
      <c r="POH345" s="23"/>
      <c r="POI345" s="23"/>
      <c r="POJ345" s="23"/>
      <c r="POK345" s="23"/>
      <c r="POL345" s="23"/>
      <c r="POM345" s="23"/>
      <c r="PON345" s="23"/>
      <c r="POO345" s="23"/>
      <c r="POP345" s="23"/>
      <c r="POQ345" s="23"/>
      <c r="POR345" s="23"/>
      <c r="POS345" s="23"/>
      <c r="POT345" s="23"/>
      <c r="POU345" s="23"/>
      <c r="POV345" s="23"/>
      <c r="POW345" s="23"/>
      <c r="POX345" s="23"/>
      <c r="POY345" s="23"/>
      <c r="POZ345" s="23"/>
      <c r="PPA345" s="23"/>
      <c r="PPB345" s="23"/>
      <c r="PPC345" s="23"/>
      <c r="PPD345" s="23"/>
      <c r="PPE345" s="23"/>
      <c r="PPF345" s="23"/>
      <c r="PPG345" s="23"/>
      <c r="PPH345" s="23"/>
      <c r="PPI345" s="23"/>
      <c r="PPJ345" s="23"/>
      <c r="PPK345" s="23"/>
      <c r="PPL345" s="23"/>
      <c r="PPM345" s="23"/>
      <c r="PPN345" s="23"/>
      <c r="PPO345" s="23"/>
      <c r="PPP345" s="23"/>
      <c r="PPQ345" s="23"/>
      <c r="PPR345" s="23"/>
      <c r="PPS345" s="23"/>
      <c r="PPT345" s="23"/>
      <c r="PPU345" s="23"/>
      <c r="PPV345" s="23"/>
      <c r="PPW345" s="23"/>
      <c r="PPX345" s="23"/>
      <c r="PPY345" s="23"/>
      <c r="PPZ345" s="23"/>
      <c r="PQA345" s="23"/>
      <c r="PQB345" s="23"/>
      <c r="PQC345" s="23"/>
      <c r="PQD345" s="23"/>
      <c r="PQE345" s="23"/>
      <c r="PQF345" s="23"/>
      <c r="PQG345" s="23"/>
      <c r="PQH345" s="23"/>
      <c r="PQI345" s="23"/>
      <c r="PQJ345" s="23"/>
      <c r="PQK345" s="23"/>
      <c r="PQL345" s="23"/>
      <c r="PQM345" s="23"/>
      <c r="PQN345" s="23"/>
      <c r="PQO345" s="23"/>
      <c r="PQP345" s="23"/>
      <c r="PQQ345" s="23"/>
      <c r="PQR345" s="23"/>
      <c r="PQS345" s="23"/>
      <c r="PQT345" s="23"/>
      <c r="PQU345" s="23"/>
      <c r="PQV345" s="23"/>
      <c r="PQW345" s="23"/>
      <c r="PQX345" s="23"/>
      <c r="PQY345" s="23"/>
      <c r="PQZ345" s="23"/>
      <c r="PRA345" s="23"/>
      <c r="PRB345" s="23"/>
      <c r="PRC345" s="23"/>
      <c r="PRD345" s="23"/>
      <c r="PRE345" s="23"/>
      <c r="PRF345" s="23"/>
      <c r="PRG345" s="23"/>
      <c r="PRH345" s="23"/>
      <c r="PRI345" s="23"/>
      <c r="PRJ345" s="23"/>
      <c r="PRK345" s="23"/>
      <c r="PRL345" s="23"/>
      <c r="PRM345" s="23"/>
      <c r="PRN345" s="23"/>
      <c r="PRO345" s="23"/>
      <c r="PRP345" s="23"/>
      <c r="PRQ345" s="23"/>
      <c r="PRR345" s="23"/>
      <c r="PRS345" s="23"/>
      <c r="PRT345" s="23"/>
      <c r="PRU345" s="23"/>
      <c r="PRV345" s="23"/>
      <c r="PRW345" s="23"/>
      <c r="PRX345" s="23"/>
      <c r="PRY345" s="23"/>
      <c r="PRZ345" s="23"/>
      <c r="PSA345" s="23"/>
      <c r="PSB345" s="23"/>
      <c r="PSC345" s="23"/>
      <c r="PSD345" s="23"/>
      <c r="PSE345" s="23"/>
      <c r="PSF345" s="23"/>
      <c r="PSG345" s="23"/>
      <c r="PSH345" s="23"/>
      <c r="PSI345" s="23"/>
      <c r="PSJ345" s="23"/>
      <c r="PSK345" s="23"/>
      <c r="PSL345" s="23"/>
      <c r="PSM345" s="23"/>
      <c r="PSN345" s="23"/>
      <c r="PSO345" s="23"/>
      <c r="PSP345" s="23"/>
      <c r="PSQ345" s="23"/>
      <c r="PSR345" s="23"/>
      <c r="PSS345" s="23"/>
      <c r="PST345" s="23"/>
      <c r="PSU345" s="23"/>
      <c r="PSV345" s="23"/>
      <c r="PSW345" s="23"/>
      <c r="PSX345" s="23"/>
      <c r="PSY345" s="23"/>
      <c r="PSZ345" s="23"/>
      <c r="PTA345" s="23"/>
      <c r="PTB345" s="23"/>
      <c r="PTC345" s="23"/>
      <c r="PTD345" s="23"/>
      <c r="PTE345" s="23"/>
      <c r="PTF345" s="23"/>
      <c r="PTG345" s="23"/>
      <c r="PTH345" s="23"/>
      <c r="PTI345" s="23"/>
      <c r="PTJ345" s="23"/>
      <c r="PTK345" s="23"/>
      <c r="PTL345" s="23"/>
      <c r="PTM345" s="23"/>
      <c r="PTN345" s="23"/>
      <c r="PTO345" s="23"/>
      <c r="PTP345" s="23"/>
      <c r="PTQ345" s="23"/>
      <c r="PTR345" s="23"/>
      <c r="PTS345" s="23"/>
      <c r="PTT345" s="23"/>
      <c r="PTU345" s="23"/>
      <c r="PTV345" s="23"/>
      <c r="PTW345" s="23"/>
      <c r="PTX345" s="23"/>
      <c r="PTY345" s="23"/>
      <c r="PTZ345" s="23"/>
      <c r="PUA345" s="23"/>
      <c r="PUB345" s="23"/>
      <c r="PUC345" s="23"/>
      <c r="PUD345" s="23"/>
      <c r="PUE345" s="23"/>
      <c r="PUF345" s="23"/>
      <c r="PUG345" s="23"/>
      <c r="PUH345" s="23"/>
      <c r="PUI345" s="23"/>
      <c r="PUJ345" s="23"/>
      <c r="PUK345" s="23"/>
      <c r="PUL345" s="23"/>
      <c r="PUM345" s="23"/>
      <c r="PUN345" s="23"/>
      <c r="PUO345" s="23"/>
      <c r="PUP345" s="23"/>
      <c r="PUQ345" s="23"/>
      <c r="PUR345" s="23"/>
      <c r="PUS345" s="23"/>
      <c r="PUT345" s="23"/>
      <c r="PUU345" s="23"/>
      <c r="PUV345" s="23"/>
      <c r="PUW345" s="23"/>
      <c r="PUX345" s="23"/>
      <c r="PUY345" s="23"/>
      <c r="PUZ345" s="23"/>
      <c r="PVA345" s="23"/>
      <c r="PVB345" s="23"/>
      <c r="PVC345" s="23"/>
      <c r="PVD345" s="23"/>
      <c r="PVE345" s="23"/>
      <c r="PVF345" s="23"/>
      <c r="PVG345" s="23"/>
      <c r="PVH345" s="23"/>
      <c r="PVI345" s="23"/>
      <c r="PVJ345" s="23"/>
      <c r="PVK345" s="23"/>
      <c r="PVL345" s="23"/>
      <c r="PVM345" s="23"/>
      <c r="PVN345" s="23"/>
      <c r="PVO345" s="23"/>
      <c r="PVP345" s="23"/>
      <c r="PVQ345" s="23"/>
      <c r="PVR345" s="23"/>
      <c r="PVS345" s="23"/>
      <c r="PVT345" s="23"/>
      <c r="PVU345" s="23"/>
      <c r="PVV345" s="23"/>
      <c r="PVW345" s="23"/>
      <c r="PVX345" s="23"/>
      <c r="PVY345" s="23"/>
      <c r="PVZ345" s="23"/>
      <c r="PWA345" s="23"/>
      <c r="PWB345" s="23"/>
      <c r="PWC345" s="23"/>
      <c r="PWD345" s="23"/>
      <c r="PWE345" s="23"/>
      <c r="PWF345" s="23"/>
      <c r="PWG345" s="23"/>
      <c r="PWH345" s="23"/>
      <c r="PWI345" s="23"/>
      <c r="PWJ345" s="23"/>
      <c r="PWK345" s="23"/>
      <c r="PWL345" s="23"/>
      <c r="PWM345" s="23"/>
      <c r="PWN345" s="23"/>
      <c r="PWO345" s="23"/>
      <c r="PWP345" s="23"/>
      <c r="PWQ345" s="23"/>
      <c r="PWR345" s="23"/>
      <c r="PWS345" s="23"/>
      <c r="PWT345" s="23"/>
      <c r="PWU345" s="23"/>
      <c r="PWV345" s="23"/>
      <c r="PWW345" s="23"/>
      <c r="PWX345" s="23"/>
      <c r="PWY345" s="23"/>
      <c r="PWZ345" s="23"/>
      <c r="PXA345" s="23"/>
      <c r="PXB345" s="23"/>
      <c r="PXC345" s="23"/>
      <c r="PXD345" s="23"/>
      <c r="PXE345" s="23"/>
      <c r="PXF345" s="23"/>
      <c r="PXG345" s="23"/>
      <c r="PXH345" s="23"/>
      <c r="PXI345" s="23"/>
      <c r="PXJ345" s="23"/>
      <c r="PXK345" s="23"/>
      <c r="PXL345" s="23"/>
      <c r="PXM345" s="23"/>
      <c r="PXN345" s="23"/>
      <c r="PXO345" s="23"/>
      <c r="PXP345" s="23"/>
      <c r="PXQ345" s="23"/>
      <c r="PXR345" s="23"/>
      <c r="PXS345" s="23"/>
      <c r="PXT345" s="23"/>
      <c r="PXU345" s="23"/>
      <c r="PXV345" s="23"/>
      <c r="PXW345" s="23"/>
      <c r="PXX345" s="23"/>
      <c r="PXY345" s="23"/>
      <c r="PXZ345" s="23"/>
      <c r="PYA345" s="23"/>
      <c r="PYB345" s="23"/>
      <c r="PYC345" s="23"/>
      <c r="PYD345" s="23"/>
      <c r="PYE345" s="23"/>
      <c r="PYF345" s="23"/>
      <c r="PYG345" s="23"/>
      <c r="PYH345" s="23"/>
      <c r="PYI345" s="23"/>
      <c r="PYJ345" s="23"/>
      <c r="PYK345" s="23"/>
      <c r="PYL345" s="23"/>
      <c r="PYM345" s="23"/>
      <c r="PYN345" s="23"/>
      <c r="PYO345" s="23"/>
      <c r="PYP345" s="23"/>
      <c r="PYQ345" s="23"/>
      <c r="PYR345" s="23"/>
      <c r="PYS345" s="23"/>
      <c r="PYT345" s="23"/>
      <c r="PYU345" s="23"/>
      <c r="PYV345" s="23"/>
      <c r="PYW345" s="23"/>
      <c r="PYX345" s="23"/>
      <c r="PYY345" s="23"/>
      <c r="PYZ345" s="23"/>
      <c r="PZA345" s="23"/>
      <c r="PZB345" s="23"/>
      <c r="PZC345" s="23"/>
      <c r="PZD345" s="23"/>
      <c r="PZE345" s="23"/>
      <c r="PZF345" s="23"/>
      <c r="PZG345" s="23"/>
      <c r="PZH345" s="23"/>
      <c r="PZI345" s="23"/>
      <c r="PZJ345" s="23"/>
      <c r="PZK345" s="23"/>
      <c r="PZL345" s="23"/>
      <c r="PZM345" s="23"/>
      <c r="PZN345" s="23"/>
      <c r="PZO345" s="23"/>
      <c r="PZP345" s="23"/>
      <c r="PZQ345" s="23"/>
      <c r="PZR345" s="23"/>
      <c r="PZS345" s="23"/>
      <c r="PZT345" s="23"/>
      <c r="PZU345" s="23"/>
      <c r="PZV345" s="23"/>
      <c r="PZW345" s="23"/>
      <c r="PZX345" s="23"/>
      <c r="PZY345" s="23"/>
      <c r="PZZ345" s="23"/>
      <c r="QAA345" s="23"/>
      <c r="QAB345" s="23"/>
      <c r="QAC345" s="23"/>
      <c r="QAD345" s="23"/>
      <c r="QAE345" s="23"/>
      <c r="QAF345" s="23"/>
      <c r="QAG345" s="23"/>
      <c r="QAH345" s="23"/>
      <c r="QAI345" s="23"/>
      <c r="QAJ345" s="23"/>
      <c r="QAK345" s="23"/>
      <c r="QAL345" s="23"/>
      <c r="QAM345" s="23"/>
      <c r="QAN345" s="23"/>
      <c r="QAO345" s="23"/>
      <c r="QAP345" s="23"/>
      <c r="QAQ345" s="23"/>
      <c r="QAR345" s="23"/>
      <c r="QAS345" s="23"/>
      <c r="QAT345" s="23"/>
      <c r="QAU345" s="23"/>
      <c r="QAV345" s="23"/>
      <c r="QAW345" s="23"/>
      <c r="QAX345" s="23"/>
      <c r="QAY345" s="23"/>
      <c r="QAZ345" s="23"/>
      <c r="QBA345" s="23"/>
      <c r="QBB345" s="23"/>
      <c r="QBC345" s="23"/>
      <c r="QBD345" s="23"/>
      <c r="QBE345" s="23"/>
      <c r="QBF345" s="23"/>
      <c r="QBG345" s="23"/>
      <c r="QBH345" s="23"/>
      <c r="QBI345" s="23"/>
      <c r="QBJ345" s="23"/>
      <c r="QBK345" s="23"/>
      <c r="QBL345" s="23"/>
      <c r="QBM345" s="23"/>
      <c r="QBN345" s="23"/>
      <c r="QBO345" s="23"/>
      <c r="QBP345" s="23"/>
      <c r="QBQ345" s="23"/>
      <c r="QBR345" s="23"/>
      <c r="QBS345" s="23"/>
      <c r="QBT345" s="23"/>
      <c r="QBU345" s="23"/>
      <c r="QBV345" s="23"/>
      <c r="QBW345" s="23"/>
      <c r="QBX345" s="23"/>
      <c r="QBY345" s="23"/>
      <c r="QBZ345" s="23"/>
      <c r="QCA345" s="23"/>
      <c r="QCB345" s="23"/>
      <c r="QCC345" s="23"/>
      <c r="QCD345" s="23"/>
      <c r="QCE345" s="23"/>
      <c r="QCF345" s="23"/>
      <c r="QCG345" s="23"/>
      <c r="QCH345" s="23"/>
      <c r="QCI345" s="23"/>
      <c r="QCJ345" s="23"/>
      <c r="QCK345" s="23"/>
      <c r="QCL345" s="23"/>
      <c r="QCM345" s="23"/>
      <c r="QCN345" s="23"/>
      <c r="QCO345" s="23"/>
      <c r="QCP345" s="23"/>
      <c r="QCQ345" s="23"/>
      <c r="QCR345" s="23"/>
      <c r="QCS345" s="23"/>
      <c r="QCT345" s="23"/>
      <c r="QCU345" s="23"/>
      <c r="QCV345" s="23"/>
      <c r="QCW345" s="23"/>
      <c r="QCX345" s="23"/>
      <c r="QCY345" s="23"/>
      <c r="QCZ345" s="23"/>
      <c r="QDA345" s="23"/>
      <c r="QDB345" s="23"/>
      <c r="QDC345" s="23"/>
      <c r="QDD345" s="23"/>
      <c r="QDE345" s="23"/>
      <c r="QDF345" s="23"/>
      <c r="QDG345" s="23"/>
      <c r="QDH345" s="23"/>
      <c r="QDI345" s="23"/>
      <c r="QDJ345" s="23"/>
      <c r="QDK345" s="23"/>
      <c r="QDL345" s="23"/>
      <c r="QDM345" s="23"/>
      <c r="QDN345" s="23"/>
      <c r="QDO345" s="23"/>
      <c r="QDP345" s="23"/>
      <c r="QDQ345" s="23"/>
      <c r="QDR345" s="23"/>
      <c r="QDS345" s="23"/>
      <c r="QDT345" s="23"/>
      <c r="QDU345" s="23"/>
      <c r="QDV345" s="23"/>
      <c r="QDW345" s="23"/>
      <c r="QDX345" s="23"/>
      <c r="QDY345" s="23"/>
      <c r="QDZ345" s="23"/>
      <c r="QEA345" s="23"/>
      <c r="QEB345" s="23"/>
      <c r="QEC345" s="23"/>
      <c r="QED345" s="23"/>
      <c r="QEE345" s="23"/>
      <c r="QEF345" s="23"/>
      <c r="QEG345" s="23"/>
      <c r="QEH345" s="23"/>
      <c r="QEI345" s="23"/>
      <c r="QEJ345" s="23"/>
      <c r="QEK345" s="23"/>
      <c r="QEL345" s="23"/>
      <c r="QEM345" s="23"/>
      <c r="QEN345" s="23"/>
      <c r="QEO345" s="23"/>
      <c r="QEP345" s="23"/>
      <c r="QEQ345" s="23"/>
      <c r="QER345" s="23"/>
      <c r="QES345" s="23"/>
      <c r="QET345" s="23"/>
      <c r="QEU345" s="23"/>
      <c r="QEV345" s="23"/>
      <c r="QEW345" s="23"/>
      <c r="QEX345" s="23"/>
      <c r="QEY345" s="23"/>
      <c r="QEZ345" s="23"/>
      <c r="QFA345" s="23"/>
      <c r="QFB345" s="23"/>
      <c r="QFC345" s="23"/>
      <c r="QFD345" s="23"/>
      <c r="QFE345" s="23"/>
      <c r="QFF345" s="23"/>
      <c r="QFG345" s="23"/>
      <c r="QFH345" s="23"/>
      <c r="QFI345" s="23"/>
      <c r="QFJ345" s="23"/>
      <c r="QFK345" s="23"/>
      <c r="QFL345" s="23"/>
      <c r="QFM345" s="23"/>
      <c r="QFN345" s="23"/>
      <c r="QFO345" s="23"/>
      <c r="QFP345" s="23"/>
      <c r="QFQ345" s="23"/>
      <c r="QFR345" s="23"/>
      <c r="QFS345" s="23"/>
      <c r="QFT345" s="23"/>
      <c r="QFU345" s="23"/>
      <c r="QFV345" s="23"/>
      <c r="QFW345" s="23"/>
      <c r="QFX345" s="23"/>
      <c r="QFY345" s="23"/>
      <c r="QFZ345" s="23"/>
      <c r="QGA345" s="23"/>
      <c r="QGB345" s="23"/>
      <c r="QGC345" s="23"/>
      <c r="QGD345" s="23"/>
      <c r="QGE345" s="23"/>
      <c r="QGF345" s="23"/>
      <c r="QGG345" s="23"/>
      <c r="QGH345" s="23"/>
      <c r="QGI345" s="23"/>
      <c r="QGJ345" s="23"/>
      <c r="QGK345" s="23"/>
      <c r="QGL345" s="23"/>
      <c r="QGM345" s="23"/>
      <c r="QGN345" s="23"/>
      <c r="QGO345" s="23"/>
      <c r="QGP345" s="23"/>
      <c r="QGQ345" s="23"/>
      <c r="QGR345" s="23"/>
      <c r="QGS345" s="23"/>
      <c r="QGT345" s="23"/>
      <c r="QGU345" s="23"/>
      <c r="QGV345" s="23"/>
      <c r="QGW345" s="23"/>
      <c r="QGX345" s="23"/>
      <c r="QGY345" s="23"/>
      <c r="QGZ345" s="23"/>
      <c r="QHA345" s="23"/>
      <c r="QHB345" s="23"/>
      <c r="QHC345" s="23"/>
      <c r="QHD345" s="23"/>
      <c r="QHE345" s="23"/>
      <c r="QHF345" s="23"/>
      <c r="QHG345" s="23"/>
      <c r="QHH345" s="23"/>
      <c r="QHI345" s="23"/>
      <c r="QHJ345" s="23"/>
      <c r="QHK345" s="23"/>
      <c r="QHL345" s="23"/>
      <c r="QHM345" s="23"/>
      <c r="QHN345" s="23"/>
      <c r="QHO345" s="23"/>
      <c r="QHP345" s="23"/>
      <c r="QHQ345" s="23"/>
      <c r="QHR345" s="23"/>
      <c r="QHS345" s="23"/>
      <c r="QHT345" s="23"/>
      <c r="QHU345" s="23"/>
      <c r="QHV345" s="23"/>
      <c r="QHW345" s="23"/>
      <c r="QHX345" s="23"/>
      <c r="QHY345" s="23"/>
      <c r="QHZ345" s="23"/>
      <c r="QIA345" s="23"/>
      <c r="QIB345" s="23"/>
      <c r="QIC345" s="23"/>
      <c r="QID345" s="23"/>
      <c r="QIE345" s="23"/>
      <c r="QIF345" s="23"/>
      <c r="QIG345" s="23"/>
      <c r="QIH345" s="23"/>
      <c r="QII345" s="23"/>
      <c r="QIJ345" s="23"/>
      <c r="QIK345" s="23"/>
      <c r="QIL345" s="23"/>
      <c r="QIM345" s="23"/>
      <c r="QIN345" s="23"/>
      <c r="QIO345" s="23"/>
      <c r="QIP345" s="23"/>
      <c r="QIQ345" s="23"/>
      <c r="QIR345" s="23"/>
      <c r="QIS345" s="23"/>
      <c r="QIT345" s="23"/>
      <c r="QIU345" s="23"/>
      <c r="QIV345" s="23"/>
      <c r="QIW345" s="23"/>
      <c r="QIX345" s="23"/>
      <c r="QIY345" s="23"/>
      <c r="QIZ345" s="23"/>
      <c r="QJA345" s="23"/>
      <c r="QJB345" s="23"/>
      <c r="QJC345" s="23"/>
      <c r="QJD345" s="23"/>
      <c r="QJE345" s="23"/>
      <c r="QJF345" s="23"/>
      <c r="QJG345" s="23"/>
      <c r="QJH345" s="23"/>
      <c r="QJI345" s="23"/>
      <c r="QJJ345" s="23"/>
      <c r="QJK345" s="23"/>
      <c r="QJL345" s="23"/>
      <c r="QJM345" s="23"/>
      <c r="QJN345" s="23"/>
      <c r="QJO345" s="23"/>
      <c r="QJP345" s="23"/>
      <c r="QJQ345" s="23"/>
      <c r="QJR345" s="23"/>
      <c r="QJS345" s="23"/>
      <c r="QJT345" s="23"/>
      <c r="QJU345" s="23"/>
      <c r="QJV345" s="23"/>
      <c r="QJW345" s="23"/>
      <c r="QJX345" s="23"/>
      <c r="QJY345" s="23"/>
      <c r="QJZ345" s="23"/>
      <c r="QKA345" s="23"/>
      <c r="QKB345" s="23"/>
      <c r="QKC345" s="23"/>
      <c r="QKD345" s="23"/>
      <c r="QKE345" s="23"/>
      <c r="QKF345" s="23"/>
      <c r="QKG345" s="23"/>
      <c r="QKH345" s="23"/>
      <c r="QKI345" s="23"/>
      <c r="QKJ345" s="23"/>
      <c r="QKK345" s="23"/>
      <c r="QKL345" s="23"/>
      <c r="QKM345" s="23"/>
      <c r="QKN345" s="23"/>
      <c r="QKO345" s="23"/>
      <c r="QKP345" s="23"/>
      <c r="QKQ345" s="23"/>
      <c r="QKR345" s="23"/>
      <c r="QKS345" s="23"/>
      <c r="QKT345" s="23"/>
      <c r="QKU345" s="23"/>
      <c r="QKV345" s="23"/>
      <c r="QKW345" s="23"/>
      <c r="QKX345" s="23"/>
      <c r="QKY345" s="23"/>
      <c r="QKZ345" s="23"/>
      <c r="QLA345" s="23"/>
      <c r="QLB345" s="23"/>
      <c r="QLC345" s="23"/>
      <c r="QLD345" s="23"/>
      <c r="QLE345" s="23"/>
      <c r="QLF345" s="23"/>
      <c r="QLG345" s="23"/>
      <c r="QLH345" s="23"/>
      <c r="QLI345" s="23"/>
      <c r="QLJ345" s="23"/>
      <c r="QLK345" s="23"/>
      <c r="QLL345" s="23"/>
      <c r="QLM345" s="23"/>
      <c r="QLN345" s="23"/>
      <c r="QLO345" s="23"/>
      <c r="QLP345" s="23"/>
      <c r="QLQ345" s="23"/>
      <c r="QLR345" s="23"/>
      <c r="QLS345" s="23"/>
      <c r="QLT345" s="23"/>
      <c r="QLU345" s="23"/>
      <c r="QLV345" s="23"/>
      <c r="QLW345" s="23"/>
      <c r="QLX345" s="23"/>
      <c r="QLY345" s="23"/>
      <c r="QLZ345" s="23"/>
      <c r="QMA345" s="23"/>
      <c r="QMB345" s="23"/>
      <c r="QMC345" s="23"/>
      <c r="QMD345" s="23"/>
      <c r="QME345" s="23"/>
      <c r="QMF345" s="23"/>
      <c r="QMG345" s="23"/>
      <c r="QMH345" s="23"/>
      <c r="QMI345" s="23"/>
      <c r="QMJ345" s="23"/>
      <c r="QMK345" s="23"/>
      <c r="QML345" s="23"/>
      <c r="QMM345" s="23"/>
      <c r="QMN345" s="23"/>
      <c r="QMO345" s="23"/>
      <c r="QMP345" s="23"/>
      <c r="QMQ345" s="23"/>
      <c r="QMR345" s="23"/>
      <c r="QMS345" s="23"/>
      <c r="QMT345" s="23"/>
      <c r="QMU345" s="23"/>
      <c r="QMV345" s="23"/>
      <c r="QMW345" s="23"/>
      <c r="QMX345" s="23"/>
      <c r="QMY345" s="23"/>
      <c r="QMZ345" s="23"/>
      <c r="QNA345" s="23"/>
      <c r="QNB345" s="23"/>
      <c r="QNC345" s="23"/>
      <c r="QND345" s="23"/>
      <c r="QNE345" s="23"/>
      <c r="QNF345" s="23"/>
      <c r="QNG345" s="23"/>
      <c r="QNH345" s="23"/>
      <c r="QNI345" s="23"/>
      <c r="QNJ345" s="23"/>
      <c r="QNK345" s="23"/>
      <c r="QNL345" s="23"/>
      <c r="QNM345" s="23"/>
      <c r="QNN345" s="23"/>
      <c r="QNO345" s="23"/>
      <c r="QNP345" s="23"/>
      <c r="QNQ345" s="23"/>
      <c r="QNR345" s="23"/>
      <c r="QNS345" s="23"/>
      <c r="QNT345" s="23"/>
      <c r="QNU345" s="23"/>
      <c r="QNV345" s="23"/>
      <c r="QNW345" s="23"/>
      <c r="QNX345" s="23"/>
      <c r="QNY345" s="23"/>
      <c r="QNZ345" s="23"/>
      <c r="QOA345" s="23"/>
      <c r="QOB345" s="23"/>
      <c r="QOC345" s="23"/>
      <c r="QOD345" s="23"/>
      <c r="QOE345" s="23"/>
      <c r="QOF345" s="23"/>
      <c r="QOG345" s="23"/>
      <c r="QOH345" s="23"/>
      <c r="QOI345" s="23"/>
      <c r="QOJ345" s="23"/>
      <c r="QOK345" s="23"/>
      <c r="QOL345" s="23"/>
      <c r="QOM345" s="23"/>
      <c r="QON345" s="23"/>
      <c r="QOO345" s="23"/>
      <c r="QOP345" s="23"/>
      <c r="QOQ345" s="23"/>
      <c r="QOR345" s="23"/>
      <c r="QOS345" s="23"/>
      <c r="QOT345" s="23"/>
      <c r="QOU345" s="23"/>
      <c r="QOV345" s="23"/>
      <c r="QOW345" s="23"/>
      <c r="QOX345" s="23"/>
      <c r="QOY345" s="23"/>
      <c r="QOZ345" s="23"/>
      <c r="QPA345" s="23"/>
      <c r="QPB345" s="23"/>
      <c r="QPC345" s="23"/>
      <c r="QPD345" s="23"/>
      <c r="QPE345" s="23"/>
      <c r="QPF345" s="23"/>
      <c r="QPG345" s="23"/>
      <c r="QPH345" s="23"/>
      <c r="QPI345" s="23"/>
      <c r="QPJ345" s="23"/>
      <c r="QPK345" s="23"/>
      <c r="QPL345" s="23"/>
      <c r="QPM345" s="23"/>
      <c r="QPN345" s="23"/>
      <c r="QPO345" s="23"/>
      <c r="QPP345" s="23"/>
      <c r="QPQ345" s="23"/>
      <c r="QPR345" s="23"/>
      <c r="QPS345" s="23"/>
      <c r="QPT345" s="23"/>
      <c r="QPU345" s="23"/>
      <c r="QPV345" s="23"/>
      <c r="QPW345" s="23"/>
      <c r="QPX345" s="23"/>
      <c r="QPY345" s="23"/>
      <c r="QPZ345" s="23"/>
      <c r="QQA345" s="23"/>
      <c r="QQB345" s="23"/>
      <c r="QQC345" s="23"/>
      <c r="QQD345" s="23"/>
      <c r="QQE345" s="23"/>
      <c r="QQF345" s="23"/>
      <c r="QQG345" s="23"/>
      <c r="QQH345" s="23"/>
      <c r="QQI345" s="23"/>
      <c r="QQJ345" s="23"/>
      <c r="QQK345" s="23"/>
      <c r="QQL345" s="23"/>
      <c r="QQM345" s="23"/>
      <c r="QQN345" s="23"/>
      <c r="QQO345" s="23"/>
      <c r="QQP345" s="23"/>
      <c r="QQQ345" s="23"/>
      <c r="QQR345" s="23"/>
      <c r="QQS345" s="23"/>
      <c r="QQT345" s="23"/>
      <c r="QQU345" s="23"/>
      <c r="QQV345" s="23"/>
      <c r="QQW345" s="23"/>
      <c r="QQX345" s="23"/>
      <c r="QQY345" s="23"/>
      <c r="QQZ345" s="23"/>
      <c r="QRA345" s="23"/>
      <c r="QRB345" s="23"/>
      <c r="QRC345" s="23"/>
      <c r="QRD345" s="23"/>
      <c r="QRE345" s="23"/>
      <c r="QRF345" s="23"/>
      <c r="QRG345" s="23"/>
      <c r="QRH345" s="23"/>
      <c r="QRI345" s="23"/>
      <c r="QRJ345" s="23"/>
      <c r="QRK345" s="23"/>
      <c r="QRL345" s="23"/>
      <c r="QRM345" s="23"/>
      <c r="QRN345" s="23"/>
      <c r="QRO345" s="23"/>
      <c r="QRP345" s="23"/>
      <c r="QRQ345" s="23"/>
      <c r="QRR345" s="23"/>
      <c r="QRS345" s="23"/>
      <c r="QRT345" s="23"/>
      <c r="QRU345" s="23"/>
      <c r="QRV345" s="23"/>
      <c r="QRW345" s="23"/>
      <c r="QRX345" s="23"/>
      <c r="QRY345" s="23"/>
      <c r="QRZ345" s="23"/>
      <c r="QSA345" s="23"/>
      <c r="QSB345" s="23"/>
      <c r="QSC345" s="23"/>
      <c r="QSD345" s="23"/>
      <c r="QSE345" s="23"/>
      <c r="QSF345" s="23"/>
      <c r="QSG345" s="23"/>
      <c r="QSH345" s="23"/>
      <c r="QSI345" s="23"/>
      <c r="QSJ345" s="23"/>
      <c r="QSK345" s="23"/>
      <c r="QSL345" s="23"/>
      <c r="QSM345" s="23"/>
      <c r="QSN345" s="23"/>
      <c r="QSO345" s="23"/>
      <c r="QSP345" s="23"/>
      <c r="QSQ345" s="23"/>
      <c r="QSR345" s="23"/>
      <c r="QSS345" s="23"/>
      <c r="QST345" s="23"/>
      <c r="QSU345" s="23"/>
      <c r="QSV345" s="23"/>
      <c r="QSW345" s="23"/>
      <c r="QSX345" s="23"/>
      <c r="QSY345" s="23"/>
      <c r="QSZ345" s="23"/>
      <c r="QTA345" s="23"/>
      <c r="QTB345" s="23"/>
      <c r="QTC345" s="23"/>
      <c r="QTD345" s="23"/>
      <c r="QTE345" s="23"/>
      <c r="QTF345" s="23"/>
      <c r="QTG345" s="23"/>
      <c r="QTH345" s="23"/>
      <c r="QTI345" s="23"/>
      <c r="QTJ345" s="23"/>
      <c r="QTK345" s="23"/>
      <c r="QTL345" s="23"/>
      <c r="QTM345" s="23"/>
      <c r="QTN345" s="23"/>
      <c r="QTO345" s="23"/>
      <c r="QTP345" s="23"/>
      <c r="QTQ345" s="23"/>
      <c r="QTR345" s="23"/>
      <c r="QTS345" s="23"/>
      <c r="QTT345" s="23"/>
      <c r="QTU345" s="23"/>
      <c r="QTV345" s="23"/>
      <c r="QTW345" s="23"/>
      <c r="QTX345" s="23"/>
      <c r="QTY345" s="23"/>
      <c r="QTZ345" s="23"/>
      <c r="QUA345" s="23"/>
      <c r="QUB345" s="23"/>
      <c r="QUC345" s="23"/>
      <c r="QUD345" s="23"/>
      <c r="QUE345" s="23"/>
      <c r="QUF345" s="23"/>
      <c r="QUG345" s="23"/>
      <c r="QUH345" s="23"/>
      <c r="QUI345" s="23"/>
      <c r="QUJ345" s="23"/>
      <c r="QUK345" s="23"/>
      <c r="QUL345" s="23"/>
      <c r="QUM345" s="23"/>
      <c r="QUN345" s="23"/>
      <c r="QUO345" s="23"/>
      <c r="QUP345" s="23"/>
      <c r="QUQ345" s="23"/>
      <c r="QUR345" s="23"/>
      <c r="QUS345" s="23"/>
      <c r="QUT345" s="23"/>
      <c r="QUU345" s="23"/>
      <c r="QUV345" s="23"/>
      <c r="QUW345" s="23"/>
      <c r="QUX345" s="23"/>
      <c r="QUY345" s="23"/>
      <c r="QUZ345" s="23"/>
      <c r="QVA345" s="23"/>
      <c r="QVB345" s="23"/>
      <c r="QVC345" s="23"/>
      <c r="QVD345" s="23"/>
      <c r="QVE345" s="23"/>
      <c r="QVF345" s="23"/>
      <c r="QVG345" s="23"/>
      <c r="QVH345" s="23"/>
      <c r="QVI345" s="23"/>
      <c r="QVJ345" s="23"/>
      <c r="QVK345" s="23"/>
      <c r="QVL345" s="23"/>
      <c r="QVM345" s="23"/>
      <c r="QVN345" s="23"/>
      <c r="QVO345" s="23"/>
      <c r="QVP345" s="23"/>
      <c r="QVQ345" s="23"/>
      <c r="QVR345" s="23"/>
      <c r="QVS345" s="23"/>
      <c r="QVT345" s="23"/>
      <c r="QVU345" s="23"/>
      <c r="QVV345" s="23"/>
      <c r="QVW345" s="23"/>
      <c r="QVX345" s="23"/>
      <c r="QVY345" s="23"/>
      <c r="QVZ345" s="23"/>
      <c r="QWA345" s="23"/>
      <c r="QWB345" s="23"/>
      <c r="QWC345" s="23"/>
      <c r="QWD345" s="23"/>
      <c r="QWE345" s="23"/>
      <c r="QWF345" s="23"/>
      <c r="QWG345" s="23"/>
      <c r="QWH345" s="23"/>
      <c r="QWI345" s="23"/>
      <c r="QWJ345" s="23"/>
      <c r="QWK345" s="23"/>
      <c r="QWL345" s="23"/>
      <c r="QWM345" s="23"/>
      <c r="QWN345" s="23"/>
      <c r="QWO345" s="23"/>
      <c r="QWP345" s="23"/>
      <c r="QWQ345" s="23"/>
      <c r="QWR345" s="23"/>
      <c r="QWS345" s="23"/>
      <c r="QWT345" s="23"/>
      <c r="QWU345" s="23"/>
      <c r="QWV345" s="23"/>
      <c r="QWW345" s="23"/>
      <c r="QWX345" s="23"/>
      <c r="QWY345" s="23"/>
      <c r="QWZ345" s="23"/>
      <c r="QXA345" s="23"/>
      <c r="QXB345" s="23"/>
      <c r="QXC345" s="23"/>
      <c r="QXD345" s="23"/>
      <c r="QXE345" s="23"/>
      <c r="QXF345" s="23"/>
      <c r="QXG345" s="23"/>
      <c r="QXH345" s="23"/>
      <c r="QXI345" s="23"/>
      <c r="QXJ345" s="23"/>
      <c r="QXK345" s="23"/>
      <c r="QXL345" s="23"/>
      <c r="QXM345" s="23"/>
      <c r="QXN345" s="23"/>
      <c r="QXO345" s="23"/>
      <c r="QXP345" s="23"/>
      <c r="QXQ345" s="23"/>
      <c r="QXR345" s="23"/>
      <c r="QXS345" s="23"/>
      <c r="QXT345" s="23"/>
      <c r="QXU345" s="23"/>
      <c r="QXV345" s="23"/>
      <c r="QXW345" s="23"/>
      <c r="QXX345" s="23"/>
      <c r="QXY345" s="23"/>
      <c r="QXZ345" s="23"/>
      <c r="QYA345" s="23"/>
      <c r="QYB345" s="23"/>
      <c r="QYC345" s="23"/>
      <c r="QYD345" s="23"/>
      <c r="QYE345" s="23"/>
      <c r="QYF345" s="23"/>
      <c r="QYG345" s="23"/>
      <c r="QYH345" s="23"/>
      <c r="QYI345" s="23"/>
      <c r="QYJ345" s="23"/>
      <c r="QYK345" s="23"/>
      <c r="QYL345" s="23"/>
      <c r="QYM345" s="23"/>
      <c r="QYN345" s="23"/>
      <c r="QYO345" s="23"/>
      <c r="QYP345" s="23"/>
      <c r="QYQ345" s="23"/>
      <c r="QYR345" s="23"/>
      <c r="QYS345" s="23"/>
      <c r="QYT345" s="23"/>
      <c r="QYU345" s="23"/>
      <c r="QYV345" s="23"/>
      <c r="QYW345" s="23"/>
      <c r="QYX345" s="23"/>
      <c r="QYY345" s="23"/>
      <c r="QYZ345" s="23"/>
      <c r="QZA345" s="23"/>
      <c r="QZB345" s="23"/>
      <c r="QZC345" s="23"/>
      <c r="QZD345" s="23"/>
      <c r="QZE345" s="23"/>
      <c r="QZF345" s="23"/>
      <c r="QZG345" s="23"/>
      <c r="QZH345" s="23"/>
      <c r="QZI345" s="23"/>
      <c r="QZJ345" s="23"/>
      <c r="QZK345" s="23"/>
      <c r="QZL345" s="23"/>
      <c r="QZM345" s="23"/>
      <c r="QZN345" s="23"/>
      <c r="QZO345" s="23"/>
      <c r="QZP345" s="23"/>
      <c r="QZQ345" s="23"/>
      <c r="QZR345" s="23"/>
      <c r="QZS345" s="23"/>
      <c r="QZT345" s="23"/>
      <c r="QZU345" s="23"/>
      <c r="QZV345" s="23"/>
      <c r="QZW345" s="23"/>
      <c r="QZX345" s="23"/>
      <c r="QZY345" s="23"/>
      <c r="QZZ345" s="23"/>
      <c r="RAA345" s="23"/>
      <c r="RAB345" s="23"/>
      <c r="RAC345" s="23"/>
      <c r="RAD345" s="23"/>
      <c r="RAE345" s="23"/>
      <c r="RAF345" s="23"/>
      <c r="RAG345" s="23"/>
      <c r="RAH345" s="23"/>
      <c r="RAI345" s="23"/>
      <c r="RAJ345" s="23"/>
      <c r="RAK345" s="23"/>
      <c r="RAL345" s="23"/>
      <c r="RAM345" s="23"/>
      <c r="RAN345" s="23"/>
      <c r="RAO345" s="23"/>
      <c r="RAP345" s="23"/>
      <c r="RAQ345" s="23"/>
      <c r="RAR345" s="23"/>
      <c r="RAS345" s="23"/>
      <c r="RAT345" s="23"/>
      <c r="RAU345" s="23"/>
      <c r="RAV345" s="23"/>
      <c r="RAW345" s="23"/>
      <c r="RAX345" s="23"/>
      <c r="RAY345" s="23"/>
      <c r="RAZ345" s="23"/>
      <c r="RBA345" s="23"/>
      <c r="RBB345" s="23"/>
      <c r="RBC345" s="23"/>
      <c r="RBD345" s="23"/>
      <c r="RBE345" s="23"/>
      <c r="RBF345" s="23"/>
      <c r="RBG345" s="23"/>
      <c r="RBH345" s="23"/>
      <c r="RBI345" s="23"/>
      <c r="RBJ345" s="23"/>
      <c r="RBK345" s="23"/>
      <c r="RBL345" s="23"/>
      <c r="RBM345" s="23"/>
      <c r="RBN345" s="23"/>
      <c r="RBO345" s="23"/>
      <c r="RBP345" s="23"/>
      <c r="RBQ345" s="23"/>
      <c r="RBR345" s="23"/>
      <c r="RBS345" s="23"/>
      <c r="RBT345" s="23"/>
      <c r="RBU345" s="23"/>
      <c r="RBV345" s="23"/>
      <c r="RBW345" s="23"/>
      <c r="RBX345" s="23"/>
      <c r="RBY345" s="23"/>
      <c r="RBZ345" s="23"/>
      <c r="RCA345" s="23"/>
      <c r="RCB345" s="23"/>
      <c r="RCC345" s="23"/>
      <c r="RCD345" s="23"/>
      <c r="RCE345" s="23"/>
      <c r="RCF345" s="23"/>
      <c r="RCG345" s="23"/>
      <c r="RCH345" s="23"/>
      <c r="RCI345" s="23"/>
      <c r="RCJ345" s="23"/>
      <c r="RCK345" s="23"/>
      <c r="RCL345" s="23"/>
      <c r="RCM345" s="23"/>
      <c r="RCN345" s="23"/>
      <c r="RCO345" s="23"/>
      <c r="RCP345" s="23"/>
      <c r="RCQ345" s="23"/>
      <c r="RCR345" s="23"/>
      <c r="RCS345" s="23"/>
      <c r="RCT345" s="23"/>
      <c r="RCU345" s="23"/>
      <c r="RCV345" s="23"/>
      <c r="RCW345" s="23"/>
      <c r="RCX345" s="23"/>
      <c r="RCY345" s="23"/>
      <c r="RCZ345" s="23"/>
      <c r="RDA345" s="23"/>
      <c r="RDB345" s="23"/>
      <c r="RDC345" s="23"/>
      <c r="RDD345" s="23"/>
      <c r="RDE345" s="23"/>
      <c r="RDF345" s="23"/>
      <c r="RDG345" s="23"/>
      <c r="RDH345" s="23"/>
      <c r="RDI345" s="23"/>
      <c r="RDJ345" s="23"/>
      <c r="RDK345" s="23"/>
      <c r="RDL345" s="23"/>
      <c r="RDM345" s="23"/>
      <c r="RDN345" s="23"/>
      <c r="RDO345" s="23"/>
      <c r="RDP345" s="23"/>
      <c r="RDQ345" s="23"/>
      <c r="RDR345" s="23"/>
      <c r="RDS345" s="23"/>
      <c r="RDT345" s="23"/>
      <c r="RDU345" s="23"/>
      <c r="RDV345" s="23"/>
      <c r="RDW345" s="23"/>
      <c r="RDX345" s="23"/>
      <c r="RDY345" s="23"/>
      <c r="RDZ345" s="23"/>
      <c r="REA345" s="23"/>
      <c r="REB345" s="23"/>
      <c r="REC345" s="23"/>
      <c r="RED345" s="23"/>
      <c r="REE345" s="23"/>
      <c r="REF345" s="23"/>
      <c r="REG345" s="23"/>
      <c r="REH345" s="23"/>
      <c r="REI345" s="23"/>
      <c r="REJ345" s="23"/>
      <c r="REK345" s="23"/>
      <c r="REL345" s="23"/>
      <c r="REM345" s="23"/>
      <c r="REN345" s="23"/>
      <c r="REO345" s="23"/>
      <c r="REP345" s="23"/>
      <c r="REQ345" s="23"/>
      <c r="RER345" s="23"/>
      <c r="RES345" s="23"/>
      <c r="RET345" s="23"/>
      <c r="REU345" s="23"/>
      <c r="REV345" s="23"/>
      <c r="REW345" s="23"/>
      <c r="REX345" s="23"/>
      <c r="REY345" s="23"/>
      <c r="REZ345" s="23"/>
      <c r="RFA345" s="23"/>
      <c r="RFB345" s="23"/>
      <c r="RFC345" s="23"/>
      <c r="RFD345" s="23"/>
      <c r="RFE345" s="23"/>
      <c r="RFF345" s="23"/>
      <c r="RFG345" s="23"/>
      <c r="RFH345" s="23"/>
      <c r="RFI345" s="23"/>
      <c r="RFJ345" s="23"/>
      <c r="RFK345" s="23"/>
      <c r="RFL345" s="23"/>
      <c r="RFM345" s="23"/>
      <c r="RFN345" s="23"/>
      <c r="RFO345" s="23"/>
      <c r="RFP345" s="23"/>
      <c r="RFQ345" s="23"/>
      <c r="RFR345" s="23"/>
      <c r="RFS345" s="23"/>
      <c r="RFT345" s="23"/>
      <c r="RFU345" s="23"/>
      <c r="RFV345" s="23"/>
      <c r="RFW345" s="23"/>
      <c r="RFX345" s="23"/>
      <c r="RFY345" s="23"/>
      <c r="RFZ345" s="23"/>
      <c r="RGA345" s="23"/>
      <c r="RGB345" s="23"/>
      <c r="RGC345" s="23"/>
      <c r="RGD345" s="23"/>
      <c r="RGE345" s="23"/>
      <c r="RGF345" s="23"/>
      <c r="RGG345" s="23"/>
      <c r="RGH345" s="23"/>
      <c r="RGI345" s="23"/>
      <c r="RGJ345" s="23"/>
      <c r="RGK345" s="23"/>
      <c r="RGL345" s="23"/>
      <c r="RGM345" s="23"/>
      <c r="RGN345" s="23"/>
      <c r="RGO345" s="23"/>
      <c r="RGP345" s="23"/>
      <c r="RGQ345" s="23"/>
      <c r="RGR345" s="23"/>
      <c r="RGS345" s="23"/>
      <c r="RGT345" s="23"/>
      <c r="RGU345" s="23"/>
      <c r="RGV345" s="23"/>
      <c r="RGW345" s="23"/>
      <c r="RGX345" s="23"/>
      <c r="RGY345" s="23"/>
      <c r="RGZ345" s="23"/>
      <c r="RHA345" s="23"/>
      <c r="RHB345" s="23"/>
      <c r="RHC345" s="23"/>
      <c r="RHD345" s="23"/>
      <c r="RHE345" s="23"/>
      <c r="RHF345" s="23"/>
      <c r="RHG345" s="23"/>
      <c r="RHH345" s="23"/>
      <c r="RHI345" s="23"/>
      <c r="RHJ345" s="23"/>
      <c r="RHK345" s="23"/>
      <c r="RHL345" s="23"/>
      <c r="RHM345" s="23"/>
      <c r="RHN345" s="23"/>
      <c r="RHO345" s="23"/>
      <c r="RHP345" s="23"/>
      <c r="RHQ345" s="23"/>
      <c r="RHR345" s="23"/>
      <c r="RHS345" s="23"/>
      <c r="RHT345" s="23"/>
      <c r="RHU345" s="23"/>
      <c r="RHV345" s="23"/>
      <c r="RHW345" s="23"/>
      <c r="RHX345" s="23"/>
      <c r="RHY345" s="23"/>
      <c r="RHZ345" s="23"/>
      <c r="RIA345" s="23"/>
      <c r="RIB345" s="23"/>
      <c r="RIC345" s="23"/>
      <c r="RID345" s="23"/>
      <c r="RIE345" s="23"/>
      <c r="RIF345" s="23"/>
      <c r="RIG345" s="23"/>
      <c r="RIH345" s="23"/>
      <c r="RII345" s="23"/>
      <c r="RIJ345" s="23"/>
      <c r="RIK345" s="23"/>
      <c r="RIL345" s="23"/>
      <c r="RIM345" s="23"/>
      <c r="RIN345" s="23"/>
      <c r="RIO345" s="23"/>
      <c r="RIP345" s="23"/>
      <c r="RIQ345" s="23"/>
      <c r="RIR345" s="23"/>
      <c r="RIS345" s="23"/>
      <c r="RIT345" s="23"/>
      <c r="RIU345" s="23"/>
      <c r="RIV345" s="23"/>
      <c r="RIW345" s="23"/>
      <c r="RIX345" s="23"/>
      <c r="RIY345" s="23"/>
      <c r="RIZ345" s="23"/>
      <c r="RJA345" s="23"/>
      <c r="RJB345" s="23"/>
      <c r="RJC345" s="23"/>
      <c r="RJD345" s="23"/>
      <c r="RJE345" s="23"/>
      <c r="RJF345" s="23"/>
      <c r="RJG345" s="23"/>
      <c r="RJH345" s="23"/>
      <c r="RJI345" s="23"/>
      <c r="RJJ345" s="23"/>
      <c r="RJK345" s="23"/>
      <c r="RJL345" s="23"/>
      <c r="RJM345" s="23"/>
      <c r="RJN345" s="23"/>
      <c r="RJO345" s="23"/>
      <c r="RJP345" s="23"/>
      <c r="RJQ345" s="23"/>
      <c r="RJR345" s="23"/>
      <c r="RJS345" s="23"/>
      <c r="RJT345" s="23"/>
      <c r="RJU345" s="23"/>
      <c r="RJV345" s="23"/>
      <c r="RJW345" s="23"/>
      <c r="RJX345" s="23"/>
      <c r="RJY345" s="23"/>
      <c r="RJZ345" s="23"/>
      <c r="RKA345" s="23"/>
      <c r="RKB345" s="23"/>
      <c r="RKC345" s="23"/>
      <c r="RKD345" s="23"/>
      <c r="RKE345" s="23"/>
      <c r="RKF345" s="23"/>
      <c r="RKG345" s="23"/>
      <c r="RKH345" s="23"/>
      <c r="RKI345" s="23"/>
      <c r="RKJ345" s="23"/>
      <c r="RKK345" s="23"/>
      <c r="RKL345" s="23"/>
      <c r="RKM345" s="23"/>
      <c r="RKN345" s="23"/>
      <c r="RKO345" s="23"/>
      <c r="RKP345" s="23"/>
      <c r="RKQ345" s="23"/>
      <c r="RKR345" s="23"/>
      <c r="RKS345" s="23"/>
      <c r="RKT345" s="23"/>
      <c r="RKU345" s="23"/>
      <c r="RKV345" s="23"/>
      <c r="RKW345" s="23"/>
      <c r="RKX345" s="23"/>
      <c r="RKY345" s="23"/>
      <c r="RKZ345" s="23"/>
      <c r="RLA345" s="23"/>
      <c r="RLB345" s="23"/>
      <c r="RLC345" s="23"/>
      <c r="RLD345" s="23"/>
      <c r="RLE345" s="23"/>
      <c r="RLF345" s="23"/>
      <c r="RLG345" s="23"/>
      <c r="RLH345" s="23"/>
      <c r="RLI345" s="23"/>
      <c r="RLJ345" s="23"/>
      <c r="RLK345" s="23"/>
      <c r="RLL345" s="23"/>
      <c r="RLM345" s="23"/>
      <c r="RLN345" s="23"/>
      <c r="RLO345" s="23"/>
      <c r="RLP345" s="23"/>
      <c r="RLQ345" s="23"/>
      <c r="RLR345" s="23"/>
      <c r="RLS345" s="23"/>
      <c r="RLT345" s="23"/>
      <c r="RLU345" s="23"/>
      <c r="RLV345" s="23"/>
      <c r="RLW345" s="23"/>
      <c r="RLX345" s="23"/>
      <c r="RLY345" s="23"/>
      <c r="RLZ345" s="23"/>
      <c r="RMA345" s="23"/>
      <c r="RMB345" s="23"/>
      <c r="RMC345" s="23"/>
      <c r="RMD345" s="23"/>
      <c r="RME345" s="23"/>
      <c r="RMF345" s="23"/>
      <c r="RMG345" s="23"/>
      <c r="RMH345" s="23"/>
      <c r="RMI345" s="23"/>
      <c r="RMJ345" s="23"/>
      <c r="RMK345" s="23"/>
      <c r="RML345" s="23"/>
      <c r="RMM345" s="23"/>
      <c r="RMN345" s="23"/>
      <c r="RMO345" s="23"/>
      <c r="RMP345" s="23"/>
      <c r="RMQ345" s="23"/>
      <c r="RMR345" s="23"/>
      <c r="RMS345" s="23"/>
      <c r="RMT345" s="23"/>
      <c r="RMU345" s="23"/>
      <c r="RMV345" s="23"/>
      <c r="RMW345" s="23"/>
      <c r="RMX345" s="23"/>
      <c r="RMY345" s="23"/>
      <c r="RMZ345" s="23"/>
      <c r="RNA345" s="23"/>
      <c r="RNB345" s="23"/>
      <c r="RNC345" s="23"/>
      <c r="RND345" s="23"/>
      <c r="RNE345" s="23"/>
      <c r="RNF345" s="23"/>
      <c r="RNG345" s="23"/>
      <c r="RNH345" s="23"/>
      <c r="RNI345" s="23"/>
      <c r="RNJ345" s="23"/>
      <c r="RNK345" s="23"/>
      <c r="RNL345" s="23"/>
      <c r="RNM345" s="23"/>
      <c r="RNN345" s="23"/>
      <c r="RNO345" s="23"/>
      <c r="RNP345" s="23"/>
      <c r="RNQ345" s="23"/>
      <c r="RNR345" s="23"/>
      <c r="RNS345" s="23"/>
      <c r="RNT345" s="23"/>
      <c r="RNU345" s="23"/>
      <c r="RNV345" s="23"/>
      <c r="RNW345" s="23"/>
      <c r="RNX345" s="23"/>
      <c r="RNY345" s="23"/>
      <c r="RNZ345" s="23"/>
      <c r="ROA345" s="23"/>
      <c r="ROB345" s="23"/>
      <c r="ROC345" s="23"/>
      <c r="ROD345" s="23"/>
      <c r="ROE345" s="23"/>
      <c r="ROF345" s="23"/>
      <c r="ROG345" s="23"/>
      <c r="ROH345" s="23"/>
      <c r="ROI345" s="23"/>
      <c r="ROJ345" s="23"/>
      <c r="ROK345" s="23"/>
      <c r="ROL345" s="23"/>
      <c r="ROM345" s="23"/>
      <c r="RON345" s="23"/>
      <c r="ROO345" s="23"/>
      <c r="ROP345" s="23"/>
      <c r="ROQ345" s="23"/>
      <c r="ROR345" s="23"/>
      <c r="ROS345" s="23"/>
      <c r="ROT345" s="23"/>
      <c r="ROU345" s="23"/>
      <c r="ROV345" s="23"/>
      <c r="ROW345" s="23"/>
      <c r="ROX345" s="23"/>
      <c r="ROY345" s="23"/>
      <c r="ROZ345" s="23"/>
      <c r="RPA345" s="23"/>
      <c r="RPB345" s="23"/>
      <c r="RPC345" s="23"/>
      <c r="RPD345" s="23"/>
      <c r="RPE345" s="23"/>
      <c r="RPF345" s="23"/>
      <c r="RPG345" s="23"/>
      <c r="RPH345" s="23"/>
      <c r="RPI345" s="23"/>
      <c r="RPJ345" s="23"/>
      <c r="RPK345" s="23"/>
      <c r="RPL345" s="23"/>
      <c r="RPM345" s="23"/>
      <c r="RPN345" s="23"/>
      <c r="RPO345" s="23"/>
      <c r="RPP345" s="23"/>
      <c r="RPQ345" s="23"/>
      <c r="RPR345" s="23"/>
      <c r="RPS345" s="23"/>
      <c r="RPT345" s="23"/>
      <c r="RPU345" s="23"/>
      <c r="RPV345" s="23"/>
      <c r="RPW345" s="23"/>
      <c r="RPX345" s="23"/>
      <c r="RPY345" s="23"/>
      <c r="RPZ345" s="23"/>
      <c r="RQA345" s="23"/>
      <c r="RQB345" s="23"/>
      <c r="RQC345" s="23"/>
      <c r="RQD345" s="23"/>
      <c r="RQE345" s="23"/>
      <c r="RQF345" s="23"/>
      <c r="RQG345" s="23"/>
      <c r="RQH345" s="23"/>
      <c r="RQI345" s="23"/>
      <c r="RQJ345" s="23"/>
      <c r="RQK345" s="23"/>
      <c r="RQL345" s="23"/>
      <c r="RQM345" s="23"/>
      <c r="RQN345" s="23"/>
      <c r="RQO345" s="23"/>
      <c r="RQP345" s="23"/>
      <c r="RQQ345" s="23"/>
      <c r="RQR345" s="23"/>
      <c r="RQS345" s="23"/>
      <c r="RQT345" s="23"/>
      <c r="RQU345" s="23"/>
      <c r="RQV345" s="23"/>
      <c r="RQW345" s="23"/>
      <c r="RQX345" s="23"/>
      <c r="RQY345" s="23"/>
      <c r="RQZ345" s="23"/>
      <c r="RRA345" s="23"/>
      <c r="RRB345" s="23"/>
      <c r="RRC345" s="23"/>
      <c r="RRD345" s="23"/>
      <c r="RRE345" s="23"/>
      <c r="RRF345" s="23"/>
      <c r="RRG345" s="23"/>
      <c r="RRH345" s="23"/>
      <c r="RRI345" s="23"/>
      <c r="RRJ345" s="23"/>
      <c r="RRK345" s="23"/>
      <c r="RRL345" s="23"/>
      <c r="RRM345" s="23"/>
      <c r="RRN345" s="23"/>
      <c r="RRO345" s="23"/>
      <c r="RRP345" s="23"/>
      <c r="RRQ345" s="23"/>
      <c r="RRR345" s="23"/>
      <c r="RRS345" s="23"/>
      <c r="RRT345" s="23"/>
      <c r="RRU345" s="23"/>
      <c r="RRV345" s="23"/>
      <c r="RRW345" s="23"/>
      <c r="RRX345" s="23"/>
      <c r="RRY345" s="23"/>
      <c r="RRZ345" s="23"/>
      <c r="RSA345" s="23"/>
      <c r="RSB345" s="23"/>
      <c r="RSC345" s="23"/>
      <c r="RSD345" s="23"/>
      <c r="RSE345" s="23"/>
      <c r="RSF345" s="23"/>
      <c r="RSG345" s="23"/>
      <c r="RSH345" s="23"/>
      <c r="RSI345" s="23"/>
      <c r="RSJ345" s="23"/>
      <c r="RSK345" s="23"/>
      <c r="RSL345" s="23"/>
      <c r="RSM345" s="23"/>
      <c r="RSN345" s="23"/>
      <c r="RSO345" s="23"/>
      <c r="RSP345" s="23"/>
      <c r="RSQ345" s="23"/>
      <c r="RSR345" s="23"/>
      <c r="RSS345" s="23"/>
      <c r="RST345" s="23"/>
      <c r="RSU345" s="23"/>
      <c r="RSV345" s="23"/>
      <c r="RSW345" s="23"/>
      <c r="RSX345" s="23"/>
      <c r="RSY345" s="23"/>
      <c r="RSZ345" s="23"/>
      <c r="RTA345" s="23"/>
      <c r="RTB345" s="23"/>
      <c r="RTC345" s="23"/>
      <c r="RTD345" s="23"/>
      <c r="RTE345" s="23"/>
      <c r="RTF345" s="23"/>
      <c r="RTG345" s="23"/>
      <c r="RTH345" s="23"/>
      <c r="RTI345" s="23"/>
      <c r="RTJ345" s="23"/>
      <c r="RTK345" s="23"/>
      <c r="RTL345" s="23"/>
      <c r="RTM345" s="23"/>
      <c r="RTN345" s="23"/>
      <c r="RTO345" s="23"/>
      <c r="RTP345" s="23"/>
      <c r="RTQ345" s="23"/>
      <c r="RTR345" s="23"/>
      <c r="RTS345" s="23"/>
      <c r="RTT345" s="23"/>
      <c r="RTU345" s="23"/>
      <c r="RTV345" s="23"/>
      <c r="RTW345" s="23"/>
      <c r="RTX345" s="23"/>
      <c r="RTY345" s="23"/>
      <c r="RTZ345" s="23"/>
      <c r="RUA345" s="23"/>
      <c r="RUB345" s="23"/>
      <c r="RUC345" s="23"/>
      <c r="RUD345" s="23"/>
      <c r="RUE345" s="23"/>
      <c r="RUF345" s="23"/>
      <c r="RUG345" s="23"/>
      <c r="RUH345" s="23"/>
      <c r="RUI345" s="23"/>
      <c r="RUJ345" s="23"/>
      <c r="RUK345" s="23"/>
      <c r="RUL345" s="23"/>
      <c r="RUM345" s="23"/>
      <c r="RUN345" s="23"/>
      <c r="RUO345" s="23"/>
      <c r="RUP345" s="23"/>
      <c r="RUQ345" s="23"/>
      <c r="RUR345" s="23"/>
      <c r="RUS345" s="23"/>
      <c r="RUT345" s="23"/>
      <c r="RUU345" s="23"/>
      <c r="RUV345" s="23"/>
      <c r="RUW345" s="23"/>
      <c r="RUX345" s="23"/>
      <c r="RUY345" s="23"/>
      <c r="RUZ345" s="23"/>
      <c r="RVA345" s="23"/>
      <c r="RVB345" s="23"/>
      <c r="RVC345" s="23"/>
      <c r="RVD345" s="23"/>
      <c r="RVE345" s="23"/>
      <c r="RVF345" s="23"/>
      <c r="RVG345" s="23"/>
      <c r="RVH345" s="23"/>
      <c r="RVI345" s="23"/>
      <c r="RVJ345" s="23"/>
      <c r="RVK345" s="23"/>
      <c r="RVL345" s="23"/>
      <c r="RVM345" s="23"/>
      <c r="RVN345" s="23"/>
      <c r="RVO345" s="23"/>
      <c r="RVP345" s="23"/>
      <c r="RVQ345" s="23"/>
      <c r="RVR345" s="23"/>
      <c r="RVS345" s="23"/>
      <c r="RVT345" s="23"/>
      <c r="RVU345" s="23"/>
      <c r="RVV345" s="23"/>
      <c r="RVW345" s="23"/>
      <c r="RVX345" s="23"/>
      <c r="RVY345" s="23"/>
      <c r="RVZ345" s="23"/>
      <c r="RWA345" s="23"/>
      <c r="RWB345" s="23"/>
      <c r="RWC345" s="23"/>
      <c r="RWD345" s="23"/>
      <c r="RWE345" s="23"/>
      <c r="RWF345" s="23"/>
      <c r="RWG345" s="23"/>
      <c r="RWH345" s="23"/>
      <c r="RWI345" s="23"/>
      <c r="RWJ345" s="23"/>
      <c r="RWK345" s="23"/>
      <c r="RWL345" s="23"/>
      <c r="RWM345" s="23"/>
      <c r="RWN345" s="23"/>
      <c r="RWO345" s="23"/>
      <c r="RWP345" s="23"/>
      <c r="RWQ345" s="23"/>
      <c r="RWR345" s="23"/>
      <c r="RWS345" s="23"/>
      <c r="RWT345" s="23"/>
      <c r="RWU345" s="23"/>
      <c r="RWV345" s="23"/>
      <c r="RWW345" s="23"/>
      <c r="RWX345" s="23"/>
      <c r="RWY345" s="23"/>
      <c r="RWZ345" s="23"/>
      <c r="RXA345" s="23"/>
      <c r="RXB345" s="23"/>
      <c r="RXC345" s="23"/>
      <c r="RXD345" s="23"/>
      <c r="RXE345" s="23"/>
      <c r="RXF345" s="23"/>
      <c r="RXG345" s="23"/>
      <c r="RXH345" s="23"/>
      <c r="RXI345" s="23"/>
      <c r="RXJ345" s="23"/>
      <c r="RXK345" s="23"/>
      <c r="RXL345" s="23"/>
      <c r="RXM345" s="23"/>
      <c r="RXN345" s="23"/>
      <c r="RXO345" s="23"/>
      <c r="RXP345" s="23"/>
      <c r="RXQ345" s="23"/>
      <c r="RXR345" s="23"/>
      <c r="RXS345" s="23"/>
      <c r="RXT345" s="23"/>
      <c r="RXU345" s="23"/>
      <c r="RXV345" s="23"/>
      <c r="RXW345" s="23"/>
      <c r="RXX345" s="23"/>
      <c r="RXY345" s="23"/>
      <c r="RXZ345" s="23"/>
      <c r="RYA345" s="23"/>
      <c r="RYB345" s="23"/>
      <c r="RYC345" s="23"/>
      <c r="RYD345" s="23"/>
      <c r="RYE345" s="23"/>
      <c r="RYF345" s="23"/>
      <c r="RYG345" s="23"/>
      <c r="RYH345" s="23"/>
      <c r="RYI345" s="23"/>
      <c r="RYJ345" s="23"/>
      <c r="RYK345" s="23"/>
      <c r="RYL345" s="23"/>
      <c r="RYM345" s="23"/>
      <c r="RYN345" s="23"/>
      <c r="RYO345" s="23"/>
      <c r="RYP345" s="23"/>
      <c r="RYQ345" s="23"/>
      <c r="RYR345" s="23"/>
      <c r="RYS345" s="23"/>
      <c r="RYT345" s="23"/>
      <c r="RYU345" s="23"/>
      <c r="RYV345" s="23"/>
      <c r="RYW345" s="23"/>
      <c r="RYX345" s="23"/>
      <c r="RYY345" s="23"/>
      <c r="RYZ345" s="23"/>
      <c r="RZA345" s="23"/>
      <c r="RZB345" s="23"/>
      <c r="RZC345" s="23"/>
      <c r="RZD345" s="23"/>
      <c r="RZE345" s="23"/>
      <c r="RZF345" s="23"/>
      <c r="RZG345" s="23"/>
      <c r="RZH345" s="23"/>
      <c r="RZI345" s="23"/>
      <c r="RZJ345" s="23"/>
      <c r="RZK345" s="23"/>
      <c r="RZL345" s="23"/>
      <c r="RZM345" s="23"/>
      <c r="RZN345" s="23"/>
      <c r="RZO345" s="23"/>
      <c r="RZP345" s="23"/>
      <c r="RZQ345" s="23"/>
      <c r="RZR345" s="23"/>
      <c r="RZS345" s="23"/>
      <c r="RZT345" s="23"/>
      <c r="RZU345" s="23"/>
      <c r="RZV345" s="23"/>
      <c r="RZW345" s="23"/>
      <c r="RZX345" s="23"/>
      <c r="RZY345" s="23"/>
      <c r="RZZ345" s="23"/>
      <c r="SAA345" s="23"/>
      <c r="SAB345" s="23"/>
      <c r="SAC345" s="23"/>
      <c r="SAD345" s="23"/>
      <c r="SAE345" s="23"/>
      <c r="SAF345" s="23"/>
      <c r="SAG345" s="23"/>
      <c r="SAH345" s="23"/>
      <c r="SAI345" s="23"/>
      <c r="SAJ345" s="23"/>
      <c r="SAK345" s="23"/>
      <c r="SAL345" s="23"/>
      <c r="SAM345" s="23"/>
      <c r="SAN345" s="23"/>
      <c r="SAO345" s="23"/>
      <c r="SAP345" s="23"/>
      <c r="SAQ345" s="23"/>
      <c r="SAR345" s="23"/>
      <c r="SAS345" s="23"/>
      <c r="SAT345" s="23"/>
      <c r="SAU345" s="23"/>
      <c r="SAV345" s="23"/>
      <c r="SAW345" s="23"/>
      <c r="SAX345" s="23"/>
      <c r="SAY345" s="23"/>
      <c r="SAZ345" s="23"/>
      <c r="SBA345" s="23"/>
      <c r="SBB345" s="23"/>
      <c r="SBC345" s="23"/>
      <c r="SBD345" s="23"/>
      <c r="SBE345" s="23"/>
      <c r="SBF345" s="23"/>
      <c r="SBG345" s="23"/>
      <c r="SBH345" s="23"/>
      <c r="SBI345" s="23"/>
      <c r="SBJ345" s="23"/>
      <c r="SBK345" s="23"/>
      <c r="SBL345" s="23"/>
      <c r="SBM345" s="23"/>
      <c r="SBN345" s="23"/>
      <c r="SBO345" s="23"/>
      <c r="SBP345" s="23"/>
      <c r="SBQ345" s="23"/>
      <c r="SBR345" s="23"/>
      <c r="SBS345" s="23"/>
      <c r="SBT345" s="23"/>
      <c r="SBU345" s="23"/>
      <c r="SBV345" s="23"/>
      <c r="SBW345" s="23"/>
      <c r="SBX345" s="23"/>
      <c r="SBY345" s="23"/>
      <c r="SBZ345" s="23"/>
      <c r="SCA345" s="23"/>
      <c r="SCB345" s="23"/>
      <c r="SCC345" s="23"/>
      <c r="SCD345" s="23"/>
      <c r="SCE345" s="23"/>
      <c r="SCF345" s="23"/>
      <c r="SCG345" s="23"/>
      <c r="SCH345" s="23"/>
      <c r="SCI345" s="23"/>
      <c r="SCJ345" s="23"/>
      <c r="SCK345" s="23"/>
      <c r="SCL345" s="23"/>
      <c r="SCM345" s="23"/>
      <c r="SCN345" s="23"/>
      <c r="SCO345" s="23"/>
      <c r="SCP345" s="23"/>
      <c r="SCQ345" s="23"/>
      <c r="SCR345" s="23"/>
      <c r="SCS345" s="23"/>
      <c r="SCT345" s="23"/>
      <c r="SCU345" s="23"/>
      <c r="SCV345" s="23"/>
      <c r="SCW345" s="23"/>
      <c r="SCX345" s="23"/>
      <c r="SCY345" s="23"/>
      <c r="SCZ345" s="23"/>
      <c r="SDA345" s="23"/>
      <c r="SDB345" s="23"/>
      <c r="SDC345" s="23"/>
      <c r="SDD345" s="23"/>
      <c r="SDE345" s="23"/>
      <c r="SDF345" s="23"/>
      <c r="SDG345" s="23"/>
      <c r="SDH345" s="23"/>
      <c r="SDI345" s="23"/>
      <c r="SDJ345" s="23"/>
      <c r="SDK345" s="23"/>
      <c r="SDL345" s="23"/>
      <c r="SDM345" s="23"/>
      <c r="SDN345" s="23"/>
      <c r="SDO345" s="23"/>
      <c r="SDP345" s="23"/>
      <c r="SDQ345" s="23"/>
      <c r="SDR345" s="23"/>
      <c r="SDS345" s="23"/>
      <c r="SDT345" s="23"/>
      <c r="SDU345" s="23"/>
      <c r="SDV345" s="23"/>
      <c r="SDW345" s="23"/>
      <c r="SDX345" s="23"/>
      <c r="SDY345" s="23"/>
      <c r="SDZ345" s="23"/>
      <c r="SEA345" s="23"/>
      <c r="SEB345" s="23"/>
      <c r="SEC345" s="23"/>
      <c r="SED345" s="23"/>
      <c r="SEE345" s="23"/>
      <c r="SEF345" s="23"/>
      <c r="SEG345" s="23"/>
      <c r="SEH345" s="23"/>
      <c r="SEI345" s="23"/>
      <c r="SEJ345" s="23"/>
      <c r="SEK345" s="23"/>
      <c r="SEL345" s="23"/>
      <c r="SEM345" s="23"/>
      <c r="SEN345" s="23"/>
      <c r="SEO345" s="23"/>
      <c r="SEP345" s="23"/>
      <c r="SEQ345" s="23"/>
      <c r="SER345" s="23"/>
      <c r="SES345" s="23"/>
      <c r="SET345" s="23"/>
      <c r="SEU345" s="23"/>
      <c r="SEV345" s="23"/>
      <c r="SEW345" s="23"/>
      <c r="SEX345" s="23"/>
      <c r="SEY345" s="23"/>
      <c r="SEZ345" s="23"/>
      <c r="SFA345" s="23"/>
      <c r="SFB345" s="23"/>
      <c r="SFC345" s="23"/>
      <c r="SFD345" s="23"/>
      <c r="SFE345" s="23"/>
      <c r="SFF345" s="23"/>
      <c r="SFG345" s="23"/>
      <c r="SFH345" s="23"/>
      <c r="SFI345" s="23"/>
      <c r="SFJ345" s="23"/>
      <c r="SFK345" s="23"/>
      <c r="SFL345" s="23"/>
      <c r="SFM345" s="23"/>
      <c r="SFN345" s="23"/>
      <c r="SFO345" s="23"/>
      <c r="SFP345" s="23"/>
      <c r="SFQ345" s="23"/>
      <c r="SFR345" s="23"/>
      <c r="SFS345" s="23"/>
      <c r="SFT345" s="23"/>
      <c r="SFU345" s="23"/>
      <c r="SFV345" s="23"/>
      <c r="SFW345" s="23"/>
      <c r="SFX345" s="23"/>
      <c r="SFY345" s="23"/>
      <c r="SFZ345" s="23"/>
      <c r="SGA345" s="23"/>
      <c r="SGB345" s="23"/>
      <c r="SGC345" s="23"/>
      <c r="SGD345" s="23"/>
      <c r="SGE345" s="23"/>
      <c r="SGF345" s="23"/>
      <c r="SGG345" s="23"/>
      <c r="SGH345" s="23"/>
      <c r="SGI345" s="23"/>
      <c r="SGJ345" s="23"/>
      <c r="SGK345" s="23"/>
      <c r="SGL345" s="23"/>
      <c r="SGM345" s="23"/>
      <c r="SGN345" s="23"/>
      <c r="SGO345" s="23"/>
      <c r="SGP345" s="23"/>
      <c r="SGQ345" s="23"/>
      <c r="SGR345" s="23"/>
      <c r="SGS345" s="23"/>
      <c r="SGT345" s="23"/>
      <c r="SGU345" s="23"/>
      <c r="SGV345" s="23"/>
      <c r="SGW345" s="23"/>
      <c r="SGX345" s="23"/>
      <c r="SGY345" s="23"/>
      <c r="SGZ345" s="23"/>
      <c r="SHA345" s="23"/>
      <c r="SHB345" s="23"/>
      <c r="SHC345" s="23"/>
      <c r="SHD345" s="23"/>
      <c r="SHE345" s="23"/>
      <c r="SHF345" s="23"/>
      <c r="SHG345" s="23"/>
      <c r="SHH345" s="23"/>
      <c r="SHI345" s="23"/>
      <c r="SHJ345" s="23"/>
      <c r="SHK345" s="23"/>
      <c r="SHL345" s="23"/>
      <c r="SHM345" s="23"/>
      <c r="SHN345" s="23"/>
      <c r="SHO345" s="23"/>
      <c r="SHP345" s="23"/>
      <c r="SHQ345" s="23"/>
      <c r="SHR345" s="23"/>
      <c r="SHS345" s="23"/>
      <c r="SHT345" s="23"/>
      <c r="SHU345" s="23"/>
      <c r="SHV345" s="23"/>
      <c r="SHW345" s="23"/>
      <c r="SHX345" s="23"/>
      <c r="SHY345" s="23"/>
      <c r="SHZ345" s="23"/>
      <c r="SIA345" s="23"/>
      <c r="SIB345" s="23"/>
      <c r="SIC345" s="23"/>
      <c r="SID345" s="23"/>
      <c r="SIE345" s="23"/>
      <c r="SIF345" s="23"/>
      <c r="SIG345" s="23"/>
      <c r="SIH345" s="23"/>
      <c r="SII345" s="23"/>
      <c r="SIJ345" s="23"/>
      <c r="SIK345" s="23"/>
      <c r="SIL345" s="23"/>
      <c r="SIM345" s="23"/>
      <c r="SIN345" s="23"/>
      <c r="SIO345" s="23"/>
      <c r="SIP345" s="23"/>
      <c r="SIQ345" s="23"/>
      <c r="SIR345" s="23"/>
      <c r="SIS345" s="23"/>
      <c r="SIT345" s="23"/>
      <c r="SIU345" s="23"/>
      <c r="SIV345" s="23"/>
      <c r="SIW345" s="23"/>
      <c r="SIX345" s="23"/>
      <c r="SIY345" s="23"/>
      <c r="SIZ345" s="23"/>
      <c r="SJA345" s="23"/>
      <c r="SJB345" s="23"/>
      <c r="SJC345" s="23"/>
      <c r="SJD345" s="23"/>
      <c r="SJE345" s="23"/>
      <c r="SJF345" s="23"/>
      <c r="SJG345" s="23"/>
      <c r="SJH345" s="23"/>
      <c r="SJI345" s="23"/>
      <c r="SJJ345" s="23"/>
      <c r="SJK345" s="23"/>
      <c r="SJL345" s="23"/>
      <c r="SJM345" s="23"/>
      <c r="SJN345" s="23"/>
      <c r="SJO345" s="23"/>
      <c r="SJP345" s="23"/>
      <c r="SJQ345" s="23"/>
      <c r="SJR345" s="23"/>
      <c r="SJS345" s="23"/>
      <c r="SJT345" s="23"/>
      <c r="SJU345" s="23"/>
      <c r="SJV345" s="23"/>
      <c r="SJW345" s="23"/>
      <c r="SJX345" s="23"/>
      <c r="SJY345" s="23"/>
      <c r="SJZ345" s="23"/>
      <c r="SKA345" s="23"/>
      <c r="SKB345" s="23"/>
      <c r="SKC345" s="23"/>
      <c r="SKD345" s="23"/>
      <c r="SKE345" s="23"/>
      <c r="SKF345" s="23"/>
      <c r="SKG345" s="23"/>
      <c r="SKH345" s="23"/>
      <c r="SKI345" s="23"/>
      <c r="SKJ345" s="23"/>
      <c r="SKK345" s="23"/>
      <c r="SKL345" s="23"/>
      <c r="SKM345" s="23"/>
      <c r="SKN345" s="23"/>
      <c r="SKO345" s="23"/>
      <c r="SKP345" s="23"/>
      <c r="SKQ345" s="23"/>
      <c r="SKR345" s="23"/>
      <c r="SKS345" s="23"/>
      <c r="SKT345" s="23"/>
      <c r="SKU345" s="23"/>
      <c r="SKV345" s="23"/>
      <c r="SKW345" s="23"/>
      <c r="SKX345" s="23"/>
      <c r="SKY345" s="23"/>
      <c r="SKZ345" s="23"/>
      <c r="SLA345" s="23"/>
      <c r="SLB345" s="23"/>
      <c r="SLC345" s="23"/>
      <c r="SLD345" s="23"/>
      <c r="SLE345" s="23"/>
      <c r="SLF345" s="23"/>
      <c r="SLG345" s="23"/>
      <c r="SLH345" s="23"/>
      <c r="SLI345" s="23"/>
      <c r="SLJ345" s="23"/>
      <c r="SLK345" s="23"/>
      <c r="SLL345" s="23"/>
      <c r="SLM345" s="23"/>
      <c r="SLN345" s="23"/>
      <c r="SLO345" s="23"/>
      <c r="SLP345" s="23"/>
      <c r="SLQ345" s="23"/>
      <c r="SLR345" s="23"/>
      <c r="SLS345" s="23"/>
      <c r="SLT345" s="23"/>
      <c r="SLU345" s="23"/>
      <c r="SLV345" s="23"/>
      <c r="SLW345" s="23"/>
      <c r="SLX345" s="23"/>
      <c r="SLY345" s="23"/>
      <c r="SLZ345" s="23"/>
      <c r="SMA345" s="23"/>
      <c r="SMB345" s="23"/>
      <c r="SMC345" s="23"/>
      <c r="SMD345" s="23"/>
      <c r="SME345" s="23"/>
      <c r="SMF345" s="23"/>
      <c r="SMG345" s="23"/>
      <c r="SMH345" s="23"/>
      <c r="SMI345" s="23"/>
      <c r="SMJ345" s="23"/>
      <c r="SMK345" s="23"/>
      <c r="SML345" s="23"/>
      <c r="SMM345" s="23"/>
      <c r="SMN345" s="23"/>
      <c r="SMO345" s="23"/>
      <c r="SMP345" s="23"/>
      <c r="SMQ345" s="23"/>
      <c r="SMR345" s="23"/>
      <c r="SMS345" s="23"/>
      <c r="SMT345" s="23"/>
      <c r="SMU345" s="23"/>
      <c r="SMV345" s="23"/>
      <c r="SMW345" s="23"/>
      <c r="SMX345" s="23"/>
      <c r="SMY345" s="23"/>
      <c r="SMZ345" s="23"/>
      <c r="SNA345" s="23"/>
      <c r="SNB345" s="23"/>
      <c r="SNC345" s="23"/>
      <c r="SND345" s="23"/>
      <c r="SNE345" s="23"/>
      <c r="SNF345" s="23"/>
      <c r="SNG345" s="23"/>
      <c r="SNH345" s="23"/>
      <c r="SNI345" s="23"/>
      <c r="SNJ345" s="23"/>
      <c r="SNK345" s="23"/>
      <c r="SNL345" s="23"/>
      <c r="SNM345" s="23"/>
      <c r="SNN345" s="23"/>
      <c r="SNO345" s="23"/>
      <c r="SNP345" s="23"/>
      <c r="SNQ345" s="23"/>
      <c r="SNR345" s="23"/>
      <c r="SNS345" s="23"/>
      <c r="SNT345" s="23"/>
      <c r="SNU345" s="23"/>
      <c r="SNV345" s="23"/>
      <c r="SNW345" s="23"/>
      <c r="SNX345" s="23"/>
      <c r="SNY345" s="23"/>
      <c r="SNZ345" s="23"/>
      <c r="SOA345" s="23"/>
      <c r="SOB345" s="23"/>
      <c r="SOC345" s="23"/>
      <c r="SOD345" s="23"/>
      <c r="SOE345" s="23"/>
      <c r="SOF345" s="23"/>
      <c r="SOG345" s="23"/>
      <c r="SOH345" s="23"/>
      <c r="SOI345" s="23"/>
      <c r="SOJ345" s="23"/>
      <c r="SOK345" s="23"/>
      <c r="SOL345" s="23"/>
      <c r="SOM345" s="23"/>
      <c r="SON345" s="23"/>
      <c r="SOO345" s="23"/>
      <c r="SOP345" s="23"/>
      <c r="SOQ345" s="23"/>
      <c r="SOR345" s="23"/>
      <c r="SOS345" s="23"/>
      <c r="SOT345" s="23"/>
      <c r="SOU345" s="23"/>
      <c r="SOV345" s="23"/>
      <c r="SOW345" s="23"/>
      <c r="SOX345" s="23"/>
      <c r="SOY345" s="23"/>
      <c r="SOZ345" s="23"/>
      <c r="SPA345" s="23"/>
      <c r="SPB345" s="23"/>
      <c r="SPC345" s="23"/>
      <c r="SPD345" s="23"/>
      <c r="SPE345" s="23"/>
      <c r="SPF345" s="23"/>
      <c r="SPG345" s="23"/>
      <c r="SPH345" s="23"/>
      <c r="SPI345" s="23"/>
      <c r="SPJ345" s="23"/>
      <c r="SPK345" s="23"/>
      <c r="SPL345" s="23"/>
      <c r="SPM345" s="23"/>
      <c r="SPN345" s="23"/>
      <c r="SPO345" s="23"/>
      <c r="SPP345" s="23"/>
      <c r="SPQ345" s="23"/>
      <c r="SPR345" s="23"/>
      <c r="SPS345" s="23"/>
      <c r="SPT345" s="23"/>
      <c r="SPU345" s="23"/>
      <c r="SPV345" s="23"/>
      <c r="SPW345" s="23"/>
      <c r="SPX345" s="23"/>
      <c r="SPY345" s="23"/>
      <c r="SPZ345" s="23"/>
      <c r="SQA345" s="23"/>
      <c r="SQB345" s="23"/>
      <c r="SQC345" s="23"/>
      <c r="SQD345" s="23"/>
      <c r="SQE345" s="23"/>
      <c r="SQF345" s="23"/>
      <c r="SQG345" s="23"/>
      <c r="SQH345" s="23"/>
      <c r="SQI345" s="23"/>
      <c r="SQJ345" s="23"/>
      <c r="SQK345" s="23"/>
      <c r="SQL345" s="23"/>
      <c r="SQM345" s="23"/>
      <c r="SQN345" s="23"/>
      <c r="SQO345" s="23"/>
      <c r="SQP345" s="23"/>
      <c r="SQQ345" s="23"/>
      <c r="SQR345" s="23"/>
      <c r="SQS345" s="23"/>
      <c r="SQT345" s="23"/>
      <c r="SQU345" s="23"/>
      <c r="SQV345" s="23"/>
      <c r="SQW345" s="23"/>
      <c r="SQX345" s="23"/>
      <c r="SQY345" s="23"/>
      <c r="SQZ345" s="23"/>
      <c r="SRA345" s="23"/>
      <c r="SRB345" s="23"/>
      <c r="SRC345" s="23"/>
      <c r="SRD345" s="23"/>
      <c r="SRE345" s="23"/>
      <c r="SRF345" s="23"/>
      <c r="SRG345" s="23"/>
      <c r="SRH345" s="23"/>
      <c r="SRI345" s="23"/>
      <c r="SRJ345" s="23"/>
      <c r="SRK345" s="23"/>
      <c r="SRL345" s="23"/>
      <c r="SRM345" s="23"/>
      <c r="SRN345" s="23"/>
      <c r="SRO345" s="23"/>
      <c r="SRP345" s="23"/>
      <c r="SRQ345" s="23"/>
      <c r="SRR345" s="23"/>
      <c r="SRS345" s="23"/>
      <c r="SRT345" s="23"/>
      <c r="SRU345" s="23"/>
      <c r="SRV345" s="23"/>
      <c r="SRW345" s="23"/>
      <c r="SRX345" s="23"/>
      <c r="SRY345" s="23"/>
      <c r="SRZ345" s="23"/>
      <c r="SSA345" s="23"/>
      <c r="SSB345" s="23"/>
      <c r="SSC345" s="23"/>
      <c r="SSD345" s="23"/>
      <c r="SSE345" s="23"/>
      <c r="SSF345" s="23"/>
      <c r="SSG345" s="23"/>
      <c r="SSH345" s="23"/>
      <c r="SSI345" s="23"/>
      <c r="SSJ345" s="23"/>
      <c r="SSK345" s="23"/>
      <c r="SSL345" s="23"/>
      <c r="SSM345" s="23"/>
      <c r="SSN345" s="23"/>
      <c r="SSO345" s="23"/>
      <c r="SSP345" s="23"/>
      <c r="SSQ345" s="23"/>
      <c r="SSR345" s="23"/>
      <c r="SSS345" s="23"/>
      <c r="SST345" s="23"/>
      <c r="SSU345" s="23"/>
      <c r="SSV345" s="23"/>
      <c r="SSW345" s="23"/>
      <c r="SSX345" s="23"/>
      <c r="SSY345" s="23"/>
      <c r="SSZ345" s="23"/>
      <c r="STA345" s="23"/>
      <c r="STB345" s="23"/>
      <c r="STC345" s="23"/>
      <c r="STD345" s="23"/>
      <c r="STE345" s="23"/>
      <c r="STF345" s="23"/>
      <c r="STG345" s="23"/>
      <c r="STH345" s="23"/>
      <c r="STI345" s="23"/>
      <c r="STJ345" s="23"/>
      <c r="STK345" s="23"/>
      <c r="STL345" s="23"/>
      <c r="STM345" s="23"/>
      <c r="STN345" s="23"/>
      <c r="STO345" s="23"/>
      <c r="STP345" s="23"/>
      <c r="STQ345" s="23"/>
      <c r="STR345" s="23"/>
      <c r="STS345" s="23"/>
      <c r="STT345" s="23"/>
      <c r="STU345" s="23"/>
      <c r="STV345" s="23"/>
      <c r="STW345" s="23"/>
      <c r="STX345" s="23"/>
      <c r="STY345" s="23"/>
      <c r="STZ345" s="23"/>
      <c r="SUA345" s="23"/>
      <c r="SUB345" s="23"/>
      <c r="SUC345" s="23"/>
      <c r="SUD345" s="23"/>
      <c r="SUE345" s="23"/>
      <c r="SUF345" s="23"/>
      <c r="SUG345" s="23"/>
      <c r="SUH345" s="23"/>
      <c r="SUI345" s="23"/>
      <c r="SUJ345" s="23"/>
      <c r="SUK345" s="23"/>
      <c r="SUL345" s="23"/>
      <c r="SUM345" s="23"/>
      <c r="SUN345" s="23"/>
      <c r="SUO345" s="23"/>
      <c r="SUP345" s="23"/>
      <c r="SUQ345" s="23"/>
      <c r="SUR345" s="23"/>
      <c r="SUS345" s="23"/>
      <c r="SUT345" s="23"/>
      <c r="SUU345" s="23"/>
      <c r="SUV345" s="23"/>
      <c r="SUW345" s="23"/>
      <c r="SUX345" s="23"/>
      <c r="SUY345" s="23"/>
      <c r="SUZ345" s="23"/>
      <c r="SVA345" s="23"/>
      <c r="SVB345" s="23"/>
      <c r="SVC345" s="23"/>
      <c r="SVD345" s="23"/>
      <c r="SVE345" s="23"/>
      <c r="SVF345" s="23"/>
      <c r="SVG345" s="23"/>
      <c r="SVH345" s="23"/>
      <c r="SVI345" s="23"/>
      <c r="SVJ345" s="23"/>
      <c r="SVK345" s="23"/>
      <c r="SVL345" s="23"/>
      <c r="SVM345" s="23"/>
      <c r="SVN345" s="23"/>
      <c r="SVO345" s="23"/>
      <c r="SVP345" s="23"/>
      <c r="SVQ345" s="23"/>
      <c r="SVR345" s="23"/>
      <c r="SVS345" s="23"/>
      <c r="SVT345" s="23"/>
      <c r="SVU345" s="23"/>
      <c r="SVV345" s="23"/>
      <c r="SVW345" s="23"/>
      <c r="SVX345" s="23"/>
      <c r="SVY345" s="23"/>
      <c r="SVZ345" s="23"/>
      <c r="SWA345" s="23"/>
      <c r="SWB345" s="23"/>
      <c r="SWC345" s="23"/>
      <c r="SWD345" s="23"/>
      <c r="SWE345" s="23"/>
      <c r="SWF345" s="23"/>
      <c r="SWG345" s="23"/>
      <c r="SWH345" s="23"/>
      <c r="SWI345" s="23"/>
      <c r="SWJ345" s="23"/>
      <c r="SWK345" s="23"/>
      <c r="SWL345" s="23"/>
      <c r="SWM345" s="23"/>
      <c r="SWN345" s="23"/>
      <c r="SWO345" s="23"/>
      <c r="SWP345" s="23"/>
      <c r="SWQ345" s="23"/>
      <c r="SWR345" s="23"/>
      <c r="SWS345" s="23"/>
      <c r="SWT345" s="23"/>
      <c r="SWU345" s="23"/>
      <c r="SWV345" s="23"/>
      <c r="SWW345" s="23"/>
      <c r="SWX345" s="23"/>
      <c r="SWY345" s="23"/>
      <c r="SWZ345" s="23"/>
      <c r="SXA345" s="23"/>
      <c r="SXB345" s="23"/>
      <c r="SXC345" s="23"/>
      <c r="SXD345" s="23"/>
      <c r="SXE345" s="23"/>
      <c r="SXF345" s="23"/>
      <c r="SXG345" s="23"/>
      <c r="SXH345" s="23"/>
      <c r="SXI345" s="23"/>
      <c r="SXJ345" s="23"/>
      <c r="SXK345" s="23"/>
      <c r="SXL345" s="23"/>
      <c r="SXM345" s="23"/>
      <c r="SXN345" s="23"/>
      <c r="SXO345" s="23"/>
      <c r="SXP345" s="23"/>
      <c r="SXQ345" s="23"/>
      <c r="SXR345" s="23"/>
      <c r="SXS345" s="23"/>
      <c r="SXT345" s="23"/>
      <c r="SXU345" s="23"/>
      <c r="SXV345" s="23"/>
      <c r="SXW345" s="23"/>
      <c r="SXX345" s="23"/>
      <c r="SXY345" s="23"/>
      <c r="SXZ345" s="23"/>
      <c r="SYA345" s="23"/>
      <c r="SYB345" s="23"/>
      <c r="SYC345" s="23"/>
      <c r="SYD345" s="23"/>
      <c r="SYE345" s="23"/>
      <c r="SYF345" s="23"/>
      <c r="SYG345" s="23"/>
      <c r="SYH345" s="23"/>
      <c r="SYI345" s="23"/>
      <c r="SYJ345" s="23"/>
      <c r="SYK345" s="23"/>
      <c r="SYL345" s="23"/>
      <c r="SYM345" s="23"/>
      <c r="SYN345" s="23"/>
      <c r="SYO345" s="23"/>
      <c r="SYP345" s="23"/>
      <c r="SYQ345" s="23"/>
      <c r="SYR345" s="23"/>
      <c r="SYS345" s="23"/>
      <c r="SYT345" s="23"/>
      <c r="SYU345" s="23"/>
      <c r="SYV345" s="23"/>
      <c r="SYW345" s="23"/>
      <c r="SYX345" s="23"/>
      <c r="SYY345" s="23"/>
      <c r="SYZ345" s="23"/>
      <c r="SZA345" s="23"/>
      <c r="SZB345" s="23"/>
      <c r="SZC345" s="23"/>
      <c r="SZD345" s="23"/>
      <c r="SZE345" s="23"/>
      <c r="SZF345" s="23"/>
      <c r="SZG345" s="23"/>
      <c r="SZH345" s="23"/>
      <c r="SZI345" s="23"/>
      <c r="SZJ345" s="23"/>
      <c r="SZK345" s="23"/>
      <c r="SZL345" s="23"/>
      <c r="SZM345" s="23"/>
      <c r="SZN345" s="23"/>
      <c r="SZO345" s="23"/>
      <c r="SZP345" s="23"/>
      <c r="SZQ345" s="23"/>
      <c r="SZR345" s="23"/>
      <c r="SZS345" s="23"/>
      <c r="SZT345" s="23"/>
      <c r="SZU345" s="23"/>
      <c r="SZV345" s="23"/>
      <c r="SZW345" s="23"/>
      <c r="SZX345" s="23"/>
      <c r="SZY345" s="23"/>
      <c r="SZZ345" s="23"/>
      <c r="TAA345" s="23"/>
      <c r="TAB345" s="23"/>
      <c r="TAC345" s="23"/>
      <c r="TAD345" s="23"/>
      <c r="TAE345" s="23"/>
      <c r="TAF345" s="23"/>
      <c r="TAG345" s="23"/>
      <c r="TAH345" s="23"/>
      <c r="TAI345" s="23"/>
      <c r="TAJ345" s="23"/>
      <c r="TAK345" s="23"/>
      <c r="TAL345" s="23"/>
      <c r="TAM345" s="23"/>
      <c r="TAN345" s="23"/>
      <c r="TAO345" s="23"/>
      <c r="TAP345" s="23"/>
      <c r="TAQ345" s="23"/>
      <c r="TAR345" s="23"/>
      <c r="TAS345" s="23"/>
      <c r="TAT345" s="23"/>
      <c r="TAU345" s="23"/>
      <c r="TAV345" s="23"/>
      <c r="TAW345" s="23"/>
      <c r="TAX345" s="23"/>
      <c r="TAY345" s="23"/>
      <c r="TAZ345" s="23"/>
      <c r="TBA345" s="23"/>
      <c r="TBB345" s="23"/>
      <c r="TBC345" s="23"/>
      <c r="TBD345" s="23"/>
      <c r="TBE345" s="23"/>
      <c r="TBF345" s="23"/>
      <c r="TBG345" s="23"/>
      <c r="TBH345" s="23"/>
      <c r="TBI345" s="23"/>
      <c r="TBJ345" s="23"/>
      <c r="TBK345" s="23"/>
      <c r="TBL345" s="23"/>
      <c r="TBM345" s="23"/>
      <c r="TBN345" s="23"/>
      <c r="TBO345" s="23"/>
      <c r="TBP345" s="23"/>
      <c r="TBQ345" s="23"/>
      <c r="TBR345" s="23"/>
      <c r="TBS345" s="23"/>
      <c r="TBT345" s="23"/>
      <c r="TBU345" s="23"/>
      <c r="TBV345" s="23"/>
      <c r="TBW345" s="23"/>
      <c r="TBX345" s="23"/>
      <c r="TBY345" s="23"/>
      <c r="TBZ345" s="23"/>
      <c r="TCA345" s="23"/>
      <c r="TCB345" s="23"/>
      <c r="TCC345" s="23"/>
      <c r="TCD345" s="23"/>
      <c r="TCE345" s="23"/>
      <c r="TCF345" s="23"/>
      <c r="TCG345" s="23"/>
      <c r="TCH345" s="23"/>
      <c r="TCI345" s="23"/>
      <c r="TCJ345" s="23"/>
      <c r="TCK345" s="23"/>
      <c r="TCL345" s="23"/>
      <c r="TCM345" s="23"/>
      <c r="TCN345" s="23"/>
      <c r="TCO345" s="23"/>
      <c r="TCP345" s="23"/>
      <c r="TCQ345" s="23"/>
      <c r="TCR345" s="23"/>
      <c r="TCS345" s="23"/>
      <c r="TCT345" s="23"/>
      <c r="TCU345" s="23"/>
      <c r="TCV345" s="23"/>
      <c r="TCW345" s="23"/>
      <c r="TCX345" s="23"/>
      <c r="TCY345" s="23"/>
      <c r="TCZ345" s="23"/>
      <c r="TDA345" s="23"/>
      <c r="TDB345" s="23"/>
      <c r="TDC345" s="23"/>
      <c r="TDD345" s="23"/>
      <c r="TDE345" s="23"/>
      <c r="TDF345" s="23"/>
      <c r="TDG345" s="23"/>
      <c r="TDH345" s="23"/>
      <c r="TDI345" s="23"/>
      <c r="TDJ345" s="23"/>
      <c r="TDK345" s="23"/>
      <c r="TDL345" s="23"/>
      <c r="TDM345" s="23"/>
      <c r="TDN345" s="23"/>
      <c r="TDO345" s="23"/>
      <c r="TDP345" s="23"/>
      <c r="TDQ345" s="23"/>
      <c r="TDR345" s="23"/>
      <c r="TDS345" s="23"/>
      <c r="TDT345" s="23"/>
      <c r="TDU345" s="23"/>
      <c r="TDV345" s="23"/>
      <c r="TDW345" s="23"/>
      <c r="TDX345" s="23"/>
      <c r="TDY345" s="23"/>
      <c r="TDZ345" s="23"/>
      <c r="TEA345" s="23"/>
      <c r="TEB345" s="23"/>
      <c r="TEC345" s="23"/>
      <c r="TED345" s="23"/>
      <c r="TEE345" s="23"/>
      <c r="TEF345" s="23"/>
      <c r="TEG345" s="23"/>
      <c r="TEH345" s="23"/>
      <c r="TEI345" s="23"/>
      <c r="TEJ345" s="23"/>
      <c r="TEK345" s="23"/>
      <c r="TEL345" s="23"/>
      <c r="TEM345" s="23"/>
      <c r="TEN345" s="23"/>
      <c r="TEO345" s="23"/>
      <c r="TEP345" s="23"/>
      <c r="TEQ345" s="23"/>
      <c r="TER345" s="23"/>
      <c r="TES345" s="23"/>
      <c r="TET345" s="23"/>
      <c r="TEU345" s="23"/>
      <c r="TEV345" s="23"/>
      <c r="TEW345" s="23"/>
      <c r="TEX345" s="23"/>
      <c r="TEY345" s="23"/>
      <c r="TEZ345" s="23"/>
      <c r="TFA345" s="23"/>
      <c r="TFB345" s="23"/>
      <c r="TFC345" s="23"/>
      <c r="TFD345" s="23"/>
      <c r="TFE345" s="23"/>
      <c r="TFF345" s="23"/>
      <c r="TFG345" s="23"/>
      <c r="TFH345" s="23"/>
      <c r="TFI345" s="23"/>
      <c r="TFJ345" s="23"/>
      <c r="TFK345" s="23"/>
      <c r="TFL345" s="23"/>
      <c r="TFM345" s="23"/>
      <c r="TFN345" s="23"/>
      <c r="TFO345" s="23"/>
      <c r="TFP345" s="23"/>
      <c r="TFQ345" s="23"/>
      <c r="TFR345" s="23"/>
      <c r="TFS345" s="23"/>
      <c r="TFT345" s="23"/>
      <c r="TFU345" s="23"/>
      <c r="TFV345" s="23"/>
      <c r="TFW345" s="23"/>
      <c r="TFX345" s="23"/>
      <c r="TFY345" s="23"/>
      <c r="TFZ345" s="23"/>
      <c r="TGA345" s="23"/>
      <c r="TGB345" s="23"/>
      <c r="TGC345" s="23"/>
      <c r="TGD345" s="23"/>
      <c r="TGE345" s="23"/>
      <c r="TGF345" s="23"/>
      <c r="TGG345" s="23"/>
      <c r="TGH345" s="23"/>
      <c r="TGI345" s="23"/>
      <c r="TGJ345" s="23"/>
      <c r="TGK345" s="23"/>
      <c r="TGL345" s="23"/>
      <c r="TGM345" s="23"/>
      <c r="TGN345" s="23"/>
      <c r="TGO345" s="23"/>
      <c r="TGP345" s="23"/>
      <c r="TGQ345" s="23"/>
      <c r="TGR345" s="23"/>
      <c r="TGS345" s="23"/>
      <c r="TGT345" s="23"/>
      <c r="TGU345" s="23"/>
      <c r="TGV345" s="23"/>
      <c r="TGW345" s="23"/>
      <c r="TGX345" s="23"/>
      <c r="TGY345" s="23"/>
      <c r="TGZ345" s="23"/>
      <c r="THA345" s="23"/>
      <c r="THB345" s="23"/>
      <c r="THC345" s="23"/>
      <c r="THD345" s="23"/>
      <c r="THE345" s="23"/>
      <c r="THF345" s="23"/>
      <c r="THG345" s="23"/>
      <c r="THH345" s="23"/>
      <c r="THI345" s="23"/>
      <c r="THJ345" s="23"/>
      <c r="THK345" s="23"/>
      <c r="THL345" s="23"/>
      <c r="THM345" s="23"/>
      <c r="THN345" s="23"/>
      <c r="THO345" s="23"/>
      <c r="THP345" s="23"/>
      <c r="THQ345" s="23"/>
      <c r="THR345" s="23"/>
      <c r="THS345" s="23"/>
      <c r="THT345" s="23"/>
      <c r="THU345" s="23"/>
      <c r="THV345" s="23"/>
      <c r="THW345" s="23"/>
      <c r="THX345" s="23"/>
      <c r="THY345" s="23"/>
      <c r="THZ345" s="23"/>
      <c r="TIA345" s="23"/>
      <c r="TIB345" s="23"/>
      <c r="TIC345" s="23"/>
      <c r="TID345" s="23"/>
      <c r="TIE345" s="23"/>
      <c r="TIF345" s="23"/>
      <c r="TIG345" s="23"/>
      <c r="TIH345" s="23"/>
      <c r="TII345" s="23"/>
      <c r="TIJ345" s="23"/>
      <c r="TIK345" s="23"/>
      <c r="TIL345" s="23"/>
      <c r="TIM345" s="23"/>
      <c r="TIN345" s="23"/>
      <c r="TIO345" s="23"/>
      <c r="TIP345" s="23"/>
      <c r="TIQ345" s="23"/>
      <c r="TIR345" s="23"/>
      <c r="TIS345" s="23"/>
      <c r="TIT345" s="23"/>
      <c r="TIU345" s="23"/>
      <c r="TIV345" s="23"/>
      <c r="TIW345" s="23"/>
      <c r="TIX345" s="23"/>
      <c r="TIY345" s="23"/>
      <c r="TIZ345" s="23"/>
      <c r="TJA345" s="23"/>
      <c r="TJB345" s="23"/>
      <c r="TJC345" s="23"/>
      <c r="TJD345" s="23"/>
      <c r="TJE345" s="23"/>
      <c r="TJF345" s="23"/>
      <c r="TJG345" s="23"/>
      <c r="TJH345" s="23"/>
      <c r="TJI345" s="23"/>
      <c r="TJJ345" s="23"/>
      <c r="TJK345" s="23"/>
      <c r="TJL345" s="23"/>
      <c r="TJM345" s="23"/>
      <c r="TJN345" s="23"/>
      <c r="TJO345" s="23"/>
      <c r="TJP345" s="23"/>
      <c r="TJQ345" s="23"/>
      <c r="TJR345" s="23"/>
      <c r="TJS345" s="23"/>
      <c r="TJT345" s="23"/>
      <c r="TJU345" s="23"/>
      <c r="TJV345" s="23"/>
      <c r="TJW345" s="23"/>
      <c r="TJX345" s="23"/>
      <c r="TJY345" s="23"/>
      <c r="TJZ345" s="23"/>
      <c r="TKA345" s="23"/>
      <c r="TKB345" s="23"/>
      <c r="TKC345" s="23"/>
      <c r="TKD345" s="23"/>
      <c r="TKE345" s="23"/>
      <c r="TKF345" s="23"/>
      <c r="TKG345" s="23"/>
      <c r="TKH345" s="23"/>
      <c r="TKI345" s="23"/>
      <c r="TKJ345" s="23"/>
      <c r="TKK345" s="23"/>
      <c r="TKL345" s="23"/>
      <c r="TKM345" s="23"/>
      <c r="TKN345" s="23"/>
      <c r="TKO345" s="23"/>
      <c r="TKP345" s="23"/>
      <c r="TKQ345" s="23"/>
      <c r="TKR345" s="23"/>
      <c r="TKS345" s="23"/>
      <c r="TKT345" s="23"/>
      <c r="TKU345" s="23"/>
      <c r="TKV345" s="23"/>
      <c r="TKW345" s="23"/>
      <c r="TKX345" s="23"/>
      <c r="TKY345" s="23"/>
      <c r="TKZ345" s="23"/>
      <c r="TLA345" s="23"/>
      <c r="TLB345" s="23"/>
      <c r="TLC345" s="23"/>
      <c r="TLD345" s="23"/>
      <c r="TLE345" s="23"/>
      <c r="TLF345" s="23"/>
      <c r="TLG345" s="23"/>
      <c r="TLH345" s="23"/>
      <c r="TLI345" s="23"/>
      <c r="TLJ345" s="23"/>
      <c r="TLK345" s="23"/>
      <c r="TLL345" s="23"/>
      <c r="TLM345" s="23"/>
      <c r="TLN345" s="23"/>
      <c r="TLO345" s="23"/>
      <c r="TLP345" s="23"/>
      <c r="TLQ345" s="23"/>
      <c r="TLR345" s="23"/>
      <c r="TLS345" s="23"/>
      <c r="TLT345" s="23"/>
      <c r="TLU345" s="23"/>
      <c r="TLV345" s="23"/>
      <c r="TLW345" s="23"/>
      <c r="TLX345" s="23"/>
      <c r="TLY345" s="23"/>
      <c r="TLZ345" s="23"/>
      <c r="TMA345" s="23"/>
      <c r="TMB345" s="23"/>
      <c r="TMC345" s="23"/>
      <c r="TMD345" s="23"/>
      <c r="TME345" s="23"/>
      <c r="TMF345" s="23"/>
      <c r="TMG345" s="23"/>
      <c r="TMH345" s="23"/>
      <c r="TMI345" s="23"/>
      <c r="TMJ345" s="23"/>
      <c r="TMK345" s="23"/>
      <c r="TML345" s="23"/>
      <c r="TMM345" s="23"/>
      <c r="TMN345" s="23"/>
      <c r="TMO345" s="23"/>
      <c r="TMP345" s="23"/>
      <c r="TMQ345" s="23"/>
      <c r="TMR345" s="23"/>
      <c r="TMS345" s="23"/>
      <c r="TMT345" s="23"/>
      <c r="TMU345" s="23"/>
      <c r="TMV345" s="23"/>
      <c r="TMW345" s="23"/>
      <c r="TMX345" s="23"/>
      <c r="TMY345" s="23"/>
      <c r="TMZ345" s="23"/>
      <c r="TNA345" s="23"/>
      <c r="TNB345" s="23"/>
      <c r="TNC345" s="23"/>
      <c r="TND345" s="23"/>
      <c r="TNE345" s="23"/>
      <c r="TNF345" s="23"/>
      <c r="TNG345" s="23"/>
      <c r="TNH345" s="23"/>
      <c r="TNI345" s="23"/>
      <c r="TNJ345" s="23"/>
      <c r="TNK345" s="23"/>
      <c r="TNL345" s="23"/>
      <c r="TNM345" s="23"/>
      <c r="TNN345" s="23"/>
      <c r="TNO345" s="23"/>
      <c r="TNP345" s="23"/>
      <c r="TNQ345" s="23"/>
      <c r="TNR345" s="23"/>
      <c r="TNS345" s="23"/>
      <c r="TNT345" s="23"/>
      <c r="TNU345" s="23"/>
      <c r="TNV345" s="23"/>
      <c r="TNW345" s="23"/>
      <c r="TNX345" s="23"/>
      <c r="TNY345" s="23"/>
      <c r="TNZ345" s="23"/>
      <c r="TOA345" s="23"/>
      <c r="TOB345" s="23"/>
      <c r="TOC345" s="23"/>
      <c r="TOD345" s="23"/>
      <c r="TOE345" s="23"/>
      <c r="TOF345" s="23"/>
      <c r="TOG345" s="23"/>
      <c r="TOH345" s="23"/>
      <c r="TOI345" s="23"/>
      <c r="TOJ345" s="23"/>
      <c r="TOK345" s="23"/>
      <c r="TOL345" s="23"/>
      <c r="TOM345" s="23"/>
      <c r="TON345" s="23"/>
      <c r="TOO345" s="23"/>
      <c r="TOP345" s="23"/>
      <c r="TOQ345" s="23"/>
      <c r="TOR345" s="23"/>
      <c r="TOS345" s="23"/>
      <c r="TOT345" s="23"/>
      <c r="TOU345" s="23"/>
      <c r="TOV345" s="23"/>
      <c r="TOW345" s="23"/>
      <c r="TOX345" s="23"/>
      <c r="TOY345" s="23"/>
      <c r="TOZ345" s="23"/>
      <c r="TPA345" s="23"/>
      <c r="TPB345" s="23"/>
      <c r="TPC345" s="23"/>
      <c r="TPD345" s="23"/>
      <c r="TPE345" s="23"/>
      <c r="TPF345" s="23"/>
      <c r="TPG345" s="23"/>
      <c r="TPH345" s="23"/>
      <c r="TPI345" s="23"/>
      <c r="TPJ345" s="23"/>
      <c r="TPK345" s="23"/>
      <c r="TPL345" s="23"/>
      <c r="TPM345" s="23"/>
      <c r="TPN345" s="23"/>
      <c r="TPO345" s="23"/>
      <c r="TPP345" s="23"/>
      <c r="TPQ345" s="23"/>
      <c r="TPR345" s="23"/>
      <c r="TPS345" s="23"/>
      <c r="TPT345" s="23"/>
      <c r="TPU345" s="23"/>
      <c r="TPV345" s="23"/>
      <c r="TPW345" s="23"/>
      <c r="TPX345" s="23"/>
      <c r="TPY345" s="23"/>
      <c r="TPZ345" s="23"/>
      <c r="TQA345" s="23"/>
      <c r="TQB345" s="23"/>
      <c r="TQC345" s="23"/>
      <c r="TQD345" s="23"/>
      <c r="TQE345" s="23"/>
      <c r="TQF345" s="23"/>
      <c r="TQG345" s="23"/>
      <c r="TQH345" s="23"/>
      <c r="TQI345" s="23"/>
      <c r="TQJ345" s="23"/>
      <c r="TQK345" s="23"/>
      <c r="TQL345" s="23"/>
      <c r="TQM345" s="23"/>
      <c r="TQN345" s="23"/>
      <c r="TQO345" s="23"/>
      <c r="TQP345" s="23"/>
      <c r="TQQ345" s="23"/>
      <c r="TQR345" s="23"/>
      <c r="TQS345" s="23"/>
      <c r="TQT345" s="23"/>
      <c r="TQU345" s="23"/>
      <c r="TQV345" s="23"/>
      <c r="TQW345" s="23"/>
      <c r="TQX345" s="23"/>
      <c r="TQY345" s="23"/>
      <c r="TQZ345" s="23"/>
      <c r="TRA345" s="23"/>
      <c r="TRB345" s="23"/>
      <c r="TRC345" s="23"/>
      <c r="TRD345" s="23"/>
      <c r="TRE345" s="23"/>
      <c r="TRF345" s="23"/>
      <c r="TRG345" s="23"/>
      <c r="TRH345" s="23"/>
      <c r="TRI345" s="23"/>
      <c r="TRJ345" s="23"/>
      <c r="TRK345" s="23"/>
      <c r="TRL345" s="23"/>
      <c r="TRM345" s="23"/>
      <c r="TRN345" s="23"/>
      <c r="TRO345" s="23"/>
      <c r="TRP345" s="23"/>
      <c r="TRQ345" s="23"/>
      <c r="TRR345" s="23"/>
      <c r="TRS345" s="23"/>
      <c r="TRT345" s="23"/>
      <c r="TRU345" s="23"/>
      <c r="TRV345" s="23"/>
      <c r="TRW345" s="23"/>
      <c r="TRX345" s="23"/>
      <c r="TRY345" s="23"/>
      <c r="TRZ345" s="23"/>
      <c r="TSA345" s="23"/>
      <c r="TSB345" s="23"/>
      <c r="TSC345" s="23"/>
      <c r="TSD345" s="23"/>
      <c r="TSE345" s="23"/>
      <c r="TSF345" s="23"/>
      <c r="TSG345" s="23"/>
      <c r="TSH345" s="23"/>
      <c r="TSI345" s="23"/>
      <c r="TSJ345" s="23"/>
      <c r="TSK345" s="23"/>
      <c r="TSL345" s="23"/>
      <c r="TSM345" s="23"/>
      <c r="TSN345" s="23"/>
      <c r="TSO345" s="23"/>
      <c r="TSP345" s="23"/>
      <c r="TSQ345" s="23"/>
      <c r="TSR345" s="23"/>
      <c r="TSS345" s="23"/>
      <c r="TST345" s="23"/>
      <c r="TSU345" s="23"/>
      <c r="TSV345" s="23"/>
      <c r="TSW345" s="23"/>
      <c r="TSX345" s="23"/>
      <c r="TSY345" s="23"/>
      <c r="TSZ345" s="23"/>
      <c r="TTA345" s="23"/>
      <c r="TTB345" s="23"/>
      <c r="TTC345" s="23"/>
      <c r="TTD345" s="23"/>
      <c r="TTE345" s="23"/>
      <c r="TTF345" s="23"/>
      <c r="TTG345" s="23"/>
      <c r="TTH345" s="23"/>
      <c r="TTI345" s="23"/>
      <c r="TTJ345" s="23"/>
      <c r="TTK345" s="23"/>
      <c r="TTL345" s="23"/>
      <c r="TTM345" s="23"/>
      <c r="TTN345" s="23"/>
      <c r="TTO345" s="23"/>
      <c r="TTP345" s="23"/>
      <c r="TTQ345" s="23"/>
      <c r="TTR345" s="23"/>
      <c r="TTS345" s="23"/>
      <c r="TTT345" s="23"/>
      <c r="TTU345" s="23"/>
      <c r="TTV345" s="23"/>
      <c r="TTW345" s="23"/>
      <c r="TTX345" s="23"/>
      <c r="TTY345" s="23"/>
      <c r="TTZ345" s="23"/>
      <c r="TUA345" s="23"/>
      <c r="TUB345" s="23"/>
      <c r="TUC345" s="23"/>
      <c r="TUD345" s="23"/>
      <c r="TUE345" s="23"/>
      <c r="TUF345" s="23"/>
      <c r="TUG345" s="23"/>
      <c r="TUH345" s="23"/>
      <c r="TUI345" s="23"/>
      <c r="TUJ345" s="23"/>
      <c r="TUK345" s="23"/>
      <c r="TUL345" s="23"/>
      <c r="TUM345" s="23"/>
      <c r="TUN345" s="23"/>
      <c r="TUO345" s="23"/>
      <c r="TUP345" s="23"/>
      <c r="TUQ345" s="23"/>
      <c r="TUR345" s="23"/>
      <c r="TUS345" s="23"/>
      <c r="TUT345" s="23"/>
      <c r="TUU345" s="23"/>
      <c r="TUV345" s="23"/>
      <c r="TUW345" s="23"/>
      <c r="TUX345" s="23"/>
      <c r="TUY345" s="23"/>
      <c r="TUZ345" s="23"/>
      <c r="TVA345" s="23"/>
      <c r="TVB345" s="23"/>
      <c r="TVC345" s="23"/>
      <c r="TVD345" s="23"/>
      <c r="TVE345" s="23"/>
      <c r="TVF345" s="23"/>
      <c r="TVG345" s="23"/>
      <c r="TVH345" s="23"/>
      <c r="TVI345" s="23"/>
      <c r="TVJ345" s="23"/>
      <c r="TVK345" s="23"/>
      <c r="TVL345" s="23"/>
      <c r="TVM345" s="23"/>
      <c r="TVN345" s="23"/>
      <c r="TVO345" s="23"/>
      <c r="TVP345" s="23"/>
      <c r="TVQ345" s="23"/>
      <c r="TVR345" s="23"/>
      <c r="TVS345" s="23"/>
      <c r="TVT345" s="23"/>
      <c r="TVU345" s="23"/>
      <c r="TVV345" s="23"/>
      <c r="TVW345" s="23"/>
      <c r="TVX345" s="23"/>
      <c r="TVY345" s="23"/>
      <c r="TVZ345" s="23"/>
      <c r="TWA345" s="23"/>
      <c r="TWB345" s="23"/>
      <c r="TWC345" s="23"/>
      <c r="TWD345" s="23"/>
      <c r="TWE345" s="23"/>
      <c r="TWF345" s="23"/>
      <c r="TWG345" s="23"/>
      <c r="TWH345" s="23"/>
      <c r="TWI345" s="23"/>
      <c r="TWJ345" s="23"/>
      <c r="TWK345" s="23"/>
      <c r="TWL345" s="23"/>
      <c r="TWM345" s="23"/>
      <c r="TWN345" s="23"/>
      <c r="TWO345" s="23"/>
      <c r="TWP345" s="23"/>
      <c r="TWQ345" s="23"/>
      <c r="TWR345" s="23"/>
      <c r="TWS345" s="23"/>
      <c r="TWT345" s="23"/>
      <c r="TWU345" s="23"/>
      <c r="TWV345" s="23"/>
      <c r="TWW345" s="23"/>
      <c r="TWX345" s="23"/>
      <c r="TWY345" s="23"/>
      <c r="TWZ345" s="23"/>
      <c r="TXA345" s="23"/>
      <c r="TXB345" s="23"/>
      <c r="TXC345" s="23"/>
      <c r="TXD345" s="23"/>
      <c r="TXE345" s="23"/>
      <c r="TXF345" s="23"/>
      <c r="TXG345" s="23"/>
      <c r="TXH345" s="23"/>
      <c r="TXI345" s="23"/>
      <c r="TXJ345" s="23"/>
      <c r="TXK345" s="23"/>
      <c r="TXL345" s="23"/>
      <c r="TXM345" s="23"/>
      <c r="TXN345" s="23"/>
      <c r="TXO345" s="23"/>
      <c r="TXP345" s="23"/>
      <c r="TXQ345" s="23"/>
      <c r="TXR345" s="23"/>
      <c r="TXS345" s="23"/>
      <c r="TXT345" s="23"/>
      <c r="TXU345" s="23"/>
      <c r="TXV345" s="23"/>
      <c r="TXW345" s="23"/>
      <c r="TXX345" s="23"/>
      <c r="TXY345" s="23"/>
      <c r="TXZ345" s="23"/>
      <c r="TYA345" s="23"/>
      <c r="TYB345" s="23"/>
      <c r="TYC345" s="23"/>
      <c r="TYD345" s="23"/>
      <c r="TYE345" s="23"/>
      <c r="TYF345" s="23"/>
      <c r="TYG345" s="23"/>
      <c r="TYH345" s="23"/>
      <c r="TYI345" s="23"/>
      <c r="TYJ345" s="23"/>
      <c r="TYK345" s="23"/>
      <c r="TYL345" s="23"/>
      <c r="TYM345" s="23"/>
      <c r="TYN345" s="23"/>
      <c r="TYO345" s="23"/>
      <c r="TYP345" s="23"/>
      <c r="TYQ345" s="23"/>
      <c r="TYR345" s="23"/>
      <c r="TYS345" s="23"/>
      <c r="TYT345" s="23"/>
      <c r="TYU345" s="23"/>
      <c r="TYV345" s="23"/>
      <c r="TYW345" s="23"/>
      <c r="TYX345" s="23"/>
      <c r="TYY345" s="23"/>
      <c r="TYZ345" s="23"/>
      <c r="TZA345" s="23"/>
      <c r="TZB345" s="23"/>
      <c r="TZC345" s="23"/>
      <c r="TZD345" s="23"/>
      <c r="TZE345" s="23"/>
      <c r="TZF345" s="23"/>
      <c r="TZG345" s="23"/>
      <c r="TZH345" s="23"/>
      <c r="TZI345" s="23"/>
      <c r="TZJ345" s="23"/>
      <c r="TZK345" s="23"/>
      <c r="TZL345" s="23"/>
      <c r="TZM345" s="23"/>
      <c r="TZN345" s="23"/>
      <c r="TZO345" s="23"/>
      <c r="TZP345" s="23"/>
      <c r="TZQ345" s="23"/>
      <c r="TZR345" s="23"/>
      <c r="TZS345" s="23"/>
      <c r="TZT345" s="23"/>
      <c r="TZU345" s="23"/>
      <c r="TZV345" s="23"/>
      <c r="TZW345" s="23"/>
      <c r="TZX345" s="23"/>
      <c r="TZY345" s="23"/>
      <c r="TZZ345" s="23"/>
      <c r="UAA345" s="23"/>
      <c r="UAB345" s="23"/>
      <c r="UAC345" s="23"/>
      <c r="UAD345" s="23"/>
      <c r="UAE345" s="23"/>
      <c r="UAF345" s="23"/>
      <c r="UAG345" s="23"/>
      <c r="UAH345" s="23"/>
      <c r="UAI345" s="23"/>
      <c r="UAJ345" s="23"/>
      <c r="UAK345" s="23"/>
      <c r="UAL345" s="23"/>
      <c r="UAM345" s="23"/>
      <c r="UAN345" s="23"/>
      <c r="UAO345" s="23"/>
      <c r="UAP345" s="23"/>
      <c r="UAQ345" s="23"/>
      <c r="UAR345" s="23"/>
      <c r="UAS345" s="23"/>
      <c r="UAT345" s="23"/>
      <c r="UAU345" s="23"/>
      <c r="UAV345" s="23"/>
      <c r="UAW345" s="23"/>
      <c r="UAX345" s="23"/>
      <c r="UAY345" s="23"/>
      <c r="UAZ345" s="23"/>
      <c r="UBA345" s="23"/>
      <c r="UBB345" s="23"/>
      <c r="UBC345" s="23"/>
      <c r="UBD345" s="23"/>
      <c r="UBE345" s="23"/>
      <c r="UBF345" s="23"/>
      <c r="UBG345" s="23"/>
      <c r="UBH345" s="23"/>
      <c r="UBI345" s="23"/>
      <c r="UBJ345" s="23"/>
      <c r="UBK345" s="23"/>
      <c r="UBL345" s="23"/>
      <c r="UBM345" s="23"/>
      <c r="UBN345" s="23"/>
      <c r="UBO345" s="23"/>
      <c r="UBP345" s="23"/>
      <c r="UBQ345" s="23"/>
      <c r="UBR345" s="23"/>
      <c r="UBS345" s="23"/>
      <c r="UBT345" s="23"/>
      <c r="UBU345" s="23"/>
      <c r="UBV345" s="23"/>
      <c r="UBW345" s="23"/>
      <c r="UBX345" s="23"/>
      <c r="UBY345" s="23"/>
      <c r="UBZ345" s="23"/>
      <c r="UCA345" s="23"/>
      <c r="UCB345" s="23"/>
      <c r="UCC345" s="23"/>
      <c r="UCD345" s="23"/>
      <c r="UCE345" s="23"/>
      <c r="UCF345" s="23"/>
      <c r="UCG345" s="23"/>
      <c r="UCH345" s="23"/>
      <c r="UCI345" s="23"/>
      <c r="UCJ345" s="23"/>
      <c r="UCK345" s="23"/>
      <c r="UCL345" s="23"/>
      <c r="UCM345" s="23"/>
      <c r="UCN345" s="23"/>
      <c r="UCO345" s="23"/>
      <c r="UCP345" s="23"/>
      <c r="UCQ345" s="23"/>
      <c r="UCR345" s="23"/>
      <c r="UCS345" s="23"/>
      <c r="UCT345" s="23"/>
      <c r="UCU345" s="23"/>
      <c r="UCV345" s="23"/>
      <c r="UCW345" s="23"/>
      <c r="UCX345" s="23"/>
      <c r="UCY345" s="23"/>
      <c r="UCZ345" s="23"/>
      <c r="UDA345" s="23"/>
      <c r="UDB345" s="23"/>
      <c r="UDC345" s="23"/>
      <c r="UDD345" s="23"/>
      <c r="UDE345" s="23"/>
      <c r="UDF345" s="23"/>
      <c r="UDG345" s="23"/>
      <c r="UDH345" s="23"/>
      <c r="UDI345" s="23"/>
      <c r="UDJ345" s="23"/>
      <c r="UDK345" s="23"/>
      <c r="UDL345" s="23"/>
      <c r="UDM345" s="23"/>
      <c r="UDN345" s="23"/>
      <c r="UDO345" s="23"/>
      <c r="UDP345" s="23"/>
      <c r="UDQ345" s="23"/>
      <c r="UDR345" s="23"/>
      <c r="UDS345" s="23"/>
      <c r="UDT345" s="23"/>
      <c r="UDU345" s="23"/>
      <c r="UDV345" s="23"/>
      <c r="UDW345" s="23"/>
      <c r="UDX345" s="23"/>
      <c r="UDY345" s="23"/>
      <c r="UDZ345" s="23"/>
      <c r="UEA345" s="23"/>
      <c r="UEB345" s="23"/>
      <c r="UEC345" s="23"/>
      <c r="UED345" s="23"/>
      <c r="UEE345" s="23"/>
      <c r="UEF345" s="23"/>
      <c r="UEG345" s="23"/>
      <c r="UEH345" s="23"/>
      <c r="UEI345" s="23"/>
      <c r="UEJ345" s="23"/>
      <c r="UEK345" s="23"/>
      <c r="UEL345" s="23"/>
      <c r="UEM345" s="23"/>
      <c r="UEN345" s="23"/>
      <c r="UEO345" s="23"/>
      <c r="UEP345" s="23"/>
      <c r="UEQ345" s="23"/>
      <c r="UER345" s="23"/>
      <c r="UES345" s="23"/>
      <c r="UET345" s="23"/>
      <c r="UEU345" s="23"/>
      <c r="UEV345" s="23"/>
      <c r="UEW345" s="23"/>
      <c r="UEX345" s="23"/>
      <c r="UEY345" s="23"/>
      <c r="UEZ345" s="23"/>
      <c r="UFA345" s="23"/>
      <c r="UFB345" s="23"/>
      <c r="UFC345" s="23"/>
      <c r="UFD345" s="23"/>
      <c r="UFE345" s="23"/>
      <c r="UFF345" s="23"/>
      <c r="UFG345" s="23"/>
      <c r="UFH345" s="23"/>
      <c r="UFI345" s="23"/>
      <c r="UFJ345" s="23"/>
      <c r="UFK345" s="23"/>
      <c r="UFL345" s="23"/>
      <c r="UFM345" s="23"/>
      <c r="UFN345" s="23"/>
      <c r="UFO345" s="23"/>
      <c r="UFP345" s="23"/>
      <c r="UFQ345" s="23"/>
      <c r="UFR345" s="23"/>
      <c r="UFS345" s="23"/>
      <c r="UFT345" s="23"/>
      <c r="UFU345" s="23"/>
      <c r="UFV345" s="23"/>
      <c r="UFW345" s="23"/>
      <c r="UFX345" s="23"/>
      <c r="UFY345" s="23"/>
      <c r="UFZ345" s="23"/>
      <c r="UGA345" s="23"/>
      <c r="UGB345" s="23"/>
      <c r="UGC345" s="23"/>
      <c r="UGD345" s="23"/>
      <c r="UGE345" s="23"/>
      <c r="UGF345" s="23"/>
      <c r="UGG345" s="23"/>
      <c r="UGH345" s="23"/>
      <c r="UGI345" s="23"/>
      <c r="UGJ345" s="23"/>
      <c r="UGK345" s="23"/>
      <c r="UGL345" s="23"/>
      <c r="UGM345" s="23"/>
      <c r="UGN345" s="23"/>
      <c r="UGO345" s="23"/>
      <c r="UGP345" s="23"/>
      <c r="UGQ345" s="23"/>
      <c r="UGR345" s="23"/>
      <c r="UGS345" s="23"/>
      <c r="UGT345" s="23"/>
      <c r="UGU345" s="23"/>
      <c r="UGV345" s="23"/>
      <c r="UGW345" s="23"/>
      <c r="UGX345" s="23"/>
      <c r="UGY345" s="23"/>
      <c r="UGZ345" s="23"/>
      <c r="UHA345" s="23"/>
      <c r="UHB345" s="23"/>
      <c r="UHC345" s="23"/>
      <c r="UHD345" s="23"/>
      <c r="UHE345" s="23"/>
      <c r="UHF345" s="23"/>
      <c r="UHG345" s="23"/>
      <c r="UHH345" s="23"/>
      <c r="UHI345" s="23"/>
      <c r="UHJ345" s="23"/>
      <c r="UHK345" s="23"/>
      <c r="UHL345" s="23"/>
      <c r="UHM345" s="23"/>
      <c r="UHN345" s="23"/>
      <c r="UHO345" s="23"/>
      <c r="UHP345" s="23"/>
      <c r="UHQ345" s="23"/>
      <c r="UHR345" s="23"/>
      <c r="UHS345" s="23"/>
      <c r="UHT345" s="23"/>
      <c r="UHU345" s="23"/>
      <c r="UHV345" s="23"/>
      <c r="UHW345" s="23"/>
      <c r="UHX345" s="23"/>
      <c r="UHY345" s="23"/>
      <c r="UHZ345" s="23"/>
      <c r="UIA345" s="23"/>
      <c r="UIB345" s="23"/>
      <c r="UIC345" s="23"/>
      <c r="UID345" s="23"/>
      <c r="UIE345" s="23"/>
      <c r="UIF345" s="23"/>
      <c r="UIG345" s="23"/>
      <c r="UIH345" s="23"/>
      <c r="UII345" s="23"/>
      <c r="UIJ345" s="23"/>
      <c r="UIK345" s="23"/>
      <c r="UIL345" s="23"/>
      <c r="UIM345" s="23"/>
      <c r="UIN345" s="23"/>
      <c r="UIO345" s="23"/>
      <c r="UIP345" s="23"/>
      <c r="UIQ345" s="23"/>
      <c r="UIR345" s="23"/>
      <c r="UIS345" s="23"/>
      <c r="UIT345" s="23"/>
      <c r="UIU345" s="23"/>
      <c r="UIV345" s="23"/>
      <c r="UIW345" s="23"/>
      <c r="UIX345" s="23"/>
      <c r="UIY345" s="23"/>
      <c r="UIZ345" s="23"/>
      <c r="UJA345" s="23"/>
      <c r="UJB345" s="23"/>
      <c r="UJC345" s="23"/>
      <c r="UJD345" s="23"/>
      <c r="UJE345" s="23"/>
      <c r="UJF345" s="23"/>
      <c r="UJG345" s="23"/>
      <c r="UJH345" s="23"/>
      <c r="UJI345" s="23"/>
      <c r="UJJ345" s="23"/>
      <c r="UJK345" s="23"/>
      <c r="UJL345" s="23"/>
      <c r="UJM345" s="23"/>
      <c r="UJN345" s="23"/>
      <c r="UJO345" s="23"/>
      <c r="UJP345" s="23"/>
      <c r="UJQ345" s="23"/>
      <c r="UJR345" s="23"/>
      <c r="UJS345" s="23"/>
      <c r="UJT345" s="23"/>
      <c r="UJU345" s="23"/>
      <c r="UJV345" s="23"/>
      <c r="UJW345" s="23"/>
      <c r="UJX345" s="23"/>
      <c r="UJY345" s="23"/>
      <c r="UJZ345" s="23"/>
      <c r="UKA345" s="23"/>
      <c r="UKB345" s="23"/>
      <c r="UKC345" s="23"/>
      <c r="UKD345" s="23"/>
      <c r="UKE345" s="23"/>
      <c r="UKF345" s="23"/>
      <c r="UKG345" s="23"/>
      <c r="UKH345" s="23"/>
      <c r="UKI345" s="23"/>
      <c r="UKJ345" s="23"/>
      <c r="UKK345" s="23"/>
      <c r="UKL345" s="23"/>
      <c r="UKM345" s="23"/>
      <c r="UKN345" s="23"/>
      <c r="UKO345" s="23"/>
      <c r="UKP345" s="23"/>
      <c r="UKQ345" s="23"/>
      <c r="UKR345" s="23"/>
      <c r="UKS345" s="23"/>
      <c r="UKT345" s="23"/>
      <c r="UKU345" s="23"/>
      <c r="UKV345" s="23"/>
      <c r="UKW345" s="23"/>
      <c r="UKX345" s="23"/>
      <c r="UKY345" s="23"/>
      <c r="UKZ345" s="23"/>
      <c r="ULA345" s="23"/>
      <c r="ULB345" s="23"/>
      <c r="ULC345" s="23"/>
      <c r="ULD345" s="23"/>
      <c r="ULE345" s="23"/>
      <c r="ULF345" s="23"/>
      <c r="ULG345" s="23"/>
      <c r="ULH345" s="23"/>
      <c r="ULI345" s="23"/>
      <c r="ULJ345" s="23"/>
      <c r="ULK345" s="23"/>
      <c r="ULL345" s="23"/>
      <c r="ULM345" s="23"/>
      <c r="ULN345" s="23"/>
      <c r="ULO345" s="23"/>
      <c r="ULP345" s="23"/>
      <c r="ULQ345" s="23"/>
      <c r="ULR345" s="23"/>
      <c r="ULS345" s="23"/>
      <c r="ULT345" s="23"/>
      <c r="ULU345" s="23"/>
      <c r="ULV345" s="23"/>
      <c r="ULW345" s="23"/>
      <c r="ULX345" s="23"/>
      <c r="ULY345" s="23"/>
      <c r="ULZ345" s="23"/>
      <c r="UMA345" s="23"/>
      <c r="UMB345" s="23"/>
      <c r="UMC345" s="23"/>
      <c r="UMD345" s="23"/>
      <c r="UME345" s="23"/>
      <c r="UMF345" s="23"/>
      <c r="UMG345" s="23"/>
      <c r="UMH345" s="23"/>
      <c r="UMI345" s="23"/>
      <c r="UMJ345" s="23"/>
      <c r="UMK345" s="23"/>
      <c r="UML345" s="23"/>
      <c r="UMM345" s="23"/>
      <c r="UMN345" s="23"/>
      <c r="UMO345" s="23"/>
      <c r="UMP345" s="23"/>
      <c r="UMQ345" s="23"/>
      <c r="UMR345" s="23"/>
      <c r="UMS345" s="23"/>
      <c r="UMT345" s="23"/>
      <c r="UMU345" s="23"/>
      <c r="UMV345" s="23"/>
      <c r="UMW345" s="23"/>
      <c r="UMX345" s="23"/>
      <c r="UMY345" s="23"/>
      <c r="UMZ345" s="23"/>
      <c r="UNA345" s="23"/>
      <c r="UNB345" s="23"/>
      <c r="UNC345" s="23"/>
      <c r="UND345" s="23"/>
      <c r="UNE345" s="23"/>
      <c r="UNF345" s="23"/>
      <c r="UNG345" s="23"/>
      <c r="UNH345" s="23"/>
      <c r="UNI345" s="23"/>
      <c r="UNJ345" s="23"/>
      <c r="UNK345" s="23"/>
      <c r="UNL345" s="23"/>
      <c r="UNM345" s="23"/>
      <c r="UNN345" s="23"/>
      <c r="UNO345" s="23"/>
      <c r="UNP345" s="23"/>
      <c r="UNQ345" s="23"/>
      <c r="UNR345" s="23"/>
      <c r="UNS345" s="23"/>
      <c r="UNT345" s="23"/>
      <c r="UNU345" s="23"/>
      <c r="UNV345" s="23"/>
      <c r="UNW345" s="23"/>
      <c r="UNX345" s="23"/>
      <c r="UNY345" s="23"/>
      <c r="UNZ345" s="23"/>
      <c r="UOA345" s="23"/>
      <c r="UOB345" s="23"/>
      <c r="UOC345" s="23"/>
      <c r="UOD345" s="23"/>
      <c r="UOE345" s="23"/>
      <c r="UOF345" s="23"/>
      <c r="UOG345" s="23"/>
      <c r="UOH345" s="23"/>
      <c r="UOI345" s="23"/>
      <c r="UOJ345" s="23"/>
      <c r="UOK345" s="23"/>
      <c r="UOL345" s="23"/>
      <c r="UOM345" s="23"/>
      <c r="UON345" s="23"/>
      <c r="UOO345" s="23"/>
      <c r="UOP345" s="23"/>
      <c r="UOQ345" s="23"/>
      <c r="UOR345" s="23"/>
      <c r="UOS345" s="23"/>
      <c r="UOT345" s="23"/>
      <c r="UOU345" s="23"/>
      <c r="UOV345" s="23"/>
      <c r="UOW345" s="23"/>
      <c r="UOX345" s="23"/>
      <c r="UOY345" s="23"/>
      <c r="UOZ345" s="23"/>
      <c r="UPA345" s="23"/>
      <c r="UPB345" s="23"/>
      <c r="UPC345" s="23"/>
      <c r="UPD345" s="23"/>
      <c r="UPE345" s="23"/>
      <c r="UPF345" s="23"/>
      <c r="UPG345" s="23"/>
      <c r="UPH345" s="23"/>
      <c r="UPI345" s="23"/>
      <c r="UPJ345" s="23"/>
      <c r="UPK345" s="23"/>
      <c r="UPL345" s="23"/>
      <c r="UPM345" s="23"/>
      <c r="UPN345" s="23"/>
      <c r="UPO345" s="23"/>
      <c r="UPP345" s="23"/>
      <c r="UPQ345" s="23"/>
      <c r="UPR345" s="23"/>
      <c r="UPS345" s="23"/>
      <c r="UPT345" s="23"/>
      <c r="UPU345" s="23"/>
      <c r="UPV345" s="23"/>
      <c r="UPW345" s="23"/>
      <c r="UPX345" s="23"/>
      <c r="UPY345" s="23"/>
      <c r="UPZ345" s="23"/>
      <c r="UQA345" s="23"/>
      <c r="UQB345" s="23"/>
      <c r="UQC345" s="23"/>
      <c r="UQD345" s="23"/>
      <c r="UQE345" s="23"/>
      <c r="UQF345" s="23"/>
      <c r="UQG345" s="23"/>
      <c r="UQH345" s="23"/>
      <c r="UQI345" s="23"/>
      <c r="UQJ345" s="23"/>
      <c r="UQK345" s="23"/>
      <c r="UQL345" s="23"/>
      <c r="UQM345" s="23"/>
      <c r="UQN345" s="23"/>
      <c r="UQO345" s="23"/>
      <c r="UQP345" s="23"/>
      <c r="UQQ345" s="23"/>
      <c r="UQR345" s="23"/>
      <c r="UQS345" s="23"/>
      <c r="UQT345" s="23"/>
      <c r="UQU345" s="23"/>
      <c r="UQV345" s="23"/>
      <c r="UQW345" s="23"/>
      <c r="UQX345" s="23"/>
      <c r="UQY345" s="23"/>
      <c r="UQZ345" s="23"/>
      <c r="URA345" s="23"/>
      <c r="URB345" s="23"/>
      <c r="URC345" s="23"/>
      <c r="URD345" s="23"/>
      <c r="URE345" s="23"/>
      <c r="URF345" s="23"/>
      <c r="URG345" s="23"/>
      <c r="URH345" s="23"/>
      <c r="URI345" s="23"/>
      <c r="URJ345" s="23"/>
      <c r="URK345" s="23"/>
      <c r="URL345" s="23"/>
      <c r="URM345" s="23"/>
      <c r="URN345" s="23"/>
      <c r="URO345" s="23"/>
      <c r="URP345" s="23"/>
      <c r="URQ345" s="23"/>
      <c r="URR345" s="23"/>
      <c r="URS345" s="23"/>
      <c r="URT345" s="23"/>
      <c r="URU345" s="23"/>
      <c r="URV345" s="23"/>
      <c r="URW345" s="23"/>
      <c r="URX345" s="23"/>
      <c r="URY345" s="23"/>
      <c r="URZ345" s="23"/>
      <c r="USA345" s="23"/>
      <c r="USB345" s="23"/>
      <c r="USC345" s="23"/>
      <c r="USD345" s="23"/>
      <c r="USE345" s="23"/>
      <c r="USF345" s="23"/>
      <c r="USG345" s="23"/>
      <c r="USH345" s="23"/>
      <c r="USI345" s="23"/>
      <c r="USJ345" s="23"/>
      <c r="USK345" s="23"/>
      <c r="USL345" s="23"/>
      <c r="USM345" s="23"/>
      <c r="USN345" s="23"/>
      <c r="USO345" s="23"/>
      <c r="USP345" s="23"/>
      <c r="USQ345" s="23"/>
      <c r="USR345" s="23"/>
      <c r="USS345" s="23"/>
      <c r="UST345" s="23"/>
      <c r="USU345" s="23"/>
      <c r="USV345" s="23"/>
      <c r="USW345" s="23"/>
      <c r="USX345" s="23"/>
      <c r="USY345" s="23"/>
      <c r="USZ345" s="23"/>
      <c r="UTA345" s="23"/>
      <c r="UTB345" s="23"/>
      <c r="UTC345" s="23"/>
      <c r="UTD345" s="23"/>
      <c r="UTE345" s="23"/>
      <c r="UTF345" s="23"/>
      <c r="UTG345" s="23"/>
      <c r="UTH345" s="23"/>
      <c r="UTI345" s="23"/>
      <c r="UTJ345" s="23"/>
      <c r="UTK345" s="23"/>
      <c r="UTL345" s="23"/>
      <c r="UTM345" s="23"/>
      <c r="UTN345" s="23"/>
      <c r="UTO345" s="23"/>
      <c r="UTP345" s="23"/>
      <c r="UTQ345" s="23"/>
      <c r="UTR345" s="23"/>
      <c r="UTS345" s="23"/>
      <c r="UTT345" s="23"/>
      <c r="UTU345" s="23"/>
      <c r="UTV345" s="23"/>
      <c r="UTW345" s="23"/>
      <c r="UTX345" s="23"/>
      <c r="UTY345" s="23"/>
      <c r="UTZ345" s="23"/>
      <c r="UUA345" s="23"/>
      <c r="UUB345" s="23"/>
      <c r="UUC345" s="23"/>
      <c r="UUD345" s="23"/>
      <c r="UUE345" s="23"/>
      <c r="UUF345" s="23"/>
      <c r="UUG345" s="23"/>
      <c r="UUH345" s="23"/>
      <c r="UUI345" s="23"/>
      <c r="UUJ345" s="23"/>
      <c r="UUK345" s="23"/>
      <c r="UUL345" s="23"/>
      <c r="UUM345" s="23"/>
      <c r="UUN345" s="23"/>
      <c r="UUO345" s="23"/>
      <c r="UUP345" s="23"/>
      <c r="UUQ345" s="23"/>
      <c r="UUR345" s="23"/>
      <c r="UUS345" s="23"/>
      <c r="UUT345" s="23"/>
      <c r="UUU345" s="23"/>
      <c r="UUV345" s="23"/>
      <c r="UUW345" s="23"/>
      <c r="UUX345" s="23"/>
      <c r="UUY345" s="23"/>
      <c r="UUZ345" s="23"/>
      <c r="UVA345" s="23"/>
      <c r="UVB345" s="23"/>
      <c r="UVC345" s="23"/>
      <c r="UVD345" s="23"/>
      <c r="UVE345" s="23"/>
      <c r="UVF345" s="23"/>
      <c r="UVG345" s="23"/>
      <c r="UVH345" s="23"/>
      <c r="UVI345" s="23"/>
      <c r="UVJ345" s="23"/>
      <c r="UVK345" s="23"/>
      <c r="UVL345" s="23"/>
      <c r="UVM345" s="23"/>
      <c r="UVN345" s="23"/>
      <c r="UVO345" s="23"/>
      <c r="UVP345" s="23"/>
      <c r="UVQ345" s="23"/>
      <c r="UVR345" s="23"/>
      <c r="UVS345" s="23"/>
      <c r="UVT345" s="23"/>
      <c r="UVU345" s="23"/>
      <c r="UVV345" s="23"/>
      <c r="UVW345" s="23"/>
      <c r="UVX345" s="23"/>
      <c r="UVY345" s="23"/>
      <c r="UVZ345" s="23"/>
      <c r="UWA345" s="23"/>
      <c r="UWB345" s="23"/>
      <c r="UWC345" s="23"/>
      <c r="UWD345" s="23"/>
      <c r="UWE345" s="23"/>
      <c r="UWF345" s="23"/>
      <c r="UWG345" s="23"/>
      <c r="UWH345" s="23"/>
      <c r="UWI345" s="23"/>
      <c r="UWJ345" s="23"/>
      <c r="UWK345" s="23"/>
      <c r="UWL345" s="23"/>
      <c r="UWM345" s="23"/>
      <c r="UWN345" s="23"/>
      <c r="UWO345" s="23"/>
      <c r="UWP345" s="23"/>
      <c r="UWQ345" s="23"/>
      <c r="UWR345" s="23"/>
      <c r="UWS345" s="23"/>
      <c r="UWT345" s="23"/>
      <c r="UWU345" s="23"/>
      <c r="UWV345" s="23"/>
      <c r="UWW345" s="23"/>
      <c r="UWX345" s="23"/>
      <c r="UWY345" s="23"/>
      <c r="UWZ345" s="23"/>
      <c r="UXA345" s="23"/>
      <c r="UXB345" s="23"/>
      <c r="UXC345" s="23"/>
      <c r="UXD345" s="23"/>
      <c r="UXE345" s="23"/>
      <c r="UXF345" s="23"/>
      <c r="UXG345" s="23"/>
      <c r="UXH345" s="23"/>
      <c r="UXI345" s="23"/>
      <c r="UXJ345" s="23"/>
      <c r="UXK345" s="23"/>
      <c r="UXL345" s="23"/>
      <c r="UXM345" s="23"/>
      <c r="UXN345" s="23"/>
      <c r="UXO345" s="23"/>
      <c r="UXP345" s="23"/>
      <c r="UXQ345" s="23"/>
      <c r="UXR345" s="23"/>
      <c r="UXS345" s="23"/>
      <c r="UXT345" s="23"/>
      <c r="UXU345" s="23"/>
      <c r="UXV345" s="23"/>
      <c r="UXW345" s="23"/>
      <c r="UXX345" s="23"/>
      <c r="UXY345" s="23"/>
      <c r="UXZ345" s="23"/>
      <c r="UYA345" s="23"/>
      <c r="UYB345" s="23"/>
      <c r="UYC345" s="23"/>
      <c r="UYD345" s="23"/>
      <c r="UYE345" s="23"/>
      <c r="UYF345" s="23"/>
      <c r="UYG345" s="23"/>
      <c r="UYH345" s="23"/>
      <c r="UYI345" s="23"/>
      <c r="UYJ345" s="23"/>
      <c r="UYK345" s="23"/>
      <c r="UYL345" s="23"/>
      <c r="UYM345" s="23"/>
      <c r="UYN345" s="23"/>
      <c r="UYO345" s="23"/>
      <c r="UYP345" s="23"/>
      <c r="UYQ345" s="23"/>
      <c r="UYR345" s="23"/>
      <c r="UYS345" s="23"/>
      <c r="UYT345" s="23"/>
      <c r="UYU345" s="23"/>
      <c r="UYV345" s="23"/>
      <c r="UYW345" s="23"/>
      <c r="UYX345" s="23"/>
      <c r="UYY345" s="23"/>
      <c r="UYZ345" s="23"/>
      <c r="UZA345" s="23"/>
      <c r="UZB345" s="23"/>
      <c r="UZC345" s="23"/>
      <c r="UZD345" s="23"/>
      <c r="UZE345" s="23"/>
      <c r="UZF345" s="23"/>
      <c r="UZG345" s="23"/>
      <c r="UZH345" s="23"/>
      <c r="UZI345" s="23"/>
      <c r="UZJ345" s="23"/>
      <c r="UZK345" s="23"/>
      <c r="UZL345" s="23"/>
      <c r="UZM345" s="23"/>
      <c r="UZN345" s="23"/>
      <c r="UZO345" s="23"/>
      <c r="UZP345" s="23"/>
      <c r="UZQ345" s="23"/>
      <c r="UZR345" s="23"/>
      <c r="UZS345" s="23"/>
      <c r="UZT345" s="23"/>
      <c r="UZU345" s="23"/>
      <c r="UZV345" s="23"/>
      <c r="UZW345" s="23"/>
      <c r="UZX345" s="23"/>
      <c r="UZY345" s="23"/>
      <c r="UZZ345" s="23"/>
      <c r="VAA345" s="23"/>
      <c r="VAB345" s="23"/>
      <c r="VAC345" s="23"/>
      <c r="VAD345" s="23"/>
      <c r="VAE345" s="23"/>
      <c r="VAF345" s="23"/>
      <c r="VAG345" s="23"/>
      <c r="VAH345" s="23"/>
      <c r="VAI345" s="23"/>
      <c r="VAJ345" s="23"/>
      <c r="VAK345" s="23"/>
      <c r="VAL345" s="23"/>
      <c r="VAM345" s="23"/>
      <c r="VAN345" s="23"/>
      <c r="VAO345" s="23"/>
      <c r="VAP345" s="23"/>
      <c r="VAQ345" s="23"/>
      <c r="VAR345" s="23"/>
      <c r="VAS345" s="23"/>
      <c r="VAT345" s="23"/>
      <c r="VAU345" s="23"/>
      <c r="VAV345" s="23"/>
      <c r="VAW345" s="23"/>
      <c r="VAX345" s="23"/>
      <c r="VAY345" s="23"/>
      <c r="VAZ345" s="23"/>
      <c r="VBA345" s="23"/>
      <c r="VBB345" s="23"/>
      <c r="VBC345" s="23"/>
      <c r="VBD345" s="23"/>
      <c r="VBE345" s="23"/>
      <c r="VBF345" s="23"/>
      <c r="VBG345" s="23"/>
      <c r="VBH345" s="23"/>
      <c r="VBI345" s="23"/>
      <c r="VBJ345" s="23"/>
      <c r="VBK345" s="23"/>
      <c r="VBL345" s="23"/>
      <c r="VBM345" s="23"/>
      <c r="VBN345" s="23"/>
      <c r="VBO345" s="23"/>
      <c r="VBP345" s="23"/>
      <c r="VBQ345" s="23"/>
      <c r="VBR345" s="23"/>
      <c r="VBS345" s="23"/>
      <c r="VBT345" s="23"/>
      <c r="VBU345" s="23"/>
      <c r="VBV345" s="23"/>
      <c r="VBW345" s="23"/>
      <c r="VBX345" s="23"/>
      <c r="VBY345" s="23"/>
      <c r="VBZ345" s="23"/>
      <c r="VCA345" s="23"/>
      <c r="VCB345" s="23"/>
      <c r="VCC345" s="23"/>
      <c r="VCD345" s="23"/>
      <c r="VCE345" s="23"/>
      <c r="VCF345" s="23"/>
      <c r="VCG345" s="23"/>
      <c r="VCH345" s="23"/>
      <c r="VCI345" s="23"/>
      <c r="VCJ345" s="23"/>
      <c r="VCK345" s="23"/>
      <c r="VCL345" s="23"/>
      <c r="VCM345" s="23"/>
      <c r="VCN345" s="23"/>
      <c r="VCO345" s="23"/>
      <c r="VCP345" s="23"/>
      <c r="VCQ345" s="23"/>
      <c r="VCR345" s="23"/>
      <c r="VCS345" s="23"/>
      <c r="VCT345" s="23"/>
      <c r="VCU345" s="23"/>
      <c r="VCV345" s="23"/>
      <c r="VCW345" s="23"/>
      <c r="VCX345" s="23"/>
      <c r="VCY345" s="23"/>
      <c r="VCZ345" s="23"/>
      <c r="VDA345" s="23"/>
      <c r="VDB345" s="23"/>
      <c r="VDC345" s="23"/>
      <c r="VDD345" s="23"/>
      <c r="VDE345" s="23"/>
      <c r="VDF345" s="23"/>
      <c r="VDG345" s="23"/>
      <c r="VDH345" s="23"/>
      <c r="VDI345" s="23"/>
      <c r="VDJ345" s="23"/>
      <c r="VDK345" s="23"/>
      <c r="VDL345" s="23"/>
      <c r="VDM345" s="23"/>
      <c r="VDN345" s="23"/>
      <c r="VDO345" s="23"/>
      <c r="VDP345" s="23"/>
      <c r="VDQ345" s="23"/>
      <c r="VDR345" s="23"/>
      <c r="VDS345" s="23"/>
      <c r="VDT345" s="23"/>
      <c r="VDU345" s="23"/>
      <c r="VDV345" s="23"/>
      <c r="VDW345" s="23"/>
      <c r="VDX345" s="23"/>
      <c r="VDY345" s="23"/>
      <c r="VDZ345" s="23"/>
      <c r="VEA345" s="23"/>
      <c r="VEB345" s="23"/>
      <c r="VEC345" s="23"/>
      <c r="VED345" s="23"/>
      <c r="VEE345" s="23"/>
      <c r="VEF345" s="23"/>
      <c r="VEG345" s="23"/>
      <c r="VEH345" s="23"/>
      <c r="VEI345" s="23"/>
      <c r="VEJ345" s="23"/>
      <c r="VEK345" s="23"/>
      <c r="VEL345" s="23"/>
      <c r="VEM345" s="23"/>
      <c r="VEN345" s="23"/>
      <c r="VEO345" s="23"/>
      <c r="VEP345" s="23"/>
      <c r="VEQ345" s="23"/>
      <c r="VER345" s="23"/>
      <c r="VES345" s="23"/>
      <c r="VET345" s="23"/>
      <c r="VEU345" s="23"/>
      <c r="VEV345" s="23"/>
      <c r="VEW345" s="23"/>
      <c r="VEX345" s="23"/>
      <c r="VEY345" s="23"/>
      <c r="VEZ345" s="23"/>
      <c r="VFA345" s="23"/>
      <c r="VFB345" s="23"/>
      <c r="VFC345" s="23"/>
      <c r="VFD345" s="23"/>
      <c r="VFE345" s="23"/>
      <c r="VFF345" s="23"/>
      <c r="VFG345" s="23"/>
      <c r="VFH345" s="23"/>
      <c r="VFI345" s="23"/>
      <c r="VFJ345" s="23"/>
      <c r="VFK345" s="23"/>
      <c r="VFL345" s="23"/>
      <c r="VFM345" s="23"/>
      <c r="VFN345" s="23"/>
      <c r="VFO345" s="23"/>
      <c r="VFP345" s="23"/>
      <c r="VFQ345" s="23"/>
      <c r="VFR345" s="23"/>
      <c r="VFS345" s="23"/>
      <c r="VFT345" s="23"/>
      <c r="VFU345" s="23"/>
      <c r="VFV345" s="23"/>
      <c r="VFW345" s="23"/>
      <c r="VFX345" s="23"/>
      <c r="VFY345" s="23"/>
      <c r="VFZ345" s="23"/>
      <c r="VGA345" s="23"/>
      <c r="VGB345" s="23"/>
      <c r="VGC345" s="23"/>
      <c r="VGD345" s="23"/>
      <c r="VGE345" s="23"/>
      <c r="VGF345" s="23"/>
      <c r="VGG345" s="23"/>
      <c r="VGH345" s="23"/>
      <c r="VGI345" s="23"/>
      <c r="VGJ345" s="23"/>
      <c r="VGK345" s="23"/>
      <c r="VGL345" s="23"/>
      <c r="VGM345" s="23"/>
      <c r="VGN345" s="23"/>
      <c r="VGO345" s="23"/>
      <c r="VGP345" s="23"/>
      <c r="VGQ345" s="23"/>
      <c r="VGR345" s="23"/>
      <c r="VGS345" s="23"/>
      <c r="VGT345" s="23"/>
      <c r="VGU345" s="23"/>
      <c r="VGV345" s="23"/>
      <c r="VGW345" s="23"/>
      <c r="VGX345" s="23"/>
      <c r="VGY345" s="23"/>
      <c r="VGZ345" s="23"/>
      <c r="VHA345" s="23"/>
      <c r="VHB345" s="23"/>
      <c r="VHC345" s="23"/>
      <c r="VHD345" s="23"/>
      <c r="VHE345" s="23"/>
      <c r="VHF345" s="23"/>
      <c r="VHG345" s="23"/>
      <c r="VHH345" s="23"/>
      <c r="VHI345" s="23"/>
      <c r="VHJ345" s="23"/>
      <c r="VHK345" s="23"/>
      <c r="VHL345" s="23"/>
      <c r="VHM345" s="23"/>
      <c r="VHN345" s="23"/>
      <c r="VHO345" s="23"/>
      <c r="VHP345" s="23"/>
      <c r="VHQ345" s="23"/>
      <c r="VHR345" s="23"/>
      <c r="VHS345" s="23"/>
      <c r="VHT345" s="23"/>
      <c r="VHU345" s="23"/>
      <c r="VHV345" s="23"/>
      <c r="VHW345" s="23"/>
      <c r="VHX345" s="23"/>
      <c r="VHY345" s="23"/>
      <c r="VHZ345" s="23"/>
      <c r="VIA345" s="23"/>
      <c r="VIB345" s="23"/>
      <c r="VIC345" s="23"/>
      <c r="VID345" s="23"/>
      <c r="VIE345" s="23"/>
      <c r="VIF345" s="23"/>
      <c r="VIG345" s="23"/>
      <c r="VIH345" s="23"/>
      <c r="VII345" s="23"/>
      <c r="VIJ345" s="23"/>
      <c r="VIK345" s="23"/>
      <c r="VIL345" s="23"/>
      <c r="VIM345" s="23"/>
      <c r="VIN345" s="23"/>
      <c r="VIO345" s="23"/>
      <c r="VIP345" s="23"/>
      <c r="VIQ345" s="23"/>
      <c r="VIR345" s="23"/>
      <c r="VIS345" s="23"/>
      <c r="VIT345" s="23"/>
      <c r="VIU345" s="23"/>
      <c r="VIV345" s="23"/>
      <c r="VIW345" s="23"/>
      <c r="VIX345" s="23"/>
      <c r="VIY345" s="23"/>
      <c r="VIZ345" s="23"/>
      <c r="VJA345" s="23"/>
      <c r="VJB345" s="23"/>
      <c r="VJC345" s="23"/>
      <c r="VJD345" s="23"/>
      <c r="VJE345" s="23"/>
      <c r="VJF345" s="23"/>
      <c r="VJG345" s="23"/>
      <c r="VJH345" s="23"/>
      <c r="VJI345" s="23"/>
      <c r="VJJ345" s="23"/>
      <c r="VJK345" s="23"/>
      <c r="VJL345" s="23"/>
      <c r="VJM345" s="23"/>
      <c r="VJN345" s="23"/>
      <c r="VJO345" s="23"/>
      <c r="VJP345" s="23"/>
      <c r="VJQ345" s="23"/>
      <c r="VJR345" s="23"/>
      <c r="VJS345" s="23"/>
      <c r="VJT345" s="23"/>
      <c r="VJU345" s="23"/>
      <c r="VJV345" s="23"/>
      <c r="VJW345" s="23"/>
      <c r="VJX345" s="23"/>
      <c r="VJY345" s="23"/>
      <c r="VJZ345" s="23"/>
      <c r="VKA345" s="23"/>
      <c r="VKB345" s="23"/>
      <c r="VKC345" s="23"/>
      <c r="VKD345" s="23"/>
      <c r="VKE345" s="23"/>
      <c r="VKF345" s="23"/>
      <c r="VKG345" s="23"/>
      <c r="VKH345" s="23"/>
      <c r="VKI345" s="23"/>
      <c r="VKJ345" s="23"/>
      <c r="VKK345" s="23"/>
      <c r="VKL345" s="23"/>
      <c r="VKM345" s="23"/>
      <c r="VKN345" s="23"/>
      <c r="VKO345" s="23"/>
      <c r="VKP345" s="23"/>
      <c r="VKQ345" s="23"/>
      <c r="VKR345" s="23"/>
      <c r="VKS345" s="23"/>
      <c r="VKT345" s="23"/>
      <c r="VKU345" s="23"/>
      <c r="VKV345" s="23"/>
      <c r="VKW345" s="23"/>
      <c r="VKX345" s="23"/>
      <c r="VKY345" s="23"/>
      <c r="VKZ345" s="23"/>
      <c r="VLA345" s="23"/>
      <c r="VLB345" s="23"/>
      <c r="VLC345" s="23"/>
      <c r="VLD345" s="23"/>
      <c r="VLE345" s="23"/>
      <c r="VLF345" s="23"/>
      <c r="VLG345" s="23"/>
      <c r="VLH345" s="23"/>
      <c r="VLI345" s="23"/>
      <c r="VLJ345" s="23"/>
      <c r="VLK345" s="23"/>
      <c r="VLL345" s="23"/>
      <c r="VLM345" s="23"/>
      <c r="VLN345" s="23"/>
      <c r="VLO345" s="23"/>
      <c r="VLP345" s="23"/>
      <c r="VLQ345" s="23"/>
      <c r="VLR345" s="23"/>
      <c r="VLS345" s="23"/>
      <c r="VLT345" s="23"/>
      <c r="VLU345" s="23"/>
      <c r="VLV345" s="23"/>
      <c r="VLW345" s="23"/>
      <c r="VLX345" s="23"/>
      <c r="VLY345" s="23"/>
      <c r="VLZ345" s="23"/>
      <c r="VMA345" s="23"/>
      <c r="VMB345" s="23"/>
      <c r="VMC345" s="23"/>
      <c r="VMD345" s="23"/>
      <c r="VME345" s="23"/>
      <c r="VMF345" s="23"/>
      <c r="VMG345" s="23"/>
      <c r="VMH345" s="23"/>
      <c r="VMI345" s="23"/>
      <c r="VMJ345" s="23"/>
      <c r="VMK345" s="23"/>
      <c r="VML345" s="23"/>
      <c r="VMM345" s="23"/>
      <c r="VMN345" s="23"/>
      <c r="VMO345" s="23"/>
      <c r="VMP345" s="23"/>
      <c r="VMQ345" s="23"/>
      <c r="VMR345" s="23"/>
      <c r="VMS345" s="23"/>
      <c r="VMT345" s="23"/>
      <c r="VMU345" s="23"/>
      <c r="VMV345" s="23"/>
      <c r="VMW345" s="23"/>
      <c r="VMX345" s="23"/>
      <c r="VMY345" s="23"/>
      <c r="VMZ345" s="23"/>
      <c r="VNA345" s="23"/>
      <c r="VNB345" s="23"/>
      <c r="VNC345" s="23"/>
      <c r="VND345" s="23"/>
      <c r="VNE345" s="23"/>
      <c r="VNF345" s="23"/>
      <c r="VNG345" s="23"/>
      <c r="VNH345" s="23"/>
      <c r="VNI345" s="23"/>
      <c r="VNJ345" s="23"/>
      <c r="VNK345" s="23"/>
      <c r="VNL345" s="23"/>
      <c r="VNM345" s="23"/>
      <c r="VNN345" s="23"/>
      <c r="VNO345" s="23"/>
      <c r="VNP345" s="23"/>
      <c r="VNQ345" s="23"/>
      <c r="VNR345" s="23"/>
      <c r="VNS345" s="23"/>
      <c r="VNT345" s="23"/>
      <c r="VNU345" s="23"/>
      <c r="VNV345" s="23"/>
      <c r="VNW345" s="23"/>
      <c r="VNX345" s="23"/>
      <c r="VNY345" s="23"/>
      <c r="VNZ345" s="23"/>
      <c r="VOA345" s="23"/>
      <c r="VOB345" s="23"/>
      <c r="VOC345" s="23"/>
      <c r="VOD345" s="23"/>
      <c r="VOE345" s="23"/>
      <c r="VOF345" s="23"/>
      <c r="VOG345" s="23"/>
      <c r="VOH345" s="23"/>
      <c r="VOI345" s="23"/>
      <c r="VOJ345" s="23"/>
      <c r="VOK345" s="23"/>
      <c r="VOL345" s="23"/>
      <c r="VOM345" s="23"/>
      <c r="VON345" s="23"/>
      <c r="VOO345" s="23"/>
      <c r="VOP345" s="23"/>
      <c r="VOQ345" s="23"/>
      <c r="VOR345" s="23"/>
      <c r="VOS345" s="23"/>
      <c r="VOT345" s="23"/>
      <c r="VOU345" s="23"/>
      <c r="VOV345" s="23"/>
      <c r="VOW345" s="23"/>
      <c r="VOX345" s="23"/>
      <c r="VOY345" s="23"/>
      <c r="VOZ345" s="23"/>
      <c r="VPA345" s="23"/>
      <c r="VPB345" s="23"/>
      <c r="VPC345" s="23"/>
      <c r="VPD345" s="23"/>
      <c r="VPE345" s="23"/>
      <c r="VPF345" s="23"/>
      <c r="VPG345" s="23"/>
      <c r="VPH345" s="23"/>
      <c r="VPI345" s="23"/>
      <c r="VPJ345" s="23"/>
      <c r="VPK345" s="23"/>
      <c r="VPL345" s="23"/>
      <c r="VPM345" s="23"/>
      <c r="VPN345" s="23"/>
      <c r="VPO345" s="23"/>
      <c r="VPP345" s="23"/>
      <c r="VPQ345" s="23"/>
      <c r="VPR345" s="23"/>
      <c r="VPS345" s="23"/>
      <c r="VPT345" s="23"/>
      <c r="VPU345" s="23"/>
      <c r="VPV345" s="23"/>
      <c r="VPW345" s="23"/>
      <c r="VPX345" s="23"/>
      <c r="VPY345" s="23"/>
      <c r="VPZ345" s="23"/>
      <c r="VQA345" s="23"/>
      <c r="VQB345" s="23"/>
      <c r="VQC345" s="23"/>
      <c r="VQD345" s="23"/>
      <c r="VQE345" s="23"/>
      <c r="VQF345" s="23"/>
      <c r="VQG345" s="23"/>
      <c r="VQH345" s="23"/>
      <c r="VQI345" s="23"/>
      <c r="VQJ345" s="23"/>
      <c r="VQK345" s="23"/>
      <c r="VQL345" s="23"/>
      <c r="VQM345" s="23"/>
      <c r="VQN345" s="23"/>
      <c r="VQO345" s="23"/>
      <c r="VQP345" s="23"/>
      <c r="VQQ345" s="23"/>
      <c r="VQR345" s="23"/>
      <c r="VQS345" s="23"/>
      <c r="VQT345" s="23"/>
      <c r="VQU345" s="23"/>
      <c r="VQV345" s="23"/>
      <c r="VQW345" s="23"/>
      <c r="VQX345" s="23"/>
      <c r="VQY345" s="23"/>
      <c r="VQZ345" s="23"/>
      <c r="VRA345" s="23"/>
      <c r="VRB345" s="23"/>
      <c r="VRC345" s="23"/>
      <c r="VRD345" s="23"/>
      <c r="VRE345" s="23"/>
      <c r="VRF345" s="23"/>
      <c r="VRG345" s="23"/>
      <c r="VRH345" s="23"/>
      <c r="VRI345" s="23"/>
      <c r="VRJ345" s="23"/>
      <c r="VRK345" s="23"/>
      <c r="VRL345" s="23"/>
      <c r="VRM345" s="23"/>
      <c r="VRN345" s="23"/>
      <c r="VRO345" s="23"/>
      <c r="VRP345" s="23"/>
      <c r="VRQ345" s="23"/>
      <c r="VRR345" s="23"/>
      <c r="VRS345" s="23"/>
      <c r="VRT345" s="23"/>
      <c r="VRU345" s="23"/>
      <c r="VRV345" s="23"/>
      <c r="VRW345" s="23"/>
      <c r="VRX345" s="23"/>
      <c r="VRY345" s="23"/>
      <c r="VRZ345" s="23"/>
      <c r="VSA345" s="23"/>
      <c r="VSB345" s="23"/>
      <c r="VSC345" s="23"/>
      <c r="VSD345" s="23"/>
      <c r="VSE345" s="23"/>
      <c r="VSF345" s="23"/>
      <c r="VSG345" s="23"/>
      <c r="VSH345" s="23"/>
      <c r="VSI345" s="23"/>
      <c r="VSJ345" s="23"/>
      <c r="VSK345" s="23"/>
      <c r="VSL345" s="23"/>
      <c r="VSM345" s="23"/>
      <c r="VSN345" s="23"/>
      <c r="VSO345" s="23"/>
      <c r="VSP345" s="23"/>
      <c r="VSQ345" s="23"/>
      <c r="VSR345" s="23"/>
      <c r="VSS345" s="23"/>
      <c r="VST345" s="23"/>
      <c r="VSU345" s="23"/>
      <c r="VSV345" s="23"/>
      <c r="VSW345" s="23"/>
      <c r="VSX345" s="23"/>
      <c r="VSY345" s="23"/>
      <c r="VSZ345" s="23"/>
      <c r="VTA345" s="23"/>
      <c r="VTB345" s="23"/>
      <c r="VTC345" s="23"/>
      <c r="VTD345" s="23"/>
      <c r="VTE345" s="23"/>
      <c r="VTF345" s="23"/>
      <c r="VTG345" s="23"/>
      <c r="VTH345" s="23"/>
      <c r="VTI345" s="23"/>
      <c r="VTJ345" s="23"/>
      <c r="VTK345" s="23"/>
      <c r="VTL345" s="23"/>
      <c r="VTM345" s="23"/>
      <c r="VTN345" s="23"/>
      <c r="VTO345" s="23"/>
      <c r="VTP345" s="23"/>
      <c r="VTQ345" s="23"/>
      <c r="VTR345" s="23"/>
      <c r="VTS345" s="23"/>
      <c r="VTT345" s="23"/>
      <c r="VTU345" s="23"/>
      <c r="VTV345" s="23"/>
      <c r="VTW345" s="23"/>
      <c r="VTX345" s="23"/>
      <c r="VTY345" s="23"/>
      <c r="VTZ345" s="23"/>
      <c r="VUA345" s="23"/>
      <c r="VUB345" s="23"/>
      <c r="VUC345" s="23"/>
      <c r="VUD345" s="23"/>
      <c r="VUE345" s="23"/>
      <c r="VUF345" s="23"/>
      <c r="VUG345" s="23"/>
      <c r="VUH345" s="23"/>
      <c r="VUI345" s="23"/>
      <c r="VUJ345" s="23"/>
      <c r="VUK345" s="23"/>
      <c r="VUL345" s="23"/>
      <c r="VUM345" s="23"/>
      <c r="VUN345" s="23"/>
      <c r="VUO345" s="23"/>
      <c r="VUP345" s="23"/>
      <c r="VUQ345" s="23"/>
      <c r="VUR345" s="23"/>
      <c r="VUS345" s="23"/>
      <c r="VUT345" s="23"/>
      <c r="VUU345" s="23"/>
      <c r="VUV345" s="23"/>
      <c r="VUW345" s="23"/>
      <c r="VUX345" s="23"/>
      <c r="VUY345" s="23"/>
      <c r="VUZ345" s="23"/>
      <c r="VVA345" s="23"/>
      <c r="VVB345" s="23"/>
      <c r="VVC345" s="23"/>
      <c r="VVD345" s="23"/>
      <c r="VVE345" s="23"/>
      <c r="VVF345" s="23"/>
      <c r="VVG345" s="23"/>
      <c r="VVH345" s="23"/>
      <c r="VVI345" s="23"/>
      <c r="VVJ345" s="23"/>
      <c r="VVK345" s="23"/>
      <c r="VVL345" s="23"/>
      <c r="VVM345" s="23"/>
      <c r="VVN345" s="23"/>
      <c r="VVO345" s="23"/>
      <c r="VVP345" s="23"/>
      <c r="VVQ345" s="23"/>
      <c r="VVR345" s="23"/>
      <c r="VVS345" s="23"/>
      <c r="VVT345" s="23"/>
      <c r="VVU345" s="23"/>
      <c r="VVV345" s="23"/>
      <c r="VVW345" s="23"/>
      <c r="VVX345" s="23"/>
      <c r="VVY345" s="23"/>
      <c r="VVZ345" s="23"/>
      <c r="VWA345" s="23"/>
      <c r="VWB345" s="23"/>
      <c r="VWC345" s="23"/>
      <c r="VWD345" s="23"/>
      <c r="VWE345" s="23"/>
      <c r="VWF345" s="23"/>
      <c r="VWG345" s="23"/>
      <c r="VWH345" s="23"/>
      <c r="VWI345" s="23"/>
      <c r="VWJ345" s="23"/>
      <c r="VWK345" s="23"/>
      <c r="VWL345" s="23"/>
      <c r="VWM345" s="23"/>
      <c r="VWN345" s="23"/>
      <c r="VWO345" s="23"/>
      <c r="VWP345" s="23"/>
      <c r="VWQ345" s="23"/>
      <c r="VWR345" s="23"/>
      <c r="VWS345" s="23"/>
      <c r="VWT345" s="23"/>
      <c r="VWU345" s="23"/>
      <c r="VWV345" s="23"/>
      <c r="VWW345" s="23"/>
      <c r="VWX345" s="23"/>
      <c r="VWY345" s="23"/>
      <c r="VWZ345" s="23"/>
      <c r="VXA345" s="23"/>
      <c r="VXB345" s="23"/>
      <c r="VXC345" s="23"/>
      <c r="VXD345" s="23"/>
      <c r="VXE345" s="23"/>
      <c r="VXF345" s="23"/>
      <c r="VXG345" s="23"/>
      <c r="VXH345" s="23"/>
      <c r="VXI345" s="23"/>
      <c r="VXJ345" s="23"/>
      <c r="VXK345" s="23"/>
      <c r="VXL345" s="23"/>
      <c r="VXM345" s="23"/>
      <c r="VXN345" s="23"/>
      <c r="VXO345" s="23"/>
      <c r="VXP345" s="23"/>
      <c r="VXQ345" s="23"/>
      <c r="VXR345" s="23"/>
      <c r="VXS345" s="23"/>
      <c r="VXT345" s="23"/>
      <c r="VXU345" s="23"/>
      <c r="VXV345" s="23"/>
      <c r="VXW345" s="23"/>
      <c r="VXX345" s="23"/>
      <c r="VXY345" s="23"/>
      <c r="VXZ345" s="23"/>
      <c r="VYA345" s="23"/>
      <c r="VYB345" s="23"/>
      <c r="VYC345" s="23"/>
      <c r="VYD345" s="23"/>
      <c r="VYE345" s="23"/>
      <c r="VYF345" s="23"/>
      <c r="VYG345" s="23"/>
      <c r="VYH345" s="23"/>
      <c r="VYI345" s="23"/>
      <c r="VYJ345" s="23"/>
      <c r="VYK345" s="23"/>
      <c r="VYL345" s="23"/>
      <c r="VYM345" s="23"/>
      <c r="VYN345" s="23"/>
      <c r="VYO345" s="23"/>
      <c r="VYP345" s="23"/>
      <c r="VYQ345" s="23"/>
      <c r="VYR345" s="23"/>
      <c r="VYS345" s="23"/>
      <c r="VYT345" s="23"/>
      <c r="VYU345" s="23"/>
      <c r="VYV345" s="23"/>
      <c r="VYW345" s="23"/>
      <c r="VYX345" s="23"/>
      <c r="VYY345" s="23"/>
      <c r="VYZ345" s="23"/>
      <c r="VZA345" s="23"/>
      <c r="VZB345" s="23"/>
      <c r="VZC345" s="23"/>
      <c r="VZD345" s="23"/>
      <c r="VZE345" s="23"/>
      <c r="VZF345" s="23"/>
      <c r="VZG345" s="23"/>
      <c r="VZH345" s="23"/>
      <c r="VZI345" s="23"/>
      <c r="VZJ345" s="23"/>
      <c r="VZK345" s="23"/>
      <c r="VZL345" s="23"/>
      <c r="VZM345" s="23"/>
      <c r="VZN345" s="23"/>
      <c r="VZO345" s="23"/>
      <c r="VZP345" s="23"/>
      <c r="VZQ345" s="23"/>
      <c r="VZR345" s="23"/>
      <c r="VZS345" s="23"/>
      <c r="VZT345" s="23"/>
      <c r="VZU345" s="23"/>
      <c r="VZV345" s="23"/>
      <c r="VZW345" s="23"/>
      <c r="VZX345" s="23"/>
      <c r="VZY345" s="23"/>
      <c r="VZZ345" s="23"/>
      <c r="WAA345" s="23"/>
      <c r="WAB345" s="23"/>
      <c r="WAC345" s="23"/>
      <c r="WAD345" s="23"/>
      <c r="WAE345" s="23"/>
      <c r="WAF345" s="23"/>
      <c r="WAG345" s="23"/>
      <c r="WAH345" s="23"/>
      <c r="WAI345" s="23"/>
      <c r="WAJ345" s="23"/>
      <c r="WAK345" s="23"/>
      <c r="WAL345" s="23"/>
      <c r="WAM345" s="23"/>
      <c r="WAN345" s="23"/>
      <c r="WAO345" s="23"/>
      <c r="WAP345" s="23"/>
      <c r="WAQ345" s="23"/>
      <c r="WAR345" s="23"/>
      <c r="WAS345" s="23"/>
      <c r="WAT345" s="23"/>
      <c r="WAU345" s="23"/>
      <c r="WAV345" s="23"/>
      <c r="WAW345" s="23"/>
      <c r="WAX345" s="23"/>
      <c r="WAY345" s="23"/>
      <c r="WAZ345" s="23"/>
      <c r="WBA345" s="23"/>
      <c r="WBB345" s="23"/>
      <c r="WBC345" s="23"/>
      <c r="WBD345" s="23"/>
      <c r="WBE345" s="23"/>
      <c r="WBF345" s="23"/>
      <c r="WBG345" s="23"/>
      <c r="WBH345" s="23"/>
      <c r="WBI345" s="23"/>
      <c r="WBJ345" s="23"/>
      <c r="WBK345" s="23"/>
      <c r="WBL345" s="23"/>
      <c r="WBM345" s="23"/>
      <c r="WBN345" s="23"/>
      <c r="WBO345" s="23"/>
      <c r="WBP345" s="23"/>
      <c r="WBQ345" s="23"/>
      <c r="WBR345" s="23"/>
      <c r="WBS345" s="23"/>
      <c r="WBT345" s="23"/>
      <c r="WBU345" s="23"/>
      <c r="WBV345" s="23"/>
      <c r="WBW345" s="23"/>
      <c r="WBX345" s="23"/>
      <c r="WBY345" s="23"/>
      <c r="WBZ345" s="23"/>
      <c r="WCA345" s="23"/>
      <c r="WCB345" s="23"/>
      <c r="WCC345" s="23"/>
      <c r="WCD345" s="23"/>
      <c r="WCE345" s="23"/>
      <c r="WCF345" s="23"/>
      <c r="WCG345" s="23"/>
      <c r="WCH345" s="23"/>
      <c r="WCI345" s="23"/>
      <c r="WCJ345" s="23"/>
      <c r="WCK345" s="23"/>
      <c r="WCL345" s="23"/>
      <c r="WCM345" s="23"/>
      <c r="WCN345" s="23"/>
      <c r="WCO345" s="23"/>
      <c r="WCP345" s="23"/>
      <c r="WCQ345" s="23"/>
      <c r="WCR345" s="23"/>
      <c r="WCS345" s="23"/>
      <c r="WCT345" s="23"/>
      <c r="WCU345" s="23"/>
      <c r="WCV345" s="23"/>
      <c r="WCW345" s="23"/>
      <c r="WCX345" s="23"/>
      <c r="WCY345" s="23"/>
      <c r="WCZ345" s="23"/>
      <c r="WDA345" s="23"/>
      <c r="WDB345" s="23"/>
      <c r="WDC345" s="23"/>
      <c r="WDD345" s="23"/>
      <c r="WDE345" s="23"/>
      <c r="WDF345" s="23"/>
      <c r="WDG345" s="23"/>
      <c r="WDH345" s="23"/>
      <c r="WDI345" s="23"/>
      <c r="WDJ345" s="23"/>
      <c r="WDK345" s="23"/>
      <c r="WDL345" s="23"/>
      <c r="WDM345" s="23"/>
      <c r="WDN345" s="23"/>
      <c r="WDO345" s="23"/>
      <c r="WDP345" s="23"/>
      <c r="WDQ345" s="23"/>
      <c r="WDR345" s="23"/>
      <c r="WDS345" s="23"/>
      <c r="WDT345" s="23"/>
      <c r="WDU345" s="23"/>
      <c r="WDV345" s="23"/>
      <c r="WDW345" s="23"/>
      <c r="WDX345" s="23"/>
      <c r="WDY345" s="23"/>
      <c r="WDZ345" s="23"/>
      <c r="WEA345" s="23"/>
      <c r="WEB345" s="23"/>
      <c r="WEC345" s="23"/>
      <c r="WED345" s="23"/>
      <c r="WEE345" s="23"/>
      <c r="WEF345" s="23"/>
      <c r="WEG345" s="23"/>
      <c r="WEH345" s="23"/>
      <c r="WEI345" s="23"/>
      <c r="WEJ345" s="23"/>
      <c r="WEK345" s="23"/>
      <c r="WEL345" s="23"/>
      <c r="WEM345" s="23"/>
      <c r="WEN345" s="23"/>
      <c r="WEO345" s="23"/>
      <c r="WEP345" s="23"/>
      <c r="WEQ345" s="23"/>
      <c r="WER345" s="23"/>
      <c r="WES345" s="23"/>
      <c r="WET345" s="23"/>
      <c r="WEU345" s="23"/>
      <c r="WEV345" s="23"/>
      <c r="WEW345" s="23"/>
      <c r="WEX345" s="23"/>
      <c r="WEY345" s="23"/>
      <c r="WEZ345" s="23"/>
      <c r="WFA345" s="23"/>
      <c r="WFB345" s="23"/>
      <c r="WFC345" s="23"/>
      <c r="WFD345" s="23"/>
      <c r="WFE345" s="23"/>
      <c r="WFF345" s="23"/>
      <c r="WFG345" s="23"/>
      <c r="WFH345" s="23"/>
      <c r="WFI345" s="23"/>
      <c r="WFJ345" s="23"/>
      <c r="WFK345" s="23"/>
      <c r="WFL345" s="23"/>
      <c r="WFM345" s="23"/>
      <c r="WFN345" s="23"/>
      <c r="WFO345" s="23"/>
      <c r="WFP345" s="23"/>
      <c r="WFQ345" s="23"/>
      <c r="WFR345" s="23"/>
      <c r="WFS345" s="23"/>
      <c r="WFT345" s="23"/>
      <c r="WFU345" s="23"/>
      <c r="WFV345" s="23"/>
      <c r="WFW345" s="23"/>
      <c r="WFX345" s="23"/>
      <c r="WFY345" s="23"/>
      <c r="WFZ345" s="23"/>
      <c r="WGA345" s="23"/>
      <c r="WGB345" s="23"/>
      <c r="WGC345" s="23"/>
      <c r="WGD345" s="23"/>
      <c r="WGE345" s="23"/>
      <c r="WGF345" s="23"/>
      <c r="WGG345" s="23"/>
      <c r="WGH345" s="23"/>
      <c r="WGI345" s="23"/>
      <c r="WGJ345" s="23"/>
      <c r="WGK345" s="23"/>
      <c r="WGL345" s="23"/>
      <c r="WGM345" s="23"/>
      <c r="WGN345" s="23"/>
      <c r="WGO345" s="23"/>
      <c r="WGP345" s="23"/>
      <c r="WGQ345" s="23"/>
      <c r="WGR345" s="23"/>
      <c r="WGS345" s="23"/>
      <c r="WGT345" s="23"/>
      <c r="WGU345" s="23"/>
      <c r="WGV345" s="23"/>
      <c r="WGW345" s="23"/>
      <c r="WGX345" s="23"/>
      <c r="WGY345" s="23"/>
      <c r="WGZ345" s="23"/>
      <c r="WHA345" s="23"/>
      <c r="WHB345" s="23"/>
      <c r="WHC345" s="23"/>
      <c r="WHD345" s="23"/>
      <c r="WHE345" s="23"/>
      <c r="WHF345" s="23"/>
      <c r="WHG345" s="23"/>
      <c r="WHH345" s="23"/>
      <c r="WHI345" s="23"/>
      <c r="WHJ345" s="23"/>
      <c r="WHK345" s="23"/>
      <c r="WHL345" s="23"/>
      <c r="WHM345" s="23"/>
      <c r="WHN345" s="23"/>
      <c r="WHO345" s="23"/>
      <c r="WHP345" s="23"/>
      <c r="WHQ345" s="23"/>
      <c r="WHR345" s="23"/>
      <c r="WHS345" s="23"/>
      <c r="WHT345" s="23"/>
      <c r="WHU345" s="23"/>
      <c r="WHV345" s="23"/>
      <c r="WHW345" s="23"/>
      <c r="WHX345" s="23"/>
      <c r="WHY345" s="23"/>
      <c r="WHZ345" s="23"/>
      <c r="WIA345" s="23"/>
      <c r="WIB345" s="23"/>
      <c r="WIC345" s="23"/>
      <c r="WID345" s="23"/>
      <c r="WIE345" s="23"/>
      <c r="WIF345" s="23"/>
      <c r="WIG345" s="23"/>
      <c r="WIH345" s="23"/>
      <c r="WII345" s="23"/>
      <c r="WIJ345" s="23"/>
      <c r="WIK345" s="23"/>
      <c r="WIL345" s="23"/>
      <c r="WIM345" s="23"/>
      <c r="WIN345" s="23"/>
      <c r="WIO345" s="23"/>
      <c r="WIP345" s="23"/>
      <c r="WIQ345" s="23"/>
      <c r="WIR345" s="23"/>
      <c r="WIS345" s="23"/>
      <c r="WIT345" s="23"/>
      <c r="WIU345" s="23"/>
      <c r="WIV345" s="23"/>
      <c r="WIW345" s="23"/>
      <c r="WIX345" s="23"/>
      <c r="WIY345" s="23"/>
      <c r="WIZ345" s="23"/>
      <c r="WJA345" s="23"/>
      <c r="WJB345" s="23"/>
      <c r="WJC345" s="23"/>
      <c r="WJD345" s="23"/>
      <c r="WJE345" s="23"/>
      <c r="WJF345" s="23"/>
      <c r="WJG345" s="23"/>
      <c r="WJH345" s="23"/>
      <c r="WJI345" s="23"/>
      <c r="WJJ345" s="23"/>
      <c r="WJK345" s="23"/>
      <c r="WJL345" s="23"/>
      <c r="WJM345" s="23"/>
      <c r="WJN345" s="23"/>
      <c r="WJO345" s="23"/>
      <c r="WJP345" s="23"/>
      <c r="WJQ345" s="23"/>
      <c r="WJR345" s="23"/>
      <c r="WJS345" s="23"/>
      <c r="WJT345" s="23"/>
      <c r="WJU345" s="23"/>
      <c r="WJV345" s="23"/>
      <c r="WJW345" s="23"/>
      <c r="WJX345" s="23"/>
      <c r="WJY345" s="23"/>
      <c r="WJZ345" s="23"/>
      <c r="WKA345" s="23"/>
      <c r="WKB345" s="23"/>
      <c r="WKC345" s="23"/>
      <c r="WKD345" s="23"/>
      <c r="WKE345" s="23"/>
      <c r="WKF345" s="23"/>
      <c r="WKG345" s="23"/>
      <c r="WKH345" s="23"/>
      <c r="WKI345" s="23"/>
      <c r="WKJ345" s="23"/>
      <c r="WKK345" s="23"/>
      <c r="WKL345" s="23"/>
      <c r="WKM345" s="23"/>
      <c r="WKN345" s="23"/>
      <c r="WKO345" s="23"/>
      <c r="WKP345" s="23"/>
      <c r="WKQ345" s="23"/>
      <c r="WKR345" s="23"/>
      <c r="WKS345" s="23"/>
      <c r="WKT345" s="23"/>
      <c r="WKU345" s="23"/>
      <c r="WKV345" s="23"/>
      <c r="WKW345" s="23"/>
      <c r="WKX345" s="23"/>
      <c r="WKY345" s="23"/>
      <c r="WKZ345" s="23"/>
      <c r="WLA345" s="23"/>
      <c r="WLB345" s="23"/>
      <c r="WLC345" s="23"/>
      <c r="WLD345" s="23"/>
      <c r="WLE345" s="23"/>
      <c r="WLF345" s="23"/>
      <c r="WLG345" s="23"/>
      <c r="WLH345" s="23"/>
      <c r="WLI345" s="23"/>
      <c r="WLJ345" s="23"/>
      <c r="WLK345" s="23"/>
      <c r="WLL345" s="23"/>
      <c r="WLM345" s="23"/>
      <c r="WLN345" s="23"/>
      <c r="WLO345" s="23"/>
      <c r="WLP345" s="23"/>
      <c r="WLQ345" s="23"/>
      <c r="WLR345" s="23"/>
      <c r="WLS345" s="23"/>
      <c r="WLT345" s="23"/>
      <c r="WLU345" s="23"/>
      <c r="WLV345" s="23"/>
      <c r="WLW345" s="23"/>
      <c r="WLX345" s="23"/>
      <c r="WLY345" s="23"/>
      <c r="WLZ345" s="23"/>
      <c r="WMA345" s="23"/>
      <c r="WMB345" s="23"/>
      <c r="WMC345" s="23"/>
      <c r="WMD345" s="23"/>
      <c r="WME345" s="23"/>
      <c r="WMF345" s="23"/>
      <c r="WMG345" s="23"/>
      <c r="WMH345" s="23"/>
      <c r="WMI345" s="23"/>
      <c r="WMJ345" s="23"/>
      <c r="WMK345" s="23"/>
      <c r="WML345" s="23"/>
      <c r="WMM345" s="23"/>
      <c r="WMN345" s="23"/>
      <c r="WMO345" s="23"/>
      <c r="WMP345" s="23"/>
      <c r="WMQ345" s="23"/>
      <c r="WMR345" s="23"/>
      <c r="WMS345" s="23"/>
      <c r="WMT345" s="23"/>
      <c r="WMU345" s="23"/>
      <c r="WMV345" s="23"/>
      <c r="WMW345" s="23"/>
      <c r="WMX345" s="23"/>
      <c r="WMY345" s="23"/>
      <c r="WMZ345" s="23"/>
      <c r="WNA345" s="23"/>
      <c r="WNB345" s="23"/>
      <c r="WNC345" s="23"/>
      <c r="WND345" s="23"/>
      <c r="WNE345" s="23"/>
      <c r="WNF345" s="23"/>
      <c r="WNG345" s="23"/>
      <c r="WNH345" s="23"/>
      <c r="WNI345" s="23"/>
      <c r="WNJ345" s="23"/>
      <c r="WNK345" s="23"/>
      <c r="WNL345" s="23"/>
      <c r="WNM345" s="23"/>
      <c r="WNN345" s="23"/>
      <c r="WNO345" s="23"/>
      <c r="WNP345" s="23"/>
      <c r="WNQ345" s="23"/>
      <c r="WNR345" s="23"/>
      <c r="WNS345" s="23"/>
      <c r="WNT345" s="23"/>
      <c r="WNU345" s="23"/>
      <c r="WNV345" s="23"/>
      <c r="WNW345" s="23"/>
      <c r="WNX345" s="23"/>
      <c r="WNY345" s="23"/>
      <c r="WNZ345" s="23"/>
      <c r="WOA345" s="23"/>
      <c r="WOB345" s="23"/>
      <c r="WOC345" s="23"/>
      <c r="WOD345" s="23"/>
      <c r="WOE345" s="23"/>
      <c r="WOF345" s="23"/>
      <c r="WOG345" s="23"/>
      <c r="WOH345" s="23"/>
      <c r="WOI345" s="23"/>
      <c r="WOJ345" s="23"/>
      <c r="WOK345" s="23"/>
      <c r="WOL345" s="23"/>
      <c r="WOM345" s="23"/>
      <c r="WON345" s="23"/>
      <c r="WOO345" s="23"/>
      <c r="WOP345" s="23"/>
      <c r="WOQ345" s="23"/>
      <c r="WOR345" s="23"/>
      <c r="WOS345" s="23"/>
      <c r="WOT345" s="23"/>
      <c r="WOU345" s="23"/>
      <c r="WOV345" s="23"/>
      <c r="WOW345" s="23"/>
      <c r="WOX345" s="23"/>
      <c r="WOY345" s="23"/>
      <c r="WOZ345" s="23"/>
      <c r="WPA345" s="23"/>
      <c r="WPB345" s="23"/>
      <c r="WPC345" s="23"/>
      <c r="WPD345" s="23"/>
      <c r="WPE345" s="23"/>
      <c r="WPF345" s="23"/>
      <c r="WPG345" s="23"/>
      <c r="WPH345" s="23"/>
      <c r="WPI345" s="23"/>
      <c r="WPJ345" s="23"/>
      <c r="WPK345" s="23"/>
      <c r="WPL345" s="23"/>
      <c r="WPM345" s="23"/>
      <c r="WPN345" s="23"/>
      <c r="WPO345" s="23"/>
      <c r="WPP345" s="23"/>
      <c r="WPQ345" s="23"/>
      <c r="WPR345" s="23"/>
      <c r="WPS345" s="23"/>
      <c r="WPT345" s="23"/>
      <c r="WPU345" s="23"/>
      <c r="WPV345" s="23"/>
      <c r="WPW345" s="23"/>
      <c r="WPX345" s="23"/>
      <c r="WPY345" s="23"/>
      <c r="WPZ345" s="23"/>
      <c r="WQA345" s="23"/>
      <c r="WQB345" s="23"/>
      <c r="WQC345" s="23"/>
      <c r="WQD345" s="23"/>
      <c r="WQE345" s="23"/>
      <c r="WQF345" s="23"/>
      <c r="WQG345" s="23"/>
      <c r="WQH345" s="23"/>
      <c r="WQI345" s="23"/>
      <c r="WQJ345" s="23"/>
      <c r="WQK345" s="23"/>
      <c r="WQL345" s="23"/>
      <c r="WQM345" s="23"/>
      <c r="WQN345" s="23"/>
      <c r="WQO345" s="23"/>
      <c r="WQP345" s="23"/>
      <c r="WQQ345" s="23"/>
      <c r="WQR345" s="23"/>
      <c r="WQS345" s="23"/>
      <c r="WQT345" s="23"/>
      <c r="WQU345" s="23"/>
      <c r="WQV345" s="23"/>
      <c r="WQW345" s="23"/>
      <c r="WQX345" s="23"/>
      <c r="WQY345" s="23"/>
      <c r="WQZ345" s="23"/>
      <c r="WRA345" s="23"/>
      <c r="WRB345" s="23"/>
      <c r="WRC345" s="23"/>
      <c r="WRD345" s="23"/>
      <c r="WRE345" s="23"/>
      <c r="WRF345" s="23"/>
      <c r="WRG345" s="23"/>
      <c r="WRH345" s="23"/>
      <c r="WRI345" s="23"/>
      <c r="WRJ345" s="23"/>
      <c r="WRK345" s="23"/>
      <c r="WRL345" s="23"/>
      <c r="WRM345" s="23"/>
      <c r="WRN345" s="23"/>
      <c r="WRO345" s="23"/>
      <c r="WRP345" s="23"/>
      <c r="WRQ345" s="23"/>
      <c r="WRR345" s="23"/>
      <c r="WRS345" s="23"/>
      <c r="WRT345" s="23"/>
      <c r="WRU345" s="23"/>
      <c r="WRV345" s="23"/>
      <c r="WRW345" s="23"/>
      <c r="WRX345" s="23"/>
      <c r="WRY345" s="23"/>
      <c r="WRZ345" s="23"/>
      <c r="WSA345" s="23"/>
      <c r="WSB345" s="23"/>
      <c r="WSC345" s="23"/>
      <c r="WSD345" s="23"/>
      <c r="WSE345" s="23"/>
      <c r="WSF345" s="23"/>
      <c r="WSG345" s="23"/>
      <c r="WSH345" s="23"/>
      <c r="WSI345" s="23"/>
      <c r="WSJ345" s="23"/>
      <c r="WSK345" s="23"/>
      <c r="WSL345" s="23"/>
      <c r="WSM345" s="23"/>
      <c r="WSN345" s="23"/>
      <c r="WSO345" s="23"/>
      <c r="WSP345" s="23"/>
      <c r="WSQ345" s="23"/>
      <c r="WSR345" s="23"/>
      <c r="WSS345" s="23"/>
      <c r="WST345" s="23"/>
      <c r="WSU345" s="23"/>
      <c r="WSV345" s="23"/>
      <c r="WSW345" s="23"/>
      <c r="WSX345" s="23"/>
      <c r="WSY345" s="23"/>
      <c r="WSZ345" s="23"/>
      <c r="WTA345" s="23"/>
      <c r="WTB345" s="23"/>
      <c r="WTC345" s="23"/>
      <c r="WTD345" s="23"/>
      <c r="WTE345" s="23"/>
      <c r="WTF345" s="23"/>
      <c r="WTG345" s="23"/>
      <c r="WTH345" s="23"/>
      <c r="WTI345" s="23"/>
      <c r="WTJ345" s="23"/>
      <c r="WTK345" s="23"/>
      <c r="WTL345" s="23"/>
      <c r="WTM345" s="23"/>
      <c r="WTN345" s="23"/>
      <c r="WTO345" s="23"/>
      <c r="WTP345" s="23"/>
      <c r="WTQ345" s="23"/>
      <c r="WTR345" s="23"/>
      <c r="WTS345" s="23"/>
      <c r="WTT345" s="23"/>
      <c r="WTU345" s="23"/>
      <c r="WTV345" s="23"/>
      <c r="WTW345" s="23"/>
      <c r="WTX345" s="23"/>
      <c r="WTY345" s="23"/>
      <c r="WTZ345" s="23"/>
      <c r="WUA345" s="23"/>
      <c r="WUB345" s="23"/>
      <c r="WUC345" s="23"/>
      <c r="WUD345" s="23"/>
      <c r="WUE345" s="23"/>
      <c r="WUF345" s="23"/>
      <c r="WUG345" s="23"/>
      <c r="WUH345" s="23"/>
      <c r="WUI345" s="23"/>
      <c r="WUJ345" s="23"/>
      <c r="WUK345" s="23"/>
      <c r="WUL345" s="23"/>
      <c r="WUM345" s="23"/>
      <c r="WUN345" s="23"/>
      <c r="WUO345" s="23"/>
      <c r="WUP345" s="23"/>
      <c r="WUQ345" s="23"/>
      <c r="WUR345" s="23"/>
      <c r="WUS345" s="23"/>
      <c r="WUT345" s="23"/>
      <c r="WUU345" s="23"/>
      <c r="WUV345" s="23"/>
      <c r="WUW345" s="23"/>
      <c r="WUX345" s="23"/>
      <c r="WUY345" s="23"/>
      <c r="WUZ345" s="23"/>
      <c r="WVA345" s="23"/>
      <c r="WVB345" s="23"/>
      <c r="WVC345" s="23"/>
      <c r="WVD345" s="23"/>
      <c r="WVE345" s="23"/>
      <c r="WVF345" s="23"/>
      <c r="WVG345" s="23"/>
      <c r="WVH345" s="23"/>
      <c r="WVI345" s="23"/>
      <c r="WVJ345" s="23"/>
      <c r="WVK345" s="23"/>
      <c r="WVL345" s="23"/>
      <c r="WVM345" s="23"/>
      <c r="WVN345" s="23"/>
      <c r="WVO345" s="23"/>
      <c r="WVP345" s="23"/>
      <c r="WVQ345" s="23"/>
      <c r="WVR345" s="23"/>
      <c r="WVS345" s="23"/>
      <c r="WVT345" s="23"/>
      <c r="WVU345" s="23"/>
      <c r="WVV345" s="23"/>
      <c r="WVW345" s="23"/>
      <c r="WVX345" s="23"/>
      <c r="WVY345" s="23"/>
      <c r="WVZ345" s="23"/>
      <c r="WWA345" s="23"/>
      <c r="WWB345" s="23"/>
      <c r="WWC345" s="23"/>
      <c r="WWD345" s="23"/>
      <c r="WWE345" s="23"/>
      <c r="WWF345" s="23"/>
      <c r="WWG345" s="23"/>
      <c r="WWH345" s="23"/>
      <c r="WWI345" s="23"/>
      <c r="WWJ345" s="23"/>
      <c r="WWK345" s="23"/>
      <c r="WWL345" s="23"/>
      <c r="WWM345" s="23"/>
      <c r="WWN345" s="23"/>
      <c r="WWO345" s="23"/>
      <c r="WWP345" s="23"/>
      <c r="WWQ345" s="23"/>
      <c r="WWR345" s="23"/>
      <c r="WWS345" s="23"/>
      <c r="WWT345" s="23"/>
      <c r="WWU345" s="23"/>
      <c r="WWV345" s="23"/>
      <c r="WWW345" s="23"/>
      <c r="WWX345" s="23"/>
      <c r="WWY345" s="23"/>
      <c r="WWZ345" s="23"/>
      <c r="WXA345" s="23"/>
      <c r="WXB345" s="23"/>
      <c r="WXC345" s="23"/>
      <c r="WXD345" s="23"/>
      <c r="WXE345" s="23"/>
      <c r="WXF345" s="23"/>
      <c r="WXG345" s="23"/>
      <c r="WXH345" s="23"/>
      <c r="WXI345" s="23"/>
      <c r="WXJ345" s="23"/>
      <c r="WXK345" s="23"/>
      <c r="WXL345" s="23"/>
      <c r="WXM345" s="23"/>
      <c r="WXN345" s="23"/>
      <c r="WXO345" s="23"/>
      <c r="WXP345" s="23"/>
      <c r="WXQ345" s="23"/>
      <c r="WXR345" s="23"/>
      <c r="WXS345" s="23"/>
      <c r="WXT345" s="23"/>
      <c r="WXU345" s="23"/>
      <c r="WXV345" s="23"/>
      <c r="WXW345" s="23"/>
      <c r="WXX345" s="23"/>
      <c r="WXY345" s="23"/>
      <c r="WXZ345" s="23"/>
      <c r="WYA345" s="23"/>
      <c r="WYB345" s="23"/>
      <c r="WYC345" s="23"/>
      <c r="WYD345" s="23"/>
      <c r="WYE345" s="23"/>
      <c r="WYF345" s="23"/>
      <c r="WYG345" s="23"/>
      <c r="WYH345" s="23"/>
      <c r="WYI345" s="23"/>
      <c r="WYJ345" s="23"/>
      <c r="WYK345" s="23"/>
      <c r="WYL345" s="23"/>
      <c r="WYM345" s="23"/>
      <c r="WYN345" s="23"/>
      <c r="WYO345" s="23"/>
      <c r="WYP345" s="23"/>
      <c r="WYQ345" s="23"/>
      <c r="WYR345" s="23"/>
      <c r="WYS345" s="23"/>
      <c r="WYT345" s="23"/>
      <c r="WYU345" s="23"/>
      <c r="WYV345" s="23"/>
      <c r="WYW345" s="23"/>
      <c r="WYX345" s="23"/>
      <c r="WYY345" s="23"/>
      <c r="WYZ345" s="23"/>
      <c r="WZA345" s="23"/>
      <c r="WZB345" s="23"/>
      <c r="WZC345" s="23"/>
      <c r="WZD345" s="23"/>
      <c r="WZE345" s="23"/>
      <c r="WZF345" s="23"/>
      <c r="WZG345" s="23"/>
      <c r="WZH345" s="23"/>
      <c r="WZI345" s="23"/>
      <c r="WZJ345" s="23"/>
      <c r="WZK345" s="23"/>
      <c r="WZL345" s="23"/>
      <c r="WZM345" s="23"/>
      <c r="WZN345" s="23"/>
      <c r="WZO345" s="23"/>
      <c r="WZP345" s="23"/>
      <c r="WZQ345" s="23"/>
      <c r="WZR345" s="23"/>
      <c r="WZS345" s="23"/>
      <c r="WZT345" s="23"/>
      <c r="WZU345" s="23"/>
      <c r="WZV345" s="23"/>
      <c r="WZW345" s="23"/>
      <c r="WZX345" s="23"/>
      <c r="WZY345" s="23"/>
      <c r="WZZ345" s="23"/>
      <c r="XAA345" s="23"/>
      <c r="XAB345" s="23"/>
      <c r="XAC345" s="23"/>
      <c r="XAD345" s="23"/>
      <c r="XAE345" s="23"/>
      <c r="XAF345" s="23"/>
      <c r="XAG345" s="23"/>
      <c r="XAH345" s="23"/>
      <c r="XAI345" s="23"/>
      <c r="XAJ345" s="23"/>
      <c r="XAK345" s="23"/>
      <c r="XAL345" s="23"/>
      <c r="XAM345" s="23"/>
      <c r="XAN345" s="23"/>
      <c r="XAO345" s="23"/>
      <c r="XAP345" s="23"/>
      <c r="XAQ345" s="23"/>
      <c r="XAR345" s="23"/>
      <c r="XAS345" s="23"/>
      <c r="XAT345" s="23"/>
      <c r="XAU345" s="23"/>
      <c r="XAV345" s="23"/>
      <c r="XAW345" s="23"/>
      <c r="XAX345" s="23"/>
      <c r="XAY345" s="23"/>
      <c r="XAZ345" s="23"/>
      <c r="XBA345" s="23"/>
      <c r="XBB345" s="23"/>
      <c r="XBC345" s="23"/>
      <c r="XBD345" s="23"/>
      <c r="XBE345" s="23"/>
      <c r="XBF345" s="23"/>
      <c r="XBG345" s="23"/>
      <c r="XBH345" s="23"/>
      <c r="XBI345" s="23"/>
      <c r="XBJ345" s="23"/>
      <c r="XBK345" s="23"/>
      <c r="XBL345" s="23"/>
      <c r="XBM345" s="23"/>
      <c r="XBN345" s="23"/>
      <c r="XBO345" s="23"/>
      <c r="XBP345" s="23"/>
      <c r="XBQ345" s="23"/>
      <c r="XBR345" s="23"/>
      <c r="XBS345" s="23"/>
      <c r="XBT345" s="23"/>
      <c r="XBU345" s="23"/>
      <c r="XBV345" s="23"/>
      <c r="XBW345" s="23"/>
      <c r="XBX345" s="23"/>
      <c r="XBY345" s="23"/>
      <c r="XBZ345" s="23"/>
      <c r="XCA345" s="23"/>
      <c r="XCB345" s="23"/>
      <c r="XCC345" s="23"/>
      <c r="XCD345" s="23"/>
      <c r="XCE345" s="23"/>
      <c r="XCF345" s="23"/>
      <c r="XCG345" s="23"/>
      <c r="XCH345" s="23"/>
      <c r="XCI345" s="23"/>
      <c r="XCJ345" s="23"/>
      <c r="XCK345" s="23"/>
      <c r="XCL345" s="23"/>
      <c r="XCM345" s="23"/>
      <c r="XCN345" s="23"/>
      <c r="XCO345" s="23"/>
      <c r="XCP345" s="23"/>
      <c r="XCQ345" s="23"/>
      <c r="XCR345" s="23"/>
      <c r="XCS345" s="23"/>
      <c r="XCT345" s="23"/>
      <c r="XCU345" s="23"/>
      <c r="XCV345" s="23"/>
      <c r="XCW345" s="23"/>
      <c r="XCX345" s="23"/>
      <c r="XCY345" s="23"/>
      <c r="XCZ345" s="23"/>
      <c r="XDA345" s="23"/>
      <c r="XDB345" s="23"/>
      <c r="XDC345" s="23"/>
      <c r="XDD345" s="23"/>
      <c r="XDE345" s="23"/>
      <c r="XDF345" s="23"/>
      <c r="XDG345" s="23"/>
      <c r="XDH345" s="23"/>
      <c r="XDI345" s="23"/>
      <c r="XDJ345" s="23"/>
      <c r="XDK345" s="23"/>
      <c r="XDL345" s="23"/>
      <c r="XDM345" s="23"/>
      <c r="XDN345" s="23"/>
      <c r="XDO345" s="23"/>
      <c r="XDP345" s="23"/>
      <c r="XDQ345" s="23"/>
      <c r="XDR345" s="23"/>
      <c r="XDS345" s="23"/>
      <c r="XDT345" s="23"/>
      <c r="XDU345" s="23"/>
      <c r="XDV345" s="23"/>
      <c r="XDW345" s="23"/>
      <c r="XDX345" s="23"/>
      <c r="XDY345" s="23"/>
      <c r="XDZ345" s="23"/>
      <c r="XEA345" s="23"/>
      <c r="XEB345" s="23"/>
      <c r="XEC345" s="23"/>
      <c r="XED345" s="23"/>
      <c r="XEE345" s="23"/>
      <c r="XEF345" s="23"/>
      <c r="XEG345" s="23"/>
      <c r="XEH345" s="23"/>
      <c r="XEI345" s="23"/>
      <c r="XEJ345" s="23"/>
      <c r="XEK345" s="23"/>
      <c r="XEL345" s="23"/>
      <c r="XEM345" s="23"/>
      <c r="XEN345" s="23"/>
      <c r="XEO345" s="23"/>
      <c r="XEP345" s="23"/>
      <c r="XEQ345" s="23"/>
      <c r="XER345" s="23"/>
      <c r="XES345" s="23"/>
      <c r="XET345" s="23"/>
      <c r="XEU345" s="23"/>
      <c r="XEV345" s="23"/>
      <c r="XEW345" s="23"/>
      <c r="XEX345" s="23"/>
      <c r="XEY345" s="23"/>
      <c r="XEZ345" s="23"/>
      <c r="XFA345" s="23"/>
    </row>
    <row r="346" spans="1:16381" x14ac:dyDescent="0.25">
      <c r="A346" s="11" t="s">
        <v>945</v>
      </c>
      <c r="B346" s="11" t="str">
        <f>_xlfn.IFNA(VLOOKUP($A346,'Project List'!$A$9:$AF$360,'Project List'!G$1,FALSE),0)</f>
        <v>Geographical and Land Management Systems Upgrade 2024-2028</v>
      </c>
      <c r="C346" s="11" t="str">
        <f>_xlfn.IFNA(VLOOKUP($A346,'Project List'!$A$9:$AF$360,'Project List'!C$1,FALSE),0)</f>
        <v>ExAnte</v>
      </c>
      <c r="D346" s="11" t="str">
        <f>_xlfn.IFNA(VLOOKUP($A346,'Project List'!$A$9:$AF$360,'Project List'!D$1,FALSE),0)</f>
        <v>Replacement</v>
      </c>
      <c r="E346" s="11" t="str">
        <f>_xlfn.IFNA(VLOOKUP($A346,'Project List'!$A$9:$AF$360,'Project List'!H$1,FALSE),0)</f>
        <v>Potential</v>
      </c>
      <c r="F346" s="105">
        <f>_xlfn.IFNA(VLOOKUP($A346,'Project List'!$A$9:$AF$360,'Project List'!I$1,FALSE),0)</f>
        <v>0</v>
      </c>
      <c r="G346" s="105">
        <f>_xlfn.IFNA(VLOOKUP($A346,'Project List'!$A$9:$AF$360,'Project List'!J$1,FALSE),0)</f>
        <v>0</v>
      </c>
      <c r="H346" s="105">
        <f>_xlfn.IFNA(VLOOKUP($A346,'Project List'!$A$9:$AF$360,'Project List'!K$1,FALSE),0)</f>
        <v>0</v>
      </c>
      <c r="I346" s="105">
        <f>_xlfn.IFNA(VLOOKUP($A346,'Project List'!$A$9:$AF$360,'Project List'!L$1,FALSE),0)</f>
        <v>0</v>
      </c>
      <c r="J346" s="105">
        <f>_xlfn.IFNA(VLOOKUP($A346,'Project List'!$A$9:$AF$360,'Project List'!M$1,FALSE),0)</f>
        <v>0</v>
      </c>
      <c r="K346" s="105">
        <f>_xlfn.IFNA(VLOOKUP($A346,'Project List'!$A$9:$AF$360,'Project List'!N$1,FALSE),0)</f>
        <v>0</v>
      </c>
      <c r="L346" s="105">
        <f>_xlfn.IFNA(VLOOKUP($A346,'Project List'!$A$9:$AF$360,'Project List'!O$1,FALSE),0)</f>
        <v>0</v>
      </c>
      <c r="M346" s="105">
        <f>_xlfn.IFNA(VLOOKUP($A346,'Project List'!$A$9:$AF$360,'Project List'!P$1,FALSE),0)</f>
        <v>0</v>
      </c>
      <c r="N346" s="105">
        <f>_xlfn.IFNA(VLOOKUP($A346,'Project List'!$A$9:$AF$360,'Project List'!Q$1,FALSE),0)</f>
        <v>0</v>
      </c>
      <c r="O346" s="105">
        <f>_xlfn.IFNA(VLOOKUP($A346,'Project List'!$A$9:$AF$360,'Project List'!R$1,FALSE),0)</f>
        <v>0</v>
      </c>
      <c r="P346" s="105">
        <f>_xlfn.IFNA(VLOOKUP($A346,'Project List'!$A$9:$AF$360,'Project List'!S$1,FALSE),0)</f>
        <v>0</v>
      </c>
      <c r="Q346" s="105">
        <f>_xlfn.IFNA(VLOOKUP($A346,'Project List'!$A$9:$AF$360,'Project List'!T$1,FALSE),0)</f>
        <v>0</v>
      </c>
      <c r="R346" s="105">
        <f>_xlfn.IFNA(VLOOKUP($A346,'Project List'!$A$9:$AF$360,'Project List'!U$1,FALSE),0)</f>
        <v>0</v>
      </c>
      <c r="S346" s="105">
        <f>_xlfn.IFNA(VLOOKUP($A346,'Project List'!$A$9:$AF$360,'Project List'!V$1,FALSE),0)</f>
        <v>0</v>
      </c>
      <c r="T346" s="105">
        <f>_xlfn.IFNA(VLOOKUP($A346,'Project List'!$A$9:$AF$360,'Project List'!W$1,FALSE),0)</f>
        <v>0</v>
      </c>
      <c r="U346" s="105">
        <f>_xlfn.IFNA(VLOOKUP($A346,'Project List'!$A$9:$AF$360,'Project List'!X$1,FALSE),0)</f>
        <v>0</v>
      </c>
      <c r="V346" s="13" t="str">
        <f>_xlfn.IFNA(IF(VLOOKUP($A346,'Project List'!$A$9:$BF$360,'Project List'!Y$1,FALSE)=0,"Nil",
IF(OR($E346="Potential",$E346="Proposed",$E346="Deferred",$E346="Cancelled",$E346="Closed"),VLOOKUP($A346,'Project List'!$A$9:$BF$360,'Project List'!Y$1,FALSE)*$A$15*$AE346,VLOOKUP($A346,'Project List'!$A$9:$BF$360,'Project List'!Y$1,FALSE))),0)</f>
        <v>Nil</v>
      </c>
      <c r="W346" s="13" t="str">
        <f>_xlfn.IFNA(IF(VLOOKUP($A346,'Project List'!$A$9:$BF$360,'Project List'!Z$1,FALSE)=0,"Nil",
IF(OR($E346="Potential",$E346="Proposed",$E346="Deferred",$E346="Cancelled",$E346="Closed"),VLOOKUP($A346,'Project List'!$A$9:$BF$360,'Project List'!Z$1,FALSE)*$A$15*$AE346,VLOOKUP($A346,'Project List'!$A$9:$BF$360,'Project List'!Z$1,FALSE))),0)</f>
        <v>Nil</v>
      </c>
      <c r="X346" s="13">
        <f>_xlfn.IFNA(IF(VLOOKUP($A346,'Project List'!$A$9:$BF$360,'Project List'!AA$1,FALSE)=0,"Nil",
IF(OR($E346="Potential",$E346="Proposed",$E346="Deferred",$E346="Cancelled",$E346="Closed"),VLOOKUP($A346,'Project List'!$A$9:$BF$360,'Project List'!AA$1,FALSE)*$A$15*$AE346,VLOOKUP($A346,'Project List'!$A$9:$BF$360,'Project List'!AA$1,FALSE))),0)</f>
        <v>812566.88548530033</v>
      </c>
      <c r="Y346" s="13">
        <f>_xlfn.IFNA(IF(VLOOKUP($A346,'Project List'!$A$9:$BF$360,'Project List'!AB$1,FALSE)=0,"Nil",
IF(OR($E346="Potential",$E346="Proposed",$E346="Deferred",$E346="Cancelled",$E346="Closed"),VLOOKUP($A346,'Project List'!$A$9:$BF$360,'Project List'!AB$1,FALSE)*$A$15*$AE346,VLOOKUP($A346,'Project List'!$A$9:$BF$360,'Project List'!AB$1,FALSE))),0)</f>
        <v>812567.50286227977</v>
      </c>
      <c r="Z346" s="13">
        <f>_xlfn.IFNA(IF(VLOOKUP($A346,'Project List'!$A$9:$BF$360,'Project List'!AC$1,FALSE)=0,"Nil",
IF(OR($E346="Potential",$E346="Proposed",$E346="Deferred",$E346="Cancelled",$E346="Closed"),VLOOKUP($A346,'Project List'!$A$9:$BF$360,'Project List'!AC$1,FALSE)*$A$15*$AE346,VLOOKUP($A346,'Project List'!$A$9:$BF$360,'Project List'!AC$1,FALSE))),0)</f>
        <v>812567.50286227977</v>
      </c>
      <c r="AA346" s="13">
        <f>_xlfn.IFNA(IF(VLOOKUP($A346,'Project List'!$A$9:$BF$360,'Project List'!AD$1,FALSE)=0,"Nil",
IF(OR($E346="Potential",$E346="Proposed",$E346="Deferred",$E346="Cancelled",$E346="Closed"),VLOOKUP($A346,'Project List'!$A$9:$BF$360,'Project List'!AD$1,FALSE)*$A$15*$AE346,VLOOKUP($A346,'Project List'!$A$9:$BF$360,'Project List'!AD$1,FALSE))),0)</f>
        <v>812567.50286227977</v>
      </c>
      <c r="AB346" s="13">
        <f>_xlfn.IFNA(IF(VLOOKUP($A346,'Project List'!$A$9:$BF$360,'Project List'!AE$1,FALSE)=0,"Nil",
IF(OR($E346="Potential",$E346="Proposed",$E346="Deferred",$E346="Cancelled",$E346="Closed"),VLOOKUP($A346,'Project List'!$A$9:$BF$360,'Project List'!AE$1,FALSE)*$A$15*$AE346,VLOOKUP($A346,'Project List'!$A$9:$BF$360,'Project List'!AE$1,FALSE))),0)</f>
        <v>812568.12023925944</v>
      </c>
      <c r="AC346" s="13" t="str">
        <f>_xlfn.IFNA(IF(VLOOKUP($A346,'Project List'!$A$9:$BF$360,'Project List'!AF$1,FALSE)=0,"Nil",
IF(OR($E346="Potential",$E346="Proposed",$E346="Deferred",$E346="Cancelled",$E346="Closed"),VLOOKUP($A346,'Project List'!$A$9:$BF$360,'Project List'!AF$1,FALSE)*$A$15*$AE346,VLOOKUP($A346,'Project List'!$A$9:$BF$360,'Project List'!AF$1,FALSE))),0)</f>
        <v>Nil</v>
      </c>
      <c r="AD346" s="42"/>
      <c r="AE346" s="248">
        <f>1+IF(ISNA(VLOOKUP($A346,'Project labour content'!$A$7:$D$255,'Project labour content'!$D$1,FALSE)),VLOOKUP($D346,'Project labour content'!$F$6:$G$15,'Project labour content'!$G$1,FALSE),VLOOKUP($A346,'Project labour content'!$A$7:$D$255,'Project labour content'!$D$1,FALSE))*('Project labour content'!$K$14/100)*1</f>
        <v>1.0043540973325826</v>
      </c>
    </row>
    <row r="347" spans="1:16381" x14ac:dyDescent="0.25">
      <c r="A347" s="11" t="s">
        <v>949</v>
      </c>
      <c r="B347" s="11" t="str">
        <f>_xlfn.IFNA(VLOOKUP($A347,'Project List'!$A$9:$AF$360,'Project List'!G$1,FALSE),0)</f>
        <v>Alarm Configuration System Refresh 2024-2028</v>
      </c>
      <c r="C347" s="11" t="str">
        <f>_xlfn.IFNA(VLOOKUP($A347,'Project List'!$A$9:$AF$360,'Project List'!C$1,FALSE),0)</f>
        <v>ExAnte</v>
      </c>
      <c r="D347" s="11" t="str">
        <f>_xlfn.IFNA(VLOOKUP($A347,'Project List'!$A$9:$AF$360,'Project List'!D$1,FALSE),0)</f>
        <v>Replacement</v>
      </c>
      <c r="E347" s="11" t="str">
        <f>_xlfn.IFNA(VLOOKUP($A347,'Project List'!$A$9:$AF$360,'Project List'!H$1,FALSE),0)</f>
        <v>Potential</v>
      </c>
      <c r="F347" s="105">
        <f>_xlfn.IFNA(VLOOKUP($A347,'Project List'!$A$9:$AF$360,'Project List'!I$1,FALSE),0)</f>
        <v>0</v>
      </c>
      <c r="G347" s="105">
        <f>_xlfn.IFNA(VLOOKUP($A347,'Project List'!$A$9:$AF$360,'Project List'!J$1,FALSE),0)</f>
        <v>0</v>
      </c>
      <c r="H347" s="105">
        <f>_xlfn.IFNA(VLOOKUP($A347,'Project List'!$A$9:$AF$360,'Project List'!K$1,FALSE),0)</f>
        <v>0</v>
      </c>
      <c r="I347" s="105">
        <f>_xlfn.IFNA(VLOOKUP($A347,'Project List'!$A$9:$AF$360,'Project List'!L$1,FALSE),0)</f>
        <v>0</v>
      </c>
      <c r="J347" s="105">
        <f>_xlfn.IFNA(VLOOKUP($A347,'Project List'!$A$9:$AF$360,'Project List'!M$1,FALSE),0)</f>
        <v>0</v>
      </c>
      <c r="K347" s="105">
        <f>_xlfn.IFNA(VLOOKUP($A347,'Project List'!$A$9:$AF$360,'Project List'!N$1,FALSE),0)</f>
        <v>0</v>
      </c>
      <c r="L347" s="105">
        <f>_xlfn.IFNA(VLOOKUP($A347,'Project List'!$A$9:$AF$360,'Project List'!O$1,FALSE),0)</f>
        <v>0</v>
      </c>
      <c r="M347" s="105">
        <f>_xlfn.IFNA(VLOOKUP($A347,'Project List'!$A$9:$AF$360,'Project List'!P$1,FALSE),0)</f>
        <v>0</v>
      </c>
      <c r="N347" s="105">
        <f>_xlfn.IFNA(VLOOKUP($A347,'Project List'!$A$9:$AF$360,'Project List'!Q$1,FALSE),0)</f>
        <v>0</v>
      </c>
      <c r="O347" s="105">
        <f>_xlfn.IFNA(VLOOKUP($A347,'Project List'!$A$9:$AF$360,'Project List'!R$1,FALSE),0)</f>
        <v>0</v>
      </c>
      <c r="P347" s="105">
        <f>_xlfn.IFNA(VLOOKUP($A347,'Project List'!$A$9:$AF$360,'Project List'!S$1,FALSE),0)</f>
        <v>0</v>
      </c>
      <c r="Q347" s="105">
        <f>_xlfn.IFNA(VLOOKUP($A347,'Project List'!$A$9:$AF$360,'Project List'!T$1,FALSE),0)</f>
        <v>0</v>
      </c>
      <c r="R347" s="105">
        <f>_xlfn.IFNA(VLOOKUP($A347,'Project List'!$A$9:$AF$360,'Project List'!U$1,FALSE),0)</f>
        <v>0</v>
      </c>
      <c r="S347" s="105">
        <f>_xlfn.IFNA(VLOOKUP($A347,'Project List'!$A$9:$AF$360,'Project List'!V$1,FALSE),0)</f>
        <v>0</v>
      </c>
      <c r="T347" s="105">
        <f>_xlfn.IFNA(VLOOKUP($A347,'Project List'!$A$9:$AF$360,'Project List'!W$1,FALSE),0)</f>
        <v>0</v>
      </c>
      <c r="U347" s="105">
        <f>_xlfn.IFNA(VLOOKUP($A347,'Project List'!$A$9:$AF$360,'Project List'!X$1,FALSE),0)</f>
        <v>0</v>
      </c>
      <c r="V347" s="13" t="str">
        <f>_xlfn.IFNA(IF(VLOOKUP($A347,'Project List'!$A$9:$BF$360,'Project List'!Y$1,FALSE)=0,"Nil",
IF(OR($E347="Potential",$E347="Proposed",$E347="Deferred",$E347="Cancelled",$E347="Closed"),VLOOKUP($A347,'Project List'!$A$9:$BF$360,'Project List'!Y$1,FALSE)*$A$15*$AE347,VLOOKUP($A347,'Project List'!$A$9:$BF$360,'Project List'!Y$1,FALSE))),0)</f>
        <v>Nil</v>
      </c>
      <c r="W347" s="13" t="str">
        <f>_xlfn.IFNA(IF(VLOOKUP($A347,'Project List'!$A$9:$BF$360,'Project List'!Z$1,FALSE)=0,"Nil",
IF(OR($E347="Potential",$E347="Proposed",$E347="Deferred",$E347="Cancelled",$E347="Closed"),VLOOKUP($A347,'Project List'!$A$9:$BF$360,'Project List'!Z$1,FALSE)*$A$15*$AE347,VLOOKUP($A347,'Project List'!$A$9:$BF$360,'Project List'!Z$1,FALSE))),0)</f>
        <v>Nil</v>
      </c>
      <c r="X347" s="13" t="str">
        <f>_xlfn.IFNA(IF(VLOOKUP($A347,'Project List'!$A$9:$BF$360,'Project List'!AA$1,FALSE)=0,"Nil",
IF(OR($E347="Potential",$E347="Proposed",$E347="Deferred",$E347="Cancelled",$E347="Closed"),VLOOKUP($A347,'Project List'!$A$9:$BF$360,'Project List'!AA$1,FALSE)*$A$15*$AE347,VLOOKUP($A347,'Project List'!$A$9:$BF$360,'Project List'!AA$1,FALSE))),0)</f>
        <v>Nil</v>
      </c>
      <c r="Y347" s="13" t="str">
        <f>_xlfn.IFNA(IF(VLOOKUP($A347,'Project List'!$A$9:$BF$360,'Project List'!AB$1,FALSE)=0,"Nil",
IF(OR($E347="Potential",$E347="Proposed",$E347="Deferred",$E347="Cancelled",$E347="Closed"),VLOOKUP($A347,'Project List'!$A$9:$BF$360,'Project List'!AB$1,FALSE)*$A$15*$AE347,VLOOKUP($A347,'Project List'!$A$9:$BF$360,'Project List'!AB$1,FALSE))),0)</f>
        <v>Nil</v>
      </c>
      <c r="Z347" s="13" t="str">
        <f>_xlfn.IFNA(IF(VLOOKUP($A347,'Project List'!$A$9:$BF$360,'Project List'!AC$1,FALSE)=0,"Nil",
IF(OR($E347="Potential",$E347="Proposed",$E347="Deferred",$E347="Cancelled",$E347="Closed"),VLOOKUP($A347,'Project List'!$A$9:$BF$360,'Project List'!AC$1,FALSE)*$A$15*$AE347,VLOOKUP($A347,'Project List'!$A$9:$BF$360,'Project List'!AC$1,FALSE))),0)</f>
        <v>Nil</v>
      </c>
      <c r="AA347" s="13" t="str">
        <f>_xlfn.IFNA(IF(VLOOKUP($A347,'Project List'!$A$9:$BF$360,'Project List'!AD$1,FALSE)=0,"Nil",
IF(OR($E347="Potential",$E347="Proposed",$E347="Deferred",$E347="Cancelled",$E347="Closed"),VLOOKUP($A347,'Project List'!$A$9:$BF$360,'Project List'!AD$1,FALSE)*$A$15*$AE347,VLOOKUP($A347,'Project List'!$A$9:$BF$360,'Project List'!AD$1,FALSE))),0)</f>
        <v>Nil</v>
      </c>
      <c r="AB347" s="13">
        <f>_xlfn.IFNA(IF(VLOOKUP($A347,'Project List'!$A$9:$BF$360,'Project List'!AE$1,FALSE)=0,"Nil",
IF(OR($E347="Potential",$E347="Proposed",$E347="Deferred",$E347="Cancelled",$E347="Closed"),VLOOKUP($A347,'Project List'!$A$9:$BF$360,'Project List'!AE$1,FALSE)*$A$15*$AE347,VLOOKUP($A347,'Project List'!$A$9:$BF$360,'Project List'!AE$1,FALSE))),0)</f>
        <v>569983.08019558154</v>
      </c>
      <c r="AC347" s="13">
        <f>_xlfn.IFNA(IF(VLOOKUP($A347,'Project List'!$A$9:$BF$360,'Project List'!AF$1,FALSE)=0,"Nil",
IF(OR($E347="Potential",$E347="Proposed",$E347="Deferred",$E347="Cancelled",$E347="Closed"),VLOOKUP($A347,'Project List'!$A$9:$BF$360,'Project List'!AF$1,FALSE)*$A$15*$AE347,VLOOKUP($A347,'Project List'!$A$9:$BF$360,'Project List'!AF$1,FALSE))),0)</f>
        <v>1329960.5204563572</v>
      </c>
      <c r="AD347" s="42"/>
      <c r="AE347" s="248">
        <f>1+IF(ISNA(VLOOKUP($A347,'Project labour content'!$A$7:$D$255,'Project labour content'!$D$1,FALSE)),VLOOKUP($D347,'Project labour content'!$F$6:$G$15,'Project labour content'!$G$1,FALSE),VLOOKUP($A347,'Project labour content'!$A$7:$D$255,'Project labour content'!$D$1,FALSE))*('Project labour content'!$K$14/100)*1</f>
        <v>1.0024480115846353</v>
      </c>
    </row>
    <row r="348" spans="1:16381" x14ac:dyDescent="0.25">
      <c r="A348" s="11" t="s">
        <v>917</v>
      </c>
      <c r="B348" s="11" t="str">
        <f>_xlfn.IFNA(VLOOKUP($A348,'Project List'!$A$9:$AF$360,'Project List'!G$1,FALSE),0)</f>
        <v>Distribution Centre Fire System Upgrade</v>
      </c>
      <c r="C348" s="11" t="str">
        <f>_xlfn.IFNA(VLOOKUP($A348,'Project List'!$A$9:$AF$360,'Project List'!C$1,FALSE),0)</f>
        <v>ExAnte</v>
      </c>
      <c r="D348" s="11" t="str">
        <f>_xlfn.IFNA(VLOOKUP($A348,'Project List'!$A$9:$AF$360,'Project List'!D$1,FALSE),0)</f>
        <v>Facilities</v>
      </c>
      <c r="E348" s="11" t="str">
        <f>_xlfn.IFNA(VLOOKUP($A348,'Project List'!$A$9:$AF$360,'Project List'!H$1,FALSE),0)</f>
        <v>Active</v>
      </c>
      <c r="F348" s="105">
        <f>_xlfn.IFNA(VLOOKUP($A348,'Project List'!$A$9:$AF$360,'Project List'!I$1,FALSE),0)</f>
        <v>0</v>
      </c>
      <c r="G348" s="105">
        <f>_xlfn.IFNA(VLOOKUP($A348,'Project List'!$A$9:$AF$360,'Project List'!J$1,FALSE),0)</f>
        <v>0</v>
      </c>
      <c r="H348" s="105">
        <f>_xlfn.IFNA(VLOOKUP($A348,'Project List'!$A$9:$AF$360,'Project List'!K$1,FALSE),0)</f>
        <v>0</v>
      </c>
      <c r="I348" s="105">
        <f>_xlfn.IFNA(VLOOKUP($A348,'Project List'!$A$9:$AF$360,'Project List'!L$1,FALSE),0)</f>
        <v>0</v>
      </c>
      <c r="J348" s="105">
        <f>_xlfn.IFNA(VLOOKUP($A348,'Project List'!$A$9:$AF$360,'Project List'!M$1,FALSE),0)</f>
        <v>0</v>
      </c>
      <c r="K348" s="105">
        <f>_xlfn.IFNA(VLOOKUP($A348,'Project List'!$A$9:$AF$360,'Project List'!N$1,FALSE),0)</f>
        <v>0</v>
      </c>
      <c r="L348" s="105">
        <f>_xlfn.IFNA(VLOOKUP($A348,'Project List'!$A$9:$AF$360,'Project List'!O$1,FALSE),0)</f>
        <v>0</v>
      </c>
      <c r="M348" s="105">
        <f>_xlfn.IFNA(VLOOKUP($A348,'Project List'!$A$9:$AF$360,'Project List'!P$1,FALSE),0)</f>
        <v>0</v>
      </c>
      <c r="N348" s="105">
        <f>_xlfn.IFNA(VLOOKUP($A348,'Project List'!$A$9:$AF$360,'Project List'!Q$1,FALSE),0)</f>
        <v>0</v>
      </c>
      <c r="O348" s="105">
        <f>_xlfn.IFNA(VLOOKUP($A348,'Project List'!$A$9:$AF$360,'Project List'!R$1,FALSE),0)</f>
        <v>0</v>
      </c>
      <c r="P348" s="105">
        <f>_xlfn.IFNA(VLOOKUP($A348,'Project List'!$A$9:$AF$360,'Project List'!S$1,FALSE),0)</f>
        <v>0</v>
      </c>
      <c r="Q348" s="105">
        <f>_xlfn.IFNA(VLOOKUP($A348,'Project List'!$A$9:$AF$360,'Project List'!T$1,FALSE),0)</f>
        <v>0</v>
      </c>
      <c r="R348" s="105">
        <f>_xlfn.IFNA(VLOOKUP($A348,'Project List'!$A$9:$AF$360,'Project List'!U$1,FALSE),0)</f>
        <v>0</v>
      </c>
      <c r="S348" s="105">
        <f>_xlfn.IFNA(VLOOKUP($A348,'Project List'!$A$9:$AF$360,'Project List'!V$1,FALSE),0)</f>
        <v>0</v>
      </c>
      <c r="T348" s="105">
        <f>_xlfn.IFNA(VLOOKUP($A348,'Project List'!$A$9:$AF$360,'Project List'!W$1,FALSE),0)</f>
        <v>0</v>
      </c>
      <c r="U348" s="105">
        <f>_xlfn.IFNA(VLOOKUP($A348,'Project List'!$A$9:$AF$360,'Project List'!X$1,FALSE),0)</f>
        <v>0</v>
      </c>
      <c r="V348" s="13">
        <f>_xlfn.IFNA(IF(VLOOKUP($A348,'Project List'!$A$9:$BF$360,'Project List'!Y$1,FALSE)=0,"Nil",
IF(OR($E348="Potential",$E348="Proposed",$E348="Deferred",$E348="Cancelled",$E348="Closed"),VLOOKUP($A348,'Project List'!$A$9:$BF$360,'Project List'!Y$1,FALSE)*$A$15*$AE348,VLOOKUP($A348,'Project List'!$A$9:$BF$360,'Project List'!Y$1,FALSE))),0)</f>
        <v>492776.45613659214</v>
      </c>
      <c r="W348" s="13">
        <f>_xlfn.IFNA(IF(VLOOKUP($A348,'Project List'!$A$9:$BF$360,'Project List'!Z$1,FALSE)=0,"Nil",
IF(OR($E348="Potential",$E348="Proposed",$E348="Deferred",$E348="Cancelled",$E348="Closed"),VLOOKUP($A348,'Project List'!$A$9:$BF$360,'Project List'!Z$1,FALSE)*$A$15*$AE348,VLOOKUP($A348,'Project List'!$A$9:$BF$360,'Project List'!Z$1,FALSE))),0)</f>
        <v>994012.8291199333</v>
      </c>
      <c r="X348" s="13" t="str">
        <f>_xlfn.IFNA(IF(VLOOKUP($A348,'Project List'!$A$9:$BF$360,'Project List'!AA$1,FALSE)=0,"Nil",
IF(OR($E348="Potential",$E348="Proposed",$E348="Deferred",$E348="Cancelled",$E348="Closed"),VLOOKUP($A348,'Project List'!$A$9:$BF$360,'Project List'!AA$1,FALSE)*$A$15*$AE348,VLOOKUP($A348,'Project List'!$A$9:$BF$360,'Project List'!AA$1,FALSE))),0)</f>
        <v>Nil</v>
      </c>
      <c r="Y348" s="13" t="str">
        <f>_xlfn.IFNA(IF(VLOOKUP($A348,'Project List'!$A$9:$BF$360,'Project List'!AB$1,FALSE)=0,"Nil",
IF(OR($E348="Potential",$E348="Proposed",$E348="Deferred",$E348="Cancelled",$E348="Closed"),VLOOKUP($A348,'Project List'!$A$9:$BF$360,'Project List'!AB$1,FALSE)*$A$15*$AE348,VLOOKUP($A348,'Project List'!$A$9:$BF$360,'Project List'!AB$1,FALSE))),0)</f>
        <v>Nil</v>
      </c>
      <c r="Z348" s="13" t="str">
        <f>_xlfn.IFNA(IF(VLOOKUP($A348,'Project List'!$A$9:$BF$360,'Project List'!AC$1,FALSE)=0,"Nil",
IF(OR($E348="Potential",$E348="Proposed",$E348="Deferred",$E348="Cancelled",$E348="Closed"),VLOOKUP($A348,'Project List'!$A$9:$BF$360,'Project List'!AC$1,FALSE)*$A$15*$AE348,VLOOKUP($A348,'Project List'!$A$9:$BF$360,'Project List'!AC$1,FALSE))),0)</f>
        <v>Nil</v>
      </c>
      <c r="AA348" s="13" t="str">
        <f>_xlfn.IFNA(IF(VLOOKUP($A348,'Project List'!$A$9:$BF$360,'Project List'!AD$1,FALSE)=0,"Nil",
IF(OR($E348="Potential",$E348="Proposed",$E348="Deferred",$E348="Cancelled",$E348="Closed"),VLOOKUP($A348,'Project List'!$A$9:$BF$360,'Project List'!AD$1,FALSE)*$A$15*$AE348,VLOOKUP($A348,'Project List'!$A$9:$BF$360,'Project List'!AD$1,FALSE))),0)</f>
        <v>Nil</v>
      </c>
      <c r="AB348" s="13" t="str">
        <f>_xlfn.IFNA(IF(VLOOKUP($A348,'Project List'!$A$9:$BF$360,'Project List'!AE$1,FALSE)=0,"Nil",
IF(OR($E348="Potential",$E348="Proposed",$E348="Deferred",$E348="Cancelled",$E348="Closed"),VLOOKUP($A348,'Project List'!$A$9:$BF$360,'Project List'!AE$1,FALSE)*$A$15*$AE348,VLOOKUP($A348,'Project List'!$A$9:$BF$360,'Project List'!AE$1,FALSE))),0)</f>
        <v>Nil</v>
      </c>
      <c r="AC348" s="13" t="str">
        <f>_xlfn.IFNA(IF(VLOOKUP($A348,'Project List'!$A$9:$BF$360,'Project List'!AF$1,FALSE)=0,"Nil",
IF(OR($E348="Potential",$E348="Proposed",$E348="Deferred",$E348="Cancelled",$E348="Closed"),VLOOKUP($A348,'Project List'!$A$9:$BF$360,'Project List'!AF$1,FALSE)*$A$15*$AE348,VLOOKUP($A348,'Project List'!$A$9:$BF$360,'Project List'!AF$1,FALSE))),0)</f>
        <v>Nil</v>
      </c>
      <c r="AD348" s="42"/>
      <c r="AE348" s="248">
        <f>1+IF(ISNA(VLOOKUP($A348,'Project labour content'!$A$7:$D$255,'Project labour content'!$D$1,FALSE)),VLOOKUP($D348,'Project labour content'!$F$6:$G$15,'Project labour content'!$G$1,FALSE),VLOOKUP($A348,'Project labour content'!$A$7:$D$255,'Project labour content'!$D$1,FALSE))*('Project labour content'!$K$14/100)*1</f>
        <v>1.001740428268739</v>
      </c>
      <c r="AG348" s="3"/>
      <c r="AH348" s="3"/>
      <c r="AI348" s="32"/>
      <c r="AJ348" s="32"/>
      <c r="AK348" s="32"/>
      <c r="AL348" s="32"/>
      <c r="AM348" s="59"/>
      <c r="AN348" s="59"/>
      <c r="AO348" s="59"/>
      <c r="AP348" s="59"/>
      <c r="AQ348" s="59"/>
    </row>
    <row r="349" spans="1:16381" x14ac:dyDescent="0.25">
      <c r="A349" s="11" t="s">
        <v>954</v>
      </c>
      <c r="B349" s="11" t="str">
        <f>_xlfn.IFNA(VLOOKUP($A349,'Project List'!$A$9:$AF$360,'Project List'!G$1,FALSE),0)</f>
        <v>Siemens SICAM PAS Gateway Replacement</v>
      </c>
      <c r="C349" s="11" t="str">
        <f>_xlfn.IFNA(VLOOKUP($A349,'Project List'!$A$9:$AF$360,'Project List'!C$1,FALSE),0)</f>
        <v>ExAnte</v>
      </c>
      <c r="D349" s="11" t="str">
        <f>_xlfn.IFNA(VLOOKUP($A349,'Project List'!$A$9:$AF$360,'Project List'!D$1,FALSE),0)</f>
        <v>Replacement</v>
      </c>
      <c r="E349" s="11" t="str">
        <f>_xlfn.IFNA(VLOOKUP($A349,'Project List'!$A$9:$AF$360,'Project List'!H$1,FALSE),0)</f>
        <v>Potential</v>
      </c>
      <c r="F349" s="105">
        <f>_xlfn.IFNA(VLOOKUP($A349,'Project List'!$A$9:$AF$360,'Project List'!I$1,FALSE),0)</f>
        <v>0</v>
      </c>
      <c r="G349" s="105">
        <f>_xlfn.IFNA(VLOOKUP($A349,'Project List'!$A$9:$AF$360,'Project List'!J$1,FALSE),0)</f>
        <v>0</v>
      </c>
      <c r="H349" s="105">
        <f>_xlfn.IFNA(VLOOKUP($A349,'Project List'!$A$9:$AF$360,'Project List'!K$1,FALSE),0)</f>
        <v>0</v>
      </c>
      <c r="I349" s="105">
        <f>_xlfn.IFNA(VLOOKUP($A349,'Project List'!$A$9:$AF$360,'Project List'!L$1,FALSE),0)</f>
        <v>0</v>
      </c>
      <c r="J349" s="105">
        <f>_xlfn.IFNA(VLOOKUP($A349,'Project List'!$A$9:$AF$360,'Project List'!M$1,FALSE),0)</f>
        <v>0</v>
      </c>
      <c r="K349" s="105">
        <f>_xlfn.IFNA(VLOOKUP($A349,'Project List'!$A$9:$AF$360,'Project List'!N$1,FALSE),0)</f>
        <v>0</v>
      </c>
      <c r="L349" s="105">
        <f>_xlfn.IFNA(VLOOKUP($A349,'Project List'!$A$9:$AF$360,'Project List'!O$1,FALSE),0)</f>
        <v>0</v>
      </c>
      <c r="M349" s="105">
        <f>_xlfn.IFNA(VLOOKUP($A349,'Project List'!$A$9:$AF$360,'Project List'!P$1,FALSE),0)</f>
        <v>0</v>
      </c>
      <c r="N349" s="105">
        <f>_xlfn.IFNA(VLOOKUP($A349,'Project List'!$A$9:$AF$360,'Project List'!Q$1,FALSE),0)</f>
        <v>0</v>
      </c>
      <c r="O349" s="105">
        <f>_xlfn.IFNA(VLOOKUP($A349,'Project List'!$A$9:$AF$360,'Project List'!R$1,FALSE),0)</f>
        <v>0</v>
      </c>
      <c r="P349" s="105">
        <f>_xlfn.IFNA(VLOOKUP($A349,'Project List'!$A$9:$AF$360,'Project List'!S$1,FALSE),0)</f>
        <v>0</v>
      </c>
      <c r="Q349" s="105">
        <f>_xlfn.IFNA(VLOOKUP($A349,'Project List'!$A$9:$AF$360,'Project List'!T$1,FALSE),0)</f>
        <v>0</v>
      </c>
      <c r="R349" s="105">
        <f>_xlfn.IFNA(VLOOKUP($A349,'Project List'!$A$9:$AF$360,'Project List'!U$1,FALSE),0)</f>
        <v>0</v>
      </c>
      <c r="S349" s="105">
        <f>_xlfn.IFNA(VLOOKUP($A349,'Project List'!$A$9:$AF$360,'Project List'!V$1,FALSE),0)</f>
        <v>0</v>
      </c>
      <c r="T349" s="105">
        <f>_xlfn.IFNA(VLOOKUP($A349,'Project List'!$A$9:$AF$360,'Project List'!W$1,FALSE),0)</f>
        <v>0</v>
      </c>
      <c r="U349" s="105">
        <f>_xlfn.IFNA(VLOOKUP($A349,'Project List'!$A$9:$AF$360,'Project List'!X$1,FALSE),0)</f>
        <v>0</v>
      </c>
      <c r="V349" s="13" t="str">
        <f>_xlfn.IFNA(IF(VLOOKUP($A349,'Project List'!$A$9:$BF$360,'Project List'!Y$1,FALSE)=0,"Nil",
IF(OR($E349="Potential",$E349="Proposed",$E349="Deferred",$E349="Cancelled",$E349="Closed"),VLOOKUP($A349,'Project List'!$A$9:$BF$360,'Project List'!Y$1,FALSE)*$A$15*$AE349,VLOOKUP($A349,'Project List'!$A$9:$BF$360,'Project List'!Y$1,FALSE))),0)</f>
        <v>Nil</v>
      </c>
      <c r="W349" s="13" t="str">
        <f>_xlfn.IFNA(IF(VLOOKUP($A349,'Project List'!$A$9:$BF$360,'Project List'!Z$1,FALSE)=0,"Nil",
IF(OR($E349="Potential",$E349="Proposed",$E349="Deferred",$E349="Cancelled",$E349="Closed"),VLOOKUP($A349,'Project List'!$A$9:$BF$360,'Project List'!Z$1,FALSE)*$A$15*$AE349,VLOOKUP($A349,'Project List'!$A$9:$BF$360,'Project List'!Z$1,FALSE))),0)</f>
        <v>Nil</v>
      </c>
      <c r="X349" s="13" t="str">
        <f>_xlfn.IFNA(IF(VLOOKUP($A349,'Project List'!$A$9:$BF$360,'Project List'!AA$1,FALSE)=0,"Nil",
IF(OR($E349="Potential",$E349="Proposed",$E349="Deferred",$E349="Cancelled",$E349="Closed"),VLOOKUP($A349,'Project List'!$A$9:$BF$360,'Project List'!AA$1,FALSE)*$A$15*$AE349,VLOOKUP($A349,'Project List'!$A$9:$BF$360,'Project List'!AA$1,FALSE))),0)</f>
        <v>Nil</v>
      </c>
      <c r="Y349" s="13" t="str">
        <f>_xlfn.IFNA(IF(VLOOKUP($A349,'Project List'!$A$9:$BF$360,'Project List'!AB$1,FALSE)=0,"Nil",
IF(OR($E349="Potential",$E349="Proposed",$E349="Deferred",$E349="Cancelled",$E349="Closed"),VLOOKUP($A349,'Project List'!$A$9:$BF$360,'Project List'!AB$1,FALSE)*$A$15*$AE349,VLOOKUP($A349,'Project List'!$A$9:$BF$360,'Project List'!AB$1,FALSE))),0)</f>
        <v>Nil</v>
      </c>
      <c r="Z349" s="13">
        <f>_xlfn.IFNA(IF(VLOOKUP($A349,'Project List'!$A$9:$BF$360,'Project List'!AC$1,FALSE)=0,"Nil",
IF(OR($E349="Potential",$E349="Proposed",$E349="Deferred",$E349="Cancelled",$E349="Closed"),VLOOKUP($A349,'Project List'!$A$9:$BF$360,'Project List'!AC$1,FALSE)*$A$15*$AE349,VLOOKUP($A349,'Project List'!$A$9:$BF$360,'Project List'!AC$1,FALSE))),0)</f>
        <v>1689108.5717239843</v>
      </c>
      <c r="AA349" s="13">
        <f>_xlfn.IFNA(IF(VLOOKUP($A349,'Project List'!$A$9:$BF$360,'Project List'!AD$1,FALSE)=0,"Nil",
IF(OR($E349="Potential",$E349="Proposed",$E349="Deferred",$E349="Cancelled",$E349="Closed"),VLOOKUP($A349,'Project List'!$A$9:$BF$360,'Project List'!AD$1,FALSE)*$A$15*$AE349,VLOOKUP($A349,'Project List'!$A$9:$BF$360,'Project List'!AD$1,FALSE))),0)</f>
        <v>3941253.3340226295</v>
      </c>
      <c r="AB349" s="13" t="str">
        <f>_xlfn.IFNA(IF(VLOOKUP($A349,'Project List'!$A$9:$BF$360,'Project List'!AE$1,FALSE)=0,"Nil",
IF(OR($E349="Potential",$E349="Proposed",$E349="Deferred",$E349="Cancelled",$E349="Closed"),VLOOKUP($A349,'Project List'!$A$9:$BF$360,'Project List'!AE$1,FALSE)*$A$15*$AE349,VLOOKUP($A349,'Project List'!$A$9:$BF$360,'Project List'!AE$1,FALSE))),0)</f>
        <v>Nil</v>
      </c>
      <c r="AC349" s="13" t="str">
        <f>_xlfn.IFNA(IF(VLOOKUP($A349,'Project List'!$A$9:$BF$360,'Project List'!AF$1,FALSE)=0,"Nil",
IF(OR($E349="Potential",$E349="Proposed",$E349="Deferred",$E349="Cancelled",$E349="Closed"),VLOOKUP($A349,'Project List'!$A$9:$BF$360,'Project List'!AF$1,FALSE)*$A$15*$AE349,VLOOKUP($A349,'Project List'!$A$9:$BF$360,'Project List'!AF$1,FALSE))),0)</f>
        <v>Nil</v>
      </c>
      <c r="AD349" s="42"/>
      <c r="AE349" s="248">
        <f>1+IF(ISNA(VLOOKUP($A349,'Project labour content'!$A$7:$D$255,'Project labour content'!$D$1,FALSE)),VLOOKUP($D349,'Project labour content'!$F$6:$G$15,'Project labour content'!$G$1,FALSE),VLOOKUP($A349,'Project labour content'!$A$7:$D$255,'Project labour content'!$D$1,FALSE))*('Project labour content'!$K$14/100)*1</f>
        <v>1.0011842424782154</v>
      </c>
      <c r="AG349" s="3"/>
      <c r="AH349" s="3"/>
      <c r="AI349" s="32"/>
      <c r="AJ349" s="32"/>
      <c r="AK349" s="32"/>
      <c r="AL349" s="32"/>
      <c r="AM349" s="59"/>
      <c r="AN349" s="59"/>
      <c r="AO349" s="59"/>
      <c r="AP349" s="59"/>
      <c r="AQ349" s="59"/>
    </row>
    <row r="350" spans="1:16381" x14ac:dyDescent="0.25">
      <c r="A350" s="11" t="s">
        <v>955</v>
      </c>
      <c r="B350" s="11" t="str">
        <f>_xlfn.IFNA(VLOOKUP($A350,'Project List'!$A$9:$AF$360,'Project List'!G$1,FALSE),0)</f>
        <v>Invensys C50 RTU Upgrades</v>
      </c>
      <c r="C350" s="11" t="str">
        <f>_xlfn.IFNA(VLOOKUP($A350,'Project List'!$A$9:$AF$360,'Project List'!C$1,FALSE),0)</f>
        <v>ExAnte</v>
      </c>
      <c r="D350" s="11" t="str">
        <f>_xlfn.IFNA(VLOOKUP($A350,'Project List'!$A$9:$AF$360,'Project List'!D$1,FALSE),0)</f>
        <v>Replacement</v>
      </c>
      <c r="E350" s="11" t="str">
        <f>_xlfn.IFNA(VLOOKUP($A350,'Project List'!$A$9:$AF$360,'Project List'!H$1,FALSE),0)</f>
        <v>Potential</v>
      </c>
      <c r="F350" s="105">
        <f>_xlfn.IFNA(VLOOKUP($A350,'Project List'!$A$9:$AF$360,'Project List'!I$1,FALSE),0)</f>
        <v>0</v>
      </c>
      <c r="G350" s="105">
        <f>_xlfn.IFNA(VLOOKUP($A350,'Project List'!$A$9:$AF$360,'Project List'!J$1,FALSE),0)</f>
        <v>0</v>
      </c>
      <c r="H350" s="105">
        <f>_xlfn.IFNA(VLOOKUP($A350,'Project List'!$A$9:$AF$360,'Project List'!K$1,FALSE),0)</f>
        <v>0</v>
      </c>
      <c r="I350" s="105">
        <f>_xlfn.IFNA(VLOOKUP($A350,'Project List'!$A$9:$AF$360,'Project List'!L$1,FALSE),0)</f>
        <v>0</v>
      </c>
      <c r="J350" s="105">
        <f>_xlfn.IFNA(VLOOKUP($A350,'Project List'!$A$9:$AF$360,'Project List'!M$1,FALSE),0)</f>
        <v>0</v>
      </c>
      <c r="K350" s="105">
        <f>_xlfn.IFNA(VLOOKUP($A350,'Project List'!$A$9:$AF$360,'Project List'!N$1,FALSE),0)</f>
        <v>0</v>
      </c>
      <c r="L350" s="105">
        <f>_xlfn.IFNA(VLOOKUP($A350,'Project List'!$A$9:$AF$360,'Project List'!O$1,FALSE),0)</f>
        <v>0</v>
      </c>
      <c r="M350" s="105">
        <f>_xlfn.IFNA(VLOOKUP($A350,'Project List'!$A$9:$AF$360,'Project List'!P$1,FALSE),0)</f>
        <v>0</v>
      </c>
      <c r="N350" s="105">
        <f>_xlfn.IFNA(VLOOKUP($A350,'Project List'!$A$9:$AF$360,'Project List'!Q$1,FALSE),0)</f>
        <v>0</v>
      </c>
      <c r="O350" s="105">
        <f>_xlfn.IFNA(VLOOKUP($A350,'Project List'!$A$9:$AF$360,'Project List'!R$1,FALSE),0)</f>
        <v>0</v>
      </c>
      <c r="P350" s="105">
        <f>_xlfn.IFNA(VLOOKUP($A350,'Project List'!$A$9:$AF$360,'Project List'!S$1,FALSE),0)</f>
        <v>0</v>
      </c>
      <c r="Q350" s="105">
        <f>_xlfn.IFNA(VLOOKUP($A350,'Project List'!$A$9:$AF$360,'Project List'!T$1,FALSE),0)</f>
        <v>0</v>
      </c>
      <c r="R350" s="105">
        <f>_xlfn.IFNA(VLOOKUP($A350,'Project List'!$A$9:$AF$360,'Project List'!U$1,FALSE),0)</f>
        <v>0</v>
      </c>
      <c r="S350" s="105">
        <f>_xlfn.IFNA(VLOOKUP($A350,'Project List'!$A$9:$AF$360,'Project List'!V$1,FALSE),0)</f>
        <v>0</v>
      </c>
      <c r="T350" s="105">
        <f>_xlfn.IFNA(VLOOKUP($A350,'Project List'!$A$9:$AF$360,'Project List'!W$1,FALSE),0)</f>
        <v>0</v>
      </c>
      <c r="U350" s="105">
        <f>_xlfn.IFNA(VLOOKUP($A350,'Project List'!$A$9:$AF$360,'Project List'!X$1,FALSE),0)</f>
        <v>0</v>
      </c>
      <c r="V350" s="13" t="str">
        <f>_xlfn.IFNA(IF(VLOOKUP($A350,'Project List'!$A$9:$BF$360,'Project List'!Y$1,FALSE)=0,"Nil",
IF(OR($E350="Potential",$E350="Proposed",$E350="Deferred",$E350="Cancelled",$E350="Closed"),VLOOKUP($A350,'Project List'!$A$9:$BF$360,'Project List'!Y$1,FALSE)*$A$15*$AE350,VLOOKUP($A350,'Project List'!$A$9:$BF$360,'Project List'!Y$1,FALSE))),0)</f>
        <v>Nil</v>
      </c>
      <c r="W350" s="13" t="str">
        <f>_xlfn.IFNA(IF(VLOOKUP($A350,'Project List'!$A$9:$BF$360,'Project List'!Z$1,FALSE)=0,"Nil",
IF(OR($E350="Potential",$E350="Proposed",$E350="Deferred",$E350="Cancelled",$E350="Closed"),VLOOKUP($A350,'Project List'!$A$9:$BF$360,'Project List'!Z$1,FALSE)*$A$15*$AE350,VLOOKUP($A350,'Project List'!$A$9:$BF$360,'Project List'!Z$1,FALSE))),0)</f>
        <v>Nil</v>
      </c>
      <c r="X350" s="13" t="str">
        <f>_xlfn.IFNA(IF(VLOOKUP($A350,'Project List'!$A$9:$BF$360,'Project List'!AA$1,FALSE)=0,"Nil",
IF(OR($E350="Potential",$E350="Proposed",$E350="Deferred",$E350="Cancelled",$E350="Closed"),VLOOKUP($A350,'Project List'!$A$9:$BF$360,'Project List'!AA$1,FALSE)*$A$15*$AE350,VLOOKUP($A350,'Project List'!$A$9:$BF$360,'Project List'!AA$1,FALSE))),0)</f>
        <v>Nil</v>
      </c>
      <c r="Y350" s="13">
        <f>_xlfn.IFNA(IF(VLOOKUP($A350,'Project List'!$A$9:$BF$360,'Project List'!AB$1,FALSE)=0,"Nil",
IF(OR($E350="Potential",$E350="Proposed",$E350="Deferred",$E350="Cancelled",$E350="Closed"),VLOOKUP($A350,'Project List'!$A$9:$BF$360,'Project List'!AB$1,FALSE)*$A$15*$AE350,VLOOKUP($A350,'Project List'!$A$9:$BF$360,'Project List'!AB$1,FALSE))),0)</f>
        <v>661852.14558465127</v>
      </c>
      <c r="Z350" s="13">
        <f>_xlfn.IFNA(IF(VLOOKUP($A350,'Project List'!$A$9:$BF$360,'Project List'!AC$1,FALSE)=0,"Nil",
IF(OR($E350="Potential",$E350="Proposed",$E350="Deferred",$E350="Cancelled",$E350="Closed"),VLOOKUP($A350,'Project List'!$A$9:$BF$360,'Project List'!AC$1,FALSE)*$A$15*$AE350,VLOOKUP($A350,'Project List'!$A$9:$BF$360,'Project List'!AC$1,FALSE))),0)</f>
        <v>1919371.2221954889</v>
      </c>
      <c r="AA350" s="13">
        <f>_xlfn.IFNA(IF(VLOOKUP($A350,'Project List'!$A$9:$BF$360,'Project List'!AD$1,FALSE)=0,"Nil",
IF(OR($E350="Potential",$E350="Proposed",$E350="Deferred",$E350="Cancelled",$E350="Closed"),VLOOKUP($A350,'Project List'!$A$9:$BF$360,'Project List'!AD$1,FALSE)*$A$15*$AE350,VLOOKUP($A350,'Project List'!$A$9:$BF$360,'Project List'!AD$1,FALSE))),0)</f>
        <v>1985556.4367539543</v>
      </c>
      <c r="AB350" s="13">
        <f>_xlfn.IFNA(IF(VLOOKUP($A350,'Project List'!$A$9:$BF$360,'Project List'!AE$1,FALSE)=0,"Nil",
IF(OR($E350="Potential",$E350="Proposed",$E350="Deferred",$E350="Cancelled",$E350="Closed"),VLOOKUP($A350,'Project List'!$A$9:$BF$360,'Project List'!AE$1,FALSE)*$A$15*$AE350,VLOOKUP($A350,'Project List'!$A$9:$BF$360,'Project List'!AE$1,FALSE))),0)</f>
        <v>2051741.6513124192</v>
      </c>
      <c r="AC350" s="13" t="str">
        <f>_xlfn.IFNA(IF(VLOOKUP($A350,'Project List'!$A$9:$BF$360,'Project List'!AF$1,FALSE)=0,"Nil",
IF(OR($E350="Potential",$E350="Proposed",$E350="Deferred",$E350="Cancelled",$E350="Closed"),VLOOKUP($A350,'Project List'!$A$9:$BF$360,'Project List'!AF$1,FALSE)*$A$15*$AE350,VLOOKUP($A350,'Project List'!$A$9:$BF$360,'Project List'!AF$1,FALSE))),0)</f>
        <v>Nil</v>
      </c>
      <c r="AD350" s="42"/>
      <c r="AE350" s="248">
        <f>1+IF(ISNA(VLOOKUP($A350,'Project labour content'!$A$7:$D$255,'Project labour content'!$D$1,FALSE)),VLOOKUP($D350,'Project labour content'!$F$6:$G$15,'Project labour content'!$G$1,FALSE),VLOOKUP($A350,'Project labour content'!$A$7:$D$255,'Project labour content'!$D$1,FALSE))*('Project labour content'!$K$14/100)*1</f>
        <v>1.0012681839055835</v>
      </c>
      <c r="AG350" s="3"/>
      <c r="AH350" s="3"/>
      <c r="AI350" s="32"/>
      <c r="AJ350" s="32"/>
      <c r="AK350" s="32"/>
      <c r="AL350" s="32"/>
      <c r="AM350" s="59"/>
      <c r="AN350" s="59"/>
      <c r="AO350" s="59"/>
      <c r="AP350" s="59"/>
      <c r="AQ350" s="59"/>
    </row>
    <row r="351" spans="1:16381" x14ac:dyDescent="0.25">
      <c r="A351" s="11" t="s">
        <v>962</v>
      </c>
      <c r="B351" s="11" t="str">
        <f>_xlfn.IFNA(VLOOKUP($A351,'Project List'!$A$9:$AF$360,'Project List'!G$1,FALSE),0)</f>
        <v>Battery Charger Unit Asset Replacement 2024-2028</v>
      </c>
      <c r="C351" s="11" t="str">
        <f>_xlfn.IFNA(VLOOKUP($A351,'Project List'!$A$9:$AF$360,'Project List'!C$1,FALSE),0)</f>
        <v>ExAnte</v>
      </c>
      <c r="D351" s="11" t="str">
        <f>_xlfn.IFNA(VLOOKUP($A351,'Project List'!$A$9:$AF$360,'Project List'!D$1,FALSE),0)</f>
        <v>Replacement</v>
      </c>
      <c r="E351" s="11" t="str">
        <f>_xlfn.IFNA(VLOOKUP($A351,'Project List'!$A$9:$AF$360,'Project List'!H$1,FALSE),0)</f>
        <v>Potential</v>
      </c>
      <c r="F351" s="105">
        <f>_xlfn.IFNA(VLOOKUP($A351,'Project List'!$A$9:$AF$360,'Project List'!I$1,FALSE),0)</f>
        <v>0</v>
      </c>
      <c r="G351" s="105">
        <f>_xlfn.IFNA(VLOOKUP($A351,'Project List'!$A$9:$AF$360,'Project List'!J$1,FALSE),0)</f>
        <v>0</v>
      </c>
      <c r="H351" s="105">
        <f>_xlfn.IFNA(VLOOKUP($A351,'Project List'!$A$9:$AF$360,'Project List'!K$1,FALSE),0)</f>
        <v>0</v>
      </c>
      <c r="I351" s="105">
        <f>_xlfn.IFNA(VLOOKUP($A351,'Project List'!$A$9:$AF$360,'Project List'!L$1,FALSE),0)</f>
        <v>0</v>
      </c>
      <c r="J351" s="105">
        <f>_xlfn.IFNA(VLOOKUP($A351,'Project List'!$A$9:$AF$360,'Project List'!M$1,FALSE),0)</f>
        <v>0</v>
      </c>
      <c r="K351" s="105">
        <f>_xlfn.IFNA(VLOOKUP($A351,'Project List'!$A$9:$AF$360,'Project List'!N$1,FALSE),0)</f>
        <v>0</v>
      </c>
      <c r="L351" s="105">
        <f>_xlfn.IFNA(VLOOKUP($A351,'Project List'!$A$9:$AF$360,'Project List'!O$1,FALSE),0)</f>
        <v>0</v>
      </c>
      <c r="M351" s="105">
        <f>_xlfn.IFNA(VLOOKUP($A351,'Project List'!$A$9:$AF$360,'Project List'!P$1,FALSE),0)</f>
        <v>0</v>
      </c>
      <c r="N351" s="105">
        <f>_xlfn.IFNA(VLOOKUP($A351,'Project List'!$A$9:$AF$360,'Project List'!Q$1,FALSE),0)</f>
        <v>0</v>
      </c>
      <c r="O351" s="105">
        <f>_xlfn.IFNA(VLOOKUP($A351,'Project List'!$A$9:$AF$360,'Project List'!R$1,FALSE),0)</f>
        <v>0</v>
      </c>
      <c r="P351" s="105">
        <f>_xlfn.IFNA(VLOOKUP($A351,'Project List'!$A$9:$AF$360,'Project List'!S$1,FALSE),0)</f>
        <v>0</v>
      </c>
      <c r="Q351" s="105">
        <f>_xlfn.IFNA(VLOOKUP($A351,'Project List'!$A$9:$AF$360,'Project List'!T$1,FALSE),0)</f>
        <v>0</v>
      </c>
      <c r="R351" s="105">
        <f>_xlfn.IFNA(VLOOKUP($A351,'Project List'!$A$9:$AF$360,'Project List'!U$1,FALSE),0)</f>
        <v>0</v>
      </c>
      <c r="S351" s="105">
        <f>_xlfn.IFNA(VLOOKUP($A351,'Project List'!$A$9:$AF$360,'Project List'!V$1,FALSE),0)</f>
        <v>0</v>
      </c>
      <c r="T351" s="105">
        <f>_xlfn.IFNA(VLOOKUP($A351,'Project List'!$A$9:$AF$360,'Project List'!W$1,FALSE),0)</f>
        <v>0</v>
      </c>
      <c r="U351" s="105">
        <f>_xlfn.IFNA(VLOOKUP($A351,'Project List'!$A$9:$AF$360,'Project List'!X$1,FALSE),0)</f>
        <v>0</v>
      </c>
      <c r="V351" s="13" t="str">
        <f>_xlfn.IFNA(IF(VLOOKUP($A351,'Project List'!$A$9:$BF$360,'Project List'!Y$1,FALSE)=0,"Nil",
IF(OR($E351="Potential",$E351="Proposed",$E351="Deferred",$E351="Cancelled",$E351="Closed"),VLOOKUP($A351,'Project List'!$A$9:$BF$360,'Project List'!Y$1,FALSE)*$A$15*$AE351,VLOOKUP($A351,'Project List'!$A$9:$BF$360,'Project List'!Y$1,FALSE))),0)</f>
        <v>Nil</v>
      </c>
      <c r="W351" s="13" t="str">
        <f>_xlfn.IFNA(IF(VLOOKUP($A351,'Project List'!$A$9:$BF$360,'Project List'!Z$1,FALSE)=0,"Nil",
IF(OR($E351="Potential",$E351="Proposed",$E351="Deferred",$E351="Cancelled",$E351="Closed"),VLOOKUP($A351,'Project List'!$A$9:$BF$360,'Project List'!Z$1,FALSE)*$A$15*$AE351,VLOOKUP($A351,'Project List'!$A$9:$BF$360,'Project List'!Z$1,FALSE))),0)</f>
        <v>Nil</v>
      </c>
      <c r="X351" s="13">
        <f>_xlfn.IFNA(IF(VLOOKUP($A351,'Project List'!$A$9:$BF$360,'Project List'!AA$1,FALSE)=0,"Nil",
IF(OR($E351="Potential",$E351="Proposed",$E351="Deferred",$E351="Cancelled",$E351="Closed"),VLOOKUP($A351,'Project List'!$A$9:$BF$360,'Project List'!AA$1,FALSE)*$A$15*$AE351,VLOOKUP($A351,'Project List'!$A$9:$BF$360,'Project List'!AA$1,FALSE))),0)</f>
        <v>146913.67776735459</v>
      </c>
      <c r="Y351" s="13">
        <f>_xlfn.IFNA(IF(VLOOKUP($A351,'Project List'!$A$9:$BF$360,'Project List'!AB$1,FALSE)=0,"Nil",
IF(OR($E351="Potential",$E351="Proposed",$E351="Deferred",$E351="Cancelled",$E351="Closed"),VLOOKUP($A351,'Project List'!$A$9:$BF$360,'Project List'!AB$1,FALSE)*$A$15*$AE351,VLOOKUP($A351,'Project List'!$A$9:$BF$360,'Project List'!AB$1,FALSE))),0)</f>
        <v>147478.7303741521</v>
      </c>
      <c r="Z351" s="13">
        <f>_xlfn.IFNA(IF(VLOOKUP($A351,'Project List'!$A$9:$BF$360,'Project List'!AC$1,FALSE)=0,"Nil",
IF(OR($E351="Potential",$E351="Proposed",$E351="Deferred",$E351="Cancelled",$E351="Closed"),VLOOKUP($A351,'Project List'!$A$9:$BF$360,'Project List'!AC$1,FALSE)*$A$15*$AE351,VLOOKUP($A351,'Project List'!$A$9:$BF$360,'Project List'!AC$1,FALSE))),0)</f>
        <v>147478.7303741521</v>
      </c>
      <c r="AA351" s="13">
        <f>_xlfn.IFNA(IF(VLOOKUP($A351,'Project List'!$A$9:$BF$360,'Project List'!AD$1,FALSE)=0,"Nil",
IF(OR($E351="Potential",$E351="Proposed",$E351="Deferred",$E351="Cancelled",$E351="Closed"),VLOOKUP($A351,'Project List'!$A$9:$BF$360,'Project List'!AD$1,FALSE)*$A$15*$AE351,VLOOKUP($A351,'Project List'!$A$9:$BF$360,'Project List'!AD$1,FALSE))),0)</f>
        <v>147478.7303741521</v>
      </c>
      <c r="AB351" s="13">
        <f>_xlfn.IFNA(IF(VLOOKUP($A351,'Project List'!$A$9:$BF$360,'Project List'!AE$1,FALSE)=0,"Nil",
IF(OR($E351="Potential",$E351="Proposed",$E351="Deferred",$E351="Cancelled",$E351="Closed"),VLOOKUP($A351,'Project List'!$A$9:$BF$360,'Project List'!AE$1,FALSE)*$A$15*$AE351,VLOOKUP($A351,'Project List'!$A$9:$BF$360,'Project List'!AE$1,FALSE))),0)</f>
        <v>148043.78298094962</v>
      </c>
      <c r="AC351" s="13" t="str">
        <f>_xlfn.IFNA(IF(VLOOKUP($A351,'Project List'!$A$9:$BF$360,'Project List'!AF$1,FALSE)=0,"Nil",
IF(OR($E351="Potential",$E351="Proposed",$E351="Deferred",$E351="Cancelled",$E351="Closed"),VLOOKUP($A351,'Project List'!$A$9:$BF$360,'Project List'!AF$1,FALSE)*$A$15*$AE351,VLOOKUP($A351,'Project List'!$A$9:$BF$360,'Project List'!AF$1,FALSE))),0)</f>
        <v>Nil</v>
      </c>
      <c r="AD351" s="42"/>
      <c r="AE351" s="248">
        <f>1+IF(ISNA(VLOOKUP($A351,'Project labour content'!$A$7:$D$255,'Project labour content'!$D$1,FALSE)),VLOOKUP($D351,'Project labour content'!$F$6:$G$15,'Project labour content'!$G$1,FALSE),VLOOKUP($A351,'Project labour content'!$A$7:$D$255,'Project labour content'!$D$1,FALSE))*('Project labour content'!$K$14/100)*1</f>
        <v>1.0013796429496256</v>
      </c>
      <c r="AG351" s="3"/>
      <c r="AH351" s="3"/>
      <c r="AI351" s="32"/>
      <c r="AJ351" s="32"/>
      <c r="AK351" s="32"/>
      <c r="AL351" s="32"/>
      <c r="AM351" s="59"/>
      <c r="AN351" s="59"/>
      <c r="AO351" s="59"/>
      <c r="AP351" s="59"/>
      <c r="AQ351" s="59"/>
    </row>
    <row r="352" spans="1:16381" x14ac:dyDescent="0.25">
      <c r="A352" s="11" t="s">
        <v>963</v>
      </c>
      <c r="B352" s="11" t="str">
        <f>_xlfn.IFNA(VLOOKUP($A352,'Project List'!$A$9:$AF$360,'Project List'!G$1,FALSE),0)</f>
        <v>Isolator Unit Asset Replacement 2024-2028</v>
      </c>
      <c r="C352" s="11" t="str">
        <f>_xlfn.IFNA(VLOOKUP($A352,'Project List'!$A$9:$AF$360,'Project List'!C$1,FALSE),0)</f>
        <v>ExAnte</v>
      </c>
      <c r="D352" s="11" t="str">
        <f>_xlfn.IFNA(VLOOKUP($A352,'Project List'!$A$9:$AF$360,'Project List'!D$1,FALSE),0)</f>
        <v>Replacement</v>
      </c>
      <c r="E352" s="11" t="str">
        <f>_xlfn.IFNA(VLOOKUP($A352,'Project List'!$A$9:$AF$360,'Project List'!H$1,FALSE),0)</f>
        <v>Proposed</v>
      </c>
      <c r="F352" s="105">
        <f>_xlfn.IFNA(VLOOKUP($A352,'Project List'!$A$9:$AF$360,'Project List'!I$1,FALSE),0)</f>
        <v>0</v>
      </c>
      <c r="G352" s="105">
        <f>_xlfn.IFNA(VLOOKUP($A352,'Project List'!$A$9:$AF$360,'Project List'!J$1,FALSE),0)</f>
        <v>0</v>
      </c>
      <c r="H352" s="105">
        <f>_xlfn.IFNA(VLOOKUP($A352,'Project List'!$A$9:$AF$360,'Project List'!K$1,FALSE),0)</f>
        <v>0</v>
      </c>
      <c r="I352" s="105">
        <f>_xlfn.IFNA(VLOOKUP($A352,'Project List'!$A$9:$AF$360,'Project List'!L$1,FALSE),0)</f>
        <v>0</v>
      </c>
      <c r="J352" s="105">
        <f>_xlfn.IFNA(VLOOKUP($A352,'Project List'!$A$9:$AF$360,'Project List'!M$1,FALSE),0)</f>
        <v>0</v>
      </c>
      <c r="K352" s="105">
        <f>_xlfn.IFNA(VLOOKUP($A352,'Project List'!$A$9:$AF$360,'Project List'!N$1,FALSE),0)</f>
        <v>0</v>
      </c>
      <c r="L352" s="105">
        <f>_xlfn.IFNA(VLOOKUP($A352,'Project List'!$A$9:$AF$360,'Project List'!O$1,FALSE),0)</f>
        <v>0</v>
      </c>
      <c r="M352" s="105">
        <f>_xlfn.IFNA(VLOOKUP($A352,'Project List'!$A$9:$AF$360,'Project List'!P$1,FALSE),0)</f>
        <v>0</v>
      </c>
      <c r="N352" s="105">
        <f>_xlfn.IFNA(VLOOKUP($A352,'Project List'!$A$9:$AF$360,'Project List'!Q$1,FALSE),0)</f>
        <v>0</v>
      </c>
      <c r="O352" s="105">
        <f>_xlfn.IFNA(VLOOKUP($A352,'Project List'!$A$9:$AF$360,'Project List'!R$1,FALSE),0)</f>
        <v>0</v>
      </c>
      <c r="P352" s="105">
        <f>_xlfn.IFNA(VLOOKUP($A352,'Project List'!$A$9:$AF$360,'Project List'!S$1,FALSE),0)</f>
        <v>0</v>
      </c>
      <c r="Q352" s="105">
        <f>_xlfn.IFNA(VLOOKUP($A352,'Project List'!$A$9:$AF$360,'Project List'!T$1,FALSE),0)</f>
        <v>0</v>
      </c>
      <c r="R352" s="105">
        <f>_xlfn.IFNA(VLOOKUP($A352,'Project List'!$A$9:$AF$360,'Project List'!U$1,FALSE),0)</f>
        <v>0</v>
      </c>
      <c r="S352" s="105">
        <f>_xlfn.IFNA(VLOOKUP($A352,'Project List'!$A$9:$AF$360,'Project List'!V$1,FALSE),0)</f>
        <v>0</v>
      </c>
      <c r="T352" s="105">
        <f>_xlfn.IFNA(VLOOKUP($A352,'Project List'!$A$9:$AF$360,'Project List'!W$1,FALSE),0)</f>
        <v>0</v>
      </c>
      <c r="U352" s="105">
        <f>_xlfn.IFNA(VLOOKUP($A352,'Project List'!$A$9:$AF$360,'Project List'!X$1,FALSE),0)</f>
        <v>0</v>
      </c>
      <c r="V352" s="13" t="str">
        <f>_xlfn.IFNA(IF(VLOOKUP($A352,'Project List'!$A$9:$BF$360,'Project List'!Y$1,FALSE)=0,"Nil",
IF(OR($E352="Potential",$E352="Proposed",$E352="Deferred",$E352="Cancelled",$E352="Closed"),VLOOKUP($A352,'Project List'!$A$9:$BF$360,'Project List'!Y$1,FALSE)*$A$15*$AE352,VLOOKUP($A352,'Project List'!$A$9:$BF$360,'Project List'!Y$1,FALSE))),0)</f>
        <v>Nil</v>
      </c>
      <c r="W352" s="13" t="str">
        <f>_xlfn.IFNA(IF(VLOOKUP($A352,'Project List'!$A$9:$BF$360,'Project List'!Z$1,FALSE)=0,"Nil",
IF(OR($E352="Potential",$E352="Proposed",$E352="Deferred",$E352="Cancelled",$E352="Closed"),VLOOKUP($A352,'Project List'!$A$9:$BF$360,'Project List'!Z$1,FALSE)*$A$15*$AE352,VLOOKUP($A352,'Project List'!$A$9:$BF$360,'Project List'!Z$1,FALSE))),0)</f>
        <v>Nil</v>
      </c>
      <c r="X352" s="13">
        <f>_xlfn.IFNA(IF(VLOOKUP($A352,'Project List'!$A$9:$BF$360,'Project List'!AA$1,FALSE)=0,"Nil",
IF(OR($E352="Potential",$E352="Proposed",$E352="Deferred",$E352="Cancelled",$E352="Closed"),VLOOKUP($A352,'Project List'!$A$9:$BF$360,'Project List'!AA$1,FALSE)*$A$15*$AE352,VLOOKUP($A352,'Project List'!$A$9:$BF$360,'Project List'!AA$1,FALSE))),0)</f>
        <v>4162466.4550700625</v>
      </c>
      <c r="Y352" s="13">
        <f>_xlfn.IFNA(IF(VLOOKUP($A352,'Project List'!$A$9:$BF$360,'Project List'!AB$1,FALSE)=0,"Nil",
IF(OR($E352="Potential",$E352="Proposed",$E352="Deferred",$E352="Cancelled",$E352="Closed"),VLOOKUP($A352,'Project List'!$A$9:$BF$360,'Project List'!AB$1,FALSE)*$A$15*$AE352,VLOOKUP($A352,'Project List'!$A$9:$BF$360,'Project List'!AB$1,FALSE))),0)</f>
        <v>6243699.6826050933</v>
      </c>
      <c r="Z352" s="13">
        <f>_xlfn.IFNA(IF(VLOOKUP($A352,'Project List'!$A$9:$BF$360,'Project List'!AC$1,FALSE)=0,"Nil",
IF(OR($E352="Potential",$E352="Proposed",$E352="Deferred",$E352="Cancelled",$E352="Closed"),VLOOKUP($A352,'Project List'!$A$9:$BF$360,'Project List'!AC$1,FALSE)*$A$15*$AE352,VLOOKUP($A352,'Project List'!$A$9:$BF$360,'Project List'!AC$1,FALSE))),0)</f>
        <v>8324932.9101401251</v>
      </c>
      <c r="AA352" s="13">
        <f>_xlfn.IFNA(IF(VLOOKUP($A352,'Project List'!$A$9:$BF$360,'Project List'!AD$1,FALSE)=0,"Nil",
IF(OR($E352="Potential",$E352="Proposed",$E352="Deferred",$E352="Cancelled",$E352="Closed"),VLOOKUP($A352,'Project List'!$A$9:$BF$360,'Project List'!AD$1,FALSE)*$A$15*$AE352,VLOOKUP($A352,'Project List'!$A$9:$BF$360,'Project List'!AD$1,FALSE))),0)</f>
        <v>8324932.9101401251</v>
      </c>
      <c r="AB352" s="13">
        <f>_xlfn.IFNA(IF(VLOOKUP($A352,'Project List'!$A$9:$BF$360,'Project List'!AE$1,FALSE)=0,"Nil",
IF(OR($E352="Potential",$E352="Proposed",$E352="Deferred",$E352="Cancelled",$E352="Closed"),VLOOKUP($A352,'Project List'!$A$9:$BF$360,'Project List'!AE$1,FALSE)*$A$15*$AE352,VLOOKUP($A352,'Project List'!$A$9:$BF$360,'Project List'!AE$1,FALSE))),0)</f>
        <v>14568632.592745217</v>
      </c>
      <c r="AC352" s="13" t="str">
        <f>_xlfn.IFNA(IF(VLOOKUP($A352,'Project List'!$A$9:$BF$360,'Project List'!AF$1,FALSE)=0,"Nil",
IF(OR($E352="Potential",$E352="Proposed",$E352="Deferred",$E352="Cancelled",$E352="Closed"),VLOOKUP($A352,'Project List'!$A$9:$BF$360,'Project List'!AF$1,FALSE)*$A$15*$AE352,VLOOKUP($A352,'Project List'!$A$9:$BF$360,'Project List'!AF$1,FALSE))),0)</f>
        <v>Nil</v>
      </c>
      <c r="AD352" s="42"/>
      <c r="AE352" s="248">
        <f>1+IF(ISNA(VLOOKUP($A352,'Project labour content'!$A$7:$D$255,'Project labour content'!$D$1,FALSE)),VLOOKUP($D352,'Project labour content'!$F$6:$G$15,'Project labour content'!$G$1,FALSE),VLOOKUP($A352,'Project labour content'!$A$7:$D$255,'Project labour content'!$D$1,FALSE))*('Project labour content'!$K$14/100)*1</f>
        <v>1.0008021375693139</v>
      </c>
    </row>
    <row r="353" spans="1:43" x14ac:dyDescent="0.25">
      <c r="A353" s="11" t="s">
        <v>974</v>
      </c>
      <c r="B353" s="11" t="str">
        <f>_xlfn.IFNA(VLOOKUP($A353,'Project List'!$A$9:$AF$360,'Project List'!G$1,FALSE),0)</f>
        <v>Yorke Peninsula Teleprotection Service Migration</v>
      </c>
      <c r="C353" s="11" t="str">
        <f>_xlfn.IFNA(VLOOKUP($A353,'Project List'!$A$9:$AF$360,'Project List'!C$1,FALSE),0)</f>
        <v>ExAnte</v>
      </c>
      <c r="D353" s="11" t="str">
        <f>_xlfn.IFNA(VLOOKUP($A353,'Project List'!$A$9:$AF$360,'Project List'!D$1,FALSE),0)</f>
        <v>Replacement</v>
      </c>
      <c r="E353" s="11" t="str">
        <f>_xlfn.IFNA(VLOOKUP($A353,'Project List'!$A$9:$AF$360,'Project List'!H$1,FALSE),0)</f>
        <v>Proposed</v>
      </c>
      <c r="F353" s="105">
        <f>_xlfn.IFNA(VLOOKUP($A353,'Project List'!$A$9:$AF$360,'Project List'!I$1,FALSE),0)</f>
        <v>0</v>
      </c>
      <c r="G353" s="105">
        <f>_xlfn.IFNA(VLOOKUP($A353,'Project List'!$A$9:$AF$360,'Project List'!J$1,FALSE),0)</f>
        <v>0</v>
      </c>
      <c r="H353" s="105">
        <f>_xlfn.IFNA(VLOOKUP($A353,'Project List'!$A$9:$AF$360,'Project List'!K$1,FALSE),0)</f>
        <v>0</v>
      </c>
      <c r="I353" s="105">
        <f>_xlfn.IFNA(VLOOKUP($A353,'Project List'!$A$9:$AF$360,'Project List'!L$1,FALSE),0)</f>
        <v>0</v>
      </c>
      <c r="J353" s="105">
        <f>_xlfn.IFNA(VLOOKUP($A353,'Project List'!$A$9:$AF$360,'Project List'!M$1,FALSE),0)</f>
        <v>0</v>
      </c>
      <c r="K353" s="105">
        <f>_xlfn.IFNA(VLOOKUP($A353,'Project List'!$A$9:$AF$360,'Project List'!N$1,FALSE),0)</f>
        <v>0</v>
      </c>
      <c r="L353" s="105">
        <f>_xlfn.IFNA(VLOOKUP($A353,'Project List'!$A$9:$AF$360,'Project List'!O$1,FALSE),0)</f>
        <v>0</v>
      </c>
      <c r="M353" s="105">
        <f>_xlfn.IFNA(VLOOKUP($A353,'Project List'!$A$9:$AF$360,'Project List'!P$1,FALSE),0)</f>
        <v>0</v>
      </c>
      <c r="N353" s="105">
        <f>_xlfn.IFNA(VLOOKUP($A353,'Project List'!$A$9:$AF$360,'Project List'!Q$1,FALSE),0)</f>
        <v>0</v>
      </c>
      <c r="O353" s="105">
        <f>_xlfn.IFNA(VLOOKUP($A353,'Project List'!$A$9:$AF$360,'Project List'!R$1,FALSE),0)</f>
        <v>0</v>
      </c>
      <c r="P353" s="105">
        <f>_xlfn.IFNA(VLOOKUP($A353,'Project List'!$A$9:$AF$360,'Project List'!S$1,FALSE),0)</f>
        <v>0</v>
      </c>
      <c r="Q353" s="105">
        <f>_xlfn.IFNA(VLOOKUP($A353,'Project List'!$A$9:$AF$360,'Project List'!T$1,FALSE),0)</f>
        <v>0</v>
      </c>
      <c r="R353" s="105">
        <f>_xlfn.IFNA(VLOOKUP($A353,'Project List'!$A$9:$AF$360,'Project List'!U$1,FALSE),0)</f>
        <v>0</v>
      </c>
      <c r="S353" s="105">
        <f>_xlfn.IFNA(VLOOKUP($A353,'Project List'!$A$9:$AF$360,'Project List'!V$1,FALSE),0)</f>
        <v>0</v>
      </c>
      <c r="T353" s="105">
        <f>_xlfn.IFNA(VLOOKUP($A353,'Project List'!$A$9:$AF$360,'Project List'!W$1,FALSE),0)</f>
        <v>0</v>
      </c>
      <c r="U353" s="105">
        <f>_xlfn.IFNA(VLOOKUP($A353,'Project List'!$A$9:$AF$360,'Project List'!X$1,FALSE),0)</f>
        <v>0</v>
      </c>
      <c r="V353" s="13" t="str">
        <f>_xlfn.IFNA(IF(VLOOKUP($A353,'Project List'!$A$9:$BF$360,'Project List'!Y$1,FALSE)=0,"Nil",
IF(OR($E353="Potential",$E353="Proposed",$E353="Deferred",$E353="Cancelled",$E353="Closed"),VLOOKUP($A353,'Project List'!$A$9:$BF$360,'Project List'!Y$1,FALSE)*$A$15*$AE353,VLOOKUP($A353,'Project List'!$A$9:$BF$360,'Project List'!Y$1,FALSE))),0)</f>
        <v>Nil</v>
      </c>
      <c r="W353" s="13" t="str">
        <f>_xlfn.IFNA(IF(VLOOKUP($A353,'Project List'!$A$9:$BF$360,'Project List'!Z$1,FALSE)=0,"Nil",
IF(OR($E353="Potential",$E353="Proposed",$E353="Deferred",$E353="Cancelled",$E353="Closed"),VLOOKUP($A353,'Project List'!$A$9:$BF$360,'Project List'!Z$1,FALSE)*$A$15*$AE353,VLOOKUP($A353,'Project List'!$A$9:$BF$360,'Project List'!Z$1,FALSE))),0)</f>
        <v>Nil</v>
      </c>
      <c r="X353" s="13" t="str">
        <f>_xlfn.IFNA(IF(VLOOKUP($A353,'Project List'!$A$9:$BF$360,'Project List'!AA$1,FALSE)=0,"Nil",
IF(OR($E353="Potential",$E353="Proposed",$E353="Deferred",$E353="Cancelled",$E353="Closed"),VLOOKUP($A353,'Project List'!$A$9:$BF$360,'Project List'!AA$1,FALSE)*$A$15*$AE353,VLOOKUP($A353,'Project List'!$A$9:$BF$360,'Project List'!AA$1,FALSE))),0)</f>
        <v>Nil</v>
      </c>
      <c r="Y353" s="13">
        <f>_xlfn.IFNA(IF(VLOOKUP($A353,'Project List'!$A$9:$BF$360,'Project List'!AB$1,FALSE)=0,"Nil",
IF(OR($E353="Potential",$E353="Proposed",$E353="Deferred",$E353="Cancelled",$E353="Closed"),VLOOKUP($A353,'Project List'!$A$9:$BF$360,'Project List'!AB$1,FALSE)*$A$15*$AE353,VLOOKUP($A353,'Project List'!$A$9:$BF$360,'Project List'!AB$1,FALSE))),0)</f>
        <v>211505.89012579381</v>
      </c>
      <c r="Z353" s="13">
        <f>_xlfn.IFNA(IF(VLOOKUP($A353,'Project List'!$A$9:$BF$360,'Project List'!AC$1,FALSE)=0,"Nil",
IF(OR($E353="Potential",$E353="Proposed",$E353="Deferred",$E353="Cancelled",$E353="Closed"),VLOOKUP($A353,'Project List'!$A$9:$BF$360,'Project List'!AC$1,FALSE)*$A$15*$AE353,VLOOKUP($A353,'Project List'!$A$9:$BF$360,'Project List'!AC$1,FALSE))),0)</f>
        <v>211505.89012579381</v>
      </c>
      <c r="AA353" s="13">
        <f>_xlfn.IFNA(IF(VLOOKUP($A353,'Project List'!$A$9:$BF$360,'Project List'!AD$1,FALSE)=0,"Nil",
IF(OR($E353="Potential",$E353="Proposed",$E353="Deferred",$E353="Cancelled",$E353="Closed"),VLOOKUP($A353,'Project List'!$A$9:$BF$360,'Project List'!AD$1,FALSE)*$A$15*$AE353,VLOOKUP($A353,'Project List'!$A$9:$BF$360,'Project List'!AD$1,FALSE))),0)</f>
        <v>217915.15952354512</v>
      </c>
      <c r="AB353" s="13" t="str">
        <f>_xlfn.IFNA(IF(VLOOKUP($A353,'Project List'!$A$9:$BF$360,'Project List'!AE$1,FALSE)=0,"Nil",
IF(OR($E353="Potential",$E353="Proposed",$E353="Deferred",$E353="Cancelled",$E353="Closed"),VLOOKUP($A353,'Project List'!$A$9:$BF$360,'Project List'!AE$1,FALSE)*$A$15*$AE353,VLOOKUP($A353,'Project List'!$A$9:$BF$360,'Project List'!AE$1,FALSE))),0)</f>
        <v>Nil</v>
      </c>
      <c r="AC353" s="13" t="str">
        <f>_xlfn.IFNA(IF(VLOOKUP($A353,'Project List'!$A$9:$BF$360,'Project List'!AF$1,FALSE)=0,"Nil",
IF(OR($E353="Potential",$E353="Proposed",$E353="Deferred",$E353="Cancelled",$E353="Closed"),VLOOKUP($A353,'Project List'!$A$9:$BF$360,'Project List'!AF$1,FALSE)*$A$15*$AE353,VLOOKUP($A353,'Project List'!$A$9:$BF$360,'Project List'!AF$1,FALSE))),0)</f>
        <v>Nil</v>
      </c>
      <c r="AD353" s="42"/>
      <c r="AE353" s="248">
        <f>1+IF(ISNA(VLOOKUP($A353,'Project labour content'!$A$7:$D$255,'Project labour content'!$D$1,FALSE)),VLOOKUP($D353,'Project labour content'!$F$6:$G$15,'Project labour content'!$G$1,FALSE),VLOOKUP($A353,'Project labour content'!$A$7:$D$255,'Project labour content'!$D$1,FALSE))*('Project labour content'!$K$14/100)*1</f>
        <v>1.0020291514971587</v>
      </c>
      <c r="AG353" s="3"/>
      <c r="AH353" s="3"/>
      <c r="AI353" s="32"/>
      <c r="AJ353" s="32"/>
      <c r="AK353" s="32"/>
      <c r="AL353" s="32"/>
      <c r="AM353" s="59"/>
      <c r="AN353" s="59"/>
      <c r="AO353" s="59"/>
      <c r="AP353" s="59"/>
      <c r="AQ353" s="59"/>
    </row>
    <row r="354" spans="1:43" x14ac:dyDescent="0.25">
      <c r="A354" s="11" t="s">
        <v>984</v>
      </c>
      <c r="B354" s="11" t="str">
        <f>_xlfn.IFNA(VLOOKUP($A354,'Project List'!$A$9:$AF$360,'Project List'!G$1,FALSE),0)</f>
        <v>Substation Technology System Cybersecurity Uplift 2024-2028</v>
      </c>
      <c r="C354" s="11" t="str">
        <f>_xlfn.IFNA(VLOOKUP($A354,'Project List'!$A$9:$AF$360,'Project List'!C$1,FALSE),0)</f>
        <v>ExAnte</v>
      </c>
      <c r="D354" s="11" t="str">
        <f>_xlfn.IFNA(VLOOKUP($A354,'Project List'!$A$9:$AF$360,'Project List'!D$1,FALSE),0)</f>
        <v>Security/Compliance</v>
      </c>
      <c r="E354" s="11" t="str">
        <f>_xlfn.IFNA(VLOOKUP($A354,'Project List'!$A$9:$AF$360,'Project List'!H$1,FALSE),0)</f>
        <v>Potential</v>
      </c>
      <c r="F354" s="105">
        <f>_xlfn.IFNA(VLOOKUP($A354,'Project List'!$A$9:$AF$360,'Project List'!I$1,FALSE),0)</f>
        <v>0</v>
      </c>
      <c r="G354" s="105">
        <f>_xlfn.IFNA(VLOOKUP($A354,'Project List'!$A$9:$AF$360,'Project List'!J$1,FALSE),0)</f>
        <v>0</v>
      </c>
      <c r="H354" s="105">
        <f>_xlfn.IFNA(VLOOKUP($A354,'Project List'!$A$9:$AF$360,'Project List'!K$1,FALSE),0)</f>
        <v>0</v>
      </c>
      <c r="I354" s="105">
        <f>_xlfn.IFNA(VLOOKUP($A354,'Project List'!$A$9:$AF$360,'Project List'!L$1,FALSE),0)</f>
        <v>0</v>
      </c>
      <c r="J354" s="105">
        <f>_xlfn.IFNA(VLOOKUP($A354,'Project List'!$A$9:$AF$360,'Project List'!M$1,FALSE),0)</f>
        <v>0</v>
      </c>
      <c r="K354" s="105">
        <f>_xlfn.IFNA(VLOOKUP($A354,'Project List'!$A$9:$AF$360,'Project List'!N$1,FALSE),0)</f>
        <v>0</v>
      </c>
      <c r="L354" s="105">
        <f>_xlfn.IFNA(VLOOKUP($A354,'Project List'!$A$9:$AF$360,'Project List'!O$1,FALSE),0)</f>
        <v>0</v>
      </c>
      <c r="M354" s="105">
        <f>_xlfn.IFNA(VLOOKUP($A354,'Project List'!$A$9:$AF$360,'Project List'!P$1,FALSE),0)</f>
        <v>0</v>
      </c>
      <c r="N354" s="105">
        <f>_xlfn.IFNA(VLOOKUP($A354,'Project List'!$A$9:$AF$360,'Project List'!Q$1,FALSE),0)</f>
        <v>0</v>
      </c>
      <c r="O354" s="105">
        <f>_xlfn.IFNA(VLOOKUP($A354,'Project List'!$A$9:$AF$360,'Project List'!R$1,FALSE),0)</f>
        <v>0</v>
      </c>
      <c r="P354" s="105">
        <f>_xlfn.IFNA(VLOOKUP($A354,'Project List'!$A$9:$AF$360,'Project List'!S$1,FALSE),0)</f>
        <v>0</v>
      </c>
      <c r="Q354" s="105">
        <f>_xlfn.IFNA(VLOOKUP($A354,'Project List'!$A$9:$AF$360,'Project List'!T$1,FALSE),0)</f>
        <v>0</v>
      </c>
      <c r="R354" s="105">
        <f>_xlfn.IFNA(VLOOKUP($A354,'Project List'!$A$9:$AF$360,'Project List'!U$1,FALSE),0)</f>
        <v>0</v>
      </c>
      <c r="S354" s="105">
        <f>_xlfn.IFNA(VLOOKUP($A354,'Project List'!$A$9:$AF$360,'Project List'!V$1,FALSE),0)</f>
        <v>0</v>
      </c>
      <c r="T354" s="105">
        <f>_xlfn.IFNA(VLOOKUP($A354,'Project List'!$A$9:$AF$360,'Project List'!W$1,FALSE),0)</f>
        <v>0</v>
      </c>
      <c r="U354" s="105">
        <f>_xlfn.IFNA(VLOOKUP($A354,'Project List'!$A$9:$AF$360,'Project List'!X$1,FALSE),0)</f>
        <v>0</v>
      </c>
      <c r="V354" s="13" t="str">
        <f>_xlfn.IFNA(IF(VLOOKUP($A354,'Project List'!$A$9:$BF$360,'Project List'!Y$1,FALSE)=0,"Nil",
IF(OR($E354="Potential",$E354="Proposed",$E354="Deferred",$E354="Cancelled",$E354="Closed"),VLOOKUP($A354,'Project List'!$A$9:$BF$360,'Project List'!Y$1,FALSE)*$A$15*$AE354,VLOOKUP($A354,'Project List'!$A$9:$BF$360,'Project List'!Y$1,FALSE))),0)</f>
        <v>Nil</v>
      </c>
      <c r="W354" s="13" t="str">
        <f>_xlfn.IFNA(IF(VLOOKUP($A354,'Project List'!$A$9:$BF$360,'Project List'!Z$1,FALSE)=0,"Nil",
IF(OR($E354="Potential",$E354="Proposed",$E354="Deferred",$E354="Cancelled",$E354="Closed"),VLOOKUP($A354,'Project List'!$A$9:$BF$360,'Project List'!Z$1,FALSE)*$A$15*$AE354,VLOOKUP($A354,'Project List'!$A$9:$BF$360,'Project List'!Z$1,FALSE))),0)</f>
        <v>Nil</v>
      </c>
      <c r="X354" s="13">
        <f>_xlfn.IFNA(IF(VLOOKUP($A354,'Project List'!$A$9:$BF$360,'Project List'!AA$1,FALSE)=0,"Nil",
IF(OR($E354="Potential",$E354="Proposed",$E354="Deferred",$E354="Cancelled",$E354="Closed"),VLOOKUP($A354,'Project List'!$A$9:$BF$360,'Project List'!AA$1,FALSE)*$A$15*$AE354,VLOOKUP($A354,'Project List'!$A$9:$BF$360,'Project List'!AA$1,FALSE))),0)</f>
        <v>1521306.5255882672</v>
      </c>
      <c r="Y354" s="13">
        <f>_xlfn.IFNA(IF(VLOOKUP($A354,'Project List'!$A$9:$BF$360,'Project List'!AB$1,FALSE)=0,"Nil",
IF(OR($E354="Potential",$E354="Proposed",$E354="Deferred",$E354="Cancelled",$E354="Closed"),VLOOKUP($A354,'Project List'!$A$9:$BF$360,'Project List'!AB$1,FALSE)*$A$15*$AE354,VLOOKUP($A354,'Project List'!$A$9:$BF$360,'Project List'!AB$1,FALSE))),0)</f>
        <v>6085226.102353069</v>
      </c>
      <c r="Z354" s="13">
        <f>_xlfn.IFNA(IF(VLOOKUP($A354,'Project List'!$A$9:$BF$360,'Project List'!AC$1,FALSE)=0,"Nil",
IF(OR($E354="Potential",$E354="Proposed",$E354="Deferred",$E354="Cancelled",$E354="Closed"),VLOOKUP($A354,'Project List'!$A$9:$BF$360,'Project List'!AC$1,FALSE)*$A$15*$AE354,VLOOKUP($A354,'Project List'!$A$9:$BF$360,'Project List'!AC$1,FALSE))),0)</f>
        <v>7606532.6279413356</v>
      </c>
      <c r="AA354" s="13" t="str">
        <f>_xlfn.IFNA(IF(VLOOKUP($A354,'Project List'!$A$9:$BF$360,'Project List'!AD$1,FALSE)=0,"Nil",
IF(OR($E354="Potential",$E354="Proposed",$E354="Deferred",$E354="Cancelled",$E354="Closed"),VLOOKUP($A354,'Project List'!$A$9:$BF$360,'Project List'!AD$1,FALSE)*$A$15*$AE354,VLOOKUP($A354,'Project List'!$A$9:$BF$360,'Project List'!AD$1,FALSE))),0)</f>
        <v>Nil</v>
      </c>
      <c r="AB354" s="13" t="str">
        <f>_xlfn.IFNA(IF(VLOOKUP($A354,'Project List'!$A$9:$BF$360,'Project List'!AE$1,FALSE)=0,"Nil",
IF(OR($E354="Potential",$E354="Proposed",$E354="Deferred",$E354="Cancelled",$E354="Closed"),VLOOKUP($A354,'Project List'!$A$9:$BF$360,'Project List'!AE$1,FALSE)*$A$15*$AE354,VLOOKUP($A354,'Project List'!$A$9:$BF$360,'Project List'!AE$1,FALSE))),0)</f>
        <v>Nil</v>
      </c>
      <c r="AC354" s="13" t="str">
        <f>_xlfn.IFNA(IF(VLOOKUP($A354,'Project List'!$A$9:$BF$360,'Project List'!AF$1,FALSE)=0,"Nil",
IF(OR($E354="Potential",$E354="Proposed",$E354="Deferred",$E354="Cancelled",$E354="Closed"),VLOOKUP($A354,'Project List'!$A$9:$BF$360,'Project List'!AF$1,FALSE)*$A$15*$AE354,VLOOKUP($A354,'Project List'!$A$9:$BF$360,'Project List'!AF$1,FALSE))),0)</f>
        <v>Nil</v>
      </c>
      <c r="AD354" s="42"/>
      <c r="AE354" s="248">
        <f>1+IF(ISNA(VLOOKUP($A354,'Project labour content'!$A$7:$D$255,'Project labour content'!$D$1,FALSE)),VLOOKUP($D354,'Project labour content'!$F$6:$G$15,'Project labour content'!$G$1,FALSE),VLOOKUP($A354,'Project labour content'!$A$7:$D$255,'Project labour content'!$D$1,FALSE))*('Project labour content'!$K$14/100)*1</f>
        <v>1.0015438929027292</v>
      </c>
    </row>
    <row r="355" spans="1:43" x14ac:dyDescent="0.25">
      <c r="A355" s="11" t="s">
        <v>980</v>
      </c>
      <c r="B355" s="11" t="str">
        <f>_xlfn.IFNA(VLOOKUP($A355,'Project List'!$A$9:$AF$360,'Project List'!G$1,FALSE),0)</f>
        <v>Happy Valley Site Drainage Replacement</v>
      </c>
      <c r="C355" s="11" t="str">
        <f>_xlfn.IFNA(VLOOKUP($A355,'Project List'!$A$9:$AF$360,'Project List'!C$1,FALSE),0)</f>
        <v>ExAnte</v>
      </c>
      <c r="D355" s="11" t="str">
        <f>_xlfn.IFNA(VLOOKUP($A355,'Project List'!$A$9:$AF$360,'Project List'!D$1,FALSE),0)</f>
        <v>Security/Compliance</v>
      </c>
      <c r="E355" s="11" t="str">
        <f>_xlfn.IFNA(VLOOKUP($A355,'Project List'!$A$9:$AF$360,'Project List'!H$1,FALSE),0)</f>
        <v>Potential</v>
      </c>
      <c r="F355" s="105">
        <f>_xlfn.IFNA(VLOOKUP($A355,'Project List'!$A$9:$AF$360,'Project List'!I$1,FALSE),0)</f>
        <v>0</v>
      </c>
      <c r="G355" s="105">
        <f>_xlfn.IFNA(VLOOKUP($A355,'Project List'!$A$9:$AF$360,'Project List'!J$1,FALSE),0)</f>
        <v>0</v>
      </c>
      <c r="H355" s="105">
        <f>_xlfn.IFNA(VLOOKUP($A355,'Project List'!$A$9:$AF$360,'Project List'!K$1,FALSE),0)</f>
        <v>0</v>
      </c>
      <c r="I355" s="105">
        <f>_xlfn.IFNA(VLOOKUP($A355,'Project List'!$A$9:$AF$360,'Project List'!L$1,FALSE),0)</f>
        <v>0</v>
      </c>
      <c r="J355" s="105">
        <f>_xlfn.IFNA(VLOOKUP($A355,'Project List'!$A$9:$AF$360,'Project List'!M$1,FALSE),0)</f>
        <v>0</v>
      </c>
      <c r="K355" s="105">
        <f>_xlfn.IFNA(VLOOKUP($A355,'Project List'!$A$9:$AF$360,'Project List'!N$1,FALSE),0)</f>
        <v>0</v>
      </c>
      <c r="L355" s="105">
        <f>_xlfn.IFNA(VLOOKUP($A355,'Project List'!$A$9:$AF$360,'Project List'!O$1,FALSE),0)</f>
        <v>0</v>
      </c>
      <c r="M355" s="105">
        <f>_xlfn.IFNA(VLOOKUP($A355,'Project List'!$A$9:$AF$360,'Project List'!P$1,FALSE),0)</f>
        <v>0</v>
      </c>
      <c r="N355" s="105">
        <f>_xlfn.IFNA(VLOOKUP($A355,'Project List'!$A$9:$AF$360,'Project List'!Q$1,FALSE),0)</f>
        <v>0</v>
      </c>
      <c r="O355" s="105">
        <f>_xlfn.IFNA(VLOOKUP($A355,'Project List'!$A$9:$AF$360,'Project List'!R$1,FALSE),0)</f>
        <v>0</v>
      </c>
      <c r="P355" s="105">
        <f>_xlfn.IFNA(VLOOKUP($A355,'Project List'!$A$9:$AF$360,'Project List'!S$1,FALSE),0)</f>
        <v>0</v>
      </c>
      <c r="Q355" s="105">
        <f>_xlfn.IFNA(VLOOKUP($A355,'Project List'!$A$9:$AF$360,'Project List'!T$1,FALSE),0)</f>
        <v>0</v>
      </c>
      <c r="R355" s="105">
        <f>_xlfn.IFNA(VLOOKUP($A355,'Project List'!$A$9:$AF$360,'Project List'!U$1,FALSE),0)</f>
        <v>0</v>
      </c>
      <c r="S355" s="105">
        <f>_xlfn.IFNA(VLOOKUP($A355,'Project List'!$A$9:$AF$360,'Project List'!V$1,FALSE),0)</f>
        <v>0</v>
      </c>
      <c r="T355" s="105">
        <f>_xlfn.IFNA(VLOOKUP($A355,'Project List'!$A$9:$AF$360,'Project List'!W$1,FALSE),0)</f>
        <v>0</v>
      </c>
      <c r="U355" s="105">
        <f>_xlfn.IFNA(VLOOKUP($A355,'Project List'!$A$9:$AF$360,'Project List'!X$1,FALSE),0)</f>
        <v>0</v>
      </c>
      <c r="V355" s="13" t="str">
        <f>_xlfn.IFNA(IF(VLOOKUP($A355,'Project List'!$A$9:$BF$360,'Project List'!Y$1,FALSE)=0,"Nil",
IF(OR($E355="Potential",$E355="Proposed",$E355="Deferred",$E355="Cancelled",$E355="Closed"),VLOOKUP($A355,'Project List'!$A$9:$BF$360,'Project List'!Y$1,FALSE)*$A$15*$AE355,VLOOKUP($A355,'Project List'!$A$9:$BF$360,'Project List'!Y$1,FALSE))),0)</f>
        <v>Nil</v>
      </c>
      <c r="W355" s="13" t="str">
        <f>_xlfn.IFNA(IF(VLOOKUP($A355,'Project List'!$A$9:$BF$360,'Project List'!Z$1,FALSE)=0,"Nil",
IF(OR($E355="Potential",$E355="Proposed",$E355="Deferred",$E355="Cancelled",$E355="Closed"),VLOOKUP($A355,'Project List'!$A$9:$BF$360,'Project List'!Z$1,FALSE)*$A$15*$AE355,VLOOKUP($A355,'Project List'!$A$9:$BF$360,'Project List'!Z$1,FALSE))),0)</f>
        <v>Nil</v>
      </c>
      <c r="X355" s="13">
        <f>_xlfn.IFNA(IF(VLOOKUP($A355,'Project List'!$A$9:$BF$360,'Project List'!AA$1,FALSE)=0,"Nil",
IF(OR($E355="Potential",$E355="Proposed",$E355="Deferred",$E355="Cancelled",$E355="Closed"),VLOOKUP($A355,'Project List'!$A$9:$BF$360,'Project List'!AA$1,FALSE)*$A$15*$AE355,VLOOKUP($A355,'Project List'!$A$9:$BF$360,'Project List'!AA$1,FALSE))),0)</f>
        <v>765727.37256794551</v>
      </c>
      <c r="Y355" s="13">
        <f>_xlfn.IFNA(IF(VLOOKUP($A355,'Project List'!$A$9:$BF$360,'Project List'!AB$1,FALSE)=0,"Nil",
IF(OR($E355="Potential",$E355="Proposed",$E355="Deferred",$E355="Cancelled",$E355="Closed"),VLOOKUP($A355,'Project List'!$A$9:$BF$360,'Project List'!AB$1,FALSE)*$A$15*$AE355,VLOOKUP($A355,'Project List'!$A$9:$BF$360,'Project List'!AB$1,FALSE))),0)</f>
        <v>2297182.1177038364</v>
      </c>
      <c r="Z355" s="13">
        <f>_xlfn.IFNA(IF(VLOOKUP($A355,'Project List'!$A$9:$BF$360,'Project List'!AC$1,FALSE)=0,"Nil",
IF(OR($E355="Potential",$E355="Proposed",$E355="Deferred",$E355="Cancelled",$E355="Closed"),VLOOKUP($A355,'Project List'!$A$9:$BF$360,'Project List'!AC$1,FALSE)*$A$15*$AE355,VLOOKUP($A355,'Project List'!$A$9:$BF$360,'Project List'!AC$1,FALSE))),0)</f>
        <v>4594364.2354076728</v>
      </c>
      <c r="AA355" s="13" t="str">
        <f>_xlfn.IFNA(IF(VLOOKUP($A355,'Project List'!$A$9:$BF$360,'Project List'!AD$1,FALSE)=0,"Nil",
IF(OR($E355="Potential",$E355="Proposed",$E355="Deferred",$E355="Cancelled",$E355="Closed"),VLOOKUP($A355,'Project List'!$A$9:$BF$360,'Project List'!AD$1,FALSE)*$A$15*$AE355,VLOOKUP($A355,'Project List'!$A$9:$BF$360,'Project List'!AD$1,FALSE))),0)</f>
        <v>Nil</v>
      </c>
      <c r="AB355" s="13" t="str">
        <f>_xlfn.IFNA(IF(VLOOKUP($A355,'Project List'!$A$9:$BF$360,'Project List'!AE$1,FALSE)=0,"Nil",
IF(OR($E355="Potential",$E355="Proposed",$E355="Deferred",$E355="Cancelled",$E355="Closed"),VLOOKUP($A355,'Project List'!$A$9:$BF$360,'Project List'!AE$1,FALSE)*$A$15*$AE355,VLOOKUP($A355,'Project List'!$A$9:$BF$360,'Project List'!AE$1,FALSE))),0)</f>
        <v>Nil</v>
      </c>
      <c r="AC355" s="13" t="str">
        <f>_xlfn.IFNA(IF(VLOOKUP($A355,'Project List'!$A$9:$BF$360,'Project List'!AF$1,FALSE)=0,"Nil",
IF(OR($E355="Potential",$E355="Proposed",$E355="Deferred",$E355="Cancelled",$E355="Closed"),VLOOKUP($A355,'Project List'!$A$9:$BF$360,'Project List'!AF$1,FALSE)*$A$15*$AE355,VLOOKUP($A355,'Project List'!$A$9:$BF$360,'Project List'!AF$1,FALSE))),0)</f>
        <v>Nil</v>
      </c>
      <c r="AD355" s="42"/>
      <c r="AE355" s="248">
        <f>1+IF(ISNA(VLOOKUP($A355,'Project labour content'!$A$7:$D$255,'Project labour content'!$D$1,FALSE)),VLOOKUP($D355,'Project labour content'!$F$6:$G$15,'Project labour content'!$G$1,FALSE),VLOOKUP($A355,'Project labour content'!$A$7:$D$255,'Project labour content'!$D$1,FALSE))*('Project labour content'!$K$14/100)*1</f>
        <v>1.0008313531043409</v>
      </c>
      <c r="AG355" s="3"/>
      <c r="AH355" s="3"/>
      <c r="AI355" s="32"/>
      <c r="AJ355" s="32"/>
      <c r="AK355" s="32"/>
      <c r="AL355" s="32"/>
      <c r="AM355" s="59"/>
      <c r="AN355" s="59"/>
      <c r="AO355" s="59"/>
      <c r="AP355" s="59"/>
      <c r="AQ355" s="59"/>
    </row>
    <row r="356" spans="1:43" x14ac:dyDescent="0.25">
      <c r="A356" s="11" t="s">
        <v>964</v>
      </c>
      <c r="B356" s="11" t="str">
        <f>_xlfn.IFNA(VLOOKUP($A356,'Project List'!$A$9:$AF$360,'Project List'!G$1,FALSE),0)</f>
        <v>Substation Air Conditioner System Unit Asset Replacement 202</v>
      </c>
      <c r="C356" s="11" t="str">
        <f>_xlfn.IFNA(VLOOKUP($A356,'Project List'!$A$9:$AF$360,'Project List'!C$1,FALSE),0)</f>
        <v>ExAnte</v>
      </c>
      <c r="D356" s="11" t="str">
        <f>_xlfn.IFNA(VLOOKUP($A356,'Project List'!$A$9:$AF$360,'Project List'!D$1,FALSE),0)</f>
        <v>Replacement</v>
      </c>
      <c r="E356" s="11" t="str">
        <f>_xlfn.IFNA(VLOOKUP($A356,'Project List'!$A$9:$AF$360,'Project List'!H$1,FALSE),0)</f>
        <v>Proposed</v>
      </c>
      <c r="F356" s="105">
        <f>_xlfn.IFNA(VLOOKUP($A356,'Project List'!$A$9:$AF$360,'Project List'!I$1,FALSE),0)</f>
        <v>0</v>
      </c>
      <c r="G356" s="105">
        <f>_xlfn.IFNA(VLOOKUP($A356,'Project List'!$A$9:$AF$360,'Project List'!J$1,FALSE),0)</f>
        <v>0</v>
      </c>
      <c r="H356" s="105">
        <f>_xlfn.IFNA(VLOOKUP($A356,'Project List'!$A$9:$AF$360,'Project List'!K$1,FALSE),0)</f>
        <v>0</v>
      </c>
      <c r="I356" s="105">
        <f>_xlfn.IFNA(VLOOKUP($A356,'Project List'!$A$9:$AF$360,'Project List'!L$1,FALSE),0)</f>
        <v>0</v>
      </c>
      <c r="J356" s="105">
        <f>_xlfn.IFNA(VLOOKUP($A356,'Project List'!$A$9:$AF$360,'Project List'!M$1,FALSE),0)</f>
        <v>0</v>
      </c>
      <c r="K356" s="105">
        <f>_xlfn.IFNA(VLOOKUP($A356,'Project List'!$A$9:$AF$360,'Project List'!N$1,FALSE),0)</f>
        <v>0</v>
      </c>
      <c r="L356" s="105">
        <f>_xlfn.IFNA(VLOOKUP($A356,'Project List'!$A$9:$AF$360,'Project List'!O$1,FALSE),0)</f>
        <v>0</v>
      </c>
      <c r="M356" s="105">
        <f>_xlfn.IFNA(VLOOKUP($A356,'Project List'!$A$9:$AF$360,'Project List'!P$1,FALSE),0)</f>
        <v>0</v>
      </c>
      <c r="N356" s="105">
        <f>_xlfn.IFNA(VLOOKUP($A356,'Project List'!$A$9:$AF$360,'Project List'!Q$1,FALSE),0)</f>
        <v>0</v>
      </c>
      <c r="O356" s="105">
        <f>_xlfn.IFNA(VLOOKUP($A356,'Project List'!$A$9:$AF$360,'Project List'!R$1,FALSE),0)</f>
        <v>0</v>
      </c>
      <c r="P356" s="105">
        <f>_xlfn.IFNA(VLOOKUP($A356,'Project List'!$A$9:$AF$360,'Project List'!S$1,FALSE),0)</f>
        <v>0</v>
      </c>
      <c r="Q356" s="105">
        <f>_xlfn.IFNA(VLOOKUP($A356,'Project List'!$A$9:$AF$360,'Project List'!T$1,FALSE),0)</f>
        <v>0</v>
      </c>
      <c r="R356" s="105">
        <f>_xlfn.IFNA(VLOOKUP($A356,'Project List'!$A$9:$AF$360,'Project List'!U$1,FALSE),0)</f>
        <v>0</v>
      </c>
      <c r="S356" s="105">
        <f>_xlfn.IFNA(VLOOKUP($A356,'Project List'!$A$9:$AF$360,'Project List'!V$1,FALSE),0)</f>
        <v>0</v>
      </c>
      <c r="T356" s="105">
        <f>_xlfn.IFNA(VLOOKUP($A356,'Project List'!$A$9:$AF$360,'Project List'!W$1,FALSE),0)</f>
        <v>0</v>
      </c>
      <c r="U356" s="105">
        <f>_xlfn.IFNA(VLOOKUP($A356,'Project List'!$A$9:$AF$360,'Project List'!X$1,FALSE),0)</f>
        <v>0</v>
      </c>
      <c r="V356" s="13" t="str">
        <f>_xlfn.IFNA(IF(VLOOKUP($A356,'Project List'!$A$9:$BF$360,'Project List'!Y$1,FALSE)=0,"Nil",
IF(OR($E356="Potential",$E356="Proposed",$E356="Deferred",$E356="Cancelled",$E356="Closed"),VLOOKUP($A356,'Project List'!$A$9:$BF$360,'Project List'!Y$1,FALSE)*$A$15*$AE356,VLOOKUP($A356,'Project List'!$A$9:$BF$360,'Project List'!Y$1,FALSE))),0)</f>
        <v>Nil</v>
      </c>
      <c r="W356" s="13" t="str">
        <f>_xlfn.IFNA(IF(VLOOKUP($A356,'Project List'!$A$9:$BF$360,'Project List'!Z$1,FALSE)=0,"Nil",
IF(OR($E356="Potential",$E356="Proposed",$E356="Deferred",$E356="Cancelled",$E356="Closed"),VLOOKUP($A356,'Project List'!$A$9:$BF$360,'Project List'!Z$1,FALSE)*$A$15*$AE356,VLOOKUP($A356,'Project List'!$A$9:$BF$360,'Project List'!Z$1,FALSE))),0)</f>
        <v>Nil</v>
      </c>
      <c r="X356" s="13">
        <f>_xlfn.IFNA(IF(VLOOKUP($A356,'Project List'!$A$9:$BF$360,'Project List'!AA$1,FALSE)=0,"Nil",
IF(OR($E356="Potential",$E356="Proposed",$E356="Deferred",$E356="Cancelled",$E356="Closed"),VLOOKUP($A356,'Project List'!$A$9:$BF$360,'Project List'!AA$1,FALSE)*$A$15*$AE356,VLOOKUP($A356,'Project List'!$A$9:$BF$360,'Project List'!AA$1,FALSE))),0)</f>
        <v>570077.80630044709</v>
      </c>
      <c r="Y356" s="13">
        <f>_xlfn.IFNA(IF(VLOOKUP($A356,'Project List'!$A$9:$BF$360,'Project List'!AB$1,FALSE)=0,"Nil",
IF(OR($E356="Potential",$E356="Proposed",$E356="Deferred",$E356="Cancelled",$E356="Closed"),VLOOKUP($A356,'Project List'!$A$9:$BF$360,'Project List'!AB$1,FALSE)*$A$15*$AE356,VLOOKUP($A356,'Project List'!$A$9:$BF$360,'Project List'!AB$1,FALSE))),0)</f>
        <v>572270.41324775654</v>
      </c>
      <c r="Z356" s="13">
        <f>_xlfn.IFNA(IF(VLOOKUP($A356,'Project List'!$A$9:$BF$360,'Project List'!AC$1,FALSE)=0,"Nil",
IF(OR($E356="Potential",$E356="Proposed",$E356="Deferred",$E356="Cancelled",$E356="Closed"),VLOOKUP($A356,'Project List'!$A$9:$BF$360,'Project List'!AC$1,FALSE)*$A$15*$AE356,VLOOKUP($A356,'Project List'!$A$9:$BF$360,'Project List'!AC$1,FALSE))),0)</f>
        <v>572270.41324775654</v>
      </c>
      <c r="AA356" s="13">
        <f>_xlfn.IFNA(IF(VLOOKUP($A356,'Project List'!$A$9:$BF$360,'Project List'!AD$1,FALSE)=0,"Nil",
IF(OR($E356="Potential",$E356="Proposed",$E356="Deferred",$E356="Cancelled",$E356="Closed"),VLOOKUP($A356,'Project List'!$A$9:$BF$360,'Project List'!AD$1,FALSE)*$A$15*$AE356,VLOOKUP($A356,'Project List'!$A$9:$BF$360,'Project List'!AD$1,FALSE))),0)</f>
        <v>572270.41324775654</v>
      </c>
      <c r="AB356" s="13">
        <f>_xlfn.IFNA(IF(VLOOKUP($A356,'Project List'!$A$9:$BF$360,'Project List'!AE$1,FALSE)=0,"Nil",
IF(OR($E356="Potential",$E356="Proposed",$E356="Deferred",$E356="Cancelled",$E356="Closed"),VLOOKUP($A356,'Project List'!$A$9:$BF$360,'Project List'!AE$1,FALSE)*$A$15*$AE356,VLOOKUP($A356,'Project List'!$A$9:$BF$360,'Project List'!AE$1,FALSE))),0)</f>
        <v>574463.02019506588</v>
      </c>
      <c r="AC356" s="13" t="str">
        <f>_xlfn.IFNA(IF(VLOOKUP($A356,'Project List'!$A$9:$BF$360,'Project List'!AF$1,FALSE)=0,"Nil",
IF(OR($E356="Potential",$E356="Proposed",$E356="Deferred",$E356="Cancelled",$E356="Closed"),VLOOKUP($A356,'Project List'!$A$9:$BF$360,'Project List'!AF$1,FALSE)*$A$15*$AE356,VLOOKUP($A356,'Project List'!$A$9:$BF$360,'Project List'!AF$1,FALSE))),0)</f>
        <v>Nil</v>
      </c>
      <c r="AD356" s="42"/>
      <c r="AE356" s="248">
        <f>1+IF(ISNA(VLOOKUP($A356,'Project labour content'!$A$7:$D$255,'Project labour content'!$D$1,FALSE)),VLOOKUP($D356,'Project labour content'!$F$6:$G$15,'Project labour content'!$G$1,FALSE),VLOOKUP($A356,'Project labour content'!$A$7:$D$255,'Project labour content'!$D$1,FALSE))*('Project labour content'!$K$14/100)*1</f>
        <v>1.0006137455340576</v>
      </c>
      <c r="AG356" s="3"/>
      <c r="AH356" s="3"/>
      <c r="AI356" s="32"/>
      <c r="AJ356" s="32"/>
      <c r="AK356" s="32"/>
      <c r="AL356" s="32"/>
      <c r="AM356" s="59"/>
      <c r="AN356" s="59"/>
      <c r="AO356" s="59"/>
      <c r="AP356" s="59"/>
      <c r="AQ356" s="59"/>
    </row>
    <row r="357" spans="1:43" x14ac:dyDescent="0.25">
      <c r="A357" s="11" t="s">
        <v>918</v>
      </c>
      <c r="B357" s="11" t="str">
        <f>_xlfn.IFNA(VLOOKUP($A357,'Project List'!$A$9:$AF$360,'Project List'!G$1,FALSE),0)</f>
        <v>Electrical Rymill Switch Boards Upgrade</v>
      </c>
      <c r="C357" s="11" t="str">
        <f>_xlfn.IFNA(VLOOKUP($A357,'Project List'!$A$9:$AF$360,'Project List'!C$1,FALSE),0)</f>
        <v>ExAnte</v>
      </c>
      <c r="D357" s="11" t="str">
        <f>_xlfn.IFNA(VLOOKUP($A357,'Project List'!$A$9:$AF$360,'Project List'!D$1,FALSE),0)</f>
        <v>Facilities</v>
      </c>
      <c r="E357" s="11" t="str">
        <f>_xlfn.IFNA(VLOOKUP($A357,'Project List'!$A$9:$AF$360,'Project List'!H$1,FALSE),0)</f>
        <v>Potential</v>
      </c>
      <c r="F357" s="105">
        <f>_xlfn.IFNA(VLOOKUP($A357,'Project List'!$A$9:$AF$360,'Project List'!I$1,FALSE),0)</f>
        <v>0</v>
      </c>
      <c r="G357" s="105">
        <f>_xlfn.IFNA(VLOOKUP($A357,'Project List'!$A$9:$AF$360,'Project List'!J$1,FALSE),0)</f>
        <v>0</v>
      </c>
      <c r="H357" s="105">
        <f>_xlfn.IFNA(VLOOKUP($A357,'Project List'!$A$9:$AF$360,'Project List'!K$1,FALSE),0)</f>
        <v>0</v>
      </c>
      <c r="I357" s="105">
        <f>_xlfn.IFNA(VLOOKUP($A357,'Project List'!$A$9:$AF$360,'Project List'!L$1,FALSE),0)</f>
        <v>0</v>
      </c>
      <c r="J357" s="105">
        <f>_xlfn.IFNA(VLOOKUP($A357,'Project List'!$A$9:$AF$360,'Project List'!M$1,FALSE),0)</f>
        <v>0</v>
      </c>
      <c r="K357" s="105">
        <f>_xlfn.IFNA(VLOOKUP($A357,'Project List'!$A$9:$AF$360,'Project List'!N$1,FALSE),0)</f>
        <v>0</v>
      </c>
      <c r="L357" s="105">
        <f>_xlfn.IFNA(VLOOKUP($A357,'Project List'!$A$9:$AF$360,'Project List'!O$1,FALSE),0)</f>
        <v>0</v>
      </c>
      <c r="M357" s="105">
        <f>_xlfn.IFNA(VLOOKUP($A357,'Project List'!$A$9:$AF$360,'Project List'!P$1,FALSE),0)</f>
        <v>0</v>
      </c>
      <c r="N357" s="105">
        <f>_xlfn.IFNA(VLOOKUP($A357,'Project List'!$A$9:$AF$360,'Project List'!Q$1,FALSE),0)</f>
        <v>0</v>
      </c>
      <c r="O357" s="105">
        <f>_xlfn.IFNA(VLOOKUP($A357,'Project List'!$A$9:$AF$360,'Project List'!R$1,FALSE),0)</f>
        <v>0</v>
      </c>
      <c r="P357" s="105">
        <f>_xlfn.IFNA(VLOOKUP($A357,'Project List'!$A$9:$AF$360,'Project List'!S$1,FALSE),0)</f>
        <v>0</v>
      </c>
      <c r="Q357" s="105">
        <f>_xlfn.IFNA(VLOOKUP($A357,'Project List'!$A$9:$AF$360,'Project List'!T$1,FALSE),0)</f>
        <v>0</v>
      </c>
      <c r="R357" s="105">
        <f>_xlfn.IFNA(VLOOKUP($A357,'Project List'!$A$9:$AF$360,'Project List'!U$1,FALSE),0)</f>
        <v>0</v>
      </c>
      <c r="S357" s="105">
        <f>_xlfn.IFNA(VLOOKUP($A357,'Project List'!$A$9:$AF$360,'Project List'!V$1,FALSE),0)</f>
        <v>0</v>
      </c>
      <c r="T357" s="105">
        <f>_xlfn.IFNA(VLOOKUP($A357,'Project List'!$A$9:$AF$360,'Project List'!W$1,FALSE),0)</f>
        <v>0</v>
      </c>
      <c r="U357" s="105">
        <f>_xlfn.IFNA(VLOOKUP($A357,'Project List'!$A$9:$AF$360,'Project List'!X$1,FALSE),0)</f>
        <v>0</v>
      </c>
      <c r="V357" s="13" t="str">
        <f>_xlfn.IFNA(IF(VLOOKUP($A357,'Project List'!$A$9:$BF$360,'Project List'!Y$1,FALSE)=0,"Nil",
IF(OR($E357="Potential",$E357="Proposed",$E357="Deferred",$E357="Cancelled",$E357="Closed"),VLOOKUP($A357,'Project List'!$A$9:$BF$360,'Project List'!Y$1,FALSE)*$A$15*$AE357,VLOOKUP($A357,'Project List'!$A$9:$BF$360,'Project List'!Y$1,FALSE))),0)</f>
        <v>Nil</v>
      </c>
      <c r="W357" s="13" t="str">
        <f>_xlfn.IFNA(IF(VLOOKUP($A357,'Project List'!$A$9:$BF$360,'Project List'!Z$1,FALSE)=0,"Nil",
IF(OR($E357="Potential",$E357="Proposed",$E357="Deferred",$E357="Cancelled",$E357="Closed"),VLOOKUP($A357,'Project List'!$A$9:$BF$360,'Project List'!Z$1,FALSE)*$A$15*$AE357,VLOOKUP($A357,'Project List'!$A$9:$BF$360,'Project List'!Z$1,FALSE))),0)</f>
        <v>Nil</v>
      </c>
      <c r="X357" s="13" t="str">
        <f>_xlfn.IFNA(IF(VLOOKUP($A357,'Project List'!$A$9:$BF$360,'Project List'!AA$1,FALSE)=0,"Nil",
IF(OR($E357="Potential",$E357="Proposed",$E357="Deferred",$E357="Cancelled",$E357="Closed"),VLOOKUP($A357,'Project List'!$A$9:$BF$360,'Project List'!AA$1,FALSE)*$A$15*$AE357,VLOOKUP($A357,'Project List'!$A$9:$BF$360,'Project List'!AA$1,FALSE))),0)</f>
        <v>Nil</v>
      </c>
      <c r="Y357" s="13">
        <f>_xlfn.IFNA(IF(VLOOKUP($A357,'Project List'!$A$9:$BF$360,'Project List'!AB$1,FALSE)=0,"Nil",
IF(OR($E357="Potential",$E357="Proposed",$E357="Deferred",$E357="Cancelled",$E357="Closed"),VLOOKUP($A357,'Project List'!$A$9:$BF$360,'Project List'!AB$1,FALSE)*$A$15*$AE357,VLOOKUP($A357,'Project List'!$A$9:$BF$360,'Project List'!AB$1,FALSE))),0)</f>
        <v>181989.68486759151</v>
      </c>
      <c r="Z357" s="13" t="str">
        <f>_xlfn.IFNA(IF(VLOOKUP($A357,'Project List'!$A$9:$BF$360,'Project List'!AC$1,FALSE)=0,"Nil",
IF(OR($E357="Potential",$E357="Proposed",$E357="Deferred",$E357="Cancelled",$E357="Closed"),VLOOKUP($A357,'Project List'!$A$9:$BF$360,'Project List'!AC$1,FALSE)*$A$15*$AE357,VLOOKUP($A357,'Project List'!$A$9:$BF$360,'Project List'!AC$1,FALSE))),0)</f>
        <v>Nil</v>
      </c>
      <c r="AA357" s="13" t="str">
        <f>_xlfn.IFNA(IF(VLOOKUP($A357,'Project List'!$A$9:$BF$360,'Project List'!AD$1,FALSE)=0,"Nil",
IF(OR($E357="Potential",$E357="Proposed",$E357="Deferred",$E357="Cancelled",$E357="Closed"),VLOOKUP($A357,'Project List'!$A$9:$BF$360,'Project List'!AD$1,FALSE)*$A$15*$AE357,VLOOKUP($A357,'Project List'!$A$9:$BF$360,'Project List'!AD$1,FALSE))),0)</f>
        <v>Nil</v>
      </c>
      <c r="AB357" s="13" t="str">
        <f>_xlfn.IFNA(IF(VLOOKUP($A357,'Project List'!$A$9:$BF$360,'Project List'!AE$1,FALSE)=0,"Nil",
IF(OR($E357="Potential",$E357="Proposed",$E357="Deferred",$E357="Cancelled",$E357="Closed"),VLOOKUP($A357,'Project List'!$A$9:$BF$360,'Project List'!AE$1,FALSE)*$A$15*$AE357,VLOOKUP($A357,'Project List'!$A$9:$BF$360,'Project List'!AE$1,FALSE))),0)</f>
        <v>Nil</v>
      </c>
      <c r="AC357" s="13" t="str">
        <f>_xlfn.IFNA(IF(VLOOKUP($A357,'Project List'!$A$9:$BF$360,'Project List'!AF$1,FALSE)=0,"Nil",
IF(OR($E357="Potential",$E357="Proposed",$E357="Deferred",$E357="Cancelled",$E357="Closed"),VLOOKUP($A357,'Project List'!$A$9:$BF$360,'Project List'!AF$1,FALSE)*$A$15*$AE357,VLOOKUP($A357,'Project List'!$A$9:$BF$360,'Project List'!AF$1,FALSE))),0)</f>
        <v>Nil</v>
      </c>
      <c r="AD357" s="42"/>
      <c r="AE357" s="248">
        <f>1+IF(ISNA(VLOOKUP($A357,'Project labour content'!$A$7:$D$255,'Project labour content'!$D$1,FALSE)),VLOOKUP($D357,'Project labour content'!$F$6:$G$15,'Project labour content'!$G$1,FALSE),VLOOKUP($A357,'Project labour content'!$A$7:$D$255,'Project labour content'!$D$1,FALSE))*('Project labour content'!$K$14/100)*1</f>
        <v>1.0009172263036388</v>
      </c>
    </row>
    <row r="358" spans="1:43" x14ac:dyDescent="0.25">
      <c r="A358" s="11" t="s">
        <v>919</v>
      </c>
      <c r="B358" s="11" t="str">
        <f>_xlfn.IFNA(VLOOKUP($A358,'Project List'!$A$9:$AF$360,'Project List'!G$1,FALSE),0)</f>
        <v>Pirie Server Room Critical Air Conditioning</v>
      </c>
      <c r="C358" s="11" t="str">
        <f>_xlfn.IFNA(VLOOKUP($A358,'Project List'!$A$9:$AF$360,'Project List'!C$1,FALSE),0)</f>
        <v>ExAnte</v>
      </c>
      <c r="D358" s="11" t="str">
        <f>_xlfn.IFNA(VLOOKUP($A358,'Project List'!$A$9:$AF$360,'Project List'!D$1,FALSE),0)</f>
        <v>Facilities</v>
      </c>
      <c r="E358" s="11" t="str">
        <f>_xlfn.IFNA(VLOOKUP($A358,'Project List'!$A$9:$AF$360,'Project List'!H$1,FALSE),0)</f>
        <v>Potential</v>
      </c>
      <c r="F358" s="105">
        <f>_xlfn.IFNA(VLOOKUP($A358,'Project List'!$A$9:$AF$360,'Project List'!I$1,FALSE),0)</f>
        <v>0</v>
      </c>
      <c r="G358" s="105">
        <f>_xlfn.IFNA(VLOOKUP($A358,'Project List'!$A$9:$AF$360,'Project List'!J$1,FALSE),0)</f>
        <v>0</v>
      </c>
      <c r="H358" s="105">
        <f>_xlfn.IFNA(VLOOKUP($A358,'Project List'!$A$9:$AF$360,'Project List'!K$1,FALSE),0)</f>
        <v>0</v>
      </c>
      <c r="I358" s="105">
        <f>_xlfn.IFNA(VLOOKUP($A358,'Project List'!$A$9:$AF$360,'Project List'!L$1,FALSE),0)</f>
        <v>0</v>
      </c>
      <c r="J358" s="105">
        <f>_xlfn.IFNA(VLOOKUP($A358,'Project List'!$A$9:$AF$360,'Project List'!M$1,FALSE),0)</f>
        <v>0</v>
      </c>
      <c r="K358" s="105">
        <f>_xlfn.IFNA(VLOOKUP($A358,'Project List'!$A$9:$AF$360,'Project List'!N$1,FALSE),0)</f>
        <v>0</v>
      </c>
      <c r="L358" s="105">
        <f>_xlfn.IFNA(VLOOKUP($A358,'Project List'!$A$9:$AF$360,'Project List'!O$1,FALSE),0)</f>
        <v>0</v>
      </c>
      <c r="M358" s="105">
        <f>_xlfn.IFNA(VLOOKUP($A358,'Project List'!$A$9:$AF$360,'Project List'!P$1,FALSE),0)</f>
        <v>0</v>
      </c>
      <c r="N358" s="105">
        <f>_xlfn.IFNA(VLOOKUP($A358,'Project List'!$A$9:$AF$360,'Project List'!Q$1,FALSE),0)</f>
        <v>0</v>
      </c>
      <c r="O358" s="105">
        <f>_xlfn.IFNA(VLOOKUP($A358,'Project List'!$A$9:$AF$360,'Project List'!R$1,FALSE),0)</f>
        <v>0</v>
      </c>
      <c r="P358" s="105">
        <f>_xlfn.IFNA(VLOOKUP($A358,'Project List'!$A$9:$AF$360,'Project List'!S$1,FALSE),0)</f>
        <v>0</v>
      </c>
      <c r="Q358" s="105">
        <f>_xlfn.IFNA(VLOOKUP($A358,'Project List'!$A$9:$AF$360,'Project List'!T$1,FALSE),0)</f>
        <v>0</v>
      </c>
      <c r="R358" s="105">
        <f>_xlfn.IFNA(VLOOKUP($A358,'Project List'!$A$9:$AF$360,'Project List'!U$1,FALSE),0)</f>
        <v>0</v>
      </c>
      <c r="S358" s="105">
        <f>_xlfn.IFNA(VLOOKUP($A358,'Project List'!$A$9:$AF$360,'Project List'!V$1,FALSE),0)</f>
        <v>0</v>
      </c>
      <c r="T358" s="105">
        <f>_xlfn.IFNA(VLOOKUP($A358,'Project List'!$A$9:$AF$360,'Project List'!W$1,FALSE),0)</f>
        <v>0</v>
      </c>
      <c r="U358" s="105">
        <f>_xlfn.IFNA(VLOOKUP($A358,'Project List'!$A$9:$AF$360,'Project List'!X$1,FALSE),0)</f>
        <v>0</v>
      </c>
      <c r="V358" s="13" t="str">
        <f>_xlfn.IFNA(IF(VLOOKUP($A358,'Project List'!$A$9:$BF$360,'Project List'!Y$1,FALSE)=0,"Nil",
IF(OR($E358="Potential",$E358="Proposed",$E358="Deferred",$E358="Cancelled",$E358="Closed"),VLOOKUP($A358,'Project List'!$A$9:$BF$360,'Project List'!Y$1,FALSE)*$A$15*$AE358,VLOOKUP($A358,'Project List'!$A$9:$BF$360,'Project List'!Y$1,FALSE))),0)</f>
        <v>Nil</v>
      </c>
      <c r="W358" s="13" t="str">
        <f>_xlfn.IFNA(IF(VLOOKUP($A358,'Project List'!$A$9:$BF$360,'Project List'!Z$1,FALSE)=0,"Nil",
IF(OR($E358="Potential",$E358="Proposed",$E358="Deferred",$E358="Cancelled",$E358="Closed"),VLOOKUP($A358,'Project List'!$A$9:$BF$360,'Project List'!Z$1,FALSE)*$A$15*$AE358,VLOOKUP($A358,'Project List'!$A$9:$BF$360,'Project List'!Z$1,FALSE))),0)</f>
        <v>Nil</v>
      </c>
      <c r="X358" s="13" t="str">
        <f>_xlfn.IFNA(IF(VLOOKUP($A358,'Project List'!$A$9:$BF$360,'Project List'!AA$1,FALSE)=0,"Nil",
IF(OR($E358="Potential",$E358="Proposed",$E358="Deferred",$E358="Cancelled",$E358="Closed"),VLOOKUP($A358,'Project List'!$A$9:$BF$360,'Project List'!AA$1,FALSE)*$A$15*$AE358,VLOOKUP($A358,'Project List'!$A$9:$BF$360,'Project List'!AA$1,FALSE))),0)</f>
        <v>Nil</v>
      </c>
      <c r="Y358" s="13" t="str">
        <f>_xlfn.IFNA(IF(VLOOKUP($A358,'Project List'!$A$9:$BF$360,'Project List'!AB$1,FALSE)=0,"Nil",
IF(OR($E358="Potential",$E358="Proposed",$E358="Deferred",$E358="Cancelled",$E358="Closed"),VLOOKUP($A358,'Project List'!$A$9:$BF$360,'Project List'!AB$1,FALSE)*$A$15*$AE358,VLOOKUP($A358,'Project List'!$A$9:$BF$360,'Project List'!AB$1,FALSE))),0)</f>
        <v>Nil</v>
      </c>
      <c r="Z358" s="13" t="str">
        <f>_xlfn.IFNA(IF(VLOOKUP($A358,'Project List'!$A$9:$BF$360,'Project List'!AC$1,FALSE)=0,"Nil",
IF(OR($E358="Potential",$E358="Proposed",$E358="Deferred",$E358="Cancelled",$E358="Closed"),VLOOKUP($A358,'Project List'!$A$9:$BF$360,'Project List'!AC$1,FALSE)*$A$15*$AE358,VLOOKUP($A358,'Project List'!$A$9:$BF$360,'Project List'!AC$1,FALSE))),0)</f>
        <v>Nil</v>
      </c>
      <c r="AA358" s="13">
        <f>_xlfn.IFNA(IF(VLOOKUP($A358,'Project List'!$A$9:$BF$360,'Project List'!AD$1,FALSE)=0,"Nil",
IF(OR($E358="Potential",$E358="Proposed",$E358="Deferred",$E358="Cancelled",$E358="Closed"),VLOOKUP($A358,'Project List'!$A$9:$BF$360,'Project List'!AD$1,FALSE)*$A$15*$AE358,VLOOKUP($A358,'Project List'!$A$9:$BF$360,'Project List'!AD$1,FALSE))),0)</f>
        <v>256045.60681068184</v>
      </c>
      <c r="AB358" s="13" t="str">
        <f>_xlfn.IFNA(IF(VLOOKUP($A358,'Project List'!$A$9:$BF$360,'Project List'!AE$1,FALSE)=0,"Nil",
IF(OR($E358="Potential",$E358="Proposed",$E358="Deferred",$E358="Cancelled",$E358="Closed"),VLOOKUP($A358,'Project List'!$A$9:$BF$360,'Project List'!AE$1,FALSE)*$A$15*$AE358,VLOOKUP($A358,'Project List'!$A$9:$BF$360,'Project List'!AE$1,FALSE))),0)</f>
        <v>Nil</v>
      </c>
      <c r="AC358" s="13" t="str">
        <f>_xlfn.IFNA(IF(VLOOKUP($A358,'Project List'!$A$9:$BF$360,'Project List'!AF$1,FALSE)=0,"Nil",
IF(OR($E358="Potential",$E358="Proposed",$E358="Deferred",$E358="Cancelled",$E358="Closed"),VLOOKUP($A358,'Project List'!$A$9:$BF$360,'Project List'!AF$1,FALSE)*$A$15*$AE358,VLOOKUP($A358,'Project List'!$A$9:$BF$360,'Project List'!AF$1,FALSE))),0)</f>
        <v>Nil</v>
      </c>
      <c r="AD358" s="42"/>
      <c r="AE358" s="248">
        <f>1+IF(ISNA(VLOOKUP($A358,'Project labour content'!$A$7:$D$255,'Project labour content'!$D$1,FALSE)),VLOOKUP($D358,'Project labour content'!$F$6:$G$15,'Project labour content'!$G$1,FALSE),VLOOKUP($A358,'Project labour content'!$A$7:$D$255,'Project labour content'!$D$1,FALSE))*('Project labour content'!$K$14/100)*1</f>
        <v>1.0009172263036388</v>
      </c>
    </row>
    <row r="359" spans="1:43" x14ac:dyDescent="0.25">
      <c r="A359" s="11" t="s">
        <v>981</v>
      </c>
      <c r="B359" s="11" t="str">
        <f>_xlfn.IFNA(VLOOKUP($A359,'Project List'!$A$9:$AF$360,'Project List'!G$1,FALSE),0)</f>
        <v>Substation Building Hardening 2024-2028</v>
      </c>
      <c r="C359" s="11" t="str">
        <f>_xlfn.IFNA(VLOOKUP($A359,'Project List'!$A$9:$AF$360,'Project List'!C$1,FALSE),0)</f>
        <v>ExAnte</v>
      </c>
      <c r="D359" s="11" t="str">
        <f>_xlfn.IFNA(VLOOKUP($A359,'Project List'!$A$9:$AF$360,'Project List'!D$1,FALSE),0)</f>
        <v>Security/Compliance</v>
      </c>
      <c r="E359" s="11" t="str">
        <f>_xlfn.IFNA(VLOOKUP($A359,'Project List'!$A$9:$AF$360,'Project List'!H$1,FALSE),0)</f>
        <v>Proposed</v>
      </c>
      <c r="F359" s="105">
        <f>_xlfn.IFNA(VLOOKUP($A359,'Project List'!$A$9:$AF$360,'Project List'!I$1,FALSE),0)</f>
        <v>0</v>
      </c>
      <c r="G359" s="105">
        <f>_xlfn.IFNA(VLOOKUP($A359,'Project List'!$A$9:$AF$360,'Project List'!J$1,FALSE),0)</f>
        <v>0</v>
      </c>
      <c r="H359" s="105">
        <f>_xlfn.IFNA(VLOOKUP($A359,'Project List'!$A$9:$AF$360,'Project List'!K$1,FALSE),0)</f>
        <v>0</v>
      </c>
      <c r="I359" s="105">
        <f>_xlfn.IFNA(VLOOKUP($A359,'Project List'!$A$9:$AF$360,'Project List'!L$1,FALSE),0)</f>
        <v>0</v>
      </c>
      <c r="J359" s="105">
        <f>_xlfn.IFNA(VLOOKUP($A359,'Project List'!$A$9:$AF$360,'Project List'!M$1,FALSE),0)</f>
        <v>0</v>
      </c>
      <c r="K359" s="105">
        <f>_xlfn.IFNA(VLOOKUP($A359,'Project List'!$A$9:$AF$360,'Project List'!N$1,FALSE),0)</f>
        <v>0</v>
      </c>
      <c r="L359" s="105">
        <f>_xlfn.IFNA(VLOOKUP($A359,'Project List'!$A$9:$AF$360,'Project List'!O$1,FALSE),0)</f>
        <v>0</v>
      </c>
      <c r="M359" s="105">
        <f>_xlfn.IFNA(VLOOKUP($A359,'Project List'!$A$9:$AF$360,'Project List'!P$1,FALSE),0)</f>
        <v>0</v>
      </c>
      <c r="N359" s="105">
        <f>_xlfn.IFNA(VLOOKUP($A359,'Project List'!$A$9:$AF$360,'Project List'!Q$1,FALSE),0)</f>
        <v>0</v>
      </c>
      <c r="O359" s="105">
        <f>_xlfn.IFNA(VLOOKUP($A359,'Project List'!$A$9:$AF$360,'Project List'!R$1,FALSE),0)</f>
        <v>0</v>
      </c>
      <c r="P359" s="105">
        <f>_xlfn.IFNA(VLOOKUP($A359,'Project List'!$A$9:$AF$360,'Project List'!S$1,FALSE),0)</f>
        <v>0</v>
      </c>
      <c r="Q359" s="105">
        <f>_xlfn.IFNA(VLOOKUP($A359,'Project List'!$A$9:$AF$360,'Project List'!T$1,FALSE),0)</f>
        <v>0</v>
      </c>
      <c r="R359" s="105">
        <f>_xlfn.IFNA(VLOOKUP($A359,'Project List'!$A$9:$AF$360,'Project List'!U$1,FALSE),0)</f>
        <v>0</v>
      </c>
      <c r="S359" s="105">
        <f>_xlfn.IFNA(VLOOKUP($A359,'Project List'!$A$9:$AF$360,'Project List'!V$1,FALSE),0)</f>
        <v>0</v>
      </c>
      <c r="T359" s="105">
        <f>_xlfn.IFNA(VLOOKUP($A359,'Project List'!$A$9:$AF$360,'Project List'!W$1,FALSE),0)</f>
        <v>0</v>
      </c>
      <c r="U359" s="105">
        <f>_xlfn.IFNA(VLOOKUP($A359,'Project List'!$A$9:$AF$360,'Project List'!X$1,FALSE),0)</f>
        <v>0</v>
      </c>
      <c r="V359" s="13" t="str">
        <f>_xlfn.IFNA(IF(VLOOKUP($A359,'Project List'!$A$9:$BF$360,'Project List'!Y$1,FALSE)=0,"Nil",
IF(OR($E359="Potential",$E359="Proposed",$E359="Deferred",$E359="Cancelled",$E359="Closed"),VLOOKUP($A359,'Project List'!$A$9:$BF$360,'Project List'!Y$1,FALSE)*$A$15*$AE359,VLOOKUP($A359,'Project List'!$A$9:$BF$360,'Project List'!Y$1,FALSE))),0)</f>
        <v>Nil</v>
      </c>
      <c r="W359" s="13" t="str">
        <f>_xlfn.IFNA(IF(VLOOKUP($A359,'Project List'!$A$9:$BF$360,'Project List'!Z$1,FALSE)=0,"Nil",
IF(OR($E359="Potential",$E359="Proposed",$E359="Deferred",$E359="Cancelled",$E359="Closed"),VLOOKUP($A359,'Project List'!$A$9:$BF$360,'Project List'!Z$1,FALSE)*$A$15*$AE359,VLOOKUP($A359,'Project List'!$A$9:$BF$360,'Project List'!Z$1,FALSE))),0)</f>
        <v>Nil</v>
      </c>
      <c r="X359" s="13" t="str">
        <f>_xlfn.IFNA(IF(VLOOKUP($A359,'Project List'!$A$9:$BF$360,'Project List'!AA$1,FALSE)=0,"Nil",
IF(OR($E359="Potential",$E359="Proposed",$E359="Deferred",$E359="Cancelled",$E359="Closed"),VLOOKUP($A359,'Project List'!$A$9:$BF$360,'Project List'!AA$1,FALSE)*$A$15*$AE359,VLOOKUP($A359,'Project List'!$A$9:$BF$360,'Project List'!AA$1,FALSE))),0)</f>
        <v>Nil</v>
      </c>
      <c r="Y359" s="13">
        <f>_xlfn.IFNA(IF(VLOOKUP($A359,'Project List'!$A$9:$BF$360,'Project List'!AB$1,FALSE)=0,"Nil",
IF(OR($E359="Potential",$E359="Proposed",$E359="Deferred",$E359="Cancelled",$E359="Closed"),VLOOKUP($A359,'Project List'!$A$9:$BF$360,'Project List'!AB$1,FALSE)*$A$15*$AE359,VLOOKUP($A359,'Project List'!$A$9:$BF$360,'Project List'!AB$1,FALSE))),0)</f>
        <v>182963.65384531301</v>
      </c>
      <c r="Z359" s="13">
        <f>_xlfn.IFNA(IF(VLOOKUP($A359,'Project List'!$A$9:$BF$360,'Project List'!AC$1,FALSE)=0,"Nil",
IF(OR($E359="Potential",$E359="Proposed",$E359="Deferred",$E359="Cancelled",$E359="Closed"),VLOOKUP($A359,'Project List'!$A$9:$BF$360,'Project List'!AC$1,FALSE)*$A$15*$AE359,VLOOKUP($A359,'Project List'!$A$9:$BF$360,'Project List'!AC$1,FALSE))),0)</f>
        <v>530594.59615140769</v>
      </c>
      <c r="AA359" s="13">
        <f>_xlfn.IFNA(IF(VLOOKUP($A359,'Project List'!$A$9:$BF$360,'Project List'!AD$1,FALSE)=0,"Nil",
IF(OR($E359="Potential",$E359="Proposed",$E359="Deferred",$E359="Cancelled",$E359="Closed"),VLOOKUP($A359,'Project List'!$A$9:$BF$360,'Project List'!AD$1,FALSE)*$A$15*$AE359,VLOOKUP($A359,'Project List'!$A$9:$BF$360,'Project List'!AD$1,FALSE))),0)</f>
        <v>548890.9615359389</v>
      </c>
      <c r="AB359" s="13">
        <f>_xlfn.IFNA(IF(VLOOKUP($A359,'Project List'!$A$9:$BF$360,'Project List'!AE$1,FALSE)=0,"Nil",
IF(OR($E359="Potential",$E359="Proposed",$E359="Deferred",$E359="Cancelled",$E359="Closed"),VLOOKUP($A359,'Project List'!$A$9:$BF$360,'Project List'!AE$1,FALSE)*$A$15*$AE359,VLOOKUP($A359,'Project List'!$A$9:$BF$360,'Project List'!AE$1,FALSE))),0)</f>
        <v>567187.32692047034</v>
      </c>
      <c r="AC359" s="13" t="str">
        <f>_xlfn.IFNA(IF(VLOOKUP($A359,'Project List'!$A$9:$BF$360,'Project List'!AF$1,FALSE)=0,"Nil",
IF(OR($E359="Potential",$E359="Proposed",$E359="Deferred",$E359="Cancelled",$E359="Closed"),VLOOKUP($A359,'Project List'!$A$9:$BF$360,'Project List'!AF$1,FALSE)*$A$15*$AE359,VLOOKUP($A359,'Project List'!$A$9:$BF$360,'Project List'!AF$1,FALSE))),0)</f>
        <v>Nil</v>
      </c>
      <c r="AD359" s="42"/>
      <c r="AE359" s="248">
        <f>1+IF(ISNA(VLOOKUP($A359,'Project labour content'!$A$7:$D$255,'Project labour content'!$D$1,FALSE)),VLOOKUP($D359,'Project labour content'!$F$6:$G$15,'Project labour content'!$G$1,FALSE),VLOOKUP($A359,'Project labour content'!$A$7:$D$255,'Project labour content'!$D$1,FALSE))*('Project labour content'!$K$14/100)*1</f>
        <v>1.0012295522587562</v>
      </c>
    </row>
    <row r="360" spans="1:43" x14ac:dyDescent="0.25">
      <c r="A360" s="11" t="s">
        <v>982</v>
      </c>
      <c r="B360" s="11" t="str">
        <f>_xlfn.IFNA(VLOOKUP($A360,'Project List'!$A$9:$AF$360,'Project List'!G$1,FALSE),0)</f>
        <v>Oil Containment Systems Improvement</v>
      </c>
      <c r="C360" s="11" t="str">
        <f>_xlfn.IFNA(VLOOKUP($A360,'Project List'!$A$9:$AF$360,'Project List'!C$1,FALSE),0)</f>
        <v>ExAnte</v>
      </c>
      <c r="D360" s="11" t="str">
        <f>_xlfn.IFNA(VLOOKUP($A360,'Project List'!$A$9:$AF$360,'Project List'!D$1,FALSE),0)</f>
        <v>Security/Compliance</v>
      </c>
      <c r="E360" s="11" t="str">
        <f>_xlfn.IFNA(VLOOKUP($A360,'Project List'!$A$9:$AF$360,'Project List'!H$1,FALSE),0)</f>
        <v>Proposed</v>
      </c>
      <c r="F360" s="105">
        <f>_xlfn.IFNA(VLOOKUP($A360,'Project List'!$A$9:$AF$360,'Project List'!I$1,FALSE),0)</f>
        <v>0</v>
      </c>
      <c r="G360" s="105">
        <f>_xlfn.IFNA(VLOOKUP($A360,'Project List'!$A$9:$AF$360,'Project List'!J$1,FALSE),0)</f>
        <v>0</v>
      </c>
      <c r="H360" s="105">
        <f>_xlfn.IFNA(VLOOKUP($A360,'Project List'!$A$9:$AF$360,'Project List'!K$1,FALSE),0)</f>
        <v>0</v>
      </c>
      <c r="I360" s="105">
        <f>_xlfn.IFNA(VLOOKUP($A360,'Project List'!$A$9:$AF$360,'Project List'!L$1,FALSE),0)</f>
        <v>0</v>
      </c>
      <c r="J360" s="105">
        <f>_xlfn.IFNA(VLOOKUP($A360,'Project List'!$A$9:$AF$360,'Project List'!M$1,FALSE),0)</f>
        <v>0</v>
      </c>
      <c r="K360" s="105">
        <f>_xlfn.IFNA(VLOOKUP($A360,'Project List'!$A$9:$AF$360,'Project List'!N$1,FALSE),0)</f>
        <v>0</v>
      </c>
      <c r="L360" s="105">
        <f>_xlfn.IFNA(VLOOKUP($A360,'Project List'!$A$9:$AF$360,'Project List'!O$1,FALSE),0)</f>
        <v>0</v>
      </c>
      <c r="M360" s="105">
        <f>_xlfn.IFNA(VLOOKUP($A360,'Project List'!$A$9:$AF$360,'Project List'!P$1,FALSE),0)</f>
        <v>0</v>
      </c>
      <c r="N360" s="105">
        <f>_xlfn.IFNA(VLOOKUP($A360,'Project List'!$A$9:$AF$360,'Project List'!Q$1,FALSE),0)</f>
        <v>0</v>
      </c>
      <c r="O360" s="105">
        <f>_xlfn.IFNA(VLOOKUP($A360,'Project List'!$A$9:$AF$360,'Project List'!R$1,FALSE),0)</f>
        <v>0</v>
      </c>
      <c r="P360" s="105">
        <f>_xlfn.IFNA(VLOOKUP($A360,'Project List'!$A$9:$AF$360,'Project List'!S$1,FALSE),0)</f>
        <v>0</v>
      </c>
      <c r="Q360" s="105">
        <f>_xlfn.IFNA(VLOOKUP($A360,'Project List'!$A$9:$AF$360,'Project List'!T$1,FALSE),0)</f>
        <v>0</v>
      </c>
      <c r="R360" s="105">
        <f>_xlfn.IFNA(VLOOKUP($A360,'Project List'!$A$9:$AF$360,'Project List'!U$1,FALSE),0)</f>
        <v>0</v>
      </c>
      <c r="S360" s="105">
        <f>_xlfn.IFNA(VLOOKUP($A360,'Project List'!$A$9:$AF$360,'Project List'!V$1,FALSE),0)</f>
        <v>0</v>
      </c>
      <c r="T360" s="105">
        <f>_xlfn.IFNA(VLOOKUP($A360,'Project List'!$A$9:$AF$360,'Project List'!W$1,FALSE),0)</f>
        <v>0</v>
      </c>
      <c r="U360" s="105">
        <f>_xlfn.IFNA(VLOOKUP($A360,'Project List'!$A$9:$AF$360,'Project List'!X$1,FALSE),0)</f>
        <v>0</v>
      </c>
      <c r="V360" s="13" t="str">
        <f>_xlfn.IFNA(IF(VLOOKUP($A360,'Project List'!$A$9:$BF$360,'Project List'!Y$1,FALSE)=0,"Nil",
IF(OR($E360="Potential",$E360="Proposed",$E360="Deferred",$E360="Cancelled",$E360="Closed"),VLOOKUP($A360,'Project List'!$A$9:$BF$360,'Project List'!Y$1,FALSE)*$A$15*$AE360,VLOOKUP($A360,'Project List'!$A$9:$BF$360,'Project List'!Y$1,FALSE))),0)</f>
        <v>Nil</v>
      </c>
      <c r="W360" s="13" t="str">
        <f>_xlfn.IFNA(IF(VLOOKUP($A360,'Project List'!$A$9:$BF$360,'Project List'!Z$1,FALSE)=0,"Nil",
IF(OR($E360="Potential",$E360="Proposed",$E360="Deferred",$E360="Cancelled",$E360="Closed"),VLOOKUP($A360,'Project List'!$A$9:$BF$360,'Project List'!Z$1,FALSE)*$A$15*$AE360,VLOOKUP($A360,'Project List'!$A$9:$BF$360,'Project List'!Z$1,FALSE))),0)</f>
        <v>Nil</v>
      </c>
      <c r="X360" s="13">
        <f>_xlfn.IFNA(IF(VLOOKUP($A360,'Project List'!$A$9:$BF$360,'Project List'!AA$1,FALSE)=0,"Nil",
IF(OR($E360="Potential",$E360="Proposed",$E360="Deferred",$E360="Cancelled",$E360="Closed"),VLOOKUP($A360,'Project List'!$A$9:$BF$360,'Project List'!AA$1,FALSE)*$A$15*$AE360,VLOOKUP($A360,'Project List'!$A$9:$BF$360,'Project List'!AA$1,FALSE))),0)</f>
        <v>1070409.9905251593</v>
      </c>
      <c r="Y360" s="13">
        <f>_xlfn.IFNA(IF(VLOOKUP($A360,'Project List'!$A$9:$BF$360,'Project List'!AB$1,FALSE)=0,"Nil",
IF(OR($E360="Potential",$E360="Proposed",$E360="Deferred",$E360="Cancelled",$E360="Closed"),VLOOKUP($A360,'Project List'!$A$9:$BF$360,'Project List'!AB$1,FALSE)*$A$15*$AE360,VLOOKUP($A360,'Project List'!$A$9:$BF$360,'Project List'!AB$1,FALSE))),0)</f>
        <v>1070409.9905251593</v>
      </c>
      <c r="Z360" s="13">
        <f>_xlfn.IFNA(IF(VLOOKUP($A360,'Project List'!$A$9:$BF$360,'Project List'!AC$1,FALSE)=0,"Nil",
IF(OR($E360="Potential",$E360="Proposed",$E360="Deferred",$E360="Cancelled",$E360="Closed"),VLOOKUP($A360,'Project List'!$A$9:$BF$360,'Project List'!AC$1,FALSE)*$A$15*$AE360,VLOOKUP($A360,'Project List'!$A$9:$BF$360,'Project List'!AC$1,FALSE))),0)</f>
        <v>2140819.9810503186</v>
      </c>
      <c r="AA360" s="13">
        <f>_xlfn.IFNA(IF(VLOOKUP($A360,'Project List'!$A$9:$BF$360,'Project List'!AD$1,FALSE)=0,"Nil",
IF(OR($E360="Potential",$E360="Proposed",$E360="Deferred",$E360="Cancelled",$E360="Closed"),VLOOKUP($A360,'Project List'!$A$9:$BF$360,'Project List'!AD$1,FALSE)*$A$15*$AE360,VLOOKUP($A360,'Project List'!$A$9:$BF$360,'Project List'!AD$1,FALSE))),0)</f>
        <v>588725.4947888375</v>
      </c>
      <c r="AB360" s="13">
        <f>_xlfn.IFNA(IF(VLOOKUP($A360,'Project List'!$A$9:$BF$360,'Project List'!AE$1,FALSE)=0,"Nil",
IF(OR($E360="Potential",$E360="Proposed",$E360="Deferred",$E360="Cancelled",$E360="Closed"),VLOOKUP($A360,'Project List'!$A$9:$BF$360,'Project List'!AE$1,FALSE)*$A$15*$AE360,VLOOKUP($A360,'Project List'!$A$9:$BF$360,'Project List'!AE$1,FALSE))),0)</f>
        <v>481684.49573632161</v>
      </c>
      <c r="AC360" s="13" t="str">
        <f>_xlfn.IFNA(IF(VLOOKUP($A360,'Project List'!$A$9:$BF$360,'Project List'!AF$1,FALSE)=0,"Nil",
IF(OR($E360="Potential",$E360="Proposed",$E360="Deferred",$E360="Cancelled",$E360="Closed"),VLOOKUP($A360,'Project List'!$A$9:$BF$360,'Project List'!AF$1,FALSE)*$A$15*$AE360,VLOOKUP($A360,'Project List'!$A$9:$BF$360,'Project List'!AF$1,FALSE))),0)</f>
        <v>Nil</v>
      </c>
      <c r="AD360" s="42"/>
      <c r="AE360" s="248">
        <f>1+IF(ISNA(VLOOKUP($A360,'Project labour content'!$A$7:$D$255,'Project labour content'!$D$1,FALSE)),VLOOKUP($D360,'Project labour content'!$F$6:$G$15,'Project labour content'!$G$1,FALSE),VLOOKUP($A360,'Project labour content'!$A$7:$D$255,'Project labour content'!$D$1,FALSE))*('Project labour content'!$K$14/100)*1</f>
        <v>1.0010615788475057</v>
      </c>
      <c r="AH360" s="3"/>
    </row>
    <row r="361" spans="1:43" x14ac:dyDescent="0.25">
      <c r="A361" s="11" t="s">
        <v>910</v>
      </c>
      <c r="B361" s="11" t="str">
        <f>_xlfn.IFNA(VLOOKUP($A361,'Project List'!$A$9:$AF$360,'Project List'!G$1,FALSE),0)</f>
        <v>Robertstown to Metro Corridor</v>
      </c>
      <c r="C361" s="11" t="str">
        <f>_xlfn.IFNA(VLOOKUP($A361,'Project List'!$A$9:$AF$360,'Project List'!C$1,FALSE),0)</f>
        <v>ExAnte</v>
      </c>
      <c r="D361" s="11" t="str">
        <f>_xlfn.IFNA(VLOOKUP($A361,'Project List'!$A$9:$AF$360,'Project List'!D$1,FALSE),0)</f>
        <v>Easements/Land</v>
      </c>
      <c r="E361" s="11" t="str">
        <f>_xlfn.IFNA(VLOOKUP($A361,'Project List'!$A$9:$AF$360,'Project List'!H$1,FALSE),0)</f>
        <v>Proposed</v>
      </c>
      <c r="F361" s="105">
        <f>_xlfn.IFNA(VLOOKUP($A361,'Project List'!$A$9:$AF$360,'Project List'!I$1,FALSE),0)</f>
        <v>0</v>
      </c>
      <c r="G361" s="105">
        <f>_xlfn.IFNA(VLOOKUP($A361,'Project List'!$A$9:$AF$360,'Project List'!J$1,FALSE),0)</f>
        <v>0</v>
      </c>
      <c r="H361" s="105">
        <f>_xlfn.IFNA(VLOOKUP($A361,'Project List'!$A$9:$AF$360,'Project List'!K$1,FALSE),0)</f>
        <v>0</v>
      </c>
      <c r="I361" s="105">
        <f>_xlfn.IFNA(VLOOKUP($A361,'Project List'!$A$9:$AF$360,'Project List'!L$1,FALSE),0)</f>
        <v>0</v>
      </c>
      <c r="J361" s="105">
        <f>_xlfn.IFNA(VLOOKUP($A361,'Project List'!$A$9:$AF$360,'Project List'!M$1,FALSE),0)</f>
        <v>0</v>
      </c>
      <c r="K361" s="105">
        <f>_xlfn.IFNA(VLOOKUP($A361,'Project List'!$A$9:$AF$360,'Project List'!N$1,FALSE),0)</f>
        <v>0</v>
      </c>
      <c r="L361" s="105">
        <f>_xlfn.IFNA(VLOOKUP($A361,'Project List'!$A$9:$AF$360,'Project List'!O$1,FALSE),0)</f>
        <v>0</v>
      </c>
      <c r="M361" s="105">
        <f>_xlfn.IFNA(VLOOKUP($A361,'Project List'!$A$9:$AF$360,'Project List'!P$1,FALSE),0)</f>
        <v>0</v>
      </c>
      <c r="N361" s="105">
        <f>_xlfn.IFNA(VLOOKUP($A361,'Project List'!$A$9:$AF$360,'Project List'!Q$1,FALSE),0)</f>
        <v>0</v>
      </c>
      <c r="O361" s="105">
        <f>_xlfn.IFNA(VLOOKUP($A361,'Project List'!$A$9:$AF$360,'Project List'!R$1,FALSE),0)</f>
        <v>0</v>
      </c>
      <c r="P361" s="105">
        <f>_xlfn.IFNA(VLOOKUP($A361,'Project List'!$A$9:$AF$360,'Project List'!S$1,FALSE),0)</f>
        <v>0</v>
      </c>
      <c r="Q361" s="105">
        <f>_xlfn.IFNA(VLOOKUP($A361,'Project List'!$A$9:$AF$360,'Project List'!T$1,FALSE),0)</f>
        <v>0</v>
      </c>
      <c r="R361" s="105">
        <f>_xlfn.IFNA(VLOOKUP($A361,'Project List'!$A$9:$AF$360,'Project List'!U$1,FALSE),0)</f>
        <v>0</v>
      </c>
      <c r="S361" s="105">
        <f>_xlfn.IFNA(VLOOKUP($A361,'Project List'!$A$9:$AF$360,'Project List'!V$1,FALSE),0)</f>
        <v>0</v>
      </c>
      <c r="T361" s="105">
        <f>_xlfn.IFNA(VLOOKUP($A361,'Project List'!$A$9:$AF$360,'Project List'!W$1,FALSE),0)</f>
        <v>0</v>
      </c>
      <c r="U361" s="105">
        <f>_xlfn.IFNA(VLOOKUP($A361,'Project List'!$A$9:$AF$360,'Project List'!X$1,FALSE),0)</f>
        <v>0</v>
      </c>
      <c r="V361" s="13" t="str">
        <f>_xlfn.IFNA(IF(VLOOKUP($A361,'Project List'!$A$9:$BF$360,'Project List'!Y$1,FALSE)=0,"Nil",
IF(OR($E361="Potential",$E361="Proposed",$E361="Deferred",$E361="Cancelled",$E361="Closed"),VLOOKUP($A361,'Project List'!$A$9:$BF$360,'Project List'!Y$1,FALSE)*$A$15*$AE361,VLOOKUP($A361,'Project List'!$A$9:$BF$360,'Project List'!Y$1,FALSE))),0)</f>
        <v>Nil</v>
      </c>
      <c r="W361" s="13" t="str">
        <f>_xlfn.IFNA(IF(VLOOKUP($A361,'Project List'!$A$9:$BF$360,'Project List'!Z$1,FALSE)=0,"Nil",
IF(OR($E361="Potential",$E361="Proposed",$E361="Deferred",$E361="Cancelled",$E361="Closed"),VLOOKUP($A361,'Project List'!$A$9:$BF$360,'Project List'!Z$1,FALSE)*$A$15*$AE361,VLOOKUP($A361,'Project List'!$A$9:$BF$360,'Project List'!Z$1,FALSE))),0)</f>
        <v>Nil</v>
      </c>
      <c r="X361" s="13" t="str">
        <f>_xlfn.IFNA(IF(VLOOKUP($A361,'Project List'!$A$9:$BF$360,'Project List'!AA$1,FALSE)=0,"Nil",
IF(OR($E361="Potential",$E361="Proposed",$E361="Deferred",$E361="Cancelled",$E361="Closed"),VLOOKUP($A361,'Project List'!$A$9:$BF$360,'Project List'!AA$1,FALSE)*$A$15*$AE361,VLOOKUP($A361,'Project List'!$A$9:$BF$360,'Project List'!AA$1,FALSE))),0)</f>
        <v>Nil</v>
      </c>
      <c r="Y361" s="13" t="str">
        <f>_xlfn.IFNA(IF(VLOOKUP($A361,'Project List'!$A$9:$BF$360,'Project List'!AB$1,FALSE)=0,"Nil",
IF(OR($E361="Potential",$E361="Proposed",$E361="Deferred",$E361="Cancelled",$E361="Closed"),VLOOKUP($A361,'Project List'!$A$9:$BF$360,'Project List'!AB$1,FALSE)*$A$15*$AE361,VLOOKUP($A361,'Project List'!$A$9:$BF$360,'Project List'!AB$1,FALSE))),0)</f>
        <v>Nil</v>
      </c>
      <c r="Z361" s="13">
        <f>_xlfn.IFNA(IF(VLOOKUP($A361,'Project List'!$A$9:$BF$360,'Project List'!AC$1,FALSE)=0,"Nil",
IF(OR($E361="Potential",$E361="Proposed",$E361="Deferred",$E361="Cancelled",$E361="Closed"),VLOOKUP($A361,'Project List'!$A$9:$BF$360,'Project List'!AC$1,FALSE)*$A$15*$AE361,VLOOKUP($A361,'Project List'!$A$9:$BF$360,'Project List'!AC$1,FALSE))),0)</f>
        <v>1854999.0338834401</v>
      </c>
      <c r="AA361" s="13">
        <f>_xlfn.IFNA(IF(VLOOKUP($A361,'Project List'!$A$9:$BF$360,'Project List'!AD$1,FALSE)=0,"Nil",
IF(OR($E361="Potential",$E361="Proposed",$E361="Deferred",$E361="Cancelled",$E361="Closed"),VLOOKUP($A361,'Project List'!$A$9:$BF$360,'Project List'!AD$1,FALSE)*$A$15*$AE361,VLOOKUP($A361,'Project List'!$A$9:$BF$360,'Project List'!AD$1,FALSE))),0)</f>
        <v>1854999.0338834401</v>
      </c>
      <c r="AB361" s="13">
        <f>_xlfn.IFNA(IF(VLOOKUP($A361,'Project List'!$A$9:$BF$360,'Project List'!AE$1,FALSE)=0,"Nil",
IF(OR($E361="Potential",$E361="Proposed",$E361="Deferred",$E361="Cancelled",$E361="Closed"),VLOOKUP($A361,'Project List'!$A$9:$BF$360,'Project List'!AE$1,FALSE)*$A$15*$AE361,VLOOKUP($A361,'Project List'!$A$9:$BF$360,'Project List'!AE$1,FALSE))),0)</f>
        <v>2473332.0451779203</v>
      </c>
      <c r="AC361" s="13" t="str">
        <f>_xlfn.IFNA(IF(VLOOKUP($A361,'Project List'!$A$9:$BF$360,'Project List'!AF$1,FALSE)=0,"Nil",
IF(OR($E361="Potential",$E361="Proposed",$E361="Deferred",$E361="Cancelled",$E361="Closed"),VLOOKUP($A361,'Project List'!$A$9:$BF$360,'Project List'!AF$1,FALSE)*$A$15*$AE361,VLOOKUP($A361,'Project List'!$A$9:$BF$360,'Project List'!AF$1,FALSE))),0)</f>
        <v>Nil</v>
      </c>
      <c r="AD361" s="42"/>
      <c r="AE361" s="248">
        <f>1+IF(ISNA(VLOOKUP($A361,'Project labour content'!$A$7:$D$255,'Project labour content'!$D$1,FALSE)),VLOOKUP($D361,'Project labour content'!$F$6:$G$15,'Project labour content'!$G$1,FALSE),VLOOKUP($A361,'Project labour content'!$A$7:$D$255,'Project labour content'!$D$1,FALSE))*('Project labour content'!$K$14/100)*1</f>
        <v>1.0008111523709931</v>
      </c>
    </row>
    <row r="362" spans="1:43" x14ac:dyDescent="0.25">
      <c r="A362" s="11" t="s">
        <v>938</v>
      </c>
      <c r="B362" s="11" t="str">
        <f>_xlfn.IFNA(VLOOKUP($A362,'Project List'!$A$9:$AF$360,'Project List'!G$1,FALSE),0)</f>
        <v>High Crossing Tower Climbing System Replacement</v>
      </c>
      <c r="C362" s="11" t="str">
        <f>_xlfn.IFNA(VLOOKUP($A362,'Project List'!$A$9:$AF$360,'Project List'!C$1,FALSE),0)</f>
        <v>ExAnte</v>
      </c>
      <c r="D362" s="11" t="str">
        <f>_xlfn.IFNA(VLOOKUP($A362,'Project List'!$A$9:$AF$360,'Project List'!D$1,FALSE),0)</f>
        <v>Refurbishment</v>
      </c>
      <c r="E362" s="11" t="str">
        <f>_xlfn.IFNA(VLOOKUP($A362,'Project List'!$A$9:$AF$360,'Project List'!H$1,FALSE),0)</f>
        <v>Potential</v>
      </c>
      <c r="F362" s="105">
        <f>_xlfn.IFNA(VLOOKUP($A362,'Project List'!$A$9:$AF$360,'Project List'!I$1,FALSE),0)</f>
        <v>0</v>
      </c>
      <c r="G362" s="105">
        <f>_xlfn.IFNA(VLOOKUP($A362,'Project List'!$A$9:$AF$360,'Project List'!J$1,FALSE),0)</f>
        <v>0</v>
      </c>
      <c r="H362" s="105">
        <f>_xlfn.IFNA(VLOOKUP($A362,'Project List'!$A$9:$AF$360,'Project List'!K$1,FALSE),0)</f>
        <v>0</v>
      </c>
      <c r="I362" s="105">
        <f>_xlfn.IFNA(VLOOKUP($A362,'Project List'!$A$9:$AF$360,'Project List'!L$1,FALSE),0)</f>
        <v>0</v>
      </c>
      <c r="J362" s="105">
        <f>_xlfn.IFNA(VLOOKUP($A362,'Project List'!$A$9:$AF$360,'Project List'!M$1,FALSE),0)</f>
        <v>0</v>
      </c>
      <c r="K362" s="105">
        <f>_xlfn.IFNA(VLOOKUP($A362,'Project List'!$A$9:$AF$360,'Project List'!N$1,FALSE),0)</f>
        <v>0</v>
      </c>
      <c r="L362" s="105">
        <f>_xlfn.IFNA(VLOOKUP($A362,'Project List'!$A$9:$AF$360,'Project List'!O$1,FALSE),0)</f>
        <v>0</v>
      </c>
      <c r="M362" s="105">
        <f>_xlfn.IFNA(VLOOKUP($A362,'Project List'!$A$9:$AF$360,'Project List'!P$1,FALSE),0)</f>
        <v>0</v>
      </c>
      <c r="N362" s="105">
        <f>_xlfn.IFNA(VLOOKUP($A362,'Project List'!$A$9:$AF$360,'Project List'!Q$1,FALSE),0)</f>
        <v>0</v>
      </c>
      <c r="O362" s="105">
        <f>_xlfn.IFNA(VLOOKUP($A362,'Project List'!$A$9:$AF$360,'Project List'!R$1,FALSE),0)</f>
        <v>0</v>
      </c>
      <c r="P362" s="105">
        <f>_xlfn.IFNA(VLOOKUP($A362,'Project List'!$A$9:$AF$360,'Project List'!S$1,FALSE),0)</f>
        <v>0</v>
      </c>
      <c r="Q362" s="105">
        <f>_xlfn.IFNA(VLOOKUP($A362,'Project List'!$A$9:$AF$360,'Project List'!T$1,FALSE),0)</f>
        <v>0</v>
      </c>
      <c r="R362" s="105">
        <f>_xlfn.IFNA(VLOOKUP($A362,'Project List'!$A$9:$AF$360,'Project List'!U$1,FALSE),0)</f>
        <v>0</v>
      </c>
      <c r="S362" s="105">
        <f>_xlfn.IFNA(VLOOKUP($A362,'Project List'!$A$9:$AF$360,'Project List'!V$1,FALSE),0)</f>
        <v>0</v>
      </c>
      <c r="T362" s="105">
        <f>_xlfn.IFNA(VLOOKUP($A362,'Project List'!$A$9:$AF$360,'Project List'!W$1,FALSE),0)</f>
        <v>0</v>
      </c>
      <c r="U362" s="105">
        <f>_xlfn.IFNA(VLOOKUP($A362,'Project List'!$A$9:$AF$360,'Project List'!X$1,FALSE),0)</f>
        <v>0</v>
      </c>
      <c r="V362" s="13" t="str">
        <f>_xlfn.IFNA(IF(VLOOKUP($A362,'Project List'!$A$9:$BF$360,'Project List'!Y$1,FALSE)=0,"Nil",
IF(OR($E362="Potential",$E362="Proposed",$E362="Deferred",$E362="Cancelled",$E362="Closed"),VLOOKUP($A362,'Project List'!$A$9:$BF$360,'Project List'!Y$1,FALSE)*$A$15*$AE362,VLOOKUP($A362,'Project List'!$A$9:$BF$360,'Project List'!Y$1,FALSE))),0)</f>
        <v>Nil</v>
      </c>
      <c r="W362" s="13" t="str">
        <f>_xlfn.IFNA(IF(VLOOKUP($A362,'Project List'!$A$9:$BF$360,'Project List'!Z$1,FALSE)=0,"Nil",
IF(OR($E362="Potential",$E362="Proposed",$E362="Deferred",$E362="Cancelled",$E362="Closed"),VLOOKUP($A362,'Project List'!$A$9:$BF$360,'Project List'!Z$1,FALSE)*$A$15*$AE362,VLOOKUP($A362,'Project List'!$A$9:$BF$360,'Project List'!Z$1,FALSE))),0)</f>
        <v>Nil</v>
      </c>
      <c r="X362" s="13" t="str">
        <f>_xlfn.IFNA(IF(VLOOKUP($A362,'Project List'!$A$9:$BF$360,'Project List'!AA$1,FALSE)=0,"Nil",
IF(OR($E362="Potential",$E362="Proposed",$E362="Deferred",$E362="Cancelled",$E362="Closed"),VLOOKUP($A362,'Project List'!$A$9:$BF$360,'Project List'!AA$1,FALSE)*$A$15*$AE362,VLOOKUP($A362,'Project List'!$A$9:$BF$360,'Project List'!AA$1,FALSE))),0)</f>
        <v>Nil</v>
      </c>
      <c r="Y362" s="13" t="str">
        <f>_xlfn.IFNA(IF(VLOOKUP($A362,'Project List'!$A$9:$BF$360,'Project List'!AB$1,FALSE)=0,"Nil",
IF(OR($E362="Potential",$E362="Proposed",$E362="Deferred",$E362="Cancelled",$E362="Closed"),VLOOKUP($A362,'Project List'!$A$9:$BF$360,'Project List'!AB$1,FALSE)*$A$15*$AE362,VLOOKUP($A362,'Project List'!$A$9:$BF$360,'Project List'!AB$1,FALSE))),0)</f>
        <v>Nil</v>
      </c>
      <c r="Z362" s="13">
        <f>_xlfn.IFNA(IF(VLOOKUP($A362,'Project List'!$A$9:$BF$360,'Project List'!AC$1,FALSE)=0,"Nil",
IF(OR($E362="Potential",$E362="Proposed",$E362="Deferred",$E362="Cancelled",$E362="Closed"),VLOOKUP($A362,'Project List'!$A$9:$BF$360,'Project List'!AC$1,FALSE)*$A$15*$AE362,VLOOKUP($A362,'Project List'!$A$9:$BF$360,'Project List'!AC$1,FALSE))),0)</f>
        <v>646846.75707994553</v>
      </c>
      <c r="AA362" s="13">
        <f>_xlfn.IFNA(IF(VLOOKUP($A362,'Project List'!$A$9:$BF$360,'Project List'!AD$1,FALSE)=0,"Nil",
IF(OR($E362="Potential",$E362="Proposed",$E362="Deferred",$E362="Cancelled",$E362="Closed"),VLOOKUP($A362,'Project List'!$A$9:$BF$360,'Project List'!AD$1,FALSE)*$A$15*$AE362,VLOOKUP($A362,'Project List'!$A$9:$BF$360,'Project List'!AD$1,FALSE))),0)</f>
        <v>3234233.7853997271</v>
      </c>
      <c r="AB362" s="13">
        <f>_xlfn.IFNA(IF(VLOOKUP($A362,'Project List'!$A$9:$BF$360,'Project List'!AE$1,FALSE)=0,"Nil",
IF(OR($E362="Potential",$E362="Proposed",$E362="Deferred",$E362="Cancelled",$E362="Closed"),VLOOKUP($A362,'Project List'!$A$9:$BF$360,'Project List'!AE$1,FALSE)*$A$15*$AE362,VLOOKUP($A362,'Project List'!$A$9:$BF$360,'Project List'!AE$1,FALSE))),0)</f>
        <v>2587387.0283197821</v>
      </c>
      <c r="AC362" s="13" t="str">
        <f>_xlfn.IFNA(IF(VLOOKUP($A362,'Project List'!$A$9:$BF$360,'Project List'!AF$1,FALSE)=0,"Nil",
IF(OR($E362="Potential",$E362="Proposed",$E362="Deferred",$E362="Cancelled",$E362="Closed"),VLOOKUP($A362,'Project List'!$A$9:$BF$360,'Project List'!AF$1,FALSE)*$A$15*$AE362,VLOOKUP($A362,'Project List'!$A$9:$BF$360,'Project List'!AF$1,FALSE))),0)</f>
        <v>Nil</v>
      </c>
      <c r="AD362" s="42"/>
      <c r="AE362" s="248">
        <f>1+IF(ISNA(VLOOKUP($A362,'Project labour content'!$A$7:$D$255,'Project labour content'!$D$1,FALSE)),VLOOKUP($D362,'Project labour content'!$F$6:$G$15,'Project labour content'!$G$1,FALSE),VLOOKUP($A362,'Project labour content'!$A$7:$D$255,'Project labour content'!$D$1,FALSE))*('Project labour content'!$K$14/100)*1</f>
        <v>1.0008612877556891</v>
      </c>
      <c r="AG362" s="3"/>
      <c r="AH362" s="3"/>
      <c r="AI362" s="32"/>
      <c r="AJ362" s="32"/>
      <c r="AK362" s="32"/>
      <c r="AL362" s="32"/>
      <c r="AM362" s="59"/>
      <c r="AN362" s="59"/>
      <c r="AO362" s="59"/>
      <c r="AP362" s="59"/>
      <c r="AQ362" s="59"/>
    </row>
    <row r="363" spans="1:43" x14ac:dyDescent="0.25">
      <c r="A363" s="11" t="s">
        <v>965</v>
      </c>
      <c r="B363" s="11" t="str">
        <f>_xlfn.IFNA(VLOOKUP($A363,'Project List'!$A$9:$AF$360,'Project List'!G$1,FALSE),0)</f>
        <v>Revenue Meter Unit Asset Replacement 2024-2028</v>
      </c>
      <c r="C363" s="11" t="str">
        <f>_xlfn.IFNA(VLOOKUP($A363,'Project List'!$A$9:$AF$360,'Project List'!C$1,FALSE),0)</f>
        <v>ExAnte</v>
      </c>
      <c r="D363" s="11" t="str">
        <f>_xlfn.IFNA(VLOOKUP($A363,'Project List'!$A$9:$AF$360,'Project List'!D$1,FALSE),0)</f>
        <v>Replacement</v>
      </c>
      <c r="E363" s="11" t="str">
        <f>_xlfn.IFNA(VLOOKUP($A363,'Project List'!$A$9:$AF$360,'Project List'!H$1,FALSE),0)</f>
        <v>Potential</v>
      </c>
      <c r="F363" s="105">
        <f>_xlfn.IFNA(VLOOKUP($A363,'Project List'!$A$9:$AF$360,'Project List'!I$1,FALSE),0)</f>
        <v>0</v>
      </c>
      <c r="G363" s="105">
        <f>_xlfn.IFNA(VLOOKUP($A363,'Project List'!$A$9:$AF$360,'Project List'!J$1,FALSE),0)</f>
        <v>0</v>
      </c>
      <c r="H363" s="105">
        <f>_xlfn.IFNA(VLOOKUP($A363,'Project List'!$A$9:$AF$360,'Project List'!K$1,FALSE),0)</f>
        <v>0</v>
      </c>
      <c r="I363" s="105">
        <f>_xlfn.IFNA(VLOOKUP($A363,'Project List'!$A$9:$AF$360,'Project List'!L$1,FALSE),0)</f>
        <v>0</v>
      </c>
      <c r="J363" s="105">
        <f>_xlfn.IFNA(VLOOKUP($A363,'Project List'!$A$9:$AF$360,'Project List'!M$1,FALSE),0)</f>
        <v>0</v>
      </c>
      <c r="K363" s="105">
        <f>_xlfn.IFNA(VLOOKUP($A363,'Project List'!$A$9:$AF$360,'Project List'!N$1,FALSE),0)</f>
        <v>0</v>
      </c>
      <c r="L363" s="105">
        <f>_xlfn.IFNA(VLOOKUP($A363,'Project List'!$A$9:$AF$360,'Project List'!O$1,FALSE),0)</f>
        <v>0</v>
      </c>
      <c r="M363" s="105">
        <f>_xlfn.IFNA(VLOOKUP($A363,'Project List'!$A$9:$AF$360,'Project List'!P$1,FALSE),0)</f>
        <v>0</v>
      </c>
      <c r="N363" s="105">
        <f>_xlfn.IFNA(VLOOKUP($A363,'Project List'!$A$9:$AF$360,'Project List'!Q$1,FALSE),0)</f>
        <v>0</v>
      </c>
      <c r="O363" s="105">
        <f>_xlfn.IFNA(VLOOKUP($A363,'Project List'!$A$9:$AF$360,'Project List'!R$1,FALSE),0)</f>
        <v>0</v>
      </c>
      <c r="P363" s="105">
        <f>_xlfn.IFNA(VLOOKUP($A363,'Project List'!$A$9:$AF$360,'Project List'!S$1,FALSE),0)</f>
        <v>0</v>
      </c>
      <c r="Q363" s="105">
        <f>_xlfn.IFNA(VLOOKUP($A363,'Project List'!$A$9:$AF$360,'Project List'!T$1,FALSE),0)</f>
        <v>0</v>
      </c>
      <c r="R363" s="105">
        <f>_xlfn.IFNA(VLOOKUP($A363,'Project List'!$A$9:$AF$360,'Project List'!U$1,FALSE),0)</f>
        <v>0</v>
      </c>
      <c r="S363" s="105">
        <f>_xlfn.IFNA(VLOOKUP($A363,'Project List'!$A$9:$AF$360,'Project List'!V$1,FALSE),0)</f>
        <v>0</v>
      </c>
      <c r="T363" s="105">
        <f>_xlfn.IFNA(VLOOKUP($A363,'Project List'!$A$9:$AF$360,'Project List'!W$1,FALSE),0)</f>
        <v>0</v>
      </c>
      <c r="U363" s="105">
        <f>_xlfn.IFNA(VLOOKUP($A363,'Project List'!$A$9:$AF$360,'Project List'!X$1,FALSE),0)</f>
        <v>0</v>
      </c>
      <c r="V363" s="13" t="str">
        <f>_xlfn.IFNA(IF(VLOOKUP($A363,'Project List'!$A$9:$BF$360,'Project List'!Y$1,FALSE)=0,"Nil",
IF(OR($E363="Potential",$E363="Proposed",$E363="Deferred",$E363="Cancelled",$E363="Closed"),VLOOKUP($A363,'Project List'!$A$9:$BF$360,'Project List'!Y$1,FALSE)*$A$15*$AE363,VLOOKUP($A363,'Project List'!$A$9:$BF$360,'Project List'!Y$1,FALSE))),0)</f>
        <v>Nil</v>
      </c>
      <c r="W363" s="13" t="str">
        <f>_xlfn.IFNA(IF(VLOOKUP($A363,'Project List'!$A$9:$BF$360,'Project List'!Z$1,FALSE)=0,"Nil",
IF(OR($E363="Potential",$E363="Proposed",$E363="Deferred",$E363="Cancelled",$E363="Closed"),VLOOKUP($A363,'Project List'!$A$9:$BF$360,'Project List'!Z$1,FALSE)*$A$15*$AE363,VLOOKUP($A363,'Project List'!$A$9:$BF$360,'Project List'!Z$1,FALSE))),0)</f>
        <v>Nil</v>
      </c>
      <c r="X363" s="13">
        <f>_xlfn.IFNA(IF(VLOOKUP($A363,'Project List'!$A$9:$BF$360,'Project List'!AA$1,FALSE)=0,"Nil",
IF(OR($E363="Potential",$E363="Proposed",$E363="Deferred",$E363="Cancelled",$E363="Closed"),VLOOKUP($A363,'Project List'!$A$9:$BF$360,'Project List'!AA$1,FALSE)*$A$15*$AE363,VLOOKUP($A363,'Project List'!$A$9:$BF$360,'Project List'!AA$1,FALSE))),0)</f>
        <v>283557.33435680956</v>
      </c>
      <c r="Y363" s="13">
        <f>_xlfn.IFNA(IF(VLOOKUP($A363,'Project List'!$A$9:$BF$360,'Project List'!AB$1,FALSE)=0,"Nil",
IF(OR($E363="Potential",$E363="Proposed",$E363="Deferred",$E363="Cancelled",$E363="Closed"),VLOOKUP($A363,'Project List'!$A$9:$BF$360,'Project List'!AB$1,FALSE)*$A$15*$AE363,VLOOKUP($A363,'Project List'!$A$9:$BF$360,'Project List'!AB$1,FALSE))),0)</f>
        <v>850672.00307042885</v>
      </c>
      <c r="Z363" s="13">
        <f>_xlfn.IFNA(IF(VLOOKUP($A363,'Project List'!$A$9:$BF$360,'Project List'!AC$1,FALSE)=0,"Nil",
IF(OR($E363="Potential",$E363="Proposed",$E363="Deferred",$E363="Cancelled",$E363="Closed"),VLOOKUP($A363,'Project List'!$A$9:$BF$360,'Project List'!AC$1,FALSE)*$A$15*$AE363,VLOOKUP($A363,'Project List'!$A$9:$BF$360,'Project List'!AC$1,FALSE))),0)</f>
        <v>1701344.0061408577</v>
      </c>
      <c r="AA363" s="13" t="str">
        <f>_xlfn.IFNA(IF(VLOOKUP($A363,'Project List'!$A$9:$BF$360,'Project List'!AD$1,FALSE)=0,"Nil",
IF(OR($E363="Potential",$E363="Proposed",$E363="Deferred",$E363="Cancelled",$E363="Closed"),VLOOKUP($A363,'Project List'!$A$9:$BF$360,'Project List'!AD$1,FALSE)*$A$15*$AE363,VLOOKUP($A363,'Project List'!$A$9:$BF$360,'Project List'!AD$1,FALSE))),0)</f>
        <v>Nil</v>
      </c>
      <c r="AB363" s="13" t="str">
        <f>_xlfn.IFNA(IF(VLOOKUP($A363,'Project List'!$A$9:$BF$360,'Project List'!AE$1,FALSE)=0,"Nil",
IF(OR($E363="Potential",$E363="Proposed",$E363="Deferred",$E363="Cancelled",$E363="Closed"),VLOOKUP($A363,'Project List'!$A$9:$BF$360,'Project List'!AE$1,FALSE)*$A$15*$AE363,VLOOKUP($A363,'Project List'!$A$9:$BF$360,'Project List'!AE$1,FALSE))),0)</f>
        <v>Nil</v>
      </c>
      <c r="AC363" s="13" t="str">
        <f>_xlfn.IFNA(IF(VLOOKUP($A363,'Project List'!$A$9:$BF$360,'Project List'!AF$1,FALSE)=0,"Nil",
IF(OR($E363="Potential",$E363="Proposed",$E363="Deferred",$E363="Cancelled",$E363="Closed"),VLOOKUP($A363,'Project List'!$A$9:$BF$360,'Project List'!AF$1,FALSE)*$A$15*$AE363,VLOOKUP($A363,'Project List'!$A$9:$BF$360,'Project List'!AF$1,FALSE))),0)</f>
        <v>Nil</v>
      </c>
      <c r="AD363" s="42"/>
      <c r="AE363" s="248">
        <f>1+IF(ISNA(VLOOKUP($A363,'Project labour content'!$A$7:$D$255,'Project labour content'!$D$1,FALSE)),VLOOKUP($D363,'Project labour content'!$F$6:$G$15,'Project labour content'!$G$1,FALSE),VLOOKUP($A363,'Project labour content'!$A$7:$D$255,'Project labour content'!$D$1,FALSE))*('Project labour content'!$K$14/100)*1</f>
        <v>1.0015334421815028</v>
      </c>
    </row>
    <row r="364" spans="1:43" x14ac:dyDescent="0.25">
      <c r="A364" s="11" t="s">
        <v>978</v>
      </c>
      <c r="B364" s="11" t="str">
        <f>_xlfn.IFNA(VLOOKUP($A364,'Project List'!$A$9:$AF$360,'Project List'!G$1,FALSE),0)</f>
        <v>Transmission Line Avian Fire-Start Risk Mitigation</v>
      </c>
      <c r="C364" s="11" t="str">
        <f>_xlfn.IFNA(VLOOKUP($A364,'Project List'!$A$9:$AF$360,'Project List'!C$1,FALSE),0)</f>
        <v>ExAnte</v>
      </c>
      <c r="D364" s="11" t="str">
        <f>_xlfn.IFNA(VLOOKUP($A364,'Project List'!$A$9:$AF$360,'Project List'!D$1,FALSE),0)</f>
        <v>Security/Compliance</v>
      </c>
      <c r="E364" s="11" t="str">
        <f>_xlfn.IFNA(VLOOKUP($A364,'Project List'!$A$9:$AF$360,'Project List'!H$1,FALSE),0)</f>
        <v>Potential</v>
      </c>
      <c r="F364" s="105">
        <f>_xlfn.IFNA(VLOOKUP($A364,'Project List'!$A$9:$AF$360,'Project List'!I$1,FALSE),0)</f>
        <v>0</v>
      </c>
      <c r="G364" s="105">
        <f>_xlfn.IFNA(VLOOKUP($A364,'Project List'!$A$9:$AF$360,'Project List'!J$1,FALSE),0)</f>
        <v>0</v>
      </c>
      <c r="H364" s="105">
        <f>_xlfn.IFNA(VLOOKUP($A364,'Project List'!$A$9:$AF$360,'Project List'!K$1,FALSE),0)</f>
        <v>0</v>
      </c>
      <c r="I364" s="105">
        <f>_xlfn.IFNA(VLOOKUP($A364,'Project List'!$A$9:$AF$360,'Project List'!L$1,FALSE),0)</f>
        <v>0</v>
      </c>
      <c r="J364" s="105">
        <f>_xlfn.IFNA(VLOOKUP($A364,'Project List'!$A$9:$AF$360,'Project List'!M$1,FALSE),0)</f>
        <v>0</v>
      </c>
      <c r="K364" s="105">
        <f>_xlfn.IFNA(VLOOKUP($A364,'Project List'!$A$9:$AF$360,'Project List'!N$1,FALSE),0)</f>
        <v>0</v>
      </c>
      <c r="L364" s="105">
        <f>_xlfn.IFNA(VLOOKUP($A364,'Project List'!$A$9:$AF$360,'Project List'!O$1,FALSE),0)</f>
        <v>0</v>
      </c>
      <c r="M364" s="105">
        <f>_xlfn.IFNA(VLOOKUP($A364,'Project List'!$A$9:$AF$360,'Project List'!P$1,FALSE),0)</f>
        <v>0</v>
      </c>
      <c r="N364" s="105">
        <f>_xlfn.IFNA(VLOOKUP($A364,'Project List'!$A$9:$AF$360,'Project List'!Q$1,FALSE),0)</f>
        <v>0</v>
      </c>
      <c r="O364" s="105">
        <f>_xlfn.IFNA(VLOOKUP($A364,'Project List'!$A$9:$AF$360,'Project List'!R$1,FALSE),0)</f>
        <v>0</v>
      </c>
      <c r="P364" s="105">
        <f>_xlfn.IFNA(VLOOKUP($A364,'Project List'!$A$9:$AF$360,'Project List'!S$1,FALSE),0)</f>
        <v>0</v>
      </c>
      <c r="Q364" s="105">
        <f>_xlfn.IFNA(VLOOKUP($A364,'Project List'!$A$9:$AF$360,'Project List'!T$1,FALSE),0)</f>
        <v>0</v>
      </c>
      <c r="R364" s="105">
        <f>_xlfn.IFNA(VLOOKUP($A364,'Project List'!$A$9:$AF$360,'Project List'!U$1,FALSE),0)</f>
        <v>0</v>
      </c>
      <c r="S364" s="105">
        <f>_xlfn.IFNA(VLOOKUP($A364,'Project List'!$A$9:$AF$360,'Project List'!V$1,FALSE),0)</f>
        <v>0</v>
      </c>
      <c r="T364" s="105">
        <f>_xlfn.IFNA(VLOOKUP($A364,'Project List'!$A$9:$AF$360,'Project List'!W$1,FALSE),0)</f>
        <v>0</v>
      </c>
      <c r="U364" s="105">
        <f>_xlfn.IFNA(VLOOKUP($A364,'Project List'!$A$9:$AF$360,'Project List'!X$1,FALSE),0)</f>
        <v>0</v>
      </c>
      <c r="V364" s="13" t="str">
        <f>_xlfn.IFNA(IF(VLOOKUP($A364,'Project List'!$A$9:$BF$360,'Project List'!Y$1,FALSE)=0,"Nil",
IF(OR($E364="Potential",$E364="Proposed",$E364="Deferred",$E364="Cancelled",$E364="Closed"),VLOOKUP($A364,'Project List'!$A$9:$BF$360,'Project List'!Y$1,FALSE)*$A$15*$AE364,VLOOKUP($A364,'Project List'!$A$9:$BF$360,'Project List'!Y$1,FALSE))),0)</f>
        <v>Nil</v>
      </c>
      <c r="W364" s="13" t="str">
        <f>_xlfn.IFNA(IF(VLOOKUP($A364,'Project List'!$A$9:$BF$360,'Project List'!Z$1,FALSE)=0,"Nil",
IF(OR($E364="Potential",$E364="Proposed",$E364="Deferred",$E364="Cancelled",$E364="Closed"),VLOOKUP($A364,'Project List'!$A$9:$BF$360,'Project List'!Z$1,FALSE)*$A$15*$AE364,VLOOKUP($A364,'Project List'!$A$9:$BF$360,'Project List'!Z$1,FALSE))),0)</f>
        <v>Nil</v>
      </c>
      <c r="X364" s="13" t="str">
        <f>_xlfn.IFNA(IF(VLOOKUP($A364,'Project List'!$A$9:$BF$360,'Project List'!AA$1,FALSE)=0,"Nil",
IF(OR($E364="Potential",$E364="Proposed",$E364="Deferred",$E364="Cancelled",$E364="Closed"),VLOOKUP($A364,'Project List'!$A$9:$BF$360,'Project List'!AA$1,FALSE)*$A$15*$AE364,VLOOKUP($A364,'Project List'!$A$9:$BF$360,'Project List'!AA$1,FALSE))),0)</f>
        <v>Nil</v>
      </c>
      <c r="Y364" s="13">
        <f>_xlfn.IFNA(IF(VLOOKUP($A364,'Project List'!$A$9:$BF$360,'Project List'!AB$1,FALSE)=0,"Nil",
IF(OR($E364="Potential",$E364="Proposed",$E364="Deferred",$E364="Cancelled",$E364="Closed"),VLOOKUP($A364,'Project List'!$A$9:$BF$360,'Project List'!AB$1,FALSE)*$A$15*$AE364,VLOOKUP($A364,'Project List'!$A$9:$BF$360,'Project List'!AB$1,FALSE))),0)</f>
        <v>443294.73170735483</v>
      </c>
      <c r="Z364" s="13">
        <f>_xlfn.IFNA(IF(VLOOKUP($A364,'Project List'!$A$9:$BF$360,'Project List'!AC$1,FALSE)=0,"Nil",
IF(OR($E364="Potential",$E364="Proposed",$E364="Deferred",$E364="Cancelled",$E364="Closed"),VLOOKUP($A364,'Project List'!$A$9:$BF$360,'Project List'!AC$1,FALSE)*$A$15*$AE364,VLOOKUP($A364,'Project List'!$A$9:$BF$360,'Project List'!AC$1,FALSE))),0)</f>
        <v>1773178.9268294193</v>
      </c>
      <c r="AA364" s="13">
        <f>_xlfn.IFNA(IF(VLOOKUP($A364,'Project List'!$A$9:$BF$360,'Project List'!AD$1,FALSE)=0,"Nil",
IF(OR($E364="Potential",$E364="Proposed",$E364="Deferred",$E364="Cancelled",$E364="Closed"),VLOOKUP($A364,'Project List'!$A$9:$BF$360,'Project List'!AD$1,FALSE)*$A$15*$AE364,VLOOKUP($A364,'Project List'!$A$9:$BF$360,'Project List'!AD$1,FALSE))),0)</f>
        <v>2216473.6585367746</v>
      </c>
      <c r="AB364" s="13" t="str">
        <f>_xlfn.IFNA(IF(VLOOKUP($A364,'Project List'!$A$9:$BF$360,'Project List'!AE$1,FALSE)=0,"Nil",
IF(OR($E364="Potential",$E364="Proposed",$E364="Deferred",$E364="Cancelled",$E364="Closed"),VLOOKUP($A364,'Project List'!$A$9:$BF$360,'Project List'!AE$1,FALSE)*$A$15*$AE364,VLOOKUP($A364,'Project List'!$A$9:$BF$360,'Project List'!AE$1,FALSE))),0)</f>
        <v>Nil</v>
      </c>
      <c r="AC364" s="13" t="str">
        <f>_xlfn.IFNA(IF(VLOOKUP($A364,'Project List'!$A$9:$BF$360,'Project List'!AF$1,FALSE)=0,"Nil",
IF(OR($E364="Potential",$E364="Proposed",$E364="Deferred",$E364="Cancelled",$E364="Closed"),VLOOKUP($A364,'Project List'!$A$9:$BF$360,'Project List'!AF$1,FALSE)*$A$15*$AE364,VLOOKUP($A364,'Project List'!$A$9:$BF$360,'Project List'!AF$1,FALSE))),0)</f>
        <v>Nil</v>
      </c>
      <c r="AD364" s="42"/>
      <c r="AE364" s="248">
        <f>1+IF(ISNA(VLOOKUP($A364,'Project labour content'!$A$7:$D$255,'Project labour content'!$D$1,FALSE)),VLOOKUP($D364,'Project labour content'!$F$6:$G$15,'Project labour content'!$G$1,FALSE),VLOOKUP($A364,'Project labour content'!$A$7:$D$255,'Project labour content'!$D$1,FALSE))*('Project labour content'!$K$14/100)*1</f>
        <v>1.0005669673178661</v>
      </c>
      <c r="AH364" s="3"/>
    </row>
    <row r="365" spans="1:43" x14ac:dyDescent="0.25">
      <c r="A365" s="11" t="s">
        <v>926</v>
      </c>
      <c r="B365" s="11" t="str">
        <f>_xlfn.IFNA(VLOOKUP($A365,'Project List'!$A$9:$AF$360,'Project List'!G$1,FALSE),0)</f>
        <v>Asset Capitalisation System Improvement</v>
      </c>
      <c r="C365" s="11" t="str">
        <f>_xlfn.IFNA(VLOOKUP($A365,'Project List'!$A$9:$AF$360,'Project List'!C$1,FALSE),0)</f>
        <v>ExAnte</v>
      </c>
      <c r="D365" s="11" t="str">
        <f>_xlfn.IFNA(VLOOKUP($A365,'Project List'!$A$9:$AF$360,'Project List'!D$1,FALSE),0)</f>
        <v>Information Technology</v>
      </c>
      <c r="E365" s="11" t="str">
        <f>_xlfn.IFNA(VLOOKUP($A365,'Project List'!$A$9:$AF$360,'Project List'!H$1,FALSE),0)</f>
        <v>Potential</v>
      </c>
      <c r="F365" s="105">
        <f>_xlfn.IFNA(VLOOKUP($A365,'Project List'!$A$9:$AF$360,'Project List'!I$1,FALSE),0)</f>
        <v>0</v>
      </c>
      <c r="G365" s="105">
        <f>_xlfn.IFNA(VLOOKUP($A365,'Project List'!$A$9:$AF$360,'Project List'!J$1,FALSE),0)</f>
        <v>0</v>
      </c>
      <c r="H365" s="105">
        <f>_xlfn.IFNA(VLOOKUP($A365,'Project List'!$A$9:$AF$360,'Project List'!K$1,FALSE),0)</f>
        <v>0</v>
      </c>
      <c r="I365" s="105">
        <f>_xlfn.IFNA(VLOOKUP($A365,'Project List'!$A$9:$AF$360,'Project List'!L$1,FALSE),0)</f>
        <v>0</v>
      </c>
      <c r="J365" s="105">
        <f>_xlfn.IFNA(VLOOKUP($A365,'Project List'!$A$9:$AF$360,'Project List'!M$1,FALSE),0)</f>
        <v>0</v>
      </c>
      <c r="K365" s="105">
        <f>_xlfn.IFNA(VLOOKUP($A365,'Project List'!$A$9:$AF$360,'Project List'!N$1,FALSE),0)</f>
        <v>0</v>
      </c>
      <c r="L365" s="105">
        <f>_xlfn.IFNA(VLOOKUP($A365,'Project List'!$A$9:$AF$360,'Project List'!O$1,FALSE),0)</f>
        <v>0</v>
      </c>
      <c r="M365" s="105">
        <f>_xlfn.IFNA(VLOOKUP($A365,'Project List'!$A$9:$AF$360,'Project List'!P$1,FALSE),0)</f>
        <v>0</v>
      </c>
      <c r="N365" s="105">
        <f>_xlfn.IFNA(VLOOKUP($A365,'Project List'!$A$9:$AF$360,'Project List'!Q$1,FALSE),0)</f>
        <v>0</v>
      </c>
      <c r="O365" s="105">
        <f>_xlfn.IFNA(VLOOKUP($A365,'Project List'!$A$9:$AF$360,'Project List'!R$1,FALSE),0)</f>
        <v>0</v>
      </c>
      <c r="P365" s="105">
        <f>_xlfn.IFNA(VLOOKUP($A365,'Project List'!$A$9:$AF$360,'Project List'!S$1,FALSE),0)</f>
        <v>0</v>
      </c>
      <c r="Q365" s="105">
        <f>_xlfn.IFNA(VLOOKUP($A365,'Project List'!$A$9:$AF$360,'Project List'!T$1,FALSE),0)</f>
        <v>0</v>
      </c>
      <c r="R365" s="105">
        <f>_xlfn.IFNA(VLOOKUP($A365,'Project List'!$A$9:$AF$360,'Project List'!U$1,FALSE),0)</f>
        <v>0</v>
      </c>
      <c r="S365" s="105">
        <f>_xlfn.IFNA(VLOOKUP($A365,'Project List'!$A$9:$AF$360,'Project List'!V$1,FALSE),0)</f>
        <v>0</v>
      </c>
      <c r="T365" s="105">
        <f>_xlfn.IFNA(VLOOKUP($A365,'Project List'!$A$9:$AF$360,'Project List'!W$1,FALSE),0)</f>
        <v>0</v>
      </c>
      <c r="U365" s="105">
        <f>_xlfn.IFNA(VLOOKUP($A365,'Project List'!$A$9:$AF$360,'Project List'!X$1,FALSE),0)</f>
        <v>0</v>
      </c>
      <c r="V365" s="13" t="str">
        <f>_xlfn.IFNA(IF(VLOOKUP($A365,'Project List'!$A$9:$BF$360,'Project List'!Y$1,FALSE)=0,"Nil",
IF(OR($E365="Potential",$E365="Proposed",$E365="Deferred",$E365="Cancelled",$E365="Closed"),VLOOKUP($A365,'Project List'!$A$9:$BF$360,'Project List'!Y$1,FALSE)*$A$15*$AE365,VLOOKUP($A365,'Project List'!$A$9:$BF$360,'Project List'!Y$1,FALSE))),0)</f>
        <v>Nil</v>
      </c>
      <c r="W365" s="13" t="str">
        <f>_xlfn.IFNA(IF(VLOOKUP($A365,'Project List'!$A$9:$BF$360,'Project List'!Z$1,FALSE)=0,"Nil",
IF(OR($E365="Potential",$E365="Proposed",$E365="Deferred",$E365="Cancelled",$E365="Closed"),VLOOKUP($A365,'Project List'!$A$9:$BF$360,'Project List'!Z$1,FALSE)*$A$15*$AE365,VLOOKUP($A365,'Project List'!$A$9:$BF$360,'Project List'!Z$1,FALSE))),0)</f>
        <v>Nil</v>
      </c>
      <c r="X365" s="13" t="str">
        <f>_xlfn.IFNA(IF(VLOOKUP($A365,'Project List'!$A$9:$BF$360,'Project List'!AA$1,FALSE)=0,"Nil",
IF(OR($E365="Potential",$E365="Proposed",$E365="Deferred",$E365="Cancelled",$E365="Closed"),VLOOKUP($A365,'Project List'!$A$9:$BF$360,'Project List'!AA$1,FALSE)*$A$15*$AE365,VLOOKUP($A365,'Project List'!$A$9:$BF$360,'Project List'!AA$1,FALSE))),0)</f>
        <v>Nil</v>
      </c>
      <c r="Y365" s="13" t="str">
        <f>_xlfn.IFNA(IF(VLOOKUP($A365,'Project List'!$A$9:$BF$360,'Project List'!AB$1,FALSE)=0,"Nil",
IF(OR($E365="Potential",$E365="Proposed",$E365="Deferred",$E365="Cancelled",$E365="Closed"),VLOOKUP($A365,'Project List'!$A$9:$BF$360,'Project List'!AB$1,FALSE)*$A$15*$AE365,VLOOKUP($A365,'Project List'!$A$9:$BF$360,'Project List'!AB$1,FALSE))),0)</f>
        <v>Nil</v>
      </c>
      <c r="Z365" s="13">
        <f>_xlfn.IFNA(IF(VLOOKUP($A365,'Project List'!$A$9:$BF$360,'Project List'!AC$1,FALSE)=0,"Nil",
IF(OR($E365="Potential",$E365="Proposed",$E365="Deferred",$E365="Cancelled",$E365="Closed"),VLOOKUP($A365,'Project List'!$A$9:$BF$360,'Project List'!AC$1,FALSE)*$A$15*$AE365,VLOOKUP($A365,'Project List'!$A$9:$BF$360,'Project List'!AC$1,FALSE))),0)</f>
        <v>902748.70289004955</v>
      </c>
      <c r="AA365" s="13" t="str">
        <f>_xlfn.IFNA(IF(VLOOKUP($A365,'Project List'!$A$9:$BF$360,'Project List'!AD$1,FALSE)=0,"Nil",
IF(OR($E365="Potential",$E365="Proposed",$E365="Deferred",$E365="Cancelled",$E365="Closed"),VLOOKUP($A365,'Project List'!$A$9:$BF$360,'Project List'!AD$1,FALSE)*$A$15*$AE365,VLOOKUP($A365,'Project List'!$A$9:$BF$360,'Project List'!AD$1,FALSE))),0)</f>
        <v>Nil</v>
      </c>
      <c r="AB365" s="13" t="str">
        <f>_xlfn.IFNA(IF(VLOOKUP($A365,'Project List'!$A$9:$BF$360,'Project List'!AE$1,FALSE)=0,"Nil",
IF(OR($E365="Potential",$E365="Proposed",$E365="Deferred",$E365="Cancelled",$E365="Closed"),VLOOKUP($A365,'Project List'!$A$9:$BF$360,'Project List'!AE$1,FALSE)*$A$15*$AE365,VLOOKUP($A365,'Project List'!$A$9:$BF$360,'Project List'!AE$1,FALSE))),0)</f>
        <v>Nil</v>
      </c>
      <c r="AC365" s="13" t="str">
        <f>_xlfn.IFNA(IF(VLOOKUP($A365,'Project List'!$A$9:$BF$360,'Project List'!AF$1,FALSE)=0,"Nil",
IF(OR($E365="Potential",$E365="Proposed",$E365="Deferred",$E365="Cancelled",$E365="Closed"),VLOOKUP($A365,'Project List'!$A$9:$BF$360,'Project List'!AF$1,FALSE)*$A$15*$AE365,VLOOKUP($A365,'Project List'!$A$9:$BF$360,'Project List'!AF$1,FALSE))),0)</f>
        <v>Nil</v>
      </c>
      <c r="AD365" s="42"/>
      <c r="AE365" s="248">
        <f>1+IF(ISNA(VLOOKUP($A365,'Project labour content'!$A$7:$D$255,'Project labour content'!$D$1,FALSE)),VLOOKUP($D365,'Project labour content'!$F$6:$G$15,'Project labour content'!$G$1,FALSE),VLOOKUP($A365,'Project labour content'!$A$7:$D$255,'Project labour content'!$D$1,FALSE))*('Project labour content'!$K$14/100)*1</f>
        <v>1.0034334825193567</v>
      </c>
      <c r="AG365" s="3"/>
      <c r="AH365" s="3"/>
      <c r="AI365" s="32"/>
      <c r="AJ365" s="32"/>
      <c r="AK365" s="32"/>
      <c r="AL365" s="32"/>
      <c r="AM365" s="59"/>
      <c r="AN365" s="59"/>
      <c r="AO365" s="59"/>
      <c r="AP365" s="59"/>
      <c r="AQ365" s="59"/>
    </row>
    <row r="366" spans="1:43" x14ac:dyDescent="0.25">
      <c r="A366" s="11" t="s">
        <v>927</v>
      </c>
      <c r="B366" s="11" t="str">
        <f>_xlfn.IFNA(VLOOKUP($A366,'Project List'!$A$9:$AF$360,'Project List'!G$1,FALSE),0)</f>
        <v>People and Vehicles Safety Systems Upgrade</v>
      </c>
      <c r="C366" s="11" t="str">
        <f>_xlfn.IFNA(VLOOKUP($A366,'Project List'!$A$9:$AF$360,'Project List'!C$1,FALSE),0)</f>
        <v>ExAnte</v>
      </c>
      <c r="D366" s="11" t="str">
        <f>_xlfn.IFNA(VLOOKUP($A366,'Project List'!$A$9:$AF$360,'Project List'!D$1,FALSE),0)</f>
        <v>Information Technology</v>
      </c>
      <c r="E366" s="11" t="str">
        <f>_xlfn.IFNA(VLOOKUP($A366,'Project List'!$A$9:$AF$360,'Project List'!H$1,FALSE),0)</f>
        <v>Potential</v>
      </c>
      <c r="F366" s="105">
        <f>_xlfn.IFNA(VLOOKUP($A366,'Project List'!$A$9:$AF$360,'Project List'!I$1,FALSE),0)</f>
        <v>0</v>
      </c>
      <c r="G366" s="105">
        <f>_xlfn.IFNA(VLOOKUP($A366,'Project List'!$A$9:$AF$360,'Project List'!J$1,FALSE),0)</f>
        <v>0</v>
      </c>
      <c r="H366" s="105">
        <f>_xlfn.IFNA(VLOOKUP($A366,'Project List'!$A$9:$AF$360,'Project List'!K$1,FALSE),0)</f>
        <v>0</v>
      </c>
      <c r="I366" s="105">
        <f>_xlfn.IFNA(VLOOKUP($A366,'Project List'!$A$9:$AF$360,'Project List'!L$1,FALSE),0)</f>
        <v>0</v>
      </c>
      <c r="J366" s="105">
        <f>_xlfn.IFNA(VLOOKUP($A366,'Project List'!$A$9:$AF$360,'Project List'!M$1,FALSE),0)</f>
        <v>0</v>
      </c>
      <c r="K366" s="105">
        <f>_xlfn.IFNA(VLOOKUP($A366,'Project List'!$A$9:$AF$360,'Project List'!N$1,FALSE),0)</f>
        <v>0</v>
      </c>
      <c r="L366" s="105">
        <f>_xlfn.IFNA(VLOOKUP($A366,'Project List'!$A$9:$AF$360,'Project List'!O$1,FALSE),0)</f>
        <v>0</v>
      </c>
      <c r="M366" s="105">
        <f>_xlfn.IFNA(VLOOKUP($A366,'Project List'!$A$9:$AF$360,'Project List'!P$1,FALSE),0)</f>
        <v>0</v>
      </c>
      <c r="N366" s="105">
        <f>_xlfn.IFNA(VLOOKUP($A366,'Project List'!$A$9:$AF$360,'Project List'!Q$1,FALSE),0)</f>
        <v>0</v>
      </c>
      <c r="O366" s="105">
        <f>_xlfn.IFNA(VLOOKUP($A366,'Project List'!$A$9:$AF$360,'Project List'!R$1,FALSE),0)</f>
        <v>0</v>
      </c>
      <c r="P366" s="105">
        <f>_xlfn.IFNA(VLOOKUP($A366,'Project List'!$A$9:$AF$360,'Project List'!S$1,FALSE),0)</f>
        <v>0</v>
      </c>
      <c r="Q366" s="105">
        <f>_xlfn.IFNA(VLOOKUP($A366,'Project List'!$A$9:$AF$360,'Project List'!T$1,FALSE),0)</f>
        <v>0</v>
      </c>
      <c r="R366" s="105">
        <f>_xlfn.IFNA(VLOOKUP($A366,'Project List'!$A$9:$AF$360,'Project List'!U$1,FALSE),0)</f>
        <v>0</v>
      </c>
      <c r="S366" s="105">
        <f>_xlfn.IFNA(VLOOKUP($A366,'Project List'!$A$9:$AF$360,'Project List'!V$1,FALSE),0)</f>
        <v>0</v>
      </c>
      <c r="T366" s="105">
        <f>_xlfn.IFNA(VLOOKUP($A366,'Project List'!$A$9:$AF$360,'Project List'!W$1,FALSE),0)</f>
        <v>0</v>
      </c>
      <c r="U366" s="105">
        <f>_xlfn.IFNA(VLOOKUP($A366,'Project List'!$A$9:$AF$360,'Project List'!X$1,FALSE),0)</f>
        <v>0</v>
      </c>
      <c r="V366" s="13" t="str">
        <f>_xlfn.IFNA(IF(VLOOKUP($A366,'Project List'!$A$9:$BF$360,'Project List'!Y$1,FALSE)=0,"Nil",
IF(OR($E366="Potential",$E366="Proposed",$E366="Deferred",$E366="Cancelled",$E366="Closed"),VLOOKUP($A366,'Project List'!$A$9:$BF$360,'Project List'!Y$1,FALSE)*$A$15*$AE366,VLOOKUP($A366,'Project List'!$A$9:$BF$360,'Project List'!Y$1,FALSE))),0)</f>
        <v>Nil</v>
      </c>
      <c r="W366" s="13" t="str">
        <f>_xlfn.IFNA(IF(VLOOKUP($A366,'Project List'!$A$9:$BF$360,'Project List'!Z$1,FALSE)=0,"Nil",
IF(OR($E366="Potential",$E366="Proposed",$E366="Deferred",$E366="Cancelled",$E366="Closed"),VLOOKUP($A366,'Project List'!$A$9:$BF$360,'Project List'!Z$1,FALSE)*$A$15*$AE366,VLOOKUP($A366,'Project List'!$A$9:$BF$360,'Project List'!Z$1,FALSE))),0)</f>
        <v>Nil</v>
      </c>
      <c r="X366" s="13" t="str">
        <f>_xlfn.IFNA(IF(VLOOKUP($A366,'Project List'!$A$9:$BF$360,'Project List'!AA$1,FALSE)=0,"Nil",
IF(OR($E366="Potential",$E366="Proposed",$E366="Deferred",$E366="Cancelled",$E366="Closed"),VLOOKUP($A366,'Project List'!$A$9:$BF$360,'Project List'!AA$1,FALSE)*$A$15*$AE366,VLOOKUP($A366,'Project List'!$A$9:$BF$360,'Project List'!AA$1,FALSE))),0)</f>
        <v>Nil</v>
      </c>
      <c r="Y366" s="13" t="str">
        <f>_xlfn.IFNA(IF(VLOOKUP($A366,'Project List'!$A$9:$BF$360,'Project List'!AB$1,FALSE)=0,"Nil",
IF(OR($E366="Potential",$E366="Proposed",$E366="Deferred",$E366="Cancelled",$E366="Closed"),VLOOKUP($A366,'Project List'!$A$9:$BF$360,'Project List'!AB$1,FALSE)*$A$15*$AE366,VLOOKUP($A366,'Project List'!$A$9:$BF$360,'Project List'!AB$1,FALSE))),0)</f>
        <v>Nil</v>
      </c>
      <c r="Z366" s="13" t="str">
        <f>_xlfn.IFNA(IF(VLOOKUP($A366,'Project List'!$A$9:$BF$360,'Project List'!AC$1,FALSE)=0,"Nil",
IF(OR($E366="Potential",$E366="Proposed",$E366="Deferred",$E366="Cancelled",$E366="Closed"),VLOOKUP($A366,'Project List'!$A$9:$BF$360,'Project List'!AC$1,FALSE)*$A$15*$AE366,VLOOKUP($A366,'Project List'!$A$9:$BF$360,'Project List'!AC$1,FALSE))),0)</f>
        <v>Nil</v>
      </c>
      <c r="AA366" s="13" t="str">
        <f>_xlfn.IFNA(IF(VLOOKUP($A366,'Project List'!$A$9:$BF$360,'Project List'!AD$1,FALSE)=0,"Nil",
IF(OR($E366="Potential",$E366="Proposed",$E366="Deferred",$E366="Cancelled",$E366="Closed"),VLOOKUP($A366,'Project List'!$A$9:$BF$360,'Project List'!AD$1,FALSE)*$A$15*$AE366,VLOOKUP($A366,'Project List'!$A$9:$BF$360,'Project List'!AD$1,FALSE))),0)</f>
        <v>Nil</v>
      </c>
      <c r="AB366" s="13">
        <f>_xlfn.IFNA(IF(VLOOKUP($A366,'Project List'!$A$9:$BF$360,'Project List'!AE$1,FALSE)=0,"Nil",
IF(OR($E366="Potential",$E366="Proposed",$E366="Deferred",$E366="Cancelled",$E366="Closed"),VLOOKUP($A366,'Project List'!$A$9:$BF$360,'Project List'!AE$1,FALSE)*$A$15*$AE366,VLOOKUP($A366,'Project List'!$A$9:$BF$360,'Project List'!AE$1,FALSE))),0)</f>
        <v>1717749.9652820094</v>
      </c>
      <c r="AC366" s="13" t="str">
        <f>_xlfn.IFNA(IF(VLOOKUP($A366,'Project List'!$A$9:$BF$360,'Project List'!AF$1,FALSE)=0,"Nil",
IF(OR($E366="Potential",$E366="Proposed",$E366="Deferred",$E366="Cancelled",$E366="Closed"),VLOOKUP($A366,'Project List'!$A$9:$BF$360,'Project List'!AF$1,FALSE)*$A$15*$AE366,VLOOKUP($A366,'Project List'!$A$9:$BF$360,'Project List'!AF$1,FALSE))),0)</f>
        <v>Nil</v>
      </c>
      <c r="AD366" s="42"/>
      <c r="AE366" s="248">
        <f>1+IF(ISNA(VLOOKUP($A366,'Project labour content'!$A$7:$D$255,'Project labour content'!$D$1,FALSE)),VLOOKUP($D366,'Project labour content'!$F$6:$G$15,'Project labour content'!$G$1,FALSE),VLOOKUP($A366,'Project labour content'!$A$7:$D$255,'Project labour content'!$D$1,FALSE))*('Project labour content'!$K$14/100)*1</f>
        <v>1.0026901720056416</v>
      </c>
    </row>
    <row r="367" spans="1:43" x14ac:dyDescent="0.25">
      <c r="A367" s="11" t="s">
        <v>928</v>
      </c>
      <c r="B367" s="11" t="str">
        <f>_xlfn.IFNA(VLOOKUP($A367,'Project List'!$A$9:$AF$360,'Project List'!G$1,FALSE),0)</f>
        <v>Treasury Management System Refresh</v>
      </c>
      <c r="C367" s="11" t="str">
        <f>_xlfn.IFNA(VLOOKUP($A367,'Project List'!$A$9:$AF$360,'Project List'!C$1,FALSE),0)</f>
        <v>ExAnte</v>
      </c>
      <c r="D367" s="11" t="str">
        <f>_xlfn.IFNA(VLOOKUP($A367,'Project List'!$A$9:$AF$360,'Project List'!D$1,FALSE),0)</f>
        <v>Information Technology</v>
      </c>
      <c r="E367" s="11" t="str">
        <f>_xlfn.IFNA(VLOOKUP($A367,'Project List'!$A$9:$AF$360,'Project List'!H$1,FALSE),0)</f>
        <v>Potential</v>
      </c>
      <c r="F367" s="105">
        <f>_xlfn.IFNA(VLOOKUP($A367,'Project List'!$A$9:$AF$360,'Project List'!I$1,FALSE),0)</f>
        <v>0</v>
      </c>
      <c r="G367" s="105">
        <f>_xlfn.IFNA(VLOOKUP($A367,'Project List'!$A$9:$AF$360,'Project List'!J$1,FALSE),0)</f>
        <v>0</v>
      </c>
      <c r="H367" s="105">
        <f>_xlfn.IFNA(VLOOKUP($A367,'Project List'!$A$9:$AF$360,'Project List'!K$1,FALSE),0)</f>
        <v>0</v>
      </c>
      <c r="I367" s="105">
        <f>_xlfn.IFNA(VLOOKUP($A367,'Project List'!$A$9:$AF$360,'Project List'!L$1,FALSE),0)</f>
        <v>0</v>
      </c>
      <c r="J367" s="105">
        <f>_xlfn.IFNA(VLOOKUP($A367,'Project List'!$A$9:$AF$360,'Project List'!M$1,FALSE),0)</f>
        <v>0</v>
      </c>
      <c r="K367" s="105">
        <f>_xlfn.IFNA(VLOOKUP($A367,'Project List'!$A$9:$AF$360,'Project List'!N$1,FALSE),0)</f>
        <v>0</v>
      </c>
      <c r="L367" s="105">
        <f>_xlfn.IFNA(VLOOKUP($A367,'Project List'!$A$9:$AF$360,'Project List'!O$1,FALSE),0)</f>
        <v>0</v>
      </c>
      <c r="M367" s="105">
        <f>_xlfn.IFNA(VLOOKUP($A367,'Project List'!$A$9:$AF$360,'Project List'!P$1,FALSE),0)</f>
        <v>0</v>
      </c>
      <c r="N367" s="105">
        <f>_xlfn.IFNA(VLOOKUP($A367,'Project List'!$A$9:$AF$360,'Project List'!Q$1,FALSE),0)</f>
        <v>0</v>
      </c>
      <c r="O367" s="105">
        <f>_xlfn.IFNA(VLOOKUP($A367,'Project List'!$A$9:$AF$360,'Project List'!R$1,FALSE),0)</f>
        <v>0</v>
      </c>
      <c r="P367" s="105">
        <f>_xlfn.IFNA(VLOOKUP($A367,'Project List'!$A$9:$AF$360,'Project List'!S$1,FALSE),0)</f>
        <v>0</v>
      </c>
      <c r="Q367" s="105">
        <f>_xlfn.IFNA(VLOOKUP($A367,'Project List'!$A$9:$AF$360,'Project List'!T$1,FALSE),0)</f>
        <v>0</v>
      </c>
      <c r="R367" s="105">
        <f>_xlfn.IFNA(VLOOKUP($A367,'Project List'!$A$9:$AF$360,'Project List'!U$1,FALSE),0)</f>
        <v>0</v>
      </c>
      <c r="S367" s="105">
        <f>_xlfn.IFNA(VLOOKUP($A367,'Project List'!$A$9:$AF$360,'Project List'!V$1,FALSE),0)</f>
        <v>0</v>
      </c>
      <c r="T367" s="105">
        <f>_xlfn.IFNA(VLOOKUP($A367,'Project List'!$A$9:$AF$360,'Project List'!W$1,FALSE),0)</f>
        <v>0</v>
      </c>
      <c r="U367" s="105">
        <f>_xlfn.IFNA(VLOOKUP($A367,'Project List'!$A$9:$AF$360,'Project List'!X$1,FALSE),0)</f>
        <v>0</v>
      </c>
      <c r="V367" s="13" t="str">
        <f>_xlfn.IFNA(IF(VLOOKUP($A367,'Project List'!$A$9:$BF$360,'Project List'!Y$1,FALSE)=0,"Nil",
IF(OR($E367="Potential",$E367="Proposed",$E367="Deferred",$E367="Cancelled",$E367="Closed"),VLOOKUP($A367,'Project List'!$A$9:$BF$360,'Project List'!Y$1,FALSE)*$A$15*$AE367,VLOOKUP($A367,'Project List'!$A$9:$BF$360,'Project List'!Y$1,FALSE))),0)</f>
        <v>Nil</v>
      </c>
      <c r="W367" s="13" t="str">
        <f>_xlfn.IFNA(IF(VLOOKUP($A367,'Project List'!$A$9:$BF$360,'Project List'!Z$1,FALSE)=0,"Nil",
IF(OR($E367="Potential",$E367="Proposed",$E367="Deferred",$E367="Cancelled",$E367="Closed"),VLOOKUP($A367,'Project List'!$A$9:$BF$360,'Project List'!Z$1,FALSE)*$A$15*$AE367,VLOOKUP($A367,'Project List'!$A$9:$BF$360,'Project List'!Z$1,FALSE))),0)</f>
        <v>Nil</v>
      </c>
      <c r="X367" s="13" t="str">
        <f>_xlfn.IFNA(IF(VLOOKUP($A367,'Project List'!$A$9:$BF$360,'Project List'!AA$1,FALSE)=0,"Nil",
IF(OR($E367="Potential",$E367="Proposed",$E367="Deferred",$E367="Cancelled",$E367="Closed"),VLOOKUP($A367,'Project List'!$A$9:$BF$360,'Project List'!AA$1,FALSE)*$A$15*$AE367,VLOOKUP($A367,'Project List'!$A$9:$BF$360,'Project List'!AA$1,FALSE))),0)</f>
        <v>Nil</v>
      </c>
      <c r="Y367" s="13">
        <f>_xlfn.IFNA(IF(VLOOKUP($A367,'Project List'!$A$9:$BF$360,'Project List'!AB$1,FALSE)=0,"Nil",
IF(OR($E367="Potential",$E367="Proposed",$E367="Deferred",$E367="Cancelled",$E367="Closed"),VLOOKUP($A367,'Project List'!$A$9:$BF$360,'Project List'!AB$1,FALSE)*$A$15*$AE367,VLOOKUP($A367,'Project List'!$A$9:$BF$360,'Project List'!AB$1,FALSE))),0)</f>
        <v>1447432.1022965556</v>
      </c>
      <c r="Z367" s="13" t="str">
        <f>_xlfn.IFNA(IF(VLOOKUP($A367,'Project List'!$A$9:$BF$360,'Project List'!AC$1,FALSE)=0,"Nil",
IF(OR($E367="Potential",$E367="Proposed",$E367="Deferred",$E367="Cancelled",$E367="Closed"),VLOOKUP($A367,'Project List'!$A$9:$BF$360,'Project List'!AC$1,FALSE)*$A$15*$AE367,VLOOKUP($A367,'Project List'!$A$9:$BF$360,'Project List'!AC$1,FALSE))),0)</f>
        <v>Nil</v>
      </c>
      <c r="AA367" s="13" t="str">
        <f>_xlfn.IFNA(IF(VLOOKUP($A367,'Project List'!$A$9:$BF$360,'Project List'!AD$1,FALSE)=0,"Nil",
IF(OR($E367="Potential",$E367="Proposed",$E367="Deferred",$E367="Cancelled",$E367="Closed"),VLOOKUP($A367,'Project List'!$A$9:$BF$360,'Project List'!AD$1,FALSE)*$A$15*$AE367,VLOOKUP($A367,'Project List'!$A$9:$BF$360,'Project List'!AD$1,FALSE))),0)</f>
        <v>Nil</v>
      </c>
      <c r="AB367" s="13" t="str">
        <f>_xlfn.IFNA(IF(VLOOKUP($A367,'Project List'!$A$9:$BF$360,'Project List'!AE$1,FALSE)=0,"Nil",
IF(OR($E367="Potential",$E367="Proposed",$E367="Deferred",$E367="Cancelled",$E367="Closed"),VLOOKUP($A367,'Project List'!$A$9:$BF$360,'Project List'!AE$1,FALSE)*$A$15*$AE367,VLOOKUP($A367,'Project List'!$A$9:$BF$360,'Project List'!AE$1,FALSE))),0)</f>
        <v>Nil</v>
      </c>
      <c r="AC367" s="13" t="str">
        <f>_xlfn.IFNA(IF(VLOOKUP($A367,'Project List'!$A$9:$BF$360,'Project List'!AF$1,FALSE)=0,"Nil",
IF(OR($E367="Potential",$E367="Proposed",$E367="Deferred",$E367="Cancelled",$E367="Closed"),VLOOKUP($A367,'Project List'!$A$9:$BF$360,'Project List'!AF$1,FALSE)*$A$15*$AE367,VLOOKUP($A367,'Project List'!$A$9:$BF$360,'Project List'!AF$1,FALSE))),0)</f>
        <v>Nil</v>
      </c>
      <c r="AD367" s="42"/>
      <c r="AE367" s="248">
        <f>1+IF(ISNA(VLOOKUP($A367,'Project labour content'!$A$7:$D$255,'Project labour content'!$D$1,FALSE)),VLOOKUP($D367,'Project labour content'!$F$6:$G$15,'Project labour content'!$G$1,FALSE),VLOOKUP($A367,'Project labour content'!$A$7:$D$255,'Project labour content'!$D$1,FALSE))*('Project labour content'!$K$14/100)*1</f>
        <v>1.0021171296744009</v>
      </c>
    </row>
    <row r="368" spans="1:43" x14ac:dyDescent="0.25">
      <c r="A368" s="11" t="s">
        <v>966</v>
      </c>
      <c r="B368" s="11" t="str">
        <f>_xlfn.IFNA(VLOOKUP($A368,'Project List'!$A$9:$AF$360,'Project List'!G$1,FALSE),0)</f>
        <v>Substation Boundary Fence Replacement 2024-2028</v>
      </c>
      <c r="C368" s="11" t="str">
        <f>_xlfn.IFNA(VLOOKUP($A368,'Project List'!$A$9:$AF$360,'Project List'!C$1,FALSE),0)</f>
        <v>ExAnte</v>
      </c>
      <c r="D368" s="11" t="str">
        <f>_xlfn.IFNA(VLOOKUP($A368,'Project List'!$A$9:$AF$360,'Project List'!D$1,FALSE),0)</f>
        <v>Replacement</v>
      </c>
      <c r="E368" s="11" t="str">
        <f>_xlfn.IFNA(VLOOKUP($A368,'Project List'!$A$9:$AF$360,'Project List'!H$1,FALSE),0)</f>
        <v>Proposed</v>
      </c>
      <c r="F368" s="105">
        <f>_xlfn.IFNA(VLOOKUP($A368,'Project List'!$A$9:$AF$360,'Project List'!I$1,FALSE),0)</f>
        <v>0</v>
      </c>
      <c r="G368" s="105">
        <f>_xlfn.IFNA(VLOOKUP($A368,'Project List'!$A$9:$AF$360,'Project List'!J$1,FALSE),0)</f>
        <v>0</v>
      </c>
      <c r="H368" s="105">
        <f>_xlfn.IFNA(VLOOKUP($A368,'Project List'!$A$9:$AF$360,'Project List'!K$1,FALSE),0)</f>
        <v>0</v>
      </c>
      <c r="I368" s="105">
        <f>_xlfn.IFNA(VLOOKUP($A368,'Project List'!$A$9:$AF$360,'Project List'!L$1,FALSE),0)</f>
        <v>0</v>
      </c>
      <c r="J368" s="105">
        <f>_xlfn.IFNA(VLOOKUP($A368,'Project List'!$A$9:$AF$360,'Project List'!M$1,FALSE),0)</f>
        <v>0</v>
      </c>
      <c r="K368" s="105">
        <f>_xlfn.IFNA(VLOOKUP($A368,'Project List'!$A$9:$AF$360,'Project List'!N$1,FALSE),0)</f>
        <v>0</v>
      </c>
      <c r="L368" s="105">
        <f>_xlfn.IFNA(VLOOKUP($A368,'Project List'!$A$9:$AF$360,'Project List'!O$1,FALSE),0)</f>
        <v>0</v>
      </c>
      <c r="M368" s="105">
        <f>_xlfn.IFNA(VLOOKUP($A368,'Project List'!$A$9:$AF$360,'Project List'!P$1,FALSE),0)</f>
        <v>0</v>
      </c>
      <c r="N368" s="105">
        <f>_xlfn.IFNA(VLOOKUP($A368,'Project List'!$A$9:$AF$360,'Project List'!Q$1,FALSE),0)</f>
        <v>0</v>
      </c>
      <c r="O368" s="105">
        <f>_xlfn.IFNA(VLOOKUP($A368,'Project List'!$A$9:$AF$360,'Project List'!R$1,FALSE),0)</f>
        <v>0</v>
      </c>
      <c r="P368" s="105">
        <f>_xlfn.IFNA(VLOOKUP($A368,'Project List'!$A$9:$AF$360,'Project List'!S$1,FALSE),0)</f>
        <v>0</v>
      </c>
      <c r="Q368" s="105">
        <f>_xlfn.IFNA(VLOOKUP($A368,'Project List'!$A$9:$AF$360,'Project List'!T$1,FALSE),0)</f>
        <v>0</v>
      </c>
      <c r="R368" s="105">
        <f>_xlfn.IFNA(VLOOKUP($A368,'Project List'!$A$9:$AF$360,'Project List'!U$1,FALSE),0)</f>
        <v>0</v>
      </c>
      <c r="S368" s="105">
        <f>_xlfn.IFNA(VLOOKUP($A368,'Project List'!$A$9:$AF$360,'Project List'!V$1,FALSE),0)</f>
        <v>0</v>
      </c>
      <c r="T368" s="105">
        <f>_xlfn.IFNA(VLOOKUP($A368,'Project List'!$A$9:$AF$360,'Project List'!W$1,FALSE),0)</f>
        <v>0</v>
      </c>
      <c r="U368" s="105">
        <f>_xlfn.IFNA(VLOOKUP($A368,'Project List'!$A$9:$AF$360,'Project List'!X$1,FALSE),0)</f>
        <v>0</v>
      </c>
      <c r="V368" s="13" t="str">
        <f>_xlfn.IFNA(IF(VLOOKUP($A368,'Project List'!$A$9:$BF$360,'Project List'!Y$1,FALSE)=0,"Nil",
IF(OR($E368="Potential",$E368="Proposed",$E368="Deferred",$E368="Cancelled",$E368="Closed"),VLOOKUP($A368,'Project List'!$A$9:$BF$360,'Project List'!Y$1,FALSE)*$A$15*$AE368,VLOOKUP($A368,'Project List'!$A$9:$BF$360,'Project List'!Y$1,FALSE))),0)</f>
        <v>Nil</v>
      </c>
      <c r="W368" s="13" t="str">
        <f>_xlfn.IFNA(IF(VLOOKUP($A368,'Project List'!$A$9:$BF$360,'Project List'!Z$1,FALSE)=0,"Nil",
IF(OR($E368="Potential",$E368="Proposed",$E368="Deferred",$E368="Cancelled",$E368="Closed"),VLOOKUP($A368,'Project List'!$A$9:$BF$360,'Project List'!Z$1,FALSE)*$A$15*$AE368,VLOOKUP($A368,'Project List'!$A$9:$BF$360,'Project List'!Z$1,FALSE))),0)</f>
        <v>Nil</v>
      </c>
      <c r="X368" s="13">
        <f>_xlfn.IFNA(IF(VLOOKUP($A368,'Project List'!$A$9:$BF$360,'Project List'!AA$1,FALSE)=0,"Nil",
IF(OR($E368="Potential",$E368="Proposed",$E368="Deferred",$E368="Cancelled",$E368="Closed"),VLOOKUP($A368,'Project List'!$A$9:$BF$360,'Project List'!AA$1,FALSE)*$A$15*$AE368,VLOOKUP($A368,'Project List'!$A$9:$BF$360,'Project List'!AA$1,FALSE))),0)</f>
        <v>246237.10851945853</v>
      </c>
      <c r="Y368" s="13">
        <f>_xlfn.IFNA(IF(VLOOKUP($A368,'Project List'!$A$9:$BF$360,'Project List'!AB$1,FALSE)=0,"Nil",
IF(OR($E368="Potential",$E368="Proposed",$E368="Deferred",$E368="Cancelled",$E368="Closed"),VLOOKUP($A368,'Project List'!$A$9:$BF$360,'Project List'!AB$1,FALSE)*$A$15*$AE368,VLOOKUP($A368,'Project List'!$A$9:$BF$360,'Project List'!AB$1,FALSE))),0)</f>
        <v>246237.10851945853</v>
      </c>
      <c r="Z368" s="13">
        <f>_xlfn.IFNA(IF(VLOOKUP($A368,'Project List'!$A$9:$BF$360,'Project List'!AC$1,FALSE)=0,"Nil",
IF(OR($E368="Potential",$E368="Proposed",$E368="Deferred",$E368="Cancelled",$E368="Closed"),VLOOKUP($A368,'Project List'!$A$9:$BF$360,'Project List'!AC$1,FALSE)*$A$15*$AE368,VLOOKUP($A368,'Project List'!$A$9:$BF$360,'Project List'!AC$1,FALSE))),0)</f>
        <v>714087.61470642965</v>
      </c>
      <c r="AA368" s="13">
        <f>_xlfn.IFNA(IF(VLOOKUP($A368,'Project List'!$A$9:$BF$360,'Project List'!AD$1,FALSE)=0,"Nil",
IF(OR($E368="Potential",$E368="Proposed",$E368="Deferred",$E368="Cancelled",$E368="Closed"),VLOOKUP($A368,'Project List'!$A$9:$BF$360,'Project List'!AD$1,FALSE)*$A$15*$AE368,VLOOKUP($A368,'Project List'!$A$9:$BF$360,'Project List'!AD$1,FALSE))),0)</f>
        <v>492474.21703891706</v>
      </c>
      <c r="AB368" s="13">
        <f>_xlfn.IFNA(IF(VLOOKUP($A368,'Project List'!$A$9:$BF$360,'Project List'!AE$1,FALSE)=0,"Nil",
IF(OR($E368="Potential",$E368="Proposed",$E368="Deferred",$E368="Cancelled",$E368="Closed"),VLOOKUP($A368,'Project List'!$A$9:$BF$360,'Project List'!AE$1,FALSE)*$A$15*$AE368,VLOOKUP($A368,'Project List'!$A$9:$BF$360,'Project List'!AE$1,FALSE))),0)</f>
        <v>763335.03641032125</v>
      </c>
      <c r="AC368" s="13" t="str">
        <f>_xlfn.IFNA(IF(VLOOKUP($A368,'Project List'!$A$9:$BF$360,'Project List'!AF$1,FALSE)=0,"Nil",
IF(OR($E368="Potential",$E368="Proposed",$E368="Deferred",$E368="Cancelled",$E368="Closed"),VLOOKUP($A368,'Project List'!$A$9:$BF$360,'Project List'!AF$1,FALSE)*$A$15*$AE368,VLOOKUP($A368,'Project List'!$A$9:$BF$360,'Project List'!AF$1,FALSE))),0)</f>
        <v>Nil</v>
      </c>
      <c r="AD368" s="42"/>
      <c r="AE368" s="248">
        <f>1+IF(ISNA(VLOOKUP($A368,'Project labour content'!$A$7:$D$255,'Project labour content'!$D$1,FALSE)),VLOOKUP($D368,'Project labour content'!$F$6:$G$15,'Project labour content'!$G$1,FALSE),VLOOKUP($A368,'Project labour content'!$A$7:$D$255,'Project labour content'!$D$1,FALSE))*('Project labour content'!$K$14/100)*1</f>
        <v>1.0010770278028356</v>
      </c>
      <c r="AG368" s="3"/>
      <c r="AH368" s="3"/>
      <c r="AI368" s="32"/>
      <c r="AJ368" s="32"/>
      <c r="AK368" s="32"/>
      <c r="AL368" s="32"/>
      <c r="AM368" s="59"/>
      <c r="AN368" s="59"/>
      <c r="AO368" s="59"/>
      <c r="AP368" s="59"/>
      <c r="AQ368" s="59"/>
    </row>
    <row r="369" spans="1:43" x14ac:dyDescent="0.25">
      <c r="A369" s="11" t="s">
        <v>983</v>
      </c>
      <c r="B369" s="11" t="str">
        <f>_xlfn.IFNA(VLOOKUP($A369,'Project List'!$A$9:$AF$360,'Project List'!G$1,FALSE),0)</f>
        <v>Environmental Washdown Bays Establishment</v>
      </c>
      <c r="C369" s="11" t="str">
        <f>_xlfn.IFNA(VLOOKUP($A369,'Project List'!$A$9:$AF$360,'Project List'!C$1,FALSE),0)</f>
        <v>ExAnte</v>
      </c>
      <c r="D369" s="11" t="str">
        <f>_xlfn.IFNA(VLOOKUP($A369,'Project List'!$A$9:$AF$360,'Project List'!D$1,FALSE),0)</f>
        <v>Security/Compliance</v>
      </c>
      <c r="E369" s="11" t="str">
        <f>_xlfn.IFNA(VLOOKUP($A369,'Project List'!$A$9:$AF$360,'Project List'!H$1,FALSE),0)</f>
        <v>Proposed</v>
      </c>
      <c r="F369" s="105">
        <f>_xlfn.IFNA(VLOOKUP($A369,'Project List'!$A$9:$AF$360,'Project List'!I$1,FALSE),0)</f>
        <v>0</v>
      </c>
      <c r="G369" s="105">
        <f>_xlfn.IFNA(VLOOKUP($A369,'Project List'!$A$9:$AF$360,'Project List'!J$1,FALSE),0)</f>
        <v>0</v>
      </c>
      <c r="H369" s="105">
        <f>_xlfn.IFNA(VLOOKUP($A369,'Project List'!$A$9:$AF$360,'Project List'!K$1,FALSE),0)</f>
        <v>0</v>
      </c>
      <c r="I369" s="105">
        <f>_xlfn.IFNA(VLOOKUP($A369,'Project List'!$A$9:$AF$360,'Project List'!L$1,FALSE),0)</f>
        <v>0</v>
      </c>
      <c r="J369" s="105">
        <f>_xlfn.IFNA(VLOOKUP($A369,'Project List'!$A$9:$AF$360,'Project List'!M$1,FALSE),0)</f>
        <v>0</v>
      </c>
      <c r="K369" s="105">
        <f>_xlfn.IFNA(VLOOKUP($A369,'Project List'!$A$9:$AF$360,'Project List'!N$1,FALSE),0)</f>
        <v>0</v>
      </c>
      <c r="L369" s="105">
        <f>_xlfn.IFNA(VLOOKUP($A369,'Project List'!$A$9:$AF$360,'Project List'!O$1,FALSE),0)</f>
        <v>0</v>
      </c>
      <c r="M369" s="105">
        <f>_xlfn.IFNA(VLOOKUP($A369,'Project List'!$A$9:$AF$360,'Project List'!P$1,FALSE),0)</f>
        <v>0</v>
      </c>
      <c r="N369" s="105">
        <f>_xlfn.IFNA(VLOOKUP($A369,'Project List'!$A$9:$AF$360,'Project List'!Q$1,FALSE),0)</f>
        <v>0</v>
      </c>
      <c r="O369" s="105">
        <f>_xlfn.IFNA(VLOOKUP($A369,'Project List'!$A$9:$AF$360,'Project List'!R$1,FALSE),0)</f>
        <v>0</v>
      </c>
      <c r="P369" s="105">
        <f>_xlfn.IFNA(VLOOKUP($A369,'Project List'!$A$9:$AF$360,'Project List'!S$1,FALSE),0)</f>
        <v>0</v>
      </c>
      <c r="Q369" s="105">
        <f>_xlfn.IFNA(VLOOKUP($A369,'Project List'!$A$9:$AF$360,'Project List'!T$1,FALSE),0)</f>
        <v>0</v>
      </c>
      <c r="R369" s="105">
        <f>_xlfn.IFNA(VLOOKUP($A369,'Project List'!$A$9:$AF$360,'Project List'!U$1,FALSE),0)</f>
        <v>0</v>
      </c>
      <c r="S369" s="105">
        <f>_xlfn.IFNA(VLOOKUP($A369,'Project List'!$A$9:$AF$360,'Project List'!V$1,FALSE),0)</f>
        <v>0</v>
      </c>
      <c r="T369" s="105">
        <f>_xlfn.IFNA(VLOOKUP($A369,'Project List'!$A$9:$AF$360,'Project List'!W$1,FALSE),0)</f>
        <v>0</v>
      </c>
      <c r="U369" s="105">
        <f>_xlfn.IFNA(VLOOKUP($A369,'Project List'!$A$9:$AF$360,'Project List'!X$1,FALSE),0)</f>
        <v>0</v>
      </c>
      <c r="V369" s="13" t="str">
        <f>_xlfn.IFNA(IF(VLOOKUP($A369,'Project List'!$A$9:$BF$360,'Project List'!Y$1,FALSE)=0,"Nil",
IF(OR($E369="Potential",$E369="Proposed",$E369="Deferred",$E369="Cancelled",$E369="Closed"),VLOOKUP($A369,'Project List'!$A$9:$BF$360,'Project List'!Y$1,FALSE)*$A$15*$AE369,VLOOKUP($A369,'Project List'!$A$9:$BF$360,'Project List'!Y$1,FALSE))),0)</f>
        <v>Nil</v>
      </c>
      <c r="W369" s="13" t="str">
        <f>_xlfn.IFNA(IF(VLOOKUP($A369,'Project List'!$A$9:$BF$360,'Project List'!Z$1,FALSE)=0,"Nil",
IF(OR($E369="Potential",$E369="Proposed",$E369="Deferred",$E369="Cancelled",$E369="Closed"),VLOOKUP($A369,'Project List'!$A$9:$BF$360,'Project List'!Z$1,FALSE)*$A$15*$AE369,VLOOKUP($A369,'Project List'!$A$9:$BF$360,'Project List'!Z$1,FALSE))),0)</f>
        <v>Nil</v>
      </c>
      <c r="X369" s="13">
        <f>_xlfn.IFNA(IF(VLOOKUP($A369,'Project List'!$A$9:$BF$360,'Project List'!AA$1,FALSE)=0,"Nil",
IF(OR($E369="Potential",$E369="Proposed",$E369="Deferred",$E369="Cancelled",$E369="Closed"),VLOOKUP($A369,'Project List'!$A$9:$BF$360,'Project List'!AA$1,FALSE)*$A$15*$AE369,VLOOKUP($A369,'Project List'!$A$9:$BF$360,'Project List'!AA$1,FALSE))),0)</f>
        <v>147433.73044369736</v>
      </c>
      <c r="Y369" s="13">
        <f>_xlfn.IFNA(IF(VLOOKUP($A369,'Project List'!$A$9:$BF$360,'Project List'!AB$1,FALSE)=0,"Nil",
IF(OR($E369="Potential",$E369="Proposed",$E369="Deferred",$E369="Cancelled",$E369="Closed"),VLOOKUP($A369,'Project List'!$A$9:$BF$360,'Project List'!AB$1,FALSE)*$A$15*$AE369,VLOOKUP($A369,'Project List'!$A$9:$BF$360,'Project List'!AB$1,FALSE))),0)</f>
        <v>296001.56650619238</v>
      </c>
      <c r="Z369" s="13">
        <f>_xlfn.IFNA(IF(VLOOKUP($A369,'Project List'!$A$9:$BF$360,'Project List'!AC$1,FALSE)=0,"Nil",
IF(OR($E369="Potential",$E369="Proposed",$E369="Deferred",$E369="Cancelled",$E369="Closed"),VLOOKUP($A369,'Project List'!$A$9:$BF$360,'Project List'!AC$1,FALSE)*$A$15*$AE369,VLOOKUP($A369,'Project List'!$A$9:$BF$360,'Project List'!AC$1,FALSE))),0)</f>
        <v>296001.56650619238</v>
      </c>
      <c r="AA369" s="13">
        <f>_xlfn.IFNA(IF(VLOOKUP($A369,'Project List'!$A$9:$BF$360,'Project List'!AD$1,FALSE)=0,"Nil",
IF(OR($E369="Potential",$E369="Proposed",$E369="Deferred",$E369="Cancelled",$E369="Closed"),VLOOKUP($A369,'Project List'!$A$9:$BF$360,'Project List'!AD$1,FALSE)*$A$15*$AE369,VLOOKUP($A369,'Project List'!$A$9:$BF$360,'Project List'!AD$1,FALSE))),0)</f>
        <v>296001.56650619238</v>
      </c>
      <c r="AB369" s="13">
        <f>_xlfn.IFNA(IF(VLOOKUP($A369,'Project List'!$A$9:$BF$360,'Project List'!AE$1,FALSE)=0,"Nil",
IF(OR($E369="Potential",$E369="Proposed",$E369="Deferred",$E369="Cancelled",$E369="Closed"),VLOOKUP($A369,'Project List'!$A$9:$BF$360,'Project List'!AE$1,FALSE)*$A$15*$AE369,VLOOKUP($A369,'Project List'!$A$9:$BF$360,'Project List'!AE$1,FALSE))),0)</f>
        <v>148567.83606249501</v>
      </c>
      <c r="AC369" s="13" t="str">
        <f>_xlfn.IFNA(IF(VLOOKUP($A369,'Project List'!$A$9:$BF$360,'Project List'!AF$1,FALSE)=0,"Nil",
IF(OR($E369="Potential",$E369="Proposed",$E369="Deferred",$E369="Cancelled",$E369="Closed"),VLOOKUP($A369,'Project List'!$A$9:$BF$360,'Project List'!AF$1,FALSE)*$A$15*$AE369,VLOOKUP($A369,'Project List'!$A$9:$BF$360,'Project List'!AF$1,FALSE))),0)</f>
        <v>Nil</v>
      </c>
      <c r="AD369" s="42"/>
      <c r="AE369" s="248">
        <f>1+IF(ISNA(VLOOKUP($A369,'Project labour content'!$A$7:$D$255,'Project labour content'!$D$1,FALSE)),VLOOKUP($D369,'Project labour content'!$F$6:$G$15,'Project labour content'!$G$1,FALSE),VLOOKUP($A369,'Project labour content'!$A$7:$D$255,'Project labour content'!$D$1,FALSE))*('Project labour content'!$K$14/100)*1</f>
        <v>1.0019772796727038</v>
      </c>
    </row>
    <row r="370" spans="1:43" x14ac:dyDescent="0.25">
      <c r="A370" s="11" t="s">
        <v>967</v>
      </c>
      <c r="B370" s="11" t="str">
        <f>_xlfn.IFNA(VLOOKUP($A370,'Project List'!$A$9:$AF$360,'Project List'!G$1,FALSE),0)</f>
        <v>Substation Fire Access Track Upgrade</v>
      </c>
      <c r="C370" s="11" t="str">
        <f>_xlfn.IFNA(VLOOKUP($A370,'Project List'!$A$9:$AF$360,'Project List'!C$1,FALSE),0)</f>
        <v>ExAnte</v>
      </c>
      <c r="D370" s="11" t="str">
        <f>_xlfn.IFNA(VLOOKUP($A370,'Project List'!$A$9:$AF$360,'Project List'!D$1,FALSE),0)</f>
        <v>Replacement</v>
      </c>
      <c r="E370" s="11" t="str">
        <f>_xlfn.IFNA(VLOOKUP($A370,'Project List'!$A$9:$AF$360,'Project List'!H$1,FALSE),0)</f>
        <v>Proposed</v>
      </c>
      <c r="F370" s="105">
        <f>_xlfn.IFNA(VLOOKUP($A370,'Project List'!$A$9:$AF$360,'Project List'!I$1,FALSE),0)</f>
        <v>0</v>
      </c>
      <c r="G370" s="105">
        <f>_xlfn.IFNA(VLOOKUP($A370,'Project List'!$A$9:$AF$360,'Project List'!J$1,FALSE),0)</f>
        <v>0</v>
      </c>
      <c r="H370" s="105">
        <f>_xlfn.IFNA(VLOOKUP($A370,'Project List'!$A$9:$AF$360,'Project List'!K$1,FALSE),0)</f>
        <v>0</v>
      </c>
      <c r="I370" s="105">
        <f>_xlfn.IFNA(VLOOKUP($A370,'Project List'!$A$9:$AF$360,'Project List'!L$1,FALSE),0)</f>
        <v>0</v>
      </c>
      <c r="J370" s="105">
        <f>_xlfn.IFNA(VLOOKUP($A370,'Project List'!$A$9:$AF$360,'Project List'!M$1,FALSE),0)</f>
        <v>0</v>
      </c>
      <c r="K370" s="105">
        <f>_xlfn.IFNA(VLOOKUP($A370,'Project List'!$A$9:$AF$360,'Project List'!N$1,FALSE),0)</f>
        <v>0</v>
      </c>
      <c r="L370" s="105">
        <f>_xlfn.IFNA(VLOOKUP($A370,'Project List'!$A$9:$AF$360,'Project List'!O$1,FALSE),0)</f>
        <v>0</v>
      </c>
      <c r="M370" s="105">
        <f>_xlfn.IFNA(VLOOKUP($A370,'Project List'!$A$9:$AF$360,'Project List'!P$1,FALSE),0)</f>
        <v>0</v>
      </c>
      <c r="N370" s="105">
        <f>_xlfn.IFNA(VLOOKUP($A370,'Project List'!$A$9:$AF$360,'Project List'!Q$1,FALSE),0)</f>
        <v>0</v>
      </c>
      <c r="O370" s="105">
        <f>_xlfn.IFNA(VLOOKUP($A370,'Project List'!$A$9:$AF$360,'Project List'!R$1,FALSE),0)</f>
        <v>0</v>
      </c>
      <c r="P370" s="105">
        <f>_xlfn.IFNA(VLOOKUP($A370,'Project List'!$A$9:$AF$360,'Project List'!S$1,FALSE),0)</f>
        <v>0</v>
      </c>
      <c r="Q370" s="105">
        <f>_xlfn.IFNA(VLOOKUP($A370,'Project List'!$A$9:$AF$360,'Project List'!T$1,FALSE),0)</f>
        <v>0</v>
      </c>
      <c r="R370" s="105">
        <f>_xlfn.IFNA(VLOOKUP($A370,'Project List'!$A$9:$AF$360,'Project List'!U$1,FALSE),0)</f>
        <v>0</v>
      </c>
      <c r="S370" s="105">
        <f>_xlfn.IFNA(VLOOKUP($A370,'Project List'!$A$9:$AF$360,'Project List'!V$1,FALSE),0)</f>
        <v>0</v>
      </c>
      <c r="T370" s="105">
        <f>_xlfn.IFNA(VLOOKUP($A370,'Project List'!$A$9:$AF$360,'Project List'!W$1,FALSE),0)</f>
        <v>0</v>
      </c>
      <c r="U370" s="105">
        <f>_xlfn.IFNA(VLOOKUP($A370,'Project List'!$A$9:$AF$360,'Project List'!X$1,FALSE),0)</f>
        <v>0</v>
      </c>
      <c r="V370" s="13" t="str">
        <f>_xlfn.IFNA(IF(VLOOKUP($A370,'Project List'!$A$9:$BF$360,'Project List'!Y$1,FALSE)=0,"Nil",
IF(OR($E370="Potential",$E370="Proposed",$E370="Deferred",$E370="Cancelled",$E370="Closed"),VLOOKUP($A370,'Project List'!$A$9:$BF$360,'Project List'!Y$1,FALSE)*$A$15*$AE370,VLOOKUP($A370,'Project List'!$A$9:$BF$360,'Project List'!Y$1,FALSE))),0)</f>
        <v>Nil</v>
      </c>
      <c r="W370" s="13" t="str">
        <f>_xlfn.IFNA(IF(VLOOKUP($A370,'Project List'!$A$9:$BF$360,'Project List'!Z$1,FALSE)=0,"Nil",
IF(OR($E370="Potential",$E370="Proposed",$E370="Deferred",$E370="Cancelled",$E370="Closed"),VLOOKUP($A370,'Project List'!$A$9:$BF$360,'Project List'!Z$1,FALSE)*$A$15*$AE370,VLOOKUP($A370,'Project List'!$A$9:$BF$360,'Project List'!Z$1,FALSE))),0)</f>
        <v>Nil</v>
      </c>
      <c r="X370" s="13">
        <f>_xlfn.IFNA(IF(VLOOKUP($A370,'Project List'!$A$9:$BF$360,'Project List'!AA$1,FALSE)=0,"Nil",
IF(OR($E370="Potential",$E370="Proposed",$E370="Deferred",$E370="Cancelled",$E370="Closed"),VLOOKUP($A370,'Project List'!$A$9:$BF$360,'Project List'!AA$1,FALSE)*$A$15*$AE370,VLOOKUP($A370,'Project List'!$A$9:$BF$360,'Project List'!AA$1,FALSE))),0)</f>
        <v>232011.54570924156</v>
      </c>
      <c r="Y370" s="13">
        <f>_xlfn.IFNA(IF(VLOOKUP($A370,'Project List'!$A$9:$BF$360,'Project List'!AB$1,FALSE)=0,"Nil",
IF(OR($E370="Potential",$E370="Proposed",$E370="Deferred",$E370="Cancelled",$E370="Closed"),VLOOKUP($A370,'Project List'!$A$9:$BF$360,'Project List'!AB$1,FALSE)*$A$15*$AE370,VLOOKUP($A370,'Project List'!$A$9:$BF$360,'Project List'!AB$1,FALSE))),0)</f>
        <v>672833.48255680036</v>
      </c>
      <c r="Z370" s="13">
        <f>_xlfn.IFNA(IF(VLOOKUP($A370,'Project List'!$A$9:$BF$360,'Project List'!AC$1,FALSE)=0,"Nil",
IF(OR($E370="Potential",$E370="Proposed",$E370="Deferred",$E370="Cancelled",$E370="Closed"),VLOOKUP($A370,'Project List'!$A$9:$BF$360,'Project List'!AC$1,FALSE)*$A$15*$AE370,VLOOKUP($A370,'Project List'!$A$9:$BF$360,'Project List'!AC$1,FALSE))),0)</f>
        <v>696034.63712772459</v>
      </c>
      <c r="AA370" s="13">
        <f>_xlfn.IFNA(IF(VLOOKUP($A370,'Project List'!$A$9:$BF$360,'Project List'!AD$1,FALSE)=0,"Nil",
IF(OR($E370="Potential",$E370="Proposed",$E370="Deferred",$E370="Cancelled",$E370="Closed"),VLOOKUP($A370,'Project List'!$A$9:$BF$360,'Project List'!AD$1,FALSE)*$A$15*$AE370,VLOOKUP($A370,'Project List'!$A$9:$BF$360,'Project List'!AD$1,FALSE))),0)</f>
        <v>719235.79169864871</v>
      </c>
      <c r="AB370" s="13" t="str">
        <f>_xlfn.IFNA(IF(VLOOKUP($A370,'Project List'!$A$9:$BF$360,'Project List'!AE$1,FALSE)=0,"Nil",
IF(OR($E370="Potential",$E370="Proposed",$E370="Deferred",$E370="Cancelled",$E370="Closed"),VLOOKUP($A370,'Project List'!$A$9:$BF$360,'Project List'!AE$1,FALSE)*$A$15*$AE370,VLOOKUP($A370,'Project List'!$A$9:$BF$360,'Project List'!AE$1,FALSE))),0)</f>
        <v>Nil</v>
      </c>
      <c r="AC370" s="13" t="str">
        <f>_xlfn.IFNA(IF(VLOOKUP($A370,'Project List'!$A$9:$BF$360,'Project List'!AF$1,FALSE)=0,"Nil",
IF(OR($E370="Potential",$E370="Proposed",$E370="Deferred",$E370="Cancelled",$E370="Closed"),VLOOKUP($A370,'Project List'!$A$9:$BF$360,'Project List'!AF$1,FALSE)*$A$15*$AE370,VLOOKUP($A370,'Project List'!$A$9:$BF$360,'Project List'!AF$1,FALSE))),0)</f>
        <v>Nil</v>
      </c>
      <c r="AD370" s="42"/>
      <c r="AE370" s="248">
        <f>1+IF(ISNA(VLOOKUP($A370,'Project labour content'!$A$7:$D$255,'Project labour content'!$D$1,FALSE)),VLOOKUP($D370,'Project labour content'!$F$6:$G$15,'Project labour content'!$G$1,FALSE),VLOOKUP($A370,'Project labour content'!$A$7:$D$255,'Project labour content'!$D$1,FALSE))*('Project labour content'!$K$14/100)*1</f>
        <v>1.0010773137882296</v>
      </c>
      <c r="AG370" s="3"/>
      <c r="AH370" s="3"/>
      <c r="AI370" s="32"/>
      <c r="AJ370" s="32"/>
      <c r="AK370" s="32"/>
      <c r="AL370" s="32"/>
      <c r="AM370" s="59"/>
      <c r="AN370" s="59"/>
      <c r="AO370" s="59"/>
      <c r="AP370" s="59"/>
      <c r="AQ370" s="59"/>
    </row>
    <row r="371" spans="1:43" x14ac:dyDescent="0.25">
      <c r="A371" s="11" t="s">
        <v>1193</v>
      </c>
      <c r="B371" s="11" t="str">
        <f>_xlfn.IFNA(VLOOKUP($A371,'Project List'!$A$9:$AF$360,'Project List'!G$1,FALSE),0)</f>
        <v>Mount Gambier Line Clearance Remediation</v>
      </c>
      <c r="C371" s="11" t="str">
        <f>_xlfn.IFNA(VLOOKUP($A371,'Project List'!$A$9:$AF$360,'Project List'!C$1,FALSE),0)</f>
        <v>ExAnte</v>
      </c>
      <c r="D371" s="11" t="str">
        <f>_xlfn.IFNA(VLOOKUP($A371,'Project List'!$A$9:$AF$360,'Project List'!D$1,FALSE),0)</f>
        <v>Security/Compliance</v>
      </c>
      <c r="E371" s="11" t="str">
        <f>_xlfn.IFNA(VLOOKUP($A371,'Project List'!$A$9:$AF$360,'Project List'!H$1,FALSE),0)</f>
        <v>Active</v>
      </c>
      <c r="F371" s="105">
        <f>_xlfn.IFNA(VLOOKUP($A371,'Project List'!$A$9:$AF$360,'Project List'!I$1,FALSE),0)</f>
        <v>0</v>
      </c>
      <c r="G371" s="105">
        <f>_xlfn.IFNA(VLOOKUP($A371,'Project List'!$A$9:$AF$360,'Project List'!J$1,FALSE),0)</f>
        <v>0</v>
      </c>
      <c r="H371" s="105">
        <f>_xlfn.IFNA(VLOOKUP($A371,'Project List'!$A$9:$AF$360,'Project List'!K$1,FALSE),0)</f>
        <v>0</v>
      </c>
      <c r="I371" s="105">
        <f>_xlfn.IFNA(VLOOKUP($A371,'Project List'!$A$9:$AF$360,'Project List'!L$1,FALSE),0)</f>
        <v>0</v>
      </c>
      <c r="J371" s="105">
        <f>_xlfn.IFNA(VLOOKUP($A371,'Project List'!$A$9:$AF$360,'Project List'!M$1,FALSE),0)</f>
        <v>0</v>
      </c>
      <c r="K371" s="105">
        <f>_xlfn.IFNA(VLOOKUP($A371,'Project List'!$A$9:$AF$360,'Project List'!N$1,FALSE),0)</f>
        <v>0</v>
      </c>
      <c r="L371" s="105">
        <f>_xlfn.IFNA(VLOOKUP($A371,'Project List'!$A$9:$AF$360,'Project List'!O$1,FALSE),0)</f>
        <v>0</v>
      </c>
      <c r="M371" s="105">
        <f>_xlfn.IFNA(VLOOKUP($A371,'Project List'!$A$9:$AF$360,'Project List'!P$1,FALSE),0)</f>
        <v>0</v>
      </c>
      <c r="N371" s="105">
        <f>_xlfn.IFNA(VLOOKUP($A371,'Project List'!$A$9:$AF$360,'Project List'!Q$1,FALSE),0)</f>
        <v>0</v>
      </c>
      <c r="O371" s="105">
        <f>_xlfn.IFNA(VLOOKUP($A371,'Project List'!$A$9:$AF$360,'Project List'!R$1,FALSE),0)</f>
        <v>0</v>
      </c>
      <c r="P371" s="105">
        <f>_xlfn.IFNA(VLOOKUP($A371,'Project List'!$A$9:$AF$360,'Project List'!S$1,FALSE),0)</f>
        <v>0</v>
      </c>
      <c r="Q371" s="105">
        <f>_xlfn.IFNA(VLOOKUP($A371,'Project List'!$A$9:$AF$360,'Project List'!T$1,FALSE),0)</f>
        <v>0</v>
      </c>
      <c r="R371" s="105">
        <f>_xlfn.IFNA(VLOOKUP($A371,'Project List'!$A$9:$AF$360,'Project List'!U$1,FALSE),0)</f>
        <v>0</v>
      </c>
      <c r="S371" s="105">
        <f>_xlfn.IFNA(VLOOKUP($A371,'Project List'!$A$9:$AF$360,'Project List'!V$1,FALSE),0)</f>
        <v>0</v>
      </c>
      <c r="T371" s="105">
        <f>_xlfn.IFNA(VLOOKUP($A371,'Project List'!$A$9:$AF$360,'Project List'!W$1,FALSE),0)</f>
        <v>0</v>
      </c>
      <c r="U371" s="105">
        <f>_xlfn.IFNA(VLOOKUP($A371,'Project List'!$A$9:$AF$360,'Project List'!X$1,FALSE),0)</f>
        <v>0</v>
      </c>
      <c r="V371" s="13">
        <f>_xlfn.IFNA(IF(VLOOKUP($A371,'Project List'!$A$9:$BF$360,'Project List'!Y$1,FALSE)=0,"Nil",
IF(OR($E371="Potential",$E371="Proposed",$E371="Deferred",$E371="Cancelled",$E371="Closed"),VLOOKUP($A371,'Project List'!$A$9:$BF$360,'Project List'!Y$1,FALSE)*$A$15*$AE371,VLOOKUP($A371,'Project List'!$A$9:$BF$360,'Project List'!Y$1,FALSE))),0)</f>
        <v>1554452.83139185</v>
      </c>
      <c r="W371" s="13">
        <f>_xlfn.IFNA(IF(VLOOKUP($A371,'Project List'!$A$9:$BF$360,'Project List'!Z$1,FALSE)=0,"Nil",
IF(OR($E371="Potential",$E371="Proposed",$E371="Deferred",$E371="Cancelled",$E371="Closed"),VLOOKUP($A371,'Project List'!$A$9:$BF$360,'Project List'!Z$1,FALSE)*$A$15*$AE371,VLOOKUP($A371,'Project List'!$A$9:$BF$360,'Project List'!Z$1,FALSE))),0)</f>
        <v>65972.905745570926</v>
      </c>
      <c r="X371" s="13" t="str">
        <f>_xlfn.IFNA(IF(VLOOKUP($A371,'Project List'!$A$9:$BF$360,'Project List'!AA$1,FALSE)=0,"Nil",
IF(OR($E371="Potential",$E371="Proposed",$E371="Deferred",$E371="Cancelled",$E371="Closed"),VLOOKUP($A371,'Project List'!$A$9:$BF$360,'Project List'!AA$1,FALSE)*$A$15*$AE371,VLOOKUP($A371,'Project List'!$A$9:$BF$360,'Project List'!AA$1,FALSE))),0)</f>
        <v>Nil</v>
      </c>
      <c r="Y371" s="13" t="str">
        <f>_xlfn.IFNA(IF(VLOOKUP($A371,'Project List'!$A$9:$BF$360,'Project List'!AB$1,FALSE)=0,"Nil",
IF(OR($E371="Potential",$E371="Proposed",$E371="Deferred",$E371="Cancelled",$E371="Closed"),VLOOKUP($A371,'Project List'!$A$9:$BF$360,'Project List'!AB$1,FALSE)*$A$15*$AE371,VLOOKUP($A371,'Project List'!$A$9:$BF$360,'Project List'!AB$1,FALSE))),0)</f>
        <v>Nil</v>
      </c>
      <c r="Z371" s="13" t="str">
        <f>_xlfn.IFNA(IF(VLOOKUP($A371,'Project List'!$A$9:$BF$360,'Project List'!AC$1,FALSE)=0,"Nil",
IF(OR($E371="Potential",$E371="Proposed",$E371="Deferred",$E371="Cancelled",$E371="Closed"),VLOOKUP($A371,'Project List'!$A$9:$BF$360,'Project List'!AC$1,FALSE)*$A$15*$AE371,VLOOKUP($A371,'Project List'!$A$9:$BF$360,'Project List'!AC$1,FALSE))),0)</f>
        <v>Nil</v>
      </c>
      <c r="AA371" s="13" t="str">
        <f>_xlfn.IFNA(IF(VLOOKUP($A371,'Project List'!$A$9:$BF$360,'Project List'!AD$1,FALSE)=0,"Nil",
IF(OR($E371="Potential",$E371="Proposed",$E371="Deferred",$E371="Cancelled",$E371="Closed"),VLOOKUP($A371,'Project List'!$A$9:$BF$360,'Project List'!AD$1,FALSE)*$A$15*$AE371,VLOOKUP($A371,'Project List'!$A$9:$BF$360,'Project List'!AD$1,FALSE))),0)</f>
        <v>Nil</v>
      </c>
      <c r="AB371" s="13" t="str">
        <f>_xlfn.IFNA(IF(VLOOKUP($A371,'Project List'!$A$9:$BF$360,'Project List'!AE$1,FALSE)=0,"Nil",
IF(OR($E371="Potential",$E371="Proposed",$E371="Deferred",$E371="Cancelled",$E371="Closed"),VLOOKUP($A371,'Project List'!$A$9:$BF$360,'Project List'!AE$1,FALSE)*$A$15*$AE371,VLOOKUP($A371,'Project List'!$A$9:$BF$360,'Project List'!AE$1,FALSE))),0)</f>
        <v>Nil</v>
      </c>
      <c r="AC371" s="13" t="str">
        <f>_xlfn.IFNA(IF(VLOOKUP($A371,'Project List'!$A$9:$BF$360,'Project List'!AF$1,FALSE)=0,"Nil",
IF(OR($E371="Potential",$E371="Proposed",$E371="Deferred",$E371="Cancelled",$E371="Closed"),VLOOKUP($A371,'Project List'!$A$9:$BF$360,'Project List'!AF$1,FALSE)*$A$15*$AE371,VLOOKUP($A371,'Project List'!$A$9:$BF$360,'Project List'!AF$1,FALSE))),0)</f>
        <v>Nil</v>
      </c>
      <c r="AD371" s="42"/>
      <c r="AE371" s="248">
        <f>1+IF(ISNA(VLOOKUP($A371,'Project labour content'!$A$7:$D$255,'Project labour content'!$D$1,FALSE)),VLOOKUP($D371,'Project labour content'!$F$6:$G$15,'Project labour content'!$G$1,FALSE),VLOOKUP($A371,'Project labour content'!$A$7:$D$255,'Project labour content'!$D$1,FALSE))*('Project labour content'!$K$14/100)*1</f>
        <v>1.000660805097044</v>
      </c>
    </row>
    <row r="372" spans="1:43" x14ac:dyDescent="0.25">
      <c r="A372" s="11" t="s">
        <v>1263</v>
      </c>
      <c r="B372" s="11" t="str">
        <f>_xlfn.IFNA(VLOOKUP($A372,'Project List'!$A$9:$AF$360,'Project List'!G$1,FALSE),0)</f>
        <v>Network Testing, Monitoring and Servicing Equipment Replacem</v>
      </c>
      <c r="C372" s="11" t="str">
        <f>_xlfn.IFNA(VLOOKUP($A372,'Project List'!$A$9:$AF$360,'Project List'!C$1,FALSE),0)</f>
        <v>ExAnte</v>
      </c>
      <c r="D372" s="11" t="str">
        <f>_xlfn.IFNA(VLOOKUP($A372,'Project List'!$A$9:$AF$360,'Project List'!D$1,FALSE),0)</f>
        <v>Replacement</v>
      </c>
      <c r="E372" s="11" t="str">
        <f>_xlfn.IFNA(VLOOKUP($A372,'Project List'!$A$9:$AF$360,'Project List'!H$1,FALSE),0)</f>
        <v>Proposed</v>
      </c>
      <c r="F372" s="105">
        <f>_xlfn.IFNA(VLOOKUP($A372,'Project List'!$A$9:$AF$360,'Project List'!I$1,FALSE),0)</f>
        <v>0</v>
      </c>
      <c r="G372" s="105">
        <f>_xlfn.IFNA(VLOOKUP($A372,'Project List'!$A$9:$AF$360,'Project List'!J$1,FALSE),0)</f>
        <v>0</v>
      </c>
      <c r="H372" s="105">
        <f>_xlfn.IFNA(VLOOKUP($A372,'Project List'!$A$9:$AF$360,'Project List'!K$1,FALSE),0)</f>
        <v>0</v>
      </c>
      <c r="I372" s="105">
        <f>_xlfn.IFNA(VLOOKUP($A372,'Project List'!$A$9:$AF$360,'Project List'!L$1,FALSE),0)</f>
        <v>0</v>
      </c>
      <c r="J372" s="105">
        <f>_xlfn.IFNA(VLOOKUP($A372,'Project List'!$A$9:$AF$360,'Project List'!M$1,FALSE),0)</f>
        <v>0</v>
      </c>
      <c r="K372" s="105">
        <f>_xlfn.IFNA(VLOOKUP($A372,'Project List'!$A$9:$AF$360,'Project List'!N$1,FALSE),0)</f>
        <v>0</v>
      </c>
      <c r="L372" s="105">
        <f>_xlfn.IFNA(VLOOKUP($A372,'Project List'!$A$9:$AF$360,'Project List'!O$1,FALSE),0)</f>
        <v>0</v>
      </c>
      <c r="M372" s="105">
        <f>_xlfn.IFNA(VLOOKUP($A372,'Project List'!$A$9:$AF$360,'Project List'!P$1,FALSE),0)</f>
        <v>0</v>
      </c>
      <c r="N372" s="105">
        <f>_xlfn.IFNA(VLOOKUP($A372,'Project List'!$A$9:$AF$360,'Project List'!Q$1,FALSE),0)</f>
        <v>0</v>
      </c>
      <c r="O372" s="105">
        <f>_xlfn.IFNA(VLOOKUP($A372,'Project List'!$A$9:$AF$360,'Project List'!R$1,FALSE),0)</f>
        <v>0</v>
      </c>
      <c r="P372" s="105">
        <f>_xlfn.IFNA(VLOOKUP($A372,'Project List'!$A$9:$AF$360,'Project List'!S$1,FALSE),0)</f>
        <v>0</v>
      </c>
      <c r="Q372" s="105">
        <f>_xlfn.IFNA(VLOOKUP($A372,'Project List'!$A$9:$AF$360,'Project List'!T$1,FALSE),0)</f>
        <v>0</v>
      </c>
      <c r="R372" s="105">
        <f>_xlfn.IFNA(VLOOKUP($A372,'Project List'!$A$9:$AF$360,'Project List'!U$1,FALSE),0)</f>
        <v>0</v>
      </c>
      <c r="S372" s="105">
        <f>_xlfn.IFNA(VLOOKUP($A372,'Project List'!$A$9:$AF$360,'Project List'!V$1,FALSE),0)</f>
        <v>0</v>
      </c>
      <c r="T372" s="105">
        <f>_xlfn.IFNA(VLOOKUP($A372,'Project List'!$A$9:$AF$360,'Project List'!W$1,FALSE),0)</f>
        <v>0</v>
      </c>
      <c r="U372" s="105">
        <f>_xlfn.IFNA(VLOOKUP($A372,'Project List'!$A$9:$AF$360,'Project List'!X$1,FALSE),0)</f>
        <v>0</v>
      </c>
      <c r="V372" s="13" t="str">
        <f>_xlfn.IFNA(IF(VLOOKUP($A372,'Project List'!$A$9:$BF$360,'Project List'!Y$1,FALSE)=0,"Nil",
IF(OR($E372="Potential",$E372="Proposed",$E372="Deferred",$E372="Cancelled",$E372="Closed"),VLOOKUP($A372,'Project List'!$A$9:$BF$360,'Project List'!Y$1,FALSE)*$A$15*$AE372,VLOOKUP($A372,'Project List'!$A$9:$BF$360,'Project List'!Y$1,FALSE))),0)</f>
        <v>Nil</v>
      </c>
      <c r="W372" s="13" t="str">
        <f>_xlfn.IFNA(IF(VLOOKUP($A372,'Project List'!$A$9:$BF$360,'Project List'!Z$1,FALSE)=0,"Nil",
IF(OR($E372="Potential",$E372="Proposed",$E372="Deferred",$E372="Cancelled",$E372="Closed"),VLOOKUP($A372,'Project List'!$A$9:$BF$360,'Project List'!Z$1,FALSE)*$A$15*$AE372,VLOOKUP($A372,'Project List'!$A$9:$BF$360,'Project List'!Z$1,FALSE))),0)</f>
        <v>Nil</v>
      </c>
      <c r="X372" s="13">
        <f>_xlfn.IFNA(IF(VLOOKUP($A372,'Project List'!$A$9:$BF$360,'Project List'!AA$1,FALSE)=0,"Nil",
IF(OR($E372="Potential",$E372="Proposed",$E372="Deferred",$E372="Cancelled",$E372="Closed"),VLOOKUP($A372,'Project List'!$A$9:$BF$360,'Project List'!AA$1,FALSE)*$A$15*$AE372,VLOOKUP($A372,'Project List'!$A$9:$BF$360,'Project List'!AA$1,FALSE))),0)</f>
        <v>123722.41536717008</v>
      </c>
      <c r="Y372" s="13">
        <f>_xlfn.IFNA(IF(VLOOKUP($A372,'Project List'!$A$9:$BF$360,'Project List'!AB$1,FALSE)=0,"Nil",
IF(OR($E372="Potential",$E372="Proposed",$E372="Deferred",$E372="Cancelled",$E372="Closed"),VLOOKUP($A372,'Project List'!$A$9:$BF$360,'Project List'!AB$1,FALSE)*$A$15*$AE372,VLOOKUP($A372,'Project List'!$A$9:$BF$360,'Project List'!AB$1,FALSE))),0)</f>
        <v>124198.27081088997</v>
      </c>
      <c r="Z372" s="13">
        <f>_xlfn.IFNA(IF(VLOOKUP($A372,'Project List'!$A$9:$BF$360,'Project List'!AC$1,FALSE)=0,"Nil",
IF(OR($E372="Potential",$E372="Proposed",$E372="Deferred",$E372="Cancelled",$E372="Closed"),VLOOKUP($A372,'Project List'!$A$9:$BF$360,'Project List'!AC$1,FALSE)*$A$15*$AE372,VLOOKUP($A372,'Project List'!$A$9:$BF$360,'Project List'!AC$1,FALSE))),0)</f>
        <v>124198.27081088997</v>
      </c>
      <c r="AA372" s="13">
        <f>_xlfn.IFNA(IF(VLOOKUP($A372,'Project List'!$A$9:$BF$360,'Project List'!AD$1,FALSE)=0,"Nil",
IF(OR($E372="Potential",$E372="Proposed",$E372="Deferred",$E372="Cancelled",$E372="Closed"),VLOOKUP($A372,'Project List'!$A$9:$BF$360,'Project List'!AD$1,FALSE)*$A$15*$AE372,VLOOKUP($A372,'Project List'!$A$9:$BF$360,'Project List'!AD$1,FALSE))),0)</f>
        <v>124198.27081088997</v>
      </c>
      <c r="AB372" s="13">
        <f>_xlfn.IFNA(IF(VLOOKUP($A372,'Project List'!$A$9:$BF$360,'Project List'!AE$1,FALSE)=0,"Nil",
IF(OR($E372="Potential",$E372="Proposed",$E372="Deferred",$E372="Cancelled",$E372="Closed"),VLOOKUP($A372,'Project List'!$A$9:$BF$360,'Project List'!AE$1,FALSE)*$A$15*$AE372,VLOOKUP($A372,'Project List'!$A$9:$BF$360,'Project List'!AE$1,FALSE))),0)</f>
        <v>124674.12625460986</v>
      </c>
      <c r="AC372" s="13" t="str">
        <f>_xlfn.IFNA(IF(VLOOKUP($A372,'Project List'!$A$9:$BF$360,'Project List'!AF$1,FALSE)=0,"Nil",
IF(OR($E372="Potential",$E372="Proposed",$E372="Deferred",$E372="Cancelled",$E372="Closed"),VLOOKUP($A372,'Project List'!$A$9:$BF$360,'Project List'!AF$1,FALSE)*$A$15*$AE372,VLOOKUP($A372,'Project List'!$A$9:$BF$360,'Project List'!AF$1,FALSE))),0)</f>
        <v>Nil</v>
      </c>
      <c r="AD372" s="42"/>
      <c r="AE372" s="248">
        <f>1+IF(ISNA(VLOOKUP($A372,'Project labour content'!$A$7:$D$255,'Project labour content'!$D$1,FALSE)),VLOOKUP($D372,'Project labour content'!$F$6:$G$15,'Project labour content'!$G$1,FALSE),VLOOKUP($A372,'Project labour content'!$A$7:$D$255,'Project labour content'!$D$1,FALSE))*('Project labour content'!$K$14/100)*1</f>
        <v>1.0004863477433676</v>
      </c>
    </row>
    <row r="373" spans="1:43" x14ac:dyDescent="0.25">
      <c r="A373" s="11" t="s">
        <v>1324</v>
      </c>
      <c r="B373" s="11" t="str">
        <f>_xlfn.IFNA(VLOOKUP($A373,'Project List'!$A$9:$AF$360,'Project List'!G$1,FALSE),0)</f>
        <v>Northfield Transformer 7 &amp; 8 Interface Connection Requiremen</v>
      </c>
      <c r="C373" s="11" t="str">
        <f>_xlfn.IFNA(VLOOKUP($A373,'Project List'!$A$9:$AF$360,'Project List'!C$1,FALSE),0)</f>
        <v>ExAnte</v>
      </c>
      <c r="D373" s="11" t="str">
        <f>_xlfn.IFNA(VLOOKUP($A373,'Project List'!$A$9:$AF$360,'Project List'!D$1,FALSE),0)</f>
        <v>Replacement</v>
      </c>
      <c r="E373" s="11" t="str">
        <f>_xlfn.IFNA(VLOOKUP($A373,'Project List'!$A$9:$AF$360,'Project List'!H$1,FALSE),0)</f>
        <v>Proposed</v>
      </c>
      <c r="F373" s="105">
        <f>_xlfn.IFNA(VLOOKUP($A373,'Project List'!$A$9:$AF$360,'Project List'!I$1,FALSE),0)</f>
        <v>0</v>
      </c>
      <c r="G373" s="105">
        <f>_xlfn.IFNA(VLOOKUP($A373,'Project List'!$A$9:$AF$360,'Project List'!J$1,FALSE),0)</f>
        <v>0</v>
      </c>
      <c r="H373" s="105">
        <f>_xlfn.IFNA(VLOOKUP($A373,'Project List'!$A$9:$AF$360,'Project List'!K$1,FALSE),0)</f>
        <v>0</v>
      </c>
      <c r="I373" s="105">
        <f>_xlfn.IFNA(VLOOKUP($A373,'Project List'!$A$9:$AF$360,'Project List'!L$1,FALSE),0)</f>
        <v>0</v>
      </c>
      <c r="J373" s="105">
        <f>_xlfn.IFNA(VLOOKUP($A373,'Project List'!$A$9:$AF$360,'Project List'!M$1,FALSE),0)</f>
        <v>0</v>
      </c>
      <c r="K373" s="105">
        <f>_xlfn.IFNA(VLOOKUP($A373,'Project List'!$A$9:$AF$360,'Project List'!N$1,FALSE),0)</f>
        <v>0</v>
      </c>
      <c r="L373" s="105">
        <f>_xlfn.IFNA(VLOOKUP($A373,'Project List'!$A$9:$AF$360,'Project List'!O$1,FALSE),0)</f>
        <v>0</v>
      </c>
      <c r="M373" s="105">
        <f>_xlfn.IFNA(VLOOKUP($A373,'Project List'!$A$9:$AF$360,'Project List'!P$1,FALSE),0)</f>
        <v>0</v>
      </c>
      <c r="N373" s="105">
        <f>_xlfn.IFNA(VLOOKUP($A373,'Project List'!$A$9:$AF$360,'Project List'!Q$1,FALSE),0)</f>
        <v>0</v>
      </c>
      <c r="O373" s="105">
        <f>_xlfn.IFNA(VLOOKUP($A373,'Project List'!$A$9:$AF$360,'Project List'!R$1,FALSE),0)</f>
        <v>0</v>
      </c>
      <c r="P373" s="105">
        <f>_xlfn.IFNA(VLOOKUP($A373,'Project List'!$A$9:$AF$360,'Project List'!S$1,FALSE),0)</f>
        <v>0</v>
      </c>
      <c r="Q373" s="105">
        <f>_xlfn.IFNA(VLOOKUP($A373,'Project List'!$A$9:$AF$360,'Project List'!T$1,FALSE),0)</f>
        <v>0</v>
      </c>
      <c r="R373" s="105">
        <f>_xlfn.IFNA(VLOOKUP($A373,'Project List'!$A$9:$AF$360,'Project List'!U$1,FALSE),0)</f>
        <v>0</v>
      </c>
      <c r="S373" s="105">
        <f>_xlfn.IFNA(VLOOKUP($A373,'Project List'!$A$9:$AF$360,'Project List'!V$1,FALSE),0)</f>
        <v>0</v>
      </c>
      <c r="T373" s="105">
        <f>_xlfn.IFNA(VLOOKUP($A373,'Project List'!$A$9:$AF$360,'Project List'!W$1,FALSE),0)</f>
        <v>0</v>
      </c>
      <c r="U373" s="105">
        <f>_xlfn.IFNA(VLOOKUP($A373,'Project List'!$A$9:$AF$360,'Project List'!X$1,FALSE),0)</f>
        <v>0</v>
      </c>
      <c r="V373" s="13" t="str">
        <f>_xlfn.IFNA(IF(VLOOKUP($A373,'Project List'!$A$9:$BF$360,'Project List'!Y$1,FALSE)=0,"Nil",
IF(OR($E373="Potential",$E373="Proposed",$E373="Deferred",$E373="Cancelled",$E373="Closed"),VLOOKUP($A373,'Project List'!$A$9:$BF$360,'Project List'!Y$1,FALSE)*$A$15*$AE373,VLOOKUP($A373,'Project List'!$A$9:$BF$360,'Project List'!Y$1,FALSE))),0)</f>
        <v>Nil</v>
      </c>
      <c r="W373" s="13" t="str">
        <f>_xlfn.IFNA(IF(VLOOKUP($A373,'Project List'!$A$9:$BF$360,'Project List'!Z$1,FALSE)=0,"Nil",
IF(OR($E373="Potential",$E373="Proposed",$E373="Deferred",$E373="Cancelled",$E373="Closed"),VLOOKUP($A373,'Project List'!$A$9:$BF$360,'Project List'!Z$1,FALSE)*$A$15*$AE373,VLOOKUP($A373,'Project List'!$A$9:$BF$360,'Project List'!Z$1,FALSE))),0)</f>
        <v>Nil</v>
      </c>
      <c r="X373" s="13">
        <f>_xlfn.IFNA(IF(VLOOKUP($A373,'Project List'!$A$9:$BF$360,'Project List'!AA$1,FALSE)=0,"Nil",
IF(OR($E373="Potential",$E373="Proposed",$E373="Deferred",$E373="Cancelled",$E373="Closed"),VLOOKUP($A373,'Project List'!$A$9:$BF$360,'Project List'!AA$1,FALSE)*$A$15*$AE373,VLOOKUP($A373,'Project List'!$A$9:$BF$360,'Project List'!AA$1,FALSE))),0)</f>
        <v>410167.42206101416</v>
      </c>
      <c r="Y373" s="13">
        <f>_xlfn.IFNA(IF(VLOOKUP($A373,'Project List'!$A$9:$BF$360,'Project List'!AB$1,FALSE)=0,"Nil",
IF(OR($E373="Potential",$E373="Proposed",$E373="Deferred",$E373="Cancelled",$E373="Closed"),VLOOKUP($A373,'Project List'!$A$9:$BF$360,'Project List'!AB$1,FALSE)*$A$15*$AE373,VLOOKUP($A373,'Project List'!$A$9:$BF$360,'Project List'!AB$1,FALSE))),0)</f>
        <v>410167.42206101416</v>
      </c>
      <c r="Z373" s="13">
        <f>_xlfn.IFNA(IF(VLOOKUP($A373,'Project List'!$A$9:$BF$360,'Project List'!AC$1,FALSE)=0,"Nil",
IF(OR($E373="Potential",$E373="Proposed",$E373="Deferred",$E373="Cancelled",$E373="Closed"),VLOOKUP($A373,'Project List'!$A$9:$BF$360,'Project List'!AC$1,FALSE)*$A$15*$AE373,VLOOKUP($A373,'Project List'!$A$9:$BF$360,'Project List'!AC$1,FALSE))),0)</f>
        <v>820334.84412202833</v>
      </c>
      <c r="AA373" s="13">
        <f>_xlfn.IFNA(IF(VLOOKUP($A373,'Project List'!$A$9:$BF$360,'Project List'!AD$1,FALSE)=0,"Nil",
IF(OR($E373="Potential",$E373="Proposed",$E373="Deferred",$E373="Cancelled",$E373="Closed"),VLOOKUP($A373,'Project List'!$A$9:$BF$360,'Project List'!AD$1,FALSE)*$A$15*$AE373,VLOOKUP($A373,'Project List'!$A$9:$BF$360,'Project List'!AD$1,FALSE))),0)</f>
        <v>820334.84412202833</v>
      </c>
      <c r="AB373" s="13">
        <f>_xlfn.IFNA(IF(VLOOKUP($A373,'Project List'!$A$9:$BF$360,'Project List'!AE$1,FALSE)=0,"Nil",
IF(OR($E373="Potential",$E373="Proposed",$E373="Deferred",$E373="Cancelled",$E373="Closed"),VLOOKUP($A373,'Project List'!$A$9:$BF$360,'Project List'!AE$1,FALSE)*$A$15*$AE373,VLOOKUP($A373,'Project List'!$A$9:$BF$360,'Project List'!AE$1,FALSE))),0)</f>
        <v>1640669.6882440567</v>
      </c>
      <c r="AC373" s="13" t="str">
        <f>_xlfn.IFNA(IF(VLOOKUP($A373,'Project List'!$A$9:$BF$360,'Project List'!AF$1,FALSE)=0,"Nil",
IF(OR($E373="Potential",$E373="Proposed",$E373="Deferred",$E373="Cancelled",$E373="Closed"),VLOOKUP($A373,'Project List'!$A$9:$BF$360,'Project List'!AF$1,FALSE)*$A$15*$AE373,VLOOKUP($A373,'Project List'!$A$9:$BF$360,'Project List'!AF$1,FALSE))),0)</f>
        <v>Nil</v>
      </c>
      <c r="AD373" s="42"/>
      <c r="AE373" s="248">
        <f>1+IF(ISNA(VLOOKUP($A373,'Project labour content'!$A$7:$D$255,'Project labour content'!$D$1,FALSE)),VLOOKUP($D373,'Project labour content'!$F$6:$G$15,'Project labour content'!$G$1,FALSE),VLOOKUP($A373,'Project labour content'!$A$7:$D$255,'Project labour content'!$D$1,FALSE))*('Project labour content'!$K$14/100)*1</f>
        <v>1.0008946620064583</v>
      </c>
      <c r="AG373" s="3"/>
      <c r="AH373" s="3"/>
      <c r="AI373" s="32"/>
      <c r="AJ373" s="32"/>
      <c r="AK373" s="32"/>
      <c r="AL373" s="32"/>
      <c r="AM373" s="59"/>
      <c r="AN373" s="59"/>
      <c r="AO373" s="59"/>
      <c r="AP373" s="59"/>
      <c r="AQ373" s="59"/>
    </row>
    <row r="374" spans="1:43" x14ac:dyDescent="0.25">
      <c r="A374" s="11" t="s">
        <v>1584</v>
      </c>
      <c r="B374" s="11" t="str">
        <f>_xlfn.IFNA(VLOOKUP($A374,'Project List'!$A$9:$AF$360,'Project List'!G$1,FALSE),0)</f>
        <v>Building and Equipment Lease 2024-2028 (Right of Use Office Assets)</v>
      </c>
      <c r="C374" s="11" t="str">
        <f>_xlfn.IFNA(VLOOKUP($A374,'Project List'!$A$9:$AF$360,'Project List'!C$1,FALSE),0)</f>
        <v>ExAnte</v>
      </c>
      <c r="D374" s="11" t="str">
        <f>_xlfn.IFNA(VLOOKUP($A374,'Project List'!$A$9:$AF$360,'Project List'!D$1,FALSE),0)</f>
        <v>Facilities</v>
      </c>
      <c r="E374" s="11" t="str">
        <f>_xlfn.IFNA(VLOOKUP($A374,'Project List'!$A$9:$AF$360,'Project List'!H$1,FALSE),0)</f>
        <v>Potential</v>
      </c>
      <c r="F374" s="105">
        <f>_xlfn.IFNA(VLOOKUP($A374,'Project List'!$A$9:$AF$360,'Project List'!I$1,FALSE),0)</f>
        <v>0</v>
      </c>
      <c r="G374" s="105">
        <f>_xlfn.IFNA(VLOOKUP($A374,'Project List'!$A$9:$AF$360,'Project List'!J$1,FALSE),0)</f>
        <v>0</v>
      </c>
      <c r="H374" s="105">
        <f>_xlfn.IFNA(VLOOKUP($A374,'Project List'!$A$9:$AF$360,'Project List'!K$1,FALSE),0)</f>
        <v>0</v>
      </c>
      <c r="I374" s="105">
        <f>_xlfn.IFNA(VLOOKUP($A374,'Project List'!$A$9:$AF$360,'Project List'!L$1,FALSE),0)</f>
        <v>0</v>
      </c>
      <c r="J374" s="105">
        <f>_xlfn.IFNA(VLOOKUP($A374,'Project List'!$A$9:$AF$360,'Project List'!M$1,FALSE),0)</f>
        <v>0</v>
      </c>
      <c r="K374" s="105">
        <f>_xlfn.IFNA(VLOOKUP($A374,'Project List'!$A$9:$AF$360,'Project List'!N$1,FALSE),0)</f>
        <v>0</v>
      </c>
      <c r="L374" s="105">
        <f>_xlfn.IFNA(VLOOKUP($A374,'Project List'!$A$9:$AF$360,'Project List'!O$1,FALSE),0)</f>
        <v>0</v>
      </c>
      <c r="M374" s="105">
        <f>_xlfn.IFNA(VLOOKUP($A374,'Project List'!$A$9:$AF$360,'Project List'!P$1,FALSE),0)</f>
        <v>0</v>
      </c>
      <c r="N374" s="105">
        <f>_xlfn.IFNA(VLOOKUP($A374,'Project List'!$A$9:$AF$360,'Project List'!Q$1,FALSE),0)</f>
        <v>0</v>
      </c>
      <c r="O374" s="105">
        <f>_xlfn.IFNA(VLOOKUP($A374,'Project List'!$A$9:$AF$360,'Project List'!R$1,FALSE),0)</f>
        <v>0</v>
      </c>
      <c r="P374" s="105">
        <f>_xlfn.IFNA(VLOOKUP($A374,'Project List'!$A$9:$AF$360,'Project List'!S$1,FALSE),0)</f>
        <v>0</v>
      </c>
      <c r="Q374" s="105">
        <f>_xlfn.IFNA(VLOOKUP($A374,'Project List'!$A$9:$AF$360,'Project List'!T$1,FALSE),0)</f>
        <v>0</v>
      </c>
      <c r="R374" s="105">
        <f>_xlfn.IFNA(VLOOKUP($A374,'Project List'!$A$9:$AF$360,'Project List'!U$1,FALSE),0)</f>
        <v>0</v>
      </c>
      <c r="S374" s="105">
        <f>_xlfn.IFNA(VLOOKUP($A374,'Project List'!$A$9:$AF$360,'Project List'!V$1,FALSE),0)</f>
        <v>0</v>
      </c>
      <c r="T374" s="105">
        <f>_xlfn.IFNA(VLOOKUP($A374,'Project List'!$A$9:$AF$360,'Project List'!W$1,FALSE),0)</f>
        <v>0</v>
      </c>
      <c r="U374" s="105">
        <f>_xlfn.IFNA(VLOOKUP($A374,'Project List'!$A$9:$AF$360,'Project List'!X$1,FALSE),0)</f>
        <v>0</v>
      </c>
      <c r="V374" s="13" t="str">
        <f>_xlfn.IFNA(IF(VLOOKUP($A374,'Project List'!$A$9:$BF$360,'Project List'!Y$1,FALSE)=0,"Nil",
IF(OR($E374="Potential",$E374="Proposed",$E374="Deferred",$E374="Cancelled",$E374="Closed"),VLOOKUP($A374,'Project List'!$A$9:$BF$360,'Project List'!Y$1,FALSE)*$A$15*$AE374,VLOOKUP($A374,'Project List'!$A$9:$BF$360,'Project List'!Y$1,FALSE))),0)</f>
        <v>Nil</v>
      </c>
      <c r="W374" s="13" t="str">
        <f>_xlfn.IFNA(IF(VLOOKUP($A374,'Project List'!$A$9:$BF$360,'Project List'!Z$1,FALSE)=0,"Nil",
IF(OR($E374="Potential",$E374="Proposed",$E374="Deferred",$E374="Cancelled",$E374="Closed"),VLOOKUP($A374,'Project List'!$A$9:$BF$360,'Project List'!Z$1,FALSE)*$A$15*$AE374,VLOOKUP($A374,'Project List'!$A$9:$BF$360,'Project List'!Z$1,FALSE))),0)</f>
        <v>Nil</v>
      </c>
      <c r="X374" s="13">
        <f>_xlfn.IFNA(IF(VLOOKUP($A374,'Project List'!$A$9:$BF$360,'Project List'!AA$1,FALSE)=0,"Nil",
IF(OR($E374="Potential",$E374="Proposed",$E374="Deferred",$E374="Cancelled",$E374="Closed"),VLOOKUP($A374,'Project List'!$A$9:$BF$360,'Project List'!AA$1,FALSE)*$A$15*$AE374,VLOOKUP($A374,'Project List'!$A$9:$BF$360,'Project List'!AA$1,FALSE))),0)</f>
        <v>2330233.3085872894</v>
      </c>
      <c r="Y374" s="13" t="str">
        <f>_xlfn.IFNA(IF(VLOOKUP($A374,'Project List'!$A$9:$BF$360,'Project List'!AB$1,FALSE)=0,"Nil",
IF(OR($E374="Potential",$E374="Proposed",$E374="Deferred",$E374="Cancelled",$E374="Closed"),VLOOKUP($A374,'Project List'!$A$9:$BF$360,'Project List'!AB$1,FALSE)*$A$15*$AE374,VLOOKUP($A374,'Project List'!$A$9:$BF$360,'Project List'!AB$1,FALSE))),0)</f>
        <v>Nil</v>
      </c>
      <c r="Z374" s="13" t="str">
        <f>_xlfn.IFNA(IF(VLOOKUP($A374,'Project List'!$A$9:$BF$360,'Project List'!AC$1,FALSE)=0,"Nil",
IF(OR($E374="Potential",$E374="Proposed",$E374="Deferred",$E374="Cancelled",$E374="Closed"),VLOOKUP($A374,'Project List'!$A$9:$BF$360,'Project List'!AC$1,FALSE)*$A$15*$AE374,VLOOKUP($A374,'Project List'!$A$9:$BF$360,'Project List'!AC$1,FALSE))),0)</f>
        <v>Nil</v>
      </c>
      <c r="AA374" s="13" t="str">
        <f>_xlfn.IFNA(IF(VLOOKUP($A374,'Project List'!$A$9:$BF$360,'Project List'!AD$1,FALSE)=0,"Nil",
IF(OR($E374="Potential",$E374="Proposed",$E374="Deferred",$E374="Cancelled",$E374="Closed"),VLOOKUP($A374,'Project List'!$A$9:$BF$360,'Project List'!AD$1,FALSE)*$A$15*$AE374,VLOOKUP($A374,'Project List'!$A$9:$BF$360,'Project List'!AD$1,FALSE))),0)</f>
        <v>Nil</v>
      </c>
      <c r="AB374" s="13" t="str">
        <f>_xlfn.IFNA(IF(VLOOKUP($A374,'Project List'!$A$9:$BF$360,'Project List'!AE$1,FALSE)=0,"Nil",
IF(OR($E374="Potential",$E374="Proposed",$E374="Deferred",$E374="Cancelled",$E374="Closed"),VLOOKUP($A374,'Project List'!$A$9:$BF$360,'Project List'!AE$1,FALSE)*$A$15*$AE374,VLOOKUP($A374,'Project List'!$A$9:$BF$360,'Project List'!AE$1,FALSE))),0)</f>
        <v>Nil</v>
      </c>
      <c r="AC374" s="13" t="str">
        <f>_xlfn.IFNA(IF(VLOOKUP($A374,'Project List'!$A$9:$BF$360,'Project List'!AF$1,FALSE)=0,"Nil",
IF(OR($E374="Potential",$E374="Proposed",$E374="Deferred",$E374="Cancelled",$E374="Closed"),VLOOKUP($A374,'Project List'!$A$9:$BF$360,'Project List'!AF$1,FALSE)*$A$15*$AE374,VLOOKUP($A374,'Project List'!$A$9:$BF$360,'Project List'!AF$1,FALSE))),0)</f>
        <v>Nil</v>
      </c>
      <c r="AD374" s="42"/>
      <c r="AE374" s="248">
        <f>1+IF(ISNA(VLOOKUP($A374,'Project labour content'!$A$7:$D$255,'Project labour content'!$D$1,FALSE)),VLOOKUP($D374,'Project labour content'!$F$6:$G$15,'Project labour content'!$G$1,FALSE),VLOOKUP($A374,'Project labour content'!$A$7:$D$255,'Project labour content'!$D$1,FALSE))*('Project labour content'!$K$14/100)*1</f>
        <v>1.0018661130890889</v>
      </c>
    </row>
    <row r="375" spans="1:43" x14ac:dyDescent="0.25">
      <c r="A375" s="11" t="s">
        <v>1585</v>
      </c>
      <c r="B375" s="11" t="str">
        <f>_xlfn.IFNA(VLOOKUP($A375,'Project List'!$A$9:$AF$360,'Project List'!G$1,FALSE),0)</f>
        <v>Building and Equipment Lease 2024-2028 (Right of Use Motor Vehicle Assets)</v>
      </c>
      <c r="C375" s="11" t="str">
        <f>_xlfn.IFNA(VLOOKUP($A375,'Project List'!$A$9:$AF$360,'Project List'!C$1,FALSE),0)</f>
        <v>ExAnte</v>
      </c>
      <c r="D375" s="11" t="str">
        <f>_xlfn.IFNA(VLOOKUP($A375,'Project List'!$A$9:$AF$360,'Project List'!D$1,FALSE),0)</f>
        <v>Facilities</v>
      </c>
      <c r="E375" s="11" t="str">
        <f>_xlfn.IFNA(VLOOKUP($A375,'Project List'!$A$9:$AF$360,'Project List'!H$1,FALSE),0)</f>
        <v>Potential</v>
      </c>
      <c r="F375" s="105">
        <f>_xlfn.IFNA(VLOOKUP($A375,'Project List'!$A$9:$AF$360,'Project List'!I$1,FALSE),0)</f>
        <v>0</v>
      </c>
      <c r="G375" s="105">
        <f>_xlfn.IFNA(VLOOKUP($A375,'Project List'!$A$9:$AF$360,'Project List'!J$1,FALSE),0)</f>
        <v>0</v>
      </c>
      <c r="H375" s="105">
        <f>_xlfn.IFNA(VLOOKUP($A375,'Project List'!$A$9:$AF$360,'Project List'!K$1,FALSE),0)</f>
        <v>0</v>
      </c>
      <c r="I375" s="105">
        <f>_xlfn.IFNA(VLOOKUP($A375,'Project List'!$A$9:$AF$360,'Project List'!L$1,FALSE),0)</f>
        <v>0</v>
      </c>
      <c r="J375" s="105">
        <f>_xlfn.IFNA(VLOOKUP($A375,'Project List'!$A$9:$AF$360,'Project List'!M$1,FALSE),0)</f>
        <v>0</v>
      </c>
      <c r="K375" s="105">
        <f>_xlfn.IFNA(VLOOKUP($A375,'Project List'!$A$9:$AF$360,'Project List'!N$1,FALSE),0)</f>
        <v>0</v>
      </c>
      <c r="L375" s="105">
        <f>_xlfn.IFNA(VLOOKUP($A375,'Project List'!$A$9:$AF$360,'Project List'!O$1,FALSE),0)</f>
        <v>0</v>
      </c>
      <c r="M375" s="105">
        <f>_xlfn.IFNA(VLOOKUP($A375,'Project List'!$A$9:$AF$360,'Project List'!P$1,FALSE),0)</f>
        <v>0</v>
      </c>
      <c r="N375" s="105">
        <f>_xlfn.IFNA(VLOOKUP($A375,'Project List'!$A$9:$AF$360,'Project List'!Q$1,FALSE),0)</f>
        <v>0</v>
      </c>
      <c r="O375" s="105">
        <f>_xlfn.IFNA(VLOOKUP($A375,'Project List'!$A$9:$AF$360,'Project List'!R$1,FALSE),0)</f>
        <v>0</v>
      </c>
      <c r="P375" s="105">
        <f>_xlfn.IFNA(VLOOKUP($A375,'Project List'!$A$9:$AF$360,'Project List'!S$1,FALSE),0)</f>
        <v>0</v>
      </c>
      <c r="Q375" s="105">
        <f>_xlfn.IFNA(VLOOKUP($A375,'Project List'!$A$9:$AF$360,'Project List'!T$1,FALSE),0)</f>
        <v>0</v>
      </c>
      <c r="R375" s="105">
        <f>_xlfn.IFNA(VLOOKUP($A375,'Project List'!$A$9:$AF$360,'Project List'!U$1,FALSE),0)</f>
        <v>0</v>
      </c>
      <c r="S375" s="105">
        <f>_xlfn.IFNA(VLOOKUP($A375,'Project List'!$A$9:$AF$360,'Project List'!V$1,FALSE),0)</f>
        <v>0</v>
      </c>
      <c r="T375" s="105">
        <f>_xlfn.IFNA(VLOOKUP($A375,'Project List'!$A$9:$AF$360,'Project List'!W$1,FALSE),0)</f>
        <v>0</v>
      </c>
      <c r="U375" s="105">
        <f>_xlfn.IFNA(VLOOKUP($A375,'Project List'!$A$9:$AF$360,'Project List'!X$1,FALSE),0)</f>
        <v>0</v>
      </c>
      <c r="V375" s="13" t="str">
        <f>_xlfn.IFNA(IF(VLOOKUP($A375,'Project List'!$A$9:$BF$360,'Project List'!Y$1,FALSE)=0,"Nil",
IF(OR($E375="Potential",$E375="Proposed",$E375="Deferred",$E375="Cancelled",$E375="Closed"),VLOOKUP($A375,'Project List'!$A$9:$BF$360,'Project List'!Y$1,FALSE)*$A$15*$AE375,VLOOKUP($A375,'Project List'!$A$9:$BF$360,'Project List'!Y$1,FALSE))),0)</f>
        <v>Nil</v>
      </c>
      <c r="W375" s="13" t="str">
        <f>_xlfn.IFNA(IF(VLOOKUP($A375,'Project List'!$A$9:$BF$360,'Project List'!Z$1,FALSE)=0,"Nil",
IF(OR($E375="Potential",$E375="Proposed",$E375="Deferred",$E375="Cancelled",$E375="Closed"),VLOOKUP($A375,'Project List'!$A$9:$BF$360,'Project List'!Z$1,FALSE)*$A$15*$AE375,VLOOKUP($A375,'Project List'!$A$9:$BF$360,'Project List'!Z$1,FALSE))),0)</f>
        <v>Nil</v>
      </c>
      <c r="X375" s="13" t="str">
        <f>_xlfn.IFNA(IF(VLOOKUP($A375,'Project List'!$A$9:$BF$360,'Project List'!AA$1,FALSE)=0,"Nil",
IF(OR($E375="Potential",$E375="Proposed",$E375="Deferred",$E375="Cancelled",$E375="Closed"),VLOOKUP($A375,'Project List'!$A$9:$BF$360,'Project List'!AA$1,FALSE)*$A$15*$AE375,VLOOKUP($A375,'Project List'!$A$9:$BF$360,'Project List'!AA$1,FALSE))),0)</f>
        <v>Nil</v>
      </c>
      <c r="Y375" s="13" t="str">
        <f>_xlfn.IFNA(IF(VLOOKUP($A375,'Project List'!$A$9:$BF$360,'Project List'!AB$1,FALSE)=0,"Nil",
IF(OR($E375="Potential",$E375="Proposed",$E375="Deferred",$E375="Cancelled",$E375="Closed"),VLOOKUP($A375,'Project List'!$A$9:$BF$360,'Project List'!AB$1,FALSE)*$A$15*$AE375,VLOOKUP($A375,'Project List'!$A$9:$BF$360,'Project List'!AB$1,FALSE))),0)</f>
        <v>Nil</v>
      </c>
      <c r="Z375" s="13" t="str">
        <f>_xlfn.IFNA(IF(VLOOKUP($A375,'Project List'!$A$9:$BF$360,'Project List'!AC$1,FALSE)=0,"Nil",
IF(OR($E375="Potential",$E375="Proposed",$E375="Deferred",$E375="Cancelled",$E375="Closed"),VLOOKUP($A375,'Project List'!$A$9:$BF$360,'Project List'!AC$1,FALSE)*$A$15*$AE375,VLOOKUP($A375,'Project List'!$A$9:$BF$360,'Project List'!AC$1,FALSE))),0)</f>
        <v>Nil</v>
      </c>
      <c r="AA375" s="13">
        <f>_xlfn.IFNA(IF(VLOOKUP($A375,'Project List'!$A$9:$BF$360,'Project List'!AD$1,FALSE)=0,"Nil",
IF(OR($E375="Potential",$E375="Proposed",$E375="Deferred",$E375="Cancelled",$E375="Closed"),VLOOKUP($A375,'Project List'!$A$9:$BF$360,'Project List'!AD$1,FALSE)*$A$15*$AE375,VLOOKUP($A375,'Project List'!$A$9:$BF$360,'Project List'!AD$1,FALSE))),0)</f>
        <v>441019.73143269063</v>
      </c>
      <c r="AB375" s="13" t="str">
        <f>_xlfn.IFNA(IF(VLOOKUP($A375,'Project List'!$A$9:$BF$360,'Project List'!AE$1,FALSE)=0,"Nil",
IF(OR($E375="Potential",$E375="Proposed",$E375="Deferred",$E375="Cancelled",$E375="Closed"),VLOOKUP($A375,'Project List'!$A$9:$BF$360,'Project List'!AE$1,FALSE)*$A$15*$AE375,VLOOKUP($A375,'Project List'!$A$9:$BF$360,'Project List'!AE$1,FALSE))),0)</f>
        <v>Nil</v>
      </c>
      <c r="AC375" s="13" t="str">
        <f>_xlfn.IFNA(IF(VLOOKUP($A375,'Project List'!$A$9:$BF$360,'Project List'!AF$1,FALSE)=0,"Nil",
IF(OR($E375="Potential",$E375="Proposed",$E375="Deferred",$E375="Cancelled",$E375="Closed"),VLOOKUP($A375,'Project List'!$A$9:$BF$360,'Project List'!AF$1,FALSE)*$A$15*$AE375,VLOOKUP($A375,'Project List'!$A$9:$BF$360,'Project List'!AF$1,FALSE))),0)</f>
        <v>Nil</v>
      </c>
      <c r="AD375" s="42"/>
      <c r="AE375" s="248">
        <f>1+IF(ISNA(VLOOKUP($A375,'Project labour content'!$A$7:$D$255,'Project labour content'!$D$1,FALSE)),VLOOKUP($D375,'Project labour content'!$F$6:$G$15,'Project labour content'!$G$1,FALSE),VLOOKUP($A375,'Project labour content'!$A$7:$D$255,'Project labour content'!$D$1,FALSE))*('Project labour content'!$K$14/100)*1</f>
        <v>1.0018661130890889</v>
      </c>
    </row>
    <row r="376" spans="1:43" x14ac:dyDescent="0.25">
      <c r="A376" s="11" t="s">
        <v>1326</v>
      </c>
      <c r="B376" s="11" t="str">
        <f>_xlfn.IFNA(VLOOKUP($A376,'Project List'!$A$9:$AF$360,'Project List'!G$1,FALSE),0)</f>
        <v>AESCSF Compliance (Capex works)</v>
      </c>
      <c r="C376" s="11" t="str">
        <f>_xlfn.IFNA(VLOOKUP($A376,'Project List'!$A$9:$AF$360,'Project List'!C$1,FALSE),0)</f>
        <v>ExAnte</v>
      </c>
      <c r="D376" s="11" t="str">
        <f>_xlfn.IFNA(VLOOKUP($A376,'Project List'!$A$9:$AF$360,'Project List'!D$1,FALSE),0)</f>
        <v>Security/Compliance</v>
      </c>
      <c r="E376" s="11" t="str">
        <f>_xlfn.IFNA(VLOOKUP($A376,'Project List'!$A$9:$AF$360,'Project List'!H$1,FALSE),0)</f>
        <v>Proposed</v>
      </c>
      <c r="F376" s="105">
        <f>_xlfn.IFNA(VLOOKUP($A376,'Project List'!$A$9:$AF$360,'Project List'!I$1,FALSE),0)</f>
        <v>0</v>
      </c>
      <c r="G376" s="105">
        <f>_xlfn.IFNA(VLOOKUP($A376,'Project List'!$A$9:$AF$360,'Project List'!J$1,FALSE),0)</f>
        <v>0</v>
      </c>
      <c r="H376" s="105">
        <f>_xlfn.IFNA(VLOOKUP($A376,'Project List'!$A$9:$AF$360,'Project List'!K$1,FALSE),0)</f>
        <v>0</v>
      </c>
      <c r="I376" s="105">
        <f>_xlfn.IFNA(VLOOKUP($A376,'Project List'!$A$9:$AF$360,'Project List'!L$1,FALSE),0)</f>
        <v>0</v>
      </c>
      <c r="J376" s="105">
        <f>_xlfn.IFNA(VLOOKUP($A376,'Project List'!$A$9:$AF$360,'Project List'!M$1,FALSE),0)</f>
        <v>0</v>
      </c>
      <c r="K376" s="105">
        <f>_xlfn.IFNA(VLOOKUP($A376,'Project List'!$A$9:$AF$360,'Project List'!N$1,FALSE),0)</f>
        <v>0</v>
      </c>
      <c r="L376" s="105">
        <f>_xlfn.IFNA(VLOOKUP($A376,'Project List'!$A$9:$AF$360,'Project List'!O$1,FALSE),0)</f>
        <v>0</v>
      </c>
      <c r="M376" s="105">
        <f>_xlfn.IFNA(VLOOKUP($A376,'Project List'!$A$9:$AF$360,'Project List'!P$1,FALSE),0)</f>
        <v>0</v>
      </c>
      <c r="N376" s="105">
        <f>_xlfn.IFNA(VLOOKUP($A376,'Project List'!$A$9:$AF$360,'Project List'!Q$1,FALSE),0)</f>
        <v>0</v>
      </c>
      <c r="O376" s="105">
        <f>_xlfn.IFNA(VLOOKUP($A376,'Project List'!$A$9:$AF$360,'Project List'!R$1,FALSE),0)</f>
        <v>0</v>
      </c>
      <c r="P376" s="105">
        <f>_xlfn.IFNA(VLOOKUP($A376,'Project List'!$A$9:$AF$360,'Project List'!S$1,FALSE),0)</f>
        <v>0</v>
      </c>
      <c r="Q376" s="105">
        <f>_xlfn.IFNA(VLOOKUP($A376,'Project List'!$A$9:$AF$360,'Project List'!T$1,FALSE),0)</f>
        <v>0</v>
      </c>
      <c r="R376" s="105">
        <f>_xlfn.IFNA(VLOOKUP($A376,'Project List'!$A$9:$AF$360,'Project List'!U$1,FALSE),0)</f>
        <v>0</v>
      </c>
      <c r="S376" s="105">
        <f>_xlfn.IFNA(VLOOKUP($A376,'Project List'!$A$9:$AF$360,'Project List'!V$1,FALSE),0)</f>
        <v>0</v>
      </c>
      <c r="T376" s="105">
        <f>_xlfn.IFNA(VLOOKUP($A376,'Project List'!$A$9:$AF$360,'Project List'!W$1,FALSE),0)</f>
        <v>0</v>
      </c>
      <c r="U376" s="105">
        <f>_xlfn.IFNA(VLOOKUP($A376,'Project List'!$A$9:$AF$360,'Project List'!X$1,FALSE),0)</f>
        <v>0</v>
      </c>
      <c r="V376" s="13" t="str">
        <f>_xlfn.IFNA(IF(VLOOKUP($A376,'Project List'!$A$9:$BF$360,'Project List'!Y$1,FALSE)=0,"Nil",
IF(OR($E376="Potential",$E376="Proposed",$E376="Deferred",$E376="Cancelled",$E376="Closed"),VLOOKUP($A376,'Project List'!$A$9:$BF$360,'Project List'!Y$1,FALSE)*$A$15*$AE376,VLOOKUP($A376,'Project List'!$A$9:$BF$360,'Project List'!Y$1,FALSE))),0)</f>
        <v>Nil</v>
      </c>
      <c r="W376" s="13" t="str">
        <f>_xlfn.IFNA(IF(VLOOKUP($A376,'Project List'!$A$9:$BF$360,'Project List'!Z$1,FALSE)=0,"Nil",
IF(OR($E376="Potential",$E376="Proposed",$E376="Deferred",$E376="Cancelled",$E376="Closed"),VLOOKUP($A376,'Project List'!$A$9:$BF$360,'Project List'!Z$1,FALSE)*$A$15*$AE376,VLOOKUP($A376,'Project List'!$A$9:$BF$360,'Project List'!Z$1,FALSE))),0)</f>
        <v>Nil</v>
      </c>
      <c r="X376" s="13">
        <f>_xlfn.IFNA(IF(VLOOKUP($A376,'Project List'!$A$9:$BF$360,'Project List'!AA$1,FALSE)=0,"Nil",
IF(OR($E376="Potential",$E376="Proposed",$E376="Deferred",$E376="Cancelled",$E376="Closed"),VLOOKUP($A376,'Project List'!$A$9:$BF$360,'Project List'!AA$1,FALSE)*$A$15*$AE376,VLOOKUP($A376,'Project List'!$A$9:$BF$360,'Project List'!AA$1,FALSE))),0)</f>
        <v>343178.37656210724</v>
      </c>
      <c r="Y376" s="13">
        <f>_xlfn.IFNA(IF(VLOOKUP($A376,'Project List'!$A$9:$BF$360,'Project List'!AB$1,FALSE)=0,"Nil",
IF(OR($E376="Potential",$E376="Proposed",$E376="Deferred",$E376="Cancelled",$E376="Closed"),VLOOKUP($A376,'Project List'!$A$9:$BF$360,'Project List'!AB$1,FALSE)*$A$15*$AE376,VLOOKUP($A376,'Project List'!$A$9:$BF$360,'Project List'!AB$1,FALSE))),0)</f>
        <v>343178.37656210724</v>
      </c>
      <c r="Z376" s="13">
        <f>_xlfn.IFNA(IF(VLOOKUP($A376,'Project List'!$A$9:$BF$360,'Project List'!AC$1,FALSE)=0,"Nil",
IF(OR($E376="Potential",$E376="Proposed",$E376="Deferred",$E376="Cancelled",$E376="Closed"),VLOOKUP($A376,'Project List'!$A$9:$BF$360,'Project List'!AC$1,FALSE)*$A$15*$AE376,VLOOKUP($A376,'Project List'!$A$9:$BF$360,'Project List'!AC$1,FALSE))),0)</f>
        <v>686356.75312421448</v>
      </c>
      <c r="AA376" s="13">
        <f>_xlfn.IFNA(IF(VLOOKUP($A376,'Project List'!$A$9:$BF$360,'Project List'!AD$1,FALSE)=0,"Nil",
IF(OR($E376="Potential",$E376="Proposed",$E376="Deferred",$E376="Cancelled",$E376="Closed"),VLOOKUP($A376,'Project List'!$A$9:$BF$360,'Project List'!AD$1,FALSE)*$A$15*$AE376,VLOOKUP($A376,'Project List'!$A$9:$BF$360,'Project List'!AD$1,FALSE))),0)</f>
        <v>686356.75312421448</v>
      </c>
      <c r="AB376" s="13">
        <f>_xlfn.IFNA(IF(VLOOKUP($A376,'Project List'!$A$9:$BF$360,'Project List'!AE$1,FALSE)=0,"Nil",
IF(OR($E376="Potential",$E376="Proposed",$E376="Deferred",$E376="Cancelled",$E376="Closed"),VLOOKUP($A376,'Project List'!$A$9:$BF$360,'Project List'!AE$1,FALSE)*$A$15*$AE376,VLOOKUP($A376,'Project List'!$A$9:$BF$360,'Project List'!AE$1,FALSE))),0)</f>
        <v>1372713.506248429</v>
      </c>
      <c r="AC376" s="13" t="str">
        <f>_xlfn.IFNA(IF(VLOOKUP($A376,'Project List'!$A$9:$BF$360,'Project List'!AF$1,FALSE)=0,"Nil",
IF(OR($E376="Potential",$E376="Proposed",$E376="Deferred",$E376="Cancelled",$E376="Closed"),VLOOKUP($A376,'Project List'!$A$9:$BF$360,'Project List'!AF$1,FALSE)*$A$15*$AE376,VLOOKUP($A376,'Project List'!$A$9:$BF$360,'Project List'!AF$1,FALSE))),0)</f>
        <v>Nil</v>
      </c>
      <c r="AD376" s="42"/>
      <c r="AE376" s="248">
        <f>1+IF(ISNA(VLOOKUP($A376,'Project labour content'!$A$7:$D$255,'Project labour content'!$D$1,FALSE)),VLOOKUP($D376,'Project labour content'!$F$6:$G$15,'Project labour content'!$G$1,FALSE),VLOOKUP($A376,'Project labour content'!$A$7:$D$255,'Project labour content'!$D$1,FALSE))*('Project labour content'!$K$14/100)*1</f>
        <v>1.0000709006635369</v>
      </c>
    </row>
    <row r="399" spans="1:16381" s="23" customFormat="1" ht="10.5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  <c r="KA399" s="1"/>
      <c r="KB399" s="1"/>
      <c r="KC399" s="1"/>
      <c r="KD399" s="1"/>
      <c r="KE399" s="1"/>
      <c r="KF399" s="1"/>
      <c r="KG399" s="1"/>
      <c r="KH399" s="1"/>
      <c r="KI399" s="1"/>
      <c r="KJ399" s="1"/>
      <c r="KK399" s="1"/>
      <c r="KL399" s="1"/>
      <c r="KM399" s="1"/>
      <c r="KN399" s="1"/>
      <c r="KO399" s="1"/>
      <c r="KP399" s="1"/>
      <c r="KQ399" s="1"/>
      <c r="KR399" s="1"/>
      <c r="KS399" s="1"/>
      <c r="KT399" s="1"/>
      <c r="KU399" s="1"/>
      <c r="KV399" s="1"/>
      <c r="KW399" s="1"/>
      <c r="KX399" s="1"/>
      <c r="KY399" s="1"/>
      <c r="KZ399" s="1"/>
      <c r="LA399" s="1"/>
      <c r="LB399" s="1"/>
      <c r="LC399" s="1"/>
      <c r="LD399" s="1"/>
      <c r="LE399" s="1"/>
      <c r="LF399" s="1"/>
      <c r="LG399" s="1"/>
      <c r="LH399" s="1"/>
      <c r="LI399" s="1"/>
      <c r="LJ399" s="1"/>
      <c r="LK399" s="1"/>
      <c r="LL399" s="1"/>
      <c r="LM399" s="1"/>
      <c r="LN399" s="1"/>
      <c r="LO399" s="1"/>
      <c r="LP399" s="1"/>
      <c r="LQ399" s="1"/>
      <c r="LR399" s="1"/>
      <c r="LS399" s="1"/>
      <c r="LT399" s="1"/>
      <c r="LU399" s="1"/>
      <c r="LV399" s="1"/>
      <c r="LW399" s="1"/>
      <c r="LX399" s="1"/>
      <c r="LY399" s="1"/>
      <c r="LZ399" s="1"/>
      <c r="MA399" s="1"/>
      <c r="MB399" s="1"/>
      <c r="MC399" s="1"/>
      <c r="MD399" s="1"/>
      <c r="ME399" s="1"/>
      <c r="MF399" s="1"/>
      <c r="MG399" s="1"/>
      <c r="MH399" s="1"/>
      <c r="MI399" s="1"/>
      <c r="MJ399" s="1"/>
      <c r="MK399" s="1"/>
      <c r="ML399" s="1"/>
      <c r="MM399" s="1"/>
      <c r="MN399" s="1"/>
      <c r="MO399" s="1"/>
      <c r="MP399" s="1"/>
      <c r="MQ399" s="1"/>
      <c r="MR399" s="1"/>
      <c r="MS399" s="1"/>
      <c r="MT399" s="1"/>
      <c r="MU399" s="1"/>
      <c r="MV399" s="1"/>
      <c r="MW399" s="1"/>
      <c r="MX399" s="1"/>
      <c r="MY399" s="1"/>
      <c r="MZ399" s="1"/>
      <c r="NA399" s="1"/>
      <c r="NB399" s="1"/>
      <c r="NC399" s="1"/>
      <c r="ND399" s="1"/>
      <c r="NE399" s="1"/>
      <c r="NF399" s="1"/>
      <c r="NG399" s="1"/>
      <c r="NH399" s="1"/>
      <c r="NI399" s="1"/>
      <c r="NJ399" s="1"/>
      <c r="NK399" s="1"/>
      <c r="NL399" s="1"/>
      <c r="NM399" s="1"/>
      <c r="NN399" s="1"/>
      <c r="NO399" s="1"/>
      <c r="NP399" s="1"/>
      <c r="NQ399" s="1"/>
      <c r="NR399" s="1"/>
      <c r="NS399" s="1"/>
      <c r="NT399" s="1"/>
      <c r="NU399" s="1"/>
      <c r="NV399" s="1"/>
      <c r="NW399" s="1"/>
      <c r="NX399" s="1"/>
      <c r="NY399" s="1"/>
      <c r="NZ399" s="1"/>
      <c r="OA399" s="1"/>
      <c r="OB399" s="1"/>
      <c r="OC399" s="1"/>
      <c r="OD399" s="1"/>
      <c r="OE399" s="1"/>
      <c r="OF399" s="1"/>
      <c r="OG399" s="1"/>
      <c r="OH399" s="1"/>
      <c r="OI399" s="1"/>
      <c r="OJ399" s="1"/>
      <c r="OK399" s="1"/>
      <c r="OL399" s="1"/>
      <c r="OM399" s="1"/>
      <c r="ON399" s="1"/>
      <c r="OO399" s="1"/>
      <c r="OP399" s="1"/>
      <c r="OQ399" s="1"/>
      <c r="OR399" s="1"/>
      <c r="OS399" s="1"/>
      <c r="OT399" s="1"/>
      <c r="OU399" s="1"/>
      <c r="OV399" s="1"/>
      <c r="OW399" s="1"/>
      <c r="OX399" s="1"/>
      <c r="OY399" s="1"/>
      <c r="OZ399" s="1"/>
      <c r="PA399" s="1"/>
      <c r="PB399" s="1"/>
      <c r="PC399" s="1"/>
      <c r="PD399" s="1"/>
      <c r="PE399" s="1"/>
      <c r="PF399" s="1"/>
      <c r="PG399" s="1"/>
      <c r="PH399" s="1"/>
      <c r="PI399" s="1"/>
      <c r="PJ399" s="1"/>
      <c r="PK399" s="1"/>
      <c r="PL399" s="1"/>
      <c r="PM399" s="1"/>
      <c r="PN399" s="1"/>
      <c r="PO399" s="1"/>
      <c r="PP399" s="1"/>
      <c r="PQ399" s="1"/>
      <c r="PR399" s="1"/>
      <c r="PS399" s="1"/>
      <c r="PT399" s="1"/>
      <c r="PU399" s="1"/>
      <c r="PV399" s="1"/>
      <c r="PW399" s="1"/>
      <c r="PX399" s="1"/>
      <c r="PY399" s="1"/>
      <c r="PZ399" s="1"/>
      <c r="QA399" s="1"/>
      <c r="QB399" s="1"/>
      <c r="QC399" s="1"/>
      <c r="QD399" s="1"/>
      <c r="QE399" s="1"/>
      <c r="QF399" s="1"/>
      <c r="QG399" s="1"/>
      <c r="QH399" s="1"/>
      <c r="QI399" s="1"/>
      <c r="QJ399" s="1"/>
      <c r="QK399" s="1"/>
      <c r="QL399" s="1"/>
      <c r="QM399" s="1"/>
      <c r="QN399" s="1"/>
      <c r="QO399" s="1"/>
      <c r="QP399" s="1"/>
      <c r="QQ399" s="1"/>
      <c r="QR399" s="1"/>
      <c r="QS399" s="1"/>
      <c r="QT399" s="1"/>
      <c r="QU399" s="1"/>
      <c r="QV399" s="1"/>
      <c r="QW399" s="1"/>
      <c r="QX399" s="1"/>
      <c r="QY399" s="1"/>
      <c r="QZ399" s="1"/>
      <c r="RA399" s="1"/>
      <c r="RB399" s="1"/>
      <c r="RC399" s="1"/>
      <c r="RD399" s="1"/>
      <c r="RE399" s="1"/>
      <c r="RF399" s="1"/>
      <c r="RG399" s="1"/>
      <c r="RH399" s="1"/>
      <c r="RI399" s="1"/>
      <c r="RJ399" s="1"/>
      <c r="RK399" s="1"/>
      <c r="RL399" s="1"/>
      <c r="RM399" s="1"/>
      <c r="RN399" s="1"/>
      <c r="RO399" s="1"/>
      <c r="RP399" s="1"/>
      <c r="RQ399" s="1"/>
      <c r="RR399" s="1"/>
      <c r="RS399" s="1"/>
      <c r="RT399" s="1"/>
      <c r="RU399" s="1"/>
      <c r="RV399" s="1"/>
      <c r="RW399" s="1"/>
      <c r="RX399" s="1"/>
      <c r="RY399" s="1"/>
      <c r="RZ399" s="1"/>
      <c r="SA399" s="1"/>
      <c r="SB399" s="1"/>
      <c r="SC399" s="1"/>
      <c r="SD399" s="1"/>
      <c r="SE399" s="1"/>
      <c r="SF399" s="1"/>
      <c r="SG399" s="1"/>
      <c r="SH399" s="1"/>
      <c r="SI399" s="1"/>
      <c r="SJ399" s="1"/>
      <c r="SK399" s="1"/>
      <c r="SL399" s="1"/>
      <c r="SM399" s="1"/>
      <c r="SN399" s="1"/>
      <c r="SO399" s="1"/>
      <c r="SP399" s="1"/>
      <c r="SQ399" s="1"/>
      <c r="SR399" s="1"/>
      <c r="SS399" s="1"/>
      <c r="ST399" s="1"/>
      <c r="SU399" s="1"/>
      <c r="SV399" s="1"/>
      <c r="SW399" s="1"/>
      <c r="SX399" s="1"/>
      <c r="SY399" s="1"/>
      <c r="SZ399" s="1"/>
      <c r="TA399" s="1"/>
      <c r="TB399" s="1"/>
      <c r="TC399" s="1"/>
      <c r="TD399" s="1"/>
      <c r="TE399" s="1"/>
      <c r="TF399" s="1"/>
      <c r="TG399" s="1"/>
      <c r="TH399" s="1"/>
      <c r="TI399" s="1"/>
      <c r="TJ399" s="1"/>
      <c r="TK399" s="1"/>
      <c r="TL399" s="1"/>
      <c r="TM399" s="1"/>
      <c r="TN399" s="1"/>
      <c r="TO399" s="1"/>
      <c r="TP399" s="1"/>
      <c r="TQ399" s="1"/>
      <c r="TR399" s="1"/>
      <c r="TS399" s="1"/>
      <c r="TT399" s="1"/>
      <c r="TU399" s="1"/>
      <c r="TV399" s="1"/>
      <c r="TW399" s="1"/>
      <c r="TX399" s="1"/>
      <c r="TY399" s="1"/>
      <c r="TZ399" s="1"/>
      <c r="UA399" s="1"/>
      <c r="UB399" s="1"/>
      <c r="UC399" s="1"/>
      <c r="UD399" s="1"/>
      <c r="UE399" s="1"/>
      <c r="UF399" s="1"/>
      <c r="UG399" s="1"/>
      <c r="UH399" s="1"/>
      <c r="UI399" s="1"/>
      <c r="UJ399" s="1"/>
      <c r="UK399" s="1"/>
      <c r="UL399" s="1"/>
      <c r="UM399" s="1"/>
      <c r="UN399" s="1"/>
      <c r="UO399" s="1"/>
      <c r="UP399" s="1"/>
      <c r="UQ399" s="1"/>
      <c r="UR399" s="1"/>
      <c r="US399" s="1"/>
      <c r="UT399" s="1"/>
      <c r="UU399" s="1"/>
      <c r="UV399" s="1"/>
      <c r="UW399" s="1"/>
      <c r="UX399" s="1"/>
      <c r="UY399" s="1"/>
      <c r="UZ399" s="1"/>
      <c r="VA399" s="1"/>
      <c r="VB399" s="1"/>
      <c r="VC399" s="1"/>
      <c r="VD399" s="1"/>
      <c r="VE399" s="1"/>
      <c r="VF399" s="1"/>
      <c r="VG399" s="1"/>
      <c r="VH399" s="1"/>
      <c r="VI399" s="1"/>
      <c r="VJ399" s="1"/>
      <c r="VK399" s="1"/>
      <c r="VL399" s="1"/>
      <c r="VM399" s="1"/>
      <c r="VN399" s="1"/>
      <c r="VO399" s="1"/>
      <c r="VP399" s="1"/>
      <c r="VQ399" s="1"/>
      <c r="VR399" s="1"/>
      <c r="VS399" s="1"/>
      <c r="VT399" s="1"/>
      <c r="VU399" s="1"/>
      <c r="VV399" s="1"/>
      <c r="VW399" s="1"/>
      <c r="VX399" s="1"/>
      <c r="VY399" s="1"/>
      <c r="VZ399" s="1"/>
      <c r="WA399" s="1"/>
      <c r="WB399" s="1"/>
      <c r="WC399" s="1"/>
      <c r="WD399" s="1"/>
      <c r="WE399" s="1"/>
      <c r="WF399" s="1"/>
      <c r="WG399" s="1"/>
      <c r="WH399" s="1"/>
      <c r="WI399" s="1"/>
      <c r="WJ399" s="1"/>
      <c r="WK399" s="1"/>
      <c r="WL399" s="1"/>
      <c r="WM399" s="1"/>
      <c r="WN399" s="1"/>
      <c r="WO399" s="1"/>
      <c r="WP399" s="1"/>
      <c r="WQ399" s="1"/>
      <c r="WR399" s="1"/>
      <c r="WS399" s="1"/>
      <c r="WT399" s="1"/>
      <c r="WU399" s="1"/>
      <c r="WV399" s="1"/>
      <c r="WW399" s="1"/>
      <c r="WX399" s="1"/>
      <c r="WY399" s="1"/>
      <c r="WZ399" s="1"/>
      <c r="XA399" s="1"/>
      <c r="XB399" s="1"/>
      <c r="XC399" s="1"/>
      <c r="XD399" s="1"/>
      <c r="XE399" s="1"/>
      <c r="XF399" s="1"/>
      <c r="XG399" s="1"/>
      <c r="XH399" s="1"/>
      <c r="XI399" s="1"/>
      <c r="XJ399" s="1"/>
      <c r="XK399" s="1"/>
      <c r="XL399" s="1"/>
      <c r="XM399" s="1"/>
      <c r="XN399" s="1"/>
      <c r="XO399" s="1"/>
      <c r="XP399" s="1"/>
      <c r="XQ399" s="1"/>
      <c r="XR399" s="1"/>
      <c r="XS399" s="1"/>
      <c r="XT399" s="1"/>
      <c r="XU399" s="1"/>
      <c r="XV399" s="1"/>
      <c r="XW399" s="1"/>
      <c r="XX399" s="1"/>
      <c r="XY399" s="1"/>
      <c r="XZ399" s="1"/>
      <c r="YA399" s="1"/>
      <c r="YB399" s="1"/>
      <c r="YC399" s="1"/>
      <c r="YD399" s="1"/>
      <c r="YE399" s="1"/>
      <c r="YF399" s="1"/>
      <c r="YG399" s="1"/>
      <c r="YH399" s="1"/>
      <c r="YI399" s="1"/>
      <c r="YJ399" s="1"/>
      <c r="YK399" s="1"/>
      <c r="YL399" s="1"/>
      <c r="YM399" s="1"/>
      <c r="YN399" s="1"/>
      <c r="YO399" s="1"/>
      <c r="YP399" s="1"/>
      <c r="YQ399" s="1"/>
      <c r="YR399" s="1"/>
      <c r="YS399" s="1"/>
      <c r="YT399" s="1"/>
      <c r="YU399" s="1"/>
      <c r="YV399" s="1"/>
      <c r="YW399" s="1"/>
      <c r="YX399" s="1"/>
      <c r="YY399" s="1"/>
      <c r="YZ399" s="1"/>
      <c r="ZA399" s="1"/>
      <c r="ZB399" s="1"/>
      <c r="ZC399" s="1"/>
      <c r="ZD399" s="1"/>
      <c r="ZE399" s="1"/>
      <c r="ZF399" s="1"/>
      <c r="ZG399" s="1"/>
      <c r="ZH399" s="1"/>
      <c r="ZI399" s="1"/>
      <c r="ZJ399" s="1"/>
      <c r="ZK399" s="1"/>
      <c r="ZL399" s="1"/>
      <c r="ZM399" s="1"/>
      <c r="ZN399" s="1"/>
      <c r="ZO399" s="1"/>
      <c r="ZP399" s="1"/>
      <c r="ZQ399" s="1"/>
      <c r="ZR399" s="1"/>
      <c r="ZS399" s="1"/>
      <c r="ZT399" s="1"/>
      <c r="ZU399" s="1"/>
      <c r="ZV399" s="1"/>
      <c r="ZW399" s="1"/>
      <c r="ZX399" s="1"/>
      <c r="ZY399" s="1"/>
      <c r="ZZ399" s="1"/>
      <c r="AAA399" s="1"/>
      <c r="AAB399" s="1"/>
      <c r="AAC399" s="1"/>
      <c r="AAD399" s="1"/>
      <c r="AAE399" s="1"/>
      <c r="AAF399" s="1"/>
      <c r="AAG399" s="1"/>
      <c r="AAH399" s="1"/>
      <c r="AAI399" s="1"/>
      <c r="AAJ399" s="1"/>
      <c r="AAK399" s="1"/>
      <c r="AAL399" s="1"/>
      <c r="AAM399" s="1"/>
      <c r="AAN399" s="1"/>
      <c r="AAO399" s="1"/>
      <c r="AAP399" s="1"/>
      <c r="AAQ399" s="1"/>
      <c r="AAR399" s="1"/>
      <c r="AAS399" s="1"/>
      <c r="AAT399" s="1"/>
      <c r="AAU399" s="1"/>
      <c r="AAV399" s="1"/>
      <c r="AAW399" s="1"/>
      <c r="AAX399" s="1"/>
      <c r="AAY399" s="1"/>
      <c r="AAZ399" s="1"/>
      <c r="ABA399" s="1"/>
      <c r="ABB399" s="1"/>
      <c r="ABC399" s="1"/>
      <c r="ABD399" s="1"/>
      <c r="ABE399" s="1"/>
      <c r="ABF399" s="1"/>
      <c r="ABG399" s="1"/>
      <c r="ABH399" s="1"/>
      <c r="ABI399" s="1"/>
      <c r="ABJ399" s="1"/>
      <c r="ABK399" s="1"/>
      <c r="ABL399" s="1"/>
      <c r="ABM399" s="1"/>
      <c r="ABN399" s="1"/>
      <c r="ABO399" s="1"/>
      <c r="ABP399" s="1"/>
      <c r="ABQ399" s="1"/>
      <c r="ABR399" s="1"/>
      <c r="ABS399" s="1"/>
      <c r="ABT399" s="1"/>
      <c r="ABU399" s="1"/>
      <c r="ABV399" s="1"/>
      <c r="ABW399" s="1"/>
      <c r="ABX399" s="1"/>
      <c r="ABY399" s="1"/>
      <c r="ABZ399" s="1"/>
      <c r="ACA399" s="1"/>
      <c r="ACB399" s="1"/>
      <c r="ACC399" s="1"/>
      <c r="ACD399" s="1"/>
      <c r="ACE399" s="1"/>
      <c r="ACF399" s="1"/>
      <c r="ACG399" s="1"/>
      <c r="ACH399" s="1"/>
      <c r="ACI399" s="1"/>
      <c r="ACJ399" s="1"/>
      <c r="ACK399" s="1"/>
      <c r="ACL399" s="1"/>
      <c r="ACM399" s="1"/>
      <c r="ACN399" s="1"/>
      <c r="ACO399" s="1"/>
      <c r="ACP399" s="1"/>
      <c r="ACQ399" s="1"/>
      <c r="ACR399" s="1"/>
      <c r="ACS399" s="1"/>
      <c r="ACT399" s="1"/>
      <c r="ACU399" s="1"/>
      <c r="ACV399" s="1"/>
      <c r="ACW399" s="1"/>
      <c r="ACX399" s="1"/>
      <c r="ACY399" s="1"/>
      <c r="ACZ399" s="1"/>
      <c r="ADA399" s="1"/>
      <c r="ADB399" s="1"/>
      <c r="ADC399" s="1"/>
      <c r="ADD399" s="1"/>
      <c r="ADE399" s="1"/>
      <c r="ADF399" s="1"/>
      <c r="ADG399" s="1"/>
      <c r="ADH399" s="1"/>
      <c r="ADI399" s="1"/>
      <c r="ADJ399" s="1"/>
      <c r="ADK399" s="1"/>
      <c r="ADL399" s="1"/>
      <c r="ADM399" s="1"/>
      <c r="ADN399" s="1"/>
      <c r="ADO399" s="1"/>
      <c r="ADP399" s="1"/>
      <c r="ADQ399" s="1"/>
      <c r="ADR399" s="1"/>
      <c r="ADS399" s="1"/>
      <c r="ADT399" s="1"/>
      <c r="ADU399" s="1"/>
      <c r="ADV399" s="1"/>
      <c r="ADW399" s="1"/>
      <c r="ADX399" s="1"/>
      <c r="ADY399" s="1"/>
      <c r="ADZ399" s="1"/>
      <c r="AEA399" s="1"/>
      <c r="AEB399" s="1"/>
      <c r="AEC399" s="1"/>
      <c r="AED399" s="1"/>
      <c r="AEE399" s="1"/>
      <c r="AEF399" s="1"/>
      <c r="AEG399" s="1"/>
      <c r="AEH399" s="1"/>
      <c r="AEI399" s="1"/>
      <c r="AEJ399" s="1"/>
      <c r="AEK399" s="1"/>
      <c r="AEL399" s="1"/>
      <c r="AEM399" s="1"/>
      <c r="AEN399" s="1"/>
      <c r="AEO399" s="1"/>
      <c r="AEP399" s="1"/>
      <c r="AEQ399" s="1"/>
      <c r="AER399" s="1"/>
      <c r="AES399" s="1"/>
      <c r="AET399" s="1"/>
      <c r="AEU399" s="1"/>
      <c r="AEV399" s="1"/>
      <c r="AEW399" s="1"/>
      <c r="AEX399" s="1"/>
      <c r="AEY399" s="1"/>
      <c r="AEZ399" s="1"/>
      <c r="AFA399" s="1"/>
      <c r="AFB399" s="1"/>
      <c r="AFC399" s="1"/>
      <c r="AFD399" s="1"/>
      <c r="AFE399" s="1"/>
      <c r="AFF399" s="1"/>
      <c r="AFG399" s="1"/>
      <c r="AFH399" s="1"/>
      <c r="AFI399" s="1"/>
      <c r="AFJ399" s="1"/>
      <c r="AFK399" s="1"/>
      <c r="AFL399" s="1"/>
      <c r="AFM399" s="1"/>
      <c r="AFN399" s="1"/>
      <c r="AFO399" s="1"/>
      <c r="AFP399" s="1"/>
      <c r="AFQ399" s="1"/>
      <c r="AFR399" s="1"/>
      <c r="AFS399" s="1"/>
      <c r="AFT399" s="1"/>
      <c r="AFU399" s="1"/>
      <c r="AFV399" s="1"/>
      <c r="AFW399" s="1"/>
      <c r="AFX399" s="1"/>
      <c r="AFY399" s="1"/>
      <c r="AFZ399" s="1"/>
      <c r="AGA399" s="1"/>
      <c r="AGB399" s="1"/>
      <c r="AGC399" s="1"/>
      <c r="AGD399" s="1"/>
      <c r="AGE399" s="1"/>
      <c r="AGF399" s="1"/>
      <c r="AGG399" s="1"/>
      <c r="AGH399" s="1"/>
      <c r="AGI399" s="1"/>
      <c r="AGJ399" s="1"/>
      <c r="AGK399" s="1"/>
      <c r="AGL399" s="1"/>
      <c r="AGM399" s="1"/>
      <c r="AGN399" s="1"/>
      <c r="AGO399" s="1"/>
      <c r="AGP399" s="1"/>
      <c r="AGQ399" s="1"/>
      <c r="AGR399" s="1"/>
      <c r="AGS399" s="1"/>
      <c r="AGT399" s="1"/>
      <c r="AGU399" s="1"/>
      <c r="AGV399" s="1"/>
      <c r="AGW399" s="1"/>
      <c r="AGX399" s="1"/>
      <c r="AGY399" s="1"/>
      <c r="AGZ399" s="1"/>
      <c r="AHA399" s="1"/>
      <c r="AHB399" s="1"/>
      <c r="AHC399" s="1"/>
      <c r="AHD399" s="1"/>
      <c r="AHE399" s="1"/>
      <c r="AHF399" s="1"/>
      <c r="AHG399" s="1"/>
      <c r="AHH399" s="1"/>
      <c r="AHI399" s="1"/>
      <c r="AHJ399" s="1"/>
      <c r="AHK399" s="1"/>
      <c r="AHL399" s="1"/>
      <c r="AHM399" s="1"/>
      <c r="AHN399" s="1"/>
      <c r="AHO399" s="1"/>
      <c r="AHP399" s="1"/>
      <c r="AHQ399" s="1"/>
      <c r="AHR399" s="1"/>
      <c r="AHS399" s="1"/>
      <c r="AHT399" s="1"/>
      <c r="AHU399" s="1"/>
      <c r="AHV399" s="1"/>
      <c r="AHW399" s="1"/>
      <c r="AHX399" s="1"/>
      <c r="AHY399" s="1"/>
      <c r="AHZ399" s="1"/>
      <c r="AIA399" s="1"/>
      <c r="AIB399" s="1"/>
      <c r="AIC399" s="1"/>
      <c r="AID399" s="1"/>
      <c r="AIE399" s="1"/>
      <c r="AIF399" s="1"/>
      <c r="AIG399" s="1"/>
      <c r="AIH399" s="1"/>
      <c r="AII399" s="1"/>
      <c r="AIJ399" s="1"/>
      <c r="AIK399" s="1"/>
      <c r="AIL399" s="1"/>
      <c r="AIM399" s="1"/>
      <c r="AIN399" s="1"/>
      <c r="AIO399" s="1"/>
      <c r="AIP399" s="1"/>
      <c r="AIQ399" s="1"/>
      <c r="AIR399" s="1"/>
      <c r="AIS399" s="1"/>
      <c r="AIT399" s="1"/>
      <c r="AIU399" s="1"/>
      <c r="AIV399" s="1"/>
      <c r="AIW399" s="1"/>
      <c r="AIX399" s="1"/>
      <c r="AIY399" s="1"/>
      <c r="AIZ399" s="1"/>
      <c r="AJA399" s="1"/>
      <c r="AJB399" s="1"/>
      <c r="AJC399" s="1"/>
      <c r="AJD399" s="1"/>
      <c r="AJE399" s="1"/>
      <c r="AJF399" s="1"/>
      <c r="AJG399" s="1"/>
      <c r="AJH399" s="1"/>
      <c r="AJI399" s="1"/>
      <c r="AJJ399" s="1"/>
      <c r="AJK399" s="1"/>
      <c r="AJL399" s="1"/>
      <c r="AJM399" s="1"/>
      <c r="AJN399" s="1"/>
      <c r="AJO399" s="1"/>
      <c r="AJP399" s="1"/>
      <c r="AJQ399" s="1"/>
      <c r="AJR399" s="1"/>
      <c r="AJS399" s="1"/>
      <c r="AJT399" s="1"/>
      <c r="AJU399" s="1"/>
      <c r="AJV399" s="1"/>
      <c r="AJW399" s="1"/>
      <c r="AJX399" s="1"/>
      <c r="AJY399" s="1"/>
      <c r="AJZ399" s="1"/>
      <c r="AKA399" s="1"/>
      <c r="AKB399" s="1"/>
      <c r="AKC399" s="1"/>
      <c r="AKD399" s="1"/>
      <c r="AKE399" s="1"/>
      <c r="AKF399" s="1"/>
      <c r="AKG399" s="1"/>
      <c r="AKH399" s="1"/>
      <c r="AKI399" s="1"/>
      <c r="AKJ399" s="1"/>
      <c r="AKK399" s="1"/>
      <c r="AKL399" s="1"/>
      <c r="AKM399" s="1"/>
      <c r="AKN399" s="1"/>
      <c r="AKO399" s="1"/>
      <c r="AKP399" s="1"/>
      <c r="AKQ399" s="1"/>
      <c r="AKR399" s="1"/>
      <c r="AKS399" s="1"/>
      <c r="AKT399" s="1"/>
      <c r="AKU399" s="1"/>
      <c r="AKV399" s="1"/>
      <c r="AKW399" s="1"/>
      <c r="AKX399" s="1"/>
      <c r="AKY399" s="1"/>
      <c r="AKZ399" s="1"/>
      <c r="ALA399" s="1"/>
      <c r="ALB399" s="1"/>
      <c r="ALC399" s="1"/>
      <c r="ALD399" s="1"/>
      <c r="ALE399" s="1"/>
      <c r="ALF399" s="1"/>
      <c r="ALG399" s="1"/>
      <c r="ALH399" s="1"/>
      <c r="ALI399" s="1"/>
      <c r="ALJ399" s="1"/>
      <c r="ALK399" s="1"/>
      <c r="ALL399" s="1"/>
      <c r="ALM399" s="1"/>
      <c r="ALN399" s="1"/>
      <c r="ALO399" s="1"/>
      <c r="ALP399" s="1"/>
      <c r="ALQ399" s="1"/>
      <c r="ALR399" s="1"/>
      <c r="ALS399" s="1"/>
      <c r="ALT399" s="1"/>
      <c r="ALU399" s="1"/>
      <c r="ALV399" s="1"/>
      <c r="ALW399" s="1"/>
      <c r="ALX399" s="1"/>
      <c r="ALY399" s="1"/>
      <c r="ALZ399" s="1"/>
      <c r="AMA399" s="1"/>
      <c r="AMB399" s="1"/>
      <c r="AMC399" s="1"/>
      <c r="AMD399" s="1"/>
      <c r="AME399" s="1"/>
      <c r="AMF399" s="1"/>
      <c r="AMG399" s="1"/>
      <c r="AMH399" s="1"/>
      <c r="AMI399" s="1"/>
      <c r="AMJ399" s="1"/>
      <c r="AMK399" s="1"/>
      <c r="AML399" s="1"/>
      <c r="AMM399" s="1"/>
      <c r="AMN399" s="1"/>
      <c r="AMO399" s="1"/>
      <c r="AMP399" s="1"/>
      <c r="AMQ399" s="1"/>
      <c r="AMR399" s="1"/>
      <c r="AMS399" s="1"/>
      <c r="AMT399" s="1"/>
      <c r="AMU399" s="1"/>
      <c r="AMV399" s="1"/>
      <c r="AMW399" s="1"/>
      <c r="AMX399" s="1"/>
      <c r="AMY399" s="1"/>
      <c r="AMZ399" s="1"/>
      <c r="ANA399" s="1"/>
      <c r="ANB399" s="1"/>
      <c r="ANC399" s="1"/>
      <c r="AND399" s="1"/>
      <c r="ANE399" s="1"/>
      <c r="ANF399" s="1"/>
      <c r="ANG399" s="1"/>
      <c r="ANH399" s="1"/>
      <c r="ANI399" s="1"/>
      <c r="ANJ399" s="1"/>
      <c r="ANK399" s="1"/>
      <c r="ANL399" s="1"/>
      <c r="ANM399" s="1"/>
      <c r="ANN399" s="1"/>
      <c r="ANO399" s="1"/>
      <c r="ANP399" s="1"/>
      <c r="ANQ399" s="1"/>
      <c r="ANR399" s="1"/>
      <c r="ANS399" s="1"/>
      <c r="ANT399" s="1"/>
      <c r="ANU399" s="1"/>
      <c r="ANV399" s="1"/>
      <c r="ANW399" s="1"/>
      <c r="ANX399" s="1"/>
      <c r="ANY399" s="1"/>
      <c r="ANZ399" s="1"/>
      <c r="AOA399" s="1"/>
      <c r="AOB399" s="1"/>
      <c r="AOC399" s="1"/>
      <c r="AOD399" s="1"/>
      <c r="AOE399" s="1"/>
      <c r="AOF399" s="1"/>
      <c r="AOG399" s="1"/>
      <c r="AOH399" s="1"/>
      <c r="AOI399" s="1"/>
      <c r="AOJ399" s="1"/>
      <c r="AOK399" s="1"/>
      <c r="AOL399" s="1"/>
      <c r="AOM399" s="1"/>
      <c r="AON399" s="1"/>
      <c r="AOO399" s="1"/>
      <c r="AOP399" s="1"/>
      <c r="AOQ399" s="1"/>
      <c r="AOR399" s="1"/>
      <c r="AOS399" s="1"/>
      <c r="AOT399" s="1"/>
      <c r="AOU399" s="1"/>
      <c r="AOV399" s="1"/>
      <c r="AOW399" s="1"/>
      <c r="AOX399" s="1"/>
      <c r="AOY399" s="1"/>
      <c r="AOZ399" s="1"/>
      <c r="APA399" s="1"/>
      <c r="APB399" s="1"/>
      <c r="APC399" s="1"/>
      <c r="APD399" s="1"/>
      <c r="APE399" s="1"/>
      <c r="APF399" s="1"/>
      <c r="APG399" s="1"/>
      <c r="APH399" s="1"/>
      <c r="API399" s="1"/>
      <c r="APJ399" s="1"/>
      <c r="APK399" s="1"/>
      <c r="APL399" s="1"/>
      <c r="APM399" s="1"/>
      <c r="APN399" s="1"/>
      <c r="APO399" s="1"/>
      <c r="APP399" s="1"/>
      <c r="APQ399" s="1"/>
      <c r="APR399" s="1"/>
      <c r="APS399" s="1"/>
      <c r="APT399" s="1"/>
      <c r="APU399" s="1"/>
      <c r="APV399" s="1"/>
      <c r="APW399" s="1"/>
      <c r="APX399" s="1"/>
      <c r="APY399" s="1"/>
      <c r="APZ399" s="1"/>
      <c r="AQA399" s="1"/>
      <c r="AQB399" s="1"/>
      <c r="AQC399" s="1"/>
      <c r="AQD399" s="1"/>
      <c r="AQE399" s="1"/>
      <c r="AQF399" s="1"/>
      <c r="AQG399" s="1"/>
      <c r="AQH399" s="1"/>
      <c r="AQI399" s="1"/>
      <c r="AQJ399" s="1"/>
      <c r="AQK399" s="1"/>
      <c r="AQL399" s="1"/>
      <c r="AQM399" s="1"/>
      <c r="AQN399" s="1"/>
      <c r="AQO399" s="1"/>
      <c r="AQP399" s="1"/>
      <c r="AQQ399" s="1"/>
      <c r="AQR399" s="1"/>
      <c r="AQS399" s="1"/>
      <c r="AQT399" s="1"/>
      <c r="AQU399" s="1"/>
      <c r="AQV399" s="1"/>
      <c r="AQW399" s="1"/>
      <c r="AQX399" s="1"/>
      <c r="AQY399" s="1"/>
      <c r="AQZ399" s="1"/>
      <c r="ARA399" s="1"/>
      <c r="ARB399" s="1"/>
      <c r="ARC399" s="1"/>
      <c r="ARD399" s="1"/>
      <c r="ARE399" s="1"/>
      <c r="ARF399" s="1"/>
      <c r="ARG399" s="1"/>
      <c r="ARH399" s="1"/>
      <c r="ARI399" s="1"/>
      <c r="ARJ399" s="1"/>
      <c r="ARK399" s="1"/>
      <c r="ARL399" s="1"/>
      <c r="ARM399" s="1"/>
      <c r="ARN399" s="1"/>
      <c r="ARO399" s="1"/>
      <c r="ARP399" s="1"/>
      <c r="ARQ399" s="1"/>
      <c r="ARR399" s="1"/>
      <c r="ARS399" s="1"/>
      <c r="ART399" s="1"/>
      <c r="ARU399" s="1"/>
      <c r="ARV399" s="1"/>
      <c r="ARW399" s="1"/>
      <c r="ARX399" s="1"/>
      <c r="ARY399" s="1"/>
      <c r="ARZ399" s="1"/>
      <c r="ASA399" s="1"/>
      <c r="ASB399" s="1"/>
      <c r="ASC399" s="1"/>
      <c r="ASD399" s="1"/>
      <c r="ASE399" s="1"/>
      <c r="ASF399" s="1"/>
      <c r="ASG399" s="1"/>
      <c r="ASH399" s="1"/>
      <c r="ASI399" s="1"/>
      <c r="ASJ399" s="1"/>
      <c r="ASK399" s="1"/>
      <c r="ASL399" s="1"/>
      <c r="ASM399" s="1"/>
      <c r="ASN399" s="1"/>
      <c r="ASO399" s="1"/>
      <c r="ASP399" s="1"/>
      <c r="ASQ399" s="1"/>
      <c r="ASR399" s="1"/>
      <c r="ASS399" s="1"/>
      <c r="AST399" s="1"/>
      <c r="ASU399" s="1"/>
      <c r="ASV399" s="1"/>
      <c r="ASW399" s="1"/>
      <c r="ASX399" s="1"/>
      <c r="ASY399" s="1"/>
      <c r="ASZ399" s="1"/>
      <c r="ATA399" s="1"/>
      <c r="ATB399" s="1"/>
      <c r="ATC399" s="1"/>
      <c r="ATD399" s="1"/>
      <c r="ATE399" s="1"/>
      <c r="ATF399" s="1"/>
      <c r="ATG399" s="1"/>
      <c r="ATH399" s="1"/>
      <c r="ATI399" s="1"/>
      <c r="ATJ399" s="1"/>
      <c r="ATK399" s="1"/>
      <c r="ATL399" s="1"/>
      <c r="ATM399" s="1"/>
      <c r="ATN399" s="1"/>
      <c r="ATO399" s="1"/>
      <c r="ATP399" s="1"/>
      <c r="ATQ399" s="1"/>
      <c r="ATR399" s="1"/>
      <c r="ATS399" s="1"/>
      <c r="ATT399" s="1"/>
      <c r="ATU399" s="1"/>
      <c r="ATV399" s="1"/>
      <c r="ATW399" s="1"/>
      <c r="ATX399" s="1"/>
      <c r="ATY399" s="1"/>
      <c r="ATZ399" s="1"/>
      <c r="AUA399" s="1"/>
      <c r="AUB399" s="1"/>
      <c r="AUC399" s="1"/>
      <c r="AUD399" s="1"/>
      <c r="AUE399" s="1"/>
      <c r="AUF399" s="1"/>
      <c r="AUG399" s="1"/>
      <c r="AUH399" s="1"/>
      <c r="AUI399" s="1"/>
      <c r="AUJ399" s="1"/>
      <c r="AUK399" s="1"/>
      <c r="AUL399" s="1"/>
      <c r="AUM399" s="1"/>
      <c r="AUN399" s="1"/>
      <c r="AUO399" s="1"/>
      <c r="AUP399" s="1"/>
      <c r="AUQ399" s="1"/>
      <c r="AUR399" s="1"/>
      <c r="AUS399" s="1"/>
      <c r="AUT399" s="1"/>
      <c r="AUU399" s="1"/>
      <c r="AUV399" s="1"/>
      <c r="AUW399" s="1"/>
      <c r="AUX399" s="1"/>
      <c r="AUY399" s="1"/>
      <c r="AUZ399" s="1"/>
      <c r="AVA399" s="1"/>
      <c r="AVB399" s="1"/>
      <c r="AVC399" s="1"/>
      <c r="AVD399" s="1"/>
      <c r="AVE399" s="1"/>
      <c r="AVF399" s="1"/>
      <c r="AVG399" s="1"/>
      <c r="AVH399" s="1"/>
      <c r="AVI399" s="1"/>
      <c r="AVJ399" s="1"/>
      <c r="AVK399" s="1"/>
      <c r="AVL399" s="1"/>
      <c r="AVM399" s="1"/>
      <c r="AVN399" s="1"/>
      <c r="AVO399" s="1"/>
      <c r="AVP399" s="1"/>
      <c r="AVQ399" s="1"/>
      <c r="AVR399" s="1"/>
      <c r="AVS399" s="1"/>
      <c r="AVT399" s="1"/>
      <c r="AVU399" s="1"/>
      <c r="AVV399" s="1"/>
      <c r="AVW399" s="1"/>
      <c r="AVX399" s="1"/>
      <c r="AVY399" s="1"/>
      <c r="AVZ399" s="1"/>
      <c r="AWA399" s="1"/>
      <c r="AWB399" s="1"/>
      <c r="AWC399" s="1"/>
      <c r="AWD399" s="1"/>
      <c r="AWE399" s="1"/>
      <c r="AWF399" s="1"/>
      <c r="AWG399" s="1"/>
      <c r="AWH399" s="1"/>
      <c r="AWI399" s="1"/>
      <c r="AWJ399" s="1"/>
      <c r="AWK399" s="1"/>
      <c r="AWL399" s="1"/>
      <c r="AWM399" s="1"/>
      <c r="AWN399" s="1"/>
      <c r="AWO399" s="1"/>
      <c r="AWP399" s="1"/>
      <c r="AWQ399" s="1"/>
      <c r="AWR399" s="1"/>
      <c r="AWS399" s="1"/>
      <c r="AWT399" s="1"/>
      <c r="AWU399" s="1"/>
      <c r="AWV399" s="1"/>
      <c r="AWW399" s="1"/>
      <c r="AWX399" s="1"/>
      <c r="AWY399" s="1"/>
      <c r="AWZ399" s="1"/>
      <c r="AXA399" s="1"/>
      <c r="AXB399" s="1"/>
      <c r="AXC399" s="1"/>
      <c r="AXD399" s="1"/>
      <c r="AXE399" s="1"/>
      <c r="AXF399" s="1"/>
      <c r="AXG399" s="1"/>
      <c r="AXH399" s="1"/>
      <c r="AXI399" s="1"/>
      <c r="AXJ399" s="1"/>
      <c r="AXK399" s="1"/>
      <c r="AXL399" s="1"/>
      <c r="AXM399" s="1"/>
      <c r="AXN399" s="1"/>
      <c r="AXO399" s="1"/>
      <c r="AXP399" s="1"/>
      <c r="AXQ399" s="1"/>
      <c r="AXR399" s="1"/>
      <c r="AXS399" s="1"/>
      <c r="AXT399" s="1"/>
      <c r="AXU399" s="1"/>
      <c r="AXV399" s="1"/>
      <c r="AXW399" s="1"/>
      <c r="AXX399" s="1"/>
      <c r="AXY399" s="1"/>
      <c r="AXZ399" s="1"/>
      <c r="AYA399" s="1"/>
      <c r="AYB399" s="1"/>
      <c r="AYC399" s="1"/>
      <c r="AYD399" s="1"/>
      <c r="AYE399" s="1"/>
      <c r="AYF399" s="1"/>
      <c r="AYG399" s="1"/>
      <c r="AYH399" s="1"/>
      <c r="AYI399" s="1"/>
      <c r="AYJ399" s="1"/>
      <c r="AYK399" s="1"/>
      <c r="AYL399" s="1"/>
      <c r="AYM399" s="1"/>
      <c r="AYN399" s="1"/>
      <c r="AYO399" s="1"/>
      <c r="AYP399" s="1"/>
      <c r="AYQ399" s="1"/>
      <c r="AYR399" s="1"/>
      <c r="AYS399" s="1"/>
      <c r="AYT399" s="1"/>
      <c r="AYU399" s="1"/>
      <c r="AYV399" s="1"/>
      <c r="AYW399" s="1"/>
      <c r="AYX399" s="1"/>
      <c r="AYY399" s="1"/>
      <c r="AYZ399" s="1"/>
      <c r="AZA399" s="1"/>
      <c r="AZB399" s="1"/>
      <c r="AZC399" s="1"/>
      <c r="AZD399" s="1"/>
      <c r="AZE399" s="1"/>
      <c r="AZF399" s="1"/>
      <c r="AZG399" s="1"/>
      <c r="AZH399" s="1"/>
      <c r="AZI399" s="1"/>
      <c r="AZJ399" s="1"/>
      <c r="AZK399" s="1"/>
      <c r="AZL399" s="1"/>
      <c r="AZM399" s="1"/>
      <c r="AZN399" s="1"/>
      <c r="AZO399" s="1"/>
      <c r="AZP399" s="1"/>
      <c r="AZQ399" s="1"/>
      <c r="AZR399" s="1"/>
      <c r="AZS399" s="1"/>
      <c r="AZT399" s="1"/>
      <c r="AZU399" s="1"/>
      <c r="AZV399" s="1"/>
      <c r="AZW399" s="1"/>
      <c r="AZX399" s="1"/>
      <c r="AZY399" s="1"/>
      <c r="AZZ399" s="1"/>
      <c r="BAA399" s="1"/>
      <c r="BAB399" s="1"/>
      <c r="BAC399" s="1"/>
      <c r="BAD399" s="1"/>
      <c r="BAE399" s="1"/>
      <c r="BAF399" s="1"/>
      <c r="BAG399" s="1"/>
      <c r="BAH399" s="1"/>
      <c r="BAI399" s="1"/>
      <c r="BAJ399" s="1"/>
      <c r="BAK399" s="1"/>
      <c r="BAL399" s="1"/>
      <c r="BAM399" s="1"/>
      <c r="BAN399" s="1"/>
      <c r="BAO399" s="1"/>
      <c r="BAP399" s="1"/>
      <c r="BAQ399" s="1"/>
      <c r="BAR399" s="1"/>
      <c r="BAS399" s="1"/>
      <c r="BAT399" s="1"/>
      <c r="BAU399" s="1"/>
      <c r="BAV399" s="1"/>
      <c r="BAW399" s="1"/>
      <c r="BAX399" s="1"/>
      <c r="BAY399" s="1"/>
      <c r="BAZ399" s="1"/>
      <c r="BBA399" s="1"/>
      <c r="BBB399" s="1"/>
      <c r="BBC399" s="1"/>
      <c r="BBD399" s="1"/>
      <c r="BBE399" s="1"/>
      <c r="BBF399" s="1"/>
      <c r="BBG399" s="1"/>
      <c r="BBH399" s="1"/>
      <c r="BBI399" s="1"/>
      <c r="BBJ399" s="1"/>
      <c r="BBK399" s="1"/>
      <c r="BBL399" s="1"/>
      <c r="BBM399" s="1"/>
      <c r="BBN399" s="1"/>
      <c r="BBO399" s="1"/>
      <c r="BBP399" s="1"/>
      <c r="BBQ399" s="1"/>
      <c r="BBR399" s="1"/>
      <c r="BBS399" s="1"/>
      <c r="BBT399" s="1"/>
      <c r="BBU399" s="1"/>
      <c r="BBV399" s="1"/>
      <c r="BBW399" s="1"/>
      <c r="BBX399" s="1"/>
      <c r="BBY399" s="1"/>
      <c r="BBZ399" s="1"/>
      <c r="BCA399" s="1"/>
      <c r="BCB399" s="1"/>
      <c r="BCC399" s="1"/>
      <c r="BCD399" s="1"/>
      <c r="BCE399" s="1"/>
      <c r="BCF399" s="1"/>
      <c r="BCG399" s="1"/>
      <c r="BCH399" s="1"/>
      <c r="BCI399" s="1"/>
      <c r="BCJ399" s="1"/>
      <c r="BCK399" s="1"/>
      <c r="BCL399" s="1"/>
      <c r="BCM399" s="1"/>
      <c r="BCN399" s="1"/>
      <c r="BCO399" s="1"/>
      <c r="BCP399" s="1"/>
      <c r="BCQ399" s="1"/>
      <c r="BCR399" s="1"/>
      <c r="BCS399" s="1"/>
      <c r="BCT399" s="1"/>
      <c r="BCU399" s="1"/>
      <c r="BCV399" s="1"/>
      <c r="BCW399" s="1"/>
      <c r="BCX399" s="1"/>
      <c r="BCY399" s="1"/>
      <c r="BCZ399" s="1"/>
      <c r="BDA399" s="1"/>
      <c r="BDB399" s="1"/>
      <c r="BDC399" s="1"/>
      <c r="BDD399" s="1"/>
      <c r="BDE399" s="1"/>
      <c r="BDF399" s="1"/>
      <c r="BDG399" s="1"/>
      <c r="BDH399" s="1"/>
      <c r="BDI399" s="1"/>
      <c r="BDJ399" s="1"/>
      <c r="BDK399" s="1"/>
      <c r="BDL399" s="1"/>
      <c r="BDM399" s="1"/>
      <c r="BDN399" s="1"/>
      <c r="BDO399" s="1"/>
      <c r="BDP399" s="1"/>
      <c r="BDQ399" s="1"/>
      <c r="BDR399" s="1"/>
      <c r="BDS399" s="1"/>
      <c r="BDT399" s="1"/>
      <c r="BDU399" s="1"/>
      <c r="BDV399" s="1"/>
      <c r="BDW399" s="1"/>
      <c r="BDX399" s="1"/>
      <c r="BDY399" s="1"/>
      <c r="BDZ399" s="1"/>
      <c r="BEA399" s="1"/>
      <c r="BEB399" s="1"/>
      <c r="BEC399" s="1"/>
      <c r="BED399" s="1"/>
      <c r="BEE399" s="1"/>
      <c r="BEF399" s="1"/>
      <c r="BEG399" s="1"/>
      <c r="BEH399" s="1"/>
      <c r="BEI399" s="1"/>
      <c r="BEJ399" s="1"/>
      <c r="BEK399" s="1"/>
      <c r="BEL399" s="1"/>
      <c r="BEM399" s="1"/>
      <c r="BEN399" s="1"/>
      <c r="BEO399" s="1"/>
      <c r="BEP399" s="1"/>
      <c r="BEQ399" s="1"/>
      <c r="BER399" s="1"/>
      <c r="BES399" s="1"/>
      <c r="BET399" s="1"/>
      <c r="BEU399" s="1"/>
      <c r="BEV399" s="1"/>
      <c r="BEW399" s="1"/>
      <c r="BEX399" s="1"/>
      <c r="BEY399" s="1"/>
      <c r="BEZ399" s="1"/>
      <c r="BFA399" s="1"/>
      <c r="BFB399" s="1"/>
      <c r="BFC399" s="1"/>
      <c r="BFD399" s="1"/>
      <c r="BFE399" s="1"/>
      <c r="BFF399" s="1"/>
      <c r="BFG399" s="1"/>
      <c r="BFH399" s="1"/>
      <c r="BFI399" s="1"/>
      <c r="BFJ399" s="1"/>
      <c r="BFK399" s="1"/>
      <c r="BFL399" s="1"/>
      <c r="BFM399" s="1"/>
      <c r="BFN399" s="1"/>
      <c r="BFO399" s="1"/>
      <c r="BFP399" s="1"/>
      <c r="BFQ399" s="1"/>
      <c r="BFR399" s="1"/>
      <c r="BFS399" s="1"/>
      <c r="BFT399" s="1"/>
      <c r="BFU399" s="1"/>
      <c r="BFV399" s="1"/>
      <c r="BFW399" s="1"/>
      <c r="BFX399" s="1"/>
      <c r="BFY399" s="1"/>
      <c r="BFZ399" s="1"/>
      <c r="BGA399" s="1"/>
      <c r="BGB399" s="1"/>
      <c r="BGC399" s="1"/>
      <c r="BGD399" s="1"/>
      <c r="BGE399" s="1"/>
      <c r="BGF399" s="1"/>
      <c r="BGG399" s="1"/>
      <c r="BGH399" s="1"/>
      <c r="BGI399" s="1"/>
      <c r="BGJ399" s="1"/>
      <c r="BGK399" s="1"/>
      <c r="BGL399" s="1"/>
      <c r="BGM399" s="1"/>
      <c r="BGN399" s="1"/>
      <c r="BGO399" s="1"/>
      <c r="BGP399" s="1"/>
      <c r="BGQ399" s="1"/>
      <c r="BGR399" s="1"/>
      <c r="BGS399" s="1"/>
      <c r="BGT399" s="1"/>
      <c r="BGU399" s="1"/>
      <c r="BGV399" s="1"/>
      <c r="BGW399" s="1"/>
      <c r="BGX399" s="1"/>
      <c r="BGY399" s="1"/>
      <c r="BGZ399" s="1"/>
      <c r="BHA399" s="1"/>
      <c r="BHB399" s="1"/>
      <c r="BHC399" s="1"/>
      <c r="BHD399" s="1"/>
      <c r="BHE399" s="1"/>
      <c r="BHF399" s="1"/>
      <c r="BHG399" s="1"/>
      <c r="BHH399" s="1"/>
      <c r="BHI399" s="1"/>
      <c r="BHJ399" s="1"/>
      <c r="BHK399" s="1"/>
      <c r="BHL399" s="1"/>
      <c r="BHM399" s="1"/>
      <c r="BHN399" s="1"/>
      <c r="BHO399" s="1"/>
      <c r="BHP399" s="1"/>
      <c r="BHQ399" s="1"/>
      <c r="BHR399" s="1"/>
      <c r="BHS399" s="1"/>
      <c r="BHT399" s="1"/>
      <c r="BHU399" s="1"/>
      <c r="BHV399" s="1"/>
      <c r="BHW399" s="1"/>
      <c r="BHX399" s="1"/>
      <c r="BHY399" s="1"/>
      <c r="BHZ399" s="1"/>
      <c r="BIA399" s="1"/>
      <c r="BIB399" s="1"/>
      <c r="BIC399" s="1"/>
      <c r="BID399" s="1"/>
      <c r="BIE399" s="1"/>
      <c r="BIF399" s="1"/>
      <c r="BIG399" s="1"/>
      <c r="BIH399" s="1"/>
      <c r="BII399" s="1"/>
      <c r="BIJ399" s="1"/>
      <c r="BIK399" s="1"/>
      <c r="BIL399" s="1"/>
      <c r="BIM399" s="1"/>
      <c r="BIN399" s="1"/>
      <c r="BIO399" s="1"/>
      <c r="BIP399" s="1"/>
      <c r="BIQ399" s="1"/>
      <c r="BIR399" s="1"/>
      <c r="BIS399" s="1"/>
      <c r="BIT399" s="1"/>
      <c r="BIU399" s="1"/>
      <c r="BIV399" s="1"/>
      <c r="BIW399" s="1"/>
      <c r="BIX399" s="1"/>
      <c r="BIY399" s="1"/>
      <c r="BIZ399" s="1"/>
      <c r="BJA399" s="1"/>
      <c r="BJB399" s="1"/>
      <c r="BJC399" s="1"/>
      <c r="BJD399" s="1"/>
      <c r="BJE399" s="1"/>
      <c r="BJF399" s="1"/>
      <c r="BJG399" s="1"/>
      <c r="BJH399" s="1"/>
      <c r="BJI399" s="1"/>
      <c r="BJJ399" s="1"/>
      <c r="BJK399" s="1"/>
      <c r="BJL399" s="1"/>
      <c r="BJM399" s="1"/>
      <c r="BJN399" s="1"/>
      <c r="BJO399" s="1"/>
      <c r="BJP399" s="1"/>
      <c r="BJQ399" s="1"/>
      <c r="BJR399" s="1"/>
      <c r="BJS399" s="1"/>
      <c r="BJT399" s="1"/>
      <c r="BJU399" s="1"/>
      <c r="BJV399" s="1"/>
      <c r="BJW399" s="1"/>
      <c r="BJX399" s="1"/>
      <c r="BJY399" s="1"/>
      <c r="BJZ399" s="1"/>
      <c r="BKA399" s="1"/>
      <c r="BKB399" s="1"/>
      <c r="BKC399" s="1"/>
      <c r="BKD399" s="1"/>
      <c r="BKE399" s="1"/>
      <c r="BKF399" s="1"/>
      <c r="BKG399" s="1"/>
      <c r="BKH399" s="1"/>
      <c r="BKI399" s="1"/>
      <c r="BKJ399" s="1"/>
      <c r="BKK399" s="1"/>
      <c r="BKL399" s="1"/>
      <c r="BKM399" s="1"/>
      <c r="BKN399" s="1"/>
      <c r="BKO399" s="1"/>
      <c r="BKP399" s="1"/>
      <c r="BKQ399" s="1"/>
      <c r="BKR399" s="1"/>
      <c r="BKS399" s="1"/>
      <c r="BKT399" s="1"/>
      <c r="BKU399" s="1"/>
      <c r="BKV399" s="1"/>
      <c r="BKW399" s="1"/>
      <c r="BKX399" s="1"/>
      <c r="BKY399" s="1"/>
      <c r="BKZ399" s="1"/>
      <c r="BLA399" s="1"/>
      <c r="BLB399" s="1"/>
      <c r="BLC399" s="1"/>
      <c r="BLD399" s="1"/>
      <c r="BLE399" s="1"/>
      <c r="BLF399" s="1"/>
      <c r="BLG399" s="1"/>
      <c r="BLH399" s="1"/>
      <c r="BLI399" s="1"/>
      <c r="BLJ399" s="1"/>
      <c r="BLK399" s="1"/>
      <c r="BLL399" s="1"/>
      <c r="BLM399" s="1"/>
      <c r="BLN399" s="1"/>
      <c r="BLO399" s="1"/>
      <c r="BLP399" s="1"/>
      <c r="BLQ399" s="1"/>
      <c r="BLR399" s="1"/>
      <c r="BLS399" s="1"/>
      <c r="BLT399" s="1"/>
      <c r="BLU399" s="1"/>
      <c r="BLV399" s="1"/>
      <c r="BLW399" s="1"/>
      <c r="BLX399" s="1"/>
      <c r="BLY399" s="1"/>
      <c r="BLZ399" s="1"/>
      <c r="BMA399" s="1"/>
      <c r="BMB399" s="1"/>
      <c r="BMC399" s="1"/>
      <c r="BMD399" s="1"/>
      <c r="BME399" s="1"/>
      <c r="BMF399" s="1"/>
      <c r="BMG399" s="1"/>
      <c r="BMH399" s="1"/>
      <c r="BMI399" s="1"/>
      <c r="BMJ399" s="1"/>
      <c r="BMK399" s="1"/>
      <c r="BML399" s="1"/>
      <c r="BMM399" s="1"/>
      <c r="BMN399" s="1"/>
      <c r="BMO399" s="1"/>
      <c r="BMP399" s="1"/>
      <c r="BMQ399" s="1"/>
      <c r="BMR399" s="1"/>
      <c r="BMS399" s="1"/>
      <c r="BMT399" s="1"/>
      <c r="BMU399" s="1"/>
      <c r="BMV399" s="1"/>
      <c r="BMW399" s="1"/>
      <c r="BMX399" s="1"/>
      <c r="BMY399" s="1"/>
      <c r="BMZ399" s="1"/>
      <c r="BNA399" s="1"/>
      <c r="BNB399" s="1"/>
      <c r="BNC399" s="1"/>
      <c r="BND399" s="1"/>
      <c r="BNE399" s="1"/>
      <c r="BNF399" s="1"/>
      <c r="BNG399" s="1"/>
      <c r="BNH399" s="1"/>
      <c r="BNI399" s="1"/>
      <c r="BNJ399" s="1"/>
      <c r="BNK399" s="1"/>
      <c r="BNL399" s="1"/>
      <c r="BNM399" s="1"/>
      <c r="BNN399" s="1"/>
      <c r="BNO399" s="1"/>
      <c r="BNP399" s="1"/>
      <c r="BNQ399" s="1"/>
      <c r="BNR399" s="1"/>
      <c r="BNS399" s="1"/>
      <c r="BNT399" s="1"/>
      <c r="BNU399" s="1"/>
      <c r="BNV399" s="1"/>
      <c r="BNW399" s="1"/>
      <c r="BNX399" s="1"/>
      <c r="BNY399" s="1"/>
      <c r="BNZ399" s="1"/>
      <c r="BOA399" s="1"/>
      <c r="BOB399" s="1"/>
      <c r="BOC399" s="1"/>
      <c r="BOD399" s="1"/>
      <c r="BOE399" s="1"/>
      <c r="BOF399" s="1"/>
      <c r="BOG399" s="1"/>
      <c r="BOH399" s="1"/>
      <c r="BOI399" s="1"/>
      <c r="BOJ399" s="1"/>
      <c r="BOK399" s="1"/>
      <c r="BOL399" s="1"/>
      <c r="BOM399" s="1"/>
      <c r="BON399" s="1"/>
      <c r="BOO399" s="1"/>
      <c r="BOP399" s="1"/>
      <c r="BOQ399" s="1"/>
      <c r="BOR399" s="1"/>
      <c r="BOS399" s="1"/>
      <c r="BOT399" s="1"/>
      <c r="BOU399" s="1"/>
      <c r="BOV399" s="1"/>
      <c r="BOW399" s="1"/>
      <c r="BOX399" s="1"/>
      <c r="BOY399" s="1"/>
      <c r="BOZ399" s="1"/>
      <c r="BPA399" s="1"/>
      <c r="BPB399" s="1"/>
      <c r="BPC399" s="1"/>
      <c r="BPD399" s="1"/>
      <c r="BPE399" s="1"/>
      <c r="BPF399" s="1"/>
      <c r="BPG399" s="1"/>
      <c r="BPH399" s="1"/>
      <c r="BPI399" s="1"/>
      <c r="BPJ399" s="1"/>
      <c r="BPK399" s="1"/>
      <c r="BPL399" s="1"/>
      <c r="BPM399" s="1"/>
      <c r="BPN399" s="1"/>
      <c r="BPO399" s="1"/>
      <c r="BPP399" s="1"/>
      <c r="BPQ399" s="1"/>
      <c r="BPR399" s="1"/>
      <c r="BPS399" s="1"/>
      <c r="BPT399" s="1"/>
      <c r="BPU399" s="1"/>
      <c r="BPV399" s="1"/>
      <c r="BPW399" s="1"/>
      <c r="BPX399" s="1"/>
      <c r="BPY399" s="1"/>
      <c r="BPZ399" s="1"/>
      <c r="BQA399" s="1"/>
      <c r="BQB399" s="1"/>
      <c r="BQC399" s="1"/>
      <c r="BQD399" s="1"/>
      <c r="BQE399" s="1"/>
      <c r="BQF399" s="1"/>
      <c r="BQG399" s="1"/>
      <c r="BQH399" s="1"/>
      <c r="BQI399" s="1"/>
      <c r="BQJ399" s="1"/>
      <c r="BQK399" s="1"/>
      <c r="BQL399" s="1"/>
      <c r="BQM399" s="1"/>
      <c r="BQN399" s="1"/>
      <c r="BQO399" s="1"/>
      <c r="BQP399" s="1"/>
      <c r="BQQ399" s="1"/>
      <c r="BQR399" s="1"/>
      <c r="BQS399" s="1"/>
      <c r="BQT399" s="1"/>
      <c r="BQU399" s="1"/>
      <c r="BQV399" s="1"/>
      <c r="BQW399" s="1"/>
      <c r="BQX399" s="1"/>
      <c r="BQY399" s="1"/>
      <c r="BQZ399" s="1"/>
      <c r="BRA399" s="1"/>
      <c r="BRB399" s="1"/>
      <c r="BRC399" s="1"/>
      <c r="BRD399" s="1"/>
      <c r="BRE399" s="1"/>
      <c r="BRF399" s="1"/>
      <c r="BRG399" s="1"/>
      <c r="BRH399" s="1"/>
      <c r="BRI399" s="1"/>
      <c r="BRJ399" s="1"/>
      <c r="BRK399" s="1"/>
      <c r="BRL399" s="1"/>
      <c r="BRM399" s="1"/>
      <c r="BRN399" s="1"/>
      <c r="BRO399" s="1"/>
      <c r="BRP399" s="1"/>
      <c r="BRQ399" s="1"/>
      <c r="BRR399" s="1"/>
      <c r="BRS399" s="1"/>
      <c r="BRT399" s="1"/>
      <c r="BRU399" s="1"/>
      <c r="BRV399" s="1"/>
      <c r="BRW399" s="1"/>
      <c r="BRX399" s="1"/>
      <c r="BRY399" s="1"/>
      <c r="BRZ399" s="1"/>
      <c r="BSA399" s="1"/>
      <c r="BSB399" s="1"/>
      <c r="BSC399" s="1"/>
      <c r="BSD399" s="1"/>
      <c r="BSE399" s="1"/>
      <c r="BSF399" s="1"/>
      <c r="BSG399" s="1"/>
      <c r="BSH399" s="1"/>
      <c r="BSI399" s="1"/>
      <c r="BSJ399" s="1"/>
      <c r="BSK399" s="1"/>
      <c r="BSL399" s="1"/>
      <c r="BSM399" s="1"/>
      <c r="BSN399" s="1"/>
      <c r="BSO399" s="1"/>
      <c r="BSP399" s="1"/>
      <c r="BSQ399" s="1"/>
      <c r="BSR399" s="1"/>
      <c r="BSS399" s="1"/>
      <c r="BST399" s="1"/>
      <c r="BSU399" s="1"/>
      <c r="BSV399" s="1"/>
      <c r="BSW399" s="1"/>
      <c r="BSX399" s="1"/>
      <c r="BSY399" s="1"/>
      <c r="BSZ399" s="1"/>
      <c r="BTA399" s="1"/>
      <c r="BTB399" s="1"/>
      <c r="BTC399" s="1"/>
      <c r="BTD399" s="1"/>
      <c r="BTE399" s="1"/>
      <c r="BTF399" s="1"/>
      <c r="BTG399" s="1"/>
      <c r="BTH399" s="1"/>
      <c r="BTI399" s="1"/>
      <c r="BTJ399" s="1"/>
      <c r="BTK399" s="1"/>
      <c r="BTL399" s="1"/>
      <c r="BTM399" s="1"/>
      <c r="BTN399" s="1"/>
      <c r="BTO399" s="1"/>
      <c r="BTP399" s="1"/>
      <c r="BTQ399" s="1"/>
      <c r="BTR399" s="1"/>
      <c r="BTS399" s="1"/>
      <c r="BTT399" s="1"/>
      <c r="BTU399" s="1"/>
      <c r="BTV399" s="1"/>
      <c r="BTW399" s="1"/>
      <c r="BTX399" s="1"/>
      <c r="BTY399" s="1"/>
      <c r="BTZ399" s="1"/>
      <c r="BUA399" s="1"/>
      <c r="BUB399" s="1"/>
      <c r="BUC399" s="1"/>
      <c r="BUD399" s="1"/>
      <c r="BUE399" s="1"/>
      <c r="BUF399" s="1"/>
      <c r="BUG399" s="1"/>
      <c r="BUH399" s="1"/>
      <c r="BUI399" s="1"/>
      <c r="BUJ399" s="1"/>
      <c r="BUK399" s="1"/>
      <c r="BUL399" s="1"/>
      <c r="BUM399" s="1"/>
      <c r="BUN399" s="1"/>
      <c r="BUO399" s="1"/>
      <c r="BUP399" s="1"/>
      <c r="BUQ399" s="1"/>
      <c r="BUR399" s="1"/>
      <c r="BUS399" s="1"/>
      <c r="BUT399" s="1"/>
      <c r="BUU399" s="1"/>
      <c r="BUV399" s="1"/>
      <c r="BUW399" s="1"/>
      <c r="BUX399" s="1"/>
      <c r="BUY399" s="1"/>
      <c r="BUZ399" s="1"/>
      <c r="BVA399" s="1"/>
      <c r="BVB399" s="1"/>
      <c r="BVC399" s="1"/>
      <c r="BVD399" s="1"/>
      <c r="BVE399" s="1"/>
      <c r="BVF399" s="1"/>
      <c r="BVG399" s="1"/>
      <c r="BVH399" s="1"/>
      <c r="BVI399" s="1"/>
      <c r="BVJ399" s="1"/>
      <c r="BVK399" s="1"/>
      <c r="BVL399" s="1"/>
      <c r="BVM399" s="1"/>
      <c r="BVN399" s="1"/>
      <c r="BVO399" s="1"/>
      <c r="BVP399" s="1"/>
      <c r="BVQ399" s="1"/>
      <c r="BVR399" s="1"/>
      <c r="BVS399" s="1"/>
      <c r="BVT399" s="1"/>
      <c r="BVU399" s="1"/>
      <c r="BVV399" s="1"/>
      <c r="BVW399" s="1"/>
      <c r="BVX399" s="1"/>
      <c r="BVY399" s="1"/>
      <c r="BVZ399" s="1"/>
      <c r="BWA399" s="1"/>
      <c r="BWB399" s="1"/>
      <c r="BWC399" s="1"/>
      <c r="BWD399" s="1"/>
      <c r="BWE399" s="1"/>
      <c r="BWF399" s="1"/>
      <c r="BWG399" s="1"/>
      <c r="BWH399" s="1"/>
      <c r="BWI399" s="1"/>
      <c r="BWJ399" s="1"/>
      <c r="BWK399" s="1"/>
      <c r="BWL399" s="1"/>
      <c r="BWM399" s="1"/>
      <c r="BWN399" s="1"/>
      <c r="BWO399" s="1"/>
      <c r="BWP399" s="1"/>
      <c r="BWQ399" s="1"/>
      <c r="BWR399" s="1"/>
      <c r="BWS399" s="1"/>
      <c r="BWT399" s="1"/>
      <c r="BWU399" s="1"/>
      <c r="BWV399" s="1"/>
      <c r="BWW399" s="1"/>
      <c r="BWX399" s="1"/>
      <c r="BWY399" s="1"/>
      <c r="BWZ399" s="1"/>
      <c r="BXA399" s="1"/>
      <c r="BXB399" s="1"/>
      <c r="BXC399" s="1"/>
      <c r="BXD399" s="1"/>
      <c r="BXE399" s="1"/>
      <c r="BXF399" s="1"/>
      <c r="BXG399" s="1"/>
      <c r="BXH399" s="1"/>
      <c r="BXI399" s="1"/>
      <c r="BXJ399" s="1"/>
      <c r="BXK399" s="1"/>
      <c r="BXL399" s="1"/>
      <c r="BXM399" s="1"/>
      <c r="BXN399" s="1"/>
      <c r="BXO399" s="1"/>
      <c r="BXP399" s="1"/>
      <c r="BXQ399" s="1"/>
      <c r="BXR399" s="1"/>
      <c r="BXS399" s="1"/>
      <c r="BXT399" s="1"/>
      <c r="BXU399" s="1"/>
      <c r="BXV399" s="1"/>
      <c r="BXW399" s="1"/>
      <c r="BXX399" s="1"/>
      <c r="BXY399" s="1"/>
      <c r="BXZ399" s="1"/>
      <c r="BYA399" s="1"/>
      <c r="BYB399" s="1"/>
      <c r="BYC399" s="1"/>
      <c r="BYD399" s="1"/>
      <c r="BYE399" s="1"/>
      <c r="BYF399" s="1"/>
      <c r="BYG399" s="1"/>
      <c r="BYH399" s="1"/>
      <c r="BYI399" s="1"/>
      <c r="BYJ399" s="1"/>
      <c r="BYK399" s="1"/>
      <c r="BYL399" s="1"/>
      <c r="BYM399" s="1"/>
      <c r="BYN399" s="1"/>
      <c r="BYO399" s="1"/>
      <c r="BYP399" s="1"/>
      <c r="BYQ399" s="1"/>
      <c r="BYR399" s="1"/>
      <c r="BYS399" s="1"/>
      <c r="BYT399" s="1"/>
      <c r="BYU399" s="1"/>
      <c r="BYV399" s="1"/>
      <c r="BYW399" s="1"/>
      <c r="BYX399" s="1"/>
      <c r="BYY399" s="1"/>
      <c r="BYZ399" s="1"/>
      <c r="BZA399" s="1"/>
      <c r="BZB399" s="1"/>
      <c r="BZC399" s="1"/>
      <c r="BZD399" s="1"/>
      <c r="BZE399" s="1"/>
      <c r="BZF399" s="1"/>
      <c r="BZG399" s="1"/>
      <c r="BZH399" s="1"/>
      <c r="BZI399" s="1"/>
      <c r="BZJ399" s="1"/>
      <c r="BZK399" s="1"/>
      <c r="BZL399" s="1"/>
      <c r="BZM399" s="1"/>
      <c r="BZN399" s="1"/>
      <c r="BZO399" s="1"/>
      <c r="BZP399" s="1"/>
      <c r="BZQ399" s="1"/>
      <c r="BZR399" s="1"/>
      <c r="BZS399" s="1"/>
      <c r="BZT399" s="1"/>
      <c r="BZU399" s="1"/>
      <c r="BZV399" s="1"/>
      <c r="BZW399" s="1"/>
      <c r="BZX399" s="1"/>
      <c r="BZY399" s="1"/>
      <c r="BZZ399" s="1"/>
      <c r="CAA399" s="1"/>
      <c r="CAB399" s="1"/>
      <c r="CAC399" s="1"/>
      <c r="CAD399" s="1"/>
      <c r="CAE399" s="1"/>
      <c r="CAF399" s="1"/>
      <c r="CAG399" s="1"/>
      <c r="CAH399" s="1"/>
      <c r="CAI399" s="1"/>
      <c r="CAJ399" s="1"/>
      <c r="CAK399" s="1"/>
      <c r="CAL399" s="1"/>
      <c r="CAM399" s="1"/>
      <c r="CAN399" s="1"/>
      <c r="CAO399" s="1"/>
      <c r="CAP399" s="1"/>
      <c r="CAQ399" s="1"/>
      <c r="CAR399" s="1"/>
      <c r="CAS399" s="1"/>
      <c r="CAT399" s="1"/>
      <c r="CAU399" s="1"/>
      <c r="CAV399" s="1"/>
      <c r="CAW399" s="1"/>
      <c r="CAX399" s="1"/>
      <c r="CAY399" s="1"/>
      <c r="CAZ399" s="1"/>
      <c r="CBA399" s="1"/>
      <c r="CBB399" s="1"/>
      <c r="CBC399" s="1"/>
      <c r="CBD399" s="1"/>
      <c r="CBE399" s="1"/>
      <c r="CBF399" s="1"/>
      <c r="CBG399" s="1"/>
      <c r="CBH399" s="1"/>
      <c r="CBI399" s="1"/>
      <c r="CBJ399" s="1"/>
      <c r="CBK399" s="1"/>
      <c r="CBL399" s="1"/>
      <c r="CBM399" s="1"/>
      <c r="CBN399" s="1"/>
      <c r="CBO399" s="1"/>
      <c r="CBP399" s="1"/>
      <c r="CBQ399" s="1"/>
      <c r="CBR399" s="1"/>
      <c r="CBS399" s="1"/>
      <c r="CBT399" s="1"/>
      <c r="CBU399" s="1"/>
      <c r="CBV399" s="1"/>
      <c r="CBW399" s="1"/>
      <c r="CBX399" s="1"/>
      <c r="CBY399" s="1"/>
      <c r="CBZ399" s="1"/>
      <c r="CCA399" s="1"/>
      <c r="CCB399" s="1"/>
      <c r="CCC399" s="1"/>
      <c r="CCD399" s="1"/>
      <c r="CCE399" s="1"/>
      <c r="CCF399" s="1"/>
      <c r="CCG399" s="1"/>
      <c r="CCH399" s="1"/>
      <c r="CCI399" s="1"/>
      <c r="CCJ399" s="1"/>
      <c r="CCK399" s="1"/>
      <c r="CCL399" s="1"/>
      <c r="CCM399" s="1"/>
      <c r="CCN399" s="1"/>
      <c r="CCO399" s="1"/>
      <c r="CCP399" s="1"/>
      <c r="CCQ399" s="1"/>
      <c r="CCR399" s="1"/>
      <c r="CCS399" s="1"/>
      <c r="CCT399" s="1"/>
      <c r="CCU399" s="1"/>
      <c r="CCV399" s="1"/>
      <c r="CCW399" s="1"/>
      <c r="CCX399" s="1"/>
      <c r="CCY399" s="1"/>
      <c r="CCZ399" s="1"/>
      <c r="CDA399" s="1"/>
      <c r="CDB399" s="1"/>
      <c r="CDC399" s="1"/>
      <c r="CDD399" s="1"/>
      <c r="CDE399" s="1"/>
      <c r="CDF399" s="1"/>
      <c r="CDG399" s="1"/>
      <c r="CDH399" s="1"/>
      <c r="CDI399" s="1"/>
      <c r="CDJ399" s="1"/>
      <c r="CDK399" s="1"/>
      <c r="CDL399" s="1"/>
      <c r="CDM399" s="1"/>
      <c r="CDN399" s="1"/>
      <c r="CDO399" s="1"/>
      <c r="CDP399" s="1"/>
      <c r="CDQ399" s="1"/>
      <c r="CDR399" s="1"/>
      <c r="CDS399" s="1"/>
      <c r="CDT399" s="1"/>
      <c r="CDU399" s="1"/>
      <c r="CDV399" s="1"/>
      <c r="CDW399" s="1"/>
      <c r="CDX399" s="1"/>
      <c r="CDY399" s="1"/>
      <c r="CDZ399" s="1"/>
      <c r="CEA399" s="1"/>
      <c r="CEB399" s="1"/>
      <c r="CEC399" s="1"/>
      <c r="CED399" s="1"/>
      <c r="CEE399" s="1"/>
      <c r="CEF399" s="1"/>
      <c r="CEG399" s="1"/>
      <c r="CEH399" s="1"/>
      <c r="CEI399" s="1"/>
      <c r="CEJ399" s="1"/>
      <c r="CEK399" s="1"/>
      <c r="CEL399" s="1"/>
      <c r="CEM399" s="1"/>
      <c r="CEN399" s="1"/>
      <c r="CEO399" s="1"/>
      <c r="CEP399" s="1"/>
      <c r="CEQ399" s="1"/>
      <c r="CER399" s="1"/>
      <c r="CES399" s="1"/>
      <c r="CET399" s="1"/>
      <c r="CEU399" s="1"/>
      <c r="CEV399" s="1"/>
      <c r="CEW399" s="1"/>
      <c r="CEX399" s="1"/>
      <c r="CEY399" s="1"/>
      <c r="CEZ399" s="1"/>
      <c r="CFA399" s="1"/>
      <c r="CFB399" s="1"/>
      <c r="CFC399" s="1"/>
      <c r="CFD399" s="1"/>
      <c r="CFE399" s="1"/>
      <c r="CFF399" s="1"/>
      <c r="CFG399" s="1"/>
      <c r="CFH399" s="1"/>
      <c r="CFI399" s="1"/>
      <c r="CFJ399" s="1"/>
      <c r="CFK399" s="1"/>
      <c r="CFL399" s="1"/>
      <c r="CFM399" s="1"/>
      <c r="CFN399" s="1"/>
      <c r="CFO399" s="1"/>
      <c r="CFP399" s="1"/>
      <c r="CFQ399" s="1"/>
      <c r="CFR399" s="1"/>
      <c r="CFS399" s="1"/>
      <c r="CFT399" s="1"/>
      <c r="CFU399" s="1"/>
      <c r="CFV399" s="1"/>
      <c r="CFW399" s="1"/>
      <c r="CFX399" s="1"/>
      <c r="CFY399" s="1"/>
      <c r="CFZ399" s="1"/>
      <c r="CGA399" s="1"/>
      <c r="CGB399" s="1"/>
      <c r="CGC399" s="1"/>
      <c r="CGD399" s="1"/>
      <c r="CGE399" s="1"/>
      <c r="CGF399" s="1"/>
      <c r="CGG399" s="1"/>
      <c r="CGH399" s="1"/>
      <c r="CGI399" s="1"/>
      <c r="CGJ399" s="1"/>
      <c r="CGK399" s="1"/>
      <c r="CGL399" s="1"/>
      <c r="CGM399" s="1"/>
      <c r="CGN399" s="1"/>
      <c r="CGO399" s="1"/>
      <c r="CGP399" s="1"/>
      <c r="CGQ399" s="1"/>
      <c r="CGR399" s="1"/>
      <c r="CGS399" s="1"/>
      <c r="CGT399" s="1"/>
      <c r="CGU399" s="1"/>
      <c r="CGV399" s="1"/>
      <c r="CGW399" s="1"/>
      <c r="CGX399" s="1"/>
      <c r="CGY399" s="1"/>
      <c r="CGZ399" s="1"/>
      <c r="CHA399" s="1"/>
      <c r="CHB399" s="1"/>
      <c r="CHC399" s="1"/>
      <c r="CHD399" s="1"/>
      <c r="CHE399" s="1"/>
      <c r="CHF399" s="1"/>
      <c r="CHG399" s="1"/>
      <c r="CHH399" s="1"/>
      <c r="CHI399" s="1"/>
      <c r="CHJ399" s="1"/>
      <c r="CHK399" s="1"/>
      <c r="CHL399" s="1"/>
      <c r="CHM399" s="1"/>
      <c r="CHN399" s="1"/>
      <c r="CHO399" s="1"/>
      <c r="CHP399" s="1"/>
      <c r="CHQ399" s="1"/>
      <c r="CHR399" s="1"/>
      <c r="CHS399" s="1"/>
      <c r="CHT399" s="1"/>
      <c r="CHU399" s="1"/>
      <c r="CHV399" s="1"/>
      <c r="CHW399" s="1"/>
      <c r="CHX399" s="1"/>
      <c r="CHY399" s="1"/>
      <c r="CHZ399" s="1"/>
      <c r="CIA399" s="1"/>
      <c r="CIB399" s="1"/>
      <c r="CIC399" s="1"/>
      <c r="CID399" s="1"/>
      <c r="CIE399" s="1"/>
      <c r="CIF399" s="1"/>
      <c r="CIG399" s="1"/>
      <c r="CIH399" s="1"/>
      <c r="CII399" s="1"/>
      <c r="CIJ399" s="1"/>
      <c r="CIK399" s="1"/>
      <c r="CIL399" s="1"/>
      <c r="CIM399" s="1"/>
      <c r="CIN399" s="1"/>
      <c r="CIO399" s="1"/>
      <c r="CIP399" s="1"/>
      <c r="CIQ399" s="1"/>
      <c r="CIR399" s="1"/>
      <c r="CIS399" s="1"/>
      <c r="CIT399" s="1"/>
      <c r="CIU399" s="1"/>
      <c r="CIV399" s="1"/>
      <c r="CIW399" s="1"/>
      <c r="CIX399" s="1"/>
      <c r="CIY399" s="1"/>
      <c r="CIZ399" s="1"/>
      <c r="CJA399" s="1"/>
      <c r="CJB399" s="1"/>
      <c r="CJC399" s="1"/>
      <c r="CJD399" s="1"/>
      <c r="CJE399" s="1"/>
      <c r="CJF399" s="1"/>
      <c r="CJG399" s="1"/>
      <c r="CJH399" s="1"/>
      <c r="CJI399" s="1"/>
      <c r="CJJ399" s="1"/>
      <c r="CJK399" s="1"/>
      <c r="CJL399" s="1"/>
      <c r="CJM399" s="1"/>
      <c r="CJN399" s="1"/>
      <c r="CJO399" s="1"/>
      <c r="CJP399" s="1"/>
      <c r="CJQ399" s="1"/>
      <c r="CJR399" s="1"/>
      <c r="CJS399" s="1"/>
      <c r="CJT399" s="1"/>
      <c r="CJU399" s="1"/>
      <c r="CJV399" s="1"/>
      <c r="CJW399" s="1"/>
      <c r="CJX399" s="1"/>
      <c r="CJY399" s="1"/>
      <c r="CJZ399" s="1"/>
      <c r="CKA399" s="1"/>
      <c r="CKB399" s="1"/>
      <c r="CKC399" s="1"/>
      <c r="CKD399" s="1"/>
      <c r="CKE399" s="1"/>
      <c r="CKF399" s="1"/>
      <c r="CKG399" s="1"/>
      <c r="CKH399" s="1"/>
      <c r="CKI399" s="1"/>
      <c r="CKJ399" s="1"/>
      <c r="CKK399" s="1"/>
      <c r="CKL399" s="1"/>
      <c r="CKM399" s="1"/>
      <c r="CKN399" s="1"/>
      <c r="CKO399" s="1"/>
      <c r="CKP399" s="1"/>
      <c r="CKQ399" s="1"/>
      <c r="CKR399" s="1"/>
      <c r="CKS399" s="1"/>
      <c r="CKT399" s="1"/>
      <c r="CKU399" s="1"/>
      <c r="CKV399" s="1"/>
      <c r="CKW399" s="1"/>
      <c r="CKX399" s="1"/>
      <c r="CKY399" s="1"/>
      <c r="CKZ399" s="1"/>
      <c r="CLA399" s="1"/>
      <c r="CLB399" s="1"/>
      <c r="CLC399" s="1"/>
      <c r="CLD399" s="1"/>
      <c r="CLE399" s="1"/>
      <c r="CLF399" s="1"/>
      <c r="CLG399" s="1"/>
      <c r="CLH399" s="1"/>
      <c r="CLI399" s="1"/>
      <c r="CLJ399" s="1"/>
      <c r="CLK399" s="1"/>
      <c r="CLL399" s="1"/>
      <c r="CLM399" s="1"/>
      <c r="CLN399" s="1"/>
      <c r="CLO399" s="1"/>
      <c r="CLP399" s="1"/>
      <c r="CLQ399" s="1"/>
      <c r="CLR399" s="1"/>
      <c r="CLS399" s="1"/>
      <c r="CLT399" s="1"/>
      <c r="CLU399" s="1"/>
      <c r="CLV399" s="1"/>
      <c r="CLW399" s="1"/>
      <c r="CLX399" s="1"/>
      <c r="CLY399" s="1"/>
      <c r="CLZ399" s="1"/>
      <c r="CMA399" s="1"/>
      <c r="CMB399" s="1"/>
      <c r="CMC399" s="1"/>
      <c r="CMD399" s="1"/>
      <c r="CME399" s="1"/>
      <c r="CMF399" s="1"/>
      <c r="CMG399" s="1"/>
      <c r="CMH399" s="1"/>
      <c r="CMI399" s="1"/>
      <c r="CMJ399" s="1"/>
      <c r="CMK399" s="1"/>
      <c r="CML399" s="1"/>
      <c r="CMM399" s="1"/>
      <c r="CMN399" s="1"/>
      <c r="CMO399" s="1"/>
      <c r="CMP399" s="1"/>
      <c r="CMQ399" s="1"/>
      <c r="CMR399" s="1"/>
      <c r="CMS399" s="1"/>
      <c r="CMT399" s="1"/>
      <c r="CMU399" s="1"/>
      <c r="CMV399" s="1"/>
      <c r="CMW399" s="1"/>
      <c r="CMX399" s="1"/>
      <c r="CMY399" s="1"/>
      <c r="CMZ399" s="1"/>
      <c r="CNA399" s="1"/>
      <c r="CNB399" s="1"/>
      <c r="CNC399" s="1"/>
      <c r="CND399" s="1"/>
      <c r="CNE399" s="1"/>
      <c r="CNF399" s="1"/>
      <c r="CNG399" s="1"/>
      <c r="CNH399" s="1"/>
      <c r="CNI399" s="1"/>
      <c r="CNJ399" s="1"/>
      <c r="CNK399" s="1"/>
      <c r="CNL399" s="1"/>
      <c r="CNM399" s="1"/>
      <c r="CNN399" s="1"/>
      <c r="CNO399" s="1"/>
      <c r="CNP399" s="1"/>
      <c r="CNQ399" s="1"/>
      <c r="CNR399" s="1"/>
      <c r="CNS399" s="1"/>
      <c r="CNT399" s="1"/>
      <c r="CNU399" s="1"/>
      <c r="CNV399" s="1"/>
      <c r="CNW399" s="1"/>
      <c r="CNX399" s="1"/>
      <c r="CNY399" s="1"/>
      <c r="CNZ399" s="1"/>
      <c r="COA399" s="1"/>
      <c r="COB399" s="1"/>
      <c r="COC399" s="1"/>
      <c r="COD399" s="1"/>
      <c r="COE399" s="1"/>
      <c r="COF399" s="1"/>
      <c r="COG399" s="1"/>
      <c r="COH399" s="1"/>
      <c r="COI399" s="1"/>
      <c r="COJ399" s="1"/>
      <c r="COK399" s="1"/>
      <c r="COL399" s="1"/>
      <c r="COM399" s="1"/>
      <c r="CON399" s="1"/>
      <c r="COO399" s="1"/>
      <c r="COP399" s="1"/>
      <c r="COQ399" s="1"/>
      <c r="COR399" s="1"/>
      <c r="COS399" s="1"/>
      <c r="COT399" s="1"/>
      <c r="COU399" s="1"/>
      <c r="COV399" s="1"/>
      <c r="COW399" s="1"/>
      <c r="COX399" s="1"/>
      <c r="COY399" s="1"/>
      <c r="COZ399" s="1"/>
      <c r="CPA399" s="1"/>
      <c r="CPB399" s="1"/>
      <c r="CPC399" s="1"/>
      <c r="CPD399" s="1"/>
      <c r="CPE399" s="1"/>
      <c r="CPF399" s="1"/>
      <c r="CPG399" s="1"/>
      <c r="CPH399" s="1"/>
      <c r="CPI399" s="1"/>
      <c r="CPJ399" s="1"/>
      <c r="CPK399" s="1"/>
      <c r="CPL399" s="1"/>
      <c r="CPM399" s="1"/>
      <c r="CPN399" s="1"/>
      <c r="CPO399" s="1"/>
      <c r="CPP399" s="1"/>
      <c r="CPQ399" s="1"/>
      <c r="CPR399" s="1"/>
      <c r="CPS399" s="1"/>
      <c r="CPT399" s="1"/>
      <c r="CPU399" s="1"/>
      <c r="CPV399" s="1"/>
      <c r="CPW399" s="1"/>
      <c r="CPX399" s="1"/>
      <c r="CPY399" s="1"/>
      <c r="CPZ399" s="1"/>
      <c r="CQA399" s="1"/>
      <c r="CQB399" s="1"/>
      <c r="CQC399" s="1"/>
      <c r="CQD399" s="1"/>
      <c r="CQE399" s="1"/>
      <c r="CQF399" s="1"/>
      <c r="CQG399" s="1"/>
      <c r="CQH399" s="1"/>
      <c r="CQI399" s="1"/>
      <c r="CQJ399" s="1"/>
      <c r="CQK399" s="1"/>
      <c r="CQL399" s="1"/>
      <c r="CQM399" s="1"/>
      <c r="CQN399" s="1"/>
      <c r="CQO399" s="1"/>
      <c r="CQP399" s="1"/>
      <c r="CQQ399" s="1"/>
      <c r="CQR399" s="1"/>
      <c r="CQS399" s="1"/>
      <c r="CQT399" s="1"/>
      <c r="CQU399" s="1"/>
      <c r="CQV399" s="1"/>
      <c r="CQW399" s="1"/>
      <c r="CQX399" s="1"/>
      <c r="CQY399" s="1"/>
      <c r="CQZ399" s="1"/>
      <c r="CRA399" s="1"/>
      <c r="CRB399" s="1"/>
      <c r="CRC399" s="1"/>
      <c r="CRD399" s="1"/>
      <c r="CRE399" s="1"/>
      <c r="CRF399" s="1"/>
      <c r="CRG399" s="1"/>
      <c r="CRH399" s="1"/>
      <c r="CRI399" s="1"/>
      <c r="CRJ399" s="1"/>
      <c r="CRK399" s="1"/>
      <c r="CRL399" s="1"/>
      <c r="CRM399" s="1"/>
      <c r="CRN399" s="1"/>
      <c r="CRO399" s="1"/>
      <c r="CRP399" s="1"/>
      <c r="CRQ399" s="1"/>
      <c r="CRR399" s="1"/>
      <c r="CRS399" s="1"/>
      <c r="CRT399" s="1"/>
      <c r="CRU399" s="1"/>
      <c r="CRV399" s="1"/>
      <c r="CRW399" s="1"/>
      <c r="CRX399" s="1"/>
      <c r="CRY399" s="1"/>
      <c r="CRZ399" s="1"/>
      <c r="CSA399" s="1"/>
      <c r="CSB399" s="1"/>
      <c r="CSC399" s="1"/>
      <c r="CSD399" s="1"/>
      <c r="CSE399" s="1"/>
      <c r="CSF399" s="1"/>
      <c r="CSG399" s="1"/>
      <c r="CSH399" s="1"/>
      <c r="CSI399" s="1"/>
      <c r="CSJ399" s="1"/>
      <c r="CSK399" s="1"/>
      <c r="CSL399" s="1"/>
      <c r="CSM399" s="1"/>
      <c r="CSN399" s="1"/>
      <c r="CSO399" s="1"/>
      <c r="CSP399" s="1"/>
      <c r="CSQ399" s="1"/>
      <c r="CSR399" s="1"/>
      <c r="CSS399" s="1"/>
      <c r="CST399" s="1"/>
      <c r="CSU399" s="1"/>
      <c r="CSV399" s="1"/>
      <c r="CSW399" s="1"/>
      <c r="CSX399" s="1"/>
      <c r="CSY399" s="1"/>
      <c r="CSZ399" s="1"/>
      <c r="CTA399" s="1"/>
      <c r="CTB399" s="1"/>
      <c r="CTC399" s="1"/>
      <c r="CTD399" s="1"/>
      <c r="CTE399" s="1"/>
      <c r="CTF399" s="1"/>
      <c r="CTG399" s="1"/>
      <c r="CTH399" s="1"/>
      <c r="CTI399" s="1"/>
      <c r="CTJ399" s="1"/>
      <c r="CTK399" s="1"/>
      <c r="CTL399" s="1"/>
      <c r="CTM399" s="1"/>
      <c r="CTN399" s="1"/>
      <c r="CTO399" s="1"/>
      <c r="CTP399" s="1"/>
      <c r="CTQ399" s="1"/>
      <c r="CTR399" s="1"/>
      <c r="CTS399" s="1"/>
      <c r="CTT399" s="1"/>
      <c r="CTU399" s="1"/>
      <c r="CTV399" s="1"/>
      <c r="CTW399" s="1"/>
      <c r="CTX399" s="1"/>
      <c r="CTY399" s="1"/>
      <c r="CTZ399" s="1"/>
      <c r="CUA399" s="1"/>
      <c r="CUB399" s="1"/>
      <c r="CUC399" s="1"/>
      <c r="CUD399" s="1"/>
      <c r="CUE399" s="1"/>
      <c r="CUF399" s="1"/>
      <c r="CUG399" s="1"/>
      <c r="CUH399" s="1"/>
      <c r="CUI399" s="1"/>
      <c r="CUJ399" s="1"/>
      <c r="CUK399" s="1"/>
      <c r="CUL399" s="1"/>
      <c r="CUM399" s="1"/>
      <c r="CUN399" s="1"/>
      <c r="CUO399" s="1"/>
      <c r="CUP399" s="1"/>
      <c r="CUQ399" s="1"/>
      <c r="CUR399" s="1"/>
      <c r="CUS399" s="1"/>
      <c r="CUT399" s="1"/>
      <c r="CUU399" s="1"/>
      <c r="CUV399" s="1"/>
      <c r="CUW399" s="1"/>
      <c r="CUX399" s="1"/>
      <c r="CUY399" s="1"/>
      <c r="CUZ399" s="1"/>
      <c r="CVA399" s="1"/>
      <c r="CVB399" s="1"/>
      <c r="CVC399" s="1"/>
      <c r="CVD399" s="1"/>
      <c r="CVE399" s="1"/>
      <c r="CVF399" s="1"/>
      <c r="CVG399" s="1"/>
      <c r="CVH399" s="1"/>
      <c r="CVI399" s="1"/>
      <c r="CVJ399" s="1"/>
      <c r="CVK399" s="1"/>
      <c r="CVL399" s="1"/>
      <c r="CVM399" s="1"/>
      <c r="CVN399" s="1"/>
      <c r="CVO399" s="1"/>
      <c r="CVP399" s="1"/>
      <c r="CVQ399" s="1"/>
      <c r="CVR399" s="1"/>
      <c r="CVS399" s="1"/>
      <c r="CVT399" s="1"/>
      <c r="CVU399" s="1"/>
      <c r="CVV399" s="1"/>
      <c r="CVW399" s="1"/>
      <c r="CVX399" s="1"/>
      <c r="CVY399" s="1"/>
      <c r="CVZ399" s="1"/>
      <c r="CWA399" s="1"/>
      <c r="CWB399" s="1"/>
      <c r="CWC399" s="1"/>
      <c r="CWD399" s="1"/>
      <c r="CWE399" s="1"/>
      <c r="CWF399" s="1"/>
      <c r="CWG399" s="1"/>
      <c r="CWH399" s="1"/>
      <c r="CWI399" s="1"/>
      <c r="CWJ399" s="1"/>
      <c r="CWK399" s="1"/>
      <c r="CWL399" s="1"/>
      <c r="CWM399" s="1"/>
      <c r="CWN399" s="1"/>
      <c r="CWO399" s="1"/>
      <c r="CWP399" s="1"/>
      <c r="CWQ399" s="1"/>
      <c r="CWR399" s="1"/>
      <c r="CWS399" s="1"/>
      <c r="CWT399" s="1"/>
      <c r="CWU399" s="1"/>
      <c r="CWV399" s="1"/>
      <c r="CWW399" s="1"/>
      <c r="CWX399" s="1"/>
      <c r="CWY399" s="1"/>
      <c r="CWZ399" s="1"/>
      <c r="CXA399" s="1"/>
      <c r="CXB399" s="1"/>
      <c r="CXC399" s="1"/>
      <c r="CXD399" s="1"/>
      <c r="CXE399" s="1"/>
      <c r="CXF399" s="1"/>
      <c r="CXG399" s="1"/>
      <c r="CXH399" s="1"/>
      <c r="CXI399" s="1"/>
      <c r="CXJ399" s="1"/>
      <c r="CXK399" s="1"/>
      <c r="CXL399" s="1"/>
      <c r="CXM399" s="1"/>
      <c r="CXN399" s="1"/>
      <c r="CXO399" s="1"/>
      <c r="CXP399" s="1"/>
      <c r="CXQ399" s="1"/>
      <c r="CXR399" s="1"/>
      <c r="CXS399" s="1"/>
      <c r="CXT399" s="1"/>
      <c r="CXU399" s="1"/>
      <c r="CXV399" s="1"/>
      <c r="CXW399" s="1"/>
      <c r="CXX399" s="1"/>
      <c r="CXY399" s="1"/>
      <c r="CXZ399" s="1"/>
      <c r="CYA399" s="1"/>
      <c r="CYB399" s="1"/>
      <c r="CYC399" s="1"/>
      <c r="CYD399" s="1"/>
      <c r="CYE399" s="1"/>
      <c r="CYF399" s="1"/>
      <c r="CYG399" s="1"/>
      <c r="CYH399" s="1"/>
      <c r="CYI399" s="1"/>
      <c r="CYJ399" s="1"/>
      <c r="CYK399" s="1"/>
      <c r="CYL399" s="1"/>
      <c r="CYM399" s="1"/>
      <c r="CYN399" s="1"/>
      <c r="CYO399" s="1"/>
      <c r="CYP399" s="1"/>
      <c r="CYQ399" s="1"/>
      <c r="CYR399" s="1"/>
      <c r="CYS399" s="1"/>
      <c r="CYT399" s="1"/>
      <c r="CYU399" s="1"/>
      <c r="CYV399" s="1"/>
      <c r="CYW399" s="1"/>
      <c r="CYX399" s="1"/>
      <c r="CYY399" s="1"/>
      <c r="CYZ399" s="1"/>
      <c r="CZA399" s="1"/>
      <c r="CZB399" s="1"/>
      <c r="CZC399" s="1"/>
      <c r="CZD399" s="1"/>
      <c r="CZE399" s="1"/>
      <c r="CZF399" s="1"/>
      <c r="CZG399" s="1"/>
      <c r="CZH399" s="1"/>
      <c r="CZI399" s="1"/>
      <c r="CZJ399" s="1"/>
      <c r="CZK399" s="1"/>
      <c r="CZL399" s="1"/>
      <c r="CZM399" s="1"/>
      <c r="CZN399" s="1"/>
      <c r="CZO399" s="1"/>
      <c r="CZP399" s="1"/>
      <c r="CZQ399" s="1"/>
      <c r="CZR399" s="1"/>
      <c r="CZS399" s="1"/>
      <c r="CZT399" s="1"/>
      <c r="CZU399" s="1"/>
      <c r="CZV399" s="1"/>
      <c r="CZW399" s="1"/>
      <c r="CZX399" s="1"/>
      <c r="CZY399" s="1"/>
      <c r="CZZ399" s="1"/>
      <c r="DAA399" s="1"/>
      <c r="DAB399" s="1"/>
      <c r="DAC399" s="1"/>
      <c r="DAD399" s="1"/>
      <c r="DAE399" s="1"/>
      <c r="DAF399" s="1"/>
      <c r="DAG399" s="1"/>
      <c r="DAH399" s="1"/>
      <c r="DAI399" s="1"/>
      <c r="DAJ399" s="1"/>
      <c r="DAK399" s="1"/>
      <c r="DAL399" s="1"/>
      <c r="DAM399" s="1"/>
      <c r="DAN399" s="1"/>
      <c r="DAO399" s="1"/>
      <c r="DAP399" s="1"/>
      <c r="DAQ399" s="1"/>
      <c r="DAR399" s="1"/>
      <c r="DAS399" s="1"/>
      <c r="DAT399" s="1"/>
      <c r="DAU399" s="1"/>
      <c r="DAV399" s="1"/>
      <c r="DAW399" s="1"/>
      <c r="DAX399" s="1"/>
      <c r="DAY399" s="1"/>
      <c r="DAZ399" s="1"/>
      <c r="DBA399" s="1"/>
      <c r="DBB399" s="1"/>
      <c r="DBC399" s="1"/>
      <c r="DBD399" s="1"/>
      <c r="DBE399" s="1"/>
      <c r="DBF399" s="1"/>
      <c r="DBG399" s="1"/>
      <c r="DBH399" s="1"/>
      <c r="DBI399" s="1"/>
      <c r="DBJ399" s="1"/>
      <c r="DBK399" s="1"/>
      <c r="DBL399" s="1"/>
      <c r="DBM399" s="1"/>
      <c r="DBN399" s="1"/>
      <c r="DBO399" s="1"/>
      <c r="DBP399" s="1"/>
      <c r="DBQ399" s="1"/>
      <c r="DBR399" s="1"/>
      <c r="DBS399" s="1"/>
      <c r="DBT399" s="1"/>
      <c r="DBU399" s="1"/>
      <c r="DBV399" s="1"/>
      <c r="DBW399" s="1"/>
      <c r="DBX399" s="1"/>
      <c r="DBY399" s="1"/>
      <c r="DBZ399" s="1"/>
      <c r="DCA399" s="1"/>
      <c r="DCB399" s="1"/>
      <c r="DCC399" s="1"/>
      <c r="DCD399" s="1"/>
      <c r="DCE399" s="1"/>
      <c r="DCF399" s="1"/>
      <c r="DCG399" s="1"/>
      <c r="DCH399" s="1"/>
      <c r="DCI399" s="1"/>
      <c r="DCJ399" s="1"/>
      <c r="DCK399" s="1"/>
      <c r="DCL399" s="1"/>
      <c r="DCM399" s="1"/>
      <c r="DCN399" s="1"/>
      <c r="DCO399" s="1"/>
      <c r="DCP399" s="1"/>
      <c r="DCQ399" s="1"/>
      <c r="DCR399" s="1"/>
      <c r="DCS399" s="1"/>
      <c r="DCT399" s="1"/>
      <c r="DCU399" s="1"/>
      <c r="DCV399" s="1"/>
      <c r="DCW399" s="1"/>
      <c r="DCX399" s="1"/>
      <c r="DCY399" s="1"/>
      <c r="DCZ399" s="1"/>
      <c r="DDA399" s="1"/>
      <c r="DDB399" s="1"/>
      <c r="DDC399" s="1"/>
      <c r="DDD399" s="1"/>
      <c r="DDE399" s="1"/>
      <c r="DDF399" s="1"/>
      <c r="DDG399" s="1"/>
      <c r="DDH399" s="1"/>
      <c r="DDI399" s="1"/>
      <c r="DDJ399" s="1"/>
      <c r="DDK399" s="1"/>
      <c r="DDL399" s="1"/>
      <c r="DDM399" s="1"/>
      <c r="DDN399" s="1"/>
      <c r="DDO399" s="1"/>
      <c r="DDP399" s="1"/>
      <c r="DDQ399" s="1"/>
      <c r="DDR399" s="1"/>
      <c r="DDS399" s="1"/>
      <c r="DDT399" s="1"/>
      <c r="DDU399" s="1"/>
      <c r="DDV399" s="1"/>
      <c r="DDW399" s="1"/>
      <c r="DDX399" s="1"/>
      <c r="DDY399" s="1"/>
      <c r="DDZ399" s="1"/>
      <c r="DEA399" s="1"/>
      <c r="DEB399" s="1"/>
      <c r="DEC399" s="1"/>
      <c r="DED399" s="1"/>
      <c r="DEE399" s="1"/>
      <c r="DEF399" s="1"/>
      <c r="DEG399" s="1"/>
      <c r="DEH399" s="1"/>
      <c r="DEI399" s="1"/>
      <c r="DEJ399" s="1"/>
      <c r="DEK399" s="1"/>
      <c r="DEL399" s="1"/>
      <c r="DEM399" s="1"/>
      <c r="DEN399" s="1"/>
      <c r="DEO399" s="1"/>
      <c r="DEP399" s="1"/>
      <c r="DEQ399" s="1"/>
      <c r="DER399" s="1"/>
      <c r="DES399" s="1"/>
      <c r="DET399" s="1"/>
      <c r="DEU399" s="1"/>
      <c r="DEV399" s="1"/>
      <c r="DEW399" s="1"/>
      <c r="DEX399" s="1"/>
      <c r="DEY399" s="1"/>
      <c r="DEZ399" s="1"/>
      <c r="DFA399" s="1"/>
      <c r="DFB399" s="1"/>
      <c r="DFC399" s="1"/>
      <c r="DFD399" s="1"/>
      <c r="DFE399" s="1"/>
      <c r="DFF399" s="1"/>
      <c r="DFG399" s="1"/>
      <c r="DFH399" s="1"/>
      <c r="DFI399" s="1"/>
      <c r="DFJ399" s="1"/>
      <c r="DFK399" s="1"/>
      <c r="DFL399" s="1"/>
      <c r="DFM399" s="1"/>
      <c r="DFN399" s="1"/>
      <c r="DFO399" s="1"/>
      <c r="DFP399" s="1"/>
      <c r="DFQ399" s="1"/>
      <c r="DFR399" s="1"/>
      <c r="DFS399" s="1"/>
      <c r="DFT399" s="1"/>
      <c r="DFU399" s="1"/>
      <c r="DFV399" s="1"/>
      <c r="DFW399" s="1"/>
      <c r="DFX399" s="1"/>
      <c r="DFY399" s="1"/>
      <c r="DFZ399" s="1"/>
      <c r="DGA399" s="1"/>
      <c r="DGB399" s="1"/>
      <c r="DGC399" s="1"/>
      <c r="DGD399" s="1"/>
      <c r="DGE399" s="1"/>
      <c r="DGF399" s="1"/>
      <c r="DGG399" s="1"/>
      <c r="DGH399" s="1"/>
      <c r="DGI399" s="1"/>
      <c r="DGJ399" s="1"/>
      <c r="DGK399" s="1"/>
      <c r="DGL399" s="1"/>
      <c r="DGM399" s="1"/>
      <c r="DGN399" s="1"/>
      <c r="DGO399" s="1"/>
      <c r="DGP399" s="1"/>
      <c r="DGQ399" s="1"/>
      <c r="DGR399" s="1"/>
      <c r="DGS399" s="1"/>
      <c r="DGT399" s="1"/>
      <c r="DGU399" s="1"/>
      <c r="DGV399" s="1"/>
      <c r="DGW399" s="1"/>
      <c r="DGX399" s="1"/>
      <c r="DGY399" s="1"/>
      <c r="DGZ399" s="1"/>
      <c r="DHA399" s="1"/>
      <c r="DHB399" s="1"/>
      <c r="DHC399" s="1"/>
      <c r="DHD399" s="1"/>
      <c r="DHE399" s="1"/>
      <c r="DHF399" s="1"/>
      <c r="DHG399" s="1"/>
      <c r="DHH399" s="1"/>
      <c r="DHI399" s="1"/>
      <c r="DHJ399" s="1"/>
      <c r="DHK399" s="1"/>
      <c r="DHL399" s="1"/>
      <c r="DHM399" s="1"/>
      <c r="DHN399" s="1"/>
      <c r="DHO399" s="1"/>
      <c r="DHP399" s="1"/>
      <c r="DHQ399" s="1"/>
      <c r="DHR399" s="1"/>
      <c r="DHS399" s="1"/>
      <c r="DHT399" s="1"/>
      <c r="DHU399" s="1"/>
      <c r="DHV399" s="1"/>
      <c r="DHW399" s="1"/>
      <c r="DHX399" s="1"/>
      <c r="DHY399" s="1"/>
      <c r="DHZ399" s="1"/>
      <c r="DIA399" s="1"/>
      <c r="DIB399" s="1"/>
      <c r="DIC399" s="1"/>
      <c r="DID399" s="1"/>
      <c r="DIE399" s="1"/>
      <c r="DIF399" s="1"/>
      <c r="DIG399" s="1"/>
      <c r="DIH399" s="1"/>
      <c r="DII399" s="1"/>
      <c r="DIJ399" s="1"/>
      <c r="DIK399" s="1"/>
      <c r="DIL399" s="1"/>
      <c r="DIM399" s="1"/>
      <c r="DIN399" s="1"/>
      <c r="DIO399" s="1"/>
      <c r="DIP399" s="1"/>
      <c r="DIQ399" s="1"/>
      <c r="DIR399" s="1"/>
      <c r="DIS399" s="1"/>
      <c r="DIT399" s="1"/>
      <c r="DIU399" s="1"/>
      <c r="DIV399" s="1"/>
      <c r="DIW399" s="1"/>
      <c r="DIX399" s="1"/>
      <c r="DIY399" s="1"/>
      <c r="DIZ399" s="1"/>
      <c r="DJA399" s="1"/>
      <c r="DJB399" s="1"/>
      <c r="DJC399" s="1"/>
      <c r="DJD399" s="1"/>
      <c r="DJE399" s="1"/>
      <c r="DJF399" s="1"/>
      <c r="DJG399" s="1"/>
      <c r="DJH399" s="1"/>
      <c r="DJI399" s="1"/>
      <c r="DJJ399" s="1"/>
      <c r="DJK399" s="1"/>
      <c r="DJL399" s="1"/>
      <c r="DJM399" s="1"/>
      <c r="DJN399" s="1"/>
      <c r="DJO399" s="1"/>
      <c r="DJP399" s="1"/>
      <c r="DJQ399" s="1"/>
      <c r="DJR399" s="1"/>
      <c r="DJS399" s="1"/>
      <c r="DJT399" s="1"/>
      <c r="DJU399" s="1"/>
      <c r="DJV399" s="1"/>
      <c r="DJW399" s="1"/>
      <c r="DJX399" s="1"/>
      <c r="DJY399" s="1"/>
      <c r="DJZ399" s="1"/>
      <c r="DKA399" s="1"/>
      <c r="DKB399" s="1"/>
      <c r="DKC399" s="1"/>
      <c r="DKD399" s="1"/>
      <c r="DKE399" s="1"/>
      <c r="DKF399" s="1"/>
      <c r="DKG399" s="1"/>
      <c r="DKH399" s="1"/>
      <c r="DKI399" s="1"/>
      <c r="DKJ399" s="1"/>
      <c r="DKK399" s="1"/>
      <c r="DKL399" s="1"/>
      <c r="DKM399" s="1"/>
      <c r="DKN399" s="1"/>
      <c r="DKO399" s="1"/>
      <c r="DKP399" s="1"/>
      <c r="DKQ399" s="1"/>
      <c r="DKR399" s="1"/>
      <c r="DKS399" s="1"/>
      <c r="DKT399" s="1"/>
      <c r="DKU399" s="1"/>
      <c r="DKV399" s="1"/>
      <c r="DKW399" s="1"/>
      <c r="DKX399" s="1"/>
      <c r="DKY399" s="1"/>
      <c r="DKZ399" s="1"/>
      <c r="DLA399" s="1"/>
      <c r="DLB399" s="1"/>
      <c r="DLC399" s="1"/>
      <c r="DLD399" s="1"/>
      <c r="DLE399" s="1"/>
      <c r="DLF399" s="1"/>
      <c r="DLG399" s="1"/>
      <c r="DLH399" s="1"/>
      <c r="DLI399" s="1"/>
      <c r="DLJ399" s="1"/>
      <c r="DLK399" s="1"/>
      <c r="DLL399" s="1"/>
      <c r="DLM399" s="1"/>
      <c r="DLN399" s="1"/>
      <c r="DLO399" s="1"/>
      <c r="DLP399" s="1"/>
      <c r="DLQ399" s="1"/>
      <c r="DLR399" s="1"/>
      <c r="DLS399" s="1"/>
      <c r="DLT399" s="1"/>
      <c r="DLU399" s="1"/>
      <c r="DLV399" s="1"/>
      <c r="DLW399" s="1"/>
      <c r="DLX399" s="1"/>
      <c r="DLY399" s="1"/>
      <c r="DLZ399" s="1"/>
      <c r="DMA399" s="1"/>
      <c r="DMB399" s="1"/>
      <c r="DMC399" s="1"/>
      <c r="DMD399" s="1"/>
      <c r="DME399" s="1"/>
      <c r="DMF399" s="1"/>
      <c r="DMG399" s="1"/>
      <c r="DMH399" s="1"/>
      <c r="DMI399" s="1"/>
      <c r="DMJ399" s="1"/>
      <c r="DMK399" s="1"/>
      <c r="DML399" s="1"/>
      <c r="DMM399" s="1"/>
      <c r="DMN399" s="1"/>
      <c r="DMO399" s="1"/>
      <c r="DMP399" s="1"/>
      <c r="DMQ399" s="1"/>
      <c r="DMR399" s="1"/>
      <c r="DMS399" s="1"/>
      <c r="DMT399" s="1"/>
      <c r="DMU399" s="1"/>
      <c r="DMV399" s="1"/>
      <c r="DMW399" s="1"/>
      <c r="DMX399" s="1"/>
      <c r="DMY399" s="1"/>
      <c r="DMZ399" s="1"/>
      <c r="DNA399" s="1"/>
      <c r="DNB399" s="1"/>
      <c r="DNC399" s="1"/>
      <c r="DND399" s="1"/>
      <c r="DNE399" s="1"/>
      <c r="DNF399" s="1"/>
      <c r="DNG399" s="1"/>
      <c r="DNH399" s="1"/>
      <c r="DNI399" s="1"/>
      <c r="DNJ399" s="1"/>
      <c r="DNK399" s="1"/>
      <c r="DNL399" s="1"/>
      <c r="DNM399" s="1"/>
      <c r="DNN399" s="1"/>
      <c r="DNO399" s="1"/>
      <c r="DNP399" s="1"/>
      <c r="DNQ399" s="1"/>
      <c r="DNR399" s="1"/>
      <c r="DNS399" s="1"/>
      <c r="DNT399" s="1"/>
      <c r="DNU399" s="1"/>
      <c r="DNV399" s="1"/>
      <c r="DNW399" s="1"/>
      <c r="DNX399" s="1"/>
      <c r="DNY399" s="1"/>
      <c r="DNZ399" s="1"/>
      <c r="DOA399" s="1"/>
      <c r="DOB399" s="1"/>
      <c r="DOC399" s="1"/>
      <c r="DOD399" s="1"/>
      <c r="DOE399" s="1"/>
      <c r="DOF399" s="1"/>
      <c r="DOG399" s="1"/>
      <c r="DOH399" s="1"/>
      <c r="DOI399" s="1"/>
      <c r="DOJ399" s="1"/>
      <c r="DOK399" s="1"/>
      <c r="DOL399" s="1"/>
      <c r="DOM399" s="1"/>
      <c r="DON399" s="1"/>
      <c r="DOO399" s="1"/>
      <c r="DOP399" s="1"/>
      <c r="DOQ399" s="1"/>
      <c r="DOR399" s="1"/>
      <c r="DOS399" s="1"/>
      <c r="DOT399" s="1"/>
      <c r="DOU399" s="1"/>
      <c r="DOV399" s="1"/>
      <c r="DOW399" s="1"/>
      <c r="DOX399" s="1"/>
      <c r="DOY399" s="1"/>
      <c r="DOZ399" s="1"/>
      <c r="DPA399" s="1"/>
      <c r="DPB399" s="1"/>
      <c r="DPC399" s="1"/>
      <c r="DPD399" s="1"/>
      <c r="DPE399" s="1"/>
      <c r="DPF399" s="1"/>
      <c r="DPG399" s="1"/>
      <c r="DPH399" s="1"/>
      <c r="DPI399" s="1"/>
      <c r="DPJ399" s="1"/>
      <c r="DPK399" s="1"/>
      <c r="DPL399" s="1"/>
      <c r="DPM399" s="1"/>
      <c r="DPN399" s="1"/>
      <c r="DPO399" s="1"/>
      <c r="DPP399" s="1"/>
      <c r="DPQ399" s="1"/>
      <c r="DPR399" s="1"/>
      <c r="DPS399" s="1"/>
      <c r="DPT399" s="1"/>
      <c r="DPU399" s="1"/>
      <c r="DPV399" s="1"/>
      <c r="DPW399" s="1"/>
      <c r="DPX399" s="1"/>
      <c r="DPY399" s="1"/>
      <c r="DPZ399" s="1"/>
      <c r="DQA399" s="1"/>
      <c r="DQB399" s="1"/>
      <c r="DQC399" s="1"/>
      <c r="DQD399" s="1"/>
      <c r="DQE399" s="1"/>
      <c r="DQF399" s="1"/>
      <c r="DQG399" s="1"/>
      <c r="DQH399" s="1"/>
      <c r="DQI399" s="1"/>
      <c r="DQJ399" s="1"/>
      <c r="DQK399" s="1"/>
      <c r="DQL399" s="1"/>
      <c r="DQM399" s="1"/>
      <c r="DQN399" s="1"/>
      <c r="DQO399" s="1"/>
      <c r="DQP399" s="1"/>
      <c r="DQQ399" s="1"/>
      <c r="DQR399" s="1"/>
      <c r="DQS399" s="1"/>
      <c r="DQT399" s="1"/>
      <c r="DQU399" s="1"/>
      <c r="DQV399" s="1"/>
      <c r="DQW399" s="1"/>
      <c r="DQX399" s="1"/>
      <c r="DQY399" s="1"/>
      <c r="DQZ399" s="1"/>
      <c r="DRA399" s="1"/>
      <c r="DRB399" s="1"/>
      <c r="DRC399" s="1"/>
      <c r="DRD399" s="1"/>
      <c r="DRE399" s="1"/>
      <c r="DRF399" s="1"/>
      <c r="DRG399" s="1"/>
      <c r="DRH399" s="1"/>
      <c r="DRI399" s="1"/>
      <c r="DRJ399" s="1"/>
      <c r="DRK399" s="1"/>
      <c r="DRL399" s="1"/>
      <c r="DRM399" s="1"/>
      <c r="DRN399" s="1"/>
      <c r="DRO399" s="1"/>
      <c r="DRP399" s="1"/>
      <c r="DRQ399" s="1"/>
      <c r="DRR399" s="1"/>
      <c r="DRS399" s="1"/>
      <c r="DRT399" s="1"/>
      <c r="DRU399" s="1"/>
      <c r="DRV399" s="1"/>
      <c r="DRW399" s="1"/>
      <c r="DRX399" s="1"/>
      <c r="DRY399" s="1"/>
      <c r="DRZ399" s="1"/>
      <c r="DSA399" s="1"/>
      <c r="DSB399" s="1"/>
      <c r="DSC399" s="1"/>
      <c r="DSD399" s="1"/>
      <c r="DSE399" s="1"/>
      <c r="DSF399" s="1"/>
      <c r="DSG399" s="1"/>
      <c r="DSH399" s="1"/>
      <c r="DSI399" s="1"/>
      <c r="DSJ399" s="1"/>
      <c r="DSK399" s="1"/>
      <c r="DSL399" s="1"/>
      <c r="DSM399" s="1"/>
      <c r="DSN399" s="1"/>
      <c r="DSO399" s="1"/>
      <c r="DSP399" s="1"/>
      <c r="DSQ399" s="1"/>
      <c r="DSR399" s="1"/>
      <c r="DSS399" s="1"/>
      <c r="DST399" s="1"/>
      <c r="DSU399" s="1"/>
      <c r="DSV399" s="1"/>
      <c r="DSW399" s="1"/>
      <c r="DSX399" s="1"/>
      <c r="DSY399" s="1"/>
      <c r="DSZ399" s="1"/>
      <c r="DTA399" s="1"/>
      <c r="DTB399" s="1"/>
      <c r="DTC399" s="1"/>
      <c r="DTD399" s="1"/>
      <c r="DTE399" s="1"/>
      <c r="DTF399" s="1"/>
      <c r="DTG399" s="1"/>
      <c r="DTH399" s="1"/>
      <c r="DTI399" s="1"/>
      <c r="DTJ399" s="1"/>
      <c r="DTK399" s="1"/>
      <c r="DTL399" s="1"/>
      <c r="DTM399" s="1"/>
      <c r="DTN399" s="1"/>
      <c r="DTO399" s="1"/>
      <c r="DTP399" s="1"/>
      <c r="DTQ399" s="1"/>
      <c r="DTR399" s="1"/>
      <c r="DTS399" s="1"/>
      <c r="DTT399" s="1"/>
      <c r="DTU399" s="1"/>
      <c r="DTV399" s="1"/>
      <c r="DTW399" s="1"/>
      <c r="DTX399" s="1"/>
      <c r="DTY399" s="1"/>
      <c r="DTZ399" s="1"/>
      <c r="DUA399" s="1"/>
      <c r="DUB399" s="1"/>
      <c r="DUC399" s="1"/>
      <c r="DUD399" s="1"/>
      <c r="DUE399" s="1"/>
      <c r="DUF399" s="1"/>
      <c r="DUG399" s="1"/>
      <c r="DUH399" s="1"/>
      <c r="DUI399" s="1"/>
      <c r="DUJ399" s="1"/>
      <c r="DUK399" s="1"/>
      <c r="DUL399" s="1"/>
      <c r="DUM399" s="1"/>
      <c r="DUN399" s="1"/>
      <c r="DUO399" s="1"/>
      <c r="DUP399" s="1"/>
      <c r="DUQ399" s="1"/>
      <c r="DUR399" s="1"/>
      <c r="DUS399" s="1"/>
      <c r="DUT399" s="1"/>
      <c r="DUU399" s="1"/>
      <c r="DUV399" s="1"/>
      <c r="DUW399" s="1"/>
      <c r="DUX399" s="1"/>
      <c r="DUY399" s="1"/>
      <c r="DUZ399" s="1"/>
      <c r="DVA399" s="1"/>
      <c r="DVB399" s="1"/>
      <c r="DVC399" s="1"/>
      <c r="DVD399" s="1"/>
      <c r="DVE399" s="1"/>
      <c r="DVF399" s="1"/>
      <c r="DVG399" s="1"/>
      <c r="DVH399" s="1"/>
      <c r="DVI399" s="1"/>
      <c r="DVJ399" s="1"/>
      <c r="DVK399" s="1"/>
      <c r="DVL399" s="1"/>
      <c r="DVM399" s="1"/>
      <c r="DVN399" s="1"/>
      <c r="DVO399" s="1"/>
      <c r="DVP399" s="1"/>
      <c r="DVQ399" s="1"/>
      <c r="DVR399" s="1"/>
      <c r="DVS399" s="1"/>
      <c r="DVT399" s="1"/>
      <c r="DVU399" s="1"/>
      <c r="DVV399" s="1"/>
      <c r="DVW399" s="1"/>
      <c r="DVX399" s="1"/>
      <c r="DVY399" s="1"/>
      <c r="DVZ399" s="1"/>
      <c r="DWA399" s="1"/>
      <c r="DWB399" s="1"/>
      <c r="DWC399" s="1"/>
      <c r="DWD399" s="1"/>
      <c r="DWE399" s="1"/>
      <c r="DWF399" s="1"/>
      <c r="DWG399" s="1"/>
      <c r="DWH399" s="1"/>
      <c r="DWI399" s="1"/>
      <c r="DWJ399" s="1"/>
      <c r="DWK399" s="1"/>
      <c r="DWL399" s="1"/>
      <c r="DWM399" s="1"/>
      <c r="DWN399" s="1"/>
      <c r="DWO399" s="1"/>
      <c r="DWP399" s="1"/>
      <c r="DWQ399" s="1"/>
      <c r="DWR399" s="1"/>
      <c r="DWS399" s="1"/>
      <c r="DWT399" s="1"/>
      <c r="DWU399" s="1"/>
      <c r="DWV399" s="1"/>
      <c r="DWW399" s="1"/>
      <c r="DWX399" s="1"/>
      <c r="DWY399" s="1"/>
      <c r="DWZ399" s="1"/>
      <c r="DXA399" s="1"/>
      <c r="DXB399" s="1"/>
      <c r="DXC399" s="1"/>
      <c r="DXD399" s="1"/>
      <c r="DXE399" s="1"/>
      <c r="DXF399" s="1"/>
      <c r="DXG399" s="1"/>
      <c r="DXH399" s="1"/>
      <c r="DXI399" s="1"/>
      <c r="DXJ399" s="1"/>
      <c r="DXK399" s="1"/>
      <c r="DXL399" s="1"/>
      <c r="DXM399" s="1"/>
      <c r="DXN399" s="1"/>
      <c r="DXO399" s="1"/>
      <c r="DXP399" s="1"/>
      <c r="DXQ399" s="1"/>
      <c r="DXR399" s="1"/>
      <c r="DXS399" s="1"/>
      <c r="DXT399" s="1"/>
      <c r="DXU399" s="1"/>
      <c r="DXV399" s="1"/>
      <c r="DXW399" s="1"/>
      <c r="DXX399" s="1"/>
      <c r="DXY399" s="1"/>
      <c r="DXZ399" s="1"/>
      <c r="DYA399" s="1"/>
      <c r="DYB399" s="1"/>
      <c r="DYC399" s="1"/>
      <c r="DYD399" s="1"/>
      <c r="DYE399" s="1"/>
      <c r="DYF399" s="1"/>
      <c r="DYG399" s="1"/>
      <c r="DYH399" s="1"/>
      <c r="DYI399" s="1"/>
      <c r="DYJ399" s="1"/>
      <c r="DYK399" s="1"/>
      <c r="DYL399" s="1"/>
      <c r="DYM399" s="1"/>
      <c r="DYN399" s="1"/>
      <c r="DYO399" s="1"/>
      <c r="DYP399" s="1"/>
      <c r="DYQ399" s="1"/>
      <c r="DYR399" s="1"/>
      <c r="DYS399" s="1"/>
      <c r="DYT399" s="1"/>
      <c r="DYU399" s="1"/>
      <c r="DYV399" s="1"/>
      <c r="DYW399" s="1"/>
      <c r="DYX399" s="1"/>
      <c r="DYY399" s="1"/>
      <c r="DYZ399" s="1"/>
      <c r="DZA399" s="1"/>
      <c r="DZB399" s="1"/>
      <c r="DZC399" s="1"/>
      <c r="DZD399" s="1"/>
      <c r="DZE399" s="1"/>
      <c r="DZF399" s="1"/>
      <c r="DZG399" s="1"/>
      <c r="DZH399" s="1"/>
      <c r="DZI399" s="1"/>
      <c r="DZJ399" s="1"/>
      <c r="DZK399" s="1"/>
      <c r="DZL399" s="1"/>
      <c r="DZM399" s="1"/>
      <c r="DZN399" s="1"/>
      <c r="DZO399" s="1"/>
      <c r="DZP399" s="1"/>
      <c r="DZQ399" s="1"/>
      <c r="DZR399" s="1"/>
      <c r="DZS399" s="1"/>
      <c r="DZT399" s="1"/>
      <c r="DZU399" s="1"/>
      <c r="DZV399" s="1"/>
      <c r="DZW399" s="1"/>
      <c r="DZX399" s="1"/>
      <c r="DZY399" s="1"/>
      <c r="DZZ399" s="1"/>
      <c r="EAA399" s="1"/>
      <c r="EAB399" s="1"/>
      <c r="EAC399" s="1"/>
      <c r="EAD399" s="1"/>
      <c r="EAE399" s="1"/>
      <c r="EAF399" s="1"/>
      <c r="EAG399" s="1"/>
      <c r="EAH399" s="1"/>
      <c r="EAI399" s="1"/>
      <c r="EAJ399" s="1"/>
      <c r="EAK399" s="1"/>
      <c r="EAL399" s="1"/>
      <c r="EAM399" s="1"/>
      <c r="EAN399" s="1"/>
      <c r="EAO399" s="1"/>
      <c r="EAP399" s="1"/>
      <c r="EAQ399" s="1"/>
      <c r="EAR399" s="1"/>
      <c r="EAS399" s="1"/>
      <c r="EAT399" s="1"/>
      <c r="EAU399" s="1"/>
      <c r="EAV399" s="1"/>
      <c r="EAW399" s="1"/>
      <c r="EAX399" s="1"/>
      <c r="EAY399" s="1"/>
      <c r="EAZ399" s="1"/>
      <c r="EBA399" s="1"/>
      <c r="EBB399" s="1"/>
      <c r="EBC399" s="1"/>
      <c r="EBD399" s="1"/>
      <c r="EBE399" s="1"/>
      <c r="EBF399" s="1"/>
      <c r="EBG399" s="1"/>
      <c r="EBH399" s="1"/>
      <c r="EBI399" s="1"/>
      <c r="EBJ399" s="1"/>
      <c r="EBK399" s="1"/>
      <c r="EBL399" s="1"/>
      <c r="EBM399" s="1"/>
      <c r="EBN399" s="1"/>
      <c r="EBO399" s="1"/>
      <c r="EBP399" s="1"/>
      <c r="EBQ399" s="1"/>
      <c r="EBR399" s="1"/>
      <c r="EBS399" s="1"/>
      <c r="EBT399" s="1"/>
      <c r="EBU399" s="1"/>
      <c r="EBV399" s="1"/>
      <c r="EBW399" s="1"/>
      <c r="EBX399" s="1"/>
      <c r="EBY399" s="1"/>
      <c r="EBZ399" s="1"/>
      <c r="ECA399" s="1"/>
      <c r="ECB399" s="1"/>
      <c r="ECC399" s="1"/>
      <c r="ECD399" s="1"/>
      <c r="ECE399" s="1"/>
      <c r="ECF399" s="1"/>
      <c r="ECG399" s="1"/>
      <c r="ECH399" s="1"/>
      <c r="ECI399" s="1"/>
      <c r="ECJ399" s="1"/>
      <c r="ECK399" s="1"/>
      <c r="ECL399" s="1"/>
      <c r="ECM399" s="1"/>
      <c r="ECN399" s="1"/>
      <c r="ECO399" s="1"/>
      <c r="ECP399" s="1"/>
      <c r="ECQ399" s="1"/>
      <c r="ECR399" s="1"/>
      <c r="ECS399" s="1"/>
      <c r="ECT399" s="1"/>
      <c r="ECU399" s="1"/>
      <c r="ECV399" s="1"/>
      <c r="ECW399" s="1"/>
      <c r="ECX399" s="1"/>
      <c r="ECY399" s="1"/>
      <c r="ECZ399" s="1"/>
      <c r="EDA399" s="1"/>
      <c r="EDB399" s="1"/>
      <c r="EDC399" s="1"/>
      <c r="EDD399" s="1"/>
      <c r="EDE399" s="1"/>
      <c r="EDF399" s="1"/>
      <c r="EDG399" s="1"/>
      <c r="EDH399" s="1"/>
      <c r="EDI399" s="1"/>
      <c r="EDJ399" s="1"/>
      <c r="EDK399" s="1"/>
      <c r="EDL399" s="1"/>
      <c r="EDM399" s="1"/>
      <c r="EDN399" s="1"/>
      <c r="EDO399" s="1"/>
      <c r="EDP399" s="1"/>
      <c r="EDQ399" s="1"/>
      <c r="EDR399" s="1"/>
      <c r="EDS399" s="1"/>
      <c r="EDT399" s="1"/>
      <c r="EDU399" s="1"/>
      <c r="EDV399" s="1"/>
      <c r="EDW399" s="1"/>
      <c r="EDX399" s="1"/>
      <c r="EDY399" s="1"/>
      <c r="EDZ399" s="1"/>
      <c r="EEA399" s="1"/>
      <c r="EEB399" s="1"/>
      <c r="EEC399" s="1"/>
      <c r="EED399" s="1"/>
      <c r="EEE399" s="1"/>
      <c r="EEF399" s="1"/>
      <c r="EEG399" s="1"/>
      <c r="EEH399" s="1"/>
      <c r="EEI399" s="1"/>
      <c r="EEJ399" s="1"/>
      <c r="EEK399" s="1"/>
      <c r="EEL399" s="1"/>
      <c r="EEM399" s="1"/>
      <c r="EEN399" s="1"/>
      <c r="EEO399" s="1"/>
      <c r="EEP399" s="1"/>
      <c r="EEQ399" s="1"/>
      <c r="EER399" s="1"/>
      <c r="EES399" s="1"/>
      <c r="EET399" s="1"/>
      <c r="EEU399" s="1"/>
      <c r="EEV399" s="1"/>
      <c r="EEW399" s="1"/>
      <c r="EEX399" s="1"/>
      <c r="EEY399" s="1"/>
      <c r="EEZ399" s="1"/>
      <c r="EFA399" s="1"/>
      <c r="EFB399" s="1"/>
      <c r="EFC399" s="1"/>
      <c r="EFD399" s="1"/>
      <c r="EFE399" s="1"/>
      <c r="EFF399" s="1"/>
      <c r="EFG399" s="1"/>
      <c r="EFH399" s="1"/>
      <c r="EFI399" s="1"/>
      <c r="EFJ399" s="1"/>
      <c r="EFK399" s="1"/>
      <c r="EFL399" s="1"/>
      <c r="EFM399" s="1"/>
      <c r="EFN399" s="1"/>
      <c r="EFO399" s="1"/>
      <c r="EFP399" s="1"/>
      <c r="EFQ399" s="1"/>
      <c r="EFR399" s="1"/>
      <c r="EFS399" s="1"/>
      <c r="EFT399" s="1"/>
      <c r="EFU399" s="1"/>
      <c r="EFV399" s="1"/>
      <c r="EFW399" s="1"/>
      <c r="EFX399" s="1"/>
      <c r="EFY399" s="1"/>
      <c r="EFZ399" s="1"/>
      <c r="EGA399" s="1"/>
      <c r="EGB399" s="1"/>
      <c r="EGC399" s="1"/>
      <c r="EGD399" s="1"/>
      <c r="EGE399" s="1"/>
      <c r="EGF399" s="1"/>
      <c r="EGG399" s="1"/>
      <c r="EGH399" s="1"/>
      <c r="EGI399" s="1"/>
      <c r="EGJ399" s="1"/>
      <c r="EGK399" s="1"/>
      <c r="EGL399" s="1"/>
      <c r="EGM399" s="1"/>
      <c r="EGN399" s="1"/>
      <c r="EGO399" s="1"/>
      <c r="EGP399" s="1"/>
      <c r="EGQ399" s="1"/>
      <c r="EGR399" s="1"/>
      <c r="EGS399" s="1"/>
      <c r="EGT399" s="1"/>
      <c r="EGU399" s="1"/>
      <c r="EGV399" s="1"/>
      <c r="EGW399" s="1"/>
      <c r="EGX399" s="1"/>
      <c r="EGY399" s="1"/>
      <c r="EGZ399" s="1"/>
      <c r="EHA399" s="1"/>
      <c r="EHB399" s="1"/>
      <c r="EHC399" s="1"/>
      <c r="EHD399" s="1"/>
      <c r="EHE399" s="1"/>
      <c r="EHF399" s="1"/>
      <c r="EHG399" s="1"/>
      <c r="EHH399" s="1"/>
      <c r="EHI399" s="1"/>
      <c r="EHJ399" s="1"/>
      <c r="EHK399" s="1"/>
      <c r="EHL399" s="1"/>
      <c r="EHM399" s="1"/>
      <c r="EHN399" s="1"/>
      <c r="EHO399" s="1"/>
      <c r="EHP399" s="1"/>
      <c r="EHQ399" s="1"/>
      <c r="EHR399" s="1"/>
      <c r="EHS399" s="1"/>
      <c r="EHT399" s="1"/>
      <c r="EHU399" s="1"/>
      <c r="EHV399" s="1"/>
      <c r="EHW399" s="1"/>
      <c r="EHX399" s="1"/>
      <c r="EHY399" s="1"/>
      <c r="EHZ399" s="1"/>
      <c r="EIA399" s="1"/>
      <c r="EIB399" s="1"/>
      <c r="EIC399" s="1"/>
      <c r="EID399" s="1"/>
      <c r="EIE399" s="1"/>
      <c r="EIF399" s="1"/>
      <c r="EIG399" s="1"/>
      <c r="EIH399" s="1"/>
      <c r="EII399" s="1"/>
      <c r="EIJ399" s="1"/>
      <c r="EIK399" s="1"/>
      <c r="EIL399" s="1"/>
      <c r="EIM399" s="1"/>
      <c r="EIN399" s="1"/>
      <c r="EIO399" s="1"/>
      <c r="EIP399" s="1"/>
      <c r="EIQ399" s="1"/>
      <c r="EIR399" s="1"/>
      <c r="EIS399" s="1"/>
      <c r="EIT399" s="1"/>
      <c r="EIU399" s="1"/>
      <c r="EIV399" s="1"/>
      <c r="EIW399" s="1"/>
      <c r="EIX399" s="1"/>
      <c r="EIY399" s="1"/>
      <c r="EIZ399" s="1"/>
      <c r="EJA399" s="1"/>
      <c r="EJB399" s="1"/>
      <c r="EJC399" s="1"/>
      <c r="EJD399" s="1"/>
      <c r="EJE399" s="1"/>
      <c r="EJF399" s="1"/>
      <c r="EJG399" s="1"/>
      <c r="EJH399" s="1"/>
      <c r="EJI399" s="1"/>
      <c r="EJJ399" s="1"/>
      <c r="EJK399" s="1"/>
      <c r="EJL399" s="1"/>
      <c r="EJM399" s="1"/>
      <c r="EJN399" s="1"/>
      <c r="EJO399" s="1"/>
      <c r="EJP399" s="1"/>
      <c r="EJQ399" s="1"/>
      <c r="EJR399" s="1"/>
      <c r="EJS399" s="1"/>
      <c r="EJT399" s="1"/>
      <c r="EJU399" s="1"/>
      <c r="EJV399" s="1"/>
      <c r="EJW399" s="1"/>
      <c r="EJX399" s="1"/>
      <c r="EJY399" s="1"/>
      <c r="EJZ399" s="1"/>
      <c r="EKA399" s="1"/>
      <c r="EKB399" s="1"/>
      <c r="EKC399" s="1"/>
      <c r="EKD399" s="1"/>
      <c r="EKE399" s="1"/>
      <c r="EKF399" s="1"/>
      <c r="EKG399" s="1"/>
      <c r="EKH399" s="1"/>
      <c r="EKI399" s="1"/>
      <c r="EKJ399" s="1"/>
      <c r="EKK399" s="1"/>
      <c r="EKL399" s="1"/>
      <c r="EKM399" s="1"/>
      <c r="EKN399" s="1"/>
      <c r="EKO399" s="1"/>
      <c r="EKP399" s="1"/>
      <c r="EKQ399" s="1"/>
      <c r="EKR399" s="1"/>
      <c r="EKS399" s="1"/>
      <c r="EKT399" s="1"/>
      <c r="EKU399" s="1"/>
      <c r="EKV399" s="1"/>
      <c r="EKW399" s="1"/>
      <c r="EKX399" s="1"/>
      <c r="EKY399" s="1"/>
      <c r="EKZ399" s="1"/>
      <c r="ELA399" s="1"/>
      <c r="ELB399" s="1"/>
      <c r="ELC399" s="1"/>
      <c r="ELD399" s="1"/>
      <c r="ELE399" s="1"/>
      <c r="ELF399" s="1"/>
      <c r="ELG399" s="1"/>
      <c r="ELH399" s="1"/>
      <c r="ELI399" s="1"/>
      <c r="ELJ399" s="1"/>
      <c r="ELK399" s="1"/>
      <c r="ELL399" s="1"/>
      <c r="ELM399" s="1"/>
      <c r="ELN399" s="1"/>
      <c r="ELO399" s="1"/>
      <c r="ELP399" s="1"/>
      <c r="ELQ399" s="1"/>
      <c r="ELR399" s="1"/>
      <c r="ELS399" s="1"/>
      <c r="ELT399" s="1"/>
      <c r="ELU399" s="1"/>
      <c r="ELV399" s="1"/>
      <c r="ELW399" s="1"/>
      <c r="ELX399" s="1"/>
      <c r="ELY399" s="1"/>
      <c r="ELZ399" s="1"/>
      <c r="EMA399" s="1"/>
      <c r="EMB399" s="1"/>
      <c r="EMC399" s="1"/>
      <c r="EMD399" s="1"/>
      <c r="EME399" s="1"/>
      <c r="EMF399" s="1"/>
      <c r="EMG399" s="1"/>
      <c r="EMH399" s="1"/>
      <c r="EMI399" s="1"/>
      <c r="EMJ399" s="1"/>
      <c r="EMK399" s="1"/>
      <c r="EML399" s="1"/>
      <c r="EMM399" s="1"/>
      <c r="EMN399" s="1"/>
      <c r="EMO399" s="1"/>
      <c r="EMP399" s="1"/>
      <c r="EMQ399" s="1"/>
      <c r="EMR399" s="1"/>
      <c r="EMS399" s="1"/>
      <c r="EMT399" s="1"/>
      <c r="EMU399" s="1"/>
      <c r="EMV399" s="1"/>
      <c r="EMW399" s="1"/>
      <c r="EMX399" s="1"/>
      <c r="EMY399" s="1"/>
      <c r="EMZ399" s="1"/>
      <c r="ENA399" s="1"/>
      <c r="ENB399" s="1"/>
      <c r="ENC399" s="1"/>
      <c r="END399" s="1"/>
      <c r="ENE399" s="1"/>
      <c r="ENF399" s="1"/>
      <c r="ENG399" s="1"/>
      <c r="ENH399" s="1"/>
      <c r="ENI399" s="1"/>
      <c r="ENJ399" s="1"/>
      <c r="ENK399" s="1"/>
      <c r="ENL399" s="1"/>
      <c r="ENM399" s="1"/>
      <c r="ENN399" s="1"/>
      <c r="ENO399" s="1"/>
      <c r="ENP399" s="1"/>
      <c r="ENQ399" s="1"/>
      <c r="ENR399" s="1"/>
      <c r="ENS399" s="1"/>
      <c r="ENT399" s="1"/>
      <c r="ENU399" s="1"/>
      <c r="ENV399" s="1"/>
      <c r="ENW399" s="1"/>
      <c r="ENX399" s="1"/>
      <c r="ENY399" s="1"/>
      <c r="ENZ399" s="1"/>
      <c r="EOA399" s="1"/>
      <c r="EOB399" s="1"/>
      <c r="EOC399" s="1"/>
      <c r="EOD399" s="1"/>
      <c r="EOE399" s="1"/>
      <c r="EOF399" s="1"/>
      <c r="EOG399" s="1"/>
      <c r="EOH399" s="1"/>
      <c r="EOI399" s="1"/>
      <c r="EOJ399" s="1"/>
      <c r="EOK399" s="1"/>
      <c r="EOL399" s="1"/>
      <c r="EOM399" s="1"/>
      <c r="EON399" s="1"/>
      <c r="EOO399" s="1"/>
      <c r="EOP399" s="1"/>
      <c r="EOQ399" s="1"/>
      <c r="EOR399" s="1"/>
      <c r="EOS399" s="1"/>
      <c r="EOT399" s="1"/>
      <c r="EOU399" s="1"/>
      <c r="EOV399" s="1"/>
      <c r="EOW399" s="1"/>
      <c r="EOX399" s="1"/>
      <c r="EOY399" s="1"/>
      <c r="EOZ399" s="1"/>
      <c r="EPA399" s="1"/>
      <c r="EPB399" s="1"/>
      <c r="EPC399" s="1"/>
      <c r="EPD399" s="1"/>
      <c r="EPE399" s="1"/>
      <c r="EPF399" s="1"/>
      <c r="EPG399" s="1"/>
      <c r="EPH399" s="1"/>
      <c r="EPI399" s="1"/>
      <c r="EPJ399" s="1"/>
      <c r="EPK399" s="1"/>
      <c r="EPL399" s="1"/>
      <c r="EPM399" s="1"/>
      <c r="EPN399" s="1"/>
      <c r="EPO399" s="1"/>
      <c r="EPP399" s="1"/>
      <c r="EPQ399" s="1"/>
      <c r="EPR399" s="1"/>
      <c r="EPS399" s="1"/>
      <c r="EPT399" s="1"/>
      <c r="EPU399" s="1"/>
      <c r="EPV399" s="1"/>
      <c r="EPW399" s="1"/>
      <c r="EPX399" s="1"/>
      <c r="EPY399" s="1"/>
      <c r="EPZ399" s="1"/>
      <c r="EQA399" s="1"/>
      <c r="EQB399" s="1"/>
      <c r="EQC399" s="1"/>
      <c r="EQD399" s="1"/>
      <c r="EQE399" s="1"/>
      <c r="EQF399" s="1"/>
      <c r="EQG399" s="1"/>
      <c r="EQH399" s="1"/>
      <c r="EQI399" s="1"/>
      <c r="EQJ399" s="1"/>
      <c r="EQK399" s="1"/>
      <c r="EQL399" s="1"/>
      <c r="EQM399" s="1"/>
      <c r="EQN399" s="1"/>
      <c r="EQO399" s="1"/>
      <c r="EQP399" s="1"/>
      <c r="EQQ399" s="1"/>
      <c r="EQR399" s="1"/>
      <c r="EQS399" s="1"/>
      <c r="EQT399" s="1"/>
      <c r="EQU399" s="1"/>
      <c r="EQV399" s="1"/>
      <c r="EQW399" s="1"/>
      <c r="EQX399" s="1"/>
      <c r="EQY399" s="1"/>
      <c r="EQZ399" s="1"/>
      <c r="ERA399" s="1"/>
      <c r="ERB399" s="1"/>
      <c r="ERC399" s="1"/>
      <c r="ERD399" s="1"/>
      <c r="ERE399" s="1"/>
      <c r="ERF399" s="1"/>
      <c r="ERG399" s="1"/>
      <c r="ERH399" s="1"/>
      <c r="ERI399" s="1"/>
      <c r="ERJ399" s="1"/>
      <c r="ERK399" s="1"/>
      <c r="ERL399" s="1"/>
      <c r="ERM399" s="1"/>
      <c r="ERN399" s="1"/>
      <c r="ERO399" s="1"/>
      <c r="ERP399" s="1"/>
      <c r="ERQ399" s="1"/>
      <c r="ERR399" s="1"/>
      <c r="ERS399" s="1"/>
      <c r="ERT399" s="1"/>
      <c r="ERU399" s="1"/>
      <c r="ERV399" s="1"/>
      <c r="ERW399" s="1"/>
      <c r="ERX399" s="1"/>
      <c r="ERY399" s="1"/>
      <c r="ERZ399" s="1"/>
      <c r="ESA399" s="1"/>
      <c r="ESB399" s="1"/>
      <c r="ESC399" s="1"/>
      <c r="ESD399" s="1"/>
      <c r="ESE399" s="1"/>
      <c r="ESF399" s="1"/>
      <c r="ESG399" s="1"/>
      <c r="ESH399" s="1"/>
      <c r="ESI399" s="1"/>
      <c r="ESJ399" s="1"/>
      <c r="ESK399" s="1"/>
      <c r="ESL399" s="1"/>
      <c r="ESM399" s="1"/>
      <c r="ESN399" s="1"/>
      <c r="ESO399" s="1"/>
      <c r="ESP399" s="1"/>
      <c r="ESQ399" s="1"/>
      <c r="ESR399" s="1"/>
      <c r="ESS399" s="1"/>
      <c r="EST399" s="1"/>
      <c r="ESU399" s="1"/>
      <c r="ESV399" s="1"/>
      <c r="ESW399" s="1"/>
      <c r="ESX399" s="1"/>
      <c r="ESY399" s="1"/>
      <c r="ESZ399" s="1"/>
      <c r="ETA399" s="1"/>
      <c r="ETB399" s="1"/>
      <c r="ETC399" s="1"/>
      <c r="ETD399" s="1"/>
      <c r="ETE399" s="1"/>
      <c r="ETF399" s="1"/>
      <c r="ETG399" s="1"/>
      <c r="ETH399" s="1"/>
      <c r="ETI399" s="1"/>
      <c r="ETJ399" s="1"/>
      <c r="ETK399" s="1"/>
      <c r="ETL399" s="1"/>
      <c r="ETM399" s="1"/>
      <c r="ETN399" s="1"/>
      <c r="ETO399" s="1"/>
      <c r="ETP399" s="1"/>
      <c r="ETQ399" s="1"/>
      <c r="ETR399" s="1"/>
      <c r="ETS399" s="1"/>
      <c r="ETT399" s="1"/>
      <c r="ETU399" s="1"/>
      <c r="ETV399" s="1"/>
      <c r="ETW399" s="1"/>
      <c r="ETX399" s="1"/>
      <c r="ETY399" s="1"/>
      <c r="ETZ399" s="1"/>
      <c r="EUA399" s="1"/>
      <c r="EUB399" s="1"/>
      <c r="EUC399" s="1"/>
      <c r="EUD399" s="1"/>
      <c r="EUE399" s="1"/>
      <c r="EUF399" s="1"/>
      <c r="EUG399" s="1"/>
      <c r="EUH399" s="1"/>
      <c r="EUI399" s="1"/>
      <c r="EUJ399" s="1"/>
      <c r="EUK399" s="1"/>
      <c r="EUL399" s="1"/>
      <c r="EUM399" s="1"/>
      <c r="EUN399" s="1"/>
      <c r="EUO399" s="1"/>
      <c r="EUP399" s="1"/>
      <c r="EUQ399" s="1"/>
      <c r="EUR399" s="1"/>
      <c r="EUS399" s="1"/>
      <c r="EUT399" s="1"/>
      <c r="EUU399" s="1"/>
      <c r="EUV399" s="1"/>
      <c r="EUW399" s="1"/>
      <c r="EUX399" s="1"/>
      <c r="EUY399" s="1"/>
      <c r="EUZ399" s="1"/>
      <c r="EVA399" s="1"/>
      <c r="EVB399" s="1"/>
      <c r="EVC399" s="1"/>
      <c r="EVD399" s="1"/>
      <c r="EVE399" s="1"/>
      <c r="EVF399" s="1"/>
      <c r="EVG399" s="1"/>
      <c r="EVH399" s="1"/>
      <c r="EVI399" s="1"/>
      <c r="EVJ399" s="1"/>
      <c r="EVK399" s="1"/>
      <c r="EVL399" s="1"/>
      <c r="EVM399" s="1"/>
      <c r="EVN399" s="1"/>
      <c r="EVO399" s="1"/>
      <c r="EVP399" s="1"/>
      <c r="EVQ399" s="1"/>
      <c r="EVR399" s="1"/>
      <c r="EVS399" s="1"/>
      <c r="EVT399" s="1"/>
      <c r="EVU399" s="1"/>
      <c r="EVV399" s="1"/>
      <c r="EVW399" s="1"/>
      <c r="EVX399" s="1"/>
      <c r="EVY399" s="1"/>
      <c r="EVZ399" s="1"/>
      <c r="EWA399" s="1"/>
      <c r="EWB399" s="1"/>
      <c r="EWC399" s="1"/>
      <c r="EWD399" s="1"/>
      <c r="EWE399" s="1"/>
      <c r="EWF399" s="1"/>
      <c r="EWG399" s="1"/>
      <c r="EWH399" s="1"/>
      <c r="EWI399" s="1"/>
      <c r="EWJ399" s="1"/>
      <c r="EWK399" s="1"/>
      <c r="EWL399" s="1"/>
      <c r="EWM399" s="1"/>
      <c r="EWN399" s="1"/>
      <c r="EWO399" s="1"/>
      <c r="EWP399" s="1"/>
      <c r="EWQ399" s="1"/>
      <c r="EWR399" s="1"/>
      <c r="EWS399" s="1"/>
      <c r="EWT399" s="1"/>
      <c r="EWU399" s="1"/>
      <c r="EWV399" s="1"/>
      <c r="EWW399" s="1"/>
      <c r="EWX399" s="1"/>
      <c r="EWY399" s="1"/>
      <c r="EWZ399" s="1"/>
      <c r="EXA399" s="1"/>
      <c r="EXB399" s="1"/>
      <c r="EXC399" s="1"/>
      <c r="EXD399" s="1"/>
      <c r="EXE399" s="1"/>
      <c r="EXF399" s="1"/>
      <c r="EXG399" s="1"/>
      <c r="EXH399" s="1"/>
      <c r="EXI399" s="1"/>
      <c r="EXJ399" s="1"/>
      <c r="EXK399" s="1"/>
      <c r="EXL399" s="1"/>
      <c r="EXM399" s="1"/>
      <c r="EXN399" s="1"/>
      <c r="EXO399" s="1"/>
      <c r="EXP399" s="1"/>
      <c r="EXQ399" s="1"/>
      <c r="EXR399" s="1"/>
      <c r="EXS399" s="1"/>
      <c r="EXT399" s="1"/>
      <c r="EXU399" s="1"/>
      <c r="EXV399" s="1"/>
      <c r="EXW399" s="1"/>
      <c r="EXX399" s="1"/>
      <c r="EXY399" s="1"/>
      <c r="EXZ399" s="1"/>
      <c r="EYA399" s="1"/>
      <c r="EYB399" s="1"/>
      <c r="EYC399" s="1"/>
      <c r="EYD399" s="1"/>
      <c r="EYE399" s="1"/>
      <c r="EYF399" s="1"/>
      <c r="EYG399" s="1"/>
      <c r="EYH399" s="1"/>
      <c r="EYI399" s="1"/>
      <c r="EYJ399" s="1"/>
      <c r="EYK399" s="1"/>
      <c r="EYL399" s="1"/>
      <c r="EYM399" s="1"/>
      <c r="EYN399" s="1"/>
      <c r="EYO399" s="1"/>
      <c r="EYP399" s="1"/>
      <c r="EYQ399" s="1"/>
      <c r="EYR399" s="1"/>
      <c r="EYS399" s="1"/>
      <c r="EYT399" s="1"/>
      <c r="EYU399" s="1"/>
      <c r="EYV399" s="1"/>
      <c r="EYW399" s="1"/>
      <c r="EYX399" s="1"/>
      <c r="EYY399" s="1"/>
      <c r="EYZ399" s="1"/>
      <c r="EZA399" s="1"/>
      <c r="EZB399" s="1"/>
      <c r="EZC399" s="1"/>
      <c r="EZD399" s="1"/>
      <c r="EZE399" s="1"/>
      <c r="EZF399" s="1"/>
      <c r="EZG399" s="1"/>
      <c r="EZH399" s="1"/>
      <c r="EZI399" s="1"/>
      <c r="EZJ399" s="1"/>
      <c r="EZK399" s="1"/>
      <c r="EZL399" s="1"/>
      <c r="EZM399" s="1"/>
      <c r="EZN399" s="1"/>
      <c r="EZO399" s="1"/>
      <c r="EZP399" s="1"/>
      <c r="EZQ399" s="1"/>
      <c r="EZR399" s="1"/>
      <c r="EZS399" s="1"/>
      <c r="EZT399" s="1"/>
      <c r="EZU399" s="1"/>
      <c r="EZV399" s="1"/>
      <c r="EZW399" s="1"/>
      <c r="EZX399" s="1"/>
      <c r="EZY399" s="1"/>
      <c r="EZZ399" s="1"/>
      <c r="FAA399" s="1"/>
      <c r="FAB399" s="1"/>
      <c r="FAC399" s="1"/>
      <c r="FAD399" s="1"/>
      <c r="FAE399" s="1"/>
      <c r="FAF399" s="1"/>
      <c r="FAG399" s="1"/>
      <c r="FAH399" s="1"/>
      <c r="FAI399" s="1"/>
      <c r="FAJ399" s="1"/>
      <c r="FAK399" s="1"/>
      <c r="FAL399" s="1"/>
      <c r="FAM399" s="1"/>
      <c r="FAN399" s="1"/>
      <c r="FAO399" s="1"/>
      <c r="FAP399" s="1"/>
      <c r="FAQ399" s="1"/>
      <c r="FAR399" s="1"/>
      <c r="FAS399" s="1"/>
      <c r="FAT399" s="1"/>
      <c r="FAU399" s="1"/>
      <c r="FAV399" s="1"/>
      <c r="FAW399" s="1"/>
      <c r="FAX399" s="1"/>
      <c r="FAY399" s="1"/>
      <c r="FAZ399" s="1"/>
      <c r="FBA399" s="1"/>
      <c r="FBB399" s="1"/>
      <c r="FBC399" s="1"/>
      <c r="FBD399" s="1"/>
      <c r="FBE399" s="1"/>
      <c r="FBF399" s="1"/>
      <c r="FBG399" s="1"/>
      <c r="FBH399" s="1"/>
      <c r="FBI399" s="1"/>
      <c r="FBJ399" s="1"/>
      <c r="FBK399" s="1"/>
      <c r="FBL399" s="1"/>
      <c r="FBM399" s="1"/>
      <c r="FBN399" s="1"/>
      <c r="FBO399" s="1"/>
      <c r="FBP399" s="1"/>
      <c r="FBQ399" s="1"/>
      <c r="FBR399" s="1"/>
      <c r="FBS399" s="1"/>
      <c r="FBT399" s="1"/>
      <c r="FBU399" s="1"/>
      <c r="FBV399" s="1"/>
      <c r="FBW399" s="1"/>
      <c r="FBX399" s="1"/>
      <c r="FBY399" s="1"/>
      <c r="FBZ399" s="1"/>
      <c r="FCA399" s="1"/>
      <c r="FCB399" s="1"/>
      <c r="FCC399" s="1"/>
      <c r="FCD399" s="1"/>
      <c r="FCE399" s="1"/>
      <c r="FCF399" s="1"/>
      <c r="FCG399" s="1"/>
      <c r="FCH399" s="1"/>
      <c r="FCI399" s="1"/>
      <c r="FCJ399" s="1"/>
      <c r="FCK399" s="1"/>
      <c r="FCL399" s="1"/>
      <c r="FCM399" s="1"/>
      <c r="FCN399" s="1"/>
      <c r="FCO399" s="1"/>
      <c r="FCP399" s="1"/>
      <c r="FCQ399" s="1"/>
      <c r="FCR399" s="1"/>
      <c r="FCS399" s="1"/>
      <c r="FCT399" s="1"/>
      <c r="FCU399" s="1"/>
      <c r="FCV399" s="1"/>
      <c r="FCW399" s="1"/>
      <c r="FCX399" s="1"/>
      <c r="FCY399" s="1"/>
      <c r="FCZ399" s="1"/>
      <c r="FDA399" s="1"/>
      <c r="FDB399" s="1"/>
      <c r="FDC399" s="1"/>
      <c r="FDD399" s="1"/>
      <c r="FDE399" s="1"/>
      <c r="FDF399" s="1"/>
      <c r="FDG399" s="1"/>
      <c r="FDH399" s="1"/>
      <c r="FDI399" s="1"/>
      <c r="FDJ399" s="1"/>
      <c r="FDK399" s="1"/>
      <c r="FDL399" s="1"/>
      <c r="FDM399" s="1"/>
      <c r="FDN399" s="1"/>
      <c r="FDO399" s="1"/>
      <c r="FDP399" s="1"/>
      <c r="FDQ399" s="1"/>
      <c r="FDR399" s="1"/>
      <c r="FDS399" s="1"/>
      <c r="FDT399" s="1"/>
      <c r="FDU399" s="1"/>
      <c r="FDV399" s="1"/>
      <c r="FDW399" s="1"/>
      <c r="FDX399" s="1"/>
      <c r="FDY399" s="1"/>
      <c r="FDZ399" s="1"/>
      <c r="FEA399" s="1"/>
      <c r="FEB399" s="1"/>
      <c r="FEC399" s="1"/>
      <c r="FED399" s="1"/>
      <c r="FEE399" s="1"/>
      <c r="FEF399" s="1"/>
      <c r="FEG399" s="1"/>
      <c r="FEH399" s="1"/>
      <c r="FEI399" s="1"/>
      <c r="FEJ399" s="1"/>
      <c r="FEK399" s="1"/>
      <c r="FEL399" s="1"/>
      <c r="FEM399" s="1"/>
      <c r="FEN399" s="1"/>
      <c r="FEO399" s="1"/>
      <c r="FEP399" s="1"/>
      <c r="FEQ399" s="1"/>
      <c r="FER399" s="1"/>
      <c r="FES399" s="1"/>
      <c r="FET399" s="1"/>
      <c r="FEU399" s="1"/>
      <c r="FEV399" s="1"/>
      <c r="FEW399" s="1"/>
      <c r="FEX399" s="1"/>
      <c r="FEY399" s="1"/>
      <c r="FEZ399" s="1"/>
      <c r="FFA399" s="1"/>
      <c r="FFB399" s="1"/>
      <c r="FFC399" s="1"/>
      <c r="FFD399" s="1"/>
      <c r="FFE399" s="1"/>
      <c r="FFF399" s="1"/>
      <c r="FFG399" s="1"/>
      <c r="FFH399" s="1"/>
      <c r="FFI399" s="1"/>
      <c r="FFJ399" s="1"/>
      <c r="FFK399" s="1"/>
      <c r="FFL399" s="1"/>
      <c r="FFM399" s="1"/>
      <c r="FFN399" s="1"/>
      <c r="FFO399" s="1"/>
      <c r="FFP399" s="1"/>
      <c r="FFQ399" s="1"/>
      <c r="FFR399" s="1"/>
      <c r="FFS399" s="1"/>
      <c r="FFT399" s="1"/>
      <c r="FFU399" s="1"/>
      <c r="FFV399" s="1"/>
      <c r="FFW399" s="1"/>
      <c r="FFX399" s="1"/>
      <c r="FFY399" s="1"/>
      <c r="FFZ399" s="1"/>
      <c r="FGA399" s="1"/>
      <c r="FGB399" s="1"/>
      <c r="FGC399" s="1"/>
      <c r="FGD399" s="1"/>
      <c r="FGE399" s="1"/>
      <c r="FGF399" s="1"/>
      <c r="FGG399" s="1"/>
      <c r="FGH399" s="1"/>
      <c r="FGI399" s="1"/>
      <c r="FGJ399" s="1"/>
      <c r="FGK399" s="1"/>
      <c r="FGL399" s="1"/>
      <c r="FGM399" s="1"/>
      <c r="FGN399" s="1"/>
      <c r="FGO399" s="1"/>
      <c r="FGP399" s="1"/>
      <c r="FGQ399" s="1"/>
      <c r="FGR399" s="1"/>
      <c r="FGS399" s="1"/>
      <c r="FGT399" s="1"/>
      <c r="FGU399" s="1"/>
      <c r="FGV399" s="1"/>
      <c r="FGW399" s="1"/>
      <c r="FGX399" s="1"/>
      <c r="FGY399" s="1"/>
      <c r="FGZ399" s="1"/>
      <c r="FHA399" s="1"/>
      <c r="FHB399" s="1"/>
      <c r="FHC399" s="1"/>
      <c r="FHD399" s="1"/>
      <c r="FHE399" s="1"/>
      <c r="FHF399" s="1"/>
      <c r="FHG399" s="1"/>
      <c r="FHH399" s="1"/>
      <c r="FHI399" s="1"/>
      <c r="FHJ399" s="1"/>
      <c r="FHK399" s="1"/>
      <c r="FHL399" s="1"/>
      <c r="FHM399" s="1"/>
      <c r="FHN399" s="1"/>
      <c r="FHO399" s="1"/>
      <c r="FHP399" s="1"/>
      <c r="FHQ399" s="1"/>
      <c r="FHR399" s="1"/>
      <c r="FHS399" s="1"/>
      <c r="FHT399" s="1"/>
      <c r="FHU399" s="1"/>
      <c r="FHV399" s="1"/>
      <c r="FHW399" s="1"/>
      <c r="FHX399" s="1"/>
      <c r="FHY399" s="1"/>
      <c r="FHZ399" s="1"/>
      <c r="FIA399" s="1"/>
      <c r="FIB399" s="1"/>
      <c r="FIC399" s="1"/>
      <c r="FID399" s="1"/>
      <c r="FIE399" s="1"/>
      <c r="FIF399" s="1"/>
      <c r="FIG399" s="1"/>
      <c r="FIH399" s="1"/>
      <c r="FII399" s="1"/>
      <c r="FIJ399" s="1"/>
      <c r="FIK399" s="1"/>
      <c r="FIL399" s="1"/>
      <c r="FIM399" s="1"/>
      <c r="FIN399" s="1"/>
      <c r="FIO399" s="1"/>
      <c r="FIP399" s="1"/>
      <c r="FIQ399" s="1"/>
      <c r="FIR399" s="1"/>
      <c r="FIS399" s="1"/>
      <c r="FIT399" s="1"/>
      <c r="FIU399" s="1"/>
      <c r="FIV399" s="1"/>
      <c r="FIW399" s="1"/>
      <c r="FIX399" s="1"/>
      <c r="FIY399" s="1"/>
      <c r="FIZ399" s="1"/>
      <c r="FJA399" s="1"/>
      <c r="FJB399" s="1"/>
      <c r="FJC399" s="1"/>
      <c r="FJD399" s="1"/>
      <c r="FJE399" s="1"/>
      <c r="FJF399" s="1"/>
      <c r="FJG399" s="1"/>
      <c r="FJH399" s="1"/>
      <c r="FJI399" s="1"/>
      <c r="FJJ399" s="1"/>
      <c r="FJK399" s="1"/>
      <c r="FJL399" s="1"/>
      <c r="FJM399" s="1"/>
      <c r="FJN399" s="1"/>
      <c r="FJO399" s="1"/>
      <c r="FJP399" s="1"/>
      <c r="FJQ399" s="1"/>
      <c r="FJR399" s="1"/>
      <c r="FJS399" s="1"/>
      <c r="FJT399" s="1"/>
      <c r="FJU399" s="1"/>
      <c r="FJV399" s="1"/>
      <c r="FJW399" s="1"/>
      <c r="FJX399" s="1"/>
      <c r="FJY399" s="1"/>
      <c r="FJZ399" s="1"/>
      <c r="FKA399" s="1"/>
      <c r="FKB399" s="1"/>
      <c r="FKC399" s="1"/>
      <c r="FKD399" s="1"/>
      <c r="FKE399" s="1"/>
      <c r="FKF399" s="1"/>
      <c r="FKG399" s="1"/>
      <c r="FKH399" s="1"/>
      <c r="FKI399" s="1"/>
      <c r="FKJ399" s="1"/>
      <c r="FKK399" s="1"/>
      <c r="FKL399" s="1"/>
      <c r="FKM399" s="1"/>
      <c r="FKN399" s="1"/>
      <c r="FKO399" s="1"/>
      <c r="FKP399" s="1"/>
      <c r="FKQ399" s="1"/>
      <c r="FKR399" s="1"/>
      <c r="FKS399" s="1"/>
      <c r="FKT399" s="1"/>
      <c r="FKU399" s="1"/>
      <c r="FKV399" s="1"/>
      <c r="FKW399" s="1"/>
      <c r="FKX399" s="1"/>
      <c r="FKY399" s="1"/>
      <c r="FKZ399" s="1"/>
      <c r="FLA399" s="1"/>
      <c r="FLB399" s="1"/>
      <c r="FLC399" s="1"/>
      <c r="FLD399" s="1"/>
      <c r="FLE399" s="1"/>
      <c r="FLF399" s="1"/>
      <c r="FLG399" s="1"/>
      <c r="FLH399" s="1"/>
      <c r="FLI399" s="1"/>
      <c r="FLJ399" s="1"/>
      <c r="FLK399" s="1"/>
      <c r="FLL399" s="1"/>
      <c r="FLM399" s="1"/>
      <c r="FLN399" s="1"/>
      <c r="FLO399" s="1"/>
      <c r="FLP399" s="1"/>
      <c r="FLQ399" s="1"/>
      <c r="FLR399" s="1"/>
      <c r="FLS399" s="1"/>
      <c r="FLT399" s="1"/>
      <c r="FLU399" s="1"/>
      <c r="FLV399" s="1"/>
      <c r="FLW399" s="1"/>
      <c r="FLX399" s="1"/>
      <c r="FLY399" s="1"/>
      <c r="FLZ399" s="1"/>
      <c r="FMA399" s="1"/>
      <c r="FMB399" s="1"/>
      <c r="FMC399" s="1"/>
      <c r="FMD399" s="1"/>
      <c r="FME399" s="1"/>
      <c r="FMF399" s="1"/>
      <c r="FMG399" s="1"/>
      <c r="FMH399" s="1"/>
      <c r="FMI399" s="1"/>
      <c r="FMJ399" s="1"/>
      <c r="FMK399" s="1"/>
      <c r="FML399" s="1"/>
      <c r="FMM399" s="1"/>
      <c r="FMN399" s="1"/>
      <c r="FMO399" s="1"/>
      <c r="FMP399" s="1"/>
      <c r="FMQ399" s="1"/>
      <c r="FMR399" s="1"/>
      <c r="FMS399" s="1"/>
      <c r="FMT399" s="1"/>
      <c r="FMU399" s="1"/>
      <c r="FMV399" s="1"/>
      <c r="FMW399" s="1"/>
      <c r="FMX399" s="1"/>
      <c r="FMY399" s="1"/>
      <c r="FMZ399" s="1"/>
      <c r="FNA399" s="1"/>
      <c r="FNB399" s="1"/>
      <c r="FNC399" s="1"/>
      <c r="FND399" s="1"/>
      <c r="FNE399" s="1"/>
      <c r="FNF399" s="1"/>
      <c r="FNG399" s="1"/>
      <c r="FNH399" s="1"/>
      <c r="FNI399" s="1"/>
      <c r="FNJ399" s="1"/>
      <c r="FNK399" s="1"/>
      <c r="FNL399" s="1"/>
      <c r="FNM399" s="1"/>
      <c r="FNN399" s="1"/>
      <c r="FNO399" s="1"/>
      <c r="FNP399" s="1"/>
      <c r="FNQ399" s="1"/>
      <c r="FNR399" s="1"/>
      <c r="FNS399" s="1"/>
      <c r="FNT399" s="1"/>
      <c r="FNU399" s="1"/>
      <c r="FNV399" s="1"/>
      <c r="FNW399" s="1"/>
      <c r="FNX399" s="1"/>
      <c r="FNY399" s="1"/>
      <c r="FNZ399" s="1"/>
      <c r="FOA399" s="1"/>
      <c r="FOB399" s="1"/>
      <c r="FOC399" s="1"/>
      <c r="FOD399" s="1"/>
      <c r="FOE399" s="1"/>
      <c r="FOF399" s="1"/>
      <c r="FOG399" s="1"/>
      <c r="FOH399" s="1"/>
      <c r="FOI399" s="1"/>
      <c r="FOJ399" s="1"/>
      <c r="FOK399" s="1"/>
      <c r="FOL399" s="1"/>
      <c r="FOM399" s="1"/>
      <c r="FON399" s="1"/>
      <c r="FOO399" s="1"/>
      <c r="FOP399" s="1"/>
      <c r="FOQ399" s="1"/>
      <c r="FOR399" s="1"/>
      <c r="FOS399" s="1"/>
      <c r="FOT399" s="1"/>
      <c r="FOU399" s="1"/>
      <c r="FOV399" s="1"/>
      <c r="FOW399" s="1"/>
      <c r="FOX399" s="1"/>
      <c r="FOY399" s="1"/>
      <c r="FOZ399" s="1"/>
      <c r="FPA399" s="1"/>
      <c r="FPB399" s="1"/>
      <c r="FPC399" s="1"/>
      <c r="FPD399" s="1"/>
      <c r="FPE399" s="1"/>
      <c r="FPF399" s="1"/>
      <c r="FPG399" s="1"/>
      <c r="FPH399" s="1"/>
      <c r="FPI399" s="1"/>
      <c r="FPJ399" s="1"/>
      <c r="FPK399" s="1"/>
      <c r="FPL399" s="1"/>
      <c r="FPM399" s="1"/>
      <c r="FPN399" s="1"/>
      <c r="FPO399" s="1"/>
      <c r="FPP399" s="1"/>
      <c r="FPQ399" s="1"/>
      <c r="FPR399" s="1"/>
      <c r="FPS399" s="1"/>
      <c r="FPT399" s="1"/>
      <c r="FPU399" s="1"/>
      <c r="FPV399" s="1"/>
      <c r="FPW399" s="1"/>
      <c r="FPX399" s="1"/>
      <c r="FPY399" s="1"/>
      <c r="FPZ399" s="1"/>
      <c r="FQA399" s="1"/>
      <c r="FQB399" s="1"/>
      <c r="FQC399" s="1"/>
      <c r="FQD399" s="1"/>
      <c r="FQE399" s="1"/>
      <c r="FQF399" s="1"/>
      <c r="FQG399" s="1"/>
      <c r="FQH399" s="1"/>
      <c r="FQI399" s="1"/>
      <c r="FQJ399" s="1"/>
      <c r="FQK399" s="1"/>
      <c r="FQL399" s="1"/>
      <c r="FQM399" s="1"/>
      <c r="FQN399" s="1"/>
      <c r="FQO399" s="1"/>
      <c r="FQP399" s="1"/>
      <c r="FQQ399" s="1"/>
      <c r="FQR399" s="1"/>
      <c r="FQS399" s="1"/>
      <c r="FQT399" s="1"/>
      <c r="FQU399" s="1"/>
      <c r="FQV399" s="1"/>
      <c r="FQW399" s="1"/>
      <c r="FQX399" s="1"/>
      <c r="FQY399" s="1"/>
      <c r="FQZ399" s="1"/>
      <c r="FRA399" s="1"/>
      <c r="FRB399" s="1"/>
      <c r="FRC399" s="1"/>
      <c r="FRD399" s="1"/>
      <c r="FRE399" s="1"/>
      <c r="FRF399" s="1"/>
      <c r="FRG399" s="1"/>
      <c r="FRH399" s="1"/>
      <c r="FRI399" s="1"/>
      <c r="FRJ399" s="1"/>
      <c r="FRK399" s="1"/>
      <c r="FRL399" s="1"/>
      <c r="FRM399" s="1"/>
      <c r="FRN399" s="1"/>
      <c r="FRO399" s="1"/>
      <c r="FRP399" s="1"/>
      <c r="FRQ399" s="1"/>
      <c r="FRR399" s="1"/>
      <c r="FRS399" s="1"/>
      <c r="FRT399" s="1"/>
      <c r="FRU399" s="1"/>
      <c r="FRV399" s="1"/>
      <c r="FRW399" s="1"/>
      <c r="FRX399" s="1"/>
      <c r="FRY399" s="1"/>
      <c r="FRZ399" s="1"/>
      <c r="FSA399" s="1"/>
      <c r="FSB399" s="1"/>
      <c r="FSC399" s="1"/>
      <c r="FSD399" s="1"/>
      <c r="FSE399" s="1"/>
      <c r="FSF399" s="1"/>
      <c r="FSG399" s="1"/>
      <c r="FSH399" s="1"/>
      <c r="FSI399" s="1"/>
      <c r="FSJ399" s="1"/>
      <c r="FSK399" s="1"/>
      <c r="FSL399" s="1"/>
      <c r="FSM399" s="1"/>
      <c r="FSN399" s="1"/>
      <c r="FSO399" s="1"/>
      <c r="FSP399" s="1"/>
      <c r="FSQ399" s="1"/>
      <c r="FSR399" s="1"/>
      <c r="FSS399" s="1"/>
      <c r="FST399" s="1"/>
      <c r="FSU399" s="1"/>
      <c r="FSV399" s="1"/>
      <c r="FSW399" s="1"/>
      <c r="FSX399" s="1"/>
      <c r="FSY399" s="1"/>
      <c r="FSZ399" s="1"/>
      <c r="FTA399" s="1"/>
      <c r="FTB399" s="1"/>
      <c r="FTC399" s="1"/>
      <c r="FTD399" s="1"/>
      <c r="FTE399" s="1"/>
      <c r="FTF399" s="1"/>
      <c r="FTG399" s="1"/>
      <c r="FTH399" s="1"/>
      <c r="FTI399" s="1"/>
      <c r="FTJ399" s="1"/>
      <c r="FTK399" s="1"/>
      <c r="FTL399" s="1"/>
      <c r="FTM399" s="1"/>
      <c r="FTN399" s="1"/>
      <c r="FTO399" s="1"/>
      <c r="FTP399" s="1"/>
      <c r="FTQ399" s="1"/>
      <c r="FTR399" s="1"/>
      <c r="FTS399" s="1"/>
      <c r="FTT399" s="1"/>
      <c r="FTU399" s="1"/>
      <c r="FTV399" s="1"/>
      <c r="FTW399" s="1"/>
      <c r="FTX399" s="1"/>
      <c r="FTY399" s="1"/>
      <c r="FTZ399" s="1"/>
      <c r="FUA399" s="1"/>
      <c r="FUB399" s="1"/>
      <c r="FUC399" s="1"/>
      <c r="FUD399" s="1"/>
      <c r="FUE399" s="1"/>
      <c r="FUF399" s="1"/>
      <c r="FUG399" s="1"/>
      <c r="FUH399" s="1"/>
      <c r="FUI399" s="1"/>
      <c r="FUJ399" s="1"/>
      <c r="FUK399" s="1"/>
      <c r="FUL399" s="1"/>
      <c r="FUM399" s="1"/>
      <c r="FUN399" s="1"/>
      <c r="FUO399" s="1"/>
      <c r="FUP399" s="1"/>
      <c r="FUQ399" s="1"/>
      <c r="FUR399" s="1"/>
      <c r="FUS399" s="1"/>
      <c r="FUT399" s="1"/>
      <c r="FUU399" s="1"/>
      <c r="FUV399" s="1"/>
      <c r="FUW399" s="1"/>
      <c r="FUX399" s="1"/>
      <c r="FUY399" s="1"/>
      <c r="FUZ399" s="1"/>
      <c r="FVA399" s="1"/>
      <c r="FVB399" s="1"/>
      <c r="FVC399" s="1"/>
      <c r="FVD399" s="1"/>
      <c r="FVE399" s="1"/>
      <c r="FVF399" s="1"/>
      <c r="FVG399" s="1"/>
      <c r="FVH399" s="1"/>
      <c r="FVI399" s="1"/>
      <c r="FVJ399" s="1"/>
      <c r="FVK399" s="1"/>
      <c r="FVL399" s="1"/>
      <c r="FVM399" s="1"/>
      <c r="FVN399" s="1"/>
      <c r="FVO399" s="1"/>
      <c r="FVP399" s="1"/>
      <c r="FVQ399" s="1"/>
      <c r="FVR399" s="1"/>
      <c r="FVS399" s="1"/>
      <c r="FVT399" s="1"/>
      <c r="FVU399" s="1"/>
      <c r="FVV399" s="1"/>
      <c r="FVW399" s="1"/>
      <c r="FVX399" s="1"/>
      <c r="FVY399" s="1"/>
      <c r="FVZ399" s="1"/>
      <c r="FWA399" s="1"/>
      <c r="FWB399" s="1"/>
      <c r="FWC399" s="1"/>
      <c r="FWD399" s="1"/>
      <c r="FWE399" s="1"/>
      <c r="FWF399" s="1"/>
      <c r="FWG399" s="1"/>
      <c r="FWH399" s="1"/>
      <c r="FWI399" s="1"/>
      <c r="FWJ399" s="1"/>
      <c r="FWK399" s="1"/>
      <c r="FWL399" s="1"/>
      <c r="FWM399" s="1"/>
      <c r="FWN399" s="1"/>
      <c r="FWO399" s="1"/>
      <c r="FWP399" s="1"/>
      <c r="FWQ399" s="1"/>
      <c r="FWR399" s="1"/>
      <c r="FWS399" s="1"/>
      <c r="FWT399" s="1"/>
      <c r="FWU399" s="1"/>
      <c r="FWV399" s="1"/>
      <c r="FWW399" s="1"/>
      <c r="FWX399" s="1"/>
      <c r="FWY399" s="1"/>
      <c r="FWZ399" s="1"/>
      <c r="FXA399" s="1"/>
      <c r="FXB399" s="1"/>
      <c r="FXC399" s="1"/>
      <c r="FXD399" s="1"/>
      <c r="FXE399" s="1"/>
      <c r="FXF399" s="1"/>
      <c r="FXG399" s="1"/>
      <c r="FXH399" s="1"/>
      <c r="FXI399" s="1"/>
      <c r="FXJ399" s="1"/>
      <c r="FXK399" s="1"/>
      <c r="FXL399" s="1"/>
      <c r="FXM399" s="1"/>
      <c r="FXN399" s="1"/>
      <c r="FXO399" s="1"/>
      <c r="FXP399" s="1"/>
      <c r="FXQ399" s="1"/>
      <c r="FXR399" s="1"/>
      <c r="FXS399" s="1"/>
      <c r="FXT399" s="1"/>
      <c r="FXU399" s="1"/>
      <c r="FXV399" s="1"/>
      <c r="FXW399" s="1"/>
      <c r="FXX399" s="1"/>
      <c r="FXY399" s="1"/>
      <c r="FXZ399" s="1"/>
      <c r="FYA399" s="1"/>
      <c r="FYB399" s="1"/>
      <c r="FYC399" s="1"/>
      <c r="FYD399" s="1"/>
      <c r="FYE399" s="1"/>
      <c r="FYF399" s="1"/>
      <c r="FYG399" s="1"/>
      <c r="FYH399" s="1"/>
      <c r="FYI399" s="1"/>
      <c r="FYJ399" s="1"/>
      <c r="FYK399" s="1"/>
      <c r="FYL399" s="1"/>
      <c r="FYM399" s="1"/>
      <c r="FYN399" s="1"/>
      <c r="FYO399" s="1"/>
      <c r="FYP399" s="1"/>
      <c r="FYQ399" s="1"/>
      <c r="FYR399" s="1"/>
      <c r="FYS399" s="1"/>
      <c r="FYT399" s="1"/>
      <c r="FYU399" s="1"/>
      <c r="FYV399" s="1"/>
      <c r="FYW399" s="1"/>
      <c r="FYX399" s="1"/>
      <c r="FYY399" s="1"/>
      <c r="FYZ399" s="1"/>
      <c r="FZA399" s="1"/>
      <c r="FZB399" s="1"/>
      <c r="FZC399" s="1"/>
      <c r="FZD399" s="1"/>
      <c r="FZE399" s="1"/>
      <c r="FZF399" s="1"/>
      <c r="FZG399" s="1"/>
      <c r="FZH399" s="1"/>
      <c r="FZI399" s="1"/>
      <c r="FZJ399" s="1"/>
      <c r="FZK399" s="1"/>
      <c r="FZL399" s="1"/>
      <c r="FZM399" s="1"/>
      <c r="FZN399" s="1"/>
      <c r="FZO399" s="1"/>
      <c r="FZP399" s="1"/>
      <c r="FZQ399" s="1"/>
      <c r="FZR399" s="1"/>
      <c r="FZS399" s="1"/>
      <c r="FZT399" s="1"/>
      <c r="FZU399" s="1"/>
      <c r="FZV399" s="1"/>
      <c r="FZW399" s="1"/>
      <c r="FZX399" s="1"/>
      <c r="FZY399" s="1"/>
      <c r="FZZ399" s="1"/>
      <c r="GAA399" s="1"/>
      <c r="GAB399" s="1"/>
      <c r="GAC399" s="1"/>
      <c r="GAD399" s="1"/>
      <c r="GAE399" s="1"/>
      <c r="GAF399" s="1"/>
      <c r="GAG399" s="1"/>
      <c r="GAH399" s="1"/>
      <c r="GAI399" s="1"/>
      <c r="GAJ399" s="1"/>
      <c r="GAK399" s="1"/>
      <c r="GAL399" s="1"/>
      <c r="GAM399" s="1"/>
      <c r="GAN399" s="1"/>
      <c r="GAO399" s="1"/>
      <c r="GAP399" s="1"/>
      <c r="GAQ399" s="1"/>
      <c r="GAR399" s="1"/>
      <c r="GAS399" s="1"/>
      <c r="GAT399" s="1"/>
      <c r="GAU399" s="1"/>
      <c r="GAV399" s="1"/>
      <c r="GAW399" s="1"/>
      <c r="GAX399" s="1"/>
      <c r="GAY399" s="1"/>
      <c r="GAZ399" s="1"/>
      <c r="GBA399" s="1"/>
      <c r="GBB399" s="1"/>
      <c r="GBC399" s="1"/>
      <c r="GBD399" s="1"/>
      <c r="GBE399" s="1"/>
      <c r="GBF399" s="1"/>
      <c r="GBG399" s="1"/>
      <c r="GBH399" s="1"/>
      <c r="GBI399" s="1"/>
      <c r="GBJ399" s="1"/>
      <c r="GBK399" s="1"/>
      <c r="GBL399" s="1"/>
      <c r="GBM399" s="1"/>
      <c r="GBN399" s="1"/>
      <c r="GBO399" s="1"/>
      <c r="GBP399" s="1"/>
      <c r="GBQ399" s="1"/>
      <c r="GBR399" s="1"/>
      <c r="GBS399" s="1"/>
      <c r="GBT399" s="1"/>
      <c r="GBU399" s="1"/>
      <c r="GBV399" s="1"/>
      <c r="GBW399" s="1"/>
      <c r="GBX399" s="1"/>
      <c r="GBY399" s="1"/>
      <c r="GBZ399" s="1"/>
      <c r="GCA399" s="1"/>
      <c r="GCB399" s="1"/>
      <c r="GCC399" s="1"/>
      <c r="GCD399" s="1"/>
      <c r="GCE399" s="1"/>
      <c r="GCF399" s="1"/>
      <c r="GCG399" s="1"/>
      <c r="GCH399" s="1"/>
      <c r="GCI399" s="1"/>
      <c r="GCJ399" s="1"/>
      <c r="GCK399" s="1"/>
      <c r="GCL399" s="1"/>
      <c r="GCM399" s="1"/>
      <c r="GCN399" s="1"/>
      <c r="GCO399" s="1"/>
      <c r="GCP399" s="1"/>
      <c r="GCQ399" s="1"/>
      <c r="GCR399" s="1"/>
      <c r="GCS399" s="1"/>
      <c r="GCT399" s="1"/>
      <c r="GCU399" s="1"/>
      <c r="GCV399" s="1"/>
      <c r="GCW399" s="1"/>
      <c r="GCX399" s="1"/>
      <c r="GCY399" s="1"/>
      <c r="GCZ399" s="1"/>
      <c r="GDA399" s="1"/>
      <c r="GDB399" s="1"/>
      <c r="GDC399" s="1"/>
      <c r="GDD399" s="1"/>
      <c r="GDE399" s="1"/>
      <c r="GDF399" s="1"/>
      <c r="GDG399" s="1"/>
      <c r="GDH399" s="1"/>
      <c r="GDI399" s="1"/>
      <c r="GDJ399" s="1"/>
      <c r="GDK399" s="1"/>
      <c r="GDL399" s="1"/>
      <c r="GDM399" s="1"/>
      <c r="GDN399" s="1"/>
      <c r="GDO399" s="1"/>
      <c r="GDP399" s="1"/>
      <c r="GDQ399" s="1"/>
      <c r="GDR399" s="1"/>
      <c r="GDS399" s="1"/>
      <c r="GDT399" s="1"/>
      <c r="GDU399" s="1"/>
      <c r="GDV399" s="1"/>
      <c r="GDW399" s="1"/>
      <c r="GDX399" s="1"/>
      <c r="GDY399" s="1"/>
      <c r="GDZ399" s="1"/>
      <c r="GEA399" s="1"/>
      <c r="GEB399" s="1"/>
      <c r="GEC399" s="1"/>
      <c r="GED399" s="1"/>
      <c r="GEE399" s="1"/>
      <c r="GEF399" s="1"/>
      <c r="GEG399" s="1"/>
      <c r="GEH399" s="1"/>
      <c r="GEI399" s="1"/>
      <c r="GEJ399" s="1"/>
      <c r="GEK399" s="1"/>
      <c r="GEL399" s="1"/>
      <c r="GEM399" s="1"/>
      <c r="GEN399" s="1"/>
      <c r="GEO399" s="1"/>
      <c r="GEP399" s="1"/>
      <c r="GEQ399" s="1"/>
      <c r="GER399" s="1"/>
      <c r="GES399" s="1"/>
      <c r="GET399" s="1"/>
      <c r="GEU399" s="1"/>
      <c r="GEV399" s="1"/>
      <c r="GEW399" s="1"/>
      <c r="GEX399" s="1"/>
      <c r="GEY399" s="1"/>
      <c r="GEZ399" s="1"/>
      <c r="GFA399" s="1"/>
      <c r="GFB399" s="1"/>
      <c r="GFC399" s="1"/>
      <c r="GFD399" s="1"/>
      <c r="GFE399" s="1"/>
      <c r="GFF399" s="1"/>
      <c r="GFG399" s="1"/>
      <c r="GFH399" s="1"/>
      <c r="GFI399" s="1"/>
      <c r="GFJ399" s="1"/>
      <c r="GFK399" s="1"/>
      <c r="GFL399" s="1"/>
      <c r="GFM399" s="1"/>
      <c r="GFN399" s="1"/>
      <c r="GFO399" s="1"/>
      <c r="GFP399" s="1"/>
      <c r="GFQ399" s="1"/>
      <c r="GFR399" s="1"/>
      <c r="GFS399" s="1"/>
      <c r="GFT399" s="1"/>
      <c r="GFU399" s="1"/>
      <c r="GFV399" s="1"/>
      <c r="GFW399" s="1"/>
      <c r="GFX399" s="1"/>
      <c r="GFY399" s="1"/>
      <c r="GFZ399" s="1"/>
      <c r="GGA399" s="1"/>
      <c r="GGB399" s="1"/>
      <c r="GGC399" s="1"/>
      <c r="GGD399" s="1"/>
      <c r="GGE399" s="1"/>
      <c r="GGF399" s="1"/>
      <c r="GGG399" s="1"/>
      <c r="GGH399" s="1"/>
      <c r="GGI399" s="1"/>
      <c r="GGJ399" s="1"/>
      <c r="GGK399" s="1"/>
      <c r="GGL399" s="1"/>
      <c r="GGM399" s="1"/>
      <c r="GGN399" s="1"/>
      <c r="GGO399" s="1"/>
      <c r="GGP399" s="1"/>
      <c r="GGQ399" s="1"/>
      <c r="GGR399" s="1"/>
      <c r="GGS399" s="1"/>
      <c r="GGT399" s="1"/>
      <c r="GGU399" s="1"/>
      <c r="GGV399" s="1"/>
      <c r="GGW399" s="1"/>
      <c r="GGX399" s="1"/>
      <c r="GGY399" s="1"/>
      <c r="GGZ399" s="1"/>
      <c r="GHA399" s="1"/>
      <c r="GHB399" s="1"/>
      <c r="GHC399" s="1"/>
      <c r="GHD399" s="1"/>
      <c r="GHE399" s="1"/>
      <c r="GHF399" s="1"/>
      <c r="GHG399" s="1"/>
      <c r="GHH399" s="1"/>
      <c r="GHI399" s="1"/>
      <c r="GHJ399" s="1"/>
      <c r="GHK399" s="1"/>
      <c r="GHL399" s="1"/>
      <c r="GHM399" s="1"/>
      <c r="GHN399" s="1"/>
      <c r="GHO399" s="1"/>
      <c r="GHP399" s="1"/>
      <c r="GHQ399" s="1"/>
      <c r="GHR399" s="1"/>
      <c r="GHS399" s="1"/>
      <c r="GHT399" s="1"/>
      <c r="GHU399" s="1"/>
      <c r="GHV399" s="1"/>
      <c r="GHW399" s="1"/>
      <c r="GHX399" s="1"/>
      <c r="GHY399" s="1"/>
      <c r="GHZ399" s="1"/>
      <c r="GIA399" s="1"/>
      <c r="GIB399" s="1"/>
      <c r="GIC399" s="1"/>
      <c r="GID399" s="1"/>
      <c r="GIE399" s="1"/>
      <c r="GIF399" s="1"/>
      <c r="GIG399" s="1"/>
      <c r="GIH399" s="1"/>
      <c r="GII399" s="1"/>
      <c r="GIJ399" s="1"/>
      <c r="GIK399" s="1"/>
      <c r="GIL399" s="1"/>
      <c r="GIM399" s="1"/>
      <c r="GIN399" s="1"/>
      <c r="GIO399" s="1"/>
      <c r="GIP399" s="1"/>
      <c r="GIQ399" s="1"/>
      <c r="GIR399" s="1"/>
      <c r="GIS399" s="1"/>
      <c r="GIT399" s="1"/>
      <c r="GIU399" s="1"/>
      <c r="GIV399" s="1"/>
      <c r="GIW399" s="1"/>
      <c r="GIX399" s="1"/>
      <c r="GIY399" s="1"/>
      <c r="GIZ399" s="1"/>
      <c r="GJA399" s="1"/>
      <c r="GJB399" s="1"/>
      <c r="GJC399" s="1"/>
      <c r="GJD399" s="1"/>
      <c r="GJE399" s="1"/>
      <c r="GJF399" s="1"/>
      <c r="GJG399" s="1"/>
      <c r="GJH399" s="1"/>
      <c r="GJI399" s="1"/>
      <c r="GJJ399" s="1"/>
      <c r="GJK399" s="1"/>
      <c r="GJL399" s="1"/>
      <c r="GJM399" s="1"/>
      <c r="GJN399" s="1"/>
      <c r="GJO399" s="1"/>
      <c r="GJP399" s="1"/>
      <c r="GJQ399" s="1"/>
      <c r="GJR399" s="1"/>
      <c r="GJS399" s="1"/>
      <c r="GJT399" s="1"/>
      <c r="GJU399" s="1"/>
      <c r="GJV399" s="1"/>
      <c r="GJW399" s="1"/>
      <c r="GJX399" s="1"/>
      <c r="GJY399" s="1"/>
      <c r="GJZ399" s="1"/>
      <c r="GKA399" s="1"/>
      <c r="GKB399" s="1"/>
      <c r="GKC399" s="1"/>
      <c r="GKD399" s="1"/>
      <c r="GKE399" s="1"/>
      <c r="GKF399" s="1"/>
      <c r="GKG399" s="1"/>
      <c r="GKH399" s="1"/>
      <c r="GKI399" s="1"/>
      <c r="GKJ399" s="1"/>
      <c r="GKK399" s="1"/>
      <c r="GKL399" s="1"/>
      <c r="GKM399" s="1"/>
      <c r="GKN399" s="1"/>
      <c r="GKO399" s="1"/>
      <c r="GKP399" s="1"/>
      <c r="GKQ399" s="1"/>
      <c r="GKR399" s="1"/>
      <c r="GKS399" s="1"/>
      <c r="GKT399" s="1"/>
      <c r="GKU399" s="1"/>
      <c r="GKV399" s="1"/>
      <c r="GKW399" s="1"/>
      <c r="GKX399" s="1"/>
      <c r="GKY399" s="1"/>
      <c r="GKZ399" s="1"/>
      <c r="GLA399" s="1"/>
      <c r="GLB399" s="1"/>
      <c r="GLC399" s="1"/>
      <c r="GLD399" s="1"/>
      <c r="GLE399" s="1"/>
      <c r="GLF399" s="1"/>
      <c r="GLG399" s="1"/>
      <c r="GLH399" s="1"/>
      <c r="GLI399" s="1"/>
      <c r="GLJ399" s="1"/>
      <c r="GLK399" s="1"/>
      <c r="GLL399" s="1"/>
      <c r="GLM399" s="1"/>
      <c r="GLN399" s="1"/>
      <c r="GLO399" s="1"/>
      <c r="GLP399" s="1"/>
      <c r="GLQ399" s="1"/>
      <c r="GLR399" s="1"/>
      <c r="GLS399" s="1"/>
      <c r="GLT399" s="1"/>
      <c r="GLU399" s="1"/>
      <c r="GLV399" s="1"/>
      <c r="GLW399" s="1"/>
      <c r="GLX399" s="1"/>
      <c r="GLY399" s="1"/>
      <c r="GLZ399" s="1"/>
      <c r="GMA399" s="1"/>
      <c r="GMB399" s="1"/>
      <c r="GMC399" s="1"/>
      <c r="GMD399" s="1"/>
      <c r="GME399" s="1"/>
      <c r="GMF399" s="1"/>
      <c r="GMG399" s="1"/>
      <c r="GMH399" s="1"/>
      <c r="GMI399" s="1"/>
      <c r="GMJ399" s="1"/>
      <c r="GMK399" s="1"/>
      <c r="GML399" s="1"/>
      <c r="GMM399" s="1"/>
      <c r="GMN399" s="1"/>
      <c r="GMO399" s="1"/>
      <c r="GMP399" s="1"/>
      <c r="GMQ399" s="1"/>
      <c r="GMR399" s="1"/>
      <c r="GMS399" s="1"/>
      <c r="GMT399" s="1"/>
      <c r="GMU399" s="1"/>
      <c r="GMV399" s="1"/>
      <c r="GMW399" s="1"/>
      <c r="GMX399" s="1"/>
      <c r="GMY399" s="1"/>
      <c r="GMZ399" s="1"/>
      <c r="GNA399" s="1"/>
      <c r="GNB399" s="1"/>
      <c r="GNC399" s="1"/>
      <c r="GND399" s="1"/>
      <c r="GNE399" s="1"/>
      <c r="GNF399" s="1"/>
      <c r="GNG399" s="1"/>
      <c r="GNH399" s="1"/>
      <c r="GNI399" s="1"/>
      <c r="GNJ399" s="1"/>
      <c r="GNK399" s="1"/>
      <c r="GNL399" s="1"/>
      <c r="GNM399" s="1"/>
      <c r="GNN399" s="1"/>
      <c r="GNO399" s="1"/>
      <c r="GNP399" s="1"/>
      <c r="GNQ399" s="1"/>
      <c r="GNR399" s="1"/>
      <c r="GNS399" s="1"/>
      <c r="GNT399" s="1"/>
      <c r="GNU399" s="1"/>
      <c r="GNV399" s="1"/>
      <c r="GNW399" s="1"/>
      <c r="GNX399" s="1"/>
      <c r="GNY399" s="1"/>
      <c r="GNZ399" s="1"/>
      <c r="GOA399" s="1"/>
      <c r="GOB399" s="1"/>
      <c r="GOC399" s="1"/>
      <c r="GOD399" s="1"/>
      <c r="GOE399" s="1"/>
      <c r="GOF399" s="1"/>
      <c r="GOG399" s="1"/>
      <c r="GOH399" s="1"/>
      <c r="GOI399" s="1"/>
      <c r="GOJ399" s="1"/>
      <c r="GOK399" s="1"/>
      <c r="GOL399" s="1"/>
      <c r="GOM399" s="1"/>
      <c r="GON399" s="1"/>
      <c r="GOO399" s="1"/>
      <c r="GOP399" s="1"/>
      <c r="GOQ399" s="1"/>
      <c r="GOR399" s="1"/>
      <c r="GOS399" s="1"/>
      <c r="GOT399" s="1"/>
      <c r="GOU399" s="1"/>
      <c r="GOV399" s="1"/>
      <c r="GOW399" s="1"/>
      <c r="GOX399" s="1"/>
      <c r="GOY399" s="1"/>
      <c r="GOZ399" s="1"/>
      <c r="GPA399" s="1"/>
      <c r="GPB399" s="1"/>
      <c r="GPC399" s="1"/>
      <c r="GPD399" s="1"/>
      <c r="GPE399" s="1"/>
      <c r="GPF399" s="1"/>
      <c r="GPG399" s="1"/>
      <c r="GPH399" s="1"/>
      <c r="GPI399" s="1"/>
      <c r="GPJ399" s="1"/>
      <c r="GPK399" s="1"/>
      <c r="GPL399" s="1"/>
      <c r="GPM399" s="1"/>
      <c r="GPN399" s="1"/>
      <c r="GPO399" s="1"/>
      <c r="GPP399" s="1"/>
      <c r="GPQ399" s="1"/>
      <c r="GPR399" s="1"/>
      <c r="GPS399" s="1"/>
      <c r="GPT399" s="1"/>
      <c r="GPU399" s="1"/>
      <c r="GPV399" s="1"/>
      <c r="GPW399" s="1"/>
      <c r="GPX399" s="1"/>
      <c r="GPY399" s="1"/>
      <c r="GPZ399" s="1"/>
      <c r="GQA399" s="1"/>
      <c r="GQB399" s="1"/>
      <c r="GQC399" s="1"/>
      <c r="GQD399" s="1"/>
      <c r="GQE399" s="1"/>
      <c r="GQF399" s="1"/>
      <c r="GQG399" s="1"/>
      <c r="GQH399" s="1"/>
      <c r="GQI399" s="1"/>
      <c r="GQJ399" s="1"/>
      <c r="GQK399" s="1"/>
      <c r="GQL399" s="1"/>
      <c r="GQM399" s="1"/>
      <c r="GQN399" s="1"/>
      <c r="GQO399" s="1"/>
      <c r="GQP399" s="1"/>
      <c r="GQQ399" s="1"/>
      <c r="GQR399" s="1"/>
      <c r="GQS399" s="1"/>
      <c r="GQT399" s="1"/>
      <c r="GQU399" s="1"/>
      <c r="GQV399" s="1"/>
      <c r="GQW399" s="1"/>
      <c r="GQX399" s="1"/>
      <c r="GQY399" s="1"/>
      <c r="GQZ399" s="1"/>
      <c r="GRA399" s="1"/>
      <c r="GRB399" s="1"/>
      <c r="GRC399" s="1"/>
      <c r="GRD399" s="1"/>
      <c r="GRE399" s="1"/>
      <c r="GRF399" s="1"/>
      <c r="GRG399" s="1"/>
      <c r="GRH399" s="1"/>
      <c r="GRI399" s="1"/>
      <c r="GRJ399" s="1"/>
      <c r="GRK399" s="1"/>
      <c r="GRL399" s="1"/>
      <c r="GRM399" s="1"/>
      <c r="GRN399" s="1"/>
      <c r="GRO399" s="1"/>
      <c r="GRP399" s="1"/>
      <c r="GRQ399" s="1"/>
      <c r="GRR399" s="1"/>
      <c r="GRS399" s="1"/>
      <c r="GRT399" s="1"/>
      <c r="GRU399" s="1"/>
      <c r="GRV399" s="1"/>
      <c r="GRW399" s="1"/>
      <c r="GRX399" s="1"/>
      <c r="GRY399" s="1"/>
      <c r="GRZ399" s="1"/>
      <c r="GSA399" s="1"/>
      <c r="GSB399" s="1"/>
      <c r="GSC399" s="1"/>
      <c r="GSD399" s="1"/>
      <c r="GSE399" s="1"/>
      <c r="GSF399" s="1"/>
      <c r="GSG399" s="1"/>
      <c r="GSH399" s="1"/>
      <c r="GSI399" s="1"/>
      <c r="GSJ399" s="1"/>
      <c r="GSK399" s="1"/>
      <c r="GSL399" s="1"/>
      <c r="GSM399" s="1"/>
      <c r="GSN399" s="1"/>
      <c r="GSO399" s="1"/>
      <c r="GSP399" s="1"/>
      <c r="GSQ399" s="1"/>
      <c r="GSR399" s="1"/>
      <c r="GSS399" s="1"/>
      <c r="GST399" s="1"/>
      <c r="GSU399" s="1"/>
      <c r="GSV399" s="1"/>
      <c r="GSW399" s="1"/>
      <c r="GSX399" s="1"/>
      <c r="GSY399" s="1"/>
      <c r="GSZ399" s="1"/>
      <c r="GTA399" s="1"/>
      <c r="GTB399" s="1"/>
      <c r="GTC399" s="1"/>
      <c r="GTD399" s="1"/>
      <c r="GTE399" s="1"/>
      <c r="GTF399" s="1"/>
      <c r="GTG399" s="1"/>
      <c r="GTH399" s="1"/>
      <c r="GTI399" s="1"/>
      <c r="GTJ399" s="1"/>
      <c r="GTK399" s="1"/>
      <c r="GTL399" s="1"/>
      <c r="GTM399" s="1"/>
      <c r="GTN399" s="1"/>
      <c r="GTO399" s="1"/>
      <c r="GTP399" s="1"/>
      <c r="GTQ399" s="1"/>
      <c r="GTR399" s="1"/>
      <c r="GTS399" s="1"/>
      <c r="GTT399" s="1"/>
      <c r="GTU399" s="1"/>
      <c r="GTV399" s="1"/>
      <c r="GTW399" s="1"/>
      <c r="GTX399" s="1"/>
      <c r="GTY399" s="1"/>
      <c r="GTZ399" s="1"/>
      <c r="GUA399" s="1"/>
      <c r="GUB399" s="1"/>
      <c r="GUC399" s="1"/>
      <c r="GUD399" s="1"/>
      <c r="GUE399" s="1"/>
      <c r="GUF399" s="1"/>
      <c r="GUG399" s="1"/>
      <c r="GUH399" s="1"/>
      <c r="GUI399" s="1"/>
      <c r="GUJ399" s="1"/>
      <c r="GUK399" s="1"/>
      <c r="GUL399" s="1"/>
      <c r="GUM399" s="1"/>
      <c r="GUN399" s="1"/>
      <c r="GUO399" s="1"/>
      <c r="GUP399" s="1"/>
      <c r="GUQ399" s="1"/>
      <c r="GUR399" s="1"/>
      <c r="GUS399" s="1"/>
      <c r="GUT399" s="1"/>
      <c r="GUU399" s="1"/>
      <c r="GUV399" s="1"/>
      <c r="GUW399" s="1"/>
      <c r="GUX399" s="1"/>
      <c r="GUY399" s="1"/>
      <c r="GUZ399" s="1"/>
      <c r="GVA399" s="1"/>
      <c r="GVB399" s="1"/>
      <c r="GVC399" s="1"/>
      <c r="GVD399" s="1"/>
      <c r="GVE399" s="1"/>
      <c r="GVF399" s="1"/>
      <c r="GVG399" s="1"/>
      <c r="GVH399" s="1"/>
      <c r="GVI399" s="1"/>
      <c r="GVJ399" s="1"/>
      <c r="GVK399" s="1"/>
      <c r="GVL399" s="1"/>
      <c r="GVM399" s="1"/>
      <c r="GVN399" s="1"/>
      <c r="GVO399" s="1"/>
      <c r="GVP399" s="1"/>
      <c r="GVQ399" s="1"/>
      <c r="GVR399" s="1"/>
      <c r="GVS399" s="1"/>
      <c r="GVT399" s="1"/>
      <c r="GVU399" s="1"/>
      <c r="GVV399" s="1"/>
      <c r="GVW399" s="1"/>
      <c r="GVX399" s="1"/>
      <c r="GVY399" s="1"/>
      <c r="GVZ399" s="1"/>
      <c r="GWA399" s="1"/>
      <c r="GWB399" s="1"/>
      <c r="GWC399" s="1"/>
      <c r="GWD399" s="1"/>
      <c r="GWE399" s="1"/>
      <c r="GWF399" s="1"/>
      <c r="GWG399" s="1"/>
      <c r="GWH399" s="1"/>
      <c r="GWI399" s="1"/>
      <c r="GWJ399" s="1"/>
      <c r="GWK399" s="1"/>
      <c r="GWL399" s="1"/>
      <c r="GWM399" s="1"/>
      <c r="GWN399" s="1"/>
      <c r="GWO399" s="1"/>
      <c r="GWP399" s="1"/>
      <c r="GWQ399" s="1"/>
      <c r="GWR399" s="1"/>
      <c r="GWS399" s="1"/>
      <c r="GWT399" s="1"/>
      <c r="GWU399" s="1"/>
      <c r="GWV399" s="1"/>
      <c r="GWW399" s="1"/>
      <c r="GWX399" s="1"/>
      <c r="GWY399" s="1"/>
      <c r="GWZ399" s="1"/>
      <c r="GXA399" s="1"/>
      <c r="GXB399" s="1"/>
      <c r="GXC399" s="1"/>
      <c r="GXD399" s="1"/>
      <c r="GXE399" s="1"/>
      <c r="GXF399" s="1"/>
      <c r="GXG399" s="1"/>
      <c r="GXH399" s="1"/>
      <c r="GXI399" s="1"/>
      <c r="GXJ399" s="1"/>
      <c r="GXK399" s="1"/>
      <c r="GXL399" s="1"/>
      <c r="GXM399" s="1"/>
      <c r="GXN399" s="1"/>
      <c r="GXO399" s="1"/>
      <c r="GXP399" s="1"/>
      <c r="GXQ399" s="1"/>
      <c r="GXR399" s="1"/>
      <c r="GXS399" s="1"/>
      <c r="GXT399" s="1"/>
      <c r="GXU399" s="1"/>
      <c r="GXV399" s="1"/>
      <c r="GXW399" s="1"/>
      <c r="GXX399" s="1"/>
      <c r="GXY399" s="1"/>
      <c r="GXZ399" s="1"/>
      <c r="GYA399" s="1"/>
      <c r="GYB399" s="1"/>
      <c r="GYC399" s="1"/>
      <c r="GYD399" s="1"/>
      <c r="GYE399" s="1"/>
      <c r="GYF399" s="1"/>
      <c r="GYG399" s="1"/>
      <c r="GYH399" s="1"/>
      <c r="GYI399" s="1"/>
      <c r="GYJ399" s="1"/>
      <c r="GYK399" s="1"/>
      <c r="GYL399" s="1"/>
      <c r="GYM399" s="1"/>
      <c r="GYN399" s="1"/>
      <c r="GYO399" s="1"/>
      <c r="GYP399" s="1"/>
      <c r="GYQ399" s="1"/>
      <c r="GYR399" s="1"/>
      <c r="GYS399" s="1"/>
      <c r="GYT399" s="1"/>
      <c r="GYU399" s="1"/>
      <c r="GYV399" s="1"/>
      <c r="GYW399" s="1"/>
      <c r="GYX399" s="1"/>
      <c r="GYY399" s="1"/>
      <c r="GYZ399" s="1"/>
      <c r="GZA399" s="1"/>
      <c r="GZB399" s="1"/>
      <c r="GZC399" s="1"/>
      <c r="GZD399" s="1"/>
      <c r="GZE399" s="1"/>
      <c r="GZF399" s="1"/>
      <c r="GZG399" s="1"/>
      <c r="GZH399" s="1"/>
      <c r="GZI399" s="1"/>
      <c r="GZJ399" s="1"/>
      <c r="GZK399" s="1"/>
      <c r="GZL399" s="1"/>
      <c r="GZM399" s="1"/>
      <c r="GZN399" s="1"/>
      <c r="GZO399" s="1"/>
      <c r="GZP399" s="1"/>
      <c r="GZQ399" s="1"/>
      <c r="GZR399" s="1"/>
      <c r="GZS399" s="1"/>
      <c r="GZT399" s="1"/>
      <c r="GZU399" s="1"/>
      <c r="GZV399" s="1"/>
      <c r="GZW399" s="1"/>
      <c r="GZX399" s="1"/>
      <c r="GZY399" s="1"/>
      <c r="GZZ399" s="1"/>
      <c r="HAA399" s="1"/>
      <c r="HAB399" s="1"/>
      <c r="HAC399" s="1"/>
      <c r="HAD399" s="1"/>
      <c r="HAE399" s="1"/>
      <c r="HAF399" s="1"/>
      <c r="HAG399" s="1"/>
      <c r="HAH399" s="1"/>
      <c r="HAI399" s="1"/>
      <c r="HAJ399" s="1"/>
      <c r="HAK399" s="1"/>
      <c r="HAL399" s="1"/>
      <c r="HAM399" s="1"/>
      <c r="HAN399" s="1"/>
      <c r="HAO399" s="1"/>
      <c r="HAP399" s="1"/>
      <c r="HAQ399" s="1"/>
      <c r="HAR399" s="1"/>
      <c r="HAS399" s="1"/>
      <c r="HAT399" s="1"/>
      <c r="HAU399" s="1"/>
      <c r="HAV399" s="1"/>
      <c r="HAW399" s="1"/>
      <c r="HAX399" s="1"/>
      <c r="HAY399" s="1"/>
      <c r="HAZ399" s="1"/>
      <c r="HBA399" s="1"/>
      <c r="HBB399" s="1"/>
      <c r="HBC399" s="1"/>
      <c r="HBD399" s="1"/>
      <c r="HBE399" s="1"/>
      <c r="HBF399" s="1"/>
      <c r="HBG399" s="1"/>
      <c r="HBH399" s="1"/>
      <c r="HBI399" s="1"/>
      <c r="HBJ399" s="1"/>
      <c r="HBK399" s="1"/>
      <c r="HBL399" s="1"/>
      <c r="HBM399" s="1"/>
      <c r="HBN399" s="1"/>
      <c r="HBO399" s="1"/>
      <c r="HBP399" s="1"/>
      <c r="HBQ399" s="1"/>
      <c r="HBR399" s="1"/>
      <c r="HBS399" s="1"/>
      <c r="HBT399" s="1"/>
      <c r="HBU399" s="1"/>
      <c r="HBV399" s="1"/>
      <c r="HBW399" s="1"/>
      <c r="HBX399" s="1"/>
      <c r="HBY399" s="1"/>
      <c r="HBZ399" s="1"/>
      <c r="HCA399" s="1"/>
      <c r="HCB399" s="1"/>
      <c r="HCC399" s="1"/>
      <c r="HCD399" s="1"/>
      <c r="HCE399" s="1"/>
      <c r="HCF399" s="1"/>
      <c r="HCG399" s="1"/>
      <c r="HCH399" s="1"/>
      <c r="HCI399" s="1"/>
      <c r="HCJ399" s="1"/>
      <c r="HCK399" s="1"/>
      <c r="HCL399" s="1"/>
      <c r="HCM399" s="1"/>
      <c r="HCN399" s="1"/>
      <c r="HCO399" s="1"/>
      <c r="HCP399" s="1"/>
      <c r="HCQ399" s="1"/>
      <c r="HCR399" s="1"/>
      <c r="HCS399" s="1"/>
      <c r="HCT399" s="1"/>
      <c r="HCU399" s="1"/>
      <c r="HCV399" s="1"/>
      <c r="HCW399" s="1"/>
      <c r="HCX399" s="1"/>
      <c r="HCY399" s="1"/>
      <c r="HCZ399" s="1"/>
      <c r="HDA399" s="1"/>
      <c r="HDB399" s="1"/>
      <c r="HDC399" s="1"/>
      <c r="HDD399" s="1"/>
      <c r="HDE399" s="1"/>
      <c r="HDF399" s="1"/>
      <c r="HDG399" s="1"/>
      <c r="HDH399" s="1"/>
      <c r="HDI399" s="1"/>
      <c r="HDJ399" s="1"/>
      <c r="HDK399" s="1"/>
      <c r="HDL399" s="1"/>
      <c r="HDM399" s="1"/>
      <c r="HDN399" s="1"/>
      <c r="HDO399" s="1"/>
      <c r="HDP399" s="1"/>
      <c r="HDQ399" s="1"/>
      <c r="HDR399" s="1"/>
      <c r="HDS399" s="1"/>
      <c r="HDT399" s="1"/>
      <c r="HDU399" s="1"/>
      <c r="HDV399" s="1"/>
      <c r="HDW399" s="1"/>
      <c r="HDX399" s="1"/>
      <c r="HDY399" s="1"/>
      <c r="HDZ399" s="1"/>
      <c r="HEA399" s="1"/>
      <c r="HEB399" s="1"/>
      <c r="HEC399" s="1"/>
      <c r="HED399" s="1"/>
      <c r="HEE399" s="1"/>
      <c r="HEF399" s="1"/>
      <c r="HEG399" s="1"/>
      <c r="HEH399" s="1"/>
      <c r="HEI399" s="1"/>
      <c r="HEJ399" s="1"/>
      <c r="HEK399" s="1"/>
      <c r="HEL399" s="1"/>
      <c r="HEM399" s="1"/>
      <c r="HEN399" s="1"/>
      <c r="HEO399" s="1"/>
      <c r="HEP399" s="1"/>
      <c r="HEQ399" s="1"/>
      <c r="HER399" s="1"/>
      <c r="HES399" s="1"/>
      <c r="HET399" s="1"/>
      <c r="HEU399" s="1"/>
      <c r="HEV399" s="1"/>
      <c r="HEW399" s="1"/>
      <c r="HEX399" s="1"/>
      <c r="HEY399" s="1"/>
      <c r="HEZ399" s="1"/>
      <c r="HFA399" s="1"/>
      <c r="HFB399" s="1"/>
      <c r="HFC399" s="1"/>
      <c r="HFD399" s="1"/>
      <c r="HFE399" s="1"/>
      <c r="HFF399" s="1"/>
      <c r="HFG399" s="1"/>
      <c r="HFH399" s="1"/>
      <c r="HFI399" s="1"/>
      <c r="HFJ399" s="1"/>
      <c r="HFK399" s="1"/>
      <c r="HFL399" s="1"/>
      <c r="HFM399" s="1"/>
      <c r="HFN399" s="1"/>
      <c r="HFO399" s="1"/>
      <c r="HFP399" s="1"/>
      <c r="HFQ399" s="1"/>
      <c r="HFR399" s="1"/>
      <c r="HFS399" s="1"/>
      <c r="HFT399" s="1"/>
      <c r="HFU399" s="1"/>
      <c r="HFV399" s="1"/>
      <c r="HFW399" s="1"/>
      <c r="HFX399" s="1"/>
      <c r="HFY399" s="1"/>
      <c r="HFZ399" s="1"/>
      <c r="HGA399" s="1"/>
      <c r="HGB399" s="1"/>
      <c r="HGC399" s="1"/>
      <c r="HGD399" s="1"/>
      <c r="HGE399" s="1"/>
      <c r="HGF399" s="1"/>
      <c r="HGG399" s="1"/>
      <c r="HGH399" s="1"/>
      <c r="HGI399" s="1"/>
      <c r="HGJ399" s="1"/>
      <c r="HGK399" s="1"/>
      <c r="HGL399" s="1"/>
      <c r="HGM399" s="1"/>
      <c r="HGN399" s="1"/>
      <c r="HGO399" s="1"/>
      <c r="HGP399" s="1"/>
      <c r="HGQ399" s="1"/>
      <c r="HGR399" s="1"/>
      <c r="HGS399" s="1"/>
      <c r="HGT399" s="1"/>
      <c r="HGU399" s="1"/>
      <c r="HGV399" s="1"/>
      <c r="HGW399" s="1"/>
      <c r="HGX399" s="1"/>
      <c r="HGY399" s="1"/>
      <c r="HGZ399" s="1"/>
      <c r="HHA399" s="1"/>
      <c r="HHB399" s="1"/>
      <c r="HHC399" s="1"/>
      <c r="HHD399" s="1"/>
      <c r="HHE399" s="1"/>
      <c r="HHF399" s="1"/>
      <c r="HHG399" s="1"/>
      <c r="HHH399" s="1"/>
      <c r="HHI399" s="1"/>
      <c r="HHJ399" s="1"/>
      <c r="HHK399" s="1"/>
      <c r="HHL399" s="1"/>
      <c r="HHM399" s="1"/>
      <c r="HHN399" s="1"/>
      <c r="HHO399" s="1"/>
      <c r="HHP399" s="1"/>
      <c r="HHQ399" s="1"/>
      <c r="HHR399" s="1"/>
      <c r="HHS399" s="1"/>
      <c r="HHT399" s="1"/>
      <c r="HHU399" s="1"/>
      <c r="HHV399" s="1"/>
      <c r="HHW399" s="1"/>
      <c r="HHX399" s="1"/>
      <c r="HHY399" s="1"/>
      <c r="HHZ399" s="1"/>
      <c r="HIA399" s="1"/>
      <c r="HIB399" s="1"/>
      <c r="HIC399" s="1"/>
      <c r="HID399" s="1"/>
      <c r="HIE399" s="1"/>
      <c r="HIF399" s="1"/>
      <c r="HIG399" s="1"/>
      <c r="HIH399" s="1"/>
      <c r="HII399" s="1"/>
      <c r="HIJ399" s="1"/>
      <c r="HIK399" s="1"/>
      <c r="HIL399" s="1"/>
      <c r="HIM399" s="1"/>
      <c r="HIN399" s="1"/>
      <c r="HIO399" s="1"/>
      <c r="HIP399" s="1"/>
      <c r="HIQ399" s="1"/>
      <c r="HIR399" s="1"/>
      <c r="HIS399" s="1"/>
      <c r="HIT399" s="1"/>
      <c r="HIU399" s="1"/>
      <c r="HIV399" s="1"/>
      <c r="HIW399" s="1"/>
      <c r="HIX399" s="1"/>
      <c r="HIY399" s="1"/>
      <c r="HIZ399" s="1"/>
      <c r="HJA399" s="1"/>
      <c r="HJB399" s="1"/>
      <c r="HJC399" s="1"/>
      <c r="HJD399" s="1"/>
      <c r="HJE399" s="1"/>
      <c r="HJF399" s="1"/>
      <c r="HJG399" s="1"/>
      <c r="HJH399" s="1"/>
      <c r="HJI399" s="1"/>
      <c r="HJJ399" s="1"/>
      <c r="HJK399" s="1"/>
      <c r="HJL399" s="1"/>
      <c r="HJM399" s="1"/>
      <c r="HJN399" s="1"/>
      <c r="HJO399" s="1"/>
      <c r="HJP399" s="1"/>
      <c r="HJQ399" s="1"/>
      <c r="HJR399" s="1"/>
      <c r="HJS399" s="1"/>
      <c r="HJT399" s="1"/>
      <c r="HJU399" s="1"/>
      <c r="HJV399" s="1"/>
      <c r="HJW399" s="1"/>
      <c r="HJX399" s="1"/>
      <c r="HJY399" s="1"/>
      <c r="HJZ399" s="1"/>
      <c r="HKA399" s="1"/>
      <c r="HKB399" s="1"/>
      <c r="HKC399" s="1"/>
      <c r="HKD399" s="1"/>
      <c r="HKE399" s="1"/>
      <c r="HKF399" s="1"/>
      <c r="HKG399" s="1"/>
      <c r="HKH399" s="1"/>
      <c r="HKI399" s="1"/>
      <c r="HKJ399" s="1"/>
      <c r="HKK399" s="1"/>
      <c r="HKL399" s="1"/>
      <c r="HKM399" s="1"/>
      <c r="HKN399" s="1"/>
      <c r="HKO399" s="1"/>
      <c r="HKP399" s="1"/>
      <c r="HKQ399" s="1"/>
      <c r="HKR399" s="1"/>
      <c r="HKS399" s="1"/>
      <c r="HKT399" s="1"/>
      <c r="HKU399" s="1"/>
      <c r="HKV399" s="1"/>
      <c r="HKW399" s="1"/>
      <c r="HKX399" s="1"/>
      <c r="HKY399" s="1"/>
      <c r="HKZ399" s="1"/>
      <c r="HLA399" s="1"/>
      <c r="HLB399" s="1"/>
      <c r="HLC399" s="1"/>
      <c r="HLD399" s="1"/>
      <c r="HLE399" s="1"/>
      <c r="HLF399" s="1"/>
      <c r="HLG399" s="1"/>
      <c r="HLH399" s="1"/>
      <c r="HLI399" s="1"/>
      <c r="HLJ399" s="1"/>
      <c r="HLK399" s="1"/>
      <c r="HLL399" s="1"/>
      <c r="HLM399" s="1"/>
      <c r="HLN399" s="1"/>
      <c r="HLO399" s="1"/>
      <c r="HLP399" s="1"/>
      <c r="HLQ399" s="1"/>
      <c r="HLR399" s="1"/>
      <c r="HLS399" s="1"/>
      <c r="HLT399" s="1"/>
      <c r="HLU399" s="1"/>
      <c r="HLV399" s="1"/>
      <c r="HLW399" s="1"/>
      <c r="HLX399" s="1"/>
      <c r="HLY399" s="1"/>
      <c r="HLZ399" s="1"/>
      <c r="HMA399" s="1"/>
      <c r="HMB399" s="1"/>
      <c r="HMC399" s="1"/>
      <c r="HMD399" s="1"/>
      <c r="HME399" s="1"/>
      <c r="HMF399" s="1"/>
      <c r="HMG399" s="1"/>
      <c r="HMH399" s="1"/>
      <c r="HMI399" s="1"/>
      <c r="HMJ399" s="1"/>
      <c r="HMK399" s="1"/>
      <c r="HML399" s="1"/>
      <c r="HMM399" s="1"/>
      <c r="HMN399" s="1"/>
      <c r="HMO399" s="1"/>
      <c r="HMP399" s="1"/>
      <c r="HMQ399" s="1"/>
      <c r="HMR399" s="1"/>
      <c r="HMS399" s="1"/>
      <c r="HMT399" s="1"/>
      <c r="HMU399" s="1"/>
      <c r="HMV399" s="1"/>
      <c r="HMW399" s="1"/>
      <c r="HMX399" s="1"/>
      <c r="HMY399" s="1"/>
      <c r="HMZ399" s="1"/>
      <c r="HNA399" s="1"/>
      <c r="HNB399" s="1"/>
      <c r="HNC399" s="1"/>
      <c r="HND399" s="1"/>
      <c r="HNE399" s="1"/>
      <c r="HNF399" s="1"/>
      <c r="HNG399" s="1"/>
      <c r="HNH399" s="1"/>
      <c r="HNI399" s="1"/>
      <c r="HNJ399" s="1"/>
      <c r="HNK399" s="1"/>
      <c r="HNL399" s="1"/>
      <c r="HNM399" s="1"/>
      <c r="HNN399" s="1"/>
      <c r="HNO399" s="1"/>
      <c r="HNP399" s="1"/>
      <c r="HNQ399" s="1"/>
      <c r="HNR399" s="1"/>
      <c r="HNS399" s="1"/>
      <c r="HNT399" s="1"/>
      <c r="HNU399" s="1"/>
      <c r="HNV399" s="1"/>
      <c r="HNW399" s="1"/>
      <c r="HNX399" s="1"/>
      <c r="HNY399" s="1"/>
      <c r="HNZ399" s="1"/>
      <c r="HOA399" s="1"/>
      <c r="HOB399" s="1"/>
      <c r="HOC399" s="1"/>
      <c r="HOD399" s="1"/>
      <c r="HOE399" s="1"/>
      <c r="HOF399" s="1"/>
      <c r="HOG399" s="1"/>
      <c r="HOH399" s="1"/>
      <c r="HOI399" s="1"/>
      <c r="HOJ399" s="1"/>
      <c r="HOK399" s="1"/>
      <c r="HOL399" s="1"/>
      <c r="HOM399" s="1"/>
      <c r="HON399" s="1"/>
      <c r="HOO399" s="1"/>
      <c r="HOP399" s="1"/>
      <c r="HOQ399" s="1"/>
      <c r="HOR399" s="1"/>
      <c r="HOS399" s="1"/>
      <c r="HOT399" s="1"/>
      <c r="HOU399" s="1"/>
      <c r="HOV399" s="1"/>
      <c r="HOW399" s="1"/>
      <c r="HOX399" s="1"/>
      <c r="HOY399" s="1"/>
      <c r="HOZ399" s="1"/>
      <c r="HPA399" s="1"/>
      <c r="HPB399" s="1"/>
      <c r="HPC399" s="1"/>
      <c r="HPD399" s="1"/>
      <c r="HPE399" s="1"/>
      <c r="HPF399" s="1"/>
      <c r="HPG399" s="1"/>
      <c r="HPH399" s="1"/>
      <c r="HPI399" s="1"/>
      <c r="HPJ399" s="1"/>
      <c r="HPK399" s="1"/>
      <c r="HPL399" s="1"/>
      <c r="HPM399" s="1"/>
      <c r="HPN399" s="1"/>
      <c r="HPO399" s="1"/>
      <c r="HPP399" s="1"/>
      <c r="HPQ399" s="1"/>
      <c r="HPR399" s="1"/>
      <c r="HPS399" s="1"/>
      <c r="HPT399" s="1"/>
      <c r="HPU399" s="1"/>
      <c r="HPV399" s="1"/>
      <c r="HPW399" s="1"/>
      <c r="HPX399" s="1"/>
      <c r="HPY399" s="1"/>
      <c r="HPZ399" s="1"/>
      <c r="HQA399" s="1"/>
      <c r="HQB399" s="1"/>
      <c r="HQC399" s="1"/>
      <c r="HQD399" s="1"/>
      <c r="HQE399" s="1"/>
      <c r="HQF399" s="1"/>
      <c r="HQG399" s="1"/>
      <c r="HQH399" s="1"/>
      <c r="HQI399" s="1"/>
      <c r="HQJ399" s="1"/>
      <c r="HQK399" s="1"/>
      <c r="HQL399" s="1"/>
      <c r="HQM399" s="1"/>
      <c r="HQN399" s="1"/>
      <c r="HQO399" s="1"/>
      <c r="HQP399" s="1"/>
      <c r="HQQ399" s="1"/>
      <c r="HQR399" s="1"/>
      <c r="HQS399" s="1"/>
      <c r="HQT399" s="1"/>
      <c r="HQU399" s="1"/>
      <c r="HQV399" s="1"/>
      <c r="HQW399" s="1"/>
      <c r="HQX399" s="1"/>
      <c r="HQY399" s="1"/>
      <c r="HQZ399" s="1"/>
      <c r="HRA399" s="1"/>
      <c r="HRB399" s="1"/>
      <c r="HRC399" s="1"/>
      <c r="HRD399" s="1"/>
      <c r="HRE399" s="1"/>
      <c r="HRF399" s="1"/>
      <c r="HRG399" s="1"/>
      <c r="HRH399" s="1"/>
      <c r="HRI399" s="1"/>
      <c r="HRJ399" s="1"/>
      <c r="HRK399" s="1"/>
      <c r="HRL399" s="1"/>
      <c r="HRM399" s="1"/>
      <c r="HRN399" s="1"/>
      <c r="HRO399" s="1"/>
      <c r="HRP399" s="1"/>
      <c r="HRQ399" s="1"/>
      <c r="HRR399" s="1"/>
      <c r="HRS399" s="1"/>
      <c r="HRT399" s="1"/>
      <c r="HRU399" s="1"/>
      <c r="HRV399" s="1"/>
      <c r="HRW399" s="1"/>
      <c r="HRX399" s="1"/>
      <c r="HRY399" s="1"/>
      <c r="HRZ399" s="1"/>
      <c r="HSA399" s="1"/>
      <c r="HSB399" s="1"/>
      <c r="HSC399" s="1"/>
      <c r="HSD399" s="1"/>
      <c r="HSE399" s="1"/>
      <c r="HSF399" s="1"/>
      <c r="HSG399" s="1"/>
      <c r="HSH399" s="1"/>
      <c r="HSI399" s="1"/>
      <c r="HSJ399" s="1"/>
      <c r="HSK399" s="1"/>
      <c r="HSL399" s="1"/>
      <c r="HSM399" s="1"/>
      <c r="HSN399" s="1"/>
      <c r="HSO399" s="1"/>
      <c r="HSP399" s="1"/>
      <c r="HSQ399" s="1"/>
      <c r="HSR399" s="1"/>
      <c r="HSS399" s="1"/>
      <c r="HST399" s="1"/>
      <c r="HSU399" s="1"/>
      <c r="HSV399" s="1"/>
      <c r="HSW399" s="1"/>
      <c r="HSX399" s="1"/>
      <c r="HSY399" s="1"/>
      <c r="HSZ399" s="1"/>
      <c r="HTA399" s="1"/>
      <c r="HTB399" s="1"/>
      <c r="HTC399" s="1"/>
      <c r="HTD399" s="1"/>
      <c r="HTE399" s="1"/>
      <c r="HTF399" s="1"/>
      <c r="HTG399" s="1"/>
      <c r="HTH399" s="1"/>
      <c r="HTI399" s="1"/>
      <c r="HTJ399" s="1"/>
      <c r="HTK399" s="1"/>
      <c r="HTL399" s="1"/>
      <c r="HTM399" s="1"/>
      <c r="HTN399" s="1"/>
      <c r="HTO399" s="1"/>
      <c r="HTP399" s="1"/>
      <c r="HTQ399" s="1"/>
      <c r="HTR399" s="1"/>
      <c r="HTS399" s="1"/>
      <c r="HTT399" s="1"/>
      <c r="HTU399" s="1"/>
      <c r="HTV399" s="1"/>
      <c r="HTW399" s="1"/>
      <c r="HTX399" s="1"/>
      <c r="HTY399" s="1"/>
      <c r="HTZ399" s="1"/>
      <c r="HUA399" s="1"/>
      <c r="HUB399" s="1"/>
      <c r="HUC399" s="1"/>
      <c r="HUD399" s="1"/>
      <c r="HUE399" s="1"/>
      <c r="HUF399" s="1"/>
      <c r="HUG399" s="1"/>
      <c r="HUH399" s="1"/>
      <c r="HUI399" s="1"/>
      <c r="HUJ399" s="1"/>
      <c r="HUK399" s="1"/>
      <c r="HUL399" s="1"/>
      <c r="HUM399" s="1"/>
      <c r="HUN399" s="1"/>
      <c r="HUO399" s="1"/>
      <c r="HUP399" s="1"/>
      <c r="HUQ399" s="1"/>
      <c r="HUR399" s="1"/>
      <c r="HUS399" s="1"/>
      <c r="HUT399" s="1"/>
      <c r="HUU399" s="1"/>
      <c r="HUV399" s="1"/>
      <c r="HUW399" s="1"/>
      <c r="HUX399" s="1"/>
      <c r="HUY399" s="1"/>
      <c r="HUZ399" s="1"/>
      <c r="HVA399" s="1"/>
      <c r="HVB399" s="1"/>
      <c r="HVC399" s="1"/>
      <c r="HVD399" s="1"/>
      <c r="HVE399" s="1"/>
      <c r="HVF399" s="1"/>
      <c r="HVG399" s="1"/>
      <c r="HVH399" s="1"/>
      <c r="HVI399" s="1"/>
      <c r="HVJ399" s="1"/>
      <c r="HVK399" s="1"/>
      <c r="HVL399" s="1"/>
      <c r="HVM399" s="1"/>
      <c r="HVN399" s="1"/>
      <c r="HVO399" s="1"/>
      <c r="HVP399" s="1"/>
      <c r="HVQ399" s="1"/>
      <c r="HVR399" s="1"/>
      <c r="HVS399" s="1"/>
      <c r="HVT399" s="1"/>
      <c r="HVU399" s="1"/>
      <c r="HVV399" s="1"/>
      <c r="HVW399" s="1"/>
      <c r="HVX399" s="1"/>
      <c r="HVY399" s="1"/>
      <c r="HVZ399" s="1"/>
      <c r="HWA399" s="1"/>
      <c r="HWB399" s="1"/>
      <c r="HWC399" s="1"/>
      <c r="HWD399" s="1"/>
      <c r="HWE399" s="1"/>
      <c r="HWF399" s="1"/>
      <c r="HWG399" s="1"/>
      <c r="HWH399" s="1"/>
      <c r="HWI399" s="1"/>
      <c r="HWJ399" s="1"/>
      <c r="HWK399" s="1"/>
      <c r="HWL399" s="1"/>
      <c r="HWM399" s="1"/>
      <c r="HWN399" s="1"/>
      <c r="HWO399" s="1"/>
      <c r="HWP399" s="1"/>
      <c r="HWQ399" s="1"/>
      <c r="HWR399" s="1"/>
      <c r="HWS399" s="1"/>
      <c r="HWT399" s="1"/>
      <c r="HWU399" s="1"/>
      <c r="HWV399" s="1"/>
      <c r="HWW399" s="1"/>
      <c r="HWX399" s="1"/>
      <c r="HWY399" s="1"/>
      <c r="HWZ399" s="1"/>
      <c r="HXA399" s="1"/>
      <c r="HXB399" s="1"/>
      <c r="HXC399" s="1"/>
      <c r="HXD399" s="1"/>
      <c r="HXE399" s="1"/>
      <c r="HXF399" s="1"/>
      <c r="HXG399" s="1"/>
      <c r="HXH399" s="1"/>
      <c r="HXI399" s="1"/>
      <c r="HXJ399" s="1"/>
      <c r="HXK399" s="1"/>
      <c r="HXL399" s="1"/>
      <c r="HXM399" s="1"/>
      <c r="HXN399" s="1"/>
      <c r="HXO399" s="1"/>
      <c r="HXP399" s="1"/>
      <c r="HXQ399" s="1"/>
      <c r="HXR399" s="1"/>
      <c r="HXS399" s="1"/>
      <c r="HXT399" s="1"/>
      <c r="HXU399" s="1"/>
      <c r="HXV399" s="1"/>
      <c r="HXW399" s="1"/>
      <c r="HXX399" s="1"/>
      <c r="HXY399" s="1"/>
      <c r="HXZ399" s="1"/>
      <c r="HYA399" s="1"/>
      <c r="HYB399" s="1"/>
      <c r="HYC399" s="1"/>
      <c r="HYD399" s="1"/>
      <c r="HYE399" s="1"/>
      <c r="HYF399" s="1"/>
      <c r="HYG399" s="1"/>
      <c r="HYH399" s="1"/>
      <c r="HYI399" s="1"/>
      <c r="HYJ399" s="1"/>
      <c r="HYK399" s="1"/>
      <c r="HYL399" s="1"/>
      <c r="HYM399" s="1"/>
      <c r="HYN399" s="1"/>
      <c r="HYO399" s="1"/>
      <c r="HYP399" s="1"/>
      <c r="HYQ399" s="1"/>
      <c r="HYR399" s="1"/>
      <c r="HYS399" s="1"/>
      <c r="HYT399" s="1"/>
      <c r="HYU399" s="1"/>
      <c r="HYV399" s="1"/>
      <c r="HYW399" s="1"/>
      <c r="HYX399" s="1"/>
      <c r="HYY399" s="1"/>
      <c r="HYZ399" s="1"/>
      <c r="HZA399" s="1"/>
      <c r="HZB399" s="1"/>
      <c r="HZC399" s="1"/>
      <c r="HZD399" s="1"/>
      <c r="HZE399" s="1"/>
      <c r="HZF399" s="1"/>
      <c r="HZG399" s="1"/>
      <c r="HZH399" s="1"/>
      <c r="HZI399" s="1"/>
      <c r="HZJ399" s="1"/>
      <c r="HZK399" s="1"/>
      <c r="HZL399" s="1"/>
      <c r="HZM399" s="1"/>
      <c r="HZN399" s="1"/>
      <c r="HZO399" s="1"/>
      <c r="HZP399" s="1"/>
      <c r="HZQ399" s="1"/>
      <c r="HZR399" s="1"/>
      <c r="HZS399" s="1"/>
      <c r="HZT399" s="1"/>
      <c r="HZU399" s="1"/>
      <c r="HZV399" s="1"/>
      <c r="HZW399" s="1"/>
      <c r="HZX399" s="1"/>
      <c r="HZY399" s="1"/>
      <c r="HZZ399" s="1"/>
      <c r="IAA399" s="1"/>
      <c r="IAB399" s="1"/>
      <c r="IAC399" s="1"/>
      <c r="IAD399" s="1"/>
      <c r="IAE399" s="1"/>
      <c r="IAF399" s="1"/>
      <c r="IAG399" s="1"/>
      <c r="IAH399" s="1"/>
      <c r="IAI399" s="1"/>
      <c r="IAJ399" s="1"/>
      <c r="IAK399" s="1"/>
      <c r="IAL399" s="1"/>
      <c r="IAM399" s="1"/>
      <c r="IAN399" s="1"/>
      <c r="IAO399" s="1"/>
      <c r="IAP399" s="1"/>
      <c r="IAQ399" s="1"/>
      <c r="IAR399" s="1"/>
      <c r="IAS399" s="1"/>
      <c r="IAT399" s="1"/>
      <c r="IAU399" s="1"/>
      <c r="IAV399" s="1"/>
      <c r="IAW399" s="1"/>
      <c r="IAX399" s="1"/>
      <c r="IAY399" s="1"/>
      <c r="IAZ399" s="1"/>
      <c r="IBA399" s="1"/>
      <c r="IBB399" s="1"/>
      <c r="IBC399" s="1"/>
      <c r="IBD399" s="1"/>
      <c r="IBE399" s="1"/>
      <c r="IBF399" s="1"/>
      <c r="IBG399" s="1"/>
      <c r="IBH399" s="1"/>
      <c r="IBI399" s="1"/>
      <c r="IBJ399" s="1"/>
      <c r="IBK399" s="1"/>
      <c r="IBL399" s="1"/>
      <c r="IBM399" s="1"/>
      <c r="IBN399" s="1"/>
      <c r="IBO399" s="1"/>
      <c r="IBP399" s="1"/>
      <c r="IBQ399" s="1"/>
      <c r="IBR399" s="1"/>
      <c r="IBS399" s="1"/>
      <c r="IBT399" s="1"/>
      <c r="IBU399" s="1"/>
      <c r="IBV399" s="1"/>
      <c r="IBW399" s="1"/>
      <c r="IBX399" s="1"/>
      <c r="IBY399" s="1"/>
      <c r="IBZ399" s="1"/>
      <c r="ICA399" s="1"/>
      <c r="ICB399" s="1"/>
      <c r="ICC399" s="1"/>
      <c r="ICD399" s="1"/>
      <c r="ICE399" s="1"/>
      <c r="ICF399" s="1"/>
      <c r="ICG399" s="1"/>
      <c r="ICH399" s="1"/>
      <c r="ICI399" s="1"/>
      <c r="ICJ399" s="1"/>
      <c r="ICK399" s="1"/>
      <c r="ICL399" s="1"/>
      <c r="ICM399" s="1"/>
      <c r="ICN399" s="1"/>
      <c r="ICO399" s="1"/>
      <c r="ICP399" s="1"/>
      <c r="ICQ399" s="1"/>
      <c r="ICR399" s="1"/>
      <c r="ICS399" s="1"/>
      <c r="ICT399" s="1"/>
      <c r="ICU399" s="1"/>
      <c r="ICV399" s="1"/>
      <c r="ICW399" s="1"/>
      <c r="ICX399" s="1"/>
      <c r="ICY399" s="1"/>
      <c r="ICZ399" s="1"/>
      <c r="IDA399" s="1"/>
      <c r="IDB399" s="1"/>
      <c r="IDC399" s="1"/>
      <c r="IDD399" s="1"/>
      <c r="IDE399" s="1"/>
      <c r="IDF399" s="1"/>
      <c r="IDG399" s="1"/>
      <c r="IDH399" s="1"/>
      <c r="IDI399" s="1"/>
      <c r="IDJ399" s="1"/>
      <c r="IDK399" s="1"/>
      <c r="IDL399" s="1"/>
      <c r="IDM399" s="1"/>
      <c r="IDN399" s="1"/>
      <c r="IDO399" s="1"/>
      <c r="IDP399" s="1"/>
      <c r="IDQ399" s="1"/>
      <c r="IDR399" s="1"/>
      <c r="IDS399" s="1"/>
      <c r="IDT399" s="1"/>
      <c r="IDU399" s="1"/>
      <c r="IDV399" s="1"/>
      <c r="IDW399" s="1"/>
      <c r="IDX399" s="1"/>
      <c r="IDY399" s="1"/>
      <c r="IDZ399" s="1"/>
      <c r="IEA399" s="1"/>
      <c r="IEB399" s="1"/>
      <c r="IEC399" s="1"/>
      <c r="IED399" s="1"/>
      <c r="IEE399" s="1"/>
      <c r="IEF399" s="1"/>
      <c r="IEG399" s="1"/>
      <c r="IEH399" s="1"/>
      <c r="IEI399" s="1"/>
      <c r="IEJ399" s="1"/>
      <c r="IEK399" s="1"/>
      <c r="IEL399" s="1"/>
      <c r="IEM399" s="1"/>
      <c r="IEN399" s="1"/>
      <c r="IEO399" s="1"/>
      <c r="IEP399" s="1"/>
      <c r="IEQ399" s="1"/>
      <c r="IER399" s="1"/>
      <c r="IES399" s="1"/>
      <c r="IET399" s="1"/>
      <c r="IEU399" s="1"/>
      <c r="IEV399" s="1"/>
      <c r="IEW399" s="1"/>
      <c r="IEX399" s="1"/>
      <c r="IEY399" s="1"/>
      <c r="IEZ399" s="1"/>
      <c r="IFA399" s="1"/>
      <c r="IFB399" s="1"/>
      <c r="IFC399" s="1"/>
      <c r="IFD399" s="1"/>
      <c r="IFE399" s="1"/>
      <c r="IFF399" s="1"/>
      <c r="IFG399" s="1"/>
      <c r="IFH399" s="1"/>
      <c r="IFI399" s="1"/>
      <c r="IFJ399" s="1"/>
      <c r="IFK399" s="1"/>
      <c r="IFL399" s="1"/>
      <c r="IFM399" s="1"/>
      <c r="IFN399" s="1"/>
      <c r="IFO399" s="1"/>
      <c r="IFP399" s="1"/>
      <c r="IFQ399" s="1"/>
      <c r="IFR399" s="1"/>
      <c r="IFS399" s="1"/>
      <c r="IFT399" s="1"/>
      <c r="IFU399" s="1"/>
      <c r="IFV399" s="1"/>
      <c r="IFW399" s="1"/>
      <c r="IFX399" s="1"/>
      <c r="IFY399" s="1"/>
      <c r="IFZ399" s="1"/>
      <c r="IGA399" s="1"/>
      <c r="IGB399" s="1"/>
      <c r="IGC399" s="1"/>
      <c r="IGD399" s="1"/>
      <c r="IGE399" s="1"/>
      <c r="IGF399" s="1"/>
      <c r="IGG399" s="1"/>
      <c r="IGH399" s="1"/>
      <c r="IGI399" s="1"/>
      <c r="IGJ399" s="1"/>
      <c r="IGK399" s="1"/>
      <c r="IGL399" s="1"/>
      <c r="IGM399" s="1"/>
      <c r="IGN399" s="1"/>
      <c r="IGO399" s="1"/>
      <c r="IGP399" s="1"/>
      <c r="IGQ399" s="1"/>
      <c r="IGR399" s="1"/>
      <c r="IGS399" s="1"/>
      <c r="IGT399" s="1"/>
      <c r="IGU399" s="1"/>
      <c r="IGV399" s="1"/>
      <c r="IGW399" s="1"/>
      <c r="IGX399" s="1"/>
      <c r="IGY399" s="1"/>
      <c r="IGZ399" s="1"/>
      <c r="IHA399" s="1"/>
      <c r="IHB399" s="1"/>
      <c r="IHC399" s="1"/>
      <c r="IHD399" s="1"/>
      <c r="IHE399" s="1"/>
      <c r="IHF399" s="1"/>
      <c r="IHG399" s="1"/>
      <c r="IHH399" s="1"/>
      <c r="IHI399" s="1"/>
      <c r="IHJ399" s="1"/>
      <c r="IHK399" s="1"/>
      <c r="IHL399" s="1"/>
      <c r="IHM399" s="1"/>
      <c r="IHN399" s="1"/>
      <c r="IHO399" s="1"/>
      <c r="IHP399" s="1"/>
      <c r="IHQ399" s="1"/>
      <c r="IHR399" s="1"/>
      <c r="IHS399" s="1"/>
      <c r="IHT399" s="1"/>
      <c r="IHU399" s="1"/>
      <c r="IHV399" s="1"/>
      <c r="IHW399" s="1"/>
      <c r="IHX399" s="1"/>
      <c r="IHY399" s="1"/>
      <c r="IHZ399" s="1"/>
      <c r="IIA399" s="1"/>
      <c r="IIB399" s="1"/>
      <c r="IIC399" s="1"/>
      <c r="IID399" s="1"/>
      <c r="IIE399" s="1"/>
      <c r="IIF399" s="1"/>
      <c r="IIG399" s="1"/>
      <c r="IIH399" s="1"/>
      <c r="III399" s="1"/>
      <c r="IIJ399" s="1"/>
      <c r="IIK399" s="1"/>
      <c r="IIL399" s="1"/>
      <c r="IIM399" s="1"/>
      <c r="IIN399" s="1"/>
      <c r="IIO399" s="1"/>
      <c r="IIP399" s="1"/>
      <c r="IIQ399" s="1"/>
      <c r="IIR399" s="1"/>
      <c r="IIS399" s="1"/>
      <c r="IIT399" s="1"/>
      <c r="IIU399" s="1"/>
      <c r="IIV399" s="1"/>
      <c r="IIW399" s="1"/>
      <c r="IIX399" s="1"/>
      <c r="IIY399" s="1"/>
      <c r="IIZ399" s="1"/>
      <c r="IJA399" s="1"/>
      <c r="IJB399" s="1"/>
      <c r="IJC399" s="1"/>
      <c r="IJD399" s="1"/>
      <c r="IJE399" s="1"/>
      <c r="IJF399" s="1"/>
      <c r="IJG399" s="1"/>
      <c r="IJH399" s="1"/>
      <c r="IJI399" s="1"/>
      <c r="IJJ399" s="1"/>
      <c r="IJK399" s="1"/>
      <c r="IJL399" s="1"/>
      <c r="IJM399" s="1"/>
      <c r="IJN399" s="1"/>
      <c r="IJO399" s="1"/>
      <c r="IJP399" s="1"/>
      <c r="IJQ399" s="1"/>
      <c r="IJR399" s="1"/>
      <c r="IJS399" s="1"/>
      <c r="IJT399" s="1"/>
      <c r="IJU399" s="1"/>
      <c r="IJV399" s="1"/>
      <c r="IJW399" s="1"/>
      <c r="IJX399" s="1"/>
      <c r="IJY399" s="1"/>
      <c r="IJZ399" s="1"/>
      <c r="IKA399" s="1"/>
      <c r="IKB399" s="1"/>
      <c r="IKC399" s="1"/>
      <c r="IKD399" s="1"/>
      <c r="IKE399" s="1"/>
      <c r="IKF399" s="1"/>
      <c r="IKG399" s="1"/>
      <c r="IKH399" s="1"/>
      <c r="IKI399" s="1"/>
      <c r="IKJ399" s="1"/>
      <c r="IKK399" s="1"/>
      <c r="IKL399" s="1"/>
      <c r="IKM399" s="1"/>
      <c r="IKN399" s="1"/>
      <c r="IKO399" s="1"/>
      <c r="IKP399" s="1"/>
      <c r="IKQ399" s="1"/>
      <c r="IKR399" s="1"/>
      <c r="IKS399" s="1"/>
      <c r="IKT399" s="1"/>
      <c r="IKU399" s="1"/>
      <c r="IKV399" s="1"/>
      <c r="IKW399" s="1"/>
      <c r="IKX399" s="1"/>
      <c r="IKY399" s="1"/>
      <c r="IKZ399" s="1"/>
      <c r="ILA399" s="1"/>
      <c r="ILB399" s="1"/>
      <c r="ILC399" s="1"/>
      <c r="ILD399" s="1"/>
      <c r="ILE399" s="1"/>
      <c r="ILF399" s="1"/>
      <c r="ILG399" s="1"/>
      <c r="ILH399" s="1"/>
      <c r="ILI399" s="1"/>
      <c r="ILJ399" s="1"/>
      <c r="ILK399" s="1"/>
      <c r="ILL399" s="1"/>
      <c r="ILM399" s="1"/>
      <c r="ILN399" s="1"/>
      <c r="ILO399" s="1"/>
      <c r="ILP399" s="1"/>
      <c r="ILQ399" s="1"/>
      <c r="ILR399" s="1"/>
      <c r="ILS399" s="1"/>
      <c r="ILT399" s="1"/>
      <c r="ILU399" s="1"/>
      <c r="ILV399" s="1"/>
      <c r="ILW399" s="1"/>
      <c r="ILX399" s="1"/>
      <c r="ILY399" s="1"/>
      <c r="ILZ399" s="1"/>
      <c r="IMA399" s="1"/>
      <c r="IMB399" s="1"/>
      <c r="IMC399" s="1"/>
      <c r="IMD399" s="1"/>
      <c r="IME399" s="1"/>
      <c r="IMF399" s="1"/>
      <c r="IMG399" s="1"/>
      <c r="IMH399" s="1"/>
      <c r="IMI399" s="1"/>
      <c r="IMJ399" s="1"/>
      <c r="IMK399" s="1"/>
      <c r="IML399" s="1"/>
      <c r="IMM399" s="1"/>
      <c r="IMN399" s="1"/>
      <c r="IMO399" s="1"/>
      <c r="IMP399" s="1"/>
      <c r="IMQ399" s="1"/>
      <c r="IMR399" s="1"/>
      <c r="IMS399" s="1"/>
      <c r="IMT399" s="1"/>
      <c r="IMU399" s="1"/>
      <c r="IMV399" s="1"/>
      <c r="IMW399" s="1"/>
      <c r="IMX399" s="1"/>
      <c r="IMY399" s="1"/>
      <c r="IMZ399" s="1"/>
      <c r="INA399" s="1"/>
      <c r="INB399" s="1"/>
      <c r="INC399" s="1"/>
      <c r="IND399" s="1"/>
      <c r="INE399" s="1"/>
      <c r="INF399" s="1"/>
      <c r="ING399" s="1"/>
      <c r="INH399" s="1"/>
      <c r="INI399" s="1"/>
      <c r="INJ399" s="1"/>
      <c r="INK399" s="1"/>
      <c r="INL399" s="1"/>
      <c r="INM399" s="1"/>
      <c r="INN399" s="1"/>
      <c r="INO399" s="1"/>
      <c r="INP399" s="1"/>
      <c r="INQ399" s="1"/>
      <c r="INR399" s="1"/>
      <c r="INS399" s="1"/>
      <c r="INT399" s="1"/>
      <c r="INU399" s="1"/>
      <c r="INV399" s="1"/>
      <c r="INW399" s="1"/>
      <c r="INX399" s="1"/>
      <c r="INY399" s="1"/>
      <c r="INZ399" s="1"/>
      <c r="IOA399" s="1"/>
      <c r="IOB399" s="1"/>
      <c r="IOC399" s="1"/>
      <c r="IOD399" s="1"/>
      <c r="IOE399" s="1"/>
      <c r="IOF399" s="1"/>
      <c r="IOG399" s="1"/>
      <c r="IOH399" s="1"/>
      <c r="IOI399" s="1"/>
      <c r="IOJ399" s="1"/>
      <c r="IOK399" s="1"/>
      <c r="IOL399" s="1"/>
      <c r="IOM399" s="1"/>
      <c r="ION399" s="1"/>
      <c r="IOO399" s="1"/>
      <c r="IOP399" s="1"/>
      <c r="IOQ399" s="1"/>
      <c r="IOR399" s="1"/>
      <c r="IOS399" s="1"/>
      <c r="IOT399" s="1"/>
      <c r="IOU399" s="1"/>
      <c r="IOV399" s="1"/>
      <c r="IOW399" s="1"/>
      <c r="IOX399" s="1"/>
      <c r="IOY399" s="1"/>
      <c r="IOZ399" s="1"/>
      <c r="IPA399" s="1"/>
      <c r="IPB399" s="1"/>
      <c r="IPC399" s="1"/>
      <c r="IPD399" s="1"/>
      <c r="IPE399" s="1"/>
      <c r="IPF399" s="1"/>
      <c r="IPG399" s="1"/>
      <c r="IPH399" s="1"/>
      <c r="IPI399" s="1"/>
      <c r="IPJ399" s="1"/>
      <c r="IPK399" s="1"/>
      <c r="IPL399" s="1"/>
      <c r="IPM399" s="1"/>
      <c r="IPN399" s="1"/>
      <c r="IPO399" s="1"/>
      <c r="IPP399" s="1"/>
      <c r="IPQ399" s="1"/>
      <c r="IPR399" s="1"/>
      <c r="IPS399" s="1"/>
      <c r="IPT399" s="1"/>
      <c r="IPU399" s="1"/>
      <c r="IPV399" s="1"/>
      <c r="IPW399" s="1"/>
      <c r="IPX399" s="1"/>
      <c r="IPY399" s="1"/>
      <c r="IPZ399" s="1"/>
      <c r="IQA399" s="1"/>
      <c r="IQB399" s="1"/>
      <c r="IQC399" s="1"/>
      <c r="IQD399" s="1"/>
      <c r="IQE399" s="1"/>
      <c r="IQF399" s="1"/>
      <c r="IQG399" s="1"/>
      <c r="IQH399" s="1"/>
      <c r="IQI399" s="1"/>
      <c r="IQJ399" s="1"/>
      <c r="IQK399" s="1"/>
      <c r="IQL399" s="1"/>
      <c r="IQM399" s="1"/>
      <c r="IQN399" s="1"/>
      <c r="IQO399" s="1"/>
      <c r="IQP399" s="1"/>
      <c r="IQQ399" s="1"/>
      <c r="IQR399" s="1"/>
      <c r="IQS399" s="1"/>
      <c r="IQT399" s="1"/>
      <c r="IQU399" s="1"/>
      <c r="IQV399" s="1"/>
      <c r="IQW399" s="1"/>
      <c r="IQX399" s="1"/>
      <c r="IQY399" s="1"/>
      <c r="IQZ399" s="1"/>
      <c r="IRA399" s="1"/>
      <c r="IRB399" s="1"/>
      <c r="IRC399" s="1"/>
      <c r="IRD399" s="1"/>
      <c r="IRE399" s="1"/>
      <c r="IRF399" s="1"/>
      <c r="IRG399" s="1"/>
      <c r="IRH399" s="1"/>
      <c r="IRI399" s="1"/>
      <c r="IRJ399" s="1"/>
      <c r="IRK399" s="1"/>
      <c r="IRL399" s="1"/>
      <c r="IRM399" s="1"/>
      <c r="IRN399" s="1"/>
      <c r="IRO399" s="1"/>
      <c r="IRP399" s="1"/>
      <c r="IRQ399" s="1"/>
      <c r="IRR399" s="1"/>
      <c r="IRS399" s="1"/>
      <c r="IRT399" s="1"/>
      <c r="IRU399" s="1"/>
      <c r="IRV399" s="1"/>
      <c r="IRW399" s="1"/>
      <c r="IRX399" s="1"/>
      <c r="IRY399" s="1"/>
      <c r="IRZ399" s="1"/>
      <c r="ISA399" s="1"/>
      <c r="ISB399" s="1"/>
      <c r="ISC399" s="1"/>
      <c r="ISD399" s="1"/>
      <c r="ISE399" s="1"/>
      <c r="ISF399" s="1"/>
      <c r="ISG399" s="1"/>
      <c r="ISH399" s="1"/>
      <c r="ISI399" s="1"/>
      <c r="ISJ399" s="1"/>
      <c r="ISK399" s="1"/>
      <c r="ISL399" s="1"/>
      <c r="ISM399" s="1"/>
      <c r="ISN399" s="1"/>
      <c r="ISO399" s="1"/>
      <c r="ISP399" s="1"/>
      <c r="ISQ399" s="1"/>
      <c r="ISR399" s="1"/>
      <c r="ISS399" s="1"/>
      <c r="IST399" s="1"/>
      <c r="ISU399" s="1"/>
      <c r="ISV399" s="1"/>
      <c r="ISW399" s="1"/>
      <c r="ISX399" s="1"/>
      <c r="ISY399" s="1"/>
      <c r="ISZ399" s="1"/>
      <c r="ITA399" s="1"/>
      <c r="ITB399" s="1"/>
      <c r="ITC399" s="1"/>
      <c r="ITD399" s="1"/>
      <c r="ITE399" s="1"/>
      <c r="ITF399" s="1"/>
      <c r="ITG399" s="1"/>
      <c r="ITH399" s="1"/>
      <c r="ITI399" s="1"/>
      <c r="ITJ399" s="1"/>
      <c r="ITK399" s="1"/>
      <c r="ITL399" s="1"/>
      <c r="ITM399" s="1"/>
      <c r="ITN399" s="1"/>
      <c r="ITO399" s="1"/>
      <c r="ITP399" s="1"/>
      <c r="ITQ399" s="1"/>
      <c r="ITR399" s="1"/>
      <c r="ITS399" s="1"/>
      <c r="ITT399" s="1"/>
      <c r="ITU399" s="1"/>
      <c r="ITV399" s="1"/>
      <c r="ITW399" s="1"/>
      <c r="ITX399" s="1"/>
      <c r="ITY399" s="1"/>
      <c r="ITZ399" s="1"/>
      <c r="IUA399" s="1"/>
      <c r="IUB399" s="1"/>
      <c r="IUC399" s="1"/>
      <c r="IUD399" s="1"/>
      <c r="IUE399" s="1"/>
      <c r="IUF399" s="1"/>
      <c r="IUG399" s="1"/>
      <c r="IUH399" s="1"/>
      <c r="IUI399" s="1"/>
      <c r="IUJ399" s="1"/>
      <c r="IUK399" s="1"/>
      <c r="IUL399" s="1"/>
      <c r="IUM399" s="1"/>
      <c r="IUN399" s="1"/>
      <c r="IUO399" s="1"/>
      <c r="IUP399" s="1"/>
      <c r="IUQ399" s="1"/>
      <c r="IUR399" s="1"/>
      <c r="IUS399" s="1"/>
      <c r="IUT399" s="1"/>
      <c r="IUU399" s="1"/>
      <c r="IUV399" s="1"/>
      <c r="IUW399" s="1"/>
      <c r="IUX399" s="1"/>
      <c r="IUY399" s="1"/>
      <c r="IUZ399" s="1"/>
      <c r="IVA399" s="1"/>
      <c r="IVB399" s="1"/>
      <c r="IVC399" s="1"/>
      <c r="IVD399" s="1"/>
      <c r="IVE399" s="1"/>
      <c r="IVF399" s="1"/>
      <c r="IVG399" s="1"/>
      <c r="IVH399" s="1"/>
      <c r="IVI399" s="1"/>
      <c r="IVJ399" s="1"/>
      <c r="IVK399" s="1"/>
      <c r="IVL399" s="1"/>
      <c r="IVM399" s="1"/>
      <c r="IVN399" s="1"/>
      <c r="IVO399" s="1"/>
      <c r="IVP399" s="1"/>
      <c r="IVQ399" s="1"/>
      <c r="IVR399" s="1"/>
      <c r="IVS399" s="1"/>
      <c r="IVT399" s="1"/>
      <c r="IVU399" s="1"/>
      <c r="IVV399" s="1"/>
      <c r="IVW399" s="1"/>
      <c r="IVX399" s="1"/>
      <c r="IVY399" s="1"/>
      <c r="IVZ399" s="1"/>
      <c r="IWA399" s="1"/>
      <c r="IWB399" s="1"/>
      <c r="IWC399" s="1"/>
      <c r="IWD399" s="1"/>
      <c r="IWE399" s="1"/>
      <c r="IWF399" s="1"/>
      <c r="IWG399" s="1"/>
      <c r="IWH399" s="1"/>
      <c r="IWI399" s="1"/>
      <c r="IWJ399" s="1"/>
      <c r="IWK399" s="1"/>
      <c r="IWL399" s="1"/>
      <c r="IWM399" s="1"/>
      <c r="IWN399" s="1"/>
      <c r="IWO399" s="1"/>
      <c r="IWP399" s="1"/>
      <c r="IWQ399" s="1"/>
      <c r="IWR399" s="1"/>
      <c r="IWS399" s="1"/>
      <c r="IWT399" s="1"/>
      <c r="IWU399" s="1"/>
      <c r="IWV399" s="1"/>
      <c r="IWW399" s="1"/>
      <c r="IWX399" s="1"/>
      <c r="IWY399" s="1"/>
      <c r="IWZ399" s="1"/>
      <c r="IXA399" s="1"/>
      <c r="IXB399" s="1"/>
      <c r="IXC399" s="1"/>
      <c r="IXD399" s="1"/>
      <c r="IXE399" s="1"/>
      <c r="IXF399" s="1"/>
      <c r="IXG399" s="1"/>
      <c r="IXH399" s="1"/>
      <c r="IXI399" s="1"/>
      <c r="IXJ399" s="1"/>
      <c r="IXK399" s="1"/>
      <c r="IXL399" s="1"/>
      <c r="IXM399" s="1"/>
      <c r="IXN399" s="1"/>
      <c r="IXO399" s="1"/>
      <c r="IXP399" s="1"/>
      <c r="IXQ399" s="1"/>
      <c r="IXR399" s="1"/>
      <c r="IXS399" s="1"/>
      <c r="IXT399" s="1"/>
      <c r="IXU399" s="1"/>
      <c r="IXV399" s="1"/>
      <c r="IXW399" s="1"/>
      <c r="IXX399" s="1"/>
      <c r="IXY399" s="1"/>
      <c r="IXZ399" s="1"/>
      <c r="IYA399" s="1"/>
      <c r="IYB399" s="1"/>
      <c r="IYC399" s="1"/>
      <c r="IYD399" s="1"/>
      <c r="IYE399" s="1"/>
      <c r="IYF399" s="1"/>
      <c r="IYG399" s="1"/>
      <c r="IYH399" s="1"/>
      <c r="IYI399" s="1"/>
      <c r="IYJ399" s="1"/>
      <c r="IYK399" s="1"/>
      <c r="IYL399" s="1"/>
      <c r="IYM399" s="1"/>
      <c r="IYN399" s="1"/>
      <c r="IYO399" s="1"/>
      <c r="IYP399" s="1"/>
      <c r="IYQ399" s="1"/>
      <c r="IYR399" s="1"/>
      <c r="IYS399" s="1"/>
      <c r="IYT399" s="1"/>
      <c r="IYU399" s="1"/>
      <c r="IYV399" s="1"/>
      <c r="IYW399" s="1"/>
      <c r="IYX399" s="1"/>
      <c r="IYY399" s="1"/>
      <c r="IYZ399" s="1"/>
      <c r="IZA399" s="1"/>
      <c r="IZB399" s="1"/>
      <c r="IZC399" s="1"/>
      <c r="IZD399" s="1"/>
      <c r="IZE399" s="1"/>
      <c r="IZF399" s="1"/>
      <c r="IZG399" s="1"/>
      <c r="IZH399" s="1"/>
      <c r="IZI399" s="1"/>
      <c r="IZJ399" s="1"/>
      <c r="IZK399" s="1"/>
      <c r="IZL399" s="1"/>
      <c r="IZM399" s="1"/>
      <c r="IZN399" s="1"/>
      <c r="IZO399" s="1"/>
      <c r="IZP399" s="1"/>
      <c r="IZQ399" s="1"/>
      <c r="IZR399" s="1"/>
      <c r="IZS399" s="1"/>
      <c r="IZT399" s="1"/>
      <c r="IZU399" s="1"/>
      <c r="IZV399" s="1"/>
      <c r="IZW399" s="1"/>
      <c r="IZX399" s="1"/>
      <c r="IZY399" s="1"/>
      <c r="IZZ399" s="1"/>
      <c r="JAA399" s="1"/>
      <c r="JAB399" s="1"/>
      <c r="JAC399" s="1"/>
      <c r="JAD399" s="1"/>
      <c r="JAE399" s="1"/>
      <c r="JAF399" s="1"/>
      <c r="JAG399" s="1"/>
      <c r="JAH399" s="1"/>
      <c r="JAI399" s="1"/>
      <c r="JAJ399" s="1"/>
      <c r="JAK399" s="1"/>
      <c r="JAL399" s="1"/>
      <c r="JAM399" s="1"/>
      <c r="JAN399" s="1"/>
      <c r="JAO399" s="1"/>
      <c r="JAP399" s="1"/>
      <c r="JAQ399" s="1"/>
      <c r="JAR399" s="1"/>
      <c r="JAS399" s="1"/>
      <c r="JAT399" s="1"/>
      <c r="JAU399" s="1"/>
      <c r="JAV399" s="1"/>
      <c r="JAW399" s="1"/>
      <c r="JAX399" s="1"/>
      <c r="JAY399" s="1"/>
      <c r="JAZ399" s="1"/>
      <c r="JBA399" s="1"/>
      <c r="JBB399" s="1"/>
      <c r="JBC399" s="1"/>
      <c r="JBD399" s="1"/>
      <c r="JBE399" s="1"/>
      <c r="JBF399" s="1"/>
      <c r="JBG399" s="1"/>
      <c r="JBH399" s="1"/>
      <c r="JBI399" s="1"/>
      <c r="JBJ399" s="1"/>
      <c r="JBK399" s="1"/>
      <c r="JBL399" s="1"/>
      <c r="JBM399" s="1"/>
      <c r="JBN399" s="1"/>
      <c r="JBO399" s="1"/>
      <c r="JBP399" s="1"/>
      <c r="JBQ399" s="1"/>
      <c r="JBR399" s="1"/>
      <c r="JBS399" s="1"/>
      <c r="JBT399" s="1"/>
      <c r="JBU399" s="1"/>
      <c r="JBV399" s="1"/>
      <c r="JBW399" s="1"/>
      <c r="JBX399" s="1"/>
      <c r="JBY399" s="1"/>
      <c r="JBZ399" s="1"/>
      <c r="JCA399" s="1"/>
      <c r="JCB399" s="1"/>
      <c r="JCC399" s="1"/>
      <c r="JCD399" s="1"/>
      <c r="JCE399" s="1"/>
      <c r="JCF399" s="1"/>
      <c r="JCG399" s="1"/>
      <c r="JCH399" s="1"/>
      <c r="JCI399" s="1"/>
      <c r="JCJ399" s="1"/>
      <c r="JCK399" s="1"/>
      <c r="JCL399" s="1"/>
      <c r="JCM399" s="1"/>
      <c r="JCN399" s="1"/>
      <c r="JCO399" s="1"/>
      <c r="JCP399" s="1"/>
      <c r="JCQ399" s="1"/>
      <c r="JCR399" s="1"/>
      <c r="JCS399" s="1"/>
      <c r="JCT399" s="1"/>
      <c r="JCU399" s="1"/>
      <c r="JCV399" s="1"/>
      <c r="JCW399" s="1"/>
      <c r="JCX399" s="1"/>
      <c r="JCY399" s="1"/>
      <c r="JCZ399" s="1"/>
      <c r="JDA399" s="1"/>
      <c r="JDB399" s="1"/>
      <c r="JDC399" s="1"/>
      <c r="JDD399" s="1"/>
      <c r="JDE399" s="1"/>
      <c r="JDF399" s="1"/>
      <c r="JDG399" s="1"/>
      <c r="JDH399" s="1"/>
      <c r="JDI399" s="1"/>
      <c r="JDJ399" s="1"/>
      <c r="JDK399" s="1"/>
      <c r="JDL399" s="1"/>
      <c r="JDM399" s="1"/>
      <c r="JDN399" s="1"/>
      <c r="JDO399" s="1"/>
      <c r="JDP399" s="1"/>
      <c r="JDQ399" s="1"/>
      <c r="JDR399" s="1"/>
      <c r="JDS399" s="1"/>
      <c r="JDT399" s="1"/>
      <c r="JDU399" s="1"/>
      <c r="JDV399" s="1"/>
      <c r="JDW399" s="1"/>
      <c r="JDX399" s="1"/>
      <c r="JDY399" s="1"/>
      <c r="JDZ399" s="1"/>
      <c r="JEA399" s="1"/>
      <c r="JEB399" s="1"/>
      <c r="JEC399" s="1"/>
      <c r="JED399" s="1"/>
      <c r="JEE399" s="1"/>
      <c r="JEF399" s="1"/>
      <c r="JEG399" s="1"/>
      <c r="JEH399" s="1"/>
      <c r="JEI399" s="1"/>
      <c r="JEJ399" s="1"/>
      <c r="JEK399" s="1"/>
      <c r="JEL399" s="1"/>
      <c r="JEM399" s="1"/>
      <c r="JEN399" s="1"/>
      <c r="JEO399" s="1"/>
      <c r="JEP399" s="1"/>
      <c r="JEQ399" s="1"/>
      <c r="JER399" s="1"/>
      <c r="JES399" s="1"/>
      <c r="JET399" s="1"/>
      <c r="JEU399" s="1"/>
      <c r="JEV399" s="1"/>
      <c r="JEW399" s="1"/>
      <c r="JEX399" s="1"/>
      <c r="JEY399" s="1"/>
      <c r="JEZ399" s="1"/>
      <c r="JFA399" s="1"/>
      <c r="JFB399" s="1"/>
      <c r="JFC399" s="1"/>
      <c r="JFD399" s="1"/>
      <c r="JFE399" s="1"/>
      <c r="JFF399" s="1"/>
      <c r="JFG399" s="1"/>
      <c r="JFH399" s="1"/>
      <c r="JFI399" s="1"/>
      <c r="JFJ399" s="1"/>
      <c r="JFK399" s="1"/>
      <c r="JFL399" s="1"/>
      <c r="JFM399" s="1"/>
      <c r="JFN399" s="1"/>
      <c r="JFO399" s="1"/>
      <c r="JFP399" s="1"/>
      <c r="JFQ399" s="1"/>
      <c r="JFR399" s="1"/>
      <c r="JFS399" s="1"/>
      <c r="JFT399" s="1"/>
      <c r="JFU399" s="1"/>
      <c r="JFV399" s="1"/>
      <c r="JFW399" s="1"/>
      <c r="JFX399" s="1"/>
      <c r="JFY399" s="1"/>
      <c r="JFZ399" s="1"/>
      <c r="JGA399" s="1"/>
      <c r="JGB399" s="1"/>
      <c r="JGC399" s="1"/>
      <c r="JGD399" s="1"/>
      <c r="JGE399" s="1"/>
      <c r="JGF399" s="1"/>
      <c r="JGG399" s="1"/>
      <c r="JGH399" s="1"/>
      <c r="JGI399" s="1"/>
      <c r="JGJ399" s="1"/>
      <c r="JGK399" s="1"/>
      <c r="JGL399" s="1"/>
      <c r="JGM399" s="1"/>
      <c r="JGN399" s="1"/>
      <c r="JGO399" s="1"/>
      <c r="JGP399" s="1"/>
      <c r="JGQ399" s="1"/>
      <c r="JGR399" s="1"/>
      <c r="JGS399" s="1"/>
      <c r="JGT399" s="1"/>
      <c r="JGU399" s="1"/>
      <c r="JGV399" s="1"/>
      <c r="JGW399" s="1"/>
      <c r="JGX399" s="1"/>
      <c r="JGY399" s="1"/>
      <c r="JGZ399" s="1"/>
      <c r="JHA399" s="1"/>
      <c r="JHB399" s="1"/>
      <c r="JHC399" s="1"/>
      <c r="JHD399" s="1"/>
      <c r="JHE399" s="1"/>
      <c r="JHF399" s="1"/>
      <c r="JHG399" s="1"/>
      <c r="JHH399" s="1"/>
      <c r="JHI399" s="1"/>
      <c r="JHJ399" s="1"/>
      <c r="JHK399" s="1"/>
      <c r="JHL399" s="1"/>
      <c r="JHM399" s="1"/>
      <c r="JHN399" s="1"/>
      <c r="JHO399" s="1"/>
      <c r="JHP399" s="1"/>
      <c r="JHQ399" s="1"/>
      <c r="JHR399" s="1"/>
      <c r="JHS399" s="1"/>
      <c r="JHT399" s="1"/>
      <c r="JHU399" s="1"/>
      <c r="JHV399" s="1"/>
      <c r="JHW399" s="1"/>
      <c r="JHX399" s="1"/>
      <c r="JHY399" s="1"/>
      <c r="JHZ399" s="1"/>
      <c r="JIA399" s="1"/>
      <c r="JIB399" s="1"/>
      <c r="JIC399" s="1"/>
      <c r="JID399" s="1"/>
      <c r="JIE399" s="1"/>
      <c r="JIF399" s="1"/>
      <c r="JIG399" s="1"/>
      <c r="JIH399" s="1"/>
      <c r="JII399" s="1"/>
      <c r="JIJ399" s="1"/>
      <c r="JIK399" s="1"/>
      <c r="JIL399" s="1"/>
      <c r="JIM399" s="1"/>
      <c r="JIN399" s="1"/>
      <c r="JIO399" s="1"/>
      <c r="JIP399" s="1"/>
      <c r="JIQ399" s="1"/>
      <c r="JIR399" s="1"/>
      <c r="JIS399" s="1"/>
      <c r="JIT399" s="1"/>
      <c r="JIU399" s="1"/>
      <c r="JIV399" s="1"/>
      <c r="JIW399" s="1"/>
      <c r="JIX399" s="1"/>
      <c r="JIY399" s="1"/>
      <c r="JIZ399" s="1"/>
      <c r="JJA399" s="1"/>
      <c r="JJB399" s="1"/>
      <c r="JJC399" s="1"/>
      <c r="JJD399" s="1"/>
      <c r="JJE399" s="1"/>
      <c r="JJF399" s="1"/>
      <c r="JJG399" s="1"/>
      <c r="JJH399" s="1"/>
      <c r="JJI399" s="1"/>
      <c r="JJJ399" s="1"/>
      <c r="JJK399" s="1"/>
      <c r="JJL399" s="1"/>
      <c r="JJM399" s="1"/>
      <c r="JJN399" s="1"/>
      <c r="JJO399" s="1"/>
      <c r="JJP399" s="1"/>
      <c r="JJQ399" s="1"/>
      <c r="JJR399" s="1"/>
      <c r="JJS399" s="1"/>
      <c r="JJT399" s="1"/>
      <c r="JJU399" s="1"/>
      <c r="JJV399" s="1"/>
      <c r="JJW399" s="1"/>
      <c r="JJX399" s="1"/>
      <c r="JJY399" s="1"/>
      <c r="JJZ399" s="1"/>
      <c r="JKA399" s="1"/>
      <c r="JKB399" s="1"/>
      <c r="JKC399" s="1"/>
      <c r="JKD399" s="1"/>
      <c r="JKE399" s="1"/>
      <c r="JKF399" s="1"/>
      <c r="JKG399" s="1"/>
      <c r="JKH399" s="1"/>
      <c r="JKI399" s="1"/>
      <c r="JKJ399" s="1"/>
      <c r="JKK399" s="1"/>
      <c r="JKL399" s="1"/>
      <c r="JKM399" s="1"/>
      <c r="JKN399" s="1"/>
      <c r="JKO399" s="1"/>
      <c r="JKP399" s="1"/>
      <c r="JKQ399" s="1"/>
      <c r="JKR399" s="1"/>
      <c r="JKS399" s="1"/>
      <c r="JKT399" s="1"/>
      <c r="JKU399" s="1"/>
      <c r="JKV399" s="1"/>
      <c r="JKW399" s="1"/>
      <c r="JKX399" s="1"/>
      <c r="JKY399" s="1"/>
      <c r="JKZ399" s="1"/>
      <c r="JLA399" s="1"/>
      <c r="JLB399" s="1"/>
      <c r="JLC399" s="1"/>
      <c r="JLD399" s="1"/>
      <c r="JLE399" s="1"/>
      <c r="JLF399" s="1"/>
      <c r="JLG399" s="1"/>
      <c r="JLH399" s="1"/>
      <c r="JLI399" s="1"/>
      <c r="JLJ399" s="1"/>
      <c r="JLK399" s="1"/>
      <c r="JLL399" s="1"/>
      <c r="JLM399" s="1"/>
      <c r="JLN399" s="1"/>
      <c r="JLO399" s="1"/>
      <c r="JLP399" s="1"/>
      <c r="JLQ399" s="1"/>
      <c r="JLR399" s="1"/>
      <c r="JLS399" s="1"/>
      <c r="JLT399" s="1"/>
      <c r="JLU399" s="1"/>
      <c r="JLV399" s="1"/>
      <c r="JLW399" s="1"/>
      <c r="JLX399" s="1"/>
      <c r="JLY399" s="1"/>
      <c r="JLZ399" s="1"/>
      <c r="JMA399" s="1"/>
      <c r="JMB399" s="1"/>
      <c r="JMC399" s="1"/>
      <c r="JMD399" s="1"/>
      <c r="JME399" s="1"/>
      <c r="JMF399" s="1"/>
      <c r="JMG399" s="1"/>
      <c r="JMH399" s="1"/>
      <c r="JMI399" s="1"/>
      <c r="JMJ399" s="1"/>
      <c r="JMK399" s="1"/>
      <c r="JML399" s="1"/>
      <c r="JMM399" s="1"/>
      <c r="JMN399" s="1"/>
      <c r="JMO399" s="1"/>
      <c r="JMP399" s="1"/>
      <c r="JMQ399" s="1"/>
      <c r="JMR399" s="1"/>
      <c r="JMS399" s="1"/>
      <c r="JMT399" s="1"/>
      <c r="JMU399" s="1"/>
      <c r="JMV399" s="1"/>
      <c r="JMW399" s="1"/>
      <c r="JMX399" s="1"/>
      <c r="JMY399" s="1"/>
      <c r="JMZ399" s="1"/>
      <c r="JNA399" s="1"/>
      <c r="JNB399" s="1"/>
      <c r="JNC399" s="1"/>
      <c r="JND399" s="1"/>
      <c r="JNE399" s="1"/>
      <c r="JNF399" s="1"/>
      <c r="JNG399" s="1"/>
      <c r="JNH399" s="1"/>
      <c r="JNI399" s="1"/>
      <c r="JNJ399" s="1"/>
      <c r="JNK399" s="1"/>
      <c r="JNL399" s="1"/>
      <c r="JNM399" s="1"/>
      <c r="JNN399" s="1"/>
      <c r="JNO399" s="1"/>
      <c r="JNP399" s="1"/>
      <c r="JNQ399" s="1"/>
      <c r="JNR399" s="1"/>
      <c r="JNS399" s="1"/>
      <c r="JNT399" s="1"/>
      <c r="JNU399" s="1"/>
      <c r="JNV399" s="1"/>
      <c r="JNW399" s="1"/>
      <c r="JNX399" s="1"/>
      <c r="JNY399" s="1"/>
      <c r="JNZ399" s="1"/>
      <c r="JOA399" s="1"/>
      <c r="JOB399" s="1"/>
      <c r="JOC399" s="1"/>
      <c r="JOD399" s="1"/>
      <c r="JOE399" s="1"/>
      <c r="JOF399" s="1"/>
      <c r="JOG399" s="1"/>
      <c r="JOH399" s="1"/>
      <c r="JOI399" s="1"/>
      <c r="JOJ399" s="1"/>
      <c r="JOK399" s="1"/>
      <c r="JOL399" s="1"/>
      <c r="JOM399" s="1"/>
      <c r="JON399" s="1"/>
      <c r="JOO399" s="1"/>
      <c r="JOP399" s="1"/>
      <c r="JOQ399" s="1"/>
      <c r="JOR399" s="1"/>
      <c r="JOS399" s="1"/>
      <c r="JOT399" s="1"/>
      <c r="JOU399" s="1"/>
      <c r="JOV399" s="1"/>
      <c r="JOW399" s="1"/>
      <c r="JOX399" s="1"/>
      <c r="JOY399" s="1"/>
      <c r="JOZ399" s="1"/>
      <c r="JPA399" s="1"/>
      <c r="JPB399" s="1"/>
      <c r="JPC399" s="1"/>
      <c r="JPD399" s="1"/>
      <c r="JPE399" s="1"/>
      <c r="JPF399" s="1"/>
      <c r="JPG399" s="1"/>
      <c r="JPH399" s="1"/>
      <c r="JPI399" s="1"/>
      <c r="JPJ399" s="1"/>
      <c r="JPK399" s="1"/>
      <c r="JPL399" s="1"/>
      <c r="JPM399" s="1"/>
      <c r="JPN399" s="1"/>
      <c r="JPO399" s="1"/>
      <c r="JPP399" s="1"/>
      <c r="JPQ399" s="1"/>
      <c r="JPR399" s="1"/>
      <c r="JPS399" s="1"/>
      <c r="JPT399" s="1"/>
      <c r="JPU399" s="1"/>
      <c r="JPV399" s="1"/>
      <c r="JPW399" s="1"/>
      <c r="JPX399" s="1"/>
      <c r="JPY399" s="1"/>
      <c r="JPZ399" s="1"/>
      <c r="JQA399" s="1"/>
      <c r="JQB399" s="1"/>
      <c r="JQC399" s="1"/>
      <c r="JQD399" s="1"/>
      <c r="JQE399" s="1"/>
      <c r="JQF399" s="1"/>
      <c r="JQG399" s="1"/>
      <c r="JQH399" s="1"/>
      <c r="JQI399" s="1"/>
      <c r="JQJ399" s="1"/>
      <c r="JQK399" s="1"/>
      <c r="JQL399" s="1"/>
      <c r="JQM399" s="1"/>
      <c r="JQN399" s="1"/>
      <c r="JQO399" s="1"/>
      <c r="JQP399" s="1"/>
      <c r="JQQ399" s="1"/>
      <c r="JQR399" s="1"/>
      <c r="JQS399" s="1"/>
      <c r="JQT399" s="1"/>
      <c r="JQU399" s="1"/>
      <c r="JQV399" s="1"/>
      <c r="JQW399" s="1"/>
      <c r="JQX399" s="1"/>
      <c r="JQY399" s="1"/>
      <c r="JQZ399" s="1"/>
      <c r="JRA399" s="1"/>
      <c r="JRB399" s="1"/>
      <c r="JRC399" s="1"/>
      <c r="JRD399" s="1"/>
      <c r="JRE399" s="1"/>
      <c r="JRF399" s="1"/>
      <c r="JRG399" s="1"/>
      <c r="JRH399" s="1"/>
      <c r="JRI399" s="1"/>
      <c r="JRJ399" s="1"/>
      <c r="JRK399" s="1"/>
      <c r="JRL399" s="1"/>
      <c r="JRM399" s="1"/>
      <c r="JRN399" s="1"/>
      <c r="JRO399" s="1"/>
      <c r="JRP399" s="1"/>
      <c r="JRQ399" s="1"/>
      <c r="JRR399" s="1"/>
      <c r="JRS399" s="1"/>
      <c r="JRT399" s="1"/>
      <c r="JRU399" s="1"/>
      <c r="JRV399" s="1"/>
      <c r="JRW399" s="1"/>
      <c r="JRX399" s="1"/>
      <c r="JRY399" s="1"/>
      <c r="JRZ399" s="1"/>
      <c r="JSA399" s="1"/>
      <c r="JSB399" s="1"/>
      <c r="JSC399" s="1"/>
      <c r="JSD399" s="1"/>
      <c r="JSE399" s="1"/>
      <c r="JSF399" s="1"/>
      <c r="JSG399" s="1"/>
      <c r="JSH399" s="1"/>
      <c r="JSI399" s="1"/>
      <c r="JSJ399" s="1"/>
      <c r="JSK399" s="1"/>
      <c r="JSL399" s="1"/>
      <c r="JSM399" s="1"/>
      <c r="JSN399" s="1"/>
      <c r="JSO399" s="1"/>
      <c r="JSP399" s="1"/>
      <c r="JSQ399" s="1"/>
      <c r="JSR399" s="1"/>
      <c r="JSS399" s="1"/>
      <c r="JST399" s="1"/>
      <c r="JSU399" s="1"/>
      <c r="JSV399" s="1"/>
      <c r="JSW399" s="1"/>
      <c r="JSX399" s="1"/>
      <c r="JSY399" s="1"/>
      <c r="JSZ399" s="1"/>
      <c r="JTA399" s="1"/>
      <c r="JTB399" s="1"/>
      <c r="JTC399" s="1"/>
      <c r="JTD399" s="1"/>
      <c r="JTE399" s="1"/>
      <c r="JTF399" s="1"/>
      <c r="JTG399" s="1"/>
      <c r="JTH399" s="1"/>
      <c r="JTI399" s="1"/>
      <c r="JTJ399" s="1"/>
      <c r="JTK399" s="1"/>
      <c r="JTL399" s="1"/>
      <c r="JTM399" s="1"/>
      <c r="JTN399" s="1"/>
      <c r="JTO399" s="1"/>
      <c r="JTP399" s="1"/>
      <c r="JTQ399" s="1"/>
      <c r="JTR399" s="1"/>
      <c r="JTS399" s="1"/>
      <c r="JTT399" s="1"/>
      <c r="JTU399" s="1"/>
      <c r="JTV399" s="1"/>
      <c r="JTW399" s="1"/>
      <c r="JTX399" s="1"/>
      <c r="JTY399" s="1"/>
      <c r="JTZ399" s="1"/>
      <c r="JUA399" s="1"/>
      <c r="JUB399" s="1"/>
      <c r="JUC399" s="1"/>
      <c r="JUD399" s="1"/>
      <c r="JUE399" s="1"/>
      <c r="JUF399" s="1"/>
      <c r="JUG399" s="1"/>
      <c r="JUH399" s="1"/>
      <c r="JUI399" s="1"/>
      <c r="JUJ399" s="1"/>
      <c r="JUK399" s="1"/>
      <c r="JUL399" s="1"/>
      <c r="JUM399" s="1"/>
      <c r="JUN399" s="1"/>
      <c r="JUO399" s="1"/>
      <c r="JUP399" s="1"/>
      <c r="JUQ399" s="1"/>
      <c r="JUR399" s="1"/>
      <c r="JUS399" s="1"/>
      <c r="JUT399" s="1"/>
      <c r="JUU399" s="1"/>
      <c r="JUV399" s="1"/>
      <c r="JUW399" s="1"/>
      <c r="JUX399" s="1"/>
      <c r="JUY399" s="1"/>
      <c r="JUZ399" s="1"/>
      <c r="JVA399" s="1"/>
      <c r="JVB399" s="1"/>
      <c r="JVC399" s="1"/>
      <c r="JVD399" s="1"/>
      <c r="JVE399" s="1"/>
      <c r="JVF399" s="1"/>
      <c r="JVG399" s="1"/>
      <c r="JVH399" s="1"/>
      <c r="JVI399" s="1"/>
      <c r="JVJ399" s="1"/>
      <c r="JVK399" s="1"/>
      <c r="JVL399" s="1"/>
      <c r="JVM399" s="1"/>
      <c r="JVN399" s="1"/>
      <c r="JVO399" s="1"/>
      <c r="JVP399" s="1"/>
      <c r="JVQ399" s="1"/>
      <c r="JVR399" s="1"/>
      <c r="JVS399" s="1"/>
      <c r="JVT399" s="1"/>
      <c r="JVU399" s="1"/>
      <c r="JVV399" s="1"/>
      <c r="JVW399" s="1"/>
      <c r="JVX399" s="1"/>
      <c r="JVY399" s="1"/>
      <c r="JVZ399" s="1"/>
      <c r="JWA399" s="1"/>
      <c r="JWB399" s="1"/>
      <c r="JWC399" s="1"/>
      <c r="JWD399" s="1"/>
      <c r="JWE399" s="1"/>
      <c r="JWF399" s="1"/>
      <c r="JWG399" s="1"/>
      <c r="JWH399" s="1"/>
      <c r="JWI399" s="1"/>
      <c r="JWJ399" s="1"/>
      <c r="JWK399" s="1"/>
      <c r="JWL399" s="1"/>
      <c r="JWM399" s="1"/>
      <c r="JWN399" s="1"/>
      <c r="JWO399" s="1"/>
      <c r="JWP399" s="1"/>
      <c r="JWQ399" s="1"/>
      <c r="JWR399" s="1"/>
      <c r="JWS399" s="1"/>
      <c r="JWT399" s="1"/>
      <c r="JWU399" s="1"/>
      <c r="JWV399" s="1"/>
      <c r="JWW399" s="1"/>
      <c r="JWX399" s="1"/>
      <c r="JWY399" s="1"/>
      <c r="JWZ399" s="1"/>
      <c r="JXA399" s="1"/>
      <c r="JXB399" s="1"/>
      <c r="JXC399" s="1"/>
      <c r="JXD399" s="1"/>
      <c r="JXE399" s="1"/>
      <c r="JXF399" s="1"/>
      <c r="JXG399" s="1"/>
      <c r="JXH399" s="1"/>
      <c r="JXI399" s="1"/>
      <c r="JXJ399" s="1"/>
      <c r="JXK399" s="1"/>
      <c r="JXL399" s="1"/>
      <c r="JXM399" s="1"/>
      <c r="JXN399" s="1"/>
      <c r="JXO399" s="1"/>
      <c r="JXP399" s="1"/>
      <c r="JXQ399" s="1"/>
      <c r="JXR399" s="1"/>
      <c r="JXS399" s="1"/>
      <c r="JXT399" s="1"/>
      <c r="JXU399" s="1"/>
      <c r="JXV399" s="1"/>
      <c r="JXW399" s="1"/>
      <c r="JXX399" s="1"/>
      <c r="JXY399" s="1"/>
      <c r="JXZ399" s="1"/>
      <c r="JYA399" s="1"/>
      <c r="JYB399" s="1"/>
      <c r="JYC399" s="1"/>
      <c r="JYD399" s="1"/>
      <c r="JYE399" s="1"/>
      <c r="JYF399" s="1"/>
      <c r="JYG399" s="1"/>
      <c r="JYH399" s="1"/>
      <c r="JYI399" s="1"/>
      <c r="JYJ399" s="1"/>
      <c r="JYK399" s="1"/>
      <c r="JYL399" s="1"/>
      <c r="JYM399" s="1"/>
      <c r="JYN399" s="1"/>
      <c r="JYO399" s="1"/>
      <c r="JYP399" s="1"/>
      <c r="JYQ399" s="1"/>
      <c r="JYR399" s="1"/>
      <c r="JYS399" s="1"/>
      <c r="JYT399" s="1"/>
      <c r="JYU399" s="1"/>
      <c r="JYV399" s="1"/>
      <c r="JYW399" s="1"/>
      <c r="JYX399" s="1"/>
      <c r="JYY399" s="1"/>
      <c r="JYZ399" s="1"/>
      <c r="JZA399" s="1"/>
      <c r="JZB399" s="1"/>
      <c r="JZC399" s="1"/>
      <c r="JZD399" s="1"/>
      <c r="JZE399" s="1"/>
      <c r="JZF399" s="1"/>
      <c r="JZG399" s="1"/>
      <c r="JZH399" s="1"/>
      <c r="JZI399" s="1"/>
      <c r="JZJ399" s="1"/>
      <c r="JZK399" s="1"/>
      <c r="JZL399" s="1"/>
      <c r="JZM399" s="1"/>
      <c r="JZN399" s="1"/>
      <c r="JZO399" s="1"/>
      <c r="JZP399" s="1"/>
      <c r="JZQ399" s="1"/>
      <c r="JZR399" s="1"/>
      <c r="JZS399" s="1"/>
      <c r="JZT399" s="1"/>
      <c r="JZU399" s="1"/>
      <c r="JZV399" s="1"/>
      <c r="JZW399" s="1"/>
      <c r="JZX399" s="1"/>
      <c r="JZY399" s="1"/>
      <c r="JZZ399" s="1"/>
      <c r="KAA399" s="1"/>
      <c r="KAB399" s="1"/>
      <c r="KAC399" s="1"/>
      <c r="KAD399" s="1"/>
      <c r="KAE399" s="1"/>
      <c r="KAF399" s="1"/>
      <c r="KAG399" s="1"/>
      <c r="KAH399" s="1"/>
      <c r="KAI399" s="1"/>
      <c r="KAJ399" s="1"/>
      <c r="KAK399" s="1"/>
      <c r="KAL399" s="1"/>
      <c r="KAM399" s="1"/>
      <c r="KAN399" s="1"/>
      <c r="KAO399" s="1"/>
      <c r="KAP399" s="1"/>
      <c r="KAQ399" s="1"/>
      <c r="KAR399" s="1"/>
      <c r="KAS399" s="1"/>
      <c r="KAT399" s="1"/>
      <c r="KAU399" s="1"/>
      <c r="KAV399" s="1"/>
      <c r="KAW399" s="1"/>
      <c r="KAX399" s="1"/>
      <c r="KAY399" s="1"/>
      <c r="KAZ399" s="1"/>
      <c r="KBA399" s="1"/>
      <c r="KBB399" s="1"/>
      <c r="KBC399" s="1"/>
      <c r="KBD399" s="1"/>
      <c r="KBE399" s="1"/>
      <c r="KBF399" s="1"/>
      <c r="KBG399" s="1"/>
      <c r="KBH399" s="1"/>
      <c r="KBI399" s="1"/>
      <c r="KBJ399" s="1"/>
      <c r="KBK399" s="1"/>
      <c r="KBL399" s="1"/>
      <c r="KBM399" s="1"/>
      <c r="KBN399" s="1"/>
      <c r="KBO399" s="1"/>
      <c r="KBP399" s="1"/>
      <c r="KBQ399" s="1"/>
      <c r="KBR399" s="1"/>
      <c r="KBS399" s="1"/>
      <c r="KBT399" s="1"/>
      <c r="KBU399" s="1"/>
      <c r="KBV399" s="1"/>
      <c r="KBW399" s="1"/>
      <c r="KBX399" s="1"/>
      <c r="KBY399" s="1"/>
      <c r="KBZ399" s="1"/>
      <c r="KCA399" s="1"/>
      <c r="KCB399" s="1"/>
      <c r="KCC399" s="1"/>
      <c r="KCD399" s="1"/>
      <c r="KCE399" s="1"/>
      <c r="KCF399" s="1"/>
      <c r="KCG399" s="1"/>
      <c r="KCH399" s="1"/>
      <c r="KCI399" s="1"/>
      <c r="KCJ399" s="1"/>
      <c r="KCK399" s="1"/>
      <c r="KCL399" s="1"/>
      <c r="KCM399" s="1"/>
      <c r="KCN399" s="1"/>
      <c r="KCO399" s="1"/>
      <c r="KCP399" s="1"/>
      <c r="KCQ399" s="1"/>
      <c r="KCR399" s="1"/>
      <c r="KCS399" s="1"/>
      <c r="KCT399" s="1"/>
      <c r="KCU399" s="1"/>
      <c r="KCV399" s="1"/>
      <c r="KCW399" s="1"/>
      <c r="KCX399" s="1"/>
      <c r="KCY399" s="1"/>
      <c r="KCZ399" s="1"/>
      <c r="KDA399" s="1"/>
      <c r="KDB399" s="1"/>
      <c r="KDC399" s="1"/>
      <c r="KDD399" s="1"/>
      <c r="KDE399" s="1"/>
      <c r="KDF399" s="1"/>
      <c r="KDG399" s="1"/>
      <c r="KDH399" s="1"/>
      <c r="KDI399" s="1"/>
      <c r="KDJ399" s="1"/>
      <c r="KDK399" s="1"/>
      <c r="KDL399" s="1"/>
      <c r="KDM399" s="1"/>
      <c r="KDN399" s="1"/>
      <c r="KDO399" s="1"/>
      <c r="KDP399" s="1"/>
      <c r="KDQ399" s="1"/>
      <c r="KDR399" s="1"/>
      <c r="KDS399" s="1"/>
      <c r="KDT399" s="1"/>
      <c r="KDU399" s="1"/>
      <c r="KDV399" s="1"/>
      <c r="KDW399" s="1"/>
      <c r="KDX399" s="1"/>
      <c r="KDY399" s="1"/>
      <c r="KDZ399" s="1"/>
      <c r="KEA399" s="1"/>
      <c r="KEB399" s="1"/>
      <c r="KEC399" s="1"/>
      <c r="KED399" s="1"/>
      <c r="KEE399" s="1"/>
      <c r="KEF399" s="1"/>
      <c r="KEG399" s="1"/>
      <c r="KEH399" s="1"/>
      <c r="KEI399" s="1"/>
      <c r="KEJ399" s="1"/>
      <c r="KEK399" s="1"/>
      <c r="KEL399" s="1"/>
      <c r="KEM399" s="1"/>
      <c r="KEN399" s="1"/>
      <c r="KEO399" s="1"/>
      <c r="KEP399" s="1"/>
      <c r="KEQ399" s="1"/>
      <c r="KER399" s="1"/>
      <c r="KES399" s="1"/>
      <c r="KET399" s="1"/>
      <c r="KEU399" s="1"/>
      <c r="KEV399" s="1"/>
      <c r="KEW399" s="1"/>
      <c r="KEX399" s="1"/>
      <c r="KEY399" s="1"/>
      <c r="KEZ399" s="1"/>
      <c r="KFA399" s="1"/>
      <c r="KFB399" s="1"/>
      <c r="KFC399" s="1"/>
      <c r="KFD399" s="1"/>
      <c r="KFE399" s="1"/>
      <c r="KFF399" s="1"/>
      <c r="KFG399" s="1"/>
      <c r="KFH399" s="1"/>
      <c r="KFI399" s="1"/>
      <c r="KFJ399" s="1"/>
      <c r="KFK399" s="1"/>
      <c r="KFL399" s="1"/>
      <c r="KFM399" s="1"/>
      <c r="KFN399" s="1"/>
      <c r="KFO399" s="1"/>
      <c r="KFP399" s="1"/>
      <c r="KFQ399" s="1"/>
      <c r="KFR399" s="1"/>
      <c r="KFS399" s="1"/>
      <c r="KFT399" s="1"/>
      <c r="KFU399" s="1"/>
      <c r="KFV399" s="1"/>
      <c r="KFW399" s="1"/>
      <c r="KFX399" s="1"/>
      <c r="KFY399" s="1"/>
      <c r="KFZ399" s="1"/>
      <c r="KGA399" s="1"/>
      <c r="KGB399" s="1"/>
      <c r="KGC399" s="1"/>
      <c r="KGD399" s="1"/>
      <c r="KGE399" s="1"/>
      <c r="KGF399" s="1"/>
      <c r="KGG399" s="1"/>
      <c r="KGH399" s="1"/>
      <c r="KGI399" s="1"/>
      <c r="KGJ399" s="1"/>
      <c r="KGK399" s="1"/>
      <c r="KGL399" s="1"/>
      <c r="KGM399" s="1"/>
      <c r="KGN399" s="1"/>
      <c r="KGO399" s="1"/>
      <c r="KGP399" s="1"/>
      <c r="KGQ399" s="1"/>
      <c r="KGR399" s="1"/>
      <c r="KGS399" s="1"/>
      <c r="KGT399" s="1"/>
      <c r="KGU399" s="1"/>
      <c r="KGV399" s="1"/>
      <c r="KGW399" s="1"/>
      <c r="KGX399" s="1"/>
      <c r="KGY399" s="1"/>
      <c r="KGZ399" s="1"/>
      <c r="KHA399" s="1"/>
      <c r="KHB399" s="1"/>
      <c r="KHC399" s="1"/>
      <c r="KHD399" s="1"/>
      <c r="KHE399" s="1"/>
      <c r="KHF399" s="1"/>
      <c r="KHG399" s="1"/>
      <c r="KHH399" s="1"/>
      <c r="KHI399" s="1"/>
      <c r="KHJ399" s="1"/>
      <c r="KHK399" s="1"/>
      <c r="KHL399" s="1"/>
      <c r="KHM399" s="1"/>
      <c r="KHN399" s="1"/>
      <c r="KHO399" s="1"/>
      <c r="KHP399" s="1"/>
      <c r="KHQ399" s="1"/>
      <c r="KHR399" s="1"/>
      <c r="KHS399" s="1"/>
      <c r="KHT399" s="1"/>
      <c r="KHU399" s="1"/>
      <c r="KHV399" s="1"/>
      <c r="KHW399" s="1"/>
      <c r="KHX399" s="1"/>
      <c r="KHY399" s="1"/>
      <c r="KHZ399" s="1"/>
      <c r="KIA399" s="1"/>
      <c r="KIB399" s="1"/>
      <c r="KIC399" s="1"/>
      <c r="KID399" s="1"/>
      <c r="KIE399" s="1"/>
      <c r="KIF399" s="1"/>
      <c r="KIG399" s="1"/>
      <c r="KIH399" s="1"/>
      <c r="KII399" s="1"/>
      <c r="KIJ399" s="1"/>
      <c r="KIK399" s="1"/>
      <c r="KIL399" s="1"/>
      <c r="KIM399" s="1"/>
      <c r="KIN399" s="1"/>
      <c r="KIO399" s="1"/>
      <c r="KIP399" s="1"/>
      <c r="KIQ399" s="1"/>
      <c r="KIR399" s="1"/>
      <c r="KIS399" s="1"/>
      <c r="KIT399" s="1"/>
      <c r="KIU399" s="1"/>
      <c r="KIV399" s="1"/>
      <c r="KIW399" s="1"/>
      <c r="KIX399" s="1"/>
      <c r="KIY399" s="1"/>
      <c r="KIZ399" s="1"/>
      <c r="KJA399" s="1"/>
      <c r="KJB399" s="1"/>
      <c r="KJC399" s="1"/>
      <c r="KJD399" s="1"/>
      <c r="KJE399" s="1"/>
      <c r="KJF399" s="1"/>
      <c r="KJG399" s="1"/>
      <c r="KJH399" s="1"/>
      <c r="KJI399" s="1"/>
      <c r="KJJ399" s="1"/>
      <c r="KJK399" s="1"/>
      <c r="KJL399" s="1"/>
      <c r="KJM399" s="1"/>
      <c r="KJN399" s="1"/>
      <c r="KJO399" s="1"/>
      <c r="KJP399" s="1"/>
      <c r="KJQ399" s="1"/>
      <c r="KJR399" s="1"/>
      <c r="KJS399" s="1"/>
      <c r="KJT399" s="1"/>
      <c r="KJU399" s="1"/>
      <c r="KJV399" s="1"/>
      <c r="KJW399" s="1"/>
      <c r="KJX399" s="1"/>
      <c r="KJY399" s="1"/>
      <c r="KJZ399" s="1"/>
      <c r="KKA399" s="1"/>
      <c r="KKB399" s="1"/>
      <c r="KKC399" s="1"/>
      <c r="KKD399" s="1"/>
      <c r="KKE399" s="1"/>
      <c r="KKF399" s="1"/>
      <c r="KKG399" s="1"/>
      <c r="KKH399" s="1"/>
      <c r="KKI399" s="1"/>
      <c r="KKJ399" s="1"/>
      <c r="KKK399" s="1"/>
      <c r="KKL399" s="1"/>
      <c r="KKM399" s="1"/>
      <c r="KKN399" s="1"/>
      <c r="KKO399" s="1"/>
      <c r="KKP399" s="1"/>
      <c r="KKQ399" s="1"/>
      <c r="KKR399" s="1"/>
      <c r="KKS399" s="1"/>
      <c r="KKT399" s="1"/>
      <c r="KKU399" s="1"/>
      <c r="KKV399" s="1"/>
      <c r="KKW399" s="1"/>
      <c r="KKX399" s="1"/>
      <c r="KKY399" s="1"/>
      <c r="KKZ399" s="1"/>
      <c r="KLA399" s="1"/>
      <c r="KLB399" s="1"/>
      <c r="KLC399" s="1"/>
      <c r="KLD399" s="1"/>
      <c r="KLE399" s="1"/>
      <c r="KLF399" s="1"/>
      <c r="KLG399" s="1"/>
      <c r="KLH399" s="1"/>
      <c r="KLI399" s="1"/>
      <c r="KLJ399" s="1"/>
      <c r="KLK399" s="1"/>
      <c r="KLL399" s="1"/>
      <c r="KLM399" s="1"/>
      <c r="KLN399" s="1"/>
      <c r="KLO399" s="1"/>
      <c r="KLP399" s="1"/>
      <c r="KLQ399" s="1"/>
      <c r="KLR399" s="1"/>
      <c r="KLS399" s="1"/>
      <c r="KLT399" s="1"/>
      <c r="KLU399" s="1"/>
      <c r="KLV399" s="1"/>
      <c r="KLW399" s="1"/>
      <c r="KLX399" s="1"/>
      <c r="KLY399" s="1"/>
      <c r="KLZ399" s="1"/>
      <c r="KMA399" s="1"/>
      <c r="KMB399" s="1"/>
      <c r="KMC399" s="1"/>
      <c r="KMD399" s="1"/>
      <c r="KME399" s="1"/>
      <c r="KMF399" s="1"/>
      <c r="KMG399" s="1"/>
      <c r="KMH399" s="1"/>
      <c r="KMI399" s="1"/>
      <c r="KMJ399" s="1"/>
      <c r="KMK399" s="1"/>
      <c r="KML399" s="1"/>
      <c r="KMM399" s="1"/>
      <c r="KMN399" s="1"/>
      <c r="KMO399" s="1"/>
      <c r="KMP399" s="1"/>
      <c r="KMQ399" s="1"/>
      <c r="KMR399" s="1"/>
      <c r="KMS399" s="1"/>
      <c r="KMT399" s="1"/>
      <c r="KMU399" s="1"/>
      <c r="KMV399" s="1"/>
      <c r="KMW399" s="1"/>
      <c r="KMX399" s="1"/>
      <c r="KMY399" s="1"/>
      <c r="KMZ399" s="1"/>
      <c r="KNA399" s="1"/>
      <c r="KNB399" s="1"/>
      <c r="KNC399" s="1"/>
      <c r="KND399" s="1"/>
      <c r="KNE399" s="1"/>
      <c r="KNF399" s="1"/>
      <c r="KNG399" s="1"/>
      <c r="KNH399" s="1"/>
      <c r="KNI399" s="1"/>
      <c r="KNJ399" s="1"/>
      <c r="KNK399" s="1"/>
      <c r="KNL399" s="1"/>
      <c r="KNM399" s="1"/>
      <c r="KNN399" s="1"/>
      <c r="KNO399" s="1"/>
      <c r="KNP399" s="1"/>
      <c r="KNQ399" s="1"/>
      <c r="KNR399" s="1"/>
      <c r="KNS399" s="1"/>
      <c r="KNT399" s="1"/>
      <c r="KNU399" s="1"/>
      <c r="KNV399" s="1"/>
      <c r="KNW399" s="1"/>
      <c r="KNX399" s="1"/>
      <c r="KNY399" s="1"/>
      <c r="KNZ399" s="1"/>
      <c r="KOA399" s="1"/>
      <c r="KOB399" s="1"/>
      <c r="KOC399" s="1"/>
      <c r="KOD399" s="1"/>
      <c r="KOE399" s="1"/>
      <c r="KOF399" s="1"/>
      <c r="KOG399" s="1"/>
      <c r="KOH399" s="1"/>
      <c r="KOI399" s="1"/>
      <c r="KOJ399" s="1"/>
      <c r="KOK399" s="1"/>
      <c r="KOL399" s="1"/>
      <c r="KOM399" s="1"/>
      <c r="KON399" s="1"/>
      <c r="KOO399" s="1"/>
      <c r="KOP399" s="1"/>
      <c r="KOQ399" s="1"/>
      <c r="KOR399" s="1"/>
      <c r="KOS399" s="1"/>
      <c r="KOT399" s="1"/>
      <c r="KOU399" s="1"/>
      <c r="KOV399" s="1"/>
      <c r="KOW399" s="1"/>
      <c r="KOX399" s="1"/>
      <c r="KOY399" s="1"/>
      <c r="KOZ399" s="1"/>
      <c r="KPA399" s="1"/>
      <c r="KPB399" s="1"/>
      <c r="KPC399" s="1"/>
      <c r="KPD399" s="1"/>
      <c r="KPE399" s="1"/>
      <c r="KPF399" s="1"/>
      <c r="KPG399" s="1"/>
      <c r="KPH399" s="1"/>
      <c r="KPI399" s="1"/>
      <c r="KPJ399" s="1"/>
      <c r="KPK399" s="1"/>
      <c r="KPL399" s="1"/>
      <c r="KPM399" s="1"/>
      <c r="KPN399" s="1"/>
      <c r="KPO399" s="1"/>
      <c r="KPP399" s="1"/>
      <c r="KPQ399" s="1"/>
      <c r="KPR399" s="1"/>
      <c r="KPS399" s="1"/>
      <c r="KPT399" s="1"/>
      <c r="KPU399" s="1"/>
      <c r="KPV399" s="1"/>
      <c r="KPW399" s="1"/>
      <c r="KPX399" s="1"/>
      <c r="KPY399" s="1"/>
      <c r="KPZ399" s="1"/>
      <c r="KQA399" s="1"/>
      <c r="KQB399" s="1"/>
      <c r="KQC399" s="1"/>
      <c r="KQD399" s="1"/>
      <c r="KQE399" s="1"/>
      <c r="KQF399" s="1"/>
      <c r="KQG399" s="1"/>
      <c r="KQH399" s="1"/>
      <c r="KQI399" s="1"/>
      <c r="KQJ399" s="1"/>
      <c r="KQK399" s="1"/>
      <c r="KQL399" s="1"/>
      <c r="KQM399" s="1"/>
      <c r="KQN399" s="1"/>
      <c r="KQO399" s="1"/>
      <c r="KQP399" s="1"/>
      <c r="KQQ399" s="1"/>
      <c r="KQR399" s="1"/>
      <c r="KQS399" s="1"/>
      <c r="KQT399" s="1"/>
      <c r="KQU399" s="1"/>
      <c r="KQV399" s="1"/>
      <c r="KQW399" s="1"/>
      <c r="KQX399" s="1"/>
      <c r="KQY399" s="1"/>
      <c r="KQZ399" s="1"/>
      <c r="KRA399" s="1"/>
      <c r="KRB399" s="1"/>
      <c r="KRC399" s="1"/>
      <c r="KRD399" s="1"/>
      <c r="KRE399" s="1"/>
      <c r="KRF399" s="1"/>
      <c r="KRG399" s="1"/>
      <c r="KRH399" s="1"/>
      <c r="KRI399" s="1"/>
      <c r="KRJ399" s="1"/>
      <c r="KRK399" s="1"/>
      <c r="KRL399" s="1"/>
      <c r="KRM399" s="1"/>
      <c r="KRN399" s="1"/>
      <c r="KRO399" s="1"/>
      <c r="KRP399" s="1"/>
      <c r="KRQ399" s="1"/>
      <c r="KRR399" s="1"/>
      <c r="KRS399" s="1"/>
      <c r="KRT399" s="1"/>
      <c r="KRU399" s="1"/>
      <c r="KRV399" s="1"/>
      <c r="KRW399" s="1"/>
      <c r="KRX399" s="1"/>
      <c r="KRY399" s="1"/>
      <c r="KRZ399" s="1"/>
      <c r="KSA399" s="1"/>
      <c r="KSB399" s="1"/>
      <c r="KSC399" s="1"/>
      <c r="KSD399" s="1"/>
      <c r="KSE399" s="1"/>
      <c r="KSF399" s="1"/>
      <c r="KSG399" s="1"/>
      <c r="KSH399" s="1"/>
      <c r="KSI399" s="1"/>
      <c r="KSJ399" s="1"/>
      <c r="KSK399" s="1"/>
      <c r="KSL399" s="1"/>
      <c r="KSM399" s="1"/>
      <c r="KSN399" s="1"/>
      <c r="KSO399" s="1"/>
      <c r="KSP399" s="1"/>
      <c r="KSQ399" s="1"/>
      <c r="KSR399" s="1"/>
      <c r="KSS399" s="1"/>
      <c r="KST399" s="1"/>
      <c r="KSU399" s="1"/>
      <c r="KSV399" s="1"/>
      <c r="KSW399" s="1"/>
      <c r="KSX399" s="1"/>
      <c r="KSY399" s="1"/>
      <c r="KSZ399" s="1"/>
      <c r="KTA399" s="1"/>
      <c r="KTB399" s="1"/>
      <c r="KTC399" s="1"/>
      <c r="KTD399" s="1"/>
      <c r="KTE399" s="1"/>
      <c r="KTF399" s="1"/>
      <c r="KTG399" s="1"/>
      <c r="KTH399" s="1"/>
      <c r="KTI399" s="1"/>
      <c r="KTJ399" s="1"/>
      <c r="KTK399" s="1"/>
      <c r="KTL399" s="1"/>
      <c r="KTM399" s="1"/>
      <c r="KTN399" s="1"/>
      <c r="KTO399" s="1"/>
      <c r="KTP399" s="1"/>
      <c r="KTQ399" s="1"/>
      <c r="KTR399" s="1"/>
      <c r="KTS399" s="1"/>
      <c r="KTT399" s="1"/>
      <c r="KTU399" s="1"/>
      <c r="KTV399" s="1"/>
      <c r="KTW399" s="1"/>
      <c r="KTX399" s="1"/>
      <c r="KTY399" s="1"/>
      <c r="KTZ399" s="1"/>
      <c r="KUA399" s="1"/>
      <c r="KUB399" s="1"/>
      <c r="KUC399" s="1"/>
      <c r="KUD399" s="1"/>
      <c r="KUE399" s="1"/>
      <c r="KUF399" s="1"/>
      <c r="KUG399" s="1"/>
      <c r="KUH399" s="1"/>
      <c r="KUI399" s="1"/>
      <c r="KUJ399" s="1"/>
      <c r="KUK399" s="1"/>
      <c r="KUL399" s="1"/>
      <c r="KUM399" s="1"/>
      <c r="KUN399" s="1"/>
      <c r="KUO399" s="1"/>
      <c r="KUP399" s="1"/>
      <c r="KUQ399" s="1"/>
      <c r="KUR399" s="1"/>
      <c r="KUS399" s="1"/>
      <c r="KUT399" s="1"/>
      <c r="KUU399" s="1"/>
      <c r="KUV399" s="1"/>
      <c r="KUW399" s="1"/>
      <c r="KUX399" s="1"/>
      <c r="KUY399" s="1"/>
      <c r="KUZ399" s="1"/>
      <c r="KVA399" s="1"/>
      <c r="KVB399" s="1"/>
      <c r="KVC399" s="1"/>
      <c r="KVD399" s="1"/>
      <c r="KVE399" s="1"/>
      <c r="KVF399" s="1"/>
      <c r="KVG399" s="1"/>
      <c r="KVH399" s="1"/>
      <c r="KVI399" s="1"/>
      <c r="KVJ399" s="1"/>
      <c r="KVK399" s="1"/>
      <c r="KVL399" s="1"/>
      <c r="KVM399" s="1"/>
      <c r="KVN399" s="1"/>
      <c r="KVO399" s="1"/>
      <c r="KVP399" s="1"/>
      <c r="KVQ399" s="1"/>
      <c r="KVR399" s="1"/>
      <c r="KVS399" s="1"/>
      <c r="KVT399" s="1"/>
      <c r="KVU399" s="1"/>
      <c r="KVV399" s="1"/>
      <c r="KVW399" s="1"/>
      <c r="KVX399" s="1"/>
      <c r="KVY399" s="1"/>
      <c r="KVZ399" s="1"/>
      <c r="KWA399" s="1"/>
      <c r="KWB399" s="1"/>
      <c r="KWC399" s="1"/>
      <c r="KWD399" s="1"/>
      <c r="KWE399" s="1"/>
      <c r="KWF399" s="1"/>
      <c r="KWG399" s="1"/>
      <c r="KWH399" s="1"/>
      <c r="KWI399" s="1"/>
      <c r="KWJ399" s="1"/>
      <c r="KWK399" s="1"/>
      <c r="KWL399" s="1"/>
      <c r="KWM399" s="1"/>
      <c r="KWN399" s="1"/>
      <c r="KWO399" s="1"/>
      <c r="KWP399" s="1"/>
      <c r="KWQ399" s="1"/>
      <c r="KWR399" s="1"/>
      <c r="KWS399" s="1"/>
      <c r="KWT399" s="1"/>
      <c r="KWU399" s="1"/>
      <c r="KWV399" s="1"/>
      <c r="KWW399" s="1"/>
      <c r="KWX399" s="1"/>
      <c r="KWY399" s="1"/>
      <c r="KWZ399" s="1"/>
      <c r="KXA399" s="1"/>
      <c r="KXB399" s="1"/>
      <c r="KXC399" s="1"/>
      <c r="KXD399" s="1"/>
      <c r="KXE399" s="1"/>
      <c r="KXF399" s="1"/>
      <c r="KXG399" s="1"/>
      <c r="KXH399" s="1"/>
      <c r="KXI399" s="1"/>
      <c r="KXJ399" s="1"/>
      <c r="KXK399" s="1"/>
      <c r="KXL399" s="1"/>
      <c r="KXM399" s="1"/>
      <c r="KXN399" s="1"/>
      <c r="KXO399" s="1"/>
      <c r="KXP399" s="1"/>
      <c r="KXQ399" s="1"/>
      <c r="KXR399" s="1"/>
      <c r="KXS399" s="1"/>
      <c r="KXT399" s="1"/>
      <c r="KXU399" s="1"/>
      <c r="KXV399" s="1"/>
      <c r="KXW399" s="1"/>
      <c r="KXX399" s="1"/>
      <c r="KXY399" s="1"/>
      <c r="KXZ399" s="1"/>
      <c r="KYA399" s="1"/>
      <c r="KYB399" s="1"/>
      <c r="KYC399" s="1"/>
      <c r="KYD399" s="1"/>
      <c r="KYE399" s="1"/>
      <c r="KYF399" s="1"/>
      <c r="KYG399" s="1"/>
      <c r="KYH399" s="1"/>
      <c r="KYI399" s="1"/>
      <c r="KYJ399" s="1"/>
      <c r="KYK399" s="1"/>
      <c r="KYL399" s="1"/>
      <c r="KYM399" s="1"/>
      <c r="KYN399" s="1"/>
      <c r="KYO399" s="1"/>
      <c r="KYP399" s="1"/>
      <c r="KYQ399" s="1"/>
      <c r="KYR399" s="1"/>
      <c r="KYS399" s="1"/>
      <c r="KYT399" s="1"/>
      <c r="KYU399" s="1"/>
      <c r="KYV399" s="1"/>
      <c r="KYW399" s="1"/>
      <c r="KYX399" s="1"/>
      <c r="KYY399" s="1"/>
      <c r="KYZ399" s="1"/>
      <c r="KZA399" s="1"/>
      <c r="KZB399" s="1"/>
      <c r="KZC399" s="1"/>
      <c r="KZD399" s="1"/>
      <c r="KZE399" s="1"/>
      <c r="KZF399" s="1"/>
      <c r="KZG399" s="1"/>
      <c r="KZH399" s="1"/>
      <c r="KZI399" s="1"/>
      <c r="KZJ399" s="1"/>
      <c r="KZK399" s="1"/>
      <c r="KZL399" s="1"/>
      <c r="KZM399" s="1"/>
      <c r="KZN399" s="1"/>
      <c r="KZO399" s="1"/>
      <c r="KZP399" s="1"/>
      <c r="KZQ399" s="1"/>
      <c r="KZR399" s="1"/>
      <c r="KZS399" s="1"/>
      <c r="KZT399" s="1"/>
      <c r="KZU399" s="1"/>
      <c r="KZV399" s="1"/>
      <c r="KZW399" s="1"/>
      <c r="KZX399" s="1"/>
      <c r="KZY399" s="1"/>
      <c r="KZZ399" s="1"/>
      <c r="LAA399" s="1"/>
      <c r="LAB399" s="1"/>
      <c r="LAC399" s="1"/>
      <c r="LAD399" s="1"/>
      <c r="LAE399" s="1"/>
      <c r="LAF399" s="1"/>
      <c r="LAG399" s="1"/>
      <c r="LAH399" s="1"/>
      <c r="LAI399" s="1"/>
      <c r="LAJ399" s="1"/>
      <c r="LAK399" s="1"/>
      <c r="LAL399" s="1"/>
      <c r="LAM399" s="1"/>
      <c r="LAN399" s="1"/>
      <c r="LAO399" s="1"/>
      <c r="LAP399" s="1"/>
      <c r="LAQ399" s="1"/>
      <c r="LAR399" s="1"/>
      <c r="LAS399" s="1"/>
      <c r="LAT399" s="1"/>
      <c r="LAU399" s="1"/>
      <c r="LAV399" s="1"/>
      <c r="LAW399" s="1"/>
      <c r="LAX399" s="1"/>
      <c r="LAY399" s="1"/>
      <c r="LAZ399" s="1"/>
      <c r="LBA399" s="1"/>
      <c r="LBB399" s="1"/>
      <c r="LBC399" s="1"/>
      <c r="LBD399" s="1"/>
      <c r="LBE399" s="1"/>
      <c r="LBF399" s="1"/>
      <c r="LBG399" s="1"/>
      <c r="LBH399" s="1"/>
      <c r="LBI399" s="1"/>
      <c r="LBJ399" s="1"/>
      <c r="LBK399" s="1"/>
      <c r="LBL399" s="1"/>
      <c r="LBM399" s="1"/>
      <c r="LBN399" s="1"/>
      <c r="LBO399" s="1"/>
      <c r="LBP399" s="1"/>
      <c r="LBQ399" s="1"/>
      <c r="LBR399" s="1"/>
      <c r="LBS399" s="1"/>
      <c r="LBT399" s="1"/>
      <c r="LBU399" s="1"/>
      <c r="LBV399" s="1"/>
      <c r="LBW399" s="1"/>
      <c r="LBX399" s="1"/>
      <c r="LBY399" s="1"/>
      <c r="LBZ399" s="1"/>
      <c r="LCA399" s="1"/>
      <c r="LCB399" s="1"/>
      <c r="LCC399" s="1"/>
      <c r="LCD399" s="1"/>
      <c r="LCE399" s="1"/>
      <c r="LCF399" s="1"/>
      <c r="LCG399" s="1"/>
      <c r="LCH399" s="1"/>
      <c r="LCI399" s="1"/>
      <c r="LCJ399" s="1"/>
      <c r="LCK399" s="1"/>
      <c r="LCL399" s="1"/>
      <c r="LCM399" s="1"/>
      <c r="LCN399" s="1"/>
      <c r="LCO399" s="1"/>
      <c r="LCP399" s="1"/>
      <c r="LCQ399" s="1"/>
      <c r="LCR399" s="1"/>
      <c r="LCS399" s="1"/>
      <c r="LCT399" s="1"/>
      <c r="LCU399" s="1"/>
      <c r="LCV399" s="1"/>
      <c r="LCW399" s="1"/>
      <c r="LCX399" s="1"/>
      <c r="LCY399" s="1"/>
      <c r="LCZ399" s="1"/>
      <c r="LDA399" s="1"/>
      <c r="LDB399" s="1"/>
      <c r="LDC399" s="1"/>
      <c r="LDD399" s="1"/>
      <c r="LDE399" s="1"/>
      <c r="LDF399" s="1"/>
      <c r="LDG399" s="1"/>
      <c r="LDH399" s="1"/>
      <c r="LDI399" s="1"/>
      <c r="LDJ399" s="1"/>
      <c r="LDK399" s="1"/>
      <c r="LDL399" s="1"/>
      <c r="LDM399" s="1"/>
      <c r="LDN399" s="1"/>
      <c r="LDO399" s="1"/>
      <c r="LDP399" s="1"/>
      <c r="LDQ399" s="1"/>
      <c r="LDR399" s="1"/>
      <c r="LDS399" s="1"/>
      <c r="LDT399" s="1"/>
      <c r="LDU399" s="1"/>
      <c r="LDV399" s="1"/>
      <c r="LDW399" s="1"/>
      <c r="LDX399" s="1"/>
      <c r="LDY399" s="1"/>
      <c r="LDZ399" s="1"/>
      <c r="LEA399" s="1"/>
      <c r="LEB399" s="1"/>
      <c r="LEC399" s="1"/>
      <c r="LED399" s="1"/>
      <c r="LEE399" s="1"/>
      <c r="LEF399" s="1"/>
      <c r="LEG399" s="1"/>
      <c r="LEH399" s="1"/>
      <c r="LEI399" s="1"/>
      <c r="LEJ399" s="1"/>
      <c r="LEK399" s="1"/>
      <c r="LEL399" s="1"/>
      <c r="LEM399" s="1"/>
      <c r="LEN399" s="1"/>
      <c r="LEO399" s="1"/>
      <c r="LEP399" s="1"/>
      <c r="LEQ399" s="1"/>
      <c r="LER399" s="1"/>
      <c r="LES399" s="1"/>
      <c r="LET399" s="1"/>
      <c r="LEU399" s="1"/>
      <c r="LEV399" s="1"/>
      <c r="LEW399" s="1"/>
      <c r="LEX399" s="1"/>
      <c r="LEY399" s="1"/>
      <c r="LEZ399" s="1"/>
      <c r="LFA399" s="1"/>
      <c r="LFB399" s="1"/>
      <c r="LFC399" s="1"/>
      <c r="LFD399" s="1"/>
      <c r="LFE399" s="1"/>
      <c r="LFF399" s="1"/>
      <c r="LFG399" s="1"/>
      <c r="LFH399" s="1"/>
      <c r="LFI399" s="1"/>
      <c r="LFJ399" s="1"/>
      <c r="LFK399" s="1"/>
      <c r="LFL399" s="1"/>
      <c r="LFM399" s="1"/>
      <c r="LFN399" s="1"/>
      <c r="LFO399" s="1"/>
      <c r="LFP399" s="1"/>
      <c r="LFQ399" s="1"/>
      <c r="LFR399" s="1"/>
      <c r="LFS399" s="1"/>
      <c r="LFT399" s="1"/>
      <c r="LFU399" s="1"/>
      <c r="LFV399" s="1"/>
      <c r="LFW399" s="1"/>
      <c r="LFX399" s="1"/>
      <c r="LFY399" s="1"/>
      <c r="LFZ399" s="1"/>
      <c r="LGA399" s="1"/>
      <c r="LGB399" s="1"/>
      <c r="LGC399" s="1"/>
      <c r="LGD399" s="1"/>
      <c r="LGE399" s="1"/>
      <c r="LGF399" s="1"/>
      <c r="LGG399" s="1"/>
      <c r="LGH399" s="1"/>
      <c r="LGI399" s="1"/>
      <c r="LGJ399" s="1"/>
      <c r="LGK399" s="1"/>
      <c r="LGL399" s="1"/>
      <c r="LGM399" s="1"/>
      <c r="LGN399" s="1"/>
      <c r="LGO399" s="1"/>
      <c r="LGP399" s="1"/>
      <c r="LGQ399" s="1"/>
      <c r="LGR399" s="1"/>
      <c r="LGS399" s="1"/>
      <c r="LGT399" s="1"/>
      <c r="LGU399" s="1"/>
      <c r="LGV399" s="1"/>
      <c r="LGW399" s="1"/>
      <c r="LGX399" s="1"/>
      <c r="LGY399" s="1"/>
      <c r="LGZ399" s="1"/>
      <c r="LHA399" s="1"/>
      <c r="LHB399" s="1"/>
      <c r="LHC399" s="1"/>
      <c r="LHD399" s="1"/>
      <c r="LHE399" s="1"/>
      <c r="LHF399" s="1"/>
      <c r="LHG399" s="1"/>
      <c r="LHH399" s="1"/>
      <c r="LHI399" s="1"/>
      <c r="LHJ399" s="1"/>
      <c r="LHK399" s="1"/>
      <c r="LHL399" s="1"/>
      <c r="LHM399" s="1"/>
      <c r="LHN399" s="1"/>
      <c r="LHO399" s="1"/>
      <c r="LHP399" s="1"/>
      <c r="LHQ399" s="1"/>
      <c r="LHR399" s="1"/>
      <c r="LHS399" s="1"/>
      <c r="LHT399" s="1"/>
      <c r="LHU399" s="1"/>
      <c r="LHV399" s="1"/>
      <c r="LHW399" s="1"/>
      <c r="LHX399" s="1"/>
      <c r="LHY399" s="1"/>
      <c r="LHZ399" s="1"/>
      <c r="LIA399" s="1"/>
      <c r="LIB399" s="1"/>
      <c r="LIC399" s="1"/>
      <c r="LID399" s="1"/>
      <c r="LIE399" s="1"/>
      <c r="LIF399" s="1"/>
      <c r="LIG399" s="1"/>
      <c r="LIH399" s="1"/>
      <c r="LII399" s="1"/>
      <c r="LIJ399" s="1"/>
      <c r="LIK399" s="1"/>
      <c r="LIL399" s="1"/>
      <c r="LIM399" s="1"/>
      <c r="LIN399" s="1"/>
      <c r="LIO399" s="1"/>
      <c r="LIP399" s="1"/>
      <c r="LIQ399" s="1"/>
      <c r="LIR399" s="1"/>
      <c r="LIS399" s="1"/>
      <c r="LIT399" s="1"/>
      <c r="LIU399" s="1"/>
      <c r="LIV399" s="1"/>
      <c r="LIW399" s="1"/>
      <c r="LIX399" s="1"/>
      <c r="LIY399" s="1"/>
      <c r="LIZ399" s="1"/>
      <c r="LJA399" s="1"/>
      <c r="LJB399" s="1"/>
      <c r="LJC399" s="1"/>
      <c r="LJD399" s="1"/>
      <c r="LJE399" s="1"/>
      <c r="LJF399" s="1"/>
      <c r="LJG399" s="1"/>
      <c r="LJH399" s="1"/>
      <c r="LJI399" s="1"/>
      <c r="LJJ399" s="1"/>
      <c r="LJK399" s="1"/>
      <c r="LJL399" s="1"/>
      <c r="LJM399" s="1"/>
      <c r="LJN399" s="1"/>
      <c r="LJO399" s="1"/>
      <c r="LJP399" s="1"/>
      <c r="LJQ399" s="1"/>
      <c r="LJR399" s="1"/>
      <c r="LJS399" s="1"/>
      <c r="LJT399" s="1"/>
      <c r="LJU399" s="1"/>
      <c r="LJV399" s="1"/>
      <c r="LJW399" s="1"/>
      <c r="LJX399" s="1"/>
      <c r="LJY399" s="1"/>
      <c r="LJZ399" s="1"/>
      <c r="LKA399" s="1"/>
      <c r="LKB399" s="1"/>
      <c r="LKC399" s="1"/>
      <c r="LKD399" s="1"/>
      <c r="LKE399" s="1"/>
      <c r="LKF399" s="1"/>
      <c r="LKG399" s="1"/>
      <c r="LKH399" s="1"/>
      <c r="LKI399" s="1"/>
      <c r="LKJ399" s="1"/>
      <c r="LKK399" s="1"/>
      <c r="LKL399" s="1"/>
      <c r="LKM399" s="1"/>
      <c r="LKN399" s="1"/>
      <c r="LKO399" s="1"/>
      <c r="LKP399" s="1"/>
      <c r="LKQ399" s="1"/>
      <c r="LKR399" s="1"/>
      <c r="LKS399" s="1"/>
      <c r="LKT399" s="1"/>
      <c r="LKU399" s="1"/>
      <c r="LKV399" s="1"/>
      <c r="LKW399" s="1"/>
      <c r="LKX399" s="1"/>
      <c r="LKY399" s="1"/>
      <c r="LKZ399" s="1"/>
      <c r="LLA399" s="1"/>
      <c r="LLB399" s="1"/>
      <c r="LLC399" s="1"/>
      <c r="LLD399" s="1"/>
      <c r="LLE399" s="1"/>
      <c r="LLF399" s="1"/>
      <c r="LLG399" s="1"/>
      <c r="LLH399" s="1"/>
      <c r="LLI399" s="1"/>
      <c r="LLJ399" s="1"/>
      <c r="LLK399" s="1"/>
      <c r="LLL399" s="1"/>
      <c r="LLM399" s="1"/>
      <c r="LLN399" s="1"/>
      <c r="LLO399" s="1"/>
      <c r="LLP399" s="1"/>
      <c r="LLQ399" s="1"/>
      <c r="LLR399" s="1"/>
      <c r="LLS399" s="1"/>
      <c r="LLT399" s="1"/>
      <c r="LLU399" s="1"/>
      <c r="LLV399" s="1"/>
      <c r="LLW399" s="1"/>
      <c r="LLX399" s="1"/>
      <c r="LLY399" s="1"/>
      <c r="LLZ399" s="1"/>
      <c r="LMA399" s="1"/>
      <c r="LMB399" s="1"/>
      <c r="LMC399" s="1"/>
      <c r="LMD399" s="1"/>
      <c r="LME399" s="1"/>
      <c r="LMF399" s="1"/>
      <c r="LMG399" s="1"/>
      <c r="LMH399" s="1"/>
      <c r="LMI399" s="1"/>
      <c r="LMJ399" s="1"/>
      <c r="LMK399" s="1"/>
      <c r="LML399" s="1"/>
      <c r="LMM399" s="1"/>
      <c r="LMN399" s="1"/>
      <c r="LMO399" s="1"/>
      <c r="LMP399" s="1"/>
      <c r="LMQ399" s="1"/>
      <c r="LMR399" s="1"/>
      <c r="LMS399" s="1"/>
      <c r="LMT399" s="1"/>
      <c r="LMU399" s="1"/>
      <c r="LMV399" s="1"/>
      <c r="LMW399" s="1"/>
      <c r="LMX399" s="1"/>
      <c r="LMY399" s="1"/>
      <c r="LMZ399" s="1"/>
      <c r="LNA399" s="1"/>
      <c r="LNB399" s="1"/>
      <c r="LNC399" s="1"/>
      <c r="LND399" s="1"/>
      <c r="LNE399" s="1"/>
      <c r="LNF399" s="1"/>
      <c r="LNG399" s="1"/>
      <c r="LNH399" s="1"/>
      <c r="LNI399" s="1"/>
      <c r="LNJ399" s="1"/>
      <c r="LNK399" s="1"/>
      <c r="LNL399" s="1"/>
      <c r="LNM399" s="1"/>
      <c r="LNN399" s="1"/>
      <c r="LNO399" s="1"/>
      <c r="LNP399" s="1"/>
      <c r="LNQ399" s="1"/>
      <c r="LNR399" s="1"/>
      <c r="LNS399" s="1"/>
      <c r="LNT399" s="1"/>
      <c r="LNU399" s="1"/>
      <c r="LNV399" s="1"/>
      <c r="LNW399" s="1"/>
      <c r="LNX399" s="1"/>
      <c r="LNY399" s="1"/>
      <c r="LNZ399" s="1"/>
      <c r="LOA399" s="1"/>
      <c r="LOB399" s="1"/>
      <c r="LOC399" s="1"/>
      <c r="LOD399" s="1"/>
      <c r="LOE399" s="1"/>
      <c r="LOF399" s="1"/>
      <c r="LOG399" s="1"/>
      <c r="LOH399" s="1"/>
      <c r="LOI399" s="1"/>
      <c r="LOJ399" s="1"/>
      <c r="LOK399" s="1"/>
      <c r="LOL399" s="1"/>
      <c r="LOM399" s="1"/>
      <c r="LON399" s="1"/>
      <c r="LOO399" s="1"/>
      <c r="LOP399" s="1"/>
      <c r="LOQ399" s="1"/>
      <c r="LOR399" s="1"/>
      <c r="LOS399" s="1"/>
      <c r="LOT399" s="1"/>
      <c r="LOU399" s="1"/>
      <c r="LOV399" s="1"/>
      <c r="LOW399" s="1"/>
      <c r="LOX399" s="1"/>
      <c r="LOY399" s="1"/>
      <c r="LOZ399" s="1"/>
      <c r="LPA399" s="1"/>
      <c r="LPB399" s="1"/>
      <c r="LPC399" s="1"/>
      <c r="LPD399" s="1"/>
      <c r="LPE399" s="1"/>
      <c r="LPF399" s="1"/>
      <c r="LPG399" s="1"/>
      <c r="LPH399" s="1"/>
      <c r="LPI399" s="1"/>
      <c r="LPJ399" s="1"/>
      <c r="LPK399" s="1"/>
      <c r="LPL399" s="1"/>
      <c r="LPM399" s="1"/>
      <c r="LPN399" s="1"/>
      <c r="LPO399" s="1"/>
      <c r="LPP399" s="1"/>
      <c r="LPQ399" s="1"/>
      <c r="LPR399" s="1"/>
      <c r="LPS399" s="1"/>
      <c r="LPT399" s="1"/>
      <c r="LPU399" s="1"/>
      <c r="LPV399" s="1"/>
      <c r="LPW399" s="1"/>
      <c r="LPX399" s="1"/>
      <c r="LPY399" s="1"/>
      <c r="LPZ399" s="1"/>
      <c r="LQA399" s="1"/>
      <c r="LQB399" s="1"/>
      <c r="LQC399" s="1"/>
      <c r="LQD399" s="1"/>
      <c r="LQE399" s="1"/>
      <c r="LQF399" s="1"/>
      <c r="LQG399" s="1"/>
      <c r="LQH399" s="1"/>
      <c r="LQI399" s="1"/>
      <c r="LQJ399" s="1"/>
      <c r="LQK399" s="1"/>
      <c r="LQL399" s="1"/>
      <c r="LQM399" s="1"/>
      <c r="LQN399" s="1"/>
      <c r="LQO399" s="1"/>
      <c r="LQP399" s="1"/>
      <c r="LQQ399" s="1"/>
      <c r="LQR399" s="1"/>
      <c r="LQS399" s="1"/>
      <c r="LQT399" s="1"/>
      <c r="LQU399" s="1"/>
      <c r="LQV399" s="1"/>
      <c r="LQW399" s="1"/>
      <c r="LQX399" s="1"/>
      <c r="LQY399" s="1"/>
      <c r="LQZ399" s="1"/>
      <c r="LRA399" s="1"/>
      <c r="LRB399" s="1"/>
      <c r="LRC399" s="1"/>
      <c r="LRD399" s="1"/>
      <c r="LRE399" s="1"/>
      <c r="LRF399" s="1"/>
      <c r="LRG399" s="1"/>
      <c r="LRH399" s="1"/>
      <c r="LRI399" s="1"/>
      <c r="LRJ399" s="1"/>
      <c r="LRK399" s="1"/>
      <c r="LRL399" s="1"/>
      <c r="LRM399" s="1"/>
      <c r="LRN399" s="1"/>
      <c r="LRO399" s="1"/>
      <c r="LRP399" s="1"/>
      <c r="LRQ399" s="1"/>
      <c r="LRR399" s="1"/>
      <c r="LRS399" s="1"/>
      <c r="LRT399" s="1"/>
      <c r="LRU399" s="1"/>
      <c r="LRV399" s="1"/>
      <c r="LRW399" s="1"/>
      <c r="LRX399" s="1"/>
      <c r="LRY399" s="1"/>
      <c r="LRZ399" s="1"/>
      <c r="LSA399" s="1"/>
      <c r="LSB399" s="1"/>
      <c r="LSC399" s="1"/>
      <c r="LSD399" s="1"/>
      <c r="LSE399" s="1"/>
      <c r="LSF399" s="1"/>
      <c r="LSG399" s="1"/>
      <c r="LSH399" s="1"/>
      <c r="LSI399" s="1"/>
      <c r="LSJ399" s="1"/>
      <c r="LSK399" s="1"/>
      <c r="LSL399" s="1"/>
      <c r="LSM399" s="1"/>
      <c r="LSN399" s="1"/>
      <c r="LSO399" s="1"/>
      <c r="LSP399" s="1"/>
      <c r="LSQ399" s="1"/>
      <c r="LSR399" s="1"/>
      <c r="LSS399" s="1"/>
      <c r="LST399" s="1"/>
      <c r="LSU399" s="1"/>
      <c r="LSV399" s="1"/>
      <c r="LSW399" s="1"/>
      <c r="LSX399" s="1"/>
      <c r="LSY399" s="1"/>
      <c r="LSZ399" s="1"/>
      <c r="LTA399" s="1"/>
      <c r="LTB399" s="1"/>
      <c r="LTC399" s="1"/>
      <c r="LTD399" s="1"/>
      <c r="LTE399" s="1"/>
      <c r="LTF399" s="1"/>
      <c r="LTG399" s="1"/>
      <c r="LTH399" s="1"/>
      <c r="LTI399" s="1"/>
      <c r="LTJ399" s="1"/>
      <c r="LTK399" s="1"/>
      <c r="LTL399" s="1"/>
      <c r="LTM399" s="1"/>
      <c r="LTN399" s="1"/>
      <c r="LTO399" s="1"/>
      <c r="LTP399" s="1"/>
      <c r="LTQ399" s="1"/>
      <c r="LTR399" s="1"/>
      <c r="LTS399" s="1"/>
      <c r="LTT399" s="1"/>
      <c r="LTU399" s="1"/>
      <c r="LTV399" s="1"/>
      <c r="LTW399" s="1"/>
      <c r="LTX399" s="1"/>
      <c r="LTY399" s="1"/>
      <c r="LTZ399" s="1"/>
      <c r="LUA399" s="1"/>
      <c r="LUB399" s="1"/>
      <c r="LUC399" s="1"/>
      <c r="LUD399" s="1"/>
      <c r="LUE399" s="1"/>
      <c r="LUF399" s="1"/>
      <c r="LUG399" s="1"/>
      <c r="LUH399" s="1"/>
      <c r="LUI399" s="1"/>
      <c r="LUJ399" s="1"/>
      <c r="LUK399" s="1"/>
      <c r="LUL399" s="1"/>
      <c r="LUM399" s="1"/>
      <c r="LUN399" s="1"/>
      <c r="LUO399" s="1"/>
      <c r="LUP399" s="1"/>
      <c r="LUQ399" s="1"/>
      <c r="LUR399" s="1"/>
      <c r="LUS399" s="1"/>
      <c r="LUT399" s="1"/>
      <c r="LUU399" s="1"/>
      <c r="LUV399" s="1"/>
      <c r="LUW399" s="1"/>
      <c r="LUX399" s="1"/>
      <c r="LUY399" s="1"/>
      <c r="LUZ399" s="1"/>
      <c r="LVA399" s="1"/>
      <c r="LVB399" s="1"/>
      <c r="LVC399" s="1"/>
      <c r="LVD399" s="1"/>
      <c r="LVE399" s="1"/>
      <c r="LVF399" s="1"/>
      <c r="LVG399" s="1"/>
      <c r="LVH399" s="1"/>
      <c r="LVI399" s="1"/>
      <c r="LVJ399" s="1"/>
      <c r="LVK399" s="1"/>
      <c r="LVL399" s="1"/>
      <c r="LVM399" s="1"/>
      <c r="LVN399" s="1"/>
      <c r="LVO399" s="1"/>
      <c r="LVP399" s="1"/>
      <c r="LVQ399" s="1"/>
      <c r="LVR399" s="1"/>
      <c r="LVS399" s="1"/>
      <c r="LVT399" s="1"/>
      <c r="LVU399" s="1"/>
      <c r="LVV399" s="1"/>
      <c r="LVW399" s="1"/>
      <c r="LVX399" s="1"/>
      <c r="LVY399" s="1"/>
      <c r="LVZ399" s="1"/>
      <c r="LWA399" s="1"/>
      <c r="LWB399" s="1"/>
      <c r="LWC399" s="1"/>
      <c r="LWD399" s="1"/>
      <c r="LWE399" s="1"/>
      <c r="LWF399" s="1"/>
      <c r="LWG399" s="1"/>
      <c r="LWH399" s="1"/>
      <c r="LWI399" s="1"/>
      <c r="LWJ399" s="1"/>
      <c r="LWK399" s="1"/>
      <c r="LWL399" s="1"/>
      <c r="LWM399" s="1"/>
      <c r="LWN399" s="1"/>
      <c r="LWO399" s="1"/>
      <c r="LWP399" s="1"/>
      <c r="LWQ399" s="1"/>
      <c r="LWR399" s="1"/>
      <c r="LWS399" s="1"/>
      <c r="LWT399" s="1"/>
      <c r="LWU399" s="1"/>
      <c r="LWV399" s="1"/>
      <c r="LWW399" s="1"/>
      <c r="LWX399" s="1"/>
      <c r="LWY399" s="1"/>
      <c r="LWZ399" s="1"/>
      <c r="LXA399" s="1"/>
      <c r="LXB399" s="1"/>
      <c r="LXC399" s="1"/>
      <c r="LXD399" s="1"/>
      <c r="LXE399" s="1"/>
      <c r="LXF399" s="1"/>
      <c r="LXG399" s="1"/>
      <c r="LXH399" s="1"/>
      <c r="LXI399" s="1"/>
      <c r="LXJ399" s="1"/>
      <c r="LXK399" s="1"/>
      <c r="LXL399" s="1"/>
      <c r="LXM399" s="1"/>
      <c r="LXN399" s="1"/>
      <c r="LXO399" s="1"/>
      <c r="LXP399" s="1"/>
      <c r="LXQ399" s="1"/>
      <c r="LXR399" s="1"/>
      <c r="LXS399" s="1"/>
      <c r="LXT399" s="1"/>
      <c r="LXU399" s="1"/>
      <c r="LXV399" s="1"/>
      <c r="LXW399" s="1"/>
      <c r="LXX399" s="1"/>
      <c r="LXY399" s="1"/>
      <c r="LXZ399" s="1"/>
      <c r="LYA399" s="1"/>
      <c r="LYB399" s="1"/>
      <c r="LYC399" s="1"/>
      <c r="LYD399" s="1"/>
      <c r="LYE399" s="1"/>
      <c r="LYF399" s="1"/>
      <c r="LYG399" s="1"/>
      <c r="LYH399" s="1"/>
      <c r="LYI399" s="1"/>
      <c r="LYJ399" s="1"/>
      <c r="LYK399" s="1"/>
      <c r="LYL399" s="1"/>
      <c r="LYM399" s="1"/>
      <c r="LYN399" s="1"/>
      <c r="LYO399" s="1"/>
      <c r="LYP399" s="1"/>
      <c r="LYQ399" s="1"/>
      <c r="LYR399" s="1"/>
      <c r="LYS399" s="1"/>
      <c r="LYT399" s="1"/>
      <c r="LYU399" s="1"/>
      <c r="LYV399" s="1"/>
      <c r="LYW399" s="1"/>
      <c r="LYX399" s="1"/>
      <c r="LYY399" s="1"/>
      <c r="LYZ399" s="1"/>
      <c r="LZA399" s="1"/>
      <c r="LZB399" s="1"/>
      <c r="LZC399" s="1"/>
      <c r="LZD399" s="1"/>
      <c r="LZE399" s="1"/>
      <c r="LZF399" s="1"/>
      <c r="LZG399" s="1"/>
      <c r="LZH399" s="1"/>
      <c r="LZI399" s="1"/>
      <c r="LZJ399" s="1"/>
      <c r="LZK399" s="1"/>
      <c r="LZL399" s="1"/>
      <c r="LZM399" s="1"/>
      <c r="LZN399" s="1"/>
      <c r="LZO399" s="1"/>
      <c r="LZP399" s="1"/>
      <c r="LZQ399" s="1"/>
      <c r="LZR399" s="1"/>
      <c r="LZS399" s="1"/>
      <c r="LZT399" s="1"/>
      <c r="LZU399" s="1"/>
      <c r="LZV399" s="1"/>
      <c r="LZW399" s="1"/>
      <c r="LZX399" s="1"/>
      <c r="LZY399" s="1"/>
      <c r="LZZ399" s="1"/>
      <c r="MAA399" s="1"/>
      <c r="MAB399" s="1"/>
      <c r="MAC399" s="1"/>
      <c r="MAD399" s="1"/>
      <c r="MAE399" s="1"/>
      <c r="MAF399" s="1"/>
      <c r="MAG399" s="1"/>
      <c r="MAH399" s="1"/>
      <c r="MAI399" s="1"/>
      <c r="MAJ399" s="1"/>
      <c r="MAK399" s="1"/>
      <c r="MAL399" s="1"/>
      <c r="MAM399" s="1"/>
      <c r="MAN399" s="1"/>
      <c r="MAO399" s="1"/>
      <c r="MAP399" s="1"/>
      <c r="MAQ399" s="1"/>
      <c r="MAR399" s="1"/>
      <c r="MAS399" s="1"/>
      <c r="MAT399" s="1"/>
      <c r="MAU399" s="1"/>
      <c r="MAV399" s="1"/>
      <c r="MAW399" s="1"/>
      <c r="MAX399" s="1"/>
      <c r="MAY399" s="1"/>
      <c r="MAZ399" s="1"/>
      <c r="MBA399" s="1"/>
      <c r="MBB399" s="1"/>
      <c r="MBC399" s="1"/>
      <c r="MBD399" s="1"/>
      <c r="MBE399" s="1"/>
      <c r="MBF399" s="1"/>
      <c r="MBG399" s="1"/>
      <c r="MBH399" s="1"/>
      <c r="MBI399" s="1"/>
      <c r="MBJ399" s="1"/>
      <c r="MBK399" s="1"/>
      <c r="MBL399" s="1"/>
      <c r="MBM399" s="1"/>
      <c r="MBN399" s="1"/>
      <c r="MBO399" s="1"/>
      <c r="MBP399" s="1"/>
      <c r="MBQ399" s="1"/>
      <c r="MBR399" s="1"/>
      <c r="MBS399" s="1"/>
      <c r="MBT399" s="1"/>
      <c r="MBU399" s="1"/>
      <c r="MBV399" s="1"/>
      <c r="MBW399" s="1"/>
      <c r="MBX399" s="1"/>
      <c r="MBY399" s="1"/>
      <c r="MBZ399" s="1"/>
      <c r="MCA399" s="1"/>
      <c r="MCB399" s="1"/>
      <c r="MCC399" s="1"/>
      <c r="MCD399" s="1"/>
      <c r="MCE399" s="1"/>
      <c r="MCF399" s="1"/>
      <c r="MCG399" s="1"/>
      <c r="MCH399" s="1"/>
      <c r="MCI399" s="1"/>
      <c r="MCJ399" s="1"/>
      <c r="MCK399" s="1"/>
      <c r="MCL399" s="1"/>
      <c r="MCM399" s="1"/>
      <c r="MCN399" s="1"/>
      <c r="MCO399" s="1"/>
      <c r="MCP399" s="1"/>
      <c r="MCQ399" s="1"/>
      <c r="MCR399" s="1"/>
      <c r="MCS399" s="1"/>
      <c r="MCT399" s="1"/>
      <c r="MCU399" s="1"/>
      <c r="MCV399" s="1"/>
      <c r="MCW399" s="1"/>
      <c r="MCX399" s="1"/>
      <c r="MCY399" s="1"/>
      <c r="MCZ399" s="1"/>
      <c r="MDA399" s="1"/>
      <c r="MDB399" s="1"/>
      <c r="MDC399" s="1"/>
      <c r="MDD399" s="1"/>
      <c r="MDE399" s="1"/>
      <c r="MDF399" s="1"/>
      <c r="MDG399" s="1"/>
      <c r="MDH399" s="1"/>
      <c r="MDI399" s="1"/>
      <c r="MDJ399" s="1"/>
      <c r="MDK399" s="1"/>
      <c r="MDL399" s="1"/>
      <c r="MDM399" s="1"/>
      <c r="MDN399" s="1"/>
      <c r="MDO399" s="1"/>
      <c r="MDP399" s="1"/>
      <c r="MDQ399" s="1"/>
      <c r="MDR399" s="1"/>
      <c r="MDS399" s="1"/>
      <c r="MDT399" s="1"/>
      <c r="MDU399" s="1"/>
      <c r="MDV399" s="1"/>
      <c r="MDW399" s="1"/>
      <c r="MDX399" s="1"/>
      <c r="MDY399" s="1"/>
      <c r="MDZ399" s="1"/>
      <c r="MEA399" s="1"/>
      <c r="MEB399" s="1"/>
      <c r="MEC399" s="1"/>
      <c r="MED399" s="1"/>
      <c r="MEE399" s="1"/>
      <c r="MEF399" s="1"/>
      <c r="MEG399" s="1"/>
      <c r="MEH399" s="1"/>
      <c r="MEI399" s="1"/>
      <c r="MEJ399" s="1"/>
      <c r="MEK399" s="1"/>
      <c r="MEL399" s="1"/>
      <c r="MEM399" s="1"/>
      <c r="MEN399" s="1"/>
      <c r="MEO399" s="1"/>
      <c r="MEP399" s="1"/>
      <c r="MEQ399" s="1"/>
      <c r="MER399" s="1"/>
      <c r="MES399" s="1"/>
      <c r="MET399" s="1"/>
      <c r="MEU399" s="1"/>
      <c r="MEV399" s="1"/>
      <c r="MEW399" s="1"/>
      <c r="MEX399" s="1"/>
      <c r="MEY399" s="1"/>
      <c r="MEZ399" s="1"/>
      <c r="MFA399" s="1"/>
      <c r="MFB399" s="1"/>
      <c r="MFC399" s="1"/>
      <c r="MFD399" s="1"/>
      <c r="MFE399" s="1"/>
      <c r="MFF399" s="1"/>
      <c r="MFG399" s="1"/>
      <c r="MFH399" s="1"/>
      <c r="MFI399" s="1"/>
      <c r="MFJ399" s="1"/>
      <c r="MFK399" s="1"/>
      <c r="MFL399" s="1"/>
      <c r="MFM399" s="1"/>
      <c r="MFN399" s="1"/>
      <c r="MFO399" s="1"/>
      <c r="MFP399" s="1"/>
      <c r="MFQ399" s="1"/>
      <c r="MFR399" s="1"/>
      <c r="MFS399" s="1"/>
      <c r="MFT399" s="1"/>
      <c r="MFU399" s="1"/>
      <c r="MFV399" s="1"/>
      <c r="MFW399" s="1"/>
      <c r="MFX399" s="1"/>
      <c r="MFY399" s="1"/>
      <c r="MFZ399" s="1"/>
      <c r="MGA399" s="1"/>
      <c r="MGB399" s="1"/>
      <c r="MGC399" s="1"/>
      <c r="MGD399" s="1"/>
      <c r="MGE399" s="1"/>
      <c r="MGF399" s="1"/>
      <c r="MGG399" s="1"/>
      <c r="MGH399" s="1"/>
      <c r="MGI399" s="1"/>
      <c r="MGJ399" s="1"/>
      <c r="MGK399" s="1"/>
      <c r="MGL399" s="1"/>
      <c r="MGM399" s="1"/>
      <c r="MGN399" s="1"/>
      <c r="MGO399" s="1"/>
      <c r="MGP399" s="1"/>
      <c r="MGQ399" s="1"/>
      <c r="MGR399" s="1"/>
      <c r="MGS399" s="1"/>
      <c r="MGT399" s="1"/>
      <c r="MGU399" s="1"/>
      <c r="MGV399" s="1"/>
      <c r="MGW399" s="1"/>
      <c r="MGX399" s="1"/>
      <c r="MGY399" s="1"/>
      <c r="MGZ399" s="1"/>
      <c r="MHA399" s="1"/>
      <c r="MHB399" s="1"/>
      <c r="MHC399" s="1"/>
      <c r="MHD399" s="1"/>
      <c r="MHE399" s="1"/>
      <c r="MHF399" s="1"/>
      <c r="MHG399" s="1"/>
      <c r="MHH399" s="1"/>
      <c r="MHI399" s="1"/>
      <c r="MHJ399" s="1"/>
      <c r="MHK399" s="1"/>
      <c r="MHL399" s="1"/>
      <c r="MHM399" s="1"/>
      <c r="MHN399" s="1"/>
      <c r="MHO399" s="1"/>
      <c r="MHP399" s="1"/>
      <c r="MHQ399" s="1"/>
      <c r="MHR399" s="1"/>
      <c r="MHS399" s="1"/>
      <c r="MHT399" s="1"/>
      <c r="MHU399" s="1"/>
      <c r="MHV399" s="1"/>
      <c r="MHW399" s="1"/>
      <c r="MHX399" s="1"/>
      <c r="MHY399" s="1"/>
      <c r="MHZ399" s="1"/>
      <c r="MIA399" s="1"/>
      <c r="MIB399" s="1"/>
      <c r="MIC399" s="1"/>
      <c r="MID399" s="1"/>
      <c r="MIE399" s="1"/>
      <c r="MIF399" s="1"/>
      <c r="MIG399" s="1"/>
      <c r="MIH399" s="1"/>
      <c r="MII399" s="1"/>
      <c r="MIJ399" s="1"/>
      <c r="MIK399" s="1"/>
      <c r="MIL399" s="1"/>
      <c r="MIM399" s="1"/>
      <c r="MIN399" s="1"/>
      <c r="MIO399" s="1"/>
      <c r="MIP399" s="1"/>
      <c r="MIQ399" s="1"/>
      <c r="MIR399" s="1"/>
      <c r="MIS399" s="1"/>
      <c r="MIT399" s="1"/>
      <c r="MIU399" s="1"/>
      <c r="MIV399" s="1"/>
      <c r="MIW399" s="1"/>
      <c r="MIX399" s="1"/>
      <c r="MIY399" s="1"/>
      <c r="MIZ399" s="1"/>
      <c r="MJA399" s="1"/>
      <c r="MJB399" s="1"/>
      <c r="MJC399" s="1"/>
      <c r="MJD399" s="1"/>
      <c r="MJE399" s="1"/>
      <c r="MJF399" s="1"/>
      <c r="MJG399" s="1"/>
      <c r="MJH399" s="1"/>
      <c r="MJI399" s="1"/>
      <c r="MJJ399" s="1"/>
      <c r="MJK399" s="1"/>
      <c r="MJL399" s="1"/>
      <c r="MJM399" s="1"/>
      <c r="MJN399" s="1"/>
      <c r="MJO399" s="1"/>
      <c r="MJP399" s="1"/>
      <c r="MJQ399" s="1"/>
      <c r="MJR399" s="1"/>
      <c r="MJS399" s="1"/>
      <c r="MJT399" s="1"/>
      <c r="MJU399" s="1"/>
      <c r="MJV399" s="1"/>
      <c r="MJW399" s="1"/>
      <c r="MJX399" s="1"/>
      <c r="MJY399" s="1"/>
      <c r="MJZ399" s="1"/>
      <c r="MKA399" s="1"/>
      <c r="MKB399" s="1"/>
      <c r="MKC399" s="1"/>
      <c r="MKD399" s="1"/>
      <c r="MKE399" s="1"/>
      <c r="MKF399" s="1"/>
      <c r="MKG399" s="1"/>
      <c r="MKH399" s="1"/>
      <c r="MKI399" s="1"/>
      <c r="MKJ399" s="1"/>
      <c r="MKK399" s="1"/>
      <c r="MKL399" s="1"/>
      <c r="MKM399" s="1"/>
      <c r="MKN399" s="1"/>
      <c r="MKO399" s="1"/>
      <c r="MKP399" s="1"/>
      <c r="MKQ399" s="1"/>
      <c r="MKR399" s="1"/>
      <c r="MKS399" s="1"/>
      <c r="MKT399" s="1"/>
      <c r="MKU399" s="1"/>
      <c r="MKV399" s="1"/>
      <c r="MKW399" s="1"/>
      <c r="MKX399" s="1"/>
      <c r="MKY399" s="1"/>
      <c r="MKZ399" s="1"/>
      <c r="MLA399" s="1"/>
      <c r="MLB399" s="1"/>
      <c r="MLC399" s="1"/>
      <c r="MLD399" s="1"/>
      <c r="MLE399" s="1"/>
      <c r="MLF399" s="1"/>
      <c r="MLG399" s="1"/>
      <c r="MLH399" s="1"/>
      <c r="MLI399" s="1"/>
      <c r="MLJ399" s="1"/>
      <c r="MLK399" s="1"/>
      <c r="MLL399" s="1"/>
      <c r="MLM399" s="1"/>
      <c r="MLN399" s="1"/>
      <c r="MLO399" s="1"/>
      <c r="MLP399" s="1"/>
      <c r="MLQ399" s="1"/>
      <c r="MLR399" s="1"/>
      <c r="MLS399" s="1"/>
      <c r="MLT399" s="1"/>
      <c r="MLU399" s="1"/>
      <c r="MLV399" s="1"/>
      <c r="MLW399" s="1"/>
      <c r="MLX399" s="1"/>
      <c r="MLY399" s="1"/>
      <c r="MLZ399" s="1"/>
      <c r="MMA399" s="1"/>
      <c r="MMB399" s="1"/>
      <c r="MMC399" s="1"/>
      <c r="MMD399" s="1"/>
      <c r="MME399" s="1"/>
      <c r="MMF399" s="1"/>
      <c r="MMG399" s="1"/>
      <c r="MMH399" s="1"/>
      <c r="MMI399" s="1"/>
      <c r="MMJ399" s="1"/>
      <c r="MMK399" s="1"/>
      <c r="MML399" s="1"/>
      <c r="MMM399" s="1"/>
      <c r="MMN399" s="1"/>
      <c r="MMO399" s="1"/>
      <c r="MMP399" s="1"/>
      <c r="MMQ399" s="1"/>
      <c r="MMR399" s="1"/>
      <c r="MMS399" s="1"/>
      <c r="MMT399" s="1"/>
      <c r="MMU399" s="1"/>
      <c r="MMV399" s="1"/>
      <c r="MMW399" s="1"/>
      <c r="MMX399" s="1"/>
      <c r="MMY399" s="1"/>
      <c r="MMZ399" s="1"/>
      <c r="MNA399" s="1"/>
      <c r="MNB399" s="1"/>
      <c r="MNC399" s="1"/>
      <c r="MND399" s="1"/>
      <c r="MNE399" s="1"/>
      <c r="MNF399" s="1"/>
      <c r="MNG399" s="1"/>
      <c r="MNH399" s="1"/>
      <c r="MNI399" s="1"/>
      <c r="MNJ399" s="1"/>
      <c r="MNK399" s="1"/>
      <c r="MNL399" s="1"/>
      <c r="MNM399" s="1"/>
      <c r="MNN399" s="1"/>
      <c r="MNO399" s="1"/>
      <c r="MNP399" s="1"/>
      <c r="MNQ399" s="1"/>
      <c r="MNR399" s="1"/>
      <c r="MNS399" s="1"/>
      <c r="MNT399" s="1"/>
      <c r="MNU399" s="1"/>
      <c r="MNV399" s="1"/>
      <c r="MNW399" s="1"/>
      <c r="MNX399" s="1"/>
      <c r="MNY399" s="1"/>
      <c r="MNZ399" s="1"/>
      <c r="MOA399" s="1"/>
      <c r="MOB399" s="1"/>
      <c r="MOC399" s="1"/>
      <c r="MOD399" s="1"/>
      <c r="MOE399" s="1"/>
      <c r="MOF399" s="1"/>
      <c r="MOG399" s="1"/>
      <c r="MOH399" s="1"/>
      <c r="MOI399" s="1"/>
      <c r="MOJ399" s="1"/>
      <c r="MOK399" s="1"/>
      <c r="MOL399" s="1"/>
      <c r="MOM399" s="1"/>
      <c r="MON399" s="1"/>
      <c r="MOO399" s="1"/>
      <c r="MOP399" s="1"/>
      <c r="MOQ399" s="1"/>
      <c r="MOR399" s="1"/>
      <c r="MOS399" s="1"/>
      <c r="MOT399" s="1"/>
      <c r="MOU399" s="1"/>
      <c r="MOV399" s="1"/>
      <c r="MOW399" s="1"/>
      <c r="MOX399" s="1"/>
      <c r="MOY399" s="1"/>
      <c r="MOZ399" s="1"/>
      <c r="MPA399" s="1"/>
      <c r="MPB399" s="1"/>
      <c r="MPC399" s="1"/>
      <c r="MPD399" s="1"/>
      <c r="MPE399" s="1"/>
      <c r="MPF399" s="1"/>
      <c r="MPG399" s="1"/>
      <c r="MPH399" s="1"/>
      <c r="MPI399" s="1"/>
      <c r="MPJ399" s="1"/>
      <c r="MPK399" s="1"/>
      <c r="MPL399" s="1"/>
      <c r="MPM399" s="1"/>
      <c r="MPN399" s="1"/>
      <c r="MPO399" s="1"/>
      <c r="MPP399" s="1"/>
      <c r="MPQ399" s="1"/>
      <c r="MPR399" s="1"/>
      <c r="MPS399" s="1"/>
      <c r="MPT399" s="1"/>
      <c r="MPU399" s="1"/>
      <c r="MPV399" s="1"/>
      <c r="MPW399" s="1"/>
      <c r="MPX399" s="1"/>
      <c r="MPY399" s="1"/>
      <c r="MPZ399" s="1"/>
      <c r="MQA399" s="1"/>
      <c r="MQB399" s="1"/>
      <c r="MQC399" s="1"/>
      <c r="MQD399" s="1"/>
      <c r="MQE399" s="1"/>
      <c r="MQF399" s="1"/>
      <c r="MQG399" s="1"/>
      <c r="MQH399" s="1"/>
      <c r="MQI399" s="1"/>
      <c r="MQJ399" s="1"/>
      <c r="MQK399" s="1"/>
      <c r="MQL399" s="1"/>
      <c r="MQM399" s="1"/>
      <c r="MQN399" s="1"/>
      <c r="MQO399" s="1"/>
      <c r="MQP399" s="1"/>
      <c r="MQQ399" s="1"/>
      <c r="MQR399" s="1"/>
      <c r="MQS399" s="1"/>
      <c r="MQT399" s="1"/>
      <c r="MQU399" s="1"/>
      <c r="MQV399" s="1"/>
      <c r="MQW399" s="1"/>
      <c r="MQX399" s="1"/>
      <c r="MQY399" s="1"/>
      <c r="MQZ399" s="1"/>
      <c r="MRA399" s="1"/>
      <c r="MRB399" s="1"/>
      <c r="MRC399" s="1"/>
      <c r="MRD399" s="1"/>
      <c r="MRE399" s="1"/>
      <c r="MRF399" s="1"/>
      <c r="MRG399" s="1"/>
      <c r="MRH399" s="1"/>
      <c r="MRI399" s="1"/>
      <c r="MRJ399" s="1"/>
      <c r="MRK399" s="1"/>
      <c r="MRL399" s="1"/>
      <c r="MRM399" s="1"/>
      <c r="MRN399" s="1"/>
      <c r="MRO399" s="1"/>
      <c r="MRP399" s="1"/>
      <c r="MRQ399" s="1"/>
      <c r="MRR399" s="1"/>
      <c r="MRS399" s="1"/>
      <c r="MRT399" s="1"/>
      <c r="MRU399" s="1"/>
      <c r="MRV399" s="1"/>
      <c r="MRW399" s="1"/>
      <c r="MRX399" s="1"/>
      <c r="MRY399" s="1"/>
      <c r="MRZ399" s="1"/>
      <c r="MSA399" s="1"/>
      <c r="MSB399" s="1"/>
      <c r="MSC399" s="1"/>
      <c r="MSD399" s="1"/>
      <c r="MSE399" s="1"/>
      <c r="MSF399" s="1"/>
      <c r="MSG399" s="1"/>
      <c r="MSH399" s="1"/>
      <c r="MSI399" s="1"/>
      <c r="MSJ399" s="1"/>
      <c r="MSK399" s="1"/>
      <c r="MSL399" s="1"/>
      <c r="MSM399" s="1"/>
      <c r="MSN399" s="1"/>
      <c r="MSO399" s="1"/>
      <c r="MSP399" s="1"/>
      <c r="MSQ399" s="1"/>
      <c r="MSR399" s="1"/>
      <c r="MSS399" s="1"/>
      <c r="MST399" s="1"/>
      <c r="MSU399" s="1"/>
      <c r="MSV399" s="1"/>
      <c r="MSW399" s="1"/>
      <c r="MSX399" s="1"/>
      <c r="MSY399" s="1"/>
      <c r="MSZ399" s="1"/>
      <c r="MTA399" s="1"/>
      <c r="MTB399" s="1"/>
      <c r="MTC399" s="1"/>
      <c r="MTD399" s="1"/>
      <c r="MTE399" s="1"/>
      <c r="MTF399" s="1"/>
      <c r="MTG399" s="1"/>
      <c r="MTH399" s="1"/>
      <c r="MTI399" s="1"/>
      <c r="MTJ399" s="1"/>
      <c r="MTK399" s="1"/>
      <c r="MTL399" s="1"/>
      <c r="MTM399" s="1"/>
      <c r="MTN399" s="1"/>
      <c r="MTO399" s="1"/>
      <c r="MTP399" s="1"/>
      <c r="MTQ399" s="1"/>
      <c r="MTR399" s="1"/>
      <c r="MTS399" s="1"/>
      <c r="MTT399" s="1"/>
      <c r="MTU399" s="1"/>
      <c r="MTV399" s="1"/>
      <c r="MTW399" s="1"/>
      <c r="MTX399" s="1"/>
      <c r="MTY399" s="1"/>
      <c r="MTZ399" s="1"/>
      <c r="MUA399" s="1"/>
      <c r="MUB399" s="1"/>
      <c r="MUC399" s="1"/>
      <c r="MUD399" s="1"/>
      <c r="MUE399" s="1"/>
      <c r="MUF399" s="1"/>
      <c r="MUG399" s="1"/>
      <c r="MUH399" s="1"/>
      <c r="MUI399" s="1"/>
      <c r="MUJ399" s="1"/>
      <c r="MUK399" s="1"/>
      <c r="MUL399" s="1"/>
      <c r="MUM399" s="1"/>
      <c r="MUN399" s="1"/>
      <c r="MUO399" s="1"/>
      <c r="MUP399" s="1"/>
      <c r="MUQ399" s="1"/>
      <c r="MUR399" s="1"/>
      <c r="MUS399" s="1"/>
      <c r="MUT399" s="1"/>
      <c r="MUU399" s="1"/>
      <c r="MUV399" s="1"/>
      <c r="MUW399" s="1"/>
      <c r="MUX399" s="1"/>
      <c r="MUY399" s="1"/>
      <c r="MUZ399" s="1"/>
      <c r="MVA399" s="1"/>
      <c r="MVB399" s="1"/>
      <c r="MVC399" s="1"/>
      <c r="MVD399" s="1"/>
      <c r="MVE399" s="1"/>
      <c r="MVF399" s="1"/>
      <c r="MVG399" s="1"/>
      <c r="MVH399" s="1"/>
      <c r="MVI399" s="1"/>
      <c r="MVJ399" s="1"/>
      <c r="MVK399" s="1"/>
      <c r="MVL399" s="1"/>
      <c r="MVM399" s="1"/>
      <c r="MVN399" s="1"/>
      <c r="MVO399" s="1"/>
      <c r="MVP399" s="1"/>
      <c r="MVQ399" s="1"/>
      <c r="MVR399" s="1"/>
      <c r="MVS399" s="1"/>
      <c r="MVT399" s="1"/>
      <c r="MVU399" s="1"/>
      <c r="MVV399" s="1"/>
      <c r="MVW399" s="1"/>
      <c r="MVX399" s="1"/>
      <c r="MVY399" s="1"/>
      <c r="MVZ399" s="1"/>
      <c r="MWA399" s="1"/>
      <c r="MWB399" s="1"/>
      <c r="MWC399" s="1"/>
      <c r="MWD399" s="1"/>
      <c r="MWE399" s="1"/>
      <c r="MWF399" s="1"/>
      <c r="MWG399" s="1"/>
      <c r="MWH399" s="1"/>
      <c r="MWI399" s="1"/>
      <c r="MWJ399" s="1"/>
      <c r="MWK399" s="1"/>
      <c r="MWL399" s="1"/>
      <c r="MWM399" s="1"/>
      <c r="MWN399" s="1"/>
      <c r="MWO399" s="1"/>
      <c r="MWP399" s="1"/>
      <c r="MWQ399" s="1"/>
      <c r="MWR399" s="1"/>
      <c r="MWS399" s="1"/>
      <c r="MWT399" s="1"/>
      <c r="MWU399" s="1"/>
      <c r="MWV399" s="1"/>
      <c r="MWW399" s="1"/>
      <c r="MWX399" s="1"/>
      <c r="MWY399" s="1"/>
      <c r="MWZ399" s="1"/>
      <c r="MXA399" s="1"/>
      <c r="MXB399" s="1"/>
      <c r="MXC399" s="1"/>
      <c r="MXD399" s="1"/>
      <c r="MXE399" s="1"/>
      <c r="MXF399" s="1"/>
      <c r="MXG399" s="1"/>
      <c r="MXH399" s="1"/>
      <c r="MXI399" s="1"/>
      <c r="MXJ399" s="1"/>
      <c r="MXK399" s="1"/>
      <c r="MXL399" s="1"/>
      <c r="MXM399" s="1"/>
      <c r="MXN399" s="1"/>
      <c r="MXO399" s="1"/>
      <c r="MXP399" s="1"/>
      <c r="MXQ399" s="1"/>
      <c r="MXR399" s="1"/>
      <c r="MXS399" s="1"/>
      <c r="MXT399" s="1"/>
      <c r="MXU399" s="1"/>
      <c r="MXV399" s="1"/>
      <c r="MXW399" s="1"/>
      <c r="MXX399" s="1"/>
      <c r="MXY399" s="1"/>
      <c r="MXZ399" s="1"/>
      <c r="MYA399" s="1"/>
      <c r="MYB399" s="1"/>
      <c r="MYC399" s="1"/>
      <c r="MYD399" s="1"/>
      <c r="MYE399" s="1"/>
      <c r="MYF399" s="1"/>
      <c r="MYG399" s="1"/>
      <c r="MYH399" s="1"/>
      <c r="MYI399" s="1"/>
      <c r="MYJ399" s="1"/>
      <c r="MYK399" s="1"/>
      <c r="MYL399" s="1"/>
      <c r="MYM399" s="1"/>
      <c r="MYN399" s="1"/>
      <c r="MYO399" s="1"/>
      <c r="MYP399" s="1"/>
      <c r="MYQ399" s="1"/>
      <c r="MYR399" s="1"/>
      <c r="MYS399" s="1"/>
      <c r="MYT399" s="1"/>
      <c r="MYU399" s="1"/>
      <c r="MYV399" s="1"/>
      <c r="MYW399" s="1"/>
      <c r="MYX399" s="1"/>
      <c r="MYY399" s="1"/>
      <c r="MYZ399" s="1"/>
      <c r="MZA399" s="1"/>
      <c r="MZB399" s="1"/>
      <c r="MZC399" s="1"/>
      <c r="MZD399" s="1"/>
      <c r="MZE399" s="1"/>
      <c r="MZF399" s="1"/>
      <c r="MZG399" s="1"/>
      <c r="MZH399" s="1"/>
      <c r="MZI399" s="1"/>
      <c r="MZJ399" s="1"/>
      <c r="MZK399" s="1"/>
      <c r="MZL399" s="1"/>
      <c r="MZM399" s="1"/>
      <c r="MZN399" s="1"/>
      <c r="MZO399" s="1"/>
      <c r="MZP399" s="1"/>
      <c r="MZQ399" s="1"/>
      <c r="MZR399" s="1"/>
      <c r="MZS399" s="1"/>
      <c r="MZT399" s="1"/>
      <c r="MZU399" s="1"/>
      <c r="MZV399" s="1"/>
      <c r="MZW399" s="1"/>
      <c r="MZX399" s="1"/>
      <c r="MZY399" s="1"/>
      <c r="MZZ399" s="1"/>
      <c r="NAA399" s="1"/>
      <c r="NAB399" s="1"/>
      <c r="NAC399" s="1"/>
      <c r="NAD399" s="1"/>
      <c r="NAE399" s="1"/>
      <c r="NAF399" s="1"/>
      <c r="NAG399" s="1"/>
      <c r="NAH399" s="1"/>
      <c r="NAI399" s="1"/>
      <c r="NAJ399" s="1"/>
      <c r="NAK399" s="1"/>
      <c r="NAL399" s="1"/>
      <c r="NAM399" s="1"/>
      <c r="NAN399" s="1"/>
      <c r="NAO399" s="1"/>
      <c r="NAP399" s="1"/>
      <c r="NAQ399" s="1"/>
      <c r="NAR399" s="1"/>
      <c r="NAS399" s="1"/>
      <c r="NAT399" s="1"/>
      <c r="NAU399" s="1"/>
      <c r="NAV399" s="1"/>
      <c r="NAW399" s="1"/>
      <c r="NAX399" s="1"/>
      <c r="NAY399" s="1"/>
      <c r="NAZ399" s="1"/>
      <c r="NBA399" s="1"/>
      <c r="NBB399" s="1"/>
      <c r="NBC399" s="1"/>
      <c r="NBD399" s="1"/>
      <c r="NBE399" s="1"/>
      <c r="NBF399" s="1"/>
      <c r="NBG399" s="1"/>
      <c r="NBH399" s="1"/>
      <c r="NBI399" s="1"/>
      <c r="NBJ399" s="1"/>
      <c r="NBK399" s="1"/>
      <c r="NBL399" s="1"/>
      <c r="NBM399" s="1"/>
      <c r="NBN399" s="1"/>
      <c r="NBO399" s="1"/>
      <c r="NBP399" s="1"/>
      <c r="NBQ399" s="1"/>
      <c r="NBR399" s="1"/>
      <c r="NBS399" s="1"/>
      <c r="NBT399" s="1"/>
      <c r="NBU399" s="1"/>
      <c r="NBV399" s="1"/>
      <c r="NBW399" s="1"/>
      <c r="NBX399" s="1"/>
      <c r="NBY399" s="1"/>
      <c r="NBZ399" s="1"/>
      <c r="NCA399" s="1"/>
      <c r="NCB399" s="1"/>
      <c r="NCC399" s="1"/>
      <c r="NCD399" s="1"/>
      <c r="NCE399" s="1"/>
      <c r="NCF399" s="1"/>
      <c r="NCG399" s="1"/>
      <c r="NCH399" s="1"/>
      <c r="NCI399" s="1"/>
      <c r="NCJ399" s="1"/>
      <c r="NCK399" s="1"/>
      <c r="NCL399" s="1"/>
      <c r="NCM399" s="1"/>
      <c r="NCN399" s="1"/>
      <c r="NCO399" s="1"/>
      <c r="NCP399" s="1"/>
      <c r="NCQ399" s="1"/>
      <c r="NCR399" s="1"/>
      <c r="NCS399" s="1"/>
      <c r="NCT399" s="1"/>
      <c r="NCU399" s="1"/>
      <c r="NCV399" s="1"/>
      <c r="NCW399" s="1"/>
      <c r="NCX399" s="1"/>
      <c r="NCY399" s="1"/>
      <c r="NCZ399" s="1"/>
      <c r="NDA399" s="1"/>
      <c r="NDB399" s="1"/>
      <c r="NDC399" s="1"/>
      <c r="NDD399" s="1"/>
      <c r="NDE399" s="1"/>
      <c r="NDF399" s="1"/>
      <c r="NDG399" s="1"/>
      <c r="NDH399" s="1"/>
      <c r="NDI399" s="1"/>
      <c r="NDJ399" s="1"/>
      <c r="NDK399" s="1"/>
      <c r="NDL399" s="1"/>
      <c r="NDM399" s="1"/>
      <c r="NDN399" s="1"/>
      <c r="NDO399" s="1"/>
      <c r="NDP399" s="1"/>
      <c r="NDQ399" s="1"/>
      <c r="NDR399" s="1"/>
      <c r="NDS399" s="1"/>
      <c r="NDT399" s="1"/>
      <c r="NDU399" s="1"/>
      <c r="NDV399" s="1"/>
      <c r="NDW399" s="1"/>
      <c r="NDX399" s="1"/>
      <c r="NDY399" s="1"/>
      <c r="NDZ399" s="1"/>
      <c r="NEA399" s="1"/>
      <c r="NEB399" s="1"/>
      <c r="NEC399" s="1"/>
      <c r="NED399" s="1"/>
      <c r="NEE399" s="1"/>
      <c r="NEF399" s="1"/>
      <c r="NEG399" s="1"/>
      <c r="NEH399" s="1"/>
      <c r="NEI399" s="1"/>
      <c r="NEJ399" s="1"/>
      <c r="NEK399" s="1"/>
      <c r="NEL399" s="1"/>
      <c r="NEM399" s="1"/>
      <c r="NEN399" s="1"/>
      <c r="NEO399" s="1"/>
      <c r="NEP399" s="1"/>
      <c r="NEQ399" s="1"/>
      <c r="NER399" s="1"/>
      <c r="NES399" s="1"/>
      <c r="NET399" s="1"/>
      <c r="NEU399" s="1"/>
      <c r="NEV399" s="1"/>
      <c r="NEW399" s="1"/>
      <c r="NEX399" s="1"/>
      <c r="NEY399" s="1"/>
      <c r="NEZ399" s="1"/>
      <c r="NFA399" s="1"/>
      <c r="NFB399" s="1"/>
      <c r="NFC399" s="1"/>
      <c r="NFD399" s="1"/>
      <c r="NFE399" s="1"/>
      <c r="NFF399" s="1"/>
      <c r="NFG399" s="1"/>
      <c r="NFH399" s="1"/>
      <c r="NFI399" s="1"/>
      <c r="NFJ399" s="1"/>
      <c r="NFK399" s="1"/>
      <c r="NFL399" s="1"/>
      <c r="NFM399" s="1"/>
      <c r="NFN399" s="1"/>
      <c r="NFO399" s="1"/>
      <c r="NFP399" s="1"/>
      <c r="NFQ399" s="1"/>
      <c r="NFR399" s="1"/>
      <c r="NFS399" s="1"/>
      <c r="NFT399" s="1"/>
      <c r="NFU399" s="1"/>
      <c r="NFV399" s="1"/>
      <c r="NFW399" s="1"/>
      <c r="NFX399" s="1"/>
      <c r="NFY399" s="1"/>
      <c r="NFZ399" s="1"/>
      <c r="NGA399" s="1"/>
      <c r="NGB399" s="1"/>
      <c r="NGC399" s="1"/>
      <c r="NGD399" s="1"/>
      <c r="NGE399" s="1"/>
      <c r="NGF399" s="1"/>
      <c r="NGG399" s="1"/>
      <c r="NGH399" s="1"/>
      <c r="NGI399" s="1"/>
      <c r="NGJ399" s="1"/>
      <c r="NGK399" s="1"/>
      <c r="NGL399" s="1"/>
      <c r="NGM399" s="1"/>
      <c r="NGN399" s="1"/>
      <c r="NGO399" s="1"/>
      <c r="NGP399" s="1"/>
      <c r="NGQ399" s="1"/>
      <c r="NGR399" s="1"/>
      <c r="NGS399" s="1"/>
      <c r="NGT399" s="1"/>
      <c r="NGU399" s="1"/>
      <c r="NGV399" s="1"/>
      <c r="NGW399" s="1"/>
      <c r="NGX399" s="1"/>
      <c r="NGY399" s="1"/>
      <c r="NGZ399" s="1"/>
      <c r="NHA399" s="1"/>
      <c r="NHB399" s="1"/>
      <c r="NHC399" s="1"/>
      <c r="NHD399" s="1"/>
      <c r="NHE399" s="1"/>
      <c r="NHF399" s="1"/>
      <c r="NHG399" s="1"/>
      <c r="NHH399" s="1"/>
      <c r="NHI399" s="1"/>
      <c r="NHJ399" s="1"/>
      <c r="NHK399" s="1"/>
      <c r="NHL399" s="1"/>
      <c r="NHM399" s="1"/>
      <c r="NHN399" s="1"/>
      <c r="NHO399" s="1"/>
      <c r="NHP399" s="1"/>
      <c r="NHQ399" s="1"/>
      <c r="NHR399" s="1"/>
      <c r="NHS399" s="1"/>
      <c r="NHT399" s="1"/>
      <c r="NHU399" s="1"/>
      <c r="NHV399" s="1"/>
      <c r="NHW399" s="1"/>
      <c r="NHX399" s="1"/>
      <c r="NHY399" s="1"/>
      <c r="NHZ399" s="1"/>
      <c r="NIA399" s="1"/>
      <c r="NIB399" s="1"/>
      <c r="NIC399" s="1"/>
      <c r="NID399" s="1"/>
      <c r="NIE399" s="1"/>
      <c r="NIF399" s="1"/>
      <c r="NIG399" s="1"/>
      <c r="NIH399" s="1"/>
      <c r="NII399" s="1"/>
      <c r="NIJ399" s="1"/>
      <c r="NIK399" s="1"/>
      <c r="NIL399" s="1"/>
      <c r="NIM399" s="1"/>
      <c r="NIN399" s="1"/>
      <c r="NIO399" s="1"/>
      <c r="NIP399" s="1"/>
      <c r="NIQ399" s="1"/>
      <c r="NIR399" s="1"/>
      <c r="NIS399" s="1"/>
      <c r="NIT399" s="1"/>
      <c r="NIU399" s="1"/>
      <c r="NIV399" s="1"/>
      <c r="NIW399" s="1"/>
      <c r="NIX399" s="1"/>
      <c r="NIY399" s="1"/>
      <c r="NIZ399" s="1"/>
      <c r="NJA399" s="1"/>
      <c r="NJB399" s="1"/>
      <c r="NJC399" s="1"/>
      <c r="NJD399" s="1"/>
      <c r="NJE399" s="1"/>
      <c r="NJF399" s="1"/>
      <c r="NJG399" s="1"/>
      <c r="NJH399" s="1"/>
      <c r="NJI399" s="1"/>
      <c r="NJJ399" s="1"/>
      <c r="NJK399" s="1"/>
      <c r="NJL399" s="1"/>
      <c r="NJM399" s="1"/>
      <c r="NJN399" s="1"/>
      <c r="NJO399" s="1"/>
      <c r="NJP399" s="1"/>
      <c r="NJQ399" s="1"/>
      <c r="NJR399" s="1"/>
      <c r="NJS399" s="1"/>
      <c r="NJT399" s="1"/>
      <c r="NJU399" s="1"/>
      <c r="NJV399" s="1"/>
      <c r="NJW399" s="1"/>
      <c r="NJX399" s="1"/>
      <c r="NJY399" s="1"/>
      <c r="NJZ399" s="1"/>
      <c r="NKA399" s="1"/>
      <c r="NKB399" s="1"/>
      <c r="NKC399" s="1"/>
      <c r="NKD399" s="1"/>
      <c r="NKE399" s="1"/>
      <c r="NKF399" s="1"/>
      <c r="NKG399" s="1"/>
      <c r="NKH399" s="1"/>
      <c r="NKI399" s="1"/>
      <c r="NKJ399" s="1"/>
      <c r="NKK399" s="1"/>
      <c r="NKL399" s="1"/>
      <c r="NKM399" s="1"/>
      <c r="NKN399" s="1"/>
      <c r="NKO399" s="1"/>
      <c r="NKP399" s="1"/>
      <c r="NKQ399" s="1"/>
      <c r="NKR399" s="1"/>
      <c r="NKS399" s="1"/>
      <c r="NKT399" s="1"/>
      <c r="NKU399" s="1"/>
      <c r="NKV399" s="1"/>
      <c r="NKW399" s="1"/>
      <c r="NKX399" s="1"/>
      <c r="NKY399" s="1"/>
      <c r="NKZ399" s="1"/>
      <c r="NLA399" s="1"/>
      <c r="NLB399" s="1"/>
      <c r="NLC399" s="1"/>
      <c r="NLD399" s="1"/>
      <c r="NLE399" s="1"/>
      <c r="NLF399" s="1"/>
      <c r="NLG399" s="1"/>
      <c r="NLH399" s="1"/>
      <c r="NLI399" s="1"/>
      <c r="NLJ399" s="1"/>
      <c r="NLK399" s="1"/>
      <c r="NLL399" s="1"/>
      <c r="NLM399" s="1"/>
      <c r="NLN399" s="1"/>
      <c r="NLO399" s="1"/>
      <c r="NLP399" s="1"/>
      <c r="NLQ399" s="1"/>
      <c r="NLR399" s="1"/>
      <c r="NLS399" s="1"/>
      <c r="NLT399" s="1"/>
      <c r="NLU399" s="1"/>
      <c r="NLV399" s="1"/>
      <c r="NLW399" s="1"/>
      <c r="NLX399" s="1"/>
      <c r="NLY399" s="1"/>
      <c r="NLZ399" s="1"/>
      <c r="NMA399" s="1"/>
      <c r="NMB399" s="1"/>
      <c r="NMC399" s="1"/>
      <c r="NMD399" s="1"/>
      <c r="NME399" s="1"/>
      <c r="NMF399" s="1"/>
      <c r="NMG399" s="1"/>
      <c r="NMH399" s="1"/>
      <c r="NMI399" s="1"/>
      <c r="NMJ399" s="1"/>
      <c r="NMK399" s="1"/>
      <c r="NML399" s="1"/>
      <c r="NMM399" s="1"/>
      <c r="NMN399" s="1"/>
      <c r="NMO399" s="1"/>
      <c r="NMP399" s="1"/>
      <c r="NMQ399" s="1"/>
      <c r="NMR399" s="1"/>
      <c r="NMS399" s="1"/>
      <c r="NMT399" s="1"/>
      <c r="NMU399" s="1"/>
      <c r="NMV399" s="1"/>
      <c r="NMW399" s="1"/>
      <c r="NMX399" s="1"/>
      <c r="NMY399" s="1"/>
      <c r="NMZ399" s="1"/>
      <c r="NNA399" s="1"/>
      <c r="NNB399" s="1"/>
      <c r="NNC399" s="1"/>
      <c r="NND399" s="1"/>
      <c r="NNE399" s="1"/>
      <c r="NNF399" s="1"/>
      <c r="NNG399" s="1"/>
      <c r="NNH399" s="1"/>
      <c r="NNI399" s="1"/>
      <c r="NNJ399" s="1"/>
      <c r="NNK399" s="1"/>
      <c r="NNL399" s="1"/>
      <c r="NNM399" s="1"/>
      <c r="NNN399" s="1"/>
      <c r="NNO399" s="1"/>
      <c r="NNP399" s="1"/>
      <c r="NNQ399" s="1"/>
      <c r="NNR399" s="1"/>
      <c r="NNS399" s="1"/>
      <c r="NNT399" s="1"/>
      <c r="NNU399" s="1"/>
      <c r="NNV399" s="1"/>
      <c r="NNW399" s="1"/>
      <c r="NNX399" s="1"/>
      <c r="NNY399" s="1"/>
      <c r="NNZ399" s="1"/>
      <c r="NOA399" s="1"/>
      <c r="NOB399" s="1"/>
      <c r="NOC399" s="1"/>
      <c r="NOD399" s="1"/>
      <c r="NOE399" s="1"/>
      <c r="NOF399" s="1"/>
      <c r="NOG399" s="1"/>
      <c r="NOH399" s="1"/>
      <c r="NOI399" s="1"/>
      <c r="NOJ399" s="1"/>
      <c r="NOK399" s="1"/>
      <c r="NOL399" s="1"/>
      <c r="NOM399" s="1"/>
      <c r="NON399" s="1"/>
      <c r="NOO399" s="1"/>
      <c r="NOP399" s="1"/>
      <c r="NOQ399" s="1"/>
      <c r="NOR399" s="1"/>
      <c r="NOS399" s="1"/>
      <c r="NOT399" s="1"/>
      <c r="NOU399" s="1"/>
      <c r="NOV399" s="1"/>
      <c r="NOW399" s="1"/>
      <c r="NOX399" s="1"/>
      <c r="NOY399" s="1"/>
      <c r="NOZ399" s="1"/>
      <c r="NPA399" s="1"/>
      <c r="NPB399" s="1"/>
      <c r="NPC399" s="1"/>
      <c r="NPD399" s="1"/>
      <c r="NPE399" s="1"/>
      <c r="NPF399" s="1"/>
      <c r="NPG399" s="1"/>
      <c r="NPH399" s="1"/>
      <c r="NPI399" s="1"/>
      <c r="NPJ399" s="1"/>
      <c r="NPK399" s="1"/>
      <c r="NPL399" s="1"/>
      <c r="NPM399" s="1"/>
      <c r="NPN399" s="1"/>
      <c r="NPO399" s="1"/>
      <c r="NPP399" s="1"/>
      <c r="NPQ399" s="1"/>
      <c r="NPR399" s="1"/>
      <c r="NPS399" s="1"/>
      <c r="NPT399" s="1"/>
      <c r="NPU399" s="1"/>
      <c r="NPV399" s="1"/>
      <c r="NPW399" s="1"/>
      <c r="NPX399" s="1"/>
      <c r="NPY399" s="1"/>
      <c r="NPZ399" s="1"/>
      <c r="NQA399" s="1"/>
      <c r="NQB399" s="1"/>
      <c r="NQC399" s="1"/>
      <c r="NQD399" s="1"/>
      <c r="NQE399" s="1"/>
      <c r="NQF399" s="1"/>
      <c r="NQG399" s="1"/>
      <c r="NQH399" s="1"/>
      <c r="NQI399" s="1"/>
      <c r="NQJ399" s="1"/>
      <c r="NQK399" s="1"/>
      <c r="NQL399" s="1"/>
      <c r="NQM399" s="1"/>
      <c r="NQN399" s="1"/>
      <c r="NQO399" s="1"/>
      <c r="NQP399" s="1"/>
      <c r="NQQ399" s="1"/>
      <c r="NQR399" s="1"/>
      <c r="NQS399" s="1"/>
      <c r="NQT399" s="1"/>
      <c r="NQU399" s="1"/>
      <c r="NQV399" s="1"/>
      <c r="NQW399" s="1"/>
      <c r="NQX399" s="1"/>
      <c r="NQY399" s="1"/>
      <c r="NQZ399" s="1"/>
      <c r="NRA399" s="1"/>
      <c r="NRB399" s="1"/>
      <c r="NRC399" s="1"/>
      <c r="NRD399" s="1"/>
      <c r="NRE399" s="1"/>
      <c r="NRF399" s="1"/>
      <c r="NRG399" s="1"/>
      <c r="NRH399" s="1"/>
      <c r="NRI399" s="1"/>
      <c r="NRJ399" s="1"/>
      <c r="NRK399" s="1"/>
      <c r="NRL399" s="1"/>
      <c r="NRM399" s="1"/>
      <c r="NRN399" s="1"/>
      <c r="NRO399" s="1"/>
      <c r="NRP399" s="1"/>
      <c r="NRQ399" s="1"/>
      <c r="NRR399" s="1"/>
      <c r="NRS399" s="1"/>
      <c r="NRT399" s="1"/>
      <c r="NRU399" s="1"/>
      <c r="NRV399" s="1"/>
      <c r="NRW399" s="1"/>
      <c r="NRX399" s="1"/>
      <c r="NRY399" s="1"/>
      <c r="NRZ399" s="1"/>
      <c r="NSA399" s="1"/>
      <c r="NSB399" s="1"/>
      <c r="NSC399" s="1"/>
      <c r="NSD399" s="1"/>
      <c r="NSE399" s="1"/>
      <c r="NSF399" s="1"/>
      <c r="NSG399" s="1"/>
      <c r="NSH399" s="1"/>
      <c r="NSI399" s="1"/>
      <c r="NSJ399" s="1"/>
      <c r="NSK399" s="1"/>
      <c r="NSL399" s="1"/>
      <c r="NSM399" s="1"/>
      <c r="NSN399" s="1"/>
      <c r="NSO399" s="1"/>
      <c r="NSP399" s="1"/>
      <c r="NSQ399" s="1"/>
      <c r="NSR399" s="1"/>
      <c r="NSS399" s="1"/>
      <c r="NST399" s="1"/>
      <c r="NSU399" s="1"/>
      <c r="NSV399" s="1"/>
      <c r="NSW399" s="1"/>
      <c r="NSX399" s="1"/>
      <c r="NSY399" s="1"/>
      <c r="NSZ399" s="1"/>
      <c r="NTA399" s="1"/>
      <c r="NTB399" s="1"/>
      <c r="NTC399" s="1"/>
      <c r="NTD399" s="1"/>
      <c r="NTE399" s="1"/>
      <c r="NTF399" s="1"/>
      <c r="NTG399" s="1"/>
      <c r="NTH399" s="1"/>
      <c r="NTI399" s="1"/>
      <c r="NTJ399" s="1"/>
      <c r="NTK399" s="1"/>
      <c r="NTL399" s="1"/>
      <c r="NTM399" s="1"/>
      <c r="NTN399" s="1"/>
      <c r="NTO399" s="1"/>
      <c r="NTP399" s="1"/>
      <c r="NTQ399" s="1"/>
      <c r="NTR399" s="1"/>
      <c r="NTS399" s="1"/>
      <c r="NTT399" s="1"/>
      <c r="NTU399" s="1"/>
      <c r="NTV399" s="1"/>
      <c r="NTW399" s="1"/>
      <c r="NTX399" s="1"/>
      <c r="NTY399" s="1"/>
      <c r="NTZ399" s="1"/>
      <c r="NUA399" s="1"/>
      <c r="NUB399" s="1"/>
      <c r="NUC399" s="1"/>
      <c r="NUD399" s="1"/>
      <c r="NUE399" s="1"/>
      <c r="NUF399" s="1"/>
      <c r="NUG399" s="1"/>
      <c r="NUH399" s="1"/>
      <c r="NUI399" s="1"/>
      <c r="NUJ399" s="1"/>
      <c r="NUK399" s="1"/>
      <c r="NUL399" s="1"/>
      <c r="NUM399" s="1"/>
      <c r="NUN399" s="1"/>
      <c r="NUO399" s="1"/>
      <c r="NUP399" s="1"/>
      <c r="NUQ399" s="1"/>
      <c r="NUR399" s="1"/>
      <c r="NUS399" s="1"/>
      <c r="NUT399" s="1"/>
      <c r="NUU399" s="1"/>
      <c r="NUV399" s="1"/>
      <c r="NUW399" s="1"/>
      <c r="NUX399" s="1"/>
      <c r="NUY399" s="1"/>
      <c r="NUZ399" s="1"/>
      <c r="NVA399" s="1"/>
      <c r="NVB399" s="1"/>
      <c r="NVC399" s="1"/>
      <c r="NVD399" s="1"/>
      <c r="NVE399" s="1"/>
      <c r="NVF399" s="1"/>
      <c r="NVG399" s="1"/>
      <c r="NVH399" s="1"/>
      <c r="NVI399" s="1"/>
      <c r="NVJ399" s="1"/>
      <c r="NVK399" s="1"/>
      <c r="NVL399" s="1"/>
      <c r="NVM399" s="1"/>
      <c r="NVN399" s="1"/>
      <c r="NVO399" s="1"/>
      <c r="NVP399" s="1"/>
      <c r="NVQ399" s="1"/>
      <c r="NVR399" s="1"/>
      <c r="NVS399" s="1"/>
      <c r="NVT399" s="1"/>
      <c r="NVU399" s="1"/>
      <c r="NVV399" s="1"/>
      <c r="NVW399" s="1"/>
      <c r="NVX399" s="1"/>
      <c r="NVY399" s="1"/>
      <c r="NVZ399" s="1"/>
      <c r="NWA399" s="1"/>
      <c r="NWB399" s="1"/>
      <c r="NWC399" s="1"/>
      <c r="NWD399" s="1"/>
      <c r="NWE399" s="1"/>
      <c r="NWF399" s="1"/>
      <c r="NWG399" s="1"/>
      <c r="NWH399" s="1"/>
      <c r="NWI399" s="1"/>
      <c r="NWJ399" s="1"/>
      <c r="NWK399" s="1"/>
      <c r="NWL399" s="1"/>
      <c r="NWM399" s="1"/>
      <c r="NWN399" s="1"/>
      <c r="NWO399" s="1"/>
      <c r="NWP399" s="1"/>
      <c r="NWQ399" s="1"/>
      <c r="NWR399" s="1"/>
      <c r="NWS399" s="1"/>
      <c r="NWT399" s="1"/>
      <c r="NWU399" s="1"/>
      <c r="NWV399" s="1"/>
      <c r="NWW399" s="1"/>
      <c r="NWX399" s="1"/>
      <c r="NWY399" s="1"/>
      <c r="NWZ399" s="1"/>
      <c r="NXA399" s="1"/>
      <c r="NXB399" s="1"/>
      <c r="NXC399" s="1"/>
      <c r="NXD399" s="1"/>
      <c r="NXE399" s="1"/>
      <c r="NXF399" s="1"/>
      <c r="NXG399" s="1"/>
      <c r="NXH399" s="1"/>
      <c r="NXI399" s="1"/>
      <c r="NXJ399" s="1"/>
      <c r="NXK399" s="1"/>
      <c r="NXL399" s="1"/>
      <c r="NXM399" s="1"/>
      <c r="NXN399" s="1"/>
      <c r="NXO399" s="1"/>
      <c r="NXP399" s="1"/>
      <c r="NXQ399" s="1"/>
      <c r="NXR399" s="1"/>
      <c r="NXS399" s="1"/>
      <c r="NXT399" s="1"/>
      <c r="NXU399" s="1"/>
      <c r="NXV399" s="1"/>
      <c r="NXW399" s="1"/>
      <c r="NXX399" s="1"/>
      <c r="NXY399" s="1"/>
      <c r="NXZ399" s="1"/>
      <c r="NYA399" s="1"/>
      <c r="NYB399" s="1"/>
      <c r="NYC399" s="1"/>
      <c r="NYD399" s="1"/>
      <c r="NYE399" s="1"/>
      <c r="NYF399" s="1"/>
      <c r="NYG399" s="1"/>
      <c r="NYH399" s="1"/>
      <c r="NYI399" s="1"/>
      <c r="NYJ399" s="1"/>
      <c r="NYK399" s="1"/>
      <c r="NYL399" s="1"/>
      <c r="NYM399" s="1"/>
      <c r="NYN399" s="1"/>
      <c r="NYO399" s="1"/>
      <c r="NYP399" s="1"/>
      <c r="NYQ399" s="1"/>
      <c r="NYR399" s="1"/>
      <c r="NYS399" s="1"/>
      <c r="NYT399" s="1"/>
      <c r="NYU399" s="1"/>
      <c r="NYV399" s="1"/>
      <c r="NYW399" s="1"/>
      <c r="NYX399" s="1"/>
      <c r="NYY399" s="1"/>
      <c r="NYZ399" s="1"/>
      <c r="NZA399" s="1"/>
      <c r="NZB399" s="1"/>
      <c r="NZC399" s="1"/>
      <c r="NZD399" s="1"/>
      <c r="NZE399" s="1"/>
      <c r="NZF399" s="1"/>
      <c r="NZG399" s="1"/>
      <c r="NZH399" s="1"/>
      <c r="NZI399" s="1"/>
      <c r="NZJ399" s="1"/>
      <c r="NZK399" s="1"/>
      <c r="NZL399" s="1"/>
      <c r="NZM399" s="1"/>
      <c r="NZN399" s="1"/>
      <c r="NZO399" s="1"/>
      <c r="NZP399" s="1"/>
      <c r="NZQ399" s="1"/>
      <c r="NZR399" s="1"/>
      <c r="NZS399" s="1"/>
      <c r="NZT399" s="1"/>
      <c r="NZU399" s="1"/>
      <c r="NZV399" s="1"/>
      <c r="NZW399" s="1"/>
      <c r="NZX399" s="1"/>
      <c r="NZY399" s="1"/>
      <c r="NZZ399" s="1"/>
      <c r="OAA399" s="1"/>
      <c r="OAB399" s="1"/>
      <c r="OAC399" s="1"/>
      <c r="OAD399" s="1"/>
      <c r="OAE399" s="1"/>
      <c r="OAF399" s="1"/>
      <c r="OAG399" s="1"/>
      <c r="OAH399" s="1"/>
      <c r="OAI399" s="1"/>
      <c r="OAJ399" s="1"/>
      <c r="OAK399" s="1"/>
      <c r="OAL399" s="1"/>
      <c r="OAM399" s="1"/>
      <c r="OAN399" s="1"/>
      <c r="OAO399" s="1"/>
      <c r="OAP399" s="1"/>
      <c r="OAQ399" s="1"/>
      <c r="OAR399" s="1"/>
      <c r="OAS399" s="1"/>
      <c r="OAT399" s="1"/>
      <c r="OAU399" s="1"/>
      <c r="OAV399" s="1"/>
      <c r="OAW399" s="1"/>
      <c r="OAX399" s="1"/>
      <c r="OAY399" s="1"/>
      <c r="OAZ399" s="1"/>
      <c r="OBA399" s="1"/>
      <c r="OBB399" s="1"/>
      <c r="OBC399" s="1"/>
      <c r="OBD399" s="1"/>
      <c r="OBE399" s="1"/>
      <c r="OBF399" s="1"/>
      <c r="OBG399" s="1"/>
      <c r="OBH399" s="1"/>
      <c r="OBI399" s="1"/>
      <c r="OBJ399" s="1"/>
      <c r="OBK399" s="1"/>
      <c r="OBL399" s="1"/>
      <c r="OBM399" s="1"/>
      <c r="OBN399" s="1"/>
      <c r="OBO399" s="1"/>
      <c r="OBP399" s="1"/>
      <c r="OBQ399" s="1"/>
      <c r="OBR399" s="1"/>
      <c r="OBS399" s="1"/>
      <c r="OBT399" s="1"/>
      <c r="OBU399" s="1"/>
      <c r="OBV399" s="1"/>
      <c r="OBW399" s="1"/>
      <c r="OBX399" s="1"/>
      <c r="OBY399" s="1"/>
      <c r="OBZ399" s="1"/>
      <c r="OCA399" s="1"/>
      <c r="OCB399" s="1"/>
      <c r="OCC399" s="1"/>
      <c r="OCD399" s="1"/>
      <c r="OCE399" s="1"/>
      <c r="OCF399" s="1"/>
      <c r="OCG399" s="1"/>
      <c r="OCH399" s="1"/>
      <c r="OCI399" s="1"/>
      <c r="OCJ399" s="1"/>
      <c r="OCK399" s="1"/>
      <c r="OCL399" s="1"/>
      <c r="OCM399" s="1"/>
      <c r="OCN399" s="1"/>
      <c r="OCO399" s="1"/>
      <c r="OCP399" s="1"/>
      <c r="OCQ399" s="1"/>
      <c r="OCR399" s="1"/>
      <c r="OCS399" s="1"/>
      <c r="OCT399" s="1"/>
      <c r="OCU399" s="1"/>
      <c r="OCV399" s="1"/>
      <c r="OCW399" s="1"/>
      <c r="OCX399" s="1"/>
      <c r="OCY399" s="1"/>
      <c r="OCZ399" s="1"/>
      <c r="ODA399" s="1"/>
      <c r="ODB399" s="1"/>
      <c r="ODC399" s="1"/>
      <c r="ODD399" s="1"/>
      <c r="ODE399" s="1"/>
      <c r="ODF399" s="1"/>
      <c r="ODG399" s="1"/>
      <c r="ODH399" s="1"/>
      <c r="ODI399" s="1"/>
      <c r="ODJ399" s="1"/>
      <c r="ODK399" s="1"/>
      <c r="ODL399" s="1"/>
      <c r="ODM399" s="1"/>
      <c r="ODN399" s="1"/>
      <c r="ODO399" s="1"/>
      <c r="ODP399" s="1"/>
      <c r="ODQ399" s="1"/>
      <c r="ODR399" s="1"/>
      <c r="ODS399" s="1"/>
      <c r="ODT399" s="1"/>
      <c r="ODU399" s="1"/>
      <c r="ODV399" s="1"/>
      <c r="ODW399" s="1"/>
      <c r="ODX399" s="1"/>
      <c r="ODY399" s="1"/>
      <c r="ODZ399" s="1"/>
      <c r="OEA399" s="1"/>
      <c r="OEB399" s="1"/>
      <c r="OEC399" s="1"/>
      <c r="OED399" s="1"/>
      <c r="OEE399" s="1"/>
      <c r="OEF399" s="1"/>
      <c r="OEG399" s="1"/>
      <c r="OEH399" s="1"/>
      <c r="OEI399" s="1"/>
      <c r="OEJ399" s="1"/>
      <c r="OEK399" s="1"/>
      <c r="OEL399" s="1"/>
      <c r="OEM399" s="1"/>
      <c r="OEN399" s="1"/>
      <c r="OEO399" s="1"/>
      <c r="OEP399" s="1"/>
      <c r="OEQ399" s="1"/>
      <c r="OER399" s="1"/>
      <c r="OES399" s="1"/>
      <c r="OET399" s="1"/>
      <c r="OEU399" s="1"/>
      <c r="OEV399" s="1"/>
      <c r="OEW399" s="1"/>
      <c r="OEX399" s="1"/>
      <c r="OEY399" s="1"/>
      <c r="OEZ399" s="1"/>
      <c r="OFA399" s="1"/>
      <c r="OFB399" s="1"/>
      <c r="OFC399" s="1"/>
      <c r="OFD399" s="1"/>
      <c r="OFE399" s="1"/>
      <c r="OFF399" s="1"/>
      <c r="OFG399" s="1"/>
      <c r="OFH399" s="1"/>
      <c r="OFI399" s="1"/>
      <c r="OFJ399" s="1"/>
      <c r="OFK399" s="1"/>
      <c r="OFL399" s="1"/>
      <c r="OFM399" s="1"/>
      <c r="OFN399" s="1"/>
      <c r="OFO399" s="1"/>
      <c r="OFP399" s="1"/>
      <c r="OFQ399" s="1"/>
      <c r="OFR399" s="1"/>
      <c r="OFS399" s="1"/>
      <c r="OFT399" s="1"/>
      <c r="OFU399" s="1"/>
      <c r="OFV399" s="1"/>
      <c r="OFW399" s="1"/>
      <c r="OFX399" s="1"/>
      <c r="OFY399" s="1"/>
      <c r="OFZ399" s="1"/>
      <c r="OGA399" s="1"/>
      <c r="OGB399" s="1"/>
      <c r="OGC399" s="1"/>
      <c r="OGD399" s="1"/>
      <c r="OGE399" s="1"/>
      <c r="OGF399" s="1"/>
      <c r="OGG399" s="1"/>
      <c r="OGH399" s="1"/>
      <c r="OGI399" s="1"/>
      <c r="OGJ399" s="1"/>
      <c r="OGK399" s="1"/>
      <c r="OGL399" s="1"/>
      <c r="OGM399" s="1"/>
      <c r="OGN399" s="1"/>
      <c r="OGO399" s="1"/>
      <c r="OGP399" s="1"/>
      <c r="OGQ399" s="1"/>
      <c r="OGR399" s="1"/>
      <c r="OGS399" s="1"/>
      <c r="OGT399" s="1"/>
      <c r="OGU399" s="1"/>
      <c r="OGV399" s="1"/>
      <c r="OGW399" s="1"/>
      <c r="OGX399" s="1"/>
      <c r="OGY399" s="1"/>
      <c r="OGZ399" s="1"/>
      <c r="OHA399" s="1"/>
      <c r="OHB399" s="1"/>
      <c r="OHC399" s="1"/>
      <c r="OHD399" s="1"/>
      <c r="OHE399" s="1"/>
      <c r="OHF399" s="1"/>
      <c r="OHG399" s="1"/>
      <c r="OHH399" s="1"/>
      <c r="OHI399" s="1"/>
      <c r="OHJ399" s="1"/>
      <c r="OHK399" s="1"/>
      <c r="OHL399" s="1"/>
      <c r="OHM399" s="1"/>
      <c r="OHN399" s="1"/>
      <c r="OHO399" s="1"/>
      <c r="OHP399" s="1"/>
      <c r="OHQ399" s="1"/>
      <c r="OHR399" s="1"/>
      <c r="OHS399" s="1"/>
      <c r="OHT399" s="1"/>
      <c r="OHU399" s="1"/>
      <c r="OHV399" s="1"/>
      <c r="OHW399" s="1"/>
      <c r="OHX399" s="1"/>
      <c r="OHY399" s="1"/>
      <c r="OHZ399" s="1"/>
      <c r="OIA399" s="1"/>
      <c r="OIB399" s="1"/>
      <c r="OIC399" s="1"/>
      <c r="OID399" s="1"/>
      <c r="OIE399" s="1"/>
      <c r="OIF399" s="1"/>
      <c r="OIG399" s="1"/>
      <c r="OIH399" s="1"/>
      <c r="OII399" s="1"/>
      <c r="OIJ399" s="1"/>
      <c r="OIK399" s="1"/>
      <c r="OIL399" s="1"/>
      <c r="OIM399" s="1"/>
      <c r="OIN399" s="1"/>
      <c r="OIO399" s="1"/>
      <c r="OIP399" s="1"/>
      <c r="OIQ399" s="1"/>
      <c r="OIR399" s="1"/>
      <c r="OIS399" s="1"/>
      <c r="OIT399" s="1"/>
      <c r="OIU399" s="1"/>
      <c r="OIV399" s="1"/>
      <c r="OIW399" s="1"/>
      <c r="OIX399" s="1"/>
      <c r="OIY399" s="1"/>
      <c r="OIZ399" s="1"/>
      <c r="OJA399" s="1"/>
      <c r="OJB399" s="1"/>
      <c r="OJC399" s="1"/>
      <c r="OJD399" s="1"/>
      <c r="OJE399" s="1"/>
      <c r="OJF399" s="1"/>
      <c r="OJG399" s="1"/>
      <c r="OJH399" s="1"/>
      <c r="OJI399" s="1"/>
      <c r="OJJ399" s="1"/>
      <c r="OJK399" s="1"/>
      <c r="OJL399" s="1"/>
      <c r="OJM399" s="1"/>
      <c r="OJN399" s="1"/>
      <c r="OJO399" s="1"/>
      <c r="OJP399" s="1"/>
      <c r="OJQ399" s="1"/>
      <c r="OJR399" s="1"/>
      <c r="OJS399" s="1"/>
      <c r="OJT399" s="1"/>
      <c r="OJU399" s="1"/>
      <c r="OJV399" s="1"/>
      <c r="OJW399" s="1"/>
      <c r="OJX399" s="1"/>
      <c r="OJY399" s="1"/>
      <c r="OJZ399" s="1"/>
      <c r="OKA399" s="1"/>
      <c r="OKB399" s="1"/>
      <c r="OKC399" s="1"/>
      <c r="OKD399" s="1"/>
      <c r="OKE399" s="1"/>
      <c r="OKF399" s="1"/>
      <c r="OKG399" s="1"/>
      <c r="OKH399" s="1"/>
      <c r="OKI399" s="1"/>
      <c r="OKJ399" s="1"/>
      <c r="OKK399" s="1"/>
      <c r="OKL399" s="1"/>
      <c r="OKM399" s="1"/>
      <c r="OKN399" s="1"/>
      <c r="OKO399" s="1"/>
      <c r="OKP399" s="1"/>
      <c r="OKQ399" s="1"/>
      <c r="OKR399" s="1"/>
      <c r="OKS399" s="1"/>
      <c r="OKT399" s="1"/>
      <c r="OKU399" s="1"/>
      <c r="OKV399" s="1"/>
      <c r="OKW399" s="1"/>
      <c r="OKX399" s="1"/>
      <c r="OKY399" s="1"/>
      <c r="OKZ399" s="1"/>
      <c r="OLA399" s="1"/>
      <c r="OLB399" s="1"/>
      <c r="OLC399" s="1"/>
      <c r="OLD399" s="1"/>
      <c r="OLE399" s="1"/>
      <c r="OLF399" s="1"/>
      <c r="OLG399" s="1"/>
      <c r="OLH399" s="1"/>
      <c r="OLI399" s="1"/>
      <c r="OLJ399" s="1"/>
      <c r="OLK399" s="1"/>
      <c r="OLL399" s="1"/>
      <c r="OLM399" s="1"/>
      <c r="OLN399" s="1"/>
      <c r="OLO399" s="1"/>
      <c r="OLP399" s="1"/>
      <c r="OLQ399" s="1"/>
      <c r="OLR399" s="1"/>
      <c r="OLS399" s="1"/>
      <c r="OLT399" s="1"/>
      <c r="OLU399" s="1"/>
      <c r="OLV399" s="1"/>
      <c r="OLW399" s="1"/>
      <c r="OLX399" s="1"/>
      <c r="OLY399" s="1"/>
      <c r="OLZ399" s="1"/>
      <c r="OMA399" s="1"/>
      <c r="OMB399" s="1"/>
      <c r="OMC399" s="1"/>
      <c r="OMD399" s="1"/>
      <c r="OME399" s="1"/>
      <c r="OMF399" s="1"/>
      <c r="OMG399" s="1"/>
      <c r="OMH399" s="1"/>
      <c r="OMI399" s="1"/>
      <c r="OMJ399" s="1"/>
      <c r="OMK399" s="1"/>
      <c r="OML399" s="1"/>
      <c r="OMM399" s="1"/>
      <c r="OMN399" s="1"/>
      <c r="OMO399" s="1"/>
      <c r="OMP399" s="1"/>
      <c r="OMQ399" s="1"/>
      <c r="OMR399" s="1"/>
      <c r="OMS399" s="1"/>
      <c r="OMT399" s="1"/>
      <c r="OMU399" s="1"/>
      <c r="OMV399" s="1"/>
      <c r="OMW399" s="1"/>
      <c r="OMX399" s="1"/>
      <c r="OMY399" s="1"/>
      <c r="OMZ399" s="1"/>
      <c r="ONA399" s="1"/>
      <c r="ONB399" s="1"/>
      <c r="ONC399" s="1"/>
      <c r="OND399" s="1"/>
      <c r="ONE399" s="1"/>
      <c r="ONF399" s="1"/>
      <c r="ONG399" s="1"/>
      <c r="ONH399" s="1"/>
      <c r="ONI399" s="1"/>
      <c r="ONJ399" s="1"/>
      <c r="ONK399" s="1"/>
      <c r="ONL399" s="1"/>
      <c r="ONM399" s="1"/>
      <c r="ONN399" s="1"/>
      <c r="ONO399" s="1"/>
      <c r="ONP399" s="1"/>
      <c r="ONQ399" s="1"/>
      <c r="ONR399" s="1"/>
      <c r="ONS399" s="1"/>
      <c r="ONT399" s="1"/>
      <c r="ONU399" s="1"/>
      <c r="ONV399" s="1"/>
      <c r="ONW399" s="1"/>
      <c r="ONX399" s="1"/>
      <c r="ONY399" s="1"/>
      <c r="ONZ399" s="1"/>
      <c r="OOA399" s="1"/>
      <c r="OOB399" s="1"/>
      <c r="OOC399" s="1"/>
      <c r="OOD399" s="1"/>
      <c r="OOE399" s="1"/>
      <c r="OOF399" s="1"/>
      <c r="OOG399" s="1"/>
      <c r="OOH399" s="1"/>
      <c r="OOI399" s="1"/>
      <c r="OOJ399" s="1"/>
      <c r="OOK399" s="1"/>
      <c r="OOL399" s="1"/>
      <c r="OOM399" s="1"/>
      <c r="OON399" s="1"/>
      <c r="OOO399" s="1"/>
      <c r="OOP399" s="1"/>
      <c r="OOQ399" s="1"/>
      <c r="OOR399" s="1"/>
      <c r="OOS399" s="1"/>
      <c r="OOT399" s="1"/>
      <c r="OOU399" s="1"/>
      <c r="OOV399" s="1"/>
      <c r="OOW399" s="1"/>
      <c r="OOX399" s="1"/>
      <c r="OOY399" s="1"/>
      <c r="OOZ399" s="1"/>
      <c r="OPA399" s="1"/>
      <c r="OPB399" s="1"/>
      <c r="OPC399" s="1"/>
      <c r="OPD399" s="1"/>
      <c r="OPE399" s="1"/>
      <c r="OPF399" s="1"/>
      <c r="OPG399" s="1"/>
      <c r="OPH399" s="1"/>
      <c r="OPI399" s="1"/>
      <c r="OPJ399" s="1"/>
      <c r="OPK399" s="1"/>
      <c r="OPL399" s="1"/>
      <c r="OPM399" s="1"/>
      <c r="OPN399" s="1"/>
      <c r="OPO399" s="1"/>
      <c r="OPP399" s="1"/>
      <c r="OPQ399" s="1"/>
      <c r="OPR399" s="1"/>
      <c r="OPS399" s="1"/>
      <c r="OPT399" s="1"/>
      <c r="OPU399" s="1"/>
      <c r="OPV399" s="1"/>
      <c r="OPW399" s="1"/>
      <c r="OPX399" s="1"/>
      <c r="OPY399" s="1"/>
      <c r="OPZ399" s="1"/>
      <c r="OQA399" s="1"/>
      <c r="OQB399" s="1"/>
      <c r="OQC399" s="1"/>
      <c r="OQD399" s="1"/>
      <c r="OQE399" s="1"/>
      <c r="OQF399" s="1"/>
      <c r="OQG399" s="1"/>
      <c r="OQH399" s="1"/>
      <c r="OQI399" s="1"/>
      <c r="OQJ399" s="1"/>
      <c r="OQK399" s="1"/>
      <c r="OQL399" s="1"/>
      <c r="OQM399" s="1"/>
      <c r="OQN399" s="1"/>
      <c r="OQO399" s="1"/>
      <c r="OQP399" s="1"/>
      <c r="OQQ399" s="1"/>
      <c r="OQR399" s="1"/>
      <c r="OQS399" s="1"/>
      <c r="OQT399" s="1"/>
      <c r="OQU399" s="1"/>
      <c r="OQV399" s="1"/>
      <c r="OQW399" s="1"/>
      <c r="OQX399" s="1"/>
      <c r="OQY399" s="1"/>
      <c r="OQZ399" s="1"/>
      <c r="ORA399" s="1"/>
      <c r="ORB399" s="1"/>
      <c r="ORC399" s="1"/>
      <c r="ORD399" s="1"/>
      <c r="ORE399" s="1"/>
      <c r="ORF399" s="1"/>
      <c r="ORG399" s="1"/>
      <c r="ORH399" s="1"/>
      <c r="ORI399" s="1"/>
      <c r="ORJ399" s="1"/>
      <c r="ORK399" s="1"/>
      <c r="ORL399" s="1"/>
      <c r="ORM399" s="1"/>
      <c r="ORN399" s="1"/>
      <c r="ORO399" s="1"/>
      <c r="ORP399" s="1"/>
      <c r="ORQ399" s="1"/>
      <c r="ORR399" s="1"/>
      <c r="ORS399" s="1"/>
      <c r="ORT399" s="1"/>
      <c r="ORU399" s="1"/>
      <c r="ORV399" s="1"/>
      <c r="ORW399" s="1"/>
      <c r="ORX399" s="1"/>
      <c r="ORY399" s="1"/>
      <c r="ORZ399" s="1"/>
      <c r="OSA399" s="1"/>
      <c r="OSB399" s="1"/>
      <c r="OSC399" s="1"/>
      <c r="OSD399" s="1"/>
      <c r="OSE399" s="1"/>
      <c r="OSF399" s="1"/>
      <c r="OSG399" s="1"/>
      <c r="OSH399" s="1"/>
      <c r="OSI399" s="1"/>
      <c r="OSJ399" s="1"/>
      <c r="OSK399" s="1"/>
      <c r="OSL399" s="1"/>
      <c r="OSM399" s="1"/>
      <c r="OSN399" s="1"/>
      <c r="OSO399" s="1"/>
      <c r="OSP399" s="1"/>
      <c r="OSQ399" s="1"/>
      <c r="OSR399" s="1"/>
      <c r="OSS399" s="1"/>
      <c r="OST399" s="1"/>
      <c r="OSU399" s="1"/>
      <c r="OSV399" s="1"/>
      <c r="OSW399" s="1"/>
      <c r="OSX399" s="1"/>
      <c r="OSY399" s="1"/>
      <c r="OSZ399" s="1"/>
      <c r="OTA399" s="1"/>
      <c r="OTB399" s="1"/>
      <c r="OTC399" s="1"/>
      <c r="OTD399" s="1"/>
      <c r="OTE399" s="1"/>
      <c r="OTF399" s="1"/>
      <c r="OTG399" s="1"/>
      <c r="OTH399" s="1"/>
      <c r="OTI399" s="1"/>
      <c r="OTJ399" s="1"/>
      <c r="OTK399" s="1"/>
      <c r="OTL399" s="1"/>
      <c r="OTM399" s="1"/>
      <c r="OTN399" s="1"/>
      <c r="OTO399" s="1"/>
      <c r="OTP399" s="1"/>
      <c r="OTQ399" s="1"/>
      <c r="OTR399" s="1"/>
      <c r="OTS399" s="1"/>
      <c r="OTT399" s="1"/>
      <c r="OTU399" s="1"/>
      <c r="OTV399" s="1"/>
      <c r="OTW399" s="1"/>
      <c r="OTX399" s="1"/>
      <c r="OTY399" s="1"/>
      <c r="OTZ399" s="1"/>
      <c r="OUA399" s="1"/>
      <c r="OUB399" s="1"/>
      <c r="OUC399" s="1"/>
      <c r="OUD399" s="1"/>
      <c r="OUE399" s="1"/>
      <c r="OUF399" s="1"/>
      <c r="OUG399" s="1"/>
      <c r="OUH399" s="1"/>
      <c r="OUI399" s="1"/>
      <c r="OUJ399" s="1"/>
      <c r="OUK399" s="1"/>
      <c r="OUL399" s="1"/>
      <c r="OUM399" s="1"/>
      <c r="OUN399" s="1"/>
      <c r="OUO399" s="1"/>
      <c r="OUP399" s="1"/>
      <c r="OUQ399" s="1"/>
      <c r="OUR399" s="1"/>
      <c r="OUS399" s="1"/>
      <c r="OUT399" s="1"/>
      <c r="OUU399" s="1"/>
      <c r="OUV399" s="1"/>
      <c r="OUW399" s="1"/>
      <c r="OUX399" s="1"/>
      <c r="OUY399" s="1"/>
      <c r="OUZ399" s="1"/>
      <c r="OVA399" s="1"/>
      <c r="OVB399" s="1"/>
      <c r="OVC399" s="1"/>
      <c r="OVD399" s="1"/>
      <c r="OVE399" s="1"/>
      <c r="OVF399" s="1"/>
      <c r="OVG399" s="1"/>
      <c r="OVH399" s="1"/>
      <c r="OVI399" s="1"/>
      <c r="OVJ399" s="1"/>
      <c r="OVK399" s="1"/>
      <c r="OVL399" s="1"/>
      <c r="OVM399" s="1"/>
      <c r="OVN399" s="1"/>
      <c r="OVO399" s="1"/>
      <c r="OVP399" s="1"/>
      <c r="OVQ399" s="1"/>
      <c r="OVR399" s="1"/>
      <c r="OVS399" s="1"/>
      <c r="OVT399" s="1"/>
      <c r="OVU399" s="1"/>
      <c r="OVV399" s="1"/>
      <c r="OVW399" s="1"/>
      <c r="OVX399" s="1"/>
      <c r="OVY399" s="1"/>
      <c r="OVZ399" s="1"/>
      <c r="OWA399" s="1"/>
      <c r="OWB399" s="1"/>
      <c r="OWC399" s="1"/>
      <c r="OWD399" s="1"/>
      <c r="OWE399" s="1"/>
      <c r="OWF399" s="1"/>
      <c r="OWG399" s="1"/>
      <c r="OWH399" s="1"/>
      <c r="OWI399" s="1"/>
      <c r="OWJ399" s="1"/>
      <c r="OWK399" s="1"/>
      <c r="OWL399" s="1"/>
      <c r="OWM399" s="1"/>
      <c r="OWN399" s="1"/>
      <c r="OWO399" s="1"/>
      <c r="OWP399" s="1"/>
      <c r="OWQ399" s="1"/>
      <c r="OWR399" s="1"/>
      <c r="OWS399" s="1"/>
      <c r="OWT399" s="1"/>
      <c r="OWU399" s="1"/>
      <c r="OWV399" s="1"/>
      <c r="OWW399" s="1"/>
      <c r="OWX399" s="1"/>
      <c r="OWY399" s="1"/>
      <c r="OWZ399" s="1"/>
      <c r="OXA399" s="1"/>
      <c r="OXB399" s="1"/>
      <c r="OXC399" s="1"/>
      <c r="OXD399" s="1"/>
      <c r="OXE399" s="1"/>
      <c r="OXF399" s="1"/>
      <c r="OXG399" s="1"/>
      <c r="OXH399" s="1"/>
      <c r="OXI399" s="1"/>
      <c r="OXJ399" s="1"/>
      <c r="OXK399" s="1"/>
      <c r="OXL399" s="1"/>
      <c r="OXM399" s="1"/>
      <c r="OXN399" s="1"/>
      <c r="OXO399" s="1"/>
      <c r="OXP399" s="1"/>
      <c r="OXQ399" s="1"/>
      <c r="OXR399" s="1"/>
      <c r="OXS399" s="1"/>
      <c r="OXT399" s="1"/>
      <c r="OXU399" s="1"/>
      <c r="OXV399" s="1"/>
      <c r="OXW399" s="1"/>
      <c r="OXX399" s="1"/>
      <c r="OXY399" s="1"/>
      <c r="OXZ399" s="1"/>
      <c r="OYA399" s="1"/>
      <c r="OYB399" s="1"/>
      <c r="OYC399" s="1"/>
      <c r="OYD399" s="1"/>
      <c r="OYE399" s="1"/>
      <c r="OYF399" s="1"/>
      <c r="OYG399" s="1"/>
      <c r="OYH399" s="1"/>
      <c r="OYI399" s="1"/>
      <c r="OYJ399" s="1"/>
      <c r="OYK399" s="1"/>
      <c r="OYL399" s="1"/>
      <c r="OYM399" s="1"/>
      <c r="OYN399" s="1"/>
      <c r="OYO399" s="1"/>
      <c r="OYP399" s="1"/>
      <c r="OYQ399" s="1"/>
      <c r="OYR399" s="1"/>
      <c r="OYS399" s="1"/>
      <c r="OYT399" s="1"/>
      <c r="OYU399" s="1"/>
      <c r="OYV399" s="1"/>
      <c r="OYW399" s="1"/>
      <c r="OYX399" s="1"/>
      <c r="OYY399" s="1"/>
      <c r="OYZ399" s="1"/>
      <c r="OZA399" s="1"/>
      <c r="OZB399" s="1"/>
      <c r="OZC399" s="1"/>
      <c r="OZD399" s="1"/>
      <c r="OZE399" s="1"/>
      <c r="OZF399" s="1"/>
      <c r="OZG399" s="1"/>
      <c r="OZH399" s="1"/>
      <c r="OZI399" s="1"/>
      <c r="OZJ399" s="1"/>
      <c r="OZK399" s="1"/>
      <c r="OZL399" s="1"/>
      <c r="OZM399" s="1"/>
      <c r="OZN399" s="1"/>
      <c r="OZO399" s="1"/>
      <c r="OZP399" s="1"/>
      <c r="OZQ399" s="1"/>
      <c r="OZR399" s="1"/>
      <c r="OZS399" s="1"/>
      <c r="OZT399" s="1"/>
      <c r="OZU399" s="1"/>
      <c r="OZV399" s="1"/>
      <c r="OZW399" s="1"/>
      <c r="OZX399" s="1"/>
      <c r="OZY399" s="1"/>
      <c r="OZZ399" s="1"/>
      <c r="PAA399" s="1"/>
      <c r="PAB399" s="1"/>
      <c r="PAC399" s="1"/>
      <c r="PAD399" s="1"/>
      <c r="PAE399" s="1"/>
      <c r="PAF399" s="1"/>
      <c r="PAG399" s="1"/>
      <c r="PAH399" s="1"/>
      <c r="PAI399" s="1"/>
      <c r="PAJ399" s="1"/>
      <c r="PAK399" s="1"/>
      <c r="PAL399" s="1"/>
      <c r="PAM399" s="1"/>
      <c r="PAN399" s="1"/>
      <c r="PAO399" s="1"/>
      <c r="PAP399" s="1"/>
      <c r="PAQ399" s="1"/>
      <c r="PAR399" s="1"/>
      <c r="PAS399" s="1"/>
      <c r="PAT399" s="1"/>
      <c r="PAU399" s="1"/>
      <c r="PAV399" s="1"/>
      <c r="PAW399" s="1"/>
      <c r="PAX399" s="1"/>
      <c r="PAY399" s="1"/>
      <c r="PAZ399" s="1"/>
      <c r="PBA399" s="1"/>
      <c r="PBB399" s="1"/>
      <c r="PBC399" s="1"/>
      <c r="PBD399" s="1"/>
      <c r="PBE399" s="1"/>
      <c r="PBF399" s="1"/>
      <c r="PBG399" s="1"/>
      <c r="PBH399" s="1"/>
      <c r="PBI399" s="1"/>
      <c r="PBJ399" s="1"/>
      <c r="PBK399" s="1"/>
      <c r="PBL399" s="1"/>
      <c r="PBM399" s="1"/>
      <c r="PBN399" s="1"/>
      <c r="PBO399" s="1"/>
      <c r="PBP399" s="1"/>
      <c r="PBQ399" s="1"/>
      <c r="PBR399" s="1"/>
      <c r="PBS399" s="1"/>
      <c r="PBT399" s="1"/>
      <c r="PBU399" s="1"/>
      <c r="PBV399" s="1"/>
      <c r="PBW399" s="1"/>
      <c r="PBX399" s="1"/>
      <c r="PBY399" s="1"/>
      <c r="PBZ399" s="1"/>
      <c r="PCA399" s="1"/>
      <c r="PCB399" s="1"/>
      <c r="PCC399" s="1"/>
      <c r="PCD399" s="1"/>
      <c r="PCE399" s="1"/>
      <c r="PCF399" s="1"/>
      <c r="PCG399" s="1"/>
      <c r="PCH399" s="1"/>
      <c r="PCI399" s="1"/>
      <c r="PCJ399" s="1"/>
      <c r="PCK399" s="1"/>
      <c r="PCL399" s="1"/>
      <c r="PCM399" s="1"/>
      <c r="PCN399" s="1"/>
      <c r="PCO399" s="1"/>
      <c r="PCP399" s="1"/>
      <c r="PCQ399" s="1"/>
      <c r="PCR399" s="1"/>
      <c r="PCS399" s="1"/>
      <c r="PCT399" s="1"/>
      <c r="PCU399" s="1"/>
      <c r="PCV399" s="1"/>
      <c r="PCW399" s="1"/>
      <c r="PCX399" s="1"/>
      <c r="PCY399" s="1"/>
      <c r="PCZ399" s="1"/>
      <c r="PDA399" s="1"/>
      <c r="PDB399" s="1"/>
      <c r="PDC399" s="1"/>
      <c r="PDD399" s="1"/>
      <c r="PDE399" s="1"/>
      <c r="PDF399" s="1"/>
      <c r="PDG399" s="1"/>
      <c r="PDH399" s="1"/>
      <c r="PDI399" s="1"/>
      <c r="PDJ399" s="1"/>
      <c r="PDK399" s="1"/>
      <c r="PDL399" s="1"/>
      <c r="PDM399" s="1"/>
      <c r="PDN399" s="1"/>
      <c r="PDO399" s="1"/>
      <c r="PDP399" s="1"/>
      <c r="PDQ399" s="1"/>
      <c r="PDR399" s="1"/>
      <c r="PDS399" s="1"/>
      <c r="PDT399" s="1"/>
      <c r="PDU399" s="1"/>
      <c r="PDV399" s="1"/>
      <c r="PDW399" s="1"/>
      <c r="PDX399" s="1"/>
      <c r="PDY399" s="1"/>
      <c r="PDZ399" s="1"/>
      <c r="PEA399" s="1"/>
      <c r="PEB399" s="1"/>
      <c r="PEC399" s="1"/>
      <c r="PED399" s="1"/>
      <c r="PEE399" s="1"/>
      <c r="PEF399" s="1"/>
      <c r="PEG399" s="1"/>
      <c r="PEH399" s="1"/>
      <c r="PEI399" s="1"/>
      <c r="PEJ399" s="1"/>
      <c r="PEK399" s="1"/>
      <c r="PEL399" s="1"/>
      <c r="PEM399" s="1"/>
      <c r="PEN399" s="1"/>
      <c r="PEO399" s="1"/>
      <c r="PEP399" s="1"/>
      <c r="PEQ399" s="1"/>
      <c r="PER399" s="1"/>
      <c r="PES399" s="1"/>
      <c r="PET399" s="1"/>
      <c r="PEU399" s="1"/>
      <c r="PEV399" s="1"/>
      <c r="PEW399" s="1"/>
      <c r="PEX399" s="1"/>
      <c r="PEY399" s="1"/>
      <c r="PEZ399" s="1"/>
      <c r="PFA399" s="1"/>
      <c r="PFB399" s="1"/>
      <c r="PFC399" s="1"/>
      <c r="PFD399" s="1"/>
      <c r="PFE399" s="1"/>
      <c r="PFF399" s="1"/>
      <c r="PFG399" s="1"/>
      <c r="PFH399" s="1"/>
      <c r="PFI399" s="1"/>
      <c r="PFJ399" s="1"/>
      <c r="PFK399" s="1"/>
      <c r="PFL399" s="1"/>
      <c r="PFM399" s="1"/>
      <c r="PFN399" s="1"/>
      <c r="PFO399" s="1"/>
      <c r="PFP399" s="1"/>
      <c r="PFQ399" s="1"/>
      <c r="PFR399" s="1"/>
      <c r="PFS399" s="1"/>
      <c r="PFT399" s="1"/>
      <c r="PFU399" s="1"/>
      <c r="PFV399" s="1"/>
      <c r="PFW399" s="1"/>
      <c r="PFX399" s="1"/>
      <c r="PFY399" s="1"/>
      <c r="PFZ399" s="1"/>
      <c r="PGA399" s="1"/>
      <c r="PGB399" s="1"/>
      <c r="PGC399" s="1"/>
      <c r="PGD399" s="1"/>
      <c r="PGE399" s="1"/>
      <c r="PGF399" s="1"/>
      <c r="PGG399" s="1"/>
      <c r="PGH399" s="1"/>
      <c r="PGI399" s="1"/>
      <c r="PGJ399" s="1"/>
      <c r="PGK399" s="1"/>
      <c r="PGL399" s="1"/>
      <c r="PGM399" s="1"/>
      <c r="PGN399" s="1"/>
      <c r="PGO399" s="1"/>
      <c r="PGP399" s="1"/>
      <c r="PGQ399" s="1"/>
      <c r="PGR399" s="1"/>
      <c r="PGS399" s="1"/>
      <c r="PGT399" s="1"/>
      <c r="PGU399" s="1"/>
      <c r="PGV399" s="1"/>
      <c r="PGW399" s="1"/>
      <c r="PGX399" s="1"/>
      <c r="PGY399" s="1"/>
      <c r="PGZ399" s="1"/>
      <c r="PHA399" s="1"/>
      <c r="PHB399" s="1"/>
      <c r="PHC399" s="1"/>
      <c r="PHD399" s="1"/>
      <c r="PHE399" s="1"/>
      <c r="PHF399" s="1"/>
      <c r="PHG399" s="1"/>
      <c r="PHH399" s="1"/>
      <c r="PHI399" s="1"/>
      <c r="PHJ399" s="1"/>
      <c r="PHK399" s="1"/>
      <c r="PHL399" s="1"/>
      <c r="PHM399" s="1"/>
      <c r="PHN399" s="1"/>
      <c r="PHO399" s="1"/>
      <c r="PHP399" s="1"/>
      <c r="PHQ399" s="1"/>
      <c r="PHR399" s="1"/>
      <c r="PHS399" s="1"/>
      <c r="PHT399" s="1"/>
      <c r="PHU399" s="1"/>
      <c r="PHV399" s="1"/>
      <c r="PHW399" s="1"/>
      <c r="PHX399" s="1"/>
      <c r="PHY399" s="1"/>
      <c r="PHZ399" s="1"/>
      <c r="PIA399" s="1"/>
      <c r="PIB399" s="1"/>
      <c r="PIC399" s="1"/>
      <c r="PID399" s="1"/>
      <c r="PIE399" s="1"/>
      <c r="PIF399" s="1"/>
      <c r="PIG399" s="1"/>
      <c r="PIH399" s="1"/>
      <c r="PII399" s="1"/>
      <c r="PIJ399" s="1"/>
      <c r="PIK399" s="1"/>
      <c r="PIL399" s="1"/>
      <c r="PIM399" s="1"/>
      <c r="PIN399" s="1"/>
      <c r="PIO399" s="1"/>
      <c r="PIP399" s="1"/>
      <c r="PIQ399" s="1"/>
      <c r="PIR399" s="1"/>
      <c r="PIS399" s="1"/>
      <c r="PIT399" s="1"/>
      <c r="PIU399" s="1"/>
      <c r="PIV399" s="1"/>
      <c r="PIW399" s="1"/>
      <c r="PIX399" s="1"/>
      <c r="PIY399" s="1"/>
      <c r="PIZ399" s="1"/>
      <c r="PJA399" s="1"/>
      <c r="PJB399" s="1"/>
      <c r="PJC399" s="1"/>
      <c r="PJD399" s="1"/>
      <c r="PJE399" s="1"/>
      <c r="PJF399" s="1"/>
      <c r="PJG399" s="1"/>
      <c r="PJH399" s="1"/>
      <c r="PJI399" s="1"/>
      <c r="PJJ399" s="1"/>
      <c r="PJK399" s="1"/>
      <c r="PJL399" s="1"/>
      <c r="PJM399" s="1"/>
      <c r="PJN399" s="1"/>
      <c r="PJO399" s="1"/>
      <c r="PJP399" s="1"/>
      <c r="PJQ399" s="1"/>
      <c r="PJR399" s="1"/>
      <c r="PJS399" s="1"/>
      <c r="PJT399" s="1"/>
      <c r="PJU399" s="1"/>
      <c r="PJV399" s="1"/>
      <c r="PJW399" s="1"/>
      <c r="PJX399" s="1"/>
      <c r="PJY399" s="1"/>
      <c r="PJZ399" s="1"/>
      <c r="PKA399" s="1"/>
      <c r="PKB399" s="1"/>
      <c r="PKC399" s="1"/>
      <c r="PKD399" s="1"/>
      <c r="PKE399" s="1"/>
      <c r="PKF399" s="1"/>
      <c r="PKG399" s="1"/>
      <c r="PKH399" s="1"/>
      <c r="PKI399" s="1"/>
      <c r="PKJ399" s="1"/>
      <c r="PKK399" s="1"/>
      <c r="PKL399" s="1"/>
      <c r="PKM399" s="1"/>
      <c r="PKN399" s="1"/>
      <c r="PKO399" s="1"/>
      <c r="PKP399" s="1"/>
      <c r="PKQ399" s="1"/>
      <c r="PKR399" s="1"/>
      <c r="PKS399" s="1"/>
      <c r="PKT399" s="1"/>
      <c r="PKU399" s="1"/>
      <c r="PKV399" s="1"/>
      <c r="PKW399" s="1"/>
      <c r="PKX399" s="1"/>
      <c r="PKY399" s="1"/>
      <c r="PKZ399" s="1"/>
      <c r="PLA399" s="1"/>
      <c r="PLB399" s="1"/>
      <c r="PLC399" s="1"/>
      <c r="PLD399" s="1"/>
      <c r="PLE399" s="1"/>
      <c r="PLF399" s="1"/>
      <c r="PLG399" s="1"/>
      <c r="PLH399" s="1"/>
      <c r="PLI399" s="1"/>
      <c r="PLJ399" s="1"/>
      <c r="PLK399" s="1"/>
      <c r="PLL399" s="1"/>
      <c r="PLM399" s="1"/>
      <c r="PLN399" s="1"/>
      <c r="PLO399" s="1"/>
      <c r="PLP399" s="1"/>
      <c r="PLQ399" s="1"/>
      <c r="PLR399" s="1"/>
      <c r="PLS399" s="1"/>
      <c r="PLT399" s="1"/>
      <c r="PLU399" s="1"/>
      <c r="PLV399" s="1"/>
      <c r="PLW399" s="1"/>
      <c r="PLX399" s="1"/>
      <c r="PLY399" s="1"/>
      <c r="PLZ399" s="1"/>
      <c r="PMA399" s="1"/>
      <c r="PMB399" s="1"/>
      <c r="PMC399" s="1"/>
      <c r="PMD399" s="1"/>
      <c r="PME399" s="1"/>
      <c r="PMF399" s="1"/>
      <c r="PMG399" s="1"/>
      <c r="PMH399" s="1"/>
      <c r="PMI399" s="1"/>
      <c r="PMJ399" s="1"/>
      <c r="PMK399" s="1"/>
      <c r="PML399" s="1"/>
      <c r="PMM399" s="1"/>
      <c r="PMN399" s="1"/>
      <c r="PMO399" s="1"/>
      <c r="PMP399" s="1"/>
      <c r="PMQ399" s="1"/>
      <c r="PMR399" s="1"/>
      <c r="PMS399" s="1"/>
      <c r="PMT399" s="1"/>
      <c r="PMU399" s="1"/>
      <c r="PMV399" s="1"/>
      <c r="PMW399" s="1"/>
      <c r="PMX399" s="1"/>
      <c r="PMY399" s="1"/>
      <c r="PMZ399" s="1"/>
      <c r="PNA399" s="1"/>
      <c r="PNB399" s="1"/>
      <c r="PNC399" s="1"/>
      <c r="PND399" s="1"/>
      <c r="PNE399" s="1"/>
      <c r="PNF399" s="1"/>
      <c r="PNG399" s="1"/>
      <c r="PNH399" s="1"/>
      <c r="PNI399" s="1"/>
      <c r="PNJ399" s="1"/>
      <c r="PNK399" s="1"/>
      <c r="PNL399" s="1"/>
      <c r="PNM399" s="1"/>
      <c r="PNN399" s="1"/>
      <c r="PNO399" s="1"/>
      <c r="PNP399" s="1"/>
      <c r="PNQ399" s="1"/>
      <c r="PNR399" s="1"/>
      <c r="PNS399" s="1"/>
      <c r="PNT399" s="1"/>
      <c r="PNU399" s="1"/>
      <c r="PNV399" s="1"/>
      <c r="PNW399" s="1"/>
      <c r="PNX399" s="1"/>
      <c r="PNY399" s="1"/>
      <c r="PNZ399" s="1"/>
      <c r="POA399" s="1"/>
      <c r="POB399" s="1"/>
      <c r="POC399" s="1"/>
      <c r="POD399" s="1"/>
      <c r="POE399" s="1"/>
      <c r="POF399" s="1"/>
      <c r="POG399" s="1"/>
      <c r="POH399" s="1"/>
      <c r="POI399" s="1"/>
      <c r="POJ399" s="1"/>
      <c r="POK399" s="1"/>
      <c r="POL399" s="1"/>
      <c r="POM399" s="1"/>
      <c r="PON399" s="1"/>
      <c r="POO399" s="1"/>
      <c r="POP399" s="1"/>
      <c r="POQ399" s="1"/>
      <c r="POR399" s="1"/>
      <c r="POS399" s="1"/>
      <c r="POT399" s="1"/>
      <c r="POU399" s="1"/>
      <c r="POV399" s="1"/>
      <c r="POW399" s="1"/>
      <c r="POX399" s="1"/>
      <c r="POY399" s="1"/>
      <c r="POZ399" s="1"/>
      <c r="PPA399" s="1"/>
      <c r="PPB399" s="1"/>
      <c r="PPC399" s="1"/>
      <c r="PPD399" s="1"/>
      <c r="PPE399" s="1"/>
      <c r="PPF399" s="1"/>
      <c r="PPG399" s="1"/>
      <c r="PPH399" s="1"/>
      <c r="PPI399" s="1"/>
      <c r="PPJ399" s="1"/>
      <c r="PPK399" s="1"/>
      <c r="PPL399" s="1"/>
      <c r="PPM399" s="1"/>
      <c r="PPN399" s="1"/>
      <c r="PPO399" s="1"/>
      <c r="PPP399" s="1"/>
      <c r="PPQ399" s="1"/>
      <c r="PPR399" s="1"/>
      <c r="PPS399" s="1"/>
      <c r="PPT399" s="1"/>
      <c r="PPU399" s="1"/>
      <c r="PPV399" s="1"/>
      <c r="PPW399" s="1"/>
      <c r="PPX399" s="1"/>
      <c r="PPY399" s="1"/>
      <c r="PPZ399" s="1"/>
      <c r="PQA399" s="1"/>
      <c r="PQB399" s="1"/>
      <c r="PQC399" s="1"/>
      <c r="PQD399" s="1"/>
      <c r="PQE399" s="1"/>
      <c r="PQF399" s="1"/>
      <c r="PQG399" s="1"/>
      <c r="PQH399" s="1"/>
      <c r="PQI399" s="1"/>
      <c r="PQJ399" s="1"/>
      <c r="PQK399" s="1"/>
      <c r="PQL399" s="1"/>
      <c r="PQM399" s="1"/>
      <c r="PQN399" s="1"/>
      <c r="PQO399" s="1"/>
      <c r="PQP399" s="1"/>
      <c r="PQQ399" s="1"/>
      <c r="PQR399" s="1"/>
      <c r="PQS399" s="1"/>
      <c r="PQT399" s="1"/>
      <c r="PQU399" s="1"/>
      <c r="PQV399" s="1"/>
      <c r="PQW399" s="1"/>
      <c r="PQX399" s="1"/>
      <c r="PQY399" s="1"/>
      <c r="PQZ399" s="1"/>
      <c r="PRA399" s="1"/>
      <c r="PRB399" s="1"/>
      <c r="PRC399" s="1"/>
      <c r="PRD399" s="1"/>
      <c r="PRE399" s="1"/>
      <c r="PRF399" s="1"/>
      <c r="PRG399" s="1"/>
      <c r="PRH399" s="1"/>
      <c r="PRI399" s="1"/>
      <c r="PRJ399" s="1"/>
      <c r="PRK399" s="1"/>
      <c r="PRL399" s="1"/>
      <c r="PRM399" s="1"/>
      <c r="PRN399" s="1"/>
      <c r="PRO399" s="1"/>
      <c r="PRP399" s="1"/>
      <c r="PRQ399" s="1"/>
      <c r="PRR399" s="1"/>
      <c r="PRS399" s="1"/>
      <c r="PRT399" s="1"/>
      <c r="PRU399" s="1"/>
      <c r="PRV399" s="1"/>
      <c r="PRW399" s="1"/>
      <c r="PRX399" s="1"/>
      <c r="PRY399" s="1"/>
      <c r="PRZ399" s="1"/>
      <c r="PSA399" s="1"/>
      <c r="PSB399" s="1"/>
      <c r="PSC399" s="1"/>
      <c r="PSD399" s="1"/>
      <c r="PSE399" s="1"/>
      <c r="PSF399" s="1"/>
      <c r="PSG399" s="1"/>
      <c r="PSH399" s="1"/>
      <c r="PSI399" s="1"/>
      <c r="PSJ399" s="1"/>
      <c r="PSK399" s="1"/>
      <c r="PSL399" s="1"/>
      <c r="PSM399" s="1"/>
      <c r="PSN399" s="1"/>
      <c r="PSO399" s="1"/>
      <c r="PSP399" s="1"/>
      <c r="PSQ399" s="1"/>
      <c r="PSR399" s="1"/>
      <c r="PSS399" s="1"/>
      <c r="PST399" s="1"/>
      <c r="PSU399" s="1"/>
      <c r="PSV399" s="1"/>
      <c r="PSW399" s="1"/>
      <c r="PSX399" s="1"/>
      <c r="PSY399" s="1"/>
      <c r="PSZ399" s="1"/>
      <c r="PTA399" s="1"/>
      <c r="PTB399" s="1"/>
      <c r="PTC399" s="1"/>
      <c r="PTD399" s="1"/>
      <c r="PTE399" s="1"/>
      <c r="PTF399" s="1"/>
      <c r="PTG399" s="1"/>
      <c r="PTH399" s="1"/>
      <c r="PTI399" s="1"/>
      <c r="PTJ399" s="1"/>
      <c r="PTK399" s="1"/>
      <c r="PTL399" s="1"/>
      <c r="PTM399" s="1"/>
      <c r="PTN399" s="1"/>
      <c r="PTO399" s="1"/>
      <c r="PTP399" s="1"/>
      <c r="PTQ399" s="1"/>
      <c r="PTR399" s="1"/>
      <c r="PTS399" s="1"/>
      <c r="PTT399" s="1"/>
      <c r="PTU399" s="1"/>
      <c r="PTV399" s="1"/>
      <c r="PTW399" s="1"/>
      <c r="PTX399" s="1"/>
      <c r="PTY399" s="1"/>
      <c r="PTZ399" s="1"/>
      <c r="PUA399" s="1"/>
      <c r="PUB399" s="1"/>
      <c r="PUC399" s="1"/>
      <c r="PUD399" s="1"/>
      <c r="PUE399" s="1"/>
      <c r="PUF399" s="1"/>
      <c r="PUG399" s="1"/>
      <c r="PUH399" s="1"/>
      <c r="PUI399" s="1"/>
      <c r="PUJ399" s="1"/>
      <c r="PUK399" s="1"/>
      <c r="PUL399" s="1"/>
      <c r="PUM399" s="1"/>
      <c r="PUN399" s="1"/>
      <c r="PUO399" s="1"/>
      <c r="PUP399" s="1"/>
      <c r="PUQ399" s="1"/>
      <c r="PUR399" s="1"/>
      <c r="PUS399" s="1"/>
      <c r="PUT399" s="1"/>
      <c r="PUU399" s="1"/>
      <c r="PUV399" s="1"/>
      <c r="PUW399" s="1"/>
      <c r="PUX399" s="1"/>
      <c r="PUY399" s="1"/>
      <c r="PUZ399" s="1"/>
      <c r="PVA399" s="1"/>
      <c r="PVB399" s="1"/>
      <c r="PVC399" s="1"/>
      <c r="PVD399" s="1"/>
      <c r="PVE399" s="1"/>
      <c r="PVF399" s="1"/>
      <c r="PVG399" s="1"/>
      <c r="PVH399" s="1"/>
      <c r="PVI399" s="1"/>
      <c r="PVJ399" s="1"/>
      <c r="PVK399" s="1"/>
      <c r="PVL399" s="1"/>
      <c r="PVM399" s="1"/>
      <c r="PVN399" s="1"/>
      <c r="PVO399" s="1"/>
      <c r="PVP399" s="1"/>
      <c r="PVQ399" s="1"/>
      <c r="PVR399" s="1"/>
      <c r="PVS399" s="1"/>
      <c r="PVT399" s="1"/>
      <c r="PVU399" s="1"/>
      <c r="PVV399" s="1"/>
      <c r="PVW399" s="1"/>
      <c r="PVX399" s="1"/>
      <c r="PVY399" s="1"/>
      <c r="PVZ399" s="1"/>
      <c r="PWA399" s="1"/>
      <c r="PWB399" s="1"/>
      <c r="PWC399" s="1"/>
      <c r="PWD399" s="1"/>
      <c r="PWE399" s="1"/>
      <c r="PWF399" s="1"/>
      <c r="PWG399" s="1"/>
      <c r="PWH399" s="1"/>
      <c r="PWI399" s="1"/>
      <c r="PWJ399" s="1"/>
      <c r="PWK399" s="1"/>
      <c r="PWL399" s="1"/>
      <c r="PWM399" s="1"/>
      <c r="PWN399" s="1"/>
      <c r="PWO399" s="1"/>
      <c r="PWP399" s="1"/>
      <c r="PWQ399" s="1"/>
      <c r="PWR399" s="1"/>
      <c r="PWS399" s="1"/>
      <c r="PWT399" s="1"/>
      <c r="PWU399" s="1"/>
      <c r="PWV399" s="1"/>
      <c r="PWW399" s="1"/>
      <c r="PWX399" s="1"/>
      <c r="PWY399" s="1"/>
      <c r="PWZ399" s="1"/>
      <c r="PXA399" s="1"/>
      <c r="PXB399" s="1"/>
      <c r="PXC399" s="1"/>
      <c r="PXD399" s="1"/>
      <c r="PXE399" s="1"/>
      <c r="PXF399" s="1"/>
      <c r="PXG399" s="1"/>
      <c r="PXH399" s="1"/>
      <c r="PXI399" s="1"/>
      <c r="PXJ399" s="1"/>
      <c r="PXK399" s="1"/>
      <c r="PXL399" s="1"/>
      <c r="PXM399" s="1"/>
      <c r="PXN399" s="1"/>
      <c r="PXO399" s="1"/>
      <c r="PXP399" s="1"/>
      <c r="PXQ399" s="1"/>
      <c r="PXR399" s="1"/>
      <c r="PXS399" s="1"/>
      <c r="PXT399" s="1"/>
      <c r="PXU399" s="1"/>
      <c r="PXV399" s="1"/>
      <c r="PXW399" s="1"/>
      <c r="PXX399" s="1"/>
      <c r="PXY399" s="1"/>
      <c r="PXZ399" s="1"/>
      <c r="PYA399" s="1"/>
      <c r="PYB399" s="1"/>
      <c r="PYC399" s="1"/>
      <c r="PYD399" s="1"/>
      <c r="PYE399" s="1"/>
      <c r="PYF399" s="1"/>
      <c r="PYG399" s="1"/>
      <c r="PYH399" s="1"/>
      <c r="PYI399" s="1"/>
      <c r="PYJ399" s="1"/>
      <c r="PYK399" s="1"/>
      <c r="PYL399" s="1"/>
      <c r="PYM399" s="1"/>
      <c r="PYN399" s="1"/>
      <c r="PYO399" s="1"/>
      <c r="PYP399" s="1"/>
      <c r="PYQ399" s="1"/>
      <c r="PYR399" s="1"/>
      <c r="PYS399" s="1"/>
      <c r="PYT399" s="1"/>
      <c r="PYU399" s="1"/>
      <c r="PYV399" s="1"/>
      <c r="PYW399" s="1"/>
      <c r="PYX399" s="1"/>
      <c r="PYY399" s="1"/>
      <c r="PYZ399" s="1"/>
      <c r="PZA399" s="1"/>
      <c r="PZB399" s="1"/>
      <c r="PZC399" s="1"/>
      <c r="PZD399" s="1"/>
      <c r="PZE399" s="1"/>
      <c r="PZF399" s="1"/>
      <c r="PZG399" s="1"/>
      <c r="PZH399" s="1"/>
      <c r="PZI399" s="1"/>
      <c r="PZJ399" s="1"/>
      <c r="PZK399" s="1"/>
      <c r="PZL399" s="1"/>
      <c r="PZM399" s="1"/>
      <c r="PZN399" s="1"/>
      <c r="PZO399" s="1"/>
      <c r="PZP399" s="1"/>
      <c r="PZQ399" s="1"/>
      <c r="PZR399" s="1"/>
      <c r="PZS399" s="1"/>
      <c r="PZT399" s="1"/>
      <c r="PZU399" s="1"/>
      <c r="PZV399" s="1"/>
      <c r="PZW399" s="1"/>
      <c r="PZX399" s="1"/>
      <c r="PZY399" s="1"/>
      <c r="PZZ399" s="1"/>
      <c r="QAA399" s="1"/>
      <c r="QAB399" s="1"/>
      <c r="QAC399" s="1"/>
      <c r="QAD399" s="1"/>
      <c r="QAE399" s="1"/>
      <c r="QAF399" s="1"/>
      <c r="QAG399" s="1"/>
      <c r="QAH399" s="1"/>
      <c r="QAI399" s="1"/>
      <c r="QAJ399" s="1"/>
      <c r="QAK399" s="1"/>
      <c r="QAL399" s="1"/>
      <c r="QAM399" s="1"/>
      <c r="QAN399" s="1"/>
      <c r="QAO399" s="1"/>
      <c r="QAP399" s="1"/>
      <c r="QAQ399" s="1"/>
      <c r="QAR399" s="1"/>
      <c r="QAS399" s="1"/>
      <c r="QAT399" s="1"/>
      <c r="QAU399" s="1"/>
      <c r="QAV399" s="1"/>
      <c r="QAW399" s="1"/>
      <c r="QAX399" s="1"/>
      <c r="QAY399" s="1"/>
      <c r="QAZ399" s="1"/>
      <c r="QBA399" s="1"/>
      <c r="QBB399" s="1"/>
      <c r="QBC399" s="1"/>
      <c r="QBD399" s="1"/>
      <c r="QBE399" s="1"/>
      <c r="QBF399" s="1"/>
      <c r="QBG399" s="1"/>
      <c r="QBH399" s="1"/>
      <c r="QBI399" s="1"/>
      <c r="QBJ399" s="1"/>
      <c r="QBK399" s="1"/>
      <c r="QBL399" s="1"/>
      <c r="QBM399" s="1"/>
      <c r="QBN399" s="1"/>
      <c r="QBO399" s="1"/>
      <c r="QBP399" s="1"/>
      <c r="QBQ399" s="1"/>
      <c r="QBR399" s="1"/>
      <c r="QBS399" s="1"/>
      <c r="QBT399" s="1"/>
      <c r="QBU399" s="1"/>
      <c r="QBV399" s="1"/>
      <c r="QBW399" s="1"/>
      <c r="QBX399" s="1"/>
      <c r="QBY399" s="1"/>
      <c r="QBZ399" s="1"/>
      <c r="QCA399" s="1"/>
      <c r="QCB399" s="1"/>
      <c r="QCC399" s="1"/>
      <c r="QCD399" s="1"/>
      <c r="QCE399" s="1"/>
      <c r="QCF399" s="1"/>
      <c r="QCG399" s="1"/>
      <c r="QCH399" s="1"/>
      <c r="QCI399" s="1"/>
      <c r="QCJ399" s="1"/>
      <c r="QCK399" s="1"/>
      <c r="QCL399" s="1"/>
      <c r="QCM399" s="1"/>
      <c r="QCN399" s="1"/>
      <c r="QCO399" s="1"/>
      <c r="QCP399" s="1"/>
      <c r="QCQ399" s="1"/>
      <c r="QCR399" s="1"/>
      <c r="QCS399" s="1"/>
      <c r="QCT399" s="1"/>
      <c r="QCU399" s="1"/>
      <c r="QCV399" s="1"/>
      <c r="QCW399" s="1"/>
      <c r="QCX399" s="1"/>
      <c r="QCY399" s="1"/>
      <c r="QCZ399" s="1"/>
      <c r="QDA399" s="1"/>
      <c r="QDB399" s="1"/>
      <c r="QDC399" s="1"/>
      <c r="QDD399" s="1"/>
      <c r="QDE399" s="1"/>
      <c r="QDF399" s="1"/>
      <c r="QDG399" s="1"/>
      <c r="QDH399" s="1"/>
      <c r="QDI399" s="1"/>
      <c r="QDJ399" s="1"/>
      <c r="QDK399" s="1"/>
      <c r="QDL399" s="1"/>
      <c r="QDM399" s="1"/>
      <c r="QDN399" s="1"/>
      <c r="QDO399" s="1"/>
      <c r="QDP399" s="1"/>
      <c r="QDQ399" s="1"/>
      <c r="QDR399" s="1"/>
      <c r="QDS399" s="1"/>
      <c r="QDT399" s="1"/>
      <c r="QDU399" s="1"/>
      <c r="QDV399" s="1"/>
      <c r="QDW399" s="1"/>
      <c r="QDX399" s="1"/>
      <c r="QDY399" s="1"/>
      <c r="QDZ399" s="1"/>
      <c r="QEA399" s="1"/>
      <c r="QEB399" s="1"/>
      <c r="QEC399" s="1"/>
      <c r="QED399" s="1"/>
      <c r="QEE399" s="1"/>
      <c r="QEF399" s="1"/>
      <c r="QEG399" s="1"/>
      <c r="QEH399" s="1"/>
      <c r="QEI399" s="1"/>
      <c r="QEJ399" s="1"/>
      <c r="QEK399" s="1"/>
      <c r="QEL399" s="1"/>
      <c r="QEM399" s="1"/>
      <c r="QEN399" s="1"/>
      <c r="QEO399" s="1"/>
      <c r="QEP399" s="1"/>
      <c r="QEQ399" s="1"/>
      <c r="QER399" s="1"/>
      <c r="QES399" s="1"/>
      <c r="QET399" s="1"/>
      <c r="QEU399" s="1"/>
      <c r="QEV399" s="1"/>
      <c r="QEW399" s="1"/>
      <c r="QEX399" s="1"/>
      <c r="QEY399" s="1"/>
      <c r="QEZ399" s="1"/>
      <c r="QFA399" s="1"/>
      <c r="QFB399" s="1"/>
      <c r="QFC399" s="1"/>
      <c r="QFD399" s="1"/>
      <c r="QFE399" s="1"/>
      <c r="QFF399" s="1"/>
      <c r="QFG399" s="1"/>
      <c r="QFH399" s="1"/>
      <c r="QFI399" s="1"/>
      <c r="QFJ399" s="1"/>
      <c r="QFK399" s="1"/>
      <c r="QFL399" s="1"/>
      <c r="QFM399" s="1"/>
      <c r="QFN399" s="1"/>
      <c r="QFO399" s="1"/>
      <c r="QFP399" s="1"/>
      <c r="QFQ399" s="1"/>
      <c r="QFR399" s="1"/>
      <c r="QFS399" s="1"/>
      <c r="QFT399" s="1"/>
      <c r="QFU399" s="1"/>
      <c r="QFV399" s="1"/>
      <c r="QFW399" s="1"/>
      <c r="QFX399" s="1"/>
      <c r="QFY399" s="1"/>
      <c r="QFZ399" s="1"/>
      <c r="QGA399" s="1"/>
      <c r="QGB399" s="1"/>
      <c r="QGC399" s="1"/>
      <c r="QGD399" s="1"/>
      <c r="QGE399" s="1"/>
      <c r="QGF399" s="1"/>
      <c r="QGG399" s="1"/>
      <c r="QGH399" s="1"/>
      <c r="QGI399" s="1"/>
      <c r="QGJ399" s="1"/>
      <c r="QGK399" s="1"/>
      <c r="QGL399" s="1"/>
      <c r="QGM399" s="1"/>
      <c r="QGN399" s="1"/>
      <c r="QGO399" s="1"/>
      <c r="QGP399" s="1"/>
      <c r="QGQ399" s="1"/>
      <c r="QGR399" s="1"/>
      <c r="QGS399" s="1"/>
      <c r="QGT399" s="1"/>
      <c r="QGU399" s="1"/>
      <c r="QGV399" s="1"/>
      <c r="QGW399" s="1"/>
      <c r="QGX399" s="1"/>
      <c r="QGY399" s="1"/>
      <c r="QGZ399" s="1"/>
      <c r="QHA399" s="1"/>
      <c r="QHB399" s="1"/>
      <c r="QHC399" s="1"/>
      <c r="QHD399" s="1"/>
      <c r="QHE399" s="1"/>
      <c r="QHF399" s="1"/>
      <c r="QHG399" s="1"/>
      <c r="QHH399" s="1"/>
      <c r="QHI399" s="1"/>
      <c r="QHJ399" s="1"/>
      <c r="QHK399" s="1"/>
      <c r="QHL399" s="1"/>
      <c r="QHM399" s="1"/>
      <c r="QHN399" s="1"/>
      <c r="QHO399" s="1"/>
      <c r="QHP399" s="1"/>
      <c r="QHQ399" s="1"/>
      <c r="QHR399" s="1"/>
      <c r="QHS399" s="1"/>
      <c r="QHT399" s="1"/>
      <c r="QHU399" s="1"/>
      <c r="QHV399" s="1"/>
      <c r="QHW399" s="1"/>
      <c r="QHX399" s="1"/>
      <c r="QHY399" s="1"/>
      <c r="QHZ399" s="1"/>
      <c r="QIA399" s="1"/>
      <c r="QIB399" s="1"/>
      <c r="QIC399" s="1"/>
      <c r="QID399" s="1"/>
      <c r="QIE399" s="1"/>
      <c r="QIF399" s="1"/>
      <c r="QIG399" s="1"/>
      <c r="QIH399" s="1"/>
      <c r="QII399" s="1"/>
      <c r="QIJ399" s="1"/>
      <c r="QIK399" s="1"/>
      <c r="QIL399" s="1"/>
      <c r="QIM399" s="1"/>
      <c r="QIN399" s="1"/>
      <c r="QIO399" s="1"/>
      <c r="QIP399" s="1"/>
      <c r="QIQ399" s="1"/>
      <c r="QIR399" s="1"/>
      <c r="QIS399" s="1"/>
      <c r="QIT399" s="1"/>
      <c r="QIU399" s="1"/>
      <c r="QIV399" s="1"/>
      <c r="QIW399" s="1"/>
      <c r="QIX399" s="1"/>
      <c r="QIY399" s="1"/>
      <c r="QIZ399" s="1"/>
      <c r="QJA399" s="1"/>
      <c r="QJB399" s="1"/>
      <c r="QJC399" s="1"/>
      <c r="QJD399" s="1"/>
      <c r="QJE399" s="1"/>
      <c r="QJF399" s="1"/>
      <c r="QJG399" s="1"/>
      <c r="QJH399" s="1"/>
      <c r="QJI399" s="1"/>
      <c r="QJJ399" s="1"/>
      <c r="QJK399" s="1"/>
      <c r="QJL399" s="1"/>
      <c r="QJM399" s="1"/>
      <c r="QJN399" s="1"/>
      <c r="QJO399" s="1"/>
      <c r="QJP399" s="1"/>
      <c r="QJQ399" s="1"/>
      <c r="QJR399" s="1"/>
      <c r="QJS399" s="1"/>
      <c r="QJT399" s="1"/>
      <c r="QJU399" s="1"/>
      <c r="QJV399" s="1"/>
      <c r="QJW399" s="1"/>
      <c r="QJX399" s="1"/>
      <c r="QJY399" s="1"/>
      <c r="QJZ399" s="1"/>
      <c r="QKA399" s="1"/>
      <c r="QKB399" s="1"/>
      <c r="QKC399" s="1"/>
      <c r="QKD399" s="1"/>
      <c r="QKE399" s="1"/>
      <c r="QKF399" s="1"/>
      <c r="QKG399" s="1"/>
      <c r="QKH399" s="1"/>
      <c r="QKI399" s="1"/>
      <c r="QKJ399" s="1"/>
      <c r="QKK399" s="1"/>
      <c r="QKL399" s="1"/>
      <c r="QKM399" s="1"/>
      <c r="QKN399" s="1"/>
      <c r="QKO399" s="1"/>
      <c r="QKP399" s="1"/>
      <c r="QKQ399" s="1"/>
      <c r="QKR399" s="1"/>
      <c r="QKS399" s="1"/>
      <c r="QKT399" s="1"/>
      <c r="QKU399" s="1"/>
      <c r="QKV399" s="1"/>
      <c r="QKW399" s="1"/>
      <c r="QKX399" s="1"/>
      <c r="QKY399" s="1"/>
      <c r="QKZ399" s="1"/>
      <c r="QLA399" s="1"/>
      <c r="QLB399" s="1"/>
      <c r="QLC399" s="1"/>
      <c r="QLD399" s="1"/>
      <c r="QLE399" s="1"/>
      <c r="QLF399" s="1"/>
      <c r="QLG399" s="1"/>
      <c r="QLH399" s="1"/>
      <c r="QLI399" s="1"/>
      <c r="QLJ399" s="1"/>
      <c r="QLK399" s="1"/>
      <c r="QLL399" s="1"/>
      <c r="QLM399" s="1"/>
      <c r="QLN399" s="1"/>
      <c r="QLO399" s="1"/>
      <c r="QLP399" s="1"/>
      <c r="QLQ399" s="1"/>
      <c r="QLR399" s="1"/>
      <c r="QLS399" s="1"/>
      <c r="QLT399" s="1"/>
      <c r="QLU399" s="1"/>
      <c r="QLV399" s="1"/>
      <c r="QLW399" s="1"/>
      <c r="QLX399" s="1"/>
      <c r="QLY399" s="1"/>
      <c r="QLZ399" s="1"/>
      <c r="QMA399" s="1"/>
      <c r="QMB399" s="1"/>
      <c r="QMC399" s="1"/>
      <c r="QMD399" s="1"/>
      <c r="QME399" s="1"/>
      <c r="QMF399" s="1"/>
      <c r="QMG399" s="1"/>
      <c r="QMH399" s="1"/>
      <c r="QMI399" s="1"/>
      <c r="QMJ399" s="1"/>
      <c r="QMK399" s="1"/>
      <c r="QML399" s="1"/>
      <c r="QMM399" s="1"/>
      <c r="QMN399" s="1"/>
      <c r="QMO399" s="1"/>
      <c r="QMP399" s="1"/>
      <c r="QMQ399" s="1"/>
      <c r="QMR399" s="1"/>
      <c r="QMS399" s="1"/>
      <c r="QMT399" s="1"/>
      <c r="QMU399" s="1"/>
      <c r="QMV399" s="1"/>
      <c r="QMW399" s="1"/>
      <c r="QMX399" s="1"/>
      <c r="QMY399" s="1"/>
      <c r="QMZ399" s="1"/>
      <c r="QNA399" s="1"/>
      <c r="QNB399" s="1"/>
      <c r="QNC399" s="1"/>
      <c r="QND399" s="1"/>
      <c r="QNE399" s="1"/>
      <c r="QNF399" s="1"/>
      <c r="QNG399" s="1"/>
      <c r="QNH399" s="1"/>
      <c r="QNI399" s="1"/>
      <c r="QNJ399" s="1"/>
      <c r="QNK399" s="1"/>
      <c r="QNL399" s="1"/>
      <c r="QNM399" s="1"/>
      <c r="QNN399" s="1"/>
      <c r="QNO399" s="1"/>
      <c r="QNP399" s="1"/>
      <c r="QNQ399" s="1"/>
      <c r="QNR399" s="1"/>
      <c r="QNS399" s="1"/>
      <c r="QNT399" s="1"/>
      <c r="QNU399" s="1"/>
      <c r="QNV399" s="1"/>
      <c r="QNW399" s="1"/>
      <c r="QNX399" s="1"/>
      <c r="QNY399" s="1"/>
      <c r="QNZ399" s="1"/>
      <c r="QOA399" s="1"/>
      <c r="QOB399" s="1"/>
      <c r="QOC399" s="1"/>
      <c r="QOD399" s="1"/>
      <c r="QOE399" s="1"/>
      <c r="QOF399" s="1"/>
      <c r="QOG399" s="1"/>
      <c r="QOH399" s="1"/>
      <c r="QOI399" s="1"/>
      <c r="QOJ399" s="1"/>
      <c r="QOK399" s="1"/>
      <c r="QOL399" s="1"/>
      <c r="QOM399" s="1"/>
      <c r="QON399" s="1"/>
      <c r="QOO399" s="1"/>
      <c r="QOP399" s="1"/>
      <c r="QOQ399" s="1"/>
      <c r="QOR399" s="1"/>
      <c r="QOS399" s="1"/>
      <c r="QOT399" s="1"/>
      <c r="QOU399" s="1"/>
      <c r="QOV399" s="1"/>
      <c r="QOW399" s="1"/>
      <c r="QOX399" s="1"/>
      <c r="QOY399" s="1"/>
      <c r="QOZ399" s="1"/>
      <c r="QPA399" s="1"/>
      <c r="QPB399" s="1"/>
      <c r="QPC399" s="1"/>
      <c r="QPD399" s="1"/>
      <c r="QPE399" s="1"/>
      <c r="QPF399" s="1"/>
      <c r="QPG399" s="1"/>
      <c r="QPH399" s="1"/>
      <c r="QPI399" s="1"/>
      <c r="QPJ399" s="1"/>
      <c r="QPK399" s="1"/>
      <c r="QPL399" s="1"/>
      <c r="QPM399" s="1"/>
      <c r="QPN399" s="1"/>
      <c r="QPO399" s="1"/>
      <c r="QPP399" s="1"/>
      <c r="QPQ399" s="1"/>
      <c r="QPR399" s="1"/>
      <c r="QPS399" s="1"/>
      <c r="QPT399" s="1"/>
      <c r="QPU399" s="1"/>
      <c r="QPV399" s="1"/>
      <c r="QPW399" s="1"/>
      <c r="QPX399" s="1"/>
      <c r="QPY399" s="1"/>
      <c r="QPZ399" s="1"/>
      <c r="QQA399" s="1"/>
      <c r="QQB399" s="1"/>
      <c r="QQC399" s="1"/>
      <c r="QQD399" s="1"/>
      <c r="QQE399" s="1"/>
      <c r="QQF399" s="1"/>
      <c r="QQG399" s="1"/>
      <c r="QQH399" s="1"/>
      <c r="QQI399" s="1"/>
      <c r="QQJ399" s="1"/>
      <c r="QQK399" s="1"/>
      <c r="QQL399" s="1"/>
      <c r="QQM399" s="1"/>
      <c r="QQN399" s="1"/>
      <c r="QQO399" s="1"/>
      <c r="QQP399" s="1"/>
      <c r="QQQ399" s="1"/>
      <c r="QQR399" s="1"/>
      <c r="QQS399" s="1"/>
      <c r="QQT399" s="1"/>
      <c r="QQU399" s="1"/>
      <c r="QQV399" s="1"/>
      <c r="QQW399" s="1"/>
      <c r="QQX399" s="1"/>
      <c r="QQY399" s="1"/>
      <c r="QQZ399" s="1"/>
      <c r="QRA399" s="1"/>
      <c r="QRB399" s="1"/>
      <c r="QRC399" s="1"/>
      <c r="QRD399" s="1"/>
      <c r="QRE399" s="1"/>
      <c r="QRF399" s="1"/>
      <c r="QRG399" s="1"/>
      <c r="QRH399" s="1"/>
      <c r="QRI399" s="1"/>
      <c r="QRJ399" s="1"/>
      <c r="QRK399" s="1"/>
      <c r="QRL399" s="1"/>
      <c r="QRM399" s="1"/>
      <c r="QRN399" s="1"/>
      <c r="QRO399" s="1"/>
      <c r="QRP399" s="1"/>
      <c r="QRQ399" s="1"/>
      <c r="QRR399" s="1"/>
      <c r="QRS399" s="1"/>
      <c r="QRT399" s="1"/>
      <c r="QRU399" s="1"/>
      <c r="QRV399" s="1"/>
      <c r="QRW399" s="1"/>
      <c r="QRX399" s="1"/>
      <c r="QRY399" s="1"/>
      <c r="QRZ399" s="1"/>
      <c r="QSA399" s="1"/>
      <c r="QSB399" s="1"/>
      <c r="QSC399" s="1"/>
      <c r="QSD399" s="1"/>
      <c r="QSE399" s="1"/>
      <c r="QSF399" s="1"/>
      <c r="QSG399" s="1"/>
      <c r="QSH399" s="1"/>
      <c r="QSI399" s="1"/>
      <c r="QSJ399" s="1"/>
      <c r="QSK399" s="1"/>
      <c r="QSL399" s="1"/>
      <c r="QSM399" s="1"/>
      <c r="QSN399" s="1"/>
      <c r="QSO399" s="1"/>
      <c r="QSP399" s="1"/>
      <c r="QSQ399" s="1"/>
      <c r="QSR399" s="1"/>
      <c r="QSS399" s="1"/>
      <c r="QST399" s="1"/>
      <c r="QSU399" s="1"/>
      <c r="QSV399" s="1"/>
      <c r="QSW399" s="1"/>
      <c r="QSX399" s="1"/>
      <c r="QSY399" s="1"/>
      <c r="QSZ399" s="1"/>
      <c r="QTA399" s="1"/>
      <c r="QTB399" s="1"/>
      <c r="QTC399" s="1"/>
      <c r="QTD399" s="1"/>
      <c r="QTE399" s="1"/>
      <c r="QTF399" s="1"/>
      <c r="QTG399" s="1"/>
      <c r="QTH399" s="1"/>
      <c r="QTI399" s="1"/>
      <c r="QTJ399" s="1"/>
      <c r="QTK399" s="1"/>
      <c r="QTL399" s="1"/>
      <c r="QTM399" s="1"/>
      <c r="QTN399" s="1"/>
      <c r="QTO399" s="1"/>
      <c r="QTP399" s="1"/>
      <c r="QTQ399" s="1"/>
      <c r="QTR399" s="1"/>
      <c r="QTS399" s="1"/>
      <c r="QTT399" s="1"/>
      <c r="QTU399" s="1"/>
      <c r="QTV399" s="1"/>
      <c r="QTW399" s="1"/>
      <c r="QTX399" s="1"/>
      <c r="QTY399" s="1"/>
      <c r="QTZ399" s="1"/>
      <c r="QUA399" s="1"/>
      <c r="QUB399" s="1"/>
      <c r="QUC399" s="1"/>
      <c r="QUD399" s="1"/>
      <c r="QUE399" s="1"/>
      <c r="QUF399" s="1"/>
      <c r="QUG399" s="1"/>
      <c r="QUH399" s="1"/>
      <c r="QUI399" s="1"/>
      <c r="QUJ399" s="1"/>
      <c r="QUK399" s="1"/>
      <c r="QUL399" s="1"/>
      <c r="QUM399" s="1"/>
      <c r="QUN399" s="1"/>
      <c r="QUO399" s="1"/>
      <c r="QUP399" s="1"/>
      <c r="QUQ399" s="1"/>
      <c r="QUR399" s="1"/>
      <c r="QUS399" s="1"/>
      <c r="QUT399" s="1"/>
      <c r="QUU399" s="1"/>
      <c r="QUV399" s="1"/>
      <c r="QUW399" s="1"/>
      <c r="QUX399" s="1"/>
      <c r="QUY399" s="1"/>
      <c r="QUZ399" s="1"/>
      <c r="QVA399" s="1"/>
      <c r="QVB399" s="1"/>
      <c r="QVC399" s="1"/>
      <c r="QVD399" s="1"/>
      <c r="QVE399" s="1"/>
      <c r="QVF399" s="1"/>
      <c r="QVG399" s="1"/>
      <c r="QVH399" s="1"/>
      <c r="QVI399" s="1"/>
      <c r="QVJ399" s="1"/>
      <c r="QVK399" s="1"/>
      <c r="QVL399" s="1"/>
      <c r="QVM399" s="1"/>
      <c r="QVN399" s="1"/>
      <c r="QVO399" s="1"/>
      <c r="QVP399" s="1"/>
      <c r="QVQ399" s="1"/>
      <c r="QVR399" s="1"/>
      <c r="QVS399" s="1"/>
      <c r="QVT399" s="1"/>
      <c r="QVU399" s="1"/>
      <c r="QVV399" s="1"/>
      <c r="QVW399" s="1"/>
      <c r="QVX399" s="1"/>
      <c r="QVY399" s="1"/>
      <c r="QVZ399" s="1"/>
      <c r="QWA399" s="1"/>
      <c r="QWB399" s="1"/>
      <c r="QWC399" s="1"/>
      <c r="QWD399" s="1"/>
      <c r="QWE399" s="1"/>
      <c r="QWF399" s="1"/>
      <c r="QWG399" s="1"/>
      <c r="QWH399" s="1"/>
      <c r="QWI399" s="1"/>
      <c r="QWJ399" s="1"/>
      <c r="QWK399" s="1"/>
      <c r="QWL399" s="1"/>
      <c r="QWM399" s="1"/>
      <c r="QWN399" s="1"/>
      <c r="QWO399" s="1"/>
      <c r="QWP399" s="1"/>
      <c r="QWQ399" s="1"/>
      <c r="QWR399" s="1"/>
      <c r="QWS399" s="1"/>
      <c r="QWT399" s="1"/>
      <c r="QWU399" s="1"/>
      <c r="QWV399" s="1"/>
      <c r="QWW399" s="1"/>
      <c r="QWX399" s="1"/>
      <c r="QWY399" s="1"/>
      <c r="QWZ399" s="1"/>
      <c r="QXA399" s="1"/>
      <c r="QXB399" s="1"/>
      <c r="QXC399" s="1"/>
      <c r="QXD399" s="1"/>
      <c r="QXE399" s="1"/>
      <c r="QXF399" s="1"/>
      <c r="QXG399" s="1"/>
      <c r="QXH399" s="1"/>
      <c r="QXI399" s="1"/>
      <c r="QXJ399" s="1"/>
      <c r="QXK399" s="1"/>
      <c r="QXL399" s="1"/>
      <c r="QXM399" s="1"/>
      <c r="QXN399" s="1"/>
      <c r="QXO399" s="1"/>
      <c r="QXP399" s="1"/>
      <c r="QXQ399" s="1"/>
      <c r="QXR399" s="1"/>
      <c r="QXS399" s="1"/>
      <c r="QXT399" s="1"/>
      <c r="QXU399" s="1"/>
      <c r="QXV399" s="1"/>
      <c r="QXW399" s="1"/>
      <c r="QXX399" s="1"/>
      <c r="QXY399" s="1"/>
      <c r="QXZ399" s="1"/>
      <c r="QYA399" s="1"/>
      <c r="QYB399" s="1"/>
      <c r="QYC399" s="1"/>
      <c r="QYD399" s="1"/>
      <c r="QYE399" s="1"/>
      <c r="QYF399" s="1"/>
      <c r="QYG399" s="1"/>
      <c r="QYH399" s="1"/>
      <c r="QYI399" s="1"/>
      <c r="QYJ399" s="1"/>
      <c r="QYK399" s="1"/>
      <c r="QYL399" s="1"/>
      <c r="QYM399" s="1"/>
      <c r="QYN399" s="1"/>
      <c r="QYO399" s="1"/>
      <c r="QYP399" s="1"/>
      <c r="QYQ399" s="1"/>
      <c r="QYR399" s="1"/>
      <c r="QYS399" s="1"/>
      <c r="QYT399" s="1"/>
      <c r="QYU399" s="1"/>
      <c r="QYV399" s="1"/>
      <c r="QYW399" s="1"/>
      <c r="QYX399" s="1"/>
      <c r="QYY399" s="1"/>
      <c r="QYZ399" s="1"/>
      <c r="QZA399" s="1"/>
      <c r="QZB399" s="1"/>
      <c r="QZC399" s="1"/>
      <c r="QZD399" s="1"/>
      <c r="QZE399" s="1"/>
      <c r="QZF399" s="1"/>
      <c r="QZG399" s="1"/>
      <c r="QZH399" s="1"/>
      <c r="QZI399" s="1"/>
      <c r="QZJ399" s="1"/>
      <c r="QZK399" s="1"/>
      <c r="QZL399" s="1"/>
      <c r="QZM399" s="1"/>
      <c r="QZN399" s="1"/>
      <c r="QZO399" s="1"/>
      <c r="QZP399" s="1"/>
      <c r="QZQ399" s="1"/>
      <c r="QZR399" s="1"/>
      <c r="QZS399" s="1"/>
      <c r="QZT399" s="1"/>
      <c r="QZU399" s="1"/>
      <c r="QZV399" s="1"/>
      <c r="QZW399" s="1"/>
      <c r="QZX399" s="1"/>
      <c r="QZY399" s="1"/>
      <c r="QZZ399" s="1"/>
      <c r="RAA399" s="1"/>
      <c r="RAB399" s="1"/>
      <c r="RAC399" s="1"/>
      <c r="RAD399" s="1"/>
      <c r="RAE399" s="1"/>
      <c r="RAF399" s="1"/>
      <c r="RAG399" s="1"/>
      <c r="RAH399" s="1"/>
      <c r="RAI399" s="1"/>
      <c r="RAJ399" s="1"/>
      <c r="RAK399" s="1"/>
      <c r="RAL399" s="1"/>
      <c r="RAM399" s="1"/>
      <c r="RAN399" s="1"/>
      <c r="RAO399" s="1"/>
      <c r="RAP399" s="1"/>
      <c r="RAQ399" s="1"/>
      <c r="RAR399" s="1"/>
      <c r="RAS399" s="1"/>
      <c r="RAT399" s="1"/>
      <c r="RAU399" s="1"/>
      <c r="RAV399" s="1"/>
      <c r="RAW399" s="1"/>
      <c r="RAX399" s="1"/>
      <c r="RAY399" s="1"/>
      <c r="RAZ399" s="1"/>
      <c r="RBA399" s="1"/>
      <c r="RBB399" s="1"/>
      <c r="RBC399" s="1"/>
      <c r="RBD399" s="1"/>
      <c r="RBE399" s="1"/>
      <c r="RBF399" s="1"/>
      <c r="RBG399" s="1"/>
      <c r="RBH399" s="1"/>
      <c r="RBI399" s="1"/>
      <c r="RBJ399" s="1"/>
      <c r="RBK399" s="1"/>
      <c r="RBL399" s="1"/>
      <c r="RBM399" s="1"/>
      <c r="RBN399" s="1"/>
      <c r="RBO399" s="1"/>
      <c r="RBP399" s="1"/>
      <c r="RBQ399" s="1"/>
      <c r="RBR399" s="1"/>
      <c r="RBS399" s="1"/>
      <c r="RBT399" s="1"/>
      <c r="RBU399" s="1"/>
      <c r="RBV399" s="1"/>
      <c r="RBW399" s="1"/>
      <c r="RBX399" s="1"/>
      <c r="RBY399" s="1"/>
      <c r="RBZ399" s="1"/>
      <c r="RCA399" s="1"/>
      <c r="RCB399" s="1"/>
      <c r="RCC399" s="1"/>
      <c r="RCD399" s="1"/>
      <c r="RCE399" s="1"/>
      <c r="RCF399" s="1"/>
      <c r="RCG399" s="1"/>
      <c r="RCH399" s="1"/>
      <c r="RCI399" s="1"/>
      <c r="RCJ399" s="1"/>
      <c r="RCK399" s="1"/>
      <c r="RCL399" s="1"/>
      <c r="RCM399" s="1"/>
      <c r="RCN399" s="1"/>
      <c r="RCO399" s="1"/>
      <c r="RCP399" s="1"/>
      <c r="RCQ399" s="1"/>
      <c r="RCR399" s="1"/>
      <c r="RCS399" s="1"/>
      <c r="RCT399" s="1"/>
      <c r="RCU399" s="1"/>
      <c r="RCV399" s="1"/>
      <c r="RCW399" s="1"/>
      <c r="RCX399" s="1"/>
      <c r="RCY399" s="1"/>
      <c r="RCZ399" s="1"/>
      <c r="RDA399" s="1"/>
      <c r="RDB399" s="1"/>
      <c r="RDC399" s="1"/>
      <c r="RDD399" s="1"/>
      <c r="RDE399" s="1"/>
      <c r="RDF399" s="1"/>
      <c r="RDG399" s="1"/>
      <c r="RDH399" s="1"/>
      <c r="RDI399" s="1"/>
      <c r="RDJ399" s="1"/>
      <c r="RDK399" s="1"/>
      <c r="RDL399" s="1"/>
      <c r="RDM399" s="1"/>
      <c r="RDN399" s="1"/>
      <c r="RDO399" s="1"/>
      <c r="RDP399" s="1"/>
      <c r="RDQ399" s="1"/>
      <c r="RDR399" s="1"/>
      <c r="RDS399" s="1"/>
      <c r="RDT399" s="1"/>
      <c r="RDU399" s="1"/>
      <c r="RDV399" s="1"/>
      <c r="RDW399" s="1"/>
      <c r="RDX399" s="1"/>
      <c r="RDY399" s="1"/>
      <c r="RDZ399" s="1"/>
      <c r="REA399" s="1"/>
      <c r="REB399" s="1"/>
      <c r="REC399" s="1"/>
      <c r="RED399" s="1"/>
      <c r="REE399" s="1"/>
      <c r="REF399" s="1"/>
      <c r="REG399" s="1"/>
      <c r="REH399" s="1"/>
      <c r="REI399" s="1"/>
      <c r="REJ399" s="1"/>
      <c r="REK399" s="1"/>
      <c r="REL399" s="1"/>
      <c r="REM399" s="1"/>
      <c r="REN399" s="1"/>
      <c r="REO399" s="1"/>
      <c r="REP399" s="1"/>
      <c r="REQ399" s="1"/>
      <c r="RER399" s="1"/>
      <c r="RES399" s="1"/>
      <c r="RET399" s="1"/>
      <c r="REU399" s="1"/>
      <c r="REV399" s="1"/>
      <c r="REW399" s="1"/>
      <c r="REX399" s="1"/>
      <c r="REY399" s="1"/>
      <c r="REZ399" s="1"/>
      <c r="RFA399" s="1"/>
      <c r="RFB399" s="1"/>
      <c r="RFC399" s="1"/>
      <c r="RFD399" s="1"/>
      <c r="RFE399" s="1"/>
      <c r="RFF399" s="1"/>
      <c r="RFG399" s="1"/>
      <c r="RFH399" s="1"/>
      <c r="RFI399" s="1"/>
      <c r="RFJ399" s="1"/>
      <c r="RFK399" s="1"/>
      <c r="RFL399" s="1"/>
      <c r="RFM399" s="1"/>
      <c r="RFN399" s="1"/>
      <c r="RFO399" s="1"/>
      <c r="RFP399" s="1"/>
      <c r="RFQ399" s="1"/>
      <c r="RFR399" s="1"/>
      <c r="RFS399" s="1"/>
      <c r="RFT399" s="1"/>
      <c r="RFU399" s="1"/>
      <c r="RFV399" s="1"/>
      <c r="RFW399" s="1"/>
      <c r="RFX399" s="1"/>
      <c r="RFY399" s="1"/>
      <c r="RFZ399" s="1"/>
      <c r="RGA399" s="1"/>
      <c r="RGB399" s="1"/>
      <c r="RGC399" s="1"/>
      <c r="RGD399" s="1"/>
      <c r="RGE399" s="1"/>
      <c r="RGF399" s="1"/>
      <c r="RGG399" s="1"/>
      <c r="RGH399" s="1"/>
      <c r="RGI399" s="1"/>
      <c r="RGJ399" s="1"/>
      <c r="RGK399" s="1"/>
      <c r="RGL399" s="1"/>
      <c r="RGM399" s="1"/>
      <c r="RGN399" s="1"/>
      <c r="RGO399" s="1"/>
      <c r="RGP399" s="1"/>
      <c r="RGQ399" s="1"/>
      <c r="RGR399" s="1"/>
      <c r="RGS399" s="1"/>
      <c r="RGT399" s="1"/>
      <c r="RGU399" s="1"/>
      <c r="RGV399" s="1"/>
      <c r="RGW399" s="1"/>
      <c r="RGX399" s="1"/>
      <c r="RGY399" s="1"/>
      <c r="RGZ399" s="1"/>
      <c r="RHA399" s="1"/>
      <c r="RHB399" s="1"/>
      <c r="RHC399" s="1"/>
      <c r="RHD399" s="1"/>
      <c r="RHE399" s="1"/>
      <c r="RHF399" s="1"/>
      <c r="RHG399" s="1"/>
      <c r="RHH399" s="1"/>
      <c r="RHI399" s="1"/>
      <c r="RHJ399" s="1"/>
      <c r="RHK399" s="1"/>
      <c r="RHL399" s="1"/>
      <c r="RHM399" s="1"/>
      <c r="RHN399" s="1"/>
      <c r="RHO399" s="1"/>
      <c r="RHP399" s="1"/>
      <c r="RHQ399" s="1"/>
      <c r="RHR399" s="1"/>
      <c r="RHS399" s="1"/>
      <c r="RHT399" s="1"/>
      <c r="RHU399" s="1"/>
      <c r="RHV399" s="1"/>
      <c r="RHW399" s="1"/>
      <c r="RHX399" s="1"/>
      <c r="RHY399" s="1"/>
      <c r="RHZ399" s="1"/>
      <c r="RIA399" s="1"/>
      <c r="RIB399" s="1"/>
      <c r="RIC399" s="1"/>
      <c r="RID399" s="1"/>
      <c r="RIE399" s="1"/>
      <c r="RIF399" s="1"/>
      <c r="RIG399" s="1"/>
      <c r="RIH399" s="1"/>
      <c r="RII399" s="1"/>
      <c r="RIJ399" s="1"/>
      <c r="RIK399" s="1"/>
      <c r="RIL399" s="1"/>
      <c r="RIM399" s="1"/>
      <c r="RIN399" s="1"/>
      <c r="RIO399" s="1"/>
      <c r="RIP399" s="1"/>
      <c r="RIQ399" s="1"/>
      <c r="RIR399" s="1"/>
      <c r="RIS399" s="1"/>
      <c r="RIT399" s="1"/>
      <c r="RIU399" s="1"/>
      <c r="RIV399" s="1"/>
      <c r="RIW399" s="1"/>
      <c r="RIX399" s="1"/>
      <c r="RIY399" s="1"/>
      <c r="RIZ399" s="1"/>
      <c r="RJA399" s="1"/>
      <c r="RJB399" s="1"/>
      <c r="RJC399" s="1"/>
      <c r="RJD399" s="1"/>
      <c r="RJE399" s="1"/>
      <c r="RJF399" s="1"/>
      <c r="RJG399" s="1"/>
      <c r="RJH399" s="1"/>
      <c r="RJI399" s="1"/>
      <c r="RJJ399" s="1"/>
      <c r="RJK399" s="1"/>
      <c r="RJL399" s="1"/>
      <c r="RJM399" s="1"/>
      <c r="RJN399" s="1"/>
      <c r="RJO399" s="1"/>
      <c r="RJP399" s="1"/>
      <c r="RJQ399" s="1"/>
      <c r="RJR399" s="1"/>
      <c r="RJS399" s="1"/>
      <c r="RJT399" s="1"/>
      <c r="RJU399" s="1"/>
      <c r="RJV399" s="1"/>
      <c r="RJW399" s="1"/>
      <c r="RJX399" s="1"/>
      <c r="RJY399" s="1"/>
      <c r="RJZ399" s="1"/>
      <c r="RKA399" s="1"/>
      <c r="RKB399" s="1"/>
      <c r="RKC399" s="1"/>
      <c r="RKD399" s="1"/>
      <c r="RKE399" s="1"/>
      <c r="RKF399" s="1"/>
      <c r="RKG399" s="1"/>
      <c r="RKH399" s="1"/>
      <c r="RKI399" s="1"/>
      <c r="RKJ399" s="1"/>
      <c r="RKK399" s="1"/>
      <c r="RKL399" s="1"/>
      <c r="RKM399" s="1"/>
      <c r="RKN399" s="1"/>
      <c r="RKO399" s="1"/>
      <c r="RKP399" s="1"/>
      <c r="RKQ399" s="1"/>
      <c r="RKR399" s="1"/>
      <c r="RKS399" s="1"/>
      <c r="RKT399" s="1"/>
      <c r="RKU399" s="1"/>
      <c r="RKV399" s="1"/>
      <c r="RKW399" s="1"/>
      <c r="RKX399" s="1"/>
      <c r="RKY399" s="1"/>
      <c r="RKZ399" s="1"/>
      <c r="RLA399" s="1"/>
      <c r="RLB399" s="1"/>
      <c r="RLC399" s="1"/>
      <c r="RLD399" s="1"/>
      <c r="RLE399" s="1"/>
      <c r="RLF399" s="1"/>
      <c r="RLG399" s="1"/>
      <c r="RLH399" s="1"/>
      <c r="RLI399" s="1"/>
      <c r="RLJ399" s="1"/>
      <c r="RLK399" s="1"/>
      <c r="RLL399" s="1"/>
      <c r="RLM399" s="1"/>
      <c r="RLN399" s="1"/>
      <c r="RLO399" s="1"/>
      <c r="RLP399" s="1"/>
      <c r="RLQ399" s="1"/>
      <c r="RLR399" s="1"/>
      <c r="RLS399" s="1"/>
      <c r="RLT399" s="1"/>
      <c r="RLU399" s="1"/>
      <c r="RLV399" s="1"/>
      <c r="RLW399" s="1"/>
      <c r="RLX399" s="1"/>
      <c r="RLY399" s="1"/>
      <c r="RLZ399" s="1"/>
      <c r="RMA399" s="1"/>
      <c r="RMB399" s="1"/>
      <c r="RMC399" s="1"/>
      <c r="RMD399" s="1"/>
      <c r="RME399" s="1"/>
      <c r="RMF399" s="1"/>
      <c r="RMG399" s="1"/>
      <c r="RMH399" s="1"/>
      <c r="RMI399" s="1"/>
      <c r="RMJ399" s="1"/>
      <c r="RMK399" s="1"/>
      <c r="RML399" s="1"/>
      <c r="RMM399" s="1"/>
      <c r="RMN399" s="1"/>
      <c r="RMO399" s="1"/>
      <c r="RMP399" s="1"/>
      <c r="RMQ399" s="1"/>
      <c r="RMR399" s="1"/>
      <c r="RMS399" s="1"/>
      <c r="RMT399" s="1"/>
      <c r="RMU399" s="1"/>
      <c r="RMV399" s="1"/>
      <c r="RMW399" s="1"/>
      <c r="RMX399" s="1"/>
      <c r="RMY399" s="1"/>
      <c r="RMZ399" s="1"/>
      <c r="RNA399" s="1"/>
      <c r="RNB399" s="1"/>
      <c r="RNC399" s="1"/>
      <c r="RND399" s="1"/>
      <c r="RNE399" s="1"/>
      <c r="RNF399" s="1"/>
      <c r="RNG399" s="1"/>
      <c r="RNH399" s="1"/>
      <c r="RNI399" s="1"/>
      <c r="RNJ399" s="1"/>
      <c r="RNK399" s="1"/>
      <c r="RNL399" s="1"/>
      <c r="RNM399" s="1"/>
      <c r="RNN399" s="1"/>
      <c r="RNO399" s="1"/>
      <c r="RNP399" s="1"/>
      <c r="RNQ399" s="1"/>
      <c r="RNR399" s="1"/>
      <c r="RNS399" s="1"/>
      <c r="RNT399" s="1"/>
      <c r="RNU399" s="1"/>
      <c r="RNV399" s="1"/>
      <c r="RNW399" s="1"/>
      <c r="RNX399" s="1"/>
      <c r="RNY399" s="1"/>
      <c r="RNZ399" s="1"/>
      <c r="ROA399" s="1"/>
      <c r="ROB399" s="1"/>
      <c r="ROC399" s="1"/>
      <c r="ROD399" s="1"/>
      <c r="ROE399" s="1"/>
      <c r="ROF399" s="1"/>
      <c r="ROG399" s="1"/>
      <c r="ROH399" s="1"/>
      <c r="ROI399" s="1"/>
      <c r="ROJ399" s="1"/>
      <c r="ROK399" s="1"/>
      <c r="ROL399" s="1"/>
      <c r="ROM399" s="1"/>
      <c r="RON399" s="1"/>
      <c r="ROO399" s="1"/>
      <c r="ROP399" s="1"/>
      <c r="ROQ399" s="1"/>
      <c r="ROR399" s="1"/>
      <c r="ROS399" s="1"/>
      <c r="ROT399" s="1"/>
      <c r="ROU399" s="1"/>
      <c r="ROV399" s="1"/>
      <c r="ROW399" s="1"/>
      <c r="ROX399" s="1"/>
      <c r="ROY399" s="1"/>
      <c r="ROZ399" s="1"/>
      <c r="RPA399" s="1"/>
      <c r="RPB399" s="1"/>
      <c r="RPC399" s="1"/>
      <c r="RPD399" s="1"/>
      <c r="RPE399" s="1"/>
      <c r="RPF399" s="1"/>
      <c r="RPG399" s="1"/>
      <c r="RPH399" s="1"/>
      <c r="RPI399" s="1"/>
      <c r="RPJ399" s="1"/>
      <c r="RPK399" s="1"/>
      <c r="RPL399" s="1"/>
      <c r="RPM399" s="1"/>
      <c r="RPN399" s="1"/>
      <c r="RPO399" s="1"/>
      <c r="RPP399" s="1"/>
      <c r="RPQ399" s="1"/>
      <c r="RPR399" s="1"/>
      <c r="RPS399" s="1"/>
      <c r="RPT399" s="1"/>
      <c r="RPU399" s="1"/>
      <c r="RPV399" s="1"/>
      <c r="RPW399" s="1"/>
      <c r="RPX399" s="1"/>
      <c r="RPY399" s="1"/>
      <c r="RPZ399" s="1"/>
      <c r="RQA399" s="1"/>
      <c r="RQB399" s="1"/>
      <c r="RQC399" s="1"/>
      <c r="RQD399" s="1"/>
      <c r="RQE399" s="1"/>
      <c r="RQF399" s="1"/>
      <c r="RQG399" s="1"/>
      <c r="RQH399" s="1"/>
      <c r="RQI399" s="1"/>
      <c r="RQJ399" s="1"/>
      <c r="RQK399" s="1"/>
      <c r="RQL399" s="1"/>
      <c r="RQM399" s="1"/>
      <c r="RQN399" s="1"/>
      <c r="RQO399" s="1"/>
      <c r="RQP399" s="1"/>
      <c r="RQQ399" s="1"/>
      <c r="RQR399" s="1"/>
      <c r="RQS399" s="1"/>
      <c r="RQT399" s="1"/>
      <c r="RQU399" s="1"/>
      <c r="RQV399" s="1"/>
      <c r="RQW399" s="1"/>
      <c r="RQX399" s="1"/>
      <c r="RQY399" s="1"/>
      <c r="RQZ399" s="1"/>
      <c r="RRA399" s="1"/>
      <c r="RRB399" s="1"/>
      <c r="RRC399" s="1"/>
      <c r="RRD399" s="1"/>
      <c r="RRE399" s="1"/>
      <c r="RRF399" s="1"/>
      <c r="RRG399" s="1"/>
      <c r="RRH399" s="1"/>
      <c r="RRI399" s="1"/>
      <c r="RRJ399" s="1"/>
      <c r="RRK399" s="1"/>
      <c r="RRL399" s="1"/>
      <c r="RRM399" s="1"/>
      <c r="RRN399" s="1"/>
      <c r="RRO399" s="1"/>
      <c r="RRP399" s="1"/>
      <c r="RRQ399" s="1"/>
      <c r="RRR399" s="1"/>
      <c r="RRS399" s="1"/>
      <c r="RRT399" s="1"/>
      <c r="RRU399" s="1"/>
      <c r="RRV399" s="1"/>
      <c r="RRW399" s="1"/>
      <c r="RRX399" s="1"/>
      <c r="RRY399" s="1"/>
      <c r="RRZ399" s="1"/>
      <c r="RSA399" s="1"/>
      <c r="RSB399" s="1"/>
      <c r="RSC399" s="1"/>
      <c r="RSD399" s="1"/>
      <c r="RSE399" s="1"/>
      <c r="RSF399" s="1"/>
      <c r="RSG399" s="1"/>
      <c r="RSH399" s="1"/>
      <c r="RSI399" s="1"/>
      <c r="RSJ399" s="1"/>
      <c r="RSK399" s="1"/>
      <c r="RSL399" s="1"/>
      <c r="RSM399" s="1"/>
      <c r="RSN399" s="1"/>
      <c r="RSO399" s="1"/>
      <c r="RSP399" s="1"/>
      <c r="RSQ399" s="1"/>
      <c r="RSR399" s="1"/>
      <c r="RSS399" s="1"/>
      <c r="RST399" s="1"/>
      <c r="RSU399" s="1"/>
      <c r="RSV399" s="1"/>
      <c r="RSW399" s="1"/>
      <c r="RSX399" s="1"/>
      <c r="RSY399" s="1"/>
      <c r="RSZ399" s="1"/>
      <c r="RTA399" s="1"/>
      <c r="RTB399" s="1"/>
      <c r="RTC399" s="1"/>
      <c r="RTD399" s="1"/>
      <c r="RTE399" s="1"/>
      <c r="RTF399" s="1"/>
      <c r="RTG399" s="1"/>
      <c r="RTH399" s="1"/>
      <c r="RTI399" s="1"/>
      <c r="RTJ399" s="1"/>
      <c r="RTK399" s="1"/>
      <c r="RTL399" s="1"/>
      <c r="RTM399" s="1"/>
      <c r="RTN399" s="1"/>
      <c r="RTO399" s="1"/>
      <c r="RTP399" s="1"/>
      <c r="RTQ399" s="1"/>
      <c r="RTR399" s="1"/>
      <c r="RTS399" s="1"/>
      <c r="RTT399" s="1"/>
      <c r="RTU399" s="1"/>
      <c r="RTV399" s="1"/>
      <c r="RTW399" s="1"/>
      <c r="RTX399" s="1"/>
      <c r="RTY399" s="1"/>
      <c r="RTZ399" s="1"/>
      <c r="RUA399" s="1"/>
      <c r="RUB399" s="1"/>
      <c r="RUC399" s="1"/>
      <c r="RUD399" s="1"/>
      <c r="RUE399" s="1"/>
      <c r="RUF399" s="1"/>
      <c r="RUG399" s="1"/>
      <c r="RUH399" s="1"/>
      <c r="RUI399" s="1"/>
      <c r="RUJ399" s="1"/>
      <c r="RUK399" s="1"/>
      <c r="RUL399" s="1"/>
      <c r="RUM399" s="1"/>
      <c r="RUN399" s="1"/>
      <c r="RUO399" s="1"/>
      <c r="RUP399" s="1"/>
      <c r="RUQ399" s="1"/>
      <c r="RUR399" s="1"/>
      <c r="RUS399" s="1"/>
      <c r="RUT399" s="1"/>
      <c r="RUU399" s="1"/>
      <c r="RUV399" s="1"/>
      <c r="RUW399" s="1"/>
      <c r="RUX399" s="1"/>
      <c r="RUY399" s="1"/>
      <c r="RUZ399" s="1"/>
      <c r="RVA399" s="1"/>
      <c r="RVB399" s="1"/>
      <c r="RVC399" s="1"/>
      <c r="RVD399" s="1"/>
      <c r="RVE399" s="1"/>
      <c r="RVF399" s="1"/>
      <c r="RVG399" s="1"/>
      <c r="RVH399" s="1"/>
      <c r="RVI399" s="1"/>
      <c r="RVJ399" s="1"/>
      <c r="RVK399" s="1"/>
      <c r="RVL399" s="1"/>
      <c r="RVM399" s="1"/>
      <c r="RVN399" s="1"/>
      <c r="RVO399" s="1"/>
      <c r="RVP399" s="1"/>
      <c r="RVQ399" s="1"/>
      <c r="RVR399" s="1"/>
      <c r="RVS399" s="1"/>
      <c r="RVT399" s="1"/>
      <c r="RVU399" s="1"/>
      <c r="RVV399" s="1"/>
      <c r="RVW399" s="1"/>
      <c r="RVX399" s="1"/>
      <c r="RVY399" s="1"/>
      <c r="RVZ399" s="1"/>
      <c r="RWA399" s="1"/>
      <c r="RWB399" s="1"/>
      <c r="RWC399" s="1"/>
      <c r="RWD399" s="1"/>
      <c r="RWE399" s="1"/>
      <c r="RWF399" s="1"/>
      <c r="RWG399" s="1"/>
      <c r="RWH399" s="1"/>
      <c r="RWI399" s="1"/>
      <c r="RWJ399" s="1"/>
      <c r="RWK399" s="1"/>
      <c r="RWL399" s="1"/>
      <c r="RWM399" s="1"/>
      <c r="RWN399" s="1"/>
      <c r="RWO399" s="1"/>
      <c r="RWP399" s="1"/>
      <c r="RWQ399" s="1"/>
      <c r="RWR399" s="1"/>
      <c r="RWS399" s="1"/>
      <c r="RWT399" s="1"/>
      <c r="RWU399" s="1"/>
      <c r="RWV399" s="1"/>
      <c r="RWW399" s="1"/>
      <c r="RWX399" s="1"/>
      <c r="RWY399" s="1"/>
      <c r="RWZ399" s="1"/>
      <c r="RXA399" s="1"/>
      <c r="RXB399" s="1"/>
      <c r="RXC399" s="1"/>
      <c r="RXD399" s="1"/>
      <c r="RXE399" s="1"/>
      <c r="RXF399" s="1"/>
      <c r="RXG399" s="1"/>
      <c r="RXH399" s="1"/>
      <c r="RXI399" s="1"/>
      <c r="RXJ399" s="1"/>
      <c r="RXK399" s="1"/>
      <c r="RXL399" s="1"/>
      <c r="RXM399" s="1"/>
      <c r="RXN399" s="1"/>
      <c r="RXO399" s="1"/>
      <c r="RXP399" s="1"/>
      <c r="RXQ399" s="1"/>
      <c r="RXR399" s="1"/>
      <c r="RXS399" s="1"/>
      <c r="RXT399" s="1"/>
      <c r="RXU399" s="1"/>
      <c r="RXV399" s="1"/>
      <c r="RXW399" s="1"/>
      <c r="RXX399" s="1"/>
      <c r="RXY399" s="1"/>
      <c r="RXZ399" s="1"/>
      <c r="RYA399" s="1"/>
      <c r="RYB399" s="1"/>
      <c r="RYC399" s="1"/>
      <c r="RYD399" s="1"/>
      <c r="RYE399" s="1"/>
      <c r="RYF399" s="1"/>
      <c r="RYG399" s="1"/>
      <c r="RYH399" s="1"/>
      <c r="RYI399" s="1"/>
      <c r="RYJ399" s="1"/>
      <c r="RYK399" s="1"/>
      <c r="RYL399" s="1"/>
      <c r="RYM399" s="1"/>
      <c r="RYN399" s="1"/>
      <c r="RYO399" s="1"/>
      <c r="RYP399" s="1"/>
      <c r="RYQ399" s="1"/>
      <c r="RYR399" s="1"/>
      <c r="RYS399" s="1"/>
      <c r="RYT399" s="1"/>
      <c r="RYU399" s="1"/>
      <c r="RYV399" s="1"/>
      <c r="RYW399" s="1"/>
      <c r="RYX399" s="1"/>
      <c r="RYY399" s="1"/>
      <c r="RYZ399" s="1"/>
      <c r="RZA399" s="1"/>
      <c r="RZB399" s="1"/>
      <c r="RZC399" s="1"/>
      <c r="RZD399" s="1"/>
      <c r="RZE399" s="1"/>
      <c r="RZF399" s="1"/>
      <c r="RZG399" s="1"/>
      <c r="RZH399" s="1"/>
      <c r="RZI399" s="1"/>
      <c r="RZJ399" s="1"/>
      <c r="RZK399" s="1"/>
      <c r="RZL399" s="1"/>
      <c r="RZM399" s="1"/>
      <c r="RZN399" s="1"/>
      <c r="RZO399" s="1"/>
      <c r="RZP399" s="1"/>
      <c r="RZQ399" s="1"/>
      <c r="RZR399" s="1"/>
      <c r="RZS399" s="1"/>
      <c r="RZT399" s="1"/>
      <c r="RZU399" s="1"/>
      <c r="RZV399" s="1"/>
      <c r="RZW399" s="1"/>
      <c r="RZX399" s="1"/>
      <c r="RZY399" s="1"/>
      <c r="RZZ399" s="1"/>
      <c r="SAA399" s="1"/>
      <c r="SAB399" s="1"/>
      <c r="SAC399" s="1"/>
      <c r="SAD399" s="1"/>
      <c r="SAE399" s="1"/>
      <c r="SAF399" s="1"/>
      <c r="SAG399" s="1"/>
      <c r="SAH399" s="1"/>
      <c r="SAI399" s="1"/>
      <c r="SAJ399" s="1"/>
      <c r="SAK399" s="1"/>
      <c r="SAL399" s="1"/>
      <c r="SAM399" s="1"/>
      <c r="SAN399" s="1"/>
      <c r="SAO399" s="1"/>
      <c r="SAP399" s="1"/>
      <c r="SAQ399" s="1"/>
      <c r="SAR399" s="1"/>
      <c r="SAS399" s="1"/>
      <c r="SAT399" s="1"/>
      <c r="SAU399" s="1"/>
      <c r="SAV399" s="1"/>
      <c r="SAW399" s="1"/>
      <c r="SAX399" s="1"/>
      <c r="SAY399" s="1"/>
      <c r="SAZ399" s="1"/>
      <c r="SBA399" s="1"/>
      <c r="SBB399" s="1"/>
      <c r="SBC399" s="1"/>
      <c r="SBD399" s="1"/>
      <c r="SBE399" s="1"/>
      <c r="SBF399" s="1"/>
      <c r="SBG399" s="1"/>
      <c r="SBH399" s="1"/>
      <c r="SBI399" s="1"/>
      <c r="SBJ399" s="1"/>
      <c r="SBK399" s="1"/>
      <c r="SBL399" s="1"/>
      <c r="SBM399" s="1"/>
      <c r="SBN399" s="1"/>
      <c r="SBO399" s="1"/>
      <c r="SBP399" s="1"/>
      <c r="SBQ399" s="1"/>
      <c r="SBR399" s="1"/>
      <c r="SBS399" s="1"/>
      <c r="SBT399" s="1"/>
      <c r="SBU399" s="1"/>
      <c r="SBV399" s="1"/>
      <c r="SBW399" s="1"/>
      <c r="SBX399" s="1"/>
      <c r="SBY399" s="1"/>
      <c r="SBZ399" s="1"/>
      <c r="SCA399" s="1"/>
      <c r="SCB399" s="1"/>
      <c r="SCC399" s="1"/>
      <c r="SCD399" s="1"/>
      <c r="SCE399" s="1"/>
      <c r="SCF399" s="1"/>
      <c r="SCG399" s="1"/>
      <c r="SCH399" s="1"/>
      <c r="SCI399" s="1"/>
      <c r="SCJ399" s="1"/>
      <c r="SCK399" s="1"/>
      <c r="SCL399" s="1"/>
      <c r="SCM399" s="1"/>
      <c r="SCN399" s="1"/>
      <c r="SCO399" s="1"/>
      <c r="SCP399" s="1"/>
      <c r="SCQ399" s="1"/>
      <c r="SCR399" s="1"/>
      <c r="SCS399" s="1"/>
      <c r="SCT399" s="1"/>
      <c r="SCU399" s="1"/>
      <c r="SCV399" s="1"/>
      <c r="SCW399" s="1"/>
      <c r="SCX399" s="1"/>
      <c r="SCY399" s="1"/>
      <c r="SCZ399" s="1"/>
      <c r="SDA399" s="1"/>
      <c r="SDB399" s="1"/>
      <c r="SDC399" s="1"/>
      <c r="SDD399" s="1"/>
      <c r="SDE399" s="1"/>
      <c r="SDF399" s="1"/>
      <c r="SDG399" s="1"/>
      <c r="SDH399" s="1"/>
      <c r="SDI399" s="1"/>
      <c r="SDJ399" s="1"/>
      <c r="SDK399" s="1"/>
      <c r="SDL399" s="1"/>
      <c r="SDM399" s="1"/>
      <c r="SDN399" s="1"/>
      <c r="SDO399" s="1"/>
      <c r="SDP399" s="1"/>
      <c r="SDQ399" s="1"/>
      <c r="SDR399" s="1"/>
      <c r="SDS399" s="1"/>
      <c r="SDT399" s="1"/>
      <c r="SDU399" s="1"/>
      <c r="SDV399" s="1"/>
      <c r="SDW399" s="1"/>
      <c r="SDX399" s="1"/>
      <c r="SDY399" s="1"/>
      <c r="SDZ399" s="1"/>
      <c r="SEA399" s="1"/>
      <c r="SEB399" s="1"/>
      <c r="SEC399" s="1"/>
      <c r="SED399" s="1"/>
      <c r="SEE399" s="1"/>
      <c r="SEF399" s="1"/>
      <c r="SEG399" s="1"/>
      <c r="SEH399" s="1"/>
      <c r="SEI399" s="1"/>
      <c r="SEJ399" s="1"/>
      <c r="SEK399" s="1"/>
      <c r="SEL399" s="1"/>
      <c r="SEM399" s="1"/>
      <c r="SEN399" s="1"/>
      <c r="SEO399" s="1"/>
      <c r="SEP399" s="1"/>
      <c r="SEQ399" s="1"/>
      <c r="SER399" s="1"/>
      <c r="SES399" s="1"/>
      <c r="SET399" s="1"/>
      <c r="SEU399" s="1"/>
      <c r="SEV399" s="1"/>
      <c r="SEW399" s="1"/>
      <c r="SEX399" s="1"/>
      <c r="SEY399" s="1"/>
      <c r="SEZ399" s="1"/>
      <c r="SFA399" s="1"/>
      <c r="SFB399" s="1"/>
      <c r="SFC399" s="1"/>
      <c r="SFD399" s="1"/>
      <c r="SFE399" s="1"/>
      <c r="SFF399" s="1"/>
      <c r="SFG399" s="1"/>
      <c r="SFH399" s="1"/>
      <c r="SFI399" s="1"/>
      <c r="SFJ399" s="1"/>
      <c r="SFK399" s="1"/>
      <c r="SFL399" s="1"/>
      <c r="SFM399" s="1"/>
      <c r="SFN399" s="1"/>
      <c r="SFO399" s="1"/>
      <c r="SFP399" s="1"/>
      <c r="SFQ399" s="1"/>
      <c r="SFR399" s="1"/>
      <c r="SFS399" s="1"/>
      <c r="SFT399" s="1"/>
      <c r="SFU399" s="1"/>
      <c r="SFV399" s="1"/>
      <c r="SFW399" s="1"/>
      <c r="SFX399" s="1"/>
      <c r="SFY399" s="1"/>
      <c r="SFZ399" s="1"/>
      <c r="SGA399" s="1"/>
      <c r="SGB399" s="1"/>
      <c r="SGC399" s="1"/>
      <c r="SGD399" s="1"/>
      <c r="SGE399" s="1"/>
      <c r="SGF399" s="1"/>
      <c r="SGG399" s="1"/>
      <c r="SGH399" s="1"/>
      <c r="SGI399" s="1"/>
      <c r="SGJ399" s="1"/>
      <c r="SGK399" s="1"/>
      <c r="SGL399" s="1"/>
      <c r="SGM399" s="1"/>
      <c r="SGN399" s="1"/>
      <c r="SGO399" s="1"/>
      <c r="SGP399" s="1"/>
      <c r="SGQ399" s="1"/>
      <c r="SGR399" s="1"/>
      <c r="SGS399" s="1"/>
      <c r="SGT399" s="1"/>
      <c r="SGU399" s="1"/>
      <c r="SGV399" s="1"/>
      <c r="SGW399" s="1"/>
      <c r="SGX399" s="1"/>
      <c r="SGY399" s="1"/>
      <c r="SGZ399" s="1"/>
      <c r="SHA399" s="1"/>
      <c r="SHB399" s="1"/>
      <c r="SHC399" s="1"/>
      <c r="SHD399" s="1"/>
      <c r="SHE399" s="1"/>
      <c r="SHF399" s="1"/>
      <c r="SHG399" s="1"/>
      <c r="SHH399" s="1"/>
      <c r="SHI399" s="1"/>
      <c r="SHJ399" s="1"/>
      <c r="SHK399" s="1"/>
      <c r="SHL399" s="1"/>
      <c r="SHM399" s="1"/>
      <c r="SHN399" s="1"/>
      <c r="SHO399" s="1"/>
      <c r="SHP399" s="1"/>
      <c r="SHQ399" s="1"/>
      <c r="SHR399" s="1"/>
      <c r="SHS399" s="1"/>
      <c r="SHT399" s="1"/>
      <c r="SHU399" s="1"/>
      <c r="SHV399" s="1"/>
      <c r="SHW399" s="1"/>
      <c r="SHX399" s="1"/>
      <c r="SHY399" s="1"/>
      <c r="SHZ399" s="1"/>
      <c r="SIA399" s="1"/>
      <c r="SIB399" s="1"/>
      <c r="SIC399" s="1"/>
      <c r="SID399" s="1"/>
      <c r="SIE399" s="1"/>
      <c r="SIF399" s="1"/>
      <c r="SIG399" s="1"/>
      <c r="SIH399" s="1"/>
      <c r="SII399" s="1"/>
      <c r="SIJ399" s="1"/>
      <c r="SIK399" s="1"/>
      <c r="SIL399" s="1"/>
      <c r="SIM399" s="1"/>
      <c r="SIN399" s="1"/>
      <c r="SIO399" s="1"/>
      <c r="SIP399" s="1"/>
      <c r="SIQ399" s="1"/>
      <c r="SIR399" s="1"/>
      <c r="SIS399" s="1"/>
      <c r="SIT399" s="1"/>
      <c r="SIU399" s="1"/>
      <c r="SIV399" s="1"/>
      <c r="SIW399" s="1"/>
      <c r="SIX399" s="1"/>
      <c r="SIY399" s="1"/>
      <c r="SIZ399" s="1"/>
      <c r="SJA399" s="1"/>
      <c r="SJB399" s="1"/>
      <c r="SJC399" s="1"/>
      <c r="SJD399" s="1"/>
      <c r="SJE399" s="1"/>
      <c r="SJF399" s="1"/>
      <c r="SJG399" s="1"/>
      <c r="SJH399" s="1"/>
      <c r="SJI399" s="1"/>
      <c r="SJJ399" s="1"/>
      <c r="SJK399" s="1"/>
      <c r="SJL399" s="1"/>
      <c r="SJM399" s="1"/>
      <c r="SJN399" s="1"/>
      <c r="SJO399" s="1"/>
      <c r="SJP399" s="1"/>
      <c r="SJQ399" s="1"/>
      <c r="SJR399" s="1"/>
      <c r="SJS399" s="1"/>
      <c r="SJT399" s="1"/>
      <c r="SJU399" s="1"/>
      <c r="SJV399" s="1"/>
      <c r="SJW399" s="1"/>
      <c r="SJX399" s="1"/>
      <c r="SJY399" s="1"/>
      <c r="SJZ399" s="1"/>
      <c r="SKA399" s="1"/>
      <c r="SKB399" s="1"/>
      <c r="SKC399" s="1"/>
      <c r="SKD399" s="1"/>
      <c r="SKE399" s="1"/>
      <c r="SKF399" s="1"/>
      <c r="SKG399" s="1"/>
      <c r="SKH399" s="1"/>
      <c r="SKI399" s="1"/>
      <c r="SKJ399" s="1"/>
      <c r="SKK399" s="1"/>
      <c r="SKL399" s="1"/>
      <c r="SKM399" s="1"/>
      <c r="SKN399" s="1"/>
      <c r="SKO399" s="1"/>
      <c r="SKP399" s="1"/>
      <c r="SKQ399" s="1"/>
      <c r="SKR399" s="1"/>
      <c r="SKS399" s="1"/>
      <c r="SKT399" s="1"/>
      <c r="SKU399" s="1"/>
      <c r="SKV399" s="1"/>
      <c r="SKW399" s="1"/>
      <c r="SKX399" s="1"/>
      <c r="SKY399" s="1"/>
      <c r="SKZ399" s="1"/>
      <c r="SLA399" s="1"/>
      <c r="SLB399" s="1"/>
      <c r="SLC399" s="1"/>
      <c r="SLD399" s="1"/>
      <c r="SLE399" s="1"/>
      <c r="SLF399" s="1"/>
      <c r="SLG399" s="1"/>
      <c r="SLH399" s="1"/>
      <c r="SLI399" s="1"/>
      <c r="SLJ399" s="1"/>
      <c r="SLK399" s="1"/>
      <c r="SLL399" s="1"/>
      <c r="SLM399" s="1"/>
      <c r="SLN399" s="1"/>
      <c r="SLO399" s="1"/>
      <c r="SLP399" s="1"/>
      <c r="SLQ399" s="1"/>
      <c r="SLR399" s="1"/>
      <c r="SLS399" s="1"/>
      <c r="SLT399" s="1"/>
      <c r="SLU399" s="1"/>
      <c r="SLV399" s="1"/>
      <c r="SLW399" s="1"/>
      <c r="SLX399" s="1"/>
      <c r="SLY399" s="1"/>
      <c r="SLZ399" s="1"/>
      <c r="SMA399" s="1"/>
      <c r="SMB399" s="1"/>
      <c r="SMC399" s="1"/>
      <c r="SMD399" s="1"/>
      <c r="SME399" s="1"/>
      <c r="SMF399" s="1"/>
      <c r="SMG399" s="1"/>
      <c r="SMH399" s="1"/>
      <c r="SMI399" s="1"/>
      <c r="SMJ399" s="1"/>
      <c r="SMK399" s="1"/>
      <c r="SML399" s="1"/>
      <c r="SMM399" s="1"/>
      <c r="SMN399" s="1"/>
      <c r="SMO399" s="1"/>
      <c r="SMP399" s="1"/>
      <c r="SMQ399" s="1"/>
      <c r="SMR399" s="1"/>
      <c r="SMS399" s="1"/>
      <c r="SMT399" s="1"/>
      <c r="SMU399" s="1"/>
      <c r="SMV399" s="1"/>
      <c r="SMW399" s="1"/>
      <c r="SMX399" s="1"/>
      <c r="SMY399" s="1"/>
      <c r="SMZ399" s="1"/>
      <c r="SNA399" s="1"/>
      <c r="SNB399" s="1"/>
      <c r="SNC399" s="1"/>
      <c r="SND399" s="1"/>
      <c r="SNE399" s="1"/>
      <c r="SNF399" s="1"/>
      <c r="SNG399" s="1"/>
      <c r="SNH399" s="1"/>
      <c r="SNI399" s="1"/>
      <c r="SNJ399" s="1"/>
      <c r="SNK399" s="1"/>
      <c r="SNL399" s="1"/>
      <c r="SNM399" s="1"/>
      <c r="SNN399" s="1"/>
      <c r="SNO399" s="1"/>
      <c r="SNP399" s="1"/>
      <c r="SNQ399" s="1"/>
      <c r="SNR399" s="1"/>
      <c r="SNS399" s="1"/>
      <c r="SNT399" s="1"/>
      <c r="SNU399" s="1"/>
      <c r="SNV399" s="1"/>
      <c r="SNW399" s="1"/>
      <c r="SNX399" s="1"/>
      <c r="SNY399" s="1"/>
      <c r="SNZ399" s="1"/>
      <c r="SOA399" s="1"/>
      <c r="SOB399" s="1"/>
      <c r="SOC399" s="1"/>
      <c r="SOD399" s="1"/>
      <c r="SOE399" s="1"/>
      <c r="SOF399" s="1"/>
      <c r="SOG399" s="1"/>
      <c r="SOH399" s="1"/>
      <c r="SOI399" s="1"/>
      <c r="SOJ399" s="1"/>
      <c r="SOK399" s="1"/>
      <c r="SOL399" s="1"/>
      <c r="SOM399" s="1"/>
      <c r="SON399" s="1"/>
      <c r="SOO399" s="1"/>
      <c r="SOP399" s="1"/>
      <c r="SOQ399" s="1"/>
      <c r="SOR399" s="1"/>
      <c r="SOS399" s="1"/>
      <c r="SOT399" s="1"/>
      <c r="SOU399" s="1"/>
      <c r="SOV399" s="1"/>
      <c r="SOW399" s="1"/>
      <c r="SOX399" s="1"/>
      <c r="SOY399" s="1"/>
      <c r="SOZ399" s="1"/>
      <c r="SPA399" s="1"/>
      <c r="SPB399" s="1"/>
      <c r="SPC399" s="1"/>
      <c r="SPD399" s="1"/>
      <c r="SPE399" s="1"/>
      <c r="SPF399" s="1"/>
      <c r="SPG399" s="1"/>
      <c r="SPH399" s="1"/>
      <c r="SPI399" s="1"/>
      <c r="SPJ399" s="1"/>
      <c r="SPK399" s="1"/>
      <c r="SPL399" s="1"/>
      <c r="SPM399" s="1"/>
      <c r="SPN399" s="1"/>
      <c r="SPO399" s="1"/>
      <c r="SPP399" s="1"/>
      <c r="SPQ399" s="1"/>
      <c r="SPR399" s="1"/>
      <c r="SPS399" s="1"/>
      <c r="SPT399" s="1"/>
      <c r="SPU399" s="1"/>
      <c r="SPV399" s="1"/>
      <c r="SPW399" s="1"/>
      <c r="SPX399" s="1"/>
      <c r="SPY399" s="1"/>
      <c r="SPZ399" s="1"/>
      <c r="SQA399" s="1"/>
      <c r="SQB399" s="1"/>
      <c r="SQC399" s="1"/>
      <c r="SQD399" s="1"/>
      <c r="SQE399" s="1"/>
      <c r="SQF399" s="1"/>
      <c r="SQG399" s="1"/>
      <c r="SQH399" s="1"/>
      <c r="SQI399" s="1"/>
      <c r="SQJ399" s="1"/>
      <c r="SQK399" s="1"/>
      <c r="SQL399" s="1"/>
      <c r="SQM399" s="1"/>
      <c r="SQN399" s="1"/>
      <c r="SQO399" s="1"/>
      <c r="SQP399" s="1"/>
      <c r="SQQ399" s="1"/>
      <c r="SQR399" s="1"/>
      <c r="SQS399" s="1"/>
      <c r="SQT399" s="1"/>
      <c r="SQU399" s="1"/>
      <c r="SQV399" s="1"/>
      <c r="SQW399" s="1"/>
      <c r="SQX399" s="1"/>
      <c r="SQY399" s="1"/>
      <c r="SQZ399" s="1"/>
      <c r="SRA399" s="1"/>
      <c r="SRB399" s="1"/>
      <c r="SRC399" s="1"/>
      <c r="SRD399" s="1"/>
      <c r="SRE399" s="1"/>
      <c r="SRF399" s="1"/>
      <c r="SRG399" s="1"/>
      <c r="SRH399" s="1"/>
      <c r="SRI399" s="1"/>
      <c r="SRJ399" s="1"/>
      <c r="SRK399" s="1"/>
      <c r="SRL399" s="1"/>
      <c r="SRM399" s="1"/>
      <c r="SRN399" s="1"/>
      <c r="SRO399" s="1"/>
      <c r="SRP399" s="1"/>
      <c r="SRQ399" s="1"/>
      <c r="SRR399" s="1"/>
      <c r="SRS399" s="1"/>
      <c r="SRT399" s="1"/>
      <c r="SRU399" s="1"/>
      <c r="SRV399" s="1"/>
      <c r="SRW399" s="1"/>
      <c r="SRX399" s="1"/>
      <c r="SRY399" s="1"/>
      <c r="SRZ399" s="1"/>
      <c r="SSA399" s="1"/>
      <c r="SSB399" s="1"/>
      <c r="SSC399" s="1"/>
      <c r="SSD399" s="1"/>
      <c r="SSE399" s="1"/>
      <c r="SSF399" s="1"/>
      <c r="SSG399" s="1"/>
      <c r="SSH399" s="1"/>
      <c r="SSI399" s="1"/>
      <c r="SSJ399" s="1"/>
      <c r="SSK399" s="1"/>
      <c r="SSL399" s="1"/>
      <c r="SSM399" s="1"/>
      <c r="SSN399" s="1"/>
      <c r="SSO399" s="1"/>
      <c r="SSP399" s="1"/>
      <c r="SSQ399" s="1"/>
      <c r="SSR399" s="1"/>
      <c r="SSS399" s="1"/>
      <c r="SST399" s="1"/>
      <c r="SSU399" s="1"/>
      <c r="SSV399" s="1"/>
      <c r="SSW399" s="1"/>
      <c r="SSX399" s="1"/>
      <c r="SSY399" s="1"/>
      <c r="SSZ399" s="1"/>
      <c r="STA399" s="1"/>
      <c r="STB399" s="1"/>
      <c r="STC399" s="1"/>
      <c r="STD399" s="1"/>
      <c r="STE399" s="1"/>
      <c r="STF399" s="1"/>
      <c r="STG399" s="1"/>
      <c r="STH399" s="1"/>
      <c r="STI399" s="1"/>
      <c r="STJ399" s="1"/>
      <c r="STK399" s="1"/>
      <c r="STL399" s="1"/>
      <c r="STM399" s="1"/>
      <c r="STN399" s="1"/>
      <c r="STO399" s="1"/>
      <c r="STP399" s="1"/>
      <c r="STQ399" s="1"/>
      <c r="STR399" s="1"/>
      <c r="STS399" s="1"/>
      <c r="STT399" s="1"/>
      <c r="STU399" s="1"/>
      <c r="STV399" s="1"/>
      <c r="STW399" s="1"/>
      <c r="STX399" s="1"/>
      <c r="STY399" s="1"/>
      <c r="STZ399" s="1"/>
      <c r="SUA399" s="1"/>
      <c r="SUB399" s="1"/>
      <c r="SUC399" s="1"/>
      <c r="SUD399" s="1"/>
      <c r="SUE399" s="1"/>
      <c r="SUF399" s="1"/>
      <c r="SUG399" s="1"/>
      <c r="SUH399" s="1"/>
      <c r="SUI399" s="1"/>
      <c r="SUJ399" s="1"/>
      <c r="SUK399" s="1"/>
      <c r="SUL399" s="1"/>
      <c r="SUM399" s="1"/>
      <c r="SUN399" s="1"/>
      <c r="SUO399" s="1"/>
      <c r="SUP399" s="1"/>
      <c r="SUQ399" s="1"/>
      <c r="SUR399" s="1"/>
      <c r="SUS399" s="1"/>
      <c r="SUT399" s="1"/>
      <c r="SUU399" s="1"/>
      <c r="SUV399" s="1"/>
      <c r="SUW399" s="1"/>
      <c r="SUX399" s="1"/>
      <c r="SUY399" s="1"/>
      <c r="SUZ399" s="1"/>
      <c r="SVA399" s="1"/>
      <c r="SVB399" s="1"/>
      <c r="SVC399" s="1"/>
      <c r="SVD399" s="1"/>
      <c r="SVE399" s="1"/>
      <c r="SVF399" s="1"/>
      <c r="SVG399" s="1"/>
      <c r="SVH399" s="1"/>
      <c r="SVI399" s="1"/>
      <c r="SVJ399" s="1"/>
      <c r="SVK399" s="1"/>
      <c r="SVL399" s="1"/>
      <c r="SVM399" s="1"/>
      <c r="SVN399" s="1"/>
      <c r="SVO399" s="1"/>
      <c r="SVP399" s="1"/>
      <c r="SVQ399" s="1"/>
      <c r="SVR399" s="1"/>
      <c r="SVS399" s="1"/>
      <c r="SVT399" s="1"/>
      <c r="SVU399" s="1"/>
      <c r="SVV399" s="1"/>
      <c r="SVW399" s="1"/>
      <c r="SVX399" s="1"/>
      <c r="SVY399" s="1"/>
      <c r="SVZ399" s="1"/>
      <c r="SWA399" s="1"/>
      <c r="SWB399" s="1"/>
      <c r="SWC399" s="1"/>
      <c r="SWD399" s="1"/>
      <c r="SWE399" s="1"/>
      <c r="SWF399" s="1"/>
      <c r="SWG399" s="1"/>
      <c r="SWH399" s="1"/>
      <c r="SWI399" s="1"/>
      <c r="SWJ399" s="1"/>
      <c r="SWK399" s="1"/>
      <c r="SWL399" s="1"/>
      <c r="SWM399" s="1"/>
      <c r="SWN399" s="1"/>
      <c r="SWO399" s="1"/>
      <c r="SWP399" s="1"/>
      <c r="SWQ399" s="1"/>
      <c r="SWR399" s="1"/>
      <c r="SWS399" s="1"/>
      <c r="SWT399" s="1"/>
      <c r="SWU399" s="1"/>
      <c r="SWV399" s="1"/>
      <c r="SWW399" s="1"/>
      <c r="SWX399" s="1"/>
      <c r="SWY399" s="1"/>
      <c r="SWZ399" s="1"/>
      <c r="SXA399" s="1"/>
      <c r="SXB399" s="1"/>
      <c r="SXC399" s="1"/>
      <c r="SXD399" s="1"/>
      <c r="SXE399" s="1"/>
      <c r="SXF399" s="1"/>
      <c r="SXG399" s="1"/>
      <c r="SXH399" s="1"/>
      <c r="SXI399" s="1"/>
      <c r="SXJ399" s="1"/>
      <c r="SXK399" s="1"/>
      <c r="SXL399" s="1"/>
      <c r="SXM399" s="1"/>
      <c r="SXN399" s="1"/>
      <c r="SXO399" s="1"/>
      <c r="SXP399" s="1"/>
      <c r="SXQ399" s="1"/>
      <c r="SXR399" s="1"/>
      <c r="SXS399" s="1"/>
      <c r="SXT399" s="1"/>
      <c r="SXU399" s="1"/>
      <c r="SXV399" s="1"/>
      <c r="SXW399" s="1"/>
      <c r="SXX399" s="1"/>
      <c r="SXY399" s="1"/>
      <c r="SXZ399" s="1"/>
      <c r="SYA399" s="1"/>
      <c r="SYB399" s="1"/>
      <c r="SYC399" s="1"/>
      <c r="SYD399" s="1"/>
      <c r="SYE399" s="1"/>
      <c r="SYF399" s="1"/>
      <c r="SYG399" s="1"/>
      <c r="SYH399" s="1"/>
      <c r="SYI399" s="1"/>
      <c r="SYJ399" s="1"/>
      <c r="SYK399" s="1"/>
      <c r="SYL399" s="1"/>
      <c r="SYM399" s="1"/>
      <c r="SYN399" s="1"/>
      <c r="SYO399" s="1"/>
      <c r="SYP399" s="1"/>
      <c r="SYQ399" s="1"/>
      <c r="SYR399" s="1"/>
      <c r="SYS399" s="1"/>
      <c r="SYT399" s="1"/>
      <c r="SYU399" s="1"/>
      <c r="SYV399" s="1"/>
      <c r="SYW399" s="1"/>
      <c r="SYX399" s="1"/>
      <c r="SYY399" s="1"/>
      <c r="SYZ399" s="1"/>
      <c r="SZA399" s="1"/>
      <c r="SZB399" s="1"/>
      <c r="SZC399" s="1"/>
      <c r="SZD399" s="1"/>
      <c r="SZE399" s="1"/>
      <c r="SZF399" s="1"/>
      <c r="SZG399" s="1"/>
      <c r="SZH399" s="1"/>
      <c r="SZI399" s="1"/>
      <c r="SZJ399" s="1"/>
      <c r="SZK399" s="1"/>
      <c r="SZL399" s="1"/>
      <c r="SZM399" s="1"/>
      <c r="SZN399" s="1"/>
      <c r="SZO399" s="1"/>
      <c r="SZP399" s="1"/>
      <c r="SZQ399" s="1"/>
      <c r="SZR399" s="1"/>
      <c r="SZS399" s="1"/>
      <c r="SZT399" s="1"/>
      <c r="SZU399" s="1"/>
      <c r="SZV399" s="1"/>
      <c r="SZW399" s="1"/>
      <c r="SZX399" s="1"/>
      <c r="SZY399" s="1"/>
      <c r="SZZ399" s="1"/>
      <c r="TAA399" s="1"/>
      <c r="TAB399" s="1"/>
      <c r="TAC399" s="1"/>
      <c r="TAD399" s="1"/>
      <c r="TAE399" s="1"/>
      <c r="TAF399" s="1"/>
      <c r="TAG399" s="1"/>
      <c r="TAH399" s="1"/>
      <c r="TAI399" s="1"/>
      <c r="TAJ399" s="1"/>
      <c r="TAK399" s="1"/>
      <c r="TAL399" s="1"/>
      <c r="TAM399" s="1"/>
      <c r="TAN399" s="1"/>
      <c r="TAO399" s="1"/>
      <c r="TAP399" s="1"/>
      <c r="TAQ399" s="1"/>
      <c r="TAR399" s="1"/>
      <c r="TAS399" s="1"/>
      <c r="TAT399" s="1"/>
      <c r="TAU399" s="1"/>
      <c r="TAV399" s="1"/>
      <c r="TAW399" s="1"/>
      <c r="TAX399" s="1"/>
      <c r="TAY399" s="1"/>
      <c r="TAZ399" s="1"/>
      <c r="TBA399" s="1"/>
      <c r="TBB399" s="1"/>
      <c r="TBC399" s="1"/>
      <c r="TBD399" s="1"/>
      <c r="TBE399" s="1"/>
      <c r="TBF399" s="1"/>
      <c r="TBG399" s="1"/>
      <c r="TBH399" s="1"/>
      <c r="TBI399" s="1"/>
      <c r="TBJ399" s="1"/>
      <c r="TBK399" s="1"/>
      <c r="TBL399" s="1"/>
      <c r="TBM399" s="1"/>
      <c r="TBN399" s="1"/>
      <c r="TBO399" s="1"/>
      <c r="TBP399" s="1"/>
      <c r="TBQ399" s="1"/>
      <c r="TBR399" s="1"/>
      <c r="TBS399" s="1"/>
      <c r="TBT399" s="1"/>
      <c r="TBU399" s="1"/>
      <c r="TBV399" s="1"/>
      <c r="TBW399" s="1"/>
      <c r="TBX399" s="1"/>
      <c r="TBY399" s="1"/>
      <c r="TBZ399" s="1"/>
      <c r="TCA399" s="1"/>
      <c r="TCB399" s="1"/>
      <c r="TCC399" s="1"/>
      <c r="TCD399" s="1"/>
      <c r="TCE399" s="1"/>
      <c r="TCF399" s="1"/>
      <c r="TCG399" s="1"/>
      <c r="TCH399" s="1"/>
      <c r="TCI399" s="1"/>
      <c r="TCJ399" s="1"/>
      <c r="TCK399" s="1"/>
      <c r="TCL399" s="1"/>
      <c r="TCM399" s="1"/>
      <c r="TCN399" s="1"/>
      <c r="TCO399" s="1"/>
      <c r="TCP399" s="1"/>
      <c r="TCQ399" s="1"/>
      <c r="TCR399" s="1"/>
      <c r="TCS399" s="1"/>
      <c r="TCT399" s="1"/>
      <c r="TCU399" s="1"/>
      <c r="TCV399" s="1"/>
      <c r="TCW399" s="1"/>
      <c r="TCX399" s="1"/>
      <c r="TCY399" s="1"/>
      <c r="TCZ399" s="1"/>
      <c r="TDA399" s="1"/>
      <c r="TDB399" s="1"/>
      <c r="TDC399" s="1"/>
      <c r="TDD399" s="1"/>
      <c r="TDE399" s="1"/>
      <c r="TDF399" s="1"/>
      <c r="TDG399" s="1"/>
      <c r="TDH399" s="1"/>
      <c r="TDI399" s="1"/>
      <c r="TDJ399" s="1"/>
      <c r="TDK399" s="1"/>
      <c r="TDL399" s="1"/>
      <c r="TDM399" s="1"/>
      <c r="TDN399" s="1"/>
      <c r="TDO399" s="1"/>
      <c r="TDP399" s="1"/>
      <c r="TDQ399" s="1"/>
      <c r="TDR399" s="1"/>
      <c r="TDS399" s="1"/>
      <c r="TDT399" s="1"/>
      <c r="TDU399" s="1"/>
      <c r="TDV399" s="1"/>
      <c r="TDW399" s="1"/>
      <c r="TDX399" s="1"/>
      <c r="TDY399" s="1"/>
      <c r="TDZ399" s="1"/>
      <c r="TEA399" s="1"/>
      <c r="TEB399" s="1"/>
      <c r="TEC399" s="1"/>
      <c r="TED399" s="1"/>
      <c r="TEE399" s="1"/>
      <c r="TEF399" s="1"/>
      <c r="TEG399" s="1"/>
      <c r="TEH399" s="1"/>
      <c r="TEI399" s="1"/>
      <c r="TEJ399" s="1"/>
      <c r="TEK399" s="1"/>
      <c r="TEL399" s="1"/>
      <c r="TEM399" s="1"/>
      <c r="TEN399" s="1"/>
      <c r="TEO399" s="1"/>
      <c r="TEP399" s="1"/>
      <c r="TEQ399" s="1"/>
      <c r="TER399" s="1"/>
      <c r="TES399" s="1"/>
      <c r="TET399" s="1"/>
      <c r="TEU399" s="1"/>
      <c r="TEV399" s="1"/>
      <c r="TEW399" s="1"/>
      <c r="TEX399" s="1"/>
      <c r="TEY399" s="1"/>
      <c r="TEZ399" s="1"/>
      <c r="TFA399" s="1"/>
      <c r="TFB399" s="1"/>
      <c r="TFC399" s="1"/>
      <c r="TFD399" s="1"/>
      <c r="TFE399" s="1"/>
      <c r="TFF399" s="1"/>
      <c r="TFG399" s="1"/>
      <c r="TFH399" s="1"/>
      <c r="TFI399" s="1"/>
      <c r="TFJ399" s="1"/>
      <c r="TFK399" s="1"/>
      <c r="TFL399" s="1"/>
      <c r="TFM399" s="1"/>
      <c r="TFN399" s="1"/>
      <c r="TFO399" s="1"/>
      <c r="TFP399" s="1"/>
      <c r="TFQ399" s="1"/>
      <c r="TFR399" s="1"/>
      <c r="TFS399" s="1"/>
      <c r="TFT399" s="1"/>
      <c r="TFU399" s="1"/>
      <c r="TFV399" s="1"/>
      <c r="TFW399" s="1"/>
      <c r="TFX399" s="1"/>
      <c r="TFY399" s="1"/>
      <c r="TFZ399" s="1"/>
      <c r="TGA399" s="1"/>
      <c r="TGB399" s="1"/>
      <c r="TGC399" s="1"/>
      <c r="TGD399" s="1"/>
      <c r="TGE399" s="1"/>
      <c r="TGF399" s="1"/>
      <c r="TGG399" s="1"/>
      <c r="TGH399" s="1"/>
      <c r="TGI399" s="1"/>
      <c r="TGJ399" s="1"/>
      <c r="TGK399" s="1"/>
      <c r="TGL399" s="1"/>
      <c r="TGM399" s="1"/>
      <c r="TGN399" s="1"/>
      <c r="TGO399" s="1"/>
      <c r="TGP399" s="1"/>
      <c r="TGQ399" s="1"/>
      <c r="TGR399" s="1"/>
      <c r="TGS399" s="1"/>
      <c r="TGT399" s="1"/>
      <c r="TGU399" s="1"/>
      <c r="TGV399" s="1"/>
      <c r="TGW399" s="1"/>
      <c r="TGX399" s="1"/>
      <c r="TGY399" s="1"/>
      <c r="TGZ399" s="1"/>
      <c r="THA399" s="1"/>
      <c r="THB399" s="1"/>
      <c r="THC399" s="1"/>
      <c r="THD399" s="1"/>
      <c r="THE399" s="1"/>
      <c r="THF399" s="1"/>
      <c r="THG399" s="1"/>
      <c r="THH399" s="1"/>
      <c r="THI399" s="1"/>
      <c r="THJ399" s="1"/>
      <c r="THK399" s="1"/>
      <c r="THL399" s="1"/>
      <c r="THM399" s="1"/>
      <c r="THN399" s="1"/>
      <c r="THO399" s="1"/>
      <c r="THP399" s="1"/>
      <c r="THQ399" s="1"/>
      <c r="THR399" s="1"/>
      <c r="THS399" s="1"/>
      <c r="THT399" s="1"/>
      <c r="THU399" s="1"/>
      <c r="THV399" s="1"/>
      <c r="THW399" s="1"/>
      <c r="THX399" s="1"/>
      <c r="THY399" s="1"/>
      <c r="THZ399" s="1"/>
      <c r="TIA399" s="1"/>
      <c r="TIB399" s="1"/>
      <c r="TIC399" s="1"/>
      <c r="TID399" s="1"/>
      <c r="TIE399" s="1"/>
      <c r="TIF399" s="1"/>
      <c r="TIG399" s="1"/>
      <c r="TIH399" s="1"/>
      <c r="TII399" s="1"/>
      <c r="TIJ399" s="1"/>
      <c r="TIK399" s="1"/>
      <c r="TIL399" s="1"/>
      <c r="TIM399" s="1"/>
      <c r="TIN399" s="1"/>
      <c r="TIO399" s="1"/>
      <c r="TIP399" s="1"/>
      <c r="TIQ399" s="1"/>
      <c r="TIR399" s="1"/>
      <c r="TIS399" s="1"/>
      <c r="TIT399" s="1"/>
      <c r="TIU399" s="1"/>
      <c r="TIV399" s="1"/>
      <c r="TIW399" s="1"/>
      <c r="TIX399" s="1"/>
      <c r="TIY399" s="1"/>
      <c r="TIZ399" s="1"/>
      <c r="TJA399" s="1"/>
      <c r="TJB399" s="1"/>
      <c r="TJC399" s="1"/>
      <c r="TJD399" s="1"/>
      <c r="TJE399" s="1"/>
      <c r="TJF399" s="1"/>
      <c r="TJG399" s="1"/>
      <c r="TJH399" s="1"/>
      <c r="TJI399" s="1"/>
      <c r="TJJ399" s="1"/>
      <c r="TJK399" s="1"/>
      <c r="TJL399" s="1"/>
      <c r="TJM399" s="1"/>
      <c r="TJN399" s="1"/>
      <c r="TJO399" s="1"/>
      <c r="TJP399" s="1"/>
      <c r="TJQ399" s="1"/>
      <c r="TJR399" s="1"/>
      <c r="TJS399" s="1"/>
      <c r="TJT399" s="1"/>
      <c r="TJU399" s="1"/>
      <c r="TJV399" s="1"/>
      <c r="TJW399" s="1"/>
      <c r="TJX399" s="1"/>
      <c r="TJY399" s="1"/>
      <c r="TJZ399" s="1"/>
      <c r="TKA399" s="1"/>
      <c r="TKB399" s="1"/>
      <c r="TKC399" s="1"/>
      <c r="TKD399" s="1"/>
      <c r="TKE399" s="1"/>
      <c r="TKF399" s="1"/>
      <c r="TKG399" s="1"/>
      <c r="TKH399" s="1"/>
      <c r="TKI399" s="1"/>
      <c r="TKJ399" s="1"/>
      <c r="TKK399" s="1"/>
      <c r="TKL399" s="1"/>
      <c r="TKM399" s="1"/>
      <c r="TKN399" s="1"/>
      <c r="TKO399" s="1"/>
      <c r="TKP399" s="1"/>
      <c r="TKQ399" s="1"/>
      <c r="TKR399" s="1"/>
      <c r="TKS399" s="1"/>
      <c r="TKT399" s="1"/>
      <c r="TKU399" s="1"/>
      <c r="TKV399" s="1"/>
      <c r="TKW399" s="1"/>
      <c r="TKX399" s="1"/>
      <c r="TKY399" s="1"/>
      <c r="TKZ399" s="1"/>
      <c r="TLA399" s="1"/>
      <c r="TLB399" s="1"/>
      <c r="TLC399" s="1"/>
      <c r="TLD399" s="1"/>
      <c r="TLE399" s="1"/>
      <c r="TLF399" s="1"/>
      <c r="TLG399" s="1"/>
      <c r="TLH399" s="1"/>
      <c r="TLI399" s="1"/>
      <c r="TLJ399" s="1"/>
      <c r="TLK399" s="1"/>
      <c r="TLL399" s="1"/>
      <c r="TLM399" s="1"/>
      <c r="TLN399" s="1"/>
      <c r="TLO399" s="1"/>
      <c r="TLP399" s="1"/>
      <c r="TLQ399" s="1"/>
      <c r="TLR399" s="1"/>
      <c r="TLS399" s="1"/>
      <c r="TLT399" s="1"/>
      <c r="TLU399" s="1"/>
      <c r="TLV399" s="1"/>
      <c r="TLW399" s="1"/>
      <c r="TLX399" s="1"/>
      <c r="TLY399" s="1"/>
      <c r="TLZ399" s="1"/>
      <c r="TMA399" s="1"/>
      <c r="TMB399" s="1"/>
      <c r="TMC399" s="1"/>
      <c r="TMD399" s="1"/>
      <c r="TME399" s="1"/>
      <c r="TMF399" s="1"/>
      <c r="TMG399" s="1"/>
      <c r="TMH399" s="1"/>
      <c r="TMI399" s="1"/>
      <c r="TMJ399" s="1"/>
      <c r="TMK399" s="1"/>
      <c r="TML399" s="1"/>
      <c r="TMM399" s="1"/>
      <c r="TMN399" s="1"/>
      <c r="TMO399" s="1"/>
      <c r="TMP399" s="1"/>
      <c r="TMQ399" s="1"/>
      <c r="TMR399" s="1"/>
      <c r="TMS399" s="1"/>
      <c r="TMT399" s="1"/>
      <c r="TMU399" s="1"/>
      <c r="TMV399" s="1"/>
      <c r="TMW399" s="1"/>
      <c r="TMX399" s="1"/>
      <c r="TMY399" s="1"/>
      <c r="TMZ399" s="1"/>
      <c r="TNA399" s="1"/>
      <c r="TNB399" s="1"/>
      <c r="TNC399" s="1"/>
      <c r="TND399" s="1"/>
      <c r="TNE399" s="1"/>
      <c r="TNF399" s="1"/>
      <c r="TNG399" s="1"/>
      <c r="TNH399" s="1"/>
      <c r="TNI399" s="1"/>
      <c r="TNJ399" s="1"/>
      <c r="TNK399" s="1"/>
      <c r="TNL399" s="1"/>
      <c r="TNM399" s="1"/>
      <c r="TNN399" s="1"/>
      <c r="TNO399" s="1"/>
      <c r="TNP399" s="1"/>
      <c r="TNQ399" s="1"/>
      <c r="TNR399" s="1"/>
      <c r="TNS399" s="1"/>
      <c r="TNT399" s="1"/>
      <c r="TNU399" s="1"/>
      <c r="TNV399" s="1"/>
      <c r="TNW399" s="1"/>
      <c r="TNX399" s="1"/>
      <c r="TNY399" s="1"/>
      <c r="TNZ399" s="1"/>
      <c r="TOA399" s="1"/>
      <c r="TOB399" s="1"/>
      <c r="TOC399" s="1"/>
      <c r="TOD399" s="1"/>
      <c r="TOE399" s="1"/>
      <c r="TOF399" s="1"/>
      <c r="TOG399" s="1"/>
      <c r="TOH399" s="1"/>
      <c r="TOI399" s="1"/>
      <c r="TOJ399" s="1"/>
      <c r="TOK399" s="1"/>
      <c r="TOL399" s="1"/>
      <c r="TOM399" s="1"/>
      <c r="TON399" s="1"/>
      <c r="TOO399" s="1"/>
      <c r="TOP399" s="1"/>
      <c r="TOQ399" s="1"/>
      <c r="TOR399" s="1"/>
      <c r="TOS399" s="1"/>
      <c r="TOT399" s="1"/>
      <c r="TOU399" s="1"/>
      <c r="TOV399" s="1"/>
      <c r="TOW399" s="1"/>
      <c r="TOX399" s="1"/>
      <c r="TOY399" s="1"/>
      <c r="TOZ399" s="1"/>
      <c r="TPA399" s="1"/>
      <c r="TPB399" s="1"/>
      <c r="TPC399" s="1"/>
      <c r="TPD399" s="1"/>
      <c r="TPE399" s="1"/>
      <c r="TPF399" s="1"/>
      <c r="TPG399" s="1"/>
      <c r="TPH399" s="1"/>
      <c r="TPI399" s="1"/>
      <c r="TPJ399" s="1"/>
      <c r="TPK399" s="1"/>
      <c r="TPL399" s="1"/>
      <c r="TPM399" s="1"/>
      <c r="TPN399" s="1"/>
      <c r="TPO399" s="1"/>
      <c r="TPP399" s="1"/>
      <c r="TPQ399" s="1"/>
      <c r="TPR399" s="1"/>
      <c r="TPS399" s="1"/>
      <c r="TPT399" s="1"/>
      <c r="TPU399" s="1"/>
      <c r="TPV399" s="1"/>
      <c r="TPW399" s="1"/>
      <c r="TPX399" s="1"/>
      <c r="TPY399" s="1"/>
      <c r="TPZ399" s="1"/>
      <c r="TQA399" s="1"/>
      <c r="TQB399" s="1"/>
      <c r="TQC399" s="1"/>
      <c r="TQD399" s="1"/>
      <c r="TQE399" s="1"/>
      <c r="TQF399" s="1"/>
      <c r="TQG399" s="1"/>
      <c r="TQH399" s="1"/>
      <c r="TQI399" s="1"/>
      <c r="TQJ399" s="1"/>
      <c r="TQK399" s="1"/>
      <c r="TQL399" s="1"/>
      <c r="TQM399" s="1"/>
      <c r="TQN399" s="1"/>
      <c r="TQO399" s="1"/>
      <c r="TQP399" s="1"/>
      <c r="TQQ399" s="1"/>
      <c r="TQR399" s="1"/>
      <c r="TQS399" s="1"/>
      <c r="TQT399" s="1"/>
      <c r="TQU399" s="1"/>
      <c r="TQV399" s="1"/>
      <c r="TQW399" s="1"/>
      <c r="TQX399" s="1"/>
      <c r="TQY399" s="1"/>
      <c r="TQZ399" s="1"/>
      <c r="TRA399" s="1"/>
      <c r="TRB399" s="1"/>
      <c r="TRC399" s="1"/>
      <c r="TRD399" s="1"/>
      <c r="TRE399" s="1"/>
      <c r="TRF399" s="1"/>
      <c r="TRG399" s="1"/>
      <c r="TRH399" s="1"/>
      <c r="TRI399" s="1"/>
      <c r="TRJ399" s="1"/>
      <c r="TRK399" s="1"/>
      <c r="TRL399" s="1"/>
      <c r="TRM399" s="1"/>
      <c r="TRN399" s="1"/>
      <c r="TRO399" s="1"/>
      <c r="TRP399" s="1"/>
      <c r="TRQ399" s="1"/>
      <c r="TRR399" s="1"/>
      <c r="TRS399" s="1"/>
      <c r="TRT399" s="1"/>
      <c r="TRU399" s="1"/>
      <c r="TRV399" s="1"/>
      <c r="TRW399" s="1"/>
      <c r="TRX399" s="1"/>
      <c r="TRY399" s="1"/>
      <c r="TRZ399" s="1"/>
      <c r="TSA399" s="1"/>
      <c r="TSB399" s="1"/>
      <c r="TSC399" s="1"/>
      <c r="TSD399" s="1"/>
      <c r="TSE399" s="1"/>
      <c r="TSF399" s="1"/>
      <c r="TSG399" s="1"/>
      <c r="TSH399" s="1"/>
      <c r="TSI399" s="1"/>
      <c r="TSJ399" s="1"/>
      <c r="TSK399" s="1"/>
      <c r="TSL399" s="1"/>
      <c r="TSM399" s="1"/>
      <c r="TSN399" s="1"/>
      <c r="TSO399" s="1"/>
      <c r="TSP399" s="1"/>
      <c r="TSQ399" s="1"/>
      <c r="TSR399" s="1"/>
      <c r="TSS399" s="1"/>
      <c r="TST399" s="1"/>
      <c r="TSU399" s="1"/>
      <c r="TSV399" s="1"/>
      <c r="TSW399" s="1"/>
      <c r="TSX399" s="1"/>
      <c r="TSY399" s="1"/>
      <c r="TSZ399" s="1"/>
      <c r="TTA399" s="1"/>
      <c r="TTB399" s="1"/>
      <c r="TTC399" s="1"/>
      <c r="TTD399" s="1"/>
      <c r="TTE399" s="1"/>
      <c r="TTF399" s="1"/>
      <c r="TTG399" s="1"/>
      <c r="TTH399" s="1"/>
      <c r="TTI399" s="1"/>
      <c r="TTJ399" s="1"/>
      <c r="TTK399" s="1"/>
      <c r="TTL399" s="1"/>
      <c r="TTM399" s="1"/>
      <c r="TTN399" s="1"/>
      <c r="TTO399" s="1"/>
      <c r="TTP399" s="1"/>
      <c r="TTQ399" s="1"/>
      <c r="TTR399" s="1"/>
      <c r="TTS399" s="1"/>
      <c r="TTT399" s="1"/>
      <c r="TTU399" s="1"/>
      <c r="TTV399" s="1"/>
      <c r="TTW399" s="1"/>
      <c r="TTX399" s="1"/>
      <c r="TTY399" s="1"/>
      <c r="TTZ399" s="1"/>
      <c r="TUA399" s="1"/>
      <c r="TUB399" s="1"/>
      <c r="TUC399" s="1"/>
      <c r="TUD399" s="1"/>
      <c r="TUE399" s="1"/>
      <c r="TUF399" s="1"/>
      <c r="TUG399" s="1"/>
      <c r="TUH399" s="1"/>
      <c r="TUI399" s="1"/>
      <c r="TUJ399" s="1"/>
      <c r="TUK399" s="1"/>
      <c r="TUL399" s="1"/>
      <c r="TUM399" s="1"/>
      <c r="TUN399" s="1"/>
      <c r="TUO399" s="1"/>
      <c r="TUP399" s="1"/>
      <c r="TUQ399" s="1"/>
      <c r="TUR399" s="1"/>
      <c r="TUS399" s="1"/>
      <c r="TUT399" s="1"/>
      <c r="TUU399" s="1"/>
      <c r="TUV399" s="1"/>
      <c r="TUW399" s="1"/>
      <c r="TUX399" s="1"/>
      <c r="TUY399" s="1"/>
      <c r="TUZ399" s="1"/>
      <c r="TVA399" s="1"/>
      <c r="TVB399" s="1"/>
      <c r="TVC399" s="1"/>
      <c r="TVD399" s="1"/>
      <c r="TVE399" s="1"/>
      <c r="TVF399" s="1"/>
      <c r="TVG399" s="1"/>
      <c r="TVH399" s="1"/>
      <c r="TVI399" s="1"/>
      <c r="TVJ399" s="1"/>
      <c r="TVK399" s="1"/>
      <c r="TVL399" s="1"/>
      <c r="TVM399" s="1"/>
      <c r="TVN399" s="1"/>
      <c r="TVO399" s="1"/>
      <c r="TVP399" s="1"/>
      <c r="TVQ399" s="1"/>
      <c r="TVR399" s="1"/>
      <c r="TVS399" s="1"/>
      <c r="TVT399" s="1"/>
      <c r="TVU399" s="1"/>
      <c r="TVV399" s="1"/>
      <c r="TVW399" s="1"/>
      <c r="TVX399" s="1"/>
      <c r="TVY399" s="1"/>
      <c r="TVZ399" s="1"/>
      <c r="TWA399" s="1"/>
      <c r="TWB399" s="1"/>
      <c r="TWC399" s="1"/>
      <c r="TWD399" s="1"/>
      <c r="TWE399" s="1"/>
      <c r="TWF399" s="1"/>
      <c r="TWG399" s="1"/>
      <c r="TWH399" s="1"/>
      <c r="TWI399" s="1"/>
      <c r="TWJ399" s="1"/>
      <c r="TWK399" s="1"/>
      <c r="TWL399" s="1"/>
      <c r="TWM399" s="1"/>
      <c r="TWN399" s="1"/>
      <c r="TWO399" s="1"/>
      <c r="TWP399" s="1"/>
      <c r="TWQ399" s="1"/>
      <c r="TWR399" s="1"/>
      <c r="TWS399" s="1"/>
      <c r="TWT399" s="1"/>
      <c r="TWU399" s="1"/>
      <c r="TWV399" s="1"/>
      <c r="TWW399" s="1"/>
      <c r="TWX399" s="1"/>
      <c r="TWY399" s="1"/>
      <c r="TWZ399" s="1"/>
      <c r="TXA399" s="1"/>
      <c r="TXB399" s="1"/>
      <c r="TXC399" s="1"/>
      <c r="TXD399" s="1"/>
      <c r="TXE399" s="1"/>
      <c r="TXF399" s="1"/>
      <c r="TXG399" s="1"/>
      <c r="TXH399" s="1"/>
      <c r="TXI399" s="1"/>
      <c r="TXJ399" s="1"/>
      <c r="TXK399" s="1"/>
      <c r="TXL399" s="1"/>
      <c r="TXM399" s="1"/>
      <c r="TXN399" s="1"/>
      <c r="TXO399" s="1"/>
      <c r="TXP399" s="1"/>
      <c r="TXQ399" s="1"/>
      <c r="TXR399" s="1"/>
      <c r="TXS399" s="1"/>
      <c r="TXT399" s="1"/>
      <c r="TXU399" s="1"/>
      <c r="TXV399" s="1"/>
      <c r="TXW399" s="1"/>
      <c r="TXX399" s="1"/>
      <c r="TXY399" s="1"/>
      <c r="TXZ399" s="1"/>
      <c r="TYA399" s="1"/>
      <c r="TYB399" s="1"/>
      <c r="TYC399" s="1"/>
      <c r="TYD399" s="1"/>
      <c r="TYE399" s="1"/>
      <c r="TYF399" s="1"/>
      <c r="TYG399" s="1"/>
      <c r="TYH399" s="1"/>
      <c r="TYI399" s="1"/>
      <c r="TYJ399" s="1"/>
      <c r="TYK399" s="1"/>
      <c r="TYL399" s="1"/>
      <c r="TYM399" s="1"/>
      <c r="TYN399" s="1"/>
      <c r="TYO399" s="1"/>
      <c r="TYP399" s="1"/>
      <c r="TYQ399" s="1"/>
      <c r="TYR399" s="1"/>
      <c r="TYS399" s="1"/>
      <c r="TYT399" s="1"/>
      <c r="TYU399" s="1"/>
      <c r="TYV399" s="1"/>
      <c r="TYW399" s="1"/>
      <c r="TYX399" s="1"/>
      <c r="TYY399" s="1"/>
      <c r="TYZ399" s="1"/>
      <c r="TZA399" s="1"/>
      <c r="TZB399" s="1"/>
      <c r="TZC399" s="1"/>
      <c r="TZD399" s="1"/>
      <c r="TZE399" s="1"/>
      <c r="TZF399" s="1"/>
      <c r="TZG399" s="1"/>
      <c r="TZH399" s="1"/>
      <c r="TZI399" s="1"/>
      <c r="TZJ399" s="1"/>
      <c r="TZK399" s="1"/>
      <c r="TZL399" s="1"/>
      <c r="TZM399" s="1"/>
      <c r="TZN399" s="1"/>
      <c r="TZO399" s="1"/>
      <c r="TZP399" s="1"/>
      <c r="TZQ399" s="1"/>
      <c r="TZR399" s="1"/>
      <c r="TZS399" s="1"/>
      <c r="TZT399" s="1"/>
      <c r="TZU399" s="1"/>
      <c r="TZV399" s="1"/>
      <c r="TZW399" s="1"/>
      <c r="TZX399" s="1"/>
      <c r="TZY399" s="1"/>
      <c r="TZZ399" s="1"/>
      <c r="UAA399" s="1"/>
      <c r="UAB399" s="1"/>
      <c r="UAC399" s="1"/>
      <c r="UAD399" s="1"/>
      <c r="UAE399" s="1"/>
      <c r="UAF399" s="1"/>
      <c r="UAG399" s="1"/>
      <c r="UAH399" s="1"/>
      <c r="UAI399" s="1"/>
      <c r="UAJ399" s="1"/>
      <c r="UAK399" s="1"/>
      <c r="UAL399" s="1"/>
      <c r="UAM399" s="1"/>
      <c r="UAN399" s="1"/>
      <c r="UAO399" s="1"/>
      <c r="UAP399" s="1"/>
      <c r="UAQ399" s="1"/>
      <c r="UAR399" s="1"/>
      <c r="UAS399" s="1"/>
      <c r="UAT399" s="1"/>
      <c r="UAU399" s="1"/>
      <c r="UAV399" s="1"/>
      <c r="UAW399" s="1"/>
      <c r="UAX399" s="1"/>
      <c r="UAY399" s="1"/>
      <c r="UAZ399" s="1"/>
      <c r="UBA399" s="1"/>
      <c r="UBB399" s="1"/>
      <c r="UBC399" s="1"/>
      <c r="UBD399" s="1"/>
      <c r="UBE399" s="1"/>
      <c r="UBF399" s="1"/>
      <c r="UBG399" s="1"/>
      <c r="UBH399" s="1"/>
      <c r="UBI399" s="1"/>
      <c r="UBJ399" s="1"/>
      <c r="UBK399" s="1"/>
      <c r="UBL399" s="1"/>
      <c r="UBM399" s="1"/>
      <c r="UBN399" s="1"/>
      <c r="UBO399" s="1"/>
      <c r="UBP399" s="1"/>
      <c r="UBQ399" s="1"/>
      <c r="UBR399" s="1"/>
      <c r="UBS399" s="1"/>
      <c r="UBT399" s="1"/>
      <c r="UBU399" s="1"/>
      <c r="UBV399" s="1"/>
      <c r="UBW399" s="1"/>
      <c r="UBX399" s="1"/>
      <c r="UBY399" s="1"/>
      <c r="UBZ399" s="1"/>
      <c r="UCA399" s="1"/>
      <c r="UCB399" s="1"/>
      <c r="UCC399" s="1"/>
      <c r="UCD399" s="1"/>
      <c r="UCE399" s="1"/>
      <c r="UCF399" s="1"/>
      <c r="UCG399" s="1"/>
      <c r="UCH399" s="1"/>
      <c r="UCI399" s="1"/>
      <c r="UCJ399" s="1"/>
      <c r="UCK399" s="1"/>
      <c r="UCL399" s="1"/>
      <c r="UCM399" s="1"/>
      <c r="UCN399" s="1"/>
      <c r="UCO399" s="1"/>
      <c r="UCP399" s="1"/>
      <c r="UCQ399" s="1"/>
      <c r="UCR399" s="1"/>
      <c r="UCS399" s="1"/>
      <c r="UCT399" s="1"/>
      <c r="UCU399" s="1"/>
      <c r="UCV399" s="1"/>
      <c r="UCW399" s="1"/>
      <c r="UCX399" s="1"/>
      <c r="UCY399" s="1"/>
      <c r="UCZ399" s="1"/>
      <c r="UDA399" s="1"/>
      <c r="UDB399" s="1"/>
      <c r="UDC399" s="1"/>
      <c r="UDD399" s="1"/>
      <c r="UDE399" s="1"/>
      <c r="UDF399" s="1"/>
      <c r="UDG399" s="1"/>
      <c r="UDH399" s="1"/>
      <c r="UDI399" s="1"/>
      <c r="UDJ399" s="1"/>
      <c r="UDK399" s="1"/>
      <c r="UDL399" s="1"/>
      <c r="UDM399" s="1"/>
      <c r="UDN399" s="1"/>
      <c r="UDO399" s="1"/>
      <c r="UDP399" s="1"/>
      <c r="UDQ399" s="1"/>
      <c r="UDR399" s="1"/>
      <c r="UDS399" s="1"/>
      <c r="UDT399" s="1"/>
      <c r="UDU399" s="1"/>
      <c r="UDV399" s="1"/>
      <c r="UDW399" s="1"/>
      <c r="UDX399" s="1"/>
      <c r="UDY399" s="1"/>
      <c r="UDZ399" s="1"/>
      <c r="UEA399" s="1"/>
      <c r="UEB399" s="1"/>
      <c r="UEC399" s="1"/>
      <c r="UED399" s="1"/>
      <c r="UEE399" s="1"/>
      <c r="UEF399" s="1"/>
      <c r="UEG399" s="1"/>
      <c r="UEH399" s="1"/>
      <c r="UEI399" s="1"/>
      <c r="UEJ399" s="1"/>
      <c r="UEK399" s="1"/>
      <c r="UEL399" s="1"/>
      <c r="UEM399" s="1"/>
      <c r="UEN399" s="1"/>
      <c r="UEO399" s="1"/>
      <c r="UEP399" s="1"/>
      <c r="UEQ399" s="1"/>
      <c r="UER399" s="1"/>
      <c r="UES399" s="1"/>
      <c r="UET399" s="1"/>
      <c r="UEU399" s="1"/>
      <c r="UEV399" s="1"/>
      <c r="UEW399" s="1"/>
      <c r="UEX399" s="1"/>
      <c r="UEY399" s="1"/>
      <c r="UEZ399" s="1"/>
      <c r="UFA399" s="1"/>
      <c r="UFB399" s="1"/>
      <c r="UFC399" s="1"/>
      <c r="UFD399" s="1"/>
      <c r="UFE399" s="1"/>
      <c r="UFF399" s="1"/>
      <c r="UFG399" s="1"/>
      <c r="UFH399" s="1"/>
      <c r="UFI399" s="1"/>
      <c r="UFJ399" s="1"/>
      <c r="UFK399" s="1"/>
      <c r="UFL399" s="1"/>
      <c r="UFM399" s="1"/>
      <c r="UFN399" s="1"/>
      <c r="UFO399" s="1"/>
      <c r="UFP399" s="1"/>
      <c r="UFQ399" s="1"/>
      <c r="UFR399" s="1"/>
      <c r="UFS399" s="1"/>
      <c r="UFT399" s="1"/>
      <c r="UFU399" s="1"/>
      <c r="UFV399" s="1"/>
      <c r="UFW399" s="1"/>
      <c r="UFX399" s="1"/>
      <c r="UFY399" s="1"/>
      <c r="UFZ399" s="1"/>
      <c r="UGA399" s="1"/>
      <c r="UGB399" s="1"/>
      <c r="UGC399" s="1"/>
      <c r="UGD399" s="1"/>
      <c r="UGE399" s="1"/>
      <c r="UGF399" s="1"/>
      <c r="UGG399" s="1"/>
      <c r="UGH399" s="1"/>
      <c r="UGI399" s="1"/>
      <c r="UGJ399" s="1"/>
      <c r="UGK399" s="1"/>
      <c r="UGL399" s="1"/>
      <c r="UGM399" s="1"/>
      <c r="UGN399" s="1"/>
      <c r="UGO399" s="1"/>
      <c r="UGP399" s="1"/>
      <c r="UGQ399" s="1"/>
      <c r="UGR399" s="1"/>
      <c r="UGS399" s="1"/>
      <c r="UGT399" s="1"/>
      <c r="UGU399" s="1"/>
      <c r="UGV399" s="1"/>
      <c r="UGW399" s="1"/>
      <c r="UGX399" s="1"/>
      <c r="UGY399" s="1"/>
      <c r="UGZ399" s="1"/>
      <c r="UHA399" s="1"/>
      <c r="UHB399" s="1"/>
      <c r="UHC399" s="1"/>
      <c r="UHD399" s="1"/>
      <c r="UHE399" s="1"/>
      <c r="UHF399" s="1"/>
      <c r="UHG399" s="1"/>
      <c r="UHH399" s="1"/>
      <c r="UHI399" s="1"/>
      <c r="UHJ399" s="1"/>
      <c r="UHK399" s="1"/>
      <c r="UHL399" s="1"/>
      <c r="UHM399" s="1"/>
      <c r="UHN399" s="1"/>
      <c r="UHO399" s="1"/>
      <c r="UHP399" s="1"/>
      <c r="UHQ399" s="1"/>
      <c r="UHR399" s="1"/>
      <c r="UHS399" s="1"/>
      <c r="UHT399" s="1"/>
      <c r="UHU399" s="1"/>
      <c r="UHV399" s="1"/>
      <c r="UHW399" s="1"/>
      <c r="UHX399" s="1"/>
      <c r="UHY399" s="1"/>
      <c r="UHZ399" s="1"/>
      <c r="UIA399" s="1"/>
      <c r="UIB399" s="1"/>
      <c r="UIC399" s="1"/>
      <c r="UID399" s="1"/>
      <c r="UIE399" s="1"/>
      <c r="UIF399" s="1"/>
      <c r="UIG399" s="1"/>
      <c r="UIH399" s="1"/>
      <c r="UII399" s="1"/>
      <c r="UIJ399" s="1"/>
      <c r="UIK399" s="1"/>
      <c r="UIL399" s="1"/>
      <c r="UIM399" s="1"/>
      <c r="UIN399" s="1"/>
      <c r="UIO399" s="1"/>
      <c r="UIP399" s="1"/>
      <c r="UIQ399" s="1"/>
      <c r="UIR399" s="1"/>
      <c r="UIS399" s="1"/>
      <c r="UIT399" s="1"/>
      <c r="UIU399" s="1"/>
      <c r="UIV399" s="1"/>
      <c r="UIW399" s="1"/>
      <c r="UIX399" s="1"/>
      <c r="UIY399" s="1"/>
      <c r="UIZ399" s="1"/>
      <c r="UJA399" s="1"/>
      <c r="UJB399" s="1"/>
      <c r="UJC399" s="1"/>
      <c r="UJD399" s="1"/>
      <c r="UJE399" s="1"/>
      <c r="UJF399" s="1"/>
      <c r="UJG399" s="1"/>
      <c r="UJH399" s="1"/>
      <c r="UJI399" s="1"/>
      <c r="UJJ399" s="1"/>
      <c r="UJK399" s="1"/>
      <c r="UJL399" s="1"/>
      <c r="UJM399" s="1"/>
      <c r="UJN399" s="1"/>
      <c r="UJO399" s="1"/>
      <c r="UJP399" s="1"/>
      <c r="UJQ399" s="1"/>
      <c r="UJR399" s="1"/>
      <c r="UJS399" s="1"/>
      <c r="UJT399" s="1"/>
      <c r="UJU399" s="1"/>
      <c r="UJV399" s="1"/>
      <c r="UJW399" s="1"/>
      <c r="UJX399" s="1"/>
      <c r="UJY399" s="1"/>
      <c r="UJZ399" s="1"/>
      <c r="UKA399" s="1"/>
      <c r="UKB399" s="1"/>
      <c r="UKC399" s="1"/>
      <c r="UKD399" s="1"/>
      <c r="UKE399" s="1"/>
      <c r="UKF399" s="1"/>
      <c r="UKG399" s="1"/>
      <c r="UKH399" s="1"/>
      <c r="UKI399" s="1"/>
      <c r="UKJ399" s="1"/>
      <c r="UKK399" s="1"/>
      <c r="UKL399" s="1"/>
      <c r="UKM399" s="1"/>
      <c r="UKN399" s="1"/>
      <c r="UKO399" s="1"/>
      <c r="UKP399" s="1"/>
      <c r="UKQ399" s="1"/>
      <c r="UKR399" s="1"/>
      <c r="UKS399" s="1"/>
      <c r="UKT399" s="1"/>
      <c r="UKU399" s="1"/>
      <c r="UKV399" s="1"/>
      <c r="UKW399" s="1"/>
      <c r="UKX399" s="1"/>
      <c r="UKY399" s="1"/>
      <c r="UKZ399" s="1"/>
      <c r="ULA399" s="1"/>
      <c r="ULB399" s="1"/>
      <c r="ULC399" s="1"/>
      <c r="ULD399" s="1"/>
      <c r="ULE399" s="1"/>
      <c r="ULF399" s="1"/>
      <c r="ULG399" s="1"/>
      <c r="ULH399" s="1"/>
      <c r="ULI399" s="1"/>
      <c r="ULJ399" s="1"/>
      <c r="ULK399" s="1"/>
      <c r="ULL399" s="1"/>
      <c r="ULM399" s="1"/>
      <c r="ULN399" s="1"/>
      <c r="ULO399" s="1"/>
      <c r="ULP399" s="1"/>
      <c r="ULQ399" s="1"/>
      <c r="ULR399" s="1"/>
      <c r="ULS399" s="1"/>
      <c r="ULT399" s="1"/>
      <c r="ULU399" s="1"/>
      <c r="ULV399" s="1"/>
      <c r="ULW399" s="1"/>
      <c r="ULX399" s="1"/>
      <c r="ULY399" s="1"/>
      <c r="ULZ399" s="1"/>
      <c r="UMA399" s="1"/>
      <c r="UMB399" s="1"/>
      <c r="UMC399" s="1"/>
      <c r="UMD399" s="1"/>
      <c r="UME399" s="1"/>
      <c r="UMF399" s="1"/>
      <c r="UMG399" s="1"/>
      <c r="UMH399" s="1"/>
      <c r="UMI399" s="1"/>
      <c r="UMJ399" s="1"/>
      <c r="UMK399" s="1"/>
      <c r="UML399" s="1"/>
      <c r="UMM399" s="1"/>
      <c r="UMN399" s="1"/>
      <c r="UMO399" s="1"/>
      <c r="UMP399" s="1"/>
      <c r="UMQ399" s="1"/>
      <c r="UMR399" s="1"/>
      <c r="UMS399" s="1"/>
      <c r="UMT399" s="1"/>
      <c r="UMU399" s="1"/>
      <c r="UMV399" s="1"/>
      <c r="UMW399" s="1"/>
      <c r="UMX399" s="1"/>
      <c r="UMY399" s="1"/>
      <c r="UMZ399" s="1"/>
      <c r="UNA399" s="1"/>
      <c r="UNB399" s="1"/>
      <c r="UNC399" s="1"/>
      <c r="UND399" s="1"/>
      <c r="UNE399" s="1"/>
      <c r="UNF399" s="1"/>
      <c r="UNG399" s="1"/>
      <c r="UNH399" s="1"/>
      <c r="UNI399" s="1"/>
      <c r="UNJ399" s="1"/>
      <c r="UNK399" s="1"/>
      <c r="UNL399" s="1"/>
      <c r="UNM399" s="1"/>
      <c r="UNN399" s="1"/>
      <c r="UNO399" s="1"/>
      <c r="UNP399" s="1"/>
      <c r="UNQ399" s="1"/>
      <c r="UNR399" s="1"/>
      <c r="UNS399" s="1"/>
      <c r="UNT399" s="1"/>
      <c r="UNU399" s="1"/>
      <c r="UNV399" s="1"/>
      <c r="UNW399" s="1"/>
      <c r="UNX399" s="1"/>
      <c r="UNY399" s="1"/>
      <c r="UNZ399" s="1"/>
      <c r="UOA399" s="1"/>
      <c r="UOB399" s="1"/>
      <c r="UOC399" s="1"/>
      <c r="UOD399" s="1"/>
      <c r="UOE399" s="1"/>
      <c r="UOF399" s="1"/>
      <c r="UOG399" s="1"/>
      <c r="UOH399" s="1"/>
      <c r="UOI399" s="1"/>
      <c r="UOJ399" s="1"/>
      <c r="UOK399" s="1"/>
      <c r="UOL399" s="1"/>
      <c r="UOM399" s="1"/>
      <c r="UON399" s="1"/>
      <c r="UOO399" s="1"/>
      <c r="UOP399" s="1"/>
      <c r="UOQ399" s="1"/>
      <c r="UOR399" s="1"/>
      <c r="UOS399" s="1"/>
      <c r="UOT399" s="1"/>
      <c r="UOU399" s="1"/>
      <c r="UOV399" s="1"/>
      <c r="UOW399" s="1"/>
      <c r="UOX399" s="1"/>
      <c r="UOY399" s="1"/>
      <c r="UOZ399" s="1"/>
      <c r="UPA399" s="1"/>
      <c r="UPB399" s="1"/>
      <c r="UPC399" s="1"/>
      <c r="UPD399" s="1"/>
      <c r="UPE399" s="1"/>
      <c r="UPF399" s="1"/>
      <c r="UPG399" s="1"/>
      <c r="UPH399" s="1"/>
      <c r="UPI399" s="1"/>
      <c r="UPJ399" s="1"/>
      <c r="UPK399" s="1"/>
      <c r="UPL399" s="1"/>
      <c r="UPM399" s="1"/>
      <c r="UPN399" s="1"/>
      <c r="UPO399" s="1"/>
      <c r="UPP399" s="1"/>
      <c r="UPQ399" s="1"/>
      <c r="UPR399" s="1"/>
      <c r="UPS399" s="1"/>
      <c r="UPT399" s="1"/>
      <c r="UPU399" s="1"/>
      <c r="UPV399" s="1"/>
      <c r="UPW399" s="1"/>
      <c r="UPX399" s="1"/>
      <c r="UPY399" s="1"/>
      <c r="UPZ399" s="1"/>
      <c r="UQA399" s="1"/>
      <c r="UQB399" s="1"/>
      <c r="UQC399" s="1"/>
      <c r="UQD399" s="1"/>
      <c r="UQE399" s="1"/>
      <c r="UQF399" s="1"/>
      <c r="UQG399" s="1"/>
      <c r="UQH399" s="1"/>
      <c r="UQI399" s="1"/>
      <c r="UQJ399" s="1"/>
      <c r="UQK399" s="1"/>
      <c r="UQL399" s="1"/>
      <c r="UQM399" s="1"/>
      <c r="UQN399" s="1"/>
      <c r="UQO399" s="1"/>
      <c r="UQP399" s="1"/>
      <c r="UQQ399" s="1"/>
      <c r="UQR399" s="1"/>
      <c r="UQS399" s="1"/>
      <c r="UQT399" s="1"/>
      <c r="UQU399" s="1"/>
      <c r="UQV399" s="1"/>
      <c r="UQW399" s="1"/>
      <c r="UQX399" s="1"/>
      <c r="UQY399" s="1"/>
      <c r="UQZ399" s="1"/>
      <c r="URA399" s="1"/>
      <c r="URB399" s="1"/>
      <c r="URC399" s="1"/>
      <c r="URD399" s="1"/>
      <c r="URE399" s="1"/>
      <c r="URF399" s="1"/>
      <c r="URG399" s="1"/>
      <c r="URH399" s="1"/>
      <c r="URI399" s="1"/>
      <c r="URJ399" s="1"/>
      <c r="URK399" s="1"/>
      <c r="URL399" s="1"/>
      <c r="URM399" s="1"/>
      <c r="URN399" s="1"/>
      <c r="URO399" s="1"/>
      <c r="URP399" s="1"/>
      <c r="URQ399" s="1"/>
      <c r="URR399" s="1"/>
      <c r="URS399" s="1"/>
      <c r="URT399" s="1"/>
      <c r="URU399" s="1"/>
      <c r="URV399" s="1"/>
      <c r="URW399" s="1"/>
      <c r="URX399" s="1"/>
      <c r="URY399" s="1"/>
      <c r="URZ399" s="1"/>
      <c r="USA399" s="1"/>
      <c r="USB399" s="1"/>
      <c r="USC399" s="1"/>
      <c r="USD399" s="1"/>
      <c r="USE399" s="1"/>
      <c r="USF399" s="1"/>
      <c r="USG399" s="1"/>
      <c r="USH399" s="1"/>
      <c r="USI399" s="1"/>
      <c r="USJ399" s="1"/>
      <c r="USK399" s="1"/>
      <c r="USL399" s="1"/>
      <c r="USM399" s="1"/>
      <c r="USN399" s="1"/>
      <c r="USO399" s="1"/>
      <c r="USP399" s="1"/>
      <c r="USQ399" s="1"/>
      <c r="USR399" s="1"/>
      <c r="USS399" s="1"/>
      <c r="UST399" s="1"/>
      <c r="USU399" s="1"/>
      <c r="USV399" s="1"/>
      <c r="USW399" s="1"/>
      <c r="USX399" s="1"/>
      <c r="USY399" s="1"/>
      <c r="USZ399" s="1"/>
      <c r="UTA399" s="1"/>
      <c r="UTB399" s="1"/>
      <c r="UTC399" s="1"/>
      <c r="UTD399" s="1"/>
      <c r="UTE399" s="1"/>
      <c r="UTF399" s="1"/>
      <c r="UTG399" s="1"/>
      <c r="UTH399" s="1"/>
      <c r="UTI399" s="1"/>
      <c r="UTJ399" s="1"/>
      <c r="UTK399" s="1"/>
      <c r="UTL399" s="1"/>
      <c r="UTM399" s="1"/>
      <c r="UTN399" s="1"/>
      <c r="UTO399" s="1"/>
      <c r="UTP399" s="1"/>
      <c r="UTQ399" s="1"/>
      <c r="UTR399" s="1"/>
      <c r="UTS399" s="1"/>
      <c r="UTT399" s="1"/>
      <c r="UTU399" s="1"/>
      <c r="UTV399" s="1"/>
      <c r="UTW399" s="1"/>
      <c r="UTX399" s="1"/>
      <c r="UTY399" s="1"/>
      <c r="UTZ399" s="1"/>
      <c r="UUA399" s="1"/>
      <c r="UUB399" s="1"/>
      <c r="UUC399" s="1"/>
      <c r="UUD399" s="1"/>
      <c r="UUE399" s="1"/>
      <c r="UUF399" s="1"/>
      <c r="UUG399" s="1"/>
      <c r="UUH399" s="1"/>
      <c r="UUI399" s="1"/>
      <c r="UUJ399" s="1"/>
      <c r="UUK399" s="1"/>
      <c r="UUL399" s="1"/>
      <c r="UUM399" s="1"/>
      <c r="UUN399" s="1"/>
      <c r="UUO399" s="1"/>
      <c r="UUP399" s="1"/>
      <c r="UUQ399" s="1"/>
      <c r="UUR399" s="1"/>
      <c r="UUS399" s="1"/>
      <c r="UUT399" s="1"/>
      <c r="UUU399" s="1"/>
      <c r="UUV399" s="1"/>
      <c r="UUW399" s="1"/>
      <c r="UUX399" s="1"/>
      <c r="UUY399" s="1"/>
      <c r="UUZ399" s="1"/>
      <c r="UVA399" s="1"/>
      <c r="UVB399" s="1"/>
      <c r="UVC399" s="1"/>
      <c r="UVD399" s="1"/>
      <c r="UVE399" s="1"/>
      <c r="UVF399" s="1"/>
      <c r="UVG399" s="1"/>
      <c r="UVH399" s="1"/>
      <c r="UVI399" s="1"/>
      <c r="UVJ399" s="1"/>
      <c r="UVK399" s="1"/>
      <c r="UVL399" s="1"/>
      <c r="UVM399" s="1"/>
      <c r="UVN399" s="1"/>
      <c r="UVO399" s="1"/>
      <c r="UVP399" s="1"/>
      <c r="UVQ399" s="1"/>
      <c r="UVR399" s="1"/>
      <c r="UVS399" s="1"/>
      <c r="UVT399" s="1"/>
      <c r="UVU399" s="1"/>
      <c r="UVV399" s="1"/>
      <c r="UVW399" s="1"/>
      <c r="UVX399" s="1"/>
      <c r="UVY399" s="1"/>
      <c r="UVZ399" s="1"/>
      <c r="UWA399" s="1"/>
      <c r="UWB399" s="1"/>
      <c r="UWC399" s="1"/>
      <c r="UWD399" s="1"/>
      <c r="UWE399" s="1"/>
      <c r="UWF399" s="1"/>
      <c r="UWG399" s="1"/>
      <c r="UWH399" s="1"/>
      <c r="UWI399" s="1"/>
      <c r="UWJ399" s="1"/>
      <c r="UWK399" s="1"/>
      <c r="UWL399" s="1"/>
      <c r="UWM399" s="1"/>
      <c r="UWN399" s="1"/>
      <c r="UWO399" s="1"/>
      <c r="UWP399" s="1"/>
      <c r="UWQ399" s="1"/>
      <c r="UWR399" s="1"/>
      <c r="UWS399" s="1"/>
      <c r="UWT399" s="1"/>
      <c r="UWU399" s="1"/>
      <c r="UWV399" s="1"/>
      <c r="UWW399" s="1"/>
      <c r="UWX399" s="1"/>
      <c r="UWY399" s="1"/>
      <c r="UWZ399" s="1"/>
      <c r="UXA399" s="1"/>
      <c r="UXB399" s="1"/>
      <c r="UXC399" s="1"/>
      <c r="UXD399" s="1"/>
      <c r="UXE399" s="1"/>
      <c r="UXF399" s="1"/>
      <c r="UXG399" s="1"/>
      <c r="UXH399" s="1"/>
      <c r="UXI399" s="1"/>
      <c r="UXJ399" s="1"/>
      <c r="UXK399" s="1"/>
      <c r="UXL399" s="1"/>
      <c r="UXM399" s="1"/>
      <c r="UXN399" s="1"/>
      <c r="UXO399" s="1"/>
      <c r="UXP399" s="1"/>
      <c r="UXQ399" s="1"/>
      <c r="UXR399" s="1"/>
      <c r="UXS399" s="1"/>
      <c r="UXT399" s="1"/>
      <c r="UXU399" s="1"/>
      <c r="UXV399" s="1"/>
      <c r="UXW399" s="1"/>
      <c r="UXX399" s="1"/>
      <c r="UXY399" s="1"/>
      <c r="UXZ399" s="1"/>
      <c r="UYA399" s="1"/>
      <c r="UYB399" s="1"/>
      <c r="UYC399" s="1"/>
      <c r="UYD399" s="1"/>
      <c r="UYE399" s="1"/>
      <c r="UYF399" s="1"/>
      <c r="UYG399" s="1"/>
      <c r="UYH399" s="1"/>
      <c r="UYI399" s="1"/>
      <c r="UYJ399" s="1"/>
      <c r="UYK399" s="1"/>
      <c r="UYL399" s="1"/>
      <c r="UYM399" s="1"/>
      <c r="UYN399" s="1"/>
      <c r="UYO399" s="1"/>
      <c r="UYP399" s="1"/>
      <c r="UYQ399" s="1"/>
      <c r="UYR399" s="1"/>
      <c r="UYS399" s="1"/>
      <c r="UYT399" s="1"/>
      <c r="UYU399" s="1"/>
      <c r="UYV399" s="1"/>
      <c r="UYW399" s="1"/>
      <c r="UYX399" s="1"/>
      <c r="UYY399" s="1"/>
      <c r="UYZ399" s="1"/>
      <c r="UZA399" s="1"/>
      <c r="UZB399" s="1"/>
      <c r="UZC399" s="1"/>
      <c r="UZD399" s="1"/>
      <c r="UZE399" s="1"/>
      <c r="UZF399" s="1"/>
      <c r="UZG399" s="1"/>
      <c r="UZH399" s="1"/>
      <c r="UZI399" s="1"/>
      <c r="UZJ399" s="1"/>
      <c r="UZK399" s="1"/>
      <c r="UZL399" s="1"/>
      <c r="UZM399" s="1"/>
      <c r="UZN399" s="1"/>
      <c r="UZO399" s="1"/>
      <c r="UZP399" s="1"/>
      <c r="UZQ399" s="1"/>
      <c r="UZR399" s="1"/>
      <c r="UZS399" s="1"/>
      <c r="UZT399" s="1"/>
      <c r="UZU399" s="1"/>
      <c r="UZV399" s="1"/>
      <c r="UZW399" s="1"/>
      <c r="UZX399" s="1"/>
      <c r="UZY399" s="1"/>
      <c r="UZZ399" s="1"/>
      <c r="VAA399" s="1"/>
      <c r="VAB399" s="1"/>
      <c r="VAC399" s="1"/>
      <c r="VAD399" s="1"/>
      <c r="VAE399" s="1"/>
      <c r="VAF399" s="1"/>
      <c r="VAG399" s="1"/>
      <c r="VAH399" s="1"/>
      <c r="VAI399" s="1"/>
      <c r="VAJ399" s="1"/>
      <c r="VAK399" s="1"/>
      <c r="VAL399" s="1"/>
      <c r="VAM399" s="1"/>
      <c r="VAN399" s="1"/>
      <c r="VAO399" s="1"/>
      <c r="VAP399" s="1"/>
      <c r="VAQ399" s="1"/>
      <c r="VAR399" s="1"/>
      <c r="VAS399" s="1"/>
      <c r="VAT399" s="1"/>
      <c r="VAU399" s="1"/>
      <c r="VAV399" s="1"/>
      <c r="VAW399" s="1"/>
      <c r="VAX399" s="1"/>
      <c r="VAY399" s="1"/>
      <c r="VAZ399" s="1"/>
      <c r="VBA399" s="1"/>
      <c r="VBB399" s="1"/>
      <c r="VBC399" s="1"/>
      <c r="VBD399" s="1"/>
      <c r="VBE399" s="1"/>
      <c r="VBF399" s="1"/>
      <c r="VBG399" s="1"/>
      <c r="VBH399" s="1"/>
      <c r="VBI399" s="1"/>
      <c r="VBJ399" s="1"/>
      <c r="VBK399" s="1"/>
      <c r="VBL399" s="1"/>
      <c r="VBM399" s="1"/>
      <c r="VBN399" s="1"/>
      <c r="VBO399" s="1"/>
      <c r="VBP399" s="1"/>
      <c r="VBQ399" s="1"/>
      <c r="VBR399" s="1"/>
      <c r="VBS399" s="1"/>
      <c r="VBT399" s="1"/>
      <c r="VBU399" s="1"/>
      <c r="VBV399" s="1"/>
      <c r="VBW399" s="1"/>
      <c r="VBX399" s="1"/>
      <c r="VBY399" s="1"/>
      <c r="VBZ399" s="1"/>
      <c r="VCA399" s="1"/>
      <c r="VCB399" s="1"/>
      <c r="VCC399" s="1"/>
      <c r="VCD399" s="1"/>
      <c r="VCE399" s="1"/>
      <c r="VCF399" s="1"/>
      <c r="VCG399" s="1"/>
      <c r="VCH399" s="1"/>
      <c r="VCI399" s="1"/>
      <c r="VCJ399" s="1"/>
      <c r="VCK399" s="1"/>
      <c r="VCL399" s="1"/>
      <c r="VCM399" s="1"/>
      <c r="VCN399" s="1"/>
      <c r="VCO399" s="1"/>
      <c r="VCP399" s="1"/>
      <c r="VCQ399" s="1"/>
      <c r="VCR399" s="1"/>
      <c r="VCS399" s="1"/>
      <c r="VCT399" s="1"/>
      <c r="VCU399" s="1"/>
      <c r="VCV399" s="1"/>
      <c r="VCW399" s="1"/>
      <c r="VCX399" s="1"/>
      <c r="VCY399" s="1"/>
      <c r="VCZ399" s="1"/>
      <c r="VDA399" s="1"/>
      <c r="VDB399" s="1"/>
      <c r="VDC399" s="1"/>
      <c r="VDD399" s="1"/>
      <c r="VDE399" s="1"/>
      <c r="VDF399" s="1"/>
      <c r="VDG399" s="1"/>
      <c r="VDH399" s="1"/>
      <c r="VDI399" s="1"/>
      <c r="VDJ399" s="1"/>
      <c r="VDK399" s="1"/>
      <c r="VDL399" s="1"/>
      <c r="VDM399" s="1"/>
      <c r="VDN399" s="1"/>
      <c r="VDO399" s="1"/>
      <c r="VDP399" s="1"/>
      <c r="VDQ399" s="1"/>
      <c r="VDR399" s="1"/>
      <c r="VDS399" s="1"/>
      <c r="VDT399" s="1"/>
      <c r="VDU399" s="1"/>
      <c r="VDV399" s="1"/>
      <c r="VDW399" s="1"/>
      <c r="VDX399" s="1"/>
      <c r="VDY399" s="1"/>
      <c r="VDZ399" s="1"/>
      <c r="VEA399" s="1"/>
      <c r="VEB399" s="1"/>
      <c r="VEC399" s="1"/>
      <c r="VED399" s="1"/>
      <c r="VEE399" s="1"/>
      <c r="VEF399" s="1"/>
      <c r="VEG399" s="1"/>
      <c r="VEH399" s="1"/>
      <c r="VEI399" s="1"/>
      <c r="VEJ399" s="1"/>
      <c r="VEK399" s="1"/>
      <c r="VEL399" s="1"/>
      <c r="VEM399" s="1"/>
      <c r="VEN399" s="1"/>
      <c r="VEO399" s="1"/>
      <c r="VEP399" s="1"/>
      <c r="VEQ399" s="1"/>
      <c r="VER399" s="1"/>
      <c r="VES399" s="1"/>
      <c r="VET399" s="1"/>
      <c r="VEU399" s="1"/>
      <c r="VEV399" s="1"/>
      <c r="VEW399" s="1"/>
      <c r="VEX399" s="1"/>
      <c r="VEY399" s="1"/>
      <c r="VEZ399" s="1"/>
      <c r="VFA399" s="1"/>
      <c r="VFB399" s="1"/>
      <c r="VFC399" s="1"/>
      <c r="VFD399" s="1"/>
      <c r="VFE399" s="1"/>
      <c r="VFF399" s="1"/>
      <c r="VFG399" s="1"/>
      <c r="VFH399" s="1"/>
      <c r="VFI399" s="1"/>
      <c r="VFJ399" s="1"/>
      <c r="VFK399" s="1"/>
      <c r="VFL399" s="1"/>
      <c r="VFM399" s="1"/>
      <c r="VFN399" s="1"/>
      <c r="VFO399" s="1"/>
      <c r="VFP399" s="1"/>
      <c r="VFQ399" s="1"/>
      <c r="VFR399" s="1"/>
      <c r="VFS399" s="1"/>
      <c r="VFT399" s="1"/>
      <c r="VFU399" s="1"/>
      <c r="VFV399" s="1"/>
      <c r="VFW399" s="1"/>
      <c r="VFX399" s="1"/>
      <c r="VFY399" s="1"/>
      <c r="VFZ399" s="1"/>
      <c r="VGA399" s="1"/>
      <c r="VGB399" s="1"/>
      <c r="VGC399" s="1"/>
      <c r="VGD399" s="1"/>
      <c r="VGE399" s="1"/>
      <c r="VGF399" s="1"/>
      <c r="VGG399" s="1"/>
      <c r="VGH399" s="1"/>
      <c r="VGI399" s="1"/>
      <c r="VGJ399" s="1"/>
      <c r="VGK399" s="1"/>
      <c r="VGL399" s="1"/>
      <c r="VGM399" s="1"/>
      <c r="VGN399" s="1"/>
      <c r="VGO399" s="1"/>
      <c r="VGP399" s="1"/>
      <c r="VGQ399" s="1"/>
      <c r="VGR399" s="1"/>
      <c r="VGS399" s="1"/>
      <c r="VGT399" s="1"/>
      <c r="VGU399" s="1"/>
      <c r="VGV399" s="1"/>
      <c r="VGW399" s="1"/>
      <c r="VGX399" s="1"/>
      <c r="VGY399" s="1"/>
      <c r="VGZ399" s="1"/>
      <c r="VHA399" s="1"/>
      <c r="VHB399" s="1"/>
      <c r="VHC399" s="1"/>
      <c r="VHD399" s="1"/>
      <c r="VHE399" s="1"/>
      <c r="VHF399" s="1"/>
      <c r="VHG399" s="1"/>
      <c r="VHH399" s="1"/>
      <c r="VHI399" s="1"/>
      <c r="VHJ399" s="1"/>
      <c r="VHK399" s="1"/>
      <c r="VHL399" s="1"/>
      <c r="VHM399" s="1"/>
      <c r="VHN399" s="1"/>
      <c r="VHO399" s="1"/>
      <c r="VHP399" s="1"/>
      <c r="VHQ399" s="1"/>
      <c r="VHR399" s="1"/>
      <c r="VHS399" s="1"/>
      <c r="VHT399" s="1"/>
      <c r="VHU399" s="1"/>
      <c r="VHV399" s="1"/>
      <c r="VHW399" s="1"/>
      <c r="VHX399" s="1"/>
      <c r="VHY399" s="1"/>
      <c r="VHZ399" s="1"/>
      <c r="VIA399" s="1"/>
      <c r="VIB399" s="1"/>
      <c r="VIC399" s="1"/>
      <c r="VID399" s="1"/>
      <c r="VIE399" s="1"/>
      <c r="VIF399" s="1"/>
      <c r="VIG399" s="1"/>
      <c r="VIH399" s="1"/>
      <c r="VII399" s="1"/>
      <c r="VIJ399" s="1"/>
      <c r="VIK399" s="1"/>
      <c r="VIL399" s="1"/>
      <c r="VIM399" s="1"/>
      <c r="VIN399" s="1"/>
      <c r="VIO399" s="1"/>
      <c r="VIP399" s="1"/>
      <c r="VIQ399" s="1"/>
      <c r="VIR399" s="1"/>
      <c r="VIS399" s="1"/>
      <c r="VIT399" s="1"/>
      <c r="VIU399" s="1"/>
      <c r="VIV399" s="1"/>
      <c r="VIW399" s="1"/>
      <c r="VIX399" s="1"/>
      <c r="VIY399" s="1"/>
      <c r="VIZ399" s="1"/>
      <c r="VJA399" s="1"/>
      <c r="VJB399" s="1"/>
      <c r="VJC399" s="1"/>
      <c r="VJD399" s="1"/>
      <c r="VJE399" s="1"/>
      <c r="VJF399" s="1"/>
      <c r="VJG399" s="1"/>
      <c r="VJH399" s="1"/>
      <c r="VJI399" s="1"/>
      <c r="VJJ399" s="1"/>
      <c r="VJK399" s="1"/>
      <c r="VJL399" s="1"/>
      <c r="VJM399" s="1"/>
      <c r="VJN399" s="1"/>
      <c r="VJO399" s="1"/>
      <c r="VJP399" s="1"/>
      <c r="VJQ399" s="1"/>
      <c r="VJR399" s="1"/>
      <c r="VJS399" s="1"/>
      <c r="VJT399" s="1"/>
      <c r="VJU399" s="1"/>
      <c r="VJV399" s="1"/>
      <c r="VJW399" s="1"/>
      <c r="VJX399" s="1"/>
      <c r="VJY399" s="1"/>
      <c r="VJZ399" s="1"/>
      <c r="VKA399" s="1"/>
      <c r="VKB399" s="1"/>
      <c r="VKC399" s="1"/>
      <c r="VKD399" s="1"/>
      <c r="VKE399" s="1"/>
      <c r="VKF399" s="1"/>
      <c r="VKG399" s="1"/>
      <c r="VKH399" s="1"/>
      <c r="VKI399" s="1"/>
      <c r="VKJ399" s="1"/>
      <c r="VKK399" s="1"/>
      <c r="VKL399" s="1"/>
      <c r="VKM399" s="1"/>
      <c r="VKN399" s="1"/>
      <c r="VKO399" s="1"/>
      <c r="VKP399" s="1"/>
      <c r="VKQ399" s="1"/>
      <c r="VKR399" s="1"/>
      <c r="VKS399" s="1"/>
      <c r="VKT399" s="1"/>
      <c r="VKU399" s="1"/>
      <c r="VKV399" s="1"/>
      <c r="VKW399" s="1"/>
      <c r="VKX399" s="1"/>
      <c r="VKY399" s="1"/>
      <c r="VKZ399" s="1"/>
      <c r="VLA399" s="1"/>
      <c r="VLB399" s="1"/>
      <c r="VLC399" s="1"/>
      <c r="VLD399" s="1"/>
      <c r="VLE399" s="1"/>
      <c r="VLF399" s="1"/>
      <c r="VLG399" s="1"/>
      <c r="VLH399" s="1"/>
      <c r="VLI399" s="1"/>
      <c r="VLJ399" s="1"/>
      <c r="VLK399" s="1"/>
      <c r="VLL399" s="1"/>
      <c r="VLM399" s="1"/>
      <c r="VLN399" s="1"/>
      <c r="VLO399" s="1"/>
      <c r="VLP399" s="1"/>
      <c r="VLQ399" s="1"/>
      <c r="VLR399" s="1"/>
      <c r="VLS399" s="1"/>
      <c r="VLT399" s="1"/>
      <c r="VLU399" s="1"/>
      <c r="VLV399" s="1"/>
      <c r="VLW399" s="1"/>
      <c r="VLX399" s="1"/>
      <c r="VLY399" s="1"/>
      <c r="VLZ399" s="1"/>
      <c r="VMA399" s="1"/>
      <c r="VMB399" s="1"/>
      <c r="VMC399" s="1"/>
      <c r="VMD399" s="1"/>
      <c r="VME399" s="1"/>
      <c r="VMF399" s="1"/>
      <c r="VMG399" s="1"/>
      <c r="VMH399" s="1"/>
      <c r="VMI399" s="1"/>
      <c r="VMJ399" s="1"/>
      <c r="VMK399" s="1"/>
      <c r="VML399" s="1"/>
      <c r="VMM399" s="1"/>
      <c r="VMN399" s="1"/>
      <c r="VMO399" s="1"/>
      <c r="VMP399" s="1"/>
      <c r="VMQ399" s="1"/>
      <c r="VMR399" s="1"/>
      <c r="VMS399" s="1"/>
      <c r="VMT399" s="1"/>
      <c r="VMU399" s="1"/>
      <c r="VMV399" s="1"/>
      <c r="VMW399" s="1"/>
      <c r="VMX399" s="1"/>
      <c r="VMY399" s="1"/>
      <c r="VMZ399" s="1"/>
      <c r="VNA399" s="1"/>
      <c r="VNB399" s="1"/>
      <c r="VNC399" s="1"/>
      <c r="VND399" s="1"/>
      <c r="VNE399" s="1"/>
      <c r="VNF399" s="1"/>
      <c r="VNG399" s="1"/>
      <c r="VNH399" s="1"/>
      <c r="VNI399" s="1"/>
      <c r="VNJ399" s="1"/>
      <c r="VNK399" s="1"/>
      <c r="VNL399" s="1"/>
      <c r="VNM399" s="1"/>
      <c r="VNN399" s="1"/>
      <c r="VNO399" s="1"/>
      <c r="VNP399" s="1"/>
      <c r="VNQ399" s="1"/>
      <c r="VNR399" s="1"/>
      <c r="VNS399" s="1"/>
      <c r="VNT399" s="1"/>
      <c r="VNU399" s="1"/>
      <c r="VNV399" s="1"/>
      <c r="VNW399" s="1"/>
      <c r="VNX399" s="1"/>
      <c r="VNY399" s="1"/>
      <c r="VNZ399" s="1"/>
      <c r="VOA399" s="1"/>
      <c r="VOB399" s="1"/>
      <c r="VOC399" s="1"/>
      <c r="VOD399" s="1"/>
      <c r="VOE399" s="1"/>
      <c r="VOF399" s="1"/>
      <c r="VOG399" s="1"/>
      <c r="VOH399" s="1"/>
      <c r="VOI399" s="1"/>
      <c r="VOJ399" s="1"/>
      <c r="VOK399" s="1"/>
      <c r="VOL399" s="1"/>
      <c r="VOM399" s="1"/>
      <c r="VON399" s="1"/>
      <c r="VOO399" s="1"/>
      <c r="VOP399" s="1"/>
      <c r="VOQ399" s="1"/>
      <c r="VOR399" s="1"/>
      <c r="VOS399" s="1"/>
      <c r="VOT399" s="1"/>
      <c r="VOU399" s="1"/>
      <c r="VOV399" s="1"/>
      <c r="VOW399" s="1"/>
      <c r="VOX399" s="1"/>
      <c r="VOY399" s="1"/>
      <c r="VOZ399" s="1"/>
      <c r="VPA399" s="1"/>
      <c r="VPB399" s="1"/>
      <c r="VPC399" s="1"/>
      <c r="VPD399" s="1"/>
      <c r="VPE399" s="1"/>
      <c r="VPF399" s="1"/>
      <c r="VPG399" s="1"/>
      <c r="VPH399" s="1"/>
      <c r="VPI399" s="1"/>
      <c r="VPJ399" s="1"/>
      <c r="VPK399" s="1"/>
      <c r="VPL399" s="1"/>
      <c r="VPM399" s="1"/>
      <c r="VPN399" s="1"/>
      <c r="VPO399" s="1"/>
      <c r="VPP399" s="1"/>
      <c r="VPQ399" s="1"/>
      <c r="VPR399" s="1"/>
      <c r="VPS399" s="1"/>
      <c r="VPT399" s="1"/>
      <c r="VPU399" s="1"/>
      <c r="VPV399" s="1"/>
      <c r="VPW399" s="1"/>
      <c r="VPX399" s="1"/>
      <c r="VPY399" s="1"/>
      <c r="VPZ399" s="1"/>
      <c r="VQA399" s="1"/>
      <c r="VQB399" s="1"/>
      <c r="VQC399" s="1"/>
      <c r="VQD399" s="1"/>
      <c r="VQE399" s="1"/>
      <c r="VQF399" s="1"/>
      <c r="VQG399" s="1"/>
      <c r="VQH399" s="1"/>
      <c r="VQI399" s="1"/>
      <c r="VQJ399" s="1"/>
      <c r="VQK399" s="1"/>
      <c r="VQL399" s="1"/>
      <c r="VQM399" s="1"/>
      <c r="VQN399" s="1"/>
      <c r="VQO399" s="1"/>
      <c r="VQP399" s="1"/>
      <c r="VQQ399" s="1"/>
      <c r="VQR399" s="1"/>
      <c r="VQS399" s="1"/>
      <c r="VQT399" s="1"/>
      <c r="VQU399" s="1"/>
      <c r="VQV399" s="1"/>
      <c r="VQW399" s="1"/>
      <c r="VQX399" s="1"/>
      <c r="VQY399" s="1"/>
      <c r="VQZ399" s="1"/>
      <c r="VRA399" s="1"/>
      <c r="VRB399" s="1"/>
      <c r="VRC399" s="1"/>
      <c r="VRD399" s="1"/>
      <c r="VRE399" s="1"/>
      <c r="VRF399" s="1"/>
      <c r="VRG399" s="1"/>
      <c r="VRH399" s="1"/>
      <c r="VRI399" s="1"/>
      <c r="VRJ399" s="1"/>
      <c r="VRK399" s="1"/>
      <c r="VRL399" s="1"/>
      <c r="VRM399" s="1"/>
      <c r="VRN399" s="1"/>
      <c r="VRO399" s="1"/>
      <c r="VRP399" s="1"/>
      <c r="VRQ399" s="1"/>
      <c r="VRR399" s="1"/>
      <c r="VRS399" s="1"/>
      <c r="VRT399" s="1"/>
      <c r="VRU399" s="1"/>
      <c r="VRV399" s="1"/>
      <c r="VRW399" s="1"/>
      <c r="VRX399" s="1"/>
      <c r="VRY399" s="1"/>
      <c r="VRZ399" s="1"/>
      <c r="VSA399" s="1"/>
      <c r="VSB399" s="1"/>
      <c r="VSC399" s="1"/>
      <c r="VSD399" s="1"/>
      <c r="VSE399" s="1"/>
      <c r="VSF399" s="1"/>
      <c r="VSG399" s="1"/>
      <c r="VSH399" s="1"/>
      <c r="VSI399" s="1"/>
      <c r="VSJ399" s="1"/>
      <c r="VSK399" s="1"/>
      <c r="VSL399" s="1"/>
      <c r="VSM399" s="1"/>
      <c r="VSN399" s="1"/>
      <c r="VSO399" s="1"/>
      <c r="VSP399" s="1"/>
      <c r="VSQ399" s="1"/>
      <c r="VSR399" s="1"/>
      <c r="VSS399" s="1"/>
      <c r="VST399" s="1"/>
      <c r="VSU399" s="1"/>
      <c r="VSV399" s="1"/>
      <c r="VSW399" s="1"/>
      <c r="VSX399" s="1"/>
      <c r="VSY399" s="1"/>
      <c r="VSZ399" s="1"/>
      <c r="VTA399" s="1"/>
      <c r="VTB399" s="1"/>
      <c r="VTC399" s="1"/>
      <c r="VTD399" s="1"/>
      <c r="VTE399" s="1"/>
      <c r="VTF399" s="1"/>
      <c r="VTG399" s="1"/>
      <c r="VTH399" s="1"/>
      <c r="VTI399" s="1"/>
      <c r="VTJ399" s="1"/>
      <c r="VTK399" s="1"/>
      <c r="VTL399" s="1"/>
      <c r="VTM399" s="1"/>
      <c r="VTN399" s="1"/>
      <c r="VTO399" s="1"/>
      <c r="VTP399" s="1"/>
      <c r="VTQ399" s="1"/>
      <c r="VTR399" s="1"/>
      <c r="VTS399" s="1"/>
      <c r="VTT399" s="1"/>
      <c r="VTU399" s="1"/>
      <c r="VTV399" s="1"/>
      <c r="VTW399" s="1"/>
      <c r="VTX399" s="1"/>
      <c r="VTY399" s="1"/>
      <c r="VTZ399" s="1"/>
      <c r="VUA399" s="1"/>
      <c r="VUB399" s="1"/>
      <c r="VUC399" s="1"/>
      <c r="VUD399" s="1"/>
      <c r="VUE399" s="1"/>
      <c r="VUF399" s="1"/>
      <c r="VUG399" s="1"/>
      <c r="VUH399" s="1"/>
      <c r="VUI399" s="1"/>
      <c r="VUJ399" s="1"/>
      <c r="VUK399" s="1"/>
      <c r="VUL399" s="1"/>
      <c r="VUM399" s="1"/>
      <c r="VUN399" s="1"/>
      <c r="VUO399" s="1"/>
      <c r="VUP399" s="1"/>
      <c r="VUQ399" s="1"/>
      <c r="VUR399" s="1"/>
      <c r="VUS399" s="1"/>
      <c r="VUT399" s="1"/>
      <c r="VUU399" s="1"/>
      <c r="VUV399" s="1"/>
      <c r="VUW399" s="1"/>
      <c r="VUX399" s="1"/>
      <c r="VUY399" s="1"/>
      <c r="VUZ399" s="1"/>
      <c r="VVA399" s="1"/>
      <c r="VVB399" s="1"/>
      <c r="VVC399" s="1"/>
      <c r="VVD399" s="1"/>
      <c r="VVE399" s="1"/>
      <c r="VVF399" s="1"/>
      <c r="VVG399" s="1"/>
      <c r="VVH399" s="1"/>
      <c r="VVI399" s="1"/>
      <c r="VVJ399" s="1"/>
      <c r="VVK399" s="1"/>
      <c r="VVL399" s="1"/>
      <c r="VVM399" s="1"/>
      <c r="VVN399" s="1"/>
      <c r="VVO399" s="1"/>
      <c r="VVP399" s="1"/>
      <c r="VVQ399" s="1"/>
      <c r="VVR399" s="1"/>
      <c r="VVS399" s="1"/>
      <c r="VVT399" s="1"/>
      <c r="VVU399" s="1"/>
      <c r="VVV399" s="1"/>
      <c r="VVW399" s="1"/>
      <c r="VVX399" s="1"/>
      <c r="VVY399" s="1"/>
      <c r="VVZ399" s="1"/>
      <c r="VWA399" s="1"/>
      <c r="VWB399" s="1"/>
      <c r="VWC399" s="1"/>
      <c r="VWD399" s="1"/>
      <c r="VWE399" s="1"/>
      <c r="VWF399" s="1"/>
      <c r="VWG399" s="1"/>
      <c r="VWH399" s="1"/>
      <c r="VWI399" s="1"/>
      <c r="VWJ399" s="1"/>
      <c r="VWK399" s="1"/>
      <c r="VWL399" s="1"/>
      <c r="VWM399" s="1"/>
      <c r="VWN399" s="1"/>
      <c r="VWO399" s="1"/>
      <c r="VWP399" s="1"/>
      <c r="VWQ399" s="1"/>
      <c r="VWR399" s="1"/>
      <c r="VWS399" s="1"/>
      <c r="VWT399" s="1"/>
      <c r="VWU399" s="1"/>
      <c r="VWV399" s="1"/>
      <c r="VWW399" s="1"/>
      <c r="VWX399" s="1"/>
      <c r="VWY399" s="1"/>
      <c r="VWZ399" s="1"/>
      <c r="VXA399" s="1"/>
      <c r="VXB399" s="1"/>
      <c r="VXC399" s="1"/>
      <c r="VXD399" s="1"/>
      <c r="VXE399" s="1"/>
      <c r="VXF399" s="1"/>
      <c r="VXG399" s="1"/>
      <c r="VXH399" s="1"/>
      <c r="VXI399" s="1"/>
      <c r="VXJ399" s="1"/>
      <c r="VXK399" s="1"/>
      <c r="VXL399" s="1"/>
      <c r="VXM399" s="1"/>
      <c r="VXN399" s="1"/>
      <c r="VXO399" s="1"/>
      <c r="VXP399" s="1"/>
      <c r="VXQ399" s="1"/>
      <c r="VXR399" s="1"/>
      <c r="VXS399" s="1"/>
      <c r="VXT399" s="1"/>
      <c r="VXU399" s="1"/>
      <c r="VXV399" s="1"/>
      <c r="VXW399" s="1"/>
      <c r="VXX399" s="1"/>
      <c r="VXY399" s="1"/>
      <c r="VXZ399" s="1"/>
      <c r="VYA399" s="1"/>
      <c r="VYB399" s="1"/>
      <c r="VYC399" s="1"/>
      <c r="VYD399" s="1"/>
      <c r="VYE399" s="1"/>
      <c r="VYF399" s="1"/>
      <c r="VYG399" s="1"/>
      <c r="VYH399" s="1"/>
      <c r="VYI399" s="1"/>
      <c r="VYJ399" s="1"/>
      <c r="VYK399" s="1"/>
      <c r="VYL399" s="1"/>
      <c r="VYM399" s="1"/>
      <c r="VYN399" s="1"/>
      <c r="VYO399" s="1"/>
      <c r="VYP399" s="1"/>
      <c r="VYQ399" s="1"/>
      <c r="VYR399" s="1"/>
      <c r="VYS399" s="1"/>
      <c r="VYT399" s="1"/>
      <c r="VYU399" s="1"/>
      <c r="VYV399" s="1"/>
      <c r="VYW399" s="1"/>
      <c r="VYX399" s="1"/>
      <c r="VYY399" s="1"/>
      <c r="VYZ399" s="1"/>
      <c r="VZA399" s="1"/>
      <c r="VZB399" s="1"/>
      <c r="VZC399" s="1"/>
      <c r="VZD399" s="1"/>
      <c r="VZE399" s="1"/>
      <c r="VZF399" s="1"/>
      <c r="VZG399" s="1"/>
      <c r="VZH399" s="1"/>
      <c r="VZI399" s="1"/>
      <c r="VZJ399" s="1"/>
      <c r="VZK399" s="1"/>
      <c r="VZL399" s="1"/>
      <c r="VZM399" s="1"/>
      <c r="VZN399" s="1"/>
      <c r="VZO399" s="1"/>
      <c r="VZP399" s="1"/>
      <c r="VZQ399" s="1"/>
      <c r="VZR399" s="1"/>
      <c r="VZS399" s="1"/>
      <c r="VZT399" s="1"/>
      <c r="VZU399" s="1"/>
      <c r="VZV399" s="1"/>
      <c r="VZW399" s="1"/>
      <c r="VZX399" s="1"/>
      <c r="VZY399" s="1"/>
      <c r="VZZ399" s="1"/>
      <c r="WAA399" s="1"/>
      <c r="WAB399" s="1"/>
      <c r="WAC399" s="1"/>
      <c r="WAD399" s="1"/>
      <c r="WAE399" s="1"/>
      <c r="WAF399" s="1"/>
      <c r="WAG399" s="1"/>
      <c r="WAH399" s="1"/>
      <c r="WAI399" s="1"/>
      <c r="WAJ399" s="1"/>
      <c r="WAK399" s="1"/>
      <c r="WAL399" s="1"/>
      <c r="WAM399" s="1"/>
      <c r="WAN399" s="1"/>
      <c r="WAO399" s="1"/>
      <c r="WAP399" s="1"/>
      <c r="WAQ399" s="1"/>
      <c r="WAR399" s="1"/>
      <c r="WAS399" s="1"/>
      <c r="WAT399" s="1"/>
      <c r="WAU399" s="1"/>
      <c r="WAV399" s="1"/>
      <c r="WAW399" s="1"/>
      <c r="WAX399" s="1"/>
      <c r="WAY399" s="1"/>
      <c r="WAZ399" s="1"/>
      <c r="WBA399" s="1"/>
      <c r="WBB399" s="1"/>
      <c r="WBC399" s="1"/>
      <c r="WBD399" s="1"/>
      <c r="WBE399" s="1"/>
      <c r="WBF399" s="1"/>
      <c r="WBG399" s="1"/>
      <c r="WBH399" s="1"/>
      <c r="WBI399" s="1"/>
      <c r="WBJ399" s="1"/>
      <c r="WBK399" s="1"/>
      <c r="WBL399" s="1"/>
      <c r="WBM399" s="1"/>
      <c r="WBN399" s="1"/>
      <c r="WBO399" s="1"/>
      <c r="WBP399" s="1"/>
      <c r="WBQ399" s="1"/>
      <c r="WBR399" s="1"/>
      <c r="WBS399" s="1"/>
      <c r="WBT399" s="1"/>
      <c r="WBU399" s="1"/>
      <c r="WBV399" s="1"/>
      <c r="WBW399" s="1"/>
      <c r="WBX399" s="1"/>
      <c r="WBY399" s="1"/>
      <c r="WBZ399" s="1"/>
      <c r="WCA399" s="1"/>
      <c r="WCB399" s="1"/>
      <c r="WCC399" s="1"/>
      <c r="WCD399" s="1"/>
      <c r="WCE399" s="1"/>
      <c r="WCF399" s="1"/>
      <c r="WCG399" s="1"/>
      <c r="WCH399" s="1"/>
      <c r="WCI399" s="1"/>
      <c r="WCJ399" s="1"/>
      <c r="WCK399" s="1"/>
      <c r="WCL399" s="1"/>
      <c r="WCM399" s="1"/>
      <c r="WCN399" s="1"/>
      <c r="WCO399" s="1"/>
      <c r="WCP399" s="1"/>
      <c r="WCQ399" s="1"/>
      <c r="WCR399" s="1"/>
      <c r="WCS399" s="1"/>
      <c r="WCT399" s="1"/>
      <c r="WCU399" s="1"/>
      <c r="WCV399" s="1"/>
      <c r="WCW399" s="1"/>
      <c r="WCX399" s="1"/>
      <c r="WCY399" s="1"/>
      <c r="WCZ399" s="1"/>
      <c r="WDA399" s="1"/>
      <c r="WDB399" s="1"/>
      <c r="WDC399" s="1"/>
      <c r="WDD399" s="1"/>
      <c r="WDE399" s="1"/>
      <c r="WDF399" s="1"/>
      <c r="WDG399" s="1"/>
      <c r="WDH399" s="1"/>
      <c r="WDI399" s="1"/>
      <c r="WDJ399" s="1"/>
      <c r="WDK399" s="1"/>
      <c r="WDL399" s="1"/>
      <c r="WDM399" s="1"/>
      <c r="WDN399" s="1"/>
      <c r="WDO399" s="1"/>
      <c r="WDP399" s="1"/>
      <c r="WDQ399" s="1"/>
      <c r="WDR399" s="1"/>
      <c r="WDS399" s="1"/>
      <c r="WDT399" s="1"/>
      <c r="WDU399" s="1"/>
      <c r="WDV399" s="1"/>
      <c r="WDW399" s="1"/>
      <c r="WDX399" s="1"/>
      <c r="WDY399" s="1"/>
      <c r="WDZ399" s="1"/>
      <c r="WEA399" s="1"/>
      <c r="WEB399" s="1"/>
      <c r="WEC399" s="1"/>
      <c r="WED399" s="1"/>
      <c r="WEE399" s="1"/>
      <c r="WEF399" s="1"/>
      <c r="WEG399" s="1"/>
      <c r="WEH399" s="1"/>
      <c r="WEI399" s="1"/>
      <c r="WEJ399" s="1"/>
      <c r="WEK399" s="1"/>
      <c r="WEL399" s="1"/>
      <c r="WEM399" s="1"/>
      <c r="WEN399" s="1"/>
      <c r="WEO399" s="1"/>
      <c r="WEP399" s="1"/>
      <c r="WEQ399" s="1"/>
      <c r="WER399" s="1"/>
      <c r="WES399" s="1"/>
      <c r="WET399" s="1"/>
      <c r="WEU399" s="1"/>
      <c r="WEV399" s="1"/>
      <c r="WEW399" s="1"/>
      <c r="WEX399" s="1"/>
      <c r="WEY399" s="1"/>
      <c r="WEZ399" s="1"/>
      <c r="WFA399" s="1"/>
      <c r="WFB399" s="1"/>
      <c r="WFC399" s="1"/>
      <c r="WFD399" s="1"/>
      <c r="WFE399" s="1"/>
      <c r="WFF399" s="1"/>
      <c r="WFG399" s="1"/>
      <c r="WFH399" s="1"/>
      <c r="WFI399" s="1"/>
      <c r="WFJ399" s="1"/>
      <c r="WFK399" s="1"/>
      <c r="WFL399" s="1"/>
      <c r="WFM399" s="1"/>
      <c r="WFN399" s="1"/>
      <c r="WFO399" s="1"/>
      <c r="WFP399" s="1"/>
      <c r="WFQ399" s="1"/>
      <c r="WFR399" s="1"/>
      <c r="WFS399" s="1"/>
      <c r="WFT399" s="1"/>
      <c r="WFU399" s="1"/>
      <c r="WFV399" s="1"/>
      <c r="WFW399" s="1"/>
      <c r="WFX399" s="1"/>
      <c r="WFY399" s="1"/>
      <c r="WFZ399" s="1"/>
      <c r="WGA399" s="1"/>
      <c r="WGB399" s="1"/>
      <c r="WGC399" s="1"/>
      <c r="WGD399" s="1"/>
      <c r="WGE399" s="1"/>
      <c r="WGF399" s="1"/>
      <c r="WGG399" s="1"/>
      <c r="WGH399" s="1"/>
      <c r="WGI399" s="1"/>
      <c r="WGJ399" s="1"/>
      <c r="WGK399" s="1"/>
      <c r="WGL399" s="1"/>
      <c r="WGM399" s="1"/>
      <c r="WGN399" s="1"/>
      <c r="WGO399" s="1"/>
      <c r="WGP399" s="1"/>
      <c r="WGQ399" s="1"/>
      <c r="WGR399" s="1"/>
      <c r="WGS399" s="1"/>
      <c r="WGT399" s="1"/>
      <c r="WGU399" s="1"/>
      <c r="WGV399" s="1"/>
      <c r="WGW399" s="1"/>
      <c r="WGX399" s="1"/>
      <c r="WGY399" s="1"/>
      <c r="WGZ399" s="1"/>
      <c r="WHA399" s="1"/>
      <c r="WHB399" s="1"/>
      <c r="WHC399" s="1"/>
      <c r="WHD399" s="1"/>
      <c r="WHE399" s="1"/>
      <c r="WHF399" s="1"/>
      <c r="WHG399" s="1"/>
      <c r="WHH399" s="1"/>
      <c r="WHI399" s="1"/>
      <c r="WHJ399" s="1"/>
      <c r="WHK399" s="1"/>
      <c r="WHL399" s="1"/>
      <c r="WHM399" s="1"/>
      <c r="WHN399" s="1"/>
      <c r="WHO399" s="1"/>
      <c r="WHP399" s="1"/>
      <c r="WHQ399" s="1"/>
      <c r="WHR399" s="1"/>
      <c r="WHS399" s="1"/>
      <c r="WHT399" s="1"/>
      <c r="WHU399" s="1"/>
      <c r="WHV399" s="1"/>
      <c r="WHW399" s="1"/>
      <c r="WHX399" s="1"/>
      <c r="WHY399" s="1"/>
      <c r="WHZ399" s="1"/>
      <c r="WIA399" s="1"/>
      <c r="WIB399" s="1"/>
      <c r="WIC399" s="1"/>
      <c r="WID399" s="1"/>
      <c r="WIE399" s="1"/>
      <c r="WIF399" s="1"/>
      <c r="WIG399" s="1"/>
      <c r="WIH399" s="1"/>
      <c r="WII399" s="1"/>
      <c r="WIJ399" s="1"/>
      <c r="WIK399" s="1"/>
      <c r="WIL399" s="1"/>
      <c r="WIM399" s="1"/>
      <c r="WIN399" s="1"/>
      <c r="WIO399" s="1"/>
      <c r="WIP399" s="1"/>
      <c r="WIQ399" s="1"/>
      <c r="WIR399" s="1"/>
      <c r="WIS399" s="1"/>
      <c r="WIT399" s="1"/>
      <c r="WIU399" s="1"/>
      <c r="WIV399" s="1"/>
      <c r="WIW399" s="1"/>
      <c r="WIX399" s="1"/>
      <c r="WIY399" s="1"/>
      <c r="WIZ399" s="1"/>
      <c r="WJA399" s="1"/>
      <c r="WJB399" s="1"/>
      <c r="WJC399" s="1"/>
      <c r="WJD399" s="1"/>
      <c r="WJE399" s="1"/>
      <c r="WJF399" s="1"/>
      <c r="WJG399" s="1"/>
      <c r="WJH399" s="1"/>
      <c r="WJI399" s="1"/>
      <c r="WJJ399" s="1"/>
      <c r="WJK399" s="1"/>
      <c r="WJL399" s="1"/>
      <c r="WJM399" s="1"/>
      <c r="WJN399" s="1"/>
      <c r="WJO399" s="1"/>
      <c r="WJP399" s="1"/>
      <c r="WJQ399" s="1"/>
      <c r="WJR399" s="1"/>
      <c r="WJS399" s="1"/>
      <c r="WJT399" s="1"/>
      <c r="WJU399" s="1"/>
      <c r="WJV399" s="1"/>
      <c r="WJW399" s="1"/>
      <c r="WJX399" s="1"/>
      <c r="WJY399" s="1"/>
      <c r="WJZ399" s="1"/>
      <c r="WKA399" s="1"/>
      <c r="WKB399" s="1"/>
      <c r="WKC399" s="1"/>
      <c r="WKD399" s="1"/>
      <c r="WKE399" s="1"/>
      <c r="WKF399" s="1"/>
      <c r="WKG399" s="1"/>
      <c r="WKH399" s="1"/>
      <c r="WKI399" s="1"/>
      <c r="WKJ399" s="1"/>
      <c r="WKK399" s="1"/>
      <c r="WKL399" s="1"/>
      <c r="WKM399" s="1"/>
      <c r="WKN399" s="1"/>
      <c r="WKO399" s="1"/>
      <c r="WKP399" s="1"/>
      <c r="WKQ399" s="1"/>
      <c r="WKR399" s="1"/>
      <c r="WKS399" s="1"/>
      <c r="WKT399" s="1"/>
      <c r="WKU399" s="1"/>
      <c r="WKV399" s="1"/>
      <c r="WKW399" s="1"/>
      <c r="WKX399" s="1"/>
      <c r="WKY399" s="1"/>
      <c r="WKZ399" s="1"/>
      <c r="WLA399" s="1"/>
      <c r="WLB399" s="1"/>
      <c r="WLC399" s="1"/>
      <c r="WLD399" s="1"/>
      <c r="WLE399" s="1"/>
      <c r="WLF399" s="1"/>
      <c r="WLG399" s="1"/>
      <c r="WLH399" s="1"/>
      <c r="WLI399" s="1"/>
      <c r="WLJ399" s="1"/>
      <c r="WLK399" s="1"/>
      <c r="WLL399" s="1"/>
      <c r="WLM399" s="1"/>
      <c r="WLN399" s="1"/>
      <c r="WLO399" s="1"/>
      <c r="WLP399" s="1"/>
      <c r="WLQ399" s="1"/>
      <c r="WLR399" s="1"/>
      <c r="WLS399" s="1"/>
      <c r="WLT399" s="1"/>
      <c r="WLU399" s="1"/>
      <c r="WLV399" s="1"/>
      <c r="WLW399" s="1"/>
      <c r="WLX399" s="1"/>
      <c r="WLY399" s="1"/>
      <c r="WLZ399" s="1"/>
      <c r="WMA399" s="1"/>
      <c r="WMB399" s="1"/>
      <c r="WMC399" s="1"/>
      <c r="WMD399" s="1"/>
      <c r="WME399" s="1"/>
      <c r="WMF399" s="1"/>
      <c r="WMG399" s="1"/>
      <c r="WMH399" s="1"/>
      <c r="WMI399" s="1"/>
      <c r="WMJ399" s="1"/>
      <c r="WMK399" s="1"/>
      <c r="WML399" s="1"/>
      <c r="WMM399" s="1"/>
      <c r="WMN399" s="1"/>
      <c r="WMO399" s="1"/>
      <c r="WMP399" s="1"/>
      <c r="WMQ399" s="1"/>
      <c r="WMR399" s="1"/>
      <c r="WMS399" s="1"/>
      <c r="WMT399" s="1"/>
      <c r="WMU399" s="1"/>
      <c r="WMV399" s="1"/>
      <c r="WMW399" s="1"/>
      <c r="WMX399" s="1"/>
      <c r="WMY399" s="1"/>
      <c r="WMZ399" s="1"/>
      <c r="WNA399" s="1"/>
      <c r="WNB399" s="1"/>
      <c r="WNC399" s="1"/>
      <c r="WND399" s="1"/>
      <c r="WNE399" s="1"/>
      <c r="WNF399" s="1"/>
      <c r="WNG399" s="1"/>
      <c r="WNH399" s="1"/>
      <c r="WNI399" s="1"/>
      <c r="WNJ399" s="1"/>
      <c r="WNK399" s="1"/>
      <c r="WNL399" s="1"/>
      <c r="WNM399" s="1"/>
      <c r="WNN399" s="1"/>
      <c r="WNO399" s="1"/>
      <c r="WNP399" s="1"/>
      <c r="WNQ399" s="1"/>
      <c r="WNR399" s="1"/>
      <c r="WNS399" s="1"/>
      <c r="WNT399" s="1"/>
      <c r="WNU399" s="1"/>
      <c r="WNV399" s="1"/>
      <c r="WNW399" s="1"/>
      <c r="WNX399" s="1"/>
      <c r="WNY399" s="1"/>
      <c r="WNZ399" s="1"/>
      <c r="WOA399" s="1"/>
      <c r="WOB399" s="1"/>
      <c r="WOC399" s="1"/>
      <c r="WOD399" s="1"/>
      <c r="WOE399" s="1"/>
      <c r="WOF399" s="1"/>
      <c r="WOG399" s="1"/>
      <c r="WOH399" s="1"/>
      <c r="WOI399" s="1"/>
      <c r="WOJ399" s="1"/>
      <c r="WOK399" s="1"/>
      <c r="WOL399" s="1"/>
      <c r="WOM399" s="1"/>
      <c r="WON399" s="1"/>
      <c r="WOO399" s="1"/>
      <c r="WOP399" s="1"/>
      <c r="WOQ399" s="1"/>
      <c r="WOR399" s="1"/>
      <c r="WOS399" s="1"/>
      <c r="WOT399" s="1"/>
      <c r="WOU399" s="1"/>
      <c r="WOV399" s="1"/>
      <c r="WOW399" s="1"/>
      <c r="WOX399" s="1"/>
      <c r="WOY399" s="1"/>
      <c r="WOZ399" s="1"/>
      <c r="WPA399" s="1"/>
      <c r="WPB399" s="1"/>
      <c r="WPC399" s="1"/>
      <c r="WPD399" s="1"/>
      <c r="WPE399" s="1"/>
      <c r="WPF399" s="1"/>
      <c r="WPG399" s="1"/>
      <c r="WPH399" s="1"/>
      <c r="WPI399" s="1"/>
      <c r="WPJ399" s="1"/>
      <c r="WPK399" s="1"/>
      <c r="WPL399" s="1"/>
      <c r="WPM399" s="1"/>
      <c r="WPN399" s="1"/>
      <c r="WPO399" s="1"/>
      <c r="WPP399" s="1"/>
      <c r="WPQ399" s="1"/>
      <c r="WPR399" s="1"/>
      <c r="WPS399" s="1"/>
      <c r="WPT399" s="1"/>
      <c r="WPU399" s="1"/>
      <c r="WPV399" s="1"/>
      <c r="WPW399" s="1"/>
      <c r="WPX399" s="1"/>
      <c r="WPY399" s="1"/>
      <c r="WPZ399" s="1"/>
      <c r="WQA399" s="1"/>
      <c r="WQB399" s="1"/>
      <c r="WQC399" s="1"/>
      <c r="WQD399" s="1"/>
      <c r="WQE399" s="1"/>
      <c r="WQF399" s="1"/>
      <c r="WQG399" s="1"/>
      <c r="WQH399" s="1"/>
      <c r="WQI399" s="1"/>
      <c r="WQJ399" s="1"/>
      <c r="WQK399" s="1"/>
      <c r="WQL399" s="1"/>
      <c r="WQM399" s="1"/>
      <c r="WQN399" s="1"/>
      <c r="WQO399" s="1"/>
      <c r="WQP399" s="1"/>
      <c r="WQQ399" s="1"/>
      <c r="WQR399" s="1"/>
      <c r="WQS399" s="1"/>
      <c r="WQT399" s="1"/>
      <c r="WQU399" s="1"/>
      <c r="WQV399" s="1"/>
      <c r="WQW399" s="1"/>
      <c r="WQX399" s="1"/>
      <c r="WQY399" s="1"/>
      <c r="WQZ399" s="1"/>
      <c r="WRA399" s="1"/>
      <c r="WRB399" s="1"/>
      <c r="WRC399" s="1"/>
      <c r="WRD399" s="1"/>
      <c r="WRE399" s="1"/>
      <c r="WRF399" s="1"/>
      <c r="WRG399" s="1"/>
      <c r="WRH399" s="1"/>
      <c r="WRI399" s="1"/>
      <c r="WRJ399" s="1"/>
      <c r="WRK399" s="1"/>
      <c r="WRL399" s="1"/>
      <c r="WRM399" s="1"/>
      <c r="WRN399" s="1"/>
      <c r="WRO399" s="1"/>
      <c r="WRP399" s="1"/>
      <c r="WRQ399" s="1"/>
      <c r="WRR399" s="1"/>
      <c r="WRS399" s="1"/>
      <c r="WRT399" s="1"/>
      <c r="WRU399" s="1"/>
      <c r="WRV399" s="1"/>
      <c r="WRW399" s="1"/>
      <c r="WRX399" s="1"/>
      <c r="WRY399" s="1"/>
      <c r="WRZ399" s="1"/>
      <c r="WSA399" s="1"/>
      <c r="WSB399" s="1"/>
      <c r="WSC399" s="1"/>
      <c r="WSD399" s="1"/>
      <c r="WSE399" s="1"/>
      <c r="WSF399" s="1"/>
      <c r="WSG399" s="1"/>
      <c r="WSH399" s="1"/>
      <c r="WSI399" s="1"/>
      <c r="WSJ399" s="1"/>
      <c r="WSK399" s="1"/>
      <c r="WSL399" s="1"/>
      <c r="WSM399" s="1"/>
      <c r="WSN399" s="1"/>
      <c r="WSO399" s="1"/>
      <c r="WSP399" s="1"/>
      <c r="WSQ399" s="1"/>
      <c r="WSR399" s="1"/>
      <c r="WSS399" s="1"/>
      <c r="WST399" s="1"/>
      <c r="WSU399" s="1"/>
      <c r="WSV399" s="1"/>
      <c r="WSW399" s="1"/>
      <c r="WSX399" s="1"/>
      <c r="WSY399" s="1"/>
      <c r="WSZ399" s="1"/>
      <c r="WTA399" s="1"/>
      <c r="WTB399" s="1"/>
      <c r="WTC399" s="1"/>
      <c r="WTD399" s="1"/>
      <c r="WTE399" s="1"/>
      <c r="WTF399" s="1"/>
      <c r="WTG399" s="1"/>
      <c r="WTH399" s="1"/>
      <c r="WTI399" s="1"/>
      <c r="WTJ399" s="1"/>
      <c r="WTK399" s="1"/>
      <c r="WTL399" s="1"/>
      <c r="WTM399" s="1"/>
      <c r="WTN399" s="1"/>
      <c r="WTO399" s="1"/>
      <c r="WTP399" s="1"/>
      <c r="WTQ399" s="1"/>
      <c r="WTR399" s="1"/>
      <c r="WTS399" s="1"/>
      <c r="WTT399" s="1"/>
      <c r="WTU399" s="1"/>
      <c r="WTV399" s="1"/>
      <c r="WTW399" s="1"/>
      <c r="WTX399" s="1"/>
      <c r="WTY399" s="1"/>
      <c r="WTZ399" s="1"/>
      <c r="WUA399" s="1"/>
      <c r="WUB399" s="1"/>
      <c r="WUC399" s="1"/>
      <c r="WUD399" s="1"/>
      <c r="WUE399" s="1"/>
      <c r="WUF399" s="1"/>
      <c r="WUG399" s="1"/>
      <c r="WUH399" s="1"/>
      <c r="WUI399" s="1"/>
      <c r="WUJ399" s="1"/>
      <c r="WUK399" s="1"/>
      <c r="WUL399" s="1"/>
      <c r="WUM399" s="1"/>
      <c r="WUN399" s="1"/>
      <c r="WUO399" s="1"/>
      <c r="WUP399" s="1"/>
      <c r="WUQ399" s="1"/>
      <c r="WUR399" s="1"/>
      <c r="WUS399" s="1"/>
      <c r="WUT399" s="1"/>
      <c r="WUU399" s="1"/>
      <c r="WUV399" s="1"/>
      <c r="WUW399" s="1"/>
      <c r="WUX399" s="1"/>
      <c r="WUY399" s="1"/>
      <c r="WUZ399" s="1"/>
      <c r="WVA399" s="1"/>
      <c r="WVB399" s="1"/>
      <c r="WVC399" s="1"/>
      <c r="WVD399" s="1"/>
      <c r="WVE399" s="1"/>
      <c r="WVF399" s="1"/>
      <c r="WVG399" s="1"/>
      <c r="WVH399" s="1"/>
      <c r="WVI399" s="1"/>
      <c r="WVJ399" s="1"/>
      <c r="WVK399" s="1"/>
      <c r="WVL399" s="1"/>
      <c r="WVM399" s="1"/>
      <c r="WVN399" s="1"/>
      <c r="WVO399" s="1"/>
      <c r="WVP399" s="1"/>
      <c r="WVQ399" s="1"/>
      <c r="WVR399" s="1"/>
      <c r="WVS399" s="1"/>
      <c r="WVT399" s="1"/>
      <c r="WVU399" s="1"/>
      <c r="WVV399" s="1"/>
      <c r="WVW399" s="1"/>
      <c r="WVX399" s="1"/>
      <c r="WVY399" s="1"/>
      <c r="WVZ399" s="1"/>
      <c r="WWA399" s="1"/>
      <c r="WWB399" s="1"/>
      <c r="WWC399" s="1"/>
      <c r="WWD399" s="1"/>
      <c r="WWE399" s="1"/>
      <c r="WWF399" s="1"/>
      <c r="WWG399" s="1"/>
      <c r="WWH399" s="1"/>
      <c r="WWI399" s="1"/>
      <c r="WWJ399" s="1"/>
      <c r="WWK399" s="1"/>
      <c r="WWL399" s="1"/>
      <c r="WWM399" s="1"/>
      <c r="WWN399" s="1"/>
      <c r="WWO399" s="1"/>
      <c r="WWP399" s="1"/>
      <c r="WWQ399" s="1"/>
      <c r="WWR399" s="1"/>
      <c r="WWS399" s="1"/>
      <c r="WWT399" s="1"/>
      <c r="WWU399" s="1"/>
      <c r="WWV399" s="1"/>
      <c r="WWW399" s="1"/>
      <c r="WWX399" s="1"/>
      <c r="WWY399" s="1"/>
      <c r="WWZ399" s="1"/>
      <c r="WXA399" s="1"/>
      <c r="WXB399" s="1"/>
      <c r="WXC399" s="1"/>
      <c r="WXD399" s="1"/>
      <c r="WXE399" s="1"/>
      <c r="WXF399" s="1"/>
      <c r="WXG399" s="1"/>
      <c r="WXH399" s="1"/>
      <c r="WXI399" s="1"/>
      <c r="WXJ399" s="1"/>
      <c r="WXK399" s="1"/>
      <c r="WXL399" s="1"/>
      <c r="WXM399" s="1"/>
      <c r="WXN399" s="1"/>
      <c r="WXO399" s="1"/>
      <c r="WXP399" s="1"/>
      <c r="WXQ399" s="1"/>
      <c r="WXR399" s="1"/>
      <c r="WXS399" s="1"/>
      <c r="WXT399" s="1"/>
      <c r="WXU399" s="1"/>
      <c r="WXV399" s="1"/>
      <c r="WXW399" s="1"/>
      <c r="WXX399" s="1"/>
      <c r="WXY399" s="1"/>
      <c r="WXZ399" s="1"/>
      <c r="WYA399" s="1"/>
      <c r="WYB399" s="1"/>
      <c r="WYC399" s="1"/>
      <c r="WYD399" s="1"/>
      <c r="WYE399" s="1"/>
      <c r="WYF399" s="1"/>
      <c r="WYG399" s="1"/>
      <c r="WYH399" s="1"/>
      <c r="WYI399" s="1"/>
      <c r="WYJ399" s="1"/>
      <c r="WYK399" s="1"/>
      <c r="WYL399" s="1"/>
      <c r="WYM399" s="1"/>
      <c r="WYN399" s="1"/>
      <c r="WYO399" s="1"/>
      <c r="WYP399" s="1"/>
      <c r="WYQ399" s="1"/>
      <c r="WYR399" s="1"/>
      <c r="WYS399" s="1"/>
      <c r="WYT399" s="1"/>
      <c r="WYU399" s="1"/>
      <c r="WYV399" s="1"/>
      <c r="WYW399" s="1"/>
      <c r="WYX399" s="1"/>
      <c r="WYY399" s="1"/>
      <c r="WYZ399" s="1"/>
      <c r="WZA399" s="1"/>
      <c r="WZB399" s="1"/>
      <c r="WZC399" s="1"/>
      <c r="WZD399" s="1"/>
      <c r="WZE399" s="1"/>
      <c r="WZF399" s="1"/>
      <c r="WZG399" s="1"/>
      <c r="WZH399" s="1"/>
      <c r="WZI399" s="1"/>
      <c r="WZJ399" s="1"/>
      <c r="WZK399" s="1"/>
      <c r="WZL399" s="1"/>
      <c r="WZM399" s="1"/>
      <c r="WZN399" s="1"/>
      <c r="WZO399" s="1"/>
      <c r="WZP399" s="1"/>
      <c r="WZQ399" s="1"/>
      <c r="WZR399" s="1"/>
      <c r="WZS399" s="1"/>
      <c r="WZT399" s="1"/>
      <c r="WZU399" s="1"/>
      <c r="WZV399" s="1"/>
      <c r="WZW399" s="1"/>
      <c r="WZX399" s="1"/>
      <c r="WZY399" s="1"/>
      <c r="WZZ399" s="1"/>
      <c r="XAA399" s="1"/>
      <c r="XAB399" s="1"/>
      <c r="XAC399" s="1"/>
      <c r="XAD399" s="1"/>
      <c r="XAE399" s="1"/>
      <c r="XAF399" s="1"/>
      <c r="XAG399" s="1"/>
      <c r="XAH399" s="1"/>
      <c r="XAI399" s="1"/>
      <c r="XAJ399" s="1"/>
      <c r="XAK399" s="1"/>
      <c r="XAL399" s="1"/>
      <c r="XAM399" s="1"/>
      <c r="XAN399" s="1"/>
      <c r="XAO399" s="1"/>
      <c r="XAP399" s="1"/>
      <c r="XAQ399" s="1"/>
      <c r="XAR399" s="1"/>
      <c r="XAS399" s="1"/>
      <c r="XAT399" s="1"/>
      <c r="XAU399" s="1"/>
      <c r="XAV399" s="1"/>
      <c r="XAW399" s="1"/>
      <c r="XAX399" s="1"/>
      <c r="XAY399" s="1"/>
      <c r="XAZ399" s="1"/>
      <c r="XBA399" s="1"/>
      <c r="XBB399" s="1"/>
      <c r="XBC399" s="1"/>
      <c r="XBD399" s="1"/>
      <c r="XBE399" s="1"/>
      <c r="XBF399" s="1"/>
      <c r="XBG399" s="1"/>
      <c r="XBH399" s="1"/>
      <c r="XBI399" s="1"/>
      <c r="XBJ399" s="1"/>
      <c r="XBK399" s="1"/>
      <c r="XBL399" s="1"/>
      <c r="XBM399" s="1"/>
      <c r="XBN399" s="1"/>
      <c r="XBO399" s="1"/>
      <c r="XBP399" s="1"/>
      <c r="XBQ399" s="1"/>
      <c r="XBR399" s="1"/>
      <c r="XBS399" s="1"/>
      <c r="XBT399" s="1"/>
      <c r="XBU399" s="1"/>
      <c r="XBV399" s="1"/>
      <c r="XBW399" s="1"/>
      <c r="XBX399" s="1"/>
      <c r="XBY399" s="1"/>
      <c r="XBZ399" s="1"/>
      <c r="XCA399" s="1"/>
      <c r="XCB399" s="1"/>
      <c r="XCC399" s="1"/>
      <c r="XCD399" s="1"/>
      <c r="XCE399" s="1"/>
      <c r="XCF399" s="1"/>
      <c r="XCG399" s="1"/>
      <c r="XCH399" s="1"/>
      <c r="XCI399" s="1"/>
      <c r="XCJ399" s="1"/>
      <c r="XCK399" s="1"/>
      <c r="XCL399" s="1"/>
      <c r="XCM399" s="1"/>
      <c r="XCN399" s="1"/>
      <c r="XCO399" s="1"/>
      <c r="XCP399" s="1"/>
      <c r="XCQ399" s="1"/>
      <c r="XCR399" s="1"/>
      <c r="XCS399" s="1"/>
      <c r="XCT399" s="1"/>
      <c r="XCU399" s="1"/>
      <c r="XCV399" s="1"/>
      <c r="XCW399" s="1"/>
      <c r="XCX399" s="1"/>
      <c r="XCY399" s="1"/>
      <c r="XCZ399" s="1"/>
      <c r="XDA399" s="1"/>
      <c r="XDB399" s="1"/>
      <c r="XDC399" s="1"/>
      <c r="XDD399" s="1"/>
      <c r="XDE399" s="1"/>
      <c r="XDF399" s="1"/>
      <c r="XDG399" s="1"/>
      <c r="XDH399" s="1"/>
      <c r="XDI399" s="1"/>
      <c r="XDJ399" s="1"/>
      <c r="XDK399" s="1"/>
      <c r="XDL399" s="1"/>
      <c r="XDM399" s="1"/>
      <c r="XDN399" s="1"/>
      <c r="XDO399" s="1"/>
      <c r="XDP399" s="1"/>
      <c r="XDQ399" s="1"/>
      <c r="XDR399" s="1"/>
      <c r="XDS399" s="1"/>
      <c r="XDT399" s="1"/>
      <c r="XDU399" s="1"/>
      <c r="XDV399" s="1"/>
      <c r="XDW399" s="1"/>
      <c r="XDX399" s="1"/>
      <c r="XDY399" s="1"/>
      <c r="XDZ399" s="1"/>
      <c r="XEA399" s="1"/>
      <c r="XEB399" s="1"/>
      <c r="XEC399" s="1"/>
      <c r="XED399" s="1"/>
      <c r="XEE399" s="1"/>
      <c r="XEF399" s="1"/>
      <c r="XEG399" s="1"/>
      <c r="XEH399" s="1"/>
      <c r="XEI399" s="1"/>
      <c r="XEJ399" s="1"/>
      <c r="XEK399" s="1"/>
      <c r="XEL399" s="1"/>
      <c r="XEM399" s="1"/>
      <c r="XEN399" s="1"/>
      <c r="XEO399" s="1"/>
      <c r="XEP399" s="1"/>
      <c r="XEQ399" s="1"/>
      <c r="XER399" s="1"/>
      <c r="XES399" s="1"/>
      <c r="XET399" s="1"/>
      <c r="XEU399" s="1"/>
      <c r="XEV399" s="1"/>
      <c r="XEW399" s="1"/>
      <c r="XEX399" s="1"/>
      <c r="XEY399" s="1"/>
      <c r="XEZ399" s="1"/>
      <c r="XFA399" s="1"/>
    </row>
  </sheetData>
  <autoFilter ref="A23:XFA376" xr:uid="{41218AC9-D294-49F4-944E-52C0C2B2977C}">
    <sortState xmlns:xlrd2="http://schemas.microsoft.com/office/spreadsheetml/2017/richdata2" ref="A24:XFA376">
      <sortCondition ref="A23:A376"/>
    </sortState>
  </autoFilter>
  <mergeCells count="2">
    <mergeCell ref="A15:A19"/>
    <mergeCell ref="B15:B19"/>
  </mergeCells>
  <phoneticPr fontId="52" type="noConversion"/>
  <pageMargins left="0.7" right="0.7" top="0.75" bottom="0.75" header="0.3" footer="0.3"/>
  <pageSetup paperSize="9" orientation="portrait" r:id="rId1"/>
  <customProperties>
    <customPr name="_pios_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D4C664-12BF-42AA-81F9-3740593294ED}">
  <dimension ref="A1:BZ363"/>
  <sheetViews>
    <sheetView topLeftCell="A2" workbookViewId="0">
      <selection activeCell="AA357" sqref="AA357:AE357"/>
    </sheetView>
    <sheetView topLeftCell="A2" workbookViewId="1"/>
  </sheetViews>
  <sheetFormatPr defaultColWidth="9.140625" defaultRowHeight="15" outlineLevelRow="1" outlineLevelCol="1" x14ac:dyDescent="0.25"/>
  <cols>
    <col min="1" max="1" width="12.140625" style="492" bestFit="1" customWidth="1"/>
    <col min="2" max="2" width="12.28515625" style="492" customWidth="1"/>
    <col min="3" max="3" width="15.42578125" style="492" customWidth="1"/>
    <col min="4" max="4" width="18.28515625" style="492" customWidth="1"/>
    <col min="5" max="5" width="21.7109375" style="492" customWidth="1"/>
    <col min="6" max="6" width="38.28515625" style="492" customWidth="1"/>
    <col min="7" max="7" width="51.28515625" style="492" customWidth="1"/>
    <col min="8" max="8" width="12.42578125" style="492" customWidth="1"/>
    <col min="9" max="9" width="15.5703125" style="492" customWidth="1" outlineLevel="1"/>
    <col min="10" max="12" width="9.140625" style="492" customWidth="1" outlineLevel="1"/>
    <col min="13" max="13" width="10.140625" style="492" customWidth="1" outlineLevel="1"/>
    <col min="14" max="14" width="11.140625" style="492" customWidth="1" outlineLevel="1"/>
    <col min="15" max="15" width="10.140625" style="492" customWidth="1" outlineLevel="1"/>
    <col min="16" max="16" width="11.140625" style="492" customWidth="1" outlineLevel="1"/>
    <col min="17" max="18" width="10.140625" style="492" customWidth="1" outlineLevel="1"/>
    <col min="19" max="21" width="11.140625" style="492" customWidth="1" outlineLevel="1"/>
    <col min="22" max="32" width="11.140625" style="492" customWidth="1"/>
    <col min="33" max="33" width="17.28515625" style="492" customWidth="1"/>
    <col min="34" max="34" width="18.42578125" style="492" customWidth="1"/>
    <col min="35" max="35" width="16.85546875" style="492" customWidth="1"/>
    <col min="36" max="37" width="11.140625" style="492" customWidth="1"/>
    <col min="38" max="38" width="12.28515625" style="492" customWidth="1"/>
    <col min="39" max="39" width="11.140625" style="492" customWidth="1"/>
    <col min="40" max="44" width="11.28515625" style="492" customWidth="1"/>
    <col min="45" max="45" width="10.140625" style="492" customWidth="1"/>
    <col min="46" max="46" width="11.140625" style="492" customWidth="1"/>
    <col min="47" max="47" width="9.140625" style="492" customWidth="1"/>
    <col min="48" max="48" width="10.85546875" style="492" customWidth="1"/>
    <col min="49" max="49" width="12.140625" style="492" customWidth="1"/>
    <col min="50" max="50" width="9.28515625" style="492" customWidth="1"/>
    <col min="51" max="58" width="11.42578125" style="492" customWidth="1"/>
    <col min="59" max="59" width="9.140625" style="492"/>
    <col min="60" max="60" width="10.140625" style="492" bestFit="1" customWidth="1"/>
    <col min="61" max="61" width="11.140625" style="492" bestFit="1" customWidth="1"/>
    <col min="62" max="16384" width="9.140625" style="492"/>
  </cols>
  <sheetData>
    <row r="1" spans="1:78" hidden="1" outlineLevel="1" x14ac:dyDescent="0.25">
      <c r="A1" s="492">
        <v>1</v>
      </c>
      <c r="B1" s="492">
        <f>A1+1</f>
        <v>2</v>
      </c>
      <c r="C1" s="492">
        <f t="shared" ref="C1:G1" si="0">B1+1</f>
        <v>3</v>
      </c>
      <c r="D1" s="492">
        <f t="shared" si="0"/>
        <v>4</v>
      </c>
      <c r="E1" s="492">
        <f t="shared" si="0"/>
        <v>5</v>
      </c>
      <c r="F1" s="492">
        <f t="shared" si="0"/>
        <v>6</v>
      </c>
      <c r="G1" s="492">
        <f t="shared" si="0"/>
        <v>7</v>
      </c>
      <c r="H1" s="492">
        <f t="shared" ref="H1" si="1">G1+1</f>
        <v>8</v>
      </c>
      <c r="I1" s="492">
        <f t="shared" ref="I1" si="2">H1+1</f>
        <v>9</v>
      </c>
      <c r="J1" s="492">
        <f t="shared" ref="J1" si="3">I1+1</f>
        <v>10</v>
      </c>
      <c r="K1" s="492">
        <f t="shared" ref="K1" si="4">J1+1</f>
        <v>11</v>
      </c>
      <c r="L1" s="492">
        <f t="shared" ref="L1" si="5">K1+1</f>
        <v>12</v>
      </c>
      <c r="M1" s="492">
        <f t="shared" ref="M1" si="6">L1+1</f>
        <v>13</v>
      </c>
      <c r="N1" s="492">
        <f t="shared" ref="N1" si="7">M1+1</f>
        <v>14</v>
      </c>
      <c r="O1" s="492">
        <f t="shared" ref="O1" si="8">N1+1</f>
        <v>15</v>
      </c>
      <c r="P1" s="492">
        <f t="shared" ref="P1" si="9">O1+1</f>
        <v>16</v>
      </c>
      <c r="Q1" s="492">
        <f t="shared" ref="Q1" si="10">P1+1</f>
        <v>17</v>
      </c>
      <c r="R1" s="492">
        <f t="shared" ref="R1" si="11">Q1+1</f>
        <v>18</v>
      </c>
      <c r="S1" s="492">
        <f t="shared" ref="S1" si="12">R1+1</f>
        <v>19</v>
      </c>
      <c r="T1" s="492">
        <f t="shared" ref="T1" si="13">S1+1</f>
        <v>20</v>
      </c>
      <c r="U1" s="492">
        <f t="shared" ref="U1" si="14">T1+1</f>
        <v>21</v>
      </c>
      <c r="V1" s="492">
        <f t="shared" ref="V1" si="15">U1+1</f>
        <v>22</v>
      </c>
      <c r="W1" s="492">
        <f t="shared" ref="W1" si="16">V1+1</f>
        <v>23</v>
      </c>
      <c r="X1" s="492">
        <f t="shared" ref="X1" si="17">W1+1</f>
        <v>24</v>
      </c>
      <c r="Y1" s="492">
        <f t="shared" ref="Y1" si="18">X1+1</f>
        <v>25</v>
      </c>
      <c r="Z1" s="492">
        <f t="shared" ref="Z1" si="19">Y1+1</f>
        <v>26</v>
      </c>
      <c r="AA1" s="492">
        <f t="shared" ref="AA1" si="20">Z1+1</f>
        <v>27</v>
      </c>
      <c r="AB1" s="492">
        <f t="shared" ref="AB1" si="21">AA1+1</f>
        <v>28</v>
      </c>
      <c r="AC1" s="492">
        <f t="shared" ref="AC1" si="22">AB1+1</f>
        <v>29</v>
      </c>
      <c r="AD1" s="492">
        <f t="shared" ref="AD1" si="23">AC1+1</f>
        <v>30</v>
      </c>
      <c r="AE1" s="492">
        <f t="shared" ref="AE1" si="24">AD1+1</f>
        <v>31</v>
      </c>
      <c r="AF1" s="492">
        <f t="shared" ref="AF1" si="25">AE1+1</f>
        <v>32</v>
      </c>
      <c r="AG1" s="492">
        <f t="shared" ref="AG1" si="26">AF1+1</f>
        <v>33</v>
      </c>
    </row>
    <row r="2" spans="1:78" collapsed="1" x14ac:dyDescent="0.25">
      <c r="A2" s="506"/>
      <c r="F2" s="506"/>
      <c r="AC2" s="507"/>
      <c r="AD2" s="507"/>
    </row>
    <row r="3" spans="1:78" x14ac:dyDescent="0.25">
      <c r="A3" s="506"/>
      <c r="F3" s="506"/>
      <c r="Y3" s="507"/>
      <c r="Z3" s="507"/>
      <c r="AI3" s="508"/>
      <c r="AN3" s="509"/>
    </row>
    <row r="4" spans="1:78" x14ac:dyDescent="0.25">
      <c r="A4" s="506"/>
      <c r="F4" s="506"/>
      <c r="Y4" s="507"/>
      <c r="Z4" s="507"/>
      <c r="AZ4" s="510"/>
      <c r="BA4" s="510"/>
      <c r="BB4" s="510"/>
      <c r="BC4" s="510"/>
      <c r="BD4" s="510"/>
      <c r="BE4" s="510"/>
      <c r="BF4" s="510"/>
    </row>
    <row r="5" spans="1:78" x14ac:dyDescent="0.25">
      <c r="Y5" s="507"/>
      <c r="Z5" s="507"/>
      <c r="AY5" s="511"/>
      <c r="AZ5" s="511"/>
      <c r="BA5" s="511"/>
      <c r="BB5" s="511"/>
      <c r="BC5" s="511"/>
      <c r="BD5" s="511"/>
      <c r="BE5" s="511"/>
      <c r="BF5" s="511"/>
    </row>
    <row r="6" spans="1:78" x14ac:dyDescent="0.25">
      <c r="H6" s="492" t="s">
        <v>1425</v>
      </c>
      <c r="I6" s="507">
        <f t="shared" ref="I6:AF6" si="27">SUBTOTAL(9,I9:I360)</f>
        <v>79618.559999999998</v>
      </c>
      <c r="J6" s="507">
        <f t="shared" si="27"/>
        <v>6473623.959999999</v>
      </c>
      <c r="K6" s="507">
        <f t="shared" si="27"/>
        <v>8091630.6699999999</v>
      </c>
      <c r="L6" s="507">
        <f t="shared" si="27"/>
        <v>9291357.6700000018</v>
      </c>
      <c r="M6" s="507">
        <f t="shared" si="27"/>
        <v>36424057.030000001</v>
      </c>
      <c r="N6" s="507">
        <f t="shared" si="27"/>
        <v>116502962.71000001</v>
      </c>
      <c r="O6" s="507">
        <f t="shared" si="27"/>
        <v>84779753.019999996</v>
      </c>
      <c r="P6" s="507">
        <f t="shared" si="27"/>
        <v>113528189.60000001</v>
      </c>
      <c r="Q6" s="507">
        <f t="shared" si="27"/>
        <v>72316884.270000011</v>
      </c>
      <c r="R6" s="507">
        <f t="shared" si="27"/>
        <v>87315485.189999983</v>
      </c>
      <c r="S6" s="507">
        <f t="shared" si="27"/>
        <v>152309652.29000002</v>
      </c>
      <c r="T6" s="507">
        <f t="shared" si="27"/>
        <v>150643072.03</v>
      </c>
      <c r="U6" s="507">
        <f t="shared" si="27"/>
        <v>192569442.71999994</v>
      </c>
      <c r="V6" s="507">
        <f t="shared" si="27"/>
        <v>153633587.21999994</v>
      </c>
      <c r="W6" s="507">
        <f t="shared" si="27"/>
        <v>183469293.97999999</v>
      </c>
      <c r="X6" s="507">
        <f t="shared" si="27"/>
        <v>217264115.4499999</v>
      </c>
      <c r="Y6" s="507">
        <f t="shared" si="27"/>
        <v>424075817.94382387</v>
      </c>
      <c r="Z6" s="507">
        <f t="shared" si="27"/>
        <v>386284172.80808926</v>
      </c>
      <c r="AA6" s="507">
        <f t="shared" si="27"/>
        <v>146228539.31050867</v>
      </c>
      <c r="AB6" s="507">
        <f t="shared" si="27"/>
        <v>146133940.87794515</v>
      </c>
      <c r="AC6" s="507">
        <f t="shared" si="27"/>
        <v>130881411.71307173</v>
      </c>
      <c r="AD6" s="507">
        <f t="shared" si="27"/>
        <v>124152349.84842446</v>
      </c>
      <c r="AE6" s="507">
        <f t="shared" si="27"/>
        <v>107124885.87545559</v>
      </c>
      <c r="AF6" s="507">
        <f t="shared" si="27"/>
        <v>3508624.9859999996</v>
      </c>
      <c r="AN6" s="507"/>
      <c r="AO6" s="507"/>
      <c r="AP6" s="507"/>
      <c r="AQ6" s="507"/>
      <c r="AR6" s="507"/>
      <c r="AZ6" s="512"/>
      <c r="BA6" s="512"/>
      <c r="BB6" s="512"/>
      <c r="BC6" s="512"/>
      <c r="BD6" s="512"/>
      <c r="BE6" s="512"/>
      <c r="BF6" s="512"/>
    </row>
    <row r="7" spans="1:78" x14ac:dyDescent="0.25">
      <c r="AW7" s="513"/>
    </row>
    <row r="8" spans="1:78" x14ac:dyDescent="0.25">
      <c r="A8" s="514" t="s">
        <v>1060</v>
      </c>
      <c r="B8" s="515" t="s">
        <v>357</v>
      </c>
      <c r="C8" s="514" t="s">
        <v>22</v>
      </c>
      <c r="D8" s="514" t="s">
        <v>23</v>
      </c>
      <c r="E8" s="514" t="s">
        <v>1058</v>
      </c>
      <c r="F8" s="514" t="s">
        <v>1059</v>
      </c>
      <c r="G8" s="516" t="s">
        <v>1197</v>
      </c>
      <c r="H8" s="514" t="s">
        <v>24</v>
      </c>
      <c r="I8" s="517" t="s">
        <v>2</v>
      </c>
      <c r="J8" s="517" t="s">
        <v>3</v>
      </c>
      <c r="K8" s="517" t="s">
        <v>4</v>
      </c>
      <c r="L8" s="517" t="s">
        <v>5</v>
      </c>
      <c r="M8" s="517" t="s">
        <v>6</v>
      </c>
      <c r="N8" s="517" t="s">
        <v>7</v>
      </c>
      <c r="O8" s="517" t="s">
        <v>8</v>
      </c>
      <c r="P8" s="517" t="s">
        <v>9</v>
      </c>
      <c r="Q8" s="517" t="s">
        <v>10</v>
      </c>
      <c r="R8" s="517" t="s">
        <v>11</v>
      </c>
      <c r="S8" s="517" t="s">
        <v>12</v>
      </c>
      <c r="T8" s="517" t="s">
        <v>13</v>
      </c>
      <c r="U8" s="517" t="s">
        <v>14</v>
      </c>
      <c r="V8" s="517" t="s">
        <v>15</v>
      </c>
      <c r="W8" s="517" t="s">
        <v>16</v>
      </c>
      <c r="X8" s="517" t="s">
        <v>17</v>
      </c>
      <c r="Y8" s="517" t="s">
        <v>18</v>
      </c>
      <c r="Z8" s="517" t="s">
        <v>19</v>
      </c>
      <c r="AA8" s="517" t="s">
        <v>733</v>
      </c>
      <c r="AB8" s="517" t="s">
        <v>860</v>
      </c>
      <c r="AC8" s="517" t="s">
        <v>861</v>
      </c>
      <c r="AD8" s="517" t="s">
        <v>862</v>
      </c>
      <c r="AE8" s="517" t="s">
        <v>863</v>
      </c>
      <c r="AF8" s="517" t="s">
        <v>864</v>
      </c>
      <c r="AG8" s="518" t="s">
        <v>1061</v>
      </c>
      <c r="AK8" s="519"/>
      <c r="AL8" s="519"/>
      <c r="AM8" s="519"/>
      <c r="AY8" s="519"/>
      <c r="AZ8" s="519"/>
      <c r="BA8" s="519"/>
      <c r="BB8" s="519"/>
      <c r="BC8" s="519"/>
      <c r="BD8" s="519"/>
      <c r="BE8" s="519"/>
      <c r="BF8" s="519"/>
      <c r="BJ8" s="519"/>
      <c r="BK8" s="519"/>
      <c r="BL8" s="519"/>
      <c r="BM8" s="519"/>
      <c r="BN8" s="519"/>
      <c r="BO8" s="519"/>
      <c r="BP8" s="519"/>
      <c r="BQ8" s="519"/>
      <c r="BS8" s="519"/>
      <c r="BT8" s="519"/>
      <c r="BU8" s="519"/>
      <c r="BV8" s="519"/>
      <c r="BW8" s="519"/>
      <c r="BX8" s="519"/>
      <c r="BY8" s="519"/>
      <c r="BZ8" s="519"/>
    </row>
    <row r="9" spans="1:78" x14ac:dyDescent="0.25">
      <c r="A9" s="176" t="s">
        <v>25</v>
      </c>
      <c r="B9" s="520" t="s">
        <v>1064</v>
      </c>
      <c r="C9" s="176" t="s">
        <v>27</v>
      </c>
      <c r="D9" s="176" t="s">
        <v>28</v>
      </c>
      <c r="E9" s="176" t="s">
        <v>1068</v>
      </c>
      <c r="F9" s="176" t="s">
        <v>1357</v>
      </c>
      <c r="G9" s="176" t="s">
        <v>26</v>
      </c>
      <c r="H9" s="176" t="s">
        <v>29</v>
      </c>
      <c r="I9" s="521">
        <v>14438.5</v>
      </c>
      <c r="J9" s="521">
        <v>5643382.1699999999</v>
      </c>
      <c r="K9" s="521">
        <v>6634694.54</v>
      </c>
      <c r="L9" s="521">
        <v>7459380.96</v>
      </c>
      <c r="M9" s="521">
        <v>20848276.829999998</v>
      </c>
      <c r="N9" s="521">
        <v>100800022.72</v>
      </c>
      <c r="O9" s="521">
        <v>32862274.5</v>
      </c>
      <c r="P9" s="521">
        <v>2236198.14</v>
      </c>
      <c r="Q9" s="521">
        <v>394226.32</v>
      </c>
      <c r="R9" s="521">
        <v>137031.29999999999</v>
      </c>
      <c r="S9" s="521">
        <v>283719.84000000003</v>
      </c>
      <c r="T9" s="521">
        <v>128207.2</v>
      </c>
      <c r="U9" s="521">
        <v>375096.4</v>
      </c>
      <c r="V9" s="521">
        <v>1020078.38</v>
      </c>
      <c r="W9" s="521">
        <v>-336453.18</v>
      </c>
      <c r="X9" s="521">
        <v>100676.86</v>
      </c>
      <c r="Y9" s="521">
        <v>112182.27</v>
      </c>
      <c r="Z9" s="521">
        <v>0</v>
      </c>
      <c r="AA9" s="521">
        <v>0</v>
      </c>
      <c r="AB9" s="521">
        <v>0</v>
      </c>
      <c r="AC9" s="521">
        <v>0</v>
      </c>
      <c r="AD9" s="521">
        <v>0</v>
      </c>
      <c r="AE9" s="521">
        <v>0</v>
      </c>
      <c r="AF9" s="521">
        <v>0</v>
      </c>
      <c r="AG9" s="522"/>
      <c r="AI9" s="523"/>
      <c r="AK9" s="524"/>
      <c r="AL9" s="524"/>
      <c r="AM9" s="524"/>
      <c r="AN9" s="524"/>
      <c r="AO9" s="524"/>
      <c r="AP9" s="524"/>
      <c r="AQ9" s="524"/>
      <c r="AR9" s="524"/>
      <c r="AS9" s="524"/>
      <c r="AT9" s="524"/>
      <c r="AU9" s="507"/>
      <c r="AV9" s="524"/>
      <c r="AW9" s="507"/>
      <c r="AX9" s="524"/>
      <c r="AY9" s="524"/>
      <c r="AZ9" s="524"/>
      <c r="BA9" s="524"/>
      <c r="BB9" s="524"/>
      <c r="BC9" s="524"/>
      <c r="BD9" s="524"/>
      <c r="BE9" s="524"/>
      <c r="BF9" s="524"/>
      <c r="BH9" s="524"/>
      <c r="BI9" s="507"/>
      <c r="BJ9" s="525"/>
      <c r="BK9" s="525"/>
      <c r="BL9" s="525"/>
      <c r="BM9" s="525"/>
      <c r="BN9" s="525"/>
      <c r="BO9" s="525"/>
      <c r="BP9" s="525"/>
      <c r="BQ9" s="525"/>
      <c r="BS9" s="526"/>
      <c r="BT9" s="526"/>
      <c r="BU9" s="526"/>
      <c r="BV9" s="526"/>
      <c r="BW9" s="526"/>
      <c r="BX9" s="526"/>
      <c r="BY9" s="526"/>
      <c r="BZ9" s="526"/>
    </row>
    <row r="10" spans="1:78" x14ac:dyDescent="0.25">
      <c r="A10" s="176" t="s">
        <v>33</v>
      </c>
      <c r="B10" s="520" t="s">
        <v>354</v>
      </c>
      <c r="C10" s="176" t="s">
        <v>27</v>
      </c>
      <c r="D10" s="176" t="s">
        <v>28</v>
      </c>
      <c r="E10" s="176" t="s">
        <v>1068</v>
      </c>
      <c r="F10" s="176" t="s">
        <v>1357</v>
      </c>
      <c r="G10" s="176" t="s">
        <v>34</v>
      </c>
      <c r="H10" s="176" t="s">
        <v>29</v>
      </c>
      <c r="I10" s="521"/>
      <c r="J10" s="521"/>
      <c r="K10" s="521"/>
      <c r="L10" s="521"/>
      <c r="M10" s="521"/>
      <c r="N10" s="521"/>
      <c r="O10" s="521">
        <v>798544.67</v>
      </c>
      <c r="P10" s="521">
        <v>913779.99</v>
      </c>
      <c r="Q10" s="521">
        <v>1978728.67</v>
      </c>
      <c r="R10" s="521">
        <v>5687410.8899999997</v>
      </c>
      <c r="S10" s="521">
        <v>23030612.23</v>
      </c>
      <c r="T10" s="521">
        <v>3368344.82</v>
      </c>
      <c r="U10" s="521">
        <v>1179761.29</v>
      </c>
      <c r="V10" s="521">
        <v>1535514.33</v>
      </c>
      <c r="W10" s="521">
        <v>438579.38</v>
      </c>
      <c r="X10" s="521">
        <v>598730.49</v>
      </c>
      <c r="Y10" s="521">
        <v>13449.150266303446</v>
      </c>
      <c r="Z10" s="521">
        <v>0</v>
      </c>
      <c r="AA10" s="521">
        <v>0</v>
      </c>
      <c r="AB10" s="521">
        <v>0</v>
      </c>
      <c r="AC10" s="521">
        <v>0</v>
      </c>
      <c r="AD10" s="521">
        <v>0</v>
      </c>
      <c r="AE10" s="521">
        <v>0</v>
      </c>
      <c r="AF10" s="521">
        <v>0</v>
      </c>
      <c r="AG10" s="522"/>
      <c r="AI10" s="523"/>
      <c r="AK10" s="524"/>
      <c r="AL10" s="524"/>
      <c r="AM10" s="524"/>
      <c r="AN10" s="524"/>
      <c r="AO10" s="524"/>
      <c r="AP10" s="524"/>
      <c r="AQ10" s="524"/>
      <c r="AR10" s="524"/>
      <c r="AS10" s="524"/>
      <c r="AT10" s="524"/>
      <c r="AU10" s="507"/>
      <c r="AV10" s="524"/>
      <c r="AW10" s="507"/>
      <c r="AX10" s="524"/>
      <c r="AY10" s="524"/>
      <c r="AZ10" s="524"/>
      <c r="BA10" s="524"/>
      <c r="BB10" s="524"/>
      <c r="BC10" s="524"/>
      <c r="BD10" s="524"/>
      <c r="BE10" s="524"/>
      <c r="BF10" s="524"/>
      <c r="BH10" s="524"/>
      <c r="BI10" s="507"/>
      <c r="BJ10" s="525"/>
      <c r="BK10" s="525"/>
      <c r="BL10" s="525"/>
      <c r="BM10" s="525"/>
      <c r="BN10" s="525"/>
      <c r="BO10" s="525"/>
      <c r="BP10" s="525"/>
      <c r="BQ10" s="525"/>
      <c r="BS10" s="526"/>
      <c r="BT10" s="526"/>
      <c r="BU10" s="526"/>
      <c r="BV10" s="526"/>
      <c r="BW10" s="526"/>
      <c r="BX10" s="526"/>
      <c r="BY10" s="526"/>
      <c r="BZ10" s="526"/>
    </row>
    <row r="11" spans="1:78" x14ac:dyDescent="0.25">
      <c r="A11" s="176" t="s">
        <v>36</v>
      </c>
      <c r="B11" s="520" t="s">
        <v>1064</v>
      </c>
      <c r="C11" s="176" t="s">
        <v>27</v>
      </c>
      <c r="D11" s="176" t="s">
        <v>31</v>
      </c>
      <c r="E11" s="176" t="s">
        <v>1068</v>
      </c>
      <c r="F11" s="176" t="s">
        <v>1357</v>
      </c>
      <c r="G11" s="176" t="s">
        <v>37</v>
      </c>
      <c r="H11" s="176" t="s">
        <v>32</v>
      </c>
      <c r="I11" s="521">
        <v>14316.59</v>
      </c>
      <c r="J11" s="521">
        <v>182203.75</v>
      </c>
      <c r="K11" s="521">
        <v>485896.08</v>
      </c>
      <c r="L11" s="521">
        <v>1703092.27</v>
      </c>
      <c r="M11" s="521">
        <v>14056261.109999999</v>
      </c>
      <c r="N11" s="521">
        <v>5216315.03</v>
      </c>
      <c r="O11" s="521">
        <v>228703</v>
      </c>
      <c r="P11" s="521">
        <v>282437.38</v>
      </c>
      <c r="Q11" s="521">
        <v>-151764.68</v>
      </c>
      <c r="R11" s="521">
        <v>247663.51</v>
      </c>
      <c r="S11" s="521">
        <v>88534.74</v>
      </c>
      <c r="T11" s="521">
        <v>492156.87</v>
      </c>
      <c r="U11" s="521">
        <v>90015.9</v>
      </c>
      <c r="V11" s="521">
        <v>-14854.9</v>
      </c>
      <c r="W11" s="521"/>
      <c r="X11" s="521"/>
      <c r="Y11" s="521">
        <v>0</v>
      </c>
      <c r="Z11" s="521">
        <v>0</v>
      </c>
      <c r="AA11" s="521">
        <v>0</v>
      </c>
      <c r="AB11" s="521">
        <v>0</v>
      </c>
      <c r="AC11" s="521">
        <v>0</v>
      </c>
      <c r="AD11" s="521">
        <v>0</v>
      </c>
      <c r="AE11" s="521">
        <v>0</v>
      </c>
      <c r="AF11" s="521">
        <v>0</v>
      </c>
      <c r="AG11" s="522"/>
      <c r="AI11" s="523"/>
      <c r="AK11" s="524"/>
      <c r="AL11" s="524"/>
      <c r="AM11" s="524"/>
      <c r="AN11" s="524"/>
      <c r="AO11" s="524"/>
      <c r="AP11" s="524"/>
      <c r="AQ11" s="524"/>
      <c r="AR11" s="524"/>
      <c r="AS11" s="524"/>
      <c r="AT11" s="524"/>
      <c r="AU11" s="507"/>
      <c r="AV11" s="524"/>
      <c r="AW11" s="507"/>
      <c r="AX11" s="524"/>
      <c r="AY11" s="524"/>
      <c r="AZ11" s="524"/>
      <c r="BA11" s="524"/>
      <c r="BB11" s="524"/>
      <c r="BC11" s="524"/>
      <c r="BD11" s="524"/>
      <c r="BE11" s="524"/>
      <c r="BF11" s="524"/>
      <c r="BH11" s="524"/>
      <c r="BI11" s="507"/>
      <c r="BJ11" s="525"/>
      <c r="BK11" s="525"/>
      <c r="BL11" s="525"/>
      <c r="BM11" s="525"/>
      <c r="BN11" s="525"/>
      <c r="BO11" s="525"/>
      <c r="BP11" s="525"/>
      <c r="BQ11" s="525"/>
      <c r="BS11" s="526"/>
      <c r="BT11" s="526"/>
      <c r="BU11" s="526"/>
      <c r="BV11" s="526"/>
      <c r="BW11" s="526"/>
      <c r="BX11" s="526"/>
      <c r="BY11" s="526"/>
      <c r="BZ11" s="526"/>
    </row>
    <row r="12" spans="1:78" x14ac:dyDescent="0.25">
      <c r="A12" s="176" t="s">
        <v>40</v>
      </c>
      <c r="B12" s="520" t="s">
        <v>1064</v>
      </c>
      <c r="C12" s="176" t="s">
        <v>27</v>
      </c>
      <c r="D12" s="176" t="s">
        <v>41</v>
      </c>
      <c r="E12" s="176" t="s">
        <v>1068</v>
      </c>
      <c r="F12" s="176" t="s">
        <v>41</v>
      </c>
      <c r="G12" s="176" t="s">
        <v>1069</v>
      </c>
      <c r="H12" s="176" t="s">
        <v>30</v>
      </c>
      <c r="I12" s="521">
        <v>24174.52</v>
      </c>
      <c r="J12" s="521">
        <v>1563.51</v>
      </c>
      <c r="K12" s="521"/>
      <c r="L12" s="521">
        <v>383.71</v>
      </c>
      <c r="M12" s="521"/>
      <c r="N12" s="521"/>
      <c r="O12" s="521"/>
      <c r="P12" s="521"/>
      <c r="Q12" s="521"/>
      <c r="R12" s="521"/>
      <c r="S12" s="521"/>
      <c r="T12" s="521"/>
      <c r="U12" s="521">
        <v>-500000</v>
      </c>
      <c r="V12" s="521"/>
      <c r="W12" s="521"/>
      <c r="X12" s="521"/>
      <c r="Y12" s="521">
        <v>0</v>
      </c>
      <c r="Z12" s="521">
        <v>0</v>
      </c>
      <c r="AA12" s="521">
        <v>0</v>
      </c>
      <c r="AB12" s="521">
        <v>0</v>
      </c>
      <c r="AC12" s="521">
        <v>0</v>
      </c>
      <c r="AD12" s="521">
        <v>0</v>
      </c>
      <c r="AE12" s="521">
        <v>0</v>
      </c>
      <c r="AF12" s="521">
        <v>0</v>
      </c>
      <c r="AG12" s="522"/>
      <c r="AI12" s="523"/>
      <c r="AK12" s="524"/>
      <c r="AL12" s="524"/>
      <c r="AM12" s="524"/>
      <c r="AN12" s="524"/>
      <c r="AO12" s="524"/>
      <c r="AP12" s="524"/>
      <c r="AQ12" s="524"/>
      <c r="AR12" s="524"/>
      <c r="AS12" s="524"/>
      <c r="AT12" s="524"/>
      <c r="AU12" s="507"/>
      <c r="AV12" s="524"/>
      <c r="AW12" s="507"/>
      <c r="AX12" s="524"/>
      <c r="AY12" s="524"/>
      <c r="AZ12" s="524"/>
      <c r="BA12" s="524"/>
      <c r="BB12" s="524"/>
      <c r="BC12" s="524"/>
      <c r="BD12" s="524"/>
      <c r="BE12" s="524"/>
      <c r="BF12" s="524"/>
      <c r="BH12" s="524"/>
      <c r="BI12" s="507"/>
      <c r="BJ12" s="525"/>
      <c r="BK12" s="525"/>
      <c r="BL12" s="525"/>
      <c r="BM12" s="525"/>
      <c r="BN12" s="525"/>
      <c r="BO12" s="525"/>
      <c r="BP12" s="525"/>
      <c r="BQ12" s="525"/>
      <c r="BS12" s="526"/>
      <c r="BT12" s="526"/>
      <c r="BU12" s="526"/>
      <c r="BV12" s="526"/>
      <c r="BW12" s="526"/>
      <c r="BX12" s="526"/>
      <c r="BY12" s="526"/>
      <c r="BZ12" s="526"/>
    </row>
    <row r="13" spans="1:78" x14ac:dyDescent="0.25">
      <c r="A13" s="176" t="s">
        <v>43</v>
      </c>
      <c r="B13" s="520" t="s">
        <v>1064</v>
      </c>
      <c r="C13" s="176" t="s">
        <v>27</v>
      </c>
      <c r="D13" s="176" t="s">
        <v>38</v>
      </c>
      <c r="E13" s="176" t="s">
        <v>1065</v>
      </c>
      <c r="F13" s="176" t="s">
        <v>1357</v>
      </c>
      <c r="G13" s="176" t="s">
        <v>1073</v>
      </c>
      <c r="H13" s="176" t="s">
        <v>32</v>
      </c>
      <c r="I13" s="521">
        <v>11910.28</v>
      </c>
      <c r="J13" s="521">
        <v>753.68</v>
      </c>
      <c r="K13" s="521">
        <v>110585</v>
      </c>
      <c r="L13" s="521"/>
      <c r="M13" s="521">
        <v>491172.67</v>
      </c>
      <c r="N13" s="521">
        <v>2109341.7999999998</v>
      </c>
      <c r="O13" s="521">
        <v>13925378.630000001</v>
      </c>
      <c r="P13" s="521">
        <v>20268858.550000001</v>
      </c>
      <c r="Q13" s="521">
        <v>4400650.9400000004</v>
      </c>
      <c r="R13" s="521">
        <v>1224600.4099999999</v>
      </c>
      <c r="S13" s="521">
        <v>922861.43</v>
      </c>
      <c r="T13" s="521">
        <v>279428.7</v>
      </c>
      <c r="U13" s="521">
        <v>-2262.85</v>
      </c>
      <c r="V13" s="521"/>
      <c r="W13" s="521"/>
      <c r="X13" s="521"/>
      <c r="Y13" s="521">
        <v>0</v>
      </c>
      <c r="Z13" s="521">
        <v>0</v>
      </c>
      <c r="AA13" s="521">
        <v>0</v>
      </c>
      <c r="AB13" s="521">
        <v>0</v>
      </c>
      <c r="AC13" s="521">
        <v>0</v>
      </c>
      <c r="AD13" s="521">
        <v>0</v>
      </c>
      <c r="AE13" s="521">
        <v>0</v>
      </c>
      <c r="AF13" s="521">
        <v>0</v>
      </c>
      <c r="AG13" s="522"/>
      <c r="AI13" s="523"/>
      <c r="AK13" s="524"/>
      <c r="AL13" s="524"/>
      <c r="AM13" s="524"/>
      <c r="AN13" s="524"/>
      <c r="AO13" s="524"/>
      <c r="AP13" s="524"/>
      <c r="AQ13" s="524"/>
      <c r="AR13" s="524"/>
      <c r="AS13" s="524"/>
      <c r="AT13" s="524"/>
      <c r="AU13" s="507"/>
      <c r="AV13" s="524"/>
      <c r="AW13" s="507"/>
      <c r="AX13" s="524"/>
      <c r="AY13" s="524"/>
      <c r="AZ13" s="524"/>
      <c r="BA13" s="524"/>
      <c r="BB13" s="524"/>
      <c r="BC13" s="524"/>
      <c r="BD13" s="524"/>
      <c r="BE13" s="524"/>
      <c r="BF13" s="524"/>
      <c r="BH13" s="524"/>
      <c r="BI13" s="507"/>
      <c r="BJ13" s="525"/>
      <c r="BK13" s="525"/>
      <c r="BL13" s="525"/>
      <c r="BM13" s="525"/>
      <c r="BN13" s="525"/>
      <c r="BO13" s="525"/>
      <c r="BP13" s="525"/>
      <c r="BQ13" s="525"/>
      <c r="BS13" s="526"/>
      <c r="BT13" s="526"/>
      <c r="BU13" s="526"/>
      <c r="BV13" s="526"/>
      <c r="BW13" s="526"/>
      <c r="BX13" s="526"/>
      <c r="BY13" s="526"/>
      <c r="BZ13" s="526"/>
    </row>
    <row r="14" spans="1:78" x14ac:dyDescent="0.25">
      <c r="A14" s="176" t="s">
        <v>44</v>
      </c>
      <c r="B14" s="520" t="s">
        <v>354</v>
      </c>
      <c r="C14" s="176" t="s">
        <v>27</v>
      </c>
      <c r="D14" s="176" t="s">
        <v>46</v>
      </c>
      <c r="E14" s="176" t="s">
        <v>1068</v>
      </c>
      <c r="F14" s="176" t="s">
        <v>1357</v>
      </c>
      <c r="G14" s="176" t="s">
        <v>45</v>
      </c>
      <c r="H14" s="176" t="s">
        <v>32</v>
      </c>
      <c r="I14" s="521"/>
      <c r="J14" s="521"/>
      <c r="K14" s="521"/>
      <c r="L14" s="521"/>
      <c r="M14" s="521"/>
      <c r="N14" s="521"/>
      <c r="O14" s="521"/>
      <c r="P14" s="521"/>
      <c r="Q14" s="521">
        <v>131231.91</v>
      </c>
      <c r="R14" s="521">
        <v>1187948.25</v>
      </c>
      <c r="S14" s="521">
        <v>3564305.29</v>
      </c>
      <c r="T14" s="521">
        <v>373136.57</v>
      </c>
      <c r="U14" s="521">
        <v>40527.61</v>
      </c>
      <c r="V14" s="521">
        <v>35309.019999999997</v>
      </c>
      <c r="W14" s="521">
        <v>91842.33</v>
      </c>
      <c r="X14" s="521"/>
      <c r="Y14" s="521">
        <v>0</v>
      </c>
      <c r="Z14" s="521">
        <v>0</v>
      </c>
      <c r="AA14" s="521">
        <v>0</v>
      </c>
      <c r="AB14" s="521">
        <v>0</v>
      </c>
      <c r="AC14" s="521">
        <v>0</v>
      </c>
      <c r="AD14" s="521">
        <v>0</v>
      </c>
      <c r="AE14" s="521">
        <v>0</v>
      </c>
      <c r="AF14" s="521">
        <v>0</v>
      </c>
      <c r="AG14" s="522"/>
      <c r="AI14" s="523"/>
      <c r="AK14" s="524"/>
      <c r="AL14" s="524"/>
      <c r="AM14" s="524"/>
      <c r="AN14" s="524"/>
      <c r="AO14" s="524"/>
      <c r="AP14" s="524"/>
      <c r="AQ14" s="524"/>
      <c r="AR14" s="524"/>
      <c r="AS14" s="524"/>
      <c r="AT14" s="524"/>
      <c r="AU14" s="507"/>
      <c r="AV14" s="524"/>
      <c r="AW14" s="507"/>
      <c r="AX14" s="524"/>
      <c r="AY14" s="524"/>
      <c r="AZ14" s="524"/>
      <c r="BA14" s="524"/>
      <c r="BB14" s="524"/>
      <c r="BC14" s="524"/>
      <c r="BD14" s="524"/>
      <c r="BE14" s="524"/>
      <c r="BF14" s="524"/>
      <c r="BH14" s="524"/>
      <c r="BI14" s="507"/>
      <c r="BJ14" s="525"/>
      <c r="BK14" s="525"/>
      <c r="BL14" s="525"/>
      <c r="BM14" s="525"/>
      <c r="BN14" s="525"/>
      <c r="BO14" s="525"/>
      <c r="BP14" s="525"/>
      <c r="BQ14" s="525"/>
      <c r="BS14" s="526"/>
      <c r="BT14" s="526"/>
      <c r="BU14" s="526"/>
      <c r="BV14" s="526"/>
      <c r="BW14" s="526"/>
      <c r="BX14" s="526"/>
      <c r="BY14" s="526"/>
      <c r="BZ14" s="526"/>
    </row>
    <row r="15" spans="1:78" x14ac:dyDescent="0.25">
      <c r="A15" s="176" t="s">
        <v>872</v>
      </c>
      <c r="B15" s="520" t="s">
        <v>354</v>
      </c>
      <c r="C15" s="176" t="s">
        <v>27</v>
      </c>
      <c r="D15" s="176" t="s">
        <v>28</v>
      </c>
      <c r="E15" s="176" t="s">
        <v>1353</v>
      </c>
      <c r="F15" s="176" t="s">
        <v>1358</v>
      </c>
      <c r="G15" s="176" t="s">
        <v>993</v>
      </c>
      <c r="H15" s="176" t="s">
        <v>32</v>
      </c>
      <c r="I15" s="521">
        <v>14778.67</v>
      </c>
      <c r="J15" s="521">
        <v>135148.31</v>
      </c>
      <c r="K15" s="521">
        <v>0</v>
      </c>
      <c r="L15" s="521">
        <v>1255.25</v>
      </c>
      <c r="M15" s="521"/>
      <c r="N15" s="521"/>
      <c r="O15" s="521"/>
      <c r="P15" s="521"/>
      <c r="Q15" s="521"/>
      <c r="R15" s="521"/>
      <c r="S15" s="521"/>
      <c r="T15" s="521">
        <v>267107.65000000002</v>
      </c>
      <c r="U15" s="521">
        <v>360813.04</v>
      </c>
      <c r="V15" s="521"/>
      <c r="W15" s="521"/>
      <c r="X15" s="521"/>
      <c r="Y15" s="521">
        <v>0</v>
      </c>
      <c r="Z15" s="521">
        <v>0</v>
      </c>
      <c r="AA15" s="521">
        <v>0</v>
      </c>
      <c r="AB15" s="521">
        <v>0</v>
      </c>
      <c r="AC15" s="521">
        <v>0</v>
      </c>
      <c r="AD15" s="521">
        <v>0</v>
      </c>
      <c r="AE15" s="521">
        <v>0</v>
      </c>
      <c r="AF15" s="521">
        <v>0</v>
      </c>
      <c r="AG15" s="522"/>
      <c r="AI15" s="523"/>
      <c r="AK15" s="524"/>
      <c r="AL15" s="524"/>
      <c r="AM15" s="524"/>
      <c r="AN15" s="524"/>
      <c r="AO15" s="524"/>
      <c r="AP15" s="524"/>
      <c r="AQ15" s="524"/>
      <c r="AR15" s="524"/>
      <c r="AS15" s="524"/>
      <c r="AT15" s="524"/>
      <c r="AU15" s="507"/>
      <c r="AV15" s="524"/>
      <c r="AW15" s="507"/>
      <c r="AX15" s="524"/>
      <c r="AY15" s="524"/>
      <c r="AZ15" s="524"/>
      <c r="BA15" s="524"/>
      <c r="BB15" s="524"/>
      <c r="BC15" s="524"/>
      <c r="BD15" s="524"/>
      <c r="BE15" s="524"/>
      <c r="BF15" s="524"/>
      <c r="BH15" s="524"/>
      <c r="BI15" s="507"/>
      <c r="BJ15" s="525"/>
      <c r="BK15" s="525"/>
      <c r="BL15" s="525"/>
      <c r="BM15" s="525"/>
      <c r="BN15" s="525"/>
      <c r="BO15" s="525"/>
      <c r="BP15" s="525"/>
      <c r="BQ15" s="525"/>
      <c r="BS15" s="526"/>
      <c r="BT15" s="526"/>
      <c r="BU15" s="526"/>
      <c r="BV15" s="526"/>
      <c r="BW15" s="526"/>
      <c r="BX15" s="526"/>
      <c r="BY15" s="526"/>
      <c r="BZ15" s="526"/>
    </row>
    <row r="16" spans="1:78" x14ac:dyDescent="0.25">
      <c r="A16" s="176" t="s">
        <v>50</v>
      </c>
      <c r="B16" s="520" t="s">
        <v>354</v>
      </c>
      <c r="C16" s="176" t="s">
        <v>27</v>
      </c>
      <c r="D16" s="176" t="s">
        <v>38</v>
      </c>
      <c r="E16" s="176" t="s">
        <v>1065</v>
      </c>
      <c r="F16" s="176" t="s">
        <v>1362</v>
      </c>
      <c r="G16" s="176" t="s">
        <v>1111</v>
      </c>
      <c r="H16" s="176" t="s">
        <v>32</v>
      </c>
      <c r="I16" s="521"/>
      <c r="J16" s="521"/>
      <c r="K16" s="521"/>
      <c r="L16" s="521"/>
      <c r="M16" s="521"/>
      <c r="N16" s="521"/>
      <c r="O16" s="521"/>
      <c r="P16" s="521"/>
      <c r="Q16" s="521"/>
      <c r="R16" s="521">
        <v>301176.65000000002</v>
      </c>
      <c r="S16" s="521">
        <v>12290961.529999999</v>
      </c>
      <c r="T16" s="521">
        <v>8690257.0600000005</v>
      </c>
      <c r="U16" s="521">
        <v>899802.59</v>
      </c>
      <c r="V16" s="521">
        <v>196434.41</v>
      </c>
      <c r="W16" s="521">
        <v>59278.09</v>
      </c>
      <c r="X16" s="521"/>
      <c r="Y16" s="521">
        <v>264.38</v>
      </c>
      <c r="Z16" s="521">
        <v>0</v>
      </c>
      <c r="AA16" s="521">
        <v>0</v>
      </c>
      <c r="AB16" s="521">
        <v>0</v>
      </c>
      <c r="AC16" s="521">
        <v>0</v>
      </c>
      <c r="AD16" s="521">
        <v>0</v>
      </c>
      <c r="AE16" s="521">
        <v>0</v>
      </c>
      <c r="AF16" s="521">
        <v>0</v>
      </c>
      <c r="AG16" s="522"/>
      <c r="AI16" s="523"/>
      <c r="AK16" s="524"/>
      <c r="AL16" s="524"/>
      <c r="AM16" s="524"/>
      <c r="AN16" s="524"/>
      <c r="AO16" s="524"/>
      <c r="AP16" s="524"/>
      <c r="AQ16" s="524"/>
      <c r="AR16" s="524"/>
      <c r="AS16" s="524"/>
      <c r="AT16" s="524"/>
      <c r="AU16" s="507"/>
      <c r="AV16" s="524"/>
      <c r="AW16" s="507"/>
      <c r="AX16" s="524"/>
      <c r="AY16" s="524"/>
      <c r="AZ16" s="524"/>
      <c r="BA16" s="524"/>
      <c r="BB16" s="524"/>
      <c r="BC16" s="524"/>
      <c r="BD16" s="524"/>
      <c r="BE16" s="524"/>
      <c r="BF16" s="524"/>
      <c r="BH16" s="524"/>
      <c r="BI16" s="507"/>
      <c r="BJ16" s="525"/>
      <c r="BK16" s="525"/>
      <c r="BL16" s="525"/>
      <c r="BM16" s="525"/>
      <c r="BN16" s="525"/>
      <c r="BO16" s="525"/>
      <c r="BP16" s="525"/>
      <c r="BQ16" s="525"/>
      <c r="BS16" s="526"/>
      <c r="BT16" s="526"/>
      <c r="BU16" s="526"/>
      <c r="BV16" s="526"/>
      <c r="BW16" s="526"/>
      <c r="BX16" s="526"/>
      <c r="BY16" s="526"/>
      <c r="BZ16" s="526"/>
    </row>
    <row r="17" spans="1:78" x14ac:dyDescent="0.25">
      <c r="A17" s="176" t="s">
        <v>868</v>
      </c>
      <c r="B17" s="520" t="s">
        <v>1064</v>
      </c>
      <c r="C17" s="176" t="s">
        <v>27</v>
      </c>
      <c r="D17" s="176" t="s">
        <v>41</v>
      </c>
      <c r="E17" s="176" t="s">
        <v>1068</v>
      </c>
      <c r="F17" s="176" t="s">
        <v>41</v>
      </c>
      <c r="G17" s="176" t="s">
        <v>51</v>
      </c>
      <c r="H17" s="176" t="s">
        <v>32</v>
      </c>
      <c r="I17" s="521"/>
      <c r="J17" s="521"/>
      <c r="K17" s="521"/>
      <c r="L17" s="521">
        <v>8672.75</v>
      </c>
      <c r="M17" s="521">
        <v>146883.14000000001</v>
      </c>
      <c r="N17" s="521">
        <v>593773.07999999996</v>
      </c>
      <c r="O17" s="521">
        <v>9507342.8699999992</v>
      </c>
      <c r="P17" s="521">
        <v>7231795.2599999998</v>
      </c>
      <c r="Q17" s="521">
        <v>3350654.03</v>
      </c>
      <c r="R17" s="521">
        <v>145001.09</v>
      </c>
      <c r="S17" s="521"/>
      <c r="T17" s="521"/>
      <c r="U17" s="521">
        <v>1292.3</v>
      </c>
      <c r="V17" s="521"/>
      <c r="W17" s="521"/>
      <c r="X17" s="521"/>
      <c r="Y17" s="521">
        <v>0</v>
      </c>
      <c r="Z17" s="521">
        <v>0</v>
      </c>
      <c r="AA17" s="521">
        <v>0</v>
      </c>
      <c r="AB17" s="521">
        <v>0</v>
      </c>
      <c r="AC17" s="521">
        <v>0</v>
      </c>
      <c r="AD17" s="521">
        <v>0</v>
      </c>
      <c r="AE17" s="521">
        <v>0</v>
      </c>
      <c r="AF17" s="521">
        <v>0</v>
      </c>
      <c r="AG17" s="522"/>
      <c r="AI17" s="523"/>
      <c r="AK17" s="524"/>
      <c r="AL17" s="524"/>
      <c r="AM17" s="524"/>
      <c r="AN17" s="524"/>
      <c r="AO17" s="524"/>
      <c r="AP17" s="524"/>
      <c r="AQ17" s="524"/>
      <c r="AR17" s="524"/>
      <c r="AS17" s="524"/>
      <c r="AT17" s="524"/>
      <c r="AU17" s="507"/>
      <c r="AV17" s="524"/>
      <c r="AW17" s="507"/>
      <c r="AX17" s="524"/>
      <c r="AY17" s="524"/>
      <c r="AZ17" s="524"/>
      <c r="BA17" s="524"/>
      <c r="BB17" s="524"/>
      <c r="BC17" s="524"/>
      <c r="BD17" s="524"/>
      <c r="BE17" s="524"/>
      <c r="BF17" s="524"/>
      <c r="BH17" s="524"/>
      <c r="BI17" s="507"/>
      <c r="BJ17" s="525"/>
      <c r="BK17" s="525"/>
      <c r="BL17" s="525"/>
      <c r="BM17" s="525"/>
      <c r="BN17" s="525"/>
      <c r="BO17" s="525"/>
      <c r="BP17" s="525"/>
      <c r="BQ17" s="525"/>
      <c r="BS17" s="526"/>
      <c r="BT17" s="526"/>
      <c r="BU17" s="526"/>
      <c r="BV17" s="526"/>
      <c r="BW17" s="526"/>
      <c r="BX17" s="526"/>
      <c r="BY17" s="526"/>
      <c r="BZ17" s="526"/>
    </row>
    <row r="18" spans="1:78" x14ac:dyDescent="0.25">
      <c r="A18" s="176" t="s">
        <v>865</v>
      </c>
      <c r="B18" s="520" t="s">
        <v>1062</v>
      </c>
      <c r="C18" s="176" t="s">
        <v>27</v>
      </c>
      <c r="D18" s="176" t="s">
        <v>47</v>
      </c>
      <c r="E18" s="176" t="s">
        <v>1353</v>
      </c>
      <c r="F18" s="176" t="s">
        <v>1356</v>
      </c>
      <c r="G18" s="176" t="s">
        <v>989</v>
      </c>
      <c r="H18" s="176" t="s">
        <v>32</v>
      </c>
      <c r="I18" s="521"/>
      <c r="J18" s="521">
        <v>510572.54</v>
      </c>
      <c r="K18" s="521">
        <v>655377.84</v>
      </c>
      <c r="L18" s="521">
        <v>-12284.86</v>
      </c>
      <c r="M18" s="521"/>
      <c r="N18" s="521"/>
      <c r="O18" s="521"/>
      <c r="P18" s="521"/>
      <c r="Q18" s="521"/>
      <c r="R18" s="521"/>
      <c r="S18" s="521"/>
      <c r="T18" s="521"/>
      <c r="U18" s="521"/>
      <c r="V18" s="521">
        <v>-0.81</v>
      </c>
      <c r="W18" s="521"/>
      <c r="X18" s="521"/>
      <c r="Y18" s="521">
        <v>0</v>
      </c>
      <c r="Z18" s="521">
        <v>0</v>
      </c>
      <c r="AA18" s="521">
        <v>0</v>
      </c>
      <c r="AB18" s="521">
        <v>0</v>
      </c>
      <c r="AC18" s="521">
        <v>0</v>
      </c>
      <c r="AD18" s="521">
        <v>0</v>
      </c>
      <c r="AE18" s="521">
        <v>0</v>
      </c>
      <c r="AF18" s="521">
        <v>0</v>
      </c>
      <c r="AG18" s="522"/>
      <c r="AI18" s="523"/>
      <c r="AK18" s="524"/>
      <c r="AL18" s="524"/>
      <c r="AM18" s="524"/>
      <c r="AN18" s="524"/>
      <c r="AO18" s="524"/>
      <c r="AP18" s="524"/>
      <c r="AQ18" s="524"/>
      <c r="AR18" s="524"/>
      <c r="AS18" s="524"/>
      <c r="AT18" s="524"/>
      <c r="AU18" s="507"/>
      <c r="AV18" s="524"/>
      <c r="AW18" s="507"/>
      <c r="AX18" s="524"/>
      <c r="AY18" s="524"/>
      <c r="AZ18" s="524"/>
      <c r="BA18" s="524"/>
      <c r="BB18" s="524"/>
      <c r="BC18" s="524"/>
      <c r="BD18" s="524"/>
      <c r="BE18" s="524"/>
      <c r="BF18" s="524"/>
      <c r="BH18" s="524"/>
      <c r="BI18" s="507"/>
      <c r="BJ18" s="525"/>
      <c r="BK18" s="525"/>
      <c r="BL18" s="525"/>
      <c r="BM18" s="525"/>
      <c r="BN18" s="525"/>
      <c r="BO18" s="525"/>
      <c r="BP18" s="525"/>
      <c r="BQ18" s="525"/>
      <c r="BS18" s="526"/>
      <c r="BT18" s="526"/>
      <c r="BU18" s="526"/>
      <c r="BV18" s="526"/>
      <c r="BW18" s="526"/>
      <c r="BX18" s="526"/>
      <c r="BY18" s="526"/>
      <c r="BZ18" s="526"/>
    </row>
    <row r="19" spans="1:78" x14ac:dyDescent="0.25">
      <c r="A19" s="176" t="s">
        <v>401</v>
      </c>
      <c r="B19" s="520" t="s">
        <v>355</v>
      </c>
      <c r="C19" s="176" t="s">
        <v>684</v>
      </c>
      <c r="D19" s="176" t="s">
        <v>28</v>
      </c>
      <c r="E19" s="176" t="s">
        <v>1068</v>
      </c>
      <c r="F19" s="176" t="s">
        <v>1357</v>
      </c>
      <c r="G19" s="176" t="s">
        <v>1033</v>
      </c>
      <c r="H19" s="176" t="s">
        <v>29</v>
      </c>
      <c r="I19" s="521"/>
      <c r="J19" s="521"/>
      <c r="K19" s="521"/>
      <c r="L19" s="521"/>
      <c r="M19" s="521"/>
      <c r="N19" s="521"/>
      <c r="O19" s="521"/>
      <c r="P19" s="521"/>
      <c r="Q19" s="521"/>
      <c r="R19" s="521"/>
      <c r="S19" s="521"/>
      <c r="T19" s="521"/>
      <c r="U19" s="521"/>
      <c r="V19" s="521">
        <v>1044199.9</v>
      </c>
      <c r="W19" s="521">
        <v>496768.43</v>
      </c>
      <c r="X19" s="521">
        <v>-1195177.24</v>
      </c>
      <c r="Y19" s="521">
        <v>3156639.7009427878</v>
      </c>
      <c r="Z19" s="521">
        <v>2422142.7572641899</v>
      </c>
      <c r="AA19" s="521">
        <v>0</v>
      </c>
      <c r="AB19" s="521">
        <v>0</v>
      </c>
      <c r="AC19" s="521">
        <v>0</v>
      </c>
      <c r="AD19" s="521">
        <v>0</v>
      </c>
      <c r="AE19" s="521">
        <v>0</v>
      </c>
      <c r="AF19" s="521">
        <v>0</v>
      </c>
      <c r="AG19" s="522"/>
      <c r="AI19" s="523"/>
      <c r="AK19" s="524"/>
      <c r="AL19" s="524"/>
      <c r="AM19" s="524"/>
      <c r="AN19" s="524"/>
      <c r="AO19" s="524"/>
      <c r="AP19" s="524"/>
      <c r="AQ19" s="524"/>
      <c r="AR19" s="524"/>
      <c r="AS19" s="524"/>
      <c r="AT19" s="524"/>
      <c r="AU19" s="507"/>
      <c r="AV19" s="524"/>
      <c r="AW19" s="507"/>
      <c r="AX19" s="524"/>
      <c r="AY19" s="524"/>
      <c r="AZ19" s="524"/>
      <c r="BA19" s="524"/>
      <c r="BB19" s="524"/>
      <c r="BC19" s="524"/>
      <c r="BD19" s="524"/>
      <c r="BE19" s="524"/>
      <c r="BF19" s="524"/>
      <c r="BH19" s="524"/>
      <c r="BI19" s="507"/>
      <c r="BJ19" s="525"/>
      <c r="BK19" s="525"/>
      <c r="BL19" s="525"/>
      <c r="BM19" s="525"/>
      <c r="BN19" s="525"/>
      <c r="BO19" s="525"/>
      <c r="BP19" s="525"/>
      <c r="BQ19" s="525"/>
      <c r="BS19" s="526"/>
      <c r="BT19" s="526"/>
      <c r="BU19" s="526"/>
      <c r="BV19" s="526"/>
      <c r="BW19" s="526"/>
      <c r="BX19" s="526"/>
      <c r="BY19" s="526"/>
      <c r="BZ19" s="526"/>
    </row>
    <row r="20" spans="1:78" x14ac:dyDescent="0.25">
      <c r="A20" s="176" t="s">
        <v>869</v>
      </c>
      <c r="B20" s="520" t="s">
        <v>1064</v>
      </c>
      <c r="C20" s="176" t="s">
        <v>27</v>
      </c>
      <c r="D20" s="176" t="s">
        <v>38</v>
      </c>
      <c r="E20" s="176" t="s">
        <v>1065</v>
      </c>
      <c r="F20" s="176" t="s">
        <v>48</v>
      </c>
      <c r="G20" s="176" t="s">
        <v>990</v>
      </c>
      <c r="H20" s="176" t="s">
        <v>32</v>
      </c>
      <c r="I20" s="521"/>
      <c r="J20" s="521"/>
      <c r="K20" s="521">
        <v>68539.210000000006</v>
      </c>
      <c r="L20" s="521">
        <v>90810.03</v>
      </c>
      <c r="M20" s="521">
        <v>88361.3</v>
      </c>
      <c r="N20" s="521">
        <v>1172645.68</v>
      </c>
      <c r="O20" s="521">
        <v>589915.6</v>
      </c>
      <c r="P20" s="521">
        <v>479743.16</v>
      </c>
      <c r="Q20" s="521">
        <v>807.58</v>
      </c>
      <c r="R20" s="521"/>
      <c r="S20" s="521"/>
      <c r="T20" s="521"/>
      <c r="U20" s="521">
        <v>371.33</v>
      </c>
      <c r="V20" s="521"/>
      <c r="W20" s="521"/>
      <c r="X20" s="521"/>
      <c r="Y20" s="521">
        <v>0</v>
      </c>
      <c r="Z20" s="521">
        <v>0</v>
      </c>
      <c r="AA20" s="521">
        <v>0</v>
      </c>
      <c r="AB20" s="521">
        <v>0</v>
      </c>
      <c r="AC20" s="521">
        <v>0</v>
      </c>
      <c r="AD20" s="521">
        <v>0</v>
      </c>
      <c r="AE20" s="521">
        <v>0</v>
      </c>
      <c r="AF20" s="521">
        <v>0</v>
      </c>
      <c r="AG20" s="522"/>
      <c r="AI20" s="523"/>
      <c r="AK20" s="524"/>
      <c r="AL20" s="524"/>
      <c r="AM20" s="524"/>
      <c r="AN20" s="524"/>
      <c r="AO20" s="524"/>
      <c r="AP20" s="524"/>
      <c r="AQ20" s="524"/>
      <c r="AR20" s="524"/>
      <c r="AS20" s="524"/>
      <c r="AT20" s="524"/>
      <c r="AU20" s="507"/>
      <c r="AV20" s="524"/>
      <c r="AW20" s="507"/>
      <c r="AX20" s="524"/>
      <c r="AY20" s="524"/>
      <c r="AZ20" s="524"/>
      <c r="BA20" s="524"/>
      <c r="BB20" s="524"/>
      <c r="BC20" s="524"/>
      <c r="BD20" s="524"/>
      <c r="BE20" s="524"/>
      <c r="BF20" s="524"/>
      <c r="BH20" s="524"/>
      <c r="BI20" s="507"/>
      <c r="BJ20" s="525"/>
      <c r="BK20" s="525"/>
      <c r="BL20" s="525"/>
      <c r="BM20" s="525"/>
      <c r="BN20" s="525"/>
      <c r="BO20" s="525"/>
      <c r="BP20" s="525"/>
      <c r="BQ20" s="525"/>
      <c r="BS20" s="526"/>
      <c r="BT20" s="526"/>
      <c r="BU20" s="526"/>
      <c r="BV20" s="526"/>
      <c r="BW20" s="526"/>
      <c r="BX20" s="526"/>
      <c r="BY20" s="526"/>
      <c r="BZ20" s="526"/>
    </row>
    <row r="21" spans="1:78" x14ac:dyDescent="0.25">
      <c r="A21" s="176" t="s">
        <v>52</v>
      </c>
      <c r="B21" s="520" t="s">
        <v>1064</v>
      </c>
      <c r="C21" s="176" t="s">
        <v>27</v>
      </c>
      <c r="D21" s="176" t="s">
        <v>28</v>
      </c>
      <c r="E21" s="176" t="s">
        <v>1068</v>
      </c>
      <c r="F21" s="176" t="s">
        <v>1357</v>
      </c>
      <c r="G21" s="176" t="s">
        <v>53</v>
      </c>
      <c r="H21" s="176" t="s">
        <v>32</v>
      </c>
      <c r="I21" s="521"/>
      <c r="J21" s="521"/>
      <c r="K21" s="521">
        <v>77228</v>
      </c>
      <c r="L21" s="521"/>
      <c r="M21" s="521">
        <v>453453.13</v>
      </c>
      <c r="N21" s="521">
        <v>1359903.97</v>
      </c>
      <c r="O21" s="521">
        <v>14877728.73</v>
      </c>
      <c r="P21" s="521">
        <v>37695811.990000002</v>
      </c>
      <c r="Q21" s="521">
        <v>11090338.27</v>
      </c>
      <c r="R21" s="521">
        <v>1206213.96</v>
      </c>
      <c r="S21" s="521">
        <v>1147486.3</v>
      </c>
      <c r="T21" s="521">
        <v>989831.67</v>
      </c>
      <c r="U21" s="521">
        <v>60777.83</v>
      </c>
      <c r="V21" s="521"/>
      <c r="W21" s="521"/>
      <c r="X21" s="521"/>
      <c r="Y21" s="521">
        <v>0</v>
      </c>
      <c r="Z21" s="521">
        <v>0</v>
      </c>
      <c r="AA21" s="521">
        <v>0</v>
      </c>
      <c r="AB21" s="521">
        <v>0</v>
      </c>
      <c r="AC21" s="521">
        <v>0</v>
      </c>
      <c r="AD21" s="521">
        <v>0</v>
      </c>
      <c r="AE21" s="521">
        <v>0</v>
      </c>
      <c r="AF21" s="521">
        <v>0</v>
      </c>
      <c r="AG21" s="522"/>
      <c r="AI21" s="523"/>
      <c r="AK21" s="524"/>
      <c r="AL21" s="524"/>
      <c r="AM21" s="524"/>
      <c r="AN21" s="524"/>
      <c r="AO21" s="524"/>
      <c r="AP21" s="524"/>
      <c r="AQ21" s="524"/>
      <c r="AR21" s="524"/>
      <c r="AS21" s="524"/>
      <c r="AT21" s="524"/>
      <c r="AU21" s="507"/>
      <c r="AV21" s="524"/>
      <c r="AW21" s="507"/>
      <c r="AX21" s="524"/>
      <c r="AY21" s="524"/>
      <c r="AZ21" s="524"/>
      <c r="BA21" s="524"/>
      <c r="BB21" s="524"/>
      <c r="BC21" s="524"/>
      <c r="BD21" s="524"/>
      <c r="BE21" s="524"/>
      <c r="BF21" s="524"/>
      <c r="BH21" s="524"/>
      <c r="BI21" s="507"/>
      <c r="BJ21" s="525"/>
      <c r="BK21" s="525"/>
      <c r="BL21" s="525"/>
      <c r="BM21" s="525"/>
      <c r="BN21" s="525"/>
      <c r="BO21" s="525"/>
      <c r="BP21" s="525"/>
      <c r="BQ21" s="525"/>
      <c r="BS21" s="526"/>
      <c r="BT21" s="526"/>
      <c r="BU21" s="526"/>
      <c r="BV21" s="526"/>
      <c r="BW21" s="526"/>
      <c r="BX21" s="526"/>
      <c r="BY21" s="526"/>
      <c r="BZ21" s="526"/>
    </row>
    <row r="22" spans="1:78" x14ac:dyDescent="0.25">
      <c r="A22" s="176" t="s">
        <v>54</v>
      </c>
      <c r="B22" s="520" t="s">
        <v>355</v>
      </c>
      <c r="C22" s="176" t="s">
        <v>1074</v>
      </c>
      <c r="D22" s="176" t="s">
        <v>28</v>
      </c>
      <c r="E22" s="176" t="s">
        <v>1068</v>
      </c>
      <c r="F22" s="176" t="s">
        <v>1357</v>
      </c>
      <c r="G22" s="176" t="s">
        <v>55</v>
      </c>
      <c r="H22" s="176" t="s">
        <v>30</v>
      </c>
      <c r="I22" s="521"/>
      <c r="J22" s="521"/>
      <c r="K22" s="521"/>
      <c r="L22" s="521"/>
      <c r="M22" s="521"/>
      <c r="N22" s="521"/>
      <c r="O22" s="521"/>
      <c r="P22" s="521"/>
      <c r="Q22" s="521"/>
      <c r="R22" s="521"/>
      <c r="S22" s="521">
        <v>40538.910000000003</v>
      </c>
      <c r="T22" s="521">
        <v>73568.75</v>
      </c>
      <c r="U22" s="521">
        <v>-114107.66</v>
      </c>
      <c r="V22" s="521"/>
      <c r="W22" s="521"/>
      <c r="X22" s="521"/>
      <c r="Y22" s="521">
        <v>0</v>
      </c>
      <c r="Z22" s="521">
        <v>0</v>
      </c>
      <c r="AA22" s="521">
        <v>0</v>
      </c>
      <c r="AB22" s="521">
        <v>0</v>
      </c>
      <c r="AC22" s="521">
        <v>0</v>
      </c>
      <c r="AD22" s="521">
        <v>0</v>
      </c>
      <c r="AE22" s="521">
        <v>0</v>
      </c>
      <c r="AF22" s="521">
        <v>0</v>
      </c>
      <c r="AG22" s="522"/>
      <c r="AI22" s="523"/>
      <c r="AK22" s="524"/>
      <c r="AL22" s="524"/>
      <c r="AM22" s="524"/>
      <c r="AN22" s="524"/>
      <c r="AO22" s="524"/>
      <c r="AP22" s="524"/>
      <c r="AQ22" s="524"/>
      <c r="AR22" s="524"/>
      <c r="AS22" s="524"/>
      <c r="AT22" s="524"/>
      <c r="AU22" s="507"/>
      <c r="AV22" s="524"/>
      <c r="AW22" s="507"/>
      <c r="AX22" s="524"/>
      <c r="AY22" s="524"/>
      <c r="AZ22" s="524"/>
      <c r="BA22" s="524"/>
      <c r="BB22" s="524"/>
      <c r="BC22" s="524"/>
      <c r="BD22" s="524"/>
      <c r="BE22" s="524"/>
      <c r="BF22" s="524"/>
      <c r="BH22" s="524"/>
      <c r="BI22" s="507"/>
      <c r="BJ22" s="525"/>
      <c r="BK22" s="525"/>
      <c r="BL22" s="525"/>
      <c r="BM22" s="525"/>
      <c r="BN22" s="525"/>
      <c r="BO22" s="525"/>
      <c r="BP22" s="525"/>
      <c r="BQ22" s="525"/>
      <c r="BS22" s="526"/>
      <c r="BT22" s="526"/>
      <c r="BU22" s="526"/>
      <c r="BV22" s="526"/>
      <c r="BW22" s="526"/>
      <c r="BX22" s="526"/>
      <c r="BY22" s="526"/>
      <c r="BZ22" s="526"/>
    </row>
    <row r="23" spans="1:78" x14ac:dyDescent="0.25">
      <c r="A23" s="176" t="s">
        <v>56</v>
      </c>
      <c r="B23" s="520" t="s">
        <v>1064</v>
      </c>
      <c r="C23" s="176" t="s">
        <v>27</v>
      </c>
      <c r="D23" s="176" t="s">
        <v>41</v>
      </c>
      <c r="E23" s="176" t="s">
        <v>1068</v>
      </c>
      <c r="F23" s="176" t="s">
        <v>41</v>
      </c>
      <c r="G23" s="176" t="s">
        <v>1070</v>
      </c>
      <c r="H23" s="176" t="s">
        <v>32</v>
      </c>
      <c r="I23" s="521"/>
      <c r="J23" s="521"/>
      <c r="K23" s="521"/>
      <c r="L23" s="521"/>
      <c r="M23" s="521">
        <v>4826.04</v>
      </c>
      <c r="N23" s="521">
        <v>101717.9</v>
      </c>
      <c r="O23" s="521">
        <v>9808.48</v>
      </c>
      <c r="P23" s="521"/>
      <c r="Q23" s="521"/>
      <c r="R23" s="521"/>
      <c r="S23" s="521"/>
      <c r="T23" s="521">
        <v>-116945.18</v>
      </c>
      <c r="U23" s="521">
        <v>592.76</v>
      </c>
      <c r="V23" s="521"/>
      <c r="W23" s="521"/>
      <c r="X23" s="521"/>
      <c r="Y23" s="521">
        <v>0</v>
      </c>
      <c r="Z23" s="521">
        <v>0</v>
      </c>
      <c r="AA23" s="521">
        <v>0</v>
      </c>
      <c r="AB23" s="521">
        <v>0</v>
      </c>
      <c r="AC23" s="521">
        <v>0</v>
      </c>
      <c r="AD23" s="521">
        <v>0</v>
      </c>
      <c r="AE23" s="521">
        <v>0</v>
      </c>
      <c r="AF23" s="521">
        <v>0</v>
      </c>
      <c r="AG23" s="522"/>
      <c r="AI23" s="523"/>
      <c r="AK23" s="524"/>
      <c r="AL23" s="524"/>
      <c r="AM23" s="524"/>
      <c r="AN23" s="524"/>
      <c r="AO23" s="524"/>
      <c r="AP23" s="524"/>
      <c r="AQ23" s="524"/>
      <c r="AR23" s="524"/>
      <c r="AS23" s="524"/>
      <c r="AT23" s="524"/>
      <c r="AU23" s="507"/>
      <c r="AV23" s="524"/>
      <c r="AW23" s="507"/>
      <c r="AX23" s="524"/>
      <c r="AY23" s="524"/>
      <c r="AZ23" s="524"/>
      <c r="BA23" s="524"/>
      <c r="BB23" s="524"/>
      <c r="BC23" s="524"/>
      <c r="BD23" s="524"/>
      <c r="BE23" s="524"/>
      <c r="BF23" s="524"/>
      <c r="BH23" s="524"/>
      <c r="BI23" s="507"/>
      <c r="BJ23" s="525"/>
      <c r="BK23" s="525"/>
      <c r="BL23" s="525"/>
      <c r="BM23" s="525"/>
      <c r="BN23" s="525"/>
      <c r="BO23" s="525"/>
      <c r="BP23" s="525"/>
      <c r="BQ23" s="525"/>
      <c r="BS23" s="526"/>
      <c r="BT23" s="526"/>
      <c r="BU23" s="526"/>
      <c r="BV23" s="526"/>
      <c r="BW23" s="526"/>
      <c r="BX23" s="526"/>
      <c r="BY23" s="526"/>
      <c r="BZ23" s="526"/>
    </row>
    <row r="24" spans="1:78" x14ac:dyDescent="0.25">
      <c r="A24" s="176" t="s">
        <v>57</v>
      </c>
      <c r="B24" s="520" t="s">
        <v>1064</v>
      </c>
      <c r="C24" s="176" t="s">
        <v>27</v>
      </c>
      <c r="D24" s="176" t="s">
        <v>47</v>
      </c>
      <c r="E24" s="176" t="s">
        <v>1353</v>
      </c>
      <c r="F24" s="176" t="s">
        <v>1354</v>
      </c>
      <c r="G24" s="176" t="s">
        <v>1071</v>
      </c>
      <c r="H24" s="176" t="s">
        <v>32</v>
      </c>
      <c r="I24" s="521"/>
      <c r="J24" s="521"/>
      <c r="K24" s="521"/>
      <c r="L24" s="521"/>
      <c r="M24" s="521"/>
      <c r="N24" s="521">
        <v>164575.43</v>
      </c>
      <c r="O24" s="521">
        <v>240508.19</v>
      </c>
      <c r="P24" s="521">
        <v>117943.46</v>
      </c>
      <c r="Q24" s="521"/>
      <c r="R24" s="521">
        <v>39373.82</v>
      </c>
      <c r="S24" s="521"/>
      <c r="T24" s="521"/>
      <c r="U24" s="521">
        <v>409008.66</v>
      </c>
      <c r="V24" s="521">
        <v>450151.42</v>
      </c>
      <c r="W24" s="521">
        <v>-1859.98</v>
      </c>
      <c r="X24" s="521"/>
      <c r="Y24" s="521">
        <v>0</v>
      </c>
      <c r="Z24" s="521">
        <v>0</v>
      </c>
      <c r="AA24" s="521">
        <v>0</v>
      </c>
      <c r="AB24" s="521">
        <v>0</v>
      </c>
      <c r="AC24" s="521">
        <v>0</v>
      </c>
      <c r="AD24" s="521">
        <v>0</v>
      </c>
      <c r="AE24" s="521">
        <v>0</v>
      </c>
      <c r="AF24" s="521">
        <v>0</v>
      </c>
      <c r="AG24" s="522"/>
      <c r="AI24" s="523"/>
      <c r="AK24" s="524"/>
      <c r="AL24" s="524"/>
      <c r="AM24" s="524"/>
      <c r="AN24" s="524"/>
      <c r="AO24" s="524"/>
      <c r="AP24" s="524"/>
      <c r="AQ24" s="524"/>
      <c r="AR24" s="524"/>
      <c r="AS24" s="524"/>
      <c r="AT24" s="524"/>
      <c r="AU24" s="507"/>
      <c r="AV24" s="524"/>
      <c r="AW24" s="507"/>
      <c r="AX24" s="524"/>
      <c r="AY24" s="524"/>
      <c r="AZ24" s="524"/>
      <c r="BA24" s="524"/>
      <c r="BB24" s="524"/>
      <c r="BC24" s="524"/>
      <c r="BD24" s="524"/>
      <c r="BE24" s="524"/>
      <c r="BF24" s="524"/>
      <c r="BH24" s="524"/>
      <c r="BI24" s="507"/>
      <c r="BJ24" s="525"/>
      <c r="BK24" s="525"/>
      <c r="BL24" s="525"/>
      <c r="BM24" s="525"/>
      <c r="BN24" s="525"/>
      <c r="BO24" s="525"/>
      <c r="BP24" s="525"/>
      <c r="BQ24" s="525"/>
      <c r="BS24" s="526"/>
      <c r="BT24" s="526"/>
      <c r="BU24" s="526"/>
      <c r="BV24" s="526"/>
      <c r="BW24" s="526"/>
      <c r="BX24" s="526"/>
      <c r="BY24" s="526"/>
      <c r="BZ24" s="526"/>
    </row>
    <row r="25" spans="1:78" x14ac:dyDescent="0.25">
      <c r="A25" s="176" t="s">
        <v>58</v>
      </c>
      <c r="B25" s="520" t="s">
        <v>355</v>
      </c>
      <c r="C25" s="176" t="s">
        <v>1136</v>
      </c>
      <c r="D25" s="176" t="s">
        <v>28</v>
      </c>
      <c r="E25" s="176" t="s">
        <v>1068</v>
      </c>
      <c r="F25" s="176" t="s">
        <v>1359</v>
      </c>
      <c r="G25" s="176" t="s">
        <v>59</v>
      </c>
      <c r="H25" s="176" t="s">
        <v>30</v>
      </c>
      <c r="I25" s="521"/>
      <c r="J25" s="521"/>
      <c r="K25" s="521"/>
      <c r="L25" s="521"/>
      <c r="M25" s="521"/>
      <c r="N25" s="521"/>
      <c r="O25" s="521">
        <v>1413756.58</v>
      </c>
      <c r="P25" s="521">
        <v>871332.2</v>
      </c>
      <c r="Q25" s="521">
        <v>45.45</v>
      </c>
      <c r="R25" s="521"/>
      <c r="S25" s="521"/>
      <c r="T25" s="521"/>
      <c r="U25" s="521">
        <v>-600000</v>
      </c>
      <c r="V25" s="521"/>
      <c r="W25" s="521"/>
      <c r="X25" s="521">
        <v>-1685134.23</v>
      </c>
      <c r="Y25" s="521">
        <v>0</v>
      </c>
      <c r="Z25" s="521">
        <v>0</v>
      </c>
      <c r="AA25" s="521">
        <v>0</v>
      </c>
      <c r="AB25" s="521">
        <v>0</v>
      </c>
      <c r="AC25" s="521">
        <v>0</v>
      </c>
      <c r="AD25" s="521">
        <v>0</v>
      </c>
      <c r="AE25" s="521">
        <v>0</v>
      </c>
      <c r="AF25" s="521">
        <v>0</v>
      </c>
      <c r="AG25" s="522"/>
      <c r="AI25" s="523"/>
      <c r="AK25" s="524"/>
      <c r="AL25" s="524"/>
      <c r="AM25" s="524"/>
      <c r="AN25" s="524"/>
      <c r="AO25" s="524"/>
      <c r="AP25" s="524"/>
      <c r="AQ25" s="524"/>
      <c r="AR25" s="524"/>
      <c r="AS25" s="524"/>
      <c r="AT25" s="524"/>
      <c r="AU25" s="507"/>
      <c r="AV25" s="524"/>
      <c r="AW25" s="507"/>
      <c r="AX25" s="524"/>
      <c r="AY25" s="524"/>
      <c r="AZ25" s="524"/>
      <c r="BA25" s="524"/>
      <c r="BB25" s="524"/>
      <c r="BC25" s="524"/>
      <c r="BD25" s="524"/>
      <c r="BE25" s="524"/>
      <c r="BF25" s="524"/>
      <c r="BH25" s="524"/>
      <c r="BI25" s="507"/>
      <c r="BJ25" s="525"/>
      <c r="BK25" s="525"/>
      <c r="BL25" s="525"/>
      <c r="BM25" s="525"/>
      <c r="BN25" s="525"/>
      <c r="BO25" s="525"/>
      <c r="BP25" s="525"/>
      <c r="BQ25" s="525"/>
      <c r="BS25" s="526"/>
      <c r="BT25" s="526"/>
      <c r="BU25" s="526"/>
      <c r="BV25" s="526"/>
      <c r="BW25" s="526"/>
      <c r="BX25" s="526"/>
      <c r="BY25" s="526"/>
      <c r="BZ25" s="526"/>
    </row>
    <row r="26" spans="1:78" x14ac:dyDescent="0.25">
      <c r="A26" s="176" t="s">
        <v>60</v>
      </c>
      <c r="B26" s="520" t="s">
        <v>354</v>
      </c>
      <c r="C26" s="176" t="s">
        <v>27</v>
      </c>
      <c r="D26" s="176" t="s">
        <v>31</v>
      </c>
      <c r="E26" s="176" t="s">
        <v>1068</v>
      </c>
      <c r="F26" s="176" t="s">
        <v>1357</v>
      </c>
      <c r="G26" s="176" t="s">
        <v>1078</v>
      </c>
      <c r="H26" s="176" t="s">
        <v>32</v>
      </c>
      <c r="I26" s="521"/>
      <c r="J26" s="521"/>
      <c r="K26" s="521"/>
      <c r="L26" s="521"/>
      <c r="M26" s="521">
        <v>0</v>
      </c>
      <c r="N26" s="521">
        <v>459297.58</v>
      </c>
      <c r="O26" s="521">
        <v>1236085.3700000001</v>
      </c>
      <c r="P26" s="521">
        <v>4746280.5199999996</v>
      </c>
      <c r="Q26" s="521">
        <v>7405961.0599999996</v>
      </c>
      <c r="R26" s="521">
        <v>18429504.32</v>
      </c>
      <c r="S26" s="521">
        <v>37006.379999999997</v>
      </c>
      <c r="T26" s="521">
        <v>193768.15</v>
      </c>
      <c r="U26" s="521"/>
      <c r="V26" s="521">
        <v>133.31</v>
      </c>
      <c r="W26" s="521"/>
      <c r="X26" s="521"/>
      <c r="Y26" s="521">
        <v>0</v>
      </c>
      <c r="Z26" s="521">
        <v>0</v>
      </c>
      <c r="AA26" s="521">
        <v>0</v>
      </c>
      <c r="AB26" s="521">
        <v>0</v>
      </c>
      <c r="AC26" s="521">
        <v>0</v>
      </c>
      <c r="AD26" s="521">
        <v>0</v>
      </c>
      <c r="AE26" s="521">
        <v>0</v>
      </c>
      <c r="AF26" s="521">
        <v>0</v>
      </c>
      <c r="AG26" s="522"/>
      <c r="AI26" s="523"/>
      <c r="AK26" s="524"/>
      <c r="AL26" s="524"/>
      <c r="AM26" s="524"/>
      <c r="AN26" s="524"/>
      <c r="AO26" s="524"/>
      <c r="AP26" s="524"/>
      <c r="AQ26" s="524"/>
      <c r="AR26" s="524"/>
      <c r="AS26" s="524"/>
      <c r="AT26" s="524"/>
      <c r="AU26" s="507"/>
      <c r="AV26" s="524"/>
      <c r="AW26" s="507"/>
      <c r="AX26" s="524"/>
      <c r="AY26" s="524"/>
      <c r="AZ26" s="524"/>
      <c r="BA26" s="524"/>
      <c r="BB26" s="524"/>
      <c r="BC26" s="524"/>
      <c r="BD26" s="524"/>
      <c r="BE26" s="524"/>
      <c r="BF26" s="524"/>
      <c r="BH26" s="524"/>
      <c r="BI26" s="507"/>
      <c r="BJ26" s="525"/>
      <c r="BK26" s="525"/>
      <c r="BL26" s="525"/>
      <c r="BM26" s="525"/>
      <c r="BN26" s="525"/>
      <c r="BO26" s="525"/>
      <c r="BP26" s="525"/>
      <c r="BQ26" s="525"/>
      <c r="BS26" s="526"/>
      <c r="BT26" s="526"/>
      <c r="BU26" s="526"/>
      <c r="BV26" s="526"/>
      <c r="BW26" s="526"/>
      <c r="BX26" s="526"/>
      <c r="BY26" s="526"/>
      <c r="BZ26" s="526"/>
    </row>
    <row r="27" spans="1:78" x14ac:dyDescent="0.25">
      <c r="A27" s="176" t="s">
        <v>61</v>
      </c>
      <c r="B27" s="520" t="s">
        <v>1064</v>
      </c>
      <c r="C27" s="176" t="s">
        <v>27</v>
      </c>
      <c r="D27" s="176" t="s">
        <v>47</v>
      </c>
      <c r="E27" s="176" t="s">
        <v>1065</v>
      </c>
      <c r="F27" s="176" t="s">
        <v>1072</v>
      </c>
      <c r="G27" s="176" t="s">
        <v>62</v>
      </c>
      <c r="H27" s="176" t="s">
        <v>32</v>
      </c>
      <c r="I27" s="521"/>
      <c r="J27" s="521"/>
      <c r="K27" s="521"/>
      <c r="L27" s="521"/>
      <c r="M27" s="521">
        <v>238513.45</v>
      </c>
      <c r="N27" s="521">
        <v>135131.38</v>
      </c>
      <c r="O27" s="521">
        <v>94858.79</v>
      </c>
      <c r="P27" s="521">
        <v>95193.71</v>
      </c>
      <c r="Q27" s="521">
        <v>182971.82</v>
      </c>
      <c r="R27" s="521">
        <v>320398.09000000003</v>
      </c>
      <c r="S27" s="521">
        <v>344966.82</v>
      </c>
      <c r="T27" s="521">
        <v>384962.43</v>
      </c>
      <c r="U27" s="521">
        <v>2851.24</v>
      </c>
      <c r="V27" s="521"/>
      <c r="W27" s="521"/>
      <c r="X27" s="521"/>
      <c r="Y27" s="521">
        <v>0</v>
      </c>
      <c r="Z27" s="521">
        <v>0</v>
      </c>
      <c r="AA27" s="521">
        <v>0</v>
      </c>
      <c r="AB27" s="521">
        <v>0</v>
      </c>
      <c r="AC27" s="521">
        <v>0</v>
      </c>
      <c r="AD27" s="521">
        <v>0</v>
      </c>
      <c r="AE27" s="521">
        <v>0</v>
      </c>
      <c r="AF27" s="521">
        <v>0</v>
      </c>
      <c r="AG27" s="522"/>
      <c r="AI27" s="523"/>
      <c r="AK27" s="524"/>
      <c r="AL27" s="524"/>
      <c r="AM27" s="524"/>
      <c r="AN27" s="524"/>
      <c r="AO27" s="524"/>
      <c r="AP27" s="524"/>
      <c r="AQ27" s="524"/>
      <c r="AR27" s="524"/>
      <c r="AS27" s="524"/>
      <c r="AT27" s="524"/>
      <c r="AU27" s="507"/>
      <c r="AV27" s="524"/>
      <c r="AW27" s="507"/>
      <c r="AX27" s="524"/>
      <c r="AY27" s="524"/>
      <c r="AZ27" s="524"/>
      <c r="BA27" s="524"/>
      <c r="BB27" s="524"/>
      <c r="BC27" s="524"/>
      <c r="BD27" s="524"/>
      <c r="BE27" s="524"/>
      <c r="BF27" s="524"/>
      <c r="BH27" s="524"/>
      <c r="BI27" s="507"/>
      <c r="BJ27" s="525"/>
      <c r="BK27" s="525"/>
      <c r="BL27" s="525"/>
      <c r="BM27" s="525"/>
      <c r="BN27" s="525"/>
      <c r="BO27" s="525"/>
      <c r="BP27" s="525"/>
      <c r="BQ27" s="525"/>
      <c r="BS27" s="526"/>
      <c r="BT27" s="526"/>
      <c r="BU27" s="526"/>
      <c r="BV27" s="526"/>
      <c r="BW27" s="526"/>
      <c r="BX27" s="526"/>
      <c r="BY27" s="526"/>
      <c r="BZ27" s="526"/>
    </row>
    <row r="28" spans="1:78" x14ac:dyDescent="0.25">
      <c r="A28" s="176" t="s">
        <v>63</v>
      </c>
      <c r="B28" s="520" t="s">
        <v>1064</v>
      </c>
      <c r="C28" s="176" t="s">
        <v>27</v>
      </c>
      <c r="D28" s="176" t="s">
        <v>38</v>
      </c>
      <c r="E28" s="176" t="s">
        <v>1065</v>
      </c>
      <c r="F28" s="176" t="s">
        <v>1072</v>
      </c>
      <c r="G28" s="176" t="s">
        <v>64</v>
      </c>
      <c r="H28" s="176" t="s">
        <v>32</v>
      </c>
      <c r="I28" s="521"/>
      <c r="J28" s="521"/>
      <c r="K28" s="521"/>
      <c r="L28" s="521"/>
      <c r="M28" s="521"/>
      <c r="N28" s="521">
        <v>2703.28</v>
      </c>
      <c r="O28" s="521">
        <v>236981.66</v>
      </c>
      <c r="P28" s="521">
        <v>1081055.72</v>
      </c>
      <c r="Q28" s="521">
        <v>635020.11</v>
      </c>
      <c r="R28" s="521">
        <v>650420.4</v>
      </c>
      <c r="S28" s="521">
        <v>373843.75</v>
      </c>
      <c r="T28" s="521">
        <v>716673.3</v>
      </c>
      <c r="U28" s="521">
        <v>409.43</v>
      </c>
      <c r="V28" s="521"/>
      <c r="W28" s="521"/>
      <c r="X28" s="521"/>
      <c r="Y28" s="521">
        <v>0</v>
      </c>
      <c r="Z28" s="521">
        <v>0</v>
      </c>
      <c r="AA28" s="521">
        <v>0</v>
      </c>
      <c r="AB28" s="521">
        <v>0</v>
      </c>
      <c r="AC28" s="521">
        <v>0</v>
      </c>
      <c r="AD28" s="521">
        <v>0</v>
      </c>
      <c r="AE28" s="521">
        <v>0</v>
      </c>
      <c r="AF28" s="521">
        <v>0</v>
      </c>
      <c r="AG28" s="522"/>
      <c r="AI28" s="523"/>
      <c r="AK28" s="524"/>
      <c r="AL28" s="524"/>
      <c r="AM28" s="524"/>
      <c r="AN28" s="524"/>
      <c r="AO28" s="524"/>
      <c r="AP28" s="524"/>
      <c r="AQ28" s="524"/>
      <c r="AR28" s="524"/>
      <c r="AS28" s="524"/>
      <c r="AT28" s="524"/>
      <c r="AU28" s="507"/>
      <c r="AV28" s="524"/>
      <c r="AW28" s="507"/>
      <c r="AX28" s="524"/>
      <c r="AY28" s="524"/>
      <c r="AZ28" s="524"/>
      <c r="BA28" s="524"/>
      <c r="BB28" s="524"/>
      <c r="BC28" s="524"/>
      <c r="BD28" s="524"/>
      <c r="BE28" s="524"/>
      <c r="BF28" s="524"/>
      <c r="BH28" s="524"/>
      <c r="BI28" s="507"/>
      <c r="BJ28" s="525"/>
      <c r="BK28" s="525"/>
      <c r="BL28" s="525"/>
      <c r="BM28" s="525"/>
      <c r="BN28" s="525"/>
      <c r="BO28" s="525"/>
      <c r="BP28" s="525"/>
      <c r="BQ28" s="525"/>
      <c r="BS28" s="526"/>
      <c r="BT28" s="526"/>
      <c r="BU28" s="526"/>
      <c r="BV28" s="526"/>
      <c r="BW28" s="526"/>
      <c r="BX28" s="526"/>
      <c r="BY28" s="526"/>
      <c r="BZ28" s="526"/>
    </row>
    <row r="29" spans="1:78" x14ac:dyDescent="0.25">
      <c r="A29" s="176" t="s">
        <v>65</v>
      </c>
      <c r="B29" s="520" t="s">
        <v>1064</v>
      </c>
      <c r="C29" s="176" t="s">
        <v>27</v>
      </c>
      <c r="D29" s="176" t="s">
        <v>28</v>
      </c>
      <c r="E29" s="176" t="s">
        <v>1065</v>
      </c>
      <c r="F29" s="176" t="s">
        <v>1066</v>
      </c>
      <c r="G29" s="176" t="s">
        <v>1067</v>
      </c>
      <c r="H29" s="176" t="s">
        <v>32</v>
      </c>
      <c r="I29" s="521"/>
      <c r="J29" s="521"/>
      <c r="K29" s="521"/>
      <c r="L29" s="521"/>
      <c r="M29" s="521"/>
      <c r="N29" s="521">
        <v>2774905.31</v>
      </c>
      <c r="O29" s="521">
        <v>380743.78</v>
      </c>
      <c r="P29" s="521">
        <v>172163.75</v>
      </c>
      <c r="Q29" s="521">
        <v>-633552.68999999994</v>
      </c>
      <c r="R29" s="521">
        <v>50000</v>
      </c>
      <c r="S29" s="521">
        <v>-2260000</v>
      </c>
      <c r="T29" s="521">
        <v>-370000</v>
      </c>
      <c r="U29" s="521">
        <v>-114260.15</v>
      </c>
      <c r="V29" s="521"/>
      <c r="W29" s="521"/>
      <c r="X29" s="521"/>
      <c r="Y29" s="521">
        <v>0</v>
      </c>
      <c r="Z29" s="521">
        <v>0</v>
      </c>
      <c r="AA29" s="521">
        <v>0</v>
      </c>
      <c r="AB29" s="521">
        <v>0</v>
      </c>
      <c r="AC29" s="521">
        <v>0</v>
      </c>
      <c r="AD29" s="521">
        <v>0</v>
      </c>
      <c r="AE29" s="521">
        <v>0</v>
      </c>
      <c r="AF29" s="521">
        <v>0</v>
      </c>
      <c r="AG29" s="522"/>
      <c r="AI29" s="523"/>
      <c r="AK29" s="524"/>
      <c r="AL29" s="524"/>
      <c r="AM29" s="524"/>
      <c r="AN29" s="524"/>
      <c r="AO29" s="524"/>
      <c r="AP29" s="524"/>
      <c r="AQ29" s="524"/>
      <c r="AR29" s="524"/>
      <c r="AS29" s="524"/>
      <c r="AT29" s="524"/>
      <c r="AU29" s="507"/>
      <c r="AV29" s="524"/>
      <c r="AW29" s="507"/>
      <c r="AX29" s="524"/>
      <c r="AY29" s="524"/>
      <c r="AZ29" s="524"/>
      <c r="BA29" s="524"/>
      <c r="BB29" s="524"/>
      <c r="BC29" s="524"/>
      <c r="BD29" s="524"/>
      <c r="BE29" s="524"/>
      <c r="BF29" s="524"/>
      <c r="BH29" s="524"/>
      <c r="BI29" s="507"/>
      <c r="BJ29" s="525"/>
      <c r="BK29" s="525"/>
      <c r="BL29" s="525"/>
      <c r="BM29" s="525"/>
      <c r="BN29" s="525"/>
      <c r="BO29" s="525"/>
      <c r="BP29" s="525"/>
      <c r="BQ29" s="525"/>
      <c r="BS29" s="526"/>
      <c r="BT29" s="526"/>
      <c r="BU29" s="526"/>
      <c r="BV29" s="526"/>
      <c r="BW29" s="526"/>
      <c r="BX29" s="526"/>
      <c r="BY29" s="526"/>
      <c r="BZ29" s="526"/>
    </row>
    <row r="30" spans="1:78" x14ac:dyDescent="0.25">
      <c r="A30" s="176" t="s">
        <v>66</v>
      </c>
      <c r="B30" s="520" t="s">
        <v>354</v>
      </c>
      <c r="C30" s="176" t="s">
        <v>27</v>
      </c>
      <c r="D30" s="176" t="s">
        <v>46</v>
      </c>
      <c r="E30" s="176" t="s">
        <v>1065</v>
      </c>
      <c r="F30" s="176" t="s">
        <v>1359</v>
      </c>
      <c r="G30" s="176" t="s">
        <v>67</v>
      </c>
      <c r="H30" s="176" t="s">
        <v>30</v>
      </c>
      <c r="I30" s="521"/>
      <c r="J30" s="521"/>
      <c r="K30" s="521"/>
      <c r="L30" s="521"/>
      <c r="M30" s="521"/>
      <c r="N30" s="521"/>
      <c r="O30" s="521">
        <v>54051.360000000001</v>
      </c>
      <c r="P30" s="521">
        <v>71052.52</v>
      </c>
      <c r="Q30" s="521">
        <v>18775.68</v>
      </c>
      <c r="R30" s="521">
        <v>45776.79</v>
      </c>
      <c r="S30" s="521">
        <v>108256.04</v>
      </c>
      <c r="T30" s="521">
        <v>305955.33</v>
      </c>
      <c r="U30" s="521">
        <v>1192045.92</v>
      </c>
      <c r="V30" s="521">
        <v>-1795913.64</v>
      </c>
      <c r="W30" s="521"/>
      <c r="X30" s="521"/>
      <c r="Y30" s="521">
        <v>0</v>
      </c>
      <c r="Z30" s="521">
        <v>0</v>
      </c>
      <c r="AA30" s="521">
        <v>0</v>
      </c>
      <c r="AB30" s="521">
        <v>0</v>
      </c>
      <c r="AC30" s="521">
        <v>0</v>
      </c>
      <c r="AD30" s="521">
        <v>0</v>
      </c>
      <c r="AE30" s="521">
        <v>0</v>
      </c>
      <c r="AF30" s="521">
        <v>0</v>
      </c>
      <c r="AG30" s="522"/>
      <c r="AI30" s="523"/>
      <c r="AK30" s="524"/>
      <c r="AL30" s="524"/>
      <c r="AM30" s="524"/>
      <c r="AN30" s="524"/>
      <c r="AO30" s="524"/>
      <c r="AP30" s="524"/>
      <c r="AQ30" s="524"/>
      <c r="AR30" s="524"/>
      <c r="AS30" s="524"/>
      <c r="AT30" s="524"/>
      <c r="AU30" s="507"/>
      <c r="AV30" s="524"/>
      <c r="AW30" s="507"/>
      <c r="AX30" s="524"/>
      <c r="AY30" s="524"/>
      <c r="AZ30" s="524"/>
      <c r="BA30" s="524"/>
      <c r="BB30" s="524"/>
      <c r="BC30" s="524"/>
      <c r="BD30" s="524"/>
      <c r="BE30" s="524"/>
      <c r="BF30" s="524"/>
      <c r="BH30" s="524"/>
      <c r="BI30" s="507"/>
      <c r="BJ30" s="525"/>
      <c r="BK30" s="525"/>
      <c r="BL30" s="525"/>
      <c r="BM30" s="525"/>
      <c r="BN30" s="525"/>
      <c r="BO30" s="525"/>
      <c r="BP30" s="525"/>
      <c r="BQ30" s="525"/>
      <c r="BS30" s="526"/>
      <c r="BT30" s="526"/>
      <c r="BU30" s="526"/>
      <c r="BV30" s="526"/>
      <c r="BW30" s="526"/>
      <c r="BX30" s="526"/>
      <c r="BY30" s="526"/>
      <c r="BZ30" s="526"/>
    </row>
    <row r="31" spans="1:78" x14ac:dyDescent="0.25">
      <c r="A31" s="176" t="s">
        <v>69</v>
      </c>
      <c r="B31" s="520" t="s">
        <v>354</v>
      </c>
      <c r="C31" s="176" t="s">
        <v>27</v>
      </c>
      <c r="D31" s="176" t="s">
        <v>38</v>
      </c>
      <c r="E31" s="176" t="s">
        <v>1065</v>
      </c>
      <c r="F31" s="176" t="s">
        <v>1362</v>
      </c>
      <c r="G31" s="176" t="s">
        <v>1112</v>
      </c>
      <c r="H31" s="176" t="s">
        <v>32</v>
      </c>
      <c r="I31" s="521"/>
      <c r="J31" s="521"/>
      <c r="K31" s="521">
        <v>54192</v>
      </c>
      <c r="L31" s="521"/>
      <c r="M31" s="521">
        <v>29678.639999999999</v>
      </c>
      <c r="N31" s="521">
        <v>732303.74</v>
      </c>
      <c r="O31" s="521">
        <v>3901923.03</v>
      </c>
      <c r="P31" s="521">
        <v>19554374.670000002</v>
      </c>
      <c r="Q31" s="521">
        <v>14103021.539999999</v>
      </c>
      <c r="R31" s="521">
        <v>8009727.3799999999</v>
      </c>
      <c r="S31" s="521">
        <v>3145956.1</v>
      </c>
      <c r="T31" s="521">
        <v>179069.77</v>
      </c>
      <c r="U31" s="521">
        <v>4317.6499999999996</v>
      </c>
      <c r="V31" s="521"/>
      <c r="W31" s="521"/>
      <c r="X31" s="521"/>
      <c r="Y31" s="521">
        <v>0</v>
      </c>
      <c r="Z31" s="521">
        <v>0</v>
      </c>
      <c r="AA31" s="521">
        <v>0</v>
      </c>
      <c r="AB31" s="521">
        <v>0</v>
      </c>
      <c r="AC31" s="521">
        <v>0</v>
      </c>
      <c r="AD31" s="521">
        <v>0</v>
      </c>
      <c r="AE31" s="521">
        <v>0</v>
      </c>
      <c r="AF31" s="521">
        <v>0</v>
      </c>
      <c r="AG31" s="522"/>
      <c r="AI31" s="523"/>
      <c r="AK31" s="524"/>
      <c r="AL31" s="524"/>
      <c r="AM31" s="524"/>
      <c r="AN31" s="524"/>
      <c r="AO31" s="524"/>
      <c r="AP31" s="524"/>
      <c r="AQ31" s="524"/>
      <c r="AR31" s="524"/>
      <c r="AS31" s="524"/>
      <c r="AT31" s="524"/>
      <c r="AU31" s="507"/>
      <c r="AV31" s="524"/>
      <c r="AW31" s="507"/>
      <c r="AX31" s="524"/>
      <c r="AY31" s="524"/>
      <c r="AZ31" s="524"/>
      <c r="BA31" s="524"/>
      <c r="BB31" s="524"/>
      <c r="BC31" s="524"/>
      <c r="BD31" s="524"/>
      <c r="BE31" s="524"/>
      <c r="BF31" s="524"/>
      <c r="BH31" s="524"/>
      <c r="BI31" s="507"/>
      <c r="BJ31" s="525"/>
      <c r="BK31" s="525"/>
      <c r="BL31" s="525"/>
      <c r="BM31" s="525"/>
      <c r="BN31" s="525"/>
      <c r="BO31" s="525"/>
      <c r="BP31" s="525"/>
      <c r="BQ31" s="525"/>
      <c r="BS31" s="526"/>
      <c r="BT31" s="526"/>
      <c r="BU31" s="526"/>
      <c r="BV31" s="526"/>
      <c r="BW31" s="526"/>
      <c r="BX31" s="526"/>
      <c r="BY31" s="526"/>
      <c r="BZ31" s="526"/>
    </row>
    <row r="32" spans="1:78" x14ac:dyDescent="0.25">
      <c r="A32" s="176" t="s">
        <v>867</v>
      </c>
      <c r="B32" s="520" t="s">
        <v>1064</v>
      </c>
      <c r="C32" s="176" t="s">
        <v>27</v>
      </c>
      <c r="D32" s="176" t="s">
        <v>28</v>
      </c>
      <c r="E32" s="176" t="s">
        <v>1068</v>
      </c>
      <c r="F32" s="176" t="s">
        <v>1357</v>
      </c>
      <c r="G32" s="176" t="s">
        <v>72</v>
      </c>
      <c r="H32" s="176" t="s">
        <v>32</v>
      </c>
      <c r="I32" s="521"/>
      <c r="J32" s="521"/>
      <c r="K32" s="521">
        <v>5118</v>
      </c>
      <c r="L32" s="521"/>
      <c r="M32" s="521">
        <v>3638.91</v>
      </c>
      <c r="N32" s="521">
        <v>111839.25</v>
      </c>
      <c r="O32" s="521">
        <v>2104450.4700000002</v>
      </c>
      <c r="P32" s="521">
        <v>1049656.8</v>
      </c>
      <c r="Q32" s="521">
        <v>17205.849999999999</v>
      </c>
      <c r="R32" s="521"/>
      <c r="S32" s="521"/>
      <c r="T32" s="521"/>
      <c r="U32" s="521">
        <v>510.88</v>
      </c>
      <c r="V32" s="521"/>
      <c r="W32" s="521"/>
      <c r="X32" s="521"/>
      <c r="Y32" s="521">
        <v>0</v>
      </c>
      <c r="Z32" s="521">
        <v>0</v>
      </c>
      <c r="AA32" s="521">
        <v>0</v>
      </c>
      <c r="AB32" s="521">
        <v>0</v>
      </c>
      <c r="AC32" s="521">
        <v>0</v>
      </c>
      <c r="AD32" s="521">
        <v>0</v>
      </c>
      <c r="AE32" s="521">
        <v>0</v>
      </c>
      <c r="AF32" s="521">
        <v>0</v>
      </c>
      <c r="AG32" s="522"/>
      <c r="AI32" s="523"/>
      <c r="AK32" s="524"/>
      <c r="AL32" s="524"/>
      <c r="AM32" s="524"/>
      <c r="AN32" s="524"/>
      <c r="AO32" s="524"/>
      <c r="AP32" s="524"/>
      <c r="AQ32" s="524"/>
      <c r="AR32" s="524"/>
      <c r="AS32" s="524"/>
      <c r="AT32" s="524"/>
      <c r="AU32" s="507"/>
      <c r="AV32" s="524"/>
      <c r="AW32" s="507"/>
      <c r="AX32" s="524"/>
      <c r="AY32" s="524"/>
      <c r="AZ32" s="524"/>
      <c r="BA32" s="524"/>
      <c r="BB32" s="524"/>
      <c r="BC32" s="524"/>
      <c r="BD32" s="524"/>
      <c r="BE32" s="524"/>
      <c r="BF32" s="524"/>
      <c r="BH32" s="524"/>
      <c r="BI32" s="507"/>
      <c r="BJ32" s="525"/>
      <c r="BK32" s="525"/>
      <c r="BL32" s="525"/>
      <c r="BM32" s="525"/>
      <c r="BN32" s="525"/>
      <c r="BO32" s="525"/>
      <c r="BP32" s="525"/>
      <c r="BQ32" s="525"/>
      <c r="BS32" s="526"/>
      <c r="BT32" s="526"/>
      <c r="BU32" s="526"/>
      <c r="BV32" s="526"/>
      <c r="BW32" s="526"/>
      <c r="BX32" s="526"/>
      <c r="BY32" s="526"/>
      <c r="BZ32" s="526"/>
    </row>
    <row r="33" spans="1:78" x14ac:dyDescent="0.25">
      <c r="A33" s="176" t="s">
        <v>73</v>
      </c>
      <c r="B33" s="520" t="s">
        <v>354</v>
      </c>
      <c r="C33" s="176" t="s">
        <v>27</v>
      </c>
      <c r="D33" s="176" t="s">
        <v>38</v>
      </c>
      <c r="E33" s="176" t="s">
        <v>1065</v>
      </c>
      <c r="F33" s="176" t="s">
        <v>1357</v>
      </c>
      <c r="G33" s="176" t="s">
        <v>1113</v>
      </c>
      <c r="H33" s="176" t="s">
        <v>32</v>
      </c>
      <c r="I33" s="521"/>
      <c r="J33" s="521"/>
      <c r="K33" s="521"/>
      <c r="L33" s="521"/>
      <c r="M33" s="521"/>
      <c r="N33" s="521"/>
      <c r="O33" s="521">
        <v>406723.76</v>
      </c>
      <c r="P33" s="521">
        <v>1683133.11</v>
      </c>
      <c r="Q33" s="521">
        <v>9006445.4700000007</v>
      </c>
      <c r="R33" s="521">
        <v>13834207.35</v>
      </c>
      <c r="S33" s="521">
        <v>31162866.48</v>
      </c>
      <c r="T33" s="521">
        <v>28658294.390000001</v>
      </c>
      <c r="U33" s="521">
        <v>15006448.189999999</v>
      </c>
      <c r="V33" s="521">
        <v>2344060.38</v>
      </c>
      <c r="W33" s="521">
        <v>629712.9</v>
      </c>
      <c r="X33" s="521">
        <v>312626.67</v>
      </c>
      <c r="Y33" s="521">
        <v>0</v>
      </c>
      <c r="Z33" s="521">
        <v>0</v>
      </c>
      <c r="AA33" s="521">
        <v>0</v>
      </c>
      <c r="AB33" s="521">
        <v>0</v>
      </c>
      <c r="AC33" s="521">
        <v>0</v>
      </c>
      <c r="AD33" s="521">
        <v>0</v>
      </c>
      <c r="AE33" s="521">
        <v>0</v>
      </c>
      <c r="AF33" s="521">
        <v>0</v>
      </c>
      <c r="AG33" s="522"/>
      <c r="AI33" s="523"/>
      <c r="AK33" s="524"/>
      <c r="AL33" s="524"/>
      <c r="AM33" s="524"/>
      <c r="AN33" s="524"/>
      <c r="AO33" s="524"/>
      <c r="AP33" s="524"/>
      <c r="AQ33" s="524"/>
      <c r="AR33" s="524"/>
      <c r="AS33" s="524"/>
      <c r="AT33" s="524"/>
      <c r="AU33" s="507"/>
      <c r="AV33" s="524"/>
      <c r="AW33" s="507"/>
      <c r="AX33" s="524"/>
      <c r="AY33" s="524"/>
      <c r="AZ33" s="524"/>
      <c r="BA33" s="524"/>
      <c r="BB33" s="524"/>
      <c r="BC33" s="524"/>
      <c r="BD33" s="524"/>
      <c r="BE33" s="524"/>
      <c r="BF33" s="524"/>
      <c r="BH33" s="524"/>
      <c r="BI33" s="507"/>
      <c r="BJ33" s="525"/>
      <c r="BK33" s="525"/>
      <c r="BL33" s="525"/>
      <c r="BM33" s="525"/>
      <c r="BN33" s="525"/>
      <c r="BO33" s="525"/>
      <c r="BP33" s="525"/>
      <c r="BQ33" s="525"/>
      <c r="BS33" s="526"/>
      <c r="BT33" s="526"/>
      <c r="BU33" s="526"/>
      <c r="BV33" s="526"/>
      <c r="BW33" s="526"/>
      <c r="BX33" s="526"/>
      <c r="BY33" s="526"/>
      <c r="BZ33" s="526"/>
    </row>
    <row r="34" spans="1:78" x14ac:dyDescent="0.25">
      <c r="A34" s="176" t="s">
        <v>870</v>
      </c>
      <c r="B34" s="520" t="s">
        <v>1064</v>
      </c>
      <c r="C34" s="176" t="s">
        <v>27</v>
      </c>
      <c r="D34" s="176" t="s">
        <v>38</v>
      </c>
      <c r="E34" s="176" t="s">
        <v>1065</v>
      </c>
      <c r="F34" s="176" t="s">
        <v>1063</v>
      </c>
      <c r="G34" s="176" t="s">
        <v>991</v>
      </c>
      <c r="H34" s="176" t="s">
        <v>32</v>
      </c>
      <c r="I34" s="521"/>
      <c r="J34" s="521"/>
      <c r="K34" s="521"/>
      <c r="L34" s="521">
        <v>40047.56</v>
      </c>
      <c r="M34" s="521">
        <v>62991.81</v>
      </c>
      <c r="N34" s="521">
        <v>383517.37</v>
      </c>
      <c r="O34" s="521">
        <v>259622.97</v>
      </c>
      <c r="P34" s="521">
        <v>335010</v>
      </c>
      <c r="Q34" s="521"/>
      <c r="R34" s="521"/>
      <c r="S34" s="521"/>
      <c r="T34" s="521"/>
      <c r="U34" s="521"/>
      <c r="V34" s="521"/>
      <c r="W34" s="521">
        <v>632.02</v>
      </c>
      <c r="X34" s="521"/>
      <c r="Y34" s="521">
        <v>0</v>
      </c>
      <c r="Z34" s="521">
        <v>0</v>
      </c>
      <c r="AA34" s="521">
        <v>0</v>
      </c>
      <c r="AB34" s="521">
        <v>0</v>
      </c>
      <c r="AC34" s="521">
        <v>0</v>
      </c>
      <c r="AD34" s="521">
        <v>0</v>
      </c>
      <c r="AE34" s="521">
        <v>0</v>
      </c>
      <c r="AF34" s="521">
        <v>0</v>
      </c>
      <c r="AG34" s="522"/>
      <c r="AI34" s="523"/>
      <c r="AK34" s="524"/>
      <c r="AL34" s="524"/>
      <c r="AM34" s="524"/>
      <c r="AN34" s="524"/>
      <c r="AO34" s="524"/>
      <c r="AP34" s="524"/>
      <c r="AQ34" s="524"/>
      <c r="AR34" s="524"/>
      <c r="AS34" s="524"/>
      <c r="AT34" s="524"/>
      <c r="AU34" s="507"/>
      <c r="AV34" s="524"/>
      <c r="AW34" s="507"/>
      <c r="AX34" s="524"/>
      <c r="AY34" s="524"/>
      <c r="AZ34" s="524"/>
      <c r="BA34" s="524"/>
      <c r="BB34" s="524"/>
      <c r="BC34" s="524"/>
      <c r="BD34" s="524"/>
      <c r="BE34" s="524"/>
      <c r="BF34" s="524"/>
      <c r="BH34" s="524"/>
      <c r="BI34" s="507"/>
      <c r="BJ34" s="525"/>
      <c r="BK34" s="525"/>
      <c r="BL34" s="525"/>
      <c r="BM34" s="525"/>
      <c r="BN34" s="525"/>
      <c r="BO34" s="525"/>
      <c r="BP34" s="525"/>
      <c r="BQ34" s="525"/>
      <c r="BS34" s="526"/>
      <c r="BT34" s="526"/>
      <c r="BU34" s="526"/>
      <c r="BV34" s="526"/>
      <c r="BW34" s="526"/>
      <c r="BX34" s="526"/>
      <c r="BY34" s="526"/>
      <c r="BZ34" s="526"/>
    </row>
    <row r="35" spans="1:78" x14ac:dyDescent="0.25">
      <c r="A35" s="176" t="s">
        <v>75</v>
      </c>
      <c r="B35" s="520" t="s">
        <v>354</v>
      </c>
      <c r="C35" s="176" t="s">
        <v>27</v>
      </c>
      <c r="D35" s="176" t="s">
        <v>47</v>
      </c>
      <c r="E35" s="176" t="s">
        <v>1353</v>
      </c>
      <c r="F35" s="176" t="s">
        <v>1358</v>
      </c>
      <c r="G35" s="176" t="s">
        <v>1096</v>
      </c>
      <c r="H35" s="176" t="s">
        <v>29</v>
      </c>
      <c r="I35" s="521"/>
      <c r="J35" s="521"/>
      <c r="K35" s="521"/>
      <c r="L35" s="521"/>
      <c r="M35" s="521"/>
      <c r="N35" s="521"/>
      <c r="O35" s="521"/>
      <c r="P35" s="521"/>
      <c r="Q35" s="521"/>
      <c r="R35" s="521"/>
      <c r="S35" s="521">
        <v>65315.69</v>
      </c>
      <c r="T35" s="521">
        <v>436260.06</v>
      </c>
      <c r="U35" s="521">
        <v>3907354.86</v>
      </c>
      <c r="V35" s="521">
        <v>5865418.8300000001</v>
      </c>
      <c r="W35" s="521">
        <v>5908082.71</v>
      </c>
      <c r="X35" s="521">
        <v>5862808.1299999999</v>
      </c>
      <c r="Y35" s="521">
        <v>2927302.9104303047</v>
      </c>
      <c r="Z35" s="521">
        <v>0</v>
      </c>
      <c r="AA35" s="521">
        <v>0</v>
      </c>
      <c r="AB35" s="521">
        <v>0</v>
      </c>
      <c r="AC35" s="521">
        <v>0</v>
      </c>
      <c r="AD35" s="521">
        <v>0</v>
      </c>
      <c r="AE35" s="521">
        <v>0</v>
      </c>
      <c r="AF35" s="521">
        <v>0</v>
      </c>
      <c r="AG35" s="522"/>
      <c r="AI35" s="523"/>
      <c r="AK35" s="524"/>
      <c r="AL35" s="524"/>
      <c r="AM35" s="524"/>
      <c r="AN35" s="524"/>
      <c r="AO35" s="524"/>
      <c r="AP35" s="524"/>
      <c r="AQ35" s="524"/>
      <c r="AR35" s="524"/>
      <c r="AS35" s="524"/>
      <c r="AT35" s="524"/>
      <c r="AU35" s="507"/>
      <c r="AV35" s="524"/>
      <c r="AW35" s="507"/>
      <c r="AX35" s="524"/>
      <c r="AY35" s="524"/>
      <c r="AZ35" s="524"/>
      <c r="BA35" s="524"/>
      <c r="BB35" s="524"/>
      <c r="BC35" s="524"/>
      <c r="BD35" s="524"/>
      <c r="BE35" s="524"/>
      <c r="BF35" s="524"/>
      <c r="BH35" s="524"/>
      <c r="BI35" s="507"/>
      <c r="BJ35" s="525"/>
      <c r="BK35" s="525"/>
      <c r="BL35" s="525"/>
      <c r="BM35" s="525"/>
      <c r="BN35" s="525"/>
      <c r="BO35" s="525"/>
      <c r="BP35" s="525"/>
      <c r="BQ35" s="525"/>
      <c r="BS35" s="526"/>
      <c r="BT35" s="526"/>
      <c r="BU35" s="526"/>
      <c r="BV35" s="526"/>
      <c r="BW35" s="526"/>
      <c r="BX35" s="526"/>
      <c r="BY35" s="526"/>
      <c r="BZ35" s="526"/>
    </row>
    <row r="36" spans="1:78" x14ac:dyDescent="0.25">
      <c r="A36" s="176" t="s">
        <v>77</v>
      </c>
      <c r="B36" s="520" t="s">
        <v>354</v>
      </c>
      <c r="C36" s="176" t="s">
        <v>27</v>
      </c>
      <c r="D36" s="176" t="s">
        <v>41</v>
      </c>
      <c r="E36" s="176" t="s">
        <v>1068</v>
      </c>
      <c r="F36" s="176" t="s">
        <v>41</v>
      </c>
      <c r="G36" s="176" t="s">
        <v>1079</v>
      </c>
      <c r="H36" s="176" t="s">
        <v>32</v>
      </c>
      <c r="I36" s="521"/>
      <c r="J36" s="521"/>
      <c r="K36" s="521"/>
      <c r="L36" s="521"/>
      <c r="M36" s="521"/>
      <c r="N36" s="521"/>
      <c r="O36" s="521"/>
      <c r="P36" s="521">
        <v>16390.89</v>
      </c>
      <c r="Q36" s="521">
        <v>28511.75</v>
      </c>
      <c r="R36" s="521">
        <v>3753770.75</v>
      </c>
      <c r="S36" s="521">
        <v>162824.4</v>
      </c>
      <c r="T36" s="521">
        <v>1305116.01</v>
      </c>
      <c r="U36" s="521">
        <v>-105191.82</v>
      </c>
      <c r="V36" s="521"/>
      <c r="W36" s="521">
        <v>111043.54</v>
      </c>
      <c r="X36" s="521"/>
      <c r="Y36" s="521">
        <v>0</v>
      </c>
      <c r="Z36" s="521">
        <v>0</v>
      </c>
      <c r="AA36" s="521">
        <v>0</v>
      </c>
      <c r="AB36" s="521">
        <v>0</v>
      </c>
      <c r="AC36" s="521">
        <v>0</v>
      </c>
      <c r="AD36" s="521">
        <v>0</v>
      </c>
      <c r="AE36" s="521">
        <v>0</v>
      </c>
      <c r="AF36" s="521">
        <v>0</v>
      </c>
      <c r="AG36" s="522"/>
      <c r="AI36" s="523"/>
      <c r="AK36" s="524"/>
      <c r="AL36" s="524"/>
      <c r="AM36" s="524"/>
      <c r="AN36" s="524"/>
      <c r="AO36" s="524"/>
      <c r="AP36" s="524"/>
      <c r="AQ36" s="524"/>
      <c r="AR36" s="524"/>
      <c r="AS36" s="524"/>
      <c r="AT36" s="524"/>
      <c r="AU36" s="507"/>
      <c r="AV36" s="524"/>
      <c r="AW36" s="507"/>
      <c r="AX36" s="524"/>
      <c r="AY36" s="524"/>
      <c r="AZ36" s="524"/>
      <c r="BA36" s="524"/>
      <c r="BB36" s="524"/>
      <c r="BC36" s="524"/>
      <c r="BD36" s="524"/>
      <c r="BE36" s="524"/>
      <c r="BF36" s="524"/>
      <c r="BH36" s="524"/>
      <c r="BI36" s="507"/>
      <c r="BJ36" s="525"/>
      <c r="BK36" s="525"/>
      <c r="BL36" s="525"/>
      <c r="BM36" s="525"/>
      <c r="BN36" s="525"/>
      <c r="BO36" s="525"/>
      <c r="BP36" s="525"/>
      <c r="BQ36" s="525"/>
      <c r="BS36" s="526"/>
      <c r="BT36" s="526"/>
      <c r="BU36" s="526"/>
      <c r="BV36" s="526"/>
      <c r="BW36" s="526"/>
      <c r="BX36" s="526"/>
      <c r="BY36" s="526"/>
      <c r="BZ36" s="526"/>
    </row>
    <row r="37" spans="1:78" x14ac:dyDescent="0.25">
      <c r="A37" s="176" t="s">
        <v>78</v>
      </c>
      <c r="B37" s="520" t="s">
        <v>354</v>
      </c>
      <c r="C37" s="176" t="s">
        <v>27</v>
      </c>
      <c r="D37" s="176" t="s">
        <v>46</v>
      </c>
      <c r="E37" s="176" t="s">
        <v>1065</v>
      </c>
      <c r="F37" s="176" t="s">
        <v>48</v>
      </c>
      <c r="G37" s="176" t="s">
        <v>1129</v>
      </c>
      <c r="H37" s="176" t="s">
        <v>29</v>
      </c>
      <c r="I37" s="521"/>
      <c r="J37" s="521"/>
      <c r="K37" s="521"/>
      <c r="L37" s="521"/>
      <c r="M37" s="521"/>
      <c r="N37" s="521"/>
      <c r="O37" s="521"/>
      <c r="P37" s="521">
        <v>151954.94</v>
      </c>
      <c r="Q37" s="521">
        <v>90876.98</v>
      </c>
      <c r="R37" s="521">
        <v>209796.12</v>
      </c>
      <c r="S37" s="521">
        <v>43076.15</v>
      </c>
      <c r="T37" s="521">
        <v>6537.94</v>
      </c>
      <c r="U37" s="521">
        <v>73491.149999999994</v>
      </c>
      <c r="V37" s="521">
        <v>93549.58</v>
      </c>
      <c r="W37" s="521">
        <v>108833.17</v>
      </c>
      <c r="X37" s="521">
        <v>71901.009999999995</v>
      </c>
      <c r="Y37" s="521">
        <v>5909.1941521090675</v>
      </c>
      <c r="Z37" s="521">
        <v>0</v>
      </c>
      <c r="AA37" s="521">
        <v>0</v>
      </c>
      <c r="AB37" s="521">
        <v>0</v>
      </c>
      <c r="AC37" s="521">
        <v>0</v>
      </c>
      <c r="AD37" s="521">
        <v>0</v>
      </c>
      <c r="AE37" s="521">
        <v>0</v>
      </c>
      <c r="AF37" s="521">
        <v>0</v>
      </c>
      <c r="AG37" s="522"/>
      <c r="AI37" s="523"/>
      <c r="AK37" s="524"/>
      <c r="AL37" s="524"/>
      <c r="AM37" s="524"/>
      <c r="AN37" s="524"/>
      <c r="AO37" s="524"/>
      <c r="AP37" s="524"/>
      <c r="AQ37" s="524"/>
      <c r="AR37" s="524"/>
      <c r="AS37" s="524"/>
      <c r="AT37" s="524"/>
      <c r="AU37" s="507"/>
      <c r="AV37" s="524"/>
      <c r="AW37" s="507"/>
      <c r="AX37" s="524"/>
      <c r="AY37" s="524"/>
      <c r="AZ37" s="524"/>
      <c r="BA37" s="524"/>
      <c r="BB37" s="524"/>
      <c r="BC37" s="524"/>
      <c r="BD37" s="524"/>
      <c r="BE37" s="524"/>
      <c r="BF37" s="524"/>
      <c r="BH37" s="524"/>
      <c r="BI37" s="507"/>
      <c r="BJ37" s="525"/>
      <c r="BK37" s="525"/>
      <c r="BL37" s="525"/>
      <c r="BM37" s="525"/>
      <c r="BN37" s="525"/>
      <c r="BO37" s="525"/>
      <c r="BP37" s="525"/>
      <c r="BQ37" s="525"/>
      <c r="BS37" s="526"/>
      <c r="BT37" s="526"/>
      <c r="BU37" s="526"/>
      <c r="BV37" s="526"/>
      <c r="BW37" s="526"/>
      <c r="BX37" s="526"/>
      <c r="BY37" s="526"/>
      <c r="BZ37" s="526"/>
    </row>
    <row r="38" spans="1:78" x14ac:dyDescent="0.25">
      <c r="A38" s="176" t="s">
        <v>866</v>
      </c>
      <c r="B38" s="520" t="s">
        <v>1064</v>
      </c>
      <c r="C38" s="176" t="s">
        <v>27</v>
      </c>
      <c r="D38" s="176" t="s">
        <v>28</v>
      </c>
      <c r="E38" s="176" t="s">
        <v>1065</v>
      </c>
      <c r="F38" s="176" t="s">
        <v>48</v>
      </c>
      <c r="G38" s="176" t="s">
        <v>79</v>
      </c>
      <c r="H38" s="176" t="s">
        <v>32</v>
      </c>
      <c r="I38" s="521"/>
      <c r="J38" s="521"/>
      <c r="K38" s="521"/>
      <c r="L38" s="521"/>
      <c r="M38" s="521"/>
      <c r="N38" s="521">
        <v>384969.19</v>
      </c>
      <c r="O38" s="521">
        <v>859342.02</v>
      </c>
      <c r="P38" s="521">
        <v>603904.59</v>
      </c>
      <c r="Q38" s="521"/>
      <c r="R38" s="521"/>
      <c r="S38" s="521"/>
      <c r="T38" s="521"/>
      <c r="U38" s="521">
        <v>583.48</v>
      </c>
      <c r="V38" s="521"/>
      <c r="W38" s="521"/>
      <c r="X38" s="521"/>
      <c r="Y38" s="521">
        <v>0</v>
      </c>
      <c r="Z38" s="521">
        <v>0</v>
      </c>
      <c r="AA38" s="521">
        <v>0</v>
      </c>
      <c r="AB38" s="521">
        <v>0</v>
      </c>
      <c r="AC38" s="521">
        <v>0</v>
      </c>
      <c r="AD38" s="521">
        <v>0</v>
      </c>
      <c r="AE38" s="521">
        <v>0</v>
      </c>
      <c r="AF38" s="521">
        <v>0</v>
      </c>
      <c r="AG38" s="522"/>
      <c r="AI38" s="523"/>
      <c r="AK38" s="524"/>
      <c r="AL38" s="524"/>
      <c r="AM38" s="524"/>
      <c r="AN38" s="524"/>
      <c r="AO38" s="524"/>
      <c r="AP38" s="524"/>
      <c r="AQ38" s="524"/>
      <c r="AR38" s="524"/>
      <c r="AS38" s="524"/>
      <c r="AT38" s="524"/>
      <c r="AU38" s="507"/>
      <c r="AV38" s="524"/>
      <c r="AW38" s="507"/>
      <c r="AX38" s="524"/>
      <c r="AY38" s="524"/>
      <c r="AZ38" s="524"/>
      <c r="BA38" s="524"/>
      <c r="BB38" s="524"/>
      <c r="BC38" s="524"/>
      <c r="BD38" s="524"/>
      <c r="BE38" s="524"/>
      <c r="BF38" s="524"/>
      <c r="BH38" s="524"/>
      <c r="BI38" s="507"/>
      <c r="BJ38" s="525"/>
      <c r="BK38" s="525"/>
      <c r="BL38" s="525"/>
      <c r="BM38" s="525"/>
      <c r="BN38" s="525"/>
      <c r="BO38" s="525"/>
      <c r="BP38" s="525"/>
      <c r="BQ38" s="525"/>
      <c r="BS38" s="526"/>
      <c r="BT38" s="526"/>
      <c r="BU38" s="526"/>
      <c r="BV38" s="526"/>
      <c r="BW38" s="526"/>
      <c r="BX38" s="526"/>
      <c r="BY38" s="526"/>
      <c r="BZ38" s="526"/>
    </row>
    <row r="39" spans="1:78" x14ac:dyDescent="0.25">
      <c r="A39" s="176" t="s">
        <v>890</v>
      </c>
      <c r="B39" s="520" t="s">
        <v>355</v>
      </c>
      <c r="C39" s="176" t="s">
        <v>27</v>
      </c>
      <c r="D39" s="176" t="s">
        <v>28</v>
      </c>
      <c r="E39" s="176" t="s">
        <v>1068</v>
      </c>
      <c r="F39" s="176" t="s">
        <v>1357</v>
      </c>
      <c r="G39" s="176" t="s">
        <v>1011</v>
      </c>
      <c r="H39" s="176" t="s">
        <v>30</v>
      </c>
      <c r="I39" s="521"/>
      <c r="J39" s="521"/>
      <c r="K39" s="521"/>
      <c r="L39" s="521"/>
      <c r="M39" s="521"/>
      <c r="N39" s="521"/>
      <c r="O39" s="521">
        <v>67537.460000000006</v>
      </c>
      <c r="P39" s="521">
        <v>197043.05</v>
      </c>
      <c r="Q39" s="521"/>
      <c r="R39" s="521"/>
      <c r="S39" s="521"/>
      <c r="T39" s="521"/>
      <c r="U39" s="521">
        <v>-264580.51</v>
      </c>
      <c r="V39" s="521"/>
      <c r="W39" s="521"/>
      <c r="X39" s="521"/>
      <c r="Y39" s="521">
        <v>0</v>
      </c>
      <c r="Z39" s="521">
        <v>0</v>
      </c>
      <c r="AA39" s="521">
        <v>0</v>
      </c>
      <c r="AB39" s="521">
        <v>0</v>
      </c>
      <c r="AC39" s="521">
        <v>0</v>
      </c>
      <c r="AD39" s="521">
        <v>0</v>
      </c>
      <c r="AE39" s="521">
        <v>0</v>
      </c>
      <c r="AF39" s="521">
        <v>0</v>
      </c>
      <c r="AG39" s="522"/>
      <c r="AI39" s="523"/>
      <c r="AK39" s="524"/>
      <c r="AL39" s="524"/>
      <c r="AM39" s="524"/>
      <c r="AN39" s="524"/>
      <c r="AO39" s="524"/>
      <c r="AP39" s="524"/>
      <c r="AQ39" s="524"/>
      <c r="AR39" s="524"/>
      <c r="AS39" s="524"/>
      <c r="AT39" s="524"/>
      <c r="AU39" s="507"/>
      <c r="AV39" s="524"/>
      <c r="AW39" s="507"/>
      <c r="AX39" s="524"/>
      <c r="AY39" s="524"/>
      <c r="AZ39" s="524"/>
      <c r="BA39" s="524"/>
      <c r="BB39" s="524"/>
      <c r="BC39" s="524"/>
      <c r="BD39" s="524"/>
      <c r="BE39" s="524"/>
      <c r="BF39" s="524"/>
      <c r="BH39" s="524"/>
      <c r="BI39" s="507"/>
      <c r="BJ39" s="525"/>
      <c r="BK39" s="525"/>
      <c r="BL39" s="525"/>
      <c r="BM39" s="525"/>
      <c r="BN39" s="525"/>
      <c r="BO39" s="525"/>
      <c r="BP39" s="525"/>
      <c r="BQ39" s="525"/>
      <c r="BS39" s="526"/>
      <c r="BT39" s="526"/>
      <c r="BU39" s="526"/>
      <c r="BV39" s="526"/>
      <c r="BW39" s="526"/>
      <c r="BX39" s="526"/>
      <c r="BY39" s="526"/>
      <c r="BZ39" s="526"/>
    </row>
    <row r="40" spans="1:78" x14ac:dyDescent="0.25">
      <c r="A40" s="176" t="s">
        <v>80</v>
      </c>
      <c r="B40" s="520" t="s">
        <v>354</v>
      </c>
      <c r="C40" s="176" t="s">
        <v>27</v>
      </c>
      <c r="D40" s="176" t="s">
        <v>28</v>
      </c>
      <c r="E40" s="176" t="s">
        <v>1068</v>
      </c>
      <c r="F40" s="176" t="s">
        <v>1359</v>
      </c>
      <c r="G40" s="176" t="s">
        <v>1076</v>
      </c>
      <c r="H40" s="176" t="s">
        <v>32</v>
      </c>
      <c r="I40" s="521"/>
      <c r="J40" s="521"/>
      <c r="K40" s="521"/>
      <c r="L40" s="521"/>
      <c r="M40" s="521"/>
      <c r="N40" s="521"/>
      <c r="O40" s="521"/>
      <c r="P40" s="521"/>
      <c r="Q40" s="521"/>
      <c r="R40" s="521"/>
      <c r="S40" s="521"/>
      <c r="T40" s="521">
        <v>103637.5</v>
      </c>
      <c r="U40" s="521">
        <v>1153627.17</v>
      </c>
      <c r="V40" s="521">
        <v>73868.59</v>
      </c>
      <c r="W40" s="521">
        <v>508.98</v>
      </c>
      <c r="X40" s="521"/>
      <c r="Y40" s="521">
        <v>0</v>
      </c>
      <c r="Z40" s="521">
        <v>0</v>
      </c>
      <c r="AA40" s="521">
        <v>0</v>
      </c>
      <c r="AB40" s="521">
        <v>0</v>
      </c>
      <c r="AC40" s="521">
        <v>0</v>
      </c>
      <c r="AD40" s="521">
        <v>0</v>
      </c>
      <c r="AE40" s="521">
        <v>0</v>
      </c>
      <c r="AF40" s="521">
        <v>0</v>
      </c>
      <c r="AG40" s="522"/>
      <c r="AI40" s="523"/>
      <c r="AK40" s="524"/>
      <c r="AL40" s="524"/>
      <c r="AM40" s="524"/>
      <c r="AN40" s="524"/>
      <c r="AO40" s="524"/>
      <c r="AP40" s="524"/>
      <c r="AQ40" s="524"/>
      <c r="AR40" s="524"/>
      <c r="AS40" s="524"/>
      <c r="AT40" s="524"/>
      <c r="AU40" s="507"/>
      <c r="AV40" s="524"/>
      <c r="AW40" s="507"/>
      <c r="AX40" s="524"/>
      <c r="AY40" s="524"/>
      <c r="AZ40" s="524"/>
      <c r="BA40" s="524"/>
      <c r="BB40" s="524"/>
      <c r="BC40" s="524"/>
      <c r="BD40" s="524"/>
      <c r="BE40" s="524"/>
      <c r="BF40" s="524"/>
      <c r="BH40" s="524"/>
      <c r="BI40" s="507"/>
      <c r="BJ40" s="525"/>
      <c r="BK40" s="525"/>
      <c r="BL40" s="525"/>
      <c r="BM40" s="525"/>
      <c r="BN40" s="525"/>
      <c r="BO40" s="525"/>
      <c r="BP40" s="525"/>
      <c r="BQ40" s="525"/>
      <c r="BS40" s="526"/>
      <c r="BT40" s="526"/>
      <c r="BU40" s="526"/>
      <c r="BV40" s="526"/>
      <c r="BW40" s="526"/>
      <c r="BX40" s="526"/>
      <c r="BY40" s="526"/>
      <c r="BZ40" s="526"/>
    </row>
    <row r="41" spans="1:78" x14ac:dyDescent="0.25">
      <c r="A41" s="176" t="s">
        <v>82</v>
      </c>
      <c r="B41" s="520" t="s">
        <v>1064</v>
      </c>
      <c r="C41" s="176" t="s">
        <v>27</v>
      </c>
      <c r="D41" s="176" t="s">
        <v>47</v>
      </c>
      <c r="E41" s="176" t="s">
        <v>1353</v>
      </c>
      <c r="F41" s="176" t="s">
        <v>1358</v>
      </c>
      <c r="G41" s="176" t="s">
        <v>83</v>
      </c>
      <c r="H41" s="176" t="s">
        <v>32</v>
      </c>
      <c r="I41" s="521"/>
      <c r="J41" s="521"/>
      <c r="K41" s="521"/>
      <c r="L41" s="521"/>
      <c r="M41" s="521"/>
      <c r="N41" s="521"/>
      <c r="O41" s="521">
        <v>2779.78</v>
      </c>
      <c r="P41" s="521">
        <v>92423.92</v>
      </c>
      <c r="Q41" s="521">
        <v>103824.38</v>
      </c>
      <c r="R41" s="521">
        <v>270251.33</v>
      </c>
      <c r="S41" s="521">
        <v>892352.87</v>
      </c>
      <c r="T41" s="521">
        <v>340965.75</v>
      </c>
      <c r="U41" s="521">
        <v>284043.33</v>
      </c>
      <c r="V41" s="521">
        <v>42486.28</v>
      </c>
      <c r="W41" s="521"/>
      <c r="X41" s="521"/>
      <c r="Y41" s="521">
        <v>0</v>
      </c>
      <c r="Z41" s="521">
        <v>0</v>
      </c>
      <c r="AA41" s="521">
        <v>0</v>
      </c>
      <c r="AB41" s="521">
        <v>0</v>
      </c>
      <c r="AC41" s="521">
        <v>0</v>
      </c>
      <c r="AD41" s="521">
        <v>0</v>
      </c>
      <c r="AE41" s="521">
        <v>0</v>
      </c>
      <c r="AF41" s="521">
        <v>0</v>
      </c>
      <c r="AG41" s="522"/>
      <c r="AI41" s="523"/>
      <c r="AK41" s="524"/>
      <c r="AL41" s="524"/>
      <c r="AM41" s="524"/>
      <c r="AN41" s="524"/>
      <c r="AO41" s="524"/>
      <c r="AP41" s="524"/>
      <c r="AQ41" s="524"/>
      <c r="AR41" s="524"/>
      <c r="AS41" s="524"/>
      <c r="AT41" s="524"/>
      <c r="AU41" s="507"/>
      <c r="AV41" s="524"/>
      <c r="AW41" s="507"/>
      <c r="AX41" s="524"/>
      <c r="AY41" s="524"/>
      <c r="AZ41" s="524"/>
      <c r="BA41" s="524"/>
      <c r="BB41" s="524"/>
      <c r="BC41" s="524"/>
      <c r="BD41" s="524"/>
      <c r="BE41" s="524"/>
      <c r="BF41" s="524"/>
      <c r="BH41" s="524"/>
      <c r="BI41" s="507"/>
      <c r="BJ41" s="525"/>
      <c r="BK41" s="525"/>
      <c r="BL41" s="525"/>
      <c r="BM41" s="525"/>
      <c r="BN41" s="525"/>
      <c r="BO41" s="525"/>
      <c r="BP41" s="525"/>
      <c r="BQ41" s="525"/>
      <c r="BS41" s="526"/>
      <c r="BT41" s="526"/>
      <c r="BU41" s="526"/>
      <c r="BV41" s="526"/>
      <c r="BW41" s="526"/>
      <c r="BX41" s="526"/>
      <c r="BY41" s="526"/>
      <c r="BZ41" s="526"/>
    </row>
    <row r="42" spans="1:78" x14ac:dyDescent="0.25">
      <c r="A42" s="176" t="s">
        <v>84</v>
      </c>
      <c r="B42" s="520" t="s">
        <v>354</v>
      </c>
      <c r="C42" s="176" t="s">
        <v>27</v>
      </c>
      <c r="D42" s="176" t="s">
        <v>47</v>
      </c>
      <c r="E42" s="176" t="s">
        <v>1353</v>
      </c>
      <c r="F42" s="176" t="s">
        <v>1358</v>
      </c>
      <c r="G42" s="176" t="s">
        <v>85</v>
      </c>
      <c r="H42" s="176" t="s">
        <v>32</v>
      </c>
      <c r="I42" s="521"/>
      <c r="J42" s="521"/>
      <c r="K42" s="521"/>
      <c r="L42" s="521"/>
      <c r="M42" s="521"/>
      <c r="N42" s="521"/>
      <c r="O42" s="521">
        <v>19050.560000000001</v>
      </c>
      <c r="P42" s="521">
        <v>39889.449999999997</v>
      </c>
      <c r="Q42" s="521">
        <v>210929.43</v>
      </c>
      <c r="R42" s="521">
        <v>210134.06</v>
      </c>
      <c r="S42" s="521">
        <v>37989.519999999997</v>
      </c>
      <c r="T42" s="521">
        <v>76830.36</v>
      </c>
      <c r="U42" s="521">
        <v>107822.2</v>
      </c>
      <c r="V42" s="521">
        <v>98036.9</v>
      </c>
      <c r="W42" s="521">
        <v>9587.89</v>
      </c>
      <c r="X42" s="521"/>
      <c r="Y42" s="521">
        <v>0</v>
      </c>
      <c r="Z42" s="521">
        <v>0</v>
      </c>
      <c r="AA42" s="521">
        <v>0</v>
      </c>
      <c r="AB42" s="521">
        <v>0</v>
      </c>
      <c r="AC42" s="521">
        <v>0</v>
      </c>
      <c r="AD42" s="521">
        <v>0</v>
      </c>
      <c r="AE42" s="521">
        <v>0</v>
      </c>
      <c r="AF42" s="521">
        <v>0</v>
      </c>
      <c r="AG42" s="522"/>
      <c r="AI42" s="523"/>
      <c r="AK42" s="524"/>
      <c r="AL42" s="524"/>
      <c r="AM42" s="524"/>
      <c r="AN42" s="524"/>
      <c r="AO42" s="524"/>
      <c r="AP42" s="524"/>
      <c r="AQ42" s="524"/>
      <c r="AR42" s="524"/>
      <c r="AS42" s="524"/>
      <c r="AT42" s="524"/>
      <c r="AU42" s="507"/>
      <c r="AV42" s="524"/>
      <c r="AW42" s="507"/>
      <c r="AX42" s="524"/>
      <c r="AY42" s="524"/>
      <c r="AZ42" s="524"/>
      <c r="BA42" s="524"/>
      <c r="BB42" s="524"/>
      <c r="BC42" s="524"/>
      <c r="BD42" s="524"/>
      <c r="BE42" s="524"/>
      <c r="BF42" s="524"/>
      <c r="BH42" s="524"/>
      <c r="BI42" s="507"/>
      <c r="BJ42" s="525"/>
      <c r="BK42" s="525"/>
      <c r="BL42" s="525"/>
      <c r="BM42" s="525"/>
      <c r="BN42" s="525"/>
      <c r="BO42" s="525"/>
      <c r="BP42" s="525"/>
      <c r="BQ42" s="525"/>
      <c r="BS42" s="526"/>
      <c r="BT42" s="526"/>
      <c r="BU42" s="526"/>
      <c r="BV42" s="526"/>
      <c r="BW42" s="526"/>
      <c r="BX42" s="526"/>
      <c r="BY42" s="526"/>
      <c r="BZ42" s="526"/>
    </row>
    <row r="43" spans="1:78" x14ac:dyDescent="0.25">
      <c r="A43" s="176" t="s">
        <v>86</v>
      </c>
      <c r="B43" s="520" t="s">
        <v>354</v>
      </c>
      <c r="C43" s="176" t="s">
        <v>27</v>
      </c>
      <c r="D43" s="176" t="s">
        <v>38</v>
      </c>
      <c r="E43" s="176" t="s">
        <v>1065</v>
      </c>
      <c r="F43" s="176" t="s">
        <v>1105</v>
      </c>
      <c r="G43" s="176" t="s">
        <v>87</v>
      </c>
      <c r="H43" s="176" t="s">
        <v>32</v>
      </c>
      <c r="I43" s="521"/>
      <c r="J43" s="521"/>
      <c r="K43" s="521"/>
      <c r="L43" s="521"/>
      <c r="M43" s="521"/>
      <c r="N43" s="521"/>
      <c r="O43" s="521"/>
      <c r="P43" s="521"/>
      <c r="Q43" s="521">
        <v>66382.09</v>
      </c>
      <c r="R43" s="521">
        <v>22057.79</v>
      </c>
      <c r="S43" s="521">
        <v>61400.09</v>
      </c>
      <c r="T43" s="521"/>
      <c r="U43" s="521">
        <v>-1650.4</v>
      </c>
      <c r="V43" s="521"/>
      <c r="W43" s="521"/>
      <c r="X43" s="521"/>
      <c r="Y43" s="521">
        <v>0</v>
      </c>
      <c r="Z43" s="521">
        <v>0</v>
      </c>
      <c r="AA43" s="521">
        <v>0</v>
      </c>
      <c r="AB43" s="521">
        <v>0</v>
      </c>
      <c r="AC43" s="521">
        <v>0</v>
      </c>
      <c r="AD43" s="521">
        <v>0</v>
      </c>
      <c r="AE43" s="521">
        <v>0</v>
      </c>
      <c r="AF43" s="521">
        <v>0</v>
      </c>
      <c r="AG43" s="522"/>
      <c r="AI43" s="523"/>
      <c r="AK43" s="524"/>
      <c r="AL43" s="524"/>
      <c r="AM43" s="524"/>
      <c r="AN43" s="524"/>
      <c r="AO43" s="524"/>
      <c r="AP43" s="524"/>
      <c r="AQ43" s="524"/>
      <c r="AR43" s="524"/>
      <c r="AS43" s="524"/>
      <c r="AT43" s="524"/>
      <c r="AU43" s="507"/>
      <c r="AV43" s="524"/>
      <c r="AW43" s="507"/>
      <c r="AX43" s="524"/>
      <c r="AY43" s="524"/>
      <c r="AZ43" s="524"/>
      <c r="BA43" s="524"/>
      <c r="BB43" s="524"/>
      <c r="BC43" s="524"/>
      <c r="BD43" s="524"/>
      <c r="BE43" s="524"/>
      <c r="BF43" s="524"/>
      <c r="BH43" s="524"/>
      <c r="BI43" s="507"/>
      <c r="BJ43" s="525"/>
      <c r="BK43" s="525"/>
      <c r="BL43" s="525"/>
      <c r="BM43" s="525"/>
      <c r="BN43" s="525"/>
      <c r="BO43" s="525"/>
      <c r="BP43" s="525"/>
      <c r="BQ43" s="525"/>
      <c r="BS43" s="526"/>
      <c r="BT43" s="526"/>
      <c r="BU43" s="526"/>
      <c r="BV43" s="526"/>
      <c r="BW43" s="526"/>
      <c r="BX43" s="526"/>
      <c r="BY43" s="526"/>
      <c r="BZ43" s="526"/>
    </row>
    <row r="44" spans="1:78" x14ac:dyDescent="0.25">
      <c r="A44" s="176" t="s">
        <v>88</v>
      </c>
      <c r="B44" s="520" t="s">
        <v>354</v>
      </c>
      <c r="C44" s="176" t="s">
        <v>27</v>
      </c>
      <c r="D44" s="176" t="s">
        <v>39</v>
      </c>
      <c r="E44" s="176" t="s">
        <v>1065</v>
      </c>
      <c r="F44" s="176" t="s">
        <v>1359</v>
      </c>
      <c r="G44" s="176" t="s">
        <v>1100</v>
      </c>
      <c r="H44" s="176" t="s">
        <v>29</v>
      </c>
      <c r="I44" s="521"/>
      <c r="J44" s="521"/>
      <c r="K44" s="521"/>
      <c r="L44" s="521"/>
      <c r="M44" s="521"/>
      <c r="N44" s="521"/>
      <c r="O44" s="521"/>
      <c r="P44" s="521"/>
      <c r="Q44" s="521">
        <v>754528.64</v>
      </c>
      <c r="R44" s="521">
        <v>2820453.82</v>
      </c>
      <c r="S44" s="521">
        <v>17958100.210000001</v>
      </c>
      <c r="T44" s="521">
        <v>18595733.140000001</v>
      </c>
      <c r="U44" s="521">
        <v>8791892.6799999997</v>
      </c>
      <c r="V44" s="521">
        <v>10546202.789999999</v>
      </c>
      <c r="W44" s="521">
        <v>5140411.4000000004</v>
      </c>
      <c r="X44" s="521">
        <v>458495.95</v>
      </c>
      <c r="Y44" s="521">
        <v>336365.6133679261</v>
      </c>
      <c r="Z44" s="521">
        <v>0</v>
      </c>
      <c r="AA44" s="521">
        <v>0</v>
      </c>
      <c r="AB44" s="521">
        <v>0</v>
      </c>
      <c r="AC44" s="521">
        <v>0</v>
      </c>
      <c r="AD44" s="521">
        <v>0</v>
      </c>
      <c r="AE44" s="521">
        <v>0</v>
      </c>
      <c r="AF44" s="521">
        <v>0</v>
      </c>
      <c r="AG44" s="522"/>
      <c r="AI44" s="523"/>
      <c r="AK44" s="524"/>
      <c r="AL44" s="524"/>
      <c r="AM44" s="524"/>
      <c r="AN44" s="524"/>
      <c r="AO44" s="524"/>
      <c r="AP44" s="524"/>
      <c r="AQ44" s="524"/>
      <c r="AR44" s="524"/>
      <c r="AS44" s="524"/>
      <c r="AT44" s="524"/>
      <c r="AU44" s="507"/>
      <c r="AV44" s="524"/>
      <c r="AW44" s="507"/>
      <c r="AX44" s="524"/>
      <c r="AY44" s="524"/>
      <c r="AZ44" s="524"/>
      <c r="BA44" s="524"/>
      <c r="BB44" s="524"/>
      <c r="BC44" s="524"/>
      <c r="BD44" s="524"/>
      <c r="BE44" s="524"/>
      <c r="BF44" s="524"/>
      <c r="BH44" s="524"/>
      <c r="BI44" s="507"/>
      <c r="BJ44" s="525"/>
      <c r="BK44" s="525"/>
      <c r="BL44" s="525"/>
      <c r="BM44" s="525"/>
      <c r="BN44" s="525"/>
      <c r="BO44" s="525"/>
      <c r="BP44" s="525"/>
      <c r="BQ44" s="525"/>
      <c r="BS44" s="526"/>
      <c r="BT44" s="526"/>
      <c r="BU44" s="526"/>
      <c r="BV44" s="526"/>
      <c r="BW44" s="526"/>
      <c r="BX44" s="526"/>
      <c r="BY44" s="526"/>
      <c r="BZ44" s="526"/>
    </row>
    <row r="45" spans="1:78" x14ac:dyDescent="0.25">
      <c r="A45" s="176" t="s">
        <v>89</v>
      </c>
      <c r="B45" s="520" t="s">
        <v>354</v>
      </c>
      <c r="C45" s="176" t="s">
        <v>27</v>
      </c>
      <c r="D45" s="176" t="s">
        <v>39</v>
      </c>
      <c r="E45" s="176" t="s">
        <v>1065</v>
      </c>
      <c r="F45" s="176" t="s">
        <v>1359</v>
      </c>
      <c r="G45" s="176" t="s">
        <v>1101</v>
      </c>
      <c r="H45" s="176" t="s">
        <v>32</v>
      </c>
      <c r="I45" s="521"/>
      <c r="J45" s="521"/>
      <c r="K45" s="521"/>
      <c r="L45" s="521"/>
      <c r="M45" s="521"/>
      <c r="N45" s="521"/>
      <c r="O45" s="521"/>
      <c r="P45" s="521"/>
      <c r="Q45" s="521">
        <v>81635.7</v>
      </c>
      <c r="R45" s="521">
        <v>859178.68</v>
      </c>
      <c r="S45" s="521">
        <v>876093.75</v>
      </c>
      <c r="T45" s="521">
        <v>132655.29</v>
      </c>
      <c r="U45" s="521">
        <v>104471.97</v>
      </c>
      <c r="V45" s="521">
        <v>18808.64</v>
      </c>
      <c r="W45" s="521">
        <v>10862.43</v>
      </c>
      <c r="X45" s="521"/>
      <c r="Y45" s="521">
        <v>0</v>
      </c>
      <c r="Z45" s="521">
        <v>0</v>
      </c>
      <c r="AA45" s="521">
        <v>0</v>
      </c>
      <c r="AB45" s="521">
        <v>0</v>
      </c>
      <c r="AC45" s="521">
        <v>0</v>
      </c>
      <c r="AD45" s="521">
        <v>0</v>
      </c>
      <c r="AE45" s="521">
        <v>0</v>
      </c>
      <c r="AF45" s="521">
        <v>0</v>
      </c>
      <c r="AG45" s="522"/>
      <c r="AI45" s="523"/>
      <c r="AK45" s="524"/>
      <c r="AL45" s="524"/>
      <c r="AM45" s="524"/>
      <c r="AN45" s="524"/>
      <c r="AO45" s="524"/>
      <c r="AP45" s="524"/>
      <c r="AQ45" s="524"/>
      <c r="AR45" s="524"/>
      <c r="AS45" s="524"/>
      <c r="AT45" s="524"/>
      <c r="AU45" s="507"/>
      <c r="AV45" s="524"/>
      <c r="AW45" s="507"/>
      <c r="AX45" s="524"/>
      <c r="AY45" s="524"/>
      <c r="AZ45" s="524"/>
      <c r="BA45" s="524"/>
      <c r="BB45" s="524"/>
      <c r="BC45" s="524"/>
      <c r="BD45" s="524"/>
      <c r="BE45" s="524"/>
      <c r="BF45" s="524"/>
      <c r="BH45" s="524"/>
      <c r="BI45" s="507"/>
      <c r="BJ45" s="525"/>
      <c r="BK45" s="525"/>
      <c r="BL45" s="525"/>
      <c r="BM45" s="525"/>
      <c r="BN45" s="525"/>
      <c r="BO45" s="525"/>
      <c r="BP45" s="525"/>
      <c r="BQ45" s="525"/>
      <c r="BS45" s="526"/>
      <c r="BT45" s="526"/>
      <c r="BU45" s="526"/>
      <c r="BV45" s="526"/>
      <c r="BW45" s="526"/>
      <c r="BX45" s="526"/>
      <c r="BY45" s="526"/>
      <c r="BZ45" s="526"/>
    </row>
    <row r="46" spans="1:78" x14ac:dyDescent="0.25">
      <c r="A46" s="176" t="s">
        <v>90</v>
      </c>
      <c r="B46" s="520" t="s">
        <v>354</v>
      </c>
      <c r="C46" s="176" t="s">
        <v>27</v>
      </c>
      <c r="D46" s="176" t="s">
        <v>39</v>
      </c>
      <c r="E46" s="176" t="s">
        <v>1065</v>
      </c>
      <c r="F46" s="176" t="s">
        <v>1359</v>
      </c>
      <c r="G46" s="176" t="s">
        <v>1102</v>
      </c>
      <c r="H46" s="176" t="s">
        <v>32</v>
      </c>
      <c r="I46" s="521"/>
      <c r="J46" s="521"/>
      <c r="K46" s="521"/>
      <c r="L46" s="521"/>
      <c r="M46" s="521"/>
      <c r="N46" s="521"/>
      <c r="O46" s="521"/>
      <c r="P46" s="521"/>
      <c r="Q46" s="521">
        <v>63183.77</v>
      </c>
      <c r="R46" s="521">
        <v>543156.64</v>
      </c>
      <c r="S46" s="521">
        <v>4514330.08</v>
      </c>
      <c r="T46" s="521">
        <v>96723.91</v>
      </c>
      <c r="U46" s="521">
        <v>226615.32</v>
      </c>
      <c r="V46" s="521">
        <v>26382.38</v>
      </c>
      <c r="W46" s="521">
        <v>10515.35</v>
      </c>
      <c r="X46" s="521"/>
      <c r="Y46" s="521">
        <v>0</v>
      </c>
      <c r="Z46" s="521">
        <v>0</v>
      </c>
      <c r="AA46" s="521">
        <v>0</v>
      </c>
      <c r="AB46" s="521">
        <v>0</v>
      </c>
      <c r="AC46" s="521">
        <v>0</v>
      </c>
      <c r="AD46" s="521">
        <v>0</v>
      </c>
      <c r="AE46" s="521">
        <v>0</v>
      </c>
      <c r="AF46" s="521">
        <v>0</v>
      </c>
      <c r="AG46" s="522"/>
      <c r="AI46" s="523"/>
      <c r="AK46" s="524"/>
      <c r="AL46" s="524"/>
      <c r="AM46" s="524"/>
      <c r="AN46" s="524"/>
      <c r="AO46" s="524"/>
      <c r="AP46" s="524"/>
      <c r="AQ46" s="524"/>
      <c r="AR46" s="524"/>
      <c r="AS46" s="524"/>
      <c r="AT46" s="524"/>
      <c r="AU46" s="507"/>
      <c r="AV46" s="524"/>
      <c r="AW46" s="507"/>
      <c r="AX46" s="524"/>
      <c r="AY46" s="524"/>
      <c r="AZ46" s="524"/>
      <c r="BA46" s="524"/>
      <c r="BB46" s="524"/>
      <c r="BC46" s="524"/>
      <c r="BD46" s="524"/>
      <c r="BE46" s="524"/>
      <c r="BF46" s="524"/>
      <c r="BH46" s="524"/>
      <c r="BI46" s="507"/>
      <c r="BJ46" s="525"/>
      <c r="BK46" s="525"/>
      <c r="BL46" s="525"/>
      <c r="BM46" s="525"/>
      <c r="BN46" s="525"/>
      <c r="BO46" s="525"/>
      <c r="BP46" s="525"/>
      <c r="BQ46" s="525"/>
      <c r="BS46" s="526"/>
      <c r="BT46" s="526"/>
      <c r="BU46" s="526"/>
      <c r="BV46" s="526"/>
      <c r="BW46" s="526"/>
      <c r="BX46" s="526"/>
      <c r="BY46" s="526"/>
      <c r="BZ46" s="526"/>
    </row>
    <row r="47" spans="1:78" x14ac:dyDescent="0.25">
      <c r="A47" s="176" t="s">
        <v>91</v>
      </c>
      <c r="B47" s="520" t="s">
        <v>354</v>
      </c>
      <c r="C47" s="176" t="s">
        <v>27</v>
      </c>
      <c r="D47" s="176" t="s">
        <v>39</v>
      </c>
      <c r="E47" s="176" t="s">
        <v>1065</v>
      </c>
      <c r="F47" s="176" t="s">
        <v>1359</v>
      </c>
      <c r="G47" s="176" t="s">
        <v>1103</v>
      </c>
      <c r="H47" s="176" t="s">
        <v>32</v>
      </c>
      <c r="I47" s="521"/>
      <c r="J47" s="521"/>
      <c r="K47" s="521"/>
      <c r="L47" s="521"/>
      <c r="M47" s="521"/>
      <c r="N47" s="521"/>
      <c r="O47" s="521"/>
      <c r="P47" s="521"/>
      <c r="Q47" s="521">
        <v>469016.36</v>
      </c>
      <c r="R47" s="521">
        <v>4049141.35</v>
      </c>
      <c r="S47" s="521">
        <v>1166785.49</v>
      </c>
      <c r="T47" s="521">
        <v>805076.99</v>
      </c>
      <c r="U47" s="521">
        <v>348050.75</v>
      </c>
      <c r="V47" s="521">
        <v>31131.360000000001</v>
      </c>
      <c r="W47" s="521">
        <v>131923.14000000001</v>
      </c>
      <c r="X47" s="521">
        <v>65107.15</v>
      </c>
      <c r="Y47" s="521">
        <v>0</v>
      </c>
      <c r="Z47" s="521">
        <v>0</v>
      </c>
      <c r="AA47" s="521">
        <v>0</v>
      </c>
      <c r="AB47" s="521">
        <v>0</v>
      </c>
      <c r="AC47" s="521">
        <v>0</v>
      </c>
      <c r="AD47" s="521">
        <v>0</v>
      </c>
      <c r="AE47" s="521">
        <v>0</v>
      </c>
      <c r="AF47" s="521">
        <v>0</v>
      </c>
      <c r="AG47" s="522"/>
      <c r="AI47" s="523"/>
      <c r="AK47" s="524"/>
      <c r="AL47" s="524"/>
      <c r="AM47" s="524"/>
      <c r="AN47" s="524"/>
      <c r="AO47" s="524"/>
      <c r="AP47" s="524"/>
      <c r="AQ47" s="524"/>
      <c r="AR47" s="524"/>
      <c r="AS47" s="524"/>
      <c r="AT47" s="524"/>
      <c r="AU47" s="507"/>
      <c r="AV47" s="524"/>
      <c r="AW47" s="507"/>
      <c r="AX47" s="524"/>
      <c r="AY47" s="524"/>
      <c r="AZ47" s="524"/>
      <c r="BA47" s="524"/>
      <c r="BB47" s="524"/>
      <c r="BC47" s="524"/>
      <c r="BD47" s="524"/>
      <c r="BE47" s="524"/>
      <c r="BF47" s="524"/>
      <c r="BH47" s="524"/>
      <c r="BI47" s="507"/>
      <c r="BJ47" s="525"/>
      <c r="BK47" s="525"/>
      <c r="BL47" s="525"/>
      <c r="BM47" s="525"/>
      <c r="BN47" s="525"/>
      <c r="BO47" s="525"/>
      <c r="BP47" s="525"/>
      <c r="BQ47" s="525"/>
      <c r="BS47" s="526"/>
      <c r="BT47" s="526"/>
      <c r="BU47" s="526"/>
      <c r="BV47" s="526"/>
      <c r="BW47" s="526"/>
      <c r="BX47" s="526"/>
      <c r="BY47" s="526"/>
      <c r="BZ47" s="526"/>
    </row>
    <row r="48" spans="1:78" x14ac:dyDescent="0.25">
      <c r="A48" s="176" t="s">
        <v>92</v>
      </c>
      <c r="B48" s="520" t="s">
        <v>354</v>
      </c>
      <c r="C48" s="176" t="s">
        <v>27</v>
      </c>
      <c r="D48" s="176" t="s">
        <v>39</v>
      </c>
      <c r="E48" s="176" t="s">
        <v>1065</v>
      </c>
      <c r="F48" s="176" t="s">
        <v>1359</v>
      </c>
      <c r="G48" s="176" t="s">
        <v>1104</v>
      </c>
      <c r="H48" s="176" t="s">
        <v>32</v>
      </c>
      <c r="I48" s="521"/>
      <c r="J48" s="521"/>
      <c r="K48" s="521"/>
      <c r="L48" s="521"/>
      <c r="M48" s="521"/>
      <c r="N48" s="521"/>
      <c r="O48" s="521"/>
      <c r="P48" s="521"/>
      <c r="Q48" s="521">
        <v>673197.8</v>
      </c>
      <c r="R48" s="521">
        <v>1777892.24</v>
      </c>
      <c r="S48" s="521">
        <v>43397.88</v>
      </c>
      <c r="T48" s="521">
        <v>1645.95</v>
      </c>
      <c r="U48" s="521">
        <v>2981.37</v>
      </c>
      <c r="V48" s="521">
        <v>9026.59</v>
      </c>
      <c r="W48" s="521">
        <v>432365.1</v>
      </c>
      <c r="X48" s="521">
        <v>3380.14</v>
      </c>
      <c r="Y48" s="521">
        <v>0</v>
      </c>
      <c r="Z48" s="521">
        <v>0</v>
      </c>
      <c r="AA48" s="521">
        <v>0</v>
      </c>
      <c r="AB48" s="521">
        <v>0</v>
      </c>
      <c r="AC48" s="521">
        <v>0</v>
      </c>
      <c r="AD48" s="521">
        <v>0</v>
      </c>
      <c r="AE48" s="521">
        <v>0</v>
      </c>
      <c r="AF48" s="521">
        <v>0</v>
      </c>
      <c r="AG48" s="522"/>
      <c r="AI48" s="523"/>
      <c r="AK48" s="524"/>
      <c r="AL48" s="524"/>
      <c r="AM48" s="524"/>
      <c r="AN48" s="524"/>
      <c r="AO48" s="524"/>
      <c r="AP48" s="524"/>
      <c r="AQ48" s="524"/>
      <c r="AR48" s="524"/>
      <c r="AS48" s="524"/>
      <c r="AT48" s="524"/>
      <c r="AU48" s="507"/>
      <c r="AV48" s="524"/>
      <c r="AW48" s="507"/>
      <c r="AX48" s="524"/>
      <c r="AY48" s="524"/>
      <c r="AZ48" s="524"/>
      <c r="BA48" s="524"/>
      <c r="BB48" s="524"/>
      <c r="BC48" s="524"/>
      <c r="BD48" s="524"/>
      <c r="BE48" s="524"/>
      <c r="BF48" s="524"/>
      <c r="BH48" s="524"/>
      <c r="BI48" s="507"/>
      <c r="BJ48" s="525"/>
      <c r="BK48" s="525"/>
      <c r="BL48" s="525"/>
      <c r="BM48" s="525"/>
      <c r="BN48" s="525"/>
      <c r="BO48" s="525"/>
      <c r="BP48" s="525"/>
      <c r="BQ48" s="525"/>
      <c r="BS48" s="526"/>
      <c r="BT48" s="526"/>
      <c r="BU48" s="526"/>
      <c r="BV48" s="526"/>
      <c r="BW48" s="526"/>
      <c r="BX48" s="526"/>
      <c r="BY48" s="526"/>
      <c r="BZ48" s="526"/>
    </row>
    <row r="49" spans="1:78" x14ac:dyDescent="0.25">
      <c r="A49" s="176" t="s">
        <v>93</v>
      </c>
      <c r="B49" s="520" t="s">
        <v>354</v>
      </c>
      <c r="C49" s="176" t="s">
        <v>27</v>
      </c>
      <c r="D49" s="176" t="s">
        <v>35</v>
      </c>
      <c r="E49" s="176" t="s">
        <v>35</v>
      </c>
      <c r="F49" s="176" t="s">
        <v>1360</v>
      </c>
      <c r="G49" s="176" t="s">
        <v>1082</v>
      </c>
      <c r="H49" s="176" t="s">
        <v>32</v>
      </c>
      <c r="I49" s="521"/>
      <c r="J49" s="521"/>
      <c r="K49" s="521"/>
      <c r="L49" s="521"/>
      <c r="M49" s="521"/>
      <c r="N49" s="521"/>
      <c r="O49" s="521"/>
      <c r="P49" s="521">
        <v>52860.86</v>
      </c>
      <c r="Q49" s="521">
        <v>384185.78</v>
      </c>
      <c r="R49" s="521"/>
      <c r="S49" s="521">
        <v>-987.77</v>
      </c>
      <c r="T49" s="521"/>
      <c r="U49" s="521">
        <v>128.34</v>
      </c>
      <c r="V49" s="521"/>
      <c r="W49" s="521"/>
      <c r="X49" s="521"/>
      <c r="Y49" s="521">
        <v>0</v>
      </c>
      <c r="Z49" s="521">
        <v>0</v>
      </c>
      <c r="AA49" s="521">
        <v>0</v>
      </c>
      <c r="AB49" s="521">
        <v>0</v>
      </c>
      <c r="AC49" s="521">
        <v>0</v>
      </c>
      <c r="AD49" s="521">
        <v>0</v>
      </c>
      <c r="AE49" s="521">
        <v>0</v>
      </c>
      <c r="AF49" s="521">
        <v>0</v>
      </c>
      <c r="AG49" s="522"/>
      <c r="AI49" s="523"/>
      <c r="AK49" s="524"/>
      <c r="AL49" s="524"/>
      <c r="AM49" s="524"/>
      <c r="AN49" s="524"/>
      <c r="AO49" s="524"/>
      <c r="AP49" s="524"/>
      <c r="AQ49" s="524"/>
      <c r="AR49" s="524"/>
      <c r="AS49" s="524"/>
      <c r="AT49" s="524"/>
      <c r="AU49" s="507"/>
      <c r="AV49" s="524"/>
      <c r="AW49" s="507"/>
      <c r="AX49" s="524"/>
      <c r="AY49" s="524"/>
      <c r="AZ49" s="524"/>
      <c r="BA49" s="524"/>
      <c r="BB49" s="524"/>
      <c r="BC49" s="524"/>
      <c r="BD49" s="524"/>
      <c r="BE49" s="524"/>
      <c r="BF49" s="524"/>
      <c r="BH49" s="524"/>
      <c r="BI49" s="507"/>
      <c r="BJ49" s="525"/>
      <c r="BK49" s="525"/>
      <c r="BL49" s="525"/>
      <c r="BM49" s="525"/>
      <c r="BN49" s="525"/>
      <c r="BO49" s="525"/>
      <c r="BP49" s="525"/>
      <c r="BQ49" s="525"/>
      <c r="BS49" s="526"/>
      <c r="BT49" s="526"/>
      <c r="BU49" s="526"/>
      <c r="BV49" s="526"/>
      <c r="BW49" s="526"/>
      <c r="BX49" s="526"/>
      <c r="BY49" s="526"/>
      <c r="BZ49" s="526"/>
    </row>
    <row r="50" spans="1:78" x14ac:dyDescent="0.25">
      <c r="A50" s="176" t="s">
        <v>95</v>
      </c>
      <c r="B50" s="520" t="s">
        <v>1063</v>
      </c>
      <c r="C50" s="176" t="s">
        <v>27</v>
      </c>
      <c r="D50" s="176" t="s">
        <v>28</v>
      </c>
      <c r="E50" s="176" t="s">
        <v>68</v>
      </c>
      <c r="F50" s="176" t="s">
        <v>1077</v>
      </c>
      <c r="G50" s="176" t="s">
        <v>96</v>
      </c>
      <c r="H50" s="176" t="s">
        <v>32</v>
      </c>
      <c r="I50" s="521"/>
      <c r="J50" s="521"/>
      <c r="K50" s="521"/>
      <c r="L50" s="521"/>
      <c r="M50" s="521"/>
      <c r="N50" s="521"/>
      <c r="O50" s="521"/>
      <c r="P50" s="521"/>
      <c r="Q50" s="521">
        <v>2977.51</v>
      </c>
      <c r="R50" s="521">
        <v>5378.36</v>
      </c>
      <c r="S50" s="521">
        <v>405032.26</v>
      </c>
      <c r="T50" s="521">
        <v>1351025.26</v>
      </c>
      <c r="U50" s="521">
        <v>843280.96</v>
      </c>
      <c r="V50" s="521">
        <v>103862.5</v>
      </c>
      <c r="W50" s="521"/>
      <c r="X50" s="521"/>
      <c r="Y50" s="521">
        <v>0</v>
      </c>
      <c r="Z50" s="521">
        <v>0</v>
      </c>
      <c r="AA50" s="521">
        <v>0</v>
      </c>
      <c r="AB50" s="521">
        <v>0</v>
      </c>
      <c r="AC50" s="521">
        <v>0</v>
      </c>
      <c r="AD50" s="521">
        <v>0</v>
      </c>
      <c r="AE50" s="521">
        <v>0</v>
      </c>
      <c r="AF50" s="521">
        <v>0</v>
      </c>
      <c r="AG50" s="522"/>
      <c r="AI50" s="523"/>
      <c r="AK50" s="524"/>
      <c r="AL50" s="524"/>
      <c r="AM50" s="524"/>
      <c r="AN50" s="524"/>
      <c r="AO50" s="524"/>
      <c r="AP50" s="524"/>
      <c r="AQ50" s="524"/>
      <c r="AR50" s="524"/>
      <c r="AS50" s="524"/>
      <c r="AT50" s="524"/>
      <c r="AU50" s="507"/>
      <c r="AV50" s="524"/>
      <c r="AW50" s="507"/>
      <c r="AX50" s="524"/>
      <c r="AY50" s="524"/>
      <c r="AZ50" s="524"/>
      <c r="BA50" s="524"/>
      <c r="BB50" s="524"/>
      <c r="BC50" s="524"/>
      <c r="BD50" s="524"/>
      <c r="BE50" s="524"/>
      <c r="BF50" s="524"/>
      <c r="BH50" s="524"/>
      <c r="BI50" s="507"/>
      <c r="BJ50" s="525"/>
      <c r="BK50" s="525"/>
      <c r="BL50" s="525"/>
      <c r="BM50" s="525"/>
      <c r="BN50" s="525"/>
      <c r="BO50" s="525"/>
      <c r="BP50" s="525"/>
      <c r="BQ50" s="525"/>
      <c r="BS50" s="526"/>
      <c r="BT50" s="526"/>
      <c r="BU50" s="526"/>
      <c r="BV50" s="526"/>
      <c r="BW50" s="526"/>
      <c r="BX50" s="526"/>
      <c r="BY50" s="526"/>
      <c r="BZ50" s="526"/>
    </row>
    <row r="51" spans="1:78" x14ac:dyDescent="0.25">
      <c r="A51" s="176" t="s">
        <v>97</v>
      </c>
      <c r="B51" s="520" t="s">
        <v>1063</v>
      </c>
      <c r="C51" s="176" t="s">
        <v>27</v>
      </c>
      <c r="D51" s="176" t="s">
        <v>46</v>
      </c>
      <c r="E51" s="176" t="s">
        <v>1065</v>
      </c>
      <c r="F51" s="176" t="s">
        <v>1066</v>
      </c>
      <c r="G51" s="176" t="s">
        <v>98</v>
      </c>
      <c r="H51" s="176" t="s">
        <v>32</v>
      </c>
      <c r="I51" s="521"/>
      <c r="J51" s="521"/>
      <c r="K51" s="521"/>
      <c r="L51" s="521"/>
      <c r="M51" s="521"/>
      <c r="N51" s="521"/>
      <c r="O51" s="521"/>
      <c r="P51" s="521"/>
      <c r="Q51" s="521">
        <v>89188.45</v>
      </c>
      <c r="R51" s="521"/>
      <c r="S51" s="521"/>
      <c r="T51" s="521"/>
      <c r="U51" s="521">
        <v>-89188.45</v>
      </c>
      <c r="V51" s="521"/>
      <c r="W51" s="521"/>
      <c r="X51" s="521"/>
      <c r="Y51" s="521">
        <v>0</v>
      </c>
      <c r="Z51" s="521">
        <v>0</v>
      </c>
      <c r="AA51" s="521">
        <v>0</v>
      </c>
      <c r="AB51" s="521">
        <v>0</v>
      </c>
      <c r="AC51" s="521">
        <v>0</v>
      </c>
      <c r="AD51" s="521">
        <v>0</v>
      </c>
      <c r="AE51" s="521">
        <v>0</v>
      </c>
      <c r="AF51" s="521">
        <v>0</v>
      </c>
      <c r="AG51" s="522"/>
      <c r="AI51" s="523"/>
      <c r="AK51" s="524"/>
      <c r="AL51" s="524"/>
      <c r="AM51" s="524"/>
      <c r="AN51" s="524"/>
      <c r="AO51" s="524"/>
      <c r="AP51" s="524"/>
      <c r="AQ51" s="524"/>
      <c r="AR51" s="524"/>
      <c r="AS51" s="524"/>
      <c r="AT51" s="524"/>
      <c r="AU51" s="507"/>
      <c r="AV51" s="524"/>
      <c r="AW51" s="507"/>
      <c r="AX51" s="524"/>
      <c r="AY51" s="524"/>
      <c r="AZ51" s="524"/>
      <c r="BA51" s="524"/>
      <c r="BB51" s="524"/>
      <c r="BC51" s="524"/>
      <c r="BD51" s="524"/>
      <c r="BE51" s="524"/>
      <c r="BF51" s="524"/>
      <c r="BH51" s="524"/>
      <c r="BI51" s="507"/>
      <c r="BJ51" s="525"/>
      <c r="BK51" s="525"/>
      <c r="BL51" s="525"/>
      <c r="BM51" s="525"/>
      <c r="BN51" s="525"/>
      <c r="BO51" s="525"/>
      <c r="BP51" s="525"/>
      <c r="BQ51" s="525"/>
      <c r="BS51" s="526"/>
      <c r="BT51" s="526"/>
      <c r="BU51" s="526"/>
      <c r="BV51" s="526"/>
      <c r="BW51" s="526"/>
      <c r="BX51" s="526"/>
      <c r="BY51" s="526"/>
      <c r="BZ51" s="526"/>
    </row>
    <row r="52" spans="1:78" x14ac:dyDescent="0.25">
      <c r="A52" s="176" t="s">
        <v>99</v>
      </c>
      <c r="B52" s="520" t="s">
        <v>354</v>
      </c>
      <c r="C52" s="176" t="s">
        <v>27</v>
      </c>
      <c r="D52" s="176" t="s">
        <v>41</v>
      </c>
      <c r="E52" s="176" t="s">
        <v>1068</v>
      </c>
      <c r="F52" s="176" t="s">
        <v>41</v>
      </c>
      <c r="G52" s="176" t="s">
        <v>1080</v>
      </c>
      <c r="H52" s="176" t="s">
        <v>32</v>
      </c>
      <c r="I52" s="521"/>
      <c r="J52" s="521"/>
      <c r="K52" s="521"/>
      <c r="L52" s="521"/>
      <c r="M52" s="521"/>
      <c r="N52" s="521"/>
      <c r="O52" s="521"/>
      <c r="P52" s="521">
        <v>134351.37</v>
      </c>
      <c r="Q52" s="521">
        <v>188691.28</v>
      </c>
      <c r="R52" s="521">
        <v>163346.25</v>
      </c>
      <c r="S52" s="521">
        <v>275845.46999999997</v>
      </c>
      <c r="T52" s="521">
        <v>13965.75</v>
      </c>
      <c r="U52" s="521">
        <v>-2696.1</v>
      </c>
      <c r="V52" s="521"/>
      <c r="W52" s="521"/>
      <c r="X52" s="521"/>
      <c r="Y52" s="521">
        <v>0</v>
      </c>
      <c r="Z52" s="521">
        <v>0</v>
      </c>
      <c r="AA52" s="521">
        <v>0</v>
      </c>
      <c r="AB52" s="521">
        <v>0</v>
      </c>
      <c r="AC52" s="521">
        <v>0</v>
      </c>
      <c r="AD52" s="521">
        <v>0</v>
      </c>
      <c r="AE52" s="521">
        <v>0</v>
      </c>
      <c r="AF52" s="521">
        <v>0</v>
      </c>
      <c r="AG52" s="522"/>
      <c r="AI52" s="523"/>
      <c r="AK52" s="524"/>
      <c r="AL52" s="524"/>
      <c r="AM52" s="524"/>
      <c r="AN52" s="524"/>
      <c r="AO52" s="524"/>
      <c r="AP52" s="524"/>
      <c r="AQ52" s="524"/>
      <c r="AR52" s="524"/>
      <c r="AS52" s="524"/>
      <c r="AT52" s="524"/>
      <c r="AU52" s="507"/>
      <c r="AV52" s="524"/>
      <c r="AW52" s="507"/>
      <c r="AX52" s="524"/>
      <c r="AY52" s="524"/>
      <c r="AZ52" s="524"/>
      <c r="BA52" s="524"/>
      <c r="BB52" s="524"/>
      <c r="BC52" s="524"/>
      <c r="BD52" s="524"/>
      <c r="BE52" s="524"/>
      <c r="BF52" s="524"/>
      <c r="BH52" s="524"/>
      <c r="BI52" s="507"/>
      <c r="BJ52" s="525"/>
      <c r="BK52" s="525"/>
      <c r="BL52" s="525"/>
      <c r="BM52" s="525"/>
      <c r="BN52" s="525"/>
      <c r="BO52" s="525"/>
      <c r="BP52" s="525"/>
      <c r="BQ52" s="525"/>
      <c r="BS52" s="526"/>
      <c r="BT52" s="526"/>
      <c r="BU52" s="526"/>
      <c r="BV52" s="526"/>
      <c r="BW52" s="526"/>
      <c r="BX52" s="526"/>
      <c r="BY52" s="526"/>
      <c r="BZ52" s="526"/>
    </row>
    <row r="53" spans="1:78" x14ac:dyDescent="0.25">
      <c r="A53" s="176" t="s">
        <v>100</v>
      </c>
      <c r="B53" s="520" t="s">
        <v>354</v>
      </c>
      <c r="C53" s="176" t="s">
        <v>27</v>
      </c>
      <c r="D53" s="176" t="s">
        <v>38</v>
      </c>
      <c r="E53" s="176" t="s">
        <v>1065</v>
      </c>
      <c r="F53" s="176" t="s">
        <v>1357</v>
      </c>
      <c r="G53" s="176" t="s">
        <v>101</v>
      </c>
      <c r="H53" s="176" t="s">
        <v>32</v>
      </c>
      <c r="I53" s="521"/>
      <c r="J53" s="521"/>
      <c r="K53" s="521"/>
      <c r="L53" s="521"/>
      <c r="M53" s="521"/>
      <c r="N53" s="521"/>
      <c r="O53" s="521"/>
      <c r="P53" s="521"/>
      <c r="Q53" s="521">
        <v>277734.34000000003</v>
      </c>
      <c r="R53" s="521">
        <v>220787.11</v>
      </c>
      <c r="S53" s="521">
        <v>827665.65</v>
      </c>
      <c r="T53" s="521">
        <v>867407.92</v>
      </c>
      <c r="U53" s="521">
        <v>1317019.1499999999</v>
      </c>
      <c r="V53" s="521">
        <v>199626.03</v>
      </c>
      <c r="W53" s="521"/>
      <c r="X53" s="521"/>
      <c r="Y53" s="521">
        <v>0</v>
      </c>
      <c r="Z53" s="521">
        <v>0</v>
      </c>
      <c r="AA53" s="521">
        <v>0</v>
      </c>
      <c r="AB53" s="521">
        <v>0</v>
      </c>
      <c r="AC53" s="521">
        <v>0</v>
      </c>
      <c r="AD53" s="521">
        <v>0</v>
      </c>
      <c r="AE53" s="521">
        <v>0</v>
      </c>
      <c r="AF53" s="521">
        <v>0</v>
      </c>
      <c r="AG53" s="522"/>
      <c r="AI53" s="523"/>
      <c r="AK53" s="524"/>
      <c r="AL53" s="524"/>
      <c r="AM53" s="524"/>
      <c r="AN53" s="524"/>
      <c r="AO53" s="524"/>
      <c r="AP53" s="524"/>
      <c r="AQ53" s="524"/>
      <c r="AR53" s="524"/>
      <c r="AS53" s="524"/>
      <c r="AT53" s="524"/>
      <c r="AU53" s="507"/>
      <c r="AV53" s="524"/>
      <c r="AW53" s="507"/>
      <c r="AX53" s="524"/>
      <c r="AY53" s="524"/>
      <c r="AZ53" s="524"/>
      <c r="BA53" s="524"/>
      <c r="BB53" s="524"/>
      <c r="BC53" s="524"/>
      <c r="BD53" s="524"/>
      <c r="BE53" s="524"/>
      <c r="BF53" s="524"/>
      <c r="BH53" s="524"/>
      <c r="BI53" s="507"/>
      <c r="BJ53" s="525"/>
      <c r="BK53" s="525"/>
      <c r="BL53" s="525"/>
      <c r="BM53" s="525"/>
      <c r="BN53" s="525"/>
      <c r="BO53" s="525"/>
      <c r="BP53" s="525"/>
      <c r="BQ53" s="525"/>
      <c r="BS53" s="526"/>
      <c r="BT53" s="526"/>
      <c r="BU53" s="526"/>
      <c r="BV53" s="526"/>
      <c r="BW53" s="526"/>
      <c r="BX53" s="526"/>
      <c r="BY53" s="526"/>
      <c r="BZ53" s="526"/>
    </row>
    <row r="54" spans="1:78" x14ac:dyDescent="0.25">
      <c r="A54" s="176" t="s">
        <v>102</v>
      </c>
      <c r="B54" s="520" t="s">
        <v>354</v>
      </c>
      <c r="C54" s="176" t="s">
        <v>27</v>
      </c>
      <c r="D54" s="176" t="s">
        <v>47</v>
      </c>
      <c r="E54" s="176" t="s">
        <v>1353</v>
      </c>
      <c r="F54" s="176" t="s">
        <v>1354</v>
      </c>
      <c r="G54" s="176" t="s">
        <v>1088</v>
      </c>
      <c r="H54" s="176" t="s">
        <v>32</v>
      </c>
      <c r="I54" s="521"/>
      <c r="J54" s="521"/>
      <c r="K54" s="521"/>
      <c r="L54" s="521"/>
      <c r="M54" s="521"/>
      <c r="N54" s="521"/>
      <c r="O54" s="521"/>
      <c r="P54" s="521"/>
      <c r="Q54" s="521"/>
      <c r="R54" s="521"/>
      <c r="S54" s="521"/>
      <c r="T54" s="521">
        <v>621294.22</v>
      </c>
      <c r="U54" s="521">
        <v>2193539.8199999998</v>
      </c>
      <c r="V54" s="521">
        <v>2728037.14</v>
      </c>
      <c r="W54" s="521">
        <v>478768.58</v>
      </c>
      <c r="X54" s="521"/>
      <c r="Y54" s="521">
        <v>0</v>
      </c>
      <c r="Z54" s="521">
        <v>0</v>
      </c>
      <c r="AA54" s="521">
        <v>0</v>
      </c>
      <c r="AB54" s="521">
        <v>0</v>
      </c>
      <c r="AC54" s="521">
        <v>0</v>
      </c>
      <c r="AD54" s="521">
        <v>0</v>
      </c>
      <c r="AE54" s="521">
        <v>0</v>
      </c>
      <c r="AF54" s="521">
        <v>0</v>
      </c>
      <c r="AG54" s="522">
        <v>0</v>
      </c>
      <c r="AI54" s="523"/>
      <c r="AK54" s="524"/>
      <c r="AL54" s="524"/>
      <c r="AM54" s="524"/>
      <c r="AN54" s="524"/>
      <c r="AO54" s="524"/>
      <c r="AP54" s="524"/>
      <c r="AQ54" s="524"/>
      <c r="AR54" s="524"/>
      <c r="AS54" s="524"/>
      <c r="AT54" s="524"/>
      <c r="AU54" s="507"/>
      <c r="AV54" s="524"/>
      <c r="AW54" s="507"/>
      <c r="AX54" s="524"/>
      <c r="AY54" s="524"/>
      <c r="AZ54" s="524"/>
      <c r="BA54" s="524"/>
      <c r="BB54" s="524"/>
      <c r="BC54" s="524"/>
      <c r="BD54" s="524"/>
      <c r="BE54" s="524"/>
      <c r="BF54" s="524"/>
      <c r="BH54" s="524"/>
      <c r="BI54" s="507"/>
      <c r="BJ54" s="525"/>
      <c r="BK54" s="525"/>
      <c r="BL54" s="525"/>
      <c r="BM54" s="525"/>
      <c r="BN54" s="525"/>
      <c r="BO54" s="525"/>
      <c r="BP54" s="525"/>
      <c r="BQ54" s="525"/>
      <c r="BS54" s="526"/>
      <c r="BT54" s="526"/>
      <c r="BU54" s="526"/>
      <c r="BV54" s="526"/>
      <c r="BW54" s="526"/>
      <c r="BX54" s="526"/>
      <c r="BY54" s="526"/>
      <c r="BZ54" s="526"/>
    </row>
    <row r="55" spans="1:78" x14ac:dyDescent="0.25">
      <c r="A55" s="176" t="s">
        <v>103</v>
      </c>
      <c r="B55" s="520" t="s">
        <v>354</v>
      </c>
      <c r="C55" s="176" t="s">
        <v>27</v>
      </c>
      <c r="D55" s="176" t="s">
        <v>38</v>
      </c>
      <c r="E55" s="176" t="s">
        <v>1065</v>
      </c>
      <c r="F55" s="176" t="s">
        <v>48</v>
      </c>
      <c r="G55" s="176" t="s">
        <v>1119</v>
      </c>
      <c r="H55" s="176" t="s">
        <v>32</v>
      </c>
      <c r="I55" s="521"/>
      <c r="J55" s="521"/>
      <c r="K55" s="521"/>
      <c r="L55" s="521"/>
      <c r="M55" s="521"/>
      <c r="N55" s="521"/>
      <c r="O55" s="521"/>
      <c r="P55" s="521"/>
      <c r="Q55" s="521"/>
      <c r="R55" s="521">
        <v>111136.3</v>
      </c>
      <c r="S55" s="521">
        <v>245766.33</v>
      </c>
      <c r="T55" s="521">
        <v>683150.95</v>
      </c>
      <c r="U55" s="521">
        <v>327931.68</v>
      </c>
      <c r="V55" s="521"/>
      <c r="W55" s="521"/>
      <c r="X55" s="521"/>
      <c r="Y55" s="521">
        <v>0</v>
      </c>
      <c r="Z55" s="521">
        <v>0</v>
      </c>
      <c r="AA55" s="521">
        <v>0</v>
      </c>
      <c r="AB55" s="521">
        <v>0</v>
      </c>
      <c r="AC55" s="521">
        <v>0</v>
      </c>
      <c r="AD55" s="521">
        <v>0</v>
      </c>
      <c r="AE55" s="521">
        <v>0</v>
      </c>
      <c r="AF55" s="521">
        <v>0</v>
      </c>
      <c r="AG55" s="522"/>
      <c r="AI55" s="523"/>
      <c r="AK55" s="524"/>
      <c r="AL55" s="524"/>
      <c r="AM55" s="524"/>
      <c r="AN55" s="524"/>
      <c r="AO55" s="524"/>
      <c r="AP55" s="524"/>
      <c r="AQ55" s="524"/>
      <c r="AR55" s="524"/>
      <c r="AS55" s="524"/>
      <c r="AT55" s="524"/>
      <c r="AU55" s="507"/>
      <c r="AV55" s="524"/>
      <c r="AW55" s="507"/>
      <c r="AX55" s="524"/>
      <c r="AY55" s="524"/>
      <c r="AZ55" s="524"/>
      <c r="BA55" s="524"/>
      <c r="BB55" s="524"/>
      <c r="BC55" s="524"/>
      <c r="BD55" s="524"/>
      <c r="BE55" s="524"/>
      <c r="BF55" s="524"/>
      <c r="BH55" s="524"/>
      <c r="BI55" s="507"/>
      <c r="BJ55" s="525"/>
      <c r="BK55" s="525"/>
      <c r="BL55" s="525"/>
      <c r="BM55" s="525"/>
      <c r="BN55" s="525"/>
      <c r="BO55" s="525"/>
      <c r="BP55" s="525"/>
      <c r="BQ55" s="525"/>
      <c r="BS55" s="526"/>
      <c r="BT55" s="526"/>
      <c r="BU55" s="526"/>
      <c r="BV55" s="526"/>
      <c r="BW55" s="526"/>
      <c r="BX55" s="526"/>
      <c r="BY55" s="526"/>
      <c r="BZ55" s="526"/>
    </row>
    <row r="56" spans="1:78" x14ac:dyDescent="0.25">
      <c r="A56" s="176" t="s">
        <v>104</v>
      </c>
      <c r="B56" s="520" t="s">
        <v>354</v>
      </c>
      <c r="C56" s="176" t="s">
        <v>27</v>
      </c>
      <c r="D56" s="176" t="s">
        <v>28</v>
      </c>
      <c r="E56" s="176" t="s">
        <v>1065</v>
      </c>
      <c r="F56" s="176" t="s">
        <v>48</v>
      </c>
      <c r="G56" s="176" t="s">
        <v>105</v>
      </c>
      <c r="H56" s="176" t="s">
        <v>32</v>
      </c>
      <c r="I56" s="521"/>
      <c r="J56" s="521"/>
      <c r="K56" s="521"/>
      <c r="L56" s="521"/>
      <c r="M56" s="521"/>
      <c r="N56" s="521"/>
      <c r="O56" s="521">
        <v>481337.1</v>
      </c>
      <c r="P56" s="521">
        <v>7208668.1500000004</v>
      </c>
      <c r="Q56" s="521">
        <v>2012389.33</v>
      </c>
      <c r="R56" s="521">
        <v>-27559.39</v>
      </c>
      <c r="S56" s="521">
        <v>52963.79</v>
      </c>
      <c r="T56" s="521"/>
      <c r="U56" s="521"/>
      <c r="V56" s="521">
        <v>-98.08</v>
      </c>
      <c r="W56" s="521"/>
      <c r="X56" s="521"/>
      <c r="Y56" s="521">
        <v>0</v>
      </c>
      <c r="Z56" s="521">
        <v>0</v>
      </c>
      <c r="AA56" s="521">
        <v>0</v>
      </c>
      <c r="AB56" s="521">
        <v>0</v>
      </c>
      <c r="AC56" s="521">
        <v>0</v>
      </c>
      <c r="AD56" s="521">
        <v>0</v>
      </c>
      <c r="AE56" s="521">
        <v>0</v>
      </c>
      <c r="AF56" s="521">
        <v>0</v>
      </c>
      <c r="AG56" s="522"/>
      <c r="AI56" s="523"/>
      <c r="AK56" s="524"/>
      <c r="AL56" s="524"/>
      <c r="AM56" s="524"/>
      <c r="AN56" s="524"/>
      <c r="AO56" s="524"/>
      <c r="AP56" s="524"/>
      <c r="AQ56" s="524"/>
      <c r="AR56" s="524"/>
      <c r="AS56" s="524"/>
      <c r="AT56" s="524"/>
      <c r="AU56" s="507"/>
      <c r="AV56" s="524"/>
      <c r="AW56" s="507"/>
      <c r="AX56" s="524"/>
      <c r="AY56" s="524"/>
      <c r="AZ56" s="524"/>
      <c r="BA56" s="524"/>
      <c r="BB56" s="524"/>
      <c r="BC56" s="524"/>
      <c r="BD56" s="524"/>
      <c r="BE56" s="524"/>
      <c r="BF56" s="524"/>
      <c r="BH56" s="524"/>
      <c r="BI56" s="507"/>
      <c r="BJ56" s="525"/>
      <c r="BK56" s="525"/>
      <c r="BL56" s="525"/>
      <c r="BM56" s="525"/>
      <c r="BN56" s="525"/>
      <c r="BO56" s="525"/>
      <c r="BP56" s="525"/>
      <c r="BQ56" s="525"/>
      <c r="BS56" s="526"/>
      <c r="BT56" s="526"/>
      <c r="BU56" s="526"/>
      <c r="BV56" s="526"/>
      <c r="BW56" s="526"/>
      <c r="BX56" s="526"/>
      <c r="BY56" s="526"/>
      <c r="BZ56" s="526"/>
    </row>
    <row r="57" spans="1:78" x14ac:dyDescent="0.25">
      <c r="A57" s="176" t="s">
        <v>106</v>
      </c>
      <c r="B57" s="520" t="s">
        <v>354</v>
      </c>
      <c r="C57" s="176" t="s">
        <v>27</v>
      </c>
      <c r="D57" s="176" t="s">
        <v>47</v>
      </c>
      <c r="E57" s="176" t="s">
        <v>1353</v>
      </c>
      <c r="F57" s="176" t="s">
        <v>1354</v>
      </c>
      <c r="G57" s="176" t="s">
        <v>107</v>
      </c>
      <c r="H57" s="176" t="s">
        <v>32</v>
      </c>
      <c r="I57" s="521"/>
      <c r="J57" s="521"/>
      <c r="K57" s="521"/>
      <c r="L57" s="521"/>
      <c r="M57" s="521"/>
      <c r="N57" s="521"/>
      <c r="O57" s="521"/>
      <c r="P57" s="521"/>
      <c r="Q57" s="521"/>
      <c r="R57" s="521">
        <v>43121.87</v>
      </c>
      <c r="S57" s="521">
        <v>139423.98000000001</v>
      </c>
      <c r="T57" s="521">
        <v>354887.15</v>
      </c>
      <c r="U57" s="521">
        <v>-9558.8700000000008</v>
      </c>
      <c r="V57" s="521"/>
      <c r="W57" s="521"/>
      <c r="X57" s="521"/>
      <c r="Y57" s="521">
        <v>0</v>
      </c>
      <c r="Z57" s="521">
        <v>0</v>
      </c>
      <c r="AA57" s="521">
        <v>0</v>
      </c>
      <c r="AB57" s="521">
        <v>0</v>
      </c>
      <c r="AC57" s="521">
        <v>0</v>
      </c>
      <c r="AD57" s="521">
        <v>0</v>
      </c>
      <c r="AE57" s="521">
        <v>0</v>
      </c>
      <c r="AF57" s="521">
        <v>0</v>
      </c>
      <c r="AG57" s="522"/>
      <c r="AI57" s="523"/>
      <c r="AK57" s="524"/>
      <c r="AL57" s="524"/>
      <c r="AM57" s="524"/>
      <c r="AN57" s="524"/>
      <c r="AO57" s="524"/>
      <c r="AP57" s="524"/>
      <c r="AQ57" s="524"/>
      <c r="AR57" s="524"/>
      <c r="AS57" s="524"/>
      <c r="AT57" s="524"/>
      <c r="AU57" s="507"/>
      <c r="AV57" s="524"/>
      <c r="AW57" s="507"/>
      <c r="AX57" s="524"/>
      <c r="AY57" s="524"/>
      <c r="AZ57" s="524"/>
      <c r="BA57" s="524"/>
      <c r="BB57" s="524"/>
      <c r="BC57" s="524"/>
      <c r="BD57" s="524"/>
      <c r="BE57" s="524"/>
      <c r="BF57" s="524"/>
      <c r="BH57" s="524"/>
      <c r="BI57" s="507"/>
      <c r="BJ57" s="525"/>
      <c r="BK57" s="525"/>
      <c r="BL57" s="525"/>
      <c r="BM57" s="525"/>
      <c r="BN57" s="525"/>
      <c r="BO57" s="525"/>
      <c r="BP57" s="525"/>
      <c r="BQ57" s="525"/>
      <c r="BS57" s="526"/>
      <c r="BT57" s="526"/>
      <c r="BU57" s="526"/>
      <c r="BV57" s="526"/>
      <c r="BW57" s="526"/>
      <c r="BX57" s="526"/>
      <c r="BY57" s="526"/>
      <c r="BZ57" s="526"/>
    </row>
    <row r="58" spans="1:78" x14ac:dyDescent="0.25">
      <c r="A58" s="176" t="s">
        <v>108</v>
      </c>
      <c r="B58" s="520" t="s">
        <v>354</v>
      </c>
      <c r="C58" s="176" t="s">
        <v>27</v>
      </c>
      <c r="D58" s="176" t="s">
        <v>28</v>
      </c>
      <c r="E58" s="176" t="s">
        <v>1065</v>
      </c>
      <c r="F58" s="176" t="s">
        <v>48</v>
      </c>
      <c r="G58" s="176" t="s">
        <v>440</v>
      </c>
      <c r="H58" s="176" t="s">
        <v>32</v>
      </c>
      <c r="I58" s="521"/>
      <c r="J58" s="521"/>
      <c r="K58" s="521"/>
      <c r="L58" s="521"/>
      <c r="M58" s="521"/>
      <c r="N58" s="521"/>
      <c r="O58" s="521">
        <v>15705.17</v>
      </c>
      <c r="P58" s="521">
        <v>3381662.43</v>
      </c>
      <c r="Q58" s="521">
        <v>7363569.1200000001</v>
      </c>
      <c r="R58" s="521">
        <v>612351.55000000005</v>
      </c>
      <c r="S58" s="521">
        <v>83757.440000000002</v>
      </c>
      <c r="T58" s="521">
        <v>271.25</v>
      </c>
      <c r="U58" s="521"/>
      <c r="V58" s="521">
        <v>-98.08</v>
      </c>
      <c r="W58" s="521"/>
      <c r="X58" s="521"/>
      <c r="Y58" s="521">
        <v>0</v>
      </c>
      <c r="Z58" s="521">
        <v>0</v>
      </c>
      <c r="AA58" s="521">
        <v>0</v>
      </c>
      <c r="AB58" s="521">
        <v>0</v>
      </c>
      <c r="AC58" s="521">
        <v>0</v>
      </c>
      <c r="AD58" s="521">
        <v>0</v>
      </c>
      <c r="AE58" s="521">
        <v>0</v>
      </c>
      <c r="AF58" s="521">
        <v>0</v>
      </c>
      <c r="AG58" s="522"/>
      <c r="AI58" s="523"/>
      <c r="AK58" s="524"/>
      <c r="AL58" s="524"/>
      <c r="AM58" s="524"/>
      <c r="AN58" s="524"/>
      <c r="AO58" s="524"/>
      <c r="AP58" s="524"/>
      <c r="AQ58" s="524"/>
      <c r="AR58" s="524"/>
      <c r="AS58" s="524"/>
      <c r="AT58" s="524"/>
      <c r="AU58" s="507"/>
      <c r="AV58" s="524"/>
      <c r="AW58" s="507"/>
      <c r="AX58" s="524"/>
      <c r="AY58" s="524"/>
      <c r="AZ58" s="524"/>
      <c r="BA58" s="524"/>
      <c r="BB58" s="524"/>
      <c r="BC58" s="524"/>
      <c r="BD58" s="524"/>
      <c r="BE58" s="524"/>
      <c r="BF58" s="524"/>
      <c r="BH58" s="524"/>
      <c r="BI58" s="507"/>
      <c r="BJ58" s="525"/>
      <c r="BK58" s="525"/>
      <c r="BL58" s="525"/>
      <c r="BM58" s="525"/>
      <c r="BN58" s="525"/>
      <c r="BO58" s="525"/>
      <c r="BP58" s="525"/>
      <c r="BQ58" s="525"/>
      <c r="BS58" s="526"/>
      <c r="BT58" s="526"/>
      <c r="BU58" s="526"/>
      <c r="BV58" s="526"/>
      <c r="BW58" s="526"/>
      <c r="BX58" s="526"/>
      <c r="BY58" s="526"/>
      <c r="BZ58" s="526"/>
    </row>
    <row r="59" spans="1:78" x14ac:dyDescent="0.25">
      <c r="A59" s="176" t="s">
        <v>109</v>
      </c>
      <c r="B59" s="520" t="s">
        <v>355</v>
      </c>
      <c r="C59" s="176" t="s">
        <v>27</v>
      </c>
      <c r="D59" s="176" t="s">
        <v>38</v>
      </c>
      <c r="E59" s="176" t="s">
        <v>1065</v>
      </c>
      <c r="F59" s="176" t="s">
        <v>1072</v>
      </c>
      <c r="G59" s="176" t="s">
        <v>110</v>
      </c>
      <c r="H59" s="176" t="s">
        <v>29</v>
      </c>
      <c r="I59" s="521"/>
      <c r="J59" s="521"/>
      <c r="K59" s="521"/>
      <c r="L59" s="521"/>
      <c r="M59" s="521"/>
      <c r="N59" s="521"/>
      <c r="O59" s="521"/>
      <c r="P59" s="521"/>
      <c r="Q59" s="521"/>
      <c r="R59" s="521"/>
      <c r="S59" s="521"/>
      <c r="T59" s="521"/>
      <c r="U59" s="521"/>
      <c r="V59" s="521">
        <v>630741.03</v>
      </c>
      <c r="W59" s="521">
        <v>1079056.47</v>
      </c>
      <c r="X59" s="521">
        <v>122551.98</v>
      </c>
      <c r="Y59" s="521">
        <v>59294.206127240126</v>
      </c>
      <c r="Z59" s="521">
        <v>0</v>
      </c>
      <c r="AA59" s="521">
        <v>0</v>
      </c>
      <c r="AB59" s="521">
        <v>0</v>
      </c>
      <c r="AC59" s="521">
        <v>0</v>
      </c>
      <c r="AD59" s="521">
        <v>0</v>
      </c>
      <c r="AE59" s="521">
        <v>0</v>
      </c>
      <c r="AF59" s="521">
        <v>0</v>
      </c>
      <c r="AG59" s="522"/>
      <c r="AI59" s="523"/>
      <c r="AK59" s="524"/>
      <c r="AL59" s="524"/>
      <c r="AM59" s="524"/>
      <c r="AN59" s="524"/>
      <c r="AO59" s="524"/>
      <c r="AP59" s="524"/>
      <c r="AQ59" s="524"/>
      <c r="AR59" s="524"/>
      <c r="AS59" s="524"/>
      <c r="AT59" s="524"/>
      <c r="AU59" s="507"/>
      <c r="AV59" s="524"/>
      <c r="AW59" s="507"/>
      <c r="AX59" s="524"/>
      <c r="AY59" s="524"/>
      <c r="AZ59" s="524"/>
      <c r="BA59" s="524"/>
      <c r="BB59" s="524"/>
      <c r="BC59" s="524"/>
      <c r="BD59" s="524"/>
      <c r="BE59" s="524"/>
      <c r="BF59" s="524"/>
      <c r="BH59" s="524"/>
      <c r="BI59" s="507"/>
      <c r="BJ59" s="525"/>
      <c r="BK59" s="525"/>
      <c r="BL59" s="525"/>
      <c r="BM59" s="525"/>
      <c r="BN59" s="525"/>
      <c r="BO59" s="525"/>
      <c r="BP59" s="525"/>
      <c r="BQ59" s="525"/>
      <c r="BS59" s="526"/>
      <c r="BT59" s="526"/>
      <c r="BU59" s="526"/>
      <c r="BV59" s="526"/>
      <c r="BW59" s="526"/>
      <c r="BX59" s="526"/>
      <c r="BY59" s="526"/>
      <c r="BZ59" s="526"/>
    </row>
    <row r="60" spans="1:78" x14ac:dyDescent="0.25">
      <c r="A60" s="176" t="s">
        <v>111</v>
      </c>
      <c r="B60" s="520" t="s">
        <v>354</v>
      </c>
      <c r="C60" s="176" t="s">
        <v>27</v>
      </c>
      <c r="D60" s="176" t="s">
        <v>38</v>
      </c>
      <c r="E60" s="176" t="s">
        <v>1065</v>
      </c>
      <c r="F60" s="176" t="s">
        <v>48</v>
      </c>
      <c r="G60" s="176" t="s">
        <v>1120</v>
      </c>
      <c r="H60" s="176" t="s">
        <v>32</v>
      </c>
      <c r="I60" s="521"/>
      <c r="J60" s="521"/>
      <c r="K60" s="521"/>
      <c r="L60" s="521"/>
      <c r="M60" s="521"/>
      <c r="N60" s="521"/>
      <c r="O60" s="521">
        <v>22293.77</v>
      </c>
      <c r="P60" s="521">
        <v>2206.4499999999998</v>
      </c>
      <c r="Q60" s="521"/>
      <c r="R60" s="521">
        <v>24922.94</v>
      </c>
      <c r="S60" s="521">
        <v>1557029.81</v>
      </c>
      <c r="T60" s="521">
        <v>1893126.4</v>
      </c>
      <c r="U60" s="521">
        <v>74192.67</v>
      </c>
      <c r="V60" s="521">
        <v>6623.32</v>
      </c>
      <c r="W60" s="521"/>
      <c r="X60" s="521"/>
      <c r="Y60" s="521">
        <v>0</v>
      </c>
      <c r="Z60" s="521">
        <v>0</v>
      </c>
      <c r="AA60" s="521">
        <v>0</v>
      </c>
      <c r="AB60" s="521">
        <v>0</v>
      </c>
      <c r="AC60" s="521">
        <v>0</v>
      </c>
      <c r="AD60" s="521">
        <v>0</v>
      </c>
      <c r="AE60" s="521">
        <v>0</v>
      </c>
      <c r="AF60" s="521">
        <v>0</v>
      </c>
      <c r="AG60" s="522"/>
      <c r="AI60" s="523"/>
      <c r="AK60" s="524"/>
      <c r="AL60" s="524"/>
      <c r="AM60" s="524"/>
      <c r="AN60" s="524"/>
      <c r="AO60" s="524"/>
      <c r="AP60" s="524"/>
      <c r="AQ60" s="524"/>
      <c r="AR60" s="524"/>
      <c r="AS60" s="524"/>
      <c r="AT60" s="524"/>
      <c r="AU60" s="507"/>
      <c r="AV60" s="524"/>
      <c r="AW60" s="507"/>
      <c r="AX60" s="524"/>
      <c r="AY60" s="524"/>
      <c r="AZ60" s="524"/>
      <c r="BA60" s="524"/>
      <c r="BB60" s="524"/>
      <c r="BC60" s="524"/>
      <c r="BD60" s="524"/>
      <c r="BE60" s="524"/>
      <c r="BF60" s="524"/>
      <c r="BH60" s="524"/>
      <c r="BI60" s="507"/>
      <c r="BJ60" s="525"/>
      <c r="BK60" s="525"/>
      <c r="BL60" s="525"/>
      <c r="BM60" s="525"/>
      <c r="BN60" s="525"/>
      <c r="BO60" s="525"/>
      <c r="BP60" s="525"/>
      <c r="BQ60" s="525"/>
      <c r="BS60" s="526"/>
      <c r="BT60" s="526"/>
      <c r="BU60" s="526"/>
      <c r="BV60" s="526"/>
      <c r="BW60" s="526"/>
      <c r="BX60" s="526"/>
      <c r="BY60" s="526"/>
      <c r="BZ60" s="526"/>
    </row>
    <row r="61" spans="1:78" x14ac:dyDescent="0.25">
      <c r="A61" s="176" t="s">
        <v>112</v>
      </c>
      <c r="B61" s="520" t="s">
        <v>354</v>
      </c>
      <c r="C61" s="176" t="s">
        <v>27</v>
      </c>
      <c r="D61" s="176" t="s">
        <v>35</v>
      </c>
      <c r="E61" s="176" t="s">
        <v>35</v>
      </c>
      <c r="F61" s="176" t="s">
        <v>1361</v>
      </c>
      <c r="G61" s="176" t="s">
        <v>113</v>
      </c>
      <c r="H61" s="176" t="s">
        <v>32</v>
      </c>
      <c r="I61" s="521"/>
      <c r="J61" s="521"/>
      <c r="K61" s="521"/>
      <c r="L61" s="521"/>
      <c r="M61" s="521"/>
      <c r="N61" s="521"/>
      <c r="O61" s="521"/>
      <c r="P61" s="521"/>
      <c r="Q61" s="521"/>
      <c r="R61" s="521">
        <v>118677.6</v>
      </c>
      <c r="S61" s="521">
        <v>36888.410000000003</v>
      </c>
      <c r="T61" s="521">
        <v>6470.75</v>
      </c>
      <c r="U61" s="521">
        <v>-7323.17</v>
      </c>
      <c r="V61" s="521"/>
      <c r="W61" s="521"/>
      <c r="X61" s="521"/>
      <c r="Y61" s="521">
        <v>0</v>
      </c>
      <c r="Z61" s="521">
        <v>0</v>
      </c>
      <c r="AA61" s="521">
        <v>0</v>
      </c>
      <c r="AB61" s="521">
        <v>0</v>
      </c>
      <c r="AC61" s="521">
        <v>0</v>
      </c>
      <c r="AD61" s="521">
        <v>0</v>
      </c>
      <c r="AE61" s="521">
        <v>0</v>
      </c>
      <c r="AF61" s="521">
        <v>0</v>
      </c>
      <c r="AG61" s="522"/>
      <c r="AI61" s="523"/>
      <c r="AK61" s="524"/>
      <c r="AL61" s="524"/>
      <c r="AM61" s="524"/>
      <c r="AN61" s="524"/>
      <c r="AO61" s="524"/>
      <c r="AP61" s="524"/>
      <c r="AQ61" s="524"/>
      <c r="AR61" s="524"/>
      <c r="AS61" s="524"/>
      <c r="AT61" s="524"/>
      <c r="AU61" s="507"/>
      <c r="AV61" s="524"/>
      <c r="AW61" s="507"/>
      <c r="AX61" s="524"/>
      <c r="AY61" s="524"/>
      <c r="AZ61" s="524"/>
      <c r="BA61" s="524"/>
      <c r="BB61" s="524"/>
      <c r="BC61" s="524"/>
      <c r="BD61" s="524"/>
      <c r="BE61" s="524"/>
      <c r="BF61" s="524"/>
      <c r="BH61" s="524"/>
      <c r="BI61" s="507"/>
      <c r="BJ61" s="525"/>
      <c r="BK61" s="525"/>
      <c r="BL61" s="525"/>
      <c r="BM61" s="525"/>
      <c r="BN61" s="525"/>
      <c r="BO61" s="525"/>
      <c r="BP61" s="525"/>
      <c r="BQ61" s="525"/>
      <c r="BS61" s="526"/>
      <c r="BT61" s="526"/>
      <c r="BU61" s="526"/>
      <c r="BV61" s="526"/>
      <c r="BW61" s="526"/>
      <c r="BX61" s="526"/>
      <c r="BY61" s="526"/>
      <c r="BZ61" s="526"/>
    </row>
    <row r="62" spans="1:78" x14ac:dyDescent="0.25">
      <c r="A62" s="176" t="s">
        <v>114</v>
      </c>
      <c r="B62" s="520" t="s">
        <v>354</v>
      </c>
      <c r="C62" s="176" t="s">
        <v>27</v>
      </c>
      <c r="D62" s="176" t="s">
        <v>38</v>
      </c>
      <c r="E62" s="176" t="s">
        <v>1065</v>
      </c>
      <c r="F62" s="176" t="s">
        <v>1359</v>
      </c>
      <c r="G62" s="176" t="s">
        <v>1106</v>
      </c>
      <c r="H62" s="176" t="s">
        <v>29</v>
      </c>
      <c r="I62" s="521"/>
      <c r="J62" s="521"/>
      <c r="K62" s="521"/>
      <c r="L62" s="521"/>
      <c r="M62" s="521"/>
      <c r="N62" s="521"/>
      <c r="O62" s="521"/>
      <c r="P62" s="521"/>
      <c r="Q62" s="521"/>
      <c r="R62" s="521">
        <v>329673.95</v>
      </c>
      <c r="S62" s="521">
        <v>170681.92</v>
      </c>
      <c r="T62" s="521">
        <v>469435.6</v>
      </c>
      <c r="U62" s="521">
        <v>479980.53</v>
      </c>
      <c r="V62" s="521">
        <v>473158.09</v>
      </c>
      <c r="W62" s="521">
        <v>1449723.74</v>
      </c>
      <c r="X62" s="521">
        <v>1104780.3500000001</v>
      </c>
      <c r="Y62" s="521">
        <v>438946.27821779484</v>
      </c>
      <c r="Z62" s="521">
        <v>0</v>
      </c>
      <c r="AA62" s="521">
        <v>0</v>
      </c>
      <c r="AB62" s="521">
        <v>0</v>
      </c>
      <c r="AC62" s="521">
        <v>0</v>
      </c>
      <c r="AD62" s="521">
        <v>0</v>
      </c>
      <c r="AE62" s="521">
        <v>0</v>
      </c>
      <c r="AF62" s="521">
        <v>0</v>
      </c>
      <c r="AG62" s="522"/>
      <c r="AI62" s="523"/>
      <c r="AK62" s="524"/>
      <c r="AL62" s="524"/>
      <c r="AM62" s="524"/>
      <c r="AN62" s="524"/>
      <c r="AO62" s="524"/>
      <c r="AP62" s="524"/>
      <c r="AQ62" s="524"/>
      <c r="AR62" s="524"/>
      <c r="AS62" s="524"/>
      <c r="AT62" s="524"/>
      <c r="AU62" s="507"/>
      <c r="AV62" s="524"/>
      <c r="AW62" s="507"/>
      <c r="AX62" s="524"/>
      <c r="AY62" s="524"/>
      <c r="AZ62" s="524"/>
      <c r="BA62" s="524"/>
      <c r="BB62" s="524"/>
      <c r="BC62" s="524"/>
      <c r="BD62" s="524"/>
      <c r="BE62" s="524"/>
      <c r="BF62" s="524"/>
      <c r="BH62" s="524"/>
      <c r="BI62" s="507"/>
      <c r="BJ62" s="525"/>
      <c r="BK62" s="525"/>
      <c r="BL62" s="525"/>
      <c r="BM62" s="525"/>
      <c r="BN62" s="525"/>
      <c r="BO62" s="525"/>
      <c r="BP62" s="525"/>
      <c r="BQ62" s="525"/>
      <c r="BS62" s="526"/>
      <c r="BT62" s="526"/>
      <c r="BU62" s="526"/>
      <c r="BV62" s="526"/>
      <c r="BW62" s="526"/>
      <c r="BX62" s="526"/>
      <c r="BY62" s="526"/>
      <c r="BZ62" s="526"/>
    </row>
    <row r="63" spans="1:78" x14ac:dyDescent="0.25">
      <c r="A63" s="176" t="s">
        <v>115</v>
      </c>
      <c r="B63" s="520" t="s">
        <v>354</v>
      </c>
      <c r="C63" s="176" t="s">
        <v>27</v>
      </c>
      <c r="D63" s="176" t="s">
        <v>47</v>
      </c>
      <c r="E63" s="176" t="s">
        <v>1353</v>
      </c>
      <c r="F63" s="176" t="s">
        <v>1354</v>
      </c>
      <c r="G63" s="176" t="s">
        <v>1089</v>
      </c>
      <c r="H63" s="176" t="s">
        <v>32</v>
      </c>
      <c r="I63" s="521"/>
      <c r="J63" s="521"/>
      <c r="K63" s="521"/>
      <c r="L63" s="521"/>
      <c r="M63" s="521"/>
      <c r="N63" s="521"/>
      <c r="O63" s="521"/>
      <c r="P63" s="521"/>
      <c r="Q63" s="521"/>
      <c r="R63" s="521">
        <v>25072.28</v>
      </c>
      <c r="S63" s="521">
        <v>355103.46</v>
      </c>
      <c r="T63" s="521">
        <v>95565.09</v>
      </c>
      <c r="U63" s="521">
        <v>9100.81</v>
      </c>
      <c r="V63" s="521"/>
      <c r="W63" s="521"/>
      <c r="X63" s="521"/>
      <c r="Y63" s="521">
        <v>0</v>
      </c>
      <c r="Z63" s="521">
        <v>0</v>
      </c>
      <c r="AA63" s="521">
        <v>0</v>
      </c>
      <c r="AB63" s="521">
        <v>0</v>
      </c>
      <c r="AC63" s="521">
        <v>0</v>
      </c>
      <c r="AD63" s="521">
        <v>0</v>
      </c>
      <c r="AE63" s="521">
        <v>0</v>
      </c>
      <c r="AF63" s="521">
        <v>0</v>
      </c>
      <c r="AG63" s="522"/>
      <c r="AI63" s="523"/>
      <c r="AK63" s="524"/>
      <c r="AL63" s="524"/>
      <c r="AM63" s="524"/>
      <c r="AN63" s="524"/>
      <c r="AO63" s="524"/>
      <c r="AP63" s="524"/>
      <c r="AQ63" s="524"/>
      <c r="AR63" s="524"/>
      <c r="AS63" s="524"/>
      <c r="AT63" s="524"/>
      <c r="AU63" s="507"/>
      <c r="AV63" s="524"/>
      <c r="AW63" s="507"/>
      <c r="AX63" s="524"/>
      <c r="AY63" s="524"/>
      <c r="AZ63" s="524"/>
      <c r="BA63" s="524"/>
      <c r="BB63" s="524"/>
      <c r="BC63" s="524"/>
      <c r="BD63" s="524"/>
      <c r="BE63" s="524"/>
      <c r="BF63" s="524"/>
      <c r="BH63" s="524"/>
      <c r="BI63" s="507"/>
      <c r="BJ63" s="525"/>
      <c r="BK63" s="525"/>
      <c r="BL63" s="525"/>
      <c r="BM63" s="525"/>
      <c r="BN63" s="525"/>
      <c r="BO63" s="525"/>
      <c r="BP63" s="525"/>
      <c r="BQ63" s="525"/>
      <c r="BS63" s="526"/>
      <c r="BT63" s="526"/>
      <c r="BU63" s="526"/>
      <c r="BV63" s="526"/>
      <c r="BW63" s="526"/>
      <c r="BX63" s="526"/>
      <c r="BY63" s="526"/>
      <c r="BZ63" s="526"/>
    </row>
    <row r="64" spans="1:78" x14ac:dyDescent="0.25">
      <c r="A64" s="176" t="s">
        <v>116</v>
      </c>
      <c r="B64" s="520" t="s">
        <v>354</v>
      </c>
      <c r="C64" s="176" t="s">
        <v>27</v>
      </c>
      <c r="D64" s="176" t="s">
        <v>38</v>
      </c>
      <c r="E64" s="176" t="s">
        <v>1065</v>
      </c>
      <c r="F64" s="176" t="s">
        <v>48</v>
      </c>
      <c r="G64" s="176" t="s">
        <v>1121</v>
      </c>
      <c r="H64" s="176" t="s">
        <v>32</v>
      </c>
      <c r="I64" s="521"/>
      <c r="J64" s="521"/>
      <c r="K64" s="521"/>
      <c r="L64" s="521"/>
      <c r="M64" s="521"/>
      <c r="N64" s="521"/>
      <c r="O64" s="521"/>
      <c r="P64" s="521"/>
      <c r="Q64" s="521"/>
      <c r="R64" s="521"/>
      <c r="S64" s="521">
        <v>28007.03</v>
      </c>
      <c r="T64" s="521">
        <v>695453.93</v>
      </c>
      <c r="U64" s="521">
        <v>1843846.48</v>
      </c>
      <c r="V64" s="521">
        <v>1118780.5</v>
      </c>
      <c r="W64" s="521">
        <v>348072.8</v>
      </c>
      <c r="X64" s="521">
        <v>236988.36</v>
      </c>
      <c r="Y64" s="521">
        <v>0</v>
      </c>
      <c r="Z64" s="521">
        <v>0</v>
      </c>
      <c r="AA64" s="521">
        <v>0</v>
      </c>
      <c r="AB64" s="521">
        <v>0</v>
      </c>
      <c r="AC64" s="521">
        <v>0</v>
      </c>
      <c r="AD64" s="521">
        <v>0</v>
      </c>
      <c r="AE64" s="521">
        <v>0</v>
      </c>
      <c r="AF64" s="521">
        <v>0</v>
      </c>
      <c r="AG64" s="522"/>
      <c r="AI64" s="523"/>
      <c r="AK64" s="524"/>
      <c r="AL64" s="524"/>
      <c r="AM64" s="524"/>
      <c r="AN64" s="524"/>
      <c r="AO64" s="524"/>
      <c r="AP64" s="524"/>
      <c r="AQ64" s="524"/>
      <c r="AR64" s="524"/>
      <c r="AS64" s="524"/>
      <c r="AT64" s="524"/>
      <c r="AU64" s="507"/>
      <c r="AV64" s="524"/>
      <c r="AW64" s="507"/>
      <c r="AX64" s="524"/>
      <c r="AY64" s="524"/>
      <c r="AZ64" s="524"/>
      <c r="BA64" s="524"/>
      <c r="BB64" s="524"/>
      <c r="BC64" s="524"/>
      <c r="BD64" s="524"/>
      <c r="BE64" s="524"/>
      <c r="BF64" s="524"/>
      <c r="BH64" s="524"/>
      <c r="BI64" s="507"/>
      <c r="BJ64" s="525"/>
      <c r="BK64" s="525"/>
      <c r="BL64" s="525"/>
      <c r="BM64" s="525"/>
      <c r="BN64" s="525"/>
      <c r="BO64" s="525"/>
      <c r="BP64" s="525"/>
      <c r="BQ64" s="525"/>
      <c r="BS64" s="526"/>
      <c r="BT64" s="526"/>
      <c r="BU64" s="526"/>
      <c r="BV64" s="526"/>
      <c r="BW64" s="526"/>
      <c r="BX64" s="526"/>
      <c r="BY64" s="526"/>
      <c r="BZ64" s="526"/>
    </row>
    <row r="65" spans="1:78" x14ac:dyDescent="0.25">
      <c r="A65" s="176" t="s">
        <v>117</v>
      </c>
      <c r="B65" s="520" t="s">
        <v>354</v>
      </c>
      <c r="C65" s="176" t="s">
        <v>27</v>
      </c>
      <c r="D65" s="176" t="s">
        <v>46</v>
      </c>
      <c r="E65" s="176" t="s">
        <v>1068</v>
      </c>
      <c r="F65" s="176" t="s">
        <v>1357</v>
      </c>
      <c r="G65" s="176" t="s">
        <v>1134</v>
      </c>
      <c r="H65" s="176" t="s">
        <v>32</v>
      </c>
      <c r="I65" s="521"/>
      <c r="J65" s="521"/>
      <c r="K65" s="521"/>
      <c r="L65" s="521"/>
      <c r="M65" s="521"/>
      <c r="N65" s="521"/>
      <c r="O65" s="521"/>
      <c r="P65" s="521"/>
      <c r="Q65" s="521">
        <v>73819.259999999995</v>
      </c>
      <c r="R65" s="521">
        <v>1176181.29</v>
      </c>
      <c r="S65" s="521">
        <v>5432407.5999999996</v>
      </c>
      <c r="T65" s="521">
        <v>1522285.4</v>
      </c>
      <c r="U65" s="521">
        <v>968080.61</v>
      </c>
      <c r="V65" s="521">
        <v>851607.28</v>
      </c>
      <c r="W65" s="521">
        <v>153815.97</v>
      </c>
      <c r="X65" s="521"/>
      <c r="Y65" s="521">
        <v>0</v>
      </c>
      <c r="Z65" s="521">
        <v>0</v>
      </c>
      <c r="AA65" s="521">
        <v>0</v>
      </c>
      <c r="AB65" s="521">
        <v>0</v>
      </c>
      <c r="AC65" s="521">
        <v>0</v>
      </c>
      <c r="AD65" s="521">
        <v>0</v>
      </c>
      <c r="AE65" s="521">
        <v>0</v>
      </c>
      <c r="AF65" s="521">
        <v>0</v>
      </c>
      <c r="AG65" s="522"/>
      <c r="AI65" s="523"/>
      <c r="AK65" s="524"/>
      <c r="AL65" s="524"/>
      <c r="AM65" s="524"/>
      <c r="AN65" s="524"/>
      <c r="AO65" s="524"/>
      <c r="AP65" s="524"/>
      <c r="AQ65" s="524"/>
      <c r="AR65" s="524"/>
      <c r="AS65" s="524"/>
      <c r="AT65" s="524"/>
      <c r="AU65" s="507"/>
      <c r="AV65" s="524"/>
      <c r="AW65" s="507"/>
      <c r="AX65" s="524"/>
      <c r="AY65" s="524"/>
      <c r="AZ65" s="524"/>
      <c r="BA65" s="524"/>
      <c r="BB65" s="524"/>
      <c r="BC65" s="524"/>
      <c r="BD65" s="524"/>
      <c r="BE65" s="524"/>
      <c r="BF65" s="524"/>
      <c r="BH65" s="524"/>
      <c r="BI65" s="507"/>
      <c r="BJ65" s="525"/>
      <c r="BK65" s="525"/>
      <c r="BL65" s="525"/>
      <c r="BM65" s="525"/>
      <c r="BN65" s="525"/>
      <c r="BO65" s="525"/>
      <c r="BP65" s="525"/>
      <c r="BQ65" s="525"/>
      <c r="BS65" s="526"/>
      <c r="BT65" s="526"/>
      <c r="BU65" s="526"/>
      <c r="BV65" s="526"/>
      <c r="BW65" s="526"/>
      <c r="BX65" s="526"/>
      <c r="BY65" s="526"/>
      <c r="BZ65" s="526"/>
    </row>
    <row r="66" spans="1:78" x14ac:dyDescent="0.25">
      <c r="A66" s="176" t="s">
        <v>118</v>
      </c>
      <c r="B66" s="520" t="s">
        <v>355</v>
      </c>
      <c r="C66" s="176" t="s">
        <v>27</v>
      </c>
      <c r="D66" s="176" t="s">
        <v>47</v>
      </c>
      <c r="E66" s="176" t="s">
        <v>1353</v>
      </c>
      <c r="F66" s="176" t="s">
        <v>1356</v>
      </c>
      <c r="G66" s="176" t="s">
        <v>1153</v>
      </c>
      <c r="H66" s="176" t="s">
        <v>32</v>
      </c>
      <c r="I66" s="521"/>
      <c r="J66" s="521"/>
      <c r="K66" s="521"/>
      <c r="L66" s="521"/>
      <c r="M66" s="521"/>
      <c r="N66" s="521"/>
      <c r="O66" s="521"/>
      <c r="P66" s="521"/>
      <c r="Q66" s="521"/>
      <c r="R66" s="521"/>
      <c r="S66" s="521"/>
      <c r="T66" s="521"/>
      <c r="U66" s="521"/>
      <c r="V66" s="521">
        <v>198502.5</v>
      </c>
      <c r="W66" s="521">
        <v>536554.81999999995</v>
      </c>
      <c r="X66" s="521">
        <v>125856.42</v>
      </c>
      <c r="Y66" s="521">
        <v>0</v>
      </c>
      <c r="Z66" s="521">
        <v>0</v>
      </c>
      <c r="AA66" s="521">
        <v>0</v>
      </c>
      <c r="AB66" s="521">
        <v>0</v>
      </c>
      <c r="AC66" s="521">
        <v>0</v>
      </c>
      <c r="AD66" s="521">
        <v>0</v>
      </c>
      <c r="AE66" s="521">
        <v>0</v>
      </c>
      <c r="AF66" s="521">
        <v>0</v>
      </c>
      <c r="AG66" s="522"/>
      <c r="AI66" s="523"/>
      <c r="AK66" s="524"/>
      <c r="AL66" s="524"/>
      <c r="AM66" s="524"/>
      <c r="AN66" s="524"/>
      <c r="AO66" s="524"/>
      <c r="AP66" s="524"/>
      <c r="AQ66" s="524"/>
      <c r="AR66" s="524"/>
      <c r="AS66" s="524"/>
      <c r="AT66" s="524"/>
      <c r="AU66" s="507"/>
      <c r="AV66" s="524"/>
      <c r="AW66" s="507"/>
      <c r="AX66" s="524"/>
      <c r="AY66" s="524"/>
      <c r="AZ66" s="524"/>
      <c r="BA66" s="524"/>
      <c r="BB66" s="524"/>
      <c r="BC66" s="524"/>
      <c r="BD66" s="524"/>
      <c r="BE66" s="524"/>
      <c r="BF66" s="524"/>
      <c r="BH66" s="524"/>
      <c r="BI66" s="507"/>
      <c r="BJ66" s="525"/>
      <c r="BK66" s="525"/>
      <c r="BL66" s="525"/>
      <c r="BM66" s="525"/>
      <c r="BN66" s="525"/>
      <c r="BO66" s="525"/>
      <c r="BP66" s="525"/>
      <c r="BQ66" s="525"/>
      <c r="BS66" s="526"/>
      <c r="BT66" s="526"/>
      <c r="BU66" s="526"/>
      <c r="BV66" s="526"/>
      <c r="BW66" s="526"/>
      <c r="BX66" s="526"/>
      <c r="BY66" s="526"/>
      <c r="BZ66" s="526"/>
    </row>
    <row r="67" spans="1:78" x14ac:dyDescent="0.25">
      <c r="A67" s="176" t="s">
        <v>119</v>
      </c>
      <c r="B67" s="520" t="s">
        <v>354</v>
      </c>
      <c r="C67" s="176" t="s">
        <v>27</v>
      </c>
      <c r="D67" s="176" t="s">
        <v>47</v>
      </c>
      <c r="E67" s="176" t="s">
        <v>1353</v>
      </c>
      <c r="F67" s="176" t="s">
        <v>1356</v>
      </c>
      <c r="G67" s="176" t="s">
        <v>686</v>
      </c>
      <c r="H67" s="176" t="s">
        <v>32</v>
      </c>
      <c r="I67" s="521"/>
      <c r="J67" s="521"/>
      <c r="K67" s="521"/>
      <c r="L67" s="521"/>
      <c r="M67" s="521"/>
      <c r="N67" s="521"/>
      <c r="O67" s="521"/>
      <c r="P67" s="521"/>
      <c r="Q67" s="521">
        <v>58928.5</v>
      </c>
      <c r="R67" s="521">
        <v>11460.27</v>
      </c>
      <c r="S67" s="521">
        <v>-37171.56</v>
      </c>
      <c r="T67" s="521">
        <v>937145.45</v>
      </c>
      <c r="U67" s="521">
        <v>234998.8</v>
      </c>
      <c r="V67" s="521">
        <v>18448.21</v>
      </c>
      <c r="W67" s="521"/>
      <c r="X67" s="521"/>
      <c r="Y67" s="521">
        <v>0</v>
      </c>
      <c r="Z67" s="521">
        <v>0</v>
      </c>
      <c r="AA67" s="521">
        <v>0</v>
      </c>
      <c r="AB67" s="521">
        <v>0</v>
      </c>
      <c r="AC67" s="521">
        <v>0</v>
      </c>
      <c r="AD67" s="521">
        <v>0</v>
      </c>
      <c r="AE67" s="521">
        <v>0</v>
      </c>
      <c r="AF67" s="521">
        <v>0</v>
      </c>
      <c r="AG67" s="522"/>
      <c r="AI67" s="523"/>
      <c r="AK67" s="524"/>
      <c r="AL67" s="524"/>
      <c r="AM67" s="524"/>
      <c r="AN67" s="524"/>
      <c r="AO67" s="524"/>
      <c r="AP67" s="524"/>
      <c r="AQ67" s="524"/>
      <c r="AR67" s="524"/>
      <c r="AS67" s="524"/>
      <c r="AT67" s="524"/>
      <c r="AU67" s="507"/>
      <c r="AV67" s="524"/>
      <c r="AW67" s="507"/>
      <c r="AX67" s="524"/>
      <c r="AY67" s="524"/>
      <c r="AZ67" s="524"/>
      <c r="BA67" s="524"/>
      <c r="BB67" s="524"/>
      <c r="BC67" s="524"/>
      <c r="BD67" s="524"/>
      <c r="BE67" s="524"/>
      <c r="BF67" s="524"/>
      <c r="BH67" s="524"/>
      <c r="BI67" s="507"/>
      <c r="BJ67" s="525"/>
      <c r="BK67" s="525"/>
      <c r="BL67" s="525"/>
      <c r="BM67" s="525"/>
      <c r="BN67" s="525"/>
      <c r="BO67" s="525"/>
      <c r="BP67" s="525"/>
      <c r="BQ67" s="525"/>
      <c r="BS67" s="526"/>
      <c r="BT67" s="526"/>
      <c r="BU67" s="526"/>
      <c r="BV67" s="526"/>
      <c r="BW67" s="526"/>
      <c r="BX67" s="526"/>
      <c r="BY67" s="526"/>
      <c r="BZ67" s="526"/>
    </row>
    <row r="68" spans="1:78" x14ac:dyDescent="0.25">
      <c r="A68" s="176" t="s">
        <v>120</v>
      </c>
      <c r="B68" s="520" t="s">
        <v>354</v>
      </c>
      <c r="C68" s="176" t="s">
        <v>27</v>
      </c>
      <c r="D68" s="176" t="s">
        <v>28</v>
      </c>
      <c r="E68" s="176" t="s">
        <v>68</v>
      </c>
      <c r="F68" s="176" t="s">
        <v>1077</v>
      </c>
      <c r="G68" s="176" t="s">
        <v>121</v>
      </c>
      <c r="H68" s="176" t="s">
        <v>32</v>
      </c>
      <c r="I68" s="521"/>
      <c r="J68" s="521"/>
      <c r="K68" s="521"/>
      <c r="L68" s="521"/>
      <c r="M68" s="521"/>
      <c r="N68" s="521"/>
      <c r="O68" s="521"/>
      <c r="P68" s="521"/>
      <c r="Q68" s="521"/>
      <c r="R68" s="521">
        <v>9013.5</v>
      </c>
      <c r="S68" s="521">
        <v>404991.72</v>
      </c>
      <c r="T68" s="521">
        <v>1644815.3600000001</v>
      </c>
      <c r="U68" s="521">
        <v>2550175.79</v>
      </c>
      <c r="V68" s="521">
        <v>281383.5</v>
      </c>
      <c r="W68" s="521"/>
      <c r="X68" s="521"/>
      <c r="Y68" s="521">
        <v>0</v>
      </c>
      <c r="Z68" s="521">
        <v>0</v>
      </c>
      <c r="AA68" s="521">
        <v>0</v>
      </c>
      <c r="AB68" s="521">
        <v>0</v>
      </c>
      <c r="AC68" s="521">
        <v>0</v>
      </c>
      <c r="AD68" s="521">
        <v>0</v>
      </c>
      <c r="AE68" s="521">
        <v>0</v>
      </c>
      <c r="AF68" s="521">
        <v>0</v>
      </c>
      <c r="AG68" s="522"/>
      <c r="AI68" s="523"/>
      <c r="AK68" s="524"/>
      <c r="AL68" s="524"/>
      <c r="AM68" s="524"/>
      <c r="AN68" s="524"/>
      <c r="AO68" s="524"/>
      <c r="AP68" s="524"/>
      <c r="AQ68" s="524"/>
      <c r="AR68" s="524"/>
      <c r="AS68" s="524"/>
      <c r="AT68" s="524"/>
      <c r="AU68" s="507"/>
      <c r="AV68" s="524"/>
      <c r="AW68" s="507"/>
      <c r="AX68" s="524"/>
      <c r="AY68" s="524"/>
      <c r="AZ68" s="524"/>
      <c r="BA68" s="524"/>
      <c r="BB68" s="524"/>
      <c r="BC68" s="524"/>
      <c r="BD68" s="524"/>
      <c r="BE68" s="524"/>
      <c r="BF68" s="524"/>
      <c r="BH68" s="524"/>
      <c r="BI68" s="507"/>
      <c r="BJ68" s="525"/>
      <c r="BK68" s="525"/>
      <c r="BL68" s="525"/>
      <c r="BM68" s="525"/>
      <c r="BN68" s="525"/>
      <c r="BO68" s="525"/>
      <c r="BP68" s="525"/>
      <c r="BQ68" s="525"/>
      <c r="BS68" s="526"/>
      <c r="BT68" s="526"/>
      <c r="BU68" s="526"/>
      <c r="BV68" s="526"/>
      <c r="BW68" s="526"/>
      <c r="BX68" s="526"/>
      <c r="BY68" s="526"/>
      <c r="BZ68" s="526"/>
    </row>
    <row r="69" spans="1:78" x14ac:dyDescent="0.25">
      <c r="A69" s="176" t="s">
        <v>122</v>
      </c>
      <c r="B69" s="520" t="s">
        <v>354</v>
      </c>
      <c r="C69" s="176" t="s">
        <v>27</v>
      </c>
      <c r="D69" s="176" t="s">
        <v>38</v>
      </c>
      <c r="E69" s="176" t="s">
        <v>1065</v>
      </c>
      <c r="F69" s="176" t="s">
        <v>48</v>
      </c>
      <c r="G69" s="176" t="s">
        <v>123</v>
      </c>
      <c r="H69" s="176" t="s">
        <v>29</v>
      </c>
      <c r="I69" s="521"/>
      <c r="J69" s="521"/>
      <c r="K69" s="521"/>
      <c r="L69" s="521"/>
      <c r="M69" s="521"/>
      <c r="N69" s="521"/>
      <c r="O69" s="521"/>
      <c r="P69" s="521"/>
      <c r="Q69" s="521"/>
      <c r="R69" s="521">
        <v>185599.88</v>
      </c>
      <c r="S69" s="521">
        <v>57958.92</v>
      </c>
      <c r="T69" s="521">
        <v>272461.01</v>
      </c>
      <c r="U69" s="521">
        <v>1709165.87</v>
      </c>
      <c r="V69" s="521">
        <v>2636933.7599999998</v>
      </c>
      <c r="W69" s="521">
        <v>4625458.63</v>
      </c>
      <c r="X69" s="521">
        <v>0</v>
      </c>
      <c r="Y69" s="521">
        <v>25828.013975203659</v>
      </c>
      <c r="Z69" s="521">
        <v>0</v>
      </c>
      <c r="AA69" s="521">
        <v>0</v>
      </c>
      <c r="AB69" s="521">
        <v>0</v>
      </c>
      <c r="AC69" s="521">
        <v>0</v>
      </c>
      <c r="AD69" s="521">
        <v>0</v>
      </c>
      <c r="AE69" s="521">
        <v>0</v>
      </c>
      <c r="AF69" s="521">
        <v>0</v>
      </c>
      <c r="AG69" s="522"/>
      <c r="AI69" s="523"/>
      <c r="AK69" s="524"/>
      <c r="AL69" s="524"/>
      <c r="AM69" s="524"/>
      <c r="AN69" s="524"/>
      <c r="AO69" s="524"/>
      <c r="AP69" s="524"/>
      <c r="AQ69" s="524"/>
      <c r="AR69" s="524"/>
      <c r="AS69" s="524"/>
      <c r="AT69" s="524"/>
      <c r="AU69" s="507"/>
      <c r="AV69" s="524"/>
      <c r="AW69" s="507"/>
      <c r="AX69" s="524"/>
      <c r="AY69" s="524"/>
      <c r="AZ69" s="524"/>
      <c r="BA69" s="524"/>
      <c r="BB69" s="524"/>
      <c r="BC69" s="524"/>
      <c r="BD69" s="524"/>
      <c r="BE69" s="524"/>
      <c r="BF69" s="524"/>
      <c r="BH69" s="524"/>
      <c r="BI69" s="507"/>
      <c r="BJ69" s="525"/>
      <c r="BK69" s="525"/>
      <c r="BL69" s="525"/>
      <c r="BM69" s="525"/>
      <c r="BN69" s="525"/>
      <c r="BO69" s="525"/>
      <c r="BP69" s="525"/>
      <c r="BQ69" s="525"/>
      <c r="BS69" s="526"/>
      <c r="BT69" s="526"/>
      <c r="BU69" s="526"/>
      <c r="BV69" s="526"/>
      <c r="BW69" s="526"/>
      <c r="BX69" s="526"/>
      <c r="BY69" s="526"/>
      <c r="BZ69" s="526"/>
    </row>
    <row r="70" spans="1:78" x14ac:dyDescent="0.25">
      <c r="A70" s="176" t="s">
        <v>124</v>
      </c>
      <c r="B70" s="520" t="s">
        <v>354</v>
      </c>
      <c r="C70" s="176" t="s">
        <v>27</v>
      </c>
      <c r="D70" s="176" t="s">
        <v>28</v>
      </c>
      <c r="E70" s="176" t="s">
        <v>1065</v>
      </c>
      <c r="F70" s="176" t="s">
        <v>48</v>
      </c>
      <c r="G70" s="176" t="s">
        <v>125</v>
      </c>
      <c r="H70" s="176" t="s">
        <v>29</v>
      </c>
      <c r="I70" s="521"/>
      <c r="J70" s="521"/>
      <c r="K70" s="521"/>
      <c r="L70" s="521"/>
      <c r="M70" s="521"/>
      <c r="N70" s="521"/>
      <c r="O70" s="521"/>
      <c r="P70" s="521"/>
      <c r="Q70" s="521"/>
      <c r="R70" s="521">
        <v>213853.45</v>
      </c>
      <c r="S70" s="521">
        <v>6982366.7400000002</v>
      </c>
      <c r="T70" s="521">
        <v>352979.84</v>
      </c>
      <c r="U70" s="521">
        <v>2853154.86</v>
      </c>
      <c r="V70" s="521">
        <v>826276.86</v>
      </c>
      <c r="W70" s="521">
        <v>871157.15</v>
      </c>
      <c r="X70" s="521">
        <v>225147.21</v>
      </c>
      <c r="Y70" s="521">
        <v>72763.960466023113</v>
      </c>
      <c r="Z70" s="521">
        <v>0</v>
      </c>
      <c r="AA70" s="521">
        <v>0</v>
      </c>
      <c r="AB70" s="521">
        <v>0</v>
      </c>
      <c r="AC70" s="521">
        <v>0</v>
      </c>
      <c r="AD70" s="521">
        <v>0</v>
      </c>
      <c r="AE70" s="521">
        <v>0</v>
      </c>
      <c r="AF70" s="521">
        <v>0</v>
      </c>
      <c r="AG70" s="522"/>
      <c r="AI70" s="523"/>
      <c r="AK70" s="524"/>
      <c r="AL70" s="524"/>
      <c r="AM70" s="524"/>
      <c r="AN70" s="524"/>
      <c r="AO70" s="524"/>
      <c r="AP70" s="524"/>
      <c r="AQ70" s="524"/>
      <c r="AR70" s="524"/>
      <c r="AS70" s="524"/>
      <c r="AT70" s="524"/>
      <c r="AU70" s="507"/>
      <c r="AV70" s="524"/>
      <c r="AW70" s="507"/>
      <c r="AX70" s="524"/>
      <c r="AY70" s="524"/>
      <c r="AZ70" s="524"/>
      <c r="BA70" s="524"/>
      <c r="BB70" s="524"/>
      <c r="BC70" s="524"/>
      <c r="BD70" s="524"/>
      <c r="BE70" s="524"/>
      <c r="BF70" s="524"/>
      <c r="BH70" s="524"/>
      <c r="BI70" s="507"/>
      <c r="BJ70" s="525"/>
      <c r="BK70" s="525"/>
      <c r="BL70" s="525"/>
      <c r="BM70" s="525"/>
      <c r="BN70" s="525"/>
      <c r="BO70" s="525"/>
      <c r="BP70" s="525"/>
      <c r="BQ70" s="525"/>
      <c r="BS70" s="526"/>
      <c r="BT70" s="526"/>
      <c r="BU70" s="526"/>
      <c r="BV70" s="526"/>
      <c r="BW70" s="526"/>
      <c r="BX70" s="526"/>
      <c r="BY70" s="526"/>
      <c r="BZ70" s="526"/>
    </row>
    <row r="71" spans="1:78" x14ac:dyDescent="0.25">
      <c r="A71" s="176" t="s">
        <v>871</v>
      </c>
      <c r="B71" s="520" t="s">
        <v>354</v>
      </c>
      <c r="C71" s="176" t="s">
        <v>1074</v>
      </c>
      <c r="D71" s="176" t="s">
        <v>31</v>
      </c>
      <c r="E71" s="176" t="s">
        <v>1068</v>
      </c>
      <c r="F71" s="176" t="s">
        <v>1357</v>
      </c>
      <c r="G71" s="176" t="s">
        <v>992</v>
      </c>
      <c r="H71" s="176" t="s">
        <v>30</v>
      </c>
      <c r="I71" s="521"/>
      <c r="J71" s="521"/>
      <c r="K71" s="521"/>
      <c r="L71" s="521"/>
      <c r="M71" s="521"/>
      <c r="N71" s="521"/>
      <c r="O71" s="521">
        <v>88986.11</v>
      </c>
      <c r="P71" s="521">
        <v>234578.63</v>
      </c>
      <c r="Q71" s="521">
        <v>-4052</v>
      </c>
      <c r="R71" s="521"/>
      <c r="S71" s="521"/>
      <c r="T71" s="521"/>
      <c r="U71" s="521">
        <v>-319512.74</v>
      </c>
      <c r="V71" s="521"/>
      <c r="W71" s="521"/>
      <c r="X71" s="521"/>
      <c r="Y71" s="521">
        <v>0</v>
      </c>
      <c r="Z71" s="521">
        <v>0</v>
      </c>
      <c r="AA71" s="521">
        <v>0</v>
      </c>
      <c r="AB71" s="521">
        <v>0</v>
      </c>
      <c r="AC71" s="521">
        <v>0</v>
      </c>
      <c r="AD71" s="521">
        <v>0</v>
      </c>
      <c r="AE71" s="521">
        <v>0</v>
      </c>
      <c r="AF71" s="521">
        <v>0</v>
      </c>
      <c r="AG71" s="522"/>
      <c r="AI71" s="523"/>
      <c r="AK71" s="524"/>
      <c r="AL71" s="524"/>
      <c r="AM71" s="524"/>
      <c r="AN71" s="524"/>
      <c r="AO71" s="524"/>
      <c r="AP71" s="524"/>
      <c r="AQ71" s="524"/>
      <c r="AR71" s="524"/>
      <c r="AS71" s="524"/>
      <c r="AT71" s="524"/>
      <c r="AU71" s="507"/>
      <c r="AV71" s="524"/>
      <c r="AW71" s="507"/>
      <c r="AX71" s="524"/>
      <c r="AY71" s="524"/>
      <c r="AZ71" s="524"/>
      <c r="BA71" s="524"/>
      <c r="BB71" s="524"/>
      <c r="BC71" s="524"/>
      <c r="BD71" s="524"/>
      <c r="BE71" s="524"/>
      <c r="BF71" s="524"/>
      <c r="BH71" s="524"/>
      <c r="BI71" s="507"/>
      <c r="BJ71" s="525"/>
      <c r="BK71" s="525"/>
      <c r="BL71" s="525"/>
      <c r="BM71" s="525"/>
      <c r="BN71" s="525"/>
      <c r="BO71" s="525"/>
      <c r="BP71" s="525"/>
      <c r="BQ71" s="525"/>
      <c r="BS71" s="526"/>
      <c r="BT71" s="526"/>
      <c r="BU71" s="526"/>
      <c r="BV71" s="526"/>
      <c r="BW71" s="526"/>
      <c r="BX71" s="526"/>
      <c r="BY71" s="526"/>
      <c r="BZ71" s="526"/>
    </row>
    <row r="72" spans="1:78" x14ac:dyDescent="0.25">
      <c r="A72" s="176" t="s">
        <v>126</v>
      </c>
      <c r="B72" s="520" t="s">
        <v>354</v>
      </c>
      <c r="C72" s="176" t="s">
        <v>27</v>
      </c>
      <c r="D72" s="176" t="s">
        <v>41</v>
      </c>
      <c r="E72" s="176" t="s">
        <v>1068</v>
      </c>
      <c r="F72" s="176" t="s">
        <v>41</v>
      </c>
      <c r="G72" s="176" t="s">
        <v>1081</v>
      </c>
      <c r="H72" s="176" t="s">
        <v>29</v>
      </c>
      <c r="I72" s="521"/>
      <c r="J72" s="521"/>
      <c r="K72" s="521"/>
      <c r="L72" s="521"/>
      <c r="M72" s="521"/>
      <c r="N72" s="521"/>
      <c r="O72" s="521">
        <v>25275.63</v>
      </c>
      <c r="P72" s="521">
        <v>1818104.54</v>
      </c>
      <c r="Q72" s="521">
        <v>1336997.8400000001</v>
      </c>
      <c r="R72" s="521">
        <v>1345162.35</v>
      </c>
      <c r="S72" s="521">
        <v>467414.19</v>
      </c>
      <c r="T72" s="521">
        <v>5959798.7699999996</v>
      </c>
      <c r="U72" s="521">
        <v>1249852.3500000001</v>
      </c>
      <c r="V72" s="521">
        <v>613435.89</v>
      </c>
      <c r="W72" s="521">
        <v>2253848.5499999998</v>
      </c>
      <c r="X72" s="521">
        <v>2490545.7400000002</v>
      </c>
      <c r="Y72" s="521">
        <v>339811.95751887053</v>
      </c>
      <c r="Z72" s="521">
        <v>0</v>
      </c>
      <c r="AA72" s="521">
        <v>0</v>
      </c>
      <c r="AB72" s="521">
        <v>0</v>
      </c>
      <c r="AC72" s="521">
        <v>0</v>
      </c>
      <c r="AD72" s="521">
        <v>0</v>
      </c>
      <c r="AE72" s="521">
        <v>0</v>
      </c>
      <c r="AF72" s="521">
        <v>0</v>
      </c>
      <c r="AG72" s="522"/>
      <c r="AI72" s="523"/>
      <c r="AK72" s="524"/>
      <c r="AL72" s="524"/>
      <c r="AM72" s="524"/>
      <c r="AN72" s="524"/>
      <c r="AO72" s="524"/>
      <c r="AP72" s="524"/>
      <c r="AQ72" s="524"/>
      <c r="AR72" s="524"/>
      <c r="AS72" s="524"/>
      <c r="AT72" s="524"/>
      <c r="AU72" s="507"/>
      <c r="AV72" s="524"/>
      <c r="AW72" s="507"/>
      <c r="AX72" s="524"/>
      <c r="AY72" s="524"/>
      <c r="AZ72" s="524"/>
      <c r="BA72" s="524"/>
      <c r="BB72" s="524"/>
      <c r="BC72" s="524"/>
      <c r="BD72" s="524"/>
      <c r="BE72" s="524"/>
      <c r="BF72" s="524"/>
      <c r="BH72" s="524"/>
      <c r="BI72" s="507"/>
      <c r="BJ72" s="525"/>
      <c r="BK72" s="525"/>
      <c r="BL72" s="525"/>
      <c r="BM72" s="525"/>
      <c r="BN72" s="525"/>
      <c r="BO72" s="525"/>
      <c r="BP72" s="525"/>
      <c r="BQ72" s="525"/>
      <c r="BS72" s="526"/>
      <c r="BT72" s="526"/>
      <c r="BU72" s="526"/>
      <c r="BV72" s="526"/>
      <c r="BW72" s="526"/>
      <c r="BX72" s="526"/>
      <c r="BY72" s="526"/>
      <c r="BZ72" s="526"/>
    </row>
    <row r="73" spans="1:78" x14ac:dyDescent="0.25">
      <c r="A73" s="176" t="s">
        <v>127</v>
      </c>
      <c r="B73" s="520" t="s">
        <v>354</v>
      </c>
      <c r="C73" s="176" t="s">
        <v>27</v>
      </c>
      <c r="D73" s="176" t="s">
        <v>46</v>
      </c>
      <c r="E73" s="176" t="s">
        <v>1068</v>
      </c>
      <c r="F73" s="176" t="s">
        <v>1362</v>
      </c>
      <c r="G73" s="176" t="s">
        <v>1328</v>
      </c>
      <c r="H73" s="176" t="s">
        <v>42</v>
      </c>
      <c r="I73" s="521"/>
      <c r="J73" s="521"/>
      <c r="K73" s="521"/>
      <c r="L73" s="521"/>
      <c r="M73" s="521"/>
      <c r="N73" s="521"/>
      <c r="O73" s="521"/>
      <c r="P73" s="521"/>
      <c r="Q73" s="521">
        <v>5538.17</v>
      </c>
      <c r="R73" s="521">
        <v>366.94</v>
      </c>
      <c r="S73" s="521">
        <v>59297.46</v>
      </c>
      <c r="T73" s="521">
        <v>254711.33</v>
      </c>
      <c r="U73" s="521">
        <v>168170.62</v>
      </c>
      <c r="V73" s="521">
        <v>3660.12</v>
      </c>
      <c r="W73" s="521"/>
      <c r="X73" s="521"/>
      <c r="Y73" s="521">
        <v>47384.639999999999</v>
      </c>
      <c r="Z73" s="521">
        <v>152615.45000000001</v>
      </c>
      <c r="AA73" s="521">
        <v>10048674.98</v>
      </c>
      <c r="AB73" s="521">
        <v>16014299</v>
      </c>
      <c r="AC73" s="521">
        <v>15901492.34</v>
      </c>
      <c r="AD73" s="521">
        <v>8902327.4800000004</v>
      </c>
      <c r="AE73" s="521">
        <v>0</v>
      </c>
      <c r="AF73" s="521">
        <v>0</v>
      </c>
      <c r="AG73" s="522"/>
      <c r="AI73" s="523"/>
      <c r="AK73" s="524"/>
      <c r="AL73" s="524"/>
      <c r="AM73" s="524"/>
      <c r="AN73" s="524"/>
      <c r="AO73" s="524"/>
      <c r="AP73" s="524"/>
      <c r="AQ73" s="524"/>
      <c r="AR73" s="524"/>
      <c r="AS73" s="524"/>
      <c r="AT73" s="524"/>
      <c r="AU73" s="507"/>
      <c r="AV73" s="524"/>
      <c r="AW73" s="507"/>
      <c r="AX73" s="524"/>
      <c r="AY73" s="524"/>
      <c r="AZ73" s="524"/>
      <c r="BA73" s="524"/>
      <c r="BB73" s="524"/>
      <c r="BC73" s="524"/>
      <c r="BD73" s="524"/>
      <c r="BE73" s="524"/>
      <c r="BF73" s="524"/>
      <c r="BH73" s="524"/>
      <c r="BI73" s="507"/>
      <c r="BJ73" s="525"/>
      <c r="BK73" s="525"/>
      <c r="BL73" s="525"/>
      <c r="BM73" s="525"/>
      <c r="BN73" s="525"/>
      <c r="BO73" s="525"/>
      <c r="BP73" s="525"/>
      <c r="BQ73" s="525"/>
      <c r="BS73" s="526"/>
      <c r="BT73" s="526"/>
      <c r="BU73" s="526"/>
      <c r="BV73" s="526"/>
      <c r="BW73" s="526"/>
      <c r="BX73" s="526"/>
      <c r="BY73" s="526"/>
      <c r="BZ73" s="526"/>
    </row>
    <row r="74" spans="1:78" x14ac:dyDescent="0.25">
      <c r="A74" s="176" t="s">
        <v>128</v>
      </c>
      <c r="B74" s="520" t="s">
        <v>354</v>
      </c>
      <c r="C74" s="176" t="s">
        <v>27</v>
      </c>
      <c r="D74" s="176" t="s">
        <v>46</v>
      </c>
      <c r="E74" s="176" t="s">
        <v>1068</v>
      </c>
      <c r="F74" s="176" t="s">
        <v>1362</v>
      </c>
      <c r="G74" s="176" t="s">
        <v>1132</v>
      </c>
      <c r="H74" s="176" t="s">
        <v>42</v>
      </c>
      <c r="I74" s="521"/>
      <c r="J74" s="521"/>
      <c r="K74" s="521"/>
      <c r="L74" s="521"/>
      <c r="M74" s="521"/>
      <c r="N74" s="521"/>
      <c r="O74" s="521"/>
      <c r="P74" s="521"/>
      <c r="Q74" s="521">
        <v>68794.92</v>
      </c>
      <c r="R74" s="521">
        <v>-68794.92</v>
      </c>
      <c r="S74" s="521">
        <v>41663.269999999997</v>
      </c>
      <c r="T74" s="521">
        <v>90058.53</v>
      </c>
      <c r="U74" s="521">
        <v>304954.27</v>
      </c>
      <c r="V74" s="521">
        <v>2361063.8199999998</v>
      </c>
      <c r="W74" s="521">
        <v>800078.94</v>
      </c>
      <c r="X74" s="521">
        <v>93260.36</v>
      </c>
      <c r="Y74" s="521">
        <v>393122.27</v>
      </c>
      <c r="Z74" s="521">
        <v>466592.58</v>
      </c>
      <c r="AA74" s="521">
        <v>688028.30590000004</v>
      </c>
      <c r="AB74" s="521">
        <v>545366.03529999999</v>
      </c>
      <c r="AC74" s="521">
        <v>0</v>
      </c>
      <c r="AD74" s="521">
        <v>0</v>
      </c>
      <c r="AE74" s="521">
        <v>0</v>
      </c>
      <c r="AF74" s="521">
        <v>0</v>
      </c>
      <c r="AG74" s="522"/>
      <c r="AI74" s="523"/>
      <c r="AK74" s="524"/>
      <c r="AL74" s="524"/>
      <c r="AM74" s="524"/>
      <c r="AN74" s="524"/>
      <c r="AO74" s="524"/>
      <c r="AP74" s="524"/>
      <c r="AQ74" s="524"/>
      <c r="AR74" s="524"/>
      <c r="AS74" s="524"/>
      <c r="AT74" s="524"/>
      <c r="AU74" s="507"/>
      <c r="AV74" s="524"/>
      <c r="AW74" s="507"/>
      <c r="AX74" s="524"/>
      <c r="AY74" s="524"/>
      <c r="AZ74" s="524"/>
      <c r="BA74" s="524"/>
      <c r="BB74" s="524"/>
      <c r="BC74" s="524"/>
      <c r="BD74" s="524"/>
      <c r="BE74" s="524"/>
      <c r="BF74" s="524"/>
      <c r="BH74" s="524"/>
      <c r="BI74" s="507"/>
      <c r="BJ74" s="525"/>
      <c r="BK74" s="525"/>
      <c r="BL74" s="525"/>
      <c r="BM74" s="525"/>
      <c r="BN74" s="525"/>
      <c r="BO74" s="525"/>
      <c r="BP74" s="525"/>
      <c r="BQ74" s="525"/>
      <c r="BS74" s="526"/>
      <c r="BT74" s="526"/>
      <c r="BU74" s="526"/>
      <c r="BV74" s="526"/>
      <c r="BW74" s="526"/>
      <c r="BX74" s="526"/>
      <c r="BY74" s="526"/>
      <c r="BZ74" s="526"/>
    </row>
    <row r="75" spans="1:78" x14ac:dyDescent="0.25">
      <c r="A75" s="176" t="s">
        <v>129</v>
      </c>
      <c r="B75" s="520" t="s">
        <v>354</v>
      </c>
      <c r="C75" s="176" t="s">
        <v>27</v>
      </c>
      <c r="D75" s="176" t="s">
        <v>35</v>
      </c>
      <c r="E75" s="176" t="s">
        <v>35</v>
      </c>
      <c r="F75" s="176" t="s">
        <v>1360</v>
      </c>
      <c r="G75" s="176" t="s">
        <v>1083</v>
      </c>
      <c r="H75" s="176" t="s">
        <v>32</v>
      </c>
      <c r="I75" s="521"/>
      <c r="J75" s="521"/>
      <c r="K75" s="521"/>
      <c r="L75" s="521"/>
      <c r="M75" s="521"/>
      <c r="N75" s="521"/>
      <c r="O75" s="521"/>
      <c r="P75" s="521"/>
      <c r="Q75" s="521"/>
      <c r="R75" s="521"/>
      <c r="S75" s="521">
        <v>52854.23</v>
      </c>
      <c r="T75" s="521">
        <v>119018.32</v>
      </c>
      <c r="U75" s="521">
        <v>5680.32</v>
      </c>
      <c r="V75" s="521"/>
      <c r="W75" s="521"/>
      <c r="X75" s="521"/>
      <c r="Y75" s="521">
        <v>0</v>
      </c>
      <c r="Z75" s="521">
        <v>0</v>
      </c>
      <c r="AA75" s="521">
        <v>0</v>
      </c>
      <c r="AB75" s="521">
        <v>0</v>
      </c>
      <c r="AC75" s="521">
        <v>0</v>
      </c>
      <c r="AD75" s="521">
        <v>0</v>
      </c>
      <c r="AE75" s="521">
        <v>0</v>
      </c>
      <c r="AF75" s="521">
        <v>0</v>
      </c>
      <c r="AG75" s="522"/>
      <c r="AI75" s="523"/>
      <c r="AK75" s="524"/>
      <c r="AL75" s="524"/>
      <c r="AM75" s="524"/>
      <c r="AN75" s="524"/>
      <c r="AO75" s="524"/>
      <c r="AP75" s="524"/>
      <c r="AQ75" s="524"/>
      <c r="AR75" s="524"/>
      <c r="AS75" s="524"/>
      <c r="AT75" s="524"/>
      <c r="AU75" s="507"/>
      <c r="AV75" s="524"/>
      <c r="AW75" s="507"/>
      <c r="AX75" s="524"/>
      <c r="AY75" s="524"/>
      <c r="AZ75" s="524"/>
      <c r="BA75" s="524"/>
      <c r="BB75" s="524"/>
      <c r="BC75" s="524"/>
      <c r="BD75" s="524"/>
      <c r="BE75" s="524"/>
      <c r="BF75" s="524"/>
      <c r="BH75" s="524"/>
      <c r="BI75" s="507"/>
      <c r="BJ75" s="525"/>
      <c r="BK75" s="525"/>
      <c r="BL75" s="525"/>
      <c r="BM75" s="525"/>
      <c r="BN75" s="525"/>
      <c r="BO75" s="525"/>
      <c r="BP75" s="525"/>
      <c r="BQ75" s="525"/>
      <c r="BS75" s="526"/>
      <c r="BT75" s="526"/>
      <c r="BU75" s="526"/>
      <c r="BV75" s="526"/>
      <c r="BW75" s="526"/>
      <c r="BX75" s="526"/>
      <c r="BY75" s="526"/>
      <c r="BZ75" s="526"/>
    </row>
    <row r="76" spans="1:78" x14ac:dyDescent="0.25">
      <c r="A76" s="176" t="s">
        <v>130</v>
      </c>
      <c r="B76" s="520" t="s">
        <v>354</v>
      </c>
      <c r="C76" s="176" t="s">
        <v>27</v>
      </c>
      <c r="D76" s="176" t="s">
        <v>46</v>
      </c>
      <c r="E76" s="176" t="s">
        <v>1065</v>
      </c>
      <c r="F76" s="176" t="s">
        <v>1072</v>
      </c>
      <c r="G76" s="176" t="s">
        <v>131</v>
      </c>
      <c r="H76" s="176" t="s">
        <v>32</v>
      </c>
      <c r="I76" s="521"/>
      <c r="J76" s="521"/>
      <c r="K76" s="521"/>
      <c r="L76" s="521"/>
      <c r="M76" s="521"/>
      <c r="N76" s="521"/>
      <c r="O76" s="521"/>
      <c r="P76" s="521"/>
      <c r="Q76" s="521"/>
      <c r="R76" s="521"/>
      <c r="S76" s="521">
        <v>15509.49</v>
      </c>
      <c r="T76" s="521">
        <v>200798.96</v>
      </c>
      <c r="U76" s="521">
        <v>779056.66</v>
      </c>
      <c r="V76" s="521">
        <v>106194.16</v>
      </c>
      <c r="W76" s="521"/>
      <c r="X76" s="521"/>
      <c r="Y76" s="521">
        <v>0</v>
      </c>
      <c r="Z76" s="521">
        <v>0</v>
      </c>
      <c r="AA76" s="521">
        <v>0</v>
      </c>
      <c r="AB76" s="521">
        <v>0</v>
      </c>
      <c r="AC76" s="521">
        <v>0</v>
      </c>
      <c r="AD76" s="521">
        <v>0</v>
      </c>
      <c r="AE76" s="521">
        <v>0</v>
      </c>
      <c r="AF76" s="521">
        <v>0</v>
      </c>
      <c r="AG76" s="522"/>
      <c r="AI76" s="523"/>
      <c r="AK76" s="524"/>
      <c r="AL76" s="524"/>
      <c r="AM76" s="524"/>
      <c r="AN76" s="524"/>
      <c r="AO76" s="524"/>
      <c r="AP76" s="524"/>
      <c r="AQ76" s="524"/>
      <c r="AR76" s="524"/>
      <c r="AS76" s="524"/>
      <c r="AT76" s="524"/>
      <c r="AU76" s="507"/>
      <c r="AV76" s="524"/>
      <c r="AW76" s="507"/>
      <c r="AX76" s="524"/>
      <c r="AY76" s="524"/>
      <c r="AZ76" s="524"/>
      <c r="BA76" s="524"/>
      <c r="BB76" s="524"/>
      <c r="BC76" s="524"/>
      <c r="BD76" s="524"/>
      <c r="BE76" s="524"/>
      <c r="BF76" s="524"/>
      <c r="BH76" s="524"/>
      <c r="BI76" s="507"/>
      <c r="BJ76" s="525"/>
      <c r="BK76" s="525"/>
      <c r="BL76" s="525"/>
      <c r="BM76" s="525"/>
      <c r="BN76" s="525"/>
      <c r="BO76" s="525"/>
      <c r="BP76" s="525"/>
      <c r="BQ76" s="525"/>
      <c r="BS76" s="526"/>
      <c r="BT76" s="526"/>
      <c r="BU76" s="526"/>
      <c r="BV76" s="526"/>
      <c r="BW76" s="526"/>
      <c r="BX76" s="526"/>
      <c r="BY76" s="526"/>
      <c r="BZ76" s="526"/>
    </row>
    <row r="77" spans="1:78" x14ac:dyDescent="0.25">
      <c r="A77" s="176" t="s">
        <v>132</v>
      </c>
      <c r="B77" s="520" t="s">
        <v>354</v>
      </c>
      <c r="C77" s="176" t="s">
        <v>27</v>
      </c>
      <c r="D77" s="176" t="s">
        <v>46</v>
      </c>
      <c r="E77" s="176" t="s">
        <v>1065</v>
      </c>
      <c r="F77" s="176" t="s">
        <v>1357</v>
      </c>
      <c r="G77" s="176" t="s">
        <v>1126</v>
      </c>
      <c r="H77" s="176" t="s">
        <v>32</v>
      </c>
      <c r="I77" s="521"/>
      <c r="J77" s="521"/>
      <c r="K77" s="521"/>
      <c r="L77" s="521"/>
      <c r="M77" s="521"/>
      <c r="N77" s="521"/>
      <c r="O77" s="521"/>
      <c r="P77" s="521"/>
      <c r="Q77" s="521"/>
      <c r="R77" s="521">
        <v>34784.730000000003</v>
      </c>
      <c r="S77" s="521">
        <v>558714.82999999996</v>
      </c>
      <c r="T77" s="521">
        <v>1619551.99</v>
      </c>
      <c r="U77" s="521">
        <v>251729.79</v>
      </c>
      <c r="V77" s="521">
        <v>49406.09</v>
      </c>
      <c r="W77" s="521">
        <v>22296.01</v>
      </c>
      <c r="X77" s="521"/>
      <c r="Y77" s="521">
        <v>0</v>
      </c>
      <c r="Z77" s="521">
        <v>0</v>
      </c>
      <c r="AA77" s="521">
        <v>0</v>
      </c>
      <c r="AB77" s="521">
        <v>0</v>
      </c>
      <c r="AC77" s="521">
        <v>0</v>
      </c>
      <c r="AD77" s="521">
        <v>0</v>
      </c>
      <c r="AE77" s="521">
        <v>0</v>
      </c>
      <c r="AF77" s="521">
        <v>0</v>
      </c>
      <c r="AG77" s="522"/>
      <c r="AI77" s="523"/>
      <c r="AK77" s="524"/>
      <c r="AL77" s="524"/>
      <c r="AM77" s="524"/>
      <c r="AN77" s="524"/>
      <c r="AO77" s="524"/>
      <c r="AP77" s="524"/>
      <c r="AQ77" s="524"/>
      <c r="AR77" s="524"/>
      <c r="AS77" s="524"/>
      <c r="AT77" s="524"/>
      <c r="AU77" s="507"/>
      <c r="AV77" s="524"/>
      <c r="AW77" s="507"/>
      <c r="AX77" s="524"/>
      <c r="AY77" s="524"/>
      <c r="AZ77" s="524"/>
      <c r="BA77" s="524"/>
      <c r="BB77" s="524"/>
      <c r="BC77" s="524"/>
      <c r="BD77" s="524"/>
      <c r="BE77" s="524"/>
      <c r="BF77" s="524"/>
      <c r="BH77" s="524"/>
      <c r="BI77" s="507"/>
      <c r="BJ77" s="525"/>
      <c r="BK77" s="525"/>
      <c r="BL77" s="525"/>
      <c r="BM77" s="525"/>
      <c r="BN77" s="525"/>
      <c r="BO77" s="525"/>
      <c r="BP77" s="525"/>
      <c r="BQ77" s="525"/>
      <c r="BS77" s="526"/>
      <c r="BT77" s="526"/>
      <c r="BU77" s="526"/>
      <c r="BV77" s="526"/>
      <c r="BW77" s="526"/>
      <c r="BX77" s="526"/>
      <c r="BY77" s="526"/>
      <c r="BZ77" s="526"/>
    </row>
    <row r="78" spans="1:78" x14ac:dyDescent="0.25">
      <c r="A78" s="176" t="s">
        <v>134</v>
      </c>
      <c r="B78" s="520" t="s">
        <v>354</v>
      </c>
      <c r="C78" s="176" t="s">
        <v>27</v>
      </c>
      <c r="D78" s="176" t="s">
        <v>38</v>
      </c>
      <c r="E78" s="176" t="s">
        <v>1065</v>
      </c>
      <c r="F78" s="176" t="s">
        <v>1357</v>
      </c>
      <c r="G78" s="176" t="s">
        <v>135</v>
      </c>
      <c r="H78" s="176" t="s">
        <v>29</v>
      </c>
      <c r="I78" s="521"/>
      <c r="J78" s="521"/>
      <c r="K78" s="521"/>
      <c r="L78" s="521"/>
      <c r="M78" s="521"/>
      <c r="N78" s="521"/>
      <c r="O78" s="521"/>
      <c r="P78" s="521"/>
      <c r="Q78" s="521"/>
      <c r="R78" s="521">
        <v>9136.58</v>
      </c>
      <c r="S78" s="521">
        <v>71459.929999999993</v>
      </c>
      <c r="T78" s="521">
        <v>546308.9</v>
      </c>
      <c r="U78" s="521">
        <v>593998.52</v>
      </c>
      <c r="V78" s="521">
        <v>122865</v>
      </c>
      <c r="W78" s="521">
        <v>217052.09</v>
      </c>
      <c r="X78" s="521">
        <v>219709.79</v>
      </c>
      <c r="Y78" s="521">
        <v>191240.64708527399</v>
      </c>
      <c r="Z78" s="521">
        <v>26551.846915575075</v>
      </c>
      <c r="AA78" s="521">
        <v>0</v>
      </c>
      <c r="AB78" s="521">
        <v>0</v>
      </c>
      <c r="AC78" s="521">
        <v>0</v>
      </c>
      <c r="AD78" s="521">
        <v>0</v>
      </c>
      <c r="AE78" s="521">
        <v>0</v>
      </c>
      <c r="AF78" s="521">
        <v>0</v>
      </c>
      <c r="AG78" s="522"/>
      <c r="AI78" s="523"/>
      <c r="AK78" s="524"/>
      <c r="AL78" s="524"/>
      <c r="AM78" s="524"/>
      <c r="AN78" s="524"/>
      <c r="AO78" s="524"/>
      <c r="AP78" s="524"/>
      <c r="AQ78" s="524"/>
      <c r="AR78" s="524"/>
      <c r="AS78" s="524"/>
      <c r="AT78" s="524"/>
      <c r="AU78" s="507"/>
      <c r="AV78" s="524"/>
      <c r="AW78" s="507"/>
      <c r="AX78" s="524"/>
      <c r="AY78" s="524"/>
      <c r="AZ78" s="524"/>
      <c r="BA78" s="524"/>
      <c r="BB78" s="524"/>
      <c r="BC78" s="524"/>
      <c r="BD78" s="524"/>
      <c r="BE78" s="524"/>
      <c r="BF78" s="524"/>
      <c r="BH78" s="524"/>
      <c r="BI78" s="507"/>
      <c r="BJ78" s="525"/>
      <c r="BK78" s="525"/>
      <c r="BL78" s="525"/>
      <c r="BM78" s="525"/>
      <c r="BN78" s="525"/>
      <c r="BO78" s="525"/>
      <c r="BP78" s="525"/>
      <c r="BQ78" s="525"/>
      <c r="BS78" s="526"/>
      <c r="BT78" s="526"/>
      <c r="BU78" s="526"/>
      <c r="BV78" s="526"/>
      <c r="BW78" s="526"/>
      <c r="BX78" s="526"/>
      <c r="BY78" s="526"/>
      <c r="BZ78" s="526"/>
    </row>
    <row r="79" spans="1:78" x14ac:dyDescent="0.25">
      <c r="A79" s="176" t="s">
        <v>136</v>
      </c>
      <c r="B79" s="520" t="s">
        <v>355</v>
      </c>
      <c r="C79" s="176" t="s">
        <v>27</v>
      </c>
      <c r="D79" s="176" t="s">
        <v>38</v>
      </c>
      <c r="E79" s="176" t="s">
        <v>1065</v>
      </c>
      <c r="F79" s="176" t="s">
        <v>1072</v>
      </c>
      <c r="G79" s="176" t="s">
        <v>1168</v>
      </c>
      <c r="H79" s="176" t="s">
        <v>42</v>
      </c>
      <c r="I79" s="521"/>
      <c r="J79" s="521"/>
      <c r="K79" s="521"/>
      <c r="L79" s="521"/>
      <c r="M79" s="521"/>
      <c r="N79" s="521"/>
      <c r="O79" s="521"/>
      <c r="P79" s="521"/>
      <c r="Q79" s="521"/>
      <c r="R79" s="521"/>
      <c r="S79" s="521"/>
      <c r="T79" s="521"/>
      <c r="U79" s="521"/>
      <c r="V79" s="521">
        <v>216465.4</v>
      </c>
      <c r="W79" s="521">
        <v>9590.94</v>
      </c>
      <c r="X79" s="521">
        <v>220575.87</v>
      </c>
      <c r="Y79" s="521">
        <v>116811.5</v>
      </c>
      <c r="Z79" s="521">
        <v>150305.66510000001</v>
      </c>
      <c r="AA79" s="521">
        <v>196264.2401</v>
      </c>
      <c r="AB79" s="521">
        <v>1676110.726</v>
      </c>
      <c r="AC79" s="521">
        <v>1134408.067</v>
      </c>
      <c r="AD79" s="521">
        <v>0</v>
      </c>
      <c r="AE79" s="521">
        <v>0</v>
      </c>
      <c r="AF79" s="521">
        <v>0</v>
      </c>
      <c r="AG79" s="522"/>
      <c r="AI79" s="523"/>
      <c r="AK79" s="524"/>
      <c r="AL79" s="524"/>
      <c r="AM79" s="524"/>
      <c r="AN79" s="524"/>
      <c r="AO79" s="524"/>
      <c r="AP79" s="524"/>
      <c r="AQ79" s="524"/>
      <c r="AR79" s="524"/>
      <c r="AS79" s="524"/>
      <c r="AT79" s="524"/>
      <c r="AU79" s="507"/>
      <c r="AV79" s="524"/>
      <c r="AW79" s="507"/>
      <c r="AX79" s="524"/>
      <c r="AY79" s="524"/>
      <c r="AZ79" s="524"/>
      <c r="BA79" s="524"/>
      <c r="BB79" s="524"/>
      <c r="BC79" s="524"/>
      <c r="BD79" s="524"/>
      <c r="BE79" s="524"/>
      <c r="BF79" s="524"/>
      <c r="BH79" s="524"/>
      <c r="BI79" s="507"/>
      <c r="BJ79" s="525"/>
      <c r="BK79" s="525"/>
      <c r="BL79" s="525"/>
      <c r="BM79" s="525"/>
      <c r="BN79" s="525"/>
      <c r="BO79" s="525"/>
      <c r="BP79" s="525"/>
      <c r="BQ79" s="525"/>
      <c r="BS79" s="526"/>
      <c r="BT79" s="526"/>
      <c r="BU79" s="526"/>
      <c r="BV79" s="526"/>
      <c r="BW79" s="526"/>
      <c r="BX79" s="526"/>
      <c r="BY79" s="526"/>
      <c r="BZ79" s="526"/>
    </row>
    <row r="80" spans="1:78" x14ac:dyDescent="0.25">
      <c r="A80" s="176" t="s">
        <v>138</v>
      </c>
      <c r="B80" s="520" t="s">
        <v>354</v>
      </c>
      <c r="C80" s="176" t="s">
        <v>27</v>
      </c>
      <c r="D80" s="176" t="s">
        <v>38</v>
      </c>
      <c r="E80" s="176" t="s">
        <v>1065</v>
      </c>
      <c r="F80" s="176" t="s">
        <v>1359</v>
      </c>
      <c r="G80" s="176" t="s">
        <v>1107</v>
      </c>
      <c r="H80" s="176" t="s">
        <v>30</v>
      </c>
      <c r="I80" s="521"/>
      <c r="J80" s="521"/>
      <c r="K80" s="521"/>
      <c r="L80" s="521"/>
      <c r="M80" s="521"/>
      <c r="N80" s="521"/>
      <c r="O80" s="521"/>
      <c r="P80" s="521"/>
      <c r="Q80" s="521"/>
      <c r="R80" s="521">
        <v>74100.3</v>
      </c>
      <c r="S80" s="521">
        <v>93952.53</v>
      </c>
      <c r="T80" s="521"/>
      <c r="U80" s="521">
        <v>-115271.83</v>
      </c>
      <c r="V80" s="521"/>
      <c r="W80" s="521"/>
      <c r="X80" s="521"/>
      <c r="Y80" s="521">
        <v>0</v>
      </c>
      <c r="Z80" s="521">
        <v>0</v>
      </c>
      <c r="AA80" s="521">
        <v>0</v>
      </c>
      <c r="AB80" s="521">
        <v>0</v>
      </c>
      <c r="AC80" s="521">
        <v>0</v>
      </c>
      <c r="AD80" s="521">
        <v>0</v>
      </c>
      <c r="AE80" s="521">
        <v>0</v>
      </c>
      <c r="AF80" s="521">
        <v>0</v>
      </c>
      <c r="AG80" s="522"/>
      <c r="AI80" s="523"/>
      <c r="AK80" s="524"/>
      <c r="AL80" s="524"/>
      <c r="AM80" s="524"/>
      <c r="AN80" s="524"/>
      <c r="AO80" s="524"/>
      <c r="AP80" s="524"/>
      <c r="AQ80" s="524"/>
      <c r="AR80" s="524"/>
      <c r="AS80" s="524"/>
      <c r="AT80" s="524"/>
      <c r="AU80" s="507"/>
      <c r="AV80" s="524"/>
      <c r="AW80" s="507"/>
      <c r="AX80" s="524"/>
      <c r="AY80" s="524"/>
      <c r="AZ80" s="524"/>
      <c r="BA80" s="524"/>
      <c r="BB80" s="524"/>
      <c r="BC80" s="524"/>
      <c r="BD80" s="524"/>
      <c r="BE80" s="524"/>
      <c r="BF80" s="524"/>
      <c r="BH80" s="524"/>
      <c r="BI80" s="507"/>
      <c r="BJ80" s="525"/>
      <c r="BK80" s="525"/>
      <c r="BL80" s="525"/>
      <c r="BM80" s="525"/>
      <c r="BN80" s="525"/>
      <c r="BO80" s="525"/>
      <c r="BP80" s="525"/>
      <c r="BQ80" s="525"/>
      <c r="BS80" s="526"/>
      <c r="BT80" s="526"/>
      <c r="BU80" s="526"/>
      <c r="BV80" s="526"/>
      <c r="BW80" s="526"/>
      <c r="BX80" s="526"/>
      <c r="BY80" s="526"/>
      <c r="BZ80" s="526"/>
    </row>
    <row r="81" spans="1:78" x14ac:dyDescent="0.25">
      <c r="A81" s="176" t="s">
        <v>140</v>
      </c>
      <c r="B81" s="520" t="s">
        <v>354</v>
      </c>
      <c r="C81" s="176" t="s">
        <v>27</v>
      </c>
      <c r="D81" s="176" t="s">
        <v>47</v>
      </c>
      <c r="E81" s="176" t="s">
        <v>1353</v>
      </c>
      <c r="F81" s="176" t="s">
        <v>1356</v>
      </c>
      <c r="G81" s="176" t="s">
        <v>141</v>
      </c>
      <c r="H81" s="176" t="s">
        <v>32</v>
      </c>
      <c r="I81" s="521"/>
      <c r="J81" s="521"/>
      <c r="K81" s="521"/>
      <c r="L81" s="521"/>
      <c r="M81" s="521"/>
      <c r="N81" s="521"/>
      <c r="O81" s="521"/>
      <c r="P81" s="521"/>
      <c r="Q81" s="521"/>
      <c r="R81" s="521">
        <v>105135.8</v>
      </c>
      <c r="S81" s="521">
        <v>1736547.31</v>
      </c>
      <c r="T81" s="521">
        <v>354965.81</v>
      </c>
      <c r="U81" s="521">
        <v>37919.65</v>
      </c>
      <c r="V81" s="521"/>
      <c r="W81" s="521"/>
      <c r="X81" s="521"/>
      <c r="Y81" s="521">
        <v>0</v>
      </c>
      <c r="Z81" s="521">
        <v>0</v>
      </c>
      <c r="AA81" s="521">
        <v>0</v>
      </c>
      <c r="AB81" s="521">
        <v>0</v>
      </c>
      <c r="AC81" s="521">
        <v>0</v>
      </c>
      <c r="AD81" s="521">
        <v>0</v>
      </c>
      <c r="AE81" s="521">
        <v>0</v>
      </c>
      <c r="AF81" s="521">
        <v>0</v>
      </c>
      <c r="AG81" s="522"/>
      <c r="AI81" s="523"/>
      <c r="AK81" s="524"/>
      <c r="AL81" s="524"/>
      <c r="AM81" s="524"/>
      <c r="AN81" s="524"/>
      <c r="AO81" s="524"/>
      <c r="AP81" s="524"/>
      <c r="AQ81" s="524"/>
      <c r="AR81" s="524"/>
      <c r="AS81" s="524"/>
      <c r="AT81" s="524"/>
      <c r="AU81" s="507"/>
      <c r="AV81" s="524"/>
      <c r="AW81" s="507"/>
      <c r="AX81" s="524"/>
      <c r="AY81" s="524"/>
      <c r="AZ81" s="524"/>
      <c r="BA81" s="524"/>
      <c r="BB81" s="524"/>
      <c r="BC81" s="524"/>
      <c r="BD81" s="524"/>
      <c r="BE81" s="524"/>
      <c r="BF81" s="524"/>
      <c r="BH81" s="524"/>
      <c r="BI81" s="507"/>
      <c r="BJ81" s="525"/>
      <c r="BK81" s="525"/>
      <c r="BL81" s="525"/>
      <c r="BM81" s="525"/>
      <c r="BN81" s="525"/>
      <c r="BO81" s="525"/>
      <c r="BP81" s="525"/>
      <c r="BQ81" s="525"/>
      <c r="BS81" s="526"/>
      <c r="BT81" s="526"/>
      <c r="BU81" s="526"/>
      <c r="BV81" s="526"/>
      <c r="BW81" s="526"/>
      <c r="BX81" s="526"/>
      <c r="BY81" s="526"/>
      <c r="BZ81" s="526"/>
    </row>
    <row r="82" spans="1:78" x14ac:dyDescent="0.25">
      <c r="A82" s="176" t="s">
        <v>142</v>
      </c>
      <c r="B82" s="520" t="s">
        <v>354</v>
      </c>
      <c r="C82" s="176" t="s">
        <v>27</v>
      </c>
      <c r="D82" s="176" t="s">
        <v>47</v>
      </c>
      <c r="E82" s="176" t="s">
        <v>1353</v>
      </c>
      <c r="F82" s="176" t="s">
        <v>1358</v>
      </c>
      <c r="G82" s="176" t="s">
        <v>143</v>
      </c>
      <c r="H82" s="176" t="s">
        <v>32</v>
      </c>
      <c r="I82" s="521"/>
      <c r="J82" s="521"/>
      <c r="K82" s="521"/>
      <c r="L82" s="521"/>
      <c r="M82" s="521"/>
      <c r="N82" s="521"/>
      <c r="O82" s="521"/>
      <c r="P82" s="521"/>
      <c r="Q82" s="521"/>
      <c r="R82" s="521">
        <v>376301.33</v>
      </c>
      <c r="S82" s="521">
        <v>891785.15</v>
      </c>
      <c r="T82" s="521">
        <v>475188.83</v>
      </c>
      <c r="U82" s="521">
        <v>15404.34</v>
      </c>
      <c r="V82" s="521"/>
      <c r="W82" s="521"/>
      <c r="X82" s="521"/>
      <c r="Y82" s="521">
        <v>0</v>
      </c>
      <c r="Z82" s="521">
        <v>0</v>
      </c>
      <c r="AA82" s="521">
        <v>0</v>
      </c>
      <c r="AB82" s="521">
        <v>0</v>
      </c>
      <c r="AC82" s="521">
        <v>0</v>
      </c>
      <c r="AD82" s="521">
        <v>0</v>
      </c>
      <c r="AE82" s="521">
        <v>0</v>
      </c>
      <c r="AF82" s="521">
        <v>0</v>
      </c>
      <c r="AG82" s="522"/>
      <c r="AI82" s="523"/>
      <c r="AK82" s="524"/>
      <c r="AL82" s="524"/>
      <c r="AM82" s="524"/>
      <c r="AN82" s="524"/>
      <c r="AO82" s="524"/>
      <c r="AP82" s="524"/>
      <c r="AQ82" s="524"/>
      <c r="AR82" s="524"/>
      <c r="AS82" s="524"/>
      <c r="AT82" s="524"/>
      <c r="AU82" s="507"/>
      <c r="AV82" s="524"/>
      <c r="AW82" s="507"/>
      <c r="AX82" s="524"/>
      <c r="AY82" s="524"/>
      <c r="AZ82" s="524"/>
      <c r="BA82" s="524"/>
      <c r="BB82" s="524"/>
      <c r="BC82" s="524"/>
      <c r="BD82" s="524"/>
      <c r="BE82" s="524"/>
      <c r="BF82" s="524"/>
      <c r="BH82" s="524"/>
      <c r="BI82" s="507"/>
      <c r="BJ82" s="525"/>
      <c r="BK82" s="525"/>
      <c r="BL82" s="525"/>
      <c r="BM82" s="525"/>
      <c r="BN82" s="525"/>
      <c r="BO82" s="525"/>
      <c r="BP82" s="525"/>
      <c r="BQ82" s="525"/>
      <c r="BS82" s="526"/>
      <c r="BT82" s="526"/>
      <c r="BU82" s="526"/>
      <c r="BV82" s="526"/>
      <c r="BW82" s="526"/>
      <c r="BX82" s="526"/>
      <c r="BY82" s="526"/>
      <c r="BZ82" s="526"/>
    </row>
    <row r="83" spans="1:78" x14ac:dyDescent="0.25">
      <c r="A83" s="176" t="s">
        <v>144</v>
      </c>
      <c r="B83" s="520" t="s">
        <v>354</v>
      </c>
      <c r="C83" s="176" t="s">
        <v>27</v>
      </c>
      <c r="D83" s="176" t="s">
        <v>28</v>
      </c>
      <c r="E83" s="176" t="s">
        <v>1353</v>
      </c>
      <c r="F83" s="176" t="s">
        <v>1354</v>
      </c>
      <c r="G83" s="176" t="s">
        <v>145</v>
      </c>
      <c r="H83" s="176" t="s">
        <v>30</v>
      </c>
      <c r="I83" s="521"/>
      <c r="J83" s="521"/>
      <c r="K83" s="521"/>
      <c r="L83" s="521"/>
      <c r="M83" s="521"/>
      <c r="N83" s="521"/>
      <c r="O83" s="521"/>
      <c r="P83" s="521"/>
      <c r="Q83" s="521"/>
      <c r="R83" s="521">
        <v>189979.94</v>
      </c>
      <c r="S83" s="521">
        <v>69611.05</v>
      </c>
      <c r="T83" s="521"/>
      <c r="U83" s="521"/>
      <c r="V83" s="521">
        <v>-259590.99</v>
      </c>
      <c r="W83" s="521"/>
      <c r="X83" s="521"/>
      <c r="Y83" s="521">
        <v>0</v>
      </c>
      <c r="Z83" s="521">
        <v>0</v>
      </c>
      <c r="AA83" s="521">
        <v>0</v>
      </c>
      <c r="AB83" s="521">
        <v>0</v>
      </c>
      <c r="AC83" s="521">
        <v>0</v>
      </c>
      <c r="AD83" s="521">
        <v>0</v>
      </c>
      <c r="AE83" s="521">
        <v>0</v>
      </c>
      <c r="AF83" s="521">
        <v>0</v>
      </c>
      <c r="AG83" s="522"/>
      <c r="AI83" s="523"/>
      <c r="AK83" s="524"/>
      <c r="AL83" s="524"/>
      <c r="AM83" s="524"/>
      <c r="AN83" s="524"/>
      <c r="AO83" s="524"/>
      <c r="AP83" s="524"/>
      <c r="AQ83" s="524"/>
      <c r="AR83" s="524"/>
      <c r="AS83" s="524"/>
      <c r="AT83" s="524"/>
      <c r="AU83" s="507"/>
      <c r="AV83" s="524"/>
      <c r="AW83" s="507"/>
      <c r="AX83" s="524"/>
      <c r="AY83" s="524"/>
      <c r="AZ83" s="524"/>
      <c r="BA83" s="524"/>
      <c r="BB83" s="524"/>
      <c r="BC83" s="524"/>
      <c r="BD83" s="524"/>
      <c r="BE83" s="524"/>
      <c r="BF83" s="524"/>
      <c r="BH83" s="524"/>
      <c r="BI83" s="507"/>
      <c r="BJ83" s="525"/>
      <c r="BK83" s="525"/>
      <c r="BL83" s="525"/>
      <c r="BM83" s="525"/>
      <c r="BN83" s="525"/>
      <c r="BO83" s="525"/>
      <c r="BP83" s="525"/>
      <c r="BQ83" s="525"/>
      <c r="BS83" s="526"/>
      <c r="BT83" s="526"/>
      <c r="BU83" s="526"/>
      <c r="BV83" s="526"/>
      <c r="BW83" s="526"/>
      <c r="BX83" s="526"/>
      <c r="BY83" s="526"/>
      <c r="BZ83" s="526"/>
    </row>
    <row r="84" spans="1:78" x14ac:dyDescent="0.25">
      <c r="A84" s="176" t="s">
        <v>146</v>
      </c>
      <c r="B84" s="520" t="s">
        <v>354</v>
      </c>
      <c r="C84" s="176" t="s">
        <v>27</v>
      </c>
      <c r="D84" s="176" t="s">
        <v>35</v>
      </c>
      <c r="E84" s="176" t="s">
        <v>35</v>
      </c>
      <c r="F84" s="176" t="s">
        <v>1361</v>
      </c>
      <c r="G84" s="176" t="s">
        <v>147</v>
      </c>
      <c r="H84" s="176" t="s">
        <v>32</v>
      </c>
      <c r="I84" s="521"/>
      <c r="J84" s="521"/>
      <c r="K84" s="521"/>
      <c r="L84" s="521"/>
      <c r="M84" s="521"/>
      <c r="N84" s="521"/>
      <c r="O84" s="521"/>
      <c r="P84" s="521"/>
      <c r="Q84" s="521"/>
      <c r="R84" s="521"/>
      <c r="S84" s="521"/>
      <c r="T84" s="521">
        <v>258600.87</v>
      </c>
      <c r="U84" s="521">
        <v>7323.17</v>
      </c>
      <c r="V84" s="521"/>
      <c r="W84" s="521"/>
      <c r="X84" s="521"/>
      <c r="Y84" s="521">
        <v>0</v>
      </c>
      <c r="Z84" s="521">
        <v>0</v>
      </c>
      <c r="AA84" s="521">
        <v>0</v>
      </c>
      <c r="AB84" s="521">
        <v>0</v>
      </c>
      <c r="AC84" s="521">
        <v>0</v>
      </c>
      <c r="AD84" s="521">
        <v>0</v>
      </c>
      <c r="AE84" s="521">
        <v>0</v>
      </c>
      <c r="AF84" s="521">
        <v>0</v>
      </c>
      <c r="AG84" s="522"/>
      <c r="AI84" s="523"/>
      <c r="AK84" s="524"/>
      <c r="AL84" s="524"/>
      <c r="AM84" s="524"/>
      <c r="AN84" s="524"/>
      <c r="AO84" s="524"/>
      <c r="AP84" s="524"/>
      <c r="AQ84" s="524"/>
      <c r="AR84" s="524"/>
      <c r="AS84" s="524"/>
      <c r="AT84" s="524"/>
      <c r="AU84" s="507"/>
      <c r="AV84" s="524"/>
      <c r="AW84" s="507"/>
      <c r="AX84" s="524"/>
      <c r="AY84" s="524"/>
      <c r="AZ84" s="524"/>
      <c r="BA84" s="524"/>
      <c r="BB84" s="524"/>
      <c r="BC84" s="524"/>
      <c r="BD84" s="524"/>
      <c r="BE84" s="524"/>
      <c r="BF84" s="524"/>
      <c r="BH84" s="524"/>
      <c r="BI84" s="507"/>
      <c r="BJ84" s="525"/>
      <c r="BK84" s="525"/>
      <c r="BL84" s="525"/>
      <c r="BM84" s="525"/>
      <c r="BN84" s="525"/>
      <c r="BO84" s="525"/>
      <c r="BP84" s="525"/>
      <c r="BQ84" s="525"/>
      <c r="BS84" s="526"/>
      <c r="BT84" s="526"/>
      <c r="BU84" s="526"/>
      <c r="BV84" s="526"/>
      <c r="BW84" s="526"/>
      <c r="BX84" s="526"/>
      <c r="BY84" s="526"/>
      <c r="BZ84" s="526"/>
    </row>
    <row r="85" spans="1:78" x14ac:dyDescent="0.25">
      <c r="A85" s="176" t="s">
        <v>148</v>
      </c>
      <c r="B85" s="520" t="s">
        <v>354</v>
      </c>
      <c r="C85" s="176" t="s">
        <v>27</v>
      </c>
      <c r="D85" s="176" t="s">
        <v>38</v>
      </c>
      <c r="E85" s="176" t="s">
        <v>1065</v>
      </c>
      <c r="F85" s="176" t="s">
        <v>1357</v>
      </c>
      <c r="G85" s="176" t="s">
        <v>1114</v>
      </c>
      <c r="H85" s="176" t="s">
        <v>32</v>
      </c>
      <c r="I85" s="521"/>
      <c r="J85" s="521"/>
      <c r="K85" s="521"/>
      <c r="L85" s="521"/>
      <c r="M85" s="521"/>
      <c r="N85" s="521"/>
      <c r="O85" s="521"/>
      <c r="P85" s="521"/>
      <c r="Q85" s="521"/>
      <c r="R85" s="521"/>
      <c r="S85" s="521">
        <v>9229.4500000000007</v>
      </c>
      <c r="T85" s="521">
        <v>3056298.04</v>
      </c>
      <c r="U85" s="521">
        <v>4303855.3499999996</v>
      </c>
      <c r="V85" s="521">
        <v>591684.93000000005</v>
      </c>
      <c r="W85" s="521">
        <v>341090.01</v>
      </c>
      <c r="X85" s="521">
        <v>64174.6</v>
      </c>
      <c r="Y85" s="521">
        <v>0</v>
      </c>
      <c r="Z85" s="521">
        <v>0</v>
      </c>
      <c r="AA85" s="521">
        <v>0</v>
      </c>
      <c r="AB85" s="521">
        <v>0</v>
      </c>
      <c r="AC85" s="521">
        <v>0</v>
      </c>
      <c r="AD85" s="521">
        <v>0</v>
      </c>
      <c r="AE85" s="521">
        <v>0</v>
      </c>
      <c r="AF85" s="521">
        <v>0</v>
      </c>
      <c r="AG85" s="522"/>
      <c r="AI85" s="523"/>
      <c r="AK85" s="524"/>
      <c r="AL85" s="524"/>
      <c r="AM85" s="524"/>
      <c r="AN85" s="524"/>
      <c r="AO85" s="524"/>
      <c r="AP85" s="524"/>
      <c r="AQ85" s="524"/>
      <c r="AR85" s="524"/>
      <c r="AS85" s="524"/>
      <c r="AT85" s="524"/>
      <c r="AU85" s="507"/>
      <c r="AV85" s="524"/>
      <c r="AW85" s="507"/>
      <c r="AX85" s="524"/>
      <c r="AY85" s="524"/>
      <c r="AZ85" s="524"/>
      <c r="BA85" s="524"/>
      <c r="BB85" s="524"/>
      <c r="BC85" s="524"/>
      <c r="BD85" s="524"/>
      <c r="BE85" s="524"/>
      <c r="BF85" s="524"/>
      <c r="BH85" s="524"/>
      <c r="BI85" s="507"/>
      <c r="BJ85" s="525"/>
      <c r="BK85" s="525"/>
      <c r="BL85" s="525"/>
      <c r="BM85" s="525"/>
      <c r="BN85" s="525"/>
      <c r="BO85" s="525"/>
      <c r="BP85" s="525"/>
      <c r="BQ85" s="525"/>
      <c r="BS85" s="526"/>
      <c r="BT85" s="526"/>
      <c r="BU85" s="526"/>
      <c r="BV85" s="526"/>
      <c r="BW85" s="526"/>
      <c r="BX85" s="526"/>
      <c r="BY85" s="526"/>
      <c r="BZ85" s="526"/>
    </row>
    <row r="86" spans="1:78" x14ac:dyDescent="0.25">
      <c r="A86" s="176" t="s">
        <v>149</v>
      </c>
      <c r="B86" s="520" t="s">
        <v>354</v>
      </c>
      <c r="C86" s="176" t="s">
        <v>27</v>
      </c>
      <c r="D86" s="176" t="s">
        <v>46</v>
      </c>
      <c r="E86" s="176" t="s">
        <v>1065</v>
      </c>
      <c r="F86" s="176" t="s">
        <v>1359</v>
      </c>
      <c r="G86" s="176" t="s">
        <v>150</v>
      </c>
      <c r="H86" s="176" t="s">
        <v>32</v>
      </c>
      <c r="I86" s="521"/>
      <c r="J86" s="521"/>
      <c r="K86" s="521"/>
      <c r="L86" s="521"/>
      <c r="M86" s="521"/>
      <c r="N86" s="521"/>
      <c r="O86" s="521"/>
      <c r="P86" s="521"/>
      <c r="Q86" s="521"/>
      <c r="R86" s="521">
        <v>20669.349999999999</v>
      </c>
      <c r="S86" s="521">
        <v>91992.08</v>
      </c>
      <c r="T86" s="521">
        <v>1594839.93</v>
      </c>
      <c r="U86" s="521">
        <v>803439.22</v>
      </c>
      <c r="V86" s="521">
        <v>188082.25</v>
      </c>
      <c r="W86" s="521">
        <v>68848.460000000006</v>
      </c>
      <c r="X86" s="521">
        <v>14109.9</v>
      </c>
      <c r="Y86" s="521">
        <v>220.32</v>
      </c>
      <c r="Z86" s="521">
        <v>0</v>
      </c>
      <c r="AA86" s="521">
        <v>0</v>
      </c>
      <c r="AB86" s="521">
        <v>0</v>
      </c>
      <c r="AC86" s="521">
        <v>0</v>
      </c>
      <c r="AD86" s="521">
        <v>0</v>
      </c>
      <c r="AE86" s="521">
        <v>0</v>
      </c>
      <c r="AF86" s="521">
        <v>0</v>
      </c>
      <c r="AG86" s="522"/>
      <c r="AI86" s="523"/>
      <c r="AK86" s="524"/>
      <c r="AL86" s="524"/>
      <c r="AM86" s="524"/>
      <c r="AN86" s="524"/>
      <c r="AO86" s="524"/>
      <c r="AP86" s="524"/>
      <c r="AQ86" s="524"/>
      <c r="AR86" s="524"/>
      <c r="AS86" s="524"/>
      <c r="AT86" s="524"/>
      <c r="AU86" s="507"/>
      <c r="AV86" s="524"/>
      <c r="AW86" s="507"/>
      <c r="AX86" s="524"/>
      <c r="AY86" s="524"/>
      <c r="AZ86" s="524"/>
      <c r="BA86" s="524"/>
      <c r="BB86" s="524"/>
      <c r="BC86" s="524"/>
      <c r="BD86" s="524"/>
      <c r="BE86" s="524"/>
      <c r="BF86" s="524"/>
      <c r="BH86" s="524"/>
      <c r="BI86" s="507"/>
      <c r="BJ86" s="525"/>
      <c r="BK86" s="525"/>
      <c r="BL86" s="525"/>
      <c r="BM86" s="525"/>
      <c r="BN86" s="525"/>
      <c r="BO86" s="525"/>
      <c r="BP86" s="525"/>
      <c r="BQ86" s="525"/>
      <c r="BS86" s="526"/>
      <c r="BT86" s="526"/>
      <c r="BU86" s="526"/>
      <c r="BV86" s="526"/>
      <c r="BW86" s="526"/>
      <c r="BX86" s="526"/>
      <c r="BY86" s="526"/>
      <c r="BZ86" s="526"/>
    </row>
    <row r="87" spans="1:78" x14ac:dyDescent="0.25">
      <c r="A87" s="176" t="s">
        <v>151</v>
      </c>
      <c r="B87" s="520" t="s">
        <v>354</v>
      </c>
      <c r="C87" s="176" t="s">
        <v>27</v>
      </c>
      <c r="D87" s="176" t="s">
        <v>41</v>
      </c>
      <c r="E87" s="176" t="s">
        <v>1068</v>
      </c>
      <c r="F87" s="176" t="s">
        <v>41</v>
      </c>
      <c r="G87" s="176" t="s">
        <v>152</v>
      </c>
      <c r="H87" s="176" t="s">
        <v>32</v>
      </c>
      <c r="I87" s="521"/>
      <c r="J87" s="521"/>
      <c r="K87" s="521"/>
      <c r="L87" s="521"/>
      <c r="M87" s="521"/>
      <c r="N87" s="521"/>
      <c r="O87" s="521"/>
      <c r="P87" s="521"/>
      <c r="Q87" s="521">
        <v>607039.51</v>
      </c>
      <c r="R87" s="521">
        <v>92274.96</v>
      </c>
      <c r="S87" s="521">
        <v>141920.79</v>
      </c>
      <c r="T87" s="521">
        <v>50298.3</v>
      </c>
      <c r="U87" s="521">
        <v>3783.84</v>
      </c>
      <c r="V87" s="521">
        <v>4530.88</v>
      </c>
      <c r="W87" s="521"/>
      <c r="X87" s="521"/>
      <c r="Y87" s="521">
        <v>0</v>
      </c>
      <c r="Z87" s="521">
        <v>0</v>
      </c>
      <c r="AA87" s="521">
        <v>0</v>
      </c>
      <c r="AB87" s="521">
        <v>0</v>
      </c>
      <c r="AC87" s="521">
        <v>0</v>
      </c>
      <c r="AD87" s="521">
        <v>0</v>
      </c>
      <c r="AE87" s="521">
        <v>0</v>
      </c>
      <c r="AF87" s="521">
        <v>0</v>
      </c>
      <c r="AG87" s="522"/>
      <c r="AI87" s="523"/>
      <c r="AK87" s="524"/>
      <c r="AL87" s="524"/>
      <c r="AM87" s="524"/>
      <c r="AN87" s="524"/>
      <c r="AO87" s="524"/>
      <c r="AP87" s="524"/>
      <c r="AQ87" s="524"/>
      <c r="AR87" s="524"/>
      <c r="AS87" s="524"/>
      <c r="AT87" s="524"/>
      <c r="AU87" s="507"/>
      <c r="AV87" s="524"/>
      <c r="AW87" s="507"/>
      <c r="AX87" s="524"/>
      <c r="AY87" s="524"/>
      <c r="AZ87" s="524"/>
      <c r="BA87" s="524"/>
      <c r="BB87" s="524"/>
      <c r="BC87" s="524"/>
      <c r="BD87" s="524"/>
      <c r="BE87" s="524"/>
      <c r="BF87" s="524"/>
      <c r="BH87" s="524"/>
      <c r="BI87" s="507"/>
      <c r="BJ87" s="525"/>
      <c r="BK87" s="525"/>
      <c r="BL87" s="525"/>
      <c r="BM87" s="525"/>
      <c r="BN87" s="525"/>
      <c r="BO87" s="525"/>
      <c r="BP87" s="525"/>
      <c r="BQ87" s="525"/>
      <c r="BS87" s="526"/>
      <c r="BT87" s="526"/>
      <c r="BU87" s="526"/>
      <c r="BV87" s="526"/>
      <c r="BW87" s="526"/>
      <c r="BX87" s="526"/>
      <c r="BY87" s="526"/>
      <c r="BZ87" s="526"/>
    </row>
    <row r="88" spans="1:78" x14ac:dyDescent="0.25">
      <c r="A88" s="176" t="s">
        <v>153</v>
      </c>
      <c r="B88" s="520" t="s">
        <v>354</v>
      </c>
      <c r="C88" s="176" t="s">
        <v>27</v>
      </c>
      <c r="D88" s="176" t="s">
        <v>41</v>
      </c>
      <c r="E88" s="176" t="s">
        <v>1068</v>
      </c>
      <c r="F88" s="176" t="s">
        <v>41</v>
      </c>
      <c r="G88" s="176" t="s">
        <v>154</v>
      </c>
      <c r="H88" s="176" t="s">
        <v>32</v>
      </c>
      <c r="I88" s="521"/>
      <c r="J88" s="521"/>
      <c r="K88" s="521"/>
      <c r="L88" s="521"/>
      <c r="M88" s="521"/>
      <c r="N88" s="521"/>
      <c r="O88" s="521"/>
      <c r="P88" s="521"/>
      <c r="Q88" s="521">
        <v>99401.85</v>
      </c>
      <c r="R88" s="521">
        <v>76064.539999999994</v>
      </c>
      <c r="S88" s="521">
        <v>3427784.1</v>
      </c>
      <c r="T88" s="521">
        <v>684952.33</v>
      </c>
      <c r="U88" s="521">
        <v>901831.13</v>
      </c>
      <c r="V88" s="521"/>
      <c r="W88" s="521">
        <v>-82165.679999999993</v>
      </c>
      <c r="X88" s="521"/>
      <c r="Y88" s="521">
        <v>0</v>
      </c>
      <c r="Z88" s="521">
        <v>0</v>
      </c>
      <c r="AA88" s="521">
        <v>0</v>
      </c>
      <c r="AB88" s="521">
        <v>0</v>
      </c>
      <c r="AC88" s="521">
        <v>0</v>
      </c>
      <c r="AD88" s="521">
        <v>0</v>
      </c>
      <c r="AE88" s="521">
        <v>0</v>
      </c>
      <c r="AF88" s="521">
        <v>0</v>
      </c>
      <c r="AG88" s="522"/>
      <c r="AI88" s="523"/>
      <c r="AK88" s="524"/>
      <c r="AL88" s="524"/>
      <c r="AM88" s="524"/>
      <c r="AN88" s="524"/>
      <c r="AO88" s="524"/>
      <c r="AP88" s="524"/>
      <c r="AQ88" s="524"/>
      <c r="AR88" s="524"/>
      <c r="AS88" s="524"/>
      <c r="AT88" s="524"/>
      <c r="AU88" s="507"/>
      <c r="AV88" s="524"/>
      <c r="AW88" s="507"/>
      <c r="AX88" s="524"/>
      <c r="AY88" s="524"/>
      <c r="AZ88" s="524"/>
      <c r="BA88" s="524"/>
      <c r="BB88" s="524"/>
      <c r="BC88" s="524"/>
      <c r="BD88" s="524"/>
      <c r="BE88" s="524"/>
      <c r="BF88" s="524"/>
      <c r="BH88" s="524"/>
      <c r="BI88" s="507"/>
      <c r="BJ88" s="525"/>
      <c r="BK88" s="525"/>
      <c r="BL88" s="525"/>
      <c r="BM88" s="525"/>
      <c r="BN88" s="525"/>
      <c r="BO88" s="525"/>
      <c r="BP88" s="525"/>
      <c r="BQ88" s="525"/>
      <c r="BS88" s="526"/>
      <c r="BT88" s="526"/>
      <c r="BU88" s="526"/>
      <c r="BV88" s="526"/>
      <c r="BW88" s="526"/>
      <c r="BX88" s="526"/>
      <c r="BY88" s="526"/>
      <c r="BZ88" s="526"/>
    </row>
    <row r="89" spans="1:78" x14ac:dyDescent="0.25">
      <c r="A89" s="176" t="s">
        <v>155</v>
      </c>
      <c r="B89" s="520" t="s">
        <v>354</v>
      </c>
      <c r="C89" s="176" t="s">
        <v>27</v>
      </c>
      <c r="D89" s="176" t="s">
        <v>47</v>
      </c>
      <c r="E89" s="176" t="s">
        <v>1353</v>
      </c>
      <c r="F89" s="176" t="s">
        <v>1356</v>
      </c>
      <c r="G89" s="176" t="s">
        <v>1092</v>
      </c>
      <c r="H89" s="176" t="s">
        <v>32</v>
      </c>
      <c r="I89" s="521"/>
      <c r="J89" s="521"/>
      <c r="K89" s="521"/>
      <c r="L89" s="521"/>
      <c r="M89" s="521"/>
      <c r="N89" s="521"/>
      <c r="O89" s="521"/>
      <c r="P89" s="521"/>
      <c r="Q89" s="521"/>
      <c r="R89" s="521"/>
      <c r="S89" s="521"/>
      <c r="T89" s="521">
        <v>700766.42</v>
      </c>
      <c r="U89" s="521">
        <v>1079361.1599999999</v>
      </c>
      <c r="V89" s="521">
        <v>443795.55</v>
      </c>
      <c r="W89" s="521"/>
      <c r="X89" s="521"/>
      <c r="Y89" s="521">
        <v>0</v>
      </c>
      <c r="Z89" s="521">
        <v>0</v>
      </c>
      <c r="AA89" s="521">
        <v>0</v>
      </c>
      <c r="AB89" s="521">
        <v>0</v>
      </c>
      <c r="AC89" s="521">
        <v>0</v>
      </c>
      <c r="AD89" s="521">
        <v>0</v>
      </c>
      <c r="AE89" s="521">
        <v>0</v>
      </c>
      <c r="AF89" s="521">
        <v>0</v>
      </c>
      <c r="AG89" s="522"/>
      <c r="AI89" s="523"/>
      <c r="AK89" s="524"/>
      <c r="AL89" s="524"/>
      <c r="AM89" s="524"/>
      <c r="AN89" s="524"/>
      <c r="AO89" s="524"/>
      <c r="AP89" s="524"/>
      <c r="AQ89" s="524"/>
      <c r="AR89" s="524"/>
      <c r="AS89" s="524"/>
      <c r="AT89" s="524"/>
      <c r="AU89" s="507"/>
      <c r="AV89" s="524"/>
      <c r="AW89" s="507"/>
      <c r="AX89" s="524"/>
      <c r="AY89" s="524"/>
      <c r="AZ89" s="524"/>
      <c r="BA89" s="524"/>
      <c r="BB89" s="524"/>
      <c r="BC89" s="524"/>
      <c r="BD89" s="524"/>
      <c r="BE89" s="524"/>
      <c r="BF89" s="524"/>
      <c r="BH89" s="524"/>
      <c r="BI89" s="507"/>
      <c r="BJ89" s="525"/>
      <c r="BK89" s="525"/>
      <c r="BL89" s="525"/>
      <c r="BM89" s="525"/>
      <c r="BN89" s="525"/>
      <c r="BO89" s="525"/>
      <c r="BP89" s="525"/>
      <c r="BQ89" s="525"/>
      <c r="BS89" s="526"/>
      <c r="BT89" s="526"/>
      <c r="BU89" s="526"/>
      <c r="BV89" s="526"/>
      <c r="BW89" s="526"/>
      <c r="BX89" s="526"/>
      <c r="BY89" s="526"/>
      <c r="BZ89" s="526"/>
    </row>
    <row r="90" spans="1:78" x14ac:dyDescent="0.25">
      <c r="A90" s="176" t="s">
        <v>156</v>
      </c>
      <c r="B90" s="520" t="s">
        <v>354</v>
      </c>
      <c r="C90" s="176" t="s">
        <v>27</v>
      </c>
      <c r="D90" s="176" t="s">
        <v>38</v>
      </c>
      <c r="E90" s="176" t="s">
        <v>1065</v>
      </c>
      <c r="F90" s="176" t="s">
        <v>1357</v>
      </c>
      <c r="G90" s="176" t="s">
        <v>1115</v>
      </c>
      <c r="H90" s="176" t="s">
        <v>29</v>
      </c>
      <c r="I90" s="521"/>
      <c r="J90" s="521"/>
      <c r="K90" s="521"/>
      <c r="L90" s="521"/>
      <c r="M90" s="521"/>
      <c r="N90" s="521"/>
      <c r="O90" s="521"/>
      <c r="P90" s="521">
        <v>37048.43</v>
      </c>
      <c r="Q90" s="521">
        <v>484827.3</v>
      </c>
      <c r="R90" s="521">
        <v>138716.12</v>
      </c>
      <c r="S90" s="521">
        <v>42278.81</v>
      </c>
      <c r="T90" s="521">
        <v>3202479.63</v>
      </c>
      <c r="U90" s="521">
        <v>2048296.51</v>
      </c>
      <c r="V90" s="521">
        <v>412164.6</v>
      </c>
      <c r="W90" s="521">
        <v>129010.37</v>
      </c>
      <c r="X90" s="521">
        <v>50231.519999999997</v>
      </c>
      <c r="Y90" s="521">
        <v>19113.861933657961</v>
      </c>
      <c r="Z90" s="521">
        <v>0</v>
      </c>
      <c r="AA90" s="521">
        <v>0</v>
      </c>
      <c r="AB90" s="521">
        <v>0</v>
      </c>
      <c r="AC90" s="521">
        <v>0</v>
      </c>
      <c r="AD90" s="521">
        <v>0</v>
      </c>
      <c r="AE90" s="521">
        <v>0</v>
      </c>
      <c r="AF90" s="521">
        <v>0</v>
      </c>
      <c r="AG90" s="522"/>
      <c r="AI90" s="523"/>
      <c r="AK90" s="524"/>
      <c r="AL90" s="524"/>
      <c r="AM90" s="524"/>
      <c r="AN90" s="524"/>
      <c r="AO90" s="524"/>
      <c r="AP90" s="524"/>
      <c r="AQ90" s="524"/>
      <c r="AR90" s="524"/>
      <c r="AS90" s="524"/>
      <c r="AT90" s="524"/>
      <c r="AU90" s="507"/>
      <c r="AV90" s="524"/>
      <c r="AW90" s="507"/>
      <c r="AX90" s="524"/>
      <c r="AY90" s="524"/>
      <c r="AZ90" s="524"/>
      <c r="BA90" s="524"/>
      <c r="BB90" s="524"/>
      <c r="BC90" s="524"/>
      <c r="BD90" s="524"/>
      <c r="BE90" s="524"/>
      <c r="BF90" s="524"/>
      <c r="BH90" s="524"/>
      <c r="BI90" s="507"/>
      <c r="BJ90" s="525"/>
      <c r="BK90" s="525"/>
      <c r="BL90" s="525"/>
      <c r="BM90" s="525"/>
      <c r="BN90" s="525"/>
      <c r="BO90" s="525"/>
      <c r="BP90" s="525"/>
      <c r="BQ90" s="525"/>
      <c r="BS90" s="526"/>
      <c r="BT90" s="526"/>
      <c r="BU90" s="526"/>
      <c r="BV90" s="526"/>
      <c r="BW90" s="526"/>
      <c r="BX90" s="526"/>
      <c r="BY90" s="526"/>
      <c r="BZ90" s="526"/>
    </row>
    <row r="91" spans="1:78" x14ac:dyDescent="0.25">
      <c r="A91" s="176" t="s">
        <v>157</v>
      </c>
      <c r="B91" s="520" t="s">
        <v>354</v>
      </c>
      <c r="C91" s="176" t="s">
        <v>27</v>
      </c>
      <c r="D91" s="176" t="s">
        <v>46</v>
      </c>
      <c r="E91" s="176" t="s">
        <v>1065</v>
      </c>
      <c r="F91" s="176" t="s">
        <v>1357</v>
      </c>
      <c r="G91" s="176" t="s">
        <v>158</v>
      </c>
      <c r="H91" s="176" t="s">
        <v>29</v>
      </c>
      <c r="I91" s="521"/>
      <c r="J91" s="521"/>
      <c r="K91" s="521"/>
      <c r="L91" s="521"/>
      <c r="M91" s="521"/>
      <c r="N91" s="521"/>
      <c r="O91" s="521"/>
      <c r="P91" s="521"/>
      <c r="Q91" s="521">
        <v>490301.42</v>
      </c>
      <c r="R91" s="521">
        <v>531448.59</v>
      </c>
      <c r="S91" s="521">
        <v>1053221.75</v>
      </c>
      <c r="T91" s="521">
        <v>4814778.12</v>
      </c>
      <c r="U91" s="521">
        <v>1457446.92</v>
      </c>
      <c r="V91" s="521">
        <v>999908.18</v>
      </c>
      <c r="W91" s="521">
        <v>804406.16</v>
      </c>
      <c r="X91" s="521">
        <v>-75782.91</v>
      </c>
      <c r="Y91" s="521">
        <v>61087.636444148615</v>
      </c>
      <c r="Z91" s="521">
        <v>0</v>
      </c>
      <c r="AA91" s="521">
        <v>0</v>
      </c>
      <c r="AB91" s="521">
        <v>0</v>
      </c>
      <c r="AC91" s="521">
        <v>0</v>
      </c>
      <c r="AD91" s="521">
        <v>0</v>
      </c>
      <c r="AE91" s="521">
        <v>0</v>
      </c>
      <c r="AF91" s="521">
        <v>0</v>
      </c>
      <c r="AG91" s="522"/>
      <c r="AI91" s="523"/>
      <c r="AK91" s="524"/>
      <c r="AL91" s="524"/>
      <c r="AM91" s="524"/>
      <c r="AN91" s="524"/>
      <c r="AO91" s="524"/>
      <c r="AP91" s="524"/>
      <c r="AQ91" s="524"/>
      <c r="AR91" s="524"/>
      <c r="AS91" s="524"/>
      <c r="AT91" s="524"/>
      <c r="AU91" s="507"/>
      <c r="AV91" s="524"/>
      <c r="AW91" s="507"/>
      <c r="AX91" s="524"/>
      <c r="AY91" s="524"/>
      <c r="AZ91" s="524"/>
      <c r="BA91" s="524"/>
      <c r="BB91" s="524"/>
      <c r="BC91" s="524"/>
      <c r="BD91" s="524"/>
      <c r="BE91" s="524"/>
      <c r="BF91" s="524"/>
      <c r="BH91" s="524"/>
      <c r="BI91" s="507"/>
      <c r="BJ91" s="525"/>
      <c r="BK91" s="525"/>
      <c r="BL91" s="525"/>
      <c r="BM91" s="525"/>
      <c r="BN91" s="525"/>
      <c r="BO91" s="525"/>
      <c r="BP91" s="525"/>
      <c r="BQ91" s="525"/>
      <c r="BS91" s="526"/>
      <c r="BT91" s="526"/>
      <c r="BU91" s="526"/>
      <c r="BV91" s="526"/>
      <c r="BW91" s="526"/>
      <c r="BX91" s="526"/>
      <c r="BY91" s="526"/>
      <c r="BZ91" s="526"/>
    </row>
    <row r="92" spans="1:78" x14ac:dyDescent="0.25">
      <c r="A92" s="176" t="s">
        <v>159</v>
      </c>
      <c r="B92" s="520" t="s">
        <v>354</v>
      </c>
      <c r="C92" s="176" t="s">
        <v>27</v>
      </c>
      <c r="D92" s="176" t="s">
        <v>38</v>
      </c>
      <c r="E92" s="176" t="s">
        <v>1065</v>
      </c>
      <c r="F92" s="176" t="s">
        <v>1357</v>
      </c>
      <c r="G92" s="176" t="s">
        <v>1116</v>
      </c>
      <c r="H92" s="176" t="s">
        <v>32</v>
      </c>
      <c r="I92" s="521"/>
      <c r="J92" s="521"/>
      <c r="K92" s="521"/>
      <c r="L92" s="521"/>
      <c r="M92" s="521"/>
      <c r="N92" s="521"/>
      <c r="O92" s="521"/>
      <c r="P92" s="521"/>
      <c r="Q92" s="521"/>
      <c r="R92" s="521"/>
      <c r="S92" s="521">
        <v>87606.14</v>
      </c>
      <c r="T92" s="521">
        <v>272528.40000000002</v>
      </c>
      <c r="U92" s="521">
        <v>7392272.4100000001</v>
      </c>
      <c r="V92" s="521">
        <v>2481117.65</v>
      </c>
      <c r="W92" s="521">
        <v>462622.39</v>
      </c>
      <c r="X92" s="521">
        <v>-63609.72</v>
      </c>
      <c r="Y92" s="521">
        <v>0</v>
      </c>
      <c r="Z92" s="521">
        <v>0</v>
      </c>
      <c r="AA92" s="521">
        <v>0</v>
      </c>
      <c r="AB92" s="521">
        <v>0</v>
      </c>
      <c r="AC92" s="521">
        <v>0</v>
      </c>
      <c r="AD92" s="521">
        <v>0</v>
      </c>
      <c r="AE92" s="521">
        <v>0</v>
      </c>
      <c r="AF92" s="521">
        <v>0</v>
      </c>
      <c r="AG92" s="522"/>
      <c r="AI92" s="523"/>
      <c r="AK92" s="524"/>
      <c r="AL92" s="524"/>
      <c r="AM92" s="524"/>
      <c r="AN92" s="524"/>
      <c r="AO92" s="524"/>
      <c r="AP92" s="524"/>
      <c r="AQ92" s="524"/>
      <c r="AR92" s="524"/>
      <c r="AS92" s="524"/>
      <c r="AT92" s="524"/>
      <c r="AU92" s="507"/>
      <c r="AV92" s="524"/>
      <c r="AW92" s="507"/>
      <c r="AX92" s="524"/>
      <c r="AY92" s="524"/>
      <c r="AZ92" s="524"/>
      <c r="BA92" s="524"/>
      <c r="BB92" s="524"/>
      <c r="BC92" s="524"/>
      <c r="BD92" s="524"/>
      <c r="BE92" s="524"/>
      <c r="BF92" s="524"/>
      <c r="BH92" s="524"/>
      <c r="BI92" s="507"/>
      <c r="BJ92" s="525"/>
      <c r="BK92" s="525"/>
      <c r="BL92" s="525"/>
      <c r="BM92" s="525"/>
      <c r="BN92" s="525"/>
      <c r="BO92" s="525"/>
      <c r="BP92" s="525"/>
      <c r="BQ92" s="525"/>
      <c r="BS92" s="526"/>
      <c r="BT92" s="526"/>
      <c r="BU92" s="526"/>
      <c r="BV92" s="526"/>
      <c r="BW92" s="526"/>
      <c r="BX92" s="526"/>
      <c r="BY92" s="526"/>
      <c r="BZ92" s="526"/>
    </row>
    <row r="93" spans="1:78" x14ac:dyDescent="0.25">
      <c r="A93" s="176" t="s">
        <v>161</v>
      </c>
      <c r="B93" s="520" t="s">
        <v>354</v>
      </c>
      <c r="C93" s="176" t="s">
        <v>27</v>
      </c>
      <c r="D93" s="176" t="s">
        <v>38</v>
      </c>
      <c r="E93" s="176" t="s">
        <v>1065</v>
      </c>
      <c r="F93" s="176" t="s">
        <v>1357</v>
      </c>
      <c r="G93" s="176" t="s">
        <v>162</v>
      </c>
      <c r="H93" s="176" t="s">
        <v>29</v>
      </c>
      <c r="I93" s="521"/>
      <c r="J93" s="521"/>
      <c r="K93" s="521"/>
      <c r="L93" s="521"/>
      <c r="M93" s="521"/>
      <c r="N93" s="521"/>
      <c r="O93" s="521"/>
      <c r="P93" s="521"/>
      <c r="Q93" s="521"/>
      <c r="R93" s="521">
        <v>60003.55</v>
      </c>
      <c r="S93" s="521">
        <v>414454.11</v>
      </c>
      <c r="T93" s="521">
        <v>1183162.21</v>
      </c>
      <c r="U93" s="521">
        <v>6805311.3300000001</v>
      </c>
      <c r="V93" s="521">
        <v>3868876.54</v>
      </c>
      <c r="W93" s="521">
        <v>4255728.62</v>
      </c>
      <c r="X93" s="521">
        <v>465446.88</v>
      </c>
      <c r="Y93" s="521">
        <v>187294.9279047763</v>
      </c>
      <c r="Z93" s="521">
        <v>0</v>
      </c>
      <c r="AA93" s="521">
        <v>0</v>
      </c>
      <c r="AB93" s="521">
        <v>0</v>
      </c>
      <c r="AC93" s="521">
        <v>0</v>
      </c>
      <c r="AD93" s="521">
        <v>0</v>
      </c>
      <c r="AE93" s="521">
        <v>0</v>
      </c>
      <c r="AF93" s="521">
        <v>0</v>
      </c>
      <c r="AG93" s="522"/>
      <c r="AI93" s="523"/>
      <c r="AK93" s="524"/>
      <c r="AL93" s="524"/>
      <c r="AM93" s="524"/>
      <c r="AN93" s="524"/>
      <c r="AO93" s="524"/>
      <c r="AP93" s="524"/>
      <c r="AQ93" s="524"/>
      <c r="AR93" s="524"/>
      <c r="AS93" s="524"/>
      <c r="AT93" s="524"/>
      <c r="AU93" s="507"/>
      <c r="AV93" s="524"/>
      <c r="AW93" s="507"/>
      <c r="AX93" s="524"/>
      <c r="AY93" s="524"/>
      <c r="AZ93" s="524"/>
      <c r="BA93" s="524"/>
      <c r="BB93" s="524"/>
      <c r="BC93" s="524"/>
      <c r="BD93" s="524"/>
      <c r="BE93" s="524"/>
      <c r="BF93" s="524"/>
      <c r="BH93" s="524"/>
      <c r="BI93" s="507"/>
      <c r="BJ93" s="525"/>
      <c r="BK93" s="525"/>
      <c r="BL93" s="525"/>
      <c r="BM93" s="525"/>
      <c r="BN93" s="525"/>
      <c r="BO93" s="525"/>
      <c r="BP93" s="525"/>
      <c r="BQ93" s="525"/>
      <c r="BS93" s="526"/>
      <c r="BT93" s="526"/>
      <c r="BU93" s="526"/>
      <c r="BV93" s="526"/>
      <c r="BW93" s="526"/>
      <c r="BX93" s="526"/>
      <c r="BY93" s="526"/>
      <c r="BZ93" s="526"/>
    </row>
    <row r="94" spans="1:78" x14ac:dyDescent="0.25">
      <c r="A94" s="176" t="s">
        <v>163</v>
      </c>
      <c r="B94" s="520" t="s">
        <v>354</v>
      </c>
      <c r="C94" s="176" t="s">
        <v>27</v>
      </c>
      <c r="D94" s="176" t="s">
        <v>38</v>
      </c>
      <c r="E94" s="176" t="s">
        <v>1065</v>
      </c>
      <c r="F94" s="176" t="s">
        <v>1362</v>
      </c>
      <c r="G94" s="176" t="s">
        <v>164</v>
      </c>
      <c r="H94" s="176" t="s">
        <v>29</v>
      </c>
      <c r="I94" s="521"/>
      <c r="J94" s="521"/>
      <c r="K94" s="521"/>
      <c r="L94" s="521"/>
      <c r="M94" s="521"/>
      <c r="N94" s="521"/>
      <c r="O94" s="521"/>
      <c r="P94" s="521"/>
      <c r="Q94" s="521"/>
      <c r="R94" s="521">
        <v>9388.5499999999993</v>
      </c>
      <c r="S94" s="521">
        <v>231514.37</v>
      </c>
      <c r="T94" s="521">
        <v>1693220.48</v>
      </c>
      <c r="U94" s="521">
        <v>630689.68000000005</v>
      </c>
      <c r="V94" s="521">
        <v>229.6</v>
      </c>
      <c r="W94" s="521">
        <v>149665.32</v>
      </c>
      <c r="X94" s="521">
        <v>21383.11</v>
      </c>
      <c r="Y94" s="521">
        <v>0</v>
      </c>
      <c r="Z94" s="521">
        <v>0</v>
      </c>
      <c r="AA94" s="521">
        <v>0</v>
      </c>
      <c r="AB94" s="521">
        <v>0</v>
      </c>
      <c r="AC94" s="521">
        <v>0</v>
      </c>
      <c r="AD94" s="521">
        <v>0</v>
      </c>
      <c r="AE94" s="521">
        <v>0</v>
      </c>
      <c r="AF94" s="521">
        <v>0</v>
      </c>
      <c r="AG94" s="522"/>
      <c r="AI94" s="523"/>
      <c r="AK94" s="524"/>
      <c r="AL94" s="524"/>
      <c r="AM94" s="524"/>
      <c r="AN94" s="524"/>
      <c r="AO94" s="524"/>
      <c r="AP94" s="524"/>
      <c r="AQ94" s="524"/>
      <c r="AR94" s="524"/>
      <c r="AS94" s="524"/>
      <c r="AT94" s="524"/>
      <c r="AU94" s="507"/>
      <c r="AV94" s="524"/>
      <c r="AW94" s="507"/>
      <c r="AX94" s="524"/>
      <c r="AY94" s="524"/>
      <c r="AZ94" s="524"/>
      <c r="BA94" s="524"/>
      <c r="BB94" s="524"/>
      <c r="BC94" s="524"/>
      <c r="BD94" s="524"/>
      <c r="BE94" s="524"/>
      <c r="BF94" s="524"/>
      <c r="BH94" s="524"/>
      <c r="BI94" s="507"/>
      <c r="BJ94" s="525"/>
      <c r="BK94" s="525"/>
      <c r="BL94" s="525"/>
      <c r="BM94" s="525"/>
      <c r="BN94" s="525"/>
      <c r="BO94" s="525"/>
      <c r="BP94" s="525"/>
      <c r="BQ94" s="525"/>
      <c r="BS94" s="526"/>
      <c r="BT94" s="526"/>
      <c r="BU94" s="526"/>
      <c r="BV94" s="526"/>
      <c r="BW94" s="526"/>
      <c r="BX94" s="526"/>
      <c r="BY94" s="526"/>
      <c r="BZ94" s="526"/>
    </row>
    <row r="95" spans="1:78" x14ac:dyDescent="0.25">
      <c r="A95" s="176" t="s">
        <v>165</v>
      </c>
      <c r="B95" s="520" t="s">
        <v>354</v>
      </c>
      <c r="C95" s="176" t="s">
        <v>27</v>
      </c>
      <c r="D95" s="176" t="s">
        <v>35</v>
      </c>
      <c r="E95" s="176" t="s">
        <v>35</v>
      </c>
      <c r="F95" s="176" t="s">
        <v>1360</v>
      </c>
      <c r="G95" s="176" t="s">
        <v>166</v>
      </c>
      <c r="H95" s="176" t="s">
        <v>32</v>
      </c>
      <c r="I95" s="521"/>
      <c r="J95" s="521"/>
      <c r="K95" s="521"/>
      <c r="L95" s="521"/>
      <c r="M95" s="521"/>
      <c r="N95" s="521"/>
      <c r="O95" s="521"/>
      <c r="P95" s="521"/>
      <c r="Q95" s="521"/>
      <c r="R95" s="521"/>
      <c r="S95" s="521"/>
      <c r="T95" s="521">
        <v>375366.15</v>
      </c>
      <c r="U95" s="521">
        <v>34655.93</v>
      </c>
      <c r="V95" s="521"/>
      <c r="W95" s="521">
        <v>-12300.87</v>
      </c>
      <c r="X95" s="521"/>
      <c r="Y95" s="521">
        <v>0</v>
      </c>
      <c r="Z95" s="521">
        <v>0</v>
      </c>
      <c r="AA95" s="521">
        <v>0</v>
      </c>
      <c r="AB95" s="521">
        <v>0</v>
      </c>
      <c r="AC95" s="521">
        <v>0</v>
      </c>
      <c r="AD95" s="521">
        <v>0</v>
      </c>
      <c r="AE95" s="521">
        <v>0</v>
      </c>
      <c r="AF95" s="521">
        <v>0</v>
      </c>
      <c r="AG95" s="522"/>
      <c r="AI95" s="523"/>
      <c r="AK95" s="524"/>
      <c r="AL95" s="524"/>
      <c r="AM95" s="524"/>
      <c r="AN95" s="524"/>
      <c r="AO95" s="524"/>
      <c r="AP95" s="524"/>
      <c r="AQ95" s="524"/>
      <c r="AR95" s="524"/>
      <c r="AS95" s="524"/>
      <c r="AT95" s="524"/>
      <c r="AU95" s="507"/>
      <c r="AV95" s="524"/>
      <c r="AW95" s="507"/>
      <c r="AX95" s="524"/>
      <c r="AY95" s="524"/>
      <c r="AZ95" s="524"/>
      <c r="BA95" s="524"/>
      <c r="BB95" s="524"/>
      <c r="BC95" s="524"/>
      <c r="BD95" s="524"/>
      <c r="BE95" s="524"/>
      <c r="BF95" s="524"/>
      <c r="BH95" s="524"/>
      <c r="BI95" s="507"/>
      <c r="BJ95" s="525"/>
      <c r="BK95" s="525"/>
      <c r="BL95" s="525"/>
      <c r="BM95" s="525"/>
      <c r="BN95" s="525"/>
      <c r="BO95" s="525"/>
      <c r="BP95" s="525"/>
      <c r="BQ95" s="525"/>
      <c r="BS95" s="526"/>
      <c r="BT95" s="526"/>
      <c r="BU95" s="526"/>
      <c r="BV95" s="526"/>
      <c r="BW95" s="526"/>
      <c r="BX95" s="526"/>
      <c r="BY95" s="526"/>
      <c r="BZ95" s="526"/>
    </row>
    <row r="96" spans="1:78" x14ac:dyDescent="0.25">
      <c r="A96" s="176" t="s">
        <v>167</v>
      </c>
      <c r="B96" s="520" t="s">
        <v>354</v>
      </c>
      <c r="C96" s="176" t="s">
        <v>27</v>
      </c>
      <c r="D96" s="176" t="s">
        <v>49</v>
      </c>
      <c r="E96" s="176" t="s">
        <v>1065</v>
      </c>
      <c r="F96" s="176" t="s">
        <v>49</v>
      </c>
      <c r="G96" s="176" t="s">
        <v>168</v>
      </c>
      <c r="H96" s="176" t="s">
        <v>32</v>
      </c>
      <c r="I96" s="521"/>
      <c r="J96" s="521"/>
      <c r="K96" s="521"/>
      <c r="L96" s="521"/>
      <c r="M96" s="521"/>
      <c r="N96" s="521"/>
      <c r="O96" s="521"/>
      <c r="P96" s="521"/>
      <c r="Q96" s="521"/>
      <c r="R96" s="521"/>
      <c r="S96" s="521"/>
      <c r="T96" s="521">
        <v>1122835.1100000001</v>
      </c>
      <c r="U96" s="521">
        <v>809315.61</v>
      </c>
      <c r="V96" s="521"/>
      <c r="W96" s="521">
        <v>387.37</v>
      </c>
      <c r="X96" s="521">
        <v>-809702.98</v>
      </c>
      <c r="Y96" s="521">
        <v>0</v>
      </c>
      <c r="Z96" s="521">
        <v>0</v>
      </c>
      <c r="AA96" s="521">
        <v>0</v>
      </c>
      <c r="AB96" s="521">
        <v>0</v>
      </c>
      <c r="AC96" s="521">
        <v>0</v>
      </c>
      <c r="AD96" s="521">
        <v>0</v>
      </c>
      <c r="AE96" s="521">
        <v>0</v>
      </c>
      <c r="AF96" s="521">
        <v>0</v>
      </c>
      <c r="AG96" s="522"/>
      <c r="AI96" s="523"/>
      <c r="AK96" s="524"/>
      <c r="AL96" s="524"/>
      <c r="AM96" s="524"/>
      <c r="AN96" s="524"/>
      <c r="AO96" s="524"/>
      <c r="AP96" s="524"/>
      <c r="AQ96" s="524"/>
      <c r="AR96" s="524"/>
      <c r="AS96" s="524"/>
      <c r="AT96" s="524"/>
      <c r="AU96" s="507"/>
      <c r="AV96" s="524"/>
      <c r="AW96" s="507"/>
      <c r="AX96" s="524"/>
      <c r="AY96" s="524"/>
      <c r="AZ96" s="524"/>
      <c r="BA96" s="524"/>
      <c r="BB96" s="524"/>
      <c r="BC96" s="524"/>
      <c r="BD96" s="524"/>
      <c r="BE96" s="524"/>
      <c r="BF96" s="524"/>
      <c r="BH96" s="524"/>
      <c r="BI96" s="507"/>
      <c r="BJ96" s="525"/>
      <c r="BK96" s="525"/>
      <c r="BL96" s="525"/>
      <c r="BM96" s="525"/>
      <c r="BN96" s="525"/>
      <c r="BO96" s="525"/>
      <c r="BP96" s="525"/>
      <c r="BQ96" s="525"/>
      <c r="BS96" s="526"/>
      <c r="BT96" s="526"/>
      <c r="BU96" s="526"/>
      <c r="BV96" s="526"/>
      <c r="BW96" s="526"/>
      <c r="BX96" s="526"/>
      <c r="BY96" s="526"/>
      <c r="BZ96" s="526"/>
    </row>
    <row r="97" spans="1:78" x14ac:dyDescent="0.25">
      <c r="A97" s="176" t="s">
        <v>169</v>
      </c>
      <c r="B97" s="520" t="s">
        <v>354</v>
      </c>
      <c r="C97" s="176" t="s">
        <v>27</v>
      </c>
      <c r="D97" s="176" t="s">
        <v>47</v>
      </c>
      <c r="E97" s="176" t="s">
        <v>1353</v>
      </c>
      <c r="F97" s="176" t="s">
        <v>1356</v>
      </c>
      <c r="G97" s="176" t="s">
        <v>1093</v>
      </c>
      <c r="H97" s="176" t="s">
        <v>32</v>
      </c>
      <c r="I97" s="521"/>
      <c r="J97" s="521"/>
      <c r="K97" s="521"/>
      <c r="L97" s="521"/>
      <c r="M97" s="521"/>
      <c r="N97" s="521"/>
      <c r="O97" s="521"/>
      <c r="P97" s="521"/>
      <c r="Q97" s="521"/>
      <c r="R97" s="521"/>
      <c r="S97" s="521"/>
      <c r="T97" s="521">
        <v>422628.44</v>
      </c>
      <c r="U97" s="521">
        <v>494618.26</v>
      </c>
      <c r="V97" s="521"/>
      <c r="W97" s="521">
        <v>-4452.91</v>
      </c>
      <c r="X97" s="521"/>
      <c r="Y97" s="521">
        <v>0</v>
      </c>
      <c r="Z97" s="521">
        <v>0</v>
      </c>
      <c r="AA97" s="521">
        <v>0</v>
      </c>
      <c r="AB97" s="521">
        <v>0</v>
      </c>
      <c r="AC97" s="521">
        <v>0</v>
      </c>
      <c r="AD97" s="521">
        <v>0</v>
      </c>
      <c r="AE97" s="521">
        <v>0</v>
      </c>
      <c r="AF97" s="521">
        <v>0</v>
      </c>
      <c r="AG97" s="522"/>
      <c r="AI97" s="523"/>
      <c r="AK97" s="524"/>
      <c r="AL97" s="524"/>
      <c r="AM97" s="524"/>
      <c r="AN97" s="524"/>
      <c r="AO97" s="524"/>
      <c r="AP97" s="524"/>
      <c r="AQ97" s="524"/>
      <c r="AR97" s="524"/>
      <c r="AS97" s="524"/>
      <c r="AT97" s="524"/>
      <c r="AU97" s="507"/>
      <c r="AV97" s="524"/>
      <c r="AW97" s="507"/>
      <c r="AX97" s="524"/>
      <c r="AY97" s="524"/>
      <c r="AZ97" s="524"/>
      <c r="BA97" s="524"/>
      <c r="BB97" s="524"/>
      <c r="BC97" s="524"/>
      <c r="BD97" s="524"/>
      <c r="BE97" s="524"/>
      <c r="BF97" s="524"/>
      <c r="BH97" s="524"/>
      <c r="BI97" s="507"/>
      <c r="BJ97" s="525"/>
      <c r="BK97" s="525"/>
      <c r="BL97" s="525"/>
      <c r="BM97" s="525"/>
      <c r="BN97" s="525"/>
      <c r="BO97" s="525"/>
      <c r="BP97" s="525"/>
      <c r="BQ97" s="525"/>
      <c r="BS97" s="526"/>
      <c r="BT97" s="526"/>
      <c r="BU97" s="526"/>
      <c r="BV97" s="526"/>
      <c r="BW97" s="526"/>
      <c r="BX97" s="526"/>
      <c r="BY97" s="526"/>
      <c r="BZ97" s="526"/>
    </row>
    <row r="98" spans="1:78" x14ac:dyDescent="0.25">
      <c r="A98" s="176" t="s">
        <v>170</v>
      </c>
      <c r="B98" s="520" t="s">
        <v>354</v>
      </c>
      <c r="C98" s="176" t="s">
        <v>27</v>
      </c>
      <c r="D98" s="176" t="s">
        <v>47</v>
      </c>
      <c r="E98" s="176" t="s">
        <v>1353</v>
      </c>
      <c r="F98" s="176" t="s">
        <v>1358</v>
      </c>
      <c r="G98" s="176" t="s">
        <v>1097</v>
      </c>
      <c r="H98" s="176" t="s">
        <v>32</v>
      </c>
      <c r="I98" s="521"/>
      <c r="J98" s="521"/>
      <c r="K98" s="521"/>
      <c r="L98" s="521"/>
      <c r="M98" s="521"/>
      <c r="N98" s="521"/>
      <c r="O98" s="521"/>
      <c r="P98" s="521"/>
      <c r="Q98" s="521"/>
      <c r="R98" s="521">
        <v>8096.17</v>
      </c>
      <c r="S98" s="521">
        <v>165269.04</v>
      </c>
      <c r="T98" s="521">
        <v>265960.96999999997</v>
      </c>
      <c r="U98" s="521">
        <v>84614.3</v>
      </c>
      <c r="V98" s="521"/>
      <c r="W98" s="521"/>
      <c r="X98" s="521"/>
      <c r="Y98" s="521">
        <v>0</v>
      </c>
      <c r="Z98" s="521">
        <v>0</v>
      </c>
      <c r="AA98" s="521">
        <v>0</v>
      </c>
      <c r="AB98" s="521">
        <v>0</v>
      </c>
      <c r="AC98" s="521">
        <v>0</v>
      </c>
      <c r="AD98" s="521">
        <v>0</v>
      </c>
      <c r="AE98" s="521">
        <v>0</v>
      </c>
      <c r="AF98" s="521">
        <v>0</v>
      </c>
      <c r="AG98" s="522"/>
      <c r="AI98" s="523"/>
      <c r="AK98" s="524"/>
      <c r="AL98" s="524"/>
      <c r="AM98" s="524"/>
      <c r="AN98" s="524"/>
      <c r="AO98" s="524"/>
      <c r="AP98" s="524"/>
      <c r="AQ98" s="524"/>
      <c r="AR98" s="524"/>
      <c r="AS98" s="524"/>
      <c r="AT98" s="524"/>
      <c r="AU98" s="507"/>
      <c r="AV98" s="524"/>
      <c r="AW98" s="507"/>
      <c r="AX98" s="524"/>
      <c r="AY98" s="524"/>
      <c r="AZ98" s="524"/>
      <c r="BA98" s="524"/>
      <c r="BB98" s="524"/>
      <c r="BC98" s="524"/>
      <c r="BD98" s="524"/>
      <c r="BE98" s="524"/>
      <c r="BF98" s="524"/>
      <c r="BH98" s="524"/>
      <c r="BI98" s="507"/>
      <c r="BJ98" s="525"/>
      <c r="BK98" s="525"/>
      <c r="BL98" s="525"/>
      <c r="BM98" s="525"/>
      <c r="BN98" s="525"/>
      <c r="BO98" s="525"/>
      <c r="BP98" s="525"/>
      <c r="BQ98" s="525"/>
      <c r="BS98" s="526"/>
      <c r="BT98" s="526"/>
      <c r="BU98" s="526"/>
      <c r="BV98" s="526"/>
      <c r="BW98" s="526"/>
      <c r="BX98" s="526"/>
      <c r="BY98" s="526"/>
      <c r="BZ98" s="526"/>
    </row>
    <row r="99" spans="1:78" x14ac:dyDescent="0.25">
      <c r="A99" s="176" t="s">
        <v>171</v>
      </c>
      <c r="B99" s="520" t="s">
        <v>354</v>
      </c>
      <c r="C99" s="176" t="s">
        <v>27</v>
      </c>
      <c r="D99" s="176" t="s">
        <v>38</v>
      </c>
      <c r="E99" s="176" t="s">
        <v>1065</v>
      </c>
      <c r="F99" s="176" t="s">
        <v>48</v>
      </c>
      <c r="G99" s="176" t="s">
        <v>1122</v>
      </c>
      <c r="H99" s="176" t="s">
        <v>32</v>
      </c>
      <c r="I99" s="521"/>
      <c r="J99" s="521"/>
      <c r="K99" s="521"/>
      <c r="L99" s="521"/>
      <c r="M99" s="521"/>
      <c r="N99" s="521"/>
      <c r="O99" s="521"/>
      <c r="P99" s="521">
        <v>3325.07</v>
      </c>
      <c r="Q99" s="521">
        <v>665573.62</v>
      </c>
      <c r="R99" s="521">
        <v>655963.36</v>
      </c>
      <c r="S99" s="521">
        <v>2745396.56</v>
      </c>
      <c r="T99" s="521">
        <v>3849743.01</v>
      </c>
      <c r="U99" s="521">
        <v>4774898.3499999996</v>
      </c>
      <c r="V99" s="521">
        <v>952357.29</v>
      </c>
      <c r="W99" s="521">
        <v>81619.240000000005</v>
      </c>
      <c r="X99" s="521"/>
      <c r="Y99" s="521">
        <v>0</v>
      </c>
      <c r="Z99" s="521">
        <v>0</v>
      </c>
      <c r="AA99" s="521">
        <v>0</v>
      </c>
      <c r="AB99" s="521">
        <v>0</v>
      </c>
      <c r="AC99" s="521">
        <v>0</v>
      </c>
      <c r="AD99" s="521">
        <v>0</v>
      </c>
      <c r="AE99" s="521">
        <v>0</v>
      </c>
      <c r="AF99" s="521">
        <v>0</v>
      </c>
      <c r="AG99" s="522"/>
      <c r="AI99" s="523"/>
      <c r="AK99" s="524"/>
      <c r="AL99" s="524"/>
      <c r="AM99" s="524"/>
      <c r="AN99" s="524"/>
      <c r="AO99" s="524"/>
      <c r="AP99" s="524"/>
      <c r="AQ99" s="524"/>
      <c r="AR99" s="524"/>
      <c r="AS99" s="524"/>
      <c r="AT99" s="524"/>
      <c r="AU99" s="507"/>
      <c r="AV99" s="524"/>
      <c r="AW99" s="507"/>
      <c r="AX99" s="524"/>
      <c r="AY99" s="524"/>
      <c r="AZ99" s="524"/>
      <c r="BA99" s="524"/>
      <c r="BB99" s="524"/>
      <c r="BC99" s="524"/>
      <c r="BD99" s="524"/>
      <c r="BE99" s="524"/>
      <c r="BF99" s="524"/>
      <c r="BH99" s="524"/>
      <c r="BI99" s="507"/>
      <c r="BJ99" s="525"/>
      <c r="BK99" s="525"/>
      <c r="BL99" s="525"/>
      <c r="BM99" s="525"/>
      <c r="BN99" s="525"/>
      <c r="BO99" s="525"/>
      <c r="BP99" s="525"/>
      <c r="BQ99" s="525"/>
      <c r="BS99" s="526"/>
      <c r="BT99" s="526"/>
      <c r="BU99" s="526"/>
      <c r="BV99" s="526"/>
      <c r="BW99" s="526"/>
      <c r="BX99" s="526"/>
      <c r="BY99" s="526"/>
      <c r="BZ99" s="526"/>
    </row>
    <row r="100" spans="1:78" x14ac:dyDescent="0.25">
      <c r="A100" s="176" t="s">
        <v>172</v>
      </c>
      <c r="B100" s="520" t="s">
        <v>354</v>
      </c>
      <c r="C100" s="176" t="s">
        <v>27</v>
      </c>
      <c r="D100" s="176" t="s">
        <v>28</v>
      </c>
      <c r="E100" s="176" t="s">
        <v>1068</v>
      </c>
      <c r="F100" s="176" t="s">
        <v>48</v>
      </c>
      <c r="G100" s="176" t="s">
        <v>173</v>
      </c>
      <c r="H100" s="176" t="s">
        <v>32</v>
      </c>
      <c r="I100" s="521"/>
      <c r="J100" s="521"/>
      <c r="K100" s="521"/>
      <c r="L100" s="521"/>
      <c r="M100" s="521"/>
      <c r="N100" s="521"/>
      <c r="O100" s="521"/>
      <c r="P100" s="521"/>
      <c r="Q100" s="521">
        <v>235792.68</v>
      </c>
      <c r="R100" s="521">
        <v>351063.65</v>
      </c>
      <c r="S100" s="521">
        <v>1940704.88</v>
      </c>
      <c r="T100" s="521">
        <v>736892.78</v>
      </c>
      <c r="U100" s="521">
        <v>72709.59</v>
      </c>
      <c r="V100" s="521">
        <v>75.819999999999993</v>
      </c>
      <c r="W100" s="521"/>
      <c r="X100" s="521"/>
      <c r="Y100" s="521">
        <v>0</v>
      </c>
      <c r="Z100" s="521">
        <v>0</v>
      </c>
      <c r="AA100" s="521">
        <v>0</v>
      </c>
      <c r="AB100" s="521">
        <v>0</v>
      </c>
      <c r="AC100" s="521">
        <v>0</v>
      </c>
      <c r="AD100" s="521">
        <v>0</v>
      </c>
      <c r="AE100" s="521">
        <v>0</v>
      </c>
      <c r="AF100" s="521">
        <v>0</v>
      </c>
      <c r="AG100" s="522"/>
      <c r="AI100" s="523"/>
      <c r="AK100" s="524"/>
      <c r="AL100" s="524"/>
      <c r="AM100" s="524"/>
      <c r="AN100" s="524"/>
      <c r="AO100" s="524"/>
      <c r="AP100" s="524"/>
      <c r="AQ100" s="524"/>
      <c r="AR100" s="524"/>
      <c r="AS100" s="524"/>
      <c r="AT100" s="524"/>
      <c r="AU100" s="507"/>
      <c r="AV100" s="524"/>
      <c r="AW100" s="507"/>
      <c r="AX100" s="524"/>
      <c r="AY100" s="524"/>
      <c r="AZ100" s="524"/>
      <c r="BA100" s="524"/>
      <c r="BB100" s="524"/>
      <c r="BC100" s="524"/>
      <c r="BD100" s="524"/>
      <c r="BE100" s="524"/>
      <c r="BF100" s="524"/>
      <c r="BH100" s="524"/>
      <c r="BI100" s="507"/>
      <c r="BJ100" s="525"/>
      <c r="BK100" s="525"/>
      <c r="BL100" s="525"/>
      <c r="BM100" s="525"/>
      <c r="BN100" s="525"/>
      <c r="BO100" s="525"/>
      <c r="BP100" s="525"/>
      <c r="BQ100" s="525"/>
      <c r="BS100" s="526"/>
      <c r="BT100" s="526"/>
      <c r="BU100" s="526"/>
      <c r="BV100" s="526"/>
      <c r="BW100" s="526"/>
      <c r="BX100" s="526"/>
      <c r="BY100" s="526"/>
      <c r="BZ100" s="526"/>
    </row>
    <row r="101" spans="1:78" x14ac:dyDescent="0.25">
      <c r="A101" s="176" t="s">
        <v>174</v>
      </c>
      <c r="B101" s="520" t="s">
        <v>354</v>
      </c>
      <c r="C101" s="176" t="s">
        <v>27</v>
      </c>
      <c r="D101" s="176" t="s">
        <v>31</v>
      </c>
      <c r="E101" s="176" t="s">
        <v>1068</v>
      </c>
      <c r="F101" s="176" t="s">
        <v>1357</v>
      </c>
      <c r="G101" s="176" t="s">
        <v>175</v>
      </c>
      <c r="H101" s="176" t="s">
        <v>32</v>
      </c>
      <c r="I101" s="521"/>
      <c r="J101" s="521"/>
      <c r="K101" s="521"/>
      <c r="L101" s="521"/>
      <c r="M101" s="521"/>
      <c r="N101" s="521"/>
      <c r="O101" s="521">
        <v>68042.98</v>
      </c>
      <c r="P101" s="521">
        <v>482239.01</v>
      </c>
      <c r="Q101" s="521">
        <v>984921.21</v>
      </c>
      <c r="R101" s="521">
        <v>618196.63</v>
      </c>
      <c r="S101" s="521">
        <v>2583838.58</v>
      </c>
      <c r="T101" s="521">
        <v>3107491.93</v>
      </c>
      <c r="U101" s="521">
        <v>72863</v>
      </c>
      <c r="V101" s="521">
        <v>17139.11</v>
      </c>
      <c r="W101" s="521"/>
      <c r="X101" s="521"/>
      <c r="Y101" s="521">
        <v>0</v>
      </c>
      <c r="Z101" s="521">
        <v>0</v>
      </c>
      <c r="AA101" s="521">
        <v>0</v>
      </c>
      <c r="AB101" s="521">
        <v>0</v>
      </c>
      <c r="AC101" s="521">
        <v>0</v>
      </c>
      <c r="AD101" s="521">
        <v>0</v>
      </c>
      <c r="AE101" s="521">
        <v>0</v>
      </c>
      <c r="AF101" s="521">
        <v>0</v>
      </c>
      <c r="AG101" s="522"/>
      <c r="AI101" s="523"/>
      <c r="AK101" s="524"/>
      <c r="AL101" s="524"/>
      <c r="AM101" s="524"/>
      <c r="AN101" s="524"/>
      <c r="AO101" s="524"/>
      <c r="AP101" s="524"/>
      <c r="AQ101" s="524"/>
      <c r="AR101" s="524"/>
      <c r="AS101" s="524"/>
      <c r="AT101" s="524"/>
      <c r="AU101" s="507"/>
      <c r="AV101" s="524"/>
      <c r="AW101" s="507"/>
      <c r="AX101" s="524"/>
      <c r="AY101" s="524"/>
      <c r="AZ101" s="524"/>
      <c r="BA101" s="524"/>
      <c r="BB101" s="524"/>
      <c r="BC101" s="524"/>
      <c r="BD101" s="524"/>
      <c r="BE101" s="524"/>
      <c r="BF101" s="524"/>
      <c r="BH101" s="524"/>
      <c r="BI101" s="507"/>
      <c r="BJ101" s="525"/>
      <c r="BK101" s="525"/>
      <c r="BL101" s="525"/>
      <c r="BM101" s="525"/>
      <c r="BN101" s="525"/>
      <c r="BO101" s="525"/>
      <c r="BP101" s="525"/>
      <c r="BQ101" s="525"/>
      <c r="BS101" s="526"/>
      <c r="BT101" s="526"/>
      <c r="BU101" s="526"/>
      <c r="BV101" s="526"/>
      <c r="BW101" s="526"/>
      <c r="BX101" s="526"/>
      <c r="BY101" s="526"/>
      <c r="BZ101" s="526"/>
    </row>
    <row r="102" spans="1:78" x14ac:dyDescent="0.25">
      <c r="A102" s="176" t="s">
        <v>979</v>
      </c>
      <c r="B102" s="520" t="s">
        <v>1187</v>
      </c>
      <c r="C102" s="176" t="s">
        <v>27</v>
      </c>
      <c r="D102" s="176" t="s">
        <v>46</v>
      </c>
      <c r="E102" s="176" t="s">
        <v>1065</v>
      </c>
      <c r="F102" s="176" t="s">
        <v>1357</v>
      </c>
      <c r="G102" s="176" t="s">
        <v>1036</v>
      </c>
      <c r="H102" s="176" t="s">
        <v>1147</v>
      </c>
      <c r="I102" s="521"/>
      <c r="J102" s="521"/>
      <c r="K102" s="521"/>
      <c r="L102" s="521"/>
      <c r="M102" s="521"/>
      <c r="N102" s="521"/>
      <c r="O102" s="521"/>
      <c r="P102" s="521"/>
      <c r="Q102" s="521"/>
      <c r="R102" s="521"/>
      <c r="S102" s="521"/>
      <c r="T102" s="521"/>
      <c r="U102" s="521"/>
      <c r="V102" s="521"/>
      <c r="W102" s="521"/>
      <c r="X102" s="521"/>
      <c r="Y102" s="521">
        <v>0</v>
      </c>
      <c r="Z102" s="521">
        <v>0</v>
      </c>
      <c r="AA102" s="521">
        <v>1165623.3049999999</v>
      </c>
      <c r="AB102" s="521">
        <v>1165623.3049999999</v>
      </c>
      <c r="AC102" s="521">
        <v>1165623.3049999999</v>
      </c>
      <c r="AD102" s="521">
        <v>3496869.9149999996</v>
      </c>
      <c r="AE102" s="521">
        <v>4662493.22</v>
      </c>
      <c r="AF102" s="521">
        <v>0</v>
      </c>
      <c r="AG102" s="522"/>
      <c r="AI102" s="523"/>
      <c r="AK102" s="524"/>
      <c r="AL102" s="524"/>
      <c r="AM102" s="524"/>
      <c r="AN102" s="524"/>
      <c r="AO102" s="524"/>
      <c r="AP102" s="524"/>
      <c r="AQ102" s="524"/>
      <c r="AR102" s="524"/>
      <c r="AS102" s="524"/>
      <c r="AT102" s="524"/>
      <c r="AU102" s="507"/>
      <c r="AV102" s="524"/>
      <c r="AW102" s="507"/>
      <c r="AX102" s="524"/>
      <c r="AY102" s="524"/>
      <c r="AZ102" s="524"/>
      <c r="BA102" s="524"/>
      <c r="BB102" s="524"/>
      <c r="BC102" s="524"/>
      <c r="BD102" s="524"/>
      <c r="BE102" s="524"/>
      <c r="BF102" s="524"/>
      <c r="BH102" s="524"/>
      <c r="BI102" s="507"/>
      <c r="BJ102" s="525"/>
      <c r="BK102" s="525"/>
      <c r="BL102" s="525"/>
      <c r="BM102" s="525"/>
      <c r="BN102" s="525"/>
      <c r="BO102" s="525"/>
      <c r="BP102" s="525"/>
      <c r="BQ102" s="525"/>
      <c r="BS102" s="526"/>
      <c r="BT102" s="526"/>
      <c r="BU102" s="526"/>
      <c r="BV102" s="526"/>
      <c r="BW102" s="526"/>
      <c r="BX102" s="526"/>
      <c r="BY102" s="526"/>
      <c r="BZ102" s="526"/>
    </row>
    <row r="103" spans="1:78" x14ac:dyDescent="0.25">
      <c r="A103" s="176" t="s">
        <v>176</v>
      </c>
      <c r="B103" s="520" t="s">
        <v>354</v>
      </c>
      <c r="C103" s="176" t="s">
        <v>27</v>
      </c>
      <c r="D103" s="176" t="s">
        <v>38</v>
      </c>
      <c r="E103" s="176" t="s">
        <v>1065</v>
      </c>
      <c r="F103" s="176" t="s">
        <v>1357</v>
      </c>
      <c r="G103" s="176" t="s">
        <v>177</v>
      </c>
      <c r="H103" s="176" t="s">
        <v>32</v>
      </c>
      <c r="I103" s="521"/>
      <c r="J103" s="521"/>
      <c r="K103" s="521"/>
      <c r="L103" s="521"/>
      <c r="M103" s="521"/>
      <c r="N103" s="521"/>
      <c r="O103" s="521"/>
      <c r="P103" s="521"/>
      <c r="Q103" s="521">
        <v>553053.62</v>
      </c>
      <c r="R103" s="521">
        <v>2539573.15</v>
      </c>
      <c r="S103" s="521">
        <v>301859.86</v>
      </c>
      <c r="T103" s="521">
        <v>30966.25</v>
      </c>
      <c r="U103" s="521">
        <v>70097.179999999993</v>
      </c>
      <c r="V103" s="521">
        <v>9439.6200000000008</v>
      </c>
      <c r="W103" s="521"/>
      <c r="X103" s="521"/>
      <c r="Y103" s="521">
        <v>0</v>
      </c>
      <c r="Z103" s="521">
        <v>0</v>
      </c>
      <c r="AA103" s="521">
        <v>0</v>
      </c>
      <c r="AB103" s="521">
        <v>0</v>
      </c>
      <c r="AC103" s="521">
        <v>0</v>
      </c>
      <c r="AD103" s="521">
        <v>0</v>
      </c>
      <c r="AE103" s="521">
        <v>0</v>
      </c>
      <c r="AF103" s="521">
        <v>0</v>
      </c>
      <c r="AG103" s="522"/>
      <c r="AI103" s="523"/>
      <c r="AK103" s="524"/>
      <c r="AL103" s="524"/>
      <c r="AM103" s="524"/>
      <c r="AN103" s="524"/>
      <c r="AO103" s="524"/>
      <c r="AP103" s="524"/>
      <c r="AQ103" s="524"/>
      <c r="AR103" s="524"/>
      <c r="AS103" s="524"/>
      <c r="AT103" s="524"/>
      <c r="AU103" s="507"/>
      <c r="AV103" s="524"/>
      <c r="AW103" s="507"/>
      <c r="AX103" s="524"/>
      <c r="AY103" s="524"/>
      <c r="AZ103" s="524"/>
      <c r="BA103" s="524"/>
      <c r="BB103" s="524"/>
      <c r="BC103" s="524"/>
      <c r="BD103" s="524"/>
      <c r="BE103" s="524"/>
      <c r="BF103" s="524"/>
      <c r="BH103" s="524"/>
      <c r="BI103" s="507"/>
      <c r="BJ103" s="525"/>
      <c r="BK103" s="525"/>
      <c r="BL103" s="525"/>
      <c r="BM103" s="525"/>
      <c r="BN103" s="525"/>
      <c r="BO103" s="525"/>
      <c r="BP103" s="525"/>
      <c r="BQ103" s="525"/>
      <c r="BS103" s="526"/>
      <c r="BT103" s="526"/>
      <c r="BU103" s="526"/>
      <c r="BV103" s="526"/>
      <c r="BW103" s="526"/>
      <c r="BX103" s="526"/>
      <c r="BY103" s="526"/>
      <c r="BZ103" s="526"/>
    </row>
    <row r="104" spans="1:78" x14ac:dyDescent="0.25">
      <c r="A104" s="176" t="s">
        <v>178</v>
      </c>
      <c r="B104" s="520" t="s">
        <v>354</v>
      </c>
      <c r="C104" s="176" t="s">
        <v>27</v>
      </c>
      <c r="D104" s="176" t="s">
        <v>38</v>
      </c>
      <c r="E104" s="176" t="s">
        <v>1065</v>
      </c>
      <c r="F104" s="176" t="s">
        <v>48</v>
      </c>
      <c r="G104" s="176" t="s">
        <v>1123</v>
      </c>
      <c r="H104" s="176" t="s">
        <v>29</v>
      </c>
      <c r="I104" s="521"/>
      <c r="J104" s="521"/>
      <c r="K104" s="521"/>
      <c r="L104" s="521"/>
      <c r="M104" s="521"/>
      <c r="N104" s="521"/>
      <c r="O104" s="521"/>
      <c r="P104" s="521"/>
      <c r="Q104" s="521"/>
      <c r="R104" s="521">
        <v>157936.68</v>
      </c>
      <c r="S104" s="521">
        <v>735154.39</v>
      </c>
      <c r="T104" s="521">
        <v>2776255.09</v>
      </c>
      <c r="U104" s="521">
        <v>2043187.19</v>
      </c>
      <c r="V104" s="521">
        <v>399857.16</v>
      </c>
      <c r="W104" s="521">
        <v>633595.85</v>
      </c>
      <c r="X104" s="521">
        <v>-121473.23</v>
      </c>
      <c r="Y104" s="521">
        <v>42373.157277451464</v>
      </c>
      <c r="Z104" s="521">
        <v>0</v>
      </c>
      <c r="AA104" s="521">
        <v>0</v>
      </c>
      <c r="AB104" s="521">
        <v>0</v>
      </c>
      <c r="AC104" s="521">
        <v>0</v>
      </c>
      <c r="AD104" s="521">
        <v>0</v>
      </c>
      <c r="AE104" s="521">
        <v>0</v>
      </c>
      <c r="AF104" s="521">
        <v>0</v>
      </c>
      <c r="AG104" s="522"/>
      <c r="AI104" s="523"/>
      <c r="AK104" s="524"/>
      <c r="AL104" s="524"/>
      <c r="AM104" s="524"/>
      <c r="AN104" s="524"/>
      <c r="AO104" s="524"/>
      <c r="AP104" s="524"/>
      <c r="AQ104" s="524"/>
      <c r="AR104" s="524"/>
      <c r="AS104" s="524"/>
      <c r="AT104" s="524"/>
      <c r="AU104" s="507"/>
      <c r="AV104" s="524"/>
      <c r="AW104" s="507"/>
      <c r="AX104" s="524"/>
      <c r="AY104" s="524"/>
      <c r="AZ104" s="524"/>
      <c r="BA104" s="524"/>
      <c r="BB104" s="524"/>
      <c r="BC104" s="524"/>
      <c r="BD104" s="524"/>
      <c r="BE104" s="524"/>
      <c r="BF104" s="524"/>
      <c r="BH104" s="524"/>
      <c r="BI104" s="507"/>
      <c r="BJ104" s="525"/>
      <c r="BK104" s="525"/>
      <c r="BL104" s="525"/>
      <c r="BM104" s="525"/>
      <c r="BN104" s="525"/>
      <c r="BO104" s="525"/>
      <c r="BP104" s="525"/>
      <c r="BQ104" s="525"/>
      <c r="BS104" s="526"/>
      <c r="BT104" s="526"/>
      <c r="BU104" s="526"/>
      <c r="BV104" s="526"/>
      <c r="BW104" s="526"/>
      <c r="BX104" s="526"/>
      <c r="BY104" s="526"/>
      <c r="BZ104" s="526"/>
    </row>
    <row r="105" spans="1:78" x14ac:dyDescent="0.25">
      <c r="A105" s="176" t="s">
        <v>179</v>
      </c>
      <c r="B105" s="520" t="s">
        <v>354</v>
      </c>
      <c r="C105" s="176" t="s">
        <v>27</v>
      </c>
      <c r="D105" s="176" t="s">
        <v>28</v>
      </c>
      <c r="E105" s="176" t="s">
        <v>1065</v>
      </c>
      <c r="F105" s="176" t="s">
        <v>48</v>
      </c>
      <c r="G105" s="176" t="s">
        <v>1075</v>
      </c>
      <c r="H105" s="176" t="s">
        <v>32</v>
      </c>
      <c r="I105" s="521"/>
      <c r="J105" s="521"/>
      <c r="K105" s="521"/>
      <c r="L105" s="521"/>
      <c r="M105" s="521"/>
      <c r="N105" s="521"/>
      <c r="O105" s="521"/>
      <c r="P105" s="521">
        <v>185716.89</v>
      </c>
      <c r="Q105" s="521">
        <v>254436.19</v>
      </c>
      <c r="R105" s="521">
        <v>414371.98</v>
      </c>
      <c r="S105" s="521">
        <v>375632.94</v>
      </c>
      <c r="T105" s="521">
        <v>353737.62</v>
      </c>
      <c r="U105" s="521">
        <v>346.74</v>
      </c>
      <c r="V105" s="521">
        <v>-1027.27</v>
      </c>
      <c r="W105" s="521"/>
      <c r="X105" s="521"/>
      <c r="Y105" s="521">
        <v>0</v>
      </c>
      <c r="Z105" s="521">
        <v>0</v>
      </c>
      <c r="AA105" s="521">
        <v>0</v>
      </c>
      <c r="AB105" s="521">
        <v>0</v>
      </c>
      <c r="AC105" s="521">
        <v>0</v>
      </c>
      <c r="AD105" s="521">
        <v>0</v>
      </c>
      <c r="AE105" s="521">
        <v>0</v>
      </c>
      <c r="AF105" s="521">
        <v>0</v>
      </c>
      <c r="AG105" s="522"/>
      <c r="AI105" s="523"/>
      <c r="AK105" s="524"/>
      <c r="AL105" s="524"/>
      <c r="AM105" s="524"/>
      <c r="AN105" s="524"/>
      <c r="AO105" s="524"/>
      <c r="AP105" s="524"/>
      <c r="AQ105" s="524"/>
      <c r="AR105" s="524"/>
      <c r="AS105" s="524"/>
      <c r="AT105" s="524"/>
      <c r="AU105" s="507"/>
      <c r="AV105" s="524"/>
      <c r="AW105" s="507"/>
      <c r="AX105" s="524"/>
      <c r="AY105" s="524"/>
      <c r="AZ105" s="524"/>
      <c r="BA105" s="524"/>
      <c r="BB105" s="524"/>
      <c r="BC105" s="524"/>
      <c r="BD105" s="524"/>
      <c r="BE105" s="524"/>
      <c r="BF105" s="524"/>
      <c r="BH105" s="524"/>
      <c r="BI105" s="507"/>
      <c r="BJ105" s="525"/>
      <c r="BK105" s="525"/>
      <c r="BL105" s="525"/>
      <c r="BM105" s="525"/>
      <c r="BN105" s="525"/>
      <c r="BO105" s="525"/>
      <c r="BP105" s="525"/>
      <c r="BQ105" s="525"/>
      <c r="BS105" s="526"/>
      <c r="BT105" s="526"/>
      <c r="BU105" s="526"/>
      <c r="BV105" s="526"/>
      <c r="BW105" s="526"/>
      <c r="BX105" s="526"/>
      <c r="BY105" s="526"/>
      <c r="BZ105" s="526"/>
    </row>
    <row r="106" spans="1:78" x14ac:dyDescent="0.25">
      <c r="A106" s="176" t="s">
        <v>180</v>
      </c>
      <c r="B106" s="520" t="s">
        <v>354</v>
      </c>
      <c r="C106" s="176" t="s">
        <v>27</v>
      </c>
      <c r="D106" s="176" t="s">
        <v>38</v>
      </c>
      <c r="E106" s="176" t="s">
        <v>1065</v>
      </c>
      <c r="F106" s="176" t="s">
        <v>48</v>
      </c>
      <c r="G106" s="176" t="s">
        <v>181</v>
      </c>
      <c r="H106" s="176" t="s">
        <v>32</v>
      </c>
      <c r="I106" s="521"/>
      <c r="J106" s="521"/>
      <c r="K106" s="521"/>
      <c r="L106" s="521"/>
      <c r="M106" s="521"/>
      <c r="N106" s="521"/>
      <c r="O106" s="521"/>
      <c r="P106" s="521"/>
      <c r="Q106" s="521"/>
      <c r="R106" s="521"/>
      <c r="S106" s="521">
        <v>21297.82</v>
      </c>
      <c r="T106" s="521">
        <v>746487.72</v>
      </c>
      <c r="U106" s="521">
        <v>525613.93000000005</v>
      </c>
      <c r="V106" s="521">
        <v>358363.45</v>
      </c>
      <c r="W106" s="521">
        <v>83582.86</v>
      </c>
      <c r="X106" s="521"/>
      <c r="Y106" s="521">
        <v>0</v>
      </c>
      <c r="Z106" s="521">
        <v>0</v>
      </c>
      <c r="AA106" s="521">
        <v>0</v>
      </c>
      <c r="AB106" s="521">
        <v>0</v>
      </c>
      <c r="AC106" s="521">
        <v>0</v>
      </c>
      <c r="AD106" s="521">
        <v>0</v>
      </c>
      <c r="AE106" s="521">
        <v>0</v>
      </c>
      <c r="AF106" s="521">
        <v>0</v>
      </c>
      <c r="AG106" s="522"/>
      <c r="AI106" s="523"/>
      <c r="AK106" s="524"/>
      <c r="AL106" s="524"/>
      <c r="AM106" s="524"/>
      <c r="AN106" s="524"/>
      <c r="AO106" s="524"/>
      <c r="AP106" s="524"/>
      <c r="AQ106" s="524"/>
      <c r="AR106" s="524"/>
      <c r="AS106" s="524"/>
      <c r="AT106" s="524"/>
      <c r="AU106" s="507"/>
      <c r="AV106" s="524"/>
      <c r="AW106" s="507"/>
      <c r="AX106" s="524"/>
      <c r="AY106" s="524"/>
      <c r="AZ106" s="524"/>
      <c r="BA106" s="524"/>
      <c r="BB106" s="524"/>
      <c r="BC106" s="524"/>
      <c r="BD106" s="524"/>
      <c r="BE106" s="524"/>
      <c r="BF106" s="524"/>
      <c r="BH106" s="524"/>
      <c r="BI106" s="507"/>
      <c r="BJ106" s="525"/>
      <c r="BK106" s="525"/>
      <c r="BL106" s="525"/>
      <c r="BM106" s="525"/>
      <c r="BN106" s="525"/>
      <c r="BO106" s="525"/>
      <c r="BP106" s="525"/>
      <c r="BQ106" s="525"/>
      <c r="BS106" s="526"/>
      <c r="BT106" s="526"/>
      <c r="BU106" s="526"/>
      <c r="BV106" s="526"/>
      <c r="BW106" s="526"/>
      <c r="BX106" s="526"/>
      <c r="BY106" s="526"/>
      <c r="BZ106" s="526"/>
    </row>
    <row r="107" spans="1:78" x14ac:dyDescent="0.25">
      <c r="A107" s="176" t="s">
        <v>182</v>
      </c>
      <c r="B107" s="520" t="s">
        <v>354</v>
      </c>
      <c r="C107" s="176" t="s">
        <v>27</v>
      </c>
      <c r="D107" s="176" t="s">
        <v>47</v>
      </c>
      <c r="E107" s="176" t="s">
        <v>1353</v>
      </c>
      <c r="F107" s="176" t="s">
        <v>1356</v>
      </c>
      <c r="G107" s="176" t="s">
        <v>1094</v>
      </c>
      <c r="H107" s="176" t="s">
        <v>32</v>
      </c>
      <c r="I107" s="521"/>
      <c r="J107" s="521"/>
      <c r="K107" s="521"/>
      <c r="L107" s="521"/>
      <c r="M107" s="521"/>
      <c r="N107" s="521"/>
      <c r="O107" s="521"/>
      <c r="P107" s="521"/>
      <c r="Q107" s="521"/>
      <c r="R107" s="521"/>
      <c r="S107" s="521"/>
      <c r="T107" s="521">
        <v>1296648.57</v>
      </c>
      <c r="U107" s="521">
        <v>3045990.3999999999</v>
      </c>
      <c r="V107" s="521">
        <v>185247.39</v>
      </c>
      <c r="W107" s="521">
        <v>147.30000000000001</v>
      </c>
      <c r="X107" s="521"/>
      <c r="Y107" s="521">
        <v>0</v>
      </c>
      <c r="Z107" s="521">
        <v>0</v>
      </c>
      <c r="AA107" s="521">
        <v>0</v>
      </c>
      <c r="AB107" s="521">
        <v>0</v>
      </c>
      <c r="AC107" s="521">
        <v>0</v>
      </c>
      <c r="AD107" s="521">
        <v>0</v>
      </c>
      <c r="AE107" s="521">
        <v>0</v>
      </c>
      <c r="AF107" s="521">
        <v>0</v>
      </c>
      <c r="AG107" s="522"/>
      <c r="AI107" s="523"/>
      <c r="AK107" s="524"/>
      <c r="AL107" s="524"/>
      <c r="AM107" s="524"/>
      <c r="AN107" s="524"/>
      <c r="AO107" s="524"/>
      <c r="AP107" s="524"/>
      <c r="AQ107" s="524"/>
      <c r="AR107" s="524"/>
      <c r="AS107" s="524"/>
      <c r="AT107" s="524"/>
      <c r="AU107" s="507"/>
      <c r="AV107" s="524"/>
      <c r="AW107" s="507"/>
      <c r="AX107" s="524"/>
      <c r="AY107" s="524"/>
      <c r="AZ107" s="524"/>
      <c r="BA107" s="524"/>
      <c r="BB107" s="524"/>
      <c r="BC107" s="524"/>
      <c r="BD107" s="524"/>
      <c r="BE107" s="524"/>
      <c r="BF107" s="524"/>
      <c r="BH107" s="524"/>
      <c r="BI107" s="507"/>
      <c r="BJ107" s="525"/>
      <c r="BK107" s="525"/>
      <c r="BL107" s="525"/>
      <c r="BM107" s="525"/>
      <c r="BN107" s="525"/>
      <c r="BO107" s="525"/>
      <c r="BP107" s="525"/>
      <c r="BQ107" s="525"/>
      <c r="BS107" s="526"/>
      <c r="BT107" s="526"/>
      <c r="BU107" s="526"/>
      <c r="BV107" s="526"/>
      <c r="BW107" s="526"/>
      <c r="BX107" s="526"/>
      <c r="BY107" s="526"/>
      <c r="BZ107" s="526"/>
    </row>
    <row r="108" spans="1:78" x14ac:dyDescent="0.25">
      <c r="A108" s="176" t="s">
        <v>183</v>
      </c>
      <c r="B108" s="520" t="s">
        <v>354</v>
      </c>
      <c r="C108" s="176" t="s">
        <v>27</v>
      </c>
      <c r="D108" s="176" t="s">
        <v>47</v>
      </c>
      <c r="E108" s="176" t="s">
        <v>1353</v>
      </c>
      <c r="F108" s="176" t="s">
        <v>1354</v>
      </c>
      <c r="G108" s="176" t="s">
        <v>1090</v>
      </c>
      <c r="H108" s="176" t="s">
        <v>32</v>
      </c>
      <c r="I108" s="521"/>
      <c r="J108" s="521"/>
      <c r="K108" s="521"/>
      <c r="L108" s="521"/>
      <c r="M108" s="521"/>
      <c r="N108" s="521"/>
      <c r="O108" s="521"/>
      <c r="P108" s="521"/>
      <c r="Q108" s="521"/>
      <c r="R108" s="521"/>
      <c r="S108" s="521"/>
      <c r="T108" s="521">
        <v>1359944.46</v>
      </c>
      <c r="U108" s="521">
        <v>528337.78</v>
      </c>
      <c r="V108" s="521">
        <v>-94542.67</v>
      </c>
      <c r="W108" s="521"/>
      <c r="X108" s="521"/>
      <c r="Y108" s="521">
        <v>0</v>
      </c>
      <c r="Z108" s="521">
        <v>0</v>
      </c>
      <c r="AA108" s="521">
        <v>0</v>
      </c>
      <c r="AB108" s="521">
        <v>0</v>
      </c>
      <c r="AC108" s="521">
        <v>0</v>
      </c>
      <c r="AD108" s="521">
        <v>0</v>
      </c>
      <c r="AE108" s="521">
        <v>0</v>
      </c>
      <c r="AF108" s="521">
        <v>0</v>
      </c>
      <c r="AG108" s="522"/>
      <c r="AI108" s="523"/>
      <c r="AK108" s="524"/>
      <c r="AL108" s="524"/>
      <c r="AM108" s="524"/>
      <c r="AN108" s="524"/>
      <c r="AO108" s="524"/>
      <c r="AP108" s="524"/>
      <c r="AQ108" s="524"/>
      <c r="AR108" s="524"/>
      <c r="AS108" s="524"/>
      <c r="AT108" s="524"/>
      <c r="AU108" s="507"/>
      <c r="AV108" s="524"/>
      <c r="AW108" s="507"/>
      <c r="AX108" s="524"/>
      <c r="AY108" s="524"/>
      <c r="AZ108" s="524"/>
      <c r="BA108" s="524"/>
      <c r="BB108" s="524"/>
      <c r="BC108" s="524"/>
      <c r="BD108" s="524"/>
      <c r="BE108" s="524"/>
      <c r="BF108" s="524"/>
      <c r="BH108" s="524"/>
      <c r="BI108" s="507"/>
      <c r="BJ108" s="525"/>
      <c r="BK108" s="525"/>
      <c r="BL108" s="525"/>
      <c r="BM108" s="525"/>
      <c r="BN108" s="525"/>
      <c r="BO108" s="525"/>
      <c r="BP108" s="525"/>
      <c r="BQ108" s="525"/>
      <c r="BS108" s="526"/>
      <c r="BT108" s="526"/>
      <c r="BU108" s="526"/>
      <c r="BV108" s="526"/>
      <c r="BW108" s="526"/>
      <c r="BX108" s="526"/>
      <c r="BY108" s="526"/>
      <c r="BZ108" s="526"/>
    </row>
    <row r="109" spans="1:78" x14ac:dyDescent="0.25">
      <c r="A109" s="176" t="s">
        <v>184</v>
      </c>
      <c r="B109" s="520" t="s">
        <v>354</v>
      </c>
      <c r="C109" s="176" t="s">
        <v>27</v>
      </c>
      <c r="D109" s="176" t="s">
        <v>47</v>
      </c>
      <c r="E109" s="176" t="s">
        <v>1353</v>
      </c>
      <c r="F109" s="176" t="s">
        <v>1356</v>
      </c>
      <c r="G109" s="176" t="s">
        <v>661</v>
      </c>
      <c r="H109" s="176" t="s">
        <v>32</v>
      </c>
      <c r="I109" s="521"/>
      <c r="J109" s="521"/>
      <c r="K109" s="521"/>
      <c r="L109" s="521"/>
      <c r="M109" s="521"/>
      <c r="N109" s="521"/>
      <c r="O109" s="521"/>
      <c r="P109" s="521"/>
      <c r="Q109" s="521"/>
      <c r="R109" s="521"/>
      <c r="S109" s="521"/>
      <c r="T109" s="521">
        <v>12916.74</v>
      </c>
      <c r="U109" s="521">
        <v>1348847.65</v>
      </c>
      <c r="V109" s="521">
        <v>573274.82999999996</v>
      </c>
      <c r="W109" s="521"/>
      <c r="X109" s="521"/>
      <c r="Y109" s="521">
        <v>0</v>
      </c>
      <c r="Z109" s="521">
        <v>0</v>
      </c>
      <c r="AA109" s="521">
        <v>0</v>
      </c>
      <c r="AB109" s="521">
        <v>0</v>
      </c>
      <c r="AC109" s="521">
        <v>0</v>
      </c>
      <c r="AD109" s="521">
        <v>0</v>
      </c>
      <c r="AE109" s="521">
        <v>0</v>
      </c>
      <c r="AF109" s="521">
        <v>0</v>
      </c>
      <c r="AG109" s="522"/>
      <c r="AI109" s="523"/>
      <c r="AK109" s="524"/>
      <c r="AL109" s="524"/>
      <c r="AM109" s="524"/>
      <c r="AN109" s="524"/>
      <c r="AO109" s="524"/>
      <c r="AP109" s="524"/>
      <c r="AQ109" s="524"/>
      <c r="AR109" s="524"/>
      <c r="AS109" s="524"/>
      <c r="AT109" s="524"/>
      <c r="AU109" s="507"/>
      <c r="AV109" s="524"/>
      <c r="AW109" s="507"/>
      <c r="AX109" s="524"/>
      <c r="AY109" s="524"/>
      <c r="AZ109" s="524"/>
      <c r="BA109" s="524"/>
      <c r="BB109" s="524"/>
      <c r="BC109" s="524"/>
      <c r="BD109" s="524"/>
      <c r="BE109" s="524"/>
      <c r="BF109" s="524"/>
      <c r="BH109" s="524"/>
      <c r="BI109" s="507"/>
      <c r="BJ109" s="525"/>
      <c r="BK109" s="525"/>
      <c r="BL109" s="525"/>
      <c r="BM109" s="525"/>
      <c r="BN109" s="525"/>
      <c r="BO109" s="525"/>
      <c r="BP109" s="525"/>
      <c r="BQ109" s="525"/>
      <c r="BS109" s="526"/>
      <c r="BT109" s="526"/>
      <c r="BU109" s="526"/>
      <c r="BV109" s="526"/>
      <c r="BW109" s="526"/>
      <c r="BX109" s="526"/>
      <c r="BY109" s="526"/>
      <c r="BZ109" s="526"/>
    </row>
    <row r="110" spans="1:78" x14ac:dyDescent="0.25">
      <c r="A110" s="176" t="s">
        <v>185</v>
      </c>
      <c r="B110" s="520" t="s">
        <v>354</v>
      </c>
      <c r="C110" s="176" t="s">
        <v>27</v>
      </c>
      <c r="D110" s="176" t="s">
        <v>38</v>
      </c>
      <c r="E110" s="176" t="s">
        <v>1065</v>
      </c>
      <c r="F110" s="176" t="s">
        <v>1072</v>
      </c>
      <c r="G110" s="176" t="s">
        <v>1108</v>
      </c>
      <c r="H110" s="176" t="s">
        <v>29</v>
      </c>
      <c r="I110" s="521"/>
      <c r="J110" s="521"/>
      <c r="K110" s="521"/>
      <c r="L110" s="521"/>
      <c r="M110" s="521"/>
      <c r="N110" s="521"/>
      <c r="O110" s="521"/>
      <c r="P110" s="521"/>
      <c r="Q110" s="521"/>
      <c r="R110" s="521"/>
      <c r="S110" s="521"/>
      <c r="T110" s="521">
        <v>89704.41</v>
      </c>
      <c r="U110" s="521">
        <v>250102.77</v>
      </c>
      <c r="V110" s="521">
        <v>336155.48</v>
      </c>
      <c r="W110" s="521">
        <v>346983.12</v>
      </c>
      <c r="X110" s="521">
        <v>215913.84</v>
      </c>
      <c r="Y110" s="521">
        <v>212370.40276501121</v>
      </c>
      <c r="Z110" s="521">
        <v>175541.05745438248</v>
      </c>
      <c r="AA110" s="521">
        <v>156875.22343773552</v>
      </c>
      <c r="AB110" s="521">
        <v>3822.0563453158998</v>
      </c>
      <c r="AC110" s="521">
        <v>0</v>
      </c>
      <c r="AD110" s="521">
        <v>0</v>
      </c>
      <c r="AE110" s="521">
        <v>0</v>
      </c>
      <c r="AF110" s="521">
        <v>0</v>
      </c>
      <c r="AG110" s="522"/>
      <c r="AI110" s="523"/>
      <c r="AK110" s="524"/>
      <c r="AL110" s="524"/>
      <c r="AM110" s="524"/>
      <c r="AN110" s="524"/>
      <c r="AO110" s="524"/>
      <c r="AP110" s="524"/>
      <c r="AQ110" s="524"/>
      <c r="AR110" s="524"/>
      <c r="AS110" s="524"/>
      <c r="AT110" s="524"/>
      <c r="AU110" s="507"/>
      <c r="AV110" s="524"/>
      <c r="AW110" s="507"/>
      <c r="AX110" s="524"/>
      <c r="AY110" s="524"/>
      <c r="AZ110" s="524"/>
      <c r="BA110" s="524"/>
      <c r="BB110" s="524"/>
      <c r="BC110" s="524"/>
      <c r="BD110" s="524"/>
      <c r="BE110" s="524"/>
      <c r="BF110" s="524"/>
      <c r="BH110" s="524"/>
      <c r="BI110" s="507"/>
      <c r="BJ110" s="525"/>
      <c r="BK110" s="525"/>
      <c r="BL110" s="525"/>
      <c r="BM110" s="525"/>
      <c r="BN110" s="525"/>
      <c r="BO110" s="525"/>
      <c r="BP110" s="525"/>
      <c r="BQ110" s="525"/>
      <c r="BS110" s="526"/>
      <c r="BT110" s="526"/>
      <c r="BU110" s="526"/>
      <c r="BV110" s="526"/>
      <c r="BW110" s="526"/>
      <c r="BX110" s="526"/>
      <c r="BY110" s="526"/>
      <c r="BZ110" s="526"/>
    </row>
    <row r="111" spans="1:78" x14ac:dyDescent="0.25">
      <c r="A111" s="176" t="s">
        <v>186</v>
      </c>
      <c r="B111" s="520" t="s">
        <v>354</v>
      </c>
      <c r="C111" s="176" t="s">
        <v>27</v>
      </c>
      <c r="D111" s="176" t="s">
        <v>35</v>
      </c>
      <c r="E111" s="176" t="s">
        <v>35</v>
      </c>
      <c r="F111" s="176" t="s">
        <v>1360</v>
      </c>
      <c r="G111" s="176" t="s">
        <v>187</v>
      </c>
      <c r="H111" s="176" t="s">
        <v>32</v>
      </c>
      <c r="I111" s="521"/>
      <c r="J111" s="521"/>
      <c r="K111" s="521"/>
      <c r="L111" s="521"/>
      <c r="M111" s="521"/>
      <c r="N111" s="521"/>
      <c r="O111" s="521"/>
      <c r="P111" s="521"/>
      <c r="Q111" s="521"/>
      <c r="R111" s="521"/>
      <c r="S111" s="521"/>
      <c r="T111" s="521"/>
      <c r="U111" s="521">
        <v>118138.01</v>
      </c>
      <c r="V111" s="521">
        <v>57092.36</v>
      </c>
      <c r="W111" s="521"/>
      <c r="X111" s="521">
        <v>-4305</v>
      </c>
      <c r="Y111" s="521">
        <v>0</v>
      </c>
      <c r="Z111" s="521">
        <v>0</v>
      </c>
      <c r="AA111" s="521">
        <v>0</v>
      </c>
      <c r="AB111" s="521">
        <v>0</v>
      </c>
      <c r="AC111" s="521">
        <v>0</v>
      </c>
      <c r="AD111" s="521">
        <v>0</v>
      </c>
      <c r="AE111" s="521">
        <v>0</v>
      </c>
      <c r="AF111" s="521">
        <v>0</v>
      </c>
      <c r="AG111" s="522"/>
      <c r="AI111" s="523"/>
      <c r="AK111" s="524"/>
      <c r="AL111" s="524"/>
      <c r="AM111" s="524"/>
      <c r="AN111" s="524"/>
      <c r="AO111" s="524"/>
      <c r="AP111" s="524"/>
      <c r="AQ111" s="524"/>
      <c r="AR111" s="524"/>
      <c r="AS111" s="524"/>
      <c r="AT111" s="524"/>
      <c r="AU111" s="507"/>
      <c r="AV111" s="524"/>
      <c r="AW111" s="507"/>
      <c r="AX111" s="524"/>
      <c r="AY111" s="524"/>
      <c r="AZ111" s="524"/>
      <c r="BA111" s="524"/>
      <c r="BB111" s="524"/>
      <c r="BC111" s="524"/>
      <c r="BD111" s="524"/>
      <c r="BE111" s="524"/>
      <c r="BF111" s="524"/>
      <c r="BH111" s="524"/>
      <c r="BI111" s="507"/>
      <c r="BJ111" s="525"/>
      <c r="BK111" s="525"/>
      <c r="BL111" s="525"/>
      <c r="BM111" s="525"/>
      <c r="BN111" s="525"/>
      <c r="BO111" s="525"/>
      <c r="BP111" s="525"/>
      <c r="BQ111" s="525"/>
      <c r="BS111" s="526"/>
      <c r="BT111" s="526"/>
      <c r="BU111" s="526"/>
      <c r="BV111" s="526"/>
      <c r="BW111" s="526"/>
      <c r="BX111" s="526"/>
      <c r="BY111" s="526"/>
      <c r="BZ111" s="526"/>
    </row>
    <row r="112" spans="1:78" x14ac:dyDescent="0.25">
      <c r="A112" s="176" t="s">
        <v>188</v>
      </c>
      <c r="B112" s="520" t="s">
        <v>354</v>
      </c>
      <c r="C112" s="176" t="s">
        <v>27</v>
      </c>
      <c r="D112" s="176" t="s">
        <v>35</v>
      </c>
      <c r="E112" s="176" t="s">
        <v>35</v>
      </c>
      <c r="F112" s="176" t="s">
        <v>1360</v>
      </c>
      <c r="G112" s="176" t="s">
        <v>189</v>
      </c>
      <c r="H112" s="176" t="s">
        <v>32</v>
      </c>
      <c r="I112" s="521"/>
      <c r="J112" s="521"/>
      <c r="K112" s="521"/>
      <c r="L112" s="521"/>
      <c r="M112" s="521"/>
      <c r="N112" s="521"/>
      <c r="O112" s="521"/>
      <c r="P112" s="521"/>
      <c r="Q112" s="521"/>
      <c r="R112" s="521"/>
      <c r="S112" s="521"/>
      <c r="T112" s="521"/>
      <c r="U112" s="521">
        <v>185899.23</v>
      </c>
      <c r="V112" s="521">
        <v>82380.479999999996</v>
      </c>
      <c r="W112" s="521">
        <v>789.86</v>
      </c>
      <c r="X112" s="521"/>
      <c r="Y112" s="521">
        <v>0</v>
      </c>
      <c r="Z112" s="521">
        <v>0</v>
      </c>
      <c r="AA112" s="521">
        <v>0</v>
      </c>
      <c r="AB112" s="521">
        <v>0</v>
      </c>
      <c r="AC112" s="521">
        <v>0</v>
      </c>
      <c r="AD112" s="521">
        <v>0</v>
      </c>
      <c r="AE112" s="521">
        <v>0</v>
      </c>
      <c r="AF112" s="521">
        <v>0</v>
      </c>
      <c r="AG112" s="522"/>
      <c r="AI112" s="523"/>
      <c r="AK112" s="524"/>
      <c r="AL112" s="524"/>
      <c r="AM112" s="524"/>
      <c r="AN112" s="524"/>
      <c r="AO112" s="524"/>
      <c r="AP112" s="524"/>
      <c r="AQ112" s="524"/>
      <c r="AR112" s="524"/>
      <c r="AS112" s="524"/>
      <c r="AT112" s="524"/>
      <c r="AU112" s="507"/>
      <c r="AV112" s="524"/>
      <c r="AW112" s="507"/>
      <c r="AX112" s="524"/>
      <c r="AY112" s="524"/>
      <c r="AZ112" s="524"/>
      <c r="BA112" s="524"/>
      <c r="BB112" s="524"/>
      <c r="BC112" s="524"/>
      <c r="BD112" s="524"/>
      <c r="BE112" s="524"/>
      <c r="BF112" s="524"/>
      <c r="BH112" s="524"/>
      <c r="BI112" s="507"/>
      <c r="BJ112" s="525"/>
      <c r="BK112" s="525"/>
      <c r="BL112" s="525"/>
      <c r="BM112" s="525"/>
      <c r="BN112" s="525"/>
      <c r="BO112" s="525"/>
      <c r="BP112" s="525"/>
      <c r="BQ112" s="525"/>
      <c r="BS112" s="526"/>
      <c r="BT112" s="526"/>
      <c r="BU112" s="526"/>
      <c r="BV112" s="526"/>
      <c r="BW112" s="526"/>
      <c r="BX112" s="526"/>
      <c r="BY112" s="526"/>
      <c r="BZ112" s="526"/>
    </row>
    <row r="113" spans="1:78" x14ac:dyDescent="0.25">
      <c r="A113" s="176" t="s">
        <v>190</v>
      </c>
      <c r="B113" s="520" t="s">
        <v>354</v>
      </c>
      <c r="C113" s="176" t="s">
        <v>27</v>
      </c>
      <c r="D113" s="176" t="s">
        <v>35</v>
      </c>
      <c r="E113" s="176" t="s">
        <v>35</v>
      </c>
      <c r="F113" s="176" t="s">
        <v>1360</v>
      </c>
      <c r="G113" s="176" t="s">
        <v>191</v>
      </c>
      <c r="H113" s="176" t="s">
        <v>32</v>
      </c>
      <c r="I113" s="521"/>
      <c r="J113" s="521"/>
      <c r="K113" s="521"/>
      <c r="L113" s="521"/>
      <c r="M113" s="521"/>
      <c r="N113" s="521"/>
      <c r="O113" s="521"/>
      <c r="P113" s="521"/>
      <c r="Q113" s="521"/>
      <c r="R113" s="521"/>
      <c r="S113" s="521"/>
      <c r="T113" s="521"/>
      <c r="U113" s="521">
        <v>124125.75999999999</v>
      </c>
      <c r="V113" s="521"/>
      <c r="W113" s="521"/>
      <c r="X113" s="521"/>
      <c r="Y113" s="521">
        <v>0</v>
      </c>
      <c r="Z113" s="521">
        <v>0</v>
      </c>
      <c r="AA113" s="521">
        <v>0</v>
      </c>
      <c r="AB113" s="521">
        <v>0</v>
      </c>
      <c r="AC113" s="521">
        <v>0</v>
      </c>
      <c r="AD113" s="521">
        <v>0</v>
      </c>
      <c r="AE113" s="521">
        <v>0</v>
      </c>
      <c r="AF113" s="521">
        <v>0</v>
      </c>
      <c r="AG113" s="522"/>
      <c r="AI113" s="523"/>
      <c r="AK113" s="524"/>
      <c r="AL113" s="524"/>
      <c r="AM113" s="524"/>
      <c r="AN113" s="524"/>
      <c r="AO113" s="524"/>
      <c r="AP113" s="524"/>
      <c r="AQ113" s="524"/>
      <c r="AR113" s="524"/>
      <c r="AS113" s="524"/>
      <c r="AT113" s="524"/>
      <c r="AU113" s="507"/>
      <c r="AV113" s="524"/>
      <c r="AW113" s="507"/>
      <c r="AX113" s="524"/>
      <c r="AY113" s="524"/>
      <c r="AZ113" s="524"/>
      <c r="BA113" s="524"/>
      <c r="BB113" s="524"/>
      <c r="BC113" s="524"/>
      <c r="BD113" s="524"/>
      <c r="BE113" s="524"/>
      <c r="BF113" s="524"/>
      <c r="BH113" s="524"/>
      <c r="BI113" s="507"/>
      <c r="BJ113" s="525"/>
      <c r="BK113" s="525"/>
      <c r="BL113" s="525"/>
      <c r="BM113" s="525"/>
      <c r="BN113" s="525"/>
      <c r="BO113" s="525"/>
      <c r="BP113" s="525"/>
      <c r="BQ113" s="525"/>
      <c r="BS113" s="526"/>
      <c r="BT113" s="526"/>
      <c r="BU113" s="526"/>
      <c r="BV113" s="526"/>
      <c r="BW113" s="526"/>
      <c r="BX113" s="526"/>
      <c r="BY113" s="526"/>
      <c r="BZ113" s="526"/>
    </row>
    <row r="114" spans="1:78" x14ac:dyDescent="0.25">
      <c r="A114" s="176" t="s">
        <v>192</v>
      </c>
      <c r="B114" s="520" t="s">
        <v>354</v>
      </c>
      <c r="C114" s="176" t="s">
        <v>27</v>
      </c>
      <c r="D114" s="176" t="s">
        <v>38</v>
      </c>
      <c r="E114" s="176" t="s">
        <v>1065</v>
      </c>
      <c r="F114" s="176" t="s">
        <v>1357</v>
      </c>
      <c r="G114" s="176" t="s">
        <v>193</v>
      </c>
      <c r="H114" s="176" t="s">
        <v>29</v>
      </c>
      <c r="I114" s="521"/>
      <c r="J114" s="521"/>
      <c r="K114" s="521"/>
      <c r="L114" s="521"/>
      <c r="M114" s="521"/>
      <c r="N114" s="521"/>
      <c r="O114" s="521"/>
      <c r="P114" s="521"/>
      <c r="Q114" s="521">
        <v>1609920.14</v>
      </c>
      <c r="R114" s="521">
        <v>9232886.5999999996</v>
      </c>
      <c r="S114" s="521">
        <v>14013854.380000001</v>
      </c>
      <c r="T114" s="521">
        <v>7659944.3399999999</v>
      </c>
      <c r="U114" s="521">
        <v>11621070.880000001</v>
      </c>
      <c r="V114" s="521">
        <v>12327566.109999999</v>
      </c>
      <c r="W114" s="521">
        <v>-179046.1</v>
      </c>
      <c r="X114" s="521">
        <v>168432.02</v>
      </c>
      <c r="Y114" s="521">
        <v>17668.07003586764</v>
      </c>
      <c r="Z114" s="521">
        <v>0</v>
      </c>
      <c r="AA114" s="521">
        <v>0</v>
      </c>
      <c r="AB114" s="521">
        <v>0</v>
      </c>
      <c r="AC114" s="521">
        <v>0</v>
      </c>
      <c r="AD114" s="521">
        <v>0</v>
      </c>
      <c r="AE114" s="521">
        <v>0</v>
      </c>
      <c r="AF114" s="521">
        <v>0</v>
      </c>
      <c r="AG114" s="522"/>
      <c r="AI114" s="523"/>
      <c r="AK114" s="524"/>
      <c r="AL114" s="524"/>
      <c r="AM114" s="524"/>
      <c r="AN114" s="524"/>
      <c r="AO114" s="524"/>
      <c r="AP114" s="524"/>
      <c r="AQ114" s="524"/>
      <c r="AR114" s="524"/>
      <c r="AS114" s="524"/>
      <c r="AT114" s="524"/>
      <c r="AU114" s="507"/>
      <c r="AV114" s="524"/>
      <c r="AW114" s="507"/>
      <c r="AX114" s="524"/>
      <c r="AY114" s="524"/>
      <c r="AZ114" s="524"/>
      <c r="BA114" s="524"/>
      <c r="BB114" s="524"/>
      <c r="BC114" s="524"/>
      <c r="BD114" s="524"/>
      <c r="BE114" s="524"/>
      <c r="BF114" s="524"/>
      <c r="BH114" s="524"/>
      <c r="BI114" s="507"/>
      <c r="BJ114" s="525"/>
      <c r="BK114" s="525"/>
      <c r="BL114" s="525"/>
      <c r="BM114" s="525"/>
      <c r="BN114" s="525"/>
      <c r="BO114" s="525"/>
      <c r="BP114" s="525"/>
      <c r="BQ114" s="525"/>
      <c r="BS114" s="526"/>
      <c r="BT114" s="526"/>
      <c r="BU114" s="526"/>
      <c r="BV114" s="526"/>
      <c r="BW114" s="526"/>
      <c r="BX114" s="526"/>
      <c r="BY114" s="526"/>
      <c r="BZ114" s="526"/>
    </row>
    <row r="115" spans="1:78" x14ac:dyDescent="0.25">
      <c r="A115" s="176" t="s">
        <v>194</v>
      </c>
      <c r="B115" s="520" t="s">
        <v>354</v>
      </c>
      <c r="C115" s="176" t="s">
        <v>27</v>
      </c>
      <c r="D115" s="176" t="s">
        <v>49</v>
      </c>
      <c r="E115" s="176" t="s">
        <v>1065</v>
      </c>
      <c r="F115" s="176" t="s">
        <v>49</v>
      </c>
      <c r="G115" s="176" t="s">
        <v>195</v>
      </c>
      <c r="H115" s="176" t="s">
        <v>32</v>
      </c>
      <c r="I115" s="521"/>
      <c r="J115" s="521"/>
      <c r="K115" s="521"/>
      <c r="L115" s="521"/>
      <c r="M115" s="521"/>
      <c r="N115" s="521"/>
      <c r="O115" s="521"/>
      <c r="P115" s="521"/>
      <c r="Q115" s="521"/>
      <c r="R115" s="521"/>
      <c r="S115" s="521"/>
      <c r="T115" s="521"/>
      <c r="U115" s="521">
        <v>1633772.19</v>
      </c>
      <c r="V115" s="521">
        <v>194814.62</v>
      </c>
      <c r="W115" s="521">
        <v>-820092.42</v>
      </c>
      <c r="X115" s="521">
        <v>-1008494.39</v>
      </c>
      <c r="Y115" s="521">
        <v>0</v>
      </c>
      <c r="Z115" s="521">
        <v>0</v>
      </c>
      <c r="AA115" s="521">
        <v>0</v>
      </c>
      <c r="AB115" s="521">
        <v>0</v>
      </c>
      <c r="AC115" s="521">
        <v>0</v>
      </c>
      <c r="AD115" s="521">
        <v>0</v>
      </c>
      <c r="AE115" s="521">
        <v>0</v>
      </c>
      <c r="AF115" s="521">
        <v>0</v>
      </c>
      <c r="AG115" s="522"/>
      <c r="AI115" s="523"/>
      <c r="AK115" s="524"/>
      <c r="AL115" s="524"/>
      <c r="AM115" s="524"/>
      <c r="AN115" s="524"/>
      <c r="AO115" s="524"/>
      <c r="AP115" s="524"/>
      <c r="AQ115" s="524"/>
      <c r="AR115" s="524"/>
      <c r="AS115" s="524"/>
      <c r="AT115" s="524"/>
      <c r="AU115" s="507"/>
      <c r="AV115" s="524"/>
      <c r="AW115" s="507"/>
      <c r="AX115" s="524"/>
      <c r="AY115" s="524"/>
      <c r="AZ115" s="524"/>
      <c r="BA115" s="524"/>
      <c r="BB115" s="524"/>
      <c r="BC115" s="524"/>
      <c r="BD115" s="524"/>
      <c r="BE115" s="524"/>
      <c r="BF115" s="524"/>
      <c r="BH115" s="524"/>
      <c r="BI115" s="507"/>
      <c r="BJ115" s="525"/>
      <c r="BK115" s="525"/>
      <c r="BL115" s="525"/>
      <c r="BM115" s="525"/>
      <c r="BN115" s="525"/>
      <c r="BO115" s="525"/>
      <c r="BP115" s="525"/>
      <c r="BQ115" s="525"/>
      <c r="BS115" s="526"/>
      <c r="BT115" s="526"/>
      <c r="BU115" s="526"/>
      <c r="BV115" s="526"/>
      <c r="BW115" s="526"/>
      <c r="BX115" s="526"/>
      <c r="BY115" s="526"/>
      <c r="BZ115" s="526"/>
    </row>
    <row r="116" spans="1:78" x14ac:dyDescent="0.25">
      <c r="A116" s="176" t="s">
        <v>196</v>
      </c>
      <c r="B116" s="520" t="s">
        <v>354</v>
      </c>
      <c r="C116" s="176" t="s">
        <v>27</v>
      </c>
      <c r="D116" s="176" t="s">
        <v>38</v>
      </c>
      <c r="E116" s="176" t="s">
        <v>1065</v>
      </c>
      <c r="F116" s="176" t="s">
        <v>1066</v>
      </c>
      <c r="G116" s="176" t="s">
        <v>1109</v>
      </c>
      <c r="H116" s="176" t="s">
        <v>32</v>
      </c>
      <c r="I116" s="521"/>
      <c r="J116" s="521"/>
      <c r="K116" s="521"/>
      <c r="L116" s="521"/>
      <c r="M116" s="521"/>
      <c r="N116" s="521"/>
      <c r="O116" s="521"/>
      <c r="P116" s="521"/>
      <c r="Q116" s="521"/>
      <c r="R116" s="521">
        <v>1049455.56</v>
      </c>
      <c r="S116" s="521">
        <v>1220165.2</v>
      </c>
      <c r="T116" s="521">
        <v>782146.92</v>
      </c>
      <c r="U116" s="521">
        <v>46771.62</v>
      </c>
      <c r="V116" s="521">
        <v>0</v>
      </c>
      <c r="W116" s="521">
        <v>-1500009.76</v>
      </c>
      <c r="X116" s="521">
        <v>-1407164.14</v>
      </c>
      <c r="Y116" s="521">
        <v>0</v>
      </c>
      <c r="Z116" s="521">
        <v>0</v>
      </c>
      <c r="AA116" s="521">
        <v>0</v>
      </c>
      <c r="AB116" s="521">
        <v>0</v>
      </c>
      <c r="AC116" s="521">
        <v>0</v>
      </c>
      <c r="AD116" s="521">
        <v>0</v>
      </c>
      <c r="AE116" s="521">
        <v>0</v>
      </c>
      <c r="AF116" s="521">
        <v>0</v>
      </c>
      <c r="AG116" s="522"/>
      <c r="AI116" s="523"/>
      <c r="AK116" s="524"/>
      <c r="AL116" s="524"/>
      <c r="AM116" s="524"/>
      <c r="AN116" s="524"/>
      <c r="AO116" s="524"/>
      <c r="AP116" s="524"/>
      <c r="AQ116" s="524"/>
      <c r="AR116" s="524"/>
      <c r="AS116" s="524"/>
      <c r="AT116" s="524"/>
      <c r="AU116" s="507"/>
      <c r="AV116" s="524"/>
      <c r="AW116" s="507"/>
      <c r="AX116" s="524"/>
      <c r="AY116" s="524"/>
      <c r="AZ116" s="524"/>
      <c r="BA116" s="524"/>
      <c r="BB116" s="524"/>
      <c r="BC116" s="524"/>
      <c r="BD116" s="524"/>
      <c r="BE116" s="524"/>
      <c r="BF116" s="524"/>
      <c r="BH116" s="524"/>
      <c r="BI116" s="507"/>
      <c r="BJ116" s="525"/>
      <c r="BK116" s="525"/>
      <c r="BL116" s="525"/>
      <c r="BM116" s="525"/>
      <c r="BN116" s="525"/>
      <c r="BO116" s="525"/>
      <c r="BP116" s="525"/>
      <c r="BQ116" s="525"/>
      <c r="BS116" s="526"/>
      <c r="BT116" s="526"/>
      <c r="BU116" s="526"/>
      <c r="BV116" s="526"/>
      <c r="BW116" s="526"/>
      <c r="BX116" s="526"/>
      <c r="BY116" s="526"/>
      <c r="BZ116" s="526"/>
    </row>
    <row r="117" spans="1:78" x14ac:dyDescent="0.25">
      <c r="A117" s="176" t="s">
        <v>197</v>
      </c>
      <c r="B117" s="520" t="s">
        <v>354</v>
      </c>
      <c r="C117" s="176" t="s">
        <v>27</v>
      </c>
      <c r="D117" s="176" t="s">
        <v>35</v>
      </c>
      <c r="E117" s="176" t="s">
        <v>35</v>
      </c>
      <c r="F117" s="176" t="s">
        <v>1361</v>
      </c>
      <c r="G117" s="176" t="s">
        <v>198</v>
      </c>
      <c r="H117" s="176" t="s">
        <v>32</v>
      </c>
      <c r="I117" s="521"/>
      <c r="J117" s="521"/>
      <c r="K117" s="521"/>
      <c r="L117" s="521"/>
      <c r="M117" s="521"/>
      <c r="N117" s="521"/>
      <c r="O117" s="521"/>
      <c r="P117" s="521"/>
      <c r="Q117" s="521"/>
      <c r="R117" s="521"/>
      <c r="S117" s="521"/>
      <c r="T117" s="521"/>
      <c r="U117" s="521">
        <v>175285.29</v>
      </c>
      <c r="V117" s="521">
        <v>164411.95000000001</v>
      </c>
      <c r="W117" s="521"/>
      <c r="X117" s="521"/>
      <c r="Y117" s="521">
        <v>0</v>
      </c>
      <c r="Z117" s="521">
        <v>0</v>
      </c>
      <c r="AA117" s="521">
        <v>0</v>
      </c>
      <c r="AB117" s="521">
        <v>0</v>
      </c>
      <c r="AC117" s="521">
        <v>0</v>
      </c>
      <c r="AD117" s="521">
        <v>0</v>
      </c>
      <c r="AE117" s="521">
        <v>0</v>
      </c>
      <c r="AF117" s="521">
        <v>0</v>
      </c>
      <c r="AG117" s="522"/>
      <c r="AI117" s="523"/>
      <c r="AK117" s="524"/>
      <c r="AL117" s="524"/>
      <c r="AM117" s="524"/>
      <c r="AN117" s="524"/>
      <c r="AO117" s="524"/>
      <c r="AP117" s="524"/>
      <c r="AQ117" s="524"/>
      <c r="AR117" s="524"/>
      <c r="AS117" s="524"/>
      <c r="AT117" s="524"/>
      <c r="AU117" s="507"/>
      <c r="AV117" s="524"/>
      <c r="AW117" s="507"/>
      <c r="AX117" s="524"/>
      <c r="AY117" s="524"/>
      <c r="AZ117" s="524"/>
      <c r="BA117" s="524"/>
      <c r="BB117" s="524"/>
      <c r="BC117" s="524"/>
      <c r="BD117" s="524"/>
      <c r="BE117" s="524"/>
      <c r="BF117" s="524"/>
      <c r="BH117" s="524"/>
      <c r="BI117" s="507"/>
      <c r="BJ117" s="525"/>
      <c r="BK117" s="525"/>
      <c r="BL117" s="525"/>
      <c r="BM117" s="525"/>
      <c r="BN117" s="525"/>
      <c r="BO117" s="525"/>
      <c r="BP117" s="525"/>
      <c r="BQ117" s="525"/>
      <c r="BS117" s="526"/>
      <c r="BT117" s="526"/>
      <c r="BU117" s="526"/>
      <c r="BV117" s="526"/>
      <c r="BW117" s="526"/>
      <c r="BX117" s="526"/>
      <c r="BY117" s="526"/>
      <c r="BZ117" s="526"/>
    </row>
    <row r="118" spans="1:78" x14ac:dyDescent="0.25">
      <c r="A118" s="176" t="s">
        <v>199</v>
      </c>
      <c r="B118" s="520" t="s">
        <v>354</v>
      </c>
      <c r="C118" s="176" t="s">
        <v>27</v>
      </c>
      <c r="D118" s="176" t="s">
        <v>47</v>
      </c>
      <c r="E118" s="176" t="s">
        <v>1353</v>
      </c>
      <c r="F118" s="176" t="s">
        <v>1356</v>
      </c>
      <c r="G118" s="176" t="s">
        <v>1095</v>
      </c>
      <c r="H118" s="176" t="s">
        <v>32</v>
      </c>
      <c r="I118" s="521"/>
      <c r="J118" s="521"/>
      <c r="K118" s="521"/>
      <c r="L118" s="521"/>
      <c r="M118" s="521"/>
      <c r="N118" s="521"/>
      <c r="O118" s="521"/>
      <c r="P118" s="521"/>
      <c r="Q118" s="521"/>
      <c r="R118" s="521"/>
      <c r="S118" s="521"/>
      <c r="T118" s="521">
        <v>278733.82</v>
      </c>
      <c r="U118" s="521">
        <v>1611832.21</v>
      </c>
      <c r="V118" s="521">
        <v>-4220.01</v>
      </c>
      <c r="W118" s="521"/>
      <c r="X118" s="521"/>
      <c r="Y118" s="521">
        <v>0</v>
      </c>
      <c r="Z118" s="521">
        <v>0</v>
      </c>
      <c r="AA118" s="521">
        <v>0</v>
      </c>
      <c r="AB118" s="521">
        <v>0</v>
      </c>
      <c r="AC118" s="521">
        <v>0</v>
      </c>
      <c r="AD118" s="521">
        <v>0</v>
      </c>
      <c r="AE118" s="521">
        <v>0</v>
      </c>
      <c r="AF118" s="521">
        <v>0</v>
      </c>
      <c r="AG118" s="522"/>
      <c r="AI118" s="523"/>
      <c r="AK118" s="524"/>
      <c r="AL118" s="524"/>
      <c r="AM118" s="524"/>
      <c r="AN118" s="524"/>
      <c r="AO118" s="524"/>
      <c r="AP118" s="524"/>
      <c r="AQ118" s="524"/>
      <c r="AR118" s="524"/>
      <c r="AS118" s="524"/>
      <c r="AT118" s="524"/>
      <c r="AU118" s="507"/>
      <c r="AV118" s="524"/>
      <c r="AW118" s="507"/>
      <c r="AX118" s="524"/>
      <c r="AY118" s="524"/>
      <c r="AZ118" s="524"/>
      <c r="BA118" s="524"/>
      <c r="BB118" s="524"/>
      <c r="BC118" s="524"/>
      <c r="BD118" s="524"/>
      <c r="BE118" s="524"/>
      <c r="BF118" s="524"/>
      <c r="BH118" s="524"/>
      <c r="BI118" s="507"/>
      <c r="BJ118" s="525"/>
      <c r="BK118" s="525"/>
      <c r="BL118" s="525"/>
      <c r="BM118" s="525"/>
      <c r="BN118" s="525"/>
      <c r="BO118" s="525"/>
      <c r="BP118" s="525"/>
      <c r="BQ118" s="525"/>
      <c r="BS118" s="526"/>
      <c r="BT118" s="526"/>
      <c r="BU118" s="526"/>
      <c r="BV118" s="526"/>
      <c r="BW118" s="526"/>
      <c r="BX118" s="526"/>
      <c r="BY118" s="526"/>
      <c r="BZ118" s="526"/>
    </row>
    <row r="119" spans="1:78" x14ac:dyDescent="0.25">
      <c r="A119" s="176" t="s">
        <v>200</v>
      </c>
      <c r="B119" s="520" t="s">
        <v>355</v>
      </c>
      <c r="C119" s="176" t="s">
        <v>27</v>
      </c>
      <c r="D119" s="176" t="s">
        <v>35</v>
      </c>
      <c r="E119" s="176" t="s">
        <v>35</v>
      </c>
      <c r="F119" s="176" t="s">
        <v>1360</v>
      </c>
      <c r="G119" s="176" t="s">
        <v>201</v>
      </c>
      <c r="H119" s="176" t="s">
        <v>32</v>
      </c>
      <c r="I119" s="521"/>
      <c r="J119" s="521"/>
      <c r="K119" s="521"/>
      <c r="L119" s="521"/>
      <c r="M119" s="521"/>
      <c r="N119" s="521"/>
      <c r="O119" s="521"/>
      <c r="P119" s="521"/>
      <c r="Q119" s="521"/>
      <c r="R119" s="521"/>
      <c r="S119" s="521"/>
      <c r="T119" s="521"/>
      <c r="U119" s="521"/>
      <c r="V119" s="521">
        <v>227977.03</v>
      </c>
      <c r="W119" s="521">
        <v>65815.28</v>
      </c>
      <c r="X119" s="521"/>
      <c r="Y119" s="521">
        <v>0</v>
      </c>
      <c r="Z119" s="521">
        <v>0</v>
      </c>
      <c r="AA119" s="521">
        <v>0</v>
      </c>
      <c r="AB119" s="521">
        <v>0</v>
      </c>
      <c r="AC119" s="521">
        <v>0</v>
      </c>
      <c r="AD119" s="521">
        <v>0</v>
      </c>
      <c r="AE119" s="521">
        <v>0</v>
      </c>
      <c r="AF119" s="521">
        <v>0</v>
      </c>
      <c r="AG119" s="522"/>
      <c r="AI119" s="523"/>
      <c r="AK119" s="524"/>
      <c r="AL119" s="524"/>
      <c r="AM119" s="524"/>
      <c r="AN119" s="524"/>
      <c r="AO119" s="524"/>
      <c r="AP119" s="524"/>
      <c r="AQ119" s="524"/>
      <c r="AR119" s="524"/>
      <c r="AS119" s="524"/>
      <c r="AT119" s="524"/>
      <c r="AU119" s="507"/>
      <c r="AV119" s="524"/>
      <c r="AW119" s="507"/>
      <c r="AX119" s="524"/>
      <c r="AY119" s="524"/>
      <c r="AZ119" s="524"/>
      <c r="BA119" s="524"/>
      <c r="BB119" s="524"/>
      <c r="BC119" s="524"/>
      <c r="BD119" s="524"/>
      <c r="BE119" s="524"/>
      <c r="BF119" s="524"/>
      <c r="BH119" s="524"/>
      <c r="BI119" s="507"/>
      <c r="BJ119" s="525"/>
      <c r="BK119" s="525"/>
      <c r="BL119" s="525"/>
      <c r="BM119" s="525"/>
      <c r="BN119" s="525"/>
      <c r="BO119" s="525"/>
      <c r="BP119" s="525"/>
      <c r="BQ119" s="525"/>
      <c r="BS119" s="526"/>
      <c r="BT119" s="526"/>
      <c r="BU119" s="526"/>
      <c r="BV119" s="526"/>
      <c r="BW119" s="526"/>
      <c r="BX119" s="526"/>
      <c r="BY119" s="526"/>
      <c r="BZ119" s="526"/>
    </row>
    <row r="120" spans="1:78" x14ac:dyDescent="0.25">
      <c r="A120" s="176" t="s">
        <v>202</v>
      </c>
      <c r="B120" s="520" t="s">
        <v>355</v>
      </c>
      <c r="C120" s="176" t="s">
        <v>27</v>
      </c>
      <c r="D120" s="176" t="s">
        <v>35</v>
      </c>
      <c r="E120" s="176" t="s">
        <v>35</v>
      </c>
      <c r="F120" s="176" t="s">
        <v>1361</v>
      </c>
      <c r="G120" s="176" t="s">
        <v>203</v>
      </c>
      <c r="H120" s="176" t="s">
        <v>32</v>
      </c>
      <c r="I120" s="521"/>
      <c r="J120" s="521"/>
      <c r="K120" s="521"/>
      <c r="L120" s="521"/>
      <c r="M120" s="521"/>
      <c r="N120" s="521"/>
      <c r="O120" s="521"/>
      <c r="P120" s="521"/>
      <c r="Q120" s="521"/>
      <c r="R120" s="521"/>
      <c r="S120" s="521"/>
      <c r="T120" s="521"/>
      <c r="U120" s="521"/>
      <c r="V120" s="521">
        <v>140292.41</v>
      </c>
      <c r="W120" s="521">
        <v>920.69</v>
      </c>
      <c r="X120" s="521"/>
      <c r="Y120" s="521">
        <v>0</v>
      </c>
      <c r="Z120" s="521">
        <v>0</v>
      </c>
      <c r="AA120" s="521">
        <v>0</v>
      </c>
      <c r="AB120" s="521">
        <v>0</v>
      </c>
      <c r="AC120" s="521">
        <v>0</v>
      </c>
      <c r="AD120" s="521">
        <v>0</v>
      </c>
      <c r="AE120" s="521">
        <v>0</v>
      </c>
      <c r="AF120" s="521">
        <v>0</v>
      </c>
      <c r="AG120" s="522"/>
      <c r="AI120" s="523"/>
      <c r="AK120" s="524"/>
      <c r="AL120" s="524"/>
      <c r="AM120" s="524"/>
      <c r="AN120" s="524"/>
      <c r="AO120" s="524"/>
      <c r="AP120" s="524"/>
      <c r="AQ120" s="524"/>
      <c r="AR120" s="524"/>
      <c r="AS120" s="524"/>
      <c r="AT120" s="524"/>
      <c r="AU120" s="507"/>
      <c r="AV120" s="524"/>
      <c r="AW120" s="507"/>
      <c r="AX120" s="524"/>
      <c r="AY120" s="524"/>
      <c r="AZ120" s="524"/>
      <c r="BA120" s="524"/>
      <c r="BB120" s="524"/>
      <c r="BC120" s="524"/>
      <c r="BD120" s="524"/>
      <c r="BE120" s="524"/>
      <c r="BF120" s="524"/>
      <c r="BH120" s="524"/>
      <c r="BI120" s="507"/>
      <c r="BJ120" s="525"/>
      <c r="BK120" s="525"/>
      <c r="BL120" s="525"/>
      <c r="BM120" s="525"/>
      <c r="BN120" s="525"/>
      <c r="BO120" s="525"/>
      <c r="BP120" s="525"/>
      <c r="BQ120" s="525"/>
      <c r="BS120" s="526"/>
      <c r="BT120" s="526"/>
      <c r="BU120" s="526"/>
      <c r="BV120" s="526"/>
      <c r="BW120" s="526"/>
      <c r="BX120" s="526"/>
      <c r="BY120" s="526"/>
      <c r="BZ120" s="526"/>
    </row>
    <row r="121" spans="1:78" x14ac:dyDescent="0.25">
      <c r="A121" s="176" t="s">
        <v>204</v>
      </c>
      <c r="B121" s="520" t="s">
        <v>355</v>
      </c>
      <c r="C121" s="176" t="s">
        <v>27</v>
      </c>
      <c r="D121" s="176" t="s">
        <v>49</v>
      </c>
      <c r="E121" s="176" t="s">
        <v>1065</v>
      </c>
      <c r="F121" s="176" t="s">
        <v>49</v>
      </c>
      <c r="G121" s="176" t="s">
        <v>205</v>
      </c>
      <c r="H121" s="176" t="s">
        <v>32</v>
      </c>
      <c r="I121" s="521"/>
      <c r="J121" s="521"/>
      <c r="K121" s="521"/>
      <c r="L121" s="521"/>
      <c r="M121" s="521"/>
      <c r="N121" s="521"/>
      <c r="O121" s="521"/>
      <c r="P121" s="521"/>
      <c r="Q121" s="521"/>
      <c r="R121" s="521"/>
      <c r="S121" s="521"/>
      <c r="T121" s="521"/>
      <c r="U121" s="521"/>
      <c r="V121" s="521">
        <v>30725.62</v>
      </c>
      <c r="W121" s="521">
        <v>60685.35</v>
      </c>
      <c r="X121" s="521">
        <v>-91410.97</v>
      </c>
      <c r="Y121" s="521">
        <v>0</v>
      </c>
      <c r="Z121" s="521">
        <v>0</v>
      </c>
      <c r="AA121" s="521">
        <v>0</v>
      </c>
      <c r="AB121" s="521">
        <v>0</v>
      </c>
      <c r="AC121" s="521">
        <v>0</v>
      </c>
      <c r="AD121" s="521">
        <v>0</v>
      </c>
      <c r="AE121" s="521">
        <v>0</v>
      </c>
      <c r="AF121" s="521">
        <v>0</v>
      </c>
      <c r="AG121" s="522"/>
      <c r="AI121" s="523"/>
      <c r="AK121" s="524"/>
      <c r="AL121" s="524"/>
      <c r="AM121" s="524"/>
      <c r="AN121" s="524"/>
      <c r="AO121" s="524"/>
      <c r="AP121" s="524"/>
      <c r="AQ121" s="524"/>
      <c r="AR121" s="524"/>
      <c r="AS121" s="524"/>
      <c r="AT121" s="524"/>
      <c r="AU121" s="507"/>
      <c r="AV121" s="524"/>
      <c r="AW121" s="507"/>
      <c r="AX121" s="524"/>
      <c r="AY121" s="524"/>
      <c r="AZ121" s="524"/>
      <c r="BA121" s="524"/>
      <c r="BB121" s="524"/>
      <c r="BC121" s="524"/>
      <c r="BD121" s="524"/>
      <c r="BE121" s="524"/>
      <c r="BF121" s="524"/>
      <c r="BH121" s="524"/>
      <c r="BI121" s="507"/>
      <c r="BJ121" s="525"/>
      <c r="BK121" s="525"/>
      <c r="BL121" s="525"/>
      <c r="BM121" s="525"/>
      <c r="BN121" s="525"/>
      <c r="BO121" s="525"/>
      <c r="BP121" s="525"/>
      <c r="BQ121" s="525"/>
      <c r="BS121" s="526"/>
      <c r="BT121" s="526"/>
      <c r="BU121" s="526"/>
      <c r="BV121" s="526"/>
      <c r="BW121" s="526"/>
      <c r="BX121" s="526"/>
      <c r="BY121" s="526"/>
      <c r="BZ121" s="526"/>
    </row>
    <row r="122" spans="1:78" x14ac:dyDescent="0.25">
      <c r="A122" s="176" t="s">
        <v>206</v>
      </c>
      <c r="B122" s="520" t="s">
        <v>355</v>
      </c>
      <c r="C122" s="176" t="s">
        <v>27</v>
      </c>
      <c r="D122" s="176" t="s">
        <v>47</v>
      </c>
      <c r="E122" s="176" t="s">
        <v>1353</v>
      </c>
      <c r="F122" s="176" t="s">
        <v>1356</v>
      </c>
      <c r="G122" s="176" t="s">
        <v>1154</v>
      </c>
      <c r="H122" s="176" t="s">
        <v>29</v>
      </c>
      <c r="I122" s="521"/>
      <c r="J122" s="521"/>
      <c r="K122" s="521"/>
      <c r="L122" s="521"/>
      <c r="M122" s="521"/>
      <c r="N122" s="521"/>
      <c r="O122" s="521"/>
      <c r="P122" s="521"/>
      <c r="Q122" s="521"/>
      <c r="R122" s="521"/>
      <c r="S122" s="521"/>
      <c r="T122" s="521"/>
      <c r="U122" s="521"/>
      <c r="V122" s="521"/>
      <c r="W122" s="521"/>
      <c r="X122" s="521"/>
      <c r="Y122" s="521">
        <v>994854.46850529604</v>
      </c>
      <c r="Z122" s="521">
        <v>254083.16732392088</v>
      </c>
      <c r="AA122" s="521">
        <v>0</v>
      </c>
      <c r="AB122" s="521">
        <v>0</v>
      </c>
      <c r="AC122" s="521">
        <v>0</v>
      </c>
      <c r="AD122" s="521">
        <v>0</v>
      </c>
      <c r="AE122" s="521">
        <v>0</v>
      </c>
      <c r="AF122" s="521">
        <v>0</v>
      </c>
      <c r="AG122" s="522"/>
      <c r="AI122" s="523"/>
      <c r="AK122" s="524"/>
      <c r="AL122" s="524"/>
      <c r="AM122" s="524"/>
      <c r="AN122" s="524"/>
      <c r="AO122" s="524"/>
      <c r="AP122" s="524"/>
      <c r="AQ122" s="524"/>
      <c r="AR122" s="524"/>
      <c r="AS122" s="524"/>
      <c r="AT122" s="524"/>
      <c r="AU122" s="507"/>
      <c r="AV122" s="524"/>
      <c r="AW122" s="507"/>
      <c r="AX122" s="524"/>
      <c r="AY122" s="524"/>
      <c r="AZ122" s="524"/>
      <c r="BA122" s="524"/>
      <c r="BB122" s="524"/>
      <c r="BC122" s="524"/>
      <c r="BD122" s="524"/>
      <c r="BE122" s="524"/>
      <c r="BF122" s="524"/>
      <c r="BH122" s="524"/>
      <c r="BI122" s="507"/>
      <c r="BJ122" s="525"/>
      <c r="BK122" s="525"/>
      <c r="BL122" s="525"/>
      <c r="BM122" s="525"/>
      <c r="BN122" s="525"/>
      <c r="BO122" s="525"/>
      <c r="BP122" s="525"/>
      <c r="BQ122" s="525"/>
      <c r="BS122" s="526"/>
      <c r="BT122" s="526"/>
      <c r="BU122" s="526"/>
      <c r="BV122" s="526"/>
      <c r="BW122" s="526"/>
      <c r="BX122" s="526"/>
      <c r="BY122" s="526"/>
      <c r="BZ122" s="526"/>
    </row>
    <row r="123" spans="1:78" x14ac:dyDescent="0.25">
      <c r="A123" s="176" t="s">
        <v>207</v>
      </c>
      <c r="B123" s="520" t="s">
        <v>355</v>
      </c>
      <c r="C123" s="176" t="s">
        <v>27</v>
      </c>
      <c r="D123" s="176" t="s">
        <v>47</v>
      </c>
      <c r="E123" s="176" t="s">
        <v>1353</v>
      </c>
      <c r="F123" s="176" t="s">
        <v>1354</v>
      </c>
      <c r="G123" s="176" t="s">
        <v>662</v>
      </c>
      <c r="H123" s="176" t="s">
        <v>32</v>
      </c>
      <c r="I123" s="521"/>
      <c r="J123" s="521"/>
      <c r="K123" s="521"/>
      <c r="L123" s="521"/>
      <c r="M123" s="521"/>
      <c r="N123" s="521"/>
      <c r="O123" s="521"/>
      <c r="P123" s="521"/>
      <c r="Q123" s="521"/>
      <c r="R123" s="521"/>
      <c r="S123" s="521"/>
      <c r="T123" s="521"/>
      <c r="U123" s="521">
        <v>848862.54</v>
      </c>
      <c r="V123" s="521">
        <v>279053.78000000003</v>
      </c>
      <c r="W123" s="521"/>
      <c r="X123" s="521"/>
      <c r="Y123" s="521">
        <v>0</v>
      </c>
      <c r="Z123" s="521">
        <v>0</v>
      </c>
      <c r="AA123" s="521">
        <v>0</v>
      </c>
      <c r="AB123" s="521">
        <v>0</v>
      </c>
      <c r="AC123" s="521">
        <v>0</v>
      </c>
      <c r="AD123" s="521">
        <v>0</v>
      </c>
      <c r="AE123" s="521">
        <v>0</v>
      </c>
      <c r="AF123" s="521">
        <v>0</v>
      </c>
      <c r="AG123" s="522"/>
      <c r="AI123" s="523"/>
      <c r="AK123" s="524"/>
      <c r="AL123" s="524"/>
      <c r="AM123" s="524"/>
      <c r="AN123" s="524"/>
      <c r="AO123" s="524"/>
      <c r="AP123" s="524"/>
      <c r="AQ123" s="524"/>
      <c r="AR123" s="524"/>
      <c r="AS123" s="524"/>
      <c r="AT123" s="524"/>
      <c r="AU123" s="507"/>
      <c r="AV123" s="524"/>
      <c r="AW123" s="507"/>
      <c r="AX123" s="524"/>
      <c r="AY123" s="524"/>
      <c r="AZ123" s="524"/>
      <c r="BA123" s="524"/>
      <c r="BB123" s="524"/>
      <c r="BC123" s="524"/>
      <c r="BD123" s="524"/>
      <c r="BE123" s="524"/>
      <c r="BF123" s="524"/>
      <c r="BH123" s="524"/>
      <c r="BI123" s="507"/>
      <c r="BJ123" s="525"/>
      <c r="BK123" s="525"/>
      <c r="BL123" s="525"/>
      <c r="BM123" s="525"/>
      <c r="BN123" s="525"/>
      <c r="BO123" s="525"/>
      <c r="BP123" s="525"/>
      <c r="BQ123" s="525"/>
      <c r="BS123" s="526"/>
      <c r="BT123" s="526"/>
      <c r="BU123" s="526"/>
      <c r="BV123" s="526"/>
      <c r="BW123" s="526"/>
      <c r="BX123" s="526"/>
      <c r="BY123" s="526"/>
      <c r="BZ123" s="526"/>
    </row>
    <row r="124" spans="1:78" x14ac:dyDescent="0.25">
      <c r="A124" s="176" t="s">
        <v>208</v>
      </c>
      <c r="B124" s="520" t="s">
        <v>355</v>
      </c>
      <c r="C124" s="176" t="s">
        <v>27</v>
      </c>
      <c r="D124" s="176" t="s">
        <v>47</v>
      </c>
      <c r="E124" s="176" t="s">
        <v>1353</v>
      </c>
      <c r="F124" s="176" t="s">
        <v>1356</v>
      </c>
      <c r="G124" s="176" t="s">
        <v>1155</v>
      </c>
      <c r="H124" s="176" t="s">
        <v>32</v>
      </c>
      <c r="I124" s="521"/>
      <c r="J124" s="521"/>
      <c r="K124" s="521"/>
      <c r="L124" s="521"/>
      <c r="M124" s="521"/>
      <c r="N124" s="521"/>
      <c r="O124" s="521"/>
      <c r="P124" s="521"/>
      <c r="Q124" s="521"/>
      <c r="R124" s="521"/>
      <c r="S124" s="521"/>
      <c r="T124" s="521"/>
      <c r="U124" s="521">
        <v>2235760.88</v>
      </c>
      <c r="V124" s="521">
        <v>366329.8</v>
      </c>
      <c r="W124" s="521">
        <v>26248.41</v>
      </c>
      <c r="X124" s="521"/>
      <c r="Y124" s="521">
        <v>0</v>
      </c>
      <c r="Z124" s="521">
        <v>0</v>
      </c>
      <c r="AA124" s="521">
        <v>0</v>
      </c>
      <c r="AB124" s="521">
        <v>0</v>
      </c>
      <c r="AC124" s="521">
        <v>0</v>
      </c>
      <c r="AD124" s="521">
        <v>0</v>
      </c>
      <c r="AE124" s="521">
        <v>0</v>
      </c>
      <c r="AF124" s="521">
        <v>0</v>
      </c>
      <c r="AG124" s="522"/>
      <c r="AH124" s="507"/>
      <c r="AI124" s="524"/>
      <c r="AK124" s="524"/>
      <c r="AL124" s="524"/>
      <c r="AM124" s="524"/>
      <c r="AN124" s="524"/>
      <c r="AO124" s="524"/>
      <c r="AP124" s="524"/>
      <c r="AQ124" s="524"/>
      <c r="AR124" s="524"/>
      <c r="AS124" s="524"/>
      <c r="AT124" s="524"/>
      <c r="AU124" s="507"/>
      <c r="AV124" s="524"/>
      <c r="AW124" s="507"/>
      <c r="AX124" s="524"/>
      <c r="AY124" s="524"/>
      <c r="AZ124" s="524"/>
      <c r="BA124" s="524"/>
      <c r="BB124" s="524"/>
      <c r="BC124" s="524"/>
      <c r="BD124" s="524"/>
      <c r="BE124" s="524"/>
      <c r="BF124" s="524"/>
      <c r="BH124" s="524"/>
      <c r="BI124" s="507"/>
      <c r="BJ124" s="525"/>
      <c r="BK124" s="525"/>
      <c r="BL124" s="525"/>
      <c r="BM124" s="525"/>
      <c r="BN124" s="525"/>
      <c r="BO124" s="525"/>
      <c r="BP124" s="525"/>
      <c r="BQ124" s="525"/>
      <c r="BS124" s="526"/>
      <c r="BT124" s="526"/>
      <c r="BU124" s="526"/>
      <c r="BV124" s="526"/>
      <c r="BW124" s="526"/>
      <c r="BX124" s="526"/>
      <c r="BY124" s="526"/>
      <c r="BZ124" s="526"/>
    </row>
    <row r="125" spans="1:78" x14ac:dyDescent="0.25">
      <c r="A125" s="176" t="s">
        <v>210</v>
      </c>
      <c r="B125" s="520" t="s">
        <v>355</v>
      </c>
      <c r="C125" s="176" t="s">
        <v>27</v>
      </c>
      <c r="D125" s="176" t="s">
        <v>47</v>
      </c>
      <c r="E125" s="176" t="s">
        <v>1353</v>
      </c>
      <c r="F125" s="176" t="s">
        <v>1354</v>
      </c>
      <c r="G125" s="176" t="s">
        <v>1141</v>
      </c>
      <c r="H125" s="176" t="s">
        <v>71</v>
      </c>
      <c r="I125" s="521"/>
      <c r="J125" s="521"/>
      <c r="K125" s="521"/>
      <c r="L125" s="521"/>
      <c r="M125" s="521"/>
      <c r="N125" s="521"/>
      <c r="O125" s="521"/>
      <c r="P125" s="521"/>
      <c r="Q125" s="521"/>
      <c r="R125" s="521"/>
      <c r="S125" s="521"/>
      <c r="T125" s="521"/>
      <c r="U125" s="521"/>
      <c r="V125" s="521"/>
      <c r="W125" s="521"/>
      <c r="X125" s="521"/>
      <c r="Y125" s="521">
        <v>119913.08899999998</v>
      </c>
      <c r="Z125" s="521">
        <v>375195.20390000002</v>
      </c>
      <c r="AA125" s="521">
        <v>0</v>
      </c>
      <c r="AB125" s="521">
        <v>0</v>
      </c>
      <c r="AC125" s="521">
        <v>0</v>
      </c>
      <c r="AD125" s="521">
        <v>0</v>
      </c>
      <c r="AE125" s="521">
        <v>0</v>
      </c>
      <c r="AF125" s="521">
        <v>0</v>
      </c>
      <c r="AG125" s="522"/>
      <c r="AI125" s="523"/>
      <c r="AK125" s="524"/>
      <c r="AL125" s="524"/>
      <c r="AM125" s="524"/>
      <c r="AN125" s="524"/>
      <c r="AO125" s="524"/>
      <c r="AP125" s="524"/>
      <c r="AQ125" s="524"/>
      <c r="AR125" s="524"/>
      <c r="AS125" s="524"/>
      <c r="AT125" s="524"/>
      <c r="AU125" s="507"/>
      <c r="AV125" s="524"/>
      <c r="AW125" s="507"/>
      <c r="AX125" s="524"/>
      <c r="AY125" s="524"/>
      <c r="AZ125" s="524"/>
      <c r="BA125" s="524"/>
      <c r="BB125" s="524"/>
      <c r="BC125" s="524"/>
      <c r="BD125" s="524"/>
      <c r="BE125" s="524"/>
      <c r="BF125" s="524"/>
      <c r="BH125" s="524"/>
      <c r="BI125" s="507"/>
      <c r="BJ125" s="525"/>
      <c r="BK125" s="525"/>
      <c r="BL125" s="525"/>
      <c r="BM125" s="525"/>
      <c r="BN125" s="525"/>
      <c r="BO125" s="525"/>
      <c r="BP125" s="525"/>
      <c r="BQ125" s="525"/>
      <c r="BS125" s="526"/>
      <c r="BT125" s="526"/>
      <c r="BU125" s="526"/>
      <c r="BV125" s="526"/>
      <c r="BW125" s="526"/>
      <c r="BX125" s="526"/>
      <c r="BY125" s="526"/>
      <c r="BZ125" s="526"/>
    </row>
    <row r="126" spans="1:78" x14ac:dyDescent="0.25">
      <c r="A126" s="176" t="s">
        <v>211</v>
      </c>
      <c r="B126" s="520" t="s">
        <v>355</v>
      </c>
      <c r="C126" s="176" t="s">
        <v>27</v>
      </c>
      <c r="D126" s="176" t="s">
        <v>47</v>
      </c>
      <c r="E126" s="176" t="s">
        <v>1065</v>
      </c>
      <c r="F126" s="176" t="s">
        <v>1163</v>
      </c>
      <c r="G126" s="176" t="s">
        <v>1164</v>
      </c>
      <c r="H126" s="176" t="s">
        <v>32</v>
      </c>
      <c r="I126" s="521"/>
      <c r="J126" s="521"/>
      <c r="K126" s="521"/>
      <c r="L126" s="521"/>
      <c r="M126" s="521"/>
      <c r="N126" s="521"/>
      <c r="O126" s="521"/>
      <c r="P126" s="521"/>
      <c r="Q126" s="521"/>
      <c r="R126" s="521"/>
      <c r="S126" s="521"/>
      <c r="T126" s="521">
        <v>43971.57</v>
      </c>
      <c r="U126" s="521">
        <v>656206.48</v>
      </c>
      <c r="V126" s="521">
        <v>209214.43</v>
      </c>
      <c r="W126" s="521">
        <v>96726.73</v>
      </c>
      <c r="X126" s="521">
        <v>26794.04</v>
      </c>
      <c r="Y126" s="521">
        <v>0</v>
      </c>
      <c r="Z126" s="521">
        <v>0</v>
      </c>
      <c r="AA126" s="521">
        <v>0</v>
      </c>
      <c r="AB126" s="521">
        <v>0</v>
      </c>
      <c r="AC126" s="521">
        <v>0</v>
      </c>
      <c r="AD126" s="521">
        <v>0</v>
      </c>
      <c r="AE126" s="521">
        <v>0</v>
      </c>
      <c r="AF126" s="521">
        <v>0</v>
      </c>
      <c r="AG126" s="522"/>
      <c r="AI126" s="523"/>
      <c r="AK126" s="524"/>
      <c r="AL126" s="524"/>
      <c r="AM126" s="524"/>
      <c r="AN126" s="524"/>
      <c r="AO126" s="524"/>
      <c r="AP126" s="524"/>
      <c r="AQ126" s="524"/>
      <c r="AR126" s="524"/>
      <c r="AS126" s="524"/>
      <c r="AT126" s="524"/>
      <c r="AU126" s="507"/>
      <c r="AV126" s="524"/>
      <c r="AW126" s="507"/>
      <c r="AX126" s="524"/>
      <c r="AY126" s="524"/>
      <c r="AZ126" s="524"/>
      <c r="BA126" s="524"/>
      <c r="BB126" s="524"/>
      <c r="BC126" s="524"/>
      <c r="BD126" s="524"/>
      <c r="BE126" s="524"/>
      <c r="BF126" s="524"/>
      <c r="BH126" s="524"/>
      <c r="BI126" s="507"/>
      <c r="BJ126" s="525"/>
      <c r="BK126" s="525"/>
      <c r="BL126" s="525"/>
      <c r="BM126" s="525"/>
      <c r="BN126" s="525"/>
      <c r="BO126" s="525"/>
      <c r="BP126" s="525"/>
      <c r="BQ126" s="525"/>
      <c r="BS126" s="526"/>
      <c r="BT126" s="526"/>
      <c r="BU126" s="526"/>
      <c r="BV126" s="526"/>
      <c r="BW126" s="526"/>
      <c r="BX126" s="526"/>
      <c r="BY126" s="526"/>
      <c r="BZ126" s="526"/>
    </row>
    <row r="127" spans="1:78" x14ac:dyDescent="0.25">
      <c r="A127" s="176" t="s">
        <v>213</v>
      </c>
      <c r="B127" s="520" t="s">
        <v>355</v>
      </c>
      <c r="C127" s="176" t="s">
        <v>27</v>
      </c>
      <c r="D127" s="176" t="s">
        <v>47</v>
      </c>
      <c r="E127" s="176" t="s">
        <v>1353</v>
      </c>
      <c r="F127" s="176" t="s">
        <v>1354</v>
      </c>
      <c r="G127" s="176" t="s">
        <v>1142</v>
      </c>
      <c r="H127" s="176" t="s">
        <v>71</v>
      </c>
      <c r="I127" s="521"/>
      <c r="J127" s="521"/>
      <c r="K127" s="521"/>
      <c r="L127" s="521"/>
      <c r="M127" s="521"/>
      <c r="N127" s="521"/>
      <c r="O127" s="521"/>
      <c r="P127" s="521"/>
      <c r="Q127" s="521"/>
      <c r="R127" s="521"/>
      <c r="S127" s="521"/>
      <c r="T127" s="521"/>
      <c r="U127" s="521"/>
      <c r="V127" s="521"/>
      <c r="W127" s="521"/>
      <c r="X127" s="521"/>
      <c r="Y127" s="521">
        <v>10307.757</v>
      </c>
      <c r="Z127" s="521">
        <v>2090710.1240000001</v>
      </c>
      <c r="AA127" s="521">
        <v>0</v>
      </c>
      <c r="AB127" s="521">
        <v>0</v>
      </c>
      <c r="AC127" s="521">
        <v>0</v>
      </c>
      <c r="AD127" s="521">
        <v>0</v>
      </c>
      <c r="AE127" s="521">
        <v>0</v>
      </c>
      <c r="AF127" s="521">
        <v>0</v>
      </c>
      <c r="AG127" s="522"/>
      <c r="AI127" s="523"/>
      <c r="AK127" s="524"/>
      <c r="AL127" s="524"/>
      <c r="AM127" s="524"/>
      <c r="AN127" s="524"/>
      <c r="AO127" s="524"/>
      <c r="AP127" s="524"/>
      <c r="AQ127" s="524"/>
      <c r="AR127" s="524"/>
      <c r="AS127" s="524"/>
      <c r="AT127" s="524"/>
      <c r="AU127" s="507"/>
      <c r="AV127" s="524"/>
      <c r="AW127" s="507"/>
      <c r="AX127" s="524"/>
      <c r="AY127" s="524"/>
      <c r="AZ127" s="524"/>
      <c r="BA127" s="524"/>
      <c r="BB127" s="524"/>
      <c r="BC127" s="524"/>
      <c r="BD127" s="524"/>
      <c r="BE127" s="524"/>
      <c r="BF127" s="524"/>
      <c r="BH127" s="524"/>
      <c r="BI127" s="507"/>
      <c r="BJ127" s="525"/>
      <c r="BK127" s="525"/>
      <c r="BL127" s="525"/>
      <c r="BM127" s="525"/>
      <c r="BN127" s="525"/>
      <c r="BO127" s="525"/>
      <c r="BP127" s="525"/>
      <c r="BQ127" s="525"/>
      <c r="BS127" s="526"/>
      <c r="BT127" s="526"/>
      <c r="BU127" s="526"/>
      <c r="BV127" s="526"/>
      <c r="BW127" s="526"/>
      <c r="BX127" s="526"/>
      <c r="BY127" s="526"/>
      <c r="BZ127" s="526"/>
    </row>
    <row r="128" spans="1:78" x14ac:dyDescent="0.25">
      <c r="A128" s="176" t="s">
        <v>968</v>
      </c>
      <c r="B128" s="520" t="s">
        <v>1187</v>
      </c>
      <c r="C128" s="176" t="s">
        <v>27</v>
      </c>
      <c r="D128" s="176" t="s">
        <v>38</v>
      </c>
      <c r="E128" s="176" t="s">
        <v>1065</v>
      </c>
      <c r="F128" s="176" t="s">
        <v>48</v>
      </c>
      <c r="G128" s="176" t="s">
        <v>1282</v>
      </c>
      <c r="H128" s="176" t="s">
        <v>71</v>
      </c>
      <c r="I128" s="521"/>
      <c r="J128" s="521"/>
      <c r="K128" s="521"/>
      <c r="L128" s="521"/>
      <c r="M128" s="521"/>
      <c r="N128" s="521"/>
      <c r="O128" s="521"/>
      <c r="P128" s="521"/>
      <c r="Q128" s="521"/>
      <c r="R128" s="521"/>
      <c r="S128" s="521"/>
      <c r="T128" s="521"/>
      <c r="U128" s="521"/>
      <c r="V128" s="521"/>
      <c r="W128" s="521"/>
      <c r="X128" s="521"/>
      <c r="Y128" s="521">
        <v>0</v>
      </c>
      <c r="Z128" s="521">
        <v>0</v>
      </c>
      <c r="AA128" s="521">
        <v>393125.85</v>
      </c>
      <c r="AB128" s="521">
        <v>526183.82999999996</v>
      </c>
      <c r="AC128" s="521">
        <v>526183.82999999996</v>
      </c>
      <c r="AD128" s="521">
        <v>36288.54</v>
      </c>
      <c r="AE128" s="521">
        <v>0</v>
      </c>
      <c r="AF128" s="521">
        <v>0</v>
      </c>
      <c r="AG128" s="522"/>
      <c r="AI128" s="523"/>
      <c r="AK128" s="524"/>
      <c r="AL128" s="524"/>
      <c r="AM128" s="524"/>
      <c r="AN128" s="524"/>
      <c r="AO128" s="524"/>
      <c r="AP128" s="524"/>
      <c r="AQ128" s="524"/>
      <c r="AR128" s="524"/>
      <c r="AS128" s="524"/>
      <c r="AT128" s="524"/>
      <c r="AU128" s="507"/>
      <c r="AV128" s="524"/>
      <c r="AW128" s="507"/>
      <c r="AX128" s="524"/>
      <c r="AY128" s="524"/>
      <c r="AZ128" s="524"/>
      <c r="BA128" s="524"/>
      <c r="BB128" s="524"/>
      <c r="BC128" s="524"/>
      <c r="BD128" s="524"/>
      <c r="BE128" s="524"/>
      <c r="BF128" s="524"/>
      <c r="BH128" s="524"/>
      <c r="BI128" s="507"/>
      <c r="BJ128" s="525"/>
      <c r="BK128" s="525"/>
      <c r="BL128" s="525"/>
      <c r="BM128" s="525"/>
      <c r="BN128" s="525"/>
      <c r="BO128" s="525"/>
      <c r="BP128" s="525"/>
      <c r="BQ128" s="525"/>
      <c r="BS128" s="526"/>
      <c r="BT128" s="526"/>
      <c r="BU128" s="526"/>
      <c r="BV128" s="526"/>
      <c r="BW128" s="526"/>
      <c r="BX128" s="526"/>
      <c r="BY128" s="526"/>
      <c r="BZ128" s="526"/>
    </row>
    <row r="129" spans="1:78" x14ac:dyDescent="0.25">
      <c r="A129" s="176" t="s">
        <v>214</v>
      </c>
      <c r="B129" s="520" t="s">
        <v>355</v>
      </c>
      <c r="C129" s="176" t="s">
        <v>27</v>
      </c>
      <c r="D129" s="176" t="s">
        <v>35</v>
      </c>
      <c r="E129" s="176" t="s">
        <v>35</v>
      </c>
      <c r="F129" s="176" t="s">
        <v>1360</v>
      </c>
      <c r="G129" s="176" t="s">
        <v>215</v>
      </c>
      <c r="H129" s="176" t="s">
        <v>29</v>
      </c>
      <c r="I129" s="521"/>
      <c r="J129" s="521"/>
      <c r="K129" s="521"/>
      <c r="L129" s="521"/>
      <c r="M129" s="521"/>
      <c r="N129" s="521"/>
      <c r="O129" s="521"/>
      <c r="P129" s="521"/>
      <c r="Q129" s="521"/>
      <c r="R129" s="521"/>
      <c r="S129" s="521"/>
      <c r="T129" s="521"/>
      <c r="U129" s="521"/>
      <c r="V129" s="521"/>
      <c r="W129" s="521">
        <v>30934.13</v>
      </c>
      <c r="X129" s="521">
        <v>40157.22</v>
      </c>
      <c r="Y129" s="521">
        <v>1253793.0848531874</v>
      </c>
      <c r="Z129" s="521">
        <v>484700.2925237763</v>
      </c>
      <c r="AA129" s="521">
        <v>0</v>
      </c>
      <c r="AB129" s="521">
        <v>0</v>
      </c>
      <c r="AC129" s="521">
        <v>0</v>
      </c>
      <c r="AD129" s="521">
        <v>0</v>
      </c>
      <c r="AE129" s="521">
        <v>0</v>
      </c>
      <c r="AF129" s="521">
        <v>0</v>
      </c>
      <c r="AG129" s="522"/>
      <c r="AI129" s="523"/>
      <c r="AK129" s="524"/>
      <c r="AL129" s="524"/>
      <c r="AM129" s="524"/>
      <c r="AN129" s="524"/>
      <c r="AO129" s="524"/>
      <c r="AP129" s="524"/>
      <c r="AQ129" s="524"/>
      <c r="AR129" s="524"/>
      <c r="AS129" s="524"/>
      <c r="AT129" s="524"/>
      <c r="AU129" s="507"/>
      <c r="AV129" s="524"/>
      <c r="AW129" s="507"/>
      <c r="AX129" s="524"/>
      <c r="AY129" s="524"/>
      <c r="AZ129" s="524"/>
      <c r="BA129" s="524"/>
      <c r="BB129" s="524"/>
      <c r="BC129" s="524"/>
      <c r="BD129" s="524"/>
      <c r="BE129" s="524"/>
      <c r="BF129" s="524"/>
      <c r="BH129" s="524"/>
      <c r="BI129" s="507"/>
      <c r="BJ129" s="525"/>
      <c r="BK129" s="525"/>
      <c r="BL129" s="525"/>
      <c r="BM129" s="525"/>
      <c r="BN129" s="525"/>
      <c r="BO129" s="525"/>
      <c r="BP129" s="525"/>
      <c r="BQ129" s="525"/>
      <c r="BS129" s="526"/>
      <c r="BT129" s="526"/>
      <c r="BU129" s="526"/>
      <c r="BV129" s="526"/>
      <c r="BW129" s="526"/>
      <c r="BX129" s="526"/>
      <c r="BY129" s="526"/>
      <c r="BZ129" s="526"/>
    </row>
    <row r="130" spans="1:78" x14ac:dyDescent="0.25">
      <c r="A130" s="176" t="s">
        <v>216</v>
      </c>
      <c r="B130" s="520" t="s">
        <v>355</v>
      </c>
      <c r="C130" s="176" t="s">
        <v>27</v>
      </c>
      <c r="D130" s="176" t="s">
        <v>35</v>
      </c>
      <c r="E130" s="176" t="s">
        <v>35</v>
      </c>
      <c r="F130" s="176" t="s">
        <v>1360</v>
      </c>
      <c r="G130" s="176" t="s">
        <v>1137</v>
      </c>
      <c r="H130" s="176" t="s">
        <v>32</v>
      </c>
      <c r="I130" s="521"/>
      <c r="J130" s="521"/>
      <c r="K130" s="521"/>
      <c r="L130" s="521"/>
      <c r="M130" s="521"/>
      <c r="N130" s="521"/>
      <c r="O130" s="521"/>
      <c r="P130" s="521"/>
      <c r="Q130" s="521"/>
      <c r="R130" s="521"/>
      <c r="S130" s="521"/>
      <c r="T130" s="521"/>
      <c r="U130" s="521"/>
      <c r="V130" s="521"/>
      <c r="W130" s="521">
        <v>313490.03999999998</v>
      </c>
      <c r="X130" s="521"/>
      <c r="Y130" s="521">
        <v>0</v>
      </c>
      <c r="Z130" s="521">
        <v>0</v>
      </c>
      <c r="AA130" s="521">
        <v>0</v>
      </c>
      <c r="AB130" s="521">
        <v>0</v>
      </c>
      <c r="AC130" s="521">
        <v>0</v>
      </c>
      <c r="AD130" s="521">
        <v>0</v>
      </c>
      <c r="AE130" s="521">
        <v>0</v>
      </c>
      <c r="AF130" s="521">
        <v>0</v>
      </c>
      <c r="AG130" s="522"/>
      <c r="AI130" s="523"/>
      <c r="AK130" s="524"/>
      <c r="AL130" s="524"/>
      <c r="AM130" s="524"/>
      <c r="AN130" s="524"/>
      <c r="AO130" s="524"/>
      <c r="AP130" s="524"/>
      <c r="AQ130" s="524"/>
      <c r="AR130" s="524"/>
      <c r="AS130" s="524"/>
      <c r="AT130" s="524"/>
      <c r="AU130" s="507"/>
      <c r="AV130" s="524"/>
      <c r="AW130" s="507"/>
      <c r="AX130" s="524"/>
      <c r="AY130" s="524"/>
      <c r="AZ130" s="524"/>
      <c r="BA130" s="524"/>
      <c r="BB130" s="524"/>
      <c r="BC130" s="524"/>
      <c r="BD130" s="524"/>
      <c r="BE130" s="524"/>
      <c r="BF130" s="524"/>
      <c r="BH130" s="524"/>
      <c r="BI130" s="507"/>
      <c r="BJ130" s="525"/>
      <c r="BK130" s="525"/>
      <c r="BL130" s="525"/>
      <c r="BM130" s="525"/>
      <c r="BN130" s="525"/>
      <c r="BO130" s="525"/>
      <c r="BP130" s="525"/>
      <c r="BQ130" s="525"/>
      <c r="BS130" s="526"/>
      <c r="BT130" s="526"/>
      <c r="BU130" s="526"/>
      <c r="BV130" s="526"/>
      <c r="BW130" s="526"/>
      <c r="BX130" s="526"/>
      <c r="BY130" s="526"/>
      <c r="BZ130" s="526"/>
    </row>
    <row r="131" spans="1:78" x14ac:dyDescent="0.25">
      <c r="A131" s="176" t="s">
        <v>217</v>
      </c>
      <c r="B131" s="520" t="s">
        <v>355</v>
      </c>
      <c r="C131" s="176" t="s">
        <v>27</v>
      </c>
      <c r="D131" s="176" t="s">
        <v>47</v>
      </c>
      <c r="E131" s="176" t="s">
        <v>1353</v>
      </c>
      <c r="F131" s="176" t="s">
        <v>1356</v>
      </c>
      <c r="G131" s="176" t="s">
        <v>1156</v>
      </c>
      <c r="H131" s="176" t="s">
        <v>32</v>
      </c>
      <c r="I131" s="521"/>
      <c r="J131" s="521"/>
      <c r="K131" s="521"/>
      <c r="L131" s="521"/>
      <c r="M131" s="521"/>
      <c r="N131" s="521"/>
      <c r="O131" s="521"/>
      <c r="P131" s="521"/>
      <c r="Q131" s="521"/>
      <c r="R131" s="521"/>
      <c r="S131" s="521"/>
      <c r="T131" s="521"/>
      <c r="U131" s="521"/>
      <c r="V131" s="521">
        <v>2041335.52</v>
      </c>
      <c r="W131" s="521">
        <v>654368.6</v>
      </c>
      <c r="X131" s="521">
        <v>27441.15</v>
      </c>
      <c r="Y131" s="521">
        <v>0</v>
      </c>
      <c r="Z131" s="521">
        <v>0</v>
      </c>
      <c r="AA131" s="521">
        <v>0</v>
      </c>
      <c r="AB131" s="521">
        <v>0</v>
      </c>
      <c r="AC131" s="521">
        <v>0</v>
      </c>
      <c r="AD131" s="521">
        <v>0</v>
      </c>
      <c r="AE131" s="521">
        <v>0</v>
      </c>
      <c r="AF131" s="521">
        <v>0</v>
      </c>
      <c r="AG131" s="522"/>
      <c r="AI131" s="523"/>
      <c r="AK131" s="524"/>
      <c r="AL131" s="524"/>
      <c r="AM131" s="524"/>
      <c r="AN131" s="524"/>
      <c r="AO131" s="524"/>
      <c r="AP131" s="524"/>
      <c r="AQ131" s="524"/>
      <c r="AR131" s="524"/>
      <c r="AS131" s="524"/>
      <c r="AT131" s="524"/>
      <c r="AU131" s="507"/>
      <c r="AV131" s="524"/>
      <c r="AW131" s="507"/>
      <c r="AX131" s="524"/>
      <c r="AY131" s="524"/>
      <c r="AZ131" s="524"/>
      <c r="BA131" s="524"/>
      <c r="BB131" s="524"/>
      <c r="BC131" s="524"/>
      <c r="BD131" s="524"/>
      <c r="BE131" s="524"/>
      <c r="BF131" s="524"/>
      <c r="BH131" s="524"/>
      <c r="BI131" s="507"/>
      <c r="BJ131" s="525"/>
      <c r="BK131" s="525"/>
      <c r="BL131" s="525"/>
      <c r="BM131" s="525"/>
      <c r="BN131" s="525"/>
      <c r="BO131" s="525"/>
      <c r="BP131" s="525"/>
      <c r="BQ131" s="525"/>
      <c r="BS131" s="526"/>
      <c r="BT131" s="526"/>
      <c r="BU131" s="526"/>
      <c r="BV131" s="526"/>
      <c r="BW131" s="526"/>
      <c r="BX131" s="526"/>
      <c r="BY131" s="526"/>
      <c r="BZ131" s="526"/>
    </row>
    <row r="132" spans="1:78" x14ac:dyDescent="0.25">
      <c r="A132" s="176" t="s">
        <v>218</v>
      </c>
      <c r="B132" s="520" t="s">
        <v>355</v>
      </c>
      <c r="C132" s="176" t="s">
        <v>27</v>
      </c>
      <c r="D132" s="176" t="s">
        <v>47</v>
      </c>
      <c r="E132" s="176" t="s">
        <v>1353</v>
      </c>
      <c r="F132" s="176" t="s">
        <v>1354</v>
      </c>
      <c r="G132" s="176" t="s">
        <v>1143</v>
      </c>
      <c r="H132" s="176" t="s">
        <v>32</v>
      </c>
      <c r="I132" s="521"/>
      <c r="J132" s="521"/>
      <c r="K132" s="521"/>
      <c r="L132" s="521"/>
      <c r="M132" s="521"/>
      <c r="N132" s="521"/>
      <c r="O132" s="521"/>
      <c r="P132" s="521"/>
      <c r="Q132" s="521"/>
      <c r="R132" s="521"/>
      <c r="S132" s="521"/>
      <c r="T132" s="521"/>
      <c r="U132" s="521">
        <v>1003643.35</v>
      </c>
      <c r="V132" s="521">
        <v>1193143.54</v>
      </c>
      <c r="W132" s="521">
        <v>778433.63</v>
      </c>
      <c r="X132" s="521">
        <v>9181.9599999999991</v>
      </c>
      <c r="Y132" s="521">
        <v>0</v>
      </c>
      <c r="Z132" s="521">
        <v>0</v>
      </c>
      <c r="AA132" s="521">
        <v>0</v>
      </c>
      <c r="AB132" s="521">
        <v>0</v>
      </c>
      <c r="AC132" s="521">
        <v>0</v>
      </c>
      <c r="AD132" s="521">
        <v>0</v>
      </c>
      <c r="AE132" s="521">
        <v>0</v>
      </c>
      <c r="AF132" s="521">
        <v>0</v>
      </c>
      <c r="AG132" s="522"/>
      <c r="AI132" s="523"/>
      <c r="AK132" s="524"/>
      <c r="AL132" s="524"/>
      <c r="AM132" s="524"/>
      <c r="AN132" s="524"/>
      <c r="AO132" s="524"/>
      <c r="AP132" s="524"/>
      <c r="AQ132" s="524"/>
      <c r="AR132" s="524"/>
      <c r="AS132" s="524"/>
      <c r="AT132" s="524"/>
      <c r="AU132" s="507"/>
      <c r="AV132" s="524"/>
      <c r="AW132" s="507"/>
      <c r="AX132" s="524"/>
      <c r="AY132" s="524"/>
      <c r="AZ132" s="524"/>
      <c r="BA132" s="524"/>
      <c r="BB132" s="524"/>
      <c r="BC132" s="524"/>
      <c r="BD132" s="524"/>
      <c r="BE132" s="524"/>
      <c r="BF132" s="524"/>
      <c r="BH132" s="524"/>
      <c r="BI132" s="507"/>
      <c r="BJ132" s="525"/>
      <c r="BK132" s="525"/>
      <c r="BL132" s="525"/>
      <c r="BM132" s="525"/>
      <c r="BN132" s="525"/>
      <c r="BO132" s="525"/>
      <c r="BP132" s="525"/>
      <c r="BQ132" s="525"/>
      <c r="BS132" s="526"/>
      <c r="BT132" s="526"/>
      <c r="BU132" s="526"/>
      <c r="BV132" s="526"/>
      <c r="BW132" s="526"/>
      <c r="BX132" s="526"/>
      <c r="BY132" s="526"/>
      <c r="BZ132" s="526"/>
    </row>
    <row r="133" spans="1:78" x14ac:dyDescent="0.25">
      <c r="A133" s="176" t="s">
        <v>219</v>
      </c>
      <c r="B133" s="520" t="s">
        <v>355</v>
      </c>
      <c r="C133" s="176" t="s">
        <v>27</v>
      </c>
      <c r="D133" s="176" t="s">
        <v>47</v>
      </c>
      <c r="E133" s="176" t="s">
        <v>1353</v>
      </c>
      <c r="F133" s="176" t="s">
        <v>1356</v>
      </c>
      <c r="G133" s="176" t="s">
        <v>1157</v>
      </c>
      <c r="H133" s="176" t="s">
        <v>32</v>
      </c>
      <c r="I133" s="521"/>
      <c r="J133" s="521"/>
      <c r="K133" s="521"/>
      <c r="L133" s="521"/>
      <c r="M133" s="521"/>
      <c r="N133" s="521"/>
      <c r="O133" s="521"/>
      <c r="P133" s="521"/>
      <c r="Q133" s="521"/>
      <c r="R133" s="521"/>
      <c r="S133" s="521"/>
      <c r="T133" s="521"/>
      <c r="U133" s="521"/>
      <c r="V133" s="521">
        <v>1302097.5</v>
      </c>
      <c r="W133" s="521">
        <v>934334.08</v>
      </c>
      <c r="X133" s="521">
        <v>20807.84</v>
      </c>
      <c r="Y133" s="521">
        <v>0</v>
      </c>
      <c r="Z133" s="521">
        <v>0</v>
      </c>
      <c r="AA133" s="521">
        <v>0</v>
      </c>
      <c r="AB133" s="521">
        <v>0</v>
      </c>
      <c r="AC133" s="521">
        <v>0</v>
      </c>
      <c r="AD133" s="521">
        <v>0</v>
      </c>
      <c r="AE133" s="521">
        <v>0</v>
      </c>
      <c r="AF133" s="521">
        <v>0</v>
      </c>
      <c r="AG133" s="522"/>
      <c r="AH133" s="507"/>
      <c r="AI133" s="524"/>
      <c r="AK133" s="524"/>
      <c r="AL133" s="524"/>
      <c r="AM133" s="524"/>
      <c r="AN133" s="524"/>
      <c r="AO133" s="524"/>
      <c r="AP133" s="524"/>
      <c r="AQ133" s="524"/>
      <c r="AR133" s="524"/>
      <c r="AS133" s="524"/>
      <c r="AT133" s="524"/>
      <c r="AU133" s="507"/>
      <c r="AV133" s="524"/>
      <c r="AW133" s="507"/>
      <c r="AX133" s="524"/>
      <c r="AY133" s="524"/>
      <c r="AZ133" s="524"/>
      <c r="BA133" s="524"/>
      <c r="BB133" s="524"/>
      <c r="BC133" s="524"/>
      <c r="BD133" s="524"/>
      <c r="BE133" s="524"/>
      <c r="BF133" s="524"/>
      <c r="BH133" s="524"/>
      <c r="BI133" s="507"/>
      <c r="BJ133" s="525"/>
      <c r="BK133" s="525"/>
      <c r="BL133" s="525"/>
      <c r="BM133" s="525"/>
      <c r="BN133" s="525"/>
      <c r="BO133" s="525"/>
      <c r="BP133" s="525"/>
      <c r="BQ133" s="525"/>
      <c r="BS133" s="526"/>
      <c r="BT133" s="526"/>
      <c r="BU133" s="526"/>
      <c r="BV133" s="526"/>
      <c r="BW133" s="526"/>
      <c r="BX133" s="526"/>
      <c r="BY133" s="526"/>
      <c r="BZ133" s="526"/>
    </row>
    <row r="134" spans="1:78" x14ac:dyDescent="0.25">
      <c r="A134" s="176" t="s">
        <v>221</v>
      </c>
      <c r="B134" s="520" t="s">
        <v>354</v>
      </c>
      <c r="C134" s="176" t="s">
        <v>27</v>
      </c>
      <c r="D134" s="176" t="s">
        <v>47</v>
      </c>
      <c r="E134" s="176" t="s">
        <v>1353</v>
      </c>
      <c r="F134" s="176" t="s">
        <v>1354</v>
      </c>
      <c r="G134" s="176" t="s">
        <v>1091</v>
      </c>
      <c r="H134" s="176" t="s">
        <v>29</v>
      </c>
      <c r="I134" s="521"/>
      <c r="J134" s="521"/>
      <c r="K134" s="521"/>
      <c r="L134" s="521"/>
      <c r="M134" s="521"/>
      <c r="N134" s="521"/>
      <c r="O134" s="521"/>
      <c r="P134" s="521"/>
      <c r="Q134" s="521"/>
      <c r="R134" s="521"/>
      <c r="S134" s="521">
        <v>27690.75</v>
      </c>
      <c r="T134" s="521">
        <v>424318.46</v>
      </c>
      <c r="U134" s="521">
        <v>878524.44</v>
      </c>
      <c r="V134" s="521">
        <v>769994.78</v>
      </c>
      <c r="W134" s="521">
        <v>-6946.71</v>
      </c>
      <c r="X134" s="521">
        <v>318299.02</v>
      </c>
      <c r="Y134" s="521">
        <v>1809512.4133164037</v>
      </c>
      <c r="Z134" s="521">
        <v>172368.34271613695</v>
      </c>
      <c r="AA134" s="521">
        <v>0</v>
      </c>
      <c r="AB134" s="521">
        <v>0</v>
      </c>
      <c r="AC134" s="521">
        <v>0</v>
      </c>
      <c r="AD134" s="521">
        <v>0</v>
      </c>
      <c r="AE134" s="521">
        <v>0</v>
      </c>
      <c r="AF134" s="521">
        <v>0</v>
      </c>
      <c r="AG134" s="522"/>
      <c r="AI134" s="523"/>
      <c r="AK134" s="524"/>
      <c r="AL134" s="524"/>
      <c r="AM134" s="524"/>
      <c r="AN134" s="524"/>
      <c r="AO134" s="524"/>
      <c r="AP134" s="524"/>
      <c r="AQ134" s="524"/>
      <c r="AR134" s="524"/>
      <c r="AS134" s="524"/>
      <c r="AT134" s="524"/>
      <c r="AU134" s="507"/>
      <c r="AV134" s="524"/>
      <c r="AW134" s="507"/>
      <c r="AX134" s="524"/>
      <c r="AY134" s="524"/>
      <c r="AZ134" s="524"/>
      <c r="BA134" s="524"/>
      <c r="BB134" s="524"/>
      <c r="BC134" s="524"/>
      <c r="BD134" s="524"/>
      <c r="BE134" s="524"/>
      <c r="BF134" s="524"/>
      <c r="BH134" s="524"/>
      <c r="BI134" s="507"/>
      <c r="BJ134" s="525"/>
      <c r="BK134" s="525"/>
      <c r="BL134" s="525"/>
      <c r="BM134" s="525"/>
      <c r="BN134" s="525"/>
      <c r="BO134" s="525"/>
      <c r="BP134" s="525"/>
      <c r="BQ134" s="525"/>
      <c r="BS134" s="526"/>
      <c r="BT134" s="526"/>
      <c r="BU134" s="526"/>
      <c r="BV134" s="526"/>
      <c r="BW134" s="526"/>
      <c r="BX134" s="526"/>
      <c r="BY134" s="526"/>
      <c r="BZ134" s="526"/>
    </row>
    <row r="135" spans="1:78" x14ac:dyDescent="0.25">
      <c r="A135" s="176" t="s">
        <v>223</v>
      </c>
      <c r="B135" s="520" t="s">
        <v>355</v>
      </c>
      <c r="C135" s="176" t="s">
        <v>27</v>
      </c>
      <c r="D135" s="176" t="s">
        <v>35</v>
      </c>
      <c r="E135" s="176" t="s">
        <v>35</v>
      </c>
      <c r="F135" s="176" t="s">
        <v>1360</v>
      </c>
      <c r="G135" s="176" t="s">
        <v>224</v>
      </c>
      <c r="H135" s="176" t="s">
        <v>29</v>
      </c>
      <c r="I135" s="521"/>
      <c r="J135" s="521"/>
      <c r="K135" s="521"/>
      <c r="L135" s="521"/>
      <c r="M135" s="521"/>
      <c r="N135" s="521"/>
      <c r="O135" s="521"/>
      <c r="P135" s="521"/>
      <c r="Q135" s="521"/>
      <c r="R135" s="521"/>
      <c r="S135" s="521"/>
      <c r="T135" s="521"/>
      <c r="U135" s="521"/>
      <c r="V135" s="521"/>
      <c r="W135" s="521"/>
      <c r="X135" s="521">
        <v>17355.79</v>
      </c>
      <c r="Y135" s="521">
        <v>205917.78013272979</v>
      </c>
      <c r="Z135" s="521">
        <v>0</v>
      </c>
      <c r="AA135" s="521">
        <v>0</v>
      </c>
      <c r="AB135" s="521">
        <v>0</v>
      </c>
      <c r="AC135" s="521">
        <v>0</v>
      </c>
      <c r="AD135" s="521">
        <v>0</v>
      </c>
      <c r="AE135" s="521">
        <v>0</v>
      </c>
      <c r="AF135" s="521">
        <v>0</v>
      </c>
      <c r="AG135" s="522"/>
      <c r="AI135" s="523"/>
      <c r="AK135" s="524"/>
      <c r="AL135" s="524"/>
      <c r="AM135" s="524"/>
      <c r="AN135" s="524"/>
      <c r="AO135" s="524"/>
      <c r="AP135" s="524"/>
      <c r="AQ135" s="524"/>
      <c r="AR135" s="524"/>
      <c r="AS135" s="524"/>
      <c r="AT135" s="524"/>
      <c r="AU135" s="507"/>
      <c r="AV135" s="524"/>
      <c r="AW135" s="507"/>
      <c r="AX135" s="524"/>
      <c r="AY135" s="524"/>
      <c r="AZ135" s="524"/>
      <c r="BA135" s="524"/>
      <c r="BB135" s="524"/>
      <c r="BC135" s="524"/>
      <c r="BD135" s="524"/>
      <c r="BE135" s="524"/>
      <c r="BF135" s="524"/>
      <c r="BH135" s="524"/>
      <c r="BI135" s="507"/>
      <c r="BJ135" s="525"/>
      <c r="BK135" s="525"/>
      <c r="BL135" s="525"/>
      <c r="BM135" s="525"/>
      <c r="BN135" s="525"/>
      <c r="BO135" s="525"/>
      <c r="BP135" s="525"/>
      <c r="BQ135" s="525"/>
      <c r="BS135" s="526"/>
      <c r="BT135" s="526"/>
      <c r="BU135" s="526"/>
      <c r="BV135" s="526"/>
      <c r="BW135" s="526"/>
      <c r="BX135" s="526"/>
      <c r="BY135" s="526"/>
      <c r="BZ135" s="526"/>
    </row>
    <row r="136" spans="1:78" x14ac:dyDescent="0.25">
      <c r="A136" s="176" t="s">
        <v>225</v>
      </c>
      <c r="B136" s="520" t="s">
        <v>355</v>
      </c>
      <c r="C136" s="176" t="s">
        <v>27</v>
      </c>
      <c r="D136" s="176" t="s">
        <v>35</v>
      </c>
      <c r="E136" s="176" t="s">
        <v>35</v>
      </c>
      <c r="F136" s="176" t="s">
        <v>1360</v>
      </c>
      <c r="G136" s="176" t="s">
        <v>226</v>
      </c>
      <c r="H136" s="176" t="s">
        <v>29</v>
      </c>
      <c r="I136" s="521"/>
      <c r="J136" s="521"/>
      <c r="K136" s="521"/>
      <c r="L136" s="521"/>
      <c r="M136" s="521"/>
      <c r="N136" s="521"/>
      <c r="O136" s="521"/>
      <c r="P136" s="521"/>
      <c r="Q136" s="521"/>
      <c r="R136" s="521"/>
      <c r="S136" s="521"/>
      <c r="T136" s="521"/>
      <c r="U136" s="521"/>
      <c r="V136" s="521"/>
      <c r="W136" s="521"/>
      <c r="X136" s="521">
        <v>145451.51999999999</v>
      </c>
      <c r="Y136" s="521">
        <v>114319.71536703091</v>
      </c>
      <c r="Z136" s="521">
        <v>0</v>
      </c>
      <c r="AA136" s="521">
        <v>0</v>
      </c>
      <c r="AB136" s="521">
        <v>0</v>
      </c>
      <c r="AC136" s="521">
        <v>0</v>
      </c>
      <c r="AD136" s="521">
        <v>0</v>
      </c>
      <c r="AE136" s="521">
        <v>0</v>
      </c>
      <c r="AF136" s="521">
        <v>0</v>
      </c>
      <c r="AG136" s="522"/>
      <c r="AI136" s="523"/>
      <c r="AK136" s="524"/>
      <c r="AL136" s="524"/>
      <c r="AM136" s="524"/>
      <c r="AN136" s="524"/>
      <c r="AO136" s="524"/>
      <c r="AP136" s="524"/>
      <c r="AQ136" s="524"/>
      <c r="AR136" s="524"/>
      <c r="AS136" s="524"/>
      <c r="AT136" s="524"/>
      <c r="AU136" s="507"/>
      <c r="AV136" s="524"/>
      <c r="AW136" s="507"/>
      <c r="AX136" s="524"/>
      <c r="AY136" s="524"/>
      <c r="AZ136" s="524"/>
      <c r="BA136" s="524"/>
      <c r="BB136" s="524"/>
      <c r="BC136" s="524"/>
      <c r="BD136" s="524"/>
      <c r="BE136" s="524"/>
      <c r="BF136" s="524"/>
      <c r="BH136" s="524"/>
      <c r="BI136" s="507"/>
      <c r="BJ136" s="525"/>
      <c r="BK136" s="525"/>
      <c r="BL136" s="525"/>
      <c r="BM136" s="525"/>
      <c r="BN136" s="525"/>
      <c r="BO136" s="525"/>
      <c r="BP136" s="525"/>
      <c r="BQ136" s="525"/>
      <c r="BS136" s="526"/>
      <c r="BT136" s="526"/>
      <c r="BU136" s="526"/>
      <c r="BV136" s="526"/>
      <c r="BW136" s="526"/>
      <c r="BX136" s="526"/>
      <c r="BY136" s="526"/>
      <c r="BZ136" s="526"/>
    </row>
    <row r="137" spans="1:78" x14ac:dyDescent="0.25">
      <c r="A137" s="176" t="s">
        <v>227</v>
      </c>
      <c r="B137" s="520" t="s">
        <v>355</v>
      </c>
      <c r="C137" s="176" t="s">
        <v>27</v>
      </c>
      <c r="D137" s="176" t="s">
        <v>35</v>
      </c>
      <c r="E137" s="176" t="s">
        <v>35</v>
      </c>
      <c r="F137" s="176" t="s">
        <v>1360</v>
      </c>
      <c r="G137" s="176" t="s">
        <v>1012</v>
      </c>
      <c r="H137" s="176" t="s">
        <v>29</v>
      </c>
      <c r="I137" s="521"/>
      <c r="J137" s="521"/>
      <c r="K137" s="521"/>
      <c r="L137" s="521"/>
      <c r="M137" s="521"/>
      <c r="N137" s="521"/>
      <c r="O137" s="521"/>
      <c r="P137" s="521"/>
      <c r="Q137" s="521"/>
      <c r="R137" s="521"/>
      <c r="S137" s="521"/>
      <c r="T137" s="521"/>
      <c r="U137" s="521"/>
      <c r="V137" s="521"/>
      <c r="W137" s="521"/>
      <c r="X137" s="521">
        <v>12169.74</v>
      </c>
      <c r="Y137" s="521">
        <v>237889.30081845273</v>
      </c>
      <c r="Z137" s="521">
        <v>844.98463877457061</v>
      </c>
      <c r="AA137" s="521">
        <v>0</v>
      </c>
      <c r="AB137" s="521">
        <v>0</v>
      </c>
      <c r="AC137" s="521">
        <v>0</v>
      </c>
      <c r="AD137" s="521">
        <v>0</v>
      </c>
      <c r="AE137" s="521">
        <v>0</v>
      </c>
      <c r="AF137" s="521">
        <v>0</v>
      </c>
      <c r="AG137" s="522"/>
      <c r="AI137" s="523"/>
      <c r="AK137" s="524"/>
      <c r="AL137" s="524"/>
      <c r="AM137" s="524"/>
      <c r="AN137" s="524"/>
      <c r="AO137" s="524"/>
      <c r="AP137" s="524"/>
      <c r="AQ137" s="524"/>
      <c r="AR137" s="524"/>
      <c r="AS137" s="524"/>
      <c r="AT137" s="524"/>
      <c r="AU137" s="507"/>
      <c r="AV137" s="524"/>
      <c r="AW137" s="507"/>
      <c r="AX137" s="524"/>
      <c r="AY137" s="524"/>
      <c r="AZ137" s="524"/>
      <c r="BA137" s="524"/>
      <c r="BB137" s="524"/>
      <c r="BC137" s="524"/>
      <c r="BD137" s="524"/>
      <c r="BE137" s="524"/>
      <c r="BF137" s="524"/>
      <c r="BH137" s="524"/>
      <c r="BI137" s="507"/>
      <c r="BJ137" s="525"/>
      <c r="BK137" s="525"/>
      <c r="BL137" s="525"/>
      <c r="BM137" s="525"/>
      <c r="BN137" s="525"/>
      <c r="BO137" s="525"/>
      <c r="BP137" s="525"/>
      <c r="BQ137" s="525"/>
      <c r="BS137" s="526"/>
      <c r="BT137" s="526"/>
      <c r="BU137" s="526"/>
      <c r="BV137" s="526"/>
      <c r="BW137" s="526"/>
      <c r="BX137" s="526"/>
      <c r="BY137" s="526"/>
      <c r="BZ137" s="526"/>
    </row>
    <row r="138" spans="1:78" x14ac:dyDescent="0.25">
      <c r="A138" s="176" t="s">
        <v>228</v>
      </c>
      <c r="B138" s="520" t="s">
        <v>355</v>
      </c>
      <c r="C138" s="176" t="s">
        <v>27</v>
      </c>
      <c r="D138" s="176" t="s">
        <v>35</v>
      </c>
      <c r="E138" s="176" t="s">
        <v>35</v>
      </c>
      <c r="F138" s="176" t="s">
        <v>1361</v>
      </c>
      <c r="G138" s="176" t="s">
        <v>229</v>
      </c>
      <c r="H138" s="176" t="s">
        <v>29</v>
      </c>
      <c r="I138" s="521"/>
      <c r="J138" s="521"/>
      <c r="K138" s="521"/>
      <c r="L138" s="521"/>
      <c r="M138" s="521"/>
      <c r="N138" s="521"/>
      <c r="O138" s="521"/>
      <c r="P138" s="521"/>
      <c r="Q138" s="521"/>
      <c r="R138" s="521"/>
      <c r="S138" s="521"/>
      <c r="T138" s="521"/>
      <c r="U138" s="521"/>
      <c r="V138" s="521"/>
      <c r="W138" s="521"/>
      <c r="X138" s="521">
        <v>26857.02</v>
      </c>
      <c r="Y138" s="521">
        <v>249856.66607510013</v>
      </c>
      <c r="Z138" s="521">
        <v>0</v>
      </c>
      <c r="AA138" s="521">
        <v>0</v>
      </c>
      <c r="AB138" s="521">
        <v>0</v>
      </c>
      <c r="AC138" s="521">
        <v>0</v>
      </c>
      <c r="AD138" s="521">
        <v>0</v>
      </c>
      <c r="AE138" s="521">
        <v>0</v>
      </c>
      <c r="AF138" s="521">
        <v>0</v>
      </c>
      <c r="AG138" s="522"/>
      <c r="AI138" s="523"/>
      <c r="AK138" s="524"/>
      <c r="AL138" s="524"/>
      <c r="AM138" s="524"/>
      <c r="AN138" s="524"/>
      <c r="AO138" s="524"/>
      <c r="AP138" s="524"/>
      <c r="AQ138" s="524"/>
      <c r="AR138" s="524"/>
      <c r="AS138" s="524"/>
      <c r="AT138" s="524"/>
      <c r="AU138" s="507"/>
      <c r="AV138" s="524"/>
      <c r="AW138" s="507"/>
      <c r="AX138" s="524"/>
      <c r="AY138" s="524"/>
      <c r="AZ138" s="524"/>
      <c r="BA138" s="524"/>
      <c r="BB138" s="524"/>
      <c r="BC138" s="524"/>
      <c r="BD138" s="524"/>
      <c r="BE138" s="524"/>
      <c r="BF138" s="524"/>
      <c r="BH138" s="524"/>
      <c r="BI138" s="507"/>
      <c r="BJ138" s="525"/>
      <c r="BK138" s="525"/>
      <c r="BL138" s="525"/>
      <c r="BM138" s="525"/>
      <c r="BN138" s="525"/>
      <c r="BO138" s="525"/>
      <c r="BP138" s="525"/>
      <c r="BQ138" s="525"/>
      <c r="BS138" s="526"/>
      <c r="BT138" s="526"/>
      <c r="BU138" s="526"/>
      <c r="BV138" s="526"/>
      <c r="BW138" s="526"/>
      <c r="BX138" s="526"/>
      <c r="BY138" s="526"/>
      <c r="BZ138" s="526"/>
    </row>
    <row r="139" spans="1:78" x14ac:dyDescent="0.25">
      <c r="A139" s="176" t="s">
        <v>230</v>
      </c>
      <c r="B139" s="520" t="s">
        <v>355</v>
      </c>
      <c r="C139" s="176" t="s">
        <v>27</v>
      </c>
      <c r="D139" s="176" t="s">
        <v>38</v>
      </c>
      <c r="E139" s="176" t="s">
        <v>1065</v>
      </c>
      <c r="F139" s="176" t="s">
        <v>48</v>
      </c>
      <c r="G139" s="176" t="s">
        <v>1178</v>
      </c>
      <c r="H139" s="176" t="s">
        <v>42</v>
      </c>
      <c r="I139" s="521"/>
      <c r="J139" s="521"/>
      <c r="K139" s="521"/>
      <c r="L139" s="521"/>
      <c r="M139" s="521"/>
      <c r="N139" s="521"/>
      <c r="O139" s="521"/>
      <c r="P139" s="521"/>
      <c r="Q139" s="521"/>
      <c r="R139" s="521"/>
      <c r="S139" s="521"/>
      <c r="T139" s="521"/>
      <c r="U139" s="521"/>
      <c r="V139" s="521"/>
      <c r="W139" s="521">
        <v>33365.07</v>
      </c>
      <c r="X139" s="521">
        <v>116510.95</v>
      </c>
      <c r="Y139" s="521">
        <v>137889.74</v>
      </c>
      <c r="Z139" s="521">
        <v>2148315.301</v>
      </c>
      <c r="AA139" s="521">
        <v>1577908.878</v>
      </c>
      <c r="AB139" s="521">
        <v>20915.1816</v>
      </c>
      <c r="AC139" s="521">
        <v>0</v>
      </c>
      <c r="AD139" s="521">
        <v>0</v>
      </c>
      <c r="AE139" s="521">
        <v>0</v>
      </c>
      <c r="AF139" s="521">
        <v>0</v>
      </c>
      <c r="AG139" s="522"/>
      <c r="AI139" s="523"/>
      <c r="AK139" s="524"/>
      <c r="AL139" s="524"/>
      <c r="AM139" s="524"/>
      <c r="AN139" s="524"/>
      <c r="AO139" s="524"/>
      <c r="AP139" s="524"/>
      <c r="AQ139" s="524"/>
      <c r="AR139" s="524"/>
      <c r="AS139" s="524"/>
      <c r="AT139" s="524"/>
      <c r="AU139" s="507"/>
      <c r="AV139" s="524"/>
      <c r="AW139" s="507"/>
      <c r="AX139" s="524"/>
      <c r="AY139" s="524"/>
      <c r="AZ139" s="524"/>
      <c r="BA139" s="524"/>
      <c r="BB139" s="524"/>
      <c r="BC139" s="524"/>
      <c r="BD139" s="524"/>
      <c r="BE139" s="524"/>
      <c r="BF139" s="524"/>
      <c r="BH139" s="524"/>
      <c r="BI139" s="507"/>
      <c r="BJ139" s="525"/>
      <c r="BK139" s="525"/>
      <c r="BL139" s="525"/>
      <c r="BM139" s="525"/>
      <c r="BN139" s="525"/>
      <c r="BO139" s="525"/>
      <c r="BP139" s="525"/>
      <c r="BQ139" s="525"/>
      <c r="BS139" s="526"/>
      <c r="BT139" s="526"/>
      <c r="BU139" s="526"/>
      <c r="BV139" s="526"/>
      <c r="BW139" s="526"/>
      <c r="BX139" s="526"/>
      <c r="BY139" s="526"/>
      <c r="BZ139" s="526"/>
    </row>
    <row r="140" spans="1:78" x14ac:dyDescent="0.25">
      <c r="A140" s="176" t="s">
        <v>232</v>
      </c>
      <c r="B140" s="520" t="s">
        <v>355</v>
      </c>
      <c r="C140" s="176" t="s">
        <v>27</v>
      </c>
      <c r="D140" s="176" t="s">
        <v>35</v>
      </c>
      <c r="E140" s="176" t="s">
        <v>35</v>
      </c>
      <c r="F140" s="176" t="s">
        <v>1360</v>
      </c>
      <c r="G140" s="176" t="s">
        <v>1321</v>
      </c>
      <c r="H140" s="176" t="s">
        <v>29</v>
      </c>
      <c r="I140" s="521"/>
      <c r="J140" s="521"/>
      <c r="K140" s="521"/>
      <c r="L140" s="521"/>
      <c r="M140" s="521"/>
      <c r="N140" s="521"/>
      <c r="O140" s="521"/>
      <c r="P140" s="521"/>
      <c r="Q140" s="521"/>
      <c r="R140" s="521"/>
      <c r="S140" s="521"/>
      <c r="T140" s="521"/>
      <c r="U140" s="521"/>
      <c r="V140" s="521"/>
      <c r="W140" s="521"/>
      <c r="X140" s="521"/>
      <c r="Y140" s="521">
        <v>97738.365683036216</v>
      </c>
      <c r="Z140" s="521">
        <v>250813.80450321399</v>
      </c>
      <c r="AA140" s="521">
        <v>0</v>
      </c>
      <c r="AB140" s="521">
        <v>0</v>
      </c>
      <c r="AC140" s="521">
        <v>0</v>
      </c>
      <c r="AD140" s="521">
        <v>0</v>
      </c>
      <c r="AE140" s="521">
        <v>0</v>
      </c>
      <c r="AF140" s="521">
        <v>0</v>
      </c>
      <c r="AG140" s="522"/>
      <c r="AI140" s="523"/>
      <c r="AK140" s="524"/>
      <c r="AL140" s="524"/>
      <c r="AM140" s="524"/>
      <c r="AN140" s="524"/>
      <c r="AO140" s="524"/>
      <c r="AP140" s="524"/>
      <c r="AQ140" s="524"/>
      <c r="AR140" s="524"/>
      <c r="AS140" s="524"/>
      <c r="AT140" s="524"/>
      <c r="AU140" s="507"/>
      <c r="AV140" s="524"/>
      <c r="AW140" s="507"/>
      <c r="AX140" s="524"/>
      <c r="AY140" s="524"/>
      <c r="AZ140" s="524"/>
      <c r="BA140" s="524"/>
      <c r="BB140" s="524"/>
      <c r="BC140" s="524"/>
      <c r="BD140" s="524"/>
      <c r="BE140" s="524"/>
      <c r="BF140" s="524"/>
      <c r="BH140" s="524"/>
      <c r="BI140" s="507"/>
      <c r="BJ140" s="525"/>
      <c r="BK140" s="525"/>
      <c r="BL140" s="525"/>
      <c r="BM140" s="525"/>
      <c r="BN140" s="525"/>
      <c r="BO140" s="525"/>
      <c r="BP140" s="525"/>
      <c r="BQ140" s="525"/>
      <c r="BS140" s="526"/>
      <c r="BT140" s="526"/>
      <c r="BU140" s="526"/>
      <c r="BV140" s="526"/>
      <c r="BW140" s="526"/>
      <c r="BX140" s="526"/>
      <c r="BY140" s="526"/>
      <c r="BZ140" s="526"/>
    </row>
    <row r="141" spans="1:78" x14ac:dyDescent="0.25">
      <c r="A141" s="176" t="s">
        <v>233</v>
      </c>
      <c r="B141" s="520" t="s">
        <v>355</v>
      </c>
      <c r="C141" s="176" t="s">
        <v>27</v>
      </c>
      <c r="D141" s="176" t="s">
        <v>35</v>
      </c>
      <c r="E141" s="176" t="s">
        <v>35</v>
      </c>
      <c r="F141" s="176" t="s">
        <v>1360</v>
      </c>
      <c r="G141" s="176" t="s">
        <v>234</v>
      </c>
      <c r="H141" s="176" t="s">
        <v>29</v>
      </c>
      <c r="I141" s="521"/>
      <c r="J141" s="521"/>
      <c r="K141" s="521"/>
      <c r="L141" s="521"/>
      <c r="M141" s="521"/>
      <c r="N141" s="521"/>
      <c r="O141" s="521"/>
      <c r="P141" s="521"/>
      <c r="Q141" s="521"/>
      <c r="R141" s="521"/>
      <c r="S141" s="521"/>
      <c r="T141" s="521"/>
      <c r="U141" s="521"/>
      <c r="V141" s="521"/>
      <c r="W141" s="521"/>
      <c r="X141" s="521"/>
      <c r="Y141" s="521">
        <v>369337.1331160299</v>
      </c>
      <c r="Z141" s="521">
        <v>845.0509952360469</v>
      </c>
      <c r="AA141" s="521">
        <v>0</v>
      </c>
      <c r="AB141" s="521">
        <v>0</v>
      </c>
      <c r="AC141" s="521">
        <v>0</v>
      </c>
      <c r="AD141" s="521">
        <v>0</v>
      </c>
      <c r="AE141" s="521">
        <v>0</v>
      </c>
      <c r="AF141" s="521">
        <v>0</v>
      </c>
      <c r="AG141" s="522"/>
      <c r="AI141" s="523"/>
      <c r="AK141" s="524"/>
      <c r="AL141" s="524"/>
      <c r="AM141" s="524"/>
      <c r="AN141" s="524"/>
      <c r="AO141" s="524"/>
      <c r="AP141" s="524"/>
      <c r="AQ141" s="524"/>
      <c r="AR141" s="524"/>
      <c r="AS141" s="524"/>
      <c r="AT141" s="524"/>
      <c r="AU141" s="507"/>
      <c r="AV141" s="524"/>
      <c r="AW141" s="507"/>
      <c r="AX141" s="524"/>
      <c r="AY141" s="524"/>
      <c r="AZ141" s="524"/>
      <c r="BA141" s="524"/>
      <c r="BB141" s="524"/>
      <c r="BC141" s="524"/>
      <c r="BD141" s="524"/>
      <c r="BE141" s="524"/>
      <c r="BF141" s="524"/>
      <c r="BH141" s="524"/>
      <c r="BI141" s="507"/>
      <c r="BJ141" s="525"/>
      <c r="BK141" s="525"/>
      <c r="BL141" s="525"/>
      <c r="BM141" s="525"/>
      <c r="BN141" s="525"/>
      <c r="BO141" s="525"/>
      <c r="BP141" s="525"/>
      <c r="BQ141" s="525"/>
      <c r="BS141" s="526"/>
      <c r="BT141" s="526"/>
      <c r="BU141" s="526"/>
      <c r="BV141" s="526"/>
      <c r="BW141" s="526"/>
      <c r="BX141" s="526"/>
      <c r="BY141" s="526"/>
      <c r="BZ141" s="526"/>
    </row>
    <row r="142" spans="1:78" x14ac:dyDescent="0.25">
      <c r="A142" s="176" t="s">
        <v>235</v>
      </c>
      <c r="B142" s="520" t="s">
        <v>355</v>
      </c>
      <c r="C142" s="176" t="s">
        <v>27</v>
      </c>
      <c r="D142" s="176" t="s">
        <v>35</v>
      </c>
      <c r="E142" s="176" t="s">
        <v>35</v>
      </c>
      <c r="F142" s="176" t="s">
        <v>1361</v>
      </c>
      <c r="G142" s="176" t="s">
        <v>236</v>
      </c>
      <c r="H142" s="176" t="s">
        <v>29</v>
      </c>
      <c r="I142" s="521"/>
      <c r="J142" s="521"/>
      <c r="K142" s="521"/>
      <c r="L142" s="521"/>
      <c r="M142" s="521"/>
      <c r="N142" s="521"/>
      <c r="O142" s="521"/>
      <c r="P142" s="521"/>
      <c r="Q142" s="521"/>
      <c r="R142" s="521"/>
      <c r="S142" s="521"/>
      <c r="T142" s="521"/>
      <c r="U142" s="521"/>
      <c r="V142" s="521"/>
      <c r="W142" s="521"/>
      <c r="X142" s="521"/>
      <c r="Y142" s="521">
        <v>382144.33876886807</v>
      </c>
      <c r="Z142" s="521">
        <v>845.08781052869551</v>
      </c>
      <c r="AA142" s="521">
        <v>0</v>
      </c>
      <c r="AB142" s="521">
        <v>0</v>
      </c>
      <c r="AC142" s="521">
        <v>0</v>
      </c>
      <c r="AD142" s="521">
        <v>0</v>
      </c>
      <c r="AE142" s="521">
        <v>0</v>
      </c>
      <c r="AF142" s="521">
        <v>0</v>
      </c>
      <c r="AG142" s="522"/>
      <c r="AI142" s="523"/>
      <c r="AK142" s="524"/>
      <c r="AL142" s="524"/>
      <c r="AM142" s="524"/>
      <c r="AN142" s="524"/>
      <c r="AO142" s="524"/>
      <c r="AP142" s="524"/>
      <c r="AQ142" s="524"/>
      <c r="AR142" s="524"/>
      <c r="AS142" s="524"/>
      <c r="AT142" s="524"/>
      <c r="AU142" s="507"/>
      <c r="AV142" s="524"/>
      <c r="AW142" s="507"/>
      <c r="AX142" s="524"/>
      <c r="AY142" s="524"/>
      <c r="AZ142" s="524"/>
      <c r="BA142" s="524"/>
      <c r="BB142" s="524"/>
      <c r="BC142" s="524"/>
      <c r="BD142" s="524"/>
      <c r="BE142" s="524"/>
      <c r="BF142" s="524"/>
      <c r="BH142" s="524"/>
      <c r="BI142" s="507"/>
      <c r="BJ142" s="525"/>
      <c r="BK142" s="525"/>
      <c r="BL142" s="525"/>
      <c r="BM142" s="525"/>
      <c r="BN142" s="525"/>
      <c r="BO142" s="525"/>
      <c r="BP142" s="525"/>
      <c r="BQ142" s="525"/>
      <c r="BS142" s="526"/>
      <c r="BT142" s="526"/>
      <c r="BU142" s="526"/>
      <c r="BV142" s="526"/>
      <c r="BW142" s="526"/>
      <c r="BX142" s="526"/>
      <c r="BY142" s="526"/>
      <c r="BZ142" s="526"/>
    </row>
    <row r="143" spans="1:78" x14ac:dyDescent="0.25">
      <c r="A143" s="176" t="s">
        <v>237</v>
      </c>
      <c r="B143" s="520" t="s">
        <v>355</v>
      </c>
      <c r="C143" s="176" t="s">
        <v>27</v>
      </c>
      <c r="D143" s="176" t="s">
        <v>47</v>
      </c>
      <c r="E143" s="176" t="s">
        <v>1353</v>
      </c>
      <c r="F143" s="176" t="s">
        <v>1356</v>
      </c>
      <c r="G143" s="176" t="s">
        <v>1158</v>
      </c>
      <c r="H143" s="176" t="s">
        <v>29</v>
      </c>
      <c r="I143" s="521"/>
      <c r="J143" s="521"/>
      <c r="K143" s="521"/>
      <c r="L143" s="521"/>
      <c r="M143" s="521"/>
      <c r="N143" s="521"/>
      <c r="O143" s="521"/>
      <c r="P143" s="521"/>
      <c r="Q143" s="521"/>
      <c r="R143" s="521"/>
      <c r="S143" s="521"/>
      <c r="T143" s="521"/>
      <c r="U143" s="521"/>
      <c r="V143" s="521"/>
      <c r="W143" s="521"/>
      <c r="X143" s="521">
        <v>431318.17</v>
      </c>
      <c r="Y143" s="521">
        <v>693182.98465431586</v>
      </c>
      <c r="Z143" s="521">
        <v>241189.5206071499</v>
      </c>
      <c r="AA143" s="521">
        <v>0</v>
      </c>
      <c r="AB143" s="521">
        <v>0</v>
      </c>
      <c r="AC143" s="521">
        <v>0</v>
      </c>
      <c r="AD143" s="521">
        <v>0</v>
      </c>
      <c r="AE143" s="521">
        <v>0</v>
      </c>
      <c r="AF143" s="521">
        <v>0</v>
      </c>
      <c r="AG143" s="522"/>
      <c r="AI143" s="523"/>
      <c r="AK143" s="524"/>
      <c r="AL143" s="524"/>
      <c r="AM143" s="524"/>
      <c r="AN143" s="524"/>
      <c r="AO143" s="524"/>
      <c r="AP143" s="524"/>
      <c r="AQ143" s="524"/>
      <c r="AR143" s="524"/>
      <c r="AS143" s="524"/>
      <c r="AT143" s="524"/>
      <c r="AU143" s="507"/>
      <c r="AV143" s="524"/>
      <c r="AW143" s="507"/>
      <c r="AX143" s="524"/>
      <c r="AY143" s="524"/>
      <c r="AZ143" s="524"/>
      <c r="BA143" s="524"/>
      <c r="BB143" s="524"/>
      <c r="BC143" s="524"/>
      <c r="BD143" s="524"/>
      <c r="BE143" s="524"/>
      <c r="BF143" s="524"/>
      <c r="BH143" s="524"/>
      <c r="BI143" s="507"/>
      <c r="BJ143" s="525"/>
      <c r="BK143" s="525"/>
      <c r="BL143" s="525"/>
      <c r="BM143" s="525"/>
      <c r="BN143" s="525"/>
      <c r="BO143" s="525"/>
      <c r="BP143" s="525"/>
      <c r="BQ143" s="525"/>
      <c r="BS143" s="526"/>
      <c r="BT143" s="526"/>
      <c r="BU143" s="526"/>
      <c r="BV143" s="526"/>
      <c r="BW143" s="526"/>
      <c r="BX143" s="526"/>
      <c r="BY143" s="526"/>
      <c r="BZ143" s="526"/>
    </row>
    <row r="144" spans="1:78" x14ac:dyDescent="0.25">
      <c r="A144" s="176" t="s">
        <v>238</v>
      </c>
      <c r="B144" s="520" t="s">
        <v>355</v>
      </c>
      <c r="C144" s="176" t="s">
        <v>27</v>
      </c>
      <c r="D144" s="176" t="s">
        <v>47</v>
      </c>
      <c r="E144" s="176" t="s">
        <v>1353</v>
      </c>
      <c r="F144" s="176" t="s">
        <v>1356</v>
      </c>
      <c r="G144" s="176" t="s">
        <v>1159</v>
      </c>
      <c r="H144" s="176" t="s">
        <v>29</v>
      </c>
      <c r="I144" s="521"/>
      <c r="J144" s="521"/>
      <c r="K144" s="521"/>
      <c r="L144" s="521"/>
      <c r="M144" s="521"/>
      <c r="N144" s="521"/>
      <c r="O144" s="521"/>
      <c r="P144" s="521"/>
      <c r="Q144" s="521"/>
      <c r="R144" s="521"/>
      <c r="S144" s="521"/>
      <c r="T144" s="521"/>
      <c r="U144" s="521"/>
      <c r="V144" s="521"/>
      <c r="W144" s="521"/>
      <c r="X144" s="521">
        <v>745406.51</v>
      </c>
      <c r="Y144" s="521">
        <v>783798.86753818253</v>
      </c>
      <c r="Z144" s="521">
        <v>0</v>
      </c>
      <c r="AA144" s="521">
        <v>0</v>
      </c>
      <c r="AB144" s="521">
        <v>0</v>
      </c>
      <c r="AC144" s="521">
        <v>0</v>
      </c>
      <c r="AD144" s="521">
        <v>0</v>
      </c>
      <c r="AE144" s="521">
        <v>0</v>
      </c>
      <c r="AF144" s="521">
        <v>0</v>
      </c>
      <c r="AG144" s="522"/>
      <c r="AI144" s="523"/>
      <c r="AK144" s="524"/>
      <c r="AL144" s="524"/>
      <c r="AM144" s="524"/>
      <c r="AN144" s="524"/>
      <c r="AO144" s="524"/>
      <c r="AP144" s="524"/>
      <c r="AQ144" s="524"/>
      <c r="AR144" s="524"/>
      <c r="AS144" s="524"/>
      <c r="AT144" s="524"/>
      <c r="AU144" s="507"/>
      <c r="AV144" s="524"/>
      <c r="AW144" s="507"/>
      <c r="AX144" s="524"/>
      <c r="AY144" s="524"/>
      <c r="AZ144" s="524"/>
      <c r="BA144" s="524"/>
      <c r="BB144" s="524"/>
      <c r="BC144" s="524"/>
      <c r="BD144" s="524"/>
      <c r="BE144" s="524"/>
      <c r="BF144" s="524"/>
      <c r="BH144" s="524"/>
      <c r="BI144" s="507"/>
      <c r="BJ144" s="525"/>
      <c r="BK144" s="525"/>
      <c r="BL144" s="525"/>
      <c r="BM144" s="525"/>
      <c r="BN144" s="525"/>
      <c r="BO144" s="525"/>
      <c r="BP144" s="525"/>
      <c r="BQ144" s="525"/>
      <c r="BS144" s="526"/>
      <c r="BT144" s="526"/>
      <c r="BU144" s="526"/>
      <c r="BV144" s="526"/>
      <c r="BW144" s="526"/>
      <c r="BX144" s="526"/>
      <c r="BY144" s="526"/>
      <c r="BZ144" s="526"/>
    </row>
    <row r="145" spans="1:78" x14ac:dyDescent="0.25">
      <c r="A145" s="176" t="s">
        <v>239</v>
      </c>
      <c r="B145" s="520" t="s">
        <v>355</v>
      </c>
      <c r="C145" s="176" t="s">
        <v>27</v>
      </c>
      <c r="D145" s="176" t="s">
        <v>38</v>
      </c>
      <c r="E145" s="176" t="s">
        <v>1065</v>
      </c>
      <c r="F145" s="176" t="s">
        <v>48</v>
      </c>
      <c r="G145" s="176" t="s">
        <v>240</v>
      </c>
      <c r="H145" s="176" t="s">
        <v>29</v>
      </c>
      <c r="I145" s="521"/>
      <c r="J145" s="521"/>
      <c r="K145" s="521"/>
      <c r="L145" s="521"/>
      <c r="M145" s="521"/>
      <c r="N145" s="521"/>
      <c r="O145" s="521"/>
      <c r="P145" s="521"/>
      <c r="Q145" s="521"/>
      <c r="R145" s="521"/>
      <c r="S145" s="521"/>
      <c r="T145" s="521"/>
      <c r="U145" s="521"/>
      <c r="V145" s="521">
        <v>89675.01</v>
      </c>
      <c r="W145" s="521">
        <v>735722.79</v>
      </c>
      <c r="X145" s="521">
        <v>1859641.86</v>
      </c>
      <c r="Y145" s="521">
        <v>2012584.0190818063</v>
      </c>
      <c r="Z145" s="521">
        <v>1481565.0461635431</v>
      </c>
      <c r="AA145" s="521">
        <v>1552689.938981367</v>
      </c>
      <c r="AB145" s="521">
        <v>1209908.9194840712</v>
      </c>
      <c r="AC145" s="521">
        <v>0</v>
      </c>
      <c r="AD145" s="521">
        <v>0</v>
      </c>
      <c r="AE145" s="521">
        <v>0</v>
      </c>
      <c r="AF145" s="521">
        <v>0</v>
      </c>
      <c r="AG145" s="522"/>
      <c r="AI145" s="523"/>
      <c r="AK145" s="524"/>
      <c r="AL145" s="524"/>
      <c r="AM145" s="524"/>
      <c r="AN145" s="524"/>
      <c r="AO145" s="524"/>
      <c r="AP145" s="524"/>
      <c r="AQ145" s="524"/>
      <c r="AR145" s="524"/>
      <c r="AS145" s="524"/>
      <c r="AT145" s="524"/>
      <c r="AU145" s="507"/>
      <c r="AV145" s="524"/>
      <c r="AW145" s="507"/>
      <c r="AX145" s="524"/>
      <c r="AY145" s="524"/>
      <c r="AZ145" s="524"/>
      <c r="BA145" s="524"/>
      <c r="BB145" s="524"/>
      <c r="BC145" s="524"/>
      <c r="BD145" s="524"/>
      <c r="BE145" s="524"/>
      <c r="BF145" s="524"/>
      <c r="BH145" s="524"/>
      <c r="BI145" s="507"/>
      <c r="BJ145" s="525"/>
      <c r="BK145" s="525"/>
      <c r="BL145" s="525"/>
      <c r="BM145" s="525"/>
      <c r="BN145" s="525"/>
      <c r="BO145" s="525"/>
      <c r="BP145" s="525"/>
      <c r="BQ145" s="525"/>
      <c r="BS145" s="526"/>
      <c r="BT145" s="526"/>
      <c r="BU145" s="526"/>
      <c r="BV145" s="526"/>
      <c r="BW145" s="526"/>
      <c r="BX145" s="526"/>
      <c r="BY145" s="526"/>
      <c r="BZ145" s="526"/>
    </row>
    <row r="146" spans="1:78" x14ac:dyDescent="0.25">
      <c r="A146" s="176" t="s">
        <v>241</v>
      </c>
      <c r="B146" s="520" t="s">
        <v>355</v>
      </c>
      <c r="C146" s="176" t="s">
        <v>27</v>
      </c>
      <c r="D146" s="176" t="s">
        <v>35</v>
      </c>
      <c r="E146" s="176" t="s">
        <v>35</v>
      </c>
      <c r="F146" s="176" t="s">
        <v>1360</v>
      </c>
      <c r="G146" s="176" t="s">
        <v>1138</v>
      </c>
      <c r="H146" s="176" t="s">
        <v>71</v>
      </c>
      <c r="I146" s="521"/>
      <c r="J146" s="521"/>
      <c r="K146" s="521"/>
      <c r="L146" s="521"/>
      <c r="M146" s="521"/>
      <c r="N146" s="521"/>
      <c r="O146" s="521"/>
      <c r="P146" s="521"/>
      <c r="Q146" s="521"/>
      <c r="R146" s="521"/>
      <c r="S146" s="521"/>
      <c r="T146" s="521"/>
      <c r="U146" s="521"/>
      <c r="V146" s="521"/>
      <c r="W146" s="521"/>
      <c r="X146" s="521"/>
      <c r="Y146" s="521">
        <v>0</v>
      </c>
      <c r="Z146" s="521">
        <v>306895.7574</v>
      </c>
      <c r="AA146" s="521">
        <v>107446.5632</v>
      </c>
      <c r="AB146" s="521">
        <v>0</v>
      </c>
      <c r="AC146" s="521">
        <v>0</v>
      </c>
      <c r="AD146" s="521">
        <v>0</v>
      </c>
      <c r="AE146" s="521">
        <v>0</v>
      </c>
      <c r="AF146" s="521">
        <v>0</v>
      </c>
      <c r="AG146" s="522"/>
      <c r="AI146" s="523"/>
      <c r="AK146" s="524"/>
      <c r="AL146" s="524"/>
      <c r="AM146" s="524"/>
      <c r="AN146" s="524"/>
      <c r="AO146" s="524"/>
      <c r="AP146" s="524"/>
      <c r="AQ146" s="524"/>
      <c r="AR146" s="524"/>
      <c r="AS146" s="524"/>
      <c r="AT146" s="524"/>
      <c r="AU146" s="507"/>
      <c r="AV146" s="524"/>
      <c r="AW146" s="507"/>
      <c r="AX146" s="524"/>
      <c r="AY146" s="524"/>
      <c r="AZ146" s="524"/>
      <c r="BA146" s="524"/>
      <c r="BB146" s="524"/>
      <c r="BC146" s="524"/>
      <c r="BD146" s="524"/>
      <c r="BE146" s="524"/>
      <c r="BF146" s="524"/>
      <c r="BH146" s="524"/>
      <c r="BI146" s="507"/>
      <c r="BJ146" s="525"/>
      <c r="BK146" s="525"/>
      <c r="BL146" s="525"/>
      <c r="BM146" s="525"/>
      <c r="BN146" s="525"/>
      <c r="BO146" s="525"/>
      <c r="BP146" s="525"/>
      <c r="BQ146" s="525"/>
      <c r="BS146" s="526"/>
      <c r="BT146" s="526"/>
      <c r="BU146" s="526"/>
      <c r="BV146" s="526"/>
      <c r="BW146" s="526"/>
      <c r="BX146" s="526"/>
      <c r="BY146" s="526"/>
      <c r="BZ146" s="526"/>
    </row>
    <row r="147" spans="1:78" x14ac:dyDescent="0.25">
      <c r="A147" s="176" t="s">
        <v>243</v>
      </c>
      <c r="B147" s="520" t="s">
        <v>355</v>
      </c>
      <c r="C147" s="176" t="s">
        <v>27</v>
      </c>
      <c r="D147" s="176" t="s">
        <v>35</v>
      </c>
      <c r="E147" s="176" t="s">
        <v>35</v>
      </c>
      <c r="F147" s="176" t="s">
        <v>1361</v>
      </c>
      <c r="G147" s="176" t="s">
        <v>244</v>
      </c>
      <c r="H147" s="176" t="s">
        <v>71</v>
      </c>
      <c r="I147" s="521"/>
      <c r="J147" s="521"/>
      <c r="K147" s="521"/>
      <c r="L147" s="521"/>
      <c r="M147" s="521"/>
      <c r="N147" s="521"/>
      <c r="O147" s="521"/>
      <c r="P147" s="521"/>
      <c r="Q147" s="521"/>
      <c r="R147" s="521"/>
      <c r="S147" s="521"/>
      <c r="T147" s="521"/>
      <c r="U147" s="521"/>
      <c r="V147" s="521"/>
      <c r="W147" s="521"/>
      <c r="X147" s="521"/>
      <c r="Y147" s="521">
        <v>0</v>
      </c>
      <c r="Z147" s="521">
        <v>153365.81469999999</v>
      </c>
      <c r="AA147" s="521">
        <v>4431.5299169999998</v>
      </c>
      <c r="AB147" s="521">
        <v>0</v>
      </c>
      <c r="AC147" s="521">
        <v>0</v>
      </c>
      <c r="AD147" s="521">
        <v>0</v>
      </c>
      <c r="AE147" s="521">
        <v>0</v>
      </c>
      <c r="AF147" s="521">
        <v>0</v>
      </c>
      <c r="AG147" s="522"/>
      <c r="AI147" s="523"/>
      <c r="AK147" s="524"/>
      <c r="AL147" s="524"/>
      <c r="AM147" s="524"/>
      <c r="AN147" s="524"/>
      <c r="AO147" s="524"/>
      <c r="AP147" s="524"/>
      <c r="AQ147" s="524"/>
      <c r="AR147" s="524"/>
      <c r="AS147" s="524"/>
      <c r="AT147" s="524"/>
      <c r="AU147" s="507"/>
      <c r="AV147" s="524"/>
      <c r="AW147" s="507"/>
      <c r="AX147" s="524"/>
      <c r="AY147" s="524"/>
      <c r="AZ147" s="524"/>
      <c r="BA147" s="524"/>
      <c r="BB147" s="524"/>
      <c r="BC147" s="524"/>
      <c r="BD147" s="524"/>
      <c r="BE147" s="524"/>
      <c r="BF147" s="524"/>
      <c r="BH147" s="524"/>
      <c r="BI147" s="507"/>
      <c r="BJ147" s="525"/>
      <c r="BK147" s="525"/>
      <c r="BL147" s="525"/>
      <c r="BM147" s="525"/>
      <c r="BN147" s="525"/>
      <c r="BO147" s="525"/>
      <c r="BP147" s="525"/>
      <c r="BQ147" s="525"/>
      <c r="BS147" s="526"/>
      <c r="BT147" s="526"/>
      <c r="BU147" s="526"/>
      <c r="BV147" s="526"/>
      <c r="BW147" s="526"/>
      <c r="BX147" s="526"/>
      <c r="BY147" s="526"/>
      <c r="BZ147" s="526"/>
    </row>
    <row r="148" spans="1:78" x14ac:dyDescent="0.25">
      <c r="A148" s="176" t="s">
        <v>245</v>
      </c>
      <c r="B148" s="520" t="s">
        <v>355</v>
      </c>
      <c r="C148" s="176" t="s">
        <v>27</v>
      </c>
      <c r="D148" s="176" t="s">
        <v>47</v>
      </c>
      <c r="E148" s="176" t="s">
        <v>1353</v>
      </c>
      <c r="F148" s="176" t="s">
        <v>1356</v>
      </c>
      <c r="G148" s="176" t="s">
        <v>1160</v>
      </c>
      <c r="H148" s="176" t="s">
        <v>71</v>
      </c>
      <c r="I148" s="521"/>
      <c r="J148" s="521"/>
      <c r="K148" s="521"/>
      <c r="L148" s="521"/>
      <c r="M148" s="521"/>
      <c r="N148" s="521"/>
      <c r="O148" s="521"/>
      <c r="P148" s="521"/>
      <c r="Q148" s="521"/>
      <c r="R148" s="521"/>
      <c r="S148" s="521"/>
      <c r="T148" s="521"/>
      <c r="U148" s="521"/>
      <c r="V148" s="521"/>
      <c r="W148" s="521"/>
      <c r="X148" s="521"/>
      <c r="Y148" s="521">
        <v>0</v>
      </c>
      <c r="Z148" s="521">
        <v>477419.47590000002</v>
      </c>
      <c r="AA148" s="521">
        <v>657839.11289999995</v>
      </c>
      <c r="AB148" s="521">
        <v>0</v>
      </c>
      <c r="AC148" s="521">
        <v>0</v>
      </c>
      <c r="AD148" s="521">
        <v>0</v>
      </c>
      <c r="AE148" s="521">
        <v>0</v>
      </c>
      <c r="AF148" s="521">
        <v>0</v>
      </c>
      <c r="AG148" s="522"/>
      <c r="AI148" s="523"/>
      <c r="AK148" s="524"/>
      <c r="AL148" s="524"/>
      <c r="AM148" s="524"/>
      <c r="AN148" s="524"/>
      <c r="AO148" s="524"/>
      <c r="AP148" s="524"/>
      <c r="AQ148" s="524"/>
      <c r="AR148" s="524"/>
      <c r="AS148" s="524"/>
      <c r="AT148" s="524"/>
      <c r="AU148" s="507"/>
      <c r="AV148" s="524"/>
      <c r="AW148" s="507"/>
      <c r="AX148" s="524"/>
      <c r="AY148" s="524"/>
      <c r="AZ148" s="524"/>
      <c r="BA148" s="524"/>
      <c r="BB148" s="524"/>
      <c r="BC148" s="524"/>
      <c r="BD148" s="524"/>
      <c r="BE148" s="524"/>
      <c r="BF148" s="524"/>
      <c r="BH148" s="524"/>
      <c r="BI148" s="507"/>
      <c r="BJ148" s="525"/>
      <c r="BK148" s="525"/>
      <c r="BL148" s="525"/>
      <c r="BM148" s="525"/>
      <c r="BN148" s="525"/>
      <c r="BO148" s="525"/>
      <c r="BP148" s="525"/>
      <c r="BQ148" s="525"/>
      <c r="BS148" s="526"/>
      <c r="BT148" s="526"/>
      <c r="BU148" s="526"/>
      <c r="BV148" s="526"/>
      <c r="BW148" s="526"/>
      <c r="BX148" s="526"/>
      <c r="BY148" s="526"/>
      <c r="BZ148" s="526"/>
    </row>
    <row r="149" spans="1:78" x14ac:dyDescent="0.25">
      <c r="A149" s="176" t="s">
        <v>246</v>
      </c>
      <c r="B149" s="520" t="s">
        <v>355</v>
      </c>
      <c r="C149" s="176" t="s">
        <v>27</v>
      </c>
      <c r="D149" s="176" t="s">
        <v>47</v>
      </c>
      <c r="E149" s="176" t="s">
        <v>1353</v>
      </c>
      <c r="F149" s="176" t="s">
        <v>1354</v>
      </c>
      <c r="G149" s="176" t="s">
        <v>1144</v>
      </c>
      <c r="H149" s="176" t="s">
        <v>29</v>
      </c>
      <c r="I149" s="521"/>
      <c r="J149" s="521"/>
      <c r="K149" s="521"/>
      <c r="L149" s="521"/>
      <c r="M149" s="521"/>
      <c r="N149" s="521"/>
      <c r="O149" s="521"/>
      <c r="P149" s="521"/>
      <c r="Q149" s="521"/>
      <c r="R149" s="521"/>
      <c r="S149" s="521"/>
      <c r="T149" s="521"/>
      <c r="U149" s="521"/>
      <c r="V149" s="521"/>
      <c r="W149" s="521">
        <v>505391.65</v>
      </c>
      <c r="X149" s="521">
        <v>311106.76</v>
      </c>
      <c r="Y149" s="521">
        <v>943135.64303932455</v>
      </c>
      <c r="Z149" s="521">
        <v>215256.2625325702</v>
      </c>
      <c r="AA149" s="521">
        <v>0</v>
      </c>
      <c r="AB149" s="521">
        <v>0</v>
      </c>
      <c r="AC149" s="521">
        <v>0</v>
      </c>
      <c r="AD149" s="521">
        <v>0</v>
      </c>
      <c r="AE149" s="521">
        <v>0</v>
      </c>
      <c r="AF149" s="521">
        <v>0</v>
      </c>
      <c r="AG149" s="522"/>
      <c r="AI149" s="523"/>
      <c r="AK149" s="524"/>
      <c r="AL149" s="524"/>
      <c r="AM149" s="524"/>
      <c r="AN149" s="524"/>
      <c r="AO149" s="524"/>
      <c r="AP149" s="524"/>
      <c r="AQ149" s="524"/>
      <c r="AR149" s="524"/>
      <c r="AS149" s="524"/>
      <c r="AT149" s="524"/>
      <c r="AU149" s="507"/>
      <c r="AV149" s="524"/>
      <c r="AW149" s="507"/>
      <c r="AX149" s="524"/>
      <c r="AY149" s="524"/>
      <c r="AZ149" s="524"/>
      <c r="BA149" s="524"/>
      <c r="BB149" s="524"/>
      <c r="BC149" s="524"/>
      <c r="BD149" s="524"/>
      <c r="BE149" s="524"/>
      <c r="BF149" s="524"/>
      <c r="BH149" s="524"/>
      <c r="BI149" s="507"/>
      <c r="BJ149" s="525"/>
      <c r="BK149" s="525"/>
      <c r="BL149" s="525"/>
      <c r="BM149" s="525"/>
      <c r="BN149" s="525"/>
      <c r="BO149" s="525"/>
      <c r="BP149" s="525"/>
      <c r="BQ149" s="525"/>
      <c r="BS149" s="526"/>
      <c r="BT149" s="526"/>
      <c r="BU149" s="526"/>
      <c r="BV149" s="526"/>
      <c r="BW149" s="526"/>
      <c r="BX149" s="526"/>
      <c r="BY149" s="526"/>
      <c r="BZ149" s="526"/>
    </row>
    <row r="150" spans="1:78" x14ac:dyDescent="0.25">
      <c r="A150" s="176" t="s">
        <v>247</v>
      </c>
      <c r="B150" s="520" t="s">
        <v>355</v>
      </c>
      <c r="C150" s="176" t="s">
        <v>27</v>
      </c>
      <c r="D150" s="176" t="s">
        <v>47</v>
      </c>
      <c r="E150" s="176" t="s">
        <v>1353</v>
      </c>
      <c r="F150" s="176" t="s">
        <v>1356</v>
      </c>
      <c r="G150" s="176" t="s">
        <v>1161</v>
      </c>
      <c r="H150" s="176" t="s">
        <v>29</v>
      </c>
      <c r="I150" s="521"/>
      <c r="J150" s="521"/>
      <c r="K150" s="521"/>
      <c r="L150" s="521"/>
      <c r="M150" s="521"/>
      <c r="N150" s="521"/>
      <c r="O150" s="521"/>
      <c r="P150" s="521"/>
      <c r="Q150" s="521"/>
      <c r="R150" s="521"/>
      <c r="S150" s="521"/>
      <c r="T150" s="521"/>
      <c r="U150" s="521"/>
      <c r="V150" s="521"/>
      <c r="W150" s="521"/>
      <c r="X150" s="521">
        <v>557126.5</v>
      </c>
      <c r="Y150" s="521">
        <v>963405.35919070791</v>
      </c>
      <c r="Z150" s="521">
        <v>0</v>
      </c>
      <c r="AA150" s="521">
        <v>0</v>
      </c>
      <c r="AB150" s="521">
        <v>0</v>
      </c>
      <c r="AC150" s="521">
        <v>0</v>
      </c>
      <c r="AD150" s="521">
        <v>0</v>
      </c>
      <c r="AE150" s="521">
        <v>0</v>
      </c>
      <c r="AF150" s="521">
        <v>0</v>
      </c>
      <c r="AG150" s="522"/>
      <c r="AH150" s="507"/>
      <c r="AI150" s="524"/>
      <c r="AK150" s="524"/>
      <c r="AL150" s="524"/>
      <c r="AM150" s="524"/>
      <c r="AN150" s="524"/>
      <c r="AO150" s="524"/>
      <c r="AP150" s="524"/>
      <c r="AQ150" s="524"/>
      <c r="AR150" s="524"/>
      <c r="AS150" s="524"/>
      <c r="AT150" s="524"/>
      <c r="AU150" s="507"/>
      <c r="AV150" s="524"/>
      <c r="AW150" s="507"/>
      <c r="AX150" s="524"/>
      <c r="AY150" s="524"/>
      <c r="AZ150" s="524"/>
      <c r="BA150" s="524"/>
      <c r="BB150" s="524"/>
      <c r="BC150" s="524"/>
      <c r="BD150" s="524"/>
      <c r="BE150" s="524"/>
      <c r="BF150" s="524"/>
      <c r="BH150" s="524"/>
      <c r="BI150" s="507"/>
      <c r="BJ150" s="525"/>
      <c r="BK150" s="525"/>
      <c r="BL150" s="525"/>
      <c r="BM150" s="525"/>
      <c r="BN150" s="525"/>
      <c r="BO150" s="525"/>
      <c r="BP150" s="525"/>
      <c r="BQ150" s="525"/>
      <c r="BS150" s="526"/>
      <c r="BT150" s="526"/>
      <c r="BU150" s="526"/>
      <c r="BV150" s="526"/>
      <c r="BW150" s="526"/>
      <c r="BX150" s="526"/>
      <c r="BY150" s="526"/>
      <c r="BZ150" s="526"/>
    </row>
    <row r="151" spans="1:78" x14ac:dyDescent="0.25">
      <c r="A151" s="176" t="s">
        <v>920</v>
      </c>
      <c r="B151" s="520" t="s">
        <v>1187</v>
      </c>
      <c r="C151" s="176" t="s">
        <v>27</v>
      </c>
      <c r="D151" s="176" t="s">
        <v>35</v>
      </c>
      <c r="E151" s="176" t="s">
        <v>35</v>
      </c>
      <c r="F151" s="176" t="s">
        <v>1361</v>
      </c>
      <c r="G151" s="176" t="s">
        <v>1233</v>
      </c>
      <c r="H151" s="176" t="s">
        <v>71</v>
      </c>
      <c r="I151" s="521"/>
      <c r="J151" s="521"/>
      <c r="K151" s="521"/>
      <c r="L151" s="521"/>
      <c r="M151" s="521"/>
      <c r="N151" s="521"/>
      <c r="O151" s="521"/>
      <c r="P151" s="521"/>
      <c r="Q151" s="521"/>
      <c r="R151" s="521"/>
      <c r="S151" s="521"/>
      <c r="T151" s="521"/>
      <c r="U151" s="521"/>
      <c r="V151" s="521"/>
      <c r="W151" s="521"/>
      <c r="X151" s="521"/>
      <c r="Y151" s="521">
        <v>0</v>
      </c>
      <c r="Z151" s="521">
        <v>0</v>
      </c>
      <c r="AA151" s="521">
        <v>1861202.2</v>
      </c>
      <c r="AB151" s="521">
        <v>0</v>
      </c>
      <c r="AC151" s="521">
        <v>0</v>
      </c>
      <c r="AD151" s="521">
        <v>0</v>
      </c>
      <c r="AE151" s="521">
        <v>0</v>
      </c>
      <c r="AF151" s="521">
        <v>0</v>
      </c>
      <c r="AG151" s="522"/>
      <c r="AI151" s="523"/>
      <c r="AK151" s="524"/>
      <c r="AL151" s="524"/>
      <c r="AM151" s="524"/>
      <c r="AN151" s="524"/>
      <c r="AO151" s="524"/>
      <c r="AP151" s="524"/>
      <c r="AQ151" s="524"/>
      <c r="AR151" s="524"/>
      <c r="AS151" s="524"/>
      <c r="AT151" s="524"/>
      <c r="AU151" s="507"/>
      <c r="AV151" s="524"/>
      <c r="AW151" s="507"/>
      <c r="AX151" s="524"/>
      <c r="AY151" s="524"/>
      <c r="AZ151" s="524"/>
      <c r="BA151" s="524"/>
      <c r="BB151" s="524"/>
      <c r="BC151" s="524"/>
      <c r="BD151" s="524"/>
      <c r="BE151" s="524"/>
      <c r="BF151" s="524"/>
      <c r="BH151" s="524"/>
      <c r="BI151" s="507"/>
      <c r="BJ151" s="525"/>
      <c r="BK151" s="525"/>
      <c r="BL151" s="525"/>
      <c r="BM151" s="525"/>
      <c r="BN151" s="525"/>
      <c r="BO151" s="525"/>
      <c r="BP151" s="525"/>
      <c r="BQ151" s="525"/>
      <c r="BS151" s="526"/>
      <c r="BT151" s="526"/>
      <c r="BU151" s="526"/>
      <c r="BV151" s="526"/>
      <c r="BW151" s="526"/>
      <c r="BX151" s="526"/>
      <c r="BY151" s="526"/>
      <c r="BZ151" s="526"/>
    </row>
    <row r="152" spans="1:78" x14ac:dyDescent="0.25">
      <c r="A152" s="176" t="s">
        <v>886</v>
      </c>
      <c r="B152" s="520" t="s">
        <v>354</v>
      </c>
      <c r="C152" s="176" t="s">
        <v>27</v>
      </c>
      <c r="D152" s="176" t="s">
        <v>46</v>
      </c>
      <c r="E152" s="176" t="s">
        <v>1065</v>
      </c>
      <c r="F152" s="176" t="s">
        <v>1359</v>
      </c>
      <c r="G152" s="176" t="s">
        <v>1007</v>
      </c>
      <c r="H152" s="176" t="s">
        <v>32</v>
      </c>
      <c r="I152" s="521"/>
      <c r="J152" s="521"/>
      <c r="K152" s="521"/>
      <c r="L152" s="521"/>
      <c r="M152" s="521"/>
      <c r="N152" s="521"/>
      <c r="O152" s="521"/>
      <c r="P152" s="521"/>
      <c r="Q152" s="521"/>
      <c r="R152" s="521"/>
      <c r="S152" s="521"/>
      <c r="T152" s="521">
        <v>72701.73</v>
      </c>
      <c r="U152" s="521">
        <v>1585346.92</v>
      </c>
      <c r="V152" s="521">
        <v>283244.71000000002</v>
      </c>
      <c r="W152" s="521">
        <v>24631.360000000001</v>
      </c>
      <c r="X152" s="521">
        <v>144.56</v>
      </c>
      <c r="Y152" s="521">
        <v>0</v>
      </c>
      <c r="Z152" s="521">
        <v>0</v>
      </c>
      <c r="AA152" s="521">
        <v>0</v>
      </c>
      <c r="AB152" s="521">
        <v>0</v>
      </c>
      <c r="AC152" s="521">
        <v>0</v>
      </c>
      <c r="AD152" s="521">
        <v>0</v>
      </c>
      <c r="AE152" s="521">
        <v>0</v>
      </c>
      <c r="AF152" s="521">
        <v>0</v>
      </c>
      <c r="AG152" s="522"/>
      <c r="AI152" s="523"/>
      <c r="AK152" s="524"/>
      <c r="AL152" s="524"/>
      <c r="AM152" s="524"/>
      <c r="AN152" s="524"/>
      <c r="AO152" s="524"/>
      <c r="AP152" s="524"/>
      <c r="AQ152" s="524"/>
      <c r="AR152" s="524"/>
      <c r="AS152" s="524"/>
      <c r="AT152" s="524"/>
      <c r="AU152" s="507"/>
      <c r="AV152" s="524"/>
      <c r="AW152" s="507"/>
      <c r="AX152" s="524"/>
      <c r="AY152" s="524"/>
      <c r="AZ152" s="524"/>
      <c r="BA152" s="524"/>
      <c r="BB152" s="524"/>
      <c r="BC152" s="524"/>
      <c r="BD152" s="524"/>
      <c r="BE152" s="524"/>
      <c r="BF152" s="524"/>
      <c r="BH152" s="524"/>
      <c r="BI152" s="507"/>
      <c r="BJ152" s="525"/>
      <c r="BK152" s="525"/>
      <c r="BL152" s="525"/>
      <c r="BM152" s="525"/>
      <c r="BN152" s="525"/>
      <c r="BO152" s="525"/>
      <c r="BP152" s="525"/>
      <c r="BQ152" s="525"/>
      <c r="BS152" s="526"/>
      <c r="BT152" s="526"/>
      <c r="BU152" s="526"/>
      <c r="BV152" s="526"/>
      <c r="BW152" s="526"/>
      <c r="BX152" s="526"/>
      <c r="BY152" s="526"/>
      <c r="BZ152" s="526"/>
    </row>
    <row r="153" spans="1:78" x14ac:dyDescent="0.25">
      <c r="A153" s="176" t="s">
        <v>248</v>
      </c>
      <c r="B153" s="520" t="s">
        <v>355</v>
      </c>
      <c r="C153" s="176" t="s">
        <v>27</v>
      </c>
      <c r="D153" s="176" t="s">
        <v>47</v>
      </c>
      <c r="E153" s="176" t="s">
        <v>1065</v>
      </c>
      <c r="F153" s="176" t="s">
        <v>1072</v>
      </c>
      <c r="G153" s="176" t="s">
        <v>249</v>
      </c>
      <c r="H153" s="176" t="s">
        <v>32</v>
      </c>
      <c r="I153" s="521"/>
      <c r="J153" s="521"/>
      <c r="K153" s="521"/>
      <c r="L153" s="521"/>
      <c r="M153" s="521"/>
      <c r="N153" s="521"/>
      <c r="O153" s="521"/>
      <c r="P153" s="521"/>
      <c r="Q153" s="521"/>
      <c r="R153" s="521"/>
      <c r="S153" s="521"/>
      <c r="T153" s="521"/>
      <c r="U153" s="521"/>
      <c r="V153" s="521">
        <v>86853.89</v>
      </c>
      <c r="W153" s="521">
        <v>21146.25</v>
      </c>
      <c r="X153" s="521"/>
      <c r="Y153" s="521">
        <v>0</v>
      </c>
      <c r="Z153" s="521">
        <v>0</v>
      </c>
      <c r="AA153" s="521">
        <v>0</v>
      </c>
      <c r="AB153" s="521">
        <v>0</v>
      </c>
      <c r="AC153" s="521">
        <v>0</v>
      </c>
      <c r="AD153" s="521">
        <v>0</v>
      </c>
      <c r="AE153" s="521">
        <v>0</v>
      </c>
      <c r="AF153" s="521">
        <v>0</v>
      </c>
      <c r="AG153" s="522"/>
      <c r="AI153" s="523"/>
      <c r="AK153" s="524"/>
      <c r="AL153" s="524"/>
      <c r="AM153" s="524"/>
      <c r="AN153" s="524"/>
      <c r="AO153" s="524"/>
      <c r="AP153" s="524"/>
      <c r="AQ153" s="524"/>
      <c r="AR153" s="524"/>
      <c r="AS153" s="524"/>
      <c r="AT153" s="524"/>
      <c r="AU153" s="507"/>
      <c r="AV153" s="524"/>
      <c r="AW153" s="507"/>
      <c r="AX153" s="524"/>
      <c r="AY153" s="524"/>
      <c r="AZ153" s="524"/>
      <c r="BA153" s="524"/>
      <c r="BB153" s="524"/>
      <c r="BC153" s="524"/>
      <c r="BD153" s="524"/>
      <c r="BE153" s="524"/>
      <c r="BF153" s="524"/>
      <c r="BH153" s="524"/>
      <c r="BI153" s="507"/>
      <c r="BJ153" s="525"/>
      <c r="BK153" s="525"/>
      <c r="BL153" s="525"/>
      <c r="BM153" s="525"/>
      <c r="BN153" s="525"/>
      <c r="BO153" s="525"/>
      <c r="BP153" s="525"/>
      <c r="BQ153" s="525"/>
      <c r="BS153" s="526"/>
      <c r="BT153" s="526"/>
      <c r="BU153" s="526"/>
      <c r="BV153" s="526"/>
      <c r="BW153" s="526"/>
      <c r="BX153" s="526"/>
      <c r="BY153" s="526"/>
      <c r="BZ153" s="526"/>
    </row>
    <row r="154" spans="1:78" x14ac:dyDescent="0.25">
      <c r="A154" s="176" t="s">
        <v>250</v>
      </c>
      <c r="B154" s="520" t="s">
        <v>1063</v>
      </c>
      <c r="C154" s="176" t="s">
        <v>27</v>
      </c>
      <c r="D154" s="176" t="s">
        <v>46</v>
      </c>
      <c r="E154" s="176" t="s">
        <v>1065</v>
      </c>
      <c r="F154" s="176" t="s">
        <v>48</v>
      </c>
      <c r="G154" s="176" t="s">
        <v>1196</v>
      </c>
      <c r="H154" s="176" t="s">
        <v>32</v>
      </c>
      <c r="I154" s="521"/>
      <c r="J154" s="521"/>
      <c r="K154" s="521"/>
      <c r="L154" s="521"/>
      <c r="M154" s="521"/>
      <c r="N154" s="521"/>
      <c r="O154" s="521"/>
      <c r="P154" s="521"/>
      <c r="Q154" s="521"/>
      <c r="R154" s="521">
        <v>37898.5</v>
      </c>
      <c r="S154" s="521">
        <v>285581.27</v>
      </c>
      <c r="T154" s="521">
        <v>96251.93</v>
      </c>
      <c r="U154" s="521">
        <v>18677.3</v>
      </c>
      <c r="V154" s="521">
        <v>20926.88</v>
      </c>
      <c r="W154" s="521"/>
      <c r="X154" s="521"/>
      <c r="Y154" s="521">
        <v>0</v>
      </c>
      <c r="Z154" s="521">
        <v>0</v>
      </c>
      <c r="AA154" s="521">
        <v>0</v>
      </c>
      <c r="AB154" s="521">
        <v>0</v>
      </c>
      <c r="AC154" s="521">
        <v>0</v>
      </c>
      <c r="AD154" s="521">
        <v>0</v>
      </c>
      <c r="AE154" s="521">
        <v>0</v>
      </c>
      <c r="AF154" s="521">
        <v>0</v>
      </c>
      <c r="AG154" s="522"/>
      <c r="AI154" s="523"/>
      <c r="AK154" s="524"/>
      <c r="AL154" s="524"/>
      <c r="AM154" s="524"/>
      <c r="AN154" s="524"/>
      <c r="AO154" s="524"/>
      <c r="AP154" s="524"/>
      <c r="AQ154" s="524"/>
      <c r="AR154" s="524"/>
      <c r="AS154" s="524"/>
      <c r="AT154" s="524"/>
      <c r="AU154" s="507"/>
      <c r="AV154" s="524"/>
      <c r="AW154" s="507"/>
      <c r="AX154" s="524"/>
      <c r="AY154" s="524"/>
      <c r="AZ154" s="524"/>
      <c r="BA154" s="524"/>
      <c r="BB154" s="524"/>
      <c r="BC154" s="524"/>
      <c r="BD154" s="524"/>
      <c r="BE154" s="524"/>
      <c r="BF154" s="524"/>
      <c r="BH154" s="524"/>
      <c r="BI154" s="507"/>
      <c r="BJ154" s="525"/>
      <c r="BK154" s="525"/>
      <c r="BL154" s="525"/>
      <c r="BM154" s="525"/>
      <c r="BN154" s="525"/>
      <c r="BO154" s="525"/>
      <c r="BP154" s="525"/>
      <c r="BQ154" s="525"/>
      <c r="BS154" s="526"/>
      <c r="BT154" s="526"/>
      <c r="BU154" s="526"/>
      <c r="BV154" s="526"/>
      <c r="BW154" s="526"/>
      <c r="BX154" s="526"/>
      <c r="BY154" s="526"/>
      <c r="BZ154" s="526"/>
    </row>
    <row r="155" spans="1:78" x14ac:dyDescent="0.25">
      <c r="A155" s="176" t="s">
        <v>252</v>
      </c>
      <c r="B155" s="520" t="s">
        <v>1063</v>
      </c>
      <c r="C155" s="176" t="s">
        <v>27</v>
      </c>
      <c r="D155" s="176" t="s">
        <v>47</v>
      </c>
      <c r="E155" s="176" t="s">
        <v>1353</v>
      </c>
      <c r="F155" s="176" t="s">
        <v>1354</v>
      </c>
      <c r="G155" s="176" t="s">
        <v>1195</v>
      </c>
      <c r="H155" s="176" t="s">
        <v>30</v>
      </c>
      <c r="I155" s="521"/>
      <c r="J155" s="521"/>
      <c r="K155" s="521"/>
      <c r="L155" s="521"/>
      <c r="M155" s="521"/>
      <c r="N155" s="521"/>
      <c r="O155" s="521"/>
      <c r="P155" s="521"/>
      <c r="Q155" s="521"/>
      <c r="R155" s="521"/>
      <c r="S155" s="521"/>
      <c r="T155" s="521">
        <v>1394.38</v>
      </c>
      <c r="U155" s="521">
        <v>80650.27</v>
      </c>
      <c r="V155" s="521">
        <v>-82044.649999999994</v>
      </c>
      <c r="W155" s="521"/>
      <c r="X155" s="521"/>
      <c r="Y155" s="521">
        <v>0</v>
      </c>
      <c r="Z155" s="521">
        <v>0</v>
      </c>
      <c r="AA155" s="521">
        <v>0</v>
      </c>
      <c r="AB155" s="521">
        <v>0</v>
      </c>
      <c r="AC155" s="521">
        <v>0</v>
      </c>
      <c r="AD155" s="521">
        <v>0</v>
      </c>
      <c r="AE155" s="521">
        <v>0</v>
      </c>
      <c r="AF155" s="521">
        <v>0</v>
      </c>
      <c r="AG155" s="522"/>
      <c r="AI155" s="523"/>
      <c r="AK155" s="524"/>
      <c r="AL155" s="524"/>
      <c r="AM155" s="524"/>
      <c r="AN155" s="524"/>
      <c r="AO155" s="524"/>
      <c r="AP155" s="524"/>
      <c r="AQ155" s="524"/>
      <c r="AR155" s="524"/>
      <c r="AS155" s="524"/>
      <c r="AT155" s="524"/>
      <c r="AU155" s="507"/>
      <c r="AV155" s="524"/>
      <c r="AW155" s="507"/>
      <c r="AX155" s="524"/>
      <c r="AY155" s="524"/>
      <c r="AZ155" s="524"/>
      <c r="BA155" s="524"/>
      <c r="BB155" s="524"/>
      <c r="BC155" s="524"/>
      <c r="BD155" s="524"/>
      <c r="BE155" s="524"/>
      <c r="BF155" s="524"/>
      <c r="BH155" s="524"/>
      <c r="BI155" s="507"/>
      <c r="BJ155" s="525"/>
      <c r="BK155" s="525"/>
      <c r="BL155" s="525"/>
      <c r="BM155" s="525"/>
      <c r="BN155" s="525"/>
      <c r="BO155" s="525"/>
      <c r="BP155" s="525"/>
      <c r="BQ155" s="525"/>
      <c r="BS155" s="526"/>
      <c r="BT155" s="526"/>
      <c r="BU155" s="526"/>
      <c r="BV155" s="526"/>
      <c r="BW155" s="526"/>
      <c r="BX155" s="526"/>
      <c r="BY155" s="526"/>
      <c r="BZ155" s="526"/>
    </row>
    <row r="156" spans="1:78" ht="14.25" customHeight="1" x14ac:dyDescent="0.25">
      <c r="A156" s="176" t="s">
        <v>253</v>
      </c>
      <c r="B156" s="520" t="s">
        <v>354</v>
      </c>
      <c r="C156" s="176" t="s">
        <v>27</v>
      </c>
      <c r="D156" s="176" t="s">
        <v>47</v>
      </c>
      <c r="E156" s="176" t="s">
        <v>1353</v>
      </c>
      <c r="F156" s="176" t="s">
        <v>1358</v>
      </c>
      <c r="G156" s="176" t="s">
        <v>254</v>
      </c>
      <c r="H156" s="176" t="s">
        <v>32</v>
      </c>
      <c r="I156" s="521"/>
      <c r="J156" s="521"/>
      <c r="K156" s="521"/>
      <c r="L156" s="521"/>
      <c r="M156" s="521"/>
      <c r="N156" s="521"/>
      <c r="O156" s="521"/>
      <c r="P156" s="521"/>
      <c r="Q156" s="521"/>
      <c r="R156" s="521"/>
      <c r="S156" s="521">
        <v>49993.08</v>
      </c>
      <c r="T156" s="521">
        <v>1585770.66</v>
      </c>
      <c r="U156" s="521">
        <v>731964.89</v>
      </c>
      <c r="V156" s="521">
        <v>58062.63</v>
      </c>
      <c r="W156" s="521"/>
      <c r="X156" s="521"/>
      <c r="Y156" s="521">
        <v>0</v>
      </c>
      <c r="Z156" s="521">
        <v>0</v>
      </c>
      <c r="AA156" s="521">
        <v>0</v>
      </c>
      <c r="AB156" s="521">
        <v>0</v>
      </c>
      <c r="AC156" s="521">
        <v>0</v>
      </c>
      <c r="AD156" s="521">
        <v>0</v>
      </c>
      <c r="AE156" s="521">
        <v>0</v>
      </c>
      <c r="AF156" s="521">
        <v>0</v>
      </c>
      <c r="AG156" s="522"/>
      <c r="AI156" s="523"/>
      <c r="AK156" s="524"/>
      <c r="AL156" s="524"/>
      <c r="AM156" s="524"/>
      <c r="AN156" s="524"/>
      <c r="AO156" s="524"/>
      <c r="AP156" s="524"/>
      <c r="AQ156" s="524"/>
      <c r="AR156" s="524"/>
      <c r="AS156" s="524"/>
      <c r="AT156" s="524"/>
      <c r="AU156" s="507"/>
      <c r="AV156" s="524"/>
      <c r="AW156" s="507"/>
      <c r="AX156" s="524"/>
      <c r="AY156" s="524"/>
      <c r="AZ156" s="524"/>
      <c r="BA156" s="524"/>
      <c r="BB156" s="524"/>
      <c r="BC156" s="524"/>
      <c r="BD156" s="524"/>
      <c r="BE156" s="524"/>
      <c r="BF156" s="524"/>
      <c r="BH156" s="524"/>
      <c r="BI156" s="507"/>
      <c r="BJ156" s="525"/>
      <c r="BK156" s="525"/>
      <c r="BL156" s="525"/>
      <c r="BM156" s="525"/>
      <c r="BN156" s="525"/>
      <c r="BO156" s="525"/>
      <c r="BP156" s="525"/>
      <c r="BQ156" s="525"/>
      <c r="BS156" s="526"/>
      <c r="BT156" s="526"/>
      <c r="BU156" s="526"/>
      <c r="BV156" s="526"/>
      <c r="BW156" s="526"/>
      <c r="BX156" s="526"/>
      <c r="BY156" s="526"/>
      <c r="BZ156" s="526"/>
    </row>
    <row r="157" spans="1:78" x14ac:dyDescent="0.25">
      <c r="A157" s="176" t="s">
        <v>255</v>
      </c>
      <c r="B157" s="520" t="s">
        <v>355</v>
      </c>
      <c r="C157" s="176" t="s">
        <v>27</v>
      </c>
      <c r="D157" s="176" t="s">
        <v>38</v>
      </c>
      <c r="E157" s="176" t="s">
        <v>1065</v>
      </c>
      <c r="F157" s="176" t="s">
        <v>1072</v>
      </c>
      <c r="G157" s="176" t="s">
        <v>1169</v>
      </c>
      <c r="H157" s="176" t="s">
        <v>29</v>
      </c>
      <c r="I157" s="521"/>
      <c r="J157" s="521"/>
      <c r="K157" s="521"/>
      <c r="L157" s="521"/>
      <c r="M157" s="521"/>
      <c r="N157" s="521"/>
      <c r="O157" s="521"/>
      <c r="P157" s="521"/>
      <c r="Q157" s="521"/>
      <c r="R157" s="521"/>
      <c r="S157" s="521"/>
      <c r="T157" s="521"/>
      <c r="U157" s="521"/>
      <c r="V157" s="521"/>
      <c r="W157" s="521">
        <v>96574.37</v>
      </c>
      <c r="X157" s="521">
        <v>309707.90000000002</v>
      </c>
      <c r="Y157" s="521">
        <v>538460.86580264277</v>
      </c>
      <c r="Z157" s="521">
        <v>706572.00234398583</v>
      </c>
      <c r="AA157" s="521">
        <v>0</v>
      </c>
      <c r="AB157" s="521">
        <v>0</v>
      </c>
      <c r="AC157" s="521">
        <v>0</v>
      </c>
      <c r="AD157" s="521">
        <v>0</v>
      </c>
      <c r="AE157" s="521">
        <v>0</v>
      </c>
      <c r="AF157" s="521">
        <v>0</v>
      </c>
      <c r="AG157" s="522"/>
      <c r="AI157" s="523"/>
      <c r="AK157" s="524"/>
      <c r="AL157" s="524"/>
      <c r="AM157" s="524"/>
      <c r="AN157" s="524"/>
      <c r="AO157" s="524"/>
      <c r="AP157" s="524"/>
      <c r="AQ157" s="524"/>
      <c r="AR157" s="524"/>
      <c r="AS157" s="524"/>
      <c r="AT157" s="524"/>
      <c r="AU157" s="507"/>
      <c r="AV157" s="524"/>
      <c r="AW157" s="507"/>
      <c r="AX157" s="524"/>
      <c r="AY157" s="524"/>
      <c r="AZ157" s="524"/>
      <c r="BA157" s="524"/>
      <c r="BB157" s="524"/>
      <c r="BC157" s="524"/>
      <c r="BD157" s="524"/>
      <c r="BE157" s="524"/>
      <c r="BF157" s="524"/>
      <c r="BH157" s="524"/>
      <c r="BI157" s="507"/>
      <c r="BJ157" s="525"/>
      <c r="BK157" s="525"/>
      <c r="BL157" s="525"/>
      <c r="BM157" s="525"/>
      <c r="BN157" s="525"/>
      <c r="BO157" s="525"/>
      <c r="BP157" s="525"/>
      <c r="BQ157" s="525"/>
      <c r="BS157" s="526"/>
      <c r="BT157" s="526"/>
      <c r="BU157" s="526"/>
      <c r="BV157" s="526"/>
      <c r="BW157" s="526"/>
      <c r="BX157" s="526"/>
      <c r="BY157" s="526"/>
      <c r="BZ157" s="526"/>
    </row>
    <row r="158" spans="1:78" x14ac:dyDescent="0.25">
      <c r="A158" s="176" t="s">
        <v>257</v>
      </c>
      <c r="B158" s="520" t="s">
        <v>1063</v>
      </c>
      <c r="C158" s="176" t="s">
        <v>27</v>
      </c>
      <c r="D158" s="176" t="s">
        <v>47</v>
      </c>
      <c r="E158" s="176" t="s">
        <v>1353</v>
      </c>
      <c r="F158" s="176" t="s">
        <v>1354</v>
      </c>
      <c r="G158" s="176" t="s">
        <v>670</v>
      </c>
      <c r="H158" s="176" t="s">
        <v>32</v>
      </c>
      <c r="I158" s="521"/>
      <c r="J158" s="521"/>
      <c r="K158" s="521"/>
      <c r="L158" s="521"/>
      <c r="M158" s="521"/>
      <c r="N158" s="521"/>
      <c r="O158" s="521"/>
      <c r="P158" s="521"/>
      <c r="Q158" s="521"/>
      <c r="R158" s="521"/>
      <c r="S158" s="521"/>
      <c r="T158" s="521">
        <v>72576.850000000006</v>
      </c>
      <c r="U158" s="521">
        <v>708630.58</v>
      </c>
      <c r="V158" s="521">
        <v>26184.93</v>
      </c>
      <c r="W158" s="521"/>
      <c r="X158" s="521"/>
      <c r="Y158" s="521">
        <v>0</v>
      </c>
      <c r="Z158" s="521">
        <v>0</v>
      </c>
      <c r="AA158" s="521">
        <v>0</v>
      </c>
      <c r="AB158" s="521">
        <v>0</v>
      </c>
      <c r="AC158" s="521">
        <v>0</v>
      </c>
      <c r="AD158" s="521">
        <v>0</v>
      </c>
      <c r="AE158" s="521">
        <v>0</v>
      </c>
      <c r="AF158" s="521">
        <v>0</v>
      </c>
      <c r="AG158" s="522"/>
      <c r="AI158" s="523"/>
      <c r="AK158" s="524"/>
      <c r="AL158" s="524"/>
      <c r="AM158" s="524"/>
      <c r="AN158" s="524"/>
      <c r="AO158" s="524"/>
      <c r="AP158" s="524"/>
      <c r="AQ158" s="524"/>
      <c r="AR158" s="524"/>
      <c r="AS158" s="524"/>
      <c r="AT158" s="524"/>
      <c r="AU158" s="507"/>
      <c r="AV158" s="524"/>
      <c r="AW158" s="507"/>
      <c r="AX158" s="524"/>
      <c r="AY158" s="524"/>
      <c r="AZ158" s="524"/>
      <c r="BA158" s="524"/>
      <c r="BB158" s="524"/>
      <c r="BC158" s="524"/>
      <c r="BD158" s="524"/>
      <c r="BE158" s="524"/>
      <c r="BF158" s="524"/>
      <c r="BH158" s="524"/>
      <c r="BI158" s="507"/>
      <c r="BJ158" s="525"/>
      <c r="BK158" s="525"/>
      <c r="BL158" s="525"/>
      <c r="BM158" s="525"/>
      <c r="BN158" s="525"/>
      <c r="BO158" s="525"/>
      <c r="BP158" s="525"/>
      <c r="BQ158" s="525"/>
      <c r="BS158" s="526"/>
      <c r="BT158" s="526"/>
      <c r="BU158" s="526"/>
      <c r="BV158" s="526"/>
      <c r="BW158" s="526"/>
      <c r="BX158" s="526"/>
      <c r="BY158" s="526"/>
      <c r="BZ158" s="526"/>
    </row>
    <row r="159" spans="1:78" x14ac:dyDescent="0.25">
      <c r="A159" s="176" t="s">
        <v>258</v>
      </c>
      <c r="B159" s="520" t="s">
        <v>1187</v>
      </c>
      <c r="C159" s="176" t="s">
        <v>27</v>
      </c>
      <c r="D159" s="176" t="s">
        <v>47</v>
      </c>
      <c r="E159" s="176" t="s">
        <v>1353</v>
      </c>
      <c r="F159" s="176" t="s">
        <v>1356</v>
      </c>
      <c r="G159" s="176" t="s">
        <v>1242</v>
      </c>
      <c r="H159" s="176" t="s">
        <v>71</v>
      </c>
      <c r="I159" s="521"/>
      <c r="J159" s="521"/>
      <c r="K159" s="521"/>
      <c r="L159" s="521"/>
      <c r="M159" s="521"/>
      <c r="N159" s="521"/>
      <c r="O159" s="521"/>
      <c r="P159" s="521"/>
      <c r="Q159" s="521"/>
      <c r="R159" s="521"/>
      <c r="S159" s="521"/>
      <c r="T159" s="521"/>
      <c r="U159" s="521"/>
      <c r="V159" s="521"/>
      <c r="W159" s="521"/>
      <c r="X159" s="521"/>
      <c r="Y159" s="521">
        <v>0</v>
      </c>
      <c r="Z159" s="521">
        <v>0</v>
      </c>
      <c r="AA159" s="521">
        <v>182774.8</v>
      </c>
      <c r="AB159" s="521">
        <v>0</v>
      </c>
      <c r="AC159" s="521">
        <v>0</v>
      </c>
      <c r="AD159" s="521">
        <v>0</v>
      </c>
      <c r="AE159" s="521">
        <v>0</v>
      </c>
      <c r="AF159" s="521">
        <v>0</v>
      </c>
      <c r="AG159" s="522"/>
      <c r="AI159" s="523"/>
      <c r="AK159" s="524"/>
      <c r="AL159" s="524"/>
      <c r="AM159" s="524"/>
      <c r="AN159" s="524"/>
      <c r="AO159" s="524"/>
      <c r="AP159" s="524"/>
      <c r="AQ159" s="524"/>
      <c r="AR159" s="524"/>
      <c r="AS159" s="524"/>
      <c r="AT159" s="524"/>
      <c r="AU159" s="507"/>
      <c r="AV159" s="524"/>
      <c r="AW159" s="507"/>
      <c r="AX159" s="524"/>
      <c r="AY159" s="524"/>
      <c r="AZ159" s="524"/>
      <c r="BA159" s="524"/>
      <c r="BB159" s="524"/>
      <c r="BC159" s="524"/>
      <c r="BD159" s="524"/>
      <c r="BE159" s="524"/>
      <c r="BF159" s="524"/>
      <c r="BH159" s="524"/>
      <c r="BI159" s="507"/>
      <c r="BJ159" s="525"/>
      <c r="BK159" s="525"/>
      <c r="BL159" s="525"/>
      <c r="BM159" s="525"/>
      <c r="BN159" s="525"/>
      <c r="BO159" s="525"/>
      <c r="BP159" s="525"/>
      <c r="BQ159" s="525"/>
      <c r="BS159" s="526"/>
      <c r="BT159" s="526"/>
      <c r="BU159" s="526"/>
      <c r="BV159" s="526"/>
      <c r="BW159" s="526"/>
      <c r="BX159" s="526"/>
      <c r="BY159" s="526"/>
      <c r="BZ159" s="526"/>
    </row>
    <row r="160" spans="1:78" x14ac:dyDescent="0.25">
      <c r="A160" s="176" t="s">
        <v>259</v>
      </c>
      <c r="B160" s="520" t="s">
        <v>354</v>
      </c>
      <c r="C160" s="176" t="s">
        <v>27</v>
      </c>
      <c r="D160" s="176" t="s">
        <v>47</v>
      </c>
      <c r="E160" s="176" t="s">
        <v>1065</v>
      </c>
      <c r="F160" s="176" t="s">
        <v>1072</v>
      </c>
      <c r="G160" s="176" t="s">
        <v>1098</v>
      </c>
      <c r="H160" s="176" t="s">
        <v>42</v>
      </c>
      <c r="I160" s="521"/>
      <c r="J160" s="521"/>
      <c r="K160" s="521"/>
      <c r="L160" s="521"/>
      <c r="M160" s="521"/>
      <c r="N160" s="521"/>
      <c r="O160" s="521"/>
      <c r="P160" s="521"/>
      <c r="Q160" s="521"/>
      <c r="R160" s="521"/>
      <c r="S160" s="521"/>
      <c r="T160" s="521">
        <v>20214.560000000001</v>
      </c>
      <c r="U160" s="521">
        <v>140104.35999999999</v>
      </c>
      <c r="V160" s="521">
        <v>32629.24</v>
      </c>
      <c r="W160" s="521"/>
      <c r="X160" s="521"/>
      <c r="Y160" s="521">
        <v>0</v>
      </c>
      <c r="Z160" s="521">
        <v>0</v>
      </c>
      <c r="AA160" s="521">
        <v>0</v>
      </c>
      <c r="AB160" s="521">
        <v>0</v>
      </c>
      <c r="AC160" s="521">
        <v>0</v>
      </c>
      <c r="AD160" s="521">
        <v>0</v>
      </c>
      <c r="AE160" s="521">
        <v>0</v>
      </c>
      <c r="AF160" s="521">
        <v>0</v>
      </c>
      <c r="AG160" s="522">
        <v>0</v>
      </c>
      <c r="AI160" s="523"/>
      <c r="AK160" s="524"/>
      <c r="AL160" s="524"/>
      <c r="AM160" s="524"/>
      <c r="AN160" s="524"/>
      <c r="AO160" s="524"/>
      <c r="AP160" s="524"/>
      <c r="AQ160" s="524"/>
      <c r="AR160" s="524"/>
      <c r="AS160" s="524"/>
      <c r="AT160" s="524"/>
      <c r="AU160" s="507"/>
      <c r="AV160" s="524"/>
      <c r="AW160" s="507"/>
      <c r="AX160" s="524"/>
      <c r="AY160" s="524"/>
      <c r="AZ160" s="524"/>
      <c r="BA160" s="524"/>
      <c r="BB160" s="524"/>
      <c r="BC160" s="524"/>
      <c r="BD160" s="524"/>
      <c r="BE160" s="524"/>
      <c r="BF160" s="524"/>
      <c r="BH160" s="524"/>
      <c r="BI160" s="507"/>
      <c r="BJ160" s="525"/>
      <c r="BK160" s="525"/>
      <c r="BL160" s="525"/>
      <c r="BM160" s="525"/>
      <c r="BN160" s="525"/>
      <c r="BO160" s="525"/>
      <c r="BP160" s="525"/>
      <c r="BQ160" s="525"/>
      <c r="BS160" s="526"/>
      <c r="BT160" s="526"/>
      <c r="BU160" s="526"/>
      <c r="BV160" s="526"/>
      <c r="BW160" s="526"/>
      <c r="BX160" s="526"/>
      <c r="BY160" s="526"/>
      <c r="BZ160" s="526"/>
    </row>
    <row r="161" spans="1:78" x14ac:dyDescent="0.25">
      <c r="A161" s="176" t="s">
        <v>261</v>
      </c>
      <c r="B161" s="520" t="s">
        <v>355</v>
      </c>
      <c r="C161" s="176" t="s">
        <v>27</v>
      </c>
      <c r="D161" s="176" t="s">
        <v>49</v>
      </c>
      <c r="E161" s="176" t="s">
        <v>1065</v>
      </c>
      <c r="F161" s="176" t="s">
        <v>49</v>
      </c>
      <c r="G161" s="176" t="s">
        <v>262</v>
      </c>
      <c r="H161" s="176" t="s">
        <v>29</v>
      </c>
      <c r="I161" s="521"/>
      <c r="J161" s="521"/>
      <c r="K161" s="521"/>
      <c r="L161" s="521"/>
      <c r="M161" s="521"/>
      <c r="N161" s="521"/>
      <c r="O161" s="521"/>
      <c r="P161" s="521"/>
      <c r="Q161" s="521"/>
      <c r="R161" s="521"/>
      <c r="S161" s="521"/>
      <c r="T161" s="521"/>
      <c r="U161" s="521"/>
      <c r="V161" s="521"/>
      <c r="W161" s="521"/>
      <c r="X161" s="521">
        <f>864505.88+28737</f>
        <v>893242.88</v>
      </c>
      <c r="Y161" s="521">
        <v>1057424.03074091</v>
      </c>
      <c r="Z161" s="521">
        <v>667836.80890001811</v>
      </c>
      <c r="AA161" s="521">
        <v>0</v>
      </c>
      <c r="AB161" s="521">
        <v>0</v>
      </c>
      <c r="AC161" s="521">
        <v>0</v>
      </c>
      <c r="AD161" s="521">
        <v>0</v>
      </c>
      <c r="AE161" s="521">
        <v>0</v>
      </c>
      <c r="AF161" s="521">
        <v>0</v>
      </c>
      <c r="AG161" s="522"/>
      <c r="AI161" s="523"/>
      <c r="AK161" s="524"/>
      <c r="AL161" s="524"/>
      <c r="AM161" s="524"/>
      <c r="AN161" s="524"/>
      <c r="AO161" s="524"/>
      <c r="AP161" s="524"/>
      <c r="AQ161" s="524"/>
      <c r="AR161" s="524"/>
      <c r="AS161" s="524"/>
      <c r="AT161" s="524"/>
      <c r="AU161" s="507"/>
      <c r="AV161" s="524"/>
      <c r="AW161" s="507"/>
      <c r="AX161" s="524"/>
      <c r="AY161" s="524"/>
      <c r="AZ161" s="524"/>
      <c r="BA161" s="524"/>
      <c r="BB161" s="524"/>
      <c r="BC161" s="524"/>
      <c r="BD161" s="524"/>
      <c r="BE161" s="524"/>
      <c r="BF161" s="524"/>
      <c r="BH161" s="524"/>
      <c r="BI161" s="507"/>
      <c r="BJ161" s="525"/>
      <c r="BK161" s="525"/>
      <c r="BL161" s="525"/>
      <c r="BM161" s="525"/>
      <c r="BN161" s="525"/>
      <c r="BO161" s="525"/>
      <c r="BP161" s="525"/>
      <c r="BQ161" s="525"/>
      <c r="BS161" s="526"/>
      <c r="BT161" s="526"/>
      <c r="BU161" s="526"/>
      <c r="BV161" s="526"/>
      <c r="BW161" s="526"/>
      <c r="BX161" s="526"/>
      <c r="BY161" s="526"/>
      <c r="BZ161" s="526"/>
    </row>
    <row r="162" spans="1:78" x14ac:dyDescent="0.25">
      <c r="A162" s="176" t="s">
        <v>263</v>
      </c>
      <c r="B162" s="520" t="s">
        <v>355</v>
      </c>
      <c r="C162" s="176" t="s">
        <v>27</v>
      </c>
      <c r="D162" s="176" t="s">
        <v>49</v>
      </c>
      <c r="E162" s="176" t="s">
        <v>1065</v>
      </c>
      <c r="F162" s="176" t="s">
        <v>49</v>
      </c>
      <c r="G162" s="176" t="s">
        <v>264</v>
      </c>
      <c r="H162" s="176" t="s">
        <v>71</v>
      </c>
      <c r="I162" s="521"/>
      <c r="J162" s="521"/>
      <c r="K162" s="521"/>
      <c r="L162" s="521"/>
      <c r="M162" s="521"/>
      <c r="N162" s="521"/>
      <c r="O162" s="521"/>
      <c r="P162" s="521"/>
      <c r="Q162" s="521"/>
      <c r="R162" s="521"/>
      <c r="S162" s="521"/>
      <c r="T162" s="521"/>
      <c r="U162" s="521"/>
      <c r="V162" s="521"/>
      <c r="W162" s="521"/>
      <c r="X162" s="521"/>
      <c r="Y162" s="521">
        <v>0</v>
      </c>
      <c r="Z162" s="521">
        <v>1865894.081</v>
      </c>
      <c r="AA162" s="521">
        <v>0</v>
      </c>
      <c r="AB162" s="521">
        <v>0</v>
      </c>
      <c r="AC162" s="521">
        <v>0</v>
      </c>
      <c r="AD162" s="521">
        <v>0</v>
      </c>
      <c r="AE162" s="521">
        <v>0</v>
      </c>
      <c r="AF162" s="521">
        <v>0</v>
      </c>
      <c r="AG162" s="522"/>
      <c r="AI162" s="523"/>
      <c r="AK162" s="524"/>
      <c r="AL162" s="524"/>
      <c r="AM162" s="524"/>
      <c r="AN162" s="524"/>
      <c r="AO162" s="524"/>
      <c r="AP162" s="524"/>
      <c r="AQ162" s="524"/>
      <c r="AR162" s="524"/>
      <c r="AS162" s="524"/>
      <c r="AT162" s="524"/>
      <c r="AU162" s="507"/>
      <c r="AV162" s="524"/>
      <c r="AW162" s="507"/>
      <c r="AX162" s="524"/>
      <c r="AY162" s="524"/>
      <c r="AZ162" s="524"/>
      <c r="BA162" s="524"/>
      <c r="BB162" s="524"/>
      <c r="BC162" s="524"/>
      <c r="BD162" s="524"/>
      <c r="BE162" s="524"/>
      <c r="BF162" s="524"/>
      <c r="BH162" s="524"/>
      <c r="BI162" s="507"/>
      <c r="BJ162" s="525"/>
      <c r="BK162" s="525"/>
      <c r="BL162" s="525"/>
      <c r="BM162" s="525"/>
      <c r="BN162" s="525"/>
      <c r="BO162" s="525"/>
      <c r="BP162" s="525"/>
      <c r="BQ162" s="525"/>
      <c r="BS162" s="526"/>
      <c r="BT162" s="526"/>
      <c r="BU162" s="526"/>
      <c r="BV162" s="526"/>
      <c r="BW162" s="526"/>
      <c r="BX162" s="526"/>
      <c r="BY162" s="526"/>
      <c r="BZ162" s="526"/>
    </row>
    <row r="163" spans="1:78" x14ac:dyDescent="0.25">
      <c r="A163" s="176" t="s">
        <v>265</v>
      </c>
      <c r="B163" s="520" t="s">
        <v>1063</v>
      </c>
      <c r="C163" s="176" t="s">
        <v>27</v>
      </c>
      <c r="D163" s="176" t="s">
        <v>46</v>
      </c>
      <c r="E163" s="176" t="s">
        <v>1065</v>
      </c>
      <c r="F163" s="176" t="s">
        <v>1066</v>
      </c>
      <c r="G163" s="176" t="s">
        <v>266</v>
      </c>
      <c r="H163" s="176" t="s">
        <v>32</v>
      </c>
      <c r="I163" s="521"/>
      <c r="J163" s="521"/>
      <c r="K163" s="521"/>
      <c r="L163" s="521"/>
      <c r="M163" s="521"/>
      <c r="N163" s="521"/>
      <c r="O163" s="521"/>
      <c r="P163" s="521"/>
      <c r="Q163" s="521"/>
      <c r="R163" s="521"/>
      <c r="S163" s="521">
        <v>39283.25</v>
      </c>
      <c r="T163" s="521">
        <v>437438.74</v>
      </c>
      <c r="U163" s="521">
        <v>989480.38</v>
      </c>
      <c r="V163" s="521">
        <v>245809.06</v>
      </c>
      <c r="W163" s="521"/>
      <c r="X163" s="521">
        <v>309.10000000000002</v>
      </c>
      <c r="Y163" s="521">
        <v>0</v>
      </c>
      <c r="Z163" s="521">
        <v>0</v>
      </c>
      <c r="AA163" s="521">
        <v>0</v>
      </c>
      <c r="AB163" s="521">
        <v>0</v>
      </c>
      <c r="AC163" s="521">
        <v>0</v>
      </c>
      <c r="AD163" s="521">
        <v>0</v>
      </c>
      <c r="AE163" s="521">
        <v>0</v>
      </c>
      <c r="AF163" s="521">
        <v>0</v>
      </c>
      <c r="AG163" s="522"/>
      <c r="AI163" s="523"/>
      <c r="AK163" s="524"/>
      <c r="AL163" s="524"/>
      <c r="AM163" s="524"/>
      <c r="AN163" s="524"/>
      <c r="AO163" s="524"/>
      <c r="AP163" s="524"/>
      <c r="AQ163" s="524"/>
      <c r="AR163" s="524"/>
      <c r="AS163" s="524"/>
      <c r="AT163" s="524"/>
      <c r="AU163" s="507"/>
      <c r="AV163" s="524"/>
      <c r="AW163" s="507"/>
      <c r="AX163" s="524"/>
      <c r="AY163" s="524"/>
      <c r="AZ163" s="524"/>
      <c r="BA163" s="524"/>
      <c r="BB163" s="524"/>
      <c r="BC163" s="524"/>
      <c r="BD163" s="524"/>
      <c r="BE163" s="524"/>
      <c r="BF163" s="524"/>
      <c r="BH163" s="524"/>
      <c r="BI163" s="507"/>
      <c r="BJ163" s="525"/>
      <c r="BK163" s="525"/>
      <c r="BL163" s="525"/>
      <c r="BM163" s="525"/>
      <c r="BN163" s="525"/>
      <c r="BO163" s="525"/>
      <c r="BP163" s="525"/>
      <c r="BQ163" s="525"/>
      <c r="BS163" s="526"/>
      <c r="BT163" s="526"/>
      <c r="BU163" s="526"/>
      <c r="BV163" s="526"/>
      <c r="BW163" s="526"/>
      <c r="BX163" s="526"/>
      <c r="BY163" s="526"/>
      <c r="BZ163" s="526"/>
    </row>
    <row r="164" spans="1:78" x14ac:dyDescent="0.25">
      <c r="A164" s="176" t="s">
        <v>267</v>
      </c>
      <c r="B164" s="520" t="s">
        <v>355</v>
      </c>
      <c r="C164" s="176" t="s">
        <v>27</v>
      </c>
      <c r="D164" s="176" t="s">
        <v>38</v>
      </c>
      <c r="E164" s="176" t="s">
        <v>1065</v>
      </c>
      <c r="F164" s="176" t="s">
        <v>1362</v>
      </c>
      <c r="G164" s="176" t="s">
        <v>1170</v>
      </c>
      <c r="H164" s="176" t="s">
        <v>29</v>
      </c>
      <c r="I164" s="521"/>
      <c r="J164" s="521"/>
      <c r="K164" s="521"/>
      <c r="L164" s="521"/>
      <c r="M164" s="521"/>
      <c r="N164" s="521"/>
      <c r="O164" s="521"/>
      <c r="P164" s="521"/>
      <c r="Q164" s="521"/>
      <c r="R164" s="521"/>
      <c r="S164" s="521"/>
      <c r="T164" s="521"/>
      <c r="U164" s="521">
        <v>15143.13</v>
      </c>
      <c r="V164" s="521">
        <v>269240.17</v>
      </c>
      <c r="W164" s="521">
        <v>1754364.72</v>
      </c>
      <c r="X164" s="521">
        <v>3178257.1</v>
      </c>
      <c r="Y164" s="521">
        <v>6604058.464954963</v>
      </c>
      <c r="Z164" s="521">
        <v>9274265.8300221916</v>
      </c>
      <c r="AA164" s="521">
        <v>8021912.5833028015</v>
      </c>
      <c r="AB164" s="521">
        <v>0</v>
      </c>
      <c r="AC164" s="521">
        <v>0</v>
      </c>
      <c r="AD164" s="521">
        <v>0</v>
      </c>
      <c r="AE164" s="521">
        <v>0</v>
      </c>
      <c r="AF164" s="521">
        <v>0</v>
      </c>
      <c r="AG164" s="522"/>
      <c r="AI164" s="523"/>
      <c r="AK164" s="524"/>
      <c r="AL164" s="524"/>
      <c r="AM164" s="524"/>
      <c r="AN164" s="524"/>
      <c r="AO164" s="524"/>
      <c r="AP164" s="524"/>
      <c r="AQ164" s="524"/>
      <c r="AR164" s="524"/>
      <c r="AS164" s="524"/>
      <c r="AT164" s="524"/>
      <c r="AU164" s="507"/>
      <c r="AV164" s="524"/>
      <c r="AW164" s="507"/>
      <c r="AX164" s="524"/>
      <c r="AY164" s="524"/>
      <c r="AZ164" s="524"/>
      <c r="BA164" s="524"/>
      <c r="BB164" s="524"/>
      <c r="BC164" s="524"/>
      <c r="BD164" s="524"/>
      <c r="BE164" s="524"/>
      <c r="BF164" s="524"/>
      <c r="BH164" s="524"/>
      <c r="BI164" s="507"/>
      <c r="BJ164" s="525"/>
      <c r="BK164" s="525"/>
      <c r="BL164" s="525"/>
      <c r="BM164" s="525"/>
      <c r="BN164" s="525"/>
      <c r="BO164" s="525"/>
      <c r="BP164" s="525"/>
      <c r="BQ164" s="525"/>
      <c r="BS164" s="526"/>
      <c r="BT164" s="526"/>
      <c r="BU164" s="526"/>
      <c r="BV164" s="526"/>
      <c r="BW164" s="526"/>
      <c r="BX164" s="526"/>
      <c r="BY164" s="526"/>
      <c r="BZ164" s="526"/>
    </row>
    <row r="165" spans="1:78" x14ac:dyDescent="0.25">
      <c r="A165" s="176" t="s">
        <v>269</v>
      </c>
      <c r="B165" s="520" t="s">
        <v>355</v>
      </c>
      <c r="C165" s="176" t="s">
        <v>27</v>
      </c>
      <c r="D165" s="176" t="s">
        <v>38</v>
      </c>
      <c r="E165" s="176" t="s">
        <v>1065</v>
      </c>
      <c r="F165" s="176" t="s">
        <v>1357</v>
      </c>
      <c r="G165" s="176" t="s">
        <v>1171</v>
      </c>
      <c r="H165" s="176" t="s">
        <v>29</v>
      </c>
      <c r="I165" s="521"/>
      <c r="J165" s="521"/>
      <c r="K165" s="521"/>
      <c r="L165" s="521"/>
      <c r="M165" s="521"/>
      <c r="N165" s="521"/>
      <c r="O165" s="521"/>
      <c r="P165" s="521"/>
      <c r="Q165" s="521"/>
      <c r="R165" s="521"/>
      <c r="S165" s="521"/>
      <c r="T165" s="521"/>
      <c r="U165" s="521"/>
      <c r="V165" s="521">
        <v>19380.53</v>
      </c>
      <c r="W165" s="521">
        <v>1944757.33</v>
      </c>
      <c r="X165" s="521">
        <v>4468230.6500000004</v>
      </c>
      <c r="Y165" s="521">
        <v>5720910.219435391</v>
      </c>
      <c r="Z165" s="521">
        <v>3879036.3093287535</v>
      </c>
      <c r="AA165" s="521">
        <v>0</v>
      </c>
      <c r="AB165" s="521">
        <v>0</v>
      </c>
      <c r="AC165" s="521">
        <v>0</v>
      </c>
      <c r="AD165" s="521">
        <v>0</v>
      </c>
      <c r="AE165" s="521">
        <v>0</v>
      </c>
      <c r="AF165" s="521">
        <v>0</v>
      </c>
      <c r="AG165" s="522"/>
      <c r="AI165" s="523"/>
      <c r="AK165" s="524"/>
      <c r="AL165" s="524"/>
      <c r="AM165" s="524"/>
      <c r="AN165" s="524"/>
      <c r="AO165" s="524"/>
      <c r="AP165" s="524"/>
      <c r="AQ165" s="524"/>
      <c r="AR165" s="524"/>
      <c r="AS165" s="524"/>
      <c r="AT165" s="524"/>
      <c r="AU165" s="507"/>
      <c r="AV165" s="524"/>
      <c r="AW165" s="507"/>
      <c r="AX165" s="524"/>
      <c r="AY165" s="524"/>
      <c r="AZ165" s="524"/>
      <c r="BA165" s="524"/>
      <c r="BB165" s="524"/>
      <c r="BC165" s="524"/>
      <c r="BD165" s="524"/>
      <c r="BE165" s="524"/>
      <c r="BF165" s="524"/>
      <c r="BH165" s="524"/>
      <c r="BI165" s="507"/>
      <c r="BJ165" s="525"/>
      <c r="BK165" s="525"/>
      <c r="BL165" s="525"/>
      <c r="BM165" s="525"/>
      <c r="BN165" s="525"/>
      <c r="BO165" s="525"/>
      <c r="BP165" s="525"/>
      <c r="BQ165" s="525"/>
      <c r="BS165" s="526"/>
      <c r="BT165" s="526"/>
      <c r="BU165" s="526"/>
      <c r="BV165" s="526"/>
      <c r="BW165" s="526"/>
      <c r="BX165" s="526"/>
      <c r="BY165" s="526"/>
      <c r="BZ165" s="526"/>
    </row>
    <row r="166" spans="1:78" x14ac:dyDescent="0.25">
      <c r="A166" s="176" t="s">
        <v>271</v>
      </c>
      <c r="B166" s="520" t="s">
        <v>355</v>
      </c>
      <c r="C166" s="176" t="s">
        <v>27</v>
      </c>
      <c r="D166" s="176" t="s">
        <v>38</v>
      </c>
      <c r="E166" s="176" t="s">
        <v>1065</v>
      </c>
      <c r="F166" s="176" t="s">
        <v>1357</v>
      </c>
      <c r="G166" s="176" t="s">
        <v>1172</v>
      </c>
      <c r="H166" s="176" t="s">
        <v>29</v>
      </c>
      <c r="I166" s="521"/>
      <c r="J166" s="521"/>
      <c r="K166" s="521"/>
      <c r="L166" s="521"/>
      <c r="M166" s="521"/>
      <c r="N166" s="521"/>
      <c r="O166" s="521"/>
      <c r="P166" s="521"/>
      <c r="Q166" s="521"/>
      <c r="R166" s="521"/>
      <c r="S166" s="521"/>
      <c r="T166" s="521"/>
      <c r="U166" s="521"/>
      <c r="V166" s="521">
        <v>18270.89</v>
      </c>
      <c r="W166" s="521">
        <v>809056.39</v>
      </c>
      <c r="X166" s="521">
        <v>1349783.34</v>
      </c>
      <c r="Y166" s="521">
        <v>3249310.616908391</v>
      </c>
      <c r="Z166" s="521">
        <v>389624.52690308605</v>
      </c>
      <c r="AA166" s="521">
        <v>0</v>
      </c>
      <c r="AB166" s="521">
        <v>0</v>
      </c>
      <c r="AC166" s="521">
        <v>0</v>
      </c>
      <c r="AD166" s="521">
        <v>0</v>
      </c>
      <c r="AE166" s="521">
        <v>0</v>
      </c>
      <c r="AF166" s="521">
        <v>0</v>
      </c>
      <c r="AG166" s="522"/>
      <c r="AI166" s="523"/>
      <c r="AK166" s="524"/>
      <c r="AL166" s="524"/>
      <c r="AM166" s="524"/>
      <c r="AN166" s="524"/>
      <c r="AO166" s="524"/>
      <c r="AP166" s="524"/>
      <c r="AQ166" s="524"/>
      <c r="AR166" s="524"/>
      <c r="AS166" s="524"/>
      <c r="AT166" s="524"/>
      <c r="AU166" s="507"/>
      <c r="AV166" s="524"/>
      <c r="AW166" s="507"/>
      <c r="AX166" s="524"/>
      <c r="AY166" s="524"/>
      <c r="AZ166" s="524"/>
      <c r="BA166" s="524"/>
      <c r="BB166" s="524"/>
      <c r="BC166" s="524"/>
      <c r="BD166" s="524"/>
      <c r="BE166" s="524"/>
      <c r="BF166" s="524"/>
      <c r="BH166" s="524"/>
      <c r="BI166" s="507"/>
      <c r="BJ166" s="525"/>
      <c r="BK166" s="525"/>
      <c r="BL166" s="525"/>
      <c r="BM166" s="525"/>
      <c r="BN166" s="525"/>
      <c r="BO166" s="525"/>
      <c r="BP166" s="525"/>
      <c r="BQ166" s="525"/>
      <c r="BS166" s="526"/>
      <c r="BT166" s="526"/>
      <c r="BU166" s="526"/>
      <c r="BV166" s="526"/>
      <c r="BW166" s="526"/>
      <c r="BX166" s="526"/>
      <c r="BY166" s="526"/>
      <c r="BZ166" s="526"/>
    </row>
    <row r="167" spans="1:78" x14ac:dyDescent="0.25">
      <c r="A167" s="176" t="s">
        <v>273</v>
      </c>
      <c r="B167" s="520" t="s">
        <v>355</v>
      </c>
      <c r="C167" s="176" t="s">
        <v>27</v>
      </c>
      <c r="D167" s="176" t="s">
        <v>38</v>
      </c>
      <c r="E167" s="176" t="s">
        <v>1065</v>
      </c>
      <c r="F167" s="176" t="s">
        <v>1357</v>
      </c>
      <c r="G167" s="176" t="s">
        <v>274</v>
      </c>
      <c r="H167" s="176" t="s">
        <v>29</v>
      </c>
      <c r="I167" s="521"/>
      <c r="J167" s="521"/>
      <c r="K167" s="521"/>
      <c r="L167" s="521"/>
      <c r="M167" s="521"/>
      <c r="N167" s="521"/>
      <c r="O167" s="521"/>
      <c r="P167" s="521"/>
      <c r="Q167" s="521"/>
      <c r="R167" s="521"/>
      <c r="S167" s="521"/>
      <c r="T167" s="521"/>
      <c r="U167" s="521">
        <v>28001.74</v>
      </c>
      <c r="V167" s="521">
        <v>75164.539999999994</v>
      </c>
      <c r="W167" s="521">
        <v>389692.23</v>
      </c>
      <c r="X167" s="521">
        <v>810036.83</v>
      </c>
      <c r="Y167" s="521">
        <v>2744844.9171148865</v>
      </c>
      <c r="Z167" s="521">
        <v>2993238.4613344385</v>
      </c>
      <c r="AA167" s="521">
        <v>3801350.2980846763</v>
      </c>
      <c r="AB167" s="521">
        <v>0</v>
      </c>
      <c r="AC167" s="521">
        <v>0</v>
      </c>
      <c r="AD167" s="521">
        <v>0</v>
      </c>
      <c r="AE167" s="521">
        <v>0</v>
      </c>
      <c r="AF167" s="521">
        <v>0</v>
      </c>
      <c r="AG167" s="522"/>
      <c r="AI167" s="523"/>
      <c r="AK167" s="524"/>
      <c r="AL167" s="524"/>
      <c r="AM167" s="524"/>
      <c r="AN167" s="524"/>
      <c r="AO167" s="524"/>
      <c r="AP167" s="524"/>
      <c r="AQ167" s="524"/>
      <c r="AR167" s="524"/>
      <c r="AS167" s="524"/>
      <c r="AT167" s="524"/>
      <c r="AU167" s="507"/>
      <c r="AV167" s="524"/>
      <c r="AW167" s="507"/>
      <c r="AX167" s="524"/>
      <c r="AY167" s="524"/>
      <c r="AZ167" s="524"/>
      <c r="BA167" s="524"/>
      <c r="BB167" s="524"/>
      <c r="BC167" s="524"/>
      <c r="BD167" s="524"/>
      <c r="BE167" s="524"/>
      <c r="BF167" s="524"/>
      <c r="BH167" s="524"/>
      <c r="BI167" s="507"/>
      <c r="BJ167" s="525"/>
      <c r="BK167" s="525"/>
      <c r="BL167" s="525"/>
      <c r="BM167" s="525"/>
      <c r="BN167" s="525"/>
      <c r="BO167" s="525"/>
      <c r="BP167" s="525"/>
      <c r="BQ167" s="525"/>
      <c r="BS167" s="526"/>
      <c r="BT167" s="526"/>
      <c r="BU167" s="526"/>
      <c r="BV167" s="526"/>
      <c r="BW167" s="526"/>
      <c r="BX167" s="526"/>
      <c r="BY167" s="526"/>
      <c r="BZ167" s="526"/>
    </row>
    <row r="168" spans="1:78" x14ac:dyDescent="0.25">
      <c r="A168" s="176" t="s">
        <v>275</v>
      </c>
      <c r="B168" s="520" t="s">
        <v>354</v>
      </c>
      <c r="C168" s="176" t="s">
        <v>27</v>
      </c>
      <c r="D168" s="176" t="s">
        <v>28</v>
      </c>
      <c r="E168" s="176" t="s">
        <v>1068</v>
      </c>
      <c r="F168" s="176" t="s">
        <v>1359</v>
      </c>
      <c r="G168" s="176" t="s">
        <v>276</v>
      </c>
      <c r="H168" s="176" t="s">
        <v>32</v>
      </c>
      <c r="I168" s="521"/>
      <c r="J168" s="521"/>
      <c r="K168" s="521"/>
      <c r="L168" s="521"/>
      <c r="M168" s="521"/>
      <c r="N168" s="521"/>
      <c r="O168" s="521"/>
      <c r="P168" s="521"/>
      <c r="Q168" s="521"/>
      <c r="R168" s="521"/>
      <c r="S168" s="521">
        <v>339333.03</v>
      </c>
      <c r="T168" s="521">
        <v>2599635.7999999998</v>
      </c>
      <c r="U168" s="521">
        <v>789697.35</v>
      </c>
      <c r="V168" s="521">
        <v>90768.5</v>
      </c>
      <c r="W168" s="521">
        <v>16825.349999999999</v>
      </c>
      <c r="X168" s="521">
        <v>0</v>
      </c>
      <c r="Y168" s="521">
        <v>0</v>
      </c>
      <c r="Z168" s="521">
        <v>0</v>
      </c>
      <c r="AA168" s="521">
        <v>0</v>
      </c>
      <c r="AB168" s="521">
        <v>0</v>
      </c>
      <c r="AC168" s="521">
        <v>0</v>
      </c>
      <c r="AD168" s="521">
        <v>0</v>
      </c>
      <c r="AE168" s="521">
        <v>0</v>
      </c>
      <c r="AF168" s="521">
        <v>0</v>
      </c>
      <c r="AG168" s="522"/>
      <c r="AI168" s="523"/>
      <c r="AK168" s="524"/>
      <c r="AL168" s="524"/>
      <c r="AM168" s="524"/>
      <c r="AN168" s="524"/>
      <c r="AO168" s="524"/>
      <c r="AP168" s="524"/>
      <c r="AQ168" s="524"/>
      <c r="AR168" s="524"/>
      <c r="AS168" s="524"/>
      <c r="AT168" s="524"/>
      <c r="AU168" s="507"/>
      <c r="AV168" s="524"/>
      <c r="AW168" s="507"/>
      <c r="AX168" s="524"/>
      <c r="AY168" s="524"/>
      <c r="AZ168" s="524"/>
      <c r="BA168" s="524"/>
      <c r="BB168" s="524"/>
      <c r="BC168" s="524"/>
      <c r="BD168" s="524"/>
      <c r="BE168" s="524"/>
      <c r="BF168" s="524"/>
      <c r="BH168" s="524"/>
      <c r="BI168" s="507"/>
      <c r="BJ168" s="525"/>
      <c r="BK168" s="525"/>
      <c r="BL168" s="525"/>
      <c r="BM168" s="525"/>
      <c r="BN168" s="525"/>
      <c r="BO168" s="525"/>
      <c r="BP168" s="525"/>
      <c r="BQ168" s="525"/>
      <c r="BS168" s="526"/>
      <c r="BT168" s="526"/>
      <c r="BU168" s="526"/>
      <c r="BV168" s="526"/>
      <c r="BW168" s="526"/>
      <c r="BX168" s="526"/>
      <c r="BY168" s="526"/>
      <c r="BZ168" s="526"/>
    </row>
    <row r="169" spans="1:78" x14ac:dyDescent="0.25">
      <c r="A169" s="176" t="s">
        <v>277</v>
      </c>
      <c r="B169" s="520" t="s">
        <v>355</v>
      </c>
      <c r="C169" s="176" t="s">
        <v>684</v>
      </c>
      <c r="D169" s="176" t="s">
        <v>28</v>
      </c>
      <c r="E169" s="176" t="s">
        <v>1068</v>
      </c>
      <c r="F169" s="176" t="s">
        <v>1357</v>
      </c>
      <c r="G169" s="176" t="s">
        <v>1029</v>
      </c>
      <c r="H169" s="176" t="s">
        <v>32</v>
      </c>
      <c r="I169" s="521"/>
      <c r="J169" s="521"/>
      <c r="K169" s="521"/>
      <c r="L169" s="521"/>
      <c r="M169" s="521"/>
      <c r="N169" s="521"/>
      <c r="O169" s="521"/>
      <c r="P169" s="521"/>
      <c r="Q169" s="521"/>
      <c r="R169" s="521"/>
      <c r="S169" s="521"/>
      <c r="T169" s="521"/>
      <c r="U169" s="521"/>
      <c r="V169" s="521">
        <v>1444748.18</v>
      </c>
      <c r="W169" s="521">
        <v>415129.36</v>
      </c>
      <c r="X169" s="521">
        <v>0</v>
      </c>
      <c r="Y169" s="521">
        <v>0</v>
      </c>
      <c r="Z169" s="521">
        <v>0</v>
      </c>
      <c r="AA169" s="521">
        <v>0</v>
      </c>
      <c r="AB169" s="521">
        <v>0</v>
      </c>
      <c r="AC169" s="521">
        <v>0</v>
      </c>
      <c r="AD169" s="521">
        <v>0</v>
      </c>
      <c r="AE169" s="521">
        <v>0</v>
      </c>
      <c r="AF169" s="521">
        <v>0</v>
      </c>
      <c r="AG169" s="522"/>
      <c r="AI169" s="523"/>
      <c r="AK169" s="524"/>
      <c r="AL169" s="524"/>
      <c r="AM169" s="524"/>
      <c r="AN169" s="524"/>
      <c r="AO169" s="524"/>
      <c r="AP169" s="524"/>
      <c r="AQ169" s="524"/>
      <c r="AR169" s="524"/>
      <c r="AS169" s="524"/>
      <c r="AT169" s="524"/>
      <c r="AU169" s="507"/>
      <c r="AV169" s="524"/>
      <c r="AW169" s="507"/>
      <c r="AX169" s="524"/>
      <c r="AY169" s="524"/>
      <c r="AZ169" s="524"/>
      <c r="BA169" s="524"/>
      <c r="BB169" s="524"/>
      <c r="BC169" s="524"/>
      <c r="BD169" s="524"/>
      <c r="BE169" s="524"/>
      <c r="BF169" s="524"/>
      <c r="BH169" s="524"/>
      <c r="BI169" s="507"/>
      <c r="BJ169" s="525"/>
      <c r="BK169" s="525"/>
      <c r="BL169" s="525"/>
      <c r="BM169" s="525"/>
      <c r="BN169" s="525"/>
      <c r="BO169" s="525"/>
      <c r="BP169" s="525"/>
      <c r="BQ169" s="525"/>
      <c r="BS169" s="526"/>
      <c r="BT169" s="526"/>
      <c r="BU169" s="526"/>
      <c r="BV169" s="526"/>
      <c r="BW169" s="526"/>
      <c r="BX169" s="526"/>
      <c r="BY169" s="526"/>
      <c r="BZ169" s="526"/>
    </row>
    <row r="170" spans="1:78" x14ac:dyDescent="0.25">
      <c r="A170" s="176" t="s">
        <v>279</v>
      </c>
      <c r="B170" s="520" t="s">
        <v>355</v>
      </c>
      <c r="C170" s="176" t="s">
        <v>27</v>
      </c>
      <c r="D170" s="176" t="s">
        <v>38</v>
      </c>
      <c r="E170" s="176" t="s">
        <v>1065</v>
      </c>
      <c r="F170" s="176" t="s">
        <v>1357</v>
      </c>
      <c r="G170" s="176" t="s">
        <v>280</v>
      </c>
      <c r="H170" s="176" t="s">
        <v>29</v>
      </c>
      <c r="I170" s="521"/>
      <c r="J170" s="521"/>
      <c r="K170" s="521"/>
      <c r="L170" s="521"/>
      <c r="M170" s="521"/>
      <c r="N170" s="521"/>
      <c r="O170" s="521"/>
      <c r="P170" s="521"/>
      <c r="Q170" s="521"/>
      <c r="R170" s="521"/>
      <c r="S170" s="521"/>
      <c r="T170" s="521"/>
      <c r="U170" s="521">
        <v>200.52</v>
      </c>
      <c r="V170" s="521">
        <v>51258.44</v>
      </c>
      <c r="W170" s="521">
        <v>215333.29</v>
      </c>
      <c r="X170" s="521">
        <v>871781.72</v>
      </c>
      <c r="Y170" s="521">
        <v>7993248.6346618729</v>
      </c>
      <c r="Z170" s="521">
        <v>4219107.0424440578</v>
      </c>
      <c r="AA170" s="521">
        <v>929438.38721938885</v>
      </c>
      <c r="AB170" s="521">
        <v>2270344.7051924318</v>
      </c>
      <c r="AC170" s="521">
        <v>2508347.508755812</v>
      </c>
      <c r="AD170" s="521">
        <v>4929456.796955076</v>
      </c>
      <c r="AE170" s="521">
        <v>1813804.6694281159</v>
      </c>
      <c r="AF170" s="521">
        <v>0</v>
      </c>
      <c r="AG170" s="522"/>
      <c r="AI170" s="523"/>
      <c r="AK170" s="524"/>
      <c r="AL170" s="524"/>
      <c r="AM170" s="524"/>
      <c r="AN170" s="524"/>
      <c r="AO170" s="524"/>
      <c r="AP170" s="524"/>
      <c r="AQ170" s="524"/>
      <c r="AR170" s="524"/>
      <c r="AS170" s="524"/>
      <c r="AT170" s="524"/>
      <c r="AU170" s="507"/>
      <c r="AV170" s="524"/>
      <c r="AW170" s="507"/>
      <c r="AX170" s="524"/>
      <c r="AY170" s="524"/>
      <c r="AZ170" s="524"/>
      <c r="BA170" s="524"/>
      <c r="BB170" s="524"/>
      <c r="BC170" s="524"/>
      <c r="BD170" s="524"/>
      <c r="BE170" s="524"/>
      <c r="BF170" s="524"/>
      <c r="BH170" s="524"/>
      <c r="BI170" s="507"/>
      <c r="BJ170" s="525"/>
      <c r="BK170" s="525"/>
      <c r="BL170" s="525"/>
      <c r="BM170" s="525"/>
      <c r="BN170" s="525"/>
      <c r="BO170" s="525"/>
      <c r="BP170" s="525"/>
      <c r="BQ170" s="525"/>
      <c r="BS170" s="526"/>
      <c r="BT170" s="526"/>
      <c r="BU170" s="526"/>
      <c r="BV170" s="526"/>
      <c r="BW170" s="526"/>
      <c r="BX170" s="526"/>
      <c r="BY170" s="526"/>
      <c r="BZ170" s="526"/>
    </row>
    <row r="171" spans="1:78" x14ac:dyDescent="0.25">
      <c r="A171" s="176" t="s">
        <v>281</v>
      </c>
      <c r="B171" s="520" t="s">
        <v>355</v>
      </c>
      <c r="C171" s="176" t="s">
        <v>27</v>
      </c>
      <c r="D171" s="176" t="s">
        <v>38</v>
      </c>
      <c r="E171" s="176" t="s">
        <v>1065</v>
      </c>
      <c r="F171" s="176" t="s">
        <v>1357</v>
      </c>
      <c r="G171" s="176" t="s">
        <v>1173</v>
      </c>
      <c r="H171" s="176" t="s">
        <v>29</v>
      </c>
      <c r="I171" s="521"/>
      <c r="J171" s="521"/>
      <c r="K171" s="521"/>
      <c r="L171" s="521"/>
      <c r="M171" s="521"/>
      <c r="N171" s="521"/>
      <c r="O171" s="521"/>
      <c r="P171" s="521"/>
      <c r="Q171" s="521"/>
      <c r="R171" s="521"/>
      <c r="S171" s="521"/>
      <c r="T171" s="521"/>
      <c r="U171" s="521">
        <v>2548372.91</v>
      </c>
      <c r="V171" s="521">
        <v>834810.81</v>
      </c>
      <c r="W171" s="521">
        <v>1296978.5900000001</v>
      </c>
      <c r="X171" s="521">
        <v>3244430.96</v>
      </c>
      <c r="Y171" s="521">
        <v>2798589.0505494126</v>
      </c>
      <c r="Z171" s="521">
        <v>1195380.6862928376</v>
      </c>
      <c r="AA171" s="521">
        <v>0</v>
      </c>
      <c r="AB171" s="521">
        <v>0</v>
      </c>
      <c r="AC171" s="521">
        <v>0</v>
      </c>
      <c r="AD171" s="521">
        <v>0</v>
      </c>
      <c r="AE171" s="521">
        <v>0</v>
      </c>
      <c r="AF171" s="521">
        <v>0</v>
      </c>
      <c r="AG171" s="522"/>
      <c r="AI171" s="523"/>
      <c r="AK171" s="524"/>
      <c r="AL171" s="524"/>
      <c r="AM171" s="524"/>
      <c r="AN171" s="524"/>
      <c r="AO171" s="524"/>
      <c r="AP171" s="524"/>
      <c r="AQ171" s="524"/>
      <c r="AR171" s="524"/>
      <c r="AS171" s="524"/>
      <c r="AT171" s="524"/>
      <c r="AU171" s="507"/>
      <c r="AV171" s="524"/>
      <c r="AW171" s="507"/>
      <c r="AX171" s="524"/>
      <c r="AY171" s="524"/>
      <c r="AZ171" s="524"/>
      <c r="BA171" s="524"/>
      <c r="BB171" s="524"/>
      <c r="BC171" s="524"/>
      <c r="BD171" s="524"/>
      <c r="BE171" s="524"/>
      <c r="BF171" s="524"/>
      <c r="BH171" s="524"/>
      <c r="BI171" s="507"/>
      <c r="BJ171" s="525"/>
      <c r="BK171" s="525"/>
      <c r="BL171" s="525"/>
      <c r="BM171" s="525"/>
      <c r="BN171" s="525"/>
      <c r="BO171" s="525"/>
      <c r="BP171" s="525"/>
      <c r="BQ171" s="525"/>
      <c r="BS171" s="526"/>
      <c r="BT171" s="526"/>
      <c r="BU171" s="526"/>
      <c r="BV171" s="526"/>
      <c r="BW171" s="526"/>
      <c r="BX171" s="526"/>
      <c r="BY171" s="526"/>
      <c r="BZ171" s="526"/>
    </row>
    <row r="172" spans="1:78" x14ac:dyDescent="0.25">
      <c r="A172" s="176" t="s">
        <v>283</v>
      </c>
      <c r="B172" s="520" t="s">
        <v>355</v>
      </c>
      <c r="C172" s="176" t="s">
        <v>27</v>
      </c>
      <c r="D172" s="176" t="s">
        <v>38</v>
      </c>
      <c r="E172" s="176" t="s">
        <v>1065</v>
      </c>
      <c r="F172" s="176" t="s">
        <v>1357</v>
      </c>
      <c r="G172" s="176" t="s">
        <v>1174</v>
      </c>
      <c r="H172" s="176" t="s">
        <v>42</v>
      </c>
      <c r="I172" s="521"/>
      <c r="J172" s="521"/>
      <c r="K172" s="521"/>
      <c r="L172" s="521"/>
      <c r="M172" s="521"/>
      <c r="N172" s="521"/>
      <c r="O172" s="521"/>
      <c r="P172" s="521"/>
      <c r="Q172" s="521"/>
      <c r="R172" s="521"/>
      <c r="S172" s="521"/>
      <c r="T172" s="521"/>
      <c r="U172" s="521">
        <v>990.8</v>
      </c>
      <c r="V172" s="521">
        <v>43160.74</v>
      </c>
      <c r="W172" s="521"/>
      <c r="X172" s="521">
        <v>382066.91</v>
      </c>
      <c r="Y172" s="521">
        <v>1193172.5900000001</v>
      </c>
      <c r="Z172" s="521">
        <v>3361387.68</v>
      </c>
      <c r="AA172" s="521">
        <v>0</v>
      </c>
      <c r="AB172" s="521">
        <v>0</v>
      </c>
      <c r="AC172" s="521">
        <v>0</v>
      </c>
      <c r="AD172" s="521">
        <v>0</v>
      </c>
      <c r="AE172" s="521">
        <v>0</v>
      </c>
      <c r="AF172" s="521">
        <v>0</v>
      </c>
      <c r="AG172" s="522"/>
      <c r="AI172" s="523"/>
      <c r="AK172" s="524"/>
      <c r="AL172" s="524"/>
      <c r="AM172" s="524"/>
      <c r="AN172" s="524"/>
      <c r="AO172" s="524"/>
      <c r="AP172" s="524"/>
      <c r="AQ172" s="524"/>
      <c r="AR172" s="524"/>
      <c r="AS172" s="524"/>
      <c r="AT172" s="524"/>
      <c r="AU172" s="507"/>
      <c r="AV172" s="524"/>
      <c r="AW172" s="507"/>
      <c r="AX172" s="524"/>
      <c r="AY172" s="524"/>
      <c r="AZ172" s="524"/>
      <c r="BA172" s="524"/>
      <c r="BB172" s="524"/>
      <c r="BC172" s="524"/>
      <c r="BD172" s="524"/>
      <c r="BE172" s="524"/>
      <c r="BF172" s="524"/>
      <c r="BH172" s="524"/>
      <c r="BI172" s="507"/>
      <c r="BJ172" s="525"/>
      <c r="BK172" s="525"/>
      <c r="BL172" s="525"/>
      <c r="BM172" s="525"/>
      <c r="BN172" s="525"/>
      <c r="BO172" s="525"/>
      <c r="BP172" s="525"/>
      <c r="BQ172" s="525"/>
      <c r="BS172" s="526"/>
      <c r="BT172" s="526"/>
      <c r="BU172" s="526"/>
      <c r="BV172" s="526"/>
      <c r="BW172" s="526"/>
      <c r="BX172" s="526"/>
      <c r="BY172" s="526"/>
      <c r="BZ172" s="526"/>
    </row>
    <row r="173" spans="1:78" x14ac:dyDescent="0.25">
      <c r="A173" s="176" t="s">
        <v>284</v>
      </c>
      <c r="B173" s="520" t="s">
        <v>354</v>
      </c>
      <c r="C173" s="176" t="s">
        <v>27</v>
      </c>
      <c r="D173" s="176" t="s">
        <v>46</v>
      </c>
      <c r="E173" s="176" t="s">
        <v>1065</v>
      </c>
      <c r="F173" s="176" t="s">
        <v>48</v>
      </c>
      <c r="G173" s="176" t="s">
        <v>1130</v>
      </c>
      <c r="H173" s="176" t="s">
        <v>29</v>
      </c>
      <c r="I173" s="521"/>
      <c r="J173" s="521"/>
      <c r="K173" s="521"/>
      <c r="L173" s="521"/>
      <c r="M173" s="521"/>
      <c r="N173" s="521"/>
      <c r="O173" s="521"/>
      <c r="P173" s="521"/>
      <c r="Q173" s="521"/>
      <c r="R173" s="521"/>
      <c r="S173" s="521"/>
      <c r="T173" s="521">
        <v>70129.34</v>
      </c>
      <c r="U173" s="521">
        <v>765264.58</v>
      </c>
      <c r="V173" s="521">
        <v>3021707.89</v>
      </c>
      <c r="W173" s="521">
        <v>754315.26</v>
      </c>
      <c r="X173" s="521">
        <v>285826.98</v>
      </c>
      <c r="Y173" s="521">
        <v>279912.17840756761</v>
      </c>
      <c r="Z173" s="521">
        <v>1327014.1655948209</v>
      </c>
      <c r="AA173" s="521">
        <v>0</v>
      </c>
      <c r="AB173" s="521">
        <v>0</v>
      </c>
      <c r="AC173" s="521">
        <v>0</v>
      </c>
      <c r="AD173" s="521">
        <v>0</v>
      </c>
      <c r="AE173" s="521">
        <v>0</v>
      </c>
      <c r="AF173" s="521">
        <v>0</v>
      </c>
      <c r="AG173" s="522"/>
      <c r="AI173" s="523"/>
      <c r="AK173" s="524"/>
      <c r="AL173" s="524"/>
      <c r="AM173" s="524"/>
      <c r="AN173" s="524"/>
      <c r="AO173" s="524"/>
      <c r="AP173" s="524"/>
      <c r="AQ173" s="524"/>
      <c r="AR173" s="524"/>
      <c r="AS173" s="524"/>
      <c r="AT173" s="524"/>
      <c r="AU173" s="507"/>
      <c r="AV173" s="524"/>
      <c r="AW173" s="507"/>
      <c r="AX173" s="524"/>
      <c r="AY173" s="524"/>
      <c r="AZ173" s="524"/>
      <c r="BA173" s="524"/>
      <c r="BB173" s="524"/>
      <c r="BC173" s="524"/>
      <c r="BD173" s="524"/>
      <c r="BE173" s="524"/>
      <c r="BF173" s="524"/>
      <c r="BH173" s="524"/>
      <c r="BI173" s="507"/>
      <c r="BJ173" s="525"/>
      <c r="BK173" s="525"/>
      <c r="BL173" s="525"/>
      <c r="BM173" s="525"/>
      <c r="BN173" s="525"/>
      <c r="BO173" s="525"/>
      <c r="BP173" s="525"/>
      <c r="BQ173" s="525"/>
      <c r="BS173" s="526"/>
      <c r="BT173" s="526"/>
      <c r="BU173" s="526"/>
      <c r="BV173" s="526"/>
      <c r="BW173" s="526"/>
      <c r="BX173" s="526"/>
      <c r="BY173" s="526"/>
      <c r="BZ173" s="526"/>
    </row>
    <row r="174" spans="1:78" x14ac:dyDescent="0.25">
      <c r="A174" s="176" t="s">
        <v>286</v>
      </c>
      <c r="B174" s="520" t="s">
        <v>355</v>
      </c>
      <c r="C174" s="176" t="s">
        <v>27</v>
      </c>
      <c r="D174" s="176" t="s">
        <v>46</v>
      </c>
      <c r="E174" s="176" t="s">
        <v>1068</v>
      </c>
      <c r="F174" s="176" t="s">
        <v>1357</v>
      </c>
      <c r="G174" s="176" t="s">
        <v>1184</v>
      </c>
      <c r="H174" s="176" t="s">
        <v>32</v>
      </c>
      <c r="I174" s="521"/>
      <c r="J174" s="521"/>
      <c r="K174" s="521"/>
      <c r="L174" s="521"/>
      <c r="M174" s="521"/>
      <c r="N174" s="521"/>
      <c r="O174" s="521"/>
      <c r="P174" s="521"/>
      <c r="Q174" s="521"/>
      <c r="R174" s="521"/>
      <c r="S174" s="521"/>
      <c r="T174" s="521">
        <v>40611.67</v>
      </c>
      <c r="U174" s="521">
        <v>4236795.8499999996</v>
      </c>
      <c r="V174" s="521">
        <v>1379389.59</v>
      </c>
      <c r="W174" s="521">
        <v>15347.09</v>
      </c>
      <c r="X174" s="521"/>
      <c r="Y174" s="521">
        <v>0</v>
      </c>
      <c r="Z174" s="521">
        <v>0</v>
      </c>
      <c r="AA174" s="521">
        <v>0</v>
      </c>
      <c r="AB174" s="521">
        <v>0</v>
      </c>
      <c r="AC174" s="521">
        <v>0</v>
      </c>
      <c r="AD174" s="521">
        <v>0</v>
      </c>
      <c r="AE174" s="521">
        <v>0</v>
      </c>
      <c r="AF174" s="521">
        <v>0</v>
      </c>
      <c r="AG174" s="522"/>
      <c r="AI174" s="523"/>
      <c r="AK174" s="524"/>
      <c r="AL174" s="524"/>
      <c r="AM174" s="524"/>
      <c r="AN174" s="524"/>
      <c r="AO174" s="524"/>
      <c r="AP174" s="524"/>
      <c r="AQ174" s="524"/>
      <c r="AR174" s="524"/>
      <c r="AS174" s="524"/>
      <c r="AT174" s="524"/>
      <c r="AU174" s="507"/>
      <c r="AV174" s="524"/>
      <c r="AW174" s="507"/>
      <c r="AX174" s="524"/>
      <c r="AY174" s="524"/>
      <c r="AZ174" s="524"/>
      <c r="BA174" s="524"/>
      <c r="BB174" s="524"/>
      <c r="BC174" s="524"/>
      <c r="BD174" s="524"/>
      <c r="BE174" s="524"/>
      <c r="BF174" s="524"/>
      <c r="BH174" s="524"/>
      <c r="BI174" s="507"/>
      <c r="BJ174" s="525"/>
      <c r="BK174" s="525"/>
      <c r="BL174" s="525"/>
      <c r="BM174" s="525"/>
      <c r="BN174" s="525"/>
      <c r="BO174" s="525"/>
      <c r="BP174" s="525"/>
      <c r="BQ174" s="525"/>
      <c r="BS174" s="526"/>
      <c r="BT174" s="526"/>
      <c r="BU174" s="526"/>
      <c r="BV174" s="526"/>
      <c r="BW174" s="526"/>
      <c r="BX174" s="526"/>
      <c r="BY174" s="526"/>
      <c r="BZ174" s="526"/>
    </row>
    <row r="175" spans="1:78" x14ac:dyDescent="0.25">
      <c r="A175" s="176" t="s">
        <v>288</v>
      </c>
      <c r="B175" s="520" t="s">
        <v>1063</v>
      </c>
      <c r="C175" s="176" t="s">
        <v>27</v>
      </c>
      <c r="D175" s="176" t="s">
        <v>35</v>
      </c>
      <c r="E175" s="176" t="s">
        <v>35</v>
      </c>
      <c r="F175" s="176" t="s">
        <v>1360</v>
      </c>
      <c r="G175" s="176" t="s">
        <v>289</v>
      </c>
      <c r="H175" s="176" t="s">
        <v>32</v>
      </c>
      <c r="I175" s="521"/>
      <c r="J175" s="521"/>
      <c r="K175" s="521"/>
      <c r="L175" s="521"/>
      <c r="M175" s="521"/>
      <c r="N175" s="521"/>
      <c r="O175" s="521"/>
      <c r="P175" s="521"/>
      <c r="Q175" s="521"/>
      <c r="R175" s="521"/>
      <c r="S175" s="521"/>
      <c r="T175" s="521">
        <v>172282.23999999999</v>
      </c>
      <c r="U175" s="521">
        <v>26748.57</v>
      </c>
      <c r="V175" s="521"/>
      <c r="W175" s="521"/>
      <c r="X175" s="521"/>
      <c r="Y175" s="521">
        <v>0</v>
      </c>
      <c r="Z175" s="521">
        <v>0</v>
      </c>
      <c r="AA175" s="521">
        <v>0</v>
      </c>
      <c r="AB175" s="521">
        <v>0</v>
      </c>
      <c r="AC175" s="521">
        <v>0</v>
      </c>
      <c r="AD175" s="521">
        <v>0</v>
      </c>
      <c r="AE175" s="521">
        <v>0</v>
      </c>
      <c r="AF175" s="521">
        <v>0</v>
      </c>
      <c r="AG175" s="522"/>
      <c r="AI175" s="523"/>
      <c r="AK175" s="524"/>
      <c r="AL175" s="524"/>
      <c r="AM175" s="524"/>
      <c r="AN175" s="524"/>
      <c r="AO175" s="524"/>
      <c r="AP175" s="524"/>
      <c r="AQ175" s="524"/>
      <c r="AR175" s="524"/>
      <c r="AS175" s="524"/>
      <c r="AT175" s="524"/>
      <c r="AU175" s="507"/>
      <c r="AV175" s="524"/>
      <c r="AW175" s="507"/>
      <c r="AX175" s="524"/>
      <c r="AY175" s="524"/>
      <c r="AZ175" s="524"/>
      <c r="BA175" s="524"/>
      <c r="BB175" s="524"/>
      <c r="BC175" s="524"/>
      <c r="BD175" s="524"/>
      <c r="BE175" s="524"/>
      <c r="BF175" s="524"/>
      <c r="BH175" s="524"/>
      <c r="BI175" s="507"/>
      <c r="BJ175" s="525"/>
      <c r="BK175" s="525"/>
      <c r="BL175" s="525"/>
      <c r="BM175" s="525"/>
      <c r="BN175" s="525"/>
      <c r="BO175" s="525"/>
      <c r="BP175" s="525"/>
      <c r="BQ175" s="525"/>
      <c r="BS175" s="526"/>
      <c r="BT175" s="526"/>
      <c r="BU175" s="526"/>
      <c r="BV175" s="526"/>
      <c r="BW175" s="526"/>
      <c r="BX175" s="526"/>
      <c r="BY175" s="526"/>
      <c r="BZ175" s="526"/>
    </row>
    <row r="176" spans="1:78" x14ac:dyDescent="0.25">
      <c r="A176" s="176" t="s">
        <v>290</v>
      </c>
      <c r="B176" s="520" t="s">
        <v>1063</v>
      </c>
      <c r="C176" s="176" t="s">
        <v>27</v>
      </c>
      <c r="D176" s="176" t="s">
        <v>35</v>
      </c>
      <c r="E176" s="176" t="s">
        <v>35</v>
      </c>
      <c r="F176" s="176" t="s">
        <v>1361</v>
      </c>
      <c r="G176" s="176" t="s">
        <v>1194</v>
      </c>
      <c r="H176" s="176" t="s">
        <v>32</v>
      </c>
      <c r="I176" s="521"/>
      <c r="J176" s="521"/>
      <c r="K176" s="521"/>
      <c r="L176" s="521"/>
      <c r="M176" s="521"/>
      <c r="N176" s="521"/>
      <c r="O176" s="521"/>
      <c r="P176" s="521"/>
      <c r="Q176" s="521"/>
      <c r="R176" s="521"/>
      <c r="S176" s="521"/>
      <c r="T176" s="521">
        <v>125456.3</v>
      </c>
      <c r="U176" s="521">
        <v>23692.42</v>
      </c>
      <c r="V176" s="521"/>
      <c r="W176" s="521"/>
      <c r="X176" s="521"/>
      <c r="Y176" s="521">
        <v>0</v>
      </c>
      <c r="Z176" s="521">
        <v>0</v>
      </c>
      <c r="AA176" s="521">
        <v>0</v>
      </c>
      <c r="AB176" s="521">
        <v>0</v>
      </c>
      <c r="AC176" s="521">
        <v>0</v>
      </c>
      <c r="AD176" s="521">
        <v>0</v>
      </c>
      <c r="AE176" s="521">
        <v>0</v>
      </c>
      <c r="AF176" s="521">
        <v>0</v>
      </c>
      <c r="AG176" s="522"/>
      <c r="AI176" s="523"/>
      <c r="AK176" s="524"/>
      <c r="AL176" s="524"/>
      <c r="AM176" s="524"/>
      <c r="AN176" s="524"/>
      <c r="AO176" s="524"/>
      <c r="AP176" s="524"/>
      <c r="AQ176" s="524"/>
      <c r="AR176" s="524"/>
      <c r="AS176" s="524"/>
      <c r="AT176" s="524"/>
      <c r="AU176" s="507"/>
      <c r="AV176" s="524"/>
      <c r="AW176" s="507"/>
      <c r="AX176" s="524"/>
      <c r="AY176" s="524"/>
      <c r="AZ176" s="524"/>
      <c r="BA176" s="524"/>
      <c r="BB176" s="524"/>
      <c r="BC176" s="524"/>
      <c r="BD176" s="524"/>
      <c r="BE176" s="524"/>
      <c r="BF176" s="524"/>
      <c r="BH176" s="524"/>
      <c r="BI176" s="507"/>
      <c r="BJ176" s="525"/>
      <c r="BK176" s="525"/>
      <c r="BL176" s="525"/>
      <c r="BM176" s="525"/>
      <c r="BN176" s="525"/>
      <c r="BO176" s="525"/>
      <c r="BP176" s="525"/>
      <c r="BQ176" s="525"/>
      <c r="BS176" s="526"/>
      <c r="BT176" s="526"/>
      <c r="BU176" s="526"/>
      <c r="BV176" s="526"/>
      <c r="BW176" s="526"/>
      <c r="BX176" s="526"/>
      <c r="BY176" s="526"/>
      <c r="BZ176" s="526"/>
    </row>
    <row r="177" spans="1:78" x14ac:dyDescent="0.25">
      <c r="A177" s="176" t="s">
        <v>292</v>
      </c>
      <c r="B177" s="520" t="s">
        <v>355</v>
      </c>
      <c r="C177" s="176" t="s">
        <v>27</v>
      </c>
      <c r="D177" s="176" t="s">
        <v>35</v>
      </c>
      <c r="E177" s="176" t="s">
        <v>35</v>
      </c>
      <c r="F177" s="176" t="s">
        <v>1360</v>
      </c>
      <c r="G177" s="176" t="s">
        <v>1139</v>
      </c>
      <c r="H177" s="176" t="s">
        <v>29</v>
      </c>
      <c r="I177" s="521"/>
      <c r="J177" s="521"/>
      <c r="K177" s="521"/>
      <c r="L177" s="521"/>
      <c r="M177" s="521"/>
      <c r="N177" s="521"/>
      <c r="O177" s="521"/>
      <c r="P177" s="521"/>
      <c r="Q177" s="521"/>
      <c r="R177" s="521"/>
      <c r="S177" s="521"/>
      <c r="T177" s="521"/>
      <c r="U177" s="521"/>
      <c r="V177" s="521">
        <v>590.37</v>
      </c>
      <c r="W177" s="521">
        <v>108668.07</v>
      </c>
      <c r="X177" s="521">
        <v>176198.27</v>
      </c>
      <c r="Y177" s="521">
        <v>200483.17455193627</v>
      </c>
      <c r="Z177" s="521">
        <v>0</v>
      </c>
      <c r="AA177" s="521">
        <v>0</v>
      </c>
      <c r="AB177" s="521">
        <v>0</v>
      </c>
      <c r="AC177" s="521">
        <v>0</v>
      </c>
      <c r="AD177" s="521">
        <v>0</v>
      </c>
      <c r="AE177" s="521">
        <v>0</v>
      </c>
      <c r="AF177" s="521">
        <v>0</v>
      </c>
      <c r="AG177" s="522"/>
      <c r="AI177" s="523"/>
      <c r="AK177" s="524"/>
      <c r="AL177" s="524"/>
      <c r="AM177" s="524"/>
      <c r="AN177" s="524"/>
      <c r="AO177" s="524"/>
      <c r="AP177" s="524"/>
      <c r="AQ177" s="524"/>
      <c r="AR177" s="524"/>
      <c r="AS177" s="524"/>
      <c r="AT177" s="524"/>
      <c r="AU177" s="507"/>
      <c r="AV177" s="524"/>
      <c r="AW177" s="507"/>
      <c r="AX177" s="524"/>
      <c r="AY177" s="524"/>
      <c r="AZ177" s="524"/>
      <c r="BA177" s="524"/>
      <c r="BB177" s="524"/>
      <c r="BC177" s="524"/>
      <c r="BD177" s="524"/>
      <c r="BE177" s="524"/>
      <c r="BF177" s="524"/>
      <c r="BH177" s="524"/>
      <c r="BI177" s="507"/>
      <c r="BJ177" s="525"/>
      <c r="BK177" s="525"/>
      <c r="BL177" s="525"/>
      <c r="BM177" s="525"/>
      <c r="BN177" s="525"/>
      <c r="BO177" s="525"/>
      <c r="BP177" s="525"/>
      <c r="BQ177" s="525"/>
      <c r="BS177" s="526"/>
      <c r="BT177" s="526"/>
      <c r="BU177" s="526"/>
      <c r="BV177" s="526"/>
      <c r="BW177" s="526"/>
      <c r="BX177" s="526"/>
      <c r="BY177" s="526"/>
      <c r="BZ177" s="526"/>
    </row>
    <row r="178" spans="1:78" x14ac:dyDescent="0.25">
      <c r="A178" s="176" t="s">
        <v>294</v>
      </c>
      <c r="B178" s="520" t="s">
        <v>355</v>
      </c>
      <c r="C178" s="176" t="s">
        <v>27</v>
      </c>
      <c r="D178" s="176" t="s">
        <v>35</v>
      </c>
      <c r="E178" s="176" t="s">
        <v>35</v>
      </c>
      <c r="F178" s="176" t="s">
        <v>1360</v>
      </c>
      <c r="G178" s="176" t="s">
        <v>295</v>
      </c>
      <c r="H178" s="176" t="s">
        <v>71</v>
      </c>
      <c r="I178" s="521"/>
      <c r="J178" s="521"/>
      <c r="K178" s="521"/>
      <c r="L178" s="521"/>
      <c r="M178" s="521"/>
      <c r="N178" s="521"/>
      <c r="O178" s="521"/>
      <c r="P178" s="521"/>
      <c r="Q178" s="521"/>
      <c r="R178" s="521"/>
      <c r="S178" s="521"/>
      <c r="T178" s="521"/>
      <c r="U178" s="521"/>
      <c r="V178" s="521"/>
      <c r="W178" s="521"/>
      <c r="X178" s="521"/>
      <c r="Y178" s="521">
        <v>264857.42</v>
      </c>
      <c r="Z178" s="521">
        <v>200563.5698</v>
      </c>
      <c r="AA178" s="521">
        <v>0</v>
      </c>
      <c r="AB178" s="521">
        <v>0</v>
      </c>
      <c r="AC178" s="521">
        <v>0</v>
      </c>
      <c r="AD178" s="521">
        <v>0</v>
      </c>
      <c r="AE178" s="521">
        <v>0</v>
      </c>
      <c r="AF178" s="521">
        <v>0</v>
      </c>
      <c r="AG178" s="522"/>
      <c r="AI178" s="523"/>
      <c r="AK178" s="524"/>
      <c r="AL178" s="524"/>
      <c r="AM178" s="524"/>
      <c r="AN178" s="524"/>
      <c r="AO178" s="524"/>
      <c r="AP178" s="524"/>
      <c r="AQ178" s="524"/>
      <c r="AR178" s="524"/>
      <c r="AS178" s="524"/>
      <c r="AT178" s="524"/>
      <c r="AU178" s="507"/>
      <c r="AV178" s="524"/>
      <c r="AW178" s="507"/>
      <c r="AX178" s="524"/>
      <c r="AY178" s="524"/>
      <c r="AZ178" s="524"/>
      <c r="BA178" s="524"/>
      <c r="BB178" s="524"/>
      <c r="BC178" s="524"/>
      <c r="BD178" s="524"/>
      <c r="BE178" s="524"/>
      <c r="BF178" s="524"/>
      <c r="BH178" s="524"/>
      <c r="BI178" s="507"/>
      <c r="BJ178" s="525"/>
      <c r="BK178" s="525"/>
      <c r="BL178" s="525"/>
      <c r="BM178" s="525"/>
      <c r="BN178" s="525"/>
      <c r="BO178" s="525"/>
      <c r="BP178" s="525"/>
      <c r="BQ178" s="525"/>
      <c r="BS178" s="526"/>
      <c r="BT178" s="526"/>
      <c r="BU178" s="526"/>
      <c r="BV178" s="526"/>
      <c r="BW178" s="526"/>
      <c r="BX178" s="526"/>
      <c r="BY178" s="526"/>
      <c r="BZ178" s="526"/>
    </row>
    <row r="179" spans="1:78" x14ac:dyDescent="0.25">
      <c r="A179" s="176" t="s">
        <v>296</v>
      </c>
      <c r="B179" s="520" t="s">
        <v>355</v>
      </c>
      <c r="C179" s="176" t="s">
        <v>27</v>
      </c>
      <c r="D179" s="176" t="s">
        <v>35</v>
      </c>
      <c r="E179" s="176" t="s">
        <v>35</v>
      </c>
      <c r="F179" s="176" t="s">
        <v>1360</v>
      </c>
      <c r="G179" s="176" t="s">
        <v>1140</v>
      </c>
      <c r="H179" s="176" t="s">
        <v>71</v>
      </c>
      <c r="I179" s="521"/>
      <c r="J179" s="521"/>
      <c r="K179" s="521"/>
      <c r="L179" s="521"/>
      <c r="M179" s="521"/>
      <c r="N179" s="521"/>
      <c r="O179" s="521"/>
      <c r="P179" s="521"/>
      <c r="Q179" s="521"/>
      <c r="R179" s="521"/>
      <c r="S179" s="521"/>
      <c r="T179" s="521"/>
      <c r="U179" s="521"/>
      <c r="V179" s="521"/>
      <c r="W179" s="521"/>
      <c r="X179" s="521"/>
      <c r="Y179" s="521">
        <v>190935.24</v>
      </c>
      <c r="Z179" s="521">
        <v>289970.97240000003</v>
      </c>
      <c r="AA179" s="521">
        <v>0</v>
      </c>
      <c r="AB179" s="521">
        <v>0</v>
      </c>
      <c r="AC179" s="521">
        <v>0</v>
      </c>
      <c r="AD179" s="521">
        <v>0</v>
      </c>
      <c r="AE179" s="521">
        <v>0</v>
      </c>
      <c r="AF179" s="521">
        <v>0</v>
      </c>
      <c r="AG179" s="522"/>
      <c r="AI179" s="523"/>
      <c r="AK179" s="524"/>
      <c r="AL179" s="524"/>
      <c r="AM179" s="524"/>
      <c r="AN179" s="524"/>
      <c r="AO179" s="524"/>
      <c r="AP179" s="524"/>
      <c r="AQ179" s="524"/>
      <c r="AR179" s="524"/>
      <c r="AS179" s="524"/>
      <c r="AT179" s="524"/>
      <c r="AU179" s="507"/>
      <c r="AV179" s="524"/>
      <c r="AW179" s="507"/>
      <c r="AX179" s="524"/>
      <c r="AY179" s="524"/>
      <c r="AZ179" s="524"/>
      <c r="BA179" s="524"/>
      <c r="BB179" s="524"/>
      <c r="BC179" s="524"/>
      <c r="BD179" s="524"/>
      <c r="BE179" s="524"/>
      <c r="BF179" s="524"/>
      <c r="BH179" s="524"/>
      <c r="BI179" s="507"/>
      <c r="BJ179" s="525"/>
      <c r="BK179" s="525"/>
      <c r="BL179" s="525"/>
      <c r="BM179" s="525"/>
      <c r="BN179" s="525"/>
      <c r="BO179" s="525"/>
      <c r="BP179" s="525"/>
      <c r="BQ179" s="525"/>
      <c r="BS179" s="526"/>
      <c r="BT179" s="526"/>
      <c r="BU179" s="526"/>
      <c r="BV179" s="526"/>
      <c r="BW179" s="526"/>
      <c r="BX179" s="526"/>
      <c r="BY179" s="526"/>
      <c r="BZ179" s="526"/>
    </row>
    <row r="180" spans="1:78" x14ac:dyDescent="0.25">
      <c r="A180" s="176" t="s">
        <v>298</v>
      </c>
      <c r="B180" s="520" t="s">
        <v>355</v>
      </c>
      <c r="C180" s="176" t="s">
        <v>684</v>
      </c>
      <c r="D180" s="176" t="s">
        <v>28</v>
      </c>
      <c r="E180" s="176" t="s">
        <v>1068</v>
      </c>
      <c r="F180" s="176" t="s">
        <v>1362</v>
      </c>
      <c r="G180" s="176" t="s">
        <v>1032</v>
      </c>
      <c r="H180" s="176" t="s">
        <v>71</v>
      </c>
      <c r="I180" s="521"/>
      <c r="J180" s="521"/>
      <c r="K180" s="521"/>
      <c r="L180" s="521"/>
      <c r="M180" s="521"/>
      <c r="N180" s="521"/>
      <c r="O180" s="521"/>
      <c r="P180" s="521"/>
      <c r="Q180" s="521"/>
      <c r="R180" s="521"/>
      <c r="S180" s="521"/>
      <c r="T180" s="521"/>
      <c r="U180" s="521"/>
      <c r="V180" s="521"/>
      <c r="W180" s="521"/>
      <c r="X180" s="521"/>
      <c r="Y180" s="521">
        <v>26519.84231</v>
      </c>
      <c r="Z180" s="521">
        <v>432714.32020000002</v>
      </c>
      <c r="AA180" s="521">
        <v>0</v>
      </c>
      <c r="AB180" s="521">
        <v>0</v>
      </c>
      <c r="AC180" s="521">
        <v>0</v>
      </c>
      <c r="AD180" s="521">
        <v>0</v>
      </c>
      <c r="AE180" s="521">
        <v>0</v>
      </c>
      <c r="AF180" s="521">
        <v>0</v>
      </c>
      <c r="AG180" s="522"/>
      <c r="AI180" s="523"/>
      <c r="AK180" s="524"/>
      <c r="AL180" s="524"/>
      <c r="AM180" s="524"/>
      <c r="AN180" s="524"/>
      <c r="AO180" s="524"/>
      <c r="AP180" s="524"/>
      <c r="AQ180" s="524"/>
      <c r="AR180" s="524"/>
      <c r="AS180" s="524"/>
      <c r="AT180" s="524"/>
      <c r="AU180" s="507"/>
      <c r="AV180" s="524"/>
      <c r="AW180" s="507"/>
      <c r="AX180" s="524"/>
      <c r="AY180" s="524"/>
      <c r="AZ180" s="524"/>
      <c r="BA180" s="524"/>
      <c r="BB180" s="524"/>
      <c r="BC180" s="524"/>
      <c r="BD180" s="524"/>
      <c r="BE180" s="524"/>
      <c r="BF180" s="524"/>
      <c r="BH180" s="524"/>
      <c r="BI180" s="507"/>
      <c r="BJ180" s="525"/>
      <c r="BK180" s="525"/>
      <c r="BL180" s="525"/>
      <c r="BM180" s="525"/>
      <c r="BN180" s="525"/>
      <c r="BO180" s="525"/>
      <c r="BP180" s="525"/>
      <c r="BQ180" s="525"/>
      <c r="BS180" s="526"/>
      <c r="BT180" s="526"/>
      <c r="BU180" s="526"/>
      <c r="BV180" s="526"/>
      <c r="BW180" s="526"/>
      <c r="BX180" s="526"/>
      <c r="BY180" s="526"/>
      <c r="BZ180" s="526"/>
    </row>
    <row r="181" spans="1:78" x14ac:dyDescent="0.25">
      <c r="A181" s="176" t="s">
        <v>299</v>
      </c>
      <c r="B181" s="520" t="s">
        <v>354</v>
      </c>
      <c r="C181" s="176" t="s">
        <v>27</v>
      </c>
      <c r="D181" s="176" t="s">
        <v>38</v>
      </c>
      <c r="E181" s="176" t="s">
        <v>1065</v>
      </c>
      <c r="F181" s="176" t="s">
        <v>1362</v>
      </c>
      <c r="G181" s="176" t="s">
        <v>300</v>
      </c>
      <c r="H181" s="176" t="s">
        <v>32</v>
      </c>
      <c r="I181" s="521"/>
      <c r="J181" s="521"/>
      <c r="K181" s="521"/>
      <c r="L181" s="521"/>
      <c r="M181" s="521"/>
      <c r="N181" s="521"/>
      <c r="O181" s="521"/>
      <c r="P181" s="521"/>
      <c r="Q181" s="521"/>
      <c r="R181" s="521"/>
      <c r="S181" s="521"/>
      <c r="T181" s="521">
        <v>125770.66</v>
      </c>
      <c r="U181" s="521">
        <v>308521.53999999998</v>
      </c>
      <c r="V181" s="521">
        <v>256122.81</v>
      </c>
      <c r="W181" s="521">
        <v>1221123.43</v>
      </c>
      <c r="X181" s="521">
        <v>415776.01</v>
      </c>
      <c r="Y181" s="521">
        <v>0</v>
      </c>
      <c r="Z181" s="521">
        <v>0</v>
      </c>
      <c r="AA181" s="521">
        <v>0</v>
      </c>
      <c r="AB181" s="521">
        <v>0</v>
      </c>
      <c r="AC181" s="521">
        <v>0</v>
      </c>
      <c r="AD181" s="521">
        <v>0</v>
      </c>
      <c r="AE181" s="521">
        <v>0</v>
      </c>
      <c r="AF181" s="521">
        <v>0</v>
      </c>
      <c r="AG181" s="522"/>
      <c r="AI181" s="523"/>
      <c r="AK181" s="524"/>
      <c r="AL181" s="524"/>
      <c r="AM181" s="524"/>
      <c r="AN181" s="524"/>
      <c r="AO181" s="524"/>
      <c r="AP181" s="524"/>
      <c r="AQ181" s="524"/>
      <c r="AR181" s="524"/>
      <c r="AS181" s="524"/>
      <c r="AT181" s="524"/>
      <c r="AU181" s="507"/>
      <c r="AV181" s="524"/>
      <c r="AW181" s="507"/>
      <c r="AX181" s="524"/>
      <c r="AY181" s="524"/>
      <c r="AZ181" s="524"/>
      <c r="BA181" s="524"/>
      <c r="BB181" s="524"/>
      <c r="BC181" s="524"/>
      <c r="BD181" s="524"/>
      <c r="BE181" s="524"/>
      <c r="BF181" s="524"/>
      <c r="BH181" s="524"/>
      <c r="BI181" s="507"/>
      <c r="BJ181" s="525"/>
      <c r="BK181" s="525"/>
      <c r="BL181" s="525"/>
      <c r="BM181" s="525"/>
      <c r="BN181" s="525"/>
      <c r="BO181" s="525"/>
      <c r="BP181" s="525"/>
      <c r="BQ181" s="525"/>
      <c r="BS181" s="526"/>
      <c r="BT181" s="526"/>
      <c r="BU181" s="526"/>
      <c r="BV181" s="526"/>
      <c r="BW181" s="526"/>
      <c r="BX181" s="526"/>
      <c r="BY181" s="526"/>
      <c r="BZ181" s="526"/>
    </row>
    <row r="182" spans="1:78" x14ac:dyDescent="0.25">
      <c r="A182" s="176" t="s">
        <v>302</v>
      </c>
      <c r="B182" s="520" t="s">
        <v>355</v>
      </c>
      <c r="C182" s="176" t="s">
        <v>27</v>
      </c>
      <c r="D182" s="176" t="s">
        <v>46</v>
      </c>
      <c r="E182" s="176" t="s">
        <v>1068</v>
      </c>
      <c r="F182" s="176" t="s">
        <v>1357</v>
      </c>
      <c r="G182" s="176" t="s">
        <v>1185</v>
      </c>
      <c r="H182" s="176" t="s">
        <v>30</v>
      </c>
      <c r="I182" s="521"/>
      <c r="J182" s="521"/>
      <c r="K182" s="521"/>
      <c r="L182" s="521"/>
      <c r="M182" s="521"/>
      <c r="N182" s="521"/>
      <c r="O182" s="521"/>
      <c r="P182" s="521"/>
      <c r="Q182" s="521"/>
      <c r="R182" s="521"/>
      <c r="S182" s="521"/>
      <c r="T182" s="521"/>
      <c r="U182" s="521">
        <v>932.59</v>
      </c>
      <c r="V182" s="521"/>
      <c r="W182" s="521"/>
      <c r="X182" s="521">
        <v>-932.59</v>
      </c>
      <c r="Y182" s="521">
        <v>0</v>
      </c>
      <c r="Z182" s="521">
        <v>0</v>
      </c>
      <c r="AA182" s="521">
        <v>0</v>
      </c>
      <c r="AB182" s="521">
        <v>0</v>
      </c>
      <c r="AC182" s="521">
        <v>0</v>
      </c>
      <c r="AD182" s="521">
        <v>0</v>
      </c>
      <c r="AE182" s="521">
        <v>0</v>
      </c>
      <c r="AF182" s="521">
        <v>0</v>
      </c>
      <c r="AG182" s="522"/>
      <c r="AI182" s="523"/>
      <c r="AK182" s="524"/>
      <c r="AL182" s="524"/>
      <c r="AM182" s="524"/>
      <c r="AN182" s="524"/>
      <c r="AO182" s="524"/>
      <c r="AP182" s="524"/>
      <c r="AQ182" s="524"/>
      <c r="AR182" s="524"/>
      <c r="AS182" s="524"/>
      <c r="AT182" s="524"/>
      <c r="AU182" s="507"/>
      <c r="AV182" s="524"/>
      <c r="AW182" s="507"/>
      <c r="AX182" s="524"/>
      <c r="AY182" s="524"/>
      <c r="AZ182" s="524"/>
      <c r="BA182" s="524"/>
      <c r="BB182" s="524"/>
      <c r="BC182" s="524"/>
      <c r="BD182" s="524"/>
      <c r="BE182" s="524"/>
      <c r="BF182" s="524"/>
      <c r="BH182" s="524"/>
      <c r="BI182" s="507"/>
      <c r="BJ182" s="525"/>
      <c r="BK182" s="525"/>
      <c r="BL182" s="525"/>
      <c r="BM182" s="525"/>
      <c r="BN182" s="525"/>
      <c r="BO182" s="525"/>
      <c r="BP182" s="525"/>
      <c r="BQ182" s="525"/>
      <c r="BS182" s="526"/>
      <c r="BT182" s="526"/>
      <c r="BU182" s="526"/>
      <c r="BV182" s="526"/>
      <c r="BW182" s="526"/>
      <c r="BX182" s="526"/>
      <c r="BY182" s="526"/>
      <c r="BZ182" s="526"/>
    </row>
    <row r="183" spans="1:78" x14ac:dyDescent="0.25">
      <c r="A183" s="176" t="s">
        <v>304</v>
      </c>
      <c r="B183" s="520" t="s">
        <v>355</v>
      </c>
      <c r="C183" s="176" t="s">
        <v>27</v>
      </c>
      <c r="D183" s="176" t="s">
        <v>39</v>
      </c>
      <c r="E183" s="176" t="s">
        <v>1065</v>
      </c>
      <c r="F183" s="176" t="s">
        <v>1359</v>
      </c>
      <c r="G183" s="176" t="s">
        <v>1165</v>
      </c>
      <c r="H183" s="176" t="s">
        <v>32</v>
      </c>
      <c r="I183" s="521"/>
      <c r="J183" s="521"/>
      <c r="K183" s="521"/>
      <c r="L183" s="521"/>
      <c r="M183" s="521"/>
      <c r="N183" s="521"/>
      <c r="O183" s="521"/>
      <c r="P183" s="521"/>
      <c r="Q183" s="521"/>
      <c r="R183" s="521"/>
      <c r="S183" s="521"/>
      <c r="T183" s="521"/>
      <c r="U183" s="521">
        <v>2192827.09</v>
      </c>
      <c r="V183" s="521">
        <v>1361350.57</v>
      </c>
      <c r="W183" s="521">
        <v>2188071.7200000002</v>
      </c>
      <c r="X183" s="521">
        <v>1024492.57</v>
      </c>
      <c r="Y183" s="521">
        <v>75848.259999999995</v>
      </c>
      <c r="Z183" s="521">
        <v>0</v>
      </c>
      <c r="AA183" s="521">
        <v>0</v>
      </c>
      <c r="AB183" s="521">
        <v>0</v>
      </c>
      <c r="AC183" s="521">
        <v>0</v>
      </c>
      <c r="AD183" s="521">
        <v>0</v>
      </c>
      <c r="AE183" s="521">
        <v>0</v>
      </c>
      <c r="AF183" s="521">
        <v>0</v>
      </c>
      <c r="AG183" s="522"/>
      <c r="AI183" s="523"/>
      <c r="AK183" s="524"/>
      <c r="AL183" s="524"/>
      <c r="AM183" s="524"/>
      <c r="AN183" s="524"/>
      <c r="AO183" s="524"/>
      <c r="AP183" s="524"/>
      <c r="AQ183" s="524"/>
      <c r="AR183" s="524"/>
      <c r="AS183" s="524"/>
      <c r="AT183" s="524"/>
      <c r="AU183" s="507"/>
      <c r="AV183" s="524"/>
      <c r="AW183" s="507"/>
      <c r="AX183" s="524"/>
      <c r="AY183" s="524"/>
      <c r="AZ183" s="524"/>
      <c r="BA183" s="524"/>
      <c r="BB183" s="524"/>
      <c r="BC183" s="524"/>
      <c r="BD183" s="524"/>
      <c r="BE183" s="524"/>
      <c r="BF183" s="524"/>
      <c r="BH183" s="524"/>
      <c r="BI183" s="507"/>
      <c r="BJ183" s="525"/>
      <c r="BK183" s="525"/>
      <c r="BL183" s="525"/>
      <c r="BM183" s="525"/>
      <c r="BN183" s="525"/>
      <c r="BO183" s="525"/>
      <c r="BP183" s="525"/>
      <c r="BQ183" s="525"/>
      <c r="BS183" s="526"/>
      <c r="BT183" s="526"/>
      <c r="BU183" s="526"/>
      <c r="BV183" s="526"/>
      <c r="BW183" s="526"/>
      <c r="BX183" s="526"/>
      <c r="BY183" s="526"/>
      <c r="BZ183" s="526"/>
    </row>
    <row r="184" spans="1:78" x14ac:dyDescent="0.25">
      <c r="A184" s="176" t="s">
        <v>306</v>
      </c>
      <c r="B184" s="520" t="s">
        <v>1187</v>
      </c>
      <c r="C184" s="176" t="s">
        <v>27</v>
      </c>
      <c r="D184" s="176" t="s">
        <v>38</v>
      </c>
      <c r="E184" s="176" t="s">
        <v>1065</v>
      </c>
      <c r="F184" s="176" t="s">
        <v>1357</v>
      </c>
      <c r="G184" s="176" t="s">
        <v>1269</v>
      </c>
      <c r="H184" s="176" t="s">
        <v>1147</v>
      </c>
      <c r="I184" s="521"/>
      <c r="J184" s="521"/>
      <c r="K184" s="521"/>
      <c r="L184" s="521"/>
      <c r="M184" s="521"/>
      <c r="N184" s="521"/>
      <c r="O184" s="521"/>
      <c r="P184" s="521"/>
      <c r="Q184" s="521"/>
      <c r="R184" s="521"/>
      <c r="S184" s="521"/>
      <c r="T184" s="521"/>
      <c r="U184" s="521"/>
      <c r="V184" s="521"/>
      <c r="W184" s="521"/>
      <c r="X184" s="521"/>
      <c r="Y184" s="521">
        <v>85768.13</v>
      </c>
      <c r="Z184" s="521">
        <v>111650.7815</v>
      </c>
      <c r="AA184" s="521">
        <v>2309553.642</v>
      </c>
      <c r="AB184" s="521">
        <v>3751038.6979999999</v>
      </c>
      <c r="AC184" s="521">
        <v>3301464.9840000002</v>
      </c>
      <c r="AD184" s="521">
        <v>0</v>
      </c>
      <c r="AE184" s="521">
        <v>0</v>
      </c>
      <c r="AF184" s="521">
        <v>0</v>
      </c>
      <c r="AG184" s="522"/>
      <c r="AH184" s="507"/>
      <c r="AI184" s="524"/>
      <c r="AK184" s="524"/>
      <c r="AL184" s="524"/>
      <c r="AM184" s="524"/>
      <c r="AN184" s="524"/>
      <c r="AO184" s="524"/>
      <c r="AP184" s="524"/>
      <c r="AQ184" s="524"/>
      <c r="AR184" s="524"/>
      <c r="AS184" s="524"/>
      <c r="AT184" s="524"/>
      <c r="AU184" s="507"/>
      <c r="AV184" s="524"/>
      <c r="AW184" s="507"/>
      <c r="AX184" s="524"/>
      <c r="AY184" s="524"/>
      <c r="AZ184" s="524"/>
      <c r="BA184" s="524"/>
      <c r="BB184" s="524"/>
      <c r="BC184" s="524"/>
      <c r="BD184" s="524"/>
      <c r="BE184" s="524"/>
      <c r="BF184" s="524"/>
      <c r="BH184" s="524"/>
      <c r="BI184" s="507"/>
      <c r="BJ184" s="525"/>
      <c r="BK184" s="525"/>
      <c r="BL184" s="525"/>
      <c r="BM184" s="525"/>
      <c r="BN184" s="525"/>
      <c r="BO184" s="525"/>
      <c r="BP184" s="525"/>
      <c r="BQ184" s="525"/>
      <c r="BS184" s="526"/>
      <c r="BT184" s="526"/>
      <c r="BU184" s="526"/>
      <c r="BV184" s="526"/>
      <c r="BW184" s="526"/>
      <c r="BX184" s="526"/>
      <c r="BY184" s="526"/>
      <c r="BZ184" s="526"/>
    </row>
    <row r="185" spans="1:78" x14ac:dyDescent="0.25">
      <c r="A185" s="176" t="s">
        <v>308</v>
      </c>
      <c r="B185" s="520" t="s">
        <v>355</v>
      </c>
      <c r="C185" s="176" t="s">
        <v>27</v>
      </c>
      <c r="D185" s="176" t="s">
        <v>39</v>
      </c>
      <c r="E185" s="176" t="s">
        <v>1065</v>
      </c>
      <c r="F185" s="176" t="s">
        <v>1359</v>
      </c>
      <c r="G185" s="176" t="s">
        <v>1166</v>
      </c>
      <c r="H185" s="176" t="s">
        <v>29</v>
      </c>
      <c r="I185" s="521"/>
      <c r="J185" s="521"/>
      <c r="K185" s="521"/>
      <c r="L185" s="521"/>
      <c r="M185" s="521"/>
      <c r="N185" s="521"/>
      <c r="O185" s="521"/>
      <c r="P185" s="521"/>
      <c r="Q185" s="521"/>
      <c r="R185" s="521"/>
      <c r="S185" s="521"/>
      <c r="T185" s="521"/>
      <c r="U185" s="521">
        <v>3187102.68</v>
      </c>
      <c r="V185" s="521">
        <v>6645105.8799999999</v>
      </c>
      <c r="W185" s="521">
        <v>15326526.02</v>
      </c>
      <c r="X185" s="521">
        <v>7980068.8300000001</v>
      </c>
      <c r="Y185" s="521">
        <v>14905605.197145795</v>
      </c>
      <c r="Z185" s="521">
        <v>11626666.51730206</v>
      </c>
      <c r="AA185" s="521">
        <v>0</v>
      </c>
      <c r="AB185" s="521">
        <v>0</v>
      </c>
      <c r="AC185" s="521">
        <v>0</v>
      </c>
      <c r="AD185" s="521">
        <v>0</v>
      </c>
      <c r="AE185" s="521">
        <v>0</v>
      </c>
      <c r="AF185" s="521">
        <v>0</v>
      </c>
      <c r="AG185" s="522"/>
      <c r="AI185" s="523"/>
      <c r="AK185" s="524"/>
      <c r="AL185" s="524"/>
      <c r="AM185" s="524"/>
      <c r="AN185" s="524"/>
      <c r="AO185" s="524"/>
      <c r="AP185" s="524"/>
      <c r="AQ185" s="524"/>
      <c r="AR185" s="524"/>
      <c r="AS185" s="524"/>
      <c r="AT185" s="524"/>
      <c r="AU185" s="507"/>
      <c r="AV185" s="524"/>
      <c r="AW185" s="507"/>
      <c r="AX185" s="524"/>
      <c r="AY185" s="524"/>
      <c r="AZ185" s="524"/>
      <c r="BA185" s="524"/>
      <c r="BB185" s="524"/>
      <c r="BC185" s="524"/>
      <c r="BD185" s="524"/>
      <c r="BE185" s="524"/>
      <c r="BF185" s="524"/>
      <c r="BH185" s="524"/>
      <c r="BI185" s="507"/>
      <c r="BJ185" s="525"/>
      <c r="BK185" s="525"/>
      <c r="BL185" s="525"/>
      <c r="BM185" s="525"/>
      <c r="BN185" s="525"/>
      <c r="BO185" s="525"/>
      <c r="BP185" s="525"/>
      <c r="BQ185" s="525"/>
      <c r="BS185" s="526"/>
      <c r="BT185" s="526"/>
      <c r="BU185" s="526"/>
      <c r="BV185" s="526"/>
      <c r="BW185" s="526"/>
      <c r="BX185" s="526"/>
      <c r="BY185" s="526"/>
      <c r="BZ185" s="526"/>
    </row>
    <row r="186" spans="1:78" x14ac:dyDescent="0.25">
      <c r="A186" s="176" t="s">
        <v>310</v>
      </c>
      <c r="B186" s="520" t="s">
        <v>355</v>
      </c>
      <c r="C186" s="176" t="s">
        <v>27</v>
      </c>
      <c r="D186" s="176" t="s">
        <v>39</v>
      </c>
      <c r="E186" s="176" t="s">
        <v>1065</v>
      </c>
      <c r="F186" s="176" t="s">
        <v>1359</v>
      </c>
      <c r="G186" s="176" t="s">
        <v>1167</v>
      </c>
      <c r="H186" s="176" t="s">
        <v>42</v>
      </c>
      <c r="I186" s="521"/>
      <c r="J186" s="521"/>
      <c r="K186" s="521"/>
      <c r="L186" s="521"/>
      <c r="M186" s="521"/>
      <c r="N186" s="521"/>
      <c r="O186" s="521"/>
      <c r="P186" s="521"/>
      <c r="Q186" s="521"/>
      <c r="R186" s="521"/>
      <c r="S186" s="521"/>
      <c r="T186" s="521"/>
      <c r="U186" s="521"/>
      <c r="V186" s="521">
        <v>3068.09</v>
      </c>
      <c r="W186" s="521">
        <v>1093.99</v>
      </c>
      <c r="X186" s="521"/>
      <c r="Y186" s="521">
        <v>932.81</v>
      </c>
      <c r="Z186" s="521">
        <v>370438.04</v>
      </c>
      <c r="AA186" s="521">
        <v>7697181.21</v>
      </c>
      <c r="AB186" s="521">
        <v>13624793.52</v>
      </c>
      <c r="AC186" s="521">
        <v>3812604.15</v>
      </c>
      <c r="AD186" s="521">
        <v>0</v>
      </c>
      <c r="AE186" s="521">
        <v>0</v>
      </c>
      <c r="AF186" s="521">
        <v>0</v>
      </c>
      <c r="AG186" s="522"/>
      <c r="AI186" s="523"/>
      <c r="AK186" s="524"/>
      <c r="AL186" s="524"/>
      <c r="AM186" s="524"/>
      <c r="AN186" s="524"/>
      <c r="AO186" s="524"/>
      <c r="AP186" s="524"/>
      <c r="AQ186" s="524"/>
      <c r="AR186" s="524"/>
      <c r="AS186" s="524"/>
      <c r="AT186" s="524"/>
      <c r="AU186" s="507"/>
      <c r="AV186" s="524"/>
      <c r="AW186" s="507"/>
      <c r="AX186" s="524"/>
      <c r="AY186" s="524"/>
      <c r="AZ186" s="524"/>
      <c r="BA186" s="524"/>
      <c r="BB186" s="524"/>
      <c r="BC186" s="524"/>
      <c r="BD186" s="524"/>
      <c r="BE186" s="524"/>
      <c r="BF186" s="524"/>
      <c r="BH186" s="524"/>
      <c r="BI186" s="507"/>
      <c r="BJ186" s="525"/>
      <c r="BK186" s="525"/>
      <c r="BL186" s="525"/>
      <c r="BM186" s="525"/>
      <c r="BN186" s="525"/>
      <c r="BO186" s="525"/>
      <c r="BP186" s="525"/>
      <c r="BQ186" s="525"/>
      <c r="BS186" s="526"/>
      <c r="BT186" s="526"/>
      <c r="BU186" s="526"/>
      <c r="BV186" s="526"/>
      <c r="BW186" s="526"/>
      <c r="BX186" s="526"/>
      <c r="BY186" s="526"/>
      <c r="BZ186" s="526"/>
    </row>
    <row r="187" spans="1:78" x14ac:dyDescent="0.25">
      <c r="A187" s="176" t="s">
        <v>312</v>
      </c>
      <c r="B187" s="520" t="s">
        <v>354</v>
      </c>
      <c r="C187" s="176" t="s">
        <v>27</v>
      </c>
      <c r="D187" s="176" t="s">
        <v>46</v>
      </c>
      <c r="E187" s="176" t="s">
        <v>1065</v>
      </c>
      <c r="F187" s="176" t="s">
        <v>1357</v>
      </c>
      <c r="G187" s="176" t="s">
        <v>313</v>
      </c>
      <c r="H187" s="176" t="s">
        <v>32</v>
      </c>
      <c r="I187" s="521"/>
      <c r="J187" s="521"/>
      <c r="K187" s="521"/>
      <c r="L187" s="521"/>
      <c r="M187" s="521"/>
      <c r="N187" s="521"/>
      <c r="O187" s="521"/>
      <c r="P187" s="521"/>
      <c r="Q187" s="521"/>
      <c r="R187" s="521"/>
      <c r="S187" s="521">
        <v>162054.01999999999</v>
      </c>
      <c r="T187" s="521">
        <v>305300.36</v>
      </c>
      <c r="U187" s="521">
        <v>951321.32</v>
      </c>
      <c r="V187" s="521">
        <v>5657764.1799999997</v>
      </c>
      <c r="W187" s="521">
        <v>2328310.11</v>
      </c>
      <c r="X187" s="521">
        <v>253319.66</v>
      </c>
      <c r="Y187" s="521">
        <v>0</v>
      </c>
      <c r="Z187" s="521">
        <v>0</v>
      </c>
      <c r="AA187" s="521">
        <v>0</v>
      </c>
      <c r="AB187" s="521">
        <v>0</v>
      </c>
      <c r="AC187" s="521">
        <v>0</v>
      </c>
      <c r="AD187" s="521">
        <v>0</v>
      </c>
      <c r="AE187" s="521">
        <v>0</v>
      </c>
      <c r="AF187" s="521">
        <v>0</v>
      </c>
      <c r="AG187" s="522"/>
      <c r="AI187" s="523"/>
      <c r="AK187" s="524"/>
      <c r="AL187" s="524"/>
      <c r="AM187" s="524"/>
      <c r="AN187" s="524"/>
      <c r="AO187" s="524"/>
      <c r="AP187" s="524"/>
      <c r="AQ187" s="524"/>
      <c r="AR187" s="524"/>
      <c r="AS187" s="524"/>
      <c r="AT187" s="524"/>
      <c r="AU187" s="507"/>
      <c r="AV187" s="524"/>
      <c r="AW187" s="507"/>
      <c r="AX187" s="524"/>
      <c r="AY187" s="524"/>
      <c r="AZ187" s="524"/>
      <c r="BA187" s="524"/>
      <c r="BB187" s="524"/>
      <c r="BC187" s="524"/>
      <c r="BD187" s="524"/>
      <c r="BE187" s="524"/>
      <c r="BF187" s="524"/>
      <c r="BH187" s="524"/>
      <c r="BI187" s="507"/>
      <c r="BJ187" s="525"/>
      <c r="BK187" s="525"/>
      <c r="BL187" s="525"/>
      <c r="BM187" s="525"/>
      <c r="BN187" s="525"/>
      <c r="BO187" s="525"/>
      <c r="BP187" s="525"/>
      <c r="BQ187" s="525"/>
      <c r="BS187" s="526"/>
      <c r="BT187" s="526"/>
      <c r="BU187" s="526"/>
      <c r="BV187" s="526"/>
      <c r="BW187" s="526"/>
      <c r="BX187" s="526"/>
      <c r="BY187" s="526"/>
      <c r="BZ187" s="526"/>
    </row>
    <row r="188" spans="1:78" x14ac:dyDescent="0.25">
      <c r="A188" s="176" t="s">
        <v>314</v>
      </c>
      <c r="B188" s="520" t="s">
        <v>354</v>
      </c>
      <c r="C188" s="176" t="s">
        <v>27</v>
      </c>
      <c r="D188" s="176" t="s">
        <v>46</v>
      </c>
      <c r="E188" s="176" t="s">
        <v>1065</v>
      </c>
      <c r="F188" s="176" t="s">
        <v>1066</v>
      </c>
      <c r="G188" s="176" t="s">
        <v>1125</v>
      </c>
      <c r="H188" s="176" t="s">
        <v>42</v>
      </c>
      <c r="I188" s="521"/>
      <c r="J188" s="521"/>
      <c r="K188" s="521"/>
      <c r="L188" s="521"/>
      <c r="M188" s="521"/>
      <c r="N188" s="521"/>
      <c r="O188" s="521"/>
      <c r="P188" s="521"/>
      <c r="Q188" s="521"/>
      <c r="R188" s="521"/>
      <c r="S188" s="521">
        <v>51133.84</v>
      </c>
      <c r="T188" s="521">
        <v>63043.92</v>
      </c>
      <c r="U188" s="521">
        <v>48912.36</v>
      </c>
      <c r="V188" s="521">
        <v>145896.29</v>
      </c>
      <c r="W188" s="521">
        <v>94496.04</v>
      </c>
      <c r="X188" s="521">
        <v>2612.62</v>
      </c>
      <c r="Y188" s="521">
        <v>0</v>
      </c>
      <c r="Z188" s="521">
        <v>0</v>
      </c>
      <c r="AA188" s="521">
        <v>36072.21</v>
      </c>
      <c r="AB188" s="521">
        <v>2173596.46</v>
      </c>
      <c r="AC188" s="521">
        <v>677.06</v>
      </c>
      <c r="AD188" s="521">
        <v>0</v>
      </c>
      <c r="AE188" s="521">
        <v>0</v>
      </c>
      <c r="AF188" s="521">
        <v>0</v>
      </c>
      <c r="AG188" s="522"/>
      <c r="AI188" s="523"/>
      <c r="AK188" s="524"/>
      <c r="AL188" s="524"/>
      <c r="AM188" s="524"/>
      <c r="AN188" s="524"/>
      <c r="AO188" s="524"/>
      <c r="AP188" s="524"/>
      <c r="AQ188" s="524"/>
      <c r="AR188" s="524"/>
      <c r="AS188" s="524"/>
      <c r="AT188" s="524"/>
      <c r="AU188" s="507"/>
      <c r="AV188" s="524"/>
      <c r="AW188" s="507"/>
      <c r="AX188" s="524"/>
      <c r="AY188" s="524"/>
      <c r="AZ188" s="524"/>
      <c r="BA188" s="524"/>
      <c r="BB188" s="524"/>
      <c r="BC188" s="524"/>
      <c r="BD188" s="524"/>
      <c r="BE188" s="524"/>
      <c r="BF188" s="524"/>
      <c r="BH188" s="524"/>
      <c r="BI188" s="507"/>
      <c r="BJ188" s="525"/>
      <c r="BK188" s="525"/>
      <c r="BL188" s="525"/>
      <c r="BM188" s="525"/>
      <c r="BN188" s="525"/>
      <c r="BO188" s="525"/>
      <c r="BP188" s="525"/>
      <c r="BQ188" s="525"/>
      <c r="BS188" s="526"/>
      <c r="BT188" s="526"/>
      <c r="BU188" s="526"/>
      <c r="BV188" s="526"/>
      <c r="BW188" s="526"/>
      <c r="BX188" s="526"/>
      <c r="BY188" s="526"/>
      <c r="BZ188" s="526"/>
    </row>
    <row r="189" spans="1:78" x14ac:dyDescent="0.25">
      <c r="A189" s="176" t="s">
        <v>316</v>
      </c>
      <c r="B189" s="520" t="s">
        <v>355</v>
      </c>
      <c r="C189" s="176" t="s">
        <v>27</v>
      </c>
      <c r="D189" s="176" t="s">
        <v>38</v>
      </c>
      <c r="E189" s="176" t="s">
        <v>1065</v>
      </c>
      <c r="F189" s="176" t="s">
        <v>1357</v>
      </c>
      <c r="G189" s="176" t="s">
        <v>317</v>
      </c>
      <c r="H189" s="176" t="s">
        <v>42</v>
      </c>
      <c r="I189" s="521"/>
      <c r="J189" s="521"/>
      <c r="K189" s="521"/>
      <c r="L189" s="521"/>
      <c r="M189" s="521"/>
      <c r="N189" s="521"/>
      <c r="O189" s="521"/>
      <c r="P189" s="521"/>
      <c r="Q189" s="521"/>
      <c r="R189" s="521"/>
      <c r="S189" s="521"/>
      <c r="T189" s="521"/>
      <c r="U189" s="521">
        <v>869.58</v>
      </c>
      <c r="V189" s="521">
        <v>57861.97</v>
      </c>
      <c r="W189" s="521">
        <v>175020.4</v>
      </c>
      <c r="X189" s="521">
        <v>5246.03</v>
      </c>
      <c r="Y189" s="521">
        <v>0</v>
      </c>
      <c r="Z189" s="521">
        <v>0</v>
      </c>
      <c r="AA189" s="521">
        <v>0</v>
      </c>
      <c r="AB189" s="521">
        <v>0</v>
      </c>
      <c r="AC189" s="521">
        <v>0</v>
      </c>
      <c r="AD189" s="521">
        <v>0</v>
      </c>
      <c r="AE189" s="521">
        <v>0</v>
      </c>
      <c r="AF189" s="521">
        <v>2213639.42</v>
      </c>
      <c r="AG189" s="522">
        <v>1776311.36</v>
      </c>
      <c r="AI189" s="523"/>
      <c r="AK189" s="524"/>
      <c r="AL189" s="524"/>
      <c r="AM189" s="524"/>
      <c r="AN189" s="524"/>
      <c r="AO189" s="524"/>
      <c r="AP189" s="524"/>
      <c r="AQ189" s="524"/>
      <c r="AR189" s="524"/>
      <c r="AS189" s="524"/>
      <c r="AT189" s="524"/>
      <c r="AU189" s="507"/>
      <c r="AV189" s="524"/>
      <c r="AW189" s="507"/>
      <c r="AX189" s="524"/>
      <c r="AY189" s="524"/>
      <c r="AZ189" s="524"/>
      <c r="BA189" s="524"/>
      <c r="BB189" s="524"/>
      <c r="BC189" s="524"/>
      <c r="BD189" s="524"/>
      <c r="BE189" s="524"/>
      <c r="BF189" s="524"/>
      <c r="BH189" s="524"/>
      <c r="BI189" s="507"/>
      <c r="BJ189" s="525"/>
      <c r="BK189" s="525"/>
      <c r="BL189" s="525"/>
      <c r="BM189" s="525"/>
      <c r="BN189" s="525"/>
      <c r="BO189" s="525"/>
      <c r="BP189" s="525"/>
      <c r="BQ189" s="525"/>
      <c r="BS189" s="526"/>
      <c r="BT189" s="526"/>
      <c r="BU189" s="526"/>
      <c r="BV189" s="526"/>
      <c r="BW189" s="526"/>
      <c r="BX189" s="526"/>
      <c r="BY189" s="526"/>
      <c r="BZ189" s="526"/>
    </row>
    <row r="190" spans="1:78" x14ac:dyDescent="0.25">
      <c r="A190" s="176" t="s">
        <v>318</v>
      </c>
      <c r="B190" s="520" t="s">
        <v>355</v>
      </c>
      <c r="C190" s="176" t="s">
        <v>27</v>
      </c>
      <c r="D190" s="176" t="s">
        <v>38</v>
      </c>
      <c r="E190" s="176" t="s">
        <v>1065</v>
      </c>
      <c r="F190" s="176" t="s">
        <v>1357</v>
      </c>
      <c r="G190" s="176" t="s">
        <v>1175</v>
      </c>
      <c r="H190" s="176" t="s">
        <v>42</v>
      </c>
      <c r="I190" s="521"/>
      <c r="J190" s="521"/>
      <c r="K190" s="521"/>
      <c r="L190" s="521"/>
      <c r="M190" s="521"/>
      <c r="N190" s="521"/>
      <c r="O190" s="521"/>
      <c r="P190" s="521"/>
      <c r="Q190" s="521"/>
      <c r="R190" s="521"/>
      <c r="S190" s="521"/>
      <c r="T190" s="521">
        <v>809856.5</v>
      </c>
      <c r="U190" s="521">
        <v>11521.02</v>
      </c>
      <c r="V190" s="521">
        <v>95924.32</v>
      </c>
      <c r="W190" s="521">
        <v>63910.34</v>
      </c>
      <c r="X190" s="521">
        <v>35278.800000000003</v>
      </c>
      <c r="Y190" s="521">
        <v>76229.295999999988</v>
      </c>
      <c r="Z190" s="521">
        <v>125961.1162</v>
      </c>
      <c r="AA190" s="521">
        <v>1271514.868</v>
      </c>
      <c r="AB190" s="521">
        <v>1278132.987</v>
      </c>
      <c r="AC190" s="521">
        <v>1453954.1740000001</v>
      </c>
      <c r="AD190" s="521">
        <v>197523.11679999999</v>
      </c>
      <c r="AE190" s="521">
        <v>0</v>
      </c>
      <c r="AF190" s="521">
        <v>0</v>
      </c>
      <c r="AG190" s="522"/>
      <c r="AI190" s="523"/>
      <c r="AK190" s="524"/>
      <c r="AL190" s="524"/>
      <c r="AM190" s="524"/>
      <c r="AN190" s="524"/>
      <c r="AO190" s="524"/>
      <c r="AP190" s="524"/>
      <c r="AQ190" s="524"/>
      <c r="AR190" s="524"/>
      <c r="AS190" s="524"/>
      <c r="AT190" s="524"/>
      <c r="AU190" s="507"/>
      <c r="AV190" s="524"/>
      <c r="AW190" s="507"/>
      <c r="AX190" s="524"/>
      <c r="AY190" s="524"/>
      <c r="AZ190" s="524"/>
      <c r="BA190" s="524"/>
      <c r="BB190" s="524"/>
      <c r="BC190" s="524"/>
      <c r="BD190" s="524"/>
      <c r="BE190" s="524"/>
      <c r="BF190" s="524"/>
      <c r="BH190" s="524"/>
      <c r="BI190" s="507"/>
      <c r="BJ190" s="525"/>
      <c r="BK190" s="525"/>
      <c r="BL190" s="525"/>
      <c r="BM190" s="525"/>
      <c r="BN190" s="525"/>
      <c r="BO190" s="525"/>
      <c r="BP190" s="525"/>
      <c r="BQ190" s="525"/>
      <c r="BS190" s="526"/>
      <c r="BT190" s="526"/>
      <c r="BU190" s="526"/>
      <c r="BV190" s="526"/>
      <c r="BW190" s="526"/>
      <c r="BX190" s="526"/>
      <c r="BY190" s="526"/>
      <c r="BZ190" s="526"/>
    </row>
    <row r="191" spans="1:78" x14ac:dyDescent="0.25">
      <c r="A191" s="176" t="s">
        <v>320</v>
      </c>
      <c r="B191" s="520" t="s">
        <v>355</v>
      </c>
      <c r="C191" s="176" t="s">
        <v>27</v>
      </c>
      <c r="D191" s="176" t="s">
        <v>47</v>
      </c>
      <c r="E191" s="176" t="s">
        <v>1353</v>
      </c>
      <c r="F191" s="176" t="s">
        <v>1354</v>
      </c>
      <c r="G191" s="176" t="s">
        <v>1145</v>
      </c>
      <c r="H191" s="176" t="s">
        <v>71</v>
      </c>
      <c r="I191" s="521"/>
      <c r="J191" s="521"/>
      <c r="K191" s="521"/>
      <c r="L191" s="521"/>
      <c r="M191" s="521"/>
      <c r="N191" s="521"/>
      <c r="O191" s="521"/>
      <c r="P191" s="521"/>
      <c r="Q191" s="521"/>
      <c r="R191" s="521"/>
      <c r="S191" s="521"/>
      <c r="T191" s="521"/>
      <c r="U191" s="521"/>
      <c r="V191" s="521"/>
      <c r="W191" s="521"/>
      <c r="X191" s="521"/>
      <c r="Y191" s="521">
        <v>0</v>
      </c>
      <c r="Z191" s="521">
        <v>15216.3</v>
      </c>
      <c r="AA191" s="521">
        <v>0</v>
      </c>
      <c r="AB191" s="521">
        <v>0</v>
      </c>
      <c r="AC191" s="521">
        <v>0</v>
      </c>
      <c r="AD191" s="521">
        <v>0</v>
      </c>
      <c r="AE191" s="521">
        <v>0</v>
      </c>
      <c r="AF191" s="521">
        <v>0</v>
      </c>
      <c r="AG191" s="522"/>
      <c r="AI191" s="523"/>
      <c r="AK191" s="524"/>
      <c r="AL191" s="524"/>
      <c r="AM191" s="524"/>
      <c r="AN191" s="524"/>
      <c r="AO191" s="524"/>
      <c r="AP191" s="524"/>
      <c r="AQ191" s="524"/>
      <c r="AR191" s="524"/>
      <c r="AS191" s="524"/>
      <c r="AT191" s="524"/>
      <c r="AU191" s="507"/>
      <c r="AV191" s="524"/>
      <c r="AW191" s="507"/>
      <c r="AX191" s="524"/>
      <c r="AY191" s="524"/>
      <c r="AZ191" s="524"/>
      <c r="BA191" s="524"/>
      <c r="BB191" s="524"/>
      <c r="BC191" s="524"/>
      <c r="BD191" s="524"/>
      <c r="BE191" s="524"/>
      <c r="BF191" s="524"/>
      <c r="BH191" s="524"/>
      <c r="BI191" s="507"/>
      <c r="BJ191" s="525"/>
      <c r="BK191" s="525"/>
      <c r="BL191" s="525"/>
      <c r="BM191" s="525"/>
      <c r="BN191" s="525"/>
      <c r="BO191" s="525"/>
      <c r="BP191" s="525"/>
      <c r="BQ191" s="525"/>
      <c r="BS191" s="526"/>
      <c r="BT191" s="526"/>
      <c r="BU191" s="526"/>
      <c r="BV191" s="526"/>
      <c r="BW191" s="526"/>
      <c r="BX191" s="526"/>
      <c r="BY191" s="526"/>
      <c r="BZ191" s="526"/>
    </row>
    <row r="192" spans="1:78" x14ac:dyDescent="0.25">
      <c r="A192" s="176" t="s">
        <v>321</v>
      </c>
      <c r="B192" s="520" t="s">
        <v>354</v>
      </c>
      <c r="C192" s="176" t="s">
        <v>27</v>
      </c>
      <c r="D192" s="176" t="s">
        <v>47</v>
      </c>
      <c r="E192" s="176" t="s">
        <v>1065</v>
      </c>
      <c r="F192" s="176" t="s">
        <v>1072</v>
      </c>
      <c r="G192" s="176" t="s">
        <v>322</v>
      </c>
      <c r="H192" s="176" t="s">
        <v>32</v>
      </c>
      <c r="I192" s="521"/>
      <c r="J192" s="521"/>
      <c r="K192" s="521"/>
      <c r="L192" s="521"/>
      <c r="M192" s="521"/>
      <c r="N192" s="521"/>
      <c r="O192" s="521"/>
      <c r="P192" s="521"/>
      <c r="Q192" s="521"/>
      <c r="R192" s="521"/>
      <c r="S192" s="521"/>
      <c r="T192" s="521">
        <v>433604.87</v>
      </c>
      <c r="U192" s="521">
        <v>1327380.5</v>
      </c>
      <c r="V192" s="521">
        <v>76449.119999999995</v>
      </c>
      <c r="W192" s="521">
        <v>314.22000000000003</v>
      </c>
      <c r="X192" s="521"/>
      <c r="Y192" s="521">
        <v>0</v>
      </c>
      <c r="Z192" s="521">
        <v>0</v>
      </c>
      <c r="AA192" s="521">
        <v>0</v>
      </c>
      <c r="AB192" s="521">
        <v>0</v>
      </c>
      <c r="AC192" s="521">
        <v>0</v>
      </c>
      <c r="AD192" s="521">
        <v>0</v>
      </c>
      <c r="AE192" s="521">
        <v>0</v>
      </c>
      <c r="AF192" s="521">
        <v>0</v>
      </c>
      <c r="AG192" s="522"/>
      <c r="AI192" s="523"/>
      <c r="AK192" s="524"/>
      <c r="AL192" s="524"/>
      <c r="AM192" s="524"/>
      <c r="AN192" s="524"/>
      <c r="AO192" s="524"/>
      <c r="AP192" s="524"/>
      <c r="AQ192" s="524"/>
      <c r="AR192" s="524"/>
      <c r="AS192" s="524"/>
      <c r="AT192" s="524"/>
      <c r="AU192" s="507"/>
      <c r="AV192" s="524"/>
      <c r="AW192" s="507"/>
      <c r="AX192" s="524"/>
      <c r="AY192" s="524"/>
      <c r="AZ192" s="524"/>
      <c r="BA192" s="524"/>
      <c r="BB192" s="524"/>
      <c r="BC192" s="524"/>
      <c r="BD192" s="524"/>
      <c r="BE192" s="524"/>
      <c r="BF192" s="524"/>
      <c r="BH192" s="524"/>
      <c r="BI192" s="507"/>
      <c r="BJ192" s="525"/>
      <c r="BK192" s="525"/>
      <c r="BL192" s="525"/>
      <c r="BM192" s="525"/>
      <c r="BN192" s="525"/>
      <c r="BO192" s="525"/>
      <c r="BP192" s="525"/>
      <c r="BQ192" s="525"/>
      <c r="BS192" s="526"/>
      <c r="BT192" s="526"/>
      <c r="BU192" s="526"/>
      <c r="BV192" s="526"/>
      <c r="BW192" s="526"/>
      <c r="BX192" s="526"/>
      <c r="BY192" s="526"/>
      <c r="BZ192" s="526"/>
    </row>
    <row r="193" spans="1:78" x14ac:dyDescent="0.25">
      <c r="A193" s="176" t="s">
        <v>323</v>
      </c>
      <c r="B193" s="520" t="s">
        <v>1187</v>
      </c>
      <c r="C193" s="176" t="s">
        <v>27</v>
      </c>
      <c r="D193" s="176" t="s">
        <v>47</v>
      </c>
      <c r="E193" s="176" t="s">
        <v>1353</v>
      </c>
      <c r="F193" s="176" t="s">
        <v>1356</v>
      </c>
      <c r="G193" s="176" t="s">
        <v>1243</v>
      </c>
      <c r="H193" s="176" t="s">
        <v>71</v>
      </c>
      <c r="I193" s="521"/>
      <c r="J193" s="521"/>
      <c r="K193" s="521"/>
      <c r="L193" s="521"/>
      <c r="M193" s="521"/>
      <c r="N193" s="521"/>
      <c r="O193" s="521"/>
      <c r="P193" s="521"/>
      <c r="Q193" s="521"/>
      <c r="R193" s="521"/>
      <c r="S193" s="521"/>
      <c r="T193" s="521"/>
      <c r="U193" s="521"/>
      <c r="V193" s="521"/>
      <c r="W193" s="521"/>
      <c r="X193" s="521"/>
      <c r="Y193" s="521">
        <v>0</v>
      </c>
      <c r="Z193" s="521">
        <v>0</v>
      </c>
      <c r="AA193" s="521">
        <v>2558682.7999999765</v>
      </c>
      <c r="AB193" s="521">
        <v>2558683.4000000232</v>
      </c>
      <c r="AC193" s="521">
        <v>0</v>
      </c>
      <c r="AD193" s="521">
        <v>0</v>
      </c>
      <c r="AE193" s="521">
        <v>0</v>
      </c>
      <c r="AF193" s="521">
        <v>0</v>
      </c>
      <c r="AG193" s="522"/>
      <c r="AI193" s="523"/>
      <c r="AK193" s="524"/>
      <c r="AL193" s="524"/>
      <c r="AM193" s="524"/>
      <c r="AN193" s="524"/>
      <c r="AO193" s="524"/>
      <c r="AP193" s="524"/>
      <c r="AQ193" s="524"/>
      <c r="AR193" s="524"/>
      <c r="AS193" s="524"/>
      <c r="AT193" s="524"/>
      <c r="AU193" s="507"/>
      <c r="AV193" s="524"/>
      <c r="AW193" s="507"/>
      <c r="AX193" s="524"/>
      <c r="AY193" s="524"/>
      <c r="AZ193" s="524"/>
      <c r="BA193" s="524"/>
      <c r="BB193" s="524"/>
      <c r="BC193" s="524"/>
      <c r="BD193" s="524"/>
      <c r="BE193" s="524"/>
      <c r="BF193" s="524"/>
      <c r="BH193" s="524"/>
      <c r="BI193" s="507"/>
      <c r="BJ193" s="525"/>
      <c r="BK193" s="525"/>
      <c r="BL193" s="525"/>
      <c r="BM193" s="525"/>
      <c r="BN193" s="525"/>
      <c r="BO193" s="525"/>
      <c r="BP193" s="525"/>
      <c r="BQ193" s="525"/>
      <c r="BS193" s="526"/>
      <c r="BT193" s="526"/>
      <c r="BU193" s="526"/>
      <c r="BV193" s="526"/>
      <c r="BW193" s="526"/>
      <c r="BX193" s="526"/>
      <c r="BY193" s="526"/>
      <c r="BZ193" s="526"/>
    </row>
    <row r="194" spans="1:78" x14ac:dyDescent="0.25">
      <c r="A194" s="176" t="s">
        <v>325</v>
      </c>
      <c r="B194" s="520" t="s">
        <v>355</v>
      </c>
      <c r="C194" s="176" t="s">
        <v>27</v>
      </c>
      <c r="D194" s="176" t="s">
        <v>38</v>
      </c>
      <c r="E194" s="176" t="s">
        <v>1065</v>
      </c>
      <c r="F194" s="176" t="s">
        <v>48</v>
      </c>
      <c r="G194" s="176" t="s">
        <v>1283</v>
      </c>
      <c r="H194" s="176" t="s">
        <v>1147</v>
      </c>
      <c r="I194" s="521"/>
      <c r="J194" s="521"/>
      <c r="K194" s="521"/>
      <c r="L194" s="521"/>
      <c r="M194" s="521"/>
      <c r="N194" s="521"/>
      <c r="O194" s="521"/>
      <c r="P194" s="521"/>
      <c r="Q194" s="521"/>
      <c r="R194" s="521"/>
      <c r="S194" s="521"/>
      <c r="T194" s="521"/>
      <c r="U194" s="521"/>
      <c r="V194" s="521"/>
      <c r="W194" s="521"/>
      <c r="X194" s="521"/>
      <c r="Y194" s="521">
        <v>63485.652000000002</v>
      </c>
      <c r="Z194" s="521">
        <v>186514.34460000001</v>
      </c>
      <c r="AA194" s="521">
        <v>5841721.7249999996</v>
      </c>
      <c r="AB194" s="521">
        <v>5285367.2750000004</v>
      </c>
      <c r="AC194" s="521">
        <v>0</v>
      </c>
      <c r="AD194" s="521">
        <v>0</v>
      </c>
      <c r="AE194" s="521">
        <v>0</v>
      </c>
      <c r="AF194" s="521">
        <v>0</v>
      </c>
      <c r="AG194" s="522"/>
      <c r="AI194" s="523"/>
      <c r="AK194" s="524"/>
      <c r="AL194" s="524"/>
      <c r="AM194" s="524"/>
      <c r="AN194" s="524"/>
      <c r="AO194" s="524"/>
      <c r="AP194" s="524"/>
      <c r="AQ194" s="524"/>
      <c r="AR194" s="524"/>
      <c r="AS194" s="524"/>
      <c r="AT194" s="524"/>
      <c r="AU194" s="507"/>
      <c r="AV194" s="524"/>
      <c r="AW194" s="507"/>
      <c r="AX194" s="524"/>
      <c r="AY194" s="524"/>
      <c r="AZ194" s="524"/>
      <c r="BA194" s="524"/>
      <c r="BB194" s="524"/>
      <c r="BC194" s="524"/>
      <c r="BD194" s="524"/>
      <c r="BE194" s="524"/>
      <c r="BF194" s="524"/>
      <c r="BH194" s="524"/>
      <c r="BI194" s="507"/>
      <c r="BJ194" s="525"/>
      <c r="BK194" s="525"/>
      <c r="BL194" s="525"/>
      <c r="BM194" s="525"/>
      <c r="BN194" s="525"/>
      <c r="BO194" s="525"/>
      <c r="BP194" s="525"/>
      <c r="BQ194" s="525"/>
      <c r="BS194" s="526"/>
      <c r="BT194" s="526"/>
      <c r="BU194" s="526"/>
      <c r="BV194" s="526"/>
      <c r="BW194" s="526"/>
      <c r="BX194" s="526"/>
      <c r="BY194" s="526"/>
      <c r="BZ194" s="526"/>
    </row>
    <row r="195" spans="1:78" x14ac:dyDescent="0.25">
      <c r="A195" s="176" t="s">
        <v>327</v>
      </c>
      <c r="B195" s="520" t="s">
        <v>1187</v>
      </c>
      <c r="C195" s="176" t="s">
        <v>27</v>
      </c>
      <c r="D195" s="176" t="s">
        <v>47</v>
      </c>
      <c r="E195" s="176" t="s">
        <v>1353</v>
      </c>
      <c r="F195" s="176" t="s">
        <v>1354</v>
      </c>
      <c r="G195" s="176" t="s">
        <v>1234</v>
      </c>
      <c r="H195" s="176" t="s">
        <v>71</v>
      </c>
      <c r="I195" s="521"/>
      <c r="J195" s="521"/>
      <c r="K195" s="521"/>
      <c r="L195" s="521"/>
      <c r="M195" s="521"/>
      <c r="N195" s="521"/>
      <c r="O195" s="521"/>
      <c r="P195" s="521"/>
      <c r="Q195" s="521"/>
      <c r="R195" s="521"/>
      <c r="S195" s="521"/>
      <c r="T195" s="521"/>
      <c r="U195" s="521"/>
      <c r="V195" s="521"/>
      <c r="W195" s="521"/>
      <c r="X195" s="521"/>
      <c r="Y195" s="521">
        <v>0</v>
      </c>
      <c r="Z195" s="521">
        <v>0</v>
      </c>
      <c r="AA195" s="521">
        <v>0</v>
      </c>
      <c r="AB195" s="521">
        <v>354811.23</v>
      </c>
      <c r="AC195" s="521">
        <v>0</v>
      </c>
      <c r="AD195" s="521">
        <v>0</v>
      </c>
      <c r="AE195" s="521">
        <v>0</v>
      </c>
      <c r="AF195" s="521">
        <v>0</v>
      </c>
      <c r="AG195" s="522"/>
      <c r="AI195" s="523"/>
      <c r="AK195" s="524"/>
      <c r="AL195" s="524"/>
      <c r="AM195" s="524"/>
      <c r="AN195" s="524"/>
      <c r="AO195" s="524"/>
      <c r="AP195" s="524"/>
      <c r="AQ195" s="524"/>
      <c r="AR195" s="524"/>
      <c r="AS195" s="524"/>
      <c r="AT195" s="524"/>
      <c r="AU195" s="507"/>
      <c r="AV195" s="524"/>
      <c r="AW195" s="507"/>
      <c r="AX195" s="524"/>
      <c r="AY195" s="524"/>
      <c r="AZ195" s="524"/>
      <c r="BA195" s="524"/>
      <c r="BB195" s="524"/>
      <c r="BC195" s="524"/>
      <c r="BD195" s="524"/>
      <c r="BE195" s="524"/>
      <c r="BF195" s="524"/>
      <c r="BH195" s="524"/>
      <c r="BI195" s="507"/>
      <c r="BJ195" s="525"/>
      <c r="BK195" s="525"/>
      <c r="BL195" s="525"/>
      <c r="BM195" s="525"/>
      <c r="BN195" s="525"/>
      <c r="BO195" s="525"/>
      <c r="BP195" s="525"/>
      <c r="BQ195" s="525"/>
      <c r="BS195" s="526"/>
      <c r="BT195" s="526"/>
      <c r="BU195" s="526"/>
      <c r="BV195" s="526"/>
      <c r="BW195" s="526"/>
      <c r="BX195" s="526"/>
      <c r="BY195" s="526"/>
      <c r="BZ195" s="526"/>
    </row>
    <row r="196" spans="1:78" x14ac:dyDescent="0.25">
      <c r="A196" s="176" t="s">
        <v>328</v>
      </c>
      <c r="B196" s="520" t="s">
        <v>355</v>
      </c>
      <c r="C196" s="176" t="s">
        <v>27</v>
      </c>
      <c r="D196" s="176" t="s">
        <v>47</v>
      </c>
      <c r="E196" s="176" t="s">
        <v>1353</v>
      </c>
      <c r="F196" s="176" t="s">
        <v>1354</v>
      </c>
      <c r="G196" s="176" t="s">
        <v>1146</v>
      </c>
      <c r="H196" s="176" t="s">
        <v>1147</v>
      </c>
      <c r="I196" s="521"/>
      <c r="J196" s="521"/>
      <c r="K196" s="521"/>
      <c r="L196" s="521"/>
      <c r="M196" s="521"/>
      <c r="N196" s="521"/>
      <c r="O196" s="521"/>
      <c r="P196" s="521"/>
      <c r="Q196" s="521"/>
      <c r="R196" s="521"/>
      <c r="S196" s="521"/>
      <c r="T196" s="521"/>
      <c r="U196" s="521"/>
      <c r="V196" s="521"/>
      <c r="W196" s="521"/>
      <c r="X196" s="521"/>
      <c r="Y196" s="521">
        <v>71441.823000000004</v>
      </c>
      <c r="Z196" s="521">
        <v>587264.38639999996</v>
      </c>
      <c r="AA196" s="521">
        <v>0</v>
      </c>
      <c r="AB196" s="521">
        <v>0</v>
      </c>
      <c r="AC196" s="521">
        <v>0</v>
      </c>
      <c r="AD196" s="521">
        <v>0</v>
      </c>
      <c r="AE196" s="521">
        <v>0</v>
      </c>
      <c r="AF196" s="521">
        <v>0</v>
      </c>
      <c r="AG196" s="522"/>
      <c r="AI196" s="523"/>
      <c r="AK196" s="524"/>
      <c r="AL196" s="524"/>
      <c r="AM196" s="524"/>
      <c r="AN196" s="524"/>
      <c r="AO196" s="524"/>
      <c r="AP196" s="524"/>
      <c r="AQ196" s="524"/>
      <c r="AR196" s="524"/>
      <c r="AS196" s="524"/>
      <c r="AT196" s="524"/>
      <c r="AU196" s="507"/>
      <c r="AV196" s="524"/>
      <c r="AW196" s="507"/>
      <c r="AX196" s="524"/>
      <c r="AY196" s="524"/>
      <c r="AZ196" s="524"/>
      <c r="BA196" s="524"/>
      <c r="BB196" s="524"/>
      <c r="BC196" s="524"/>
      <c r="BD196" s="524"/>
      <c r="BE196" s="524"/>
      <c r="BF196" s="524"/>
      <c r="BH196" s="524"/>
      <c r="BI196" s="507"/>
      <c r="BJ196" s="525"/>
      <c r="BK196" s="525"/>
      <c r="BL196" s="525"/>
      <c r="BM196" s="525"/>
      <c r="BN196" s="525"/>
      <c r="BO196" s="525"/>
      <c r="BP196" s="525"/>
      <c r="BQ196" s="525"/>
      <c r="BS196" s="526"/>
      <c r="BT196" s="526"/>
      <c r="BU196" s="526"/>
      <c r="BV196" s="526"/>
      <c r="BW196" s="526"/>
      <c r="BX196" s="526"/>
      <c r="BY196" s="526"/>
      <c r="BZ196" s="526"/>
    </row>
    <row r="197" spans="1:78" x14ac:dyDescent="0.25">
      <c r="A197" s="176" t="s">
        <v>329</v>
      </c>
      <c r="B197" s="520" t="s">
        <v>355</v>
      </c>
      <c r="C197" s="176" t="s">
        <v>27</v>
      </c>
      <c r="D197" s="176" t="s">
        <v>47</v>
      </c>
      <c r="E197" s="176" t="s">
        <v>1353</v>
      </c>
      <c r="F197" s="176" t="s">
        <v>1354</v>
      </c>
      <c r="G197" s="176" t="s">
        <v>673</v>
      </c>
      <c r="H197" s="176" t="s">
        <v>29</v>
      </c>
      <c r="I197" s="521"/>
      <c r="J197" s="521"/>
      <c r="K197" s="521"/>
      <c r="L197" s="521"/>
      <c r="M197" s="521"/>
      <c r="N197" s="521"/>
      <c r="O197" s="521"/>
      <c r="P197" s="521"/>
      <c r="Q197" s="521"/>
      <c r="R197" s="521"/>
      <c r="S197" s="521"/>
      <c r="T197" s="521"/>
      <c r="U197" s="521"/>
      <c r="V197" s="521"/>
      <c r="W197" s="521"/>
      <c r="X197" s="521">
        <v>180244.03</v>
      </c>
      <c r="Y197" s="521">
        <v>60202.605638188128</v>
      </c>
      <c r="Z197" s="521">
        <v>0</v>
      </c>
      <c r="AA197" s="521">
        <v>0</v>
      </c>
      <c r="AB197" s="521">
        <v>0</v>
      </c>
      <c r="AC197" s="521">
        <v>0</v>
      </c>
      <c r="AD197" s="521">
        <v>0</v>
      </c>
      <c r="AE197" s="521">
        <v>0</v>
      </c>
      <c r="AF197" s="521">
        <v>0</v>
      </c>
      <c r="AG197" s="522"/>
      <c r="AI197" s="523"/>
      <c r="AK197" s="524"/>
      <c r="AL197" s="524"/>
      <c r="AM197" s="524"/>
      <c r="AN197" s="524"/>
      <c r="AO197" s="524"/>
      <c r="AP197" s="524"/>
      <c r="AQ197" s="524"/>
      <c r="AR197" s="524"/>
      <c r="AS197" s="524"/>
      <c r="AT197" s="524"/>
      <c r="AU197" s="507"/>
      <c r="AV197" s="524"/>
      <c r="AW197" s="507"/>
      <c r="AX197" s="524"/>
      <c r="AY197" s="524"/>
      <c r="AZ197" s="524"/>
      <c r="BA197" s="524"/>
      <c r="BB197" s="524"/>
      <c r="BC197" s="524"/>
      <c r="BD197" s="524"/>
      <c r="BE197" s="524"/>
      <c r="BF197" s="524"/>
      <c r="BH197" s="524"/>
      <c r="BI197" s="507"/>
      <c r="BJ197" s="525"/>
      <c r="BK197" s="525"/>
      <c r="BL197" s="525"/>
      <c r="BM197" s="525"/>
      <c r="BN197" s="525"/>
      <c r="BO197" s="525"/>
      <c r="BP197" s="525"/>
      <c r="BQ197" s="525"/>
      <c r="BS197" s="526"/>
      <c r="BT197" s="526"/>
      <c r="BU197" s="526"/>
      <c r="BV197" s="526"/>
      <c r="BW197" s="526"/>
      <c r="BX197" s="526"/>
      <c r="BY197" s="526"/>
      <c r="BZ197" s="526"/>
    </row>
    <row r="198" spans="1:78" x14ac:dyDescent="0.25">
      <c r="A198" s="176" t="s">
        <v>330</v>
      </c>
      <c r="B198" s="520" t="s">
        <v>1187</v>
      </c>
      <c r="C198" s="176" t="s">
        <v>27</v>
      </c>
      <c r="D198" s="176" t="s">
        <v>47</v>
      </c>
      <c r="E198" s="176" t="s">
        <v>1353</v>
      </c>
      <c r="F198" s="176" t="s">
        <v>1354</v>
      </c>
      <c r="G198" s="176" t="s">
        <v>1188</v>
      </c>
      <c r="H198" s="176" t="s">
        <v>71</v>
      </c>
      <c r="I198" s="521"/>
      <c r="J198" s="521"/>
      <c r="K198" s="521"/>
      <c r="L198" s="521"/>
      <c r="M198" s="521"/>
      <c r="N198" s="521"/>
      <c r="O198" s="521"/>
      <c r="P198" s="521"/>
      <c r="Q198" s="521"/>
      <c r="R198" s="521"/>
      <c r="S198" s="521"/>
      <c r="T198" s="521"/>
      <c r="U198" s="521"/>
      <c r="V198" s="521"/>
      <c r="W198" s="521"/>
      <c r="X198" s="521"/>
      <c r="Y198" s="521">
        <v>0</v>
      </c>
      <c r="Z198" s="521">
        <v>0</v>
      </c>
      <c r="AA198" s="521">
        <v>0</v>
      </c>
      <c r="AB198" s="521">
        <v>0</v>
      </c>
      <c r="AC198" s="521">
        <v>0</v>
      </c>
      <c r="AD198" s="521">
        <v>2720665.3572</v>
      </c>
      <c r="AE198" s="521">
        <v>2831712.9228000003</v>
      </c>
      <c r="AF198" s="521">
        <v>0</v>
      </c>
      <c r="AG198" s="522"/>
      <c r="AI198" s="523"/>
      <c r="AK198" s="524"/>
      <c r="AL198" s="524"/>
      <c r="AM198" s="524"/>
      <c r="AN198" s="524"/>
      <c r="AO198" s="524"/>
      <c r="AP198" s="524"/>
      <c r="AQ198" s="524"/>
      <c r="AR198" s="524"/>
      <c r="AS198" s="524"/>
      <c r="AT198" s="524"/>
      <c r="AU198" s="507"/>
      <c r="AV198" s="524"/>
      <c r="AW198" s="507"/>
      <c r="AX198" s="524"/>
      <c r="AY198" s="524"/>
      <c r="AZ198" s="524"/>
      <c r="BA198" s="524"/>
      <c r="BB198" s="524"/>
      <c r="BC198" s="524"/>
      <c r="BD198" s="524"/>
      <c r="BE198" s="524"/>
      <c r="BF198" s="524"/>
      <c r="BH198" s="524"/>
      <c r="BI198" s="507"/>
      <c r="BJ198" s="525"/>
      <c r="BK198" s="525"/>
      <c r="BL198" s="525"/>
      <c r="BM198" s="525"/>
      <c r="BN198" s="525"/>
      <c r="BO198" s="525"/>
      <c r="BP198" s="525"/>
      <c r="BQ198" s="525"/>
      <c r="BS198" s="526"/>
      <c r="BT198" s="526"/>
      <c r="BU198" s="526"/>
      <c r="BV198" s="526"/>
      <c r="BW198" s="526"/>
      <c r="BX198" s="526"/>
      <c r="BY198" s="526"/>
      <c r="BZ198" s="526"/>
    </row>
    <row r="199" spans="1:78" x14ac:dyDescent="0.25">
      <c r="A199" s="176" t="s">
        <v>331</v>
      </c>
      <c r="B199" s="520" t="s">
        <v>355</v>
      </c>
      <c r="C199" s="176" t="s">
        <v>27</v>
      </c>
      <c r="D199" s="176" t="s">
        <v>47</v>
      </c>
      <c r="E199" s="176" t="s">
        <v>1353</v>
      </c>
      <c r="F199" s="176" t="s">
        <v>1354</v>
      </c>
      <c r="G199" s="176" t="s">
        <v>1148</v>
      </c>
      <c r="H199" s="176" t="s">
        <v>29</v>
      </c>
      <c r="I199" s="521"/>
      <c r="J199" s="521"/>
      <c r="K199" s="521"/>
      <c r="L199" s="521"/>
      <c r="M199" s="521"/>
      <c r="N199" s="521"/>
      <c r="O199" s="521"/>
      <c r="P199" s="521"/>
      <c r="Q199" s="521"/>
      <c r="R199" s="521"/>
      <c r="S199" s="521"/>
      <c r="T199" s="521"/>
      <c r="U199" s="521"/>
      <c r="V199" s="521"/>
      <c r="W199" s="521"/>
      <c r="X199" s="521"/>
      <c r="Y199" s="521">
        <v>210041.68741438113</v>
      </c>
      <c r="Z199" s="521">
        <v>71152.732543320992</v>
      </c>
      <c r="AA199" s="521">
        <v>0</v>
      </c>
      <c r="AB199" s="521">
        <v>0</v>
      </c>
      <c r="AC199" s="521">
        <v>0</v>
      </c>
      <c r="AD199" s="521">
        <v>0</v>
      </c>
      <c r="AE199" s="521">
        <v>0</v>
      </c>
      <c r="AF199" s="521">
        <v>0</v>
      </c>
      <c r="AG199" s="522"/>
      <c r="AI199" s="523"/>
      <c r="AK199" s="524"/>
      <c r="AL199" s="524"/>
      <c r="AM199" s="524"/>
      <c r="AN199" s="524"/>
      <c r="AO199" s="524"/>
      <c r="AP199" s="524"/>
      <c r="AQ199" s="524"/>
      <c r="AR199" s="524"/>
      <c r="AS199" s="524"/>
      <c r="AT199" s="524"/>
      <c r="AU199" s="507"/>
      <c r="AV199" s="524"/>
      <c r="AW199" s="507"/>
      <c r="AX199" s="524"/>
      <c r="AY199" s="524"/>
      <c r="AZ199" s="524"/>
      <c r="BA199" s="524"/>
      <c r="BB199" s="524"/>
      <c r="BC199" s="524"/>
      <c r="BD199" s="524"/>
      <c r="BE199" s="524"/>
      <c r="BF199" s="524"/>
      <c r="BH199" s="524"/>
      <c r="BI199" s="507"/>
      <c r="BJ199" s="525"/>
      <c r="BK199" s="525"/>
      <c r="BL199" s="525"/>
      <c r="BM199" s="525"/>
      <c r="BN199" s="525"/>
      <c r="BO199" s="525"/>
      <c r="BP199" s="525"/>
      <c r="BQ199" s="525"/>
      <c r="BS199" s="526"/>
      <c r="BT199" s="526"/>
      <c r="BU199" s="526"/>
      <c r="BV199" s="526"/>
      <c r="BW199" s="526"/>
      <c r="BX199" s="526"/>
      <c r="BY199" s="526"/>
      <c r="BZ199" s="526"/>
    </row>
    <row r="200" spans="1:78" x14ac:dyDescent="0.25">
      <c r="A200" s="176" t="s">
        <v>332</v>
      </c>
      <c r="B200" s="520" t="s">
        <v>355</v>
      </c>
      <c r="C200" s="176" t="s">
        <v>27</v>
      </c>
      <c r="D200" s="176" t="s">
        <v>47</v>
      </c>
      <c r="E200" s="176" t="s">
        <v>1353</v>
      </c>
      <c r="F200" s="176" t="s">
        <v>1356</v>
      </c>
      <c r="G200" s="176" t="s">
        <v>1162</v>
      </c>
      <c r="H200" s="176" t="s">
        <v>29</v>
      </c>
      <c r="I200" s="521"/>
      <c r="J200" s="521"/>
      <c r="K200" s="521"/>
      <c r="L200" s="521"/>
      <c r="M200" s="521"/>
      <c r="N200" s="521"/>
      <c r="O200" s="521"/>
      <c r="P200" s="521"/>
      <c r="Q200" s="521"/>
      <c r="R200" s="521"/>
      <c r="S200" s="521"/>
      <c r="T200" s="521"/>
      <c r="U200" s="521"/>
      <c r="V200" s="521"/>
      <c r="W200" s="521">
        <v>15909.44</v>
      </c>
      <c r="X200" s="521">
        <v>453270.14</v>
      </c>
      <c r="Y200" s="521">
        <v>50408.148462856989</v>
      </c>
      <c r="Z200" s="521">
        <v>0</v>
      </c>
      <c r="AA200" s="521">
        <v>0</v>
      </c>
      <c r="AB200" s="521">
        <v>0</v>
      </c>
      <c r="AC200" s="521">
        <v>0</v>
      </c>
      <c r="AD200" s="521">
        <v>0</v>
      </c>
      <c r="AE200" s="521">
        <v>0</v>
      </c>
      <c r="AF200" s="521">
        <v>0</v>
      </c>
      <c r="AG200" s="522"/>
      <c r="AI200" s="523"/>
      <c r="AK200" s="524"/>
      <c r="AL200" s="524"/>
      <c r="AM200" s="524"/>
      <c r="AN200" s="524"/>
      <c r="AO200" s="524"/>
      <c r="AP200" s="524"/>
      <c r="AQ200" s="524"/>
      <c r="AR200" s="524"/>
      <c r="AS200" s="524"/>
      <c r="AT200" s="524"/>
      <c r="AU200" s="507"/>
      <c r="AV200" s="524"/>
      <c r="AW200" s="507"/>
      <c r="AX200" s="524"/>
      <c r="AY200" s="524"/>
      <c r="AZ200" s="524"/>
      <c r="BA200" s="524"/>
      <c r="BB200" s="524"/>
      <c r="BC200" s="524"/>
      <c r="BD200" s="524"/>
      <c r="BE200" s="524"/>
      <c r="BF200" s="524"/>
      <c r="BH200" s="524"/>
      <c r="BI200" s="507"/>
      <c r="BJ200" s="525"/>
      <c r="BK200" s="525"/>
      <c r="BL200" s="525"/>
      <c r="BM200" s="525"/>
      <c r="BN200" s="525"/>
      <c r="BO200" s="525"/>
      <c r="BP200" s="525"/>
      <c r="BQ200" s="525"/>
      <c r="BS200" s="526"/>
      <c r="BT200" s="526"/>
      <c r="BU200" s="526"/>
      <c r="BV200" s="526"/>
      <c r="BW200" s="526"/>
      <c r="BX200" s="526"/>
      <c r="BY200" s="526"/>
      <c r="BZ200" s="526"/>
    </row>
    <row r="201" spans="1:78" x14ac:dyDescent="0.25">
      <c r="A201" s="176" t="s">
        <v>333</v>
      </c>
      <c r="B201" s="520" t="s">
        <v>355</v>
      </c>
      <c r="C201" s="176" t="s">
        <v>27</v>
      </c>
      <c r="D201" s="176" t="s">
        <v>47</v>
      </c>
      <c r="E201" s="176" t="s">
        <v>1353</v>
      </c>
      <c r="F201" s="176" t="s">
        <v>1356</v>
      </c>
      <c r="G201" s="176" t="s">
        <v>677</v>
      </c>
      <c r="H201" s="176" t="s">
        <v>71</v>
      </c>
      <c r="I201" s="521"/>
      <c r="J201" s="521"/>
      <c r="K201" s="521"/>
      <c r="L201" s="521"/>
      <c r="M201" s="521"/>
      <c r="N201" s="521"/>
      <c r="O201" s="521"/>
      <c r="P201" s="521"/>
      <c r="Q201" s="521"/>
      <c r="R201" s="521"/>
      <c r="S201" s="521"/>
      <c r="T201" s="521"/>
      <c r="U201" s="521"/>
      <c r="V201" s="521"/>
      <c r="W201" s="521"/>
      <c r="X201" s="521"/>
      <c r="Y201" s="521">
        <v>247204.36</v>
      </c>
      <c r="Z201" s="521">
        <v>507507.54129999998</v>
      </c>
      <c r="AA201" s="521">
        <v>0</v>
      </c>
      <c r="AB201" s="521">
        <v>0</v>
      </c>
      <c r="AC201" s="521">
        <v>0</v>
      </c>
      <c r="AD201" s="521">
        <v>0</v>
      </c>
      <c r="AE201" s="521">
        <v>0</v>
      </c>
      <c r="AF201" s="521">
        <v>0</v>
      </c>
      <c r="AG201" s="522"/>
      <c r="AI201" s="523"/>
      <c r="AK201" s="524"/>
      <c r="AL201" s="524"/>
      <c r="AM201" s="524"/>
      <c r="AN201" s="524"/>
      <c r="AO201" s="524"/>
      <c r="AP201" s="524"/>
      <c r="AQ201" s="524"/>
      <c r="AR201" s="524"/>
      <c r="AS201" s="524"/>
      <c r="AT201" s="524"/>
      <c r="AU201" s="507"/>
      <c r="AV201" s="524"/>
      <c r="AW201" s="507"/>
      <c r="AX201" s="524"/>
      <c r="AY201" s="524"/>
      <c r="AZ201" s="524"/>
      <c r="BA201" s="524"/>
      <c r="BB201" s="524"/>
      <c r="BC201" s="524"/>
      <c r="BD201" s="524"/>
      <c r="BE201" s="524"/>
      <c r="BF201" s="524"/>
      <c r="BH201" s="524"/>
      <c r="BI201" s="507"/>
      <c r="BJ201" s="525"/>
      <c r="BK201" s="525"/>
      <c r="BL201" s="525"/>
      <c r="BM201" s="525"/>
      <c r="BN201" s="525"/>
      <c r="BO201" s="525"/>
      <c r="BP201" s="525"/>
      <c r="BQ201" s="525"/>
      <c r="BS201" s="526"/>
      <c r="BT201" s="526"/>
      <c r="BU201" s="526"/>
      <c r="BV201" s="526"/>
      <c r="BW201" s="526"/>
      <c r="BX201" s="526"/>
      <c r="BY201" s="526"/>
      <c r="BZ201" s="526"/>
    </row>
    <row r="202" spans="1:78" x14ac:dyDescent="0.25">
      <c r="A202" s="176" t="s">
        <v>334</v>
      </c>
      <c r="B202" s="520" t="s">
        <v>1063</v>
      </c>
      <c r="C202" s="176" t="s">
        <v>27</v>
      </c>
      <c r="D202" s="176" t="s">
        <v>47</v>
      </c>
      <c r="E202" s="176" t="s">
        <v>1353</v>
      </c>
      <c r="F202" s="176" t="s">
        <v>1356</v>
      </c>
      <c r="G202" s="176" t="s">
        <v>678</v>
      </c>
      <c r="H202" s="176" t="s">
        <v>29</v>
      </c>
      <c r="I202" s="521"/>
      <c r="J202" s="521"/>
      <c r="K202" s="521"/>
      <c r="L202" s="521"/>
      <c r="M202" s="521"/>
      <c r="N202" s="521"/>
      <c r="O202" s="521"/>
      <c r="P202" s="521"/>
      <c r="Q202" s="521"/>
      <c r="R202" s="521"/>
      <c r="S202" s="521"/>
      <c r="T202" s="521"/>
      <c r="U202" s="521"/>
      <c r="V202" s="521"/>
      <c r="W202" s="521"/>
      <c r="X202" s="521"/>
      <c r="Y202" s="521">
        <v>588317.32819033228</v>
      </c>
      <c r="Z202" s="521">
        <v>886621.54590038862</v>
      </c>
      <c r="AA202" s="521">
        <v>0</v>
      </c>
      <c r="AB202" s="521">
        <v>0</v>
      </c>
      <c r="AC202" s="521">
        <v>0</v>
      </c>
      <c r="AD202" s="521">
        <v>0</v>
      </c>
      <c r="AE202" s="521">
        <v>0</v>
      </c>
      <c r="AF202" s="521">
        <v>0</v>
      </c>
      <c r="AG202" s="522"/>
      <c r="AI202" s="523"/>
      <c r="AK202" s="524"/>
      <c r="AL202" s="524"/>
      <c r="AM202" s="524"/>
      <c r="AN202" s="524"/>
      <c r="AO202" s="524"/>
      <c r="AP202" s="524"/>
      <c r="AQ202" s="524"/>
      <c r="AR202" s="524"/>
      <c r="AS202" s="524"/>
      <c r="AT202" s="524"/>
      <c r="AU202" s="507"/>
      <c r="AV202" s="524"/>
      <c r="AW202" s="507"/>
      <c r="AX202" s="524"/>
      <c r="AY202" s="524"/>
      <c r="AZ202" s="524"/>
      <c r="BA202" s="524"/>
      <c r="BB202" s="524"/>
      <c r="BC202" s="524"/>
      <c r="BD202" s="524"/>
      <c r="BE202" s="524"/>
      <c r="BF202" s="524"/>
      <c r="BH202" s="524"/>
      <c r="BI202" s="507"/>
      <c r="BJ202" s="525"/>
      <c r="BK202" s="525"/>
      <c r="BL202" s="525"/>
      <c r="BM202" s="525"/>
      <c r="BN202" s="525"/>
      <c r="BO202" s="525"/>
      <c r="BP202" s="525"/>
      <c r="BQ202" s="525"/>
      <c r="BS202" s="526"/>
      <c r="BT202" s="526"/>
      <c r="BU202" s="526"/>
      <c r="BV202" s="526"/>
      <c r="BW202" s="526"/>
      <c r="BX202" s="526"/>
      <c r="BY202" s="526"/>
      <c r="BZ202" s="526"/>
    </row>
    <row r="203" spans="1:78" x14ac:dyDescent="0.25">
      <c r="A203" s="176" t="s">
        <v>335</v>
      </c>
      <c r="B203" s="520" t="s">
        <v>354</v>
      </c>
      <c r="C203" s="176" t="s">
        <v>27</v>
      </c>
      <c r="D203" s="176" t="s">
        <v>46</v>
      </c>
      <c r="E203" s="176" t="s">
        <v>1065</v>
      </c>
      <c r="F203" s="176" t="s">
        <v>1072</v>
      </c>
      <c r="G203" s="176" t="s">
        <v>336</v>
      </c>
      <c r="H203" s="176" t="s">
        <v>32</v>
      </c>
      <c r="I203" s="521"/>
      <c r="J203" s="521"/>
      <c r="K203" s="521"/>
      <c r="L203" s="521"/>
      <c r="M203" s="521"/>
      <c r="N203" s="521"/>
      <c r="O203" s="521"/>
      <c r="P203" s="521"/>
      <c r="Q203" s="521"/>
      <c r="R203" s="521"/>
      <c r="S203" s="521">
        <v>48019.06</v>
      </c>
      <c r="T203" s="521">
        <v>195473.35</v>
      </c>
      <c r="U203" s="521">
        <v>2919722.95</v>
      </c>
      <c r="V203" s="521">
        <v>4065098.64</v>
      </c>
      <c r="W203" s="521">
        <v>-983.61</v>
      </c>
      <c r="X203" s="521"/>
      <c r="Y203" s="521">
        <v>0</v>
      </c>
      <c r="Z203" s="521">
        <v>0</v>
      </c>
      <c r="AA203" s="521">
        <v>0</v>
      </c>
      <c r="AB203" s="521">
        <v>0</v>
      </c>
      <c r="AC203" s="521">
        <v>0</v>
      </c>
      <c r="AD203" s="521">
        <v>0</v>
      </c>
      <c r="AE203" s="521">
        <v>0</v>
      </c>
      <c r="AF203" s="521">
        <v>0</v>
      </c>
      <c r="AG203" s="522"/>
      <c r="AI203" s="523"/>
      <c r="AK203" s="524"/>
      <c r="AL203" s="524"/>
      <c r="AM203" s="524"/>
      <c r="AN203" s="524"/>
      <c r="AO203" s="524"/>
      <c r="AP203" s="524"/>
      <c r="AQ203" s="524"/>
      <c r="AR203" s="524"/>
      <c r="AS203" s="524"/>
      <c r="AT203" s="524"/>
      <c r="AU203" s="507"/>
      <c r="AV203" s="524"/>
      <c r="AW203" s="507"/>
      <c r="AX203" s="524"/>
      <c r="AY203" s="524"/>
      <c r="AZ203" s="524"/>
      <c r="BA203" s="524"/>
      <c r="BB203" s="524"/>
      <c r="BC203" s="524"/>
      <c r="BD203" s="524"/>
      <c r="BE203" s="524"/>
      <c r="BF203" s="524"/>
      <c r="BH203" s="524"/>
      <c r="BI203" s="507"/>
      <c r="BJ203" s="525"/>
      <c r="BK203" s="525"/>
      <c r="BL203" s="525"/>
      <c r="BM203" s="525"/>
      <c r="BN203" s="525"/>
      <c r="BO203" s="525"/>
      <c r="BP203" s="525"/>
      <c r="BQ203" s="525"/>
      <c r="BS203" s="526"/>
      <c r="BT203" s="526"/>
      <c r="BU203" s="526"/>
      <c r="BV203" s="526"/>
      <c r="BW203" s="526"/>
      <c r="BX203" s="526"/>
      <c r="BY203" s="526"/>
      <c r="BZ203" s="526"/>
    </row>
    <row r="204" spans="1:78" x14ac:dyDescent="0.25">
      <c r="A204" s="176" t="s">
        <v>337</v>
      </c>
      <c r="B204" s="520" t="s">
        <v>354</v>
      </c>
      <c r="C204" s="176" t="s">
        <v>27</v>
      </c>
      <c r="D204" s="176" t="s">
        <v>46</v>
      </c>
      <c r="E204" s="176" t="s">
        <v>1068</v>
      </c>
      <c r="F204" s="176" t="s">
        <v>1362</v>
      </c>
      <c r="G204" s="176" t="s">
        <v>338</v>
      </c>
      <c r="H204" s="176" t="s">
        <v>32</v>
      </c>
      <c r="I204" s="521"/>
      <c r="J204" s="521"/>
      <c r="K204" s="521"/>
      <c r="L204" s="521"/>
      <c r="M204" s="521"/>
      <c r="N204" s="521"/>
      <c r="O204" s="521"/>
      <c r="P204" s="521"/>
      <c r="Q204" s="521"/>
      <c r="R204" s="521"/>
      <c r="S204" s="521">
        <v>187262.35</v>
      </c>
      <c r="T204" s="521">
        <v>29471.98</v>
      </c>
      <c r="U204" s="521">
        <v>4145.0200000000004</v>
      </c>
      <c r="V204" s="521">
        <v>6267.74</v>
      </c>
      <c r="W204" s="521">
        <v>4989.26</v>
      </c>
      <c r="X204" s="521"/>
      <c r="Y204" s="521">
        <v>0</v>
      </c>
      <c r="Z204" s="521">
        <v>0</v>
      </c>
      <c r="AA204" s="521">
        <v>0</v>
      </c>
      <c r="AB204" s="521">
        <v>0</v>
      </c>
      <c r="AC204" s="521">
        <v>0</v>
      </c>
      <c r="AD204" s="521">
        <v>0</v>
      </c>
      <c r="AE204" s="521">
        <v>0</v>
      </c>
      <c r="AF204" s="521">
        <v>0</v>
      </c>
      <c r="AG204" s="522"/>
      <c r="AI204" s="523"/>
      <c r="AK204" s="524"/>
      <c r="AL204" s="524"/>
      <c r="AM204" s="524"/>
      <c r="AN204" s="524"/>
      <c r="AO204" s="524"/>
      <c r="AP204" s="524"/>
      <c r="AQ204" s="524"/>
      <c r="AR204" s="524"/>
      <c r="AS204" s="524"/>
      <c r="AT204" s="524"/>
      <c r="AU204" s="507"/>
      <c r="AV204" s="524"/>
      <c r="AW204" s="507"/>
      <c r="AX204" s="524"/>
      <c r="AY204" s="524"/>
      <c r="AZ204" s="524"/>
      <c r="BA204" s="524"/>
      <c r="BB204" s="524"/>
      <c r="BC204" s="524"/>
      <c r="BD204" s="524"/>
      <c r="BE204" s="524"/>
      <c r="BF204" s="524"/>
      <c r="BH204" s="524"/>
      <c r="BI204" s="507"/>
      <c r="BJ204" s="525"/>
      <c r="BK204" s="525"/>
      <c r="BL204" s="525"/>
      <c r="BM204" s="525"/>
      <c r="BN204" s="525"/>
      <c r="BO204" s="525"/>
      <c r="BP204" s="525"/>
      <c r="BQ204" s="525"/>
      <c r="BS204" s="526"/>
      <c r="BT204" s="526"/>
      <c r="BU204" s="526"/>
      <c r="BV204" s="526"/>
      <c r="BW204" s="526"/>
      <c r="BX204" s="526"/>
      <c r="BY204" s="526"/>
      <c r="BZ204" s="526"/>
    </row>
    <row r="205" spans="1:78" x14ac:dyDescent="0.25">
      <c r="A205" s="176" t="s">
        <v>339</v>
      </c>
      <c r="B205" s="520" t="s">
        <v>354</v>
      </c>
      <c r="C205" s="176" t="s">
        <v>27</v>
      </c>
      <c r="D205" s="176" t="s">
        <v>38</v>
      </c>
      <c r="E205" s="176" t="s">
        <v>1065</v>
      </c>
      <c r="F205" s="176" t="s">
        <v>1362</v>
      </c>
      <c r="G205" s="176" t="s">
        <v>340</v>
      </c>
      <c r="H205" s="176" t="s">
        <v>32</v>
      </c>
      <c r="I205" s="521"/>
      <c r="J205" s="521"/>
      <c r="K205" s="521"/>
      <c r="L205" s="521"/>
      <c r="M205" s="521"/>
      <c r="N205" s="521"/>
      <c r="O205" s="521"/>
      <c r="P205" s="521"/>
      <c r="Q205" s="521"/>
      <c r="R205" s="521"/>
      <c r="S205" s="521"/>
      <c r="T205" s="521">
        <v>198898.81</v>
      </c>
      <c r="U205" s="521">
        <v>1369770.78</v>
      </c>
      <c r="V205" s="521">
        <v>1992099.88</v>
      </c>
      <c r="W205" s="521">
        <v>847665.58</v>
      </c>
      <c r="X205" s="521">
        <v>514.22</v>
      </c>
      <c r="Y205" s="521">
        <v>0</v>
      </c>
      <c r="Z205" s="521">
        <v>0</v>
      </c>
      <c r="AA205" s="521">
        <v>0</v>
      </c>
      <c r="AB205" s="521">
        <v>0</v>
      </c>
      <c r="AC205" s="521">
        <v>0</v>
      </c>
      <c r="AD205" s="521">
        <v>0</v>
      </c>
      <c r="AE205" s="521">
        <v>0</v>
      </c>
      <c r="AF205" s="521">
        <v>0</v>
      </c>
      <c r="AG205" s="522"/>
      <c r="AI205" s="523"/>
      <c r="AK205" s="524"/>
      <c r="AL205" s="524"/>
      <c r="AM205" s="524"/>
      <c r="AN205" s="524"/>
      <c r="AO205" s="524"/>
      <c r="AP205" s="524"/>
      <c r="AQ205" s="524"/>
      <c r="AR205" s="524"/>
      <c r="AS205" s="524"/>
      <c r="AT205" s="524"/>
      <c r="AU205" s="507"/>
      <c r="AV205" s="524"/>
      <c r="AW205" s="507"/>
      <c r="AX205" s="524"/>
      <c r="AY205" s="524"/>
      <c r="AZ205" s="524"/>
      <c r="BA205" s="524"/>
      <c r="BB205" s="524"/>
      <c r="BC205" s="524"/>
      <c r="BD205" s="524"/>
      <c r="BE205" s="524"/>
      <c r="BF205" s="524"/>
      <c r="BH205" s="524"/>
      <c r="BI205" s="507"/>
      <c r="BJ205" s="525"/>
      <c r="BK205" s="525"/>
      <c r="BL205" s="525"/>
      <c r="BM205" s="525"/>
      <c r="BN205" s="525"/>
      <c r="BO205" s="525"/>
      <c r="BP205" s="525"/>
      <c r="BQ205" s="525"/>
      <c r="BS205" s="526"/>
      <c r="BT205" s="526"/>
      <c r="BU205" s="526"/>
      <c r="BV205" s="526"/>
      <c r="BW205" s="526"/>
      <c r="BX205" s="526"/>
      <c r="BY205" s="526"/>
      <c r="BZ205" s="526"/>
    </row>
    <row r="206" spans="1:78" x14ac:dyDescent="0.25">
      <c r="A206" s="176" t="s">
        <v>341</v>
      </c>
      <c r="B206" s="520" t="s">
        <v>354</v>
      </c>
      <c r="C206" s="176" t="s">
        <v>27</v>
      </c>
      <c r="D206" s="176" t="s">
        <v>38</v>
      </c>
      <c r="E206" s="176" t="s">
        <v>1065</v>
      </c>
      <c r="F206" s="176" t="s">
        <v>1362</v>
      </c>
      <c r="G206" s="176" t="s">
        <v>342</v>
      </c>
      <c r="H206" s="176" t="s">
        <v>29</v>
      </c>
      <c r="I206" s="521"/>
      <c r="J206" s="521"/>
      <c r="K206" s="521"/>
      <c r="L206" s="521"/>
      <c r="M206" s="521"/>
      <c r="N206" s="521"/>
      <c r="O206" s="521"/>
      <c r="P206" s="521"/>
      <c r="Q206" s="521"/>
      <c r="R206" s="521"/>
      <c r="S206" s="521"/>
      <c r="T206" s="521">
        <v>288956.69</v>
      </c>
      <c r="U206" s="521">
        <v>2271076.08</v>
      </c>
      <c r="V206" s="521">
        <v>390242.13</v>
      </c>
      <c r="W206" s="521">
        <v>509027.01</v>
      </c>
      <c r="X206" s="521">
        <v>-1012587.38</v>
      </c>
      <c r="Y206" s="521">
        <v>485411.15479595703</v>
      </c>
      <c r="Z206" s="521">
        <v>701540.29020989768</v>
      </c>
      <c r="AA206" s="521">
        <v>720059.97627193795</v>
      </c>
      <c r="AB206" s="521">
        <v>203902.79857405412</v>
      </c>
      <c r="AC206" s="521">
        <v>0</v>
      </c>
      <c r="AD206" s="521">
        <v>0</v>
      </c>
      <c r="AE206" s="521">
        <v>0</v>
      </c>
      <c r="AF206" s="521">
        <v>0</v>
      </c>
      <c r="AG206" s="522"/>
      <c r="AI206" s="523"/>
      <c r="AK206" s="524"/>
      <c r="AL206" s="524"/>
      <c r="AM206" s="524"/>
      <c r="AN206" s="524"/>
      <c r="AO206" s="524"/>
      <c r="AP206" s="524"/>
      <c r="AQ206" s="524"/>
      <c r="AR206" s="524"/>
      <c r="AS206" s="524"/>
      <c r="AT206" s="524"/>
      <c r="AU206" s="507"/>
      <c r="AV206" s="524"/>
      <c r="AW206" s="507"/>
      <c r="AX206" s="524"/>
      <c r="AY206" s="524"/>
      <c r="AZ206" s="524"/>
      <c r="BA206" s="524"/>
      <c r="BB206" s="524"/>
      <c r="BC206" s="524"/>
      <c r="BD206" s="524"/>
      <c r="BE206" s="524"/>
      <c r="BF206" s="524"/>
      <c r="BH206" s="524"/>
      <c r="BI206" s="507"/>
      <c r="BJ206" s="525"/>
      <c r="BK206" s="525"/>
      <c r="BL206" s="525"/>
      <c r="BM206" s="525"/>
      <c r="BN206" s="525"/>
      <c r="BO206" s="525"/>
      <c r="BP206" s="525"/>
      <c r="BQ206" s="525"/>
      <c r="BS206" s="526"/>
      <c r="BT206" s="526"/>
      <c r="BU206" s="526"/>
      <c r="BV206" s="526"/>
      <c r="BW206" s="526"/>
      <c r="BX206" s="526"/>
      <c r="BY206" s="526"/>
      <c r="BZ206" s="526"/>
    </row>
    <row r="207" spans="1:78" x14ac:dyDescent="0.25">
      <c r="A207" s="176" t="s">
        <v>343</v>
      </c>
      <c r="B207" s="520" t="s">
        <v>1063</v>
      </c>
      <c r="C207" s="176" t="s">
        <v>27</v>
      </c>
      <c r="D207" s="176" t="s">
        <v>46</v>
      </c>
      <c r="E207" s="176" t="s">
        <v>1065</v>
      </c>
      <c r="F207" s="176" t="s">
        <v>1362</v>
      </c>
      <c r="G207" s="176" t="s">
        <v>344</v>
      </c>
      <c r="H207" s="176" t="s">
        <v>32</v>
      </c>
      <c r="I207" s="521"/>
      <c r="J207" s="521"/>
      <c r="K207" s="521"/>
      <c r="L207" s="521"/>
      <c r="M207" s="521"/>
      <c r="N207" s="521"/>
      <c r="O207" s="521"/>
      <c r="P207" s="521"/>
      <c r="Q207" s="521"/>
      <c r="R207" s="521"/>
      <c r="S207" s="521"/>
      <c r="T207" s="521"/>
      <c r="U207" s="521"/>
      <c r="V207" s="521">
        <v>345139.71</v>
      </c>
      <c r="W207" s="521">
        <v>89848.9</v>
      </c>
      <c r="X207" s="521">
        <v>177573.76000000001</v>
      </c>
      <c r="Y207" s="521">
        <v>0</v>
      </c>
      <c r="Z207" s="521">
        <v>0</v>
      </c>
      <c r="AA207" s="521">
        <v>0</v>
      </c>
      <c r="AB207" s="521">
        <v>0</v>
      </c>
      <c r="AC207" s="521">
        <v>0</v>
      </c>
      <c r="AD207" s="521">
        <v>0</v>
      </c>
      <c r="AE207" s="521">
        <v>0</v>
      </c>
      <c r="AF207" s="521">
        <v>0</v>
      </c>
      <c r="AG207" s="522"/>
      <c r="AI207" s="523"/>
      <c r="AK207" s="524"/>
      <c r="AL207" s="524"/>
      <c r="AM207" s="524"/>
      <c r="AN207" s="524"/>
      <c r="AO207" s="524"/>
      <c r="AP207" s="524"/>
      <c r="AQ207" s="524"/>
      <c r="AR207" s="524"/>
      <c r="AS207" s="524"/>
      <c r="AT207" s="524"/>
      <c r="AU207" s="507"/>
      <c r="AV207" s="524"/>
      <c r="AW207" s="507"/>
      <c r="AX207" s="524"/>
      <c r="AY207" s="524"/>
      <c r="AZ207" s="524"/>
      <c r="BA207" s="524"/>
      <c r="BB207" s="524"/>
      <c r="BC207" s="524"/>
      <c r="BD207" s="524"/>
      <c r="BE207" s="524"/>
      <c r="BF207" s="524"/>
      <c r="BH207" s="524"/>
      <c r="BI207" s="507"/>
      <c r="BJ207" s="525"/>
      <c r="BK207" s="525"/>
      <c r="BL207" s="525"/>
      <c r="BM207" s="525"/>
      <c r="BN207" s="525"/>
      <c r="BO207" s="525"/>
      <c r="BP207" s="525"/>
      <c r="BQ207" s="525"/>
      <c r="BS207" s="526"/>
      <c r="BT207" s="526"/>
      <c r="BU207" s="526"/>
      <c r="BV207" s="526"/>
      <c r="BW207" s="526"/>
      <c r="BX207" s="526"/>
      <c r="BY207" s="526"/>
      <c r="BZ207" s="526"/>
    </row>
    <row r="208" spans="1:78" x14ac:dyDescent="0.25">
      <c r="A208" s="176" t="s">
        <v>345</v>
      </c>
      <c r="B208" s="520" t="s">
        <v>354</v>
      </c>
      <c r="C208" s="176" t="s">
        <v>27</v>
      </c>
      <c r="D208" s="176" t="s">
        <v>38</v>
      </c>
      <c r="E208" s="176" t="s">
        <v>1065</v>
      </c>
      <c r="F208" s="176" t="s">
        <v>1357</v>
      </c>
      <c r="G208" s="176" t="s">
        <v>1117</v>
      </c>
      <c r="H208" s="176" t="s">
        <v>32</v>
      </c>
      <c r="I208" s="521"/>
      <c r="J208" s="521"/>
      <c r="K208" s="521"/>
      <c r="L208" s="521"/>
      <c r="M208" s="521"/>
      <c r="N208" s="521"/>
      <c r="O208" s="521"/>
      <c r="P208" s="521"/>
      <c r="Q208" s="521"/>
      <c r="R208" s="521"/>
      <c r="S208" s="521">
        <v>1350.18</v>
      </c>
      <c r="T208" s="521">
        <v>62981.9</v>
      </c>
      <c r="U208" s="521">
        <v>246003.3</v>
      </c>
      <c r="V208" s="521">
        <v>317788.07</v>
      </c>
      <c r="W208" s="521">
        <v>1720501.32</v>
      </c>
      <c r="X208" s="521">
        <v>724597.25</v>
      </c>
      <c r="Y208" s="521">
        <v>0</v>
      </c>
      <c r="Z208" s="521">
        <v>0</v>
      </c>
      <c r="AA208" s="521">
        <v>0</v>
      </c>
      <c r="AB208" s="521">
        <v>0</v>
      </c>
      <c r="AC208" s="521">
        <v>0</v>
      </c>
      <c r="AD208" s="521">
        <v>0</v>
      </c>
      <c r="AE208" s="521">
        <v>0</v>
      </c>
      <c r="AF208" s="521">
        <v>0</v>
      </c>
      <c r="AG208" s="522"/>
      <c r="AI208" s="523"/>
      <c r="AK208" s="524"/>
      <c r="AL208" s="524"/>
      <c r="AM208" s="524"/>
      <c r="AN208" s="524"/>
      <c r="AO208" s="524"/>
      <c r="AP208" s="524"/>
      <c r="AQ208" s="524"/>
      <c r="AR208" s="524"/>
      <c r="AS208" s="524"/>
      <c r="AT208" s="524"/>
      <c r="AU208" s="507"/>
      <c r="AV208" s="524"/>
      <c r="AW208" s="507"/>
      <c r="AX208" s="524"/>
      <c r="AY208" s="524"/>
      <c r="AZ208" s="524"/>
      <c r="BA208" s="524"/>
      <c r="BB208" s="524"/>
      <c r="BC208" s="524"/>
      <c r="BD208" s="524"/>
      <c r="BE208" s="524"/>
      <c r="BF208" s="524"/>
      <c r="BH208" s="524"/>
      <c r="BI208" s="507"/>
      <c r="BJ208" s="525"/>
      <c r="BK208" s="525"/>
      <c r="BL208" s="525"/>
      <c r="BM208" s="525"/>
      <c r="BN208" s="525"/>
      <c r="BO208" s="525"/>
      <c r="BP208" s="525"/>
      <c r="BQ208" s="525"/>
      <c r="BS208" s="526"/>
      <c r="BT208" s="526"/>
      <c r="BU208" s="526"/>
      <c r="BV208" s="526"/>
      <c r="BW208" s="526"/>
      <c r="BX208" s="526"/>
      <c r="BY208" s="526"/>
      <c r="BZ208" s="526"/>
    </row>
    <row r="209" spans="1:78" x14ac:dyDescent="0.25">
      <c r="A209" s="176" t="s">
        <v>347</v>
      </c>
      <c r="B209" s="520" t="s">
        <v>354</v>
      </c>
      <c r="C209" s="176" t="s">
        <v>27</v>
      </c>
      <c r="D209" s="176" t="s">
        <v>46</v>
      </c>
      <c r="E209" s="176" t="s">
        <v>1065</v>
      </c>
      <c r="F209" s="176" t="s">
        <v>1357</v>
      </c>
      <c r="G209" s="176" t="s">
        <v>348</v>
      </c>
      <c r="H209" s="176" t="s">
        <v>29</v>
      </c>
      <c r="I209" s="521"/>
      <c r="J209" s="521"/>
      <c r="K209" s="521"/>
      <c r="L209" s="521"/>
      <c r="M209" s="521"/>
      <c r="N209" s="521"/>
      <c r="O209" s="521"/>
      <c r="P209" s="521"/>
      <c r="Q209" s="521"/>
      <c r="R209" s="521"/>
      <c r="S209" s="521"/>
      <c r="T209" s="521">
        <v>1158691.8600000001</v>
      </c>
      <c r="U209" s="521">
        <v>9758792.1099999994</v>
      </c>
      <c r="V209" s="521">
        <v>3018489.91</v>
      </c>
      <c r="W209" s="521">
        <v>3370060.61</v>
      </c>
      <c r="X209" s="521">
        <v>1368721</v>
      </c>
      <c r="Y209" s="521">
        <v>1027650.2065304273</v>
      </c>
      <c r="Z209" s="521">
        <v>0</v>
      </c>
      <c r="AA209" s="521">
        <v>0</v>
      </c>
      <c r="AB209" s="521">
        <v>0</v>
      </c>
      <c r="AC209" s="521">
        <v>0</v>
      </c>
      <c r="AD209" s="521">
        <v>0</v>
      </c>
      <c r="AE209" s="521">
        <v>0</v>
      </c>
      <c r="AF209" s="521">
        <v>0</v>
      </c>
      <c r="AG209" s="522"/>
      <c r="AI209" s="523"/>
      <c r="AK209" s="524"/>
      <c r="AL209" s="524"/>
      <c r="AM209" s="524"/>
      <c r="AN209" s="524"/>
      <c r="AO209" s="524"/>
      <c r="AP209" s="524"/>
      <c r="AQ209" s="524"/>
      <c r="AR209" s="524"/>
      <c r="AS209" s="524"/>
      <c r="AT209" s="524"/>
      <c r="AU209" s="507"/>
      <c r="AV209" s="524"/>
      <c r="AW209" s="507"/>
      <c r="AX209" s="524"/>
      <c r="AY209" s="524"/>
      <c r="AZ209" s="524"/>
      <c r="BA209" s="524"/>
      <c r="BB209" s="524"/>
      <c r="BC209" s="524"/>
      <c r="BD209" s="524"/>
      <c r="BE209" s="524"/>
      <c r="BF209" s="524"/>
      <c r="BH209" s="524"/>
      <c r="BI209" s="507"/>
      <c r="BJ209" s="525"/>
      <c r="BK209" s="525"/>
      <c r="BL209" s="525"/>
      <c r="BM209" s="525"/>
      <c r="BN209" s="525"/>
      <c r="BO209" s="525"/>
      <c r="BP209" s="525"/>
      <c r="BQ209" s="525"/>
      <c r="BS209" s="526"/>
      <c r="BT209" s="526"/>
      <c r="BU209" s="526"/>
      <c r="BV209" s="526"/>
      <c r="BW209" s="526"/>
      <c r="BX209" s="526"/>
      <c r="BY209" s="526"/>
      <c r="BZ209" s="526"/>
    </row>
    <row r="210" spans="1:78" x14ac:dyDescent="0.25">
      <c r="A210" s="176" t="s">
        <v>349</v>
      </c>
      <c r="B210" s="520" t="s">
        <v>354</v>
      </c>
      <c r="C210" s="176" t="s">
        <v>27</v>
      </c>
      <c r="D210" s="176" t="s">
        <v>46</v>
      </c>
      <c r="E210" s="176" t="s">
        <v>1065</v>
      </c>
      <c r="F210" s="176" t="s">
        <v>1357</v>
      </c>
      <c r="G210" s="176" t="s">
        <v>350</v>
      </c>
      <c r="H210" s="176" t="s">
        <v>29</v>
      </c>
      <c r="I210" s="521"/>
      <c r="J210" s="521"/>
      <c r="K210" s="521"/>
      <c r="L210" s="521"/>
      <c r="M210" s="521"/>
      <c r="N210" s="521"/>
      <c r="O210" s="521"/>
      <c r="P210" s="521"/>
      <c r="Q210" s="521"/>
      <c r="R210" s="521"/>
      <c r="S210" s="521"/>
      <c r="T210" s="521">
        <v>1717.95</v>
      </c>
      <c r="U210" s="521">
        <v>55086.48</v>
      </c>
      <c r="V210" s="521">
        <v>118128.59</v>
      </c>
      <c r="W210" s="521">
        <v>211170.94</v>
      </c>
      <c r="X210" s="521">
        <v>765057.63</v>
      </c>
      <c r="Y210" s="521">
        <v>76678.370246924183</v>
      </c>
      <c r="Z210" s="521">
        <v>0</v>
      </c>
      <c r="AA210" s="521">
        <v>0</v>
      </c>
      <c r="AB210" s="521">
        <v>0</v>
      </c>
      <c r="AC210" s="521">
        <v>0</v>
      </c>
      <c r="AD210" s="521">
        <v>0</v>
      </c>
      <c r="AE210" s="521">
        <v>0</v>
      </c>
      <c r="AF210" s="521">
        <v>0</v>
      </c>
      <c r="AG210" s="522"/>
      <c r="AI210" s="523"/>
      <c r="AK210" s="524"/>
      <c r="AL210" s="524"/>
      <c r="AM210" s="524"/>
      <c r="AN210" s="524"/>
      <c r="AO210" s="524"/>
      <c r="AP210" s="524"/>
      <c r="AQ210" s="524"/>
      <c r="AR210" s="524"/>
      <c r="AS210" s="524"/>
      <c r="AT210" s="524"/>
      <c r="AU210" s="507"/>
      <c r="AV210" s="524"/>
      <c r="AW210" s="507"/>
      <c r="AX210" s="524"/>
      <c r="AY210" s="524"/>
      <c r="AZ210" s="524"/>
      <c r="BA210" s="524"/>
      <c r="BB210" s="524"/>
      <c r="BC210" s="524"/>
      <c r="BD210" s="524"/>
      <c r="BE210" s="524"/>
      <c r="BF210" s="524"/>
      <c r="BH210" s="524"/>
      <c r="BI210" s="507"/>
      <c r="BJ210" s="525"/>
      <c r="BK210" s="525"/>
      <c r="BL210" s="525"/>
      <c r="BM210" s="525"/>
      <c r="BN210" s="525"/>
      <c r="BO210" s="525"/>
      <c r="BP210" s="525"/>
      <c r="BQ210" s="525"/>
      <c r="BS210" s="526"/>
      <c r="BT210" s="526"/>
      <c r="BU210" s="526"/>
      <c r="BV210" s="526"/>
      <c r="BW210" s="526"/>
      <c r="BX210" s="526"/>
      <c r="BY210" s="526"/>
      <c r="BZ210" s="526"/>
    </row>
    <row r="211" spans="1:78" x14ac:dyDescent="0.25">
      <c r="A211" s="176" t="s">
        <v>657</v>
      </c>
      <c r="B211" s="520" t="s">
        <v>355</v>
      </c>
      <c r="C211" s="176" t="s">
        <v>27</v>
      </c>
      <c r="D211" s="176" t="s">
        <v>28</v>
      </c>
      <c r="E211" s="176" t="s">
        <v>1068</v>
      </c>
      <c r="F211" s="176" t="s">
        <v>1357</v>
      </c>
      <c r="G211" s="176" t="s">
        <v>658</v>
      </c>
      <c r="H211" s="176" t="s">
        <v>29</v>
      </c>
      <c r="I211" s="521"/>
      <c r="J211" s="521"/>
      <c r="K211" s="521"/>
      <c r="L211" s="521"/>
      <c r="M211" s="521"/>
      <c r="N211" s="521"/>
      <c r="O211" s="521"/>
      <c r="P211" s="521"/>
      <c r="Q211" s="521"/>
      <c r="R211" s="521"/>
      <c r="S211" s="521"/>
      <c r="T211" s="521">
        <v>159351.10999999999</v>
      </c>
      <c r="U211" s="521">
        <v>5734560.1900000004</v>
      </c>
      <c r="V211" s="521">
        <v>-94531.15</v>
      </c>
      <c r="W211" s="521">
        <v>-25.56</v>
      </c>
      <c r="X211" s="521">
        <v>-372962.69</v>
      </c>
      <c r="Y211" s="521">
        <v>14779.102868397134</v>
      </c>
      <c r="Z211" s="521">
        <v>0</v>
      </c>
      <c r="AA211" s="521">
        <v>0</v>
      </c>
      <c r="AB211" s="521">
        <v>0</v>
      </c>
      <c r="AC211" s="521">
        <v>0</v>
      </c>
      <c r="AD211" s="521">
        <v>0</v>
      </c>
      <c r="AE211" s="521">
        <v>0</v>
      </c>
      <c r="AF211" s="521">
        <v>0</v>
      </c>
      <c r="AG211" s="522"/>
      <c r="AH211" s="507"/>
      <c r="AI211" s="524"/>
      <c r="AK211" s="524"/>
      <c r="AL211" s="524"/>
      <c r="AM211" s="524"/>
      <c r="AN211" s="524"/>
      <c r="AO211" s="524"/>
      <c r="AP211" s="524"/>
      <c r="AQ211" s="524"/>
      <c r="AR211" s="524"/>
      <c r="AS211" s="524"/>
      <c r="AT211" s="524"/>
      <c r="AU211" s="507"/>
      <c r="AV211" s="524"/>
      <c r="AW211" s="507"/>
      <c r="AX211" s="524"/>
      <c r="AY211" s="524"/>
      <c r="AZ211" s="524"/>
      <c r="BA211" s="524"/>
      <c r="BB211" s="524"/>
      <c r="BC211" s="524"/>
      <c r="BD211" s="524"/>
      <c r="BE211" s="524"/>
      <c r="BF211" s="524"/>
      <c r="BH211" s="524"/>
      <c r="BI211" s="507"/>
      <c r="BJ211" s="525"/>
      <c r="BK211" s="525"/>
      <c r="BL211" s="525"/>
      <c r="BM211" s="525"/>
      <c r="BN211" s="525"/>
      <c r="BO211" s="525"/>
      <c r="BP211" s="525"/>
      <c r="BQ211" s="525"/>
      <c r="BS211" s="526"/>
      <c r="BT211" s="526"/>
      <c r="BU211" s="526"/>
      <c r="BV211" s="526"/>
      <c r="BW211" s="526"/>
      <c r="BX211" s="526"/>
      <c r="BY211" s="526"/>
      <c r="BZ211" s="526"/>
    </row>
    <row r="212" spans="1:78" x14ac:dyDescent="0.25">
      <c r="A212" s="176" t="s">
        <v>351</v>
      </c>
      <c r="B212" s="520" t="s">
        <v>354</v>
      </c>
      <c r="C212" s="176" t="s">
        <v>27</v>
      </c>
      <c r="D212" s="176" t="s">
        <v>49</v>
      </c>
      <c r="E212" s="176" t="s">
        <v>1065</v>
      </c>
      <c r="F212" s="176" t="s">
        <v>49</v>
      </c>
      <c r="G212" s="176" t="s">
        <v>352</v>
      </c>
      <c r="H212" s="176" t="s">
        <v>32</v>
      </c>
      <c r="I212" s="521"/>
      <c r="J212" s="521"/>
      <c r="K212" s="521"/>
      <c r="L212" s="521"/>
      <c r="M212" s="521"/>
      <c r="N212" s="521"/>
      <c r="O212" s="521"/>
      <c r="P212" s="521"/>
      <c r="Q212" s="521"/>
      <c r="R212" s="521"/>
      <c r="S212" s="521">
        <v>334653.59999999998</v>
      </c>
      <c r="T212" s="521">
        <v>2606238.6</v>
      </c>
      <c r="U212" s="521">
        <v>508332.04</v>
      </c>
      <c r="V212" s="521">
        <v>332.82</v>
      </c>
      <c r="W212" s="521"/>
      <c r="X212" s="521"/>
      <c r="Y212" s="521">
        <v>0</v>
      </c>
      <c r="Z212" s="521">
        <v>0</v>
      </c>
      <c r="AA212" s="521">
        <v>0</v>
      </c>
      <c r="AB212" s="521">
        <v>0</v>
      </c>
      <c r="AC212" s="521">
        <v>0</v>
      </c>
      <c r="AD212" s="521">
        <v>0</v>
      </c>
      <c r="AE212" s="521">
        <v>0</v>
      </c>
      <c r="AF212" s="521">
        <v>0</v>
      </c>
      <c r="AG212" s="522"/>
      <c r="AI212" s="523"/>
      <c r="AK212" s="524"/>
      <c r="AL212" s="524"/>
      <c r="AM212" s="524"/>
      <c r="AN212" s="524"/>
      <c r="AO212" s="524"/>
      <c r="AP212" s="524"/>
      <c r="AQ212" s="524"/>
      <c r="AR212" s="524"/>
      <c r="AS212" s="524"/>
      <c r="AT212" s="524"/>
      <c r="AU212" s="507"/>
      <c r="AV212" s="524"/>
      <c r="AW212" s="507"/>
      <c r="AX212" s="524"/>
      <c r="AY212" s="524"/>
      <c r="AZ212" s="524"/>
      <c r="BA212" s="524"/>
      <c r="BB212" s="524"/>
      <c r="BC212" s="524"/>
      <c r="BD212" s="524"/>
      <c r="BE212" s="524"/>
      <c r="BF212" s="524"/>
      <c r="BH212" s="524"/>
      <c r="BI212" s="507"/>
      <c r="BJ212" s="525"/>
      <c r="BK212" s="525"/>
      <c r="BL212" s="525"/>
      <c r="BM212" s="525"/>
      <c r="BN212" s="525"/>
      <c r="BO212" s="525"/>
      <c r="BP212" s="525"/>
      <c r="BQ212" s="525"/>
      <c r="BS212" s="526"/>
      <c r="BT212" s="526"/>
      <c r="BU212" s="526"/>
      <c r="BV212" s="526"/>
      <c r="BW212" s="526"/>
      <c r="BX212" s="526"/>
      <c r="BY212" s="526"/>
      <c r="BZ212" s="526"/>
    </row>
    <row r="213" spans="1:78" x14ac:dyDescent="0.25">
      <c r="A213" s="176" t="s">
        <v>691</v>
      </c>
      <c r="B213" s="520" t="s">
        <v>354</v>
      </c>
      <c r="C213" s="176" t="s">
        <v>27</v>
      </c>
      <c r="D213" s="176" t="s">
        <v>35</v>
      </c>
      <c r="E213" s="176" t="s">
        <v>35</v>
      </c>
      <c r="F213" s="176" t="s">
        <v>1360</v>
      </c>
      <c r="G213" s="176" t="s">
        <v>1084</v>
      </c>
      <c r="H213" s="176" t="s">
        <v>32</v>
      </c>
      <c r="I213" s="521"/>
      <c r="J213" s="521"/>
      <c r="K213" s="521"/>
      <c r="L213" s="521"/>
      <c r="M213" s="521"/>
      <c r="N213" s="521"/>
      <c r="O213" s="521"/>
      <c r="P213" s="521"/>
      <c r="Q213" s="521"/>
      <c r="R213" s="521"/>
      <c r="S213" s="521"/>
      <c r="T213" s="521">
        <v>6110.72</v>
      </c>
      <c r="U213" s="521">
        <v>13859.95</v>
      </c>
      <c r="V213" s="521"/>
      <c r="W213" s="521">
        <v>0</v>
      </c>
      <c r="X213" s="521"/>
      <c r="Y213" s="521">
        <v>-19970.669999999998</v>
      </c>
      <c r="Z213" s="521">
        <v>0</v>
      </c>
      <c r="AA213" s="521">
        <v>0</v>
      </c>
      <c r="AB213" s="521">
        <v>0</v>
      </c>
      <c r="AC213" s="521">
        <v>0</v>
      </c>
      <c r="AD213" s="521">
        <v>0</v>
      </c>
      <c r="AE213" s="521">
        <v>0</v>
      </c>
      <c r="AF213" s="521">
        <v>0</v>
      </c>
      <c r="AG213" s="522"/>
      <c r="AI213" s="523"/>
      <c r="AK213" s="524"/>
      <c r="AL213" s="524"/>
      <c r="AM213" s="524"/>
      <c r="AN213" s="524"/>
      <c r="AO213" s="524"/>
      <c r="AP213" s="524"/>
      <c r="AQ213" s="524"/>
      <c r="AR213" s="524"/>
      <c r="AS213" s="524"/>
      <c r="AT213" s="524"/>
      <c r="AU213" s="507"/>
      <c r="AV213" s="524"/>
      <c r="AW213" s="507"/>
      <c r="AX213" s="524"/>
      <c r="AY213" s="524"/>
      <c r="AZ213" s="524"/>
      <c r="BA213" s="524"/>
      <c r="BB213" s="524"/>
      <c r="BC213" s="524"/>
      <c r="BD213" s="524"/>
      <c r="BE213" s="524"/>
      <c r="BF213" s="524"/>
      <c r="BH213" s="524"/>
      <c r="BI213" s="507"/>
      <c r="BJ213" s="525"/>
      <c r="BK213" s="525"/>
      <c r="BL213" s="525"/>
      <c r="BM213" s="525"/>
      <c r="BN213" s="525"/>
      <c r="BO213" s="525"/>
      <c r="BP213" s="525"/>
      <c r="BQ213" s="525"/>
      <c r="BS213" s="526"/>
      <c r="BT213" s="526"/>
      <c r="BU213" s="526"/>
      <c r="BV213" s="526"/>
      <c r="BW213" s="526"/>
      <c r="BX213" s="526"/>
      <c r="BY213" s="526"/>
      <c r="BZ213" s="526"/>
    </row>
    <row r="214" spans="1:78" x14ac:dyDescent="0.25">
      <c r="A214" s="176" t="s">
        <v>693</v>
      </c>
      <c r="B214" s="520" t="s">
        <v>354</v>
      </c>
      <c r="C214" s="176" t="s">
        <v>27</v>
      </c>
      <c r="D214" s="176" t="s">
        <v>35</v>
      </c>
      <c r="E214" s="176" t="s">
        <v>35</v>
      </c>
      <c r="F214" s="176" t="s">
        <v>1360</v>
      </c>
      <c r="G214" s="176" t="s">
        <v>1085</v>
      </c>
      <c r="H214" s="176" t="s">
        <v>29</v>
      </c>
      <c r="I214" s="521"/>
      <c r="J214" s="521"/>
      <c r="K214" s="521"/>
      <c r="L214" s="521"/>
      <c r="M214" s="521"/>
      <c r="N214" s="521"/>
      <c r="O214" s="521"/>
      <c r="P214" s="521"/>
      <c r="Q214" s="521"/>
      <c r="R214" s="521"/>
      <c r="S214" s="521"/>
      <c r="T214" s="521">
        <v>14198.62</v>
      </c>
      <c r="U214" s="521">
        <v>935108.64</v>
      </c>
      <c r="V214" s="521">
        <v>361779.07</v>
      </c>
      <c r="W214" s="521">
        <v>508.3</v>
      </c>
      <c r="X214" s="521">
        <v>22496.06</v>
      </c>
      <c r="Y214" s="521">
        <v>48650.606443344135</v>
      </c>
      <c r="Z214" s="521">
        <v>0</v>
      </c>
      <c r="AA214" s="521">
        <v>0</v>
      </c>
      <c r="AB214" s="521">
        <v>0</v>
      </c>
      <c r="AC214" s="521">
        <v>0</v>
      </c>
      <c r="AD214" s="521">
        <v>0</v>
      </c>
      <c r="AE214" s="521">
        <v>0</v>
      </c>
      <c r="AF214" s="521">
        <v>0</v>
      </c>
      <c r="AG214" s="522"/>
      <c r="AI214" s="523"/>
      <c r="AK214" s="524"/>
      <c r="AL214" s="524"/>
      <c r="AM214" s="524"/>
      <c r="AN214" s="524"/>
      <c r="AO214" s="524"/>
      <c r="AP214" s="524"/>
      <c r="AQ214" s="524"/>
      <c r="AR214" s="524"/>
      <c r="AS214" s="524"/>
      <c r="AT214" s="524"/>
      <c r="AU214" s="507"/>
      <c r="AV214" s="524"/>
      <c r="AW214" s="507"/>
      <c r="AX214" s="524"/>
      <c r="AY214" s="524"/>
      <c r="AZ214" s="524"/>
      <c r="BA214" s="524"/>
      <c r="BB214" s="524"/>
      <c r="BC214" s="524"/>
      <c r="BD214" s="524"/>
      <c r="BE214" s="524"/>
      <c r="BF214" s="524"/>
      <c r="BH214" s="524"/>
      <c r="BI214" s="507"/>
      <c r="BJ214" s="525"/>
      <c r="BK214" s="525"/>
      <c r="BL214" s="525"/>
      <c r="BM214" s="525"/>
      <c r="BN214" s="525"/>
      <c r="BO214" s="525"/>
      <c r="BP214" s="525"/>
      <c r="BQ214" s="525"/>
      <c r="BS214" s="526"/>
      <c r="BT214" s="526"/>
      <c r="BU214" s="526"/>
      <c r="BV214" s="526"/>
      <c r="BW214" s="526"/>
      <c r="BX214" s="526"/>
      <c r="BY214" s="526"/>
      <c r="BZ214" s="526"/>
    </row>
    <row r="215" spans="1:78" x14ac:dyDescent="0.25">
      <c r="A215" s="176" t="s">
        <v>695</v>
      </c>
      <c r="B215" s="520" t="s">
        <v>355</v>
      </c>
      <c r="C215" s="176" t="s">
        <v>684</v>
      </c>
      <c r="D215" s="176" t="s">
        <v>28</v>
      </c>
      <c r="E215" s="176" t="s">
        <v>1068</v>
      </c>
      <c r="F215" s="176" t="s">
        <v>1359</v>
      </c>
      <c r="G215" s="176" t="s">
        <v>1030</v>
      </c>
      <c r="H215" s="176" t="s">
        <v>29</v>
      </c>
      <c r="I215" s="521"/>
      <c r="J215" s="521"/>
      <c r="K215" s="521"/>
      <c r="L215" s="521"/>
      <c r="M215" s="521"/>
      <c r="N215" s="521"/>
      <c r="O215" s="521"/>
      <c r="P215" s="521"/>
      <c r="Q215" s="521"/>
      <c r="R215" s="521"/>
      <c r="S215" s="521"/>
      <c r="T215" s="521"/>
      <c r="U215" s="521"/>
      <c r="V215" s="521">
        <v>3880726.74</v>
      </c>
      <c r="W215" s="521">
        <v>356621.35</v>
      </c>
      <c r="X215" s="521">
        <v>1404401.89</v>
      </c>
      <c r="Y215" s="521">
        <v>350950.20434179693</v>
      </c>
      <c r="Z215" s="521">
        <v>0</v>
      </c>
      <c r="AA215" s="521">
        <v>0</v>
      </c>
      <c r="AB215" s="521">
        <v>0</v>
      </c>
      <c r="AC215" s="521">
        <v>0</v>
      </c>
      <c r="AD215" s="521">
        <v>0</v>
      </c>
      <c r="AE215" s="521">
        <v>0</v>
      </c>
      <c r="AF215" s="521">
        <v>0</v>
      </c>
      <c r="AG215" s="522"/>
      <c r="AI215" s="523"/>
      <c r="AK215" s="524"/>
      <c r="AL215" s="524"/>
      <c r="AM215" s="524"/>
      <c r="AN215" s="524"/>
      <c r="AO215" s="524"/>
      <c r="AP215" s="524"/>
      <c r="AQ215" s="524"/>
      <c r="AR215" s="524"/>
      <c r="AS215" s="524"/>
      <c r="AT215" s="524"/>
      <c r="AU215" s="507"/>
      <c r="AV215" s="524"/>
      <c r="AW215" s="507"/>
      <c r="AX215" s="524"/>
      <c r="AY215" s="524"/>
      <c r="AZ215" s="524"/>
      <c r="BA215" s="524"/>
      <c r="BB215" s="524"/>
      <c r="BC215" s="524"/>
      <c r="BD215" s="524"/>
      <c r="BE215" s="524"/>
      <c r="BF215" s="524"/>
      <c r="BH215" s="524"/>
      <c r="BI215" s="507"/>
      <c r="BJ215" s="525"/>
      <c r="BK215" s="525"/>
      <c r="BL215" s="525"/>
      <c r="BM215" s="525"/>
      <c r="BN215" s="525"/>
      <c r="BO215" s="525"/>
      <c r="BP215" s="525"/>
      <c r="BQ215" s="525"/>
      <c r="BS215" s="526"/>
      <c r="BT215" s="526"/>
      <c r="BU215" s="526"/>
      <c r="BV215" s="526"/>
      <c r="BW215" s="526"/>
      <c r="BX215" s="526"/>
      <c r="BY215" s="526"/>
      <c r="BZ215" s="526"/>
    </row>
    <row r="216" spans="1:78" x14ac:dyDescent="0.25">
      <c r="A216" s="176" t="s">
        <v>697</v>
      </c>
      <c r="B216" s="520" t="s">
        <v>355</v>
      </c>
      <c r="C216" s="176" t="s">
        <v>1074</v>
      </c>
      <c r="D216" s="176" t="s">
        <v>28</v>
      </c>
      <c r="E216" s="176" t="s">
        <v>1068</v>
      </c>
      <c r="F216" s="176" t="s">
        <v>1359</v>
      </c>
      <c r="G216" s="176" t="s">
        <v>1135</v>
      </c>
      <c r="H216" s="176" t="s">
        <v>29</v>
      </c>
      <c r="I216" s="521"/>
      <c r="J216" s="521"/>
      <c r="K216" s="521"/>
      <c r="L216" s="521"/>
      <c r="M216" s="521"/>
      <c r="N216" s="521"/>
      <c r="O216" s="521"/>
      <c r="P216" s="521"/>
      <c r="Q216" s="521"/>
      <c r="R216" s="521"/>
      <c r="S216" s="521"/>
      <c r="T216" s="521">
        <v>1402875.54</v>
      </c>
      <c r="U216" s="521">
        <v>1952503.2</v>
      </c>
      <c r="V216" s="521">
        <v>5055256.83</v>
      </c>
      <c r="W216" s="521">
        <v>4254071.2699999996</v>
      </c>
      <c r="X216" s="521">
        <v>10301459.189999999</v>
      </c>
      <c r="Y216" s="521">
        <v>111135609.28646973</v>
      </c>
      <c r="Z216" s="521">
        <v>243562686.19695127</v>
      </c>
      <c r="AA216" s="521">
        <v>38563962.930611745</v>
      </c>
      <c r="AB216" s="521">
        <v>18391774.72629283</v>
      </c>
      <c r="AC216" s="521">
        <v>0</v>
      </c>
      <c r="AD216" s="521">
        <v>0</v>
      </c>
      <c r="AE216" s="521">
        <v>0</v>
      </c>
      <c r="AF216" s="521">
        <v>0</v>
      </c>
      <c r="AG216" s="522"/>
      <c r="AI216" s="523"/>
      <c r="AK216" s="524"/>
      <c r="AL216" s="524"/>
      <c r="AM216" s="524"/>
      <c r="AN216" s="524"/>
      <c r="AO216" s="524"/>
      <c r="AP216" s="524"/>
      <c r="AQ216" s="524"/>
      <c r="AR216" s="524"/>
      <c r="AS216" s="524"/>
      <c r="AT216" s="524"/>
      <c r="AU216" s="507"/>
      <c r="AV216" s="524"/>
      <c r="AW216" s="507"/>
      <c r="AX216" s="524"/>
      <c r="AY216" s="524"/>
      <c r="AZ216" s="524"/>
      <c r="BA216" s="524"/>
      <c r="BB216" s="524"/>
      <c r="BC216" s="524"/>
      <c r="BD216" s="524"/>
      <c r="BE216" s="524"/>
      <c r="BF216" s="524"/>
      <c r="BH216" s="524"/>
      <c r="BI216" s="507"/>
      <c r="BJ216" s="525"/>
      <c r="BK216" s="525"/>
      <c r="BL216" s="525"/>
      <c r="BM216" s="525"/>
      <c r="BN216" s="525"/>
      <c r="BO216" s="525"/>
      <c r="BP216" s="525"/>
      <c r="BQ216" s="525"/>
      <c r="BS216" s="526"/>
      <c r="BT216" s="526"/>
      <c r="BU216" s="526"/>
      <c r="BV216" s="526"/>
      <c r="BW216" s="526"/>
      <c r="BX216" s="526"/>
      <c r="BY216" s="526"/>
      <c r="BZ216" s="526"/>
    </row>
    <row r="217" spans="1:78" x14ac:dyDescent="0.25">
      <c r="A217" s="527" t="s">
        <v>699</v>
      </c>
      <c r="B217" s="520" t="s">
        <v>355</v>
      </c>
      <c r="C217" s="527" t="s">
        <v>1074</v>
      </c>
      <c r="D217" s="176" t="s">
        <v>38</v>
      </c>
      <c r="E217" s="527" t="s">
        <v>1068</v>
      </c>
      <c r="F217" s="527" t="s">
        <v>1359</v>
      </c>
      <c r="G217" s="527" t="s">
        <v>700</v>
      </c>
      <c r="H217" s="527" t="s">
        <v>29</v>
      </c>
      <c r="I217" s="528"/>
      <c r="J217" s="528"/>
      <c r="K217" s="528"/>
      <c r="L217" s="528"/>
      <c r="M217" s="528"/>
      <c r="N217" s="528"/>
      <c r="O217" s="528"/>
      <c r="P217" s="528"/>
      <c r="Q217" s="528"/>
      <c r="R217" s="528"/>
      <c r="S217" s="528"/>
      <c r="T217" s="528">
        <v>110928.9</v>
      </c>
      <c r="U217" s="528">
        <v>1079949.04</v>
      </c>
      <c r="V217" s="528">
        <v>562908.46</v>
      </c>
      <c r="W217" s="528">
        <v>5482499.9299999997</v>
      </c>
      <c r="X217" s="528">
        <v>88002209.069999993</v>
      </c>
      <c r="Y217" s="528">
        <v>176269830.92005593</v>
      </c>
      <c r="Z217" s="528">
        <v>61755281.309838407</v>
      </c>
      <c r="AA217" s="528">
        <v>0</v>
      </c>
      <c r="AB217" s="528">
        <v>0</v>
      </c>
      <c r="AC217" s="528">
        <v>0</v>
      </c>
      <c r="AD217" s="528">
        <v>0</v>
      </c>
      <c r="AE217" s="528">
        <v>0</v>
      </c>
      <c r="AF217" s="528">
        <v>0</v>
      </c>
      <c r="AG217" s="522"/>
      <c r="AI217" s="523"/>
      <c r="AK217" s="524"/>
      <c r="AL217" s="524"/>
      <c r="AM217" s="524"/>
      <c r="AN217" s="524"/>
      <c r="AO217" s="524"/>
      <c r="AP217" s="524"/>
      <c r="AQ217" s="524"/>
      <c r="AR217" s="524"/>
      <c r="AS217" s="524"/>
      <c r="AT217" s="524"/>
      <c r="AU217" s="507"/>
      <c r="AV217" s="524"/>
      <c r="AW217" s="507"/>
      <c r="AX217" s="524"/>
      <c r="AY217" s="524"/>
      <c r="AZ217" s="524"/>
      <c r="BA217" s="524"/>
      <c r="BB217" s="524"/>
      <c r="BC217" s="524"/>
      <c r="BD217" s="524"/>
      <c r="BE217" s="524"/>
      <c r="BF217" s="524"/>
      <c r="BH217" s="524"/>
      <c r="BI217" s="507"/>
      <c r="BJ217" s="525"/>
      <c r="BK217" s="525"/>
      <c r="BL217" s="525"/>
      <c r="BM217" s="525"/>
      <c r="BN217" s="525"/>
      <c r="BO217" s="525"/>
      <c r="BP217" s="525"/>
      <c r="BQ217" s="525"/>
      <c r="BS217" s="526"/>
      <c r="BT217" s="526"/>
      <c r="BU217" s="526"/>
      <c r="BV217" s="526"/>
      <c r="BW217" s="526"/>
      <c r="BX217" s="526"/>
      <c r="BY217" s="526"/>
      <c r="BZ217" s="526"/>
    </row>
    <row r="218" spans="1:78" x14ac:dyDescent="0.25">
      <c r="A218" s="176" t="s">
        <v>701</v>
      </c>
      <c r="B218" s="520" t="s">
        <v>355</v>
      </c>
      <c r="C218" s="176" t="s">
        <v>27</v>
      </c>
      <c r="D218" s="176" t="s">
        <v>38</v>
      </c>
      <c r="E218" s="176" t="s">
        <v>1065</v>
      </c>
      <c r="F218" s="176" t="s">
        <v>1357</v>
      </c>
      <c r="G218" s="176" t="s">
        <v>1176</v>
      </c>
      <c r="H218" s="176" t="s">
        <v>42</v>
      </c>
      <c r="I218" s="521"/>
      <c r="J218" s="521"/>
      <c r="K218" s="521"/>
      <c r="L218" s="521"/>
      <c r="M218" s="521"/>
      <c r="N218" s="521"/>
      <c r="O218" s="521"/>
      <c r="P218" s="521"/>
      <c r="Q218" s="521"/>
      <c r="R218" s="521"/>
      <c r="S218" s="521"/>
      <c r="T218" s="521"/>
      <c r="U218" s="521"/>
      <c r="V218" s="521">
        <v>10969.07</v>
      </c>
      <c r="W218" s="521">
        <v>38726.76</v>
      </c>
      <c r="X218" s="521"/>
      <c r="Y218" s="521">
        <v>0</v>
      </c>
      <c r="Z218" s="521">
        <v>313890.75</v>
      </c>
      <c r="AA218" s="521">
        <v>367534.43</v>
      </c>
      <c r="AB218" s="521">
        <v>4814596.62</v>
      </c>
      <c r="AC218" s="521">
        <v>65631.679999999993</v>
      </c>
      <c r="AD218" s="521">
        <v>0</v>
      </c>
      <c r="AE218" s="521">
        <v>0</v>
      </c>
      <c r="AF218" s="521">
        <v>0</v>
      </c>
      <c r="AG218" s="522"/>
      <c r="AI218" s="523"/>
      <c r="AK218" s="524"/>
      <c r="AL218" s="524"/>
      <c r="AM218" s="524"/>
      <c r="AN218" s="524"/>
      <c r="AO218" s="524"/>
      <c r="AP218" s="524"/>
      <c r="AQ218" s="524"/>
      <c r="AR218" s="524"/>
      <c r="AS218" s="524"/>
      <c r="AT218" s="524"/>
      <c r="AU218" s="507"/>
      <c r="AV218" s="524"/>
      <c r="AW218" s="507"/>
      <c r="AX218" s="524"/>
      <c r="AY218" s="524"/>
      <c r="AZ218" s="524"/>
      <c r="BA218" s="524"/>
      <c r="BB218" s="524"/>
      <c r="BC218" s="524"/>
      <c r="BD218" s="524"/>
      <c r="BE218" s="524"/>
      <c r="BF218" s="524"/>
      <c r="BH218" s="524"/>
      <c r="BI218" s="507"/>
      <c r="BJ218" s="525"/>
      <c r="BK218" s="525"/>
      <c r="BL218" s="525"/>
      <c r="BM218" s="525"/>
      <c r="BN218" s="525"/>
      <c r="BO218" s="525"/>
      <c r="BP218" s="525"/>
      <c r="BQ218" s="525"/>
      <c r="BS218" s="526"/>
      <c r="BT218" s="526"/>
      <c r="BU218" s="526"/>
      <c r="BV218" s="526"/>
      <c r="BW218" s="526"/>
      <c r="BX218" s="526"/>
      <c r="BY218" s="526"/>
      <c r="BZ218" s="526"/>
    </row>
    <row r="219" spans="1:78" x14ac:dyDescent="0.25">
      <c r="A219" s="176" t="s">
        <v>703</v>
      </c>
      <c r="B219" s="520" t="s">
        <v>355</v>
      </c>
      <c r="C219" s="176" t="s">
        <v>27</v>
      </c>
      <c r="D219" s="176" t="s">
        <v>38</v>
      </c>
      <c r="E219" s="176" t="s">
        <v>1065</v>
      </c>
      <c r="F219" s="176" t="s">
        <v>1357</v>
      </c>
      <c r="G219" s="176" t="s">
        <v>1177</v>
      </c>
      <c r="H219" s="176" t="s">
        <v>29</v>
      </c>
      <c r="I219" s="521"/>
      <c r="J219" s="521"/>
      <c r="K219" s="521"/>
      <c r="L219" s="521"/>
      <c r="M219" s="521"/>
      <c r="N219" s="521"/>
      <c r="O219" s="521"/>
      <c r="P219" s="521"/>
      <c r="Q219" s="521"/>
      <c r="R219" s="521"/>
      <c r="S219" s="521"/>
      <c r="T219" s="521"/>
      <c r="U219" s="521"/>
      <c r="V219" s="521">
        <v>17293.39</v>
      </c>
      <c r="W219" s="521">
        <v>227037.79</v>
      </c>
      <c r="X219" s="521">
        <v>1696640.11</v>
      </c>
      <c r="Y219" s="521">
        <v>2373684.2534437077</v>
      </c>
      <c r="Z219" s="521">
        <v>1253281.2861702519</v>
      </c>
      <c r="AA219" s="521">
        <v>374838.7096327981</v>
      </c>
      <c r="AB219" s="521">
        <v>0</v>
      </c>
      <c r="AC219" s="521">
        <v>0</v>
      </c>
      <c r="AD219" s="521">
        <v>0</v>
      </c>
      <c r="AE219" s="521">
        <v>0</v>
      </c>
      <c r="AF219" s="521">
        <v>0</v>
      </c>
      <c r="AG219" s="522"/>
      <c r="AI219" s="523"/>
      <c r="AK219" s="524"/>
      <c r="AL219" s="524"/>
      <c r="AM219" s="524"/>
      <c r="AN219" s="524"/>
      <c r="AO219" s="524"/>
      <c r="AP219" s="524"/>
      <c r="AQ219" s="524"/>
      <c r="AR219" s="524"/>
      <c r="AS219" s="524"/>
      <c r="AT219" s="524"/>
      <c r="AU219" s="507"/>
      <c r="AV219" s="524"/>
      <c r="AW219" s="507"/>
      <c r="AX219" s="524"/>
      <c r="AY219" s="524"/>
      <c r="AZ219" s="524"/>
      <c r="BA219" s="524"/>
      <c r="BB219" s="524"/>
      <c r="BC219" s="524"/>
      <c r="BD219" s="524"/>
      <c r="BE219" s="524"/>
      <c r="BF219" s="524"/>
      <c r="BH219" s="524"/>
      <c r="BI219" s="507"/>
      <c r="BJ219" s="525"/>
      <c r="BK219" s="525"/>
      <c r="BL219" s="525"/>
      <c r="BM219" s="525"/>
      <c r="BN219" s="525"/>
      <c r="BO219" s="525"/>
      <c r="BP219" s="525"/>
      <c r="BQ219" s="525"/>
      <c r="BS219" s="526"/>
      <c r="BT219" s="526"/>
      <c r="BU219" s="526"/>
      <c r="BV219" s="526"/>
      <c r="BW219" s="526"/>
      <c r="BX219" s="526"/>
      <c r="BY219" s="526"/>
      <c r="BZ219" s="526"/>
    </row>
    <row r="220" spans="1:78" x14ac:dyDescent="0.25">
      <c r="A220" s="176" t="s">
        <v>705</v>
      </c>
      <c r="B220" s="520" t="s">
        <v>354</v>
      </c>
      <c r="C220" s="176" t="s">
        <v>27</v>
      </c>
      <c r="D220" s="176" t="s">
        <v>35</v>
      </c>
      <c r="E220" s="176" t="s">
        <v>35</v>
      </c>
      <c r="F220" s="176" t="s">
        <v>1361</v>
      </c>
      <c r="G220" s="176" t="s">
        <v>1099</v>
      </c>
      <c r="H220" s="176" t="s">
        <v>32</v>
      </c>
      <c r="I220" s="521"/>
      <c r="J220" s="521"/>
      <c r="K220" s="521"/>
      <c r="L220" s="521"/>
      <c r="M220" s="521"/>
      <c r="N220" s="521"/>
      <c r="O220" s="521"/>
      <c r="P220" s="521"/>
      <c r="Q220" s="521"/>
      <c r="R220" s="521"/>
      <c r="S220" s="521"/>
      <c r="T220" s="521">
        <v>57915.38</v>
      </c>
      <c r="U220" s="521">
        <v>1428320.08</v>
      </c>
      <c r="V220" s="521">
        <v>1469738.01</v>
      </c>
      <c r="W220" s="521">
        <v>-2955973.47</v>
      </c>
      <c r="X220" s="521"/>
      <c r="Y220" s="521">
        <v>0</v>
      </c>
      <c r="Z220" s="521">
        <v>0</v>
      </c>
      <c r="AA220" s="521">
        <v>0</v>
      </c>
      <c r="AB220" s="521">
        <v>0</v>
      </c>
      <c r="AC220" s="521">
        <v>0</v>
      </c>
      <c r="AD220" s="521">
        <v>0</v>
      </c>
      <c r="AE220" s="521">
        <v>0</v>
      </c>
      <c r="AF220" s="521">
        <v>0</v>
      </c>
      <c r="AG220" s="522"/>
      <c r="AI220" s="523"/>
      <c r="AK220" s="524"/>
      <c r="AL220" s="524"/>
      <c r="AM220" s="524"/>
      <c r="AN220" s="524"/>
      <c r="AO220" s="524"/>
      <c r="AP220" s="524"/>
      <c r="AQ220" s="524"/>
      <c r="AR220" s="524"/>
      <c r="AS220" s="524"/>
      <c r="AT220" s="524"/>
      <c r="AU220" s="507"/>
      <c r="AV220" s="524"/>
      <c r="AW220" s="507"/>
      <c r="AX220" s="524"/>
      <c r="AY220" s="524"/>
      <c r="AZ220" s="524"/>
      <c r="BA220" s="524"/>
      <c r="BB220" s="524"/>
      <c r="BC220" s="524"/>
      <c r="BD220" s="524"/>
      <c r="BE220" s="524"/>
      <c r="BF220" s="524"/>
      <c r="BH220" s="524"/>
      <c r="BI220" s="507"/>
      <c r="BJ220" s="525"/>
      <c r="BK220" s="525"/>
      <c r="BL220" s="525"/>
      <c r="BM220" s="525"/>
      <c r="BN220" s="525"/>
      <c r="BO220" s="525"/>
      <c r="BP220" s="525"/>
      <c r="BQ220" s="525"/>
      <c r="BS220" s="526"/>
      <c r="BT220" s="526"/>
      <c r="BU220" s="526"/>
      <c r="BV220" s="526"/>
      <c r="BW220" s="526"/>
      <c r="BX220" s="526"/>
      <c r="BY220" s="526"/>
      <c r="BZ220" s="526"/>
    </row>
    <row r="221" spans="1:78" x14ac:dyDescent="0.25">
      <c r="A221" s="176" t="s">
        <v>707</v>
      </c>
      <c r="B221" s="520" t="s">
        <v>354</v>
      </c>
      <c r="C221" s="176" t="s">
        <v>27</v>
      </c>
      <c r="D221" s="176" t="s">
        <v>38</v>
      </c>
      <c r="E221" s="176" t="s">
        <v>1065</v>
      </c>
      <c r="F221" s="176" t="s">
        <v>1066</v>
      </c>
      <c r="G221" s="176" t="s">
        <v>1110</v>
      </c>
      <c r="H221" s="176" t="s">
        <v>32</v>
      </c>
      <c r="I221" s="521"/>
      <c r="J221" s="521"/>
      <c r="K221" s="521"/>
      <c r="L221" s="521"/>
      <c r="M221" s="521"/>
      <c r="N221" s="521"/>
      <c r="O221" s="521"/>
      <c r="P221" s="521"/>
      <c r="Q221" s="521"/>
      <c r="R221" s="521"/>
      <c r="S221" s="521"/>
      <c r="T221" s="521">
        <v>126987.51</v>
      </c>
      <c r="U221" s="521">
        <v>465198.1</v>
      </c>
      <c r="V221" s="521">
        <v>72912.88</v>
      </c>
      <c r="W221" s="521">
        <v>62023.3</v>
      </c>
      <c r="X221" s="521">
        <v>2461.2600000000002</v>
      </c>
      <c r="Y221" s="521">
        <v>0</v>
      </c>
      <c r="Z221" s="521">
        <v>0</v>
      </c>
      <c r="AA221" s="521">
        <v>0</v>
      </c>
      <c r="AB221" s="521">
        <v>0</v>
      </c>
      <c r="AC221" s="521">
        <v>0</v>
      </c>
      <c r="AD221" s="521">
        <v>0</v>
      </c>
      <c r="AE221" s="521">
        <v>0</v>
      </c>
      <c r="AF221" s="521">
        <v>0</v>
      </c>
      <c r="AG221" s="522"/>
      <c r="AI221" s="523"/>
      <c r="AK221" s="524"/>
      <c r="AL221" s="524"/>
      <c r="AM221" s="524"/>
      <c r="AN221" s="524"/>
      <c r="AO221" s="524"/>
      <c r="AP221" s="524"/>
      <c r="AQ221" s="524"/>
      <c r="AR221" s="524"/>
      <c r="AS221" s="524"/>
      <c r="AT221" s="524"/>
      <c r="AU221" s="507"/>
      <c r="AV221" s="524"/>
      <c r="AW221" s="507"/>
      <c r="AX221" s="524"/>
      <c r="AY221" s="524"/>
      <c r="AZ221" s="524"/>
      <c r="BA221" s="524"/>
      <c r="BB221" s="524"/>
      <c r="BC221" s="524"/>
      <c r="BD221" s="524"/>
      <c r="BE221" s="524"/>
      <c r="BF221" s="524"/>
      <c r="BH221" s="524"/>
      <c r="BI221" s="507"/>
      <c r="BJ221" s="525"/>
      <c r="BK221" s="525"/>
      <c r="BL221" s="525"/>
      <c r="BM221" s="525"/>
      <c r="BN221" s="525"/>
      <c r="BO221" s="525"/>
      <c r="BP221" s="525"/>
      <c r="BQ221" s="525"/>
      <c r="BS221" s="526"/>
      <c r="BT221" s="526"/>
      <c r="BU221" s="526"/>
      <c r="BV221" s="526"/>
      <c r="BW221" s="526"/>
      <c r="BX221" s="526"/>
      <c r="BY221" s="526"/>
      <c r="BZ221" s="526"/>
    </row>
    <row r="222" spans="1:78" x14ac:dyDescent="0.25">
      <c r="A222" s="176" t="s">
        <v>709</v>
      </c>
      <c r="B222" s="520" t="s">
        <v>355</v>
      </c>
      <c r="C222" s="176" t="s">
        <v>27</v>
      </c>
      <c r="D222" s="176" t="s">
        <v>38</v>
      </c>
      <c r="E222" s="176" t="s">
        <v>1065</v>
      </c>
      <c r="F222" s="176" t="s">
        <v>48</v>
      </c>
      <c r="G222" s="176" t="s">
        <v>1179</v>
      </c>
      <c r="H222" s="176" t="s">
        <v>29</v>
      </c>
      <c r="I222" s="521"/>
      <c r="J222" s="521"/>
      <c r="K222" s="521"/>
      <c r="L222" s="521"/>
      <c r="M222" s="521"/>
      <c r="N222" s="521"/>
      <c r="O222" s="521"/>
      <c r="P222" s="521"/>
      <c r="Q222" s="521"/>
      <c r="R222" s="521"/>
      <c r="S222" s="521"/>
      <c r="T222" s="521">
        <v>93300.67</v>
      </c>
      <c r="U222" s="521">
        <v>3307952.83</v>
      </c>
      <c r="V222" s="521">
        <v>741159.95</v>
      </c>
      <c r="W222" s="521">
        <v>81437.259999999995</v>
      </c>
      <c r="X222" s="521">
        <v>74420.320000000007</v>
      </c>
      <c r="Y222" s="521">
        <v>518269.15262302977</v>
      </c>
      <c r="Z222" s="521">
        <v>18052.066731046605</v>
      </c>
      <c r="AA222" s="521">
        <v>0</v>
      </c>
      <c r="AB222" s="521">
        <v>0</v>
      </c>
      <c r="AC222" s="521">
        <v>0</v>
      </c>
      <c r="AD222" s="521">
        <v>0</v>
      </c>
      <c r="AE222" s="521">
        <v>0</v>
      </c>
      <c r="AF222" s="521">
        <v>0</v>
      </c>
      <c r="AG222" s="522">
        <v>0</v>
      </c>
      <c r="AI222" s="523"/>
      <c r="AK222" s="524"/>
      <c r="AL222" s="524"/>
      <c r="AM222" s="524"/>
      <c r="AN222" s="524"/>
      <c r="AO222" s="524"/>
      <c r="AP222" s="524"/>
      <c r="AQ222" s="524"/>
      <c r="AR222" s="524"/>
      <c r="AS222" s="524"/>
      <c r="AT222" s="524"/>
      <c r="AU222" s="507"/>
      <c r="AV222" s="524"/>
      <c r="AW222" s="507"/>
      <c r="AX222" s="524"/>
      <c r="AY222" s="524"/>
      <c r="AZ222" s="524"/>
      <c r="BA222" s="524"/>
      <c r="BB222" s="524"/>
      <c r="BC222" s="524"/>
      <c r="BD222" s="524"/>
      <c r="BE222" s="524"/>
      <c r="BF222" s="524"/>
      <c r="BH222" s="524"/>
      <c r="BI222" s="507"/>
      <c r="BJ222" s="525"/>
      <c r="BK222" s="525"/>
      <c r="BL222" s="525"/>
      <c r="BM222" s="525"/>
      <c r="BN222" s="525"/>
      <c r="BO222" s="525"/>
      <c r="BP222" s="525"/>
      <c r="BQ222" s="525"/>
      <c r="BS222" s="526"/>
      <c r="BT222" s="526"/>
      <c r="BU222" s="526"/>
      <c r="BV222" s="526"/>
      <c r="BW222" s="526"/>
      <c r="BX222" s="526"/>
      <c r="BY222" s="526"/>
      <c r="BZ222" s="526"/>
    </row>
    <row r="223" spans="1:78" x14ac:dyDescent="0.25">
      <c r="A223" s="176" t="s">
        <v>711</v>
      </c>
      <c r="B223" s="520" t="s">
        <v>1187</v>
      </c>
      <c r="C223" s="176" t="s">
        <v>27</v>
      </c>
      <c r="D223" s="176" t="s">
        <v>38</v>
      </c>
      <c r="E223" s="176" t="s">
        <v>1065</v>
      </c>
      <c r="F223" s="176" t="s">
        <v>1362</v>
      </c>
      <c r="G223" s="176" t="s">
        <v>1264</v>
      </c>
      <c r="H223" s="176" t="s">
        <v>1147</v>
      </c>
      <c r="I223" s="521"/>
      <c r="J223" s="521"/>
      <c r="K223" s="521"/>
      <c r="L223" s="521"/>
      <c r="M223" s="521"/>
      <c r="N223" s="521"/>
      <c r="O223" s="521"/>
      <c r="P223" s="521"/>
      <c r="Q223" s="521"/>
      <c r="R223" s="521"/>
      <c r="S223" s="521"/>
      <c r="T223" s="521"/>
      <c r="U223" s="521"/>
      <c r="V223" s="521"/>
      <c r="W223" s="521"/>
      <c r="X223" s="521"/>
      <c r="Y223" s="521">
        <v>59581.729999999996</v>
      </c>
      <c r="Z223" s="521">
        <v>327344.37949999998</v>
      </c>
      <c r="AA223" s="521">
        <v>2558158.1579999998</v>
      </c>
      <c r="AB223" s="521">
        <v>3808324.6910000001</v>
      </c>
      <c r="AC223" s="521">
        <v>893848.69759999996</v>
      </c>
      <c r="AD223" s="521">
        <v>0</v>
      </c>
      <c r="AE223" s="521">
        <v>0</v>
      </c>
      <c r="AF223" s="521">
        <v>0</v>
      </c>
      <c r="AG223" s="522"/>
      <c r="AI223" s="523"/>
      <c r="AK223" s="524"/>
      <c r="AL223" s="524"/>
      <c r="AM223" s="524"/>
      <c r="AN223" s="524"/>
      <c r="AO223" s="524"/>
      <c r="AP223" s="524"/>
      <c r="AQ223" s="524"/>
      <c r="AR223" s="524"/>
      <c r="AS223" s="524"/>
      <c r="AT223" s="524"/>
      <c r="AU223" s="507"/>
      <c r="AV223" s="524"/>
      <c r="AW223" s="507"/>
      <c r="AX223" s="524"/>
      <c r="AY223" s="524"/>
      <c r="AZ223" s="524"/>
      <c r="BA223" s="524"/>
      <c r="BB223" s="524"/>
      <c r="BC223" s="524"/>
      <c r="BD223" s="524"/>
      <c r="BE223" s="524"/>
      <c r="BF223" s="524"/>
      <c r="BH223" s="524"/>
      <c r="BI223" s="507"/>
      <c r="BJ223" s="525"/>
      <c r="BK223" s="525"/>
      <c r="BL223" s="525"/>
      <c r="BM223" s="525"/>
      <c r="BN223" s="525"/>
      <c r="BO223" s="525"/>
      <c r="BP223" s="525"/>
      <c r="BQ223" s="525"/>
      <c r="BS223" s="526"/>
      <c r="BT223" s="526"/>
      <c r="BU223" s="526"/>
      <c r="BV223" s="526"/>
      <c r="BW223" s="526"/>
      <c r="BX223" s="526"/>
      <c r="BY223" s="526"/>
      <c r="BZ223" s="526"/>
    </row>
    <row r="224" spans="1:78" x14ac:dyDescent="0.25">
      <c r="A224" s="176" t="s">
        <v>713</v>
      </c>
      <c r="B224" s="520" t="s">
        <v>354</v>
      </c>
      <c r="C224" s="176" t="s">
        <v>27</v>
      </c>
      <c r="D224" s="176" t="s">
        <v>35</v>
      </c>
      <c r="E224" s="176" t="s">
        <v>35</v>
      </c>
      <c r="F224" s="176" t="s">
        <v>1361</v>
      </c>
      <c r="G224" s="176" t="s">
        <v>714</v>
      </c>
      <c r="H224" s="176" t="s">
        <v>32</v>
      </c>
      <c r="I224" s="521"/>
      <c r="J224" s="521"/>
      <c r="K224" s="521"/>
      <c r="L224" s="521"/>
      <c r="M224" s="521"/>
      <c r="N224" s="521"/>
      <c r="O224" s="521"/>
      <c r="P224" s="521"/>
      <c r="Q224" s="521"/>
      <c r="R224" s="521"/>
      <c r="S224" s="521"/>
      <c r="T224" s="521">
        <v>115672.59</v>
      </c>
      <c r="U224" s="521">
        <v>16130.18</v>
      </c>
      <c r="V224" s="521"/>
      <c r="W224" s="521"/>
      <c r="X224" s="521"/>
      <c r="Y224" s="521">
        <v>0</v>
      </c>
      <c r="Z224" s="521">
        <v>0</v>
      </c>
      <c r="AA224" s="521">
        <v>0</v>
      </c>
      <c r="AB224" s="521">
        <v>0</v>
      </c>
      <c r="AC224" s="521">
        <v>0</v>
      </c>
      <c r="AD224" s="521">
        <v>0</v>
      </c>
      <c r="AE224" s="521">
        <v>0</v>
      </c>
      <c r="AF224" s="521">
        <v>0</v>
      </c>
      <c r="AG224" s="522"/>
      <c r="AI224" s="523"/>
      <c r="AK224" s="524"/>
      <c r="AL224" s="524"/>
      <c r="AM224" s="524"/>
      <c r="AN224" s="524"/>
      <c r="AO224" s="524"/>
      <c r="AP224" s="524"/>
      <c r="AQ224" s="524"/>
      <c r="AR224" s="524"/>
      <c r="AS224" s="524"/>
      <c r="AT224" s="524"/>
      <c r="AU224" s="507"/>
      <c r="AV224" s="524"/>
      <c r="AW224" s="507"/>
      <c r="AX224" s="524"/>
      <c r="AY224" s="524"/>
      <c r="AZ224" s="524"/>
      <c r="BA224" s="524"/>
      <c r="BB224" s="524"/>
      <c r="BC224" s="524"/>
      <c r="BD224" s="524"/>
      <c r="BE224" s="524"/>
      <c r="BF224" s="524"/>
      <c r="BH224" s="524"/>
      <c r="BI224" s="507"/>
      <c r="BJ224" s="525"/>
      <c r="BK224" s="525"/>
      <c r="BL224" s="525"/>
      <c r="BM224" s="525"/>
      <c r="BN224" s="525"/>
      <c r="BO224" s="525"/>
      <c r="BP224" s="525"/>
      <c r="BQ224" s="525"/>
      <c r="BS224" s="526"/>
      <c r="BT224" s="526"/>
      <c r="BU224" s="526"/>
      <c r="BV224" s="526"/>
      <c r="BW224" s="526"/>
      <c r="BX224" s="526"/>
      <c r="BY224" s="526"/>
      <c r="BZ224" s="526"/>
    </row>
    <row r="225" spans="1:78" x14ac:dyDescent="0.25">
      <c r="A225" s="176" t="s">
        <v>715</v>
      </c>
      <c r="B225" s="520" t="s">
        <v>354</v>
      </c>
      <c r="C225" s="176" t="s">
        <v>27</v>
      </c>
      <c r="D225" s="176" t="s">
        <v>46</v>
      </c>
      <c r="E225" s="176" t="s">
        <v>1068</v>
      </c>
      <c r="F225" s="176" t="s">
        <v>1362</v>
      </c>
      <c r="G225" s="176" t="s">
        <v>716</v>
      </c>
      <c r="H225" s="176" t="s">
        <v>32</v>
      </c>
      <c r="I225" s="521"/>
      <c r="J225" s="521"/>
      <c r="K225" s="521"/>
      <c r="L225" s="521"/>
      <c r="M225" s="521"/>
      <c r="N225" s="521"/>
      <c r="O225" s="521"/>
      <c r="P225" s="521"/>
      <c r="Q225" s="521"/>
      <c r="R225" s="521"/>
      <c r="S225" s="521"/>
      <c r="T225" s="521">
        <v>112917.27</v>
      </c>
      <c r="U225" s="521">
        <v>279777.13</v>
      </c>
      <c r="V225" s="521">
        <v>90858.84</v>
      </c>
      <c r="W225" s="521">
        <v>93066.45</v>
      </c>
      <c r="X225" s="521">
        <v>-576619.68999999994</v>
      </c>
      <c r="Y225" s="521">
        <v>0</v>
      </c>
      <c r="Z225" s="521">
        <v>0</v>
      </c>
      <c r="AA225" s="521">
        <v>0</v>
      </c>
      <c r="AB225" s="521">
        <v>0</v>
      </c>
      <c r="AC225" s="521">
        <v>0</v>
      </c>
      <c r="AD225" s="521">
        <v>0</v>
      </c>
      <c r="AE225" s="521">
        <v>0</v>
      </c>
      <c r="AF225" s="521">
        <v>0</v>
      </c>
      <c r="AG225" s="522"/>
      <c r="AI225" s="523"/>
      <c r="AK225" s="524"/>
      <c r="AL225" s="524"/>
      <c r="AM225" s="524"/>
      <c r="AN225" s="524"/>
      <c r="AO225" s="524"/>
      <c r="AP225" s="524"/>
      <c r="AQ225" s="524"/>
      <c r="AR225" s="524"/>
      <c r="AS225" s="524"/>
      <c r="AT225" s="524"/>
      <c r="AU225" s="507"/>
      <c r="AV225" s="524"/>
      <c r="AW225" s="507"/>
      <c r="AX225" s="524"/>
      <c r="AY225" s="524"/>
      <c r="AZ225" s="524"/>
      <c r="BA225" s="524"/>
      <c r="BB225" s="524"/>
      <c r="BC225" s="524"/>
      <c r="BD225" s="524"/>
      <c r="BE225" s="524"/>
      <c r="BF225" s="524"/>
      <c r="BH225" s="524"/>
      <c r="BI225" s="507"/>
      <c r="BJ225" s="525"/>
      <c r="BK225" s="525"/>
      <c r="BL225" s="525"/>
      <c r="BM225" s="525"/>
      <c r="BN225" s="525"/>
      <c r="BO225" s="525"/>
      <c r="BP225" s="525"/>
      <c r="BQ225" s="525"/>
      <c r="BS225" s="526"/>
      <c r="BT225" s="526"/>
      <c r="BU225" s="526"/>
      <c r="BV225" s="526"/>
      <c r="BW225" s="526"/>
      <c r="BX225" s="526"/>
      <c r="BY225" s="526"/>
      <c r="BZ225" s="526"/>
    </row>
    <row r="226" spans="1:78" x14ac:dyDescent="0.25">
      <c r="A226" s="176" t="s">
        <v>717</v>
      </c>
      <c r="B226" s="520" t="s">
        <v>354</v>
      </c>
      <c r="C226" s="176" t="s">
        <v>27</v>
      </c>
      <c r="D226" s="176" t="s">
        <v>35</v>
      </c>
      <c r="E226" s="176" t="s">
        <v>1065</v>
      </c>
      <c r="F226" s="176" t="s">
        <v>1086</v>
      </c>
      <c r="G226" s="176" t="s">
        <v>1087</v>
      </c>
      <c r="H226" s="176" t="s">
        <v>32</v>
      </c>
      <c r="I226" s="521"/>
      <c r="J226" s="521"/>
      <c r="K226" s="521"/>
      <c r="L226" s="521"/>
      <c r="M226" s="521"/>
      <c r="N226" s="521"/>
      <c r="O226" s="521"/>
      <c r="P226" s="521"/>
      <c r="Q226" s="521"/>
      <c r="R226" s="521"/>
      <c r="S226" s="521"/>
      <c r="T226" s="521">
        <v>33336.53</v>
      </c>
      <c r="U226" s="521">
        <v>4864354.72</v>
      </c>
      <c r="V226" s="521">
        <v>3096588.32</v>
      </c>
      <c r="W226" s="521">
        <v>478717.85</v>
      </c>
      <c r="X226" s="521">
        <v>25472.13</v>
      </c>
      <c r="Y226" s="521">
        <v>0</v>
      </c>
      <c r="Z226" s="521">
        <v>0</v>
      </c>
      <c r="AA226" s="521">
        <v>0</v>
      </c>
      <c r="AB226" s="521">
        <v>0</v>
      </c>
      <c r="AC226" s="521">
        <v>0</v>
      </c>
      <c r="AD226" s="521">
        <v>0</v>
      </c>
      <c r="AE226" s="521">
        <v>0</v>
      </c>
      <c r="AF226" s="521">
        <v>0</v>
      </c>
      <c r="AG226" s="522"/>
      <c r="AI226" s="523"/>
      <c r="AK226" s="524"/>
      <c r="AL226" s="524"/>
      <c r="AM226" s="524"/>
      <c r="AN226" s="524"/>
      <c r="AO226" s="524"/>
      <c r="AP226" s="524"/>
      <c r="AQ226" s="524"/>
      <c r="AR226" s="524"/>
      <c r="AS226" s="524"/>
      <c r="AT226" s="524"/>
      <c r="AU226" s="507"/>
      <c r="AV226" s="524"/>
      <c r="AW226" s="507"/>
      <c r="AX226" s="524"/>
      <c r="AY226" s="524"/>
      <c r="AZ226" s="524"/>
      <c r="BA226" s="524"/>
      <c r="BB226" s="524"/>
      <c r="BC226" s="524"/>
      <c r="BD226" s="524"/>
      <c r="BE226" s="524"/>
      <c r="BF226" s="524"/>
      <c r="BH226" s="524"/>
      <c r="BI226" s="507"/>
      <c r="BJ226" s="525"/>
      <c r="BK226" s="525"/>
      <c r="BL226" s="525"/>
      <c r="BM226" s="525"/>
      <c r="BN226" s="525"/>
      <c r="BO226" s="525"/>
      <c r="BP226" s="525"/>
      <c r="BQ226" s="525"/>
      <c r="BS226" s="526"/>
      <c r="BT226" s="526"/>
      <c r="BU226" s="526"/>
      <c r="BV226" s="526"/>
      <c r="BW226" s="526"/>
      <c r="BX226" s="526"/>
      <c r="BY226" s="526"/>
      <c r="BZ226" s="526"/>
    </row>
    <row r="227" spans="1:78" x14ac:dyDescent="0.25">
      <c r="A227" s="176" t="s">
        <v>719</v>
      </c>
      <c r="B227" s="520" t="s">
        <v>354</v>
      </c>
      <c r="C227" s="176" t="s">
        <v>27</v>
      </c>
      <c r="D227" s="176" t="s">
        <v>49</v>
      </c>
      <c r="E227" s="176" t="s">
        <v>1065</v>
      </c>
      <c r="F227" s="176" t="s">
        <v>49</v>
      </c>
      <c r="G227" s="176" t="s">
        <v>720</v>
      </c>
      <c r="H227" s="176" t="s">
        <v>32</v>
      </c>
      <c r="I227" s="521"/>
      <c r="J227" s="521"/>
      <c r="K227" s="521"/>
      <c r="L227" s="521"/>
      <c r="M227" s="521"/>
      <c r="N227" s="521"/>
      <c r="O227" s="521"/>
      <c r="P227" s="521"/>
      <c r="Q227" s="521"/>
      <c r="R227" s="521"/>
      <c r="S227" s="521"/>
      <c r="T227" s="521">
        <v>1148062.3400000001</v>
      </c>
      <c r="U227" s="521">
        <v>1801755.87</v>
      </c>
      <c r="V227" s="521">
        <v>248011.74</v>
      </c>
      <c r="W227" s="521">
        <v>37562.589999999997</v>
      </c>
      <c r="X227" s="521">
        <v>53738.79</v>
      </c>
      <c r="Y227" s="521">
        <v>1065.71</v>
      </c>
      <c r="Z227" s="521">
        <v>0</v>
      </c>
      <c r="AA227" s="521">
        <v>0</v>
      </c>
      <c r="AB227" s="521">
        <v>0</v>
      </c>
      <c r="AC227" s="521">
        <v>0</v>
      </c>
      <c r="AD227" s="521">
        <v>0</v>
      </c>
      <c r="AE227" s="521">
        <v>0</v>
      </c>
      <c r="AF227" s="521">
        <v>0</v>
      </c>
      <c r="AG227" s="522"/>
      <c r="AI227" s="523"/>
      <c r="AK227" s="524"/>
      <c r="AL227" s="524"/>
      <c r="AM227" s="524"/>
      <c r="AN227" s="524"/>
      <c r="AO227" s="524"/>
      <c r="AP227" s="524"/>
      <c r="AQ227" s="524"/>
      <c r="AR227" s="524"/>
      <c r="AS227" s="524"/>
      <c r="AT227" s="524"/>
      <c r="AU227" s="507"/>
      <c r="AV227" s="524"/>
      <c r="AW227" s="507"/>
      <c r="AX227" s="524"/>
      <c r="AY227" s="524"/>
      <c r="AZ227" s="524"/>
      <c r="BA227" s="524"/>
      <c r="BB227" s="524"/>
      <c r="BC227" s="524"/>
      <c r="BD227" s="524"/>
      <c r="BE227" s="524"/>
      <c r="BF227" s="524"/>
      <c r="BH227" s="524"/>
      <c r="BI227" s="507"/>
      <c r="BJ227" s="525"/>
      <c r="BK227" s="525"/>
      <c r="BL227" s="525"/>
      <c r="BM227" s="525"/>
      <c r="BN227" s="525"/>
      <c r="BO227" s="525"/>
      <c r="BP227" s="525"/>
      <c r="BQ227" s="525"/>
      <c r="BS227" s="526"/>
      <c r="BT227" s="526"/>
      <c r="BU227" s="526"/>
      <c r="BV227" s="526"/>
      <c r="BW227" s="526"/>
      <c r="BX227" s="526"/>
      <c r="BY227" s="526"/>
      <c r="BZ227" s="526"/>
    </row>
    <row r="228" spans="1:78" x14ac:dyDescent="0.25">
      <c r="A228" s="176" t="s">
        <v>734</v>
      </c>
      <c r="B228" s="520" t="s">
        <v>354</v>
      </c>
      <c r="C228" s="176" t="s">
        <v>27</v>
      </c>
      <c r="D228" s="176" t="s">
        <v>28</v>
      </c>
      <c r="E228" s="176" t="s">
        <v>1065</v>
      </c>
      <c r="F228" s="176" t="s">
        <v>48</v>
      </c>
      <c r="G228" s="176" t="s">
        <v>735</v>
      </c>
      <c r="H228" s="176" t="s">
        <v>32</v>
      </c>
      <c r="I228" s="521"/>
      <c r="J228" s="521"/>
      <c r="K228" s="521"/>
      <c r="L228" s="521"/>
      <c r="M228" s="521"/>
      <c r="N228" s="521"/>
      <c r="O228" s="521"/>
      <c r="P228" s="521"/>
      <c r="Q228" s="521"/>
      <c r="R228" s="521"/>
      <c r="S228" s="521"/>
      <c r="T228" s="521">
        <v>177945.1</v>
      </c>
      <c r="U228" s="521">
        <v>3750388.58</v>
      </c>
      <c r="V228" s="521">
        <v>344079.72</v>
      </c>
      <c r="W228" s="521">
        <v>-1000</v>
      </c>
      <c r="X228" s="521"/>
      <c r="Y228" s="521">
        <v>0</v>
      </c>
      <c r="Z228" s="521">
        <v>0</v>
      </c>
      <c r="AA228" s="521">
        <v>0</v>
      </c>
      <c r="AB228" s="521">
        <v>0</v>
      </c>
      <c r="AC228" s="521">
        <v>0</v>
      </c>
      <c r="AD228" s="521">
        <v>0</v>
      </c>
      <c r="AE228" s="521">
        <v>0</v>
      </c>
      <c r="AF228" s="521">
        <v>0</v>
      </c>
      <c r="AG228" s="522"/>
      <c r="AI228" s="523"/>
      <c r="AK228" s="524"/>
      <c r="AL228" s="524"/>
      <c r="AM228" s="524"/>
      <c r="AN228" s="524"/>
      <c r="AO228" s="524"/>
      <c r="AP228" s="524"/>
      <c r="AQ228" s="524"/>
      <c r="AR228" s="524"/>
      <c r="AS228" s="524"/>
      <c r="AT228" s="524"/>
      <c r="AU228" s="507"/>
      <c r="AV228" s="524"/>
      <c r="AW228" s="507"/>
      <c r="AX228" s="524"/>
      <c r="AY228" s="524"/>
      <c r="AZ228" s="524"/>
      <c r="BA228" s="524"/>
      <c r="BB228" s="524"/>
      <c r="BC228" s="524"/>
      <c r="BD228" s="524"/>
      <c r="BE228" s="524"/>
      <c r="BF228" s="524"/>
      <c r="BH228" s="524"/>
      <c r="BI228" s="507"/>
      <c r="BJ228" s="525"/>
      <c r="BK228" s="525"/>
      <c r="BL228" s="525"/>
      <c r="BM228" s="525"/>
      <c r="BN228" s="525"/>
      <c r="BO228" s="525"/>
      <c r="BP228" s="525"/>
      <c r="BQ228" s="525"/>
      <c r="BS228" s="526"/>
      <c r="BT228" s="526"/>
      <c r="BU228" s="526"/>
      <c r="BV228" s="526"/>
      <c r="BW228" s="526"/>
      <c r="BX228" s="526"/>
      <c r="BY228" s="526"/>
      <c r="BZ228" s="526"/>
    </row>
    <row r="229" spans="1:78" x14ac:dyDescent="0.25">
      <c r="A229" s="176" t="s">
        <v>736</v>
      </c>
      <c r="B229" s="520" t="s">
        <v>354</v>
      </c>
      <c r="C229" s="176" t="s">
        <v>27</v>
      </c>
      <c r="D229" s="176" t="s">
        <v>28</v>
      </c>
      <c r="E229" s="176" t="s">
        <v>1065</v>
      </c>
      <c r="F229" s="176" t="s">
        <v>48</v>
      </c>
      <c r="G229" s="176" t="s">
        <v>737</v>
      </c>
      <c r="H229" s="176" t="s">
        <v>29</v>
      </c>
      <c r="I229" s="521"/>
      <c r="J229" s="521"/>
      <c r="K229" s="521"/>
      <c r="L229" s="521"/>
      <c r="M229" s="521"/>
      <c r="N229" s="521"/>
      <c r="O229" s="521"/>
      <c r="P229" s="521"/>
      <c r="Q229" s="521"/>
      <c r="R229" s="521"/>
      <c r="S229" s="521"/>
      <c r="T229" s="521">
        <v>56209.279999999999</v>
      </c>
      <c r="U229" s="521">
        <v>2752579.45</v>
      </c>
      <c r="V229" s="521">
        <v>1499064.05</v>
      </c>
      <c r="W229" s="521">
        <v>54877.760000000002</v>
      </c>
      <c r="X229" s="521">
        <v>9234.9699999999993</v>
      </c>
      <c r="Y229" s="521">
        <v>75646.393630625622</v>
      </c>
      <c r="Z229" s="521">
        <v>0</v>
      </c>
      <c r="AA229" s="521">
        <v>0</v>
      </c>
      <c r="AB229" s="521">
        <v>0</v>
      </c>
      <c r="AC229" s="521">
        <v>0</v>
      </c>
      <c r="AD229" s="521">
        <v>0</v>
      </c>
      <c r="AE229" s="521">
        <v>0</v>
      </c>
      <c r="AF229" s="521">
        <v>0</v>
      </c>
      <c r="AG229" s="522"/>
      <c r="AI229" s="523"/>
      <c r="AK229" s="524"/>
      <c r="AL229" s="524"/>
      <c r="AM229" s="524"/>
      <c r="AN229" s="524"/>
      <c r="AO229" s="524"/>
      <c r="AP229" s="524"/>
      <c r="AQ229" s="524"/>
      <c r="AR229" s="524"/>
      <c r="AS229" s="524"/>
      <c r="AT229" s="524"/>
      <c r="AU229" s="507"/>
      <c r="AV229" s="524"/>
      <c r="AW229" s="507"/>
      <c r="AX229" s="524"/>
      <c r="AY229" s="524"/>
      <c r="AZ229" s="524"/>
      <c r="BA229" s="524"/>
      <c r="BB229" s="524"/>
      <c r="BC229" s="524"/>
      <c r="BD229" s="524"/>
      <c r="BE229" s="524"/>
      <c r="BF229" s="524"/>
      <c r="BH229" s="524"/>
      <c r="BI229" s="507"/>
      <c r="BJ229" s="525"/>
      <c r="BK229" s="525"/>
      <c r="BL229" s="525"/>
      <c r="BM229" s="525"/>
      <c r="BN229" s="525"/>
      <c r="BO229" s="525"/>
      <c r="BP229" s="525"/>
      <c r="BQ229" s="525"/>
      <c r="BS229" s="526"/>
      <c r="BT229" s="526"/>
      <c r="BU229" s="526"/>
      <c r="BV229" s="526"/>
      <c r="BW229" s="526"/>
      <c r="BX229" s="526"/>
      <c r="BY229" s="526"/>
      <c r="BZ229" s="526"/>
    </row>
    <row r="230" spans="1:78" x14ac:dyDescent="0.25">
      <c r="A230" s="176" t="s">
        <v>738</v>
      </c>
      <c r="B230" s="520" t="s">
        <v>355</v>
      </c>
      <c r="C230" s="176" t="s">
        <v>27</v>
      </c>
      <c r="D230" s="176" t="s">
        <v>46</v>
      </c>
      <c r="E230" s="176" t="s">
        <v>1065</v>
      </c>
      <c r="F230" s="176" t="s">
        <v>1357</v>
      </c>
      <c r="G230" s="176" t="s">
        <v>1182</v>
      </c>
      <c r="H230" s="176" t="s">
        <v>42</v>
      </c>
      <c r="I230" s="521"/>
      <c r="J230" s="521"/>
      <c r="K230" s="521"/>
      <c r="L230" s="521"/>
      <c r="M230" s="521"/>
      <c r="N230" s="521"/>
      <c r="O230" s="521"/>
      <c r="P230" s="521"/>
      <c r="Q230" s="521"/>
      <c r="R230" s="521"/>
      <c r="S230" s="521"/>
      <c r="T230" s="521"/>
      <c r="U230" s="521">
        <v>18521.14</v>
      </c>
      <c r="V230" s="521">
        <v>668.71</v>
      </c>
      <c r="W230" s="521"/>
      <c r="X230" s="521"/>
      <c r="Y230" s="521">
        <v>0</v>
      </c>
      <c r="Z230" s="521">
        <v>0</v>
      </c>
      <c r="AA230" s="521">
        <v>140582.43</v>
      </c>
      <c r="AB230" s="521">
        <v>315722.03999999998</v>
      </c>
      <c r="AC230" s="521">
        <v>0</v>
      </c>
      <c r="AD230" s="521">
        <v>0</v>
      </c>
      <c r="AE230" s="521">
        <v>0</v>
      </c>
      <c r="AF230" s="521">
        <v>0</v>
      </c>
      <c r="AG230" s="522"/>
      <c r="AI230" s="523"/>
      <c r="AK230" s="524"/>
      <c r="AL230" s="524"/>
      <c r="AM230" s="524"/>
      <c r="AN230" s="524"/>
      <c r="AO230" s="524"/>
      <c r="AP230" s="524"/>
      <c r="AQ230" s="524"/>
      <c r="AR230" s="524"/>
      <c r="AS230" s="524"/>
      <c r="AT230" s="524"/>
      <c r="AU230" s="507"/>
      <c r="AV230" s="524"/>
      <c r="AW230" s="507"/>
      <c r="AX230" s="524"/>
      <c r="AY230" s="524"/>
      <c r="AZ230" s="524"/>
      <c r="BA230" s="524"/>
      <c r="BB230" s="524"/>
      <c r="BC230" s="524"/>
      <c r="BD230" s="524"/>
      <c r="BE230" s="524"/>
      <c r="BF230" s="524"/>
      <c r="BH230" s="524"/>
      <c r="BI230" s="507"/>
      <c r="BJ230" s="525"/>
      <c r="BK230" s="525"/>
      <c r="BL230" s="525"/>
      <c r="BM230" s="525"/>
      <c r="BN230" s="525"/>
      <c r="BO230" s="525"/>
      <c r="BP230" s="525"/>
      <c r="BQ230" s="525"/>
      <c r="BS230" s="526"/>
      <c r="BT230" s="526"/>
      <c r="BU230" s="526"/>
      <c r="BV230" s="526"/>
      <c r="BW230" s="526"/>
      <c r="BX230" s="526"/>
      <c r="BY230" s="526"/>
      <c r="BZ230" s="526"/>
    </row>
    <row r="231" spans="1:78" x14ac:dyDescent="0.25">
      <c r="A231" s="176" t="s">
        <v>740</v>
      </c>
      <c r="B231" s="520" t="s">
        <v>354</v>
      </c>
      <c r="C231" s="176" t="s">
        <v>27</v>
      </c>
      <c r="D231" s="176" t="s">
        <v>38</v>
      </c>
      <c r="E231" s="176" t="s">
        <v>1065</v>
      </c>
      <c r="F231" s="176" t="s">
        <v>1357</v>
      </c>
      <c r="G231" s="176" t="s">
        <v>1118</v>
      </c>
      <c r="H231" s="176" t="s">
        <v>29</v>
      </c>
      <c r="I231" s="521"/>
      <c r="J231" s="521"/>
      <c r="K231" s="521"/>
      <c r="L231" s="521"/>
      <c r="M231" s="521"/>
      <c r="N231" s="521"/>
      <c r="O231" s="521"/>
      <c r="P231" s="521"/>
      <c r="Q231" s="521"/>
      <c r="R231" s="521"/>
      <c r="S231" s="521"/>
      <c r="T231" s="521">
        <v>32144.98</v>
      </c>
      <c r="U231" s="521">
        <v>71187.070000000007</v>
      </c>
      <c r="V231" s="521">
        <v>258619.4</v>
      </c>
      <c r="W231" s="521">
        <v>43189.82</v>
      </c>
      <c r="X231" s="521"/>
      <c r="Y231" s="521">
        <v>342297.29333978292</v>
      </c>
      <c r="Z231" s="521">
        <v>434295.75476435607</v>
      </c>
      <c r="AA231" s="521">
        <v>0</v>
      </c>
      <c r="AB231" s="521">
        <v>0</v>
      </c>
      <c r="AC231" s="521">
        <v>0</v>
      </c>
      <c r="AD231" s="521">
        <v>0</v>
      </c>
      <c r="AE231" s="521">
        <v>0</v>
      </c>
      <c r="AF231" s="521">
        <v>0</v>
      </c>
      <c r="AG231" s="522"/>
      <c r="AI231" s="523"/>
      <c r="AK231" s="524"/>
      <c r="AL231" s="524"/>
      <c r="AM231" s="524"/>
      <c r="AN231" s="524"/>
      <c r="AO231" s="524"/>
      <c r="AP231" s="524"/>
      <c r="AQ231" s="524"/>
      <c r="AR231" s="524"/>
      <c r="AS231" s="524"/>
      <c r="AT231" s="524"/>
      <c r="AU231" s="507"/>
      <c r="AV231" s="524"/>
      <c r="AW231" s="507"/>
      <c r="AX231" s="524"/>
      <c r="AY231" s="524"/>
      <c r="AZ231" s="524"/>
      <c r="BA231" s="524"/>
      <c r="BB231" s="524"/>
      <c r="BC231" s="524"/>
      <c r="BD231" s="524"/>
      <c r="BE231" s="524"/>
      <c r="BF231" s="524"/>
      <c r="BH231" s="524"/>
      <c r="BI231" s="507"/>
      <c r="BJ231" s="525"/>
      <c r="BK231" s="525"/>
      <c r="BL231" s="525"/>
      <c r="BM231" s="525"/>
      <c r="BN231" s="525"/>
      <c r="BO231" s="525"/>
      <c r="BP231" s="525"/>
      <c r="BQ231" s="525"/>
      <c r="BS231" s="526"/>
      <c r="BT231" s="526"/>
      <c r="BU231" s="526"/>
      <c r="BV231" s="526"/>
      <c r="BW231" s="526"/>
      <c r="BX231" s="526"/>
      <c r="BY231" s="526"/>
      <c r="BZ231" s="526"/>
    </row>
    <row r="232" spans="1:78" x14ac:dyDescent="0.25">
      <c r="A232" s="176" t="s">
        <v>742</v>
      </c>
      <c r="B232" s="520" t="s">
        <v>354</v>
      </c>
      <c r="C232" s="176" t="s">
        <v>27</v>
      </c>
      <c r="D232" s="176" t="s">
        <v>46</v>
      </c>
      <c r="E232" s="176" t="s">
        <v>1065</v>
      </c>
      <c r="F232" s="176" t="s">
        <v>1357</v>
      </c>
      <c r="G232" s="176" t="s">
        <v>1127</v>
      </c>
      <c r="H232" s="176" t="s">
        <v>32</v>
      </c>
      <c r="I232" s="521"/>
      <c r="J232" s="521"/>
      <c r="K232" s="521"/>
      <c r="L232" s="521"/>
      <c r="M232" s="521"/>
      <c r="N232" s="521"/>
      <c r="O232" s="521"/>
      <c r="P232" s="521"/>
      <c r="Q232" s="521"/>
      <c r="R232" s="521"/>
      <c r="S232" s="521"/>
      <c r="T232" s="521">
        <v>37331.14</v>
      </c>
      <c r="U232" s="521">
        <v>3287546.08</v>
      </c>
      <c r="V232" s="521">
        <v>862092.25</v>
      </c>
      <c r="W232" s="521">
        <v>-3712.7</v>
      </c>
      <c r="X232" s="521"/>
      <c r="Y232" s="521">
        <v>0</v>
      </c>
      <c r="Z232" s="521">
        <v>0</v>
      </c>
      <c r="AA232" s="521">
        <v>0</v>
      </c>
      <c r="AB232" s="521">
        <v>0</v>
      </c>
      <c r="AC232" s="521">
        <v>0</v>
      </c>
      <c r="AD232" s="521">
        <v>0</v>
      </c>
      <c r="AE232" s="521">
        <v>0</v>
      </c>
      <c r="AF232" s="521">
        <v>0</v>
      </c>
      <c r="AG232" s="522"/>
      <c r="AI232" s="523"/>
      <c r="AK232" s="524"/>
      <c r="AL232" s="524"/>
      <c r="AM232" s="524"/>
      <c r="AN232" s="524"/>
      <c r="AO232" s="524"/>
      <c r="AP232" s="524"/>
      <c r="AQ232" s="524"/>
      <c r="AR232" s="524"/>
      <c r="AS232" s="524"/>
      <c r="AT232" s="524"/>
      <c r="AU232" s="507"/>
      <c r="AV232" s="524"/>
      <c r="AW232" s="507"/>
      <c r="AX232" s="524"/>
      <c r="AY232" s="524"/>
      <c r="AZ232" s="524"/>
      <c r="BA232" s="524"/>
      <c r="BB232" s="524"/>
      <c r="BC232" s="524"/>
      <c r="BD232" s="524"/>
      <c r="BE232" s="524"/>
      <c r="BF232" s="524"/>
      <c r="BH232" s="524"/>
      <c r="BI232" s="507"/>
      <c r="BJ232" s="525"/>
      <c r="BK232" s="525"/>
      <c r="BL232" s="525"/>
      <c r="BM232" s="525"/>
      <c r="BN232" s="525"/>
      <c r="BO232" s="525"/>
      <c r="BP232" s="525"/>
      <c r="BQ232" s="525"/>
      <c r="BS232" s="526"/>
      <c r="BT232" s="526"/>
      <c r="BU232" s="526"/>
      <c r="BV232" s="526"/>
      <c r="BW232" s="526"/>
      <c r="BX232" s="526"/>
      <c r="BY232" s="526"/>
      <c r="BZ232" s="526"/>
    </row>
    <row r="233" spans="1:78" x14ac:dyDescent="0.25">
      <c r="A233" s="176" t="s">
        <v>743</v>
      </c>
      <c r="B233" s="520" t="s">
        <v>1187</v>
      </c>
      <c r="C233" s="176" t="s">
        <v>27</v>
      </c>
      <c r="D233" s="176" t="s">
        <v>46</v>
      </c>
      <c r="E233" s="176" t="s">
        <v>1065</v>
      </c>
      <c r="F233" s="176" t="s">
        <v>1357</v>
      </c>
      <c r="G233" s="176" t="s">
        <v>1190</v>
      </c>
      <c r="H233" s="176" t="s">
        <v>42</v>
      </c>
      <c r="I233" s="521"/>
      <c r="J233" s="521"/>
      <c r="K233" s="521"/>
      <c r="L233" s="521"/>
      <c r="M233" s="521"/>
      <c r="N233" s="521"/>
      <c r="O233" s="521"/>
      <c r="P233" s="521"/>
      <c r="Q233" s="521"/>
      <c r="R233" s="521"/>
      <c r="S233" s="521"/>
      <c r="T233" s="521">
        <v>19135.87</v>
      </c>
      <c r="U233" s="521">
        <v>157421.31</v>
      </c>
      <c r="V233" s="521"/>
      <c r="W233" s="521"/>
      <c r="X233" s="521"/>
      <c r="Y233" s="521">
        <v>546.29</v>
      </c>
      <c r="Z233" s="521">
        <v>0</v>
      </c>
      <c r="AA233" s="521">
        <v>1185249.73</v>
      </c>
      <c r="AB233" s="521">
        <v>1211781.18</v>
      </c>
      <c r="AC233" s="521">
        <v>0</v>
      </c>
      <c r="AD233" s="521">
        <v>0</v>
      </c>
      <c r="AE233" s="521">
        <v>0</v>
      </c>
      <c r="AF233" s="521">
        <v>0</v>
      </c>
      <c r="AG233" s="522"/>
      <c r="AH233" s="507"/>
      <c r="AI233" s="524"/>
      <c r="AK233" s="524"/>
      <c r="AL233" s="524"/>
      <c r="AM233" s="524"/>
      <c r="AN233" s="524"/>
      <c r="AO233" s="524"/>
      <c r="AP233" s="524"/>
      <c r="AQ233" s="524"/>
      <c r="AR233" s="524"/>
      <c r="AS233" s="524"/>
      <c r="AT233" s="524"/>
      <c r="AU233" s="507"/>
      <c r="AV233" s="524"/>
      <c r="AW233" s="507"/>
      <c r="AX233" s="524"/>
      <c r="AY233" s="524"/>
      <c r="AZ233" s="524"/>
      <c r="BA233" s="524"/>
      <c r="BB233" s="524"/>
      <c r="BC233" s="524"/>
      <c r="BD233" s="524"/>
      <c r="BE233" s="524"/>
      <c r="BF233" s="524"/>
      <c r="BH233" s="524"/>
      <c r="BI233" s="507"/>
      <c r="BJ233" s="525"/>
      <c r="BK233" s="525"/>
      <c r="BL233" s="525"/>
      <c r="BM233" s="525"/>
      <c r="BN233" s="525"/>
      <c r="BO233" s="525"/>
      <c r="BP233" s="525"/>
      <c r="BQ233" s="525"/>
      <c r="BS233" s="526"/>
      <c r="BT233" s="526"/>
      <c r="BU233" s="526"/>
      <c r="BV233" s="526"/>
      <c r="BW233" s="526"/>
      <c r="BX233" s="526"/>
      <c r="BY233" s="526"/>
      <c r="BZ233" s="526"/>
    </row>
    <row r="234" spans="1:78" x14ac:dyDescent="0.25">
      <c r="A234" s="176" t="s">
        <v>744</v>
      </c>
      <c r="B234" s="520" t="s">
        <v>1187</v>
      </c>
      <c r="C234" s="176" t="s">
        <v>27</v>
      </c>
      <c r="D234" s="176" t="s">
        <v>46</v>
      </c>
      <c r="E234" s="176" t="s">
        <v>1065</v>
      </c>
      <c r="F234" s="176" t="s">
        <v>1357</v>
      </c>
      <c r="G234" s="176" t="s">
        <v>1191</v>
      </c>
      <c r="H234" s="176" t="s">
        <v>42</v>
      </c>
      <c r="I234" s="521"/>
      <c r="J234" s="521"/>
      <c r="K234" s="521"/>
      <c r="L234" s="521"/>
      <c r="M234" s="521"/>
      <c r="N234" s="521"/>
      <c r="O234" s="521"/>
      <c r="P234" s="521"/>
      <c r="Q234" s="521"/>
      <c r="R234" s="521"/>
      <c r="S234" s="521"/>
      <c r="T234" s="521">
        <v>36152.019999999997</v>
      </c>
      <c r="U234" s="521">
        <v>144730.96</v>
      </c>
      <c r="V234" s="521"/>
      <c r="W234" s="521"/>
      <c r="X234" s="521"/>
      <c r="Y234" s="521">
        <v>406.77</v>
      </c>
      <c r="Z234" s="521">
        <v>0</v>
      </c>
      <c r="AA234" s="521">
        <v>175547.3</v>
      </c>
      <c r="AB234" s="521">
        <v>135079.72</v>
      </c>
      <c r="AC234" s="521">
        <v>0</v>
      </c>
      <c r="AD234" s="521">
        <v>0</v>
      </c>
      <c r="AE234" s="521">
        <v>0</v>
      </c>
      <c r="AF234" s="521">
        <v>0</v>
      </c>
      <c r="AG234" s="522"/>
      <c r="AI234" s="523"/>
      <c r="AK234" s="524"/>
      <c r="AL234" s="524"/>
      <c r="AM234" s="524"/>
      <c r="AN234" s="524"/>
      <c r="AO234" s="524"/>
      <c r="AP234" s="524"/>
      <c r="AQ234" s="524"/>
      <c r="AR234" s="524"/>
      <c r="AS234" s="524"/>
      <c r="AT234" s="524"/>
      <c r="AU234" s="507"/>
      <c r="AV234" s="524"/>
      <c r="AW234" s="507"/>
      <c r="AX234" s="524"/>
      <c r="AY234" s="524"/>
      <c r="AZ234" s="524"/>
      <c r="BA234" s="524"/>
      <c r="BB234" s="524"/>
      <c r="BC234" s="524"/>
      <c r="BD234" s="524"/>
      <c r="BE234" s="524"/>
      <c r="BF234" s="524"/>
      <c r="BH234" s="524"/>
      <c r="BI234" s="507"/>
      <c r="BJ234" s="525"/>
      <c r="BK234" s="525"/>
      <c r="BL234" s="525"/>
      <c r="BM234" s="525"/>
      <c r="BN234" s="525"/>
      <c r="BO234" s="525"/>
      <c r="BP234" s="525"/>
      <c r="BQ234" s="525"/>
      <c r="BS234" s="526"/>
      <c r="BT234" s="526"/>
      <c r="BU234" s="526"/>
      <c r="BV234" s="526"/>
      <c r="BW234" s="526"/>
      <c r="BX234" s="526"/>
      <c r="BY234" s="526"/>
      <c r="BZ234" s="526"/>
    </row>
    <row r="235" spans="1:78" x14ac:dyDescent="0.25">
      <c r="A235" s="176" t="s">
        <v>757</v>
      </c>
      <c r="B235" s="520" t="s">
        <v>354</v>
      </c>
      <c r="C235" s="176" t="s">
        <v>27</v>
      </c>
      <c r="D235" s="176" t="s">
        <v>46</v>
      </c>
      <c r="E235" s="176" t="s">
        <v>1065</v>
      </c>
      <c r="F235" s="176" t="s">
        <v>48</v>
      </c>
      <c r="G235" s="176" t="s">
        <v>758</v>
      </c>
      <c r="H235" s="176" t="s">
        <v>32</v>
      </c>
      <c r="I235" s="521"/>
      <c r="J235" s="521"/>
      <c r="K235" s="521"/>
      <c r="L235" s="521"/>
      <c r="M235" s="521"/>
      <c r="N235" s="521"/>
      <c r="O235" s="521"/>
      <c r="P235" s="521"/>
      <c r="Q235" s="521"/>
      <c r="R235" s="521"/>
      <c r="S235" s="521"/>
      <c r="T235" s="521">
        <v>4901.7299999999996</v>
      </c>
      <c r="U235" s="521">
        <v>553011.22</v>
      </c>
      <c r="V235" s="521">
        <v>672322.43</v>
      </c>
      <c r="W235" s="521">
        <v>237314.37</v>
      </c>
      <c r="X235" s="521">
        <v>45413.74</v>
      </c>
      <c r="Y235" s="521">
        <v>0</v>
      </c>
      <c r="Z235" s="521">
        <v>0</v>
      </c>
      <c r="AA235" s="521">
        <v>0</v>
      </c>
      <c r="AB235" s="521">
        <v>0</v>
      </c>
      <c r="AC235" s="521">
        <v>0</v>
      </c>
      <c r="AD235" s="521">
        <v>0</v>
      </c>
      <c r="AE235" s="521">
        <v>0</v>
      </c>
      <c r="AF235" s="521">
        <v>0</v>
      </c>
      <c r="AG235" s="522"/>
      <c r="AI235" s="523"/>
      <c r="AK235" s="524"/>
      <c r="AL235" s="524"/>
      <c r="AM235" s="524"/>
      <c r="AN235" s="524"/>
      <c r="AO235" s="524"/>
      <c r="AP235" s="524"/>
      <c r="AQ235" s="524"/>
      <c r="AR235" s="524"/>
      <c r="AS235" s="524"/>
      <c r="AT235" s="524"/>
      <c r="AU235" s="507"/>
      <c r="AV235" s="524"/>
      <c r="AW235" s="507"/>
      <c r="AX235" s="524"/>
      <c r="AY235" s="524"/>
      <c r="AZ235" s="524"/>
      <c r="BA235" s="524"/>
      <c r="BB235" s="524"/>
      <c r="BC235" s="524"/>
      <c r="BD235" s="524"/>
      <c r="BE235" s="524"/>
      <c r="BF235" s="524"/>
      <c r="BH235" s="524"/>
      <c r="BI235" s="507"/>
      <c r="BJ235" s="525"/>
      <c r="BK235" s="525"/>
      <c r="BL235" s="525"/>
      <c r="BM235" s="525"/>
      <c r="BN235" s="525"/>
      <c r="BO235" s="525"/>
      <c r="BP235" s="525"/>
      <c r="BQ235" s="525"/>
      <c r="BS235" s="526"/>
      <c r="BT235" s="526"/>
      <c r="BU235" s="526"/>
      <c r="BV235" s="526"/>
      <c r="BW235" s="526"/>
      <c r="BX235" s="526"/>
      <c r="BY235" s="526"/>
      <c r="BZ235" s="526"/>
    </row>
    <row r="236" spans="1:78" x14ac:dyDescent="0.25">
      <c r="A236" s="176" t="s">
        <v>759</v>
      </c>
      <c r="B236" s="520" t="s">
        <v>354</v>
      </c>
      <c r="C236" s="176" t="s">
        <v>27</v>
      </c>
      <c r="D236" s="176" t="s">
        <v>46</v>
      </c>
      <c r="E236" s="176" t="s">
        <v>1065</v>
      </c>
      <c r="F236" s="176" t="s">
        <v>48</v>
      </c>
      <c r="G236" s="176" t="s">
        <v>760</v>
      </c>
      <c r="H236" s="176" t="s">
        <v>29</v>
      </c>
      <c r="I236" s="521"/>
      <c r="J236" s="521"/>
      <c r="K236" s="521"/>
      <c r="L236" s="521"/>
      <c r="M236" s="521"/>
      <c r="N236" s="521"/>
      <c r="O236" s="521"/>
      <c r="P236" s="521"/>
      <c r="Q236" s="521"/>
      <c r="R236" s="521"/>
      <c r="S236" s="521"/>
      <c r="T236" s="521">
        <v>3990.84</v>
      </c>
      <c r="U236" s="521">
        <v>587702.31999999995</v>
      </c>
      <c r="V236" s="521">
        <v>403388.64</v>
      </c>
      <c r="W236" s="521">
        <v>151837.79</v>
      </c>
      <c r="X236" s="521">
        <v>75609.45</v>
      </c>
      <c r="Y236" s="521">
        <v>23779.880556998662</v>
      </c>
      <c r="Z236" s="521">
        <v>0</v>
      </c>
      <c r="AA236" s="521">
        <v>0</v>
      </c>
      <c r="AB236" s="521">
        <v>0</v>
      </c>
      <c r="AC236" s="521">
        <v>0</v>
      </c>
      <c r="AD236" s="521">
        <v>0</v>
      </c>
      <c r="AE236" s="521">
        <v>0</v>
      </c>
      <c r="AF236" s="521">
        <v>0</v>
      </c>
      <c r="AG236" s="522"/>
      <c r="AI236" s="523"/>
      <c r="AK236" s="524"/>
      <c r="AL236" s="524"/>
      <c r="AM236" s="524"/>
      <c r="AN236" s="524"/>
      <c r="AO236" s="524"/>
      <c r="AP236" s="524"/>
      <c r="AQ236" s="524"/>
      <c r="AR236" s="524"/>
      <c r="AS236" s="524"/>
      <c r="AT236" s="524"/>
      <c r="AU236" s="507"/>
      <c r="AV236" s="524"/>
      <c r="AW236" s="507"/>
      <c r="AX236" s="524"/>
      <c r="AY236" s="524"/>
      <c r="AZ236" s="524"/>
      <c r="BA236" s="524"/>
      <c r="BB236" s="524"/>
      <c r="BC236" s="524"/>
      <c r="BD236" s="524"/>
      <c r="BE236" s="524"/>
      <c r="BF236" s="524"/>
      <c r="BH236" s="524"/>
      <c r="BI236" s="507"/>
      <c r="BJ236" s="525"/>
      <c r="BK236" s="525"/>
      <c r="BL236" s="525"/>
      <c r="BM236" s="525"/>
      <c r="BN236" s="525"/>
      <c r="BO236" s="525"/>
      <c r="BP236" s="525"/>
      <c r="BQ236" s="525"/>
      <c r="BS236" s="526"/>
      <c r="BT236" s="526"/>
      <c r="BU236" s="526"/>
      <c r="BV236" s="526"/>
      <c r="BW236" s="526"/>
      <c r="BX236" s="526"/>
      <c r="BY236" s="526"/>
      <c r="BZ236" s="526"/>
    </row>
    <row r="237" spans="1:78" x14ac:dyDescent="0.25">
      <c r="A237" s="176" t="s">
        <v>909</v>
      </c>
      <c r="B237" s="520" t="s">
        <v>355</v>
      </c>
      <c r="C237" s="176" t="s">
        <v>684</v>
      </c>
      <c r="D237" s="176" t="s">
        <v>28</v>
      </c>
      <c r="E237" s="176" t="s">
        <v>1068</v>
      </c>
      <c r="F237" s="176" t="s">
        <v>1186</v>
      </c>
      <c r="G237" s="176" t="s">
        <v>1031</v>
      </c>
      <c r="H237" s="176" t="s">
        <v>71</v>
      </c>
      <c r="I237" s="521"/>
      <c r="J237" s="521"/>
      <c r="K237" s="521"/>
      <c r="L237" s="521"/>
      <c r="M237" s="521"/>
      <c r="N237" s="521"/>
      <c r="O237" s="521"/>
      <c r="P237" s="521"/>
      <c r="Q237" s="521"/>
      <c r="R237" s="521"/>
      <c r="S237" s="521"/>
      <c r="T237" s="521"/>
      <c r="U237" s="521"/>
      <c r="V237" s="521"/>
      <c r="W237" s="521"/>
      <c r="X237" s="521"/>
      <c r="Y237" s="521">
        <v>43233.502</v>
      </c>
      <c r="Z237" s="521">
        <v>235314.7243</v>
      </c>
      <c r="AA237" s="521">
        <v>0</v>
      </c>
      <c r="AB237" s="521">
        <v>0</v>
      </c>
      <c r="AC237" s="521">
        <v>0</v>
      </c>
      <c r="AD237" s="521">
        <v>0</v>
      </c>
      <c r="AE237" s="521">
        <v>0</v>
      </c>
      <c r="AF237" s="521">
        <v>0</v>
      </c>
      <c r="AG237" s="522"/>
      <c r="AI237" s="523"/>
      <c r="AK237" s="524"/>
      <c r="AL237" s="524"/>
      <c r="AM237" s="524"/>
      <c r="AN237" s="524"/>
      <c r="AO237" s="524"/>
      <c r="AP237" s="524"/>
      <c r="AQ237" s="524"/>
      <c r="AR237" s="524"/>
      <c r="AS237" s="524"/>
      <c r="AT237" s="524"/>
      <c r="AU237" s="507"/>
      <c r="AV237" s="524"/>
      <c r="AW237" s="507"/>
      <c r="AX237" s="524"/>
      <c r="AY237" s="524"/>
      <c r="AZ237" s="524"/>
      <c r="BA237" s="524"/>
      <c r="BB237" s="524"/>
      <c r="BC237" s="524"/>
      <c r="BD237" s="524"/>
      <c r="BE237" s="524"/>
      <c r="BF237" s="524"/>
      <c r="BH237" s="524"/>
      <c r="BI237" s="507"/>
      <c r="BJ237" s="525"/>
      <c r="BK237" s="525"/>
      <c r="BL237" s="525"/>
      <c r="BM237" s="525"/>
      <c r="BN237" s="525"/>
      <c r="BO237" s="525"/>
      <c r="BP237" s="525"/>
      <c r="BQ237" s="525"/>
      <c r="BS237" s="526"/>
      <c r="BT237" s="526"/>
      <c r="BU237" s="526"/>
      <c r="BV237" s="526"/>
      <c r="BW237" s="526"/>
      <c r="BX237" s="526"/>
      <c r="BY237" s="526"/>
      <c r="BZ237" s="526"/>
    </row>
    <row r="238" spans="1:78" x14ac:dyDescent="0.25">
      <c r="A238" s="176" t="s">
        <v>761</v>
      </c>
      <c r="B238" s="520" t="s">
        <v>354</v>
      </c>
      <c r="C238" s="176" t="s">
        <v>27</v>
      </c>
      <c r="D238" s="176" t="s">
        <v>46</v>
      </c>
      <c r="E238" s="176" t="s">
        <v>1068</v>
      </c>
      <c r="F238" s="176" t="s">
        <v>1131</v>
      </c>
      <c r="G238" s="176" t="s">
        <v>842</v>
      </c>
      <c r="H238" s="176" t="s">
        <v>29</v>
      </c>
      <c r="I238" s="521"/>
      <c r="J238" s="521"/>
      <c r="K238" s="521"/>
      <c r="L238" s="521"/>
      <c r="M238" s="521"/>
      <c r="N238" s="521"/>
      <c r="O238" s="521"/>
      <c r="P238" s="521"/>
      <c r="Q238" s="521"/>
      <c r="R238" s="521"/>
      <c r="S238" s="521"/>
      <c r="T238" s="521">
        <v>3215.52</v>
      </c>
      <c r="U238" s="521">
        <v>220645</v>
      </c>
      <c r="V238" s="521">
        <v>389799.23</v>
      </c>
      <c r="W238" s="521">
        <v>44970.99</v>
      </c>
      <c r="X238" s="521">
        <v>14692.06</v>
      </c>
      <c r="Y238" s="521">
        <v>-17760.725751062029</v>
      </c>
      <c r="Z238" s="521">
        <v>0</v>
      </c>
      <c r="AA238" s="521">
        <v>0</v>
      </c>
      <c r="AB238" s="521">
        <v>0</v>
      </c>
      <c r="AC238" s="521">
        <v>0</v>
      </c>
      <c r="AD238" s="521">
        <v>0</v>
      </c>
      <c r="AE238" s="521">
        <v>0</v>
      </c>
      <c r="AF238" s="521">
        <v>0</v>
      </c>
      <c r="AG238" s="522"/>
      <c r="AI238" s="523"/>
      <c r="AK238" s="524"/>
      <c r="AL238" s="524"/>
      <c r="AM238" s="524"/>
      <c r="AN238" s="524"/>
      <c r="AO238" s="524"/>
      <c r="AP238" s="524"/>
      <c r="AQ238" s="524"/>
      <c r="AR238" s="524"/>
      <c r="AS238" s="524"/>
      <c r="AT238" s="524"/>
      <c r="AU238" s="507"/>
      <c r="AV238" s="524"/>
      <c r="AW238" s="507"/>
      <c r="AX238" s="524"/>
      <c r="AY238" s="524"/>
      <c r="AZ238" s="524"/>
      <c r="BA238" s="524"/>
      <c r="BB238" s="524"/>
      <c r="BC238" s="524"/>
      <c r="BD238" s="524"/>
      <c r="BE238" s="524"/>
      <c r="BF238" s="524"/>
      <c r="BH238" s="524"/>
      <c r="BI238" s="507"/>
      <c r="BJ238" s="525"/>
      <c r="BK238" s="525"/>
      <c r="BL238" s="525"/>
      <c r="BM238" s="525"/>
      <c r="BN238" s="525"/>
      <c r="BO238" s="525"/>
      <c r="BP238" s="525"/>
      <c r="BQ238" s="525"/>
      <c r="BS238" s="526"/>
      <c r="BT238" s="526"/>
      <c r="BU238" s="526"/>
      <c r="BV238" s="526"/>
      <c r="BW238" s="526"/>
      <c r="BX238" s="526"/>
      <c r="BY238" s="526"/>
      <c r="BZ238" s="526"/>
    </row>
    <row r="239" spans="1:78" x14ac:dyDescent="0.25">
      <c r="A239" s="176" t="s">
        <v>762</v>
      </c>
      <c r="B239" s="520" t="s">
        <v>354</v>
      </c>
      <c r="C239" s="176" t="s">
        <v>27</v>
      </c>
      <c r="D239" s="176" t="s">
        <v>46</v>
      </c>
      <c r="E239" s="176" t="s">
        <v>1068</v>
      </c>
      <c r="F239" s="176" t="s">
        <v>1362</v>
      </c>
      <c r="G239" s="176" t="s">
        <v>1133</v>
      </c>
      <c r="H239" s="176" t="s">
        <v>32</v>
      </c>
      <c r="I239" s="521"/>
      <c r="J239" s="521"/>
      <c r="K239" s="521"/>
      <c r="L239" s="521"/>
      <c r="M239" s="521"/>
      <c r="N239" s="521"/>
      <c r="O239" s="521"/>
      <c r="P239" s="521"/>
      <c r="Q239" s="521"/>
      <c r="R239" s="521"/>
      <c r="S239" s="521"/>
      <c r="T239" s="521"/>
      <c r="U239" s="521">
        <v>1331685.1599999999</v>
      </c>
      <c r="V239" s="521">
        <v>625044.66</v>
      </c>
      <c r="W239" s="521">
        <v>2663165.23</v>
      </c>
      <c r="X239" s="521">
        <v>235515.26</v>
      </c>
      <c r="Y239" s="521">
        <v>-67.319999999999993</v>
      </c>
      <c r="Z239" s="521">
        <v>0</v>
      </c>
      <c r="AA239" s="521">
        <v>0</v>
      </c>
      <c r="AB239" s="521">
        <v>0</v>
      </c>
      <c r="AC239" s="521">
        <v>0</v>
      </c>
      <c r="AD239" s="521">
        <v>0</v>
      </c>
      <c r="AE239" s="521">
        <v>0</v>
      </c>
      <c r="AF239" s="521">
        <v>0</v>
      </c>
      <c r="AG239" s="522"/>
      <c r="AI239" s="523"/>
      <c r="AK239" s="524"/>
      <c r="AL239" s="524"/>
      <c r="AM239" s="524"/>
      <c r="AN239" s="524"/>
      <c r="AO239" s="524"/>
      <c r="AP239" s="524"/>
      <c r="AQ239" s="524"/>
      <c r="AR239" s="524"/>
      <c r="AS239" s="524"/>
      <c r="AT239" s="524"/>
      <c r="AU239" s="507"/>
      <c r="AV239" s="524"/>
      <c r="AW239" s="507"/>
      <c r="AX239" s="524"/>
      <c r="AY239" s="524"/>
      <c r="AZ239" s="524"/>
      <c r="BA239" s="524"/>
      <c r="BB239" s="524"/>
      <c r="BC239" s="524"/>
      <c r="BD239" s="524"/>
      <c r="BE239" s="524"/>
      <c r="BF239" s="524"/>
      <c r="BH239" s="524"/>
      <c r="BI239" s="507"/>
      <c r="BJ239" s="525"/>
      <c r="BK239" s="525"/>
      <c r="BL239" s="525"/>
      <c r="BM239" s="525"/>
      <c r="BN239" s="525"/>
      <c r="BO239" s="525"/>
      <c r="BP239" s="525"/>
      <c r="BQ239" s="525"/>
      <c r="BS239" s="526"/>
      <c r="BT239" s="526"/>
      <c r="BU239" s="526"/>
      <c r="BV239" s="526"/>
      <c r="BW239" s="526"/>
      <c r="BX239" s="526"/>
      <c r="BY239" s="526"/>
      <c r="BZ239" s="526"/>
    </row>
    <row r="240" spans="1:78" x14ac:dyDescent="0.25">
      <c r="A240" s="176" t="s">
        <v>763</v>
      </c>
      <c r="B240" s="520" t="s">
        <v>355</v>
      </c>
      <c r="C240" s="176" t="s">
        <v>27</v>
      </c>
      <c r="D240" s="176" t="s">
        <v>46</v>
      </c>
      <c r="E240" s="176" t="s">
        <v>1065</v>
      </c>
      <c r="F240" s="176" t="s">
        <v>1357</v>
      </c>
      <c r="G240" s="176" t="s">
        <v>1183</v>
      </c>
      <c r="H240" s="176" t="s">
        <v>29</v>
      </c>
      <c r="I240" s="521"/>
      <c r="J240" s="521"/>
      <c r="K240" s="521"/>
      <c r="L240" s="521"/>
      <c r="M240" s="521"/>
      <c r="N240" s="521"/>
      <c r="O240" s="521"/>
      <c r="P240" s="521"/>
      <c r="Q240" s="521"/>
      <c r="R240" s="521"/>
      <c r="S240" s="521"/>
      <c r="T240" s="521"/>
      <c r="U240" s="521">
        <v>2410.6799999999998</v>
      </c>
      <c r="V240" s="521">
        <v>108718.34</v>
      </c>
      <c r="W240" s="521">
        <v>289201.84000000003</v>
      </c>
      <c r="X240" s="521">
        <v>1692.28</v>
      </c>
      <c r="Y240" s="521">
        <v>2397137.4195154794</v>
      </c>
      <c r="Z240" s="521">
        <v>1894084.67953014</v>
      </c>
      <c r="AA240" s="521">
        <v>1591021.3675459556</v>
      </c>
      <c r="AB240" s="521">
        <v>36758.59882522322</v>
      </c>
      <c r="AC240" s="521">
        <v>0</v>
      </c>
      <c r="AD240" s="521">
        <v>0</v>
      </c>
      <c r="AE240" s="521">
        <v>0</v>
      </c>
      <c r="AF240" s="521">
        <v>0</v>
      </c>
      <c r="AG240" s="522"/>
      <c r="AI240" s="523"/>
      <c r="AK240" s="524"/>
      <c r="AL240" s="524"/>
      <c r="AM240" s="524"/>
      <c r="AN240" s="524"/>
      <c r="AO240" s="524"/>
      <c r="AP240" s="524"/>
      <c r="AQ240" s="524"/>
      <c r="AR240" s="524"/>
      <c r="AS240" s="524"/>
      <c r="AT240" s="524"/>
      <c r="AU240" s="507"/>
      <c r="AV240" s="524"/>
      <c r="AW240" s="507"/>
      <c r="AX240" s="524"/>
      <c r="AY240" s="524"/>
      <c r="AZ240" s="524"/>
      <c r="BA240" s="524"/>
      <c r="BB240" s="524"/>
      <c r="BC240" s="524"/>
      <c r="BD240" s="524"/>
      <c r="BE240" s="524"/>
      <c r="BF240" s="524"/>
      <c r="BH240" s="524"/>
      <c r="BI240" s="507"/>
      <c r="BJ240" s="525"/>
      <c r="BK240" s="525"/>
      <c r="BL240" s="525"/>
      <c r="BM240" s="525"/>
      <c r="BN240" s="525"/>
      <c r="BO240" s="525"/>
      <c r="BP240" s="525"/>
      <c r="BQ240" s="525"/>
      <c r="BS240" s="526"/>
      <c r="BT240" s="526"/>
      <c r="BU240" s="526"/>
      <c r="BV240" s="526"/>
      <c r="BW240" s="526"/>
      <c r="BX240" s="526"/>
      <c r="BY240" s="526"/>
      <c r="BZ240" s="526"/>
    </row>
    <row r="241" spans="1:78" x14ac:dyDescent="0.25">
      <c r="A241" s="176" t="s">
        <v>764</v>
      </c>
      <c r="B241" s="520" t="s">
        <v>354</v>
      </c>
      <c r="C241" s="176" t="s">
        <v>27</v>
      </c>
      <c r="D241" s="176" t="s">
        <v>46</v>
      </c>
      <c r="E241" s="176" t="s">
        <v>1065</v>
      </c>
      <c r="F241" s="176" t="s">
        <v>1357</v>
      </c>
      <c r="G241" s="176" t="s">
        <v>1128</v>
      </c>
      <c r="H241" s="176" t="s">
        <v>32</v>
      </c>
      <c r="I241" s="521"/>
      <c r="J241" s="521"/>
      <c r="K241" s="521"/>
      <c r="L241" s="521"/>
      <c r="M241" s="521"/>
      <c r="N241" s="521"/>
      <c r="O241" s="521"/>
      <c r="P241" s="521"/>
      <c r="Q241" s="521"/>
      <c r="R241" s="521"/>
      <c r="S241" s="521"/>
      <c r="T241" s="521">
        <v>16201.47</v>
      </c>
      <c r="U241" s="521">
        <v>1140582.1399999999</v>
      </c>
      <c r="V241" s="521">
        <v>587339.11</v>
      </c>
      <c r="W241" s="521">
        <v>65726.880000000005</v>
      </c>
      <c r="X241" s="521"/>
      <c r="Y241" s="521">
        <v>0</v>
      </c>
      <c r="Z241" s="521">
        <v>0</v>
      </c>
      <c r="AA241" s="521">
        <v>0</v>
      </c>
      <c r="AB241" s="521">
        <v>0</v>
      </c>
      <c r="AC241" s="521">
        <v>0</v>
      </c>
      <c r="AD241" s="521">
        <v>0</v>
      </c>
      <c r="AE241" s="521">
        <v>0</v>
      </c>
      <c r="AF241" s="521">
        <v>0</v>
      </c>
      <c r="AG241" s="522"/>
      <c r="AI241" s="523"/>
      <c r="AK241" s="524"/>
      <c r="AL241" s="524"/>
      <c r="AM241" s="524"/>
      <c r="AN241" s="524"/>
      <c r="AO241" s="524"/>
      <c r="AP241" s="524"/>
      <c r="AQ241" s="524"/>
      <c r="AR241" s="524"/>
      <c r="AS241" s="524"/>
      <c r="AT241" s="524"/>
      <c r="AU241" s="507"/>
      <c r="AV241" s="524"/>
      <c r="AW241" s="507"/>
      <c r="AX241" s="524"/>
      <c r="AY241" s="524"/>
      <c r="AZ241" s="524"/>
      <c r="BA241" s="524"/>
      <c r="BB241" s="524"/>
      <c r="BC241" s="524"/>
      <c r="BD241" s="524"/>
      <c r="BE241" s="524"/>
      <c r="BF241" s="524"/>
      <c r="BH241" s="524"/>
      <c r="BI241" s="507"/>
      <c r="BJ241" s="525"/>
      <c r="BK241" s="525"/>
      <c r="BL241" s="525"/>
      <c r="BM241" s="525"/>
      <c r="BN241" s="525"/>
      <c r="BO241" s="525"/>
      <c r="BP241" s="525"/>
      <c r="BQ241" s="525"/>
      <c r="BS241" s="526"/>
      <c r="BT241" s="526"/>
      <c r="BU241" s="526"/>
      <c r="BV241" s="526"/>
      <c r="BW241" s="526"/>
      <c r="BX241" s="526"/>
      <c r="BY241" s="526"/>
      <c r="BZ241" s="526"/>
    </row>
    <row r="242" spans="1:78" x14ac:dyDescent="0.25">
      <c r="A242" s="176" t="s">
        <v>765</v>
      </c>
      <c r="B242" s="520" t="s">
        <v>355</v>
      </c>
      <c r="C242" s="176" t="s">
        <v>684</v>
      </c>
      <c r="D242" s="176" t="s">
        <v>28</v>
      </c>
      <c r="E242" s="176" t="s">
        <v>1068</v>
      </c>
      <c r="F242" s="176" t="s">
        <v>1357</v>
      </c>
      <c r="G242" s="176" t="s">
        <v>766</v>
      </c>
      <c r="H242" s="176" t="s">
        <v>29</v>
      </c>
      <c r="I242" s="521"/>
      <c r="J242" s="521"/>
      <c r="K242" s="521"/>
      <c r="L242" s="521"/>
      <c r="M242" s="521"/>
      <c r="N242" s="521"/>
      <c r="O242" s="521"/>
      <c r="P242" s="521"/>
      <c r="Q242" s="521"/>
      <c r="R242" s="521"/>
      <c r="S242" s="521"/>
      <c r="T242" s="521"/>
      <c r="U242" s="521"/>
      <c r="V242" s="521">
        <v>209378.84</v>
      </c>
      <c r="W242" s="521">
        <v>969.28</v>
      </c>
      <c r="X242" s="521">
        <v>454986.45</v>
      </c>
      <c r="Y242" s="521">
        <v>4174146.4719642778</v>
      </c>
      <c r="Z242" s="521">
        <v>367966.11176116893</v>
      </c>
      <c r="AA242" s="521">
        <v>0</v>
      </c>
      <c r="AB242" s="521">
        <v>0</v>
      </c>
      <c r="AC242" s="521">
        <v>0</v>
      </c>
      <c r="AD242" s="521">
        <v>0</v>
      </c>
      <c r="AE242" s="521">
        <v>0</v>
      </c>
      <c r="AF242" s="521">
        <v>0</v>
      </c>
      <c r="AG242" s="522"/>
      <c r="AI242" s="523"/>
      <c r="AK242" s="524"/>
      <c r="AL242" s="524"/>
      <c r="AM242" s="524"/>
      <c r="AN242" s="524"/>
      <c r="AO242" s="524"/>
      <c r="AP242" s="524"/>
      <c r="AQ242" s="524"/>
      <c r="AR242" s="524"/>
      <c r="AS242" s="524"/>
      <c r="AT242" s="524"/>
      <c r="AU242" s="507"/>
      <c r="AV242" s="524"/>
      <c r="AW242" s="507"/>
      <c r="AX242" s="524"/>
      <c r="AY242" s="524"/>
      <c r="AZ242" s="524"/>
      <c r="BA242" s="524"/>
      <c r="BB242" s="524"/>
      <c r="BC242" s="524"/>
      <c r="BD242" s="524"/>
      <c r="BE242" s="524"/>
      <c r="BF242" s="524"/>
      <c r="BH242" s="524"/>
      <c r="BI242" s="507"/>
      <c r="BJ242" s="525"/>
      <c r="BK242" s="525"/>
      <c r="BL242" s="525"/>
      <c r="BM242" s="525"/>
      <c r="BN242" s="525"/>
      <c r="BO242" s="525"/>
      <c r="BP242" s="525"/>
      <c r="BQ242" s="525"/>
      <c r="BS242" s="526"/>
      <c r="BT242" s="526"/>
      <c r="BU242" s="526"/>
      <c r="BV242" s="526"/>
      <c r="BW242" s="526"/>
      <c r="BX242" s="526"/>
      <c r="BY242" s="526"/>
      <c r="BZ242" s="526"/>
    </row>
    <row r="243" spans="1:78" x14ac:dyDescent="0.25">
      <c r="A243" s="176" t="s">
        <v>778</v>
      </c>
      <c r="B243" s="520" t="s">
        <v>354</v>
      </c>
      <c r="C243" s="176" t="s">
        <v>27</v>
      </c>
      <c r="D243" s="176" t="s">
        <v>46</v>
      </c>
      <c r="E243" s="176" t="s">
        <v>1065</v>
      </c>
      <c r="F243" s="176" t="s">
        <v>1359</v>
      </c>
      <c r="G243" s="176" t="s">
        <v>1124</v>
      </c>
      <c r="H243" s="176" t="s">
        <v>29</v>
      </c>
      <c r="I243" s="521"/>
      <c r="J243" s="521"/>
      <c r="K243" s="521"/>
      <c r="L243" s="521"/>
      <c r="M243" s="521"/>
      <c r="N243" s="521"/>
      <c r="O243" s="521"/>
      <c r="P243" s="521"/>
      <c r="Q243" s="521"/>
      <c r="R243" s="521"/>
      <c r="S243" s="521"/>
      <c r="T243" s="521">
        <v>2281.92</v>
      </c>
      <c r="U243" s="521">
        <v>226840.57</v>
      </c>
      <c r="V243" s="521">
        <v>2900602.73</v>
      </c>
      <c r="W243" s="521">
        <v>101924.66</v>
      </c>
      <c r="X243" s="521">
        <v>123071.77</v>
      </c>
      <c r="Y243" s="521">
        <v>294276.98570881528</v>
      </c>
      <c r="Z243" s="521">
        <v>0</v>
      </c>
      <c r="AA243" s="521">
        <v>110234.02206523404</v>
      </c>
      <c r="AB243" s="521">
        <v>1917167.9684053233</v>
      </c>
      <c r="AC243" s="521">
        <v>103816.99999670932</v>
      </c>
      <c r="AD243" s="521">
        <v>0</v>
      </c>
      <c r="AE243" s="521">
        <v>0</v>
      </c>
      <c r="AF243" s="521">
        <v>0</v>
      </c>
      <c r="AG243" s="522"/>
      <c r="AI243" s="523"/>
      <c r="AK243" s="524"/>
      <c r="AL243" s="524"/>
      <c r="AM243" s="524"/>
      <c r="AN243" s="524"/>
      <c r="AO243" s="524"/>
      <c r="AP243" s="524"/>
      <c r="AQ243" s="524"/>
      <c r="AR243" s="524"/>
      <c r="AS243" s="524"/>
      <c r="AT243" s="524"/>
      <c r="AU243" s="507"/>
      <c r="AV243" s="524"/>
      <c r="AW243" s="507"/>
      <c r="AX243" s="524"/>
      <c r="AY243" s="524"/>
      <c r="AZ243" s="524"/>
      <c r="BA243" s="524"/>
      <c r="BB243" s="524"/>
      <c r="BC243" s="524"/>
      <c r="BD243" s="524"/>
      <c r="BE243" s="524"/>
      <c r="BF243" s="524"/>
      <c r="BH243" s="524"/>
      <c r="BI243" s="507"/>
      <c r="BJ243" s="525"/>
      <c r="BK243" s="525"/>
      <c r="BL243" s="525"/>
      <c r="BM243" s="525"/>
      <c r="BN243" s="525"/>
      <c r="BO243" s="525"/>
      <c r="BP243" s="525"/>
      <c r="BQ243" s="525"/>
      <c r="BS243" s="526"/>
      <c r="BT243" s="526"/>
      <c r="BU243" s="526"/>
      <c r="BV243" s="526"/>
      <c r="BW243" s="526"/>
      <c r="BX243" s="526"/>
      <c r="BY243" s="526"/>
      <c r="BZ243" s="526"/>
    </row>
    <row r="244" spans="1:78" x14ac:dyDescent="0.25">
      <c r="A244" s="176" t="s">
        <v>889</v>
      </c>
      <c r="B244" s="520" t="s">
        <v>355</v>
      </c>
      <c r="C244" s="176" t="s">
        <v>1074</v>
      </c>
      <c r="D244" s="176" t="s">
        <v>46</v>
      </c>
      <c r="E244" s="176" t="s">
        <v>1068</v>
      </c>
      <c r="F244" s="176" t="s">
        <v>1357</v>
      </c>
      <c r="G244" s="176" t="s">
        <v>1010</v>
      </c>
      <c r="H244" s="176" t="s">
        <v>29</v>
      </c>
      <c r="I244" s="521"/>
      <c r="J244" s="521"/>
      <c r="K244" s="521"/>
      <c r="L244" s="521"/>
      <c r="M244" s="521"/>
      <c r="N244" s="521"/>
      <c r="O244" s="521"/>
      <c r="P244" s="521"/>
      <c r="Q244" s="521"/>
      <c r="R244" s="521"/>
      <c r="S244" s="521"/>
      <c r="T244" s="521"/>
      <c r="U244" s="521">
        <v>95573.7</v>
      </c>
      <c r="V244" s="521">
        <v>15222864.470000001</v>
      </c>
      <c r="W244" s="521">
        <v>89391054.790000007</v>
      </c>
      <c r="X244" s="521">
        <v>58743242.140000001</v>
      </c>
      <c r="Y244" s="521">
        <v>22150953.038941693</v>
      </c>
      <c r="Z244" s="521">
        <v>0</v>
      </c>
      <c r="AA244" s="521">
        <v>0</v>
      </c>
      <c r="AB244" s="521">
        <v>0</v>
      </c>
      <c r="AC244" s="521">
        <v>0</v>
      </c>
      <c r="AD244" s="521">
        <v>0</v>
      </c>
      <c r="AE244" s="521">
        <v>0</v>
      </c>
      <c r="AF244" s="521">
        <v>0</v>
      </c>
      <c r="AG244" s="522"/>
      <c r="AI244" s="523"/>
      <c r="AK244" s="524"/>
      <c r="AL244" s="524"/>
      <c r="AM244" s="524"/>
      <c r="AN244" s="524"/>
      <c r="AO244" s="524"/>
      <c r="AP244" s="524"/>
      <c r="AQ244" s="524"/>
      <c r="AR244" s="524"/>
      <c r="AS244" s="524"/>
      <c r="AT244" s="524"/>
      <c r="AU244" s="507"/>
      <c r="AV244" s="524"/>
      <c r="AW244" s="507"/>
      <c r="AX244" s="524"/>
      <c r="AY244" s="524"/>
      <c r="AZ244" s="524"/>
      <c r="BA244" s="524"/>
      <c r="BB244" s="524"/>
      <c r="BC244" s="524"/>
      <c r="BD244" s="524"/>
      <c r="BE244" s="524"/>
      <c r="BF244" s="524"/>
      <c r="BH244" s="524"/>
      <c r="BI244" s="507"/>
      <c r="BJ244" s="525"/>
      <c r="BK244" s="525"/>
      <c r="BL244" s="525"/>
      <c r="BM244" s="525"/>
      <c r="BN244" s="525"/>
      <c r="BO244" s="525"/>
      <c r="BP244" s="525"/>
      <c r="BQ244" s="525"/>
      <c r="BS244" s="526"/>
      <c r="BT244" s="526"/>
      <c r="BU244" s="526"/>
      <c r="BV244" s="526"/>
      <c r="BW244" s="526"/>
      <c r="BX244" s="526"/>
      <c r="BY244" s="526"/>
      <c r="BZ244" s="526"/>
    </row>
    <row r="245" spans="1:78" x14ac:dyDescent="0.25">
      <c r="A245" s="176" t="s">
        <v>880</v>
      </c>
      <c r="B245" s="520" t="s">
        <v>354</v>
      </c>
      <c r="C245" s="176" t="s">
        <v>27</v>
      </c>
      <c r="D245" s="176" t="s">
        <v>39</v>
      </c>
      <c r="E245" s="176" t="s">
        <v>1065</v>
      </c>
      <c r="F245" s="176" t="s">
        <v>1359</v>
      </c>
      <c r="G245" s="176" t="s">
        <v>1001</v>
      </c>
      <c r="H245" s="176" t="s">
        <v>29</v>
      </c>
      <c r="I245" s="521"/>
      <c r="J245" s="521"/>
      <c r="K245" s="521"/>
      <c r="L245" s="521"/>
      <c r="M245" s="521"/>
      <c r="N245" s="521"/>
      <c r="O245" s="521"/>
      <c r="P245" s="521"/>
      <c r="Q245" s="521"/>
      <c r="R245" s="521"/>
      <c r="S245" s="521"/>
      <c r="T245" s="521">
        <v>34115.019999999997</v>
      </c>
      <c r="U245" s="521">
        <v>5054724.34</v>
      </c>
      <c r="V245" s="521">
        <v>7103707.6600000001</v>
      </c>
      <c r="W245" s="521">
        <v>401863.03</v>
      </c>
      <c r="X245" s="521">
        <v>464181.1</v>
      </c>
      <c r="Y245" s="521">
        <v>152666.0095776681</v>
      </c>
      <c r="Z245" s="521">
        <v>0</v>
      </c>
      <c r="AA245" s="521">
        <v>0</v>
      </c>
      <c r="AB245" s="521">
        <v>0</v>
      </c>
      <c r="AC245" s="521">
        <v>0</v>
      </c>
      <c r="AD245" s="521">
        <v>0</v>
      </c>
      <c r="AE245" s="521">
        <v>0</v>
      </c>
      <c r="AF245" s="521">
        <v>0</v>
      </c>
      <c r="AG245" s="522"/>
      <c r="AI245" s="523"/>
      <c r="AK245" s="524"/>
      <c r="AL245" s="524"/>
      <c r="AM245" s="524"/>
      <c r="AN245" s="524"/>
      <c r="AO245" s="524"/>
      <c r="AP245" s="524"/>
      <c r="AQ245" s="524"/>
      <c r="AR245" s="524"/>
      <c r="AS245" s="524"/>
      <c r="AT245" s="524"/>
      <c r="AU245" s="507"/>
      <c r="AV245" s="524"/>
      <c r="AW245" s="507"/>
      <c r="AX245" s="524"/>
      <c r="AY245" s="524"/>
      <c r="AZ245" s="524"/>
      <c r="BA245" s="524"/>
      <c r="BB245" s="524"/>
      <c r="BC245" s="524"/>
      <c r="BD245" s="524"/>
      <c r="BE245" s="524"/>
      <c r="BF245" s="524"/>
      <c r="BH245" s="524"/>
      <c r="BI245" s="507"/>
      <c r="BJ245" s="525"/>
      <c r="BK245" s="525"/>
      <c r="BL245" s="525"/>
      <c r="BM245" s="525"/>
      <c r="BN245" s="525"/>
      <c r="BO245" s="525"/>
      <c r="BP245" s="525"/>
      <c r="BQ245" s="525"/>
      <c r="BS245" s="526"/>
      <c r="BT245" s="526"/>
      <c r="BU245" s="526"/>
      <c r="BV245" s="526"/>
      <c r="BW245" s="526"/>
      <c r="BX245" s="526"/>
      <c r="BY245" s="526"/>
      <c r="BZ245" s="526"/>
    </row>
    <row r="246" spans="1:78" x14ac:dyDescent="0.25">
      <c r="A246" s="176" t="s">
        <v>876</v>
      </c>
      <c r="B246" s="520" t="s">
        <v>354</v>
      </c>
      <c r="C246" s="176" t="s">
        <v>27</v>
      </c>
      <c r="D246" s="176" t="s">
        <v>47</v>
      </c>
      <c r="E246" s="176" t="s">
        <v>1353</v>
      </c>
      <c r="F246" s="176" t="s">
        <v>1354</v>
      </c>
      <c r="G246" s="176" t="s">
        <v>997</v>
      </c>
      <c r="H246" s="176" t="s">
        <v>32</v>
      </c>
      <c r="I246" s="521"/>
      <c r="J246" s="521"/>
      <c r="K246" s="521"/>
      <c r="L246" s="521"/>
      <c r="M246" s="521"/>
      <c r="N246" s="521"/>
      <c r="O246" s="521"/>
      <c r="P246" s="521"/>
      <c r="Q246" s="521"/>
      <c r="R246" s="521"/>
      <c r="S246" s="521"/>
      <c r="T246" s="521">
        <v>190856.07</v>
      </c>
      <c r="U246" s="521">
        <v>348139.78</v>
      </c>
      <c r="V246" s="521"/>
      <c r="W246" s="521"/>
      <c r="X246" s="521"/>
      <c r="Y246" s="521">
        <v>0</v>
      </c>
      <c r="Z246" s="521">
        <v>0</v>
      </c>
      <c r="AA246" s="521">
        <v>0</v>
      </c>
      <c r="AB246" s="521">
        <v>0</v>
      </c>
      <c r="AC246" s="521">
        <v>0</v>
      </c>
      <c r="AD246" s="521">
        <v>0</v>
      </c>
      <c r="AE246" s="521">
        <v>0</v>
      </c>
      <c r="AF246" s="521">
        <v>0</v>
      </c>
      <c r="AG246" s="522"/>
      <c r="AI246" s="523"/>
      <c r="AK246" s="524"/>
      <c r="AL246" s="524"/>
      <c r="AM246" s="524"/>
      <c r="AN246" s="524"/>
      <c r="AO246" s="524"/>
      <c r="AP246" s="524"/>
      <c r="AQ246" s="524"/>
      <c r="AR246" s="524"/>
      <c r="AS246" s="524"/>
      <c r="AT246" s="524"/>
      <c r="AU246" s="507"/>
      <c r="AV246" s="524"/>
      <c r="AW246" s="507"/>
      <c r="AX246" s="524"/>
      <c r="AY246" s="524"/>
      <c r="AZ246" s="524"/>
      <c r="BA246" s="524"/>
      <c r="BB246" s="524"/>
      <c r="BC246" s="524"/>
      <c r="BD246" s="524"/>
      <c r="BE246" s="524"/>
      <c r="BF246" s="524"/>
      <c r="BH246" s="524"/>
      <c r="BI246" s="507"/>
      <c r="BJ246" s="525"/>
      <c r="BK246" s="525"/>
      <c r="BL246" s="525"/>
      <c r="BM246" s="525"/>
      <c r="BN246" s="525"/>
      <c r="BO246" s="525"/>
      <c r="BP246" s="525"/>
      <c r="BQ246" s="525"/>
      <c r="BS246" s="526"/>
      <c r="BT246" s="526"/>
      <c r="BU246" s="526"/>
      <c r="BV246" s="526"/>
      <c r="BW246" s="526"/>
      <c r="BX246" s="526"/>
      <c r="BY246" s="526"/>
      <c r="BZ246" s="526"/>
    </row>
    <row r="247" spans="1:78" x14ac:dyDescent="0.25">
      <c r="A247" s="176" t="s">
        <v>881</v>
      </c>
      <c r="B247" s="520" t="s">
        <v>354</v>
      </c>
      <c r="C247" s="176" t="s">
        <v>27</v>
      </c>
      <c r="D247" s="176" t="s">
        <v>38</v>
      </c>
      <c r="E247" s="176" t="s">
        <v>1065</v>
      </c>
      <c r="F247" s="176" t="s">
        <v>1359</v>
      </c>
      <c r="G247" s="176" t="s">
        <v>1002</v>
      </c>
      <c r="H247" s="176" t="s">
        <v>32</v>
      </c>
      <c r="I247" s="521"/>
      <c r="J247" s="521"/>
      <c r="K247" s="521"/>
      <c r="L247" s="521"/>
      <c r="M247" s="521"/>
      <c r="N247" s="521"/>
      <c r="O247" s="521"/>
      <c r="P247" s="521"/>
      <c r="Q247" s="521"/>
      <c r="R247" s="521"/>
      <c r="S247" s="521"/>
      <c r="T247" s="521">
        <v>3906700</v>
      </c>
      <c r="U247" s="521">
        <v>0</v>
      </c>
      <c r="V247" s="521"/>
      <c r="W247" s="521"/>
      <c r="X247" s="521"/>
      <c r="Y247" s="521">
        <v>0</v>
      </c>
      <c r="Z247" s="521">
        <v>0</v>
      </c>
      <c r="AA247" s="521">
        <v>0</v>
      </c>
      <c r="AB247" s="521">
        <v>0</v>
      </c>
      <c r="AC247" s="521">
        <v>0</v>
      </c>
      <c r="AD247" s="521">
        <v>0</v>
      </c>
      <c r="AE247" s="521">
        <v>0</v>
      </c>
      <c r="AF247" s="521">
        <v>0</v>
      </c>
      <c r="AG247" s="522"/>
      <c r="AI247" s="523"/>
      <c r="AK247" s="524"/>
      <c r="AL247" s="524"/>
      <c r="AM247" s="524"/>
      <c r="AN247" s="524"/>
      <c r="AO247" s="524"/>
      <c r="AP247" s="524"/>
      <c r="AQ247" s="524"/>
      <c r="AR247" s="524"/>
      <c r="AS247" s="524"/>
      <c r="AT247" s="524"/>
      <c r="AU247" s="507"/>
      <c r="AV247" s="524"/>
      <c r="AW247" s="507"/>
      <c r="AX247" s="524"/>
      <c r="AY247" s="524"/>
      <c r="AZ247" s="524"/>
      <c r="BA247" s="524"/>
      <c r="BB247" s="524"/>
      <c r="BC247" s="524"/>
      <c r="BD247" s="524"/>
      <c r="BE247" s="524"/>
      <c r="BF247" s="524"/>
      <c r="BH247" s="524"/>
      <c r="BI247" s="507"/>
      <c r="BJ247" s="525"/>
      <c r="BK247" s="525"/>
      <c r="BL247" s="525"/>
      <c r="BM247" s="525"/>
      <c r="BN247" s="525"/>
      <c r="BO247" s="525"/>
      <c r="BP247" s="525"/>
      <c r="BQ247" s="525"/>
      <c r="BS247" s="526"/>
      <c r="BT247" s="526"/>
      <c r="BU247" s="526"/>
      <c r="BV247" s="526"/>
      <c r="BW247" s="526"/>
      <c r="BX247" s="526"/>
      <c r="BY247" s="526"/>
      <c r="BZ247" s="526"/>
    </row>
    <row r="248" spans="1:78" x14ac:dyDescent="0.25">
      <c r="A248" s="176" t="s">
        <v>874</v>
      </c>
      <c r="B248" s="520" t="s">
        <v>354</v>
      </c>
      <c r="C248" s="176" t="s">
        <v>27</v>
      </c>
      <c r="D248" s="176" t="s">
        <v>31</v>
      </c>
      <c r="E248" s="176" t="s">
        <v>1068</v>
      </c>
      <c r="F248" s="176" t="s">
        <v>1357</v>
      </c>
      <c r="G248" s="176" t="s">
        <v>995</v>
      </c>
      <c r="H248" s="176" t="s">
        <v>32</v>
      </c>
      <c r="I248" s="521"/>
      <c r="J248" s="521"/>
      <c r="K248" s="521"/>
      <c r="L248" s="521"/>
      <c r="M248" s="521"/>
      <c r="N248" s="521"/>
      <c r="O248" s="521"/>
      <c r="P248" s="521"/>
      <c r="Q248" s="521"/>
      <c r="R248" s="521"/>
      <c r="S248" s="521"/>
      <c r="T248" s="521"/>
      <c r="U248" s="521">
        <v>568952.21</v>
      </c>
      <c r="V248" s="521">
        <v>2063252.96</v>
      </c>
      <c r="W248" s="521">
        <v>148019.34</v>
      </c>
      <c r="X248" s="521"/>
      <c r="Y248" s="521">
        <v>0</v>
      </c>
      <c r="Z248" s="521">
        <v>0</v>
      </c>
      <c r="AA248" s="521">
        <v>0</v>
      </c>
      <c r="AB248" s="521">
        <v>0</v>
      </c>
      <c r="AC248" s="521">
        <v>0</v>
      </c>
      <c r="AD248" s="521">
        <v>0</v>
      </c>
      <c r="AE248" s="521">
        <v>0</v>
      </c>
      <c r="AF248" s="521">
        <v>0</v>
      </c>
      <c r="AG248" s="522"/>
      <c r="AI248" s="523"/>
      <c r="AK248" s="524"/>
      <c r="AL248" s="524"/>
      <c r="AM248" s="524"/>
      <c r="AN248" s="524"/>
      <c r="AO248" s="524"/>
      <c r="AP248" s="524"/>
      <c r="AQ248" s="524"/>
      <c r="AR248" s="524"/>
      <c r="AS248" s="524"/>
      <c r="AT248" s="524"/>
      <c r="AU248" s="507"/>
      <c r="AV248" s="524"/>
      <c r="AW248" s="507"/>
      <c r="AX248" s="524"/>
      <c r="AY248" s="524"/>
      <c r="AZ248" s="524"/>
      <c r="BA248" s="524"/>
      <c r="BB248" s="524"/>
      <c r="BC248" s="524"/>
      <c r="BD248" s="524"/>
      <c r="BE248" s="524"/>
      <c r="BF248" s="524"/>
      <c r="BH248" s="524"/>
      <c r="BI248" s="507"/>
      <c r="BJ248" s="525"/>
      <c r="BK248" s="525"/>
      <c r="BL248" s="525"/>
      <c r="BM248" s="525"/>
      <c r="BN248" s="525"/>
      <c r="BO248" s="525"/>
      <c r="BP248" s="525"/>
      <c r="BQ248" s="525"/>
      <c r="BS248" s="526"/>
      <c r="BT248" s="526"/>
      <c r="BU248" s="526"/>
      <c r="BV248" s="526"/>
      <c r="BW248" s="526"/>
      <c r="BX248" s="526"/>
      <c r="BY248" s="526"/>
      <c r="BZ248" s="526"/>
    </row>
    <row r="249" spans="1:78" x14ac:dyDescent="0.25">
      <c r="A249" s="176" t="s">
        <v>873</v>
      </c>
      <c r="B249" s="520" t="s">
        <v>354</v>
      </c>
      <c r="C249" s="176" t="s">
        <v>27</v>
      </c>
      <c r="D249" s="176" t="s">
        <v>31</v>
      </c>
      <c r="E249" s="176" t="s">
        <v>1065</v>
      </c>
      <c r="F249" s="176" t="s">
        <v>1357</v>
      </c>
      <c r="G249" s="176" t="s">
        <v>994</v>
      </c>
      <c r="H249" s="176" t="s">
        <v>32</v>
      </c>
      <c r="I249" s="521"/>
      <c r="J249" s="521"/>
      <c r="K249" s="521"/>
      <c r="L249" s="521"/>
      <c r="M249" s="521"/>
      <c r="N249" s="521"/>
      <c r="O249" s="521"/>
      <c r="P249" s="521"/>
      <c r="Q249" s="521"/>
      <c r="R249" s="521"/>
      <c r="S249" s="521"/>
      <c r="T249" s="521"/>
      <c r="U249" s="521">
        <v>71443.009999999995</v>
      </c>
      <c r="V249" s="521">
        <v>968928.01</v>
      </c>
      <c r="W249" s="521">
        <v>16615.11</v>
      </c>
      <c r="X249" s="521"/>
      <c r="Y249" s="521">
        <v>0</v>
      </c>
      <c r="Z249" s="521">
        <v>0</v>
      </c>
      <c r="AA249" s="521">
        <v>0</v>
      </c>
      <c r="AB249" s="521">
        <v>0</v>
      </c>
      <c r="AC249" s="521">
        <v>0</v>
      </c>
      <c r="AD249" s="521">
        <v>0</v>
      </c>
      <c r="AE249" s="521">
        <v>0</v>
      </c>
      <c r="AF249" s="521">
        <v>0</v>
      </c>
      <c r="AG249" s="522"/>
      <c r="AI249" s="523"/>
      <c r="AK249" s="524"/>
      <c r="AL249" s="524"/>
      <c r="AM249" s="524"/>
      <c r="AN249" s="524"/>
      <c r="AO249" s="524"/>
      <c r="AP249" s="524"/>
      <c r="AQ249" s="524"/>
      <c r="AR249" s="524"/>
      <c r="AS249" s="524"/>
      <c r="AT249" s="524"/>
      <c r="AU249" s="507"/>
      <c r="AV249" s="524"/>
      <c r="AW249" s="507"/>
      <c r="AX249" s="524"/>
      <c r="AY249" s="524"/>
      <c r="AZ249" s="524"/>
      <c r="BA249" s="524"/>
      <c r="BB249" s="524"/>
      <c r="BC249" s="524"/>
      <c r="BD249" s="524"/>
      <c r="BE249" s="524"/>
      <c r="BF249" s="524"/>
      <c r="BH249" s="524"/>
      <c r="BI249" s="507"/>
      <c r="BJ249" s="525"/>
      <c r="BK249" s="525"/>
      <c r="BL249" s="525"/>
      <c r="BM249" s="525"/>
      <c r="BN249" s="525"/>
      <c r="BO249" s="525"/>
      <c r="BP249" s="525"/>
      <c r="BQ249" s="525"/>
      <c r="BS249" s="526"/>
      <c r="BT249" s="526"/>
      <c r="BU249" s="526"/>
      <c r="BV249" s="526"/>
      <c r="BW249" s="526"/>
      <c r="BX249" s="526"/>
      <c r="BY249" s="526"/>
      <c r="BZ249" s="526"/>
    </row>
    <row r="250" spans="1:78" x14ac:dyDescent="0.25">
      <c r="A250" s="176" t="s">
        <v>879</v>
      </c>
      <c r="B250" s="520" t="s">
        <v>354</v>
      </c>
      <c r="C250" s="176" t="s">
        <v>27</v>
      </c>
      <c r="D250" s="176" t="s">
        <v>47</v>
      </c>
      <c r="E250" s="176" t="s">
        <v>1065</v>
      </c>
      <c r="F250" s="176" t="s">
        <v>1072</v>
      </c>
      <c r="G250" s="176" t="s">
        <v>1000</v>
      </c>
      <c r="H250" s="176" t="s">
        <v>32</v>
      </c>
      <c r="I250" s="521"/>
      <c r="J250" s="521"/>
      <c r="K250" s="521"/>
      <c r="L250" s="521"/>
      <c r="M250" s="521"/>
      <c r="N250" s="521"/>
      <c r="O250" s="521"/>
      <c r="P250" s="521"/>
      <c r="Q250" s="521"/>
      <c r="R250" s="521"/>
      <c r="S250" s="521"/>
      <c r="T250" s="521"/>
      <c r="U250" s="521"/>
      <c r="V250" s="521">
        <v>763202.89</v>
      </c>
      <c r="W250" s="521">
        <v>1494932.13</v>
      </c>
      <c r="X250" s="521">
        <v>76528.89</v>
      </c>
      <c r="Y250" s="521">
        <v>0</v>
      </c>
      <c r="Z250" s="521">
        <v>0</v>
      </c>
      <c r="AA250" s="521">
        <v>0</v>
      </c>
      <c r="AB250" s="521">
        <v>0</v>
      </c>
      <c r="AC250" s="521">
        <v>0</v>
      </c>
      <c r="AD250" s="521">
        <v>0</v>
      </c>
      <c r="AE250" s="521">
        <v>0</v>
      </c>
      <c r="AF250" s="521">
        <v>0</v>
      </c>
      <c r="AG250" s="522"/>
      <c r="AI250" s="523"/>
      <c r="AK250" s="524"/>
      <c r="AL250" s="524"/>
      <c r="AM250" s="524"/>
      <c r="AN250" s="524"/>
      <c r="AO250" s="524"/>
      <c r="AP250" s="524"/>
      <c r="AQ250" s="524"/>
      <c r="AR250" s="524"/>
      <c r="AS250" s="524"/>
      <c r="AT250" s="524"/>
      <c r="AU250" s="507"/>
      <c r="AV250" s="524"/>
      <c r="AW250" s="507"/>
      <c r="AX250" s="524"/>
      <c r="AY250" s="524"/>
      <c r="AZ250" s="524"/>
      <c r="BA250" s="524"/>
      <c r="BB250" s="524"/>
      <c r="BC250" s="524"/>
      <c r="BD250" s="524"/>
      <c r="BE250" s="524"/>
      <c r="BF250" s="524"/>
      <c r="BH250" s="524"/>
      <c r="BI250" s="507"/>
      <c r="BJ250" s="525"/>
      <c r="BK250" s="525"/>
      <c r="BL250" s="525"/>
      <c r="BM250" s="525"/>
      <c r="BN250" s="525"/>
      <c r="BO250" s="525"/>
      <c r="BP250" s="525"/>
      <c r="BQ250" s="525"/>
      <c r="BS250" s="526"/>
      <c r="BT250" s="526"/>
      <c r="BU250" s="526"/>
      <c r="BV250" s="526"/>
      <c r="BW250" s="526"/>
      <c r="BX250" s="526"/>
      <c r="BY250" s="526"/>
      <c r="BZ250" s="526"/>
    </row>
    <row r="251" spans="1:78" x14ac:dyDescent="0.25">
      <c r="A251" s="176" t="s">
        <v>897</v>
      </c>
      <c r="B251" s="520" t="s">
        <v>355</v>
      </c>
      <c r="C251" s="176" t="s">
        <v>27</v>
      </c>
      <c r="D251" s="176" t="s">
        <v>47</v>
      </c>
      <c r="E251" s="176" t="s">
        <v>1065</v>
      </c>
      <c r="F251" s="176" t="s">
        <v>1072</v>
      </c>
      <c r="G251" s="176" t="s">
        <v>1018</v>
      </c>
      <c r="H251" s="176" t="s">
        <v>29</v>
      </c>
      <c r="I251" s="521"/>
      <c r="J251" s="521"/>
      <c r="K251" s="521"/>
      <c r="L251" s="521"/>
      <c r="M251" s="521"/>
      <c r="N251" s="521"/>
      <c r="O251" s="521"/>
      <c r="P251" s="521"/>
      <c r="Q251" s="521"/>
      <c r="R251" s="521"/>
      <c r="S251" s="521"/>
      <c r="T251" s="521"/>
      <c r="U251" s="521"/>
      <c r="V251" s="521"/>
      <c r="W251" s="521">
        <v>245271.16</v>
      </c>
      <c r="X251" s="521">
        <v>652492.61</v>
      </c>
      <c r="Y251" s="521">
        <v>681824.18954361079</v>
      </c>
      <c r="Z251" s="521">
        <v>195105.02131439504</v>
      </c>
      <c r="AA251" s="521">
        <v>10769.758697067911</v>
      </c>
      <c r="AB251" s="521">
        <v>0</v>
      </c>
      <c r="AC251" s="521">
        <v>0</v>
      </c>
      <c r="AD251" s="521">
        <v>0</v>
      </c>
      <c r="AE251" s="521">
        <v>0</v>
      </c>
      <c r="AF251" s="521">
        <v>0</v>
      </c>
      <c r="AG251" s="522"/>
      <c r="AI251" s="523"/>
      <c r="AK251" s="524"/>
      <c r="AL251" s="524"/>
      <c r="AM251" s="524"/>
      <c r="AN251" s="524"/>
      <c r="AO251" s="524"/>
      <c r="AP251" s="524"/>
      <c r="AQ251" s="524"/>
      <c r="AR251" s="524"/>
      <c r="AS251" s="524"/>
      <c r="AT251" s="524"/>
      <c r="AU251" s="507"/>
      <c r="AV251" s="524"/>
      <c r="AW251" s="507"/>
      <c r="AX251" s="524"/>
      <c r="AY251" s="524"/>
      <c r="AZ251" s="524"/>
      <c r="BA251" s="524"/>
      <c r="BB251" s="524"/>
      <c r="BC251" s="524"/>
      <c r="BD251" s="524"/>
      <c r="BE251" s="524"/>
      <c r="BF251" s="524"/>
      <c r="BH251" s="524"/>
      <c r="BI251" s="507"/>
      <c r="BJ251" s="525"/>
      <c r="BK251" s="525"/>
      <c r="BL251" s="525"/>
      <c r="BM251" s="525"/>
      <c r="BN251" s="525"/>
      <c r="BO251" s="525"/>
      <c r="BP251" s="525"/>
      <c r="BQ251" s="525"/>
      <c r="BS251" s="526"/>
      <c r="BT251" s="526"/>
      <c r="BU251" s="526"/>
      <c r="BV251" s="526"/>
      <c r="BW251" s="526"/>
      <c r="BX251" s="526"/>
      <c r="BY251" s="526"/>
      <c r="BZ251" s="526"/>
    </row>
    <row r="252" spans="1:78" x14ac:dyDescent="0.25">
      <c r="A252" s="176" t="s">
        <v>877</v>
      </c>
      <c r="B252" s="520" t="s">
        <v>354</v>
      </c>
      <c r="C252" s="176" t="s">
        <v>27</v>
      </c>
      <c r="D252" s="176" t="s">
        <v>47</v>
      </c>
      <c r="E252" s="176" t="s">
        <v>1353</v>
      </c>
      <c r="F252" s="176" t="s">
        <v>1354</v>
      </c>
      <c r="G252" s="176" t="s">
        <v>998</v>
      </c>
      <c r="H252" s="176" t="s">
        <v>32</v>
      </c>
      <c r="I252" s="521"/>
      <c r="J252" s="521"/>
      <c r="K252" s="521"/>
      <c r="L252" s="521"/>
      <c r="M252" s="521"/>
      <c r="N252" s="521"/>
      <c r="O252" s="521"/>
      <c r="P252" s="521"/>
      <c r="Q252" s="521"/>
      <c r="R252" s="521"/>
      <c r="S252" s="521"/>
      <c r="T252" s="521"/>
      <c r="U252" s="521"/>
      <c r="V252" s="521">
        <v>1114352.96</v>
      </c>
      <c r="W252" s="521"/>
      <c r="X252" s="521"/>
      <c r="Y252" s="521">
        <v>0</v>
      </c>
      <c r="Z252" s="521">
        <v>0</v>
      </c>
      <c r="AA252" s="521">
        <v>0</v>
      </c>
      <c r="AB252" s="521">
        <v>0</v>
      </c>
      <c r="AC252" s="521">
        <v>0</v>
      </c>
      <c r="AD252" s="521">
        <v>0</v>
      </c>
      <c r="AE252" s="521">
        <v>0</v>
      </c>
      <c r="AF252" s="521">
        <v>0</v>
      </c>
      <c r="AG252" s="522"/>
      <c r="AI252" s="523"/>
      <c r="AK252" s="524"/>
      <c r="AL252" s="524"/>
      <c r="AM252" s="524"/>
      <c r="AN252" s="524"/>
      <c r="AO252" s="524"/>
      <c r="AP252" s="524"/>
      <c r="AQ252" s="524"/>
      <c r="AR252" s="524"/>
      <c r="AS252" s="524"/>
      <c r="AT252" s="524"/>
      <c r="AU252" s="507"/>
      <c r="AV252" s="524"/>
      <c r="AW252" s="507"/>
      <c r="AX252" s="524"/>
      <c r="AY252" s="524"/>
      <c r="AZ252" s="524"/>
      <c r="BA252" s="524"/>
      <c r="BB252" s="524"/>
      <c r="BC252" s="524"/>
      <c r="BD252" s="524"/>
      <c r="BE252" s="524"/>
      <c r="BF252" s="524"/>
      <c r="BH252" s="524"/>
      <c r="BI252" s="507"/>
      <c r="BJ252" s="525"/>
      <c r="BK252" s="525"/>
      <c r="BL252" s="525"/>
      <c r="BM252" s="525"/>
      <c r="BN252" s="525"/>
      <c r="BO252" s="525"/>
      <c r="BP252" s="525"/>
      <c r="BQ252" s="525"/>
      <c r="BS252" s="526"/>
      <c r="BT252" s="526"/>
      <c r="BU252" s="526"/>
      <c r="BV252" s="526"/>
      <c r="BW252" s="526"/>
      <c r="BX252" s="526"/>
      <c r="BY252" s="526"/>
      <c r="BZ252" s="526"/>
    </row>
    <row r="253" spans="1:78" x14ac:dyDescent="0.25">
      <c r="A253" s="176" t="s">
        <v>891</v>
      </c>
      <c r="B253" s="520" t="s">
        <v>355</v>
      </c>
      <c r="C253" s="176" t="s">
        <v>27</v>
      </c>
      <c r="D253" s="176" t="s">
        <v>47</v>
      </c>
      <c r="E253" s="176" t="s">
        <v>1353</v>
      </c>
      <c r="F253" s="176" t="s">
        <v>1354</v>
      </c>
      <c r="G253" s="176" t="s">
        <v>1013</v>
      </c>
      <c r="H253" s="176" t="s">
        <v>32</v>
      </c>
      <c r="I253" s="521"/>
      <c r="J253" s="521"/>
      <c r="K253" s="521"/>
      <c r="L253" s="521"/>
      <c r="M253" s="521"/>
      <c r="N253" s="521"/>
      <c r="O253" s="521"/>
      <c r="P253" s="521"/>
      <c r="Q253" s="521"/>
      <c r="R253" s="521"/>
      <c r="S253" s="521"/>
      <c r="T253" s="521"/>
      <c r="U253" s="521"/>
      <c r="V253" s="521">
        <v>141654.79999999999</v>
      </c>
      <c r="W253" s="521">
        <v>62709.599999999999</v>
      </c>
      <c r="X253" s="521">
        <v>90.31</v>
      </c>
      <c r="Y253" s="521">
        <v>0</v>
      </c>
      <c r="Z253" s="521">
        <v>0</v>
      </c>
      <c r="AA253" s="521">
        <v>0</v>
      </c>
      <c r="AB253" s="521">
        <v>0</v>
      </c>
      <c r="AC253" s="521">
        <v>0</v>
      </c>
      <c r="AD253" s="521">
        <v>0</v>
      </c>
      <c r="AE253" s="521">
        <v>0</v>
      </c>
      <c r="AF253" s="521">
        <v>0</v>
      </c>
      <c r="AG253" s="522"/>
      <c r="AI253" s="523"/>
      <c r="AK253" s="524"/>
      <c r="AL253" s="524"/>
      <c r="AM253" s="524"/>
      <c r="AN253" s="524"/>
      <c r="AO253" s="524"/>
      <c r="AP253" s="524"/>
      <c r="AQ253" s="524"/>
      <c r="AR253" s="524"/>
      <c r="AS253" s="524"/>
      <c r="AT253" s="524"/>
      <c r="AU253" s="507"/>
      <c r="AV253" s="524"/>
      <c r="AW253" s="507"/>
      <c r="AX253" s="524"/>
      <c r="AY253" s="524"/>
      <c r="AZ253" s="524"/>
      <c r="BA253" s="524"/>
      <c r="BB253" s="524"/>
      <c r="BC253" s="524"/>
      <c r="BD253" s="524"/>
      <c r="BE253" s="524"/>
      <c r="BF253" s="524"/>
      <c r="BH253" s="524"/>
      <c r="BI253" s="507"/>
      <c r="BJ253" s="525"/>
      <c r="BK253" s="525"/>
      <c r="BL253" s="525"/>
      <c r="BM253" s="525"/>
      <c r="BN253" s="525"/>
      <c r="BO253" s="525"/>
      <c r="BP253" s="525"/>
      <c r="BQ253" s="525"/>
      <c r="BS253" s="526"/>
      <c r="BT253" s="526"/>
      <c r="BU253" s="526"/>
      <c r="BV253" s="526"/>
      <c r="BW253" s="526"/>
      <c r="BX253" s="526"/>
      <c r="BY253" s="526"/>
      <c r="BZ253" s="526"/>
    </row>
    <row r="254" spans="1:78" x14ac:dyDescent="0.25">
      <c r="A254" s="176" t="s">
        <v>882</v>
      </c>
      <c r="B254" s="520" t="s">
        <v>354</v>
      </c>
      <c r="C254" s="176" t="s">
        <v>27</v>
      </c>
      <c r="D254" s="176" t="s">
        <v>38</v>
      </c>
      <c r="E254" s="176" t="s">
        <v>1065</v>
      </c>
      <c r="F254" s="176" t="s">
        <v>1066</v>
      </c>
      <c r="G254" s="176" t="s">
        <v>1003</v>
      </c>
      <c r="H254" s="176" t="s">
        <v>29</v>
      </c>
      <c r="I254" s="521"/>
      <c r="J254" s="521"/>
      <c r="K254" s="521"/>
      <c r="L254" s="521"/>
      <c r="M254" s="521"/>
      <c r="N254" s="521"/>
      <c r="O254" s="521"/>
      <c r="P254" s="521"/>
      <c r="Q254" s="521"/>
      <c r="R254" s="521"/>
      <c r="S254" s="521"/>
      <c r="T254" s="521"/>
      <c r="U254" s="521"/>
      <c r="V254" s="521">
        <v>186442.09</v>
      </c>
      <c r="W254" s="521">
        <v>43398.71</v>
      </c>
      <c r="X254" s="521">
        <v>35053.620000000003</v>
      </c>
      <c r="Y254" s="521">
        <v>96540.251276766707</v>
      </c>
      <c r="Z254" s="521">
        <v>100155.68747585011</v>
      </c>
      <c r="AA254" s="521">
        <v>7882.5208899521886</v>
      </c>
      <c r="AB254" s="521">
        <v>0</v>
      </c>
      <c r="AC254" s="521">
        <v>0</v>
      </c>
      <c r="AD254" s="521">
        <v>0</v>
      </c>
      <c r="AE254" s="521">
        <v>0</v>
      </c>
      <c r="AF254" s="521">
        <v>0</v>
      </c>
      <c r="AG254" s="522"/>
      <c r="AI254" s="523"/>
      <c r="AK254" s="524"/>
      <c r="AL254" s="524"/>
      <c r="AM254" s="524"/>
      <c r="AN254" s="524"/>
      <c r="AO254" s="524"/>
      <c r="AP254" s="524"/>
      <c r="AQ254" s="524"/>
      <c r="AR254" s="524"/>
      <c r="AS254" s="524"/>
      <c r="AT254" s="524"/>
      <c r="AU254" s="507"/>
      <c r="AV254" s="524"/>
      <c r="AW254" s="507"/>
      <c r="AX254" s="524"/>
      <c r="AY254" s="524"/>
      <c r="AZ254" s="524"/>
      <c r="BA254" s="524"/>
      <c r="BB254" s="524"/>
      <c r="BC254" s="524"/>
      <c r="BD254" s="524"/>
      <c r="BE254" s="524"/>
      <c r="BF254" s="524"/>
      <c r="BH254" s="524"/>
      <c r="BI254" s="507"/>
      <c r="BJ254" s="525"/>
      <c r="BK254" s="525"/>
      <c r="BL254" s="525"/>
      <c r="BM254" s="525"/>
      <c r="BN254" s="525"/>
      <c r="BO254" s="525"/>
      <c r="BP254" s="525"/>
      <c r="BQ254" s="525"/>
      <c r="BS254" s="526"/>
      <c r="BT254" s="526"/>
      <c r="BU254" s="526"/>
      <c r="BV254" s="526"/>
      <c r="BW254" s="526"/>
      <c r="BX254" s="526"/>
      <c r="BY254" s="526"/>
      <c r="BZ254" s="526"/>
    </row>
    <row r="255" spans="1:78" x14ac:dyDescent="0.25">
      <c r="A255" s="176" t="s">
        <v>887</v>
      </c>
      <c r="B255" s="520" t="s">
        <v>354</v>
      </c>
      <c r="C255" s="176" t="s">
        <v>27</v>
      </c>
      <c r="D255" s="176" t="s">
        <v>46</v>
      </c>
      <c r="E255" s="176" t="s">
        <v>1065</v>
      </c>
      <c r="F255" s="176" t="s">
        <v>1357</v>
      </c>
      <c r="G255" s="176" t="s">
        <v>1008</v>
      </c>
      <c r="H255" s="176" t="s">
        <v>29</v>
      </c>
      <c r="I255" s="521"/>
      <c r="J255" s="521"/>
      <c r="K255" s="521"/>
      <c r="L255" s="521"/>
      <c r="M255" s="521"/>
      <c r="N255" s="521"/>
      <c r="O255" s="521"/>
      <c r="P255" s="521"/>
      <c r="Q255" s="521"/>
      <c r="R255" s="521"/>
      <c r="S255" s="521"/>
      <c r="T255" s="521"/>
      <c r="U255" s="521">
        <v>71415.850000000006</v>
      </c>
      <c r="V255" s="521">
        <v>112811.66</v>
      </c>
      <c r="W255" s="521">
        <v>151429.85999999999</v>
      </c>
      <c r="X255" s="521">
        <v>2814546.38</v>
      </c>
      <c r="Y255" s="521">
        <v>2176370.6202228209</v>
      </c>
      <c r="Z255" s="521">
        <v>195449.52815251163</v>
      </c>
      <c r="AA255" s="521">
        <v>0</v>
      </c>
      <c r="AB255" s="521">
        <v>0</v>
      </c>
      <c r="AC255" s="521">
        <v>0</v>
      </c>
      <c r="AD255" s="521">
        <v>0</v>
      </c>
      <c r="AE255" s="521">
        <v>0</v>
      </c>
      <c r="AF255" s="521">
        <v>0</v>
      </c>
      <c r="AG255" s="522"/>
      <c r="AI255" s="523"/>
      <c r="AK255" s="524"/>
      <c r="AL255" s="524"/>
      <c r="AM255" s="524"/>
      <c r="AN255" s="524"/>
      <c r="AO255" s="524"/>
      <c r="AP255" s="524"/>
      <c r="AQ255" s="524"/>
      <c r="AR255" s="524"/>
      <c r="AS255" s="524"/>
      <c r="AT255" s="524"/>
      <c r="AU255" s="507"/>
      <c r="AV255" s="524"/>
      <c r="AW255" s="507"/>
      <c r="AX255" s="524"/>
      <c r="AY255" s="524"/>
      <c r="AZ255" s="524"/>
      <c r="BA255" s="524"/>
      <c r="BB255" s="524"/>
      <c r="BC255" s="524"/>
      <c r="BD255" s="524"/>
      <c r="BE255" s="524"/>
      <c r="BF255" s="524"/>
      <c r="BH255" s="524"/>
      <c r="BI255" s="507"/>
      <c r="BJ255" s="525"/>
      <c r="BK255" s="525"/>
      <c r="BL255" s="525"/>
      <c r="BM255" s="525"/>
      <c r="BN255" s="525"/>
      <c r="BO255" s="525"/>
      <c r="BP255" s="525"/>
      <c r="BQ255" s="525"/>
      <c r="BS255" s="526"/>
      <c r="BT255" s="526"/>
      <c r="BU255" s="526"/>
      <c r="BV255" s="526"/>
      <c r="BW255" s="526"/>
      <c r="BX255" s="526"/>
      <c r="BY255" s="526"/>
      <c r="BZ255" s="526"/>
    </row>
    <row r="256" spans="1:78" x14ac:dyDescent="0.25">
      <c r="A256" s="176" t="s">
        <v>888</v>
      </c>
      <c r="B256" s="520" t="s">
        <v>354</v>
      </c>
      <c r="C256" s="176" t="s">
        <v>27</v>
      </c>
      <c r="D256" s="176" t="s">
        <v>46</v>
      </c>
      <c r="E256" s="176" t="s">
        <v>1065</v>
      </c>
      <c r="F256" s="176" t="s">
        <v>1357</v>
      </c>
      <c r="G256" s="176" t="s">
        <v>1009</v>
      </c>
      <c r="H256" s="176" t="s">
        <v>32</v>
      </c>
      <c r="I256" s="521"/>
      <c r="J256" s="521"/>
      <c r="K256" s="521"/>
      <c r="L256" s="521"/>
      <c r="M256" s="521"/>
      <c r="N256" s="521"/>
      <c r="O256" s="521"/>
      <c r="P256" s="521"/>
      <c r="Q256" s="521"/>
      <c r="R256" s="521"/>
      <c r="S256" s="521"/>
      <c r="T256" s="521"/>
      <c r="U256" s="521">
        <v>304735.78999999998</v>
      </c>
      <c r="V256" s="521">
        <v>170489.41</v>
      </c>
      <c r="W256" s="521">
        <v>39388.92</v>
      </c>
      <c r="X256" s="521"/>
      <c r="Y256" s="521">
        <v>0</v>
      </c>
      <c r="Z256" s="521">
        <v>0</v>
      </c>
      <c r="AA256" s="521">
        <v>0</v>
      </c>
      <c r="AB256" s="521">
        <v>0</v>
      </c>
      <c r="AC256" s="521">
        <v>0</v>
      </c>
      <c r="AD256" s="521">
        <v>0</v>
      </c>
      <c r="AE256" s="521">
        <v>0</v>
      </c>
      <c r="AF256" s="521">
        <v>0</v>
      </c>
      <c r="AG256" s="522"/>
      <c r="AI256" s="523"/>
      <c r="AK256" s="524"/>
      <c r="AL256" s="524"/>
      <c r="AM256" s="524"/>
      <c r="AN256" s="524"/>
      <c r="AO256" s="524"/>
      <c r="AP256" s="524"/>
      <c r="AQ256" s="524"/>
      <c r="AR256" s="524"/>
      <c r="AS256" s="524"/>
      <c r="AT256" s="524"/>
      <c r="AU256" s="507"/>
      <c r="AV256" s="524"/>
      <c r="AW256" s="507"/>
      <c r="AX256" s="524"/>
      <c r="AY256" s="524"/>
      <c r="AZ256" s="524"/>
      <c r="BA256" s="524"/>
      <c r="BB256" s="524"/>
      <c r="BC256" s="524"/>
      <c r="BD256" s="524"/>
      <c r="BE256" s="524"/>
      <c r="BF256" s="524"/>
      <c r="BH256" s="524"/>
      <c r="BI256" s="507"/>
      <c r="BJ256" s="525"/>
      <c r="BK256" s="525"/>
      <c r="BL256" s="525"/>
      <c r="BM256" s="525"/>
      <c r="BN256" s="525"/>
      <c r="BO256" s="525"/>
      <c r="BP256" s="525"/>
      <c r="BQ256" s="525"/>
      <c r="BS256" s="526"/>
      <c r="BT256" s="526"/>
      <c r="BU256" s="526"/>
      <c r="BV256" s="526"/>
      <c r="BW256" s="526"/>
      <c r="BX256" s="526"/>
      <c r="BY256" s="526"/>
      <c r="BZ256" s="526"/>
    </row>
    <row r="257" spans="1:78" x14ac:dyDescent="0.25">
      <c r="A257" s="176" t="s">
        <v>883</v>
      </c>
      <c r="B257" s="520" t="s">
        <v>354</v>
      </c>
      <c r="C257" s="176" t="s">
        <v>27</v>
      </c>
      <c r="D257" s="176" t="s">
        <v>38</v>
      </c>
      <c r="E257" s="176" t="s">
        <v>1065</v>
      </c>
      <c r="F257" s="176" t="s">
        <v>1357</v>
      </c>
      <c r="G257" s="176" t="s">
        <v>1004</v>
      </c>
      <c r="H257" s="176" t="s">
        <v>32</v>
      </c>
      <c r="I257" s="521"/>
      <c r="J257" s="521"/>
      <c r="K257" s="521"/>
      <c r="L257" s="521"/>
      <c r="M257" s="521"/>
      <c r="N257" s="521"/>
      <c r="O257" s="521"/>
      <c r="P257" s="521"/>
      <c r="Q257" s="521"/>
      <c r="R257" s="521"/>
      <c r="S257" s="521"/>
      <c r="T257" s="521"/>
      <c r="U257" s="521"/>
      <c r="V257" s="521">
        <v>1121992.72</v>
      </c>
      <c r="W257" s="521">
        <v>2903372.86</v>
      </c>
      <c r="X257" s="521">
        <v>101527.84</v>
      </c>
      <c r="Y257" s="521">
        <v>0</v>
      </c>
      <c r="Z257" s="521">
        <v>0</v>
      </c>
      <c r="AA257" s="521">
        <v>0</v>
      </c>
      <c r="AB257" s="521">
        <v>0</v>
      </c>
      <c r="AC257" s="521">
        <v>0</v>
      </c>
      <c r="AD257" s="521">
        <v>0</v>
      </c>
      <c r="AE257" s="521">
        <v>0</v>
      </c>
      <c r="AF257" s="521">
        <v>0</v>
      </c>
      <c r="AG257" s="522"/>
      <c r="AI257" s="523"/>
      <c r="AK257" s="524"/>
      <c r="AL257" s="524"/>
      <c r="AM257" s="524"/>
      <c r="AN257" s="524"/>
      <c r="AO257" s="524"/>
      <c r="AP257" s="524"/>
      <c r="AQ257" s="524"/>
      <c r="AR257" s="524"/>
      <c r="AS257" s="524"/>
      <c r="AT257" s="524"/>
      <c r="AU257" s="507"/>
      <c r="AV257" s="524"/>
      <c r="AW257" s="507"/>
      <c r="AX257" s="524"/>
      <c r="AY257" s="524"/>
      <c r="AZ257" s="524"/>
      <c r="BA257" s="524"/>
      <c r="BB257" s="524"/>
      <c r="BC257" s="524"/>
      <c r="BD257" s="524"/>
      <c r="BE257" s="524"/>
      <c r="BF257" s="524"/>
      <c r="BH257" s="524"/>
      <c r="BI257" s="507"/>
      <c r="BJ257" s="525"/>
      <c r="BK257" s="525"/>
      <c r="BL257" s="525"/>
      <c r="BM257" s="525"/>
      <c r="BN257" s="525"/>
      <c r="BO257" s="525"/>
      <c r="BP257" s="525"/>
      <c r="BQ257" s="525"/>
      <c r="BS257" s="526"/>
      <c r="BT257" s="526"/>
      <c r="BU257" s="526"/>
      <c r="BV257" s="526"/>
      <c r="BW257" s="526"/>
      <c r="BX257" s="526"/>
      <c r="BY257" s="526"/>
      <c r="BZ257" s="526"/>
    </row>
    <row r="258" spans="1:78" x14ac:dyDescent="0.25">
      <c r="A258" s="176" t="s">
        <v>878</v>
      </c>
      <c r="B258" s="520" t="s">
        <v>354</v>
      </c>
      <c r="C258" s="176" t="s">
        <v>27</v>
      </c>
      <c r="D258" s="176" t="s">
        <v>47</v>
      </c>
      <c r="E258" s="176" t="s">
        <v>1353</v>
      </c>
      <c r="F258" s="176" t="s">
        <v>1354</v>
      </c>
      <c r="G258" s="176" t="s">
        <v>999</v>
      </c>
      <c r="H258" s="176" t="s">
        <v>29</v>
      </c>
      <c r="I258" s="521"/>
      <c r="J258" s="521"/>
      <c r="K258" s="521"/>
      <c r="L258" s="521"/>
      <c r="M258" s="521"/>
      <c r="N258" s="521"/>
      <c r="O258" s="521"/>
      <c r="P258" s="521"/>
      <c r="Q258" s="521"/>
      <c r="R258" s="521"/>
      <c r="S258" s="521"/>
      <c r="T258" s="521"/>
      <c r="U258" s="521">
        <v>156618.5</v>
      </c>
      <c r="V258" s="521">
        <v>857955.5</v>
      </c>
      <c r="W258" s="521">
        <v>629678.63</v>
      </c>
      <c r="X258" s="521">
        <v>168305.38</v>
      </c>
      <c r="Y258" s="521">
        <v>333755.64950129989</v>
      </c>
      <c r="Z258" s="521">
        <v>536156.52310110978</v>
      </c>
      <c r="AA258" s="521">
        <v>0</v>
      </c>
      <c r="AB258" s="521">
        <v>0</v>
      </c>
      <c r="AC258" s="521">
        <v>0</v>
      </c>
      <c r="AD258" s="521">
        <v>0</v>
      </c>
      <c r="AE258" s="521">
        <v>0</v>
      </c>
      <c r="AF258" s="521">
        <v>0</v>
      </c>
      <c r="AG258" s="522"/>
      <c r="AI258" s="523"/>
      <c r="AK258" s="524"/>
      <c r="AL258" s="524"/>
      <c r="AM258" s="524"/>
      <c r="AN258" s="524"/>
      <c r="AO258" s="524"/>
      <c r="AP258" s="524"/>
      <c r="AQ258" s="524"/>
      <c r="AR258" s="524"/>
      <c r="AS258" s="524"/>
      <c r="AT258" s="524"/>
      <c r="AU258" s="507"/>
      <c r="AV258" s="524"/>
      <c r="AW258" s="507"/>
      <c r="AX258" s="524"/>
      <c r="AY258" s="524"/>
      <c r="AZ258" s="524"/>
      <c r="BA258" s="524"/>
      <c r="BB258" s="524"/>
      <c r="BC258" s="524"/>
      <c r="BD258" s="524"/>
      <c r="BE258" s="524"/>
      <c r="BF258" s="524"/>
      <c r="BH258" s="524"/>
      <c r="BI258" s="507"/>
      <c r="BJ258" s="525"/>
      <c r="BK258" s="525"/>
      <c r="BL258" s="525"/>
      <c r="BM258" s="525"/>
      <c r="BN258" s="525"/>
      <c r="BO258" s="525"/>
      <c r="BP258" s="525"/>
      <c r="BQ258" s="525"/>
      <c r="BS258" s="526"/>
      <c r="BT258" s="526"/>
      <c r="BU258" s="526"/>
      <c r="BV258" s="526"/>
      <c r="BW258" s="526"/>
      <c r="BX258" s="526"/>
      <c r="BY258" s="526"/>
      <c r="BZ258" s="526"/>
    </row>
    <row r="259" spans="1:78" x14ac:dyDescent="0.25">
      <c r="A259" s="176" t="s">
        <v>898</v>
      </c>
      <c r="B259" s="520" t="s">
        <v>355</v>
      </c>
      <c r="C259" s="176" t="s">
        <v>27</v>
      </c>
      <c r="D259" s="176" t="s">
        <v>49</v>
      </c>
      <c r="E259" s="176" t="s">
        <v>1065</v>
      </c>
      <c r="F259" s="176" t="s">
        <v>49</v>
      </c>
      <c r="G259" s="176" t="s">
        <v>1019</v>
      </c>
      <c r="H259" s="176" t="s">
        <v>29</v>
      </c>
      <c r="I259" s="521"/>
      <c r="J259" s="521"/>
      <c r="K259" s="521"/>
      <c r="L259" s="521"/>
      <c r="M259" s="521"/>
      <c r="N259" s="521"/>
      <c r="O259" s="521"/>
      <c r="P259" s="521"/>
      <c r="Q259" s="521"/>
      <c r="R259" s="521"/>
      <c r="S259" s="521"/>
      <c r="T259" s="521"/>
      <c r="U259" s="521"/>
      <c r="V259" s="521"/>
      <c r="W259" s="521">
        <v>65155</v>
      </c>
      <c r="X259" s="521">
        <v>74973.27</v>
      </c>
      <c r="Y259" s="521">
        <v>241686.39317950769</v>
      </c>
      <c r="Z259" s="521">
        <v>1404092.0802342074</v>
      </c>
      <c r="AA259" s="521">
        <v>171373.59773248562</v>
      </c>
      <c r="AB259" s="521">
        <v>0</v>
      </c>
      <c r="AC259" s="521">
        <v>0</v>
      </c>
      <c r="AD259" s="521">
        <v>0</v>
      </c>
      <c r="AE259" s="521">
        <v>0</v>
      </c>
      <c r="AF259" s="521">
        <v>0</v>
      </c>
      <c r="AG259" s="522"/>
      <c r="AI259" s="523"/>
      <c r="AK259" s="524"/>
      <c r="AL259" s="524"/>
      <c r="AM259" s="524"/>
      <c r="AN259" s="524"/>
      <c r="AO259" s="524"/>
      <c r="AP259" s="524"/>
      <c r="AQ259" s="524"/>
      <c r="AR259" s="524"/>
      <c r="AS259" s="524"/>
      <c r="AT259" s="524"/>
      <c r="AU259" s="507"/>
      <c r="AV259" s="524"/>
      <c r="AW259" s="507"/>
      <c r="AX259" s="524"/>
      <c r="AY259" s="524"/>
      <c r="AZ259" s="524"/>
      <c r="BA259" s="524"/>
      <c r="BB259" s="524"/>
      <c r="BC259" s="524"/>
      <c r="BD259" s="524"/>
      <c r="BE259" s="524"/>
      <c r="BF259" s="524"/>
      <c r="BH259" s="524"/>
      <c r="BI259" s="507"/>
      <c r="BJ259" s="525"/>
      <c r="BK259" s="525"/>
      <c r="BL259" s="525"/>
      <c r="BM259" s="525"/>
      <c r="BN259" s="525"/>
      <c r="BO259" s="525"/>
      <c r="BP259" s="525"/>
      <c r="BQ259" s="525"/>
      <c r="BS259" s="526"/>
      <c r="BT259" s="526"/>
      <c r="BU259" s="526"/>
      <c r="BV259" s="526"/>
      <c r="BW259" s="526"/>
      <c r="BX259" s="526"/>
      <c r="BY259" s="526"/>
      <c r="BZ259" s="526"/>
    </row>
    <row r="260" spans="1:78" x14ac:dyDescent="0.25">
      <c r="A260" s="176" t="s">
        <v>884</v>
      </c>
      <c r="B260" s="520" t="s">
        <v>354</v>
      </c>
      <c r="C260" s="176" t="s">
        <v>27</v>
      </c>
      <c r="D260" s="176" t="s">
        <v>38</v>
      </c>
      <c r="E260" s="176" t="s">
        <v>1065</v>
      </c>
      <c r="F260" s="176" t="s">
        <v>1357</v>
      </c>
      <c r="G260" s="176" t="s">
        <v>1005</v>
      </c>
      <c r="H260" s="176" t="s">
        <v>29</v>
      </c>
      <c r="I260" s="521"/>
      <c r="J260" s="521"/>
      <c r="K260" s="521"/>
      <c r="L260" s="521"/>
      <c r="M260" s="521"/>
      <c r="N260" s="521"/>
      <c r="O260" s="521"/>
      <c r="P260" s="521"/>
      <c r="Q260" s="521"/>
      <c r="R260" s="521"/>
      <c r="S260" s="521"/>
      <c r="T260" s="521"/>
      <c r="U260" s="521"/>
      <c r="V260" s="521"/>
      <c r="W260" s="521">
        <v>55280.38</v>
      </c>
      <c r="X260" s="521">
        <v>496584.47</v>
      </c>
      <c r="Y260" s="521">
        <v>1943467.0661207775</v>
      </c>
      <c r="Z260" s="521">
        <v>1829096.7050426872</v>
      </c>
      <c r="AA260" s="521">
        <v>0</v>
      </c>
      <c r="AB260" s="521">
        <v>0</v>
      </c>
      <c r="AC260" s="521">
        <v>0</v>
      </c>
      <c r="AD260" s="521">
        <v>0</v>
      </c>
      <c r="AE260" s="521">
        <v>0</v>
      </c>
      <c r="AF260" s="521">
        <v>0</v>
      </c>
      <c r="AG260" s="522"/>
      <c r="AI260" s="523"/>
      <c r="AK260" s="524"/>
      <c r="AL260" s="524"/>
      <c r="AM260" s="524"/>
      <c r="AN260" s="524"/>
      <c r="AO260" s="524"/>
      <c r="AP260" s="524"/>
      <c r="AQ260" s="524"/>
      <c r="AR260" s="524"/>
      <c r="AS260" s="524"/>
      <c r="AT260" s="524"/>
      <c r="AU260" s="507"/>
      <c r="AV260" s="524"/>
      <c r="AW260" s="507"/>
      <c r="AX260" s="524"/>
      <c r="AY260" s="524"/>
      <c r="AZ260" s="524"/>
      <c r="BA260" s="524"/>
      <c r="BB260" s="524"/>
      <c r="BC260" s="524"/>
      <c r="BD260" s="524"/>
      <c r="BE260" s="524"/>
      <c r="BF260" s="524"/>
      <c r="BH260" s="524"/>
      <c r="BI260" s="507"/>
      <c r="BJ260" s="525"/>
      <c r="BK260" s="525"/>
      <c r="BL260" s="525"/>
      <c r="BM260" s="525"/>
      <c r="BN260" s="525"/>
      <c r="BO260" s="525"/>
      <c r="BP260" s="525"/>
      <c r="BQ260" s="525"/>
      <c r="BS260" s="526"/>
      <c r="BT260" s="526"/>
      <c r="BU260" s="526"/>
      <c r="BV260" s="526"/>
      <c r="BW260" s="526"/>
      <c r="BX260" s="526"/>
      <c r="BY260" s="526"/>
      <c r="BZ260" s="526"/>
    </row>
    <row r="261" spans="1:78" x14ac:dyDescent="0.25">
      <c r="A261" s="176" t="s">
        <v>908</v>
      </c>
      <c r="B261" s="520" t="s">
        <v>355</v>
      </c>
      <c r="C261" s="176" t="s">
        <v>27</v>
      </c>
      <c r="D261" s="176" t="s">
        <v>46</v>
      </c>
      <c r="E261" s="176" t="s">
        <v>1068</v>
      </c>
      <c r="F261" s="176" t="s">
        <v>1362</v>
      </c>
      <c r="G261" s="176" t="s">
        <v>1028</v>
      </c>
      <c r="H261" s="176" t="s">
        <v>29</v>
      </c>
      <c r="I261" s="521"/>
      <c r="J261" s="521"/>
      <c r="K261" s="521"/>
      <c r="L261" s="521"/>
      <c r="M261" s="521"/>
      <c r="N261" s="521"/>
      <c r="O261" s="521"/>
      <c r="P261" s="521"/>
      <c r="Q261" s="521"/>
      <c r="R261" s="521"/>
      <c r="S261" s="521"/>
      <c r="T261" s="521"/>
      <c r="U261" s="521"/>
      <c r="V261" s="521"/>
      <c r="W261" s="521">
        <v>436330.26</v>
      </c>
      <c r="X261" s="521">
        <v>705354.13</v>
      </c>
      <c r="Y261" s="521">
        <v>6763159.4088384639</v>
      </c>
      <c r="Z261" s="521">
        <v>1349503.678411789</v>
      </c>
      <c r="AA261" s="521">
        <v>0</v>
      </c>
      <c r="AB261" s="521">
        <v>0</v>
      </c>
      <c r="AC261" s="521">
        <v>0</v>
      </c>
      <c r="AD261" s="521">
        <v>0</v>
      </c>
      <c r="AE261" s="521">
        <v>0</v>
      </c>
      <c r="AF261" s="521">
        <v>0</v>
      </c>
      <c r="AG261" s="522"/>
      <c r="AI261" s="523"/>
      <c r="AK261" s="524"/>
      <c r="AL261" s="524"/>
      <c r="AM261" s="524"/>
      <c r="AN261" s="524"/>
      <c r="AO261" s="524"/>
      <c r="AP261" s="524"/>
      <c r="AQ261" s="524"/>
      <c r="AR261" s="524"/>
      <c r="AS261" s="524"/>
      <c r="AT261" s="524"/>
      <c r="AU261" s="507"/>
      <c r="AV261" s="524"/>
      <c r="AW261" s="507"/>
      <c r="AX261" s="524"/>
      <c r="AY261" s="524"/>
      <c r="AZ261" s="524"/>
      <c r="BA261" s="524"/>
      <c r="BB261" s="524"/>
      <c r="BC261" s="524"/>
      <c r="BD261" s="524"/>
      <c r="BE261" s="524"/>
      <c r="BF261" s="524"/>
      <c r="BH261" s="524"/>
      <c r="BI261" s="507"/>
      <c r="BJ261" s="525"/>
      <c r="BK261" s="525"/>
      <c r="BL261" s="525"/>
      <c r="BM261" s="525"/>
      <c r="BN261" s="525"/>
      <c r="BO261" s="525"/>
      <c r="BP261" s="525"/>
      <c r="BQ261" s="525"/>
      <c r="BS261" s="526"/>
      <c r="BT261" s="526"/>
      <c r="BU261" s="526"/>
      <c r="BV261" s="526"/>
      <c r="BW261" s="526"/>
      <c r="BX261" s="526"/>
      <c r="BY261" s="526"/>
      <c r="BZ261" s="526"/>
    </row>
    <row r="262" spans="1:78" x14ac:dyDescent="0.25">
      <c r="A262" s="176" t="s">
        <v>885</v>
      </c>
      <c r="B262" s="520" t="s">
        <v>354</v>
      </c>
      <c r="C262" s="176" t="s">
        <v>27</v>
      </c>
      <c r="D262" s="176" t="s">
        <v>38</v>
      </c>
      <c r="E262" s="176" t="s">
        <v>1065</v>
      </c>
      <c r="F262" s="176" t="s">
        <v>1357</v>
      </c>
      <c r="G262" s="176" t="s">
        <v>1006</v>
      </c>
      <c r="H262" s="176" t="s">
        <v>32</v>
      </c>
      <c r="I262" s="521"/>
      <c r="J262" s="521"/>
      <c r="K262" s="521"/>
      <c r="L262" s="521"/>
      <c r="M262" s="521"/>
      <c r="N262" s="521"/>
      <c r="O262" s="521"/>
      <c r="P262" s="521"/>
      <c r="Q262" s="521"/>
      <c r="R262" s="521"/>
      <c r="S262" s="521"/>
      <c r="T262" s="521"/>
      <c r="U262" s="521"/>
      <c r="V262" s="521">
        <v>112913.65</v>
      </c>
      <c r="W262" s="521">
        <v>169189.54</v>
      </c>
      <c r="X262" s="521"/>
      <c r="Y262" s="521">
        <v>0</v>
      </c>
      <c r="Z262" s="521">
        <v>0</v>
      </c>
      <c r="AA262" s="521">
        <v>0</v>
      </c>
      <c r="AB262" s="521">
        <v>0</v>
      </c>
      <c r="AC262" s="521">
        <v>0</v>
      </c>
      <c r="AD262" s="521">
        <v>0</v>
      </c>
      <c r="AE262" s="521">
        <v>0</v>
      </c>
      <c r="AF262" s="521">
        <v>0</v>
      </c>
      <c r="AG262" s="522"/>
      <c r="AI262" s="523"/>
      <c r="AK262" s="524"/>
      <c r="AL262" s="524"/>
      <c r="AM262" s="524"/>
      <c r="AN262" s="524"/>
      <c r="AO262" s="524"/>
      <c r="AP262" s="524"/>
      <c r="AQ262" s="524"/>
      <c r="AR262" s="524"/>
      <c r="AS262" s="524"/>
      <c r="AT262" s="524"/>
      <c r="AU262" s="507"/>
      <c r="AV262" s="524"/>
      <c r="AW262" s="507"/>
      <c r="AX262" s="524"/>
      <c r="AY262" s="524"/>
      <c r="AZ262" s="524"/>
      <c r="BA262" s="524"/>
      <c r="BB262" s="524"/>
      <c r="BC262" s="524"/>
      <c r="BD262" s="524"/>
      <c r="BE262" s="524"/>
      <c r="BF262" s="524"/>
      <c r="BH262" s="524"/>
      <c r="BI262" s="507"/>
      <c r="BJ262" s="525"/>
      <c r="BK262" s="525"/>
      <c r="BL262" s="525"/>
      <c r="BM262" s="525"/>
      <c r="BN262" s="525"/>
      <c r="BO262" s="525"/>
      <c r="BP262" s="525"/>
      <c r="BQ262" s="525"/>
      <c r="BS262" s="526"/>
      <c r="BT262" s="526"/>
      <c r="BU262" s="526"/>
      <c r="BV262" s="526"/>
      <c r="BW262" s="526"/>
      <c r="BX262" s="526"/>
      <c r="BY262" s="526"/>
      <c r="BZ262" s="526"/>
    </row>
    <row r="263" spans="1:78" x14ac:dyDescent="0.25">
      <c r="A263" s="176" t="s">
        <v>875</v>
      </c>
      <c r="B263" s="520" t="s">
        <v>354</v>
      </c>
      <c r="C263" s="176" t="s">
        <v>27</v>
      </c>
      <c r="D263" s="176" t="s">
        <v>35</v>
      </c>
      <c r="E263" s="176" t="s">
        <v>35</v>
      </c>
      <c r="F263" s="176" t="s">
        <v>1360</v>
      </c>
      <c r="G263" s="176" t="s">
        <v>996</v>
      </c>
      <c r="H263" s="176" t="s">
        <v>32</v>
      </c>
      <c r="I263" s="521"/>
      <c r="J263" s="521"/>
      <c r="K263" s="521"/>
      <c r="L263" s="521"/>
      <c r="M263" s="521"/>
      <c r="N263" s="521"/>
      <c r="O263" s="521"/>
      <c r="P263" s="521"/>
      <c r="Q263" s="521"/>
      <c r="R263" s="521"/>
      <c r="S263" s="521"/>
      <c r="T263" s="521"/>
      <c r="U263" s="521"/>
      <c r="V263" s="521">
        <v>733040.14</v>
      </c>
      <c r="W263" s="521">
        <v>764446.21</v>
      </c>
      <c r="X263" s="521"/>
      <c r="Y263" s="521">
        <v>0</v>
      </c>
      <c r="Z263" s="521">
        <v>0</v>
      </c>
      <c r="AA263" s="521">
        <v>0</v>
      </c>
      <c r="AB263" s="521">
        <v>0</v>
      </c>
      <c r="AC263" s="521">
        <v>0</v>
      </c>
      <c r="AD263" s="521">
        <v>0</v>
      </c>
      <c r="AE263" s="521">
        <v>0</v>
      </c>
      <c r="AF263" s="521">
        <v>0</v>
      </c>
      <c r="AG263" s="522"/>
      <c r="AI263" s="523"/>
      <c r="AK263" s="524"/>
      <c r="AL263" s="524"/>
      <c r="AM263" s="524"/>
      <c r="AN263" s="524"/>
      <c r="AO263" s="524"/>
      <c r="AP263" s="524"/>
      <c r="AQ263" s="524"/>
      <c r="AR263" s="524"/>
      <c r="AS263" s="524"/>
      <c r="AT263" s="524"/>
      <c r="AU263" s="507"/>
      <c r="AV263" s="524"/>
      <c r="AW263" s="507"/>
      <c r="AX263" s="524"/>
      <c r="AY263" s="524"/>
      <c r="AZ263" s="524"/>
      <c r="BA263" s="524"/>
      <c r="BB263" s="524"/>
      <c r="BC263" s="524"/>
      <c r="BD263" s="524"/>
      <c r="BE263" s="524"/>
      <c r="BF263" s="524"/>
      <c r="BH263" s="524"/>
      <c r="BI263" s="507"/>
      <c r="BJ263" s="525"/>
      <c r="BK263" s="525"/>
      <c r="BL263" s="525"/>
      <c r="BM263" s="525"/>
      <c r="BN263" s="525"/>
      <c r="BO263" s="525"/>
      <c r="BP263" s="525"/>
      <c r="BQ263" s="525"/>
      <c r="BS263" s="526"/>
      <c r="BT263" s="526"/>
      <c r="BU263" s="526"/>
      <c r="BV263" s="526"/>
      <c r="BW263" s="526"/>
      <c r="BX263" s="526"/>
      <c r="BY263" s="526"/>
      <c r="BZ263" s="526"/>
    </row>
    <row r="264" spans="1:78" x14ac:dyDescent="0.25">
      <c r="A264" s="176" t="s">
        <v>899</v>
      </c>
      <c r="B264" s="520" t="s">
        <v>355</v>
      </c>
      <c r="C264" s="176" t="s">
        <v>27</v>
      </c>
      <c r="D264" s="176" t="s">
        <v>49</v>
      </c>
      <c r="E264" s="176" t="s">
        <v>1065</v>
      </c>
      <c r="F264" s="176" t="s">
        <v>49</v>
      </c>
      <c r="G264" s="176" t="s">
        <v>1020</v>
      </c>
      <c r="H264" s="176" t="s">
        <v>29</v>
      </c>
      <c r="I264" s="521"/>
      <c r="J264" s="521"/>
      <c r="K264" s="521"/>
      <c r="L264" s="521"/>
      <c r="M264" s="521"/>
      <c r="N264" s="521"/>
      <c r="O264" s="521"/>
      <c r="P264" s="521"/>
      <c r="Q264" s="521"/>
      <c r="R264" s="521"/>
      <c r="S264" s="521"/>
      <c r="T264" s="521"/>
      <c r="U264" s="521"/>
      <c r="V264" s="521"/>
      <c r="W264" s="521">
        <v>62705.22</v>
      </c>
      <c r="X264" s="521">
        <v>116491.22</v>
      </c>
      <c r="Y264" s="521">
        <v>1405085.0291572344</v>
      </c>
      <c r="Z264" s="521">
        <v>3209180.538379469</v>
      </c>
      <c r="AA264" s="521">
        <v>0</v>
      </c>
      <c r="AB264" s="521">
        <v>0</v>
      </c>
      <c r="AC264" s="521">
        <v>0</v>
      </c>
      <c r="AD264" s="521">
        <v>0</v>
      </c>
      <c r="AE264" s="521">
        <v>0</v>
      </c>
      <c r="AF264" s="521">
        <v>0</v>
      </c>
      <c r="AG264" s="522"/>
      <c r="AI264" s="523"/>
      <c r="AK264" s="524"/>
      <c r="AL264" s="524"/>
      <c r="AM264" s="524"/>
      <c r="AN264" s="524"/>
      <c r="AO264" s="524"/>
      <c r="AP264" s="524"/>
      <c r="AQ264" s="524"/>
      <c r="AR264" s="524"/>
      <c r="AS264" s="524"/>
      <c r="AT264" s="524"/>
      <c r="AU264" s="507"/>
      <c r="AV264" s="524"/>
      <c r="AW264" s="507"/>
      <c r="AX264" s="524"/>
      <c r="AY264" s="524"/>
      <c r="AZ264" s="524"/>
      <c r="BA264" s="524"/>
      <c r="BB264" s="524"/>
      <c r="BC264" s="524"/>
      <c r="BD264" s="524"/>
      <c r="BE264" s="524"/>
      <c r="BF264" s="524"/>
      <c r="BH264" s="524"/>
      <c r="BI264" s="507"/>
      <c r="BJ264" s="525"/>
      <c r="BK264" s="525"/>
      <c r="BL264" s="525"/>
      <c r="BM264" s="525"/>
      <c r="BN264" s="525"/>
      <c r="BO264" s="525"/>
      <c r="BP264" s="525"/>
      <c r="BQ264" s="525"/>
      <c r="BS264" s="526"/>
      <c r="BT264" s="526"/>
      <c r="BU264" s="526"/>
      <c r="BV264" s="526"/>
      <c r="BW264" s="526"/>
      <c r="BX264" s="526"/>
      <c r="BY264" s="526"/>
      <c r="BZ264" s="526"/>
    </row>
    <row r="265" spans="1:78" x14ac:dyDescent="0.25">
      <c r="A265" s="176" t="s">
        <v>892</v>
      </c>
      <c r="B265" s="520" t="s">
        <v>355</v>
      </c>
      <c r="C265" s="176" t="s">
        <v>27</v>
      </c>
      <c r="D265" s="176" t="s">
        <v>47</v>
      </c>
      <c r="E265" s="176" t="s">
        <v>1353</v>
      </c>
      <c r="F265" s="176" t="s">
        <v>1354</v>
      </c>
      <c r="G265" s="176" t="s">
        <v>1224</v>
      </c>
      <c r="H265" s="176" t="s">
        <v>29</v>
      </c>
      <c r="I265" s="521"/>
      <c r="J265" s="521"/>
      <c r="K265" s="521"/>
      <c r="L265" s="521"/>
      <c r="M265" s="521"/>
      <c r="N265" s="521"/>
      <c r="O265" s="521"/>
      <c r="P265" s="521"/>
      <c r="Q265" s="521"/>
      <c r="R265" s="521"/>
      <c r="S265" s="521"/>
      <c r="T265" s="521"/>
      <c r="U265" s="521"/>
      <c r="V265" s="521"/>
      <c r="W265" s="521">
        <v>36247.440000000002</v>
      </c>
      <c r="X265" s="521">
        <v>33075.53</v>
      </c>
      <c r="Y265" s="521">
        <v>158812.71230441579</v>
      </c>
      <c r="Z265" s="521">
        <v>167345.52529922687</v>
      </c>
      <c r="AA265" s="521">
        <v>0</v>
      </c>
      <c r="AB265" s="521">
        <v>0</v>
      </c>
      <c r="AC265" s="521">
        <v>0</v>
      </c>
      <c r="AD265" s="521">
        <v>0</v>
      </c>
      <c r="AE265" s="521">
        <v>0</v>
      </c>
      <c r="AF265" s="521">
        <v>0</v>
      </c>
      <c r="AG265" s="522"/>
      <c r="AI265" s="523"/>
      <c r="AK265" s="524"/>
      <c r="AL265" s="524"/>
      <c r="AM265" s="524"/>
      <c r="AN265" s="524"/>
      <c r="AO265" s="524"/>
      <c r="AP265" s="524"/>
      <c r="AQ265" s="524"/>
      <c r="AR265" s="524"/>
      <c r="AS265" s="524"/>
      <c r="AT265" s="524"/>
      <c r="AU265" s="507"/>
      <c r="AV265" s="524"/>
      <c r="AW265" s="507"/>
      <c r="AX265" s="524"/>
      <c r="AY265" s="524"/>
      <c r="AZ265" s="524"/>
      <c r="BA265" s="524"/>
      <c r="BB265" s="524"/>
      <c r="BC265" s="524"/>
      <c r="BD265" s="524"/>
      <c r="BE265" s="524"/>
      <c r="BF265" s="524"/>
      <c r="BH265" s="524"/>
      <c r="BI265" s="507"/>
      <c r="BJ265" s="525"/>
      <c r="BK265" s="525"/>
      <c r="BL265" s="525"/>
      <c r="BM265" s="525"/>
      <c r="BN265" s="525"/>
      <c r="BO265" s="525"/>
      <c r="BP265" s="525"/>
      <c r="BQ265" s="525"/>
      <c r="BS265" s="526"/>
      <c r="BT265" s="526"/>
      <c r="BU265" s="526"/>
      <c r="BV265" s="526"/>
      <c r="BW265" s="526"/>
      <c r="BX265" s="526"/>
      <c r="BY265" s="526"/>
      <c r="BZ265" s="526"/>
    </row>
    <row r="266" spans="1:78" x14ac:dyDescent="0.25">
      <c r="A266" s="176" t="s">
        <v>900</v>
      </c>
      <c r="B266" s="520" t="s">
        <v>355</v>
      </c>
      <c r="C266" s="176" t="s">
        <v>27</v>
      </c>
      <c r="D266" s="176" t="s">
        <v>38</v>
      </c>
      <c r="E266" s="176" t="s">
        <v>1065</v>
      </c>
      <c r="F266" s="176" t="s">
        <v>1357</v>
      </c>
      <c r="G266" s="176" t="s">
        <v>1021</v>
      </c>
      <c r="H266" s="176" t="s">
        <v>29</v>
      </c>
      <c r="I266" s="521"/>
      <c r="J266" s="521"/>
      <c r="K266" s="521"/>
      <c r="L266" s="521"/>
      <c r="M266" s="521"/>
      <c r="N266" s="521"/>
      <c r="O266" s="521"/>
      <c r="P266" s="521"/>
      <c r="Q266" s="521"/>
      <c r="R266" s="521"/>
      <c r="S266" s="521"/>
      <c r="T266" s="521"/>
      <c r="U266" s="521"/>
      <c r="V266" s="521"/>
      <c r="W266" s="521">
        <v>344064.02</v>
      </c>
      <c r="X266" s="521">
        <v>142847.04000000001</v>
      </c>
      <c r="Y266" s="521">
        <v>351605.16487208731</v>
      </c>
      <c r="Z266" s="521">
        <v>376658.03144788323</v>
      </c>
      <c r="AA266" s="521">
        <v>0</v>
      </c>
      <c r="AB266" s="521">
        <v>0</v>
      </c>
      <c r="AC266" s="521">
        <v>0</v>
      </c>
      <c r="AD266" s="521">
        <v>0</v>
      </c>
      <c r="AE266" s="521">
        <v>0</v>
      </c>
      <c r="AF266" s="521">
        <v>0</v>
      </c>
      <c r="AG266" s="522"/>
      <c r="AI266" s="523"/>
      <c r="AK266" s="524"/>
      <c r="AL266" s="524"/>
      <c r="AM266" s="524"/>
      <c r="AN266" s="524"/>
      <c r="AO266" s="524"/>
      <c r="AP266" s="524"/>
      <c r="AQ266" s="524"/>
      <c r="AR266" s="524"/>
      <c r="AS266" s="524"/>
      <c r="AT266" s="524"/>
      <c r="AU266" s="507"/>
      <c r="AV266" s="524"/>
      <c r="AW266" s="507"/>
      <c r="AX266" s="524"/>
      <c r="AY266" s="524"/>
      <c r="AZ266" s="524"/>
      <c r="BA266" s="524"/>
      <c r="BB266" s="524"/>
      <c r="BC266" s="524"/>
      <c r="BD266" s="524"/>
      <c r="BE266" s="524"/>
      <c r="BF266" s="524"/>
      <c r="BH266" s="524"/>
      <c r="BI266" s="507"/>
      <c r="BJ266" s="525"/>
      <c r="BK266" s="525"/>
      <c r="BL266" s="525"/>
      <c r="BM266" s="525"/>
      <c r="BN266" s="525"/>
      <c r="BO266" s="525"/>
      <c r="BP266" s="525"/>
      <c r="BQ266" s="525"/>
      <c r="BS266" s="526"/>
      <c r="BT266" s="526"/>
      <c r="BU266" s="526"/>
      <c r="BV266" s="526"/>
      <c r="BW266" s="526"/>
      <c r="BX266" s="526"/>
      <c r="BY266" s="526"/>
      <c r="BZ266" s="526"/>
    </row>
    <row r="267" spans="1:78" x14ac:dyDescent="0.25">
      <c r="A267" s="176" t="s">
        <v>905</v>
      </c>
      <c r="B267" s="520" t="s">
        <v>355</v>
      </c>
      <c r="C267" s="176" t="s">
        <v>27</v>
      </c>
      <c r="D267" s="176" t="s">
        <v>38</v>
      </c>
      <c r="E267" s="176" t="s">
        <v>1065</v>
      </c>
      <c r="F267" s="176" t="s">
        <v>48</v>
      </c>
      <c r="G267" s="176" t="s">
        <v>1026</v>
      </c>
      <c r="H267" s="176" t="s">
        <v>29</v>
      </c>
      <c r="I267" s="521"/>
      <c r="J267" s="521"/>
      <c r="K267" s="521"/>
      <c r="L267" s="521"/>
      <c r="M267" s="521"/>
      <c r="N267" s="521"/>
      <c r="O267" s="521"/>
      <c r="P267" s="521"/>
      <c r="Q267" s="521"/>
      <c r="R267" s="521"/>
      <c r="S267" s="521"/>
      <c r="T267" s="521"/>
      <c r="U267" s="521"/>
      <c r="V267" s="521"/>
      <c r="W267" s="521">
        <v>308152.28000000003</v>
      </c>
      <c r="X267" s="521">
        <v>234922.16</v>
      </c>
      <c r="Y267" s="521">
        <v>558214.53525281721</v>
      </c>
      <c r="Z267" s="521">
        <v>225136.57251422701</v>
      </c>
      <c r="AA267" s="521">
        <v>0</v>
      </c>
      <c r="AB267" s="521">
        <v>0</v>
      </c>
      <c r="AC267" s="521">
        <v>0</v>
      </c>
      <c r="AD267" s="521">
        <v>0</v>
      </c>
      <c r="AE267" s="521">
        <v>0</v>
      </c>
      <c r="AF267" s="521">
        <v>0</v>
      </c>
      <c r="AG267" s="522"/>
      <c r="AI267" s="523"/>
      <c r="AK267" s="524"/>
      <c r="AL267" s="524"/>
      <c r="AM267" s="524"/>
      <c r="AN267" s="524"/>
      <c r="AO267" s="524"/>
      <c r="AP267" s="524"/>
      <c r="AQ267" s="524"/>
      <c r="AR267" s="524"/>
      <c r="AS267" s="524"/>
      <c r="AT267" s="524"/>
      <c r="AU267" s="507"/>
      <c r="AV267" s="524"/>
      <c r="AW267" s="507"/>
      <c r="AX267" s="524"/>
      <c r="AY267" s="524"/>
      <c r="AZ267" s="524"/>
      <c r="BA267" s="524"/>
      <c r="BB267" s="524"/>
      <c r="BC267" s="524"/>
      <c r="BD267" s="524"/>
      <c r="BE267" s="524"/>
      <c r="BF267" s="524"/>
      <c r="BH267" s="524"/>
      <c r="BI267" s="507"/>
      <c r="BJ267" s="525"/>
      <c r="BK267" s="525"/>
      <c r="BL267" s="525"/>
      <c r="BM267" s="525"/>
      <c r="BN267" s="525"/>
      <c r="BO267" s="525"/>
      <c r="BP267" s="525"/>
      <c r="BQ267" s="525"/>
      <c r="BS267" s="526"/>
      <c r="BT267" s="526"/>
      <c r="BU267" s="526"/>
      <c r="BV267" s="526"/>
      <c r="BW267" s="526"/>
      <c r="BX267" s="526"/>
      <c r="BY267" s="526"/>
      <c r="BZ267" s="526"/>
    </row>
    <row r="268" spans="1:78" x14ac:dyDescent="0.25">
      <c r="A268" s="176" t="s">
        <v>893</v>
      </c>
      <c r="B268" s="520" t="s">
        <v>355</v>
      </c>
      <c r="C268" s="176" t="s">
        <v>27</v>
      </c>
      <c r="D268" s="176" t="s">
        <v>47</v>
      </c>
      <c r="E268" s="176" t="s">
        <v>1353</v>
      </c>
      <c r="F268" s="176" t="s">
        <v>1354</v>
      </c>
      <c r="G268" s="176" t="s">
        <v>1015</v>
      </c>
      <c r="H268" s="176" t="s">
        <v>29</v>
      </c>
      <c r="I268" s="521"/>
      <c r="J268" s="521"/>
      <c r="K268" s="521"/>
      <c r="L268" s="521"/>
      <c r="M268" s="521"/>
      <c r="N268" s="521"/>
      <c r="O268" s="521"/>
      <c r="P268" s="521"/>
      <c r="Q268" s="521"/>
      <c r="R268" s="521"/>
      <c r="S268" s="521"/>
      <c r="T268" s="521"/>
      <c r="U268" s="521"/>
      <c r="V268" s="521">
        <v>5976.87</v>
      </c>
      <c r="W268" s="521">
        <v>162328.89000000001</v>
      </c>
      <c r="X268" s="521">
        <v>403834.07</v>
      </c>
      <c r="Y268" s="521">
        <v>107070.08281643376</v>
      </c>
      <c r="Z268" s="521">
        <v>0</v>
      </c>
      <c r="AA268" s="521">
        <v>0</v>
      </c>
      <c r="AB268" s="521">
        <v>0</v>
      </c>
      <c r="AC268" s="521">
        <v>0</v>
      </c>
      <c r="AD268" s="521">
        <v>0</v>
      </c>
      <c r="AE268" s="521">
        <v>0</v>
      </c>
      <c r="AF268" s="521">
        <v>0</v>
      </c>
      <c r="AG268" s="522"/>
      <c r="AI268" s="523"/>
      <c r="AK268" s="524"/>
      <c r="AL268" s="524"/>
      <c r="AM268" s="524"/>
      <c r="AN268" s="524"/>
      <c r="AO268" s="524"/>
      <c r="AP268" s="524"/>
      <c r="AQ268" s="524"/>
      <c r="AR268" s="524"/>
      <c r="AS268" s="524"/>
      <c r="AT268" s="524"/>
      <c r="AU268" s="507"/>
      <c r="AV268" s="524"/>
      <c r="AW268" s="507"/>
      <c r="AX268" s="524"/>
      <c r="AY268" s="524"/>
      <c r="AZ268" s="524"/>
      <c r="BA268" s="524"/>
      <c r="BB268" s="524"/>
      <c r="BC268" s="524"/>
      <c r="BD268" s="524"/>
      <c r="BE268" s="524"/>
      <c r="BF268" s="524"/>
      <c r="BH268" s="524"/>
      <c r="BI268" s="507"/>
      <c r="BJ268" s="525"/>
      <c r="BK268" s="525"/>
      <c r="BL268" s="525"/>
      <c r="BM268" s="525"/>
      <c r="BN268" s="525"/>
      <c r="BO268" s="525"/>
      <c r="BP268" s="525"/>
      <c r="BQ268" s="525"/>
      <c r="BS268" s="526"/>
      <c r="BT268" s="526"/>
      <c r="BU268" s="526"/>
      <c r="BV268" s="526"/>
      <c r="BW268" s="526"/>
      <c r="BX268" s="526"/>
      <c r="BY268" s="526"/>
      <c r="BZ268" s="526"/>
    </row>
    <row r="269" spans="1:78" x14ac:dyDescent="0.25">
      <c r="A269" s="176" t="s">
        <v>906</v>
      </c>
      <c r="B269" s="520" t="s">
        <v>355</v>
      </c>
      <c r="C269" s="176" t="s">
        <v>27</v>
      </c>
      <c r="D269" s="176" t="s">
        <v>38</v>
      </c>
      <c r="E269" s="176" t="s">
        <v>1065</v>
      </c>
      <c r="F269" s="176" t="s">
        <v>48</v>
      </c>
      <c r="G269" s="176" t="s">
        <v>301</v>
      </c>
      <c r="H269" s="176" t="s">
        <v>29</v>
      </c>
      <c r="I269" s="521"/>
      <c r="J269" s="521"/>
      <c r="K269" s="521"/>
      <c r="L269" s="521"/>
      <c r="M269" s="521"/>
      <c r="N269" s="521"/>
      <c r="O269" s="521"/>
      <c r="P269" s="521"/>
      <c r="Q269" s="521"/>
      <c r="R269" s="521"/>
      <c r="S269" s="521"/>
      <c r="T269" s="521"/>
      <c r="U269" s="521"/>
      <c r="V269" s="521"/>
      <c r="W269" s="521">
        <v>555986.81999999995</v>
      </c>
      <c r="X269" s="521">
        <v>334555.8</v>
      </c>
      <c r="Y269" s="521">
        <v>286436.19409330498</v>
      </c>
      <c r="Z269" s="521">
        <v>337319.65260179527</v>
      </c>
      <c r="AA269" s="521">
        <v>0</v>
      </c>
      <c r="AB269" s="521">
        <v>0</v>
      </c>
      <c r="AC269" s="521">
        <v>0</v>
      </c>
      <c r="AD269" s="521">
        <v>0</v>
      </c>
      <c r="AE269" s="521">
        <v>0</v>
      </c>
      <c r="AF269" s="521">
        <v>0</v>
      </c>
      <c r="AG269" s="522"/>
      <c r="AI269" s="523"/>
      <c r="AK269" s="524"/>
      <c r="AL269" s="524"/>
      <c r="AM269" s="524"/>
      <c r="AN269" s="524"/>
      <c r="AO269" s="524"/>
      <c r="AP269" s="524"/>
      <c r="AQ269" s="524"/>
      <c r="AR269" s="524"/>
      <c r="AS269" s="524"/>
      <c r="AT269" s="524"/>
      <c r="AU269" s="507"/>
      <c r="AV269" s="524"/>
      <c r="AW269" s="507"/>
      <c r="AX269" s="524"/>
      <c r="AY269" s="524"/>
      <c r="AZ269" s="524"/>
      <c r="BA269" s="524"/>
      <c r="BB269" s="524"/>
      <c r="BC269" s="524"/>
      <c r="BD269" s="524"/>
      <c r="BE269" s="524"/>
      <c r="BF269" s="524"/>
      <c r="BH269" s="524"/>
      <c r="BI269" s="507"/>
      <c r="BJ269" s="525"/>
      <c r="BK269" s="525"/>
      <c r="BL269" s="525"/>
      <c r="BM269" s="525"/>
      <c r="BN269" s="525"/>
      <c r="BO269" s="525"/>
      <c r="BP269" s="525"/>
      <c r="BQ269" s="525"/>
      <c r="BS269" s="526"/>
      <c r="BT269" s="526"/>
      <c r="BU269" s="526"/>
      <c r="BV269" s="526"/>
      <c r="BW269" s="526"/>
      <c r="BX269" s="526"/>
      <c r="BY269" s="526"/>
      <c r="BZ269" s="526"/>
    </row>
    <row r="270" spans="1:78" x14ac:dyDescent="0.25">
      <c r="A270" s="176" t="s">
        <v>901</v>
      </c>
      <c r="B270" s="520" t="s">
        <v>355</v>
      </c>
      <c r="C270" s="176" t="s">
        <v>27</v>
      </c>
      <c r="D270" s="176" t="s">
        <v>38</v>
      </c>
      <c r="E270" s="176" t="s">
        <v>1065</v>
      </c>
      <c r="F270" s="176" t="s">
        <v>1357</v>
      </c>
      <c r="G270" s="176" t="s">
        <v>1022</v>
      </c>
      <c r="H270" s="176" t="s">
        <v>30</v>
      </c>
      <c r="I270" s="521"/>
      <c r="J270" s="521"/>
      <c r="K270" s="521"/>
      <c r="L270" s="521"/>
      <c r="M270" s="521"/>
      <c r="N270" s="521"/>
      <c r="O270" s="521"/>
      <c r="P270" s="521"/>
      <c r="Q270" s="521"/>
      <c r="R270" s="521"/>
      <c r="S270" s="521"/>
      <c r="T270" s="521"/>
      <c r="U270" s="521"/>
      <c r="V270" s="521"/>
      <c r="W270" s="521">
        <v>19574.48</v>
      </c>
      <c r="X270" s="521"/>
      <c r="Y270" s="521">
        <v>0</v>
      </c>
      <c r="Z270" s="521">
        <v>0</v>
      </c>
      <c r="AA270" s="521">
        <v>0</v>
      </c>
      <c r="AB270" s="521">
        <v>0</v>
      </c>
      <c r="AC270" s="521">
        <v>0</v>
      </c>
      <c r="AD270" s="521">
        <v>0</v>
      </c>
      <c r="AE270" s="521">
        <v>0</v>
      </c>
      <c r="AF270" s="521">
        <v>0</v>
      </c>
      <c r="AG270" s="522"/>
      <c r="AI270" s="523"/>
      <c r="AK270" s="524"/>
      <c r="AL270" s="524"/>
      <c r="AM270" s="524"/>
      <c r="AN270" s="524"/>
      <c r="AO270" s="524"/>
      <c r="AP270" s="524"/>
      <c r="AQ270" s="524"/>
      <c r="AR270" s="524"/>
      <c r="AS270" s="524"/>
      <c r="AT270" s="524"/>
      <c r="AU270" s="507"/>
      <c r="AV270" s="524"/>
      <c r="AW270" s="507"/>
      <c r="AX270" s="524"/>
      <c r="AY270" s="524"/>
      <c r="AZ270" s="524"/>
      <c r="BA270" s="524"/>
      <c r="BB270" s="524"/>
      <c r="BC270" s="524"/>
      <c r="BD270" s="524"/>
      <c r="BE270" s="524"/>
      <c r="BF270" s="524"/>
      <c r="BH270" s="524"/>
      <c r="BI270" s="507"/>
      <c r="BJ270" s="525"/>
      <c r="BK270" s="525"/>
      <c r="BL270" s="525"/>
      <c r="BM270" s="525"/>
      <c r="BN270" s="525"/>
      <c r="BO270" s="525"/>
      <c r="BP270" s="525"/>
      <c r="BQ270" s="525"/>
      <c r="BS270" s="526"/>
      <c r="BT270" s="526"/>
      <c r="BU270" s="526"/>
      <c r="BV270" s="526"/>
      <c r="BW270" s="526"/>
      <c r="BX270" s="526"/>
      <c r="BY270" s="526"/>
      <c r="BZ270" s="526"/>
    </row>
    <row r="271" spans="1:78" x14ac:dyDescent="0.25">
      <c r="A271" s="176" t="s">
        <v>894</v>
      </c>
      <c r="B271" s="520" t="s">
        <v>355</v>
      </c>
      <c r="C271" s="176" t="s">
        <v>27</v>
      </c>
      <c r="D271" s="176" t="s">
        <v>47</v>
      </c>
      <c r="E271" s="176" t="s">
        <v>1353</v>
      </c>
      <c r="F271" s="176" t="s">
        <v>1354</v>
      </c>
      <c r="G271" s="176" t="s">
        <v>1016</v>
      </c>
      <c r="H271" s="176" t="s">
        <v>32</v>
      </c>
      <c r="I271" s="521"/>
      <c r="J271" s="521"/>
      <c r="K271" s="521"/>
      <c r="L271" s="521"/>
      <c r="M271" s="521"/>
      <c r="N271" s="521"/>
      <c r="O271" s="521"/>
      <c r="P271" s="521"/>
      <c r="Q271" s="521"/>
      <c r="R271" s="521"/>
      <c r="S271" s="521"/>
      <c r="T271" s="521"/>
      <c r="U271" s="521"/>
      <c r="V271" s="521"/>
      <c r="W271" s="521">
        <v>204708.17</v>
      </c>
      <c r="X271" s="521">
        <v>251.95</v>
      </c>
      <c r="Y271" s="521">
        <v>0</v>
      </c>
      <c r="Z271" s="521">
        <v>0</v>
      </c>
      <c r="AA271" s="521">
        <v>0</v>
      </c>
      <c r="AB271" s="521">
        <v>0</v>
      </c>
      <c r="AC271" s="521">
        <v>0</v>
      </c>
      <c r="AD271" s="521">
        <v>0</v>
      </c>
      <c r="AE271" s="521">
        <v>0</v>
      </c>
      <c r="AF271" s="521">
        <v>0</v>
      </c>
      <c r="AG271" s="522"/>
      <c r="AI271" s="523"/>
      <c r="AK271" s="524"/>
      <c r="AL271" s="524"/>
      <c r="AM271" s="524"/>
      <c r="AN271" s="524"/>
      <c r="AO271" s="524"/>
      <c r="AP271" s="524"/>
      <c r="AQ271" s="524"/>
      <c r="AR271" s="524"/>
      <c r="AS271" s="524"/>
      <c r="AT271" s="524"/>
      <c r="AU271" s="507"/>
      <c r="AV271" s="524"/>
      <c r="AW271" s="507"/>
      <c r="AX271" s="524"/>
      <c r="AY271" s="524"/>
      <c r="AZ271" s="524"/>
      <c r="BA271" s="524"/>
      <c r="BB271" s="524"/>
      <c r="BC271" s="524"/>
      <c r="BD271" s="524"/>
      <c r="BE271" s="524"/>
      <c r="BF271" s="524"/>
      <c r="BH271" s="524"/>
      <c r="BI271" s="507"/>
      <c r="BJ271" s="525"/>
      <c r="BK271" s="525"/>
      <c r="BL271" s="525"/>
      <c r="BM271" s="525"/>
      <c r="BN271" s="525"/>
      <c r="BO271" s="525"/>
      <c r="BP271" s="525"/>
      <c r="BQ271" s="525"/>
      <c r="BS271" s="526"/>
      <c r="BT271" s="526"/>
      <c r="BU271" s="526"/>
      <c r="BV271" s="526"/>
      <c r="BW271" s="526"/>
      <c r="BX271" s="526"/>
      <c r="BY271" s="526"/>
      <c r="BZ271" s="526"/>
    </row>
    <row r="272" spans="1:78" x14ac:dyDescent="0.25">
      <c r="A272" s="176" t="s">
        <v>902</v>
      </c>
      <c r="B272" s="520" t="s">
        <v>355</v>
      </c>
      <c r="C272" s="176" t="s">
        <v>27</v>
      </c>
      <c r="D272" s="176" t="s">
        <v>38</v>
      </c>
      <c r="E272" s="176" t="s">
        <v>1065</v>
      </c>
      <c r="F272" s="176" t="s">
        <v>1357</v>
      </c>
      <c r="G272" s="176" t="s">
        <v>1023</v>
      </c>
      <c r="H272" s="176" t="s">
        <v>29</v>
      </c>
      <c r="I272" s="521"/>
      <c r="J272" s="521"/>
      <c r="K272" s="521"/>
      <c r="L272" s="521"/>
      <c r="M272" s="521"/>
      <c r="N272" s="521"/>
      <c r="O272" s="521"/>
      <c r="P272" s="521"/>
      <c r="Q272" s="521"/>
      <c r="R272" s="521"/>
      <c r="S272" s="521"/>
      <c r="T272" s="521"/>
      <c r="U272" s="521"/>
      <c r="V272" s="521"/>
      <c r="W272" s="521">
        <v>171868.79</v>
      </c>
      <c r="X272" s="521">
        <v>206294.98</v>
      </c>
      <c r="Y272" s="521">
        <v>932306.65000699251</v>
      </c>
      <c r="Z272" s="521">
        <v>3619644.5046220613</v>
      </c>
      <c r="AA272" s="521">
        <v>1792575.1909520754</v>
      </c>
      <c r="AB272" s="521">
        <v>5479.774259338662</v>
      </c>
      <c r="AC272" s="521">
        <v>0</v>
      </c>
      <c r="AD272" s="521">
        <v>0</v>
      </c>
      <c r="AE272" s="521">
        <v>0</v>
      </c>
      <c r="AF272" s="521">
        <v>0</v>
      </c>
      <c r="AG272" s="522"/>
      <c r="AI272" s="523"/>
      <c r="AK272" s="524"/>
      <c r="AL272" s="524"/>
      <c r="AM272" s="524"/>
      <c r="AN272" s="524"/>
      <c r="AO272" s="524"/>
      <c r="AP272" s="524"/>
      <c r="AQ272" s="524"/>
      <c r="AR272" s="524"/>
      <c r="AS272" s="524"/>
      <c r="AT272" s="524"/>
      <c r="AU272" s="507"/>
      <c r="AV272" s="524"/>
      <c r="AW272" s="507"/>
      <c r="AX272" s="524"/>
      <c r="AY272" s="524"/>
      <c r="AZ272" s="524"/>
      <c r="BA272" s="524"/>
      <c r="BB272" s="524"/>
      <c r="BC272" s="524"/>
      <c r="BD272" s="524"/>
      <c r="BE272" s="524"/>
      <c r="BF272" s="524"/>
      <c r="BH272" s="524"/>
      <c r="BI272" s="507"/>
      <c r="BJ272" s="525"/>
      <c r="BK272" s="525"/>
      <c r="BL272" s="525"/>
      <c r="BM272" s="525"/>
      <c r="BN272" s="525"/>
      <c r="BO272" s="525"/>
      <c r="BP272" s="525"/>
      <c r="BQ272" s="525"/>
      <c r="BS272" s="526"/>
      <c r="BT272" s="526"/>
      <c r="BU272" s="526"/>
      <c r="BV272" s="526"/>
      <c r="BW272" s="526"/>
      <c r="BX272" s="526"/>
      <c r="BY272" s="526"/>
      <c r="BZ272" s="526"/>
    </row>
    <row r="273" spans="1:78" x14ac:dyDescent="0.25">
      <c r="A273" s="176" t="s">
        <v>895</v>
      </c>
      <c r="B273" s="520" t="s">
        <v>355</v>
      </c>
      <c r="C273" s="176" t="s">
        <v>27</v>
      </c>
      <c r="D273" s="176" t="s">
        <v>47</v>
      </c>
      <c r="E273" s="176" t="s">
        <v>1353</v>
      </c>
      <c r="F273" s="176" t="s">
        <v>1354</v>
      </c>
      <c r="G273" s="176" t="s">
        <v>663</v>
      </c>
      <c r="H273" s="176" t="s">
        <v>29</v>
      </c>
      <c r="I273" s="521"/>
      <c r="J273" s="521"/>
      <c r="K273" s="521"/>
      <c r="L273" s="521"/>
      <c r="M273" s="521"/>
      <c r="N273" s="521"/>
      <c r="O273" s="521"/>
      <c r="P273" s="521"/>
      <c r="Q273" s="521"/>
      <c r="R273" s="521"/>
      <c r="S273" s="521"/>
      <c r="T273" s="521"/>
      <c r="U273" s="521"/>
      <c r="V273" s="521"/>
      <c r="W273" s="521">
        <v>1672899.9</v>
      </c>
      <c r="X273" s="521">
        <v>4158930.84</v>
      </c>
      <c r="Y273" s="521">
        <v>3613452.7173203565</v>
      </c>
      <c r="Z273" s="521">
        <v>0</v>
      </c>
      <c r="AA273" s="521">
        <v>0</v>
      </c>
      <c r="AB273" s="521">
        <v>0</v>
      </c>
      <c r="AC273" s="521">
        <v>0</v>
      </c>
      <c r="AD273" s="521">
        <v>0</v>
      </c>
      <c r="AE273" s="521">
        <v>0</v>
      </c>
      <c r="AF273" s="521">
        <v>0</v>
      </c>
      <c r="AG273" s="522"/>
      <c r="AI273" s="523"/>
      <c r="AK273" s="524"/>
      <c r="AL273" s="524"/>
      <c r="AM273" s="524"/>
      <c r="AN273" s="524"/>
      <c r="AO273" s="524"/>
      <c r="AP273" s="524"/>
      <c r="AQ273" s="524"/>
      <c r="AR273" s="524"/>
      <c r="AS273" s="524"/>
      <c r="AT273" s="524"/>
      <c r="AU273" s="507"/>
      <c r="AV273" s="524"/>
      <c r="AW273" s="507"/>
      <c r="AX273" s="524"/>
      <c r="AY273" s="524"/>
      <c r="AZ273" s="524"/>
      <c r="BA273" s="524"/>
      <c r="BB273" s="524"/>
      <c r="BC273" s="524"/>
      <c r="BD273" s="524"/>
      <c r="BE273" s="524"/>
      <c r="BF273" s="524"/>
      <c r="BH273" s="524"/>
      <c r="BI273" s="507"/>
      <c r="BJ273" s="525"/>
      <c r="BK273" s="525"/>
      <c r="BL273" s="525"/>
      <c r="BM273" s="525"/>
      <c r="BN273" s="525"/>
      <c r="BO273" s="525"/>
      <c r="BP273" s="525"/>
      <c r="BQ273" s="525"/>
      <c r="BS273" s="526"/>
      <c r="BT273" s="526"/>
      <c r="BU273" s="526"/>
      <c r="BV273" s="526"/>
      <c r="BW273" s="526"/>
      <c r="BX273" s="526"/>
      <c r="BY273" s="526"/>
      <c r="BZ273" s="526"/>
    </row>
    <row r="274" spans="1:78" x14ac:dyDescent="0.25">
      <c r="A274" s="176" t="s">
        <v>956</v>
      </c>
      <c r="B274" s="520" t="s">
        <v>1187</v>
      </c>
      <c r="C274" s="176" t="s">
        <v>27</v>
      </c>
      <c r="D274" s="176" t="s">
        <v>38</v>
      </c>
      <c r="E274" s="176" t="s">
        <v>1065</v>
      </c>
      <c r="F274" s="176" t="s">
        <v>1357</v>
      </c>
      <c r="G274" s="176" t="s">
        <v>1270</v>
      </c>
      <c r="H274" s="176" t="s">
        <v>71</v>
      </c>
      <c r="I274" s="521"/>
      <c r="J274" s="521"/>
      <c r="K274" s="521"/>
      <c r="L274" s="521"/>
      <c r="M274" s="521"/>
      <c r="N274" s="521"/>
      <c r="O274" s="521"/>
      <c r="P274" s="521"/>
      <c r="Q274" s="521"/>
      <c r="R274" s="521"/>
      <c r="S274" s="521"/>
      <c r="T274" s="521"/>
      <c r="U274" s="521"/>
      <c r="V274" s="521"/>
      <c r="W274" s="521"/>
      <c r="X274" s="521"/>
      <c r="Y274" s="521">
        <v>0</v>
      </c>
      <c r="Z274" s="521">
        <v>0</v>
      </c>
      <c r="AA274" s="521">
        <v>0</v>
      </c>
      <c r="AB274" s="521">
        <v>0</v>
      </c>
      <c r="AC274" s="521">
        <v>895854.46500000008</v>
      </c>
      <c r="AD274" s="521">
        <v>3583417.8600000003</v>
      </c>
      <c r="AE274" s="521">
        <v>4479272.3250000002</v>
      </c>
      <c r="AF274" s="521">
        <v>0</v>
      </c>
      <c r="AG274" s="522"/>
      <c r="AH274" s="507"/>
      <c r="AI274" s="524"/>
      <c r="AK274" s="524"/>
      <c r="AL274" s="524"/>
      <c r="AM274" s="524"/>
      <c r="AN274" s="524"/>
      <c r="AO274" s="524"/>
      <c r="AP274" s="524"/>
      <c r="AQ274" s="524"/>
      <c r="AR274" s="524"/>
      <c r="AS274" s="524"/>
      <c r="AT274" s="524"/>
      <c r="AU274" s="507"/>
      <c r="AV274" s="524"/>
      <c r="AW274" s="507"/>
      <c r="AX274" s="524"/>
      <c r="AY274" s="524"/>
      <c r="AZ274" s="524"/>
      <c r="BA274" s="524"/>
      <c r="BB274" s="524"/>
      <c r="BC274" s="524"/>
      <c r="BD274" s="524"/>
      <c r="BE274" s="524"/>
      <c r="BF274" s="524"/>
      <c r="BH274" s="524"/>
      <c r="BI274" s="507"/>
      <c r="BJ274" s="525"/>
      <c r="BK274" s="525"/>
      <c r="BL274" s="525"/>
      <c r="BM274" s="525"/>
      <c r="BN274" s="525"/>
      <c r="BO274" s="525"/>
      <c r="BP274" s="525"/>
      <c r="BQ274" s="525"/>
      <c r="BS274" s="526"/>
      <c r="BT274" s="526"/>
      <c r="BU274" s="526"/>
      <c r="BV274" s="526"/>
      <c r="BW274" s="526"/>
      <c r="BX274" s="526"/>
      <c r="BY274" s="526"/>
      <c r="BZ274" s="526"/>
    </row>
    <row r="275" spans="1:78" x14ac:dyDescent="0.25">
      <c r="A275" s="176" t="s">
        <v>975</v>
      </c>
      <c r="B275" s="520" t="s">
        <v>1187</v>
      </c>
      <c r="C275" s="176" t="s">
        <v>27</v>
      </c>
      <c r="D275" s="176" t="s">
        <v>46</v>
      </c>
      <c r="E275" s="176" t="s">
        <v>1353</v>
      </c>
      <c r="F275" s="176" t="s">
        <v>1358</v>
      </c>
      <c r="G275" s="176" t="s">
        <v>1192</v>
      </c>
      <c r="H275" s="176" t="s">
        <v>71</v>
      </c>
      <c r="I275" s="521"/>
      <c r="J275" s="521"/>
      <c r="K275" s="521"/>
      <c r="L275" s="521"/>
      <c r="M275" s="521"/>
      <c r="N275" s="521"/>
      <c r="O275" s="521"/>
      <c r="P275" s="521"/>
      <c r="Q275" s="521"/>
      <c r="R275" s="521"/>
      <c r="S275" s="521"/>
      <c r="T275" s="521"/>
      <c r="U275" s="521"/>
      <c r="V275" s="521"/>
      <c r="W275" s="521"/>
      <c r="X275" s="521"/>
      <c r="Y275" s="521">
        <v>0</v>
      </c>
      <c r="Z275" s="521">
        <v>0</v>
      </c>
      <c r="AA275" s="521">
        <v>0</v>
      </c>
      <c r="AB275" s="521">
        <v>0</v>
      </c>
      <c r="AC275" s="521">
        <v>0</v>
      </c>
      <c r="AD275" s="521">
        <v>0</v>
      </c>
      <c r="AE275" s="521">
        <v>1458333.92</v>
      </c>
      <c r="AF275" s="521">
        <v>0</v>
      </c>
      <c r="AG275" s="522"/>
      <c r="AI275" s="523"/>
      <c r="AK275" s="524"/>
      <c r="AL275" s="524"/>
      <c r="AM275" s="524"/>
      <c r="AN275" s="524"/>
      <c r="AO275" s="524"/>
      <c r="AP275" s="524"/>
      <c r="AQ275" s="524"/>
      <c r="AR275" s="524"/>
      <c r="AS275" s="524"/>
      <c r="AT275" s="524"/>
      <c r="AU275" s="507"/>
      <c r="AV275" s="524"/>
      <c r="AW275" s="507"/>
      <c r="AX275" s="524"/>
      <c r="AY275" s="524"/>
      <c r="AZ275" s="524"/>
      <c r="BA275" s="524"/>
      <c r="BB275" s="524"/>
      <c r="BC275" s="524"/>
      <c r="BD275" s="524"/>
      <c r="BE275" s="524"/>
      <c r="BF275" s="524"/>
      <c r="BH275" s="524"/>
      <c r="BI275" s="507"/>
      <c r="BJ275" s="525"/>
      <c r="BK275" s="525"/>
      <c r="BL275" s="525"/>
      <c r="BM275" s="525"/>
      <c r="BN275" s="525"/>
      <c r="BO275" s="525"/>
      <c r="BP275" s="525"/>
      <c r="BQ275" s="525"/>
      <c r="BS275" s="526"/>
      <c r="BT275" s="526"/>
      <c r="BU275" s="526"/>
      <c r="BV275" s="526"/>
      <c r="BW275" s="526"/>
      <c r="BX275" s="526"/>
      <c r="BY275" s="526"/>
      <c r="BZ275" s="526"/>
    </row>
    <row r="276" spans="1:78" x14ac:dyDescent="0.25">
      <c r="A276" s="176" t="s">
        <v>939</v>
      </c>
      <c r="B276" s="520" t="s">
        <v>1187</v>
      </c>
      <c r="C276" s="176" t="s">
        <v>27</v>
      </c>
      <c r="D276" s="176" t="s">
        <v>38</v>
      </c>
      <c r="E276" s="176" t="s">
        <v>1353</v>
      </c>
      <c r="F276" s="176" t="s">
        <v>1354</v>
      </c>
      <c r="G276" s="176" t="s">
        <v>1252</v>
      </c>
      <c r="H276" s="176" t="s">
        <v>71</v>
      </c>
      <c r="I276" s="521"/>
      <c r="J276" s="521"/>
      <c r="K276" s="521"/>
      <c r="L276" s="521"/>
      <c r="M276" s="521"/>
      <c r="N276" s="521"/>
      <c r="O276" s="521"/>
      <c r="P276" s="521"/>
      <c r="Q276" s="521"/>
      <c r="R276" s="521"/>
      <c r="S276" s="521"/>
      <c r="T276" s="521"/>
      <c r="U276" s="521"/>
      <c r="V276" s="521"/>
      <c r="W276" s="521"/>
      <c r="X276" s="521"/>
      <c r="Y276" s="521">
        <v>0</v>
      </c>
      <c r="Z276" s="521">
        <v>0</v>
      </c>
      <c r="AA276" s="521">
        <v>0</v>
      </c>
      <c r="AB276" s="521">
        <v>0</v>
      </c>
      <c r="AC276" s="521">
        <v>373230</v>
      </c>
      <c r="AD276" s="521">
        <v>0</v>
      </c>
      <c r="AE276" s="521">
        <v>0</v>
      </c>
      <c r="AF276" s="521">
        <v>0</v>
      </c>
      <c r="AG276" s="522"/>
      <c r="AI276" s="523"/>
      <c r="AK276" s="524"/>
      <c r="AL276" s="524"/>
      <c r="AM276" s="524"/>
      <c r="AN276" s="524"/>
      <c r="AO276" s="524"/>
      <c r="AP276" s="524"/>
      <c r="AQ276" s="524"/>
      <c r="AR276" s="524"/>
      <c r="AS276" s="524"/>
      <c r="AT276" s="524"/>
      <c r="AU276" s="507"/>
      <c r="AV276" s="524"/>
      <c r="AW276" s="507"/>
      <c r="AX276" s="524"/>
      <c r="AY276" s="524"/>
      <c r="AZ276" s="524"/>
      <c r="BA276" s="524"/>
      <c r="BB276" s="524"/>
      <c r="BC276" s="524"/>
      <c r="BD276" s="524"/>
      <c r="BE276" s="524"/>
      <c r="BF276" s="524"/>
      <c r="BH276" s="524"/>
      <c r="BI276" s="507"/>
      <c r="BJ276" s="525"/>
      <c r="BK276" s="525"/>
      <c r="BL276" s="525"/>
      <c r="BM276" s="525"/>
      <c r="BN276" s="525"/>
      <c r="BO276" s="525"/>
      <c r="BP276" s="525"/>
      <c r="BQ276" s="525"/>
      <c r="BS276" s="526"/>
      <c r="BT276" s="526"/>
      <c r="BU276" s="526"/>
      <c r="BV276" s="526"/>
      <c r="BW276" s="526"/>
      <c r="BX276" s="526"/>
      <c r="BY276" s="526"/>
      <c r="BZ276" s="526"/>
    </row>
    <row r="277" spans="1:78" x14ac:dyDescent="0.25">
      <c r="A277" s="176" t="s">
        <v>940</v>
      </c>
      <c r="B277" s="520" t="s">
        <v>1187</v>
      </c>
      <c r="C277" s="176" t="s">
        <v>27</v>
      </c>
      <c r="D277" s="176" t="s">
        <v>38</v>
      </c>
      <c r="E277" s="176" t="s">
        <v>1353</v>
      </c>
      <c r="F277" s="176" t="s">
        <v>1354</v>
      </c>
      <c r="G277" s="176" t="s">
        <v>1189</v>
      </c>
      <c r="H277" s="176" t="s">
        <v>71</v>
      </c>
      <c r="I277" s="521"/>
      <c r="J277" s="521"/>
      <c r="K277" s="521"/>
      <c r="L277" s="521"/>
      <c r="M277" s="521"/>
      <c r="N277" s="521"/>
      <c r="O277" s="521"/>
      <c r="P277" s="521"/>
      <c r="Q277" s="521"/>
      <c r="R277" s="521"/>
      <c r="S277" s="521"/>
      <c r="T277" s="521"/>
      <c r="U277" s="521"/>
      <c r="V277" s="521"/>
      <c r="W277" s="521"/>
      <c r="X277" s="521"/>
      <c r="Y277" s="521">
        <v>0</v>
      </c>
      <c r="Z277" s="521">
        <v>0</v>
      </c>
      <c r="AA277" s="521">
        <v>0</v>
      </c>
      <c r="AB277" s="521">
        <v>0</v>
      </c>
      <c r="AC277" s="521">
        <v>1178018.28</v>
      </c>
      <c r="AD277" s="521">
        <v>0</v>
      </c>
      <c r="AE277" s="521">
        <v>0</v>
      </c>
      <c r="AF277" s="521">
        <v>0</v>
      </c>
      <c r="AG277" s="522"/>
      <c r="AI277" s="523"/>
      <c r="AK277" s="524"/>
      <c r="AL277" s="524"/>
      <c r="AM277" s="524"/>
      <c r="AN277" s="524"/>
      <c r="AO277" s="524"/>
      <c r="AP277" s="524"/>
      <c r="AQ277" s="524"/>
      <c r="AR277" s="524"/>
      <c r="AS277" s="524"/>
      <c r="AT277" s="524"/>
      <c r="AU277" s="507"/>
      <c r="AV277" s="524"/>
      <c r="AW277" s="507"/>
      <c r="AX277" s="524"/>
      <c r="AY277" s="524"/>
      <c r="AZ277" s="524"/>
      <c r="BA277" s="524"/>
      <c r="BB277" s="524"/>
      <c r="BC277" s="524"/>
      <c r="BD277" s="524"/>
      <c r="BE277" s="524"/>
      <c r="BF277" s="524"/>
      <c r="BH277" s="524"/>
      <c r="BI277" s="507"/>
      <c r="BJ277" s="525"/>
      <c r="BK277" s="525"/>
      <c r="BL277" s="525"/>
      <c r="BM277" s="525"/>
      <c r="BN277" s="525"/>
      <c r="BO277" s="525"/>
      <c r="BP277" s="525"/>
      <c r="BQ277" s="525"/>
      <c r="BS277" s="526"/>
      <c r="BT277" s="526"/>
      <c r="BU277" s="526"/>
      <c r="BV277" s="526"/>
      <c r="BW277" s="526"/>
      <c r="BX277" s="526"/>
      <c r="BY277" s="526"/>
      <c r="BZ277" s="526"/>
    </row>
    <row r="278" spans="1:78" x14ac:dyDescent="0.25">
      <c r="A278" s="176" t="s">
        <v>941</v>
      </c>
      <c r="B278" s="520" t="s">
        <v>1187</v>
      </c>
      <c r="C278" s="176" t="s">
        <v>27</v>
      </c>
      <c r="D278" s="176" t="s">
        <v>38</v>
      </c>
      <c r="E278" s="176" t="s">
        <v>1353</v>
      </c>
      <c r="F278" s="176" t="s">
        <v>1354</v>
      </c>
      <c r="G278" s="176" t="s">
        <v>1253</v>
      </c>
      <c r="H278" s="176" t="s">
        <v>71</v>
      </c>
      <c r="I278" s="521"/>
      <c r="J278" s="521"/>
      <c r="K278" s="521"/>
      <c r="L278" s="521"/>
      <c r="M278" s="521"/>
      <c r="N278" s="521"/>
      <c r="O278" s="521"/>
      <c r="P278" s="521"/>
      <c r="Q278" s="521"/>
      <c r="R278" s="521"/>
      <c r="S278" s="521"/>
      <c r="T278" s="521"/>
      <c r="U278" s="521"/>
      <c r="V278" s="521"/>
      <c r="W278" s="521"/>
      <c r="X278" s="521"/>
      <c r="Y278" s="521">
        <v>0</v>
      </c>
      <c r="Z278" s="521">
        <v>0</v>
      </c>
      <c r="AA278" s="521">
        <v>0</v>
      </c>
      <c r="AB278" s="521">
        <v>1289000.7</v>
      </c>
      <c r="AC278" s="521">
        <v>0</v>
      </c>
      <c r="AD278" s="521">
        <v>0</v>
      </c>
      <c r="AE278" s="521">
        <v>0</v>
      </c>
      <c r="AF278" s="521">
        <v>0</v>
      </c>
      <c r="AG278" s="522"/>
      <c r="AI278" s="523"/>
      <c r="AK278" s="524"/>
      <c r="AL278" s="524"/>
      <c r="AM278" s="524"/>
      <c r="AN278" s="524"/>
      <c r="AO278" s="524"/>
      <c r="AP278" s="524"/>
      <c r="AQ278" s="524"/>
      <c r="AR278" s="524"/>
      <c r="AS278" s="524"/>
      <c r="AT278" s="524"/>
      <c r="AU278" s="507"/>
      <c r="AV278" s="524"/>
      <c r="AW278" s="507"/>
      <c r="AX278" s="524"/>
      <c r="AY278" s="524"/>
      <c r="AZ278" s="524"/>
      <c r="BA278" s="524"/>
      <c r="BB278" s="524"/>
      <c r="BC278" s="524"/>
      <c r="BD278" s="524"/>
      <c r="BE278" s="524"/>
      <c r="BF278" s="524"/>
      <c r="BH278" s="524"/>
      <c r="BI278" s="507"/>
      <c r="BJ278" s="525"/>
      <c r="BK278" s="525"/>
      <c r="BL278" s="525"/>
      <c r="BM278" s="525"/>
      <c r="BN278" s="525"/>
      <c r="BO278" s="525"/>
      <c r="BP278" s="525"/>
      <c r="BQ278" s="525"/>
      <c r="BS278" s="526"/>
      <c r="BT278" s="526"/>
      <c r="BU278" s="526"/>
      <c r="BV278" s="526"/>
      <c r="BW278" s="526"/>
      <c r="BX278" s="526"/>
      <c r="BY278" s="526"/>
      <c r="BZ278" s="526"/>
    </row>
    <row r="279" spans="1:78" x14ac:dyDescent="0.25">
      <c r="A279" s="176" t="s">
        <v>957</v>
      </c>
      <c r="B279" s="520" t="s">
        <v>1187</v>
      </c>
      <c r="C279" s="176" t="s">
        <v>27</v>
      </c>
      <c r="D279" s="176" t="s">
        <v>38</v>
      </c>
      <c r="E279" s="176" t="s">
        <v>1065</v>
      </c>
      <c r="F279" s="176" t="s">
        <v>1357</v>
      </c>
      <c r="G279" s="176" t="s">
        <v>1271</v>
      </c>
      <c r="H279" s="176" t="s">
        <v>1147</v>
      </c>
      <c r="I279" s="521"/>
      <c r="J279" s="521"/>
      <c r="K279" s="521"/>
      <c r="L279" s="521"/>
      <c r="M279" s="521"/>
      <c r="N279" s="521"/>
      <c r="O279" s="521"/>
      <c r="P279" s="521"/>
      <c r="Q279" s="521"/>
      <c r="R279" s="521"/>
      <c r="S279" s="521"/>
      <c r="T279" s="521"/>
      <c r="U279" s="521"/>
      <c r="V279" s="521"/>
      <c r="W279" s="521"/>
      <c r="X279" s="521"/>
      <c r="Y279" s="521">
        <v>0</v>
      </c>
      <c r="Z279" s="521">
        <v>0</v>
      </c>
      <c r="AA279" s="521">
        <v>858663</v>
      </c>
      <c r="AB279" s="521">
        <v>861965.55</v>
      </c>
      <c r="AC279" s="521">
        <v>861965.55</v>
      </c>
      <c r="AD279" s="521">
        <v>861965.55</v>
      </c>
      <c r="AE279" s="521">
        <v>865268.1</v>
      </c>
      <c r="AF279" s="521">
        <v>0</v>
      </c>
      <c r="AG279" s="522"/>
      <c r="AI279" s="523"/>
      <c r="AK279" s="524"/>
      <c r="AL279" s="524"/>
      <c r="AM279" s="524"/>
      <c r="AN279" s="524"/>
      <c r="AO279" s="524"/>
      <c r="AP279" s="524"/>
      <c r="AQ279" s="524"/>
      <c r="AR279" s="524"/>
      <c r="AS279" s="524"/>
      <c r="AT279" s="524"/>
      <c r="AU279" s="507"/>
      <c r="AV279" s="524"/>
      <c r="AW279" s="507"/>
      <c r="AX279" s="524"/>
      <c r="AY279" s="524"/>
      <c r="AZ279" s="524"/>
      <c r="BA279" s="524"/>
      <c r="BB279" s="524"/>
      <c r="BC279" s="524"/>
      <c r="BD279" s="524"/>
      <c r="BE279" s="524"/>
      <c r="BF279" s="524"/>
      <c r="BH279" s="524"/>
      <c r="BI279" s="507"/>
      <c r="BJ279" s="525"/>
      <c r="BK279" s="525"/>
      <c r="BL279" s="525"/>
      <c r="BM279" s="525"/>
      <c r="BN279" s="525"/>
      <c r="BO279" s="525"/>
      <c r="BP279" s="525"/>
      <c r="BQ279" s="525"/>
      <c r="BS279" s="526"/>
      <c r="BT279" s="526"/>
      <c r="BU279" s="526"/>
      <c r="BV279" s="526"/>
      <c r="BW279" s="526"/>
      <c r="BX279" s="526"/>
      <c r="BY279" s="526"/>
      <c r="BZ279" s="526"/>
    </row>
    <row r="280" spans="1:78" x14ac:dyDescent="0.25">
      <c r="A280" s="176" t="s">
        <v>958</v>
      </c>
      <c r="B280" s="520" t="s">
        <v>1187</v>
      </c>
      <c r="C280" s="176" t="s">
        <v>27</v>
      </c>
      <c r="D280" s="176" t="s">
        <v>38</v>
      </c>
      <c r="E280" s="176" t="s">
        <v>1065</v>
      </c>
      <c r="F280" s="176" t="s">
        <v>1357</v>
      </c>
      <c r="G280" s="176" t="s">
        <v>1272</v>
      </c>
      <c r="H280" s="176" t="s">
        <v>71</v>
      </c>
      <c r="I280" s="521"/>
      <c r="J280" s="521"/>
      <c r="K280" s="521"/>
      <c r="L280" s="521"/>
      <c r="M280" s="521"/>
      <c r="N280" s="521"/>
      <c r="O280" s="521"/>
      <c r="P280" s="521"/>
      <c r="Q280" s="521"/>
      <c r="R280" s="521"/>
      <c r="S280" s="521"/>
      <c r="T280" s="521"/>
      <c r="U280" s="521"/>
      <c r="V280" s="521"/>
      <c r="W280" s="521"/>
      <c r="X280" s="521"/>
      <c r="Y280" s="521">
        <v>0</v>
      </c>
      <c r="Z280" s="521">
        <v>0</v>
      </c>
      <c r="AA280" s="521">
        <v>1408389.9300000002</v>
      </c>
      <c r="AB280" s="521">
        <v>2816779.8600000003</v>
      </c>
      <c r="AC280" s="521">
        <v>2816779.8600000003</v>
      </c>
      <c r="AD280" s="521">
        <v>2816779.8600000003</v>
      </c>
      <c r="AE280" s="521">
        <v>4225169.79</v>
      </c>
      <c r="AF280" s="521">
        <v>0</v>
      </c>
      <c r="AG280" s="522"/>
      <c r="AH280" s="507"/>
      <c r="AI280" s="524"/>
      <c r="AK280" s="524"/>
      <c r="AL280" s="524"/>
      <c r="AM280" s="524"/>
      <c r="AN280" s="524"/>
      <c r="AO280" s="524"/>
      <c r="AP280" s="524"/>
      <c r="AQ280" s="524"/>
      <c r="AR280" s="524"/>
      <c r="AS280" s="524"/>
      <c r="AT280" s="524"/>
      <c r="AU280" s="507"/>
      <c r="AV280" s="524"/>
      <c r="AW280" s="507"/>
      <c r="AX280" s="524"/>
      <c r="AY280" s="524"/>
      <c r="AZ280" s="524"/>
      <c r="BA280" s="524"/>
      <c r="BB280" s="524"/>
      <c r="BC280" s="524"/>
      <c r="BD280" s="524"/>
      <c r="BE280" s="524"/>
      <c r="BF280" s="524"/>
      <c r="BH280" s="524"/>
      <c r="BI280" s="507"/>
      <c r="BJ280" s="525"/>
      <c r="BK280" s="525"/>
      <c r="BL280" s="525"/>
      <c r="BM280" s="525"/>
      <c r="BN280" s="525"/>
      <c r="BO280" s="525"/>
      <c r="BP280" s="525"/>
      <c r="BQ280" s="525"/>
      <c r="BS280" s="526"/>
      <c r="BT280" s="526"/>
      <c r="BU280" s="526"/>
      <c r="BV280" s="526"/>
      <c r="BW280" s="526"/>
      <c r="BX280" s="526"/>
      <c r="BY280" s="526"/>
      <c r="BZ280" s="526"/>
    </row>
    <row r="281" spans="1:78" x14ac:dyDescent="0.25">
      <c r="A281" s="176" t="s">
        <v>921</v>
      </c>
      <c r="B281" s="520" t="s">
        <v>1187</v>
      </c>
      <c r="C281" s="176" t="s">
        <v>27</v>
      </c>
      <c r="D281" s="176" t="s">
        <v>47</v>
      </c>
      <c r="E281" s="176" t="s">
        <v>1353</v>
      </c>
      <c r="F281" s="176" t="s">
        <v>1354</v>
      </c>
      <c r="G281" s="176" t="s">
        <v>1235</v>
      </c>
      <c r="H281" s="176" t="s">
        <v>71</v>
      </c>
      <c r="I281" s="521"/>
      <c r="J281" s="521"/>
      <c r="K281" s="521"/>
      <c r="L281" s="521"/>
      <c r="M281" s="521"/>
      <c r="N281" s="521"/>
      <c r="O281" s="521"/>
      <c r="P281" s="521"/>
      <c r="Q281" s="521"/>
      <c r="R281" s="521"/>
      <c r="S281" s="521"/>
      <c r="T281" s="521"/>
      <c r="U281" s="521"/>
      <c r="V281" s="521"/>
      <c r="W281" s="521"/>
      <c r="X281" s="521"/>
      <c r="Y281" s="521">
        <v>0</v>
      </c>
      <c r="Z281" s="521">
        <v>0</v>
      </c>
      <c r="AA281" s="521">
        <v>2199787.6411605813</v>
      </c>
      <c r="AB281" s="521">
        <v>0</v>
      </c>
      <c r="AC281" s="521">
        <v>0</v>
      </c>
      <c r="AD281" s="521">
        <v>0</v>
      </c>
      <c r="AE281" s="521">
        <v>802675.59883941873</v>
      </c>
      <c r="AF281" s="521">
        <v>0</v>
      </c>
      <c r="AG281" s="522"/>
      <c r="AI281" s="523"/>
      <c r="AK281" s="524"/>
      <c r="AL281" s="524"/>
      <c r="AM281" s="524"/>
      <c r="AN281" s="524"/>
      <c r="AO281" s="524"/>
      <c r="AP281" s="524"/>
      <c r="AQ281" s="524"/>
      <c r="AR281" s="524"/>
      <c r="AS281" s="524"/>
      <c r="AT281" s="524"/>
      <c r="AU281" s="507"/>
      <c r="AV281" s="524"/>
      <c r="AW281" s="507"/>
      <c r="AX281" s="524"/>
      <c r="AY281" s="524"/>
      <c r="AZ281" s="524"/>
      <c r="BA281" s="524"/>
      <c r="BB281" s="524"/>
      <c r="BC281" s="524"/>
      <c r="BD281" s="524"/>
      <c r="BE281" s="524"/>
      <c r="BF281" s="524"/>
      <c r="BH281" s="524"/>
      <c r="BI281" s="507"/>
      <c r="BJ281" s="525"/>
      <c r="BK281" s="525"/>
      <c r="BL281" s="525"/>
      <c r="BM281" s="525"/>
      <c r="BN281" s="525"/>
      <c r="BO281" s="525"/>
      <c r="BP281" s="525"/>
      <c r="BQ281" s="525"/>
      <c r="BS281" s="526"/>
      <c r="BT281" s="526"/>
      <c r="BU281" s="526"/>
      <c r="BV281" s="526"/>
      <c r="BW281" s="526"/>
      <c r="BX281" s="526"/>
      <c r="BY281" s="526"/>
      <c r="BZ281" s="526"/>
    </row>
    <row r="282" spans="1:78" x14ac:dyDescent="0.25">
      <c r="A282" s="176" t="s">
        <v>929</v>
      </c>
      <c r="B282" s="520" t="s">
        <v>1187</v>
      </c>
      <c r="C282" s="176" t="s">
        <v>27</v>
      </c>
      <c r="D282" s="176" t="s">
        <v>47</v>
      </c>
      <c r="E282" s="176" t="s">
        <v>1353</v>
      </c>
      <c r="F282" s="176" t="s">
        <v>1356</v>
      </c>
      <c r="G282" s="176" t="s">
        <v>1244</v>
      </c>
      <c r="H282" s="176" t="s">
        <v>71</v>
      </c>
      <c r="I282" s="521"/>
      <c r="J282" s="521"/>
      <c r="K282" s="521"/>
      <c r="L282" s="521"/>
      <c r="M282" s="521"/>
      <c r="N282" s="521"/>
      <c r="O282" s="521"/>
      <c r="P282" s="521"/>
      <c r="Q282" s="521"/>
      <c r="R282" s="521"/>
      <c r="S282" s="521"/>
      <c r="T282" s="521"/>
      <c r="U282" s="521"/>
      <c r="V282" s="521"/>
      <c r="W282" s="521"/>
      <c r="X282" s="521"/>
      <c r="Y282" s="521">
        <v>0</v>
      </c>
      <c r="Z282" s="521">
        <v>0</v>
      </c>
      <c r="AA282" s="521">
        <v>115335.29999594226</v>
      </c>
      <c r="AB282" s="521">
        <v>115335.90000000001</v>
      </c>
      <c r="AC282" s="521">
        <v>115335.90000000001</v>
      </c>
      <c r="AD282" s="521">
        <v>115335.90000000001</v>
      </c>
      <c r="AE282" s="521">
        <v>115336.50000405776</v>
      </c>
      <c r="AF282" s="521">
        <v>0</v>
      </c>
      <c r="AG282" s="522"/>
      <c r="AI282" s="523"/>
      <c r="AK282" s="524"/>
      <c r="AL282" s="524"/>
      <c r="AM282" s="524"/>
      <c r="AN282" s="524"/>
      <c r="AO282" s="524"/>
      <c r="AP282" s="524"/>
      <c r="AQ282" s="524"/>
      <c r="AR282" s="524"/>
      <c r="AS282" s="524"/>
      <c r="AT282" s="524"/>
      <c r="AU282" s="507"/>
      <c r="AV282" s="524"/>
      <c r="AW282" s="507"/>
      <c r="AX282" s="524"/>
      <c r="AY282" s="524"/>
      <c r="AZ282" s="524"/>
      <c r="BA282" s="524"/>
      <c r="BB282" s="524"/>
      <c r="BC282" s="524"/>
      <c r="BD282" s="524"/>
      <c r="BE282" s="524"/>
      <c r="BF282" s="524"/>
      <c r="BH282" s="524"/>
      <c r="BI282" s="507"/>
      <c r="BJ282" s="525"/>
      <c r="BK282" s="525"/>
      <c r="BL282" s="525"/>
      <c r="BM282" s="525"/>
      <c r="BN282" s="525"/>
      <c r="BO282" s="525"/>
      <c r="BP282" s="525"/>
      <c r="BQ282" s="525"/>
      <c r="BS282" s="526"/>
      <c r="BT282" s="526"/>
      <c r="BU282" s="526"/>
      <c r="BV282" s="526"/>
      <c r="BW282" s="526"/>
      <c r="BX282" s="526"/>
      <c r="BY282" s="526"/>
      <c r="BZ282" s="526"/>
    </row>
    <row r="283" spans="1:78" x14ac:dyDescent="0.25">
      <c r="A283" s="176" t="s">
        <v>922</v>
      </c>
      <c r="B283" s="520" t="s">
        <v>1187</v>
      </c>
      <c r="C283" s="176" t="s">
        <v>27</v>
      </c>
      <c r="D283" s="176" t="s">
        <v>47</v>
      </c>
      <c r="E283" s="176" t="s">
        <v>1353</v>
      </c>
      <c r="F283" s="176" t="s">
        <v>1354</v>
      </c>
      <c r="G283" s="176" t="s">
        <v>1236</v>
      </c>
      <c r="H283" s="176" t="s">
        <v>71</v>
      </c>
      <c r="I283" s="521"/>
      <c r="J283" s="521"/>
      <c r="K283" s="521"/>
      <c r="L283" s="521"/>
      <c r="M283" s="521"/>
      <c r="N283" s="521"/>
      <c r="O283" s="521"/>
      <c r="P283" s="521"/>
      <c r="Q283" s="521"/>
      <c r="R283" s="521"/>
      <c r="S283" s="521"/>
      <c r="T283" s="521"/>
      <c r="U283" s="521"/>
      <c r="V283" s="521"/>
      <c r="W283" s="521"/>
      <c r="X283" s="521"/>
      <c r="Y283" s="521">
        <v>0</v>
      </c>
      <c r="Z283" s="521">
        <v>0</v>
      </c>
      <c r="AA283" s="521">
        <v>722765.33367553039</v>
      </c>
      <c r="AB283" s="521">
        <v>106476.25540140065</v>
      </c>
      <c r="AC283" s="521">
        <v>2656406.7718432588</v>
      </c>
      <c r="AD283" s="521">
        <v>106476.25540140065</v>
      </c>
      <c r="AE283" s="521">
        <v>722766.53367840883</v>
      </c>
      <c r="AF283" s="521">
        <v>0</v>
      </c>
      <c r="AG283" s="522"/>
      <c r="AI283" s="523"/>
      <c r="AK283" s="524"/>
      <c r="AL283" s="524"/>
      <c r="AM283" s="524"/>
      <c r="AN283" s="524"/>
      <c r="AO283" s="524"/>
      <c r="AP283" s="524"/>
      <c r="AQ283" s="524"/>
      <c r="AR283" s="524"/>
      <c r="AS283" s="524"/>
      <c r="AT283" s="524"/>
      <c r="AU283" s="507"/>
      <c r="AV283" s="524"/>
      <c r="AW283" s="507"/>
      <c r="AX283" s="524"/>
      <c r="AY283" s="524"/>
      <c r="AZ283" s="524"/>
      <c r="BA283" s="524"/>
      <c r="BB283" s="524"/>
      <c r="BC283" s="524"/>
      <c r="BD283" s="524"/>
      <c r="BE283" s="524"/>
      <c r="BF283" s="524"/>
      <c r="BH283" s="524"/>
      <c r="BI283" s="507"/>
      <c r="BJ283" s="525"/>
      <c r="BK283" s="525"/>
      <c r="BL283" s="525"/>
      <c r="BM283" s="525"/>
      <c r="BN283" s="525"/>
      <c r="BO283" s="525"/>
      <c r="BP283" s="525"/>
      <c r="BQ283" s="525"/>
      <c r="BS283" s="526"/>
      <c r="BT283" s="526"/>
      <c r="BU283" s="526"/>
      <c r="BV283" s="526"/>
      <c r="BW283" s="526"/>
      <c r="BX283" s="526"/>
      <c r="BY283" s="526"/>
      <c r="BZ283" s="526"/>
    </row>
    <row r="284" spans="1:78" x14ac:dyDescent="0.25">
      <c r="A284" s="176" t="s">
        <v>946</v>
      </c>
      <c r="B284" s="520" t="s">
        <v>1187</v>
      </c>
      <c r="C284" s="176" t="s">
        <v>27</v>
      </c>
      <c r="D284" s="176" t="s">
        <v>38</v>
      </c>
      <c r="E284" s="176" t="s">
        <v>1353</v>
      </c>
      <c r="F284" s="176" t="s">
        <v>1358</v>
      </c>
      <c r="G284" s="176" t="s">
        <v>1258</v>
      </c>
      <c r="H284" s="176" t="s">
        <v>71</v>
      </c>
      <c r="I284" s="521"/>
      <c r="J284" s="521"/>
      <c r="K284" s="521"/>
      <c r="L284" s="521"/>
      <c r="M284" s="521"/>
      <c r="N284" s="521"/>
      <c r="O284" s="521"/>
      <c r="P284" s="521"/>
      <c r="Q284" s="521"/>
      <c r="R284" s="521"/>
      <c r="S284" s="521"/>
      <c r="T284" s="521"/>
      <c r="U284" s="521"/>
      <c r="V284" s="521"/>
      <c r="W284" s="521"/>
      <c r="X284" s="521"/>
      <c r="Y284" s="521">
        <v>0</v>
      </c>
      <c r="Z284" s="521">
        <v>0</v>
      </c>
      <c r="AA284" s="521">
        <v>1659625.92</v>
      </c>
      <c r="AB284" s="521">
        <v>1659625.92</v>
      </c>
      <c r="AC284" s="521">
        <v>829812.96</v>
      </c>
      <c r="AD284" s="521">
        <v>1659625.92</v>
      </c>
      <c r="AE284" s="521">
        <v>2489438.88</v>
      </c>
      <c r="AF284" s="521">
        <v>0</v>
      </c>
      <c r="AG284" s="522"/>
      <c r="AI284" s="523"/>
      <c r="AK284" s="524"/>
      <c r="AL284" s="524"/>
      <c r="AM284" s="524"/>
      <c r="AN284" s="524"/>
      <c r="AO284" s="524"/>
      <c r="AP284" s="524"/>
      <c r="AQ284" s="524"/>
      <c r="AR284" s="524"/>
      <c r="AS284" s="524"/>
      <c r="AT284" s="524"/>
      <c r="AU284" s="507"/>
      <c r="AV284" s="524"/>
      <c r="AW284" s="507"/>
      <c r="AX284" s="524"/>
      <c r="AY284" s="524"/>
      <c r="AZ284" s="524"/>
      <c r="BA284" s="524"/>
      <c r="BB284" s="524"/>
      <c r="BC284" s="524"/>
      <c r="BD284" s="524"/>
      <c r="BE284" s="524"/>
      <c r="BF284" s="524"/>
      <c r="BH284" s="524"/>
      <c r="BI284" s="507"/>
      <c r="BJ284" s="525"/>
      <c r="BK284" s="525"/>
      <c r="BL284" s="525"/>
      <c r="BM284" s="525"/>
      <c r="BN284" s="525"/>
      <c r="BO284" s="525"/>
      <c r="BP284" s="525"/>
      <c r="BQ284" s="525"/>
      <c r="BS284" s="526"/>
      <c r="BT284" s="526"/>
      <c r="BU284" s="526"/>
      <c r="BV284" s="526"/>
      <c r="BW284" s="526"/>
      <c r="BX284" s="526"/>
      <c r="BY284" s="526"/>
      <c r="BZ284" s="526"/>
    </row>
    <row r="285" spans="1:78" x14ac:dyDescent="0.25">
      <c r="A285" s="176" t="s">
        <v>923</v>
      </c>
      <c r="B285" s="520" t="s">
        <v>1187</v>
      </c>
      <c r="C285" s="176" t="s">
        <v>27</v>
      </c>
      <c r="D285" s="176" t="s">
        <v>47</v>
      </c>
      <c r="E285" s="176" t="s">
        <v>1353</v>
      </c>
      <c r="F285" s="176" t="s">
        <v>1354</v>
      </c>
      <c r="G285" s="176" t="s">
        <v>1237</v>
      </c>
      <c r="H285" s="176" t="s">
        <v>71</v>
      </c>
      <c r="I285" s="521"/>
      <c r="J285" s="521"/>
      <c r="K285" s="521"/>
      <c r="L285" s="521"/>
      <c r="M285" s="521"/>
      <c r="N285" s="521"/>
      <c r="O285" s="521"/>
      <c r="P285" s="521"/>
      <c r="Q285" s="521"/>
      <c r="R285" s="521"/>
      <c r="S285" s="521"/>
      <c r="T285" s="521"/>
      <c r="U285" s="521"/>
      <c r="V285" s="521"/>
      <c r="W285" s="521"/>
      <c r="X285" s="521"/>
      <c r="Y285" s="521">
        <v>500000</v>
      </c>
      <c r="Z285" s="521">
        <v>0</v>
      </c>
      <c r="AA285" s="521">
        <v>0</v>
      </c>
      <c r="AB285" s="521">
        <v>0</v>
      </c>
      <c r="AC285" s="521">
        <v>3072356.28</v>
      </c>
      <c r="AD285" s="521">
        <v>0</v>
      </c>
      <c r="AE285" s="521">
        <v>0</v>
      </c>
      <c r="AF285" s="521">
        <v>0</v>
      </c>
      <c r="AG285" s="522"/>
      <c r="AI285" s="523"/>
      <c r="AK285" s="524"/>
      <c r="AL285" s="524"/>
      <c r="AM285" s="524"/>
      <c r="AN285" s="524"/>
      <c r="AO285" s="524"/>
      <c r="AP285" s="524"/>
      <c r="AQ285" s="524"/>
      <c r="AR285" s="524"/>
      <c r="AS285" s="524"/>
      <c r="AT285" s="524"/>
      <c r="AU285" s="507"/>
      <c r="AV285" s="524"/>
      <c r="AW285" s="507"/>
      <c r="AX285" s="524"/>
      <c r="AY285" s="524"/>
      <c r="AZ285" s="524"/>
      <c r="BA285" s="524"/>
      <c r="BB285" s="524"/>
      <c r="BC285" s="524"/>
      <c r="BD285" s="524"/>
      <c r="BE285" s="524"/>
      <c r="BF285" s="524"/>
      <c r="BH285" s="524"/>
      <c r="BI285" s="507"/>
      <c r="BJ285" s="525"/>
      <c r="BK285" s="525"/>
      <c r="BL285" s="525"/>
      <c r="BM285" s="525"/>
      <c r="BN285" s="525"/>
      <c r="BO285" s="525"/>
      <c r="BP285" s="525"/>
      <c r="BQ285" s="525"/>
      <c r="BS285" s="526"/>
      <c r="BT285" s="526"/>
      <c r="BU285" s="526"/>
      <c r="BV285" s="526"/>
      <c r="BW285" s="526"/>
      <c r="BX285" s="526"/>
      <c r="BY285" s="526"/>
      <c r="BZ285" s="526"/>
    </row>
    <row r="286" spans="1:78" x14ac:dyDescent="0.25">
      <c r="A286" s="176" t="s">
        <v>911</v>
      </c>
      <c r="B286" s="520" t="s">
        <v>1187</v>
      </c>
      <c r="C286" s="176" t="s">
        <v>27</v>
      </c>
      <c r="D286" s="176" t="s">
        <v>35</v>
      </c>
      <c r="E286" s="176" t="s">
        <v>35</v>
      </c>
      <c r="F286" s="176" t="s">
        <v>1360</v>
      </c>
      <c r="G286" s="176" t="s">
        <v>1225</v>
      </c>
      <c r="H286" s="176" t="s">
        <v>71</v>
      </c>
      <c r="I286" s="521"/>
      <c r="J286" s="521"/>
      <c r="K286" s="521"/>
      <c r="L286" s="521"/>
      <c r="M286" s="521"/>
      <c r="N286" s="521"/>
      <c r="O286" s="521"/>
      <c r="P286" s="521"/>
      <c r="Q286" s="521"/>
      <c r="R286" s="521"/>
      <c r="S286" s="521"/>
      <c r="T286" s="521"/>
      <c r="U286" s="521"/>
      <c r="V286" s="521"/>
      <c r="W286" s="521"/>
      <c r="X286" s="521"/>
      <c r="Y286" s="521">
        <v>0</v>
      </c>
      <c r="Z286" s="521">
        <v>0</v>
      </c>
      <c r="AA286" s="521">
        <v>375554.4</v>
      </c>
      <c r="AB286" s="521">
        <v>376998.84</v>
      </c>
      <c r="AC286" s="521">
        <v>376998.84</v>
      </c>
      <c r="AD286" s="521">
        <v>376998.84</v>
      </c>
      <c r="AE286" s="521">
        <v>378443.28</v>
      </c>
      <c r="AF286" s="521">
        <v>0</v>
      </c>
      <c r="AG286" s="522"/>
      <c r="AI286" s="523"/>
      <c r="AK286" s="524"/>
      <c r="AL286" s="524"/>
      <c r="AM286" s="524"/>
      <c r="AN286" s="524"/>
      <c r="AO286" s="524"/>
      <c r="AP286" s="524"/>
      <c r="AQ286" s="524"/>
      <c r="AR286" s="524"/>
      <c r="AS286" s="524"/>
      <c r="AT286" s="524"/>
      <c r="AU286" s="507"/>
      <c r="AV286" s="524"/>
      <c r="AW286" s="507"/>
      <c r="AX286" s="524"/>
      <c r="AY286" s="524"/>
      <c r="AZ286" s="524"/>
      <c r="BA286" s="524"/>
      <c r="BB286" s="524"/>
      <c r="BC286" s="524"/>
      <c r="BD286" s="524"/>
      <c r="BE286" s="524"/>
      <c r="BF286" s="524"/>
      <c r="BH286" s="524"/>
      <c r="BI286" s="507"/>
      <c r="BJ286" s="525"/>
      <c r="BK286" s="525"/>
      <c r="BL286" s="525"/>
      <c r="BM286" s="525"/>
      <c r="BN286" s="525"/>
      <c r="BO286" s="525"/>
      <c r="BP286" s="525"/>
      <c r="BQ286" s="525"/>
      <c r="BS286" s="526"/>
      <c r="BT286" s="526"/>
      <c r="BU286" s="526"/>
      <c r="BV286" s="526"/>
      <c r="BW286" s="526"/>
      <c r="BX286" s="526"/>
      <c r="BY286" s="526"/>
      <c r="BZ286" s="526"/>
    </row>
    <row r="287" spans="1:78" x14ac:dyDescent="0.25">
      <c r="A287" s="176" t="s">
        <v>896</v>
      </c>
      <c r="B287" s="520" t="s">
        <v>355</v>
      </c>
      <c r="C287" s="176" t="s">
        <v>27</v>
      </c>
      <c r="D287" s="176" t="s">
        <v>47</v>
      </c>
      <c r="E287" s="176" t="s">
        <v>1353</v>
      </c>
      <c r="F287" s="176" t="s">
        <v>1354</v>
      </c>
      <c r="G287" s="176" t="s">
        <v>1017</v>
      </c>
      <c r="H287" s="176" t="s">
        <v>1147</v>
      </c>
      <c r="I287" s="521"/>
      <c r="J287" s="521"/>
      <c r="K287" s="521"/>
      <c r="L287" s="521"/>
      <c r="M287" s="521"/>
      <c r="N287" s="521"/>
      <c r="O287" s="521"/>
      <c r="P287" s="521"/>
      <c r="Q287" s="521"/>
      <c r="R287" s="521"/>
      <c r="S287" s="521"/>
      <c r="T287" s="521"/>
      <c r="U287" s="521"/>
      <c r="V287" s="521"/>
      <c r="W287" s="521"/>
      <c r="X287" s="521"/>
      <c r="Y287" s="521">
        <v>517518.80000000005</v>
      </c>
      <c r="Z287" s="521">
        <v>2587594</v>
      </c>
      <c r="AA287" s="521">
        <v>2070075.2000000002</v>
      </c>
      <c r="AB287" s="521">
        <v>0</v>
      </c>
      <c r="AC287" s="521">
        <v>0</v>
      </c>
      <c r="AD287" s="521">
        <v>0</v>
      </c>
      <c r="AE287" s="521">
        <v>0</v>
      </c>
      <c r="AF287" s="521">
        <v>0</v>
      </c>
      <c r="AG287" s="522"/>
      <c r="AI287" s="523"/>
      <c r="AK287" s="524"/>
      <c r="AL287" s="524"/>
      <c r="AM287" s="524"/>
      <c r="AN287" s="524"/>
      <c r="AO287" s="524"/>
      <c r="AP287" s="524"/>
      <c r="AQ287" s="524"/>
      <c r="AR287" s="524"/>
      <c r="AS287" s="524"/>
      <c r="AT287" s="524"/>
      <c r="AU287" s="507"/>
      <c r="AV287" s="524"/>
      <c r="AW287" s="507"/>
      <c r="AX287" s="524"/>
      <c r="AY287" s="524"/>
      <c r="AZ287" s="524"/>
      <c r="BA287" s="524"/>
      <c r="BB287" s="524"/>
      <c r="BC287" s="524"/>
      <c r="BD287" s="524"/>
      <c r="BE287" s="524"/>
      <c r="BF287" s="524"/>
      <c r="BH287" s="524"/>
      <c r="BI287" s="507"/>
      <c r="BJ287" s="525"/>
      <c r="BK287" s="525"/>
      <c r="BL287" s="525"/>
      <c r="BM287" s="525"/>
      <c r="BN287" s="525"/>
      <c r="BO287" s="525"/>
      <c r="BP287" s="525"/>
      <c r="BQ287" s="525"/>
      <c r="BS287" s="526"/>
      <c r="BT287" s="526"/>
      <c r="BU287" s="526"/>
      <c r="BV287" s="526"/>
      <c r="BW287" s="526"/>
      <c r="BX287" s="526"/>
      <c r="BY287" s="526"/>
      <c r="BZ287" s="526"/>
    </row>
    <row r="288" spans="1:78" x14ac:dyDescent="0.25">
      <c r="A288" s="176" t="s">
        <v>924</v>
      </c>
      <c r="B288" s="520" t="s">
        <v>1187</v>
      </c>
      <c r="C288" s="176" t="s">
        <v>27</v>
      </c>
      <c r="D288" s="176" t="s">
        <v>47</v>
      </c>
      <c r="E288" s="176" t="s">
        <v>1353</v>
      </c>
      <c r="F288" s="176" t="s">
        <v>1354</v>
      </c>
      <c r="G288" s="176" t="s">
        <v>1034</v>
      </c>
      <c r="H288" s="176" t="s">
        <v>71</v>
      </c>
      <c r="I288" s="521"/>
      <c r="J288" s="521"/>
      <c r="K288" s="521"/>
      <c r="L288" s="521"/>
      <c r="M288" s="521"/>
      <c r="N288" s="521"/>
      <c r="O288" s="521"/>
      <c r="P288" s="521"/>
      <c r="Q288" s="521"/>
      <c r="R288" s="521"/>
      <c r="S288" s="521"/>
      <c r="T288" s="521"/>
      <c r="U288" s="521"/>
      <c r="V288" s="521"/>
      <c r="W288" s="521"/>
      <c r="X288" s="521"/>
      <c r="Y288" s="521">
        <v>0</v>
      </c>
      <c r="Z288" s="521">
        <v>0</v>
      </c>
      <c r="AA288" s="521">
        <v>0</v>
      </c>
      <c r="AB288" s="521">
        <v>968464.93333172705</v>
      </c>
      <c r="AC288" s="521">
        <v>968465.93333269085</v>
      </c>
      <c r="AD288" s="521">
        <v>968468.93333558203</v>
      </c>
      <c r="AE288" s="521">
        <v>0</v>
      </c>
      <c r="AF288" s="521">
        <v>0</v>
      </c>
      <c r="AG288" s="522"/>
      <c r="AI288" s="523"/>
      <c r="AK288" s="524"/>
      <c r="AL288" s="524"/>
      <c r="AM288" s="524"/>
      <c r="AN288" s="524"/>
      <c r="AO288" s="524"/>
      <c r="AP288" s="524"/>
      <c r="AQ288" s="524"/>
      <c r="AR288" s="524"/>
      <c r="AS288" s="524"/>
      <c r="AT288" s="524"/>
      <c r="AU288" s="507"/>
      <c r="AV288" s="524"/>
      <c r="AW288" s="507"/>
      <c r="AX288" s="524"/>
      <c r="AY288" s="524"/>
      <c r="AZ288" s="524"/>
      <c r="BA288" s="524"/>
      <c r="BB288" s="524"/>
      <c r="BC288" s="524"/>
      <c r="BD288" s="524"/>
      <c r="BE288" s="524"/>
      <c r="BF288" s="524"/>
      <c r="BH288" s="524"/>
      <c r="BI288" s="507"/>
      <c r="BJ288" s="525"/>
      <c r="BK288" s="525"/>
      <c r="BL288" s="525"/>
      <c r="BM288" s="525"/>
      <c r="BN288" s="525"/>
      <c r="BO288" s="525"/>
      <c r="BP288" s="525"/>
      <c r="BQ288" s="525"/>
      <c r="BS288" s="526"/>
      <c r="BT288" s="526"/>
      <c r="BU288" s="526"/>
      <c r="BV288" s="526"/>
      <c r="BW288" s="526"/>
      <c r="BX288" s="526"/>
      <c r="BY288" s="526"/>
      <c r="BZ288" s="526"/>
    </row>
    <row r="289" spans="1:78" x14ac:dyDescent="0.25">
      <c r="A289" s="176" t="s">
        <v>912</v>
      </c>
      <c r="B289" s="520" t="s">
        <v>355</v>
      </c>
      <c r="C289" s="176" t="s">
        <v>27</v>
      </c>
      <c r="D289" s="176" t="s">
        <v>35</v>
      </c>
      <c r="E289" s="176" t="s">
        <v>35</v>
      </c>
      <c r="F289" s="176" t="s">
        <v>1360</v>
      </c>
      <c r="G289" s="176" t="s">
        <v>1226</v>
      </c>
      <c r="H289" s="176" t="s">
        <v>29</v>
      </c>
      <c r="I289" s="521"/>
      <c r="J289" s="521"/>
      <c r="K289" s="521"/>
      <c r="L289" s="521"/>
      <c r="M289" s="521"/>
      <c r="N289" s="521"/>
      <c r="O289" s="521"/>
      <c r="P289" s="521"/>
      <c r="Q289" s="521"/>
      <c r="R289" s="521"/>
      <c r="S289" s="521"/>
      <c r="T289" s="521"/>
      <c r="U289" s="521"/>
      <c r="V289" s="521"/>
      <c r="W289" s="521"/>
      <c r="X289" s="521"/>
      <c r="Y289" s="521">
        <v>299116.2352269839</v>
      </c>
      <c r="Z289" s="521">
        <v>0</v>
      </c>
      <c r="AA289" s="521">
        <v>0</v>
      </c>
      <c r="AB289" s="521">
        <v>0</v>
      </c>
      <c r="AC289" s="521">
        <v>0</v>
      </c>
      <c r="AD289" s="521">
        <v>0</v>
      </c>
      <c r="AE289" s="521">
        <v>0</v>
      </c>
      <c r="AF289" s="521">
        <v>0</v>
      </c>
      <c r="AG289" s="522"/>
      <c r="AI289" s="523"/>
      <c r="AK289" s="524"/>
      <c r="AL289" s="524"/>
      <c r="AM289" s="524"/>
      <c r="AN289" s="524"/>
      <c r="AO289" s="524"/>
      <c r="AP289" s="524"/>
      <c r="AQ289" s="524"/>
      <c r="AR289" s="524"/>
      <c r="AS289" s="524"/>
      <c r="AT289" s="524"/>
      <c r="AU289" s="507"/>
      <c r="AV289" s="524"/>
      <c r="AW289" s="507"/>
      <c r="AX289" s="524"/>
      <c r="AY289" s="524"/>
      <c r="AZ289" s="524"/>
      <c r="BA289" s="524"/>
      <c r="BB289" s="524"/>
      <c r="BC289" s="524"/>
      <c r="BD289" s="524"/>
      <c r="BE289" s="524"/>
      <c r="BF289" s="524"/>
      <c r="BH289" s="524"/>
      <c r="BI289" s="507"/>
      <c r="BJ289" s="525"/>
      <c r="BK289" s="525"/>
      <c r="BL289" s="525"/>
      <c r="BM289" s="525"/>
      <c r="BN289" s="525"/>
      <c r="BO289" s="525"/>
      <c r="BP289" s="525"/>
      <c r="BQ289" s="525"/>
      <c r="BS289" s="526"/>
      <c r="BT289" s="526"/>
      <c r="BU289" s="526"/>
      <c r="BV289" s="526"/>
      <c r="BW289" s="526"/>
      <c r="BX289" s="526"/>
      <c r="BY289" s="526"/>
      <c r="BZ289" s="526"/>
    </row>
    <row r="290" spans="1:78" x14ac:dyDescent="0.25">
      <c r="A290" s="176" t="s">
        <v>935</v>
      </c>
      <c r="B290" s="520" t="s">
        <v>1187</v>
      </c>
      <c r="C290" s="176" t="s">
        <v>27</v>
      </c>
      <c r="D290" s="176" t="s">
        <v>49</v>
      </c>
      <c r="E290" s="176" t="s">
        <v>1065</v>
      </c>
      <c r="F290" s="176" t="s">
        <v>49</v>
      </c>
      <c r="G290" s="176" t="s">
        <v>1249</v>
      </c>
      <c r="H290" s="176" t="s">
        <v>71</v>
      </c>
      <c r="I290" s="521"/>
      <c r="J290" s="521"/>
      <c r="K290" s="521"/>
      <c r="L290" s="521"/>
      <c r="M290" s="521"/>
      <c r="N290" s="521"/>
      <c r="O290" s="521"/>
      <c r="P290" s="521"/>
      <c r="Q290" s="521"/>
      <c r="R290" s="521"/>
      <c r="S290" s="521"/>
      <c r="T290" s="521"/>
      <c r="U290" s="521"/>
      <c r="V290" s="521"/>
      <c r="W290" s="521"/>
      <c r="X290" s="521"/>
      <c r="Y290" s="521">
        <v>0</v>
      </c>
      <c r="Z290" s="521">
        <v>0</v>
      </c>
      <c r="AA290" s="521">
        <v>2167157.2000000002</v>
      </c>
      <c r="AB290" s="521">
        <v>2175492.42</v>
      </c>
      <c r="AC290" s="521">
        <v>2175492.42</v>
      </c>
      <c r="AD290" s="521">
        <v>2175492.42</v>
      </c>
      <c r="AE290" s="521">
        <v>2183827.64</v>
      </c>
      <c r="AF290" s="521">
        <v>0</v>
      </c>
      <c r="AG290" s="522"/>
      <c r="AH290" s="507"/>
      <c r="AI290" s="524"/>
      <c r="AK290" s="524"/>
      <c r="AL290" s="524"/>
      <c r="AM290" s="524"/>
      <c r="AN290" s="524"/>
      <c r="AO290" s="524"/>
      <c r="AP290" s="524"/>
      <c r="AQ290" s="524"/>
      <c r="AR290" s="524"/>
      <c r="AS290" s="524"/>
      <c r="AT290" s="524"/>
      <c r="AU290" s="507"/>
      <c r="AV290" s="524"/>
      <c r="AW290" s="507"/>
      <c r="AX290" s="524"/>
      <c r="AY290" s="524"/>
      <c r="AZ290" s="524"/>
      <c r="BA290" s="524"/>
      <c r="BB290" s="524"/>
      <c r="BC290" s="524"/>
      <c r="BD290" s="524"/>
      <c r="BE290" s="524"/>
      <c r="BF290" s="524"/>
      <c r="BH290" s="524"/>
      <c r="BI290" s="507"/>
      <c r="BJ290" s="525"/>
      <c r="BK290" s="525"/>
      <c r="BL290" s="525"/>
      <c r="BM290" s="525"/>
      <c r="BN290" s="525"/>
      <c r="BO290" s="525"/>
      <c r="BP290" s="525"/>
      <c r="BQ290" s="525"/>
      <c r="BS290" s="526"/>
      <c r="BT290" s="526"/>
      <c r="BU290" s="526"/>
      <c r="BV290" s="526"/>
      <c r="BW290" s="526"/>
      <c r="BX290" s="526"/>
      <c r="BY290" s="526"/>
      <c r="BZ290" s="526"/>
    </row>
    <row r="291" spans="1:78" x14ac:dyDescent="0.25">
      <c r="A291" s="176" t="s">
        <v>959</v>
      </c>
      <c r="B291" s="520" t="s">
        <v>1187</v>
      </c>
      <c r="C291" s="176" t="s">
        <v>27</v>
      </c>
      <c r="D291" s="176" t="s">
        <v>38</v>
      </c>
      <c r="E291" s="176" t="s">
        <v>1065</v>
      </c>
      <c r="F291" s="176" t="s">
        <v>1357</v>
      </c>
      <c r="G291" s="176" t="s">
        <v>1273</v>
      </c>
      <c r="H291" s="176" t="s">
        <v>71</v>
      </c>
      <c r="I291" s="521"/>
      <c r="J291" s="521"/>
      <c r="K291" s="521"/>
      <c r="L291" s="521"/>
      <c r="M291" s="521"/>
      <c r="N291" s="521"/>
      <c r="O291" s="521"/>
      <c r="P291" s="521"/>
      <c r="Q291" s="521"/>
      <c r="R291" s="521"/>
      <c r="S291" s="521"/>
      <c r="T291" s="521"/>
      <c r="U291" s="521"/>
      <c r="V291" s="521"/>
      <c r="W291" s="521"/>
      <c r="X291" s="521"/>
      <c r="Y291" s="521">
        <v>0</v>
      </c>
      <c r="Z291" s="521">
        <v>0</v>
      </c>
      <c r="AA291" s="521">
        <v>1670356.9350000003</v>
      </c>
      <c r="AB291" s="521">
        <v>3340713.8700000006</v>
      </c>
      <c r="AC291" s="521">
        <v>3340713.8700000006</v>
      </c>
      <c r="AD291" s="521">
        <v>3340713.8700000006</v>
      </c>
      <c r="AE291" s="521">
        <v>5011070.8050000006</v>
      </c>
      <c r="AF291" s="521">
        <v>0</v>
      </c>
      <c r="AG291" s="522"/>
      <c r="AH291" s="507"/>
      <c r="AI291" s="524"/>
      <c r="AK291" s="524"/>
      <c r="AL291" s="524"/>
      <c r="AM291" s="524"/>
      <c r="AN291" s="524"/>
      <c r="AO291" s="524"/>
      <c r="AP291" s="524"/>
      <c r="AQ291" s="524"/>
      <c r="AR291" s="524"/>
      <c r="AS291" s="524"/>
      <c r="AT291" s="524"/>
      <c r="AU291" s="507"/>
      <c r="AV291" s="524"/>
      <c r="AW291" s="507"/>
      <c r="AX291" s="524"/>
      <c r="AY291" s="524"/>
      <c r="AZ291" s="524"/>
      <c r="BA291" s="524"/>
      <c r="BB291" s="524"/>
      <c r="BC291" s="524"/>
      <c r="BD291" s="524"/>
      <c r="BE291" s="524"/>
      <c r="BF291" s="524"/>
      <c r="BH291" s="524"/>
      <c r="BI291" s="507"/>
      <c r="BJ291" s="525"/>
      <c r="BK291" s="525"/>
      <c r="BL291" s="525"/>
      <c r="BM291" s="525"/>
      <c r="BN291" s="525"/>
      <c r="BO291" s="525"/>
      <c r="BP291" s="525"/>
      <c r="BQ291" s="525"/>
      <c r="BS291" s="526"/>
      <c r="BT291" s="526"/>
      <c r="BU291" s="526"/>
      <c r="BV291" s="526"/>
      <c r="BW291" s="526"/>
      <c r="BX291" s="526"/>
      <c r="BY291" s="526"/>
      <c r="BZ291" s="526"/>
    </row>
    <row r="292" spans="1:78" x14ac:dyDescent="0.25">
      <c r="A292" s="176" t="s">
        <v>930</v>
      </c>
      <c r="B292" s="520" t="s">
        <v>1187</v>
      </c>
      <c r="C292" s="176" t="s">
        <v>27</v>
      </c>
      <c r="D292" s="176" t="s">
        <v>47</v>
      </c>
      <c r="E292" s="176" t="s">
        <v>1353</v>
      </c>
      <c r="F292" s="176" t="s">
        <v>1356</v>
      </c>
      <c r="G292" s="176" t="s">
        <v>1245</v>
      </c>
      <c r="H292" s="176" t="s">
        <v>71</v>
      </c>
      <c r="I292" s="521"/>
      <c r="J292" s="521"/>
      <c r="K292" s="521"/>
      <c r="L292" s="521"/>
      <c r="M292" s="521"/>
      <c r="N292" s="521"/>
      <c r="O292" s="521"/>
      <c r="P292" s="521"/>
      <c r="Q292" s="521"/>
      <c r="R292" s="521"/>
      <c r="S292" s="521"/>
      <c r="T292" s="521"/>
      <c r="U292" s="521"/>
      <c r="V292" s="521"/>
      <c r="W292" s="521"/>
      <c r="X292" s="521"/>
      <c r="Y292" s="521">
        <v>0</v>
      </c>
      <c r="Z292" s="521">
        <v>0</v>
      </c>
      <c r="AA292" s="521">
        <v>247944.22999073166</v>
      </c>
      <c r="AB292" s="521">
        <v>0</v>
      </c>
      <c r="AC292" s="521">
        <v>247945.43000926831</v>
      </c>
      <c r="AD292" s="521">
        <v>0</v>
      </c>
      <c r="AE292" s="521">
        <v>0</v>
      </c>
      <c r="AF292" s="521">
        <v>0</v>
      </c>
      <c r="AG292" s="522"/>
      <c r="AI292" s="523"/>
      <c r="AK292" s="524"/>
      <c r="AL292" s="524"/>
      <c r="AM292" s="524"/>
      <c r="AN292" s="524"/>
      <c r="AO292" s="524"/>
      <c r="AP292" s="524"/>
      <c r="AQ292" s="524"/>
      <c r="AR292" s="524"/>
      <c r="AS292" s="524"/>
      <c r="AT292" s="524"/>
      <c r="AU292" s="507"/>
      <c r="AV292" s="524"/>
      <c r="AW292" s="507"/>
      <c r="AX292" s="524"/>
      <c r="AY292" s="524"/>
      <c r="AZ292" s="524"/>
      <c r="BA292" s="524"/>
      <c r="BB292" s="524"/>
      <c r="BC292" s="524"/>
      <c r="BD292" s="524"/>
      <c r="BE292" s="524"/>
      <c r="BF292" s="524"/>
      <c r="BH292" s="524"/>
      <c r="BI292" s="507"/>
      <c r="BJ292" s="525"/>
      <c r="BK292" s="525"/>
      <c r="BL292" s="525"/>
      <c r="BM292" s="525"/>
      <c r="BN292" s="525"/>
      <c r="BO292" s="525"/>
      <c r="BP292" s="525"/>
      <c r="BQ292" s="525"/>
      <c r="BS292" s="526"/>
      <c r="BT292" s="526"/>
      <c r="BU292" s="526"/>
      <c r="BV292" s="526"/>
      <c r="BW292" s="526"/>
      <c r="BX292" s="526"/>
      <c r="BY292" s="526"/>
      <c r="BZ292" s="526"/>
    </row>
    <row r="293" spans="1:78" x14ac:dyDescent="0.25">
      <c r="A293" s="176" t="s">
        <v>913</v>
      </c>
      <c r="B293" s="520" t="s">
        <v>1187</v>
      </c>
      <c r="C293" s="176" t="s">
        <v>27</v>
      </c>
      <c r="D293" s="176" t="s">
        <v>35</v>
      </c>
      <c r="E293" s="176" t="s">
        <v>35</v>
      </c>
      <c r="F293" s="176" t="s">
        <v>1360</v>
      </c>
      <c r="G293" s="176" t="s">
        <v>1227</v>
      </c>
      <c r="H293" s="176" t="s">
        <v>71</v>
      </c>
      <c r="I293" s="521"/>
      <c r="J293" s="521"/>
      <c r="K293" s="521"/>
      <c r="L293" s="521"/>
      <c r="M293" s="521"/>
      <c r="N293" s="521"/>
      <c r="O293" s="521"/>
      <c r="P293" s="521"/>
      <c r="Q293" s="521"/>
      <c r="R293" s="521"/>
      <c r="S293" s="521"/>
      <c r="T293" s="521"/>
      <c r="U293" s="521"/>
      <c r="V293" s="521"/>
      <c r="W293" s="521"/>
      <c r="X293" s="521"/>
      <c r="Y293" s="521">
        <v>0</v>
      </c>
      <c r="Z293" s="521">
        <v>0</v>
      </c>
      <c r="AA293" s="521">
        <v>0</v>
      </c>
      <c r="AB293" s="521">
        <v>0</v>
      </c>
      <c r="AC293" s="521">
        <v>0</v>
      </c>
      <c r="AD293" s="521">
        <v>896978.7</v>
      </c>
      <c r="AE293" s="521">
        <v>0</v>
      </c>
      <c r="AF293" s="521">
        <v>0</v>
      </c>
      <c r="AG293" s="522"/>
      <c r="AI293" s="523"/>
      <c r="AK293" s="524"/>
      <c r="AL293" s="524"/>
      <c r="AM293" s="524"/>
      <c r="AN293" s="524"/>
      <c r="AO293" s="524"/>
      <c r="AP293" s="524"/>
      <c r="AQ293" s="524"/>
      <c r="AR293" s="524"/>
      <c r="AS293" s="524"/>
      <c r="AT293" s="524"/>
      <c r="AU293" s="507"/>
      <c r="AV293" s="524"/>
      <c r="AW293" s="507"/>
      <c r="AX293" s="524"/>
      <c r="AY293" s="524"/>
      <c r="AZ293" s="524"/>
      <c r="BA293" s="524"/>
      <c r="BB293" s="524"/>
      <c r="BC293" s="524"/>
      <c r="BD293" s="524"/>
      <c r="BE293" s="524"/>
      <c r="BF293" s="524"/>
      <c r="BH293" s="524"/>
      <c r="BI293" s="507"/>
      <c r="BJ293" s="525"/>
      <c r="BK293" s="525"/>
      <c r="BL293" s="525"/>
      <c r="BM293" s="525"/>
      <c r="BN293" s="525"/>
      <c r="BO293" s="525"/>
      <c r="BP293" s="525"/>
      <c r="BQ293" s="525"/>
      <c r="BS293" s="526"/>
      <c r="BT293" s="526"/>
      <c r="BU293" s="526"/>
      <c r="BV293" s="526"/>
      <c r="BW293" s="526"/>
      <c r="BX293" s="526"/>
      <c r="BY293" s="526"/>
      <c r="BZ293" s="526"/>
    </row>
    <row r="294" spans="1:78" x14ac:dyDescent="0.25">
      <c r="A294" s="176" t="s">
        <v>914</v>
      </c>
      <c r="B294" s="520" t="s">
        <v>1187</v>
      </c>
      <c r="C294" s="176" t="s">
        <v>27</v>
      </c>
      <c r="D294" s="176" t="s">
        <v>35</v>
      </c>
      <c r="E294" s="176" t="s">
        <v>35</v>
      </c>
      <c r="F294" s="176" t="s">
        <v>1360</v>
      </c>
      <c r="G294" s="176" t="s">
        <v>1228</v>
      </c>
      <c r="H294" s="176" t="s">
        <v>71</v>
      </c>
      <c r="I294" s="521"/>
      <c r="J294" s="521"/>
      <c r="K294" s="521"/>
      <c r="L294" s="521"/>
      <c r="M294" s="521"/>
      <c r="N294" s="521"/>
      <c r="O294" s="521"/>
      <c r="P294" s="521"/>
      <c r="Q294" s="521"/>
      <c r="R294" s="521"/>
      <c r="S294" s="521"/>
      <c r="T294" s="521"/>
      <c r="U294" s="521"/>
      <c r="V294" s="521"/>
      <c r="W294" s="521"/>
      <c r="X294" s="521"/>
      <c r="Y294" s="521">
        <v>0</v>
      </c>
      <c r="Z294" s="521">
        <v>0</v>
      </c>
      <c r="AA294" s="521">
        <v>0</v>
      </c>
      <c r="AB294" s="521">
        <v>0</v>
      </c>
      <c r="AC294" s="521">
        <v>1208505.69</v>
      </c>
      <c r="AD294" s="521">
        <v>0</v>
      </c>
      <c r="AE294" s="521">
        <v>0</v>
      </c>
      <c r="AF294" s="521">
        <v>0</v>
      </c>
      <c r="AG294" s="522"/>
      <c r="AI294" s="523"/>
      <c r="AK294" s="524"/>
      <c r="AL294" s="524"/>
      <c r="AM294" s="524"/>
      <c r="AN294" s="524"/>
      <c r="AO294" s="524"/>
      <c r="AP294" s="524"/>
      <c r="AQ294" s="524"/>
      <c r="AR294" s="524"/>
      <c r="AS294" s="524"/>
      <c r="AT294" s="524"/>
      <c r="AU294" s="507"/>
      <c r="AV294" s="524"/>
      <c r="AW294" s="507"/>
      <c r="AX294" s="524"/>
      <c r="AY294" s="524"/>
      <c r="AZ294" s="524"/>
      <c r="BA294" s="524"/>
      <c r="BB294" s="524"/>
      <c r="BC294" s="524"/>
      <c r="BD294" s="524"/>
      <c r="BE294" s="524"/>
      <c r="BF294" s="524"/>
      <c r="BH294" s="524"/>
      <c r="BI294" s="507"/>
      <c r="BJ294" s="525"/>
      <c r="BK294" s="525"/>
      <c r="BL294" s="525"/>
      <c r="BM294" s="525"/>
      <c r="BN294" s="525"/>
      <c r="BO294" s="525"/>
      <c r="BP294" s="525"/>
      <c r="BQ294" s="525"/>
      <c r="BS294" s="526"/>
      <c r="BT294" s="526"/>
      <c r="BU294" s="526"/>
      <c r="BV294" s="526"/>
      <c r="BW294" s="526"/>
      <c r="BX294" s="526"/>
      <c r="BY294" s="526"/>
      <c r="BZ294" s="526"/>
    </row>
    <row r="295" spans="1:78" x14ac:dyDescent="0.25">
      <c r="A295" s="176" t="s">
        <v>950</v>
      </c>
      <c r="B295" s="520" t="s">
        <v>1187</v>
      </c>
      <c r="C295" s="176" t="s">
        <v>27</v>
      </c>
      <c r="D295" s="176" t="s">
        <v>38</v>
      </c>
      <c r="E295" s="176" t="s">
        <v>1065</v>
      </c>
      <c r="F295" s="176" t="s">
        <v>1359</v>
      </c>
      <c r="G295" s="176" t="s">
        <v>1262</v>
      </c>
      <c r="H295" s="176" t="s">
        <v>1147</v>
      </c>
      <c r="I295" s="521"/>
      <c r="J295" s="521"/>
      <c r="K295" s="521"/>
      <c r="L295" s="521"/>
      <c r="M295" s="521"/>
      <c r="N295" s="521"/>
      <c r="O295" s="521"/>
      <c r="P295" s="521"/>
      <c r="Q295" s="521"/>
      <c r="R295" s="521"/>
      <c r="S295" s="521"/>
      <c r="T295" s="521"/>
      <c r="U295" s="521"/>
      <c r="V295" s="521"/>
      <c r="W295" s="521"/>
      <c r="X295" s="521"/>
      <c r="Y295" s="521">
        <v>0</v>
      </c>
      <c r="Z295" s="521">
        <v>0</v>
      </c>
      <c r="AA295" s="521">
        <v>174118.42000000004</v>
      </c>
      <c r="AB295" s="521">
        <v>174118.42000000004</v>
      </c>
      <c r="AC295" s="521">
        <v>522355.26</v>
      </c>
      <c r="AD295" s="521">
        <v>870592.10000000009</v>
      </c>
      <c r="AE295" s="521">
        <v>0</v>
      </c>
      <c r="AF295" s="521">
        <v>0</v>
      </c>
      <c r="AG295" s="522"/>
      <c r="AI295" s="523"/>
      <c r="AK295" s="524"/>
      <c r="AL295" s="524"/>
      <c r="AM295" s="524"/>
      <c r="AN295" s="524"/>
      <c r="AO295" s="524"/>
      <c r="AP295" s="524"/>
      <c r="AQ295" s="524"/>
      <c r="AR295" s="524"/>
      <c r="AS295" s="524"/>
      <c r="AT295" s="524"/>
      <c r="AU295" s="507"/>
      <c r="AV295" s="524"/>
      <c r="AW295" s="507"/>
      <c r="AX295" s="524"/>
      <c r="AY295" s="524"/>
      <c r="AZ295" s="524"/>
      <c r="BA295" s="524"/>
      <c r="BB295" s="524"/>
      <c r="BC295" s="524"/>
      <c r="BD295" s="524"/>
      <c r="BE295" s="524"/>
      <c r="BF295" s="524"/>
      <c r="BH295" s="524"/>
      <c r="BI295" s="507"/>
      <c r="BJ295" s="525"/>
      <c r="BK295" s="525"/>
      <c r="BL295" s="525"/>
      <c r="BM295" s="525"/>
      <c r="BN295" s="525"/>
      <c r="BO295" s="525"/>
      <c r="BP295" s="525"/>
      <c r="BQ295" s="525"/>
      <c r="BS295" s="526"/>
      <c r="BT295" s="526"/>
      <c r="BU295" s="526"/>
      <c r="BV295" s="526"/>
      <c r="BW295" s="526"/>
      <c r="BX295" s="526"/>
      <c r="BY295" s="526"/>
      <c r="BZ295" s="526"/>
    </row>
    <row r="296" spans="1:78" x14ac:dyDescent="0.25">
      <c r="A296" s="176" t="s">
        <v>931</v>
      </c>
      <c r="B296" s="520" t="s">
        <v>1187</v>
      </c>
      <c r="C296" s="176" t="s">
        <v>27</v>
      </c>
      <c r="D296" s="176" t="s">
        <v>47</v>
      </c>
      <c r="E296" s="176" t="s">
        <v>1353</v>
      </c>
      <c r="F296" s="176" t="s">
        <v>1356</v>
      </c>
      <c r="G296" s="176" t="s">
        <v>1246</v>
      </c>
      <c r="H296" s="176" t="s">
        <v>71</v>
      </c>
      <c r="I296" s="521"/>
      <c r="J296" s="521"/>
      <c r="K296" s="521"/>
      <c r="L296" s="521"/>
      <c r="M296" s="521"/>
      <c r="N296" s="521"/>
      <c r="O296" s="521"/>
      <c r="P296" s="521"/>
      <c r="Q296" s="521"/>
      <c r="R296" s="521"/>
      <c r="S296" s="521"/>
      <c r="T296" s="521"/>
      <c r="U296" s="521"/>
      <c r="V296" s="521"/>
      <c r="W296" s="521"/>
      <c r="X296" s="521"/>
      <c r="Y296" s="521">
        <v>0</v>
      </c>
      <c r="Z296" s="521">
        <v>0</v>
      </c>
      <c r="AA296" s="521">
        <v>434045.89333265135</v>
      </c>
      <c r="AB296" s="521">
        <v>434046.49333333329</v>
      </c>
      <c r="AC296" s="521">
        <v>434047.09333401523</v>
      </c>
      <c r="AD296" s="521">
        <v>0</v>
      </c>
      <c r="AE296" s="521">
        <v>0</v>
      </c>
      <c r="AF296" s="521">
        <v>0</v>
      </c>
      <c r="AG296" s="522"/>
      <c r="AH296" s="507"/>
      <c r="AI296" s="524"/>
      <c r="AK296" s="524"/>
      <c r="AL296" s="524"/>
      <c r="AM296" s="524"/>
      <c r="AN296" s="524"/>
      <c r="AO296" s="524"/>
      <c r="AP296" s="524"/>
      <c r="AQ296" s="524"/>
      <c r="AR296" s="524"/>
      <c r="AS296" s="524"/>
      <c r="AT296" s="524"/>
      <c r="AU296" s="507"/>
      <c r="AV296" s="524"/>
      <c r="AW296" s="507"/>
      <c r="AX296" s="524"/>
      <c r="AY296" s="524"/>
      <c r="AZ296" s="524"/>
      <c r="BA296" s="524"/>
      <c r="BB296" s="524"/>
      <c r="BC296" s="524"/>
      <c r="BD296" s="524"/>
      <c r="BE296" s="524"/>
      <c r="BF296" s="524"/>
      <c r="BH296" s="524"/>
      <c r="BI296" s="507"/>
      <c r="BJ296" s="525"/>
      <c r="BK296" s="525"/>
      <c r="BL296" s="525"/>
      <c r="BM296" s="525"/>
      <c r="BN296" s="525"/>
      <c r="BO296" s="525"/>
      <c r="BP296" s="525"/>
      <c r="BQ296" s="525"/>
      <c r="BS296" s="526"/>
      <c r="BT296" s="526"/>
      <c r="BU296" s="526"/>
      <c r="BV296" s="526"/>
      <c r="BW296" s="526"/>
      <c r="BX296" s="526"/>
      <c r="BY296" s="526"/>
      <c r="BZ296" s="526"/>
    </row>
    <row r="297" spans="1:78" x14ac:dyDescent="0.25">
      <c r="A297" s="176" t="s">
        <v>947</v>
      </c>
      <c r="B297" s="520" t="s">
        <v>1187</v>
      </c>
      <c r="C297" s="176" t="s">
        <v>27</v>
      </c>
      <c r="D297" s="176" t="s">
        <v>38</v>
      </c>
      <c r="E297" s="176" t="s">
        <v>1353</v>
      </c>
      <c r="F297" s="176" t="s">
        <v>1358</v>
      </c>
      <c r="G297" s="176" t="s">
        <v>1259</v>
      </c>
      <c r="H297" s="176" t="s">
        <v>71</v>
      </c>
      <c r="I297" s="521"/>
      <c r="J297" s="521"/>
      <c r="K297" s="521"/>
      <c r="L297" s="521"/>
      <c r="M297" s="521"/>
      <c r="N297" s="521"/>
      <c r="O297" s="521"/>
      <c r="P297" s="521"/>
      <c r="Q297" s="521"/>
      <c r="R297" s="521"/>
      <c r="S297" s="521"/>
      <c r="T297" s="521"/>
      <c r="U297" s="521"/>
      <c r="V297" s="521"/>
      <c r="W297" s="521"/>
      <c r="X297" s="521"/>
      <c r="Y297" s="521">
        <v>0</v>
      </c>
      <c r="Z297" s="521">
        <v>0</v>
      </c>
      <c r="AA297" s="521">
        <v>880000.14999963064</v>
      </c>
      <c r="AB297" s="521">
        <v>880000.65</v>
      </c>
      <c r="AC297" s="521">
        <v>880000.65</v>
      </c>
      <c r="AD297" s="521">
        <v>880000.65</v>
      </c>
      <c r="AE297" s="521">
        <v>880001.15000036929</v>
      </c>
      <c r="AF297" s="521">
        <v>0</v>
      </c>
      <c r="AG297" s="522"/>
      <c r="AI297" s="523"/>
      <c r="AK297" s="524"/>
      <c r="AL297" s="524"/>
      <c r="AM297" s="524"/>
      <c r="AN297" s="524"/>
      <c r="AO297" s="524"/>
      <c r="AP297" s="524"/>
      <c r="AQ297" s="524"/>
      <c r="AR297" s="524"/>
      <c r="AS297" s="524"/>
      <c r="AT297" s="524"/>
      <c r="AU297" s="507"/>
      <c r="AV297" s="524"/>
      <c r="AW297" s="507"/>
      <c r="AX297" s="524"/>
      <c r="AY297" s="524"/>
      <c r="AZ297" s="524"/>
      <c r="BA297" s="524"/>
      <c r="BB297" s="524"/>
      <c r="BC297" s="524"/>
      <c r="BD297" s="524"/>
      <c r="BE297" s="524"/>
      <c r="BF297" s="524"/>
      <c r="BH297" s="524"/>
      <c r="BI297" s="507"/>
      <c r="BJ297" s="525"/>
      <c r="BK297" s="525"/>
      <c r="BL297" s="525"/>
      <c r="BM297" s="525"/>
      <c r="BN297" s="525"/>
      <c r="BO297" s="525"/>
      <c r="BP297" s="525"/>
      <c r="BQ297" s="525"/>
      <c r="BS297" s="526"/>
      <c r="BT297" s="526"/>
      <c r="BU297" s="526"/>
      <c r="BV297" s="526"/>
      <c r="BW297" s="526"/>
      <c r="BX297" s="526"/>
      <c r="BY297" s="526"/>
      <c r="BZ297" s="526"/>
    </row>
    <row r="298" spans="1:78" x14ac:dyDescent="0.25">
      <c r="A298" s="176" t="s">
        <v>925</v>
      </c>
      <c r="B298" s="520" t="s">
        <v>1187</v>
      </c>
      <c r="C298" s="176" t="s">
        <v>27</v>
      </c>
      <c r="D298" s="176" t="s">
        <v>47</v>
      </c>
      <c r="E298" s="176" t="s">
        <v>1353</v>
      </c>
      <c r="F298" s="176" t="s">
        <v>1354</v>
      </c>
      <c r="G298" s="176" t="s">
        <v>1238</v>
      </c>
      <c r="H298" s="176" t="s">
        <v>71</v>
      </c>
      <c r="I298" s="521"/>
      <c r="J298" s="521"/>
      <c r="K298" s="521"/>
      <c r="L298" s="521"/>
      <c r="M298" s="521"/>
      <c r="N298" s="521"/>
      <c r="O298" s="521"/>
      <c r="P298" s="521"/>
      <c r="Q298" s="521"/>
      <c r="R298" s="521"/>
      <c r="S298" s="521"/>
      <c r="T298" s="521"/>
      <c r="U298" s="521"/>
      <c r="V298" s="521"/>
      <c r="W298" s="521"/>
      <c r="X298" s="521"/>
      <c r="Y298" s="521">
        <v>0</v>
      </c>
      <c r="Z298" s="521">
        <v>0</v>
      </c>
      <c r="AA298" s="521">
        <v>540000.66999891668</v>
      </c>
      <c r="AB298" s="521">
        <v>540001.17000000004</v>
      </c>
      <c r="AC298" s="521">
        <v>540001.17000000004</v>
      </c>
      <c r="AD298" s="521">
        <v>540001.17000000004</v>
      </c>
      <c r="AE298" s="521">
        <v>540001.6700010834</v>
      </c>
      <c r="AF298" s="521">
        <v>0</v>
      </c>
      <c r="AG298" s="522"/>
      <c r="AI298" s="523"/>
      <c r="AK298" s="524"/>
      <c r="AL298" s="524"/>
      <c r="AM298" s="524"/>
      <c r="AN298" s="524"/>
      <c r="AO298" s="524"/>
      <c r="AP298" s="524"/>
      <c r="AQ298" s="524"/>
      <c r="AR298" s="524"/>
      <c r="AS298" s="524"/>
      <c r="AT298" s="524"/>
      <c r="AU298" s="507"/>
      <c r="AV298" s="524"/>
      <c r="AW298" s="507"/>
      <c r="AX298" s="524"/>
      <c r="AY298" s="524"/>
      <c r="AZ298" s="524"/>
      <c r="BA298" s="524"/>
      <c r="BB298" s="524"/>
      <c r="BC298" s="524"/>
      <c r="BD298" s="524"/>
      <c r="BE298" s="524"/>
      <c r="BF298" s="524"/>
      <c r="BH298" s="524"/>
      <c r="BI298" s="507"/>
      <c r="BJ298" s="525"/>
      <c r="BK298" s="525"/>
      <c r="BL298" s="525"/>
      <c r="BM298" s="525"/>
      <c r="BN298" s="525"/>
      <c r="BO298" s="525"/>
      <c r="BP298" s="525"/>
      <c r="BQ298" s="525"/>
      <c r="BS298" s="526"/>
      <c r="BT298" s="526"/>
      <c r="BU298" s="526"/>
      <c r="BV298" s="526"/>
      <c r="BW298" s="526"/>
      <c r="BX298" s="526"/>
      <c r="BY298" s="526"/>
      <c r="BZ298" s="526"/>
    </row>
    <row r="299" spans="1:78" x14ac:dyDescent="0.25">
      <c r="A299" s="176" t="s">
        <v>952</v>
      </c>
      <c r="B299" s="520" t="s">
        <v>1187</v>
      </c>
      <c r="C299" s="176" t="s">
        <v>27</v>
      </c>
      <c r="D299" s="176" t="s">
        <v>38</v>
      </c>
      <c r="E299" s="176" t="s">
        <v>1065</v>
      </c>
      <c r="F299" s="176" t="s">
        <v>1362</v>
      </c>
      <c r="G299" s="176" t="s">
        <v>1265</v>
      </c>
      <c r="H299" s="176" t="s">
        <v>71</v>
      </c>
      <c r="I299" s="521"/>
      <c r="J299" s="521"/>
      <c r="K299" s="521"/>
      <c r="L299" s="521"/>
      <c r="M299" s="521"/>
      <c r="N299" s="521"/>
      <c r="O299" s="521"/>
      <c r="P299" s="521"/>
      <c r="Q299" s="521"/>
      <c r="R299" s="521"/>
      <c r="S299" s="521"/>
      <c r="T299" s="521"/>
      <c r="U299" s="521"/>
      <c r="V299" s="521"/>
      <c r="W299" s="521"/>
      <c r="X299" s="521"/>
      <c r="Y299" s="521">
        <v>0</v>
      </c>
      <c r="Z299" s="521">
        <v>0</v>
      </c>
      <c r="AA299" s="521">
        <v>828617.58000000007</v>
      </c>
      <c r="AB299" s="521">
        <v>828617.58000000007</v>
      </c>
      <c r="AC299" s="521">
        <v>828617.58000000007</v>
      </c>
      <c r="AD299" s="521">
        <v>2485852.7399999998</v>
      </c>
      <c r="AE299" s="521">
        <v>3314470.3200000003</v>
      </c>
      <c r="AF299" s="521">
        <v>0</v>
      </c>
      <c r="AG299" s="522"/>
      <c r="AI299" s="523"/>
      <c r="AK299" s="524"/>
      <c r="AL299" s="524"/>
      <c r="AM299" s="524"/>
      <c r="AN299" s="524"/>
      <c r="AO299" s="524"/>
      <c r="AP299" s="524"/>
      <c r="AQ299" s="524"/>
      <c r="AR299" s="524"/>
      <c r="AS299" s="524"/>
      <c r="AT299" s="524"/>
      <c r="AU299" s="507"/>
      <c r="AV299" s="524"/>
      <c r="AW299" s="507"/>
      <c r="AX299" s="524"/>
      <c r="AY299" s="524"/>
      <c r="AZ299" s="524"/>
      <c r="BA299" s="524"/>
      <c r="BB299" s="524"/>
      <c r="BC299" s="524"/>
      <c r="BD299" s="524"/>
      <c r="BE299" s="524"/>
      <c r="BF299" s="524"/>
      <c r="BH299" s="524"/>
      <c r="BI299" s="507"/>
      <c r="BJ299" s="525"/>
      <c r="BK299" s="525"/>
      <c r="BL299" s="525"/>
      <c r="BM299" s="525"/>
      <c r="BN299" s="525"/>
      <c r="BO299" s="525"/>
      <c r="BP299" s="525"/>
      <c r="BQ299" s="525"/>
      <c r="BS299" s="526"/>
      <c r="BT299" s="526"/>
      <c r="BU299" s="526"/>
      <c r="BV299" s="526"/>
      <c r="BW299" s="526"/>
      <c r="BX299" s="526"/>
      <c r="BY299" s="526"/>
      <c r="BZ299" s="526"/>
    </row>
    <row r="300" spans="1:78" x14ac:dyDescent="0.25">
      <c r="A300" s="176" t="s">
        <v>915</v>
      </c>
      <c r="B300" s="520" t="s">
        <v>1187</v>
      </c>
      <c r="C300" s="176" t="s">
        <v>27</v>
      </c>
      <c r="D300" s="176" t="s">
        <v>35</v>
      </c>
      <c r="E300" s="176" t="s">
        <v>35</v>
      </c>
      <c r="F300" s="176" t="s">
        <v>1360</v>
      </c>
      <c r="G300" s="176" t="s">
        <v>1229</v>
      </c>
      <c r="H300" s="176" t="s">
        <v>71</v>
      </c>
      <c r="I300" s="521"/>
      <c r="J300" s="521"/>
      <c r="K300" s="521"/>
      <c r="L300" s="521"/>
      <c r="M300" s="521"/>
      <c r="N300" s="521"/>
      <c r="O300" s="521"/>
      <c r="P300" s="521"/>
      <c r="Q300" s="521"/>
      <c r="R300" s="521"/>
      <c r="S300" s="521"/>
      <c r="T300" s="521"/>
      <c r="U300" s="521"/>
      <c r="V300" s="521"/>
      <c r="W300" s="521"/>
      <c r="X300" s="521"/>
      <c r="Y300" s="521">
        <v>0</v>
      </c>
      <c r="Z300" s="521">
        <v>0</v>
      </c>
      <c r="AA300" s="521">
        <v>1605458.4</v>
      </c>
      <c r="AB300" s="521">
        <v>0</v>
      </c>
      <c r="AC300" s="521">
        <v>0</v>
      </c>
      <c r="AD300" s="521">
        <v>0</v>
      </c>
      <c r="AE300" s="521">
        <v>0</v>
      </c>
      <c r="AF300" s="521">
        <v>0</v>
      </c>
      <c r="AG300" s="522"/>
      <c r="AI300" s="523"/>
      <c r="AK300" s="524"/>
      <c r="AL300" s="524"/>
      <c r="AM300" s="524"/>
      <c r="AN300" s="524"/>
      <c r="AO300" s="524"/>
      <c r="AP300" s="524"/>
      <c r="AQ300" s="524"/>
      <c r="AR300" s="524"/>
      <c r="AS300" s="524"/>
      <c r="AT300" s="524"/>
      <c r="AU300" s="507"/>
      <c r="AV300" s="524"/>
      <c r="AW300" s="507"/>
      <c r="AX300" s="524"/>
      <c r="AY300" s="524"/>
      <c r="AZ300" s="524"/>
      <c r="BA300" s="524"/>
      <c r="BB300" s="524"/>
      <c r="BC300" s="524"/>
      <c r="BD300" s="524"/>
      <c r="BE300" s="524"/>
      <c r="BF300" s="524"/>
      <c r="BH300" s="524"/>
      <c r="BI300" s="507"/>
      <c r="BJ300" s="525"/>
      <c r="BK300" s="525"/>
      <c r="BL300" s="525"/>
      <c r="BM300" s="525"/>
      <c r="BN300" s="525"/>
      <c r="BO300" s="525"/>
      <c r="BP300" s="525"/>
      <c r="BQ300" s="525"/>
      <c r="BS300" s="526"/>
      <c r="BT300" s="526"/>
      <c r="BU300" s="526"/>
      <c r="BV300" s="526"/>
      <c r="BW300" s="526"/>
      <c r="BX300" s="526"/>
      <c r="BY300" s="526"/>
      <c r="BZ300" s="526"/>
    </row>
    <row r="301" spans="1:78" x14ac:dyDescent="0.25">
      <c r="A301" s="176" t="s">
        <v>969</v>
      </c>
      <c r="B301" s="520" t="s">
        <v>1187</v>
      </c>
      <c r="C301" s="176" t="s">
        <v>27</v>
      </c>
      <c r="D301" s="176" t="s">
        <v>38</v>
      </c>
      <c r="E301" s="176" t="s">
        <v>1065</v>
      </c>
      <c r="F301" s="176" t="s">
        <v>48</v>
      </c>
      <c r="G301" s="176" t="s">
        <v>1284</v>
      </c>
      <c r="H301" s="176" t="s">
        <v>71</v>
      </c>
      <c r="I301" s="521"/>
      <c r="J301" s="521"/>
      <c r="K301" s="521"/>
      <c r="L301" s="521"/>
      <c r="M301" s="521"/>
      <c r="N301" s="521"/>
      <c r="O301" s="521"/>
      <c r="P301" s="521"/>
      <c r="Q301" s="521"/>
      <c r="R301" s="521"/>
      <c r="S301" s="521"/>
      <c r="T301" s="521"/>
      <c r="U301" s="521"/>
      <c r="V301" s="521"/>
      <c r="W301" s="521"/>
      <c r="X301" s="521"/>
      <c r="Y301" s="521">
        <v>0</v>
      </c>
      <c r="Z301" s="521">
        <v>0</v>
      </c>
      <c r="AA301" s="521">
        <v>609307.4</v>
      </c>
      <c r="AB301" s="521">
        <v>1223301.78</v>
      </c>
      <c r="AC301" s="521">
        <v>1223301.78</v>
      </c>
      <c r="AD301" s="521">
        <v>613994.38</v>
      </c>
      <c r="AE301" s="521">
        <v>0</v>
      </c>
      <c r="AF301" s="521">
        <v>0</v>
      </c>
      <c r="AG301" s="522"/>
      <c r="AI301" s="523"/>
      <c r="AK301" s="524"/>
      <c r="AL301" s="524"/>
      <c r="AM301" s="524"/>
      <c r="AN301" s="524"/>
      <c r="AO301" s="524"/>
      <c r="AP301" s="524"/>
      <c r="AQ301" s="524"/>
      <c r="AR301" s="524"/>
      <c r="AS301" s="524"/>
      <c r="AT301" s="524"/>
      <c r="AU301" s="507"/>
      <c r="AV301" s="524"/>
      <c r="AW301" s="507"/>
      <c r="AX301" s="524"/>
      <c r="AY301" s="524"/>
      <c r="AZ301" s="524"/>
      <c r="BA301" s="524"/>
      <c r="BB301" s="524"/>
      <c r="BC301" s="524"/>
      <c r="BD301" s="524"/>
      <c r="BE301" s="524"/>
      <c r="BF301" s="524"/>
      <c r="BH301" s="524"/>
      <c r="BI301" s="507"/>
      <c r="BJ301" s="525"/>
      <c r="BK301" s="525"/>
      <c r="BL301" s="525"/>
      <c r="BM301" s="525"/>
      <c r="BN301" s="525"/>
      <c r="BO301" s="525"/>
      <c r="BP301" s="525"/>
      <c r="BQ301" s="525"/>
      <c r="BS301" s="526"/>
      <c r="BT301" s="526"/>
      <c r="BU301" s="526"/>
      <c r="BV301" s="526"/>
      <c r="BW301" s="526"/>
      <c r="BX301" s="526"/>
      <c r="BY301" s="526"/>
      <c r="BZ301" s="526"/>
    </row>
    <row r="302" spans="1:78" x14ac:dyDescent="0.25">
      <c r="A302" s="176" t="s">
        <v>932</v>
      </c>
      <c r="B302" s="520" t="s">
        <v>1187</v>
      </c>
      <c r="C302" s="176" t="s">
        <v>27</v>
      </c>
      <c r="D302" s="176" t="s">
        <v>47</v>
      </c>
      <c r="E302" s="176" t="s">
        <v>1353</v>
      </c>
      <c r="F302" s="176" t="s">
        <v>1356</v>
      </c>
      <c r="G302" s="176" t="s">
        <v>1247</v>
      </c>
      <c r="H302" s="176" t="s">
        <v>71</v>
      </c>
      <c r="I302" s="521"/>
      <c r="J302" s="521"/>
      <c r="K302" s="521"/>
      <c r="L302" s="521"/>
      <c r="M302" s="521"/>
      <c r="N302" s="521"/>
      <c r="O302" s="521"/>
      <c r="P302" s="521"/>
      <c r="Q302" s="521"/>
      <c r="R302" s="521"/>
      <c r="S302" s="521"/>
      <c r="T302" s="521"/>
      <c r="U302" s="521"/>
      <c r="V302" s="521"/>
      <c r="W302" s="521"/>
      <c r="X302" s="521"/>
      <c r="Y302" s="521">
        <v>0</v>
      </c>
      <c r="Z302" s="521">
        <v>0</v>
      </c>
      <c r="AA302" s="521">
        <v>490000.39999714284</v>
      </c>
      <c r="AB302" s="521">
        <v>490001.4</v>
      </c>
      <c r="AC302" s="521">
        <v>490001.4</v>
      </c>
      <c r="AD302" s="521">
        <v>490001.4</v>
      </c>
      <c r="AE302" s="521">
        <v>490002.40000285715</v>
      </c>
      <c r="AF302" s="521">
        <v>0</v>
      </c>
      <c r="AG302" s="522"/>
      <c r="AH302" s="507"/>
      <c r="AI302" s="524"/>
      <c r="AK302" s="524"/>
      <c r="AL302" s="524"/>
      <c r="AM302" s="524"/>
      <c r="AN302" s="524"/>
      <c r="AO302" s="524"/>
      <c r="AP302" s="524"/>
      <c r="AQ302" s="524"/>
      <c r="AR302" s="524"/>
      <c r="AS302" s="524"/>
      <c r="AT302" s="524"/>
      <c r="AU302" s="507"/>
      <c r="AV302" s="524"/>
      <c r="AW302" s="507"/>
      <c r="AX302" s="524"/>
      <c r="AY302" s="524"/>
      <c r="AZ302" s="524"/>
      <c r="BA302" s="524"/>
      <c r="BB302" s="524"/>
      <c r="BC302" s="524"/>
      <c r="BD302" s="524"/>
      <c r="BE302" s="524"/>
      <c r="BF302" s="524"/>
      <c r="BH302" s="524"/>
      <c r="BI302" s="507"/>
      <c r="BJ302" s="525"/>
      <c r="BK302" s="525"/>
      <c r="BL302" s="525"/>
      <c r="BM302" s="525"/>
      <c r="BN302" s="525"/>
      <c r="BO302" s="525"/>
      <c r="BP302" s="525"/>
      <c r="BQ302" s="525"/>
      <c r="BS302" s="526"/>
      <c r="BT302" s="526"/>
      <c r="BU302" s="526"/>
      <c r="BV302" s="526"/>
      <c r="BW302" s="526"/>
      <c r="BX302" s="526"/>
      <c r="BY302" s="526"/>
      <c r="BZ302" s="526"/>
    </row>
    <row r="303" spans="1:78" x14ac:dyDescent="0.25">
      <c r="A303" s="176" t="s">
        <v>916</v>
      </c>
      <c r="B303" s="520" t="s">
        <v>1187</v>
      </c>
      <c r="C303" s="176" t="s">
        <v>27</v>
      </c>
      <c r="D303" s="176" t="s">
        <v>35</v>
      </c>
      <c r="E303" s="176" t="s">
        <v>35</v>
      </c>
      <c r="F303" s="176" t="s">
        <v>1360</v>
      </c>
      <c r="G303" s="176" t="s">
        <v>1230</v>
      </c>
      <c r="H303" s="176" t="s">
        <v>71</v>
      </c>
      <c r="I303" s="521"/>
      <c r="J303" s="521"/>
      <c r="K303" s="521"/>
      <c r="L303" s="521"/>
      <c r="M303" s="521"/>
      <c r="N303" s="521"/>
      <c r="O303" s="521"/>
      <c r="P303" s="521"/>
      <c r="Q303" s="521"/>
      <c r="R303" s="521"/>
      <c r="S303" s="521"/>
      <c r="T303" s="521"/>
      <c r="U303" s="521"/>
      <c r="V303" s="521"/>
      <c r="W303" s="521"/>
      <c r="X303" s="521"/>
      <c r="Y303" s="521">
        <v>0</v>
      </c>
      <c r="Z303" s="521">
        <v>0</v>
      </c>
      <c r="AA303" s="521">
        <v>0</v>
      </c>
      <c r="AB303" s="521">
        <v>0</v>
      </c>
      <c r="AC303" s="521">
        <v>0</v>
      </c>
      <c r="AD303" s="521">
        <v>0</v>
      </c>
      <c r="AE303" s="521">
        <v>780288.4</v>
      </c>
      <c r="AF303" s="521">
        <v>0</v>
      </c>
      <c r="AG303" s="522"/>
      <c r="AI303" s="523"/>
      <c r="AK303" s="524"/>
      <c r="AL303" s="524"/>
      <c r="AM303" s="524"/>
      <c r="AN303" s="524"/>
      <c r="AO303" s="524"/>
      <c r="AP303" s="524"/>
      <c r="AQ303" s="524"/>
      <c r="AR303" s="524"/>
      <c r="AS303" s="524"/>
      <c r="AT303" s="524"/>
      <c r="AU303" s="507"/>
      <c r="AV303" s="524"/>
      <c r="AW303" s="507"/>
      <c r="AX303" s="524"/>
      <c r="AY303" s="524"/>
      <c r="AZ303" s="524"/>
      <c r="BA303" s="524"/>
      <c r="BB303" s="524"/>
      <c r="BC303" s="524"/>
      <c r="BD303" s="524"/>
      <c r="BE303" s="524"/>
      <c r="BF303" s="524"/>
      <c r="BH303" s="524"/>
      <c r="BI303" s="507"/>
      <c r="BJ303" s="525"/>
      <c r="BK303" s="525"/>
      <c r="BL303" s="525"/>
      <c r="BM303" s="525"/>
      <c r="BN303" s="525"/>
      <c r="BO303" s="525"/>
      <c r="BP303" s="525"/>
      <c r="BQ303" s="525"/>
      <c r="BS303" s="526"/>
      <c r="BT303" s="526"/>
      <c r="BU303" s="526"/>
      <c r="BV303" s="526"/>
      <c r="BW303" s="526"/>
      <c r="BX303" s="526"/>
      <c r="BY303" s="526"/>
      <c r="BZ303" s="526"/>
    </row>
    <row r="304" spans="1:78" x14ac:dyDescent="0.25">
      <c r="A304" s="176" t="s">
        <v>976</v>
      </c>
      <c r="B304" s="520" t="s">
        <v>1187</v>
      </c>
      <c r="C304" s="176" t="s">
        <v>27</v>
      </c>
      <c r="D304" s="176" t="s">
        <v>46</v>
      </c>
      <c r="E304" s="176" t="s">
        <v>1065</v>
      </c>
      <c r="F304" s="176" t="s">
        <v>1105</v>
      </c>
      <c r="G304" s="176" t="s">
        <v>1290</v>
      </c>
      <c r="H304" s="176" t="s">
        <v>71</v>
      </c>
      <c r="I304" s="521"/>
      <c r="J304" s="521"/>
      <c r="K304" s="521"/>
      <c r="L304" s="521"/>
      <c r="M304" s="521"/>
      <c r="N304" s="521"/>
      <c r="O304" s="521"/>
      <c r="P304" s="521"/>
      <c r="Q304" s="521"/>
      <c r="R304" s="521"/>
      <c r="S304" s="521"/>
      <c r="T304" s="521"/>
      <c r="U304" s="521"/>
      <c r="V304" s="521"/>
      <c r="W304" s="521"/>
      <c r="X304" s="521"/>
      <c r="Y304" s="521">
        <v>0</v>
      </c>
      <c r="Z304" s="521">
        <v>0</v>
      </c>
      <c r="AA304" s="521">
        <v>0</v>
      </c>
      <c r="AB304" s="521">
        <v>776752.44299999997</v>
      </c>
      <c r="AC304" s="521">
        <v>1553504.8859999999</v>
      </c>
      <c r="AD304" s="521">
        <v>2330257.3289999999</v>
      </c>
      <c r="AE304" s="521">
        <v>3107009.7719999999</v>
      </c>
      <c r="AF304" s="521">
        <v>0</v>
      </c>
      <c r="AG304" s="522"/>
      <c r="AI304" s="523"/>
      <c r="AK304" s="524"/>
      <c r="AL304" s="524"/>
      <c r="AM304" s="524"/>
      <c r="AN304" s="524"/>
      <c r="AO304" s="524"/>
      <c r="AP304" s="524"/>
      <c r="AQ304" s="524"/>
      <c r="AR304" s="524"/>
      <c r="AS304" s="524"/>
      <c r="AT304" s="524"/>
      <c r="AU304" s="507"/>
      <c r="AV304" s="524"/>
      <c r="AW304" s="507"/>
      <c r="AX304" s="524"/>
      <c r="AY304" s="524"/>
      <c r="AZ304" s="524"/>
      <c r="BA304" s="524"/>
      <c r="BB304" s="524"/>
      <c r="BC304" s="524"/>
      <c r="BD304" s="524"/>
      <c r="BE304" s="524"/>
      <c r="BF304" s="524"/>
      <c r="BH304" s="524"/>
      <c r="BI304" s="507"/>
      <c r="BJ304" s="525"/>
      <c r="BK304" s="525"/>
      <c r="BL304" s="525"/>
      <c r="BM304" s="525"/>
      <c r="BN304" s="525"/>
      <c r="BO304" s="525"/>
      <c r="BP304" s="525"/>
      <c r="BQ304" s="525"/>
      <c r="BS304" s="526"/>
      <c r="BT304" s="526"/>
      <c r="BU304" s="526"/>
      <c r="BV304" s="526"/>
      <c r="BW304" s="526"/>
      <c r="BX304" s="526"/>
      <c r="BY304" s="526"/>
      <c r="BZ304" s="526"/>
    </row>
    <row r="305" spans="1:78" x14ac:dyDescent="0.25">
      <c r="A305" s="176" t="s">
        <v>970</v>
      </c>
      <c r="B305" s="520" t="s">
        <v>1187</v>
      </c>
      <c r="C305" s="176" t="s">
        <v>27</v>
      </c>
      <c r="D305" s="176" t="s">
        <v>38</v>
      </c>
      <c r="E305" s="176" t="s">
        <v>1065</v>
      </c>
      <c r="F305" s="176" t="s">
        <v>48</v>
      </c>
      <c r="G305" s="176" t="s">
        <v>1285</v>
      </c>
      <c r="H305" s="176" t="s">
        <v>71</v>
      </c>
      <c r="I305" s="521"/>
      <c r="J305" s="521"/>
      <c r="K305" s="521"/>
      <c r="L305" s="521"/>
      <c r="M305" s="521"/>
      <c r="N305" s="521"/>
      <c r="O305" s="521"/>
      <c r="P305" s="521"/>
      <c r="Q305" s="521"/>
      <c r="R305" s="521"/>
      <c r="S305" s="521"/>
      <c r="T305" s="521"/>
      <c r="U305" s="521"/>
      <c r="V305" s="521"/>
      <c r="W305" s="521"/>
      <c r="X305" s="521"/>
      <c r="Y305" s="521">
        <v>0</v>
      </c>
      <c r="Z305" s="521">
        <v>0</v>
      </c>
      <c r="AA305" s="521">
        <v>0</v>
      </c>
      <c r="AB305" s="521">
        <v>457440.73649999994</v>
      </c>
      <c r="AC305" s="521">
        <v>457440.73649999994</v>
      </c>
      <c r="AD305" s="521">
        <v>471302.57699999999</v>
      </c>
      <c r="AE305" s="521">
        <v>0</v>
      </c>
      <c r="AF305" s="521">
        <v>0</v>
      </c>
      <c r="AG305" s="522"/>
      <c r="AI305" s="523"/>
      <c r="AK305" s="524"/>
      <c r="AL305" s="524"/>
      <c r="AM305" s="524"/>
      <c r="AN305" s="524"/>
      <c r="AO305" s="524"/>
      <c r="AP305" s="524"/>
      <c r="AQ305" s="524"/>
      <c r="AR305" s="524"/>
      <c r="AS305" s="524"/>
      <c r="AT305" s="524"/>
      <c r="AU305" s="507"/>
      <c r="AV305" s="524"/>
      <c r="AW305" s="507"/>
      <c r="AX305" s="524"/>
      <c r="AY305" s="524"/>
      <c r="AZ305" s="524"/>
      <c r="BA305" s="524"/>
      <c r="BB305" s="524"/>
      <c r="BC305" s="524"/>
      <c r="BD305" s="524"/>
      <c r="BE305" s="524"/>
      <c r="BF305" s="524"/>
      <c r="BH305" s="524"/>
      <c r="BI305" s="507"/>
      <c r="BJ305" s="525"/>
      <c r="BK305" s="525"/>
      <c r="BL305" s="525"/>
      <c r="BM305" s="525"/>
      <c r="BN305" s="525"/>
      <c r="BO305" s="525"/>
      <c r="BP305" s="525"/>
      <c r="BQ305" s="525"/>
      <c r="BS305" s="526"/>
      <c r="BT305" s="526"/>
      <c r="BU305" s="526"/>
      <c r="BV305" s="526"/>
      <c r="BW305" s="526"/>
      <c r="BX305" s="526"/>
      <c r="BY305" s="526"/>
      <c r="BZ305" s="526"/>
    </row>
    <row r="306" spans="1:78" x14ac:dyDescent="0.25">
      <c r="A306" s="176" t="s">
        <v>936</v>
      </c>
      <c r="B306" s="520" t="s">
        <v>1187</v>
      </c>
      <c r="C306" s="176" t="s">
        <v>27</v>
      </c>
      <c r="D306" s="176" t="s">
        <v>39</v>
      </c>
      <c r="E306" s="176" t="s">
        <v>1065</v>
      </c>
      <c r="F306" s="176" t="s">
        <v>1359</v>
      </c>
      <c r="G306" s="176" t="s">
        <v>1250</v>
      </c>
      <c r="H306" s="176" t="s">
        <v>71</v>
      </c>
      <c r="I306" s="521"/>
      <c r="J306" s="521"/>
      <c r="K306" s="521"/>
      <c r="L306" s="521"/>
      <c r="M306" s="521"/>
      <c r="N306" s="521"/>
      <c r="O306" s="521"/>
      <c r="P306" s="521"/>
      <c r="Q306" s="521"/>
      <c r="R306" s="521"/>
      <c r="S306" s="521"/>
      <c r="T306" s="521"/>
      <c r="U306" s="521"/>
      <c r="V306" s="521"/>
      <c r="W306" s="521"/>
      <c r="X306" s="521"/>
      <c r="Y306" s="521">
        <v>0</v>
      </c>
      <c r="Z306" s="521">
        <v>0</v>
      </c>
      <c r="AA306" s="521">
        <v>3143904.2100000004</v>
      </c>
      <c r="AB306" s="521">
        <v>3143904.2100000004</v>
      </c>
      <c r="AC306" s="521">
        <v>6287808.4200000009</v>
      </c>
      <c r="AD306" s="521">
        <v>9117322.2090000007</v>
      </c>
      <c r="AE306" s="521">
        <v>9746103.0510000009</v>
      </c>
      <c r="AF306" s="521">
        <v>0</v>
      </c>
      <c r="AG306" s="522"/>
      <c r="AI306" s="523"/>
      <c r="AK306" s="524"/>
      <c r="AL306" s="524"/>
      <c r="AM306" s="524"/>
      <c r="AN306" s="524"/>
      <c r="AO306" s="524"/>
      <c r="AP306" s="524"/>
      <c r="AQ306" s="524"/>
      <c r="AR306" s="524"/>
      <c r="AS306" s="524"/>
      <c r="AT306" s="524"/>
      <c r="AU306" s="507"/>
      <c r="AV306" s="524"/>
      <c r="AW306" s="507"/>
      <c r="AX306" s="524"/>
      <c r="AY306" s="524"/>
      <c r="AZ306" s="524"/>
      <c r="BA306" s="524"/>
      <c r="BB306" s="524"/>
      <c r="BC306" s="524"/>
      <c r="BD306" s="524"/>
      <c r="BE306" s="524"/>
      <c r="BF306" s="524"/>
      <c r="BH306" s="524"/>
      <c r="BI306" s="507"/>
      <c r="BJ306" s="525"/>
      <c r="BK306" s="525"/>
      <c r="BL306" s="525"/>
      <c r="BM306" s="525"/>
      <c r="BN306" s="525"/>
      <c r="BO306" s="525"/>
      <c r="BP306" s="525"/>
      <c r="BQ306" s="525"/>
      <c r="BS306" s="526"/>
      <c r="BT306" s="526"/>
      <c r="BU306" s="526"/>
      <c r="BV306" s="526"/>
      <c r="BW306" s="526"/>
      <c r="BX306" s="526"/>
      <c r="BY306" s="526"/>
      <c r="BZ306" s="526"/>
    </row>
    <row r="307" spans="1:78" x14ac:dyDescent="0.25">
      <c r="A307" s="176" t="s">
        <v>977</v>
      </c>
      <c r="B307" s="520" t="s">
        <v>1187</v>
      </c>
      <c r="C307" s="176" t="s">
        <v>27</v>
      </c>
      <c r="D307" s="176" t="s">
        <v>46</v>
      </c>
      <c r="E307" s="176" t="s">
        <v>1065</v>
      </c>
      <c r="F307" s="176" t="s">
        <v>1359</v>
      </c>
      <c r="G307" s="176" t="s">
        <v>1291</v>
      </c>
      <c r="H307" s="176" t="s">
        <v>71</v>
      </c>
      <c r="I307" s="521"/>
      <c r="J307" s="521"/>
      <c r="K307" s="521"/>
      <c r="L307" s="521"/>
      <c r="M307" s="521"/>
      <c r="N307" s="521"/>
      <c r="O307" s="521"/>
      <c r="P307" s="521"/>
      <c r="Q307" s="521"/>
      <c r="R307" s="521"/>
      <c r="S307" s="521"/>
      <c r="T307" s="521"/>
      <c r="U307" s="521"/>
      <c r="V307" s="521"/>
      <c r="W307" s="521"/>
      <c r="X307" s="521"/>
      <c r="Y307" s="521">
        <v>0</v>
      </c>
      <c r="Z307" s="521">
        <v>0</v>
      </c>
      <c r="AA307" s="521">
        <v>2038360.4100000001</v>
      </c>
      <c r="AB307" s="521">
        <v>4076720.8200000003</v>
      </c>
      <c r="AC307" s="521">
        <v>4076720.8200000003</v>
      </c>
      <c r="AD307" s="521">
        <v>4076720.8200000003</v>
      </c>
      <c r="AE307" s="521">
        <v>6115081.2300000004</v>
      </c>
      <c r="AF307" s="521">
        <v>0</v>
      </c>
      <c r="AG307" s="522"/>
      <c r="AH307" s="507"/>
      <c r="AI307" s="524"/>
      <c r="AK307" s="524"/>
      <c r="AL307" s="524"/>
      <c r="AM307" s="524"/>
      <c r="AN307" s="524"/>
      <c r="AO307" s="524"/>
      <c r="AP307" s="524"/>
      <c r="AQ307" s="524"/>
      <c r="AR307" s="524"/>
      <c r="AS307" s="524"/>
      <c r="AT307" s="524"/>
      <c r="AU307" s="507"/>
      <c r="AV307" s="524"/>
      <c r="AW307" s="507"/>
      <c r="AX307" s="524"/>
      <c r="AY307" s="524"/>
      <c r="AZ307" s="524"/>
      <c r="BA307" s="524"/>
      <c r="BB307" s="524"/>
      <c r="BC307" s="524"/>
      <c r="BD307" s="524"/>
      <c r="BE307" s="524"/>
      <c r="BF307" s="524"/>
      <c r="BH307" s="524"/>
      <c r="BI307" s="507"/>
      <c r="BJ307" s="525"/>
      <c r="BK307" s="525"/>
      <c r="BL307" s="525"/>
      <c r="BM307" s="525"/>
      <c r="BN307" s="525"/>
      <c r="BO307" s="525"/>
      <c r="BP307" s="525"/>
      <c r="BQ307" s="525"/>
      <c r="BS307" s="526"/>
      <c r="BT307" s="526"/>
      <c r="BU307" s="526"/>
      <c r="BV307" s="526"/>
      <c r="BW307" s="526"/>
      <c r="BX307" s="526"/>
      <c r="BY307" s="526"/>
      <c r="BZ307" s="526"/>
    </row>
    <row r="308" spans="1:78" x14ac:dyDescent="0.25">
      <c r="A308" s="176" t="s">
        <v>951</v>
      </c>
      <c r="B308" s="520" t="s">
        <v>1187</v>
      </c>
      <c r="C308" s="176" t="s">
        <v>27</v>
      </c>
      <c r="D308" s="176" t="s">
        <v>38</v>
      </c>
      <c r="E308" s="176" t="s">
        <v>1065</v>
      </c>
      <c r="F308" s="176" t="s">
        <v>1357</v>
      </c>
      <c r="G308" s="176" t="s">
        <v>1274</v>
      </c>
      <c r="H308" s="176" t="s">
        <v>1147</v>
      </c>
      <c r="I308" s="521"/>
      <c r="J308" s="521"/>
      <c r="K308" s="521"/>
      <c r="L308" s="521"/>
      <c r="M308" s="521"/>
      <c r="N308" s="521"/>
      <c r="O308" s="521"/>
      <c r="P308" s="521"/>
      <c r="Q308" s="521"/>
      <c r="R308" s="521"/>
      <c r="S308" s="521"/>
      <c r="T308" s="521"/>
      <c r="U308" s="521"/>
      <c r="V308" s="521"/>
      <c r="W308" s="521"/>
      <c r="X308" s="521"/>
      <c r="Y308" s="521">
        <v>0</v>
      </c>
      <c r="Z308" s="521">
        <v>0</v>
      </c>
      <c r="AA308" s="521">
        <v>649721.65500000014</v>
      </c>
      <c r="AB308" s="521">
        <v>649721.65500000014</v>
      </c>
      <c r="AC308" s="521">
        <v>1299443.3100000003</v>
      </c>
      <c r="AD308" s="521">
        <v>1884192.7995000002</v>
      </c>
      <c r="AE308" s="521">
        <v>2014137.1305000002</v>
      </c>
      <c r="AF308" s="521">
        <v>0</v>
      </c>
      <c r="AG308" s="522"/>
      <c r="AI308" s="523"/>
      <c r="AK308" s="524"/>
      <c r="AL308" s="524"/>
      <c r="AM308" s="524"/>
      <c r="AN308" s="524"/>
      <c r="AO308" s="524"/>
      <c r="AP308" s="524"/>
      <c r="AQ308" s="524"/>
      <c r="AR308" s="524"/>
      <c r="AS308" s="524"/>
      <c r="AT308" s="524"/>
      <c r="AU308" s="507"/>
      <c r="AV308" s="524"/>
      <c r="AW308" s="507"/>
      <c r="AX308" s="524"/>
      <c r="AY308" s="524"/>
      <c r="AZ308" s="524"/>
      <c r="BA308" s="524"/>
      <c r="BB308" s="524"/>
      <c r="BC308" s="524"/>
      <c r="BD308" s="524"/>
      <c r="BE308" s="524"/>
      <c r="BF308" s="524"/>
      <c r="BH308" s="524"/>
      <c r="BI308" s="507"/>
      <c r="BJ308" s="525"/>
      <c r="BK308" s="525"/>
      <c r="BL308" s="525"/>
      <c r="BM308" s="525"/>
      <c r="BN308" s="525"/>
      <c r="BO308" s="525"/>
      <c r="BP308" s="525"/>
      <c r="BQ308" s="525"/>
      <c r="BS308" s="526"/>
      <c r="BT308" s="526"/>
      <c r="BU308" s="526"/>
      <c r="BV308" s="526"/>
      <c r="BW308" s="526"/>
      <c r="BX308" s="526"/>
      <c r="BY308" s="526"/>
      <c r="BZ308" s="526"/>
    </row>
    <row r="309" spans="1:78" x14ac:dyDescent="0.25">
      <c r="A309" s="176" t="s">
        <v>937</v>
      </c>
      <c r="B309" s="520" t="s">
        <v>1187</v>
      </c>
      <c r="C309" s="176" t="s">
        <v>27</v>
      </c>
      <c r="D309" s="176" t="s">
        <v>38</v>
      </c>
      <c r="E309" s="176" t="s">
        <v>1065</v>
      </c>
      <c r="F309" s="176" t="s">
        <v>1359</v>
      </c>
      <c r="G309" s="176" t="s">
        <v>1363</v>
      </c>
      <c r="H309" s="176" t="s">
        <v>1147</v>
      </c>
      <c r="I309" s="521"/>
      <c r="J309" s="521"/>
      <c r="K309" s="521"/>
      <c r="L309" s="521"/>
      <c r="M309" s="521"/>
      <c r="N309" s="521"/>
      <c r="O309" s="521"/>
      <c r="P309" s="521"/>
      <c r="Q309" s="521"/>
      <c r="R309" s="521"/>
      <c r="S309" s="521"/>
      <c r="T309" s="521"/>
      <c r="U309" s="521"/>
      <c r="V309" s="521"/>
      <c r="W309" s="521"/>
      <c r="X309" s="521"/>
      <c r="Y309" s="521">
        <v>0</v>
      </c>
      <c r="Z309" s="521">
        <v>0</v>
      </c>
      <c r="AA309" s="521">
        <v>3031608.9600000004</v>
      </c>
      <c r="AB309" s="521">
        <v>3031608.9600000004</v>
      </c>
      <c r="AC309" s="521">
        <v>6063217.9200000009</v>
      </c>
      <c r="AD309" s="521">
        <v>8791665.9839999992</v>
      </c>
      <c r="AE309" s="521">
        <v>9397987.7760000005</v>
      </c>
      <c r="AF309" s="521">
        <v>0</v>
      </c>
      <c r="AG309" s="522"/>
      <c r="AI309" s="523"/>
      <c r="AK309" s="524"/>
      <c r="AL309" s="524"/>
      <c r="AM309" s="524"/>
      <c r="AN309" s="524"/>
      <c r="AO309" s="524"/>
      <c r="AP309" s="524"/>
      <c r="AQ309" s="524"/>
      <c r="AR309" s="524"/>
      <c r="AS309" s="524"/>
      <c r="AT309" s="524"/>
      <c r="AU309" s="507"/>
      <c r="AV309" s="524"/>
      <c r="AW309" s="507"/>
      <c r="AX309" s="524"/>
      <c r="AY309" s="524"/>
      <c r="AZ309" s="524"/>
      <c r="BA309" s="524"/>
      <c r="BB309" s="524"/>
      <c r="BC309" s="524"/>
      <c r="BD309" s="524"/>
      <c r="BE309" s="524"/>
      <c r="BF309" s="524"/>
      <c r="BH309" s="524"/>
      <c r="BI309" s="507"/>
      <c r="BJ309" s="525"/>
      <c r="BK309" s="525"/>
      <c r="BL309" s="525"/>
      <c r="BM309" s="525"/>
      <c r="BN309" s="525"/>
      <c r="BO309" s="525"/>
      <c r="BP309" s="525"/>
      <c r="BQ309" s="525"/>
      <c r="BS309" s="526"/>
      <c r="BT309" s="526"/>
      <c r="BU309" s="526"/>
      <c r="BV309" s="526"/>
      <c r="BW309" s="526"/>
      <c r="BX309" s="526"/>
      <c r="BY309" s="526"/>
      <c r="BZ309" s="526"/>
    </row>
    <row r="310" spans="1:78" x14ac:dyDescent="0.25">
      <c r="A310" s="176" t="s">
        <v>960</v>
      </c>
      <c r="B310" s="520" t="s">
        <v>1187</v>
      </c>
      <c r="C310" s="176" t="s">
        <v>27</v>
      </c>
      <c r="D310" s="176" t="s">
        <v>38</v>
      </c>
      <c r="E310" s="176" t="s">
        <v>1065</v>
      </c>
      <c r="F310" s="176" t="s">
        <v>1357</v>
      </c>
      <c r="G310" s="176" t="s">
        <v>1275</v>
      </c>
      <c r="H310" s="176" t="s">
        <v>71</v>
      </c>
      <c r="I310" s="521"/>
      <c r="J310" s="521"/>
      <c r="K310" s="521"/>
      <c r="L310" s="521"/>
      <c r="M310" s="521"/>
      <c r="N310" s="521"/>
      <c r="O310" s="521"/>
      <c r="P310" s="521"/>
      <c r="Q310" s="521"/>
      <c r="R310" s="521"/>
      <c r="S310" s="521"/>
      <c r="T310" s="521"/>
      <c r="U310" s="521"/>
      <c r="V310" s="521"/>
      <c r="W310" s="521"/>
      <c r="X310" s="521"/>
      <c r="Y310" s="521">
        <v>0</v>
      </c>
      <c r="Z310" s="521">
        <v>0</v>
      </c>
      <c r="AA310" s="521">
        <v>859890.92000000016</v>
      </c>
      <c r="AB310" s="521">
        <v>859890.92000000016</v>
      </c>
      <c r="AC310" s="521">
        <v>2579672.7600000002</v>
      </c>
      <c r="AD310" s="521">
        <v>4299454.6000000006</v>
      </c>
      <c r="AE310" s="521">
        <v>0</v>
      </c>
      <c r="AF310" s="521">
        <v>0</v>
      </c>
      <c r="AG310" s="522"/>
      <c r="AI310" s="523"/>
      <c r="AK310" s="524"/>
      <c r="AL310" s="524"/>
      <c r="AM310" s="524"/>
      <c r="AN310" s="524"/>
      <c r="AO310" s="524"/>
      <c r="AP310" s="524"/>
      <c r="AQ310" s="524"/>
      <c r="AR310" s="524"/>
      <c r="AS310" s="524"/>
      <c r="AT310" s="524"/>
      <c r="AU310" s="507"/>
      <c r="AV310" s="524"/>
      <c r="AW310" s="507"/>
      <c r="AX310" s="524"/>
      <c r="AY310" s="524"/>
      <c r="AZ310" s="524"/>
      <c r="BA310" s="524"/>
      <c r="BB310" s="524"/>
      <c r="BC310" s="524"/>
      <c r="BD310" s="524"/>
      <c r="BE310" s="524"/>
      <c r="BF310" s="524"/>
      <c r="BH310" s="524"/>
      <c r="BI310" s="507"/>
      <c r="BJ310" s="525"/>
      <c r="BK310" s="525"/>
      <c r="BL310" s="525"/>
      <c r="BM310" s="525"/>
      <c r="BN310" s="525"/>
      <c r="BO310" s="525"/>
      <c r="BP310" s="525"/>
      <c r="BQ310" s="525"/>
      <c r="BS310" s="526"/>
      <c r="BT310" s="526"/>
      <c r="BU310" s="526"/>
      <c r="BV310" s="526"/>
      <c r="BW310" s="526"/>
      <c r="BX310" s="526"/>
      <c r="BY310" s="526"/>
      <c r="BZ310" s="526"/>
    </row>
    <row r="311" spans="1:78" x14ac:dyDescent="0.25">
      <c r="A311" s="176" t="s">
        <v>933</v>
      </c>
      <c r="B311" s="520" t="s">
        <v>1187</v>
      </c>
      <c r="C311" s="176" t="s">
        <v>27</v>
      </c>
      <c r="D311" s="176" t="s">
        <v>47</v>
      </c>
      <c r="E311" s="176" t="s">
        <v>1353</v>
      </c>
      <c r="F311" s="176" t="s">
        <v>1356</v>
      </c>
      <c r="G311" s="176" t="s">
        <v>677</v>
      </c>
      <c r="H311" s="176" t="s">
        <v>71</v>
      </c>
      <c r="I311" s="521"/>
      <c r="J311" s="521"/>
      <c r="K311" s="521"/>
      <c r="L311" s="521"/>
      <c r="M311" s="521"/>
      <c r="N311" s="521"/>
      <c r="O311" s="521"/>
      <c r="P311" s="521"/>
      <c r="Q311" s="521"/>
      <c r="R311" s="521"/>
      <c r="S311" s="521"/>
      <c r="T311" s="521"/>
      <c r="U311" s="521"/>
      <c r="V311" s="521"/>
      <c r="W311" s="521"/>
      <c r="X311" s="521"/>
      <c r="Y311" s="521">
        <v>0</v>
      </c>
      <c r="Z311" s="521">
        <v>0</v>
      </c>
      <c r="AA311" s="521">
        <v>0</v>
      </c>
      <c r="AB311" s="521">
        <v>804472.47</v>
      </c>
      <c r="AC311" s="521">
        <v>0</v>
      </c>
      <c r="AD311" s="521">
        <v>0</v>
      </c>
      <c r="AE311" s="521">
        <v>0</v>
      </c>
      <c r="AF311" s="521">
        <v>0</v>
      </c>
      <c r="AG311" s="522"/>
      <c r="AI311" s="523"/>
      <c r="AK311" s="524"/>
      <c r="AL311" s="524"/>
      <c r="AM311" s="524"/>
      <c r="AN311" s="524"/>
      <c r="AO311" s="524"/>
      <c r="AP311" s="524"/>
      <c r="AQ311" s="524"/>
      <c r="AR311" s="524"/>
      <c r="AS311" s="524"/>
      <c r="AT311" s="524"/>
      <c r="AU311" s="507"/>
      <c r="AV311" s="524"/>
      <c r="AW311" s="507"/>
      <c r="AX311" s="524"/>
      <c r="AY311" s="524"/>
      <c r="AZ311" s="524"/>
      <c r="BA311" s="524"/>
      <c r="BB311" s="524"/>
      <c r="BC311" s="524"/>
      <c r="BD311" s="524"/>
      <c r="BE311" s="524"/>
      <c r="BF311" s="524"/>
      <c r="BH311" s="524"/>
      <c r="BI311" s="507"/>
      <c r="BJ311" s="525"/>
      <c r="BK311" s="525"/>
      <c r="BL311" s="525"/>
      <c r="BM311" s="525"/>
      <c r="BN311" s="525"/>
      <c r="BO311" s="525"/>
      <c r="BP311" s="525"/>
      <c r="BQ311" s="525"/>
      <c r="BS311" s="526"/>
      <c r="BT311" s="526"/>
      <c r="BU311" s="526"/>
      <c r="BV311" s="526"/>
      <c r="BW311" s="526"/>
      <c r="BX311" s="526"/>
      <c r="BY311" s="526"/>
      <c r="BZ311" s="526"/>
    </row>
    <row r="312" spans="1:78" x14ac:dyDescent="0.25">
      <c r="A312" s="176" t="s">
        <v>934</v>
      </c>
      <c r="B312" s="520" t="s">
        <v>1187</v>
      </c>
      <c r="C312" s="176" t="s">
        <v>27</v>
      </c>
      <c r="D312" s="176" t="s">
        <v>47</v>
      </c>
      <c r="E312" s="176" t="s">
        <v>1353</v>
      </c>
      <c r="F312" s="176" t="s">
        <v>1356</v>
      </c>
      <c r="G312" s="176" t="s">
        <v>1248</v>
      </c>
      <c r="H312" s="176" t="s">
        <v>71</v>
      </c>
      <c r="I312" s="521"/>
      <c r="J312" s="521"/>
      <c r="K312" s="521"/>
      <c r="L312" s="521"/>
      <c r="M312" s="521"/>
      <c r="N312" s="521"/>
      <c r="O312" s="521"/>
      <c r="P312" s="521"/>
      <c r="Q312" s="521"/>
      <c r="R312" s="521"/>
      <c r="S312" s="521"/>
      <c r="T312" s="521"/>
      <c r="U312" s="521"/>
      <c r="V312" s="521"/>
      <c r="W312" s="521"/>
      <c r="X312" s="521"/>
      <c r="Y312" s="521">
        <v>0</v>
      </c>
      <c r="Z312" s="521">
        <v>0</v>
      </c>
      <c r="AA312" s="521">
        <v>393835.69999923819</v>
      </c>
      <c r="AB312" s="521">
        <v>0</v>
      </c>
      <c r="AC312" s="521">
        <v>0</v>
      </c>
      <c r="AD312" s="521">
        <v>0</v>
      </c>
      <c r="AE312" s="521">
        <v>393836.20000076166</v>
      </c>
      <c r="AF312" s="521">
        <v>0</v>
      </c>
      <c r="AG312" s="522"/>
      <c r="AH312" s="507"/>
      <c r="AI312" s="524"/>
      <c r="AK312" s="524"/>
      <c r="AL312" s="524"/>
      <c r="AM312" s="524"/>
      <c r="AN312" s="524"/>
      <c r="AO312" s="524"/>
      <c r="AP312" s="524"/>
      <c r="AQ312" s="524"/>
      <c r="AR312" s="524"/>
      <c r="AS312" s="524"/>
      <c r="AT312" s="524"/>
      <c r="AU312" s="507"/>
      <c r="AV312" s="524"/>
      <c r="AW312" s="507"/>
      <c r="AX312" s="524"/>
      <c r="AY312" s="524"/>
      <c r="AZ312" s="524"/>
      <c r="BA312" s="524"/>
      <c r="BB312" s="524"/>
      <c r="BC312" s="524"/>
      <c r="BD312" s="524"/>
      <c r="BE312" s="524"/>
      <c r="BF312" s="524"/>
      <c r="BH312" s="524"/>
      <c r="BI312" s="507"/>
      <c r="BJ312" s="525"/>
      <c r="BK312" s="525"/>
      <c r="BL312" s="525"/>
      <c r="BM312" s="525"/>
      <c r="BN312" s="525"/>
      <c r="BO312" s="525"/>
      <c r="BP312" s="525"/>
      <c r="BQ312" s="525"/>
      <c r="BS312" s="526"/>
      <c r="BT312" s="526"/>
      <c r="BU312" s="526"/>
      <c r="BV312" s="526"/>
      <c r="BW312" s="526"/>
      <c r="BX312" s="526"/>
      <c r="BY312" s="526"/>
      <c r="BZ312" s="526"/>
    </row>
    <row r="313" spans="1:78" x14ac:dyDescent="0.25">
      <c r="A313" s="176" t="s">
        <v>971</v>
      </c>
      <c r="B313" s="520" t="s">
        <v>1187</v>
      </c>
      <c r="C313" s="176" t="s">
        <v>27</v>
      </c>
      <c r="D313" s="176" t="s">
        <v>38</v>
      </c>
      <c r="E313" s="176" t="s">
        <v>1065</v>
      </c>
      <c r="F313" s="176" t="s">
        <v>48</v>
      </c>
      <c r="G313" s="176" t="s">
        <v>1286</v>
      </c>
      <c r="H313" s="176" t="s">
        <v>1147</v>
      </c>
      <c r="I313" s="521"/>
      <c r="J313" s="521"/>
      <c r="K313" s="521"/>
      <c r="L313" s="521"/>
      <c r="M313" s="521"/>
      <c r="N313" s="521"/>
      <c r="O313" s="521"/>
      <c r="P313" s="521"/>
      <c r="Q313" s="521"/>
      <c r="R313" s="521"/>
      <c r="S313" s="521"/>
      <c r="T313" s="521"/>
      <c r="U313" s="521"/>
      <c r="V313" s="521"/>
      <c r="W313" s="521"/>
      <c r="X313" s="521"/>
      <c r="Y313" s="521">
        <v>0</v>
      </c>
      <c r="Z313" s="521">
        <v>0</v>
      </c>
      <c r="AA313" s="521">
        <v>0</v>
      </c>
      <c r="AB313" s="521">
        <v>0</v>
      </c>
      <c r="AC313" s="521">
        <v>361960.02</v>
      </c>
      <c r="AD313" s="521">
        <v>1447840.08</v>
      </c>
      <c r="AE313" s="521">
        <v>0</v>
      </c>
      <c r="AF313" s="521">
        <v>0</v>
      </c>
      <c r="AG313" s="522"/>
      <c r="AI313" s="523"/>
      <c r="AK313" s="524"/>
      <c r="AL313" s="524"/>
      <c r="AM313" s="524"/>
      <c r="AN313" s="524"/>
      <c r="AO313" s="524"/>
      <c r="AP313" s="524"/>
      <c r="AQ313" s="524"/>
      <c r="AR313" s="524"/>
      <c r="AS313" s="524"/>
      <c r="AT313" s="524"/>
      <c r="AU313" s="507"/>
      <c r="AV313" s="524"/>
      <c r="AW313" s="507"/>
      <c r="AX313" s="524"/>
      <c r="AY313" s="524"/>
      <c r="AZ313" s="524"/>
      <c r="BA313" s="524"/>
      <c r="BB313" s="524"/>
      <c r="BC313" s="524"/>
      <c r="BD313" s="524"/>
      <c r="BE313" s="524"/>
      <c r="BF313" s="524"/>
      <c r="BH313" s="524"/>
      <c r="BI313" s="507"/>
      <c r="BJ313" s="525"/>
      <c r="BK313" s="525"/>
      <c r="BL313" s="525"/>
      <c r="BM313" s="525"/>
      <c r="BN313" s="525"/>
      <c r="BO313" s="525"/>
      <c r="BP313" s="525"/>
      <c r="BQ313" s="525"/>
      <c r="BS313" s="526"/>
      <c r="BT313" s="526"/>
      <c r="BU313" s="526"/>
      <c r="BV313" s="526"/>
      <c r="BW313" s="526"/>
      <c r="BX313" s="526"/>
      <c r="BY313" s="526"/>
      <c r="BZ313" s="526"/>
    </row>
    <row r="314" spans="1:78" x14ac:dyDescent="0.25">
      <c r="A314" s="176" t="s">
        <v>985</v>
      </c>
      <c r="B314" s="520" t="s">
        <v>1187</v>
      </c>
      <c r="C314" s="176" t="s">
        <v>27</v>
      </c>
      <c r="D314" s="176" t="s">
        <v>46</v>
      </c>
      <c r="E314" s="176" t="s">
        <v>1068</v>
      </c>
      <c r="F314" s="176" t="s">
        <v>1362</v>
      </c>
      <c r="G314" s="176" t="s">
        <v>1298</v>
      </c>
      <c r="H314" s="176" t="s">
        <v>1147</v>
      </c>
      <c r="I314" s="521"/>
      <c r="J314" s="521"/>
      <c r="K314" s="521"/>
      <c r="L314" s="521"/>
      <c r="M314" s="521"/>
      <c r="N314" s="521"/>
      <c r="O314" s="521"/>
      <c r="P314" s="521"/>
      <c r="Q314" s="521"/>
      <c r="R314" s="521"/>
      <c r="S314" s="521"/>
      <c r="T314" s="521"/>
      <c r="U314" s="521"/>
      <c r="V314" s="521"/>
      <c r="W314" s="521"/>
      <c r="X314" s="521"/>
      <c r="Y314" s="521">
        <v>0</v>
      </c>
      <c r="Z314" s="521">
        <v>0</v>
      </c>
      <c r="AA314" s="521">
        <v>1287107.892</v>
      </c>
      <c r="AB314" s="521">
        <v>1287107.892</v>
      </c>
      <c r="AC314" s="521">
        <v>3861323.676</v>
      </c>
      <c r="AD314" s="521">
        <v>6435539.46</v>
      </c>
      <c r="AE314" s="521">
        <v>0</v>
      </c>
      <c r="AF314" s="521">
        <v>0</v>
      </c>
      <c r="AG314" s="522"/>
      <c r="AI314" s="523"/>
      <c r="AK314" s="524"/>
      <c r="AL314" s="524"/>
      <c r="AM314" s="524"/>
      <c r="AN314" s="524"/>
      <c r="AO314" s="524"/>
      <c r="AP314" s="524"/>
      <c r="AQ314" s="524"/>
      <c r="AR314" s="524"/>
      <c r="AS314" s="524"/>
      <c r="AT314" s="524"/>
      <c r="AU314" s="507"/>
      <c r="AV314" s="524"/>
      <c r="AW314" s="507"/>
      <c r="AX314" s="524"/>
      <c r="AY314" s="524"/>
      <c r="AZ314" s="524"/>
      <c r="BA314" s="524"/>
      <c r="BB314" s="524"/>
      <c r="BC314" s="524"/>
      <c r="BD314" s="524"/>
      <c r="BE314" s="524"/>
      <c r="BF314" s="524"/>
      <c r="BH314" s="524"/>
      <c r="BI314" s="507"/>
      <c r="BJ314" s="525"/>
      <c r="BK314" s="525"/>
      <c r="BL314" s="525"/>
      <c r="BM314" s="525"/>
      <c r="BN314" s="525"/>
      <c r="BO314" s="525"/>
      <c r="BP314" s="525"/>
      <c r="BQ314" s="525"/>
      <c r="BS314" s="526"/>
      <c r="BT314" s="526"/>
      <c r="BU314" s="526"/>
      <c r="BV314" s="526"/>
      <c r="BW314" s="526"/>
      <c r="BX314" s="526"/>
      <c r="BY314" s="526"/>
      <c r="BZ314" s="526"/>
    </row>
    <row r="315" spans="1:78" x14ac:dyDescent="0.25">
      <c r="A315" s="176" t="s">
        <v>942</v>
      </c>
      <c r="B315" s="520" t="s">
        <v>1187</v>
      </c>
      <c r="C315" s="176" t="s">
        <v>27</v>
      </c>
      <c r="D315" s="176" t="s">
        <v>38</v>
      </c>
      <c r="E315" s="176" t="s">
        <v>1353</v>
      </c>
      <c r="F315" s="176" t="s">
        <v>1354</v>
      </c>
      <c r="G315" s="176" t="s">
        <v>1254</v>
      </c>
      <c r="H315" s="176" t="s">
        <v>71</v>
      </c>
      <c r="I315" s="521"/>
      <c r="J315" s="521"/>
      <c r="K315" s="521"/>
      <c r="L315" s="521"/>
      <c r="M315" s="521"/>
      <c r="N315" s="521"/>
      <c r="O315" s="521"/>
      <c r="P315" s="521"/>
      <c r="Q315" s="521"/>
      <c r="R315" s="521"/>
      <c r="S315" s="521"/>
      <c r="T315" s="521"/>
      <c r="U315" s="521"/>
      <c r="V315" s="521"/>
      <c r="W315" s="521"/>
      <c r="X315" s="521"/>
      <c r="Y315" s="521">
        <v>0</v>
      </c>
      <c r="Z315" s="521">
        <v>0</v>
      </c>
      <c r="AA315" s="521">
        <v>0</v>
      </c>
      <c r="AB315" s="521">
        <v>0</v>
      </c>
      <c r="AC315" s="521">
        <v>1477296.54</v>
      </c>
      <c r="AD315" s="521">
        <v>0</v>
      </c>
      <c r="AE315" s="521">
        <v>0</v>
      </c>
      <c r="AF315" s="521">
        <v>0</v>
      </c>
      <c r="AG315" s="522"/>
      <c r="AH315" s="507"/>
      <c r="AI315" s="524"/>
      <c r="AK315" s="524"/>
      <c r="AL315" s="524"/>
      <c r="AM315" s="524"/>
      <c r="AN315" s="524"/>
      <c r="AO315" s="524"/>
      <c r="AP315" s="524"/>
      <c r="AQ315" s="524"/>
      <c r="AR315" s="524"/>
      <c r="AS315" s="524"/>
      <c r="AT315" s="524"/>
      <c r="AU315" s="507"/>
      <c r="AV315" s="524"/>
      <c r="AW315" s="507"/>
      <c r="AX315" s="524"/>
      <c r="AY315" s="524"/>
      <c r="AZ315" s="524"/>
      <c r="BA315" s="524"/>
      <c r="BB315" s="524"/>
      <c r="BC315" s="524"/>
      <c r="BD315" s="524"/>
      <c r="BE315" s="524"/>
      <c r="BF315" s="524"/>
      <c r="BH315" s="524"/>
      <c r="BI315" s="507"/>
      <c r="BJ315" s="525"/>
      <c r="BK315" s="525"/>
      <c r="BL315" s="525"/>
      <c r="BM315" s="525"/>
      <c r="BN315" s="525"/>
      <c r="BO315" s="525"/>
      <c r="BP315" s="525"/>
      <c r="BQ315" s="525"/>
      <c r="BS315" s="526"/>
      <c r="BT315" s="526"/>
      <c r="BU315" s="526"/>
      <c r="BV315" s="526"/>
      <c r="BW315" s="526"/>
      <c r="BX315" s="526"/>
      <c r="BY315" s="526"/>
      <c r="BZ315" s="526"/>
    </row>
    <row r="316" spans="1:78" x14ac:dyDescent="0.25">
      <c r="A316" s="176" t="s">
        <v>948</v>
      </c>
      <c r="B316" s="520" t="s">
        <v>1187</v>
      </c>
      <c r="C316" s="176" t="s">
        <v>27</v>
      </c>
      <c r="D316" s="176" t="s">
        <v>38</v>
      </c>
      <c r="E316" s="176" t="s">
        <v>1353</v>
      </c>
      <c r="F316" s="176" t="s">
        <v>1358</v>
      </c>
      <c r="G316" s="176" t="s">
        <v>1260</v>
      </c>
      <c r="H316" s="176" t="s">
        <v>71</v>
      </c>
      <c r="I316" s="521"/>
      <c r="J316" s="521"/>
      <c r="K316" s="521"/>
      <c r="L316" s="521"/>
      <c r="M316" s="521"/>
      <c r="N316" s="521"/>
      <c r="O316" s="521"/>
      <c r="P316" s="521"/>
      <c r="Q316" s="521"/>
      <c r="R316" s="521"/>
      <c r="S316" s="521"/>
      <c r="T316" s="521"/>
      <c r="U316" s="521"/>
      <c r="V316" s="521"/>
      <c r="W316" s="521"/>
      <c r="X316" s="521"/>
      <c r="Y316" s="521">
        <v>0</v>
      </c>
      <c r="Z316" s="521">
        <v>0</v>
      </c>
      <c r="AA316" s="521">
        <v>0</v>
      </c>
      <c r="AB316" s="521">
        <v>0</v>
      </c>
      <c r="AC316" s="521">
        <v>1572597.0360000001</v>
      </c>
      <c r="AD316" s="521">
        <v>5504089.6259999992</v>
      </c>
      <c r="AE316" s="521">
        <v>786298.51800000004</v>
      </c>
      <c r="AF316" s="521">
        <v>0</v>
      </c>
      <c r="AG316" s="522"/>
      <c r="AI316" s="523"/>
      <c r="AK316" s="524"/>
      <c r="AL316" s="524"/>
      <c r="AM316" s="524"/>
      <c r="AN316" s="524"/>
      <c r="AO316" s="524"/>
      <c r="AP316" s="524"/>
      <c r="AQ316" s="524"/>
      <c r="AR316" s="524"/>
      <c r="AS316" s="524"/>
      <c r="AT316" s="524"/>
      <c r="AU316" s="507"/>
      <c r="AV316" s="524"/>
      <c r="AW316" s="507"/>
      <c r="AX316" s="524"/>
      <c r="AY316" s="524"/>
      <c r="AZ316" s="524"/>
      <c r="BA316" s="524"/>
      <c r="BB316" s="524"/>
      <c r="BC316" s="524"/>
      <c r="BD316" s="524"/>
      <c r="BE316" s="524"/>
      <c r="BF316" s="524"/>
      <c r="BH316" s="524"/>
      <c r="BI316" s="507"/>
      <c r="BJ316" s="525"/>
      <c r="BK316" s="525"/>
      <c r="BL316" s="525"/>
      <c r="BM316" s="525"/>
      <c r="BN316" s="525"/>
      <c r="BO316" s="525"/>
      <c r="BP316" s="525"/>
      <c r="BQ316" s="525"/>
      <c r="BS316" s="526"/>
      <c r="BT316" s="526"/>
      <c r="BU316" s="526"/>
      <c r="BV316" s="526"/>
      <c r="BW316" s="526"/>
      <c r="BX316" s="526"/>
      <c r="BY316" s="526"/>
      <c r="BZ316" s="526"/>
    </row>
    <row r="317" spans="1:78" x14ac:dyDescent="0.25">
      <c r="A317" s="176" t="s">
        <v>961</v>
      </c>
      <c r="B317" s="520" t="s">
        <v>1187</v>
      </c>
      <c r="C317" s="176" t="s">
        <v>27</v>
      </c>
      <c r="D317" s="176" t="s">
        <v>38</v>
      </c>
      <c r="E317" s="176" t="s">
        <v>1065</v>
      </c>
      <c r="F317" s="176" t="s">
        <v>1357</v>
      </c>
      <c r="G317" s="176" t="s">
        <v>1276</v>
      </c>
      <c r="H317" s="176" t="s">
        <v>71</v>
      </c>
      <c r="I317" s="521"/>
      <c r="J317" s="521"/>
      <c r="K317" s="521"/>
      <c r="L317" s="521"/>
      <c r="M317" s="521"/>
      <c r="N317" s="521"/>
      <c r="O317" s="521"/>
      <c r="P317" s="521"/>
      <c r="Q317" s="521"/>
      <c r="R317" s="521"/>
      <c r="S317" s="521"/>
      <c r="T317" s="521"/>
      <c r="U317" s="521"/>
      <c r="V317" s="521"/>
      <c r="W317" s="521"/>
      <c r="X317" s="521"/>
      <c r="Y317" s="521">
        <v>0</v>
      </c>
      <c r="Z317" s="521">
        <v>0</v>
      </c>
      <c r="AA317" s="521">
        <v>1517100</v>
      </c>
      <c r="AB317" s="521">
        <v>1522935</v>
      </c>
      <c r="AC317" s="521">
        <v>1522935</v>
      </c>
      <c r="AD317" s="521">
        <v>1522935</v>
      </c>
      <c r="AE317" s="521">
        <v>1528770</v>
      </c>
      <c r="AF317" s="521">
        <v>0</v>
      </c>
      <c r="AG317" s="522"/>
      <c r="AI317" s="523"/>
      <c r="AK317" s="524"/>
      <c r="AL317" s="524"/>
      <c r="AM317" s="524"/>
      <c r="AN317" s="524"/>
      <c r="AO317" s="524"/>
      <c r="AP317" s="524"/>
      <c r="AQ317" s="524"/>
      <c r="AR317" s="524"/>
      <c r="AS317" s="524"/>
      <c r="AT317" s="524"/>
      <c r="AU317" s="507"/>
      <c r="AV317" s="524"/>
      <c r="AW317" s="507"/>
      <c r="AX317" s="524"/>
      <c r="AY317" s="524"/>
      <c r="AZ317" s="524"/>
      <c r="BA317" s="524"/>
      <c r="BB317" s="524"/>
      <c r="BC317" s="524"/>
      <c r="BD317" s="524"/>
      <c r="BE317" s="524"/>
      <c r="BF317" s="524"/>
      <c r="BH317" s="524"/>
      <c r="BI317" s="507"/>
      <c r="BJ317" s="525"/>
      <c r="BK317" s="525"/>
      <c r="BL317" s="525"/>
      <c r="BM317" s="525"/>
      <c r="BN317" s="525"/>
      <c r="BO317" s="525"/>
      <c r="BP317" s="525"/>
      <c r="BQ317" s="525"/>
      <c r="BS317" s="526"/>
      <c r="BT317" s="526"/>
      <c r="BU317" s="526"/>
      <c r="BV317" s="526"/>
      <c r="BW317" s="526"/>
      <c r="BX317" s="526"/>
      <c r="BY317" s="526"/>
      <c r="BZ317" s="526"/>
    </row>
    <row r="318" spans="1:78" x14ac:dyDescent="0.25">
      <c r="A318" s="176" t="s">
        <v>953</v>
      </c>
      <c r="B318" s="520" t="s">
        <v>1187</v>
      </c>
      <c r="C318" s="176" t="s">
        <v>27</v>
      </c>
      <c r="D318" s="176" t="s">
        <v>38</v>
      </c>
      <c r="E318" s="176" t="s">
        <v>1065</v>
      </c>
      <c r="F318" s="176" t="s">
        <v>1362</v>
      </c>
      <c r="G318" s="176" t="s">
        <v>1266</v>
      </c>
      <c r="H318" s="176" t="s">
        <v>71</v>
      </c>
      <c r="I318" s="521"/>
      <c r="J318" s="521"/>
      <c r="K318" s="521"/>
      <c r="L318" s="521"/>
      <c r="M318" s="521"/>
      <c r="N318" s="521"/>
      <c r="O318" s="521"/>
      <c r="P318" s="521"/>
      <c r="Q318" s="521"/>
      <c r="R318" s="521"/>
      <c r="S318" s="521"/>
      <c r="T318" s="521"/>
      <c r="U318" s="521"/>
      <c r="V318" s="521"/>
      <c r="W318" s="521"/>
      <c r="X318" s="521"/>
      <c r="Y318" s="521">
        <v>0</v>
      </c>
      <c r="Z318" s="521">
        <v>0</v>
      </c>
      <c r="AA318" s="521">
        <v>729140.1</v>
      </c>
      <c r="AB318" s="521">
        <v>1463888.97</v>
      </c>
      <c r="AC318" s="521">
        <v>1463888.97</v>
      </c>
      <c r="AD318" s="521">
        <v>1463888.97</v>
      </c>
      <c r="AE318" s="521">
        <v>734748.87</v>
      </c>
      <c r="AF318" s="521">
        <v>0</v>
      </c>
      <c r="AG318" s="522"/>
      <c r="AH318" s="507"/>
      <c r="AI318" s="524"/>
      <c r="AK318" s="524"/>
      <c r="AL318" s="524"/>
      <c r="AM318" s="524"/>
      <c r="AN318" s="524"/>
      <c r="AO318" s="524"/>
      <c r="AP318" s="524"/>
      <c r="AQ318" s="524"/>
      <c r="AR318" s="524"/>
      <c r="AS318" s="524"/>
      <c r="AT318" s="524"/>
      <c r="AU318" s="507"/>
      <c r="AV318" s="524"/>
      <c r="AW318" s="507"/>
      <c r="AX318" s="524"/>
      <c r="AY318" s="524"/>
      <c r="AZ318" s="524"/>
      <c r="BA318" s="524"/>
      <c r="BB318" s="524"/>
      <c r="BC318" s="524"/>
      <c r="BD318" s="524"/>
      <c r="BE318" s="524"/>
      <c r="BF318" s="524"/>
      <c r="BH318" s="524"/>
      <c r="BI318" s="507"/>
      <c r="BJ318" s="525"/>
      <c r="BK318" s="525"/>
      <c r="BL318" s="525"/>
      <c r="BM318" s="525"/>
      <c r="BN318" s="525"/>
      <c r="BO318" s="525"/>
      <c r="BP318" s="525"/>
      <c r="BQ318" s="525"/>
      <c r="BS318" s="526"/>
      <c r="BT318" s="526"/>
      <c r="BU318" s="526"/>
      <c r="BV318" s="526"/>
      <c r="BW318" s="526"/>
      <c r="BX318" s="526"/>
      <c r="BY318" s="526"/>
      <c r="BZ318" s="526"/>
    </row>
    <row r="319" spans="1:78" x14ac:dyDescent="0.25">
      <c r="A319" s="176" t="s">
        <v>972</v>
      </c>
      <c r="B319" s="520" t="s">
        <v>1187</v>
      </c>
      <c r="C319" s="176" t="s">
        <v>27</v>
      </c>
      <c r="D319" s="176" t="s">
        <v>38</v>
      </c>
      <c r="E319" s="176" t="s">
        <v>1065</v>
      </c>
      <c r="F319" s="176" t="s">
        <v>48</v>
      </c>
      <c r="G319" s="176" t="s">
        <v>1287</v>
      </c>
      <c r="H319" s="176" t="s">
        <v>71</v>
      </c>
      <c r="I319" s="521"/>
      <c r="J319" s="521"/>
      <c r="K319" s="521"/>
      <c r="L319" s="521"/>
      <c r="M319" s="521"/>
      <c r="N319" s="521"/>
      <c r="O319" s="521"/>
      <c r="P319" s="521"/>
      <c r="Q319" s="521"/>
      <c r="R319" s="521"/>
      <c r="S319" s="521"/>
      <c r="T319" s="521"/>
      <c r="U319" s="521"/>
      <c r="V319" s="521"/>
      <c r="W319" s="521"/>
      <c r="X319" s="521"/>
      <c r="Y319" s="521">
        <v>0</v>
      </c>
      <c r="Z319" s="521">
        <v>0</v>
      </c>
      <c r="AA319" s="521">
        <v>0</v>
      </c>
      <c r="AB319" s="521">
        <v>0</v>
      </c>
      <c r="AC319" s="521">
        <v>0</v>
      </c>
      <c r="AD319" s="521">
        <v>400000.86</v>
      </c>
      <c r="AE319" s="521">
        <v>1600003.44</v>
      </c>
      <c r="AF319" s="521">
        <v>0</v>
      </c>
      <c r="AG319" s="522"/>
      <c r="AH319" s="507"/>
      <c r="AI319" s="524"/>
      <c r="AK319" s="524"/>
      <c r="AL319" s="524"/>
      <c r="AM319" s="524"/>
      <c r="AN319" s="524"/>
      <c r="AO319" s="524"/>
      <c r="AP319" s="524"/>
      <c r="AQ319" s="524"/>
      <c r="AR319" s="524"/>
      <c r="AS319" s="524"/>
      <c r="AT319" s="524"/>
      <c r="AU319" s="507"/>
      <c r="AV319" s="524"/>
      <c r="AW319" s="507"/>
      <c r="AX319" s="524"/>
      <c r="AY319" s="524"/>
      <c r="AZ319" s="524"/>
      <c r="BA319" s="524"/>
      <c r="BB319" s="524"/>
      <c r="BC319" s="524"/>
      <c r="BD319" s="524"/>
      <c r="BE319" s="524"/>
      <c r="BF319" s="524"/>
      <c r="BH319" s="524"/>
      <c r="BI319" s="507"/>
      <c r="BJ319" s="525"/>
      <c r="BK319" s="525"/>
      <c r="BL319" s="525"/>
      <c r="BM319" s="525"/>
      <c r="BN319" s="525"/>
      <c r="BO319" s="525"/>
      <c r="BP319" s="525"/>
      <c r="BQ319" s="525"/>
      <c r="BS319" s="526"/>
      <c r="BT319" s="526"/>
      <c r="BU319" s="526"/>
      <c r="BV319" s="526"/>
      <c r="BW319" s="526"/>
      <c r="BX319" s="526"/>
      <c r="BY319" s="526"/>
      <c r="BZ319" s="526"/>
    </row>
    <row r="320" spans="1:78" x14ac:dyDescent="0.25">
      <c r="A320" s="176" t="s">
        <v>973</v>
      </c>
      <c r="B320" s="520" t="s">
        <v>1187</v>
      </c>
      <c r="C320" s="176" t="s">
        <v>27</v>
      </c>
      <c r="D320" s="176" t="s">
        <v>38</v>
      </c>
      <c r="E320" s="176" t="s">
        <v>1065</v>
      </c>
      <c r="F320" s="176" t="s">
        <v>48</v>
      </c>
      <c r="G320" s="176" t="s">
        <v>1288</v>
      </c>
      <c r="H320" s="176" t="s">
        <v>1147</v>
      </c>
      <c r="I320" s="521"/>
      <c r="J320" s="521"/>
      <c r="K320" s="521"/>
      <c r="L320" s="521"/>
      <c r="M320" s="521"/>
      <c r="N320" s="521"/>
      <c r="O320" s="521"/>
      <c r="P320" s="521"/>
      <c r="Q320" s="521"/>
      <c r="R320" s="521"/>
      <c r="S320" s="521"/>
      <c r="T320" s="521"/>
      <c r="U320" s="521"/>
      <c r="V320" s="521"/>
      <c r="W320" s="521"/>
      <c r="X320" s="521"/>
      <c r="Y320" s="521">
        <v>0</v>
      </c>
      <c r="Z320" s="521">
        <v>0</v>
      </c>
      <c r="AA320" s="521">
        <v>1028368.71</v>
      </c>
      <c r="AB320" s="521">
        <v>1028368.71</v>
      </c>
      <c r="AC320" s="521">
        <v>1953900.5489999999</v>
      </c>
      <c r="AD320" s="521">
        <v>4113474.84</v>
      </c>
      <c r="AE320" s="521">
        <v>2159574.2909999997</v>
      </c>
      <c r="AF320" s="521">
        <v>0</v>
      </c>
      <c r="AG320" s="522"/>
      <c r="AI320" s="523"/>
      <c r="AK320" s="524"/>
      <c r="AL320" s="524"/>
      <c r="AM320" s="524"/>
      <c r="AN320" s="524"/>
      <c r="AO320" s="524"/>
      <c r="AP320" s="524"/>
      <c r="AQ320" s="524"/>
      <c r="AR320" s="524"/>
      <c r="AS320" s="524"/>
      <c r="AT320" s="524"/>
      <c r="AU320" s="507"/>
      <c r="AV320" s="524"/>
      <c r="AW320" s="507"/>
      <c r="AX320" s="524"/>
      <c r="AY320" s="524"/>
      <c r="AZ320" s="524"/>
      <c r="BA320" s="524"/>
      <c r="BB320" s="524"/>
      <c r="BC320" s="524"/>
      <c r="BD320" s="524"/>
      <c r="BE320" s="524"/>
      <c r="BF320" s="524"/>
      <c r="BH320" s="524"/>
      <c r="BI320" s="507"/>
      <c r="BJ320" s="525"/>
      <c r="BK320" s="525"/>
      <c r="BL320" s="525"/>
      <c r="BM320" s="525"/>
      <c r="BN320" s="525"/>
      <c r="BO320" s="525"/>
      <c r="BP320" s="525"/>
      <c r="BQ320" s="525"/>
      <c r="BS320" s="526"/>
      <c r="BT320" s="526"/>
      <c r="BU320" s="526"/>
      <c r="BV320" s="526"/>
      <c r="BW320" s="526"/>
      <c r="BX320" s="526"/>
      <c r="BY320" s="526"/>
      <c r="BZ320" s="526"/>
    </row>
    <row r="321" spans="1:78" x14ac:dyDescent="0.25">
      <c r="A321" s="176" t="s">
        <v>986</v>
      </c>
      <c r="B321" s="520" t="s">
        <v>1187</v>
      </c>
      <c r="C321" s="176" t="s">
        <v>27</v>
      </c>
      <c r="D321" s="176" t="s">
        <v>46</v>
      </c>
      <c r="E321" s="176" t="s">
        <v>1068</v>
      </c>
      <c r="F321" s="176" t="s">
        <v>1357</v>
      </c>
      <c r="G321" s="176" t="s">
        <v>1364</v>
      </c>
      <c r="H321" s="176" t="s">
        <v>1147</v>
      </c>
      <c r="I321" s="521"/>
      <c r="J321" s="521"/>
      <c r="K321" s="521"/>
      <c r="L321" s="521"/>
      <c r="M321" s="521"/>
      <c r="N321" s="521"/>
      <c r="O321" s="521"/>
      <c r="P321" s="521"/>
      <c r="Q321" s="521"/>
      <c r="R321" s="521"/>
      <c r="S321" s="521"/>
      <c r="T321" s="521"/>
      <c r="U321" s="521"/>
      <c r="V321" s="521"/>
      <c r="W321" s="521"/>
      <c r="X321" s="521"/>
      <c r="Y321" s="521">
        <v>0</v>
      </c>
      <c r="Z321" s="521">
        <v>0</v>
      </c>
      <c r="AA321" s="521">
        <v>0</v>
      </c>
      <c r="AB321" s="521">
        <v>0</v>
      </c>
      <c r="AC321" s="521">
        <v>1651487.94</v>
      </c>
      <c r="AD321" s="521">
        <v>1651487.94</v>
      </c>
      <c r="AE321" s="521">
        <v>1657815.48</v>
      </c>
      <c r="AF321" s="521">
        <v>0</v>
      </c>
      <c r="AG321" s="522"/>
      <c r="AI321" s="523"/>
      <c r="AK321" s="524"/>
      <c r="AL321" s="524"/>
      <c r="AM321" s="524"/>
      <c r="AN321" s="524"/>
      <c r="AO321" s="524"/>
      <c r="AP321" s="524"/>
      <c r="AQ321" s="524"/>
      <c r="AR321" s="524"/>
      <c r="AS321" s="524"/>
      <c r="AT321" s="524"/>
      <c r="AU321" s="507"/>
      <c r="AV321" s="524"/>
      <c r="AW321" s="507"/>
      <c r="AX321" s="524"/>
      <c r="AY321" s="524"/>
      <c r="AZ321" s="524"/>
      <c r="BA321" s="524"/>
      <c r="BB321" s="524"/>
      <c r="BC321" s="524"/>
      <c r="BD321" s="524"/>
      <c r="BE321" s="524"/>
      <c r="BF321" s="524"/>
      <c r="BH321" s="524"/>
      <c r="BI321" s="507"/>
      <c r="BJ321" s="525"/>
      <c r="BK321" s="525"/>
      <c r="BL321" s="525"/>
      <c r="BM321" s="525"/>
      <c r="BN321" s="525"/>
      <c r="BO321" s="525"/>
      <c r="BP321" s="525"/>
      <c r="BQ321" s="525"/>
      <c r="BS321" s="526"/>
      <c r="BT321" s="526"/>
      <c r="BU321" s="526"/>
      <c r="BV321" s="526"/>
      <c r="BW321" s="526"/>
      <c r="BX321" s="526"/>
      <c r="BY321" s="526"/>
      <c r="BZ321" s="526"/>
    </row>
    <row r="322" spans="1:78" x14ac:dyDescent="0.25">
      <c r="A322" s="176" t="s">
        <v>903</v>
      </c>
      <c r="B322" s="520" t="s">
        <v>355</v>
      </c>
      <c r="C322" s="176" t="s">
        <v>27</v>
      </c>
      <c r="D322" s="176" t="s">
        <v>38</v>
      </c>
      <c r="E322" s="176" t="s">
        <v>1065</v>
      </c>
      <c r="F322" s="176" t="s">
        <v>1357</v>
      </c>
      <c r="G322" s="176" t="s">
        <v>1024</v>
      </c>
      <c r="H322" s="176" t="s">
        <v>29</v>
      </c>
      <c r="I322" s="521"/>
      <c r="J322" s="521"/>
      <c r="K322" s="521"/>
      <c r="L322" s="521"/>
      <c r="M322" s="521"/>
      <c r="N322" s="521"/>
      <c r="O322" s="521"/>
      <c r="P322" s="521"/>
      <c r="Q322" s="521"/>
      <c r="R322" s="521"/>
      <c r="S322" s="521"/>
      <c r="T322" s="521"/>
      <c r="U322" s="521"/>
      <c r="V322" s="521"/>
      <c r="W322" s="521"/>
      <c r="X322" s="521">
        <v>2186780.9700000002</v>
      </c>
      <c r="Y322" s="521">
        <v>5348838.2504525315</v>
      </c>
      <c r="Z322" s="521">
        <v>62862.590784245927</v>
      </c>
      <c r="AA322" s="521">
        <v>0</v>
      </c>
      <c r="AB322" s="521">
        <v>0</v>
      </c>
      <c r="AC322" s="521">
        <v>0</v>
      </c>
      <c r="AD322" s="521">
        <v>0</v>
      </c>
      <c r="AE322" s="521">
        <v>0</v>
      </c>
      <c r="AF322" s="521">
        <v>0</v>
      </c>
      <c r="AG322" s="522"/>
      <c r="AI322" s="523"/>
      <c r="AK322" s="524"/>
      <c r="AL322" s="524"/>
      <c r="AM322" s="524"/>
      <c r="AN322" s="524"/>
      <c r="AO322" s="524"/>
      <c r="AP322" s="524"/>
      <c r="AQ322" s="524"/>
      <c r="AR322" s="524"/>
      <c r="AS322" s="524"/>
      <c r="AT322" s="524"/>
      <c r="AU322" s="507"/>
      <c r="AV322" s="524"/>
      <c r="AW322" s="507"/>
      <c r="AX322" s="524"/>
      <c r="AY322" s="524"/>
      <c r="AZ322" s="524"/>
      <c r="BA322" s="524"/>
      <c r="BB322" s="524"/>
      <c r="BC322" s="524"/>
      <c r="BD322" s="524"/>
      <c r="BE322" s="524"/>
      <c r="BF322" s="524"/>
      <c r="BH322" s="524"/>
      <c r="BI322" s="507"/>
      <c r="BJ322" s="525"/>
      <c r="BK322" s="525"/>
      <c r="BL322" s="525"/>
      <c r="BM322" s="525"/>
      <c r="BN322" s="525"/>
      <c r="BO322" s="525"/>
      <c r="BP322" s="525"/>
      <c r="BQ322" s="525"/>
      <c r="BS322" s="526"/>
      <c r="BT322" s="526"/>
      <c r="BU322" s="526"/>
      <c r="BV322" s="526"/>
      <c r="BW322" s="526"/>
      <c r="BX322" s="526"/>
      <c r="BY322" s="526"/>
      <c r="BZ322" s="526"/>
    </row>
    <row r="323" spans="1:78" x14ac:dyDescent="0.25">
      <c r="A323" s="176" t="s">
        <v>904</v>
      </c>
      <c r="B323" s="520" t="s">
        <v>355</v>
      </c>
      <c r="C323" s="176" t="s">
        <v>27</v>
      </c>
      <c r="D323" s="176" t="s">
        <v>38</v>
      </c>
      <c r="E323" s="176" t="s">
        <v>1065</v>
      </c>
      <c r="F323" s="176" t="s">
        <v>1357</v>
      </c>
      <c r="G323" s="176" t="s">
        <v>1025</v>
      </c>
      <c r="H323" s="176" t="s">
        <v>29</v>
      </c>
      <c r="I323" s="521"/>
      <c r="J323" s="521"/>
      <c r="K323" s="521"/>
      <c r="L323" s="521"/>
      <c r="M323" s="521"/>
      <c r="N323" s="521"/>
      <c r="O323" s="521"/>
      <c r="P323" s="521"/>
      <c r="Q323" s="521"/>
      <c r="R323" s="521"/>
      <c r="S323" s="521"/>
      <c r="T323" s="521"/>
      <c r="U323" s="521"/>
      <c r="V323" s="521"/>
      <c r="W323" s="521"/>
      <c r="X323" s="521">
        <v>1208982.1399999999</v>
      </c>
      <c r="Y323" s="521">
        <v>1345526.2866691777</v>
      </c>
      <c r="Z323" s="521">
        <v>410492.47840692225</v>
      </c>
      <c r="AA323" s="521">
        <v>0</v>
      </c>
      <c r="AB323" s="521">
        <v>0</v>
      </c>
      <c r="AC323" s="521">
        <v>0</v>
      </c>
      <c r="AD323" s="521">
        <v>0</v>
      </c>
      <c r="AE323" s="521">
        <v>0</v>
      </c>
      <c r="AF323" s="521">
        <v>0</v>
      </c>
      <c r="AG323" s="522"/>
      <c r="AI323" s="523"/>
      <c r="AK323" s="524"/>
      <c r="AL323" s="524"/>
      <c r="AM323" s="524"/>
      <c r="AN323" s="524"/>
      <c r="AO323" s="524"/>
      <c r="AP323" s="524"/>
      <c r="AQ323" s="524"/>
      <c r="AR323" s="524"/>
      <c r="AS323" s="524"/>
      <c r="AT323" s="524"/>
      <c r="AU323" s="507"/>
      <c r="AV323" s="524"/>
      <c r="AW323" s="507"/>
      <c r="AX323" s="524"/>
      <c r="AY323" s="524"/>
      <c r="AZ323" s="524"/>
      <c r="BA323" s="524"/>
      <c r="BB323" s="524"/>
      <c r="BC323" s="524"/>
      <c r="BD323" s="524"/>
      <c r="BE323" s="524"/>
      <c r="BF323" s="524"/>
      <c r="BH323" s="524"/>
      <c r="BI323" s="507"/>
      <c r="BJ323" s="525"/>
      <c r="BK323" s="525"/>
      <c r="BL323" s="525"/>
      <c r="BM323" s="525"/>
      <c r="BN323" s="525"/>
      <c r="BO323" s="525"/>
      <c r="BP323" s="525"/>
      <c r="BQ323" s="525"/>
      <c r="BS323" s="526"/>
      <c r="BT323" s="526"/>
      <c r="BU323" s="526"/>
      <c r="BV323" s="526"/>
      <c r="BW323" s="526"/>
      <c r="BX323" s="526"/>
      <c r="BY323" s="526"/>
      <c r="BZ323" s="526"/>
    </row>
    <row r="324" spans="1:78" x14ac:dyDescent="0.25">
      <c r="A324" s="176" t="s">
        <v>1149</v>
      </c>
      <c r="B324" s="520" t="s">
        <v>355</v>
      </c>
      <c r="C324" s="176" t="s">
        <v>27</v>
      </c>
      <c r="D324" s="176" t="s">
        <v>47</v>
      </c>
      <c r="E324" s="176" t="s">
        <v>1353</v>
      </c>
      <c r="F324" s="176" t="s">
        <v>1354</v>
      </c>
      <c r="G324" s="176" t="s">
        <v>1150</v>
      </c>
      <c r="H324" s="176" t="s">
        <v>29</v>
      </c>
      <c r="I324" s="521"/>
      <c r="J324" s="521"/>
      <c r="K324" s="521"/>
      <c r="L324" s="521"/>
      <c r="M324" s="521"/>
      <c r="N324" s="521"/>
      <c r="O324" s="521"/>
      <c r="P324" s="521"/>
      <c r="Q324" s="521"/>
      <c r="R324" s="521"/>
      <c r="S324" s="521"/>
      <c r="T324" s="521"/>
      <c r="U324" s="521"/>
      <c r="V324" s="521"/>
      <c r="W324" s="521"/>
      <c r="X324" s="521">
        <v>24696.65</v>
      </c>
      <c r="Y324" s="521">
        <v>422766.7254120002</v>
      </c>
      <c r="Z324" s="521">
        <v>0</v>
      </c>
      <c r="AA324" s="521">
        <v>0</v>
      </c>
      <c r="AB324" s="521">
        <v>0</v>
      </c>
      <c r="AC324" s="521">
        <v>0</v>
      </c>
      <c r="AD324" s="521">
        <v>0</v>
      </c>
      <c r="AE324" s="521">
        <v>0</v>
      </c>
      <c r="AF324" s="521">
        <v>0</v>
      </c>
      <c r="AG324" s="522"/>
      <c r="AI324" s="523"/>
      <c r="AK324" s="524"/>
      <c r="AL324" s="524"/>
      <c r="AM324" s="524"/>
      <c r="AN324" s="524"/>
      <c r="AO324" s="524"/>
      <c r="AP324" s="524"/>
      <c r="AQ324" s="524"/>
      <c r="AR324" s="524"/>
      <c r="AS324" s="524"/>
      <c r="AT324" s="524"/>
      <c r="AU324" s="507"/>
      <c r="AV324" s="524"/>
      <c r="AW324" s="507"/>
      <c r="AX324" s="524"/>
      <c r="AY324" s="524"/>
      <c r="AZ324" s="524"/>
      <c r="BA324" s="524"/>
      <c r="BB324" s="524"/>
      <c r="BC324" s="524"/>
      <c r="BD324" s="524"/>
      <c r="BE324" s="524"/>
      <c r="BF324" s="524"/>
      <c r="BH324" s="524"/>
      <c r="BI324" s="507"/>
      <c r="BJ324" s="525"/>
      <c r="BK324" s="525"/>
      <c r="BL324" s="525"/>
      <c r="BM324" s="525"/>
      <c r="BN324" s="525"/>
      <c r="BO324" s="525"/>
      <c r="BP324" s="525"/>
      <c r="BQ324" s="525"/>
      <c r="BS324" s="526"/>
      <c r="BT324" s="526"/>
      <c r="BU324" s="526"/>
      <c r="BV324" s="526"/>
      <c r="BW324" s="526"/>
      <c r="BX324" s="526"/>
      <c r="BY324" s="526"/>
      <c r="BZ324" s="526"/>
    </row>
    <row r="325" spans="1:78" x14ac:dyDescent="0.25">
      <c r="A325" s="176" t="s">
        <v>1151</v>
      </c>
      <c r="B325" s="520" t="s">
        <v>355</v>
      </c>
      <c r="C325" s="176" t="s">
        <v>27</v>
      </c>
      <c r="D325" s="176" t="s">
        <v>47</v>
      </c>
      <c r="E325" s="176" t="s">
        <v>1353</v>
      </c>
      <c r="F325" s="176" t="s">
        <v>1354</v>
      </c>
      <c r="G325" s="176" t="s">
        <v>1152</v>
      </c>
      <c r="H325" s="176" t="s">
        <v>29</v>
      </c>
      <c r="I325" s="521"/>
      <c r="J325" s="521"/>
      <c r="K325" s="521"/>
      <c r="L325" s="521"/>
      <c r="M325" s="521"/>
      <c r="N325" s="521"/>
      <c r="O325" s="521"/>
      <c r="P325" s="521"/>
      <c r="Q325" s="521"/>
      <c r="R325" s="521"/>
      <c r="S325" s="521"/>
      <c r="T325" s="521"/>
      <c r="U325" s="521"/>
      <c r="V325" s="521"/>
      <c r="W325" s="521"/>
      <c r="X325" s="521"/>
      <c r="Y325" s="521">
        <v>110404.7573806466</v>
      </c>
      <c r="Z325" s="521">
        <v>0</v>
      </c>
      <c r="AA325" s="521">
        <v>0</v>
      </c>
      <c r="AB325" s="521">
        <v>0</v>
      </c>
      <c r="AC325" s="521">
        <v>0</v>
      </c>
      <c r="AD325" s="521">
        <v>0</v>
      </c>
      <c r="AE325" s="521">
        <v>0</v>
      </c>
      <c r="AF325" s="521">
        <v>0</v>
      </c>
      <c r="AG325" s="522"/>
      <c r="AI325" s="523"/>
      <c r="AK325" s="524"/>
      <c r="AL325" s="524"/>
      <c r="AM325" s="524"/>
      <c r="AN325" s="524"/>
      <c r="AO325" s="524"/>
      <c r="AP325" s="524"/>
      <c r="AQ325" s="524"/>
      <c r="AR325" s="524"/>
      <c r="AS325" s="524"/>
      <c r="AT325" s="524"/>
      <c r="AU325" s="507"/>
      <c r="AV325" s="524"/>
      <c r="AW325" s="507"/>
      <c r="AX325" s="524"/>
      <c r="AY325" s="524"/>
      <c r="AZ325" s="524"/>
      <c r="BA325" s="524"/>
      <c r="BB325" s="524"/>
      <c r="BC325" s="524"/>
      <c r="BD325" s="524"/>
      <c r="BE325" s="524"/>
      <c r="BF325" s="524"/>
      <c r="BH325" s="524"/>
      <c r="BI325" s="507"/>
      <c r="BJ325" s="525"/>
      <c r="BK325" s="525"/>
      <c r="BL325" s="525"/>
      <c r="BM325" s="525"/>
      <c r="BN325" s="525"/>
      <c r="BO325" s="525"/>
      <c r="BP325" s="525"/>
      <c r="BQ325" s="525"/>
      <c r="BS325" s="526"/>
      <c r="BT325" s="526"/>
      <c r="BU325" s="526"/>
      <c r="BV325" s="526"/>
      <c r="BW325" s="526"/>
      <c r="BX325" s="526"/>
      <c r="BY325" s="526"/>
      <c r="BZ325" s="526"/>
    </row>
    <row r="326" spans="1:78" x14ac:dyDescent="0.25">
      <c r="A326" s="176" t="s">
        <v>1180</v>
      </c>
      <c r="B326" s="520" t="s">
        <v>355</v>
      </c>
      <c r="C326" s="176" t="s">
        <v>27</v>
      </c>
      <c r="D326" s="176" t="s">
        <v>46</v>
      </c>
      <c r="E326" s="176" t="s">
        <v>1065</v>
      </c>
      <c r="F326" s="176" t="s">
        <v>1362</v>
      </c>
      <c r="G326" s="176" t="s">
        <v>1181</v>
      </c>
      <c r="H326" s="176" t="s">
        <v>29</v>
      </c>
      <c r="I326" s="521"/>
      <c r="J326" s="521"/>
      <c r="K326" s="521"/>
      <c r="L326" s="521"/>
      <c r="M326" s="521"/>
      <c r="N326" s="521"/>
      <c r="O326" s="521"/>
      <c r="P326" s="521"/>
      <c r="Q326" s="521"/>
      <c r="R326" s="521"/>
      <c r="S326" s="521"/>
      <c r="T326" s="521"/>
      <c r="U326" s="521"/>
      <c r="V326" s="521"/>
      <c r="W326" s="521"/>
      <c r="X326" s="521"/>
      <c r="Y326" s="521">
        <v>964152.36722789949</v>
      </c>
      <c r="Z326" s="521">
        <v>6131.1983920728117</v>
      </c>
      <c r="AA326" s="521">
        <v>0</v>
      </c>
      <c r="AB326" s="521">
        <v>0</v>
      </c>
      <c r="AC326" s="521">
        <v>0</v>
      </c>
      <c r="AD326" s="521">
        <v>0</v>
      </c>
      <c r="AE326" s="521">
        <v>0</v>
      </c>
      <c r="AF326" s="521">
        <v>0</v>
      </c>
      <c r="AG326" s="522"/>
      <c r="AI326" s="523"/>
      <c r="AK326" s="524"/>
      <c r="AL326" s="524"/>
      <c r="AM326" s="524"/>
      <c r="AN326" s="524"/>
      <c r="AO326" s="524"/>
      <c r="AP326" s="524"/>
      <c r="AQ326" s="524"/>
      <c r="AR326" s="524"/>
      <c r="AS326" s="524"/>
      <c r="AT326" s="524"/>
      <c r="AU326" s="507"/>
      <c r="AV326" s="524"/>
      <c r="AW326" s="507"/>
      <c r="AX326" s="524"/>
      <c r="AY326" s="524"/>
      <c r="AZ326" s="524"/>
      <c r="BA326" s="524"/>
      <c r="BB326" s="524"/>
      <c r="BC326" s="524"/>
      <c r="BD326" s="524"/>
      <c r="BE326" s="524"/>
      <c r="BF326" s="524"/>
      <c r="BH326" s="524"/>
      <c r="BI326" s="507"/>
      <c r="BJ326" s="525"/>
      <c r="BK326" s="525"/>
      <c r="BL326" s="525"/>
      <c r="BM326" s="525"/>
      <c r="BN326" s="525"/>
      <c r="BO326" s="525"/>
      <c r="BP326" s="525"/>
      <c r="BQ326" s="525"/>
      <c r="BS326" s="526"/>
      <c r="BT326" s="526"/>
      <c r="BU326" s="526"/>
      <c r="BV326" s="526"/>
      <c r="BW326" s="526"/>
      <c r="BX326" s="526"/>
      <c r="BY326" s="526"/>
      <c r="BZ326" s="526"/>
    </row>
    <row r="327" spans="1:78" x14ac:dyDescent="0.25">
      <c r="A327" s="176" t="s">
        <v>907</v>
      </c>
      <c r="B327" s="520" t="s">
        <v>355</v>
      </c>
      <c r="C327" s="176" t="s">
        <v>27</v>
      </c>
      <c r="D327" s="176" t="s">
        <v>38</v>
      </c>
      <c r="E327" s="176" t="s">
        <v>1065</v>
      </c>
      <c r="F327" s="176" t="s">
        <v>1063</v>
      </c>
      <c r="G327" s="176" t="s">
        <v>1027</v>
      </c>
      <c r="H327" s="176" t="s">
        <v>29</v>
      </c>
      <c r="I327" s="521"/>
      <c r="J327" s="521"/>
      <c r="K327" s="521"/>
      <c r="L327" s="521"/>
      <c r="M327" s="521"/>
      <c r="N327" s="521"/>
      <c r="O327" s="521"/>
      <c r="P327" s="521"/>
      <c r="Q327" s="521"/>
      <c r="R327" s="521"/>
      <c r="S327" s="521"/>
      <c r="T327" s="521"/>
      <c r="U327" s="521"/>
      <c r="V327" s="521"/>
      <c r="W327" s="521"/>
      <c r="X327" s="521">
        <v>2426164.17</v>
      </c>
      <c r="Y327" s="521">
        <v>1435788.1937748243</v>
      </c>
      <c r="Z327" s="521">
        <v>408762.85152783029</v>
      </c>
      <c r="AA327" s="521">
        <v>0</v>
      </c>
      <c r="AB327" s="521">
        <v>0</v>
      </c>
      <c r="AC327" s="521">
        <v>0</v>
      </c>
      <c r="AD327" s="521">
        <v>0</v>
      </c>
      <c r="AE327" s="521">
        <v>0</v>
      </c>
      <c r="AF327" s="521">
        <v>0</v>
      </c>
      <c r="AG327" s="522"/>
      <c r="AI327" s="523"/>
      <c r="AK327" s="524"/>
      <c r="AL327" s="524"/>
      <c r="AM327" s="524"/>
      <c r="AN327" s="524"/>
      <c r="AO327" s="524"/>
      <c r="AP327" s="524"/>
      <c r="AQ327" s="524"/>
      <c r="AR327" s="524"/>
      <c r="AS327" s="524"/>
      <c r="AT327" s="524"/>
      <c r="AU327" s="507"/>
      <c r="AV327" s="524"/>
      <c r="AW327" s="507"/>
      <c r="AX327" s="524"/>
      <c r="AY327" s="524"/>
      <c r="AZ327" s="524"/>
      <c r="BA327" s="524"/>
      <c r="BB327" s="524"/>
      <c r="BC327" s="524"/>
      <c r="BD327" s="524"/>
      <c r="BE327" s="524"/>
      <c r="BF327" s="524"/>
      <c r="BH327" s="524"/>
      <c r="BI327" s="507"/>
      <c r="BJ327" s="525"/>
      <c r="BK327" s="525"/>
      <c r="BL327" s="525"/>
      <c r="BM327" s="525"/>
      <c r="BN327" s="525"/>
      <c r="BO327" s="525"/>
      <c r="BP327" s="525"/>
      <c r="BQ327" s="525"/>
      <c r="BS327" s="526"/>
      <c r="BT327" s="526"/>
      <c r="BU327" s="526"/>
      <c r="BV327" s="526"/>
      <c r="BW327" s="526"/>
      <c r="BX327" s="526"/>
      <c r="BY327" s="526"/>
      <c r="BZ327" s="526"/>
    </row>
    <row r="328" spans="1:78" x14ac:dyDescent="0.25">
      <c r="A328" s="176" t="s">
        <v>943</v>
      </c>
      <c r="B328" s="520" t="s">
        <v>1187</v>
      </c>
      <c r="C328" s="176" t="s">
        <v>27</v>
      </c>
      <c r="D328" s="176" t="s">
        <v>38</v>
      </c>
      <c r="E328" s="176" t="s">
        <v>1353</v>
      </c>
      <c r="F328" s="176" t="s">
        <v>1354</v>
      </c>
      <c r="G328" s="176" t="s">
        <v>1255</v>
      </c>
      <c r="H328" s="176" t="s">
        <v>71</v>
      </c>
      <c r="I328" s="521"/>
      <c r="J328" s="521"/>
      <c r="K328" s="521"/>
      <c r="L328" s="521"/>
      <c r="M328" s="521"/>
      <c r="N328" s="521"/>
      <c r="O328" s="521"/>
      <c r="P328" s="521"/>
      <c r="Q328" s="521"/>
      <c r="R328" s="521"/>
      <c r="S328" s="521"/>
      <c r="T328" s="521"/>
      <c r="U328" s="521"/>
      <c r="V328" s="521"/>
      <c r="W328" s="521"/>
      <c r="X328" s="521"/>
      <c r="Y328" s="521">
        <v>0</v>
      </c>
      <c r="Z328" s="521">
        <v>0</v>
      </c>
      <c r="AA328" s="521">
        <v>828175.86899999995</v>
      </c>
      <c r="AB328" s="521">
        <v>1932410.3609999998</v>
      </c>
      <c r="AC328" s="521">
        <v>0</v>
      </c>
      <c r="AD328" s="521">
        <v>0</v>
      </c>
      <c r="AE328" s="521">
        <v>0</v>
      </c>
      <c r="AF328" s="521">
        <v>0</v>
      </c>
      <c r="AG328" s="522"/>
      <c r="AI328" s="523"/>
      <c r="AK328" s="524"/>
      <c r="AL328" s="524"/>
      <c r="AM328" s="524"/>
      <c r="AN328" s="524"/>
      <c r="AO328" s="524"/>
      <c r="AP328" s="524"/>
      <c r="AQ328" s="524"/>
      <c r="AR328" s="524"/>
      <c r="AS328" s="524"/>
      <c r="AT328" s="524"/>
      <c r="AU328" s="507"/>
      <c r="AV328" s="524"/>
      <c r="AW328" s="507"/>
      <c r="AX328" s="524"/>
      <c r="AY328" s="524"/>
      <c r="AZ328" s="524"/>
      <c r="BA328" s="524"/>
      <c r="BB328" s="524"/>
      <c r="BC328" s="524"/>
      <c r="BD328" s="524"/>
      <c r="BE328" s="524"/>
      <c r="BF328" s="524"/>
      <c r="BH328" s="524"/>
      <c r="BI328" s="507"/>
      <c r="BJ328" s="525"/>
      <c r="BK328" s="525"/>
      <c r="BL328" s="525"/>
      <c r="BM328" s="525"/>
      <c r="BN328" s="525"/>
      <c r="BO328" s="525"/>
      <c r="BP328" s="525"/>
      <c r="BQ328" s="525"/>
      <c r="BS328" s="526"/>
      <c r="BT328" s="526"/>
      <c r="BU328" s="526"/>
      <c r="BV328" s="526"/>
      <c r="BW328" s="526"/>
      <c r="BX328" s="526"/>
      <c r="BY328" s="526"/>
      <c r="BZ328" s="526"/>
    </row>
    <row r="329" spans="1:78" x14ac:dyDescent="0.25">
      <c r="A329" s="176" t="s">
        <v>944</v>
      </c>
      <c r="B329" s="520" t="s">
        <v>1187</v>
      </c>
      <c r="C329" s="176" t="s">
        <v>27</v>
      </c>
      <c r="D329" s="176" t="s">
        <v>38</v>
      </c>
      <c r="E329" s="176" t="s">
        <v>1353</v>
      </c>
      <c r="F329" s="176" t="s">
        <v>1354</v>
      </c>
      <c r="G329" s="176" t="s">
        <v>1256</v>
      </c>
      <c r="H329" s="176" t="s">
        <v>71</v>
      </c>
      <c r="I329" s="521"/>
      <c r="J329" s="521"/>
      <c r="K329" s="521"/>
      <c r="L329" s="521"/>
      <c r="M329" s="521"/>
      <c r="N329" s="521"/>
      <c r="O329" s="521"/>
      <c r="P329" s="521"/>
      <c r="Q329" s="521"/>
      <c r="R329" s="521"/>
      <c r="S329" s="521"/>
      <c r="T329" s="521"/>
      <c r="U329" s="521"/>
      <c r="V329" s="521"/>
      <c r="W329" s="521"/>
      <c r="X329" s="521"/>
      <c r="Y329" s="521">
        <v>0</v>
      </c>
      <c r="Z329" s="521">
        <v>0</v>
      </c>
      <c r="AA329" s="521">
        <v>0</v>
      </c>
      <c r="AB329" s="521">
        <v>803342.34</v>
      </c>
      <c r="AC329" s="521">
        <v>0</v>
      </c>
      <c r="AD329" s="521">
        <v>0</v>
      </c>
      <c r="AE329" s="521">
        <v>0</v>
      </c>
      <c r="AF329" s="521">
        <v>0</v>
      </c>
      <c r="AG329" s="522"/>
      <c r="AI329" s="523"/>
      <c r="AK329" s="524"/>
      <c r="AL329" s="524"/>
      <c r="AM329" s="524"/>
      <c r="AN329" s="524"/>
      <c r="AO329" s="524"/>
      <c r="AP329" s="524"/>
      <c r="AQ329" s="524"/>
      <c r="AR329" s="524"/>
      <c r="AS329" s="524"/>
      <c r="AT329" s="524"/>
      <c r="AU329" s="507"/>
      <c r="AV329" s="524"/>
      <c r="AW329" s="507"/>
      <c r="AX329" s="524"/>
      <c r="AY329" s="524"/>
      <c r="AZ329" s="524"/>
      <c r="BA329" s="524"/>
      <c r="BB329" s="524"/>
      <c r="BC329" s="524"/>
      <c r="BD329" s="524"/>
      <c r="BE329" s="524"/>
      <c r="BF329" s="524"/>
      <c r="BH329" s="524"/>
      <c r="BI329" s="507"/>
      <c r="BJ329" s="525"/>
      <c r="BK329" s="525"/>
      <c r="BL329" s="525"/>
      <c r="BM329" s="525"/>
      <c r="BN329" s="525"/>
      <c r="BO329" s="525"/>
      <c r="BP329" s="525"/>
      <c r="BQ329" s="525"/>
      <c r="BS329" s="526"/>
      <c r="BT329" s="526"/>
      <c r="BU329" s="526"/>
      <c r="BV329" s="526"/>
      <c r="BW329" s="526"/>
      <c r="BX329" s="526"/>
      <c r="BY329" s="526"/>
      <c r="BZ329" s="526"/>
    </row>
    <row r="330" spans="1:78" x14ac:dyDescent="0.25">
      <c r="A330" s="176" t="s">
        <v>945</v>
      </c>
      <c r="B330" s="520" t="s">
        <v>1187</v>
      </c>
      <c r="C330" s="176" t="s">
        <v>27</v>
      </c>
      <c r="D330" s="176" t="s">
        <v>38</v>
      </c>
      <c r="E330" s="176" t="s">
        <v>1353</v>
      </c>
      <c r="F330" s="176" t="s">
        <v>1354</v>
      </c>
      <c r="G330" s="176" t="s">
        <v>1257</v>
      </c>
      <c r="H330" s="176" t="s">
        <v>71</v>
      </c>
      <c r="I330" s="521"/>
      <c r="J330" s="521"/>
      <c r="K330" s="521"/>
      <c r="L330" s="521"/>
      <c r="M330" s="521"/>
      <c r="N330" s="521"/>
      <c r="O330" s="521"/>
      <c r="P330" s="521"/>
      <c r="Q330" s="521"/>
      <c r="R330" s="521"/>
      <c r="S330" s="521"/>
      <c r="T330" s="521"/>
      <c r="U330" s="521"/>
      <c r="V330" s="521"/>
      <c r="W330" s="521"/>
      <c r="X330" s="521"/>
      <c r="Y330" s="521">
        <v>0</v>
      </c>
      <c r="Z330" s="521">
        <v>0</v>
      </c>
      <c r="AA330" s="521">
        <v>789696.65999949852</v>
      </c>
      <c r="AB330" s="521">
        <v>789697.25999999989</v>
      </c>
      <c r="AC330" s="521">
        <v>789697.25999999989</v>
      </c>
      <c r="AD330" s="521">
        <v>789697.25999999989</v>
      </c>
      <c r="AE330" s="521">
        <v>789697.86000050139</v>
      </c>
      <c r="AF330" s="521">
        <v>0</v>
      </c>
      <c r="AG330" s="522"/>
      <c r="AI330" s="523"/>
      <c r="AK330" s="524"/>
      <c r="AL330" s="524"/>
      <c r="AM330" s="524"/>
      <c r="AN330" s="524"/>
      <c r="AO330" s="524"/>
      <c r="AP330" s="524"/>
      <c r="AQ330" s="524"/>
      <c r="AR330" s="524"/>
      <c r="AS330" s="524"/>
      <c r="AT330" s="524"/>
      <c r="AU330" s="507"/>
      <c r="AV330" s="524"/>
      <c r="AW330" s="507"/>
      <c r="AX330" s="524"/>
      <c r="AY330" s="524"/>
      <c r="AZ330" s="524"/>
      <c r="BA330" s="524"/>
      <c r="BB330" s="524"/>
      <c r="BC330" s="524"/>
      <c r="BD330" s="524"/>
      <c r="BE330" s="524"/>
      <c r="BF330" s="524"/>
      <c r="BH330" s="524"/>
      <c r="BI330" s="507"/>
      <c r="BJ330" s="525"/>
      <c r="BK330" s="525"/>
      <c r="BL330" s="525"/>
      <c r="BM330" s="525"/>
      <c r="BN330" s="525"/>
      <c r="BO330" s="525"/>
      <c r="BP330" s="525"/>
      <c r="BQ330" s="525"/>
      <c r="BS330" s="526"/>
      <c r="BT330" s="526"/>
      <c r="BU330" s="526"/>
      <c r="BV330" s="526"/>
      <c r="BW330" s="526"/>
      <c r="BX330" s="526"/>
      <c r="BY330" s="526"/>
      <c r="BZ330" s="526"/>
    </row>
    <row r="331" spans="1:78" x14ac:dyDescent="0.25">
      <c r="A331" s="176" t="s">
        <v>949</v>
      </c>
      <c r="B331" s="520" t="s">
        <v>1187</v>
      </c>
      <c r="C331" s="176" t="s">
        <v>27</v>
      </c>
      <c r="D331" s="176" t="s">
        <v>38</v>
      </c>
      <c r="E331" s="176" t="s">
        <v>1353</v>
      </c>
      <c r="F331" s="176" t="s">
        <v>1358</v>
      </c>
      <c r="G331" s="176" t="s">
        <v>1261</v>
      </c>
      <c r="H331" s="176" t="s">
        <v>71</v>
      </c>
      <c r="I331" s="521"/>
      <c r="J331" s="521"/>
      <c r="K331" s="521"/>
      <c r="L331" s="521"/>
      <c r="M331" s="521"/>
      <c r="N331" s="521"/>
      <c r="O331" s="521"/>
      <c r="P331" s="521"/>
      <c r="Q331" s="521"/>
      <c r="R331" s="521"/>
      <c r="S331" s="521"/>
      <c r="T331" s="521"/>
      <c r="U331" s="521"/>
      <c r="V331" s="521"/>
      <c r="W331" s="521"/>
      <c r="X331" s="521"/>
      <c r="Y331" s="521">
        <v>0</v>
      </c>
      <c r="Z331" s="521">
        <v>0</v>
      </c>
      <c r="AA331" s="521">
        <v>0</v>
      </c>
      <c r="AB331" s="521">
        <v>0</v>
      </c>
      <c r="AC331" s="521">
        <v>0</v>
      </c>
      <c r="AD331" s="521">
        <v>0</v>
      </c>
      <c r="AE331" s="521">
        <v>554993.8139999999</v>
      </c>
      <c r="AF331" s="521">
        <v>1294985.5659999999</v>
      </c>
      <c r="AG331" s="522"/>
      <c r="AI331" s="523"/>
      <c r="AK331" s="524"/>
      <c r="AL331" s="524"/>
      <c r="AM331" s="524"/>
      <c r="AN331" s="524"/>
      <c r="AO331" s="524"/>
      <c r="AP331" s="524"/>
      <c r="AQ331" s="524"/>
      <c r="AR331" s="524"/>
      <c r="AS331" s="524"/>
      <c r="AT331" s="524"/>
      <c r="AU331" s="507"/>
      <c r="AV331" s="524"/>
      <c r="AW331" s="507"/>
      <c r="AX331" s="524"/>
      <c r="AY331" s="524"/>
      <c r="AZ331" s="524"/>
      <c r="BA331" s="524"/>
      <c r="BB331" s="524"/>
      <c r="BC331" s="524"/>
      <c r="BD331" s="524"/>
      <c r="BE331" s="524"/>
      <c r="BF331" s="524"/>
      <c r="BH331" s="524"/>
      <c r="BI331" s="507"/>
      <c r="BJ331" s="525"/>
      <c r="BK331" s="525"/>
      <c r="BL331" s="525"/>
      <c r="BM331" s="525"/>
      <c r="BN331" s="525"/>
      <c r="BO331" s="525"/>
      <c r="BP331" s="525"/>
      <c r="BQ331" s="525"/>
      <c r="BS331" s="526"/>
      <c r="BT331" s="526"/>
      <c r="BU331" s="526"/>
      <c r="BV331" s="526"/>
      <c r="BW331" s="526"/>
      <c r="BX331" s="526"/>
      <c r="BY331" s="526"/>
      <c r="BZ331" s="526"/>
    </row>
    <row r="332" spans="1:78" x14ac:dyDescent="0.25">
      <c r="A332" s="176" t="s">
        <v>917</v>
      </c>
      <c r="B332" s="520" t="s">
        <v>355</v>
      </c>
      <c r="C332" s="176" t="s">
        <v>27</v>
      </c>
      <c r="D332" s="176" t="s">
        <v>35</v>
      </c>
      <c r="E332" s="176" t="s">
        <v>35</v>
      </c>
      <c r="F332" s="176" t="s">
        <v>1360</v>
      </c>
      <c r="G332" s="176" t="s">
        <v>1223</v>
      </c>
      <c r="H332" s="176" t="s">
        <v>29</v>
      </c>
      <c r="I332" s="521"/>
      <c r="J332" s="521"/>
      <c r="K332" s="521"/>
      <c r="L332" s="521"/>
      <c r="M332" s="521"/>
      <c r="N332" s="521"/>
      <c r="O332" s="521"/>
      <c r="P332" s="521"/>
      <c r="Q332" s="521"/>
      <c r="R332" s="521"/>
      <c r="S332" s="521"/>
      <c r="T332" s="521"/>
      <c r="U332" s="521"/>
      <c r="V332" s="521"/>
      <c r="W332" s="521"/>
      <c r="X332" s="521"/>
      <c r="Y332" s="521">
        <v>492776.45613659214</v>
      </c>
      <c r="Z332" s="521">
        <v>994012.8291199333</v>
      </c>
      <c r="AA332" s="521">
        <v>0</v>
      </c>
      <c r="AB332" s="521">
        <v>0</v>
      </c>
      <c r="AC332" s="521">
        <v>0</v>
      </c>
      <c r="AD332" s="521">
        <v>0</v>
      </c>
      <c r="AE332" s="521">
        <v>0</v>
      </c>
      <c r="AF332" s="521">
        <v>0</v>
      </c>
      <c r="AG332" s="522"/>
      <c r="AI332" s="523"/>
      <c r="AK332" s="524"/>
      <c r="AL332" s="524"/>
      <c r="AM332" s="524"/>
      <c r="AN332" s="524"/>
      <c r="AO332" s="524"/>
      <c r="AP332" s="524"/>
      <c r="AQ332" s="524"/>
      <c r="AR332" s="524"/>
      <c r="AS332" s="524"/>
      <c r="AT332" s="524"/>
      <c r="AU332" s="507"/>
      <c r="AV332" s="524"/>
      <c r="AW332" s="507"/>
      <c r="AX332" s="524"/>
      <c r="AY332" s="524"/>
      <c r="AZ332" s="524"/>
      <c r="BA332" s="524"/>
      <c r="BB332" s="524"/>
      <c r="BC332" s="524"/>
      <c r="BD332" s="524"/>
      <c r="BE332" s="524"/>
      <c r="BF332" s="524"/>
      <c r="BH332" s="524"/>
      <c r="BI332" s="507"/>
      <c r="BJ332" s="525"/>
      <c r="BK332" s="525"/>
      <c r="BL332" s="525"/>
      <c r="BM332" s="525"/>
      <c r="BN332" s="525"/>
      <c r="BO332" s="525"/>
      <c r="BP332" s="525"/>
      <c r="BQ332" s="525"/>
      <c r="BS332" s="526"/>
      <c r="BT332" s="526"/>
      <c r="BU332" s="526"/>
      <c r="BV332" s="526"/>
      <c r="BW332" s="526"/>
      <c r="BX332" s="526"/>
      <c r="BY332" s="526"/>
      <c r="BZ332" s="526"/>
    </row>
    <row r="333" spans="1:78" x14ac:dyDescent="0.25">
      <c r="A333" s="176" t="s">
        <v>954</v>
      </c>
      <c r="B333" s="520" t="s">
        <v>1187</v>
      </c>
      <c r="C333" s="176" t="s">
        <v>27</v>
      </c>
      <c r="D333" s="176" t="s">
        <v>38</v>
      </c>
      <c r="E333" s="176" t="s">
        <v>1065</v>
      </c>
      <c r="F333" s="176" t="s">
        <v>1362</v>
      </c>
      <c r="G333" s="176" t="s">
        <v>1267</v>
      </c>
      <c r="H333" s="176" t="s">
        <v>71</v>
      </c>
      <c r="I333" s="521"/>
      <c r="J333" s="521"/>
      <c r="K333" s="521"/>
      <c r="L333" s="521"/>
      <c r="M333" s="521"/>
      <c r="N333" s="521"/>
      <c r="O333" s="521"/>
      <c r="P333" s="521"/>
      <c r="Q333" s="521"/>
      <c r="R333" s="521"/>
      <c r="S333" s="521"/>
      <c r="T333" s="521"/>
      <c r="U333" s="521"/>
      <c r="V333" s="521"/>
      <c r="W333" s="521"/>
      <c r="X333" s="521"/>
      <c r="Y333" s="521">
        <v>0</v>
      </c>
      <c r="Z333" s="521">
        <v>0</v>
      </c>
      <c r="AA333" s="521">
        <v>0</v>
      </c>
      <c r="AB333" s="521">
        <v>0</v>
      </c>
      <c r="AC333" s="521">
        <v>1646764.8840000001</v>
      </c>
      <c r="AD333" s="521">
        <v>3842451.3959999997</v>
      </c>
      <c r="AE333" s="521">
        <v>0</v>
      </c>
      <c r="AF333" s="521">
        <v>0</v>
      </c>
      <c r="AG333" s="522"/>
      <c r="AH333" s="507"/>
      <c r="AI333" s="524"/>
      <c r="AK333" s="524"/>
      <c r="AL333" s="524"/>
      <c r="AM333" s="524"/>
      <c r="AN333" s="524"/>
      <c r="AO333" s="524"/>
      <c r="AP333" s="524"/>
      <c r="AQ333" s="524"/>
      <c r="AR333" s="524"/>
      <c r="AS333" s="524"/>
      <c r="AT333" s="524"/>
      <c r="AU333" s="507"/>
      <c r="AV333" s="524"/>
      <c r="AW333" s="507"/>
      <c r="AX333" s="524"/>
      <c r="AY333" s="524"/>
      <c r="AZ333" s="524"/>
      <c r="BA333" s="524"/>
      <c r="BB333" s="524"/>
      <c r="BC333" s="524"/>
      <c r="BD333" s="524"/>
      <c r="BE333" s="524"/>
      <c r="BF333" s="524"/>
      <c r="BH333" s="524"/>
      <c r="BI333" s="507"/>
      <c r="BJ333" s="525"/>
      <c r="BK333" s="525"/>
      <c r="BL333" s="525"/>
      <c r="BM333" s="525"/>
      <c r="BN333" s="525"/>
      <c r="BO333" s="525"/>
      <c r="BP333" s="525"/>
      <c r="BQ333" s="525"/>
      <c r="BS333" s="526"/>
      <c r="BT333" s="526"/>
      <c r="BU333" s="526"/>
      <c r="BV333" s="526"/>
      <c r="BW333" s="526"/>
      <c r="BX333" s="526"/>
      <c r="BY333" s="526"/>
      <c r="BZ333" s="526"/>
    </row>
    <row r="334" spans="1:78" x14ac:dyDescent="0.25">
      <c r="A334" s="176" t="s">
        <v>955</v>
      </c>
      <c r="B334" s="520" t="s">
        <v>1187</v>
      </c>
      <c r="C334" s="176" t="s">
        <v>27</v>
      </c>
      <c r="D334" s="176" t="s">
        <v>38</v>
      </c>
      <c r="E334" s="176" t="s">
        <v>1065</v>
      </c>
      <c r="F334" s="176" t="s">
        <v>1362</v>
      </c>
      <c r="G334" s="176" t="s">
        <v>1268</v>
      </c>
      <c r="H334" s="176" t="s">
        <v>71</v>
      </c>
      <c r="I334" s="521"/>
      <c r="J334" s="521"/>
      <c r="K334" s="521"/>
      <c r="L334" s="521"/>
      <c r="M334" s="521"/>
      <c r="N334" s="521"/>
      <c r="O334" s="521"/>
      <c r="P334" s="521"/>
      <c r="Q334" s="521"/>
      <c r="R334" s="521"/>
      <c r="S334" s="521"/>
      <c r="T334" s="521"/>
      <c r="U334" s="521"/>
      <c r="V334" s="521"/>
      <c r="W334" s="521"/>
      <c r="X334" s="521"/>
      <c r="Y334" s="521">
        <v>0</v>
      </c>
      <c r="Z334" s="521">
        <v>0</v>
      </c>
      <c r="AA334" s="521">
        <v>0</v>
      </c>
      <c r="AB334" s="521">
        <v>645206.304</v>
      </c>
      <c r="AC334" s="521">
        <v>1871098.2815999999</v>
      </c>
      <c r="AD334" s="521">
        <v>1935618.912</v>
      </c>
      <c r="AE334" s="521">
        <v>2000139.5423999999</v>
      </c>
      <c r="AF334" s="521">
        <v>0</v>
      </c>
      <c r="AG334" s="522"/>
      <c r="AH334" s="507"/>
      <c r="AI334" s="524"/>
      <c r="AK334" s="524"/>
      <c r="AL334" s="524"/>
      <c r="AM334" s="524"/>
      <c r="AN334" s="524"/>
      <c r="AO334" s="524"/>
      <c r="AP334" s="524"/>
      <c r="AQ334" s="524"/>
      <c r="AR334" s="524"/>
      <c r="AS334" s="524"/>
      <c r="AT334" s="524"/>
      <c r="AU334" s="507"/>
      <c r="AV334" s="524"/>
      <c r="AW334" s="507"/>
      <c r="AX334" s="524"/>
      <c r="AY334" s="524"/>
      <c r="AZ334" s="524"/>
      <c r="BA334" s="524"/>
      <c r="BB334" s="524"/>
      <c r="BC334" s="524"/>
      <c r="BD334" s="524"/>
      <c r="BE334" s="524"/>
      <c r="BF334" s="524"/>
      <c r="BH334" s="524"/>
      <c r="BI334" s="507"/>
      <c r="BJ334" s="525"/>
      <c r="BK334" s="525"/>
      <c r="BL334" s="525"/>
      <c r="BM334" s="525"/>
      <c r="BN334" s="525"/>
      <c r="BO334" s="525"/>
      <c r="BP334" s="525"/>
      <c r="BQ334" s="525"/>
      <c r="BS334" s="526"/>
      <c r="BT334" s="526"/>
      <c r="BU334" s="526"/>
      <c r="BV334" s="526"/>
      <c r="BW334" s="526"/>
      <c r="BX334" s="526"/>
      <c r="BY334" s="526"/>
      <c r="BZ334" s="526"/>
    </row>
    <row r="335" spans="1:78" x14ac:dyDescent="0.25">
      <c r="A335" s="176" t="s">
        <v>962</v>
      </c>
      <c r="B335" s="520" t="s">
        <v>1187</v>
      </c>
      <c r="C335" s="176" t="s">
        <v>27</v>
      </c>
      <c r="D335" s="176" t="s">
        <v>38</v>
      </c>
      <c r="E335" s="176" t="s">
        <v>1065</v>
      </c>
      <c r="F335" s="176" t="s">
        <v>1357</v>
      </c>
      <c r="G335" s="176" t="s">
        <v>1277</v>
      </c>
      <c r="H335" s="176" t="s">
        <v>71</v>
      </c>
      <c r="I335" s="521"/>
      <c r="J335" s="521"/>
      <c r="K335" s="521"/>
      <c r="L335" s="521"/>
      <c r="M335" s="521"/>
      <c r="N335" s="521"/>
      <c r="O335" s="521"/>
      <c r="P335" s="521"/>
      <c r="Q335" s="521"/>
      <c r="R335" s="521"/>
      <c r="S335" s="521"/>
      <c r="T335" s="521"/>
      <c r="U335" s="521"/>
      <c r="V335" s="521"/>
      <c r="W335" s="521"/>
      <c r="X335" s="521"/>
      <c r="Y335" s="521">
        <v>0</v>
      </c>
      <c r="Z335" s="521">
        <v>0</v>
      </c>
      <c r="AA335" s="521">
        <v>143202.79999999999</v>
      </c>
      <c r="AB335" s="521">
        <v>143753.57999999999</v>
      </c>
      <c r="AC335" s="521">
        <v>143753.57999999999</v>
      </c>
      <c r="AD335" s="521">
        <v>143753.57999999999</v>
      </c>
      <c r="AE335" s="521">
        <v>144304.35999999999</v>
      </c>
      <c r="AF335" s="521">
        <v>0</v>
      </c>
      <c r="AG335" s="522"/>
      <c r="AI335" s="523"/>
      <c r="AK335" s="524"/>
      <c r="AL335" s="524"/>
      <c r="AM335" s="524"/>
      <c r="AN335" s="524"/>
      <c r="AO335" s="524"/>
      <c r="AP335" s="524"/>
      <c r="AQ335" s="524"/>
      <c r="AR335" s="524"/>
      <c r="AS335" s="524"/>
      <c r="AT335" s="524"/>
      <c r="AU335" s="507"/>
      <c r="AV335" s="524"/>
      <c r="AW335" s="507"/>
      <c r="AX335" s="524"/>
      <c r="AY335" s="524"/>
      <c r="AZ335" s="524"/>
      <c r="BA335" s="524"/>
      <c r="BB335" s="524"/>
      <c r="BC335" s="524"/>
      <c r="BD335" s="524"/>
      <c r="BE335" s="524"/>
      <c r="BF335" s="524"/>
      <c r="BH335" s="524"/>
      <c r="BI335" s="507"/>
      <c r="BJ335" s="525"/>
      <c r="BK335" s="525"/>
      <c r="BL335" s="525"/>
      <c r="BM335" s="525"/>
      <c r="BN335" s="525"/>
      <c r="BO335" s="525"/>
      <c r="BP335" s="525"/>
      <c r="BQ335" s="525"/>
      <c r="BS335" s="526"/>
      <c r="BT335" s="526"/>
      <c r="BU335" s="526"/>
      <c r="BV335" s="526"/>
      <c r="BW335" s="526"/>
      <c r="BX335" s="526"/>
      <c r="BY335" s="526"/>
      <c r="BZ335" s="526"/>
    </row>
    <row r="336" spans="1:78" x14ac:dyDescent="0.25">
      <c r="A336" s="176" t="s">
        <v>963</v>
      </c>
      <c r="B336" s="520" t="s">
        <v>1187</v>
      </c>
      <c r="C336" s="176" t="s">
        <v>27</v>
      </c>
      <c r="D336" s="176" t="s">
        <v>38</v>
      </c>
      <c r="E336" s="176" t="s">
        <v>1065</v>
      </c>
      <c r="F336" s="176" t="s">
        <v>1357</v>
      </c>
      <c r="G336" s="176" t="s">
        <v>1278</v>
      </c>
      <c r="H336" s="176" t="s">
        <v>1147</v>
      </c>
      <c r="I336" s="521"/>
      <c r="J336" s="521"/>
      <c r="K336" s="521"/>
      <c r="L336" s="521"/>
      <c r="M336" s="521"/>
      <c r="N336" s="521"/>
      <c r="O336" s="521"/>
      <c r="P336" s="521"/>
      <c r="Q336" s="521"/>
      <c r="R336" s="521"/>
      <c r="S336" s="521"/>
      <c r="T336" s="521"/>
      <c r="U336" s="521"/>
      <c r="V336" s="521"/>
      <c r="W336" s="521"/>
      <c r="X336" s="521"/>
      <c r="Y336" s="521">
        <v>0</v>
      </c>
      <c r="Z336" s="521">
        <v>0</v>
      </c>
      <c r="AA336" s="521">
        <v>4059668.3849999998</v>
      </c>
      <c r="AB336" s="521">
        <v>6089502.5774999987</v>
      </c>
      <c r="AC336" s="521">
        <v>8119336.7699999996</v>
      </c>
      <c r="AD336" s="521">
        <v>8119336.7699999996</v>
      </c>
      <c r="AE336" s="521">
        <v>14208839.347499996</v>
      </c>
      <c r="AF336" s="521">
        <v>0</v>
      </c>
      <c r="AG336" s="522"/>
      <c r="AI336" s="523"/>
      <c r="AK336" s="524"/>
      <c r="AL336" s="524"/>
      <c r="AM336" s="524"/>
      <c r="AN336" s="524"/>
      <c r="AO336" s="524"/>
      <c r="AP336" s="524"/>
      <c r="AQ336" s="524"/>
      <c r="AR336" s="524"/>
      <c r="AS336" s="524"/>
      <c r="AT336" s="524"/>
      <c r="AU336" s="507"/>
      <c r="AV336" s="524"/>
      <c r="AW336" s="507"/>
      <c r="AX336" s="524"/>
      <c r="AY336" s="524"/>
      <c r="AZ336" s="524"/>
      <c r="BA336" s="524"/>
      <c r="BB336" s="524"/>
      <c r="BC336" s="524"/>
      <c r="BD336" s="524"/>
      <c r="BE336" s="524"/>
      <c r="BF336" s="524"/>
      <c r="BH336" s="524"/>
      <c r="BI336" s="507"/>
      <c r="BJ336" s="525"/>
      <c r="BK336" s="525"/>
      <c r="BL336" s="525"/>
      <c r="BM336" s="525"/>
      <c r="BN336" s="525"/>
      <c r="BO336" s="525"/>
      <c r="BP336" s="525"/>
      <c r="BQ336" s="525"/>
      <c r="BS336" s="526"/>
      <c r="BT336" s="526"/>
      <c r="BU336" s="526"/>
      <c r="BV336" s="526"/>
      <c r="BW336" s="526"/>
      <c r="BX336" s="526"/>
      <c r="BY336" s="526"/>
      <c r="BZ336" s="526"/>
    </row>
    <row r="337" spans="1:78" x14ac:dyDescent="0.25">
      <c r="A337" s="176" t="s">
        <v>974</v>
      </c>
      <c r="B337" s="520" t="s">
        <v>1187</v>
      </c>
      <c r="C337" s="176" t="s">
        <v>27</v>
      </c>
      <c r="D337" s="176" t="s">
        <v>38</v>
      </c>
      <c r="E337" s="176" t="s">
        <v>1065</v>
      </c>
      <c r="F337" s="176" t="s">
        <v>48</v>
      </c>
      <c r="G337" s="176" t="s">
        <v>1289</v>
      </c>
      <c r="H337" s="176" t="s">
        <v>1147</v>
      </c>
      <c r="I337" s="521"/>
      <c r="J337" s="521"/>
      <c r="K337" s="521"/>
      <c r="L337" s="521"/>
      <c r="M337" s="521"/>
      <c r="N337" s="521"/>
      <c r="O337" s="521"/>
      <c r="P337" s="521"/>
      <c r="Q337" s="521"/>
      <c r="R337" s="521"/>
      <c r="S337" s="521"/>
      <c r="T337" s="521"/>
      <c r="U337" s="521"/>
      <c r="V337" s="521"/>
      <c r="W337" s="521"/>
      <c r="X337" s="521"/>
      <c r="Y337" s="521">
        <v>0</v>
      </c>
      <c r="Z337" s="521">
        <v>0</v>
      </c>
      <c r="AA337" s="521">
        <v>0</v>
      </c>
      <c r="AB337" s="521">
        <v>206029.85040000002</v>
      </c>
      <c r="AC337" s="521">
        <v>206029.85040000002</v>
      </c>
      <c r="AD337" s="521">
        <v>212273.17920000001</v>
      </c>
      <c r="AE337" s="521">
        <v>0</v>
      </c>
      <c r="AF337" s="521">
        <v>0</v>
      </c>
      <c r="AG337" s="522"/>
      <c r="AI337" s="523"/>
      <c r="AK337" s="524"/>
      <c r="AL337" s="524"/>
      <c r="AM337" s="524"/>
      <c r="AN337" s="524"/>
      <c r="AO337" s="524"/>
      <c r="AP337" s="524"/>
      <c r="AQ337" s="524"/>
      <c r="AR337" s="524"/>
      <c r="AS337" s="524"/>
      <c r="AT337" s="524"/>
      <c r="AU337" s="507"/>
      <c r="AV337" s="524"/>
      <c r="AW337" s="507"/>
      <c r="AX337" s="524"/>
      <c r="AY337" s="524"/>
      <c r="AZ337" s="524"/>
      <c r="BA337" s="524"/>
      <c r="BB337" s="524"/>
      <c r="BC337" s="524"/>
      <c r="BD337" s="524"/>
      <c r="BE337" s="524"/>
      <c r="BF337" s="524"/>
      <c r="BH337" s="524"/>
      <c r="BI337" s="507"/>
      <c r="BJ337" s="525"/>
      <c r="BK337" s="525"/>
      <c r="BL337" s="525"/>
      <c r="BM337" s="525"/>
      <c r="BN337" s="525"/>
      <c r="BO337" s="525"/>
      <c r="BP337" s="525"/>
      <c r="BQ337" s="525"/>
      <c r="BS337" s="526"/>
      <c r="BT337" s="526"/>
      <c r="BU337" s="526"/>
      <c r="BV337" s="526"/>
      <c r="BW337" s="526"/>
      <c r="BX337" s="526"/>
      <c r="BY337" s="526"/>
      <c r="BZ337" s="526"/>
    </row>
    <row r="338" spans="1:78" x14ac:dyDescent="0.25">
      <c r="A338" s="176" t="s">
        <v>984</v>
      </c>
      <c r="B338" s="520" t="s">
        <v>1187</v>
      </c>
      <c r="C338" s="176" t="s">
        <v>27</v>
      </c>
      <c r="D338" s="176" t="s">
        <v>46</v>
      </c>
      <c r="E338" s="176" t="s">
        <v>1065</v>
      </c>
      <c r="F338" s="176" t="s">
        <v>48</v>
      </c>
      <c r="G338" s="176" t="s">
        <v>1297</v>
      </c>
      <c r="H338" s="176" t="s">
        <v>71</v>
      </c>
      <c r="I338" s="521"/>
      <c r="J338" s="521"/>
      <c r="K338" s="521"/>
      <c r="L338" s="521"/>
      <c r="M338" s="521"/>
      <c r="N338" s="521"/>
      <c r="O338" s="521"/>
      <c r="P338" s="521"/>
      <c r="Q338" s="521"/>
      <c r="R338" s="521"/>
      <c r="S338" s="521"/>
      <c r="T338" s="521"/>
      <c r="U338" s="521"/>
      <c r="V338" s="521"/>
      <c r="W338" s="521"/>
      <c r="X338" s="521"/>
      <c r="Y338" s="521">
        <v>0</v>
      </c>
      <c r="Z338" s="521">
        <v>0</v>
      </c>
      <c r="AA338" s="521">
        <v>1482636.8100000003</v>
      </c>
      <c r="AB338" s="521">
        <v>5930547.2400000012</v>
      </c>
      <c r="AC338" s="521">
        <v>7413184.0500000007</v>
      </c>
      <c r="AD338" s="521">
        <v>0</v>
      </c>
      <c r="AE338" s="521">
        <v>0</v>
      </c>
      <c r="AF338" s="521">
        <v>0</v>
      </c>
      <c r="AG338" s="522"/>
      <c r="AI338" s="523"/>
      <c r="AK338" s="524"/>
      <c r="AL338" s="524"/>
      <c r="AM338" s="524"/>
      <c r="AN338" s="524"/>
      <c r="AO338" s="524"/>
      <c r="AP338" s="524"/>
      <c r="AQ338" s="524"/>
      <c r="AR338" s="524"/>
      <c r="AS338" s="524"/>
      <c r="AT338" s="524"/>
      <c r="AU338" s="507"/>
      <c r="AV338" s="524"/>
      <c r="AW338" s="507"/>
      <c r="AX338" s="524"/>
      <c r="AY338" s="524"/>
      <c r="AZ338" s="524"/>
      <c r="BA338" s="524"/>
      <c r="BB338" s="524"/>
      <c r="BC338" s="524"/>
      <c r="BD338" s="524"/>
      <c r="BE338" s="524"/>
      <c r="BF338" s="524"/>
      <c r="BH338" s="524"/>
      <c r="BI338" s="507"/>
      <c r="BJ338" s="525"/>
      <c r="BK338" s="525"/>
      <c r="BL338" s="525"/>
      <c r="BM338" s="525"/>
      <c r="BN338" s="525"/>
      <c r="BO338" s="525"/>
      <c r="BP338" s="525"/>
      <c r="BQ338" s="525"/>
      <c r="BS338" s="526"/>
      <c r="BT338" s="526"/>
      <c r="BU338" s="526"/>
      <c r="BV338" s="526"/>
      <c r="BW338" s="526"/>
      <c r="BX338" s="526"/>
      <c r="BY338" s="526"/>
      <c r="BZ338" s="526"/>
    </row>
    <row r="339" spans="1:78" x14ac:dyDescent="0.25">
      <c r="A339" s="176" t="s">
        <v>980</v>
      </c>
      <c r="B339" s="520" t="s">
        <v>1187</v>
      </c>
      <c r="C339" s="176" t="s">
        <v>27</v>
      </c>
      <c r="D339" s="176" t="s">
        <v>46</v>
      </c>
      <c r="E339" s="176" t="s">
        <v>1065</v>
      </c>
      <c r="F339" s="176" t="s">
        <v>1357</v>
      </c>
      <c r="G339" s="176" t="s">
        <v>1293</v>
      </c>
      <c r="H339" s="176" t="s">
        <v>71</v>
      </c>
      <c r="I339" s="521"/>
      <c r="J339" s="521"/>
      <c r="K339" s="521"/>
      <c r="L339" s="521"/>
      <c r="M339" s="521"/>
      <c r="N339" s="521"/>
      <c r="O339" s="521"/>
      <c r="P339" s="521"/>
      <c r="Q339" s="521"/>
      <c r="R339" s="521"/>
      <c r="S339" s="521"/>
      <c r="T339" s="521"/>
      <c r="U339" s="521"/>
      <c r="V339" s="521"/>
      <c r="W339" s="521"/>
      <c r="X339" s="521"/>
      <c r="Y339" s="521">
        <v>0</v>
      </c>
      <c r="Z339" s="521">
        <v>0</v>
      </c>
      <c r="AA339" s="521">
        <v>746794.83799999999</v>
      </c>
      <c r="AB339" s="521">
        <v>2240384.514</v>
      </c>
      <c r="AC339" s="521">
        <v>4480769.0279999999</v>
      </c>
      <c r="AD339" s="521">
        <v>0</v>
      </c>
      <c r="AE339" s="521">
        <v>0</v>
      </c>
      <c r="AF339" s="521">
        <v>0</v>
      </c>
      <c r="AG339" s="522"/>
      <c r="AI339" s="523"/>
      <c r="AK339" s="524"/>
      <c r="AL339" s="524"/>
      <c r="AM339" s="524"/>
      <c r="AN339" s="524"/>
      <c r="AO339" s="524"/>
      <c r="AP339" s="524"/>
      <c r="AQ339" s="524"/>
      <c r="AR339" s="524"/>
      <c r="AS339" s="524"/>
      <c r="AT339" s="524"/>
      <c r="AU339" s="507"/>
      <c r="AV339" s="524"/>
      <c r="AW339" s="507"/>
      <c r="AX339" s="524"/>
      <c r="AY339" s="524"/>
      <c r="AZ339" s="524"/>
      <c r="BA339" s="524"/>
      <c r="BB339" s="524"/>
      <c r="BC339" s="524"/>
      <c r="BD339" s="524"/>
      <c r="BE339" s="524"/>
      <c r="BF339" s="524"/>
      <c r="BH339" s="524"/>
      <c r="BI339" s="507"/>
      <c r="BJ339" s="525"/>
      <c r="BK339" s="525"/>
      <c r="BL339" s="525"/>
      <c r="BM339" s="525"/>
      <c r="BN339" s="525"/>
      <c r="BO339" s="525"/>
      <c r="BP339" s="525"/>
      <c r="BQ339" s="525"/>
      <c r="BS339" s="526"/>
      <c r="BT339" s="526"/>
      <c r="BU339" s="526"/>
      <c r="BV339" s="526"/>
      <c r="BW339" s="526"/>
      <c r="BX339" s="526"/>
      <c r="BY339" s="526"/>
      <c r="BZ339" s="526"/>
    </row>
    <row r="340" spans="1:78" x14ac:dyDescent="0.25">
      <c r="A340" s="176" t="s">
        <v>964</v>
      </c>
      <c r="B340" s="520" t="s">
        <v>1187</v>
      </c>
      <c r="C340" s="176" t="s">
        <v>27</v>
      </c>
      <c r="D340" s="176" t="s">
        <v>38</v>
      </c>
      <c r="E340" s="176" t="s">
        <v>1065</v>
      </c>
      <c r="F340" s="176" t="s">
        <v>1357</v>
      </c>
      <c r="G340" s="176" t="s">
        <v>1279</v>
      </c>
      <c r="H340" s="176" t="s">
        <v>1147</v>
      </c>
      <c r="I340" s="521"/>
      <c r="J340" s="521"/>
      <c r="K340" s="521"/>
      <c r="L340" s="521"/>
      <c r="M340" s="521"/>
      <c r="N340" s="521"/>
      <c r="O340" s="521"/>
      <c r="P340" s="521"/>
      <c r="Q340" s="521"/>
      <c r="R340" s="521"/>
      <c r="S340" s="521"/>
      <c r="T340" s="521"/>
      <c r="U340" s="521"/>
      <c r="V340" s="521"/>
      <c r="W340" s="521"/>
      <c r="X340" s="521"/>
      <c r="Y340" s="521">
        <v>0</v>
      </c>
      <c r="Z340" s="521">
        <v>0</v>
      </c>
      <c r="AA340" s="521">
        <v>556103.6</v>
      </c>
      <c r="AB340" s="521">
        <v>558242.46</v>
      </c>
      <c r="AC340" s="521">
        <v>558242.46</v>
      </c>
      <c r="AD340" s="521">
        <v>558242.46</v>
      </c>
      <c r="AE340" s="521">
        <v>560381.31999999995</v>
      </c>
      <c r="AF340" s="521">
        <v>0</v>
      </c>
      <c r="AG340" s="522"/>
      <c r="AI340" s="523"/>
      <c r="AK340" s="524"/>
      <c r="AL340" s="524"/>
      <c r="AM340" s="524"/>
      <c r="AN340" s="524"/>
      <c r="AO340" s="524"/>
      <c r="AP340" s="524"/>
      <c r="AQ340" s="524"/>
      <c r="AR340" s="524"/>
      <c r="AS340" s="524"/>
      <c r="AT340" s="524"/>
      <c r="AU340" s="507"/>
      <c r="AV340" s="524"/>
      <c r="AW340" s="507"/>
      <c r="AX340" s="524"/>
      <c r="AY340" s="524"/>
      <c r="AZ340" s="524"/>
      <c r="BA340" s="524"/>
      <c r="BB340" s="524"/>
      <c r="BC340" s="524"/>
      <c r="BD340" s="524"/>
      <c r="BE340" s="524"/>
      <c r="BF340" s="524"/>
      <c r="BH340" s="524"/>
      <c r="BI340" s="507"/>
      <c r="BJ340" s="525"/>
      <c r="BK340" s="525"/>
      <c r="BL340" s="525"/>
      <c r="BM340" s="525"/>
      <c r="BN340" s="525"/>
      <c r="BO340" s="525"/>
      <c r="BP340" s="525"/>
      <c r="BQ340" s="525"/>
      <c r="BS340" s="526"/>
      <c r="BT340" s="526"/>
      <c r="BU340" s="526"/>
      <c r="BV340" s="526"/>
      <c r="BW340" s="526"/>
      <c r="BX340" s="526"/>
      <c r="BY340" s="526"/>
      <c r="BZ340" s="526"/>
    </row>
    <row r="341" spans="1:78" x14ac:dyDescent="0.25">
      <c r="A341" s="176" t="s">
        <v>918</v>
      </c>
      <c r="B341" s="520" t="s">
        <v>1187</v>
      </c>
      <c r="C341" s="176" t="s">
        <v>27</v>
      </c>
      <c r="D341" s="176" t="s">
        <v>35</v>
      </c>
      <c r="E341" s="176" t="s">
        <v>35</v>
      </c>
      <c r="F341" s="176" t="s">
        <v>1360</v>
      </c>
      <c r="G341" s="176" t="s">
        <v>1231</v>
      </c>
      <c r="H341" s="176" t="s">
        <v>71</v>
      </c>
      <c r="I341" s="521"/>
      <c r="J341" s="521"/>
      <c r="K341" s="521"/>
      <c r="L341" s="521"/>
      <c r="M341" s="521"/>
      <c r="N341" s="521"/>
      <c r="O341" s="521"/>
      <c r="P341" s="521"/>
      <c r="Q341" s="521"/>
      <c r="R341" s="521"/>
      <c r="S341" s="521"/>
      <c r="T341" s="521"/>
      <c r="U341" s="521"/>
      <c r="V341" s="521"/>
      <c r="W341" s="521"/>
      <c r="X341" s="521"/>
      <c r="Y341" s="521">
        <v>0</v>
      </c>
      <c r="Z341" s="521">
        <v>0</v>
      </c>
      <c r="AA341" s="521">
        <v>0</v>
      </c>
      <c r="AB341" s="521">
        <v>177474.78</v>
      </c>
      <c r="AC341" s="521">
        <v>0</v>
      </c>
      <c r="AD341" s="521">
        <v>0</v>
      </c>
      <c r="AE341" s="521">
        <v>0</v>
      </c>
      <c r="AF341" s="521">
        <v>0</v>
      </c>
      <c r="AG341" s="522"/>
      <c r="AI341" s="523"/>
      <c r="AK341" s="524"/>
      <c r="AL341" s="524"/>
      <c r="AM341" s="524"/>
      <c r="AN341" s="524"/>
      <c r="AO341" s="524"/>
      <c r="AP341" s="524"/>
      <c r="AQ341" s="524"/>
      <c r="AR341" s="524"/>
      <c r="AS341" s="524"/>
      <c r="AT341" s="524"/>
      <c r="AU341" s="507"/>
      <c r="AV341" s="524"/>
      <c r="AW341" s="507"/>
      <c r="AX341" s="524"/>
      <c r="AY341" s="524"/>
      <c r="AZ341" s="524"/>
      <c r="BA341" s="524"/>
      <c r="BB341" s="524"/>
      <c r="BC341" s="524"/>
      <c r="BD341" s="524"/>
      <c r="BE341" s="524"/>
      <c r="BF341" s="524"/>
      <c r="BH341" s="524"/>
      <c r="BI341" s="507"/>
      <c r="BJ341" s="525"/>
      <c r="BK341" s="525"/>
      <c r="BL341" s="525"/>
      <c r="BM341" s="525"/>
      <c r="BN341" s="525"/>
      <c r="BO341" s="525"/>
      <c r="BP341" s="525"/>
      <c r="BQ341" s="525"/>
      <c r="BS341" s="526"/>
      <c r="BT341" s="526"/>
      <c r="BU341" s="526"/>
      <c r="BV341" s="526"/>
      <c r="BW341" s="526"/>
      <c r="BX341" s="526"/>
      <c r="BY341" s="526"/>
      <c r="BZ341" s="526"/>
    </row>
    <row r="342" spans="1:78" x14ac:dyDescent="0.25">
      <c r="A342" s="176" t="s">
        <v>919</v>
      </c>
      <c r="B342" s="520" t="s">
        <v>1187</v>
      </c>
      <c r="C342" s="176" t="s">
        <v>27</v>
      </c>
      <c r="D342" s="176" t="s">
        <v>35</v>
      </c>
      <c r="E342" s="176" t="s">
        <v>35</v>
      </c>
      <c r="F342" s="176" t="s">
        <v>1360</v>
      </c>
      <c r="G342" s="176" t="s">
        <v>1232</v>
      </c>
      <c r="H342" s="176" t="s">
        <v>71</v>
      </c>
      <c r="I342" s="521"/>
      <c r="J342" s="521"/>
      <c r="K342" s="521"/>
      <c r="L342" s="521"/>
      <c r="M342" s="521"/>
      <c r="N342" s="521"/>
      <c r="O342" s="521"/>
      <c r="P342" s="521"/>
      <c r="Q342" s="521"/>
      <c r="R342" s="521"/>
      <c r="S342" s="521"/>
      <c r="T342" s="521"/>
      <c r="U342" s="521"/>
      <c r="V342" s="521"/>
      <c r="W342" s="521"/>
      <c r="X342" s="521"/>
      <c r="Y342" s="521">
        <v>0</v>
      </c>
      <c r="Z342" s="521">
        <v>0</v>
      </c>
      <c r="AA342" s="521">
        <v>0</v>
      </c>
      <c r="AB342" s="521">
        <v>0</v>
      </c>
      <c r="AC342" s="521">
        <v>0</v>
      </c>
      <c r="AD342" s="521">
        <v>249693.48</v>
      </c>
      <c r="AE342" s="521">
        <v>0</v>
      </c>
      <c r="AF342" s="521">
        <v>0</v>
      </c>
      <c r="AG342" s="522"/>
      <c r="AI342" s="523"/>
      <c r="AK342" s="524"/>
      <c r="AL342" s="524"/>
      <c r="AM342" s="524"/>
      <c r="AN342" s="524"/>
      <c r="AO342" s="524"/>
      <c r="AP342" s="524"/>
      <c r="AQ342" s="524"/>
      <c r="AR342" s="524"/>
      <c r="AS342" s="524"/>
      <c r="AT342" s="524"/>
      <c r="AU342" s="507"/>
      <c r="AV342" s="524"/>
      <c r="AW342" s="507"/>
      <c r="AX342" s="524"/>
      <c r="AY342" s="524"/>
      <c r="AZ342" s="524"/>
      <c r="BA342" s="524"/>
      <c r="BB342" s="524"/>
      <c r="BC342" s="524"/>
      <c r="BD342" s="524"/>
      <c r="BE342" s="524"/>
      <c r="BF342" s="524"/>
      <c r="BH342" s="524"/>
      <c r="BI342" s="507"/>
      <c r="BJ342" s="525"/>
      <c r="BK342" s="525"/>
      <c r="BL342" s="525"/>
      <c r="BM342" s="525"/>
      <c r="BN342" s="525"/>
      <c r="BO342" s="525"/>
      <c r="BP342" s="525"/>
      <c r="BQ342" s="525"/>
      <c r="BS342" s="526"/>
      <c r="BT342" s="526"/>
      <c r="BU342" s="526"/>
      <c r="BV342" s="526"/>
      <c r="BW342" s="526"/>
      <c r="BX342" s="526"/>
      <c r="BY342" s="526"/>
      <c r="BZ342" s="526"/>
    </row>
    <row r="343" spans="1:78" x14ac:dyDescent="0.25">
      <c r="A343" s="176" t="s">
        <v>981</v>
      </c>
      <c r="B343" s="520" t="s">
        <v>1187</v>
      </c>
      <c r="C343" s="176" t="s">
        <v>27</v>
      </c>
      <c r="D343" s="176" t="s">
        <v>46</v>
      </c>
      <c r="E343" s="176" t="s">
        <v>1065</v>
      </c>
      <c r="F343" s="176" t="s">
        <v>1357</v>
      </c>
      <c r="G343" s="176" t="s">
        <v>1294</v>
      </c>
      <c r="H343" s="176" t="s">
        <v>1147</v>
      </c>
      <c r="I343" s="521"/>
      <c r="J343" s="521"/>
      <c r="K343" s="521"/>
      <c r="L343" s="521"/>
      <c r="M343" s="521"/>
      <c r="N343" s="521"/>
      <c r="O343" s="521"/>
      <c r="P343" s="521"/>
      <c r="Q343" s="521"/>
      <c r="R343" s="521"/>
      <c r="S343" s="521"/>
      <c r="T343" s="521"/>
      <c r="U343" s="521"/>
      <c r="V343" s="521"/>
      <c r="W343" s="521"/>
      <c r="X343" s="521"/>
      <c r="Y343" s="521">
        <v>0</v>
      </c>
      <c r="Z343" s="521">
        <v>0</v>
      </c>
      <c r="AA343" s="521">
        <v>0</v>
      </c>
      <c r="AB343" s="521">
        <v>178368.92799999999</v>
      </c>
      <c r="AC343" s="521">
        <v>517269.8911999999</v>
      </c>
      <c r="AD343" s="521">
        <v>535106.78399999987</v>
      </c>
      <c r="AE343" s="521">
        <v>552943.6767999999</v>
      </c>
      <c r="AF343" s="521">
        <v>0</v>
      </c>
      <c r="AG343" s="522"/>
      <c r="AH343" s="507"/>
      <c r="AI343" s="524"/>
      <c r="AK343" s="524"/>
      <c r="AL343" s="524"/>
      <c r="AM343" s="524"/>
      <c r="AN343" s="524"/>
      <c r="AO343" s="524"/>
      <c r="AP343" s="524"/>
      <c r="AQ343" s="524"/>
      <c r="AR343" s="524"/>
      <c r="AS343" s="524"/>
      <c r="AT343" s="524"/>
      <c r="AU343" s="507"/>
      <c r="AV343" s="524"/>
      <c r="AW343" s="507"/>
      <c r="AX343" s="524"/>
      <c r="AY343" s="524"/>
      <c r="AZ343" s="524"/>
      <c r="BA343" s="524"/>
      <c r="BB343" s="524"/>
      <c r="BC343" s="524"/>
      <c r="BD343" s="524"/>
      <c r="BE343" s="524"/>
      <c r="BF343" s="524"/>
      <c r="BH343" s="524"/>
      <c r="BI343" s="507"/>
      <c r="BJ343" s="525"/>
      <c r="BK343" s="525"/>
      <c r="BL343" s="525"/>
      <c r="BM343" s="525"/>
      <c r="BN343" s="525"/>
      <c r="BO343" s="525"/>
      <c r="BP343" s="525"/>
      <c r="BQ343" s="525"/>
      <c r="BS343" s="526"/>
      <c r="BT343" s="526"/>
      <c r="BU343" s="526"/>
      <c r="BV343" s="526"/>
      <c r="BW343" s="526"/>
      <c r="BX343" s="526"/>
      <c r="BY343" s="526"/>
      <c r="BZ343" s="526"/>
    </row>
    <row r="344" spans="1:78" x14ac:dyDescent="0.25">
      <c r="A344" s="176" t="s">
        <v>982</v>
      </c>
      <c r="B344" s="520" t="s">
        <v>1187</v>
      </c>
      <c r="C344" s="176" t="s">
        <v>27</v>
      </c>
      <c r="D344" s="176" t="s">
        <v>46</v>
      </c>
      <c r="E344" s="176" t="s">
        <v>1065</v>
      </c>
      <c r="F344" s="176" t="s">
        <v>1357</v>
      </c>
      <c r="G344" s="176" t="s">
        <v>1295</v>
      </c>
      <c r="H344" s="176" t="s">
        <v>1147</v>
      </c>
      <c r="I344" s="521"/>
      <c r="J344" s="521"/>
      <c r="K344" s="521"/>
      <c r="L344" s="521"/>
      <c r="M344" s="521"/>
      <c r="N344" s="521"/>
      <c r="O344" s="521"/>
      <c r="P344" s="521"/>
      <c r="Q344" s="521"/>
      <c r="R344" s="521"/>
      <c r="S344" s="521"/>
      <c r="T344" s="521"/>
      <c r="U344" s="521"/>
      <c r="V344" s="521"/>
      <c r="W344" s="521"/>
      <c r="X344" s="521"/>
      <c r="Y344" s="521">
        <v>0</v>
      </c>
      <c r="Z344" s="521">
        <v>0</v>
      </c>
      <c r="AA344" s="521">
        <v>1043704.12</v>
      </c>
      <c r="AB344" s="521">
        <v>1043704.12</v>
      </c>
      <c r="AC344" s="521">
        <v>2087408.24</v>
      </c>
      <c r="AD344" s="521">
        <v>574037.26599999995</v>
      </c>
      <c r="AE344" s="521">
        <v>469666.85399999993</v>
      </c>
      <c r="AF344" s="521">
        <v>0</v>
      </c>
      <c r="AG344" s="522"/>
      <c r="AI344" s="523"/>
      <c r="AK344" s="524"/>
      <c r="AL344" s="524"/>
      <c r="AM344" s="524"/>
      <c r="AN344" s="524"/>
      <c r="AO344" s="524"/>
      <c r="AP344" s="524"/>
      <c r="AQ344" s="524"/>
      <c r="AR344" s="524"/>
      <c r="AS344" s="524"/>
      <c r="AT344" s="524"/>
      <c r="AU344" s="507"/>
      <c r="AV344" s="524"/>
      <c r="AW344" s="507"/>
      <c r="AX344" s="524"/>
      <c r="AY344" s="524"/>
      <c r="AZ344" s="524"/>
      <c r="BA344" s="524"/>
      <c r="BB344" s="524"/>
      <c r="BC344" s="524"/>
      <c r="BD344" s="524"/>
      <c r="BE344" s="524"/>
      <c r="BF344" s="524"/>
      <c r="BH344" s="524"/>
      <c r="BI344" s="507"/>
      <c r="BJ344" s="525"/>
      <c r="BK344" s="525"/>
      <c r="BL344" s="525"/>
      <c r="BM344" s="525"/>
      <c r="BN344" s="525"/>
      <c r="BO344" s="525"/>
      <c r="BP344" s="525"/>
      <c r="BQ344" s="525"/>
      <c r="BS344" s="526"/>
      <c r="BT344" s="526"/>
      <c r="BU344" s="526"/>
      <c r="BV344" s="526"/>
      <c r="BW344" s="526"/>
      <c r="BX344" s="526"/>
      <c r="BY344" s="526"/>
      <c r="BZ344" s="526"/>
    </row>
    <row r="345" spans="1:78" x14ac:dyDescent="0.25">
      <c r="A345" s="176" t="s">
        <v>910</v>
      </c>
      <c r="B345" s="520" t="s">
        <v>1187</v>
      </c>
      <c r="C345" s="176" t="s">
        <v>27</v>
      </c>
      <c r="D345" s="176" t="s">
        <v>41</v>
      </c>
      <c r="E345" s="176" t="s">
        <v>1068</v>
      </c>
      <c r="F345" s="176" t="s">
        <v>41</v>
      </c>
      <c r="G345" s="176" t="s">
        <v>1322</v>
      </c>
      <c r="H345" s="176" t="s">
        <v>1147</v>
      </c>
      <c r="I345" s="521"/>
      <c r="J345" s="521"/>
      <c r="K345" s="521"/>
      <c r="L345" s="521"/>
      <c r="M345" s="521"/>
      <c r="N345" s="521"/>
      <c r="O345" s="521"/>
      <c r="P345" s="521"/>
      <c r="Q345" s="521"/>
      <c r="R345" s="521"/>
      <c r="S345" s="521"/>
      <c r="T345" s="521"/>
      <c r="U345" s="521"/>
      <c r="V345" s="521"/>
      <c r="W345" s="521"/>
      <c r="X345" s="521"/>
      <c r="Y345" s="521">
        <v>0</v>
      </c>
      <c r="Z345" s="521">
        <v>0</v>
      </c>
      <c r="AA345" s="521">
        <v>0</v>
      </c>
      <c r="AB345" s="521">
        <v>0</v>
      </c>
      <c r="AC345" s="521">
        <v>1809170.88</v>
      </c>
      <c r="AD345" s="521">
        <v>1809170.88</v>
      </c>
      <c r="AE345" s="521">
        <v>2412227.84</v>
      </c>
      <c r="AF345" s="521">
        <v>0</v>
      </c>
      <c r="AG345" s="522"/>
      <c r="AI345" s="523"/>
      <c r="AK345" s="524"/>
      <c r="AL345" s="524"/>
      <c r="AM345" s="524"/>
      <c r="AN345" s="524"/>
      <c r="AO345" s="524"/>
      <c r="AP345" s="524"/>
      <c r="AQ345" s="524"/>
      <c r="AR345" s="524"/>
      <c r="AS345" s="524"/>
      <c r="AT345" s="524"/>
      <c r="AU345" s="507"/>
      <c r="AV345" s="524"/>
      <c r="AW345" s="507"/>
      <c r="AX345" s="524"/>
      <c r="AY345" s="524"/>
      <c r="AZ345" s="524"/>
      <c r="BA345" s="524"/>
      <c r="BB345" s="524"/>
      <c r="BC345" s="524"/>
      <c r="BD345" s="524"/>
      <c r="BE345" s="524"/>
      <c r="BF345" s="524"/>
      <c r="BH345" s="524"/>
      <c r="BI345" s="507"/>
      <c r="BJ345" s="525"/>
      <c r="BK345" s="525"/>
      <c r="BL345" s="525"/>
      <c r="BM345" s="525"/>
      <c r="BN345" s="525"/>
      <c r="BO345" s="525"/>
      <c r="BP345" s="525"/>
      <c r="BQ345" s="525"/>
      <c r="BS345" s="526"/>
      <c r="BT345" s="526"/>
      <c r="BU345" s="526"/>
      <c r="BV345" s="526"/>
      <c r="BW345" s="526"/>
      <c r="BX345" s="526"/>
      <c r="BY345" s="526"/>
      <c r="BZ345" s="526"/>
    </row>
    <row r="346" spans="1:78" x14ac:dyDescent="0.25">
      <c r="A346" s="176" t="s">
        <v>938</v>
      </c>
      <c r="B346" s="520" t="s">
        <v>1187</v>
      </c>
      <c r="C346" s="176" t="s">
        <v>27</v>
      </c>
      <c r="D346" s="176" t="s">
        <v>39</v>
      </c>
      <c r="E346" s="176" t="s">
        <v>1065</v>
      </c>
      <c r="F346" s="176" t="s">
        <v>1359</v>
      </c>
      <c r="G346" s="176" t="s">
        <v>1251</v>
      </c>
      <c r="H346" s="176" t="s">
        <v>71</v>
      </c>
      <c r="I346" s="521"/>
      <c r="J346" s="521"/>
      <c r="K346" s="521"/>
      <c r="L346" s="521"/>
      <c r="M346" s="521"/>
      <c r="N346" s="521"/>
      <c r="O346" s="521"/>
      <c r="P346" s="521"/>
      <c r="Q346" s="521"/>
      <c r="R346" s="521"/>
      <c r="S346" s="521"/>
      <c r="T346" s="521"/>
      <c r="U346" s="521"/>
      <c r="V346" s="521"/>
      <c r="W346" s="521"/>
      <c r="X346" s="521"/>
      <c r="Y346" s="521">
        <v>0</v>
      </c>
      <c r="Z346" s="521">
        <v>0</v>
      </c>
      <c r="AA346" s="521">
        <v>0</v>
      </c>
      <c r="AB346" s="521">
        <v>0</v>
      </c>
      <c r="AC346" s="521">
        <v>630834.66600000008</v>
      </c>
      <c r="AD346" s="521">
        <v>3154173.33</v>
      </c>
      <c r="AE346" s="521">
        <v>2523338.6640000003</v>
      </c>
      <c r="AF346" s="521">
        <v>0</v>
      </c>
      <c r="AG346" s="522"/>
      <c r="AI346" s="523"/>
      <c r="AK346" s="524"/>
      <c r="AL346" s="524"/>
      <c r="AM346" s="524"/>
      <c r="AN346" s="524"/>
      <c r="AO346" s="524"/>
      <c r="AP346" s="524"/>
      <c r="AQ346" s="524"/>
      <c r="AR346" s="524"/>
      <c r="AS346" s="524"/>
      <c r="AT346" s="524"/>
      <c r="AU346" s="507"/>
      <c r="AV346" s="524"/>
      <c r="AW346" s="507"/>
      <c r="AX346" s="524"/>
      <c r="AY346" s="524"/>
      <c r="AZ346" s="524"/>
      <c r="BA346" s="524"/>
      <c r="BB346" s="524"/>
      <c r="BC346" s="524"/>
      <c r="BD346" s="524"/>
      <c r="BE346" s="524"/>
      <c r="BF346" s="524"/>
      <c r="BH346" s="524"/>
      <c r="BI346" s="507"/>
      <c r="BJ346" s="525"/>
      <c r="BK346" s="525"/>
      <c r="BL346" s="525"/>
      <c r="BM346" s="525"/>
      <c r="BN346" s="525"/>
      <c r="BO346" s="525"/>
      <c r="BP346" s="525"/>
      <c r="BQ346" s="525"/>
      <c r="BS346" s="526"/>
      <c r="BT346" s="526"/>
      <c r="BU346" s="526"/>
      <c r="BV346" s="526"/>
      <c r="BW346" s="526"/>
      <c r="BX346" s="526"/>
      <c r="BY346" s="526"/>
      <c r="BZ346" s="526"/>
    </row>
    <row r="347" spans="1:78" x14ac:dyDescent="0.25">
      <c r="A347" s="176" t="s">
        <v>965</v>
      </c>
      <c r="B347" s="520" t="s">
        <v>1187</v>
      </c>
      <c r="C347" s="176" t="s">
        <v>27</v>
      </c>
      <c r="D347" s="176" t="s">
        <v>38</v>
      </c>
      <c r="E347" s="176" t="s">
        <v>1065</v>
      </c>
      <c r="F347" s="176" t="s">
        <v>1357</v>
      </c>
      <c r="G347" s="176" t="s">
        <v>1280</v>
      </c>
      <c r="H347" s="176" t="s">
        <v>71</v>
      </c>
      <c r="I347" s="521"/>
      <c r="J347" s="521"/>
      <c r="K347" s="521"/>
      <c r="L347" s="521"/>
      <c r="M347" s="521"/>
      <c r="N347" s="521"/>
      <c r="O347" s="521"/>
      <c r="P347" s="521"/>
      <c r="Q347" s="521"/>
      <c r="R347" s="521"/>
      <c r="S347" s="521"/>
      <c r="T347" s="521"/>
      <c r="U347" s="521"/>
      <c r="V347" s="521"/>
      <c r="W347" s="521"/>
      <c r="X347" s="521"/>
      <c r="Y347" s="521">
        <v>0</v>
      </c>
      <c r="Z347" s="521">
        <v>0</v>
      </c>
      <c r="AA347" s="521">
        <v>276352.54399999999</v>
      </c>
      <c r="AB347" s="521">
        <v>829057.63199999998</v>
      </c>
      <c r="AC347" s="521">
        <v>1658115.264</v>
      </c>
      <c r="AD347" s="521">
        <v>0</v>
      </c>
      <c r="AE347" s="521">
        <v>0</v>
      </c>
      <c r="AF347" s="521">
        <v>0</v>
      </c>
      <c r="AG347" s="522"/>
      <c r="AI347" s="523"/>
      <c r="AK347" s="524"/>
      <c r="AL347" s="524"/>
      <c r="AM347" s="524"/>
      <c r="AN347" s="524"/>
      <c r="AO347" s="524"/>
      <c r="AP347" s="524"/>
      <c r="AQ347" s="524"/>
      <c r="AR347" s="524"/>
      <c r="AS347" s="524"/>
      <c r="AT347" s="524"/>
      <c r="AU347" s="507"/>
      <c r="AV347" s="524"/>
      <c r="AW347" s="507"/>
      <c r="AX347" s="524"/>
      <c r="AY347" s="524"/>
      <c r="AZ347" s="524"/>
      <c r="BA347" s="524"/>
      <c r="BB347" s="524"/>
      <c r="BC347" s="524"/>
      <c r="BD347" s="524"/>
      <c r="BE347" s="524"/>
      <c r="BF347" s="524"/>
      <c r="BH347" s="524"/>
      <c r="BI347" s="507"/>
      <c r="BJ347" s="525"/>
      <c r="BK347" s="525"/>
      <c r="BL347" s="525"/>
      <c r="BM347" s="525"/>
      <c r="BN347" s="525"/>
      <c r="BO347" s="525"/>
      <c r="BP347" s="525"/>
      <c r="BQ347" s="525"/>
      <c r="BS347" s="526"/>
      <c r="BT347" s="526"/>
      <c r="BU347" s="526"/>
      <c r="BV347" s="526"/>
      <c r="BW347" s="526"/>
      <c r="BX347" s="526"/>
      <c r="BY347" s="526"/>
      <c r="BZ347" s="526"/>
    </row>
    <row r="348" spans="1:78" x14ac:dyDescent="0.25">
      <c r="A348" s="176" t="s">
        <v>978</v>
      </c>
      <c r="B348" s="520" t="s">
        <v>1187</v>
      </c>
      <c r="C348" s="176" t="s">
        <v>27</v>
      </c>
      <c r="D348" s="176" t="s">
        <v>46</v>
      </c>
      <c r="E348" s="176" t="s">
        <v>1065</v>
      </c>
      <c r="F348" s="176" t="s">
        <v>1359</v>
      </c>
      <c r="G348" s="176" t="s">
        <v>1292</v>
      </c>
      <c r="H348" s="176" t="s">
        <v>71</v>
      </c>
      <c r="I348" s="521"/>
      <c r="J348" s="521"/>
      <c r="K348" s="521"/>
      <c r="L348" s="521"/>
      <c r="M348" s="521"/>
      <c r="N348" s="521"/>
      <c r="O348" s="521"/>
      <c r="P348" s="521"/>
      <c r="Q348" s="521"/>
      <c r="R348" s="521"/>
      <c r="S348" s="521"/>
      <c r="T348" s="521"/>
      <c r="U348" s="521"/>
      <c r="V348" s="521"/>
      <c r="W348" s="521"/>
      <c r="X348" s="521"/>
      <c r="Y348" s="521">
        <v>0</v>
      </c>
      <c r="Z348" s="521">
        <v>0</v>
      </c>
      <c r="AA348" s="521">
        <v>0</v>
      </c>
      <c r="AB348" s="521">
        <v>432448.55099999998</v>
      </c>
      <c r="AC348" s="521">
        <v>1729794.2039999999</v>
      </c>
      <c r="AD348" s="521">
        <v>2162242.7549999999</v>
      </c>
      <c r="AE348" s="521">
        <v>0</v>
      </c>
      <c r="AF348" s="521">
        <v>0</v>
      </c>
      <c r="AG348" s="522"/>
      <c r="AI348" s="523"/>
      <c r="AK348" s="524"/>
      <c r="AL348" s="524"/>
      <c r="AM348" s="524"/>
      <c r="AN348" s="524"/>
      <c r="AO348" s="524"/>
      <c r="AP348" s="524"/>
      <c r="AQ348" s="524"/>
      <c r="AR348" s="524"/>
      <c r="AS348" s="524"/>
      <c r="AT348" s="524"/>
      <c r="AU348" s="507"/>
      <c r="AV348" s="524"/>
      <c r="AW348" s="507"/>
      <c r="AX348" s="524"/>
      <c r="AY348" s="524"/>
      <c r="AZ348" s="524"/>
      <c r="BA348" s="524"/>
      <c r="BB348" s="524"/>
      <c r="BC348" s="524"/>
      <c r="BD348" s="524"/>
      <c r="BE348" s="524"/>
      <c r="BF348" s="524"/>
      <c r="BH348" s="524"/>
      <c r="BI348" s="507"/>
      <c r="BJ348" s="525"/>
      <c r="BK348" s="525"/>
      <c r="BL348" s="525"/>
      <c r="BM348" s="525"/>
      <c r="BN348" s="525"/>
      <c r="BO348" s="525"/>
      <c r="BP348" s="525"/>
      <c r="BQ348" s="525"/>
      <c r="BS348" s="526"/>
      <c r="BT348" s="526"/>
      <c r="BU348" s="526"/>
      <c r="BV348" s="526"/>
      <c r="BW348" s="526"/>
      <c r="BX348" s="526"/>
      <c r="BY348" s="526"/>
      <c r="BZ348" s="526"/>
    </row>
    <row r="349" spans="1:78" x14ac:dyDescent="0.25">
      <c r="A349" s="176" t="s">
        <v>926</v>
      </c>
      <c r="B349" s="520" t="s">
        <v>1187</v>
      </c>
      <c r="C349" s="176" t="s">
        <v>27</v>
      </c>
      <c r="D349" s="176" t="s">
        <v>47</v>
      </c>
      <c r="E349" s="176" t="s">
        <v>1353</v>
      </c>
      <c r="F349" s="176" t="s">
        <v>1354</v>
      </c>
      <c r="G349" s="176" t="s">
        <v>1239</v>
      </c>
      <c r="H349" s="176" t="s">
        <v>71</v>
      </c>
      <c r="I349" s="521"/>
      <c r="J349" s="521"/>
      <c r="K349" s="521"/>
      <c r="L349" s="521"/>
      <c r="M349" s="521"/>
      <c r="N349" s="521"/>
      <c r="O349" s="521"/>
      <c r="P349" s="521"/>
      <c r="Q349" s="521"/>
      <c r="R349" s="521"/>
      <c r="S349" s="521"/>
      <c r="T349" s="521"/>
      <c r="U349" s="521"/>
      <c r="V349" s="521"/>
      <c r="W349" s="521"/>
      <c r="X349" s="521"/>
      <c r="Y349" s="521">
        <v>0</v>
      </c>
      <c r="Z349" s="521">
        <v>0</v>
      </c>
      <c r="AA349" s="521">
        <v>0</v>
      </c>
      <c r="AB349" s="521">
        <v>0</v>
      </c>
      <c r="AC349" s="521">
        <v>878145.18</v>
      </c>
      <c r="AD349" s="521">
        <v>0</v>
      </c>
      <c r="AE349" s="521">
        <v>0</v>
      </c>
      <c r="AF349" s="521">
        <v>0</v>
      </c>
      <c r="AG349" s="522"/>
      <c r="AI349" s="523"/>
      <c r="AK349" s="524"/>
      <c r="AL349" s="524"/>
      <c r="AM349" s="524"/>
      <c r="AN349" s="524"/>
      <c r="AO349" s="524"/>
      <c r="AP349" s="524"/>
      <c r="AQ349" s="524"/>
      <c r="AR349" s="524"/>
      <c r="AS349" s="524"/>
      <c r="AT349" s="524"/>
      <c r="AU349" s="507"/>
      <c r="AV349" s="524"/>
      <c r="AW349" s="507"/>
      <c r="AX349" s="524"/>
      <c r="AY349" s="524"/>
      <c r="AZ349" s="524"/>
      <c r="BA349" s="524"/>
      <c r="BB349" s="524"/>
      <c r="BC349" s="524"/>
      <c r="BD349" s="524"/>
      <c r="BE349" s="524"/>
      <c r="BF349" s="524"/>
      <c r="BH349" s="524"/>
      <c r="BI349" s="507"/>
      <c r="BJ349" s="525"/>
      <c r="BK349" s="525"/>
      <c r="BL349" s="525"/>
      <c r="BM349" s="525"/>
      <c r="BN349" s="525"/>
      <c r="BO349" s="525"/>
      <c r="BP349" s="525"/>
      <c r="BQ349" s="525"/>
      <c r="BS349" s="526"/>
      <c r="BT349" s="526"/>
      <c r="BU349" s="526"/>
      <c r="BV349" s="526"/>
      <c r="BW349" s="526"/>
      <c r="BX349" s="526"/>
      <c r="BY349" s="526"/>
      <c r="BZ349" s="526"/>
    </row>
    <row r="350" spans="1:78" x14ac:dyDescent="0.25">
      <c r="A350" s="176" t="s">
        <v>927</v>
      </c>
      <c r="B350" s="520" t="s">
        <v>1187</v>
      </c>
      <c r="C350" s="176" t="s">
        <v>27</v>
      </c>
      <c r="D350" s="176" t="s">
        <v>47</v>
      </c>
      <c r="E350" s="176" t="s">
        <v>1353</v>
      </c>
      <c r="F350" s="176" t="s">
        <v>1354</v>
      </c>
      <c r="G350" s="176" t="s">
        <v>1240</v>
      </c>
      <c r="H350" s="176" t="s">
        <v>71</v>
      </c>
      <c r="I350" s="521"/>
      <c r="J350" s="521"/>
      <c r="K350" s="521"/>
      <c r="L350" s="521"/>
      <c r="M350" s="521"/>
      <c r="N350" s="521"/>
      <c r="O350" s="521"/>
      <c r="P350" s="521"/>
      <c r="Q350" s="521"/>
      <c r="R350" s="521"/>
      <c r="S350" s="521"/>
      <c r="T350" s="521"/>
      <c r="U350" s="521"/>
      <c r="V350" s="521"/>
      <c r="W350" s="521"/>
      <c r="X350" s="521"/>
      <c r="Y350" s="521">
        <v>0</v>
      </c>
      <c r="Z350" s="521">
        <v>0</v>
      </c>
      <c r="AA350" s="521">
        <v>0</v>
      </c>
      <c r="AB350" s="521">
        <v>0</v>
      </c>
      <c r="AC350" s="521">
        <v>0</v>
      </c>
      <c r="AD350" s="521">
        <v>0</v>
      </c>
      <c r="AE350" s="521">
        <v>1672173.08</v>
      </c>
      <c r="AF350" s="521">
        <v>0</v>
      </c>
      <c r="AG350" s="522"/>
      <c r="AI350" s="523"/>
      <c r="AK350" s="524"/>
      <c r="AL350" s="524"/>
      <c r="AM350" s="524"/>
      <c r="AN350" s="524"/>
      <c r="AO350" s="524"/>
      <c r="AP350" s="524"/>
      <c r="AQ350" s="524"/>
      <c r="AR350" s="524"/>
      <c r="AS350" s="524"/>
      <c r="AT350" s="524"/>
      <c r="AU350" s="507"/>
      <c r="AV350" s="524"/>
      <c r="AW350" s="507"/>
      <c r="AX350" s="524"/>
      <c r="AY350" s="524"/>
      <c r="AZ350" s="524"/>
      <c r="BA350" s="524"/>
      <c r="BB350" s="524"/>
      <c r="BC350" s="524"/>
      <c r="BD350" s="524"/>
      <c r="BE350" s="524"/>
      <c r="BF350" s="524"/>
      <c r="BH350" s="524"/>
      <c r="BI350" s="507"/>
      <c r="BJ350" s="525"/>
      <c r="BK350" s="525"/>
      <c r="BL350" s="525"/>
      <c r="BM350" s="525"/>
      <c r="BN350" s="525"/>
      <c r="BO350" s="525"/>
      <c r="BP350" s="525"/>
      <c r="BQ350" s="525"/>
      <c r="BS350" s="526"/>
      <c r="BT350" s="526"/>
      <c r="BU350" s="526"/>
      <c r="BV350" s="526"/>
      <c r="BW350" s="526"/>
      <c r="BX350" s="526"/>
      <c r="BY350" s="526"/>
      <c r="BZ350" s="526"/>
    </row>
    <row r="351" spans="1:78" x14ac:dyDescent="0.25">
      <c r="A351" s="176" t="s">
        <v>928</v>
      </c>
      <c r="B351" s="520" t="s">
        <v>1187</v>
      </c>
      <c r="C351" s="176" t="s">
        <v>27</v>
      </c>
      <c r="D351" s="176" t="s">
        <v>47</v>
      </c>
      <c r="E351" s="176" t="s">
        <v>1353</v>
      </c>
      <c r="F351" s="176" t="s">
        <v>1354</v>
      </c>
      <c r="G351" s="176" t="s">
        <v>1241</v>
      </c>
      <c r="H351" s="176" t="s">
        <v>71</v>
      </c>
      <c r="I351" s="521"/>
      <c r="J351" s="521"/>
      <c r="K351" s="521"/>
      <c r="L351" s="521"/>
      <c r="M351" s="521"/>
      <c r="N351" s="521"/>
      <c r="O351" s="521"/>
      <c r="P351" s="521"/>
      <c r="Q351" s="521"/>
      <c r="R351" s="521"/>
      <c r="S351" s="521"/>
      <c r="T351" s="521"/>
      <c r="U351" s="521"/>
      <c r="V351" s="521"/>
      <c r="W351" s="521"/>
      <c r="X351" s="521"/>
      <c r="Y351" s="521">
        <v>0</v>
      </c>
      <c r="Z351" s="521">
        <v>0</v>
      </c>
      <c r="AA351" s="521">
        <v>0</v>
      </c>
      <c r="AB351" s="521">
        <v>1409833.26</v>
      </c>
      <c r="AC351" s="521">
        <v>0</v>
      </c>
      <c r="AD351" s="521">
        <v>0</v>
      </c>
      <c r="AE351" s="521">
        <v>0</v>
      </c>
      <c r="AF351" s="521">
        <v>0</v>
      </c>
      <c r="AG351" s="522"/>
      <c r="AI351" s="523"/>
      <c r="AK351" s="524"/>
      <c r="AL351" s="524"/>
      <c r="AM351" s="524"/>
      <c r="AN351" s="524"/>
      <c r="AO351" s="524"/>
      <c r="AP351" s="524"/>
      <c r="AQ351" s="524"/>
      <c r="AR351" s="524"/>
      <c r="AS351" s="524"/>
      <c r="AT351" s="524"/>
      <c r="AU351" s="507"/>
      <c r="AV351" s="524"/>
      <c r="AW351" s="507"/>
      <c r="AX351" s="524"/>
      <c r="AY351" s="524"/>
      <c r="AZ351" s="524"/>
      <c r="BA351" s="524"/>
      <c r="BB351" s="524"/>
      <c r="BC351" s="524"/>
      <c r="BD351" s="524"/>
      <c r="BE351" s="524"/>
      <c r="BF351" s="524"/>
      <c r="BH351" s="524"/>
      <c r="BI351" s="507"/>
      <c r="BJ351" s="525"/>
      <c r="BK351" s="525"/>
      <c r="BL351" s="525"/>
      <c r="BM351" s="525"/>
      <c r="BN351" s="525"/>
      <c r="BO351" s="525"/>
      <c r="BP351" s="525"/>
      <c r="BQ351" s="525"/>
      <c r="BS351" s="526"/>
      <c r="BT351" s="526"/>
      <c r="BU351" s="526"/>
      <c r="BV351" s="526"/>
      <c r="BW351" s="526"/>
      <c r="BX351" s="526"/>
      <c r="BY351" s="526"/>
      <c r="BZ351" s="526"/>
    </row>
    <row r="352" spans="1:78" x14ac:dyDescent="0.25">
      <c r="A352" s="176" t="s">
        <v>966</v>
      </c>
      <c r="B352" s="520" t="s">
        <v>1187</v>
      </c>
      <c r="C352" s="176" t="s">
        <v>27</v>
      </c>
      <c r="D352" s="176" t="s">
        <v>38</v>
      </c>
      <c r="E352" s="176" t="s">
        <v>1065</v>
      </c>
      <c r="F352" s="176" t="s">
        <v>1357</v>
      </c>
      <c r="G352" s="176" t="s">
        <v>1281</v>
      </c>
      <c r="H352" s="176" t="s">
        <v>1147</v>
      </c>
      <c r="I352" s="521"/>
      <c r="J352" s="521"/>
      <c r="K352" s="521"/>
      <c r="L352" s="521"/>
      <c r="M352" s="521"/>
      <c r="N352" s="521"/>
      <c r="O352" s="521"/>
      <c r="P352" s="521"/>
      <c r="Q352" s="521"/>
      <c r="R352" s="521"/>
      <c r="S352" s="521"/>
      <c r="T352" s="521"/>
      <c r="U352" s="521"/>
      <c r="V352" s="521"/>
      <c r="W352" s="521"/>
      <c r="X352" s="521"/>
      <c r="Y352" s="521">
        <v>0</v>
      </c>
      <c r="Z352" s="521">
        <v>0</v>
      </c>
      <c r="AA352" s="521">
        <v>240089.98499999999</v>
      </c>
      <c r="AB352" s="521">
        <v>240089.98499999999</v>
      </c>
      <c r="AC352" s="521">
        <v>696260.95649999985</v>
      </c>
      <c r="AD352" s="521">
        <v>480179.97</v>
      </c>
      <c r="AE352" s="521">
        <v>744278.95349999983</v>
      </c>
      <c r="AF352" s="521">
        <v>0</v>
      </c>
      <c r="AG352" s="522"/>
      <c r="AH352" s="507"/>
      <c r="AI352" s="524"/>
      <c r="AK352" s="524"/>
      <c r="AL352" s="524"/>
      <c r="AM352" s="524"/>
      <c r="AN352" s="524"/>
      <c r="AO352" s="524"/>
      <c r="AP352" s="524"/>
      <c r="AQ352" s="524"/>
      <c r="AR352" s="524"/>
      <c r="AS352" s="524"/>
      <c r="AT352" s="524"/>
      <c r="AU352" s="507"/>
      <c r="AV352" s="524"/>
      <c r="AW352" s="507"/>
      <c r="AX352" s="524"/>
      <c r="AY352" s="524"/>
      <c r="AZ352" s="524"/>
      <c r="BA352" s="524"/>
      <c r="BB352" s="524"/>
      <c r="BC352" s="524"/>
      <c r="BD352" s="524"/>
      <c r="BE352" s="524"/>
      <c r="BF352" s="524"/>
      <c r="BH352" s="524"/>
      <c r="BI352" s="507"/>
      <c r="BJ352" s="525"/>
      <c r="BK352" s="525"/>
      <c r="BL352" s="525"/>
      <c r="BM352" s="525"/>
      <c r="BN352" s="525"/>
      <c r="BO352" s="525"/>
      <c r="BP352" s="525"/>
      <c r="BQ352" s="525"/>
      <c r="BS352" s="526"/>
      <c r="BT352" s="526"/>
      <c r="BU352" s="526"/>
      <c r="BV352" s="526"/>
      <c r="BW352" s="526"/>
      <c r="BX352" s="526"/>
      <c r="BY352" s="526"/>
      <c r="BZ352" s="526"/>
    </row>
    <row r="353" spans="1:78" x14ac:dyDescent="0.25">
      <c r="A353" s="176" t="s">
        <v>983</v>
      </c>
      <c r="B353" s="520" t="s">
        <v>1187</v>
      </c>
      <c r="C353" s="176" t="s">
        <v>27</v>
      </c>
      <c r="D353" s="176" t="s">
        <v>46</v>
      </c>
      <c r="E353" s="176" t="s">
        <v>1065</v>
      </c>
      <c r="F353" s="176" t="s">
        <v>1357</v>
      </c>
      <c r="G353" s="176" t="s">
        <v>1037</v>
      </c>
      <c r="H353" s="176" t="s">
        <v>1147</v>
      </c>
      <c r="I353" s="521"/>
      <c r="J353" s="521"/>
      <c r="K353" s="521"/>
      <c r="L353" s="521"/>
      <c r="M353" s="521"/>
      <c r="N353" s="521"/>
      <c r="O353" s="521"/>
      <c r="P353" s="521"/>
      <c r="Q353" s="521"/>
      <c r="R353" s="521"/>
      <c r="S353" s="521"/>
      <c r="T353" s="521"/>
      <c r="U353" s="521"/>
      <c r="V353" s="521"/>
      <c r="W353" s="521"/>
      <c r="X353" s="521"/>
      <c r="Y353" s="521">
        <v>0</v>
      </c>
      <c r="Z353" s="521">
        <v>0</v>
      </c>
      <c r="AA353" s="521">
        <v>143624</v>
      </c>
      <c r="AB353" s="521">
        <v>288352.8</v>
      </c>
      <c r="AC353" s="521">
        <v>288352.8</v>
      </c>
      <c r="AD353" s="521">
        <v>288352.8</v>
      </c>
      <c r="AE353" s="521">
        <v>144728.79999999999</v>
      </c>
      <c r="AF353" s="521">
        <v>0</v>
      </c>
      <c r="AG353" s="522"/>
      <c r="AI353" s="523"/>
      <c r="AK353" s="524"/>
      <c r="AL353" s="524"/>
      <c r="AM353" s="524"/>
      <c r="AN353" s="524"/>
      <c r="AO353" s="524"/>
      <c r="AP353" s="524"/>
      <c r="AQ353" s="524"/>
      <c r="AR353" s="524"/>
      <c r="AS353" s="524"/>
      <c r="AT353" s="524"/>
      <c r="AU353" s="507"/>
      <c r="AV353" s="524"/>
      <c r="AW353" s="507"/>
      <c r="AX353" s="524"/>
      <c r="AY353" s="524"/>
      <c r="AZ353" s="524"/>
      <c r="BA353" s="524"/>
      <c r="BB353" s="524"/>
      <c r="BC353" s="524"/>
      <c r="BD353" s="524"/>
      <c r="BE353" s="524"/>
      <c r="BF353" s="524"/>
      <c r="BH353" s="524"/>
      <c r="BI353" s="507"/>
      <c r="BJ353" s="525"/>
      <c r="BK353" s="525"/>
      <c r="BL353" s="525"/>
      <c r="BM353" s="525"/>
      <c r="BN353" s="525"/>
      <c r="BO353" s="525"/>
      <c r="BP353" s="525"/>
      <c r="BQ353" s="525"/>
      <c r="BS353" s="526"/>
      <c r="BT353" s="526"/>
      <c r="BU353" s="526"/>
      <c r="BV353" s="526"/>
      <c r="BW353" s="526"/>
      <c r="BX353" s="526"/>
      <c r="BY353" s="526"/>
      <c r="BZ353" s="526"/>
    </row>
    <row r="354" spans="1:78" x14ac:dyDescent="0.25">
      <c r="A354" s="176" t="s">
        <v>967</v>
      </c>
      <c r="B354" s="520" t="s">
        <v>1187</v>
      </c>
      <c r="C354" s="176" t="s">
        <v>27</v>
      </c>
      <c r="D354" s="176" t="s">
        <v>38</v>
      </c>
      <c r="E354" s="176" t="s">
        <v>1065</v>
      </c>
      <c r="F354" s="176" t="s">
        <v>1357</v>
      </c>
      <c r="G354" s="176" t="s">
        <v>1035</v>
      </c>
      <c r="H354" s="176" t="s">
        <v>1147</v>
      </c>
      <c r="I354" s="521"/>
      <c r="J354" s="521"/>
      <c r="K354" s="521"/>
      <c r="L354" s="521"/>
      <c r="M354" s="521"/>
      <c r="N354" s="521"/>
      <c r="O354" s="521"/>
      <c r="P354" s="521"/>
      <c r="Q354" s="521"/>
      <c r="R354" s="521"/>
      <c r="S354" s="521"/>
      <c r="T354" s="521"/>
      <c r="U354" s="521"/>
      <c r="V354" s="521"/>
      <c r="W354" s="521"/>
      <c r="X354" s="521"/>
      <c r="Y354" s="521">
        <v>0</v>
      </c>
      <c r="Z354" s="521">
        <v>0</v>
      </c>
      <c r="AA354" s="521">
        <v>226219.48800000001</v>
      </c>
      <c r="AB354" s="521">
        <v>656036.51519999991</v>
      </c>
      <c r="AC354" s="521">
        <v>678658.46399999992</v>
      </c>
      <c r="AD354" s="521">
        <v>701280.41279999993</v>
      </c>
      <c r="AE354" s="521">
        <v>0</v>
      </c>
      <c r="AF354" s="521">
        <v>0</v>
      </c>
      <c r="AG354" s="522"/>
      <c r="AI354" s="523"/>
      <c r="AK354" s="524"/>
      <c r="AL354" s="524"/>
      <c r="AM354" s="524"/>
      <c r="AN354" s="524"/>
      <c r="AO354" s="524"/>
      <c r="AP354" s="524"/>
      <c r="AQ354" s="524"/>
      <c r="AR354" s="524"/>
      <c r="AS354" s="524"/>
      <c r="AT354" s="524"/>
      <c r="AU354" s="507"/>
      <c r="AV354" s="524"/>
      <c r="AW354" s="507"/>
      <c r="AX354" s="524"/>
      <c r="AY354" s="524"/>
      <c r="AZ354" s="524"/>
      <c r="BA354" s="524"/>
      <c r="BB354" s="524"/>
      <c r="BC354" s="524"/>
      <c r="BD354" s="524"/>
      <c r="BE354" s="524"/>
      <c r="BF354" s="524"/>
      <c r="BH354" s="524"/>
      <c r="BI354" s="507"/>
      <c r="BJ354" s="525"/>
      <c r="BK354" s="525"/>
      <c r="BL354" s="525"/>
      <c r="BM354" s="525"/>
      <c r="BN354" s="525"/>
      <c r="BO354" s="525"/>
      <c r="BP354" s="525"/>
      <c r="BQ354" s="525"/>
      <c r="BS354" s="526"/>
      <c r="BT354" s="526"/>
      <c r="BU354" s="526"/>
      <c r="BV354" s="526"/>
      <c r="BW354" s="526"/>
      <c r="BX354" s="526"/>
      <c r="BY354" s="526"/>
      <c r="BZ354" s="526"/>
    </row>
    <row r="355" spans="1:78" x14ac:dyDescent="0.25">
      <c r="A355" s="176" t="s">
        <v>1193</v>
      </c>
      <c r="B355" s="520" t="s">
        <v>355</v>
      </c>
      <c r="C355" s="176" t="s">
        <v>27</v>
      </c>
      <c r="D355" s="176" t="s">
        <v>46</v>
      </c>
      <c r="E355" s="176" t="s">
        <v>1065</v>
      </c>
      <c r="F355" s="176" t="s">
        <v>1357</v>
      </c>
      <c r="G355" s="176" t="s">
        <v>1296</v>
      </c>
      <c r="H355" s="176" t="s">
        <v>29</v>
      </c>
      <c r="I355" s="521"/>
      <c r="J355" s="521"/>
      <c r="K355" s="521"/>
      <c r="L355" s="521"/>
      <c r="M355" s="521"/>
      <c r="N355" s="521"/>
      <c r="O355" s="521"/>
      <c r="P355" s="521"/>
      <c r="Q355" s="521"/>
      <c r="R355" s="521"/>
      <c r="S355" s="521"/>
      <c r="T355" s="521"/>
      <c r="U355" s="521"/>
      <c r="V355" s="521"/>
      <c r="W355" s="521"/>
      <c r="X355" s="521"/>
      <c r="Y355" s="521">
        <v>1554452.83139185</v>
      </c>
      <c r="Z355" s="521">
        <v>65972.905745570926</v>
      </c>
      <c r="AA355" s="521">
        <v>0</v>
      </c>
      <c r="AB355" s="521">
        <v>0</v>
      </c>
      <c r="AC355" s="521">
        <v>0</v>
      </c>
      <c r="AD355" s="521">
        <v>0</v>
      </c>
      <c r="AE355" s="521">
        <v>0</v>
      </c>
      <c r="AF355" s="521">
        <v>0</v>
      </c>
      <c r="AG355" s="522"/>
      <c r="AI355" s="523"/>
      <c r="AK355" s="524"/>
      <c r="AL355" s="524"/>
      <c r="AM355" s="524"/>
      <c r="AN355" s="524"/>
      <c r="AO355" s="524"/>
      <c r="AP355" s="524"/>
      <c r="AQ355" s="524"/>
      <c r="AR355" s="524"/>
      <c r="AS355" s="524"/>
      <c r="AT355" s="524"/>
      <c r="AU355" s="507"/>
      <c r="AV355" s="524"/>
      <c r="AW355" s="507"/>
      <c r="AX355" s="524"/>
      <c r="AY355" s="524"/>
      <c r="AZ355" s="524"/>
      <c r="BA355" s="524"/>
      <c r="BB355" s="524"/>
      <c r="BC355" s="524"/>
      <c r="BD355" s="524"/>
      <c r="BE355" s="524"/>
      <c r="BF355" s="524"/>
      <c r="BH355" s="524"/>
      <c r="BI355" s="507"/>
      <c r="BJ355" s="525"/>
      <c r="BK355" s="525"/>
      <c r="BL355" s="525"/>
      <c r="BM355" s="525"/>
      <c r="BN355" s="525"/>
      <c r="BO355" s="525"/>
      <c r="BP355" s="525"/>
      <c r="BQ355" s="525"/>
      <c r="BS355" s="526"/>
      <c r="BT355" s="526"/>
      <c r="BU355" s="526"/>
      <c r="BV355" s="526"/>
      <c r="BW355" s="526"/>
      <c r="BX355" s="526"/>
      <c r="BY355" s="526"/>
      <c r="BZ355" s="526"/>
    </row>
    <row r="356" spans="1:78" x14ac:dyDescent="0.25">
      <c r="A356" s="176" t="s">
        <v>1263</v>
      </c>
      <c r="B356" s="520" t="s">
        <v>1187</v>
      </c>
      <c r="C356" s="176" t="s">
        <v>27</v>
      </c>
      <c r="D356" s="176" t="s">
        <v>38</v>
      </c>
      <c r="E356" s="176" t="s">
        <v>1065</v>
      </c>
      <c r="F356" s="176" t="s">
        <v>1066</v>
      </c>
      <c r="G356" s="176" t="s">
        <v>1003</v>
      </c>
      <c r="H356" s="176" t="s">
        <v>1147</v>
      </c>
      <c r="I356" s="521"/>
      <c r="J356" s="521"/>
      <c r="K356" s="521"/>
      <c r="L356" s="521"/>
      <c r="M356" s="521"/>
      <c r="N356" s="521"/>
      <c r="O356" s="521"/>
      <c r="P356" s="521"/>
      <c r="Q356" s="521"/>
      <c r="R356" s="521"/>
      <c r="S356" s="521"/>
      <c r="T356" s="521"/>
      <c r="U356" s="521"/>
      <c r="V356" s="521"/>
      <c r="W356" s="521"/>
      <c r="X356" s="521"/>
      <c r="Y356" s="521">
        <v>0</v>
      </c>
      <c r="Z356" s="521">
        <v>0</v>
      </c>
      <c r="AA356" s="521">
        <v>120705</v>
      </c>
      <c r="AB356" s="521">
        <v>121169.25</v>
      </c>
      <c r="AC356" s="521">
        <v>121169.25</v>
      </c>
      <c r="AD356" s="521">
        <v>121169.25</v>
      </c>
      <c r="AE356" s="521">
        <v>121633.5</v>
      </c>
      <c r="AF356" s="521">
        <v>0</v>
      </c>
      <c r="AG356" s="522"/>
      <c r="AI356" s="523"/>
      <c r="AK356" s="524"/>
      <c r="AL356" s="524"/>
      <c r="AM356" s="524"/>
      <c r="AN356" s="524"/>
      <c r="AO356" s="524"/>
      <c r="AP356" s="524"/>
      <c r="AQ356" s="524"/>
      <c r="AR356" s="524"/>
      <c r="AS356" s="524"/>
      <c r="AT356" s="524"/>
      <c r="AU356" s="507"/>
      <c r="AV356" s="524"/>
      <c r="AW356" s="507"/>
      <c r="AX356" s="524"/>
      <c r="AY356" s="524"/>
      <c r="AZ356" s="524"/>
      <c r="BA356" s="524"/>
      <c r="BB356" s="524"/>
      <c r="BC356" s="524"/>
      <c r="BD356" s="524"/>
      <c r="BE356" s="524"/>
      <c r="BF356" s="524"/>
      <c r="BH356" s="524"/>
      <c r="BI356" s="507"/>
      <c r="BJ356" s="525"/>
      <c r="BK356" s="525"/>
      <c r="BL356" s="525"/>
      <c r="BM356" s="525"/>
      <c r="BN356" s="525"/>
      <c r="BO356" s="525"/>
      <c r="BP356" s="525"/>
      <c r="BQ356" s="525"/>
      <c r="BS356" s="526"/>
      <c r="BT356" s="526"/>
      <c r="BU356" s="526"/>
      <c r="BV356" s="526"/>
      <c r="BW356" s="526"/>
      <c r="BX356" s="526"/>
      <c r="BY356" s="526"/>
      <c r="BZ356" s="526"/>
    </row>
    <row r="357" spans="1:78" x14ac:dyDescent="0.25">
      <c r="A357" s="176" t="s">
        <v>1324</v>
      </c>
      <c r="B357" s="520" t="s">
        <v>1187</v>
      </c>
      <c r="C357" s="176" t="s">
        <v>27</v>
      </c>
      <c r="D357" s="176" t="s">
        <v>38</v>
      </c>
      <c r="E357" s="176" t="s">
        <v>1065</v>
      </c>
      <c r="F357" s="176" t="s">
        <v>1357</v>
      </c>
      <c r="G357" s="176" t="s">
        <v>1325</v>
      </c>
      <c r="H357" s="176" t="s">
        <v>1147</v>
      </c>
      <c r="I357" s="521"/>
      <c r="J357" s="521"/>
      <c r="K357" s="521"/>
      <c r="L357" s="521"/>
      <c r="M357" s="521"/>
      <c r="N357" s="521"/>
      <c r="O357" s="521"/>
      <c r="P357" s="521"/>
      <c r="Q357" s="521"/>
      <c r="R357" s="521"/>
      <c r="S357" s="521"/>
      <c r="T357" s="521"/>
      <c r="U357" s="521"/>
      <c r="V357" s="521"/>
      <c r="W357" s="521"/>
      <c r="X357" s="521"/>
      <c r="Y357" s="521">
        <v>0</v>
      </c>
      <c r="Z357" s="521">
        <v>0</v>
      </c>
      <c r="AA357" s="521">
        <v>400000.77</v>
      </c>
      <c r="AB357" s="521">
        <v>400000.77</v>
      </c>
      <c r="AC357" s="521">
        <v>800001.54</v>
      </c>
      <c r="AD357" s="521">
        <v>800001.54</v>
      </c>
      <c r="AE357" s="521">
        <v>1600003.08</v>
      </c>
      <c r="AF357" s="521">
        <v>0</v>
      </c>
      <c r="AG357" s="522"/>
      <c r="AI357" s="523"/>
      <c r="AK357" s="524"/>
      <c r="AL357" s="524"/>
      <c r="AM357" s="524"/>
      <c r="AN357" s="524"/>
      <c r="AO357" s="524"/>
      <c r="AP357" s="524"/>
      <c r="AQ357" s="524"/>
      <c r="AR357" s="524"/>
      <c r="AS357" s="524"/>
      <c r="AT357" s="524"/>
      <c r="AU357" s="507"/>
      <c r="AV357" s="524"/>
      <c r="AW357" s="507"/>
      <c r="AX357" s="524"/>
      <c r="AY357" s="524"/>
      <c r="AZ357" s="524"/>
      <c r="BA357" s="524"/>
      <c r="BB357" s="524"/>
      <c r="BC357" s="524"/>
      <c r="BD357" s="524"/>
      <c r="BE357" s="524"/>
      <c r="BF357" s="524"/>
      <c r="BH357" s="524"/>
      <c r="BI357" s="507"/>
      <c r="BJ357" s="525"/>
      <c r="BK357" s="525"/>
      <c r="BL357" s="525"/>
      <c r="BM357" s="525"/>
      <c r="BN357" s="525"/>
      <c r="BO357" s="525"/>
      <c r="BP357" s="525"/>
      <c r="BQ357" s="525"/>
      <c r="BS357" s="526"/>
      <c r="BT357" s="526"/>
      <c r="BU357" s="526"/>
      <c r="BV357" s="526"/>
      <c r="BW357" s="526"/>
      <c r="BX357" s="526"/>
      <c r="BY357" s="526"/>
      <c r="BZ357" s="526"/>
    </row>
    <row r="358" spans="1:78" x14ac:dyDescent="0.25">
      <c r="A358" s="176" t="s">
        <v>1584</v>
      </c>
      <c r="B358" s="520" t="s">
        <v>1187</v>
      </c>
      <c r="C358" s="176" t="s">
        <v>27</v>
      </c>
      <c r="D358" s="176" t="s">
        <v>35</v>
      </c>
      <c r="E358" s="176" t="s">
        <v>35</v>
      </c>
      <c r="F358" s="176" t="s">
        <v>1063</v>
      </c>
      <c r="G358" s="176" t="s">
        <v>1582</v>
      </c>
      <c r="H358" s="176" t="s">
        <v>71</v>
      </c>
      <c r="I358" s="521"/>
      <c r="J358" s="521"/>
      <c r="K358" s="521"/>
      <c r="L358" s="521"/>
      <c r="M358" s="521"/>
      <c r="N358" s="521"/>
      <c r="O358" s="521"/>
      <c r="P358" s="521"/>
      <c r="Q358" s="521"/>
      <c r="R358" s="521"/>
      <c r="S358" s="521"/>
      <c r="T358" s="521"/>
      <c r="U358" s="521"/>
      <c r="V358" s="521"/>
      <c r="W358" s="521"/>
      <c r="X358" s="521"/>
      <c r="Y358" s="521">
        <v>0</v>
      </c>
      <c r="Z358" s="521">
        <v>0</v>
      </c>
      <c r="AA358" s="521">
        <v>2270271.2829165584</v>
      </c>
      <c r="AB358" s="521">
        <v>0</v>
      </c>
      <c r="AC358" s="521">
        <v>0</v>
      </c>
      <c r="AD358" s="521">
        <v>0</v>
      </c>
      <c r="AE358" s="521">
        <v>0</v>
      </c>
      <c r="AF358" s="521">
        <v>0</v>
      </c>
      <c r="AG358" s="522"/>
      <c r="AI358" s="523"/>
      <c r="AK358" s="524"/>
      <c r="AL358" s="524"/>
      <c r="AM358" s="524"/>
      <c r="AN358" s="524"/>
      <c r="AO358" s="524"/>
      <c r="AP358" s="524"/>
      <c r="AQ358" s="524"/>
      <c r="AR358" s="524"/>
      <c r="AS358" s="524"/>
      <c r="AT358" s="524"/>
      <c r="AU358" s="507"/>
      <c r="AV358" s="524"/>
      <c r="AW358" s="507"/>
      <c r="AX358" s="524"/>
      <c r="AY358" s="524"/>
      <c r="AZ358" s="524"/>
      <c r="BA358" s="524"/>
      <c r="BB358" s="524"/>
      <c r="BC358" s="524"/>
      <c r="BD358" s="524"/>
      <c r="BE358" s="524"/>
      <c r="BF358" s="524"/>
      <c r="BH358" s="524"/>
      <c r="BI358" s="507"/>
      <c r="BJ358" s="525"/>
      <c r="BK358" s="525"/>
      <c r="BL358" s="525"/>
      <c r="BM358" s="525"/>
      <c r="BN358" s="525"/>
      <c r="BO358" s="525"/>
      <c r="BP358" s="525"/>
      <c r="BQ358" s="525"/>
      <c r="BS358" s="526"/>
      <c r="BT358" s="526"/>
      <c r="BU358" s="526"/>
      <c r="BV358" s="526"/>
      <c r="BW358" s="526"/>
      <c r="BX358" s="526"/>
      <c r="BY358" s="526"/>
      <c r="BZ358" s="526"/>
    </row>
    <row r="359" spans="1:78" x14ac:dyDescent="0.25">
      <c r="A359" s="176" t="s">
        <v>1585</v>
      </c>
      <c r="B359" s="520" t="s">
        <v>1187</v>
      </c>
      <c r="C359" s="176" t="s">
        <v>27</v>
      </c>
      <c r="D359" s="176" t="s">
        <v>35</v>
      </c>
      <c r="E359" s="176" t="s">
        <v>35</v>
      </c>
      <c r="F359" s="176" t="s">
        <v>1063</v>
      </c>
      <c r="G359" s="176" t="s">
        <v>1583</v>
      </c>
      <c r="H359" s="176" t="s">
        <v>71</v>
      </c>
      <c r="I359" s="521"/>
      <c r="J359" s="521"/>
      <c r="K359" s="521"/>
      <c r="L359" s="521"/>
      <c r="M359" s="521"/>
      <c r="N359" s="521"/>
      <c r="O359" s="521"/>
      <c r="P359" s="521"/>
      <c r="Q359" s="521"/>
      <c r="R359" s="521"/>
      <c r="S359" s="521"/>
      <c r="T359" s="521"/>
      <c r="U359" s="521"/>
      <c r="V359" s="521"/>
      <c r="W359" s="521"/>
      <c r="X359" s="521"/>
      <c r="Y359" s="521">
        <v>0</v>
      </c>
      <c r="Z359" s="521">
        <v>0</v>
      </c>
      <c r="AA359" s="521">
        <v>0</v>
      </c>
      <c r="AB359" s="521">
        <v>0</v>
      </c>
      <c r="AC359" s="521">
        <v>0</v>
      </c>
      <c r="AD359" s="521">
        <v>429671.32423242705</v>
      </c>
      <c r="AE359" s="521">
        <v>0</v>
      </c>
      <c r="AF359" s="521">
        <v>0</v>
      </c>
      <c r="AG359" s="522"/>
      <c r="AI359" s="523"/>
      <c r="AK359" s="524"/>
      <c r="AL359" s="524"/>
      <c r="AM359" s="524"/>
      <c r="AN359" s="524"/>
      <c r="AO359" s="524"/>
      <c r="AP359" s="524"/>
      <c r="AQ359" s="524"/>
      <c r="AR359" s="524"/>
      <c r="AS359" s="524"/>
      <c r="AT359" s="524"/>
      <c r="AU359" s="507"/>
      <c r="AV359" s="524"/>
      <c r="AW359" s="507"/>
      <c r="AX359" s="524"/>
      <c r="AY359" s="524"/>
      <c r="AZ359" s="524"/>
      <c r="BA359" s="524"/>
      <c r="BB359" s="524"/>
      <c r="BC359" s="524"/>
      <c r="BD359" s="524"/>
      <c r="BE359" s="524"/>
      <c r="BF359" s="524"/>
      <c r="BH359" s="524"/>
      <c r="BI359" s="507"/>
      <c r="BJ359" s="525"/>
      <c r="BK359" s="525"/>
      <c r="BL359" s="525"/>
      <c r="BM359" s="525"/>
      <c r="BN359" s="525"/>
      <c r="BO359" s="525"/>
      <c r="BP359" s="525"/>
      <c r="BQ359" s="525"/>
      <c r="BS359" s="526"/>
      <c r="BT359" s="526"/>
      <c r="BU359" s="526"/>
      <c r="BV359" s="526"/>
      <c r="BW359" s="526"/>
      <c r="BX359" s="526"/>
      <c r="BY359" s="526"/>
      <c r="BZ359" s="526"/>
    </row>
    <row r="360" spans="1:78" x14ac:dyDescent="0.25">
      <c r="A360" s="176" t="s">
        <v>1326</v>
      </c>
      <c r="B360" s="520" t="s">
        <v>1187</v>
      </c>
      <c r="C360" s="176" t="s">
        <v>27</v>
      </c>
      <c r="D360" s="176" t="s">
        <v>46</v>
      </c>
      <c r="E360" s="176" t="s">
        <v>1353</v>
      </c>
      <c r="F360" s="176" t="s">
        <v>1354</v>
      </c>
      <c r="G360" s="176" t="s">
        <v>1327</v>
      </c>
      <c r="H360" s="176" t="s">
        <v>1147</v>
      </c>
      <c r="I360" s="521"/>
      <c r="J360" s="521"/>
      <c r="K360" s="521"/>
      <c r="L360" s="521"/>
      <c r="M360" s="521"/>
      <c r="N360" s="521"/>
      <c r="O360" s="521"/>
      <c r="P360" s="521"/>
      <c r="Q360" s="521"/>
      <c r="R360" s="521"/>
      <c r="S360" s="521"/>
      <c r="T360" s="521"/>
      <c r="U360" s="521"/>
      <c r="V360" s="521"/>
      <c r="W360" s="521"/>
      <c r="X360" s="521"/>
      <c r="Y360" s="521">
        <v>0</v>
      </c>
      <c r="Z360" s="521">
        <v>0</v>
      </c>
      <c r="AA360" s="521">
        <v>334947.82500000001</v>
      </c>
      <c r="AB360" s="521">
        <v>334947.82500000001</v>
      </c>
      <c r="AC360" s="521">
        <v>669895.65</v>
      </c>
      <c r="AD360" s="521">
        <v>669895.65</v>
      </c>
      <c r="AE360" s="521">
        <v>1339791.3</v>
      </c>
      <c r="AF360" s="521">
        <v>0</v>
      </c>
      <c r="AG360" s="522"/>
      <c r="AI360" s="523"/>
      <c r="AK360" s="524"/>
      <c r="AL360" s="524"/>
      <c r="AM360" s="524"/>
      <c r="AN360" s="524"/>
      <c r="AO360" s="524"/>
      <c r="AP360" s="524"/>
      <c r="AQ360" s="524"/>
      <c r="AR360" s="524"/>
      <c r="AS360" s="524"/>
      <c r="AT360" s="524"/>
      <c r="AU360" s="507"/>
      <c r="AV360" s="524"/>
      <c r="AW360" s="507"/>
      <c r="AX360" s="524"/>
      <c r="AY360" s="524"/>
      <c r="AZ360" s="524"/>
      <c r="BA360" s="524"/>
      <c r="BB360" s="524"/>
      <c r="BC360" s="524"/>
      <c r="BD360" s="524"/>
      <c r="BE360" s="524"/>
      <c r="BF360" s="524"/>
      <c r="BH360" s="524"/>
      <c r="BI360" s="507"/>
      <c r="BJ360" s="525"/>
      <c r="BK360" s="525"/>
      <c r="BL360" s="525"/>
      <c r="BM360" s="525"/>
      <c r="BN360" s="525"/>
      <c r="BO360" s="525"/>
      <c r="BP360" s="525"/>
      <c r="BQ360" s="525"/>
      <c r="BS360" s="526"/>
      <c r="BT360" s="526"/>
      <c r="BU360" s="526"/>
      <c r="BV360" s="526"/>
      <c r="BW360" s="526"/>
      <c r="BX360" s="526"/>
      <c r="BY360" s="526"/>
      <c r="BZ360" s="526"/>
    </row>
    <row r="361" spans="1:78" x14ac:dyDescent="0.25">
      <c r="AN361" s="524"/>
      <c r="AO361" s="524"/>
      <c r="AP361" s="524"/>
      <c r="AQ361" s="524"/>
      <c r="AR361" s="524"/>
      <c r="AS361" s="524"/>
      <c r="AT361" s="524"/>
    </row>
    <row r="363" spans="1:78" x14ac:dyDescent="0.25">
      <c r="AH363" s="507"/>
      <c r="AI363" s="524"/>
    </row>
  </sheetData>
  <autoFilter ref="A8:BZ8" xr:uid="{28C3F9A4-DB96-4E28-8441-1C831E50FF36}"/>
  <phoneticPr fontId="52" type="noConversion"/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31DD5-FBBA-44FA-84E3-881F13D3C031}">
  <sheetPr>
    <tabColor rgb="FFFF0000"/>
  </sheetPr>
  <dimension ref="C2:BV356"/>
  <sheetViews>
    <sheetView topLeftCell="BF1" workbookViewId="0">
      <selection activeCell="BQ6" sqref="BQ6:BS12"/>
    </sheetView>
    <sheetView workbookViewId="1"/>
  </sheetViews>
  <sheetFormatPr defaultColWidth="8.85546875" defaultRowHeight="10.5" x14ac:dyDescent="0.15"/>
  <cols>
    <col min="1" max="2" width="8.85546875" style="1"/>
    <col min="3" max="3" width="11.7109375" style="1" customWidth="1"/>
    <col min="4" max="4" width="54.28515625" style="1" customWidth="1"/>
    <col min="5" max="5" width="28.7109375" style="1" customWidth="1"/>
    <col min="6" max="14" width="11.85546875" style="1" customWidth="1"/>
    <col min="15" max="15" width="8.85546875" style="1" customWidth="1"/>
    <col min="16" max="44" width="13.5703125" style="1" customWidth="1"/>
    <col min="45" max="46" width="8.85546875" style="1"/>
    <col min="47" max="74" width="15.28515625" style="1" customWidth="1"/>
    <col min="75" max="16384" width="8.85546875" style="1"/>
  </cols>
  <sheetData>
    <row r="2" spans="3:74" x14ac:dyDescent="0.15">
      <c r="C2" s="1" t="s">
        <v>1320</v>
      </c>
    </row>
    <row r="3" spans="3:74" x14ac:dyDescent="0.15">
      <c r="C3" s="1">
        <f>COUNTA(C5:C356)</f>
        <v>352</v>
      </c>
      <c r="D3" s="1" t="b">
        <f>C3='Incurred Real 2022$'!A21</f>
        <v>1</v>
      </c>
      <c r="E3" s="349" t="s">
        <v>1425</v>
      </c>
      <c r="F3" s="349">
        <f t="shared" ref="F3:L3" si="0">SUBTOTAL(9,F5:F356)</f>
        <v>260769090.59605348</v>
      </c>
      <c r="G3" s="349">
        <f t="shared" si="0"/>
        <v>532081361.88017577</v>
      </c>
      <c r="H3" s="349">
        <f t="shared" si="0"/>
        <v>61536544.600433327</v>
      </c>
      <c r="I3" s="349">
        <f t="shared" si="0"/>
        <v>35814093.217494205</v>
      </c>
      <c r="J3" s="349">
        <f t="shared" si="0"/>
        <v>93656455.488595754</v>
      </c>
      <c r="K3" s="349">
        <f t="shared" si="0"/>
        <v>51711133.17750372</v>
      </c>
      <c r="L3" s="349">
        <f t="shared" si="0"/>
        <v>383486612.71304047</v>
      </c>
      <c r="P3" s="1" t="s">
        <v>1215</v>
      </c>
      <c r="AU3" s="1" t="s">
        <v>1484</v>
      </c>
    </row>
    <row r="4" spans="3:74" ht="52.5" x14ac:dyDescent="0.15">
      <c r="C4" s="8" t="s">
        <v>20</v>
      </c>
      <c r="D4" s="9" t="s">
        <v>21</v>
      </c>
      <c r="E4" s="8" t="s">
        <v>23</v>
      </c>
      <c r="F4" s="41">
        <v>2022</v>
      </c>
      <c r="G4" s="7">
        <v>2023</v>
      </c>
      <c r="H4" s="325">
        <v>2024</v>
      </c>
      <c r="I4" s="94">
        <v>2025</v>
      </c>
      <c r="J4" s="94">
        <v>2026</v>
      </c>
      <c r="K4" s="94">
        <v>2027</v>
      </c>
      <c r="L4" s="94">
        <v>2028</v>
      </c>
      <c r="M4" s="233" t="s">
        <v>353</v>
      </c>
      <c r="N4" s="238" t="s">
        <v>399</v>
      </c>
      <c r="P4" s="157" t="s">
        <v>372</v>
      </c>
      <c r="Q4" s="157" t="s">
        <v>373</v>
      </c>
      <c r="R4" s="157" t="s">
        <v>374</v>
      </c>
      <c r="S4" s="157" t="s">
        <v>375</v>
      </c>
      <c r="T4" s="157" t="s">
        <v>376</v>
      </c>
      <c r="U4" s="157" t="s">
        <v>356</v>
      </c>
      <c r="V4" s="157" t="s">
        <v>377</v>
      </c>
      <c r="W4" s="157" t="s">
        <v>378</v>
      </c>
      <c r="X4" s="157" t="s">
        <v>39</v>
      </c>
      <c r="Y4" s="157" t="s">
        <v>379</v>
      </c>
      <c r="Z4" s="157" t="s">
        <v>380</v>
      </c>
      <c r="AA4" s="157" t="s">
        <v>381</v>
      </c>
      <c r="AB4" s="157" t="s">
        <v>382</v>
      </c>
      <c r="AC4" s="157" t="s">
        <v>383</v>
      </c>
      <c r="AD4" s="157" t="s">
        <v>384</v>
      </c>
      <c r="AE4" s="157" t="s">
        <v>385</v>
      </c>
      <c r="AF4" s="157" t="s">
        <v>386</v>
      </c>
      <c r="AG4" s="157" t="s">
        <v>387</v>
      </c>
      <c r="AH4" s="158" t="s">
        <v>388</v>
      </c>
      <c r="AI4" s="158" t="s">
        <v>1214</v>
      </c>
      <c r="AJ4" s="158" t="s">
        <v>1213</v>
      </c>
      <c r="AK4" s="158" t="s">
        <v>1579</v>
      </c>
      <c r="AL4" s="158" t="s">
        <v>1580</v>
      </c>
      <c r="AM4" s="158" t="s">
        <v>1581</v>
      </c>
      <c r="AN4" s="158" t="s">
        <v>1218</v>
      </c>
      <c r="AO4" s="158" t="s">
        <v>1212</v>
      </c>
      <c r="AP4" s="158" t="s">
        <v>353</v>
      </c>
      <c r="AR4" s="158" t="s">
        <v>649</v>
      </c>
      <c r="AU4" s="158" t="s">
        <v>1220</v>
      </c>
      <c r="AV4" s="158" t="s">
        <v>372</v>
      </c>
      <c r="AW4" s="158" t="s">
        <v>373</v>
      </c>
      <c r="AX4" s="158" t="s">
        <v>374</v>
      </c>
      <c r="AY4" s="158" t="s">
        <v>375</v>
      </c>
      <c r="AZ4" s="158" t="s">
        <v>376</v>
      </c>
      <c r="BA4" s="158" t="s">
        <v>356</v>
      </c>
      <c r="BB4" s="158" t="s">
        <v>377</v>
      </c>
      <c r="BC4" s="158" t="s">
        <v>378</v>
      </c>
      <c r="BD4" s="158" t="s">
        <v>39</v>
      </c>
      <c r="BE4" s="158" t="s">
        <v>379</v>
      </c>
      <c r="BF4" s="158" t="s">
        <v>380</v>
      </c>
      <c r="BG4" s="158" t="s">
        <v>381</v>
      </c>
      <c r="BH4" s="158" t="s">
        <v>382</v>
      </c>
      <c r="BI4" s="158" t="s">
        <v>383</v>
      </c>
      <c r="BJ4" s="158" t="s">
        <v>384</v>
      </c>
      <c r="BK4" s="158" t="s">
        <v>385</v>
      </c>
      <c r="BL4" s="158" t="s">
        <v>386</v>
      </c>
      <c r="BM4" s="158" t="s">
        <v>387</v>
      </c>
      <c r="BN4" s="158" t="s">
        <v>388</v>
      </c>
      <c r="BO4" s="158" t="s">
        <v>1214</v>
      </c>
      <c r="BP4" s="158" t="s">
        <v>1213</v>
      </c>
      <c r="BQ4" s="158" t="s">
        <v>1579</v>
      </c>
      <c r="BR4" s="158" t="s">
        <v>1580</v>
      </c>
      <c r="BS4" s="158" t="s">
        <v>1581</v>
      </c>
      <c r="BT4" s="158" t="s">
        <v>1218</v>
      </c>
      <c r="BU4" s="158" t="s">
        <v>1212</v>
      </c>
      <c r="BV4" s="158" t="s">
        <v>353</v>
      </c>
    </row>
    <row r="5" spans="3:74" x14ac:dyDescent="0.15">
      <c r="C5" s="11" t="s">
        <v>25</v>
      </c>
      <c r="D5" s="11" t="str">
        <f>VLOOKUP($C5,Incurred_Real!$A$24:$E$376,Incurred_Real!$B$1,FALSE)</f>
        <v>Adelaide Central Reinforcement</v>
      </c>
      <c r="E5" s="11" t="str">
        <f>VLOOKUP($C5,Incurred_Real!$A$24:$E$376,Incurred_Real!$D$1,FALSE)</f>
        <v>Augmentation</v>
      </c>
      <c r="F5" s="13">
        <f>IF(VLOOKUP($C5,Incurred_Real!$A$25:$AQ$426,Incurred_Real!$AL$1,FALSE)="Commissioned Extra",0,
IF(VLOOKUP($C5,Incurred_Real!$A$25:$AQ$426,Incurred_Real!$AK$1,FALSE)=F$4,VLOOKUP($C5,Incurred_Real!$A$25:$AQ$426,Incurred_Real!$AM$1,FALSE),0))</f>
        <v>0</v>
      </c>
      <c r="G5" s="13">
        <f>IF(VLOOKUP($C5,Incurred_Real!$A$25:$AQ$426,Incurred_Real!$AL$1,FALSE)="Commissioned Extra",0,
IF(VLOOKUP($C5,Incurred_Real!$A$25:$AQ$426,Incurred_Real!$AK$1,FALSE)=G$4,VLOOKUP($C5,Incurred_Real!$A$25:$AQ$426,Incurred_Real!$AM$1,FALSE),0))</f>
        <v>0</v>
      </c>
      <c r="H5" s="13">
        <f>IF(VLOOKUP($C5,Incurred_Real!$A$25:$AQ$426,Incurred_Real!$AL$1,FALSE)="Commissioned Extra",0,
IF(VLOOKUP($C5,Incurred_Real!$A$25:$AQ$426,Incurred_Real!$AK$1,FALSE)=H$4,VLOOKUP($C5,Incurred_Real!$A$25:$AQ$426,Incurred_Real!$AM$1,FALSE),0))</f>
        <v>0</v>
      </c>
      <c r="I5" s="13">
        <f>IF(VLOOKUP($C5,Incurred_Real!$A$25:$AQ$426,Incurred_Real!$AL$1,FALSE)="Commissioned Extra",0,
IF(VLOOKUP($C5,Incurred_Real!$A$25:$AQ$426,Incurred_Real!$AK$1,FALSE)=I$4,VLOOKUP($C5,Incurred_Real!$A$25:$AQ$426,Incurred_Real!$AM$1,FALSE),0))</f>
        <v>0</v>
      </c>
      <c r="J5" s="13">
        <f>IF(VLOOKUP($C5,Incurred_Real!$A$25:$AQ$426,Incurred_Real!$AL$1,FALSE)="Commissioned Extra",0,
IF(VLOOKUP($C5,Incurred_Real!$A$25:$AQ$426,Incurred_Real!$AK$1,FALSE)=J$4,VLOOKUP($C5,Incurred_Real!$A$25:$AQ$426,Incurred_Real!$AM$1,FALSE),0))</f>
        <v>0</v>
      </c>
      <c r="K5" s="13">
        <f>IF(VLOOKUP($C5,Incurred_Real!$A$25:$AQ$426,Incurred_Real!$AL$1,FALSE)="Commissioned Extra",0,
IF(VLOOKUP($C5,Incurred_Real!$A$25:$AQ$426,Incurred_Real!$AK$1,FALSE)=K$4,VLOOKUP($C5,Incurred_Real!$A$25:$AQ$426,Incurred_Real!$AM$1,FALSE),0))</f>
        <v>0</v>
      </c>
      <c r="L5" s="13">
        <f>IF(VLOOKUP($C5,Incurred_Real!$A$25:$AQ$426,Incurred_Real!$AL$1,FALSE)="Commissioned Extra",0,
IF(VLOOKUP($C5,Incurred_Real!$A$25:$AQ$426,Incurred_Real!$AK$1,FALSE)=L$4,VLOOKUP($C5,Incurred_Real!$A$25:$AQ$426,Incurred_Real!$AM$1,FALSE),0))</f>
        <v>0</v>
      </c>
      <c r="M5" s="232">
        <f t="shared" ref="M5:M68" si="1">SUM(E5:L5)</f>
        <v>0</v>
      </c>
      <c r="N5" s="232" t="str">
        <f t="shared" ref="N5:N68" si="2">IF(M5=0,"",INDEX($E$4:$L$4,1,MATCH(M5,$E5:$L5,0)))</f>
        <v/>
      </c>
      <c r="P5" s="232">
        <f>(VLOOKUP($C5,Incurred_Real!$A$25:$BR$427,Incurred_Real!AS$1,FALSE))*$M5</f>
        <v>0</v>
      </c>
      <c r="Q5" s="232">
        <f>(VLOOKUP($C5,Incurred_Real!$A$25:$BR$427,Incurred_Real!AT$1,FALSE))*$M5</f>
        <v>0</v>
      </c>
      <c r="R5" s="232">
        <f>(VLOOKUP($C5,Incurred_Real!$A$25:$BR$427,Incurred_Real!AU$1,FALSE))*$M5</f>
        <v>0</v>
      </c>
      <c r="S5" s="232">
        <f>(VLOOKUP($C5,Incurred_Real!$A$25:$BR$427,Incurred_Real!AV$1,FALSE))*$M5</f>
        <v>0</v>
      </c>
      <c r="T5" s="232">
        <f>(VLOOKUP($C5,Incurred_Real!$A$25:$BR$427,Incurred_Real!AW$1,FALSE))*$M5</f>
        <v>0</v>
      </c>
      <c r="U5" s="232">
        <f>(VLOOKUP($C5,Incurred_Real!$A$25:$BR$427,Incurred_Real!AX$1,FALSE))*$M5</f>
        <v>0</v>
      </c>
      <c r="V5" s="232">
        <f>(VLOOKUP($C5,Incurred_Real!$A$25:$BR$427,Incurred_Real!AY$1,FALSE))*$M5</f>
        <v>0</v>
      </c>
      <c r="W5" s="232">
        <f>(VLOOKUP($C5,Incurred_Real!$A$25:$BR$427,Incurred_Real!AZ$1,FALSE))*$M5</f>
        <v>0</v>
      </c>
      <c r="X5" s="232">
        <f>(VLOOKUP($C5,Incurred_Real!$A$25:$BR$427,Incurred_Real!BA$1,FALSE))*$M5</f>
        <v>0</v>
      </c>
      <c r="Y5" s="232">
        <f>(VLOOKUP($C5,Incurred_Real!$A$25:$BR$427,Incurred_Real!BB$1,FALSE))*$M5</f>
        <v>0</v>
      </c>
      <c r="Z5" s="232">
        <f>(VLOOKUP($C5,Incurred_Real!$A$25:$BR$427,Incurred_Real!BC$1,FALSE))*$M5</f>
        <v>0</v>
      </c>
      <c r="AA5" s="232">
        <f>(VLOOKUP($C5,Incurred_Real!$A$25:$BR$427,Incurred_Real!BD$1,FALSE))*$M5</f>
        <v>0</v>
      </c>
      <c r="AB5" s="232">
        <f>(VLOOKUP($C5,Incurred_Real!$A$25:$BR$427,Incurred_Real!BE$1,FALSE))*$M5</f>
        <v>0</v>
      </c>
      <c r="AC5" s="232">
        <f>(VLOOKUP($C5,Incurred_Real!$A$25:$BR$427,Incurred_Real!BF$1,FALSE))*$M5</f>
        <v>0</v>
      </c>
      <c r="AD5" s="232">
        <f>(VLOOKUP($C5,Incurred_Real!$A$25:$BR$427,Incurred_Real!BG$1,FALSE))*$M5</f>
        <v>0</v>
      </c>
      <c r="AE5" s="232">
        <f>(VLOOKUP($C5,Incurred_Real!$A$25:$BR$427,Incurred_Real!BH$1,FALSE))*$M5</f>
        <v>0</v>
      </c>
      <c r="AF5" s="232">
        <f>(VLOOKUP($C5,Incurred_Real!$A$25:$BR$427,Incurred_Real!BI$1,FALSE))*$M5</f>
        <v>0</v>
      </c>
      <c r="AG5" s="232">
        <f>(VLOOKUP($C5,Incurred_Real!$A$25:$BR$427,Incurred_Real!BJ$1,FALSE))*$M5</f>
        <v>0</v>
      </c>
      <c r="AH5" s="232">
        <f>(VLOOKUP($C5,Incurred_Real!$A$25:$BR$427,Incurred_Real!BK$1,FALSE))*$M5</f>
        <v>0</v>
      </c>
      <c r="AI5" s="232">
        <f>(VLOOKUP($C5,Incurred_Real!$A$25:$BR$427,Incurred_Real!BL$1,FALSE))*$M5</f>
        <v>0</v>
      </c>
      <c r="AJ5" s="232">
        <f>(VLOOKUP($C5,Incurred_Real!$A$25:$BR$427,Incurred_Real!BM$1,FALSE))*$M5</f>
        <v>0</v>
      </c>
      <c r="AK5" s="232">
        <f>(VLOOKUP($C5,Incurred_Real!$A$25:$BR$427,Incurred_Real!BN$1,FALSE))*$M5</f>
        <v>0</v>
      </c>
      <c r="AL5" s="232">
        <f>(VLOOKUP($C5,Incurred_Real!$A$25:$BR$427,Incurred_Real!BO$1,FALSE))*$M5</f>
        <v>0</v>
      </c>
      <c r="AM5" s="232">
        <f>(VLOOKUP($C5,Incurred_Real!$A$25:$BR$427,Incurred_Real!BP$1,FALSE))*$M5</f>
        <v>0</v>
      </c>
      <c r="AN5" s="232">
        <f>(VLOOKUP($C5,Incurred_Real!$A$25:$BR$427,Incurred_Real!BQ$1,FALSE))*$M5</f>
        <v>0</v>
      </c>
      <c r="AO5" s="232">
        <f>(VLOOKUP($C5,Incurred_Real!$A$25:$BR$427,Incurred_Real!BR$1,FALSE))*$M5</f>
        <v>0</v>
      </c>
      <c r="AP5" s="232">
        <f t="shared" ref="AP5:AP68" si="3">SUM(P5:AO5)</f>
        <v>0</v>
      </c>
      <c r="AR5" s="232" t="b">
        <f t="shared" ref="AR5:AR36" si="4">AP5=M5</f>
        <v>1</v>
      </c>
      <c r="AU5" s="232"/>
      <c r="AV5" s="232"/>
      <c r="AW5" s="232"/>
      <c r="AX5" s="232"/>
      <c r="AY5" s="232"/>
      <c r="AZ5" s="232"/>
      <c r="BA5" s="232"/>
      <c r="BB5" s="232"/>
      <c r="BC5" s="232"/>
      <c r="BD5" s="232"/>
      <c r="BE5" s="232"/>
      <c r="BF5" s="232"/>
      <c r="BG5" s="232"/>
      <c r="BH5" s="232"/>
      <c r="BI5" s="232"/>
      <c r="BJ5" s="232"/>
      <c r="BK5" s="232"/>
      <c r="BL5" s="232"/>
      <c r="BM5" s="232"/>
      <c r="BN5" s="232"/>
      <c r="BO5" s="232"/>
      <c r="BP5" s="232"/>
      <c r="BQ5" s="232"/>
      <c r="BR5" s="232"/>
      <c r="BS5" s="232"/>
      <c r="BT5" s="232"/>
      <c r="BU5" s="232"/>
      <c r="BV5" s="232"/>
    </row>
    <row r="6" spans="3:74" x14ac:dyDescent="0.15">
      <c r="C6" s="11" t="s">
        <v>33</v>
      </c>
      <c r="D6" s="11" t="str">
        <f>VLOOKUP($C6,Incurred_Real!$A$24:$E$376,Incurred_Real!$B$1,FALSE)</f>
        <v>Heywood Interconnector Upgrade</v>
      </c>
      <c r="E6" s="11" t="str">
        <f>VLOOKUP($C6,Incurred_Real!$A$24:$E$376,Incurred_Real!$D$1,FALSE)</f>
        <v>Augmentation</v>
      </c>
      <c r="F6" s="13">
        <f>IF(VLOOKUP($C6,Incurred_Real!$A$25:$AQ$426,Incurred_Real!$AL$1,FALSE)="Commissioned Extra",0,
IF(VLOOKUP($C6,Incurred_Real!$A$25:$AQ$426,Incurred_Real!$AK$1,FALSE)=F$4,VLOOKUP($C6,Incurred_Real!$A$25:$AQ$426,Incurred_Real!$AM$1,FALSE),0))</f>
        <v>0</v>
      </c>
      <c r="G6" s="13">
        <f>IF(VLOOKUP($C6,Incurred_Real!$A$25:$AQ$426,Incurred_Real!$AL$1,FALSE)="Commissioned Extra",0,
IF(VLOOKUP($C6,Incurred_Real!$A$25:$AQ$426,Incurred_Real!$AK$1,FALSE)=G$4,VLOOKUP($C6,Incurred_Real!$A$25:$AQ$426,Incurred_Real!$AM$1,FALSE),0))</f>
        <v>0</v>
      </c>
      <c r="H6" s="13">
        <f>IF(VLOOKUP($C6,Incurred_Real!$A$25:$AQ$426,Incurred_Real!$AL$1,FALSE)="Commissioned Extra",0,
IF(VLOOKUP($C6,Incurred_Real!$A$25:$AQ$426,Incurred_Real!$AK$1,FALSE)=H$4,VLOOKUP($C6,Incurred_Real!$A$25:$AQ$426,Incurred_Real!$AM$1,FALSE),0))</f>
        <v>0</v>
      </c>
      <c r="I6" s="13">
        <f>IF(VLOOKUP($C6,Incurred_Real!$A$25:$AQ$426,Incurred_Real!$AL$1,FALSE)="Commissioned Extra",0,
IF(VLOOKUP($C6,Incurred_Real!$A$25:$AQ$426,Incurred_Real!$AK$1,FALSE)=I$4,VLOOKUP($C6,Incurred_Real!$A$25:$AQ$426,Incurred_Real!$AM$1,FALSE),0))</f>
        <v>0</v>
      </c>
      <c r="J6" s="13">
        <f>IF(VLOOKUP($C6,Incurred_Real!$A$25:$AQ$426,Incurred_Real!$AL$1,FALSE)="Commissioned Extra",0,
IF(VLOOKUP($C6,Incurred_Real!$A$25:$AQ$426,Incurred_Real!$AK$1,FALSE)=J$4,VLOOKUP($C6,Incurred_Real!$A$25:$AQ$426,Incurred_Real!$AM$1,FALSE),0))</f>
        <v>0</v>
      </c>
      <c r="K6" s="13">
        <f>IF(VLOOKUP($C6,Incurred_Real!$A$25:$AQ$426,Incurred_Real!$AL$1,FALSE)="Commissioned Extra",0,
IF(VLOOKUP($C6,Incurred_Real!$A$25:$AQ$426,Incurred_Real!$AK$1,FALSE)=K$4,VLOOKUP($C6,Incurred_Real!$A$25:$AQ$426,Incurred_Real!$AM$1,FALSE),0))</f>
        <v>0</v>
      </c>
      <c r="L6" s="13">
        <f>IF(VLOOKUP($C6,Incurred_Real!$A$25:$AQ$426,Incurred_Real!$AL$1,FALSE)="Commissioned Extra",0,
IF(VLOOKUP($C6,Incurred_Real!$A$25:$AQ$426,Incurred_Real!$AK$1,FALSE)=L$4,VLOOKUP($C6,Incurred_Real!$A$25:$AQ$426,Incurred_Real!$AM$1,FALSE),0))</f>
        <v>0</v>
      </c>
      <c r="M6" s="232">
        <f t="shared" si="1"/>
        <v>0</v>
      </c>
      <c r="N6" s="232" t="str">
        <f t="shared" si="2"/>
        <v/>
      </c>
      <c r="P6" s="232">
        <f>(VLOOKUP($C6,Incurred_Real!$A$25:$BR$427,Incurred_Real!AS$1,FALSE))*$M6</f>
        <v>0</v>
      </c>
      <c r="Q6" s="232">
        <f>(VLOOKUP($C6,Incurred_Real!$A$25:$BR$427,Incurred_Real!AT$1,FALSE))*$M6</f>
        <v>0</v>
      </c>
      <c r="R6" s="232">
        <f>(VLOOKUP($C6,Incurred_Real!$A$25:$BR$427,Incurred_Real!AU$1,FALSE))*$M6</f>
        <v>0</v>
      </c>
      <c r="S6" s="232">
        <f>(VLOOKUP($C6,Incurred_Real!$A$25:$BR$427,Incurred_Real!AV$1,FALSE))*$M6</f>
        <v>0</v>
      </c>
      <c r="T6" s="232">
        <f>(VLOOKUP($C6,Incurred_Real!$A$25:$BR$427,Incurred_Real!AW$1,FALSE))*$M6</f>
        <v>0</v>
      </c>
      <c r="U6" s="232">
        <f>(VLOOKUP($C6,Incurred_Real!$A$25:$BR$427,Incurred_Real!AX$1,FALSE))*$M6</f>
        <v>0</v>
      </c>
      <c r="V6" s="232">
        <f>(VLOOKUP($C6,Incurred_Real!$A$25:$BR$427,Incurred_Real!AY$1,FALSE))*$M6</f>
        <v>0</v>
      </c>
      <c r="W6" s="232">
        <f>(VLOOKUP($C6,Incurred_Real!$A$25:$BR$427,Incurred_Real!AZ$1,FALSE))*$M6</f>
        <v>0</v>
      </c>
      <c r="X6" s="232">
        <f>(VLOOKUP($C6,Incurred_Real!$A$25:$BR$427,Incurred_Real!BA$1,FALSE))*$M6</f>
        <v>0</v>
      </c>
      <c r="Y6" s="232">
        <f>(VLOOKUP($C6,Incurred_Real!$A$25:$BR$427,Incurred_Real!BB$1,FALSE))*$M6</f>
        <v>0</v>
      </c>
      <c r="Z6" s="232">
        <f>(VLOOKUP($C6,Incurred_Real!$A$25:$BR$427,Incurred_Real!BC$1,FALSE))*$M6</f>
        <v>0</v>
      </c>
      <c r="AA6" s="232">
        <f>(VLOOKUP($C6,Incurred_Real!$A$25:$BR$427,Incurred_Real!BD$1,FALSE))*$M6</f>
        <v>0</v>
      </c>
      <c r="AB6" s="232">
        <f>(VLOOKUP($C6,Incurred_Real!$A$25:$BR$427,Incurred_Real!BE$1,FALSE))*$M6</f>
        <v>0</v>
      </c>
      <c r="AC6" s="232">
        <f>(VLOOKUP($C6,Incurred_Real!$A$25:$BR$427,Incurred_Real!BF$1,FALSE))*$M6</f>
        <v>0</v>
      </c>
      <c r="AD6" s="232">
        <f>(VLOOKUP($C6,Incurred_Real!$A$25:$BR$427,Incurred_Real!BG$1,FALSE))*$M6</f>
        <v>0</v>
      </c>
      <c r="AE6" s="232">
        <f>(VLOOKUP($C6,Incurred_Real!$A$25:$BR$427,Incurred_Real!BH$1,FALSE))*$M6</f>
        <v>0</v>
      </c>
      <c r="AF6" s="232">
        <f>(VLOOKUP($C6,Incurred_Real!$A$25:$BR$427,Incurred_Real!BI$1,FALSE))*$M6</f>
        <v>0</v>
      </c>
      <c r="AG6" s="232">
        <f>(VLOOKUP($C6,Incurred_Real!$A$25:$BR$427,Incurred_Real!BJ$1,FALSE))*$M6</f>
        <v>0</v>
      </c>
      <c r="AH6" s="232">
        <f>(VLOOKUP($C6,Incurred_Real!$A$25:$BR$427,Incurred_Real!BK$1,FALSE))*$M6</f>
        <v>0</v>
      </c>
      <c r="AI6" s="232">
        <f>(VLOOKUP($C6,Incurred_Real!$A$25:$BR$427,Incurred_Real!BL$1,FALSE))*$M6</f>
        <v>0</v>
      </c>
      <c r="AJ6" s="232">
        <f>(VLOOKUP($C6,Incurred_Real!$A$25:$BR$427,Incurred_Real!BM$1,FALSE))*$M6</f>
        <v>0</v>
      </c>
      <c r="AK6" s="232">
        <f>(VLOOKUP($C6,Incurred_Real!$A$25:$BR$427,Incurred_Real!BN$1,FALSE))*$M6</f>
        <v>0</v>
      </c>
      <c r="AL6" s="232">
        <f>(VLOOKUP($C6,Incurred_Real!$A$25:$BR$427,Incurred_Real!BO$1,FALSE))*$M6</f>
        <v>0</v>
      </c>
      <c r="AM6" s="232">
        <f>(VLOOKUP($C6,Incurred_Real!$A$25:$BR$427,Incurred_Real!BP$1,FALSE))*$M6</f>
        <v>0</v>
      </c>
      <c r="AN6" s="232">
        <f>(VLOOKUP($C6,Incurred_Real!$A$25:$BR$427,Incurred_Real!BQ$1,FALSE))*$M6</f>
        <v>0</v>
      </c>
      <c r="AO6" s="232">
        <f>(VLOOKUP($C6,Incurred_Real!$A$25:$BR$427,Incurred_Real!BR$1,FALSE))*$M6</f>
        <v>0</v>
      </c>
      <c r="AP6" s="232">
        <f t="shared" si="3"/>
        <v>0</v>
      </c>
      <c r="AR6" s="232" t="b">
        <f t="shared" si="4"/>
        <v>1</v>
      </c>
      <c r="AU6" s="232">
        <v>2022</v>
      </c>
      <c r="AV6" s="232">
        <f t="shared" ref="AV6:BE12" si="5">SUMIF($N$5:$N$479,$AU6,P$5:P$479)</f>
        <v>986114.08423190378</v>
      </c>
      <c r="AW6" s="232">
        <f t="shared" si="5"/>
        <v>104712.62271209859</v>
      </c>
      <c r="AX6" s="232">
        <f t="shared" si="5"/>
        <v>0</v>
      </c>
      <c r="AY6" s="232">
        <f t="shared" si="5"/>
        <v>51962748.359681949</v>
      </c>
      <c r="AZ6" s="232">
        <f t="shared" si="5"/>
        <v>0</v>
      </c>
      <c r="BA6" s="232">
        <f t="shared" si="5"/>
        <v>365992.44853204349</v>
      </c>
      <c r="BB6" s="232">
        <f t="shared" si="5"/>
        <v>0</v>
      </c>
      <c r="BC6" s="232">
        <f t="shared" si="5"/>
        <v>2189307.9762543878</v>
      </c>
      <c r="BD6" s="232">
        <f t="shared" si="5"/>
        <v>0</v>
      </c>
      <c r="BE6" s="232">
        <f t="shared" si="5"/>
        <v>30541918.997737177</v>
      </c>
      <c r="BF6" s="232">
        <f t="shared" ref="BF6:BO12" si="6">SUMIF($N$5:$N$479,$AU6,Z$5:Z$479)</f>
        <v>2899886.2965731998</v>
      </c>
      <c r="BG6" s="232">
        <f t="shared" si="6"/>
        <v>28555275.320942812</v>
      </c>
      <c r="BH6" s="232">
        <f t="shared" si="6"/>
        <v>1022189.3341629569</v>
      </c>
      <c r="BI6" s="232">
        <f t="shared" si="6"/>
        <v>0</v>
      </c>
      <c r="BJ6" s="232">
        <f t="shared" si="6"/>
        <v>18516079.518772546</v>
      </c>
      <c r="BK6" s="232">
        <f t="shared" si="6"/>
        <v>522844.99428284698</v>
      </c>
      <c r="BL6" s="232">
        <f t="shared" si="6"/>
        <v>0</v>
      </c>
      <c r="BM6" s="232">
        <f t="shared" si="6"/>
        <v>0</v>
      </c>
      <c r="BN6" s="232">
        <f t="shared" si="6"/>
        <v>0</v>
      </c>
      <c r="BO6" s="232">
        <f t="shared" si="6"/>
        <v>0</v>
      </c>
      <c r="BP6" s="232">
        <f t="shared" ref="BP6:BQ12" si="7">SUMIF($N$5:$N$479,$AU6,AJ$5:AJ$479)</f>
        <v>0</v>
      </c>
      <c r="BQ6" s="232">
        <f t="shared" si="7"/>
        <v>0</v>
      </c>
      <c r="BR6" s="232">
        <f t="shared" ref="BR6:BS12" si="8">SUMIF($N$5:$N$479,$AU6,AL$5:AL$479)</f>
        <v>0</v>
      </c>
      <c r="BS6" s="232">
        <f t="shared" si="8"/>
        <v>0</v>
      </c>
      <c r="BT6" s="232">
        <f t="shared" ref="BT6:BU12" si="9">SUMIF($N$5:$N$479,$AU6,AN$5:AN$479)</f>
        <v>120881257.66734593</v>
      </c>
      <c r="BU6" s="232">
        <f t="shared" si="9"/>
        <v>2220762.9748236705</v>
      </c>
      <c r="BV6" s="232">
        <f>SUM(AV6:BU6)</f>
        <v>260769090.59605351</v>
      </c>
    </row>
    <row r="7" spans="3:74" x14ac:dyDescent="0.15">
      <c r="C7" s="11" t="s">
        <v>36</v>
      </c>
      <c r="D7" s="11" t="str">
        <f>VLOOKUP($C7,Incurred_Real!$A$24:$E$376,Incurred_Real!$B$1,FALSE)</f>
        <v>Clare North New 132_33 kV Substation</v>
      </c>
      <c r="E7" s="11" t="str">
        <f>VLOOKUP($C7,Incurred_Real!$A$24:$E$376,Incurred_Real!$D$1,FALSE)</f>
        <v>Connection</v>
      </c>
      <c r="F7" s="13">
        <f>IF(VLOOKUP($C7,Incurred_Real!$A$25:$AQ$426,Incurred_Real!$AL$1,FALSE)="Commissioned Extra",0,
IF(VLOOKUP($C7,Incurred_Real!$A$25:$AQ$426,Incurred_Real!$AK$1,FALSE)=F$4,VLOOKUP($C7,Incurred_Real!$A$25:$AQ$426,Incurred_Real!$AM$1,FALSE),0))</f>
        <v>0</v>
      </c>
      <c r="G7" s="13">
        <f>IF(VLOOKUP($C7,Incurred_Real!$A$25:$AQ$426,Incurred_Real!$AL$1,FALSE)="Commissioned Extra",0,
IF(VLOOKUP($C7,Incurred_Real!$A$25:$AQ$426,Incurred_Real!$AK$1,FALSE)=G$4,VLOOKUP($C7,Incurred_Real!$A$25:$AQ$426,Incurred_Real!$AM$1,FALSE),0))</f>
        <v>0</v>
      </c>
      <c r="H7" s="13">
        <f>IF(VLOOKUP($C7,Incurred_Real!$A$25:$AQ$426,Incurred_Real!$AL$1,FALSE)="Commissioned Extra",0,
IF(VLOOKUP($C7,Incurred_Real!$A$25:$AQ$426,Incurred_Real!$AK$1,FALSE)=H$4,VLOOKUP($C7,Incurred_Real!$A$25:$AQ$426,Incurred_Real!$AM$1,FALSE),0))</f>
        <v>0</v>
      </c>
      <c r="I7" s="13">
        <f>IF(VLOOKUP($C7,Incurred_Real!$A$25:$AQ$426,Incurred_Real!$AL$1,FALSE)="Commissioned Extra",0,
IF(VLOOKUP($C7,Incurred_Real!$A$25:$AQ$426,Incurred_Real!$AK$1,FALSE)=I$4,VLOOKUP($C7,Incurred_Real!$A$25:$AQ$426,Incurred_Real!$AM$1,FALSE),0))</f>
        <v>0</v>
      </c>
      <c r="J7" s="13">
        <f>IF(VLOOKUP($C7,Incurred_Real!$A$25:$AQ$426,Incurred_Real!$AL$1,FALSE)="Commissioned Extra",0,
IF(VLOOKUP($C7,Incurred_Real!$A$25:$AQ$426,Incurred_Real!$AK$1,FALSE)=J$4,VLOOKUP($C7,Incurred_Real!$A$25:$AQ$426,Incurred_Real!$AM$1,FALSE),0))</f>
        <v>0</v>
      </c>
      <c r="K7" s="13">
        <f>IF(VLOOKUP($C7,Incurred_Real!$A$25:$AQ$426,Incurred_Real!$AL$1,FALSE)="Commissioned Extra",0,
IF(VLOOKUP($C7,Incurred_Real!$A$25:$AQ$426,Incurred_Real!$AK$1,FALSE)=K$4,VLOOKUP($C7,Incurred_Real!$A$25:$AQ$426,Incurred_Real!$AM$1,FALSE),0))</f>
        <v>0</v>
      </c>
      <c r="L7" s="13">
        <f>IF(VLOOKUP($C7,Incurred_Real!$A$25:$AQ$426,Incurred_Real!$AL$1,FALSE)="Commissioned Extra",0,
IF(VLOOKUP($C7,Incurred_Real!$A$25:$AQ$426,Incurred_Real!$AK$1,FALSE)=L$4,VLOOKUP($C7,Incurred_Real!$A$25:$AQ$426,Incurred_Real!$AM$1,FALSE),0))</f>
        <v>0</v>
      </c>
      <c r="M7" s="232">
        <f t="shared" si="1"/>
        <v>0</v>
      </c>
      <c r="N7" s="232" t="str">
        <f t="shared" si="2"/>
        <v/>
      </c>
      <c r="P7" s="232">
        <f>(VLOOKUP($C7,Incurred_Real!$A$25:$BR$427,Incurred_Real!AS$1,FALSE))*$M7</f>
        <v>0</v>
      </c>
      <c r="Q7" s="232">
        <f>(VLOOKUP($C7,Incurred_Real!$A$25:$BR$427,Incurred_Real!AT$1,FALSE))*$M7</f>
        <v>0</v>
      </c>
      <c r="R7" s="232">
        <f>(VLOOKUP($C7,Incurred_Real!$A$25:$BR$427,Incurred_Real!AU$1,FALSE))*$M7</f>
        <v>0</v>
      </c>
      <c r="S7" s="232">
        <f>(VLOOKUP($C7,Incurred_Real!$A$25:$BR$427,Incurred_Real!AV$1,FALSE))*$M7</f>
        <v>0</v>
      </c>
      <c r="T7" s="232">
        <f>(VLOOKUP($C7,Incurred_Real!$A$25:$BR$427,Incurred_Real!AW$1,FALSE))*$M7</f>
        <v>0</v>
      </c>
      <c r="U7" s="232">
        <f>(VLOOKUP($C7,Incurred_Real!$A$25:$BR$427,Incurred_Real!AX$1,FALSE))*$M7</f>
        <v>0</v>
      </c>
      <c r="V7" s="232">
        <f>(VLOOKUP($C7,Incurred_Real!$A$25:$BR$427,Incurred_Real!AY$1,FALSE))*$M7</f>
        <v>0</v>
      </c>
      <c r="W7" s="232">
        <f>(VLOOKUP($C7,Incurred_Real!$A$25:$BR$427,Incurred_Real!AZ$1,FALSE))*$M7</f>
        <v>0</v>
      </c>
      <c r="X7" s="232">
        <f>(VLOOKUP($C7,Incurred_Real!$A$25:$BR$427,Incurred_Real!BA$1,FALSE))*$M7</f>
        <v>0</v>
      </c>
      <c r="Y7" s="232">
        <f>(VLOOKUP($C7,Incurred_Real!$A$25:$BR$427,Incurred_Real!BB$1,FALSE))*$M7</f>
        <v>0</v>
      </c>
      <c r="Z7" s="232">
        <f>(VLOOKUP($C7,Incurred_Real!$A$25:$BR$427,Incurred_Real!BC$1,FALSE))*$M7</f>
        <v>0</v>
      </c>
      <c r="AA7" s="232">
        <f>(VLOOKUP($C7,Incurred_Real!$A$25:$BR$427,Incurred_Real!BD$1,FALSE))*$M7</f>
        <v>0</v>
      </c>
      <c r="AB7" s="232">
        <f>(VLOOKUP($C7,Incurred_Real!$A$25:$BR$427,Incurred_Real!BE$1,FALSE))*$M7</f>
        <v>0</v>
      </c>
      <c r="AC7" s="232">
        <f>(VLOOKUP($C7,Incurred_Real!$A$25:$BR$427,Incurred_Real!BF$1,FALSE))*$M7</f>
        <v>0</v>
      </c>
      <c r="AD7" s="232">
        <f>(VLOOKUP($C7,Incurred_Real!$A$25:$BR$427,Incurred_Real!BG$1,FALSE))*$M7</f>
        <v>0</v>
      </c>
      <c r="AE7" s="232">
        <f>(VLOOKUP($C7,Incurred_Real!$A$25:$BR$427,Incurred_Real!BH$1,FALSE))*$M7</f>
        <v>0</v>
      </c>
      <c r="AF7" s="232">
        <f>(VLOOKUP($C7,Incurred_Real!$A$25:$BR$427,Incurred_Real!BI$1,FALSE))*$M7</f>
        <v>0</v>
      </c>
      <c r="AG7" s="232">
        <f>(VLOOKUP($C7,Incurred_Real!$A$25:$BR$427,Incurred_Real!BJ$1,FALSE))*$M7</f>
        <v>0</v>
      </c>
      <c r="AH7" s="232">
        <f>(VLOOKUP($C7,Incurred_Real!$A$25:$BR$427,Incurred_Real!BK$1,FALSE))*$M7</f>
        <v>0</v>
      </c>
      <c r="AI7" s="232">
        <f>(VLOOKUP($C7,Incurred_Real!$A$25:$BR$427,Incurred_Real!BL$1,FALSE))*$M7</f>
        <v>0</v>
      </c>
      <c r="AJ7" s="232">
        <f>(VLOOKUP($C7,Incurred_Real!$A$25:$BR$427,Incurred_Real!BM$1,FALSE))*$M7</f>
        <v>0</v>
      </c>
      <c r="AK7" s="232">
        <f>(VLOOKUP($C7,Incurred_Real!$A$25:$BR$427,Incurred_Real!BN$1,FALSE))*$M7</f>
        <v>0</v>
      </c>
      <c r="AL7" s="232">
        <f>(VLOOKUP($C7,Incurred_Real!$A$25:$BR$427,Incurred_Real!BO$1,FALSE))*$M7</f>
        <v>0</v>
      </c>
      <c r="AM7" s="232">
        <f>(VLOOKUP($C7,Incurred_Real!$A$25:$BR$427,Incurred_Real!BP$1,FALSE))*$M7</f>
        <v>0</v>
      </c>
      <c r="AN7" s="232">
        <f>(VLOOKUP($C7,Incurred_Real!$A$25:$BR$427,Incurred_Real!BQ$1,FALSE))*$M7</f>
        <v>0</v>
      </c>
      <c r="AO7" s="232">
        <f>(VLOOKUP($C7,Incurred_Real!$A$25:$BR$427,Incurred_Real!BR$1,FALSE))*$M7</f>
        <v>0</v>
      </c>
      <c r="AP7" s="232">
        <f t="shared" si="3"/>
        <v>0</v>
      </c>
      <c r="AR7" s="232" t="b">
        <f t="shared" si="4"/>
        <v>1</v>
      </c>
      <c r="AU7" s="232">
        <v>2023</v>
      </c>
      <c r="AV7" s="232">
        <f t="shared" si="5"/>
        <v>5046681.2525437437</v>
      </c>
      <c r="AW7" s="232">
        <f t="shared" si="5"/>
        <v>1188361.3103365134</v>
      </c>
      <c r="AX7" s="232">
        <f t="shared" si="5"/>
        <v>447547.72160001402</v>
      </c>
      <c r="AY7" s="232">
        <f t="shared" si="5"/>
        <v>19167001.81496802</v>
      </c>
      <c r="AZ7" s="232">
        <f t="shared" si="5"/>
        <v>0</v>
      </c>
      <c r="BA7" s="232">
        <f t="shared" si="5"/>
        <v>506727.6479703231</v>
      </c>
      <c r="BB7" s="232">
        <f t="shared" si="5"/>
        <v>0</v>
      </c>
      <c r="BC7" s="232">
        <f t="shared" si="5"/>
        <v>791928.55252641672</v>
      </c>
      <c r="BD7" s="232">
        <f t="shared" si="5"/>
        <v>0</v>
      </c>
      <c r="BE7" s="232">
        <f t="shared" si="5"/>
        <v>93776872.145944864</v>
      </c>
      <c r="BF7" s="232">
        <f t="shared" si="6"/>
        <v>3108.9445748075918</v>
      </c>
      <c r="BG7" s="232">
        <f t="shared" si="6"/>
        <v>5534185.6503592711</v>
      </c>
      <c r="BH7" s="232">
        <f t="shared" si="6"/>
        <v>4415362.9662718112</v>
      </c>
      <c r="BI7" s="232">
        <f t="shared" si="6"/>
        <v>0</v>
      </c>
      <c r="BJ7" s="232">
        <f t="shared" si="6"/>
        <v>16423496.937535923</v>
      </c>
      <c r="BK7" s="232">
        <f t="shared" si="6"/>
        <v>318881644.71956307</v>
      </c>
      <c r="BL7" s="232">
        <f t="shared" si="6"/>
        <v>147098.51684674274</v>
      </c>
      <c r="BM7" s="232">
        <f t="shared" si="6"/>
        <v>0</v>
      </c>
      <c r="BN7" s="232">
        <f t="shared" si="6"/>
        <v>766410.90454053076</v>
      </c>
      <c r="BO7" s="232">
        <f t="shared" si="6"/>
        <v>63191635.096510254</v>
      </c>
      <c r="BP7" s="232">
        <f t="shared" si="7"/>
        <v>0</v>
      </c>
      <c r="BQ7" s="232">
        <f t="shared" si="7"/>
        <v>0</v>
      </c>
      <c r="BR7" s="232">
        <f t="shared" si="8"/>
        <v>0</v>
      </c>
      <c r="BS7" s="232">
        <f t="shared" si="8"/>
        <v>0</v>
      </c>
      <c r="BT7" s="232">
        <f t="shared" si="9"/>
        <v>0</v>
      </c>
      <c r="BU7" s="232">
        <f t="shared" si="9"/>
        <v>1793297.6980834724</v>
      </c>
      <c r="BV7" s="232">
        <f>SUM(AV7:BU7)</f>
        <v>532081361.88017571</v>
      </c>
    </row>
    <row r="8" spans="3:74" x14ac:dyDescent="0.15">
      <c r="C8" s="11" t="s">
        <v>40</v>
      </c>
      <c r="D8" s="11" t="str">
        <f>VLOOKUP($C8,Incurred_Real!$A$24:$E$376,Incurred_Real!$B$1,FALSE)</f>
        <v>Riverland Reinforcement Land and Easement Acquisition</v>
      </c>
      <c r="E8" s="11" t="str">
        <f>VLOOKUP($C8,Incurred_Real!$A$24:$E$376,Incurred_Real!$D$1,FALSE)</f>
        <v>Easements/Land</v>
      </c>
      <c r="F8" s="13">
        <f>IF(VLOOKUP($C8,Incurred_Real!$A$25:$AQ$426,Incurred_Real!$AL$1,FALSE)="Commissioned Extra",0,
IF(VLOOKUP($C8,Incurred_Real!$A$25:$AQ$426,Incurred_Real!$AK$1,FALSE)=F$4,VLOOKUP($C8,Incurred_Real!$A$25:$AQ$426,Incurred_Real!$AM$1,FALSE),0))</f>
        <v>0</v>
      </c>
      <c r="G8" s="13">
        <f>IF(VLOOKUP($C8,Incurred_Real!$A$25:$AQ$426,Incurred_Real!$AL$1,FALSE)="Commissioned Extra",0,
IF(VLOOKUP($C8,Incurred_Real!$A$25:$AQ$426,Incurred_Real!$AK$1,FALSE)=G$4,VLOOKUP($C8,Incurred_Real!$A$25:$AQ$426,Incurred_Real!$AM$1,FALSE),0))</f>
        <v>0</v>
      </c>
      <c r="H8" s="13">
        <f>IF(VLOOKUP($C8,Incurred_Real!$A$25:$AQ$426,Incurred_Real!$AL$1,FALSE)="Commissioned Extra",0,
IF(VLOOKUP($C8,Incurred_Real!$A$25:$AQ$426,Incurred_Real!$AK$1,FALSE)=H$4,VLOOKUP($C8,Incurred_Real!$A$25:$AQ$426,Incurred_Real!$AM$1,FALSE),0))</f>
        <v>0</v>
      </c>
      <c r="I8" s="13">
        <f>IF(VLOOKUP($C8,Incurred_Real!$A$25:$AQ$426,Incurred_Real!$AL$1,FALSE)="Commissioned Extra",0,
IF(VLOOKUP($C8,Incurred_Real!$A$25:$AQ$426,Incurred_Real!$AK$1,FALSE)=I$4,VLOOKUP($C8,Incurred_Real!$A$25:$AQ$426,Incurred_Real!$AM$1,FALSE),0))</f>
        <v>0</v>
      </c>
      <c r="J8" s="13">
        <f>IF(VLOOKUP($C8,Incurred_Real!$A$25:$AQ$426,Incurred_Real!$AL$1,FALSE)="Commissioned Extra",0,
IF(VLOOKUP($C8,Incurred_Real!$A$25:$AQ$426,Incurred_Real!$AK$1,FALSE)=J$4,VLOOKUP($C8,Incurred_Real!$A$25:$AQ$426,Incurred_Real!$AM$1,FALSE),0))</f>
        <v>0</v>
      </c>
      <c r="K8" s="13">
        <f>IF(VLOOKUP($C8,Incurred_Real!$A$25:$AQ$426,Incurred_Real!$AL$1,FALSE)="Commissioned Extra",0,
IF(VLOOKUP($C8,Incurred_Real!$A$25:$AQ$426,Incurred_Real!$AK$1,FALSE)=K$4,VLOOKUP($C8,Incurred_Real!$A$25:$AQ$426,Incurred_Real!$AM$1,FALSE),0))</f>
        <v>0</v>
      </c>
      <c r="L8" s="13">
        <f>IF(VLOOKUP($C8,Incurred_Real!$A$25:$AQ$426,Incurred_Real!$AL$1,FALSE)="Commissioned Extra",0,
IF(VLOOKUP($C8,Incurred_Real!$A$25:$AQ$426,Incurred_Real!$AK$1,FALSE)=L$4,VLOOKUP($C8,Incurred_Real!$A$25:$AQ$426,Incurred_Real!$AM$1,FALSE),0))</f>
        <v>0</v>
      </c>
      <c r="M8" s="232">
        <f t="shared" si="1"/>
        <v>0</v>
      </c>
      <c r="N8" s="232" t="str">
        <f t="shared" si="2"/>
        <v/>
      </c>
      <c r="P8" s="232">
        <f>(VLOOKUP($C8,Incurred_Real!$A$25:$BR$427,Incurred_Real!AS$1,FALSE))*$M8</f>
        <v>0</v>
      </c>
      <c r="Q8" s="232">
        <f>(VLOOKUP($C8,Incurred_Real!$A$25:$BR$427,Incurred_Real!AT$1,FALSE))*$M8</f>
        <v>0</v>
      </c>
      <c r="R8" s="232">
        <f>(VLOOKUP($C8,Incurred_Real!$A$25:$BR$427,Incurred_Real!AU$1,FALSE))*$M8</f>
        <v>0</v>
      </c>
      <c r="S8" s="232">
        <f>(VLOOKUP($C8,Incurred_Real!$A$25:$BR$427,Incurred_Real!AV$1,FALSE))*$M8</f>
        <v>0</v>
      </c>
      <c r="T8" s="232">
        <f>(VLOOKUP($C8,Incurred_Real!$A$25:$BR$427,Incurred_Real!AW$1,FALSE))*$M8</f>
        <v>0</v>
      </c>
      <c r="U8" s="232">
        <f>(VLOOKUP($C8,Incurred_Real!$A$25:$BR$427,Incurred_Real!AX$1,FALSE))*$M8</f>
        <v>0</v>
      </c>
      <c r="V8" s="232">
        <f>(VLOOKUP($C8,Incurred_Real!$A$25:$BR$427,Incurred_Real!AY$1,FALSE))*$M8</f>
        <v>0</v>
      </c>
      <c r="W8" s="232">
        <f>(VLOOKUP($C8,Incurred_Real!$A$25:$BR$427,Incurred_Real!AZ$1,FALSE))*$M8</f>
        <v>0</v>
      </c>
      <c r="X8" s="232">
        <f>(VLOOKUP($C8,Incurred_Real!$A$25:$BR$427,Incurred_Real!BA$1,FALSE))*$M8</f>
        <v>0</v>
      </c>
      <c r="Y8" s="232">
        <f>(VLOOKUP($C8,Incurred_Real!$A$25:$BR$427,Incurred_Real!BB$1,FALSE))*$M8</f>
        <v>0</v>
      </c>
      <c r="Z8" s="232">
        <f>(VLOOKUP($C8,Incurred_Real!$A$25:$BR$427,Incurred_Real!BC$1,FALSE))*$M8</f>
        <v>0</v>
      </c>
      <c r="AA8" s="232">
        <f>(VLOOKUP($C8,Incurred_Real!$A$25:$BR$427,Incurred_Real!BD$1,FALSE))*$M8</f>
        <v>0</v>
      </c>
      <c r="AB8" s="232">
        <f>(VLOOKUP($C8,Incurred_Real!$A$25:$BR$427,Incurred_Real!BE$1,FALSE))*$M8</f>
        <v>0</v>
      </c>
      <c r="AC8" s="232">
        <f>(VLOOKUP($C8,Incurred_Real!$A$25:$BR$427,Incurred_Real!BF$1,FALSE))*$M8</f>
        <v>0</v>
      </c>
      <c r="AD8" s="232">
        <f>(VLOOKUP($C8,Incurred_Real!$A$25:$BR$427,Incurred_Real!BG$1,FALSE))*$M8</f>
        <v>0</v>
      </c>
      <c r="AE8" s="232">
        <f>(VLOOKUP($C8,Incurred_Real!$A$25:$BR$427,Incurred_Real!BH$1,FALSE))*$M8</f>
        <v>0</v>
      </c>
      <c r="AF8" s="232">
        <f>(VLOOKUP($C8,Incurred_Real!$A$25:$BR$427,Incurred_Real!BI$1,FALSE))*$M8</f>
        <v>0</v>
      </c>
      <c r="AG8" s="232">
        <f>(VLOOKUP($C8,Incurred_Real!$A$25:$BR$427,Incurred_Real!BJ$1,FALSE))*$M8</f>
        <v>0</v>
      </c>
      <c r="AH8" s="232">
        <f>(VLOOKUP($C8,Incurred_Real!$A$25:$BR$427,Incurred_Real!BK$1,FALSE))*$M8</f>
        <v>0</v>
      </c>
      <c r="AI8" s="232">
        <f>(VLOOKUP($C8,Incurred_Real!$A$25:$BR$427,Incurred_Real!BL$1,FALSE))*$M8</f>
        <v>0</v>
      </c>
      <c r="AJ8" s="232">
        <f>(VLOOKUP($C8,Incurred_Real!$A$25:$BR$427,Incurred_Real!BM$1,FALSE))*$M8</f>
        <v>0</v>
      </c>
      <c r="AK8" s="232">
        <f>(VLOOKUP($C8,Incurred_Real!$A$25:$BR$427,Incurred_Real!BN$1,FALSE))*$M8</f>
        <v>0</v>
      </c>
      <c r="AL8" s="232">
        <f>(VLOOKUP($C8,Incurred_Real!$A$25:$BR$427,Incurred_Real!BO$1,FALSE))*$M8</f>
        <v>0</v>
      </c>
      <c r="AM8" s="232">
        <f>(VLOOKUP($C8,Incurred_Real!$A$25:$BR$427,Incurred_Real!BP$1,FALSE))*$M8</f>
        <v>0</v>
      </c>
      <c r="AN8" s="232">
        <f>(VLOOKUP($C8,Incurred_Real!$A$25:$BR$427,Incurred_Real!BQ$1,FALSE))*$M8</f>
        <v>0</v>
      </c>
      <c r="AO8" s="232">
        <f>(VLOOKUP($C8,Incurred_Real!$A$25:$BR$427,Incurred_Real!BR$1,FALSE))*$M8</f>
        <v>0</v>
      </c>
      <c r="AP8" s="232">
        <f t="shared" si="3"/>
        <v>0</v>
      </c>
      <c r="AR8" s="232" t="b">
        <f t="shared" si="4"/>
        <v>1</v>
      </c>
      <c r="AU8" s="232">
        <v>2024</v>
      </c>
      <c r="AV8" s="232">
        <f t="shared" si="5"/>
        <v>2019932.1421265532</v>
      </c>
      <c r="AW8" s="232">
        <f t="shared" si="5"/>
        <v>0</v>
      </c>
      <c r="AX8" s="232">
        <f t="shared" si="5"/>
        <v>0</v>
      </c>
      <c r="AY8" s="232">
        <f t="shared" si="5"/>
        <v>9046166.1610589623</v>
      </c>
      <c r="AZ8" s="232">
        <f t="shared" si="5"/>
        <v>0</v>
      </c>
      <c r="BA8" s="232">
        <f t="shared" si="5"/>
        <v>0</v>
      </c>
      <c r="BB8" s="232">
        <f t="shared" si="5"/>
        <v>0</v>
      </c>
      <c r="BC8" s="232">
        <f t="shared" si="5"/>
        <v>2279777.0695938645</v>
      </c>
      <c r="BD8" s="232">
        <f t="shared" si="5"/>
        <v>0</v>
      </c>
      <c r="BE8" s="232">
        <f t="shared" si="5"/>
        <v>16444789.598844333</v>
      </c>
      <c r="BF8" s="232">
        <f t="shared" si="6"/>
        <v>0</v>
      </c>
      <c r="BG8" s="232">
        <f t="shared" si="6"/>
        <v>600688.56891185546</v>
      </c>
      <c r="BH8" s="232">
        <f t="shared" si="6"/>
        <v>0</v>
      </c>
      <c r="BI8" s="232">
        <f t="shared" si="6"/>
        <v>0</v>
      </c>
      <c r="BJ8" s="232">
        <f t="shared" si="6"/>
        <v>30538113.175264437</v>
      </c>
      <c r="BK8" s="232">
        <f t="shared" si="6"/>
        <v>0</v>
      </c>
      <c r="BL8" s="232">
        <f t="shared" si="6"/>
        <v>0</v>
      </c>
      <c r="BM8" s="232">
        <f t="shared" si="6"/>
        <v>0</v>
      </c>
      <c r="BN8" s="232">
        <f t="shared" si="6"/>
        <v>0</v>
      </c>
      <c r="BO8" s="232">
        <f t="shared" si="6"/>
        <v>0</v>
      </c>
      <c r="BP8" s="232">
        <f t="shared" si="7"/>
        <v>0</v>
      </c>
      <c r="BQ8" s="232">
        <f t="shared" si="7"/>
        <v>0</v>
      </c>
      <c r="BR8" s="232">
        <f t="shared" si="8"/>
        <v>0</v>
      </c>
      <c r="BS8" s="232">
        <f t="shared" si="8"/>
        <v>0</v>
      </c>
      <c r="BT8" s="232">
        <f t="shared" si="9"/>
        <v>0</v>
      </c>
      <c r="BU8" s="232">
        <f t="shared" si="9"/>
        <v>607077.884633329</v>
      </c>
      <c r="BV8" s="232">
        <f>SUM(AV8:BU8)</f>
        <v>61536544.600433335</v>
      </c>
    </row>
    <row r="9" spans="3:74" x14ac:dyDescent="0.15">
      <c r="C9" s="11" t="s">
        <v>43</v>
      </c>
      <c r="D9" s="11" t="str">
        <f>VLOOKUP($C9,Incurred_Real!$A$24:$E$376,Incurred_Real!$B$1,FALSE)</f>
        <v>Whyalla Terminal Substation Replacement</v>
      </c>
      <c r="E9" s="11" t="str">
        <f>VLOOKUP($C9,Incurred_Real!$A$24:$E$376,Incurred_Real!$D$1,FALSE)</f>
        <v>Replacement</v>
      </c>
      <c r="F9" s="13">
        <f>IF(VLOOKUP($C9,Incurred_Real!$A$25:$AQ$426,Incurred_Real!$AL$1,FALSE)="Commissioned Extra",0,
IF(VLOOKUP($C9,Incurred_Real!$A$25:$AQ$426,Incurred_Real!$AK$1,FALSE)=F$4,VLOOKUP($C9,Incurred_Real!$A$25:$AQ$426,Incurred_Real!$AM$1,FALSE),0))</f>
        <v>0</v>
      </c>
      <c r="G9" s="13">
        <f>IF(VLOOKUP($C9,Incurred_Real!$A$25:$AQ$426,Incurred_Real!$AL$1,FALSE)="Commissioned Extra",0,
IF(VLOOKUP($C9,Incurred_Real!$A$25:$AQ$426,Incurred_Real!$AK$1,FALSE)=G$4,VLOOKUP($C9,Incurred_Real!$A$25:$AQ$426,Incurred_Real!$AM$1,FALSE),0))</f>
        <v>0</v>
      </c>
      <c r="H9" s="13">
        <f>IF(VLOOKUP($C9,Incurred_Real!$A$25:$AQ$426,Incurred_Real!$AL$1,FALSE)="Commissioned Extra",0,
IF(VLOOKUP($C9,Incurred_Real!$A$25:$AQ$426,Incurred_Real!$AK$1,FALSE)=H$4,VLOOKUP($C9,Incurred_Real!$A$25:$AQ$426,Incurred_Real!$AM$1,FALSE),0))</f>
        <v>0</v>
      </c>
      <c r="I9" s="13">
        <f>IF(VLOOKUP($C9,Incurred_Real!$A$25:$AQ$426,Incurred_Real!$AL$1,FALSE)="Commissioned Extra",0,
IF(VLOOKUP($C9,Incurred_Real!$A$25:$AQ$426,Incurred_Real!$AK$1,FALSE)=I$4,VLOOKUP($C9,Incurred_Real!$A$25:$AQ$426,Incurred_Real!$AM$1,FALSE),0))</f>
        <v>0</v>
      </c>
      <c r="J9" s="13">
        <f>IF(VLOOKUP($C9,Incurred_Real!$A$25:$AQ$426,Incurred_Real!$AL$1,FALSE)="Commissioned Extra",0,
IF(VLOOKUP($C9,Incurred_Real!$A$25:$AQ$426,Incurred_Real!$AK$1,FALSE)=J$4,VLOOKUP($C9,Incurred_Real!$A$25:$AQ$426,Incurred_Real!$AM$1,FALSE),0))</f>
        <v>0</v>
      </c>
      <c r="K9" s="13">
        <f>IF(VLOOKUP($C9,Incurred_Real!$A$25:$AQ$426,Incurred_Real!$AL$1,FALSE)="Commissioned Extra",0,
IF(VLOOKUP($C9,Incurred_Real!$A$25:$AQ$426,Incurred_Real!$AK$1,FALSE)=K$4,VLOOKUP($C9,Incurred_Real!$A$25:$AQ$426,Incurred_Real!$AM$1,FALSE),0))</f>
        <v>0</v>
      </c>
      <c r="L9" s="13">
        <f>IF(VLOOKUP($C9,Incurred_Real!$A$25:$AQ$426,Incurred_Real!$AL$1,FALSE)="Commissioned Extra",0,
IF(VLOOKUP($C9,Incurred_Real!$A$25:$AQ$426,Incurred_Real!$AK$1,FALSE)=L$4,VLOOKUP($C9,Incurred_Real!$A$25:$AQ$426,Incurred_Real!$AM$1,FALSE),0))</f>
        <v>0</v>
      </c>
      <c r="M9" s="232">
        <f t="shared" si="1"/>
        <v>0</v>
      </c>
      <c r="N9" s="232" t="str">
        <f t="shared" si="2"/>
        <v/>
      </c>
      <c r="P9" s="232">
        <f>(VLOOKUP($C9,Incurred_Real!$A$25:$BR$427,Incurred_Real!AS$1,FALSE))*$M9</f>
        <v>0</v>
      </c>
      <c r="Q9" s="232">
        <f>(VLOOKUP($C9,Incurred_Real!$A$25:$BR$427,Incurred_Real!AT$1,FALSE))*$M9</f>
        <v>0</v>
      </c>
      <c r="R9" s="232">
        <f>(VLOOKUP($C9,Incurred_Real!$A$25:$BR$427,Incurred_Real!AU$1,FALSE))*$M9</f>
        <v>0</v>
      </c>
      <c r="S9" s="232">
        <f>(VLOOKUP($C9,Incurred_Real!$A$25:$BR$427,Incurred_Real!AV$1,FALSE))*$M9</f>
        <v>0</v>
      </c>
      <c r="T9" s="232">
        <f>(VLOOKUP($C9,Incurred_Real!$A$25:$BR$427,Incurred_Real!AW$1,FALSE))*$M9</f>
        <v>0</v>
      </c>
      <c r="U9" s="232">
        <f>(VLOOKUP($C9,Incurred_Real!$A$25:$BR$427,Incurred_Real!AX$1,FALSE))*$M9</f>
        <v>0</v>
      </c>
      <c r="V9" s="232">
        <f>(VLOOKUP($C9,Incurred_Real!$A$25:$BR$427,Incurred_Real!AY$1,FALSE))*$M9</f>
        <v>0</v>
      </c>
      <c r="W9" s="232">
        <f>(VLOOKUP($C9,Incurred_Real!$A$25:$BR$427,Incurred_Real!AZ$1,FALSE))*$M9</f>
        <v>0</v>
      </c>
      <c r="X9" s="232">
        <f>(VLOOKUP($C9,Incurred_Real!$A$25:$BR$427,Incurred_Real!BA$1,FALSE))*$M9</f>
        <v>0</v>
      </c>
      <c r="Y9" s="232">
        <f>(VLOOKUP($C9,Incurred_Real!$A$25:$BR$427,Incurred_Real!BB$1,FALSE))*$M9</f>
        <v>0</v>
      </c>
      <c r="Z9" s="232">
        <f>(VLOOKUP($C9,Incurred_Real!$A$25:$BR$427,Incurred_Real!BC$1,FALSE))*$M9</f>
        <v>0</v>
      </c>
      <c r="AA9" s="232">
        <f>(VLOOKUP($C9,Incurred_Real!$A$25:$BR$427,Incurred_Real!BD$1,FALSE))*$M9</f>
        <v>0</v>
      </c>
      <c r="AB9" s="232">
        <f>(VLOOKUP($C9,Incurred_Real!$A$25:$BR$427,Incurred_Real!BE$1,FALSE))*$M9</f>
        <v>0</v>
      </c>
      <c r="AC9" s="232">
        <f>(VLOOKUP($C9,Incurred_Real!$A$25:$BR$427,Incurred_Real!BF$1,FALSE))*$M9</f>
        <v>0</v>
      </c>
      <c r="AD9" s="232">
        <f>(VLOOKUP($C9,Incurred_Real!$A$25:$BR$427,Incurred_Real!BG$1,FALSE))*$M9</f>
        <v>0</v>
      </c>
      <c r="AE9" s="232">
        <f>(VLOOKUP($C9,Incurred_Real!$A$25:$BR$427,Incurred_Real!BH$1,FALSE))*$M9</f>
        <v>0</v>
      </c>
      <c r="AF9" s="232">
        <f>(VLOOKUP($C9,Incurred_Real!$A$25:$BR$427,Incurred_Real!BI$1,FALSE))*$M9</f>
        <v>0</v>
      </c>
      <c r="AG9" s="232">
        <f>(VLOOKUP($C9,Incurred_Real!$A$25:$BR$427,Incurred_Real!BJ$1,FALSE))*$M9</f>
        <v>0</v>
      </c>
      <c r="AH9" s="232">
        <f>(VLOOKUP($C9,Incurred_Real!$A$25:$BR$427,Incurred_Real!BK$1,FALSE))*$M9</f>
        <v>0</v>
      </c>
      <c r="AI9" s="232">
        <f>(VLOOKUP($C9,Incurred_Real!$A$25:$BR$427,Incurred_Real!BL$1,FALSE))*$M9</f>
        <v>0</v>
      </c>
      <c r="AJ9" s="232">
        <f>(VLOOKUP($C9,Incurred_Real!$A$25:$BR$427,Incurred_Real!BM$1,FALSE))*$M9</f>
        <v>0</v>
      </c>
      <c r="AK9" s="232">
        <f>(VLOOKUP($C9,Incurred_Real!$A$25:$BR$427,Incurred_Real!BN$1,FALSE))*$M9</f>
        <v>0</v>
      </c>
      <c r="AL9" s="232">
        <f>(VLOOKUP($C9,Incurred_Real!$A$25:$BR$427,Incurred_Real!BO$1,FALSE))*$M9</f>
        <v>0</v>
      </c>
      <c r="AM9" s="232">
        <f>(VLOOKUP($C9,Incurred_Real!$A$25:$BR$427,Incurred_Real!BP$1,FALSE))*$M9</f>
        <v>0</v>
      </c>
      <c r="AN9" s="232">
        <f>(VLOOKUP($C9,Incurred_Real!$A$25:$BR$427,Incurred_Real!BQ$1,FALSE))*$M9</f>
        <v>0</v>
      </c>
      <c r="AO9" s="232">
        <f>(VLOOKUP($C9,Incurred_Real!$A$25:$BR$427,Incurred_Real!BR$1,FALSE))*$M9</f>
        <v>0</v>
      </c>
      <c r="AP9" s="232">
        <f t="shared" si="3"/>
        <v>0</v>
      </c>
      <c r="AR9" s="232" t="b">
        <f t="shared" si="4"/>
        <v>1</v>
      </c>
      <c r="AU9" s="232">
        <v>2025</v>
      </c>
      <c r="AV9" s="232">
        <f t="shared" si="5"/>
        <v>189402.67370278976</v>
      </c>
      <c r="AW9" s="232">
        <f t="shared" si="5"/>
        <v>808341.67787628481</v>
      </c>
      <c r="AX9" s="232">
        <f t="shared" si="5"/>
        <v>4304375.0708366167</v>
      </c>
      <c r="AY9" s="232">
        <f t="shared" si="5"/>
        <v>15392523.62587628</v>
      </c>
      <c r="AZ9" s="232">
        <f t="shared" si="5"/>
        <v>0</v>
      </c>
      <c r="BA9" s="232">
        <f t="shared" si="5"/>
        <v>0</v>
      </c>
      <c r="BB9" s="232">
        <f t="shared" si="5"/>
        <v>0</v>
      </c>
      <c r="BC9" s="232">
        <f t="shared" si="5"/>
        <v>0</v>
      </c>
      <c r="BD9" s="232">
        <f t="shared" si="5"/>
        <v>0</v>
      </c>
      <c r="BE9" s="232">
        <f t="shared" si="5"/>
        <v>3069145.8301960621</v>
      </c>
      <c r="BF9" s="232">
        <f t="shared" si="6"/>
        <v>0</v>
      </c>
      <c r="BG9" s="232">
        <f t="shared" si="6"/>
        <v>84258.851886193268</v>
      </c>
      <c r="BH9" s="232">
        <f t="shared" si="6"/>
        <v>0</v>
      </c>
      <c r="BI9" s="232">
        <f t="shared" si="6"/>
        <v>0</v>
      </c>
      <c r="BJ9" s="232">
        <f t="shared" si="6"/>
        <v>636273.08917066373</v>
      </c>
      <c r="BK9" s="232">
        <f t="shared" si="6"/>
        <v>10557272.790423509</v>
      </c>
      <c r="BL9" s="232">
        <f t="shared" si="6"/>
        <v>191830.84035215867</v>
      </c>
      <c r="BM9" s="232">
        <f t="shared" si="6"/>
        <v>0</v>
      </c>
      <c r="BN9" s="232">
        <f t="shared" si="6"/>
        <v>281917.07567846566</v>
      </c>
      <c r="BO9" s="232">
        <f t="shared" si="6"/>
        <v>0</v>
      </c>
      <c r="BP9" s="232">
        <f t="shared" si="7"/>
        <v>0</v>
      </c>
      <c r="BQ9" s="232">
        <f t="shared" si="7"/>
        <v>0</v>
      </c>
      <c r="BR9" s="232">
        <f t="shared" si="8"/>
        <v>0</v>
      </c>
      <c r="BS9" s="232">
        <f t="shared" si="8"/>
        <v>0</v>
      </c>
      <c r="BT9" s="232">
        <f t="shared" si="9"/>
        <v>0</v>
      </c>
      <c r="BU9" s="232">
        <f t="shared" si="9"/>
        <v>298751.69149517798</v>
      </c>
      <c r="BV9" s="232">
        <f t="shared" ref="BV9:BV11" si="10">SUM(AV9:BU9)</f>
        <v>35814093.217494205</v>
      </c>
    </row>
    <row r="10" spans="3:74" x14ac:dyDescent="0.15">
      <c r="C10" s="11" t="s">
        <v>44</v>
      </c>
      <c r="D10" s="11" t="str">
        <f>VLOOKUP($C10,Incurred_Real!$A$24:$E$376,Incurred_Real!$B$1,FALSE)</f>
        <v>South East CB Upgrade</v>
      </c>
      <c r="E10" s="11" t="str">
        <f>VLOOKUP($C10,Incurred_Real!$A$24:$E$376,Incurred_Real!$D$1,FALSE)</f>
        <v>Security/Compliance</v>
      </c>
      <c r="F10" s="13">
        <f>IF(VLOOKUP($C10,Incurred_Real!$A$25:$AQ$426,Incurred_Real!$AL$1,FALSE)="Commissioned Extra",0,
IF(VLOOKUP($C10,Incurred_Real!$A$25:$AQ$426,Incurred_Real!$AK$1,FALSE)=F$4,VLOOKUP($C10,Incurred_Real!$A$25:$AQ$426,Incurred_Real!$AM$1,FALSE),0))</f>
        <v>0</v>
      </c>
      <c r="G10" s="13">
        <f>IF(VLOOKUP($C10,Incurred_Real!$A$25:$AQ$426,Incurred_Real!$AL$1,FALSE)="Commissioned Extra",0,
IF(VLOOKUP($C10,Incurred_Real!$A$25:$AQ$426,Incurred_Real!$AK$1,FALSE)=G$4,VLOOKUP($C10,Incurred_Real!$A$25:$AQ$426,Incurred_Real!$AM$1,FALSE),0))</f>
        <v>0</v>
      </c>
      <c r="H10" s="13">
        <f>IF(VLOOKUP($C10,Incurred_Real!$A$25:$AQ$426,Incurred_Real!$AL$1,FALSE)="Commissioned Extra",0,
IF(VLOOKUP($C10,Incurred_Real!$A$25:$AQ$426,Incurred_Real!$AK$1,FALSE)=H$4,VLOOKUP($C10,Incurred_Real!$A$25:$AQ$426,Incurred_Real!$AM$1,FALSE),0))</f>
        <v>0</v>
      </c>
      <c r="I10" s="13">
        <f>IF(VLOOKUP($C10,Incurred_Real!$A$25:$AQ$426,Incurred_Real!$AL$1,FALSE)="Commissioned Extra",0,
IF(VLOOKUP($C10,Incurred_Real!$A$25:$AQ$426,Incurred_Real!$AK$1,FALSE)=I$4,VLOOKUP($C10,Incurred_Real!$A$25:$AQ$426,Incurred_Real!$AM$1,FALSE),0))</f>
        <v>0</v>
      </c>
      <c r="J10" s="13">
        <f>IF(VLOOKUP($C10,Incurred_Real!$A$25:$AQ$426,Incurred_Real!$AL$1,FALSE)="Commissioned Extra",0,
IF(VLOOKUP($C10,Incurred_Real!$A$25:$AQ$426,Incurred_Real!$AK$1,FALSE)=J$4,VLOOKUP($C10,Incurred_Real!$A$25:$AQ$426,Incurred_Real!$AM$1,FALSE),0))</f>
        <v>0</v>
      </c>
      <c r="K10" s="13">
        <f>IF(VLOOKUP($C10,Incurred_Real!$A$25:$AQ$426,Incurred_Real!$AL$1,FALSE)="Commissioned Extra",0,
IF(VLOOKUP($C10,Incurred_Real!$A$25:$AQ$426,Incurred_Real!$AK$1,FALSE)=K$4,VLOOKUP($C10,Incurred_Real!$A$25:$AQ$426,Incurred_Real!$AM$1,FALSE),0))</f>
        <v>0</v>
      </c>
      <c r="L10" s="13">
        <f>IF(VLOOKUP($C10,Incurred_Real!$A$25:$AQ$426,Incurred_Real!$AL$1,FALSE)="Commissioned Extra",0,
IF(VLOOKUP($C10,Incurred_Real!$A$25:$AQ$426,Incurred_Real!$AK$1,FALSE)=L$4,VLOOKUP($C10,Incurred_Real!$A$25:$AQ$426,Incurred_Real!$AM$1,FALSE),0))</f>
        <v>0</v>
      </c>
      <c r="M10" s="232">
        <f t="shared" si="1"/>
        <v>0</v>
      </c>
      <c r="N10" s="232" t="str">
        <f t="shared" si="2"/>
        <v/>
      </c>
      <c r="P10" s="232">
        <f>(VLOOKUP($C10,Incurred_Real!$A$25:$BR$427,Incurred_Real!AS$1,FALSE))*$M10</f>
        <v>0</v>
      </c>
      <c r="Q10" s="232">
        <f>(VLOOKUP($C10,Incurred_Real!$A$25:$BR$427,Incurred_Real!AT$1,FALSE))*$M10</f>
        <v>0</v>
      </c>
      <c r="R10" s="232">
        <f>(VLOOKUP($C10,Incurred_Real!$A$25:$BR$427,Incurred_Real!AU$1,FALSE))*$M10</f>
        <v>0</v>
      </c>
      <c r="S10" s="232">
        <f>(VLOOKUP($C10,Incurred_Real!$A$25:$BR$427,Incurred_Real!AV$1,FALSE))*$M10</f>
        <v>0</v>
      </c>
      <c r="T10" s="232">
        <f>(VLOOKUP($C10,Incurred_Real!$A$25:$BR$427,Incurred_Real!AW$1,FALSE))*$M10</f>
        <v>0</v>
      </c>
      <c r="U10" s="232">
        <f>(VLOOKUP($C10,Incurred_Real!$A$25:$BR$427,Incurred_Real!AX$1,FALSE))*$M10</f>
        <v>0</v>
      </c>
      <c r="V10" s="232">
        <f>(VLOOKUP($C10,Incurred_Real!$A$25:$BR$427,Incurred_Real!AY$1,FALSE))*$M10</f>
        <v>0</v>
      </c>
      <c r="W10" s="232">
        <f>(VLOOKUP($C10,Incurred_Real!$A$25:$BR$427,Incurred_Real!AZ$1,FALSE))*$M10</f>
        <v>0</v>
      </c>
      <c r="X10" s="232">
        <f>(VLOOKUP($C10,Incurred_Real!$A$25:$BR$427,Incurred_Real!BA$1,FALSE))*$M10</f>
        <v>0</v>
      </c>
      <c r="Y10" s="232">
        <f>(VLOOKUP($C10,Incurred_Real!$A$25:$BR$427,Incurred_Real!BB$1,FALSE))*$M10</f>
        <v>0</v>
      </c>
      <c r="Z10" s="232">
        <f>(VLOOKUP($C10,Incurred_Real!$A$25:$BR$427,Incurred_Real!BC$1,FALSE))*$M10</f>
        <v>0</v>
      </c>
      <c r="AA10" s="232">
        <f>(VLOOKUP($C10,Incurred_Real!$A$25:$BR$427,Incurred_Real!BD$1,FALSE))*$M10</f>
        <v>0</v>
      </c>
      <c r="AB10" s="232">
        <f>(VLOOKUP($C10,Incurred_Real!$A$25:$BR$427,Incurred_Real!BE$1,FALSE))*$M10</f>
        <v>0</v>
      </c>
      <c r="AC10" s="232">
        <f>(VLOOKUP($C10,Incurred_Real!$A$25:$BR$427,Incurred_Real!BF$1,FALSE))*$M10</f>
        <v>0</v>
      </c>
      <c r="AD10" s="232">
        <f>(VLOOKUP($C10,Incurred_Real!$A$25:$BR$427,Incurred_Real!BG$1,FALSE))*$M10</f>
        <v>0</v>
      </c>
      <c r="AE10" s="232">
        <f>(VLOOKUP($C10,Incurred_Real!$A$25:$BR$427,Incurred_Real!BH$1,FALSE))*$M10</f>
        <v>0</v>
      </c>
      <c r="AF10" s="232">
        <f>(VLOOKUP($C10,Incurred_Real!$A$25:$BR$427,Incurred_Real!BI$1,FALSE))*$M10</f>
        <v>0</v>
      </c>
      <c r="AG10" s="232">
        <f>(VLOOKUP($C10,Incurred_Real!$A$25:$BR$427,Incurred_Real!BJ$1,FALSE))*$M10</f>
        <v>0</v>
      </c>
      <c r="AH10" s="232">
        <f>(VLOOKUP($C10,Incurred_Real!$A$25:$BR$427,Incurred_Real!BK$1,FALSE))*$M10</f>
        <v>0</v>
      </c>
      <c r="AI10" s="232">
        <f>(VLOOKUP($C10,Incurred_Real!$A$25:$BR$427,Incurred_Real!BL$1,FALSE))*$M10</f>
        <v>0</v>
      </c>
      <c r="AJ10" s="232">
        <f>(VLOOKUP($C10,Incurred_Real!$A$25:$BR$427,Incurred_Real!BM$1,FALSE))*$M10</f>
        <v>0</v>
      </c>
      <c r="AK10" s="232">
        <f>(VLOOKUP($C10,Incurred_Real!$A$25:$BR$427,Incurred_Real!BN$1,FALSE))*$M10</f>
        <v>0</v>
      </c>
      <c r="AL10" s="232">
        <f>(VLOOKUP($C10,Incurred_Real!$A$25:$BR$427,Incurred_Real!BO$1,FALSE))*$M10</f>
        <v>0</v>
      </c>
      <c r="AM10" s="232">
        <f>(VLOOKUP($C10,Incurred_Real!$A$25:$BR$427,Incurred_Real!BP$1,FALSE))*$M10</f>
        <v>0</v>
      </c>
      <c r="AN10" s="232">
        <f>(VLOOKUP($C10,Incurred_Real!$A$25:$BR$427,Incurred_Real!BQ$1,FALSE))*$M10</f>
        <v>0</v>
      </c>
      <c r="AO10" s="232">
        <f>(VLOOKUP($C10,Incurred_Real!$A$25:$BR$427,Incurred_Real!BR$1,FALSE))*$M10</f>
        <v>0</v>
      </c>
      <c r="AP10" s="232">
        <f t="shared" si="3"/>
        <v>0</v>
      </c>
      <c r="AR10" s="232" t="b">
        <f t="shared" si="4"/>
        <v>1</v>
      </c>
      <c r="AU10" s="232">
        <v>2026</v>
      </c>
      <c r="AV10" s="232">
        <f t="shared" si="5"/>
        <v>1291356.1721649983</v>
      </c>
      <c r="AW10" s="232">
        <f t="shared" si="5"/>
        <v>269743.76218145428</v>
      </c>
      <c r="AX10" s="232">
        <f t="shared" si="5"/>
        <v>0</v>
      </c>
      <c r="AY10" s="232">
        <f t="shared" si="5"/>
        <v>17375471.356636319</v>
      </c>
      <c r="AZ10" s="232">
        <f t="shared" si="5"/>
        <v>0</v>
      </c>
      <c r="BA10" s="232">
        <f t="shared" si="5"/>
        <v>0</v>
      </c>
      <c r="BB10" s="232">
        <f t="shared" si="5"/>
        <v>0</v>
      </c>
      <c r="BC10" s="232">
        <f t="shared" si="5"/>
        <v>0</v>
      </c>
      <c r="BD10" s="232">
        <f t="shared" si="5"/>
        <v>0</v>
      </c>
      <c r="BE10" s="232">
        <f t="shared" si="5"/>
        <v>15090488.932970317</v>
      </c>
      <c r="BF10" s="232">
        <f t="shared" si="6"/>
        <v>0</v>
      </c>
      <c r="BG10" s="232">
        <f t="shared" si="6"/>
        <v>7011634.3562772768</v>
      </c>
      <c r="BH10" s="232">
        <f t="shared" si="6"/>
        <v>0</v>
      </c>
      <c r="BI10" s="232">
        <f t="shared" si="6"/>
        <v>0</v>
      </c>
      <c r="BJ10" s="232">
        <f t="shared" si="6"/>
        <v>16571951.635863628</v>
      </c>
      <c r="BK10" s="232">
        <f t="shared" si="6"/>
        <v>0</v>
      </c>
      <c r="BL10" s="232">
        <f t="shared" si="6"/>
        <v>104041.97855452036</v>
      </c>
      <c r="BM10" s="232">
        <f t="shared" si="6"/>
        <v>0</v>
      </c>
      <c r="BN10" s="232">
        <f t="shared" si="6"/>
        <v>0</v>
      </c>
      <c r="BO10" s="232">
        <f t="shared" si="6"/>
        <v>27164566.074968934</v>
      </c>
      <c r="BP10" s="232">
        <f t="shared" si="7"/>
        <v>0</v>
      </c>
      <c r="BQ10" s="232">
        <f t="shared" si="7"/>
        <v>0</v>
      </c>
      <c r="BR10" s="232">
        <f t="shared" si="8"/>
        <v>0</v>
      </c>
      <c r="BS10" s="232">
        <f t="shared" si="8"/>
        <v>0</v>
      </c>
      <c r="BT10" s="232">
        <f t="shared" si="9"/>
        <v>0</v>
      </c>
      <c r="BU10" s="232">
        <f t="shared" si="9"/>
        <v>8777201.2189783063</v>
      </c>
      <c r="BV10" s="232">
        <f t="shared" si="10"/>
        <v>93656455.488595754</v>
      </c>
    </row>
    <row r="11" spans="3:74" x14ac:dyDescent="0.15">
      <c r="C11" s="11" t="s">
        <v>872</v>
      </c>
      <c r="D11" s="11" t="str">
        <f>VLOOKUP($C11,Incurred_Real!$A$24:$E$376,Incurred_Real!$B$1,FALSE)</f>
        <v>Line Ratings Tools</v>
      </c>
      <c r="E11" s="11" t="str">
        <f>VLOOKUP($C11,Incurred_Real!$A$24:$E$376,Incurred_Real!$D$1,FALSE)</f>
        <v>Augmentation</v>
      </c>
      <c r="F11" s="13">
        <f>IF(VLOOKUP($C11,Incurred_Real!$A$25:$AQ$426,Incurred_Real!$AL$1,FALSE)="Commissioned Extra",0,
IF(VLOOKUP($C11,Incurred_Real!$A$25:$AQ$426,Incurred_Real!$AK$1,FALSE)=F$4,VLOOKUP($C11,Incurred_Real!$A$25:$AQ$426,Incurred_Real!$AM$1,FALSE),0))</f>
        <v>0</v>
      </c>
      <c r="G11" s="13">
        <f>IF(VLOOKUP($C11,Incurred_Real!$A$25:$AQ$426,Incurred_Real!$AL$1,FALSE)="Commissioned Extra",0,
IF(VLOOKUP($C11,Incurred_Real!$A$25:$AQ$426,Incurred_Real!$AK$1,FALSE)=G$4,VLOOKUP($C11,Incurred_Real!$A$25:$AQ$426,Incurred_Real!$AM$1,FALSE),0))</f>
        <v>0</v>
      </c>
      <c r="H11" s="13">
        <f>IF(VLOOKUP($C11,Incurred_Real!$A$25:$AQ$426,Incurred_Real!$AL$1,FALSE)="Commissioned Extra",0,
IF(VLOOKUP($C11,Incurred_Real!$A$25:$AQ$426,Incurred_Real!$AK$1,FALSE)=H$4,VLOOKUP($C11,Incurred_Real!$A$25:$AQ$426,Incurred_Real!$AM$1,FALSE),0))</f>
        <v>0</v>
      </c>
      <c r="I11" s="13">
        <f>IF(VLOOKUP($C11,Incurred_Real!$A$25:$AQ$426,Incurred_Real!$AL$1,FALSE)="Commissioned Extra",0,
IF(VLOOKUP($C11,Incurred_Real!$A$25:$AQ$426,Incurred_Real!$AK$1,FALSE)=I$4,VLOOKUP($C11,Incurred_Real!$A$25:$AQ$426,Incurred_Real!$AM$1,FALSE),0))</f>
        <v>0</v>
      </c>
      <c r="J11" s="13">
        <f>IF(VLOOKUP($C11,Incurred_Real!$A$25:$AQ$426,Incurred_Real!$AL$1,FALSE)="Commissioned Extra",0,
IF(VLOOKUP($C11,Incurred_Real!$A$25:$AQ$426,Incurred_Real!$AK$1,FALSE)=J$4,VLOOKUP($C11,Incurred_Real!$A$25:$AQ$426,Incurred_Real!$AM$1,FALSE),0))</f>
        <v>0</v>
      </c>
      <c r="K11" s="13">
        <f>IF(VLOOKUP($C11,Incurred_Real!$A$25:$AQ$426,Incurred_Real!$AL$1,FALSE)="Commissioned Extra",0,
IF(VLOOKUP($C11,Incurred_Real!$A$25:$AQ$426,Incurred_Real!$AK$1,FALSE)=K$4,VLOOKUP($C11,Incurred_Real!$A$25:$AQ$426,Incurred_Real!$AM$1,FALSE),0))</f>
        <v>0</v>
      </c>
      <c r="L11" s="13">
        <f>IF(VLOOKUP($C11,Incurred_Real!$A$25:$AQ$426,Incurred_Real!$AL$1,FALSE)="Commissioned Extra",0,
IF(VLOOKUP($C11,Incurred_Real!$A$25:$AQ$426,Incurred_Real!$AK$1,FALSE)=L$4,VLOOKUP($C11,Incurred_Real!$A$25:$AQ$426,Incurred_Real!$AM$1,FALSE),0))</f>
        <v>0</v>
      </c>
      <c r="M11" s="232">
        <f t="shared" si="1"/>
        <v>0</v>
      </c>
      <c r="N11" s="232" t="str">
        <f t="shared" si="2"/>
        <v/>
      </c>
      <c r="P11" s="232">
        <f>(VLOOKUP($C11,Incurred_Real!$A$25:$BR$427,Incurred_Real!AS$1,FALSE))*$M11</f>
        <v>0</v>
      </c>
      <c r="Q11" s="232">
        <f>(VLOOKUP($C11,Incurred_Real!$A$25:$BR$427,Incurred_Real!AT$1,FALSE))*$M11</f>
        <v>0</v>
      </c>
      <c r="R11" s="232">
        <f>(VLOOKUP($C11,Incurred_Real!$A$25:$BR$427,Incurred_Real!AU$1,FALSE))*$M11</f>
        <v>0</v>
      </c>
      <c r="S11" s="232">
        <f>(VLOOKUP($C11,Incurred_Real!$A$25:$BR$427,Incurred_Real!AV$1,FALSE))*$M11</f>
        <v>0</v>
      </c>
      <c r="T11" s="232">
        <f>(VLOOKUP($C11,Incurred_Real!$A$25:$BR$427,Incurred_Real!AW$1,FALSE))*$M11</f>
        <v>0</v>
      </c>
      <c r="U11" s="232">
        <f>(VLOOKUP($C11,Incurred_Real!$A$25:$BR$427,Incurred_Real!AX$1,FALSE))*$M11</f>
        <v>0</v>
      </c>
      <c r="V11" s="232">
        <f>(VLOOKUP($C11,Incurred_Real!$A$25:$BR$427,Incurred_Real!AY$1,FALSE))*$M11</f>
        <v>0</v>
      </c>
      <c r="W11" s="232">
        <f>(VLOOKUP($C11,Incurred_Real!$A$25:$BR$427,Incurred_Real!AZ$1,FALSE))*$M11</f>
        <v>0</v>
      </c>
      <c r="X11" s="232">
        <f>(VLOOKUP($C11,Incurred_Real!$A$25:$BR$427,Incurred_Real!BA$1,FALSE))*$M11</f>
        <v>0</v>
      </c>
      <c r="Y11" s="232">
        <f>(VLOOKUP($C11,Incurred_Real!$A$25:$BR$427,Incurred_Real!BB$1,FALSE))*$M11</f>
        <v>0</v>
      </c>
      <c r="Z11" s="232">
        <f>(VLOOKUP($C11,Incurred_Real!$A$25:$BR$427,Incurred_Real!BC$1,FALSE))*$M11</f>
        <v>0</v>
      </c>
      <c r="AA11" s="232">
        <f>(VLOOKUP($C11,Incurred_Real!$A$25:$BR$427,Incurred_Real!BD$1,FALSE))*$M11</f>
        <v>0</v>
      </c>
      <c r="AB11" s="232">
        <f>(VLOOKUP($C11,Incurred_Real!$A$25:$BR$427,Incurred_Real!BE$1,FALSE))*$M11</f>
        <v>0</v>
      </c>
      <c r="AC11" s="232">
        <f>(VLOOKUP($C11,Incurred_Real!$A$25:$BR$427,Incurred_Real!BF$1,FALSE))*$M11</f>
        <v>0</v>
      </c>
      <c r="AD11" s="232">
        <f>(VLOOKUP($C11,Incurred_Real!$A$25:$BR$427,Incurred_Real!BG$1,FALSE))*$M11</f>
        <v>0</v>
      </c>
      <c r="AE11" s="232">
        <f>(VLOOKUP($C11,Incurred_Real!$A$25:$BR$427,Incurred_Real!BH$1,FALSE))*$M11</f>
        <v>0</v>
      </c>
      <c r="AF11" s="232">
        <f>(VLOOKUP($C11,Incurred_Real!$A$25:$BR$427,Incurred_Real!BI$1,FALSE))*$M11</f>
        <v>0</v>
      </c>
      <c r="AG11" s="232">
        <f>(VLOOKUP($C11,Incurred_Real!$A$25:$BR$427,Incurred_Real!BJ$1,FALSE))*$M11</f>
        <v>0</v>
      </c>
      <c r="AH11" s="232">
        <f>(VLOOKUP($C11,Incurred_Real!$A$25:$BR$427,Incurred_Real!BK$1,FALSE))*$M11</f>
        <v>0</v>
      </c>
      <c r="AI11" s="232">
        <f>(VLOOKUP($C11,Incurred_Real!$A$25:$BR$427,Incurred_Real!BL$1,FALSE))*$M11</f>
        <v>0</v>
      </c>
      <c r="AJ11" s="232">
        <f>(VLOOKUP($C11,Incurred_Real!$A$25:$BR$427,Incurred_Real!BM$1,FALSE))*$M11</f>
        <v>0</v>
      </c>
      <c r="AK11" s="232">
        <f>(VLOOKUP($C11,Incurred_Real!$A$25:$BR$427,Incurred_Real!BN$1,FALSE))*$M11</f>
        <v>0</v>
      </c>
      <c r="AL11" s="232">
        <f>(VLOOKUP($C11,Incurred_Real!$A$25:$BR$427,Incurred_Real!BO$1,FALSE))*$M11</f>
        <v>0</v>
      </c>
      <c r="AM11" s="232">
        <f>(VLOOKUP($C11,Incurred_Real!$A$25:$BR$427,Incurred_Real!BP$1,FALSE))*$M11</f>
        <v>0</v>
      </c>
      <c r="AN11" s="232">
        <f>(VLOOKUP($C11,Incurred_Real!$A$25:$BR$427,Incurred_Real!BQ$1,FALSE))*$M11</f>
        <v>0</v>
      </c>
      <c r="AO11" s="232">
        <f>(VLOOKUP($C11,Incurred_Real!$A$25:$BR$427,Incurred_Real!BR$1,FALSE))*$M11</f>
        <v>0</v>
      </c>
      <c r="AP11" s="232">
        <f t="shared" si="3"/>
        <v>0</v>
      </c>
      <c r="AR11" s="232" t="b">
        <f t="shared" si="4"/>
        <v>1</v>
      </c>
      <c r="AU11" s="232">
        <v>2027</v>
      </c>
      <c r="AV11" s="232">
        <f t="shared" si="5"/>
        <v>1226240.4096235298</v>
      </c>
      <c r="AW11" s="232">
        <f t="shared" si="5"/>
        <v>1846928.5041902917</v>
      </c>
      <c r="AX11" s="232">
        <f t="shared" si="5"/>
        <v>0</v>
      </c>
      <c r="AY11" s="232">
        <f t="shared" si="5"/>
        <v>3114405.9850062826</v>
      </c>
      <c r="AZ11" s="232">
        <f t="shared" si="5"/>
        <v>0</v>
      </c>
      <c r="BA11" s="232">
        <f t="shared" si="5"/>
        <v>0</v>
      </c>
      <c r="BB11" s="232">
        <f t="shared" si="5"/>
        <v>0</v>
      </c>
      <c r="BC11" s="232">
        <f t="shared" si="5"/>
        <v>0</v>
      </c>
      <c r="BD11" s="232">
        <f t="shared" si="5"/>
        <v>0</v>
      </c>
      <c r="BE11" s="232">
        <f t="shared" si="5"/>
        <v>9644985.0916350428</v>
      </c>
      <c r="BF11" s="232">
        <f t="shared" si="6"/>
        <v>0</v>
      </c>
      <c r="BG11" s="232">
        <f t="shared" si="6"/>
        <v>3201117.8535620035</v>
      </c>
      <c r="BH11" s="232">
        <f t="shared" si="6"/>
        <v>4385.2230911174165</v>
      </c>
      <c r="BI11" s="232">
        <f t="shared" si="6"/>
        <v>0</v>
      </c>
      <c r="BJ11" s="232">
        <f t="shared" si="6"/>
        <v>20894560.721453469</v>
      </c>
      <c r="BK11" s="232">
        <f t="shared" si="6"/>
        <v>4795425.4776405888</v>
      </c>
      <c r="BL11" s="232">
        <f t="shared" si="6"/>
        <v>619815.79026660591</v>
      </c>
      <c r="BM11" s="232">
        <f t="shared" si="6"/>
        <v>0</v>
      </c>
      <c r="BN11" s="232">
        <f t="shared" si="6"/>
        <v>0</v>
      </c>
      <c r="BO11" s="232">
        <f t="shared" si="6"/>
        <v>0</v>
      </c>
      <c r="BP11" s="232">
        <f t="shared" si="7"/>
        <v>0</v>
      </c>
      <c r="BQ11" s="232">
        <f t="shared" si="7"/>
        <v>0</v>
      </c>
      <c r="BR11" s="232">
        <f t="shared" si="8"/>
        <v>0</v>
      </c>
      <c r="BS11" s="232">
        <f t="shared" si="8"/>
        <v>0</v>
      </c>
      <c r="BT11" s="232">
        <f t="shared" si="9"/>
        <v>0</v>
      </c>
      <c r="BU11" s="232">
        <f t="shared" si="9"/>
        <v>6363268.1210347898</v>
      </c>
      <c r="BV11" s="232">
        <f t="shared" si="10"/>
        <v>51711133.17750372</v>
      </c>
    </row>
    <row r="12" spans="3:74" x14ac:dyDescent="0.15">
      <c r="C12" s="11" t="s">
        <v>50</v>
      </c>
      <c r="D12" s="11" t="str">
        <f>VLOOKUP($C12,Incurred_Real!$A$24:$E$376,Incurred_Real!$B$1,FALSE)</f>
        <v>SVC Secondary Systems Replacement Stage 2 (Para)</v>
      </c>
      <c r="E12" s="11" t="str">
        <f>VLOOKUP($C12,Incurred_Real!$A$24:$E$376,Incurred_Real!$D$1,FALSE)</f>
        <v>Replacement</v>
      </c>
      <c r="F12" s="13">
        <f>IF(VLOOKUP($C12,Incurred_Real!$A$25:$AQ$426,Incurred_Real!$AL$1,FALSE)="Commissioned Extra",0,
IF(VLOOKUP($C12,Incurred_Real!$A$25:$AQ$426,Incurred_Real!$AK$1,FALSE)=F$4,VLOOKUP($C12,Incurred_Real!$A$25:$AQ$426,Incurred_Real!$AM$1,FALSE),0))</f>
        <v>0</v>
      </c>
      <c r="G12" s="13">
        <f>IF(VLOOKUP($C12,Incurred_Real!$A$25:$AQ$426,Incurred_Real!$AL$1,FALSE)="Commissioned Extra",0,
IF(VLOOKUP($C12,Incurred_Real!$A$25:$AQ$426,Incurred_Real!$AK$1,FALSE)=G$4,VLOOKUP($C12,Incurred_Real!$A$25:$AQ$426,Incurred_Real!$AM$1,FALSE),0))</f>
        <v>0</v>
      </c>
      <c r="H12" s="13">
        <f>IF(VLOOKUP($C12,Incurred_Real!$A$25:$AQ$426,Incurred_Real!$AL$1,FALSE)="Commissioned Extra",0,
IF(VLOOKUP($C12,Incurred_Real!$A$25:$AQ$426,Incurred_Real!$AK$1,FALSE)=H$4,VLOOKUP($C12,Incurred_Real!$A$25:$AQ$426,Incurred_Real!$AM$1,FALSE),0))</f>
        <v>0</v>
      </c>
      <c r="I12" s="13">
        <f>IF(VLOOKUP($C12,Incurred_Real!$A$25:$AQ$426,Incurred_Real!$AL$1,FALSE)="Commissioned Extra",0,
IF(VLOOKUP($C12,Incurred_Real!$A$25:$AQ$426,Incurred_Real!$AK$1,FALSE)=I$4,VLOOKUP($C12,Incurred_Real!$A$25:$AQ$426,Incurred_Real!$AM$1,FALSE),0))</f>
        <v>0</v>
      </c>
      <c r="J12" s="13">
        <f>IF(VLOOKUP($C12,Incurred_Real!$A$25:$AQ$426,Incurred_Real!$AL$1,FALSE)="Commissioned Extra",0,
IF(VLOOKUP($C12,Incurred_Real!$A$25:$AQ$426,Incurred_Real!$AK$1,FALSE)=J$4,VLOOKUP($C12,Incurred_Real!$A$25:$AQ$426,Incurred_Real!$AM$1,FALSE),0))</f>
        <v>0</v>
      </c>
      <c r="K12" s="13">
        <f>IF(VLOOKUP($C12,Incurred_Real!$A$25:$AQ$426,Incurred_Real!$AL$1,FALSE)="Commissioned Extra",0,
IF(VLOOKUP($C12,Incurred_Real!$A$25:$AQ$426,Incurred_Real!$AK$1,FALSE)=K$4,VLOOKUP($C12,Incurred_Real!$A$25:$AQ$426,Incurred_Real!$AM$1,FALSE),0))</f>
        <v>0</v>
      </c>
      <c r="L12" s="13">
        <f>IF(VLOOKUP($C12,Incurred_Real!$A$25:$AQ$426,Incurred_Real!$AL$1,FALSE)="Commissioned Extra",0,
IF(VLOOKUP($C12,Incurred_Real!$A$25:$AQ$426,Incurred_Real!$AK$1,FALSE)=L$4,VLOOKUP($C12,Incurred_Real!$A$25:$AQ$426,Incurred_Real!$AM$1,FALSE),0))</f>
        <v>0</v>
      </c>
      <c r="M12" s="232">
        <f t="shared" si="1"/>
        <v>0</v>
      </c>
      <c r="N12" s="232" t="str">
        <f t="shared" si="2"/>
        <v/>
      </c>
      <c r="P12" s="232">
        <f>(VLOOKUP($C12,Incurred_Real!$A$25:$BR$427,Incurred_Real!AS$1,FALSE))*$M12</f>
        <v>0</v>
      </c>
      <c r="Q12" s="232">
        <f>(VLOOKUP($C12,Incurred_Real!$A$25:$BR$427,Incurred_Real!AT$1,FALSE))*$M12</f>
        <v>0</v>
      </c>
      <c r="R12" s="232">
        <f>(VLOOKUP($C12,Incurred_Real!$A$25:$BR$427,Incurred_Real!AU$1,FALSE))*$M12</f>
        <v>0</v>
      </c>
      <c r="S12" s="232">
        <f>(VLOOKUP($C12,Incurred_Real!$A$25:$BR$427,Incurred_Real!AV$1,FALSE))*$M12</f>
        <v>0</v>
      </c>
      <c r="T12" s="232">
        <f>(VLOOKUP($C12,Incurred_Real!$A$25:$BR$427,Incurred_Real!AW$1,FALSE))*$M12</f>
        <v>0</v>
      </c>
      <c r="U12" s="232">
        <f>(VLOOKUP($C12,Incurred_Real!$A$25:$BR$427,Incurred_Real!AX$1,FALSE))*$M12</f>
        <v>0</v>
      </c>
      <c r="V12" s="232">
        <f>(VLOOKUP($C12,Incurred_Real!$A$25:$BR$427,Incurred_Real!AY$1,FALSE))*$M12</f>
        <v>0</v>
      </c>
      <c r="W12" s="232">
        <f>(VLOOKUP($C12,Incurred_Real!$A$25:$BR$427,Incurred_Real!AZ$1,FALSE))*$M12</f>
        <v>0</v>
      </c>
      <c r="X12" s="232">
        <f>(VLOOKUP($C12,Incurred_Real!$A$25:$BR$427,Incurred_Real!BA$1,FALSE))*$M12</f>
        <v>0</v>
      </c>
      <c r="Y12" s="232">
        <f>(VLOOKUP($C12,Incurred_Real!$A$25:$BR$427,Incurred_Real!BB$1,FALSE))*$M12</f>
        <v>0</v>
      </c>
      <c r="Z12" s="232">
        <f>(VLOOKUP($C12,Incurred_Real!$A$25:$BR$427,Incurred_Real!BC$1,FALSE))*$M12</f>
        <v>0</v>
      </c>
      <c r="AA12" s="232">
        <f>(VLOOKUP($C12,Incurred_Real!$A$25:$BR$427,Incurred_Real!BD$1,FALSE))*$M12</f>
        <v>0</v>
      </c>
      <c r="AB12" s="232">
        <f>(VLOOKUP($C12,Incurred_Real!$A$25:$BR$427,Incurred_Real!BE$1,FALSE))*$M12</f>
        <v>0</v>
      </c>
      <c r="AC12" s="232">
        <f>(VLOOKUP($C12,Incurred_Real!$A$25:$BR$427,Incurred_Real!BF$1,FALSE))*$M12</f>
        <v>0</v>
      </c>
      <c r="AD12" s="232">
        <f>(VLOOKUP($C12,Incurred_Real!$A$25:$BR$427,Incurred_Real!BG$1,FALSE))*$M12</f>
        <v>0</v>
      </c>
      <c r="AE12" s="232">
        <f>(VLOOKUP($C12,Incurred_Real!$A$25:$BR$427,Incurred_Real!BH$1,FALSE))*$M12</f>
        <v>0</v>
      </c>
      <c r="AF12" s="232">
        <f>(VLOOKUP($C12,Incurred_Real!$A$25:$BR$427,Incurred_Real!BI$1,FALSE))*$M12</f>
        <v>0</v>
      </c>
      <c r="AG12" s="232">
        <f>(VLOOKUP($C12,Incurred_Real!$A$25:$BR$427,Incurred_Real!BJ$1,FALSE))*$M12</f>
        <v>0</v>
      </c>
      <c r="AH12" s="232">
        <f>(VLOOKUP($C12,Incurred_Real!$A$25:$BR$427,Incurred_Real!BK$1,FALSE))*$M12</f>
        <v>0</v>
      </c>
      <c r="AI12" s="232">
        <f>(VLOOKUP($C12,Incurred_Real!$A$25:$BR$427,Incurred_Real!BL$1,FALSE))*$M12</f>
        <v>0</v>
      </c>
      <c r="AJ12" s="232">
        <f>(VLOOKUP($C12,Incurred_Real!$A$25:$BR$427,Incurred_Real!BM$1,FALSE))*$M12</f>
        <v>0</v>
      </c>
      <c r="AK12" s="232">
        <f>(VLOOKUP($C12,Incurred_Real!$A$25:$BR$427,Incurred_Real!BN$1,FALSE))*$M12</f>
        <v>0</v>
      </c>
      <c r="AL12" s="232">
        <f>(VLOOKUP($C12,Incurred_Real!$A$25:$BR$427,Incurred_Real!BO$1,FALSE))*$M12</f>
        <v>0</v>
      </c>
      <c r="AM12" s="232">
        <f>(VLOOKUP($C12,Incurred_Real!$A$25:$BR$427,Incurred_Real!BP$1,FALSE))*$M12</f>
        <v>0</v>
      </c>
      <c r="AN12" s="232">
        <f>(VLOOKUP($C12,Incurred_Real!$A$25:$BR$427,Incurred_Real!BQ$1,FALSE))*$M12</f>
        <v>0</v>
      </c>
      <c r="AO12" s="232">
        <f>(VLOOKUP($C12,Incurred_Real!$A$25:$BR$427,Incurred_Real!BR$1,FALSE))*$M12</f>
        <v>0</v>
      </c>
      <c r="AP12" s="232">
        <f t="shared" si="3"/>
        <v>0</v>
      </c>
      <c r="AR12" s="232" t="b">
        <f t="shared" si="4"/>
        <v>1</v>
      </c>
      <c r="AU12" s="232">
        <v>2028</v>
      </c>
      <c r="AV12" s="232">
        <f t="shared" si="5"/>
        <v>2841382.217621116</v>
      </c>
      <c r="AW12" s="232">
        <f t="shared" si="5"/>
        <v>413123.21776025661</v>
      </c>
      <c r="AX12" s="232">
        <f t="shared" si="5"/>
        <v>0</v>
      </c>
      <c r="AY12" s="232">
        <f t="shared" si="5"/>
        <v>56823414.648626022</v>
      </c>
      <c r="AZ12" s="232">
        <f t="shared" si="5"/>
        <v>10331583.303429108</v>
      </c>
      <c r="BA12" s="232">
        <f t="shared" si="5"/>
        <v>114489.55566810058</v>
      </c>
      <c r="BB12" s="232">
        <f t="shared" si="5"/>
        <v>0</v>
      </c>
      <c r="BC12" s="232">
        <f t="shared" si="5"/>
        <v>0</v>
      </c>
      <c r="BD12" s="232">
        <f t="shared" si="5"/>
        <v>0</v>
      </c>
      <c r="BE12" s="232">
        <f t="shared" si="5"/>
        <v>109333502.96912354</v>
      </c>
      <c r="BF12" s="232">
        <f t="shared" si="6"/>
        <v>4026919.4847367764</v>
      </c>
      <c r="BG12" s="232">
        <f t="shared" si="6"/>
        <v>50590607.803595297</v>
      </c>
      <c r="BH12" s="232">
        <f t="shared" si="6"/>
        <v>8881587.7739645336</v>
      </c>
      <c r="BI12" s="232">
        <f t="shared" si="6"/>
        <v>0</v>
      </c>
      <c r="BJ12" s="232">
        <f t="shared" si="6"/>
        <v>38815151.282280438</v>
      </c>
      <c r="BK12" s="232">
        <f t="shared" si="6"/>
        <v>57089605.983301878</v>
      </c>
      <c r="BL12" s="232">
        <f t="shared" si="6"/>
        <v>0</v>
      </c>
      <c r="BM12" s="232">
        <f t="shared" si="6"/>
        <v>0</v>
      </c>
      <c r="BN12" s="232">
        <f t="shared" si="6"/>
        <v>0</v>
      </c>
      <c r="BO12" s="232">
        <f t="shared" si="6"/>
        <v>0</v>
      </c>
      <c r="BP12" s="232">
        <f t="shared" si="7"/>
        <v>33579126.034924373</v>
      </c>
      <c r="BQ12" s="232">
        <f t="shared" si="7"/>
        <v>0</v>
      </c>
      <c r="BR12" s="232">
        <f t="shared" si="8"/>
        <v>0</v>
      </c>
      <c r="BS12" s="232">
        <f t="shared" si="8"/>
        <v>0</v>
      </c>
      <c r="BT12" s="232">
        <f t="shared" si="9"/>
        <v>0</v>
      </c>
      <c r="BU12" s="232">
        <f t="shared" si="9"/>
        <v>10646118.43800905</v>
      </c>
      <c r="BV12" s="232">
        <f>SUM(AV12:BU12)</f>
        <v>383486612.71304047</v>
      </c>
    </row>
    <row r="13" spans="3:74" x14ac:dyDescent="0.15">
      <c r="C13" s="11" t="s">
        <v>868</v>
      </c>
      <c r="D13" s="11" t="str">
        <f>VLOOKUP($C13,Incurred_Real!$A$24:$E$376,Incurred_Real!$B$1,FALSE)</f>
        <v>Strategic Land Acquisition</v>
      </c>
      <c r="E13" s="11" t="str">
        <f>VLOOKUP($C13,Incurred_Real!$A$24:$E$376,Incurred_Real!$D$1,FALSE)</f>
        <v>Easements/Land</v>
      </c>
      <c r="F13" s="13">
        <f>IF(VLOOKUP($C13,Incurred_Real!$A$25:$AQ$426,Incurred_Real!$AL$1,FALSE)="Commissioned Extra",0,
IF(VLOOKUP($C13,Incurred_Real!$A$25:$AQ$426,Incurred_Real!$AK$1,FALSE)=F$4,VLOOKUP($C13,Incurred_Real!$A$25:$AQ$426,Incurred_Real!$AM$1,FALSE),0))</f>
        <v>0</v>
      </c>
      <c r="G13" s="13">
        <f>IF(VLOOKUP($C13,Incurred_Real!$A$25:$AQ$426,Incurred_Real!$AL$1,FALSE)="Commissioned Extra",0,
IF(VLOOKUP($C13,Incurred_Real!$A$25:$AQ$426,Incurred_Real!$AK$1,FALSE)=G$4,VLOOKUP($C13,Incurred_Real!$A$25:$AQ$426,Incurred_Real!$AM$1,FALSE),0))</f>
        <v>0</v>
      </c>
      <c r="H13" s="13">
        <f>IF(VLOOKUP($C13,Incurred_Real!$A$25:$AQ$426,Incurred_Real!$AL$1,FALSE)="Commissioned Extra",0,
IF(VLOOKUP($C13,Incurred_Real!$A$25:$AQ$426,Incurred_Real!$AK$1,FALSE)=H$4,VLOOKUP($C13,Incurred_Real!$A$25:$AQ$426,Incurred_Real!$AM$1,FALSE),0))</f>
        <v>0</v>
      </c>
      <c r="I13" s="13">
        <f>IF(VLOOKUP($C13,Incurred_Real!$A$25:$AQ$426,Incurred_Real!$AL$1,FALSE)="Commissioned Extra",0,
IF(VLOOKUP($C13,Incurred_Real!$A$25:$AQ$426,Incurred_Real!$AK$1,FALSE)=I$4,VLOOKUP($C13,Incurred_Real!$A$25:$AQ$426,Incurred_Real!$AM$1,FALSE),0))</f>
        <v>0</v>
      </c>
      <c r="J13" s="13">
        <f>IF(VLOOKUP($C13,Incurred_Real!$A$25:$AQ$426,Incurred_Real!$AL$1,FALSE)="Commissioned Extra",0,
IF(VLOOKUP($C13,Incurred_Real!$A$25:$AQ$426,Incurred_Real!$AK$1,FALSE)=J$4,VLOOKUP($C13,Incurred_Real!$A$25:$AQ$426,Incurred_Real!$AM$1,FALSE),0))</f>
        <v>0</v>
      </c>
      <c r="K13" s="13">
        <f>IF(VLOOKUP($C13,Incurred_Real!$A$25:$AQ$426,Incurred_Real!$AL$1,FALSE)="Commissioned Extra",0,
IF(VLOOKUP($C13,Incurred_Real!$A$25:$AQ$426,Incurred_Real!$AK$1,FALSE)=K$4,VLOOKUP($C13,Incurred_Real!$A$25:$AQ$426,Incurred_Real!$AM$1,FALSE),0))</f>
        <v>0</v>
      </c>
      <c r="L13" s="13">
        <f>IF(VLOOKUP($C13,Incurred_Real!$A$25:$AQ$426,Incurred_Real!$AL$1,FALSE)="Commissioned Extra",0,
IF(VLOOKUP($C13,Incurred_Real!$A$25:$AQ$426,Incurred_Real!$AK$1,FALSE)=L$4,VLOOKUP($C13,Incurred_Real!$A$25:$AQ$426,Incurred_Real!$AM$1,FALSE),0))</f>
        <v>0</v>
      </c>
      <c r="M13" s="232">
        <f t="shared" si="1"/>
        <v>0</v>
      </c>
      <c r="N13" s="232" t="str">
        <f t="shared" si="2"/>
        <v/>
      </c>
      <c r="P13" s="232">
        <f>(VLOOKUP($C13,Incurred_Real!$A$25:$BR$427,Incurred_Real!AS$1,FALSE))*$M13</f>
        <v>0</v>
      </c>
      <c r="Q13" s="232">
        <f>(VLOOKUP($C13,Incurred_Real!$A$25:$BR$427,Incurred_Real!AT$1,FALSE))*$M13</f>
        <v>0</v>
      </c>
      <c r="R13" s="232">
        <f>(VLOOKUP($C13,Incurred_Real!$A$25:$BR$427,Incurred_Real!AU$1,FALSE))*$M13</f>
        <v>0</v>
      </c>
      <c r="S13" s="232">
        <f>(VLOOKUP($C13,Incurred_Real!$A$25:$BR$427,Incurred_Real!AV$1,FALSE))*$M13</f>
        <v>0</v>
      </c>
      <c r="T13" s="232">
        <f>(VLOOKUP($C13,Incurred_Real!$A$25:$BR$427,Incurred_Real!AW$1,FALSE))*$M13</f>
        <v>0</v>
      </c>
      <c r="U13" s="232">
        <f>(VLOOKUP($C13,Incurred_Real!$A$25:$BR$427,Incurred_Real!AX$1,FALSE))*$M13</f>
        <v>0</v>
      </c>
      <c r="V13" s="232">
        <f>(VLOOKUP($C13,Incurred_Real!$A$25:$BR$427,Incurred_Real!AY$1,FALSE))*$M13</f>
        <v>0</v>
      </c>
      <c r="W13" s="232">
        <f>(VLOOKUP($C13,Incurred_Real!$A$25:$BR$427,Incurred_Real!AZ$1,FALSE))*$M13</f>
        <v>0</v>
      </c>
      <c r="X13" s="232">
        <f>(VLOOKUP($C13,Incurred_Real!$A$25:$BR$427,Incurred_Real!BA$1,FALSE))*$M13</f>
        <v>0</v>
      </c>
      <c r="Y13" s="232">
        <f>(VLOOKUP($C13,Incurred_Real!$A$25:$BR$427,Incurred_Real!BB$1,FALSE))*$M13</f>
        <v>0</v>
      </c>
      <c r="Z13" s="232">
        <f>(VLOOKUP($C13,Incurred_Real!$A$25:$BR$427,Incurred_Real!BC$1,FALSE))*$M13</f>
        <v>0</v>
      </c>
      <c r="AA13" s="232">
        <f>(VLOOKUP($C13,Incurred_Real!$A$25:$BR$427,Incurred_Real!BD$1,FALSE))*$M13</f>
        <v>0</v>
      </c>
      <c r="AB13" s="232">
        <f>(VLOOKUP($C13,Incurred_Real!$A$25:$BR$427,Incurred_Real!BE$1,FALSE))*$M13</f>
        <v>0</v>
      </c>
      <c r="AC13" s="232">
        <f>(VLOOKUP($C13,Incurred_Real!$A$25:$BR$427,Incurred_Real!BF$1,FALSE))*$M13</f>
        <v>0</v>
      </c>
      <c r="AD13" s="232">
        <f>(VLOOKUP($C13,Incurred_Real!$A$25:$BR$427,Incurred_Real!BG$1,FALSE))*$M13</f>
        <v>0</v>
      </c>
      <c r="AE13" s="232">
        <f>(VLOOKUP($C13,Incurred_Real!$A$25:$BR$427,Incurred_Real!BH$1,FALSE))*$M13</f>
        <v>0</v>
      </c>
      <c r="AF13" s="232">
        <f>(VLOOKUP($C13,Incurred_Real!$A$25:$BR$427,Incurred_Real!BI$1,FALSE))*$M13</f>
        <v>0</v>
      </c>
      <c r="AG13" s="232">
        <f>(VLOOKUP($C13,Incurred_Real!$A$25:$BR$427,Incurred_Real!BJ$1,FALSE))*$M13</f>
        <v>0</v>
      </c>
      <c r="AH13" s="232">
        <f>(VLOOKUP($C13,Incurred_Real!$A$25:$BR$427,Incurred_Real!BK$1,FALSE))*$M13</f>
        <v>0</v>
      </c>
      <c r="AI13" s="232">
        <f>(VLOOKUP($C13,Incurred_Real!$A$25:$BR$427,Incurred_Real!BL$1,FALSE))*$M13</f>
        <v>0</v>
      </c>
      <c r="AJ13" s="232">
        <f>(VLOOKUP($C13,Incurred_Real!$A$25:$BR$427,Incurred_Real!BM$1,FALSE))*$M13</f>
        <v>0</v>
      </c>
      <c r="AK13" s="232">
        <f>(VLOOKUP($C13,Incurred_Real!$A$25:$BR$427,Incurred_Real!BN$1,FALSE))*$M13</f>
        <v>0</v>
      </c>
      <c r="AL13" s="232">
        <f>(VLOOKUP($C13,Incurred_Real!$A$25:$BR$427,Incurred_Real!BO$1,FALSE))*$M13</f>
        <v>0</v>
      </c>
      <c r="AM13" s="232">
        <f>(VLOOKUP($C13,Incurred_Real!$A$25:$BR$427,Incurred_Real!BP$1,FALSE))*$M13</f>
        <v>0</v>
      </c>
      <c r="AN13" s="232">
        <f>(VLOOKUP($C13,Incurred_Real!$A$25:$BR$427,Incurred_Real!BQ$1,FALSE))*$M13</f>
        <v>0</v>
      </c>
      <c r="AO13" s="232">
        <f>(VLOOKUP($C13,Incurred_Real!$A$25:$BR$427,Incurred_Real!BR$1,FALSE))*$M13</f>
        <v>0</v>
      </c>
      <c r="AP13" s="232">
        <f t="shared" si="3"/>
        <v>0</v>
      </c>
      <c r="AR13" s="232" t="b">
        <f t="shared" si="4"/>
        <v>1</v>
      </c>
    </row>
    <row r="14" spans="3:74" x14ac:dyDescent="0.15">
      <c r="C14" s="11" t="s">
        <v>865</v>
      </c>
      <c r="D14" s="11" t="str">
        <f>VLOOKUP($C14,Incurred_Real!$A$24:$E$376,Incurred_Real!$B$1,FALSE)</f>
        <v>IT Hardware 2006_2008</v>
      </c>
      <c r="E14" s="11" t="str">
        <f>VLOOKUP($C14,Incurred_Real!$A$24:$E$376,Incurred_Real!$D$1,FALSE)</f>
        <v>Information Technology</v>
      </c>
      <c r="F14" s="13">
        <f>IF(VLOOKUP($C14,Incurred_Real!$A$25:$AQ$426,Incurred_Real!$AL$1,FALSE)="Commissioned Extra",0,
IF(VLOOKUP($C14,Incurred_Real!$A$25:$AQ$426,Incurred_Real!$AK$1,FALSE)=F$4,VLOOKUP($C14,Incurred_Real!$A$25:$AQ$426,Incurred_Real!$AM$1,FALSE),0))</f>
        <v>0</v>
      </c>
      <c r="G14" s="13">
        <f>IF(VLOOKUP($C14,Incurred_Real!$A$25:$AQ$426,Incurred_Real!$AL$1,FALSE)="Commissioned Extra",0,
IF(VLOOKUP($C14,Incurred_Real!$A$25:$AQ$426,Incurred_Real!$AK$1,FALSE)=G$4,VLOOKUP($C14,Incurred_Real!$A$25:$AQ$426,Incurred_Real!$AM$1,FALSE),0))</f>
        <v>0</v>
      </c>
      <c r="H14" s="13">
        <f>IF(VLOOKUP($C14,Incurred_Real!$A$25:$AQ$426,Incurred_Real!$AL$1,FALSE)="Commissioned Extra",0,
IF(VLOOKUP($C14,Incurred_Real!$A$25:$AQ$426,Incurred_Real!$AK$1,FALSE)=H$4,VLOOKUP($C14,Incurred_Real!$A$25:$AQ$426,Incurred_Real!$AM$1,FALSE),0))</f>
        <v>0</v>
      </c>
      <c r="I14" s="13">
        <f>IF(VLOOKUP($C14,Incurred_Real!$A$25:$AQ$426,Incurred_Real!$AL$1,FALSE)="Commissioned Extra",0,
IF(VLOOKUP($C14,Incurred_Real!$A$25:$AQ$426,Incurred_Real!$AK$1,FALSE)=I$4,VLOOKUP($C14,Incurred_Real!$A$25:$AQ$426,Incurred_Real!$AM$1,FALSE),0))</f>
        <v>0</v>
      </c>
      <c r="J14" s="13">
        <f>IF(VLOOKUP($C14,Incurred_Real!$A$25:$AQ$426,Incurred_Real!$AL$1,FALSE)="Commissioned Extra",0,
IF(VLOOKUP($C14,Incurred_Real!$A$25:$AQ$426,Incurred_Real!$AK$1,FALSE)=J$4,VLOOKUP($C14,Incurred_Real!$A$25:$AQ$426,Incurred_Real!$AM$1,FALSE),0))</f>
        <v>0</v>
      </c>
      <c r="K14" s="13">
        <f>IF(VLOOKUP($C14,Incurred_Real!$A$25:$AQ$426,Incurred_Real!$AL$1,FALSE)="Commissioned Extra",0,
IF(VLOOKUP($C14,Incurred_Real!$A$25:$AQ$426,Incurred_Real!$AK$1,FALSE)=K$4,VLOOKUP($C14,Incurred_Real!$A$25:$AQ$426,Incurred_Real!$AM$1,FALSE),0))</f>
        <v>0</v>
      </c>
      <c r="L14" s="13">
        <f>IF(VLOOKUP($C14,Incurred_Real!$A$25:$AQ$426,Incurred_Real!$AL$1,FALSE)="Commissioned Extra",0,
IF(VLOOKUP($C14,Incurred_Real!$A$25:$AQ$426,Incurred_Real!$AK$1,FALSE)=L$4,VLOOKUP($C14,Incurred_Real!$A$25:$AQ$426,Incurred_Real!$AM$1,FALSE),0))</f>
        <v>0</v>
      </c>
      <c r="M14" s="232">
        <f t="shared" si="1"/>
        <v>0</v>
      </c>
      <c r="N14" s="232" t="str">
        <f t="shared" si="2"/>
        <v/>
      </c>
      <c r="P14" s="232">
        <f>(VLOOKUP($C14,Incurred_Real!$A$25:$BR$427,Incurred_Real!AS$1,FALSE))*$M14</f>
        <v>0</v>
      </c>
      <c r="Q14" s="232">
        <f>(VLOOKUP($C14,Incurred_Real!$A$25:$BR$427,Incurred_Real!AT$1,FALSE))*$M14</f>
        <v>0</v>
      </c>
      <c r="R14" s="232">
        <f>(VLOOKUP($C14,Incurred_Real!$A$25:$BR$427,Incurred_Real!AU$1,FALSE))*$M14</f>
        <v>0</v>
      </c>
      <c r="S14" s="232">
        <f>(VLOOKUP($C14,Incurred_Real!$A$25:$BR$427,Incurred_Real!AV$1,FALSE))*$M14</f>
        <v>0</v>
      </c>
      <c r="T14" s="232">
        <f>(VLOOKUP($C14,Incurred_Real!$A$25:$BR$427,Incurred_Real!AW$1,FALSE))*$M14</f>
        <v>0</v>
      </c>
      <c r="U14" s="232">
        <f>(VLOOKUP($C14,Incurred_Real!$A$25:$BR$427,Incurred_Real!AX$1,FALSE))*$M14</f>
        <v>0</v>
      </c>
      <c r="V14" s="232">
        <f>(VLOOKUP($C14,Incurred_Real!$A$25:$BR$427,Incurred_Real!AY$1,FALSE))*$M14</f>
        <v>0</v>
      </c>
      <c r="W14" s="232">
        <f>(VLOOKUP($C14,Incurred_Real!$A$25:$BR$427,Incurred_Real!AZ$1,FALSE))*$M14</f>
        <v>0</v>
      </c>
      <c r="X14" s="232">
        <f>(VLOOKUP($C14,Incurred_Real!$A$25:$BR$427,Incurred_Real!BA$1,FALSE))*$M14</f>
        <v>0</v>
      </c>
      <c r="Y14" s="232">
        <f>(VLOOKUP($C14,Incurred_Real!$A$25:$BR$427,Incurred_Real!BB$1,FALSE))*$M14</f>
        <v>0</v>
      </c>
      <c r="Z14" s="232">
        <f>(VLOOKUP($C14,Incurred_Real!$A$25:$BR$427,Incurred_Real!BC$1,FALSE))*$M14</f>
        <v>0</v>
      </c>
      <c r="AA14" s="232">
        <f>(VLOOKUP($C14,Incurred_Real!$A$25:$BR$427,Incurred_Real!BD$1,FALSE))*$M14</f>
        <v>0</v>
      </c>
      <c r="AB14" s="232">
        <f>(VLOOKUP($C14,Incurred_Real!$A$25:$BR$427,Incurred_Real!BE$1,FALSE))*$M14</f>
        <v>0</v>
      </c>
      <c r="AC14" s="232">
        <f>(VLOOKUP($C14,Incurred_Real!$A$25:$BR$427,Incurred_Real!BF$1,FALSE))*$M14</f>
        <v>0</v>
      </c>
      <c r="AD14" s="232">
        <f>(VLOOKUP($C14,Incurred_Real!$A$25:$BR$427,Incurred_Real!BG$1,FALSE))*$M14</f>
        <v>0</v>
      </c>
      <c r="AE14" s="232">
        <f>(VLOOKUP($C14,Incurred_Real!$A$25:$BR$427,Incurred_Real!BH$1,FALSE))*$M14</f>
        <v>0</v>
      </c>
      <c r="AF14" s="232">
        <f>(VLOOKUP($C14,Incurred_Real!$A$25:$BR$427,Incurred_Real!BI$1,FALSE))*$M14</f>
        <v>0</v>
      </c>
      <c r="AG14" s="232">
        <f>(VLOOKUP($C14,Incurred_Real!$A$25:$BR$427,Incurred_Real!BJ$1,FALSE))*$M14</f>
        <v>0</v>
      </c>
      <c r="AH14" s="232">
        <f>(VLOOKUP($C14,Incurred_Real!$A$25:$BR$427,Incurred_Real!BK$1,FALSE))*$M14</f>
        <v>0</v>
      </c>
      <c r="AI14" s="232">
        <f>(VLOOKUP($C14,Incurred_Real!$A$25:$BR$427,Incurred_Real!BL$1,FALSE))*$M14</f>
        <v>0</v>
      </c>
      <c r="AJ14" s="232">
        <f>(VLOOKUP($C14,Incurred_Real!$A$25:$BR$427,Incurred_Real!BM$1,FALSE))*$M14</f>
        <v>0</v>
      </c>
      <c r="AK14" s="232">
        <f>(VLOOKUP($C14,Incurred_Real!$A$25:$BR$427,Incurred_Real!BN$1,FALSE))*$M14</f>
        <v>0</v>
      </c>
      <c r="AL14" s="232">
        <f>(VLOOKUP($C14,Incurred_Real!$A$25:$BR$427,Incurred_Real!BO$1,FALSE))*$M14</f>
        <v>0</v>
      </c>
      <c r="AM14" s="232">
        <f>(VLOOKUP($C14,Incurred_Real!$A$25:$BR$427,Incurred_Real!BP$1,FALSE))*$M14</f>
        <v>0</v>
      </c>
      <c r="AN14" s="232">
        <f>(VLOOKUP($C14,Incurred_Real!$A$25:$BR$427,Incurred_Real!BQ$1,FALSE))*$M14</f>
        <v>0</v>
      </c>
      <c r="AO14" s="232">
        <f>(VLOOKUP($C14,Incurred_Real!$A$25:$BR$427,Incurred_Real!BR$1,FALSE))*$M14</f>
        <v>0</v>
      </c>
      <c r="AP14" s="232">
        <f t="shared" si="3"/>
        <v>0</v>
      </c>
      <c r="AR14" s="232" t="b">
        <f t="shared" si="4"/>
        <v>1</v>
      </c>
    </row>
    <row r="15" spans="3:74" x14ac:dyDescent="0.15">
      <c r="C15" s="11" t="s">
        <v>401</v>
      </c>
      <c r="D15" s="11" t="str">
        <f>VLOOKUP($C15,Incurred_Real!$A$24:$E$376,Incurred_Real!$B$1,FALSE)</f>
        <v>Tungkillo Stage 2 (Tailem Bend to Cherry Gardens)</v>
      </c>
      <c r="E15" s="11" t="str">
        <f>VLOOKUP($C15,Incurred_Real!$A$24:$E$376,Incurred_Real!$D$1,FALSE)</f>
        <v>Augmentation</v>
      </c>
      <c r="F15" s="13">
        <f>IF(VLOOKUP($C15,Incurred_Real!$A$25:$AQ$426,Incurred_Real!$AL$1,FALSE)="Commissioned Extra",0,
IF(VLOOKUP($C15,Incurred_Real!$A$25:$AQ$426,Incurred_Real!$AK$1,FALSE)=F$4,VLOOKUP($C15,Incurred_Real!$A$25:$AQ$426,Incurred_Real!$AM$1,FALSE),0))</f>
        <v>0</v>
      </c>
      <c r="G15" s="13">
        <f>IF(VLOOKUP($C15,Incurred_Real!$A$25:$AQ$426,Incurred_Real!$AL$1,FALSE)="Commissioned Extra",0,
IF(VLOOKUP($C15,Incurred_Real!$A$25:$AQ$426,Incurred_Real!$AK$1,FALSE)=G$4,VLOOKUP($C15,Incurred_Real!$A$25:$AQ$426,Incurred_Real!$AM$1,FALSE),0))</f>
        <v>6193734.9465136891</v>
      </c>
      <c r="H15" s="13">
        <f>IF(VLOOKUP($C15,Incurred_Real!$A$25:$AQ$426,Incurred_Real!$AL$1,FALSE)="Commissioned Extra",0,
IF(VLOOKUP($C15,Incurred_Real!$A$25:$AQ$426,Incurred_Real!$AK$1,FALSE)=H$4,VLOOKUP($C15,Incurred_Real!$A$25:$AQ$426,Incurred_Real!$AM$1,FALSE),0))</f>
        <v>0</v>
      </c>
      <c r="I15" s="13">
        <f>IF(VLOOKUP($C15,Incurred_Real!$A$25:$AQ$426,Incurred_Real!$AL$1,FALSE)="Commissioned Extra",0,
IF(VLOOKUP($C15,Incurred_Real!$A$25:$AQ$426,Incurred_Real!$AK$1,FALSE)=I$4,VLOOKUP($C15,Incurred_Real!$A$25:$AQ$426,Incurred_Real!$AM$1,FALSE),0))</f>
        <v>0</v>
      </c>
      <c r="J15" s="13">
        <f>IF(VLOOKUP($C15,Incurred_Real!$A$25:$AQ$426,Incurred_Real!$AL$1,FALSE)="Commissioned Extra",0,
IF(VLOOKUP($C15,Incurred_Real!$A$25:$AQ$426,Incurred_Real!$AK$1,FALSE)=J$4,VLOOKUP($C15,Incurred_Real!$A$25:$AQ$426,Incurred_Real!$AM$1,FALSE),0))</f>
        <v>0</v>
      </c>
      <c r="K15" s="13">
        <f>IF(VLOOKUP($C15,Incurred_Real!$A$25:$AQ$426,Incurred_Real!$AL$1,FALSE)="Commissioned Extra",0,
IF(VLOOKUP($C15,Incurred_Real!$A$25:$AQ$426,Incurred_Real!$AK$1,FALSE)=K$4,VLOOKUP($C15,Incurred_Real!$A$25:$AQ$426,Incurred_Real!$AM$1,FALSE),0))</f>
        <v>0</v>
      </c>
      <c r="L15" s="13">
        <f>IF(VLOOKUP($C15,Incurred_Real!$A$25:$AQ$426,Incurred_Real!$AL$1,FALSE)="Commissioned Extra",0,
IF(VLOOKUP($C15,Incurred_Real!$A$25:$AQ$426,Incurred_Real!$AK$1,FALSE)=L$4,VLOOKUP($C15,Incurred_Real!$A$25:$AQ$426,Incurred_Real!$AM$1,FALSE),0))</f>
        <v>0</v>
      </c>
      <c r="M15" s="232">
        <f t="shared" si="1"/>
        <v>6193734.9465136891</v>
      </c>
      <c r="N15" s="232">
        <f t="shared" si="2"/>
        <v>2023</v>
      </c>
      <c r="P15" s="232">
        <f>(VLOOKUP($C15,Incurred_Real!$A$25:$BR$427,Incurred_Real!AS$1,FALSE))*$M15</f>
        <v>0</v>
      </c>
      <c r="Q15" s="232">
        <f>(VLOOKUP($C15,Incurred_Real!$A$25:$BR$427,Incurred_Real!AT$1,FALSE))*$M15</f>
        <v>66454.3139175385</v>
      </c>
      <c r="R15" s="232">
        <f>(VLOOKUP($C15,Incurred_Real!$A$25:$BR$427,Incurred_Real!AU$1,FALSE))*$M15</f>
        <v>265819.25314023602</v>
      </c>
      <c r="S15" s="232">
        <f>(VLOOKUP($C15,Incurred_Real!$A$25:$BR$427,Incurred_Real!AV$1,FALSE))*$M15</f>
        <v>0</v>
      </c>
      <c r="T15" s="232">
        <f>(VLOOKUP($C15,Incurred_Real!$A$25:$BR$427,Incurred_Real!AW$1,FALSE))*$M15</f>
        <v>0</v>
      </c>
      <c r="U15" s="232">
        <f>(VLOOKUP($C15,Incurred_Real!$A$25:$BR$427,Incurred_Real!AX$1,FALSE))*$M15</f>
        <v>55378.624928037243</v>
      </c>
      <c r="V15" s="232">
        <f>(VLOOKUP($C15,Incurred_Real!$A$25:$BR$427,Incurred_Real!AY$1,FALSE))*$M15</f>
        <v>0</v>
      </c>
      <c r="W15" s="232">
        <f>(VLOOKUP($C15,Incurred_Real!$A$25:$BR$427,Incurred_Real!AZ$1,FALSE))*$M15</f>
        <v>0</v>
      </c>
      <c r="X15" s="232">
        <f>(VLOOKUP($C15,Incurred_Real!$A$25:$BR$427,Incurred_Real!BA$1,FALSE))*$M15</f>
        <v>0</v>
      </c>
      <c r="Y15" s="232">
        <f>(VLOOKUP($C15,Incurred_Real!$A$25:$BR$427,Incurred_Real!BB$1,FALSE))*$M15</f>
        <v>4448955.6955037033</v>
      </c>
      <c r="Z15" s="232">
        <f>(VLOOKUP($C15,Incurred_Real!$A$25:$BR$427,Incurred_Real!BC$1,FALSE))*$M15</f>
        <v>0</v>
      </c>
      <c r="AA15" s="232">
        <f>(VLOOKUP($C15,Incurred_Real!$A$25:$BR$427,Incurred_Real!BD$1,FALSE))*$M15</f>
        <v>298656.91355113767</v>
      </c>
      <c r="AB15" s="232">
        <f>(VLOOKUP($C15,Incurred_Real!$A$25:$BR$427,Incurred_Real!BE$1,FALSE))*$M15</f>
        <v>0</v>
      </c>
      <c r="AC15" s="232">
        <f>(VLOOKUP($C15,Incurred_Real!$A$25:$BR$427,Incurred_Real!BF$1,FALSE))*$M15</f>
        <v>0</v>
      </c>
      <c r="AD15" s="232">
        <f>(VLOOKUP($C15,Incurred_Real!$A$25:$BR$427,Incurred_Real!BG$1,FALSE))*$M15</f>
        <v>1058470.1454730367</v>
      </c>
      <c r="AE15" s="232">
        <f>(VLOOKUP($C15,Incurred_Real!$A$25:$BR$427,Incurred_Real!BH$1,FALSE))*$M15</f>
        <v>0</v>
      </c>
      <c r="AF15" s="232">
        <f>(VLOOKUP($C15,Incurred_Real!$A$25:$BR$427,Incurred_Real!BI$1,FALSE))*$M15</f>
        <v>0</v>
      </c>
      <c r="AG15" s="232">
        <f>(VLOOKUP($C15,Incurred_Real!$A$25:$BR$427,Incurred_Real!BJ$1,FALSE))*$M15</f>
        <v>0</v>
      </c>
      <c r="AH15" s="232">
        <f>(VLOOKUP($C15,Incurred_Real!$A$25:$BR$427,Incurred_Real!BK$1,FALSE))*$M15</f>
        <v>0</v>
      </c>
      <c r="AI15" s="232">
        <f>(VLOOKUP($C15,Incurred_Real!$A$25:$BR$427,Incurred_Real!BL$1,FALSE))*$M15</f>
        <v>0</v>
      </c>
      <c r="AJ15" s="232">
        <f>(VLOOKUP($C15,Incurred_Real!$A$25:$BR$427,Incurred_Real!BM$1,FALSE))*$M15</f>
        <v>0</v>
      </c>
      <c r="AK15" s="232">
        <f>(VLOOKUP($C15,Incurred_Real!$A$25:$BR$427,Incurred_Real!BN$1,FALSE))*$M15</f>
        <v>0</v>
      </c>
      <c r="AL15" s="232">
        <f>(VLOOKUP($C15,Incurred_Real!$A$25:$BR$427,Incurred_Real!BO$1,FALSE))*$M15</f>
        <v>0</v>
      </c>
      <c r="AM15" s="232">
        <f>(VLOOKUP($C15,Incurred_Real!$A$25:$BR$427,Incurred_Real!BP$1,FALSE))*$M15</f>
        <v>0</v>
      </c>
      <c r="AN15" s="232">
        <f>(VLOOKUP($C15,Incurred_Real!$A$25:$BR$427,Incurred_Real!BQ$1,FALSE))*$M15</f>
        <v>0</v>
      </c>
      <c r="AO15" s="232">
        <f>(VLOOKUP($C15,Incurred_Real!$A$25:$BR$427,Incurred_Real!BR$1,FALSE))*$M15</f>
        <v>0</v>
      </c>
      <c r="AP15" s="232">
        <f t="shared" si="3"/>
        <v>6193734.9465136901</v>
      </c>
      <c r="AR15" s="232" t="b">
        <f t="shared" si="4"/>
        <v>1</v>
      </c>
    </row>
    <row r="16" spans="3:74" x14ac:dyDescent="0.15">
      <c r="C16" s="11" t="s">
        <v>869</v>
      </c>
      <c r="D16" s="11" t="str">
        <f>VLOOKUP($C16,Incurred_Real!$A$24:$E$376,Incurred_Real!$B$1,FALSE)</f>
        <v>PABX IP Convergence and Telephone Systems Upgrade</v>
      </c>
      <c r="E16" s="11" t="str">
        <f>VLOOKUP($C16,Incurred_Real!$A$24:$E$376,Incurred_Real!$D$1,FALSE)</f>
        <v>Replacement</v>
      </c>
      <c r="F16" s="13">
        <f>IF(VLOOKUP($C16,Incurred_Real!$A$25:$AQ$426,Incurred_Real!$AL$1,FALSE)="Commissioned Extra",0,
IF(VLOOKUP($C16,Incurred_Real!$A$25:$AQ$426,Incurred_Real!$AK$1,FALSE)=F$4,VLOOKUP($C16,Incurred_Real!$A$25:$AQ$426,Incurred_Real!$AM$1,FALSE),0))</f>
        <v>0</v>
      </c>
      <c r="G16" s="13">
        <f>IF(VLOOKUP($C16,Incurred_Real!$A$25:$AQ$426,Incurred_Real!$AL$1,FALSE)="Commissioned Extra",0,
IF(VLOOKUP($C16,Incurred_Real!$A$25:$AQ$426,Incurred_Real!$AK$1,FALSE)=G$4,VLOOKUP($C16,Incurred_Real!$A$25:$AQ$426,Incurred_Real!$AM$1,FALSE),0))</f>
        <v>0</v>
      </c>
      <c r="H16" s="13">
        <f>IF(VLOOKUP($C16,Incurred_Real!$A$25:$AQ$426,Incurred_Real!$AL$1,FALSE)="Commissioned Extra",0,
IF(VLOOKUP($C16,Incurred_Real!$A$25:$AQ$426,Incurred_Real!$AK$1,FALSE)=H$4,VLOOKUP($C16,Incurred_Real!$A$25:$AQ$426,Incurred_Real!$AM$1,FALSE),0))</f>
        <v>0</v>
      </c>
      <c r="I16" s="13">
        <f>IF(VLOOKUP($C16,Incurred_Real!$A$25:$AQ$426,Incurred_Real!$AL$1,FALSE)="Commissioned Extra",0,
IF(VLOOKUP($C16,Incurred_Real!$A$25:$AQ$426,Incurred_Real!$AK$1,FALSE)=I$4,VLOOKUP($C16,Incurred_Real!$A$25:$AQ$426,Incurred_Real!$AM$1,FALSE),0))</f>
        <v>0</v>
      </c>
      <c r="J16" s="13">
        <f>IF(VLOOKUP($C16,Incurred_Real!$A$25:$AQ$426,Incurred_Real!$AL$1,FALSE)="Commissioned Extra",0,
IF(VLOOKUP($C16,Incurred_Real!$A$25:$AQ$426,Incurred_Real!$AK$1,FALSE)=J$4,VLOOKUP($C16,Incurred_Real!$A$25:$AQ$426,Incurred_Real!$AM$1,FALSE),0))</f>
        <v>0</v>
      </c>
      <c r="K16" s="13">
        <f>IF(VLOOKUP($C16,Incurred_Real!$A$25:$AQ$426,Incurred_Real!$AL$1,FALSE)="Commissioned Extra",0,
IF(VLOOKUP($C16,Incurred_Real!$A$25:$AQ$426,Incurred_Real!$AK$1,FALSE)=K$4,VLOOKUP($C16,Incurred_Real!$A$25:$AQ$426,Incurred_Real!$AM$1,FALSE),0))</f>
        <v>0</v>
      </c>
      <c r="L16" s="13">
        <f>IF(VLOOKUP($C16,Incurred_Real!$A$25:$AQ$426,Incurred_Real!$AL$1,FALSE)="Commissioned Extra",0,
IF(VLOOKUP($C16,Incurred_Real!$A$25:$AQ$426,Incurred_Real!$AK$1,FALSE)=L$4,VLOOKUP($C16,Incurred_Real!$A$25:$AQ$426,Incurred_Real!$AM$1,FALSE),0))</f>
        <v>0</v>
      </c>
      <c r="M16" s="232">
        <f t="shared" si="1"/>
        <v>0</v>
      </c>
      <c r="N16" s="232" t="str">
        <f t="shared" si="2"/>
        <v/>
      </c>
      <c r="P16" s="232">
        <f>(VLOOKUP($C16,Incurred_Real!$A$25:$BR$427,Incurred_Real!AS$1,FALSE))*$M16</f>
        <v>0</v>
      </c>
      <c r="Q16" s="232">
        <f>(VLOOKUP($C16,Incurred_Real!$A$25:$BR$427,Incurred_Real!AT$1,FALSE))*$M16</f>
        <v>0</v>
      </c>
      <c r="R16" s="232">
        <f>(VLOOKUP($C16,Incurred_Real!$A$25:$BR$427,Incurred_Real!AU$1,FALSE))*$M16</f>
        <v>0</v>
      </c>
      <c r="S16" s="232">
        <f>(VLOOKUP($C16,Incurred_Real!$A$25:$BR$427,Incurred_Real!AV$1,FALSE))*$M16</f>
        <v>0</v>
      </c>
      <c r="T16" s="232">
        <f>(VLOOKUP($C16,Incurred_Real!$A$25:$BR$427,Incurred_Real!AW$1,FALSE))*$M16</f>
        <v>0</v>
      </c>
      <c r="U16" s="232">
        <f>(VLOOKUP($C16,Incurred_Real!$A$25:$BR$427,Incurred_Real!AX$1,FALSE))*$M16</f>
        <v>0</v>
      </c>
      <c r="V16" s="232">
        <f>(VLOOKUP($C16,Incurred_Real!$A$25:$BR$427,Incurred_Real!AY$1,FALSE))*$M16</f>
        <v>0</v>
      </c>
      <c r="W16" s="232">
        <f>(VLOOKUP($C16,Incurred_Real!$A$25:$BR$427,Incurred_Real!AZ$1,FALSE))*$M16</f>
        <v>0</v>
      </c>
      <c r="X16" s="232">
        <f>(VLOOKUP($C16,Incurred_Real!$A$25:$BR$427,Incurred_Real!BA$1,FALSE))*$M16</f>
        <v>0</v>
      </c>
      <c r="Y16" s="232">
        <f>(VLOOKUP($C16,Incurred_Real!$A$25:$BR$427,Incurred_Real!BB$1,FALSE))*$M16</f>
        <v>0</v>
      </c>
      <c r="Z16" s="232">
        <f>(VLOOKUP($C16,Incurred_Real!$A$25:$BR$427,Incurred_Real!BC$1,FALSE))*$M16</f>
        <v>0</v>
      </c>
      <c r="AA16" s="232">
        <f>(VLOOKUP($C16,Incurred_Real!$A$25:$BR$427,Incurred_Real!BD$1,FALSE))*$M16</f>
        <v>0</v>
      </c>
      <c r="AB16" s="232">
        <f>(VLOOKUP($C16,Incurred_Real!$A$25:$BR$427,Incurred_Real!BE$1,FALSE))*$M16</f>
        <v>0</v>
      </c>
      <c r="AC16" s="232">
        <f>(VLOOKUP($C16,Incurred_Real!$A$25:$BR$427,Incurred_Real!BF$1,FALSE))*$M16</f>
        <v>0</v>
      </c>
      <c r="AD16" s="232">
        <f>(VLOOKUP($C16,Incurred_Real!$A$25:$BR$427,Incurred_Real!BG$1,FALSE))*$M16</f>
        <v>0</v>
      </c>
      <c r="AE16" s="232">
        <f>(VLOOKUP($C16,Incurred_Real!$A$25:$BR$427,Incurred_Real!BH$1,FALSE))*$M16</f>
        <v>0</v>
      </c>
      <c r="AF16" s="232">
        <f>(VLOOKUP($C16,Incurred_Real!$A$25:$BR$427,Incurred_Real!BI$1,FALSE))*$M16</f>
        <v>0</v>
      </c>
      <c r="AG16" s="232">
        <f>(VLOOKUP($C16,Incurred_Real!$A$25:$BR$427,Incurred_Real!BJ$1,FALSE))*$M16</f>
        <v>0</v>
      </c>
      <c r="AH16" s="232">
        <f>(VLOOKUP($C16,Incurred_Real!$A$25:$BR$427,Incurred_Real!BK$1,FALSE))*$M16</f>
        <v>0</v>
      </c>
      <c r="AI16" s="232">
        <f>(VLOOKUP($C16,Incurred_Real!$A$25:$BR$427,Incurred_Real!BL$1,FALSE))*$M16</f>
        <v>0</v>
      </c>
      <c r="AJ16" s="232">
        <f>(VLOOKUP($C16,Incurred_Real!$A$25:$BR$427,Incurred_Real!BM$1,FALSE))*$M16</f>
        <v>0</v>
      </c>
      <c r="AK16" s="232">
        <f>(VLOOKUP($C16,Incurred_Real!$A$25:$BR$427,Incurred_Real!BN$1,FALSE))*$M16</f>
        <v>0</v>
      </c>
      <c r="AL16" s="232">
        <f>(VLOOKUP($C16,Incurred_Real!$A$25:$BR$427,Incurred_Real!BO$1,FALSE))*$M16</f>
        <v>0</v>
      </c>
      <c r="AM16" s="232">
        <f>(VLOOKUP($C16,Incurred_Real!$A$25:$BR$427,Incurred_Real!BP$1,FALSE))*$M16</f>
        <v>0</v>
      </c>
      <c r="AN16" s="232">
        <f>(VLOOKUP($C16,Incurred_Real!$A$25:$BR$427,Incurred_Real!BQ$1,FALSE))*$M16</f>
        <v>0</v>
      </c>
      <c r="AO16" s="232">
        <f>(VLOOKUP($C16,Incurred_Real!$A$25:$BR$427,Incurred_Real!BR$1,FALSE))*$M16</f>
        <v>0</v>
      </c>
      <c r="AP16" s="232">
        <f t="shared" si="3"/>
        <v>0</v>
      </c>
      <c r="AR16" s="232" t="b">
        <f t="shared" si="4"/>
        <v>1</v>
      </c>
    </row>
    <row r="17" spans="3:44" x14ac:dyDescent="0.15">
      <c r="C17" s="11" t="s">
        <v>52</v>
      </c>
      <c r="D17" s="11" t="str">
        <f>VLOOKUP($C17,Incurred_Real!$A$24:$E$376,Incurred_Real!$B$1,FALSE)</f>
        <v>Cultana 275_132 kV Augmentation</v>
      </c>
      <c r="E17" s="11" t="str">
        <f>VLOOKUP($C17,Incurred_Real!$A$24:$E$376,Incurred_Real!$D$1,FALSE)</f>
        <v>Augmentation</v>
      </c>
      <c r="F17" s="13">
        <f>IF(VLOOKUP($C17,Incurred_Real!$A$25:$AQ$426,Incurred_Real!$AL$1,FALSE)="Commissioned Extra",0,
IF(VLOOKUP($C17,Incurred_Real!$A$25:$AQ$426,Incurred_Real!$AK$1,FALSE)=F$4,VLOOKUP($C17,Incurred_Real!$A$25:$AQ$426,Incurred_Real!$AM$1,FALSE),0))</f>
        <v>0</v>
      </c>
      <c r="G17" s="13">
        <f>IF(VLOOKUP($C17,Incurred_Real!$A$25:$AQ$426,Incurred_Real!$AL$1,FALSE)="Commissioned Extra",0,
IF(VLOOKUP($C17,Incurred_Real!$A$25:$AQ$426,Incurred_Real!$AK$1,FALSE)=G$4,VLOOKUP($C17,Incurred_Real!$A$25:$AQ$426,Incurred_Real!$AM$1,FALSE),0))</f>
        <v>0</v>
      </c>
      <c r="H17" s="13">
        <f>IF(VLOOKUP($C17,Incurred_Real!$A$25:$AQ$426,Incurred_Real!$AL$1,FALSE)="Commissioned Extra",0,
IF(VLOOKUP($C17,Incurred_Real!$A$25:$AQ$426,Incurred_Real!$AK$1,FALSE)=H$4,VLOOKUP($C17,Incurred_Real!$A$25:$AQ$426,Incurred_Real!$AM$1,FALSE),0))</f>
        <v>0</v>
      </c>
      <c r="I17" s="13">
        <f>IF(VLOOKUP($C17,Incurred_Real!$A$25:$AQ$426,Incurred_Real!$AL$1,FALSE)="Commissioned Extra",0,
IF(VLOOKUP($C17,Incurred_Real!$A$25:$AQ$426,Incurred_Real!$AK$1,FALSE)=I$4,VLOOKUP($C17,Incurred_Real!$A$25:$AQ$426,Incurred_Real!$AM$1,FALSE),0))</f>
        <v>0</v>
      </c>
      <c r="J17" s="13">
        <f>IF(VLOOKUP($C17,Incurred_Real!$A$25:$AQ$426,Incurred_Real!$AL$1,FALSE)="Commissioned Extra",0,
IF(VLOOKUP($C17,Incurred_Real!$A$25:$AQ$426,Incurred_Real!$AK$1,FALSE)=J$4,VLOOKUP($C17,Incurred_Real!$A$25:$AQ$426,Incurred_Real!$AM$1,FALSE),0))</f>
        <v>0</v>
      </c>
      <c r="K17" s="13">
        <f>IF(VLOOKUP($C17,Incurred_Real!$A$25:$AQ$426,Incurred_Real!$AL$1,FALSE)="Commissioned Extra",0,
IF(VLOOKUP($C17,Incurred_Real!$A$25:$AQ$426,Incurred_Real!$AK$1,FALSE)=K$4,VLOOKUP($C17,Incurred_Real!$A$25:$AQ$426,Incurred_Real!$AM$1,FALSE),0))</f>
        <v>0</v>
      </c>
      <c r="L17" s="13">
        <f>IF(VLOOKUP($C17,Incurred_Real!$A$25:$AQ$426,Incurred_Real!$AL$1,FALSE)="Commissioned Extra",0,
IF(VLOOKUP($C17,Incurred_Real!$A$25:$AQ$426,Incurred_Real!$AK$1,FALSE)=L$4,VLOOKUP($C17,Incurred_Real!$A$25:$AQ$426,Incurred_Real!$AM$1,FALSE),0))</f>
        <v>0</v>
      </c>
      <c r="M17" s="232">
        <f t="shared" si="1"/>
        <v>0</v>
      </c>
      <c r="N17" s="232" t="str">
        <f t="shared" si="2"/>
        <v/>
      </c>
      <c r="P17" s="232">
        <f>(VLOOKUP($C17,Incurred_Real!$A$25:$BR$427,Incurred_Real!AS$1,FALSE))*$M17</f>
        <v>0</v>
      </c>
      <c r="Q17" s="232">
        <f>(VLOOKUP($C17,Incurred_Real!$A$25:$BR$427,Incurred_Real!AT$1,FALSE))*$M17</f>
        <v>0</v>
      </c>
      <c r="R17" s="232">
        <f>(VLOOKUP($C17,Incurred_Real!$A$25:$BR$427,Incurred_Real!AU$1,FALSE))*$M17</f>
        <v>0</v>
      </c>
      <c r="S17" s="232">
        <f>(VLOOKUP($C17,Incurred_Real!$A$25:$BR$427,Incurred_Real!AV$1,FALSE))*$M17</f>
        <v>0</v>
      </c>
      <c r="T17" s="232">
        <f>(VLOOKUP($C17,Incurred_Real!$A$25:$BR$427,Incurred_Real!AW$1,FALSE))*$M17</f>
        <v>0</v>
      </c>
      <c r="U17" s="232">
        <f>(VLOOKUP($C17,Incurred_Real!$A$25:$BR$427,Incurred_Real!AX$1,FALSE))*$M17</f>
        <v>0</v>
      </c>
      <c r="V17" s="232">
        <f>(VLOOKUP($C17,Incurred_Real!$A$25:$BR$427,Incurred_Real!AY$1,FALSE))*$M17</f>
        <v>0</v>
      </c>
      <c r="W17" s="232">
        <f>(VLOOKUP($C17,Incurred_Real!$A$25:$BR$427,Incurred_Real!AZ$1,FALSE))*$M17</f>
        <v>0</v>
      </c>
      <c r="X17" s="232">
        <f>(VLOOKUP($C17,Incurred_Real!$A$25:$BR$427,Incurred_Real!BA$1,FALSE))*$M17</f>
        <v>0</v>
      </c>
      <c r="Y17" s="232">
        <f>(VLOOKUP($C17,Incurred_Real!$A$25:$BR$427,Incurred_Real!BB$1,FALSE))*$M17</f>
        <v>0</v>
      </c>
      <c r="Z17" s="232">
        <f>(VLOOKUP($C17,Incurred_Real!$A$25:$BR$427,Incurred_Real!BC$1,FALSE))*$M17</f>
        <v>0</v>
      </c>
      <c r="AA17" s="232">
        <f>(VLOOKUP($C17,Incurred_Real!$A$25:$BR$427,Incurred_Real!BD$1,FALSE))*$M17</f>
        <v>0</v>
      </c>
      <c r="AB17" s="232">
        <f>(VLOOKUP($C17,Incurred_Real!$A$25:$BR$427,Incurred_Real!BE$1,FALSE))*$M17</f>
        <v>0</v>
      </c>
      <c r="AC17" s="232">
        <f>(VLOOKUP($C17,Incurred_Real!$A$25:$BR$427,Incurred_Real!BF$1,FALSE))*$M17</f>
        <v>0</v>
      </c>
      <c r="AD17" s="232">
        <f>(VLOOKUP($C17,Incurred_Real!$A$25:$BR$427,Incurred_Real!BG$1,FALSE))*$M17</f>
        <v>0</v>
      </c>
      <c r="AE17" s="232">
        <f>(VLOOKUP($C17,Incurred_Real!$A$25:$BR$427,Incurred_Real!BH$1,FALSE))*$M17</f>
        <v>0</v>
      </c>
      <c r="AF17" s="232">
        <f>(VLOOKUP($C17,Incurred_Real!$A$25:$BR$427,Incurred_Real!BI$1,FALSE))*$M17</f>
        <v>0</v>
      </c>
      <c r="AG17" s="232">
        <f>(VLOOKUP($C17,Incurred_Real!$A$25:$BR$427,Incurred_Real!BJ$1,FALSE))*$M17</f>
        <v>0</v>
      </c>
      <c r="AH17" s="232">
        <f>(VLOOKUP($C17,Incurred_Real!$A$25:$BR$427,Incurred_Real!BK$1,FALSE))*$M17</f>
        <v>0</v>
      </c>
      <c r="AI17" s="232">
        <f>(VLOOKUP($C17,Incurred_Real!$A$25:$BR$427,Incurred_Real!BL$1,FALSE))*$M17</f>
        <v>0</v>
      </c>
      <c r="AJ17" s="232">
        <f>(VLOOKUP($C17,Incurred_Real!$A$25:$BR$427,Incurred_Real!BM$1,FALSE))*$M17</f>
        <v>0</v>
      </c>
      <c r="AK17" s="232">
        <f>(VLOOKUP($C17,Incurred_Real!$A$25:$BR$427,Incurred_Real!BN$1,FALSE))*$M17</f>
        <v>0</v>
      </c>
      <c r="AL17" s="232">
        <f>(VLOOKUP($C17,Incurred_Real!$A$25:$BR$427,Incurred_Real!BO$1,FALSE))*$M17</f>
        <v>0</v>
      </c>
      <c r="AM17" s="232">
        <f>(VLOOKUP($C17,Incurred_Real!$A$25:$BR$427,Incurred_Real!BP$1,FALSE))*$M17</f>
        <v>0</v>
      </c>
      <c r="AN17" s="232">
        <f>(VLOOKUP($C17,Incurred_Real!$A$25:$BR$427,Incurred_Real!BQ$1,FALSE))*$M17</f>
        <v>0</v>
      </c>
      <c r="AO17" s="232">
        <f>(VLOOKUP($C17,Incurred_Real!$A$25:$BR$427,Incurred_Real!BR$1,FALSE))*$M17</f>
        <v>0</v>
      </c>
      <c r="AP17" s="232">
        <f t="shared" si="3"/>
        <v>0</v>
      </c>
      <c r="AR17" s="232" t="b">
        <f t="shared" si="4"/>
        <v>1</v>
      </c>
    </row>
    <row r="18" spans="3:44" x14ac:dyDescent="0.15">
      <c r="C18" s="11" t="s">
        <v>54</v>
      </c>
      <c r="D18" s="11" t="str">
        <f>VLOOKUP($C18,Incurred_Real!$A$24:$E$376,Incurred_Real!$B$1,FALSE)</f>
        <v>Northern SA Region Voltage Support</v>
      </c>
      <c r="E18" s="11" t="str">
        <f>VLOOKUP($C18,Incurred_Real!$A$24:$E$376,Incurred_Real!$D$1,FALSE)</f>
        <v>Augmentation</v>
      </c>
      <c r="F18" s="13">
        <f>IF(VLOOKUP($C18,Incurred_Real!$A$25:$AQ$426,Incurred_Real!$AL$1,FALSE)="Commissioned Extra",0,
IF(VLOOKUP($C18,Incurred_Real!$A$25:$AQ$426,Incurred_Real!$AK$1,FALSE)=F$4,VLOOKUP($C18,Incurred_Real!$A$25:$AQ$426,Incurred_Real!$AM$1,FALSE),0))</f>
        <v>0</v>
      </c>
      <c r="G18" s="13">
        <f>IF(VLOOKUP($C18,Incurred_Real!$A$25:$AQ$426,Incurred_Real!$AL$1,FALSE)="Commissioned Extra",0,
IF(VLOOKUP($C18,Incurred_Real!$A$25:$AQ$426,Incurred_Real!$AK$1,FALSE)=G$4,VLOOKUP($C18,Incurred_Real!$A$25:$AQ$426,Incurred_Real!$AM$1,FALSE),0))</f>
        <v>0</v>
      </c>
      <c r="H18" s="13">
        <f>IF(VLOOKUP($C18,Incurred_Real!$A$25:$AQ$426,Incurred_Real!$AL$1,FALSE)="Commissioned Extra",0,
IF(VLOOKUP($C18,Incurred_Real!$A$25:$AQ$426,Incurred_Real!$AK$1,FALSE)=H$4,VLOOKUP($C18,Incurred_Real!$A$25:$AQ$426,Incurred_Real!$AM$1,FALSE),0))</f>
        <v>0</v>
      </c>
      <c r="I18" s="13">
        <f>IF(VLOOKUP($C18,Incurred_Real!$A$25:$AQ$426,Incurred_Real!$AL$1,FALSE)="Commissioned Extra",0,
IF(VLOOKUP($C18,Incurred_Real!$A$25:$AQ$426,Incurred_Real!$AK$1,FALSE)=I$4,VLOOKUP($C18,Incurred_Real!$A$25:$AQ$426,Incurred_Real!$AM$1,FALSE),0))</f>
        <v>0</v>
      </c>
      <c r="J18" s="13">
        <f>IF(VLOOKUP($C18,Incurred_Real!$A$25:$AQ$426,Incurred_Real!$AL$1,FALSE)="Commissioned Extra",0,
IF(VLOOKUP($C18,Incurred_Real!$A$25:$AQ$426,Incurred_Real!$AK$1,FALSE)=J$4,VLOOKUP($C18,Incurred_Real!$A$25:$AQ$426,Incurred_Real!$AM$1,FALSE),0))</f>
        <v>0</v>
      </c>
      <c r="K18" s="13">
        <f>IF(VLOOKUP($C18,Incurred_Real!$A$25:$AQ$426,Incurred_Real!$AL$1,FALSE)="Commissioned Extra",0,
IF(VLOOKUP($C18,Incurred_Real!$A$25:$AQ$426,Incurred_Real!$AK$1,FALSE)=K$4,VLOOKUP($C18,Incurred_Real!$A$25:$AQ$426,Incurred_Real!$AM$1,FALSE),0))</f>
        <v>0</v>
      </c>
      <c r="L18" s="13">
        <f>IF(VLOOKUP($C18,Incurred_Real!$A$25:$AQ$426,Incurred_Real!$AL$1,FALSE)="Commissioned Extra",0,
IF(VLOOKUP($C18,Incurred_Real!$A$25:$AQ$426,Incurred_Real!$AK$1,FALSE)=L$4,VLOOKUP($C18,Incurred_Real!$A$25:$AQ$426,Incurred_Real!$AM$1,FALSE),0))</f>
        <v>0</v>
      </c>
      <c r="M18" s="232">
        <f t="shared" si="1"/>
        <v>0</v>
      </c>
      <c r="N18" s="232" t="str">
        <f t="shared" si="2"/>
        <v/>
      </c>
      <c r="P18" s="232">
        <f>(VLOOKUP($C18,Incurred_Real!$A$25:$BR$427,Incurred_Real!AS$1,FALSE))*$M18</f>
        <v>0</v>
      </c>
      <c r="Q18" s="232">
        <f>(VLOOKUP($C18,Incurred_Real!$A$25:$BR$427,Incurred_Real!AT$1,FALSE))*$M18</f>
        <v>0</v>
      </c>
      <c r="R18" s="232">
        <f>(VLOOKUP($C18,Incurred_Real!$A$25:$BR$427,Incurred_Real!AU$1,FALSE))*$M18</f>
        <v>0</v>
      </c>
      <c r="S18" s="232">
        <f>(VLOOKUP($C18,Incurred_Real!$A$25:$BR$427,Incurred_Real!AV$1,FALSE))*$M18</f>
        <v>0</v>
      </c>
      <c r="T18" s="232">
        <f>(VLOOKUP($C18,Incurred_Real!$A$25:$BR$427,Incurred_Real!AW$1,FALSE))*$M18</f>
        <v>0</v>
      </c>
      <c r="U18" s="232">
        <f>(VLOOKUP($C18,Incurred_Real!$A$25:$BR$427,Incurred_Real!AX$1,FALSE))*$M18</f>
        <v>0</v>
      </c>
      <c r="V18" s="232">
        <f>(VLOOKUP($C18,Incurred_Real!$A$25:$BR$427,Incurred_Real!AY$1,FALSE))*$M18</f>
        <v>0</v>
      </c>
      <c r="W18" s="232">
        <f>(VLOOKUP($C18,Incurred_Real!$A$25:$BR$427,Incurred_Real!AZ$1,FALSE))*$M18</f>
        <v>0</v>
      </c>
      <c r="X18" s="232">
        <f>(VLOOKUP($C18,Incurred_Real!$A$25:$BR$427,Incurred_Real!BA$1,FALSE))*$M18</f>
        <v>0</v>
      </c>
      <c r="Y18" s="232">
        <f>(VLOOKUP($C18,Incurred_Real!$A$25:$BR$427,Incurred_Real!BB$1,FALSE))*$M18</f>
        <v>0</v>
      </c>
      <c r="Z18" s="232">
        <f>(VLOOKUP($C18,Incurred_Real!$A$25:$BR$427,Incurred_Real!BC$1,FALSE))*$M18</f>
        <v>0</v>
      </c>
      <c r="AA18" s="232">
        <f>(VLOOKUP($C18,Incurred_Real!$A$25:$BR$427,Incurred_Real!BD$1,FALSE))*$M18</f>
        <v>0</v>
      </c>
      <c r="AB18" s="232">
        <f>(VLOOKUP($C18,Incurred_Real!$A$25:$BR$427,Incurred_Real!BE$1,FALSE))*$M18</f>
        <v>0</v>
      </c>
      <c r="AC18" s="232">
        <f>(VLOOKUP($C18,Incurred_Real!$A$25:$BR$427,Incurred_Real!BF$1,FALSE))*$M18</f>
        <v>0</v>
      </c>
      <c r="AD18" s="232">
        <f>(VLOOKUP($C18,Incurred_Real!$A$25:$BR$427,Incurred_Real!BG$1,FALSE))*$M18</f>
        <v>0</v>
      </c>
      <c r="AE18" s="232">
        <f>(VLOOKUP($C18,Incurred_Real!$A$25:$BR$427,Incurred_Real!BH$1,FALSE))*$M18</f>
        <v>0</v>
      </c>
      <c r="AF18" s="232">
        <f>(VLOOKUP($C18,Incurred_Real!$A$25:$BR$427,Incurred_Real!BI$1,FALSE))*$M18</f>
        <v>0</v>
      </c>
      <c r="AG18" s="232">
        <f>(VLOOKUP($C18,Incurred_Real!$A$25:$BR$427,Incurred_Real!BJ$1,FALSE))*$M18</f>
        <v>0</v>
      </c>
      <c r="AH18" s="232">
        <f>(VLOOKUP($C18,Incurred_Real!$A$25:$BR$427,Incurred_Real!BK$1,FALSE))*$M18</f>
        <v>0</v>
      </c>
      <c r="AI18" s="232">
        <f>(VLOOKUP($C18,Incurred_Real!$A$25:$BR$427,Incurred_Real!BL$1,FALSE))*$M18</f>
        <v>0</v>
      </c>
      <c r="AJ18" s="232">
        <f>(VLOOKUP($C18,Incurred_Real!$A$25:$BR$427,Incurred_Real!BM$1,FALSE))*$M18</f>
        <v>0</v>
      </c>
      <c r="AK18" s="232">
        <f>(VLOOKUP($C18,Incurred_Real!$A$25:$BR$427,Incurred_Real!BN$1,FALSE))*$M18</f>
        <v>0</v>
      </c>
      <c r="AL18" s="232">
        <f>(VLOOKUP($C18,Incurred_Real!$A$25:$BR$427,Incurred_Real!BO$1,FALSE))*$M18</f>
        <v>0</v>
      </c>
      <c r="AM18" s="232">
        <f>(VLOOKUP($C18,Incurred_Real!$A$25:$BR$427,Incurred_Real!BP$1,FALSE))*$M18</f>
        <v>0</v>
      </c>
      <c r="AN18" s="232">
        <f>(VLOOKUP($C18,Incurred_Real!$A$25:$BR$427,Incurred_Real!BQ$1,FALSE))*$M18</f>
        <v>0</v>
      </c>
      <c r="AO18" s="232">
        <f>(VLOOKUP($C18,Incurred_Real!$A$25:$BR$427,Incurred_Real!BR$1,FALSE))*$M18</f>
        <v>0</v>
      </c>
      <c r="AP18" s="232">
        <f t="shared" si="3"/>
        <v>0</v>
      </c>
      <c r="AR18" s="232" t="b">
        <f t="shared" si="4"/>
        <v>1</v>
      </c>
    </row>
    <row r="19" spans="3:44" x14ac:dyDescent="0.15">
      <c r="C19" s="11" t="s">
        <v>56</v>
      </c>
      <c r="D19" s="11" t="str">
        <f>VLOOKUP($C19,Incurred_Real!$A$24:$E$376,Incurred_Real!$B$1,FALSE)</f>
        <v>Eyre Peninsula Land and Easement Acquisition</v>
      </c>
      <c r="E19" s="11" t="str">
        <f>VLOOKUP($C19,Incurred_Real!$A$24:$E$376,Incurred_Real!$D$1,FALSE)</f>
        <v>Easements/Land</v>
      </c>
      <c r="F19" s="13">
        <f>IF(VLOOKUP($C19,Incurred_Real!$A$25:$AQ$426,Incurred_Real!$AL$1,FALSE)="Commissioned Extra",0,
IF(VLOOKUP($C19,Incurred_Real!$A$25:$AQ$426,Incurred_Real!$AK$1,FALSE)=F$4,VLOOKUP($C19,Incurred_Real!$A$25:$AQ$426,Incurred_Real!$AM$1,FALSE),0))</f>
        <v>0</v>
      </c>
      <c r="G19" s="13">
        <f>IF(VLOOKUP($C19,Incurred_Real!$A$25:$AQ$426,Incurred_Real!$AL$1,FALSE)="Commissioned Extra",0,
IF(VLOOKUP($C19,Incurred_Real!$A$25:$AQ$426,Incurred_Real!$AK$1,FALSE)=G$4,VLOOKUP($C19,Incurred_Real!$A$25:$AQ$426,Incurred_Real!$AM$1,FALSE),0))</f>
        <v>0</v>
      </c>
      <c r="H19" s="13">
        <f>IF(VLOOKUP($C19,Incurred_Real!$A$25:$AQ$426,Incurred_Real!$AL$1,FALSE)="Commissioned Extra",0,
IF(VLOOKUP($C19,Incurred_Real!$A$25:$AQ$426,Incurred_Real!$AK$1,FALSE)=H$4,VLOOKUP($C19,Incurred_Real!$A$25:$AQ$426,Incurred_Real!$AM$1,FALSE),0))</f>
        <v>0</v>
      </c>
      <c r="I19" s="13">
        <f>IF(VLOOKUP($C19,Incurred_Real!$A$25:$AQ$426,Incurred_Real!$AL$1,FALSE)="Commissioned Extra",0,
IF(VLOOKUP($C19,Incurred_Real!$A$25:$AQ$426,Incurred_Real!$AK$1,FALSE)=I$4,VLOOKUP($C19,Incurred_Real!$A$25:$AQ$426,Incurred_Real!$AM$1,FALSE),0))</f>
        <v>0</v>
      </c>
      <c r="J19" s="13">
        <f>IF(VLOOKUP($C19,Incurred_Real!$A$25:$AQ$426,Incurred_Real!$AL$1,FALSE)="Commissioned Extra",0,
IF(VLOOKUP($C19,Incurred_Real!$A$25:$AQ$426,Incurred_Real!$AK$1,FALSE)=J$4,VLOOKUP($C19,Incurred_Real!$A$25:$AQ$426,Incurred_Real!$AM$1,FALSE),0))</f>
        <v>0</v>
      </c>
      <c r="K19" s="13">
        <f>IF(VLOOKUP($C19,Incurred_Real!$A$25:$AQ$426,Incurred_Real!$AL$1,FALSE)="Commissioned Extra",0,
IF(VLOOKUP($C19,Incurred_Real!$A$25:$AQ$426,Incurred_Real!$AK$1,FALSE)=K$4,VLOOKUP($C19,Incurred_Real!$A$25:$AQ$426,Incurred_Real!$AM$1,FALSE),0))</f>
        <v>0</v>
      </c>
      <c r="L19" s="13">
        <f>IF(VLOOKUP($C19,Incurred_Real!$A$25:$AQ$426,Incurred_Real!$AL$1,FALSE)="Commissioned Extra",0,
IF(VLOOKUP($C19,Incurred_Real!$A$25:$AQ$426,Incurred_Real!$AK$1,FALSE)=L$4,VLOOKUP($C19,Incurred_Real!$A$25:$AQ$426,Incurred_Real!$AM$1,FALSE),0))</f>
        <v>0</v>
      </c>
      <c r="M19" s="232">
        <f t="shared" si="1"/>
        <v>0</v>
      </c>
      <c r="N19" s="232" t="str">
        <f t="shared" si="2"/>
        <v/>
      </c>
      <c r="P19" s="232">
        <f>(VLOOKUP($C19,Incurred_Real!$A$25:$BR$427,Incurred_Real!AS$1,FALSE))*$M19</f>
        <v>0</v>
      </c>
      <c r="Q19" s="232">
        <f>(VLOOKUP($C19,Incurred_Real!$A$25:$BR$427,Incurred_Real!AT$1,FALSE))*$M19</f>
        <v>0</v>
      </c>
      <c r="R19" s="232">
        <f>(VLOOKUP($C19,Incurred_Real!$A$25:$BR$427,Incurred_Real!AU$1,FALSE))*$M19</f>
        <v>0</v>
      </c>
      <c r="S19" s="232">
        <f>(VLOOKUP($C19,Incurred_Real!$A$25:$BR$427,Incurred_Real!AV$1,FALSE))*$M19</f>
        <v>0</v>
      </c>
      <c r="T19" s="232">
        <f>(VLOOKUP($C19,Incurred_Real!$A$25:$BR$427,Incurred_Real!AW$1,FALSE))*$M19</f>
        <v>0</v>
      </c>
      <c r="U19" s="232">
        <f>(VLOOKUP($C19,Incurred_Real!$A$25:$BR$427,Incurred_Real!AX$1,FALSE))*$M19</f>
        <v>0</v>
      </c>
      <c r="V19" s="232">
        <f>(VLOOKUP($C19,Incurred_Real!$A$25:$BR$427,Incurred_Real!AY$1,FALSE))*$M19</f>
        <v>0</v>
      </c>
      <c r="W19" s="232">
        <f>(VLOOKUP($C19,Incurred_Real!$A$25:$BR$427,Incurred_Real!AZ$1,FALSE))*$M19</f>
        <v>0</v>
      </c>
      <c r="X19" s="232">
        <f>(VLOOKUP($C19,Incurred_Real!$A$25:$BR$427,Incurred_Real!BA$1,FALSE))*$M19</f>
        <v>0</v>
      </c>
      <c r="Y19" s="232">
        <f>(VLOOKUP($C19,Incurred_Real!$A$25:$BR$427,Incurred_Real!BB$1,FALSE))*$M19</f>
        <v>0</v>
      </c>
      <c r="Z19" s="232">
        <f>(VLOOKUP($C19,Incurred_Real!$A$25:$BR$427,Incurred_Real!BC$1,FALSE))*$M19</f>
        <v>0</v>
      </c>
      <c r="AA19" s="232">
        <f>(VLOOKUP($C19,Incurred_Real!$A$25:$BR$427,Incurred_Real!BD$1,FALSE))*$M19</f>
        <v>0</v>
      </c>
      <c r="AB19" s="232">
        <f>(VLOOKUP($C19,Incurred_Real!$A$25:$BR$427,Incurred_Real!BE$1,FALSE))*$M19</f>
        <v>0</v>
      </c>
      <c r="AC19" s="232">
        <f>(VLOOKUP($C19,Incurred_Real!$A$25:$BR$427,Incurred_Real!BF$1,FALSE))*$M19</f>
        <v>0</v>
      </c>
      <c r="AD19" s="232">
        <f>(VLOOKUP($C19,Incurred_Real!$A$25:$BR$427,Incurred_Real!BG$1,FALSE))*$M19</f>
        <v>0</v>
      </c>
      <c r="AE19" s="232">
        <f>(VLOOKUP($C19,Incurred_Real!$A$25:$BR$427,Incurred_Real!BH$1,FALSE))*$M19</f>
        <v>0</v>
      </c>
      <c r="AF19" s="232">
        <f>(VLOOKUP($C19,Incurred_Real!$A$25:$BR$427,Incurred_Real!BI$1,FALSE))*$M19</f>
        <v>0</v>
      </c>
      <c r="AG19" s="232">
        <f>(VLOOKUP($C19,Incurred_Real!$A$25:$BR$427,Incurred_Real!BJ$1,FALSE))*$M19</f>
        <v>0</v>
      </c>
      <c r="AH19" s="232">
        <f>(VLOOKUP($C19,Incurred_Real!$A$25:$BR$427,Incurred_Real!BK$1,FALSE))*$M19</f>
        <v>0</v>
      </c>
      <c r="AI19" s="232">
        <f>(VLOOKUP($C19,Incurred_Real!$A$25:$BR$427,Incurred_Real!BL$1,FALSE))*$M19</f>
        <v>0</v>
      </c>
      <c r="AJ19" s="232">
        <f>(VLOOKUP($C19,Incurred_Real!$A$25:$BR$427,Incurred_Real!BM$1,FALSE))*$M19</f>
        <v>0</v>
      </c>
      <c r="AK19" s="232">
        <f>(VLOOKUP($C19,Incurred_Real!$A$25:$BR$427,Incurred_Real!BN$1,FALSE))*$M19</f>
        <v>0</v>
      </c>
      <c r="AL19" s="232">
        <f>(VLOOKUP($C19,Incurred_Real!$A$25:$BR$427,Incurred_Real!BO$1,FALSE))*$M19</f>
        <v>0</v>
      </c>
      <c r="AM19" s="232">
        <f>(VLOOKUP($C19,Incurred_Real!$A$25:$BR$427,Incurred_Real!BP$1,FALSE))*$M19</f>
        <v>0</v>
      </c>
      <c r="AN19" s="232">
        <f>(VLOOKUP($C19,Incurred_Real!$A$25:$BR$427,Incurred_Real!BQ$1,FALSE))*$M19</f>
        <v>0</v>
      </c>
      <c r="AO19" s="232">
        <f>(VLOOKUP($C19,Incurred_Real!$A$25:$BR$427,Incurred_Real!BR$1,FALSE))*$M19</f>
        <v>0</v>
      </c>
      <c r="AP19" s="232">
        <f t="shared" si="3"/>
        <v>0</v>
      </c>
      <c r="AR19" s="232" t="b">
        <f t="shared" si="4"/>
        <v>1</v>
      </c>
    </row>
    <row r="20" spans="3:44" x14ac:dyDescent="0.15">
      <c r="C20" s="11" t="s">
        <v>57</v>
      </c>
      <c r="D20" s="11" t="str">
        <f>VLOOKUP($C20,Incurred_Real!$A$24:$E$376,Incurred_Real!$B$1,FALSE)</f>
        <v>Business Opex Planning</v>
      </c>
      <c r="E20" s="11" t="str">
        <f>VLOOKUP($C20,Incurred_Real!$A$24:$E$376,Incurred_Real!$D$1,FALSE)</f>
        <v>Information Technology</v>
      </c>
      <c r="F20" s="13">
        <f>IF(VLOOKUP($C20,Incurred_Real!$A$25:$AQ$426,Incurred_Real!$AL$1,FALSE)="Commissioned Extra",0,
IF(VLOOKUP($C20,Incurred_Real!$A$25:$AQ$426,Incurred_Real!$AK$1,FALSE)=F$4,VLOOKUP($C20,Incurred_Real!$A$25:$AQ$426,Incurred_Real!$AM$1,FALSE),0))</f>
        <v>0</v>
      </c>
      <c r="G20" s="13">
        <f>IF(VLOOKUP($C20,Incurred_Real!$A$25:$AQ$426,Incurred_Real!$AL$1,FALSE)="Commissioned Extra",0,
IF(VLOOKUP($C20,Incurred_Real!$A$25:$AQ$426,Incurred_Real!$AK$1,FALSE)=G$4,VLOOKUP($C20,Incurred_Real!$A$25:$AQ$426,Incurred_Real!$AM$1,FALSE),0))</f>
        <v>0</v>
      </c>
      <c r="H20" s="13">
        <f>IF(VLOOKUP($C20,Incurred_Real!$A$25:$AQ$426,Incurred_Real!$AL$1,FALSE)="Commissioned Extra",0,
IF(VLOOKUP($C20,Incurred_Real!$A$25:$AQ$426,Incurred_Real!$AK$1,FALSE)=H$4,VLOOKUP($C20,Incurred_Real!$A$25:$AQ$426,Incurred_Real!$AM$1,FALSE),0))</f>
        <v>0</v>
      </c>
      <c r="I20" s="13">
        <f>IF(VLOOKUP($C20,Incurred_Real!$A$25:$AQ$426,Incurred_Real!$AL$1,FALSE)="Commissioned Extra",0,
IF(VLOOKUP($C20,Incurred_Real!$A$25:$AQ$426,Incurred_Real!$AK$1,FALSE)=I$4,VLOOKUP($C20,Incurred_Real!$A$25:$AQ$426,Incurred_Real!$AM$1,FALSE),0))</f>
        <v>0</v>
      </c>
      <c r="J20" s="13">
        <f>IF(VLOOKUP($C20,Incurred_Real!$A$25:$AQ$426,Incurred_Real!$AL$1,FALSE)="Commissioned Extra",0,
IF(VLOOKUP($C20,Incurred_Real!$A$25:$AQ$426,Incurred_Real!$AK$1,FALSE)=J$4,VLOOKUP($C20,Incurred_Real!$A$25:$AQ$426,Incurred_Real!$AM$1,FALSE),0))</f>
        <v>0</v>
      </c>
      <c r="K20" s="13">
        <f>IF(VLOOKUP($C20,Incurred_Real!$A$25:$AQ$426,Incurred_Real!$AL$1,FALSE)="Commissioned Extra",0,
IF(VLOOKUP($C20,Incurred_Real!$A$25:$AQ$426,Incurred_Real!$AK$1,FALSE)=K$4,VLOOKUP($C20,Incurred_Real!$A$25:$AQ$426,Incurred_Real!$AM$1,FALSE),0))</f>
        <v>0</v>
      </c>
      <c r="L20" s="13">
        <f>IF(VLOOKUP($C20,Incurred_Real!$A$25:$AQ$426,Incurred_Real!$AL$1,FALSE)="Commissioned Extra",0,
IF(VLOOKUP($C20,Incurred_Real!$A$25:$AQ$426,Incurred_Real!$AK$1,FALSE)=L$4,VLOOKUP($C20,Incurred_Real!$A$25:$AQ$426,Incurred_Real!$AM$1,FALSE),0))</f>
        <v>0</v>
      </c>
      <c r="M20" s="232">
        <f t="shared" si="1"/>
        <v>0</v>
      </c>
      <c r="N20" s="232" t="str">
        <f t="shared" si="2"/>
        <v/>
      </c>
      <c r="P20" s="232">
        <f>(VLOOKUP($C20,Incurred_Real!$A$25:$BR$427,Incurred_Real!AS$1,FALSE))*$M20</f>
        <v>0</v>
      </c>
      <c r="Q20" s="232">
        <f>(VLOOKUP($C20,Incurred_Real!$A$25:$BR$427,Incurred_Real!AT$1,FALSE))*$M20</f>
        <v>0</v>
      </c>
      <c r="R20" s="232">
        <f>(VLOOKUP($C20,Incurred_Real!$A$25:$BR$427,Incurred_Real!AU$1,FALSE))*$M20</f>
        <v>0</v>
      </c>
      <c r="S20" s="232">
        <f>(VLOOKUP($C20,Incurred_Real!$A$25:$BR$427,Incurred_Real!AV$1,FALSE))*$M20</f>
        <v>0</v>
      </c>
      <c r="T20" s="232">
        <f>(VLOOKUP($C20,Incurred_Real!$A$25:$BR$427,Incurred_Real!AW$1,FALSE))*$M20</f>
        <v>0</v>
      </c>
      <c r="U20" s="232">
        <f>(VLOOKUP($C20,Incurred_Real!$A$25:$BR$427,Incurred_Real!AX$1,FALSE))*$M20</f>
        <v>0</v>
      </c>
      <c r="V20" s="232">
        <f>(VLOOKUP($C20,Incurred_Real!$A$25:$BR$427,Incurred_Real!AY$1,FALSE))*$M20</f>
        <v>0</v>
      </c>
      <c r="W20" s="232">
        <f>(VLOOKUP($C20,Incurred_Real!$A$25:$BR$427,Incurred_Real!AZ$1,FALSE))*$M20</f>
        <v>0</v>
      </c>
      <c r="X20" s="232">
        <f>(VLOOKUP($C20,Incurred_Real!$A$25:$BR$427,Incurred_Real!BA$1,FALSE))*$M20</f>
        <v>0</v>
      </c>
      <c r="Y20" s="232">
        <f>(VLOOKUP($C20,Incurred_Real!$A$25:$BR$427,Incurred_Real!BB$1,FALSE))*$M20</f>
        <v>0</v>
      </c>
      <c r="Z20" s="232">
        <f>(VLOOKUP($C20,Incurred_Real!$A$25:$BR$427,Incurred_Real!BC$1,FALSE))*$M20</f>
        <v>0</v>
      </c>
      <c r="AA20" s="232">
        <f>(VLOOKUP($C20,Incurred_Real!$A$25:$BR$427,Incurred_Real!BD$1,FALSE))*$M20</f>
        <v>0</v>
      </c>
      <c r="AB20" s="232">
        <f>(VLOOKUP($C20,Incurred_Real!$A$25:$BR$427,Incurred_Real!BE$1,FALSE))*$M20</f>
        <v>0</v>
      </c>
      <c r="AC20" s="232">
        <f>(VLOOKUP($C20,Incurred_Real!$A$25:$BR$427,Incurred_Real!BF$1,FALSE))*$M20</f>
        <v>0</v>
      </c>
      <c r="AD20" s="232">
        <f>(VLOOKUP($C20,Incurred_Real!$A$25:$BR$427,Incurred_Real!BG$1,FALSE))*$M20</f>
        <v>0</v>
      </c>
      <c r="AE20" s="232">
        <f>(VLOOKUP($C20,Incurred_Real!$A$25:$BR$427,Incurred_Real!BH$1,FALSE))*$M20</f>
        <v>0</v>
      </c>
      <c r="AF20" s="232">
        <f>(VLOOKUP($C20,Incurred_Real!$A$25:$BR$427,Incurred_Real!BI$1,FALSE))*$M20</f>
        <v>0</v>
      </c>
      <c r="AG20" s="232">
        <f>(VLOOKUP($C20,Incurred_Real!$A$25:$BR$427,Incurred_Real!BJ$1,FALSE))*$M20</f>
        <v>0</v>
      </c>
      <c r="AH20" s="232">
        <f>(VLOOKUP($C20,Incurred_Real!$A$25:$BR$427,Incurred_Real!BK$1,FALSE))*$M20</f>
        <v>0</v>
      </c>
      <c r="AI20" s="232">
        <f>(VLOOKUP($C20,Incurred_Real!$A$25:$BR$427,Incurred_Real!BL$1,FALSE))*$M20</f>
        <v>0</v>
      </c>
      <c r="AJ20" s="232">
        <f>(VLOOKUP($C20,Incurred_Real!$A$25:$BR$427,Incurred_Real!BM$1,FALSE))*$M20</f>
        <v>0</v>
      </c>
      <c r="AK20" s="232">
        <f>(VLOOKUP($C20,Incurred_Real!$A$25:$BR$427,Incurred_Real!BN$1,FALSE))*$M20</f>
        <v>0</v>
      </c>
      <c r="AL20" s="232">
        <f>(VLOOKUP($C20,Incurred_Real!$A$25:$BR$427,Incurred_Real!BO$1,FALSE))*$M20</f>
        <v>0</v>
      </c>
      <c r="AM20" s="232">
        <f>(VLOOKUP($C20,Incurred_Real!$A$25:$BR$427,Incurred_Real!BP$1,FALSE))*$M20</f>
        <v>0</v>
      </c>
      <c r="AN20" s="232">
        <f>(VLOOKUP($C20,Incurred_Real!$A$25:$BR$427,Incurred_Real!BQ$1,FALSE))*$M20</f>
        <v>0</v>
      </c>
      <c r="AO20" s="232">
        <f>(VLOOKUP($C20,Incurred_Real!$A$25:$BR$427,Incurred_Real!BR$1,FALSE))*$M20</f>
        <v>0</v>
      </c>
      <c r="AP20" s="232">
        <f t="shared" si="3"/>
        <v>0</v>
      </c>
      <c r="AR20" s="232" t="b">
        <f t="shared" si="4"/>
        <v>1</v>
      </c>
    </row>
    <row r="21" spans="3:44" x14ac:dyDescent="0.15">
      <c r="C21" s="11" t="s">
        <v>58</v>
      </c>
      <c r="D21" s="11" t="str">
        <f>VLOOKUP($C21,Incurred_Real!$A$24:$E$376,Incurred_Real!$B$1,FALSE)</f>
        <v>Eyre Peninsula Reinforcement</v>
      </c>
      <c r="E21" s="11" t="str">
        <f>VLOOKUP($C21,Incurred_Real!$A$24:$E$376,Incurred_Real!$D$1,FALSE)</f>
        <v>Augmentation</v>
      </c>
      <c r="F21" s="13">
        <f>IF(VLOOKUP($C21,Incurred_Real!$A$25:$AQ$426,Incurred_Real!$AL$1,FALSE)="Commissioned Extra",0,
IF(VLOOKUP($C21,Incurred_Real!$A$25:$AQ$426,Incurred_Real!$AK$1,FALSE)=F$4,VLOOKUP($C21,Incurred_Real!$A$25:$AQ$426,Incurred_Real!$AM$1,FALSE),0))</f>
        <v>0</v>
      </c>
      <c r="G21" s="13">
        <f>IF(VLOOKUP($C21,Incurred_Real!$A$25:$AQ$426,Incurred_Real!$AL$1,FALSE)="Commissioned Extra",0,
IF(VLOOKUP($C21,Incurred_Real!$A$25:$AQ$426,Incurred_Real!$AK$1,FALSE)=G$4,VLOOKUP($C21,Incurred_Real!$A$25:$AQ$426,Incurred_Real!$AM$1,FALSE),0))</f>
        <v>0</v>
      </c>
      <c r="H21" s="13">
        <f>IF(VLOOKUP($C21,Incurred_Real!$A$25:$AQ$426,Incurred_Real!$AL$1,FALSE)="Commissioned Extra",0,
IF(VLOOKUP($C21,Incurred_Real!$A$25:$AQ$426,Incurred_Real!$AK$1,FALSE)=H$4,VLOOKUP($C21,Incurred_Real!$A$25:$AQ$426,Incurred_Real!$AM$1,FALSE),0))</f>
        <v>0</v>
      </c>
      <c r="I21" s="13">
        <f>IF(VLOOKUP($C21,Incurred_Real!$A$25:$AQ$426,Incurred_Real!$AL$1,FALSE)="Commissioned Extra",0,
IF(VLOOKUP($C21,Incurred_Real!$A$25:$AQ$426,Incurred_Real!$AK$1,FALSE)=I$4,VLOOKUP($C21,Incurred_Real!$A$25:$AQ$426,Incurred_Real!$AM$1,FALSE),0))</f>
        <v>0</v>
      </c>
      <c r="J21" s="13">
        <f>IF(VLOOKUP($C21,Incurred_Real!$A$25:$AQ$426,Incurred_Real!$AL$1,FALSE)="Commissioned Extra",0,
IF(VLOOKUP($C21,Incurred_Real!$A$25:$AQ$426,Incurred_Real!$AK$1,FALSE)=J$4,VLOOKUP($C21,Incurred_Real!$A$25:$AQ$426,Incurred_Real!$AM$1,FALSE),0))</f>
        <v>0</v>
      </c>
      <c r="K21" s="13">
        <f>IF(VLOOKUP($C21,Incurred_Real!$A$25:$AQ$426,Incurred_Real!$AL$1,FALSE)="Commissioned Extra",0,
IF(VLOOKUP($C21,Incurred_Real!$A$25:$AQ$426,Incurred_Real!$AK$1,FALSE)=K$4,VLOOKUP($C21,Incurred_Real!$A$25:$AQ$426,Incurred_Real!$AM$1,FALSE),0))</f>
        <v>0</v>
      </c>
      <c r="L21" s="13">
        <f>IF(VLOOKUP($C21,Incurred_Real!$A$25:$AQ$426,Incurred_Real!$AL$1,FALSE)="Commissioned Extra",0,
IF(VLOOKUP($C21,Incurred_Real!$A$25:$AQ$426,Incurred_Real!$AK$1,FALSE)=L$4,VLOOKUP($C21,Incurred_Real!$A$25:$AQ$426,Incurred_Real!$AM$1,FALSE),0))</f>
        <v>0</v>
      </c>
      <c r="M21" s="232">
        <f t="shared" si="1"/>
        <v>0</v>
      </c>
      <c r="N21" s="232" t="str">
        <f t="shared" si="2"/>
        <v/>
      </c>
      <c r="P21" s="232">
        <f>(VLOOKUP($C21,Incurred_Real!$A$25:$BR$427,Incurred_Real!AS$1,FALSE))*$M21</f>
        <v>0</v>
      </c>
      <c r="Q21" s="232">
        <f>(VLOOKUP($C21,Incurred_Real!$A$25:$BR$427,Incurred_Real!AT$1,FALSE))*$M21</f>
        <v>0</v>
      </c>
      <c r="R21" s="232">
        <f>(VLOOKUP($C21,Incurred_Real!$A$25:$BR$427,Incurred_Real!AU$1,FALSE))*$M21</f>
        <v>0</v>
      </c>
      <c r="S21" s="232">
        <f>(VLOOKUP($C21,Incurred_Real!$A$25:$BR$427,Incurred_Real!AV$1,FALSE))*$M21</f>
        <v>0</v>
      </c>
      <c r="T21" s="232">
        <f>(VLOOKUP($C21,Incurred_Real!$A$25:$BR$427,Incurred_Real!AW$1,FALSE))*$M21</f>
        <v>0</v>
      </c>
      <c r="U21" s="232">
        <f>(VLOOKUP($C21,Incurred_Real!$A$25:$BR$427,Incurred_Real!AX$1,FALSE))*$M21</f>
        <v>0</v>
      </c>
      <c r="V21" s="232">
        <f>(VLOOKUP($C21,Incurred_Real!$A$25:$BR$427,Incurred_Real!AY$1,FALSE))*$M21</f>
        <v>0</v>
      </c>
      <c r="W21" s="232">
        <f>(VLOOKUP($C21,Incurred_Real!$A$25:$BR$427,Incurred_Real!AZ$1,FALSE))*$M21</f>
        <v>0</v>
      </c>
      <c r="X21" s="232">
        <f>(VLOOKUP($C21,Incurred_Real!$A$25:$BR$427,Incurred_Real!BA$1,FALSE))*$M21</f>
        <v>0</v>
      </c>
      <c r="Y21" s="232">
        <f>(VLOOKUP($C21,Incurred_Real!$A$25:$BR$427,Incurred_Real!BB$1,FALSE))*$M21</f>
        <v>0</v>
      </c>
      <c r="Z21" s="232">
        <f>(VLOOKUP($C21,Incurred_Real!$A$25:$BR$427,Incurred_Real!BC$1,FALSE))*$M21</f>
        <v>0</v>
      </c>
      <c r="AA21" s="232">
        <f>(VLOOKUP($C21,Incurred_Real!$A$25:$BR$427,Incurred_Real!BD$1,FALSE))*$M21</f>
        <v>0</v>
      </c>
      <c r="AB21" s="232">
        <f>(VLOOKUP($C21,Incurred_Real!$A$25:$BR$427,Incurred_Real!BE$1,FALSE))*$M21</f>
        <v>0</v>
      </c>
      <c r="AC21" s="232">
        <f>(VLOOKUP($C21,Incurred_Real!$A$25:$BR$427,Incurred_Real!BF$1,FALSE))*$M21</f>
        <v>0</v>
      </c>
      <c r="AD21" s="232">
        <f>(VLOOKUP($C21,Incurred_Real!$A$25:$BR$427,Incurred_Real!BG$1,FALSE))*$M21</f>
        <v>0</v>
      </c>
      <c r="AE21" s="232">
        <f>(VLOOKUP($C21,Incurred_Real!$A$25:$BR$427,Incurred_Real!BH$1,FALSE))*$M21</f>
        <v>0</v>
      </c>
      <c r="AF21" s="232">
        <f>(VLOOKUP($C21,Incurred_Real!$A$25:$BR$427,Incurred_Real!BI$1,FALSE))*$M21</f>
        <v>0</v>
      </c>
      <c r="AG21" s="232">
        <f>(VLOOKUP($C21,Incurred_Real!$A$25:$BR$427,Incurred_Real!BJ$1,FALSE))*$M21</f>
        <v>0</v>
      </c>
      <c r="AH21" s="232">
        <f>(VLOOKUP($C21,Incurred_Real!$A$25:$BR$427,Incurred_Real!BK$1,FALSE))*$M21</f>
        <v>0</v>
      </c>
      <c r="AI21" s="232">
        <f>(VLOOKUP($C21,Incurred_Real!$A$25:$BR$427,Incurred_Real!BL$1,FALSE))*$M21</f>
        <v>0</v>
      </c>
      <c r="AJ21" s="232">
        <f>(VLOOKUP($C21,Incurred_Real!$A$25:$BR$427,Incurred_Real!BM$1,FALSE))*$M21</f>
        <v>0</v>
      </c>
      <c r="AK21" s="232">
        <f>(VLOOKUP($C21,Incurred_Real!$A$25:$BR$427,Incurred_Real!BN$1,FALSE))*$M21</f>
        <v>0</v>
      </c>
      <c r="AL21" s="232">
        <f>(VLOOKUP($C21,Incurred_Real!$A$25:$BR$427,Incurred_Real!BO$1,FALSE))*$M21</f>
        <v>0</v>
      </c>
      <c r="AM21" s="232">
        <f>(VLOOKUP($C21,Incurred_Real!$A$25:$BR$427,Incurred_Real!BP$1,FALSE))*$M21</f>
        <v>0</v>
      </c>
      <c r="AN21" s="232">
        <f>(VLOOKUP($C21,Incurred_Real!$A$25:$BR$427,Incurred_Real!BQ$1,FALSE))*$M21</f>
        <v>0</v>
      </c>
      <c r="AO21" s="232">
        <f>(VLOOKUP($C21,Incurred_Real!$A$25:$BR$427,Incurred_Real!BR$1,FALSE))*$M21</f>
        <v>0</v>
      </c>
      <c r="AP21" s="232">
        <f t="shared" si="3"/>
        <v>0</v>
      </c>
      <c r="AR21" s="232" t="b">
        <f t="shared" si="4"/>
        <v>1</v>
      </c>
    </row>
    <row r="22" spans="3:44" x14ac:dyDescent="0.15">
      <c r="C22" s="11" t="s">
        <v>60</v>
      </c>
      <c r="D22" s="11" t="str">
        <f>VLOOKUP($C22,Incurred_Real!$A$24:$E$376,Incurred_Real!$B$1,FALSE)</f>
        <v>Munno Para New 275_66 kV Connection Point</v>
      </c>
      <c r="E22" s="11" t="str">
        <f>VLOOKUP($C22,Incurred_Real!$A$24:$E$376,Incurred_Real!$D$1,FALSE)</f>
        <v>Connection</v>
      </c>
      <c r="F22" s="13">
        <f>IF(VLOOKUP($C22,Incurred_Real!$A$25:$AQ$426,Incurred_Real!$AL$1,FALSE)="Commissioned Extra",0,
IF(VLOOKUP($C22,Incurred_Real!$A$25:$AQ$426,Incurred_Real!$AK$1,FALSE)=F$4,VLOOKUP($C22,Incurred_Real!$A$25:$AQ$426,Incurred_Real!$AM$1,FALSE),0))</f>
        <v>0</v>
      </c>
      <c r="G22" s="13">
        <f>IF(VLOOKUP($C22,Incurred_Real!$A$25:$AQ$426,Incurred_Real!$AL$1,FALSE)="Commissioned Extra",0,
IF(VLOOKUP($C22,Incurred_Real!$A$25:$AQ$426,Incurred_Real!$AK$1,FALSE)=G$4,VLOOKUP($C22,Incurred_Real!$A$25:$AQ$426,Incurred_Real!$AM$1,FALSE),0))</f>
        <v>0</v>
      </c>
      <c r="H22" s="13">
        <f>IF(VLOOKUP($C22,Incurred_Real!$A$25:$AQ$426,Incurred_Real!$AL$1,FALSE)="Commissioned Extra",0,
IF(VLOOKUP($C22,Incurred_Real!$A$25:$AQ$426,Incurred_Real!$AK$1,FALSE)=H$4,VLOOKUP($C22,Incurred_Real!$A$25:$AQ$426,Incurred_Real!$AM$1,FALSE),0))</f>
        <v>0</v>
      </c>
      <c r="I22" s="13">
        <f>IF(VLOOKUP($C22,Incurred_Real!$A$25:$AQ$426,Incurred_Real!$AL$1,FALSE)="Commissioned Extra",0,
IF(VLOOKUP($C22,Incurred_Real!$A$25:$AQ$426,Incurred_Real!$AK$1,FALSE)=I$4,VLOOKUP($C22,Incurred_Real!$A$25:$AQ$426,Incurred_Real!$AM$1,FALSE),0))</f>
        <v>0</v>
      </c>
      <c r="J22" s="13">
        <f>IF(VLOOKUP($C22,Incurred_Real!$A$25:$AQ$426,Incurred_Real!$AL$1,FALSE)="Commissioned Extra",0,
IF(VLOOKUP($C22,Incurred_Real!$A$25:$AQ$426,Incurred_Real!$AK$1,FALSE)=J$4,VLOOKUP($C22,Incurred_Real!$A$25:$AQ$426,Incurred_Real!$AM$1,FALSE),0))</f>
        <v>0</v>
      </c>
      <c r="K22" s="13">
        <f>IF(VLOOKUP($C22,Incurred_Real!$A$25:$AQ$426,Incurred_Real!$AL$1,FALSE)="Commissioned Extra",0,
IF(VLOOKUP($C22,Incurred_Real!$A$25:$AQ$426,Incurred_Real!$AK$1,FALSE)=K$4,VLOOKUP($C22,Incurred_Real!$A$25:$AQ$426,Incurred_Real!$AM$1,FALSE),0))</f>
        <v>0</v>
      </c>
      <c r="L22" s="13">
        <f>IF(VLOOKUP($C22,Incurred_Real!$A$25:$AQ$426,Incurred_Real!$AL$1,FALSE)="Commissioned Extra",0,
IF(VLOOKUP($C22,Incurred_Real!$A$25:$AQ$426,Incurred_Real!$AK$1,FALSE)=L$4,VLOOKUP($C22,Incurred_Real!$A$25:$AQ$426,Incurred_Real!$AM$1,FALSE),0))</f>
        <v>0</v>
      </c>
      <c r="M22" s="232">
        <f t="shared" si="1"/>
        <v>0</v>
      </c>
      <c r="N22" s="232" t="str">
        <f t="shared" si="2"/>
        <v/>
      </c>
      <c r="P22" s="232">
        <f>(VLOOKUP($C22,Incurred_Real!$A$25:$BR$427,Incurred_Real!AS$1,FALSE))*$M22</f>
        <v>0</v>
      </c>
      <c r="Q22" s="232">
        <f>(VLOOKUP($C22,Incurred_Real!$A$25:$BR$427,Incurred_Real!AT$1,FALSE))*$M22</f>
        <v>0</v>
      </c>
      <c r="R22" s="232">
        <f>(VLOOKUP($C22,Incurred_Real!$A$25:$BR$427,Incurred_Real!AU$1,FALSE))*$M22</f>
        <v>0</v>
      </c>
      <c r="S22" s="232">
        <f>(VLOOKUP($C22,Incurred_Real!$A$25:$BR$427,Incurred_Real!AV$1,FALSE))*$M22</f>
        <v>0</v>
      </c>
      <c r="T22" s="232">
        <f>(VLOOKUP($C22,Incurred_Real!$A$25:$BR$427,Incurred_Real!AW$1,FALSE))*$M22</f>
        <v>0</v>
      </c>
      <c r="U22" s="232">
        <f>(VLOOKUP($C22,Incurred_Real!$A$25:$BR$427,Incurred_Real!AX$1,FALSE))*$M22</f>
        <v>0</v>
      </c>
      <c r="V22" s="232">
        <f>(VLOOKUP($C22,Incurred_Real!$A$25:$BR$427,Incurred_Real!AY$1,FALSE))*$M22</f>
        <v>0</v>
      </c>
      <c r="W22" s="232">
        <f>(VLOOKUP($C22,Incurred_Real!$A$25:$BR$427,Incurred_Real!AZ$1,FALSE))*$M22</f>
        <v>0</v>
      </c>
      <c r="X22" s="232">
        <f>(VLOOKUP($C22,Incurred_Real!$A$25:$BR$427,Incurred_Real!BA$1,FALSE))*$M22</f>
        <v>0</v>
      </c>
      <c r="Y22" s="232">
        <f>(VLOOKUP($C22,Incurred_Real!$A$25:$BR$427,Incurred_Real!BB$1,FALSE))*$M22</f>
        <v>0</v>
      </c>
      <c r="Z22" s="232">
        <f>(VLOOKUP($C22,Incurred_Real!$A$25:$BR$427,Incurred_Real!BC$1,FALSE))*$M22</f>
        <v>0</v>
      </c>
      <c r="AA22" s="232">
        <f>(VLOOKUP($C22,Incurred_Real!$A$25:$BR$427,Incurred_Real!BD$1,FALSE))*$M22</f>
        <v>0</v>
      </c>
      <c r="AB22" s="232">
        <f>(VLOOKUP($C22,Incurred_Real!$A$25:$BR$427,Incurred_Real!BE$1,FALSE))*$M22</f>
        <v>0</v>
      </c>
      <c r="AC22" s="232">
        <f>(VLOOKUP($C22,Incurred_Real!$A$25:$BR$427,Incurred_Real!BF$1,FALSE))*$M22</f>
        <v>0</v>
      </c>
      <c r="AD22" s="232">
        <f>(VLOOKUP($C22,Incurred_Real!$A$25:$BR$427,Incurred_Real!BG$1,FALSE))*$M22</f>
        <v>0</v>
      </c>
      <c r="AE22" s="232">
        <f>(VLOOKUP($C22,Incurred_Real!$A$25:$BR$427,Incurred_Real!BH$1,FALSE))*$M22</f>
        <v>0</v>
      </c>
      <c r="AF22" s="232">
        <f>(VLOOKUP($C22,Incurred_Real!$A$25:$BR$427,Incurred_Real!BI$1,FALSE))*$M22</f>
        <v>0</v>
      </c>
      <c r="AG22" s="232">
        <f>(VLOOKUP($C22,Incurred_Real!$A$25:$BR$427,Incurred_Real!BJ$1,FALSE))*$M22</f>
        <v>0</v>
      </c>
      <c r="AH22" s="232">
        <f>(VLOOKUP($C22,Incurred_Real!$A$25:$BR$427,Incurred_Real!BK$1,FALSE))*$M22</f>
        <v>0</v>
      </c>
      <c r="AI22" s="232">
        <f>(VLOOKUP($C22,Incurred_Real!$A$25:$BR$427,Incurred_Real!BL$1,FALSE))*$M22</f>
        <v>0</v>
      </c>
      <c r="AJ22" s="232">
        <f>(VLOOKUP($C22,Incurred_Real!$A$25:$BR$427,Incurred_Real!BM$1,FALSE))*$M22</f>
        <v>0</v>
      </c>
      <c r="AK22" s="232">
        <f>(VLOOKUP($C22,Incurred_Real!$A$25:$BR$427,Incurred_Real!BN$1,FALSE))*$M22</f>
        <v>0</v>
      </c>
      <c r="AL22" s="232">
        <f>(VLOOKUP($C22,Incurred_Real!$A$25:$BR$427,Incurred_Real!BO$1,FALSE))*$M22</f>
        <v>0</v>
      </c>
      <c r="AM22" s="232">
        <f>(VLOOKUP($C22,Incurred_Real!$A$25:$BR$427,Incurred_Real!BP$1,FALSE))*$M22</f>
        <v>0</v>
      </c>
      <c r="AN22" s="232">
        <f>(VLOOKUP($C22,Incurred_Real!$A$25:$BR$427,Incurred_Real!BQ$1,FALSE))*$M22</f>
        <v>0</v>
      </c>
      <c r="AO22" s="232">
        <f>(VLOOKUP($C22,Incurred_Real!$A$25:$BR$427,Incurred_Real!BR$1,FALSE))*$M22</f>
        <v>0</v>
      </c>
      <c r="AP22" s="232">
        <f t="shared" si="3"/>
        <v>0</v>
      </c>
      <c r="AR22" s="232" t="b">
        <f t="shared" si="4"/>
        <v>1</v>
      </c>
    </row>
    <row r="23" spans="3:44" x14ac:dyDescent="0.15">
      <c r="C23" s="11" t="s">
        <v>61</v>
      </c>
      <c r="D23" s="11" t="str">
        <f>VLOOKUP($C23,Incurred_Real!$A$24:$E$376,Incurred_Real!$B$1,FALSE)</f>
        <v>Asset Data Capture</v>
      </c>
      <c r="E23" s="11" t="str">
        <f>VLOOKUP($C23,Incurred_Real!$A$24:$E$376,Incurred_Real!$D$1,FALSE)</f>
        <v>Information Technology</v>
      </c>
      <c r="F23" s="13">
        <f>IF(VLOOKUP($C23,Incurred_Real!$A$25:$AQ$426,Incurred_Real!$AL$1,FALSE)="Commissioned Extra",0,
IF(VLOOKUP($C23,Incurred_Real!$A$25:$AQ$426,Incurred_Real!$AK$1,FALSE)=F$4,VLOOKUP($C23,Incurred_Real!$A$25:$AQ$426,Incurred_Real!$AM$1,FALSE),0))</f>
        <v>0</v>
      </c>
      <c r="G23" s="13">
        <f>IF(VLOOKUP($C23,Incurred_Real!$A$25:$AQ$426,Incurred_Real!$AL$1,FALSE)="Commissioned Extra",0,
IF(VLOOKUP($C23,Incurred_Real!$A$25:$AQ$426,Incurred_Real!$AK$1,FALSE)=G$4,VLOOKUP($C23,Incurred_Real!$A$25:$AQ$426,Incurred_Real!$AM$1,FALSE),0))</f>
        <v>0</v>
      </c>
      <c r="H23" s="13">
        <f>IF(VLOOKUP($C23,Incurred_Real!$A$25:$AQ$426,Incurred_Real!$AL$1,FALSE)="Commissioned Extra",0,
IF(VLOOKUP($C23,Incurred_Real!$A$25:$AQ$426,Incurred_Real!$AK$1,FALSE)=H$4,VLOOKUP($C23,Incurred_Real!$A$25:$AQ$426,Incurred_Real!$AM$1,FALSE),0))</f>
        <v>0</v>
      </c>
      <c r="I23" s="13">
        <f>IF(VLOOKUP($C23,Incurred_Real!$A$25:$AQ$426,Incurred_Real!$AL$1,FALSE)="Commissioned Extra",0,
IF(VLOOKUP($C23,Incurred_Real!$A$25:$AQ$426,Incurred_Real!$AK$1,FALSE)=I$4,VLOOKUP($C23,Incurred_Real!$A$25:$AQ$426,Incurred_Real!$AM$1,FALSE),0))</f>
        <v>0</v>
      </c>
      <c r="J23" s="13">
        <f>IF(VLOOKUP($C23,Incurred_Real!$A$25:$AQ$426,Incurred_Real!$AL$1,FALSE)="Commissioned Extra",0,
IF(VLOOKUP($C23,Incurred_Real!$A$25:$AQ$426,Incurred_Real!$AK$1,FALSE)=J$4,VLOOKUP($C23,Incurred_Real!$A$25:$AQ$426,Incurred_Real!$AM$1,FALSE),0))</f>
        <v>0</v>
      </c>
      <c r="K23" s="13">
        <f>IF(VLOOKUP($C23,Incurred_Real!$A$25:$AQ$426,Incurred_Real!$AL$1,FALSE)="Commissioned Extra",0,
IF(VLOOKUP($C23,Incurred_Real!$A$25:$AQ$426,Incurred_Real!$AK$1,FALSE)=K$4,VLOOKUP($C23,Incurred_Real!$A$25:$AQ$426,Incurred_Real!$AM$1,FALSE),0))</f>
        <v>0</v>
      </c>
      <c r="L23" s="13">
        <f>IF(VLOOKUP($C23,Incurred_Real!$A$25:$AQ$426,Incurred_Real!$AL$1,FALSE)="Commissioned Extra",0,
IF(VLOOKUP($C23,Incurred_Real!$A$25:$AQ$426,Incurred_Real!$AK$1,FALSE)=L$4,VLOOKUP($C23,Incurred_Real!$A$25:$AQ$426,Incurred_Real!$AM$1,FALSE),0))</f>
        <v>0</v>
      </c>
      <c r="M23" s="232">
        <f t="shared" si="1"/>
        <v>0</v>
      </c>
      <c r="N23" s="232" t="str">
        <f t="shared" si="2"/>
        <v/>
      </c>
      <c r="P23" s="232">
        <f>(VLOOKUP($C23,Incurred_Real!$A$25:$BR$427,Incurred_Real!AS$1,FALSE))*$M23</f>
        <v>0</v>
      </c>
      <c r="Q23" s="232">
        <f>(VLOOKUP($C23,Incurred_Real!$A$25:$BR$427,Incurred_Real!AT$1,FALSE))*$M23</f>
        <v>0</v>
      </c>
      <c r="R23" s="232">
        <f>(VLOOKUP($C23,Incurred_Real!$A$25:$BR$427,Incurred_Real!AU$1,FALSE))*$M23</f>
        <v>0</v>
      </c>
      <c r="S23" s="232">
        <f>(VLOOKUP($C23,Incurred_Real!$A$25:$BR$427,Incurred_Real!AV$1,FALSE))*$M23</f>
        <v>0</v>
      </c>
      <c r="T23" s="232">
        <f>(VLOOKUP($C23,Incurred_Real!$A$25:$BR$427,Incurred_Real!AW$1,FALSE))*$M23</f>
        <v>0</v>
      </c>
      <c r="U23" s="232">
        <f>(VLOOKUP($C23,Incurred_Real!$A$25:$BR$427,Incurred_Real!AX$1,FALSE))*$M23</f>
        <v>0</v>
      </c>
      <c r="V23" s="232">
        <f>(VLOOKUP($C23,Incurred_Real!$A$25:$BR$427,Incurred_Real!AY$1,FALSE))*$M23</f>
        <v>0</v>
      </c>
      <c r="W23" s="232">
        <f>(VLOOKUP($C23,Incurred_Real!$A$25:$BR$427,Incurred_Real!AZ$1,FALSE))*$M23</f>
        <v>0</v>
      </c>
      <c r="X23" s="232">
        <f>(VLOOKUP($C23,Incurred_Real!$A$25:$BR$427,Incurred_Real!BA$1,FALSE))*$M23</f>
        <v>0</v>
      </c>
      <c r="Y23" s="232">
        <f>(VLOOKUP($C23,Incurred_Real!$A$25:$BR$427,Incurred_Real!BB$1,FALSE))*$M23</f>
        <v>0</v>
      </c>
      <c r="Z23" s="232">
        <f>(VLOOKUP($C23,Incurred_Real!$A$25:$BR$427,Incurred_Real!BC$1,FALSE))*$M23</f>
        <v>0</v>
      </c>
      <c r="AA23" s="232">
        <f>(VLOOKUP($C23,Incurred_Real!$A$25:$BR$427,Incurred_Real!BD$1,FALSE))*$M23</f>
        <v>0</v>
      </c>
      <c r="AB23" s="232">
        <f>(VLOOKUP($C23,Incurred_Real!$A$25:$BR$427,Incurred_Real!BE$1,FALSE))*$M23</f>
        <v>0</v>
      </c>
      <c r="AC23" s="232">
        <f>(VLOOKUP($C23,Incurred_Real!$A$25:$BR$427,Incurred_Real!BF$1,FALSE))*$M23</f>
        <v>0</v>
      </c>
      <c r="AD23" s="232">
        <f>(VLOOKUP($C23,Incurred_Real!$A$25:$BR$427,Incurred_Real!BG$1,FALSE))*$M23</f>
        <v>0</v>
      </c>
      <c r="AE23" s="232">
        <f>(VLOOKUP($C23,Incurred_Real!$A$25:$BR$427,Incurred_Real!BH$1,FALSE))*$M23</f>
        <v>0</v>
      </c>
      <c r="AF23" s="232">
        <f>(VLOOKUP($C23,Incurred_Real!$A$25:$BR$427,Incurred_Real!BI$1,FALSE))*$M23</f>
        <v>0</v>
      </c>
      <c r="AG23" s="232">
        <f>(VLOOKUP($C23,Incurred_Real!$A$25:$BR$427,Incurred_Real!BJ$1,FALSE))*$M23</f>
        <v>0</v>
      </c>
      <c r="AH23" s="232">
        <f>(VLOOKUP($C23,Incurred_Real!$A$25:$BR$427,Incurred_Real!BK$1,FALSE))*$M23</f>
        <v>0</v>
      </c>
      <c r="AI23" s="232">
        <f>(VLOOKUP($C23,Incurred_Real!$A$25:$BR$427,Incurred_Real!BL$1,FALSE))*$M23</f>
        <v>0</v>
      </c>
      <c r="AJ23" s="232">
        <f>(VLOOKUP($C23,Incurred_Real!$A$25:$BR$427,Incurred_Real!BM$1,FALSE))*$M23</f>
        <v>0</v>
      </c>
      <c r="AK23" s="232">
        <f>(VLOOKUP($C23,Incurred_Real!$A$25:$BR$427,Incurred_Real!BN$1,FALSE))*$M23</f>
        <v>0</v>
      </c>
      <c r="AL23" s="232">
        <f>(VLOOKUP($C23,Incurred_Real!$A$25:$BR$427,Incurred_Real!BO$1,FALSE))*$M23</f>
        <v>0</v>
      </c>
      <c r="AM23" s="232">
        <f>(VLOOKUP($C23,Incurred_Real!$A$25:$BR$427,Incurred_Real!BP$1,FALSE))*$M23</f>
        <v>0</v>
      </c>
      <c r="AN23" s="232">
        <f>(VLOOKUP($C23,Incurred_Real!$A$25:$BR$427,Incurred_Real!BQ$1,FALSE))*$M23</f>
        <v>0</v>
      </c>
      <c r="AO23" s="232">
        <f>(VLOOKUP($C23,Incurred_Real!$A$25:$BR$427,Incurred_Real!BR$1,FALSE))*$M23</f>
        <v>0</v>
      </c>
      <c r="AP23" s="232">
        <f t="shared" si="3"/>
        <v>0</v>
      </c>
      <c r="AR23" s="232" t="b">
        <f t="shared" si="4"/>
        <v>1</v>
      </c>
    </row>
    <row r="24" spans="3:44" x14ac:dyDescent="0.15">
      <c r="C24" s="11" t="s">
        <v>63</v>
      </c>
      <c r="D24" s="11" t="str">
        <f>VLOOKUP($C24,Incurred_Real!$A$24:$E$376,Incurred_Real!$B$1,FALSE)</f>
        <v>Network Configuration Management System</v>
      </c>
      <c r="E24" s="11" t="str">
        <f>VLOOKUP($C24,Incurred_Real!$A$24:$E$376,Incurred_Real!$D$1,FALSE)</f>
        <v>Replacement</v>
      </c>
      <c r="F24" s="13">
        <f>IF(VLOOKUP($C24,Incurred_Real!$A$25:$AQ$426,Incurred_Real!$AL$1,FALSE)="Commissioned Extra",0,
IF(VLOOKUP($C24,Incurred_Real!$A$25:$AQ$426,Incurred_Real!$AK$1,FALSE)=F$4,VLOOKUP($C24,Incurred_Real!$A$25:$AQ$426,Incurred_Real!$AM$1,FALSE),0))</f>
        <v>0</v>
      </c>
      <c r="G24" s="13">
        <f>IF(VLOOKUP($C24,Incurred_Real!$A$25:$AQ$426,Incurred_Real!$AL$1,FALSE)="Commissioned Extra",0,
IF(VLOOKUP($C24,Incurred_Real!$A$25:$AQ$426,Incurred_Real!$AK$1,FALSE)=G$4,VLOOKUP($C24,Incurred_Real!$A$25:$AQ$426,Incurred_Real!$AM$1,FALSE),0))</f>
        <v>0</v>
      </c>
      <c r="H24" s="13">
        <f>IF(VLOOKUP($C24,Incurred_Real!$A$25:$AQ$426,Incurred_Real!$AL$1,FALSE)="Commissioned Extra",0,
IF(VLOOKUP($C24,Incurred_Real!$A$25:$AQ$426,Incurred_Real!$AK$1,FALSE)=H$4,VLOOKUP($C24,Incurred_Real!$A$25:$AQ$426,Incurred_Real!$AM$1,FALSE),0))</f>
        <v>0</v>
      </c>
      <c r="I24" s="13">
        <f>IF(VLOOKUP($C24,Incurred_Real!$A$25:$AQ$426,Incurred_Real!$AL$1,FALSE)="Commissioned Extra",0,
IF(VLOOKUP($C24,Incurred_Real!$A$25:$AQ$426,Incurred_Real!$AK$1,FALSE)=I$4,VLOOKUP($C24,Incurred_Real!$A$25:$AQ$426,Incurred_Real!$AM$1,FALSE),0))</f>
        <v>0</v>
      </c>
      <c r="J24" s="13">
        <f>IF(VLOOKUP($C24,Incurred_Real!$A$25:$AQ$426,Incurred_Real!$AL$1,FALSE)="Commissioned Extra",0,
IF(VLOOKUP($C24,Incurred_Real!$A$25:$AQ$426,Incurred_Real!$AK$1,FALSE)=J$4,VLOOKUP($C24,Incurred_Real!$A$25:$AQ$426,Incurred_Real!$AM$1,FALSE),0))</f>
        <v>0</v>
      </c>
      <c r="K24" s="13">
        <f>IF(VLOOKUP($C24,Incurred_Real!$A$25:$AQ$426,Incurred_Real!$AL$1,FALSE)="Commissioned Extra",0,
IF(VLOOKUP($C24,Incurred_Real!$A$25:$AQ$426,Incurred_Real!$AK$1,FALSE)=K$4,VLOOKUP($C24,Incurred_Real!$A$25:$AQ$426,Incurred_Real!$AM$1,FALSE),0))</f>
        <v>0</v>
      </c>
      <c r="L24" s="13">
        <f>IF(VLOOKUP($C24,Incurred_Real!$A$25:$AQ$426,Incurred_Real!$AL$1,FALSE)="Commissioned Extra",0,
IF(VLOOKUP($C24,Incurred_Real!$A$25:$AQ$426,Incurred_Real!$AK$1,FALSE)=L$4,VLOOKUP($C24,Incurred_Real!$A$25:$AQ$426,Incurred_Real!$AM$1,FALSE),0))</f>
        <v>0</v>
      </c>
      <c r="M24" s="232">
        <f t="shared" si="1"/>
        <v>0</v>
      </c>
      <c r="N24" s="232" t="str">
        <f t="shared" si="2"/>
        <v/>
      </c>
      <c r="P24" s="232">
        <f>(VLOOKUP($C24,Incurred_Real!$A$25:$BR$427,Incurred_Real!AS$1,FALSE))*$M24</f>
        <v>0</v>
      </c>
      <c r="Q24" s="232">
        <f>(VLOOKUP($C24,Incurred_Real!$A$25:$BR$427,Incurred_Real!AT$1,FALSE))*$M24</f>
        <v>0</v>
      </c>
      <c r="R24" s="232">
        <f>(VLOOKUP($C24,Incurred_Real!$A$25:$BR$427,Incurred_Real!AU$1,FALSE))*$M24</f>
        <v>0</v>
      </c>
      <c r="S24" s="232">
        <f>(VLOOKUP($C24,Incurred_Real!$A$25:$BR$427,Incurred_Real!AV$1,FALSE))*$M24</f>
        <v>0</v>
      </c>
      <c r="T24" s="232">
        <f>(VLOOKUP($C24,Incurred_Real!$A$25:$BR$427,Incurred_Real!AW$1,FALSE))*$M24</f>
        <v>0</v>
      </c>
      <c r="U24" s="232">
        <f>(VLOOKUP($C24,Incurred_Real!$A$25:$BR$427,Incurred_Real!AX$1,FALSE))*$M24</f>
        <v>0</v>
      </c>
      <c r="V24" s="232">
        <f>(VLOOKUP($C24,Incurred_Real!$A$25:$BR$427,Incurred_Real!AY$1,FALSE))*$M24</f>
        <v>0</v>
      </c>
      <c r="W24" s="232">
        <f>(VLOOKUP($C24,Incurred_Real!$A$25:$BR$427,Incurred_Real!AZ$1,FALSE))*$M24</f>
        <v>0</v>
      </c>
      <c r="X24" s="232">
        <f>(VLOOKUP($C24,Incurred_Real!$A$25:$BR$427,Incurred_Real!BA$1,FALSE))*$M24</f>
        <v>0</v>
      </c>
      <c r="Y24" s="232">
        <f>(VLOOKUP($C24,Incurred_Real!$A$25:$BR$427,Incurred_Real!BB$1,FALSE))*$M24</f>
        <v>0</v>
      </c>
      <c r="Z24" s="232">
        <f>(VLOOKUP($C24,Incurred_Real!$A$25:$BR$427,Incurred_Real!BC$1,FALSE))*$M24</f>
        <v>0</v>
      </c>
      <c r="AA24" s="232">
        <f>(VLOOKUP($C24,Incurred_Real!$A$25:$BR$427,Incurred_Real!BD$1,FALSE))*$M24</f>
        <v>0</v>
      </c>
      <c r="AB24" s="232">
        <f>(VLOOKUP($C24,Incurred_Real!$A$25:$BR$427,Incurred_Real!BE$1,FALSE))*$M24</f>
        <v>0</v>
      </c>
      <c r="AC24" s="232">
        <f>(VLOOKUP($C24,Incurred_Real!$A$25:$BR$427,Incurred_Real!BF$1,FALSE))*$M24</f>
        <v>0</v>
      </c>
      <c r="AD24" s="232">
        <f>(VLOOKUP($C24,Incurred_Real!$A$25:$BR$427,Incurred_Real!BG$1,FALSE))*$M24</f>
        <v>0</v>
      </c>
      <c r="AE24" s="232">
        <f>(VLOOKUP($C24,Incurred_Real!$A$25:$BR$427,Incurred_Real!BH$1,FALSE))*$M24</f>
        <v>0</v>
      </c>
      <c r="AF24" s="232">
        <f>(VLOOKUP($C24,Incurred_Real!$A$25:$BR$427,Incurred_Real!BI$1,FALSE))*$M24</f>
        <v>0</v>
      </c>
      <c r="AG24" s="232">
        <f>(VLOOKUP($C24,Incurred_Real!$A$25:$BR$427,Incurred_Real!BJ$1,FALSE))*$M24</f>
        <v>0</v>
      </c>
      <c r="AH24" s="232">
        <f>(VLOOKUP($C24,Incurred_Real!$A$25:$BR$427,Incurred_Real!BK$1,FALSE))*$M24</f>
        <v>0</v>
      </c>
      <c r="AI24" s="232">
        <f>(VLOOKUP($C24,Incurred_Real!$A$25:$BR$427,Incurred_Real!BL$1,FALSE))*$M24</f>
        <v>0</v>
      </c>
      <c r="AJ24" s="232">
        <f>(VLOOKUP($C24,Incurred_Real!$A$25:$BR$427,Incurred_Real!BM$1,FALSE))*$M24</f>
        <v>0</v>
      </c>
      <c r="AK24" s="232">
        <f>(VLOOKUP($C24,Incurred_Real!$A$25:$BR$427,Incurred_Real!BN$1,FALSE))*$M24</f>
        <v>0</v>
      </c>
      <c r="AL24" s="232">
        <f>(VLOOKUP($C24,Incurred_Real!$A$25:$BR$427,Incurred_Real!BO$1,FALSE))*$M24</f>
        <v>0</v>
      </c>
      <c r="AM24" s="232">
        <f>(VLOOKUP($C24,Incurred_Real!$A$25:$BR$427,Incurred_Real!BP$1,FALSE))*$M24</f>
        <v>0</v>
      </c>
      <c r="AN24" s="232">
        <f>(VLOOKUP($C24,Incurred_Real!$A$25:$BR$427,Incurred_Real!BQ$1,FALSE))*$M24</f>
        <v>0</v>
      </c>
      <c r="AO24" s="232">
        <f>(VLOOKUP($C24,Incurred_Real!$A$25:$BR$427,Incurred_Real!BR$1,FALSE))*$M24</f>
        <v>0</v>
      </c>
      <c r="AP24" s="232">
        <f t="shared" si="3"/>
        <v>0</v>
      </c>
      <c r="AR24" s="232" t="b">
        <f t="shared" si="4"/>
        <v>1</v>
      </c>
    </row>
    <row r="25" spans="3:44" x14ac:dyDescent="0.15">
      <c r="C25" s="11" t="s">
        <v>65</v>
      </c>
      <c r="D25" s="11" t="str">
        <f>VLOOKUP($C25,Incurred_Real!$A$24:$E$376,Incurred_Real!$B$1,FALSE)</f>
        <v>SAEs for 2013 2018 Capital Projects</v>
      </c>
      <c r="E25" s="11" t="str">
        <f>VLOOKUP($C25,Incurred_Real!$A$24:$E$376,Incurred_Real!$D$1,FALSE)</f>
        <v>Augmentation</v>
      </c>
      <c r="F25" s="13">
        <f>IF(VLOOKUP($C25,Incurred_Real!$A$25:$AQ$426,Incurred_Real!$AL$1,FALSE)="Commissioned Extra",0,
IF(VLOOKUP($C25,Incurred_Real!$A$25:$AQ$426,Incurred_Real!$AK$1,FALSE)=F$4,VLOOKUP($C25,Incurred_Real!$A$25:$AQ$426,Incurred_Real!$AM$1,FALSE),0))</f>
        <v>0</v>
      </c>
      <c r="G25" s="13">
        <f>IF(VLOOKUP($C25,Incurred_Real!$A$25:$AQ$426,Incurred_Real!$AL$1,FALSE)="Commissioned Extra",0,
IF(VLOOKUP($C25,Incurred_Real!$A$25:$AQ$426,Incurred_Real!$AK$1,FALSE)=G$4,VLOOKUP($C25,Incurred_Real!$A$25:$AQ$426,Incurred_Real!$AM$1,FALSE),0))</f>
        <v>0</v>
      </c>
      <c r="H25" s="13">
        <f>IF(VLOOKUP($C25,Incurred_Real!$A$25:$AQ$426,Incurred_Real!$AL$1,FALSE)="Commissioned Extra",0,
IF(VLOOKUP($C25,Incurred_Real!$A$25:$AQ$426,Incurred_Real!$AK$1,FALSE)=H$4,VLOOKUP($C25,Incurred_Real!$A$25:$AQ$426,Incurred_Real!$AM$1,FALSE),0))</f>
        <v>0</v>
      </c>
      <c r="I25" s="13">
        <f>IF(VLOOKUP($C25,Incurred_Real!$A$25:$AQ$426,Incurred_Real!$AL$1,FALSE)="Commissioned Extra",0,
IF(VLOOKUP($C25,Incurred_Real!$A$25:$AQ$426,Incurred_Real!$AK$1,FALSE)=I$4,VLOOKUP($C25,Incurred_Real!$A$25:$AQ$426,Incurred_Real!$AM$1,FALSE),0))</f>
        <v>0</v>
      </c>
      <c r="J25" s="13">
        <f>IF(VLOOKUP($C25,Incurred_Real!$A$25:$AQ$426,Incurred_Real!$AL$1,FALSE)="Commissioned Extra",0,
IF(VLOOKUP($C25,Incurred_Real!$A$25:$AQ$426,Incurred_Real!$AK$1,FALSE)=J$4,VLOOKUP($C25,Incurred_Real!$A$25:$AQ$426,Incurred_Real!$AM$1,FALSE),0))</f>
        <v>0</v>
      </c>
      <c r="K25" s="13">
        <f>IF(VLOOKUP($C25,Incurred_Real!$A$25:$AQ$426,Incurred_Real!$AL$1,FALSE)="Commissioned Extra",0,
IF(VLOOKUP($C25,Incurred_Real!$A$25:$AQ$426,Incurred_Real!$AK$1,FALSE)=K$4,VLOOKUP($C25,Incurred_Real!$A$25:$AQ$426,Incurred_Real!$AM$1,FALSE),0))</f>
        <v>0</v>
      </c>
      <c r="L25" s="13">
        <f>IF(VLOOKUP($C25,Incurred_Real!$A$25:$AQ$426,Incurred_Real!$AL$1,FALSE)="Commissioned Extra",0,
IF(VLOOKUP($C25,Incurred_Real!$A$25:$AQ$426,Incurred_Real!$AK$1,FALSE)=L$4,VLOOKUP($C25,Incurred_Real!$A$25:$AQ$426,Incurred_Real!$AM$1,FALSE),0))</f>
        <v>0</v>
      </c>
      <c r="M25" s="232">
        <f t="shared" si="1"/>
        <v>0</v>
      </c>
      <c r="N25" s="232" t="str">
        <f t="shared" si="2"/>
        <v/>
      </c>
      <c r="P25" s="232">
        <f>(VLOOKUP($C25,Incurred_Real!$A$25:$BR$427,Incurred_Real!AS$1,FALSE))*$M25</f>
        <v>0</v>
      </c>
      <c r="Q25" s="232">
        <f>(VLOOKUP($C25,Incurred_Real!$A$25:$BR$427,Incurred_Real!AT$1,FALSE))*$M25</f>
        <v>0</v>
      </c>
      <c r="R25" s="232">
        <f>(VLOOKUP($C25,Incurred_Real!$A$25:$BR$427,Incurred_Real!AU$1,FALSE))*$M25</f>
        <v>0</v>
      </c>
      <c r="S25" s="232">
        <f>(VLOOKUP($C25,Incurred_Real!$A$25:$BR$427,Incurred_Real!AV$1,FALSE))*$M25</f>
        <v>0</v>
      </c>
      <c r="T25" s="232">
        <f>(VLOOKUP($C25,Incurred_Real!$A$25:$BR$427,Incurred_Real!AW$1,FALSE))*$M25</f>
        <v>0</v>
      </c>
      <c r="U25" s="232">
        <f>(VLOOKUP($C25,Incurred_Real!$A$25:$BR$427,Incurred_Real!AX$1,FALSE))*$M25</f>
        <v>0</v>
      </c>
      <c r="V25" s="232">
        <f>(VLOOKUP($C25,Incurred_Real!$A$25:$BR$427,Incurred_Real!AY$1,FALSE))*$M25</f>
        <v>0</v>
      </c>
      <c r="W25" s="232">
        <f>(VLOOKUP($C25,Incurred_Real!$A$25:$BR$427,Incurred_Real!AZ$1,FALSE))*$M25</f>
        <v>0</v>
      </c>
      <c r="X25" s="232">
        <f>(VLOOKUP($C25,Incurred_Real!$A$25:$BR$427,Incurred_Real!BA$1,FALSE))*$M25</f>
        <v>0</v>
      </c>
      <c r="Y25" s="232">
        <f>(VLOOKUP($C25,Incurred_Real!$A$25:$BR$427,Incurred_Real!BB$1,FALSE))*$M25</f>
        <v>0</v>
      </c>
      <c r="Z25" s="232">
        <f>(VLOOKUP($C25,Incurred_Real!$A$25:$BR$427,Incurred_Real!BC$1,FALSE))*$M25</f>
        <v>0</v>
      </c>
      <c r="AA25" s="232">
        <f>(VLOOKUP($C25,Incurred_Real!$A$25:$BR$427,Incurred_Real!BD$1,FALSE))*$M25</f>
        <v>0</v>
      </c>
      <c r="AB25" s="232">
        <f>(VLOOKUP($C25,Incurred_Real!$A$25:$BR$427,Incurred_Real!BE$1,FALSE))*$M25</f>
        <v>0</v>
      </c>
      <c r="AC25" s="232">
        <f>(VLOOKUP($C25,Incurred_Real!$A$25:$BR$427,Incurred_Real!BF$1,FALSE))*$M25</f>
        <v>0</v>
      </c>
      <c r="AD25" s="232">
        <f>(VLOOKUP($C25,Incurred_Real!$A$25:$BR$427,Incurred_Real!BG$1,FALSE))*$M25</f>
        <v>0</v>
      </c>
      <c r="AE25" s="232">
        <f>(VLOOKUP($C25,Incurred_Real!$A$25:$BR$427,Incurred_Real!BH$1,FALSE))*$M25</f>
        <v>0</v>
      </c>
      <c r="AF25" s="232">
        <f>(VLOOKUP($C25,Incurred_Real!$A$25:$BR$427,Incurred_Real!BI$1,FALSE))*$M25</f>
        <v>0</v>
      </c>
      <c r="AG25" s="232">
        <f>(VLOOKUP($C25,Incurred_Real!$A$25:$BR$427,Incurred_Real!BJ$1,FALSE))*$M25</f>
        <v>0</v>
      </c>
      <c r="AH25" s="232">
        <f>(VLOOKUP($C25,Incurred_Real!$A$25:$BR$427,Incurred_Real!BK$1,FALSE))*$M25</f>
        <v>0</v>
      </c>
      <c r="AI25" s="232">
        <f>(VLOOKUP($C25,Incurred_Real!$A$25:$BR$427,Incurred_Real!BL$1,FALSE))*$M25</f>
        <v>0</v>
      </c>
      <c r="AJ25" s="232">
        <f>(VLOOKUP($C25,Incurred_Real!$A$25:$BR$427,Incurred_Real!BM$1,FALSE))*$M25</f>
        <v>0</v>
      </c>
      <c r="AK25" s="232">
        <f>(VLOOKUP($C25,Incurred_Real!$A$25:$BR$427,Incurred_Real!BN$1,FALSE))*$M25</f>
        <v>0</v>
      </c>
      <c r="AL25" s="232">
        <f>(VLOOKUP($C25,Incurred_Real!$A$25:$BR$427,Incurred_Real!BO$1,FALSE))*$M25</f>
        <v>0</v>
      </c>
      <c r="AM25" s="232">
        <f>(VLOOKUP($C25,Incurred_Real!$A$25:$BR$427,Incurred_Real!BP$1,FALSE))*$M25</f>
        <v>0</v>
      </c>
      <c r="AN25" s="232">
        <f>(VLOOKUP($C25,Incurred_Real!$A$25:$BR$427,Incurred_Real!BQ$1,FALSE))*$M25</f>
        <v>0</v>
      </c>
      <c r="AO25" s="232">
        <f>(VLOOKUP($C25,Incurred_Real!$A$25:$BR$427,Incurred_Real!BR$1,FALSE))*$M25</f>
        <v>0</v>
      </c>
      <c r="AP25" s="232">
        <f t="shared" si="3"/>
        <v>0</v>
      </c>
      <c r="AR25" s="232" t="b">
        <f t="shared" si="4"/>
        <v>1</v>
      </c>
    </row>
    <row r="26" spans="3:44" x14ac:dyDescent="0.15">
      <c r="C26" s="11" t="s">
        <v>66</v>
      </c>
      <c r="D26" s="11" t="str">
        <f>VLOOKUP($C26,Incurred_Real!$A$24:$E$376,Incurred_Real!$B$1,FALSE)</f>
        <v>Aerial Services Implementation</v>
      </c>
      <c r="E26" s="11" t="str">
        <f>VLOOKUP($C26,Incurred_Real!$A$24:$E$376,Incurred_Real!$D$1,FALSE)</f>
        <v>Security/Compliance</v>
      </c>
      <c r="F26" s="13">
        <f>IF(VLOOKUP($C26,Incurred_Real!$A$25:$AQ$426,Incurred_Real!$AL$1,FALSE)="Commissioned Extra",0,
IF(VLOOKUP($C26,Incurred_Real!$A$25:$AQ$426,Incurred_Real!$AK$1,FALSE)=F$4,VLOOKUP($C26,Incurred_Real!$A$25:$AQ$426,Incurred_Real!$AM$1,FALSE),0))</f>
        <v>0</v>
      </c>
      <c r="G26" s="13">
        <f>IF(VLOOKUP($C26,Incurred_Real!$A$25:$AQ$426,Incurred_Real!$AL$1,FALSE)="Commissioned Extra",0,
IF(VLOOKUP($C26,Incurred_Real!$A$25:$AQ$426,Incurred_Real!$AK$1,FALSE)=G$4,VLOOKUP($C26,Incurred_Real!$A$25:$AQ$426,Incurred_Real!$AM$1,FALSE),0))</f>
        <v>0</v>
      </c>
      <c r="H26" s="13">
        <f>IF(VLOOKUP($C26,Incurred_Real!$A$25:$AQ$426,Incurred_Real!$AL$1,FALSE)="Commissioned Extra",0,
IF(VLOOKUP($C26,Incurred_Real!$A$25:$AQ$426,Incurred_Real!$AK$1,FALSE)=H$4,VLOOKUP($C26,Incurred_Real!$A$25:$AQ$426,Incurred_Real!$AM$1,FALSE),0))</f>
        <v>0</v>
      </c>
      <c r="I26" s="13">
        <f>IF(VLOOKUP($C26,Incurred_Real!$A$25:$AQ$426,Incurred_Real!$AL$1,FALSE)="Commissioned Extra",0,
IF(VLOOKUP($C26,Incurred_Real!$A$25:$AQ$426,Incurred_Real!$AK$1,FALSE)=I$4,VLOOKUP($C26,Incurred_Real!$A$25:$AQ$426,Incurred_Real!$AM$1,FALSE),0))</f>
        <v>0</v>
      </c>
      <c r="J26" s="13">
        <f>IF(VLOOKUP($C26,Incurred_Real!$A$25:$AQ$426,Incurred_Real!$AL$1,FALSE)="Commissioned Extra",0,
IF(VLOOKUP($C26,Incurred_Real!$A$25:$AQ$426,Incurred_Real!$AK$1,FALSE)=J$4,VLOOKUP($C26,Incurred_Real!$A$25:$AQ$426,Incurred_Real!$AM$1,FALSE),0))</f>
        <v>0</v>
      </c>
      <c r="K26" s="13">
        <f>IF(VLOOKUP($C26,Incurred_Real!$A$25:$AQ$426,Incurred_Real!$AL$1,FALSE)="Commissioned Extra",0,
IF(VLOOKUP($C26,Incurred_Real!$A$25:$AQ$426,Incurred_Real!$AK$1,FALSE)=K$4,VLOOKUP($C26,Incurred_Real!$A$25:$AQ$426,Incurred_Real!$AM$1,FALSE),0))</f>
        <v>0</v>
      </c>
      <c r="L26" s="13">
        <f>IF(VLOOKUP($C26,Incurred_Real!$A$25:$AQ$426,Incurred_Real!$AL$1,FALSE)="Commissioned Extra",0,
IF(VLOOKUP($C26,Incurred_Real!$A$25:$AQ$426,Incurred_Real!$AK$1,FALSE)=L$4,VLOOKUP($C26,Incurred_Real!$A$25:$AQ$426,Incurred_Real!$AM$1,FALSE),0))</f>
        <v>0</v>
      </c>
      <c r="M26" s="232">
        <f t="shared" si="1"/>
        <v>0</v>
      </c>
      <c r="N26" s="232" t="str">
        <f t="shared" si="2"/>
        <v/>
      </c>
      <c r="P26" s="232">
        <f>(VLOOKUP($C26,Incurred_Real!$A$25:$BR$427,Incurred_Real!AS$1,FALSE))*$M26</f>
        <v>0</v>
      </c>
      <c r="Q26" s="232">
        <f>(VLOOKUP($C26,Incurred_Real!$A$25:$BR$427,Incurred_Real!AT$1,FALSE))*$M26</f>
        <v>0</v>
      </c>
      <c r="R26" s="232">
        <f>(VLOOKUP($C26,Incurred_Real!$A$25:$BR$427,Incurred_Real!AU$1,FALSE))*$M26</f>
        <v>0</v>
      </c>
      <c r="S26" s="232">
        <f>(VLOOKUP($C26,Incurred_Real!$A$25:$BR$427,Incurred_Real!AV$1,FALSE))*$M26</f>
        <v>0</v>
      </c>
      <c r="T26" s="232">
        <f>(VLOOKUP($C26,Incurred_Real!$A$25:$BR$427,Incurred_Real!AW$1,FALSE))*$M26</f>
        <v>0</v>
      </c>
      <c r="U26" s="232">
        <f>(VLOOKUP($C26,Incurred_Real!$A$25:$BR$427,Incurred_Real!AX$1,FALSE))*$M26</f>
        <v>0</v>
      </c>
      <c r="V26" s="232">
        <f>(VLOOKUP($C26,Incurred_Real!$A$25:$BR$427,Incurred_Real!AY$1,FALSE))*$M26</f>
        <v>0</v>
      </c>
      <c r="W26" s="232">
        <f>(VLOOKUP($C26,Incurred_Real!$A$25:$BR$427,Incurred_Real!AZ$1,FALSE))*$M26</f>
        <v>0</v>
      </c>
      <c r="X26" s="232">
        <f>(VLOOKUP($C26,Incurred_Real!$A$25:$BR$427,Incurred_Real!BA$1,FALSE))*$M26</f>
        <v>0</v>
      </c>
      <c r="Y26" s="232">
        <f>(VLOOKUP($C26,Incurred_Real!$A$25:$BR$427,Incurred_Real!BB$1,FALSE))*$M26</f>
        <v>0</v>
      </c>
      <c r="Z26" s="232">
        <f>(VLOOKUP($C26,Incurred_Real!$A$25:$BR$427,Incurred_Real!BC$1,FALSE))*$M26</f>
        <v>0</v>
      </c>
      <c r="AA26" s="232">
        <f>(VLOOKUP($C26,Incurred_Real!$A$25:$BR$427,Incurred_Real!BD$1,FALSE))*$M26</f>
        <v>0</v>
      </c>
      <c r="AB26" s="232">
        <f>(VLOOKUP($C26,Incurred_Real!$A$25:$BR$427,Incurred_Real!BE$1,FALSE))*$M26</f>
        <v>0</v>
      </c>
      <c r="AC26" s="232">
        <f>(VLOOKUP($C26,Incurred_Real!$A$25:$BR$427,Incurred_Real!BF$1,FALSE))*$M26</f>
        <v>0</v>
      </c>
      <c r="AD26" s="232">
        <f>(VLOOKUP($C26,Incurred_Real!$A$25:$BR$427,Incurred_Real!BG$1,FALSE))*$M26</f>
        <v>0</v>
      </c>
      <c r="AE26" s="232">
        <f>(VLOOKUP($C26,Incurred_Real!$A$25:$BR$427,Incurred_Real!BH$1,FALSE))*$M26</f>
        <v>0</v>
      </c>
      <c r="AF26" s="232">
        <f>(VLOOKUP($C26,Incurred_Real!$A$25:$BR$427,Incurred_Real!BI$1,FALSE))*$M26</f>
        <v>0</v>
      </c>
      <c r="AG26" s="232">
        <f>(VLOOKUP($C26,Incurred_Real!$A$25:$BR$427,Incurred_Real!BJ$1,FALSE))*$M26</f>
        <v>0</v>
      </c>
      <c r="AH26" s="232">
        <f>(VLOOKUP($C26,Incurred_Real!$A$25:$BR$427,Incurred_Real!BK$1,FALSE))*$M26</f>
        <v>0</v>
      </c>
      <c r="AI26" s="232">
        <f>(VLOOKUP($C26,Incurred_Real!$A$25:$BR$427,Incurred_Real!BL$1,FALSE))*$M26</f>
        <v>0</v>
      </c>
      <c r="AJ26" s="232">
        <f>(VLOOKUP($C26,Incurred_Real!$A$25:$BR$427,Incurred_Real!BM$1,FALSE))*$M26</f>
        <v>0</v>
      </c>
      <c r="AK26" s="232">
        <f>(VLOOKUP($C26,Incurred_Real!$A$25:$BR$427,Incurred_Real!BN$1,FALSE))*$M26</f>
        <v>0</v>
      </c>
      <c r="AL26" s="232">
        <f>(VLOOKUP($C26,Incurred_Real!$A$25:$BR$427,Incurred_Real!BO$1,FALSE))*$M26</f>
        <v>0</v>
      </c>
      <c r="AM26" s="232">
        <f>(VLOOKUP($C26,Incurred_Real!$A$25:$BR$427,Incurred_Real!BP$1,FALSE))*$M26</f>
        <v>0</v>
      </c>
      <c r="AN26" s="232">
        <f>(VLOOKUP($C26,Incurred_Real!$A$25:$BR$427,Incurred_Real!BQ$1,FALSE))*$M26</f>
        <v>0</v>
      </c>
      <c r="AO26" s="232">
        <f>(VLOOKUP($C26,Incurred_Real!$A$25:$BR$427,Incurred_Real!BR$1,FALSE))*$M26</f>
        <v>0</v>
      </c>
      <c r="AP26" s="232">
        <f t="shared" si="3"/>
        <v>0</v>
      </c>
      <c r="AR26" s="232" t="b">
        <f t="shared" si="4"/>
        <v>1</v>
      </c>
    </row>
    <row r="27" spans="3:44" x14ac:dyDescent="0.15">
      <c r="C27" s="11" t="s">
        <v>69</v>
      </c>
      <c r="D27" s="11" t="str">
        <f>VLOOKUP($C27,Incurred_Real!$A$24:$E$376,Incurred_Real!$B$1,FALSE)</f>
        <v>Para 275kV Secondary Systems and Minor Primary Plant Replace</v>
      </c>
      <c r="E27" s="11" t="str">
        <f>VLOOKUP($C27,Incurred_Real!$A$24:$E$376,Incurred_Real!$D$1,FALSE)</f>
        <v>Replacement</v>
      </c>
      <c r="F27" s="13">
        <f>IF(VLOOKUP($C27,Incurred_Real!$A$25:$AQ$426,Incurred_Real!$AL$1,FALSE)="Commissioned Extra",0,
IF(VLOOKUP($C27,Incurred_Real!$A$25:$AQ$426,Incurred_Real!$AK$1,FALSE)=F$4,VLOOKUP($C27,Incurred_Real!$A$25:$AQ$426,Incurred_Real!$AM$1,FALSE),0))</f>
        <v>0</v>
      </c>
      <c r="G27" s="13">
        <f>IF(VLOOKUP($C27,Incurred_Real!$A$25:$AQ$426,Incurred_Real!$AL$1,FALSE)="Commissioned Extra",0,
IF(VLOOKUP($C27,Incurred_Real!$A$25:$AQ$426,Incurred_Real!$AK$1,FALSE)=G$4,VLOOKUP($C27,Incurred_Real!$A$25:$AQ$426,Incurred_Real!$AM$1,FALSE),0))</f>
        <v>0</v>
      </c>
      <c r="H27" s="13">
        <f>IF(VLOOKUP($C27,Incurred_Real!$A$25:$AQ$426,Incurred_Real!$AL$1,FALSE)="Commissioned Extra",0,
IF(VLOOKUP($C27,Incurred_Real!$A$25:$AQ$426,Incurred_Real!$AK$1,FALSE)=H$4,VLOOKUP($C27,Incurred_Real!$A$25:$AQ$426,Incurred_Real!$AM$1,FALSE),0))</f>
        <v>0</v>
      </c>
      <c r="I27" s="13">
        <f>IF(VLOOKUP($C27,Incurred_Real!$A$25:$AQ$426,Incurred_Real!$AL$1,FALSE)="Commissioned Extra",0,
IF(VLOOKUP($C27,Incurred_Real!$A$25:$AQ$426,Incurred_Real!$AK$1,FALSE)=I$4,VLOOKUP($C27,Incurred_Real!$A$25:$AQ$426,Incurred_Real!$AM$1,FALSE),0))</f>
        <v>0</v>
      </c>
      <c r="J27" s="13">
        <f>IF(VLOOKUP($C27,Incurred_Real!$A$25:$AQ$426,Incurred_Real!$AL$1,FALSE)="Commissioned Extra",0,
IF(VLOOKUP($C27,Incurred_Real!$A$25:$AQ$426,Incurred_Real!$AK$1,FALSE)=J$4,VLOOKUP($C27,Incurred_Real!$A$25:$AQ$426,Incurred_Real!$AM$1,FALSE),0))</f>
        <v>0</v>
      </c>
      <c r="K27" s="13">
        <f>IF(VLOOKUP($C27,Incurred_Real!$A$25:$AQ$426,Incurred_Real!$AL$1,FALSE)="Commissioned Extra",0,
IF(VLOOKUP($C27,Incurred_Real!$A$25:$AQ$426,Incurred_Real!$AK$1,FALSE)=K$4,VLOOKUP($C27,Incurred_Real!$A$25:$AQ$426,Incurred_Real!$AM$1,FALSE),0))</f>
        <v>0</v>
      </c>
      <c r="L27" s="13">
        <f>IF(VLOOKUP($C27,Incurred_Real!$A$25:$AQ$426,Incurred_Real!$AL$1,FALSE)="Commissioned Extra",0,
IF(VLOOKUP($C27,Incurred_Real!$A$25:$AQ$426,Incurred_Real!$AK$1,FALSE)=L$4,VLOOKUP($C27,Incurred_Real!$A$25:$AQ$426,Incurred_Real!$AM$1,FALSE),0))</f>
        <v>0</v>
      </c>
      <c r="M27" s="232">
        <f t="shared" si="1"/>
        <v>0</v>
      </c>
      <c r="N27" s="232" t="str">
        <f t="shared" si="2"/>
        <v/>
      </c>
      <c r="P27" s="232">
        <f>(VLOOKUP($C27,Incurred_Real!$A$25:$BR$427,Incurred_Real!AS$1,FALSE))*$M27</f>
        <v>0</v>
      </c>
      <c r="Q27" s="232">
        <f>(VLOOKUP($C27,Incurred_Real!$A$25:$BR$427,Incurred_Real!AT$1,FALSE))*$M27</f>
        <v>0</v>
      </c>
      <c r="R27" s="232">
        <f>(VLOOKUP($C27,Incurred_Real!$A$25:$BR$427,Incurred_Real!AU$1,FALSE))*$M27</f>
        <v>0</v>
      </c>
      <c r="S27" s="232">
        <f>(VLOOKUP($C27,Incurred_Real!$A$25:$BR$427,Incurred_Real!AV$1,FALSE))*$M27</f>
        <v>0</v>
      </c>
      <c r="T27" s="232">
        <f>(VLOOKUP($C27,Incurred_Real!$A$25:$BR$427,Incurred_Real!AW$1,FALSE))*$M27</f>
        <v>0</v>
      </c>
      <c r="U27" s="232">
        <f>(VLOOKUP($C27,Incurred_Real!$A$25:$BR$427,Incurred_Real!AX$1,FALSE))*$M27</f>
        <v>0</v>
      </c>
      <c r="V27" s="232">
        <f>(VLOOKUP($C27,Incurred_Real!$A$25:$BR$427,Incurred_Real!AY$1,FALSE))*$M27</f>
        <v>0</v>
      </c>
      <c r="W27" s="232">
        <f>(VLOOKUP($C27,Incurred_Real!$A$25:$BR$427,Incurred_Real!AZ$1,FALSE))*$M27</f>
        <v>0</v>
      </c>
      <c r="X27" s="232">
        <f>(VLOOKUP($C27,Incurred_Real!$A$25:$BR$427,Incurred_Real!BA$1,FALSE))*$M27</f>
        <v>0</v>
      </c>
      <c r="Y27" s="232">
        <f>(VLOOKUP($C27,Incurred_Real!$A$25:$BR$427,Incurred_Real!BB$1,FALSE))*$M27</f>
        <v>0</v>
      </c>
      <c r="Z27" s="232">
        <f>(VLOOKUP($C27,Incurred_Real!$A$25:$BR$427,Incurred_Real!BC$1,FALSE))*$M27</f>
        <v>0</v>
      </c>
      <c r="AA27" s="232">
        <f>(VLOOKUP($C27,Incurred_Real!$A$25:$BR$427,Incurred_Real!BD$1,FALSE))*$M27</f>
        <v>0</v>
      </c>
      <c r="AB27" s="232">
        <f>(VLOOKUP($C27,Incurred_Real!$A$25:$BR$427,Incurred_Real!BE$1,FALSE))*$M27</f>
        <v>0</v>
      </c>
      <c r="AC27" s="232">
        <f>(VLOOKUP($C27,Incurred_Real!$A$25:$BR$427,Incurred_Real!BF$1,FALSE))*$M27</f>
        <v>0</v>
      </c>
      <c r="AD27" s="232">
        <f>(VLOOKUP($C27,Incurred_Real!$A$25:$BR$427,Incurred_Real!BG$1,FALSE))*$M27</f>
        <v>0</v>
      </c>
      <c r="AE27" s="232">
        <f>(VLOOKUP($C27,Incurred_Real!$A$25:$BR$427,Incurred_Real!BH$1,FALSE))*$M27</f>
        <v>0</v>
      </c>
      <c r="AF27" s="232">
        <f>(VLOOKUP($C27,Incurred_Real!$A$25:$BR$427,Incurred_Real!BI$1,FALSE))*$M27</f>
        <v>0</v>
      </c>
      <c r="AG27" s="232">
        <f>(VLOOKUP($C27,Incurred_Real!$A$25:$BR$427,Incurred_Real!BJ$1,FALSE))*$M27</f>
        <v>0</v>
      </c>
      <c r="AH27" s="232">
        <f>(VLOOKUP($C27,Incurred_Real!$A$25:$BR$427,Incurred_Real!BK$1,FALSE))*$M27</f>
        <v>0</v>
      </c>
      <c r="AI27" s="232">
        <f>(VLOOKUP($C27,Incurred_Real!$A$25:$BR$427,Incurred_Real!BL$1,FALSE))*$M27</f>
        <v>0</v>
      </c>
      <c r="AJ27" s="232">
        <f>(VLOOKUP($C27,Incurred_Real!$A$25:$BR$427,Incurred_Real!BM$1,FALSE))*$M27</f>
        <v>0</v>
      </c>
      <c r="AK27" s="232">
        <f>(VLOOKUP($C27,Incurred_Real!$A$25:$BR$427,Incurred_Real!BN$1,FALSE))*$M27</f>
        <v>0</v>
      </c>
      <c r="AL27" s="232">
        <f>(VLOOKUP($C27,Incurred_Real!$A$25:$BR$427,Incurred_Real!BO$1,FALSE))*$M27</f>
        <v>0</v>
      </c>
      <c r="AM27" s="232">
        <f>(VLOOKUP($C27,Incurred_Real!$A$25:$BR$427,Incurred_Real!BP$1,FALSE))*$M27</f>
        <v>0</v>
      </c>
      <c r="AN27" s="232">
        <f>(VLOOKUP($C27,Incurred_Real!$A$25:$BR$427,Incurred_Real!BQ$1,FALSE))*$M27</f>
        <v>0</v>
      </c>
      <c r="AO27" s="232">
        <f>(VLOOKUP($C27,Incurred_Real!$A$25:$BR$427,Incurred_Real!BR$1,FALSE))*$M27</f>
        <v>0</v>
      </c>
      <c r="AP27" s="232">
        <f t="shared" si="3"/>
        <v>0</v>
      </c>
      <c r="AR27" s="232" t="b">
        <f t="shared" si="4"/>
        <v>1</v>
      </c>
    </row>
    <row r="28" spans="3:44" x14ac:dyDescent="0.15">
      <c r="C28" s="11" t="s">
        <v>867</v>
      </c>
      <c r="D28" s="11" t="str">
        <f>VLOOKUP($C28,Incurred_Real!$A$24:$E$376,Incurred_Real!$B$1,FALSE)</f>
        <v>Kincraig 132kV Capacitor Bank</v>
      </c>
      <c r="E28" s="11" t="str">
        <f>VLOOKUP($C28,Incurred_Real!$A$24:$E$376,Incurred_Real!$D$1,FALSE)</f>
        <v>Augmentation</v>
      </c>
      <c r="F28" s="13">
        <f>IF(VLOOKUP($C28,Incurred_Real!$A$25:$AQ$426,Incurred_Real!$AL$1,FALSE)="Commissioned Extra",0,
IF(VLOOKUP($C28,Incurred_Real!$A$25:$AQ$426,Incurred_Real!$AK$1,FALSE)=F$4,VLOOKUP($C28,Incurred_Real!$A$25:$AQ$426,Incurred_Real!$AM$1,FALSE),0))</f>
        <v>0</v>
      </c>
      <c r="G28" s="13">
        <f>IF(VLOOKUP($C28,Incurred_Real!$A$25:$AQ$426,Incurred_Real!$AL$1,FALSE)="Commissioned Extra",0,
IF(VLOOKUP($C28,Incurred_Real!$A$25:$AQ$426,Incurred_Real!$AK$1,FALSE)=G$4,VLOOKUP($C28,Incurred_Real!$A$25:$AQ$426,Incurred_Real!$AM$1,FALSE),0))</f>
        <v>0</v>
      </c>
      <c r="H28" s="13">
        <f>IF(VLOOKUP($C28,Incurred_Real!$A$25:$AQ$426,Incurred_Real!$AL$1,FALSE)="Commissioned Extra",0,
IF(VLOOKUP($C28,Incurred_Real!$A$25:$AQ$426,Incurred_Real!$AK$1,FALSE)=H$4,VLOOKUP($C28,Incurred_Real!$A$25:$AQ$426,Incurred_Real!$AM$1,FALSE),0))</f>
        <v>0</v>
      </c>
      <c r="I28" s="13">
        <f>IF(VLOOKUP($C28,Incurred_Real!$A$25:$AQ$426,Incurred_Real!$AL$1,FALSE)="Commissioned Extra",0,
IF(VLOOKUP($C28,Incurred_Real!$A$25:$AQ$426,Incurred_Real!$AK$1,FALSE)=I$4,VLOOKUP($C28,Incurred_Real!$A$25:$AQ$426,Incurred_Real!$AM$1,FALSE),0))</f>
        <v>0</v>
      </c>
      <c r="J28" s="13">
        <f>IF(VLOOKUP($C28,Incurred_Real!$A$25:$AQ$426,Incurred_Real!$AL$1,FALSE)="Commissioned Extra",0,
IF(VLOOKUP($C28,Incurred_Real!$A$25:$AQ$426,Incurred_Real!$AK$1,FALSE)=J$4,VLOOKUP($C28,Incurred_Real!$A$25:$AQ$426,Incurred_Real!$AM$1,FALSE),0))</f>
        <v>0</v>
      </c>
      <c r="K28" s="13">
        <f>IF(VLOOKUP($C28,Incurred_Real!$A$25:$AQ$426,Incurred_Real!$AL$1,FALSE)="Commissioned Extra",0,
IF(VLOOKUP($C28,Incurred_Real!$A$25:$AQ$426,Incurred_Real!$AK$1,FALSE)=K$4,VLOOKUP($C28,Incurred_Real!$A$25:$AQ$426,Incurred_Real!$AM$1,FALSE),0))</f>
        <v>0</v>
      </c>
      <c r="L28" s="13">
        <f>IF(VLOOKUP($C28,Incurred_Real!$A$25:$AQ$426,Incurred_Real!$AL$1,FALSE)="Commissioned Extra",0,
IF(VLOOKUP($C28,Incurred_Real!$A$25:$AQ$426,Incurred_Real!$AK$1,FALSE)=L$4,VLOOKUP($C28,Incurred_Real!$A$25:$AQ$426,Incurred_Real!$AM$1,FALSE),0))</f>
        <v>0</v>
      </c>
      <c r="M28" s="232">
        <f t="shared" si="1"/>
        <v>0</v>
      </c>
      <c r="N28" s="232" t="str">
        <f t="shared" si="2"/>
        <v/>
      </c>
      <c r="P28" s="232">
        <f>(VLOOKUP($C28,Incurred_Real!$A$25:$BR$427,Incurred_Real!AS$1,FALSE))*$M28</f>
        <v>0</v>
      </c>
      <c r="Q28" s="232">
        <f>(VLOOKUP($C28,Incurred_Real!$A$25:$BR$427,Incurred_Real!AT$1,FALSE))*$M28</f>
        <v>0</v>
      </c>
      <c r="R28" s="232">
        <f>(VLOOKUP($C28,Incurred_Real!$A$25:$BR$427,Incurred_Real!AU$1,FALSE))*$M28</f>
        <v>0</v>
      </c>
      <c r="S28" s="232">
        <f>(VLOOKUP($C28,Incurred_Real!$A$25:$BR$427,Incurred_Real!AV$1,FALSE))*$M28</f>
        <v>0</v>
      </c>
      <c r="T28" s="232">
        <f>(VLOOKUP($C28,Incurred_Real!$A$25:$BR$427,Incurred_Real!AW$1,FALSE))*$M28</f>
        <v>0</v>
      </c>
      <c r="U28" s="232">
        <f>(VLOOKUP($C28,Incurred_Real!$A$25:$BR$427,Incurred_Real!AX$1,FALSE))*$M28</f>
        <v>0</v>
      </c>
      <c r="V28" s="232">
        <f>(VLOOKUP($C28,Incurred_Real!$A$25:$BR$427,Incurred_Real!AY$1,FALSE))*$M28</f>
        <v>0</v>
      </c>
      <c r="W28" s="232">
        <f>(VLOOKUP($C28,Incurred_Real!$A$25:$BR$427,Incurred_Real!AZ$1,FALSE))*$M28</f>
        <v>0</v>
      </c>
      <c r="X28" s="232">
        <f>(VLOOKUP($C28,Incurred_Real!$A$25:$BR$427,Incurred_Real!BA$1,FALSE))*$M28</f>
        <v>0</v>
      </c>
      <c r="Y28" s="232">
        <f>(VLOOKUP($C28,Incurred_Real!$A$25:$BR$427,Incurred_Real!BB$1,FALSE))*$M28</f>
        <v>0</v>
      </c>
      <c r="Z28" s="232">
        <f>(VLOOKUP($C28,Incurred_Real!$A$25:$BR$427,Incurred_Real!BC$1,FALSE))*$M28</f>
        <v>0</v>
      </c>
      <c r="AA28" s="232">
        <f>(VLOOKUP($C28,Incurred_Real!$A$25:$BR$427,Incurred_Real!BD$1,FALSE))*$M28</f>
        <v>0</v>
      </c>
      <c r="AB28" s="232">
        <f>(VLOOKUP($C28,Incurred_Real!$A$25:$BR$427,Incurred_Real!BE$1,FALSE))*$M28</f>
        <v>0</v>
      </c>
      <c r="AC28" s="232">
        <f>(VLOOKUP($C28,Incurred_Real!$A$25:$BR$427,Incurred_Real!BF$1,FALSE))*$M28</f>
        <v>0</v>
      </c>
      <c r="AD28" s="232">
        <f>(VLOOKUP($C28,Incurred_Real!$A$25:$BR$427,Incurred_Real!BG$1,FALSE))*$M28</f>
        <v>0</v>
      </c>
      <c r="AE28" s="232">
        <f>(VLOOKUP($C28,Incurred_Real!$A$25:$BR$427,Incurred_Real!BH$1,FALSE))*$M28</f>
        <v>0</v>
      </c>
      <c r="AF28" s="232">
        <f>(VLOOKUP($C28,Incurred_Real!$A$25:$BR$427,Incurred_Real!BI$1,FALSE))*$M28</f>
        <v>0</v>
      </c>
      <c r="AG28" s="232">
        <f>(VLOOKUP($C28,Incurred_Real!$A$25:$BR$427,Incurred_Real!BJ$1,FALSE))*$M28</f>
        <v>0</v>
      </c>
      <c r="AH28" s="232">
        <f>(VLOOKUP($C28,Incurred_Real!$A$25:$BR$427,Incurred_Real!BK$1,FALSE))*$M28</f>
        <v>0</v>
      </c>
      <c r="AI28" s="232">
        <f>(VLOOKUP($C28,Incurred_Real!$A$25:$BR$427,Incurred_Real!BL$1,FALSE))*$M28</f>
        <v>0</v>
      </c>
      <c r="AJ28" s="232">
        <f>(VLOOKUP($C28,Incurred_Real!$A$25:$BR$427,Incurred_Real!BM$1,FALSE))*$M28</f>
        <v>0</v>
      </c>
      <c r="AK28" s="232">
        <f>(VLOOKUP($C28,Incurred_Real!$A$25:$BR$427,Incurred_Real!BN$1,FALSE))*$M28</f>
        <v>0</v>
      </c>
      <c r="AL28" s="232">
        <f>(VLOOKUP($C28,Incurred_Real!$A$25:$BR$427,Incurred_Real!BO$1,FALSE))*$M28</f>
        <v>0</v>
      </c>
      <c r="AM28" s="232">
        <f>(VLOOKUP($C28,Incurred_Real!$A$25:$BR$427,Incurred_Real!BP$1,FALSE))*$M28</f>
        <v>0</v>
      </c>
      <c r="AN28" s="232">
        <f>(VLOOKUP($C28,Incurred_Real!$A$25:$BR$427,Incurred_Real!BQ$1,FALSE))*$M28</f>
        <v>0</v>
      </c>
      <c r="AO28" s="232">
        <f>(VLOOKUP($C28,Incurred_Real!$A$25:$BR$427,Incurred_Real!BR$1,FALSE))*$M28</f>
        <v>0</v>
      </c>
      <c r="AP28" s="232">
        <f t="shared" si="3"/>
        <v>0</v>
      </c>
      <c r="AR28" s="232" t="b">
        <f t="shared" si="4"/>
        <v>1</v>
      </c>
    </row>
    <row r="29" spans="3:44" x14ac:dyDescent="0.15">
      <c r="C29" s="11" t="s">
        <v>73</v>
      </c>
      <c r="D29" s="11" t="str">
        <f>VLOOKUP($C29,Incurred_Real!$A$24:$E$376,Incurred_Real!$B$1,FALSE)</f>
        <v>SA Water Pump Stations Transformer Replacement</v>
      </c>
      <c r="E29" s="11" t="str">
        <f>VLOOKUP($C29,Incurred_Real!$A$24:$E$376,Incurred_Real!$D$1,FALSE)</f>
        <v>Replacement</v>
      </c>
      <c r="F29" s="13">
        <f>IF(VLOOKUP($C29,Incurred_Real!$A$25:$AQ$426,Incurred_Real!$AL$1,FALSE)="Commissioned Extra",0,
IF(VLOOKUP($C29,Incurred_Real!$A$25:$AQ$426,Incurred_Real!$AK$1,FALSE)=F$4,VLOOKUP($C29,Incurred_Real!$A$25:$AQ$426,Incurred_Real!$AM$1,FALSE),0))</f>
        <v>0</v>
      </c>
      <c r="G29" s="13">
        <f>IF(VLOOKUP($C29,Incurred_Real!$A$25:$AQ$426,Incurred_Real!$AL$1,FALSE)="Commissioned Extra",0,
IF(VLOOKUP($C29,Incurred_Real!$A$25:$AQ$426,Incurred_Real!$AK$1,FALSE)=G$4,VLOOKUP($C29,Incurred_Real!$A$25:$AQ$426,Incurred_Real!$AM$1,FALSE),0))</f>
        <v>0</v>
      </c>
      <c r="H29" s="13">
        <f>IF(VLOOKUP($C29,Incurred_Real!$A$25:$AQ$426,Incurred_Real!$AL$1,FALSE)="Commissioned Extra",0,
IF(VLOOKUP($C29,Incurred_Real!$A$25:$AQ$426,Incurred_Real!$AK$1,FALSE)=H$4,VLOOKUP($C29,Incurred_Real!$A$25:$AQ$426,Incurred_Real!$AM$1,FALSE),0))</f>
        <v>0</v>
      </c>
      <c r="I29" s="13">
        <f>IF(VLOOKUP($C29,Incurred_Real!$A$25:$AQ$426,Incurred_Real!$AL$1,FALSE)="Commissioned Extra",0,
IF(VLOOKUP($C29,Incurred_Real!$A$25:$AQ$426,Incurred_Real!$AK$1,FALSE)=I$4,VLOOKUP($C29,Incurred_Real!$A$25:$AQ$426,Incurred_Real!$AM$1,FALSE),0))</f>
        <v>0</v>
      </c>
      <c r="J29" s="13">
        <f>IF(VLOOKUP($C29,Incurred_Real!$A$25:$AQ$426,Incurred_Real!$AL$1,FALSE)="Commissioned Extra",0,
IF(VLOOKUP($C29,Incurred_Real!$A$25:$AQ$426,Incurred_Real!$AK$1,FALSE)=J$4,VLOOKUP($C29,Incurred_Real!$A$25:$AQ$426,Incurred_Real!$AM$1,FALSE),0))</f>
        <v>0</v>
      </c>
      <c r="K29" s="13">
        <f>IF(VLOOKUP($C29,Incurred_Real!$A$25:$AQ$426,Incurred_Real!$AL$1,FALSE)="Commissioned Extra",0,
IF(VLOOKUP($C29,Incurred_Real!$A$25:$AQ$426,Incurred_Real!$AK$1,FALSE)=K$4,VLOOKUP($C29,Incurred_Real!$A$25:$AQ$426,Incurred_Real!$AM$1,FALSE),0))</f>
        <v>0</v>
      </c>
      <c r="L29" s="13">
        <f>IF(VLOOKUP($C29,Incurred_Real!$A$25:$AQ$426,Incurred_Real!$AL$1,FALSE)="Commissioned Extra",0,
IF(VLOOKUP($C29,Incurred_Real!$A$25:$AQ$426,Incurred_Real!$AK$1,FALSE)=L$4,VLOOKUP($C29,Incurred_Real!$A$25:$AQ$426,Incurred_Real!$AM$1,FALSE),0))</f>
        <v>0</v>
      </c>
      <c r="M29" s="232">
        <f t="shared" si="1"/>
        <v>0</v>
      </c>
      <c r="N29" s="232" t="str">
        <f t="shared" si="2"/>
        <v/>
      </c>
      <c r="P29" s="232">
        <f>(VLOOKUP($C29,Incurred_Real!$A$25:$BR$427,Incurred_Real!AS$1,FALSE))*$M29</f>
        <v>0</v>
      </c>
      <c r="Q29" s="232">
        <f>(VLOOKUP($C29,Incurred_Real!$A$25:$BR$427,Incurred_Real!AT$1,FALSE))*$M29</f>
        <v>0</v>
      </c>
      <c r="R29" s="232">
        <f>(VLOOKUP($C29,Incurred_Real!$A$25:$BR$427,Incurred_Real!AU$1,FALSE))*$M29</f>
        <v>0</v>
      </c>
      <c r="S29" s="232">
        <f>(VLOOKUP($C29,Incurred_Real!$A$25:$BR$427,Incurred_Real!AV$1,FALSE))*$M29</f>
        <v>0</v>
      </c>
      <c r="T29" s="232">
        <f>(VLOOKUP($C29,Incurred_Real!$A$25:$BR$427,Incurred_Real!AW$1,FALSE))*$M29</f>
        <v>0</v>
      </c>
      <c r="U29" s="232">
        <f>(VLOOKUP($C29,Incurred_Real!$A$25:$BR$427,Incurred_Real!AX$1,FALSE))*$M29</f>
        <v>0</v>
      </c>
      <c r="V29" s="232">
        <f>(VLOOKUP($C29,Incurred_Real!$A$25:$BR$427,Incurred_Real!AY$1,FALSE))*$M29</f>
        <v>0</v>
      </c>
      <c r="W29" s="232">
        <f>(VLOOKUP($C29,Incurred_Real!$A$25:$BR$427,Incurred_Real!AZ$1,FALSE))*$M29</f>
        <v>0</v>
      </c>
      <c r="X29" s="232">
        <f>(VLOOKUP($C29,Incurred_Real!$A$25:$BR$427,Incurred_Real!BA$1,FALSE))*$M29</f>
        <v>0</v>
      </c>
      <c r="Y29" s="232">
        <f>(VLOOKUP($C29,Incurred_Real!$A$25:$BR$427,Incurred_Real!BB$1,FALSE))*$M29</f>
        <v>0</v>
      </c>
      <c r="Z29" s="232">
        <f>(VLOOKUP($C29,Incurred_Real!$A$25:$BR$427,Incurred_Real!BC$1,FALSE))*$M29</f>
        <v>0</v>
      </c>
      <c r="AA29" s="232">
        <f>(VLOOKUP($C29,Incurred_Real!$A$25:$BR$427,Incurred_Real!BD$1,FALSE))*$M29</f>
        <v>0</v>
      </c>
      <c r="AB29" s="232">
        <f>(VLOOKUP($C29,Incurred_Real!$A$25:$BR$427,Incurred_Real!BE$1,FALSE))*$M29</f>
        <v>0</v>
      </c>
      <c r="AC29" s="232">
        <f>(VLOOKUP($C29,Incurred_Real!$A$25:$BR$427,Incurred_Real!BF$1,FALSE))*$M29</f>
        <v>0</v>
      </c>
      <c r="AD29" s="232">
        <f>(VLOOKUP($C29,Incurred_Real!$A$25:$BR$427,Incurred_Real!BG$1,FALSE))*$M29</f>
        <v>0</v>
      </c>
      <c r="AE29" s="232">
        <f>(VLOOKUP($C29,Incurred_Real!$A$25:$BR$427,Incurred_Real!BH$1,FALSE))*$M29</f>
        <v>0</v>
      </c>
      <c r="AF29" s="232">
        <f>(VLOOKUP($C29,Incurred_Real!$A$25:$BR$427,Incurred_Real!BI$1,FALSE))*$M29</f>
        <v>0</v>
      </c>
      <c r="AG29" s="232">
        <f>(VLOOKUP($C29,Incurred_Real!$A$25:$BR$427,Incurred_Real!BJ$1,FALSE))*$M29</f>
        <v>0</v>
      </c>
      <c r="AH29" s="232">
        <f>(VLOOKUP($C29,Incurred_Real!$A$25:$BR$427,Incurred_Real!BK$1,FALSE))*$M29</f>
        <v>0</v>
      </c>
      <c r="AI29" s="232">
        <f>(VLOOKUP($C29,Incurred_Real!$A$25:$BR$427,Incurred_Real!BL$1,FALSE))*$M29</f>
        <v>0</v>
      </c>
      <c r="AJ29" s="232">
        <f>(VLOOKUP($C29,Incurred_Real!$A$25:$BR$427,Incurred_Real!BM$1,FALSE))*$M29</f>
        <v>0</v>
      </c>
      <c r="AK29" s="232">
        <f>(VLOOKUP($C29,Incurred_Real!$A$25:$BR$427,Incurred_Real!BN$1,FALSE))*$M29</f>
        <v>0</v>
      </c>
      <c r="AL29" s="232">
        <f>(VLOOKUP($C29,Incurred_Real!$A$25:$BR$427,Incurred_Real!BO$1,FALSE))*$M29</f>
        <v>0</v>
      </c>
      <c r="AM29" s="232">
        <f>(VLOOKUP($C29,Incurred_Real!$A$25:$BR$427,Incurred_Real!BP$1,FALSE))*$M29</f>
        <v>0</v>
      </c>
      <c r="AN29" s="232">
        <f>(VLOOKUP($C29,Incurred_Real!$A$25:$BR$427,Incurred_Real!BQ$1,FALSE))*$M29</f>
        <v>0</v>
      </c>
      <c r="AO29" s="232">
        <f>(VLOOKUP($C29,Incurred_Real!$A$25:$BR$427,Incurred_Real!BR$1,FALSE))*$M29</f>
        <v>0</v>
      </c>
      <c r="AP29" s="232">
        <f t="shared" si="3"/>
        <v>0</v>
      </c>
      <c r="AR29" s="232" t="b">
        <f t="shared" si="4"/>
        <v>1</v>
      </c>
    </row>
    <row r="30" spans="3:44" x14ac:dyDescent="0.15">
      <c r="C30" s="11" t="s">
        <v>870</v>
      </c>
      <c r="D30" s="11" t="str">
        <f>VLOOKUP($C30,Incurred_Real!$A$24:$E$376,Incurred_Real!$B$1,FALSE)</f>
        <v>Protection Systems Unit Replacement 2008-2013</v>
      </c>
      <c r="E30" s="11" t="str">
        <f>VLOOKUP($C30,Incurred_Real!$A$24:$E$376,Incurred_Real!$D$1,FALSE)</f>
        <v>Replacement</v>
      </c>
      <c r="F30" s="13">
        <f>IF(VLOOKUP($C30,Incurred_Real!$A$25:$AQ$426,Incurred_Real!$AL$1,FALSE)="Commissioned Extra",0,
IF(VLOOKUP($C30,Incurred_Real!$A$25:$AQ$426,Incurred_Real!$AK$1,FALSE)=F$4,VLOOKUP($C30,Incurred_Real!$A$25:$AQ$426,Incurred_Real!$AM$1,FALSE),0))</f>
        <v>0</v>
      </c>
      <c r="G30" s="13">
        <f>IF(VLOOKUP($C30,Incurred_Real!$A$25:$AQ$426,Incurred_Real!$AL$1,FALSE)="Commissioned Extra",0,
IF(VLOOKUP($C30,Incurred_Real!$A$25:$AQ$426,Incurred_Real!$AK$1,FALSE)=G$4,VLOOKUP($C30,Incurred_Real!$A$25:$AQ$426,Incurred_Real!$AM$1,FALSE),0))</f>
        <v>0</v>
      </c>
      <c r="H30" s="13">
        <f>IF(VLOOKUP($C30,Incurred_Real!$A$25:$AQ$426,Incurred_Real!$AL$1,FALSE)="Commissioned Extra",0,
IF(VLOOKUP($C30,Incurred_Real!$A$25:$AQ$426,Incurred_Real!$AK$1,FALSE)=H$4,VLOOKUP($C30,Incurred_Real!$A$25:$AQ$426,Incurred_Real!$AM$1,FALSE),0))</f>
        <v>0</v>
      </c>
      <c r="I30" s="13">
        <f>IF(VLOOKUP($C30,Incurred_Real!$A$25:$AQ$426,Incurred_Real!$AL$1,FALSE)="Commissioned Extra",0,
IF(VLOOKUP($C30,Incurred_Real!$A$25:$AQ$426,Incurred_Real!$AK$1,FALSE)=I$4,VLOOKUP($C30,Incurred_Real!$A$25:$AQ$426,Incurred_Real!$AM$1,FALSE),0))</f>
        <v>0</v>
      </c>
      <c r="J30" s="13">
        <f>IF(VLOOKUP($C30,Incurred_Real!$A$25:$AQ$426,Incurred_Real!$AL$1,FALSE)="Commissioned Extra",0,
IF(VLOOKUP($C30,Incurred_Real!$A$25:$AQ$426,Incurred_Real!$AK$1,FALSE)=J$4,VLOOKUP($C30,Incurred_Real!$A$25:$AQ$426,Incurred_Real!$AM$1,FALSE),0))</f>
        <v>0</v>
      </c>
      <c r="K30" s="13">
        <f>IF(VLOOKUP($C30,Incurred_Real!$A$25:$AQ$426,Incurred_Real!$AL$1,FALSE)="Commissioned Extra",0,
IF(VLOOKUP($C30,Incurred_Real!$A$25:$AQ$426,Incurred_Real!$AK$1,FALSE)=K$4,VLOOKUP($C30,Incurred_Real!$A$25:$AQ$426,Incurred_Real!$AM$1,FALSE),0))</f>
        <v>0</v>
      </c>
      <c r="L30" s="13">
        <f>IF(VLOOKUP($C30,Incurred_Real!$A$25:$AQ$426,Incurred_Real!$AL$1,FALSE)="Commissioned Extra",0,
IF(VLOOKUP($C30,Incurred_Real!$A$25:$AQ$426,Incurred_Real!$AK$1,FALSE)=L$4,VLOOKUP($C30,Incurred_Real!$A$25:$AQ$426,Incurred_Real!$AM$1,FALSE),0))</f>
        <v>0</v>
      </c>
      <c r="M30" s="232">
        <f t="shared" si="1"/>
        <v>0</v>
      </c>
      <c r="N30" s="232" t="str">
        <f t="shared" si="2"/>
        <v/>
      </c>
      <c r="P30" s="232">
        <f>(VLOOKUP($C30,Incurred_Real!$A$25:$BR$427,Incurred_Real!AS$1,FALSE))*$M30</f>
        <v>0</v>
      </c>
      <c r="Q30" s="232">
        <f>(VLOOKUP($C30,Incurred_Real!$A$25:$BR$427,Incurred_Real!AT$1,FALSE))*$M30</f>
        <v>0</v>
      </c>
      <c r="R30" s="232">
        <f>(VLOOKUP($C30,Incurred_Real!$A$25:$BR$427,Incurred_Real!AU$1,FALSE))*$M30</f>
        <v>0</v>
      </c>
      <c r="S30" s="232">
        <f>(VLOOKUP($C30,Incurred_Real!$A$25:$BR$427,Incurred_Real!AV$1,FALSE))*$M30</f>
        <v>0</v>
      </c>
      <c r="T30" s="232">
        <f>(VLOOKUP($C30,Incurred_Real!$A$25:$BR$427,Incurred_Real!AW$1,FALSE))*$M30</f>
        <v>0</v>
      </c>
      <c r="U30" s="232">
        <f>(VLOOKUP($C30,Incurred_Real!$A$25:$BR$427,Incurred_Real!AX$1,FALSE))*$M30</f>
        <v>0</v>
      </c>
      <c r="V30" s="232">
        <f>(VLOOKUP($C30,Incurred_Real!$A$25:$BR$427,Incurred_Real!AY$1,FALSE))*$M30</f>
        <v>0</v>
      </c>
      <c r="W30" s="232">
        <f>(VLOOKUP($C30,Incurred_Real!$A$25:$BR$427,Incurred_Real!AZ$1,FALSE))*$M30</f>
        <v>0</v>
      </c>
      <c r="X30" s="232">
        <f>(VLOOKUP($C30,Incurred_Real!$A$25:$BR$427,Incurred_Real!BA$1,FALSE))*$M30</f>
        <v>0</v>
      </c>
      <c r="Y30" s="232">
        <f>(VLOOKUP($C30,Incurred_Real!$A$25:$BR$427,Incurred_Real!BB$1,FALSE))*$M30</f>
        <v>0</v>
      </c>
      <c r="Z30" s="232">
        <f>(VLOOKUP($C30,Incurred_Real!$A$25:$BR$427,Incurred_Real!BC$1,FALSE))*$M30</f>
        <v>0</v>
      </c>
      <c r="AA30" s="232">
        <f>(VLOOKUP($C30,Incurred_Real!$A$25:$BR$427,Incurred_Real!BD$1,FALSE))*$M30</f>
        <v>0</v>
      </c>
      <c r="AB30" s="232">
        <f>(VLOOKUP($C30,Incurred_Real!$A$25:$BR$427,Incurred_Real!BE$1,FALSE))*$M30</f>
        <v>0</v>
      </c>
      <c r="AC30" s="232">
        <f>(VLOOKUP($C30,Incurred_Real!$A$25:$BR$427,Incurred_Real!BF$1,FALSE))*$M30</f>
        <v>0</v>
      </c>
      <c r="AD30" s="232">
        <f>(VLOOKUP($C30,Incurred_Real!$A$25:$BR$427,Incurred_Real!BG$1,FALSE))*$M30</f>
        <v>0</v>
      </c>
      <c r="AE30" s="232">
        <f>(VLOOKUP($C30,Incurred_Real!$A$25:$BR$427,Incurred_Real!BH$1,FALSE))*$M30</f>
        <v>0</v>
      </c>
      <c r="AF30" s="232">
        <f>(VLOOKUP($C30,Incurred_Real!$A$25:$BR$427,Incurred_Real!BI$1,FALSE))*$M30</f>
        <v>0</v>
      </c>
      <c r="AG30" s="232">
        <f>(VLOOKUP($C30,Incurred_Real!$A$25:$BR$427,Incurred_Real!BJ$1,FALSE))*$M30</f>
        <v>0</v>
      </c>
      <c r="AH30" s="232">
        <f>(VLOOKUP($C30,Incurred_Real!$A$25:$BR$427,Incurred_Real!BK$1,FALSE))*$M30</f>
        <v>0</v>
      </c>
      <c r="AI30" s="232">
        <f>(VLOOKUP($C30,Incurred_Real!$A$25:$BR$427,Incurred_Real!BL$1,FALSE))*$M30</f>
        <v>0</v>
      </c>
      <c r="AJ30" s="232">
        <f>(VLOOKUP($C30,Incurred_Real!$A$25:$BR$427,Incurred_Real!BM$1,FALSE))*$M30</f>
        <v>0</v>
      </c>
      <c r="AK30" s="232">
        <f>(VLOOKUP($C30,Incurred_Real!$A$25:$BR$427,Incurred_Real!BN$1,FALSE))*$M30</f>
        <v>0</v>
      </c>
      <c r="AL30" s="232">
        <f>(VLOOKUP($C30,Incurred_Real!$A$25:$BR$427,Incurred_Real!BO$1,FALSE))*$M30</f>
        <v>0</v>
      </c>
      <c r="AM30" s="232">
        <f>(VLOOKUP($C30,Incurred_Real!$A$25:$BR$427,Incurred_Real!BP$1,FALSE))*$M30</f>
        <v>0</v>
      </c>
      <c r="AN30" s="232">
        <f>(VLOOKUP($C30,Incurred_Real!$A$25:$BR$427,Incurred_Real!BQ$1,FALSE))*$M30</f>
        <v>0</v>
      </c>
      <c r="AO30" s="232">
        <f>(VLOOKUP($C30,Incurred_Real!$A$25:$BR$427,Incurred_Real!BR$1,FALSE))*$M30</f>
        <v>0</v>
      </c>
      <c r="AP30" s="232">
        <f t="shared" si="3"/>
        <v>0</v>
      </c>
      <c r="AR30" s="232" t="b">
        <f t="shared" si="4"/>
        <v>1</v>
      </c>
    </row>
    <row r="31" spans="3:44" x14ac:dyDescent="0.15">
      <c r="C31" s="11" t="s">
        <v>75</v>
      </c>
      <c r="D31" s="11" t="str">
        <f>VLOOKUP($C31,Incurred_Real!$A$24:$E$376,Incurred_Real!$B$1,FALSE)</f>
        <v>Energy Management System Replacement</v>
      </c>
      <c r="E31" s="11" t="str">
        <f>VLOOKUP($C31,Incurred_Real!$A$24:$E$376,Incurred_Real!$D$1,FALSE)</f>
        <v>Information Technology</v>
      </c>
      <c r="F31" s="13">
        <f>IF(VLOOKUP($C31,Incurred_Real!$A$25:$AQ$426,Incurred_Real!$AL$1,FALSE)="Commissioned Extra",0,
IF(VLOOKUP($C31,Incurred_Real!$A$25:$AQ$426,Incurred_Real!$AK$1,FALSE)=F$4,VLOOKUP($C31,Incurred_Real!$A$25:$AQ$426,Incurred_Real!$AM$1,FALSE),0))</f>
        <v>26884622.050104924</v>
      </c>
      <c r="G31" s="13">
        <f>IF(VLOOKUP($C31,Incurred_Real!$A$25:$AQ$426,Incurred_Real!$AL$1,FALSE)="Commissioned Extra",0,
IF(VLOOKUP($C31,Incurred_Real!$A$25:$AQ$426,Incurred_Real!$AK$1,FALSE)=G$4,VLOOKUP($C31,Incurred_Real!$A$25:$AQ$426,Incurred_Real!$AM$1,FALSE),0))</f>
        <v>0</v>
      </c>
      <c r="H31" s="13">
        <f>IF(VLOOKUP($C31,Incurred_Real!$A$25:$AQ$426,Incurred_Real!$AL$1,FALSE)="Commissioned Extra",0,
IF(VLOOKUP($C31,Incurred_Real!$A$25:$AQ$426,Incurred_Real!$AK$1,FALSE)=H$4,VLOOKUP($C31,Incurred_Real!$A$25:$AQ$426,Incurred_Real!$AM$1,FALSE),0))</f>
        <v>0</v>
      </c>
      <c r="I31" s="13">
        <f>IF(VLOOKUP($C31,Incurred_Real!$A$25:$AQ$426,Incurred_Real!$AL$1,FALSE)="Commissioned Extra",0,
IF(VLOOKUP($C31,Incurred_Real!$A$25:$AQ$426,Incurred_Real!$AK$1,FALSE)=I$4,VLOOKUP($C31,Incurred_Real!$A$25:$AQ$426,Incurred_Real!$AM$1,FALSE),0))</f>
        <v>0</v>
      </c>
      <c r="J31" s="13">
        <f>IF(VLOOKUP($C31,Incurred_Real!$A$25:$AQ$426,Incurred_Real!$AL$1,FALSE)="Commissioned Extra",0,
IF(VLOOKUP($C31,Incurred_Real!$A$25:$AQ$426,Incurred_Real!$AK$1,FALSE)=J$4,VLOOKUP($C31,Incurred_Real!$A$25:$AQ$426,Incurred_Real!$AM$1,FALSE),0))</f>
        <v>0</v>
      </c>
      <c r="K31" s="13">
        <f>IF(VLOOKUP($C31,Incurred_Real!$A$25:$AQ$426,Incurred_Real!$AL$1,FALSE)="Commissioned Extra",0,
IF(VLOOKUP($C31,Incurred_Real!$A$25:$AQ$426,Incurred_Real!$AK$1,FALSE)=K$4,VLOOKUP($C31,Incurred_Real!$A$25:$AQ$426,Incurred_Real!$AM$1,FALSE),0))</f>
        <v>0</v>
      </c>
      <c r="L31" s="13">
        <f>IF(VLOOKUP($C31,Incurred_Real!$A$25:$AQ$426,Incurred_Real!$AL$1,FALSE)="Commissioned Extra",0,
IF(VLOOKUP($C31,Incurred_Real!$A$25:$AQ$426,Incurred_Real!$AK$1,FALSE)=L$4,VLOOKUP($C31,Incurred_Real!$A$25:$AQ$426,Incurred_Real!$AM$1,FALSE),0))</f>
        <v>0</v>
      </c>
      <c r="M31" s="232">
        <f t="shared" si="1"/>
        <v>26884622.050104924</v>
      </c>
      <c r="N31" s="232">
        <f t="shared" si="2"/>
        <v>2022</v>
      </c>
      <c r="P31" s="232">
        <f>(VLOOKUP($C31,Incurred_Real!$A$25:$BR$427,Incurred_Real!AS$1,FALSE))*$M31</f>
        <v>0</v>
      </c>
      <c r="Q31" s="232">
        <f>(VLOOKUP($C31,Incurred_Real!$A$25:$BR$427,Incurred_Real!AT$1,FALSE))*$M31</f>
        <v>0</v>
      </c>
      <c r="R31" s="232">
        <f>(VLOOKUP($C31,Incurred_Real!$A$25:$BR$427,Incurred_Real!AU$1,FALSE))*$M31</f>
        <v>0</v>
      </c>
      <c r="S31" s="232">
        <f>(VLOOKUP($C31,Incurred_Real!$A$25:$BR$427,Incurred_Real!AV$1,FALSE))*$M31</f>
        <v>26884622.050104924</v>
      </c>
      <c r="T31" s="232">
        <f>(VLOOKUP($C31,Incurred_Real!$A$25:$BR$427,Incurred_Real!AW$1,FALSE))*$M31</f>
        <v>0</v>
      </c>
      <c r="U31" s="232">
        <f>(VLOOKUP($C31,Incurred_Real!$A$25:$BR$427,Incurred_Real!AX$1,FALSE))*$M31</f>
        <v>0</v>
      </c>
      <c r="V31" s="232">
        <f>(VLOOKUP($C31,Incurred_Real!$A$25:$BR$427,Incurred_Real!AY$1,FALSE))*$M31</f>
        <v>0</v>
      </c>
      <c r="W31" s="232">
        <f>(VLOOKUP($C31,Incurred_Real!$A$25:$BR$427,Incurred_Real!AZ$1,FALSE))*$M31</f>
        <v>0</v>
      </c>
      <c r="X31" s="232">
        <f>(VLOOKUP($C31,Incurred_Real!$A$25:$BR$427,Incurred_Real!BA$1,FALSE))*$M31</f>
        <v>0</v>
      </c>
      <c r="Y31" s="232">
        <f>(VLOOKUP($C31,Incurred_Real!$A$25:$BR$427,Incurred_Real!BB$1,FALSE))*$M31</f>
        <v>0</v>
      </c>
      <c r="Z31" s="232">
        <f>(VLOOKUP($C31,Incurred_Real!$A$25:$BR$427,Incurred_Real!BC$1,FALSE))*$M31</f>
        <v>0</v>
      </c>
      <c r="AA31" s="232">
        <f>(VLOOKUP($C31,Incurred_Real!$A$25:$BR$427,Incurred_Real!BD$1,FALSE))*$M31</f>
        <v>0</v>
      </c>
      <c r="AB31" s="232">
        <f>(VLOOKUP($C31,Incurred_Real!$A$25:$BR$427,Incurred_Real!BE$1,FALSE))*$M31</f>
        <v>0</v>
      </c>
      <c r="AC31" s="232">
        <f>(VLOOKUP($C31,Incurred_Real!$A$25:$BR$427,Incurred_Real!BF$1,FALSE))*$M31</f>
        <v>0</v>
      </c>
      <c r="AD31" s="232">
        <f>(VLOOKUP($C31,Incurred_Real!$A$25:$BR$427,Incurred_Real!BG$1,FALSE))*$M31</f>
        <v>0</v>
      </c>
      <c r="AE31" s="232">
        <f>(VLOOKUP($C31,Incurred_Real!$A$25:$BR$427,Incurred_Real!BH$1,FALSE))*$M31</f>
        <v>0</v>
      </c>
      <c r="AF31" s="232">
        <f>(VLOOKUP($C31,Incurred_Real!$A$25:$BR$427,Incurred_Real!BI$1,FALSE))*$M31</f>
        <v>0</v>
      </c>
      <c r="AG31" s="232">
        <f>(VLOOKUP($C31,Incurred_Real!$A$25:$BR$427,Incurred_Real!BJ$1,FALSE))*$M31</f>
        <v>0</v>
      </c>
      <c r="AH31" s="232">
        <f>(VLOOKUP($C31,Incurred_Real!$A$25:$BR$427,Incurred_Real!BK$1,FALSE))*$M31</f>
        <v>0</v>
      </c>
      <c r="AI31" s="232">
        <f>(VLOOKUP($C31,Incurred_Real!$A$25:$BR$427,Incurred_Real!BL$1,FALSE))*$M31</f>
        <v>0</v>
      </c>
      <c r="AJ31" s="232">
        <f>(VLOOKUP($C31,Incurred_Real!$A$25:$BR$427,Incurred_Real!BM$1,FALSE))*$M31</f>
        <v>0</v>
      </c>
      <c r="AK31" s="232">
        <f>(VLOOKUP($C31,Incurred_Real!$A$25:$BR$427,Incurred_Real!BN$1,FALSE))*$M31</f>
        <v>0</v>
      </c>
      <c r="AL31" s="232">
        <f>(VLOOKUP($C31,Incurred_Real!$A$25:$BR$427,Incurred_Real!BO$1,FALSE))*$M31</f>
        <v>0</v>
      </c>
      <c r="AM31" s="232">
        <f>(VLOOKUP($C31,Incurred_Real!$A$25:$BR$427,Incurred_Real!BP$1,FALSE))*$M31</f>
        <v>0</v>
      </c>
      <c r="AN31" s="232">
        <f>(VLOOKUP($C31,Incurred_Real!$A$25:$BR$427,Incurred_Real!BQ$1,FALSE))*$M31</f>
        <v>0</v>
      </c>
      <c r="AO31" s="232">
        <f>(VLOOKUP($C31,Incurred_Real!$A$25:$BR$427,Incurred_Real!BR$1,FALSE))*$M31</f>
        <v>0</v>
      </c>
      <c r="AP31" s="232">
        <f t="shared" si="3"/>
        <v>26884622.050104924</v>
      </c>
      <c r="AR31" s="232" t="b">
        <f t="shared" si="4"/>
        <v>1</v>
      </c>
    </row>
    <row r="32" spans="3:44" x14ac:dyDescent="0.15">
      <c r="C32" s="11" t="s">
        <v>77</v>
      </c>
      <c r="D32" s="11" t="str">
        <f>VLOOKUP($C32,Incurred_Real!$A$24:$E$376,Incurred_Real!$B$1,FALSE)</f>
        <v>Mt Barker South Triple Circuit Easement Expansion</v>
      </c>
      <c r="E32" s="11" t="str">
        <f>VLOOKUP($C32,Incurred_Real!$A$24:$E$376,Incurred_Real!$D$1,FALSE)</f>
        <v>Easements/Land</v>
      </c>
      <c r="F32" s="13">
        <f>IF(VLOOKUP($C32,Incurred_Real!$A$25:$AQ$426,Incurred_Real!$AL$1,FALSE)="Commissioned Extra",0,
IF(VLOOKUP($C32,Incurred_Real!$A$25:$AQ$426,Incurred_Real!$AK$1,FALSE)=F$4,VLOOKUP($C32,Incurred_Real!$A$25:$AQ$426,Incurred_Real!$AM$1,FALSE),0))</f>
        <v>0</v>
      </c>
      <c r="G32" s="13">
        <f>IF(VLOOKUP($C32,Incurred_Real!$A$25:$AQ$426,Incurred_Real!$AL$1,FALSE)="Commissioned Extra",0,
IF(VLOOKUP($C32,Incurred_Real!$A$25:$AQ$426,Incurred_Real!$AK$1,FALSE)=G$4,VLOOKUP($C32,Incurred_Real!$A$25:$AQ$426,Incurred_Real!$AM$1,FALSE),0))</f>
        <v>0</v>
      </c>
      <c r="H32" s="13">
        <f>IF(VLOOKUP($C32,Incurred_Real!$A$25:$AQ$426,Incurred_Real!$AL$1,FALSE)="Commissioned Extra",0,
IF(VLOOKUP($C32,Incurred_Real!$A$25:$AQ$426,Incurred_Real!$AK$1,FALSE)=H$4,VLOOKUP($C32,Incurred_Real!$A$25:$AQ$426,Incurred_Real!$AM$1,FALSE),0))</f>
        <v>0</v>
      </c>
      <c r="I32" s="13">
        <f>IF(VLOOKUP($C32,Incurred_Real!$A$25:$AQ$426,Incurred_Real!$AL$1,FALSE)="Commissioned Extra",0,
IF(VLOOKUP($C32,Incurred_Real!$A$25:$AQ$426,Incurred_Real!$AK$1,FALSE)=I$4,VLOOKUP($C32,Incurred_Real!$A$25:$AQ$426,Incurred_Real!$AM$1,FALSE),0))</f>
        <v>0</v>
      </c>
      <c r="J32" s="13">
        <f>IF(VLOOKUP($C32,Incurred_Real!$A$25:$AQ$426,Incurred_Real!$AL$1,FALSE)="Commissioned Extra",0,
IF(VLOOKUP($C32,Incurred_Real!$A$25:$AQ$426,Incurred_Real!$AK$1,FALSE)=J$4,VLOOKUP($C32,Incurred_Real!$A$25:$AQ$426,Incurred_Real!$AM$1,FALSE),0))</f>
        <v>0</v>
      </c>
      <c r="K32" s="13">
        <f>IF(VLOOKUP($C32,Incurred_Real!$A$25:$AQ$426,Incurred_Real!$AL$1,FALSE)="Commissioned Extra",0,
IF(VLOOKUP($C32,Incurred_Real!$A$25:$AQ$426,Incurred_Real!$AK$1,FALSE)=K$4,VLOOKUP($C32,Incurred_Real!$A$25:$AQ$426,Incurred_Real!$AM$1,FALSE),0))</f>
        <v>0</v>
      </c>
      <c r="L32" s="13">
        <f>IF(VLOOKUP($C32,Incurred_Real!$A$25:$AQ$426,Incurred_Real!$AL$1,FALSE)="Commissioned Extra",0,
IF(VLOOKUP($C32,Incurred_Real!$A$25:$AQ$426,Incurred_Real!$AK$1,FALSE)=L$4,VLOOKUP($C32,Incurred_Real!$A$25:$AQ$426,Incurred_Real!$AM$1,FALSE),0))</f>
        <v>0</v>
      </c>
      <c r="M32" s="232">
        <f t="shared" si="1"/>
        <v>0</v>
      </c>
      <c r="N32" s="232" t="str">
        <f t="shared" si="2"/>
        <v/>
      </c>
      <c r="P32" s="232">
        <f>(VLOOKUP($C32,Incurred_Real!$A$25:$BR$427,Incurred_Real!AS$1,FALSE))*$M32</f>
        <v>0</v>
      </c>
      <c r="Q32" s="232">
        <f>(VLOOKUP($C32,Incurred_Real!$A$25:$BR$427,Incurred_Real!AT$1,FALSE))*$M32</f>
        <v>0</v>
      </c>
      <c r="R32" s="232">
        <f>(VLOOKUP($C32,Incurred_Real!$A$25:$BR$427,Incurred_Real!AU$1,FALSE))*$M32</f>
        <v>0</v>
      </c>
      <c r="S32" s="232">
        <f>(VLOOKUP($C32,Incurred_Real!$A$25:$BR$427,Incurred_Real!AV$1,FALSE))*$M32</f>
        <v>0</v>
      </c>
      <c r="T32" s="232">
        <f>(VLOOKUP($C32,Incurred_Real!$A$25:$BR$427,Incurred_Real!AW$1,FALSE))*$M32</f>
        <v>0</v>
      </c>
      <c r="U32" s="232">
        <f>(VLOOKUP($C32,Incurred_Real!$A$25:$BR$427,Incurred_Real!AX$1,FALSE))*$M32</f>
        <v>0</v>
      </c>
      <c r="V32" s="232">
        <f>(VLOOKUP($C32,Incurred_Real!$A$25:$BR$427,Incurred_Real!AY$1,FALSE))*$M32</f>
        <v>0</v>
      </c>
      <c r="W32" s="232">
        <f>(VLOOKUP($C32,Incurred_Real!$A$25:$BR$427,Incurred_Real!AZ$1,FALSE))*$M32</f>
        <v>0</v>
      </c>
      <c r="X32" s="232">
        <f>(VLOOKUP($C32,Incurred_Real!$A$25:$BR$427,Incurred_Real!BA$1,FALSE))*$M32</f>
        <v>0</v>
      </c>
      <c r="Y32" s="232">
        <f>(VLOOKUP($C32,Incurred_Real!$A$25:$BR$427,Incurred_Real!BB$1,FALSE))*$M32</f>
        <v>0</v>
      </c>
      <c r="Z32" s="232">
        <f>(VLOOKUP($C32,Incurred_Real!$A$25:$BR$427,Incurred_Real!BC$1,FALSE))*$M32</f>
        <v>0</v>
      </c>
      <c r="AA32" s="232">
        <f>(VLOOKUP($C32,Incurred_Real!$A$25:$BR$427,Incurred_Real!BD$1,FALSE))*$M32</f>
        <v>0</v>
      </c>
      <c r="AB32" s="232">
        <f>(VLOOKUP($C32,Incurred_Real!$A$25:$BR$427,Incurred_Real!BE$1,FALSE))*$M32</f>
        <v>0</v>
      </c>
      <c r="AC32" s="232">
        <f>(VLOOKUP($C32,Incurred_Real!$A$25:$BR$427,Incurred_Real!BF$1,FALSE))*$M32</f>
        <v>0</v>
      </c>
      <c r="AD32" s="232">
        <f>(VLOOKUP($C32,Incurred_Real!$A$25:$BR$427,Incurred_Real!BG$1,FALSE))*$M32</f>
        <v>0</v>
      </c>
      <c r="AE32" s="232">
        <f>(VLOOKUP($C32,Incurred_Real!$A$25:$BR$427,Incurred_Real!BH$1,FALSE))*$M32</f>
        <v>0</v>
      </c>
      <c r="AF32" s="232">
        <f>(VLOOKUP($C32,Incurred_Real!$A$25:$BR$427,Incurred_Real!BI$1,FALSE))*$M32</f>
        <v>0</v>
      </c>
      <c r="AG32" s="232">
        <f>(VLOOKUP($C32,Incurred_Real!$A$25:$BR$427,Incurred_Real!BJ$1,FALSE))*$M32</f>
        <v>0</v>
      </c>
      <c r="AH32" s="232">
        <f>(VLOOKUP($C32,Incurred_Real!$A$25:$BR$427,Incurred_Real!BK$1,FALSE))*$M32</f>
        <v>0</v>
      </c>
      <c r="AI32" s="232">
        <f>(VLOOKUP($C32,Incurred_Real!$A$25:$BR$427,Incurred_Real!BL$1,FALSE))*$M32</f>
        <v>0</v>
      </c>
      <c r="AJ32" s="232">
        <f>(VLOOKUP($C32,Incurred_Real!$A$25:$BR$427,Incurred_Real!BM$1,FALSE))*$M32</f>
        <v>0</v>
      </c>
      <c r="AK32" s="232">
        <f>(VLOOKUP($C32,Incurred_Real!$A$25:$BR$427,Incurred_Real!BN$1,FALSE))*$M32</f>
        <v>0</v>
      </c>
      <c r="AL32" s="232">
        <f>(VLOOKUP($C32,Incurred_Real!$A$25:$BR$427,Incurred_Real!BO$1,FALSE))*$M32</f>
        <v>0</v>
      </c>
      <c r="AM32" s="232">
        <f>(VLOOKUP($C32,Incurred_Real!$A$25:$BR$427,Incurred_Real!BP$1,FALSE))*$M32</f>
        <v>0</v>
      </c>
      <c r="AN32" s="232">
        <f>(VLOOKUP($C32,Incurred_Real!$A$25:$BR$427,Incurred_Real!BQ$1,FALSE))*$M32</f>
        <v>0</v>
      </c>
      <c r="AO32" s="232">
        <f>(VLOOKUP($C32,Incurred_Real!$A$25:$BR$427,Incurred_Real!BR$1,FALSE))*$M32</f>
        <v>0</v>
      </c>
      <c r="AP32" s="232">
        <f t="shared" si="3"/>
        <v>0</v>
      </c>
      <c r="AR32" s="232" t="b">
        <f t="shared" si="4"/>
        <v>1</v>
      </c>
    </row>
    <row r="33" spans="3:44" x14ac:dyDescent="0.15">
      <c r="C33" s="11" t="s">
        <v>78</v>
      </c>
      <c r="D33" s="11" t="str">
        <f>VLOOKUP($C33,Incurred_Real!$A$24:$E$376,Incurred_Real!$B$1,FALSE)</f>
        <v>Security and Video System Consolidation and Development</v>
      </c>
      <c r="E33" s="11" t="str">
        <f>VLOOKUP($C33,Incurred_Real!$A$24:$E$376,Incurred_Real!$D$1,FALSE)</f>
        <v>Security/Compliance</v>
      </c>
      <c r="F33" s="13">
        <f>IF(VLOOKUP($C33,Incurred_Real!$A$25:$AQ$426,Incurred_Real!$AL$1,FALSE)="Commissioned Extra",0,
IF(VLOOKUP($C33,Incurred_Real!$A$25:$AQ$426,Incurred_Real!$AK$1,FALSE)=F$4,VLOOKUP($C33,Incurred_Real!$A$25:$AQ$426,Incurred_Real!$AM$1,FALSE),0))</f>
        <v>0</v>
      </c>
      <c r="G33" s="13">
        <f>IF(VLOOKUP($C33,Incurred_Real!$A$25:$AQ$426,Incurred_Real!$AL$1,FALSE)="Commissioned Extra",0,
IF(VLOOKUP($C33,Incurred_Real!$A$25:$AQ$426,Incurred_Real!$AK$1,FALSE)=G$4,VLOOKUP($C33,Incurred_Real!$A$25:$AQ$426,Incurred_Real!$AM$1,FALSE),0))</f>
        <v>0</v>
      </c>
      <c r="H33" s="13">
        <f>IF(VLOOKUP($C33,Incurred_Real!$A$25:$AQ$426,Incurred_Real!$AL$1,FALSE)="Commissioned Extra",0,
IF(VLOOKUP($C33,Incurred_Real!$A$25:$AQ$426,Incurred_Real!$AK$1,FALSE)=H$4,VLOOKUP($C33,Incurred_Real!$A$25:$AQ$426,Incurred_Real!$AM$1,FALSE),0))</f>
        <v>0</v>
      </c>
      <c r="I33" s="13">
        <f>IF(VLOOKUP($C33,Incurred_Real!$A$25:$AQ$426,Incurred_Real!$AL$1,FALSE)="Commissioned Extra",0,
IF(VLOOKUP($C33,Incurred_Real!$A$25:$AQ$426,Incurred_Real!$AK$1,FALSE)=I$4,VLOOKUP($C33,Incurred_Real!$A$25:$AQ$426,Incurred_Real!$AM$1,FALSE),0))</f>
        <v>0</v>
      </c>
      <c r="J33" s="13">
        <f>IF(VLOOKUP($C33,Incurred_Real!$A$25:$AQ$426,Incurred_Real!$AL$1,FALSE)="Commissioned Extra",0,
IF(VLOOKUP($C33,Incurred_Real!$A$25:$AQ$426,Incurred_Real!$AK$1,FALSE)=J$4,VLOOKUP($C33,Incurred_Real!$A$25:$AQ$426,Incurred_Real!$AM$1,FALSE),0))</f>
        <v>0</v>
      </c>
      <c r="K33" s="13">
        <f>IF(VLOOKUP($C33,Incurred_Real!$A$25:$AQ$426,Incurred_Real!$AL$1,FALSE)="Commissioned Extra",0,
IF(VLOOKUP($C33,Incurred_Real!$A$25:$AQ$426,Incurred_Real!$AK$1,FALSE)=K$4,VLOOKUP($C33,Incurred_Real!$A$25:$AQ$426,Incurred_Real!$AM$1,FALSE),0))</f>
        <v>0</v>
      </c>
      <c r="L33" s="13">
        <f>IF(VLOOKUP($C33,Incurred_Real!$A$25:$AQ$426,Incurred_Real!$AL$1,FALSE)="Commissioned Extra",0,
IF(VLOOKUP($C33,Incurred_Real!$A$25:$AQ$426,Incurred_Real!$AK$1,FALSE)=L$4,VLOOKUP($C33,Incurred_Real!$A$25:$AQ$426,Incurred_Real!$AM$1,FALSE),0))</f>
        <v>0</v>
      </c>
      <c r="M33" s="232">
        <f t="shared" si="1"/>
        <v>0</v>
      </c>
      <c r="N33" s="232" t="str">
        <f t="shared" si="2"/>
        <v/>
      </c>
      <c r="P33" s="232">
        <f>(VLOOKUP($C33,Incurred_Real!$A$25:$BR$427,Incurred_Real!AS$1,FALSE))*$M33</f>
        <v>0</v>
      </c>
      <c r="Q33" s="232">
        <f>(VLOOKUP($C33,Incurred_Real!$A$25:$BR$427,Incurred_Real!AT$1,FALSE))*$M33</f>
        <v>0</v>
      </c>
      <c r="R33" s="232">
        <f>(VLOOKUP($C33,Incurred_Real!$A$25:$BR$427,Incurred_Real!AU$1,FALSE))*$M33</f>
        <v>0</v>
      </c>
      <c r="S33" s="232">
        <f>(VLOOKUP($C33,Incurred_Real!$A$25:$BR$427,Incurred_Real!AV$1,FALSE))*$M33</f>
        <v>0</v>
      </c>
      <c r="T33" s="232">
        <f>(VLOOKUP($C33,Incurred_Real!$A$25:$BR$427,Incurred_Real!AW$1,FALSE))*$M33</f>
        <v>0</v>
      </c>
      <c r="U33" s="232">
        <f>(VLOOKUP($C33,Incurred_Real!$A$25:$BR$427,Incurred_Real!AX$1,FALSE))*$M33</f>
        <v>0</v>
      </c>
      <c r="V33" s="232">
        <f>(VLOOKUP($C33,Incurred_Real!$A$25:$BR$427,Incurred_Real!AY$1,FALSE))*$M33</f>
        <v>0</v>
      </c>
      <c r="W33" s="232">
        <f>(VLOOKUP($C33,Incurred_Real!$A$25:$BR$427,Incurred_Real!AZ$1,FALSE))*$M33</f>
        <v>0</v>
      </c>
      <c r="X33" s="232">
        <f>(VLOOKUP($C33,Incurred_Real!$A$25:$BR$427,Incurred_Real!BA$1,FALSE))*$M33</f>
        <v>0</v>
      </c>
      <c r="Y33" s="232">
        <f>(VLOOKUP($C33,Incurred_Real!$A$25:$BR$427,Incurred_Real!BB$1,FALSE))*$M33</f>
        <v>0</v>
      </c>
      <c r="Z33" s="232">
        <f>(VLOOKUP($C33,Incurred_Real!$A$25:$BR$427,Incurred_Real!BC$1,FALSE))*$M33</f>
        <v>0</v>
      </c>
      <c r="AA33" s="232">
        <f>(VLOOKUP($C33,Incurred_Real!$A$25:$BR$427,Incurred_Real!BD$1,FALSE))*$M33</f>
        <v>0</v>
      </c>
      <c r="AB33" s="232">
        <f>(VLOOKUP($C33,Incurred_Real!$A$25:$BR$427,Incurred_Real!BE$1,FALSE))*$M33</f>
        <v>0</v>
      </c>
      <c r="AC33" s="232">
        <f>(VLOOKUP($C33,Incurred_Real!$A$25:$BR$427,Incurred_Real!BF$1,FALSE))*$M33</f>
        <v>0</v>
      </c>
      <c r="AD33" s="232">
        <f>(VLOOKUP($C33,Incurred_Real!$A$25:$BR$427,Incurred_Real!BG$1,FALSE))*$M33</f>
        <v>0</v>
      </c>
      <c r="AE33" s="232">
        <f>(VLOOKUP($C33,Incurred_Real!$A$25:$BR$427,Incurred_Real!BH$1,FALSE))*$M33</f>
        <v>0</v>
      </c>
      <c r="AF33" s="232">
        <f>(VLOOKUP($C33,Incurred_Real!$A$25:$BR$427,Incurred_Real!BI$1,FALSE))*$M33</f>
        <v>0</v>
      </c>
      <c r="AG33" s="232">
        <f>(VLOOKUP($C33,Incurred_Real!$A$25:$BR$427,Incurred_Real!BJ$1,FALSE))*$M33</f>
        <v>0</v>
      </c>
      <c r="AH33" s="232">
        <f>(VLOOKUP($C33,Incurred_Real!$A$25:$BR$427,Incurred_Real!BK$1,FALSE))*$M33</f>
        <v>0</v>
      </c>
      <c r="AI33" s="232">
        <f>(VLOOKUP($C33,Incurred_Real!$A$25:$BR$427,Incurred_Real!BL$1,FALSE))*$M33</f>
        <v>0</v>
      </c>
      <c r="AJ33" s="232">
        <f>(VLOOKUP($C33,Incurred_Real!$A$25:$BR$427,Incurred_Real!BM$1,FALSE))*$M33</f>
        <v>0</v>
      </c>
      <c r="AK33" s="232">
        <f>(VLOOKUP($C33,Incurred_Real!$A$25:$BR$427,Incurred_Real!BN$1,FALSE))*$M33</f>
        <v>0</v>
      </c>
      <c r="AL33" s="232">
        <f>(VLOOKUP($C33,Incurred_Real!$A$25:$BR$427,Incurred_Real!BO$1,FALSE))*$M33</f>
        <v>0</v>
      </c>
      <c r="AM33" s="232">
        <f>(VLOOKUP($C33,Incurred_Real!$A$25:$BR$427,Incurred_Real!BP$1,FALSE))*$M33</f>
        <v>0</v>
      </c>
      <c r="AN33" s="232">
        <f>(VLOOKUP($C33,Incurred_Real!$A$25:$BR$427,Incurred_Real!BQ$1,FALSE))*$M33</f>
        <v>0</v>
      </c>
      <c r="AO33" s="232">
        <f>(VLOOKUP($C33,Incurred_Real!$A$25:$BR$427,Incurred_Real!BR$1,FALSE))*$M33</f>
        <v>0</v>
      </c>
      <c r="AP33" s="232">
        <f t="shared" si="3"/>
        <v>0</v>
      </c>
      <c r="AR33" s="232" t="b">
        <f t="shared" si="4"/>
        <v>1</v>
      </c>
    </row>
    <row r="34" spans="3:44" x14ac:dyDescent="0.15">
      <c r="C34" s="11" t="s">
        <v>866</v>
      </c>
      <c r="D34" s="11" t="str">
        <f>VLOOKUP($C34,Incurred_Real!$A$24:$E$376,Incurred_Real!$B$1,FALSE)</f>
        <v>Telecommunications Network Optimisation</v>
      </c>
      <c r="E34" s="11" t="str">
        <f>VLOOKUP($C34,Incurred_Real!$A$24:$E$376,Incurred_Real!$D$1,FALSE)</f>
        <v>Augmentation</v>
      </c>
      <c r="F34" s="13">
        <f>IF(VLOOKUP($C34,Incurred_Real!$A$25:$AQ$426,Incurred_Real!$AL$1,FALSE)="Commissioned Extra",0,
IF(VLOOKUP($C34,Incurred_Real!$A$25:$AQ$426,Incurred_Real!$AK$1,FALSE)=F$4,VLOOKUP($C34,Incurred_Real!$A$25:$AQ$426,Incurred_Real!$AM$1,FALSE),0))</f>
        <v>0</v>
      </c>
      <c r="G34" s="13">
        <f>IF(VLOOKUP($C34,Incurred_Real!$A$25:$AQ$426,Incurred_Real!$AL$1,FALSE)="Commissioned Extra",0,
IF(VLOOKUP($C34,Incurred_Real!$A$25:$AQ$426,Incurred_Real!$AK$1,FALSE)=G$4,VLOOKUP($C34,Incurred_Real!$A$25:$AQ$426,Incurred_Real!$AM$1,FALSE),0))</f>
        <v>0</v>
      </c>
      <c r="H34" s="13">
        <f>IF(VLOOKUP($C34,Incurred_Real!$A$25:$AQ$426,Incurred_Real!$AL$1,FALSE)="Commissioned Extra",0,
IF(VLOOKUP($C34,Incurred_Real!$A$25:$AQ$426,Incurred_Real!$AK$1,FALSE)=H$4,VLOOKUP($C34,Incurred_Real!$A$25:$AQ$426,Incurred_Real!$AM$1,FALSE),0))</f>
        <v>0</v>
      </c>
      <c r="I34" s="13">
        <f>IF(VLOOKUP($C34,Incurred_Real!$A$25:$AQ$426,Incurred_Real!$AL$1,FALSE)="Commissioned Extra",0,
IF(VLOOKUP($C34,Incurred_Real!$A$25:$AQ$426,Incurred_Real!$AK$1,FALSE)=I$4,VLOOKUP($C34,Incurred_Real!$A$25:$AQ$426,Incurred_Real!$AM$1,FALSE),0))</f>
        <v>0</v>
      </c>
      <c r="J34" s="13">
        <f>IF(VLOOKUP($C34,Incurred_Real!$A$25:$AQ$426,Incurred_Real!$AL$1,FALSE)="Commissioned Extra",0,
IF(VLOOKUP($C34,Incurred_Real!$A$25:$AQ$426,Incurred_Real!$AK$1,FALSE)=J$4,VLOOKUP($C34,Incurred_Real!$A$25:$AQ$426,Incurred_Real!$AM$1,FALSE),0))</f>
        <v>0</v>
      </c>
      <c r="K34" s="13">
        <f>IF(VLOOKUP($C34,Incurred_Real!$A$25:$AQ$426,Incurred_Real!$AL$1,FALSE)="Commissioned Extra",0,
IF(VLOOKUP($C34,Incurred_Real!$A$25:$AQ$426,Incurred_Real!$AK$1,FALSE)=K$4,VLOOKUP($C34,Incurred_Real!$A$25:$AQ$426,Incurred_Real!$AM$1,FALSE),0))</f>
        <v>0</v>
      </c>
      <c r="L34" s="13">
        <f>IF(VLOOKUP($C34,Incurred_Real!$A$25:$AQ$426,Incurred_Real!$AL$1,FALSE)="Commissioned Extra",0,
IF(VLOOKUP($C34,Incurred_Real!$A$25:$AQ$426,Incurred_Real!$AK$1,FALSE)=L$4,VLOOKUP($C34,Incurred_Real!$A$25:$AQ$426,Incurred_Real!$AM$1,FALSE),0))</f>
        <v>0</v>
      </c>
      <c r="M34" s="232">
        <f t="shared" si="1"/>
        <v>0</v>
      </c>
      <c r="N34" s="232" t="str">
        <f t="shared" si="2"/>
        <v/>
      </c>
      <c r="P34" s="232">
        <f>(VLOOKUP($C34,Incurred_Real!$A$25:$BR$427,Incurred_Real!AS$1,FALSE))*$M34</f>
        <v>0</v>
      </c>
      <c r="Q34" s="232">
        <f>(VLOOKUP($C34,Incurred_Real!$A$25:$BR$427,Incurred_Real!AT$1,FALSE))*$M34</f>
        <v>0</v>
      </c>
      <c r="R34" s="232">
        <f>(VLOOKUP($C34,Incurred_Real!$A$25:$BR$427,Incurred_Real!AU$1,FALSE))*$M34</f>
        <v>0</v>
      </c>
      <c r="S34" s="232">
        <f>(VLOOKUP($C34,Incurred_Real!$A$25:$BR$427,Incurred_Real!AV$1,FALSE))*$M34</f>
        <v>0</v>
      </c>
      <c r="T34" s="232">
        <f>(VLOOKUP($C34,Incurred_Real!$A$25:$BR$427,Incurred_Real!AW$1,FALSE))*$M34</f>
        <v>0</v>
      </c>
      <c r="U34" s="232">
        <f>(VLOOKUP($C34,Incurred_Real!$A$25:$BR$427,Incurred_Real!AX$1,FALSE))*$M34</f>
        <v>0</v>
      </c>
      <c r="V34" s="232">
        <f>(VLOOKUP($C34,Incurred_Real!$A$25:$BR$427,Incurred_Real!AY$1,FALSE))*$M34</f>
        <v>0</v>
      </c>
      <c r="W34" s="232">
        <f>(VLOOKUP($C34,Incurred_Real!$A$25:$BR$427,Incurred_Real!AZ$1,FALSE))*$M34</f>
        <v>0</v>
      </c>
      <c r="X34" s="232">
        <f>(VLOOKUP($C34,Incurred_Real!$A$25:$BR$427,Incurred_Real!BA$1,FALSE))*$M34</f>
        <v>0</v>
      </c>
      <c r="Y34" s="232">
        <f>(VLOOKUP($C34,Incurred_Real!$A$25:$BR$427,Incurred_Real!BB$1,FALSE))*$M34</f>
        <v>0</v>
      </c>
      <c r="Z34" s="232">
        <f>(VLOOKUP($C34,Incurred_Real!$A$25:$BR$427,Incurred_Real!BC$1,FALSE))*$M34</f>
        <v>0</v>
      </c>
      <c r="AA34" s="232">
        <f>(VLOOKUP($C34,Incurred_Real!$A$25:$BR$427,Incurred_Real!BD$1,FALSE))*$M34</f>
        <v>0</v>
      </c>
      <c r="AB34" s="232">
        <f>(VLOOKUP($C34,Incurred_Real!$A$25:$BR$427,Incurred_Real!BE$1,FALSE))*$M34</f>
        <v>0</v>
      </c>
      <c r="AC34" s="232">
        <f>(VLOOKUP($C34,Incurred_Real!$A$25:$BR$427,Incurred_Real!BF$1,FALSE))*$M34</f>
        <v>0</v>
      </c>
      <c r="AD34" s="232">
        <f>(VLOOKUP($C34,Incurred_Real!$A$25:$BR$427,Incurred_Real!BG$1,FALSE))*$M34</f>
        <v>0</v>
      </c>
      <c r="AE34" s="232">
        <f>(VLOOKUP($C34,Incurred_Real!$A$25:$BR$427,Incurred_Real!BH$1,FALSE))*$M34</f>
        <v>0</v>
      </c>
      <c r="AF34" s="232">
        <f>(VLOOKUP($C34,Incurred_Real!$A$25:$BR$427,Incurred_Real!BI$1,FALSE))*$M34</f>
        <v>0</v>
      </c>
      <c r="AG34" s="232">
        <f>(VLOOKUP($C34,Incurred_Real!$A$25:$BR$427,Incurred_Real!BJ$1,FALSE))*$M34</f>
        <v>0</v>
      </c>
      <c r="AH34" s="232">
        <f>(VLOOKUP($C34,Incurred_Real!$A$25:$BR$427,Incurred_Real!BK$1,FALSE))*$M34</f>
        <v>0</v>
      </c>
      <c r="AI34" s="232">
        <f>(VLOOKUP($C34,Incurred_Real!$A$25:$BR$427,Incurred_Real!BL$1,FALSE))*$M34</f>
        <v>0</v>
      </c>
      <c r="AJ34" s="232">
        <f>(VLOOKUP($C34,Incurred_Real!$A$25:$BR$427,Incurred_Real!BM$1,FALSE))*$M34</f>
        <v>0</v>
      </c>
      <c r="AK34" s="232">
        <f>(VLOOKUP($C34,Incurred_Real!$A$25:$BR$427,Incurred_Real!BN$1,FALSE))*$M34</f>
        <v>0</v>
      </c>
      <c r="AL34" s="232">
        <f>(VLOOKUP($C34,Incurred_Real!$A$25:$BR$427,Incurred_Real!BO$1,FALSE))*$M34</f>
        <v>0</v>
      </c>
      <c r="AM34" s="232">
        <f>(VLOOKUP($C34,Incurred_Real!$A$25:$BR$427,Incurred_Real!BP$1,FALSE))*$M34</f>
        <v>0</v>
      </c>
      <c r="AN34" s="232">
        <f>(VLOOKUP($C34,Incurred_Real!$A$25:$BR$427,Incurred_Real!BQ$1,FALSE))*$M34</f>
        <v>0</v>
      </c>
      <c r="AO34" s="232">
        <f>(VLOOKUP($C34,Incurred_Real!$A$25:$BR$427,Incurred_Real!BR$1,FALSE))*$M34</f>
        <v>0</v>
      </c>
      <c r="AP34" s="232">
        <f t="shared" si="3"/>
        <v>0</v>
      </c>
      <c r="AR34" s="232" t="b">
        <f t="shared" si="4"/>
        <v>1</v>
      </c>
    </row>
    <row r="35" spans="3:44" x14ac:dyDescent="0.15">
      <c r="C35" s="11" t="s">
        <v>890</v>
      </c>
      <c r="D35" s="11" t="str">
        <f>VLOOKUP($C35,Incurred_Real!$A$24:$E$376,Incurred_Real!$B$1,FALSE)</f>
        <v>Riverland Reactive Support Stage 1 (Monash)</v>
      </c>
      <c r="E35" s="11" t="str">
        <f>VLOOKUP($C35,Incurred_Real!$A$24:$E$376,Incurred_Real!$D$1,FALSE)</f>
        <v>Augmentation</v>
      </c>
      <c r="F35" s="13">
        <f>IF(VLOOKUP($C35,Incurred_Real!$A$25:$AQ$426,Incurred_Real!$AL$1,FALSE)="Commissioned Extra",0,
IF(VLOOKUP($C35,Incurred_Real!$A$25:$AQ$426,Incurred_Real!$AK$1,FALSE)=F$4,VLOOKUP($C35,Incurred_Real!$A$25:$AQ$426,Incurred_Real!$AM$1,FALSE),0))</f>
        <v>0</v>
      </c>
      <c r="G35" s="13">
        <f>IF(VLOOKUP($C35,Incurred_Real!$A$25:$AQ$426,Incurred_Real!$AL$1,FALSE)="Commissioned Extra",0,
IF(VLOOKUP($C35,Incurred_Real!$A$25:$AQ$426,Incurred_Real!$AK$1,FALSE)=G$4,VLOOKUP($C35,Incurred_Real!$A$25:$AQ$426,Incurred_Real!$AM$1,FALSE),0))</f>
        <v>0</v>
      </c>
      <c r="H35" s="13">
        <f>IF(VLOOKUP($C35,Incurred_Real!$A$25:$AQ$426,Incurred_Real!$AL$1,FALSE)="Commissioned Extra",0,
IF(VLOOKUP($C35,Incurred_Real!$A$25:$AQ$426,Incurred_Real!$AK$1,FALSE)=H$4,VLOOKUP($C35,Incurred_Real!$A$25:$AQ$426,Incurred_Real!$AM$1,FALSE),0))</f>
        <v>0</v>
      </c>
      <c r="I35" s="13">
        <f>IF(VLOOKUP($C35,Incurred_Real!$A$25:$AQ$426,Incurred_Real!$AL$1,FALSE)="Commissioned Extra",0,
IF(VLOOKUP($C35,Incurred_Real!$A$25:$AQ$426,Incurred_Real!$AK$1,FALSE)=I$4,VLOOKUP($C35,Incurred_Real!$A$25:$AQ$426,Incurred_Real!$AM$1,FALSE),0))</f>
        <v>0</v>
      </c>
      <c r="J35" s="13">
        <f>IF(VLOOKUP($C35,Incurred_Real!$A$25:$AQ$426,Incurred_Real!$AL$1,FALSE)="Commissioned Extra",0,
IF(VLOOKUP($C35,Incurred_Real!$A$25:$AQ$426,Incurred_Real!$AK$1,FALSE)=J$4,VLOOKUP($C35,Incurred_Real!$A$25:$AQ$426,Incurred_Real!$AM$1,FALSE),0))</f>
        <v>0</v>
      </c>
      <c r="K35" s="13">
        <f>IF(VLOOKUP($C35,Incurred_Real!$A$25:$AQ$426,Incurred_Real!$AL$1,FALSE)="Commissioned Extra",0,
IF(VLOOKUP($C35,Incurred_Real!$A$25:$AQ$426,Incurred_Real!$AK$1,FALSE)=K$4,VLOOKUP($C35,Incurred_Real!$A$25:$AQ$426,Incurred_Real!$AM$1,FALSE),0))</f>
        <v>0</v>
      </c>
      <c r="L35" s="13">
        <f>IF(VLOOKUP($C35,Incurred_Real!$A$25:$AQ$426,Incurred_Real!$AL$1,FALSE)="Commissioned Extra",0,
IF(VLOOKUP($C35,Incurred_Real!$A$25:$AQ$426,Incurred_Real!$AK$1,FALSE)=L$4,VLOOKUP($C35,Incurred_Real!$A$25:$AQ$426,Incurred_Real!$AM$1,FALSE),0))</f>
        <v>0</v>
      </c>
      <c r="M35" s="232">
        <f t="shared" si="1"/>
        <v>0</v>
      </c>
      <c r="N35" s="232" t="str">
        <f t="shared" si="2"/>
        <v/>
      </c>
      <c r="P35" s="232">
        <f>(VLOOKUP($C35,Incurred_Real!$A$25:$BR$427,Incurred_Real!AS$1,FALSE))*$M35</f>
        <v>0</v>
      </c>
      <c r="Q35" s="232">
        <f>(VLOOKUP($C35,Incurred_Real!$A$25:$BR$427,Incurred_Real!AT$1,FALSE))*$M35</f>
        <v>0</v>
      </c>
      <c r="R35" s="232">
        <f>(VLOOKUP($C35,Incurred_Real!$A$25:$BR$427,Incurred_Real!AU$1,FALSE))*$M35</f>
        <v>0</v>
      </c>
      <c r="S35" s="232">
        <f>(VLOOKUP($C35,Incurred_Real!$A$25:$BR$427,Incurred_Real!AV$1,FALSE))*$M35</f>
        <v>0</v>
      </c>
      <c r="T35" s="232">
        <f>(VLOOKUP($C35,Incurred_Real!$A$25:$BR$427,Incurred_Real!AW$1,FALSE))*$M35</f>
        <v>0</v>
      </c>
      <c r="U35" s="232">
        <f>(VLOOKUP($C35,Incurred_Real!$A$25:$BR$427,Incurred_Real!AX$1,FALSE))*$M35</f>
        <v>0</v>
      </c>
      <c r="V35" s="232">
        <f>(VLOOKUP($C35,Incurred_Real!$A$25:$BR$427,Incurred_Real!AY$1,FALSE))*$M35</f>
        <v>0</v>
      </c>
      <c r="W35" s="232">
        <f>(VLOOKUP($C35,Incurred_Real!$A$25:$BR$427,Incurred_Real!AZ$1,FALSE))*$M35</f>
        <v>0</v>
      </c>
      <c r="X35" s="232">
        <f>(VLOOKUP($C35,Incurred_Real!$A$25:$BR$427,Incurred_Real!BA$1,FALSE))*$M35</f>
        <v>0</v>
      </c>
      <c r="Y35" s="232">
        <f>(VLOOKUP($C35,Incurred_Real!$A$25:$BR$427,Incurred_Real!BB$1,FALSE))*$M35</f>
        <v>0</v>
      </c>
      <c r="Z35" s="232">
        <f>(VLOOKUP($C35,Incurred_Real!$A$25:$BR$427,Incurred_Real!BC$1,FALSE))*$M35</f>
        <v>0</v>
      </c>
      <c r="AA35" s="232">
        <f>(VLOOKUP($C35,Incurred_Real!$A$25:$BR$427,Incurred_Real!BD$1,FALSE))*$M35</f>
        <v>0</v>
      </c>
      <c r="AB35" s="232">
        <f>(VLOOKUP($C35,Incurred_Real!$A$25:$BR$427,Incurred_Real!BE$1,FALSE))*$M35</f>
        <v>0</v>
      </c>
      <c r="AC35" s="232">
        <f>(VLOOKUP($C35,Incurred_Real!$A$25:$BR$427,Incurred_Real!BF$1,FALSE))*$M35</f>
        <v>0</v>
      </c>
      <c r="AD35" s="232">
        <f>(VLOOKUP($C35,Incurred_Real!$A$25:$BR$427,Incurred_Real!BG$1,FALSE))*$M35</f>
        <v>0</v>
      </c>
      <c r="AE35" s="232">
        <f>(VLOOKUP($C35,Incurred_Real!$A$25:$BR$427,Incurred_Real!BH$1,FALSE))*$M35</f>
        <v>0</v>
      </c>
      <c r="AF35" s="232">
        <f>(VLOOKUP($C35,Incurred_Real!$A$25:$BR$427,Incurred_Real!BI$1,FALSE))*$M35</f>
        <v>0</v>
      </c>
      <c r="AG35" s="232">
        <f>(VLOOKUP($C35,Incurred_Real!$A$25:$BR$427,Incurred_Real!BJ$1,FALSE))*$M35</f>
        <v>0</v>
      </c>
      <c r="AH35" s="232">
        <f>(VLOOKUP($C35,Incurred_Real!$A$25:$BR$427,Incurred_Real!BK$1,FALSE))*$M35</f>
        <v>0</v>
      </c>
      <c r="AI35" s="232">
        <f>(VLOOKUP($C35,Incurred_Real!$A$25:$BR$427,Incurred_Real!BL$1,FALSE))*$M35</f>
        <v>0</v>
      </c>
      <c r="AJ35" s="232">
        <f>(VLOOKUP($C35,Incurred_Real!$A$25:$BR$427,Incurred_Real!BM$1,FALSE))*$M35</f>
        <v>0</v>
      </c>
      <c r="AK35" s="232">
        <f>(VLOOKUP($C35,Incurred_Real!$A$25:$BR$427,Incurred_Real!BN$1,FALSE))*$M35</f>
        <v>0</v>
      </c>
      <c r="AL35" s="232">
        <f>(VLOOKUP($C35,Incurred_Real!$A$25:$BR$427,Incurred_Real!BO$1,FALSE))*$M35</f>
        <v>0</v>
      </c>
      <c r="AM35" s="232">
        <f>(VLOOKUP($C35,Incurred_Real!$A$25:$BR$427,Incurred_Real!BP$1,FALSE))*$M35</f>
        <v>0</v>
      </c>
      <c r="AN35" s="232">
        <f>(VLOOKUP($C35,Incurred_Real!$A$25:$BR$427,Incurred_Real!BQ$1,FALSE))*$M35</f>
        <v>0</v>
      </c>
      <c r="AO35" s="232">
        <f>(VLOOKUP($C35,Incurred_Real!$A$25:$BR$427,Incurred_Real!BR$1,FALSE))*$M35</f>
        <v>0</v>
      </c>
      <c r="AP35" s="232">
        <f t="shared" si="3"/>
        <v>0</v>
      </c>
      <c r="AR35" s="232" t="b">
        <f t="shared" si="4"/>
        <v>1</v>
      </c>
    </row>
    <row r="36" spans="3:44" x14ac:dyDescent="0.15">
      <c r="C36" s="11" t="s">
        <v>80</v>
      </c>
      <c r="D36" s="11" t="str">
        <f>VLOOKUP($C36,Incurred_Real!$A$24:$E$376,Incurred_Real!$B$1,FALSE)</f>
        <v>NCIPAP 4 Waterloo East to Robertstown 132kV Line Uprating</v>
      </c>
      <c r="E36" s="11" t="str">
        <f>VLOOKUP($C36,Incurred_Real!$A$24:$E$376,Incurred_Real!$D$1,FALSE)</f>
        <v>Augmentation</v>
      </c>
      <c r="F36" s="13">
        <f>IF(VLOOKUP($C36,Incurred_Real!$A$25:$AQ$426,Incurred_Real!$AL$1,FALSE)="Commissioned Extra",0,
IF(VLOOKUP($C36,Incurred_Real!$A$25:$AQ$426,Incurred_Real!$AK$1,FALSE)=F$4,VLOOKUP($C36,Incurred_Real!$A$25:$AQ$426,Incurred_Real!$AM$1,FALSE),0))</f>
        <v>0</v>
      </c>
      <c r="G36" s="13">
        <f>IF(VLOOKUP($C36,Incurred_Real!$A$25:$AQ$426,Incurred_Real!$AL$1,FALSE)="Commissioned Extra",0,
IF(VLOOKUP($C36,Incurred_Real!$A$25:$AQ$426,Incurred_Real!$AK$1,FALSE)=G$4,VLOOKUP($C36,Incurred_Real!$A$25:$AQ$426,Incurred_Real!$AM$1,FALSE),0))</f>
        <v>0</v>
      </c>
      <c r="H36" s="13">
        <f>IF(VLOOKUP($C36,Incurred_Real!$A$25:$AQ$426,Incurred_Real!$AL$1,FALSE)="Commissioned Extra",0,
IF(VLOOKUP($C36,Incurred_Real!$A$25:$AQ$426,Incurred_Real!$AK$1,FALSE)=H$4,VLOOKUP($C36,Incurred_Real!$A$25:$AQ$426,Incurred_Real!$AM$1,FALSE),0))</f>
        <v>0</v>
      </c>
      <c r="I36" s="13">
        <f>IF(VLOOKUP($C36,Incurred_Real!$A$25:$AQ$426,Incurred_Real!$AL$1,FALSE)="Commissioned Extra",0,
IF(VLOOKUP($C36,Incurred_Real!$A$25:$AQ$426,Incurred_Real!$AK$1,FALSE)=I$4,VLOOKUP($C36,Incurred_Real!$A$25:$AQ$426,Incurred_Real!$AM$1,FALSE),0))</f>
        <v>0</v>
      </c>
      <c r="J36" s="13">
        <f>IF(VLOOKUP($C36,Incurred_Real!$A$25:$AQ$426,Incurred_Real!$AL$1,FALSE)="Commissioned Extra",0,
IF(VLOOKUP($C36,Incurred_Real!$A$25:$AQ$426,Incurred_Real!$AK$1,FALSE)=J$4,VLOOKUP($C36,Incurred_Real!$A$25:$AQ$426,Incurred_Real!$AM$1,FALSE),0))</f>
        <v>0</v>
      </c>
      <c r="K36" s="13">
        <f>IF(VLOOKUP($C36,Incurred_Real!$A$25:$AQ$426,Incurred_Real!$AL$1,FALSE)="Commissioned Extra",0,
IF(VLOOKUP($C36,Incurred_Real!$A$25:$AQ$426,Incurred_Real!$AK$1,FALSE)=K$4,VLOOKUP($C36,Incurred_Real!$A$25:$AQ$426,Incurred_Real!$AM$1,FALSE),0))</f>
        <v>0</v>
      </c>
      <c r="L36" s="13">
        <f>IF(VLOOKUP($C36,Incurred_Real!$A$25:$AQ$426,Incurred_Real!$AL$1,FALSE)="Commissioned Extra",0,
IF(VLOOKUP($C36,Incurred_Real!$A$25:$AQ$426,Incurred_Real!$AK$1,FALSE)=L$4,VLOOKUP($C36,Incurred_Real!$A$25:$AQ$426,Incurred_Real!$AM$1,FALSE),0))</f>
        <v>0</v>
      </c>
      <c r="M36" s="232">
        <f t="shared" si="1"/>
        <v>0</v>
      </c>
      <c r="N36" s="232" t="str">
        <f t="shared" si="2"/>
        <v/>
      </c>
      <c r="P36" s="232">
        <f>(VLOOKUP($C36,Incurred_Real!$A$25:$BR$427,Incurred_Real!AS$1,FALSE))*$M36</f>
        <v>0</v>
      </c>
      <c r="Q36" s="232">
        <f>(VLOOKUP($C36,Incurred_Real!$A$25:$BR$427,Incurred_Real!AT$1,FALSE))*$M36</f>
        <v>0</v>
      </c>
      <c r="R36" s="232">
        <f>(VLOOKUP($C36,Incurred_Real!$A$25:$BR$427,Incurred_Real!AU$1,FALSE))*$M36</f>
        <v>0</v>
      </c>
      <c r="S36" s="232">
        <f>(VLOOKUP($C36,Incurred_Real!$A$25:$BR$427,Incurred_Real!AV$1,FALSE))*$M36</f>
        <v>0</v>
      </c>
      <c r="T36" s="232">
        <f>(VLOOKUP($C36,Incurred_Real!$A$25:$BR$427,Incurred_Real!AW$1,FALSE))*$M36</f>
        <v>0</v>
      </c>
      <c r="U36" s="232">
        <f>(VLOOKUP($C36,Incurred_Real!$A$25:$BR$427,Incurred_Real!AX$1,FALSE))*$M36</f>
        <v>0</v>
      </c>
      <c r="V36" s="232">
        <f>(VLOOKUP($C36,Incurred_Real!$A$25:$BR$427,Incurred_Real!AY$1,FALSE))*$M36</f>
        <v>0</v>
      </c>
      <c r="W36" s="232">
        <f>(VLOOKUP($C36,Incurred_Real!$A$25:$BR$427,Incurred_Real!AZ$1,FALSE))*$M36</f>
        <v>0</v>
      </c>
      <c r="X36" s="232">
        <f>(VLOOKUP($C36,Incurred_Real!$A$25:$BR$427,Incurred_Real!BA$1,FALSE))*$M36</f>
        <v>0</v>
      </c>
      <c r="Y36" s="232">
        <f>(VLOOKUP($C36,Incurred_Real!$A$25:$BR$427,Incurred_Real!BB$1,FALSE))*$M36</f>
        <v>0</v>
      </c>
      <c r="Z36" s="232">
        <f>(VLOOKUP($C36,Incurred_Real!$A$25:$BR$427,Incurred_Real!BC$1,FALSE))*$M36</f>
        <v>0</v>
      </c>
      <c r="AA36" s="232">
        <f>(VLOOKUP($C36,Incurred_Real!$A$25:$BR$427,Incurred_Real!BD$1,FALSE))*$M36</f>
        <v>0</v>
      </c>
      <c r="AB36" s="232">
        <f>(VLOOKUP($C36,Incurred_Real!$A$25:$BR$427,Incurred_Real!BE$1,FALSE))*$M36</f>
        <v>0</v>
      </c>
      <c r="AC36" s="232">
        <f>(VLOOKUP($C36,Incurred_Real!$A$25:$BR$427,Incurred_Real!BF$1,FALSE))*$M36</f>
        <v>0</v>
      </c>
      <c r="AD36" s="232">
        <f>(VLOOKUP($C36,Incurred_Real!$A$25:$BR$427,Incurred_Real!BG$1,FALSE))*$M36</f>
        <v>0</v>
      </c>
      <c r="AE36" s="232">
        <f>(VLOOKUP($C36,Incurred_Real!$A$25:$BR$427,Incurred_Real!BH$1,FALSE))*$M36</f>
        <v>0</v>
      </c>
      <c r="AF36" s="232">
        <f>(VLOOKUP($C36,Incurred_Real!$A$25:$BR$427,Incurred_Real!BI$1,FALSE))*$M36</f>
        <v>0</v>
      </c>
      <c r="AG36" s="232">
        <f>(VLOOKUP($C36,Incurred_Real!$A$25:$BR$427,Incurred_Real!BJ$1,FALSE))*$M36</f>
        <v>0</v>
      </c>
      <c r="AH36" s="232">
        <f>(VLOOKUP($C36,Incurred_Real!$A$25:$BR$427,Incurred_Real!BK$1,FALSE))*$M36</f>
        <v>0</v>
      </c>
      <c r="AI36" s="232">
        <f>(VLOOKUP($C36,Incurred_Real!$A$25:$BR$427,Incurred_Real!BL$1,FALSE))*$M36</f>
        <v>0</v>
      </c>
      <c r="AJ36" s="232">
        <f>(VLOOKUP($C36,Incurred_Real!$A$25:$BR$427,Incurred_Real!BM$1,FALSE))*$M36</f>
        <v>0</v>
      </c>
      <c r="AK36" s="232">
        <f>(VLOOKUP($C36,Incurred_Real!$A$25:$BR$427,Incurred_Real!BN$1,FALSE))*$M36</f>
        <v>0</v>
      </c>
      <c r="AL36" s="232">
        <f>(VLOOKUP($C36,Incurred_Real!$A$25:$BR$427,Incurred_Real!BO$1,FALSE))*$M36</f>
        <v>0</v>
      </c>
      <c r="AM36" s="232">
        <f>(VLOOKUP($C36,Incurred_Real!$A$25:$BR$427,Incurred_Real!BP$1,FALSE))*$M36</f>
        <v>0</v>
      </c>
      <c r="AN36" s="232">
        <f>(VLOOKUP($C36,Incurred_Real!$A$25:$BR$427,Incurred_Real!BQ$1,FALSE))*$M36</f>
        <v>0</v>
      </c>
      <c r="AO36" s="232">
        <f>(VLOOKUP($C36,Incurred_Real!$A$25:$BR$427,Incurred_Real!BR$1,FALSE))*$M36</f>
        <v>0</v>
      </c>
      <c r="AP36" s="232">
        <f t="shared" si="3"/>
        <v>0</v>
      </c>
      <c r="AR36" s="232" t="b">
        <f t="shared" si="4"/>
        <v>1</v>
      </c>
    </row>
    <row r="37" spans="3:44" x14ac:dyDescent="0.15">
      <c r="C37" s="11" t="s">
        <v>82</v>
      </c>
      <c r="D37" s="11" t="str">
        <f>VLOOKUP($C37,Incurred_Real!$A$24:$E$376,Incurred_Real!$B$1,FALSE)</f>
        <v>Enterprise Capture of IED Data</v>
      </c>
      <c r="E37" s="11" t="str">
        <f>VLOOKUP($C37,Incurred_Real!$A$24:$E$376,Incurred_Real!$D$1,FALSE)</f>
        <v>Information Technology</v>
      </c>
      <c r="F37" s="13">
        <f>IF(VLOOKUP($C37,Incurred_Real!$A$25:$AQ$426,Incurred_Real!$AL$1,FALSE)="Commissioned Extra",0,
IF(VLOOKUP($C37,Incurred_Real!$A$25:$AQ$426,Incurred_Real!$AK$1,FALSE)=F$4,VLOOKUP($C37,Incurred_Real!$A$25:$AQ$426,Incurred_Real!$AM$1,FALSE),0))</f>
        <v>0</v>
      </c>
      <c r="G37" s="13">
        <f>IF(VLOOKUP($C37,Incurred_Real!$A$25:$AQ$426,Incurred_Real!$AL$1,FALSE)="Commissioned Extra",0,
IF(VLOOKUP($C37,Incurred_Real!$A$25:$AQ$426,Incurred_Real!$AK$1,FALSE)=G$4,VLOOKUP($C37,Incurred_Real!$A$25:$AQ$426,Incurred_Real!$AM$1,FALSE),0))</f>
        <v>0</v>
      </c>
      <c r="H37" s="13">
        <f>IF(VLOOKUP($C37,Incurred_Real!$A$25:$AQ$426,Incurred_Real!$AL$1,FALSE)="Commissioned Extra",0,
IF(VLOOKUP($C37,Incurred_Real!$A$25:$AQ$426,Incurred_Real!$AK$1,FALSE)=H$4,VLOOKUP($C37,Incurred_Real!$A$25:$AQ$426,Incurred_Real!$AM$1,FALSE),0))</f>
        <v>0</v>
      </c>
      <c r="I37" s="13">
        <f>IF(VLOOKUP($C37,Incurred_Real!$A$25:$AQ$426,Incurred_Real!$AL$1,FALSE)="Commissioned Extra",0,
IF(VLOOKUP($C37,Incurred_Real!$A$25:$AQ$426,Incurred_Real!$AK$1,FALSE)=I$4,VLOOKUP($C37,Incurred_Real!$A$25:$AQ$426,Incurred_Real!$AM$1,FALSE),0))</f>
        <v>0</v>
      </c>
      <c r="J37" s="13">
        <f>IF(VLOOKUP($C37,Incurred_Real!$A$25:$AQ$426,Incurred_Real!$AL$1,FALSE)="Commissioned Extra",0,
IF(VLOOKUP($C37,Incurred_Real!$A$25:$AQ$426,Incurred_Real!$AK$1,FALSE)=J$4,VLOOKUP($C37,Incurred_Real!$A$25:$AQ$426,Incurred_Real!$AM$1,FALSE),0))</f>
        <v>0</v>
      </c>
      <c r="K37" s="13">
        <f>IF(VLOOKUP($C37,Incurred_Real!$A$25:$AQ$426,Incurred_Real!$AL$1,FALSE)="Commissioned Extra",0,
IF(VLOOKUP($C37,Incurred_Real!$A$25:$AQ$426,Incurred_Real!$AK$1,FALSE)=K$4,VLOOKUP($C37,Incurred_Real!$A$25:$AQ$426,Incurred_Real!$AM$1,FALSE),0))</f>
        <v>0</v>
      </c>
      <c r="L37" s="13">
        <f>IF(VLOOKUP($C37,Incurred_Real!$A$25:$AQ$426,Incurred_Real!$AL$1,FALSE)="Commissioned Extra",0,
IF(VLOOKUP($C37,Incurred_Real!$A$25:$AQ$426,Incurred_Real!$AK$1,FALSE)=L$4,VLOOKUP($C37,Incurred_Real!$A$25:$AQ$426,Incurred_Real!$AM$1,FALSE),0))</f>
        <v>0</v>
      </c>
      <c r="M37" s="232">
        <f t="shared" si="1"/>
        <v>0</v>
      </c>
      <c r="N37" s="232" t="str">
        <f t="shared" si="2"/>
        <v/>
      </c>
      <c r="P37" s="232">
        <f>(VLOOKUP($C37,Incurred_Real!$A$25:$BR$427,Incurred_Real!AS$1,FALSE))*$M37</f>
        <v>0</v>
      </c>
      <c r="Q37" s="232">
        <f>(VLOOKUP($C37,Incurred_Real!$A$25:$BR$427,Incurred_Real!AT$1,FALSE))*$M37</f>
        <v>0</v>
      </c>
      <c r="R37" s="232">
        <f>(VLOOKUP($C37,Incurred_Real!$A$25:$BR$427,Incurred_Real!AU$1,FALSE))*$M37</f>
        <v>0</v>
      </c>
      <c r="S37" s="232">
        <f>(VLOOKUP($C37,Incurred_Real!$A$25:$BR$427,Incurred_Real!AV$1,FALSE))*$M37</f>
        <v>0</v>
      </c>
      <c r="T37" s="232">
        <f>(VLOOKUP($C37,Incurred_Real!$A$25:$BR$427,Incurred_Real!AW$1,FALSE))*$M37</f>
        <v>0</v>
      </c>
      <c r="U37" s="232">
        <f>(VLOOKUP($C37,Incurred_Real!$A$25:$BR$427,Incurred_Real!AX$1,FALSE))*$M37</f>
        <v>0</v>
      </c>
      <c r="V37" s="232">
        <f>(VLOOKUP($C37,Incurred_Real!$A$25:$BR$427,Incurred_Real!AY$1,FALSE))*$M37</f>
        <v>0</v>
      </c>
      <c r="W37" s="232">
        <f>(VLOOKUP($C37,Incurred_Real!$A$25:$BR$427,Incurred_Real!AZ$1,FALSE))*$M37</f>
        <v>0</v>
      </c>
      <c r="X37" s="232">
        <f>(VLOOKUP($C37,Incurred_Real!$A$25:$BR$427,Incurred_Real!BA$1,FALSE))*$M37</f>
        <v>0</v>
      </c>
      <c r="Y37" s="232">
        <f>(VLOOKUP($C37,Incurred_Real!$A$25:$BR$427,Incurred_Real!BB$1,FALSE))*$M37</f>
        <v>0</v>
      </c>
      <c r="Z37" s="232">
        <f>(VLOOKUP($C37,Incurred_Real!$A$25:$BR$427,Incurred_Real!BC$1,FALSE))*$M37</f>
        <v>0</v>
      </c>
      <c r="AA37" s="232">
        <f>(VLOOKUP($C37,Incurred_Real!$A$25:$BR$427,Incurred_Real!BD$1,FALSE))*$M37</f>
        <v>0</v>
      </c>
      <c r="AB37" s="232">
        <f>(VLOOKUP($C37,Incurred_Real!$A$25:$BR$427,Incurred_Real!BE$1,FALSE))*$M37</f>
        <v>0</v>
      </c>
      <c r="AC37" s="232">
        <f>(VLOOKUP($C37,Incurred_Real!$A$25:$BR$427,Incurred_Real!BF$1,FALSE))*$M37</f>
        <v>0</v>
      </c>
      <c r="AD37" s="232">
        <f>(VLOOKUP($C37,Incurred_Real!$A$25:$BR$427,Incurred_Real!BG$1,FALSE))*$M37</f>
        <v>0</v>
      </c>
      <c r="AE37" s="232">
        <f>(VLOOKUP($C37,Incurred_Real!$A$25:$BR$427,Incurred_Real!BH$1,FALSE))*$M37</f>
        <v>0</v>
      </c>
      <c r="AF37" s="232">
        <f>(VLOOKUP($C37,Incurred_Real!$A$25:$BR$427,Incurred_Real!BI$1,FALSE))*$M37</f>
        <v>0</v>
      </c>
      <c r="AG37" s="232">
        <f>(VLOOKUP($C37,Incurred_Real!$A$25:$BR$427,Incurred_Real!BJ$1,FALSE))*$M37</f>
        <v>0</v>
      </c>
      <c r="AH37" s="232">
        <f>(VLOOKUP($C37,Incurred_Real!$A$25:$BR$427,Incurred_Real!BK$1,FALSE))*$M37</f>
        <v>0</v>
      </c>
      <c r="AI37" s="232">
        <f>(VLOOKUP($C37,Incurred_Real!$A$25:$BR$427,Incurred_Real!BL$1,FALSE))*$M37</f>
        <v>0</v>
      </c>
      <c r="AJ37" s="232">
        <f>(VLOOKUP($C37,Incurred_Real!$A$25:$BR$427,Incurred_Real!BM$1,FALSE))*$M37</f>
        <v>0</v>
      </c>
      <c r="AK37" s="232">
        <f>(VLOOKUP($C37,Incurred_Real!$A$25:$BR$427,Incurred_Real!BN$1,FALSE))*$M37</f>
        <v>0</v>
      </c>
      <c r="AL37" s="232">
        <f>(VLOOKUP($C37,Incurred_Real!$A$25:$BR$427,Incurred_Real!BO$1,FALSE))*$M37</f>
        <v>0</v>
      </c>
      <c r="AM37" s="232">
        <f>(VLOOKUP($C37,Incurred_Real!$A$25:$BR$427,Incurred_Real!BP$1,FALSE))*$M37</f>
        <v>0</v>
      </c>
      <c r="AN37" s="232">
        <f>(VLOOKUP($C37,Incurred_Real!$A$25:$BR$427,Incurred_Real!BQ$1,FALSE))*$M37</f>
        <v>0</v>
      </c>
      <c r="AO37" s="232">
        <f>(VLOOKUP($C37,Incurred_Real!$A$25:$BR$427,Incurred_Real!BR$1,FALSE))*$M37</f>
        <v>0</v>
      </c>
      <c r="AP37" s="232">
        <f t="shared" si="3"/>
        <v>0</v>
      </c>
      <c r="AR37" s="232" t="b">
        <f t="shared" ref="AR37:AR68" si="11">AP37=M37</f>
        <v>1</v>
      </c>
    </row>
    <row r="38" spans="3:44" x14ac:dyDescent="0.15">
      <c r="C38" s="11" t="s">
        <v>84</v>
      </c>
      <c r="D38" s="11" t="str">
        <f>VLOOKUP($C38,Incurred_Real!$A$24:$E$376,Incurred_Real!$B$1,FALSE)</f>
        <v>Outage Optimisation Improvements</v>
      </c>
      <c r="E38" s="11" t="str">
        <f>VLOOKUP($C38,Incurred_Real!$A$24:$E$376,Incurred_Real!$D$1,FALSE)</f>
        <v>Information Technology</v>
      </c>
      <c r="F38" s="13">
        <f>IF(VLOOKUP($C38,Incurred_Real!$A$25:$AQ$426,Incurred_Real!$AL$1,FALSE)="Commissioned Extra",0,
IF(VLOOKUP($C38,Incurred_Real!$A$25:$AQ$426,Incurred_Real!$AK$1,FALSE)=F$4,VLOOKUP($C38,Incurred_Real!$A$25:$AQ$426,Incurred_Real!$AM$1,FALSE),0))</f>
        <v>0</v>
      </c>
      <c r="G38" s="13">
        <f>IF(VLOOKUP($C38,Incurred_Real!$A$25:$AQ$426,Incurred_Real!$AL$1,FALSE)="Commissioned Extra",0,
IF(VLOOKUP($C38,Incurred_Real!$A$25:$AQ$426,Incurred_Real!$AK$1,FALSE)=G$4,VLOOKUP($C38,Incurred_Real!$A$25:$AQ$426,Incurred_Real!$AM$1,FALSE),0))</f>
        <v>0</v>
      </c>
      <c r="H38" s="13">
        <f>IF(VLOOKUP($C38,Incurred_Real!$A$25:$AQ$426,Incurred_Real!$AL$1,FALSE)="Commissioned Extra",0,
IF(VLOOKUP($C38,Incurred_Real!$A$25:$AQ$426,Incurred_Real!$AK$1,FALSE)=H$4,VLOOKUP($C38,Incurred_Real!$A$25:$AQ$426,Incurred_Real!$AM$1,FALSE),0))</f>
        <v>0</v>
      </c>
      <c r="I38" s="13">
        <f>IF(VLOOKUP($C38,Incurred_Real!$A$25:$AQ$426,Incurred_Real!$AL$1,FALSE)="Commissioned Extra",0,
IF(VLOOKUP($C38,Incurred_Real!$A$25:$AQ$426,Incurred_Real!$AK$1,FALSE)=I$4,VLOOKUP($C38,Incurred_Real!$A$25:$AQ$426,Incurred_Real!$AM$1,FALSE),0))</f>
        <v>0</v>
      </c>
      <c r="J38" s="13">
        <f>IF(VLOOKUP($C38,Incurred_Real!$A$25:$AQ$426,Incurred_Real!$AL$1,FALSE)="Commissioned Extra",0,
IF(VLOOKUP($C38,Incurred_Real!$A$25:$AQ$426,Incurred_Real!$AK$1,FALSE)=J$4,VLOOKUP($C38,Incurred_Real!$A$25:$AQ$426,Incurred_Real!$AM$1,FALSE),0))</f>
        <v>0</v>
      </c>
      <c r="K38" s="13">
        <f>IF(VLOOKUP($C38,Incurred_Real!$A$25:$AQ$426,Incurred_Real!$AL$1,FALSE)="Commissioned Extra",0,
IF(VLOOKUP($C38,Incurred_Real!$A$25:$AQ$426,Incurred_Real!$AK$1,FALSE)=K$4,VLOOKUP($C38,Incurred_Real!$A$25:$AQ$426,Incurred_Real!$AM$1,FALSE),0))</f>
        <v>0</v>
      </c>
      <c r="L38" s="13">
        <f>IF(VLOOKUP($C38,Incurred_Real!$A$25:$AQ$426,Incurred_Real!$AL$1,FALSE)="Commissioned Extra",0,
IF(VLOOKUP($C38,Incurred_Real!$A$25:$AQ$426,Incurred_Real!$AK$1,FALSE)=L$4,VLOOKUP($C38,Incurred_Real!$A$25:$AQ$426,Incurred_Real!$AM$1,FALSE),0))</f>
        <v>0</v>
      </c>
      <c r="M38" s="232">
        <f t="shared" si="1"/>
        <v>0</v>
      </c>
      <c r="N38" s="232" t="str">
        <f t="shared" si="2"/>
        <v/>
      </c>
      <c r="P38" s="232">
        <f>(VLOOKUP($C38,Incurred_Real!$A$25:$BR$427,Incurred_Real!AS$1,FALSE))*$M38</f>
        <v>0</v>
      </c>
      <c r="Q38" s="232">
        <f>(VLOOKUP($C38,Incurred_Real!$A$25:$BR$427,Incurred_Real!AT$1,FALSE))*$M38</f>
        <v>0</v>
      </c>
      <c r="R38" s="232">
        <f>(VLOOKUP($C38,Incurred_Real!$A$25:$BR$427,Incurred_Real!AU$1,FALSE))*$M38</f>
        <v>0</v>
      </c>
      <c r="S38" s="232">
        <f>(VLOOKUP($C38,Incurred_Real!$A$25:$BR$427,Incurred_Real!AV$1,FALSE))*$M38</f>
        <v>0</v>
      </c>
      <c r="T38" s="232">
        <f>(VLOOKUP($C38,Incurred_Real!$A$25:$BR$427,Incurred_Real!AW$1,FALSE))*$M38</f>
        <v>0</v>
      </c>
      <c r="U38" s="232">
        <f>(VLOOKUP($C38,Incurred_Real!$A$25:$BR$427,Incurred_Real!AX$1,FALSE))*$M38</f>
        <v>0</v>
      </c>
      <c r="V38" s="232">
        <f>(VLOOKUP($C38,Incurred_Real!$A$25:$BR$427,Incurred_Real!AY$1,FALSE))*$M38</f>
        <v>0</v>
      </c>
      <c r="W38" s="232">
        <f>(VLOOKUP($C38,Incurred_Real!$A$25:$BR$427,Incurred_Real!AZ$1,FALSE))*$M38</f>
        <v>0</v>
      </c>
      <c r="X38" s="232">
        <f>(VLOOKUP($C38,Incurred_Real!$A$25:$BR$427,Incurred_Real!BA$1,FALSE))*$M38</f>
        <v>0</v>
      </c>
      <c r="Y38" s="232">
        <f>(VLOOKUP($C38,Incurred_Real!$A$25:$BR$427,Incurred_Real!BB$1,FALSE))*$M38</f>
        <v>0</v>
      </c>
      <c r="Z38" s="232">
        <f>(VLOOKUP($C38,Incurred_Real!$A$25:$BR$427,Incurred_Real!BC$1,FALSE))*$M38</f>
        <v>0</v>
      </c>
      <c r="AA38" s="232">
        <f>(VLOOKUP($C38,Incurred_Real!$A$25:$BR$427,Incurred_Real!BD$1,FALSE))*$M38</f>
        <v>0</v>
      </c>
      <c r="AB38" s="232">
        <f>(VLOOKUP($C38,Incurred_Real!$A$25:$BR$427,Incurred_Real!BE$1,FALSE))*$M38</f>
        <v>0</v>
      </c>
      <c r="AC38" s="232">
        <f>(VLOOKUP($C38,Incurred_Real!$A$25:$BR$427,Incurred_Real!BF$1,FALSE))*$M38</f>
        <v>0</v>
      </c>
      <c r="AD38" s="232">
        <f>(VLOOKUP($C38,Incurred_Real!$A$25:$BR$427,Incurred_Real!BG$1,FALSE))*$M38</f>
        <v>0</v>
      </c>
      <c r="AE38" s="232">
        <f>(VLOOKUP($C38,Incurred_Real!$A$25:$BR$427,Incurred_Real!BH$1,FALSE))*$M38</f>
        <v>0</v>
      </c>
      <c r="AF38" s="232">
        <f>(VLOOKUP($C38,Incurred_Real!$A$25:$BR$427,Incurred_Real!BI$1,FALSE))*$M38</f>
        <v>0</v>
      </c>
      <c r="AG38" s="232">
        <f>(VLOOKUP($C38,Incurred_Real!$A$25:$BR$427,Incurred_Real!BJ$1,FALSE))*$M38</f>
        <v>0</v>
      </c>
      <c r="AH38" s="232">
        <f>(VLOOKUP($C38,Incurred_Real!$A$25:$BR$427,Incurred_Real!BK$1,FALSE))*$M38</f>
        <v>0</v>
      </c>
      <c r="AI38" s="232">
        <f>(VLOOKUP($C38,Incurred_Real!$A$25:$BR$427,Incurred_Real!BL$1,FALSE))*$M38</f>
        <v>0</v>
      </c>
      <c r="AJ38" s="232">
        <f>(VLOOKUP($C38,Incurred_Real!$A$25:$BR$427,Incurred_Real!BM$1,FALSE))*$M38</f>
        <v>0</v>
      </c>
      <c r="AK38" s="232">
        <f>(VLOOKUP($C38,Incurred_Real!$A$25:$BR$427,Incurred_Real!BN$1,FALSE))*$M38</f>
        <v>0</v>
      </c>
      <c r="AL38" s="232">
        <f>(VLOOKUP($C38,Incurred_Real!$A$25:$BR$427,Incurred_Real!BO$1,FALSE))*$M38</f>
        <v>0</v>
      </c>
      <c r="AM38" s="232">
        <f>(VLOOKUP($C38,Incurred_Real!$A$25:$BR$427,Incurred_Real!BP$1,FALSE))*$M38</f>
        <v>0</v>
      </c>
      <c r="AN38" s="232">
        <f>(VLOOKUP($C38,Incurred_Real!$A$25:$BR$427,Incurred_Real!BQ$1,FALSE))*$M38</f>
        <v>0</v>
      </c>
      <c r="AO38" s="232">
        <f>(VLOOKUP($C38,Incurred_Real!$A$25:$BR$427,Incurred_Real!BR$1,FALSE))*$M38</f>
        <v>0</v>
      </c>
      <c r="AP38" s="232">
        <f t="shared" si="3"/>
        <v>0</v>
      </c>
      <c r="AR38" s="232" t="b">
        <f t="shared" si="11"/>
        <v>1</v>
      </c>
    </row>
    <row r="39" spans="3:44" x14ac:dyDescent="0.15">
      <c r="C39" s="11" t="s">
        <v>86</v>
      </c>
      <c r="D39" s="11" t="str">
        <f>VLOOKUP($C39,Incurred_Real!$A$24:$E$376,Incurred_Real!$B$1,FALSE)</f>
        <v>BUCC Hardware Replacement</v>
      </c>
      <c r="E39" s="11" t="str">
        <f>VLOOKUP($C39,Incurred_Real!$A$24:$E$376,Incurred_Real!$D$1,FALSE)</f>
        <v>Replacement</v>
      </c>
      <c r="F39" s="13">
        <f>IF(VLOOKUP($C39,Incurred_Real!$A$25:$AQ$426,Incurred_Real!$AL$1,FALSE)="Commissioned Extra",0,
IF(VLOOKUP($C39,Incurred_Real!$A$25:$AQ$426,Incurred_Real!$AK$1,FALSE)=F$4,VLOOKUP($C39,Incurred_Real!$A$25:$AQ$426,Incurred_Real!$AM$1,FALSE),0))</f>
        <v>0</v>
      </c>
      <c r="G39" s="13">
        <f>IF(VLOOKUP($C39,Incurred_Real!$A$25:$AQ$426,Incurred_Real!$AL$1,FALSE)="Commissioned Extra",0,
IF(VLOOKUP($C39,Incurred_Real!$A$25:$AQ$426,Incurred_Real!$AK$1,FALSE)=G$4,VLOOKUP($C39,Incurred_Real!$A$25:$AQ$426,Incurred_Real!$AM$1,FALSE),0))</f>
        <v>0</v>
      </c>
      <c r="H39" s="13">
        <f>IF(VLOOKUP($C39,Incurred_Real!$A$25:$AQ$426,Incurred_Real!$AL$1,FALSE)="Commissioned Extra",0,
IF(VLOOKUP($C39,Incurred_Real!$A$25:$AQ$426,Incurred_Real!$AK$1,FALSE)=H$4,VLOOKUP($C39,Incurred_Real!$A$25:$AQ$426,Incurred_Real!$AM$1,FALSE),0))</f>
        <v>0</v>
      </c>
      <c r="I39" s="13">
        <f>IF(VLOOKUP($C39,Incurred_Real!$A$25:$AQ$426,Incurred_Real!$AL$1,FALSE)="Commissioned Extra",0,
IF(VLOOKUP($C39,Incurred_Real!$A$25:$AQ$426,Incurred_Real!$AK$1,FALSE)=I$4,VLOOKUP($C39,Incurred_Real!$A$25:$AQ$426,Incurred_Real!$AM$1,FALSE),0))</f>
        <v>0</v>
      </c>
      <c r="J39" s="13">
        <f>IF(VLOOKUP($C39,Incurred_Real!$A$25:$AQ$426,Incurred_Real!$AL$1,FALSE)="Commissioned Extra",0,
IF(VLOOKUP($C39,Incurred_Real!$A$25:$AQ$426,Incurred_Real!$AK$1,FALSE)=J$4,VLOOKUP($C39,Incurred_Real!$A$25:$AQ$426,Incurred_Real!$AM$1,FALSE),0))</f>
        <v>0</v>
      </c>
      <c r="K39" s="13">
        <f>IF(VLOOKUP($C39,Incurred_Real!$A$25:$AQ$426,Incurred_Real!$AL$1,FALSE)="Commissioned Extra",0,
IF(VLOOKUP($C39,Incurred_Real!$A$25:$AQ$426,Incurred_Real!$AK$1,FALSE)=K$4,VLOOKUP($C39,Incurred_Real!$A$25:$AQ$426,Incurred_Real!$AM$1,FALSE),0))</f>
        <v>0</v>
      </c>
      <c r="L39" s="13">
        <f>IF(VLOOKUP($C39,Incurred_Real!$A$25:$AQ$426,Incurred_Real!$AL$1,FALSE)="Commissioned Extra",0,
IF(VLOOKUP($C39,Incurred_Real!$A$25:$AQ$426,Incurred_Real!$AK$1,FALSE)=L$4,VLOOKUP($C39,Incurred_Real!$A$25:$AQ$426,Incurred_Real!$AM$1,FALSE),0))</f>
        <v>0</v>
      </c>
      <c r="M39" s="232">
        <f t="shared" si="1"/>
        <v>0</v>
      </c>
      <c r="N39" s="232" t="str">
        <f t="shared" si="2"/>
        <v/>
      </c>
      <c r="P39" s="232">
        <f>(VLOOKUP($C39,Incurred_Real!$A$25:$BR$427,Incurred_Real!AS$1,FALSE))*$M39</f>
        <v>0</v>
      </c>
      <c r="Q39" s="232">
        <f>(VLOOKUP($C39,Incurred_Real!$A$25:$BR$427,Incurred_Real!AT$1,FALSE))*$M39</f>
        <v>0</v>
      </c>
      <c r="R39" s="232">
        <f>(VLOOKUP($C39,Incurred_Real!$A$25:$BR$427,Incurred_Real!AU$1,FALSE))*$M39</f>
        <v>0</v>
      </c>
      <c r="S39" s="232">
        <f>(VLOOKUP($C39,Incurred_Real!$A$25:$BR$427,Incurred_Real!AV$1,FALSE))*$M39</f>
        <v>0</v>
      </c>
      <c r="T39" s="232">
        <f>(VLOOKUP($C39,Incurred_Real!$A$25:$BR$427,Incurred_Real!AW$1,FALSE))*$M39</f>
        <v>0</v>
      </c>
      <c r="U39" s="232">
        <f>(VLOOKUP($C39,Incurred_Real!$A$25:$BR$427,Incurred_Real!AX$1,FALSE))*$M39</f>
        <v>0</v>
      </c>
      <c r="V39" s="232">
        <f>(VLOOKUP($C39,Incurred_Real!$A$25:$BR$427,Incurred_Real!AY$1,FALSE))*$M39</f>
        <v>0</v>
      </c>
      <c r="W39" s="232">
        <f>(VLOOKUP($C39,Incurred_Real!$A$25:$BR$427,Incurred_Real!AZ$1,FALSE))*$M39</f>
        <v>0</v>
      </c>
      <c r="X39" s="232">
        <f>(VLOOKUP($C39,Incurred_Real!$A$25:$BR$427,Incurred_Real!BA$1,FALSE))*$M39</f>
        <v>0</v>
      </c>
      <c r="Y39" s="232">
        <f>(VLOOKUP($C39,Incurred_Real!$A$25:$BR$427,Incurred_Real!BB$1,FALSE))*$M39</f>
        <v>0</v>
      </c>
      <c r="Z39" s="232">
        <f>(VLOOKUP($C39,Incurred_Real!$A$25:$BR$427,Incurred_Real!BC$1,FALSE))*$M39</f>
        <v>0</v>
      </c>
      <c r="AA39" s="232">
        <f>(VLOOKUP($C39,Incurred_Real!$A$25:$BR$427,Incurred_Real!BD$1,FALSE))*$M39</f>
        <v>0</v>
      </c>
      <c r="AB39" s="232">
        <f>(VLOOKUP($C39,Incurred_Real!$A$25:$BR$427,Incurred_Real!BE$1,FALSE))*$M39</f>
        <v>0</v>
      </c>
      <c r="AC39" s="232">
        <f>(VLOOKUP($C39,Incurred_Real!$A$25:$BR$427,Incurred_Real!BF$1,FALSE))*$M39</f>
        <v>0</v>
      </c>
      <c r="AD39" s="232">
        <f>(VLOOKUP($C39,Incurred_Real!$A$25:$BR$427,Incurred_Real!BG$1,FALSE))*$M39</f>
        <v>0</v>
      </c>
      <c r="AE39" s="232">
        <f>(VLOOKUP($C39,Incurred_Real!$A$25:$BR$427,Incurred_Real!BH$1,FALSE))*$M39</f>
        <v>0</v>
      </c>
      <c r="AF39" s="232">
        <f>(VLOOKUP($C39,Incurred_Real!$A$25:$BR$427,Incurred_Real!BI$1,FALSE))*$M39</f>
        <v>0</v>
      </c>
      <c r="AG39" s="232">
        <f>(VLOOKUP($C39,Incurred_Real!$A$25:$BR$427,Incurred_Real!BJ$1,FALSE))*$M39</f>
        <v>0</v>
      </c>
      <c r="AH39" s="232">
        <f>(VLOOKUP($C39,Incurred_Real!$A$25:$BR$427,Incurred_Real!BK$1,FALSE))*$M39</f>
        <v>0</v>
      </c>
      <c r="AI39" s="232">
        <f>(VLOOKUP($C39,Incurred_Real!$A$25:$BR$427,Incurred_Real!BL$1,FALSE))*$M39</f>
        <v>0</v>
      </c>
      <c r="AJ39" s="232">
        <f>(VLOOKUP($C39,Incurred_Real!$A$25:$BR$427,Incurred_Real!BM$1,FALSE))*$M39</f>
        <v>0</v>
      </c>
      <c r="AK39" s="232">
        <f>(VLOOKUP($C39,Incurred_Real!$A$25:$BR$427,Incurred_Real!BN$1,FALSE))*$M39</f>
        <v>0</v>
      </c>
      <c r="AL39" s="232">
        <f>(VLOOKUP($C39,Incurred_Real!$A$25:$BR$427,Incurred_Real!BO$1,FALSE))*$M39</f>
        <v>0</v>
      </c>
      <c r="AM39" s="232">
        <f>(VLOOKUP($C39,Incurred_Real!$A$25:$BR$427,Incurred_Real!BP$1,FALSE))*$M39</f>
        <v>0</v>
      </c>
      <c r="AN39" s="232">
        <f>(VLOOKUP($C39,Incurred_Real!$A$25:$BR$427,Incurred_Real!BQ$1,FALSE))*$M39</f>
        <v>0</v>
      </c>
      <c r="AO39" s="232">
        <f>(VLOOKUP($C39,Incurred_Real!$A$25:$BR$427,Incurred_Real!BR$1,FALSE))*$M39</f>
        <v>0</v>
      </c>
      <c r="AP39" s="232">
        <f t="shared" si="3"/>
        <v>0</v>
      </c>
      <c r="AR39" s="232" t="b">
        <f t="shared" si="11"/>
        <v>1</v>
      </c>
    </row>
    <row r="40" spans="3:44" x14ac:dyDescent="0.15">
      <c r="C40" s="11" t="s">
        <v>88</v>
      </c>
      <c r="D40" s="11" t="str">
        <f>VLOOKUP($C40,Incurred_Real!$A$24:$E$376,Incurred_Real!$B$1,FALSE)</f>
        <v>Para-Brinkworth-Davenport Hazard Mitigation</v>
      </c>
      <c r="E40" s="11" t="str">
        <f>VLOOKUP($C40,Incurred_Real!$A$24:$E$376,Incurred_Real!$D$1,FALSE)</f>
        <v>Refurbishment</v>
      </c>
      <c r="F40" s="13">
        <f>IF(VLOOKUP($C40,Incurred_Real!$A$25:$AQ$426,Incurred_Real!$AL$1,FALSE)="Commissioned Extra",0,
IF(VLOOKUP($C40,Incurred_Real!$A$25:$AQ$426,Incurred_Real!$AK$1,FALSE)=F$4,VLOOKUP($C40,Incurred_Real!$A$25:$AQ$426,Incurred_Real!$AM$1,FALSE),0))</f>
        <v>0</v>
      </c>
      <c r="G40" s="13">
        <f>IF(VLOOKUP($C40,Incurred_Real!$A$25:$AQ$426,Incurred_Real!$AL$1,FALSE)="Commissioned Extra",0,
IF(VLOOKUP($C40,Incurred_Real!$A$25:$AQ$426,Incurred_Real!$AK$1,FALSE)=G$4,VLOOKUP($C40,Incurred_Real!$A$25:$AQ$426,Incurred_Real!$AM$1,FALSE),0))</f>
        <v>0</v>
      </c>
      <c r="H40" s="13">
        <f>IF(VLOOKUP($C40,Incurred_Real!$A$25:$AQ$426,Incurred_Real!$AL$1,FALSE)="Commissioned Extra",0,
IF(VLOOKUP($C40,Incurred_Real!$A$25:$AQ$426,Incurred_Real!$AK$1,FALSE)=H$4,VLOOKUP($C40,Incurred_Real!$A$25:$AQ$426,Incurred_Real!$AM$1,FALSE),0))</f>
        <v>0</v>
      </c>
      <c r="I40" s="13">
        <f>IF(VLOOKUP($C40,Incurred_Real!$A$25:$AQ$426,Incurred_Real!$AL$1,FALSE)="Commissioned Extra",0,
IF(VLOOKUP($C40,Incurred_Real!$A$25:$AQ$426,Incurred_Real!$AK$1,FALSE)=I$4,VLOOKUP($C40,Incurred_Real!$A$25:$AQ$426,Incurred_Real!$AM$1,FALSE),0))</f>
        <v>0</v>
      </c>
      <c r="J40" s="13">
        <f>IF(VLOOKUP($C40,Incurred_Real!$A$25:$AQ$426,Incurred_Real!$AL$1,FALSE)="Commissioned Extra",0,
IF(VLOOKUP($C40,Incurred_Real!$A$25:$AQ$426,Incurred_Real!$AK$1,FALSE)=J$4,VLOOKUP($C40,Incurred_Real!$A$25:$AQ$426,Incurred_Real!$AM$1,FALSE),0))</f>
        <v>0</v>
      </c>
      <c r="K40" s="13">
        <f>IF(VLOOKUP($C40,Incurred_Real!$A$25:$AQ$426,Incurred_Real!$AL$1,FALSE)="Commissioned Extra",0,
IF(VLOOKUP($C40,Incurred_Real!$A$25:$AQ$426,Incurred_Real!$AK$1,FALSE)=K$4,VLOOKUP($C40,Incurred_Real!$A$25:$AQ$426,Incurred_Real!$AM$1,FALSE),0))</f>
        <v>0</v>
      </c>
      <c r="L40" s="13">
        <f>IF(VLOOKUP($C40,Incurred_Real!$A$25:$AQ$426,Incurred_Real!$AL$1,FALSE)="Commissioned Extra",0,
IF(VLOOKUP($C40,Incurred_Real!$A$25:$AQ$426,Incurred_Real!$AK$1,FALSE)=L$4,VLOOKUP($C40,Incurred_Real!$A$25:$AQ$426,Incurred_Real!$AM$1,FALSE),0))</f>
        <v>0</v>
      </c>
      <c r="M40" s="232">
        <f t="shared" si="1"/>
        <v>0</v>
      </c>
      <c r="N40" s="232" t="str">
        <f t="shared" si="2"/>
        <v/>
      </c>
      <c r="P40" s="232">
        <f>(VLOOKUP($C40,Incurred_Real!$A$25:$BR$427,Incurred_Real!AS$1,FALSE))*$M40</f>
        <v>0</v>
      </c>
      <c r="Q40" s="232">
        <f>(VLOOKUP($C40,Incurred_Real!$A$25:$BR$427,Incurred_Real!AT$1,FALSE))*$M40</f>
        <v>0</v>
      </c>
      <c r="R40" s="232">
        <f>(VLOOKUP($C40,Incurred_Real!$A$25:$BR$427,Incurred_Real!AU$1,FALSE))*$M40</f>
        <v>0</v>
      </c>
      <c r="S40" s="232">
        <f>(VLOOKUP($C40,Incurred_Real!$A$25:$BR$427,Incurred_Real!AV$1,FALSE))*$M40</f>
        <v>0</v>
      </c>
      <c r="T40" s="232">
        <f>(VLOOKUP($C40,Incurred_Real!$A$25:$BR$427,Incurred_Real!AW$1,FALSE))*$M40</f>
        <v>0</v>
      </c>
      <c r="U40" s="232">
        <f>(VLOOKUP($C40,Incurred_Real!$A$25:$BR$427,Incurred_Real!AX$1,FALSE))*$M40</f>
        <v>0</v>
      </c>
      <c r="V40" s="232">
        <f>(VLOOKUP($C40,Incurred_Real!$A$25:$BR$427,Incurred_Real!AY$1,FALSE))*$M40</f>
        <v>0</v>
      </c>
      <c r="W40" s="232">
        <f>(VLOOKUP($C40,Incurred_Real!$A$25:$BR$427,Incurred_Real!AZ$1,FALSE))*$M40</f>
        <v>0</v>
      </c>
      <c r="X40" s="232">
        <f>(VLOOKUP($C40,Incurred_Real!$A$25:$BR$427,Incurred_Real!BA$1,FALSE))*$M40</f>
        <v>0</v>
      </c>
      <c r="Y40" s="232">
        <f>(VLOOKUP($C40,Incurred_Real!$A$25:$BR$427,Incurred_Real!BB$1,FALSE))*$M40</f>
        <v>0</v>
      </c>
      <c r="Z40" s="232">
        <f>(VLOOKUP($C40,Incurred_Real!$A$25:$BR$427,Incurred_Real!BC$1,FALSE))*$M40</f>
        <v>0</v>
      </c>
      <c r="AA40" s="232">
        <f>(VLOOKUP($C40,Incurred_Real!$A$25:$BR$427,Incurred_Real!BD$1,FALSE))*$M40</f>
        <v>0</v>
      </c>
      <c r="AB40" s="232">
        <f>(VLOOKUP($C40,Incurred_Real!$A$25:$BR$427,Incurred_Real!BE$1,FALSE))*$M40</f>
        <v>0</v>
      </c>
      <c r="AC40" s="232">
        <f>(VLOOKUP($C40,Incurred_Real!$A$25:$BR$427,Incurred_Real!BF$1,FALSE))*$M40</f>
        <v>0</v>
      </c>
      <c r="AD40" s="232">
        <f>(VLOOKUP($C40,Incurred_Real!$A$25:$BR$427,Incurred_Real!BG$1,FALSE))*$M40</f>
        <v>0</v>
      </c>
      <c r="AE40" s="232">
        <f>(VLOOKUP($C40,Incurred_Real!$A$25:$BR$427,Incurred_Real!BH$1,FALSE))*$M40</f>
        <v>0</v>
      </c>
      <c r="AF40" s="232">
        <f>(VLOOKUP($C40,Incurred_Real!$A$25:$BR$427,Incurred_Real!BI$1,FALSE))*$M40</f>
        <v>0</v>
      </c>
      <c r="AG40" s="232">
        <f>(VLOOKUP($C40,Incurred_Real!$A$25:$BR$427,Incurred_Real!BJ$1,FALSE))*$M40</f>
        <v>0</v>
      </c>
      <c r="AH40" s="232">
        <f>(VLOOKUP($C40,Incurred_Real!$A$25:$BR$427,Incurred_Real!BK$1,FALSE))*$M40</f>
        <v>0</v>
      </c>
      <c r="AI40" s="232">
        <f>(VLOOKUP($C40,Incurred_Real!$A$25:$BR$427,Incurred_Real!BL$1,FALSE))*$M40</f>
        <v>0</v>
      </c>
      <c r="AJ40" s="232">
        <f>(VLOOKUP($C40,Incurred_Real!$A$25:$BR$427,Incurred_Real!BM$1,FALSE))*$M40</f>
        <v>0</v>
      </c>
      <c r="AK40" s="232">
        <f>(VLOOKUP($C40,Incurred_Real!$A$25:$BR$427,Incurred_Real!BN$1,FALSE))*$M40</f>
        <v>0</v>
      </c>
      <c r="AL40" s="232">
        <f>(VLOOKUP($C40,Incurred_Real!$A$25:$BR$427,Incurred_Real!BO$1,FALSE))*$M40</f>
        <v>0</v>
      </c>
      <c r="AM40" s="232">
        <f>(VLOOKUP($C40,Incurred_Real!$A$25:$BR$427,Incurred_Real!BP$1,FALSE))*$M40</f>
        <v>0</v>
      </c>
      <c r="AN40" s="232">
        <f>(VLOOKUP($C40,Incurred_Real!$A$25:$BR$427,Incurred_Real!BQ$1,FALSE))*$M40</f>
        <v>0</v>
      </c>
      <c r="AO40" s="232">
        <f>(VLOOKUP($C40,Incurred_Real!$A$25:$BR$427,Incurred_Real!BR$1,FALSE))*$M40</f>
        <v>0</v>
      </c>
      <c r="AP40" s="232">
        <f t="shared" si="3"/>
        <v>0</v>
      </c>
      <c r="AR40" s="232" t="b">
        <f t="shared" si="11"/>
        <v>1</v>
      </c>
    </row>
    <row r="41" spans="3:44" x14ac:dyDescent="0.15">
      <c r="C41" s="11" t="s">
        <v>89</v>
      </c>
      <c r="D41" s="11" t="str">
        <f>VLOOKUP($C41,Incurred_Real!$A$24:$E$376,Incurred_Real!$B$1,FALSE)</f>
        <v>Penola West to South East Line Re-insulation</v>
      </c>
      <c r="E41" s="11" t="str">
        <f>VLOOKUP($C41,Incurred_Real!$A$24:$E$376,Incurred_Real!$D$1,FALSE)</f>
        <v>Refurbishment</v>
      </c>
      <c r="F41" s="13">
        <f>IF(VLOOKUP($C41,Incurred_Real!$A$25:$AQ$426,Incurred_Real!$AL$1,FALSE)="Commissioned Extra",0,
IF(VLOOKUP($C41,Incurred_Real!$A$25:$AQ$426,Incurred_Real!$AK$1,FALSE)=F$4,VLOOKUP($C41,Incurred_Real!$A$25:$AQ$426,Incurred_Real!$AM$1,FALSE),0))</f>
        <v>0</v>
      </c>
      <c r="G41" s="13">
        <f>IF(VLOOKUP($C41,Incurred_Real!$A$25:$AQ$426,Incurred_Real!$AL$1,FALSE)="Commissioned Extra",0,
IF(VLOOKUP($C41,Incurred_Real!$A$25:$AQ$426,Incurred_Real!$AK$1,FALSE)=G$4,VLOOKUP($C41,Incurred_Real!$A$25:$AQ$426,Incurred_Real!$AM$1,FALSE),0))</f>
        <v>0</v>
      </c>
      <c r="H41" s="13">
        <f>IF(VLOOKUP($C41,Incurred_Real!$A$25:$AQ$426,Incurred_Real!$AL$1,FALSE)="Commissioned Extra",0,
IF(VLOOKUP($C41,Incurred_Real!$A$25:$AQ$426,Incurred_Real!$AK$1,FALSE)=H$4,VLOOKUP($C41,Incurred_Real!$A$25:$AQ$426,Incurred_Real!$AM$1,FALSE),0))</f>
        <v>0</v>
      </c>
      <c r="I41" s="13">
        <f>IF(VLOOKUP($C41,Incurred_Real!$A$25:$AQ$426,Incurred_Real!$AL$1,FALSE)="Commissioned Extra",0,
IF(VLOOKUP($C41,Incurred_Real!$A$25:$AQ$426,Incurred_Real!$AK$1,FALSE)=I$4,VLOOKUP($C41,Incurred_Real!$A$25:$AQ$426,Incurred_Real!$AM$1,FALSE),0))</f>
        <v>0</v>
      </c>
      <c r="J41" s="13">
        <f>IF(VLOOKUP($C41,Incurred_Real!$A$25:$AQ$426,Incurred_Real!$AL$1,FALSE)="Commissioned Extra",0,
IF(VLOOKUP($C41,Incurred_Real!$A$25:$AQ$426,Incurred_Real!$AK$1,FALSE)=J$4,VLOOKUP($C41,Incurred_Real!$A$25:$AQ$426,Incurred_Real!$AM$1,FALSE),0))</f>
        <v>0</v>
      </c>
      <c r="K41" s="13">
        <f>IF(VLOOKUP($C41,Incurred_Real!$A$25:$AQ$426,Incurred_Real!$AL$1,FALSE)="Commissioned Extra",0,
IF(VLOOKUP($C41,Incurred_Real!$A$25:$AQ$426,Incurred_Real!$AK$1,FALSE)=K$4,VLOOKUP($C41,Incurred_Real!$A$25:$AQ$426,Incurred_Real!$AM$1,FALSE),0))</f>
        <v>0</v>
      </c>
      <c r="L41" s="13">
        <f>IF(VLOOKUP($C41,Incurred_Real!$A$25:$AQ$426,Incurred_Real!$AL$1,FALSE)="Commissioned Extra",0,
IF(VLOOKUP($C41,Incurred_Real!$A$25:$AQ$426,Incurred_Real!$AK$1,FALSE)=L$4,VLOOKUP($C41,Incurred_Real!$A$25:$AQ$426,Incurred_Real!$AM$1,FALSE),0))</f>
        <v>0</v>
      </c>
      <c r="M41" s="232">
        <f t="shared" si="1"/>
        <v>0</v>
      </c>
      <c r="N41" s="232" t="str">
        <f t="shared" si="2"/>
        <v/>
      </c>
      <c r="P41" s="232">
        <f>(VLOOKUP($C41,Incurred_Real!$A$25:$BR$427,Incurred_Real!AS$1,FALSE))*$M41</f>
        <v>0</v>
      </c>
      <c r="Q41" s="232">
        <f>(VLOOKUP($C41,Incurred_Real!$A$25:$BR$427,Incurred_Real!AT$1,FALSE))*$M41</f>
        <v>0</v>
      </c>
      <c r="R41" s="232">
        <f>(VLOOKUP($C41,Incurred_Real!$A$25:$BR$427,Incurred_Real!AU$1,FALSE))*$M41</f>
        <v>0</v>
      </c>
      <c r="S41" s="232">
        <f>(VLOOKUP($C41,Incurred_Real!$A$25:$BR$427,Incurred_Real!AV$1,FALSE))*$M41</f>
        <v>0</v>
      </c>
      <c r="T41" s="232">
        <f>(VLOOKUP($C41,Incurred_Real!$A$25:$BR$427,Incurred_Real!AW$1,FALSE))*$M41</f>
        <v>0</v>
      </c>
      <c r="U41" s="232">
        <f>(VLOOKUP($C41,Incurred_Real!$A$25:$BR$427,Incurred_Real!AX$1,FALSE))*$M41</f>
        <v>0</v>
      </c>
      <c r="V41" s="232">
        <f>(VLOOKUP($C41,Incurred_Real!$A$25:$BR$427,Incurred_Real!AY$1,FALSE))*$M41</f>
        <v>0</v>
      </c>
      <c r="W41" s="232">
        <f>(VLOOKUP($C41,Incurred_Real!$A$25:$BR$427,Incurred_Real!AZ$1,FALSE))*$M41</f>
        <v>0</v>
      </c>
      <c r="X41" s="232">
        <f>(VLOOKUP($C41,Incurred_Real!$A$25:$BR$427,Incurred_Real!BA$1,FALSE))*$M41</f>
        <v>0</v>
      </c>
      <c r="Y41" s="232">
        <f>(VLOOKUP($C41,Incurred_Real!$A$25:$BR$427,Incurred_Real!BB$1,FALSE))*$M41</f>
        <v>0</v>
      </c>
      <c r="Z41" s="232">
        <f>(VLOOKUP($C41,Incurred_Real!$A$25:$BR$427,Incurred_Real!BC$1,FALSE))*$M41</f>
        <v>0</v>
      </c>
      <c r="AA41" s="232">
        <f>(VLOOKUP($C41,Incurred_Real!$A$25:$BR$427,Incurred_Real!BD$1,FALSE))*$M41</f>
        <v>0</v>
      </c>
      <c r="AB41" s="232">
        <f>(VLOOKUP($C41,Incurred_Real!$A$25:$BR$427,Incurred_Real!BE$1,FALSE))*$M41</f>
        <v>0</v>
      </c>
      <c r="AC41" s="232">
        <f>(VLOOKUP($C41,Incurred_Real!$A$25:$BR$427,Incurred_Real!BF$1,FALSE))*$M41</f>
        <v>0</v>
      </c>
      <c r="AD41" s="232">
        <f>(VLOOKUP($C41,Incurred_Real!$A$25:$BR$427,Incurred_Real!BG$1,FALSE))*$M41</f>
        <v>0</v>
      </c>
      <c r="AE41" s="232">
        <f>(VLOOKUP($C41,Incurred_Real!$A$25:$BR$427,Incurred_Real!BH$1,FALSE))*$M41</f>
        <v>0</v>
      </c>
      <c r="AF41" s="232">
        <f>(VLOOKUP($C41,Incurred_Real!$A$25:$BR$427,Incurred_Real!BI$1,FALSE))*$M41</f>
        <v>0</v>
      </c>
      <c r="AG41" s="232">
        <f>(VLOOKUP($C41,Incurred_Real!$A$25:$BR$427,Incurred_Real!BJ$1,FALSE))*$M41</f>
        <v>0</v>
      </c>
      <c r="AH41" s="232">
        <f>(VLOOKUP($C41,Incurred_Real!$A$25:$BR$427,Incurred_Real!BK$1,FALSE))*$M41</f>
        <v>0</v>
      </c>
      <c r="AI41" s="232">
        <f>(VLOOKUP($C41,Incurred_Real!$A$25:$BR$427,Incurred_Real!BL$1,FALSE))*$M41</f>
        <v>0</v>
      </c>
      <c r="AJ41" s="232">
        <f>(VLOOKUP($C41,Incurred_Real!$A$25:$BR$427,Incurred_Real!BM$1,FALSE))*$M41</f>
        <v>0</v>
      </c>
      <c r="AK41" s="232">
        <f>(VLOOKUP($C41,Incurred_Real!$A$25:$BR$427,Incurred_Real!BN$1,FALSE))*$M41</f>
        <v>0</v>
      </c>
      <c r="AL41" s="232">
        <f>(VLOOKUP($C41,Incurred_Real!$A$25:$BR$427,Incurred_Real!BO$1,FALSE))*$M41</f>
        <v>0</v>
      </c>
      <c r="AM41" s="232">
        <f>(VLOOKUP($C41,Incurred_Real!$A$25:$BR$427,Incurred_Real!BP$1,FALSE))*$M41</f>
        <v>0</v>
      </c>
      <c r="AN41" s="232">
        <f>(VLOOKUP($C41,Incurred_Real!$A$25:$BR$427,Incurred_Real!BQ$1,FALSE))*$M41</f>
        <v>0</v>
      </c>
      <c r="AO41" s="232">
        <f>(VLOOKUP($C41,Incurred_Real!$A$25:$BR$427,Incurred_Real!BR$1,FALSE))*$M41</f>
        <v>0</v>
      </c>
      <c r="AP41" s="232">
        <f t="shared" si="3"/>
        <v>0</v>
      </c>
      <c r="AR41" s="232" t="b">
        <f t="shared" si="11"/>
        <v>1</v>
      </c>
    </row>
    <row r="42" spans="3:44" x14ac:dyDescent="0.15">
      <c r="C42" s="11" t="s">
        <v>90</v>
      </c>
      <c r="D42" s="11" t="str">
        <f>VLOOKUP($C42,Incurred_Real!$A$24:$E$376,Incurred_Real!$B$1,FALSE)</f>
        <v>Tailem Bend to Keith Line Re-insulation</v>
      </c>
      <c r="E42" s="11" t="str">
        <f>VLOOKUP($C42,Incurred_Real!$A$24:$E$376,Incurred_Real!$D$1,FALSE)</f>
        <v>Refurbishment</v>
      </c>
      <c r="F42" s="13">
        <f>IF(VLOOKUP($C42,Incurred_Real!$A$25:$AQ$426,Incurred_Real!$AL$1,FALSE)="Commissioned Extra",0,
IF(VLOOKUP($C42,Incurred_Real!$A$25:$AQ$426,Incurred_Real!$AK$1,FALSE)=F$4,VLOOKUP($C42,Incurred_Real!$A$25:$AQ$426,Incurred_Real!$AM$1,FALSE),0))</f>
        <v>0</v>
      </c>
      <c r="G42" s="13">
        <f>IF(VLOOKUP($C42,Incurred_Real!$A$25:$AQ$426,Incurred_Real!$AL$1,FALSE)="Commissioned Extra",0,
IF(VLOOKUP($C42,Incurred_Real!$A$25:$AQ$426,Incurred_Real!$AK$1,FALSE)=G$4,VLOOKUP($C42,Incurred_Real!$A$25:$AQ$426,Incurred_Real!$AM$1,FALSE),0))</f>
        <v>0</v>
      </c>
      <c r="H42" s="13">
        <f>IF(VLOOKUP($C42,Incurred_Real!$A$25:$AQ$426,Incurred_Real!$AL$1,FALSE)="Commissioned Extra",0,
IF(VLOOKUP($C42,Incurred_Real!$A$25:$AQ$426,Incurred_Real!$AK$1,FALSE)=H$4,VLOOKUP($C42,Incurred_Real!$A$25:$AQ$426,Incurred_Real!$AM$1,FALSE),0))</f>
        <v>0</v>
      </c>
      <c r="I42" s="13">
        <f>IF(VLOOKUP($C42,Incurred_Real!$A$25:$AQ$426,Incurred_Real!$AL$1,FALSE)="Commissioned Extra",0,
IF(VLOOKUP($C42,Incurred_Real!$A$25:$AQ$426,Incurred_Real!$AK$1,FALSE)=I$4,VLOOKUP($C42,Incurred_Real!$A$25:$AQ$426,Incurred_Real!$AM$1,FALSE),0))</f>
        <v>0</v>
      </c>
      <c r="J42" s="13">
        <f>IF(VLOOKUP($C42,Incurred_Real!$A$25:$AQ$426,Incurred_Real!$AL$1,FALSE)="Commissioned Extra",0,
IF(VLOOKUP($C42,Incurred_Real!$A$25:$AQ$426,Incurred_Real!$AK$1,FALSE)=J$4,VLOOKUP($C42,Incurred_Real!$A$25:$AQ$426,Incurred_Real!$AM$1,FALSE),0))</f>
        <v>0</v>
      </c>
      <c r="K42" s="13">
        <f>IF(VLOOKUP($C42,Incurred_Real!$A$25:$AQ$426,Incurred_Real!$AL$1,FALSE)="Commissioned Extra",0,
IF(VLOOKUP($C42,Incurred_Real!$A$25:$AQ$426,Incurred_Real!$AK$1,FALSE)=K$4,VLOOKUP($C42,Incurred_Real!$A$25:$AQ$426,Incurred_Real!$AM$1,FALSE),0))</f>
        <v>0</v>
      </c>
      <c r="L42" s="13">
        <f>IF(VLOOKUP($C42,Incurred_Real!$A$25:$AQ$426,Incurred_Real!$AL$1,FALSE)="Commissioned Extra",0,
IF(VLOOKUP($C42,Incurred_Real!$A$25:$AQ$426,Incurred_Real!$AK$1,FALSE)=L$4,VLOOKUP($C42,Incurred_Real!$A$25:$AQ$426,Incurred_Real!$AM$1,FALSE),0))</f>
        <v>0</v>
      </c>
      <c r="M42" s="232">
        <f t="shared" si="1"/>
        <v>0</v>
      </c>
      <c r="N42" s="232" t="str">
        <f t="shared" si="2"/>
        <v/>
      </c>
      <c r="P42" s="232">
        <f>(VLOOKUP($C42,Incurred_Real!$A$25:$BR$427,Incurred_Real!AS$1,FALSE))*$M42</f>
        <v>0</v>
      </c>
      <c r="Q42" s="232">
        <f>(VLOOKUP($C42,Incurred_Real!$A$25:$BR$427,Incurred_Real!AT$1,FALSE))*$M42</f>
        <v>0</v>
      </c>
      <c r="R42" s="232">
        <f>(VLOOKUP($C42,Incurred_Real!$A$25:$BR$427,Incurred_Real!AU$1,FALSE))*$M42</f>
        <v>0</v>
      </c>
      <c r="S42" s="232">
        <f>(VLOOKUP($C42,Incurred_Real!$A$25:$BR$427,Incurred_Real!AV$1,FALSE))*$M42</f>
        <v>0</v>
      </c>
      <c r="T42" s="232">
        <f>(VLOOKUP($C42,Incurred_Real!$A$25:$BR$427,Incurred_Real!AW$1,FALSE))*$M42</f>
        <v>0</v>
      </c>
      <c r="U42" s="232">
        <f>(VLOOKUP($C42,Incurred_Real!$A$25:$BR$427,Incurred_Real!AX$1,FALSE))*$M42</f>
        <v>0</v>
      </c>
      <c r="V42" s="232">
        <f>(VLOOKUP($C42,Incurred_Real!$A$25:$BR$427,Incurred_Real!AY$1,FALSE))*$M42</f>
        <v>0</v>
      </c>
      <c r="W42" s="232">
        <f>(VLOOKUP($C42,Incurred_Real!$A$25:$BR$427,Incurred_Real!AZ$1,FALSE))*$M42</f>
        <v>0</v>
      </c>
      <c r="X42" s="232">
        <f>(VLOOKUP($C42,Incurred_Real!$A$25:$BR$427,Incurred_Real!BA$1,FALSE))*$M42</f>
        <v>0</v>
      </c>
      <c r="Y42" s="232">
        <f>(VLOOKUP($C42,Incurred_Real!$A$25:$BR$427,Incurred_Real!BB$1,FALSE))*$M42</f>
        <v>0</v>
      </c>
      <c r="Z42" s="232">
        <f>(VLOOKUP($C42,Incurred_Real!$A$25:$BR$427,Incurred_Real!BC$1,FALSE))*$M42</f>
        <v>0</v>
      </c>
      <c r="AA42" s="232">
        <f>(VLOOKUP($C42,Incurred_Real!$A$25:$BR$427,Incurred_Real!BD$1,FALSE))*$M42</f>
        <v>0</v>
      </c>
      <c r="AB42" s="232">
        <f>(VLOOKUP($C42,Incurred_Real!$A$25:$BR$427,Incurred_Real!BE$1,FALSE))*$M42</f>
        <v>0</v>
      </c>
      <c r="AC42" s="232">
        <f>(VLOOKUP($C42,Incurred_Real!$A$25:$BR$427,Incurred_Real!BF$1,FALSE))*$M42</f>
        <v>0</v>
      </c>
      <c r="AD42" s="232">
        <f>(VLOOKUP($C42,Incurred_Real!$A$25:$BR$427,Incurred_Real!BG$1,FALSE))*$M42</f>
        <v>0</v>
      </c>
      <c r="AE42" s="232">
        <f>(VLOOKUP($C42,Incurred_Real!$A$25:$BR$427,Incurred_Real!BH$1,FALSE))*$M42</f>
        <v>0</v>
      </c>
      <c r="AF42" s="232">
        <f>(VLOOKUP($C42,Incurred_Real!$A$25:$BR$427,Incurred_Real!BI$1,FALSE))*$M42</f>
        <v>0</v>
      </c>
      <c r="AG42" s="232">
        <f>(VLOOKUP($C42,Incurred_Real!$A$25:$BR$427,Incurred_Real!BJ$1,FALSE))*$M42</f>
        <v>0</v>
      </c>
      <c r="AH42" s="232">
        <f>(VLOOKUP($C42,Incurred_Real!$A$25:$BR$427,Incurred_Real!BK$1,FALSE))*$M42</f>
        <v>0</v>
      </c>
      <c r="AI42" s="232">
        <f>(VLOOKUP($C42,Incurred_Real!$A$25:$BR$427,Incurred_Real!BL$1,FALSE))*$M42</f>
        <v>0</v>
      </c>
      <c r="AJ42" s="232">
        <f>(VLOOKUP($C42,Incurred_Real!$A$25:$BR$427,Incurred_Real!BM$1,FALSE))*$M42</f>
        <v>0</v>
      </c>
      <c r="AK42" s="232">
        <f>(VLOOKUP($C42,Incurred_Real!$A$25:$BR$427,Incurred_Real!BN$1,FALSE))*$M42</f>
        <v>0</v>
      </c>
      <c r="AL42" s="232">
        <f>(VLOOKUP($C42,Incurred_Real!$A$25:$BR$427,Incurred_Real!BO$1,FALSE))*$M42</f>
        <v>0</v>
      </c>
      <c r="AM42" s="232">
        <f>(VLOOKUP($C42,Incurred_Real!$A$25:$BR$427,Incurred_Real!BP$1,FALSE))*$M42</f>
        <v>0</v>
      </c>
      <c r="AN42" s="232">
        <f>(VLOOKUP($C42,Incurred_Real!$A$25:$BR$427,Incurred_Real!BQ$1,FALSE))*$M42</f>
        <v>0</v>
      </c>
      <c r="AO42" s="232">
        <f>(VLOOKUP($C42,Incurred_Real!$A$25:$BR$427,Incurred_Real!BR$1,FALSE))*$M42</f>
        <v>0</v>
      </c>
      <c r="AP42" s="232">
        <f t="shared" si="3"/>
        <v>0</v>
      </c>
      <c r="AR42" s="232" t="b">
        <f t="shared" si="11"/>
        <v>1</v>
      </c>
    </row>
    <row r="43" spans="3:44" x14ac:dyDescent="0.15">
      <c r="C43" s="11" t="s">
        <v>91</v>
      </c>
      <c r="D43" s="11" t="str">
        <f>VLOOKUP($C43,Incurred_Real!$A$24:$E$376,Incurred_Real!$B$1,FALSE)</f>
        <v>Brinkworth to Mintaro Line Re-insulation</v>
      </c>
      <c r="E43" s="11" t="str">
        <f>VLOOKUP($C43,Incurred_Real!$A$24:$E$376,Incurred_Real!$D$1,FALSE)</f>
        <v>Refurbishment</v>
      </c>
      <c r="F43" s="13">
        <f>IF(VLOOKUP($C43,Incurred_Real!$A$25:$AQ$426,Incurred_Real!$AL$1,FALSE)="Commissioned Extra",0,
IF(VLOOKUP($C43,Incurred_Real!$A$25:$AQ$426,Incurred_Real!$AK$1,FALSE)=F$4,VLOOKUP($C43,Incurred_Real!$A$25:$AQ$426,Incurred_Real!$AM$1,FALSE),0))</f>
        <v>0</v>
      </c>
      <c r="G43" s="13">
        <f>IF(VLOOKUP($C43,Incurred_Real!$A$25:$AQ$426,Incurred_Real!$AL$1,FALSE)="Commissioned Extra",0,
IF(VLOOKUP($C43,Incurred_Real!$A$25:$AQ$426,Incurred_Real!$AK$1,FALSE)=G$4,VLOOKUP($C43,Incurred_Real!$A$25:$AQ$426,Incurred_Real!$AM$1,FALSE),0))</f>
        <v>0</v>
      </c>
      <c r="H43" s="13">
        <f>IF(VLOOKUP($C43,Incurred_Real!$A$25:$AQ$426,Incurred_Real!$AL$1,FALSE)="Commissioned Extra",0,
IF(VLOOKUP($C43,Incurred_Real!$A$25:$AQ$426,Incurred_Real!$AK$1,FALSE)=H$4,VLOOKUP($C43,Incurred_Real!$A$25:$AQ$426,Incurred_Real!$AM$1,FALSE),0))</f>
        <v>0</v>
      </c>
      <c r="I43" s="13">
        <f>IF(VLOOKUP($C43,Incurred_Real!$A$25:$AQ$426,Incurred_Real!$AL$1,FALSE)="Commissioned Extra",0,
IF(VLOOKUP($C43,Incurred_Real!$A$25:$AQ$426,Incurred_Real!$AK$1,FALSE)=I$4,VLOOKUP($C43,Incurred_Real!$A$25:$AQ$426,Incurred_Real!$AM$1,FALSE),0))</f>
        <v>0</v>
      </c>
      <c r="J43" s="13">
        <f>IF(VLOOKUP($C43,Incurred_Real!$A$25:$AQ$426,Incurred_Real!$AL$1,FALSE)="Commissioned Extra",0,
IF(VLOOKUP($C43,Incurred_Real!$A$25:$AQ$426,Incurred_Real!$AK$1,FALSE)=J$4,VLOOKUP($C43,Incurred_Real!$A$25:$AQ$426,Incurred_Real!$AM$1,FALSE),0))</f>
        <v>0</v>
      </c>
      <c r="K43" s="13">
        <f>IF(VLOOKUP($C43,Incurred_Real!$A$25:$AQ$426,Incurred_Real!$AL$1,FALSE)="Commissioned Extra",0,
IF(VLOOKUP($C43,Incurred_Real!$A$25:$AQ$426,Incurred_Real!$AK$1,FALSE)=K$4,VLOOKUP($C43,Incurred_Real!$A$25:$AQ$426,Incurred_Real!$AM$1,FALSE),0))</f>
        <v>0</v>
      </c>
      <c r="L43" s="13">
        <f>IF(VLOOKUP($C43,Incurred_Real!$A$25:$AQ$426,Incurred_Real!$AL$1,FALSE)="Commissioned Extra",0,
IF(VLOOKUP($C43,Incurred_Real!$A$25:$AQ$426,Incurred_Real!$AK$1,FALSE)=L$4,VLOOKUP($C43,Incurred_Real!$A$25:$AQ$426,Incurred_Real!$AM$1,FALSE),0))</f>
        <v>0</v>
      </c>
      <c r="M43" s="232">
        <f t="shared" si="1"/>
        <v>0</v>
      </c>
      <c r="N43" s="232" t="str">
        <f t="shared" si="2"/>
        <v/>
      </c>
      <c r="P43" s="232">
        <f>(VLOOKUP($C43,Incurred_Real!$A$25:$BR$427,Incurred_Real!AS$1,FALSE))*$M43</f>
        <v>0</v>
      </c>
      <c r="Q43" s="232">
        <f>(VLOOKUP($C43,Incurred_Real!$A$25:$BR$427,Incurred_Real!AT$1,FALSE))*$M43</f>
        <v>0</v>
      </c>
      <c r="R43" s="232">
        <f>(VLOOKUP($C43,Incurred_Real!$A$25:$BR$427,Incurred_Real!AU$1,FALSE))*$M43</f>
        <v>0</v>
      </c>
      <c r="S43" s="232">
        <f>(VLOOKUP($C43,Incurred_Real!$A$25:$BR$427,Incurred_Real!AV$1,FALSE))*$M43</f>
        <v>0</v>
      </c>
      <c r="T43" s="232">
        <f>(VLOOKUP($C43,Incurred_Real!$A$25:$BR$427,Incurred_Real!AW$1,FALSE))*$M43</f>
        <v>0</v>
      </c>
      <c r="U43" s="232">
        <f>(VLOOKUP($C43,Incurred_Real!$A$25:$BR$427,Incurred_Real!AX$1,FALSE))*$M43</f>
        <v>0</v>
      </c>
      <c r="V43" s="232">
        <f>(VLOOKUP($C43,Incurred_Real!$A$25:$BR$427,Incurred_Real!AY$1,FALSE))*$M43</f>
        <v>0</v>
      </c>
      <c r="W43" s="232">
        <f>(VLOOKUP($C43,Incurred_Real!$A$25:$BR$427,Incurred_Real!AZ$1,FALSE))*$M43</f>
        <v>0</v>
      </c>
      <c r="X43" s="232">
        <f>(VLOOKUP($C43,Incurred_Real!$A$25:$BR$427,Incurred_Real!BA$1,FALSE))*$M43</f>
        <v>0</v>
      </c>
      <c r="Y43" s="232">
        <f>(VLOOKUP($C43,Incurred_Real!$A$25:$BR$427,Incurred_Real!BB$1,FALSE))*$M43</f>
        <v>0</v>
      </c>
      <c r="Z43" s="232">
        <f>(VLOOKUP($C43,Incurred_Real!$A$25:$BR$427,Incurred_Real!BC$1,FALSE))*$M43</f>
        <v>0</v>
      </c>
      <c r="AA43" s="232">
        <f>(VLOOKUP($C43,Incurred_Real!$A$25:$BR$427,Incurred_Real!BD$1,FALSE))*$M43</f>
        <v>0</v>
      </c>
      <c r="AB43" s="232">
        <f>(VLOOKUP($C43,Incurred_Real!$A$25:$BR$427,Incurred_Real!BE$1,FALSE))*$M43</f>
        <v>0</v>
      </c>
      <c r="AC43" s="232">
        <f>(VLOOKUP($C43,Incurred_Real!$A$25:$BR$427,Incurred_Real!BF$1,FALSE))*$M43</f>
        <v>0</v>
      </c>
      <c r="AD43" s="232">
        <f>(VLOOKUP($C43,Incurred_Real!$A$25:$BR$427,Incurred_Real!BG$1,FALSE))*$M43</f>
        <v>0</v>
      </c>
      <c r="AE43" s="232">
        <f>(VLOOKUP($C43,Incurred_Real!$A$25:$BR$427,Incurred_Real!BH$1,FALSE))*$M43</f>
        <v>0</v>
      </c>
      <c r="AF43" s="232">
        <f>(VLOOKUP($C43,Incurred_Real!$A$25:$BR$427,Incurred_Real!BI$1,FALSE))*$M43</f>
        <v>0</v>
      </c>
      <c r="AG43" s="232">
        <f>(VLOOKUP($C43,Incurred_Real!$A$25:$BR$427,Incurred_Real!BJ$1,FALSE))*$M43</f>
        <v>0</v>
      </c>
      <c r="AH43" s="232">
        <f>(VLOOKUP($C43,Incurred_Real!$A$25:$BR$427,Incurred_Real!BK$1,FALSE))*$M43</f>
        <v>0</v>
      </c>
      <c r="AI43" s="232">
        <f>(VLOOKUP($C43,Incurred_Real!$A$25:$BR$427,Incurred_Real!BL$1,FALSE))*$M43</f>
        <v>0</v>
      </c>
      <c r="AJ43" s="232">
        <f>(VLOOKUP($C43,Incurred_Real!$A$25:$BR$427,Incurred_Real!BM$1,FALSE))*$M43</f>
        <v>0</v>
      </c>
      <c r="AK43" s="232">
        <f>(VLOOKUP($C43,Incurred_Real!$A$25:$BR$427,Incurred_Real!BN$1,FALSE))*$M43</f>
        <v>0</v>
      </c>
      <c r="AL43" s="232">
        <f>(VLOOKUP($C43,Incurred_Real!$A$25:$BR$427,Incurred_Real!BO$1,FALSE))*$M43</f>
        <v>0</v>
      </c>
      <c r="AM43" s="232">
        <f>(VLOOKUP($C43,Incurred_Real!$A$25:$BR$427,Incurred_Real!BP$1,FALSE))*$M43</f>
        <v>0</v>
      </c>
      <c r="AN43" s="232">
        <f>(VLOOKUP($C43,Incurred_Real!$A$25:$BR$427,Incurred_Real!BQ$1,FALSE))*$M43</f>
        <v>0</v>
      </c>
      <c r="AO43" s="232">
        <f>(VLOOKUP($C43,Incurred_Real!$A$25:$BR$427,Incurred_Real!BR$1,FALSE))*$M43</f>
        <v>0</v>
      </c>
      <c r="AP43" s="232">
        <f t="shared" si="3"/>
        <v>0</v>
      </c>
      <c r="AR43" s="232" t="b">
        <f t="shared" si="11"/>
        <v>1</v>
      </c>
    </row>
    <row r="44" spans="3:44" x14ac:dyDescent="0.15">
      <c r="C44" s="11" t="s">
        <v>92</v>
      </c>
      <c r="D44" s="11" t="str">
        <f>VLOOKUP($C44,Incurred_Real!$A$24:$E$376,Incurred_Real!$B$1,FALSE)</f>
        <v>Magill to Happy Valley Line Re-insulation</v>
      </c>
      <c r="E44" s="11" t="str">
        <f>VLOOKUP($C44,Incurred_Real!$A$24:$E$376,Incurred_Real!$D$1,FALSE)</f>
        <v>Refurbishment</v>
      </c>
      <c r="F44" s="13">
        <f>IF(VLOOKUP($C44,Incurred_Real!$A$25:$AQ$426,Incurred_Real!$AL$1,FALSE)="Commissioned Extra",0,
IF(VLOOKUP($C44,Incurred_Real!$A$25:$AQ$426,Incurred_Real!$AK$1,FALSE)=F$4,VLOOKUP($C44,Incurred_Real!$A$25:$AQ$426,Incurred_Real!$AM$1,FALSE),0))</f>
        <v>0</v>
      </c>
      <c r="G44" s="13">
        <f>IF(VLOOKUP($C44,Incurred_Real!$A$25:$AQ$426,Incurred_Real!$AL$1,FALSE)="Commissioned Extra",0,
IF(VLOOKUP($C44,Incurred_Real!$A$25:$AQ$426,Incurred_Real!$AK$1,FALSE)=G$4,VLOOKUP($C44,Incurred_Real!$A$25:$AQ$426,Incurred_Real!$AM$1,FALSE),0))</f>
        <v>0</v>
      </c>
      <c r="H44" s="13">
        <f>IF(VLOOKUP($C44,Incurred_Real!$A$25:$AQ$426,Incurred_Real!$AL$1,FALSE)="Commissioned Extra",0,
IF(VLOOKUP($C44,Incurred_Real!$A$25:$AQ$426,Incurred_Real!$AK$1,FALSE)=H$4,VLOOKUP($C44,Incurred_Real!$A$25:$AQ$426,Incurred_Real!$AM$1,FALSE),0))</f>
        <v>0</v>
      </c>
      <c r="I44" s="13">
        <f>IF(VLOOKUP($C44,Incurred_Real!$A$25:$AQ$426,Incurred_Real!$AL$1,FALSE)="Commissioned Extra",0,
IF(VLOOKUP($C44,Incurred_Real!$A$25:$AQ$426,Incurred_Real!$AK$1,FALSE)=I$4,VLOOKUP($C44,Incurred_Real!$A$25:$AQ$426,Incurred_Real!$AM$1,FALSE),0))</f>
        <v>0</v>
      </c>
      <c r="J44" s="13">
        <f>IF(VLOOKUP($C44,Incurred_Real!$A$25:$AQ$426,Incurred_Real!$AL$1,FALSE)="Commissioned Extra",0,
IF(VLOOKUP($C44,Incurred_Real!$A$25:$AQ$426,Incurred_Real!$AK$1,FALSE)=J$4,VLOOKUP($C44,Incurred_Real!$A$25:$AQ$426,Incurred_Real!$AM$1,FALSE),0))</f>
        <v>0</v>
      </c>
      <c r="K44" s="13">
        <f>IF(VLOOKUP($C44,Incurred_Real!$A$25:$AQ$426,Incurred_Real!$AL$1,FALSE)="Commissioned Extra",0,
IF(VLOOKUP($C44,Incurred_Real!$A$25:$AQ$426,Incurred_Real!$AK$1,FALSE)=K$4,VLOOKUP($C44,Incurred_Real!$A$25:$AQ$426,Incurred_Real!$AM$1,FALSE),0))</f>
        <v>0</v>
      </c>
      <c r="L44" s="13">
        <f>IF(VLOOKUP($C44,Incurred_Real!$A$25:$AQ$426,Incurred_Real!$AL$1,FALSE)="Commissioned Extra",0,
IF(VLOOKUP($C44,Incurred_Real!$A$25:$AQ$426,Incurred_Real!$AK$1,FALSE)=L$4,VLOOKUP($C44,Incurred_Real!$A$25:$AQ$426,Incurred_Real!$AM$1,FALSE),0))</f>
        <v>0</v>
      </c>
      <c r="M44" s="232">
        <f t="shared" si="1"/>
        <v>0</v>
      </c>
      <c r="N44" s="232" t="str">
        <f t="shared" si="2"/>
        <v/>
      </c>
      <c r="P44" s="232">
        <f>(VLOOKUP($C44,Incurred_Real!$A$25:$BR$427,Incurred_Real!AS$1,FALSE))*$M44</f>
        <v>0</v>
      </c>
      <c r="Q44" s="232">
        <f>(VLOOKUP($C44,Incurred_Real!$A$25:$BR$427,Incurred_Real!AT$1,FALSE))*$M44</f>
        <v>0</v>
      </c>
      <c r="R44" s="232">
        <f>(VLOOKUP($C44,Incurred_Real!$A$25:$BR$427,Incurred_Real!AU$1,FALSE))*$M44</f>
        <v>0</v>
      </c>
      <c r="S44" s="232">
        <f>(VLOOKUP($C44,Incurred_Real!$A$25:$BR$427,Incurred_Real!AV$1,FALSE))*$M44</f>
        <v>0</v>
      </c>
      <c r="T44" s="232">
        <f>(VLOOKUP($C44,Incurred_Real!$A$25:$BR$427,Incurred_Real!AW$1,FALSE))*$M44</f>
        <v>0</v>
      </c>
      <c r="U44" s="232">
        <f>(VLOOKUP($C44,Incurred_Real!$A$25:$BR$427,Incurred_Real!AX$1,FALSE))*$M44</f>
        <v>0</v>
      </c>
      <c r="V44" s="232">
        <f>(VLOOKUP($C44,Incurred_Real!$A$25:$BR$427,Incurred_Real!AY$1,FALSE))*$M44</f>
        <v>0</v>
      </c>
      <c r="W44" s="232">
        <f>(VLOOKUP($C44,Incurred_Real!$A$25:$BR$427,Incurred_Real!AZ$1,FALSE))*$M44</f>
        <v>0</v>
      </c>
      <c r="X44" s="232">
        <f>(VLOOKUP($C44,Incurred_Real!$A$25:$BR$427,Incurred_Real!BA$1,FALSE))*$M44</f>
        <v>0</v>
      </c>
      <c r="Y44" s="232">
        <f>(VLOOKUP($C44,Incurred_Real!$A$25:$BR$427,Incurred_Real!BB$1,FALSE))*$M44</f>
        <v>0</v>
      </c>
      <c r="Z44" s="232">
        <f>(VLOOKUP($C44,Incurred_Real!$A$25:$BR$427,Incurred_Real!BC$1,FALSE))*$M44</f>
        <v>0</v>
      </c>
      <c r="AA44" s="232">
        <f>(VLOOKUP($C44,Incurred_Real!$A$25:$BR$427,Incurred_Real!BD$1,FALSE))*$M44</f>
        <v>0</v>
      </c>
      <c r="AB44" s="232">
        <f>(VLOOKUP($C44,Incurred_Real!$A$25:$BR$427,Incurred_Real!BE$1,FALSE))*$M44</f>
        <v>0</v>
      </c>
      <c r="AC44" s="232">
        <f>(VLOOKUP($C44,Incurred_Real!$A$25:$BR$427,Incurred_Real!BF$1,FALSE))*$M44</f>
        <v>0</v>
      </c>
      <c r="AD44" s="232">
        <f>(VLOOKUP($C44,Incurred_Real!$A$25:$BR$427,Incurred_Real!BG$1,FALSE))*$M44</f>
        <v>0</v>
      </c>
      <c r="AE44" s="232">
        <f>(VLOOKUP($C44,Incurred_Real!$A$25:$BR$427,Incurred_Real!BH$1,FALSE))*$M44</f>
        <v>0</v>
      </c>
      <c r="AF44" s="232">
        <f>(VLOOKUP($C44,Incurred_Real!$A$25:$BR$427,Incurred_Real!BI$1,FALSE))*$M44</f>
        <v>0</v>
      </c>
      <c r="AG44" s="232">
        <f>(VLOOKUP($C44,Incurred_Real!$A$25:$BR$427,Incurred_Real!BJ$1,FALSE))*$M44</f>
        <v>0</v>
      </c>
      <c r="AH44" s="232">
        <f>(VLOOKUP($C44,Incurred_Real!$A$25:$BR$427,Incurred_Real!BK$1,FALSE))*$M44</f>
        <v>0</v>
      </c>
      <c r="AI44" s="232">
        <f>(VLOOKUP($C44,Incurred_Real!$A$25:$BR$427,Incurred_Real!BL$1,FALSE))*$M44</f>
        <v>0</v>
      </c>
      <c r="AJ44" s="232">
        <f>(VLOOKUP($C44,Incurred_Real!$A$25:$BR$427,Incurred_Real!BM$1,FALSE))*$M44</f>
        <v>0</v>
      </c>
      <c r="AK44" s="232">
        <f>(VLOOKUP($C44,Incurred_Real!$A$25:$BR$427,Incurred_Real!BN$1,FALSE))*$M44</f>
        <v>0</v>
      </c>
      <c r="AL44" s="232">
        <f>(VLOOKUP($C44,Incurred_Real!$A$25:$BR$427,Incurred_Real!BO$1,FALSE))*$M44</f>
        <v>0</v>
      </c>
      <c r="AM44" s="232">
        <f>(VLOOKUP($C44,Incurred_Real!$A$25:$BR$427,Incurred_Real!BP$1,FALSE))*$M44</f>
        <v>0</v>
      </c>
      <c r="AN44" s="232">
        <f>(VLOOKUP($C44,Incurred_Real!$A$25:$BR$427,Incurred_Real!BQ$1,FALSE))*$M44</f>
        <v>0</v>
      </c>
      <c r="AO44" s="232">
        <f>(VLOOKUP($C44,Incurred_Real!$A$25:$BR$427,Incurred_Real!BR$1,FALSE))*$M44</f>
        <v>0</v>
      </c>
      <c r="AP44" s="232">
        <f t="shared" si="3"/>
        <v>0</v>
      </c>
      <c r="AR44" s="232" t="b">
        <f t="shared" si="11"/>
        <v>1</v>
      </c>
    </row>
    <row r="45" spans="3:44" x14ac:dyDescent="0.15">
      <c r="C45" s="11" t="s">
        <v>93</v>
      </c>
      <c r="D45" s="11" t="str">
        <f>VLOOKUP($C45,Incurred_Real!$A$24:$E$376,Incurred_Real!$B$1,FALSE)</f>
        <v>BUCC Building Upgrade</v>
      </c>
      <c r="E45" s="11" t="str">
        <f>VLOOKUP($C45,Incurred_Real!$A$24:$E$376,Incurred_Real!$D$1,FALSE)</f>
        <v>Facilities</v>
      </c>
      <c r="F45" s="13">
        <f>IF(VLOOKUP($C45,Incurred_Real!$A$25:$AQ$426,Incurred_Real!$AL$1,FALSE)="Commissioned Extra",0,
IF(VLOOKUP($C45,Incurred_Real!$A$25:$AQ$426,Incurred_Real!$AK$1,FALSE)=F$4,VLOOKUP($C45,Incurred_Real!$A$25:$AQ$426,Incurred_Real!$AM$1,FALSE),0))</f>
        <v>0</v>
      </c>
      <c r="G45" s="13">
        <f>IF(VLOOKUP($C45,Incurred_Real!$A$25:$AQ$426,Incurred_Real!$AL$1,FALSE)="Commissioned Extra",0,
IF(VLOOKUP($C45,Incurred_Real!$A$25:$AQ$426,Incurred_Real!$AK$1,FALSE)=G$4,VLOOKUP($C45,Incurred_Real!$A$25:$AQ$426,Incurred_Real!$AM$1,FALSE),0))</f>
        <v>0</v>
      </c>
      <c r="H45" s="13">
        <f>IF(VLOOKUP($C45,Incurred_Real!$A$25:$AQ$426,Incurred_Real!$AL$1,FALSE)="Commissioned Extra",0,
IF(VLOOKUP($C45,Incurred_Real!$A$25:$AQ$426,Incurred_Real!$AK$1,FALSE)=H$4,VLOOKUP($C45,Incurred_Real!$A$25:$AQ$426,Incurred_Real!$AM$1,FALSE),0))</f>
        <v>0</v>
      </c>
      <c r="I45" s="13">
        <f>IF(VLOOKUP($C45,Incurred_Real!$A$25:$AQ$426,Incurred_Real!$AL$1,FALSE)="Commissioned Extra",0,
IF(VLOOKUP($C45,Incurred_Real!$A$25:$AQ$426,Incurred_Real!$AK$1,FALSE)=I$4,VLOOKUP($C45,Incurred_Real!$A$25:$AQ$426,Incurred_Real!$AM$1,FALSE),0))</f>
        <v>0</v>
      </c>
      <c r="J45" s="13">
        <f>IF(VLOOKUP($C45,Incurred_Real!$A$25:$AQ$426,Incurred_Real!$AL$1,FALSE)="Commissioned Extra",0,
IF(VLOOKUP($C45,Incurred_Real!$A$25:$AQ$426,Incurred_Real!$AK$1,FALSE)=J$4,VLOOKUP($C45,Incurred_Real!$A$25:$AQ$426,Incurred_Real!$AM$1,FALSE),0))</f>
        <v>0</v>
      </c>
      <c r="K45" s="13">
        <f>IF(VLOOKUP($C45,Incurred_Real!$A$25:$AQ$426,Incurred_Real!$AL$1,FALSE)="Commissioned Extra",0,
IF(VLOOKUP($C45,Incurred_Real!$A$25:$AQ$426,Incurred_Real!$AK$1,FALSE)=K$4,VLOOKUP($C45,Incurred_Real!$A$25:$AQ$426,Incurred_Real!$AM$1,FALSE),0))</f>
        <v>0</v>
      </c>
      <c r="L45" s="13">
        <f>IF(VLOOKUP($C45,Incurred_Real!$A$25:$AQ$426,Incurred_Real!$AL$1,FALSE)="Commissioned Extra",0,
IF(VLOOKUP($C45,Incurred_Real!$A$25:$AQ$426,Incurred_Real!$AK$1,FALSE)=L$4,VLOOKUP($C45,Incurred_Real!$A$25:$AQ$426,Incurred_Real!$AM$1,FALSE),0))</f>
        <v>0</v>
      </c>
      <c r="M45" s="232">
        <f t="shared" si="1"/>
        <v>0</v>
      </c>
      <c r="N45" s="232" t="str">
        <f t="shared" si="2"/>
        <v/>
      </c>
      <c r="P45" s="232">
        <f>(VLOOKUP($C45,Incurred_Real!$A$25:$BR$427,Incurred_Real!AS$1,FALSE))*$M45</f>
        <v>0</v>
      </c>
      <c r="Q45" s="232">
        <f>(VLOOKUP($C45,Incurred_Real!$A$25:$BR$427,Incurred_Real!AT$1,FALSE))*$M45</f>
        <v>0</v>
      </c>
      <c r="R45" s="232">
        <f>(VLOOKUP($C45,Incurred_Real!$A$25:$BR$427,Incurred_Real!AU$1,FALSE))*$M45</f>
        <v>0</v>
      </c>
      <c r="S45" s="232">
        <f>(VLOOKUP($C45,Incurred_Real!$A$25:$BR$427,Incurred_Real!AV$1,FALSE))*$M45</f>
        <v>0</v>
      </c>
      <c r="T45" s="232">
        <f>(VLOOKUP($C45,Incurred_Real!$A$25:$BR$427,Incurred_Real!AW$1,FALSE))*$M45</f>
        <v>0</v>
      </c>
      <c r="U45" s="232">
        <f>(VLOOKUP($C45,Incurred_Real!$A$25:$BR$427,Incurred_Real!AX$1,FALSE))*$M45</f>
        <v>0</v>
      </c>
      <c r="V45" s="232">
        <f>(VLOOKUP($C45,Incurred_Real!$A$25:$BR$427,Incurred_Real!AY$1,FALSE))*$M45</f>
        <v>0</v>
      </c>
      <c r="W45" s="232">
        <f>(VLOOKUP($C45,Incurred_Real!$A$25:$BR$427,Incurred_Real!AZ$1,FALSE))*$M45</f>
        <v>0</v>
      </c>
      <c r="X45" s="232">
        <f>(VLOOKUP($C45,Incurred_Real!$A$25:$BR$427,Incurred_Real!BA$1,FALSE))*$M45</f>
        <v>0</v>
      </c>
      <c r="Y45" s="232">
        <f>(VLOOKUP($C45,Incurred_Real!$A$25:$BR$427,Incurred_Real!BB$1,FALSE))*$M45</f>
        <v>0</v>
      </c>
      <c r="Z45" s="232">
        <f>(VLOOKUP($C45,Incurred_Real!$A$25:$BR$427,Incurred_Real!BC$1,FALSE))*$M45</f>
        <v>0</v>
      </c>
      <c r="AA45" s="232">
        <f>(VLOOKUP($C45,Incurred_Real!$A$25:$BR$427,Incurred_Real!BD$1,FALSE))*$M45</f>
        <v>0</v>
      </c>
      <c r="AB45" s="232">
        <f>(VLOOKUP($C45,Incurred_Real!$A$25:$BR$427,Incurred_Real!BE$1,FALSE))*$M45</f>
        <v>0</v>
      </c>
      <c r="AC45" s="232">
        <f>(VLOOKUP($C45,Incurred_Real!$A$25:$BR$427,Incurred_Real!BF$1,FALSE))*$M45</f>
        <v>0</v>
      </c>
      <c r="AD45" s="232">
        <f>(VLOOKUP($C45,Incurred_Real!$A$25:$BR$427,Incurred_Real!BG$1,FALSE))*$M45</f>
        <v>0</v>
      </c>
      <c r="AE45" s="232">
        <f>(VLOOKUP($C45,Incurred_Real!$A$25:$BR$427,Incurred_Real!BH$1,FALSE))*$M45</f>
        <v>0</v>
      </c>
      <c r="AF45" s="232">
        <f>(VLOOKUP($C45,Incurred_Real!$A$25:$BR$427,Incurred_Real!BI$1,FALSE))*$M45</f>
        <v>0</v>
      </c>
      <c r="AG45" s="232">
        <f>(VLOOKUP($C45,Incurred_Real!$A$25:$BR$427,Incurred_Real!BJ$1,FALSE))*$M45</f>
        <v>0</v>
      </c>
      <c r="AH45" s="232">
        <f>(VLOOKUP($C45,Incurred_Real!$A$25:$BR$427,Incurred_Real!BK$1,FALSE))*$M45</f>
        <v>0</v>
      </c>
      <c r="AI45" s="232">
        <f>(VLOOKUP($C45,Incurred_Real!$A$25:$BR$427,Incurred_Real!BL$1,FALSE))*$M45</f>
        <v>0</v>
      </c>
      <c r="AJ45" s="232">
        <f>(VLOOKUP($C45,Incurred_Real!$A$25:$BR$427,Incurred_Real!BM$1,FALSE))*$M45</f>
        <v>0</v>
      </c>
      <c r="AK45" s="232">
        <f>(VLOOKUP($C45,Incurred_Real!$A$25:$BR$427,Incurred_Real!BN$1,FALSE))*$M45</f>
        <v>0</v>
      </c>
      <c r="AL45" s="232">
        <f>(VLOOKUP($C45,Incurred_Real!$A$25:$BR$427,Incurred_Real!BO$1,FALSE))*$M45</f>
        <v>0</v>
      </c>
      <c r="AM45" s="232">
        <f>(VLOOKUP($C45,Incurred_Real!$A$25:$BR$427,Incurred_Real!BP$1,FALSE))*$M45</f>
        <v>0</v>
      </c>
      <c r="AN45" s="232">
        <f>(VLOOKUP($C45,Incurred_Real!$A$25:$BR$427,Incurred_Real!BQ$1,FALSE))*$M45</f>
        <v>0</v>
      </c>
      <c r="AO45" s="232">
        <f>(VLOOKUP($C45,Incurred_Real!$A$25:$BR$427,Incurred_Real!BR$1,FALSE))*$M45</f>
        <v>0</v>
      </c>
      <c r="AP45" s="232">
        <f t="shared" si="3"/>
        <v>0</v>
      </c>
      <c r="AR45" s="232" t="b">
        <f t="shared" si="11"/>
        <v>1</v>
      </c>
    </row>
    <row r="46" spans="3:44" x14ac:dyDescent="0.15">
      <c r="C46" s="11" t="s">
        <v>95</v>
      </c>
      <c r="D46" s="11" t="str">
        <f>VLOOKUP($C46,Incurred_Real!$A$24:$E$376,Incurred_Real!$B$1,FALSE)</f>
        <v>Project Delivery Optimisation</v>
      </c>
      <c r="E46" s="11" t="str">
        <f>VLOOKUP($C46,Incurred_Real!$A$24:$E$376,Incurred_Real!$D$1,FALSE)</f>
        <v>Augmentation</v>
      </c>
      <c r="F46" s="13">
        <f>IF(VLOOKUP($C46,Incurred_Real!$A$25:$AQ$426,Incurred_Real!$AL$1,FALSE)="Commissioned Extra",0,
IF(VLOOKUP($C46,Incurred_Real!$A$25:$AQ$426,Incurred_Real!$AK$1,FALSE)=F$4,VLOOKUP($C46,Incurred_Real!$A$25:$AQ$426,Incurred_Real!$AM$1,FALSE),0))</f>
        <v>0</v>
      </c>
      <c r="G46" s="13">
        <f>IF(VLOOKUP($C46,Incurred_Real!$A$25:$AQ$426,Incurred_Real!$AL$1,FALSE)="Commissioned Extra",0,
IF(VLOOKUP($C46,Incurred_Real!$A$25:$AQ$426,Incurred_Real!$AK$1,FALSE)=G$4,VLOOKUP($C46,Incurred_Real!$A$25:$AQ$426,Incurred_Real!$AM$1,FALSE),0))</f>
        <v>0</v>
      </c>
      <c r="H46" s="13">
        <f>IF(VLOOKUP($C46,Incurred_Real!$A$25:$AQ$426,Incurred_Real!$AL$1,FALSE)="Commissioned Extra",0,
IF(VLOOKUP($C46,Incurred_Real!$A$25:$AQ$426,Incurred_Real!$AK$1,FALSE)=H$4,VLOOKUP($C46,Incurred_Real!$A$25:$AQ$426,Incurred_Real!$AM$1,FALSE),0))</f>
        <v>0</v>
      </c>
      <c r="I46" s="13">
        <f>IF(VLOOKUP($C46,Incurred_Real!$A$25:$AQ$426,Incurred_Real!$AL$1,FALSE)="Commissioned Extra",0,
IF(VLOOKUP($C46,Incurred_Real!$A$25:$AQ$426,Incurred_Real!$AK$1,FALSE)=I$4,VLOOKUP($C46,Incurred_Real!$A$25:$AQ$426,Incurred_Real!$AM$1,FALSE),0))</f>
        <v>0</v>
      </c>
      <c r="J46" s="13">
        <f>IF(VLOOKUP($C46,Incurred_Real!$A$25:$AQ$426,Incurred_Real!$AL$1,FALSE)="Commissioned Extra",0,
IF(VLOOKUP($C46,Incurred_Real!$A$25:$AQ$426,Incurred_Real!$AK$1,FALSE)=J$4,VLOOKUP($C46,Incurred_Real!$A$25:$AQ$426,Incurred_Real!$AM$1,FALSE),0))</f>
        <v>0</v>
      </c>
      <c r="K46" s="13">
        <f>IF(VLOOKUP($C46,Incurred_Real!$A$25:$AQ$426,Incurred_Real!$AL$1,FALSE)="Commissioned Extra",0,
IF(VLOOKUP($C46,Incurred_Real!$A$25:$AQ$426,Incurred_Real!$AK$1,FALSE)=K$4,VLOOKUP($C46,Incurred_Real!$A$25:$AQ$426,Incurred_Real!$AM$1,FALSE),0))</f>
        <v>0</v>
      </c>
      <c r="L46" s="13">
        <f>IF(VLOOKUP($C46,Incurred_Real!$A$25:$AQ$426,Incurred_Real!$AL$1,FALSE)="Commissioned Extra",0,
IF(VLOOKUP($C46,Incurred_Real!$A$25:$AQ$426,Incurred_Real!$AK$1,FALSE)=L$4,VLOOKUP($C46,Incurred_Real!$A$25:$AQ$426,Incurred_Real!$AM$1,FALSE),0))</f>
        <v>0</v>
      </c>
      <c r="M46" s="232">
        <f t="shared" si="1"/>
        <v>0</v>
      </c>
      <c r="N46" s="232" t="str">
        <f t="shared" si="2"/>
        <v/>
      </c>
      <c r="P46" s="232">
        <f>(VLOOKUP($C46,Incurred_Real!$A$25:$BR$427,Incurred_Real!AS$1,FALSE))*$M46</f>
        <v>0</v>
      </c>
      <c r="Q46" s="232">
        <f>(VLOOKUP($C46,Incurred_Real!$A$25:$BR$427,Incurred_Real!AT$1,FALSE))*$M46</f>
        <v>0</v>
      </c>
      <c r="R46" s="232">
        <f>(VLOOKUP($C46,Incurred_Real!$A$25:$BR$427,Incurred_Real!AU$1,FALSE))*$M46</f>
        <v>0</v>
      </c>
      <c r="S46" s="232">
        <f>(VLOOKUP($C46,Incurred_Real!$A$25:$BR$427,Incurred_Real!AV$1,FALSE))*$M46</f>
        <v>0</v>
      </c>
      <c r="T46" s="232">
        <f>(VLOOKUP($C46,Incurred_Real!$A$25:$BR$427,Incurred_Real!AW$1,FALSE))*$M46</f>
        <v>0</v>
      </c>
      <c r="U46" s="232">
        <f>(VLOOKUP($C46,Incurred_Real!$A$25:$BR$427,Incurred_Real!AX$1,FALSE))*$M46</f>
        <v>0</v>
      </c>
      <c r="V46" s="232">
        <f>(VLOOKUP($C46,Incurred_Real!$A$25:$BR$427,Incurred_Real!AY$1,FALSE))*$M46</f>
        <v>0</v>
      </c>
      <c r="W46" s="232">
        <f>(VLOOKUP($C46,Incurred_Real!$A$25:$BR$427,Incurred_Real!AZ$1,FALSE))*$M46</f>
        <v>0</v>
      </c>
      <c r="X46" s="232">
        <f>(VLOOKUP($C46,Incurred_Real!$A$25:$BR$427,Incurred_Real!BA$1,FALSE))*$M46</f>
        <v>0</v>
      </c>
      <c r="Y46" s="232">
        <f>(VLOOKUP($C46,Incurred_Real!$A$25:$BR$427,Incurred_Real!BB$1,FALSE))*$M46</f>
        <v>0</v>
      </c>
      <c r="Z46" s="232">
        <f>(VLOOKUP($C46,Incurred_Real!$A$25:$BR$427,Incurred_Real!BC$1,FALSE))*$M46</f>
        <v>0</v>
      </c>
      <c r="AA46" s="232">
        <f>(VLOOKUP($C46,Incurred_Real!$A$25:$BR$427,Incurred_Real!BD$1,FALSE))*$M46</f>
        <v>0</v>
      </c>
      <c r="AB46" s="232">
        <f>(VLOOKUP($C46,Incurred_Real!$A$25:$BR$427,Incurred_Real!BE$1,FALSE))*$M46</f>
        <v>0</v>
      </c>
      <c r="AC46" s="232">
        <f>(VLOOKUP($C46,Incurred_Real!$A$25:$BR$427,Incurred_Real!BF$1,FALSE))*$M46</f>
        <v>0</v>
      </c>
      <c r="AD46" s="232">
        <f>(VLOOKUP($C46,Incurred_Real!$A$25:$BR$427,Incurred_Real!BG$1,FALSE))*$M46</f>
        <v>0</v>
      </c>
      <c r="AE46" s="232">
        <f>(VLOOKUP($C46,Incurred_Real!$A$25:$BR$427,Incurred_Real!BH$1,FALSE))*$M46</f>
        <v>0</v>
      </c>
      <c r="AF46" s="232">
        <f>(VLOOKUP($C46,Incurred_Real!$A$25:$BR$427,Incurred_Real!BI$1,FALSE))*$M46</f>
        <v>0</v>
      </c>
      <c r="AG46" s="232">
        <f>(VLOOKUP($C46,Incurred_Real!$A$25:$BR$427,Incurred_Real!BJ$1,FALSE))*$M46</f>
        <v>0</v>
      </c>
      <c r="AH46" s="232">
        <f>(VLOOKUP($C46,Incurred_Real!$A$25:$BR$427,Incurred_Real!BK$1,FALSE))*$M46</f>
        <v>0</v>
      </c>
      <c r="AI46" s="232">
        <f>(VLOOKUP($C46,Incurred_Real!$A$25:$BR$427,Incurred_Real!BL$1,FALSE))*$M46</f>
        <v>0</v>
      </c>
      <c r="AJ46" s="232">
        <f>(VLOOKUP($C46,Incurred_Real!$A$25:$BR$427,Incurred_Real!BM$1,FALSE))*$M46</f>
        <v>0</v>
      </c>
      <c r="AK46" s="232">
        <f>(VLOOKUP($C46,Incurred_Real!$A$25:$BR$427,Incurred_Real!BN$1,FALSE))*$M46</f>
        <v>0</v>
      </c>
      <c r="AL46" s="232">
        <f>(VLOOKUP($C46,Incurred_Real!$A$25:$BR$427,Incurred_Real!BO$1,FALSE))*$M46</f>
        <v>0</v>
      </c>
      <c r="AM46" s="232">
        <f>(VLOOKUP($C46,Incurred_Real!$A$25:$BR$427,Incurred_Real!BP$1,FALSE))*$M46</f>
        <v>0</v>
      </c>
      <c r="AN46" s="232">
        <f>(VLOOKUP($C46,Incurred_Real!$A$25:$BR$427,Incurred_Real!BQ$1,FALSE))*$M46</f>
        <v>0</v>
      </c>
      <c r="AO46" s="232">
        <f>(VLOOKUP($C46,Incurred_Real!$A$25:$BR$427,Incurred_Real!BR$1,FALSE))*$M46</f>
        <v>0</v>
      </c>
      <c r="AP46" s="232">
        <f t="shared" si="3"/>
        <v>0</v>
      </c>
      <c r="AR46" s="232" t="b">
        <f t="shared" si="11"/>
        <v>1</v>
      </c>
    </row>
    <row r="47" spans="3:44" x14ac:dyDescent="0.15">
      <c r="C47" s="11" t="s">
        <v>97</v>
      </c>
      <c r="D47" s="11" t="str">
        <f>VLOOKUP($C47,Incurred_Real!$A$24:$E$376,Incurred_Real!$B$1,FALSE)</f>
        <v>Safety in Design Processes</v>
      </c>
      <c r="E47" s="11" t="str">
        <f>VLOOKUP($C47,Incurred_Real!$A$24:$E$376,Incurred_Real!$D$1,FALSE)</f>
        <v>Security/Compliance</v>
      </c>
      <c r="F47" s="13">
        <f>IF(VLOOKUP($C47,Incurred_Real!$A$25:$AQ$426,Incurred_Real!$AL$1,FALSE)="Commissioned Extra",0,
IF(VLOOKUP($C47,Incurred_Real!$A$25:$AQ$426,Incurred_Real!$AK$1,FALSE)=F$4,VLOOKUP($C47,Incurred_Real!$A$25:$AQ$426,Incurred_Real!$AM$1,FALSE),0))</f>
        <v>0</v>
      </c>
      <c r="G47" s="13">
        <f>IF(VLOOKUP($C47,Incurred_Real!$A$25:$AQ$426,Incurred_Real!$AL$1,FALSE)="Commissioned Extra",0,
IF(VLOOKUP($C47,Incurred_Real!$A$25:$AQ$426,Incurred_Real!$AK$1,FALSE)=G$4,VLOOKUP($C47,Incurred_Real!$A$25:$AQ$426,Incurred_Real!$AM$1,FALSE),0))</f>
        <v>0</v>
      </c>
      <c r="H47" s="13">
        <f>IF(VLOOKUP($C47,Incurred_Real!$A$25:$AQ$426,Incurred_Real!$AL$1,FALSE)="Commissioned Extra",0,
IF(VLOOKUP($C47,Incurred_Real!$A$25:$AQ$426,Incurred_Real!$AK$1,FALSE)=H$4,VLOOKUP($C47,Incurred_Real!$A$25:$AQ$426,Incurred_Real!$AM$1,FALSE),0))</f>
        <v>0</v>
      </c>
      <c r="I47" s="13">
        <f>IF(VLOOKUP($C47,Incurred_Real!$A$25:$AQ$426,Incurred_Real!$AL$1,FALSE)="Commissioned Extra",0,
IF(VLOOKUP($C47,Incurred_Real!$A$25:$AQ$426,Incurred_Real!$AK$1,FALSE)=I$4,VLOOKUP($C47,Incurred_Real!$A$25:$AQ$426,Incurred_Real!$AM$1,FALSE),0))</f>
        <v>0</v>
      </c>
      <c r="J47" s="13">
        <f>IF(VLOOKUP($C47,Incurred_Real!$A$25:$AQ$426,Incurred_Real!$AL$1,FALSE)="Commissioned Extra",0,
IF(VLOOKUP($C47,Incurred_Real!$A$25:$AQ$426,Incurred_Real!$AK$1,FALSE)=J$4,VLOOKUP($C47,Incurred_Real!$A$25:$AQ$426,Incurred_Real!$AM$1,FALSE),0))</f>
        <v>0</v>
      </c>
      <c r="K47" s="13">
        <f>IF(VLOOKUP($C47,Incurred_Real!$A$25:$AQ$426,Incurred_Real!$AL$1,FALSE)="Commissioned Extra",0,
IF(VLOOKUP($C47,Incurred_Real!$A$25:$AQ$426,Incurred_Real!$AK$1,FALSE)=K$4,VLOOKUP($C47,Incurred_Real!$A$25:$AQ$426,Incurred_Real!$AM$1,FALSE),0))</f>
        <v>0</v>
      </c>
      <c r="L47" s="13">
        <f>IF(VLOOKUP($C47,Incurred_Real!$A$25:$AQ$426,Incurred_Real!$AL$1,FALSE)="Commissioned Extra",0,
IF(VLOOKUP($C47,Incurred_Real!$A$25:$AQ$426,Incurred_Real!$AK$1,FALSE)=L$4,VLOOKUP($C47,Incurred_Real!$A$25:$AQ$426,Incurred_Real!$AM$1,FALSE),0))</f>
        <v>0</v>
      </c>
      <c r="M47" s="232">
        <f t="shared" si="1"/>
        <v>0</v>
      </c>
      <c r="N47" s="232" t="str">
        <f t="shared" si="2"/>
        <v/>
      </c>
      <c r="P47" s="232">
        <f>(VLOOKUP($C47,Incurred_Real!$A$25:$BR$427,Incurred_Real!AS$1,FALSE))*$M47</f>
        <v>0</v>
      </c>
      <c r="Q47" s="232">
        <f>(VLOOKUP($C47,Incurred_Real!$A$25:$BR$427,Incurred_Real!AT$1,FALSE))*$M47</f>
        <v>0</v>
      </c>
      <c r="R47" s="232">
        <f>(VLOOKUP($C47,Incurred_Real!$A$25:$BR$427,Incurred_Real!AU$1,FALSE))*$M47</f>
        <v>0</v>
      </c>
      <c r="S47" s="232">
        <f>(VLOOKUP($C47,Incurred_Real!$A$25:$BR$427,Incurred_Real!AV$1,FALSE))*$M47</f>
        <v>0</v>
      </c>
      <c r="T47" s="232">
        <f>(VLOOKUP($C47,Incurred_Real!$A$25:$BR$427,Incurred_Real!AW$1,FALSE))*$M47</f>
        <v>0</v>
      </c>
      <c r="U47" s="232">
        <f>(VLOOKUP($C47,Incurred_Real!$A$25:$BR$427,Incurred_Real!AX$1,FALSE))*$M47</f>
        <v>0</v>
      </c>
      <c r="V47" s="232">
        <f>(VLOOKUP($C47,Incurred_Real!$A$25:$BR$427,Incurred_Real!AY$1,FALSE))*$M47</f>
        <v>0</v>
      </c>
      <c r="W47" s="232">
        <f>(VLOOKUP($C47,Incurred_Real!$A$25:$BR$427,Incurred_Real!AZ$1,FALSE))*$M47</f>
        <v>0</v>
      </c>
      <c r="X47" s="232">
        <f>(VLOOKUP($C47,Incurred_Real!$A$25:$BR$427,Incurred_Real!BA$1,FALSE))*$M47</f>
        <v>0</v>
      </c>
      <c r="Y47" s="232">
        <f>(VLOOKUP($C47,Incurred_Real!$A$25:$BR$427,Incurred_Real!BB$1,FALSE))*$M47</f>
        <v>0</v>
      </c>
      <c r="Z47" s="232">
        <f>(VLOOKUP($C47,Incurred_Real!$A$25:$BR$427,Incurred_Real!BC$1,FALSE))*$M47</f>
        <v>0</v>
      </c>
      <c r="AA47" s="232">
        <f>(VLOOKUP($C47,Incurred_Real!$A$25:$BR$427,Incurred_Real!BD$1,FALSE))*$M47</f>
        <v>0</v>
      </c>
      <c r="AB47" s="232">
        <f>(VLOOKUP($C47,Incurred_Real!$A$25:$BR$427,Incurred_Real!BE$1,FALSE))*$M47</f>
        <v>0</v>
      </c>
      <c r="AC47" s="232">
        <f>(VLOOKUP($C47,Incurred_Real!$A$25:$BR$427,Incurred_Real!BF$1,FALSE))*$M47</f>
        <v>0</v>
      </c>
      <c r="AD47" s="232">
        <f>(VLOOKUP($C47,Incurred_Real!$A$25:$BR$427,Incurred_Real!BG$1,FALSE))*$M47</f>
        <v>0</v>
      </c>
      <c r="AE47" s="232">
        <f>(VLOOKUP($C47,Incurred_Real!$A$25:$BR$427,Incurred_Real!BH$1,FALSE))*$M47</f>
        <v>0</v>
      </c>
      <c r="AF47" s="232">
        <f>(VLOOKUP($C47,Incurred_Real!$A$25:$BR$427,Incurred_Real!BI$1,FALSE))*$M47</f>
        <v>0</v>
      </c>
      <c r="AG47" s="232">
        <f>(VLOOKUP($C47,Incurred_Real!$A$25:$BR$427,Incurred_Real!BJ$1,FALSE))*$M47</f>
        <v>0</v>
      </c>
      <c r="AH47" s="232">
        <f>(VLOOKUP($C47,Incurred_Real!$A$25:$BR$427,Incurred_Real!BK$1,FALSE))*$M47</f>
        <v>0</v>
      </c>
      <c r="AI47" s="232">
        <f>(VLOOKUP($C47,Incurred_Real!$A$25:$BR$427,Incurred_Real!BL$1,FALSE))*$M47</f>
        <v>0</v>
      </c>
      <c r="AJ47" s="232">
        <f>(VLOOKUP($C47,Incurred_Real!$A$25:$BR$427,Incurred_Real!BM$1,FALSE))*$M47</f>
        <v>0</v>
      </c>
      <c r="AK47" s="232">
        <f>(VLOOKUP($C47,Incurred_Real!$A$25:$BR$427,Incurred_Real!BN$1,FALSE))*$M47</f>
        <v>0</v>
      </c>
      <c r="AL47" s="232">
        <f>(VLOOKUP($C47,Incurred_Real!$A$25:$BR$427,Incurred_Real!BO$1,FALSE))*$M47</f>
        <v>0</v>
      </c>
      <c r="AM47" s="232">
        <f>(VLOOKUP($C47,Incurred_Real!$A$25:$BR$427,Incurred_Real!BP$1,FALSE))*$M47</f>
        <v>0</v>
      </c>
      <c r="AN47" s="232">
        <f>(VLOOKUP($C47,Incurred_Real!$A$25:$BR$427,Incurred_Real!BQ$1,FALSE))*$M47</f>
        <v>0</v>
      </c>
      <c r="AO47" s="232">
        <f>(VLOOKUP($C47,Incurred_Real!$A$25:$BR$427,Incurred_Real!BR$1,FALSE))*$M47</f>
        <v>0</v>
      </c>
      <c r="AP47" s="232">
        <f t="shared" si="3"/>
        <v>0</v>
      </c>
      <c r="AR47" s="232" t="b">
        <f t="shared" si="11"/>
        <v>1</v>
      </c>
    </row>
    <row r="48" spans="3:44" x14ac:dyDescent="0.15">
      <c r="C48" s="11" t="s">
        <v>99</v>
      </c>
      <c r="D48" s="11" t="str">
        <f>VLOOKUP($C48,Incurred_Real!$A$24:$E$376,Incurred_Real!$B$1,FALSE)</f>
        <v>Cultana to Stony Point Land and Easement Acquisition</v>
      </c>
      <c r="E48" s="11" t="str">
        <f>VLOOKUP($C48,Incurred_Real!$A$24:$E$376,Incurred_Real!$D$1,FALSE)</f>
        <v>Easements/Land</v>
      </c>
      <c r="F48" s="13">
        <f>IF(VLOOKUP($C48,Incurred_Real!$A$25:$AQ$426,Incurred_Real!$AL$1,FALSE)="Commissioned Extra",0,
IF(VLOOKUP($C48,Incurred_Real!$A$25:$AQ$426,Incurred_Real!$AK$1,FALSE)=F$4,VLOOKUP($C48,Incurred_Real!$A$25:$AQ$426,Incurred_Real!$AM$1,FALSE),0))</f>
        <v>0</v>
      </c>
      <c r="G48" s="13">
        <f>IF(VLOOKUP($C48,Incurred_Real!$A$25:$AQ$426,Incurred_Real!$AL$1,FALSE)="Commissioned Extra",0,
IF(VLOOKUP($C48,Incurred_Real!$A$25:$AQ$426,Incurred_Real!$AK$1,FALSE)=G$4,VLOOKUP($C48,Incurred_Real!$A$25:$AQ$426,Incurred_Real!$AM$1,FALSE),0))</f>
        <v>0</v>
      </c>
      <c r="H48" s="13">
        <f>IF(VLOOKUP($C48,Incurred_Real!$A$25:$AQ$426,Incurred_Real!$AL$1,FALSE)="Commissioned Extra",0,
IF(VLOOKUP($C48,Incurred_Real!$A$25:$AQ$426,Incurred_Real!$AK$1,FALSE)=H$4,VLOOKUP($C48,Incurred_Real!$A$25:$AQ$426,Incurred_Real!$AM$1,FALSE),0))</f>
        <v>0</v>
      </c>
      <c r="I48" s="13">
        <f>IF(VLOOKUP($C48,Incurred_Real!$A$25:$AQ$426,Incurred_Real!$AL$1,FALSE)="Commissioned Extra",0,
IF(VLOOKUP($C48,Incurred_Real!$A$25:$AQ$426,Incurred_Real!$AK$1,FALSE)=I$4,VLOOKUP($C48,Incurred_Real!$A$25:$AQ$426,Incurred_Real!$AM$1,FALSE),0))</f>
        <v>0</v>
      </c>
      <c r="J48" s="13">
        <f>IF(VLOOKUP($C48,Incurred_Real!$A$25:$AQ$426,Incurred_Real!$AL$1,FALSE)="Commissioned Extra",0,
IF(VLOOKUP($C48,Incurred_Real!$A$25:$AQ$426,Incurred_Real!$AK$1,FALSE)=J$4,VLOOKUP($C48,Incurred_Real!$A$25:$AQ$426,Incurred_Real!$AM$1,FALSE),0))</f>
        <v>0</v>
      </c>
      <c r="K48" s="13">
        <f>IF(VLOOKUP($C48,Incurred_Real!$A$25:$AQ$426,Incurred_Real!$AL$1,FALSE)="Commissioned Extra",0,
IF(VLOOKUP($C48,Incurred_Real!$A$25:$AQ$426,Incurred_Real!$AK$1,FALSE)=K$4,VLOOKUP($C48,Incurred_Real!$A$25:$AQ$426,Incurred_Real!$AM$1,FALSE),0))</f>
        <v>0</v>
      </c>
      <c r="L48" s="13">
        <f>IF(VLOOKUP($C48,Incurred_Real!$A$25:$AQ$426,Incurred_Real!$AL$1,FALSE)="Commissioned Extra",0,
IF(VLOOKUP($C48,Incurred_Real!$A$25:$AQ$426,Incurred_Real!$AK$1,FALSE)=L$4,VLOOKUP($C48,Incurred_Real!$A$25:$AQ$426,Incurred_Real!$AM$1,FALSE),0))</f>
        <v>0</v>
      </c>
      <c r="M48" s="232">
        <f t="shared" si="1"/>
        <v>0</v>
      </c>
      <c r="N48" s="232" t="str">
        <f t="shared" si="2"/>
        <v/>
      </c>
      <c r="P48" s="232">
        <f>(VLOOKUP($C48,Incurred_Real!$A$25:$BR$427,Incurred_Real!AS$1,FALSE))*$M48</f>
        <v>0</v>
      </c>
      <c r="Q48" s="232">
        <f>(VLOOKUP($C48,Incurred_Real!$A$25:$BR$427,Incurred_Real!AT$1,FALSE))*$M48</f>
        <v>0</v>
      </c>
      <c r="R48" s="232">
        <f>(VLOOKUP($C48,Incurred_Real!$A$25:$BR$427,Incurred_Real!AU$1,FALSE))*$M48</f>
        <v>0</v>
      </c>
      <c r="S48" s="232">
        <f>(VLOOKUP($C48,Incurred_Real!$A$25:$BR$427,Incurred_Real!AV$1,FALSE))*$M48</f>
        <v>0</v>
      </c>
      <c r="T48" s="232">
        <f>(VLOOKUP($C48,Incurred_Real!$A$25:$BR$427,Incurred_Real!AW$1,FALSE))*$M48</f>
        <v>0</v>
      </c>
      <c r="U48" s="232">
        <f>(VLOOKUP($C48,Incurred_Real!$A$25:$BR$427,Incurred_Real!AX$1,FALSE))*$M48</f>
        <v>0</v>
      </c>
      <c r="V48" s="232">
        <f>(VLOOKUP($C48,Incurred_Real!$A$25:$BR$427,Incurred_Real!AY$1,FALSE))*$M48</f>
        <v>0</v>
      </c>
      <c r="W48" s="232">
        <f>(VLOOKUP($C48,Incurred_Real!$A$25:$BR$427,Incurred_Real!AZ$1,FALSE))*$M48</f>
        <v>0</v>
      </c>
      <c r="X48" s="232">
        <f>(VLOOKUP($C48,Incurred_Real!$A$25:$BR$427,Incurred_Real!BA$1,FALSE))*$M48</f>
        <v>0</v>
      </c>
      <c r="Y48" s="232">
        <f>(VLOOKUP($C48,Incurred_Real!$A$25:$BR$427,Incurred_Real!BB$1,FALSE))*$M48</f>
        <v>0</v>
      </c>
      <c r="Z48" s="232">
        <f>(VLOOKUP($C48,Incurred_Real!$A$25:$BR$427,Incurred_Real!BC$1,FALSE))*$M48</f>
        <v>0</v>
      </c>
      <c r="AA48" s="232">
        <f>(VLOOKUP($C48,Incurred_Real!$A$25:$BR$427,Incurred_Real!BD$1,FALSE))*$M48</f>
        <v>0</v>
      </c>
      <c r="AB48" s="232">
        <f>(VLOOKUP($C48,Incurred_Real!$A$25:$BR$427,Incurred_Real!BE$1,FALSE))*$M48</f>
        <v>0</v>
      </c>
      <c r="AC48" s="232">
        <f>(VLOOKUP($C48,Incurred_Real!$A$25:$BR$427,Incurred_Real!BF$1,FALSE))*$M48</f>
        <v>0</v>
      </c>
      <c r="AD48" s="232">
        <f>(VLOOKUP($C48,Incurred_Real!$A$25:$BR$427,Incurred_Real!BG$1,FALSE))*$M48</f>
        <v>0</v>
      </c>
      <c r="AE48" s="232">
        <f>(VLOOKUP($C48,Incurred_Real!$A$25:$BR$427,Incurred_Real!BH$1,FALSE))*$M48</f>
        <v>0</v>
      </c>
      <c r="AF48" s="232">
        <f>(VLOOKUP($C48,Incurred_Real!$A$25:$BR$427,Incurred_Real!BI$1,FALSE))*$M48</f>
        <v>0</v>
      </c>
      <c r="AG48" s="232">
        <f>(VLOOKUP($C48,Incurred_Real!$A$25:$BR$427,Incurred_Real!BJ$1,FALSE))*$M48</f>
        <v>0</v>
      </c>
      <c r="AH48" s="232">
        <f>(VLOOKUP($C48,Incurred_Real!$A$25:$BR$427,Incurred_Real!BK$1,FALSE))*$M48</f>
        <v>0</v>
      </c>
      <c r="AI48" s="232">
        <f>(VLOOKUP($C48,Incurred_Real!$A$25:$BR$427,Incurred_Real!BL$1,FALSE))*$M48</f>
        <v>0</v>
      </c>
      <c r="AJ48" s="232">
        <f>(VLOOKUP($C48,Incurred_Real!$A$25:$BR$427,Incurred_Real!BM$1,FALSE))*$M48</f>
        <v>0</v>
      </c>
      <c r="AK48" s="232">
        <f>(VLOOKUP($C48,Incurred_Real!$A$25:$BR$427,Incurred_Real!BN$1,FALSE))*$M48</f>
        <v>0</v>
      </c>
      <c r="AL48" s="232">
        <f>(VLOOKUP($C48,Incurred_Real!$A$25:$BR$427,Incurred_Real!BO$1,FALSE))*$M48</f>
        <v>0</v>
      </c>
      <c r="AM48" s="232">
        <f>(VLOOKUP($C48,Incurred_Real!$A$25:$BR$427,Incurred_Real!BP$1,FALSE))*$M48</f>
        <v>0</v>
      </c>
      <c r="AN48" s="232">
        <f>(VLOOKUP($C48,Incurred_Real!$A$25:$BR$427,Incurred_Real!BQ$1,FALSE))*$M48</f>
        <v>0</v>
      </c>
      <c r="AO48" s="232">
        <f>(VLOOKUP($C48,Incurred_Real!$A$25:$BR$427,Incurred_Real!BR$1,FALSE))*$M48</f>
        <v>0</v>
      </c>
      <c r="AP48" s="232">
        <f t="shared" si="3"/>
        <v>0</v>
      </c>
      <c r="AR48" s="232" t="b">
        <f t="shared" si="11"/>
        <v>1</v>
      </c>
    </row>
    <row r="49" spans="3:44" x14ac:dyDescent="0.15">
      <c r="C49" s="11" t="s">
        <v>100</v>
      </c>
      <c r="D49" s="11" t="str">
        <f>VLOOKUP($C49,Incurred_Real!$A$24:$E$376,Incurred_Real!$B$1,FALSE)</f>
        <v>Emergency Unit Asset Replacement 2013-18</v>
      </c>
      <c r="E49" s="11" t="str">
        <f>VLOOKUP($C49,Incurred_Real!$A$24:$E$376,Incurred_Real!$D$1,FALSE)</f>
        <v>Replacement</v>
      </c>
      <c r="F49" s="13">
        <f>IF(VLOOKUP($C49,Incurred_Real!$A$25:$AQ$426,Incurred_Real!$AL$1,FALSE)="Commissioned Extra",0,
IF(VLOOKUP($C49,Incurred_Real!$A$25:$AQ$426,Incurred_Real!$AK$1,FALSE)=F$4,VLOOKUP($C49,Incurred_Real!$A$25:$AQ$426,Incurred_Real!$AM$1,FALSE),0))</f>
        <v>0</v>
      </c>
      <c r="G49" s="13">
        <f>IF(VLOOKUP($C49,Incurred_Real!$A$25:$AQ$426,Incurred_Real!$AL$1,FALSE)="Commissioned Extra",0,
IF(VLOOKUP($C49,Incurred_Real!$A$25:$AQ$426,Incurred_Real!$AK$1,FALSE)=G$4,VLOOKUP($C49,Incurred_Real!$A$25:$AQ$426,Incurred_Real!$AM$1,FALSE),0))</f>
        <v>0</v>
      </c>
      <c r="H49" s="13">
        <f>IF(VLOOKUP($C49,Incurred_Real!$A$25:$AQ$426,Incurred_Real!$AL$1,FALSE)="Commissioned Extra",0,
IF(VLOOKUP($C49,Incurred_Real!$A$25:$AQ$426,Incurred_Real!$AK$1,FALSE)=H$4,VLOOKUP($C49,Incurred_Real!$A$25:$AQ$426,Incurred_Real!$AM$1,FALSE),0))</f>
        <v>0</v>
      </c>
      <c r="I49" s="13">
        <f>IF(VLOOKUP($C49,Incurred_Real!$A$25:$AQ$426,Incurred_Real!$AL$1,FALSE)="Commissioned Extra",0,
IF(VLOOKUP($C49,Incurred_Real!$A$25:$AQ$426,Incurred_Real!$AK$1,FALSE)=I$4,VLOOKUP($C49,Incurred_Real!$A$25:$AQ$426,Incurred_Real!$AM$1,FALSE),0))</f>
        <v>0</v>
      </c>
      <c r="J49" s="13">
        <f>IF(VLOOKUP($C49,Incurred_Real!$A$25:$AQ$426,Incurred_Real!$AL$1,FALSE)="Commissioned Extra",0,
IF(VLOOKUP($C49,Incurred_Real!$A$25:$AQ$426,Incurred_Real!$AK$1,FALSE)=J$4,VLOOKUP($C49,Incurred_Real!$A$25:$AQ$426,Incurred_Real!$AM$1,FALSE),0))</f>
        <v>0</v>
      </c>
      <c r="K49" s="13">
        <f>IF(VLOOKUP($C49,Incurred_Real!$A$25:$AQ$426,Incurred_Real!$AL$1,FALSE)="Commissioned Extra",0,
IF(VLOOKUP($C49,Incurred_Real!$A$25:$AQ$426,Incurred_Real!$AK$1,FALSE)=K$4,VLOOKUP($C49,Incurred_Real!$A$25:$AQ$426,Incurred_Real!$AM$1,FALSE),0))</f>
        <v>0</v>
      </c>
      <c r="L49" s="13">
        <f>IF(VLOOKUP($C49,Incurred_Real!$A$25:$AQ$426,Incurred_Real!$AL$1,FALSE)="Commissioned Extra",0,
IF(VLOOKUP($C49,Incurred_Real!$A$25:$AQ$426,Incurred_Real!$AK$1,FALSE)=L$4,VLOOKUP($C49,Incurred_Real!$A$25:$AQ$426,Incurred_Real!$AM$1,FALSE),0))</f>
        <v>0</v>
      </c>
      <c r="M49" s="232">
        <f t="shared" si="1"/>
        <v>0</v>
      </c>
      <c r="N49" s="232" t="str">
        <f t="shared" si="2"/>
        <v/>
      </c>
      <c r="P49" s="232">
        <f>(VLOOKUP($C49,Incurred_Real!$A$25:$BR$427,Incurred_Real!AS$1,FALSE))*$M49</f>
        <v>0</v>
      </c>
      <c r="Q49" s="232">
        <f>(VLOOKUP($C49,Incurred_Real!$A$25:$BR$427,Incurred_Real!AT$1,FALSE))*$M49</f>
        <v>0</v>
      </c>
      <c r="R49" s="232">
        <f>(VLOOKUP($C49,Incurred_Real!$A$25:$BR$427,Incurred_Real!AU$1,FALSE))*$M49</f>
        <v>0</v>
      </c>
      <c r="S49" s="232">
        <f>(VLOOKUP($C49,Incurred_Real!$A$25:$BR$427,Incurred_Real!AV$1,FALSE))*$M49</f>
        <v>0</v>
      </c>
      <c r="T49" s="232">
        <f>(VLOOKUP($C49,Incurred_Real!$A$25:$BR$427,Incurred_Real!AW$1,FALSE))*$M49</f>
        <v>0</v>
      </c>
      <c r="U49" s="232">
        <f>(VLOOKUP($C49,Incurred_Real!$A$25:$BR$427,Incurred_Real!AX$1,FALSE))*$M49</f>
        <v>0</v>
      </c>
      <c r="V49" s="232">
        <f>(VLOOKUP($C49,Incurred_Real!$A$25:$BR$427,Incurred_Real!AY$1,FALSE))*$M49</f>
        <v>0</v>
      </c>
      <c r="W49" s="232">
        <f>(VLOOKUP($C49,Incurred_Real!$A$25:$BR$427,Incurred_Real!AZ$1,FALSE))*$M49</f>
        <v>0</v>
      </c>
      <c r="X49" s="232">
        <f>(VLOOKUP($C49,Incurred_Real!$A$25:$BR$427,Incurred_Real!BA$1,FALSE))*$M49</f>
        <v>0</v>
      </c>
      <c r="Y49" s="232">
        <f>(VLOOKUP($C49,Incurred_Real!$A$25:$BR$427,Incurred_Real!BB$1,FALSE))*$M49</f>
        <v>0</v>
      </c>
      <c r="Z49" s="232">
        <f>(VLOOKUP($C49,Incurred_Real!$A$25:$BR$427,Incurred_Real!BC$1,FALSE))*$M49</f>
        <v>0</v>
      </c>
      <c r="AA49" s="232">
        <f>(VLOOKUP($C49,Incurred_Real!$A$25:$BR$427,Incurred_Real!BD$1,FALSE))*$M49</f>
        <v>0</v>
      </c>
      <c r="AB49" s="232">
        <f>(VLOOKUP($C49,Incurred_Real!$A$25:$BR$427,Incurred_Real!BE$1,FALSE))*$M49</f>
        <v>0</v>
      </c>
      <c r="AC49" s="232">
        <f>(VLOOKUP($C49,Incurred_Real!$A$25:$BR$427,Incurred_Real!BF$1,FALSE))*$M49</f>
        <v>0</v>
      </c>
      <c r="AD49" s="232">
        <f>(VLOOKUP($C49,Incurred_Real!$A$25:$BR$427,Incurred_Real!BG$1,FALSE))*$M49</f>
        <v>0</v>
      </c>
      <c r="AE49" s="232">
        <f>(VLOOKUP($C49,Incurred_Real!$A$25:$BR$427,Incurred_Real!BH$1,FALSE))*$M49</f>
        <v>0</v>
      </c>
      <c r="AF49" s="232">
        <f>(VLOOKUP($C49,Incurred_Real!$A$25:$BR$427,Incurred_Real!BI$1,FALSE))*$M49</f>
        <v>0</v>
      </c>
      <c r="AG49" s="232">
        <f>(VLOOKUP($C49,Incurred_Real!$A$25:$BR$427,Incurred_Real!BJ$1,FALSE))*$M49</f>
        <v>0</v>
      </c>
      <c r="AH49" s="232">
        <f>(VLOOKUP($C49,Incurred_Real!$A$25:$BR$427,Incurred_Real!BK$1,FALSE))*$M49</f>
        <v>0</v>
      </c>
      <c r="AI49" s="232">
        <f>(VLOOKUP($C49,Incurred_Real!$A$25:$BR$427,Incurred_Real!BL$1,FALSE))*$M49</f>
        <v>0</v>
      </c>
      <c r="AJ49" s="232">
        <f>(VLOOKUP($C49,Incurred_Real!$A$25:$BR$427,Incurred_Real!BM$1,FALSE))*$M49</f>
        <v>0</v>
      </c>
      <c r="AK49" s="232">
        <f>(VLOOKUP($C49,Incurred_Real!$A$25:$BR$427,Incurred_Real!BN$1,FALSE))*$M49</f>
        <v>0</v>
      </c>
      <c r="AL49" s="232">
        <f>(VLOOKUP($C49,Incurred_Real!$A$25:$BR$427,Incurred_Real!BO$1,FALSE))*$M49</f>
        <v>0</v>
      </c>
      <c r="AM49" s="232">
        <f>(VLOOKUP($C49,Incurred_Real!$A$25:$BR$427,Incurred_Real!BP$1,FALSE))*$M49</f>
        <v>0</v>
      </c>
      <c r="AN49" s="232">
        <f>(VLOOKUP($C49,Incurred_Real!$A$25:$BR$427,Incurred_Real!BQ$1,FALSE))*$M49</f>
        <v>0</v>
      </c>
      <c r="AO49" s="232">
        <f>(VLOOKUP($C49,Incurred_Real!$A$25:$BR$427,Incurred_Real!BR$1,FALSE))*$M49</f>
        <v>0</v>
      </c>
      <c r="AP49" s="232">
        <f t="shared" si="3"/>
        <v>0</v>
      </c>
      <c r="AR49" s="232" t="b">
        <f t="shared" si="11"/>
        <v>1</v>
      </c>
    </row>
    <row r="50" spans="3:44" x14ac:dyDescent="0.15">
      <c r="C50" s="11" t="s">
        <v>102</v>
      </c>
      <c r="D50" s="11" t="str">
        <f>VLOOKUP($C50,Incurred_Real!$A$24:$E$376,Incurred_Real!$B$1,FALSE)</f>
        <v>Asset Management Optimisation</v>
      </c>
      <c r="E50" s="11" t="str">
        <f>VLOOKUP($C50,Incurred_Real!$A$24:$E$376,Incurred_Real!$D$1,FALSE)</f>
        <v>Information Technology</v>
      </c>
      <c r="F50" s="13">
        <f>IF(VLOOKUP($C50,Incurred_Real!$A$25:$AQ$426,Incurred_Real!$AL$1,FALSE)="Commissioned Extra",0,
IF(VLOOKUP($C50,Incurred_Real!$A$25:$AQ$426,Incurred_Real!$AK$1,FALSE)=F$4,VLOOKUP($C50,Incurred_Real!$A$25:$AQ$426,Incurred_Real!$AM$1,FALSE),0))</f>
        <v>0</v>
      </c>
      <c r="G50" s="13">
        <f>IF(VLOOKUP($C50,Incurred_Real!$A$25:$AQ$426,Incurred_Real!$AL$1,FALSE)="Commissioned Extra",0,
IF(VLOOKUP($C50,Incurred_Real!$A$25:$AQ$426,Incurred_Real!$AK$1,FALSE)=G$4,VLOOKUP($C50,Incurred_Real!$A$25:$AQ$426,Incurred_Real!$AM$1,FALSE),0))</f>
        <v>0</v>
      </c>
      <c r="H50" s="13">
        <f>IF(VLOOKUP($C50,Incurred_Real!$A$25:$AQ$426,Incurred_Real!$AL$1,FALSE)="Commissioned Extra",0,
IF(VLOOKUP($C50,Incurred_Real!$A$25:$AQ$426,Incurred_Real!$AK$1,FALSE)=H$4,VLOOKUP($C50,Incurred_Real!$A$25:$AQ$426,Incurred_Real!$AM$1,FALSE),0))</f>
        <v>0</v>
      </c>
      <c r="I50" s="13">
        <f>IF(VLOOKUP($C50,Incurred_Real!$A$25:$AQ$426,Incurred_Real!$AL$1,FALSE)="Commissioned Extra",0,
IF(VLOOKUP($C50,Incurred_Real!$A$25:$AQ$426,Incurred_Real!$AK$1,FALSE)=I$4,VLOOKUP($C50,Incurred_Real!$A$25:$AQ$426,Incurred_Real!$AM$1,FALSE),0))</f>
        <v>0</v>
      </c>
      <c r="J50" s="13">
        <f>IF(VLOOKUP($C50,Incurred_Real!$A$25:$AQ$426,Incurred_Real!$AL$1,FALSE)="Commissioned Extra",0,
IF(VLOOKUP($C50,Incurred_Real!$A$25:$AQ$426,Incurred_Real!$AK$1,FALSE)=J$4,VLOOKUP($C50,Incurred_Real!$A$25:$AQ$426,Incurred_Real!$AM$1,FALSE),0))</f>
        <v>0</v>
      </c>
      <c r="K50" s="13">
        <f>IF(VLOOKUP($C50,Incurred_Real!$A$25:$AQ$426,Incurred_Real!$AL$1,FALSE)="Commissioned Extra",0,
IF(VLOOKUP($C50,Incurred_Real!$A$25:$AQ$426,Incurred_Real!$AK$1,FALSE)=K$4,VLOOKUP($C50,Incurred_Real!$A$25:$AQ$426,Incurred_Real!$AM$1,FALSE),0))</f>
        <v>0</v>
      </c>
      <c r="L50" s="13">
        <f>IF(VLOOKUP($C50,Incurred_Real!$A$25:$AQ$426,Incurred_Real!$AL$1,FALSE)="Commissioned Extra",0,
IF(VLOOKUP($C50,Incurred_Real!$A$25:$AQ$426,Incurred_Real!$AK$1,FALSE)=L$4,VLOOKUP($C50,Incurred_Real!$A$25:$AQ$426,Incurred_Real!$AM$1,FALSE),0))</f>
        <v>0</v>
      </c>
      <c r="M50" s="232">
        <f t="shared" si="1"/>
        <v>0</v>
      </c>
      <c r="N50" s="232" t="str">
        <f t="shared" si="2"/>
        <v/>
      </c>
      <c r="P50" s="232">
        <f>(VLOOKUP($C50,Incurred_Real!$A$25:$BR$427,Incurred_Real!AS$1,FALSE))*$M50</f>
        <v>0</v>
      </c>
      <c r="Q50" s="232">
        <f>(VLOOKUP($C50,Incurred_Real!$A$25:$BR$427,Incurred_Real!AT$1,FALSE))*$M50</f>
        <v>0</v>
      </c>
      <c r="R50" s="232">
        <f>(VLOOKUP($C50,Incurred_Real!$A$25:$BR$427,Incurred_Real!AU$1,FALSE))*$M50</f>
        <v>0</v>
      </c>
      <c r="S50" s="232">
        <f>(VLOOKUP($C50,Incurred_Real!$A$25:$BR$427,Incurred_Real!AV$1,FALSE))*$M50</f>
        <v>0</v>
      </c>
      <c r="T50" s="232">
        <f>(VLOOKUP($C50,Incurred_Real!$A$25:$BR$427,Incurred_Real!AW$1,FALSE))*$M50</f>
        <v>0</v>
      </c>
      <c r="U50" s="232">
        <f>(VLOOKUP($C50,Incurred_Real!$A$25:$BR$427,Incurred_Real!AX$1,FALSE))*$M50</f>
        <v>0</v>
      </c>
      <c r="V50" s="232">
        <f>(VLOOKUP($C50,Incurred_Real!$A$25:$BR$427,Incurred_Real!AY$1,FALSE))*$M50</f>
        <v>0</v>
      </c>
      <c r="W50" s="232">
        <f>(VLOOKUP($C50,Incurred_Real!$A$25:$BR$427,Incurred_Real!AZ$1,FALSE))*$M50</f>
        <v>0</v>
      </c>
      <c r="X50" s="232">
        <f>(VLOOKUP($C50,Incurred_Real!$A$25:$BR$427,Incurred_Real!BA$1,FALSE))*$M50</f>
        <v>0</v>
      </c>
      <c r="Y50" s="232">
        <f>(VLOOKUP($C50,Incurred_Real!$A$25:$BR$427,Incurred_Real!BB$1,FALSE))*$M50</f>
        <v>0</v>
      </c>
      <c r="Z50" s="232">
        <f>(VLOOKUP($C50,Incurred_Real!$A$25:$BR$427,Incurred_Real!BC$1,FALSE))*$M50</f>
        <v>0</v>
      </c>
      <c r="AA50" s="232">
        <f>(VLOOKUP($C50,Incurred_Real!$A$25:$BR$427,Incurred_Real!BD$1,FALSE))*$M50</f>
        <v>0</v>
      </c>
      <c r="AB50" s="232">
        <f>(VLOOKUP($C50,Incurred_Real!$A$25:$BR$427,Incurred_Real!BE$1,FALSE))*$M50</f>
        <v>0</v>
      </c>
      <c r="AC50" s="232">
        <f>(VLOOKUP($C50,Incurred_Real!$A$25:$BR$427,Incurred_Real!BF$1,FALSE))*$M50</f>
        <v>0</v>
      </c>
      <c r="AD50" s="232">
        <f>(VLOOKUP($C50,Incurred_Real!$A$25:$BR$427,Incurred_Real!BG$1,FALSE))*$M50</f>
        <v>0</v>
      </c>
      <c r="AE50" s="232">
        <f>(VLOOKUP($C50,Incurred_Real!$A$25:$BR$427,Incurred_Real!BH$1,FALSE))*$M50</f>
        <v>0</v>
      </c>
      <c r="AF50" s="232">
        <f>(VLOOKUP($C50,Incurred_Real!$A$25:$BR$427,Incurred_Real!BI$1,FALSE))*$M50</f>
        <v>0</v>
      </c>
      <c r="AG50" s="232">
        <f>(VLOOKUP($C50,Incurred_Real!$A$25:$BR$427,Incurred_Real!BJ$1,FALSE))*$M50</f>
        <v>0</v>
      </c>
      <c r="AH50" s="232">
        <f>(VLOOKUP($C50,Incurred_Real!$A$25:$BR$427,Incurred_Real!BK$1,FALSE))*$M50</f>
        <v>0</v>
      </c>
      <c r="AI50" s="232">
        <f>(VLOOKUP($C50,Incurred_Real!$A$25:$BR$427,Incurred_Real!BL$1,FALSE))*$M50</f>
        <v>0</v>
      </c>
      <c r="AJ50" s="232">
        <f>(VLOOKUP($C50,Incurred_Real!$A$25:$BR$427,Incurred_Real!BM$1,FALSE))*$M50</f>
        <v>0</v>
      </c>
      <c r="AK50" s="232">
        <f>(VLOOKUP($C50,Incurred_Real!$A$25:$BR$427,Incurred_Real!BN$1,FALSE))*$M50</f>
        <v>0</v>
      </c>
      <c r="AL50" s="232">
        <f>(VLOOKUP($C50,Incurred_Real!$A$25:$BR$427,Incurred_Real!BO$1,FALSE))*$M50</f>
        <v>0</v>
      </c>
      <c r="AM50" s="232">
        <f>(VLOOKUP($C50,Incurred_Real!$A$25:$BR$427,Incurred_Real!BP$1,FALSE))*$M50</f>
        <v>0</v>
      </c>
      <c r="AN50" s="232">
        <f>(VLOOKUP($C50,Incurred_Real!$A$25:$BR$427,Incurred_Real!BQ$1,FALSE))*$M50</f>
        <v>0</v>
      </c>
      <c r="AO50" s="232">
        <f>(VLOOKUP($C50,Incurred_Real!$A$25:$BR$427,Incurred_Real!BR$1,FALSE))*$M50</f>
        <v>0</v>
      </c>
      <c r="AP50" s="232">
        <f t="shared" si="3"/>
        <v>0</v>
      </c>
      <c r="AR50" s="232" t="b">
        <f t="shared" si="11"/>
        <v>1</v>
      </c>
    </row>
    <row r="51" spans="3:44" x14ac:dyDescent="0.15">
      <c r="C51" s="11" t="s">
        <v>103</v>
      </c>
      <c r="D51" s="11" t="str">
        <f>VLOOKUP($C51,Incurred_Real!$A$24:$E$376,Incurred_Real!$B$1,FALSE)</f>
        <v>Telecom Network Management Systems Upgrade</v>
      </c>
      <c r="E51" s="11" t="str">
        <f>VLOOKUP($C51,Incurred_Real!$A$24:$E$376,Incurred_Real!$D$1,FALSE)</f>
        <v>Replacement</v>
      </c>
      <c r="F51" s="13">
        <f>IF(VLOOKUP($C51,Incurred_Real!$A$25:$AQ$426,Incurred_Real!$AL$1,FALSE)="Commissioned Extra",0,
IF(VLOOKUP($C51,Incurred_Real!$A$25:$AQ$426,Incurred_Real!$AK$1,FALSE)=F$4,VLOOKUP($C51,Incurred_Real!$A$25:$AQ$426,Incurred_Real!$AM$1,FALSE),0))</f>
        <v>0</v>
      </c>
      <c r="G51" s="13">
        <f>IF(VLOOKUP($C51,Incurred_Real!$A$25:$AQ$426,Incurred_Real!$AL$1,FALSE)="Commissioned Extra",0,
IF(VLOOKUP($C51,Incurred_Real!$A$25:$AQ$426,Incurred_Real!$AK$1,FALSE)=G$4,VLOOKUP($C51,Incurred_Real!$A$25:$AQ$426,Incurred_Real!$AM$1,FALSE),0))</f>
        <v>0</v>
      </c>
      <c r="H51" s="13">
        <f>IF(VLOOKUP($C51,Incurred_Real!$A$25:$AQ$426,Incurred_Real!$AL$1,FALSE)="Commissioned Extra",0,
IF(VLOOKUP($C51,Incurred_Real!$A$25:$AQ$426,Incurred_Real!$AK$1,FALSE)=H$4,VLOOKUP($C51,Incurred_Real!$A$25:$AQ$426,Incurred_Real!$AM$1,FALSE),0))</f>
        <v>0</v>
      </c>
      <c r="I51" s="13">
        <f>IF(VLOOKUP($C51,Incurred_Real!$A$25:$AQ$426,Incurred_Real!$AL$1,FALSE)="Commissioned Extra",0,
IF(VLOOKUP($C51,Incurred_Real!$A$25:$AQ$426,Incurred_Real!$AK$1,FALSE)=I$4,VLOOKUP($C51,Incurred_Real!$A$25:$AQ$426,Incurred_Real!$AM$1,FALSE),0))</f>
        <v>0</v>
      </c>
      <c r="J51" s="13">
        <f>IF(VLOOKUP($C51,Incurred_Real!$A$25:$AQ$426,Incurred_Real!$AL$1,FALSE)="Commissioned Extra",0,
IF(VLOOKUP($C51,Incurred_Real!$A$25:$AQ$426,Incurred_Real!$AK$1,FALSE)=J$4,VLOOKUP($C51,Incurred_Real!$A$25:$AQ$426,Incurred_Real!$AM$1,FALSE),0))</f>
        <v>0</v>
      </c>
      <c r="K51" s="13">
        <f>IF(VLOOKUP($C51,Incurred_Real!$A$25:$AQ$426,Incurred_Real!$AL$1,FALSE)="Commissioned Extra",0,
IF(VLOOKUP($C51,Incurred_Real!$A$25:$AQ$426,Incurred_Real!$AK$1,FALSE)=K$4,VLOOKUP($C51,Incurred_Real!$A$25:$AQ$426,Incurred_Real!$AM$1,FALSE),0))</f>
        <v>0</v>
      </c>
      <c r="L51" s="13">
        <f>IF(VLOOKUP($C51,Incurred_Real!$A$25:$AQ$426,Incurred_Real!$AL$1,FALSE)="Commissioned Extra",0,
IF(VLOOKUP($C51,Incurred_Real!$A$25:$AQ$426,Incurred_Real!$AK$1,FALSE)=L$4,VLOOKUP($C51,Incurred_Real!$A$25:$AQ$426,Incurred_Real!$AM$1,FALSE),0))</f>
        <v>0</v>
      </c>
      <c r="M51" s="232">
        <f t="shared" si="1"/>
        <v>0</v>
      </c>
      <c r="N51" s="232" t="str">
        <f t="shared" si="2"/>
        <v/>
      </c>
      <c r="P51" s="232">
        <f>(VLOOKUP($C51,Incurred_Real!$A$25:$BR$427,Incurred_Real!AS$1,FALSE))*$M51</f>
        <v>0</v>
      </c>
      <c r="Q51" s="232">
        <f>(VLOOKUP($C51,Incurred_Real!$A$25:$BR$427,Incurred_Real!AT$1,FALSE))*$M51</f>
        <v>0</v>
      </c>
      <c r="R51" s="232">
        <f>(VLOOKUP($C51,Incurred_Real!$A$25:$BR$427,Incurred_Real!AU$1,FALSE))*$M51</f>
        <v>0</v>
      </c>
      <c r="S51" s="232">
        <f>(VLOOKUP($C51,Incurred_Real!$A$25:$BR$427,Incurred_Real!AV$1,FALSE))*$M51</f>
        <v>0</v>
      </c>
      <c r="T51" s="232">
        <f>(VLOOKUP($C51,Incurred_Real!$A$25:$BR$427,Incurred_Real!AW$1,FALSE))*$M51</f>
        <v>0</v>
      </c>
      <c r="U51" s="232">
        <f>(VLOOKUP($C51,Incurred_Real!$A$25:$BR$427,Incurred_Real!AX$1,FALSE))*$M51</f>
        <v>0</v>
      </c>
      <c r="V51" s="232">
        <f>(VLOOKUP($C51,Incurred_Real!$A$25:$BR$427,Incurred_Real!AY$1,FALSE))*$M51</f>
        <v>0</v>
      </c>
      <c r="W51" s="232">
        <f>(VLOOKUP($C51,Incurred_Real!$A$25:$BR$427,Incurred_Real!AZ$1,FALSE))*$M51</f>
        <v>0</v>
      </c>
      <c r="X51" s="232">
        <f>(VLOOKUP($C51,Incurred_Real!$A$25:$BR$427,Incurred_Real!BA$1,FALSE))*$M51</f>
        <v>0</v>
      </c>
      <c r="Y51" s="232">
        <f>(VLOOKUP($C51,Incurred_Real!$A$25:$BR$427,Incurred_Real!BB$1,FALSE))*$M51</f>
        <v>0</v>
      </c>
      <c r="Z51" s="232">
        <f>(VLOOKUP($C51,Incurred_Real!$A$25:$BR$427,Incurred_Real!BC$1,FALSE))*$M51</f>
        <v>0</v>
      </c>
      <c r="AA51" s="232">
        <f>(VLOOKUP($C51,Incurred_Real!$A$25:$BR$427,Incurred_Real!BD$1,FALSE))*$M51</f>
        <v>0</v>
      </c>
      <c r="AB51" s="232">
        <f>(VLOOKUP($C51,Incurred_Real!$A$25:$BR$427,Incurred_Real!BE$1,FALSE))*$M51</f>
        <v>0</v>
      </c>
      <c r="AC51" s="232">
        <f>(VLOOKUP($C51,Incurred_Real!$A$25:$BR$427,Incurred_Real!BF$1,FALSE))*$M51</f>
        <v>0</v>
      </c>
      <c r="AD51" s="232">
        <f>(VLOOKUP($C51,Incurred_Real!$A$25:$BR$427,Incurred_Real!BG$1,FALSE))*$M51</f>
        <v>0</v>
      </c>
      <c r="AE51" s="232">
        <f>(VLOOKUP($C51,Incurred_Real!$A$25:$BR$427,Incurred_Real!BH$1,FALSE))*$M51</f>
        <v>0</v>
      </c>
      <c r="AF51" s="232">
        <f>(VLOOKUP($C51,Incurred_Real!$A$25:$BR$427,Incurred_Real!BI$1,FALSE))*$M51</f>
        <v>0</v>
      </c>
      <c r="AG51" s="232">
        <f>(VLOOKUP($C51,Incurred_Real!$A$25:$BR$427,Incurred_Real!BJ$1,FALSE))*$M51</f>
        <v>0</v>
      </c>
      <c r="AH51" s="232">
        <f>(VLOOKUP($C51,Incurred_Real!$A$25:$BR$427,Incurred_Real!BK$1,FALSE))*$M51</f>
        <v>0</v>
      </c>
      <c r="AI51" s="232">
        <f>(VLOOKUP($C51,Incurred_Real!$A$25:$BR$427,Incurred_Real!BL$1,FALSE))*$M51</f>
        <v>0</v>
      </c>
      <c r="AJ51" s="232">
        <f>(VLOOKUP($C51,Incurred_Real!$A$25:$BR$427,Incurred_Real!BM$1,FALSE))*$M51</f>
        <v>0</v>
      </c>
      <c r="AK51" s="232">
        <f>(VLOOKUP($C51,Incurred_Real!$A$25:$BR$427,Incurred_Real!BN$1,FALSE))*$M51</f>
        <v>0</v>
      </c>
      <c r="AL51" s="232">
        <f>(VLOOKUP($C51,Incurred_Real!$A$25:$BR$427,Incurred_Real!BO$1,FALSE))*$M51</f>
        <v>0</v>
      </c>
      <c r="AM51" s="232">
        <f>(VLOOKUP($C51,Incurred_Real!$A$25:$BR$427,Incurred_Real!BP$1,FALSE))*$M51</f>
        <v>0</v>
      </c>
      <c r="AN51" s="232">
        <f>(VLOOKUP($C51,Incurred_Real!$A$25:$BR$427,Incurred_Real!BQ$1,FALSE))*$M51</f>
        <v>0</v>
      </c>
      <c r="AO51" s="232">
        <f>(VLOOKUP($C51,Incurred_Real!$A$25:$BR$427,Incurred_Real!BR$1,FALSE))*$M51</f>
        <v>0</v>
      </c>
      <c r="AP51" s="232">
        <f t="shared" si="3"/>
        <v>0</v>
      </c>
      <c r="AR51" s="232" t="b">
        <f t="shared" si="11"/>
        <v>1</v>
      </c>
    </row>
    <row r="52" spans="3:44" x14ac:dyDescent="0.15">
      <c r="C52" s="11" t="s">
        <v>104</v>
      </c>
      <c r="D52" s="11" t="str">
        <f>VLOOKUP($C52,Incurred_Real!$A$24:$E$376,Incurred_Real!$B$1,FALSE)</f>
        <v>South East Backbone Telecoms Stage 2</v>
      </c>
      <c r="E52" s="11" t="str">
        <f>VLOOKUP($C52,Incurred_Real!$A$24:$E$376,Incurred_Real!$D$1,FALSE)</f>
        <v>Augmentation</v>
      </c>
      <c r="F52" s="13">
        <f>IF(VLOOKUP($C52,Incurred_Real!$A$25:$AQ$426,Incurred_Real!$AL$1,FALSE)="Commissioned Extra",0,
IF(VLOOKUP($C52,Incurred_Real!$A$25:$AQ$426,Incurred_Real!$AK$1,FALSE)=F$4,VLOOKUP($C52,Incurred_Real!$A$25:$AQ$426,Incurred_Real!$AM$1,FALSE),0))</f>
        <v>0</v>
      </c>
      <c r="G52" s="13">
        <f>IF(VLOOKUP($C52,Incurred_Real!$A$25:$AQ$426,Incurred_Real!$AL$1,FALSE)="Commissioned Extra",0,
IF(VLOOKUP($C52,Incurred_Real!$A$25:$AQ$426,Incurred_Real!$AK$1,FALSE)=G$4,VLOOKUP($C52,Incurred_Real!$A$25:$AQ$426,Incurred_Real!$AM$1,FALSE),0))</f>
        <v>0</v>
      </c>
      <c r="H52" s="13">
        <f>IF(VLOOKUP($C52,Incurred_Real!$A$25:$AQ$426,Incurred_Real!$AL$1,FALSE)="Commissioned Extra",0,
IF(VLOOKUP($C52,Incurred_Real!$A$25:$AQ$426,Incurred_Real!$AK$1,FALSE)=H$4,VLOOKUP($C52,Incurred_Real!$A$25:$AQ$426,Incurred_Real!$AM$1,FALSE),0))</f>
        <v>0</v>
      </c>
      <c r="I52" s="13">
        <f>IF(VLOOKUP($C52,Incurred_Real!$A$25:$AQ$426,Incurred_Real!$AL$1,FALSE)="Commissioned Extra",0,
IF(VLOOKUP($C52,Incurred_Real!$A$25:$AQ$426,Incurred_Real!$AK$1,FALSE)=I$4,VLOOKUP($C52,Incurred_Real!$A$25:$AQ$426,Incurred_Real!$AM$1,FALSE),0))</f>
        <v>0</v>
      </c>
      <c r="J52" s="13">
        <f>IF(VLOOKUP($C52,Incurred_Real!$A$25:$AQ$426,Incurred_Real!$AL$1,FALSE)="Commissioned Extra",0,
IF(VLOOKUP($C52,Incurred_Real!$A$25:$AQ$426,Incurred_Real!$AK$1,FALSE)=J$4,VLOOKUP($C52,Incurred_Real!$A$25:$AQ$426,Incurred_Real!$AM$1,FALSE),0))</f>
        <v>0</v>
      </c>
      <c r="K52" s="13">
        <f>IF(VLOOKUP($C52,Incurred_Real!$A$25:$AQ$426,Incurred_Real!$AL$1,FALSE)="Commissioned Extra",0,
IF(VLOOKUP($C52,Incurred_Real!$A$25:$AQ$426,Incurred_Real!$AK$1,FALSE)=K$4,VLOOKUP($C52,Incurred_Real!$A$25:$AQ$426,Incurred_Real!$AM$1,FALSE),0))</f>
        <v>0</v>
      </c>
      <c r="L52" s="13">
        <f>IF(VLOOKUP($C52,Incurred_Real!$A$25:$AQ$426,Incurred_Real!$AL$1,FALSE)="Commissioned Extra",0,
IF(VLOOKUP($C52,Incurred_Real!$A$25:$AQ$426,Incurred_Real!$AK$1,FALSE)=L$4,VLOOKUP($C52,Incurred_Real!$A$25:$AQ$426,Incurred_Real!$AM$1,FALSE),0))</f>
        <v>0</v>
      </c>
      <c r="M52" s="232">
        <f t="shared" si="1"/>
        <v>0</v>
      </c>
      <c r="N52" s="232" t="str">
        <f t="shared" si="2"/>
        <v/>
      </c>
      <c r="P52" s="232">
        <f>(VLOOKUP($C52,Incurred_Real!$A$25:$BR$427,Incurred_Real!AS$1,FALSE))*$M52</f>
        <v>0</v>
      </c>
      <c r="Q52" s="232">
        <f>(VLOOKUP($C52,Incurred_Real!$A$25:$BR$427,Incurred_Real!AT$1,FALSE))*$M52</f>
        <v>0</v>
      </c>
      <c r="R52" s="232">
        <f>(VLOOKUP($C52,Incurred_Real!$A$25:$BR$427,Incurred_Real!AU$1,FALSE))*$M52</f>
        <v>0</v>
      </c>
      <c r="S52" s="232">
        <f>(VLOOKUP($C52,Incurred_Real!$A$25:$BR$427,Incurred_Real!AV$1,FALSE))*$M52</f>
        <v>0</v>
      </c>
      <c r="T52" s="232">
        <f>(VLOOKUP($C52,Incurred_Real!$A$25:$BR$427,Incurred_Real!AW$1,FALSE))*$M52</f>
        <v>0</v>
      </c>
      <c r="U52" s="232">
        <f>(VLOOKUP($C52,Incurred_Real!$A$25:$BR$427,Incurred_Real!AX$1,FALSE))*$M52</f>
        <v>0</v>
      </c>
      <c r="V52" s="232">
        <f>(VLOOKUP($C52,Incurred_Real!$A$25:$BR$427,Incurred_Real!AY$1,FALSE))*$M52</f>
        <v>0</v>
      </c>
      <c r="W52" s="232">
        <f>(VLOOKUP($C52,Incurred_Real!$A$25:$BR$427,Incurred_Real!AZ$1,FALSE))*$M52</f>
        <v>0</v>
      </c>
      <c r="X52" s="232">
        <f>(VLOOKUP($C52,Incurred_Real!$A$25:$BR$427,Incurred_Real!BA$1,FALSE))*$M52</f>
        <v>0</v>
      </c>
      <c r="Y52" s="232">
        <f>(VLOOKUP($C52,Incurred_Real!$A$25:$BR$427,Incurred_Real!BB$1,FALSE))*$M52</f>
        <v>0</v>
      </c>
      <c r="Z52" s="232">
        <f>(VLOOKUP($C52,Incurred_Real!$A$25:$BR$427,Incurred_Real!BC$1,FALSE))*$M52</f>
        <v>0</v>
      </c>
      <c r="AA52" s="232">
        <f>(VLOOKUP($C52,Incurred_Real!$A$25:$BR$427,Incurred_Real!BD$1,FALSE))*$M52</f>
        <v>0</v>
      </c>
      <c r="AB52" s="232">
        <f>(VLOOKUP($C52,Incurred_Real!$A$25:$BR$427,Incurred_Real!BE$1,FALSE))*$M52</f>
        <v>0</v>
      </c>
      <c r="AC52" s="232">
        <f>(VLOOKUP($C52,Incurred_Real!$A$25:$BR$427,Incurred_Real!BF$1,FALSE))*$M52</f>
        <v>0</v>
      </c>
      <c r="AD52" s="232">
        <f>(VLOOKUP($C52,Incurred_Real!$A$25:$BR$427,Incurred_Real!BG$1,FALSE))*$M52</f>
        <v>0</v>
      </c>
      <c r="AE52" s="232">
        <f>(VLOOKUP($C52,Incurred_Real!$A$25:$BR$427,Incurred_Real!BH$1,FALSE))*$M52</f>
        <v>0</v>
      </c>
      <c r="AF52" s="232">
        <f>(VLOOKUP($C52,Incurred_Real!$A$25:$BR$427,Incurred_Real!BI$1,FALSE))*$M52</f>
        <v>0</v>
      </c>
      <c r="AG52" s="232">
        <f>(VLOOKUP($C52,Incurred_Real!$A$25:$BR$427,Incurred_Real!BJ$1,FALSE))*$M52</f>
        <v>0</v>
      </c>
      <c r="AH52" s="232">
        <f>(VLOOKUP($C52,Incurred_Real!$A$25:$BR$427,Incurred_Real!BK$1,FALSE))*$M52</f>
        <v>0</v>
      </c>
      <c r="AI52" s="232">
        <f>(VLOOKUP($C52,Incurred_Real!$A$25:$BR$427,Incurred_Real!BL$1,FALSE))*$M52</f>
        <v>0</v>
      </c>
      <c r="AJ52" s="232">
        <f>(VLOOKUP($C52,Incurred_Real!$A$25:$BR$427,Incurred_Real!BM$1,FALSE))*$M52</f>
        <v>0</v>
      </c>
      <c r="AK52" s="232">
        <f>(VLOOKUP($C52,Incurred_Real!$A$25:$BR$427,Incurred_Real!BN$1,FALSE))*$M52</f>
        <v>0</v>
      </c>
      <c r="AL52" s="232">
        <f>(VLOOKUP($C52,Incurred_Real!$A$25:$BR$427,Incurred_Real!BO$1,FALSE))*$M52</f>
        <v>0</v>
      </c>
      <c r="AM52" s="232">
        <f>(VLOOKUP($C52,Incurred_Real!$A$25:$BR$427,Incurred_Real!BP$1,FALSE))*$M52</f>
        <v>0</v>
      </c>
      <c r="AN52" s="232">
        <f>(VLOOKUP($C52,Incurred_Real!$A$25:$BR$427,Incurred_Real!BQ$1,FALSE))*$M52</f>
        <v>0</v>
      </c>
      <c r="AO52" s="232">
        <f>(VLOOKUP($C52,Incurred_Real!$A$25:$BR$427,Incurred_Real!BR$1,FALSE))*$M52</f>
        <v>0</v>
      </c>
      <c r="AP52" s="232">
        <f t="shared" si="3"/>
        <v>0</v>
      </c>
      <c r="AR52" s="232" t="b">
        <f t="shared" si="11"/>
        <v>1</v>
      </c>
    </row>
    <row r="53" spans="3:44" x14ac:dyDescent="0.15">
      <c r="C53" s="11" t="s">
        <v>106</v>
      </c>
      <c r="D53" s="11" t="str">
        <f>VLOOKUP($C53,Incurred_Real!$A$24:$E$376,Incurred_Real!$B$1,FALSE)</f>
        <v>Business Intelligence Upgrade 1</v>
      </c>
      <c r="E53" s="11" t="str">
        <f>VLOOKUP($C53,Incurred_Real!$A$24:$E$376,Incurred_Real!$D$1,FALSE)</f>
        <v>Information Technology</v>
      </c>
      <c r="F53" s="13">
        <f>IF(VLOOKUP($C53,Incurred_Real!$A$25:$AQ$426,Incurred_Real!$AL$1,FALSE)="Commissioned Extra",0,
IF(VLOOKUP($C53,Incurred_Real!$A$25:$AQ$426,Incurred_Real!$AK$1,FALSE)=F$4,VLOOKUP($C53,Incurred_Real!$A$25:$AQ$426,Incurred_Real!$AM$1,FALSE),0))</f>
        <v>0</v>
      </c>
      <c r="G53" s="13">
        <f>IF(VLOOKUP($C53,Incurred_Real!$A$25:$AQ$426,Incurred_Real!$AL$1,FALSE)="Commissioned Extra",0,
IF(VLOOKUP($C53,Incurred_Real!$A$25:$AQ$426,Incurred_Real!$AK$1,FALSE)=G$4,VLOOKUP($C53,Incurred_Real!$A$25:$AQ$426,Incurred_Real!$AM$1,FALSE),0))</f>
        <v>0</v>
      </c>
      <c r="H53" s="13">
        <f>IF(VLOOKUP($C53,Incurred_Real!$A$25:$AQ$426,Incurred_Real!$AL$1,FALSE)="Commissioned Extra",0,
IF(VLOOKUP($C53,Incurred_Real!$A$25:$AQ$426,Incurred_Real!$AK$1,FALSE)=H$4,VLOOKUP($C53,Incurred_Real!$A$25:$AQ$426,Incurred_Real!$AM$1,FALSE),0))</f>
        <v>0</v>
      </c>
      <c r="I53" s="13">
        <f>IF(VLOOKUP($C53,Incurred_Real!$A$25:$AQ$426,Incurred_Real!$AL$1,FALSE)="Commissioned Extra",0,
IF(VLOOKUP($C53,Incurred_Real!$A$25:$AQ$426,Incurred_Real!$AK$1,FALSE)=I$4,VLOOKUP($C53,Incurred_Real!$A$25:$AQ$426,Incurred_Real!$AM$1,FALSE),0))</f>
        <v>0</v>
      </c>
      <c r="J53" s="13">
        <f>IF(VLOOKUP($C53,Incurred_Real!$A$25:$AQ$426,Incurred_Real!$AL$1,FALSE)="Commissioned Extra",0,
IF(VLOOKUP($C53,Incurred_Real!$A$25:$AQ$426,Incurred_Real!$AK$1,FALSE)=J$4,VLOOKUP($C53,Incurred_Real!$A$25:$AQ$426,Incurred_Real!$AM$1,FALSE),0))</f>
        <v>0</v>
      </c>
      <c r="K53" s="13">
        <f>IF(VLOOKUP($C53,Incurred_Real!$A$25:$AQ$426,Incurred_Real!$AL$1,FALSE)="Commissioned Extra",0,
IF(VLOOKUP($C53,Incurred_Real!$A$25:$AQ$426,Incurred_Real!$AK$1,FALSE)=K$4,VLOOKUP($C53,Incurred_Real!$A$25:$AQ$426,Incurred_Real!$AM$1,FALSE),0))</f>
        <v>0</v>
      </c>
      <c r="L53" s="13">
        <f>IF(VLOOKUP($C53,Incurred_Real!$A$25:$AQ$426,Incurred_Real!$AL$1,FALSE)="Commissioned Extra",0,
IF(VLOOKUP($C53,Incurred_Real!$A$25:$AQ$426,Incurred_Real!$AK$1,FALSE)=L$4,VLOOKUP($C53,Incurred_Real!$A$25:$AQ$426,Incurred_Real!$AM$1,FALSE),0))</f>
        <v>0</v>
      </c>
      <c r="M53" s="232">
        <f t="shared" si="1"/>
        <v>0</v>
      </c>
      <c r="N53" s="232" t="str">
        <f t="shared" si="2"/>
        <v/>
      </c>
      <c r="P53" s="232">
        <f>(VLOOKUP($C53,Incurred_Real!$A$25:$BR$427,Incurred_Real!AS$1,FALSE))*$M53</f>
        <v>0</v>
      </c>
      <c r="Q53" s="232">
        <f>(VLOOKUP($C53,Incurred_Real!$A$25:$BR$427,Incurred_Real!AT$1,FALSE))*$M53</f>
        <v>0</v>
      </c>
      <c r="R53" s="232">
        <f>(VLOOKUP($C53,Incurred_Real!$A$25:$BR$427,Incurred_Real!AU$1,FALSE))*$M53</f>
        <v>0</v>
      </c>
      <c r="S53" s="232">
        <f>(VLOOKUP($C53,Incurred_Real!$A$25:$BR$427,Incurred_Real!AV$1,FALSE))*$M53</f>
        <v>0</v>
      </c>
      <c r="T53" s="232">
        <f>(VLOOKUP($C53,Incurred_Real!$A$25:$BR$427,Incurred_Real!AW$1,FALSE))*$M53</f>
        <v>0</v>
      </c>
      <c r="U53" s="232">
        <f>(VLOOKUP($C53,Incurred_Real!$A$25:$BR$427,Incurred_Real!AX$1,FALSE))*$M53</f>
        <v>0</v>
      </c>
      <c r="V53" s="232">
        <f>(VLOOKUP($C53,Incurred_Real!$A$25:$BR$427,Incurred_Real!AY$1,FALSE))*$M53</f>
        <v>0</v>
      </c>
      <c r="W53" s="232">
        <f>(VLOOKUP($C53,Incurred_Real!$A$25:$BR$427,Incurred_Real!AZ$1,FALSE))*$M53</f>
        <v>0</v>
      </c>
      <c r="X53" s="232">
        <f>(VLOOKUP($C53,Incurred_Real!$A$25:$BR$427,Incurred_Real!BA$1,FALSE))*$M53</f>
        <v>0</v>
      </c>
      <c r="Y53" s="232">
        <f>(VLOOKUP($C53,Incurred_Real!$A$25:$BR$427,Incurred_Real!BB$1,FALSE))*$M53</f>
        <v>0</v>
      </c>
      <c r="Z53" s="232">
        <f>(VLOOKUP($C53,Incurred_Real!$A$25:$BR$427,Incurred_Real!BC$1,FALSE))*$M53</f>
        <v>0</v>
      </c>
      <c r="AA53" s="232">
        <f>(VLOOKUP($C53,Incurred_Real!$A$25:$BR$427,Incurred_Real!BD$1,FALSE))*$M53</f>
        <v>0</v>
      </c>
      <c r="AB53" s="232">
        <f>(VLOOKUP($C53,Incurred_Real!$A$25:$BR$427,Incurred_Real!BE$1,FALSE))*$M53</f>
        <v>0</v>
      </c>
      <c r="AC53" s="232">
        <f>(VLOOKUP($C53,Incurred_Real!$A$25:$BR$427,Incurred_Real!BF$1,FALSE))*$M53</f>
        <v>0</v>
      </c>
      <c r="AD53" s="232">
        <f>(VLOOKUP($C53,Incurred_Real!$A$25:$BR$427,Incurred_Real!BG$1,FALSE))*$M53</f>
        <v>0</v>
      </c>
      <c r="AE53" s="232">
        <f>(VLOOKUP($C53,Incurred_Real!$A$25:$BR$427,Incurred_Real!BH$1,FALSE))*$M53</f>
        <v>0</v>
      </c>
      <c r="AF53" s="232">
        <f>(VLOOKUP($C53,Incurred_Real!$A$25:$BR$427,Incurred_Real!BI$1,FALSE))*$M53</f>
        <v>0</v>
      </c>
      <c r="AG53" s="232">
        <f>(VLOOKUP($C53,Incurred_Real!$A$25:$BR$427,Incurred_Real!BJ$1,FALSE))*$M53</f>
        <v>0</v>
      </c>
      <c r="AH53" s="232">
        <f>(VLOOKUP($C53,Incurred_Real!$A$25:$BR$427,Incurred_Real!BK$1,FALSE))*$M53</f>
        <v>0</v>
      </c>
      <c r="AI53" s="232">
        <f>(VLOOKUP($C53,Incurred_Real!$A$25:$BR$427,Incurred_Real!BL$1,FALSE))*$M53</f>
        <v>0</v>
      </c>
      <c r="AJ53" s="232">
        <f>(VLOOKUP($C53,Incurred_Real!$A$25:$BR$427,Incurred_Real!BM$1,FALSE))*$M53</f>
        <v>0</v>
      </c>
      <c r="AK53" s="232">
        <f>(VLOOKUP($C53,Incurred_Real!$A$25:$BR$427,Incurred_Real!BN$1,FALSE))*$M53</f>
        <v>0</v>
      </c>
      <c r="AL53" s="232">
        <f>(VLOOKUP($C53,Incurred_Real!$A$25:$BR$427,Incurred_Real!BO$1,FALSE))*$M53</f>
        <v>0</v>
      </c>
      <c r="AM53" s="232">
        <f>(VLOOKUP($C53,Incurred_Real!$A$25:$BR$427,Incurred_Real!BP$1,FALSE))*$M53</f>
        <v>0</v>
      </c>
      <c r="AN53" s="232">
        <f>(VLOOKUP($C53,Incurred_Real!$A$25:$BR$427,Incurred_Real!BQ$1,FALSE))*$M53</f>
        <v>0</v>
      </c>
      <c r="AO53" s="232">
        <f>(VLOOKUP($C53,Incurred_Real!$A$25:$BR$427,Incurred_Real!BR$1,FALSE))*$M53</f>
        <v>0</v>
      </c>
      <c r="AP53" s="232">
        <f t="shared" si="3"/>
        <v>0</v>
      </c>
      <c r="AR53" s="232" t="b">
        <f t="shared" si="11"/>
        <v>1</v>
      </c>
    </row>
    <row r="54" spans="3:44" x14ac:dyDescent="0.15">
      <c r="C54" s="11" t="s">
        <v>108</v>
      </c>
      <c r="D54" s="11" t="str">
        <f>VLOOKUP($C54,Incurred_Real!$A$24:$E$376,Incurred_Real!$B$1,FALSE)</f>
        <v>Magill Telecoms Bearer</v>
      </c>
      <c r="E54" s="11" t="str">
        <f>VLOOKUP($C54,Incurred_Real!$A$24:$E$376,Incurred_Real!$D$1,FALSE)</f>
        <v>Augmentation</v>
      </c>
      <c r="F54" s="13">
        <f>IF(VLOOKUP($C54,Incurred_Real!$A$25:$AQ$426,Incurred_Real!$AL$1,FALSE)="Commissioned Extra",0,
IF(VLOOKUP($C54,Incurred_Real!$A$25:$AQ$426,Incurred_Real!$AK$1,FALSE)=F$4,VLOOKUP($C54,Incurred_Real!$A$25:$AQ$426,Incurred_Real!$AM$1,FALSE),0))</f>
        <v>0</v>
      </c>
      <c r="G54" s="13">
        <f>IF(VLOOKUP($C54,Incurred_Real!$A$25:$AQ$426,Incurred_Real!$AL$1,FALSE)="Commissioned Extra",0,
IF(VLOOKUP($C54,Incurred_Real!$A$25:$AQ$426,Incurred_Real!$AK$1,FALSE)=G$4,VLOOKUP($C54,Incurred_Real!$A$25:$AQ$426,Incurred_Real!$AM$1,FALSE),0))</f>
        <v>0</v>
      </c>
      <c r="H54" s="13">
        <f>IF(VLOOKUP($C54,Incurred_Real!$A$25:$AQ$426,Incurred_Real!$AL$1,FALSE)="Commissioned Extra",0,
IF(VLOOKUP($C54,Incurred_Real!$A$25:$AQ$426,Incurred_Real!$AK$1,FALSE)=H$4,VLOOKUP($C54,Incurred_Real!$A$25:$AQ$426,Incurred_Real!$AM$1,FALSE),0))</f>
        <v>0</v>
      </c>
      <c r="I54" s="13">
        <f>IF(VLOOKUP($C54,Incurred_Real!$A$25:$AQ$426,Incurred_Real!$AL$1,FALSE)="Commissioned Extra",0,
IF(VLOOKUP($C54,Incurred_Real!$A$25:$AQ$426,Incurred_Real!$AK$1,FALSE)=I$4,VLOOKUP($C54,Incurred_Real!$A$25:$AQ$426,Incurred_Real!$AM$1,FALSE),0))</f>
        <v>0</v>
      </c>
      <c r="J54" s="13">
        <f>IF(VLOOKUP($C54,Incurred_Real!$A$25:$AQ$426,Incurred_Real!$AL$1,FALSE)="Commissioned Extra",0,
IF(VLOOKUP($C54,Incurred_Real!$A$25:$AQ$426,Incurred_Real!$AK$1,FALSE)=J$4,VLOOKUP($C54,Incurred_Real!$A$25:$AQ$426,Incurred_Real!$AM$1,FALSE),0))</f>
        <v>0</v>
      </c>
      <c r="K54" s="13">
        <f>IF(VLOOKUP($C54,Incurred_Real!$A$25:$AQ$426,Incurred_Real!$AL$1,FALSE)="Commissioned Extra",0,
IF(VLOOKUP($C54,Incurred_Real!$A$25:$AQ$426,Incurred_Real!$AK$1,FALSE)=K$4,VLOOKUP($C54,Incurred_Real!$A$25:$AQ$426,Incurred_Real!$AM$1,FALSE),0))</f>
        <v>0</v>
      </c>
      <c r="L54" s="13">
        <f>IF(VLOOKUP($C54,Incurred_Real!$A$25:$AQ$426,Incurred_Real!$AL$1,FALSE)="Commissioned Extra",0,
IF(VLOOKUP($C54,Incurred_Real!$A$25:$AQ$426,Incurred_Real!$AK$1,FALSE)=L$4,VLOOKUP($C54,Incurred_Real!$A$25:$AQ$426,Incurred_Real!$AM$1,FALSE),0))</f>
        <v>0</v>
      </c>
      <c r="M54" s="232">
        <f t="shared" si="1"/>
        <v>0</v>
      </c>
      <c r="N54" s="232" t="str">
        <f t="shared" si="2"/>
        <v/>
      </c>
      <c r="P54" s="232">
        <f>(VLOOKUP($C54,Incurred_Real!$A$25:$BR$427,Incurred_Real!AS$1,FALSE))*$M54</f>
        <v>0</v>
      </c>
      <c r="Q54" s="232">
        <f>(VLOOKUP($C54,Incurred_Real!$A$25:$BR$427,Incurred_Real!AT$1,FALSE))*$M54</f>
        <v>0</v>
      </c>
      <c r="R54" s="232">
        <f>(VLOOKUP($C54,Incurred_Real!$A$25:$BR$427,Incurred_Real!AU$1,FALSE))*$M54</f>
        <v>0</v>
      </c>
      <c r="S54" s="232">
        <f>(VLOOKUP($C54,Incurred_Real!$A$25:$BR$427,Incurred_Real!AV$1,FALSE))*$M54</f>
        <v>0</v>
      </c>
      <c r="T54" s="232">
        <f>(VLOOKUP($C54,Incurred_Real!$A$25:$BR$427,Incurred_Real!AW$1,FALSE))*$M54</f>
        <v>0</v>
      </c>
      <c r="U54" s="232">
        <f>(VLOOKUP($C54,Incurred_Real!$A$25:$BR$427,Incurred_Real!AX$1,FALSE))*$M54</f>
        <v>0</v>
      </c>
      <c r="V54" s="232">
        <f>(VLOOKUP($C54,Incurred_Real!$A$25:$BR$427,Incurred_Real!AY$1,FALSE))*$M54</f>
        <v>0</v>
      </c>
      <c r="W54" s="232">
        <f>(VLOOKUP($C54,Incurred_Real!$A$25:$BR$427,Incurred_Real!AZ$1,FALSE))*$M54</f>
        <v>0</v>
      </c>
      <c r="X54" s="232">
        <f>(VLOOKUP($C54,Incurred_Real!$A$25:$BR$427,Incurred_Real!BA$1,FALSE))*$M54</f>
        <v>0</v>
      </c>
      <c r="Y54" s="232">
        <f>(VLOOKUP($C54,Incurred_Real!$A$25:$BR$427,Incurred_Real!BB$1,FALSE))*$M54</f>
        <v>0</v>
      </c>
      <c r="Z54" s="232">
        <f>(VLOOKUP($C54,Incurred_Real!$A$25:$BR$427,Incurred_Real!BC$1,FALSE))*$M54</f>
        <v>0</v>
      </c>
      <c r="AA54" s="232">
        <f>(VLOOKUP($C54,Incurred_Real!$A$25:$BR$427,Incurred_Real!BD$1,FALSE))*$M54</f>
        <v>0</v>
      </c>
      <c r="AB54" s="232">
        <f>(VLOOKUP($C54,Incurred_Real!$A$25:$BR$427,Incurred_Real!BE$1,FALSE))*$M54</f>
        <v>0</v>
      </c>
      <c r="AC54" s="232">
        <f>(VLOOKUP($C54,Incurred_Real!$A$25:$BR$427,Incurred_Real!BF$1,FALSE))*$M54</f>
        <v>0</v>
      </c>
      <c r="AD54" s="232">
        <f>(VLOOKUP($C54,Incurred_Real!$A$25:$BR$427,Incurred_Real!BG$1,FALSE))*$M54</f>
        <v>0</v>
      </c>
      <c r="AE54" s="232">
        <f>(VLOOKUP($C54,Incurred_Real!$A$25:$BR$427,Incurred_Real!BH$1,FALSE))*$M54</f>
        <v>0</v>
      </c>
      <c r="AF54" s="232">
        <f>(VLOOKUP($C54,Incurred_Real!$A$25:$BR$427,Incurred_Real!BI$1,FALSE))*$M54</f>
        <v>0</v>
      </c>
      <c r="AG54" s="232">
        <f>(VLOOKUP($C54,Incurred_Real!$A$25:$BR$427,Incurred_Real!BJ$1,FALSE))*$M54</f>
        <v>0</v>
      </c>
      <c r="AH54" s="232">
        <f>(VLOOKUP($C54,Incurred_Real!$A$25:$BR$427,Incurred_Real!BK$1,FALSE))*$M54</f>
        <v>0</v>
      </c>
      <c r="AI54" s="232">
        <f>(VLOOKUP($C54,Incurred_Real!$A$25:$BR$427,Incurred_Real!BL$1,FALSE))*$M54</f>
        <v>0</v>
      </c>
      <c r="AJ54" s="232">
        <f>(VLOOKUP($C54,Incurred_Real!$A$25:$BR$427,Incurred_Real!BM$1,FALSE))*$M54</f>
        <v>0</v>
      </c>
      <c r="AK54" s="232">
        <f>(VLOOKUP($C54,Incurred_Real!$A$25:$BR$427,Incurred_Real!BN$1,FALSE))*$M54</f>
        <v>0</v>
      </c>
      <c r="AL54" s="232">
        <f>(VLOOKUP($C54,Incurred_Real!$A$25:$BR$427,Incurred_Real!BO$1,FALSE))*$M54</f>
        <v>0</v>
      </c>
      <c r="AM54" s="232">
        <f>(VLOOKUP($C54,Incurred_Real!$A$25:$BR$427,Incurred_Real!BP$1,FALSE))*$M54</f>
        <v>0</v>
      </c>
      <c r="AN54" s="232">
        <f>(VLOOKUP($C54,Incurred_Real!$A$25:$BR$427,Incurred_Real!BQ$1,FALSE))*$M54</f>
        <v>0</v>
      </c>
      <c r="AO54" s="232">
        <f>(VLOOKUP($C54,Incurred_Real!$A$25:$BR$427,Incurred_Real!BR$1,FALSE))*$M54</f>
        <v>0</v>
      </c>
      <c r="AP54" s="232">
        <f t="shared" si="3"/>
        <v>0</v>
      </c>
      <c r="AR54" s="232" t="b">
        <f t="shared" si="11"/>
        <v>1</v>
      </c>
    </row>
    <row r="55" spans="3:44" x14ac:dyDescent="0.15">
      <c r="C55" s="11" t="s">
        <v>109</v>
      </c>
      <c r="D55" s="11" t="str">
        <f>VLOOKUP($C55,Incurred_Real!$A$24:$E$376,Incurred_Real!$B$1,FALSE)</f>
        <v>Control Room Asset Replacement</v>
      </c>
      <c r="E55" s="11" t="str">
        <f>VLOOKUP($C55,Incurred_Real!$A$24:$E$376,Incurred_Real!$D$1,FALSE)</f>
        <v>Replacement</v>
      </c>
      <c r="F55" s="13">
        <f>IF(VLOOKUP($C55,Incurred_Real!$A$25:$AQ$426,Incurred_Real!$AL$1,FALSE)="Commissioned Extra",0,
IF(VLOOKUP($C55,Incurred_Real!$A$25:$AQ$426,Incurred_Real!$AK$1,FALSE)=F$4,VLOOKUP($C55,Incurred_Real!$A$25:$AQ$426,Incurred_Real!$AM$1,FALSE),0))</f>
        <v>2035735.1815402613</v>
      </c>
      <c r="G55" s="13">
        <f>IF(VLOOKUP($C55,Incurred_Real!$A$25:$AQ$426,Incurred_Real!$AL$1,FALSE)="Commissioned Extra",0,
IF(VLOOKUP($C55,Incurred_Real!$A$25:$AQ$426,Incurred_Real!$AK$1,FALSE)=G$4,VLOOKUP($C55,Incurred_Real!$A$25:$AQ$426,Incurred_Real!$AM$1,FALSE),0))</f>
        <v>0</v>
      </c>
      <c r="H55" s="13">
        <f>IF(VLOOKUP($C55,Incurred_Real!$A$25:$AQ$426,Incurred_Real!$AL$1,FALSE)="Commissioned Extra",0,
IF(VLOOKUP($C55,Incurred_Real!$A$25:$AQ$426,Incurred_Real!$AK$1,FALSE)=H$4,VLOOKUP($C55,Incurred_Real!$A$25:$AQ$426,Incurred_Real!$AM$1,FALSE),0))</f>
        <v>0</v>
      </c>
      <c r="I55" s="13">
        <f>IF(VLOOKUP($C55,Incurred_Real!$A$25:$AQ$426,Incurred_Real!$AL$1,FALSE)="Commissioned Extra",0,
IF(VLOOKUP($C55,Incurred_Real!$A$25:$AQ$426,Incurred_Real!$AK$1,FALSE)=I$4,VLOOKUP($C55,Incurred_Real!$A$25:$AQ$426,Incurred_Real!$AM$1,FALSE),0))</f>
        <v>0</v>
      </c>
      <c r="J55" s="13">
        <f>IF(VLOOKUP($C55,Incurred_Real!$A$25:$AQ$426,Incurred_Real!$AL$1,FALSE)="Commissioned Extra",0,
IF(VLOOKUP($C55,Incurred_Real!$A$25:$AQ$426,Incurred_Real!$AK$1,FALSE)=J$4,VLOOKUP($C55,Incurred_Real!$A$25:$AQ$426,Incurred_Real!$AM$1,FALSE),0))</f>
        <v>0</v>
      </c>
      <c r="K55" s="13">
        <f>IF(VLOOKUP($C55,Incurred_Real!$A$25:$AQ$426,Incurred_Real!$AL$1,FALSE)="Commissioned Extra",0,
IF(VLOOKUP($C55,Incurred_Real!$A$25:$AQ$426,Incurred_Real!$AK$1,FALSE)=K$4,VLOOKUP($C55,Incurred_Real!$A$25:$AQ$426,Incurred_Real!$AM$1,FALSE),0))</f>
        <v>0</v>
      </c>
      <c r="L55" s="13">
        <f>IF(VLOOKUP($C55,Incurred_Real!$A$25:$AQ$426,Incurred_Real!$AL$1,FALSE)="Commissioned Extra",0,
IF(VLOOKUP($C55,Incurred_Real!$A$25:$AQ$426,Incurred_Real!$AK$1,FALSE)=L$4,VLOOKUP($C55,Incurred_Real!$A$25:$AQ$426,Incurred_Real!$AM$1,FALSE),0))</f>
        <v>0</v>
      </c>
      <c r="M55" s="232">
        <f t="shared" si="1"/>
        <v>2035735.1815402613</v>
      </c>
      <c r="N55" s="232">
        <f t="shared" si="2"/>
        <v>2022</v>
      </c>
      <c r="P55" s="232">
        <f>(VLOOKUP($C55,Incurred_Real!$A$25:$BR$427,Incurred_Real!AS$1,FALSE))*$M55</f>
        <v>0</v>
      </c>
      <c r="Q55" s="232">
        <f>(VLOOKUP($C55,Incurred_Real!$A$25:$BR$427,Incurred_Real!AT$1,FALSE))*$M55</f>
        <v>0</v>
      </c>
      <c r="R55" s="232">
        <f>(VLOOKUP($C55,Incurred_Real!$A$25:$BR$427,Incurred_Real!AU$1,FALSE))*$M55</f>
        <v>0</v>
      </c>
      <c r="S55" s="232">
        <f>(VLOOKUP($C55,Incurred_Real!$A$25:$BR$427,Incurred_Real!AV$1,FALSE))*$M55</f>
        <v>1017867.5907701306</v>
      </c>
      <c r="T55" s="232">
        <f>(VLOOKUP($C55,Incurred_Real!$A$25:$BR$427,Incurred_Real!AW$1,FALSE))*$M55</f>
        <v>0</v>
      </c>
      <c r="U55" s="232">
        <f>(VLOOKUP($C55,Incurred_Real!$A$25:$BR$427,Incurred_Real!AX$1,FALSE))*$M55</f>
        <v>0</v>
      </c>
      <c r="V55" s="232">
        <f>(VLOOKUP($C55,Incurred_Real!$A$25:$BR$427,Incurred_Real!AY$1,FALSE))*$M55</f>
        <v>0</v>
      </c>
      <c r="W55" s="232">
        <f>(VLOOKUP($C55,Incurred_Real!$A$25:$BR$427,Incurred_Real!AZ$1,FALSE))*$M55</f>
        <v>1017867.5907701306</v>
      </c>
      <c r="X55" s="232">
        <f>(VLOOKUP($C55,Incurred_Real!$A$25:$BR$427,Incurred_Real!BA$1,FALSE))*$M55</f>
        <v>0</v>
      </c>
      <c r="Y55" s="232">
        <f>(VLOOKUP($C55,Incurred_Real!$A$25:$BR$427,Incurred_Real!BB$1,FALSE))*$M55</f>
        <v>0</v>
      </c>
      <c r="Z55" s="232">
        <f>(VLOOKUP($C55,Incurred_Real!$A$25:$BR$427,Incurred_Real!BC$1,FALSE))*$M55</f>
        <v>0</v>
      </c>
      <c r="AA55" s="232">
        <f>(VLOOKUP($C55,Incurred_Real!$A$25:$BR$427,Incurred_Real!BD$1,FALSE))*$M55</f>
        <v>0</v>
      </c>
      <c r="AB55" s="232">
        <f>(VLOOKUP($C55,Incurred_Real!$A$25:$BR$427,Incurred_Real!BE$1,FALSE))*$M55</f>
        <v>0</v>
      </c>
      <c r="AC55" s="232">
        <f>(VLOOKUP($C55,Incurred_Real!$A$25:$BR$427,Incurred_Real!BF$1,FALSE))*$M55</f>
        <v>0</v>
      </c>
      <c r="AD55" s="232">
        <f>(VLOOKUP($C55,Incurred_Real!$A$25:$BR$427,Incurred_Real!BG$1,FALSE))*$M55</f>
        <v>0</v>
      </c>
      <c r="AE55" s="232">
        <f>(VLOOKUP($C55,Incurred_Real!$A$25:$BR$427,Incurred_Real!BH$1,FALSE))*$M55</f>
        <v>0</v>
      </c>
      <c r="AF55" s="232">
        <f>(VLOOKUP($C55,Incurred_Real!$A$25:$BR$427,Incurred_Real!BI$1,FALSE))*$M55</f>
        <v>0</v>
      </c>
      <c r="AG55" s="232">
        <f>(VLOOKUP($C55,Incurred_Real!$A$25:$BR$427,Incurred_Real!BJ$1,FALSE))*$M55</f>
        <v>0</v>
      </c>
      <c r="AH55" s="232">
        <f>(VLOOKUP($C55,Incurred_Real!$A$25:$BR$427,Incurred_Real!BK$1,FALSE))*$M55</f>
        <v>0</v>
      </c>
      <c r="AI55" s="232">
        <f>(VLOOKUP($C55,Incurred_Real!$A$25:$BR$427,Incurred_Real!BL$1,FALSE))*$M55</f>
        <v>0</v>
      </c>
      <c r="AJ55" s="232">
        <f>(VLOOKUP($C55,Incurred_Real!$A$25:$BR$427,Incurred_Real!BM$1,FALSE))*$M55</f>
        <v>0</v>
      </c>
      <c r="AK55" s="232">
        <f>(VLOOKUP($C55,Incurred_Real!$A$25:$BR$427,Incurred_Real!BN$1,FALSE))*$M55</f>
        <v>0</v>
      </c>
      <c r="AL55" s="232">
        <f>(VLOOKUP($C55,Incurred_Real!$A$25:$BR$427,Incurred_Real!BO$1,FALSE))*$M55</f>
        <v>0</v>
      </c>
      <c r="AM55" s="232">
        <f>(VLOOKUP($C55,Incurred_Real!$A$25:$BR$427,Incurred_Real!BP$1,FALSE))*$M55</f>
        <v>0</v>
      </c>
      <c r="AN55" s="232">
        <f>(VLOOKUP($C55,Incurred_Real!$A$25:$BR$427,Incurred_Real!BQ$1,FALSE))*$M55</f>
        <v>0</v>
      </c>
      <c r="AO55" s="232">
        <f>(VLOOKUP($C55,Incurred_Real!$A$25:$BR$427,Incurred_Real!BR$1,FALSE))*$M55</f>
        <v>0</v>
      </c>
      <c r="AP55" s="232">
        <f t="shared" si="3"/>
        <v>2035735.1815402613</v>
      </c>
      <c r="AR55" s="232" t="b">
        <f t="shared" si="11"/>
        <v>1</v>
      </c>
    </row>
    <row r="56" spans="3:44" x14ac:dyDescent="0.15">
      <c r="C56" s="11" t="s">
        <v>111</v>
      </c>
      <c r="D56" s="11" t="str">
        <f>VLOOKUP($C56,Incurred_Real!$A$24:$E$376,Incurred_Real!$B$1,FALSE)</f>
        <v>South East Substation to Heywood Telecoms Bearer</v>
      </c>
      <c r="E56" s="11" t="str">
        <f>VLOOKUP($C56,Incurred_Real!$A$24:$E$376,Incurred_Real!$D$1,FALSE)</f>
        <v>Replacement</v>
      </c>
      <c r="F56" s="13">
        <f>IF(VLOOKUP($C56,Incurred_Real!$A$25:$AQ$426,Incurred_Real!$AL$1,FALSE)="Commissioned Extra",0,
IF(VLOOKUP($C56,Incurred_Real!$A$25:$AQ$426,Incurred_Real!$AK$1,FALSE)=F$4,VLOOKUP($C56,Incurred_Real!$A$25:$AQ$426,Incurred_Real!$AM$1,FALSE),0))</f>
        <v>0</v>
      </c>
      <c r="G56" s="13">
        <f>IF(VLOOKUP($C56,Incurred_Real!$A$25:$AQ$426,Incurred_Real!$AL$1,FALSE)="Commissioned Extra",0,
IF(VLOOKUP($C56,Incurred_Real!$A$25:$AQ$426,Incurred_Real!$AK$1,FALSE)=G$4,VLOOKUP($C56,Incurred_Real!$A$25:$AQ$426,Incurred_Real!$AM$1,FALSE),0))</f>
        <v>0</v>
      </c>
      <c r="H56" s="13">
        <f>IF(VLOOKUP($C56,Incurred_Real!$A$25:$AQ$426,Incurred_Real!$AL$1,FALSE)="Commissioned Extra",0,
IF(VLOOKUP($C56,Incurred_Real!$A$25:$AQ$426,Incurred_Real!$AK$1,FALSE)=H$4,VLOOKUP($C56,Incurred_Real!$A$25:$AQ$426,Incurred_Real!$AM$1,FALSE),0))</f>
        <v>0</v>
      </c>
      <c r="I56" s="13">
        <f>IF(VLOOKUP($C56,Incurred_Real!$A$25:$AQ$426,Incurred_Real!$AL$1,FALSE)="Commissioned Extra",0,
IF(VLOOKUP($C56,Incurred_Real!$A$25:$AQ$426,Incurred_Real!$AK$1,FALSE)=I$4,VLOOKUP($C56,Incurred_Real!$A$25:$AQ$426,Incurred_Real!$AM$1,FALSE),0))</f>
        <v>0</v>
      </c>
      <c r="J56" s="13">
        <f>IF(VLOOKUP($C56,Incurred_Real!$A$25:$AQ$426,Incurred_Real!$AL$1,FALSE)="Commissioned Extra",0,
IF(VLOOKUP($C56,Incurred_Real!$A$25:$AQ$426,Incurred_Real!$AK$1,FALSE)=J$4,VLOOKUP($C56,Incurred_Real!$A$25:$AQ$426,Incurred_Real!$AM$1,FALSE),0))</f>
        <v>0</v>
      </c>
      <c r="K56" s="13">
        <f>IF(VLOOKUP($C56,Incurred_Real!$A$25:$AQ$426,Incurred_Real!$AL$1,FALSE)="Commissioned Extra",0,
IF(VLOOKUP($C56,Incurred_Real!$A$25:$AQ$426,Incurred_Real!$AK$1,FALSE)=K$4,VLOOKUP($C56,Incurred_Real!$A$25:$AQ$426,Incurred_Real!$AM$1,FALSE),0))</f>
        <v>0</v>
      </c>
      <c r="L56" s="13">
        <f>IF(VLOOKUP($C56,Incurred_Real!$A$25:$AQ$426,Incurred_Real!$AL$1,FALSE)="Commissioned Extra",0,
IF(VLOOKUP($C56,Incurred_Real!$A$25:$AQ$426,Incurred_Real!$AK$1,FALSE)=L$4,VLOOKUP($C56,Incurred_Real!$A$25:$AQ$426,Incurred_Real!$AM$1,FALSE),0))</f>
        <v>0</v>
      </c>
      <c r="M56" s="232">
        <f t="shared" si="1"/>
        <v>0</v>
      </c>
      <c r="N56" s="232" t="str">
        <f t="shared" si="2"/>
        <v/>
      </c>
      <c r="P56" s="232">
        <f>(VLOOKUP($C56,Incurred_Real!$A$25:$BR$427,Incurred_Real!AS$1,FALSE))*$M56</f>
        <v>0</v>
      </c>
      <c r="Q56" s="232">
        <f>(VLOOKUP($C56,Incurred_Real!$A$25:$BR$427,Incurred_Real!AT$1,FALSE))*$M56</f>
        <v>0</v>
      </c>
      <c r="R56" s="232">
        <f>(VLOOKUP($C56,Incurred_Real!$A$25:$BR$427,Incurred_Real!AU$1,FALSE))*$M56</f>
        <v>0</v>
      </c>
      <c r="S56" s="232">
        <f>(VLOOKUP($C56,Incurred_Real!$A$25:$BR$427,Incurred_Real!AV$1,FALSE))*$M56</f>
        <v>0</v>
      </c>
      <c r="T56" s="232">
        <f>(VLOOKUP($C56,Incurred_Real!$A$25:$BR$427,Incurred_Real!AW$1,FALSE))*$M56</f>
        <v>0</v>
      </c>
      <c r="U56" s="232">
        <f>(VLOOKUP($C56,Incurred_Real!$A$25:$BR$427,Incurred_Real!AX$1,FALSE))*$M56</f>
        <v>0</v>
      </c>
      <c r="V56" s="232">
        <f>(VLOOKUP($C56,Incurred_Real!$A$25:$BR$427,Incurred_Real!AY$1,FALSE))*$M56</f>
        <v>0</v>
      </c>
      <c r="W56" s="232">
        <f>(VLOOKUP($C56,Incurred_Real!$A$25:$BR$427,Incurred_Real!AZ$1,FALSE))*$M56</f>
        <v>0</v>
      </c>
      <c r="X56" s="232">
        <f>(VLOOKUP($C56,Incurred_Real!$A$25:$BR$427,Incurred_Real!BA$1,FALSE))*$M56</f>
        <v>0</v>
      </c>
      <c r="Y56" s="232">
        <f>(VLOOKUP($C56,Incurred_Real!$A$25:$BR$427,Incurred_Real!BB$1,FALSE))*$M56</f>
        <v>0</v>
      </c>
      <c r="Z56" s="232">
        <f>(VLOOKUP($C56,Incurred_Real!$A$25:$BR$427,Incurred_Real!BC$1,FALSE))*$M56</f>
        <v>0</v>
      </c>
      <c r="AA56" s="232">
        <f>(VLOOKUP($C56,Incurred_Real!$A$25:$BR$427,Incurred_Real!BD$1,FALSE))*$M56</f>
        <v>0</v>
      </c>
      <c r="AB56" s="232">
        <f>(VLOOKUP($C56,Incurred_Real!$A$25:$BR$427,Incurred_Real!BE$1,FALSE))*$M56</f>
        <v>0</v>
      </c>
      <c r="AC56" s="232">
        <f>(VLOOKUP($C56,Incurred_Real!$A$25:$BR$427,Incurred_Real!BF$1,FALSE))*$M56</f>
        <v>0</v>
      </c>
      <c r="AD56" s="232">
        <f>(VLOOKUP($C56,Incurred_Real!$A$25:$BR$427,Incurred_Real!BG$1,FALSE))*$M56</f>
        <v>0</v>
      </c>
      <c r="AE56" s="232">
        <f>(VLOOKUP($C56,Incurred_Real!$A$25:$BR$427,Incurred_Real!BH$1,FALSE))*$M56</f>
        <v>0</v>
      </c>
      <c r="AF56" s="232">
        <f>(VLOOKUP($C56,Incurred_Real!$A$25:$BR$427,Incurred_Real!BI$1,FALSE))*$M56</f>
        <v>0</v>
      </c>
      <c r="AG56" s="232">
        <f>(VLOOKUP($C56,Incurred_Real!$A$25:$BR$427,Incurred_Real!BJ$1,FALSE))*$M56</f>
        <v>0</v>
      </c>
      <c r="AH56" s="232">
        <f>(VLOOKUP($C56,Incurred_Real!$A$25:$BR$427,Incurred_Real!BK$1,FALSE))*$M56</f>
        <v>0</v>
      </c>
      <c r="AI56" s="232">
        <f>(VLOOKUP($C56,Incurred_Real!$A$25:$BR$427,Incurred_Real!BL$1,FALSE))*$M56</f>
        <v>0</v>
      </c>
      <c r="AJ56" s="232">
        <f>(VLOOKUP($C56,Incurred_Real!$A$25:$BR$427,Incurred_Real!BM$1,FALSE))*$M56</f>
        <v>0</v>
      </c>
      <c r="AK56" s="232">
        <f>(VLOOKUP($C56,Incurred_Real!$A$25:$BR$427,Incurred_Real!BN$1,FALSE))*$M56</f>
        <v>0</v>
      </c>
      <c r="AL56" s="232">
        <f>(VLOOKUP($C56,Incurred_Real!$A$25:$BR$427,Incurred_Real!BO$1,FALSE))*$M56</f>
        <v>0</v>
      </c>
      <c r="AM56" s="232">
        <f>(VLOOKUP($C56,Incurred_Real!$A$25:$BR$427,Incurred_Real!BP$1,FALSE))*$M56</f>
        <v>0</v>
      </c>
      <c r="AN56" s="232">
        <f>(VLOOKUP($C56,Incurred_Real!$A$25:$BR$427,Incurred_Real!BQ$1,FALSE))*$M56</f>
        <v>0</v>
      </c>
      <c r="AO56" s="232">
        <f>(VLOOKUP($C56,Incurred_Real!$A$25:$BR$427,Incurred_Real!BR$1,FALSE))*$M56</f>
        <v>0</v>
      </c>
      <c r="AP56" s="232">
        <f t="shared" si="3"/>
        <v>0</v>
      </c>
      <c r="AR56" s="232" t="b">
        <f t="shared" si="11"/>
        <v>1</v>
      </c>
    </row>
    <row r="57" spans="3:44" x14ac:dyDescent="0.15">
      <c r="C57" s="11" t="s">
        <v>112</v>
      </c>
      <c r="D57" s="11" t="str">
        <f>VLOOKUP($C57,Incurred_Real!$A$24:$E$376,Incurred_Real!$B$1,FALSE)</f>
        <v>Vehicle Purchases 2014-15</v>
      </c>
      <c r="E57" s="11" t="str">
        <f>VLOOKUP($C57,Incurred_Real!$A$24:$E$376,Incurred_Real!$D$1,FALSE)</f>
        <v>Facilities</v>
      </c>
      <c r="F57" s="13">
        <f>IF(VLOOKUP($C57,Incurred_Real!$A$25:$AQ$426,Incurred_Real!$AL$1,FALSE)="Commissioned Extra",0,
IF(VLOOKUP($C57,Incurred_Real!$A$25:$AQ$426,Incurred_Real!$AK$1,FALSE)=F$4,VLOOKUP($C57,Incurred_Real!$A$25:$AQ$426,Incurred_Real!$AM$1,FALSE),0))</f>
        <v>0</v>
      </c>
      <c r="G57" s="13">
        <f>IF(VLOOKUP($C57,Incurred_Real!$A$25:$AQ$426,Incurred_Real!$AL$1,FALSE)="Commissioned Extra",0,
IF(VLOOKUP($C57,Incurred_Real!$A$25:$AQ$426,Incurred_Real!$AK$1,FALSE)=G$4,VLOOKUP($C57,Incurred_Real!$A$25:$AQ$426,Incurred_Real!$AM$1,FALSE),0))</f>
        <v>0</v>
      </c>
      <c r="H57" s="13">
        <f>IF(VLOOKUP($C57,Incurred_Real!$A$25:$AQ$426,Incurred_Real!$AL$1,FALSE)="Commissioned Extra",0,
IF(VLOOKUP($C57,Incurred_Real!$A$25:$AQ$426,Incurred_Real!$AK$1,FALSE)=H$4,VLOOKUP($C57,Incurred_Real!$A$25:$AQ$426,Incurred_Real!$AM$1,FALSE),0))</f>
        <v>0</v>
      </c>
      <c r="I57" s="13">
        <f>IF(VLOOKUP($C57,Incurred_Real!$A$25:$AQ$426,Incurred_Real!$AL$1,FALSE)="Commissioned Extra",0,
IF(VLOOKUP($C57,Incurred_Real!$A$25:$AQ$426,Incurred_Real!$AK$1,FALSE)=I$4,VLOOKUP($C57,Incurred_Real!$A$25:$AQ$426,Incurred_Real!$AM$1,FALSE),0))</f>
        <v>0</v>
      </c>
      <c r="J57" s="13">
        <f>IF(VLOOKUP($C57,Incurred_Real!$A$25:$AQ$426,Incurred_Real!$AL$1,FALSE)="Commissioned Extra",0,
IF(VLOOKUP($C57,Incurred_Real!$A$25:$AQ$426,Incurred_Real!$AK$1,FALSE)=J$4,VLOOKUP($C57,Incurred_Real!$A$25:$AQ$426,Incurred_Real!$AM$1,FALSE),0))</f>
        <v>0</v>
      </c>
      <c r="K57" s="13">
        <f>IF(VLOOKUP($C57,Incurred_Real!$A$25:$AQ$426,Incurred_Real!$AL$1,FALSE)="Commissioned Extra",0,
IF(VLOOKUP($C57,Incurred_Real!$A$25:$AQ$426,Incurred_Real!$AK$1,FALSE)=K$4,VLOOKUP($C57,Incurred_Real!$A$25:$AQ$426,Incurred_Real!$AM$1,FALSE),0))</f>
        <v>0</v>
      </c>
      <c r="L57" s="13">
        <f>IF(VLOOKUP($C57,Incurred_Real!$A$25:$AQ$426,Incurred_Real!$AL$1,FALSE)="Commissioned Extra",0,
IF(VLOOKUP($C57,Incurred_Real!$A$25:$AQ$426,Incurred_Real!$AK$1,FALSE)=L$4,VLOOKUP($C57,Incurred_Real!$A$25:$AQ$426,Incurred_Real!$AM$1,FALSE),0))</f>
        <v>0</v>
      </c>
      <c r="M57" s="232">
        <f t="shared" si="1"/>
        <v>0</v>
      </c>
      <c r="N57" s="232" t="str">
        <f t="shared" si="2"/>
        <v/>
      </c>
      <c r="P57" s="232">
        <f>(VLOOKUP($C57,Incurred_Real!$A$25:$BR$427,Incurred_Real!AS$1,FALSE))*$M57</f>
        <v>0</v>
      </c>
      <c r="Q57" s="232">
        <f>(VLOOKUP($C57,Incurred_Real!$A$25:$BR$427,Incurred_Real!AT$1,FALSE))*$M57</f>
        <v>0</v>
      </c>
      <c r="R57" s="232">
        <f>(VLOOKUP($C57,Incurred_Real!$A$25:$BR$427,Incurred_Real!AU$1,FALSE))*$M57</f>
        <v>0</v>
      </c>
      <c r="S57" s="232">
        <f>(VLOOKUP($C57,Incurred_Real!$A$25:$BR$427,Incurred_Real!AV$1,FALSE))*$M57</f>
        <v>0</v>
      </c>
      <c r="T57" s="232">
        <f>(VLOOKUP($C57,Incurred_Real!$A$25:$BR$427,Incurred_Real!AW$1,FALSE))*$M57</f>
        <v>0</v>
      </c>
      <c r="U57" s="232">
        <f>(VLOOKUP($C57,Incurred_Real!$A$25:$BR$427,Incurred_Real!AX$1,FALSE))*$M57</f>
        <v>0</v>
      </c>
      <c r="V57" s="232">
        <f>(VLOOKUP($C57,Incurred_Real!$A$25:$BR$427,Incurred_Real!AY$1,FALSE))*$M57</f>
        <v>0</v>
      </c>
      <c r="W57" s="232">
        <f>(VLOOKUP($C57,Incurred_Real!$A$25:$BR$427,Incurred_Real!AZ$1,FALSE))*$M57</f>
        <v>0</v>
      </c>
      <c r="X57" s="232">
        <f>(VLOOKUP($C57,Incurred_Real!$A$25:$BR$427,Incurred_Real!BA$1,FALSE))*$M57</f>
        <v>0</v>
      </c>
      <c r="Y57" s="232">
        <f>(VLOOKUP($C57,Incurred_Real!$A$25:$BR$427,Incurred_Real!BB$1,FALSE))*$M57</f>
        <v>0</v>
      </c>
      <c r="Z57" s="232">
        <f>(VLOOKUP($C57,Incurred_Real!$A$25:$BR$427,Incurred_Real!BC$1,FALSE))*$M57</f>
        <v>0</v>
      </c>
      <c r="AA57" s="232">
        <f>(VLOOKUP($C57,Incurred_Real!$A$25:$BR$427,Incurred_Real!BD$1,FALSE))*$M57</f>
        <v>0</v>
      </c>
      <c r="AB57" s="232">
        <f>(VLOOKUP($C57,Incurred_Real!$A$25:$BR$427,Incurred_Real!BE$1,FALSE))*$M57</f>
        <v>0</v>
      </c>
      <c r="AC57" s="232">
        <f>(VLOOKUP($C57,Incurred_Real!$A$25:$BR$427,Incurred_Real!BF$1,FALSE))*$M57</f>
        <v>0</v>
      </c>
      <c r="AD57" s="232">
        <f>(VLOOKUP($C57,Incurred_Real!$A$25:$BR$427,Incurred_Real!BG$1,FALSE))*$M57</f>
        <v>0</v>
      </c>
      <c r="AE57" s="232">
        <f>(VLOOKUP($C57,Incurred_Real!$A$25:$BR$427,Incurred_Real!BH$1,FALSE))*$M57</f>
        <v>0</v>
      </c>
      <c r="AF57" s="232">
        <f>(VLOOKUP($C57,Incurred_Real!$A$25:$BR$427,Incurred_Real!BI$1,FALSE))*$M57</f>
        <v>0</v>
      </c>
      <c r="AG57" s="232">
        <f>(VLOOKUP($C57,Incurred_Real!$A$25:$BR$427,Incurred_Real!BJ$1,FALSE))*$M57</f>
        <v>0</v>
      </c>
      <c r="AH57" s="232">
        <f>(VLOOKUP($C57,Incurred_Real!$A$25:$BR$427,Incurred_Real!BK$1,FALSE))*$M57</f>
        <v>0</v>
      </c>
      <c r="AI57" s="232">
        <f>(VLOOKUP($C57,Incurred_Real!$A$25:$BR$427,Incurred_Real!BL$1,FALSE))*$M57</f>
        <v>0</v>
      </c>
      <c r="AJ57" s="232">
        <f>(VLOOKUP($C57,Incurred_Real!$A$25:$BR$427,Incurred_Real!BM$1,FALSE))*$M57</f>
        <v>0</v>
      </c>
      <c r="AK57" s="232">
        <f>(VLOOKUP($C57,Incurred_Real!$A$25:$BR$427,Incurred_Real!BN$1,FALSE))*$M57</f>
        <v>0</v>
      </c>
      <c r="AL57" s="232">
        <f>(VLOOKUP($C57,Incurred_Real!$A$25:$BR$427,Incurred_Real!BO$1,FALSE))*$M57</f>
        <v>0</v>
      </c>
      <c r="AM57" s="232">
        <f>(VLOOKUP($C57,Incurred_Real!$A$25:$BR$427,Incurred_Real!BP$1,FALSE))*$M57</f>
        <v>0</v>
      </c>
      <c r="AN57" s="232">
        <f>(VLOOKUP($C57,Incurred_Real!$A$25:$BR$427,Incurred_Real!BQ$1,FALSE))*$M57</f>
        <v>0</v>
      </c>
      <c r="AO57" s="232">
        <f>(VLOOKUP($C57,Incurred_Real!$A$25:$BR$427,Incurred_Real!BR$1,FALSE))*$M57</f>
        <v>0</v>
      </c>
      <c r="AP57" s="232">
        <f t="shared" si="3"/>
        <v>0</v>
      </c>
      <c r="AR57" s="232" t="b">
        <f t="shared" si="11"/>
        <v>1</v>
      </c>
    </row>
    <row r="58" spans="3:44" x14ac:dyDescent="0.15">
      <c r="C58" s="11" t="s">
        <v>114</v>
      </c>
      <c r="D58" s="11" t="str">
        <f>VLOOKUP($C58,Incurred_Real!$A$24:$E$376,Incurred_Real!$B$1,FALSE)</f>
        <v>Magill - East Terrace Cable Pit and Instrumentation Replacem</v>
      </c>
      <c r="E58" s="11" t="str">
        <f>VLOOKUP($C58,Incurred_Real!$A$24:$E$376,Incurred_Real!$D$1,FALSE)</f>
        <v>Replacement</v>
      </c>
      <c r="F58" s="13">
        <f>IF(VLOOKUP($C58,Incurred_Real!$A$25:$AQ$426,Incurred_Real!$AL$1,FALSE)="Commissioned Extra",0,
IF(VLOOKUP($C58,Incurred_Real!$A$25:$AQ$426,Incurred_Real!$AK$1,FALSE)=F$4,VLOOKUP($C58,Incurred_Real!$A$25:$AQ$426,Incurred_Real!$AM$1,FALSE),0))</f>
        <v>0</v>
      </c>
      <c r="G58" s="13">
        <f>IF(VLOOKUP($C58,Incurred_Real!$A$25:$AQ$426,Incurred_Real!$AL$1,FALSE)="Commissioned Extra",0,
IF(VLOOKUP($C58,Incurred_Real!$A$25:$AQ$426,Incurred_Real!$AK$1,FALSE)=G$4,VLOOKUP($C58,Incurred_Real!$A$25:$AQ$426,Incurred_Real!$AM$1,FALSE),0))</f>
        <v>0</v>
      </c>
      <c r="H58" s="13">
        <f>IF(VLOOKUP($C58,Incurred_Real!$A$25:$AQ$426,Incurred_Real!$AL$1,FALSE)="Commissioned Extra",0,
IF(VLOOKUP($C58,Incurred_Real!$A$25:$AQ$426,Incurred_Real!$AK$1,FALSE)=H$4,VLOOKUP($C58,Incurred_Real!$A$25:$AQ$426,Incurred_Real!$AM$1,FALSE),0))</f>
        <v>0</v>
      </c>
      <c r="I58" s="13">
        <f>IF(VLOOKUP($C58,Incurred_Real!$A$25:$AQ$426,Incurred_Real!$AL$1,FALSE)="Commissioned Extra",0,
IF(VLOOKUP($C58,Incurred_Real!$A$25:$AQ$426,Incurred_Real!$AK$1,FALSE)=I$4,VLOOKUP($C58,Incurred_Real!$A$25:$AQ$426,Incurred_Real!$AM$1,FALSE),0))</f>
        <v>0</v>
      </c>
      <c r="J58" s="13">
        <f>IF(VLOOKUP($C58,Incurred_Real!$A$25:$AQ$426,Incurred_Real!$AL$1,FALSE)="Commissioned Extra",0,
IF(VLOOKUP($C58,Incurred_Real!$A$25:$AQ$426,Incurred_Real!$AK$1,FALSE)=J$4,VLOOKUP($C58,Incurred_Real!$A$25:$AQ$426,Incurred_Real!$AM$1,FALSE),0))</f>
        <v>0</v>
      </c>
      <c r="K58" s="13">
        <f>IF(VLOOKUP($C58,Incurred_Real!$A$25:$AQ$426,Incurred_Real!$AL$1,FALSE)="Commissioned Extra",0,
IF(VLOOKUP($C58,Incurred_Real!$A$25:$AQ$426,Incurred_Real!$AK$1,FALSE)=K$4,VLOOKUP($C58,Incurred_Real!$A$25:$AQ$426,Incurred_Real!$AM$1,FALSE),0))</f>
        <v>0</v>
      </c>
      <c r="L58" s="13">
        <f>IF(VLOOKUP($C58,Incurred_Real!$A$25:$AQ$426,Incurred_Real!$AL$1,FALSE)="Commissioned Extra",0,
IF(VLOOKUP($C58,Incurred_Real!$A$25:$AQ$426,Incurred_Real!$AK$1,FALSE)=L$4,VLOOKUP($C58,Incurred_Real!$A$25:$AQ$426,Incurred_Real!$AM$1,FALSE),0))</f>
        <v>0</v>
      </c>
      <c r="M58" s="232">
        <f t="shared" si="1"/>
        <v>0</v>
      </c>
      <c r="N58" s="232" t="str">
        <f t="shared" si="2"/>
        <v/>
      </c>
      <c r="P58" s="232">
        <f>(VLOOKUP($C58,Incurred_Real!$A$25:$BR$427,Incurred_Real!AS$1,FALSE))*$M58</f>
        <v>0</v>
      </c>
      <c r="Q58" s="232">
        <f>(VLOOKUP($C58,Incurred_Real!$A$25:$BR$427,Incurred_Real!AT$1,FALSE))*$M58</f>
        <v>0</v>
      </c>
      <c r="R58" s="232">
        <f>(VLOOKUP($C58,Incurred_Real!$A$25:$BR$427,Incurred_Real!AU$1,FALSE))*$M58</f>
        <v>0</v>
      </c>
      <c r="S58" s="232">
        <f>(VLOOKUP($C58,Incurred_Real!$A$25:$BR$427,Incurred_Real!AV$1,FALSE))*$M58</f>
        <v>0</v>
      </c>
      <c r="T58" s="232">
        <f>(VLOOKUP($C58,Incurred_Real!$A$25:$BR$427,Incurred_Real!AW$1,FALSE))*$M58</f>
        <v>0</v>
      </c>
      <c r="U58" s="232">
        <f>(VLOOKUP($C58,Incurred_Real!$A$25:$BR$427,Incurred_Real!AX$1,FALSE))*$M58</f>
        <v>0</v>
      </c>
      <c r="V58" s="232">
        <f>(VLOOKUP($C58,Incurred_Real!$A$25:$BR$427,Incurred_Real!AY$1,FALSE))*$M58</f>
        <v>0</v>
      </c>
      <c r="W58" s="232">
        <f>(VLOOKUP($C58,Incurred_Real!$A$25:$BR$427,Incurred_Real!AZ$1,FALSE))*$M58</f>
        <v>0</v>
      </c>
      <c r="X58" s="232">
        <f>(VLOOKUP($C58,Incurred_Real!$A$25:$BR$427,Incurred_Real!BA$1,FALSE))*$M58</f>
        <v>0</v>
      </c>
      <c r="Y58" s="232">
        <f>(VLOOKUP($C58,Incurred_Real!$A$25:$BR$427,Incurred_Real!BB$1,FALSE))*$M58</f>
        <v>0</v>
      </c>
      <c r="Z58" s="232">
        <f>(VLOOKUP($C58,Incurred_Real!$A$25:$BR$427,Incurred_Real!BC$1,FALSE))*$M58</f>
        <v>0</v>
      </c>
      <c r="AA58" s="232">
        <f>(VLOOKUP($C58,Incurred_Real!$A$25:$BR$427,Incurred_Real!BD$1,FALSE))*$M58</f>
        <v>0</v>
      </c>
      <c r="AB58" s="232">
        <f>(VLOOKUP($C58,Incurred_Real!$A$25:$BR$427,Incurred_Real!BE$1,FALSE))*$M58</f>
        <v>0</v>
      </c>
      <c r="AC58" s="232">
        <f>(VLOOKUP($C58,Incurred_Real!$A$25:$BR$427,Incurred_Real!BF$1,FALSE))*$M58</f>
        <v>0</v>
      </c>
      <c r="AD58" s="232">
        <f>(VLOOKUP($C58,Incurred_Real!$A$25:$BR$427,Incurred_Real!BG$1,FALSE))*$M58</f>
        <v>0</v>
      </c>
      <c r="AE58" s="232">
        <f>(VLOOKUP($C58,Incurred_Real!$A$25:$BR$427,Incurred_Real!BH$1,FALSE))*$M58</f>
        <v>0</v>
      </c>
      <c r="AF58" s="232">
        <f>(VLOOKUP($C58,Incurred_Real!$A$25:$BR$427,Incurred_Real!BI$1,FALSE))*$M58</f>
        <v>0</v>
      </c>
      <c r="AG58" s="232">
        <f>(VLOOKUP($C58,Incurred_Real!$A$25:$BR$427,Incurred_Real!BJ$1,FALSE))*$M58</f>
        <v>0</v>
      </c>
      <c r="AH58" s="232">
        <f>(VLOOKUP($C58,Incurred_Real!$A$25:$BR$427,Incurred_Real!BK$1,FALSE))*$M58</f>
        <v>0</v>
      </c>
      <c r="AI58" s="232">
        <f>(VLOOKUP($C58,Incurred_Real!$A$25:$BR$427,Incurred_Real!BL$1,FALSE))*$M58</f>
        <v>0</v>
      </c>
      <c r="AJ58" s="232">
        <f>(VLOOKUP($C58,Incurred_Real!$A$25:$BR$427,Incurred_Real!BM$1,FALSE))*$M58</f>
        <v>0</v>
      </c>
      <c r="AK58" s="232">
        <f>(VLOOKUP($C58,Incurred_Real!$A$25:$BR$427,Incurred_Real!BN$1,FALSE))*$M58</f>
        <v>0</v>
      </c>
      <c r="AL58" s="232">
        <f>(VLOOKUP($C58,Incurred_Real!$A$25:$BR$427,Incurred_Real!BO$1,FALSE))*$M58</f>
        <v>0</v>
      </c>
      <c r="AM58" s="232">
        <f>(VLOOKUP($C58,Incurred_Real!$A$25:$BR$427,Incurred_Real!BP$1,FALSE))*$M58</f>
        <v>0</v>
      </c>
      <c r="AN58" s="232">
        <f>(VLOOKUP($C58,Incurred_Real!$A$25:$BR$427,Incurred_Real!BQ$1,FALSE))*$M58</f>
        <v>0</v>
      </c>
      <c r="AO58" s="232">
        <f>(VLOOKUP($C58,Incurred_Real!$A$25:$BR$427,Incurred_Real!BR$1,FALSE))*$M58</f>
        <v>0</v>
      </c>
      <c r="AP58" s="232">
        <f t="shared" si="3"/>
        <v>0</v>
      </c>
      <c r="AR58" s="232" t="b">
        <f t="shared" si="11"/>
        <v>1</v>
      </c>
    </row>
    <row r="59" spans="3:44" x14ac:dyDescent="0.15">
      <c r="C59" s="11" t="s">
        <v>115</v>
      </c>
      <c r="D59" s="11" t="str">
        <f>VLOOKUP($C59,Incurred_Real!$A$24:$E$376,Incurred_Real!$B$1,FALSE)</f>
        <v>Integrated Project and Resource Modelling</v>
      </c>
      <c r="E59" s="11" t="str">
        <f>VLOOKUP($C59,Incurred_Real!$A$24:$E$376,Incurred_Real!$D$1,FALSE)</f>
        <v>Information Technology</v>
      </c>
      <c r="F59" s="13">
        <f>IF(VLOOKUP($C59,Incurred_Real!$A$25:$AQ$426,Incurred_Real!$AL$1,FALSE)="Commissioned Extra",0,
IF(VLOOKUP($C59,Incurred_Real!$A$25:$AQ$426,Incurred_Real!$AK$1,FALSE)=F$4,VLOOKUP($C59,Incurred_Real!$A$25:$AQ$426,Incurred_Real!$AM$1,FALSE),0))</f>
        <v>0</v>
      </c>
      <c r="G59" s="13">
        <f>IF(VLOOKUP($C59,Incurred_Real!$A$25:$AQ$426,Incurred_Real!$AL$1,FALSE)="Commissioned Extra",0,
IF(VLOOKUP($C59,Incurred_Real!$A$25:$AQ$426,Incurred_Real!$AK$1,FALSE)=G$4,VLOOKUP($C59,Incurred_Real!$A$25:$AQ$426,Incurred_Real!$AM$1,FALSE),0))</f>
        <v>0</v>
      </c>
      <c r="H59" s="13">
        <f>IF(VLOOKUP($C59,Incurred_Real!$A$25:$AQ$426,Incurred_Real!$AL$1,FALSE)="Commissioned Extra",0,
IF(VLOOKUP($C59,Incurred_Real!$A$25:$AQ$426,Incurred_Real!$AK$1,FALSE)=H$4,VLOOKUP($C59,Incurred_Real!$A$25:$AQ$426,Incurred_Real!$AM$1,FALSE),0))</f>
        <v>0</v>
      </c>
      <c r="I59" s="13">
        <f>IF(VLOOKUP($C59,Incurred_Real!$A$25:$AQ$426,Incurred_Real!$AL$1,FALSE)="Commissioned Extra",0,
IF(VLOOKUP($C59,Incurred_Real!$A$25:$AQ$426,Incurred_Real!$AK$1,FALSE)=I$4,VLOOKUP($C59,Incurred_Real!$A$25:$AQ$426,Incurred_Real!$AM$1,FALSE),0))</f>
        <v>0</v>
      </c>
      <c r="J59" s="13">
        <f>IF(VLOOKUP($C59,Incurred_Real!$A$25:$AQ$426,Incurred_Real!$AL$1,FALSE)="Commissioned Extra",0,
IF(VLOOKUP($C59,Incurred_Real!$A$25:$AQ$426,Incurred_Real!$AK$1,FALSE)=J$4,VLOOKUP($C59,Incurred_Real!$A$25:$AQ$426,Incurred_Real!$AM$1,FALSE),0))</f>
        <v>0</v>
      </c>
      <c r="K59" s="13">
        <f>IF(VLOOKUP($C59,Incurred_Real!$A$25:$AQ$426,Incurred_Real!$AL$1,FALSE)="Commissioned Extra",0,
IF(VLOOKUP($C59,Incurred_Real!$A$25:$AQ$426,Incurred_Real!$AK$1,FALSE)=K$4,VLOOKUP($C59,Incurred_Real!$A$25:$AQ$426,Incurred_Real!$AM$1,FALSE),0))</f>
        <v>0</v>
      </c>
      <c r="L59" s="13">
        <f>IF(VLOOKUP($C59,Incurred_Real!$A$25:$AQ$426,Incurred_Real!$AL$1,FALSE)="Commissioned Extra",0,
IF(VLOOKUP($C59,Incurred_Real!$A$25:$AQ$426,Incurred_Real!$AK$1,FALSE)=L$4,VLOOKUP($C59,Incurred_Real!$A$25:$AQ$426,Incurred_Real!$AM$1,FALSE),0))</f>
        <v>0</v>
      </c>
      <c r="M59" s="232">
        <f t="shared" si="1"/>
        <v>0</v>
      </c>
      <c r="N59" s="232" t="str">
        <f t="shared" si="2"/>
        <v/>
      </c>
      <c r="P59" s="232">
        <f>(VLOOKUP($C59,Incurred_Real!$A$25:$BR$427,Incurred_Real!AS$1,FALSE))*$M59</f>
        <v>0</v>
      </c>
      <c r="Q59" s="232">
        <f>(VLOOKUP($C59,Incurred_Real!$A$25:$BR$427,Incurred_Real!AT$1,FALSE))*$M59</f>
        <v>0</v>
      </c>
      <c r="R59" s="232">
        <f>(VLOOKUP($C59,Incurred_Real!$A$25:$BR$427,Incurred_Real!AU$1,FALSE))*$M59</f>
        <v>0</v>
      </c>
      <c r="S59" s="232">
        <f>(VLOOKUP($C59,Incurred_Real!$A$25:$BR$427,Incurred_Real!AV$1,FALSE))*$M59</f>
        <v>0</v>
      </c>
      <c r="T59" s="232">
        <f>(VLOOKUP($C59,Incurred_Real!$A$25:$BR$427,Incurred_Real!AW$1,FALSE))*$M59</f>
        <v>0</v>
      </c>
      <c r="U59" s="232">
        <f>(VLOOKUP($C59,Incurred_Real!$A$25:$BR$427,Incurred_Real!AX$1,FALSE))*$M59</f>
        <v>0</v>
      </c>
      <c r="V59" s="232">
        <f>(VLOOKUP($C59,Incurred_Real!$A$25:$BR$427,Incurred_Real!AY$1,FALSE))*$M59</f>
        <v>0</v>
      </c>
      <c r="W59" s="232">
        <f>(VLOOKUP($C59,Incurred_Real!$A$25:$BR$427,Incurred_Real!AZ$1,FALSE))*$M59</f>
        <v>0</v>
      </c>
      <c r="X59" s="232">
        <f>(VLOOKUP($C59,Incurred_Real!$A$25:$BR$427,Incurred_Real!BA$1,FALSE))*$M59</f>
        <v>0</v>
      </c>
      <c r="Y59" s="232">
        <f>(VLOOKUP($C59,Incurred_Real!$A$25:$BR$427,Incurred_Real!BB$1,FALSE))*$M59</f>
        <v>0</v>
      </c>
      <c r="Z59" s="232">
        <f>(VLOOKUP($C59,Incurred_Real!$A$25:$BR$427,Incurred_Real!BC$1,FALSE))*$M59</f>
        <v>0</v>
      </c>
      <c r="AA59" s="232">
        <f>(VLOOKUP($C59,Incurred_Real!$A$25:$BR$427,Incurred_Real!BD$1,FALSE))*$M59</f>
        <v>0</v>
      </c>
      <c r="AB59" s="232">
        <f>(VLOOKUP($C59,Incurred_Real!$A$25:$BR$427,Incurred_Real!BE$1,FALSE))*$M59</f>
        <v>0</v>
      </c>
      <c r="AC59" s="232">
        <f>(VLOOKUP($C59,Incurred_Real!$A$25:$BR$427,Incurred_Real!BF$1,FALSE))*$M59</f>
        <v>0</v>
      </c>
      <c r="AD59" s="232">
        <f>(VLOOKUP($C59,Incurred_Real!$A$25:$BR$427,Incurred_Real!BG$1,FALSE))*$M59</f>
        <v>0</v>
      </c>
      <c r="AE59" s="232">
        <f>(VLOOKUP($C59,Incurred_Real!$A$25:$BR$427,Incurred_Real!BH$1,FALSE))*$M59</f>
        <v>0</v>
      </c>
      <c r="AF59" s="232">
        <f>(VLOOKUP($C59,Incurred_Real!$A$25:$BR$427,Incurred_Real!BI$1,FALSE))*$M59</f>
        <v>0</v>
      </c>
      <c r="AG59" s="232">
        <f>(VLOOKUP($C59,Incurred_Real!$A$25:$BR$427,Incurred_Real!BJ$1,FALSE))*$M59</f>
        <v>0</v>
      </c>
      <c r="AH59" s="232">
        <f>(VLOOKUP($C59,Incurred_Real!$A$25:$BR$427,Incurred_Real!BK$1,FALSE))*$M59</f>
        <v>0</v>
      </c>
      <c r="AI59" s="232">
        <f>(VLOOKUP($C59,Incurred_Real!$A$25:$BR$427,Incurred_Real!BL$1,FALSE))*$M59</f>
        <v>0</v>
      </c>
      <c r="AJ59" s="232">
        <f>(VLOOKUP($C59,Incurred_Real!$A$25:$BR$427,Incurred_Real!BM$1,FALSE))*$M59</f>
        <v>0</v>
      </c>
      <c r="AK59" s="232">
        <f>(VLOOKUP($C59,Incurred_Real!$A$25:$BR$427,Incurred_Real!BN$1,FALSE))*$M59</f>
        <v>0</v>
      </c>
      <c r="AL59" s="232">
        <f>(VLOOKUP($C59,Incurred_Real!$A$25:$BR$427,Incurred_Real!BO$1,FALSE))*$M59</f>
        <v>0</v>
      </c>
      <c r="AM59" s="232">
        <f>(VLOOKUP($C59,Incurred_Real!$A$25:$BR$427,Incurred_Real!BP$1,FALSE))*$M59</f>
        <v>0</v>
      </c>
      <c r="AN59" s="232">
        <f>(VLOOKUP($C59,Incurred_Real!$A$25:$BR$427,Incurred_Real!BQ$1,FALSE))*$M59</f>
        <v>0</v>
      </c>
      <c r="AO59" s="232">
        <f>(VLOOKUP($C59,Incurred_Real!$A$25:$BR$427,Incurred_Real!BR$1,FALSE))*$M59</f>
        <v>0</v>
      </c>
      <c r="AP59" s="232">
        <f t="shared" si="3"/>
        <v>0</v>
      </c>
      <c r="AR59" s="232" t="b">
        <f t="shared" si="11"/>
        <v>1</v>
      </c>
    </row>
    <row r="60" spans="3:44" x14ac:dyDescent="0.15">
      <c r="C60" s="11" t="s">
        <v>116</v>
      </c>
      <c r="D60" s="11" t="str">
        <f>VLOOKUP($C60,Incurred_Real!$A$24:$E$376,Incurred_Real!$B$1,FALSE)</f>
        <v>Substation Operational Data Network Replacement 2013-18</v>
      </c>
      <c r="E60" s="11" t="str">
        <f>VLOOKUP($C60,Incurred_Real!$A$24:$E$376,Incurred_Real!$D$1,FALSE)</f>
        <v>Replacement</v>
      </c>
      <c r="F60" s="13">
        <f>IF(VLOOKUP($C60,Incurred_Real!$A$25:$AQ$426,Incurred_Real!$AL$1,FALSE)="Commissioned Extra",0,
IF(VLOOKUP($C60,Incurred_Real!$A$25:$AQ$426,Incurred_Real!$AK$1,FALSE)=F$4,VLOOKUP($C60,Incurred_Real!$A$25:$AQ$426,Incurred_Real!$AM$1,FALSE),0))</f>
        <v>0</v>
      </c>
      <c r="G60" s="13">
        <f>IF(VLOOKUP($C60,Incurred_Real!$A$25:$AQ$426,Incurred_Real!$AL$1,FALSE)="Commissioned Extra",0,
IF(VLOOKUP($C60,Incurred_Real!$A$25:$AQ$426,Incurred_Real!$AK$1,FALSE)=G$4,VLOOKUP($C60,Incurred_Real!$A$25:$AQ$426,Incurred_Real!$AM$1,FALSE),0))</f>
        <v>0</v>
      </c>
      <c r="H60" s="13">
        <f>IF(VLOOKUP($C60,Incurred_Real!$A$25:$AQ$426,Incurred_Real!$AL$1,FALSE)="Commissioned Extra",0,
IF(VLOOKUP($C60,Incurred_Real!$A$25:$AQ$426,Incurred_Real!$AK$1,FALSE)=H$4,VLOOKUP($C60,Incurred_Real!$A$25:$AQ$426,Incurred_Real!$AM$1,FALSE),0))</f>
        <v>0</v>
      </c>
      <c r="I60" s="13">
        <f>IF(VLOOKUP($C60,Incurred_Real!$A$25:$AQ$426,Incurred_Real!$AL$1,FALSE)="Commissioned Extra",0,
IF(VLOOKUP($C60,Incurred_Real!$A$25:$AQ$426,Incurred_Real!$AK$1,FALSE)=I$4,VLOOKUP($C60,Incurred_Real!$A$25:$AQ$426,Incurred_Real!$AM$1,FALSE),0))</f>
        <v>0</v>
      </c>
      <c r="J60" s="13">
        <f>IF(VLOOKUP($C60,Incurred_Real!$A$25:$AQ$426,Incurred_Real!$AL$1,FALSE)="Commissioned Extra",0,
IF(VLOOKUP($C60,Incurred_Real!$A$25:$AQ$426,Incurred_Real!$AK$1,FALSE)=J$4,VLOOKUP($C60,Incurred_Real!$A$25:$AQ$426,Incurred_Real!$AM$1,FALSE),0))</f>
        <v>0</v>
      </c>
      <c r="K60" s="13">
        <f>IF(VLOOKUP($C60,Incurred_Real!$A$25:$AQ$426,Incurred_Real!$AL$1,FALSE)="Commissioned Extra",0,
IF(VLOOKUP($C60,Incurred_Real!$A$25:$AQ$426,Incurred_Real!$AK$1,FALSE)=K$4,VLOOKUP($C60,Incurred_Real!$A$25:$AQ$426,Incurred_Real!$AM$1,FALSE),0))</f>
        <v>0</v>
      </c>
      <c r="L60" s="13">
        <f>IF(VLOOKUP($C60,Incurred_Real!$A$25:$AQ$426,Incurred_Real!$AL$1,FALSE)="Commissioned Extra",0,
IF(VLOOKUP($C60,Incurred_Real!$A$25:$AQ$426,Incurred_Real!$AK$1,FALSE)=L$4,VLOOKUP($C60,Incurred_Real!$A$25:$AQ$426,Incurred_Real!$AM$1,FALSE),0))</f>
        <v>0</v>
      </c>
      <c r="M60" s="232">
        <f t="shared" si="1"/>
        <v>0</v>
      </c>
      <c r="N60" s="232" t="str">
        <f t="shared" si="2"/>
        <v/>
      </c>
      <c r="P60" s="232">
        <f>(VLOOKUP($C60,Incurred_Real!$A$25:$BR$427,Incurred_Real!AS$1,FALSE))*$M60</f>
        <v>0</v>
      </c>
      <c r="Q60" s="232">
        <f>(VLOOKUP($C60,Incurred_Real!$A$25:$BR$427,Incurred_Real!AT$1,FALSE))*$M60</f>
        <v>0</v>
      </c>
      <c r="R60" s="232">
        <f>(VLOOKUP($C60,Incurred_Real!$A$25:$BR$427,Incurred_Real!AU$1,FALSE))*$M60</f>
        <v>0</v>
      </c>
      <c r="S60" s="232">
        <f>(VLOOKUP($C60,Incurred_Real!$A$25:$BR$427,Incurred_Real!AV$1,FALSE))*$M60</f>
        <v>0</v>
      </c>
      <c r="T60" s="232">
        <f>(VLOOKUP($C60,Incurred_Real!$A$25:$BR$427,Incurred_Real!AW$1,FALSE))*$M60</f>
        <v>0</v>
      </c>
      <c r="U60" s="232">
        <f>(VLOOKUP($C60,Incurred_Real!$A$25:$BR$427,Incurred_Real!AX$1,FALSE))*$M60</f>
        <v>0</v>
      </c>
      <c r="V60" s="232">
        <f>(VLOOKUP($C60,Incurred_Real!$A$25:$BR$427,Incurred_Real!AY$1,FALSE))*$M60</f>
        <v>0</v>
      </c>
      <c r="W60" s="232">
        <f>(VLOOKUP($C60,Incurred_Real!$A$25:$BR$427,Incurred_Real!AZ$1,FALSE))*$M60</f>
        <v>0</v>
      </c>
      <c r="X60" s="232">
        <f>(VLOOKUP($C60,Incurred_Real!$A$25:$BR$427,Incurred_Real!BA$1,FALSE))*$M60</f>
        <v>0</v>
      </c>
      <c r="Y60" s="232">
        <f>(VLOOKUP($C60,Incurred_Real!$A$25:$BR$427,Incurred_Real!BB$1,FALSE))*$M60</f>
        <v>0</v>
      </c>
      <c r="Z60" s="232">
        <f>(VLOOKUP($C60,Incurred_Real!$A$25:$BR$427,Incurred_Real!BC$1,FALSE))*$M60</f>
        <v>0</v>
      </c>
      <c r="AA60" s="232">
        <f>(VLOOKUP($C60,Incurred_Real!$A$25:$BR$427,Incurred_Real!BD$1,FALSE))*$M60</f>
        <v>0</v>
      </c>
      <c r="AB60" s="232">
        <f>(VLOOKUP($C60,Incurred_Real!$A$25:$BR$427,Incurred_Real!BE$1,FALSE))*$M60</f>
        <v>0</v>
      </c>
      <c r="AC60" s="232">
        <f>(VLOOKUP($C60,Incurred_Real!$A$25:$BR$427,Incurred_Real!BF$1,FALSE))*$M60</f>
        <v>0</v>
      </c>
      <c r="AD60" s="232">
        <f>(VLOOKUP($C60,Incurred_Real!$A$25:$BR$427,Incurred_Real!BG$1,FALSE))*$M60</f>
        <v>0</v>
      </c>
      <c r="AE60" s="232">
        <f>(VLOOKUP($C60,Incurred_Real!$A$25:$BR$427,Incurred_Real!BH$1,FALSE))*$M60</f>
        <v>0</v>
      </c>
      <c r="AF60" s="232">
        <f>(VLOOKUP($C60,Incurred_Real!$A$25:$BR$427,Incurred_Real!BI$1,FALSE))*$M60</f>
        <v>0</v>
      </c>
      <c r="AG60" s="232">
        <f>(VLOOKUP($C60,Incurred_Real!$A$25:$BR$427,Incurred_Real!BJ$1,FALSE))*$M60</f>
        <v>0</v>
      </c>
      <c r="AH60" s="232">
        <f>(VLOOKUP($C60,Incurred_Real!$A$25:$BR$427,Incurred_Real!BK$1,FALSE))*$M60</f>
        <v>0</v>
      </c>
      <c r="AI60" s="232">
        <f>(VLOOKUP($C60,Incurred_Real!$A$25:$BR$427,Incurred_Real!BL$1,FALSE))*$M60</f>
        <v>0</v>
      </c>
      <c r="AJ60" s="232">
        <f>(VLOOKUP($C60,Incurred_Real!$A$25:$BR$427,Incurred_Real!BM$1,FALSE))*$M60</f>
        <v>0</v>
      </c>
      <c r="AK60" s="232">
        <f>(VLOOKUP($C60,Incurred_Real!$A$25:$BR$427,Incurred_Real!BN$1,FALSE))*$M60</f>
        <v>0</v>
      </c>
      <c r="AL60" s="232">
        <f>(VLOOKUP($C60,Incurred_Real!$A$25:$BR$427,Incurred_Real!BO$1,FALSE))*$M60</f>
        <v>0</v>
      </c>
      <c r="AM60" s="232">
        <f>(VLOOKUP($C60,Incurred_Real!$A$25:$BR$427,Incurred_Real!BP$1,FALSE))*$M60</f>
        <v>0</v>
      </c>
      <c r="AN60" s="232">
        <f>(VLOOKUP($C60,Incurred_Real!$A$25:$BR$427,Incurred_Real!BQ$1,FALSE))*$M60</f>
        <v>0</v>
      </c>
      <c r="AO60" s="232">
        <f>(VLOOKUP($C60,Incurred_Real!$A$25:$BR$427,Incurred_Real!BR$1,FALSE))*$M60</f>
        <v>0</v>
      </c>
      <c r="AP60" s="232">
        <f t="shared" si="3"/>
        <v>0</v>
      </c>
      <c r="AR60" s="232" t="b">
        <f t="shared" si="11"/>
        <v>1</v>
      </c>
    </row>
    <row r="61" spans="3:44" x14ac:dyDescent="0.15">
      <c r="C61" s="11" t="s">
        <v>117</v>
      </c>
      <c r="D61" s="11" t="str">
        <f>VLOOKUP($C61,Incurred_Real!$A$24:$E$376,Incurred_Real!$B$1,FALSE)</f>
        <v>Tailem Bend CB Upgrade</v>
      </c>
      <c r="E61" s="11" t="str">
        <f>VLOOKUP($C61,Incurred_Real!$A$24:$E$376,Incurred_Real!$D$1,FALSE)</f>
        <v>Security/Compliance</v>
      </c>
      <c r="F61" s="13">
        <f>IF(VLOOKUP($C61,Incurred_Real!$A$25:$AQ$426,Incurred_Real!$AL$1,FALSE)="Commissioned Extra",0,
IF(VLOOKUP($C61,Incurred_Real!$A$25:$AQ$426,Incurred_Real!$AK$1,FALSE)=F$4,VLOOKUP($C61,Incurred_Real!$A$25:$AQ$426,Incurred_Real!$AM$1,FALSE),0))</f>
        <v>0</v>
      </c>
      <c r="G61" s="13">
        <f>IF(VLOOKUP($C61,Incurred_Real!$A$25:$AQ$426,Incurred_Real!$AL$1,FALSE)="Commissioned Extra",0,
IF(VLOOKUP($C61,Incurred_Real!$A$25:$AQ$426,Incurred_Real!$AK$1,FALSE)=G$4,VLOOKUP($C61,Incurred_Real!$A$25:$AQ$426,Incurred_Real!$AM$1,FALSE),0))</f>
        <v>0</v>
      </c>
      <c r="H61" s="13">
        <f>IF(VLOOKUP($C61,Incurred_Real!$A$25:$AQ$426,Incurred_Real!$AL$1,FALSE)="Commissioned Extra",0,
IF(VLOOKUP($C61,Incurred_Real!$A$25:$AQ$426,Incurred_Real!$AK$1,FALSE)=H$4,VLOOKUP($C61,Incurred_Real!$A$25:$AQ$426,Incurred_Real!$AM$1,FALSE),0))</f>
        <v>0</v>
      </c>
      <c r="I61" s="13">
        <f>IF(VLOOKUP($C61,Incurred_Real!$A$25:$AQ$426,Incurred_Real!$AL$1,FALSE)="Commissioned Extra",0,
IF(VLOOKUP($C61,Incurred_Real!$A$25:$AQ$426,Incurred_Real!$AK$1,FALSE)=I$4,VLOOKUP($C61,Incurred_Real!$A$25:$AQ$426,Incurred_Real!$AM$1,FALSE),0))</f>
        <v>0</v>
      </c>
      <c r="J61" s="13">
        <f>IF(VLOOKUP($C61,Incurred_Real!$A$25:$AQ$426,Incurred_Real!$AL$1,FALSE)="Commissioned Extra",0,
IF(VLOOKUP($C61,Incurred_Real!$A$25:$AQ$426,Incurred_Real!$AK$1,FALSE)=J$4,VLOOKUP($C61,Incurred_Real!$A$25:$AQ$426,Incurred_Real!$AM$1,FALSE),0))</f>
        <v>0</v>
      </c>
      <c r="K61" s="13">
        <f>IF(VLOOKUP($C61,Incurred_Real!$A$25:$AQ$426,Incurred_Real!$AL$1,FALSE)="Commissioned Extra",0,
IF(VLOOKUP($C61,Incurred_Real!$A$25:$AQ$426,Incurred_Real!$AK$1,FALSE)=K$4,VLOOKUP($C61,Incurred_Real!$A$25:$AQ$426,Incurred_Real!$AM$1,FALSE),0))</f>
        <v>0</v>
      </c>
      <c r="L61" s="13">
        <f>IF(VLOOKUP($C61,Incurred_Real!$A$25:$AQ$426,Incurred_Real!$AL$1,FALSE)="Commissioned Extra",0,
IF(VLOOKUP($C61,Incurred_Real!$A$25:$AQ$426,Incurred_Real!$AK$1,FALSE)=L$4,VLOOKUP($C61,Incurred_Real!$A$25:$AQ$426,Incurred_Real!$AM$1,FALSE),0))</f>
        <v>0</v>
      </c>
      <c r="M61" s="232">
        <f t="shared" si="1"/>
        <v>0</v>
      </c>
      <c r="N61" s="232" t="str">
        <f t="shared" si="2"/>
        <v/>
      </c>
      <c r="P61" s="232">
        <f>(VLOOKUP($C61,Incurred_Real!$A$25:$BR$427,Incurred_Real!AS$1,FALSE))*$M61</f>
        <v>0</v>
      </c>
      <c r="Q61" s="232">
        <f>(VLOOKUP($C61,Incurred_Real!$A$25:$BR$427,Incurred_Real!AT$1,FALSE))*$M61</f>
        <v>0</v>
      </c>
      <c r="R61" s="232">
        <f>(VLOOKUP($C61,Incurred_Real!$A$25:$BR$427,Incurred_Real!AU$1,FALSE))*$M61</f>
        <v>0</v>
      </c>
      <c r="S61" s="232">
        <f>(VLOOKUP($C61,Incurred_Real!$A$25:$BR$427,Incurred_Real!AV$1,FALSE))*$M61</f>
        <v>0</v>
      </c>
      <c r="T61" s="232">
        <f>(VLOOKUP($C61,Incurred_Real!$A$25:$BR$427,Incurred_Real!AW$1,FALSE))*$M61</f>
        <v>0</v>
      </c>
      <c r="U61" s="232">
        <f>(VLOOKUP($C61,Incurred_Real!$A$25:$BR$427,Incurred_Real!AX$1,FALSE))*$M61</f>
        <v>0</v>
      </c>
      <c r="V61" s="232">
        <f>(VLOOKUP($C61,Incurred_Real!$A$25:$BR$427,Incurred_Real!AY$1,FALSE))*$M61</f>
        <v>0</v>
      </c>
      <c r="W61" s="232">
        <f>(VLOOKUP($C61,Incurred_Real!$A$25:$BR$427,Incurred_Real!AZ$1,FALSE))*$M61</f>
        <v>0</v>
      </c>
      <c r="X61" s="232">
        <f>(VLOOKUP($C61,Incurred_Real!$A$25:$BR$427,Incurred_Real!BA$1,FALSE))*$M61</f>
        <v>0</v>
      </c>
      <c r="Y61" s="232">
        <f>(VLOOKUP($C61,Incurred_Real!$A$25:$BR$427,Incurred_Real!BB$1,FALSE))*$M61</f>
        <v>0</v>
      </c>
      <c r="Z61" s="232">
        <f>(VLOOKUP($C61,Incurred_Real!$A$25:$BR$427,Incurred_Real!BC$1,FALSE))*$M61</f>
        <v>0</v>
      </c>
      <c r="AA61" s="232">
        <f>(VLOOKUP($C61,Incurred_Real!$A$25:$BR$427,Incurred_Real!BD$1,FALSE))*$M61</f>
        <v>0</v>
      </c>
      <c r="AB61" s="232">
        <f>(VLOOKUP($C61,Incurred_Real!$A$25:$BR$427,Incurred_Real!BE$1,FALSE))*$M61</f>
        <v>0</v>
      </c>
      <c r="AC61" s="232">
        <f>(VLOOKUP($C61,Incurred_Real!$A$25:$BR$427,Incurred_Real!BF$1,FALSE))*$M61</f>
        <v>0</v>
      </c>
      <c r="AD61" s="232">
        <f>(VLOOKUP($C61,Incurred_Real!$A$25:$BR$427,Incurred_Real!BG$1,FALSE))*$M61</f>
        <v>0</v>
      </c>
      <c r="AE61" s="232">
        <f>(VLOOKUP($C61,Incurred_Real!$A$25:$BR$427,Incurred_Real!BH$1,FALSE))*$M61</f>
        <v>0</v>
      </c>
      <c r="AF61" s="232">
        <f>(VLOOKUP($C61,Incurred_Real!$A$25:$BR$427,Incurred_Real!BI$1,FALSE))*$M61</f>
        <v>0</v>
      </c>
      <c r="AG61" s="232">
        <f>(VLOOKUP($C61,Incurred_Real!$A$25:$BR$427,Incurred_Real!BJ$1,FALSE))*$M61</f>
        <v>0</v>
      </c>
      <c r="AH61" s="232">
        <f>(VLOOKUP($C61,Incurred_Real!$A$25:$BR$427,Incurred_Real!BK$1,FALSE))*$M61</f>
        <v>0</v>
      </c>
      <c r="AI61" s="232">
        <f>(VLOOKUP($C61,Incurred_Real!$A$25:$BR$427,Incurred_Real!BL$1,FALSE))*$M61</f>
        <v>0</v>
      </c>
      <c r="AJ61" s="232">
        <f>(VLOOKUP($C61,Incurred_Real!$A$25:$BR$427,Incurred_Real!BM$1,FALSE))*$M61</f>
        <v>0</v>
      </c>
      <c r="AK61" s="232">
        <f>(VLOOKUP($C61,Incurred_Real!$A$25:$BR$427,Incurred_Real!BN$1,FALSE))*$M61</f>
        <v>0</v>
      </c>
      <c r="AL61" s="232">
        <f>(VLOOKUP($C61,Incurred_Real!$A$25:$BR$427,Incurred_Real!BO$1,FALSE))*$M61</f>
        <v>0</v>
      </c>
      <c r="AM61" s="232">
        <f>(VLOOKUP($C61,Incurred_Real!$A$25:$BR$427,Incurred_Real!BP$1,FALSE))*$M61</f>
        <v>0</v>
      </c>
      <c r="AN61" s="232">
        <f>(VLOOKUP($C61,Incurred_Real!$A$25:$BR$427,Incurred_Real!BQ$1,FALSE))*$M61</f>
        <v>0</v>
      </c>
      <c r="AO61" s="232">
        <f>(VLOOKUP($C61,Incurred_Real!$A$25:$BR$427,Incurred_Real!BR$1,FALSE))*$M61</f>
        <v>0</v>
      </c>
      <c r="AP61" s="232">
        <f t="shared" si="3"/>
        <v>0</v>
      </c>
      <c r="AR61" s="232" t="b">
        <f t="shared" si="11"/>
        <v>1</v>
      </c>
    </row>
    <row r="62" spans="3:44" x14ac:dyDescent="0.15">
      <c r="C62" s="11" t="s">
        <v>118</v>
      </c>
      <c r="D62" s="11" t="str">
        <f>VLOOKUP($C62,Incurred_Real!$A$24:$E$376,Incurred_Real!$B$1,FALSE)</f>
        <v>Enterprise Integration Platform Refresh</v>
      </c>
      <c r="E62" s="11" t="str">
        <f>VLOOKUP($C62,Incurred_Real!$A$24:$E$376,Incurred_Real!$D$1,FALSE)</f>
        <v>Information Technology</v>
      </c>
      <c r="F62" s="13">
        <f>IF(VLOOKUP($C62,Incurred_Real!$A$25:$AQ$426,Incurred_Real!$AL$1,FALSE)="Commissioned Extra",0,
IF(VLOOKUP($C62,Incurred_Real!$A$25:$AQ$426,Incurred_Real!$AK$1,FALSE)=F$4,VLOOKUP($C62,Incurred_Real!$A$25:$AQ$426,Incurred_Real!$AM$1,FALSE),0))</f>
        <v>0</v>
      </c>
      <c r="G62" s="13">
        <f>IF(VLOOKUP($C62,Incurred_Real!$A$25:$AQ$426,Incurred_Real!$AL$1,FALSE)="Commissioned Extra",0,
IF(VLOOKUP($C62,Incurred_Real!$A$25:$AQ$426,Incurred_Real!$AK$1,FALSE)=G$4,VLOOKUP($C62,Incurred_Real!$A$25:$AQ$426,Incurred_Real!$AM$1,FALSE),0))</f>
        <v>0</v>
      </c>
      <c r="H62" s="13">
        <f>IF(VLOOKUP($C62,Incurred_Real!$A$25:$AQ$426,Incurred_Real!$AL$1,FALSE)="Commissioned Extra",0,
IF(VLOOKUP($C62,Incurred_Real!$A$25:$AQ$426,Incurred_Real!$AK$1,FALSE)=H$4,VLOOKUP($C62,Incurred_Real!$A$25:$AQ$426,Incurred_Real!$AM$1,FALSE),0))</f>
        <v>0</v>
      </c>
      <c r="I62" s="13">
        <f>IF(VLOOKUP($C62,Incurred_Real!$A$25:$AQ$426,Incurred_Real!$AL$1,FALSE)="Commissioned Extra",0,
IF(VLOOKUP($C62,Incurred_Real!$A$25:$AQ$426,Incurred_Real!$AK$1,FALSE)=I$4,VLOOKUP($C62,Incurred_Real!$A$25:$AQ$426,Incurred_Real!$AM$1,FALSE),0))</f>
        <v>0</v>
      </c>
      <c r="J62" s="13">
        <f>IF(VLOOKUP($C62,Incurred_Real!$A$25:$AQ$426,Incurred_Real!$AL$1,FALSE)="Commissioned Extra",0,
IF(VLOOKUP($C62,Incurred_Real!$A$25:$AQ$426,Incurred_Real!$AK$1,FALSE)=J$4,VLOOKUP($C62,Incurred_Real!$A$25:$AQ$426,Incurred_Real!$AM$1,FALSE),0))</f>
        <v>0</v>
      </c>
      <c r="K62" s="13">
        <f>IF(VLOOKUP($C62,Incurred_Real!$A$25:$AQ$426,Incurred_Real!$AL$1,FALSE)="Commissioned Extra",0,
IF(VLOOKUP($C62,Incurred_Real!$A$25:$AQ$426,Incurred_Real!$AK$1,FALSE)=K$4,VLOOKUP($C62,Incurred_Real!$A$25:$AQ$426,Incurred_Real!$AM$1,FALSE),0))</f>
        <v>0</v>
      </c>
      <c r="L62" s="13">
        <f>IF(VLOOKUP($C62,Incurred_Real!$A$25:$AQ$426,Incurred_Real!$AL$1,FALSE)="Commissioned Extra",0,
IF(VLOOKUP($C62,Incurred_Real!$A$25:$AQ$426,Incurred_Real!$AK$1,FALSE)=L$4,VLOOKUP($C62,Incurred_Real!$A$25:$AQ$426,Incurred_Real!$AM$1,FALSE),0))</f>
        <v>0</v>
      </c>
      <c r="M62" s="232">
        <f t="shared" si="1"/>
        <v>0</v>
      </c>
      <c r="N62" s="232" t="str">
        <f t="shared" si="2"/>
        <v/>
      </c>
      <c r="P62" s="232">
        <f>(VLOOKUP($C62,Incurred_Real!$A$25:$BR$427,Incurred_Real!AS$1,FALSE))*$M62</f>
        <v>0</v>
      </c>
      <c r="Q62" s="232">
        <f>(VLOOKUP($C62,Incurred_Real!$A$25:$BR$427,Incurred_Real!AT$1,FALSE))*$M62</f>
        <v>0</v>
      </c>
      <c r="R62" s="232">
        <f>(VLOOKUP($C62,Incurred_Real!$A$25:$BR$427,Incurred_Real!AU$1,FALSE))*$M62</f>
        <v>0</v>
      </c>
      <c r="S62" s="232">
        <f>(VLOOKUP($C62,Incurred_Real!$A$25:$BR$427,Incurred_Real!AV$1,FALSE))*$M62</f>
        <v>0</v>
      </c>
      <c r="T62" s="232">
        <f>(VLOOKUP($C62,Incurred_Real!$A$25:$BR$427,Incurred_Real!AW$1,FALSE))*$M62</f>
        <v>0</v>
      </c>
      <c r="U62" s="232">
        <f>(VLOOKUP($C62,Incurred_Real!$A$25:$BR$427,Incurred_Real!AX$1,FALSE))*$M62</f>
        <v>0</v>
      </c>
      <c r="V62" s="232">
        <f>(VLOOKUP($C62,Incurred_Real!$A$25:$BR$427,Incurred_Real!AY$1,FALSE))*$M62</f>
        <v>0</v>
      </c>
      <c r="W62" s="232">
        <f>(VLOOKUP($C62,Incurred_Real!$A$25:$BR$427,Incurred_Real!AZ$1,FALSE))*$M62</f>
        <v>0</v>
      </c>
      <c r="X62" s="232">
        <f>(VLOOKUP($C62,Incurred_Real!$A$25:$BR$427,Incurred_Real!BA$1,FALSE))*$M62</f>
        <v>0</v>
      </c>
      <c r="Y62" s="232">
        <f>(VLOOKUP($C62,Incurred_Real!$A$25:$BR$427,Incurred_Real!BB$1,FALSE))*$M62</f>
        <v>0</v>
      </c>
      <c r="Z62" s="232">
        <f>(VLOOKUP($C62,Incurred_Real!$A$25:$BR$427,Incurred_Real!BC$1,FALSE))*$M62</f>
        <v>0</v>
      </c>
      <c r="AA62" s="232">
        <f>(VLOOKUP($C62,Incurred_Real!$A$25:$BR$427,Incurred_Real!BD$1,FALSE))*$M62</f>
        <v>0</v>
      </c>
      <c r="AB62" s="232">
        <f>(VLOOKUP($C62,Incurred_Real!$A$25:$BR$427,Incurred_Real!BE$1,FALSE))*$M62</f>
        <v>0</v>
      </c>
      <c r="AC62" s="232">
        <f>(VLOOKUP($C62,Incurred_Real!$A$25:$BR$427,Incurred_Real!BF$1,FALSE))*$M62</f>
        <v>0</v>
      </c>
      <c r="AD62" s="232">
        <f>(VLOOKUP($C62,Incurred_Real!$A$25:$BR$427,Incurred_Real!BG$1,FALSE))*$M62</f>
        <v>0</v>
      </c>
      <c r="AE62" s="232">
        <f>(VLOOKUP($C62,Incurred_Real!$A$25:$BR$427,Incurred_Real!BH$1,FALSE))*$M62</f>
        <v>0</v>
      </c>
      <c r="AF62" s="232">
        <f>(VLOOKUP($C62,Incurred_Real!$A$25:$BR$427,Incurred_Real!BI$1,FALSE))*$M62</f>
        <v>0</v>
      </c>
      <c r="AG62" s="232">
        <f>(VLOOKUP($C62,Incurred_Real!$A$25:$BR$427,Incurred_Real!BJ$1,FALSE))*$M62</f>
        <v>0</v>
      </c>
      <c r="AH62" s="232">
        <f>(VLOOKUP($C62,Incurred_Real!$A$25:$BR$427,Incurred_Real!BK$1,FALSE))*$M62</f>
        <v>0</v>
      </c>
      <c r="AI62" s="232">
        <f>(VLOOKUP($C62,Incurred_Real!$A$25:$BR$427,Incurred_Real!BL$1,FALSE))*$M62</f>
        <v>0</v>
      </c>
      <c r="AJ62" s="232">
        <f>(VLOOKUP($C62,Incurred_Real!$A$25:$BR$427,Incurred_Real!BM$1,FALSE))*$M62</f>
        <v>0</v>
      </c>
      <c r="AK62" s="232">
        <f>(VLOOKUP($C62,Incurred_Real!$A$25:$BR$427,Incurred_Real!BN$1,FALSE))*$M62</f>
        <v>0</v>
      </c>
      <c r="AL62" s="232">
        <f>(VLOOKUP($C62,Incurred_Real!$A$25:$BR$427,Incurred_Real!BO$1,FALSE))*$M62</f>
        <v>0</v>
      </c>
      <c r="AM62" s="232">
        <f>(VLOOKUP($C62,Incurred_Real!$A$25:$BR$427,Incurred_Real!BP$1,FALSE))*$M62</f>
        <v>0</v>
      </c>
      <c r="AN62" s="232">
        <f>(VLOOKUP($C62,Incurred_Real!$A$25:$BR$427,Incurred_Real!BQ$1,FALSE))*$M62</f>
        <v>0</v>
      </c>
      <c r="AO62" s="232">
        <f>(VLOOKUP($C62,Incurred_Real!$A$25:$BR$427,Incurred_Real!BR$1,FALSE))*$M62</f>
        <v>0</v>
      </c>
      <c r="AP62" s="232">
        <f t="shared" si="3"/>
        <v>0</v>
      </c>
      <c r="AR62" s="232" t="b">
        <f t="shared" si="11"/>
        <v>1</v>
      </c>
    </row>
    <row r="63" spans="3:44" x14ac:dyDescent="0.15">
      <c r="C63" s="11" t="s">
        <v>119</v>
      </c>
      <c r="D63" s="11" t="str">
        <f>VLOOKUP($C63,Incurred_Real!$A$24:$E$376,Incurred_Real!$B$1,FALSE)</f>
        <v>LAN Corporate Refresh 17-18</v>
      </c>
      <c r="E63" s="11" t="str">
        <f>VLOOKUP($C63,Incurred_Real!$A$24:$E$376,Incurred_Real!$D$1,FALSE)</f>
        <v>Information Technology</v>
      </c>
      <c r="F63" s="13">
        <f>IF(VLOOKUP($C63,Incurred_Real!$A$25:$AQ$426,Incurred_Real!$AL$1,FALSE)="Commissioned Extra",0,
IF(VLOOKUP($C63,Incurred_Real!$A$25:$AQ$426,Incurred_Real!$AK$1,FALSE)=F$4,VLOOKUP($C63,Incurred_Real!$A$25:$AQ$426,Incurred_Real!$AM$1,FALSE),0))</f>
        <v>0</v>
      </c>
      <c r="G63" s="13">
        <f>IF(VLOOKUP($C63,Incurred_Real!$A$25:$AQ$426,Incurred_Real!$AL$1,FALSE)="Commissioned Extra",0,
IF(VLOOKUP($C63,Incurred_Real!$A$25:$AQ$426,Incurred_Real!$AK$1,FALSE)=G$4,VLOOKUP($C63,Incurred_Real!$A$25:$AQ$426,Incurred_Real!$AM$1,FALSE),0))</f>
        <v>0</v>
      </c>
      <c r="H63" s="13">
        <f>IF(VLOOKUP($C63,Incurred_Real!$A$25:$AQ$426,Incurred_Real!$AL$1,FALSE)="Commissioned Extra",0,
IF(VLOOKUP($C63,Incurred_Real!$A$25:$AQ$426,Incurred_Real!$AK$1,FALSE)=H$4,VLOOKUP($C63,Incurred_Real!$A$25:$AQ$426,Incurred_Real!$AM$1,FALSE),0))</f>
        <v>0</v>
      </c>
      <c r="I63" s="13">
        <f>IF(VLOOKUP($C63,Incurred_Real!$A$25:$AQ$426,Incurred_Real!$AL$1,FALSE)="Commissioned Extra",0,
IF(VLOOKUP($C63,Incurred_Real!$A$25:$AQ$426,Incurred_Real!$AK$1,FALSE)=I$4,VLOOKUP($C63,Incurred_Real!$A$25:$AQ$426,Incurred_Real!$AM$1,FALSE),0))</f>
        <v>0</v>
      </c>
      <c r="J63" s="13">
        <f>IF(VLOOKUP($C63,Incurred_Real!$A$25:$AQ$426,Incurred_Real!$AL$1,FALSE)="Commissioned Extra",0,
IF(VLOOKUP($C63,Incurred_Real!$A$25:$AQ$426,Incurred_Real!$AK$1,FALSE)=J$4,VLOOKUP($C63,Incurred_Real!$A$25:$AQ$426,Incurred_Real!$AM$1,FALSE),0))</f>
        <v>0</v>
      </c>
      <c r="K63" s="13">
        <f>IF(VLOOKUP($C63,Incurred_Real!$A$25:$AQ$426,Incurred_Real!$AL$1,FALSE)="Commissioned Extra",0,
IF(VLOOKUP($C63,Incurred_Real!$A$25:$AQ$426,Incurred_Real!$AK$1,FALSE)=K$4,VLOOKUP($C63,Incurred_Real!$A$25:$AQ$426,Incurred_Real!$AM$1,FALSE),0))</f>
        <v>0</v>
      </c>
      <c r="L63" s="13">
        <f>IF(VLOOKUP($C63,Incurred_Real!$A$25:$AQ$426,Incurred_Real!$AL$1,FALSE)="Commissioned Extra",0,
IF(VLOOKUP($C63,Incurred_Real!$A$25:$AQ$426,Incurred_Real!$AK$1,FALSE)=L$4,VLOOKUP($C63,Incurred_Real!$A$25:$AQ$426,Incurred_Real!$AM$1,FALSE),0))</f>
        <v>0</v>
      </c>
      <c r="M63" s="232">
        <f t="shared" si="1"/>
        <v>0</v>
      </c>
      <c r="N63" s="232" t="str">
        <f t="shared" si="2"/>
        <v/>
      </c>
      <c r="P63" s="232">
        <f>(VLOOKUP($C63,Incurred_Real!$A$25:$BR$427,Incurred_Real!AS$1,FALSE))*$M63</f>
        <v>0</v>
      </c>
      <c r="Q63" s="232">
        <f>(VLOOKUP($C63,Incurred_Real!$A$25:$BR$427,Incurred_Real!AT$1,FALSE))*$M63</f>
        <v>0</v>
      </c>
      <c r="R63" s="232">
        <f>(VLOOKUP($C63,Incurred_Real!$A$25:$BR$427,Incurred_Real!AU$1,FALSE))*$M63</f>
        <v>0</v>
      </c>
      <c r="S63" s="232">
        <f>(VLOOKUP($C63,Incurred_Real!$A$25:$BR$427,Incurred_Real!AV$1,FALSE))*$M63</f>
        <v>0</v>
      </c>
      <c r="T63" s="232">
        <f>(VLOOKUP($C63,Incurred_Real!$A$25:$BR$427,Incurred_Real!AW$1,FALSE))*$M63</f>
        <v>0</v>
      </c>
      <c r="U63" s="232">
        <f>(VLOOKUP($C63,Incurred_Real!$A$25:$BR$427,Incurred_Real!AX$1,FALSE))*$M63</f>
        <v>0</v>
      </c>
      <c r="V63" s="232">
        <f>(VLOOKUP($C63,Incurred_Real!$A$25:$BR$427,Incurred_Real!AY$1,FALSE))*$M63</f>
        <v>0</v>
      </c>
      <c r="W63" s="232">
        <f>(VLOOKUP($C63,Incurred_Real!$A$25:$BR$427,Incurred_Real!AZ$1,FALSE))*$M63</f>
        <v>0</v>
      </c>
      <c r="X63" s="232">
        <f>(VLOOKUP($C63,Incurred_Real!$A$25:$BR$427,Incurred_Real!BA$1,FALSE))*$M63</f>
        <v>0</v>
      </c>
      <c r="Y63" s="232">
        <f>(VLOOKUP($C63,Incurred_Real!$A$25:$BR$427,Incurred_Real!BB$1,FALSE))*$M63</f>
        <v>0</v>
      </c>
      <c r="Z63" s="232">
        <f>(VLOOKUP($C63,Incurred_Real!$A$25:$BR$427,Incurred_Real!BC$1,FALSE))*$M63</f>
        <v>0</v>
      </c>
      <c r="AA63" s="232">
        <f>(VLOOKUP($C63,Incurred_Real!$A$25:$BR$427,Incurred_Real!BD$1,FALSE))*$M63</f>
        <v>0</v>
      </c>
      <c r="AB63" s="232">
        <f>(VLOOKUP($C63,Incurred_Real!$A$25:$BR$427,Incurred_Real!BE$1,FALSE))*$M63</f>
        <v>0</v>
      </c>
      <c r="AC63" s="232">
        <f>(VLOOKUP($C63,Incurred_Real!$A$25:$BR$427,Incurred_Real!BF$1,FALSE))*$M63</f>
        <v>0</v>
      </c>
      <c r="AD63" s="232">
        <f>(VLOOKUP($C63,Incurred_Real!$A$25:$BR$427,Incurred_Real!BG$1,FALSE))*$M63</f>
        <v>0</v>
      </c>
      <c r="AE63" s="232">
        <f>(VLOOKUP($C63,Incurred_Real!$A$25:$BR$427,Incurred_Real!BH$1,FALSE))*$M63</f>
        <v>0</v>
      </c>
      <c r="AF63" s="232">
        <f>(VLOOKUP($C63,Incurred_Real!$A$25:$BR$427,Incurred_Real!BI$1,FALSE))*$M63</f>
        <v>0</v>
      </c>
      <c r="AG63" s="232">
        <f>(VLOOKUP($C63,Incurred_Real!$A$25:$BR$427,Incurred_Real!BJ$1,FALSE))*$M63</f>
        <v>0</v>
      </c>
      <c r="AH63" s="232">
        <f>(VLOOKUP($C63,Incurred_Real!$A$25:$BR$427,Incurred_Real!BK$1,FALSE))*$M63</f>
        <v>0</v>
      </c>
      <c r="AI63" s="232">
        <f>(VLOOKUP($C63,Incurred_Real!$A$25:$BR$427,Incurred_Real!BL$1,FALSE))*$M63</f>
        <v>0</v>
      </c>
      <c r="AJ63" s="232">
        <f>(VLOOKUP($C63,Incurred_Real!$A$25:$BR$427,Incurred_Real!BM$1,FALSE))*$M63</f>
        <v>0</v>
      </c>
      <c r="AK63" s="232">
        <f>(VLOOKUP($C63,Incurred_Real!$A$25:$BR$427,Incurred_Real!BN$1,FALSE))*$M63</f>
        <v>0</v>
      </c>
      <c r="AL63" s="232">
        <f>(VLOOKUP($C63,Incurred_Real!$A$25:$BR$427,Incurred_Real!BO$1,FALSE))*$M63</f>
        <v>0</v>
      </c>
      <c r="AM63" s="232">
        <f>(VLOOKUP($C63,Incurred_Real!$A$25:$BR$427,Incurred_Real!BP$1,FALSE))*$M63</f>
        <v>0</v>
      </c>
      <c r="AN63" s="232">
        <f>(VLOOKUP($C63,Incurred_Real!$A$25:$BR$427,Incurred_Real!BQ$1,FALSE))*$M63</f>
        <v>0</v>
      </c>
      <c r="AO63" s="232">
        <f>(VLOOKUP($C63,Incurred_Real!$A$25:$BR$427,Incurred_Real!BR$1,FALSE))*$M63</f>
        <v>0</v>
      </c>
      <c r="AP63" s="232">
        <f t="shared" si="3"/>
        <v>0</v>
      </c>
      <c r="AR63" s="232" t="b">
        <f t="shared" si="11"/>
        <v>1</v>
      </c>
    </row>
    <row r="64" spans="3:44" x14ac:dyDescent="0.15">
      <c r="C64" s="11" t="s">
        <v>120</v>
      </c>
      <c r="D64" s="11" t="str">
        <f>VLOOKUP($C64,Incurred_Real!$A$24:$E$376,Incurred_Real!$B$1,FALSE)</f>
        <v>Asset Design Manuals (ADM) Major Rewrite</v>
      </c>
      <c r="E64" s="11" t="str">
        <f>VLOOKUP($C64,Incurred_Real!$A$24:$E$376,Incurred_Real!$D$1,FALSE)</f>
        <v>Augmentation</v>
      </c>
      <c r="F64" s="13">
        <f>IF(VLOOKUP($C64,Incurred_Real!$A$25:$AQ$426,Incurred_Real!$AL$1,FALSE)="Commissioned Extra",0,
IF(VLOOKUP($C64,Incurred_Real!$A$25:$AQ$426,Incurred_Real!$AK$1,FALSE)=F$4,VLOOKUP($C64,Incurred_Real!$A$25:$AQ$426,Incurred_Real!$AM$1,FALSE),0))</f>
        <v>0</v>
      </c>
      <c r="G64" s="13">
        <f>IF(VLOOKUP($C64,Incurred_Real!$A$25:$AQ$426,Incurred_Real!$AL$1,FALSE)="Commissioned Extra",0,
IF(VLOOKUP($C64,Incurred_Real!$A$25:$AQ$426,Incurred_Real!$AK$1,FALSE)=G$4,VLOOKUP($C64,Incurred_Real!$A$25:$AQ$426,Incurred_Real!$AM$1,FALSE),0))</f>
        <v>0</v>
      </c>
      <c r="H64" s="13">
        <f>IF(VLOOKUP($C64,Incurred_Real!$A$25:$AQ$426,Incurred_Real!$AL$1,FALSE)="Commissioned Extra",0,
IF(VLOOKUP($C64,Incurred_Real!$A$25:$AQ$426,Incurred_Real!$AK$1,FALSE)=H$4,VLOOKUP($C64,Incurred_Real!$A$25:$AQ$426,Incurred_Real!$AM$1,FALSE),0))</f>
        <v>0</v>
      </c>
      <c r="I64" s="13">
        <f>IF(VLOOKUP($C64,Incurred_Real!$A$25:$AQ$426,Incurred_Real!$AL$1,FALSE)="Commissioned Extra",0,
IF(VLOOKUP($C64,Incurred_Real!$A$25:$AQ$426,Incurred_Real!$AK$1,FALSE)=I$4,VLOOKUP($C64,Incurred_Real!$A$25:$AQ$426,Incurred_Real!$AM$1,FALSE),0))</f>
        <v>0</v>
      </c>
      <c r="J64" s="13">
        <f>IF(VLOOKUP($C64,Incurred_Real!$A$25:$AQ$426,Incurred_Real!$AL$1,FALSE)="Commissioned Extra",0,
IF(VLOOKUP($C64,Incurred_Real!$A$25:$AQ$426,Incurred_Real!$AK$1,FALSE)=J$4,VLOOKUP($C64,Incurred_Real!$A$25:$AQ$426,Incurred_Real!$AM$1,FALSE),0))</f>
        <v>0</v>
      </c>
      <c r="K64" s="13">
        <f>IF(VLOOKUP($C64,Incurred_Real!$A$25:$AQ$426,Incurred_Real!$AL$1,FALSE)="Commissioned Extra",0,
IF(VLOOKUP($C64,Incurred_Real!$A$25:$AQ$426,Incurred_Real!$AK$1,FALSE)=K$4,VLOOKUP($C64,Incurred_Real!$A$25:$AQ$426,Incurred_Real!$AM$1,FALSE),0))</f>
        <v>0</v>
      </c>
      <c r="L64" s="13">
        <f>IF(VLOOKUP($C64,Incurred_Real!$A$25:$AQ$426,Incurred_Real!$AL$1,FALSE)="Commissioned Extra",0,
IF(VLOOKUP($C64,Incurred_Real!$A$25:$AQ$426,Incurred_Real!$AK$1,FALSE)=L$4,VLOOKUP($C64,Incurred_Real!$A$25:$AQ$426,Incurred_Real!$AM$1,FALSE),0))</f>
        <v>0</v>
      </c>
      <c r="M64" s="232">
        <f t="shared" si="1"/>
        <v>0</v>
      </c>
      <c r="N64" s="232" t="str">
        <f t="shared" si="2"/>
        <v/>
      </c>
      <c r="P64" s="232">
        <f>(VLOOKUP($C64,Incurred_Real!$A$25:$BR$427,Incurred_Real!AS$1,FALSE))*$M64</f>
        <v>0</v>
      </c>
      <c r="Q64" s="232">
        <f>(VLOOKUP($C64,Incurred_Real!$A$25:$BR$427,Incurred_Real!AT$1,FALSE))*$M64</f>
        <v>0</v>
      </c>
      <c r="R64" s="232">
        <f>(VLOOKUP($C64,Incurred_Real!$A$25:$BR$427,Incurred_Real!AU$1,FALSE))*$M64</f>
        <v>0</v>
      </c>
      <c r="S64" s="232">
        <f>(VLOOKUP($C64,Incurred_Real!$A$25:$BR$427,Incurred_Real!AV$1,FALSE))*$M64</f>
        <v>0</v>
      </c>
      <c r="T64" s="232">
        <f>(VLOOKUP($C64,Incurred_Real!$A$25:$BR$427,Incurred_Real!AW$1,FALSE))*$M64</f>
        <v>0</v>
      </c>
      <c r="U64" s="232">
        <f>(VLOOKUP($C64,Incurred_Real!$A$25:$BR$427,Incurred_Real!AX$1,FALSE))*$M64</f>
        <v>0</v>
      </c>
      <c r="V64" s="232">
        <f>(VLOOKUP($C64,Incurred_Real!$A$25:$BR$427,Incurred_Real!AY$1,FALSE))*$M64</f>
        <v>0</v>
      </c>
      <c r="W64" s="232">
        <f>(VLOOKUP($C64,Incurred_Real!$A$25:$BR$427,Incurred_Real!AZ$1,FALSE))*$M64</f>
        <v>0</v>
      </c>
      <c r="X64" s="232">
        <f>(VLOOKUP($C64,Incurred_Real!$A$25:$BR$427,Incurred_Real!BA$1,FALSE))*$M64</f>
        <v>0</v>
      </c>
      <c r="Y64" s="232">
        <f>(VLOOKUP($C64,Incurred_Real!$A$25:$BR$427,Incurred_Real!BB$1,FALSE))*$M64</f>
        <v>0</v>
      </c>
      <c r="Z64" s="232">
        <f>(VLOOKUP($C64,Incurred_Real!$A$25:$BR$427,Incurred_Real!BC$1,FALSE))*$M64</f>
        <v>0</v>
      </c>
      <c r="AA64" s="232">
        <f>(VLOOKUP($C64,Incurred_Real!$A$25:$BR$427,Incurred_Real!BD$1,FALSE))*$M64</f>
        <v>0</v>
      </c>
      <c r="AB64" s="232">
        <f>(VLOOKUP($C64,Incurred_Real!$A$25:$BR$427,Incurred_Real!BE$1,FALSE))*$M64</f>
        <v>0</v>
      </c>
      <c r="AC64" s="232">
        <f>(VLOOKUP($C64,Incurred_Real!$A$25:$BR$427,Incurred_Real!BF$1,FALSE))*$M64</f>
        <v>0</v>
      </c>
      <c r="AD64" s="232">
        <f>(VLOOKUP($C64,Incurred_Real!$A$25:$BR$427,Incurred_Real!BG$1,FALSE))*$M64</f>
        <v>0</v>
      </c>
      <c r="AE64" s="232">
        <f>(VLOOKUP($C64,Incurred_Real!$A$25:$BR$427,Incurred_Real!BH$1,FALSE))*$M64</f>
        <v>0</v>
      </c>
      <c r="AF64" s="232">
        <f>(VLOOKUP($C64,Incurred_Real!$A$25:$BR$427,Incurred_Real!BI$1,FALSE))*$M64</f>
        <v>0</v>
      </c>
      <c r="AG64" s="232">
        <f>(VLOOKUP($C64,Incurred_Real!$A$25:$BR$427,Incurred_Real!BJ$1,FALSE))*$M64</f>
        <v>0</v>
      </c>
      <c r="AH64" s="232">
        <f>(VLOOKUP($C64,Incurred_Real!$A$25:$BR$427,Incurred_Real!BK$1,FALSE))*$M64</f>
        <v>0</v>
      </c>
      <c r="AI64" s="232">
        <f>(VLOOKUP($C64,Incurred_Real!$A$25:$BR$427,Incurred_Real!BL$1,FALSE))*$M64</f>
        <v>0</v>
      </c>
      <c r="AJ64" s="232">
        <f>(VLOOKUP($C64,Incurred_Real!$A$25:$BR$427,Incurred_Real!BM$1,FALSE))*$M64</f>
        <v>0</v>
      </c>
      <c r="AK64" s="232">
        <f>(VLOOKUP($C64,Incurred_Real!$A$25:$BR$427,Incurred_Real!BN$1,FALSE))*$M64</f>
        <v>0</v>
      </c>
      <c r="AL64" s="232">
        <f>(VLOOKUP($C64,Incurred_Real!$A$25:$BR$427,Incurred_Real!BO$1,FALSE))*$M64</f>
        <v>0</v>
      </c>
      <c r="AM64" s="232">
        <f>(VLOOKUP($C64,Incurred_Real!$A$25:$BR$427,Incurred_Real!BP$1,FALSE))*$M64</f>
        <v>0</v>
      </c>
      <c r="AN64" s="232">
        <f>(VLOOKUP($C64,Incurred_Real!$A$25:$BR$427,Incurred_Real!BQ$1,FALSE))*$M64</f>
        <v>0</v>
      </c>
      <c r="AO64" s="232">
        <f>(VLOOKUP($C64,Incurred_Real!$A$25:$BR$427,Incurred_Real!BR$1,FALSE))*$M64</f>
        <v>0</v>
      </c>
      <c r="AP64" s="232">
        <f t="shared" si="3"/>
        <v>0</v>
      </c>
      <c r="AR64" s="232" t="b">
        <f t="shared" si="11"/>
        <v>1</v>
      </c>
    </row>
    <row r="65" spans="3:44" x14ac:dyDescent="0.15">
      <c r="C65" s="11" t="s">
        <v>122</v>
      </c>
      <c r="D65" s="11" t="str">
        <f>VLOOKUP($C65,Incurred_Real!$A$24:$E$376,Incurred_Real!$B$1,FALSE)</f>
        <v>Robertstown Telecoms Bearer</v>
      </c>
      <c r="E65" s="11" t="str">
        <f>VLOOKUP($C65,Incurred_Real!$A$24:$E$376,Incurred_Real!$D$1,FALSE)</f>
        <v>Replacement</v>
      </c>
      <c r="F65" s="13">
        <f>IF(VLOOKUP($C65,Incurred_Real!$A$25:$AQ$426,Incurred_Real!$AL$1,FALSE)="Commissioned Extra",0,
IF(VLOOKUP($C65,Incurred_Real!$A$25:$AQ$426,Incurred_Real!$AK$1,FALSE)=F$4,VLOOKUP($C65,Incurred_Real!$A$25:$AQ$426,Incurred_Real!$AM$1,FALSE),0))</f>
        <v>0</v>
      </c>
      <c r="G65" s="13">
        <f>IF(VLOOKUP($C65,Incurred_Real!$A$25:$AQ$426,Incurred_Real!$AL$1,FALSE)="Commissioned Extra",0,
IF(VLOOKUP($C65,Incurred_Real!$A$25:$AQ$426,Incurred_Real!$AK$1,FALSE)=G$4,VLOOKUP($C65,Incurred_Real!$A$25:$AQ$426,Incurred_Real!$AM$1,FALSE),0))</f>
        <v>0</v>
      </c>
      <c r="H65" s="13">
        <f>IF(VLOOKUP($C65,Incurred_Real!$A$25:$AQ$426,Incurred_Real!$AL$1,FALSE)="Commissioned Extra",0,
IF(VLOOKUP($C65,Incurred_Real!$A$25:$AQ$426,Incurred_Real!$AK$1,FALSE)=H$4,VLOOKUP($C65,Incurred_Real!$A$25:$AQ$426,Incurred_Real!$AM$1,FALSE),0))</f>
        <v>0</v>
      </c>
      <c r="I65" s="13">
        <f>IF(VLOOKUP($C65,Incurred_Real!$A$25:$AQ$426,Incurred_Real!$AL$1,FALSE)="Commissioned Extra",0,
IF(VLOOKUP($C65,Incurred_Real!$A$25:$AQ$426,Incurred_Real!$AK$1,FALSE)=I$4,VLOOKUP($C65,Incurred_Real!$A$25:$AQ$426,Incurred_Real!$AM$1,FALSE),0))</f>
        <v>0</v>
      </c>
      <c r="J65" s="13">
        <f>IF(VLOOKUP($C65,Incurred_Real!$A$25:$AQ$426,Incurred_Real!$AL$1,FALSE)="Commissioned Extra",0,
IF(VLOOKUP($C65,Incurred_Real!$A$25:$AQ$426,Incurred_Real!$AK$1,FALSE)=J$4,VLOOKUP($C65,Incurred_Real!$A$25:$AQ$426,Incurred_Real!$AM$1,FALSE),0))</f>
        <v>0</v>
      </c>
      <c r="K65" s="13">
        <f>IF(VLOOKUP($C65,Incurred_Real!$A$25:$AQ$426,Incurred_Real!$AL$1,FALSE)="Commissioned Extra",0,
IF(VLOOKUP($C65,Incurred_Real!$A$25:$AQ$426,Incurred_Real!$AK$1,FALSE)=K$4,VLOOKUP($C65,Incurred_Real!$A$25:$AQ$426,Incurred_Real!$AM$1,FALSE),0))</f>
        <v>0</v>
      </c>
      <c r="L65" s="13">
        <f>IF(VLOOKUP($C65,Incurred_Real!$A$25:$AQ$426,Incurred_Real!$AL$1,FALSE)="Commissioned Extra",0,
IF(VLOOKUP($C65,Incurred_Real!$A$25:$AQ$426,Incurred_Real!$AK$1,FALSE)=L$4,VLOOKUP($C65,Incurred_Real!$A$25:$AQ$426,Incurred_Real!$AM$1,FALSE),0))</f>
        <v>0</v>
      </c>
      <c r="M65" s="232">
        <f t="shared" si="1"/>
        <v>0</v>
      </c>
      <c r="N65" s="232" t="str">
        <f t="shared" si="2"/>
        <v/>
      </c>
      <c r="P65" s="232">
        <f>(VLOOKUP($C65,Incurred_Real!$A$25:$BR$427,Incurred_Real!AS$1,FALSE))*$M65</f>
        <v>0</v>
      </c>
      <c r="Q65" s="232">
        <f>(VLOOKUP($C65,Incurred_Real!$A$25:$BR$427,Incurred_Real!AT$1,FALSE))*$M65</f>
        <v>0</v>
      </c>
      <c r="R65" s="232">
        <f>(VLOOKUP($C65,Incurred_Real!$A$25:$BR$427,Incurred_Real!AU$1,FALSE))*$M65</f>
        <v>0</v>
      </c>
      <c r="S65" s="232">
        <f>(VLOOKUP($C65,Incurred_Real!$A$25:$BR$427,Incurred_Real!AV$1,FALSE))*$M65</f>
        <v>0</v>
      </c>
      <c r="T65" s="232">
        <f>(VLOOKUP($C65,Incurred_Real!$A$25:$BR$427,Incurred_Real!AW$1,FALSE))*$M65</f>
        <v>0</v>
      </c>
      <c r="U65" s="232">
        <f>(VLOOKUP($C65,Incurred_Real!$A$25:$BR$427,Incurred_Real!AX$1,FALSE))*$M65</f>
        <v>0</v>
      </c>
      <c r="V65" s="232">
        <f>(VLOOKUP($C65,Incurred_Real!$A$25:$BR$427,Incurred_Real!AY$1,FALSE))*$M65</f>
        <v>0</v>
      </c>
      <c r="W65" s="232">
        <f>(VLOOKUP($C65,Incurred_Real!$A$25:$BR$427,Incurred_Real!AZ$1,FALSE))*$M65</f>
        <v>0</v>
      </c>
      <c r="X65" s="232">
        <f>(VLOOKUP($C65,Incurred_Real!$A$25:$BR$427,Incurred_Real!BA$1,FALSE))*$M65</f>
        <v>0</v>
      </c>
      <c r="Y65" s="232">
        <f>(VLOOKUP($C65,Incurred_Real!$A$25:$BR$427,Incurred_Real!BB$1,FALSE))*$M65</f>
        <v>0</v>
      </c>
      <c r="Z65" s="232">
        <f>(VLOOKUP($C65,Incurred_Real!$A$25:$BR$427,Incurred_Real!BC$1,FALSE))*$M65</f>
        <v>0</v>
      </c>
      <c r="AA65" s="232">
        <f>(VLOOKUP($C65,Incurred_Real!$A$25:$BR$427,Incurred_Real!BD$1,FALSE))*$M65</f>
        <v>0</v>
      </c>
      <c r="AB65" s="232">
        <f>(VLOOKUP($C65,Incurred_Real!$A$25:$BR$427,Incurred_Real!BE$1,FALSE))*$M65</f>
        <v>0</v>
      </c>
      <c r="AC65" s="232">
        <f>(VLOOKUP($C65,Incurred_Real!$A$25:$BR$427,Incurred_Real!BF$1,FALSE))*$M65</f>
        <v>0</v>
      </c>
      <c r="AD65" s="232">
        <f>(VLOOKUP($C65,Incurred_Real!$A$25:$BR$427,Incurred_Real!BG$1,FALSE))*$M65</f>
        <v>0</v>
      </c>
      <c r="AE65" s="232">
        <f>(VLOOKUP($C65,Incurred_Real!$A$25:$BR$427,Incurred_Real!BH$1,FALSE))*$M65</f>
        <v>0</v>
      </c>
      <c r="AF65" s="232">
        <f>(VLOOKUP($C65,Incurred_Real!$A$25:$BR$427,Incurred_Real!BI$1,FALSE))*$M65</f>
        <v>0</v>
      </c>
      <c r="AG65" s="232">
        <f>(VLOOKUP($C65,Incurred_Real!$A$25:$BR$427,Incurred_Real!BJ$1,FALSE))*$M65</f>
        <v>0</v>
      </c>
      <c r="AH65" s="232">
        <f>(VLOOKUP($C65,Incurred_Real!$A$25:$BR$427,Incurred_Real!BK$1,FALSE))*$M65</f>
        <v>0</v>
      </c>
      <c r="AI65" s="232">
        <f>(VLOOKUP($C65,Incurred_Real!$A$25:$BR$427,Incurred_Real!BL$1,FALSE))*$M65</f>
        <v>0</v>
      </c>
      <c r="AJ65" s="232">
        <f>(VLOOKUP($C65,Incurred_Real!$A$25:$BR$427,Incurred_Real!BM$1,FALSE))*$M65</f>
        <v>0</v>
      </c>
      <c r="AK65" s="232">
        <f>(VLOOKUP($C65,Incurred_Real!$A$25:$BR$427,Incurred_Real!BN$1,FALSE))*$M65</f>
        <v>0</v>
      </c>
      <c r="AL65" s="232">
        <f>(VLOOKUP($C65,Incurred_Real!$A$25:$BR$427,Incurred_Real!BO$1,FALSE))*$M65</f>
        <v>0</v>
      </c>
      <c r="AM65" s="232">
        <f>(VLOOKUP($C65,Incurred_Real!$A$25:$BR$427,Incurred_Real!BP$1,FALSE))*$M65</f>
        <v>0</v>
      </c>
      <c r="AN65" s="232">
        <f>(VLOOKUP($C65,Incurred_Real!$A$25:$BR$427,Incurred_Real!BQ$1,FALSE))*$M65</f>
        <v>0</v>
      </c>
      <c r="AO65" s="232">
        <f>(VLOOKUP($C65,Incurred_Real!$A$25:$BR$427,Incurred_Real!BR$1,FALSE))*$M65</f>
        <v>0</v>
      </c>
      <c r="AP65" s="232">
        <f t="shared" si="3"/>
        <v>0</v>
      </c>
      <c r="AR65" s="232" t="b">
        <f t="shared" si="11"/>
        <v>1</v>
      </c>
    </row>
    <row r="66" spans="3:44" x14ac:dyDescent="0.15">
      <c r="C66" s="11" t="s">
        <v>124</v>
      </c>
      <c r="D66" s="11" t="str">
        <f>VLOOKUP($C66,Incurred_Real!$A$24:$E$376,Incurred_Real!$B$1,FALSE)</f>
        <v>Mid North OPGW Bearer</v>
      </c>
      <c r="E66" s="11" t="str">
        <f>VLOOKUP($C66,Incurred_Real!$A$24:$E$376,Incurred_Real!$D$1,FALSE)</f>
        <v>Augmentation</v>
      </c>
      <c r="F66" s="13">
        <f>IF(VLOOKUP($C66,Incurred_Real!$A$25:$AQ$426,Incurred_Real!$AL$1,FALSE)="Commissioned Extra",0,
IF(VLOOKUP($C66,Incurred_Real!$A$25:$AQ$426,Incurred_Real!$AK$1,FALSE)=F$4,VLOOKUP($C66,Incurred_Real!$A$25:$AQ$426,Incurred_Real!$AM$1,FALSE),0))</f>
        <v>0</v>
      </c>
      <c r="G66" s="13">
        <f>IF(VLOOKUP($C66,Incurred_Real!$A$25:$AQ$426,Incurred_Real!$AL$1,FALSE)="Commissioned Extra",0,
IF(VLOOKUP($C66,Incurred_Real!$A$25:$AQ$426,Incurred_Real!$AK$1,FALSE)=G$4,VLOOKUP($C66,Incurred_Real!$A$25:$AQ$426,Incurred_Real!$AM$1,FALSE),0))</f>
        <v>0</v>
      </c>
      <c r="H66" s="13">
        <f>IF(VLOOKUP($C66,Incurred_Real!$A$25:$AQ$426,Incurred_Real!$AL$1,FALSE)="Commissioned Extra",0,
IF(VLOOKUP($C66,Incurred_Real!$A$25:$AQ$426,Incurred_Real!$AK$1,FALSE)=H$4,VLOOKUP($C66,Incurred_Real!$A$25:$AQ$426,Incurred_Real!$AM$1,FALSE),0))</f>
        <v>0</v>
      </c>
      <c r="I66" s="13">
        <f>IF(VLOOKUP($C66,Incurred_Real!$A$25:$AQ$426,Incurred_Real!$AL$1,FALSE)="Commissioned Extra",0,
IF(VLOOKUP($C66,Incurred_Real!$A$25:$AQ$426,Incurred_Real!$AK$1,FALSE)=I$4,VLOOKUP($C66,Incurred_Real!$A$25:$AQ$426,Incurred_Real!$AM$1,FALSE),0))</f>
        <v>0</v>
      </c>
      <c r="J66" s="13">
        <f>IF(VLOOKUP($C66,Incurred_Real!$A$25:$AQ$426,Incurred_Real!$AL$1,FALSE)="Commissioned Extra",0,
IF(VLOOKUP($C66,Incurred_Real!$A$25:$AQ$426,Incurred_Real!$AK$1,FALSE)=J$4,VLOOKUP($C66,Incurred_Real!$A$25:$AQ$426,Incurred_Real!$AM$1,FALSE),0))</f>
        <v>0</v>
      </c>
      <c r="K66" s="13">
        <f>IF(VLOOKUP($C66,Incurred_Real!$A$25:$AQ$426,Incurred_Real!$AL$1,FALSE)="Commissioned Extra",0,
IF(VLOOKUP($C66,Incurred_Real!$A$25:$AQ$426,Incurred_Real!$AK$1,FALSE)=K$4,VLOOKUP($C66,Incurred_Real!$A$25:$AQ$426,Incurred_Real!$AM$1,FALSE),0))</f>
        <v>0</v>
      </c>
      <c r="L66" s="13">
        <f>IF(VLOOKUP($C66,Incurred_Real!$A$25:$AQ$426,Incurred_Real!$AL$1,FALSE)="Commissioned Extra",0,
IF(VLOOKUP($C66,Incurred_Real!$A$25:$AQ$426,Incurred_Real!$AK$1,FALSE)=L$4,VLOOKUP($C66,Incurred_Real!$A$25:$AQ$426,Incurred_Real!$AM$1,FALSE),0))</f>
        <v>0</v>
      </c>
      <c r="M66" s="232">
        <f t="shared" si="1"/>
        <v>0</v>
      </c>
      <c r="N66" s="232" t="str">
        <f t="shared" si="2"/>
        <v/>
      </c>
      <c r="P66" s="232">
        <f>(VLOOKUP($C66,Incurred_Real!$A$25:$BR$427,Incurred_Real!AS$1,FALSE))*$M66</f>
        <v>0</v>
      </c>
      <c r="Q66" s="232">
        <f>(VLOOKUP($C66,Incurred_Real!$A$25:$BR$427,Incurred_Real!AT$1,FALSE))*$M66</f>
        <v>0</v>
      </c>
      <c r="R66" s="232">
        <f>(VLOOKUP($C66,Incurred_Real!$A$25:$BR$427,Incurred_Real!AU$1,FALSE))*$M66</f>
        <v>0</v>
      </c>
      <c r="S66" s="232">
        <f>(VLOOKUP($C66,Incurred_Real!$A$25:$BR$427,Incurred_Real!AV$1,FALSE))*$M66</f>
        <v>0</v>
      </c>
      <c r="T66" s="232">
        <f>(VLOOKUP($C66,Incurred_Real!$A$25:$BR$427,Incurred_Real!AW$1,FALSE))*$M66</f>
        <v>0</v>
      </c>
      <c r="U66" s="232">
        <f>(VLOOKUP($C66,Incurred_Real!$A$25:$BR$427,Incurred_Real!AX$1,FALSE))*$M66</f>
        <v>0</v>
      </c>
      <c r="V66" s="232">
        <f>(VLOOKUP($C66,Incurred_Real!$A$25:$BR$427,Incurred_Real!AY$1,FALSE))*$M66</f>
        <v>0</v>
      </c>
      <c r="W66" s="232">
        <f>(VLOOKUP($C66,Incurred_Real!$A$25:$BR$427,Incurred_Real!AZ$1,FALSE))*$M66</f>
        <v>0</v>
      </c>
      <c r="X66" s="232">
        <f>(VLOOKUP($C66,Incurred_Real!$A$25:$BR$427,Incurred_Real!BA$1,FALSE))*$M66</f>
        <v>0</v>
      </c>
      <c r="Y66" s="232">
        <f>(VLOOKUP($C66,Incurred_Real!$A$25:$BR$427,Incurred_Real!BB$1,FALSE))*$M66</f>
        <v>0</v>
      </c>
      <c r="Z66" s="232">
        <f>(VLOOKUP($C66,Incurred_Real!$A$25:$BR$427,Incurred_Real!BC$1,FALSE))*$M66</f>
        <v>0</v>
      </c>
      <c r="AA66" s="232">
        <f>(VLOOKUP($C66,Incurred_Real!$A$25:$BR$427,Incurred_Real!BD$1,FALSE))*$M66</f>
        <v>0</v>
      </c>
      <c r="AB66" s="232">
        <f>(VLOOKUP($C66,Incurred_Real!$A$25:$BR$427,Incurred_Real!BE$1,FALSE))*$M66</f>
        <v>0</v>
      </c>
      <c r="AC66" s="232">
        <f>(VLOOKUP($C66,Incurred_Real!$A$25:$BR$427,Incurred_Real!BF$1,FALSE))*$M66</f>
        <v>0</v>
      </c>
      <c r="AD66" s="232">
        <f>(VLOOKUP($C66,Incurred_Real!$A$25:$BR$427,Incurred_Real!BG$1,FALSE))*$M66</f>
        <v>0</v>
      </c>
      <c r="AE66" s="232">
        <f>(VLOOKUP($C66,Incurred_Real!$A$25:$BR$427,Incurred_Real!BH$1,FALSE))*$M66</f>
        <v>0</v>
      </c>
      <c r="AF66" s="232">
        <f>(VLOOKUP($C66,Incurred_Real!$A$25:$BR$427,Incurred_Real!BI$1,FALSE))*$M66</f>
        <v>0</v>
      </c>
      <c r="AG66" s="232">
        <f>(VLOOKUP($C66,Incurred_Real!$A$25:$BR$427,Incurred_Real!BJ$1,FALSE))*$M66</f>
        <v>0</v>
      </c>
      <c r="AH66" s="232">
        <f>(VLOOKUP($C66,Incurred_Real!$A$25:$BR$427,Incurred_Real!BK$1,FALSE))*$M66</f>
        <v>0</v>
      </c>
      <c r="AI66" s="232">
        <f>(VLOOKUP($C66,Incurred_Real!$A$25:$BR$427,Incurred_Real!BL$1,FALSE))*$M66</f>
        <v>0</v>
      </c>
      <c r="AJ66" s="232">
        <f>(VLOOKUP($C66,Incurred_Real!$A$25:$BR$427,Incurred_Real!BM$1,FALSE))*$M66</f>
        <v>0</v>
      </c>
      <c r="AK66" s="232">
        <f>(VLOOKUP($C66,Incurred_Real!$A$25:$BR$427,Incurred_Real!BN$1,FALSE))*$M66</f>
        <v>0</v>
      </c>
      <c r="AL66" s="232">
        <f>(VLOOKUP($C66,Incurred_Real!$A$25:$BR$427,Incurred_Real!BO$1,FALSE))*$M66</f>
        <v>0</v>
      </c>
      <c r="AM66" s="232">
        <f>(VLOOKUP($C66,Incurred_Real!$A$25:$BR$427,Incurred_Real!BP$1,FALSE))*$M66</f>
        <v>0</v>
      </c>
      <c r="AN66" s="232">
        <f>(VLOOKUP($C66,Incurred_Real!$A$25:$BR$427,Incurred_Real!BQ$1,FALSE))*$M66</f>
        <v>0</v>
      </c>
      <c r="AO66" s="232">
        <f>(VLOOKUP($C66,Incurred_Real!$A$25:$BR$427,Incurred_Real!BR$1,FALSE))*$M66</f>
        <v>0</v>
      </c>
      <c r="AP66" s="232">
        <f t="shared" si="3"/>
        <v>0</v>
      </c>
      <c r="AR66" s="232" t="b">
        <f t="shared" si="11"/>
        <v>1</v>
      </c>
    </row>
    <row r="67" spans="3:44" x14ac:dyDescent="0.15">
      <c r="C67" s="11" t="s">
        <v>871</v>
      </c>
      <c r="D67" s="11" t="str">
        <f>VLOOKUP($C67,Incurred_Real!$A$24:$E$376,Incurred_Real!$B$1,FALSE)</f>
        <v>Mount Barker South 2nd 275_66 kV Transformer</v>
      </c>
      <c r="E67" s="11" t="str">
        <f>VLOOKUP($C67,Incurred_Real!$A$24:$E$376,Incurred_Real!$D$1,FALSE)</f>
        <v>Connection</v>
      </c>
      <c r="F67" s="13">
        <f>IF(VLOOKUP($C67,Incurred_Real!$A$25:$AQ$426,Incurred_Real!$AL$1,FALSE)="Commissioned Extra",0,
IF(VLOOKUP($C67,Incurred_Real!$A$25:$AQ$426,Incurred_Real!$AK$1,FALSE)=F$4,VLOOKUP($C67,Incurred_Real!$A$25:$AQ$426,Incurred_Real!$AM$1,FALSE),0))</f>
        <v>0</v>
      </c>
      <c r="G67" s="13">
        <f>IF(VLOOKUP($C67,Incurred_Real!$A$25:$AQ$426,Incurred_Real!$AL$1,FALSE)="Commissioned Extra",0,
IF(VLOOKUP($C67,Incurred_Real!$A$25:$AQ$426,Incurred_Real!$AK$1,FALSE)=G$4,VLOOKUP($C67,Incurred_Real!$A$25:$AQ$426,Incurred_Real!$AM$1,FALSE),0))</f>
        <v>0</v>
      </c>
      <c r="H67" s="13">
        <f>IF(VLOOKUP($C67,Incurred_Real!$A$25:$AQ$426,Incurred_Real!$AL$1,FALSE)="Commissioned Extra",0,
IF(VLOOKUP($C67,Incurred_Real!$A$25:$AQ$426,Incurred_Real!$AK$1,FALSE)=H$4,VLOOKUP($C67,Incurred_Real!$A$25:$AQ$426,Incurred_Real!$AM$1,FALSE),0))</f>
        <v>0</v>
      </c>
      <c r="I67" s="13">
        <f>IF(VLOOKUP($C67,Incurred_Real!$A$25:$AQ$426,Incurred_Real!$AL$1,FALSE)="Commissioned Extra",0,
IF(VLOOKUP($C67,Incurred_Real!$A$25:$AQ$426,Incurred_Real!$AK$1,FALSE)=I$4,VLOOKUP($C67,Incurred_Real!$A$25:$AQ$426,Incurred_Real!$AM$1,FALSE),0))</f>
        <v>0</v>
      </c>
      <c r="J67" s="13">
        <f>IF(VLOOKUP($C67,Incurred_Real!$A$25:$AQ$426,Incurred_Real!$AL$1,FALSE)="Commissioned Extra",0,
IF(VLOOKUP($C67,Incurred_Real!$A$25:$AQ$426,Incurred_Real!$AK$1,FALSE)=J$4,VLOOKUP($C67,Incurred_Real!$A$25:$AQ$426,Incurred_Real!$AM$1,FALSE),0))</f>
        <v>0</v>
      </c>
      <c r="K67" s="13">
        <f>IF(VLOOKUP($C67,Incurred_Real!$A$25:$AQ$426,Incurred_Real!$AL$1,FALSE)="Commissioned Extra",0,
IF(VLOOKUP($C67,Incurred_Real!$A$25:$AQ$426,Incurred_Real!$AK$1,FALSE)=K$4,VLOOKUP($C67,Incurred_Real!$A$25:$AQ$426,Incurred_Real!$AM$1,FALSE),0))</f>
        <v>0</v>
      </c>
      <c r="L67" s="13">
        <f>IF(VLOOKUP($C67,Incurred_Real!$A$25:$AQ$426,Incurred_Real!$AL$1,FALSE)="Commissioned Extra",0,
IF(VLOOKUP($C67,Incurred_Real!$A$25:$AQ$426,Incurred_Real!$AK$1,FALSE)=L$4,VLOOKUP($C67,Incurred_Real!$A$25:$AQ$426,Incurred_Real!$AM$1,FALSE),0))</f>
        <v>0</v>
      </c>
      <c r="M67" s="232">
        <f t="shared" si="1"/>
        <v>0</v>
      </c>
      <c r="N67" s="232" t="str">
        <f t="shared" si="2"/>
        <v/>
      </c>
      <c r="P67" s="232">
        <f>(VLOOKUP($C67,Incurred_Real!$A$25:$BR$427,Incurred_Real!AS$1,FALSE))*$M67</f>
        <v>0</v>
      </c>
      <c r="Q67" s="232">
        <f>(VLOOKUP($C67,Incurred_Real!$A$25:$BR$427,Incurred_Real!AT$1,FALSE))*$M67</f>
        <v>0</v>
      </c>
      <c r="R67" s="232">
        <f>(VLOOKUP($C67,Incurred_Real!$A$25:$BR$427,Incurred_Real!AU$1,FALSE))*$M67</f>
        <v>0</v>
      </c>
      <c r="S67" s="232">
        <f>(VLOOKUP($C67,Incurred_Real!$A$25:$BR$427,Incurred_Real!AV$1,FALSE))*$M67</f>
        <v>0</v>
      </c>
      <c r="T67" s="232">
        <f>(VLOOKUP($C67,Incurred_Real!$A$25:$BR$427,Incurred_Real!AW$1,FALSE))*$M67</f>
        <v>0</v>
      </c>
      <c r="U67" s="232">
        <f>(VLOOKUP($C67,Incurred_Real!$A$25:$BR$427,Incurred_Real!AX$1,FALSE))*$M67</f>
        <v>0</v>
      </c>
      <c r="V67" s="232">
        <f>(VLOOKUP($C67,Incurred_Real!$A$25:$BR$427,Incurred_Real!AY$1,FALSE))*$M67</f>
        <v>0</v>
      </c>
      <c r="W67" s="232">
        <f>(VLOOKUP($C67,Incurred_Real!$A$25:$BR$427,Incurred_Real!AZ$1,FALSE))*$M67</f>
        <v>0</v>
      </c>
      <c r="X67" s="232">
        <f>(VLOOKUP($C67,Incurred_Real!$A$25:$BR$427,Incurred_Real!BA$1,FALSE))*$M67</f>
        <v>0</v>
      </c>
      <c r="Y67" s="232">
        <f>(VLOOKUP($C67,Incurred_Real!$A$25:$BR$427,Incurred_Real!BB$1,FALSE))*$M67</f>
        <v>0</v>
      </c>
      <c r="Z67" s="232">
        <f>(VLOOKUP($C67,Incurred_Real!$A$25:$BR$427,Incurred_Real!BC$1,FALSE))*$M67</f>
        <v>0</v>
      </c>
      <c r="AA67" s="232">
        <f>(VLOOKUP($C67,Incurred_Real!$A$25:$BR$427,Incurred_Real!BD$1,FALSE))*$M67</f>
        <v>0</v>
      </c>
      <c r="AB67" s="232">
        <f>(VLOOKUP($C67,Incurred_Real!$A$25:$BR$427,Incurred_Real!BE$1,FALSE))*$M67</f>
        <v>0</v>
      </c>
      <c r="AC67" s="232">
        <f>(VLOOKUP($C67,Incurred_Real!$A$25:$BR$427,Incurred_Real!BF$1,FALSE))*$M67</f>
        <v>0</v>
      </c>
      <c r="AD67" s="232">
        <f>(VLOOKUP($C67,Incurred_Real!$A$25:$BR$427,Incurred_Real!BG$1,FALSE))*$M67</f>
        <v>0</v>
      </c>
      <c r="AE67" s="232">
        <f>(VLOOKUP($C67,Incurred_Real!$A$25:$BR$427,Incurred_Real!BH$1,FALSE))*$M67</f>
        <v>0</v>
      </c>
      <c r="AF67" s="232">
        <f>(VLOOKUP($C67,Incurred_Real!$A$25:$BR$427,Incurred_Real!BI$1,FALSE))*$M67</f>
        <v>0</v>
      </c>
      <c r="AG67" s="232">
        <f>(VLOOKUP($C67,Incurred_Real!$A$25:$BR$427,Incurred_Real!BJ$1,FALSE))*$M67</f>
        <v>0</v>
      </c>
      <c r="AH67" s="232">
        <f>(VLOOKUP($C67,Incurred_Real!$A$25:$BR$427,Incurred_Real!BK$1,FALSE))*$M67</f>
        <v>0</v>
      </c>
      <c r="AI67" s="232">
        <f>(VLOOKUP($C67,Incurred_Real!$A$25:$BR$427,Incurred_Real!BL$1,FALSE))*$M67</f>
        <v>0</v>
      </c>
      <c r="AJ67" s="232">
        <f>(VLOOKUP($C67,Incurred_Real!$A$25:$BR$427,Incurred_Real!BM$1,FALSE))*$M67</f>
        <v>0</v>
      </c>
      <c r="AK67" s="232">
        <f>(VLOOKUP($C67,Incurred_Real!$A$25:$BR$427,Incurred_Real!BN$1,FALSE))*$M67</f>
        <v>0</v>
      </c>
      <c r="AL67" s="232">
        <f>(VLOOKUP($C67,Incurred_Real!$A$25:$BR$427,Incurred_Real!BO$1,FALSE))*$M67</f>
        <v>0</v>
      </c>
      <c r="AM67" s="232">
        <f>(VLOOKUP($C67,Incurred_Real!$A$25:$BR$427,Incurred_Real!BP$1,FALSE))*$M67</f>
        <v>0</v>
      </c>
      <c r="AN67" s="232">
        <f>(VLOOKUP($C67,Incurred_Real!$A$25:$BR$427,Incurred_Real!BQ$1,FALSE))*$M67</f>
        <v>0</v>
      </c>
      <c r="AO67" s="232">
        <f>(VLOOKUP($C67,Incurred_Real!$A$25:$BR$427,Incurred_Real!BR$1,FALSE))*$M67</f>
        <v>0</v>
      </c>
      <c r="AP67" s="232">
        <f t="shared" si="3"/>
        <v>0</v>
      </c>
      <c r="AR67" s="232" t="b">
        <f t="shared" si="11"/>
        <v>1</v>
      </c>
    </row>
    <row r="68" spans="3:44" x14ac:dyDescent="0.15">
      <c r="C68" s="11" t="s">
        <v>126</v>
      </c>
      <c r="D68" s="11" t="str">
        <f>VLOOKUP($C68,Incurred_Real!$A$24:$E$376,Incurred_Real!$B$1,FALSE)</f>
        <v>Eyre Peninsula Reinforcement Land and Easement Acquisition</v>
      </c>
      <c r="E68" s="11" t="str">
        <f>VLOOKUP($C68,Incurred_Real!$A$24:$E$376,Incurred_Real!$D$1,FALSE)</f>
        <v>Easements/Land</v>
      </c>
      <c r="F68" s="13">
        <f>IF(VLOOKUP($C68,Incurred_Real!$A$25:$AQ$426,Incurred_Real!$AL$1,FALSE)="Commissioned Extra",0,
IF(VLOOKUP($C68,Incurred_Real!$A$25:$AQ$426,Incurred_Real!$AK$1,FALSE)=F$4,VLOOKUP($C68,Incurred_Real!$A$25:$AQ$426,Incurred_Real!$AM$1,FALSE),0))</f>
        <v>0</v>
      </c>
      <c r="G68" s="13">
        <f>IF(VLOOKUP($C68,Incurred_Real!$A$25:$AQ$426,Incurred_Real!$AL$1,FALSE)="Commissioned Extra",0,
IF(VLOOKUP($C68,Incurred_Real!$A$25:$AQ$426,Incurred_Real!$AK$1,FALSE)=G$4,VLOOKUP($C68,Incurred_Real!$A$25:$AQ$426,Incurred_Real!$AM$1,FALSE),0))</f>
        <v>0</v>
      </c>
      <c r="H68" s="13">
        <f>IF(VLOOKUP($C68,Incurred_Real!$A$25:$AQ$426,Incurred_Real!$AL$1,FALSE)="Commissioned Extra",0,
IF(VLOOKUP($C68,Incurred_Real!$A$25:$AQ$426,Incurred_Real!$AK$1,FALSE)=H$4,VLOOKUP($C68,Incurred_Real!$A$25:$AQ$426,Incurred_Real!$AM$1,FALSE),0))</f>
        <v>0</v>
      </c>
      <c r="I68" s="13">
        <f>IF(VLOOKUP($C68,Incurred_Real!$A$25:$AQ$426,Incurred_Real!$AL$1,FALSE)="Commissioned Extra",0,
IF(VLOOKUP($C68,Incurred_Real!$A$25:$AQ$426,Incurred_Real!$AK$1,FALSE)=I$4,VLOOKUP($C68,Incurred_Real!$A$25:$AQ$426,Incurred_Real!$AM$1,FALSE),0))</f>
        <v>0</v>
      </c>
      <c r="J68" s="13">
        <f>IF(VLOOKUP($C68,Incurred_Real!$A$25:$AQ$426,Incurred_Real!$AL$1,FALSE)="Commissioned Extra",0,
IF(VLOOKUP($C68,Incurred_Real!$A$25:$AQ$426,Incurred_Real!$AK$1,FALSE)=J$4,VLOOKUP($C68,Incurred_Real!$A$25:$AQ$426,Incurred_Real!$AM$1,FALSE),0))</f>
        <v>0</v>
      </c>
      <c r="K68" s="13">
        <f>IF(VLOOKUP($C68,Incurred_Real!$A$25:$AQ$426,Incurred_Real!$AL$1,FALSE)="Commissioned Extra",0,
IF(VLOOKUP($C68,Incurred_Real!$A$25:$AQ$426,Incurred_Real!$AK$1,FALSE)=K$4,VLOOKUP($C68,Incurred_Real!$A$25:$AQ$426,Incurred_Real!$AM$1,FALSE),0))</f>
        <v>0</v>
      </c>
      <c r="L68" s="13">
        <f>IF(VLOOKUP($C68,Incurred_Real!$A$25:$AQ$426,Incurred_Real!$AL$1,FALSE)="Commissioned Extra",0,
IF(VLOOKUP($C68,Incurred_Real!$A$25:$AQ$426,Incurred_Real!$AK$1,FALSE)=L$4,VLOOKUP($C68,Incurred_Real!$A$25:$AQ$426,Incurred_Real!$AM$1,FALSE),0))</f>
        <v>0</v>
      </c>
      <c r="M68" s="232">
        <f t="shared" si="1"/>
        <v>0</v>
      </c>
      <c r="N68" s="232" t="str">
        <f t="shared" si="2"/>
        <v/>
      </c>
      <c r="P68" s="232">
        <f>(VLOOKUP($C68,Incurred_Real!$A$25:$BR$427,Incurred_Real!AS$1,FALSE))*$M68</f>
        <v>0</v>
      </c>
      <c r="Q68" s="232">
        <f>(VLOOKUP($C68,Incurred_Real!$A$25:$BR$427,Incurred_Real!AT$1,FALSE))*$M68</f>
        <v>0</v>
      </c>
      <c r="R68" s="232">
        <f>(VLOOKUP($C68,Incurred_Real!$A$25:$BR$427,Incurred_Real!AU$1,FALSE))*$M68</f>
        <v>0</v>
      </c>
      <c r="S68" s="232">
        <f>(VLOOKUP($C68,Incurred_Real!$A$25:$BR$427,Incurred_Real!AV$1,FALSE))*$M68</f>
        <v>0</v>
      </c>
      <c r="T68" s="232">
        <f>(VLOOKUP($C68,Incurred_Real!$A$25:$BR$427,Incurred_Real!AW$1,FALSE))*$M68</f>
        <v>0</v>
      </c>
      <c r="U68" s="232">
        <f>(VLOOKUP($C68,Incurred_Real!$A$25:$BR$427,Incurred_Real!AX$1,FALSE))*$M68</f>
        <v>0</v>
      </c>
      <c r="V68" s="232">
        <f>(VLOOKUP($C68,Incurred_Real!$A$25:$BR$427,Incurred_Real!AY$1,FALSE))*$M68</f>
        <v>0</v>
      </c>
      <c r="W68" s="232">
        <f>(VLOOKUP($C68,Incurred_Real!$A$25:$BR$427,Incurred_Real!AZ$1,FALSE))*$M68</f>
        <v>0</v>
      </c>
      <c r="X68" s="232">
        <f>(VLOOKUP($C68,Incurred_Real!$A$25:$BR$427,Incurred_Real!BA$1,FALSE))*$M68</f>
        <v>0</v>
      </c>
      <c r="Y68" s="232">
        <f>(VLOOKUP($C68,Incurred_Real!$A$25:$BR$427,Incurred_Real!BB$1,FALSE))*$M68</f>
        <v>0</v>
      </c>
      <c r="Z68" s="232">
        <f>(VLOOKUP($C68,Incurred_Real!$A$25:$BR$427,Incurred_Real!BC$1,FALSE))*$M68</f>
        <v>0</v>
      </c>
      <c r="AA68" s="232">
        <f>(VLOOKUP($C68,Incurred_Real!$A$25:$BR$427,Incurred_Real!BD$1,FALSE))*$M68</f>
        <v>0</v>
      </c>
      <c r="AB68" s="232">
        <f>(VLOOKUP($C68,Incurred_Real!$A$25:$BR$427,Incurred_Real!BE$1,FALSE))*$M68</f>
        <v>0</v>
      </c>
      <c r="AC68" s="232">
        <f>(VLOOKUP($C68,Incurred_Real!$A$25:$BR$427,Incurred_Real!BF$1,FALSE))*$M68</f>
        <v>0</v>
      </c>
      <c r="AD68" s="232">
        <f>(VLOOKUP($C68,Incurred_Real!$A$25:$BR$427,Incurred_Real!BG$1,FALSE))*$M68</f>
        <v>0</v>
      </c>
      <c r="AE68" s="232">
        <f>(VLOOKUP($C68,Incurred_Real!$A$25:$BR$427,Incurred_Real!BH$1,FALSE))*$M68</f>
        <v>0</v>
      </c>
      <c r="AF68" s="232">
        <f>(VLOOKUP($C68,Incurred_Real!$A$25:$BR$427,Incurred_Real!BI$1,FALSE))*$M68</f>
        <v>0</v>
      </c>
      <c r="AG68" s="232">
        <f>(VLOOKUP($C68,Incurred_Real!$A$25:$BR$427,Incurred_Real!BJ$1,FALSE))*$M68</f>
        <v>0</v>
      </c>
      <c r="AH68" s="232">
        <f>(VLOOKUP($C68,Incurred_Real!$A$25:$BR$427,Incurred_Real!BK$1,FALSE))*$M68</f>
        <v>0</v>
      </c>
      <c r="AI68" s="232">
        <f>(VLOOKUP($C68,Incurred_Real!$A$25:$BR$427,Incurred_Real!BL$1,FALSE))*$M68</f>
        <v>0</v>
      </c>
      <c r="AJ68" s="232">
        <f>(VLOOKUP($C68,Incurred_Real!$A$25:$BR$427,Incurred_Real!BM$1,FALSE))*$M68</f>
        <v>0</v>
      </c>
      <c r="AK68" s="232">
        <f>(VLOOKUP($C68,Incurred_Real!$A$25:$BR$427,Incurred_Real!BN$1,FALSE))*$M68</f>
        <v>0</v>
      </c>
      <c r="AL68" s="232">
        <f>(VLOOKUP($C68,Incurred_Real!$A$25:$BR$427,Incurred_Real!BO$1,FALSE))*$M68</f>
        <v>0</v>
      </c>
      <c r="AM68" s="232">
        <f>(VLOOKUP($C68,Incurred_Real!$A$25:$BR$427,Incurred_Real!BP$1,FALSE))*$M68</f>
        <v>0</v>
      </c>
      <c r="AN68" s="232">
        <f>(VLOOKUP($C68,Incurred_Real!$A$25:$BR$427,Incurred_Real!BQ$1,FALSE))*$M68</f>
        <v>0</v>
      </c>
      <c r="AO68" s="232">
        <f>(VLOOKUP($C68,Incurred_Real!$A$25:$BR$427,Incurred_Real!BR$1,FALSE))*$M68</f>
        <v>0</v>
      </c>
      <c r="AP68" s="232">
        <f t="shared" si="3"/>
        <v>0</v>
      </c>
      <c r="AR68" s="232" t="b">
        <f t="shared" si="11"/>
        <v>1</v>
      </c>
    </row>
    <row r="69" spans="3:44" x14ac:dyDescent="0.15">
      <c r="C69" s="11" t="s">
        <v>127</v>
      </c>
      <c r="D69" s="11" t="str">
        <f>VLOOKUP($C69,Incurred_Real!$A$24:$E$376,Incurred_Real!$B$1,FALSE)</f>
        <v>Transmission Network Voltage Control</v>
      </c>
      <c r="E69" s="11" t="str">
        <f>VLOOKUP($C69,Incurred_Real!$A$24:$E$376,Incurred_Real!$D$1,FALSE)</f>
        <v>Security/Compliance</v>
      </c>
      <c r="F69" s="13">
        <f>IF(VLOOKUP($C69,Incurred_Real!$A$25:$AQ$426,Incurred_Real!$AL$1,FALSE)="Commissioned Extra",0,
IF(VLOOKUP($C69,Incurred_Real!$A$25:$AQ$426,Incurred_Real!$AK$1,FALSE)=F$4,VLOOKUP($C69,Incurred_Real!$A$25:$AQ$426,Incurred_Real!$AM$1,FALSE),0))</f>
        <v>0</v>
      </c>
      <c r="G69" s="13">
        <f>IF(VLOOKUP($C69,Incurred_Real!$A$25:$AQ$426,Incurred_Real!$AL$1,FALSE)="Commissioned Extra",0,
IF(VLOOKUP($C69,Incurred_Real!$A$25:$AQ$426,Incurred_Real!$AK$1,FALSE)=G$4,VLOOKUP($C69,Incurred_Real!$A$25:$AQ$426,Incurred_Real!$AM$1,FALSE),0))</f>
        <v>0</v>
      </c>
      <c r="H69" s="13">
        <f>IF(VLOOKUP($C69,Incurred_Real!$A$25:$AQ$426,Incurred_Real!$AL$1,FALSE)="Commissioned Extra",0,
IF(VLOOKUP($C69,Incurred_Real!$A$25:$AQ$426,Incurred_Real!$AK$1,FALSE)=H$4,VLOOKUP($C69,Incurred_Real!$A$25:$AQ$426,Incurred_Real!$AM$1,FALSE),0))</f>
        <v>0</v>
      </c>
      <c r="I69" s="13">
        <f>IF(VLOOKUP($C69,Incurred_Real!$A$25:$AQ$426,Incurred_Real!$AL$1,FALSE)="Commissioned Extra",0,
IF(VLOOKUP($C69,Incurred_Real!$A$25:$AQ$426,Incurred_Real!$AK$1,FALSE)=I$4,VLOOKUP($C69,Incurred_Real!$A$25:$AQ$426,Incurred_Real!$AM$1,FALSE),0))</f>
        <v>0</v>
      </c>
      <c r="J69" s="13">
        <f>IF(VLOOKUP($C69,Incurred_Real!$A$25:$AQ$426,Incurred_Real!$AL$1,FALSE)="Commissioned Extra",0,
IF(VLOOKUP($C69,Incurred_Real!$A$25:$AQ$426,Incurred_Real!$AK$1,FALSE)=J$4,VLOOKUP($C69,Incurred_Real!$A$25:$AQ$426,Incurred_Real!$AM$1,FALSE),0))</f>
        <v>0</v>
      </c>
      <c r="K69" s="13">
        <f>IF(VLOOKUP($C69,Incurred_Real!$A$25:$AQ$426,Incurred_Real!$AL$1,FALSE)="Commissioned Extra",0,
IF(VLOOKUP($C69,Incurred_Real!$A$25:$AQ$426,Incurred_Real!$AK$1,FALSE)=K$4,VLOOKUP($C69,Incurred_Real!$A$25:$AQ$426,Incurred_Real!$AM$1,FALSE),0))</f>
        <v>0</v>
      </c>
      <c r="L69" s="13">
        <f>IF(VLOOKUP($C69,Incurred_Real!$A$25:$AQ$426,Incurred_Real!$AL$1,FALSE)="Commissioned Extra",0,
IF(VLOOKUP($C69,Incurred_Real!$A$25:$AQ$426,Incurred_Real!$AK$1,FALSE)=L$4,VLOOKUP($C69,Incurred_Real!$A$25:$AQ$426,Incurred_Real!$AM$1,FALSE),0))</f>
        <v>0</v>
      </c>
      <c r="M69" s="232">
        <f t="shared" ref="M69:M132" si="12">SUM(E69:L69)</f>
        <v>0</v>
      </c>
      <c r="N69" s="232" t="str">
        <f t="shared" ref="N69:N132" si="13">IF(M69=0,"",INDEX($E$4:$L$4,1,MATCH(M69,$E69:$L69,0)))</f>
        <v/>
      </c>
      <c r="P69" s="232">
        <f>(VLOOKUP($C69,Incurred_Real!$A$25:$BR$427,Incurred_Real!AS$1,FALSE))*$M69</f>
        <v>0</v>
      </c>
      <c r="Q69" s="232">
        <f>(VLOOKUP($C69,Incurred_Real!$A$25:$BR$427,Incurred_Real!AT$1,FALSE))*$M69</f>
        <v>0</v>
      </c>
      <c r="R69" s="232">
        <f>(VLOOKUP($C69,Incurred_Real!$A$25:$BR$427,Incurred_Real!AU$1,FALSE))*$M69</f>
        <v>0</v>
      </c>
      <c r="S69" s="232">
        <f>(VLOOKUP($C69,Incurred_Real!$A$25:$BR$427,Incurred_Real!AV$1,FALSE))*$M69</f>
        <v>0</v>
      </c>
      <c r="T69" s="232">
        <f>(VLOOKUP($C69,Incurred_Real!$A$25:$BR$427,Incurred_Real!AW$1,FALSE))*$M69</f>
        <v>0</v>
      </c>
      <c r="U69" s="232">
        <f>(VLOOKUP($C69,Incurred_Real!$A$25:$BR$427,Incurred_Real!AX$1,FALSE))*$M69</f>
        <v>0</v>
      </c>
      <c r="V69" s="232">
        <f>(VLOOKUP($C69,Incurred_Real!$A$25:$BR$427,Incurred_Real!AY$1,FALSE))*$M69</f>
        <v>0</v>
      </c>
      <c r="W69" s="232">
        <f>(VLOOKUP($C69,Incurred_Real!$A$25:$BR$427,Incurred_Real!AZ$1,FALSE))*$M69</f>
        <v>0</v>
      </c>
      <c r="X69" s="232">
        <f>(VLOOKUP($C69,Incurred_Real!$A$25:$BR$427,Incurred_Real!BA$1,FALSE))*$M69</f>
        <v>0</v>
      </c>
      <c r="Y69" s="232">
        <f>(VLOOKUP($C69,Incurred_Real!$A$25:$BR$427,Incurred_Real!BB$1,FALSE))*$M69</f>
        <v>0</v>
      </c>
      <c r="Z69" s="232">
        <f>(VLOOKUP($C69,Incurred_Real!$A$25:$BR$427,Incurred_Real!BC$1,FALSE))*$M69</f>
        <v>0</v>
      </c>
      <c r="AA69" s="232">
        <f>(VLOOKUP($C69,Incurred_Real!$A$25:$BR$427,Incurred_Real!BD$1,FALSE))*$M69</f>
        <v>0</v>
      </c>
      <c r="AB69" s="232">
        <f>(VLOOKUP($C69,Incurred_Real!$A$25:$BR$427,Incurred_Real!BE$1,FALSE))*$M69</f>
        <v>0</v>
      </c>
      <c r="AC69" s="232">
        <f>(VLOOKUP($C69,Incurred_Real!$A$25:$BR$427,Incurred_Real!BF$1,FALSE))*$M69</f>
        <v>0</v>
      </c>
      <c r="AD69" s="232">
        <f>(VLOOKUP($C69,Incurred_Real!$A$25:$BR$427,Incurred_Real!BG$1,FALSE))*$M69</f>
        <v>0</v>
      </c>
      <c r="AE69" s="232">
        <f>(VLOOKUP($C69,Incurred_Real!$A$25:$BR$427,Incurred_Real!BH$1,FALSE))*$M69</f>
        <v>0</v>
      </c>
      <c r="AF69" s="232">
        <f>(VLOOKUP($C69,Incurred_Real!$A$25:$BR$427,Incurred_Real!BI$1,FALSE))*$M69</f>
        <v>0</v>
      </c>
      <c r="AG69" s="232">
        <f>(VLOOKUP($C69,Incurred_Real!$A$25:$BR$427,Incurred_Real!BJ$1,FALSE))*$M69</f>
        <v>0</v>
      </c>
      <c r="AH69" s="232">
        <f>(VLOOKUP($C69,Incurred_Real!$A$25:$BR$427,Incurred_Real!BK$1,FALSE))*$M69</f>
        <v>0</v>
      </c>
      <c r="AI69" s="232">
        <f>(VLOOKUP($C69,Incurred_Real!$A$25:$BR$427,Incurred_Real!BL$1,FALSE))*$M69</f>
        <v>0</v>
      </c>
      <c r="AJ69" s="232">
        <f>(VLOOKUP($C69,Incurred_Real!$A$25:$BR$427,Incurred_Real!BM$1,FALSE))*$M69</f>
        <v>0</v>
      </c>
      <c r="AK69" s="232">
        <f>(VLOOKUP($C69,Incurred_Real!$A$25:$BR$427,Incurred_Real!BN$1,FALSE))*$M69</f>
        <v>0</v>
      </c>
      <c r="AL69" s="232">
        <f>(VLOOKUP($C69,Incurred_Real!$A$25:$BR$427,Incurred_Real!BO$1,FALSE))*$M69</f>
        <v>0</v>
      </c>
      <c r="AM69" s="232">
        <f>(VLOOKUP($C69,Incurred_Real!$A$25:$BR$427,Incurred_Real!BP$1,FALSE))*$M69</f>
        <v>0</v>
      </c>
      <c r="AN69" s="232">
        <f>(VLOOKUP($C69,Incurred_Real!$A$25:$BR$427,Incurred_Real!BQ$1,FALSE))*$M69</f>
        <v>0</v>
      </c>
      <c r="AO69" s="232">
        <f>(VLOOKUP($C69,Incurred_Real!$A$25:$BR$427,Incurred_Real!BR$1,FALSE))*$M69</f>
        <v>0</v>
      </c>
      <c r="AP69" s="232">
        <f t="shared" ref="AP69:AP132" si="14">SUM(P69:AO69)</f>
        <v>0</v>
      </c>
      <c r="AR69" s="232" t="b">
        <f t="shared" ref="AR69:AR100" si="15">AP69=M69</f>
        <v>1</v>
      </c>
    </row>
    <row r="70" spans="3:44" x14ac:dyDescent="0.15">
      <c r="C70" s="11" t="s">
        <v>128</v>
      </c>
      <c r="D70" s="11" t="str">
        <f>VLOOKUP($C70,Incurred_Real!$A$24:$E$376,Incurred_Real!$B$1,FALSE)</f>
        <v>Eyre Peninsula and Upper North Voltage Control Scheme</v>
      </c>
      <c r="E70" s="11" t="str">
        <f>VLOOKUP($C70,Incurred_Real!$A$24:$E$376,Incurred_Real!$D$1,FALSE)</f>
        <v>Security/Compliance</v>
      </c>
      <c r="F70" s="13">
        <f>IF(VLOOKUP($C70,Incurred_Real!$A$25:$AQ$426,Incurred_Real!$AL$1,FALSE)="Commissioned Extra",0,
IF(VLOOKUP($C70,Incurred_Real!$A$25:$AQ$426,Incurred_Real!$AK$1,FALSE)=F$4,VLOOKUP($C70,Incurred_Real!$A$25:$AQ$426,Incurred_Real!$AM$1,FALSE),0))</f>
        <v>0</v>
      </c>
      <c r="G70" s="13">
        <f>IF(VLOOKUP($C70,Incurred_Real!$A$25:$AQ$426,Incurred_Real!$AL$1,FALSE)="Commissioned Extra",0,
IF(VLOOKUP($C70,Incurred_Real!$A$25:$AQ$426,Incurred_Real!$AK$1,FALSE)=G$4,VLOOKUP($C70,Incurred_Real!$A$25:$AQ$426,Incurred_Real!$AM$1,FALSE),0))</f>
        <v>0</v>
      </c>
      <c r="H70" s="13">
        <f>IF(VLOOKUP($C70,Incurred_Real!$A$25:$AQ$426,Incurred_Real!$AL$1,FALSE)="Commissioned Extra",0,
IF(VLOOKUP($C70,Incurred_Real!$A$25:$AQ$426,Incurred_Real!$AK$1,FALSE)=H$4,VLOOKUP($C70,Incurred_Real!$A$25:$AQ$426,Incurred_Real!$AM$1,FALSE),0))</f>
        <v>0</v>
      </c>
      <c r="I70" s="13">
        <f>IF(VLOOKUP($C70,Incurred_Real!$A$25:$AQ$426,Incurred_Real!$AL$1,FALSE)="Commissioned Extra",0,
IF(VLOOKUP($C70,Incurred_Real!$A$25:$AQ$426,Incurred_Real!$AK$1,FALSE)=I$4,VLOOKUP($C70,Incurred_Real!$A$25:$AQ$426,Incurred_Real!$AM$1,FALSE),0))</f>
        <v>0</v>
      </c>
      <c r="J70" s="13">
        <f>IF(VLOOKUP($C70,Incurred_Real!$A$25:$AQ$426,Incurred_Real!$AL$1,FALSE)="Commissioned Extra",0,
IF(VLOOKUP($C70,Incurred_Real!$A$25:$AQ$426,Incurred_Real!$AK$1,FALSE)=J$4,VLOOKUP($C70,Incurred_Real!$A$25:$AQ$426,Incurred_Real!$AM$1,FALSE),0))</f>
        <v>0</v>
      </c>
      <c r="K70" s="13">
        <f>IF(VLOOKUP($C70,Incurred_Real!$A$25:$AQ$426,Incurred_Real!$AL$1,FALSE)="Commissioned Extra",0,
IF(VLOOKUP($C70,Incurred_Real!$A$25:$AQ$426,Incurred_Real!$AK$1,FALSE)=K$4,VLOOKUP($C70,Incurred_Real!$A$25:$AQ$426,Incurred_Real!$AM$1,FALSE),0))</f>
        <v>0</v>
      </c>
      <c r="L70" s="13">
        <f>IF(VLOOKUP($C70,Incurred_Real!$A$25:$AQ$426,Incurred_Real!$AL$1,FALSE)="Commissioned Extra",0,
IF(VLOOKUP($C70,Incurred_Real!$A$25:$AQ$426,Incurred_Real!$AK$1,FALSE)=L$4,VLOOKUP($C70,Incurred_Real!$A$25:$AQ$426,Incurred_Real!$AM$1,FALSE),0))</f>
        <v>0</v>
      </c>
      <c r="M70" s="232">
        <f t="shared" si="12"/>
        <v>0</v>
      </c>
      <c r="N70" s="232" t="str">
        <f t="shared" si="13"/>
        <v/>
      </c>
      <c r="P70" s="232">
        <f>(VLOOKUP($C70,Incurred_Real!$A$25:$BR$427,Incurred_Real!AS$1,FALSE))*$M70</f>
        <v>0</v>
      </c>
      <c r="Q70" s="232">
        <f>(VLOOKUP($C70,Incurred_Real!$A$25:$BR$427,Incurred_Real!AT$1,FALSE))*$M70</f>
        <v>0</v>
      </c>
      <c r="R70" s="232">
        <f>(VLOOKUP($C70,Incurred_Real!$A$25:$BR$427,Incurred_Real!AU$1,FALSE))*$M70</f>
        <v>0</v>
      </c>
      <c r="S70" s="232">
        <f>(VLOOKUP($C70,Incurred_Real!$A$25:$BR$427,Incurred_Real!AV$1,FALSE))*$M70</f>
        <v>0</v>
      </c>
      <c r="T70" s="232">
        <f>(VLOOKUP($C70,Incurred_Real!$A$25:$BR$427,Incurred_Real!AW$1,FALSE))*$M70</f>
        <v>0</v>
      </c>
      <c r="U70" s="232">
        <f>(VLOOKUP($C70,Incurred_Real!$A$25:$BR$427,Incurred_Real!AX$1,FALSE))*$M70</f>
        <v>0</v>
      </c>
      <c r="V70" s="232">
        <f>(VLOOKUP($C70,Incurred_Real!$A$25:$BR$427,Incurred_Real!AY$1,FALSE))*$M70</f>
        <v>0</v>
      </c>
      <c r="W70" s="232">
        <f>(VLOOKUP($C70,Incurred_Real!$A$25:$BR$427,Incurred_Real!AZ$1,FALSE))*$M70</f>
        <v>0</v>
      </c>
      <c r="X70" s="232">
        <f>(VLOOKUP($C70,Incurred_Real!$A$25:$BR$427,Incurred_Real!BA$1,FALSE))*$M70</f>
        <v>0</v>
      </c>
      <c r="Y70" s="232">
        <f>(VLOOKUP($C70,Incurred_Real!$A$25:$BR$427,Incurred_Real!BB$1,FALSE))*$M70</f>
        <v>0</v>
      </c>
      <c r="Z70" s="232">
        <f>(VLOOKUP($C70,Incurred_Real!$A$25:$BR$427,Incurred_Real!BC$1,FALSE))*$M70</f>
        <v>0</v>
      </c>
      <c r="AA70" s="232">
        <f>(VLOOKUP($C70,Incurred_Real!$A$25:$BR$427,Incurred_Real!BD$1,FALSE))*$M70</f>
        <v>0</v>
      </c>
      <c r="AB70" s="232">
        <f>(VLOOKUP($C70,Incurred_Real!$A$25:$BR$427,Incurred_Real!BE$1,FALSE))*$M70</f>
        <v>0</v>
      </c>
      <c r="AC70" s="232">
        <f>(VLOOKUP($C70,Incurred_Real!$A$25:$BR$427,Incurred_Real!BF$1,FALSE))*$M70</f>
        <v>0</v>
      </c>
      <c r="AD70" s="232">
        <f>(VLOOKUP($C70,Incurred_Real!$A$25:$BR$427,Incurred_Real!BG$1,FALSE))*$M70</f>
        <v>0</v>
      </c>
      <c r="AE70" s="232">
        <f>(VLOOKUP($C70,Incurred_Real!$A$25:$BR$427,Incurred_Real!BH$1,FALSE))*$M70</f>
        <v>0</v>
      </c>
      <c r="AF70" s="232">
        <f>(VLOOKUP($C70,Incurred_Real!$A$25:$BR$427,Incurred_Real!BI$1,FALSE))*$M70</f>
        <v>0</v>
      </c>
      <c r="AG70" s="232">
        <f>(VLOOKUP($C70,Incurred_Real!$A$25:$BR$427,Incurred_Real!BJ$1,FALSE))*$M70</f>
        <v>0</v>
      </c>
      <c r="AH70" s="232">
        <f>(VLOOKUP($C70,Incurred_Real!$A$25:$BR$427,Incurred_Real!BK$1,FALSE))*$M70</f>
        <v>0</v>
      </c>
      <c r="AI70" s="232">
        <f>(VLOOKUP($C70,Incurred_Real!$A$25:$BR$427,Incurred_Real!BL$1,FALSE))*$M70</f>
        <v>0</v>
      </c>
      <c r="AJ70" s="232">
        <f>(VLOOKUP($C70,Incurred_Real!$A$25:$BR$427,Incurred_Real!BM$1,FALSE))*$M70</f>
        <v>0</v>
      </c>
      <c r="AK70" s="232">
        <f>(VLOOKUP($C70,Incurred_Real!$A$25:$BR$427,Incurred_Real!BN$1,FALSE))*$M70</f>
        <v>0</v>
      </c>
      <c r="AL70" s="232">
        <f>(VLOOKUP($C70,Incurred_Real!$A$25:$BR$427,Incurred_Real!BO$1,FALSE))*$M70</f>
        <v>0</v>
      </c>
      <c r="AM70" s="232">
        <f>(VLOOKUP($C70,Incurred_Real!$A$25:$BR$427,Incurred_Real!BP$1,FALSE))*$M70</f>
        <v>0</v>
      </c>
      <c r="AN70" s="232">
        <f>(VLOOKUP($C70,Incurred_Real!$A$25:$BR$427,Incurred_Real!BQ$1,FALSE))*$M70</f>
        <v>0</v>
      </c>
      <c r="AO70" s="232">
        <f>(VLOOKUP($C70,Incurred_Real!$A$25:$BR$427,Incurred_Real!BR$1,FALSE))*$M70</f>
        <v>0</v>
      </c>
      <c r="AP70" s="232">
        <f t="shared" si="14"/>
        <v>0</v>
      </c>
      <c r="AR70" s="232" t="b">
        <f t="shared" si="15"/>
        <v>1</v>
      </c>
    </row>
    <row r="71" spans="3:44" x14ac:dyDescent="0.15">
      <c r="C71" s="11" t="s">
        <v>129</v>
      </c>
      <c r="D71" s="11" t="str">
        <f>VLOOKUP($C71,Incurred_Real!$A$24:$E$376,Incurred_Real!$B$1,FALSE)</f>
        <v>Electrical 300 Pirie St 2015 - 2016</v>
      </c>
      <c r="E71" s="11" t="str">
        <f>VLOOKUP($C71,Incurred_Real!$A$24:$E$376,Incurred_Real!$D$1,FALSE)</f>
        <v>Facilities</v>
      </c>
      <c r="F71" s="13">
        <f>IF(VLOOKUP($C71,Incurred_Real!$A$25:$AQ$426,Incurred_Real!$AL$1,FALSE)="Commissioned Extra",0,
IF(VLOOKUP($C71,Incurred_Real!$A$25:$AQ$426,Incurred_Real!$AK$1,FALSE)=F$4,VLOOKUP($C71,Incurred_Real!$A$25:$AQ$426,Incurred_Real!$AM$1,FALSE),0))</f>
        <v>0</v>
      </c>
      <c r="G71" s="13">
        <f>IF(VLOOKUP($C71,Incurred_Real!$A$25:$AQ$426,Incurred_Real!$AL$1,FALSE)="Commissioned Extra",0,
IF(VLOOKUP($C71,Incurred_Real!$A$25:$AQ$426,Incurred_Real!$AK$1,FALSE)=G$4,VLOOKUP($C71,Incurred_Real!$A$25:$AQ$426,Incurred_Real!$AM$1,FALSE),0))</f>
        <v>0</v>
      </c>
      <c r="H71" s="13">
        <f>IF(VLOOKUP($C71,Incurred_Real!$A$25:$AQ$426,Incurred_Real!$AL$1,FALSE)="Commissioned Extra",0,
IF(VLOOKUP($C71,Incurred_Real!$A$25:$AQ$426,Incurred_Real!$AK$1,FALSE)=H$4,VLOOKUP($C71,Incurred_Real!$A$25:$AQ$426,Incurred_Real!$AM$1,FALSE),0))</f>
        <v>0</v>
      </c>
      <c r="I71" s="13">
        <f>IF(VLOOKUP($C71,Incurred_Real!$A$25:$AQ$426,Incurred_Real!$AL$1,FALSE)="Commissioned Extra",0,
IF(VLOOKUP($C71,Incurred_Real!$A$25:$AQ$426,Incurred_Real!$AK$1,FALSE)=I$4,VLOOKUP($C71,Incurred_Real!$A$25:$AQ$426,Incurred_Real!$AM$1,FALSE),0))</f>
        <v>0</v>
      </c>
      <c r="J71" s="13">
        <f>IF(VLOOKUP($C71,Incurred_Real!$A$25:$AQ$426,Incurred_Real!$AL$1,FALSE)="Commissioned Extra",0,
IF(VLOOKUP($C71,Incurred_Real!$A$25:$AQ$426,Incurred_Real!$AK$1,FALSE)=J$4,VLOOKUP($C71,Incurred_Real!$A$25:$AQ$426,Incurred_Real!$AM$1,FALSE),0))</f>
        <v>0</v>
      </c>
      <c r="K71" s="13">
        <f>IF(VLOOKUP($C71,Incurred_Real!$A$25:$AQ$426,Incurred_Real!$AL$1,FALSE)="Commissioned Extra",0,
IF(VLOOKUP($C71,Incurred_Real!$A$25:$AQ$426,Incurred_Real!$AK$1,FALSE)=K$4,VLOOKUP($C71,Incurred_Real!$A$25:$AQ$426,Incurred_Real!$AM$1,FALSE),0))</f>
        <v>0</v>
      </c>
      <c r="L71" s="13">
        <f>IF(VLOOKUP($C71,Incurred_Real!$A$25:$AQ$426,Incurred_Real!$AL$1,FALSE)="Commissioned Extra",0,
IF(VLOOKUP($C71,Incurred_Real!$A$25:$AQ$426,Incurred_Real!$AK$1,FALSE)=L$4,VLOOKUP($C71,Incurred_Real!$A$25:$AQ$426,Incurred_Real!$AM$1,FALSE),0))</f>
        <v>0</v>
      </c>
      <c r="M71" s="232">
        <f t="shared" si="12"/>
        <v>0</v>
      </c>
      <c r="N71" s="232" t="str">
        <f t="shared" si="13"/>
        <v/>
      </c>
      <c r="P71" s="232">
        <f>(VLOOKUP($C71,Incurred_Real!$A$25:$BR$427,Incurred_Real!AS$1,FALSE))*$M71</f>
        <v>0</v>
      </c>
      <c r="Q71" s="232">
        <f>(VLOOKUP($C71,Incurred_Real!$A$25:$BR$427,Incurred_Real!AT$1,FALSE))*$M71</f>
        <v>0</v>
      </c>
      <c r="R71" s="232">
        <f>(VLOOKUP($C71,Incurred_Real!$A$25:$BR$427,Incurred_Real!AU$1,FALSE))*$M71</f>
        <v>0</v>
      </c>
      <c r="S71" s="232">
        <f>(VLOOKUP($C71,Incurred_Real!$A$25:$BR$427,Incurred_Real!AV$1,FALSE))*$M71</f>
        <v>0</v>
      </c>
      <c r="T71" s="232">
        <f>(VLOOKUP($C71,Incurred_Real!$A$25:$BR$427,Incurred_Real!AW$1,FALSE))*$M71</f>
        <v>0</v>
      </c>
      <c r="U71" s="232">
        <f>(VLOOKUP($C71,Incurred_Real!$A$25:$BR$427,Incurred_Real!AX$1,FALSE))*$M71</f>
        <v>0</v>
      </c>
      <c r="V71" s="232">
        <f>(VLOOKUP($C71,Incurred_Real!$A$25:$BR$427,Incurred_Real!AY$1,FALSE))*$M71</f>
        <v>0</v>
      </c>
      <c r="W71" s="232">
        <f>(VLOOKUP($C71,Incurred_Real!$A$25:$BR$427,Incurred_Real!AZ$1,FALSE))*$M71</f>
        <v>0</v>
      </c>
      <c r="X71" s="232">
        <f>(VLOOKUP($C71,Incurred_Real!$A$25:$BR$427,Incurred_Real!BA$1,FALSE))*$M71</f>
        <v>0</v>
      </c>
      <c r="Y71" s="232">
        <f>(VLOOKUP($C71,Incurred_Real!$A$25:$BR$427,Incurred_Real!BB$1,FALSE))*$M71</f>
        <v>0</v>
      </c>
      <c r="Z71" s="232">
        <f>(VLOOKUP($C71,Incurred_Real!$A$25:$BR$427,Incurred_Real!BC$1,FALSE))*$M71</f>
        <v>0</v>
      </c>
      <c r="AA71" s="232">
        <f>(VLOOKUP($C71,Incurred_Real!$A$25:$BR$427,Incurred_Real!BD$1,FALSE))*$M71</f>
        <v>0</v>
      </c>
      <c r="AB71" s="232">
        <f>(VLOOKUP($C71,Incurred_Real!$A$25:$BR$427,Incurred_Real!BE$1,FALSE))*$M71</f>
        <v>0</v>
      </c>
      <c r="AC71" s="232">
        <f>(VLOOKUP($C71,Incurred_Real!$A$25:$BR$427,Incurred_Real!BF$1,FALSE))*$M71</f>
        <v>0</v>
      </c>
      <c r="AD71" s="232">
        <f>(VLOOKUP($C71,Incurred_Real!$A$25:$BR$427,Incurred_Real!BG$1,FALSE))*$M71</f>
        <v>0</v>
      </c>
      <c r="AE71" s="232">
        <f>(VLOOKUP($C71,Incurred_Real!$A$25:$BR$427,Incurred_Real!BH$1,FALSE))*$M71</f>
        <v>0</v>
      </c>
      <c r="AF71" s="232">
        <f>(VLOOKUP($C71,Incurred_Real!$A$25:$BR$427,Incurred_Real!BI$1,FALSE))*$M71</f>
        <v>0</v>
      </c>
      <c r="AG71" s="232">
        <f>(VLOOKUP($C71,Incurred_Real!$A$25:$BR$427,Incurred_Real!BJ$1,FALSE))*$M71</f>
        <v>0</v>
      </c>
      <c r="AH71" s="232">
        <f>(VLOOKUP($C71,Incurred_Real!$A$25:$BR$427,Incurred_Real!BK$1,FALSE))*$M71</f>
        <v>0</v>
      </c>
      <c r="AI71" s="232">
        <f>(VLOOKUP($C71,Incurred_Real!$A$25:$BR$427,Incurred_Real!BL$1,FALSE))*$M71</f>
        <v>0</v>
      </c>
      <c r="AJ71" s="232">
        <f>(VLOOKUP($C71,Incurred_Real!$A$25:$BR$427,Incurred_Real!BM$1,FALSE))*$M71</f>
        <v>0</v>
      </c>
      <c r="AK71" s="232">
        <f>(VLOOKUP($C71,Incurred_Real!$A$25:$BR$427,Incurred_Real!BN$1,FALSE))*$M71</f>
        <v>0</v>
      </c>
      <c r="AL71" s="232">
        <f>(VLOOKUP($C71,Incurred_Real!$A$25:$BR$427,Incurred_Real!BO$1,FALSE))*$M71</f>
        <v>0</v>
      </c>
      <c r="AM71" s="232">
        <f>(VLOOKUP($C71,Incurred_Real!$A$25:$BR$427,Incurred_Real!BP$1,FALSE))*$M71</f>
        <v>0</v>
      </c>
      <c r="AN71" s="232">
        <f>(VLOOKUP($C71,Incurred_Real!$A$25:$BR$427,Incurred_Real!BQ$1,FALSE))*$M71</f>
        <v>0</v>
      </c>
      <c r="AO71" s="232">
        <f>(VLOOKUP($C71,Incurred_Real!$A$25:$BR$427,Incurred_Real!BR$1,FALSE))*$M71</f>
        <v>0</v>
      </c>
      <c r="AP71" s="232">
        <f t="shared" si="14"/>
        <v>0</v>
      </c>
      <c r="AR71" s="232" t="b">
        <f t="shared" si="15"/>
        <v>1</v>
      </c>
    </row>
    <row r="72" spans="3:44" x14ac:dyDescent="0.15">
      <c r="C72" s="11" t="s">
        <v>130</v>
      </c>
      <c r="D72" s="11" t="str">
        <f>VLOOKUP($C72,Incurred_Real!$A$24:$E$376,Incurred_Real!$B$1,FALSE)</f>
        <v>Vegetation Management Analysis Tools</v>
      </c>
      <c r="E72" s="11" t="str">
        <f>VLOOKUP($C72,Incurred_Real!$A$24:$E$376,Incurred_Real!$D$1,FALSE)</f>
        <v>Security/Compliance</v>
      </c>
      <c r="F72" s="13">
        <f>IF(VLOOKUP($C72,Incurred_Real!$A$25:$AQ$426,Incurred_Real!$AL$1,FALSE)="Commissioned Extra",0,
IF(VLOOKUP($C72,Incurred_Real!$A$25:$AQ$426,Incurred_Real!$AK$1,FALSE)=F$4,VLOOKUP($C72,Incurred_Real!$A$25:$AQ$426,Incurred_Real!$AM$1,FALSE),0))</f>
        <v>0</v>
      </c>
      <c r="G72" s="13">
        <f>IF(VLOOKUP($C72,Incurred_Real!$A$25:$AQ$426,Incurred_Real!$AL$1,FALSE)="Commissioned Extra",0,
IF(VLOOKUP($C72,Incurred_Real!$A$25:$AQ$426,Incurred_Real!$AK$1,FALSE)=G$4,VLOOKUP($C72,Incurred_Real!$A$25:$AQ$426,Incurred_Real!$AM$1,FALSE),0))</f>
        <v>0</v>
      </c>
      <c r="H72" s="13">
        <f>IF(VLOOKUP($C72,Incurred_Real!$A$25:$AQ$426,Incurred_Real!$AL$1,FALSE)="Commissioned Extra",0,
IF(VLOOKUP($C72,Incurred_Real!$A$25:$AQ$426,Incurred_Real!$AK$1,FALSE)=H$4,VLOOKUP($C72,Incurred_Real!$A$25:$AQ$426,Incurred_Real!$AM$1,FALSE),0))</f>
        <v>0</v>
      </c>
      <c r="I72" s="13">
        <f>IF(VLOOKUP($C72,Incurred_Real!$A$25:$AQ$426,Incurred_Real!$AL$1,FALSE)="Commissioned Extra",0,
IF(VLOOKUP($C72,Incurred_Real!$A$25:$AQ$426,Incurred_Real!$AK$1,FALSE)=I$4,VLOOKUP($C72,Incurred_Real!$A$25:$AQ$426,Incurred_Real!$AM$1,FALSE),0))</f>
        <v>0</v>
      </c>
      <c r="J72" s="13">
        <f>IF(VLOOKUP($C72,Incurred_Real!$A$25:$AQ$426,Incurred_Real!$AL$1,FALSE)="Commissioned Extra",0,
IF(VLOOKUP($C72,Incurred_Real!$A$25:$AQ$426,Incurred_Real!$AK$1,FALSE)=J$4,VLOOKUP($C72,Incurred_Real!$A$25:$AQ$426,Incurred_Real!$AM$1,FALSE),0))</f>
        <v>0</v>
      </c>
      <c r="K72" s="13">
        <f>IF(VLOOKUP($C72,Incurred_Real!$A$25:$AQ$426,Incurred_Real!$AL$1,FALSE)="Commissioned Extra",0,
IF(VLOOKUP($C72,Incurred_Real!$A$25:$AQ$426,Incurred_Real!$AK$1,FALSE)=K$4,VLOOKUP($C72,Incurred_Real!$A$25:$AQ$426,Incurred_Real!$AM$1,FALSE),0))</f>
        <v>0</v>
      </c>
      <c r="L72" s="13">
        <f>IF(VLOOKUP($C72,Incurred_Real!$A$25:$AQ$426,Incurred_Real!$AL$1,FALSE)="Commissioned Extra",0,
IF(VLOOKUP($C72,Incurred_Real!$A$25:$AQ$426,Incurred_Real!$AK$1,FALSE)=L$4,VLOOKUP($C72,Incurred_Real!$A$25:$AQ$426,Incurred_Real!$AM$1,FALSE),0))</f>
        <v>0</v>
      </c>
      <c r="M72" s="232">
        <f t="shared" si="12"/>
        <v>0</v>
      </c>
      <c r="N72" s="232" t="str">
        <f t="shared" si="13"/>
        <v/>
      </c>
      <c r="P72" s="232">
        <f>(VLOOKUP($C72,Incurred_Real!$A$25:$BR$427,Incurred_Real!AS$1,FALSE))*$M72</f>
        <v>0</v>
      </c>
      <c r="Q72" s="232">
        <f>(VLOOKUP($C72,Incurred_Real!$A$25:$BR$427,Incurred_Real!AT$1,FALSE))*$M72</f>
        <v>0</v>
      </c>
      <c r="R72" s="232">
        <f>(VLOOKUP($C72,Incurred_Real!$A$25:$BR$427,Incurred_Real!AU$1,FALSE))*$M72</f>
        <v>0</v>
      </c>
      <c r="S72" s="232">
        <f>(VLOOKUP($C72,Incurred_Real!$A$25:$BR$427,Incurred_Real!AV$1,FALSE))*$M72</f>
        <v>0</v>
      </c>
      <c r="T72" s="232">
        <f>(VLOOKUP($C72,Incurred_Real!$A$25:$BR$427,Incurred_Real!AW$1,FALSE))*$M72</f>
        <v>0</v>
      </c>
      <c r="U72" s="232">
        <f>(VLOOKUP($C72,Incurred_Real!$A$25:$BR$427,Incurred_Real!AX$1,FALSE))*$M72</f>
        <v>0</v>
      </c>
      <c r="V72" s="232">
        <f>(VLOOKUP($C72,Incurred_Real!$A$25:$BR$427,Incurred_Real!AY$1,FALSE))*$M72</f>
        <v>0</v>
      </c>
      <c r="W72" s="232">
        <f>(VLOOKUP($C72,Incurred_Real!$A$25:$BR$427,Incurred_Real!AZ$1,FALSE))*$M72</f>
        <v>0</v>
      </c>
      <c r="X72" s="232">
        <f>(VLOOKUP($C72,Incurred_Real!$A$25:$BR$427,Incurred_Real!BA$1,FALSE))*$M72</f>
        <v>0</v>
      </c>
      <c r="Y72" s="232">
        <f>(VLOOKUP($C72,Incurred_Real!$A$25:$BR$427,Incurred_Real!BB$1,FALSE))*$M72</f>
        <v>0</v>
      </c>
      <c r="Z72" s="232">
        <f>(VLOOKUP($C72,Incurred_Real!$A$25:$BR$427,Incurred_Real!BC$1,FALSE))*$M72</f>
        <v>0</v>
      </c>
      <c r="AA72" s="232">
        <f>(VLOOKUP($C72,Incurred_Real!$A$25:$BR$427,Incurred_Real!BD$1,FALSE))*$M72</f>
        <v>0</v>
      </c>
      <c r="AB72" s="232">
        <f>(VLOOKUP($C72,Incurred_Real!$A$25:$BR$427,Incurred_Real!BE$1,FALSE))*$M72</f>
        <v>0</v>
      </c>
      <c r="AC72" s="232">
        <f>(VLOOKUP($C72,Incurred_Real!$A$25:$BR$427,Incurred_Real!BF$1,FALSE))*$M72</f>
        <v>0</v>
      </c>
      <c r="AD72" s="232">
        <f>(VLOOKUP($C72,Incurred_Real!$A$25:$BR$427,Incurred_Real!BG$1,FALSE))*$M72</f>
        <v>0</v>
      </c>
      <c r="AE72" s="232">
        <f>(VLOOKUP($C72,Incurred_Real!$A$25:$BR$427,Incurred_Real!BH$1,FALSE))*$M72</f>
        <v>0</v>
      </c>
      <c r="AF72" s="232">
        <f>(VLOOKUP($C72,Incurred_Real!$A$25:$BR$427,Incurred_Real!BI$1,FALSE))*$M72</f>
        <v>0</v>
      </c>
      <c r="AG72" s="232">
        <f>(VLOOKUP($C72,Incurred_Real!$A$25:$BR$427,Incurred_Real!BJ$1,FALSE))*$M72</f>
        <v>0</v>
      </c>
      <c r="AH72" s="232">
        <f>(VLOOKUP($C72,Incurred_Real!$A$25:$BR$427,Incurred_Real!BK$1,FALSE))*$M72</f>
        <v>0</v>
      </c>
      <c r="AI72" s="232">
        <f>(VLOOKUP($C72,Incurred_Real!$A$25:$BR$427,Incurred_Real!BL$1,FALSE))*$M72</f>
        <v>0</v>
      </c>
      <c r="AJ72" s="232">
        <f>(VLOOKUP($C72,Incurred_Real!$A$25:$BR$427,Incurred_Real!BM$1,FALSE))*$M72</f>
        <v>0</v>
      </c>
      <c r="AK72" s="232">
        <f>(VLOOKUP($C72,Incurred_Real!$A$25:$BR$427,Incurred_Real!BN$1,FALSE))*$M72</f>
        <v>0</v>
      </c>
      <c r="AL72" s="232">
        <f>(VLOOKUP($C72,Incurred_Real!$A$25:$BR$427,Incurred_Real!BO$1,FALSE))*$M72</f>
        <v>0</v>
      </c>
      <c r="AM72" s="232">
        <f>(VLOOKUP($C72,Incurred_Real!$A$25:$BR$427,Incurred_Real!BP$1,FALSE))*$M72</f>
        <v>0</v>
      </c>
      <c r="AN72" s="232">
        <f>(VLOOKUP($C72,Incurred_Real!$A$25:$BR$427,Incurred_Real!BQ$1,FALSE))*$M72</f>
        <v>0</v>
      </c>
      <c r="AO72" s="232">
        <f>(VLOOKUP($C72,Incurred_Real!$A$25:$BR$427,Incurred_Real!BR$1,FALSE))*$M72</f>
        <v>0</v>
      </c>
      <c r="AP72" s="232">
        <f t="shared" si="14"/>
        <v>0</v>
      </c>
      <c r="AR72" s="232" t="b">
        <f t="shared" si="15"/>
        <v>1</v>
      </c>
    </row>
    <row r="73" spans="3:44" x14ac:dyDescent="0.15">
      <c r="C73" s="11" t="s">
        <v>132</v>
      </c>
      <c r="D73" s="11" t="str">
        <f>VLOOKUP($C73,Incurred_Real!$A$24:$E$376,Incurred_Real!$B$1,FALSE)</f>
        <v>Substation and Telecommunication Building Enhancements</v>
      </c>
      <c r="E73" s="11" t="str">
        <f>VLOOKUP($C73,Incurred_Real!$A$24:$E$376,Incurred_Real!$D$1,FALSE)</f>
        <v>Security/Compliance</v>
      </c>
      <c r="F73" s="13">
        <f>IF(VLOOKUP($C73,Incurred_Real!$A$25:$AQ$426,Incurred_Real!$AL$1,FALSE)="Commissioned Extra",0,
IF(VLOOKUP($C73,Incurred_Real!$A$25:$AQ$426,Incurred_Real!$AK$1,FALSE)=F$4,VLOOKUP($C73,Incurred_Real!$A$25:$AQ$426,Incurred_Real!$AM$1,FALSE),0))</f>
        <v>0</v>
      </c>
      <c r="G73" s="13">
        <f>IF(VLOOKUP($C73,Incurred_Real!$A$25:$AQ$426,Incurred_Real!$AL$1,FALSE)="Commissioned Extra",0,
IF(VLOOKUP($C73,Incurred_Real!$A$25:$AQ$426,Incurred_Real!$AK$1,FALSE)=G$4,VLOOKUP($C73,Incurred_Real!$A$25:$AQ$426,Incurred_Real!$AM$1,FALSE),0))</f>
        <v>0</v>
      </c>
      <c r="H73" s="13">
        <f>IF(VLOOKUP($C73,Incurred_Real!$A$25:$AQ$426,Incurred_Real!$AL$1,FALSE)="Commissioned Extra",0,
IF(VLOOKUP($C73,Incurred_Real!$A$25:$AQ$426,Incurred_Real!$AK$1,FALSE)=H$4,VLOOKUP($C73,Incurred_Real!$A$25:$AQ$426,Incurred_Real!$AM$1,FALSE),0))</f>
        <v>0</v>
      </c>
      <c r="I73" s="13">
        <f>IF(VLOOKUP($C73,Incurred_Real!$A$25:$AQ$426,Incurred_Real!$AL$1,FALSE)="Commissioned Extra",0,
IF(VLOOKUP($C73,Incurred_Real!$A$25:$AQ$426,Incurred_Real!$AK$1,FALSE)=I$4,VLOOKUP($C73,Incurred_Real!$A$25:$AQ$426,Incurred_Real!$AM$1,FALSE),0))</f>
        <v>0</v>
      </c>
      <c r="J73" s="13">
        <f>IF(VLOOKUP($C73,Incurred_Real!$A$25:$AQ$426,Incurred_Real!$AL$1,FALSE)="Commissioned Extra",0,
IF(VLOOKUP($C73,Incurred_Real!$A$25:$AQ$426,Incurred_Real!$AK$1,FALSE)=J$4,VLOOKUP($C73,Incurred_Real!$A$25:$AQ$426,Incurred_Real!$AM$1,FALSE),0))</f>
        <v>0</v>
      </c>
      <c r="K73" s="13">
        <f>IF(VLOOKUP($C73,Incurred_Real!$A$25:$AQ$426,Incurred_Real!$AL$1,FALSE)="Commissioned Extra",0,
IF(VLOOKUP($C73,Incurred_Real!$A$25:$AQ$426,Incurred_Real!$AK$1,FALSE)=K$4,VLOOKUP($C73,Incurred_Real!$A$25:$AQ$426,Incurred_Real!$AM$1,FALSE),0))</f>
        <v>0</v>
      </c>
      <c r="L73" s="13">
        <f>IF(VLOOKUP($C73,Incurred_Real!$A$25:$AQ$426,Incurred_Real!$AL$1,FALSE)="Commissioned Extra",0,
IF(VLOOKUP($C73,Incurred_Real!$A$25:$AQ$426,Incurred_Real!$AK$1,FALSE)=L$4,VLOOKUP($C73,Incurred_Real!$A$25:$AQ$426,Incurred_Real!$AM$1,FALSE),0))</f>
        <v>0</v>
      </c>
      <c r="M73" s="232">
        <f t="shared" si="12"/>
        <v>0</v>
      </c>
      <c r="N73" s="232" t="str">
        <f t="shared" si="13"/>
        <v/>
      </c>
      <c r="P73" s="232">
        <f>(VLOOKUP($C73,Incurred_Real!$A$25:$BR$427,Incurred_Real!AS$1,FALSE))*$M73</f>
        <v>0</v>
      </c>
      <c r="Q73" s="232">
        <f>(VLOOKUP($C73,Incurred_Real!$A$25:$BR$427,Incurred_Real!AT$1,FALSE))*$M73</f>
        <v>0</v>
      </c>
      <c r="R73" s="232">
        <f>(VLOOKUP($C73,Incurred_Real!$A$25:$BR$427,Incurred_Real!AU$1,FALSE))*$M73</f>
        <v>0</v>
      </c>
      <c r="S73" s="232">
        <f>(VLOOKUP($C73,Incurred_Real!$A$25:$BR$427,Incurred_Real!AV$1,FALSE))*$M73</f>
        <v>0</v>
      </c>
      <c r="T73" s="232">
        <f>(VLOOKUP($C73,Incurred_Real!$A$25:$BR$427,Incurred_Real!AW$1,FALSE))*$M73</f>
        <v>0</v>
      </c>
      <c r="U73" s="232">
        <f>(VLOOKUP($C73,Incurred_Real!$A$25:$BR$427,Incurred_Real!AX$1,FALSE))*$M73</f>
        <v>0</v>
      </c>
      <c r="V73" s="232">
        <f>(VLOOKUP($C73,Incurred_Real!$A$25:$BR$427,Incurred_Real!AY$1,FALSE))*$M73</f>
        <v>0</v>
      </c>
      <c r="W73" s="232">
        <f>(VLOOKUP($C73,Incurred_Real!$A$25:$BR$427,Incurred_Real!AZ$1,FALSE))*$M73</f>
        <v>0</v>
      </c>
      <c r="X73" s="232">
        <f>(VLOOKUP($C73,Incurred_Real!$A$25:$BR$427,Incurred_Real!BA$1,FALSE))*$M73</f>
        <v>0</v>
      </c>
      <c r="Y73" s="232">
        <f>(VLOOKUP($C73,Incurred_Real!$A$25:$BR$427,Incurred_Real!BB$1,FALSE))*$M73</f>
        <v>0</v>
      </c>
      <c r="Z73" s="232">
        <f>(VLOOKUP($C73,Incurred_Real!$A$25:$BR$427,Incurred_Real!BC$1,FALSE))*$M73</f>
        <v>0</v>
      </c>
      <c r="AA73" s="232">
        <f>(VLOOKUP($C73,Incurred_Real!$A$25:$BR$427,Incurred_Real!BD$1,FALSE))*$M73</f>
        <v>0</v>
      </c>
      <c r="AB73" s="232">
        <f>(VLOOKUP($C73,Incurred_Real!$A$25:$BR$427,Incurred_Real!BE$1,FALSE))*$M73</f>
        <v>0</v>
      </c>
      <c r="AC73" s="232">
        <f>(VLOOKUP($C73,Incurred_Real!$A$25:$BR$427,Incurred_Real!BF$1,FALSE))*$M73</f>
        <v>0</v>
      </c>
      <c r="AD73" s="232">
        <f>(VLOOKUP($C73,Incurred_Real!$A$25:$BR$427,Incurred_Real!BG$1,FALSE))*$M73</f>
        <v>0</v>
      </c>
      <c r="AE73" s="232">
        <f>(VLOOKUP($C73,Incurred_Real!$A$25:$BR$427,Incurred_Real!BH$1,FALSE))*$M73</f>
        <v>0</v>
      </c>
      <c r="AF73" s="232">
        <f>(VLOOKUP($C73,Incurred_Real!$A$25:$BR$427,Incurred_Real!BI$1,FALSE))*$M73</f>
        <v>0</v>
      </c>
      <c r="AG73" s="232">
        <f>(VLOOKUP($C73,Incurred_Real!$A$25:$BR$427,Incurred_Real!BJ$1,FALSE))*$M73</f>
        <v>0</v>
      </c>
      <c r="AH73" s="232">
        <f>(VLOOKUP($C73,Incurred_Real!$A$25:$BR$427,Incurred_Real!BK$1,FALSE))*$M73</f>
        <v>0</v>
      </c>
      <c r="AI73" s="232">
        <f>(VLOOKUP($C73,Incurred_Real!$A$25:$BR$427,Incurred_Real!BL$1,FALSE))*$M73</f>
        <v>0</v>
      </c>
      <c r="AJ73" s="232">
        <f>(VLOOKUP($C73,Incurred_Real!$A$25:$BR$427,Incurred_Real!BM$1,FALSE))*$M73</f>
        <v>0</v>
      </c>
      <c r="AK73" s="232">
        <f>(VLOOKUP($C73,Incurred_Real!$A$25:$BR$427,Incurred_Real!BN$1,FALSE))*$M73</f>
        <v>0</v>
      </c>
      <c r="AL73" s="232">
        <f>(VLOOKUP($C73,Incurred_Real!$A$25:$BR$427,Incurred_Real!BO$1,FALSE))*$M73</f>
        <v>0</v>
      </c>
      <c r="AM73" s="232">
        <f>(VLOOKUP($C73,Incurred_Real!$A$25:$BR$427,Incurred_Real!BP$1,FALSE))*$M73</f>
        <v>0</v>
      </c>
      <c r="AN73" s="232">
        <f>(VLOOKUP($C73,Incurred_Real!$A$25:$BR$427,Incurred_Real!BQ$1,FALSE))*$M73</f>
        <v>0</v>
      </c>
      <c r="AO73" s="232">
        <f>(VLOOKUP($C73,Incurred_Real!$A$25:$BR$427,Incurred_Real!BR$1,FALSE))*$M73</f>
        <v>0</v>
      </c>
      <c r="AP73" s="232">
        <f t="shared" si="14"/>
        <v>0</v>
      </c>
      <c r="AR73" s="232" t="b">
        <f t="shared" si="15"/>
        <v>1</v>
      </c>
    </row>
    <row r="74" spans="3:44" x14ac:dyDescent="0.15">
      <c r="C74" s="11" t="s">
        <v>134</v>
      </c>
      <c r="D74" s="11" t="str">
        <f>VLOOKUP($C74,Incurred_Real!$A$24:$E$376,Incurred_Real!$B$1,FALSE)</f>
        <v>Substation Battery Charger Replacement</v>
      </c>
      <c r="E74" s="11" t="str">
        <f>VLOOKUP($C74,Incurred_Real!$A$24:$E$376,Incurred_Real!$D$1,FALSE)</f>
        <v>Replacement</v>
      </c>
      <c r="F74" s="13">
        <f>IF(VLOOKUP($C74,Incurred_Real!$A$25:$AQ$426,Incurred_Real!$AL$1,FALSE)="Commissioned Extra",0,
IF(VLOOKUP($C74,Incurred_Real!$A$25:$AQ$426,Incurred_Real!$AK$1,FALSE)=F$4,VLOOKUP($C74,Incurred_Real!$A$25:$AQ$426,Incurred_Real!$AM$1,FALSE),0))</f>
        <v>0</v>
      </c>
      <c r="G74" s="13">
        <f>IF(VLOOKUP($C74,Incurred_Real!$A$25:$AQ$426,Incurred_Real!$AL$1,FALSE)="Commissioned Extra",0,
IF(VLOOKUP($C74,Incurred_Real!$A$25:$AQ$426,Incurred_Real!$AK$1,FALSE)=G$4,VLOOKUP($C74,Incurred_Real!$A$25:$AQ$426,Incurred_Real!$AM$1,FALSE),0))</f>
        <v>0</v>
      </c>
      <c r="H74" s="13">
        <f>IF(VLOOKUP($C74,Incurred_Real!$A$25:$AQ$426,Incurred_Real!$AL$1,FALSE)="Commissioned Extra",0,
IF(VLOOKUP($C74,Incurred_Real!$A$25:$AQ$426,Incurred_Real!$AK$1,FALSE)=H$4,VLOOKUP($C74,Incurred_Real!$A$25:$AQ$426,Incurred_Real!$AM$1,FALSE),0))</f>
        <v>0</v>
      </c>
      <c r="I74" s="13">
        <f>IF(VLOOKUP($C74,Incurred_Real!$A$25:$AQ$426,Incurred_Real!$AL$1,FALSE)="Commissioned Extra",0,
IF(VLOOKUP($C74,Incurred_Real!$A$25:$AQ$426,Incurred_Real!$AK$1,FALSE)=I$4,VLOOKUP($C74,Incurred_Real!$A$25:$AQ$426,Incurred_Real!$AM$1,FALSE),0))</f>
        <v>0</v>
      </c>
      <c r="J74" s="13">
        <f>IF(VLOOKUP($C74,Incurred_Real!$A$25:$AQ$426,Incurred_Real!$AL$1,FALSE)="Commissioned Extra",0,
IF(VLOOKUP($C74,Incurred_Real!$A$25:$AQ$426,Incurred_Real!$AK$1,FALSE)=J$4,VLOOKUP($C74,Incurred_Real!$A$25:$AQ$426,Incurred_Real!$AM$1,FALSE),0))</f>
        <v>0</v>
      </c>
      <c r="K74" s="13">
        <f>IF(VLOOKUP($C74,Incurred_Real!$A$25:$AQ$426,Incurred_Real!$AL$1,FALSE)="Commissioned Extra",0,
IF(VLOOKUP($C74,Incurred_Real!$A$25:$AQ$426,Incurred_Real!$AK$1,FALSE)=K$4,VLOOKUP($C74,Incurred_Real!$A$25:$AQ$426,Incurred_Real!$AM$1,FALSE),0))</f>
        <v>0</v>
      </c>
      <c r="L74" s="13">
        <f>IF(VLOOKUP($C74,Incurred_Real!$A$25:$AQ$426,Incurred_Real!$AL$1,FALSE)="Commissioned Extra",0,
IF(VLOOKUP($C74,Incurred_Real!$A$25:$AQ$426,Incurred_Real!$AK$1,FALSE)=L$4,VLOOKUP($C74,Incurred_Real!$A$25:$AQ$426,Incurred_Real!$AM$1,FALSE),0))</f>
        <v>0</v>
      </c>
      <c r="M74" s="232">
        <f t="shared" si="12"/>
        <v>0</v>
      </c>
      <c r="N74" s="232" t="str">
        <f t="shared" si="13"/>
        <v/>
      </c>
      <c r="P74" s="232">
        <f>(VLOOKUP($C74,Incurred_Real!$A$25:$BR$427,Incurred_Real!AS$1,FALSE))*$M74</f>
        <v>0</v>
      </c>
      <c r="Q74" s="232">
        <f>(VLOOKUP($C74,Incurred_Real!$A$25:$BR$427,Incurred_Real!AT$1,FALSE))*$M74</f>
        <v>0</v>
      </c>
      <c r="R74" s="232">
        <f>(VLOOKUP($C74,Incurred_Real!$A$25:$BR$427,Incurred_Real!AU$1,FALSE))*$M74</f>
        <v>0</v>
      </c>
      <c r="S74" s="232">
        <f>(VLOOKUP($C74,Incurred_Real!$A$25:$BR$427,Incurred_Real!AV$1,FALSE))*$M74</f>
        <v>0</v>
      </c>
      <c r="T74" s="232">
        <f>(VLOOKUP($C74,Incurred_Real!$A$25:$BR$427,Incurred_Real!AW$1,FALSE))*$M74</f>
        <v>0</v>
      </c>
      <c r="U74" s="232">
        <f>(VLOOKUP($C74,Incurred_Real!$A$25:$BR$427,Incurred_Real!AX$1,FALSE))*$M74</f>
        <v>0</v>
      </c>
      <c r="V74" s="232">
        <f>(VLOOKUP($C74,Incurred_Real!$A$25:$BR$427,Incurred_Real!AY$1,FALSE))*$M74</f>
        <v>0</v>
      </c>
      <c r="W74" s="232">
        <f>(VLOOKUP($C74,Incurred_Real!$A$25:$BR$427,Incurred_Real!AZ$1,FALSE))*$M74</f>
        <v>0</v>
      </c>
      <c r="X74" s="232">
        <f>(VLOOKUP($C74,Incurred_Real!$A$25:$BR$427,Incurred_Real!BA$1,FALSE))*$M74</f>
        <v>0</v>
      </c>
      <c r="Y74" s="232">
        <f>(VLOOKUP($C74,Incurred_Real!$A$25:$BR$427,Incurred_Real!BB$1,FALSE))*$M74</f>
        <v>0</v>
      </c>
      <c r="Z74" s="232">
        <f>(VLOOKUP($C74,Incurred_Real!$A$25:$BR$427,Incurred_Real!BC$1,FALSE))*$M74</f>
        <v>0</v>
      </c>
      <c r="AA74" s="232">
        <f>(VLOOKUP($C74,Incurred_Real!$A$25:$BR$427,Incurred_Real!BD$1,FALSE))*$M74</f>
        <v>0</v>
      </c>
      <c r="AB74" s="232">
        <f>(VLOOKUP($C74,Incurred_Real!$A$25:$BR$427,Incurred_Real!BE$1,FALSE))*$M74</f>
        <v>0</v>
      </c>
      <c r="AC74" s="232">
        <f>(VLOOKUP($C74,Incurred_Real!$A$25:$BR$427,Incurred_Real!BF$1,FALSE))*$M74</f>
        <v>0</v>
      </c>
      <c r="AD74" s="232">
        <f>(VLOOKUP($C74,Incurred_Real!$A$25:$BR$427,Incurred_Real!BG$1,FALSE))*$M74</f>
        <v>0</v>
      </c>
      <c r="AE74" s="232">
        <f>(VLOOKUP($C74,Incurred_Real!$A$25:$BR$427,Incurred_Real!BH$1,FALSE))*$M74</f>
        <v>0</v>
      </c>
      <c r="AF74" s="232">
        <f>(VLOOKUP($C74,Incurred_Real!$A$25:$BR$427,Incurred_Real!BI$1,FALSE))*$M74</f>
        <v>0</v>
      </c>
      <c r="AG74" s="232">
        <f>(VLOOKUP($C74,Incurred_Real!$A$25:$BR$427,Incurred_Real!BJ$1,FALSE))*$M74</f>
        <v>0</v>
      </c>
      <c r="AH74" s="232">
        <f>(VLOOKUP($C74,Incurred_Real!$A$25:$BR$427,Incurred_Real!BK$1,FALSE))*$M74</f>
        <v>0</v>
      </c>
      <c r="AI74" s="232">
        <f>(VLOOKUP($C74,Incurred_Real!$A$25:$BR$427,Incurred_Real!BL$1,FALSE))*$M74</f>
        <v>0</v>
      </c>
      <c r="AJ74" s="232">
        <f>(VLOOKUP($C74,Incurred_Real!$A$25:$BR$427,Incurred_Real!BM$1,FALSE))*$M74</f>
        <v>0</v>
      </c>
      <c r="AK74" s="232">
        <f>(VLOOKUP($C74,Incurred_Real!$A$25:$BR$427,Incurred_Real!BN$1,FALSE))*$M74</f>
        <v>0</v>
      </c>
      <c r="AL74" s="232">
        <f>(VLOOKUP($C74,Incurred_Real!$A$25:$BR$427,Incurred_Real!BO$1,FALSE))*$M74</f>
        <v>0</v>
      </c>
      <c r="AM74" s="232">
        <f>(VLOOKUP($C74,Incurred_Real!$A$25:$BR$427,Incurred_Real!BP$1,FALSE))*$M74</f>
        <v>0</v>
      </c>
      <c r="AN74" s="232">
        <f>(VLOOKUP($C74,Incurred_Real!$A$25:$BR$427,Incurred_Real!BQ$1,FALSE))*$M74</f>
        <v>0</v>
      </c>
      <c r="AO74" s="232">
        <f>(VLOOKUP($C74,Incurred_Real!$A$25:$BR$427,Incurred_Real!BR$1,FALSE))*$M74</f>
        <v>0</v>
      </c>
      <c r="AP74" s="232">
        <f t="shared" si="14"/>
        <v>0</v>
      </c>
      <c r="AR74" s="232" t="b">
        <f t="shared" si="15"/>
        <v>1</v>
      </c>
    </row>
    <row r="75" spans="3:44" x14ac:dyDescent="0.15">
      <c r="C75" s="11" t="s">
        <v>136</v>
      </c>
      <c r="D75" s="11" t="str">
        <f>VLOOKUP($C75,Incurred_Real!$A$24:$E$376,Incurred_Real!$B$1,FALSE)</f>
        <v>Substation Computer Based Local Control Facilities Replaceme</v>
      </c>
      <c r="E75" s="11" t="str">
        <f>VLOOKUP($C75,Incurred_Real!$A$24:$E$376,Incurred_Real!$D$1,FALSE)</f>
        <v>Replacement</v>
      </c>
      <c r="F75" s="13">
        <f>IF(VLOOKUP($C75,Incurred_Real!$A$25:$AQ$426,Incurred_Real!$AL$1,FALSE)="Commissioned Extra",0,
IF(VLOOKUP($C75,Incurred_Real!$A$25:$AQ$426,Incurred_Real!$AK$1,FALSE)=F$4,VLOOKUP($C75,Incurred_Real!$A$25:$AQ$426,Incurred_Real!$AM$1,FALSE),0))</f>
        <v>0</v>
      </c>
      <c r="G75" s="13">
        <f>IF(VLOOKUP($C75,Incurred_Real!$A$25:$AQ$426,Incurred_Real!$AL$1,FALSE)="Commissioned Extra",0,
IF(VLOOKUP($C75,Incurred_Real!$A$25:$AQ$426,Incurred_Real!$AK$1,FALSE)=G$4,VLOOKUP($C75,Incurred_Real!$A$25:$AQ$426,Incurred_Real!$AM$1,FALSE),0))</f>
        <v>0</v>
      </c>
      <c r="H75" s="13">
        <f>IF(VLOOKUP($C75,Incurred_Real!$A$25:$AQ$426,Incurred_Real!$AL$1,FALSE)="Commissioned Extra",0,
IF(VLOOKUP($C75,Incurred_Real!$A$25:$AQ$426,Incurred_Real!$AK$1,FALSE)=H$4,VLOOKUP($C75,Incurred_Real!$A$25:$AQ$426,Incurred_Real!$AM$1,FALSE),0))</f>
        <v>0</v>
      </c>
      <c r="I75" s="13">
        <f>IF(VLOOKUP($C75,Incurred_Real!$A$25:$AQ$426,Incurred_Real!$AL$1,FALSE)="Commissioned Extra",0,
IF(VLOOKUP($C75,Incurred_Real!$A$25:$AQ$426,Incurred_Real!$AK$1,FALSE)=I$4,VLOOKUP($C75,Incurred_Real!$A$25:$AQ$426,Incurred_Real!$AM$1,FALSE),0))</f>
        <v>0</v>
      </c>
      <c r="J75" s="13">
        <f>IF(VLOOKUP($C75,Incurred_Real!$A$25:$AQ$426,Incurred_Real!$AL$1,FALSE)="Commissioned Extra",0,
IF(VLOOKUP($C75,Incurred_Real!$A$25:$AQ$426,Incurred_Real!$AK$1,FALSE)=J$4,VLOOKUP($C75,Incurred_Real!$A$25:$AQ$426,Incurred_Real!$AM$1,FALSE),0))</f>
        <v>3976024.1660621515</v>
      </c>
      <c r="K75" s="13">
        <f>IF(VLOOKUP($C75,Incurred_Real!$A$25:$AQ$426,Incurred_Real!$AL$1,FALSE)="Commissioned Extra",0,
IF(VLOOKUP($C75,Incurred_Real!$A$25:$AQ$426,Incurred_Real!$AK$1,FALSE)=K$4,VLOOKUP($C75,Incurred_Real!$A$25:$AQ$426,Incurred_Real!$AM$1,FALSE),0))</f>
        <v>0</v>
      </c>
      <c r="L75" s="13">
        <f>IF(VLOOKUP($C75,Incurred_Real!$A$25:$AQ$426,Incurred_Real!$AL$1,FALSE)="Commissioned Extra",0,
IF(VLOOKUP($C75,Incurred_Real!$A$25:$AQ$426,Incurred_Real!$AK$1,FALSE)=L$4,VLOOKUP($C75,Incurred_Real!$A$25:$AQ$426,Incurred_Real!$AM$1,FALSE),0))</f>
        <v>0</v>
      </c>
      <c r="M75" s="232">
        <f t="shared" si="12"/>
        <v>3976024.1660621515</v>
      </c>
      <c r="N75" s="232">
        <f t="shared" si="13"/>
        <v>2026</v>
      </c>
      <c r="P75" s="232">
        <f>(VLOOKUP($C75,Incurred_Real!$A$25:$BR$427,Incurred_Real!AS$1,FALSE))*$M75</f>
        <v>0</v>
      </c>
      <c r="Q75" s="232">
        <f>(VLOOKUP($C75,Incurred_Real!$A$25:$BR$427,Incurred_Real!AT$1,FALSE))*$M75</f>
        <v>0</v>
      </c>
      <c r="R75" s="232">
        <f>(VLOOKUP($C75,Incurred_Real!$A$25:$BR$427,Incurred_Real!AU$1,FALSE))*$M75</f>
        <v>0</v>
      </c>
      <c r="S75" s="232">
        <f>(VLOOKUP($C75,Incurred_Real!$A$25:$BR$427,Incurred_Real!AV$1,FALSE))*$M75</f>
        <v>0</v>
      </c>
      <c r="T75" s="232">
        <f>(VLOOKUP($C75,Incurred_Real!$A$25:$BR$427,Incurred_Real!AW$1,FALSE))*$M75</f>
        <v>0</v>
      </c>
      <c r="U75" s="232">
        <f>(VLOOKUP($C75,Incurred_Real!$A$25:$BR$427,Incurred_Real!AX$1,FALSE))*$M75</f>
        <v>0</v>
      </c>
      <c r="V75" s="232">
        <f>(VLOOKUP($C75,Incurred_Real!$A$25:$BR$427,Incurred_Real!AY$1,FALSE))*$M75</f>
        <v>0</v>
      </c>
      <c r="W75" s="232">
        <f>(VLOOKUP($C75,Incurred_Real!$A$25:$BR$427,Incurred_Real!AZ$1,FALSE))*$M75</f>
        <v>0</v>
      </c>
      <c r="X75" s="232">
        <f>(VLOOKUP($C75,Incurred_Real!$A$25:$BR$427,Incurred_Real!BA$1,FALSE))*$M75</f>
        <v>0</v>
      </c>
      <c r="Y75" s="232">
        <f>(VLOOKUP($C75,Incurred_Real!$A$25:$BR$427,Incurred_Real!BB$1,FALSE))*$M75</f>
        <v>0</v>
      </c>
      <c r="Z75" s="232">
        <f>(VLOOKUP($C75,Incurred_Real!$A$25:$BR$427,Incurred_Real!BC$1,FALSE))*$M75</f>
        <v>0</v>
      </c>
      <c r="AA75" s="232">
        <f>(VLOOKUP($C75,Incurred_Real!$A$25:$BR$427,Incurred_Real!BD$1,FALSE))*$M75</f>
        <v>0</v>
      </c>
      <c r="AB75" s="232">
        <f>(VLOOKUP($C75,Incurred_Real!$A$25:$BR$427,Incurred_Real!BE$1,FALSE))*$M75</f>
        <v>0</v>
      </c>
      <c r="AC75" s="232">
        <f>(VLOOKUP($C75,Incurred_Real!$A$25:$BR$427,Incurred_Real!BF$1,FALSE))*$M75</f>
        <v>0</v>
      </c>
      <c r="AD75" s="232">
        <f>(VLOOKUP($C75,Incurred_Real!$A$25:$BR$427,Incurred_Real!BG$1,FALSE))*$M75</f>
        <v>3976024.1660621515</v>
      </c>
      <c r="AE75" s="232">
        <f>(VLOOKUP($C75,Incurred_Real!$A$25:$BR$427,Incurred_Real!BH$1,FALSE))*$M75</f>
        <v>0</v>
      </c>
      <c r="AF75" s="232">
        <f>(VLOOKUP($C75,Incurred_Real!$A$25:$BR$427,Incurred_Real!BI$1,FALSE))*$M75</f>
        <v>0</v>
      </c>
      <c r="AG75" s="232">
        <f>(VLOOKUP($C75,Incurred_Real!$A$25:$BR$427,Incurred_Real!BJ$1,FALSE))*$M75</f>
        <v>0</v>
      </c>
      <c r="AH75" s="232">
        <f>(VLOOKUP($C75,Incurred_Real!$A$25:$BR$427,Incurred_Real!BK$1,FALSE))*$M75</f>
        <v>0</v>
      </c>
      <c r="AI75" s="232">
        <f>(VLOOKUP($C75,Incurred_Real!$A$25:$BR$427,Incurred_Real!BL$1,FALSE))*$M75</f>
        <v>0</v>
      </c>
      <c r="AJ75" s="232">
        <f>(VLOOKUP($C75,Incurred_Real!$A$25:$BR$427,Incurred_Real!BM$1,FALSE))*$M75</f>
        <v>0</v>
      </c>
      <c r="AK75" s="232">
        <f>(VLOOKUP($C75,Incurred_Real!$A$25:$BR$427,Incurred_Real!BN$1,FALSE))*$M75</f>
        <v>0</v>
      </c>
      <c r="AL75" s="232">
        <f>(VLOOKUP($C75,Incurred_Real!$A$25:$BR$427,Incurred_Real!BO$1,FALSE))*$M75</f>
        <v>0</v>
      </c>
      <c r="AM75" s="232">
        <f>(VLOOKUP($C75,Incurred_Real!$A$25:$BR$427,Incurred_Real!BP$1,FALSE))*$M75</f>
        <v>0</v>
      </c>
      <c r="AN75" s="232">
        <f>(VLOOKUP($C75,Incurred_Real!$A$25:$BR$427,Incurred_Real!BQ$1,FALSE))*$M75</f>
        <v>0</v>
      </c>
      <c r="AO75" s="232">
        <f>(VLOOKUP($C75,Incurred_Real!$A$25:$BR$427,Incurred_Real!BR$1,FALSE))*$M75</f>
        <v>0</v>
      </c>
      <c r="AP75" s="232">
        <f t="shared" si="14"/>
        <v>3976024.1660621515</v>
      </c>
      <c r="AR75" s="232" t="b">
        <f t="shared" si="15"/>
        <v>1</v>
      </c>
    </row>
    <row r="76" spans="3:44" x14ac:dyDescent="0.15">
      <c r="C76" s="11" t="s">
        <v>138</v>
      </c>
      <c r="D76" s="11" t="str">
        <f>VLOOKUP($C76,Incurred_Real!$A$24:$E$376,Incurred_Real!$B$1,FALSE)</f>
        <v>Tower Fall Arrestor Replacement and Audit</v>
      </c>
      <c r="E76" s="11" t="str">
        <f>VLOOKUP($C76,Incurred_Real!$A$24:$E$376,Incurred_Real!$D$1,FALSE)</f>
        <v>Replacement</v>
      </c>
      <c r="F76" s="13">
        <f>IF(VLOOKUP($C76,Incurred_Real!$A$25:$AQ$426,Incurred_Real!$AL$1,FALSE)="Commissioned Extra",0,
IF(VLOOKUP($C76,Incurred_Real!$A$25:$AQ$426,Incurred_Real!$AK$1,FALSE)=F$4,VLOOKUP($C76,Incurred_Real!$A$25:$AQ$426,Incurred_Real!$AM$1,FALSE),0))</f>
        <v>0</v>
      </c>
      <c r="G76" s="13">
        <f>IF(VLOOKUP($C76,Incurred_Real!$A$25:$AQ$426,Incurred_Real!$AL$1,FALSE)="Commissioned Extra",0,
IF(VLOOKUP($C76,Incurred_Real!$A$25:$AQ$426,Incurred_Real!$AK$1,FALSE)=G$4,VLOOKUP($C76,Incurred_Real!$A$25:$AQ$426,Incurred_Real!$AM$1,FALSE),0))</f>
        <v>0</v>
      </c>
      <c r="H76" s="13">
        <f>IF(VLOOKUP($C76,Incurred_Real!$A$25:$AQ$426,Incurred_Real!$AL$1,FALSE)="Commissioned Extra",0,
IF(VLOOKUP($C76,Incurred_Real!$A$25:$AQ$426,Incurred_Real!$AK$1,FALSE)=H$4,VLOOKUP($C76,Incurred_Real!$A$25:$AQ$426,Incurred_Real!$AM$1,FALSE),0))</f>
        <v>0</v>
      </c>
      <c r="I76" s="13">
        <f>IF(VLOOKUP($C76,Incurred_Real!$A$25:$AQ$426,Incurred_Real!$AL$1,FALSE)="Commissioned Extra",0,
IF(VLOOKUP($C76,Incurred_Real!$A$25:$AQ$426,Incurred_Real!$AK$1,FALSE)=I$4,VLOOKUP($C76,Incurred_Real!$A$25:$AQ$426,Incurred_Real!$AM$1,FALSE),0))</f>
        <v>0</v>
      </c>
      <c r="J76" s="13">
        <f>IF(VLOOKUP($C76,Incurred_Real!$A$25:$AQ$426,Incurred_Real!$AL$1,FALSE)="Commissioned Extra",0,
IF(VLOOKUP($C76,Incurred_Real!$A$25:$AQ$426,Incurred_Real!$AK$1,FALSE)=J$4,VLOOKUP($C76,Incurred_Real!$A$25:$AQ$426,Incurred_Real!$AM$1,FALSE),0))</f>
        <v>0</v>
      </c>
      <c r="K76" s="13">
        <f>IF(VLOOKUP($C76,Incurred_Real!$A$25:$AQ$426,Incurred_Real!$AL$1,FALSE)="Commissioned Extra",0,
IF(VLOOKUP($C76,Incurred_Real!$A$25:$AQ$426,Incurred_Real!$AK$1,FALSE)=K$4,VLOOKUP($C76,Incurred_Real!$A$25:$AQ$426,Incurred_Real!$AM$1,FALSE),0))</f>
        <v>0</v>
      </c>
      <c r="L76" s="13">
        <f>IF(VLOOKUP($C76,Incurred_Real!$A$25:$AQ$426,Incurred_Real!$AL$1,FALSE)="Commissioned Extra",0,
IF(VLOOKUP($C76,Incurred_Real!$A$25:$AQ$426,Incurred_Real!$AK$1,FALSE)=L$4,VLOOKUP($C76,Incurred_Real!$A$25:$AQ$426,Incurred_Real!$AM$1,FALSE),0))</f>
        <v>0</v>
      </c>
      <c r="M76" s="232">
        <f t="shared" si="12"/>
        <v>0</v>
      </c>
      <c r="N76" s="232" t="str">
        <f t="shared" si="13"/>
        <v/>
      </c>
      <c r="P76" s="232">
        <f>(VLOOKUP($C76,Incurred_Real!$A$25:$BR$427,Incurred_Real!AS$1,FALSE))*$M76</f>
        <v>0</v>
      </c>
      <c r="Q76" s="232">
        <f>(VLOOKUP($C76,Incurred_Real!$A$25:$BR$427,Incurred_Real!AT$1,FALSE))*$M76</f>
        <v>0</v>
      </c>
      <c r="R76" s="232">
        <f>(VLOOKUP($C76,Incurred_Real!$A$25:$BR$427,Incurred_Real!AU$1,FALSE))*$M76</f>
        <v>0</v>
      </c>
      <c r="S76" s="232">
        <f>(VLOOKUP($C76,Incurred_Real!$A$25:$BR$427,Incurred_Real!AV$1,FALSE))*$M76</f>
        <v>0</v>
      </c>
      <c r="T76" s="232">
        <f>(VLOOKUP($C76,Incurred_Real!$A$25:$BR$427,Incurred_Real!AW$1,FALSE))*$M76</f>
        <v>0</v>
      </c>
      <c r="U76" s="232">
        <f>(VLOOKUP($C76,Incurred_Real!$A$25:$BR$427,Incurred_Real!AX$1,FALSE))*$M76</f>
        <v>0</v>
      </c>
      <c r="V76" s="232">
        <f>(VLOOKUP($C76,Incurred_Real!$A$25:$BR$427,Incurred_Real!AY$1,FALSE))*$M76</f>
        <v>0</v>
      </c>
      <c r="W76" s="232">
        <f>(VLOOKUP($C76,Incurred_Real!$A$25:$BR$427,Incurred_Real!AZ$1,FALSE))*$M76</f>
        <v>0</v>
      </c>
      <c r="X76" s="232">
        <f>(VLOOKUP($C76,Incurred_Real!$A$25:$BR$427,Incurred_Real!BA$1,FALSE))*$M76</f>
        <v>0</v>
      </c>
      <c r="Y76" s="232">
        <f>(VLOOKUP($C76,Incurred_Real!$A$25:$BR$427,Incurred_Real!BB$1,FALSE))*$M76</f>
        <v>0</v>
      </c>
      <c r="Z76" s="232">
        <f>(VLOOKUP($C76,Incurred_Real!$A$25:$BR$427,Incurred_Real!BC$1,FALSE))*$M76</f>
        <v>0</v>
      </c>
      <c r="AA76" s="232">
        <f>(VLOOKUP($C76,Incurred_Real!$A$25:$BR$427,Incurred_Real!BD$1,FALSE))*$M76</f>
        <v>0</v>
      </c>
      <c r="AB76" s="232">
        <f>(VLOOKUP($C76,Incurred_Real!$A$25:$BR$427,Incurred_Real!BE$1,FALSE))*$M76</f>
        <v>0</v>
      </c>
      <c r="AC76" s="232">
        <f>(VLOOKUP($C76,Incurred_Real!$A$25:$BR$427,Incurred_Real!BF$1,FALSE))*$M76</f>
        <v>0</v>
      </c>
      <c r="AD76" s="232">
        <f>(VLOOKUP($C76,Incurred_Real!$A$25:$BR$427,Incurred_Real!BG$1,FALSE))*$M76</f>
        <v>0</v>
      </c>
      <c r="AE76" s="232">
        <f>(VLOOKUP($C76,Incurred_Real!$A$25:$BR$427,Incurred_Real!BH$1,FALSE))*$M76</f>
        <v>0</v>
      </c>
      <c r="AF76" s="232">
        <f>(VLOOKUP($C76,Incurred_Real!$A$25:$BR$427,Incurred_Real!BI$1,FALSE))*$M76</f>
        <v>0</v>
      </c>
      <c r="AG76" s="232">
        <f>(VLOOKUP($C76,Incurred_Real!$A$25:$BR$427,Incurred_Real!BJ$1,FALSE))*$M76</f>
        <v>0</v>
      </c>
      <c r="AH76" s="232">
        <f>(VLOOKUP($C76,Incurred_Real!$A$25:$BR$427,Incurred_Real!BK$1,FALSE))*$M76</f>
        <v>0</v>
      </c>
      <c r="AI76" s="232">
        <f>(VLOOKUP($C76,Incurred_Real!$A$25:$BR$427,Incurred_Real!BL$1,FALSE))*$M76</f>
        <v>0</v>
      </c>
      <c r="AJ76" s="232">
        <f>(VLOOKUP($C76,Incurred_Real!$A$25:$BR$427,Incurred_Real!BM$1,FALSE))*$M76</f>
        <v>0</v>
      </c>
      <c r="AK76" s="232">
        <f>(VLOOKUP($C76,Incurred_Real!$A$25:$BR$427,Incurred_Real!BN$1,FALSE))*$M76</f>
        <v>0</v>
      </c>
      <c r="AL76" s="232">
        <f>(VLOOKUP($C76,Incurred_Real!$A$25:$BR$427,Incurred_Real!BO$1,FALSE))*$M76</f>
        <v>0</v>
      </c>
      <c r="AM76" s="232">
        <f>(VLOOKUP($C76,Incurred_Real!$A$25:$BR$427,Incurred_Real!BP$1,FALSE))*$M76</f>
        <v>0</v>
      </c>
      <c r="AN76" s="232">
        <f>(VLOOKUP($C76,Incurred_Real!$A$25:$BR$427,Incurred_Real!BQ$1,FALSE))*$M76</f>
        <v>0</v>
      </c>
      <c r="AO76" s="232">
        <f>(VLOOKUP($C76,Incurred_Real!$A$25:$BR$427,Incurred_Real!BR$1,FALSE))*$M76</f>
        <v>0</v>
      </c>
      <c r="AP76" s="232">
        <f t="shared" si="14"/>
        <v>0</v>
      </c>
      <c r="AR76" s="232" t="b">
        <f t="shared" si="15"/>
        <v>1</v>
      </c>
    </row>
    <row r="77" spans="3:44" x14ac:dyDescent="0.15">
      <c r="C77" s="11" t="s">
        <v>140</v>
      </c>
      <c r="D77" s="11" t="str">
        <f>VLOOKUP($C77,Incurred_Real!$A$24:$E$376,Incurred_Real!$B$1,FALSE)</f>
        <v>IT Security 2</v>
      </c>
      <c r="E77" s="11" t="str">
        <f>VLOOKUP($C77,Incurred_Real!$A$24:$E$376,Incurred_Real!$D$1,FALSE)</f>
        <v>Information Technology</v>
      </c>
      <c r="F77" s="13">
        <f>IF(VLOOKUP($C77,Incurred_Real!$A$25:$AQ$426,Incurred_Real!$AL$1,FALSE)="Commissioned Extra",0,
IF(VLOOKUP($C77,Incurred_Real!$A$25:$AQ$426,Incurred_Real!$AK$1,FALSE)=F$4,VLOOKUP($C77,Incurred_Real!$A$25:$AQ$426,Incurred_Real!$AM$1,FALSE),0))</f>
        <v>0</v>
      </c>
      <c r="G77" s="13">
        <f>IF(VLOOKUP($C77,Incurred_Real!$A$25:$AQ$426,Incurred_Real!$AL$1,FALSE)="Commissioned Extra",0,
IF(VLOOKUP($C77,Incurred_Real!$A$25:$AQ$426,Incurred_Real!$AK$1,FALSE)=G$4,VLOOKUP($C77,Incurred_Real!$A$25:$AQ$426,Incurred_Real!$AM$1,FALSE),0))</f>
        <v>0</v>
      </c>
      <c r="H77" s="13">
        <f>IF(VLOOKUP($C77,Incurred_Real!$A$25:$AQ$426,Incurred_Real!$AL$1,FALSE)="Commissioned Extra",0,
IF(VLOOKUP($C77,Incurred_Real!$A$25:$AQ$426,Incurred_Real!$AK$1,FALSE)=H$4,VLOOKUP($C77,Incurred_Real!$A$25:$AQ$426,Incurred_Real!$AM$1,FALSE),0))</f>
        <v>0</v>
      </c>
      <c r="I77" s="13">
        <f>IF(VLOOKUP($C77,Incurred_Real!$A$25:$AQ$426,Incurred_Real!$AL$1,FALSE)="Commissioned Extra",0,
IF(VLOOKUP($C77,Incurred_Real!$A$25:$AQ$426,Incurred_Real!$AK$1,FALSE)=I$4,VLOOKUP($C77,Incurred_Real!$A$25:$AQ$426,Incurred_Real!$AM$1,FALSE),0))</f>
        <v>0</v>
      </c>
      <c r="J77" s="13">
        <f>IF(VLOOKUP($C77,Incurred_Real!$A$25:$AQ$426,Incurred_Real!$AL$1,FALSE)="Commissioned Extra",0,
IF(VLOOKUP($C77,Incurred_Real!$A$25:$AQ$426,Incurred_Real!$AK$1,FALSE)=J$4,VLOOKUP($C77,Incurred_Real!$A$25:$AQ$426,Incurred_Real!$AM$1,FALSE),0))</f>
        <v>0</v>
      </c>
      <c r="K77" s="13">
        <f>IF(VLOOKUP($C77,Incurred_Real!$A$25:$AQ$426,Incurred_Real!$AL$1,FALSE)="Commissioned Extra",0,
IF(VLOOKUP($C77,Incurred_Real!$A$25:$AQ$426,Incurred_Real!$AK$1,FALSE)=K$4,VLOOKUP($C77,Incurred_Real!$A$25:$AQ$426,Incurred_Real!$AM$1,FALSE),0))</f>
        <v>0</v>
      </c>
      <c r="L77" s="13">
        <f>IF(VLOOKUP($C77,Incurred_Real!$A$25:$AQ$426,Incurred_Real!$AL$1,FALSE)="Commissioned Extra",0,
IF(VLOOKUP($C77,Incurred_Real!$A$25:$AQ$426,Incurred_Real!$AK$1,FALSE)=L$4,VLOOKUP($C77,Incurred_Real!$A$25:$AQ$426,Incurred_Real!$AM$1,FALSE),0))</f>
        <v>0</v>
      </c>
      <c r="M77" s="232">
        <f t="shared" si="12"/>
        <v>0</v>
      </c>
      <c r="N77" s="232" t="str">
        <f t="shared" si="13"/>
        <v/>
      </c>
      <c r="P77" s="232">
        <f>(VLOOKUP($C77,Incurred_Real!$A$25:$BR$427,Incurred_Real!AS$1,FALSE))*$M77</f>
        <v>0</v>
      </c>
      <c r="Q77" s="232">
        <f>(VLOOKUP($C77,Incurred_Real!$A$25:$BR$427,Incurred_Real!AT$1,FALSE))*$M77</f>
        <v>0</v>
      </c>
      <c r="R77" s="232">
        <f>(VLOOKUP($C77,Incurred_Real!$A$25:$BR$427,Incurred_Real!AU$1,FALSE))*$M77</f>
        <v>0</v>
      </c>
      <c r="S77" s="232">
        <f>(VLOOKUP($C77,Incurred_Real!$A$25:$BR$427,Incurred_Real!AV$1,FALSE))*$M77</f>
        <v>0</v>
      </c>
      <c r="T77" s="232">
        <f>(VLOOKUP($C77,Incurred_Real!$A$25:$BR$427,Incurred_Real!AW$1,FALSE))*$M77</f>
        <v>0</v>
      </c>
      <c r="U77" s="232">
        <f>(VLOOKUP($C77,Incurred_Real!$A$25:$BR$427,Incurred_Real!AX$1,FALSE))*$M77</f>
        <v>0</v>
      </c>
      <c r="V77" s="232">
        <f>(VLOOKUP($C77,Incurred_Real!$A$25:$BR$427,Incurred_Real!AY$1,FALSE))*$M77</f>
        <v>0</v>
      </c>
      <c r="W77" s="232">
        <f>(VLOOKUP($C77,Incurred_Real!$A$25:$BR$427,Incurred_Real!AZ$1,FALSE))*$M77</f>
        <v>0</v>
      </c>
      <c r="X77" s="232">
        <f>(VLOOKUP($C77,Incurred_Real!$A$25:$BR$427,Incurred_Real!BA$1,FALSE))*$M77</f>
        <v>0</v>
      </c>
      <c r="Y77" s="232">
        <f>(VLOOKUP($C77,Incurred_Real!$A$25:$BR$427,Incurred_Real!BB$1,FALSE))*$M77</f>
        <v>0</v>
      </c>
      <c r="Z77" s="232">
        <f>(VLOOKUP($C77,Incurred_Real!$A$25:$BR$427,Incurred_Real!BC$1,FALSE))*$M77</f>
        <v>0</v>
      </c>
      <c r="AA77" s="232">
        <f>(VLOOKUP($C77,Incurred_Real!$A$25:$BR$427,Incurred_Real!BD$1,FALSE))*$M77</f>
        <v>0</v>
      </c>
      <c r="AB77" s="232">
        <f>(VLOOKUP($C77,Incurred_Real!$A$25:$BR$427,Incurred_Real!BE$1,FALSE))*$M77</f>
        <v>0</v>
      </c>
      <c r="AC77" s="232">
        <f>(VLOOKUP($C77,Incurred_Real!$A$25:$BR$427,Incurred_Real!BF$1,FALSE))*$M77</f>
        <v>0</v>
      </c>
      <c r="AD77" s="232">
        <f>(VLOOKUP($C77,Incurred_Real!$A$25:$BR$427,Incurred_Real!BG$1,FALSE))*$M77</f>
        <v>0</v>
      </c>
      <c r="AE77" s="232">
        <f>(VLOOKUP($C77,Incurred_Real!$A$25:$BR$427,Incurred_Real!BH$1,FALSE))*$M77</f>
        <v>0</v>
      </c>
      <c r="AF77" s="232">
        <f>(VLOOKUP($C77,Incurred_Real!$A$25:$BR$427,Incurred_Real!BI$1,FALSE))*$M77</f>
        <v>0</v>
      </c>
      <c r="AG77" s="232">
        <f>(VLOOKUP($C77,Incurred_Real!$A$25:$BR$427,Incurred_Real!BJ$1,FALSE))*$M77</f>
        <v>0</v>
      </c>
      <c r="AH77" s="232">
        <f>(VLOOKUP($C77,Incurred_Real!$A$25:$BR$427,Incurred_Real!BK$1,FALSE))*$M77</f>
        <v>0</v>
      </c>
      <c r="AI77" s="232">
        <f>(VLOOKUP($C77,Incurred_Real!$A$25:$BR$427,Incurred_Real!BL$1,FALSE))*$M77</f>
        <v>0</v>
      </c>
      <c r="AJ77" s="232">
        <f>(VLOOKUP($C77,Incurred_Real!$A$25:$BR$427,Incurred_Real!BM$1,FALSE))*$M77</f>
        <v>0</v>
      </c>
      <c r="AK77" s="232">
        <f>(VLOOKUP($C77,Incurred_Real!$A$25:$BR$427,Incurred_Real!BN$1,FALSE))*$M77</f>
        <v>0</v>
      </c>
      <c r="AL77" s="232">
        <f>(VLOOKUP($C77,Incurred_Real!$A$25:$BR$427,Incurred_Real!BO$1,FALSE))*$M77</f>
        <v>0</v>
      </c>
      <c r="AM77" s="232">
        <f>(VLOOKUP($C77,Incurred_Real!$A$25:$BR$427,Incurred_Real!BP$1,FALSE))*$M77</f>
        <v>0</v>
      </c>
      <c r="AN77" s="232">
        <f>(VLOOKUP($C77,Incurred_Real!$A$25:$BR$427,Incurred_Real!BQ$1,FALSE))*$M77</f>
        <v>0</v>
      </c>
      <c r="AO77" s="232">
        <f>(VLOOKUP($C77,Incurred_Real!$A$25:$BR$427,Incurred_Real!BR$1,FALSE))*$M77</f>
        <v>0</v>
      </c>
      <c r="AP77" s="232">
        <f t="shared" si="14"/>
        <v>0</v>
      </c>
      <c r="AR77" s="232" t="b">
        <f t="shared" si="15"/>
        <v>1</v>
      </c>
    </row>
    <row r="78" spans="3:44" x14ac:dyDescent="0.15">
      <c r="C78" s="11" t="s">
        <v>142</v>
      </c>
      <c r="D78" s="11" t="str">
        <f>VLOOKUP($C78,Incurred_Real!$A$24:$E$376,Incurred_Real!$B$1,FALSE)</f>
        <v>IT OCS Software 2</v>
      </c>
      <c r="E78" s="11" t="str">
        <f>VLOOKUP($C78,Incurred_Real!$A$24:$E$376,Incurred_Real!$D$1,FALSE)</f>
        <v>Information Technology</v>
      </c>
      <c r="F78" s="13">
        <f>IF(VLOOKUP($C78,Incurred_Real!$A$25:$AQ$426,Incurred_Real!$AL$1,FALSE)="Commissioned Extra",0,
IF(VLOOKUP($C78,Incurred_Real!$A$25:$AQ$426,Incurred_Real!$AK$1,FALSE)=F$4,VLOOKUP($C78,Incurred_Real!$A$25:$AQ$426,Incurred_Real!$AM$1,FALSE),0))</f>
        <v>0</v>
      </c>
      <c r="G78" s="13">
        <f>IF(VLOOKUP($C78,Incurred_Real!$A$25:$AQ$426,Incurred_Real!$AL$1,FALSE)="Commissioned Extra",0,
IF(VLOOKUP($C78,Incurred_Real!$A$25:$AQ$426,Incurred_Real!$AK$1,FALSE)=G$4,VLOOKUP($C78,Incurred_Real!$A$25:$AQ$426,Incurred_Real!$AM$1,FALSE),0))</f>
        <v>0</v>
      </c>
      <c r="H78" s="13">
        <f>IF(VLOOKUP($C78,Incurred_Real!$A$25:$AQ$426,Incurred_Real!$AL$1,FALSE)="Commissioned Extra",0,
IF(VLOOKUP($C78,Incurred_Real!$A$25:$AQ$426,Incurred_Real!$AK$1,FALSE)=H$4,VLOOKUP($C78,Incurred_Real!$A$25:$AQ$426,Incurred_Real!$AM$1,FALSE),0))</f>
        <v>0</v>
      </c>
      <c r="I78" s="13">
        <f>IF(VLOOKUP($C78,Incurred_Real!$A$25:$AQ$426,Incurred_Real!$AL$1,FALSE)="Commissioned Extra",0,
IF(VLOOKUP($C78,Incurred_Real!$A$25:$AQ$426,Incurred_Real!$AK$1,FALSE)=I$4,VLOOKUP($C78,Incurred_Real!$A$25:$AQ$426,Incurred_Real!$AM$1,FALSE),0))</f>
        <v>0</v>
      </c>
      <c r="J78" s="13">
        <f>IF(VLOOKUP($C78,Incurred_Real!$A$25:$AQ$426,Incurred_Real!$AL$1,FALSE)="Commissioned Extra",0,
IF(VLOOKUP($C78,Incurred_Real!$A$25:$AQ$426,Incurred_Real!$AK$1,FALSE)=J$4,VLOOKUP($C78,Incurred_Real!$A$25:$AQ$426,Incurred_Real!$AM$1,FALSE),0))</f>
        <v>0</v>
      </c>
      <c r="K78" s="13">
        <f>IF(VLOOKUP($C78,Incurred_Real!$A$25:$AQ$426,Incurred_Real!$AL$1,FALSE)="Commissioned Extra",0,
IF(VLOOKUP($C78,Incurred_Real!$A$25:$AQ$426,Incurred_Real!$AK$1,FALSE)=K$4,VLOOKUP($C78,Incurred_Real!$A$25:$AQ$426,Incurred_Real!$AM$1,FALSE),0))</f>
        <v>0</v>
      </c>
      <c r="L78" s="13">
        <f>IF(VLOOKUP($C78,Incurred_Real!$A$25:$AQ$426,Incurred_Real!$AL$1,FALSE)="Commissioned Extra",0,
IF(VLOOKUP($C78,Incurred_Real!$A$25:$AQ$426,Incurred_Real!$AK$1,FALSE)=L$4,VLOOKUP($C78,Incurred_Real!$A$25:$AQ$426,Incurred_Real!$AM$1,FALSE),0))</f>
        <v>0</v>
      </c>
      <c r="M78" s="232">
        <f t="shared" si="12"/>
        <v>0</v>
      </c>
      <c r="N78" s="232" t="str">
        <f t="shared" si="13"/>
        <v/>
      </c>
      <c r="P78" s="232">
        <f>(VLOOKUP($C78,Incurred_Real!$A$25:$BR$427,Incurred_Real!AS$1,FALSE))*$M78</f>
        <v>0</v>
      </c>
      <c r="Q78" s="232">
        <f>(VLOOKUP($C78,Incurred_Real!$A$25:$BR$427,Incurred_Real!AT$1,FALSE))*$M78</f>
        <v>0</v>
      </c>
      <c r="R78" s="232">
        <f>(VLOOKUP($C78,Incurred_Real!$A$25:$BR$427,Incurred_Real!AU$1,FALSE))*$M78</f>
        <v>0</v>
      </c>
      <c r="S78" s="232">
        <f>(VLOOKUP($C78,Incurred_Real!$A$25:$BR$427,Incurred_Real!AV$1,FALSE))*$M78</f>
        <v>0</v>
      </c>
      <c r="T78" s="232">
        <f>(VLOOKUP($C78,Incurred_Real!$A$25:$BR$427,Incurred_Real!AW$1,FALSE))*$M78</f>
        <v>0</v>
      </c>
      <c r="U78" s="232">
        <f>(VLOOKUP($C78,Incurred_Real!$A$25:$BR$427,Incurred_Real!AX$1,FALSE))*$M78</f>
        <v>0</v>
      </c>
      <c r="V78" s="232">
        <f>(VLOOKUP($C78,Incurred_Real!$A$25:$BR$427,Incurred_Real!AY$1,FALSE))*$M78</f>
        <v>0</v>
      </c>
      <c r="W78" s="232">
        <f>(VLOOKUP($C78,Incurred_Real!$A$25:$BR$427,Incurred_Real!AZ$1,FALSE))*$M78</f>
        <v>0</v>
      </c>
      <c r="X78" s="232">
        <f>(VLOOKUP($C78,Incurred_Real!$A$25:$BR$427,Incurred_Real!BA$1,FALSE))*$M78</f>
        <v>0</v>
      </c>
      <c r="Y78" s="232">
        <f>(VLOOKUP($C78,Incurred_Real!$A$25:$BR$427,Incurred_Real!BB$1,FALSE))*$M78</f>
        <v>0</v>
      </c>
      <c r="Z78" s="232">
        <f>(VLOOKUP($C78,Incurred_Real!$A$25:$BR$427,Incurred_Real!BC$1,FALSE))*$M78</f>
        <v>0</v>
      </c>
      <c r="AA78" s="232">
        <f>(VLOOKUP($C78,Incurred_Real!$A$25:$BR$427,Incurred_Real!BD$1,FALSE))*$M78</f>
        <v>0</v>
      </c>
      <c r="AB78" s="232">
        <f>(VLOOKUP($C78,Incurred_Real!$A$25:$BR$427,Incurred_Real!BE$1,FALSE))*$M78</f>
        <v>0</v>
      </c>
      <c r="AC78" s="232">
        <f>(VLOOKUP($C78,Incurred_Real!$A$25:$BR$427,Incurred_Real!BF$1,FALSE))*$M78</f>
        <v>0</v>
      </c>
      <c r="AD78" s="232">
        <f>(VLOOKUP($C78,Incurred_Real!$A$25:$BR$427,Incurred_Real!BG$1,FALSE))*$M78</f>
        <v>0</v>
      </c>
      <c r="AE78" s="232">
        <f>(VLOOKUP($C78,Incurred_Real!$A$25:$BR$427,Incurred_Real!BH$1,FALSE))*$M78</f>
        <v>0</v>
      </c>
      <c r="AF78" s="232">
        <f>(VLOOKUP($C78,Incurred_Real!$A$25:$BR$427,Incurred_Real!BI$1,FALSE))*$M78</f>
        <v>0</v>
      </c>
      <c r="AG78" s="232">
        <f>(VLOOKUP($C78,Incurred_Real!$A$25:$BR$427,Incurred_Real!BJ$1,FALSE))*$M78</f>
        <v>0</v>
      </c>
      <c r="AH78" s="232">
        <f>(VLOOKUP($C78,Incurred_Real!$A$25:$BR$427,Incurred_Real!BK$1,FALSE))*$M78</f>
        <v>0</v>
      </c>
      <c r="AI78" s="232">
        <f>(VLOOKUP($C78,Incurred_Real!$A$25:$BR$427,Incurred_Real!BL$1,FALSE))*$M78</f>
        <v>0</v>
      </c>
      <c r="AJ78" s="232">
        <f>(VLOOKUP($C78,Incurred_Real!$A$25:$BR$427,Incurred_Real!BM$1,FALSE))*$M78</f>
        <v>0</v>
      </c>
      <c r="AK78" s="232">
        <f>(VLOOKUP($C78,Incurred_Real!$A$25:$BR$427,Incurred_Real!BN$1,FALSE))*$M78</f>
        <v>0</v>
      </c>
      <c r="AL78" s="232">
        <f>(VLOOKUP($C78,Incurred_Real!$A$25:$BR$427,Incurred_Real!BO$1,FALSE))*$M78</f>
        <v>0</v>
      </c>
      <c r="AM78" s="232">
        <f>(VLOOKUP($C78,Incurred_Real!$A$25:$BR$427,Incurred_Real!BP$1,FALSE))*$M78</f>
        <v>0</v>
      </c>
      <c r="AN78" s="232">
        <f>(VLOOKUP($C78,Incurred_Real!$A$25:$BR$427,Incurred_Real!BQ$1,FALSE))*$M78</f>
        <v>0</v>
      </c>
      <c r="AO78" s="232">
        <f>(VLOOKUP($C78,Incurred_Real!$A$25:$BR$427,Incurred_Real!BR$1,FALSE))*$M78</f>
        <v>0</v>
      </c>
      <c r="AP78" s="232">
        <f t="shared" si="14"/>
        <v>0</v>
      </c>
      <c r="AR78" s="232" t="b">
        <f t="shared" si="15"/>
        <v>1</v>
      </c>
    </row>
    <row r="79" spans="3:44" x14ac:dyDescent="0.15">
      <c r="C79" s="11" t="s">
        <v>144</v>
      </c>
      <c r="D79" s="11" t="str">
        <f>VLOOKUP($C79,Incurred_Real!$A$24:$E$376,Incurred_Real!$B$1,FALSE)</f>
        <v>Engineering Systems Functional Upgrade</v>
      </c>
      <c r="E79" s="11" t="str">
        <f>VLOOKUP($C79,Incurred_Real!$A$24:$E$376,Incurred_Real!$D$1,FALSE)</f>
        <v>Augmentation</v>
      </c>
      <c r="F79" s="13">
        <f>IF(VLOOKUP($C79,Incurred_Real!$A$25:$AQ$426,Incurred_Real!$AL$1,FALSE)="Commissioned Extra",0,
IF(VLOOKUP($C79,Incurred_Real!$A$25:$AQ$426,Incurred_Real!$AK$1,FALSE)=F$4,VLOOKUP($C79,Incurred_Real!$A$25:$AQ$426,Incurred_Real!$AM$1,FALSE),0))</f>
        <v>0</v>
      </c>
      <c r="G79" s="13">
        <f>IF(VLOOKUP($C79,Incurred_Real!$A$25:$AQ$426,Incurred_Real!$AL$1,FALSE)="Commissioned Extra",0,
IF(VLOOKUP($C79,Incurred_Real!$A$25:$AQ$426,Incurred_Real!$AK$1,FALSE)=G$4,VLOOKUP($C79,Incurred_Real!$A$25:$AQ$426,Incurred_Real!$AM$1,FALSE),0))</f>
        <v>0</v>
      </c>
      <c r="H79" s="13">
        <f>IF(VLOOKUP($C79,Incurred_Real!$A$25:$AQ$426,Incurred_Real!$AL$1,FALSE)="Commissioned Extra",0,
IF(VLOOKUP($C79,Incurred_Real!$A$25:$AQ$426,Incurred_Real!$AK$1,FALSE)=H$4,VLOOKUP($C79,Incurred_Real!$A$25:$AQ$426,Incurred_Real!$AM$1,FALSE),0))</f>
        <v>0</v>
      </c>
      <c r="I79" s="13">
        <f>IF(VLOOKUP($C79,Incurred_Real!$A$25:$AQ$426,Incurred_Real!$AL$1,FALSE)="Commissioned Extra",0,
IF(VLOOKUP($C79,Incurred_Real!$A$25:$AQ$426,Incurred_Real!$AK$1,FALSE)=I$4,VLOOKUP($C79,Incurred_Real!$A$25:$AQ$426,Incurred_Real!$AM$1,FALSE),0))</f>
        <v>0</v>
      </c>
      <c r="J79" s="13">
        <f>IF(VLOOKUP($C79,Incurred_Real!$A$25:$AQ$426,Incurred_Real!$AL$1,FALSE)="Commissioned Extra",0,
IF(VLOOKUP($C79,Incurred_Real!$A$25:$AQ$426,Incurred_Real!$AK$1,FALSE)=J$4,VLOOKUP($C79,Incurred_Real!$A$25:$AQ$426,Incurred_Real!$AM$1,FALSE),0))</f>
        <v>0</v>
      </c>
      <c r="K79" s="13">
        <f>IF(VLOOKUP($C79,Incurred_Real!$A$25:$AQ$426,Incurred_Real!$AL$1,FALSE)="Commissioned Extra",0,
IF(VLOOKUP($C79,Incurred_Real!$A$25:$AQ$426,Incurred_Real!$AK$1,FALSE)=K$4,VLOOKUP($C79,Incurred_Real!$A$25:$AQ$426,Incurred_Real!$AM$1,FALSE),0))</f>
        <v>0</v>
      </c>
      <c r="L79" s="13">
        <f>IF(VLOOKUP($C79,Incurred_Real!$A$25:$AQ$426,Incurred_Real!$AL$1,FALSE)="Commissioned Extra",0,
IF(VLOOKUP($C79,Incurred_Real!$A$25:$AQ$426,Incurred_Real!$AK$1,FALSE)=L$4,VLOOKUP($C79,Incurred_Real!$A$25:$AQ$426,Incurred_Real!$AM$1,FALSE),0))</f>
        <v>0</v>
      </c>
      <c r="M79" s="232">
        <f t="shared" si="12"/>
        <v>0</v>
      </c>
      <c r="N79" s="232" t="str">
        <f t="shared" si="13"/>
        <v/>
      </c>
      <c r="P79" s="232">
        <f>(VLOOKUP($C79,Incurred_Real!$A$25:$BR$427,Incurred_Real!AS$1,FALSE))*$M79</f>
        <v>0</v>
      </c>
      <c r="Q79" s="232">
        <f>(VLOOKUP($C79,Incurred_Real!$A$25:$BR$427,Incurred_Real!AT$1,FALSE))*$M79</f>
        <v>0</v>
      </c>
      <c r="R79" s="232">
        <f>(VLOOKUP($C79,Incurred_Real!$A$25:$BR$427,Incurred_Real!AU$1,FALSE))*$M79</f>
        <v>0</v>
      </c>
      <c r="S79" s="232">
        <f>(VLOOKUP($C79,Incurred_Real!$A$25:$BR$427,Incurred_Real!AV$1,FALSE))*$M79</f>
        <v>0</v>
      </c>
      <c r="T79" s="232">
        <f>(VLOOKUP($C79,Incurred_Real!$A$25:$BR$427,Incurred_Real!AW$1,FALSE))*$M79</f>
        <v>0</v>
      </c>
      <c r="U79" s="232">
        <f>(VLOOKUP($C79,Incurred_Real!$A$25:$BR$427,Incurred_Real!AX$1,FALSE))*$M79</f>
        <v>0</v>
      </c>
      <c r="V79" s="232">
        <f>(VLOOKUP($C79,Incurred_Real!$A$25:$BR$427,Incurred_Real!AY$1,FALSE))*$M79</f>
        <v>0</v>
      </c>
      <c r="W79" s="232">
        <f>(VLOOKUP($C79,Incurred_Real!$A$25:$BR$427,Incurred_Real!AZ$1,FALSE))*$M79</f>
        <v>0</v>
      </c>
      <c r="X79" s="232">
        <f>(VLOOKUP($C79,Incurred_Real!$A$25:$BR$427,Incurred_Real!BA$1,FALSE))*$M79</f>
        <v>0</v>
      </c>
      <c r="Y79" s="232">
        <f>(VLOOKUP($C79,Incurred_Real!$A$25:$BR$427,Incurred_Real!BB$1,FALSE))*$M79</f>
        <v>0</v>
      </c>
      <c r="Z79" s="232">
        <f>(VLOOKUP($C79,Incurred_Real!$A$25:$BR$427,Incurred_Real!BC$1,FALSE))*$M79</f>
        <v>0</v>
      </c>
      <c r="AA79" s="232">
        <f>(VLOOKUP($C79,Incurred_Real!$A$25:$BR$427,Incurred_Real!BD$1,FALSE))*$M79</f>
        <v>0</v>
      </c>
      <c r="AB79" s="232">
        <f>(VLOOKUP($C79,Incurred_Real!$A$25:$BR$427,Incurred_Real!BE$1,FALSE))*$M79</f>
        <v>0</v>
      </c>
      <c r="AC79" s="232">
        <f>(VLOOKUP($C79,Incurred_Real!$A$25:$BR$427,Incurred_Real!BF$1,FALSE))*$M79</f>
        <v>0</v>
      </c>
      <c r="AD79" s="232">
        <f>(VLOOKUP($C79,Incurred_Real!$A$25:$BR$427,Incurred_Real!BG$1,FALSE))*$M79</f>
        <v>0</v>
      </c>
      <c r="AE79" s="232">
        <f>(VLOOKUP($C79,Incurred_Real!$A$25:$BR$427,Incurred_Real!BH$1,FALSE))*$M79</f>
        <v>0</v>
      </c>
      <c r="AF79" s="232">
        <f>(VLOOKUP($C79,Incurred_Real!$A$25:$BR$427,Incurred_Real!BI$1,FALSE))*$M79</f>
        <v>0</v>
      </c>
      <c r="AG79" s="232">
        <f>(VLOOKUP($C79,Incurred_Real!$A$25:$BR$427,Incurred_Real!BJ$1,FALSE))*$M79</f>
        <v>0</v>
      </c>
      <c r="AH79" s="232">
        <f>(VLOOKUP($C79,Incurred_Real!$A$25:$BR$427,Incurred_Real!BK$1,FALSE))*$M79</f>
        <v>0</v>
      </c>
      <c r="AI79" s="232">
        <f>(VLOOKUP($C79,Incurred_Real!$A$25:$BR$427,Incurred_Real!BL$1,FALSE))*$M79</f>
        <v>0</v>
      </c>
      <c r="AJ79" s="232">
        <f>(VLOOKUP($C79,Incurred_Real!$A$25:$BR$427,Incurred_Real!BM$1,FALSE))*$M79</f>
        <v>0</v>
      </c>
      <c r="AK79" s="232">
        <f>(VLOOKUP($C79,Incurred_Real!$A$25:$BR$427,Incurred_Real!BN$1,FALSE))*$M79</f>
        <v>0</v>
      </c>
      <c r="AL79" s="232">
        <f>(VLOOKUP($C79,Incurred_Real!$A$25:$BR$427,Incurred_Real!BO$1,FALSE))*$M79</f>
        <v>0</v>
      </c>
      <c r="AM79" s="232">
        <f>(VLOOKUP($C79,Incurred_Real!$A$25:$BR$427,Incurred_Real!BP$1,FALSE))*$M79</f>
        <v>0</v>
      </c>
      <c r="AN79" s="232">
        <f>(VLOOKUP($C79,Incurred_Real!$A$25:$BR$427,Incurred_Real!BQ$1,FALSE))*$M79</f>
        <v>0</v>
      </c>
      <c r="AO79" s="232">
        <f>(VLOOKUP($C79,Incurred_Real!$A$25:$BR$427,Incurred_Real!BR$1,FALSE))*$M79</f>
        <v>0</v>
      </c>
      <c r="AP79" s="232">
        <f t="shared" si="14"/>
        <v>0</v>
      </c>
      <c r="AR79" s="232" t="b">
        <f t="shared" si="15"/>
        <v>1</v>
      </c>
    </row>
    <row r="80" spans="3:44" x14ac:dyDescent="0.15">
      <c r="C80" s="11" t="s">
        <v>146</v>
      </c>
      <c r="D80" s="11" t="str">
        <f>VLOOKUP($C80,Incurred_Real!$A$24:$E$376,Incurred_Real!$B$1,FALSE)</f>
        <v>Vehicle Purchases 2016-17</v>
      </c>
      <c r="E80" s="11" t="str">
        <f>VLOOKUP($C80,Incurred_Real!$A$24:$E$376,Incurred_Real!$D$1,FALSE)</f>
        <v>Facilities</v>
      </c>
      <c r="F80" s="13">
        <f>IF(VLOOKUP($C80,Incurred_Real!$A$25:$AQ$426,Incurred_Real!$AL$1,FALSE)="Commissioned Extra",0,
IF(VLOOKUP($C80,Incurred_Real!$A$25:$AQ$426,Incurred_Real!$AK$1,FALSE)=F$4,VLOOKUP($C80,Incurred_Real!$A$25:$AQ$426,Incurred_Real!$AM$1,FALSE),0))</f>
        <v>0</v>
      </c>
      <c r="G80" s="13">
        <f>IF(VLOOKUP($C80,Incurred_Real!$A$25:$AQ$426,Incurred_Real!$AL$1,FALSE)="Commissioned Extra",0,
IF(VLOOKUP($C80,Incurred_Real!$A$25:$AQ$426,Incurred_Real!$AK$1,FALSE)=G$4,VLOOKUP($C80,Incurred_Real!$A$25:$AQ$426,Incurred_Real!$AM$1,FALSE),0))</f>
        <v>0</v>
      </c>
      <c r="H80" s="13">
        <f>IF(VLOOKUP($C80,Incurred_Real!$A$25:$AQ$426,Incurred_Real!$AL$1,FALSE)="Commissioned Extra",0,
IF(VLOOKUP($C80,Incurred_Real!$A$25:$AQ$426,Incurred_Real!$AK$1,FALSE)=H$4,VLOOKUP($C80,Incurred_Real!$A$25:$AQ$426,Incurred_Real!$AM$1,FALSE),0))</f>
        <v>0</v>
      </c>
      <c r="I80" s="13">
        <f>IF(VLOOKUP($C80,Incurred_Real!$A$25:$AQ$426,Incurred_Real!$AL$1,FALSE)="Commissioned Extra",0,
IF(VLOOKUP($C80,Incurred_Real!$A$25:$AQ$426,Incurred_Real!$AK$1,FALSE)=I$4,VLOOKUP($C80,Incurred_Real!$A$25:$AQ$426,Incurred_Real!$AM$1,FALSE),0))</f>
        <v>0</v>
      </c>
      <c r="J80" s="13">
        <f>IF(VLOOKUP($C80,Incurred_Real!$A$25:$AQ$426,Incurred_Real!$AL$1,FALSE)="Commissioned Extra",0,
IF(VLOOKUP($C80,Incurred_Real!$A$25:$AQ$426,Incurred_Real!$AK$1,FALSE)=J$4,VLOOKUP($C80,Incurred_Real!$A$25:$AQ$426,Incurred_Real!$AM$1,FALSE),0))</f>
        <v>0</v>
      </c>
      <c r="K80" s="13">
        <f>IF(VLOOKUP($C80,Incurred_Real!$A$25:$AQ$426,Incurred_Real!$AL$1,FALSE)="Commissioned Extra",0,
IF(VLOOKUP($C80,Incurred_Real!$A$25:$AQ$426,Incurred_Real!$AK$1,FALSE)=K$4,VLOOKUP($C80,Incurred_Real!$A$25:$AQ$426,Incurred_Real!$AM$1,FALSE),0))</f>
        <v>0</v>
      </c>
      <c r="L80" s="13">
        <f>IF(VLOOKUP($C80,Incurred_Real!$A$25:$AQ$426,Incurred_Real!$AL$1,FALSE)="Commissioned Extra",0,
IF(VLOOKUP($C80,Incurred_Real!$A$25:$AQ$426,Incurred_Real!$AK$1,FALSE)=L$4,VLOOKUP($C80,Incurred_Real!$A$25:$AQ$426,Incurred_Real!$AM$1,FALSE),0))</f>
        <v>0</v>
      </c>
      <c r="M80" s="232">
        <f t="shared" si="12"/>
        <v>0</v>
      </c>
      <c r="N80" s="232" t="str">
        <f t="shared" si="13"/>
        <v/>
      </c>
      <c r="P80" s="232">
        <f>(VLOOKUP($C80,Incurred_Real!$A$25:$BR$427,Incurred_Real!AS$1,FALSE))*$M80</f>
        <v>0</v>
      </c>
      <c r="Q80" s="232">
        <f>(VLOOKUP($C80,Incurred_Real!$A$25:$BR$427,Incurred_Real!AT$1,FALSE))*$M80</f>
        <v>0</v>
      </c>
      <c r="R80" s="232">
        <f>(VLOOKUP($C80,Incurred_Real!$A$25:$BR$427,Incurred_Real!AU$1,FALSE))*$M80</f>
        <v>0</v>
      </c>
      <c r="S80" s="232">
        <f>(VLOOKUP($C80,Incurred_Real!$A$25:$BR$427,Incurred_Real!AV$1,FALSE))*$M80</f>
        <v>0</v>
      </c>
      <c r="T80" s="232">
        <f>(VLOOKUP($C80,Incurred_Real!$A$25:$BR$427,Incurred_Real!AW$1,FALSE))*$M80</f>
        <v>0</v>
      </c>
      <c r="U80" s="232">
        <f>(VLOOKUP($C80,Incurred_Real!$A$25:$BR$427,Incurred_Real!AX$1,FALSE))*$M80</f>
        <v>0</v>
      </c>
      <c r="V80" s="232">
        <f>(VLOOKUP($C80,Incurred_Real!$A$25:$BR$427,Incurred_Real!AY$1,FALSE))*$M80</f>
        <v>0</v>
      </c>
      <c r="W80" s="232">
        <f>(VLOOKUP($C80,Incurred_Real!$A$25:$BR$427,Incurred_Real!AZ$1,FALSE))*$M80</f>
        <v>0</v>
      </c>
      <c r="X80" s="232">
        <f>(VLOOKUP($C80,Incurred_Real!$A$25:$BR$427,Incurred_Real!BA$1,FALSE))*$M80</f>
        <v>0</v>
      </c>
      <c r="Y80" s="232">
        <f>(VLOOKUP($C80,Incurred_Real!$A$25:$BR$427,Incurred_Real!BB$1,FALSE))*$M80</f>
        <v>0</v>
      </c>
      <c r="Z80" s="232">
        <f>(VLOOKUP($C80,Incurred_Real!$A$25:$BR$427,Incurred_Real!BC$1,FALSE))*$M80</f>
        <v>0</v>
      </c>
      <c r="AA80" s="232">
        <f>(VLOOKUP($C80,Incurred_Real!$A$25:$BR$427,Incurred_Real!BD$1,FALSE))*$M80</f>
        <v>0</v>
      </c>
      <c r="AB80" s="232">
        <f>(VLOOKUP($C80,Incurred_Real!$A$25:$BR$427,Incurred_Real!BE$1,FALSE))*$M80</f>
        <v>0</v>
      </c>
      <c r="AC80" s="232">
        <f>(VLOOKUP($C80,Incurred_Real!$A$25:$BR$427,Incurred_Real!BF$1,FALSE))*$M80</f>
        <v>0</v>
      </c>
      <c r="AD80" s="232">
        <f>(VLOOKUP($C80,Incurred_Real!$A$25:$BR$427,Incurred_Real!BG$1,FALSE))*$M80</f>
        <v>0</v>
      </c>
      <c r="AE80" s="232">
        <f>(VLOOKUP($C80,Incurred_Real!$A$25:$BR$427,Incurred_Real!BH$1,FALSE))*$M80</f>
        <v>0</v>
      </c>
      <c r="AF80" s="232">
        <f>(VLOOKUP($C80,Incurred_Real!$A$25:$BR$427,Incurred_Real!BI$1,FALSE))*$M80</f>
        <v>0</v>
      </c>
      <c r="AG80" s="232">
        <f>(VLOOKUP($C80,Incurred_Real!$A$25:$BR$427,Incurred_Real!BJ$1,FALSE))*$M80</f>
        <v>0</v>
      </c>
      <c r="AH80" s="232">
        <f>(VLOOKUP($C80,Incurred_Real!$A$25:$BR$427,Incurred_Real!BK$1,FALSE))*$M80</f>
        <v>0</v>
      </c>
      <c r="AI80" s="232">
        <f>(VLOOKUP($C80,Incurred_Real!$A$25:$BR$427,Incurred_Real!BL$1,FALSE))*$M80</f>
        <v>0</v>
      </c>
      <c r="AJ80" s="232">
        <f>(VLOOKUP($C80,Incurred_Real!$A$25:$BR$427,Incurred_Real!BM$1,FALSE))*$M80</f>
        <v>0</v>
      </c>
      <c r="AK80" s="232">
        <f>(VLOOKUP($C80,Incurred_Real!$A$25:$BR$427,Incurred_Real!BN$1,FALSE))*$M80</f>
        <v>0</v>
      </c>
      <c r="AL80" s="232">
        <f>(VLOOKUP($C80,Incurred_Real!$A$25:$BR$427,Incurred_Real!BO$1,FALSE))*$M80</f>
        <v>0</v>
      </c>
      <c r="AM80" s="232">
        <f>(VLOOKUP($C80,Incurred_Real!$A$25:$BR$427,Incurred_Real!BP$1,FALSE))*$M80</f>
        <v>0</v>
      </c>
      <c r="AN80" s="232">
        <f>(VLOOKUP($C80,Incurred_Real!$A$25:$BR$427,Incurred_Real!BQ$1,FALSE))*$M80</f>
        <v>0</v>
      </c>
      <c r="AO80" s="232">
        <f>(VLOOKUP($C80,Incurred_Real!$A$25:$BR$427,Incurred_Real!BR$1,FALSE))*$M80</f>
        <v>0</v>
      </c>
      <c r="AP80" s="232">
        <f t="shared" si="14"/>
        <v>0</v>
      </c>
      <c r="AR80" s="232" t="b">
        <f t="shared" si="15"/>
        <v>1</v>
      </c>
    </row>
    <row r="81" spans="3:44" x14ac:dyDescent="0.15">
      <c r="C81" s="11" t="s">
        <v>148</v>
      </c>
      <c r="D81" s="11" t="str">
        <f>VLOOKUP($C81,Incurred_Real!$A$24:$E$376,Incurred_Real!$B$1,FALSE)</f>
        <v>Online Asset Condition Monitoring Equipment Replacement</v>
      </c>
      <c r="E81" s="11" t="str">
        <f>VLOOKUP($C81,Incurred_Real!$A$24:$E$376,Incurred_Real!$D$1,FALSE)</f>
        <v>Replacement</v>
      </c>
      <c r="F81" s="13">
        <f>IF(VLOOKUP($C81,Incurred_Real!$A$25:$AQ$426,Incurred_Real!$AL$1,FALSE)="Commissioned Extra",0,
IF(VLOOKUP($C81,Incurred_Real!$A$25:$AQ$426,Incurred_Real!$AK$1,FALSE)=F$4,VLOOKUP($C81,Incurred_Real!$A$25:$AQ$426,Incurred_Real!$AM$1,FALSE),0))</f>
        <v>0</v>
      </c>
      <c r="G81" s="13">
        <f>IF(VLOOKUP($C81,Incurred_Real!$A$25:$AQ$426,Incurred_Real!$AL$1,FALSE)="Commissioned Extra",0,
IF(VLOOKUP($C81,Incurred_Real!$A$25:$AQ$426,Incurred_Real!$AK$1,FALSE)=G$4,VLOOKUP($C81,Incurred_Real!$A$25:$AQ$426,Incurred_Real!$AM$1,FALSE),0))</f>
        <v>0</v>
      </c>
      <c r="H81" s="13">
        <f>IF(VLOOKUP($C81,Incurred_Real!$A$25:$AQ$426,Incurred_Real!$AL$1,FALSE)="Commissioned Extra",0,
IF(VLOOKUP($C81,Incurred_Real!$A$25:$AQ$426,Incurred_Real!$AK$1,FALSE)=H$4,VLOOKUP($C81,Incurred_Real!$A$25:$AQ$426,Incurred_Real!$AM$1,FALSE),0))</f>
        <v>0</v>
      </c>
      <c r="I81" s="13">
        <f>IF(VLOOKUP($C81,Incurred_Real!$A$25:$AQ$426,Incurred_Real!$AL$1,FALSE)="Commissioned Extra",0,
IF(VLOOKUP($C81,Incurred_Real!$A$25:$AQ$426,Incurred_Real!$AK$1,FALSE)=I$4,VLOOKUP($C81,Incurred_Real!$A$25:$AQ$426,Incurred_Real!$AM$1,FALSE),0))</f>
        <v>0</v>
      </c>
      <c r="J81" s="13">
        <f>IF(VLOOKUP($C81,Incurred_Real!$A$25:$AQ$426,Incurred_Real!$AL$1,FALSE)="Commissioned Extra",0,
IF(VLOOKUP($C81,Incurred_Real!$A$25:$AQ$426,Incurred_Real!$AK$1,FALSE)=J$4,VLOOKUP($C81,Incurred_Real!$A$25:$AQ$426,Incurred_Real!$AM$1,FALSE),0))</f>
        <v>0</v>
      </c>
      <c r="K81" s="13">
        <f>IF(VLOOKUP($C81,Incurred_Real!$A$25:$AQ$426,Incurred_Real!$AL$1,FALSE)="Commissioned Extra",0,
IF(VLOOKUP($C81,Incurred_Real!$A$25:$AQ$426,Incurred_Real!$AK$1,FALSE)=K$4,VLOOKUP($C81,Incurred_Real!$A$25:$AQ$426,Incurred_Real!$AM$1,FALSE),0))</f>
        <v>0</v>
      </c>
      <c r="L81" s="13">
        <f>IF(VLOOKUP($C81,Incurred_Real!$A$25:$AQ$426,Incurred_Real!$AL$1,FALSE)="Commissioned Extra",0,
IF(VLOOKUP($C81,Incurred_Real!$A$25:$AQ$426,Incurred_Real!$AK$1,FALSE)=L$4,VLOOKUP($C81,Incurred_Real!$A$25:$AQ$426,Incurred_Real!$AM$1,FALSE),0))</f>
        <v>0</v>
      </c>
      <c r="M81" s="232">
        <f t="shared" si="12"/>
        <v>0</v>
      </c>
      <c r="N81" s="232" t="str">
        <f t="shared" si="13"/>
        <v/>
      </c>
      <c r="P81" s="232">
        <f>(VLOOKUP($C81,Incurred_Real!$A$25:$BR$427,Incurred_Real!AS$1,FALSE))*$M81</f>
        <v>0</v>
      </c>
      <c r="Q81" s="232">
        <f>(VLOOKUP($C81,Incurred_Real!$A$25:$BR$427,Incurred_Real!AT$1,FALSE))*$M81</f>
        <v>0</v>
      </c>
      <c r="R81" s="232">
        <f>(VLOOKUP($C81,Incurred_Real!$A$25:$BR$427,Incurred_Real!AU$1,FALSE))*$M81</f>
        <v>0</v>
      </c>
      <c r="S81" s="232">
        <f>(VLOOKUP($C81,Incurred_Real!$A$25:$BR$427,Incurred_Real!AV$1,FALSE))*$M81</f>
        <v>0</v>
      </c>
      <c r="T81" s="232">
        <f>(VLOOKUP($C81,Incurred_Real!$A$25:$BR$427,Incurred_Real!AW$1,FALSE))*$M81</f>
        <v>0</v>
      </c>
      <c r="U81" s="232">
        <f>(VLOOKUP($C81,Incurred_Real!$A$25:$BR$427,Incurred_Real!AX$1,FALSE))*$M81</f>
        <v>0</v>
      </c>
      <c r="V81" s="232">
        <f>(VLOOKUP($C81,Incurred_Real!$A$25:$BR$427,Incurred_Real!AY$1,FALSE))*$M81</f>
        <v>0</v>
      </c>
      <c r="W81" s="232">
        <f>(VLOOKUP($C81,Incurred_Real!$A$25:$BR$427,Incurred_Real!AZ$1,FALSE))*$M81</f>
        <v>0</v>
      </c>
      <c r="X81" s="232">
        <f>(VLOOKUP($C81,Incurred_Real!$A$25:$BR$427,Incurred_Real!BA$1,FALSE))*$M81</f>
        <v>0</v>
      </c>
      <c r="Y81" s="232">
        <f>(VLOOKUP($C81,Incurred_Real!$A$25:$BR$427,Incurred_Real!BB$1,FALSE))*$M81</f>
        <v>0</v>
      </c>
      <c r="Z81" s="232">
        <f>(VLOOKUP($C81,Incurred_Real!$A$25:$BR$427,Incurred_Real!BC$1,FALSE))*$M81</f>
        <v>0</v>
      </c>
      <c r="AA81" s="232">
        <f>(VLOOKUP($C81,Incurred_Real!$A$25:$BR$427,Incurred_Real!BD$1,FALSE))*$M81</f>
        <v>0</v>
      </c>
      <c r="AB81" s="232">
        <f>(VLOOKUP($C81,Incurred_Real!$A$25:$BR$427,Incurred_Real!BE$1,FALSE))*$M81</f>
        <v>0</v>
      </c>
      <c r="AC81" s="232">
        <f>(VLOOKUP($C81,Incurred_Real!$A$25:$BR$427,Incurred_Real!BF$1,FALSE))*$M81</f>
        <v>0</v>
      </c>
      <c r="AD81" s="232">
        <f>(VLOOKUP($C81,Incurred_Real!$A$25:$BR$427,Incurred_Real!BG$1,FALSE))*$M81</f>
        <v>0</v>
      </c>
      <c r="AE81" s="232">
        <f>(VLOOKUP($C81,Incurred_Real!$A$25:$BR$427,Incurred_Real!BH$1,FALSE))*$M81</f>
        <v>0</v>
      </c>
      <c r="AF81" s="232">
        <f>(VLOOKUP($C81,Incurred_Real!$A$25:$BR$427,Incurred_Real!BI$1,FALSE))*$M81</f>
        <v>0</v>
      </c>
      <c r="AG81" s="232">
        <f>(VLOOKUP($C81,Incurred_Real!$A$25:$BR$427,Incurred_Real!BJ$1,FALSE))*$M81</f>
        <v>0</v>
      </c>
      <c r="AH81" s="232">
        <f>(VLOOKUP($C81,Incurred_Real!$A$25:$BR$427,Incurred_Real!BK$1,FALSE))*$M81</f>
        <v>0</v>
      </c>
      <c r="AI81" s="232">
        <f>(VLOOKUP($C81,Incurred_Real!$A$25:$BR$427,Incurred_Real!BL$1,FALSE))*$M81</f>
        <v>0</v>
      </c>
      <c r="AJ81" s="232">
        <f>(VLOOKUP($C81,Incurred_Real!$A$25:$BR$427,Incurred_Real!BM$1,FALSE))*$M81</f>
        <v>0</v>
      </c>
      <c r="AK81" s="232">
        <f>(VLOOKUP($C81,Incurred_Real!$A$25:$BR$427,Incurred_Real!BN$1,FALSE))*$M81</f>
        <v>0</v>
      </c>
      <c r="AL81" s="232">
        <f>(VLOOKUP($C81,Incurred_Real!$A$25:$BR$427,Incurred_Real!BO$1,FALSE))*$M81</f>
        <v>0</v>
      </c>
      <c r="AM81" s="232">
        <f>(VLOOKUP($C81,Incurred_Real!$A$25:$BR$427,Incurred_Real!BP$1,FALSE))*$M81</f>
        <v>0</v>
      </c>
      <c r="AN81" s="232">
        <f>(VLOOKUP($C81,Incurred_Real!$A$25:$BR$427,Incurred_Real!BQ$1,FALSE))*$M81</f>
        <v>0</v>
      </c>
      <c r="AO81" s="232">
        <f>(VLOOKUP($C81,Incurred_Real!$A$25:$BR$427,Incurred_Real!BR$1,FALSE))*$M81</f>
        <v>0</v>
      </c>
      <c r="AP81" s="232">
        <f t="shared" si="14"/>
        <v>0</v>
      </c>
      <c r="AR81" s="232" t="b">
        <f t="shared" si="15"/>
        <v>1</v>
      </c>
    </row>
    <row r="82" spans="3:44" x14ac:dyDescent="0.15">
      <c r="C82" s="11" t="s">
        <v>149</v>
      </c>
      <c r="D82" s="11" t="str">
        <f>VLOOKUP($C82,Incurred_Real!$A$24:$E$376,Incurred_Real!$B$1,FALSE)</f>
        <v>Network Aerial Laser Survey 2013-18</v>
      </c>
      <c r="E82" s="11" t="str">
        <f>VLOOKUP($C82,Incurred_Real!$A$24:$E$376,Incurred_Real!$D$1,FALSE)</f>
        <v>Security/Compliance</v>
      </c>
      <c r="F82" s="13">
        <f>IF(VLOOKUP($C82,Incurred_Real!$A$25:$AQ$426,Incurred_Real!$AL$1,FALSE)="Commissioned Extra",0,
IF(VLOOKUP($C82,Incurred_Real!$A$25:$AQ$426,Incurred_Real!$AK$1,FALSE)=F$4,VLOOKUP($C82,Incurred_Real!$A$25:$AQ$426,Incurred_Real!$AM$1,FALSE),0))</f>
        <v>0</v>
      </c>
      <c r="G82" s="13">
        <f>IF(VLOOKUP($C82,Incurred_Real!$A$25:$AQ$426,Incurred_Real!$AL$1,FALSE)="Commissioned Extra",0,
IF(VLOOKUP($C82,Incurred_Real!$A$25:$AQ$426,Incurred_Real!$AK$1,FALSE)=G$4,VLOOKUP($C82,Incurred_Real!$A$25:$AQ$426,Incurred_Real!$AM$1,FALSE),0))</f>
        <v>0</v>
      </c>
      <c r="H82" s="13">
        <f>IF(VLOOKUP($C82,Incurred_Real!$A$25:$AQ$426,Incurred_Real!$AL$1,FALSE)="Commissioned Extra",0,
IF(VLOOKUP($C82,Incurred_Real!$A$25:$AQ$426,Incurred_Real!$AK$1,FALSE)=H$4,VLOOKUP($C82,Incurred_Real!$A$25:$AQ$426,Incurred_Real!$AM$1,FALSE),0))</f>
        <v>0</v>
      </c>
      <c r="I82" s="13">
        <f>IF(VLOOKUP($C82,Incurred_Real!$A$25:$AQ$426,Incurred_Real!$AL$1,FALSE)="Commissioned Extra",0,
IF(VLOOKUP($C82,Incurred_Real!$A$25:$AQ$426,Incurred_Real!$AK$1,FALSE)=I$4,VLOOKUP($C82,Incurred_Real!$A$25:$AQ$426,Incurred_Real!$AM$1,FALSE),0))</f>
        <v>0</v>
      </c>
      <c r="J82" s="13">
        <f>IF(VLOOKUP($C82,Incurred_Real!$A$25:$AQ$426,Incurred_Real!$AL$1,FALSE)="Commissioned Extra",0,
IF(VLOOKUP($C82,Incurred_Real!$A$25:$AQ$426,Incurred_Real!$AK$1,FALSE)=J$4,VLOOKUP($C82,Incurred_Real!$A$25:$AQ$426,Incurred_Real!$AM$1,FALSE),0))</f>
        <v>0</v>
      </c>
      <c r="K82" s="13">
        <f>IF(VLOOKUP($C82,Incurred_Real!$A$25:$AQ$426,Incurred_Real!$AL$1,FALSE)="Commissioned Extra",0,
IF(VLOOKUP($C82,Incurred_Real!$A$25:$AQ$426,Incurred_Real!$AK$1,FALSE)=K$4,VLOOKUP($C82,Incurred_Real!$A$25:$AQ$426,Incurred_Real!$AM$1,FALSE),0))</f>
        <v>0</v>
      </c>
      <c r="L82" s="13">
        <f>IF(VLOOKUP($C82,Incurred_Real!$A$25:$AQ$426,Incurred_Real!$AL$1,FALSE)="Commissioned Extra",0,
IF(VLOOKUP($C82,Incurred_Real!$A$25:$AQ$426,Incurred_Real!$AK$1,FALSE)=L$4,VLOOKUP($C82,Incurred_Real!$A$25:$AQ$426,Incurred_Real!$AM$1,FALSE),0))</f>
        <v>0</v>
      </c>
      <c r="M82" s="232">
        <f t="shared" si="12"/>
        <v>0</v>
      </c>
      <c r="N82" s="232" t="str">
        <f t="shared" si="13"/>
        <v/>
      </c>
      <c r="P82" s="232">
        <f>(VLOOKUP($C82,Incurred_Real!$A$25:$BR$427,Incurred_Real!AS$1,FALSE))*$M82</f>
        <v>0</v>
      </c>
      <c r="Q82" s="232">
        <f>(VLOOKUP($C82,Incurred_Real!$A$25:$BR$427,Incurred_Real!AT$1,FALSE))*$M82</f>
        <v>0</v>
      </c>
      <c r="R82" s="232">
        <f>(VLOOKUP($C82,Incurred_Real!$A$25:$BR$427,Incurred_Real!AU$1,FALSE))*$M82</f>
        <v>0</v>
      </c>
      <c r="S82" s="232">
        <f>(VLOOKUP($C82,Incurred_Real!$A$25:$BR$427,Incurred_Real!AV$1,FALSE))*$M82</f>
        <v>0</v>
      </c>
      <c r="T82" s="232">
        <f>(VLOOKUP($C82,Incurred_Real!$A$25:$BR$427,Incurred_Real!AW$1,FALSE))*$M82</f>
        <v>0</v>
      </c>
      <c r="U82" s="232">
        <f>(VLOOKUP($C82,Incurred_Real!$A$25:$BR$427,Incurred_Real!AX$1,FALSE))*$M82</f>
        <v>0</v>
      </c>
      <c r="V82" s="232">
        <f>(VLOOKUP($C82,Incurred_Real!$A$25:$BR$427,Incurred_Real!AY$1,FALSE))*$M82</f>
        <v>0</v>
      </c>
      <c r="W82" s="232">
        <f>(VLOOKUP($C82,Incurred_Real!$A$25:$BR$427,Incurred_Real!AZ$1,FALSE))*$M82</f>
        <v>0</v>
      </c>
      <c r="X82" s="232">
        <f>(VLOOKUP($C82,Incurred_Real!$A$25:$BR$427,Incurred_Real!BA$1,FALSE))*$M82</f>
        <v>0</v>
      </c>
      <c r="Y82" s="232">
        <f>(VLOOKUP($C82,Incurred_Real!$A$25:$BR$427,Incurred_Real!BB$1,FALSE))*$M82</f>
        <v>0</v>
      </c>
      <c r="Z82" s="232">
        <f>(VLOOKUP($C82,Incurred_Real!$A$25:$BR$427,Incurred_Real!BC$1,FALSE))*$M82</f>
        <v>0</v>
      </c>
      <c r="AA82" s="232">
        <f>(VLOOKUP($C82,Incurred_Real!$A$25:$BR$427,Incurred_Real!BD$1,FALSE))*$M82</f>
        <v>0</v>
      </c>
      <c r="AB82" s="232">
        <f>(VLOOKUP($C82,Incurred_Real!$A$25:$BR$427,Incurred_Real!BE$1,FALSE))*$M82</f>
        <v>0</v>
      </c>
      <c r="AC82" s="232">
        <f>(VLOOKUP($C82,Incurred_Real!$A$25:$BR$427,Incurred_Real!BF$1,FALSE))*$M82</f>
        <v>0</v>
      </c>
      <c r="AD82" s="232">
        <f>(VLOOKUP($C82,Incurred_Real!$A$25:$BR$427,Incurred_Real!BG$1,FALSE))*$M82</f>
        <v>0</v>
      </c>
      <c r="AE82" s="232">
        <f>(VLOOKUP($C82,Incurred_Real!$A$25:$BR$427,Incurred_Real!BH$1,FALSE))*$M82</f>
        <v>0</v>
      </c>
      <c r="AF82" s="232">
        <f>(VLOOKUP($C82,Incurred_Real!$A$25:$BR$427,Incurred_Real!BI$1,FALSE))*$M82</f>
        <v>0</v>
      </c>
      <c r="AG82" s="232">
        <f>(VLOOKUP($C82,Incurred_Real!$A$25:$BR$427,Incurred_Real!BJ$1,FALSE))*$M82</f>
        <v>0</v>
      </c>
      <c r="AH82" s="232">
        <f>(VLOOKUP($C82,Incurred_Real!$A$25:$BR$427,Incurred_Real!BK$1,FALSE))*$M82</f>
        <v>0</v>
      </c>
      <c r="AI82" s="232">
        <f>(VLOOKUP($C82,Incurred_Real!$A$25:$BR$427,Incurred_Real!BL$1,FALSE))*$M82</f>
        <v>0</v>
      </c>
      <c r="AJ82" s="232">
        <f>(VLOOKUP($C82,Incurred_Real!$A$25:$BR$427,Incurred_Real!BM$1,FALSE))*$M82</f>
        <v>0</v>
      </c>
      <c r="AK82" s="232">
        <f>(VLOOKUP($C82,Incurred_Real!$A$25:$BR$427,Incurred_Real!BN$1,FALSE))*$M82</f>
        <v>0</v>
      </c>
      <c r="AL82" s="232">
        <f>(VLOOKUP($C82,Incurred_Real!$A$25:$BR$427,Incurred_Real!BO$1,FALSE))*$M82</f>
        <v>0</v>
      </c>
      <c r="AM82" s="232">
        <f>(VLOOKUP($C82,Incurred_Real!$A$25:$BR$427,Incurred_Real!BP$1,FALSE))*$M82</f>
        <v>0</v>
      </c>
      <c r="AN82" s="232">
        <f>(VLOOKUP($C82,Incurred_Real!$A$25:$BR$427,Incurred_Real!BQ$1,FALSE))*$M82</f>
        <v>0</v>
      </c>
      <c r="AO82" s="232">
        <f>(VLOOKUP($C82,Incurred_Real!$A$25:$BR$427,Incurred_Real!BR$1,FALSE))*$M82</f>
        <v>0</v>
      </c>
      <c r="AP82" s="232">
        <f t="shared" si="14"/>
        <v>0</v>
      </c>
      <c r="AR82" s="232" t="b">
        <f t="shared" si="15"/>
        <v>1</v>
      </c>
    </row>
    <row r="83" spans="3:44" x14ac:dyDescent="0.15">
      <c r="C83" s="11" t="s">
        <v>151</v>
      </c>
      <c r="D83" s="11" t="str">
        <f>VLOOKUP($C83,Incurred_Real!$A$24:$E$376,Incurred_Real!$B$1,FALSE)</f>
        <v>Mallala to Para Easement Expansion</v>
      </c>
      <c r="E83" s="11" t="str">
        <f>VLOOKUP($C83,Incurred_Real!$A$24:$E$376,Incurred_Real!$D$1,FALSE)</f>
        <v>Easements/Land</v>
      </c>
      <c r="F83" s="13">
        <f>IF(VLOOKUP($C83,Incurred_Real!$A$25:$AQ$426,Incurred_Real!$AL$1,FALSE)="Commissioned Extra",0,
IF(VLOOKUP($C83,Incurred_Real!$A$25:$AQ$426,Incurred_Real!$AK$1,FALSE)=F$4,VLOOKUP($C83,Incurred_Real!$A$25:$AQ$426,Incurred_Real!$AM$1,FALSE),0))</f>
        <v>0</v>
      </c>
      <c r="G83" s="13">
        <f>IF(VLOOKUP($C83,Incurred_Real!$A$25:$AQ$426,Incurred_Real!$AL$1,FALSE)="Commissioned Extra",0,
IF(VLOOKUP($C83,Incurred_Real!$A$25:$AQ$426,Incurred_Real!$AK$1,FALSE)=G$4,VLOOKUP($C83,Incurred_Real!$A$25:$AQ$426,Incurred_Real!$AM$1,FALSE),0))</f>
        <v>0</v>
      </c>
      <c r="H83" s="13">
        <f>IF(VLOOKUP($C83,Incurred_Real!$A$25:$AQ$426,Incurred_Real!$AL$1,FALSE)="Commissioned Extra",0,
IF(VLOOKUP($C83,Incurred_Real!$A$25:$AQ$426,Incurred_Real!$AK$1,FALSE)=H$4,VLOOKUP($C83,Incurred_Real!$A$25:$AQ$426,Incurred_Real!$AM$1,FALSE),0))</f>
        <v>0</v>
      </c>
      <c r="I83" s="13">
        <f>IF(VLOOKUP($C83,Incurred_Real!$A$25:$AQ$426,Incurred_Real!$AL$1,FALSE)="Commissioned Extra",0,
IF(VLOOKUP($C83,Incurred_Real!$A$25:$AQ$426,Incurred_Real!$AK$1,FALSE)=I$4,VLOOKUP($C83,Incurred_Real!$A$25:$AQ$426,Incurred_Real!$AM$1,FALSE),0))</f>
        <v>0</v>
      </c>
      <c r="J83" s="13">
        <f>IF(VLOOKUP($C83,Incurred_Real!$A$25:$AQ$426,Incurred_Real!$AL$1,FALSE)="Commissioned Extra",0,
IF(VLOOKUP($C83,Incurred_Real!$A$25:$AQ$426,Incurred_Real!$AK$1,FALSE)=J$4,VLOOKUP($C83,Incurred_Real!$A$25:$AQ$426,Incurred_Real!$AM$1,FALSE),0))</f>
        <v>0</v>
      </c>
      <c r="K83" s="13">
        <f>IF(VLOOKUP($C83,Incurred_Real!$A$25:$AQ$426,Incurred_Real!$AL$1,FALSE)="Commissioned Extra",0,
IF(VLOOKUP($C83,Incurred_Real!$A$25:$AQ$426,Incurred_Real!$AK$1,FALSE)=K$4,VLOOKUP($C83,Incurred_Real!$A$25:$AQ$426,Incurred_Real!$AM$1,FALSE),0))</f>
        <v>0</v>
      </c>
      <c r="L83" s="13">
        <f>IF(VLOOKUP($C83,Incurred_Real!$A$25:$AQ$426,Incurred_Real!$AL$1,FALSE)="Commissioned Extra",0,
IF(VLOOKUP($C83,Incurred_Real!$A$25:$AQ$426,Incurred_Real!$AK$1,FALSE)=L$4,VLOOKUP($C83,Incurred_Real!$A$25:$AQ$426,Incurred_Real!$AM$1,FALSE),0))</f>
        <v>0</v>
      </c>
      <c r="M83" s="232">
        <f t="shared" si="12"/>
        <v>0</v>
      </c>
      <c r="N83" s="232" t="str">
        <f t="shared" si="13"/>
        <v/>
      </c>
      <c r="P83" s="232">
        <f>(VLOOKUP($C83,Incurred_Real!$A$25:$BR$427,Incurred_Real!AS$1,FALSE))*$M83</f>
        <v>0</v>
      </c>
      <c r="Q83" s="232">
        <f>(VLOOKUP($C83,Incurred_Real!$A$25:$BR$427,Incurred_Real!AT$1,FALSE))*$M83</f>
        <v>0</v>
      </c>
      <c r="R83" s="232">
        <f>(VLOOKUP($C83,Incurred_Real!$A$25:$BR$427,Incurred_Real!AU$1,FALSE))*$M83</f>
        <v>0</v>
      </c>
      <c r="S83" s="232">
        <f>(VLOOKUP($C83,Incurred_Real!$A$25:$BR$427,Incurred_Real!AV$1,FALSE))*$M83</f>
        <v>0</v>
      </c>
      <c r="T83" s="232">
        <f>(VLOOKUP($C83,Incurred_Real!$A$25:$BR$427,Incurred_Real!AW$1,FALSE))*$M83</f>
        <v>0</v>
      </c>
      <c r="U83" s="232">
        <f>(VLOOKUP($C83,Incurred_Real!$A$25:$BR$427,Incurred_Real!AX$1,FALSE))*$M83</f>
        <v>0</v>
      </c>
      <c r="V83" s="232">
        <f>(VLOOKUP($C83,Incurred_Real!$A$25:$BR$427,Incurred_Real!AY$1,FALSE))*$M83</f>
        <v>0</v>
      </c>
      <c r="W83" s="232">
        <f>(VLOOKUP($C83,Incurred_Real!$A$25:$BR$427,Incurred_Real!AZ$1,FALSE))*$M83</f>
        <v>0</v>
      </c>
      <c r="X83" s="232">
        <f>(VLOOKUP($C83,Incurred_Real!$A$25:$BR$427,Incurred_Real!BA$1,FALSE))*$M83</f>
        <v>0</v>
      </c>
      <c r="Y83" s="232">
        <f>(VLOOKUP($C83,Incurred_Real!$A$25:$BR$427,Incurred_Real!BB$1,FALSE))*$M83</f>
        <v>0</v>
      </c>
      <c r="Z83" s="232">
        <f>(VLOOKUP($C83,Incurred_Real!$A$25:$BR$427,Incurred_Real!BC$1,FALSE))*$M83</f>
        <v>0</v>
      </c>
      <c r="AA83" s="232">
        <f>(VLOOKUP($C83,Incurred_Real!$A$25:$BR$427,Incurred_Real!BD$1,FALSE))*$M83</f>
        <v>0</v>
      </c>
      <c r="AB83" s="232">
        <f>(VLOOKUP($C83,Incurred_Real!$A$25:$BR$427,Incurred_Real!BE$1,FALSE))*$M83</f>
        <v>0</v>
      </c>
      <c r="AC83" s="232">
        <f>(VLOOKUP($C83,Incurred_Real!$A$25:$BR$427,Incurred_Real!BF$1,FALSE))*$M83</f>
        <v>0</v>
      </c>
      <c r="AD83" s="232">
        <f>(VLOOKUP($C83,Incurred_Real!$A$25:$BR$427,Incurred_Real!BG$1,FALSE))*$M83</f>
        <v>0</v>
      </c>
      <c r="AE83" s="232">
        <f>(VLOOKUP($C83,Incurred_Real!$A$25:$BR$427,Incurred_Real!BH$1,FALSE))*$M83</f>
        <v>0</v>
      </c>
      <c r="AF83" s="232">
        <f>(VLOOKUP($C83,Incurred_Real!$A$25:$BR$427,Incurred_Real!BI$1,FALSE))*$M83</f>
        <v>0</v>
      </c>
      <c r="AG83" s="232">
        <f>(VLOOKUP($C83,Incurred_Real!$A$25:$BR$427,Incurred_Real!BJ$1,FALSE))*$M83</f>
        <v>0</v>
      </c>
      <c r="AH83" s="232">
        <f>(VLOOKUP($C83,Incurred_Real!$A$25:$BR$427,Incurred_Real!BK$1,FALSE))*$M83</f>
        <v>0</v>
      </c>
      <c r="AI83" s="232">
        <f>(VLOOKUP($C83,Incurred_Real!$A$25:$BR$427,Incurred_Real!BL$1,FALSE))*$M83</f>
        <v>0</v>
      </c>
      <c r="AJ83" s="232">
        <f>(VLOOKUP($C83,Incurred_Real!$A$25:$BR$427,Incurred_Real!BM$1,FALSE))*$M83</f>
        <v>0</v>
      </c>
      <c r="AK83" s="232">
        <f>(VLOOKUP($C83,Incurred_Real!$A$25:$BR$427,Incurred_Real!BN$1,FALSE))*$M83</f>
        <v>0</v>
      </c>
      <c r="AL83" s="232">
        <f>(VLOOKUP($C83,Incurred_Real!$A$25:$BR$427,Incurred_Real!BO$1,FALSE))*$M83</f>
        <v>0</v>
      </c>
      <c r="AM83" s="232">
        <f>(VLOOKUP($C83,Incurred_Real!$A$25:$BR$427,Incurred_Real!BP$1,FALSE))*$M83</f>
        <v>0</v>
      </c>
      <c r="AN83" s="232">
        <f>(VLOOKUP($C83,Incurred_Real!$A$25:$BR$427,Incurred_Real!BQ$1,FALSE))*$M83</f>
        <v>0</v>
      </c>
      <c r="AO83" s="232">
        <f>(VLOOKUP($C83,Incurred_Real!$A$25:$BR$427,Incurred_Real!BR$1,FALSE))*$M83</f>
        <v>0</v>
      </c>
      <c r="AP83" s="232">
        <f t="shared" si="14"/>
        <v>0</v>
      </c>
      <c r="AR83" s="232" t="b">
        <f t="shared" si="15"/>
        <v>1</v>
      </c>
    </row>
    <row r="84" spans="3:44" x14ac:dyDescent="0.15">
      <c r="C84" s="11" t="s">
        <v>153</v>
      </c>
      <c r="D84" s="11" t="str">
        <f>VLOOKUP($C84,Incurred_Real!$A$24:$E$376,Incurred_Real!$B$1,FALSE)</f>
        <v>Templers to Para Easement Expansion</v>
      </c>
      <c r="E84" s="11" t="str">
        <f>VLOOKUP($C84,Incurred_Real!$A$24:$E$376,Incurred_Real!$D$1,FALSE)</f>
        <v>Easements/Land</v>
      </c>
      <c r="F84" s="13">
        <f>IF(VLOOKUP($C84,Incurred_Real!$A$25:$AQ$426,Incurred_Real!$AL$1,FALSE)="Commissioned Extra",0,
IF(VLOOKUP($C84,Incurred_Real!$A$25:$AQ$426,Incurred_Real!$AK$1,FALSE)=F$4,VLOOKUP($C84,Incurred_Real!$A$25:$AQ$426,Incurred_Real!$AM$1,FALSE),0))</f>
        <v>0</v>
      </c>
      <c r="G84" s="13">
        <f>IF(VLOOKUP($C84,Incurred_Real!$A$25:$AQ$426,Incurred_Real!$AL$1,FALSE)="Commissioned Extra",0,
IF(VLOOKUP($C84,Incurred_Real!$A$25:$AQ$426,Incurred_Real!$AK$1,FALSE)=G$4,VLOOKUP($C84,Incurred_Real!$A$25:$AQ$426,Incurred_Real!$AM$1,FALSE),0))</f>
        <v>0</v>
      </c>
      <c r="H84" s="13">
        <f>IF(VLOOKUP($C84,Incurred_Real!$A$25:$AQ$426,Incurred_Real!$AL$1,FALSE)="Commissioned Extra",0,
IF(VLOOKUP($C84,Incurred_Real!$A$25:$AQ$426,Incurred_Real!$AK$1,FALSE)=H$4,VLOOKUP($C84,Incurred_Real!$A$25:$AQ$426,Incurred_Real!$AM$1,FALSE),0))</f>
        <v>0</v>
      </c>
      <c r="I84" s="13">
        <f>IF(VLOOKUP($C84,Incurred_Real!$A$25:$AQ$426,Incurred_Real!$AL$1,FALSE)="Commissioned Extra",0,
IF(VLOOKUP($C84,Incurred_Real!$A$25:$AQ$426,Incurred_Real!$AK$1,FALSE)=I$4,VLOOKUP($C84,Incurred_Real!$A$25:$AQ$426,Incurred_Real!$AM$1,FALSE),0))</f>
        <v>0</v>
      </c>
      <c r="J84" s="13">
        <f>IF(VLOOKUP($C84,Incurred_Real!$A$25:$AQ$426,Incurred_Real!$AL$1,FALSE)="Commissioned Extra",0,
IF(VLOOKUP($C84,Incurred_Real!$A$25:$AQ$426,Incurred_Real!$AK$1,FALSE)=J$4,VLOOKUP($C84,Incurred_Real!$A$25:$AQ$426,Incurred_Real!$AM$1,FALSE),0))</f>
        <v>0</v>
      </c>
      <c r="K84" s="13">
        <f>IF(VLOOKUP($C84,Incurred_Real!$A$25:$AQ$426,Incurred_Real!$AL$1,FALSE)="Commissioned Extra",0,
IF(VLOOKUP($C84,Incurred_Real!$A$25:$AQ$426,Incurred_Real!$AK$1,FALSE)=K$4,VLOOKUP($C84,Incurred_Real!$A$25:$AQ$426,Incurred_Real!$AM$1,FALSE),0))</f>
        <v>0</v>
      </c>
      <c r="L84" s="13">
        <f>IF(VLOOKUP($C84,Incurred_Real!$A$25:$AQ$426,Incurred_Real!$AL$1,FALSE)="Commissioned Extra",0,
IF(VLOOKUP($C84,Incurred_Real!$A$25:$AQ$426,Incurred_Real!$AK$1,FALSE)=L$4,VLOOKUP($C84,Incurred_Real!$A$25:$AQ$426,Incurred_Real!$AM$1,FALSE),0))</f>
        <v>0</v>
      </c>
      <c r="M84" s="232">
        <f t="shared" si="12"/>
        <v>0</v>
      </c>
      <c r="N84" s="232" t="str">
        <f t="shared" si="13"/>
        <v/>
      </c>
      <c r="P84" s="232">
        <f>(VLOOKUP($C84,Incurred_Real!$A$25:$BR$427,Incurred_Real!AS$1,FALSE))*$M84</f>
        <v>0</v>
      </c>
      <c r="Q84" s="232">
        <f>(VLOOKUP($C84,Incurred_Real!$A$25:$BR$427,Incurred_Real!AT$1,FALSE))*$M84</f>
        <v>0</v>
      </c>
      <c r="R84" s="232">
        <f>(VLOOKUP($C84,Incurred_Real!$A$25:$BR$427,Incurred_Real!AU$1,FALSE))*$M84</f>
        <v>0</v>
      </c>
      <c r="S84" s="232">
        <f>(VLOOKUP($C84,Incurred_Real!$A$25:$BR$427,Incurred_Real!AV$1,FALSE))*$M84</f>
        <v>0</v>
      </c>
      <c r="T84" s="232">
        <f>(VLOOKUP($C84,Incurred_Real!$A$25:$BR$427,Incurred_Real!AW$1,FALSE))*$M84</f>
        <v>0</v>
      </c>
      <c r="U84" s="232">
        <f>(VLOOKUP($C84,Incurred_Real!$A$25:$BR$427,Incurred_Real!AX$1,FALSE))*$M84</f>
        <v>0</v>
      </c>
      <c r="V84" s="232">
        <f>(VLOOKUP($C84,Incurred_Real!$A$25:$BR$427,Incurred_Real!AY$1,FALSE))*$M84</f>
        <v>0</v>
      </c>
      <c r="W84" s="232">
        <f>(VLOOKUP($C84,Incurred_Real!$A$25:$BR$427,Incurred_Real!AZ$1,FALSE))*$M84</f>
        <v>0</v>
      </c>
      <c r="X84" s="232">
        <f>(VLOOKUP($C84,Incurred_Real!$A$25:$BR$427,Incurred_Real!BA$1,FALSE))*$M84</f>
        <v>0</v>
      </c>
      <c r="Y84" s="232">
        <f>(VLOOKUP($C84,Incurred_Real!$A$25:$BR$427,Incurred_Real!BB$1,FALSE))*$M84</f>
        <v>0</v>
      </c>
      <c r="Z84" s="232">
        <f>(VLOOKUP($C84,Incurred_Real!$A$25:$BR$427,Incurred_Real!BC$1,FALSE))*$M84</f>
        <v>0</v>
      </c>
      <c r="AA84" s="232">
        <f>(VLOOKUP($C84,Incurred_Real!$A$25:$BR$427,Incurred_Real!BD$1,FALSE))*$M84</f>
        <v>0</v>
      </c>
      <c r="AB84" s="232">
        <f>(VLOOKUP($C84,Incurred_Real!$A$25:$BR$427,Incurred_Real!BE$1,FALSE))*$M84</f>
        <v>0</v>
      </c>
      <c r="AC84" s="232">
        <f>(VLOOKUP($C84,Incurred_Real!$A$25:$BR$427,Incurred_Real!BF$1,FALSE))*$M84</f>
        <v>0</v>
      </c>
      <c r="AD84" s="232">
        <f>(VLOOKUP($C84,Incurred_Real!$A$25:$BR$427,Incurred_Real!BG$1,FALSE))*$M84</f>
        <v>0</v>
      </c>
      <c r="AE84" s="232">
        <f>(VLOOKUP($C84,Incurred_Real!$A$25:$BR$427,Incurred_Real!BH$1,FALSE))*$M84</f>
        <v>0</v>
      </c>
      <c r="AF84" s="232">
        <f>(VLOOKUP($C84,Incurred_Real!$A$25:$BR$427,Incurred_Real!BI$1,FALSE))*$M84</f>
        <v>0</v>
      </c>
      <c r="AG84" s="232">
        <f>(VLOOKUP($C84,Incurred_Real!$A$25:$BR$427,Incurred_Real!BJ$1,FALSE))*$M84</f>
        <v>0</v>
      </c>
      <c r="AH84" s="232">
        <f>(VLOOKUP($C84,Incurred_Real!$A$25:$BR$427,Incurred_Real!BK$1,FALSE))*$M84</f>
        <v>0</v>
      </c>
      <c r="AI84" s="232">
        <f>(VLOOKUP($C84,Incurred_Real!$A$25:$BR$427,Incurred_Real!BL$1,FALSE))*$M84</f>
        <v>0</v>
      </c>
      <c r="AJ84" s="232">
        <f>(VLOOKUP($C84,Incurred_Real!$A$25:$BR$427,Incurred_Real!BM$1,FALSE))*$M84</f>
        <v>0</v>
      </c>
      <c r="AK84" s="232">
        <f>(VLOOKUP($C84,Incurred_Real!$A$25:$BR$427,Incurred_Real!BN$1,FALSE))*$M84</f>
        <v>0</v>
      </c>
      <c r="AL84" s="232">
        <f>(VLOOKUP($C84,Incurred_Real!$A$25:$BR$427,Incurred_Real!BO$1,FALSE))*$M84</f>
        <v>0</v>
      </c>
      <c r="AM84" s="232">
        <f>(VLOOKUP($C84,Incurred_Real!$A$25:$BR$427,Incurred_Real!BP$1,FALSE))*$M84</f>
        <v>0</v>
      </c>
      <c r="AN84" s="232">
        <f>(VLOOKUP($C84,Incurred_Real!$A$25:$BR$427,Incurred_Real!BQ$1,FALSE))*$M84</f>
        <v>0</v>
      </c>
      <c r="AO84" s="232">
        <f>(VLOOKUP($C84,Incurred_Real!$A$25:$BR$427,Incurred_Real!BR$1,FALSE))*$M84</f>
        <v>0</v>
      </c>
      <c r="AP84" s="232">
        <f t="shared" si="14"/>
        <v>0</v>
      </c>
      <c r="AR84" s="232" t="b">
        <f t="shared" si="15"/>
        <v>1</v>
      </c>
    </row>
    <row r="85" spans="3:44" x14ac:dyDescent="0.15">
      <c r="C85" s="11" t="s">
        <v>155</v>
      </c>
      <c r="D85" s="11" t="str">
        <f>VLOOKUP($C85,Incurred_Real!$A$24:$E$376,Incurred_Real!$B$1,FALSE)</f>
        <v>Database Platform Refresh 2016-18</v>
      </c>
      <c r="E85" s="11" t="str">
        <f>VLOOKUP($C85,Incurred_Real!$A$24:$E$376,Incurred_Real!$D$1,FALSE)</f>
        <v>Information Technology</v>
      </c>
      <c r="F85" s="13">
        <f>IF(VLOOKUP($C85,Incurred_Real!$A$25:$AQ$426,Incurred_Real!$AL$1,FALSE)="Commissioned Extra",0,
IF(VLOOKUP($C85,Incurred_Real!$A$25:$AQ$426,Incurred_Real!$AK$1,FALSE)=F$4,VLOOKUP($C85,Incurred_Real!$A$25:$AQ$426,Incurred_Real!$AM$1,FALSE),0))</f>
        <v>0</v>
      </c>
      <c r="G85" s="13">
        <f>IF(VLOOKUP($C85,Incurred_Real!$A$25:$AQ$426,Incurred_Real!$AL$1,FALSE)="Commissioned Extra",0,
IF(VLOOKUP($C85,Incurred_Real!$A$25:$AQ$426,Incurred_Real!$AK$1,FALSE)=G$4,VLOOKUP($C85,Incurred_Real!$A$25:$AQ$426,Incurred_Real!$AM$1,FALSE),0))</f>
        <v>0</v>
      </c>
      <c r="H85" s="13">
        <f>IF(VLOOKUP($C85,Incurred_Real!$A$25:$AQ$426,Incurred_Real!$AL$1,FALSE)="Commissioned Extra",0,
IF(VLOOKUP($C85,Incurred_Real!$A$25:$AQ$426,Incurred_Real!$AK$1,FALSE)=H$4,VLOOKUP($C85,Incurred_Real!$A$25:$AQ$426,Incurred_Real!$AM$1,FALSE),0))</f>
        <v>0</v>
      </c>
      <c r="I85" s="13">
        <f>IF(VLOOKUP($C85,Incurred_Real!$A$25:$AQ$426,Incurred_Real!$AL$1,FALSE)="Commissioned Extra",0,
IF(VLOOKUP($C85,Incurred_Real!$A$25:$AQ$426,Incurred_Real!$AK$1,FALSE)=I$4,VLOOKUP($C85,Incurred_Real!$A$25:$AQ$426,Incurred_Real!$AM$1,FALSE),0))</f>
        <v>0</v>
      </c>
      <c r="J85" s="13">
        <f>IF(VLOOKUP($C85,Incurred_Real!$A$25:$AQ$426,Incurred_Real!$AL$1,FALSE)="Commissioned Extra",0,
IF(VLOOKUP($C85,Incurred_Real!$A$25:$AQ$426,Incurred_Real!$AK$1,FALSE)=J$4,VLOOKUP($C85,Incurred_Real!$A$25:$AQ$426,Incurred_Real!$AM$1,FALSE),0))</f>
        <v>0</v>
      </c>
      <c r="K85" s="13">
        <f>IF(VLOOKUP($C85,Incurred_Real!$A$25:$AQ$426,Incurred_Real!$AL$1,FALSE)="Commissioned Extra",0,
IF(VLOOKUP($C85,Incurred_Real!$A$25:$AQ$426,Incurred_Real!$AK$1,FALSE)=K$4,VLOOKUP($C85,Incurred_Real!$A$25:$AQ$426,Incurred_Real!$AM$1,FALSE),0))</f>
        <v>0</v>
      </c>
      <c r="L85" s="13">
        <f>IF(VLOOKUP($C85,Incurred_Real!$A$25:$AQ$426,Incurred_Real!$AL$1,FALSE)="Commissioned Extra",0,
IF(VLOOKUP($C85,Incurred_Real!$A$25:$AQ$426,Incurred_Real!$AK$1,FALSE)=L$4,VLOOKUP($C85,Incurred_Real!$A$25:$AQ$426,Incurred_Real!$AM$1,FALSE),0))</f>
        <v>0</v>
      </c>
      <c r="M85" s="232">
        <f t="shared" si="12"/>
        <v>0</v>
      </c>
      <c r="N85" s="232" t="str">
        <f t="shared" si="13"/>
        <v/>
      </c>
      <c r="P85" s="232">
        <f>(VLOOKUP($C85,Incurred_Real!$A$25:$BR$427,Incurred_Real!AS$1,FALSE))*$M85</f>
        <v>0</v>
      </c>
      <c r="Q85" s="232">
        <f>(VLOOKUP($C85,Incurred_Real!$A$25:$BR$427,Incurred_Real!AT$1,FALSE))*$M85</f>
        <v>0</v>
      </c>
      <c r="R85" s="232">
        <f>(VLOOKUP($C85,Incurred_Real!$A$25:$BR$427,Incurred_Real!AU$1,FALSE))*$M85</f>
        <v>0</v>
      </c>
      <c r="S85" s="232">
        <f>(VLOOKUP($C85,Incurred_Real!$A$25:$BR$427,Incurred_Real!AV$1,FALSE))*$M85</f>
        <v>0</v>
      </c>
      <c r="T85" s="232">
        <f>(VLOOKUP($C85,Incurred_Real!$A$25:$BR$427,Incurred_Real!AW$1,FALSE))*$M85</f>
        <v>0</v>
      </c>
      <c r="U85" s="232">
        <f>(VLOOKUP($C85,Incurred_Real!$A$25:$BR$427,Incurred_Real!AX$1,FALSE))*$M85</f>
        <v>0</v>
      </c>
      <c r="V85" s="232">
        <f>(VLOOKUP($C85,Incurred_Real!$A$25:$BR$427,Incurred_Real!AY$1,FALSE))*$M85</f>
        <v>0</v>
      </c>
      <c r="W85" s="232">
        <f>(VLOOKUP($C85,Incurred_Real!$A$25:$BR$427,Incurred_Real!AZ$1,FALSE))*$M85</f>
        <v>0</v>
      </c>
      <c r="X85" s="232">
        <f>(VLOOKUP($C85,Incurred_Real!$A$25:$BR$427,Incurred_Real!BA$1,FALSE))*$M85</f>
        <v>0</v>
      </c>
      <c r="Y85" s="232">
        <f>(VLOOKUP($C85,Incurred_Real!$A$25:$BR$427,Incurred_Real!BB$1,FALSE))*$M85</f>
        <v>0</v>
      </c>
      <c r="Z85" s="232">
        <f>(VLOOKUP($C85,Incurred_Real!$A$25:$BR$427,Incurred_Real!BC$1,FALSE))*$M85</f>
        <v>0</v>
      </c>
      <c r="AA85" s="232">
        <f>(VLOOKUP($C85,Incurred_Real!$A$25:$BR$427,Incurred_Real!BD$1,FALSE))*$M85</f>
        <v>0</v>
      </c>
      <c r="AB85" s="232">
        <f>(VLOOKUP($C85,Incurred_Real!$A$25:$BR$427,Incurred_Real!BE$1,FALSE))*$M85</f>
        <v>0</v>
      </c>
      <c r="AC85" s="232">
        <f>(VLOOKUP($C85,Incurred_Real!$A$25:$BR$427,Incurred_Real!BF$1,FALSE))*$M85</f>
        <v>0</v>
      </c>
      <c r="AD85" s="232">
        <f>(VLOOKUP($C85,Incurred_Real!$A$25:$BR$427,Incurred_Real!BG$1,FALSE))*$M85</f>
        <v>0</v>
      </c>
      <c r="AE85" s="232">
        <f>(VLOOKUP($C85,Incurred_Real!$A$25:$BR$427,Incurred_Real!BH$1,FALSE))*$M85</f>
        <v>0</v>
      </c>
      <c r="AF85" s="232">
        <f>(VLOOKUP($C85,Incurred_Real!$A$25:$BR$427,Incurred_Real!BI$1,FALSE))*$M85</f>
        <v>0</v>
      </c>
      <c r="AG85" s="232">
        <f>(VLOOKUP($C85,Incurred_Real!$A$25:$BR$427,Incurred_Real!BJ$1,FALSE))*$M85</f>
        <v>0</v>
      </c>
      <c r="AH85" s="232">
        <f>(VLOOKUP($C85,Incurred_Real!$A$25:$BR$427,Incurred_Real!BK$1,FALSE))*$M85</f>
        <v>0</v>
      </c>
      <c r="AI85" s="232">
        <f>(VLOOKUP($C85,Incurred_Real!$A$25:$BR$427,Incurred_Real!BL$1,FALSE))*$M85</f>
        <v>0</v>
      </c>
      <c r="AJ85" s="232">
        <f>(VLOOKUP($C85,Incurred_Real!$A$25:$BR$427,Incurred_Real!BM$1,FALSE))*$M85</f>
        <v>0</v>
      </c>
      <c r="AK85" s="232">
        <f>(VLOOKUP($C85,Incurred_Real!$A$25:$BR$427,Incurred_Real!BN$1,FALSE))*$M85</f>
        <v>0</v>
      </c>
      <c r="AL85" s="232">
        <f>(VLOOKUP($C85,Incurred_Real!$A$25:$BR$427,Incurred_Real!BO$1,FALSE))*$M85</f>
        <v>0</v>
      </c>
      <c r="AM85" s="232">
        <f>(VLOOKUP($C85,Incurred_Real!$A$25:$BR$427,Incurred_Real!BP$1,FALSE))*$M85</f>
        <v>0</v>
      </c>
      <c r="AN85" s="232">
        <f>(VLOOKUP($C85,Incurred_Real!$A$25:$BR$427,Incurred_Real!BQ$1,FALSE))*$M85</f>
        <v>0</v>
      </c>
      <c r="AO85" s="232">
        <f>(VLOOKUP($C85,Incurred_Real!$A$25:$BR$427,Incurred_Real!BR$1,FALSE))*$M85</f>
        <v>0</v>
      </c>
      <c r="AP85" s="232">
        <f t="shared" si="14"/>
        <v>0</v>
      </c>
      <c r="AR85" s="232" t="b">
        <f t="shared" si="15"/>
        <v>1</v>
      </c>
    </row>
    <row r="86" spans="3:44" x14ac:dyDescent="0.15">
      <c r="C86" s="11" t="s">
        <v>156</v>
      </c>
      <c r="D86" s="11" t="str">
        <f>VLOOKUP($C86,Incurred_Real!$A$24:$E$376,Incurred_Real!$B$1,FALSE)</f>
        <v>Baroota Substation Upgrade</v>
      </c>
      <c r="E86" s="11" t="str">
        <f>VLOOKUP($C86,Incurred_Real!$A$24:$E$376,Incurred_Real!$D$1,FALSE)</f>
        <v>Replacement</v>
      </c>
      <c r="F86" s="13">
        <f>IF(VLOOKUP($C86,Incurred_Real!$A$25:$AQ$426,Incurred_Real!$AL$1,FALSE)="Commissioned Extra",0,
IF(VLOOKUP($C86,Incurred_Real!$A$25:$AQ$426,Incurred_Real!$AK$1,FALSE)=F$4,VLOOKUP($C86,Incurred_Real!$A$25:$AQ$426,Incurred_Real!$AM$1,FALSE),0))</f>
        <v>0</v>
      </c>
      <c r="G86" s="13">
        <f>IF(VLOOKUP($C86,Incurred_Real!$A$25:$AQ$426,Incurred_Real!$AL$1,FALSE)="Commissioned Extra",0,
IF(VLOOKUP($C86,Incurred_Real!$A$25:$AQ$426,Incurred_Real!$AK$1,FALSE)=G$4,VLOOKUP($C86,Incurred_Real!$A$25:$AQ$426,Incurred_Real!$AM$1,FALSE),0))</f>
        <v>0</v>
      </c>
      <c r="H86" s="13">
        <f>IF(VLOOKUP($C86,Incurred_Real!$A$25:$AQ$426,Incurred_Real!$AL$1,FALSE)="Commissioned Extra",0,
IF(VLOOKUP($C86,Incurred_Real!$A$25:$AQ$426,Incurred_Real!$AK$1,FALSE)=H$4,VLOOKUP($C86,Incurred_Real!$A$25:$AQ$426,Incurred_Real!$AM$1,FALSE),0))</f>
        <v>0</v>
      </c>
      <c r="I86" s="13">
        <f>IF(VLOOKUP($C86,Incurred_Real!$A$25:$AQ$426,Incurred_Real!$AL$1,FALSE)="Commissioned Extra",0,
IF(VLOOKUP($C86,Incurred_Real!$A$25:$AQ$426,Incurred_Real!$AK$1,FALSE)=I$4,VLOOKUP($C86,Incurred_Real!$A$25:$AQ$426,Incurred_Real!$AM$1,FALSE),0))</f>
        <v>0</v>
      </c>
      <c r="J86" s="13">
        <f>IF(VLOOKUP($C86,Incurred_Real!$A$25:$AQ$426,Incurred_Real!$AL$1,FALSE)="Commissioned Extra",0,
IF(VLOOKUP($C86,Incurred_Real!$A$25:$AQ$426,Incurred_Real!$AK$1,FALSE)=J$4,VLOOKUP($C86,Incurred_Real!$A$25:$AQ$426,Incurred_Real!$AM$1,FALSE),0))</f>
        <v>0</v>
      </c>
      <c r="K86" s="13">
        <f>IF(VLOOKUP($C86,Incurred_Real!$A$25:$AQ$426,Incurred_Real!$AL$1,FALSE)="Commissioned Extra",0,
IF(VLOOKUP($C86,Incurred_Real!$A$25:$AQ$426,Incurred_Real!$AK$1,FALSE)=K$4,VLOOKUP($C86,Incurred_Real!$A$25:$AQ$426,Incurred_Real!$AM$1,FALSE),0))</f>
        <v>0</v>
      </c>
      <c r="L86" s="13">
        <f>IF(VLOOKUP($C86,Incurred_Real!$A$25:$AQ$426,Incurred_Real!$AL$1,FALSE)="Commissioned Extra",0,
IF(VLOOKUP($C86,Incurred_Real!$A$25:$AQ$426,Incurred_Real!$AK$1,FALSE)=L$4,VLOOKUP($C86,Incurred_Real!$A$25:$AQ$426,Incurred_Real!$AM$1,FALSE),0))</f>
        <v>0</v>
      </c>
      <c r="M86" s="232">
        <f t="shared" si="12"/>
        <v>0</v>
      </c>
      <c r="N86" s="232" t="str">
        <f t="shared" si="13"/>
        <v/>
      </c>
      <c r="P86" s="232">
        <f>(VLOOKUP($C86,Incurred_Real!$A$25:$BR$427,Incurred_Real!AS$1,FALSE))*$M86</f>
        <v>0</v>
      </c>
      <c r="Q86" s="232">
        <f>(VLOOKUP($C86,Incurred_Real!$A$25:$BR$427,Incurred_Real!AT$1,FALSE))*$M86</f>
        <v>0</v>
      </c>
      <c r="R86" s="232">
        <f>(VLOOKUP($C86,Incurred_Real!$A$25:$BR$427,Incurred_Real!AU$1,FALSE))*$M86</f>
        <v>0</v>
      </c>
      <c r="S86" s="232">
        <f>(VLOOKUP($C86,Incurred_Real!$A$25:$BR$427,Incurred_Real!AV$1,FALSE))*$M86</f>
        <v>0</v>
      </c>
      <c r="T86" s="232">
        <f>(VLOOKUP($C86,Incurred_Real!$A$25:$BR$427,Incurred_Real!AW$1,FALSE))*$M86</f>
        <v>0</v>
      </c>
      <c r="U86" s="232">
        <f>(VLOOKUP($C86,Incurred_Real!$A$25:$BR$427,Incurred_Real!AX$1,FALSE))*$M86</f>
        <v>0</v>
      </c>
      <c r="V86" s="232">
        <f>(VLOOKUP($C86,Incurred_Real!$A$25:$BR$427,Incurred_Real!AY$1,FALSE))*$M86</f>
        <v>0</v>
      </c>
      <c r="W86" s="232">
        <f>(VLOOKUP($C86,Incurred_Real!$A$25:$BR$427,Incurred_Real!AZ$1,FALSE))*$M86</f>
        <v>0</v>
      </c>
      <c r="X86" s="232">
        <f>(VLOOKUP($C86,Incurred_Real!$A$25:$BR$427,Incurred_Real!BA$1,FALSE))*$M86</f>
        <v>0</v>
      </c>
      <c r="Y86" s="232">
        <f>(VLOOKUP($C86,Incurred_Real!$A$25:$BR$427,Incurred_Real!BB$1,FALSE))*$M86</f>
        <v>0</v>
      </c>
      <c r="Z86" s="232">
        <f>(VLOOKUP($C86,Incurred_Real!$A$25:$BR$427,Incurred_Real!BC$1,FALSE))*$M86</f>
        <v>0</v>
      </c>
      <c r="AA86" s="232">
        <f>(VLOOKUP($C86,Incurred_Real!$A$25:$BR$427,Incurred_Real!BD$1,FALSE))*$M86</f>
        <v>0</v>
      </c>
      <c r="AB86" s="232">
        <f>(VLOOKUP($C86,Incurred_Real!$A$25:$BR$427,Incurred_Real!BE$1,FALSE))*$M86</f>
        <v>0</v>
      </c>
      <c r="AC86" s="232">
        <f>(VLOOKUP($C86,Incurred_Real!$A$25:$BR$427,Incurred_Real!BF$1,FALSE))*$M86</f>
        <v>0</v>
      </c>
      <c r="AD86" s="232">
        <f>(VLOOKUP($C86,Incurred_Real!$A$25:$BR$427,Incurred_Real!BG$1,FALSE))*$M86</f>
        <v>0</v>
      </c>
      <c r="AE86" s="232">
        <f>(VLOOKUP($C86,Incurred_Real!$A$25:$BR$427,Incurred_Real!BH$1,FALSE))*$M86</f>
        <v>0</v>
      </c>
      <c r="AF86" s="232">
        <f>(VLOOKUP($C86,Incurred_Real!$A$25:$BR$427,Incurred_Real!BI$1,FALSE))*$M86</f>
        <v>0</v>
      </c>
      <c r="AG86" s="232">
        <f>(VLOOKUP($C86,Incurred_Real!$A$25:$BR$427,Incurred_Real!BJ$1,FALSE))*$M86</f>
        <v>0</v>
      </c>
      <c r="AH86" s="232">
        <f>(VLOOKUP($C86,Incurred_Real!$A$25:$BR$427,Incurred_Real!BK$1,FALSE))*$M86</f>
        <v>0</v>
      </c>
      <c r="AI86" s="232">
        <f>(VLOOKUP($C86,Incurred_Real!$A$25:$BR$427,Incurred_Real!BL$1,FALSE))*$M86</f>
        <v>0</v>
      </c>
      <c r="AJ86" s="232">
        <f>(VLOOKUP($C86,Incurred_Real!$A$25:$BR$427,Incurred_Real!BM$1,FALSE))*$M86</f>
        <v>0</v>
      </c>
      <c r="AK86" s="232">
        <f>(VLOOKUP($C86,Incurred_Real!$A$25:$BR$427,Incurred_Real!BN$1,FALSE))*$M86</f>
        <v>0</v>
      </c>
      <c r="AL86" s="232">
        <f>(VLOOKUP($C86,Incurred_Real!$A$25:$BR$427,Incurred_Real!BO$1,FALSE))*$M86</f>
        <v>0</v>
      </c>
      <c r="AM86" s="232">
        <f>(VLOOKUP($C86,Incurred_Real!$A$25:$BR$427,Incurred_Real!BP$1,FALSE))*$M86</f>
        <v>0</v>
      </c>
      <c r="AN86" s="232">
        <f>(VLOOKUP($C86,Incurred_Real!$A$25:$BR$427,Incurred_Real!BQ$1,FALSE))*$M86</f>
        <v>0</v>
      </c>
      <c r="AO86" s="232">
        <f>(VLOOKUP($C86,Incurred_Real!$A$25:$BR$427,Incurred_Real!BR$1,FALSE))*$M86</f>
        <v>0</v>
      </c>
      <c r="AP86" s="232">
        <f t="shared" si="14"/>
        <v>0</v>
      </c>
      <c r="AR86" s="232" t="b">
        <f t="shared" si="15"/>
        <v>1</v>
      </c>
    </row>
    <row r="87" spans="3:44" x14ac:dyDescent="0.15">
      <c r="C87" s="11" t="s">
        <v>157</v>
      </c>
      <c r="D87" s="11" t="str">
        <f>VLOOKUP($C87,Incurred_Real!$A$24:$E$376,Incurred_Real!$B$1,FALSE)</f>
        <v>Bund Refurbishments</v>
      </c>
      <c r="E87" s="11" t="str">
        <f>VLOOKUP($C87,Incurred_Real!$A$24:$E$376,Incurred_Real!$D$1,FALSE)</f>
        <v>Security/Compliance</v>
      </c>
      <c r="F87" s="13">
        <f>IF(VLOOKUP($C87,Incurred_Real!$A$25:$AQ$426,Incurred_Real!$AL$1,FALSE)="Commissioned Extra",0,
IF(VLOOKUP($C87,Incurred_Real!$A$25:$AQ$426,Incurred_Real!$AK$1,FALSE)=F$4,VLOOKUP($C87,Incurred_Real!$A$25:$AQ$426,Incurred_Real!$AM$1,FALSE),0))</f>
        <v>0</v>
      </c>
      <c r="G87" s="13">
        <f>IF(VLOOKUP($C87,Incurred_Real!$A$25:$AQ$426,Incurred_Real!$AL$1,FALSE)="Commissioned Extra",0,
IF(VLOOKUP($C87,Incurred_Real!$A$25:$AQ$426,Incurred_Real!$AK$1,FALSE)=G$4,VLOOKUP($C87,Incurred_Real!$A$25:$AQ$426,Incurred_Real!$AM$1,FALSE),0))</f>
        <v>0</v>
      </c>
      <c r="H87" s="13">
        <f>IF(VLOOKUP($C87,Incurred_Real!$A$25:$AQ$426,Incurred_Real!$AL$1,FALSE)="Commissioned Extra",0,
IF(VLOOKUP($C87,Incurred_Real!$A$25:$AQ$426,Incurred_Real!$AK$1,FALSE)=H$4,VLOOKUP($C87,Incurred_Real!$A$25:$AQ$426,Incurred_Real!$AM$1,FALSE),0))</f>
        <v>0</v>
      </c>
      <c r="I87" s="13">
        <f>IF(VLOOKUP($C87,Incurred_Real!$A$25:$AQ$426,Incurred_Real!$AL$1,FALSE)="Commissioned Extra",0,
IF(VLOOKUP($C87,Incurred_Real!$A$25:$AQ$426,Incurred_Real!$AK$1,FALSE)=I$4,VLOOKUP($C87,Incurred_Real!$A$25:$AQ$426,Incurred_Real!$AM$1,FALSE),0))</f>
        <v>0</v>
      </c>
      <c r="J87" s="13">
        <f>IF(VLOOKUP($C87,Incurred_Real!$A$25:$AQ$426,Incurred_Real!$AL$1,FALSE)="Commissioned Extra",0,
IF(VLOOKUP($C87,Incurred_Real!$A$25:$AQ$426,Incurred_Real!$AK$1,FALSE)=J$4,VLOOKUP($C87,Incurred_Real!$A$25:$AQ$426,Incurred_Real!$AM$1,FALSE),0))</f>
        <v>0</v>
      </c>
      <c r="K87" s="13">
        <f>IF(VLOOKUP($C87,Incurred_Real!$A$25:$AQ$426,Incurred_Real!$AL$1,FALSE)="Commissioned Extra",0,
IF(VLOOKUP($C87,Incurred_Real!$A$25:$AQ$426,Incurred_Real!$AK$1,FALSE)=K$4,VLOOKUP($C87,Incurred_Real!$A$25:$AQ$426,Incurred_Real!$AM$1,FALSE),0))</f>
        <v>0</v>
      </c>
      <c r="L87" s="13">
        <f>IF(VLOOKUP($C87,Incurred_Real!$A$25:$AQ$426,Incurred_Real!$AL$1,FALSE)="Commissioned Extra",0,
IF(VLOOKUP($C87,Incurred_Real!$A$25:$AQ$426,Incurred_Real!$AK$1,FALSE)=L$4,VLOOKUP($C87,Incurred_Real!$A$25:$AQ$426,Incurred_Real!$AM$1,FALSE),0))</f>
        <v>0</v>
      </c>
      <c r="M87" s="232">
        <f t="shared" si="12"/>
        <v>0</v>
      </c>
      <c r="N87" s="232" t="str">
        <f t="shared" si="13"/>
        <v/>
      </c>
      <c r="P87" s="232">
        <f>(VLOOKUP($C87,Incurred_Real!$A$25:$BR$427,Incurred_Real!AS$1,FALSE))*$M87</f>
        <v>0</v>
      </c>
      <c r="Q87" s="232">
        <f>(VLOOKUP($C87,Incurred_Real!$A$25:$BR$427,Incurred_Real!AT$1,FALSE))*$M87</f>
        <v>0</v>
      </c>
      <c r="R87" s="232">
        <f>(VLOOKUP($C87,Incurred_Real!$A$25:$BR$427,Incurred_Real!AU$1,FALSE))*$M87</f>
        <v>0</v>
      </c>
      <c r="S87" s="232">
        <f>(VLOOKUP($C87,Incurred_Real!$A$25:$BR$427,Incurred_Real!AV$1,FALSE))*$M87</f>
        <v>0</v>
      </c>
      <c r="T87" s="232">
        <f>(VLOOKUP($C87,Incurred_Real!$A$25:$BR$427,Incurred_Real!AW$1,FALSE))*$M87</f>
        <v>0</v>
      </c>
      <c r="U87" s="232">
        <f>(VLOOKUP($C87,Incurred_Real!$A$25:$BR$427,Incurred_Real!AX$1,FALSE))*$M87</f>
        <v>0</v>
      </c>
      <c r="V87" s="232">
        <f>(VLOOKUP($C87,Incurred_Real!$A$25:$BR$427,Incurred_Real!AY$1,FALSE))*$M87</f>
        <v>0</v>
      </c>
      <c r="W87" s="232">
        <f>(VLOOKUP($C87,Incurred_Real!$A$25:$BR$427,Incurred_Real!AZ$1,FALSE))*$M87</f>
        <v>0</v>
      </c>
      <c r="X87" s="232">
        <f>(VLOOKUP($C87,Incurred_Real!$A$25:$BR$427,Incurred_Real!BA$1,FALSE))*$M87</f>
        <v>0</v>
      </c>
      <c r="Y87" s="232">
        <f>(VLOOKUP($C87,Incurred_Real!$A$25:$BR$427,Incurred_Real!BB$1,FALSE))*$M87</f>
        <v>0</v>
      </c>
      <c r="Z87" s="232">
        <f>(VLOOKUP($C87,Incurred_Real!$A$25:$BR$427,Incurred_Real!BC$1,FALSE))*$M87</f>
        <v>0</v>
      </c>
      <c r="AA87" s="232">
        <f>(VLOOKUP($C87,Incurred_Real!$A$25:$BR$427,Incurred_Real!BD$1,FALSE))*$M87</f>
        <v>0</v>
      </c>
      <c r="AB87" s="232">
        <f>(VLOOKUP($C87,Incurred_Real!$A$25:$BR$427,Incurred_Real!BE$1,FALSE))*$M87</f>
        <v>0</v>
      </c>
      <c r="AC87" s="232">
        <f>(VLOOKUP($C87,Incurred_Real!$A$25:$BR$427,Incurred_Real!BF$1,FALSE))*$M87</f>
        <v>0</v>
      </c>
      <c r="AD87" s="232">
        <f>(VLOOKUP($C87,Incurred_Real!$A$25:$BR$427,Incurred_Real!BG$1,FALSE))*$M87</f>
        <v>0</v>
      </c>
      <c r="AE87" s="232">
        <f>(VLOOKUP($C87,Incurred_Real!$A$25:$BR$427,Incurred_Real!BH$1,FALSE))*$M87</f>
        <v>0</v>
      </c>
      <c r="AF87" s="232">
        <f>(VLOOKUP($C87,Incurred_Real!$A$25:$BR$427,Incurred_Real!BI$1,FALSE))*$M87</f>
        <v>0</v>
      </c>
      <c r="AG87" s="232">
        <f>(VLOOKUP($C87,Incurred_Real!$A$25:$BR$427,Incurred_Real!BJ$1,FALSE))*$M87</f>
        <v>0</v>
      </c>
      <c r="AH87" s="232">
        <f>(VLOOKUP($C87,Incurred_Real!$A$25:$BR$427,Incurred_Real!BK$1,FALSE))*$M87</f>
        <v>0</v>
      </c>
      <c r="AI87" s="232">
        <f>(VLOOKUP($C87,Incurred_Real!$A$25:$BR$427,Incurred_Real!BL$1,FALSE))*$M87</f>
        <v>0</v>
      </c>
      <c r="AJ87" s="232">
        <f>(VLOOKUP($C87,Incurred_Real!$A$25:$BR$427,Incurred_Real!BM$1,FALSE))*$M87</f>
        <v>0</v>
      </c>
      <c r="AK87" s="232">
        <f>(VLOOKUP($C87,Incurred_Real!$A$25:$BR$427,Incurred_Real!BN$1,FALSE))*$M87</f>
        <v>0</v>
      </c>
      <c r="AL87" s="232">
        <f>(VLOOKUP($C87,Incurred_Real!$A$25:$BR$427,Incurred_Real!BO$1,FALSE))*$M87</f>
        <v>0</v>
      </c>
      <c r="AM87" s="232">
        <f>(VLOOKUP($C87,Incurred_Real!$A$25:$BR$427,Incurred_Real!BP$1,FALSE))*$M87</f>
        <v>0</v>
      </c>
      <c r="AN87" s="232">
        <f>(VLOOKUP($C87,Incurred_Real!$A$25:$BR$427,Incurred_Real!BQ$1,FALSE))*$M87</f>
        <v>0</v>
      </c>
      <c r="AO87" s="232">
        <f>(VLOOKUP($C87,Incurred_Real!$A$25:$BR$427,Incurred_Real!BR$1,FALSE))*$M87</f>
        <v>0</v>
      </c>
      <c r="AP87" s="232">
        <f t="shared" si="14"/>
        <v>0</v>
      </c>
      <c r="AR87" s="232" t="b">
        <f t="shared" si="15"/>
        <v>1</v>
      </c>
    </row>
    <row r="88" spans="3:44" x14ac:dyDescent="0.15">
      <c r="C88" s="11" t="s">
        <v>159</v>
      </c>
      <c r="D88" s="11" t="str">
        <f>VLOOKUP($C88,Incurred_Real!$A$24:$E$376,Incurred_Real!$B$1,FALSE)</f>
        <v>Substation Lighting and Infrastructure Replacement</v>
      </c>
      <c r="E88" s="11" t="str">
        <f>VLOOKUP($C88,Incurred_Real!$A$24:$E$376,Incurred_Real!$D$1,FALSE)</f>
        <v>Replacement</v>
      </c>
      <c r="F88" s="13">
        <f>IF(VLOOKUP($C88,Incurred_Real!$A$25:$AQ$426,Incurred_Real!$AL$1,FALSE)="Commissioned Extra",0,
IF(VLOOKUP($C88,Incurred_Real!$A$25:$AQ$426,Incurred_Real!$AK$1,FALSE)=F$4,VLOOKUP($C88,Incurred_Real!$A$25:$AQ$426,Incurred_Real!$AM$1,FALSE),0))</f>
        <v>0</v>
      </c>
      <c r="G88" s="13">
        <f>IF(VLOOKUP($C88,Incurred_Real!$A$25:$AQ$426,Incurred_Real!$AL$1,FALSE)="Commissioned Extra",0,
IF(VLOOKUP($C88,Incurred_Real!$A$25:$AQ$426,Incurred_Real!$AK$1,FALSE)=G$4,VLOOKUP($C88,Incurred_Real!$A$25:$AQ$426,Incurred_Real!$AM$1,FALSE),0))</f>
        <v>0</v>
      </c>
      <c r="H88" s="13">
        <f>IF(VLOOKUP($C88,Incurred_Real!$A$25:$AQ$426,Incurred_Real!$AL$1,FALSE)="Commissioned Extra",0,
IF(VLOOKUP($C88,Incurred_Real!$A$25:$AQ$426,Incurred_Real!$AK$1,FALSE)=H$4,VLOOKUP($C88,Incurred_Real!$A$25:$AQ$426,Incurred_Real!$AM$1,FALSE),0))</f>
        <v>0</v>
      </c>
      <c r="I88" s="13">
        <f>IF(VLOOKUP($C88,Incurred_Real!$A$25:$AQ$426,Incurred_Real!$AL$1,FALSE)="Commissioned Extra",0,
IF(VLOOKUP($C88,Incurred_Real!$A$25:$AQ$426,Incurred_Real!$AK$1,FALSE)=I$4,VLOOKUP($C88,Incurred_Real!$A$25:$AQ$426,Incurred_Real!$AM$1,FALSE),0))</f>
        <v>0</v>
      </c>
      <c r="J88" s="13">
        <f>IF(VLOOKUP($C88,Incurred_Real!$A$25:$AQ$426,Incurred_Real!$AL$1,FALSE)="Commissioned Extra",0,
IF(VLOOKUP($C88,Incurred_Real!$A$25:$AQ$426,Incurred_Real!$AK$1,FALSE)=J$4,VLOOKUP($C88,Incurred_Real!$A$25:$AQ$426,Incurred_Real!$AM$1,FALSE),0))</f>
        <v>0</v>
      </c>
      <c r="K88" s="13">
        <f>IF(VLOOKUP($C88,Incurred_Real!$A$25:$AQ$426,Incurred_Real!$AL$1,FALSE)="Commissioned Extra",0,
IF(VLOOKUP($C88,Incurred_Real!$A$25:$AQ$426,Incurred_Real!$AK$1,FALSE)=K$4,VLOOKUP($C88,Incurred_Real!$A$25:$AQ$426,Incurred_Real!$AM$1,FALSE),0))</f>
        <v>0</v>
      </c>
      <c r="L88" s="13">
        <f>IF(VLOOKUP($C88,Incurred_Real!$A$25:$AQ$426,Incurred_Real!$AL$1,FALSE)="Commissioned Extra",0,
IF(VLOOKUP($C88,Incurred_Real!$A$25:$AQ$426,Incurred_Real!$AK$1,FALSE)=L$4,VLOOKUP($C88,Incurred_Real!$A$25:$AQ$426,Incurred_Real!$AM$1,FALSE),0))</f>
        <v>0</v>
      </c>
      <c r="M88" s="232">
        <f t="shared" si="12"/>
        <v>0</v>
      </c>
      <c r="N88" s="232" t="str">
        <f t="shared" si="13"/>
        <v/>
      </c>
      <c r="P88" s="232">
        <f>(VLOOKUP($C88,Incurred_Real!$A$25:$BR$427,Incurred_Real!AS$1,FALSE))*$M88</f>
        <v>0</v>
      </c>
      <c r="Q88" s="232">
        <f>(VLOOKUP($C88,Incurred_Real!$A$25:$BR$427,Incurred_Real!AT$1,FALSE))*$M88</f>
        <v>0</v>
      </c>
      <c r="R88" s="232">
        <f>(VLOOKUP($C88,Incurred_Real!$A$25:$BR$427,Incurred_Real!AU$1,FALSE))*$M88</f>
        <v>0</v>
      </c>
      <c r="S88" s="232">
        <f>(VLOOKUP($C88,Incurred_Real!$A$25:$BR$427,Incurred_Real!AV$1,FALSE))*$M88</f>
        <v>0</v>
      </c>
      <c r="T88" s="232">
        <f>(VLOOKUP($C88,Incurred_Real!$A$25:$BR$427,Incurred_Real!AW$1,FALSE))*$M88</f>
        <v>0</v>
      </c>
      <c r="U88" s="232">
        <f>(VLOOKUP($C88,Incurred_Real!$A$25:$BR$427,Incurred_Real!AX$1,FALSE))*$M88</f>
        <v>0</v>
      </c>
      <c r="V88" s="232">
        <f>(VLOOKUP($C88,Incurred_Real!$A$25:$BR$427,Incurred_Real!AY$1,FALSE))*$M88</f>
        <v>0</v>
      </c>
      <c r="W88" s="232">
        <f>(VLOOKUP($C88,Incurred_Real!$A$25:$BR$427,Incurred_Real!AZ$1,FALSE))*$M88</f>
        <v>0</v>
      </c>
      <c r="X88" s="232">
        <f>(VLOOKUP($C88,Incurred_Real!$A$25:$BR$427,Incurred_Real!BA$1,FALSE))*$M88</f>
        <v>0</v>
      </c>
      <c r="Y88" s="232">
        <f>(VLOOKUP($C88,Incurred_Real!$A$25:$BR$427,Incurred_Real!BB$1,FALSE))*$M88</f>
        <v>0</v>
      </c>
      <c r="Z88" s="232">
        <f>(VLOOKUP($C88,Incurred_Real!$A$25:$BR$427,Incurred_Real!BC$1,FALSE))*$M88</f>
        <v>0</v>
      </c>
      <c r="AA88" s="232">
        <f>(VLOOKUP($C88,Incurred_Real!$A$25:$BR$427,Incurred_Real!BD$1,FALSE))*$M88</f>
        <v>0</v>
      </c>
      <c r="AB88" s="232">
        <f>(VLOOKUP($C88,Incurred_Real!$A$25:$BR$427,Incurred_Real!BE$1,FALSE))*$M88</f>
        <v>0</v>
      </c>
      <c r="AC88" s="232">
        <f>(VLOOKUP($C88,Incurred_Real!$A$25:$BR$427,Incurred_Real!BF$1,FALSE))*$M88</f>
        <v>0</v>
      </c>
      <c r="AD88" s="232">
        <f>(VLOOKUP($C88,Incurred_Real!$A$25:$BR$427,Incurred_Real!BG$1,FALSE))*$M88</f>
        <v>0</v>
      </c>
      <c r="AE88" s="232">
        <f>(VLOOKUP($C88,Incurred_Real!$A$25:$BR$427,Incurred_Real!BH$1,FALSE))*$M88</f>
        <v>0</v>
      </c>
      <c r="AF88" s="232">
        <f>(VLOOKUP($C88,Incurred_Real!$A$25:$BR$427,Incurred_Real!BI$1,FALSE))*$M88</f>
        <v>0</v>
      </c>
      <c r="AG88" s="232">
        <f>(VLOOKUP($C88,Incurred_Real!$A$25:$BR$427,Incurred_Real!BJ$1,FALSE))*$M88</f>
        <v>0</v>
      </c>
      <c r="AH88" s="232">
        <f>(VLOOKUP($C88,Incurred_Real!$A$25:$BR$427,Incurred_Real!BK$1,FALSE))*$M88</f>
        <v>0</v>
      </c>
      <c r="AI88" s="232">
        <f>(VLOOKUP($C88,Incurred_Real!$A$25:$BR$427,Incurred_Real!BL$1,FALSE))*$M88</f>
        <v>0</v>
      </c>
      <c r="AJ88" s="232">
        <f>(VLOOKUP($C88,Incurred_Real!$A$25:$BR$427,Incurred_Real!BM$1,FALSE))*$M88</f>
        <v>0</v>
      </c>
      <c r="AK88" s="232">
        <f>(VLOOKUP($C88,Incurred_Real!$A$25:$BR$427,Incurred_Real!BN$1,FALSE))*$M88</f>
        <v>0</v>
      </c>
      <c r="AL88" s="232">
        <f>(VLOOKUP($C88,Incurred_Real!$A$25:$BR$427,Incurred_Real!BO$1,FALSE))*$M88</f>
        <v>0</v>
      </c>
      <c r="AM88" s="232">
        <f>(VLOOKUP($C88,Incurred_Real!$A$25:$BR$427,Incurred_Real!BP$1,FALSE))*$M88</f>
        <v>0</v>
      </c>
      <c r="AN88" s="232">
        <f>(VLOOKUP($C88,Incurred_Real!$A$25:$BR$427,Incurred_Real!BQ$1,FALSE))*$M88</f>
        <v>0</v>
      </c>
      <c r="AO88" s="232">
        <f>(VLOOKUP($C88,Incurred_Real!$A$25:$BR$427,Incurred_Real!BR$1,FALSE))*$M88</f>
        <v>0</v>
      </c>
      <c r="AP88" s="232">
        <f t="shared" si="14"/>
        <v>0</v>
      </c>
      <c r="AR88" s="232" t="b">
        <f t="shared" si="15"/>
        <v>1</v>
      </c>
    </row>
    <row r="89" spans="3:44" x14ac:dyDescent="0.15">
      <c r="C89" s="11" t="s">
        <v>161</v>
      </c>
      <c r="D89" s="11" t="str">
        <f>VLOOKUP($C89,Incurred_Real!$A$24:$E$376,Incurred_Real!$B$1,FALSE)</f>
        <v>AC Board Replacement 2013-18</v>
      </c>
      <c r="E89" s="11" t="str">
        <f>VLOOKUP($C89,Incurred_Real!$A$24:$E$376,Incurred_Real!$D$1,FALSE)</f>
        <v>Replacement</v>
      </c>
      <c r="F89" s="13">
        <f>IF(VLOOKUP($C89,Incurred_Real!$A$25:$AQ$426,Incurred_Real!$AL$1,FALSE)="Commissioned Extra",0,
IF(VLOOKUP($C89,Incurred_Real!$A$25:$AQ$426,Incurred_Real!$AK$1,FALSE)=F$4,VLOOKUP($C89,Incurred_Real!$A$25:$AQ$426,Incurred_Real!$AM$1,FALSE),0))</f>
        <v>0</v>
      </c>
      <c r="G89" s="13">
        <f>IF(VLOOKUP($C89,Incurred_Real!$A$25:$AQ$426,Incurred_Real!$AL$1,FALSE)="Commissioned Extra",0,
IF(VLOOKUP($C89,Incurred_Real!$A$25:$AQ$426,Incurred_Real!$AK$1,FALSE)=G$4,VLOOKUP($C89,Incurred_Real!$A$25:$AQ$426,Incurred_Real!$AM$1,FALSE),0))</f>
        <v>0</v>
      </c>
      <c r="H89" s="13">
        <f>IF(VLOOKUP($C89,Incurred_Real!$A$25:$AQ$426,Incurred_Real!$AL$1,FALSE)="Commissioned Extra",0,
IF(VLOOKUP($C89,Incurred_Real!$A$25:$AQ$426,Incurred_Real!$AK$1,FALSE)=H$4,VLOOKUP($C89,Incurred_Real!$A$25:$AQ$426,Incurred_Real!$AM$1,FALSE),0))</f>
        <v>0</v>
      </c>
      <c r="I89" s="13">
        <f>IF(VLOOKUP($C89,Incurred_Real!$A$25:$AQ$426,Incurred_Real!$AL$1,FALSE)="Commissioned Extra",0,
IF(VLOOKUP($C89,Incurred_Real!$A$25:$AQ$426,Incurred_Real!$AK$1,FALSE)=I$4,VLOOKUP($C89,Incurred_Real!$A$25:$AQ$426,Incurred_Real!$AM$1,FALSE),0))</f>
        <v>0</v>
      </c>
      <c r="J89" s="13">
        <f>IF(VLOOKUP($C89,Incurred_Real!$A$25:$AQ$426,Incurred_Real!$AL$1,FALSE)="Commissioned Extra",0,
IF(VLOOKUP($C89,Incurred_Real!$A$25:$AQ$426,Incurred_Real!$AK$1,FALSE)=J$4,VLOOKUP($C89,Incurred_Real!$A$25:$AQ$426,Incurred_Real!$AM$1,FALSE),0))</f>
        <v>0</v>
      </c>
      <c r="K89" s="13">
        <f>IF(VLOOKUP($C89,Incurred_Real!$A$25:$AQ$426,Incurred_Real!$AL$1,FALSE)="Commissioned Extra",0,
IF(VLOOKUP($C89,Incurred_Real!$A$25:$AQ$426,Incurred_Real!$AK$1,FALSE)=K$4,VLOOKUP($C89,Incurred_Real!$A$25:$AQ$426,Incurred_Real!$AM$1,FALSE),0))</f>
        <v>0</v>
      </c>
      <c r="L89" s="13">
        <f>IF(VLOOKUP($C89,Incurred_Real!$A$25:$AQ$426,Incurred_Real!$AL$1,FALSE)="Commissioned Extra",0,
IF(VLOOKUP($C89,Incurred_Real!$A$25:$AQ$426,Incurred_Real!$AK$1,FALSE)=L$4,VLOOKUP($C89,Incurred_Real!$A$25:$AQ$426,Incurred_Real!$AM$1,FALSE),0))</f>
        <v>0</v>
      </c>
      <c r="M89" s="232">
        <f t="shared" si="12"/>
        <v>0</v>
      </c>
      <c r="N89" s="232" t="str">
        <f t="shared" si="13"/>
        <v/>
      </c>
      <c r="P89" s="232">
        <f>(VLOOKUP($C89,Incurred_Real!$A$25:$BR$427,Incurred_Real!AS$1,FALSE))*$M89</f>
        <v>0</v>
      </c>
      <c r="Q89" s="232">
        <f>(VLOOKUP($C89,Incurred_Real!$A$25:$BR$427,Incurred_Real!AT$1,FALSE))*$M89</f>
        <v>0</v>
      </c>
      <c r="R89" s="232">
        <f>(VLOOKUP($C89,Incurred_Real!$A$25:$BR$427,Incurred_Real!AU$1,FALSE))*$M89</f>
        <v>0</v>
      </c>
      <c r="S89" s="232">
        <f>(VLOOKUP($C89,Incurred_Real!$A$25:$BR$427,Incurred_Real!AV$1,FALSE))*$M89</f>
        <v>0</v>
      </c>
      <c r="T89" s="232">
        <f>(VLOOKUP($C89,Incurred_Real!$A$25:$BR$427,Incurred_Real!AW$1,FALSE))*$M89</f>
        <v>0</v>
      </c>
      <c r="U89" s="232">
        <f>(VLOOKUP($C89,Incurred_Real!$A$25:$BR$427,Incurred_Real!AX$1,FALSE))*$M89</f>
        <v>0</v>
      </c>
      <c r="V89" s="232">
        <f>(VLOOKUP($C89,Incurred_Real!$A$25:$BR$427,Incurred_Real!AY$1,FALSE))*$M89</f>
        <v>0</v>
      </c>
      <c r="W89" s="232">
        <f>(VLOOKUP($C89,Incurred_Real!$A$25:$BR$427,Incurred_Real!AZ$1,FALSE))*$M89</f>
        <v>0</v>
      </c>
      <c r="X89" s="232">
        <f>(VLOOKUP($C89,Incurred_Real!$A$25:$BR$427,Incurred_Real!BA$1,FALSE))*$M89</f>
        <v>0</v>
      </c>
      <c r="Y89" s="232">
        <f>(VLOOKUP($C89,Incurred_Real!$A$25:$BR$427,Incurred_Real!BB$1,FALSE))*$M89</f>
        <v>0</v>
      </c>
      <c r="Z89" s="232">
        <f>(VLOOKUP($C89,Incurred_Real!$A$25:$BR$427,Incurred_Real!BC$1,FALSE))*$M89</f>
        <v>0</v>
      </c>
      <c r="AA89" s="232">
        <f>(VLOOKUP($C89,Incurred_Real!$A$25:$BR$427,Incurred_Real!BD$1,FALSE))*$M89</f>
        <v>0</v>
      </c>
      <c r="AB89" s="232">
        <f>(VLOOKUP($C89,Incurred_Real!$A$25:$BR$427,Incurred_Real!BE$1,FALSE))*$M89</f>
        <v>0</v>
      </c>
      <c r="AC89" s="232">
        <f>(VLOOKUP($C89,Incurred_Real!$A$25:$BR$427,Incurred_Real!BF$1,FALSE))*$M89</f>
        <v>0</v>
      </c>
      <c r="AD89" s="232">
        <f>(VLOOKUP($C89,Incurred_Real!$A$25:$BR$427,Incurred_Real!BG$1,FALSE))*$M89</f>
        <v>0</v>
      </c>
      <c r="AE89" s="232">
        <f>(VLOOKUP($C89,Incurred_Real!$A$25:$BR$427,Incurred_Real!BH$1,FALSE))*$M89</f>
        <v>0</v>
      </c>
      <c r="AF89" s="232">
        <f>(VLOOKUP($C89,Incurred_Real!$A$25:$BR$427,Incurred_Real!BI$1,FALSE))*$M89</f>
        <v>0</v>
      </c>
      <c r="AG89" s="232">
        <f>(VLOOKUP($C89,Incurred_Real!$A$25:$BR$427,Incurred_Real!BJ$1,FALSE))*$M89</f>
        <v>0</v>
      </c>
      <c r="AH89" s="232">
        <f>(VLOOKUP($C89,Incurred_Real!$A$25:$BR$427,Incurred_Real!BK$1,FALSE))*$M89</f>
        <v>0</v>
      </c>
      <c r="AI89" s="232">
        <f>(VLOOKUP($C89,Incurred_Real!$A$25:$BR$427,Incurred_Real!BL$1,FALSE))*$M89</f>
        <v>0</v>
      </c>
      <c r="AJ89" s="232">
        <f>(VLOOKUP($C89,Incurred_Real!$A$25:$BR$427,Incurred_Real!BM$1,FALSE))*$M89</f>
        <v>0</v>
      </c>
      <c r="AK89" s="232">
        <f>(VLOOKUP($C89,Incurred_Real!$A$25:$BR$427,Incurred_Real!BN$1,FALSE))*$M89</f>
        <v>0</v>
      </c>
      <c r="AL89" s="232">
        <f>(VLOOKUP($C89,Incurred_Real!$A$25:$BR$427,Incurred_Real!BO$1,FALSE))*$M89</f>
        <v>0</v>
      </c>
      <c r="AM89" s="232">
        <f>(VLOOKUP($C89,Incurred_Real!$A$25:$BR$427,Incurred_Real!BP$1,FALSE))*$M89</f>
        <v>0</v>
      </c>
      <c r="AN89" s="232">
        <f>(VLOOKUP($C89,Incurred_Real!$A$25:$BR$427,Incurred_Real!BQ$1,FALSE))*$M89</f>
        <v>0</v>
      </c>
      <c r="AO89" s="232">
        <f>(VLOOKUP($C89,Incurred_Real!$A$25:$BR$427,Incurred_Real!BR$1,FALSE))*$M89</f>
        <v>0</v>
      </c>
      <c r="AP89" s="232">
        <f t="shared" si="14"/>
        <v>0</v>
      </c>
      <c r="AR89" s="232" t="b">
        <f t="shared" si="15"/>
        <v>1</v>
      </c>
    </row>
    <row r="90" spans="3:44" x14ac:dyDescent="0.15">
      <c r="C90" s="11" t="s">
        <v>163</v>
      </c>
      <c r="D90" s="11" t="str">
        <f>VLOOKUP($C90,Incurred_Real!$A$24:$E$376,Incurred_Real!$B$1,FALSE)</f>
        <v>Westinghouse RTU Replacement</v>
      </c>
      <c r="E90" s="11" t="str">
        <f>VLOOKUP($C90,Incurred_Real!$A$24:$E$376,Incurred_Real!$D$1,FALSE)</f>
        <v>Replacement</v>
      </c>
      <c r="F90" s="13">
        <f>IF(VLOOKUP($C90,Incurred_Real!$A$25:$AQ$426,Incurred_Real!$AL$1,FALSE)="Commissioned Extra",0,
IF(VLOOKUP($C90,Incurred_Real!$A$25:$AQ$426,Incurred_Real!$AK$1,FALSE)=F$4,VLOOKUP($C90,Incurred_Real!$A$25:$AQ$426,Incurred_Real!$AM$1,FALSE),0))</f>
        <v>0</v>
      </c>
      <c r="G90" s="13">
        <f>IF(VLOOKUP($C90,Incurred_Real!$A$25:$AQ$426,Incurred_Real!$AL$1,FALSE)="Commissioned Extra",0,
IF(VLOOKUP($C90,Incurred_Real!$A$25:$AQ$426,Incurred_Real!$AK$1,FALSE)=G$4,VLOOKUP($C90,Incurred_Real!$A$25:$AQ$426,Incurred_Real!$AM$1,FALSE),0))</f>
        <v>0</v>
      </c>
      <c r="H90" s="13">
        <f>IF(VLOOKUP($C90,Incurred_Real!$A$25:$AQ$426,Incurred_Real!$AL$1,FALSE)="Commissioned Extra",0,
IF(VLOOKUP($C90,Incurred_Real!$A$25:$AQ$426,Incurred_Real!$AK$1,FALSE)=H$4,VLOOKUP($C90,Incurred_Real!$A$25:$AQ$426,Incurred_Real!$AM$1,FALSE),0))</f>
        <v>0</v>
      </c>
      <c r="I90" s="13">
        <f>IF(VLOOKUP($C90,Incurred_Real!$A$25:$AQ$426,Incurred_Real!$AL$1,FALSE)="Commissioned Extra",0,
IF(VLOOKUP($C90,Incurred_Real!$A$25:$AQ$426,Incurred_Real!$AK$1,FALSE)=I$4,VLOOKUP($C90,Incurred_Real!$A$25:$AQ$426,Incurred_Real!$AM$1,FALSE),0))</f>
        <v>0</v>
      </c>
      <c r="J90" s="13">
        <f>IF(VLOOKUP($C90,Incurred_Real!$A$25:$AQ$426,Incurred_Real!$AL$1,FALSE)="Commissioned Extra",0,
IF(VLOOKUP($C90,Incurred_Real!$A$25:$AQ$426,Incurred_Real!$AK$1,FALSE)=J$4,VLOOKUP($C90,Incurred_Real!$A$25:$AQ$426,Incurred_Real!$AM$1,FALSE),0))</f>
        <v>0</v>
      </c>
      <c r="K90" s="13">
        <f>IF(VLOOKUP($C90,Incurred_Real!$A$25:$AQ$426,Incurred_Real!$AL$1,FALSE)="Commissioned Extra",0,
IF(VLOOKUP($C90,Incurred_Real!$A$25:$AQ$426,Incurred_Real!$AK$1,FALSE)=K$4,VLOOKUP($C90,Incurred_Real!$A$25:$AQ$426,Incurred_Real!$AM$1,FALSE),0))</f>
        <v>0</v>
      </c>
      <c r="L90" s="13">
        <f>IF(VLOOKUP($C90,Incurred_Real!$A$25:$AQ$426,Incurred_Real!$AL$1,FALSE)="Commissioned Extra",0,
IF(VLOOKUP($C90,Incurred_Real!$A$25:$AQ$426,Incurred_Real!$AK$1,FALSE)=L$4,VLOOKUP($C90,Incurred_Real!$A$25:$AQ$426,Incurred_Real!$AM$1,FALSE),0))</f>
        <v>0</v>
      </c>
      <c r="M90" s="232">
        <f t="shared" si="12"/>
        <v>0</v>
      </c>
      <c r="N90" s="232" t="str">
        <f t="shared" si="13"/>
        <v/>
      </c>
      <c r="P90" s="232">
        <f>(VLOOKUP($C90,Incurred_Real!$A$25:$BR$427,Incurred_Real!AS$1,FALSE))*$M90</f>
        <v>0</v>
      </c>
      <c r="Q90" s="232">
        <f>(VLOOKUP($C90,Incurred_Real!$A$25:$BR$427,Incurred_Real!AT$1,FALSE))*$M90</f>
        <v>0</v>
      </c>
      <c r="R90" s="232">
        <f>(VLOOKUP($C90,Incurred_Real!$A$25:$BR$427,Incurred_Real!AU$1,FALSE))*$M90</f>
        <v>0</v>
      </c>
      <c r="S90" s="232">
        <f>(VLOOKUP($C90,Incurred_Real!$A$25:$BR$427,Incurred_Real!AV$1,FALSE))*$M90</f>
        <v>0</v>
      </c>
      <c r="T90" s="232">
        <f>(VLOOKUP($C90,Incurred_Real!$A$25:$BR$427,Incurred_Real!AW$1,FALSE))*$M90</f>
        <v>0</v>
      </c>
      <c r="U90" s="232">
        <f>(VLOOKUP($C90,Incurred_Real!$A$25:$BR$427,Incurred_Real!AX$1,FALSE))*$M90</f>
        <v>0</v>
      </c>
      <c r="V90" s="232">
        <f>(VLOOKUP($C90,Incurred_Real!$A$25:$BR$427,Incurred_Real!AY$1,FALSE))*$M90</f>
        <v>0</v>
      </c>
      <c r="W90" s="232">
        <f>(VLOOKUP($C90,Incurred_Real!$A$25:$BR$427,Incurred_Real!AZ$1,FALSE))*$M90</f>
        <v>0</v>
      </c>
      <c r="X90" s="232">
        <f>(VLOOKUP($C90,Incurred_Real!$A$25:$BR$427,Incurred_Real!BA$1,FALSE))*$M90</f>
        <v>0</v>
      </c>
      <c r="Y90" s="232">
        <f>(VLOOKUP($C90,Incurred_Real!$A$25:$BR$427,Incurred_Real!BB$1,FALSE))*$M90</f>
        <v>0</v>
      </c>
      <c r="Z90" s="232">
        <f>(VLOOKUP($C90,Incurred_Real!$A$25:$BR$427,Incurred_Real!BC$1,FALSE))*$M90</f>
        <v>0</v>
      </c>
      <c r="AA90" s="232">
        <f>(VLOOKUP($C90,Incurred_Real!$A$25:$BR$427,Incurred_Real!BD$1,FALSE))*$M90</f>
        <v>0</v>
      </c>
      <c r="AB90" s="232">
        <f>(VLOOKUP($C90,Incurred_Real!$A$25:$BR$427,Incurred_Real!BE$1,FALSE))*$M90</f>
        <v>0</v>
      </c>
      <c r="AC90" s="232">
        <f>(VLOOKUP($C90,Incurred_Real!$A$25:$BR$427,Incurred_Real!BF$1,FALSE))*$M90</f>
        <v>0</v>
      </c>
      <c r="AD90" s="232">
        <f>(VLOOKUP($C90,Incurred_Real!$A$25:$BR$427,Incurred_Real!BG$1,FALSE))*$M90</f>
        <v>0</v>
      </c>
      <c r="AE90" s="232">
        <f>(VLOOKUP($C90,Incurred_Real!$A$25:$BR$427,Incurred_Real!BH$1,FALSE))*$M90</f>
        <v>0</v>
      </c>
      <c r="AF90" s="232">
        <f>(VLOOKUP($C90,Incurred_Real!$A$25:$BR$427,Incurred_Real!BI$1,FALSE))*$M90</f>
        <v>0</v>
      </c>
      <c r="AG90" s="232">
        <f>(VLOOKUP($C90,Incurred_Real!$A$25:$BR$427,Incurred_Real!BJ$1,FALSE))*$M90</f>
        <v>0</v>
      </c>
      <c r="AH90" s="232">
        <f>(VLOOKUP($C90,Incurred_Real!$A$25:$BR$427,Incurred_Real!BK$1,FALSE))*$M90</f>
        <v>0</v>
      </c>
      <c r="AI90" s="232">
        <f>(VLOOKUP($C90,Incurred_Real!$A$25:$BR$427,Incurred_Real!BL$1,FALSE))*$M90</f>
        <v>0</v>
      </c>
      <c r="AJ90" s="232">
        <f>(VLOOKUP($C90,Incurred_Real!$A$25:$BR$427,Incurred_Real!BM$1,FALSE))*$M90</f>
        <v>0</v>
      </c>
      <c r="AK90" s="232">
        <f>(VLOOKUP($C90,Incurred_Real!$A$25:$BR$427,Incurred_Real!BN$1,FALSE))*$M90</f>
        <v>0</v>
      </c>
      <c r="AL90" s="232">
        <f>(VLOOKUP($C90,Incurred_Real!$A$25:$BR$427,Incurred_Real!BO$1,FALSE))*$M90</f>
        <v>0</v>
      </c>
      <c r="AM90" s="232">
        <f>(VLOOKUP($C90,Incurred_Real!$A$25:$BR$427,Incurred_Real!BP$1,FALSE))*$M90</f>
        <v>0</v>
      </c>
      <c r="AN90" s="232">
        <f>(VLOOKUP($C90,Incurred_Real!$A$25:$BR$427,Incurred_Real!BQ$1,FALSE))*$M90</f>
        <v>0</v>
      </c>
      <c r="AO90" s="232">
        <f>(VLOOKUP($C90,Incurred_Real!$A$25:$BR$427,Incurred_Real!BR$1,FALSE))*$M90</f>
        <v>0</v>
      </c>
      <c r="AP90" s="232">
        <f t="shared" si="14"/>
        <v>0</v>
      </c>
      <c r="AR90" s="232" t="b">
        <f t="shared" si="15"/>
        <v>1</v>
      </c>
    </row>
    <row r="91" spans="3:44" x14ac:dyDescent="0.15">
      <c r="C91" s="11" t="s">
        <v>165</v>
      </c>
      <c r="D91" s="11" t="str">
        <f>VLOOKUP($C91,Incurred_Real!$A$24:$E$376,Incurred_Real!$B$1,FALSE)</f>
        <v>Furniture and Building Upgrades 2016-17</v>
      </c>
      <c r="E91" s="11" t="str">
        <f>VLOOKUP($C91,Incurred_Real!$A$24:$E$376,Incurred_Real!$D$1,FALSE)</f>
        <v>Facilities</v>
      </c>
      <c r="F91" s="13">
        <f>IF(VLOOKUP($C91,Incurred_Real!$A$25:$AQ$426,Incurred_Real!$AL$1,FALSE)="Commissioned Extra",0,
IF(VLOOKUP($C91,Incurred_Real!$A$25:$AQ$426,Incurred_Real!$AK$1,FALSE)=F$4,VLOOKUP($C91,Incurred_Real!$A$25:$AQ$426,Incurred_Real!$AM$1,FALSE),0))</f>
        <v>0</v>
      </c>
      <c r="G91" s="13">
        <f>IF(VLOOKUP($C91,Incurred_Real!$A$25:$AQ$426,Incurred_Real!$AL$1,FALSE)="Commissioned Extra",0,
IF(VLOOKUP($C91,Incurred_Real!$A$25:$AQ$426,Incurred_Real!$AK$1,FALSE)=G$4,VLOOKUP($C91,Incurred_Real!$A$25:$AQ$426,Incurred_Real!$AM$1,FALSE),0))</f>
        <v>0</v>
      </c>
      <c r="H91" s="13">
        <f>IF(VLOOKUP($C91,Incurred_Real!$A$25:$AQ$426,Incurred_Real!$AL$1,FALSE)="Commissioned Extra",0,
IF(VLOOKUP($C91,Incurred_Real!$A$25:$AQ$426,Incurred_Real!$AK$1,FALSE)=H$4,VLOOKUP($C91,Incurred_Real!$A$25:$AQ$426,Incurred_Real!$AM$1,FALSE),0))</f>
        <v>0</v>
      </c>
      <c r="I91" s="13">
        <f>IF(VLOOKUP($C91,Incurred_Real!$A$25:$AQ$426,Incurred_Real!$AL$1,FALSE)="Commissioned Extra",0,
IF(VLOOKUP($C91,Incurred_Real!$A$25:$AQ$426,Incurred_Real!$AK$1,FALSE)=I$4,VLOOKUP($C91,Incurred_Real!$A$25:$AQ$426,Incurred_Real!$AM$1,FALSE),0))</f>
        <v>0</v>
      </c>
      <c r="J91" s="13">
        <f>IF(VLOOKUP($C91,Incurred_Real!$A$25:$AQ$426,Incurred_Real!$AL$1,FALSE)="Commissioned Extra",0,
IF(VLOOKUP($C91,Incurred_Real!$A$25:$AQ$426,Incurred_Real!$AK$1,FALSE)=J$4,VLOOKUP($C91,Incurred_Real!$A$25:$AQ$426,Incurred_Real!$AM$1,FALSE),0))</f>
        <v>0</v>
      </c>
      <c r="K91" s="13">
        <f>IF(VLOOKUP($C91,Incurred_Real!$A$25:$AQ$426,Incurred_Real!$AL$1,FALSE)="Commissioned Extra",0,
IF(VLOOKUP($C91,Incurred_Real!$A$25:$AQ$426,Incurred_Real!$AK$1,FALSE)=K$4,VLOOKUP($C91,Incurred_Real!$A$25:$AQ$426,Incurred_Real!$AM$1,FALSE),0))</f>
        <v>0</v>
      </c>
      <c r="L91" s="13">
        <f>IF(VLOOKUP($C91,Incurred_Real!$A$25:$AQ$426,Incurred_Real!$AL$1,FALSE)="Commissioned Extra",0,
IF(VLOOKUP($C91,Incurred_Real!$A$25:$AQ$426,Incurred_Real!$AK$1,FALSE)=L$4,VLOOKUP($C91,Incurred_Real!$A$25:$AQ$426,Incurred_Real!$AM$1,FALSE),0))</f>
        <v>0</v>
      </c>
      <c r="M91" s="232">
        <f t="shared" si="12"/>
        <v>0</v>
      </c>
      <c r="N91" s="232" t="str">
        <f t="shared" si="13"/>
        <v/>
      </c>
      <c r="P91" s="232">
        <f>(VLOOKUP($C91,Incurred_Real!$A$25:$BR$427,Incurred_Real!AS$1,FALSE))*$M91</f>
        <v>0</v>
      </c>
      <c r="Q91" s="232">
        <f>(VLOOKUP($C91,Incurred_Real!$A$25:$BR$427,Incurred_Real!AT$1,FALSE))*$M91</f>
        <v>0</v>
      </c>
      <c r="R91" s="232">
        <f>(VLOOKUP($C91,Incurred_Real!$A$25:$BR$427,Incurred_Real!AU$1,FALSE))*$M91</f>
        <v>0</v>
      </c>
      <c r="S91" s="232">
        <f>(VLOOKUP($C91,Incurred_Real!$A$25:$BR$427,Incurred_Real!AV$1,FALSE))*$M91</f>
        <v>0</v>
      </c>
      <c r="T91" s="232">
        <f>(VLOOKUP($C91,Incurred_Real!$A$25:$BR$427,Incurred_Real!AW$1,FALSE))*$M91</f>
        <v>0</v>
      </c>
      <c r="U91" s="232">
        <f>(VLOOKUP($C91,Incurred_Real!$A$25:$BR$427,Incurred_Real!AX$1,FALSE))*$M91</f>
        <v>0</v>
      </c>
      <c r="V91" s="232">
        <f>(VLOOKUP($C91,Incurred_Real!$A$25:$BR$427,Incurred_Real!AY$1,FALSE))*$M91</f>
        <v>0</v>
      </c>
      <c r="W91" s="232">
        <f>(VLOOKUP($C91,Incurred_Real!$A$25:$BR$427,Incurred_Real!AZ$1,FALSE))*$M91</f>
        <v>0</v>
      </c>
      <c r="X91" s="232">
        <f>(VLOOKUP($C91,Incurred_Real!$A$25:$BR$427,Incurred_Real!BA$1,FALSE))*$M91</f>
        <v>0</v>
      </c>
      <c r="Y91" s="232">
        <f>(VLOOKUP($C91,Incurred_Real!$A$25:$BR$427,Incurred_Real!BB$1,FALSE))*$M91</f>
        <v>0</v>
      </c>
      <c r="Z91" s="232">
        <f>(VLOOKUP($C91,Incurred_Real!$A$25:$BR$427,Incurred_Real!BC$1,FALSE))*$M91</f>
        <v>0</v>
      </c>
      <c r="AA91" s="232">
        <f>(VLOOKUP($C91,Incurred_Real!$A$25:$BR$427,Incurred_Real!BD$1,FALSE))*$M91</f>
        <v>0</v>
      </c>
      <c r="AB91" s="232">
        <f>(VLOOKUP($C91,Incurred_Real!$A$25:$BR$427,Incurred_Real!BE$1,FALSE))*$M91</f>
        <v>0</v>
      </c>
      <c r="AC91" s="232">
        <f>(VLOOKUP($C91,Incurred_Real!$A$25:$BR$427,Incurred_Real!BF$1,FALSE))*$M91</f>
        <v>0</v>
      </c>
      <c r="AD91" s="232">
        <f>(VLOOKUP($C91,Incurred_Real!$A$25:$BR$427,Incurred_Real!BG$1,FALSE))*$M91</f>
        <v>0</v>
      </c>
      <c r="AE91" s="232">
        <f>(VLOOKUP($C91,Incurred_Real!$A$25:$BR$427,Incurred_Real!BH$1,FALSE))*$M91</f>
        <v>0</v>
      </c>
      <c r="AF91" s="232">
        <f>(VLOOKUP($C91,Incurred_Real!$A$25:$BR$427,Incurred_Real!BI$1,FALSE))*$M91</f>
        <v>0</v>
      </c>
      <c r="AG91" s="232">
        <f>(VLOOKUP($C91,Incurred_Real!$A$25:$BR$427,Incurred_Real!BJ$1,FALSE))*$M91</f>
        <v>0</v>
      </c>
      <c r="AH91" s="232">
        <f>(VLOOKUP($C91,Incurred_Real!$A$25:$BR$427,Incurred_Real!BK$1,FALSE))*$M91</f>
        <v>0</v>
      </c>
      <c r="AI91" s="232">
        <f>(VLOOKUP($C91,Incurred_Real!$A$25:$BR$427,Incurred_Real!BL$1,FALSE))*$M91</f>
        <v>0</v>
      </c>
      <c r="AJ91" s="232">
        <f>(VLOOKUP($C91,Incurred_Real!$A$25:$BR$427,Incurred_Real!BM$1,FALSE))*$M91</f>
        <v>0</v>
      </c>
      <c r="AK91" s="232">
        <f>(VLOOKUP($C91,Incurred_Real!$A$25:$BR$427,Incurred_Real!BN$1,FALSE))*$M91</f>
        <v>0</v>
      </c>
      <c r="AL91" s="232">
        <f>(VLOOKUP($C91,Incurred_Real!$A$25:$BR$427,Incurred_Real!BO$1,FALSE))*$M91</f>
        <v>0</v>
      </c>
      <c r="AM91" s="232">
        <f>(VLOOKUP($C91,Incurred_Real!$A$25:$BR$427,Incurred_Real!BP$1,FALSE))*$M91</f>
        <v>0</v>
      </c>
      <c r="AN91" s="232">
        <f>(VLOOKUP($C91,Incurred_Real!$A$25:$BR$427,Incurred_Real!BQ$1,FALSE))*$M91</f>
        <v>0</v>
      </c>
      <c r="AO91" s="232">
        <f>(VLOOKUP($C91,Incurred_Real!$A$25:$BR$427,Incurred_Real!BR$1,FALSE))*$M91</f>
        <v>0</v>
      </c>
      <c r="AP91" s="232">
        <f t="shared" si="14"/>
        <v>0</v>
      </c>
      <c r="AR91" s="232" t="b">
        <f t="shared" si="15"/>
        <v>1</v>
      </c>
    </row>
    <row r="92" spans="3:44" x14ac:dyDescent="0.15">
      <c r="C92" s="11" t="s">
        <v>167</v>
      </c>
      <c r="D92" s="11" t="str">
        <f>VLOOKUP($C92,Incurred_Real!$A$24:$E$376,Incurred_Real!$B$1,FALSE)</f>
        <v>Inventory Purchases 2016-17</v>
      </c>
      <c r="E92" s="11" t="str">
        <f>VLOOKUP($C92,Incurred_Real!$A$24:$E$376,Incurred_Real!$D$1,FALSE)</f>
        <v>Inventory/Spares</v>
      </c>
      <c r="F92" s="13">
        <f>IF(VLOOKUP($C92,Incurred_Real!$A$25:$AQ$426,Incurred_Real!$AL$1,FALSE)="Commissioned Extra",0,
IF(VLOOKUP($C92,Incurred_Real!$A$25:$AQ$426,Incurred_Real!$AK$1,FALSE)=F$4,VLOOKUP($C92,Incurred_Real!$A$25:$AQ$426,Incurred_Real!$AM$1,FALSE),0))</f>
        <v>0</v>
      </c>
      <c r="G92" s="13">
        <f>IF(VLOOKUP($C92,Incurred_Real!$A$25:$AQ$426,Incurred_Real!$AL$1,FALSE)="Commissioned Extra",0,
IF(VLOOKUP($C92,Incurred_Real!$A$25:$AQ$426,Incurred_Real!$AK$1,FALSE)=G$4,VLOOKUP($C92,Incurred_Real!$A$25:$AQ$426,Incurred_Real!$AM$1,FALSE),0))</f>
        <v>0</v>
      </c>
      <c r="H92" s="13">
        <f>IF(VLOOKUP($C92,Incurred_Real!$A$25:$AQ$426,Incurred_Real!$AL$1,FALSE)="Commissioned Extra",0,
IF(VLOOKUP($C92,Incurred_Real!$A$25:$AQ$426,Incurred_Real!$AK$1,FALSE)=H$4,VLOOKUP($C92,Incurred_Real!$A$25:$AQ$426,Incurred_Real!$AM$1,FALSE),0))</f>
        <v>0</v>
      </c>
      <c r="I92" s="13">
        <f>IF(VLOOKUP($C92,Incurred_Real!$A$25:$AQ$426,Incurred_Real!$AL$1,FALSE)="Commissioned Extra",0,
IF(VLOOKUP($C92,Incurred_Real!$A$25:$AQ$426,Incurred_Real!$AK$1,FALSE)=I$4,VLOOKUP($C92,Incurred_Real!$A$25:$AQ$426,Incurred_Real!$AM$1,FALSE),0))</f>
        <v>0</v>
      </c>
      <c r="J92" s="13">
        <f>IF(VLOOKUP($C92,Incurred_Real!$A$25:$AQ$426,Incurred_Real!$AL$1,FALSE)="Commissioned Extra",0,
IF(VLOOKUP($C92,Incurred_Real!$A$25:$AQ$426,Incurred_Real!$AK$1,FALSE)=J$4,VLOOKUP($C92,Incurred_Real!$A$25:$AQ$426,Incurred_Real!$AM$1,FALSE),0))</f>
        <v>0</v>
      </c>
      <c r="K92" s="13">
        <f>IF(VLOOKUP($C92,Incurred_Real!$A$25:$AQ$426,Incurred_Real!$AL$1,FALSE)="Commissioned Extra",0,
IF(VLOOKUP($C92,Incurred_Real!$A$25:$AQ$426,Incurred_Real!$AK$1,FALSE)=K$4,VLOOKUP($C92,Incurred_Real!$A$25:$AQ$426,Incurred_Real!$AM$1,FALSE),0))</f>
        <v>0</v>
      </c>
      <c r="L92" s="13">
        <f>IF(VLOOKUP($C92,Incurred_Real!$A$25:$AQ$426,Incurred_Real!$AL$1,FALSE)="Commissioned Extra",0,
IF(VLOOKUP($C92,Incurred_Real!$A$25:$AQ$426,Incurred_Real!$AK$1,FALSE)=L$4,VLOOKUP($C92,Incurred_Real!$A$25:$AQ$426,Incurred_Real!$AM$1,FALSE),0))</f>
        <v>0</v>
      </c>
      <c r="M92" s="232">
        <f t="shared" si="12"/>
        <v>0</v>
      </c>
      <c r="N92" s="232" t="str">
        <f t="shared" si="13"/>
        <v/>
      </c>
      <c r="P92" s="232">
        <f>(VLOOKUP($C92,Incurred_Real!$A$25:$BR$427,Incurred_Real!AS$1,FALSE))*$M92</f>
        <v>0</v>
      </c>
      <c r="Q92" s="232">
        <f>(VLOOKUP($C92,Incurred_Real!$A$25:$BR$427,Incurred_Real!AT$1,FALSE))*$M92</f>
        <v>0</v>
      </c>
      <c r="R92" s="232">
        <f>(VLOOKUP($C92,Incurred_Real!$A$25:$BR$427,Incurred_Real!AU$1,FALSE))*$M92</f>
        <v>0</v>
      </c>
      <c r="S92" s="232">
        <f>(VLOOKUP($C92,Incurred_Real!$A$25:$BR$427,Incurred_Real!AV$1,FALSE))*$M92</f>
        <v>0</v>
      </c>
      <c r="T92" s="232">
        <f>(VLOOKUP($C92,Incurred_Real!$A$25:$BR$427,Incurred_Real!AW$1,FALSE))*$M92</f>
        <v>0</v>
      </c>
      <c r="U92" s="232">
        <f>(VLOOKUP($C92,Incurred_Real!$A$25:$BR$427,Incurred_Real!AX$1,FALSE))*$M92</f>
        <v>0</v>
      </c>
      <c r="V92" s="232">
        <f>(VLOOKUP($C92,Incurred_Real!$A$25:$BR$427,Incurred_Real!AY$1,FALSE))*$M92</f>
        <v>0</v>
      </c>
      <c r="W92" s="232">
        <f>(VLOOKUP($C92,Incurred_Real!$A$25:$BR$427,Incurred_Real!AZ$1,FALSE))*$M92</f>
        <v>0</v>
      </c>
      <c r="X92" s="232">
        <f>(VLOOKUP($C92,Incurred_Real!$A$25:$BR$427,Incurred_Real!BA$1,FALSE))*$M92</f>
        <v>0</v>
      </c>
      <c r="Y92" s="232">
        <f>(VLOOKUP($C92,Incurred_Real!$A$25:$BR$427,Incurred_Real!BB$1,FALSE))*$M92</f>
        <v>0</v>
      </c>
      <c r="Z92" s="232">
        <f>(VLOOKUP($C92,Incurred_Real!$A$25:$BR$427,Incurred_Real!BC$1,FALSE))*$M92</f>
        <v>0</v>
      </c>
      <c r="AA92" s="232">
        <f>(VLOOKUP($C92,Incurred_Real!$A$25:$BR$427,Incurred_Real!BD$1,FALSE))*$M92</f>
        <v>0</v>
      </c>
      <c r="AB92" s="232">
        <f>(VLOOKUP($C92,Incurred_Real!$A$25:$BR$427,Incurred_Real!BE$1,FALSE))*$M92</f>
        <v>0</v>
      </c>
      <c r="AC92" s="232">
        <f>(VLOOKUP($C92,Incurred_Real!$A$25:$BR$427,Incurred_Real!BF$1,FALSE))*$M92</f>
        <v>0</v>
      </c>
      <c r="AD92" s="232">
        <f>(VLOOKUP($C92,Incurred_Real!$A$25:$BR$427,Incurred_Real!BG$1,FALSE))*$M92</f>
        <v>0</v>
      </c>
      <c r="AE92" s="232">
        <f>(VLOOKUP($C92,Incurred_Real!$A$25:$BR$427,Incurred_Real!BH$1,FALSE))*$M92</f>
        <v>0</v>
      </c>
      <c r="AF92" s="232">
        <f>(VLOOKUP($C92,Incurred_Real!$A$25:$BR$427,Incurred_Real!BI$1,FALSE))*$M92</f>
        <v>0</v>
      </c>
      <c r="AG92" s="232">
        <f>(VLOOKUP($C92,Incurred_Real!$A$25:$BR$427,Incurred_Real!BJ$1,FALSE))*$M92</f>
        <v>0</v>
      </c>
      <c r="AH92" s="232">
        <f>(VLOOKUP($C92,Incurred_Real!$A$25:$BR$427,Incurred_Real!BK$1,FALSE))*$M92</f>
        <v>0</v>
      </c>
      <c r="AI92" s="232">
        <f>(VLOOKUP($C92,Incurred_Real!$A$25:$BR$427,Incurred_Real!BL$1,FALSE))*$M92</f>
        <v>0</v>
      </c>
      <c r="AJ92" s="232">
        <f>(VLOOKUP($C92,Incurred_Real!$A$25:$BR$427,Incurred_Real!BM$1,FALSE))*$M92</f>
        <v>0</v>
      </c>
      <c r="AK92" s="232">
        <f>(VLOOKUP($C92,Incurred_Real!$A$25:$BR$427,Incurred_Real!BN$1,FALSE))*$M92</f>
        <v>0</v>
      </c>
      <c r="AL92" s="232">
        <f>(VLOOKUP($C92,Incurred_Real!$A$25:$BR$427,Incurred_Real!BO$1,FALSE))*$M92</f>
        <v>0</v>
      </c>
      <c r="AM92" s="232">
        <f>(VLOOKUP($C92,Incurred_Real!$A$25:$BR$427,Incurred_Real!BP$1,FALSE))*$M92</f>
        <v>0</v>
      </c>
      <c r="AN92" s="232">
        <f>(VLOOKUP($C92,Incurred_Real!$A$25:$BR$427,Incurred_Real!BQ$1,FALSE))*$M92</f>
        <v>0</v>
      </c>
      <c r="AO92" s="232">
        <f>(VLOOKUP($C92,Incurred_Real!$A$25:$BR$427,Incurred_Real!BR$1,FALSE))*$M92</f>
        <v>0</v>
      </c>
      <c r="AP92" s="232">
        <f t="shared" si="14"/>
        <v>0</v>
      </c>
      <c r="AR92" s="232" t="b">
        <f t="shared" si="15"/>
        <v>1</v>
      </c>
    </row>
    <row r="93" spans="3:44" x14ac:dyDescent="0.15">
      <c r="C93" s="11" t="s">
        <v>169</v>
      </c>
      <c r="D93" s="11" t="str">
        <f>VLOOKUP($C93,Incurred_Real!$A$24:$E$376,Incurred_Real!$B$1,FALSE)</f>
        <v>Windows Backoffice Mgmnt Systems Refresh 2016-18</v>
      </c>
      <c r="E93" s="11" t="str">
        <f>VLOOKUP($C93,Incurred_Real!$A$24:$E$376,Incurred_Real!$D$1,FALSE)</f>
        <v>Information Technology</v>
      </c>
      <c r="F93" s="13">
        <f>IF(VLOOKUP($C93,Incurred_Real!$A$25:$AQ$426,Incurred_Real!$AL$1,FALSE)="Commissioned Extra",0,
IF(VLOOKUP($C93,Incurred_Real!$A$25:$AQ$426,Incurred_Real!$AK$1,FALSE)=F$4,VLOOKUP($C93,Incurred_Real!$A$25:$AQ$426,Incurred_Real!$AM$1,FALSE),0))</f>
        <v>0</v>
      </c>
      <c r="G93" s="13">
        <f>IF(VLOOKUP($C93,Incurred_Real!$A$25:$AQ$426,Incurred_Real!$AL$1,FALSE)="Commissioned Extra",0,
IF(VLOOKUP($C93,Incurred_Real!$A$25:$AQ$426,Incurred_Real!$AK$1,FALSE)=G$4,VLOOKUP($C93,Incurred_Real!$A$25:$AQ$426,Incurred_Real!$AM$1,FALSE),0))</f>
        <v>0</v>
      </c>
      <c r="H93" s="13">
        <f>IF(VLOOKUP($C93,Incurred_Real!$A$25:$AQ$426,Incurred_Real!$AL$1,FALSE)="Commissioned Extra",0,
IF(VLOOKUP($C93,Incurred_Real!$A$25:$AQ$426,Incurred_Real!$AK$1,FALSE)=H$4,VLOOKUP($C93,Incurred_Real!$A$25:$AQ$426,Incurred_Real!$AM$1,FALSE),0))</f>
        <v>0</v>
      </c>
      <c r="I93" s="13">
        <f>IF(VLOOKUP($C93,Incurred_Real!$A$25:$AQ$426,Incurred_Real!$AL$1,FALSE)="Commissioned Extra",0,
IF(VLOOKUP($C93,Incurred_Real!$A$25:$AQ$426,Incurred_Real!$AK$1,FALSE)=I$4,VLOOKUP($C93,Incurred_Real!$A$25:$AQ$426,Incurred_Real!$AM$1,FALSE),0))</f>
        <v>0</v>
      </c>
      <c r="J93" s="13">
        <f>IF(VLOOKUP($C93,Incurred_Real!$A$25:$AQ$426,Incurred_Real!$AL$1,FALSE)="Commissioned Extra",0,
IF(VLOOKUP($C93,Incurred_Real!$A$25:$AQ$426,Incurred_Real!$AK$1,FALSE)=J$4,VLOOKUP($C93,Incurred_Real!$A$25:$AQ$426,Incurred_Real!$AM$1,FALSE),0))</f>
        <v>0</v>
      </c>
      <c r="K93" s="13">
        <f>IF(VLOOKUP($C93,Incurred_Real!$A$25:$AQ$426,Incurred_Real!$AL$1,FALSE)="Commissioned Extra",0,
IF(VLOOKUP($C93,Incurred_Real!$A$25:$AQ$426,Incurred_Real!$AK$1,FALSE)=K$4,VLOOKUP($C93,Incurred_Real!$A$25:$AQ$426,Incurred_Real!$AM$1,FALSE),0))</f>
        <v>0</v>
      </c>
      <c r="L93" s="13">
        <f>IF(VLOOKUP($C93,Incurred_Real!$A$25:$AQ$426,Incurred_Real!$AL$1,FALSE)="Commissioned Extra",0,
IF(VLOOKUP($C93,Incurred_Real!$A$25:$AQ$426,Incurred_Real!$AK$1,FALSE)=L$4,VLOOKUP($C93,Incurred_Real!$A$25:$AQ$426,Incurred_Real!$AM$1,FALSE),0))</f>
        <v>0</v>
      </c>
      <c r="M93" s="232">
        <f t="shared" si="12"/>
        <v>0</v>
      </c>
      <c r="N93" s="232" t="str">
        <f t="shared" si="13"/>
        <v/>
      </c>
      <c r="P93" s="232">
        <f>(VLOOKUP($C93,Incurred_Real!$A$25:$BR$427,Incurred_Real!AS$1,FALSE))*$M93</f>
        <v>0</v>
      </c>
      <c r="Q93" s="232">
        <f>(VLOOKUP($C93,Incurred_Real!$A$25:$BR$427,Incurred_Real!AT$1,FALSE))*$M93</f>
        <v>0</v>
      </c>
      <c r="R93" s="232">
        <f>(VLOOKUP($C93,Incurred_Real!$A$25:$BR$427,Incurred_Real!AU$1,FALSE))*$M93</f>
        <v>0</v>
      </c>
      <c r="S93" s="232">
        <f>(VLOOKUP($C93,Incurred_Real!$A$25:$BR$427,Incurred_Real!AV$1,FALSE))*$M93</f>
        <v>0</v>
      </c>
      <c r="T93" s="232">
        <f>(VLOOKUP($C93,Incurred_Real!$A$25:$BR$427,Incurred_Real!AW$1,FALSE))*$M93</f>
        <v>0</v>
      </c>
      <c r="U93" s="232">
        <f>(VLOOKUP($C93,Incurred_Real!$A$25:$BR$427,Incurred_Real!AX$1,FALSE))*$M93</f>
        <v>0</v>
      </c>
      <c r="V93" s="232">
        <f>(VLOOKUP($C93,Incurred_Real!$A$25:$BR$427,Incurred_Real!AY$1,FALSE))*$M93</f>
        <v>0</v>
      </c>
      <c r="W93" s="232">
        <f>(VLOOKUP($C93,Incurred_Real!$A$25:$BR$427,Incurred_Real!AZ$1,FALSE))*$M93</f>
        <v>0</v>
      </c>
      <c r="X93" s="232">
        <f>(VLOOKUP($C93,Incurred_Real!$A$25:$BR$427,Incurred_Real!BA$1,FALSE))*$M93</f>
        <v>0</v>
      </c>
      <c r="Y93" s="232">
        <f>(VLOOKUP($C93,Incurred_Real!$A$25:$BR$427,Incurred_Real!BB$1,FALSE))*$M93</f>
        <v>0</v>
      </c>
      <c r="Z93" s="232">
        <f>(VLOOKUP($C93,Incurred_Real!$A$25:$BR$427,Incurred_Real!BC$1,FALSE))*$M93</f>
        <v>0</v>
      </c>
      <c r="AA93" s="232">
        <f>(VLOOKUP($C93,Incurred_Real!$A$25:$BR$427,Incurred_Real!BD$1,FALSE))*$M93</f>
        <v>0</v>
      </c>
      <c r="AB93" s="232">
        <f>(VLOOKUP($C93,Incurred_Real!$A$25:$BR$427,Incurred_Real!BE$1,FALSE))*$M93</f>
        <v>0</v>
      </c>
      <c r="AC93" s="232">
        <f>(VLOOKUP($C93,Incurred_Real!$A$25:$BR$427,Incurred_Real!BF$1,FALSE))*$M93</f>
        <v>0</v>
      </c>
      <c r="AD93" s="232">
        <f>(VLOOKUP($C93,Incurred_Real!$A$25:$BR$427,Incurred_Real!BG$1,FALSE))*$M93</f>
        <v>0</v>
      </c>
      <c r="AE93" s="232">
        <f>(VLOOKUP($C93,Incurred_Real!$A$25:$BR$427,Incurred_Real!BH$1,FALSE))*$M93</f>
        <v>0</v>
      </c>
      <c r="AF93" s="232">
        <f>(VLOOKUP($C93,Incurred_Real!$A$25:$BR$427,Incurred_Real!BI$1,FALSE))*$M93</f>
        <v>0</v>
      </c>
      <c r="AG93" s="232">
        <f>(VLOOKUP($C93,Incurred_Real!$A$25:$BR$427,Incurred_Real!BJ$1,FALSE))*$M93</f>
        <v>0</v>
      </c>
      <c r="AH93" s="232">
        <f>(VLOOKUP($C93,Incurred_Real!$A$25:$BR$427,Incurred_Real!BK$1,FALSE))*$M93</f>
        <v>0</v>
      </c>
      <c r="AI93" s="232">
        <f>(VLOOKUP($C93,Incurred_Real!$A$25:$BR$427,Incurred_Real!BL$1,FALSE))*$M93</f>
        <v>0</v>
      </c>
      <c r="AJ93" s="232">
        <f>(VLOOKUP($C93,Incurred_Real!$A$25:$BR$427,Incurred_Real!BM$1,FALSE))*$M93</f>
        <v>0</v>
      </c>
      <c r="AK93" s="232">
        <f>(VLOOKUP($C93,Incurred_Real!$A$25:$BR$427,Incurred_Real!BN$1,FALSE))*$M93</f>
        <v>0</v>
      </c>
      <c r="AL93" s="232">
        <f>(VLOOKUP($C93,Incurred_Real!$A$25:$BR$427,Incurred_Real!BO$1,FALSE))*$M93</f>
        <v>0</v>
      </c>
      <c r="AM93" s="232">
        <f>(VLOOKUP($C93,Incurred_Real!$A$25:$BR$427,Incurred_Real!BP$1,FALSE))*$M93</f>
        <v>0</v>
      </c>
      <c r="AN93" s="232">
        <f>(VLOOKUP($C93,Incurred_Real!$A$25:$BR$427,Incurred_Real!BQ$1,FALSE))*$M93</f>
        <v>0</v>
      </c>
      <c r="AO93" s="232">
        <f>(VLOOKUP($C93,Incurred_Real!$A$25:$BR$427,Incurred_Real!BR$1,FALSE))*$M93</f>
        <v>0</v>
      </c>
      <c r="AP93" s="232">
        <f t="shared" si="14"/>
        <v>0</v>
      </c>
      <c r="AR93" s="232" t="b">
        <f t="shared" si="15"/>
        <v>1</v>
      </c>
    </row>
    <row r="94" spans="3:44" x14ac:dyDescent="0.15">
      <c r="C94" s="11" t="s">
        <v>170</v>
      </c>
      <c r="D94" s="11" t="str">
        <f>VLOOKUP($C94,Incurred_Real!$A$24:$E$376,Incurred_Real!$B$1,FALSE)</f>
        <v>Asset Data Governance Tools</v>
      </c>
      <c r="E94" s="11" t="str">
        <f>VLOOKUP($C94,Incurred_Real!$A$24:$E$376,Incurred_Real!$D$1,FALSE)</f>
        <v>Information Technology</v>
      </c>
      <c r="F94" s="13">
        <f>IF(VLOOKUP($C94,Incurred_Real!$A$25:$AQ$426,Incurred_Real!$AL$1,FALSE)="Commissioned Extra",0,
IF(VLOOKUP($C94,Incurred_Real!$A$25:$AQ$426,Incurred_Real!$AK$1,FALSE)=F$4,VLOOKUP($C94,Incurred_Real!$A$25:$AQ$426,Incurred_Real!$AM$1,FALSE),0))</f>
        <v>0</v>
      </c>
      <c r="G94" s="13">
        <f>IF(VLOOKUP($C94,Incurred_Real!$A$25:$AQ$426,Incurred_Real!$AL$1,FALSE)="Commissioned Extra",0,
IF(VLOOKUP($C94,Incurred_Real!$A$25:$AQ$426,Incurred_Real!$AK$1,FALSE)=G$4,VLOOKUP($C94,Incurred_Real!$A$25:$AQ$426,Incurred_Real!$AM$1,FALSE),0))</f>
        <v>0</v>
      </c>
      <c r="H94" s="13">
        <f>IF(VLOOKUP($C94,Incurred_Real!$A$25:$AQ$426,Incurred_Real!$AL$1,FALSE)="Commissioned Extra",0,
IF(VLOOKUP($C94,Incurred_Real!$A$25:$AQ$426,Incurred_Real!$AK$1,FALSE)=H$4,VLOOKUP($C94,Incurred_Real!$A$25:$AQ$426,Incurred_Real!$AM$1,FALSE),0))</f>
        <v>0</v>
      </c>
      <c r="I94" s="13">
        <f>IF(VLOOKUP($C94,Incurred_Real!$A$25:$AQ$426,Incurred_Real!$AL$1,FALSE)="Commissioned Extra",0,
IF(VLOOKUP($C94,Incurred_Real!$A$25:$AQ$426,Incurred_Real!$AK$1,FALSE)=I$4,VLOOKUP($C94,Incurred_Real!$A$25:$AQ$426,Incurred_Real!$AM$1,FALSE),0))</f>
        <v>0</v>
      </c>
      <c r="J94" s="13">
        <f>IF(VLOOKUP($C94,Incurred_Real!$A$25:$AQ$426,Incurred_Real!$AL$1,FALSE)="Commissioned Extra",0,
IF(VLOOKUP($C94,Incurred_Real!$A$25:$AQ$426,Incurred_Real!$AK$1,FALSE)=J$4,VLOOKUP($C94,Incurred_Real!$A$25:$AQ$426,Incurred_Real!$AM$1,FALSE),0))</f>
        <v>0</v>
      </c>
      <c r="K94" s="13">
        <f>IF(VLOOKUP($C94,Incurred_Real!$A$25:$AQ$426,Incurred_Real!$AL$1,FALSE)="Commissioned Extra",0,
IF(VLOOKUP($C94,Incurred_Real!$A$25:$AQ$426,Incurred_Real!$AK$1,FALSE)=K$4,VLOOKUP($C94,Incurred_Real!$A$25:$AQ$426,Incurred_Real!$AM$1,FALSE),0))</f>
        <v>0</v>
      </c>
      <c r="L94" s="13">
        <f>IF(VLOOKUP($C94,Incurred_Real!$A$25:$AQ$426,Incurred_Real!$AL$1,FALSE)="Commissioned Extra",0,
IF(VLOOKUP($C94,Incurred_Real!$A$25:$AQ$426,Incurred_Real!$AK$1,FALSE)=L$4,VLOOKUP($C94,Incurred_Real!$A$25:$AQ$426,Incurred_Real!$AM$1,FALSE),0))</f>
        <v>0</v>
      </c>
      <c r="M94" s="232">
        <f t="shared" si="12"/>
        <v>0</v>
      </c>
      <c r="N94" s="232" t="str">
        <f t="shared" si="13"/>
        <v/>
      </c>
      <c r="P94" s="232">
        <f>(VLOOKUP($C94,Incurred_Real!$A$25:$BR$427,Incurred_Real!AS$1,FALSE))*$M94</f>
        <v>0</v>
      </c>
      <c r="Q94" s="232">
        <f>(VLOOKUP($C94,Incurred_Real!$A$25:$BR$427,Incurred_Real!AT$1,FALSE))*$M94</f>
        <v>0</v>
      </c>
      <c r="R94" s="232">
        <f>(VLOOKUP($C94,Incurred_Real!$A$25:$BR$427,Incurred_Real!AU$1,FALSE))*$M94</f>
        <v>0</v>
      </c>
      <c r="S94" s="232">
        <f>(VLOOKUP($C94,Incurred_Real!$A$25:$BR$427,Incurred_Real!AV$1,FALSE))*$M94</f>
        <v>0</v>
      </c>
      <c r="T94" s="232">
        <f>(VLOOKUP($C94,Incurred_Real!$A$25:$BR$427,Incurred_Real!AW$1,FALSE))*$M94</f>
        <v>0</v>
      </c>
      <c r="U94" s="232">
        <f>(VLOOKUP($C94,Incurred_Real!$A$25:$BR$427,Incurred_Real!AX$1,FALSE))*$M94</f>
        <v>0</v>
      </c>
      <c r="V94" s="232">
        <f>(VLOOKUP($C94,Incurred_Real!$A$25:$BR$427,Incurred_Real!AY$1,FALSE))*$M94</f>
        <v>0</v>
      </c>
      <c r="W94" s="232">
        <f>(VLOOKUP($C94,Incurred_Real!$A$25:$BR$427,Incurred_Real!AZ$1,FALSE))*$M94</f>
        <v>0</v>
      </c>
      <c r="X94" s="232">
        <f>(VLOOKUP($C94,Incurred_Real!$A$25:$BR$427,Incurred_Real!BA$1,FALSE))*$M94</f>
        <v>0</v>
      </c>
      <c r="Y94" s="232">
        <f>(VLOOKUP($C94,Incurred_Real!$A$25:$BR$427,Incurred_Real!BB$1,FALSE))*$M94</f>
        <v>0</v>
      </c>
      <c r="Z94" s="232">
        <f>(VLOOKUP($C94,Incurred_Real!$A$25:$BR$427,Incurred_Real!BC$1,FALSE))*$M94</f>
        <v>0</v>
      </c>
      <c r="AA94" s="232">
        <f>(VLOOKUP($C94,Incurred_Real!$A$25:$BR$427,Incurred_Real!BD$1,FALSE))*$M94</f>
        <v>0</v>
      </c>
      <c r="AB94" s="232">
        <f>(VLOOKUP($C94,Incurred_Real!$A$25:$BR$427,Incurred_Real!BE$1,FALSE))*$M94</f>
        <v>0</v>
      </c>
      <c r="AC94" s="232">
        <f>(VLOOKUP($C94,Incurred_Real!$A$25:$BR$427,Incurred_Real!BF$1,FALSE))*$M94</f>
        <v>0</v>
      </c>
      <c r="AD94" s="232">
        <f>(VLOOKUP($C94,Incurred_Real!$A$25:$BR$427,Incurred_Real!BG$1,FALSE))*$M94</f>
        <v>0</v>
      </c>
      <c r="AE94" s="232">
        <f>(VLOOKUP($C94,Incurred_Real!$A$25:$BR$427,Incurred_Real!BH$1,FALSE))*$M94</f>
        <v>0</v>
      </c>
      <c r="AF94" s="232">
        <f>(VLOOKUP($C94,Incurred_Real!$A$25:$BR$427,Incurred_Real!BI$1,FALSE))*$M94</f>
        <v>0</v>
      </c>
      <c r="AG94" s="232">
        <f>(VLOOKUP($C94,Incurred_Real!$A$25:$BR$427,Incurred_Real!BJ$1,FALSE))*$M94</f>
        <v>0</v>
      </c>
      <c r="AH94" s="232">
        <f>(VLOOKUP($C94,Incurred_Real!$A$25:$BR$427,Incurred_Real!BK$1,FALSE))*$M94</f>
        <v>0</v>
      </c>
      <c r="AI94" s="232">
        <f>(VLOOKUP($C94,Incurred_Real!$A$25:$BR$427,Incurred_Real!BL$1,FALSE))*$M94</f>
        <v>0</v>
      </c>
      <c r="AJ94" s="232">
        <f>(VLOOKUP($C94,Incurred_Real!$A$25:$BR$427,Incurred_Real!BM$1,FALSE))*$M94</f>
        <v>0</v>
      </c>
      <c r="AK94" s="232">
        <f>(VLOOKUP($C94,Incurred_Real!$A$25:$BR$427,Incurred_Real!BN$1,FALSE))*$M94</f>
        <v>0</v>
      </c>
      <c r="AL94" s="232">
        <f>(VLOOKUP($C94,Incurred_Real!$A$25:$BR$427,Incurred_Real!BO$1,FALSE))*$M94</f>
        <v>0</v>
      </c>
      <c r="AM94" s="232">
        <f>(VLOOKUP($C94,Incurred_Real!$A$25:$BR$427,Incurred_Real!BP$1,FALSE))*$M94</f>
        <v>0</v>
      </c>
      <c r="AN94" s="232">
        <f>(VLOOKUP($C94,Incurred_Real!$A$25:$BR$427,Incurred_Real!BQ$1,FALSE))*$M94</f>
        <v>0</v>
      </c>
      <c r="AO94" s="232">
        <f>(VLOOKUP($C94,Incurred_Real!$A$25:$BR$427,Incurred_Real!BR$1,FALSE))*$M94</f>
        <v>0</v>
      </c>
      <c r="AP94" s="232">
        <f t="shared" si="14"/>
        <v>0</v>
      </c>
      <c r="AR94" s="232" t="b">
        <f t="shared" si="15"/>
        <v>1</v>
      </c>
    </row>
    <row r="95" spans="3:44" x14ac:dyDescent="0.15">
      <c r="C95" s="11" t="s">
        <v>171</v>
      </c>
      <c r="D95" s="11" t="str">
        <f>VLOOKUP($C95,Incurred_Real!$A$24:$E$376,Incurred_Real!$B$1,FALSE)</f>
        <v>One IP Substation Network</v>
      </c>
      <c r="E95" s="11" t="str">
        <f>VLOOKUP($C95,Incurred_Real!$A$24:$E$376,Incurred_Real!$D$1,FALSE)</f>
        <v>Replacement</v>
      </c>
      <c r="F95" s="13">
        <f>IF(VLOOKUP($C95,Incurred_Real!$A$25:$AQ$426,Incurred_Real!$AL$1,FALSE)="Commissioned Extra",0,
IF(VLOOKUP($C95,Incurred_Real!$A$25:$AQ$426,Incurred_Real!$AK$1,FALSE)=F$4,VLOOKUP($C95,Incurred_Real!$A$25:$AQ$426,Incurred_Real!$AM$1,FALSE),0))</f>
        <v>0</v>
      </c>
      <c r="G95" s="13">
        <f>IF(VLOOKUP($C95,Incurred_Real!$A$25:$AQ$426,Incurred_Real!$AL$1,FALSE)="Commissioned Extra",0,
IF(VLOOKUP($C95,Incurred_Real!$A$25:$AQ$426,Incurred_Real!$AK$1,FALSE)=G$4,VLOOKUP($C95,Incurred_Real!$A$25:$AQ$426,Incurred_Real!$AM$1,FALSE),0))</f>
        <v>0</v>
      </c>
      <c r="H95" s="13">
        <f>IF(VLOOKUP($C95,Incurred_Real!$A$25:$AQ$426,Incurred_Real!$AL$1,FALSE)="Commissioned Extra",0,
IF(VLOOKUP($C95,Incurred_Real!$A$25:$AQ$426,Incurred_Real!$AK$1,FALSE)=H$4,VLOOKUP($C95,Incurred_Real!$A$25:$AQ$426,Incurred_Real!$AM$1,FALSE),0))</f>
        <v>0</v>
      </c>
      <c r="I95" s="13">
        <f>IF(VLOOKUP($C95,Incurred_Real!$A$25:$AQ$426,Incurred_Real!$AL$1,FALSE)="Commissioned Extra",0,
IF(VLOOKUP($C95,Incurred_Real!$A$25:$AQ$426,Incurred_Real!$AK$1,FALSE)=I$4,VLOOKUP($C95,Incurred_Real!$A$25:$AQ$426,Incurred_Real!$AM$1,FALSE),0))</f>
        <v>0</v>
      </c>
      <c r="J95" s="13">
        <f>IF(VLOOKUP($C95,Incurred_Real!$A$25:$AQ$426,Incurred_Real!$AL$1,FALSE)="Commissioned Extra",0,
IF(VLOOKUP($C95,Incurred_Real!$A$25:$AQ$426,Incurred_Real!$AK$1,FALSE)=J$4,VLOOKUP($C95,Incurred_Real!$A$25:$AQ$426,Incurred_Real!$AM$1,FALSE),0))</f>
        <v>0</v>
      </c>
      <c r="K95" s="13">
        <f>IF(VLOOKUP($C95,Incurred_Real!$A$25:$AQ$426,Incurred_Real!$AL$1,FALSE)="Commissioned Extra",0,
IF(VLOOKUP($C95,Incurred_Real!$A$25:$AQ$426,Incurred_Real!$AK$1,FALSE)=K$4,VLOOKUP($C95,Incurred_Real!$A$25:$AQ$426,Incurred_Real!$AM$1,FALSE),0))</f>
        <v>0</v>
      </c>
      <c r="L95" s="13">
        <f>IF(VLOOKUP($C95,Incurred_Real!$A$25:$AQ$426,Incurred_Real!$AL$1,FALSE)="Commissioned Extra",0,
IF(VLOOKUP($C95,Incurred_Real!$A$25:$AQ$426,Incurred_Real!$AK$1,FALSE)=L$4,VLOOKUP($C95,Incurred_Real!$A$25:$AQ$426,Incurred_Real!$AM$1,FALSE),0))</f>
        <v>0</v>
      </c>
      <c r="M95" s="232">
        <f t="shared" si="12"/>
        <v>0</v>
      </c>
      <c r="N95" s="232" t="str">
        <f t="shared" si="13"/>
        <v/>
      </c>
      <c r="P95" s="232">
        <f>(VLOOKUP($C95,Incurred_Real!$A$25:$BR$427,Incurred_Real!AS$1,FALSE))*$M95</f>
        <v>0</v>
      </c>
      <c r="Q95" s="232">
        <f>(VLOOKUP($C95,Incurred_Real!$A$25:$BR$427,Incurred_Real!AT$1,FALSE))*$M95</f>
        <v>0</v>
      </c>
      <c r="R95" s="232">
        <f>(VLOOKUP($C95,Incurred_Real!$A$25:$BR$427,Incurred_Real!AU$1,FALSE))*$M95</f>
        <v>0</v>
      </c>
      <c r="S95" s="232">
        <f>(VLOOKUP($C95,Incurred_Real!$A$25:$BR$427,Incurred_Real!AV$1,FALSE))*$M95</f>
        <v>0</v>
      </c>
      <c r="T95" s="232">
        <f>(VLOOKUP($C95,Incurred_Real!$A$25:$BR$427,Incurred_Real!AW$1,FALSE))*$M95</f>
        <v>0</v>
      </c>
      <c r="U95" s="232">
        <f>(VLOOKUP($C95,Incurred_Real!$A$25:$BR$427,Incurred_Real!AX$1,FALSE))*$M95</f>
        <v>0</v>
      </c>
      <c r="V95" s="232">
        <f>(VLOOKUP($C95,Incurred_Real!$A$25:$BR$427,Incurred_Real!AY$1,FALSE))*$M95</f>
        <v>0</v>
      </c>
      <c r="W95" s="232">
        <f>(VLOOKUP($C95,Incurred_Real!$A$25:$BR$427,Incurred_Real!AZ$1,FALSE))*$M95</f>
        <v>0</v>
      </c>
      <c r="X95" s="232">
        <f>(VLOOKUP($C95,Incurred_Real!$A$25:$BR$427,Incurred_Real!BA$1,FALSE))*$M95</f>
        <v>0</v>
      </c>
      <c r="Y95" s="232">
        <f>(VLOOKUP($C95,Incurred_Real!$A$25:$BR$427,Incurred_Real!BB$1,FALSE))*$M95</f>
        <v>0</v>
      </c>
      <c r="Z95" s="232">
        <f>(VLOOKUP($C95,Incurred_Real!$A$25:$BR$427,Incurred_Real!BC$1,FALSE))*$M95</f>
        <v>0</v>
      </c>
      <c r="AA95" s="232">
        <f>(VLOOKUP($C95,Incurred_Real!$A$25:$BR$427,Incurred_Real!BD$1,FALSE))*$M95</f>
        <v>0</v>
      </c>
      <c r="AB95" s="232">
        <f>(VLOOKUP($C95,Incurred_Real!$A$25:$BR$427,Incurred_Real!BE$1,FALSE))*$M95</f>
        <v>0</v>
      </c>
      <c r="AC95" s="232">
        <f>(VLOOKUP($C95,Incurred_Real!$A$25:$BR$427,Incurred_Real!BF$1,FALSE))*$M95</f>
        <v>0</v>
      </c>
      <c r="AD95" s="232">
        <f>(VLOOKUP($C95,Incurred_Real!$A$25:$BR$427,Incurred_Real!BG$1,FALSE))*$M95</f>
        <v>0</v>
      </c>
      <c r="AE95" s="232">
        <f>(VLOOKUP($C95,Incurred_Real!$A$25:$BR$427,Incurred_Real!BH$1,FALSE))*$M95</f>
        <v>0</v>
      </c>
      <c r="AF95" s="232">
        <f>(VLOOKUP($C95,Incurred_Real!$A$25:$BR$427,Incurred_Real!BI$1,FALSE))*$M95</f>
        <v>0</v>
      </c>
      <c r="AG95" s="232">
        <f>(VLOOKUP($C95,Incurred_Real!$A$25:$BR$427,Incurred_Real!BJ$1,FALSE))*$M95</f>
        <v>0</v>
      </c>
      <c r="AH95" s="232">
        <f>(VLOOKUP($C95,Incurred_Real!$A$25:$BR$427,Incurred_Real!BK$1,FALSE))*$M95</f>
        <v>0</v>
      </c>
      <c r="AI95" s="232">
        <f>(VLOOKUP($C95,Incurred_Real!$A$25:$BR$427,Incurred_Real!BL$1,FALSE))*$M95</f>
        <v>0</v>
      </c>
      <c r="AJ95" s="232">
        <f>(VLOOKUP($C95,Incurred_Real!$A$25:$BR$427,Incurred_Real!BM$1,FALSE))*$M95</f>
        <v>0</v>
      </c>
      <c r="AK95" s="232">
        <f>(VLOOKUP($C95,Incurred_Real!$A$25:$BR$427,Incurred_Real!BN$1,FALSE))*$M95</f>
        <v>0</v>
      </c>
      <c r="AL95" s="232">
        <f>(VLOOKUP($C95,Incurred_Real!$A$25:$BR$427,Incurred_Real!BO$1,FALSE))*$M95</f>
        <v>0</v>
      </c>
      <c r="AM95" s="232">
        <f>(VLOOKUP($C95,Incurred_Real!$A$25:$BR$427,Incurred_Real!BP$1,FALSE))*$M95</f>
        <v>0</v>
      </c>
      <c r="AN95" s="232">
        <f>(VLOOKUP($C95,Incurred_Real!$A$25:$BR$427,Incurred_Real!BQ$1,FALSE))*$M95</f>
        <v>0</v>
      </c>
      <c r="AO95" s="232">
        <f>(VLOOKUP($C95,Incurred_Real!$A$25:$BR$427,Incurred_Real!BR$1,FALSE))*$M95</f>
        <v>0</v>
      </c>
      <c r="AP95" s="232">
        <f t="shared" si="14"/>
        <v>0</v>
      </c>
      <c r="AR95" s="232" t="b">
        <f t="shared" si="15"/>
        <v>1</v>
      </c>
    </row>
    <row r="96" spans="3:44" x14ac:dyDescent="0.15">
      <c r="C96" s="11" t="s">
        <v>172</v>
      </c>
      <c r="D96" s="11" t="str">
        <f>VLOOKUP($C96,Incurred_Real!$A$24:$E$376,Incurred_Real!$B$1,FALSE)</f>
        <v>Weather Stations 2013-18</v>
      </c>
      <c r="E96" s="11" t="str">
        <f>VLOOKUP($C96,Incurred_Real!$A$24:$E$376,Incurred_Real!$D$1,FALSE)</f>
        <v>Augmentation</v>
      </c>
      <c r="F96" s="13">
        <f>IF(VLOOKUP($C96,Incurred_Real!$A$25:$AQ$426,Incurred_Real!$AL$1,FALSE)="Commissioned Extra",0,
IF(VLOOKUP($C96,Incurred_Real!$A$25:$AQ$426,Incurred_Real!$AK$1,FALSE)=F$4,VLOOKUP($C96,Incurred_Real!$A$25:$AQ$426,Incurred_Real!$AM$1,FALSE),0))</f>
        <v>0</v>
      </c>
      <c r="G96" s="13">
        <f>IF(VLOOKUP($C96,Incurred_Real!$A$25:$AQ$426,Incurred_Real!$AL$1,FALSE)="Commissioned Extra",0,
IF(VLOOKUP($C96,Incurred_Real!$A$25:$AQ$426,Incurred_Real!$AK$1,FALSE)=G$4,VLOOKUP($C96,Incurred_Real!$A$25:$AQ$426,Incurred_Real!$AM$1,FALSE),0))</f>
        <v>0</v>
      </c>
      <c r="H96" s="13">
        <f>IF(VLOOKUP($C96,Incurred_Real!$A$25:$AQ$426,Incurred_Real!$AL$1,FALSE)="Commissioned Extra",0,
IF(VLOOKUP($C96,Incurred_Real!$A$25:$AQ$426,Incurred_Real!$AK$1,FALSE)=H$4,VLOOKUP($C96,Incurred_Real!$A$25:$AQ$426,Incurred_Real!$AM$1,FALSE),0))</f>
        <v>0</v>
      </c>
      <c r="I96" s="13">
        <f>IF(VLOOKUP($C96,Incurred_Real!$A$25:$AQ$426,Incurred_Real!$AL$1,FALSE)="Commissioned Extra",0,
IF(VLOOKUP($C96,Incurred_Real!$A$25:$AQ$426,Incurred_Real!$AK$1,FALSE)=I$4,VLOOKUP($C96,Incurred_Real!$A$25:$AQ$426,Incurred_Real!$AM$1,FALSE),0))</f>
        <v>0</v>
      </c>
      <c r="J96" s="13">
        <f>IF(VLOOKUP($C96,Incurred_Real!$A$25:$AQ$426,Incurred_Real!$AL$1,FALSE)="Commissioned Extra",0,
IF(VLOOKUP($C96,Incurred_Real!$A$25:$AQ$426,Incurred_Real!$AK$1,FALSE)=J$4,VLOOKUP($C96,Incurred_Real!$A$25:$AQ$426,Incurred_Real!$AM$1,FALSE),0))</f>
        <v>0</v>
      </c>
      <c r="K96" s="13">
        <f>IF(VLOOKUP($C96,Incurred_Real!$A$25:$AQ$426,Incurred_Real!$AL$1,FALSE)="Commissioned Extra",0,
IF(VLOOKUP($C96,Incurred_Real!$A$25:$AQ$426,Incurred_Real!$AK$1,FALSE)=K$4,VLOOKUP($C96,Incurred_Real!$A$25:$AQ$426,Incurred_Real!$AM$1,FALSE),0))</f>
        <v>0</v>
      </c>
      <c r="L96" s="13">
        <f>IF(VLOOKUP($C96,Incurred_Real!$A$25:$AQ$426,Incurred_Real!$AL$1,FALSE)="Commissioned Extra",0,
IF(VLOOKUP($C96,Incurred_Real!$A$25:$AQ$426,Incurred_Real!$AK$1,FALSE)=L$4,VLOOKUP($C96,Incurred_Real!$A$25:$AQ$426,Incurred_Real!$AM$1,FALSE),0))</f>
        <v>0</v>
      </c>
      <c r="M96" s="232">
        <f t="shared" si="12"/>
        <v>0</v>
      </c>
      <c r="N96" s="232" t="str">
        <f t="shared" si="13"/>
        <v/>
      </c>
      <c r="P96" s="232">
        <f>(VLOOKUP($C96,Incurred_Real!$A$25:$BR$427,Incurred_Real!AS$1,FALSE))*$M96</f>
        <v>0</v>
      </c>
      <c r="Q96" s="232">
        <f>(VLOOKUP($C96,Incurred_Real!$A$25:$BR$427,Incurred_Real!AT$1,FALSE))*$M96</f>
        <v>0</v>
      </c>
      <c r="R96" s="232">
        <f>(VLOOKUP($C96,Incurred_Real!$A$25:$BR$427,Incurred_Real!AU$1,FALSE))*$M96</f>
        <v>0</v>
      </c>
      <c r="S96" s="232">
        <f>(VLOOKUP($C96,Incurred_Real!$A$25:$BR$427,Incurred_Real!AV$1,FALSE))*$M96</f>
        <v>0</v>
      </c>
      <c r="T96" s="232">
        <f>(VLOOKUP($C96,Incurred_Real!$A$25:$BR$427,Incurred_Real!AW$1,FALSE))*$M96</f>
        <v>0</v>
      </c>
      <c r="U96" s="232">
        <f>(VLOOKUP($C96,Incurred_Real!$A$25:$BR$427,Incurred_Real!AX$1,FALSE))*$M96</f>
        <v>0</v>
      </c>
      <c r="V96" s="232">
        <f>(VLOOKUP($C96,Incurred_Real!$A$25:$BR$427,Incurred_Real!AY$1,FALSE))*$M96</f>
        <v>0</v>
      </c>
      <c r="W96" s="232">
        <f>(VLOOKUP($C96,Incurred_Real!$A$25:$BR$427,Incurred_Real!AZ$1,FALSE))*$M96</f>
        <v>0</v>
      </c>
      <c r="X96" s="232">
        <f>(VLOOKUP($C96,Incurred_Real!$A$25:$BR$427,Incurred_Real!BA$1,FALSE))*$M96</f>
        <v>0</v>
      </c>
      <c r="Y96" s="232">
        <f>(VLOOKUP($C96,Incurred_Real!$A$25:$BR$427,Incurred_Real!BB$1,FALSE))*$M96</f>
        <v>0</v>
      </c>
      <c r="Z96" s="232">
        <f>(VLOOKUP($C96,Incurred_Real!$A$25:$BR$427,Incurred_Real!BC$1,FALSE))*$M96</f>
        <v>0</v>
      </c>
      <c r="AA96" s="232">
        <f>(VLOOKUP($C96,Incurred_Real!$A$25:$BR$427,Incurred_Real!BD$1,FALSE))*$M96</f>
        <v>0</v>
      </c>
      <c r="AB96" s="232">
        <f>(VLOOKUP($C96,Incurred_Real!$A$25:$BR$427,Incurred_Real!BE$1,FALSE))*$M96</f>
        <v>0</v>
      </c>
      <c r="AC96" s="232">
        <f>(VLOOKUP($C96,Incurred_Real!$A$25:$BR$427,Incurred_Real!BF$1,FALSE))*$M96</f>
        <v>0</v>
      </c>
      <c r="AD96" s="232">
        <f>(VLOOKUP($C96,Incurred_Real!$A$25:$BR$427,Incurred_Real!BG$1,FALSE))*$M96</f>
        <v>0</v>
      </c>
      <c r="AE96" s="232">
        <f>(VLOOKUP($C96,Incurred_Real!$A$25:$BR$427,Incurred_Real!BH$1,FALSE))*$M96</f>
        <v>0</v>
      </c>
      <c r="AF96" s="232">
        <f>(VLOOKUP($C96,Incurred_Real!$A$25:$BR$427,Incurred_Real!BI$1,FALSE))*$M96</f>
        <v>0</v>
      </c>
      <c r="AG96" s="232">
        <f>(VLOOKUP($C96,Incurred_Real!$A$25:$BR$427,Incurred_Real!BJ$1,FALSE))*$M96</f>
        <v>0</v>
      </c>
      <c r="AH96" s="232">
        <f>(VLOOKUP($C96,Incurred_Real!$A$25:$BR$427,Incurred_Real!BK$1,FALSE))*$M96</f>
        <v>0</v>
      </c>
      <c r="AI96" s="232">
        <f>(VLOOKUP($C96,Incurred_Real!$A$25:$BR$427,Incurred_Real!BL$1,FALSE))*$M96</f>
        <v>0</v>
      </c>
      <c r="AJ96" s="232">
        <f>(VLOOKUP($C96,Incurred_Real!$A$25:$BR$427,Incurred_Real!BM$1,FALSE))*$M96</f>
        <v>0</v>
      </c>
      <c r="AK96" s="232">
        <f>(VLOOKUP($C96,Incurred_Real!$A$25:$BR$427,Incurred_Real!BN$1,FALSE))*$M96</f>
        <v>0</v>
      </c>
      <c r="AL96" s="232">
        <f>(VLOOKUP($C96,Incurred_Real!$A$25:$BR$427,Incurred_Real!BO$1,FALSE))*$M96</f>
        <v>0</v>
      </c>
      <c r="AM96" s="232">
        <f>(VLOOKUP($C96,Incurred_Real!$A$25:$BR$427,Incurred_Real!BP$1,FALSE))*$M96</f>
        <v>0</v>
      </c>
      <c r="AN96" s="232">
        <f>(VLOOKUP($C96,Incurred_Real!$A$25:$BR$427,Incurred_Real!BQ$1,FALSE))*$M96</f>
        <v>0</v>
      </c>
      <c r="AO96" s="232">
        <f>(VLOOKUP($C96,Incurred_Real!$A$25:$BR$427,Incurred_Real!BR$1,FALSE))*$M96</f>
        <v>0</v>
      </c>
      <c r="AP96" s="232">
        <f t="shared" si="14"/>
        <v>0</v>
      </c>
      <c r="AR96" s="232" t="b">
        <f t="shared" si="15"/>
        <v>1</v>
      </c>
    </row>
    <row r="97" spans="3:44" x14ac:dyDescent="0.15">
      <c r="C97" s="11" t="s">
        <v>174</v>
      </c>
      <c r="D97" s="11" t="str">
        <f>VLOOKUP($C97,Incurred_Real!$A$24:$E$376,Incurred_Real!$B$1,FALSE)</f>
        <v>Dalrymple Substation Upgrade</v>
      </c>
      <c r="E97" s="11" t="str">
        <f>VLOOKUP($C97,Incurred_Real!$A$24:$E$376,Incurred_Real!$D$1,FALSE)</f>
        <v>Connection</v>
      </c>
      <c r="F97" s="13">
        <f>IF(VLOOKUP($C97,Incurred_Real!$A$25:$AQ$426,Incurred_Real!$AL$1,FALSE)="Commissioned Extra",0,
IF(VLOOKUP($C97,Incurred_Real!$A$25:$AQ$426,Incurred_Real!$AK$1,FALSE)=F$4,VLOOKUP($C97,Incurred_Real!$A$25:$AQ$426,Incurred_Real!$AM$1,FALSE),0))</f>
        <v>0</v>
      </c>
      <c r="G97" s="13">
        <f>IF(VLOOKUP($C97,Incurred_Real!$A$25:$AQ$426,Incurred_Real!$AL$1,FALSE)="Commissioned Extra",0,
IF(VLOOKUP($C97,Incurred_Real!$A$25:$AQ$426,Incurred_Real!$AK$1,FALSE)=G$4,VLOOKUP($C97,Incurred_Real!$A$25:$AQ$426,Incurred_Real!$AM$1,FALSE),0))</f>
        <v>0</v>
      </c>
      <c r="H97" s="13">
        <f>IF(VLOOKUP($C97,Incurred_Real!$A$25:$AQ$426,Incurred_Real!$AL$1,FALSE)="Commissioned Extra",0,
IF(VLOOKUP($C97,Incurred_Real!$A$25:$AQ$426,Incurred_Real!$AK$1,FALSE)=H$4,VLOOKUP($C97,Incurred_Real!$A$25:$AQ$426,Incurred_Real!$AM$1,FALSE),0))</f>
        <v>0</v>
      </c>
      <c r="I97" s="13">
        <f>IF(VLOOKUP($C97,Incurred_Real!$A$25:$AQ$426,Incurred_Real!$AL$1,FALSE)="Commissioned Extra",0,
IF(VLOOKUP($C97,Incurred_Real!$A$25:$AQ$426,Incurred_Real!$AK$1,FALSE)=I$4,VLOOKUP($C97,Incurred_Real!$A$25:$AQ$426,Incurred_Real!$AM$1,FALSE),0))</f>
        <v>0</v>
      </c>
      <c r="J97" s="13">
        <f>IF(VLOOKUP($C97,Incurred_Real!$A$25:$AQ$426,Incurred_Real!$AL$1,FALSE)="Commissioned Extra",0,
IF(VLOOKUP($C97,Incurred_Real!$A$25:$AQ$426,Incurred_Real!$AK$1,FALSE)=J$4,VLOOKUP($C97,Incurred_Real!$A$25:$AQ$426,Incurred_Real!$AM$1,FALSE),0))</f>
        <v>0</v>
      </c>
      <c r="K97" s="13">
        <f>IF(VLOOKUP($C97,Incurred_Real!$A$25:$AQ$426,Incurred_Real!$AL$1,FALSE)="Commissioned Extra",0,
IF(VLOOKUP($C97,Incurred_Real!$A$25:$AQ$426,Incurred_Real!$AK$1,FALSE)=K$4,VLOOKUP($C97,Incurred_Real!$A$25:$AQ$426,Incurred_Real!$AM$1,FALSE),0))</f>
        <v>0</v>
      </c>
      <c r="L97" s="13">
        <f>IF(VLOOKUP($C97,Incurred_Real!$A$25:$AQ$426,Incurred_Real!$AL$1,FALSE)="Commissioned Extra",0,
IF(VLOOKUP($C97,Incurred_Real!$A$25:$AQ$426,Incurred_Real!$AK$1,FALSE)=L$4,VLOOKUP($C97,Incurred_Real!$A$25:$AQ$426,Incurred_Real!$AM$1,FALSE),0))</f>
        <v>0</v>
      </c>
      <c r="M97" s="232">
        <f t="shared" si="12"/>
        <v>0</v>
      </c>
      <c r="N97" s="232" t="str">
        <f t="shared" si="13"/>
        <v/>
      </c>
      <c r="P97" s="232">
        <f>(VLOOKUP($C97,Incurred_Real!$A$25:$BR$427,Incurred_Real!AS$1,FALSE))*$M97</f>
        <v>0</v>
      </c>
      <c r="Q97" s="232">
        <f>(VLOOKUP($C97,Incurred_Real!$A$25:$BR$427,Incurred_Real!AT$1,FALSE))*$M97</f>
        <v>0</v>
      </c>
      <c r="R97" s="232">
        <f>(VLOOKUP($C97,Incurred_Real!$A$25:$BR$427,Incurred_Real!AU$1,FALSE))*$M97</f>
        <v>0</v>
      </c>
      <c r="S97" s="232">
        <f>(VLOOKUP($C97,Incurred_Real!$A$25:$BR$427,Incurred_Real!AV$1,FALSE))*$M97</f>
        <v>0</v>
      </c>
      <c r="T97" s="232">
        <f>(VLOOKUP($C97,Incurred_Real!$A$25:$BR$427,Incurred_Real!AW$1,FALSE))*$M97</f>
        <v>0</v>
      </c>
      <c r="U97" s="232">
        <f>(VLOOKUP($C97,Incurred_Real!$A$25:$BR$427,Incurred_Real!AX$1,FALSE))*$M97</f>
        <v>0</v>
      </c>
      <c r="V97" s="232">
        <f>(VLOOKUP($C97,Incurred_Real!$A$25:$BR$427,Incurred_Real!AY$1,FALSE))*$M97</f>
        <v>0</v>
      </c>
      <c r="W97" s="232">
        <f>(VLOOKUP($C97,Incurred_Real!$A$25:$BR$427,Incurred_Real!AZ$1,FALSE))*$M97</f>
        <v>0</v>
      </c>
      <c r="X97" s="232">
        <f>(VLOOKUP($C97,Incurred_Real!$A$25:$BR$427,Incurred_Real!BA$1,FALSE))*$M97</f>
        <v>0</v>
      </c>
      <c r="Y97" s="232">
        <f>(VLOOKUP($C97,Incurred_Real!$A$25:$BR$427,Incurred_Real!BB$1,FALSE))*$M97</f>
        <v>0</v>
      </c>
      <c r="Z97" s="232">
        <f>(VLOOKUP($C97,Incurred_Real!$A$25:$BR$427,Incurred_Real!BC$1,FALSE))*$M97</f>
        <v>0</v>
      </c>
      <c r="AA97" s="232">
        <f>(VLOOKUP($C97,Incurred_Real!$A$25:$BR$427,Incurred_Real!BD$1,FALSE))*$M97</f>
        <v>0</v>
      </c>
      <c r="AB97" s="232">
        <f>(VLOOKUP($C97,Incurred_Real!$A$25:$BR$427,Incurred_Real!BE$1,FALSE))*$M97</f>
        <v>0</v>
      </c>
      <c r="AC97" s="232">
        <f>(VLOOKUP($C97,Incurred_Real!$A$25:$BR$427,Incurred_Real!BF$1,FALSE))*$M97</f>
        <v>0</v>
      </c>
      <c r="AD97" s="232">
        <f>(VLOOKUP($C97,Incurred_Real!$A$25:$BR$427,Incurred_Real!BG$1,FALSE))*$M97</f>
        <v>0</v>
      </c>
      <c r="AE97" s="232">
        <f>(VLOOKUP($C97,Incurred_Real!$A$25:$BR$427,Incurred_Real!BH$1,FALSE))*$M97</f>
        <v>0</v>
      </c>
      <c r="AF97" s="232">
        <f>(VLOOKUP($C97,Incurred_Real!$A$25:$BR$427,Incurred_Real!BI$1,FALSE))*$M97</f>
        <v>0</v>
      </c>
      <c r="AG97" s="232">
        <f>(VLOOKUP($C97,Incurred_Real!$A$25:$BR$427,Incurred_Real!BJ$1,FALSE))*$M97</f>
        <v>0</v>
      </c>
      <c r="AH97" s="232">
        <f>(VLOOKUP($C97,Incurred_Real!$A$25:$BR$427,Incurred_Real!BK$1,FALSE))*$M97</f>
        <v>0</v>
      </c>
      <c r="AI97" s="232">
        <f>(VLOOKUP($C97,Incurred_Real!$A$25:$BR$427,Incurred_Real!BL$1,FALSE))*$M97</f>
        <v>0</v>
      </c>
      <c r="AJ97" s="232">
        <f>(VLOOKUP($C97,Incurred_Real!$A$25:$BR$427,Incurred_Real!BM$1,FALSE))*$M97</f>
        <v>0</v>
      </c>
      <c r="AK97" s="232">
        <f>(VLOOKUP($C97,Incurred_Real!$A$25:$BR$427,Incurred_Real!BN$1,FALSE))*$M97</f>
        <v>0</v>
      </c>
      <c r="AL97" s="232">
        <f>(VLOOKUP($C97,Incurred_Real!$A$25:$BR$427,Incurred_Real!BO$1,FALSE))*$M97</f>
        <v>0</v>
      </c>
      <c r="AM97" s="232">
        <f>(VLOOKUP($C97,Incurred_Real!$A$25:$BR$427,Incurred_Real!BP$1,FALSE))*$M97</f>
        <v>0</v>
      </c>
      <c r="AN97" s="232">
        <f>(VLOOKUP($C97,Incurred_Real!$A$25:$BR$427,Incurred_Real!BQ$1,FALSE))*$M97</f>
        <v>0</v>
      </c>
      <c r="AO97" s="232">
        <f>(VLOOKUP($C97,Incurred_Real!$A$25:$BR$427,Incurred_Real!BR$1,FALSE))*$M97</f>
        <v>0</v>
      </c>
      <c r="AP97" s="232">
        <f t="shared" si="14"/>
        <v>0</v>
      </c>
      <c r="AR97" s="232" t="b">
        <f t="shared" si="15"/>
        <v>1</v>
      </c>
    </row>
    <row r="98" spans="3:44" x14ac:dyDescent="0.15">
      <c r="C98" s="11" t="s">
        <v>979</v>
      </c>
      <c r="D98" s="11" t="str">
        <f>VLOOKUP($C98,Incurred_Real!$A$24:$E$376,Incurred_Real!$B$1,FALSE)</f>
        <v>Substation Perimeter Intrusion and Motion Detection Security</v>
      </c>
      <c r="E98" s="11" t="str">
        <f>VLOOKUP($C98,Incurred_Real!$A$24:$E$376,Incurred_Real!$D$1,FALSE)</f>
        <v>Security/Compliance</v>
      </c>
      <c r="F98" s="13">
        <f>IF(VLOOKUP($C98,Incurred_Real!$A$25:$AQ$426,Incurred_Real!$AL$1,FALSE)="Commissioned Extra",0,
IF(VLOOKUP($C98,Incurred_Real!$A$25:$AQ$426,Incurred_Real!$AK$1,FALSE)=F$4,VLOOKUP($C98,Incurred_Real!$A$25:$AQ$426,Incurred_Real!$AM$1,FALSE),0))</f>
        <v>0</v>
      </c>
      <c r="G98" s="13">
        <f>IF(VLOOKUP($C98,Incurred_Real!$A$25:$AQ$426,Incurred_Real!$AL$1,FALSE)="Commissioned Extra",0,
IF(VLOOKUP($C98,Incurred_Real!$A$25:$AQ$426,Incurred_Real!$AK$1,FALSE)=G$4,VLOOKUP($C98,Incurred_Real!$A$25:$AQ$426,Incurred_Real!$AM$1,FALSE),0))</f>
        <v>0</v>
      </c>
      <c r="H98" s="13">
        <f>IF(VLOOKUP($C98,Incurred_Real!$A$25:$AQ$426,Incurred_Real!$AL$1,FALSE)="Commissioned Extra",0,
IF(VLOOKUP($C98,Incurred_Real!$A$25:$AQ$426,Incurred_Real!$AK$1,FALSE)=H$4,VLOOKUP($C98,Incurred_Real!$A$25:$AQ$426,Incurred_Real!$AM$1,FALSE),0))</f>
        <v>0</v>
      </c>
      <c r="I98" s="13">
        <f>IF(VLOOKUP($C98,Incurred_Real!$A$25:$AQ$426,Incurred_Real!$AL$1,FALSE)="Commissioned Extra",0,
IF(VLOOKUP($C98,Incurred_Real!$A$25:$AQ$426,Incurred_Real!$AK$1,FALSE)=I$4,VLOOKUP($C98,Incurred_Real!$A$25:$AQ$426,Incurred_Real!$AM$1,FALSE),0))</f>
        <v>0</v>
      </c>
      <c r="J98" s="13">
        <f>IF(VLOOKUP($C98,Incurred_Real!$A$25:$AQ$426,Incurred_Real!$AL$1,FALSE)="Commissioned Extra",0,
IF(VLOOKUP($C98,Incurred_Real!$A$25:$AQ$426,Incurred_Real!$AK$1,FALSE)=J$4,VLOOKUP($C98,Incurred_Real!$A$25:$AQ$426,Incurred_Real!$AM$1,FALSE),0))</f>
        <v>0</v>
      </c>
      <c r="K98" s="13">
        <f>IF(VLOOKUP($C98,Incurred_Real!$A$25:$AQ$426,Incurred_Real!$AL$1,FALSE)="Commissioned Extra",0,
IF(VLOOKUP($C98,Incurred_Real!$A$25:$AQ$426,Incurred_Real!$AK$1,FALSE)=K$4,VLOOKUP($C98,Incurred_Real!$A$25:$AQ$426,Incurred_Real!$AM$1,FALSE),0))</f>
        <v>0</v>
      </c>
      <c r="L98" s="13">
        <f>IF(VLOOKUP($C98,Incurred_Real!$A$25:$AQ$426,Incurred_Real!$AL$1,FALSE)="Commissioned Extra",0,
IF(VLOOKUP($C98,Incurred_Real!$A$25:$AQ$426,Incurred_Real!$AK$1,FALSE)=L$4,VLOOKUP($C98,Incurred_Real!$A$25:$AQ$426,Incurred_Real!$AM$1,FALSE),0))</f>
        <v>12420415.380262986</v>
      </c>
      <c r="M98" s="232">
        <f t="shared" si="12"/>
        <v>12420415.380262986</v>
      </c>
      <c r="N98" s="232">
        <f t="shared" si="13"/>
        <v>2028</v>
      </c>
      <c r="P98" s="232">
        <f>(VLOOKUP($C98,Incurred_Real!$A$25:$BR$427,Incurred_Real!AS$1,FALSE))*$M98</f>
        <v>0</v>
      </c>
      <c r="Q98" s="232">
        <f>(VLOOKUP($C98,Incurred_Real!$A$25:$BR$427,Incurred_Real!AT$1,FALSE))*$M98</f>
        <v>0</v>
      </c>
      <c r="R98" s="232">
        <f>(VLOOKUP($C98,Incurred_Real!$A$25:$BR$427,Incurred_Real!AU$1,FALSE))*$M98</f>
        <v>0</v>
      </c>
      <c r="S98" s="232">
        <f>(VLOOKUP($C98,Incurred_Real!$A$25:$BR$427,Incurred_Real!AV$1,FALSE))*$M98</f>
        <v>0</v>
      </c>
      <c r="T98" s="232">
        <f>(VLOOKUP($C98,Incurred_Real!$A$25:$BR$427,Incurred_Real!AW$1,FALSE))*$M98</f>
        <v>0</v>
      </c>
      <c r="U98" s="232">
        <f>(VLOOKUP($C98,Incurred_Real!$A$25:$BR$427,Incurred_Real!AX$1,FALSE))*$M98</f>
        <v>0</v>
      </c>
      <c r="V98" s="232">
        <f>(VLOOKUP($C98,Incurred_Real!$A$25:$BR$427,Incurred_Real!AY$1,FALSE))*$M98</f>
        <v>0</v>
      </c>
      <c r="W98" s="232">
        <f>(VLOOKUP($C98,Incurred_Real!$A$25:$BR$427,Incurred_Real!AZ$1,FALSE))*$M98</f>
        <v>0</v>
      </c>
      <c r="X98" s="232">
        <f>(VLOOKUP($C98,Incurred_Real!$A$25:$BR$427,Incurred_Real!BA$1,FALSE))*$M98</f>
        <v>0</v>
      </c>
      <c r="Y98" s="232">
        <f>(VLOOKUP($C98,Incurred_Real!$A$25:$BR$427,Incurred_Real!BB$1,FALSE))*$M98</f>
        <v>0</v>
      </c>
      <c r="Z98" s="232">
        <f>(VLOOKUP($C98,Incurred_Real!$A$25:$BR$427,Incurred_Real!BC$1,FALSE))*$M98</f>
        <v>0</v>
      </c>
      <c r="AA98" s="232">
        <f>(VLOOKUP($C98,Incurred_Real!$A$25:$BR$427,Incurred_Real!BD$1,FALSE))*$M98</f>
        <v>12420415.380262986</v>
      </c>
      <c r="AB98" s="232">
        <f>(VLOOKUP($C98,Incurred_Real!$A$25:$BR$427,Incurred_Real!BE$1,FALSE))*$M98</f>
        <v>0</v>
      </c>
      <c r="AC98" s="232">
        <f>(VLOOKUP($C98,Incurred_Real!$A$25:$BR$427,Incurred_Real!BF$1,FALSE))*$M98</f>
        <v>0</v>
      </c>
      <c r="AD98" s="232">
        <f>(VLOOKUP($C98,Incurred_Real!$A$25:$BR$427,Incurred_Real!BG$1,FALSE))*$M98</f>
        <v>0</v>
      </c>
      <c r="AE98" s="232">
        <f>(VLOOKUP($C98,Incurred_Real!$A$25:$BR$427,Incurred_Real!BH$1,FALSE))*$M98</f>
        <v>0</v>
      </c>
      <c r="AF98" s="232">
        <f>(VLOOKUP($C98,Incurred_Real!$A$25:$BR$427,Incurred_Real!BI$1,FALSE))*$M98</f>
        <v>0</v>
      </c>
      <c r="AG98" s="232">
        <f>(VLOOKUP($C98,Incurred_Real!$A$25:$BR$427,Incurred_Real!BJ$1,FALSE))*$M98</f>
        <v>0</v>
      </c>
      <c r="AH98" s="232">
        <f>(VLOOKUP($C98,Incurred_Real!$A$25:$BR$427,Incurred_Real!BK$1,FALSE))*$M98</f>
        <v>0</v>
      </c>
      <c r="AI98" s="232">
        <f>(VLOOKUP($C98,Incurred_Real!$A$25:$BR$427,Incurred_Real!BL$1,FALSE))*$M98</f>
        <v>0</v>
      </c>
      <c r="AJ98" s="232">
        <f>(VLOOKUP($C98,Incurred_Real!$A$25:$BR$427,Incurred_Real!BM$1,FALSE))*$M98</f>
        <v>0</v>
      </c>
      <c r="AK98" s="232">
        <f>(VLOOKUP($C98,Incurred_Real!$A$25:$BR$427,Incurred_Real!BN$1,FALSE))*$M98</f>
        <v>0</v>
      </c>
      <c r="AL98" s="232">
        <f>(VLOOKUP($C98,Incurred_Real!$A$25:$BR$427,Incurred_Real!BO$1,FALSE))*$M98</f>
        <v>0</v>
      </c>
      <c r="AM98" s="232">
        <f>(VLOOKUP($C98,Incurred_Real!$A$25:$BR$427,Incurred_Real!BP$1,FALSE))*$M98</f>
        <v>0</v>
      </c>
      <c r="AN98" s="232">
        <f>(VLOOKUP($C98,Incurred_Real!$A$25:$BR$427,Incurred_Real!BQ$1,FALSE))*$M98</f>
        <v>0</v>
      </c>
      <c r="AO98" s="232">
        <f>(VLOOKUP($C98,Incurred_Real!$A$25:$BR$427,Incurred_Real!BR$1,FALSE))*$M98</f>
        <v>0</v>
      </c>
      <c r="AP98" s="232">
        <f t="shared" si="14"/>
        <v>12420415.380262986</v>
      </c>
      <c r="AR98" s="232" t="b">
        <f t="shared" si="15"/>
        <v>1</v>
      </c>
    </row>
    <row r="99" spans="3:44" x14ac:dyDescent="0.15">
      <c r="C99" s="11" t="s">
        <v>176</v>
      </c>
      <c r="D99" s="11" t="str">
        <f>VLOOKUP($C99,Incurred_Real!$A$24:$E$376,Incurred_Real!$B$1,FALSE)</f>
        <v>NGM CT_VT Replacement Project</v>
      </c>
      <c r="E99" s="11" t="str">
        <f>VLOOKUP($C99,Incurred_Real!$A$24:$E$376,Incurred_Real!$D$1,FALSE)</f>
        <v>Replacement</v>
      </c>
      <c r="F99" s="13">
        <f>IF(VLOOKUP($C99,Incurred_Real!$A$25:$AQ$426,Incurred_Real!$AL$1,FALSE)="Commissioned Extra",0,
IF(VLOOKUP($C99,Incurred_Real!$A$25:$AQ$426,Incurred_Real!$AK$1,FALSE)=F$4,VLOOKUP($C99,Incurred_Real!$A$25:$AQ$426,Incurred_Real!$AM$1,FALSE),0))</f>
        <v>0</v>
      </c>
      <c r="G99" s="13">
        <f>IF(VLOOKUP($C99,Incurred_Real!$A$25:$AQ$426,Incurred_Real!$AL$1,FALSE)="Commissioned Extra",0,
IF(VLOOKUP($C99,Incurred_Real!$A$25:$AQ$426,Incurred_Real!$AK$1,FALSE)=G$4,VLOOKUP($C99,Incurred_Real!$A$25:$AQ$426,Incurred_Real!$AM$1,FALSE),0))</f>
        <v>0</v>
      </c>
      <c r="H99" s="13">
        <f>IF(VLOOKUP($C99,Incurred_Real!$A$25:$AQ$426,Incurred_Real!$AL$1,FALSE)="Commissioned Extra",0,
IF(VLOOKUP($C99,Incurred_Real!$A$25:$AQ$426,Incurred_Real!$AK$1,FALSE)=H$4,VLOOKUP($C99,Incurred_Real!$A$25:$AQ$426,Incurred_Real!$AM$1,FALSE),0))</f>
        <v>0</v>
      </c>
      <c r="I99" s="13">
        <f>IF(VLOOKUP($C99,Incurred_Real!$A$25:$AQ$426,Incurred_Real!$AL$1,FALSE)="Commissioned Extra",0,
IF(VLOOKUP($C99,Incurred_Real!$A$25:$AQ$426,Incurred_Real!$AK$1,FALSE)=I$4,VLOOKUP($C99,Incurred_Real!$A$25:$AQ$426,Incurred_Real!$AM$1,FALSE),0))</f>
        <v>0</v>
      </c>
      <c r="J99" s="13">
        <f>IF(VLOOKUP($C99,Incurred_Real!$A$25:$AQ$426,Incurred_Real!$AL$1,FALSE)="Commissioned Extra",0,
IF(VLOOKUP($C99,Incurred_Real!$A$25:$AQ$426,Incurred_Real!$AK$1,FALSE)=J$4,VLOOKUP($C99,Incurred_Real!$A$25:$AQ$426,Incurred_Real!$AM$1,FALSE),0))</f>
        <v>0</v>
      </c>
      <c r="K99" s="13">
        <f>IF(VLOOKUP($C99,Incurred_Real!$A$25:$AQ$426,Incurred_Real!$AL$1,FALSE)="Commissioned Extra",0,
IF(VLOOKUP($C99,Incurred_Real!$A$25:$AQ$426,Incurred_Real!$AK$1,FALSE)=K$4,VLOOKUP($C99,Incurred_Real!$A$25:$AQ$426,Incurred_Real!$AM$1,FALSE),0))</f>
        <v>0</v>
      </c>
      <c r="L99" s="13">
        <f>IF(VLOOKUP($C99,Incurred_Real!$A$25:$AQ$426,Incurred_Real!$AL$1,FALSE)="Commissioned Extra",0,
IF(VLOOKUP($C99,Incurred_Real!$A$25:$AQ$426,Incurred_Real!$AK$1,FALSE)=L$4,VLOOKUP($C99,Incurred_Real!$A$25:$AQ$426,Incurred_Real!$AM$1,FALSE),0))</f>
        <v>0</v>
      </c>
      <c r="M99" s="232">
        <f t="shared" si="12"/>
        <v>0</v>
      </c>
      <c r="N99" s="232" t="str">
        <f t="shared" si="13"/>
        <v/>
      </c>
      <c r="P99" s="232">
        <f>(VLOOKUP($C99,Incurred_Real!$A$25:$BR$427,Incurred_Real!AS$1,FALSE))*$M99</f>
        <v>0</v>
      </c>
      <c r="Q99" s="232">
        <f>(VLOOKUP($C99,Incurred_Real!$A$25:$BR$427,Incurred_Real!AT$1,FALSE))*$M99</f>
        <v>0</v>
      </c>
      <c r="R99" s="232">
        <f>(VLOOKUP($C99,Incurred_Real!$A$25:$BR$427,Incurred_Real!AU$1,FALSE))*$M99</f>
        <v>0</v>
      </c>
      <c r="S99" s="232">
        <f>(VLOOKUP($C99,Incurred_Real!$A$25:$BR$427,Incurred_Real!AV$1,FALSE))*$M99</f>
        <v>0</v>
      </c>
      <c r="T99" s="232">
        <f>(VLOOKUP($C99,Incurred_Real!$A$25:$BR$427,Incurred_Real!AW$1,FALSE))*$M99</f>
        <v>0</v>
      </c>
      <c r="U99" s="232">
        <f>(VLOOKUP($C99,Incurred_Real!$A$25:$BR$427,Incurred_Real!AX$1,FALSE))*$M99</f>
        <v>0</v>
      </c>
      <c r="V99" s="232">
        <f>(VLOOKUP($C99,Incurred_Real!$A$25:$BR$427,Incurred_Real!AY$1,FALSE))*$M99</f>
        <v>0</v>
      </c>
      <c r="W99" s="232">
        <f>(VLOOKUP($C99,Incurred_Real!$A$25:$BR$427,Incurred_Real!AZ$1,FALSE))*$M99</f>
        <v>0</v>
      </c>
      <c r="X99" s="232">
        <f>(VLOOKUP($C99,Incurred_Real!$A$25:$BR$427,Incurred_Real!BA$1,FALSE))*$M99</f>
        <v>0</v>
      </c>
      <c r="Y99" s="232">
        <f>(VLOOKUP($C99,Incurred_Real!$A$25:$BR$427,Incurred_Real!BB$1,FALSE))*$M99</f>
        <v>0</v>
      </c>
      <c r="Z99" s="232">
        <f>(VLOOKUP($C99,Incurred_Real!$A$25:$BR$427,Incurred_Real!BC$1,FALSE))*$M99</f>
        <v>0</v>
      </c>
      <c r="AA99" s="232">
        <f>(VLOOKUP($C99,Incurred_Real!$A$25:$BR$427,Incurred_Real!BD$1,FALSE))*$M99</f>
        <v>0</v>
      </c>
      <c r="AB99" s="232">
        <f>(VLOOKUP($C99,Incurred_Real!$A$25:$BR$427,Incurred_Real!BE$1,FALSE))*$M99</f>
        <v>0</v>
      </c>
      <c r="AC99" s="232">
        <f>(VLOOKUP($C99,Incurred_Real!$A$25:$BR$427,Incurred_Real!BF$1,FALSE))*$M99</f>
        <v>0</v>
      </c>
      <c r="AD99" s="232">
        <f>(VLOOKUP($C99,Incurred_Real!$A$25:$BR$427,Incurred_Real!BG$1,FALSE))*$M99</f>
        <v>0</v>
      </c>
      <c r="AE99" s="232">
        <f>(VLOOKUP($C99,Incurred_Real!$A$25:$BR$427,Incurred_Real!BH$1,FALSE))*$M99</f>
        <v>0</v>
      </c>
      <c r="AF99" s="232">
        <f>(VLOOKUP($C99,Incurred_Real!$A$25:$BR$427,Incurred_Real!BI$1,FALSE))*$M99</f>
        <v>0</v>
      </c>
      <c r="AG99" s="232">
        <f>(VLOOKUP($C99,Incurred_Real!$A$25:$BR$427,Incurred_Real!BJ$1,FALSE))*$M99</f>
        <v>0</v>
      </c>
      <c r="AH99" s="232">
        <f>(VLOOKUP($C99,Incurred_Real!$A$25:$BR$427,Incurred_Real!BK$1,FALSE))*$M99</f>
        <v>0</v>
      </c>
      <c r="AI99" s="232">
        <f>(VLOOKUP($C99,Incurred_Real!$A$25:$BR$427,Incurred_Real!BL$1,FALSE))*$M99</f>
        <v>0</v>
      </c>
      <c r="AJ99" s="232">
        <f>(VLOOKUP($C99,Incurred_Real!$A$25:$BR$427,Incurred_Real!BM$1,FALSE))*$M99</f>
        <v>0</v>
      </c>
      <c r="AK99" s="232">
        <f>(VLOOKUP($C99,Incurred_Real!$A$25:$BR$427,Incurred_Real!BN$1,FALSE))*$M99</f>
        <v>0</v>
      </c>
      <c r="AL99" s="232">
        <f>(VLOOKUP($C99,Incurred_Real!$A$25:$BR$427,Incurred_Real!BO$1,FALSE))*$M99</f>
        <v>0</v>
      </c>
      <c r="AM99" s="232">
        <f>(VLOOKUP($C99,Incurred_Real!$A$25:$BR$427,Incurred_Real!BP$1,FALSE))*$M99</f>
        <v>0</v>
      </c>
      <c r="AN99" s="232">
        <f>(VLOOKUP($C99,Incurred_Real!$A$25:$BR$427,Incurred_Real!BQ$1,FALSE))*$M99</f>
        <v>0</v>
      </c>
      <c r="AO99" s="232">
        <f>(VLOOKUP($C99,Incurred_Real!$A$25:$BR$427,Incurred_Real!BR$1,FALSE))*$M99</f>
        <v>0</v>
      </c>
      <c r="AP99" s="232">
        <f t="shared" si="14"/>
        <v>0</v>
      </c>
      <c r="AR99" s="232" t="b">
        <f t="shared" si="15"/>
        <v>1</v>
      </c>
    </row>
    <row r="100" spans="3:44" x14ac:dyDescent="0.15">
      <c r="C100" s="11" t="s">
        <v>178</v>
      </c>
      <c r="D100" s="11" t="str">
        <f>VLOOKUP($C100,Incurred_Real!$A$24:$E$376,Incurred_Real!$B$1,FALSE)</f>
        <v>Telecommunications Asset Replacement 2013-18</v>
      </c>
      <c r="E100" s="11" t="str">
        <f>VLOOKUP($C100,Incurred_Real!$A$24:$E$376,Incurred_Real!$D$1,FALSE)</f>
        <v>Replacement</v>
      </c>
      <c r="F100" s="13">
        <f>IF(VLOOKUP($C100,Incurred_Real!$A$25:$AQ$426,Incurred_Real!$AL$1,FALSE)="Commissioned Extra",0,
IF(VLOOKUP($C100,Incurred_Real!$A$25:$AQ$426,Incurred_Real!$AK$1,FALSE)=F$4,VLOOKUP($C100,Incurred_Real!$A$25:$AQ$426,Incurred_Real!$AM$1,FALSE),0))</f>
        <v>7446062.4631302478</v>
      </c>
      <c r="G100" s="13">
        <f>IF(VLOOKUP($C100,Incurred_Real!$A$25:$AQ$426,Incurred_Real!$AL$1,FALSE)="Commissioned Extra",0,
IF(VLOOKUP($C100,Incurred_Real!$A$25:$AQ$426,Incurred_Real!$AK$1,FALSE)=G$4,VLOOKUP($C100,Incurred_Real!$A$25:$AQ$426,Incurred_Real!$AM$1,FALSE),0))</f>
        <v>0</v>
      </c>
      <c r="H100" s="13">
        <f>IF(VLOOKUP($C100,Incurred_Real!$A$25:$AQ$426,Incurred_Real!$AL$1,FALSE)="Commissioned Extra",0,
IF(VLOOKUP($C100,Incurred_Real!$A$25:$AQ$426,Incurred_Real!$AK$1,FALSE)=H$4,VLOOKUP($C100,Incurred_Real!$A$25:$AQ$426,Incurred_Real!$AM$1,FALSE),0))</f>
        <v>0</v>
      </c>
      <c r="I100" s="13">
        <f>IF(VLOOKUP($C100,Incurred_Real!$A$25:$AQ$426,Incurred_Real!$AL$1,FALSE)="Commissioned Extra",0,
IF(VLOOKUP($C100,Incurred_Real!$A$25:$AQ$426,Incurred_Real!$AK$1,FALSE)=I$4,VLOOKUP($C100,Incurred_Real!$A$25:$AQ$426,Incurred_Real!$AM$1,FALSE),0))</f>
        <v>0</v>
      </c>
      <c r="J100" s="13">
        <f>IF(VLOOKUP($C100,Incurred_Real!$A$25:$AQ$426,Incurred_Real!$AL$1,FALSE)="Commissioned Extra",0,
IF(VLOOKUP($C100,Incurred_Real!$A$25:$AQ$426,Incurred_Real!$AK$1,FALSE)=J$4,VLOOKUP($C100,Incurred_Real!$A$25:$AQ$426,Incurred_Real!$AM$1,FALSE),0))</f>
        <v>0</v>
      </c>
      <c r="K100" s="13">
        <f>IF(VLOOKUP($C100,Incurred_Real!$A$25:$AQ$426,Incurred_Real!$AL$1,FALSE)="Commissioned Extra",0,
IF(VLOOKUP($C100,Incurred_Real!$A$25:$AQ$426,Incurred_Real!$AK$1,FALSE)=K$4,VLOOKUP($C100,Incurred_Real!$A$25:$AQ$426,Incurred_Real!$AM$1,FALSE),0))</f>
        <v>0</v>
      </c>
      <c r="L100" s="13">
        <f>IF(VLOOKUP($C100,Incurred_Real!$A$25:$AQ$426,Incurred_Real!$AL$1,FALSE)="Commissioned Extra",0,
IF(VLOOKUP($C100,Incurred_Real!$A$25:$AQ$426,Incurred_Real!$AK$1,FALSE)=L$4,VLOOKUP($C100,Incurred_Real!$A$25:$AQ$426,Incurred_Real!$AM$1,FALSE),0))</f>
        <v>0</v>
      </c>
      <c r="M100" s="232">
        <f t="shared" si="12"/>
        <v>7446062.4631302478</v>
      </c>
      <c r="N100" s="232">
        <f t="shared" si="13"/>
        <v>2022</v>
      </c>
      <c r="P100" s="232">
        <f>(VLOOKUP($C100,Incurred_Real!$A$25:$BR$427,Incurred_Real!AS$1,FALSE))*$M100</f>
        <v>0</v>
      </c>
      <c r="Q100" s="232">
        <f>(VLOOKUP($C100,Incurred_Real!$A$25:$BR$427,Incurred_Real!AT$1,FALSE))*$M100</f>
        <v>0</v>
      </c>
      <c r="R100" s="232">
        <f>(VLOOKUP($C100,Incurred_Real!$A$25:$BR$427,Incurred_Real!AU$1,FALSE))*$M100</f>
        <v>0</v>
      </c>
      <c r="S100" s="232">
        <f>(VLOOKUP($C100,Incurred_Real!$A$25:$BR$427,Incurred_Real!AV$1,FALSE))*$M100</f>
        <v>7446062.4631302478</v>
      </c>
      <c r="T100" s="232">
        <f>(VLOOKUP($C100,Incurred_Real!$A$25:$BR$427,Incurred_Real!AW$1,FALSE))*$M100</f>
        <v>0</v>
      </c>
      <c r="U100" s="232">
        <f>(VLOOKUP($C100,Incurred_Real!$A$25:$BR$427,Incurred_Real!AX$1,FALSE))*$M100</f>
        <v>0</v>
      </c>
      <c r="V100" s="232">
        <f>(VLOOKUP($C100,Incurred_Real!$A$25:$BR$427,Incurred_Real!AY$1,FALSE))*$M100</f>
        <v>0</v>
      </c>
      <c r="W100" s="232">
        <f>(VLOOKUP($C100,Incurred_Real!$A$25:$BR$427,Incurred_Real!AZ$1,FALSE))*$M100</f>
        <v>0</v>
      </c>
      <c r="X100" s="232">
        <f>(VLOOKUP($C100,Incurred_Real!$A$25:$BR$427,Incurred_Real!BA$1,FALSE))*$M100</f>
        <v>0</v>
      </c>
      <c r="Y100" s="232">
        <f>(VLOOKUP($C100,Incurred_Real!$A$25:$BR$427,Incurred_Real!BB$1,FALSE))*$M100</f>
        <v>0</v>
      </c>
      <c r="Z100" s="232">
        <f>(VLOOKUP($C100,Incurred_Real!$A$25:$BR$427,Incurred_Real!BC$1,FALSE))*$M100</f>
        <v>0</v>
      </c>
      <c r="AA100" s="232">
        <f>(VLOOKUP($C100,Incurred_Real!$A$25:$BR$427,Incurred_Real!BD$1,FALSE))*$M100</f>
        <v>0</v>
      </c>
      <c r="AB100" s="232">
        <f>(VLOOKUP($C100,Incurred_Real!$A$25:$BR$427,Incurred_Real!BE$1,FALSE))*$M100</f>
        <v>0</v>
      </c>
      <c r="AC100" s="232">
        <f>(VLOOKUP($C100,Incurred_Real!$A$25:$BR$427,Incurred_Real!BF$1,FALSE))*$M100</f>
        <v>0</v>
      </c>
      <c r="AD100" s="232">
        <f>(VLOOKUP($C100,Incurred_Real!$A$25:$BR$427,Incurred_Real!BG$1,FALSE))*$M100</f>
        <v>0</v>
      </c>
      <c r="AE100" s="232">
        <f>(VLOOKUP($C100,Incurred_Real!$A$25:$BR$427,Incurred_Real!BH$1,FALSE))*$M100</f>
        <v>0</v>
      </c>
      <c r="AF100" s="232">
        <f>(VLOOKUP($C100,Incurred_Real!$A$25:$BR$427,Incurred_Real!BI$1,FALSE))*$M100</f>
        <v>0</v>
      </c>
      <c r="AG100" s="232">
        <f>(VLOOKUP($C100,Incurred_Real!$A$25:$BR$427,Incurred_Real!BJ$1,FALSE))*$M100</f>
        <v>0</v>
      </c>
      <c r="AH100" s="232">
        <f>(VLOOKUP($C100,Incurred_Real!$A$25:$BR$427,Incurred_Real!BK$1,FALSE))*$M100</f>
        <v>0</v>
      </c>
      <c r="AI100" s="232">
        <f>(VLOOKUP($C100,Incurred_Real!$A$25:$BR$427,Incurred_Real!BL$1,FALSE))*$M100</f>
        <v>0</v>
      </c>
      <c r="AJ100" s="232">
        <f>(VLOOKUP($C100,Incurred_Real!$A$25:$BR$427,Incurred_Real!BM$1,FALSE))*$M100</f>
        <v>0</v>
      </c>
      <c r="AK100" s="232">
        <f>(VLOOKUP($C100,Incurred_Real!$A$25:$BR$427,Incurred_Real!BN$1,FALSE))*$M100</f>
        <v>0</v>
      </c>
      <c r="AL100" s="232">
        <f>(VLOOKUP($C100,Incurred_Real!$A$25:$BR$427,Incurred_Real!BO$1,FALSE))*$M100</f>
        <v>0</v>
      </c>
      <c r="AM100" s="232">
        <f>(VLOOKUP($C100,Incurred_Real!$A$25:$BR$427,Incurred_Real!BP$1,FALSE))*$M100</f>
        <v>0</v>
      </c>
      <c r="AN100" s="232">
        <f>(VLOOKUP($C100,Incurred_Real!$A$25:$BR$427,Incurred_Real!BQ$1,FALSE))*$M100</f>
        <v>0</v>
      </c>
      <c r="AO100" s="232">
        <f>(VLOOKUP($C100,Incurred_Real!$A$25:$BR$427,Incurred_Real!BR$1,FALSE))*$M100</f>
        <v>0</v>
      </c>
      <c r="AP100" s="232">
        <f t="shared" si="14"/>
        <v>7446062.4631302478</v>
      </c>
      <c r="AR100" s="232" t="b">
        <f t="shared" si="15"/>
        <v>1</v>
      </c>
    </row>
    <row r="101" spans="3:44" x14ac:dyDescent="0.15">
      <c r="C101" s="11" t="s">
        <v>179</v>
      </c>
      <c r="D101" s="11" t="str">
        <f>VLOOKUP($C101,Incurred_Real!$A$24:$E$376,Incurred_Real!$B$1,FALSE)</f>
        <v>Telecommunications Network Optimisation Stage 2</v>
      </c>
      <c r="E101" s="11" t="str">
        <f>VLOOKUP($C101,Incurred_Real!$A$24:$E$376,Incurred_Real!$D$1,FALSE)</f>
        <v>Augmentation</v>
      </c>
      <c r="F101" s="13">
        <f>IF(VLOOKUP($C101,Incurred_Real!$A$25:$AQ$426,Incurred_Real!$AL$1,FALSE)="Commissioned Extra",0,
IF(VLOOKUP($C101,Incurred_Real!$A$25:$AQ$426,Incurred_Real!$AK$1,FALSE)=F$4,VLOOKUP($C101,Incurred_Real!$A$25:$AQ$426,Incurred_Real!$AM$1,FALSE),0))</f>
        <v>0</v>
      </c>
      <c r="G101" s="13">
        <f>IF(VLOOKUP($C101,Incurred_Real!$A$25:$AQ$426,Incurred_Real!$AL$1,FALSE)="Commissioned Extra",0,
IF(VLOOKUP($C101,Incurred_Real!$A$25:$AQ$426,Incurred_Real!$AK$1,FALSE)=G$4,VLOOKUP($C101,Incurred_Real!$A$25:$AQ$426,Incurred_Real!$AM$1,FALSE),0))</f>
        <v>0</v>
      </c>
      <c r="H101" s="13">
        <f>IF(VLOOKUP($C101,Incurred_Real!$A$25:$AQ$426,Incurred_Real!$AL$1,FALSE)="Commissioned Extra",0,
IF(VLOOKUP($C101,Incurred_Real!$A$25:$AQ$426,Incurred_Real!$AK$1,FALSE)=H$4,VLOOKUP($C101,Incurred_Real!$A$25:$AQ$426,Incurred_Real!$AM$1,FALSE),0))</f>
        <v>0</v>
      </c>
      <c r="I101" s="13">
        <f>IF(VLOOKUP($C101,Incurred_Real!$A$25:$AQ$426,Incurred_Real!$AL$1,FALSE)="Commissioned Extra",0,
IF(VLOOKUP($C101,Incurred_Real!$A$25:$AQ$426,Incurred_Real!$AK$1,FALSE)=I$4,VLOOKUP($C101,Incurred_Real!$A$25:$AQ$426,Incurred_Real!$AM$1,FALSE),0))</f>
        <v>0</v>
      </c>
      <c r="J101" s="13">
        <f>IF(VLOOKUP($C101,Incurred_Real!$A$25:$AQ$426,Incurred_Real!$AL$1,FALSE)="Commissioned Extra",0,
IF(VLOOKUP($C101,Incurred_Real!$A$25:$AQ$426,Incurred_Real!$AK$1,FALSE)=J$4,VLOOKUP($C101,Incurred_Real!$A$25:$AQ$426,Incurred_Real!$AM$1,FALSE),0))</f>
        <v>0</v>
      </c>
      <c r="K101" s="13">
        <f>IF(VLOOKUP($C101,Incurred_Real!$A$25:$AQ$426,Incurred_Real!$AL$1,FALSE)="Commissioned Extra",0,
IF(VLOOKUP($C101,Incurred_Real!$A$25:$AQ$426,Incurred_Real!$AK$1,FALSE)=K$4,VLOOKUP($C101,Incurred_Real!$A$25:$AQ$426,Incurred_Real!$AM$1,FALSE),0))</f>
        <v>0</v>
      </c>
      <c r="L101" s="13">
        <f>IF(VLOOKUP($C101,Incurred_Real!$A$25:$AQ$426,Incurred_Real!$AL$1,FALSE)="Commissioned Extra",0,
IF(VLOOKUP($C101,Incurred_Real!$A$25:$AQ$426,Incurred_Real!$AK$1,FALSE)=L$4,VLOOKUP($C101,Incurred_Real!$A$25:$AQ$426,Incurred_Real!$AM$1,FALSE),0))</f>
        <v>0</v>
      </c>
      <c r="M101" s="232">
        <f t="shared" si="12"/>
        <v>0</v>
      </c>
      <c r="N101" s="232" t="str">
        <f t="shared" si="13"/>
        <v/>
      </c>
      <c r="P101" s="232">
        <f>(VLOOKUP($C101,Incurred_Real!$A$25:$BR$427,Incurred_Real!AS$1,FALSE))*$M101</f>
        <v>0</v>
      </c>
      <c r="Q101" s="232">
        <f>(VLOOKUP($C101,Incurred_Real!$A$25:$BR$427,Incurred_Real!AT$1,FALSE))*$M101</f>
        <v>0</v>
      </c>
      <c r="R101" s="232">
        <f>(VLOOKUP($C101,Incurred_Real!$A$25:$BR$427,Incurred_Real!AU$1,FALSE))*$M101</f>
        <v>0</v>
      </c>
      <c r="S101" s="232">
        <f>(VLOOKUP($C101,Incurred_Real!$A$25:$BR$427,Incurred_Real!AV$1,FALSE))*$M101</f>
        <v>0</v>
      </c>
      <c r="T101" s="232">
        <f>(VLOOKUP($C101,Incurred_Real!$A$25:$BR$427,Incurred_Real!AW$1,FALSE))*$M101</f>
        <v>0</v>
      </c>
      <c r="U101" s="232">
        <f>(VLOOKUP($C101,Incurred_Real!$A$25:$BR$427,Incurred_Real!AX$1,FALSE))*$M101</f>
        <v>0</v>
      </c>
      <c r="V101" s="232">
        <f>(VLOOKUP($C101,Incurred_Real!$A$25:$BR$427,Incurred_Real!AY$1,FALSE))*$M101</f>
        <v>0</v>
      </c>
      <c r="W101" s="232">
        <f>(VLOOKUP($C101,Incurred_Real!$A$25:$BR$427,Incurred_Real!AZ$1,FALSE))*$M101</f>
        <v>0</v>
      </c>
      <c r="X101" s="232">
        <f>(VLOOKUP($C101,Incurred_Real!$A$25:$BR$427,Incurred_Real!BA$1,FALSE))*$M101</f>
        <v>0</v>
      </c>
      <c r="Y101" s="232">
        <f>(VLOOKUP($C101,Incurred_Real!$A$25:$BR$427,Incurred_Real!BB$1,FALSE))*$M101</f>
        <v>0</v>
      </c>
      <c r="Z101" s="232">
        <f>(VLOOKUP($C101,Incurred_Real!$A$25:$BR$427,Incurred_Real!BC$1,FALSE))*$M101</f>
        <v>0</v>
      </c>
      <c r="AA101" s="232">
        <f>(VLOOKUP($C101,Incurred_Real!$A$25:$BR$427,Incurred_Real!BD$1,FALSE))*$M101</f>
        <v>0</v>
      </c>
      <c r="AB101" s="232">
        <f>(VLOOKUP($C101,Incurred_Real!$A$25:$BR$427,Incurred_Real!BE$1,FALSE))*$M101</f>
        <v>0</v>
      </c>
      <c r="AC101" s="232">
        <f>(VLOOKUP($C101,Incurred_Real!$A$25:$BR$427,Incurred_Real!BF$1,FALSE))*$M101</f>
        <v>0</v>
      </c>
      <c r="AD101" s="232">
        <f>(VLOOKUP($C101,Incurred_Real!$A$25:$BR$427,Incurred_Real!BG$1,FALSE))*$M101</f>
        <v>0</v>
      </c>
      <c r="AE101" s="232">
        <f>(VLOOKUP($C101,Incurred_Real!$A$25:$BR$427,Incurred_Real!BH$1,FALSE))*$M101</f>
        <v>0</v>
      </c>
      <c r="AF101" s="232">
        <f>(VLOOKUP($C101,Incurred_Real!$A$25:$BR$427,Incurred_Real!BI$1,FALSE))*$M101</f>
        <v>0</v>
      </c>
      <c r="AG101" s="232">
        <f>(VLOOKUP($C101,Incurred_Real!$A$25:$BR$427,Incurred_Real!BJ$1,FALSE))*$M101</f>
        <v>0</v>
      </c>
      <c r="AH101" s="232">
        <f>(VLOOKUP($C101,Incurred_Real!$A$25:$BR$427,Incurred_Real!BK$1,FALSE))*$M101</f>
        <v>0</v>
      </c>
      <c r="AI101" s="232">
        <f>(VLOOKUP($C101,Incurred_Real!$A$25:$BR$427,Incurred_Real!BL$1,FALSE))*$M101</f>
        <v>0</v>
      </c>
      <c r="AJ101" s="232">
        <f>(VLOOKUP($C101,Incurred_Real!$A$25:$BR$427,Incurred_Real!BM$1,FALSE))*$M101</f>
        <v>0</v>
      </c>
      <c r="AK101" s="232">
        <f>(VLOOKUP($C101,Incurred_Real!$A$25:$BR$427,Incurred_Real!BN$1,FALSE))*$M101</f>
        <v>0</v>
      </c>
      <c r="AL101" s="232">
        <f>(VLOOKUP($C101,Incurred_Real!$A$25:$BR$427,Incurred_Real!BO$1,FALSE))*$M101</f>
        <v>0</v>
      </c>
      <c r="AM101" s="232">
        <f>(VLOOKUP($C101,Incurred_Real!$A$25:$BR$427,Incurred_Real!BP$1,FALSE))*$M101</f>
        <v>0</v>
      </c>
      <c r="AN101" s="232">
        <f>(VLOOKUP($C101,Incurred_Real!$A$25:$BR$427,Incurred_Real!BQ$1,FALSE))*$M101</f>
        <v>0</v>
      </c>
      <c r="AO101" s="232">
        <f>(VLOOKUP($C101,Incurred_Real!$A$25:$BR$427,Incurred_Real!BR$1,FALSE))*$M101</f>
        <v>0</v>
      </c>
      <c r="AP101" s="232">
        <f t="shared" si="14"/>
        <v>0</v>
      </c>
      <c r="AR101" s="232" t="b">
        <f t="shared" ref="AR101:AR132" si="16">AP101=M101</f>
        <v>1</v>
      </c>
    </row>
    <row r="102" spans="3:44" x14ac:dyDescent="0.15">
      <c r="C102" s="11" t="s">
        <v>180</v>
      </c>
      <c r="D102" s="11" t="str">
        <f>VLOOKUP($C102,Incurred_Real!$A$24:$E$376,Incurred_Real!$B$1,FALSE)</f>
        <v>Substation VOIP Network Completion</v>
      </c>
      <c r="E102" s="11" t="str">
        <f>VLOOKUP($C102,Incurred_Real!$A$24:$E$376,Incurred_Real!$D$1,FALSE)</f>
        <v>Replacement</v>
      </c>
      <c r="F102" s="13">
        <f>IF(VLOOKUP($C102,Incurred_Real!$A$25:$AQ$426,Incurred_Real!$AL$1,FALSE)="Commissioned Extra",0,
IF(VLOOKUP($C102,Incurred_Real!$A$25:$AQ$426,Incurred_Real!$AK$1,FALSE)=F$4,VLOOKUP($C102,Incurred_Real!$A$25:$AQ$426,Incurred_Real!$AM$1,FALSE),0))</f>
        <v>0</v>
      </c>
      <c r="G102" s="13">
        <f>IF(VLOOKUP($C102,Incurred_Real!$A$25:$AQ$426,Incurred_Real!$AL$1,FALSE)="Commissioned Extra",0,
IF(VLOOKUP($C102,Incurred_Real!$A$25:$AQ$426,Incurred_Real!$AK$1,FALSE)=G$4,VLOOKUP($C102,Incurred_Real!$A$25:$AQ$426,Incurred_Real!$AM$1,FALSE),0))</f>
        <v>0</v>
      </c>
      <c r="H102" s="13">
        <f>IF(VLOOKUP($C102,Incurred_Real!$A$25:$AQ$426,Incurred_Real!$AL$1,FALSE)="Commissioned Extra",0,
IF(VLOOKUP($C102,Incurred_Real!$A$25:$AQ$426,Incurred_Real!$AK$1,FALSE)=H$4,VLOOKUP($C102,Incurred_Real!$A$25:$AQ$426,Incurred_Real!$AM$1,FALSE),0))</f>
        <v>0</v>
      </c>
      <c r="I102" s="13">
        <f>IF(VLOOKUP($C102,Incurred_Real!$A$25:$AQ$426,Incurred_Real!$AL$1,FALSE)="Commissioned Extra",0,
IF(VLOOKUP($C102,Incurred_Real!$A$25:$AQ$426,Incurred_Real!$AK$1,FALSE)=I$4,VLOOKUP($C102,Incurred_Real!$A$25:$AQ$426,Incurred_Real!$AM$1,FALSE),0))</f>
        <v>0</v>
      </c>
      <c r="J102" s="13">
        <f>IF(VLOOKUP($C102,Incurred_Real!$A$25:$AQ$426,Incurred_Real!$AL$1,FALSE)="Commissioned Extra",0,
IF(VLOOKUP($C102,Incurred_Real!$A$25:$AQ$426,Incurred_Real!$AK$1,FALSE)=J$4,VLOOKUP($C102,Incurred_Real!$A$25:$AQ$426,Incurred_Real!$AM$1,FALSE),0))</f>
        <v>0</v>
      </c>
      <c r="K102" s="13">
        <f>IF(VLOOKUP($C102,Incurred_Real!$A$25:$AQ$426,Incurred_Real!$AL$1,FALSE)="Commissioned Extra",0,
IF(VLOOKUP($C102,Incurred_Real!$A$25:$AQ$426,Incurred_Real!$AK$1,FALSE)=K$4,VLOOKUP($C102,Incurred_Real!$A$25:$AQ$426,Incurred_Real!$AM$1,FALSE),0))</f>
        <v>0</v>
      </c>
      <c r="L102" s="13">
        <f>IF(VLOOKUP($C102,Incurred_Real!$A$25:$AQ$426,Incurred_Real!$AL$1,FALSE)="Commissioned Extra",0,
IF(VLOOKUP($C102,Incurred_Real!$A$25:$AQ$426,Incurred_Real!$AK$1,FALSE)=L$4,VLOOKUP($C102,Incurred_Real!$A$25:$AQ$426,Incurred_Real!$AM$1,FALSE),0))</f>
        <v>0</v>
      </c>
      <c r="M102" s="232">
        <f t="shared" si="12"/>
        <v>0</v>
      </c>
      <c r="N102" s="232" t="str">
        <f t="shared" si="13"/>
        <v/>
      </c>
      <c r="P102" s="232">
        <f>(VLOOKUP($C102,Incurred_Real!$A$25:$BR$427,Incurred_Real!AS$1,FALSE))*$M102</f>
        <v>0</v>
      </c>
      <c r="Q102" s="232">
        <f>(VLOOKUP($C102,Incurred_Real!$A$25:$BR$427,Incurred_Real!AT$1,FALSE))*$M102</f>
        <v>0</v>
      </c>
      <c r="R102" s="232">
        <f>(VLOOKUP($C102,Incurred_Real!$A$25:$BR$427,Incurred_Real!AU$1,FALSE))*$M102</f>
        <v>0</v>
      </c>
      <c r="S102" s="232">
        <f>(VLOOKUP($C102,Incurred_Real!$A$25:$BR$427,Incurred_Real!AV$1,FALSE))*$M102</f>
        <v>0</v>
      </c>
      <c r="T102" s="232">
        <f>(VLOOKUP($C102,Incurred_Real!$A$25:$BR$427,Incurred_Real!AW$1,FALSE))*$M102</f>
        <v>0</v>
      </c>
      <c r="U102" s="232">
        <f>(VLOOKUP($C102,Incurred_Real!$A$25:$BR$427,Incurred_Real!AX$1,FALSE))*$M102</f>
        <v>0</v>
      </c>
      <c r="V102" s="232">
        <f>(VLOOKUP($C102,Incurred_Real!$A$25:$BR$427,Incurred_Real!AY$1,FALSE))*$M102</f>
        <v>0</v>
      </c>
      <c r="W102" s="232">
        <f>(VLOOKUP($C102,Incurred_Real!$A$25:$BR$427,Incurred_Real!AZ$1,FALSE))*$M102</f>
        <v>0</v>
      </c>
      <c r="X102" s="232">
        <f>(VLOOKUP($C102,Incurred_Real!$A$25:$BR$427,Incurred_Real!BA$1,FALSE))*$M102</f>
        <v>0</v>
      </c>
      <c r="Y102" s="232">
        <f>(VLOOKUP($C102,Incurred_Real!$A$25:$BR$427,Incurred_Real!BB$1,FALSE))*$M102</f>
        <v>0</v>
      </c>
      <c r="Z102" s="232">
        <f>(VLOOKUP($C102,Incurred_Real!$A$25:$BR$427,Incurred_Real!BC$1,FALSE))*$M102</f>
        <v>0</v>
      </c>
      <c r="AA102" s="232">
        <f>(VLOOKUP($C102,Incurred_Real!$A$25:$BR$427,Incurred_Real!BD$1,FALSE))*$M102</f>
        <v>0</v>
      </c>
      <c r="AB102" s="232">
        <f>(VLOOKUP($C102,Incurred_Real!$A$25:$BR$427,Incurred_Real!BE$1,FALSE))*$M102</f>
        <v>0</v>
      </c>
      <c r="AC102" s="232">
        <f>(VLOOKUP($C102,Incurred_Real!$A$25:$BR$427,Incurred_Real!BF$1,FALSE))*$M102</f>
        <v>0</v>
      </c>
      <c r="AD102" s="232">
        <f>(VLOOKUP($C102,Incurred_Real!$A$25:$BR$427,Incurred_Real!BG$1,FALSE))*$M102</f>
        <v>0</v>
      </c>
      <c r="AE102" s="232">
        <f>(VLOOKUP($C102,Incurred_Real!$A$25:$BR$427,Incurred_Real!BH$1,FALSE))*$M102</f>
        <v>0</v>
      </c>
      <c r="AF102" s="232">
        <f>(VLOOKUP($C102,Incurred_Real!$A$25:$BR$427,Incurred_Real!BI$1,FALSE))*$M102</f>
        <v>0</v>
      </c>
      <c r="AG102" s="232">
        <f>(VLOOKUP($C102,Incurred_Real!$A$25:$BR$427,Incurred_Real!BJ$1,FALSE))*$M102</f>
        <v>0</v>
      </c>
      <c r="AH102" s="232">
        <f>(VLOOKUP($C102,Incurred_Real!$A$25:$BR$427,Incurred_Real!BK$1,FALSE))*$M102</f>
        <v>0</v>
      </c>
      <c r="AI102" s="232">
        <f>(VLOOKUP($C102,Incurred_Real!$A$25:$BR$427,Incurred_Real!BL$1,FALSE))*$M102</f>
        <v>0</v>
      </c>
      <c r="AJ102" s="232">
        <f>(VLOOKUP($C102,Incurred_Real!$A$25:$BR$427,Incurred_Real!BM$1,FALSE))*$M102</f>
        <v>0</v>
      </c>
      <c r="AK102" s="232">
        <f>(VLOOKUP($C102,Incurred_Real!$A$25:$BR$427,Incurred_Real!BN$1,FALSE))*$M102</f>
        <v>0</v>
      </c>
      <c r="AL102" s="232">
        <f>(VLOOKUP($C102,Incurred_Real!$A$25:$BR$427,Incurred_Real!BO$1,FALSE))*$M102</f>
        <v>0</v>
      </c>
      <c r="AM102" s="232">
        <f>(VLOOKUP($C102,Incurred_Real!$A$25:$BR$427,Incurred_Real!BP$1,FALSE))*$M102</f>
        <v>0</v>
      </c>
      <c r="AN102" s="232">
        <f>(VLOOKUP($C102,Incurred_Real!$A$25:$BR$427,Incurred_Real!BQ$1,FALSE))*$M102</f>
        <v>0</v>
      </c>
      <c r="AO102" s="232">
        <f>(VLOOKUP($C102,Incurred_Real!$A$25:$BR$427,Incurred_Real!BR$1,FALSE))*$M102</f>
        <v>0</v>
      </c>
      <c r="AP102" s="232">
        <f t="shared" si="14"/>
        <v>0</v>
      </c>
      <c r="AR102" s="232" t="b">
        <f t="shared" si="16"/>
        <v>1</v>
      </c>
    </row>
    <row r="103" spans="3:44" x14ac:dyDescent="0.15">
      <c r="C103" s="11" t="s">
        <v>182</v>
      </c>
      <c r="D103" s="11" t="str">
        <f>VLOOKUP($C103,Incurred_Real!$A$24:$E$376,Incurred_Real!$B$1,FALSE)</f>
        <v>IT Hardware Refresh and Maintain 16-18</v>
      </c>
      <c r="E103" s="11" t="str">
        <f>VLOOKUP($C103,Incurred_Real!$A$24:$E$376,Incurred_Real!$D$1,FALSE)</f>
        <v>Information Technology</v>
      </c>
      <c r="F103" s="13">
        <f>IF(VLOOKUP($C103,Incurred_Real!$A$25:$AQ$426,Incurred_Real!$AL$1,FALSE)="Commissioned Extra",0,
IF(VLOOKUP($C103,Incurred_Real!$A$25:$AQ$426,Incurred_Real!$AK$1,FALSE)=F$4,VLOOKUP($C103,Incurred_Real!$A$25:$AQ$426,Incurred_Real!$AM$1,FALSE),0))</f>
        <v>0</v>
      </c>
      <c r="G103" s="13">
        <f>IF(VLOOKUP($C103,Incurred_Real!$A$25:$AQ$426,Incurred_Real!$AL$1,FALSE)="Commissioned Extra",0,
IF(VLOOKUP($C103,Incurred_Real!$A$25:$AQ$426,Incurred_Real!$AK$1,FALSE)=G$4,VLOOKUP($C103,Incurred_Real!$A$25:$AQ$426,Incurred_Real!$AM$1,FALSE),0))</f>
        <v>0</v>
      </c>
      <c r="H103" s="13">
        <f>IF(VLOOKUP($C103,Incurred_Real!$A$25:$AQ$426,Incurred_Real!$AL$1,FALSE)="Commissioned Extra",0,
IF(VLOOKUP($C103,Incurred_Real!$A$25:$AQ$426,Incurred_Real!$AK$1,FALSE)=H$4,VLOOKUP($C103,Incurred_Real!$A$25:$AQ$426,Incurred_Real!$AM$1,FALSE),0))</f>
        <v>0</v>
      </c>
      <c r="I103" s="13">
        <f>IF(VLOOKUP($C103,Incurred_Real!$A$25:$AQ$426,Incurred_Real!$AL$1,FALSE)="Commissioned Extra",0,
IF(VLOOKUP($C103,Incurred_Real!$A$25:$AQ$426,Incurred_Real!$AK$1,FALSE)=I$4,VLOOKUP($C103,Incurred_Real!$A$25:$AQ$426,Incurred_Real!$AM$1,FALSE),0))</f>
        <v>0</v>
      </c>
      <c r="J103" s="13">
        <f>IF(VLOOKUP($C103,Incurred_Real!$A$25:$AQ$426,Incurred_Real!$AL$1,FALSE)="Commissioned Extra",0,
IF(VLOOKUP($C103,Incurred_Real!$A$25:$AQ$426,Incurred_Real!$AK$1,FALSE)=J$4,VLOOKUP($C103,Incurred_Real!$A$25:$AQ$426,Incurred_Real!$AM$1,FALSE),0))</f>
        <v>0</v>
      </c>
      <c r="K103" s="13">
        <f>IF(VLOOKUP($C103,Incurred_Real!$A$25:$AQ$426,Incurred_Real!$AL$1,FALSE)="Commissioned Extra",0,
IF(VLOOKUP($C103,Incurred_Real!$A$25:$AQ$426,Incurred_Real!$AK$1,FALSE)=K$4,VLOOKUP($C103,Incurred_Real!$A$25:$AQ$426,Incurred_Real!$AM$1,FALSE),0))</f>
        <v>0</v>
      </c>
      <c r="L103" s="13">
        <f>IF(VLOOKUP($C103,Incurred_Real!$A$25:$AQ$426,Incurred_Real!$AL$1,FALSE)="Commissioned Extra",0,
IF(VLOOKUP($C103,Incurred_Real!$A$25:$AQ$426,Incurred_Real!$AK$1,FALSE)=L$4,VLOOKUP($C103,Incurred_Real!$A$25:$AQ$426,Incurred_Real!$AM$1,FALSE),0))</f>
        <v>0</v>
      </c>
      <c r="M103" s="232">
        <f t="shared" si="12"/>
        <v>0</v>
      </c>
      <c r="N103" s="232" t="str">
        <f t="shared" si="13"/>
        <v/>
      </c>
      <c r="P103" s="232">
        <f>(VLOOKUP($C103,Incurred_Real!$A$25:$BR$427,Incurred_Real!AS$1,FALSE))*$M103</f>
        <v>0</v>
      </c>
      <c r="Q103" s="232">
        <f>(VLOOKUP($C103,Incurred_Real!$A$25:$BR$427,Incurred_Real!AT$1,FALSE))*$M103</f>
        <v>0</v>
      </c>
      <c r="R103" s="232">
        <f>(VLOOKUP($C103,Incurred_Real!$A$25:$BR$427,Incurred_Real!AU$1,FALSE))*$M103</f>
        <v>0</v>
      </c>
      <c r="S103" s="232">
        <f>(VLOOKUP($C103,Incurred_Real!$A$25:$BR$427,Incurred_Real!AV$1,FALSE))*$M103</f>
        <v>0</v>
      </c>
      <c r="T103" s="232">
        <f>(VLOOKUP($C103,Incurred_Real!$A$25:$BR$427,Incurred_Real!AW$1,FALSE))*$M103</f>
        <v>0</v>
      </c>
      <c r="U103" s="232">
        <f>(VLOOKUP($C103,Incurred_Real!$A$25:$BR$427,Incurred_Real!AX$1,FALSE))*$M103</f>
        <v>0</v>
      </c>
      <c r="V103" s="232">
        <f>(VLOOKUP($C103,Incurred_Real!$A$25:$BR$427,Incurred_Real!AY$1,FALSE))*$M103</f>
        <v>0</v>
      </c>
      <c r="W103" s="232">
        <f>(VLOOKUP($C103,Incurred_Real!$A$25:$BR$427,Incurred_Real!AZ$1,FALSE))*$M103</f>
        <v>0</v>
      </c>
      <c r="X103" s="232">
        <f>(VLOOKUP($C103,Incurred_Real!$A$25:$BR$427,Incurred_Real!BA$1,FALSE))*$M103</f>
        <v>0</v>
      </c>
      <c r="Y103" s="232">
        <f>(VLOOKUP($C103,Incurred_Real!$A$25:$BR$427,Incurred_Real!BB$1,FALSE))*$M103</f>
        <v>0</v>
      </c>
      <c r="Z103" s="232">
        <f>(VLOOKUP($C103,Incurred_Real!$A$25:$BR$427,Incurred_Real!BC$1,FALSE))*$M103</f>
        <v>0</v>
      </c>
      <c r="AA103" s="232">
        <f>(VLOOKUP($C103,Incurred_Real!$A$25:$BR$427,Incurred_Real!BD$1,FALSE))*$M103</f>
        <v>0</v>
      </c>
      <c r="AB103" s="232">
        <f>(VLOOKUP($C103,Incurred_Real!$A$25:$BR$427,Incurred_Real!BE$1,FALSE))*$M103</f>
        <v>0</v>
      </c>
      <c r="AC103" s="232">
        <f>(VLOOKUP($C103,Incurred_Real!$A$25:$BR$427,Incurred_Real!BF$1,FALSE))*$M103</f>
        <v>0</v>
      </c>
      <c r="AD103" s="232">
        <f>(VLOOKUP($C103,Incurred_Real!$A$25:$BR$427,Incurred_Real!BG$1,FALSE))*$M103</f>
        <v>0</v>
      </c>
      <c r="AE103" s="232">
        <f>(VLOOKUP($C103,Incurred_Real!$A$25:$BR$427,Incurred_Real!BH$1,FALSE))*$M103</f>
        <v>0</v>
      </c>
      <c r="AF103" s="232">
        <f>(VLOOKUP($C103,Incurred_Real!$A$25:$BR$427,Incurred_Real!BI$1,FALSE))*$M103</f>
        <v>0</v>
      </c>
      <c r="AG103" s="232">
        <f>(VLOOKUP($C103,Incurred_Real!$A$25:$BR$427,Incurred_Real!BJ$1,FALSE))*$M103</f>
        <v>0</v>
      </c>
      <c r="AH103" s="232">
        <f>(VLOOKUP($C103,Incurred_Real!$A$25:$BR$427,Incurred_Real!BK$1,FALSE))*$M103</f>
        <v>0</v>
      </c>
      <c r="AI103" s="232">
        <f>(VLOOKUP($C103,Incurred_Real!$A$25:$BR$427,Incurred_Real!BL$1,FALSE))*$M103</f>
        <v>0</v>
      </c>
      <c r="AJ103" s="232">
        <f>(VLOOKUP($C103,Incurred_Real!$A$25:$BR$427,Incurred_Real!BM$1,FALSE))*$M103</f>
        <v>0</v>
      </c>
      <c r="AK103" s="232">
        <f>(VLOOKUP($C103,Incurred_Real!$A$25:$BR$427,Incurred_Real!BN$1,FALSE))*$M103</f>
        <v>0</v>
      </c>
      <c r="AL103" s="232">
        <f>(VLOOKUP($C103,Incurred_Real!$A$25:$BR$427,Incurred_Real!BO$1,FALSE))*$M103</f>
        <v>0</v>
      </c>
      <c r="AM103" s="232">
        <f>(VLOOKUP($C103,Incurred_Real!$A$25:$BR$427,Incurred_Real!BP$1,FALSE))*$M103</f>
        <v>0</v>
      </c>
      <c r="AN103" s="232">
        <f>(VLOOKUP($C103,Incurred_Real!$A$25:$BR$427,Incurred_Real!BQ$1,FALSE))*$M103</f>
        <v>0</v>
      </c>
      <c r="AO103" s="232">
        <f>(VLOOKUP($C103,Incurred_Real!$A$25:$BR$427,Incurred_Real!BR$1,FALSE))*$M103</f>
        <v>0</v>
      </c>
      <c r="AP103" s="232">
        <f t="shared" si="14"/>
        <v>0</v>
      </c>
      <c r="AR103" s="232" t="b">
        <f t="shared" si="16"/>
        <v>1</v>
      </c>
    </row>
    <row r="104" spans="3:44" x14ac:dyDescent="0.15">
      <c r="C104" s="11" t="s">
        <v>183</v>
      </c>
      <c r="D104" s="11" t="str">
        <f>VLOOKUP($C104,Incurred_Real!$A$24:$E$376,Incurred_Real!$B$1,FALSE)</f>
        <v>Licenses, Maintenance, Minor Software 16-18</v>
      </c>
      <c r="E104" s="11" t="str">
        <f>VLOOKUP($C104,Incurred_Real!$A$24:$E$376,Incurred_Real!$D$1,FALSE)</f>
        <v>Information Technology</v>
      </c>
      <c r="F104" s="13">
        <f>IF(VLOOKUP($C104,Incurred_Real!$A$25:$AQ$426,Incurred_Real!$AL$1,FALSE)="Commissioned Extra",0,
IF(VLOOKUP($C104,Incurred_Real!$A$25:$AQ$426,Incurred_Real!$AK$1,FALSE)=F$4,VLOOKUP($C104,Incurred_Real!$A$25:$AQ$426,Incurred_Real!$AM$1,FALSE),0))</f>
        <v>0</v>
      </c>
      <c r="G104" s="13">
        <f>IF(VLOOKUP($C104,Incurred_Real!$A$25:$AQ$426,Incurred_Real!$AL$1,FALSE)="Commissioned Extra",0,
IF(VLOOKUP($C104,Incurred_Real!$A$25:$AQ$426,Incurred_Real!$AK$1,FALSE)=G$4,VLOOKUP($C104,Incurred_Real!$A$25:$AQ$426,Incurred_Real!$AM$1,FALSE),0))</f>
        <v>0</v>
      </c>
      <c r="H104" s="13">
        <f>IF(VLOOKUP($C104,Incurred_Real!$A$25:$AQ$426,Incurred_Real!$AL$1,FALSE)="Commissioned Extra",0,
IF(VLOOKUP($C104,Incurred_Real!$A$25:$AQ$426,Incurred_Real!$AK$1,FALSE)=H$4,VLOOKUP($C104,Incurred_Real!$A$25:$AQ$426,Incurred_Real!$AM$1,FALSE),0))</f>
        <v>0</v>
      </c>
      <c r="I104" s="13">
        <f>IF(VLOOKUP($C104,Incurred_Real!$A$25:$AQ$426,Incurred_Real!$AL$1,FALSE)="Commissioned Extra",0,
IF(VLOOKUP($C104,Incurred_Real!$A$25:$AQ$426,Incurred_Real!$AK$1,FALSE)=I$4,VLOOKUP($C104,Incurred_Real!$A$25:$AQ$426,Incurred_Real!$AM$1,FALSE),0))</f>
        <v>0</v>
      </c>
      <c r="J104" s="13">
        <f>IF(VLOOKUP($C104,Incurred_Real!$A$25:$AQ$426,Incurred_Real!$AL$1,FALSE)="Commissioned Extra",0,
IF(VLOOKUP($C104,Incurred_Real!$A$25:$AQ$426,Incurred_Real!$AK$1,FALSE)=J$4,VLOOKUP($C104,Incurred_Real!$A$25:$AQ$426,Incurred_Real!$AM$1,FALSE),0))</f>
        <v>0</v>
      </c>
      <c r="K104" s="13">
        <f>IF(VLOOKUP($C104,Incurred_Real!$A$25:$AQ$426,Incurred_Real!$AL$1,FALSE)="Commissioned Extra",0,
IF(VLOOKUP($C104,Incurred_Real!$A$25:$AQ$426,Incurred_Real!$AK$1,FALSE)=K$4,VLOOKUP($C104,Incurred_Real!$A$25:$AQ$426,Incurred_Real!$AM$1,FALSE),0))</f>
        <v>0</v>
      </c>
      <c r="L104" s="13">
        <f>IF(VLOOKUP($C104,Incurred_Real!$A$25:$AQ$426,Incurred_Real!$AL$1,FALSE)="Commissioned Extra",0,
IF(VLOOKUP($C104,Incurred_Real!$A$25:$AQ$426,Incurred_Real!$AK$1,FALSE)=L$4,VLOOKUP($C104,Incurred_Real!$A$25:$AQ$426,Incurred_Real!$AM$1,FALSE),0))</f>
        <v>0</v>
      </c>
      <c r="M104" s="232">
        <f t="shared" si="12"/>
        <v>0</v>
      </c>
      <c r="N104" s="232" t="str">
        <f t="shared" si="13"/>
        <v/>
      </c>
      <c r="P104" s="232">
        <f>(VLOOKUP($C104,Incurred_Real!$A$25:$BR$427,Incurred_Real!AS$1,FALSE))*$M104</f>
        <v>0</v>
      </c>
      <c r="Q104" s="232">
        <f>(VLOOKUP($C104,Incurred_Real!$A$25:$BR$427,Incurred_Real!AT$1,FALSE))*$M104</f>
        <v>0</v>
      </c>
      <c r="R104" s="232">
        <f>(VLOOKUP($C104,Incurred_Real!$A$25:$BR$427,Incurred_Real!AU$1,FALSE))*$M104</f>
        <v>0</v>
      </c>
      <c r="S104" s="232">
        <f>(VLOOKUP($C104,Incurred_Real!$A$25:$BR$427,Incurred_Real!AV$1,FALSE))*$M104</f>
        <v>0</v>
      </c>
      <c r="T104" s="232">
        <f>(VLOOKUP($C104,Incurred_Real!$A$25:$BR$427,Incurred_Real!AW$1,FALSE))*$M104</f>
        <v>0</v>
      </c>
      <c r="U104" s="232">
        <f>(VLOOKUP($C104,Incurred_Real!$A$25:$BR$427,Incurred_Real!AX$1,FALSE))*$M104</f>
        <v>0</v>
      </c>
      <c r="V104" s="232">
        <f>(VLOOKUP($C104,Incurred_Real!$A$25:$BR$427,Incurred_Real!AY$1,FALSE))*$M104</f>
        <v>0</v>
      </c>
      <c r="W104" s="232">
        <f>(VLOOKUP($C104,Incurred_Real!$A$25:$BR$427,Incurred_Real!AZ$1,FALSE))*$M104</f>
        <v>0</v>
      </c>
      <c r="X104" s="232">
        <f>(VLOOKUP($C104,Incurred_Real!$A$25:$BR$427,Incurred_Real!BA$1,FALSE))*$M104</f>
        <v>0</v>
      </c>
      <c r="Y104" s="232">
        <f>(VLOOKUP($C104,Incurred_Real!$A$25:$BR$427,Incurred_Real!BB$1,FALSE))*$M104</f>
        <v>0</v>
      </c>
      <c r="Z104" s="232">
        <f>(VLOOKUP($C104,Incurred_Real!$A$25:$BR$427,Incurred_Real!BC$1,FALSE))*$M104</f>
        <v>0</v>
      </c>
      <c r="AA104" s="232">
        <f>(VLOOKUP($C104,Incurred_Real!$A$25:$BR$427,Incurred_Real!BD$1,FALSE))*$M104</f>
        <v>0</v>
      </c>
      <c r="AB104" s="232">
        <f>(VLOOKUP($C104,Incurred_Real!$A$25:$BR$427,Incurred_Real!BE$1,FALSE))*$M104</f>
        <v>0</v>
      </c>
      <c r="AC104" s="232">
        <f>(VLOOKUP($C104,Incurred_Real!$A$25:$BR$427,Incurred_Real!BF$1,FALSE))*$M104</f>
        <v>0</v>
      </c>
      <c r="AD104" s="232">
        <f>(VLOOKUP($C104,Incurred_Real!$A$25:$BR$427,Incurred_Real!BG$1,FALSE))*$M104</f>
        <v>0</v>
      </c>
      <c r="AE104" s="232">
        <f>(VLOOKUP($C104,Incurred_Real!$A$25:$BR$427,Incurred_Real!BH$1,FALSE))*$M104</f>
        <v>0</v>
      </c>
      <c r="AF104" s="232">
        <f>(VLOOKUP($C104,Incurred_Real!$A$25:$BR$427,Incurred_Real!BI$1,FALSE))*$M104</f>
        <v>0</v>
      </c>
      <c r="AG104" s="232">
        <f>(VLOOKUP($C104,Incurred_Real!$A$25:$BR$427,Incurred_Real!BJ$1,FALSE))*$M104</f>
        <v>0</v>
      </c>
      <c r="AH104" s="232">
        <f>(VLOOKUP($C104,Incurred_Real!$A$25:$BR$427,Incurred_Real!BK$1,FALSE))*$M104</f>
        <v>0</v>
      </c>
      <c r="AI104" s="232">
        <f>(VLOOKUP($C104,Incurred_Real!$A$25:$BR$427,Incurred_Real!BL$1,FALSE))*$M104</f>
        <v>0</v>
      </c>
      <c r="AJ104" s="232">
        <f>(VLOOKUP($C104,Incurred_Real!$A$25:$BR$427,Incurred_Real!BM$1,FALSE))*$M104</f>
        <v>0</v>
      </c>
      <c r="AK104" s="232">
        <f>(VLOOKUP($C104,Incurred_Real!$A$25:$BR$427,Incurred_Real!BN$1,FALSE))*$M104</f>
        <v>0</v>
      </c>
      <c r="AL104" s="232">
        <f>(VLOOKUP($C104,Incurred_Real!$A$25:$BR$427,Incurred_Real!BO$1,FALSE))*$M104</f>
        <v>0</v>
      </c>
      <c r="AM104" s="232">
        <f>(VLOOKUP($C104,Incurred_Real!$A$25:$BR$427,Incurred_Real!BP$1,FALSE))*$M104</f>
        <v>0</v>
      </c>
      <c r="AN104" s="232">
        <f>(VLOOKUP($C104,Incurred_Real!$A$25:$BR$427,Incurred_Real!BQ$1,FALSE))*$M104</f>
        <v>0</v>
      </c>
      <c r="AO104" s="232">
        <f>(VLOOKUP($C104,Incurred_Real!$A$25:$BR$427,Incurred_Real!BR$1,FALSE))*$M104</f>
        <v>0</v>
      </c>
      <c r="AP104" s="232">
        <f t="shared" si="14"/>
        <v>0</v>
      </c>
      <c r="AR104" s="232" t="b">
        <f t="shared" si="16"/>
        <v>1</v>
      </c>
    </row>
    <row r="105" spans="3:44" x14ac:dyDescent="0.15">
      <c r="C105" s="11" t="s">
        <v>184</v>
      </c>
      <c r="D105" s="11" t="str">
        <f>VLOOKUP($C105,Incurred_Real!$A$24:$E$376,Incurred_Real!$B$1,FALSE)</f>
        <v>IT Security Technology Refresh 17-18</v>
      </c>
      <c r="E105" s="11" t="str">
        <f>VLOOKUP($C105,Incurred_Real!$A$24:$E$376,Incurred_Real!$D$1,FALSE)</f>
        <v>Information Technology</v>
      </c>
      <c r="F105" s="13">
        <f>IF(VLOOKUP($C105,Incurred_Real!$A$25:$AQ$426,Incurred_Real!$AL$1,FALSE)="Commissioned Extra",0,
IF(VLOOKUP($C105,Incurred_Real!$A$25:$AQ$426,Incurred_Real!$AK$1,FALSE)=F$4,VLOOKUP($C105,Incurred_Real!$A$25:$AQ$426,Incurred_Real!$AM$1,FALSE),0))</f>
        <v>0</v>
      </c>
      <c r="G105" s="13">
        <f>IF(VLOOKUP($C105,Incurred_Real!$A$25:$AQ$426,Incurred_Real!$AL$1,FALSE)="Commissioned Extra",0,
IF(VLOOKUP($C105,Incurred_Real!$A$25:$AQ$426,Incurred_Real!$AK$1,FALSE)=G$4,VLOOKUP($C105,Incurred_Real!$A$25:$AQ$426,Incurred_Real!$AM$1,FALSE),0))</f>
        <v>0</v>
      </c>
      <c r="H105" s="13">
        <f>IF(VLOOKUP($C105,Incurred_Real!$A$25:$AQ$426,Incurred_Real!$AL$1,FALSE)="Commissioned Extra",0,
IF(VLOOKUP($C105,Incurred_Real!$A$25:$AQ$426,Incurred_Real!$AK$1,FALSE)=H$4,VLOOKUP($C105,Incurred_Real!$A$25:$AQ$426,Incurred_Real!$AM$1,FALSE),0))</f>
        <v>0</v>
      </c>
      <c r="I105" s="13">
        <f>IF(VLOOKUP($C105,Incurred_Real!$A$25:$AQ$426,Incurred_Real!$AL$1,FALSE)="Commissioned Extra",0,
IF(VLOOKUP($C105,Incurred_Real!$A$25:$AQ$426,Incurred_Real!$AK$1,FALSE)=I$4,VLOOKUP($C105,Incurred_Real!$A$25:$AQ$426,Incurred_Real!$AM$1,FALSE),0))</f>
        <v>0</v>
      </c>
      <c r="J105" s="13">
        <f>IF(VLOOKUP($C105,Incurred_Real!$A$25:$AQ$426,Incurred_Real!$AL$1,FALSE)="Commissioned Extra",0,
IF(VLOOKUP($C105,Incurred_Real!$A$25:$AQ$426,Incurred_Real!$AK$1,FALSE)=J$4,VLOOKUP($C105,Incurred_Real!$A$25:$AQ$426,Incurred_Real!$AM$1,FALSE),0))</f>
        <v>0</v>
      </c>
      <c r="K105" s="13">
        <f>IF(VLOOKUP($C105,Incurred_Real!$A$25:$AQ$426,Incurred_Real!$AL$1,FALSE)="Commissioned Extra",0,
IF(VLOOKUP($C105,Incurred_Real!$A$25:$AQ$426,Incurred_Real!$AK$1,FALSE)=K$4,VLOOKUP($C105,Incurred_Real!$A$25:$AQ$426,Incurred_Real!$AM$1,FALSE),0))</f>
        <v>0</v>
      </c>
      <c r="L105" s="13">
        <f>IF(VLOOKUP($C105,Incurred_Real!$A$25:$AQ$426,Incurred_Real!$AL$1,FALSE)="Commissioned Extra",0,
IF(VLOOKUP($C105,Incurred_Real!$A$25:$AQ$426,Incurred_Real!$AK$1,FALSE)=L$4,VLOOKUP($C105,Incurred_Real!$A$25:$AQ$426,Incurred_Real!$AM$1,FALSE),0))</f>
        <v>0</v>
      </c>
      <c r="M105" s="232">
        <f t="shared" si="12"/>
        <v>0</v>
      </c>
      <c r="N105" s="232" t="str">
        <f t="shared" si="13"/>
        <v/>
      </c>
      <c r="P105" s="232">
        <f>(VLOOKUP($C105,Incurred_Real!$A$25:$BR$427,Incurred_Real!AS$1,FALSE))*$M105</f>
        <v>0</v>
      </c>
      <c r="Q105" s="232">
        <f>(VLOOKUP($C105,Incurred_Real!$A$25:$BR$427,Incurred_Real!AT$1,FALSE))*$M105</f>
        <v>0</v>
      </c>
      <c r="R105" s="232">
        <f>(VLOOKUP($C105,Incurred_Real!$A$25:$BR$427,Incurred_Real!AU$1,FALSE))*$M105</f>
        <v>0</v>
      </c>
      <c r="S105" s="232">
        <f>(VLOOKUP($C105,Incurred_Real!$A$25:$BR$427,Incurred_Real!AV$1,FALSE))*$M105</f>
        <v>0</v>
      </c>
      <c r="T105" s="232">
        <f>(VLOOKUP($C105,Incurred_Real!$A$25:$BR$427,Incurred_Real!AW$1,FALSE))*$M105</f>
        <v>0</v>
      </c>
      <c r="U105" s="232">
        <f>(VLOOKUP($C105,Incurred_Real!$A$25:$BR$427,Incurred_Real!AX$1,FALSE))*$M105</f>
        <v>0</v>
      </c>
      <c r="V105" s="232">
        <f>(VLOOKUP($C105,Incurred_Real!$A$25:$BR$427,Incurred_Real!AY$1,FALSE))*$M105</f>
        <v>0</v>
      </c>
      <c r="W105" s="232">
        <f>(VLOOKUP($C105,Incurred_Real!$A$25:$BR$427,Incurred_Real!AZ$1,FALSE))*$M105</f>
        <v>0</v>
      </c>
      <c r="X105" s="232">
        <f>(VLOOKUP($C105,Incurred_Real!$A$25:$BR$427,Incurred_Real!BA$1,FALSE))*$M105</f>
        <v>0</v>
      </c>
      <c r="Y105" s="232">
        <f>(VLOOKUP($C105,Incurred_Real!$A$25:$BR$427,Incurred_Real!BB$1,FALSE))*$M105</f>
        <v>0</v>
      </c>
      <c r="Z105" s="232">
        <f>(VLOOKUP($C105,Incurred_Real!$A$25:$BR$427,Incurred_Real!BC$1,FALSE))*$M105</f>
        <v>0</v>
      </c>
      <c r="AA105" s="232">
        <f>(VLOOKUP($C105,Incurred_Real!$A$25:$BR$427,Incurred_Real!BD$1,FALSE))*$M105</f>
        <v>0</v>
      </c>
      <c r="AB105" s="232">
        <f>(VLOOKUP($C105,Incurred_Real!$A$25:$BR$427,Incurred_Real!BE$1,FALSE))*$M105</f>
        <v>0</v>
      </c>
      <c r="AC105" s="232">
        <f>(VLOOKUP($C105,Incurred_Real!$A$25:$BR$427,Incurred_Real!BF$1,FALSE))*$M105</f>
        <v>0</v>
      </c>
      <c r="AD105" s="232">
        <f>(VLOOKUP($C105,Incurred_Real!$A$25:$BR$427,Incurred_Real!BG$1,FALSE))*$M105</f>
        <v>0</v>
      </c>
      <c r="AE105" s="232">
        <f>(VLOOKUP($C105,Incurred_Real!$A$25:$BR$427,Incurred_Real!BH$1,FALSE))*$M105</f>
        <v>0</v>
      </c>
      <c r="AF105" s="232">
        <f>(VLOOKUP($C105,Incurred_Real!$A$25:$BR$427,Incurred_Real!BI$1,FALSE))*$M105</f>
        <v>0</v>
      </c>
      <c r="AG105" s="232">
        <f>(VLOOKUP($C105,Incurred_Real!$A$25:$BR$427,Incurred_Real!BJ$1,FALSE))*$M105</f>
        <v>0</v>
      </c>
      <c r="AH105" s="232">
        <f>(VLOOKUP($C105,Incurred_Real!$A$25:$BR$427,Incurred_Real!BK$1,FALSE))*$M105</f>
        <v>0</v>
      </c>
      <c r="AI105" s="232">
        <f>(VLOOKUP($C105,Incurred_Real!$A$25:$BR$427,Incurred_Real!BL$1,FALSE))*$M105</f>
        <v>0</v>
      </c>
      <c r="AJ105" s="232">
        <f>(VLOOKUP($C105,Incurred_Real!$A$25:$BR$427,Incurred_Real!BM$1,FALSE))*$M105</f>
        <v>0</v>
      </c>
      <c r="AK105" s="232">
        <f>(VLOOKUP($C105,Incurred_Real!$A$25:$BR$427,Incurred_Real!BN$1,FALSE))*$M105</f>
        <v>0</v>
      </c>
      <c r="AL105" s="232">
        <f>(VLOOKUP($C105,Incurred_Real!$A$25:$BR$427,Incurred_Real!BO$1,FALSE))*$M105</f>
        <v>0</v>
      </c>
      <c r="AM105" s="232">
        <f>(VLOOKUP($C105,Incurred_Real!$A$25:$BR$427,Incurred_Real!BP$1,FALSE))*$M105</f>
        <v>0</v>
      </c>
      <c r="AN105" s="232">
        <f>(VLOOKUP($C105,Incurred_Real!$A$25:$BR$427,Incurred_Real!BQ$1,FALSE))*$M105</f>
        <v>0</v>
      </c>
      <c r="AO105" s="232">
        <f>(VLOOKUP($C105,Incurred_Real!$A$25:$BR$427,Incurred_Real!BR$1,FALSE))*$M105</f>
        <v>0</v>
      </c>
      <c r="AP105" s="232">
        <f t="shared" si="14"/>
        <v>0</v>
      </c>
      <c r="AR105" s="232" t="b">
        <f t="shared" si="16"/>
        <v>1</v>
      </c>
    </row>
    <row r="106" spans="3:44" x14ac:dyDescent="0.15">
      <c r="C106" s="11" t="s">
        <v>185</v>
      </c>
      <c r="D106" s="11" t="str">
        <f>VLOOKUP($C106,Incurred_Real!$A$24:$E$376,Incurred_Real!$B$1,FALSE)</f>
        <v>Network Operations Software 2017-19</v>
      </c>
      <c r="E106" s="11" t="str">
        <f>VLOOKUP($C106,Incurred_Real!$A$24:$E$376,Incurred_Real!$D$1,FALSE)</f>
        <v>Replacement</v>
      </c>
      <c r="F106" s="13">
        <f>IF(VLOOKUP($C106,Incurred_Real!$A$25:$AQ$426,Incurred_Real!$AL$1,FALSE)="Commissioned Extra",0,
IF(VLOOKUP($C106,Incurred_Real!$A$25:$AQ$426,Incurred_Real!$AK$1,FALSE)=F$4,VLOOKUP($C106,Incurred_Real!$A$25:$AQ$426,Incurred_Real!$AM$1,FALSE),0))</f>
        <v>0</v>
      </c>
      <c r="G106" s="13">
        <f>IF(VLOOKUP($C106,Incurred_Real!$A$25:$AQ$426,Incurred_Real!$AL$1,FALSE)="Commissioned Extra",0,
IF(VLOOKUP($C106,Incurred_Real!$A$25:$AQ$426,Incurred_Real!$AK$1,FALSE)=G$4,VLOOKUP($C106,Incurred_Real!$A$25:$AQ$426,Incurred_Real!$AM$1,FALSE),0))</f>
        <v>0</v>
      </c>
      <c r="H106" s="13">
        <f>IF(VLOOKUP($C106,Incurred_Real!$A$25:$AQ$426,Incurred_Real!$AL$1,FALSE)="Commissioned Extra",0,
IF(VLOOKUP($C106,Incurred_Real!$A$25:$AQ$426,Incurred_Real!$AK$1,FALSE)=H$4,VLOOKUP($C106,Incurred_Real!$A$25:$AQ$426,Incurred_Real!$AM$1,FALSE),0))</f>
        <v>0</v>
      </c>
      <c r="I106" s="13">
        <f>IF(VLOOKUP($C106,Incurred_Real!$A$25:$AQ$426,Incurred_Real!$AL$1,FALSE)="Commissioned Extra",0,
IF(VLOOKUP($C106,Incurred_Real!$A$25:$AQ$426,Incurred_Real!$AK$1,FALSE)=I$4,VLOOKUP($C106,Incurred_Real!$A$25:$AQ$426,Incurred_Real!$AM$1,FALSE),0))</f>
        <v>1915021.9345206795</v>
      </c>
      <c r="J106" s="13">
        <f>IF(VLOOKUP($C106,Incurred_Real!$A$25:$AQ$426,Incurred_Real!$AL$1,FALSE)="Commissioned Extra",0,
IF(VLOOKUP($C106,Incurred_Real!$A$25:$AQ$426,Incurred_Real!$AK$1,FALSE)=J$4,VLOOKUP($C106,Incurred_Real!$A$25:$AQ$426,Incurred_Real!$AM$1,FALSE),0))</f>
        <v>0</v>
      </c>
      <c r="K106" s="13">
        <f>IF(VLOOKUP($C106,Incurred_Real!$A$25:$AQ$426,Incurred_Real!$AL$1,FALSE)="Commissioned Extra",0,
IF(VLOOKUP($C106,Incurred_Real!$A$25:$AQ$426,Incurred_Real!$AK$1,FALSE)=K$4,VLOOKUP($C106,Incurred_Real!$A$25:$AQ$426,Incurred_Real!$AM$1,FALSE),0))</f>
        <v>0</v>
      </c>
      <c r="L106" s="13">
        <f>IF(VLOOKUP($C106,Incurred_Real!$A$25:$AQ$426,Incurred_Real!$AL$1,FALSE)="Commissioned Extra",0,
IF(VLOOKUP($C106,Incurred_Real!$A$25:$AQ$426,Incurred_Real!$AK$1,FALSE)=L$4,VLOOKUP($C106,Incurred_Real!$A$25:$AQ$426,Incurred_Real!$AM$1,FALSE),0))</f>
        <v>0</v>
      </c>
      <c r="M106" s="232">
        <f t="shared" si="12"/>
        <v>1915021.9345206795</v>
      </c>
      <c r="N106" s="232">
        <f t="shared" si="13"/>
        <v>2025</v>
      </c>
      <c r="P106" s="232">
        <f>(VLOOKUP($C106,Incurred_Real!$A$25:$BR$427,Incurred_Real!AS$1,FALSE))*$M106</f>
        <v>0</v>
      </c>
      <c r="Q106" s="232">
        <f>(VLOOKUP($C106,Incurred_Real!$A$25:$BR$427,Incurred_Real!AT$1,FALSE))*$M106</f>
        <v>0</v>
      </c>
      <c r="R106" s="232">
        <f>(VLOOKUP($C106,Incurred_Real!$A$25:$BR$427,Incurred_Real!AU$1,FALSE))*$M106</f>
        <v>0</v>
      </c>
      <c r="S106" s="232">
        <f>(VLOOKUP($C106,Incurred_Real!$A$25:$BR$427,Incurred_Real!AV$1,FALSE))*$M106</f>
        <v>1915021.9345206795</v>
      </c>
      <c r="T106" s="232">
        <f>(VLOOKUP($C106,Incurred_Real!$A$25:$BR$427,Incurred_Real!AW$1,FALSE))*$M106</f>
        <v>0</v>
      </c>
      <c r="U106" s="232">
        <f>(VLOOKUP($C106,Incurred_Real!$A$25:$BR$427,Incurred_Real!AX$1,FALSE))*$M106</f>
        <v>0</v>
      </c>
      <c r="V106" s="232">
        <f>(VLOOKUP($C106,Incurred_Real!$A$25:$BR$427,Incurred_Real!AY$1,FALSE))*$M106</f>
        <v>0</v>
      </c>
      <c r="W106" s="232">
        <f>(VLOOKUP($C106,Incurred_Real!$A$25:$BR$427,Incurred_Real!AZ$1,FALSE))*$M106</f>
        <v>0</v>
      </c>
      <c r="X106" s="232">
        <f>(VLOOKUP($C106,Incurred_Real!$A$25:$BR$427,Incurred_Real!BA$1,FALSE))*$M106</f>
        <v>0</v>
      </c>
      <c r="Y106" s="232">
        <f>(VLOOKUP($C106,Incurred_Real!$A$25:$BR$427,Incurred_Real!BB$1,FALSE))*$M106</f>
        <v>0</v>
      </c>
      <c r="Z106" s="232">
        <f>(VLOOKUP($C106,Incurred_Real!$A$25:$BR$427,Incurred_Real!BC$1,FALSE))*$M106</f>
        <v>0</v>
      </c>
      <c r="AA106" s="232">
        <f>(VLOOKUP($C106,Incurred_Real!$A$25:$BR$427,Incurred_Real!BD$1,FALSE))*$M106</f>
        <v>0</v>
      </c>
      <c r="AB106" s="232">
        <f>(VLOOKUP($C106,Incurred_Real!$A$25:$BR$427,Incurred_Real!BE$1,FALSE))*$M106</f>
        <v>0</v>
      </c>
      <c r="AC106" s="232">
        <f>(VLOOKUP($C106,Incurred_Real!$A$25:$BR$427,Incurred_Real!BF$1,FALSE))*$M106</f>
        <v>0</v>
      </c>
      <c r="AD106" s="232">
        <f>(VLOOKUP($C106,Incurred_Real!$A$25:$BR$427,Incurred_Real!BG$1,FALSE))*$M106</f>
        <v>0</v>
      </c>
      <c r="AE106" s="232">
        <f>(VLOOKUP($C106,Incurred_Real!$A$25:$BR$427,Incurred_Real!BH$1,FALSE))*$M106</f>
        <v>0</v>
      </c>
      <c r="AF106" s="232">
        <f>(VLOOKUP($C106,Incurred_Real!$A$25:$BR$427,Incurred_Real!BI$1,FALSE))*$M106</f>
        <v>0</v>
      </c>
      <c r="AG106" s="232">
        <f>(VLOOKUP($C106,Incurred_Real!$A$25:$BR$427,Incurred_Real!BJ$1,FALSE))*$M106</f>
        <v>0</v>
      </c>
      <c r="AH106" s="232">
        <f>(VLOOKUP($C106,Incurred_Real!$A$25:$BR$427,Incurred_Real!BK$1,FALSE))*$M106</f>
        <v>0</v>
      </c>
      <c r="AI106" s="232">
        <f>(VLOOKUP($C106,Incurred_Real!$A$25:$BR$427,Incurred_Real!BL$1,FALSE))*$M106</f>
        <v>0</v>
      </c>
      <c r="AJ106" s="232">
        <f>(VLOOKUP($C106,Incurred_Real!$A$25:$BR$427,Incurred_Real!BM$1,FALSE))*$M106</f>
        <v>0</v>
      </c>
      <c r="AK106" s="232">
        <f>(VLOOKUP($C106,Incurred_Real!$A$25:$BR$427,Incurred_Real!BN$1,FALSE))*$M106</f>
        <v>0</v>
      </c>
      <c r="AL106" s="232">
        <f>(VLOOKUP($C106,Incurred_Real!$A$25:$BR$427,Incurred_Real!BO$1,FALSE))*$M106</f>
        <v>0</v>
      </c>
      <c r="AM106" s="232">
        <f>(VLOOKUP($C106,Incurred_Real!$A$25:$BR$427,Incurred_Real!BP$1,FALSE))*$M106</f>
        <v>0</v>
      </c>
      <c r="AN106" s="232">
        <f>(VLOOKUP($C106,Incurred_Real!$A$25:$BR$427,Incurred_Real!BQ$1,FALSE))*$M106</f>
        <v>0</v>
      </c>
      <c r="AO106" s="232">
        <f>(VLOOKUP($C106,Incurred_Real!$A$25:$BR$427,Incurred_Real!BR$1,FALSE))*$M106</f>
        <v>0</v>
      </c>
      <c r="AP106" s="232">
        <f t="shared" si="14"/>
        <v>1915021.9345206795</v>
      </c>
      <c r="AR106" s="232" t="b">
        <f t="shared" si="16"/>
        <v>1</v>
      </c>
    </row>
    <row r="107" spans="3:44" x14ac:dyDescent="0.15">
      <c r="C107" s="11" t="s">
        <v>186</v>
      </c>
      <c r="D107" s="11" t="str">
        <f>VLOOKUP($C107,Incurred_Real!$A$24:$E$376,Incurred_Real!$B$1,FALSE)</f>
        <v>Fire Protection 300 Pirie 2017-18</v>
      </c>
      <c r="E107" s="11" t="str">
        <f>VLOOKUP($C107,Incurred_Real!$A$24:$E$376,Incurred_Real!$D$1,FALSE)</f>
        <v>Facilities</v>
      </c>
      <c r="F107" s="13">
        <f>IF(VLOOKUP($C107,Incurred_Real!$A$25:$AQ$426,Incurred_Real!$AL$1,FALSE)="Commissioned Extra",0,
IF(VLOOKUP($C107,Incurred_Real!$A$25:$AQ$426,Incurred_Real!$AK$1,FALSE)=F$4,VLOOKUP($C107,Incurred_Real!$A$25:$AQ$426,Incurred_Real!$AM$1,FALSE),0))</f>
        <v>0</v>
      </c>
      <c r="G107" s="13">
        <f>IF(VLOOKUP($C107,Incurred_Real!$A$25:$AQ$426,Incurred_Real!$AL$1,FALSE)="Commissioned Extra",0,
IF(VLOOKUP($C107,Incurred_Real!$A$25:$AQ$426,Incurred_Real!$AK$1,FALSE)=G$4,VLOOKUP($C107,Incurred_Real!$A$25:$AQ$426,Incurred_Real!$AM$1,FALSE),0))</f>
        <v>0</v>
      </c>
      <c r="H107" s="13">
        <f>IF(VLOOKUP($C107,Incurred_Real!$A$25:$AQ$426,Incurred_Real!$AL$1,FALSE)="Commissioned Extra",0,
IF(VLOOKUP($C107,Incurred_Real!$A$25:$AQ$426,Incurred_Real!$AK$1,FALSE)=H$4,VLOOKUP($C107,Incurred_Real!$A$25:$AQ$426,Incurred_Real!$AM$1,FALSE),0))</f>
        <v>0</v>
      </c>
      <c r="I107" s="13">
        <f>IF(VLOOKUP($C107,Incurred_Real!$A$25:$AQ$426,Incurred_Real!$AL$1,FALSE)="Commissioned Extra",0,
IF(VLOOKUP($C107,Incurred_Real!$A$25:$AQ$426,Incurred_Real!$AK$1,FALSE)=I$4,VLOOKUP($C107,Incurred_Real!$A$25:$AQ$426,Incurred_Real!$AM$1,FALSE),0))</f>
        <v>0</v>
      </c>
      <c r="J107" s="13">
        <f>IF(VLOOKUP($C107,Incurred_Real!$A$25:$AQ$426,Incurred_Real!$AL$1,FALSE)="Commissioned Extra",0,
IF(VLOOKUP($C107,Incurred_Real!$A$25:$AQ$426,Incurred_Real!$AK$1,FALSE)=J$4,VLOOKUP($C107,Incurred_Real!$A$25:$AQ$426,Incurred_Real!$AM$1,FALSE),0))</f>
        <v>0</v>
      </c>
      <c r="K107" s="13">
        <f>IF(VLOOKUP($C107,Incurred_Real!$A$25:$AQ$426,Incurred_Real!$AL$1,FALSE)="Commissioned Extra",0,
IF(VLOOKUP($C107,Incurred_Real!$A$25:$AQ$426,Incurred_Real!$AK$1,FALSE)=K$4,VLOOKUP($C107,Incurred_Real!$A$25:$AQ$426,Incurred_Real!$AM$1,FALSE),0))</f>
        <v>0</v>
      </c>
      <c r="L107" s="13">
        <f>IF(VLOOKUP($C107,Incurred_Real!$A$25:$AQ$426,Incurred_Real!$AL$1,FALSE)="Commissioned Extra",0,
IF(VLOOKUP($C107,Incurred_Real!$A$25:$AQ$426,Incurred_Real!$AK$1,FALSE)=L$4,VLOOKUP($C107,Incurred_Real!$A$25:$AQ$426,Incurred_Real!$AM$1,FALSE),0))</f>
        <v>0</v>
      </c>
      <c r="M107" s="232">
        <f t="shared" si="12"/>
        <v>0</v>
      </c>
      <c r="N107" s="232" t="str">
        <f t="shared" si="13"/>
        <v/>
      </c>
      <c r="P107" s="232">
        <f>(VLOOKUP($C107,Incurred_Real!$A$25:$BR$427,Incurred_Real!AS$1,FALSE))*$M107</f>
        <v>0</v>
      </c>
      <c r="Q107" s="232">
        <f>(VLOOKUP($C107,Incurred_Real!$A$25:$BR$427,Incurred_Real!AT$1,FALSE))*$M107</f>
        <v>0</v>
      </c>
      <c r="R107" s="232">
        <f>(VLOOKUP($C107,Incurred_Real!$A$25:$BR$427,Incurred_Real!AU$1,FALSE))*$M107</f>
        <v>0</v>
      </c>
      <c r="S107" s="232">
        <f>(VLOOKUP($C107,Incurred_Real!$A$25:$BR$427,Incurred_Real!AV$1,FALSE))*$M107</f>
        <v>0</v>
      </c>
      <c r="T107" s="232">
        <f>(VLOOKUP($C107,Incurred_Real!$A$25:$BR$427,Incurred_Real!AW$1,FALSE))*$M107</f>
        <v>0</v>
      </c>
      <c r="U107" s="232">
        <f>(VLOOKUP($C107,Incurred_Real!$A$25:$BR$427,Incurred_Real!AX$1,FALSE))*$M107</f>
        <v>0</v>
      </c>
      <c r="V107" s="232">
        <f>(VLOOKUP($C107,Incurred_Real!$A$25:$BR$427,Incurred_Real!AY$1,FALSE))*$M107</f>
        <v>0</v>
      </c>
      <c r="W107" s="232">
        <f>(VLOOKUP($C107,Incurred_Real!$A$25:$BR$427,Incurred_Real!AZ$1,FALSE))*$M107</f>
        <v>0</v>
      </c>
      <c r="X107" s="232">
        <f>(VLOOKUP($C107,Incurred_Real!$A$25:$BR$427,Incurred_Real!BA$1,FALSE))*$M107</f>
        <v>0</v>
      </c>
      <c r="Y107" s="232">
        <f>(VLOOKUP($C107,Incurred_Real!$A$25:$BR$427,Incurred_Real!BB$1,FALSE))*$M107</f>
        <v>0</v>
      </c>
      <c r="Z107" s="232">
        <f>(VLOOKUP($C107,Incurred_Real!$A$25:$BR$427,Incurred_Real!BC$1,FALSE))*$M107</f>
        <v>0</v>
      </c>
      <c r="AA107" s="232">
        <f>(VLOOKUP($C107,Incurred_Real!$A$25:$BR$427,Incurred_Real!BD$1,FALSE))*$M107</f>
        <v>0</v>
      </c>
      <c r="AB107" s="232">
        <f>(VLOOKUP($C107,Incurred_Real!$A$25:$BR$427,Incurred_Real!BE$1,FALSE))*$M107</f>
        <v>0</v>
      </c>
      <c r="AC107" s="232">
        <f>(VLOOKUP($C107,Incurred_Real!$A$25:$BR$427,Incurred_Real!BF$1,FALSE))*$M107</f>
        <v>0</v>
      </c>
      <c r="AD107" s="232">
        <f>(VLOOKUP($C107,Incurred_Real!$A$25:$BR$427,Incurred_Real!BG$1,FALSE))*$M107</f>
        <v>0</v>
      </c>
      <c r="AE107" s="232">
        <f>(VLOOKUP($C107,Incurred_Real!$A$25:$BR$427,Incurred_Real!BH$1,FALSE))*$M107</f>
        <v>0</v>
      </c>
      <c r="AF107" s="232">
        <f>(VLOOKUP($C107,Incurred_Real!$A$25:$BR$427,Incurred_Real!BI$1,FALSE))*$M107</f>
        <v>0</v>
      </c>
      <c r="AG107" s="232">
        <f>(VLOOKUP($C107,Incurred_Real!$A$25:$BR$427,Incurred_Real!BJ$1,FALSE))*$M107</f>
        <v>0</v>
      </c>
      <c r="AH107" s="232">
        <f>(VLOOKUP($C107,Incurred_Real!$A$25:$BR$427,Incurred_Real!BK$1,FALSE))*$M107</f>
        <v>0</v>
      </c>
      <c r="AI107" s="232">
        <f>(VLOOKUP($C107,Incurred_Real!$A$25:$BR$427,Incurred_Real!BL$1,FALSE))*$M107</f>
        <v>0</v>
      </c>
      <c r="AJ107" s="232">
        <f>(VLOOKUP($C107,Incurred_Real!$A$25:$BR$427,Incurred_Real!BM$1,FALSE))*$M107</f>
        <v>0</v>
      </c>
      <c r="AK107" s="232">
        <f>(VLOOKUP($C107,Incurred_Real!$A$25:$BR$427,Incurred_Real!BN$1,FALSE))*$M107</f>
        <v>0</v>
      </c>
      <c r="AL107" s="232">
        <f>(VLOOKUP($C107,Incurred_Real!$A$25:$BR$427,Incurred_Real!BO$1,FALSE))*$M107</f>
        <v>0</v>
      </c>
      <c r="AM107" s="232">
        <f>(VLOOKUP($C107,Incurred_Real!$A$25:$BR$427,Incurred_Real!BP$1,FALSE))*$M107</f>
        <v>0</v>
      </c>
      <c r="AN107" s="232">
        <f>(VLOOKUP($C107,Incurred_Real!$A$25:$BR$427,Incurred_Real!BQ$1,FALSE))*$M107</f>
        <v>0</v>
      </c>
      <c r="AO107" s="232">
        <f>(VLOOKUP($C107,Incurred_Real!$A$25:$BR$427,Incurred_Real!BR$1,FALSE))*$M107</f>
        <v>0</v>
      </c>
      <c r="AP107" s="232">
        <f t="shared" si="14"/>
        <v>0</v>
      </c>
      <c r="AR107" s="232" t="b">
        <f t="shared" si="16"/>
        <v>1</v>
      </c>
    </row>
    <row r="108" spans="3:44" x14ac:dyDescent="0.15">
      <c r="C108" s="11" t="s">
        <v>188</v>
      </c>
      <c r="D108" s="11" t="str">
        <f>VLOOKUP($C108,Incurred_Real!$A$24:$E$376,Incurred_Real!$B$1,FALSE)</f>
        <v>Furniture and Building Upgrades 2017-18</v>
      </c>
      <c r="E108" s="11" t="str">
        <f>VLOOKUP($C108,Incurred_Real!$A$24:$E$376,Incurred_Real!$D$1,FALSE)</f>
        <v>Facilities</v>
      </c>
      <c r="F108" s="13">
        <f>IF(VLOOKUP($C108,Incurred_Real!$A$25:$AQ$426,Incurred_Real!$AL$1,FALSE)="Commissioned Extra",0,
IF(VLOOKUP($C108,Incurred_Real!$A$25:$AQ$426,Incurred_Real!$AK$1,FALSE)=F$4,VLOOKUP($C108,Incurred_Real!$A$25:$AQ$426,Incurred_Real!$AM$1,FALSE),0))</f>
        <v>0</v>
      </c>
      <c r="G108" s="13">
        <f>IF(VLOOKUP($C108,Incurred_Real!$A$25:$AQ$426,Incurred_Real!$AL$1,FALSE)="Commissioned Extra",0,
IF(VLOOKUP($C108,Incurred_Real!$A$25:$AQ$426,Incurred_Real!$AK$1,FALSE)=G$4,VLOOKUP($C108,Incurred_Real!$A$25:$AQ$426,Incurred_Real!$AM$1,FALSE),0))</f>
        <v>0</v>
      </c>
      <c r="H108" s="13">
        <f>IF(VLOOKUP($C108,Incurred_Real!$A$25:$AQ$426,Incurred_Real!$AL$1,FALSE)="Commissioned Extra",0,
IF(VLOOKUP($C108,Incurred_Real!$A$25:$AQ$426,Incurred_Real!$AK$1,FALSE)=H$4,VLOOKUP($C108,Incurred_Real!$A$25:$AQ$426,Incurred_Real!$AM$1,FALSE),0))</f>
        <v>0</v>
      </c>
      <c r="I108" s="13">
        <f>IF(VLOOKUP($C108,Incurred_Real!$A$25:$AQ$426,Incurred_Real!$AL$1,FALSE)="Commissioned Extra",0,
IF(VLOOKUP($C108,Incurred_Real!$A$25:$AQ$426,Incurred_Real!$AK$1,FALSE)=I$4,VLOOKUP($C108,Incurred_Real!$A$25:$AQ$426,Incurred_Real!$AM$1,FALSE),0))</f>
        <v>0</v>
      </c>
      <c r="J108" s="13">
        <f>IF(VLOOKUP($C108,Incurred_Real!$A$25:$AQ$426,Incurred_Real!$AL$1,FALSE)="Commissioned Extra",0,
IF(VLOOKUP($C108,Incurred_Real!$A$25:$AQ$426,Incurred_Real!$AK$1,FALSE)=J$4,VLOOKUP($C108,Incurred_Real!$A$25:$AQ$426,Incurred_Real!$AM$1,FALSE),0))</f>
        <v>0</v>
      </c>
      <c r="K108" s="13">
        <f>IF(VLOOKUP($C108,Incurred_Real!$A$25:$AQ$426,Incurred_Real!$AL$1,FALSE)="Commissioned Extra",0,
IF(VLOOKUP($C108,Incurred_Real!$A$25:$AQ$426,Incurred_Real!$AK$1,FALSE)=K$4,VLOOKUP($C108,Incurred_Real!$A$25:$AQ$426,Incurred_Real!$AM$1,FALSE),0))</f>
        <v>0</v>
      </c>
      <c r="L108" s="13">
        <f>IF(VLOOKUP($C108,Incurred_Real!$A$25:$AQ$426,Incurred_Real!$AL$1,FALSE)="Commissioned Extra",0,
IF(VLOOKUP($C108,Incurred_Real!$A$25:$AQ$426,Incurred_Real!$AK$1,FALSE)=L$4,VLOOKUP($C108,Incurred_Real!$A$25:$AQ$426,Incurred_Real!$AM$1,FALSE),0))</f>
        <v>0</v>
      </c>
      <c r="M108" s="232">
        <f t="shared" si="12"/>
        <v>0</v>
      </c>
      <c r="N108" s="232" t="str">
        <f t="shared" si="13"/>
        <v/>
      </c>
      <c r="P108" s="232">
        <f>(VLOOKUP($C108,Incurred_Real!$A$25:$BR$427,Incurred_Real!AS$1,FALSE))*$M108</f>
        <v>0</v>
      </c>
      <c r="Q108" s="232">
        <f>(VLOOKUP($C108,Incurred_Real!$A$25:$BR$427,Incurred_Real!AT$1,FALSE))*$M108</f>
        <v>0</v>
      </c>
      <c r="R108" s="232">
        <f>(VLOOKUP($C108,Incurred_Real!$A$25:$BR$427,Incurred_Real!AU$1,FALSE))*$M108</f>
        <v>0</v>
      </c>
      <c r="S108" s="232">
        <f>(VLOOKUP($C108,Incurred_Real!$A$25:$BR$427,Incurred_Real!AV$1,FALSE))*$M108</f>
        <v>0</v>
      </c>
      <c r="T108" s="232">
        <f>(VLOOKUP($C108,Incurred_Real!$A$25:$BR$427,Incurred_Real!AW$1,FALSE))*$M108</f>
        <v>0</v>
      </c>
      <c r="U108" s="232">
        <f>(VLOOKUP($C108,Incurred_Real!$A$25:$BR$427,Incurred_Real!AX$1,FALSE))*$M108</f>
        <v>0</v>
      </c>
      <c r="V108" s="232">
        <f>(VLOOKUP($C108,Incurred_Real!$A$25:$BR$427,Incurred_Real!AY$1,FALSE))*$M108</f>
        <v>0</v>
      </c>
      <c r="W108" s="232">
        <f>(VLOOKUP($C108,Incurred_Real!$A$25:$BR$427,Incurred_Real!AZ$1,FALSE))*$M108</f>
        <v>0</v>
      </c>
      <c r="X108" s="232">
        <f>(VLOOKUP($C108,Incurred_Real!$A$25:$BR$427,Incurred_Real!BA$1,FALSE))*$M108</f>
        <v>0</v>
      </c>
      <c r="Y108" s="232">
        <f>(VLOOKUP($C108,Incurred_Real!$A$25:$BR$427,Incurred_Real!BB$1,FALSE))*$M108</f>
        <v>0</v>
      </c>
      <c r="Z108" s="232">
        <f>(VLOOKUP($C108,Incurred_Real!$A$25:$BR$427,Incurred_Real!BC$1,FALSE))*$M108</f>
        <v>0</v>
      </c>
      <c r="AA108" s="232">
        <f>(VLOOKUP($C108,Incurred_Real!$A$25:$BR$427,Incurred_Real!BD$1,FALSE))*$M108</f>
        <v>0</v>
      </c>
      <c r="AB108" s="232">
        <f>(VLOOKUP($C108,Incurred_Real!$A$25:$BR$427,Incurred_Real!BE$1,FALSE))*$M108</f>
        <v>0</v>
      </c>
      <c r="AC108" s="232">
        <f>(VLOOKUP($C108,Incurred_Real!$A$25:$BR$427,Incurred_Real!BF$1,FALSE))*$M108</f>
        <v>0</v>
      </c>
      <c r="AD108" s="232">
        <f>(VLOOKUP($C108,Incurred_Real!$A$25:$BR$427,Incurred_Real!BG$1,FALSE))*$M108</f>
        <v>0</v>
      </c>
      <c r="AE108" s="232">
        <f>(VLOOKUP($C108,Incurred_Real!$A$25:$BR$427,Incurred_Real!BH$1,FALSE))*$M108</f>
        <v>0</v>
      </c>
      <c r="AF108" s="232">
        <f>(VLOOKUP($C108,Incurred_Real!$A$25:$BR$427,Incurred_Real!BI$1,FALSE))*$M108</f>
        <v>0</v>
      </c>
      <c r="AG108" s="232">
        <f>(VLOOKUP($C108,Incurred_Real!$A$25:$BR$427,Incurred_Real!BJ$1,FALSE))*$M108</f>
        <v>0</v>
      </c>
      <c r="AH108" s="232">
        <f>(VLOOKUP($C108,Incurred_Real!$A$25:$BR$427,Incurred_Real!BK$1,FALSE))*$M108</f>
        <v>0</v>
      </c>
      <c r="AI108" s="232">
        <f>(VLOOKUP($C108,Incurred_Real!$A$25:$BR$427,Incurred_Real!BL$1,FALSE))*$M108</f>
        <v>0</v>
      </c>
      <c r="AJ108" s="232">
        <f>(VLOOKUP($C108,Incurred_Real!$A$25:$BR$427,Incurred_Real!BM$1,FALSE))*$M108</f>
        <v>0</v>
      </c>
      <c r="AK108" s="232">
        <f>(VLOOKUP($C108,Incurred_Real!$A$25:$BR$427,Incurred_Real!BN$1,FALSE))*$M108</f>
        <v>0</v>
      </c>
      <c r="AL108" s="232">
        <f>(VLOOKUP($C108,Incurred_Real!$A$25:$BR$427,Incurred_Real!BO$1,FALSE))*$M108</f>
        <v>0</v>
      </c>
      <c r="AM108" s="232">
        <f>(VLOOKUP($C108,Incurred_Real!$A$25:$BR$427,Incurred_Real!BP$1,FALSE))*$M108</f>
        <v>0</v>
      </c>
      <c r="AN108" s="232">
        <f>(VLOOKUP($C108,Incurred_Real!$A$25:$BR$427,Incurred_Real!BQ$1,FALSE))*$M108</f>
        <v>0</v>
      </c>
      <c r="AO108" s="232">
        <f>(VLOOKUP($C108,Incurred_Real!$A$25:$BR$427,Incurred_Real!BR$1,FALSE))*$M108</f>
        <v>0</v>
      </c>
      <c r="AP108" s="232">
        <f t="shared" si="14"/>
        <v>0</v>
      </c>
      <c r="AR108" s="232" t="b">
        <f t="shared" si="16"/>
        <v>1</v>
      </c>
    </row>
    <row r="109" spans="3:44" x14ac:dyDescent="0.15">
      <c r="C109" s="11" t="s">
        <v>190</v>
      </c>
      <c r="D109" s="11" t="str">
        <f>VLOOKUP($C109,Incurred_Real!$A$24:$E$376,Incurred_Real!$B$1,FALSE)</f>
        <v>General Utility Upgrades 2017-18</v>
      </c>
      <c r="E109" s="11" t="str">
        <f>VLOOKUP($C109,Incurred_Real!$A$24:$E$376,Incurred_Real!$D$1,FALSE)</f>
        <v>Facilities</v>
      </c>
      <c r="F109" s="13">
        <f>IF(VLOOKUP($C109,Incurred_Real!$A$25:$AQ$426,Incurred_Real!$AL$1,FALSE)="Commissioned Extra",0,
IF(VLOOKUP($C109,Incurred_Real!$A$25:$AQ$426,Incurred_Real!$AK$1,FALSE)=F$4,VLOOKUP($C109,Incurred_Real!$A$25:$AQ$426,Incurred_Real!$AM$1,FALSE),0))</f>
        <v>0</v>
      </c>
      <c r="G109" s="13">
        <f>IF(VLOOKUP($C109,Incurred_Real!$A$25:$AQ$426,Incurred_Real!$AL$1,FALSE)="Commissioned Extra",0,
IF(VLOOKUP($C109,Incurred_Real!$A$25:$AQ$426,Incurred_Real!$AK$1,FALSE)=G$4,VLOOKUP($C109,Incurred_Real!$A$25:$AQ$426,Incurred_Real!$AM$1,FALSE),0))</f>
        <v>0</v>
      </c>
      <c r="H109" s="13">
        <f>IF(VLOOKUP($C109,Incurred_Real!$A$25:$AQ$426,Incurred_Real!$AL$1,FALSE)="Commissioned Extra",0,
IF(VLOOKUP($C109,Incurred_Real!$A$25:$AQ$426,Incurred_Real!$AK$1,FALSE)=H$4,VLOOKUP($C109,Incurred_Real!$A$25:$AQ$426,Incurred_Real!$AM$1,FALSE),0))</f>
        <v>0</v>
      </c>
      <c r="I109" s="13">
        <f>IF(VLOOKUP($C109,Incurred_Real!$A$25:$AQ$426,Incurred_Real!$AL$1,FALSE)="Commissioned Extra",0,
IF(VLOOKUP($C109,Incurred_Real!$A$25:$AQ$426,Incurred_Real!$AK$1,FALSE)=I$4,VLOOKUP($C109,Incurred_Real!$A$25:$AQ$426,Incurred_Real!$AM$1,FALSE),0))</f>
        <v>0</v>
      </c>
      <c r="J109" s="13">
        <f>IF(VLOOKUP($C109,Incurred_Real!$A$25:$AQ$426,Incurred_Real!$AL$1,FALSE)="Commissioned Extra",0,
IF(VLOOKUP($C109,Incurred_Real!$A$25:$AQ$426,Incurred_Real!$AK$1,FALSE)=J$4,VLOOKUP($C109,Incurred_Real!$A$25:$AQ$426,Incurred_Real!$AM$1,FALSE),0))</f>
        <v>0</v>
      </c>
      <c r="K109" s="13">
        <f>IF(VLOOKUP($C109,Incurred_Real!$A$25:$AQ$426,Incurred_Real!$AL$1,FALSE)="Commissioned Extra",0,
IF(VLOOKUP($C109,Incurred_Real!$A$25:$AQ$426,Incurred_Real!$AK$1,FALSE)=K$4,VLOOKUP($C109,Incurred_Real!$A$25:$AQ$426,Incurred_Real!$AM$1,FALSE),0))</f>
        <v>0</v>
      </c>
      <c r="L109" s="13">
        <f>IF(VLOOKUP($C109,Incurred_Real!$A$25:$AQ$426,Incurred_Real!$AL$1,FALSE)="Commissioned Extra",0,
IF(VLOOKUP($C109,Incurred_Real!$A$25:$AQ$426,Incurred_Real!$AK$1,FALSE)=L$4,VLOOKUP($C109,Incurred_Real!$A$25:$AQ$426,Incurred_Real!$AM$1,FALSE),0))</f>
        <v>0</v>
      </c>
      <c r="M109" s="232">
        <f t="shared" si="12"/>
        <v>0</v>
      </c>
      <c r="N109" s="232" t="str">
        <f t="shared" si="13"/>
        <v/>
      </c>
      <c r="P109" s="232">
        <f>(VLOOKUP($C109,Incurred_Real!$A$25:$BR$427,Incurred_Real!AS$1,FALSE))*$M109</f>
        <v>0</v>
      </c>
      <c r="Q109" s="232">
        <f>(VLOOKUP($C109,Incurred_Real!$A$25:$BR$427,Incurred_Real!AT$1,FALSE))*$M109</f>
        <v>0</v>
      </c>
      <c r="R109" s="232">
        <f>(VLOOKUP($C109,Incurred_Real!$A$25:$BR$427,Incurred_Real!AU$1,FALSE))*$M109</f>
        <v>0</v>
      </c>
      <c r="S109" s="232">
        <f>(VLOOKUP($C109,Incurred_Real!$A$25:$BR$427,Incurred_Real!AV$1,FALSE))*$M109</f>
        <v>0</v>
      </c>
      <c r="T109" s="232">
        <f>(VLOOKUP($C109,Incurred_Real!$A$25:$BR$427,Incurred_Real!AW$1,FALSE))*$M109</f>
        <v>0</v>
      </c>
      <c r="U109" s="232">
        <f>(VLOOKUP($C109,Incurred_Real!$A$25:$BR$427,Incurred_Real!AX$1,FALSE))*$M109</f>
        <v>0</v>
      </c>
      <c r="V109" s="232">
        <f>(VLOOKUP($C109,Incurred_Real!$A$25:$BR$427,Incurred_Real!AY$1,FALSE))*$M109</f>
        <v>0</v>
      </c>
      <c r="W109" s="232">
        <f>(VLOOKUP($C109,Incurred_Real!$A$25:$BR$427,Incurred_Real!AZ$1,FALSE))*$M109</f>
        <v>0</v>
      </c>
      <c r="X109" s="232">
        <f>(VLOOKUP($C109,Incurred_Real!$A$25:$BR$427,Incurred_Real!BA$1,FALSE))*$M109</f>
        <v>0</v>
      </c>
      <c r="Y109" s="232">
        <f>(VLOOKUP($C109,Incurred_Real!$A$25:$BR$427,Incurred_Real!BB$1,FALSE))*$M109</f>
        <v>0</v>
      </c>
      <c r="Z109" s="232">
        <f>(VLOOKUP($C109,Incurred_Real!$A$25:$BR$427,Incurred_Real!BC$1,FALSE))*$M109</f>
        <v>0</v>
      </c>
      <c r="AA109" s="232">
        <f>(VLOOKUP($C109,Incurred_Real!$A$25:$BR$427,Incurred_Real!BD$1,FALSE))*$M109</f>
        <v>0</v>
      </c>
      <c r="AB109" s="232">
        <f>(VLOOKUP($C109,Incurred_Real!$A$25:$BR$427,Incurred_Real!BE$1,FALSE))*$M109</f>
        <v>0</v>
      </c>
      <c r="AC109" s="232">
        <f>(VLOOKUP($C109,Incurred_Real!$A$25:$BR$427,Incurred_Real!BF$1,FALSE))*$M109</f>
        <v>0</v>
      </c>
      <c r="AD109" s="232">
        <f>(VLOOKUP($C109,Incurred_Real!$A$25:$BR$427,Incurred_Real!BG$1,FALSE))*$M109</f>
        <v>0</v>
      </c>
      <c r="AE109" s="232">
        <f>(VLOOKUP($C109,Incurred_Real!$A$25:$BR$427,Incurred_Real!BH$1,FALSE))*$M109</f>
        <v>0</v>
      </c>
      <c r="AF109" s="232">
        <f>(VLOOKUP($C109,Incurred_Real!$A$25:$BR$427,Incurred_Real!BI$1,FALSE))*$M109</f>
        <v>0</v>
      </c>
      <c r="AG109" s="232">
        <f>(VLOOKUP($C109,Incurred_Real!$A$25:$BR$427,Incurred_Real!BJ$1,FALSE))*$M109</f>
        <v>0</v>
      </c>
      <c r="AH109" s="232">
        <f>(VLOOKUP($C109,Incurred_Real!$A$25:$BR$427,Incurred_Real!BK$1,FALSE))*$M109</f>
        <v>0</v>
      </c>
      <c r="AI109" s="232">
        <f>(VLOOKUP($C109,Incurred_Real!$A$25:$BR$427,Incurred_Real!BL$1,FALSE))*$M109</f>
        <v>0</v>
      </c>
      <c r="AJ109" s="232">
        <f>(VLOOKUP($C109,Incurred_Real!$A$25:$BR$427,Incurred_Real!BM$1,FALSE))*$M109</f>
        <v>0</v>
      </c>
      <c r="AK109" s="232">
        <f>(VLOOKUP($C109,Incurred_Real!$A$25:$BR$427,Incurred_Real!BN$1,FALSE))*$M109</f>
        <v>0</v>
      </c>
      <c r="AL109" s="232">
        <f>(VLOOKUP($C109,Incurred_Real!$A$25:$BR$427,Incurred_Real!BO$1,FALSE))*$M109</f>
        <v>0</v>
      </c>
      <c r="AM109" s="232">
        <f>(VLOOKUP($C109,Incurred_Real!$A$25:$BR$427,Incurred_Real!BP$1,FALSE))*$M109</f>
        <v>0</v>
      </c>
      <c r="AN109" s="232">
        <f>(VLOOKUP($C109,Incurred_Real!$A$25:$BR$427,Incurred_Real!BQ$1,FALSE))*$M109</f>
        <v>0</v>
      </c>
      <c r="AO109" s="232">
        <f>(VLOOKUP($C109,Incurred_Real!$A$25:$BR$427,Incurred_Real!BR$1,FALSE))*$M109</f>
        <v>0</v>
      </c>
      <c r="AP109" s="232">
        <f t="shared" si="14"/>
        <v>0</v>
      </c>
      <c r="AR109" s="232" t="b">
        <f t="shared" si="16"/>
        <v>1</v>
      </c>
    </row>
    <row r="110" spans="3:44" x14ac:dyDescent="0.15">
      <c r="C110" s="11" t="s">
        <v>192</v>
      </c>
      <c r="D110" s="11" t="str">
        <f>VLOOKUP($C110,Incurred_Real!$A$24:$E$376,Incurred_Real!$B$1,FALSE)</f>
        <v>Unit Asset Replacements 2013-18</v>
      </c>
      <c r="E110" s="11" t="str">
        <f>VLOOKUP($C110,Incurred_Real!$A$24:$E$376,Incurred_Real!$D$1,FALSE)</f>
        <v>Replacement</v>
      </c>
      <c r="F110" s="13">
        <f>IF(VLOOKUP($C110,Incurred_Real!$A$25:$AQ$426,Incurred_Real!$AL$1,FALSE)="Commissioned Extra",0,
IF(VLOOKUP($C110,Incurred_Real!$A$25:$AQ$426,Incurred_Real!$AK$1,FALSE)=F$4,VLOOKUP($C110,Incurred_Real!$A$25:$AQ$426,Incurred_Real!$AM$1,FALSE),0))</f>
        <v>0</v>
      </c>
      <c r="G110" s="13">
        <f>IF(VLOOKUP($C110,Incurred_Real!$A$25:$AQ$426,Incurred_Real!$AL$1,FALSE)="Commissioned Extra",0,
IF(VLOOKUP($C110,Incurred_Real!$A$25:$AQ$426,Incurred_Real!$AK$1,FALSE)=G$4,VLOOKUP($C110,Incurred_Real!$A$25:$AQ$426,Incurred_Real!$AM$1,FALSE),0))</f>
        <v>0</v>
      </c>
      <c r="H110" s="13">
        <f>IF(VLOOKUP($C110,Incurred_Real!$A$25:$AQ$426,Incurred_Real!$AL$1,FALSE)="Commissioned Extra",0,
IF(VLOOKUP($C110,Incurred_Real!$A$25:$AQ$426,Incurred_Real!$AK$1,FALSE)=H$4,VLOOKUP($C110,Incurred_Real!$A$25:$AQ$426,Incurred_Real!$AM$1,FALSE),0))</f>
        <v>0</v>
      </c>
      <c r="I110" s="13">
        <f>IF(VLOOKUP($C110,Incurred_Real!$A$25:$AQ$426,Incurred_Real!$AL$1,FALSE)="Commissioned Extra",0,
IF(VLOOKUP($C110,Incurred_Real!$A$25:$AQ$426,Incurred_Real!$AK$1,FALSE)=I$4,VLOOKUP($C110,Incurred_Real!$A$25:$AQ$426,Incurred_Real!$AM$1,FALSE),0))</f>
        <v>0</v>
      </c>
      <c r="J110" s="13">
        <f>IF(VLOOKUP($C110,Incurred_Real!$A$25:$AQ$426,Incurred_Real!$AL$1,FALSE)="Commissioned Extra",0,
IF(VLOOKUP($C110,Incurred_Real!$A$25:$AQ$426,Incurred_Real!$AK$1,FALSE)=J$4,VLOOKUP($C110,Incurred_Real!$A$25:$AQ$426,Incurred_Real!$AM$1,FALSE),0))</f>
        <v>0</v>
      </c>
      <c r="K110" s="13">
        <f>IF(VLOOKUP($C110,Incurred_Real!$A$25:$AQ$426,Incurred_Real!$AL$1,FALSE)="Commissioned Extra",0,
IF(VLOOKUP($C110,Incurred_Real!$A$25:$AQ$426,Incurred_Real!$AK$1,FALSE)=K$4,VLOOKUP($C110,Incurred_Real!$A$25:$AQ$426,Incurred_Real!$AM$1,FALSE),0))</f>
        <v>0</v>
      </c>
      <c r="L110" s="13">
        <f>IF(VLOOKUP($C110,Incurred_Real!$A$25:$AQ$426,Incurred_Real!$AL$1,FALSE)="Commissioned Extra",0,
IF(VLOOKUP($C110,Incurred_Real!$A$25:$AQ$426,Incurred_Real!$AK$1,FALSE)=L$4,VLOOKUP($C110,Incurred_Real!$A$25:$AQ$426,Incurred_Real!$AM$1,FALSE),0))</f>
        <v>0</v>
      </c>
      <c r="M110" s="232">
        <f t="shared" si="12"/>
        <v>0</v>
      </c>
      <c r="N110" s="232" t="str">
        <f t="shared" si="13"/>
        <v/>
      </c>
      <c r="P110" s="232">
        <f>(VLOOKUP($C110,Incurred_Real!$A$25:$BR$427,Incurred_Real!AS$1,FALSE))*$M110</f>
        <v>0</v>
      </c>
      <c r="Q110" s="232">
        <f>(VLOOKUP($C110,Incurred_Real!$A$25:$BR$427,Incurred_Real!AT$1,FALSE))*$M110</f>
        <v>0</v>
      </c>
      <c r="R110" s="232">
        <f>(VLOOKUP($C110,Incurred_Real!$A$25:$BR$427,Incurred_Real!AU$1,FALSE))*$M110</f>
        <v>0</v>
      </c>
      <c r="S110" s="232">
        <f>(VLOOKUP($C110,Incurred_Real!$A$25:$BR$427,Incurred_Real!AV$1,FALSE))*$M110</f>
        <v>0</v>
      </c>
      <c r="T110" s="232">
        <f>(VLOOKUP($C110,Incurred_Real!$A$25:$BR$427,Incurred_Real!AW$1,FALSE))*$M110</f>
        <v>0</v>
      </c>
      <c r="U110" s="232">
        <f>(VLOOKUP($C110,Incurred_Real!$A$25:$BR$427,Incurred_Real!AX$1,FALSE))*$M110</f>
        <v>0</v>
      </c>
      <c r="V110" s="232">
        <f>(VLOOKUP($C110,Incurred_Real!$A$25:$BR$427,Incurred_Real!AY$1,FALSE))*$M110</f>
        <v>0</v>
      </c>
      <c r="W110" s="232">
        <f>(VLOOKUP($C110,Incurred_Real!$A$25:$BR$427,Incurred_Real!AZ$1,FALSE))*$M110</f>
        <v>0</v>
      </c>
      <c r="X110" s="232">
        <f>(VLOOKUP($C110,Incurred_Real!$A$25:$BR$427,Incurred_Real!BA$1,FALSE))*$M110</f>
        <v>0</v>
      </c>
      <c r="Y110" s="232">
        <f>(VLOOKUP($C110,Incurred_Real!$A$25:$BR$427,Incurred_Real!BB$1,FALSE))*$M110</f>
        <v>0</v>
      </c>
      <c r="Z110" s="232">
        <f>(VLOOKUP($C110,Incurred_Real!$A$25:$BR$427,Incurred_Real!BC$1,FALSE))*$M110</f>
        <v>0</v>
      </c>
      <c r="AA110" s="232">
        <f>(VLOOKUP($C110,Incurred_Real!$A$25:$BR$427,Incurred_Real!BD$1,FALSE))*$M110</f>
        <v>0</v>
      </c>
      <c r="AB110" s="232">
        <f>(VLOOKUP($C110,Incurred_Real!$A$25:$BR$427,Incurred_Real!BE$1,FALSE))*$M110</f>
        <v>0</v>
      </c>
      <c r="AC110" s="232">
        <f>(VLOOKUP($C110,Incurred_Real!$A$25:$BR$427,Incurred_Real!BF$1,FALSE))*$M110</f>
        <v>0</v>
      </c>
      <c r="AD110" s="232">
        <f>(VLOOKUP($C110,Incurred_Real!$A$25:$BR$427,Incurred_Real!BG$1,FALSE))*$M110</f>
        <v>0</v>
      </c>
      <c r="AE110" s="232">
        <f>(VLOOKUP($C110,Incurred_Real!$A$25:$BR$427,Incurred_Real!BH$1,FALSE))*$M110</f>
        <v>0</v>
      </c>
      <c r="AF110" s="232">
        <f>(VLOOKUP($C110,Incurred_Real!$A$25:$BR$427,Incurred_Real!BI$1,FALSE))*$M110</f>
        <v>0</v>
      </c>
      <c r="AG110" s="232">
        <f>(VLOOKUP($C110,Incurred_Real!$A$25:$BR$427,Incurred_Real!BJ$1,FALSE))*$M110</f>
        <v>0</v>
      </c>
      <c r="AH110" s="232">
        <f>(VLOOKUP($C110,Incurred_Real!$A$25:$BR$427,Incurred_Real!BK$1,FALSE))*$M110</f>
        <v>0</v>
      </c>
      <c r="AI110" s="232">
        <f>(VLOOKUP($C110,Incurred_Real!$A$25:$BR$427,Incurred_Real!BL$1,FALSE))*$M110</f>
        <v>0</v>
      </c>
      <c r="AJ110" s="232">
        <f>(VLOOKUP($C110,Incurred_Real!$A$25:$BR$427,Incurred_Real!BM$1,FALSE))*$M110</f>
        <v>0</v>
      </c>
      <c r="AK110" s="232">
        <f>(VLOOKUP($C110,Incurred_Real!$A$25:$BR$427,Incurred_Real!BN$1,FALSE))*$M110</f>
        <v>0</v>
      </c>
      <c r="AL110" s="232">
        <f>(VLOOKUP($C110,Incurred_Real!$A$25:$BR$427,Incurred_Real!BO$1,FALSE))*$M110</f>
        <v>0</v>
      </c>
      <c r="AM110" s="232">
        <f>(VLOOKUP($C110,Incurred_Real!$A$25:$BR$427,Incurred_Real!BP$1,FALSE))*$M110</f>
        <v>0</v>
      </c>
      <c r="AN110" s="232">
        <f>(VLOOKUP($C110,Incurred_Real!$A$25:$BR$427,Incurred_Real!BQ$1,FALSE))*$M110</f>
        <v>0</v>
      </c>
      <c r="AO110" s="232">
        <f>(VLOOKUP($C110,Incurred_Real!$A$25:$BR$427,Incurred_Real!BR$1,FALSE))*$M110</f>
        <v>0</v>
      </c>
      <c r="AP110" s="232">
        <f t="shared" si="14"/>
        <v>0</v>
      </c>
      <c r="AR110" s="232" t="b">
        <f t="shared" si="16"/>
        <v>1</v>
      </c>
    </row>
    <row r="111" spans="3:44" x14ac:dyDescent="0.15">
      <c r="C111" s="11" t="s">
        <v>194</v>
      </c>
      <c r="D111" s="11" t="str">
        <f>VLOOKUP($C111,Incurred_Real!$A$24:$E$376,Incurred_Real!$B$1,FALSE)</f>
        <v>Inventory Purchases 2017-18</v>
      </c>
      <c r="E111" s="11" t="str">
        <f>VLOOKUP($C111,Incurred_Real!$A$24:$E$376,Incurred_Real!$D$1,FALSE)</f>
        <v>Inventory/Spares</v>
      </c>
      <c r="F111" s="13">
        <f>IF(VLOOKUP($C111,Incurred_Real!$A$25:$AQ$426,Incurred_Real!$AL$1,FALSE)="Commissioned Extra",0,
IF(VLOOKUP($C111,Incurred_Real!$A$25:$AQ$426,Incurred_Real!$AK$1,FALSE)=F$4,VLOOKUP($C111,Incurred_Real!$A$25:$AQ$426,Incurred_Real!$AM$1,FALSE),0))</f>
        <v>0</v>
      </c>
      <c r="G111" s="13">
        <f>IF(VLOOKUP($C111,Incurred_Real!$A$25:$AQ$426,Incurred_Real!$AL$1,FALSE)="Commissioned Extra",0,
IF(VLOOKUP($C111,Incurred_Real!$A$25:$AQ$426,Incurred_Real!$AK$1,FALSE)=G$4,VLOOKUP($C111,Incurred_Real!$A$25:$AQ$426,Incurred_Real!$AM$1,FALSE),0))</f>
        <v>0</v>
      </c>
      <c r="H111" s="13">
        <f>IF(VLOOKUP($C111,Incurred_Real!$A$25:$AQ$426,Incurred_Real!$AL$1,FALSE)="Commissioned Extra",0,
IF(VLOOKUP($C111,Incurred_Real!$A$25:$AQ$426,Incurred_Real!$AK$1,FALSE)=H$4,VLOOKUP($C111,Incurred_Real!$A$25:$AQ$426,Incurred_Real!$AM$1,FALSE),0))</f>
        <v>0</v>
      </c>
      <c r="I111" s="13">
        <f>IF(VLOOKUP($C111,Incurred_Real!$A$25:$AQ$426,Incurred_Real!$AL$1,FALSE)="Commissioned Extra",0,
IF(VLOOKUP($C111,Incurred_Real!$A$25:$AQ$426,Incurred_Real!$AK$1,FALSE)=I$4,VLOOKUP($C111,Incurred_Real!$A$25:$AQ$426,Incurred_Real!$AM$1,FALSE),0))</f>
        <v>0</v>
      </c>
      <c r="J111" s="13">
        <f>IF(VLOOKUP($C111,Incurred_Real!$A$25:$AQ$426,Incurred_Real!$AL$1,FALSE)="Commissioned Extra",0,
IF(VLOOKUP($C111,Incurred_Real!$A$25:$AQ$426,Incurred_Real!$AK$1,FALSE)=J$4,VLOOKUP($C111,Incurred_Real!$A$25:$AQ$426,Incurred_Real!$AM$1,FALSE),0))</f>
        <v>0</v>
      </c>
      <c r="K111" s="13">
        <f>IF(VLOOKUP($C111,Incurred_Real!$A$25:$AQ$426,Incurred_Real!$AL$1,FALSE)="Commissioned Extra",0,
IF(VLOOKUP($C111,Incurred_Real!$A$25:$AQ$426,Incurred_Real!$AK$1,FALSE)=K$4,VLOOKUP($C111,Incurred_Real!$A$25:$AQ$426,Incurred_Real!$AM$1,FALSE),0))</f>
        <v>0</v>
      </c>
      <c r="L111" s="13">
        <f>IF(VLOOKUP($C111,Incurred_Real!$A$25:$AQ$426,Incurred_Real!$AL$1,FALSE)="Commissioned Extra",0,
IF(VLOOKUP($C111,Incurred_Real!$A$25:$AQ$426,Incurred_Real!$AK$1,FALSE)=L$4,VLOOKUP($C111,Incurred_Real!$A$25:$AQ$426,Incurred_Real!$AM$1,FALSE),0))</f>
        <v>0</v>
      </c>
      <c r="M111" s="232">
        <f t="shared" si="12"/>
        <v>0</v>
      </c>
      <c r="N111" s="232" t="str">
        <f t="shared" si="13"/>
        <v/>
      </c>
      <c r="P111" s="232">
        <f>(VLOOKUP($C111,Incurred_Real!$A$25:$BR$427,Incurred_Real!AS$1,FALSE))*$M111</f>
        <v>0</v>
      </c>
      <c r="Q111" s="232">
        <f>(VLOOKUP($C111,Incurred_Real!$A$25:$BR$427,Incurred_Real!AT$1,FALSE))*$M111</f>
        <v>0</v>
      </c>
      <c r="R111" s="232">
        <f>(VLOOKUP($C111,Incurred_Real!$A$25:$BR$427,Incurred_Real!AU$1,FALSE))*$M111</f>
        <v>0</v>
      </c>
      <c r="S111" s="232">
        <f>(VLOOKUP($C111,Incurred_Real!$A$25:$BR$427,Incurred_Real!AV$1,FALSE))*$M111</f>
        <v>0</v>
      </c>
      <c r="T111" s="232">
        <f>(VLOOKUP($C111,Incurred_Real!$A$25:$BR$427,Incurred_Real!AW$1,FALSE))*$M111</f>
        <v>0</v>
      </c>
      <c r="U111" s="232">
        <f>(VLOOKUP($C111,Incurred_Real!$A$25:$BR$427,Incurred_Real!AX$1,FALSE))*$M111</f>
        <v>0</v>
      </c>
      <c r="V111" s="232">
        <f>(VLOOKUP($C111,Incurred_Real!$A$25:$BR$427,Incurred_Real!AY$1,FALSE))*$M111</f>
        <v>0</v>
      </c>
      <c r="W111" s="232">
        <f>(VLOOKUP($C111,Incurred_Real!$A$25:$BR$427,Incurred_Real!AZ$1,FALSE))*$M111</f>
        <v>0</v>
      </c>
      <c r="X111" s="232">
        <f>(VLOOKUP($C111,Incurred_Real!$A$25:$BR$427,Incurred_Real!BA$1,FALSE))*$M111</f>
        <v>0</v>
      </c>
      <c r="Y111" s="232">
        <f>(VLOOKUP($C111,Incurred_Real!$A$25:$BR$427,Incurred_Real!BB$1,FALSE))*$M111</f>
        <v>0</v>
      </c>
      <c r="Z111" s="232">
        <f>(VLOOKUP($C111,Incurred_Real!$A$25:$BR$427,Incurred_Real!BC$1,FALSE))*$M111</f>
        <v>0</v>
      </c>
      <c r="AA111" s="232">
        <f>(VLOOKUP($C111,Incurred_Real!$A$25:$BR$427,Incurred_Real!BD$1,FALSE))*$M111</f>
        <v>0</v>
      </c>
      <c r="AB111" s="232">
        <f>(VLOOKUP($C111,Incurred_Real!$A$25:$BR$427,Incurred_Real!BE$1,FALSE))*$M111</f>
        <v>0</v>
      </c>
      <c r="AC111" s="232">
        <f>(VLOOKUP($C111,Incurred_Real!$A$25:$BR$427,Incurred_Real!BF$1,FALSE))*$M111</f>
        <v>0</v>
      </c>
      <c r="AD111" s="232">
        <f>(VLOOKUP($C111,Incurred_Real!$A$25:$BR$427,Incurred_Real!BG$1,FALSE))*$M111</f>
        <v>0</v>
      </c>
      <c r="AE111" s="232">
        <f>(VLOOKUP($C111,Incurred_Real!$A$25:$BR$427,Incurred_Real!BH$1,FALSE))*$M111</f>
        <v>0</v>
      </c>
      <c r="AF111" s="232">
        <f>(VLOOKUP($C111,Incurred_Real!$A$25:$BR$427,Incurred_Real!BI$1,FALSE))*$M111</f>
        <v>0</v>
      </c>
      <c r="AG111" s="232">
        <f>(VLOOKUP($C111,Incurred_Real!$A$25:$BR$427,Incurred_Real!BJ$1,FALSE))*$M111</f>
        <v>0</v>
      </c>
      <c r="AH111" s="232">
        <f>(VLOOKUP($C111,Incurred_Real!$A$25:$BR$427,Incurred_Real!BK$1,FALSE))*$M111</f>
        <v>0</v>
      </c>
      <c r="AI111" s="232">
        <f>(VLOOKUP($C111,Incurred_Real!$A$25:$BR$427,Incurred_Real!BL$1,FALSE))*$M111</f>
        <v>0</v>
      </c>
      <c r="AJ111" s="232">
        <f>(VLOOKUP($C111,Incurred_Real!$A$25:$BR$427,Incurred_Real!BM$1,FALSE))*$M111</f>
        <v>0</v>
      </c>
      <c r="AK111" s="232">
        <f>(VLOOKUP($C111,Incurred_Real!$A$25:$BR$427,Incurred_Real!BN$1,FALSE))*$M111</f>
        <v>0</v>
      </c>
      <c r="AL111" s="232">
        <f>(VLOOKUP($C111,Incurred_Real!$A$25:$BR$427,Incurred_Real!BO$1,FALSE))*$M111</f>
        <v>0</v>
      </c>
      <c r="AM111" s="232">
        <f>(VLOOKUP($C111,Incurred_Real!$A$25:$BR$427,Incurred_Real!BP$1,FALSE))*$M111</f>
        <v>0</v>
      </c>
      <c r="AN111" s="232">
        <f>(VLOOKUP($C111,Incurred_Real!$A$25:$BR$427,Incurred_Real!BQ$1,FALSE))*$M111</f>
        <v>0</v>
      </c>
      <c r="AO111" s="232">
        <f>(VLOOKUP($C111,Incurred_Real!$A$25:$BR$427,Incurred_Real!BR$1,FALSE))*$M111</f>
        <v>0</v>
      </c>
      <c r="AP111" s="232">
        <f t="shared" si="14"/>
        <v>0</v>
      </c>
      <c r="AR111" s="232" t="b">
        <f t="shared" si="16"/>
        <v>1</v>
      </c>
    </row>
    <row r="112" spans="3:44" x14ac:dyDescent="0.15">
      <c r="C112" s="11" t="s">
        <v>196</v>
      </c>
      <c r="D112" s="11" t="str">
        <f>VLOOKUP($C112,Incurred_Real!$A$24:$E$376,Incurred_Real!$B$1,FALSE)</f>
        <v>Capital Project Scopes and Estimates 2018-23</v>
      </c>
      <c r="E112" s="11" t="str">
        <f>VLOOKUP($C112,Incurred_Real!$A$24:$E$376,Incurred_Real!$D$1,FALSE)</f>
        <v>Replacement</v>
      </c>
      <c r="F112" s="13">
        <f>IF(VLOOKUP($C112,Incurred_Real!$A$25:$AQ$426,Incurred_Real!$AL$1,FALSE)="Commissioned Extra",0,
IF(VLOOKUP($C112,Incurred_Real!$A$25:$AQ$426,Incurred_Real!$AK$1,FALSE)=F$4,VLOOKUP($C112,Incurred_Real!$A$25:$AQ$426,Incurred_Real!$AM$1,FALSE),0))</f>
        <v>0</v>
      </c>
      <c r="G112" s="13">
        <f>IF(VLOOKUP($C112,Incurred_Real!$A$25:$AQ$426,Incurred_Real!$AL$1,FALSE)="Commissioned Extra",0,
IF(VLOOKUP($C112,Incurred_Real!$A$25:$AQ$426,Incurred_Real!$AK$1,FALSE)=G$4,VLOOKUP($C112,Incurred_Real!$A$25:$AQ$426,Incurred_Real!$AM$1,FALSE),0))</f>
        <v>0</v>
      </c>
      <c r="H112" s="13">
        <f>IF(VLOOKUP($C112,Incurred_Real!$A$25:$AQ$426,Incurred_Real!$AL$1,FALSE)="Commissioned Extra",0,
IF(VLOOKUP($C112,Incurred_Real!$A$25:$AQ$426,Incurred_Real!$AK$1,FALSE)=H$4,VLOOKUP($C112,Incurred_Real!$A$25:$AQ$426,Incurred_Real!$AM$1,FALSE),0))</f>
        <v>0</v>
      </c>
      <c r="I112" s="13">
        <f>IF(VLOOKUP($C112,Incurred_Real!$A$25:$AQ$426,Incurred_Real!$AL$1,FALSE)="Commissioned Extra",0,
IF(VLOOKUP($C112,Incurred_Real!$A$25:$AQ$426,Incurred_Real!$AK$1,FALSE)=I$4,VLOOKUP($C112,Incurred_Real!$A$25:$AQ$426,Incurred_Real!$AM$1,FALSE),0))</f>
        <v>0</v>
      </c>
      <c r="J112" s="13">
        <f>IF(VLOOKUP($C112,Incurred_Real!$A$25:$AQ$426,Incurred_Real!$AL$1,FALSE)="Commissioned Extra",0,
IF(VLOOKUP($C112,Incurred_Real!$A$25:$AQ$426,Incurred_Real!$AK$1,FALSE)=J$4,VLOOKUP($C112,Incurred_Real!$A$25:$AQ$426,Incurred_Real!$AM$1,FALSE),0))</f>
        <v>0</v>
      </c>
      <c r="K112" s="13">
        <f>IF(VLOOKUP($C112,Incurred_Real!$A$25:$AQ$426,Incurred_Real!$AL$1,FALSE)="Commissioned Extra",0,
IF(VLOOKUP($C112,Incurred_Real!$A$25:$AQ$426,Incurred_Real!$AK$1,FALSE)=K$4,VLOOKUP($C112,Incurred_Real!$A$25:$AQ$426,Incurred_Real!$AM$1,FALSE),0))</f>
        <v>0</v>
      </c>
      <c r="L112" s="13">
        <f>IF(VLOOKUP($C112,Incurred_Real!$A$25:$AQ$426,Incurred_Real!$AL$1,FALSE)="Commissioned Extra",0,
IF(VLOOKUP($C112,Incurred_Real!$A$25:$AQ$426,Incurred_Real!$AK$1,FALSE)=L$4,VLOOKUP($C112,Incurred_Real!$A$25:$AQ$426,Incurred_Real!$AM$1,FALSE),0))</f>
        <v>0</v>
      </c>
      <c r="M112" s="232">
        <f t="shared" si="12"/>
        <v>0</v>
      </c>
      <c r="N112" s="232" t="str">
        <f t="shared" si="13"/>
        <v/>
      </c>
      <c r="P112" s="232">
        <f>(VLOOKUP($C112,Incurred_Real!$A$25:$BR$427,Incurred_Real!AS$1,FALSE))*$M112</f>
        <v>0</v>
      </c>
      <c r="Q112" s="232">
        <f>(VLOOKUP($C112,Incurred_Real!$A$25:$BR$427,Incurred_Real!AT$1,FALSE))*$M112</f>
        <v>0</v>
      </c>
      <c r="R112" s="232">
        <f>(VLOOKUP($C112,Incurred_Real!$A$25:$BR$427,Incurred_Real!AU$1,FALSE))*$M112</f>
        <v>0</v>
      </c>
      <c r="S112" s="232">
        <f>(VLOOKUP($C112,Incurred_Real!$A$25:$BR$427,Incurred_Real!AV$1,FALSE))*$M112</f>
        <v>0</v>
      </c>
      <c r="T112" s="232">
        <f>(VLOOKUP($C112,Incurred_Real!$A$25:$BR$427,Incurred_Real!AW$1,FALSE))*$M112</f>
        <v>0</v>
      </c>
      <c r="U112" s="232">
        <f>(VLOOKUP($C112,Incurred_Real!$A$25:$BR$427,Incurred_Real!AX$1,FALSE))*$M112</f>
        <v>0</v>
      </c>
      <c r="V112" s="232">
        <f>(VLOOKUP($C112,Incurred_Real!$A$25:$BR$427,Incurred_Real!AY$1,FALSE))*$M112</f>
        <v>0</v>
      </c>
      <c r="W112" s="232">
        <f>(VLOOKUP($C112,Incurred_Real!$A$25:$BR$427,Incurred_Real!AZ$1,FALSE))*$M112</f>
        <v>0</v>
      </c>
      <c r="X112" s="232">
        <f>(VLOOKUP($C112,Incurred_Real!$A$25:$BR$427,Incurred_Real!BA$1,FALSE))*$M112</f>
        <v>0</v>
      </c>
      <c r="Y112" s="232">
        <f>(VLOOKUP($C112,Incurred_Real!$A$25:$BR$427,Incurred_Real!BB$1,FALSE))*$M112</f>
        <v>0</v>
      </c>
      <c r="Z112" s="232">
        <f>(VLOOKUP($C112,Incurred_Real!$A$25:$BR$427,Incurred_Real!BC$1,FALSE))*$M112</f>
        <v>0</v>
      </c>
      <c r="AA112" s="232">
        <f>(VLOOKUP($C112,Incurred_Real!$A$25:$BR$427,Incurred_Real!BD$1,FALSE))*$M112</f>
        <v>0</v>
      </c>
      <c r="AB112" s="232">
        <f>(VLOOKUP($C112,Incurred_Real!$A$25:$BR$427,Incurred_Real!BE$1,FALSE))*$M112</f>
        <v>0</v>
      </c>
      <c r="AC112" s="232">
        <f>(VLOOKUP($C112,Incurred_Real!$A$25:$BR$427,Incurred_Real!BF$1,FALSE))*$M112</f>
        <v>0</v>
      </c>
      <c r="AD112" s="232">
        <f>(VLOOKUP($C112,Incurred_Real!$A$25:$BR$427,Incurred_Real!BG$1,FALSE))*$M112</f>
        <v>0</v>
      </c>
      <c r="AE112" s="232">
        <f>(VLOOKUP($C112,Incurred_Real!$A$25:$BR$427,Incurred_Real!BH$1,FALSE))*$M112</f>
        <v>0</v>
      </c>
      <c r="AF112" s="232">
        <f>(VLOOKUP($C112,Incurred_Real!$A$25:$BR$427,Incurred_Real!BI$1,FALSE))*$M112</f>
        <v>0</v>
      </c>
      <c r="AG112" s="232">
        <f>(VLOOKUP($C112,Incurred_Real!$A$25:$BR$427,Incurred_Real!BJ$1,FALSE))*$M112</f>
        <v>0</v>
      </c>
      <c r="AH112" s="232">
        <f>(VLOOKUP($C112,Incurred_Real!$A$25:$BR$427,Incurred_Real!BK$1,FALSE))*$M112</f>
        <v>0</v>
      </c>
      <c r="AI112" s="232">
        <f>(VLOOKUP($C112,Incurred_Real!$A$25:$BR$427,Incurred_Real!BL$1,FALSE))*$M112</f>
        <v>0</v>
      </c>
      <c r="AJ112" s="232">
        <f>(VLOOKUP($C112,Incurred_Real!$A$25:$BR$427,Incurred_Real!BM$1,FALSE))*$M112</f>
        <v>0</v>
      </c>
      <c r="AK112" s="232">
        <f>(VLOOKUP($C112,Incurred_Real!$A$25:$BR$427,Incurred_Real!BN$1,FALSE))*$M112</f>
        <v>0</v>
      </c>
      <c r="AL112" s="232">
        <f>(VLOOKUP($C112,Incurred_Real!$A$25:$BR$427,Incurred_Real!BO$1,FALSE))*$M112</f>
        <v>0</v>
      </c>
      <c r="AM112" s="232">
        <f>(VLOOKUP($C112,Incurred_Real!$A$25:$BR$427,Incurred_Real!BP$1,FALSE))*$M112</f>
        <v>0</v>
      </c>
      <c r="AN112" s="232">
        <f>(VLOOKUP($C112,Incurred_Real!$A$25:$BR$427,Incurred_Real!BQ$1,FALSE))*$M112</f>
        <v>0</v>
      </c>
      <c r="AO112" s="232">
        <f>(VLOOKUP($C112,Incurred_Real!$A$25:$BR$427,Incurred_Real!BR$1,FALSE))*$M112</f>
        <v>0</v>
      </c>
      <c r="AP112" s="232">
        <f t="shared" si="14"/>
        <v>0</v>
      </c>
      <c r="AR112" s="232" t="b">
        <f t="shared" si="16"/>
        <v>1</v>
      </c>
    </row>
    <row r="113" spans="3:44" x14ac:dyDescent="0.15">
      <c r="C113" s="11" t="s">
        <v>197</v>
      </c>
      <c r="D113" s="11" t="str">
        <f>VLOOKUP($C113,Incurred_Real!$A$24:$E$376,Incurred_Real!$B$1,FALSE)</f>
        <v>Vehicle Purchases 2017-18</v>
      </c>
      <c r="E113" s="11" t="str">
        <f>VLOOKUP($C113,Incurred_Real!$A$24:$E$376,Incurred_Real!$D$1,FALSE)</f>
        <v>Facilities</v>
      </c>
      <c r="F113" s="13">
        <f>IF(VLOOKUP($C113,Incurred_Real!$A$25:$AQ$426,Incurred_Real!$AL$1,FALSE)="Commissioned Extra",0,
IF(VLOOKUP($C113,Incurred_Real!$A$25:$AQ$426,Incurred_Real!$AK$1,FALSE)=F$4,VLOOKUP($C113,Incurred_Real!$A$25:$AQ$426,Incurred_Real!$AM$1,FALSE),0))</f>
        <v>0</v>
      </c>
      <c r="G113" s="13">
        <f>IF(VLOOKUP($C113,Incurred_Real!$A$25:$AQ$426,Incurred_Real!$AL$1,FALSE)="Commissioned Extra",0,
IF(VLOOKUP($C113,Incurred_Real!$A$25:$AQ$426,Incurred_Real!$AK$1,FALSE)=G$4,VLOOKUP($C113,Incurred_Real!$A$25:$AQ$426,Incurred_Real!$AM$1,FALSE),0))</f>
        <v>0</v>
      </c>
      <c r="H113" s="13">
        <f>IF(VLOOKUP($C113,Incurred_Real!$A$25:$AQ$426,Incurred_Real!$AL$1,FALSE)="Commissioned Extra",0,
IF(VLOOKUP($C113,Incurred_Real!$A$25:$AQ$426,Incurred_Real!$AK$1,FALSE)=H$4,VLOOKUP($C113,Incurred_Real!$A$25:$AQ$426,Incurred_Real!$AM$1,FALSE),0))</f>
        <v>0</v>
      </c>
      <c r="I113" s="13">
        <f>IF(VLOOKUP($C113,Incurred_Real!$A$25:$AQ$426,Incurred_Real!$AL$1,FALSE)="Commissioned Extra",0,
IF(VLOOKUP($C113,Incurred_Real!$A$25:$AQ$426,Incurred_Real!$AK$1,FALSE)=I$4,VLOOKUP($C113,Incurred_Real!$A$25:$AQ$426,Incurred_Real!$AM$1,FALSE),0))</f>
        <v>0</v>
      </c>
      <c r="J113" s="13">
        <f>IF(VLOOKUP($C113,Incurred_Real!$A$25:$AQ$426,Incurred_Real!$AL$1,FALSE)="Commissioned Extra",0,
IF(VLOOKUP($C113,Incurred_Real!$A$25:$AQ$426,Incurred_Real!$AK$1,FALSE)=J$4,VLOOKUP($C113,Incurred_Real!$A$25:$AQ$426,Incurred_Real!$AM$1,FALSE),0))</f>
        <v>0</v>
      </c>
      <c r="K113" s="13">
        <f>IF(VLOOKUP($C113,Incurred_Real!$A$25:$AQ$426,Incurred_Real!$AL$1,FALSE)="Commissioned Extra",0,
IF(VLOOKUP($C113,Incurred_Real!$A$25:$AQ$426,Incurred_Real!$AK$1,FALSE)=K$4,VLOOKUP($C113,Incurred_Real!$A$25:$AQ$426,Incurred_Real!$AM$1,FALSE),0))</f>
        <v>0</v>
      </c>
      <c r="L113" s="13">
        <f>IF(VLOOKUP($C113,Incurred_Real!$A$25:$AQ$426,Incurred_Real!$AL$1,FALSE)="Commissioned Extra",0,
IF(VLOOKUP($C113,Incurred_Real!$A$25:$AQ$426,Incurred_Real!$AK$1,FALSE)=L$4,VLOOKUP($C113,Incurred_Real!$A$25:$AQ$426,Incurred_Real!$AM$1,FALSE),0))</f>
        <v>0</v>
      </c>
      <c r="M113" s="232">
        <f t="shared" si="12"/>
        <v>0</v>
      </c>
      <c r="N113" s="232" t="str">
        <f t="shared" si="13"/>
        <v/>
      </c>
      <c r="P113" s="232">
        <f>(VLOOKUP($C113,Incurred_Real!$A$25:$BR$427,Incurred_Real!AS$1,FALSE))*$M113</f>
        <v>0</v>
      </c>
      <c r="Q113" s="232">
        <f>(VLOOKUP($C113,Incurred_Real!$A$25:$BR$427,Incurred_Real!AT$1,FALSE))*$M113</f>
        <v>0</v>
      </c>
      <c r="R113" s="232">
        <f>(VLOOKUP($C113,Incurred_Real!$A$25:$BR$427,Incurred_Real!AU$1,FALSE))*$M113</f>
        <v>0</v>
      </c>
      <c r="S113" s="232">
        <f>(VLOOKUP($C113,Incurred_Real!$A$25:$BR$427,Incurred_Real!AV$1,FALSE))*$M113</f>
        <v>0</v>
      </c>
      <c r="T113" s="232">
        <f>(VLOOKUP($C113,Incurred_Real!$A$25:$BR$427,Incurred_Real!AW$1,FALSE))*$M113</f>
        <v>0</v>
      </c>
      <c r="U113" s="232">
        <f>(VLOOKUP($C113,Incurred_Real!$A$25:$BR$427,Incurred_Real!AX$1,FALSE))*$M113</f>
        <v>0</v>
      </c>
      <c r="V113" s="232">
        <f>(VLOOKUP($C113,Incurred_Real!$A$25:$BR$427,Incurred_Real!AY$1,FALSE))*$M113</f>
        <v>0</v>
      </c>
      <c r="W113" s="232">
        <f>(VLOOKUP($C113,Incurred_Real!$A$25:$BR$427,Incurred_Real!AZ$1,FALSE))*$M113</f>
        <v>0</v>
      </c>
      <c r="X113" s="232">
        <f>(VLOOKUP($C113,Incurred_Real!$A$25:$BR$427,Incurred_Real!BA$1,FALSE))*$M113</f>
        <v>0</v>
      </c>
      <c r="Y113" s="232">
        <f>(VLOOKUP($C113,Incurred_Real!$A$25:$BR$427,Incurred_Real!BB$1,FALSE))*$M113</f>
        <v>0</v>
      </c>
      <c r="Z113" s="232">
        <f>(VLOOKUP($C113,Incurred_Real!$A$25:$BR$427,Incurred_Real!BC$1,FALSE))*$M113</f>
        <v>0</v>
      </c>
      <c r="AA113" s="232">
        <f>(VLOOKUP($C113,Incurred_Real!$A$25:$BR$427,Incurred_Real!BD$1,FALSE))*$M113</f>
        <v>0</v>
      </c>
      <c r="AB113" s="232">
        <f>(VLOOKUP($C113,Incurred_Real!$A$25:$BR$427,Incurred_Real!BE$1,FALSE))*$M113</f>
        <v>0</v>
      </c>
      <c r="AC113" s="232">
        <f>(VLOOKUP($C113,Incurred_Real!$A$25:$BR$427,Incurred_Real!BF$1,FALSE))*$M113</f>
        <v>0</v>
      </c>
      <c r="AD113" s="232">
        <f>(VLOOKUP($C113,Incurred_Real!$A$25:$BR$427,Incurred_Real!BG$1,FALSE))*$M113</f>
        <v>0</v>
      </c>
      <c r="AE113" s="232">
        <f>(VLOOKUP($C113,Incurred_Real!$A$25:$BR$427,Incurred_Real!BH$1,FALSE))*$M113</f>
        <v>0</v>
      </c>
      <c r="AF113" s="232">
        <f>(VLOOKUP($C113,Incurred_Real!$A$25:$BR$427,Incurred_Real!BI$1,FALSE))*$M113</f>
        <v>0</v>
      </c>
      <c r="AG113" s="232">
        <f>(VLOOKUP($C113,Incurred_Real!$A$25:$BR$427,Incurred_Real!BJ$1,FALSE))*$M113</f>
        <v>0</v>
      </c>
      <c r="AH113" s="232">
        <f>(VLOOKUP($C113,Incurred_Real!$A$25:$BR$427,Incurred_Real!BK$1,FALSE))*$M113</f>
        <v>0</v>
      </c>
      <c r="AI113" s="232">
        <f>(VLOOKUP($C113,Incurred_Real!$A$25:$BR$427,Incurred_Real!BL$1,FALSE))*$M113</f>
        <v>0</v>
      </c>
      <c r="AJ113" s="232">
        <f>(VLOOKUP($C113,Incurred_Real!$A$25:$BR$427,Incurred_Real!BM$1,FALSE))*$M113</f>
        <v>0</v>
      </c>
      <c r="AK113" s="232">
        <f>(VLOOKUP($C113,Incurred_Real!$A$25:$BR$427,Incurred_Real!BN$1,FALSE))*$M113</f>
        <v>0</v>
      </c>
      <c r="AL113" s="232">
        <f>(VLOOKUP($C113,Incurred_Real!$A$25:$BR$427,Incurred_Real!BO$1,FALSE))*$M113</f>
        <v>0</v>
      </c>
      <c r="AM113" s="232">
        <f>(VLOOKUP($C113,Incurred_Real!$A$25:$BR$427,Incurred_Real!BP$1,FALSE))*$M113</f>
        <v>0</v>
      </c>
      <c r="AN113" s="232">
        <f>(VLOOKUP($C113,Incurred_Real!$A$25:$BR$427,Incurred_Real!BQ$1,FALSE))*$M113</f>
        <v>0</v>
      </c>
      <c r="AO113" s="232">
        <f>(VLOOKUP($C113,Incurred_Real!$A$25:$BR$427,Incurred_Real!BR$1,FALSE))*$M113</f>
        <v>0</v>
      </c>
      <c r="AP113" s="232">
        <f t="shared" si="14"/>
        <v>0</v>
      </c>
      <c r="AR113" s="232" t="b">
        <f t="shared" si="16"/>
        <v>1</v>
      </c>
    </row>
    <row r="114" spans="3:44" x14ac:dyDescent="0.15">
      <c r="C114" s="11" t="s">
        <v>199</v>
      </c>
      <c r="D114" s="11" t="str">
        <f>VLOOKUP($C114,Incurred_Real!$A$24:$E$376,Incurred_Real!$B$1,FALSE)</f>
        <v>Intranet platform refresh 16-17</v>
      </c>
      <c r="E114" s="11" t="str">
        <f>VLOOKUP($C114,Incurred_Real!$A$24:$E$376,Incurred_Real!$D$1,FALSE)</f>
        <v>Information Technology</v>
      </c>
      <c r="F114" s="13">
        <f>IF(VLOOKUP($C114,Incurred_Real!$A$25:$AQ$426,Incurred_Real!$AL$1,FALSE)="Commissioned Extra",0,
IF(VLOOKUP($C114,Incurred_Real!$A$25:$AQ$426,Incurred_Real!$AK$1,FALSE)=F$4,VLOOKUP($C114,Incurred_Real!$A$25:$AQ$426,Incurred_Real!$AM$1,FALSE),0))</f>
        <v>0</v>
      </c>
      <c r="G114" s="13">
        <f>IF(VLOOKUP($C114,Incurred_Real!$A$25:$AQ$426,Incurred_Real!$AL$1,FALSE)="Commissioned Extra",0,
IF(VLOOKUP($C114,Incurred_Real!$A$25:$AQ$426,Incurred_Real!$AK$1,FALSE)=G$4,VLOOKUP($C114,Incurred_Real!$A$25:$AQ$426,Incurred_Real!$AM$1,FALSE),0))</f>
        <v>0</v>
      </c>
      <c r="H114" s="13">
        <f>IF(VLOOKUP($C114,Incurred_Real!$A$25:$AQ$426,Incurred_Real!$AL$1,FALSE)="Commissioned Extra",0,
IF(VLOOKUP($C114,Incurred_Real!$A$25:$AQ$426,Incurred_Real!$AK$1,FALSE)=H$4,VLOOKUP($C114,Incurred_Real!$A$25:$AQ$426,Incurred_Real!$AM$1,FALSE),0))</f>
        <v>0</v>
      </c>
      <c r="I114" s="13">
        <f>IF(VLOOKUP($C114,Incurred_Real!$A$25:$AQ$426,Incurred_Real!$AL$1,FALSE)="Commissioned Extra",0,
IF(VLOOKUP($C114,Incurred_Real!$A$25:$AQ$426,Incurred_Real!$AK$1,FALSE)=I$4,VLOOKUP($C114,Incurred_Real!$A$25:$AQ$426,Incurred_Real!$AM$1,FALSE),0))</f>
        <v>0</v>
      </c>
      <c r="J114" s="13">
        <f>IF(VLOOKUP($C114,Incurred_Real!$A$25:$AQ$426,Incurred_Real!$AL$1,FALSE)="Commissioned Extra",0,
IF(VLOOKUP($C114,Incurred_Real!$A$25:$AQ$426,Incurred_Real!$AK$1,FALSE)=J$4,VLOOKUP($C114,Incurred_Real!$A$25:$AQ$426,Incurred_Real!$AM$1,FALSE),0))</f>
        <v>0</v>
      </c>
      <c r="K114" s="13">
        <f>IF(VLOOKUP($C114,Incurred_Real!$A$25:$AQ$426,Incurred_Real!$AL$1,FALSE)="Commissioned Extra",0,
IF(VLOOKUP($C114,Incurred_Real!$A$25:$AQ$426,Incurred_Real!$AK$1,FALSE)=K$4,VLOOKUP($C114,Incurred_Real!$A$25:$AQ$426,Incurred_Real!$AM$1,FALSE),0))</f>
        <v>0</v>
      </c>
      <c r="L114" s="13">
        <f>IF(VLOOKUP($C114,Incurred_Real!$A$25:$AQ$426,Incurred_Real!$AL$1,FALSE)="Commissioned Extra",0,
IF(VLOOKUP($C114,Incurred_Real!$A$25:$AQ$426,Incurred_Real!$AK$1,FALSE)=L$4,VLOOKUP($C114,Incurred_Real!$A$25:$AQ$426,Incurred_Real!$AM$1,FALSE),0))</f>
        <v>0</v>
      </c>
      <c r="M114" s="232">
        <f t="shared" si="12"/>
        <v>0</v>
      </c>
      <c r="N114" s="232" t="str">
        <f t="shared" si="13"/>
        <v/>
      </c>
      <c r="P114" s="232">
        <f>(VLOOKUP($C114,Incurred_Real!$A$25:$BR$427,Incurred_Real!AS$1,FALSE))*$M114</f>
        <v>0</v>
      </c>
      <c r="Q114" s="232">
        <f>(VLOOKUP($C114,Incurred_Real!$A$25:$BR$427,Incurred_Real!AT$1,FALSE))*$M114</f>
        <v>0</v>
      </c>
      <c r="R114" s="232">
        <f>(VLOOKUP($C114,Incurred_Real!$A$25:$BR$427,Incurred_Real!AU$1,FALSE))*$M114</f>
        <v>0</v>
      </c>
      <c r="S114" s="232">
        <f>(VLOOKUP($C114,Incurred_Real!$A$25:$BR$427,Incurred_Real!AV$1,FALSE))*$M114</f>
        <v>0</v>
      </c>
      <c r="T114" s="232">
        <f>(VLOOKUP($C114,Incurred_Real!$A$25:$BR$427,Incurred_Real!AW$1,FALSE))*$M114</f>
        <v>0</v>
      </c>
      <c r="U114" s="232">
        <f>(VLOOKUP($C114,Incurred_Real!$A$25:$BR$427,Incurred_Real!AX$1,FALSE))*$M114</f>
        <v>0</v>
      </c>
      <c r="V114" s="232">
        <f>(VLOOKUP($C114,Incurred_Real!$A$25:$BR$427,Incurred_Real!AY$1,FALSE))*$M114</f>
        <v>0</v>
      </c>
      <c r="W114" s="232">
        <f>(VLOOKUP($C114,Incurred_Real!$A$25:$BR$427,Incurred_Real!AZ$1,FALSE))*$M114</f>
        <v>0</v>
      </c>
      <c r="X114" s="232">
        <f>(VLOOKUP($C114,Incurred_Real!$A$25:$BR$427,Incurred_Real!BA$1,FALSE))*$M114</f>
        <v>0</v>
      </c>
      <c r="Y114" s="232">
        <f>(VLOOKUP($C114,Incurred_Real!$A$25:$BR$427,Incurred_Real!BB$1,FALSE))*$M114</f>
        <v>0</v>
      </c>
      <c r="Z114" s="232">
        <f>(VLOOKUP($C114,Incurred_Real!$A$25:$BR$427,Incurred_Real!BC$1,FALSE))*$M114</f>
        <v>0</v>
      </c>
      <c r="AA114" s="232">
        <f>(VLOOKUP($C114,Incurred_Real!$A$25:$BR$427,Incurred_Real!BD$1,FALSE))*$M114</f>
        <v>0</v>
      </c>
      <c r="AB114" s="232">
        <f>(VLOOKUP($C114,Incurred_Real!$A$25:$BR$427,Incurred_Real!BE$1,FALSE))*$M114</f>
        <v>0</v>
      </c>
      <c r="AC114" s="232">
        <f>(VLOOKUP($C114,Incurred_Real!$A$25:$BR$427,Incurred_Real!BF$1,FALSE))*$M114</f>
        <v>0</v>
      </c>
      <c r="AD114" s="232">
        <f>(VLOOKUP($C114,Incurred_Real!$A$25:$BR$427,Incurred_Real!BG$1,FALSE))*$M114</f>
        <v>0</v>
      </c>
      <c r="AE114" s="232">
        <f>(VLOOKUP($C114,Incurred_Real!$A$25:$BR$427,Incurred_Real!BH$1,FALSE))*$M114</f>
        <v>0</v>
      </c>
      <c r="AF114" s="232">
        <f>(VLOOKUP($C114,Incurred_Real!$A$25:$BR$427,Incurred_Real!BI$1,FALSE))*$M114</f>
        <v>0</v>
      </c>
      <c r="AG114" s="232">
        <f>(VLOOKUP($C114,Incurred_Real!$A$25:$BR$427,Incurred_Real!BJ$1,FALSE))*$M114</f>
        <v>0</v>
      </c>
      <c r="AH114" s="232">
        <f>(VLOOKUP($C114,Incurred_Real!$A$25:$BR$427,Incurred_Real!BK$1,FALSE))*$M114</f>
        <v>0</v>
      </c>
      <c r="AI114" s="232">
        <f>(VLOOKUP($C114,Incurred_Real!$A$25:$BR$427,Incurred_Real!BL$1,FALSE))*$M114</f>
        <v>0</v>
      </c>
      <c r="AJ114" s="232">
        <f>(VLOOKUP($C114,Incurred_Real!$A$25:$BR$427,Incurred_Real!BM$1,FALSE))*$M114</f>
        <v>0</v>
      </c>
      <c r="AK114" s="232">
        <f>(VLOOKUP($C114,Incurred_Real!$A$25:$BR$427,Incurred_Real!BN$1,FALSE))*$M114</f>
        <v>0</v>
      </c>
      <c r="AL114" s="232">
        <f>(VLOOKUP($C114,Incurred_Real!$A$25:$BR$427,Incurred_Real!BO$1,FALSE))*$M114</f>
        <v>0</v>
      </c>
      <c r="AM114" s="232">
        <f>(VLOOKUP($C114,Incurred_Real!$A$25:$BR$427,Incurred_Real!BP$1,FALSE))*$M114</f>
        <v>0</v>
      </c>
      <c r="AN114" s="232">
        <f>(VLOOKUP($C114,Incurred_Real!$A$25:$BR$427,Incurred_Real!BQ$1,FALSE))*$M114</f>
        <v>0</v>
      </c>
      <c r="AO114" s="232">
        <f>(VLOOKUP($C114,Incurred_Real!$A$25:$BR$427,Incurred_Real!BR$1,FALSE))*$M114</f>
        <v>0</v>
      </c>
      <c r="AP114" s="232">
        <f t="shared" si="14"/>
        <v>0</v>
      </c>
      <c r="AR114" s="232" t="b">
        <f t="shared" si="16"/>
        <v>1</v>
      </c>
    </row>
    <row r="115" spans="3:44" x14ac:dyDescent="0.15">
      <c r="C115" s="11" t="s">
        <v>200</v>
      </c>
      <c r="D115" s="11" t="str">
        <f>VLOOKUP($C115,Incurred_Real!$A$24:$E$376,Incurred_Real!$B$1,FALSE)</f>
        <v>Furniture and Building Upgrades 2018-19</v>
      </c>
      <c r="E115" s="11" t="str">
        <f>VLOOKUP($C115,Incurred_Real!$A$24:$E$376,Incurred_Real!$D$1,FALSE)</f>
        <v>Facilities</v>
      </c>
      <c r="F115" s="13">
        <f>IF(VLOOKUP($C115,Incurred_Real!$A$25:$AQ$426,Incurred_Real!$AL$1,FALSE)="Commissioned Extra",0,
IF(VLOOKUP($C115,Incurred_Real!$A$25:$AQ$426,Incurred_Real!$AK$1,FALSE)=F$4,VLOOKUP($C115,Incurred_Real!$A$25:$AQ$426,Incurred_Real!$AM$1,FALSE),0))</f>
        <v>0</v>
      </c>
      <c r="G115" s="13">
        <f>IF(VLOOKUP($C115,Incurred_Real!$A$25:$AQ$426,Incurred_Real!$AL$1,FALSE)="Commissioned Extra",0,
IF(VLOOKUP($C115,Incurred_Real!$A$25:$AQ$426,Incurred_Real!$AK$1,FALSE)=G$4,VLOOKUP($C115,Incurred_Real!$A$25:$AQ$426,Incurred_Real!$AM$1,FALSE),0))</f>
        <v>0</v>
      </c>
      <c r="H115" s="13">
        <f>IF(VLOOKUP($C115,Incurred_Real!$A$25:$AQ$426,Incurred_Real!$AL$1,FALSE)="Commissioned Extra",0,
IF(VLOOKUP($C115,Incurred_Real!$A$25:$AQ$426,Incurred_Real!$AK$1,FALSE)=H$4,VLOOKUP($C115,Incurred_Real!$A$25:$AQ$426,Incurred_Real!$AM$1,FALSE),0))</f>
        <v>0</v>
      </c>
      <c r="I115" s="13">
        <f>IF(VLOOKUP($C115,Incurred_Real!$A$25:$AQ$426,Incurred_Real!$AL$1,FALSE)="Commissioned Extra",0,
IF(VLOOKUP($C115,Incurred_Real!$A$25:$AQ$426,Incurred_Real!$AK$1,FALSE)=I$4,VLOOKUP($C115,Incurred_Real!$A$25:$AQ$426,Incurred_Real!$AM$1,FALSE),0))</f>
        <v>0</v>
      </c>
      <c r="J115" s="13">
        <f>IF(VLOOKUP($C115,Incurred_Real!$A$25:$AQ$426,Incurred_Real!$AL$1,FALSE)="Commissioned Extra",0,
IF(VLOOKUP($C115,Incurred_Real!$A$25:$AQ$426,Incurred_Real!$AK$1,FALSE)=J$4,VLOOKUP($C115,Incurred_Real!$A$25:$AQ$426,Incurred_Real!$AM$1,FALSE),0))</f>
        <v>0</v>
      </c>
      <c r="K115" s="13">
        <f>IF(VLOOKUP($C115,Incurred_Real!$A$25:$AQ$426,Incurred_Real!$AL$1,FALSE)="Commissioned Extra",0,
IF(VLOOKUP($C115,Incurred_Real!$A$25:$AQ$426,Incurred_Real!$AK$1,FALSE)=K$4,VLOOKUP($C115,Incurred_Real!$A$25:$AQ$426,Incurred_Real!$AM$1,FALSE),0))</f>
        <v>0</v>
      </c>
      <c r="L115" s="13">
        <f>IF(VLOOKUP($C115,Incurred_Real!$A$25:$AQ$426,Incurred_Real!$AL$1,FALSE)="Commissioned Extra",0,
IF(VLOOKUP($C115,Incurred_Real!$A$25:$AQ$426,Incurred_Real!$AK$1,FALSE)=L$4,VLOOKUP($C115,Incurred_Real!$A$25:$AQ$426,Incurred_Real!$AM$1,FALSE),0))</f>
        <v>0</v>
      </c>
      <c r="M115" s="232">
        <f t="shared" si="12"/>
        <v>0</v>
      </c>
      <c r="N115" s="232" t="str">
        <f t="shared" si="13"/>
        <v/>
      </c>
      <c r="P115" s="232">
        <f>(VLOOKUP($C115,Incurred_Real!$A$25:$BR$427,Incurred_Real!AS$1,FALSE))*$M115</f>
        <v>0</v>
      </c>
      <c r="Q115" s="232">
        <f>(VLOOKUP($C115,Incurred_Real!$A$25:$BR$427,Incurred_Real!AT$1,FALSE))*$M115</f>
        <v>0</v>
      </c>
      <c r="R115" s="232">
        <f>(VLOOKUP($C115,Incurred_Real!$A$25:$BR$427,Incurred_Real!AU$1,FALSE))*$M115</f>
        <v>0</v>
      </c>
      <c r="S115" s="232">
        <f>(VLOOKUP($C115,Incurred_Real!$A$25:$BR$427,Incurred_Real!AV$1,FALSE))*$M115</f>
        <v>0</v>
      </c>
      <c r="T115" s="232">
        <f>(VLOOKUP($C115,Incurred_Real!$A$25:$BR$427,Incurred_Real!AW$1,FALSE))*$M115</f>
        <v>0</v>
      </c>
      <c r="U115" s="232">
        <f>(VLOOKUP($C115,Incurred_Real!$A$25:$BR$427,Incurred_Real!AX$1,FALSE))*$M115</f>
        <v>0</v>
      </c>
      <c r="V115" s="232">
        <f>(VLOOKUP($C115,Incurred_Real!$A$25:$BR$427,Incurred_Real!AY$1,FALSE))*$M115</f>
        <v>0</v>
      </c>
      <c r="W115" s="232">
        <f>(VLOOKUP($C115,Incurred_Real!$A$25:$BR$427,Incurred_Real!AZ$1,FALSE))*$M115</f>
        <v>0</v>
      </c>
      <c r="X115" s="232">
        <f>(VLOOKUP($C115,Incurred_Real!$A$25:$BR$427,Incurred_Real!BA$1,FALSE))*$M115</f>
        <v>0</v>
      </c>
      <c r="Y115" s="232">
        <f>(VLOOKUP($C115,Incurred_Real!$A$25:$BR$427,Incurred_Real!BB$1,FALSE))*$M115</f>
        <v>0</v>
      </c>
      <c r="Z115" s="232">
        <f>(VLOOKUP($C115,Incurred_Real!$A$25:$BR$427,Incurred_Real!BC$1,FALSE))*$M115</f>
        <v>0</v>
      </c>
      <c r="AA115" s="232">
        <f>(VLOOKUP($C115,Incurred_Real!$A$25:$BR$427,Incurred_Real!BD$1,FALSE))*$M115</f>
        <v>0</v>
      </c>
      <c r="AB115" s="232">
        <f>(VLOOKUP($C115,Incurred_Real!$A$25:$BR$427,Incurred_Real!BE$1,FALSE))*$M115</f>
        <v>0</v>
      </c>
      <c r="AC115" s="232">
        <f>(VLOOKUP($C115,Incurred_Real!$A$25:$BR$427,Incurred_Real!BF$1,FALSE))*$M115</f>
        <v>0</v>
      </c>
      <c r="AD115" s="232">
        <f>(VLOOKUP($C115,Incurred_Real!$A$25:$BR$427,Incurred_Real!BG$1,FALSE))*$M115</f>
        <v>0</v>
      </c>
      <c r="AE115" s="232">
        <f>(VLOOKUP($C115,Incurred_Real!$A$25:$BR$427,Incurred_Real!BH$1,FALSE))*$M115</f>
        <v>0</v>
      </c>
      <c r="AF115" s="232">
        <f>(VLOOKUP($C115,Incurred_Real!$A$25:$BR$427,Incurred_Real!BI$1,FALSE))*$M115</f>
        <v>0</v>
      </c>
      <c r="AG115" s="232">
        <f>(VLOOKUP($C115,Incurred_Real!$A$25:$BR$427,Incurred_Real!BJ$1,FALSE))*$M115</f>
        <v>0</v>
      </c>
      <c r="AH115" s="232">
        <f>(VLOOKUP($C115,Incurred_Real!$A$25:$BR$427,Incurred_Real!BK$1,FALSE))*$M115</f>
        <v>0</v>
      </c>
      <c r="AI115" s="232">
        <f>(VLOOKUP($C115,Incurred_Real!$A$25:$BR$427,Incurred_Real!BL$1,FALSE))*$M115</f>
        <v>0</v>
      </c>
      <c r="AJ115" s="232">
        <f>(VLOOKUP($C115,Incurred_Real!$A$25:$BR$427,Incurred_Real!BM$1,FALSE))*$M115</f>
        <v>0</v>
      </c>
      <c r="AK115" s="232">
        <f>(VLOOKUP($C115,Incurred_Real!$A$25:$BR$427,Incurred_Real!BN$1,FALSE))*$M115</f>
        <v>0</v>
      </c>
      <c r="AL115" s="232">
        <f>(VLOOKUP($C115,Incurred_Real!$A$25:$BR$427,Incurred_Real!BO$1,FALSE))*$M115</f>
        <v>0</v>
      </c>
      <c r="AM115" s="232">
        <f>(VLOOKUP($C115,Incurred_Real!$A$25:$BR$427,Incurred_Real!BP$1,FALSE))*$M115</f>
        <v>0</v>
      </c>
      <c r="AN115" s="232">
        <f>(VLOOKUP($C115,Incurred_Real!$A$25:$BR$427,Incurred_Real!BQ$1,FALSE))*$M115</f>
        <v>0</v>
      </c>
      <c r="AO115" s="232">
        <f>(VLOOKUP($C115,Incurred_Real!$A$25:$BR$427,Incurred_Real!BR$1,FALSE))*$M115</f>
        <v>0</v>
      </c>
      <c r="AP115" s="232">
        <f t="shared" si="14"/>
        <v>0</v>
      </c>
      <c r="AR115" s="232" t="b">
        <f t="shared" si="16"/>
        <v>1</v>
      </c>
    </row>
    <row r="116" spans="3:44" x14ac:dyDescent="0.15">
      <c r="C116" s="11" t="s">
        <v>202</v>
      </c>
      <c r="D116" s="11" t="str">
        <f>VLOOKUP($C116,Incurred_Real!$A$24:$E$376,Incurred_Real!$B$1,FALSE)</f>
        <v>Vehicle Purchases 2018-19</v>
      </c>
      <c r="E116" s="11" t="str">
        <f>VLOOKUP($C116,Incurred_Real!$A$24:$E$376,Incurred_Real!$D$1,FALSE)</f>
        <v>Facilities</v>
      </c>
      <c r="F116" s="13">
        <f>IF(VLOOKUP($C116,Incurred_Real!$A$25:$AQ$426,Incurred_Real!$AL$1,FALSE)="Commissioned Extra",0,
IF(VLOOKUP($C116,Incurred_Real!$A$25:$AQ$426,Incurred_Real!$AK$1,FALSE)=F$4,VLOOKUP($C116,Incurred_Real!$A$25:$AQ$426,Incurred_Real!$AM$1,FALSE),0))</f>
        <v>0</v>
      </c>
      <c r="G116" s="13">
        <f>IF(VLOOKUP($C116,Incurred_Real!$A$25:$AQ$426,Incurred_Real!$AL$1,FALSE)="Commissioned Extra",0,
IF(VLOOKUP($C116,Incurred_Real!$A$25:$AQ$426,Incurred_Real!$AK$1,FALSE)=G$4,VLOOKUP($C116,Incurred_Real!$A$25:$AQ$426,Incurred_Real!$AM$1,FALSE),0))</f>
        <v>0</v>
      </c>
      <c r="H116" s="13">
        <f>IF(VLOOKUP($C116,Incurred_Real!$A$25:$AQ$426,Incurred_Real!$AL$1,FALSE)="Commissioned Extra",0,
IF(VLOOKUP($C116,Incurred_Real!$A$25:$AQ$426,Incurred_Real!$AK$1,FALSE)=H$4,VLOOKUP($C116,Incurred_Real!$A$25:$AQ$426,Incurred_Real!$AM$1,FALSE),0))</f>
        <v>0</v>
      </c>
      <c r="I116" s="13">
        <f>IF(VLOOKUP($C116,Incurred_Real!$A$25:$AQ$426,Incurred_Real!$AL$1,FALSE)="Commissioned Extra",0,
IF(VLOOKUP($C116,Incurred_Real!$A$25:$AQ$426,Incurred_Real!$AK$1,FALSE)=I$4,VLOOKUP($C116,Incurred_Real!$A$25:$AQ$426,Incurred_Real!$AM$1,FALSE),0))</f>
        <v>0</v>
      </c>
      <c r="J116" s="13">
        <f>IF(VLOOKUP($C116,Incurred_Real!$A$25:$AQ$426,Incurred_Real!$AL$1,FALSE)="Commissioned Extra",0,
IF(VLOOKUP($C116,Incurred_Real!$A$25:$AQ$426,Incurred_Real!$AK$1,FALSE)=J$4,VLOOKUP($C116,Incurred_Real!$A$25:$AQ$426,Incurred_Real!$AM$1,FALSE),0))</f>
        <v>0</v>
      </c>
      <c r="K116" s="13">
        <f>IF(VLOOKUP($C116,Incurred_Real!$A$25:$AQ$426,Incurred_Real!$AL$1,FALSE)="Commissioned Extra",0,
IF(VLOOKUP($C116,Incurred_Real!$A$25:$AQ$426,Incurred_Real!$AK$1,FALSE)=K$4,VLOOKUP($C116,Incurred_Real!$A$25:$AQ$426,Incurred_Real!$AM$1,FALSE),0))</f>
        <v>0</v>
      </c>
      <c r="L116" s="13">
        <f>IF(VLOOKUP($C116,Incurred_Real!$A$25:$AQ$426,Incurred_Real!$AL$1,FALSE)="Commissioned Extra",0,
IF(VLOOKUP($C116,Incurred_Real!$A$25:$AQ$426,Incurred_Real!$AK$1,FALSE)=L$4,VLOOKUP($C116,Incurred_Real!$A$25:$AQ$426,Incurred_Real!$AM$1,FALSE),0))</f>
        <v>0</v>
      </c>
      <c r="M116" s="232">
        <f t="shared" si="12"/>
        <v>0</v>
      </c>
      <c r="N116" s="232" t="str">
        <f t="shared" si="13"/>
        <v/>
      </c>
      <c r="P116" s="232">
        <f>(VLOOKUP($C116,Incurred_Real!$A$25:$BR$427,Incurred_Real!AS$1,FALSE))*$M116</f>
        <v>0</v>
      </c>
      <c r="Q116" s="232">
        <f>(VLOOKUP($C116,Incurred_Real!$A$25:$BR$427,Incurred_Real!AT$1,FALSE))*$M116</f>
        <v>0</v>
      </c>
      <c r="R116" s="232">
        <f>(VLOOKUP($C116,Incurred_Real!$A$25:$BR$427,Incurred_Real!AU$1,FALSE))*$M116</f>
        <v>0</v>
      </c>
      <c r="S116" s="232">
        <f>(VLOOKUP($C116,Incurred_Real!$A$25:$BR$427,Incurred_Real!AV$1,FALSE))*$M116</f>
        <v>0</v>
      </c>
      <c r="T116" s="232">
        <f>(VLOOKUP($C116,Incurred_Real!$A$25:$BR$427,Incurred_Real!AW$1,FALSE))*$M116</f>
        <v>0</v>
      </c>
      <c r="U116" s="232">
        <f>(VLOOKUP($C116,Incurred_Real!$A$25:$BR$427,Incurred_Real!AX$1,FALSE))*$M116</f>
        <v>0</v>
      </c>
      <c r="V116" s="232">
        <f>(VLOOKUP($C116,Incurred_Real!$A$25:$BR$427,Incurred_Real!AY$1,FALSE))*$M116</f>
        <v>0</v>
      </c>
      <c r="W116" s="232">
        <f>(VLOOKUP($C116,Incurred_Real!$A$25:$BR$427,Incurred_Real!AZ$1,FALSE))*$M116</f>
        <v>0</v>
      </c>
      <c r="X116" s="232">
        <f>(VLOOKUP($C116,Incurred_Real!$A$25:$BR$427,Incurred_Real!BA$1,FALSE))*$M116</f>
        <v>0</v>
      </c>
      <c r="Y116" s="232">
        <f>(VLOOKUP($C116,Incurred_Real!$A$25:$BR$427,Incurred_Real!BB$1,FALSE))*$M116</f>
        <v>0</v>
      </c>
      <c r="Z116" s="232">
        <f>(VLOOKUP($C116,Incurred_Real!$A$25:$BR$427,Incurred_Real!BC$1,FALSE))*$M116</f>
        <v>0</v>
      </c>
      <c r="AA116" s="232">
        <f>(VLOOKUP($C116,Incurred_Real!$A$25:$BR$427,Incurred_Real!BD$1,FALSE))*$M116</f>
        <v>0</v>
      </c>
      <c r="AB116" s="232">
        <f>(VLOOKUP($C116,Incurred_Real!$A$25:$BR$427,Incurred_Real!BE$1,FALSE))*$M116</f>
        <v>0</v>
      </c>
      <c r="AC116" s="232">
        <f>(VLOOKUP($C116,Incurred_Real!$A$25:$BR$427,Incurred_Real!BF$1,FALSE))*$M116</f>
        <v>0</v>
      </c>
      <c r="AD116" s="232">
        <f>(VLOOKUP($C116,Incurred_Real!$A$25:$BR$427,Incurred_Real!BG$1,FALSE))*$M116</f>
        <v>0</v>
      </c>
      <c r="AE116" s="232">
        <f>(VLOOKUP($C116,Incurred_Real!$A$25:$BR$427,Incurred_Real!BH$1,FALSE))*$M116</f>
        <v>0</v>
      </c>
      <c r="AF116" s="232">
        <f>(VLOOKUP($C116,Incurred_Real!$A$25:$BR$427,Incurred_Real!BI$1,FALSE))*$M116</f>
        <v>0</v>
      </c>
      <c r="AG116" s="232">
        <f>(VLOOKUP($C116,Incurred_Real!$A$25:$BR$427,Incurred_Real!BJ$1,FALSE))*$M116</f>
        <v>0</v>
      </c>
      <c r="AH116" s="232">
        <f>(VLOOKUP($C116,Incurred_Real!$A$25:$BR$427,Incurred_Real!BK$1,FALSE))*$M116</f>
        <v>0</v>
      </c>
      <c r="AI116" s="232">
        <f>(VLOOKUP($C116,Incurred_Real!$A$25:$BR$427,Incurred_Real!BL$1,FALSE))*$M116</f>
        <v>0</v>
      </c>
      <c r="AJ116" s="232">
        <f>(VLOOKUP($C116,Incurred_Real!$A$25:$BR$427,Incurred_Real!BM$1,FALSE))*$M116</f>
        <v>0</v>
      </c>
      <c r="AK116" s="232">
        <f>(VLOOKUP($C116,Incurred_Real!$A$25:$BR$427,Incurred_Real!BN$1,FALSE))*$M116</f>
        <v>0</v>
      </c>
      <c r="AL116" s="232">
        <f>(VLOOKUP($C116,Incurred_Real!$A$25:$BR$427,Incurred_Real!BO$1,FALSE))*$M116</f>
        <v>0</v>
      </c>
      <c r="AM116" s="232">
        <f>(VLOOKUP($C116,Incurred_Real!$A$25:$BR$427,Incurred_Real!BP$1,FALSE))*$M116</f>
        <v>0</v>
      </c>
      <c r="AN116" s="232">
        <f>(VLOOKUP($C116,Incurred_Real!$A$25:$BR$427,Incurred_Real!BQ$1,FALSE))*$M116</f>
        <v>0</v>
      </c>
      <c r="AO116" s="232">
        <f>(VLOOKUP($C116,Incurred_Real!$A$25:$BR$427,Incurred_Real!BR$1,FALSE))*$M116</f>
        <v>0</v>
      </c>
      <c r="AP116" s="232">
        <f t="shared" si="14"/>
        <v>0</v>
      </c>
      <c r="AR116" s="232" t="b">
        <f t="shared" si="16"/>
        <v>1</v>
      </c>
    </row>
    <row r="117" spans="3:44" x14ac:dyDescent="0.15">
      <c r="C117" s="11" t="s">
        <v>204</v>
      </c>
      <c r="D117" s="11" t="str">
        <f>VLOOKUP($C117,Incurred_Real!$A$24:$E$376,Incurred_Real!$B$1,FALSE)</f>
        <v>Inventory Purchases 2018-19</v>
      </c>
      <c r="E117" s="11" t="str">
        <f>VLOOKUP($C117,Incurred_Real!$A$24:$E$376,Incurred_Real!$D$1,FALSE)</f>
        <v>Inventory/Spares</v>
      </c>
      <c r="F117" s="13">
        <f>IF(VLOOKUP($C117,Incurred_Real!$A$25:$AQ$426,Incurred_Real!$AL$1,FALSE)="Commissioned Extra",0,
IF(VLOOKUP($C117,Incurred_Real!$A$25:$AQ$426,Incurred_Real!$AK$1,FALSE)=F$4,VLOOKUP($C117,Incurred_Real!$A$25:$AQ$426,Incurred_Real!$AM$1,FALSE),0))</f>
        <v>0</v>
      </c>
      <c r="G117" s="13">
        <f>IF(VLOOKUP($C117,Incurred_Real!$A$25:$AQ$426,Incurred_Real!$AL$1,FALSE)="Commissioned Extra",0,
IF(VLOOKUP($C117,Incurred_Real!$A$25:$AQ$426,Incurred_Real!$AK$1,FALSE)=G$4,VLOOKUP($C117,Incurred_Real!$A$25:$AQ$426,Incurred_Real!$AM$1,FALSE),0))</f>
        <v>0</v>
      </c>
      <c r="H117" s="13">
        <f>IF(VLOOKUP($C117,Incurred_Real!$A$25:$AQ$426,Incurred_Real!$AL$1,FALSE)="Commissioned Extra",0,
IF(VLOOKUP($C117,Incurred_Real!$A$25:$AQ$426,Incurred_Real!$AK$1,FALSE)=H$4,VLOOKUP($C117,Incurred_Real!$A$25:$AQ$426,Incurred_Real!$AM$1,FALSE),0))</f>
        <v>0</v>
      </c>
      <c r="I117" s="13">
        <f>IF(VLOOKUP($C117,Incurred_Real!$A$25:$AQ$426,Incurred_Real!$AL$1,FALSE)="Commissioned Extra",0,
IF(VLOOKUP($C117,Incurred_Real!$A$25:$AQ$426,Incurred_Real!$AK$1,FALSE)=I$4,VLOOKUP($C117,Incurred_Real!$A$25:$AQ$426,Incurred_Real!$AM$1,FALSE),0))</f>
        <v>0</v>
      </c>
      <c r="J117" s="13">
        <f>IF(VLOOKUP($C117,Incurred_Real!$A$25:$AQ$426,Incurred_Real!$AL$1,FALSE)="Commissioned Extra",0,
IF(VLOOKUP($C117,Incurred_Real!$A$25:$AQ$426,Incurred_Real!$AK$1,FALSE)=J$4,VLOOKUP($C117,Incurred_Real!$A$25:$AQ$426,Incurred_Real!$AM$1,FALSE),0))</f>
        <v>0</v>
      </c>
      <c r="K117" s="13">
        <f>IF(VLOOKUP($C117,Incurred_Real!$A$25:$AQ$426,Incurred_Real!$AL$1,FALSE)="Commissioned Extra",0,
IF(VLOOKUP($C117,Incurred_Real!$A$25:$AQ$426,Incurred_Real!$AK$1,FALSE)=K$4,VLOOKUP($C117,Incurred_Real!$A$25:$AQ$426,Incurred_Real!$AM$1,FALSE),0))</f>
        <v>0</v>
      </c>
      <c r="L117" s="13">
        <f>IF(VLOOKUP($C117,Incurred_Real!$A$25:$AQ$426,Incurred_Real!$AL$1,FALSE)="Commissioned Extra",0,
IF(VLOOKUP($C117,Incurred_Real!$A$25:$AQ$426,Incurred_Real!$AK$1,FALSE)=L$4,VLOOKUP($C117,Incurred_Real!$A$25:$AQ$426,Incurred_Real!$AM$1,FALSE),0))</f>
        <v>0</v>
      </c>
      <c r="M117" s="232">
        <f t="shared" si="12"/>
        <v>0</v>
      </c>
      <c r="N117" s="232" t="str">
        <f t="shared" si="13"/>
        <v/>
      </c>
      <c r="P117" s="232">
        <f>(VLOOKUP($C117,Incurred_Real!$A$25:$BR$427,Incurred_Real!AS$1,FALSE))*$M117</f>
        <v>0</v>
      </c>
      <c r="Q117" s="232">
        <f>(VLOOKUP($C117,Incurred_Real!$A$25:$BR$427,Incurred_Real!AT$1,FALSE))*$M117</f>
        <v>0</v>
      </c>
      <c r="R117" s="232">
        <f>(VLOOKUP($C117,Incurred_Real!$A$25:$BR$427,Incurred_Real!AU$1,FALSE))*$M117</f>
        <v>0</v>
      </c>
      <c r="S117" s="232">
        <f>(VLOOKUP($C117,Incurred_Real!$A$25:$BR$427,Incurred_Real!AV$1,FALSE))*$M117</f>
        <v>0</v>
      </c>
      <c r="T117" s="232">
        <f>(VLOOKUP($C117,Incurred_Real!$A$25:$BR$427,Incurred_Real!AW$1,FALSE))*$M117</f>
        <v>0</v>
      </c>
      <c r="U117" s="232">
        <f>(VLOOKUP($C117,Incurred_Real!$A$25:$BR$427,Incurred_Real!AX$1,FALSE))*$M117</f>
        <v>0</v>
      </c>
      <c r="V117" s="232">
        <f>(VLOOKUP($C117,Incurred_Real!$A$25:$BR$427,Incurred_Real!AY$1,FALSE))*$M117</f>
        <v>0</v>
      </c>
      <c r="W117" s="232">
        <f>(VLOOKUP($C117,Incurred_Real!$A$25:$BR$427,Incurred_Real!AZ$1,FALSE))*$M117</f>
        <v>0</v>
      </c>
      <c r="X117" s="232">
        <f>(VLOOKUP($C117,Incurred_Real!$A$25:$BR$427,Incurred_Real!BA$1,FALSE))*$M117</f>
        <v>0</v>
      </c>
      <c r="Y117" s="232">
        <f>(VLOOKUP($C117,Incurred_Real!$A$25:$BR$427,Incurred_Real!BB$1,FALSE))*$M117</f>
        <v>0</v>
      </c>
      <c r="Z117" s="232">
        <f>(VLOOKUP($C117,Incurred_Real!$A$25:$BR$427,Incurred_Real!BC$1,FALSE))*$M117</f>
        <v>0</v>
      </c>
      <c r="AA117" s="232">
        <f>(VLOOKUP($C117,Incurred_Real!$A$25:$BR$427,Incurred_Real!BD$1,FALSE))*$M117</f>
        <v>0</v>
      </c>
      <c r="AB117" s="232">
        <f>(VLOOKUP($C117,Incurred_Real!$A$25:$BR$427,Incurred_Real!BE$1,FALSE))*$M117</f>
        <v>0</v>
      </c>
      <c r="AC117" s="232">
        <f>(VLOOKUP($C117,Incurred_Real!$A$25:$BR$427,Incurred_Real!BF$1,FALSE))*$M117</f>
        <v>0</v>
      </c>
      <c r="AD117" s="232">
        <f>(VLOOKUP($C117,Incurred_Real!$A$25:$BR$427,Incurred_Real!BG$1,FALSE))*$M117</f>
        <v>0</v>
      </c>
      <c r="AE117" s="232">
        <f>(VLOOKUP($C117,Incurred_Real!$A$25:$BR$427,Incurred_Real!BH$1,FALSE))*$M117</f>
        <v>0</v>
      </c>
      <c r="AF117" s="232">
        <f>(VLOOKUP($C117,Incurred_Real!$A$25:$BR$427,Incurred_Real!BI$1,FALSE))*$M117</f>
        <v>0</v>
      </c>
      <c r="AG117" s="232">
        <f>(VLOOKUP($C117,Incurred_Real!$A$25:$BR$427,Incurred_Real!BJ$1,FALSE))*$M117</f>
        <v>0</v>
      </c>
      <c r="AH117" s="232">
        <f>(VLOOKUP($C117,Incurred_Real!$A$25:$BR$427,Incurred_Real!BK$1,FALSE))*$M117</f>
        <v>0</v>
      </c>
      <c r="AI117" s="232">
        <f>(VLOOKUP($C117,Incurred_Real!$A$25:$BR$427,Incurred_Real!BL$1,FALSE))*$M117</f>
        <v>0</v>
      </c>
      <c r="AJ117" s="232">
        <f>(VLOOKUP($C117,Incurred_Real!$A$25:$BR$427,Incurred_Real!BM$1,FALSE))*$M117</f>
        <v>0</v>
      </c>
      <c r="AK117" s="232">
        <f>(VLOOKUP($C117,Incurred_Real!$A$25:$BR$427,Incurred_Real!BN$1,FALSE))*$M117</f>
        <v>0</v>
      </c>
      <c r="AL117" s="232">
        <f>(VLOOKUP($C117,Incurred_Real!$A$25:$BR$427,Incurred_Real!BO$1,FALSE))*$M117</f>
        <v>0</v>
      </c>
      <c r="AM117" s="232">
        <f>(VLOOKUP($C117,Incurred_Real!$A$25:$BR$427,Incurred_Real!BP$1,FALSE))*$M117</f>
        <v>0</v>
      </c>
      <c r="AN117" s="232">
        <f>(VLOOKUP($C117,Incurred_Real!$A$25:$BR$427,Incurred_Real!BQ$1,FALSE))*$M117</f>
        <v>0</v>
      </c>
      <c r="AO117" s="232">
        <f>(VLOOKUP($C117,Incurred_Real!$A$25:$BR$427,Incurred_Real!BR$1,FALSE))*$M117</f>
        <v>0</v>
      </c>
      <c r="AP117" s="232">
        <f t="shared" si="14"/>
        <v>0</v>
      </c>
      <c r="AR117" s="232" t="b">
        <f t="shared" si="16"/>
        <v>1</v>
      </c>
    </row>
    <row r="118" spans="3:44" x14ac:dyDescent="0.15">
      <c r="C118" s="11" t="s">
        <v>206</v>
      </c>
      <c r="D118" s="11" t="str">
        <f>VLOOKUP($C118,Incurred_Real!$A$24:$E$376,Incurred_Real!$B$1,FALSE)</f>
        <v>Local Area Network Equipment Refresh 21-22</v>
      </c>
      <c r="E118" s="11" t="str">
        <f>VLOOKUP($C118,Incurred_Real!$A$24:$E$376,Incurred_Real!$D$1,FALSE)</f>
        <v>Information Technology</v>
      </c>
      <c r="F118" s="13">
        <f>IF(VLOOKUP($C118,Incurred_Real!$A$25:$AQ$426,Incurred_Real!$AL$1,FALSE)="Commissioned Extra",0,
IF(VLOOKUP($C118,Incurred_Real!$A$25:$AQ$426,Incurred_Real!$AK$1,FALSE)=F$4,VLOOKUP($C118,Incurred_Real!$A$25:$AQ$426,Incurred_Real!$AM$1,FALSE),0))</f>
        <v>0</v>
      </c>
      <c r="G118" s="13">
        <f>IF(VLOOKUP($C118,Incurred_Real!$A$25:$AQ$426,Incurred_Real!$AL$1,FALSE)="Commissioned Extra",0,
IF(VLOOKUP($C118,Incurred_Real!$A$25:$AQ$426,Incurred_Real!$AK$1,FALSE)=G$4,VLOOKUP($C118,Incurred_Real!$A$25:$AQ$426,Incurred_Real!$AM$1,FALSE),0))</f>
        <v>0</v>
      </c>
      <c r="H118" s="13">
        <f>IF(VLOOKUP($C118,Incurred_Real!$A$25:$AQ$426,Incurred_Real!$AL$1,FALSE)="Commissioned Extra",0,
IF(VLOOKUP($C118,Incurred_Real!$A$25:$AQ$426,Incurred_Real!$AK$1,FALSE)=H$4,VLOOKUP($C118,Incurred_Real!$A$25:$AQ$426,Incurred_Real!$AM$1,FALSE),0))</f>
        <v>0</v>
      </c>
      <c r="I118" s="13">
        <f>IF(VLOOKUP($C118,Incurred_Real!$A$25:$AQ$426,Incurred_Real!$AL$1,FALSE)="Commissioned Extra",0,
IF(VLOOKUP($C118,Incurred_Real!$A$25:$AQ$426,Incurred_Real!$AK$1,FALSE)=I$4,VLOOKUP($C118,Incurred_Real!$A$25:$AQ$426,Incurred_Real!$AM$1,FALSE),0))</f>
        <v>0</v>
      </c>
      <c r="J118" s="13">
        <f>IF(VLOOKUP($C118,Incurred_Real!$A$25:$AQ$426,Incurred_Real!$AL$1,FALSE)="Commissioned Extra",0,
IF(VLOOKUP($C118,Incurred_Real!$A$25:$AQ$426,Incurred_Real!$AK$1,FALSE)=J$4,VLOOKUP($C118,Incurred_Real!$A$25:$AQ$426,Incurred_Real!$AM$1,FALSE),0))</f>
        <v>0</v>
      </c>
      <c r="K118" s="13">
        <f>IF(VLOOKUP($C118,Incurred_Real!$A$25:$AQ$426,Incurred_Real!$AL$1,FALSE)="Commissioned Extra",0,
IF(VLOOKUP($C118,Incurred_Real!$A$25:$AQ$426,Incurred_Real!$AK$1,FALSE)=K$4,VLOOKUP($C118,Incurred_Real!$A$25:$AQ$426,Incurred_Real!$AM$1,FALSE),0))</f>
        <v>0</v>
      </c>
      <c r="L118" s="13">
        <f>IF(VLOOKUP($C118,Incurred_Real!$A$25:$AQ$426,Incurred_Real!$AL$1,FALSE)="Commissioned Extra",0,
IF(VLOOKUP($C118,Incurred_Real!$A$25:$AQ$426,Incurred_Real!$AK$1,FALSE)=L$4,VLOOKUP($C118,Incurred_Real!$A$25:$AQ$426,Incurred_Real!$AM$1,FALSE),0))</f>
        <v>0</v>
      </c>
      <c r="M118" s="232">
        <f t="shared" si="12"/>
        <v>0</v>
      </c>
      <c r="N118" s="232" t="str">
        <f t="shared" si="13"/>
        <v/>
      </c>
      <c r="P118" s="232">
        <f>(VLOOKUP($C118,Incurred_Real!$A$25:$BR$427,Incurred_Real!AS$1,FALSE))*$M118</f>
        <v>0</v>
      </c>
      <c r="Q118" s="232">
        <f>(VLOOKUP($C118,Incurred_Real!$A$25:$BR$427,Incurred_Real!AT$1,FALSE))*$M118</f>
        <v>0</v>
      </c>
      <c r="R118" s="232">
        <f>(VLOOKUP($C118,Incurred_Real!$A$25:$BR$427,Incurred_Real!AU$1,FALSE))*$M118</f>
        <v>0</v>
      </c>
      <c r="S118" s="232">
        <f>(VLOOKUP($C118,Incurred_Real!$A$25:$BR$427,Incurred_Real!AV$1,FALSE))*$M118</f>
        <v>0</v>
      </c>
      <c r="T118" s="232">
        <f>(VLOOKUP($C118,Incurred_Real!$A$25:$BR$427,Incurred_Real!AW$1,FALSE))*$M118</f>
        <v>0</v>
      </c>
      <c r="U118" s="232">
        <f>(VLOOKUP($C118,Incurred_Real!$A$25:$BR$427,Incurred_Real!AX$1,FALSE))*$M118</f>
        <v>0</v>
      </c>
      <c r="V118" s="232">
        <f>(VLOOKUP($C118,Incurred_Real!$A$25:$BR$427,Incurred_Real!AY$1,FALSE))*$M118</f>
        <v>0</v>
      </c>
      <c r="W118" s="232">
        <f>(VLOOKUP($C118,Incurred_Real!$A$25:$BR$427,Incurred_Real!AZ$1,FALSE))*$M118</f>
        <v>0</v>
      </c>
      <c r="X118" s="232">
        <f>(VLOOKUP($C118,Incurred_Real!$A$25:$BR$427,Incurred_Real!BA$1,FALSE))*$M118</f>
        <v>0</v>
      </c>
      <c r="Y118" s="232">
        <f>(VLOOKUP($C118,Incurred_Real!$A$25:$BR$427,Incurred_Real!BB$1,FALSE))*$M118</f>
        <v>0</v>
      </c>
      <c r="Z118" s="232">
        <f>(VLOOKUP($C118,Incurred_Real!$A$25:$BR$427,Incurred_Real!BC$1,FALSE))*$M118</f>
        <v>0</v>
      </c>
      <c r="AA118" s="232">
        <f>(VLOOKUP($C118,Incurred_Real!$A$25:$BR$427,Incurred_Real!BD$1,FALSE))*$M118</f>
        <v>0</v>
      </c>
      <c r="AB118" s="232">
        <f>(VLOOKUP($C118,Incurred_Real!$A$25:$BR$427,Incurred_Real!BE$1,FALSE))*$M118</f>
        <v>0</v>
      </c>
      <c r="AC118" s="232">
        <f>(VLOOKUP($C118,Incurred_Real!$A$25:$BR$427,Incurred_Real!BF$1,FALSE))*$M118</f>
        <v>0</v>
      </c>
      <c r="AD118" s="232">
        <f>(VLOOKUP($C118,Incurred_Real!$A$25:$BR$427,Incurred_Real!BG$1,FALSE))*$M118</f>
        <v>0</v>
      </c>
      <c r="AE118" s="232">
        <f>(VLOOKUP($C118,Incurred_Real!$A$25:$BR$427,Incurred_Real!BH$1,FALSE))*$M118</f>
        <v>0</v>
      </c>
      <c r="AF118" s="232">
        <f>(VLOOKUP($C118,Incurred_Real!$A$25:$BR$427,Incurred_Real!BI$1,FALSE))*$M118</f>
        <v>0</v>
      </c>
      <c r="AG118" s="232">
        <f>(VLOOKUP($C118,Incurred_Real!$A$25:$BR$427,Incurred_Real!BJ$1,FALSE))*$M118</f>
        <v>0</v>
      </c>
      <c r="AH118" s="232">
        <f>(VLOOKUP($C118,Incurred_Real!$A$25:$BR$427,Incurred_Real!BK$1,FALSE))*$M118</f>
        <v>0</v>
      </c>
      <c r="AI118" s="232">
        <f>(VLOOKUP($C118,Incurred_Real!$A$25:$BR$427,Incurred_Real!BL$1,FALSE))*$M118</f>
        <v>0</v>
      </c>
      <c r="AJ118" s="232">
        <f>(VLOOKUP($C118,Incurred_Real!$A$25:$BR$427,Incurred_Real!BM$1,FALSE))*$M118</f>
        <v>0</v>
      </c>
      <c r="AK118" s="232">
        <f>(VLOOKUP($C118,Incurred_Real!$A$25:$BR$427,Incurred_Real!BN$1,FALSE))*$M118</f>
        <v>0</v>
      </c>
      <c r="AL118" s="232">
        <f>(VLOOKUP($C118,Incurred_Real!$A$25:$BR$427,Incurred_Real!BO$1,FALSE))*$M118</f>
        <v>0</v>
      </c>
      <c r="AM118" s="232">
        <f>(VLOOKUP($C118,Incurred_Real!$A$25:$BR$427,Incurred_Real!BP$1,FALSE))*$M118</f>
        <v>0</v>
      </c>
      <c r="AN118" s="232">
        <f>(VLOOKUP($C118,Incurred_Real!$A$25:$BR$427,Incurred_Real!BQ$1,FALSE))*$M118</f>
        <v>0</v>
      </c>
      <c r="AO118" s="232">
        <f>(VLOOKUP($C118,Incurred_Real!$A$25:$BR$427,Incurred_Real!BR$1,FALSE))*$M118</f>
        <v>0</v>
      </c>
      <c r="AP118" s="232">
        <f t="shared" si="14"/>
        <v>0</v>
      </c>
      <c r="AR118" s="232" t="b">
        <f t="shared" si="16"/>
        <v>1</v>
      </c>
    </row>
    <row r="119" spans="3:44" x14ac:dyDescent="0.15">
      <c r="C119" s="11" t="s">
        <v>207</v>
      </c>
      <c r="D119" s="11" t="str">
        <f>VLOOKUP($C119,Incurred_Real!$A$24:$E$376,Incurred_Real!$B$1,FALSE)</f>
        <v>Geospatial Systems Refresh 18-19</v>
      </c>
      <c r="E119" s="11" t="str">
        <f>VLOOKUP($C119,Incurred_Real!$A$24:$E$376,Incurred_Real!$D$1,FALSE)</f>
        <v>Information Technology</v>
      </c>
      <c r="F119" s="13">
        <f>IF(VLOOKUP($C119,Incurred_Real!$A$25:$AQ$426,Incurred_Real!$AL$1,FALSE)="Commissioned Extra",0,
IF(VLOOKUP($C119,Incurred_Real!$A$25:$AQ$426,Incurred_Real!$AK$1,FALSE)=F$4,VLOOKUP($C119,Incurred_Real!$A$25:$AQ$426,Incurred_Real!$AM$1,FALSE),0))</f>
        <v>0</v>
      </c>
      <c r="G119" s="13">
        <f>IF(VLOOKUP($C119,Incurred_Real!$A$25:$AQ$426,Incurred_Real!$AL$1,FALSE)="Commissioned Extra",0,
IF(VLOOKUP($C119,Incurred_Real!$A$25:$AQ$426,Incurred_Real!$AK$1,FALSE)=G$4,VLOOKUP($C119,Incurred_Real!$A$25:$AQ$426,Incurred_Real!$AM$1,FALSE),0))</f>
        <v>0</v>
      </c>
      <c r="H119" s="13">
        <f>IF(VLOOKUP($C119,Incurred_Real!$A$25:$AQ$426,Incurred_Real!$AL$1,FALSE)="Commissioned Extra",0,
IF(VLOOKUP($C119,Incurred_Real!$A$25:$AQ$426,Incurred_Real!$AK$1,FALSE)=H$4,VLOOKUP($C119,Incurred_Real!$A$25:$AQ$426,Incurred_Real!$AM$1,FALSE),0))</f>
        <v>0</v>
      </c>
      <c r="I119" s="13">
        <f>IF(VLOOKUP($C119,Incurred_Real!$A$25:$AQ$426,Incurred_Real!$AL$1,FALSE)="Commissioned Extra",0,
IF(VLOOKUP($C119,Incurred_Real!$A$25:$AQ$426,Incurred_Real!$AK$1,FALSE)=I$4,VLOOKUP($C119,Incurred_Real!$A$25:$AQ$426,Incurred_Real!$AM$1,FALSE),0))</f>
        <v>0</v>
      </c>
      <c r="J119" s="13">
        <f>IF(VLOOKUP($C119,Incurred_Real!$A$25:$AQ$426,Incurred_Real!$AL$1,FALSE)="Commissioned Extra",0,
IF(VLOOKUP($C119,Incurred_Real!$A$25:$AQ$426,Incurred_Real!$AK$1,FALSE)=J$4,VLOOKUP($C119,Incurred_Real!$A$25:$AQ$426,Incurred_Real!$AM$1,FALSE),0))</f>
        <v>0</v>
      </c>
      <c r="K119" s="13">
        <f>IF(VLOOKUP($C119,Incurred_Real!$A$25:$AQ$426,Incurred_Real!$AL$1,FALSE)="Commissioned Extra",0,
IF(VLOOKUP($C119,Incurred_Real!$A$25:$AQ$426,Incurred_Real!$AK$1,FALSE)=K$4,VLOOKUP($C119,Incurred_Real!$A$25:$AQ$426,Incurred_Real!$AM$1,FALSE),0))</f>
        <v>0</v>
      </c>
      <c r="L119" s="13">
        <f>IF(VLOOKUP($C119,Incurred_Real!$A$25:$AQ$426,Incurred_Real!$AL$1,FALSE)="Commissioned Extra",0,
IF(VLOOKUP($C119,Incurred_Real!$A$25:$AQ$426,Incurred_Real!$AK$1,FALSE)=L$4,VLOOKUP($C119,Incurred_Real!$A$25:$AQ$426,Incurred_Real!$AM$1,FALSE),0))</f>
        <v>0</v>
      </c>
      <c r="M119" s="232">
        <f t="shared" si="12"/>
        <v>0</v>
      </c>
      <c r="N119" s="232" t="str">
        <f t="shared" si="13"/>
        <v/>
      </c>
      <c r="P119" s="232">
        <f>(VLOOKUP($C119,Incurred_Real!$A$25:$BR$427,Incurred_Real!AS$1,FALSE))*$M119</f>
        <v>0</v>
      </c>
      <c r="Q119" s="232">
        <f>(VLOOKUP($C119,Incurred_Real!$A$25:$BR$427,Incurred_Real!AT$1,FALSE))*$M119</f>
        <v>0</v>
      </c>
      <c r="R119" s="232">
        <f>(VLOOKUP($C119,Incurred_Real!$A$25:$BR$427,Incurred_Real!AU$1,FALSE))*$M119</f>
        <v>0</v>
      </c>
      <c r="S119" s="232">
        <f>(VLOOKUP($C119,Incurred_Real!$A$25:$BR$427,Incurred_Real!AV$1,FALSE))*$M119</f>
        <v>0</v>
      </c>
      <c r="T119" s="232">
        <f>(VLOOKUP($C119,Incurred_Real!$A$25:$BR$427,Incurred_Real!AW$1,FALSE))*$M119</f>
        <v>0</v>
      </c>
      <c r="U119" s="232">
        <f>(VLOOKUP($C119,Incurred_Real!$A$25:$BR$427,Incurred_Real!AX$1,FALSE))*$M119</f>
        <v>0</v>
      </c>
      <c r="V119" s="232">
        <f>(VLOOKUP($C119,Incurred_Real!$A$25:$BR$427,Incurred_Real!AY$1,FALSE))*$M119</f>
        <v>0</v>
      </c>
      <c r="W119" s="232">
        <f>(VLOOKUP($C119,Incurred_Real!$A$25:$BR$427,Incurred_Real!AZ$1,FALSE))*$M119</f>
        <v>0</v>
      </c>
      <c r="X119" s="232">
        <f>(VLOOKUP($C119,Incurred_Real!$A$25:$BR$427,Incurred_Real!BA$1,FALSE))*$M119</f>
        <v>0</v>
      </c>
      <c r="Y119" s="232">
        <f>(VLOOKUP($C119,Incurred_Real!$A$25:$BR$427,Incurred_Real!BB$1,FALSE))*$M119</f>
        <v>0</v>
      </c>
      <c r="Z119" s="232">
        <f>(VLOOKUP($C119,Incurred_Real!$A$25:$BR$427,Incurred_Real!BC$1,FALSE))*$M119</f>
        <v>0</v>
      </c>
      <c r="AA119" s="232">
        <f>(VLOOKUP($C119,Incurred_Real!$A$25:$BR$427,Incurred_Real!BD$1,FALSE))*$M119</f>
        <v>0</v>
      </c>
      <c r="AB119" s="232">
        <f>(VLOOKUP($C119,Incurred_Real!$A$25:$BR$427,Incurred_Real!BE$1,FALSE))*$M119</f>
        <v>0</v>
      </c>
      <c r="AC119" s="232">
        <f>(VLOOKUP($C119,Incurred_Real!$A$25:$BR$427,Incurred_Real!BF$1,FALSE))*$M119</f>
        <v>0</v>
      </c>
      <c r="AD119" s="232">
        <f>(VLOOKUP($C119,Incurred_Real!$A$25:$BR$427,Incurred_Real!BG$1,FALSE))*$M119</f>
        <v>0</v>
      </c>
      <c r="AE119" s="232">
        <f>(VLOOKUP($C119,Incurred_Real!$A$25:$BR$427,Incurred_Real!BH$1,FALSE))*$M119</f>
        <v>0</v>
      </c>
      <c r="AF119" s="232">
        <f>(VLOOKUP($C119,Incurred_Real!$A$25:$BR$427,Incurred_Real!BI$1,FALSE))*$M119</f>
        <v>0</v>
      </c>
      <c r="AG119" s="232">
        <f>(VLOOKUP($C119,Incurred_Real!$A$25:$BR$427,Incurred_Real!BJ$1,FALSE))*$M119</f>
        <v>0</v>
      </c>
      <c r="AH119" s="232">
        <f>(VLOOKUP($C119,Incurred_Real!$A$25:$BR$427,Incurred_Real!BK$1,FALSE))*$M119</f>
        <v>0</v>
      </c>
      <c r="AI119" s="232">
        <f>(VLOOKUP($C119,Incurred_Real!$A$25:$BR$427,Incurred_Real!BL$1,FALSE))*$M119</f>
        <v>0</v>
      </c>
      <c r="AJ119" s="232">
        <f>(VLOOKUP($C119,Incurred_Real!$A$25:$BR$427,Incurred_Real!BM$1,FALSE))*$M119</f>
        <v>0</v>
      </c>
      <c r="AK119" s="232">
        <f>(VLOOKUP($C119,Incurred_Real!$A$25:$BR$427,Incurred_Real!BN$1,FALSE))*$M119</f>
        <v>0</v>
      </c>
      <c r="AL119" s="232">
        <f>(VLOOKUP($C119,Incurred_Real!$A$25:$BR$427,Incurred_Real!BO$1,FALSE))*$M119</f>
        <v>0</v>
      </c>
      <c r="AM119" s="232">
        <f>(VLOOKUP($C119,Incurred_Real!$A$25:$BR$427,Incurred_Real!BP$1,FALSE))*$M119</f>
        <v>0</v>
      </c>
      <c r="AN119" s="232">
        <f>(VLOOKUP($C119,Incurred_Real!$A$25:$BR$427,Incurred_Real!BQ$1,FALSE))*$M119</f>
        <v>0</v>
      </c>
      <c r="AO119" s="232">
        <f>(VLOOKUP($C119,Incurred_Real!$A$25:$BR$427,Incurred_Real!BR$1,FALSE))*$M119</f>
        <v>0</v>
      </c>
      <c r="AP119" s="232">
        <f t="shared" si="14"/>
        <v>0</v>
      </c>
      <c r="AR119" s="232" t="b">
        <f t="shared" si="16"/>
        <v>1</v>
      </c>
    </row>
    <row r="120" spans="3:44" x14ac:dyDescent="0.15">
      <c r="C120" s="11" t="s">
        <v>208</v>
      </c>
      <c r="D120" s="11" t="str">
        <f>VLOOKUP($C120,Incurred_Real!$A$24:$E$376,Incurred_Real!$B$1,FALSE)</f>
        <v>IT Storage and Compute Hardware Refresh 2019-20</v>
      </c>
      <c r="E120" s="11" t="str">
        <f>VLOOKUP($C120,Incurred_Real!$A$24:$E$376,Incurred_Real!$D$1,FALSE)</f>
        <v>Information Technology</v>
      </c>
      <c r="F120" s="13">
        <f>IF(VLOOKUP($C120,Incurred_Real!$A$25:$AQ$426,Incurred_Real!$AL$1,FALSE)="Commissioned Extra",0,
IF(VLOOKUP($C120,Incurred_Real!$A$25:$AQ$426,Incurred_Real!$AK$1,FALSE)=F$4,VLOOKUP($C120,Incurred_Real!$A$25:$AQ$426,Incurred_Real!$AM$1,FALSE),0))</f>
        <v>0</v>
      </c>
      <c r="G120" s="13">
        <f>IF(VLOOKUP($C120,Incurred_Real!$A$25:$AQ$426,Incurred_Real!$AL$1,FALSE)="Commissioned Extra",0,
IF(VLOOKUP($C120,Incurred_Real!$A$25:$AQ$426,Incurred_Real!$AK$1,FALSE)=G$4,VLOOKUP($C120,Incurred_Real!$A$25:$AQ$426,Incurred_Real!$AM$1,FALSE),0))</f>
        <v>0</v>
      </c>
      <c r="H120" s="13">
        <f>IF(VLOOKUP($C120,Incurred_Real!$A$25:$AQ$426,Incurred_Real!$AL$1,FALSE)="Commissioned Extra",0,
IF(VLOOKUP($C120,Incurred_Real!$A$25:$AQ$426,Incurred_Real!$AK$1,FALSE)=H$4,VLOOKUP($C120,Incurred_Real!$A$25:$AQ$426,Incurred_Real!$AM$1,FALSE),0))</f>
        <v>0</v>
      </c>
      <c r="I120" s="13">
        <f>IF(VLOOKUP($C120,Incurred_Real!$A$25:$AQ$426,Incurred_Real!$AL$1,FALSE)="Commissioned Extra",0,
IF(VLOOKUP($C120,Incurred_Real!$A$25:$AQ$426,Incurred_Real!$AK$1,FALSE)=I$4,VLOOKUP($C120,Incurred_Real!$A$25:$AQ$426,Incurred_Real!$AM$1,FALSE),0))</f>
        <v>0</v>
      </c>
      <c r="J120" s="13">
        <f>IF(VLOOKUP($C120,Incurred_Real!$A$25:$AQ$426,Incurred_Real!$AL$1,FALSE)="Commissioned Extra",0,
IF(VLOOKUP($C120,Incurred_Real!$A$25:$AQ$426,Incurred_Real!$AK$1,FALSE)=J$4,VLOOKUP($C120,Incurred_Real!$A$25:$AQ$426,Incurred_Real!$AM$1,FALSE),0))</f>
        <v>0</v>
      </c>
      <c r="K120" s="13">
        <f>IF(VLOOKUP($C120,Incurred_Real!$A$25:$AQ$426,Incurred_Real!$AL$1,FALSE)="Commissioned Extra",0,
IF(VLOOKUP($C120,Incurred_Real!$A$25:$AQ$426,Incurred_Real!$AK$1,FALSE)=K$4,VLOOKUP($C120,Incurred_Real!$A$25:$AQ$426,Incurred_Real!$AM$1,FALSE),0))</f>
        <v>0</v>
      </c>
      <c r="L120" s="13">
        <f>IF(VLOOKUP($C120,Incurred_Real!$A$25:$AQ$426,Incurred_Real!$AL$1,FALSE)="Commissioned Extra",0,
IF(VLOOKUP($C120,Incurred_Real!$A$25:$AQ$426,Incurred_Real!$AK$1,FALSE)=L$4,VLOOKUP($C120,Incurred_Real!$A$25:$AQ$426,Incurred_Real!$AM$1,FALSE),0))</f>
        <v>0</v>
      </c>
      <c r="M120" s="232">
        <f t="shared" si="12"/>
        <v>0</v>
      </c>
      <c r="N120" s="232" t="str">
        <f t="shared" si="13"/>
        <v/>
      </c>
      <c r="P120" s="232">
        <f>(VLOOKUP($C120,Incurred_Real!$A$25:$BR$427,Incurred_Real!AS$1,FALSE))*$M120</f>
        <v>0</v>
      </c>
      <c r="Q120" s="232">
        <f>(VLOOKUP($C120,Incurred_Real!$A$25:$BR$427,Incurred_Real!AT$1,FALSE))*$M120</f>
        <v>0</v>
      </c>
      <c r="R120" s="232">
        <f>(VLOOKUP($C120,Incurred_Real!$A$25:$BR$427,Incurred_Real!AU$1,FALSE))*$M120</f>
        <v>0</v>
      </c>
      <c r="S120" s="232">
        <f>(VLOOKUP($C120,Incurred_Real!$A$25:$BR$427,Incurred_Real!AV$1,FALSE))*$M120</f>
        <v>0</v>
      </c>
      <c r="T120" s="232">
        <f>(VLOOKUP($C120,Incurred_Real!$A$25:$BR$427,Incurred_Real!AW$1,FALSE))*$M120</f>
        <v>0</v>
      </c>
      <c r="U120" s="232">
        <f>(VLOOKUP($C120,Incurred_Real!$A$25:$BR$427,Incurred_Real!AX$1,FALSE))*$M120</f>
        <v>0</v>
      </c>
      <c r="V120" s="232">
        <f>(VLOOKUP($C120,Incurred_Real!$A$25:$BR$427,Incurred_Real!AY$1,FALSE))*$M120</f>
        <v>0</v>
      </c>
      <c r="W120" s="232">
        <f>(VLOOKUP($C120,Incurred_Real!$A$25:$BR$427,Incurred_Real!AZ$1,FALSE))*$M120</f>
        <v>0</v>
      </c>
      <c r="X120" s="232">
        <f>(VLOOKUP($C120,Incurred_Real!$A$25:$BR$427,Incurred_Real!BA$1,FALSE))*$M120</f>
        <v>0</v>
      </c>
      <c r="Y120" s="232">
        <f>(VLOOKUP($C120,Incurred_Real!$A$25:$BR$427,Incurred_Real!BB$1,FALSE))*$M120</f>
        <v>0</v>
      </c>
      <c r="Z120" s="232">
        <f>(VLOOKUP($C120,Incurred_Real!$A$25:$BR$427,Incurred_Real!BC$1,FALSE))*$M120</f>
        <v>0</v>
      </c>
      <c r="AA120" s="232">
        <f>(VLOOKUP($C120,Incurred_Real!$A$25:$BR$427,Incurred_Real!BD$1,FALSE))*$M120</f>
        <v>0</v>
      </c>
      <c r="AB120" s="232">
        <f>(VLOOKUP($C120,Incurred_Real!$A$25:$BR$427,Incurred_Real!BE$1,FALSE))*$M120</f>
        <v>0</v>
      </c>
      <c r="AC120" s="232">
        <f>(VLOOKUP($C120,Incurred_Real!$A$25:$BR$427,Incurred_Real!BF$1,FALSE))*$M120</f>
        <v>0</v>
      </c>
      <c r="AD120" s="232">
        <f>(VLOOKUP($C120,Incurred_Real!$A$25:$BR$427,Incurred_Real!BG$1,FALSE))*$M120</f>
        <v>0</v>
      </c>
      <c r="AE120" s="232">
        <f>(VLOOKUP($C120,Incurred_Real!$A$25:$BR$427,Incurred_Real!BH$1,FALSE))*$M120</f>
        <v>0</v>
      </c>
      <c r="AF120" s="232">
        <f>(VLOOKUP($C120,Incurred_Real!$A$25:$BR$427,Incurred_Real!BI$1,FALSE))*$M120</f>
        <v>0</v>
      </c>
      <c r="AG120" s="232">
        <f>(VLOOKUP($C120,Incurred_Real!$A$25:$BR$427,Incurred_Real!BJ$1,FALSE))*$M120</f>
        <v>0</v>
      </c>
      <c r="AH120" s="232">
        <f>(VLOOKUP($C120,Incurred_Real!$A$25:$BR$427,Incurred_Real!BK$1,FALSE))*$M120</f>
        <v>0</v>
      </c>
      <c r="AI120" s="232">
        <f>(VLOOKUP($C120,Incurred_Real!$A$25:$BR$427,Incurred_Real!BL$1,FALSE))*$M120</f>
        <v>0</v>
      </c>
      <c r="AJ120" s="232">
        <f>(VLOOKUP($C120,Incurred_Real!$A$25:$BR$427,Incurred_Real!BM$1,FALSE))*$M120</f>
        <v>0</v>
      </c>
      <c r="AK120" s="232">
        <f>(VLOOKUP($C120,Incurred_Real!$A$25:$BR$427,Incurred_Real!BN$1,FALSE))*$M120</f>
        <v>0</v>
      </c>
      <c r="AL120" s="232">
        <f>(VLOOKUP($C120,Incurred_Real!$A$25:$BR$427,Incurred_Real!BO$1,FALSE))*$M120</f>
        <v>0</v>
      </c>
      <c r="AM120" s="232">
        <f>(VLOOKUP($C120,Incurred_Real!$A$25:$BR$427,Incurred_Real!BP$1,FALSE))*$M120</f>
        <v>0</v>
      </c>
      <c r="AN120" s="232">
        <f>(VLOOKUP($C120,Incurred_Real!$A$25:$BR$427,Incurred_Real!BQ$1,FALSE))*$M120</f>
        <v>0</v>
      </c>
      <c r="AO120" s="232">
        <f>(VLOOKUP($C120,Incurred_Real!$A$25:$BR$427,Incurred_Real!BR$1,FALSE))*$M120</f>
        <v>0</v>
      </c>
      <c r="AP120" s="232">
        <f t="shared" si="14"/>
        <v>0</v>
      </c>
      <c r="AR120" s="232" t="b">
        <f t="shared" si="16"/>
        <v>1</v>
      </c>
    </row>
    <row r="121" spans="3:44" x14ac:dyDescent="0.15">
      <c r="C121" s="11" t="s">
        <v>210</v>
      </c>
      <c r="D121" s="11" t="str">
        <f>VLOOKUP($C121,Incurred_Real!$A$24:$E$376,Incurred_Real!$B$1,FALSE)</f>
        <v>Project and Portfolio Mgmt Systems Refresh 21-22</v>
      </c>
      <c r="E121" s="11" t="str">
        <f>VLOOKUP($C121,Incurred_Real!$A$24:$E$376,Incurred_Real!$D$1,FALSE)</f>
        <v>Information Technology</v>
      </c>
      <c r="F121" s="13">
        <f>IF(VLOOKUP($C121,Incurred_Real!$A$25:$AQ$426,Incurred_Real!$AL$1,FALSE)="Commissioned Extra",0,
IF(VLOOKUP($C121,Incurred_Real!$A$25:$AQ$426,Incurred_Real!$AK$1,FALSE)=F$4,VLOOKUP($C121,Incurred_Real!$A$25:$AQ$426,Incurred_Real!$AM$1,FALSE),0))</f>
        <v>0</v>
      </c>
      <c r="G121" s="13">
        <f>IF(VLOOKUP($C121,Incurred_Real!$A$25:$AQ$426,Incurred_Real!$AL$1,FALSE)="Commissioned Extra",0,
IF(VLOOKUP($C121,Incurred_Real!$A$25:$AQ$426,Incurred_Real!$AK$1,FALSE)=G$4,VLOOKUP($C121,Incurred_Real!$A$25:$AQ$426,Incurred_Real!$AM$1,FALSE),0))</f>
        <v>529164.02691463579</v>
      </c>
      <c r="H121" s="13">
        <f>IF(VLOOKUP($C121,Incurred_Real!$A$25:$AQ$426,Incurred_Real!$AL$1,FALSE)="Commissioned Extra",0,
IF(VLOOKUP($C121,Incurred_Real!$A$25:$AQ$426,Incurred_Real!$AK$1,FALSE)=H$4,VLOOKUP($C121,Incurred_Real!$A$25:$AQ$426,Incurred_Real!$AM$1,FALSE),0))</f>
        <v>0</v>
      </c>
      <c r="I121" s="13">
        <f>IF(VLOOKUP($C121,Incurred_Real!$A$25:$AQ$426,Incurred_Real!$AL$1,FALSE)="Commissioned Extra",0,
IF(VLOOKUP($C121,Incurred_Real!$A$25:$AQ$426,Incurred_Real!$AK$1,FALSE)=I$4,VLOOKUP($C121,Incurred_Real!$A$25:$AQ$426,Incurred_Real!$AM$1,FALSE),0))</f>
        <v>0</v>
      </c>
      <c r="J121" s="13">
        <f>IF(VLOOKUP($C121,Incurred_Real!$A$25:$AQ$426,Incurred_Real!$AL$1,FALSE)="Commissioned Extra",0,
IF(VLOOKUP($C121,Incurred_Real!$A$25:$AQ$426,Incurred_Real!$AK$1,FALSE)=J$4,VLOOKUP($C121,Incurred_Real!$A$25:$AQ$426,Incurred_Real!$AM$1,FALSE),0))</f>
        <v>0</v>
      </c>
      <c r="K121" s="13">
        <f>IF(VLOOKUP($C121,Incurred_Real!$A$25:$AQ$426,Incurred_Real!$AL$1,FALSE)="Commissioned Extra",0,
IF(VLOOKUP($C121,Incurred_Real!$A$25:$AQ$426,Incurred_Real!$AK$1,FALSE)=K$4,VLOOKUP($C121,Incurred_Real!$A$25:$AQ$426,Incurred_Real!$AM$1,FALSE),0))</f>
        <v>0</v>
      </c>
      <c r="L121" s="13">
        <f>IF(VLOOKUP($C121,Incurred_Real!$A$25:$AQ$426,Incurred_Real!$AL$1,FALSE)="Commissioned Extra",0,
IF(VLOOKUP($C121,Incurred_Real!$A$25:$AQ$426,Incurred_Real!$AK$1,FALSE)=L$4,VLOOKUP($C121,Incurred_Real!$A$25:$AQ$426,Incurred_Real!$AM$1,FALSE),0))</f>
        <v>0</v>
      </c>
      <c r="M121" s="232">
        <f t="shared" si="12"/>
        <v>529164.02691463579</v>
      </c>
      <c r="N121" s="232">
        <f t="shared" si="13"/>
        <v>2023</v>
      </c>
      <c r="P121" s="232">
        <f>(VLOOKUP($C121,Incurred_Real!$A$25:$BR$427,Incurred_Real!AS$1,FALSE))*$M121</f>
        <v>0</v>
      </c>
      <c r="Q121" s="232">
        <f>(VLOOKUP($C121,Incurred_Real!$A$25:$BR$427,Incurred_Real!AT$1,FALSE))*$M121</f>
        <v>0</v>
      </c>
      <c r="R121" s="232">
        <f>(VLOOKUP($C121,Incurred_Real!$A$25:$BR$427,Incurred_Real!AU$1,FALSE))*$M121</f>
        <v>0</v>
      </c>
      <c r="S121" s="232">
        <f>(VLOOKUP($C121,Incurred_Real!$A$25:$BR$427,Incurred_Real!AV$1,FALSE))*$M121</f>
        <v>529164.02691463579</v>
      </c>
      <c r="T121" s="232">
        <f>(VLOOKUP($C121,Incurred_Real!$A$25:$BR$427,Incurred_Real!AW$1,FALSE))*$M121</f>
        <v>0</v>
      </c>
      <c r="U121" s="232">
        <f>(VLOOKUP($C121,Incurred_Real!$A$25:$BR$427,Incurred_Real!AX$1,FALSE))*$M121</f>
        <v>0</v>
      </c>
      <c r="V121" s="232">
        <f>(VLOOKUP($C121,Incurred_Real!$A$25:$BR$427,Incurred_Real!AY$1,FALSE))*$M121</f>
        <v>0</v>
      </c>
      <c r="W121" s="232">
        <f>(VLOOKUP($C121,Incurred_Real!$A$25:$BR$427,Incurred_Real!AZ$1,FALSE))*$M121</f>
        <v>0</v>
      </c>
      <c r="X121" s="232">
        <f>(VLOOKUP($C121,Incurred_Real!$A$25:$BR$427,Incurred_Real!BA$1,FALSE))*$M121</f>
        <v>0</v>
      </c>
      <c r="Y121" s="232">
        <f>(VLOOKUP($C121,Incurred_Real!$A$25:$BR$427,Incurred_Real!BB$1,FALSE))*$M121</f>
        <v>0</v>
      </c>
      <c r="Z121" s="232">
        <f>(VLOOKUP($C121,Incurred_Real!$A$25:$BR$427,Incurred_Real!BC$1,FALSE))*$M121</f>
        <v>0</v>
      </c>
      <c r="AA121" s="232">
        <f>(VLOOKUP($C121,Incurred_Real!$A$25:$BR$427,Incurred_Real!BD$1,FALSE))*$M121</f>
        <v>0</v>
      </c>
      <c r="AB121" s="232">
        <f>(VLOOKUP($C121,Incurred_Real!$A$25:$BR$427,Incurred_Real!BE$1,FALSE))*$M121</f>
        <v>0</v>
      </c>
      <c r="AC121" s="232">
        <f>(VLOOKUP($C121,Incurred_Real!$A$25:$BR$427,Incurred_Real!BF$1,FALSE))*$M121</f>
        <v>0</v>
      </c>
      <c r="AD121" s="232">
        <f>(VLOOKUP($C121,Incurred_Real!$A$25:$BR$427,Incurred_Real!BG$1,FALSE))*$M121</f>
        <v>0</v>
      </c>
      <c r="AE121" s="232">
        <f>(VLOOKUP($C121,Incurred_Real!$A$25:$BR$427,Incurred_Real!BH$1,FALSE))*$M121</f>
        <v>0</v>
      </c>
      <c r="AF121" s="232">
        <f>(VLOOKUP($C121,Incurred_Real!$A$25:$BR$427,Incurred_Real!BI$1,FALSE))*$M121</f>
        <v>0</v>
      </c>
      <c r="AG121" s="232">
        <f>(VLOOKUP($C121,Incurred_Real!$A$25:$BR$427,Incurred_Real!BJ$1,FALSE))*$M121</f>
        <v>0</v>
      </c>
      <c r="AH121" s="232">
        <f>(VLOOKUP($C121,Incurred_Real!$A$25:$BR$427,Incurred_Real!BK$1,FALSE))*$M121</f>
        <v>0</v>
      </c>
      <c r="AI121" s="232">
        <f>(VLOOKUP($C121,Incurred_Real!$A$25:$BR$427,Incurred_Real!BL$1,FALSE))*$M121</f>
        <v>0</v>
      </c>
      <c r="AJ121" s="232">
        <f>(VLOOKUP($C121,Incurred_Real!$A$25:$BR$427,Incurred_Real!BM$1,FALSE))*$M121</f>
        <v>0</v>
      </c>
      <c r="AK121" s="232">
        <f>(VLOOKUP($C121,Incurred_Real!$A$25:$BR$427,Incurred_Real!BN$1,FALSE))*$M121</f>
        <v>0</v>
      </c>
      <c r="AL121" s="232">
        <f>(VLOOKUP($C121,Incurred_Real!$A$25:$BR$427,Incurred_Real!BO$1,FALSE))*$M121</f>
        <v>0</v>
      </c>
      <c r="AM121" s="232">
        <f>(VLOOKUP($C121,Incurred_Real!$A$25:$BR$427,Incurred_Real!BP$1,FALSE))*$M121</f>
        <v>0</v>
      </c>
      <c r="AN121" s="232">
        <f>(VLOOKUP($C121,Incurred_Real!$A$25:$BR$427,Incurred_Real!BQ$1,FALSE))*$M121</f>
        <v>0</v>
      </c>
      <c r="AO121" s="232">
        <f>(VLOOKUP($C121,Incurred_Real!$A$25:$BR$427,Incurred_Real!BR$1,FALSE))*$M121</f>
        <v>0</v>
      </c>
      <c r="AP121" s="232">
        <f t="shared" si="14"/>
        <v>529164.02691463579</v>
      </c>
      <c r="AR121" s="232" t="b">
        <f t="shared" si="16"/>
        <v>1</v>
      </c>
    </row>
    <row r="122" spans="3:44" x14ac:dyDescent="0.15">
      <c r="C122" s="11" t="s">
        <v>211</v>
      </c>
      <c r="D122" s="11" t="str">
        <f>VLOOKUP($C122,Incurred_Real!$A$24:$E$376,Incurred_Real!$B$1,FALSE)</f>
        <v>Protection System Modelling and Validation Tool</v>
      </c>
      <c r="E122" s="11" t="str">
        <f>VLOOKUP($C122,Incurred_Real!$A$24:$E$376,Incurred_Real!$D$1,FALSE)</f>
        <v>Information Technology</v>
      </c>
      <c r="F122" s="13">
        <f>IF(VLOOKUP($C122,Incurred_Real!$A$25:$AQ$426,Incurred_Real!$AL$1,FALSE)="Commissioned Extra",0,
IF(VLOOKUP($C122,Incurred_Real!$A$25:$AQ$426,Incurred_Real!$AK$1,FALSE)=F$4,VLOOKUP($C122,Incurred_Real!$A$25:$AQ$426,Incurred_Real!$AM$1,FALSE),0))</f>
        <v>0</v>
      </c>
      <c r="G122" s="13">
        <f>IF(VLOOKUP($C122,Incurred_Real!$A$25:$AQ$426,Incurred_Real!$AL$1,FALSE)="Commissioned Extra",0,
IF(VLOOKUP($C122,Incurred_Real!$A$25:$AQ$426,Incurred_Real!$AK$1,FALSE)=G$4,VLOOKUP($C122,Incurred_Real!$A$25:$AQ$426,Incurred_Real!$AM$1,FALSE),0))</f>
        <v>0</v>
      </c>
      <c r="H122" s="13">
        <f>IF(VLOOKUP($C122,Incurred_Real!$A$25:$AQ$426,Incurred_Real!$AL$1,FALSE)="Commissioned Extra",0,
IF(VLOOKUP($C122,Incurred_Real!$A$25:$AQ$426,Incurred_Real!$AK$1,FALSE)=H$4,VLOOKUP($C122,Incurred_Real!$A$25:$AQ$426,Incurred_Real!$AM$1,FALSE),0))</f>
        <v>0</v>
      </c>
      <c r="I122" s="13">
        <f>IF(VLOOKUP($C122,Incurred_Real!$A$25:$AQ$426,Incurred_Real!$AL$1,FALSE)="Commissioned Extra",0,
IF(VLOOKUP($C122,Incurred_Real!$A$25:$AQ$426,Incurred_Real!$AK$1,FALSE)=I$4,VLOOKUP($C122,Incurred_Real!$A$25:$AQ$426,Incurred_Real!$AM$1,FALSE),0))</f>
        <v>0</v>
      </c>
      <c r="J122" s="13">
        <f>IF(VLOOKUP($C122,Incurred_Real!$A$25:$AQ$426,Incurred_Real!$AL$1,FALSE)="Commissioned Extra",0,
IF(VLOOKUP($C122,Incurred_Real!$A$25:$AQ$426,Incurred_Real!$AK$1,FALSE)=J$4,VLOOKUP($C122,Incurred_Real!$A$25:$AQ$426,Incurred_Real!$AM$1,FALSE),0))</f>
        <v>0</v>
      </c>
      <c r="K122" s="13">
        <f>IF(VLOOKUP($C122,Incurred_Real!$A$25:$AQ$426,Incurred_Real!$AL$1,FALSE)="Commissioned Extra",0,
IF(VLOOKUP($C122,Incurred_Real!$A$25:$AQ$426,Incurred_Real!$AK$1,FALSE)=K$4,VLOOKUP($C122,Incurred_Real!$A$25:$AQ$426,Incurred_Real!$AM$1,FALSE),0))</f>
        <v>0</v>
      </c>
      <c r="L122" s="13">
        <f>IF(VLOOKUP($C122,Incurred_Real!$A$25:$AQ$426,Incurred_Real!$AL$1,FALSE)="Commissioned Extra",0,
IF(VLOOKUP($C122,Incurred_Real!$A$25:$AQ$426,Incurred_Real!$AK$1,FALSE)=L$4,VLOOKUP($C122,Incurred_Real!$A$25:$AQ$426,Incurred_Real!$AM$1,FALSE),0))</f>
        <v>0</v>
      </c>
      <c r="M122" s="232">
        <f t="shared" si="12"/>
        <v>0</v>
      </c>
      <c r="N122" s="232" t="str">
        <f t="shared" si="13"/>
        <v/>
      </c>
      <c r="P122" s="232">
        <f>(VLOOKUP($C122,Incurred_Real!$A$25:$BR$427,Incurred_Real!AS$1,FALSE))*$M122</f>
        <v>0</v>
      </c>
      <c r="Q122" s="232">
        <f>(VLOOKUP($C122,Incurred_Real!$A$25:$BR$427,Incurred_Real!AT$1,FALSE))*$M122</f>
        <v>0</v>
      </c>
      <c r="R122" s="232">
        <f>(VLOOKUP($C122,Incurred_Real!$A$25:$BR$427,Incurred_Real!AU$1,FALSE))*$M122</f>
        <v>0</v>
      </c>
      <c r="S122" s="232">
        <f>(VLOOKUP($C122,Incurred_Real!$A$25:$BR$427,Incurred_Real!AV$1,FALSE))*$M122</f>
        <v>0</v>
      </c>
      <c r="T122" s="232">
        <f>(VLOOKUP($C122,Incurred_Real!$A$25:$BR$427,Incurred_Real!AW$1,FALSE))*$M122</f>
        <v>0</v>
      </c>
      <c r="U122" s="232">
        <f>(VLOOKUP($C122,Incurred_Real!$A$25:$BR$427,Incurred_Real!AX$1,FALSE))*$M122</f>
        <v>0</v>
      </c>
      <c r="V122" s="232">
        <f>(VLOOKUP($C122,Incurred_Real!$A$25:$BR$427,Incurred_Real!AY$1,FALSE))*$M122</f>
        <v>0</v>
      </c>
      <c r="W122" s="232">
        <f>(VLOOKUP($C122,Incurred_Real!$A$25:$BR$427,Incurred_Real!AZ$1,FALSE))*$M122</f>
        <v>0</v>
      </c>
      <c r="X122" s="232">
        <f>(VLOOKUP($C122,Incurred_Real!$A$25:$BR$427,Incurred_Real!BA$1,FALSE))*$M122</f>
        <v>0</v>
      </c>
      <c r="Y122" s="232">
        <f>(VLOOKUP($C122,Incurred_Real!$A$25:$BR$427,Incurred_Real!BB$1,FALSE))*$M122</f>
        <v>0</v>
      </c>
      <c r="Z122" s="232">
        <f>(VLOOKUP($C122,Incurred_Real!$A$25:$BR$427,Incurred_Real!BC$1,FALSE))*$M122</f>
        <v>0</v>
      </c>
      <c r="AA122" s="232">
        <f>(VLOOKUP($C122,Incurred_Real!$A$25:$BR$427,Incurred_Real!BD$1,FALSE))*$M122</f>
        <v>0</v>
      </c>
      <c r="AB122" s="232">
        <f>(VLOOKUP($C122,Incurred_Real!$A$25:$BR$427,Incurred_Real!BE$1,FALSE))*$M122</f>
        <v>0</v>
      </c>
      <c r="AC122" s="232">
        <f>(VLOOKUP($C122,Incurred_Real!$A$25:$BR$427,Incurred_Real!BF$1,FALSE))*$M122</f>
        <v>0</v>
      </c>
      <c r="AD122" s="232">
        <f>(VLOOKUP($C122,Incurred_Real!$A$25:$BR$427,Incurred_Real!BG$1,FALSE))*$M122</f>
        <v>0</v>
      </c>
      <c r="AE122" s="232">
        <f>(VLOOKUP($C122,Incurred_Real!$A$25:$BR$427,Incurred_Real!BH$1,FALSE))*$M122</f>
        <v>0</v>
      </c>
      <c r="AF122" s="232">
        <f>(VLOOKUP($C122,Incurred_Real!$A$25:$BR$427,Incurred_Real!BI$1,FALSE))*$M122</f>
        <v>0</v>
      </c>
      <c r="AG122" s="232">
        <f>(VLOOKUP($C122,Incurred_Real!$A$25:$BR$427,Incurred_Real!BJ$1,FALSE))*$M122</f>
        <v>0</v>
      </c>
      <c r="AH122" s="232">
        <f>(VLOOKUP($C122,Incurred_Real!$A$25:$BR$427,Incurred_Real!BK$1,FALSE))*$M122</f>
        <v>0</v>
      </c>
      <c r="AI122" s="232">
        <f>(VLOOKUP($C122,Incurred_Real!$A$25:$BR$427,Incurred_Real!BL$1,FALSE))*$M122</f>
        <v>0</v>
      </c>
      <c r="AJ122" s="232">
        <f>(VLOOKUP($C122,Incurred_Real!$A$25:$BR$427,Incurred_Real!BM$1,FALSE))*$M122</f>
        <v>0</v>
      </c>
      <c r="AK122" s="232">
        <f>(VLOOKUP($C122,Incurred_Real!$A$25:$BR$427,Incurred_Real!BN$1,FALSE))*$M122</f>
        <v>0</v>
      </c>
      <c r="AL122" s="232">
        <f>(VLOOKUP($C122,Incurred_Real!$A$25:$BR$427,Incurred_Real!BO$1,FALSE))*$M122</f>
        <v>0</v>
      </c>
      <c r="AM122" s="232">
        <f>(VLOOKUP($C122,Incurred_Real!$A$25:$BR$427,Incurred_Real!BP$1,FALSE))*$M122</f>
        <v>0</v>
      </c>
      <c r="AN122" s="232">
        <f>(VLOOKUP($C122,Incurred_Real!$A$25:$BR$427,Incurred_Real!BQ$1,FALSE))*$M122</f>
        <v>0</v>
      </c>
      <c r="AO122" s="232">
        <f>(VLOOKUP($C122,Incurred_Real!$A$25:$BR$427,Incurred_Real!BR$1,FALSE))*$M122</f>
        <v>0</v>
      </c>
      <c r="AP122" s="232">
        <f t="shared" si="14"/>
        <v>0</v>
      </c>
      <c r="AR122" s="232" t="b">
        <f t="shared" si="16"/>
        <v>1</v>
      </c>
    </row>
    <row r="123" spans="3:44" x14ac:dyDescent="0.15">
      <c r="C123" s="11" t="s">
        <v>213</v>
      </c>
      <c r="D123" s="11" t="str">
        <f>VLOOKUP($C123,Incurred_Real!$A$24:$E$376,Incurred_Real!$B$1,FALSE)</f>
        <v>Licenses, Maintenance, Minor Software 22-23</v>
      </c>
      <c r="E123" s="11" t="str">
        <f>VLOOKUP($C123,Incurred_Real!$A$24:$E$376,Incurred_Real!$D$1,FALSE)</f>
        <v>Information Technology</v>
      </c>
      <c r="F123" s="13">
        <f>IF(VLOOKUP($C123,Incurred_Real!$A$25:$AQ$426,Incurred_Real!$AL$1,FALSE)="Commissioned Extra",0,
IF(VLOOKUP($C123,Incurred_Real!$A$25:$AQ$426,Incurred_Real!$AK$1,FALSE)=F$4,VLOOKUP($C123,Incurred_Real!$A$25:$AQ$426,Incurred_Real!$AM$1,FALSE),0))</f>
        <v>0</v>
      </c>
      <c r="G123" s="13">
        <f>IF(VLOOKUP($C123,Incurred_Real!$A$25:$AQ$426,Incurred_Real!$AL$1,FALSE)="Commissioned Extra",0,
IF(VLOOKUP($C123,Incurred_Real!$A$25:$AQ$426,Incurred_Real!$AK$1,FALSE)=G$4,VLOOKUP($C123,Incurred_Real!$A$25:$AQ$426,Incurred_Real!$AM$1,FALSE),0))</f>
        <v>2246744.9830090767</v>
      </c>
      <c r="H123" s="13">
        <f>IF(VLOOKUP($C123,Incurred_Real!$A$25:$AQ$426,Incurred_Real!$AL$1,FALSE)="Commissioned Extra",0,
IF(VLOOKUP($C123,Incurred_Real!$A$25:$AQ$426,Incurred_Real!$AK$1,FALSE)=H$4,VLOOKUP($C123,Incurred_Real!$A$25:$AQ$426,Incurred_Real!$AM$1,FALSE),0))</f>
        <v>0</v>
      </c>
      <c r="I123" s="13">
        <f>IF(VLOOKUP($C123,Incurred_Real!$A$25:$AQ$426,Incurred_Real!$AL$1,FALSE)="Commissioned Extra",0,
IF(VLOOKUP($C123,Incurred_Real!$A$25:$AQ$426,Incurred_Real!$AK$1,FALSE)=I$4,VLOOKUP($C123,Incurred_Real!$A$25:$AQ$426,Incurred_Real!$AM$1,FALSE),0))</f>
        <v>0</v>
      </c>
      <c r="J123" s="13">
        <f>IF(VLOOKUP($C123,Incurred_Real!$A$25:$AQ$426,Incurred_Real!$AL$1,FALSE)="Commissioned Extra",0,
IF(VLOOKUP($C123,Incurred_Real!$A$25:$AQ$426,Incurred_Real!$AK$1,FALSE)=J$4,VLOOKUP($C123,Incurred_Real!$A$25:$AQ$426,Incurred_Real!$AM$1,FALSE),0))</f>
        <v>0</v>
      </c>
      <c r="K123" s="13">
        <f>IF(VLOOKUP($C123,Incurred_Real!$A$25:$AQ$426,Incurred_Real!$AL$1,FALSE)="Commissioned Extra",0,
IF(VLOOKUP($C123,Incurred_Real!$A$25:$AQ$426,Incurred_Real!$AK$1,FALSE)=K$4,VLOOKUP($C123,Incurred_Real!$A$25:$AQ$426,Incurred_Real!$AM$1,FALSE),0))</f>
        <v>0</v>
      </c>
      <c r="L123" s="13">
        <f>IF(VLOOKUP($C123,Incurred_Real!$A$25:$AQ$426,Incurred_Real!$AL$1,FALSE)="Commissioned Extra",0,
IF(VLOOKUP($C123,Incurred_Real!$A$25:$AQ$426,Incurred_Real!$AK$1,FALSE)=L$4,VLOOKUP($C123,Incurred_Real!$A$25:$AQ$426,Incurred_Real!$AM$1,FALSE),0))</f>
        <v>0</v>
      </c>
      <c r="M123" s="232">
        <f t="shared" si="12"/>
        <v>2246744.9830090767</v>
      </c>
      <c r="N123" s="232">
        <f t="shared" si="13"/>
        <v>2023</v>
      </c>
      <c r="P123" s="232">
        <f>(VLOOKUP($C123,Incurred_Real!$A$25:$BR$427,Incurred_Real!AS$1,FALSE))*$M123</f>
        <v>0</v>
      </c>
      <c r="Q123" s="232">
        <f>(VLOOKUP($C123,Incurred_Real!$A$25:$BR$427,Incurred_Real!AT$1,FALSE))*$M123</f>
        <v>0</v>
      </c>
      <c r="R123" s="232">
        <f>(VLOOKUP($C123,Incurred_Real!$A$25:$BR$427,Incurred_Real!AU$1,FALSE))*$M123</f>
        <v>0</v>
      </c>
      <c r="S123" s="232">
        <f>(VLOOKUP($C123,Incurred_Real!$A$25:$BR$427,Incurred_Real!AV$1,FALSE))*$M123</f>
        <v>2246744.9830090767</v>
      </c>
      <c r="T123" s="232">
        <f>(VLOOKUP($C123,Incurred_Real!$A$25:$BR$427,Incurred_Real!AW$1,FALSE))*$M123</f>
        <v>0</v>
      </c>
      <c r="U123" s="232">
        <f>(VLOOKUP($C123,Incurred_Real!$A$25:$BR$427,Incurred_Real!AX$1,FALSE))*$M123</f>
        <v>0</v>
      </c>
      <c r="V123" s="232">
        <f>(VLOOKUP($C123,Incurred_Real!$A$25:$BR$427,Incurred_Real!AY$1,FALSE))*$M123</f>
        <v>0</v>
      </c>
      <c r="W123" s="232">
        <f>(VLOOKUP($C123,Incurred_Real!$A$25:$BR$427,Incurred_Real!AZ$1,FALSE))*$M123</f>
        <v>0</v>
      </c>
      <c r="X123" s="232">
        <f>(VLOOKUP($C123,Incurred_Real!$A$25:$BR$427,Incurred_Real!BA$1,FALSE))*$M123</f>
        <v>0</v>
      </c>
      <c r="Y123" s="232">
        <f>(VLOOKUP($C123,Incurred_Real!$A$25:$BR$427,Incurred_Real!BB$1,FALSE))*$M123</f>
        <v>0</v>
      </c>
      <c r="Z123" s="232">
        <f>(VLOOKUP($C123,Incurred_Real!$A$25:$BR$427,Incurred_Real!BC$1,FALSE))*$M123</f>
        <v>0</v>
      </c>
      <c r="AA123" s="232">
        <f>(VLOOKUP($C123,Incurred_Real!$A$25:$BR$427,Incurred_Real!BD$1,FALSE))*$M123</f>
        <v>0</v>
      </c>
      <c r="AB123" s="232">
        <f>(VLOOKUP($C123,Incurred_Real!$A$25:$BR$427,Incurred_Real!BE$1,FALSE))*$M123</f>
        <v>0</v>
      </c>
      <c r="AC123" s="232">
        <f>(VLOOKUP($C123,Incurred_Real!$A$25:$BR$427,Incurred_Real!BF$1,FALSE))*$M123</f>
        <v>0</v>
      </c>
      <c r="AD123" s="232">
        <f>(VLOOKUP($C123,Incurred_Real!$A$25:$BR$427,Incurred_Real!BG$1,FALSE))*$M123</f>
        <v>0</v>
      </c>
      <c r="AE123" s="232">
        <f>(VLOOKUP($C123,Incurred_Real!$A$25:$BR$427,Incurred_Real!BH$1,FALSE))*$M123</f>
        <v>0</v>
      </c>
      <c r="AF123" s="232">
        <f>(VLOOKUP($C123,Incurred_Real!$A$25:$BR$427,Incurred_Real!BI$1,FALSE))*$M123</f>
        <v>0</v>
      </c>
      <c r="AG123" s="232">
        <f>(VLOOKUP($C123,Incurred_Real!$A$25:$BR$427,Incurred_Real!BJ$1,FALSE))*$M123</f>
        <v>0</v>
      </c>
      <c r="AH123" s="232">
        <f>(VLOOKUP($C123,Incurred_Real!$A$25:$BR$427,Incurred_Real!BK$1,FALSE))*$M123</f>
        <v>0</v>
      </c>
      <c r="AI123" s="232">
        <f>(VLOOKUP($C123,Incurred_Real!$A$25:$BR$427,Incurred_Real!BL$1,FALSE))*$M123</f>
        <v>0</v>
      </c>
      <c r="AJ123" s="232">
        <f>(VLOOKUP($C123,Incurred_Real!$A$25:$BR$427,Incurred_Real!BM$1,FALSE))*$M123</f>
        <v>0</v>
      </c>
      <c r="AK123" s="232">
        <f>(VLOOKUP($C123,Incurred_Real!$A$25:$BR$427,Incurred_Real!BN$1,FALSE))*$M123</f>
        <v>0</v>
      </c>
      <c r="AL123" s="232">
        <f>(VLOOKUP($C123,Incurred_Real!$A$25:$BR$427,Incurred_Real!BO$1,FALSE))*$M123</f>
        <v>0</v>
      </c>
      <c r="AM123" s="232">
        <f>(VLOOKUP($C123,Incurred_Real!$A$25:$BR$427,Incurred_Real!BP$1,FALSE))*$M123</f>
        <v>0</v>
      </c>
      <c r="AN123" s="232">
        <f>(VLOOKUP($C123,Incurred_Real!$A$25:$BR$427,Incurred_Real!BQ$1,FALSE))*$M123</f>
        <v>0</v>
      </c>
      <c r="AO123" s="232">
        <f>(VLOOKUP($C123,Incurred_Real!$A$25:$BR$427,Incurred_Real!BR$1,FALSE))*$M123</f>
        <v>0</v>
      </c>
      <c r="AP123" s="232">
        <f t="shared" si="14"/>
        <v>2246744.9830090767</v>
      </c>
      <c r="AR123" s="232" t="b">
        <f t="shared" si="16"/>
        <v>1</v>
      </c>
    </row>
    <row r="124" spans="3:44" x14ac:dyDescent="0.15">
      <c r="C124" s="11" t="s">
        <v>968</v>
      </c>
      <c r="D124" s="11" t="str">
        <f>VLOOKUP($C124,Incurred_Real!$A$24:$E$376,Incurred_Real!$B$1,FALSE)</f>
        <v>Telstra ISDN Service Exit and Transition</v>
      </c>
      <c r="E124" s="11" t="str">
        <f>VLOOKUP($C124,Incurred_Real!$A$24:$E$376,Incurred_Real!$D$1,FALSE)</f>
        <v>Replacement</v>
      </c>
      <c r="F124" s="13">
        <f>IF(VLOOKUP($C124,Incurred_Real!$A$25:$AQ$426,Incurred_Real!$AL$1,FALSE)="Commissioned Extra",0,
IF(VLOOKUP($C124,Incurred_Real!$A$25:$AQ$426,Incurred_Real!$AK$1,FALSE)=F$4,VLOOKUP($C124,Incurred_Real!$A$25:$AQ$426,Incurred_Real!$AM$1,FALSE),0))</f>
        <v>0</v>
      </c>
      <c r="G124" s="13">
        <f>IF(VLOOKUP($C124,Incurred_Real!$A$25:$AQ$426,Incurred_Real!$AL$1,FALSE)="Commissioned Extra",0,
IF(VLOOKUP($C124,Incurred_Real!$A$25:$AQ$426,Incurred_Real!$AK$1,FALSE)=G$4,VLOOKUP($C124,Incurred_Real!$A$25:$AQ$426,Incurred_Real!$AM$1,FALSE),0))</f>
        <v>0</v>
      </c>
      <c r="H124" s="13">
        <f>IF(VLOOKUP($C124,Incurred_Real!$A$25:$AQ$426,Incurred_Real!$AL$1,FALSE)="Commissioned Extra",0,
IF(VLOOKUP($C124,Incurred_Real!$A$25:$AQ$426,Incurred_Real!$AK$1,FALSE)=H$4,VLOOKUP($C124,Incurred_Real!$A$25:$AQ$426,Incurred_Real!$AM$1,FALSE),0))</f>
        <v>0</v>
      </c>
      <c r="I124" s="13">
        <f>IF(VLOOKUP($C124,Incurred_Real!$A$25:$AQ$426,Incurred_Real!$AL$1,FALSE)="Commissioned Extra",0,
IF(VLOOKUP($C124,Incurred_Real!$A$25:$AQ$426,Incurred_Real!$AK$1,FALSE)=I$4,VLOOKUP($C124,Incurred_Real!$A$25:$AQ$426,Incurred_Real!$AM$1,FALSE),0))</f>
        <v>0</v>
      </c>
      <c r="J124" s="13">
        <f>IF(VLOOKUP($C124,Incurred_Real!$A$25:$AQ$426,Incurred_Real!$AL$1,FALSE)="Commissioned Extra",0,
IF(VLOOKUP($C124,Incurred_Real!$A$25:$AQ$426,Incurred_Real!$AK$1,FALSE)=J$4,VLOOKUP($C124,Incurred_Real!$A$25:$AQ$426,Incurred_Real!$AM$1,FALSE),0))</f>
        <v>0</v>
      </c>
      <c r="K124" s="13">
        <f>IF(VLOOKUP($C124,Incurred_Real!$A$25:$AQ$426,Incurred_Real!$AL$1,FALSE)="Commissioned Extra",0,
IF(VLOOKUP($C124,Incurred_Real!$A$25:$AQ$426,Incurred_Real!$AK$1,FALSE)=K$4,VLOOKUP($C124,Incurred_Real!$A$25:$AQ$426,Incurred_Real!$AM$1,FALSE),0))</f>
        <v>1590842.9469373391</v>
      </c>
      <c r="L124" s="13">
        <f>IF(VLOOKUP($C124,Incurred_Real!$A$25:$AQ$426,Incurred_Real!$AL$1,FALSE)="Commissioned Extra",0,
IF(VLOOKUP($C124,Incurred_Real!$A$25:$AQ$426,Incurred_Real!$AK$1,FALSE)=L$4,VLOOKUP($C124,Incurred_Real!$A$25:$AQ$426,Incurred_Real!$AM$1,FALSE),0))</f>
        <v>0</v>
      </c>
      <c r="M124" s="232">
        <f t="shared" si="12"/>
        <v>1590842.9469373391</v>
      </c>
      <c r="N124" s="232">
        <f t="shared" si="13"/>
        <v>2027</v>
      </c>
      <c r="P124" s="232">
        <f>(VLOOKUP($C124,Incurred_Real!$A$25:$BR$427,Incurred_Real!AS$1,FALSE))*$M124</f>
        <v>0</v>
      </c>
      <c r="Q124" s="232">
        <f>(VLOOKUP($C124,Incurred_Real!$A$25:$BR$427,Incurred_Real!AT$1,FALSE))*$M124</f>
        <v>857509.08041015174</v>
      </c>
      <c r="R124" s="232">
        <f>(VLOOKUP($C124,Incurred_Real!$A$25:$BR$427,Incurred_Real!AU$1,FALSE))*$M124</f>
        <v>0</v>
      </c>
      <c r="S124" s="232">
        <f>(VLOOKUP($C124,Incurred_Real!$A$25:$BR$427,Incurred_Real!AV$1,FALSE))*$M124</f>
        <v>0</v>
      </c>
      <c r="T124" s="232">
        <f>(VLOOKUP($C124,Incurred_Real!$A$25:$BR$427,Incurred_Real!AW$1,FALSE))*$M124</f>
        <v>0</v>
      </c>
      <c r="U124" s="232">
        <f>(VLOOKUP($C124,Incurred_Real!$A$25:$BR$427,Incurred_Real!AX$1,FALSE))*$M124</f>
        <v>0</v>
      </c>
      <c r="V124" s="232">
        <f>(VLOOKUP($C124,Incurred_Real!$A$25:$BR$427,Incurred_Real!AY$1,FALSE))*$M124</f>
        <v>0</v>
      </c>
      <c r="W124" s="232">
        <f>(VLOOKUP($C124,Incurred_Real!$A$25:$BR$427,Incurred_Real!AZ$1,FALSE))*$M124</f>
        <v>0</v>
      </c>
      <c r="X124" s="232">
        <f>(VLOOKUP($C124,Incurred_Real!$A$25:$BR$427,Incurred_Real!BA$1,FALSE))*$M124</f>
        <v>0</v>
      </c>
      <c r="Y124" s="232">
        <f>(VLOOKUP($C124,Incurred_Real!$A$25:$BR$427,Incurred_Real!BB$1,FALSE))*$M124</f>
        <v>0</v>
      </c>
      <c r="Z124" s="232">
        <f>(VLOOKUP($C124,Incurred_Real!$A$25:$BR$427,Incurred_Real!BC$1,FALSE))*$M124</f>
        <v>0</v>
      </c>
      <c r="AA124" s="232">
        <f>(VLOOKUP($C124,Incurred_Real!$A$25:$BR$427,Incurred_Real!BD$1,FALSE))*$M124</f>
        <v>0</v>
      </c>
      <c r="AB124" s="232">
        <f>(VLOOKUP($C124,Incurred_Real!$A$25:$BR$427,Incurred_Real!BE$1,FALSE))*$M124</f>
        <v>0</v>
      </c>
      <c r="AC124" s="232">
        <f>(VLOOKUP($C124,Incurred_Real!$A$25:$BR$427,Incurred_Real!BF$1,FALSE))*$M124</f>
        <v>0</v>
      </c>
      <c r="AD124" s="232">
        <f>(VLOOKUP($C124,Incurred_Real!$A$25:$BR$427,Incurred_Real!BG$1,FALSE))*$M124</f>
        <v>0</v>
      </c>
      <c r="AE124" s="232">
        <f>(VLOOKUP($C124,Incurred_Real!$A$25:$BR$427,Incurred_Real!BH$1,FALSE))*$M124</f>
        <v>0</v>
      </c>
      <c r="AF124" s="232">
        <f>(VLOOKUP($C124,Incurred_Real!$A$25:$BR$427,Incurred_Real!BI$1,FALSE))*$M124</f>
        <v>0</v>
      </c>
      <c r="AG124" s="232">
        <f>(VLOOKUP($C124,Incurred_Real!$A$25:$BR$427,Incurred_Real!BJ$1,FALSE))*$M124</f>
        <v>0</v>
      </c>
      <c r="AH124" s="232">
        <f>(VLOOKUP($C124,Incurred_Real!$A$25:$BR$427,Incurred_Real!BK$1,FALSE))*$M124</f>
        <v>0</v>
      </c>
      <c r="AI124" s="232">
        <f>(VLOOKUP($C124,Incurred_Real!$A$25:$BR$427,Incurred_Real!BL$1,FALSE))*$M124</f>
        <v>0</v>
      </c>
      <c r="AJ124" s="232">
        <f>(VLOOKUP($C124,Incurred_Real!$A$25:$BR$427,Incurred_Real!BM$1,FALSE))*$M124</f>
        <v>0</v>
      </c>
      <c r="AK124" s="232">
        <f>(VLOOKUP($C124,Incurred_Real!$A$25:$BR$427,Incurred_Real!BN$1,FALSE))*$M124</f>
        <v>0</v>
      </c>
      <c r="AL124" s="232">
        <f>(VLOOKUP($C124,Incurred_Real!$A$25:$BR$427,Incurred_Real!BO$1,FALSE))*$M124</f>
        <v>0</v>
      </c>
      <c r="AM124" s="232">
        <f>(VLOOKUP($C124,Incurred_Real!$A$25:$BR$427,Incurred_Real!BP$1,FALSE))*$M124</f>
        <v>0</v>
      </c>
      <c r="AN124" s="232">
        <f>(VLOOKUP($C124,Incurred_Real!$A$25:$BR$427,Incurred_Real!BQ$1,FALSE))*$M124</f>
        <v>0</v>
      </c>
      <c r="AO124" s="232">
        <f>(VLOOKUP($C124,Incurred_Real!$A$25:$BR$427,Incurred_Real!BR$1,FALSE))*$M124</f>
        <v>733333.86652718741</v>
      </c>
      <c r="AP124" s="232">
        <f t="shared" si="14"/>
        <v>1590842.9469373391</v>
      </c>
      <c r="AR124" s="232" t="b">
        <f t="shared" si="16"/>
        <v>1</v>
      </c>
    </row>
    <row r="125" spans="3:44" x14ac:dyDescent="0.15">
      <c r="C125" s="11" t="s">
        <v>214</v>
      </c>
      <c r="D125" s="11" t="str">
        <f>VLOOKUP($C125,Incurred_Real!$A$24:$E$376,Incurred_Real!$B$1,FALSE)</f>
        <v>Mechanical 300 Pirie St 2018-19</v>
      </c>
      <c r="E125" s="11" t="str">
        <f>VLOOKUP($C125,Incurred_Real!$A$24:$E$376,Incurred_Real!$D$1,FALSE)</f>
        <v>Facilities</v>
      </c>
      <c r="F125" s="13">
        <f>IF(VLOOKUP($C125,Incurred_Real!$A$25:$AQ$426,Incurred_Real!$AL$1,FALSE)="Commissioned Extra",0,
IF(VLOOKUP($C125,Incurred_Real!$A$25:$AQ$426,Incurred_Real!$AK$1,FALSE)=F$4,VLOOKUP($C125,Incurred_Real!$A$25:$AQ$426,Incurred_Real!$AM$1,FALSE),0))</f>
        <v>0</v>
      </c>
      <c r="G125" s="13">
        <f>IF(VLOOKUP($C125,Incurred_Real!$A$25:$AQ$426,Incurred_Real!$AL$1,FALSE)="Commissioned Extra",0,
IF(VLOOKUP($C125,Incurred_Real!$A$25:$AQ$426,Incurred_Real!$AK$1,FALSE)=G$4,VLOOKUP($C125,Incurred_Real!$A$25:$AQ$426,Incurred_Real!$AM$1,FALSE),0))</f>
        <v>1879171.0617787177</v>
      </c>
      <c r="H125" s="13">
        <f>IF(VLOOKUP($C125,Incurred_Real!$A$25:$AQ$426,Incurred_Real!$AL$1,FALSE)="Commissioned Extra",0,
IF(VLOOKUP($C125,Incurred_Real!$A$25:$AQ$426,Incurred_Real!$AK$1,FALSE)=H$4,VLOOKUP($C125,Incurred_Real!$A$25:$AQ$426,Incurred_Real!$AM$1,FALSE),0))</f>
        <v>0</v>
      </c>
      <c r="I125" s="13">
        <f>IF(VLOOKUP($C125,Incurred_Real!$A$25:$AQ$426,Incurred_Real!$AL$1,FALSE)="Commissioned Extra",0,
IF(VLOOKUP($C125,Incurred_Real!$A$25:$AQ$426,Incurred_Real!$AK$1,FALSE)=I$4,VLOOKUP($C125,Incurred_Real!$A$25:$AQ$426,Incurred_Real!$AM$1,FALSE),0))</f>
        <v>0</v>
      </c>
      <c r="J125" s="13">
        <f>IF(VLOOKUP($C125,Incurred_Real!$A$25:$AQ$426,Incurred_Real!$AL$1,FALSE)="Commissioned Extra",0,
IF(VLOOKUP($C125,Incurred_Real!$A$25:$AQ$426,Incurred_Real!$AK$1,FALSE)=J$4,VLOOKUP($C125,Incurred_Real!$A$25:$AQ$426,Incurred_Real!$AM$1,FALSE),0))</f>
        <v>0</v>
      </c>
      <c r="K125" s="13">
        <f>IF(VLOOKUP($C125,Incurred_Real!$A$25:$AQ$426,Incurred_Real!$AL$1,FALSE)="Commissioned Extra",0,
IF(VLOOKUP($C125,Incurred_Real!$A$25:$AQ$426,Incurred_Real!$AK$1,FALSE)=K$4,VLOOKUP($C125,Incurred_Real!$A$25:$AQ$426,Incurred_Real!$AM$1,FALSE),0))</f>
        <v>0</v>
      </c>
      <c r="L125" s="13">
        <f>IF(VLOOKUP($C125,Incurred_Real!$A$25:$AQ$426,Incurred_Real!$AL$1,FALSE)="Commissioned Extra",0,
IF(VLOOKUP($C125,Incurred_Real!$A$25:$AQ$426,Incurred_Real!$AK$1,FALSE)=L$4,VLOOKUP($C125,Incurred_Real!$A$25:$AQ$426,Incurred_Real!$AM$1,FALSE),0))</f>
        <v>0</v>
      </c>
      <c r="M125" s="232">
        <f t="shared" si="12"/>
        <v>1879171.0617787177</v>
      </c>
      <c r="N125" s="232">
        <f t="shared" si="13"/>
        <v>2023</v>
      </c>
      <c r="P125" s="232">
        <f>(VLOOKUP($C125,Incurred_Real!$A$25:$BR$427,Incurred_Real!AS$1,FALSE))*$M125</f>
        <v>1879171.0617787177</v>
      </c>
      <c r="Q125" s="232">
        <f>(VLOOKUP($C125,Incurred_Real!$A$25:$BR$427,Incurred_Real!AT$1,FALSE))*$M125</f>
        <v>0</v>
      </c>
      <c r="R125" s="232">
        <f>(VLOOKUP($C125,Incurred_Real!$A$25:$BR$427,Incurred_Real!AU$1,FALSE))*$M125</f>
        <v>0</v>
      </c>
      <c r="S125" s="232">
        <f>(VLOOKUP($C125,Incurred_Real!$A$25:$BR$427,Incurred_Real!AV$1,FALSE))*$M125</f>
        <v>0</v>
      </c>
      <c r="T125" s="232">
        <f>(VLOOKUP($C125,Incurred_Real!$A$25:$BR$427,Incurred_Real!AW$1,FALSE))*$M125</f>
        <v>0</v>
      </c>
      <c r="U125" s="232">
        <f>(VLOOKUP($C125,Incurred_Real!$A$25:$BR$427,Incurred_Real!AX$1,FALSE))*$M125</f>
        <v>0</v>
      </c>
      <c r="V125" s="232">
        <f>(VLOOKUP($C125,Incurred_Real!$A$25:$BR$427,Incurred_Real!AY$1,FALSE))*$M125</f>
        <v>0</v>
      </c>
      <c r="W125" s="232">
        <f>(VLOOKUP($C125,Incurred_Real!$A$25:$BR$427,Incurred_Real!AZ$1,FALSE))*$M125</f>
        <v>0</v>
      </c>
      <c r="X125" s="232">
        <f>(VLOOKUP($C125,Incurred_Real!$A$25:$BR$427,Incurred_Real!BA$1,FALSE))*$M125</f>
        <v>0</v>
      </c>
      <c r="Y125" s="232">
        <f>(VLOOKUP($C125,Incurred_Real!$A$25:$BR$427,Incurred_Real!BB$1,FALSE))*$M125</f>
        <v>0</v>
      </c>
      <c r="Z125" s="232">
        <f>(VLOOKUP($C125,Incurred_Real!$A$25:$BR$427,Incurred_Real!BC$1,FALSE))*$M125</f>
        <v>0</v>
      </c>
      <c r="AA125" s="232">
        <f>(VLOOKUP($C125,Incurred_Real!$A$25:$BR$427,Incurred_Real!BD$1,FALSE))*$M125</f>
        <v>0</v>
      </c>
      <c r="AB125" s="232">
        <f>(VLOOKUP($C125,Incurred_Real!$A$25:$BR$427,Incurred_Real!BE$1,FALSE))*$M125</f>
        <v>0</v>
      </c>
      <c r="AC125" s="232">
        <f>(VLOOKUP($C125,Incurred_Real!$A$25:$BR$427,Incurred_Real!BF$1,FALSE))*$M125</f>
        <v>0</v>
      </c>
      <c r="AD125" s="232">
        <f>(VLOOKUP($C125,Incurred_Real!$A$25:$BR$427,Incurred_Real!BG$1,FALSE))*$M125</f>
        <v>0</v>
      </c>
      <c r="AE125" s="232">
        <f>(VLOOKUP($C125,Incurred_Real!$A$25:$BR$427,Incurred_Real!BH$1,FALSE))*$M125</f>
        <v>0</v>
      </c>
      <c r="AF125" s="232">
        <f>(VLOOKUP($C125,Incurred_Real!$A$25:$BR$427,Incurred_Real!BI$1,FALSE))*$M125</f>
        <v>0</v>
      </c>
      <c r="AG125" s="232">
        <f>(VLOOKUP($C125,Incurred_Real!$A$25:$BR$427,Incurred_Real!BJ$1,FALSE))*$M125</f>
        <v>0</v>
      </c>
      <c r="AH125" s="232">
        <f>(VLOOKUP($C125,Incurred_Real!$A$25:$BR$427,Incurred_Real!BK$1,FALSE))*$M125</f>
        <v>0</v>
      </c>
      <c r="AI125" s="232">
        <f>(VLOOKUP($C125,Incurred_Real!$A$25:$BR$427,Incurred_Real!BL$1,FALSE))*$M125</f>
        <v>0</v>
      </c>
      <c r="AJ125" s="232">
        <f>(VLOOKUP($C125,Incurred_Real!$A$25:$BR$427,Incurred_Real!BM$1,FALSE))*$M125</f>
        <v>0</v>
      </c>
      <c r="AK125" s="232">
        <f>(VLOOKUP($C125,Incurred_Real!$A$25:$BR$427,Incurred_Real!BN$1,FALSE))*$M125</f>
        <v>0</v>
      </c>
      <c r="AL125" s="232">
        <f>(VLOOKUP($C125,Incurred_Real!$A$25:$BR$427,Incurred_Real!BO$1,FALSE))*$M125</f>
        <v>0</v>
      </c>
      <c r="AM125" s="232">
        <f>(VLOOKUP($C125,Incurred_Real!$A$25:$BR$427,Incurred_Real!BP$1,FALSE))*$M125</f>
        <v>0</v>
      </c>
      <c r="AN125" s="232">
        <f>(VLOOKUP($C125,Incurred_Real!$A$25:$BR$427,Incurred_Real!BQ$1,FALSE))*$M125</f>
        <v>0</v>
      </c>
      <c r="AO125" s="232">
        <f>(VLOOKUP($C125,Incurred_Real!$A$25:$BR$427,Incurred_Real!BR$1,FALSE))*$M125</f>
        <v>0</v>
      </c>
      <c r="AP125" s="232">
        <f t="shared" si="14"/>
        <v>1879171.0617787177</v>
      </c>
      <c r="AR125" s="232" t="b">
        <f t="shared" si="16"/>
        <v>1</v>
      </c>
    </row>
    <row r="126" spans="3:44" x14ac:dyDescent="0.15">
      <c r="C126" s="11" t="s">
        <v>216</v>
      </c>
      <c r="D126" s="11" t="str">
        <f>VLOOKUP($C126,Incurred_Real!$A$24:$E$376,Incurred_Real!$B$1,FALSE)</f>
        <v>Furniture and Building Upgrades 2019/20</v>
      </c>
      <c r="E126" s="11" t="str">
        <f>VLOOKUP($C126,Incurred_Real!$A$24:$E$376,Incurred_Real!$D$1,FALSE)</f>
        <v>Facilities</v>
      </c>
      <c r="F126" s="13">
        <f>IF(VLOOKUP($C126,Incurred_Real!$A$25:$AQ$426,Incurred_Real!$AL$1,FALSE)="Commissioned Extra",0,
IF(VLOOKUP($C126,Incurred_Real!$A$25:$AQ$426,Incurred_Real!$AK$1,FALSE)=F$4,VLOOKUP($C126,Incurred_Real!$A$25:$AQ$426,Incurred_Real!$AM$1,FALSE),0))</f>
        <v>335829.72566582268</v>
      </c>
      <c r="G126" s="13">
        <f>IF(VLOOKUP($C126,Incurred_Real!$A$25:$AQ$426,Incurred_Real!$AL$1,FALSE)="Commissioned Extra",0,
IF(VLOOKUP($C126,Incurred_Real!$A$25:$AQ$426,Incurred_Real!$AK$1,FALSE)=G$4,VLOOKUP($C126,Incurred_Real!$A$25:$AQ$426,Incurred_Real!$AM$1,FALSE),0))</f>
        <v>0</v>
      </c>
      <c r="H126" s="13">
        <f>IF(VLOOKUP($C126,Incurred_Real!$A$25:$AQ$426,Incurred_Real!$AL$1,FALSE)="Commissioned Extra",0,
IF(VLOOKUP($C126,Incurred_Real!$A$25:$AQ$426,Incurred_Real!$AK$1,FALSE)=H$4,VLOOKUP($C126,Incurred_Real!$A$25:$AQ$426,Incurred_Real!$AM$1,FALSE),0))</f>
        <v>0</v>
      </c>
      <c r="I126" s="13">
        <f>IF(VLOOKUP($C126,Incurred_Real!$A$25:$AQ$426,Incurred_Real!$AL$1,FALSE)="Commissioned Extra",0,
IF(VLOOKUP($C126,Incurred_Real!$A$25:$AQ$426,Incurred_Real!$AK$1,FALSE)=I$4,VLOOKUP($C126,Incurred_Real!$A$25:$AQ$426,Incurred_Real!$AM$1,FALSE),0))</f>
        <v>0</v>
      </c>
      <c r="J126" s="13">
        <f>IF(VLOOKUP($C126,Incurred_Real!$A$25:$AQ$426,Incurred_Real!$AL$1,FALSE)="Commissioned Extra",0,
IF(VLOOKUP($C126,Incurred_Real!$A$25:$AQ$426,Incurred_Real!$AK$1,FALSE)=J$4,VLOOKUP($C126,Incurred_Real!$A$25:$AQ$426,Incurred_Real!$AM$1,FALSE),0))</f>
        <v>0</v>
      </c>
      <c r="K126" s="13">
        <f>IF(VLOOKUP($C126,Incurred_Real!$A$25:$AQ$426,Incurred_Real!$AL$1,FALSE)="Commissioned Extra",0,
IF(VLOOKUP($C126,Incurred_Real!$A$25:$AQ$426,Incurred_Real!$AK$1,FALSE)=K$4,VLOOKUP($C126,Incurred_Real!$A$25:$AQ$426,Incurred_Real!$AM$1,FALSE),0))</f>
        <v>0</v>
      </c>
      <c r="L126" s="13">
        <f>IF(VLOOKUP($C126,Incurred_Real!$A$25:$AQ$426,Incurred_Real!$AL$1,FALSE)="Commissioned Extra",0,
IF(VLOOKUP($C126,Incurred_Real!$A$25:$AQ$426,Incurred_Real!$AK$1,FALSE)=L$4,VLOOKUP($C126,Incurred_Real!$A$25:$AQ$426,Incurred_Real!$AM$1,FALSE),0))</f>
        <v>0</v>
      </c>
      <c r="M126" s="232">
        <f t="shared" si="12"/>
        <v>335829.72566582268</v>
      </c>
      <c r="N126" s="232">
        <f t="shared" si="13"/>
        <v>2022</v>
      </c>
      <c r="P126" s="232">
        <f>(VLOOKUP($C126,Incurred_Real!$A$25:$BR$427,Incurred_Real!AS$1,FALSE))*$M126</f>
        <v>234936.67503660559</v>
      </c>
      <c r="Q126" s="232">
        <f>(VLOOKUP($C126,Incurred_Real!$A$25:$BR$427,Incurred_Real!AT$1,FALSE))*$M126</f>
        <v>0</v>
      </c>
      <c r="R126" s="232">
        <f>(VLOOKUP($C126,Incurred_Real!$A$25:$BR$427,Incurred_Real!AU$1,FALSE))*$M126</f>
        <v>0</v>
      </c>
      <c r="S126" s="232">
        <f>(VLOOKUP($C126,Incurred_Real!$A$25:$BR$427,Incurred_Real!AV$1,FALSE))*$M126</f>
        <v>0</v>
      </c>
      <c r="T126" s="232">
        <f>(VLOOKUP($C126,Incurred_Real!$A$25:$BR$427,Incurred_Real!AW$1,FALSE))*$M126</f>
        <v>0</v>
      </c>
      <c r="U126" s="232">
        <f>(VLOOKUP($C126,Incurred_Real!$A$25:$BR$427,Incurred_Real!AX$1,FALSE))*$M126</f>
        <v>0</v>
      </c>
      <c r="V126" s="232">
        <f>(VLOOKUP($C126,Incurred_Real!$A$25:$BR$427,Incurred_Real!AY$1,FALSE))*$M126</f>
        <v>0</v>
      </c>
      <c r="W126" s="232">
        <f>(VLOOKUP($C126,Incurred_Real!$A$25:$BR$427,Incurred_Real!AZ$1,FALSE))*$M126</f>
        <v>100893.0506292171</v>
      </c>
      <c r="X126" s="232">
        <f>(VLOOKUP($C126,Incurred_Real!$A$25:$BR$427,Incurred_Real!BA$1,FALSE))*$M126</f>
        <v>0</v>
      </c>
      <c r="Y126" s="232">
        <f>(VLOOKUP($C126,Incurred_Real!$A$25:$BR$427,Incurred_Real!BB$1,FALSE))*$M126</f>
        <v>0</v>
      </c>
      <c r="Z126" s="232">
        <f>(VLOOKUP($C126,Incurred_Real!$A$25:$BR$427,Incurred_Real!BC$1,FALSE))*$M126</f>
        <v>0</v>
      </c>
      <c r="AA126" s="232">
        <f>(VLOOKUP($C126,Incurred_Real!$A$25:$BR$427,Incurred_Real!BD$1,FALSE))*$M126</f>
        <v>0</v>
      </c>
      <c r="AB126" s="232">
        <f>(VLOOKUP($C126,Incurred_Real!$A$25:$BR$427,Incurred_Real!BE$1,FALSE))*$M126</f>
        <v>0</v>
      </c>
      <c r="AC126" s="232">
        <f>(VLOOKUP($C126,Incurred_Real!$A$25:$BR$427,Incurred_Real!BF$1,FALSE))*$M126</f>
        <v>0</v>
      </c>
      <c r="AD126" s="232">
        <f>(VLOOKUP($C126,Incurred_Real!$A$25:$BR$427,Incurred_Real!BG$1,FALSE))*$M126</f>
        <v>0</v>
      </c>
      <c r="AE126" s="232">
        <f>(VLOOKUP($C126,Incurred_Real!$A$25:$BR$427,Incurred_Real!BH$1,FALSE))*$M126</f>
        <v>0</v>
      </c>
      <c r="AF126" s="232">
        <f>(VLOOKUP($C126,Incurred_Real!$A$25:$BR$427,Incurred_Real!BI$1,FALSE))*$M126</f>
        <v>0</v>
      </c>
      <c r="AG126" s="232">
        <f>(VLOOKUP($C126,Incurred_Real!$A$25:$BR$427,Incurred_Real!BJ$1,FALSE))*$M126</f>
        <v>0</v>
      </c>
      <c r="AH126" s="232">
        <f>(VLOOKUP($C126,Incurred_Real!$A$25:$BR$427,Incurred_Real!BK$1,FALSE))*$M126</f>
        <v>0</v>
      </c>
      <c r="AI126" s="232">
        <f>(VLOOKUP($C126,Incurred_Real!$A$25:$BR$427,Incurred_Real!BL$1,FALSE))*$M126</f>
        <v>0</v>
      </c>
      <c r="AJ126" s="232">
        <f>(VLOOKUP($C126,Incurred_Real!$A$25:$BR$427,Incurred_Real!BM$1,FALSE))*$M126</f>
        <v>0</v>
      </c>
      <c r="AK126" s="232">
        <f>(VLOOKUP($C126,Incurred_Real!$A$25:$BR$427,Incurred_Real!BN$1,FALSE))*$M126</f>
        <v>0</v>
      </c>
      <c r="AL126" s="232">
        <f>(VLOOKUP($C126,Incurred_Real!$A$25:$BR$427,Incurred_Real!BO$1,FALSE))*$M126</f>
        <v>0</v>
      </c>
      <c r="AM126" s="232">
        <f>(VLOOKUP($C126,Incurred_Real!$A$25:$BR$427,Incurred_Real!BP$1,FALSE))*$M126</f>
        <v>0</v>
      </c>
      <c r="AN126" s="232">
        <f>(VLOOKUP($C126,Incurred_Real!$A$25:$BR$427,Incurred_Real!BQ$1,FALSE))*$M126</f>
        <v>0</v>
      </c>
      <c r="AO126" s="232">
        <f>(VLOOKUP($C126,Incurred_Real!$A$25:$BR$427,Incurred_Real!BR$1,FALSE))*$M126</f>
        <v>0</v>
      </c>
      <c r="AP126" s="232">
        <f t="shared" si="14"/>
        <v>335829.72566582268</v>
      </c>
      <c r="AR126" s="232" t="b">
        <f t="shared" si="16"/>
        <v>1</v>
      </c>
    </row>
    <row r="127" spans="3:44" x14ac:dyDescent="0.15">
      <c r="C127" s="11" t="s">
        <v>217</v>
      </c>
      <c r="D127" s="11" t="str">
        <f>VLOOKUP($C127,Incurred_Real!$A$24:$E$376,Incurred_Real!$B$1,FALSE)</f>
        <v>Refresh and Maintain IT Hardware 19-20</v>
      </c>
      <c r="E127" s="11" t="str">
        <f>VLOOKUP($C127,Incurred_Real!$A$24:$E$376,Incurred_Real!$D$1,FALSE)</f>
        <v>Information Technology</v>
      </c>
      <c r="F127" s="13">
        <f>IF(VLOOKUP($C127,Incurred_Real!$A$25:$AQ$426,Incurred_Real!$AL$1,FALSE)="Commissioned Extra",0,
IF(VLOOKUP($C127,Incurred_Real!$A$25:$AQ$426,Incurred_Real!$AK$1,FALSE)=F$4,VLOOKUP($C127,Incurred_Real!$A$25:$AQ$426,Incurred_Real!$AM$1,FALSE),0))</f>
        <v>0</v>
      </c>
      <c r="G127" s="13">
        <f>IF(VLOOKUP($C127,Incurred_Real!$A$25:$AQ$426,Incurred_Real!$AL$1,FALSE)="Commissioned Extra",0,
IF(VLOOKUP($C127,Incurred_Real!$A$25:$AQ$426,Incurred_Real!$AK$1,FALSE)=G$4,VLOOKUP($C127,Incurred_Real!$A$25:$AQ$426,Incurred_Real!$AM$1,FALSE),0))</f>
        <v>0</v>
      </c>
      <c r="H127" s="13">
        <f>IF(VLOOKUP($C127,Incurred_Real!$A$25:$AQ$426,Incurred_Real!$AL$1,FALSE)="Commissioned Extra",0,
IF(VLOOKUP($C127,Incurred_Real!$A$25:$AQ$426,Incurred_Real!$AK$1,FALSE)=H$4,VLOOKUP($C127,Incurred_Real!$A$25:$AQ$426,Incurred_Real!$AM$1,FALSE),0))</f>
        <v>0</v>
      </c>
      <c r="I127" s="13">
        <f>IF(VLOOKUP($C127,Incurred_Real!$A$25:$AQ$426,Incurred_Real!$AL$1,FALSE)="Commissioned Extra",0,
IF(VLOOKUP($C127,Incurred_Real!$A$25:$AQ$426,Incurred_Real!$AK$1,FALSE)=I$4,VLOOKUP($C127,Incurred_Real!$A$25:$AQ$426,Incurred_Real!$AM$1,FALSE),0))</f>
        <v>0</v>
      </c>
      <c r="J127" s="13">
        <f>IF(VLOOKUP($C127,Incurred_Real!$A$25:$AQ$426,Incurred_Real!$AL$1,FALSE)="Commissioned Extra",0,
IF(VLOOKUP($C127,Incurred_Real!$A$25:$AQ$426,Incurred_Real!$AK$1,FALSE)=J$4,VLOOKUP($C127,Incurred_Real!$A$25:$AQ$426,Incurred_Real!$AM$1,FALSE),0))</f>
        <v>0</v>
      </c>
      <c r="K127" s="13">
        <f>IF(VLOOKUP($C127,Incurred_Real!$A$25:$AQ$426,Incurred_Real!$AL$1,FALSE)="Commissioned Extra",0,
IF(VLOOKUP($C127,Incurred_Real!$A$25:$AQ$426,Incurred_Real!$AK$1,FALSE)=K$4,VLOOKUP($C127,Incurred_Real!$A$25:$AQ$426,Incurred_Real!$AM$1,FALSE),0))</f>
        <v>0</v>
      </c>
      <c r="L127" s="13">
        <f>IF(VLOOKUP($C127,Incurred_Real!$A$25:$AQ$426,Incurred_Real!$AL$1,FALSE)="Commissioned Extra",0,
IF(VLOOKUP($C127,Incurred_Real!$A$25:$AQ$426,Incurred_Real!$AK$1,FALSE)=L$4,VLOOKUP($C127,Incurred_Real!$A$25:$AQ$426,Incurred_Real!$AM$1,FALSE),0))</f>
        <v>0</v>
      </c>
      <c r="M127" s="232">
        <f t="shared" si="12"/>
        <v>0</v>
      </c>
      <c r="N127" s="232" t="str">
        <f t="shared" si="13"/>
        <v/>
      </c>
      <c r="P127" s="232">
        <f>(VLOOKUP($C127,Incurred_Real!$A$25:$BR$427,Incurred_Real!AS$1,FALSE))*$M127</f>
        <v>0</v>
      </c>
      <c r="Q127" s="232">
        <f>(VLOOKUP($C127,Incurred_Real!$A$25:$BR$427,Incurred_Real!AT$1,FALSE))*$M127</f>
        <v>0</v>
      </c>
      <c r="R127" s="232">
        <f>(VLOOKUP($C127,Incurred_Real!$A$25:$BR$427,Incurred_Real!AU$1,FALSE))*$M127</f>
        <v>0</v>
      </c>
      <c r="S127" s="232">
        <f>(VLOOKUP($C127,Incurred_Real!$A$25:$BR$427,Incurred_Real!AV$1,FALSE))*$M127</f>
        <v>0</v>
      </c>
      <c r="T127" s="232">
        <f>(VLOOKUP($C127,Incurred_Real!$A$25:$BR$427,Incurred_Real!AW$1,FALSE))*$M127</f>
        <v>0</v>
      </c>
      <c r="U127" s="232">
        <f>(VLOOKUP($C127,Incurred_Real!$A$25:$BR$427,Incurred_Real!AX$1,FALSE))*$M127</f>
        <v>0</v>
      </c>
      <c r="V127" s="232">
        <f>(VLOOKUP($C127,Incurred_Real!$A$25:$BR$427,Incurred_Real!AY$1,FALSE))*$M127</f>
        <v>0</v>
      </c>
      <c r="W127" s="232">
        <f>(VLOOKUP($C127,Incurred_Real!$A$25:$BR$427,Incurred_Real!AZ$1,FALSE))*$M127</f>
        <v>0</v>
      </c>
      <c r="X127" s="232">
        <f>(VLOOKUP($C127,Incurred_Real!$A$25:$BR$427,Incurred_Real!BA$1,FALSE))*$M127</f>
        <v>0</v>
      </c>
      <c r="Y127" s="232">
        <f>(VLOOKUP($C127,Incurred_Real!$A$25:$BR$427,Incurred_Real!BB$1,FALSE))*$M127</f>
        <v>0</v>
      </c>
      <c r="Z127" s="232">
        <f>(VLOOKUP($C127,Incurred_Real!$A$25:$BR$427,Incurred_Real!BC$1,FALSE))*$M127</f>
        <v>0</v>
      </c>
      <c r="AA127" s="232">
        <f>(VLOOKUP($C127,Incurred_Real!$A$25:$BR$427,Incurred_Real!BD$1,FALSE))*$M127</f>
        <v>0</v>
      </c>
      <c r="AB127" s="232">
        <f>(VLOOKUP($C127,Incurred_Real!$A$25:$BR$427,Incurred_Real!BE$1,FALSE))*$M127</f>
        <v>0</v>
      </c>
      <c r="AC127" s="232">
        <f>(VLOOKUP($C127,Incurred_Real!$A$25:$BR$427,Incurred_Real!BF$1,FALSE))*$M127</f>
        <v>0</v>
      </c>
      <c r="AD127" s="232">
        <f>(VLOOKUP($C127,Incurred_Real!$A$25:$BR$427,Incurred_Real!BG$1,FALSE))*$M127</f>
        <v>0</v>
      </c>
      <c r="AE127" s="232">
        <f>(VLOOKUP($C127,Incurred_Real!$A$25:$BR$427,Incurred_Real!BH$1,FALSE))*$M127</f>
        <v>0</v>
      </c>
      <c r="AF127" s="232">
        <f>(VLOOKUP($C127,Incurred_Real!$A$25:$BR$427,Incurred_Real!BI$1,FALSE))*$M127</f>
        <v>0</v>
      </c>
      <c r="AG127" s="232">
        <f>(VLOOKUP($C127,Incurred_Real!$A$25:$BR$427,Incurred_Real!BJ$1,FALSE))*$M127</f>
        <v>0</v>
      </c>
      <c r="AH127" s="232">
        <f>(VLOOKUP($C127,Incurred_Real!$A$25:$BR$427,Incurred_Real!BK$1,FALSE))*$M127</f>
        <v>0</v>
      </c>
      <c r="AI127" s="232">
        <f>(VLOOKUP($C127,Incurred_Real!$A$25:$BR$427,Incurred_Real!BL$1,FALSE))*$M127</f>
        <v>0</v>
      </c>
      <c r="AJ127" s="232">
        <f>(VLOOKUP($C127,Incurred_Real!$A$25:$BR$427,Incurred_Real!BM$1,FALSE))*$M127</f>
        <v>0</v>
      </c>
      <c r="AK127" s="232">
        <f>(VLOOKUP($C127,Incurred_Real!$A$25:$BR$427,Incurred_Real!BN$1,FALSE))*$M127</f>
        <v>0</v>
      </c>
      <c r="AL127" s="232">
        <f>(VLOOKUP($C127,Incurred_Real!$A$25:$BR$427,Incurred_Real!BO$1,FALSE))*$M127</f>
        <v>0</v>
      </c>
      <c r="AM127" s="232">
        <f>(VLOOKUP($C127,Incurred_Real!$A$25:$BR$427,Incurred_Real!BP$1,FALSE))*$M127</f>
        <v>0</v>
      </c>
      <c r="AN127" s="232">
        <f>(VLOOKUP($C127,Incurred_Real!$A$25:$BR$427,Incurred_Real!BQ$1,FALSE))*$M127</f>
        <v>0</v>
      </c>
      <c r="AO127" s="232">
        <f>(VLOOKUP($C127,Incurred_Real!$A$25:$BR$427,Incurred_Real!BR$1,FALSE))*$M127</f>
        <v>0</v>
      </c>
      <c r="AP127" s="232">
        <f t="shared" si="14"/>
        <v>0</v>
      </c>
      <c r="AR127" s="232" t="b">
        <f t="shared" si="16"/>
        <v>1</v>
      </c>
    </row>
    <row r="128" spans="3:44" x14ac:dyDescent="0.15">
      <c r="C128" s="11" t="s">
        <v>218</v>
      </c>
      <c r="D128" s="11" t="str">
        <f>VLOOKUP($C128,Incurred_Real!$A$24:$E$376,Incurred_Real!$B$1,FALSE)</f>
        <v>Minor Software procurement and refresh 19-20</v>
      </c>
      <c r="E128" s="11" t="str">
        <f>VLOOKUP($C128,Incurred_Real!$A$24:$E$376,Incurred_Real!$D$1,FALSE)</f>
        <v>Information Technology</v>
      </c>
      <c r="F128" s="13">
        <f>IF(VLOOKUP($C128,Incurred_Real!$A$25:$AQ$426,Incurred_Real!$AL$1,FALSE)="Commissioned Extra",0,
IF(VLOOKUP($C128,Incurred_Real!$A$25:$AQ$426,Incurred_Real!$AK$1,FALSE)=F$4,VLOOKUP($C128,Incurred_Real!$A$25:$AQ$426,Incurred_Real!$AM$1,FALSE),0))</f>
        <v>0</v>
      </c>
      <c r="G128" s="13">
        <f>IF(VLOOKUP($C128,Incurred_Real!$A$25:$AQ$426,Incurred_Real!$AL$1,FALSE)="Commissioned Extra",0,
IF(VLOOKUP($C128,Incurred_Real!$A$25:$AQ$426,Incurred_Real!$AK$1,FALSE)=G$4,VLOOKUP($C128,Incurred_Real!$A$25:$AQ$426,Incurred_Real!$AM$1,FALSE),0))</f>
        <v>0</v>
      </c>
      <c r="H128" s="13">
        <f>IF(VLOOKUP($C128,Incurred_Real!$A$25:$AQ$426,Incurred_Real!$AL$1,FALSE)="Commissioned Extra",0,
IF(VLOOKUP($C128,Incurred_Real!$A$25:$AQ$426,Incurred_Real!$AK$1,FALSE)=H$4,VLOOKUP($C128,Incurred_Real!$A$25:$AQ$426,Incurred_Real!$AM$1,FALSE),0))</f>
        <v>0</v>
      </c>
      <c r="I128" s="13">
        <f>IF(VLOOKUP($C128,Incurred_Real!$A$25:$AQ$426,Incurred_Real!$AL$1,FALSE)="Commissioned Extra",0,
IF(VLOOKUP($C128,Incurred_Real!$A$25:$AQ$426,Incurred_Real!$AK$1,FALSE)=I$4,VLOOKUP($C128,Incurred_Real!$A$25:$AQ$426,Incurred_Real!$AM$1,FALSE),0))</f>
        <v>0</v>
      </c>
      <c r="J128" s="13">
        <f>IF(VLOOKUP($C128,Incurred_Real!$A$25:$AQ$426,Incurred_Real!$AL$1,FALSE)="Commissioned Extra",0,
IF(VLOOKUP($C128,Incurred_Real!$A$25:$AQ$426,Incurred_Real!$AK$1,FALSE)=J$4,VLOOKUP($C128,Incurred_Real!$A$25:$AQ$426,Incurred_Real!$AM$1,FALSE),0))</f>
        <v>0</v>
      </c>
      <c r="K128" s="13">
        <f>IF(VLOOKUP($C128,Incurred_Real!$A$25:$AQ$426,Incurred_Real!$AL$1,FALSE)="Commissioned Extra",0,
IF(VLOOKUP($C128,Incurred_Real!$A$25:$AQ$426,Incurred_Real!$AK$1,FALSE)=K$4,VLOOKUP($C128,Incurred_Real!$A$25:$AQ$426,Incurred_Real!$AM$1,FALSE),0))</f>
        <v>0</v>
      </c>
      <c r="L128" s="13">
        <f>IF(VLOOKUP($C128,Incurred_Real!$A$25:$AQ$426,Incurred_Real!$AL$1,FALSE)="Commissioned Extra",0,
IF(VLOOKUP($C128,Incurred_Real!$A$25:$AQ$426,Incurred_Real!$AK$1,FALSE)=L$4,VLOOKUP($C128,Incurred_Real!$A$25:$AQ$426,Incurred_Real!$AM$1,FALSE),0))</f>
        <v>0</v>
      </c>
      <c r="M128" s="232">
        <f t="shared" si="12"/>
        <v>0</v>
      </c>
      <c r="N128" s="232" t="str">
        <f t="shared" si="13"/>
        <v/>
      </c>
      <c r="P128" s="232">
        <f>(VLOOKUP($C128,Incurred_Real!$A$25:$BR$427,Incurred_Real!AS$1,FALSE))*$M128</f>
        <v>0</v>
      </c>
      <c r="Q128" s="232">
        <f>(VLOOKUP($C128,Incurred_Real!$A$25:$BR$427,Incurred_Real!AT$1,FALSE))*$M128</f>
        <v>0</v>
      </c>
      <c r="R128" s="232">
        <f>(VLOOKUP($C128,Incurred_Real!$A$25:$BR$427,Incurred_Real!AU$1,FALSE))*$M128</f>
        <v>0</v>
      </c>
      <c r="S128" s="232">
        <f>(VLOOKUP($C128,Incurred_Real!$A$25:$BR$427,Incurred_Real!AV$1,FALSE))*$M128</f>
        <v>0</v>
      </c>
      <c r="T128" s="232">
        <f>(VLOOKUP($C128,Incurred_Real!$A$25:$BR$427,Incurred_Real!AW$1,FALSE))*$M128</f>
        <v>0</v>
      </c>
      <c r="U128" s="232">
        <f>(VLOOKUP($C128,Incurred_Real!$A$25:$BR$427,Incurred_Real!AX$1,FALSE))*$M128</f>
        <v>0</v>
      </c>
      <c r="V128" s="232">
        <f>(VLOOKUP($C128,Incurred_Real!$A$25:$BR$427,Incurred_Real!AY$1,FALSE))*$M128</f>
        <v>0</v>
      </c>
      <c r="W128" s="232">
        <f>(VLOOKUP($C128,Incurred_Real!$A$25:$BR$427,Incurred_Real!AZ$1,FALSE))*$M128</f>
        <v>0</v>
      </c>
      <c r="X128" s="232">
        <f>(VLOOKUP($C128,Incurred_Real!$A$25:$BR$427,Incurred_Real!BA$1,FALSE))*$M128</f>
        <v>0</v>
      </c>
      <c r="Y128" s="232">
        <f>(VLOOKUP($C128,Incurred_Real!$A$25:$BR$427,Incurred_Real!BB$1,FALSE))*$M128</f>
        <v>0</v>
      </c>
      <c r="Z128" s="232">
        <f>(VLOOKUP($C128,Incurred_Real!$A$25:$BR$427,Incurred_Real!BC$1,FALSE))*$M128</f>
        <v>0</v>
      </c>
      <c r="AA128" s="232">
        <f>(VLOOKUP($C128,Incurred_Real!$A$25:$BR$427,Incurred_Real!BD$1,FALSE))*$M128</f>
        <v>0</v>
      </c>
      <c r="AB128" s="232">
        <f>(VLOOKUP($C128,Incurred_Real!$A$25:$BR$427,Incurred_Real!BE$1,FALSE))*$M128</f>
        <v>0</v>
      </c>
      <c r="AC128" s="232">
        <f>(VLOOKUP($C128,Incurred_Real!$A$25:$BR$427,Incurred_Real!BF$1,FALSE))*$M128</f>
        <v>0</v>
      </c>
      <c r="AD128" s="232">
        <f>(VLOOKUP($C128,Incurred_Real!$A$25:$BR$427,Incurred_Real!BG$1,FALSE))*$M128</f>
        <v>0</v>
      </c>
      <c r="AE128" s="232">
        <f>(VLOOKUP($C128,Incurred_Real!$A$25:$BR$427,Incurred_Real!BH$1,FALSE))*$M128</f>
        <v>0</v>
      </c>
      <c r="AF128" s="232">
        <f>(VLOOKUP($C128,Incurred_Real!$A$25:$BR$427,Incurred_Real!BI$1,FALSE))*$M128</f>
        <v>0</v>
      </c>
      <c r="AG128" s="232">
        <f>(VLOOKUP($C128,Incurred_Real!$A$25:$BR$427,Incurred_Real!BJ$1,FALSE))*$M128</f>
        <v>0</v>
      </c>
      <c r="AH128" s="232">
        <f>(VLOOKUP($C128,Incurred_Real!$A$25:$BR$427,Incurred_Real!BK$1,FALSE))*$M128</f>
        <v>0</v>
      </c>
      <c r="AI128" s="232">
        <f>(VLOOKUP($C128,Incurred_Real!$A$25:$BR$427,Incurred_Real!BL$1,FALSE))*$M128</f>
        <v>0</v>
      </c>
      <c r="AJ128" s="232">
        <f>(VLOOKUP($C128,Incurred_Real!$A$25:$BR$427,Incurred_Real!BM$1,FALSE))*$M128</f>
        <v>0</v>
      </c>
      <c r="AK128" s="232">
        <f>(VLOOKUP($C128,Incurred_Real!$A$25:$BR$427,Incurred_Real!BN$1,FALSE))*$M128</f>
        <v>0</v>
      </c>
      <c r="AL128" s="232">
        <f>(VLOOKUP($C128,Incurred_Real!$A$25:$BR$427,Incurred_Real!BO$1,FALSE))*$M128</f>
        <v>0</v>
      </c>
      <c r="AM128" s="232">
        <f>(VLOOKUP($C128,Incurred_Real!$A$25:$BR$427,Incurred_Real!BP$1,FALSE))*$M128</f>
        <v>0</v>
      </c>
      <c r="AN128" s="232">
        <f>(VLOOKUP($C128,Incurred_Real!$A$25:$BR$427,Incurred_Real!BQ$1,FALSE))*$M128</f>
        <v>0</v>
      </c>
      <c r="AO128" s="232">
        <f>(VLOOKUP($C128,Incurred_Real!$A$25:$BR$427,Incurred_Real!BR$1,FALSE))*$M128</f>
        <v>0</v>
      </c>
      <c r="AP128" s="232">
        <f t="shared" si="14"/>
        <v>0</v>
      </c>
      <c r="AR128" s="232" t="b">
        <f t="shared" si="16"/>
        <v>1</v>
      </c>
    </row>
    <row r="129" spans="3:44" x14ac:dyDescent="0.15">
      <c r="C129" s="11" t="s">
        <v>219</v>
      </c>
      <c r="D129" s="11" t="str">
        <f>VLOOKUP($C129,Incurred_Real!$A$24:$E$376,Incurred_Real!$B$1,FALSE)</f>
        <v>IT Security Technology Refresh 19-20</v>
      </c>
      <c r="E129" s="11" t="str">
        <f>VLOOKUP($C129,Incurred_Real!$A$24:$E$376,Incurred_Real!$D$1,FALSE)</f>
        <v>Information Technology</v>
      </c>
      <c r="F129" s="13">
        <f>IF(VLOOKUP($C129,Incurred_Real!$A$25:$AQ$426,Incurred_Real!$AL$1,FALSE)="Commissioned Extra",0,
IF(VLOOKUP($C129,Incurred_Real!$A$25:$AQ$426,Incurred_Real!$AK$1,FALSE)=F$4,VLOOKUP($C129,Incurred_Real!$A$25:$AQ$426,Incurred_Real!$AM$1,FALSE),0))</f>
        <v>0</v>
      </c>
      <c r="G129" s="13">
        <f>IF(VLOOKUP($C129,Incurred_Real!$A$25:$AQ$426,Incurred_Real!$AL$1,FALSE)="Commissioned Extra",0,
IF(VLOOKUP($C129,Incurred_Real!$A$25:$AQ$426,Incurred_Real!$AK$1,FALSE)=G$4,VLOOKUP($C129,Incurred_Real!$A$25:$AQ$426,Incurred_Real!$AM$1,FALSE),0))</f>
        <v>0</v>
      </c>
      <c r="H129" s="13">
        <f>IF(VLOOKUP($C129,Incurred_Real!$A$25:$AQ$426,Incurred_Real!$AL$1,FALSE)="Commissioned Extra",0,
IF(VLOOKUP($C129,Incurred_Real!$A$25:$AQ$426,Incurred_Real!$AK$1,FALSE)=H$4,VLOOKUP($C129,Incurred_Real!$A$25:$AQ$426,Incurred_Real!$AM$1,FALSE),0))</f>
        <v>0</v>
      </c>
      <c r="I129" s="13">
        <f>IF(VLOOKUP($C129,Incurred_Real!$A$25:$AQ$426,Incurred_Real!$AL$1,FALSE)="Commissioned Extra",0,
IF(VLOOKUP($C129,Incurred_Real!$A$25:$AQ$426,Incurred_Real!$AK$1,FALSE)=I$4,VLOOKUP($C129,Incurred_Real!$A$25:$AQ$426,Incurred_Real!$AM$1,FALSE),0))</f>
        <v>0</v>
      </c>
      <c r="J129" s="13">
        <f>IF(VLOOKUP($C129,Incurred_Real!$A$25:$AQ$426,Incurred_Real!$AL$1,FALSE)="Commissioned Extra",0,
IF(VLOOKUP($C129,Incurred_Real!$A$25:$AQ$426,Incurred_Real!$AK$1,FALSE)=J$4,VLOOKUP($C129,Incurred_Real!$A$25:$AQ$426,Incurred_Real!$AM$1,FALSE),0))</f>
        <v>0</v>
      </c>
      <c r="K129" s="13">
        <f>IF(VLOOKUP($C129,Incurred_Real!$A$25:$AQ$426,Incurred_Real!$AL$1,FALSE)="Commissioned Extra",0,
IF(VLOOKUP($C129,Incurred_Real!$A$25:$AQ$426,Incurred_Real!$AK$1,FALSE)=K$4,VLOOKUP($C129,Incurred_Real!$A$25:$AQ$426,Incurred_Real!$AM$1,FALSE),0))</f>
        <v>0</v>
      </c>
      <c r="L129" s="13">
        <f>IF(VLOOKUP($C129,Incurred_Real!$A$25:$AQ$426,Incurred_Real!$AL$1,FALSE)="Commissioned Extra",0,
IF(VLOOKUP($C129,Incurred_Real!$A$25:$AQ$426,Incurred_Real!$AK$1,FALSE)=L$4,VLOOKUP($C129,Incurred_Real!$A$25:$AQ$426,Incurred_Real!$AM$1,FALSE),0))</f>
        <v>0</v>
      </c>
      <c r="M129" s="232">
        <f t="shared" si="12"/>
        <v>0</v>
      </c>
      <c r="N129" s="232" t="str">
        <f t="shared" si="13"/>
        <v/>
      </c>
      <c r="P129" s="232">
        <f>(VLOOKUP($C129,Incurred_Real!$A$25:$BR$427,Incurred_Real!AS$1,FALSE))*$M129</f>
        <v>0</v>
      </c>
      <c r="Q129" s="232">
        <f>(VLOOKUP($C129,Incurred_Real!$A$25:$BR$427,Incurred_Real!AT$1,FALSE))*$M129</f>
        <v>0</v>
      </c>
      <c r="R129" s="232">
        <f>(VLOOKUP($C129,Incurred_Real!$A$25:$BR$427,Incurred_Real!AU$1,FALSE))*$M129</f>
        <v>0</v>
      </c>
      <c r="S129" s="232">
        <f>(VLOOKUP($C129,Incurred_Real!$A$25:$BR$427,Incurred_Real!AV$1,FALSE))*$M129</f>
        <v>0</v>
      </c>
      <c r="T129" s="232">
        <f>(VLOOKUP($C129,Incurred_Real!$A$25:$BR$427,Incurred_Real!AW$1,FALSE))*$M129</f>
        <v>0</v>
      </c>
      <c r="U129" s="232">
        <f>(VLOOKUP($C129,Incurred_Real!$A$25:$BR$427,Incurred_Real!AX$1,FALSE))*$M129</f>
        <v>0</v>
      </c>
      <c r="V129" s="232">
        <f>(VLOOKUP($C129,Incurred_Real!$A$25:$BR$427,Incurred_Real!AY$1,FALSE))*$M129</f>
        <v>0</v>
      </c>
      <c r="W129" s="232">
        <f>(VLOOKUP($C129,Incurred_Real!$A$25:$BR$427,Incurred_Real!AZ$1,FALSE))*$M129</f>
        <v>0</v>
      </c>
      <c r="X129" s="232">
        <f>(VLOOKUP($C129,Incurred_Real!$A$25:$BR$427,Incurred_Real!BA$1,FALSE))*$M129</f>
        <v>0</v>
      </c>
      <c r="Y129" s="232">
        <f>(VLOOKUP($C129,Incurred_Real!$A$25:$BR$427,Incurred_Real!BB$1,FALSE))*$M129</f>
        <v>0</v>
      </c>
      <c r="Z129" s="232">
        <f>(VLOOKUP($C129,Incurred_Real!$A$25:$BR$427,Incurred_Real!BC$1,FALSE))*$M129</f>
        <v>0</v>
      </c>
      <c r="AA129" s="232">
        <f>(VLOOKUP($C129,Incurred_Real!$A$25:$BR$427,Incurred_Real!BD$1,FALSE))*$M129</f>
        <v>0</v>
      </c>
      <c r="AB129" s="232">
        <f>(VLOOKUP($C129,Incurred_Real!$A$25:$BR$427,Incurred_Real!BE$1,FALSE))*$M129</f>
        <v>0</v>
      </c>
      <c r="AC129" s="232">
        <f>(VLOOKUP($C129,Incurred_Real!$A$25:$BR$427,Incurred_Real!BF$1,FALSE))*$M129</f>
        <v>0</v>
      </c>
      <c r="AD129" s="232">
        <f>(VLOOKUP($C129,Incurred_Real!$A$25:$BR$427,Incurred_Real!BG$1,FALSE))*$M129</f>
        <v>0</v>
      </c>
      <c r="AE129" s="232">
        <f>(VLOOKUP($C129,Incurred_Real!$A$25:$BR$427,Incurred_Real!BH$1,FALSE))*$M129</f>
        <v>0</v>
      </c>
      <c r="AF129" s="232">
        <f>(VLOOKUP($C129,Incurred_Real!$A$25:$BR$427,Incurred_Real!BI$1,FALSE))*$M129</f>
        <v>0</v>
      </c>
      <c r="AG129" s="232">
        <f>(VLOOKUP($C129,Incurred_Real!$A$25:$BR$427,Incurred_Real!BJ$1,FALSE))*$M129</f>
        <v>0</v>
      </c>
      <c r="AH129" s="232">
        <f>(VLOOKUP($C129,Incurred_Real!$A$25:$BR$427,Incurred_Real!BK$1,FALSE))*$M129</f>
        <v>0</v>
      </c>
      <c r="AI129" s="232">
        <f>(VLOOKUP($C129,Incurred_Real!$A$25:$BR$427,Incurred_Real!BL$1,FALSE))*$M129</f>
        <v>0</v>
      </c>
      <c r="AJ129" s="232">
        <f>(VLOOKUP($C129,Incurred_Real!$A$25:$BR$427,Incurred_Real!BM$1,FALSE))*$M129</f>
        <v>0</v>
      </c>
      <c r="AK129" s="232">
        <f>(VLOOKUP($C129,Incurred_Real!$A$25:$BR$427,Incurred_Real!BN$1,FALSE))*$M129</f>
        <v>0</v>
      </c>
      <c r="AL129" s="232">
        <f>(VLOOKUP($C129,Incurred_Real!$A$25:$BR$427,Incurred_Real!BO$1,FALSE))*$M129</f>
        <v>0</v>
      </c>
      <c r="AM129" s="232">
        <f>(VLOOKUP($C129,Incurred_Real!$A$25:$BR$427,Incurred_Real!BP$1,FALSE))*$M129</f>
        <v>0</v>
      </c>
      <c r="AN129" s="232">
        <f>(VLOOKUP($C129,Incurred_Real!$A$25:$BR$427,Incurred_Real!BQ$1,FALSE))*$M129</f>
        <v>0</v>
      </c>
      <c r="AO129" s="232">
        <f>(VLOOKUP($C129,Incurred_Real!$A$25:$BR$427,Incurred_Real!BR$1,FALSE))*$M129</f>
        <v>0</v>
      </c>
      <c r="AP129" s="232">
        <f t="shared" si="14"/>
        <v>0</v>
      </c>
      <c r="AR129" s="232" t="b">
        <f t="shared" si="16"/>
        <v>1</v>
      </c>
    </row>
    <row r="130" spans="3:44" x14ac:dyDescent="0.15">
      <c r="C130" s="11" t="s">
        <v>221</v>
      </c>
      <c r="D130" s="11" t="str">
        <f>VLOOKUP($C130,Incurred_Real!$A$24:$E$376,Incurred_Real!$B$1,FALSE)</f>
        <v>Enterprise Document and Records Management System</v>
      </c>
      <c r="E130" s="11" t="str">
        <f>VLOOKUP($C130,Incurred_Real!$A$24:$E$376,Incurred_Real!$D$1,FALSE)</f>
        <v>Information Technology</v>
      </c>
      <c r="F130" s="13">
        <f>IF(VLOOKUP($C130,Incurred_Real!$A$25:$AQ$426,Incurred_Real!$AL$1,FALSE)="Commissioned Extra",0,
IF(VLOOKUP($C130,Incurred_Real!$A$25:$AQ$426,Incurred_Real!$AK$1,FALSE)=F$4,VLOOKUP($C130,Incurred_Real!$A$25:$AQ$426,Incurred_Real!$AM$1,FALSE),0))</f>
        <v>0</v>
      </c>
      <c r="G130" s="13">
        <f>IF(VLOOKUP($C130,Incurred_Real!$A$25:$AQ$426,Incurred_Real!$AL$1,FALSE)="Commissioned Extra",0,
IF(VLOOKUP($C130,Incurred_Real!$A$25:$AQ$426,Incurred_Real!$AK$1,FALSE)=G$4,VLOOKUP($C130,Incurred_Real!$A$25:$AQ$426,Incurred_Real!$AM$1,FALSE),0))</f>
        <v>0</v>
      </c>
      <c r="H130" s="13">
        <f>IF(VLOOKUP($C130,Incurred_Real!$A$25:$AQ$426,Incurred_Real!$AL$1,FALSE)="Commissioned Extra",0,
IF(VLOOKUP($C130,Incurred_Real!$A$25:$AQ$426,Incurred_Real!$AK$1,FALSE)=H$4,VLOOKUP($C130,Incurred_Real!$A$25:$AQ$426,Incurred_Real!$AM$1,FALSE),0))</f>
        <v>0</v>
      </c>
      <c r="I130" s="13">
        <f>IF(VLOOKUP($C130,Incurred_Real!$A$25:$AQ$426,Incurred_Real!$AL$1,FALSE)="Commissioned Extra",0,
IF(VLOOKUP($C130,Incurred_Real!$A$25:$AQ$426,Incurred_Real!$AK$1,FALSE)=I$4,VLOOKUP($C130,Incurred_Real!$A$25:$AQ$426,Incurred_Real!$AM$1,FALSE),0))</f>
        <v>0</v>
      </c>
      <c r="J130" s="13">
        <f>IF(VLOOKUP($C130,Incurred_Real!$A$25:$AQ$426,Incurred_Real!$AL$1,FALSE)="Commissioned Extra",0,
IF(VLOOKUP($C130,Incurred_Real!$A$25:$AQ$426,Incurred_Real!$AK$1,FALSE)=J$4,VLOOKUP($C130,Incurred_Real!$A$25:$AQ$426,Incurred_Real!$AM$1,FALSE),0))</f>
        <v>0</v>
      </c>
      <c r="K130" s="13">
        <f>IF(VLOOKUP($C130,Incurred_Real!$A$25:$AQ$426,Incurred_Real!$AL$1,FALSE)="Commissioned Extra",0,
IF(VLOOKUP($C130,Incurred_Real!$A$25:$AQ$426,Incurred_Real!$AK$1,FALSE)=K$4,VLOOKUP($C130,Incurred_Real!$A$25:$AQ$426,Incurred_Real!$AM$1,FALSE),0))</f>
        <v>0</v>
      </c>
      <c r="L130" s="13">
        <f>IF(VLOOKUP($C130,Incurred_Real!$A$25:$AQ$426,Incurred_Real!$AL$1,FALSE)="Commissioned Extra",0,
IF(VLOOKUP($C130,Incurred_Real!$A$25:$AQ$426,Incurred_Real!$AK$1,FALSE)=L$4,VLOOKUP($C130,Incurred_Real!$A$25:$AQ$426,Incurred_Real!$AM$1,FALSE),0))</f>
        <v>0</v>
      </c>
      <c r="M130" s="232">
        <f t="shared" si="12"/>
        <v>0</v>
      </c>
      <c r="N130" s="232" t="str">
        <f t="shared" si="13"/>
        <v/>
      </c>
      <c r="P130" s="232">
        <f>(VLOOKUP($C130,Incurred_Real!$A$25:$BR$427,Incurred_Real!AS$1,FALSE))*$M130</f>
        <v>0</v>
      </c>
      <c r="Q130" s="232">
        <f>(VLOOKUP($C130,Incurred_Real!$A$25:$BR$427,Incurred_Real!AT$1,FALSE))*$M130</f>
        <v>0</v>
      </c>
      <c r="R130" s="232">
        <f>(VLOOKUP($C130,Incurred_Real!$A$25:$BR$427,Incurred_Real!AU$1,FALSE))*$M130</f>
        <v>0</v>
      </c>
      <c r="S130" s="232">
        <f>(VLOOKUP($C130,Incurred_Real!$A$25:$BR$427,Incurred_Real!AV$1,FALSE))*$M130</f>
        <v>0</v>
      </c>
      <c r="T130" s="232">
        <f>(VLOOKUP($C130,Incurred_Real!$A$25:$BR$427,Incurred_Real!AW$1,FALSE))*$M130</f>
        <v>0</v>
      </c>
      <c r="U130" s="232">
        <f>(VLOOKUP($C130,Incurred_Real!$A$25:$BR$427,Incurred_Real!AX$1,FALSE))*$M130</f>
        <v>0</v>
      </c>
      <c r="V130" s="232">
        <f>(VLOOKUP($C130,Incurred_Real!$A$25:$BR$427,Incurred_Real!AY$1,FALSE))*$M130</f>
        <v>0</v>
      </c>
      <c r="W130" s="232">
        <f>(VLOOKUP($C130,Incurred_Real!$A$25:$BR$427,Incurred_Real!AZ$1,FALSE))*$M130</f>
        <v>0</v>
      </c>
      <c r="X130" s="232">
        <f>(VLOOKUP($C130,Incurred_Real!$A$25:$BR$427,Incurred_Real!BA$1,FALSE))*$M130</f>
        <v>0</v>
      </c>
      <c r="Y130" s="232">
        <f>(VLOOKUP($C130,Incurred_Real!$A$25:$BR$427,Incurred_Real!BB$1,FALSE))*$M130</f>
        <v>0</v>
      </c>
      <c r="Z130" s="232">
        <f>(VLOOKUP($C130,Incurred_Real!$A$25:$BR$427,Incurred_Real!BC$1,FALSE))*$M130</f>
        <v>0</v>
      </c>
      <c r="AA130" s="232">
        <f>(VLOOKUP($C130,Incurred_Real!$A$25:$BR$427,Incurred_Real!BD$1,FALSE))*$M130</f>
        <v>0</v>
      </c>
      <c r="AB130" s="232">
        <f>(VLOOKUP($C130,Incurred_Real!$A$25:$BR$427,Incurred_Real!BE$1,FALSE))*$M130</f>
        <v>0</v>
      </c>
      <c r="AC130" s="232">
        <f>(VLOOKUP($C130,Incurred_Real!$A$25:$BR$427,Incurred_Real!BF$1,FALSE))*$M130</f>
        <v>0</v>
      </c>
      <c r="AD130" s="232">
        <f>(VLOOKUP($C130,Incurred_Real!$A$25:$BR$427,Incurred_Real!BG$1,FALSE))*$M130</f>
        <v>0</v>
      </c>
      <c r="AE130" s="232">
        <f>(VLOOKUP($C130,Incurred_Real!$A$25:$BR$427,Incurred_Real!BH$1,FALSE))*$M130</f>
        <v>0</v>
      </c>
      <c r="AF130" s="232">
        <f>(VLOOKUP($C130,Incurred_Real!$A$25:$BR$427,Incurred_Real!BI$1,FALSE))*$M130</f>
        <v>0</v>
      </c>
      <c r="AG130" s="232">
        <f>(VLOOKUP($C130,Incurred_Real!$A$25:$BR$427,Incurred_Real!BJ$1,FALSE))*$M130</f>
        <v>0</v>
      </c>
      <c r="AH130" s="232">
        <f>(VLOOKUP($C130,Incurred_Real!$A$25:$BR$427,Incurred_Real!BK$1,FALSE))*$M130</f>
        <v>0</v>
      </c>
      <c r="AI130" s="232">
        <f>(VLOOKUP($C130,Incurred_Real!$A$25:$BR$427,Incurred_Real!BL$1,FALSE))*$M130</f>
        <v>0</v>
      </c>
      <c r="AJ130" s="232">
        <f>(VLOOKUP($C130,Incurred_Real!$A$25:$BR$427,Incurred_Real!BM$1,FALSE))*$M130</f>
        <v>0</v>
      </c>
      <c r="AK130" s="232">
        <f>(VLOOKUP($C130,Incurred_Real!$A$25:$BR$427,Incurred_Real!BN$1,FALSE))*$M130</f>
        <v>0</v>
      </c>
      <c r="AL130" s="232">
        <f>(VLOOKUP($C130,Incurred_Real!$A$25:$BR$427,Incurred_Real!BO$1,FALSE))*$M130</f>
        <v>0</v>
      </c>
      <c r="AM130" s="232">
        <f>(VLOOKUP($C130,Incurred_Real!$A$25:$BR$427,Incurred_Real!BP$1,FALSE))*$M130</f>
        <v>0</v>
      </c>
      <c r="AN130" s="232">
        <f>(VLOOKUP($C130,Incurred_Real!$A$25:$BR$427,Incurred_Real!BQ$1,FALSE))*$M130</f>
        <v>0</v>
      </c>
      <c r="AO130" s="232">
        <f>(VLOOKUP($C130,Incurred_Real!$A$25:$BR$427,Incurred_Real!BR$1,FALSE))*$M130</f>
        <v>0</v>
      </c>
      <c r="AP130" s="232">
        <f t="shared" si="14"/>
        <v>0</v>
      </c>
      <c r="AR130" s="232" t="b">
        <f t="shared" si="16"/>
        <v>1</v>
      </c>
    </row>
    <row r="131" spans="3:44" x14ac:dyDescent="0.15">
      <c r="C131" s="11" t="s">
        <v>223</v>
      </c>
      <c r="D131" s="11" t="str">
        <f>VLOOKUP($C131,Incurred_Real!$A$24:$E$376,Incurred_Real!$B$1,FALSE)</f>
        <v>Electrical 300 Pirie St 2020 - 2021</v>
      </c>
      <c r="E131" s="11" t="str">
        <f>VLOOKUP($C131,Incurred_Real!$A$24:$E$376,Incurred_Real!$D$1,FALSE)</f>
        <v>Facilities</v>
      </c>
      <c r="F131" s="13">
        <f>IF(VLOOKUP($C131,Incurred_Real!$A$25:$AQ$426,Incurred_Real!$AL$1,FALSE)="Commissioned Extra",0,
IF(VLOOKUP($C131,Incurred_Real!$A$25:$AQ$426,Incurred_Real!$AK$1,FALSE)=F$4,VLOOKUP($C131,Incurred_Real!$A$25:$AQ$426,Incurred_Real!$AM$1,FALSE),0))</f>
        <v>232048.63480620261</v>
      </c>
      <c r="G131" s="13">
        <f>IF(VLOOKUP($C131,Incurred_Real!$A$25:$AQ$426,Incurred_Real!$AL$1,FALSE)="Commissioned Extra",0,
IF(VLOOKUP($C131,Incurred_Real!$A$25:$AQ$426,Incurred_Real!$AK$1,FALSE)=G$4,VLOOKUP($C131,Incurred_Real!$A$25:$AQ$426,Incurred_Real!$AM$1,FALSE),0))</f>
        <v>0</v>
      </c>
      <c r="H131" s="13">
        <f>IF(VLOOKUP($C131,Incurred_Real!$A$25:$AQ$426,Incurred_Real!$AL$1,FALSE)="Commissioned Extra",0,
IF(VLOOKUP($C131,Incurred_Real!$A$25:$AQ$426,Incurred_Real!$AK$1,FALSE)=H$4,VLOOKUP($C131,Incurred_Real!$A$25:$AQ$426,Incurred_Real!$AM$1,FALSE),0))</f>
        <v>0</v>
      </c>
      <c r="I131" s="13">
        <f>IF(VLOOKUP($C131,Incurred_Real!$A$25:$AQ$426,Incurred_Real!$AL$1,FALSE)="Commissioned Extra",0,
IF(VLOOKUP($C131,Incurred_Real!$A$25:$AQ$426,Incurred_Real!$AK$1,FALSE)=I$4,VLOOKUP($C131,Incurred_Real!$A$25:$AQ$426,Incurred_Real!$AM$1,FALSE),0))</f>
        <v>0</v>
      </c>
      <c r="J131" s="13">
        <f>IF(VLOOKUP($C131,Incurred_Real!$A$25:$AQ$426,Incurred_Real!$AL$1,FALSE)="Commissioned Extra",0,
IF(VLOOKUP($C131,Incurred_Real!$A$25:$AQ$426,Incurred_Real!$AK$1,FALSE)=J$4,VLOOKUP($C131,Incurred_Real!$A$25:$AQ$426,Incurred_Real!$AM$1,FALSE),0))</f>
        <v>0</v>
      </c>
      <c r="K131" s="13">
        <f>IF(VLOOKUP($C131,Incurred_Real!$A$25:$AQ$426,Incurred_Real!$AL$1,FALSE)="Commissioned Extra",0,
IF(VLOOKUP($C131,Incurred_Real!$A$25:$AQ$426,Incurred_Real!$AK$1,FALSE)=K$4,VLOOKUP($C131,Incurred_Real!$A$25:$AQ$426,Incurred_Real!$AM$1,FALSE),0))</f>
        <v>0</v>
      </c>
      <c r="L131" s="13">
        <f>IF(VLOOKUP($C131,Incurred_Real!$A$25:$AQ$426,Incurred_Real!$AL$1,FALSE)="Commissioned Extra",0,
IF(VLOOKUP($C131,Incurred_Real!$A$25:$AQ$426,Incurred_Real!$AK$1,FALSE)=L$4,VLOOKUP($C131,Incurred_Real!$A$25:$AQ$426,Incurred_Real!$AM$1,FALSE),0))</f>
        <v>0</v>
      </c>
      <c r="M131" s="232">
        <f t="shared" si="12"/>
        <v>232048.63480620261</v>
      </c>
      <c r="N131" s="232">
        <f t="shared" si="13"/>
        <v>2022</v>
      </c>
      <c r="P131" s="232">
        <f>(VLOOKUP($C131,Incurred_Real!$A$25:$BR$427,Incurred_Real!AS$1,FALSE))*$M131</f>
        <v>232048.63480620261</v>
      </c>
      <c r="Q131" s="232">
        <f>(VLOOKUP($C131,Incurred_Real!$A$25:$BR$427,Incurred_Real!AT$1,FALSE))*$M131</f>
        <v>0</v>
      </c>
      <c r="R131" s="232">
        <f>(VLOOKUP($C131,Incurred_Real!$A$25:$BR$427,Incurred_Real!AU$1,FALSE))*$M131</f>
        <v>0</v>
      </c>
      <c r="S131" s="232">
        <f>(VLOOKUP($C131,Incurred_Real!$A$25:$BR$427,Incurred_Real!AV$1,FALSE))*$M131</f>
        <v>0</v>
      </c>
      <c r="T131" s="232">
        <f>(VLOOKUP($C131,Incurred_Real!$A$25:$BR$427,Incurred_Real!AW$1,FALSE))*$M131</f>
        <v>0</v>
      </c>
      <c r="U131" s="232">
        <f>(VLOOKUP($C131,Incurred_Real!$A$25:$BR$427,Incurred_Real!AX$1,FALSE))*$M131</f>
        <v>0</v>
      </c>
      <c r="V131" s="232">
        <f>(VLOOKUP($C131,Incurred_Real!$A$25:$BR$427,Incurred_Real!AY$1,FALSE))*$M131</f>
        <v>0</v>
      </c>
      <c r="W131" s="232">
        <f>(VLOOKUP($C131,Incurred_Real!$A$25:$BR$427,Incurred_Real!AZ$1,FALSE))*$M131</f>
        <v>0</v>
      </c>
      <c r="X131" s="232">
        <f>(VLOOKUP($C131,Incurred_Real!$A$25:$BR$427,Incurred_Real!BA$1,FALSE))*$M131</f>
        <v>0</v>
      </c>
      <c r="Y131" s="232">
        <f>(VLOOKUP($C131,Incurred_Real!$A$25:$BR$427,Incurred_Real!BB$1,FALSE))*$M131</f>
        <v>0</v>
      </c>
      <c r="Z131" s="232">
        <f>(VLOOKUP($C131,Incurred_Real!$A$25:$BR$427,Incurred_Real!BC$1,FALSE))*$M131</f>
        <v>0</v>
      </c>
      <c r="AA131" s="232">
        <f>(VLOOKUP($C131,Incurred_Real!$A$25:$BR$427,Incurred_Real!BD$1,FALSE))*$M131</f>
        <v>0</v>
      </c>
      <c r="AB131" s="232">
        <f>(VLOOKUP($C131,Incurred_Real!$A$25:$BR$427,Incurred_Real!BE$1,FALSE))*$M131</f>
        <v>0</v>
      </c>
      <c r="AC131" s="232">
        <f>(VLOOKUP($C131,Incurred_Real!$A$25:$BR$427,Incurred_Real!BF$1,FALSE))*$M131</f>
        <v>0</v>
      </c>
      <c r="AD131" s="232">
        <f>(VLOOKUP($C131,Incurred_Real!$A$25:$BR$427,Incurred_Real!BG$1,FALSE))*$M131</f>
        <v>0</v>
      </c>
      <c r="AE131" s="232">
        <f>(VLOOKUP($C131,Incurred_Real!$A$25:$BR$427,Incurred_Real!BH$1,FALSE))*$M131</f>
        <v>0</v>
      </c>
      <c r="AF131" s="232">
        <f>(VLOOKUP($C131,Incurred_Real!$A$25:$BR$427,Incurred_Real!BI$1,FALSE))*$M131</f>
        <v>0</v>
      </c>
      <c r="AG131" s="232">
        <f>(VLOOKUP($C131,Incurred_Real!$A$25:$BR$427,Incurred_Real!BJ$1,FALSE))*$M131</f>
        <v>0</v>
      </c>
      <c r="AH131" s="232">
        <f>(VLOOKUP($C131,Incurred_Real!$A$25:$BR$427,Incurred_Real!BK$1,FALSE))*$M131</f>
        <v>0</v>
      </c>
      <c r="AI131" s="232">
        <f>(VLOOKUP($C131,Incurred_Real!$A$25:$BR$427,Incurred_Real!BL$1,FALSE))*$M131</f>
        <v>0</v>
      </c>
      <c r="AJ131" s="232">
        <f>(VLOOKUP($C131,Incurred_Real!$A$25:$BR$427,Incurred_Real!BM$1,FALSE))*$M131</f>
        <v>0</v>
      </c>
      <c r="AK131" s="232">
        <f>(VLOOKUP($C131,Incurred_Real!$A$25:$BR$427,Incurred_Real!BN$1,FALSE))*$M131</f>
        <v>0</v>
      </c>
      <c r="AL131" s="232">
        <f>(VLOOKUP($C131,Incurred_Real!$A$25:$BR$427,Incurred_Real!BO$1,FALSE))*$M131</f>
        <v>0</v>
      </c>
      <c r="AM131" s="232">
        <f>(VLOOKUP($C131,Incurred_Real!$A$25:$BR$427,Incurred_Real!BP$1,FALSE))*$M131</f>
        <v>0</v>
      </c>
      <c r="AN131" s="232">
        <f>(VLOOKUP($C131,Incurred_Real!$A$25:$BR$427,Incurred_Real!BQ$1,FALSE))*$M131</f>
        <v>0</v>
      </c>
      <c r="AO131" s="232">
        <f>(VLOOKUP($C131,Incurred_Real!$A$25:$BR$427,Incurred_Real!BR$1,FALSE))*$M131</f>
        <v>0</v>
      </c>
      <c r="AP131" s="232">
        <f t="shared" si="14"/>
        <v>232048.63480620261</v>
      </c>
      <c r="AR131" s="232" t="b">
        <f t="shared" si="16"/>
        <v>1</v>
      </c>
    </row>
    <row r="132" spans="3:44" x14ac:dyDescent="0.15">
      <c r="C132" s="11" t="s">
        <v>225</v>
      </c>
      <c r="D132" s="11" t="str">
        <f>VLOOKUP($C132,Incurred_Real!$A$24:$E$376,Incurred_Real!$B$1,FALSE)</f>
        <v>Furniture and Gen Bldg Upgrades 2020-21</v>
      </c>
      <c r="E132" s="11" t="str">
        <f>VLOOKUP($C132,Incurred_Real!$A$24:$E$376,Incurred_Real!$D$1,FALSE)</f>
        <v>Facilities</v>
      </c>
      <c r="F132" s="13">
        <f>IF(VLOOKUP($C132,Incurred_Real!$A$25:$AQ$426,Incurred_Real!$AL$1,FALSE)="Commissioned Extra",0,
IF(VLOOKUP($C132,Incurred_Real!$A$25:$AQ$426,Incurred_Real!$AK$1,FALSE)=F$4,VLOOKUP($C132,Incurred_Real!$A$25:$AQ$426,Incurred_Real!$AM$1,FALSE),0))</f>
        <v>273102.91191767622</v>
      </c>
      <c r="G132" s="13">
        <f>IF(VLOOKUP($C132,Incurred_Real!$A$25:$AQ$426,Incurred_Real!$AL$1,FALSE)="Commissioned Extra",0,
IF(VLOOKUP($C132,Incurred_Real!$A$25:$AQ$426,Incurred_Real!$AK$1,FALSE)=G$4,VLOOKUP($C132,Incurred_Real!$A$25:$AQ$426,Incurred_Real!$AM$1,FALSE),0))</f>
        <v>0</v>
      </c>
      <c r="H132" s="13">
        <f>IF(VLOOKUP($C132,Incurred_Real!$A$25:$AQ$426,Incurred_Real!$AL$1,FALSE)="Commissioned Extra",0,
IF(VLOOKUP($C132,Incurred_Real!$A$25:$AQ$426,Incurred_Real!$AK$1,FALSE)=H$4,VLOOKUP($C132,Incurred_Real!$A$25:$AQ$426,Incurred_Real!$AM$1,FALSE),0))</f>
        <v>0</v>
      </c>
      <c r="I132" s="13">
        <f>IF(VLOOKUP($C132,Incurred_Real!$A$25:$AQ$426,Incurred_Real!$AL$1,FALSE)="Commissioned Extra",0,
IF(VLOOKUP($C132,Incurred_Real!$A$25:$AQ$426,Incurred_Real!$AK$1,FALSE)=I$4,VLOOKUP($C132,Incurred_Real!$A$25:$AQ$426,Incurred_Real!$AM$1,FALSE),0))</f>
        <v>0</v>
      </c>
      <c r="J132" s="13">
        <f>IF(VLOOKUP($C132,Incurred_Real!$A$25:$AQ$426,Incurred_Real!$AL$1,FALSE)="Commissioned Extra",0,
IF(VLOOKUP($C132,Incurred_Real!$A$25:$AQ$426,Incurred_Real!$AK$1,FALSE)=J$4,VLOOKUP($C132,Incurred_Real!$A$25:$AQ$426,Incurred_Real!$AM$1,FALSE),0))</f>
        <v>0</v>
      </c>
      <c r="K132" s="13">
        <f>IF(VLOOKUP($C132,Incurred_Real!$A$25:$AQ$426,Incurred_Real!$AL$1,FALSE)="Commissioned Extra",0,
IF(VLOOKUP($C132,Incurred_Real!$A$25:$AQ$426,Incurred_Real!$AK$1,FALSE)=K$4,VLOOKUP($C132,Incurred_Real!$A$25:$AQ$426,Incurred_Real!$AM$1,FALSE),0))</f>
        <v>0</v>
      </c>
      <c r="L132" s="13">
        <f>IF(VLOOKUP($C132,Incurred_Real!$A$25:$AQ$426,Incurred_Real!$AL$1,FALSE)="Commissioned Extra",0,
IF(VLOOKUP($C132,Incurred_Real!$A$25:$AQ$426,Incurred_Real!$AK$1,FALSE)=L$4,VLOOKUP($C132,Incurred_Real!$A$25:$AQ$426,Incurred_Real!$AM$1,FALSE),0))</f>
        <v>0</v>
      </c>
      <c r="M132" s="232">
        <f t="shared" si="12"/>
        <v>273102.91191767622</v>
      </c>
      <c r="N132" s="232">
        <f t="shared" si="13"/>
        <v>2022</v>
      </c>
      <c r="P132" s="232">
        <f>(VLOOKUP($C132,Incurred_Real!$A$25:$BR$427,Incurred_Real!AS$1,FALSE))*$M132</f>
        <v>208449.97766777733</v>
      </c>
      <c r="Q132" s="232">
        <f>(VLOOKUP($C132,Incurred_Real!$A$25:$BR$427,Incurred_Real!AT$1,FALSE))*$M132</f>
        <v>0</v>
      </c>
      <c r="R132" s="232">
        <f>(VLOOKUP($C132,Incurred_Real!$A$25:$BR$427,Incurred_Real!AU$1,FALSE))*$M132</f>
        <v>0</v>
      </c>
      <c r="S132" s="232">
        <f>(VLOOKUP($C132,Incurred_Real!$A$25:$BR$427,Incurred_Real!AV$1,FALSE))*$M132</f>
        <v>0</v>
      </c>
      <c r="T132" s="232">
        <f>(VLOOKUP($C132,Incurred_Real!$A$25:$BR$427,Incurred_Real!AW$1,FALSE))*$M132</f>
        <v>0</v>
      </c>
      <c r="U132" s="232">
        <f>(VLOOKUP($C132,Incurred_Real!$A$25:$BR$427,Incurred_Real!AX$1,FALSE))*$M132</f>
        <v>0</v>
      </c>
      <c r="V132" s="232">
        <f>(VLOOKUP($C132,Incurred_Real!$A$25:$BR$427,Incurred_Real!AY$1,FALSE))*$M132</f>
        <v>0</v>
      </c>
      <c r="W132" s="232">
        <f>(VLOOKUP($C132,Incurred_Real!$A$25:$BR$427,Incurred_Real!AZ$1,FALSE))*$M132</f>
        <v>64652.93424989887</v>
      </c>
      <c r="X132" s="232">
        <f>(VLOOKUP($C132,Incurred_Real!$A$25:$BR$427,Incurred_Real!BA$1,FALSE))*$M132</f>
        <v>0</v>
      </c>
      <c r="Y132" s="232">
        <f>(VLOOKUP($C132,Incurred_Real!$A$25:$BR$427,Incurred_Real!BB$1,FALSE))*$M132</f>
        <v>0</v>
      </c>
      <c r="Z132" s="232">
        <f>(VLOOKUP($C132,Incurred_Real!$A$25:$BR$427,Incurred_Real!BC$1,FALSE))*$M132</f>
        <v>0</v>
      </c>
      <c r="AA132" s="232">
        <f>(VLOOKUP($C132,Incurred_Real!$A$25:$BR$427,Incurred_Real!BD$1,FALSE))*$M132</f>
        <v>0</v>
      </c>
      <c r="AB132" s="232">
        <f>(VLOOKUP($C132,Incurred_Real!$A$25:$BR$427,Incurred_Real!BE$1,FALSE))*$M132</f>
        <v>0</v>
      </c>
      <c r="AC132" s="232">
        <f>(VLOOKUP($C132,Incurred_Real!$A$25:$BR$427,Incurred_Real!BF$1,FALSE))*$M132</f>
        <v>0</v>
      </c>
      <c r="AD132" s="232">
        <f>(VLOOKUP($C132,Incurred_Real!$A$25:$BR$427,Incurred_Real!BG$1,FALSE))*$M132</f>
        <v>0</v>
      </c>
      <c r="AE132" s="232">
        <f>(VLOOKUP($C132,Incurred_Real!$A$25:$BR$427,Incurred_Real!BH$1,FALSE))*$M132</f>
        <v>0</v>
      </c>
      <c r="AF132" s="232">
        <f>(VLOOKUP($C132,Incurred_Real!$A$25:$BR$427,Incurred_Real!BI$1,FALSE))*$M132</f>
        <v>0</v>
      </c>
      <c r="AG132" s="232">
        <f>(VLOOKUP($C132,Incurred_Real!$A$25:$BR$427,Incurred_Real!BJ$1,FALSE))*$M132</f>
        <v>0</v>
      </c>
      <c r="AH132" s="232">
        <f>(VLOOKUP($C132,Incurred_Real!$A$25:$BR$427,Incurred_Real!BK$1,FALSE))*$M132</f>
        <v>0</v>
      </c>
      <c r="AI132" s="232">
        <f>(VLOOKUP($C132,Incurred_Real!$A$25:$BR$427,Incurred_Real!BL$1,FALSE))*$M132</f>
        <v>0</v>
      </c>
      <c r="AJ132" s="232">
        <f>(VLOOKUP($C132,Incurred_Real!$A$25:$BR$427,Incurred_Real!BM$1,FALSE))*$M132</f>
        <v>0</v>
      </c>
      <c r="AK132" s="232">
        <f>(VLOOKUP($C132,Incurred_Real!$A$25:$BR$427,Incurred_Real!BN$1,FALSE))*$M132</f>
        <v>0</v>
      </c>
      <c r="AL132" s="232">
        <f>(VLOOKUP($C132,Incurred_Real!$A$25:$BR$427,Incurred_Real!BO$1,FALSE))*$M132</f>
        <v>0</v>
      </c>
      <c r="AM132" s="232">
        <f>(VLOOKUP($C132,Incurred_Real!$A$25:$BR$427,Incurred_Real!BP$1,FALSE))*$M132</f>
        <v>0</v>
      </c>
      <c r="AN132" s="232">
        <f>(VLOOKUP($C132,Incurred_Real!$A$25:$BR$427,Incurred_Real!BQ$1,FALSE))*$M132</f>
        <v>0</v>
      </c>
      <c r="AO132" s="232">
        <f>(VLOOKUP($C132,Incurred_Real!$A$25:$BR$427,Incurred_Real!BR$1,FALSE))*$M132</f>
        <v>0</v>
      </c>
      <c r="AP132" s="232">
        <f t="shared" si="14"/>
        <v>273102.91191767622</v>
      </c>
      <c r="AR132" s="232" t="b">
        <f t="shared" si="16"/>
        <v>1</v>
      </c>
    </row>
    <row r="133" spans="3:44" x14ac:dyDescent="0.15">
      <c r="C133" s="11" t="s">
        <v>227</v>
      </c>
      <c r="D133" s="11" t="str">
        <f>VLOOKUP($C133,Incurred_Real!$A$24:$E$376,Incurred_Real!$B$1,FALSE)</f>
        <v>Mechanical - Keswick South 2020-21</v>
      </c>
      <c r="E133" s="11" t="str">
        <f>VLOOKUP($C133,Incurred_Real!$A$24:$E$376,Incurred_Real!$D$1,FALSE)</f>
        <v>Facilities</v>
      </c>
      <c r="F133" s="13">
        <f>IF(VLOOKUP($C133,Incurred_Real!$A$25:$AQ$426,Incurred_Real!$AL$1,FALSE)="Commissioned Extra",0,
IF(VLOOKUP($C133,Incurred_Real!$A$25:$AQ$426,Incurred_Real!$AK$1,FALSE)=F$4,VLOOKUP($C133,Incurred_Real!$A$25:$AQ$426,Incurred_Real!$AM$1,FALSE),0))</f>
        <v>0</v>
      </c>
      <c r="G133" s="13">
        <f>IF(VLOOKUP($C133,Incurred_Real!$A$25:$AQ$426,Incurred_Real!$AL$1,FALSE)="Commissioned Extra",0,
IF(VLOOKUP($C133,Incurred_Real!$A$25:$AQ$426,Incurred_Real!$AK$1,FALSE)=G$4,VLOOKUP($C133,Incurred_Real!$A$25:$AQ$426,Incurred_Real!$AM$1,FALSE),0))</f>
        <v>260561.81193853726</v>
      </c>
      <c r="H133" s="13">
        <f>IF(VLOOKUP($C133,Incurred_Real!$A$25:$AQ$426,Incurred_Real!$AL$1,FALSE)="Commissioned Extra",0,
IF(VLOOKUP($C133,Incurred_Real!$A$25:$AQ$426,Incurred_Real!$AK$1,FALSE)=H$4,VLOOKUP($C133,Incurred_Real!$A$25:$AQ$426,Incurred_Real!$AM$1,FALSE),0))</f>
        <v>0</v>
      </c>
      <c r="I133" s="13">
        <f>IF(VLOOKUP($C133,Incurred_Real!$A$25:$AQ$426,Incurred_Real!$AL$1,FALSE)="Commissioned Extra",0,
IF(VLOOKUP($C133,Incurred_Real!$A$25:$AQ$426,Incurred_Real!$AK$1,FALSE)=I$4,VLOOKUP($C133,Incurred_Real!$A$25:$AQ$426,Incurred_Real!$AM$1,FALSE),0))</f>
        <v>0</v>
      </c>
      <c r="J133" s="13">
        <f>IF(VLOOKUP($C133,Incurred_Real!$A$25:$AQ$426,Incurred_Real!$AL$1,FALSE)="Commissioned Extra",0,
IF(VLOOKUP($C133,Incurred_Real!$A$25:$AQ$426,Incurred_Real!$AK$1,FALSE)=J$4,VLOOKUP($C133,Incurred_Real!$A$25:$AQ$426,Incurred_Real!$AM$1,FALSE),0))</f>
        <v>0</v>
      </c>
      <c r="K133" s="13">
        <f>IF(VLOOKUP($C133,Incurred_Real!$A$25:$AQ$426,Incurred_Real!$AL$1,FALSE)="Commissioned Extra",0,
IF(VLOOKUP($C133,Incurred_Real!$A$25:$AQ$426,Incurred_Real!$AK$1,FALSE)=K$4,VLOOKUP($C133,Incurred_Real!$A$25:$AQ$426,Incurred_Real!$AM$1,FALSE),0))</f>
        <v>0</v>
      </c>
      <c r="L133" s="13">
        <f>IF(VLOOKUP($C133,Incurred_Real!$A$25:$AQ$426,Incurred_Real!$AL$1,FALSE)="Commissioned Extra",0,
IF(VLOOKUP($C133,Incurred_Real!$A$25:$AQ$426,Incurred_Real!$AK$1,FALSE)=L$4,VLOOKUP($C133,Incurred_Real!$A$25:$AQ$426,Incurred_Real!$AM$1,FALSE),0))</f>
        <v>0</v>
      </c>
      <c r="M133" s="232">
        <f t="shared" ref="M133:M196" si="17">SUM(E133:L133)</f>
        <v>260561.81193853726</v>
      </c>
      <c r="N133" s="232">
        <f t="shared" ref="N133:N196" si="18">IF(M133=0,"",INDEX($E$4:$L$4,1,MATCH(M133,$E133:$L133,0)))</f>
        <v>2023</v>
      </c>
      <c r="P133" s="232">
        <f>(VLOOKUP($C133,Incurred_Real!$A$25:$BR$427,Incurred_Real!AS$1,FALSE))*$M133</f>
        <v>260561.81193853726</v>
      </c>
      <c r="Q133" s="232">
        <f>(VLOOKUP($C133,Incurred_Real!$A$25:$BR$427,Incurred_Real!AT$1,FALSE))*$M133</f>
        <v>0</v>
      </c>
      <c r="R133" s="232">
        <f>(VLOOKUP($C133,Incurred_Real!$A$25:$BR$427,Incurred_Real!AU$1,FALSE))*$M133</f>
        <v>0</v>
      </c>
      <c r="S133" s="232">
        <f>(VLOOKUP($C133,Incurred_Real!$A$25:$BR$427,Incurred_Real!AV$1,FALSE))*$M133</f>
        <v>0</v>
      </c>
      <c r="T133" s="232">
        <f>(VLOOKUP($C133,Incurred_Real!$A$25:$BR$427,Incurred_Real!AW$1,FALSE))*$M133</f>
        <v>0</v>
      </c>
      <c r="U133" s="232">
        <f>(VLOOKUP($C133,Incurred_Real!$A$25:$BR$427,Incurred_Real!AX$1,FALSE))*$M133</f>
        <v>0</v>
      </c>
      <c r="V133" s="232">
        <f>(VLOOKUP($C133,Incurred_Real!$A$25:$BR$427,Incurred_Real!AY$1,FALSE))*$M133</f>
        <v>0</v>
      </c>
      <c r="W133" s="232">
        <f>(VLOOKUP($C133,Incurred_Real!$A$25:$BR$427,Incurred_Real!AZ$1,FALSE))*$M133</f>
        <v>0</v>
      </c>
      <c r="X133" s="232">
        <f>(VLOOKUP($C133,Incurred_Real!$A$25:$BR$427,Incurred_Real!BA$1,FALSE))*$M133</f>
        <v>0</v>
      </c>
      <c r="Y133" s="232">
        <f>(VLOOKUP($C133,Incurred_Real!$A$25:$BR$427,Incurred_Real!BB$1,FALSE))*$M133</f>
        <v>0</v>
      </c>
      <c r="Z133" s="232">
        <f>(VLOOKUP($C133,Incurred_Real!$A$25:$BR$427,Incurred_Real!BC$1,FALSE))*$M133</f>
        <v>0</v>
      </c>
      <c r="AA133" s="232">
        <f>(VLOOKUP($C133,Incurred_Real!$A$25:$BR$427,Incurred_Real!BD$1,FALSE))*$M133</f>
        <v>0</v>
      </c>
      <c r="AB133" s="232">
        <f>(VLOOKUP($C133,Incurred_Real!$A$25:$BR$427,Incurred_Real!BE$1,FALSE))*$M133</f>
        <v>0</v>
      </c>
      <c r="AC133" s="232">
        <f>(VLOOKUP($C133,Incurred_Real!$A$25:$BR$427,Incurred_Real!BF$1,FALSE))*$M133</f>
        <v>0</v>
      </c>
      <c r="AD133" s="232">
        <f>(VLOOKUP($C133,Incurred_Real!$A$25:$BR$427,Incurred_Real!BG$1,FALSE))*$M133</f>
        <v>0</v>
      </c>
      <c r="AE133" s="232">
        <f>(VLOOKUP($C133,Incurred_Real!$A$25:$BR$427,Incurred_Real!BH$1,FALSE))*$M133</f>
        <v>0</v>
      </c>
      <c r="AF133" s="232">
        <f>(VLOOKUP($C133,Incurred_Real!$A$25:$BR$427,Incurred_Real!BI$1,FALSE))*$M133</f>
        <v>0</v>
      </c>
      <c r="AG133" s="232">
        <f>(VLOOKUP($C133,Incurred_Real!$A$25:$BR$427,Incurred_Real!BJ$1,FALSE))*$M133</f>
        <v>0</v>
      </c>
      <c r="AH133" s="232">
        <f>(VLOOKUP($C133,Incurred_Real!$A$25:$BR$427,Incurred_Real!BK$1,FALSE))*$M133</f>
        <v>0</v>
      </c>
      <c r="AI133" s="232">
        <f>(VLOOKUP($C133,Incurred_Real!$A$25:$BR$427,Incurred_Real!BL$1,FALSE))*$M133</f>
        <v>0</v>
      </c>
      <c r="AJ133" s="232">
        <f>(VLOOKUP($C133,Incurred_Real!$A$25:$BR$427,Incurred_Real!BM$1,FALSE))*$M133</f>
        <v>0</v>
      </c>
      <c r="AK133" s="232">
        <f>(VLOOKUP($C133,Incurred_Real!$A$25:$BR$427,Incurred_Real!BN$1,FALSE))*$M133</f>
        <v>0</v>
      </c>
      <c r="AL133" s="232">
        <f>(VLOOKUP($C133,Incurred_Real!$A$25:$BR$427,Incurred_Real!BO$1,FALSE))*$M133</f>
        <v>0</v>
      </c>
      <c r="AM133" s="232">
        <f>(VLOOKUP($C133,Incurred_Real!$A$25:$BR$427,Incurred_Real!BP$1,FALSE))*$M133</f>
        <v>0</v>
      </c>
      <c r="AN133" s="232">
        <f>(VLOOKUP($C133,Incurred_Real!$A$25:$BR$427,Incurred_Real!BQ$1,FALSE))*$M133</f>
        <v>0</v>
      </c>
      <c r="AO133" s="232">
        <f>(VLOOKUP($C133,Incurred_Real!$A$25:$BR$427,Incurred_Real!BR$1,FALSE))*$M133</f>
        <v>0</v>
      </c>
      <c r="AP133" s="232">
        <f t="shared" ref="AP133:AP196" si="19">SUM(P133:AO133)</f>
        <v>260561.81193853726</v>
      </c>
      <c r="AR133" s="232" t="b">
        <f t="shared" ref="AR133:AR164" si="20">AP133=M133</f>
        <v>1</v>
      </c>
    </row>
    <row r="134" spans="3:44" x14ac:dyDescent="0.15">
      <c r="C134" s="11" t="s">
        <v>228</v>
      </c>
      <c r="D134" s="11" t="str">
        <f>VLOOKUP($C134,Incurred_Real!$A$24:$E$376,Incurred_Real!$B$1,FALSE)</f>
        <v>Vehicle Purchases 2020-21</v>
      </c>
      <c r="E134" s="11" t="str">
        <f>VLOOKUP($C134,Incurred_Real!$A$24:$E$376,Incurred_Real!$D$1,FALSE)</f>
        <v>Facilities</v>
      </c>
      <c r="F134" s="13">
        <f>IF(VLOOKUP($C134,Incurred_Real!$A$25:$AQ$426,Incurred_Real!$AL$1,FALSE)="Commissioned Extra",0,
IF(VLOOKUP($C134,Incurred_Real!$A$25:$AQ$426,Incurred_Real!$AK$1,FALSE)=F$4,VLOOKUP($C134,Incurred_Real!$A$25:$AQ$426,Incurred_Real!$AM$1,FALSE),0))</f>
        <v>287746.44539998367</v>
      </c>
      <c r="G134" s="13">
        <f>IF(VLOOKUP($C134,Incurred_Real!$A$25:$AQ$426,Incurred_Real!$AL$1,FALSE)="Commissioned Extra",0,
IF(VLOOKUP($C134,Incurred_Real!$A$25:$AQ$426,Incurred_Real!$AK$1,FALSE)=G$4,VLOOKUP($C134,Incurred_Real!$A$25:$AQ$426,Incurred_Real!$AM$1,FALSE),0))</f>
        <v>0</v>
      </c>
      <c r="H134" s="13">
        <f>IF(VLOOKUP($C134,Incurred_Real!$A$25:$AQ$426,Incurred_Real!$AL$1,FALSE)="Commissioned Extra",0,
IF(VLOOKUP($C134,Incurred_Real!$A$25:$AQ$426,Incurred_Real!$AK$1,FALSE)=H$4,VLOOKUP($C134,Incurred_Real!$A$25:$AQ$426,Incurred_Real!$AM$1,FALSE),0))</f>
        <v>0</v>
      </c>
      <c r="I134" s="13">
        <f>IF(VLOOKUP($C134,Incurred_Real!$A$25:$AQ$426,Incurred_Real!$AL$1,FALSE)="Commissioned Extra",0,
IF(VLOOKUP($C134,Incurred_Real!$A$25:$AQ$426,Incurred_Real!$AK$1,FALSE)=I$4,VLOOKUP($C134,Incurred_Real!$A$25:$AQ$426,Incurred_Real!$AM$1,FALSE),0))</f>
        <v>0</v>
      </c>
      <c r="J134" s="13">
        <f>IF(VLOOKUP($C134,Incurred_Real!$A$25:$AQ$426,Incurred_Real!$AL$1,FALSE)="Commissioned Extra",0,
IF(VLOOKUP($C134,Incurred_Real!$A$25:$AQ$426,Incurred_Real!$AK$1,FALSE)=J$4,VLOOKUP($C134,Incurred_Real!$A$25:$AQ$426,Incurred_Real!$AM$1,FALSE),0))</f>
        <v>0</v>
      </c>
      <c r="K134" s="13">
        <f>IF(VLOOKUP($C134,Incurred_Real!$A$25:$AQ$426,Incurred_Real!$AL$1,FALSE)="Commissioned Extra",0,
IF(VLOOKUP($C134,Incurred_Real!$A$25:$AQ$426,Incurred_Real!$AK$1,FALSE)=K$4,VLOOKUP($C134,Incurred_Real!$A$25:$AQ$426,Incurred_Real!$AM$1,FALSE),0))</f>
        <v>0</v>
      </c>
      <c r="L134" s="13">
        <f>IF(VLOOKUP($C134,Incurred_Real!$A$25:$AQ$426,Incurred_Real!$AL$1,FALSE)="Commissioned Extra",0,
IF(VLOOKUP($C134,Incurred_Real!$A$25:$AQ$426,Incurred_Real!$AK$1,FALSE)=L$4,VLOOKUP($C134,Incurred_Real!$A$25:$AQ$426,Incurred_Real!$AM$1,FALSE),0))</f>
        <v>0</v>
      </c>
      <c r="M134" s="232">
        <f t="shared" si="17"/>
        <v>287746.44539998367</v>
      </c>
      <c r="N134" s="232">
        <f t="shared" si="18"/>
        <v>2022</v>
      </c>
      <c r="P134" s="232">
        <f>(VLOOKUP($C134,Incurred_Real!$A$25:$BR$427,Incurred_Real!AS$1,FALSE))*$M134</f>
        <v>0</v>
      </c>
      <c r="Q134" s="232">
        <f>(VLOOKUP($C134,Incurred_Real!$A$25:$BR$427,Incurred_Real!AT$1,FALSE))*$M134</f>
        <v>0</v>
      </c>
      <c r="R134" s="232">
        <f>(VLOOKUP($C134,Incurred_Real!$A$25:$BR$427,Incurred_Real!AU$1,FALSE))*$M134</f>
        <v>0</v>
      </c>
      <c r="S134" s="232">
        <f>(VLOOKUP($C134,Incurred_Real!$A$25:$BR$427,Incurred_Real!AV$1,FALSE))*$M134</f>
        <v>0</v>
      </c>
      <c r="T134" s="232">
        <f>(VLOOKUP($C134,Incurred_Real!$A$25:$BR$427,Incurred_Real!AW$1,FALSE))*$M134</f>
        <v>0</v>
      </c>
      <c r="U134" s="232">
        <f>(VLOOKUP($C134,Incurred_Real!$A$25:$BR$427,Incurred_Real!AX$1,FALSE))*$M134</f>
        <v>0</v>
      </c>
      <c r="V134" s="232">
        <f>(VLOOKUP($C134,Incurred_Real!$A$25:$BR$427,Incurred_Real!AY$1,FALSE))*$M134</f>
        <v>0</v>
      </c>
      <c r="W134" s="232">
        <f>(VLOOKUP($C134,Incurred_Real!$A$25:$BR$427,Incurred_Real!AZ$1,FALSE))*$M134</f>
        <v>287746.44539998367</v>
      </c>
      <c r="X134" s="232">
        <f>(VLOOKUP($C134,Incurred_Real!$A$25:$BR$427,Incurred_Real!BA$1,FALSE))*$M134</f>
        <v>0</v>
      </c>
      <c r="Y134" s="232">
        <f>(VLOOKUP($C134,Incurred_Real!$A$25:$BR$427,Incurred_Real!BB$1,FALSE))*$M134</f>
        <v>0</v>
      </c>
      <c r="Z134" s="232">
        <f>(VLOOKUP($C134,Incurred_Real!$A$25:$BR$427,Incurred_Real!BC$1,FALSE))*$M134</f>
        <v>0</v>
      </c>
      <c r="AA134" s="232">
        <f>(VLOOKUP($C134,Incurred_Real!$A$25:$BR$427,Incurred_Real!BD$1,FALSE))*$M134</f>
        <v>0</v>
      </c>
      <c r="AB134" s="232">
        <f>(VLOOKUP($C134,Incurred_Real!$A$25:$BR$427,Incurred_Real!BE$1,FALSE))*$M134</f>
        <v>0</v>
      </c>
      <c r="AC134" s="232">
        <f>(VLOOKUP($C134,Incurred_Real!$A$25:$BR$427,Incurred_Real!BF$1,FALSE))*$M134</f>
        <v>0</v>
      </c>
      <c r="AD134" s="232">
        <f>(VLOOKUP($C134,Incurred_Real!$A$25:$BR$427,Incurred_Real!BG$1,FALSE))*$M134</f>
        <v>0</v>
      </c>
      <c r="AE134" s="232">
        <f>(VLOOKUP($C134,Incurred_Real!$A$25:$BR$427,Incurred_Real!BH$1,FALSE))*$M134</f>
        <v>0</v>
      </c>
      <c r="AF134" s="232">
        <f>(VLOOKUP($C134,Incurred_Real!$A$25:$BR$427,Incurred_Real!BI$1,FALSE))*$M134</f>
        <v>0</v>
      </c>
      <c r="AG134" s="232">
        <f>(VLOOKUP($C134,Incurred_Real!$A$25:$BR$427,Incurred_Real!BJ$1,FALSE))*$M134</f>
        <v>0</v>
      </c>
      <c r="AH134" s="232">
        <f>(VLOOKUP($C134,Incurred_Real!$A$25:$BR$427,Incurred_Real!BK$1,FALSE))*$M134</f>
        <v>0</v>
      </c>
      <c r="AI134" s="232">
        <f>(VLOOKUP($C134,Incurred_Real!$A$25:$BR$427,Incurred_Real!BL$1,FALSE))*$M134</f>
        <v>0</v>
      </c>
      <c r="AJ134" s="232">
        <f>(VLOOKUP($C134,Incurred_Real!$A$25:$BR$427,Incurred_Real!BM$1,FALSE))*$M134</f>
        <v>0</v>
      </c>
      <c r="AK134" s="232">
        <f>(VLOOKUP($C134,Incurred_Real!$A$25:$BR$427,Incurred_Real!BN$1,FALSE))*$M134</f>
        <v>0</v>
      </c>
      <c r="AL134" s="232">
        <f>(VLOOKUP($C134,Incurred_Real!$A$25:$BR$427,Incurred_Real!BO$1,FALSE))*$M134</f>
        <v>0</v>
      </c>
      <c r="AM134" s="232">
        <f>(VLOOKUP($C134,Incurred_Real!$A$25:$BR$427,Incurred_Real!BP$1,FALSE))*$M134</f>
        <v>0</v>
      </c>
      <c r="AN134" s="232">
        <f>(VLOOKUP($C134,Incurred_Real!$A$25:$BR$427,Incurred_Real!BQ$1,FALSE))*$M134</f>
        <v>0</v>
      </c>
      <c r="AO134" s="232">
        <f>(VLOOKUP($C134,Incurred_Real!$A$25:$BR$427,Incurred_Real!BR$1,FALSE))*$M134</f>
        <v>0</v>
      </c>
      <c r="AP134" s="232">
        <f t="shared" si="19"/>
        <v>287746.44539998367</v>
      </c>
      <c r="AR134" s="232" t="b">
        <f t="shared" si="20"/>
        <v>1</v>
      </c>
    </row>
    <row r="135" spans="3:44" x14ac:dyDescent="0.15">
      <c r="C135" s="11" t="s">
        <v>230</v>
      </c>
      <c r="D135" s="11" t="str">
        <f>VLOOKUP($C135,Incurred_Real!$A$24:$E$376,Incurred_Real!$B$1,FALSE)</f>
        <v>Telecoms Asset Replacement 2018-23</v>
      </c>
      <c r="E135" s="11" t="str">
        <f>VLOOKUP($C135,Incurred_Real!$A$24:$E$376,Incurred_Real!$D$1,FALSE)</f>
        <v>Replacement</v>
      </c>
      <c r="F135" s="13">
        <f>IF(VLOOKUP($C135,Incurred_Real!$A$25:$AQ$426,Incurred_Real!$AL$1,FALSE)="Commissioned Extra",0,
IF(VLOOKUP($C135,Incurred_Real!$A$25:$AQ$426,Incurred_Real!$AK$1,FALSE)=F$4,VLOOKUP($C135,Incurred_Real!$A$25:$AQ$426,Incurred_Real!$AM$1,FALSE),0))</f>
        <v>0</v>
      </c>
      <c r="G135" s="13">
        <f>IF(VLOOKUP($C135,Incurred_Real!$A$25:$AQ$426,Incurred_Real!$AL$1,FALSE)="Commissioned Extra",0,
IF(VLOOKUP($C135,Incurred_Real!$A$25:$AQ$426,Incurred_Real!$AK$1,FALSE)=G$4,VLOOKUP($C135,Incurred_Real!$A$25:$AQ$426,Incurred_Real!$AM$1,FALSE),0))</f>
        <v>0</v>
      </c>
      <c r="H135" s="13">
        <f>IF(VLOOKUP($C135,Incurred_Real!$A$25:$AQ$426,Incurred_Real!$AL$1,FALSE)="Commissioned Extra",0,
IF(VLOOKUP($C135,Incurred_Real!$A$25:$AQ$426,Incurred_Real!$AK$1,FALSE)=H$4,VLOOKUP($C135,Incurred_Real!$A$25:$AQ$426,Incurred_Real!$AM$1,FALSE),0))</f>
        <v>0</v>
      </c>
      <c r="I135" s="13">
        <f>IF(VLOOKUP($C135,Incurred_Real!$A$25:$AQ$426,Incurred_Real!$AL$1,FALSE)="Commissioned Extra",0,
IF(VLOOKUP($C135,Incurred_Real!$A$25:$AQ$426,Incurred_Real!$AK$1,FALSE)=I$4,VLOOKUP($C135,Incurred_Real!$A$25:$AQ$426,Incurred_Real!$AM$1,FALSE),0))</f>
        <v>4304375.0708366167</v>
      </c>
      <c r="J135" s="13">
        <f>IF(VLOOKUP($C135,Incurred_Real!$A$25:$AQ$426,Incurred_Real!$AL$1,FALSE)="Commissioned Extra",0,
IF(VLOOKUP($C135,Incurred_Real!$A$25:$AQ$426,Incurred_Real!$AK$1,FALSE)=J$4,VLOOKUP($C135,Incurred_Real!$A$25:$AQ$426,Incurred_Real!$AM$1,FALSE),0))</f>
        <v>0</v>
      </c>
      <c r="K135" s="13">
        <f>IF(VLOOKUP($C135,Incurred_Real!$A$25:$AQ$426,Incurred_Real!$AL$1,FALSE)="Commissioned Extra",0,
IF(VLOOKUP($C135,Incurred_Real!$A$25:$AQ$426,Incurred_Real!$AK$1,FALSE)=K$4,VLOOKUP($C135,Incurred_Real!$A$25:$AQ$426,Incurred_Real!$AM$1,FALSE),0))</f>
        <v>0</v>
      </c>
      <c r="L135" s="13">
        <f>IF(VLOOKUP($C135,Incurred_Real!$A$25:$AQ$426,Incurred_Real!$AL$1,FALSE)="Commissioned Extra",0,
IF(VLOOKUP($C135,Incurred_Real!$A$25:$AQ$426,Incurred_Real!$AK$1,FALSE)=L$4,VLOOKUP($C135,Incurred_Real!$A$25:$AQ$426,Incurred_Real!$AM$1,FALSE),0))</f>
        <v>0</v>
      </c>
      <c r="M135" s="232">
        <f t="shared" si="17"/>
        <v>4304375.0708366167</v>
      </c>
      <c r="N135" s="232">
        <f t="shared" si="18"/>
        <v>2025</v>
      </c>
      <c r="P135" s="232">
        <f>(VLOOKUP($C135,Incurred_Real!$A$25:$BR$427,Incurred_Real!AS$1,FALSE))*$M135</f>
        <v>0</v>
      </c>
      <c r="Q135" s="232">
        <f>(VLOOKUP($C135,Incurred_Real!$A$25:$BR$427,Incurred_Real!AT$1,FALSE))*$M135</f>
        <v>0</v>
      </c>
      <c r="R135" s="232">
        <f>(VLOOKUP($C135,Incurred_Real!$A$25:$BR$427,Incurred_Real!AU$1,FALSE))*$M135</f>
        <v>4304375.0708366167</v>
      </c>
      <c r="S135" s="232">
        <f>(VLOOKUP($C135,Incurred_Real!$A$25:$BR$427,Incurred_Real!AV$1,FALSE))*$M135</f>
        <v>0</v>
      </c>
      <c r="T135" s="232">
        <f>(VLOOKUP($C135,Incurred_Real!$A$25:$BR$427,Incurred_Real!AW$1,FALSE))*$M135</f>
        <v>0</v>
      </c>
      <c r="U135" s="232">
        <f>(VLOOKUP($C135,Incurred_Real!$A$25:$BR$427,Incurred_Real!AX$1,FALSE))*$M135</f>
        <v>0</v>
      </c>
      <c r="V135" s="232">
        <f>(VLOOKUP($C135,Incurred_Real!$A$25:$BR$427,Incurred_Real!AY$1,FALSE))*$M135</f>
        <v>0</v>
      </c>
      <c r="W135" s="232">
        <f>(VLOOKUP($C135,Incurred_Real!$A$25:$BR$427,Incurred_Real!AZ$1,FALSE))*$M135</f>
        <v>0</v>
      </c>
      <c r="X135" s="232">
        <f>(VLOOKUP($C135,Incurred_Real!$A$25:$BR$427,Incurred_Real!BA$1,FALSE))*$M135</f>
        <v>0</v>
      </c>
      <c r="Y135" s="232">
        <f>(VLOOKUP($C135,Incurred_Real!$A$25:$BR$427,Incurred_Real!BB$1,FALSE))*$M135</f>
        <v>0</v>
      </c>
      <c r="Z135" s="232">
        <f>(VLOOKUP($C135,Incurred_Real!$A$25:$BR$427,Incurred_Real!BC$1,FALSE))*$M135</f>
        <v>0</v>
      </c>
      <c r="AA135" s="232">
        <f>(VLOOKUP($C135,Incurred_Real!$A$25:$BR$427,Incurred_Real!BD$1,FALSE))*$M135</f>
        <v>0</v>
      </c>
      <c r="AB135" s="232">
        <f>(VLOOKUP($C135,Incurred_Real!$A$25:$BR$427,Incurred_Real!BE$1,FALSE))*$M135</f>
        <v>0</v>
      </c>
      <c r="AC135" s="232">
        <f>(VLOOKUP($C135,Incurred_Real!$A$25:$BR$427,Incurred_Real!BF$1,FALSE))*$M135</f>
        <v>0</v>
      </c>
      <c r="AD135" s="232">
        <f>(VLOOKUP($C135,Incurred_Real!$A$25:$BR$427,Incurred_Real!BG$1,FALSE))*$M135</f>
        <v>0</v>
      </c>
      <c r="AE135" s="232">
        <f>(VLOOKUP($C135,Incurred_Real!$A$25:$BR$427,Incurred_Real!BH$1,FALSE))*$M135</f>
        <v>0</v>
      </c>
      <c r="AF135" s="232">
        <f>(VLOOKUP($C135,Incurred_Real!$A$25:$BR$427,Incurred_Real!BI$1,FALSE))*$M135</f>
        <v>0</v>
      </c>
      <c r="AG135" s="232">
        <f>(VLOOKUP($C135,Incurred_Real!$A$25:$BR$427,Incurred_Real!BJ$1,FALSE))*$M135</f>
        <v>0</v>
      </c>
      <c r="AH135" s="232">
        <f>(VLOOKUP($C135,Incurred_Real!$A$25:$BR$427,Incurred_Real!BK$1,FALSE))*$M135</f>
        <v>0</v>
      </c>
      <c r="AI135" s="232">
        <f>(VLOOKUP($C135,Incurred_Real!$A$25:$BR$427,Incurred_Real!BL$1,FALSE))*$M135</f>
        <v>0</v>
      </c>
      <c r="AJ135" s="232">
        <f>(VLOOKUP($C135,Incurred_Real!$A$25:$BR$427,Incurred_Real!BM$1,FALSE))*$M135</f>
        <v>0</v>
      </c>
      <c r="AK135" s="232">
        <f>(VLOOKUP($C135,Incurred_Real!$A$25:$BR$427,Incurred_Real!BN$1,FALSE))*$M135</f>
        <v>0</v>
      </c>
      <c r="AL135" s="232">
        <f>(VLOOKUP($C135,Incurred_Real!$A$25:$BR$427,Incurred_Real!BO$1,FALSE))*$M135</f>
        <v>0</v>
      </c>
      <c r="AM135" s="232">
        <f>(VLOOKUP($C135,Incurred_Real!$A$25:$BR$427,Incurred_Real!BP$1,FALSE))*$M135</f>
        <v>0</v>
      </c>
      <c r="AN135" s="232">
        <f>(VLOOKUP($C135,Incurred_Real!$A$25:$BR$427,Incurred_Real!BQ$1,FALSE))*$M135</f>
        <v>0</v>
      </c>
      <c r="AO135" s="232">
        <f>(VLOOKUP($C135,Incurred_Real!$A$25:$BR$427,Incurred_Real!BR$1,FALSE))*$M135</f>
        <v>0</v>
      </c>
      <c r="AP135" s="232">
        <f t="shared" si="19"/>
        <v>4304375.0708366167</v>
      </c>
      <c r="AR135" s="232" t="b">
        <f t="shared" si="20"/>
        <v>1</v>
      </c>
    </row>
    <row r="136" spans="3:44" x14ac:dyDescent="0.15">
      <c r="C136" s="11" t="s">
        <v>232</v>
      </c>
      <c r="D136" s="11" t="str">
        <f>VLOOKUP($C136,Incurred_Real!$A$24:$E$376,Incurred_Real!$B$1,FALSE)</f>
        <v>Generator Replacement 300 Pirie St 2021-22</v>
      </c>
      <c r="E136" s="11" t="str">
        <f>VLOOKUP($C136,Incurred_Real!$A$24:$E$376,Incurred_Real!$D$1,FALSE)</f>
        <v>Facilities</v>
      </c>
      <c r="F136" s="13">
        <f>IF(VLOOKUP($C136,Incurred_Real!$A$25:$AQ$426,Incurred_Real!$AL$1,FALSE)="Commissioned Extra",0,
IF(VLOOKUP($C136,Incurred_Real!$A$25:$AQ$426,Incurred_Real!$AK$1,FALSE)=F$4,VLOOKUP($C136,Incurred_Real!$A$25:$AQ$426,Incurred_Real!$AM$1,FALSE),0))</f>
        <v>0</v>
      </c>
      <c r="G136" s="13">
        <f>IF(VLOOKUP($C136,Incurred_Real!$A$25:$AQ$426,Incurred_Real!$AL$1,FALSE)="Commissioned Extra",0,
IF(VLOOKUP($C136,Incurred_Real!$A$25:$AQ$426,Incurred_Real!$AK$1,FALSE)=G$4,VLOOKUP($C136,Incurred_Real!$A$25:$AQ$426,Incurred_Real!$AM$1,FALSE),0))</f>
        <v>361982.56136472279</v>
      </c>
      <c r="H136" s="13">
        <f>IF(VLOOKUP($C136,Incurred_Real!$A$25:$AQ$426,Incurred_Real!$AL$1,FALSE)="Commissioned Extra",0,
IF(VLOOKUP($C136,Incurred_Real!$A$25:$AQ$426,Incurred_Real!$AK$1,FALSE)=H$4,VLOOKUP($C136,Incurred_Real!$A$25:$AQ$426,Incurred_Real!$AM$1,FALSE),0))</f>
        <v>0</v>
      </c>
      <c r="I136" s="13">
        <f>IF(VLOOKUP($C136,Incurred_Real!$A$25:$AQ$426,Incurred_Real!$AL$1,FALSE)="Commissioned Extra",0,
IF(VLOOKUP($C136,Incurred_Real!$A$25:$AQ$426,Incurred_Real!$AK$1,FALSE)=I$4,VLOOKUP($C136,Incurred_Real!$A$25:$AQ$426,Incurred_Real!$AM$1,FALSE),0))</f>
        <v>0</v>
      </c>
      <c r="J136" s="13">
        <f>IF(VLOOKUP($C136,Incurred_Real!$A$25:$AQ$426,Incurred_Real!$AL$1,FALSE)="Commissioned Extra",0,
IF(VLOOKUP($C136,Incurred_Real!$A$25:$AQ$426,Incurred_Real!$AK$1,FALSE)=J$4,VLOOKUP($C136,Incurred_Real!$A$25:$AQ$426,Incurred_Real!$AM$1,FALSE),0))</f>
        <v>0</v>
      </c>
      <c r="K136" s="13">
        <f>IF(VLOOKUP($C136,Incurred_Real!$A$25:$AQ$426,Incurred_Real!$AL$1,FALSE)="Commissioned Extra",0,
IF(VLOOKUP($C136,Incurred_Real!$A$25:$AQ$426,Incurred_Real!$AK$1,FALSE)=K$4,VLOOKUP($C136,Incurred_Real!$A$25:$AQ$426,Incurred_Real!$AM$1,FALSE),0))</f>
        <v>0</v>
      </c>
      <c r="L136" s="13">
        <f>IF(VLOOKUP($C136,Incurred_Real!$A$25:$AQ$426,Incurred_Real!$AL$1,FALSE)="Commissioned Extra",0,
IF(VLOOKUP($C136,Incurred_Real!$A$25:$AQ$426,Incurred_Real!$AK$1,FALSE)=L$4,VLOOKUP($C136,Incurred_Real!$A$25:$AQ$426,Incurred_Real!$AM$1,FALSE),0))</f>
        <v>0</v>
      </c>
      <c r="M136" s="232">
        <f t="shared" si="17"/>
        <v>361982.56136472279</v>
      </c>
      <c r="N136" s="232">
        <f t="shared" si="18"/>
        <v>2023</v>
      </c>
      <c r="P136" s="232">
        <f>(VLOOKUP($C136,Incurred_Real!$A$25:$BR$427,Incurred_Real!AS$1,FALSE))*$M136</f>
        <v>361982.56136472279</v>
      </c>
      <c r="Q136" s="232">
        <f>(VLOOKUP($C136,Incurred_Real!$A$25:$BR$427,Incurred_Real!AT$1,FALSE))*$M136</f>
        <v>0</v>
      </c>
      <c r="R136" s="232">
        <f>(VLOOKUP($C136,Incurred_Real!$A$25:$BR$427,Incurred_Real!AU$1,FALSE))*$M136</f>
        <v>0</v>
      </c>
      <c r="S136" s="232">
        <f>(VLOOKUP($C136,Incurred_Real!$A$25:$BR$427,Incurred_Real!AV$1,FALSE))*$M136</f>
        <v>0</v>
      </c>
      <c r="T136" s="232">
        <f>(VLOOKUP($C136,Incurred_Real!$A$25:$BR$427,Incurred_Real!AW$1,FALSE))*$M136</f>
        <v>0</v>
      </c>
      <c r="U136" s="232">
        <f>(VLOOKUP($C136,Incurred_Real!$A$25:$BR$427,Incurred_Real!AX$1,FALSE))*$M136</f>
        <v>0</v>
      </c>
      <c r="V136" s="232">
        <f>(VLOOKUP($C136,Incurred_Real!$A$25:$BR$427,Incurred_Real!AY$1,FALSE))*$M136</f>
        <v>0</v>
      </c>
      <c r="W136" s="232">
        <f>(VLOOKUP($C136,Incurred_Real!$A$25:$BR$427,Incurred_Real!AZ$1,FALSE))*$M136</f>
        <v>0</v>
      </c>
      <c r="X136" s="232">
        <f>(VLOOKUP($C136,Incurred_Real!$A$25:$BR$427,Incurred_Real!BA$1,FALSE))*$M136</f>
        <v>0</v>
      </c>
      <c r="Y136" s="232">
        <f>(VLOOKUP($C136,Incurred_Real!$A$25:$BR$427,Incurred_Real!BB$1,FALSE))*$M136</f>
        <v>0</v>
      </c>
      <c r="Z136" s="232">
        <f>(VLOOKUP($C136,Incurred_Real!$A$25:$BR$427,Incurred_Real!BC$1,FALSE))*$M136</f>
        <v>0</v>
      </c>
      <c r="AA136" s="232">
        <f>(VLOOKUP($C136,Incurred_Real!$A$25:$BR$427,Incurred_Real!BD$1,FALSE))*$M136</f>
        <v>0</v>
      </c>
      <c r="AB136" s="232">
        <f>(VLOOKUP($C136,Incurred_Real!$A$25:$BR$427,Incurred_Real!BE$1,FALSE))*$M136</f>
        <v>0</v>
      </c>
      <c r="AC136" s="232">
        <f>(VLOOKUP($C136,Incurred_Real!$A$25:$BR$427,Incurred_Real!BF$1,FALSE))*$M136</f>
        <v>0</v>
      </c>
      <c r="AD136" s="232">
        <f>(VLOOKUP($C136,Incurred_Real!$A$25:$BR$427,Incurred_Real!BG$1,FALSE))*$M136</f>
        <v>0</v>
      </c>
      <c r="AE136" s="232">
        <f>(VLOOKUP($C136,Incurred_Real!$A$25:$BR$427,Incurred_Real!BH$1,FALSE))*$M136</f>
        <v>0</v>
      </c>
      <c r="AF136" s="232">
        <f>(VLOOKUP($C136,Incurred_Real!$A$25:$BR$427,Incurred_Real!BI$1,FALSE))*$M136</f>
        <v>0</v>
      </c>
      <c r="AG136" s="232">
        <f>(VLOOKUP($C136,Incurred_Real!$A$25:$BR$427,Incurred_Real!BJ$1,FALSE))*$M136</f>
        <v>0</v>
      </c>
      <c r="AH136" s="232">
        <f>(VLOOKUP($C136,Incurred_Real!$A$25:$BR$427,Incurred_Real!BK$1,FALSE))*$M136</f>
        <v>0</v>
      </c>
      <c r="AI136" s="232">
        <f>(VLOOKUP($C136,Incurred_Real!$A$25:$BR$427,Incurred_Real!BL$1,FALSE))*$M136</f>
        <v>0</v>
      </c>
      <c r="AJ136" s="232">
        <f>(VLOOKUP($C136,Incurred_Real!$A$25:$BR$427,Incurred_Real!BM$1,FALSE))*$M136</f>
        <v>0</v>
      </c>
      <c r="AK136" s="232">
        <f>(VLOOKUP($C136,Incurred_Real!$A$25:$BR$427,Incurred_Real!BN$1,FALSE))*$M136</f>
        <v>0</v>
      </c>
      <c r="AL136" s="232">
        <f>(VLOOKUP($C136,Incurred_Real!$A$25:$BR$427,Incurred_Real!BO$1,FALSE))*$M136</f>
        <v>0</v>
      </c>
      <c r="AM136" s="232">
        <f>(VLOOKUP($C136,Incurred_Real!$A$25:$BR$427,Incurred_Real!BP$1,FALSE))*$M136</f>
        <v>0</v>
      </c>
      <c r="AN136" s="232">
        <f>(VLOOKUP($C136,Incurred_Real!$A$25:$BR$427,Incurred_Real!BQ$1,FALSE))*$M136</f>
        <v>0</v>
      </c>
      <c r="AO136" s="232">
        <f>(VLOOKUP($C136,Incurred_Real!$A$25:$BR$427,Incurred_Real!BR$1,FALSE))*$M136</f>
        <v>0</v>
      </c>
      <c r="AP136" s="232">
        <f t="shared" si="19"/>
        <v>361982.56136472279</v>
      </c>
      <c r="AR136" s="232" t="b">
        <f t="shared" si="20"/>
        <v>1</v>
      </c>
    </row>
    <row r="137" spans="3:44" x14ac:dyDescent="0.15">
      <c r="C137" s="11" t="s">
        <v>233</v>
      </c>
      <c r="D137" s="11" t="str">
        <f>VLOOKUP($C137,Incurred_Real!$A$24:$E$376,Incurred_Real!$B$1,FALSE)</f>
        <v>Furniture and Gen Bldg Upgrades 2021-22</v>
      </c>
      <c r="E137" s="11" t="str">
        <f>VLOOKUP($C137,Incurred_Real!$A$24:$E$376,Incurred_Real!$D$1,FALSE)</f>
        <v>Facilities</v>
      </c>
      <c r="F137" s="13">
        <f>IF(VLOOKUP($C137,Incurred_Real!$A$25:$AQ$426,Incurred_Real!$AL$1,FALSE)="Commissioned Extra",0,
IF(VLOOKUP($C137,Incurred_Real!$A$25:$AQ$426,Incurred_Real!$AK$1,FALSE)=F$4,VLOOKUP($C137,Incurred_Real!$A$25:$AQ$426,Incurred_Real!$AM$1,FALSE),0))</f>
        <v>0</v>
      </c>
      <c r="G137" s="13">
        <f>IF(VLOOKUP($C137,Incurred_Real!$A$25:$AQ$426,Incurred_Real!$AL$1,FALSE)="Commissioned Extra",0,
IF(VLOOKUP($C137,Incurred_Real!$A$25:$AQ$426,Incurred_Real!$AK$1,FALSE)=G$4,VLOOKUP($C137,Incurred_Real!$A$25:$AQ$426,Incurred_Real!$AM$1,FALSE),0))</f>
        <v>383954.96299371962</v>
      </c>
      <c r="H137" s="13">
        <f>IF(VLOOKUP($C137,Incurred_Real!$A$25:$AQ$426,Incurred_Real!$AL$1,FALSE)="Commissioned Extra",0,
IF(VLOOKUP($C137,Incurred_Real!$A$25:$AQ$426,Incurred_Real!$AK$1,FALSE)=H$4,VLOOKUP($C137,Incurred_Real!$A$25:$AQ$426,Incurred_Real!$AM$1,FALSE),0))</f>
        <v>0</v>
      </c>
      <c r="I137" s="13">
        <f>IF(VLOOKUP($C137,Incurred_Real!$A$25:$AQ$426,Incurred_Real!$AL$1,FALSE)="Commissioned Extra",0,
IF(VLOOKUP($C137,Incurred_Real!$A$25:$AQ$426,Incurred_Real!$AK$1,FALSE)=I$4,VLOOKUP($C137,Incurred_Real!$A$25:$AQ$426,Incurred_Real!$AM$1,FALSE),0))</f>
        <v>0</v>
      </c>
      <c r="J137" s="13">
        <f>IF(VLOOKUP($C137,Incurred_Real!$A$25:$AQ$426,Incurred_Real!$AL$1,FALSE)="Commissioned Extra",0,
IF(VLOOKUP($C137,Incurred_Real!$A$25:$AQ$426,Incurred_Real!$AK$1,FALSE)=J$4,VLOOKUP($C137,Incurred_Real!$A$25:$AQ$426,Incurred_Real!$AM$1,FALSE),0))</f>
        <v>0</v>
      </c>
      <c r="K137" s="13">
        <f>IF(VLOOKUP($C137,Incurred_Real!$A$25:$AQ$426,Incurred_Real!$AL$1,FALSE)="Commissioned Extra",0,
IF(VLOOKUP($C137,Incurred_Real!$A$25:$AQ$426,Incurred_Real!$AK$1,FALSE)=K$4,VLOOKUP($C137,Incurred_Real!$A$25:$AQ$426,Incurred_Real!$AM$1,FALSE),0))</f>
        <v>0</v>
      </c>
      <c r="L137" s="13">
        <f>IF(VLOOKUP($C137,Incurred_Real!$A$25:$AQ$426,Incurred_Real!$AL$1,FALSE)="Commissioned Extra",0,
IF(VLOOKUP($C137,Incurred_Real!$A$25:$AQ$426,Incurred_Real!$AK$1,FALSE)=L$4,VLOOKUP($C137,Incurred_Real!$A$25:$AQ$426,Incurred_Real!$AM$1,FALSE),0))</f>
        <v>0</v>
      </c>
      <c r="M137" s="232">
        <f t="shared" si="17"/>
        <v>383954.96299371962</v>
      </c>
      <c r="N137" s="232">
        <f t="shared" si="18"/>
        <v>2023</v>
      </c>
      <c r="P137" s="232">
        <f>(VLOOKUP($C137,Incurred_Real!$A$25:$BR$427,Incurred_Real!AS$1,FALSE))*$M137</f>
        <v>292465.69446787238</v>
      </c>
      <c r="Q137" s="232">
        <f>(VLOOKUP($C137,Incurred_Real!$A$25:$BR$427,Incurred_Real!AT$1,FALSE))*$M137</f>
        <v>0</v>
      </c>
      <c r="R137" s="232">
        <f>(VLOOKUP($C137,Incurred_Real!$A$25:$BR$427,Incurred_Real!AU$1,FALSE))*$M137</f>
        <v>0</v>
      </c>
      <c r="S137" s="232">
        <f>(VLOOKUP($C137,Incurred_Real!$A$25:$BR$427,Incurred_Real!AV$1,FALSE))*$M137</f>
        <v>0</v>
      </c>
      <c r="T137" s="232">
        <f>(VLOOKUP($C137,Incurred_Real!$A$25:$BR$427,Incurred_Real!AW$1,FALSE))*$M137</f>
        <v>0</v>
      </c>
      <c r="U137" s="232">
        <f>(VLOOKUP($C137,Incurred_Real!$A$25:$BR$427,Incurred_Real!AX$1,FALSE))*$M137</f>
        <v>0</v>
      </c>
      <c r="V137" s="232">
        <f>(VLOOKUP($C137,Incurred_Real!$A$25:$BR$427,Incurred_Real!AY$1,FALSE))*$M137</f>
        <v>0</v>
      </c>
      <c r="W137" s="232">
        <f>(VLOOKUP($C137,Incurred_Real!$A$25:$BR$427,Incurred_Real!AZ$1,FALSE))*$M137</f>
        <v>91489.268525847248</v>
      </c>
      <c r="X137" s="232">
        <f>(VLOOKUP($C137,Incurred_Real!$A$25:$BR$427,Incurred_Real!BA$1,FALSE))*$M137</f>
        <v>0</v>
      </c>
      <c r="Y137" s="232">
        <f>(VLOOKUP($C137,Incurred_Real!$A$25:$BR$427,Incurred_Real!BB$1,FALSE))*$M137</f>
        <v>0</v>
      </c>
      <c r="Z137" s="232">
        <f>(VLOOKUP($C137,Incurred_Real!$A$25:$BR$427,Incurred_Real!BC$1,FALSE))*$M137</f>
        <v>0</v>
      </c>
      <c r="AA137" s="232">
        <f>(VLOOKUP($C137,Incurred_Real!$A$25:$BR$427,Incurred_Real!BD$1,FALSE))*$M137</f>
        <v>0</v>
      </c>
      <c r="AB137" s="232">
        <f>(VLOOKUP($C137,Incurred_Real!$A$25:$BR$427,Incurred_Real!BE$1,FALSE))*$M137</f>
        <v>0</v>
      </c>
      <c r="AC137" s="232">
        <f>(VLOOKUP($C137,Incurred_Real!$A$25:$BR$427,Incurred_Real!BF$1,FALSE))*$M137</f>
        <v>0</v>
      </c>
      <c r="AD137" s="232">
        <f>(VLOOKUP($C137,Incurred_Real!$A$25:$BR$427,Incurred_Real!BG$1,FALSE))*$M137</f>
        <v>0</v>
      </c>
      <c r="AE137" s="232">
        <f>(VLOOKUP($C137,Incurred_Real!$A$25:$BR$427,Incurred_Real!BH$1,FALSE))*$M137</f>
        <v>0</v>
      </c>
      <c r="AF137" s="232">
        <f>(VLOOKUP($C137,Incurred_Real!$A$25:$BR$427,Incurred_Real!BI$1,FALSE))*$M137</f>
        <v>0</v>
      </c>
      <c r="AG137" s="232">
        <f>(VLOOKUP($C137,Incurred_Real!$A$25:$BR$427,Incurred_Real!BJ$1,FALSE))*$M137</f>
        <v>0</v>
      </c>
      <c r="AH137" s="232">
        <f>(VLOOKUP($C137,Incurred_Real!$A$25:$BR$427,Incurred_Real!BK$1,FALSE))*$M137</f>
        <v>0</v>
      </c>
      <c r="AI137" s="232">
        <f>(VLOOKUP($C137,Incurred_Real!$A$25:$BR$427,Incurred_Real!BL$1,FALSE))*$M137</f>
        <v>0</v>
      </c>
      <c r="AJ137" s="232">
        <f>(VLOOKUP($C137,Incurred_Real!$A$25:$BR$427,Incurred_Real!BM$1,FALSE))*$M137</f>
        <v>0</v>
      </c>
      <c r="AK137" s="232">
        <f>(VLOOKUP($C137,Incurred_Real!$A$25:$BR$427,Incurred_Real!BN$1,FALSE))*$M137</f>
        <v>0</v>
      </c>
      <c r="AL137" s="232">
        <f>(VLOOKUP($C137,Incurred_Real!$A$25:$BR$427,Incurred_Real!BO$1,FALSE))*$M137</f>
        <v>0</v>
      </c>
      <c r="AM137" s="232">
        <f>(VLOOKUP($C137,Incurred_Real!$A$25:$BR$427,Incurred_Real!BP$1,FALSE))*$M137</f>
        <v>0</v>
      </c>
      <c r="AN137" s="232">
        <f>(VLOOKUP($C137,Incurred_Real!$A$25:$BR$427,Incurred_Real!BQ$1,FALSE))*$M137</f>
        <v>0</v>
      </c>
      <c r="AO137" s="232">
        <f>(VLOOKUP($C137,Incurred_Real!$A$25:$BR$427,Incurred_Real!BR$1,FALSE))*$M137</f>
        <v>0</v>
      </c>
      <c r="AP137" s="232">
        <f t="shared" si="19"/>
        <v>383954.96299371962</v>
      </c>
      <c r="AR137" s="232" t="b">
        <f t="shared" si="20"/>
        <v>1</v>
      </c>
    </row>
    <row r="138" spans="3:44" x14ac:dyDescent="0.15">
      <c r="C138" s="11" t="s">
        <v>235</v>
      </c>
      <c r="D138" s="11" t="str">
        <f>VLOOKUP($C138,Incurred_Real!$A$24:$E$376,Incurred_Real!$B$1,FALSE)</f>
        <v>Vehicle Purchases 2021-22</v>
      </c>
      <c r="E138" s="11" t="str">
        <f>VLOOKUP($C138,Incurred_Real!$A$24:$E$376,Incurred_Real!$D$1,FALSE)</f>
        <v>Facilities</v>
      </c>
      <c r="F138" s="13">
        <f>IF(VLOOKUP($C138,Incurred_Real!$A$25:$AQ$426,Incurred_Real!$AL$1,FALSE)="Commissioned Extra",0,
IF(VLOOKUP($C138,Incurred_Real!$A$25:$AQ$426,Incurred_Real!$AK$1,FALSE)=F$4,VLOOKUP($C138,Incurred_Real!$A$25:$AQ$426,Incurred_Real!$AM$1,FALSE),0))</f>
        <v>0</v>
      </c>
      <c r="G138" s="13">
        <f>IF(VLOOKUP($C138,Incurred_Real!$A$25:$AQ$426,Incurred_Real!$AL$1,FALSE)="Commissioned Extra",0,
IF(VLOOKUP($C138,Incurred_Real!$A$25:$AQ$426,Incurred_Real!$AK$1,FALSE)=G$4,VLOOKUP($C138,Incurred_Real!$A$25:$AQ$426,Incurred_Real!$AM$1,FALSE),0))</f>
        <v>397221.41382516309</v>
      </c>
      <c r="H138" s="13">
        <f>IF(VLOOKUP($C138,Incurred_Real!$A$25:$AQ$426,Incurred_Real!$AL$1,FALSE)="Commissioned Extra",0,
IF(VLOOKUP($C138,Incurred_Real!$A$25:$AQ$426,Incurred_Real!$AK$1,FALSE)=H$4,VLOOKUP($C138,Incurred_Real!$A$25:$AQ$426,Incurred_Real!$AM$1,FALSE),0))</f>
        <v>0</v>
      </c>
      <c r="I138" s="13">
        <f>IF(VLOOKUP($C138,Incurred_Real!$A$25:$AQ$426,Incurred_Real!$AL$1,FALSE)="Commissioned Extra",0,
IF(VLOOKUP($C138,Incurred_Real!$A$25:$AQ$426,Incurred_Real!$AK$1,FALSE)=I$4,VLOOKUP($C138,Incurred_Real!$A$25:$AQ$426,Incurred_Real!$AM$1,FALSE),0))</f>
        <v>0</v>
      </c>
      <c r="J138" s="13">
        <f>IF(VLOOKUP($C138,Incurred_Real!$A$25:$AQ$426,Incurred_Real!$AL$1,FALSE)="Commissioned Extra",0,
IF(VLOOKUP($C138,Incurred_Real!$A$25:$AQ$426,Incurred_Real!$AK$1,FALSE)=J$4,VLOOKUP($C138,Incurred_Real!$A$25:$AQ$426,Incurred_Real!$AM$1,FALSE),0))</f>
        <v>0</v>
      </c>
      <c r="K138" s="13">
        <f>IF(VLOOKUP($C138,Incurred_Real!$A$25:$AQ$426,Incurred_Real!$AL$1,FALSE)="Commissioned Extra",0,
IF(VLOOKUP($C138,Incurred_Real!$A$25:$AQ$426,Incurred_Real!$AK$1,FALSE)=K$4,VLOOKUP($C138,Incurred_Real!$A$25:$AQ$426,Incurred_Real!$AM$1,FALSE),0))</f>
        <v>0</v>
      </c>
      <c r="L138" s="13">
        <f>IF(VLOOKUP($C138,Incurred_Real!$A$25:$AQ$426,Incurred_Real!$AL$1,FALSE)="Commissioned Extra",0,
IF(VLOOKUP($C138,Incurred_Real!$A$25:$AQ$426,Incurred_Real!$AK$1,FALSE)=L$4,VLOOKUP($C138,Incurred_Real!$A$25:$AQ$426,Incurred_Real!$AM$1,FALSE),0))</f>
        <v>0</v>
      </c>
      <c r="M138" s="232">
        <f t="shared" si="17"/>
        <v>397221.41382516309</v>
      </c>
      <c r="N138" s="232">
        <f t="shared" si="18"/>
        <v>2023</v>
      </c>
      <c r="P138" s="232">
        <f>(VLOOKUP($C138,Incurred_Real!$A$25:$BR$427,Incurred_Real!AS$1,FALSE))*$M138</f>
        <v>0</v>
      </c>
      <c r="Q138" s="232">
        <f>(VLOOKUP($C138,Incurred_Real!$A$25:$BR$427,Incurred_Real!AT$1,FALSE))*$M138</f>
        <v>0</v>
      </c>
      <c r="R138" s="232">
        <f>(VLOOKUP($C138,Incurred_Real!$A$25:$BR$427,Incurred_Real!AU$1,FALSE))*$M138</f>
        <v>0</v>
      </c>
      <c r="S138" s="232">
        <f>(VLOOKUP($C138,Incurred_Real!$A$25:$BR$427,Incurred_Real!AV$1,FALSE))*$M138</f>
        <v>0</v>
      </c>
      <c r="T138" s="232">
        <f>(VLOOKUP($C138,Incurred_Real!$A$25:$BR$427,Incurred_Real!AW$1,FALSE))*$M138</f>
        <v>0</v>
      </c>
      <c r="U138" s="232">
        <f>(VLOOKUP($C138,Incurred_Real!$A$25:$BR$427,Incurred_Real!AX$1,FALSE))*$M138</f>
        <v>0</v>
      </c>
      <c r="V138" s="232">
        <f>(VLOOKUP($C138,Incurred_Real!$A$25:$BR$427,Incurred_Real!AY$1,FALSE))*$M138</f>
        <v>0</v>
      </c>
      <c r="W138" s="232">
        <f>(VLOOKUP($C138,Incurred_Real!$A$25:$BR$427,Incurred_Real!AZ$1,FALSE))*$M138</f>
        <v>397221.41382516309</v>
      </c>
      <c r="X138" s="232">
        <f>(VLOOKUP($C138,Incurred_Real!$A$25:$BR$427,Incurred_Real!BA$1,FALSE))*$M138</f>
        <v>0</v>
      </c>
      <c r="Y138" s="232">
        <f>(VLOOKUP($C138,Incurred_Real!$A$25:$BR$427,Incurred_Real!BB$1,FALSE))*$M138</f>
        <v>0</v>
      </c>
      <c r="Z138" s="232">
        <f>(VLOOKUP($C138,Incurred_Real!$A$25:$BR$427,Incurred_Real!BC$1,FALSE))*$M138</f>
        <v>0</v>
      </c>
      <c r="AA138" s="232">
        <f>(VLOOKUP($C138,Incurred_Real!$A$25:$BR$427,Incurred_Real!BD$1,FALSE))*$M138</f>
        <v>0</v>
      </c>
      <c r="AB138" s="232">
        <f>(VLOOKUP($C138,Incurred_Real!$A$25:$BR$427,Incurred_Real!BE$1,FALSE))*$M138</f>
        <v>0</v>
      </c>
      <c r="AC138" s="232">
        <f>(VLOOKUP($C138,Incurred_Real!$A$25:$BR$427,Incurred_Real!BF$1,FALSE))*$M138</f>
        <v>0</v>
      </c>
      <c r="AD138" s="232">
        <f>(VLOOKUP($C138,Incurred_Real!$A$25:$BR$427,Incurred_Real!BG$1,FALSE))*$M138</f>
        <v>0</v>
      </c>
      <c r="AE138" s="232">
        <f>(VLOOKUP($C138,Incurred_Real!$A$25:$BR$427,Incurred_Real!BH$1,FALSE))*$M138</f>
        <v>0</v>
      </c>
      <c r="AF138" s="232">
        <f>(VLOOKUP($C138,Incurred_Real!$A$25:$BR$427,Incurred_Real!BI$1,FALSE))*$M138</f>
        <v>0</v>
      </c>
      <c r="AG138" s="232">
        <f>(VLOOKUP($C138,Incurred_Real!$A$25:$BR$427,Incurred_Real!BJ$1,FALSE))*$M138</f>
        <v>0</v>
      </c>
      <c r="AH138" s="232">
        <f>(VLOOKUP($C138,Incurred_Real!$A$25:$BR$427,Incurred_Real!BK$1,FALSE))*$M138</f>
        <v>0</v>
      </c>
      <c r="AI138" s="232">
        <f>(VLOOKUP($C138,Incurred_Real!$A$25:$BR$427,Incurred_Real!BL$1,FALSE))*$M138</f>
        <v>0</v>
      </c>
      <c r="AJ138" s="232">
        <f>(VLOOKUP($C138,Incurred_Real!$A$25:$BR$427,Incurred_Real!BM$1,FALSE))*$M138</f>
        <v>0</v>
      </c>
      <c r="AK138" s="232">
        <f>(VLOOKUP($C138,Incurred_Real!$A$25:$BR$427,Incurred_Real!BN$1,FALSE))*$M138</f>
        <v>0</v>
      </c>
      <c r="AL138" s="232">
        <f>(VLOOKUP($C138,Incurred_Real!$A$25:$BR$427,Incurred_Real!BO$1,FALSE))*$M138</f>
        <v>0</v>
      </c>
      <c r="AM138" s="232">
        <f>(VLOOKUP($C138,Incurred_Real!$A$25:$BR$427,Incurred_Real!BP$1,FALSE))*$M138</f>
        <v>0</v>
      </c>
      <c r="AN138" s="232">
        <f>(VLOOKUP($C138,Incurred_Real!$A$25:$BR$427,Incurred_Real!BQ$1,FALSE))*$M138</f>
        <v>0</v>
      </c>
      <c r="AO138" s="232">
        <f>(VLOOKUP($C138,Incurred_Real!$A$25:$BR$427,Incurred_Real!BR$1,FALSE))*$M138</f>
        <v>0</v>
      </c>
      <c r="AP138" s="232">
        <f t="shared" si="19"/>
        <v>397221.41382516309</v>
      </c>
      <c r="AR138" s="232" t="b">
        <f t="shared" si="20"/>
        <v>1</v>
      </c>
    </row>
    <row r="139" spans="3:44" x14ac:dyDescent="0.15">
      <c r="C139" s="11" t="s">
        <v>237</v>
      </c>
      <c r="D139" s="11" t="str">
        <f>VLOOKUP($C139,Incurred_Real!$A$24:$E$376,Incurred_Real!$B$1,FALSE)</f>
        <v>Refresh and Maintain IT Hardware 20-22</v>
      </c>
      <c r="E139" s="11" t="str">
        <f>VLOOKUP($C139,Incurred_Real!$A$24:$E$376,Incurred_Real!$D$1,FALSE)</f>
        <v>Information Technology</v>
      </c>
      <c r="F139" s="13">
        <f>IF(VLOOKUP($C139,Incurred_Real!$A$25:$AQ$426,Incurred_Real!$AL$1,FALSE)="Commissioned Extra",0,
IF(VLOOKUP($C139,Incurred_Real!$A$25:$AQ$426,Incurred_Real!$AK$1,FALSE)=F$4,VLOOKUP($C139,Incurred_Real!$A$25:$AQ$426,Incurred_Real!$AM$1,FALSE),0))</f>
        <v>0</v>
      </c>
      <c r="G139" s="13">
        <f>IF(VLOOKUP($C139,Incurred_Real!$A$25:$AQ$426,Incurred_Real!$AL$1,FALSE)="Commissioned Extra",0,
IF(VLOOKUP($C139,Incurred_Real!$A$25:$AQ$426,Incurred_Real!$AK$1,FALSE)=G$4,VLOOKUP($C139,Incurred_Real!$A$25:$AQ$426,Incurred_Real!$AM$1,FALSE),0))</f>
        <v>1428353.6916863965</v>
      </c>
      <c r="H139" s="13">
        <f>IF(VLOOKUP($C139,Incurred_Real!$A$25:$AQ$426,Incurred_Real!$AL$1,FALSE)="Commissioned Extra",0,
IF(VLOOKUP($C139,Incurred_Real!$A$25:$AQ$426,Incurred_Real!$AK$1,FALSE)=H$4,VLOOKUP($C139,Incurred_Real!$A$25:$AQ$426,Incurred_Real!$AM$1,FALSE),0))</f>
        <v>0</v>
      </c>
      <c r="I139" s="13">
        <f>IF(VLOOKUP($C139,Incurred_Real!$A$25:$AQ$426,Incurred_Real!$AL$1,FALSE)="Commissioned Extra",0,
IF(VLOOKUP($C139,Incurred_Real!$A$25:$AQ$426,Incurred_Real!$AK$1,FALSE)=I$4,VLOOKUP($C139,Incurred_Real!$A$25:$AQ$426,Incurred_Real!$AM$1,FALSE),0))</f>
        <v>0</v>
      </c>
      <c r="J139" s="13">
        <f>IF(VLOOKUP($C139,Incurred_Real!$A$25:$AQ$426,Incurred_Real!$AL$1,FALSE)="Commissioned Extra",0,
IF(VLOOKUP($C139,Incurred_Real!$A$25:$AQ$426,Incurred_Real!$AK$1,FALSE)=J$4,VLOOKUP($C139,Incurred_Real!$A$25:$AQ$426,Incurred_Real!$AM$1,FALSE),0))</f>
        <v>0</v>
      </c>
      <c r="K139" s="13">
        <f>IF(VLOOKUP($C139,Incurred_Real!$A$25:$AQ$426,Incurred_Real!$AL$1,FALSE)="Commissioned Extra",0,
IF(VLOOKUP($C139,Incurred_Real!$A$25:$AQ$426,Incurred_Real!$AK$1,FALSE)=K$4,VLOOKUP($C139,Incurred_Real!$A$25:$AQ$426,Incurred_Real!$AM$1,FALSE),0))</f>
        <v>0</v>
      </c>
      <c r="L139" s="13">
        <f>IF(VLOOKUP($C139,Incurred_Real!$A$25:$AQ$426,Incurred_Real!$AL$1,FALSE)="Commissioned Extra",0,
IF(VLOOKUP($C139,Incurred_Real!$A$25:$AQ$426,Incurred_Real!$AK$1,FALSE)=L$4,VLOOKUP($C139,Incurred_Real!$A$25:$AQ$426,Incurred_Real!$AM$1,FALSE),0))</f>
        <v>0</v>
      </c>
      <c r="M139" s="232">
        <f t="shared" si="17"/>
        <v>1428353.6916863965</v>
      </c>
      <c r="N139" s="232">
        <f t="shared" si="18"/>
        <v>2023</v>
      </c>
      <c r="P139" s="232">
        <f>(VLOOKUP($C139,Incurred_Real!$A$25:$BR$427,Incurred_Real!AS$1,FALSE))*$M139</f>
        <v>0</v>
      </c>
      <c r="Q139" s="232">
        <f>(VLOOKUP($C139,Incurred_Real!$A$25:$BR$427,Incurred_Real!AT$1,FALSE))*$M139</f>
        <v>0</v>
      </c>
      <c r="R139" s="232">
        <f>(VLOOKUP($C139,Incurred_Real!$A$25:$BR$427,Incurred_Real!AU$1,FALSE))*$M139</f>
        <v>0</v>
      </c>
      <c r="S139" s="232">
        <f>(VLOOKUP($C139,Incurred_Real!$A$25:$BR$427,Incurred_Real!AV$1,FALSE))*$M139</f>
        <v>1428353.6916863965</v>
      </c>
      <c r="T139" s="232">
        <f>(VLOOKUP($C139,Incurred_Real!$A$25:$BR$427,Incurred_Real!AW$1,FALSE))*$M139</f>
        <v>0</v>
      </c>
      <c r="U139" s="232">
        <f>(VLOOKUP($C139,Incurred_Real!$A$25:$BR$427,Incurred_Real!AX$1,FALSE))*$M139</f>
        <v>0</v>
      </c>
      <c r="V139" s="232">
        <f>(VLOOKUP($C139,Incurred_Real!$A$25:$BR$427,Incurred_Real!AY$1,FALSE))*$M139</f>
        <v>0</v>
      </c>
      <c r="W139" s="232">
        <f>(VLOOKUP($C139,Incurred_Real!$A$25:$BR$427,Incurred_Real!AZ$1,FALSE))*$M139</f>
        <v>0</v>
      </c>
      <c r="X139" s="232">
        <f>(VLOOKUP($C139,Incurred_Real!$A$25:$BR$427,Incurred_Real!BA$1,FALSE))*$M139</f>
        <v>0</v>
      </c>
      <c r="Y139" s="232">
        <f>(VLOOKUP($C139,Incurred_Real!$A$25:$BR$427,Incurred_Real!BB$1,FALSE))*$M139</f>
        <v>0</v>
      </c>
      <c r="Z139" s="232">
        <f>(VLOOKUP($C139,Incurred_Real!$A$25:$BR$427,Incurred_Real!BC$1,FALSE))*$M139</f>
        <v>0</v>
      </c>
      <c r="AA139" s="232">
        <f>(VLOOKUP($C139,Incurred_Real!$A$25:$BR$427,Incurred_Real!BD$1,FALSE))*$M139</f>
        <v>0</v>
      </c>
      <c r="AB139" s="232">
        <f>(VLOOKUP($C139,Incurred_Real!$A$25:$BR$427,Incurred_Real!BE$1,FALSE))*$M139</f>
        <v>0</v>
      </c>
      <c r="AC139" s="232">
        <f>(VLOOKUP($C139,Incurred_Real!$A$25:$BR$427,Incurred_Real!BF$1,FALSE))*$M139</f>
        <v>0</v>
      </c>
      <c r="AD139" s="232">
        <f>(VLOOKUP($C139,Incurred_Real!$A$25:$BR$427,Incurred_Real!BG$1,FALSE))*$M139</f>
        <v>0</v>
      </c>
      <c r="AE139" s="232">
        <f>(VLOOKUP($C139,Incurred_Real!$A$25:$BR$427,Incurred_Real!BH$1,FALSE))*$M139</f>
        <v>0</v>
      </c>
      <c r="AF139" s="232">
        <f>(VLOOKUP($C139,Incurred_Real!$A$25:$BR$427,Incurred_Real!BI$1,FALSE))*$M139</f>
        <v>0</v>
      </c>
      <c r="AG139" s="232">
        <f>(VLOOKUP($C139,Incurred_Real!$A$25:$BR$427,Incurred_Real!BJ$1,FALSE))*$M139</f>
        <v>0</v>
      </c>
      <c r="AH139" s="232">
        <f>(VLOOKUP($C139,Incurred_Real!$A$25:$BR$427,Incurred_Real!BK$1,FALSE))*$M139</f>
        <v>0</v>
      </c>
      <c r="AI139" s="232">
        <f>(VLOOKUP($C139,Incurred_Real!$A$25:$BR$427,Incurred_Real!BL$1,FALSE))*$M139</f>
        <v>0</v>
      </c>
      <c r="AJ139" s="232">
        <f>(VLOOKUP($C139,Incurred_Real!$A$25:$BR$427,Incurred_Real!BM$1,FALSE))*$M139</f>
        <v>0</v>
      </c>
      <c r="AK139" s="232">
        <f>(VLOOKUP($C139,Incurred_Real!$A$25:$BR$427,Incurred_Real!BN$1,FALSE))*$M139</f>
        <v>0</v>
      </c>
      <c r="AL139" s="232">
        <f>(VLOOKUP($C139,Incurred_Real!$A$25:$BR$427,Incurred_Real!BO$1,FALSE))*$M139</f>
        <v>0</v>
      </c>
      <c r="AM139" s="232">
        <f>(VLOOKUP($C139,Incurred_Real!$A$25:$BR$427,Incurred_Real!BP$1,FALSE))*$M139</f>
        <v>0</v>
      </c>
      <c r="AN139" s="232">
        <f>(VLOOKUP($C139,Incurred_Real!$A$25:$BR$427,Incurred_Real!BQ$1,FALSE))*$M139</f>
        <v>0</v>
      </c>
      <c r="AO139" s="232">
        <f>(VLOOKUP($C139,Incurred_Real!$A$25:$BR$427,Incurred_Real!BR$1,FALSE))*$M139</f>
        <v>0</v>
      </c>
      <c r="AP139" s="232">
        <f t="shared" si="19"/>
        <v>1428353.6916863965</v>
      </c>
      <c r="AR139" s="232" t="b">
        <f t="shared" si="20"/>
        <v>1</v>
      </c>
    </row>
    <row r="140" spans="3:44" x14ac:dyDescent="0.15">
      <c r="C140" s="11" t="s">
        <v>238</v>
      </c>
      <c r="D140" s="11" t="str">
        <f>VLOOKUP($C140,Incurred_Real!$A$24:$E$376,Incurred_Real!$B$1,FALSE)</f>
        <v>IT Security Technology Refresh 20-22</v>
      </c>
      <c r="E140" s="11" t="str">
        <f>VLOOKUP($C140,Incurred_Real!$A$24:$E$376,Incurred_Real!$D$1,FALSE)</f>
        <v>Information Technology</v>
      </c>
      <c r="F140" s="13">
        <f>IF(VLOOKUP($C140,Incurred_Real!$A$25:$AQ$426,Incurred_Real!$AL$1,FALSE)="Commissioned Extra",0,
IF(VLOOKUP($C140,Incurred_Real!$A$25:$AQ$426,Incurred_Real!$AK$1,FALSE)=F$4,VLOOKUP($C140,Incurred_Real!$A$25:$AQ$426,Incurred_Real!$AM$1,FALSE),0))</f>
        <v>1605885.0946551925</v>
      </c>
      <c r="G140" s="13">
        <f>IF(VLOOKUP($C140,Incurred_Real!$A$25:$AQ$426,Incurred_Real!$AL$1,FALSE)="Commissioned Extra",0,
IF(VLOOKUP($C140,Incurred_Real!$A$25:$AQ$426,Incurred_Real!$AK$1,FALSE)=G$4,VLOOKUP($C140,Incurred_Real!$A$25:$AQ$426,Incurred_Real!$AM$1,FALSE),0))</f>
        <v>0</v>
      </c>
      <c r="H140" s="13">
        <f>IF(VLOOKUP($C140,Incurred_Real!$A$25:$AQ$426,Incurred_Real!$AL$1,FALSE)="Commissioned Extra",0,
IF(VLOOKUP($C140,Incurred_Real!$A$25:$AQ$426,Incurred_Real!$AK$1,FALSE)=H$4,VLOOKUP($C140,Incurred_Real!$A$25:$AQ$426,Incurred_Real!$AM$1,FALSE),0))</f>
        <v>0</v>
      </c>
      <c r="I140" s="13">
        <f>IF(VLOOKUP($C140,Incurred_Real!$A$25:$AQ$426,Incurred_Real!$AL$1,FALSE)="Commissioned Extra",0,
IF(VLOOKUP($C140,Incurred_Real!$A$25:$AQ$426,Incurred_Real!$AK$1,FALSE)=I$4,VLOOKUP($C140,Incurred_Real!$A$25:$AQ$426,Incurred_Real!$AM$1,FALSE),0))</f>
        <v>0</v>
      </c>
      <c r="J140" s="13">
        <f>IF(VLOOKUP($C140,Incurred_Real!$A$25:$AQ$426,Incurred_Real!$AL$1,FALSE)="Commissioned Extra",0,
IF(VLOOKUP($C140,Incurred_Real!$A$25:$AQ$426,Incurred_Real!$AK$1,FALSE)=J$4,VLOOKUP($C140,Incurred_Real!$A$25:$AQ$426,Incurred_Real!$AM$1,FALSE),0))</f>
        <v>0</v>
      </c>
      <c r="K140" s="13">
        <f>IF(VLOOKUP($C140,Incurred_Real!$A$25:$AQ$426,Incurred_Real!$AL$1,FALSE)="Commissioned Extra",0,
IF(VLOOKUP($C140,Incurred_Real!$A$25:$AQ$426,Incurred_Real!$AK$1,FALSE)=K$4,VLOOKUP($C140,Incurred_Real!$A$25:$AQ$426,Incurred_Real!$AM$1,FALSE),0))</f>
        <v>0</v>
      </c>
      <c r="L140" s="13">
        <f>IF(VLOOKUP($C140,Incurred_Real!$A$25:$AQ$426,Incurred_Real!$AL$1,FALSE)="Commissioned Extra",0,
IF(VLOOKUP($C140,Incurred_Real!$A$25:$AQ$426,Incurred_Real!$AK$1,FALSE)=L$4,VLOOKUP($C140,Incurred_Real!$A$25:$AQ$426,Incurred_Real!$AM$1,FALSE),0))</f>
        <v>0</v>
      </c>
      <c r="M140" s="232">
        <f t="shared" si="17"/>
        <v>1605885.0946551925</v>
      </c>
      <c r="N140" s="232">
        <f t="shared" si="18"/>
        <v>2022</v>
      </c>
      <c r="P140" s="232">
        <f>(VLOOKUP($C140,Incurred_Real!$A$25:$BR$427,Incurred_Real!AS$1,FALSE))*$M140</f>
        <v>0</v>
      </c>
      <c r="Q140" s="232">
        <f>(VLOOKUP($C140,Incurred_Real!$A$25:$BR$427,Incurred_Real!AT$1,FALSE))*$M140</f>
        <v>0</v>
      </c>
      <c r="R140" s="232">
        <f>(VLOOKUP($C140,Incurred_Real!$A$25:$BR$427,Incurred_Real!AU$1,FALSE))*$M140</f>
        <v>0</v>
      </c>
      <c r="S140" s="232">
        <f>(VLOOKUP($C140,Incurred_Real!$A$25:$BR$427,Incurred_Real!AV$1,FALSE))*$M140</f>
        <v>1605885.0946551925</v>
      </c>
      <c r="T140" s="232">
        <f>(VLOOKUP($C140,Incurred_Real!$A$25:$BR$427,Incurred_Real!AW$1,FALSE))*$M140</f>
        <v>0</v>
      </c>
      <c r="U140" s="232">
        <f>(VLOOKUP($C140,Incurred_Real!$A$25:$BR$427,Incurred_Real!AX$1,FALSE))*$M140</f>
        <v>0</v>
      </c>
      <c r="V140" s="232">
        <f>(VLOOKUP($C140,Incurred_Real!$A$25:$BR$427,Incurred_Real!AY$1,FALSE))*$M140</f>
        <v>0</v>
      </c>
      <c r="W140" s="232">
        <f>(VLOOKUP($C140,Incurred_Real!$A$25:$BR$427,Incurred_Real!AZ$1,FALSE))*$M140</f>
        <v>0</v>
      </c>
      <c r="X140" s="232">
        <f>(VLOOKUP($C140,Incurred_Real!$A$25:$BR$427,Incurred_Real!BA$1,FALSE))*$M140</f>
        <v>0</v>
      </c>
      <c r="Y140" s="232">
        <f>(VLOOKUP($C140,Incurred_Real!$A$25:$BR$427,Incurred_Real!BB$1,FALSE))*$M140</f>
        <v>0</v>
      </c>
      <c r="Z140" s="232">
        <f>(VLOOKUP($C140,Incurred_Real!$A$25:$BR$427,Incurred_Real!BC$1,FALSE))*$M140</f>
        <v>0</v>
      </c>
      <c r="AA140" s="232">
        <f>(VLOOKUP($C140,Incurred_Real!$A$25:$BR$427,Incurred_Real!BD$1,FALSE))*$M140</f>
        <v>0</v>
      </c>
      <c r="AB140" s="232">
        <f>(VLOOKUP($C140,Incurred_Real!$A$25:$BR$427,Incurred_Real!BE$1,FALSE))*$M140</f>
        <v>0</v>
      </c>
      <c r="AC140" s="232">
        <f>(VLOOKUP($C140,Incurred_Real!$A$25:$BR$427,Incurred_Real!BF$1,FALSE))*$M140</f>
        <v>0</v>
      </c>
      <c r="AD140" s="232">
        <f>(VLOOKUP($C140,Incurred_Real!$A$25:$BR$427,Incurred_Real!BG$1,FALSE))*$M140</f>
        <v>0</v>
      </c>
      <c r="AE140" s="232">
        <f>(VLOOKUP($C140,Incurred_Real!$A$25:$BR$427,Incurred_Real!BH$1,FALSE))*$M140</f>
        <v>0</v>
      </c>
      <c r="AF140" s="232">
        <f>(VLOOKUP($C140,Incurred_Real!$A$25:$BR$427,Incurred_Real!BI$1,FALSE))*$M140</f>
        <v>0</v>
      </c>
      <c r="AG140" s="232">
        <f>(VLOOKUP($C140,Incurred_Real!$A$25:$BR$427,Incurred_Real!BJ$1,FALSE))*$M140</f>
        <v>0</v>
      </c>
      <c r="AH140" s="232">
        <f>(VLOOKUP($C140,Incurred_Real!$A$25:$BR$427,Incurred_Real!BK$1,FALSE))*$M140</f>
        <v>0</v>
      </c>
      <c r="AI140" s="232">
        <f>(VLOOKUP($C140,Incurred_Real!$A$25:$BR$427,Incurred_Real!BL$1,FALSE))*$M140</f>
        <v>0</v>
      </c>
      <c r="AJ140" s="232">
        <f>(VLOOKUP($C140,Incurred_Real!$A$25:$BR$427,Incurred_Real!BM$1,FALSE))*$M140</f>
        <v>0</v>
      </c>
      <c r="AK140" s="232">
        <f>(VLOOKUP($C140,Incurred_Real!$A$25:$BR$427,Incurred_Real!BN$1,FALSE))*$M140</f>
        <v>0</v>
      </c>
      <c r="AL140" s="232">
        <f>(VLOOKUP($C140,Incurred_Real!$A$25:$BR$427,Incurred_Real!BO$1,FALSE))*$M140</f>
        <v>0</v>
      </c>
      <c r="AM140" s="232">
        <f>(VLOOKUP($C140,Incurred_Real!$A$25:$BR$427,Incurred_Real!BP$1,FALSE))*$M140</f>
        <v>0</v>
      </c>
      <c r="AN140" s="232">
        <f>(VLOOKUP($C140,Incurred_Real!$A$25:$BR$427,Incurred_Real!BQ$1,FALSE))*$M140</f>
        <v>0</v>
      </c>
      <c r="AO140" s="232">
        <f>(VLOOKUP($C140,Incurred_Real!$A$25:$BR$427,Incurred_Real!BR$1,FALSE))*$M140</f>
        <v>0</v>
      </c>
      <c r="AP140" s="232">
        <f t="shared" si="19"/>
        <v>1605885.0946551925</v>
      </c>
      <c r="AR140" s="232" t="b">
        <f t="shared" si="20"/>
        <v>1</v>
      </c>
    </row>
    <row r="141" spans="3:44" x14ac:dyDescent="0.15">
      <c r="C141" s="11" t="s">
        <v>239</v>
      </c>
      <c r="D141" s="11" t="str">
        <f>VLOOKUP($C141,Incurred_Real!$A$24:$E$376,Incurred_Real!$B$1,FALSE)</f>
        <v>One IP Substation Network - Stage 2</v>
      </c>
      <c r="E141" s="11" t="str">
        <f>VLOOKUP($C141,Incurred_Real!$A$24:$E$376,Incurred_Real!$D$1,FALSE)</f>
        <v>Replacement</v>
      </c>
      <c r="F141" s="13">
        <f>IF(VLOOKUP($C141,Incurred_Real!$A$25:$AQ$426,Incurred_Real!$AL$1,FALSE)="Commissioned Extra",0,
IF(VLOOKUP($C141,Incurred_Real!$A$25:$AQ$426,Incurred_Real!$AK$1,FALSE)=F$4,VLOOKUP($C141,Incurred_Real!$A$25:$AQ$426,Incurred_Real!$AM$1,FALSE),0))</f>
        <v>0</v>
      </c>
      <c r="G141" s="13">
        <f>IF(VLOOKUP($C141,Incurred_Real!$A$25:$AQ$426,Incurred_Real!$AL$1,FALSE)="Commissioned Extra",0,
IF(VLOOKUP($C141,Incurred_Real!$A$25:$AQ$426,Incurred_Real!$AK$1,FALSE)=G$4,VLOOKUP($C141,Incurred_Real!$A$25:$AQ$426,Incurred_Real!$AM$1,FALSE),0))</f>
        <v>0</v>
      </c>
      <c r="H141" s="13">
        <f>IF(VLOOKUP($C141,Incurred_Real!$A$25:$AQ$426,Incurred_Real!$AL$1,FALSE)="Commissioned Extra",0,
IF(VLOOKUP($C141,Incurred_Real!$A$25:$AQ$426,Incurred_Real!$AK$1,FALSE)=H$4,VLOOKUP($C141,Incurred_Real!$A$25:$AQ$426,Incurred_Real!$AM$1,FALSE),0))</f>
        <v>0</v>
      </c>
      <c r="I141" s="13">
        <f>IF(VLOOKUP($C141,Incurred_Real!$A$25:$AQ$426,Incurred_Real!$AL$1,FALSE)="Commissioned Extra",0,
IF(VLOOKUP($C141,Incurred_Real!$A$25:$AQ$426,Incurred_Real!$AK$1,FALSE)=I$4,VLOOKUP($C141,Incurred_Real!$A$25:$AQ$426,Incurred_Real!$AM$1,FALSE),0))</f>
        <v>0</v>
      </c>
      <c r="J141" s="13">
        <f>IF(VLOOKUP($C141,Incurred_Real!$A$25:$AQ$426,Incurred_Real!$AL$1,FALSE)="Commissioned Extra",0,
IF(VLOOKUP($C141,Incurred_Real!$A$25:$AQ$426,Incurred_Real!$AK$1,FALSE)=J$4,VLOOKUP($C141,Incurred_Real!$A$25:$AQ$426,Incurred_Real!$AM$1,FALSE),0))</f>
        <v>0</v>
      </c>
      <c r="K141" s="13">
        <f>IF(VLOOKUP($C141,Incurred_Real!$A$25:$AQ$426,Incurred_Real!$AL$1,FALSE)="Commissioned Extra",0,
IF(VLOOKUP($C141,Incurred_Real!$A$25:$AQ$426,Incurred_Real!$AK$1,FALSE)=K$4,VLOOKUP($C141,Incurred_Real!$A$25:$AQ$426,Incurred_Real!$AM$1,FALSE),0))</f>
        <v>0</v>
      </c>
      <c r="L141" s="13">
        <f>IF(VLOOKUP($C141,Incurred_Real!$A$25:$AQ$426,Incurred_Real!$AL$1,FALSE)="Commissioned Extra",0,
IF(VLOOKUP($C141,Incurred_Real!$A$25:$AQ$426,Incurred_Real!$AK$1,FALSE)=L$4,VLOOKUP($C141,Incurred_Real!$A$25:$AQ$426,Incurred_Real!$AM$1,FALSE),0))</f>
        <v>0</v>
      </c>
      <c r="M141" s="232">
        <f t="shared" si="17"/>
        <v>0</v>
      </c>
      <c r="N141" s="232" t="str">
        <f t="shared" si="18"/>
        <v/>
      </c>
      <c r="P141" s="232">
        <f>(VLOOKUP($C141,Incurred_Real!$A$25:$BR$427,Incurred_Real!AS$1,FALSE))*$M141</f>
        <v>0</v>
      </c>
      <c r="Q141" s="232">
        <f>(VLOOKUP($C141,Incurred_Real!$A$25:$BR$427,Incurred_Real!AT$1,FALSE))*$M141</f>
        <v>0</v>
      </c>
      <c r="R141" s="232">
        <f>(VLOOKUP($C141,Incurred_Real!$A$25:$BR$427,Incurred_Real!AU$1,FALSE))*$M141</f>
        <v>0</v>
      </c>
      <c r="S141" s="232">
        <f>(VLOOKUP($C141,Incurred_Real!$A$25:$BR$427,Incurred_Real!AV$1,FALSE))*$M141</f>
        <v>0</v>
      </c>
      <c r="T141" s="232">
        <f>(VLOOKUP($C141,Incurred_Real!$A$25:$BR$427,Incurred_Real!AW$1,FALSE))*$M141</f>
        <v>0</v>
      </c>
      <c r="U141" s="232">
        <f>(VLOOKUP($C141,Incurred_Real!$A$25:$BR$427,Incurred_Real!AX$1,FALSE))*$M141</f>
        <v>0</v>
      </c>
      <c r="V141" s="232">
        <f>(VLOOKUP($C141,Incurred_Real!$A$25:$BR$427,Incurred_Real!AY$1,FALSE))*$M141</f>
        <v>0</v>
      </c>
      <c r="W141" s="232">
        <f>(VLOOKUP($C141,Incurred_Real!$A$25:$BR$427,Incurred_Real!AZ$1,FALSE))*$M141</f>
        <v>0</v>
      </c>
      <c r="X141" s="232">
        <f>(VLOOKUP($C141,Incurred_Real!$A$25:$BR$427,Incurred_Real!BA$1,FALSE))*$M141</f>
        <v>0</v>
      </c>
      <c r="Y141" s="232">
        <f>(VLOOKUP($C141,Incurred_Real!$A$25:$BR$427,Incurred_Real!BB$1,FALSE))*$M141</f>
        <v>0</v>
      </c>
      <c r="Z141" s="232">
        <f>(VLOOKUP($C141,Incurred_Real!$A$25:$BR$427,Incurred_Real!BC$1,FALSE))*$M141</f>
        <v>0</v>
      </c>
      <c r="AA141" s="232">
        <f>(VLOOKUP($C141,Incurred_Real!$A$25:$BR$427,Incurred_Real!BD$1,FALSE))*$M141</f>
        <v>0</v>
      </c>
      <c r="AB141" s="232">
        <f>(VLOOKUP($C141,Incurred_Real!$A$25:$BR$427,Incurred_Real!BE$1,FALSE))*$M141</f>
        <v>0</v>
      </c>
      <c r="AC141" s="232">
        <f>(VLOOKUP($C141,Incurred_Real!$A$25:$BR$427,Incurred_Real!BF$1,FALSE))*$M141</f>
        <v>0</v>
      </c>
      <c r="AD141" s="232">
        <f>(VLOOKUP($C141,Incurred_Real!$A$25:$BR$427,Incurred_Real!BG$1,FALSE))*$M141</f>
        <v>0</v>
      </c>
      <c r="AE141" s="232">
        <f>(VLOOKUP($C141,Incurred_Real!$A$25:$BR$427,Incurred_Real!BH$1,FALSE))*$M141</f>
        <v>0</v>
      </c>
      <c r="AF141" s="232">
        <f>(VLOOKUP($C141,Incurred_Real!$A$25:$BR$427,Incurred_Real!BI$1,FALSE))*$M141</f>
        <v>0</v>
      </c>
      <c r="AG141" s="232">
        <f>(VLOOKUP($C141,Incurred_Real!$A$25:$BR$427,Incurred_Real!BJ$1,FALSE))*$M141</f>
        <v>0</v>
      </c>
      <c r="AH141" s="232">
        <f>(VLOOKUP($C141,Incurred_Real!$A$25:$BR$427,Incurred_Real!BK$1,FALSE))*$M141</f>
        <v>0</v>
      </c>
      <c r="AI141" s="232">
        <f>(VLOOKUP($C141,Incurred_Real!$A$25:$BR$427,Incurred_Real!BL$1,FALSE))*$M141</f>
        <v>0</v>
      </c>
      <c r="AJ141" s="232">
        <f>(VLOOKUP($C141,Incurred_Real!$A$25:$BR$427,Incurred_Real!BM$1,FALSE))*$M141</f>
        <v>0</v>
      </c>
      <c r="AK141" s="232">
        <f>(VLOOKUP($C141,Incurred_Real!$A$25:$BR$427,Incurred_Real!BN$1,FALSE))*$M141</f>
        <v>0</v>
      </c>
      <c r="AL141" s="232">
        <f>(VLOOKUP($C141,Incurred_Real!$A$25:$BR$427,Incurred_Real!BO$1,FALSE))*$M141</f>
        <v>0</v>
      </c>
      <c r="AM141" s="232">
        <f>(VLOOKUP($C141,Incurred_Real!$A$25:$BR$427,Incurred_Real!BP$1,FALSE))*$M141</f>
        <v>0</v>
      </c>
      <c r="AN141" s="232">
        <f>(VLOOKUP($C141,Incurred_Real!$A$25:$BR$427,Incurred_Real!BQ$1,FALSE))*$M141</f>
        <v>0</v>
      </c>
      <c r="AO141" s="232">
        <f>(VLOOKUP($C141,Incurred_Real!$A$25:$BR$427,Incurred_Real!BR$1,FALSE))*$M141</f>
        <v>0</v>
      </c>
      <c r="AP141" s="232">
        <f t="shared" si="19"/>
        <v>0</v>
      </c>
      <c r="AR141" s="232" t="b">
        <f t="shared" si="20"/>
        <v>1</v>
      </c>
    </row>
    <row r="142" spans="3:44" x14ac:dyDescent="0.15">
      <c r="C142" s="11" t="s">
        <v>241</v>
      </c>
      <c r="D142" s="11" t="str">
        <f>VLOOKUP($C142,Incurred_Real!$A$24:$E$376,Incurred_Real!$B$1,FALSE)</f>
        <v>Furniture and  General Building upgrades 2022-23</v>
      </c>
      <c r="E142" s="11" t="str">
        <f>VLOOKUP($C142,Incurred_Real!$A$24:$E$376,Incurred_Real!$D$1,FALSE)</f>
        <v>Facilities</v>
      </c>
      <c r="F142" s="13">
        <f>IF(VLOOKUP($C142,Incurred_Real!$A$25:$AQ$426,Incurred_Real!$AL$1,FALSE)="Commissioned Extra",0,
IF(VLOOKUP($C142,Incurred_Real!$A$25:$AQ$426,Incurred_Real!$AK$1,FALSE)=F$4,VLOOKUP($C142,Incurred_Real!$A$25:$AQ$426,Incurred_Real!$AM$1,FALSE),0))</f>
        <v>0</v>
      </c>
      <c r="G142" s="13">
        <f>IF(VLOOKUP($C142,Incurred_Real!$A$25:$AQ$426,Incurred_Real!$AL$1,FALSE)="Commissioned Extra",0,
IF(VLOOKUP($C142,Incurred_Real!$A$25:$AQ$426,Incurred_Real!$AK$1,FALSE)=G$4,VLOOKUP($C142,Incurred_Real!$A$25:$AQ$426,Incurred_Real!$AM$1,FALSE),0))</f>
        <v>0</v>
      </c>
      <c r="H142" s="13">
        <f>IF(VLOOKUP($C142,Incurred_Real!$A$25:$AQ$426,Incurred_Real!$AL$1,FALSE)="Commissioned Extra",0,
IF(VLOOKUP($C142,Incurred_Real!$A$25:$AQ$426,Incurred_Real!$AK$1,FALSE)=H$4,VLOOKUP($C142,Incurred_Real!$A$25:$AQ$426,Incurred_Real!$AM$1,FALSE),0))</f>
        <v>442754.27753378201</v>
      </c>
      <c r="I142" s="13">
        <f>IF(VLOOKUP($C142,Incurred_Real!$A$25:$AQ$426,Incurred_Real!$AL$1,FALSE)="Commissioned Extra",0,
IF(VLOOKUP($C142,Incurred_Real!$A$25:$AQ$426,Incurred_Real!$AK$1,FALSE)=I$4,VLOOKUP($C142,Incurred_Real!$A$25:$AQ$426,Incurred_Real!$AM$1,FALSE),0))</f>
        <v>0</v>
      </c>
      <c r="J142" s="13">
        <f>IF(VLOOKUP($C142,Incurred_Real!$A$25:$AQ$426,Incurred_Real!$AL$1,FALSE)="Commissioned Extra",0,
IF(VLOOKUP($C142,Incurred_Real!$A$25:$AQ$426,Incurred_Real!$AK$1,FALSE)=J$4,VLOOKUP($C142,Incurred_Real!$A$25:$AQ$426,Incurred_Real!$AM$1,FALSE),0))</f>
        <v>0</v>
      </c>
      <c r="K142" s="13">
        <f>IF(VLOOKUP($C142,Incurred_Real!$A$25:$AQ$426,Incurred_Real!$AL$1,FALSE)="Commissioned Extra",0,
IF(VLOOKUP($C142,Incurred_Real!$A$25:$AQ$426,Incurred_Real!$AK$1,FALSE)=K$4,VLOOKUP($C142,Incurred_Real!$A$25:$AQ$426,Incurred_Real!$AM$1,FALSE),0))</f>
        <v>0</v>
      </c>
      <c r="L142" s="13">
        <f>IF(VLOOKUP($C142,Incurred_Real!$A$25:$AQ$426,Incurred_Real!$AL$1,FALSE)="Commissioned Extra",0,
IF(VLOOKUP($C142,Incurred_Real!$A$25:$AQ$426,Incurred_Real!$AK$1,FALSE)=L$4,VLOOKUP($C142,Incurred_Real!$A$25:$AQ$426,Incurred_Real!$AM$1,FALSE),0))</f>
        <v>0</v>
      </c>
      <c r="M142" s="232">
        <f t="shared" si="17"/>
        <v>442754.27753378201</v>
      </c>
      <c r="N142" s="232">
        <f t="shared" si="18"/>
        <v>2024</v>
      </c>
      <c r="P142" s="232">
        <f>(VLOOKUP($C142,Incurred_Real!$A$25:$BR$427,Incurred_Real!AS$1,FALSE))*$M142</f>
        <v>309365.51152541942</v>
      </c>
      <c r="Q142" s="232">
        <f>(VLOOKUP($C142,Incurred_Real!$A$25:$BR$427,Incurred_Real!AT$1,FALSE))*$M142</f>
        <v>0</v>
      </c>
      <c r="R142" s="232">
        <f>(VLOOKUP($C142,Incurred_Real!$A$25:$BR$427,Incurred_Real!AU$1,FALSE))*$M142</f>
        <v>0</v>
      </c>
      <c r="S142" s="232">
        <f>(VLOOKUP($C142,Incurred_Real!$A$25:$BR$427,Incurred_Real!AV$1,FALSE))*$M142</f>
        <v>0</v>
      </c>
      <c r="T142" s="232">
        <f>(VLOOKUP($C142,Incurred_Real!$A$25:$BR$427,Incurred_Real!AW$1,FALSE))*$M142</f>
        <v>0</v>
      </c>
      <c r="U142" s="232">
        <f>(VLOOKUP($C142,Incurred_Real!$A$25:$BR$427,Incurred_Real!AX$1,FALSE))*$M142</f>
        <v>0</v>
      </c>
      <c r="V142" s="232">
        <f>(VLOOKUP($C142,Incurred_Real!$A$25:$BR$427,Incurred_Real!AY$1,FALSE))*$M142</f>
        <v>0</v>
      </c>
      <c r="W142" s="232">
        <f>(VLOOKUP($C142,Incurred_Real!$A$25:$BR$427,Incurred_Real!AZ$1,FALSE))*$M142</f>
        <v>133388.76600836264</v>
      </c>
      <c r="X142" s="232">
        <f>(VLOOKUP($C142,Incurred_Real!$A$25:$BR$427,Incurred_Real!BA$1,FALSE))*$M142</f>
        <v>0</v>
      </c>
      <c r="Y142" s="232">
        <f>(VLOOKUP($C142,Incurred_Real!$A$25:$BR$427,Incurred_Real!BB$1,FALSE))*$M142</f>
        <v>0</v>
      </c>
      <c r="Z142" s="232">
        <f>(VLOOKUP($C142,Incurred_Real!$A$25:$BR$427,Incurred_Real!BC$1,FALSE))*$M142</f>
        <v>0</v>
      </c>
      <c r="AA142" s="232">
        <f>(VLOOKUP($C142,Incurred_Real!$A$25:$BR$427,Incurred_Real!BD$1,FALSE))*$M142</f>
        <v>0</v>
      </c>
      <c r="AB142" s="232">
        <f>(VLOOKUP($C142,Incurred_Real!$A$25:$BR$427,Incurred_Real!BE$1,FALSE))*$M142</f>
        <v>0</v>
      </c>
      <c r="AC142" s="232">
        <f>(VLOOKUP($C142,Incurred_Real!$A$25:$BR$427,Incurred_Real!BF$1,FALSE))*$M142</f>
        <v>0</v>
      </c>
      <c r="AD142" s="232">
        <f>(VLOOKUP($C142,Incurred_Real!$A$25:$BR$427,Incurred_Real!BG$1,FALSE))*$M142</f>
        <v>0</v>
      </c>
      <c r="AE142" s="232">
        <f>(VLOOKUP($C142,Incurred_Real!$A$25:$BR$427,Incurred_Real!BH$1,FALSE))*$M142</f>
        <v>0</v>
      </c>
      <c r="AF142" s="232">
        <f>(VLOOKUP($C142,Incurred_Real!$A$25:$BR$427,Incurred_Real!BI$1,FALSE))*$M142</f>
        <v>0</v>
      </c>
      <c r="AG142" s="232">
        <f>(VLOOKUP($C142,Incurred_Real!$A$25:$BR$427,Incurred_Real!BJ$1,FALSE))*$M142</f>
        <v>0</v>
      </c>
      <c r="AH142" s="232">
        <f>(VLOOKUP($C142,Incurred_Real!$A$25:$BR$427,Incurred_Real!BK$1,FALSE))*$M142</f>
        <v>0</v>
      </c>
      <c r="AI142" s="232">
        <f>(VLOOKUP($C142,Incurred_Real!$A$25:$BR$427,Incurred_Real!BL$1,FALSE))*$M142</f>
        <v>0</v>
      </c>
      <c r="AJ142" s="232">
        <f>(VLOOKUP($C142,Incurred_Real!$A$25:$BR$427,Incurred_Real!BM$1,FALSE))*$M142</f>
        <v>0</v>
      </c>
      <c r="AK142" s="232">
        <f>(VLOOKUP($C142,Incurred_Real!$A$25:$BR$427,Incurred_Real!BN$1,FALSE))*$M142</f>
        <v>0</v>
      </c>
      <c r="AL142" s="232">
        <f>(VLOOKUP($C142,Incurred_Real!$A$25:$BR$427,Incurred_Real!BO$1,FALSE))*$M142</f>
        <v>0</v>
      </c>
      <c r="AM142" s="232">
        <f>(VLOOKUP($C142,Incurred_Real!$A$25:$BR$427,Incurred_Real!BP$1,FALSE))*$M142</f>
        <v>0</v>
      </c>
      <c r="AN142" s="232">
        <f>(VLOOKUP($C142,Incurred_Real!$A$25:$BR$427,Incurred_Real!BQ$1,FALSE))*$M142</f>
        <v>0</v>
      </c>
      <c r="AO142" s="232">
        <f>(VLOOKUP($C142,Incurred_Real!$A$25:$BR$427,Incurred_Real!BR$1,FALSE))*$M142</f>
        <v>0</v>
      </c>
      <c r="AP142" s="232">
        <f t="shared" si="19"/>
        <v>442754.27753378206</v>
      </c>
      <c r="AR142" s="232" t="b">
        <f t="shared" si="20"/>
        <v>1</v>
      </c>
    </row>
    <row r="143" spans="3:44" x14ac:dyDescent="0.15">
      <c r="C143" s="11" t="s">
        <v>243</v>
      </c>
      <c r="D143" s="11" t="str">
        <f>VLOOKUP($C143,Incurred_Real!$A$24:$E$376,Incurred_Real!$B$1,FALSE)</f>
        <v>Vehicle Purchases 2022-23</v>
      </c>
      <c r="E143" s="11" t="str">
        <f>VLOOKUP($C143,Incurred_Real!$A$24:$E$376,Incurred_Real!$D$1,FALSE)</f>
        <v>Facilities</v>
      </c>
      <c r="F143" s="13">
        <f>IF(VLOOKUP($C143,Incurred_Real!$A$25:$AQ$426,Incurred_Real!$AL$1,FALSE)="Commissioned Extra",0,
IF(VLOOKUP($C143,Incurred_Real!$A$25:$AQ$426,Incurred_Real!$AK$1,FALSE)=F$4,VLOOKUP($C143,Incurred_Real!$A$25:$AQ$426,Incurred_Real!$AM$1,FALSE),0))</f>
        <v>0</v>
      </c>
      <c r="G143" s="13">
        <f>IF(VLOOKUP($C143,Incurred_Real!$A$25:$AQ$426,Incurred_Real!$AL$1,FALSE)="Commissioned Extra",0,
IF(VLOOKUP($C143,Incurred_Real!$A$25:$AQ$426,Incurred_Real!$AK$1,FALSE)=G$4,VLOOKUP($C143,Incurred_Real!$A$25:$AQ$426,Incurred_Real!$AM$1,FALSE),0))</f>
        <v>0</v>
      </c>
      <c r="H143" s="13">
        <f>IF(VLOOKUP($C143,Incurred_Real!$A$25:$AQ$426,Incurred_Real!$AL$1,FALSE)="Commissioned Extra",0,
IF(VLOOKUP($C143,Incurred_Real!$A$25:$AQ$426,Incurred_Real!$AK$1,FALSE)=H$4,VLOOKUP($C143,Incurred_Real!$A$25:$AQ$426,Incurred_Real!$AM$1,FALSE),0))</f>
        <v>168549.11934272395</v>
      </c>
      <c r="I143" s="13">
        <f>IF(VLOOKUP($C143,Incurred_Real!$A$25:$AQ$426,Incurred_Real!$AL$1,FALSE)="Commissioned Extra",0,
IF(VLOOKUP($C143,Incurred_Real!$A$25:$AQ$426,Incurred_Real!$AK$1,FALSE)=I$4,VLOOKUP($C143,Incurred_Real!$A$25:$AQ$426,Incurred_Real!$AM$1,FALSE),0))</f>
        <v>0</v>
      </c>
      <c r="J143" s="13">
        <f>IF(VLOOKUP($C143,Incurred_Real!$A$25:$AQ$426,Incurred_Real!$AL$1,FALSE)="Commissioned Extra",0,
IF(VLOOKUP($C143,Incurred_Real!$A$25:$AQ$426,Incurred_Real!$AK$1,FALSE)=J$4,VLOOKUP($C143,Incurred_Real!$A$25:$AQ$426,Incurred_Real!$AM$1,FALSE),0))</f>
        <v>0</v>
      </c>
      <c r="K143" s="13">
        <f>IF(VLOOKUP($C143,Incurred_Real!$A$25:$AQ$426,Incurred_Real!$AL$1,FALSE)="Commissioned Extra",0,
IF(VLOOKUP($C143,Incurred_Real!$A$25:$AQ$426,Incurred_Real!$AK$1,FALSE)=K$4,VLOOKUP($C143,Incurred_Real!$A$25:$AQ$426,Incurred_Real!$AM$1,FALSE),0))</f>
        <v>0</v>
      </c>
      <c r="L143" s="13">
        <f>IF(VLOOKUP($C143,Incurred_Real!$A$25:$AQ$426,Incurred_Real!$AL$1,FALSE)="Commissioned Extra",0,
IF(VLOOKUP($C143,Incurred_Real!$A$25:$AQ$426,Incurred_Real!$AK$1,FALSE)=L$4,VLOOKUP($C143,Incurred_Real!$A$25:$AQ$426,Incurred_Real!$AM$1,FALSE),0))</f>
        <v>0</v>
      </c>
      <c r="M143" s="232">
        <f t="shared" si="17"/>
        <v>168549.11934272395</v>
      </c>
      <c r="N143" s="232">
        <f t="shared" si="18"/>
        <v>2024</v>
      </c>
      <c r="P143" s="232">
        <f>(VLOOKUP($C143,Incurred_Real!$A$25:$BR$427,Incurred_Real!AS$1,FALSE))*$M143</f>
        <v>0</v>
      </c>
      <c r="Q143" s="232">
        <f>(VLOOKUP($C143,Incurred_Real!$A$25:$BR$427,Incurred_Real!AT$1,FALSE))*$M143</f>
        <v>0</v>
      </c>
      <c r="R143" s="232">
        <f>(VLOOKUP($C143,Incurred_Real!$A$25:$BR$427,Incurred_Real!AU$1,FALSE))*$M143</f>
        <v>0</v>
      </c>
      <c r="S143" s="232">
        <f>(VLOOKUP($C143,Incurred_Real!$A$25:$BR$427,Incurred_Real!AV$1,FALSE))*$M143</f>
        <v>0</v>
      </c>
      <c r="T143" s="232">
        <f>(VLOOKUP($C143,Incurred_Real!$A$25:$BR$427,Incurred_Real!AW$1,FALSE))*$M143</f>
        <v>0</v>
      </c>
      <c r="U143" s="232">
        <f>(VLOOKUP($C143,Incurred_Real!$A$25:$BR$427,Incurred_Real!AX$1,FALSE))*$M143</f>
        <v>0</v>
      </c>
      <c r="V143" s="232">
        <f>(VLOOKUP($C143,Incurred_Real!$A$25:$BR$427,Incurred_Real!AY$1,FALSE))*$M143</f>
        <v>0</v>
      </c>
      <c r="W143" s="232">
        <f>(VLOOKUP($C143,Incurred_Real!$A$25:$BR$427,Incurred_Real!AZ$1,FALSE))*$M143</f>
        <v>168549.11934272395</v>
      </c>
      <c r="X143" s="232">
        <f>(VLOOKUP($C143,Incurred_Real!$A$25:$BR$427,Incurred_Real!BA$1,FALSE))*$M143</f>
        <v>0</v>
      </c>
      <c r="Y143" s="232">
        <f>(VLOOKUP($C143,Incurred_Real!$A$25:$BR$427,Incurred_Real!BB$1,FALSE))*$M143</f>
        <v>0</v>
      </c>
      <c r="Z143" s="232">
        <f>(VLOOKUP($C143,Incurred_Real!$A$25:$BR$427,Incurred_Real!BC$1,FALSE))*$M143</f>
        <v>0</v>
      </c>
      <c r="AA143" s="232">
        <f>(VLOOKUP($C143,Incurred_Real!$A$25:$BR$427,Incurred_Real!BD$1,FALSE))*$M143</f>
        <v>0</v>
      </c>
      <c r="AB143" s="232">
        <f>(VLOOKUP($C143,Incurred_Real!$A$25:$BR$427,Incurred_Real!BE$1,FALSE))*$M143</f>
        <v>0</v>
      </c>
      <c r="AC143" s="232">
        <f>(VLOOKUP($C143,Incurred_Real!$A$25:$BR$427,Incurred_Real!BF$1,FALSE))*$M143</f>
        <v>0</v>
      </c>
      <c r="AD143" s="232">
        <f>(VLOOKUP($C143,Incurred_Real!$A$25:$BR$427,Incurred_Real!BG$1,FALSE))*$M143</f>
        <v>0</v>
      </c>
      <c r="AE143" s="232">
        <f>(VLOOKUP($C143,Incurred_Real!$A$25:$BR$427,Incurred_Real!BH$1,FALSE))*$M143</f>
        <v>0</v>
      </c>
      <c r="AF143" s="232">
        <f>(VLOOKUP($C143,Incurred_Real!$A$25:$BR$427,Incurred_Real!BI$1,FALSE))*$M143</f>
        <v>0</v>
      </c>
      <c r="AG143" s="232">
        <f>(VLOOKUP($C143,Incurred_Real!$A$25:$BR$427,Incurred_Real!BJ$1,FALSE))*$M143</f>
        <v>0</v>
      </c>
      <c r="AH143" s="232">
        <f>(VLOOKUP($C143,Incurred_Real!$A$25:$BR$427,Incurred_Real!BK$1,FALSE))*$M143</f>
        <v>0</v>
      </c>
      <c r="AI143" s="232">
        <f>(VLOOKUP($C143,Incurred_Real!$A$25:$BR$427,Incurred_Real!BL$1,FALSE))*$M143</f>
        <v>0</v>
      </c>
      <c r="AJ143" s="232">
        <f>(VLOOKUP($C143,Incurred_Real!$A$25:$BR$427,Incurred_Real!BM$1,FALSE))*$M143</f>
        <v>0</v>
      </c>
      <c r="AK143" s="232">
        <f>(VLOOKUP($C143,Incurred_Real!$A$25:$BR$427,Incurred_Real!BN$1,FALSE))*$M143</f>
        <v>0</v>
      </c>
      <c r="AL143" s="232">
        <f>(VLOOKUP($C143,Incurred_Real!$A$25:$BR$427,Incurred_Real!BO$1,FALSE))*$M143</f>
        <v>0</v>
      </c>
      <c r="AM143" s="232">
        <f>(VLOOKUP($C143,Incurred_Real!$A$25:$BR$427,Incurred_Real!BP$1,FALSE))*$M143</f>
        <v>0</v>
      </c>
      <c r="AN143" s="232">
        <f>(VLOOKUP($C143,Incurred_Real!$A$25:$BR$427,Incurred_Real!BQ$1,FALSE))*$M143</f>
        <v>0</v>
      </c>
      <c r="AO143" s="232">
        <f>(VLOOKUP($C143,Incurred_Real!$A$25:$BR$427,Incurred_Real!BR$1,FALSE))*$M143</f>
        <v>0</v>
      </c>
      <c r="AP143" s="232">
        <f t="shared" si="19"/>
        <v>168549.11934272395</v>
      </c>
      <c r="AR143" s="232" t="b">
        <f t="shared" si="20"/>
        <v>1</v>
      </c>
    </row>
    <row r="144" spans="3:44" x14ac:dyDescent="0.15">
      <c r="C144" s="11" t="s">
        <v>245</v>
      </c>
      <c r="D144" s="11" t="str">
        <f>VLOOKUP($C144,Incurred_Real!$A$24:$E$376,Incurred_Real!$B$1,FALSE)</f>
        <v>Refresh and Maintain IT Hardware 22-23</v>
      </c>
      <c r="E144" s="11" t="str">
        <f>VLOOKUP($C144,Incurred_Real!$A$24:$E$376,Incurred_Real!$D$1,FALSE)</f>
        <v>Information Technology</v>
      </c>
      <c r="F144" s="13">
        <f>IF(VLOOKUP($C144,Incurred_Real!$A$25:$AQ$426,Incurred_Real!$AL$1,FALSE)="Commissioned Extra",0,
IF(VLOOKUP($C144,Incurred_Real!$A$25:$AQ$426,Incurred_Real!$AK$1,FALSE)=F$4,VLOOKUP($C144,Incurred_Real!$A$25:$AQ$426,Incurred_Real!$AM$1,FALSE),0))</f>
        <v>0</v>
      </c>
      <c r="G144" s="13">
        <f>IF(VLOOKUP($C144,Incurred_Real!$A$25:$AQ$426,Incurred_Real!$AL$1,FALSE)="Commissioned Extra",0,
IF(VLOOKUP($C144,Incurred_Real!$A$25:$AQ$426,Incurred_Real!$AK$1,FALSE)=G$4,VLOOKUP($C144,Incurred_Real!$A$25:$AQ$426,Incurred_Real!$AM$1,FALSE),0))</f>
        <v>0</v>
      </c>
      <c r="H144" s="13">
        <f>IF(VLOOKUP($C144,Incurred_Real!$A$25:$AQ$426,Incurred_Real!$AL$1,FALSE)="Commissioned Extra",0,
IF(VLOOKUP($C144,Incurred_Real!$A$25:$AQ$426,Incurred_Real!$AK$1,FALSE)=H$4,VLOOKUP($C144,Incurred_Real!$A$25:$AQ$426,Incurred_Real!$AM$1,FALSE),0))</f>
        <v>1216288.6192390248</v>
      </c>
      <c r="I144" s="13">
        <f>IF(VLOOKUP($C144,Incurred_Real!$A$25:$AQ$426,Incurred_Real!$AL$1,FALSE)="Commissioned Extra",0,
IF(VLOOKUP($C144,Incurred_Real!$A$25:$AQ$426,Incurred_Real!$AK$1,FALSE)=I$4,VLOOKUP($C144,Incurred_Real!$A$25:$AQ$426,Incurred_Real!$AM$1,FALSE),0))</f>
        <v>0</v>
      </c>
      <c r="J144" s="13">
        <f>IF(VLOOKUP($C144,Incurred_Real!$A$25:$AQ$426,Incurred_Real!$AL$1,FALSE)="Commissioned Extra",0,
IF(VLOOKUP($C144,Incurred_Real!$A$25:$AQ$426,Incurred_Real!$AK$1,FALSE)=J$4,VLOOKUP($C144,Incurred_Real!$A$25:$AQ$426,Incurred_Real!$AM$1,FALSE),0))</f>
        <v>0</v>
      </c>
      <c r="K144" s="13">
        <f>IF(VLOOKUP($C144,Incurred_Real!$A$25:$AQ$426,Incurred_Real!$AL$1,FALSE)="Commissioned Extra",0,
IF(VLOOKUP($C144,Incurred_Real!$A$25:$AQ$426,Incurred_Real!$AK$1,FALSE)=K$4,VLOOKUP($C144,Incurred_Real!$A$25:$AQ$426,Incurred_Real!$AM$1,FALSE),0))</f>
        <v>0</v>
      </c>
      <c r="L144" s="13">
        <f>IF(VLOOKUP($C144,Incurred_Real!$A$25:$AQ$426,Incurred_Real!$AL$1,FALSE)="Commissioned Extra",0,
IF(VLOOKUP($C144,Incurred_Real!$A$25:$AQ$426,Incurred_Real!$AK$1,FALSE)=L$4,VLOOKUP($C144,Incurred_Real!$A$25:$AQ$426,Incurred_Real!$AM$1,FALSE),0))</f>
        <v>0</v>
      </c>
      <c r="M144" s="232">
        <f t="shared" si="17"/>
        <v>1216288.6192390248</v>
      </c>
      <c r="N144" s="232">
        <f t="shared" si="18"/>
        <v>2024</v>
      </c>
      <c r="P144" s="232">
        <f>(VLOOKUP($C144,Incurred_Real!$A$25:$BR$427,Incurred_Real!AS$1,FALSE))*$M144</f>
        <v>0</v>
      </c>
      <c r="Q144" s="232">
        <f>(VLOOKUP($C144,Incurred_Real!$A$25:$BR$427,Incurred_Real!AT$1,FALSE))*$M144</f>
        <v>0</v>
      </c>
      <c r="R144" s="232">
        <f>(VLOOKUP($C144,Incurred_Real!$A$25:$BR$427,Incurred_Real!AU$1,FALSE))*$M144</f>
        <v>0</v>
      </c>
      <c r="S144" s="232">
        <f>(VLOOKUP($C144,Incurred_Real!$A$25:$BR$427,Incurred_Real!AV$1,FALSE))*$M144</f>
        <v>1216288.6192390248</v>
      </c>
      <c r="T144" s="232">
        <f>(VLOOKUP($C144,Incurred_Real!$A$25:$BR$427,Incurred_Real!AW$1,FALSE))*$M144</f>
        <v>0</v>
      </c>
      <c r="U144" s="232">
        <f>(VLOOKUP($C144,Incurred_Real!$A$25:$BR$427,Incurred_Real!AX$1,FALSE))*$M144</f>
        <v>0</v>
      </c>
      <c r="V144" s="232">
        <f>(VLOOKUP($C144,Incurred_Real!$A$25:$BR$427,Incurred_Real!AY$1,FALSE))*$M144</f>
        <v>0</v>
      </c>
      <c r="W144" s="232">
        <f>(VLOOKUP($C144,Incurred_Real!$A$25:$BR$427,Incurred_Real!AZ$1,FALSE))*$M144</f>
        <v>0</v>
      </c>
      <c r="X144" s="232">
        <f>(VLOOKUP($C144,Incurred_Real!$A$25:$BR$427,Incurred_Real!BA$1,FALSE))*$M144</f>
        <v>0</v>
      </c>
      <c r="Y144" s="232">
        <f>(VLOOKUP($C144,Incurred_Real!$A$25:$BR$427,Incurred_Real!BB$1,FALSE))*$M144</f>
        <v>0</v>
      </c>
      <c r="Z144" s="232">
        <f>(VLOOKUP($C144,Incurred_Real!$A$25:$BR$427,Incurred_Real!BC$1,FALSE))*$M144</f>
        <v>0</v>
      </c>
      <c r="AA144" s="232">
        <f>(VLOOKUP($C144,Incurred_Real!$A$25:$BR$427,Incurred_Real!BD$1,FALSE))*$M144</f>
        <v>0</v>
      </c>
      <c r="AB144" s="232">
        <f>(VLOOKUP($C144,Incurred_Real!$A$25:$BR$427,Incurred_Real!BE$1,FALSE))*$M144</f>
        <v>0</v>
      </c>
      <c r="AC144" s="232">
        <f>(VLOOKUP($C144,Incurred_Real!$A$25:$BR$427,Incurred_Real!BF$1,FALSE))*$M144</f>
        <v>0</v>
      </c>
      <c r="AD144" s="232">
        <f>(VLOOKUP($C144,Incurred_Real!$A$25:$BR$427,Incurred_Real!BG$1,FALSE))*$M144</f>
        <v>0</v>
      </c>
      <c r="AE144" s="232">
        <f>(VLOOKUP($C144,Incurred_Real!$A$25:$BR$427,Incurred_Real!BH$1,FALSE))*$M144</f>
        <v>0</v>
      </c>
      <c r="AF144" s="232">
        <f>(VLOOKUP($C144,Incurred_Real!$A$25:$BR$427,Incurred_Real!BI$1,FALSE))*$M144</f>
        <v>0</v>
      </c>
      <c r="AG144" s="232">
        <f>(VLOOKUP($C144,Incurred_Real!$A$25:$BR$427,Incurred_Real!BJ$1,FALSE))*$M144</f>
        <v>0</v>
      </c>
      <c r="AH144" s="232">
        <f>(VLOOKUP($C144,Incurred_Real!$A$25:$BR$427,Incurred_Real!BK$1,FALSE))*$M144</f>
        <v>0</v>
      </c>
      <c r="AI144" s="232">
        <f>(VLOOKUP($C144,Incurred_Real!$A$25:$BR$427,Incurred_Real!BL$1,FALSE))*$M144</f>
        <v>0</v>
      </c>
      <c r="AJ144" s="232">
        <f>(VLOOKUP($C144,Incurred_Real!$A$25:$BR$427,Incurred_Real!BM$1,FALSE))*$M144</f>
        <v>0</v>
      </c>
      <c r="AK144" s="232">
        <f>(VLOOKUP($C144,Incurred_Real!$A$25:$BR$427,Incurred_Real!BN$1,FALSE))*$M144</f>
        <v>0</v>
      </c>
      <c r="AL144" s="232">
        <f>(VLOOKUP($C144,Incurred_Real!$A$25:$BR$427,Incurred_Real!BO$1,FALSE))*$M144</f>
        <v>0</v>
      </c>
      <c r="AM144" s="232">
        <f>(VLOOKUP($C144,Incurred_Real!$A$25:$BR$427,Incurred_Real!BP$1,FALSE))*$M144</f>
        <v>0</v>
      </c>
      <c r="AN144" s="232">
        <f>(VLOOKUP($C144,Incurred_Real!$A$25:$BR$427,Incurred_Real!BQ$1,FALSE))*$M144</f>
        <v>0</v>
      </c>
      <c r="AO144" s="232">
        <f>(VLOOKUP($C144,Incurred_Real!$A$25:$BR$427,Incurred_Real!BR$1,FALSE))*$M144</f>
        <v>0</v>
      </c>
      <c r="AP144" s="232">
        <f t="shared" si="19"/>
        <v>1216288.6192390248</v>
      </c>
      <c r="AR144" s="232" t="b">
        <f t="shared" si="20"/>
        <v>1</v>
      </c>
    </row>
    <row r="145" spans="3:44" x14ac:dyDescent="0.15">
      <c r="C145" s="11" t="s">
        <v>246</v>
      </c>
      <c r="D145" s="11" t="str">
        <f>VLOOKUP($C145,Incurred_Real!$A$24:$E$376,Incurred_Real!$B$1,FALSE)</f>
        <v>Enhancements, Licenses &amp; Minor Software 21-22</v>
      </c>
      <c r="E145" s="11" t="str">
        <f>VLOOKUP($C145,Incurred_Real!$A$24:$E$376,Incurred_Real!$D$1,FALSE)</f>
        <v>Information Technology</v>
      </c>
      <c r="F145" s="13">
        <f>IF(VLOOKUP($C145,Incurred_Real!$A$25:$AQ$426,Incurred_Real!$AL$1,FALSE)="Commissioned Extra",0,
IF(VLOOKUP($C145,Incurred_Real!$A$25:$AQ$426,Incurred_Real!$AK$1,FALSE)=F$4,VLOOKUP($C145,Incurred_Real!$A$25:$AQ$426,Incurred_Real!$AM$1,FALSE),0))</f>
        <v>0</v>
      </c>
      <c r="G145" s="13">
        <f>IF(VLOOKUP($C145,Incurred_Real!$A$25:$AQ$426,Incurred_Real!$AL$1,FALSE)="Commissioned Extra",0,
IF(VLOOKUP($C145,Incurred_Real!$A$25:$AQ$426,Incurred_Real!$AK$1,FALSE)=G$4,VLOOKUP($C145,Incurred_Real!$A$25:$AQ$426,Incurred_Real!$AM$1,FALSE),0))</f>
        <v>2074779.1108091376</v>
      </c>
      <c r="H145" s="13">
        <f>IF(VLOOKUP($C145,Incurred_Real!$A$25:$AQ$426,Incurred_Real!$AL$1,FALSE)="Commissioned Extra",0,
IF(VLOOKUP($C145,Incurred_Real!$A$25:$AQ$426,Incurred_Real!$AK$1,FALSE)=H$4,VLOOKUP($C145,Incurred_Real!$A$25:$AQ$426,Incurred_Real!$AM$1,FALSE),0))</f>
        <v>0</v>
      </c>
      <c r="I145" s="13">
        <f>IF(VLOOKUP($C145,Incurred_Real!$A$25:$AQ$426,Incurred_Real!$AL$1,FALSE)="Commissioned Extra",0,
IF(VLOOKUP($C145,Incurred_Real!$A$25:$AQ$426,Incurred_Real!$AK$1,FALSE)=I$4,VLOOKUP($C145,Incurred_Real!$A$25:$AQ$426,Incurred_Real!$AM$1,FALSE),0))</f>
        <v>0</v>
      </c>
      <c r="J145" s="13">
        <f>IF(VLOOKUP($C145,Incurred_Real!$A$25:$AQ$426,Incurred_Real!$AL$1,FALSE)="Commissioned Extra",0,
IF(VLOOKUP($C145,Incurred_Real!$A$25:$AQ$426,Incurred_Real!$AK$1,FALSE)=J$4,VLOOKUP($C145,Incurred_Real!$A$25:$AQ$426,Incurred_Real!$AM$1,FALSE),0))</f>
        <v>0</v>
      </c>
      <c r="K145" s="13">
        <f>IF(VLOOKUP($C145,Incurred_Real!$A$25:$AQ$426,Incurred_Real!$AL$1,FALSE)="Commissioned Extra",0,
IF(VLOOKUP($C145,Incurred_Real!$A$25:$AQ$426,Incurred_Real!$AK$1,FALSE)=K$4,VLOOKUP($C145,Incurred_Real!$A$25:$AQ$426,Incurred_Real!$AM$1,FALSE),0))</f>
        <v>0</v>
      </c>
      <c r="L145" s="13">
        <f>IF(VLOOKUP($C145,Incurred_Real!$A$25:$AQ$426,Incurred_Real!$AL$1,FALSE)="Commissioned Extra",0,
IF(VLOOKUP($C145,Incurred_Real!$A$25:$AQ$426,Incurred_Real!$AK$1,FALSE)=L$4,VLOOKUP($C145,Incurred_Real!$A$25:$AQ$426,Incurred_Real!$AM$1,FALSE),0))</f>
        <v>0</v>
      </c>
      <c r="M145" s="232">
        <f t="shared" si="17"/>
        <v>2074779.1108091376</v>
      </c>
      <c r="N145" s="232">
        <f t="shared" si="18"/>
        <v>2023</v>
      </c>
      <c r="P145" s="232">
        <f>(VLOOKUP($C145,Incurred_Real!$A$25:$BR$427,Incurred_Real!AS$1,FALSE))*$M145</f>
        <v>0</v>
      </c>
      <c r="Q145" s="232">
        <f>(VLOOKUP($C145,Incurred_Real!$A$25:$BR$427,Incurred_Real!AT$1,FALSE))*$M145</f>
        <v>0</v>
      </c>
      <c r="R145" s="232">
        <f>(VLOOKUP($C145,Incurred_Real!$A$25:$BR$427,Incurred_Real!AU$1,FALSE))*$M145</f>
        <v>0</v>
      </c>
      <c r="S145" s="232">
        <f>(VLOOKUP($C145,Incurred_Real!$A$25:$BR$427,Incurred_Real!AV$1,FALSE))*$M145</f>
        <v>2074779.1108091376</v>
      </c>
      <c r="T145" s="232">
        <f>(VLOOKUP($C145,Incurred_Real!$A$25:$BR$427,Incurred_Real!AW$1,FALSE))*$M145</f>
        <v>0</v>
      </c>
      <c r="U145" s="232">
        <f>(VLOOKUP($C145,Incurred_Real!$A$25:$BR$427,Incurred_Real!AX$1,FALSE))*$M145</f>
        <v>0</v>
      </c>
      <c r="V145" s="232">
        <f>(VLOOKUP($C145,Incurred_Real!$A$25:$BR$427,Incurred_Real!AY$1,FALSE))*$M145</f>
        <v>0</v>
      </c>
      <c r="W145" s="232">
        <f>(VLOOKUP($C145,Incurred_Real!$A$25:$BR$427,Incurred_Real!AZ$1,FALSE))*$M145</f>
        <v>0</v>
      </c>
      <c r="X145" s="232">
        <f>(VLOOKUP($C145,Incurred_Real!$A$25:$BR$427,Incurred_Real!BA$1,FALSE))*$M145</f>
        <v>0</v>
      </c>
      <c r="Y145" s="232">
        <f>(VLOOKUP($C145,Incurred_Real!$A$25:$BR$427,Incurred_Real!BB$1,FALSE))*$M145</f>
        <v>0</v>
      </c>
      <c r="Z145" s="232">
        <f>(VLOOKUP($C145,Incurred_Real!$A$25:$BR$427,Incurred_Real!BC$1,FALSE))*$M145</f>
        <v>0</v>
      </c>
      <c r="AA145" s="232">
        <f>(VLOOKUP($C145,Incurred_Real!$A$25:$BR$427,Incurred_Real!BD$1,FALSE))*$M145</f>
        <v>0</v>
      </c>
      <c r="AB145" s="232">
        <f>(VLOOKUP($C145,Incurred_Real!$A$25:$BR$427,Incurred_Real!BE$1,FALSE))*$M145</f>
        <v>0</v>
      </c>
      <c r="AC145" s="232">
        <f>(VLOOKUP($C145,Incurred_Real!$A$25:$BR$427,Incurred_Real!BF$1,FALSE))*$M145</f>
        <v>0</v>
      </c>
      <c r="AD145" s="232">
        <f>(VLOOKUP($C145,Incurred_Real!$A$25:$BR$427,Incurred_Real!BG$1,FALSE))*$M145</f>
        <v>0</v>
      </c>
      <c r="AE145" s="232">
        <f>(VLOOKUP($C145,Incurred_Real!$A$25:$BR$427,Incurred_Real!BH$1,FALSE))*$M145</f>
        <v>0</v>
      </c>
      <c r="AF145" s="232">
        <f>(VLOOKUP($C145,Incurred_Real!$A$25:$BR$427,Incurred_Real!BI$1,FALSE))*$M145</f>
        <v>0</v>
      </c>
      <c r="AG145" s="232">
        <f>(VLOOKUP($C145,Incurred_Real!$A$25:$BR$427,Incurred_Real!BJ$1,FALSE))*$M145</f>
        <v>0</v>
      </c>
      <c r="AH145" s="232">
        <f>(VLOOKUP($C145,Incurred_Real!$A$25:$BR$427,Incurred_Real!BK$1,FALSE))*$M145</f>
        <v>0</v>
      </c>
      <c r="AI145" s="232">
        <f>(VLOOKUP($C145,Incurred_Real!$A$25:$BR$427,Incurred_Real!BL$1,FALSE))*$M145</f>
        <v>0</v>
      </c>
      <c r="AJ145" s="232">
        <f>(VLOOKUP($C145,Incurred_Real!$A$25:$BR$427,Incurred_Real!BM$1,FALSE))*$M145</f>
        <v>0</v>
      </c>
      <c r="AK145" s="232">
        <f>(VLOOKUP($C145,Incurred_Real!$A$25:$BR$427,Incurred_Real!BN$1,FALSE))*$M145</f>
        <v>0</v>
      </c>
      <c r="AL145" s="232">
        <f>(VLOOKUP($C145,Incurred_Real!$A$25:$BR$427,Incurred_Real!BO$1,FALSE))*$M145</f>
        <v>0</v>
      </c>
      <c r="AM145" s="232">
        <f>(VLOOKUP($C145,Incurred_Real!$A$25:$BR$427,Incurred_Real!BP$1,FALSE))*$M145</f>
        <v>0</v>
      </c>
      <c r="AN145" s="232">
        <f>(VLOOKUP($C145,Incurred_Real!$A$25:$BR$427,Incurred_Real!BQ$1,FALSE))*$M145</f>
        <v>0</v>
      </c>
      <c r="AO145" s="232">
        <f>(VLOOKUP($C145,Incurred_Real!$A$25:$BR$427,Incurred_Real!BR$1,FALSE))*$M145</f>
        <v>0</v>
      </c>
      <c r="AP145" s="232">
        <f t="shared" si="19"/>
        <v>2074779.1108091376</v>
      </c>
      <c r="AR145" s="232" t="b">
        <f t="shared" si="20"/>
        <v>1</v>
      </c>
    </row>
    <row r="146" spans="3:44" x14ac:dyDescent="0.15">
      <c r="C146" s="11" t="s">
        <v>247</v>
      </c>
      <c r="D146" s="11" t="str">
        <f>VLOOKUP($C146,Incurred_Real!$A$24:$E$376,Incurred_Real!$B$1,FALSE)</f>
        <v>Windows Backoffice Mgmnt Systems Refresh 20-21</v>
      </c>
      <c r="E146" s="11" t="str">
        <f>VLOOKUP($C146,Incurred_Real!$A$24:$E$376,Incurred_Real!$D$1,FALSE)</f>
        <v>Information Technology</v>
      </c>
      <c r="F146" s="13">
        <f>IF(VLOOKUP($C146,Incurred_Real!$A$25:$AQ$426,Incurred_Real!$AL$1,FALSE)="Commissioned Extra",0,
IF(VLOOKUP($C146,Incurred_Real!$A$25:$AQ$426,Incurred_Real!$AK$1,FALSE)=F$4,VLOOKUP($C146,Incurred_Real!$A$25:$AQ$426,Incurred_Real!$AM$1,FALSE),0))</f>
        <v>1591283.8248467492</v>
      </c>
      <c r="G146" s="13">
        <f>IF(VLOOKUP($C146,Incurred_Real!$A$25:$AQ$426,Incurred_Real!$AL$1,FALSE)="Commissioned Extra",0,
IF(VLOOKUP($C146,Incurred_Real!$A$25:$AQ$426,Incurred_Real!$AK$1,FALSE)=G$4,VLOOKUP($C146,Incurred_Real!$A$25:$AQ$426,Incurred_Real!$AM$1,FALSE),0))</f>
        <v>0</v>
      </c>
      <c r="H146" s="13">
        <f>IF(VLOOKUP($C146,Incurred_Real!$A$25:$AQ$426,Incurred_Real!$AL$1,FALSE)="Commissioned Extra",0,
IF(VLOOKUP($C146,Incurred_Real!$A$25:$AQ$426,Incurred_Real!$AK$1,FALSE)=H$4,VLOOKUP($C146,Incurred_Real!$A$25:$AQ$426,Incurred_Real!$AM$1,FALSE),0))</f>
        <v>0</v>
      </c>
      <c r="I146" s="13">
        <f>IF(VLOOKUP($C146,Incurred_Real!$A$25:$AQ$426,Incurred_Real!$AL$1,FALSE)="Commissioned Extra",0,
IF(VLOOKUP($C146,Incurred_Real!$A$25:$AQ$426,Incurred_Real!$AK$1,FALSE)=I$4,VLOOKUP($C146,Incurred_Real!$A$25:$AQ$426,Incurred_Real!$AM$1,FALSE),0))</f>
        <v>0</v>
      </c>
      <c r="J146" s="13">
        <f>IF(VLOOKUP($C146,Incurred_Real!$A$25:$AQ$426,Incurred_Real!$AL$1,FALSE)="Commissioned Extra",0,
IF(VLOOKUP($C146,Incurred_Real!$A$25:$AQ$426,Incurred_Real!$AK$1,FALSE)=J$4,VLOOKUP($C146,Incurred_Real!$A$25:$AQ$426,Incurred_Real!$AM$1,FALSE),0))</f>
        <v>0</v>
      </c>
      <c r="K146" s="13">
        <f>IF(VLOOKUP($C146,Incurred_Real!$A$25:$AQ$426,Incurred_Real!$AL$1,FALSE)="Commissioned Extra",0,
IF(VLOOKUP($C146,Incurred_Real!$A$25:$AQ$426,Incurred_Real!$AK$1,FALSE)=K$4,VLOOKUP($C146,Incurred_Real!$A$25:$AQ$426,Incurred_Real!$AM$1,FALSE),0))</f>
        <v>0</v>
      </c>
      <c r="L146" s="13">
        <f>IF(VLOOKUP($C146,Incurred_Real!$A$25:$AQ$426,Incurred_Real!$AL$1,FALSE)="Commissioned Extra",0,
IF(VLOOKUP($C146,Incurred_Real!$A$25:$AQ$426,Incurred_Real!$AK$1,FALSE)=L$4,VLOOKUP($C146,Incurred_Real!$A$25:$AQ$426,Incurred_Real!$AM$1,FALSE),0))</f>
        <v>0</v>
      </c>
      <c r="M146" s="232">
        <f t="shared" si="17"/>
        <v>1591283.8248467492</v>
      </c>
      <c r="N146" s="232">
        <f t="shared" si="18"/>
        <v>2022</v>
      </c>
      <c r="P146" s="232">
        <f>(VLOOKUP($C146,Incurred_Real!$A$25:$BR$427,Incurred_Real!AS$1,FALSE))*$M146</f>
        <v>0</v>
      </c>
      <c r="Q146" s="232">
        <f>(VLOOKUP($C146,Incurred_Real!$A$25:$BR$427,Incurred_Real!AT$1,FALSE))*$M146</f>
        <v>0</v>
      </c>
      <c r="R146" s="232">
        <f>(VLOOKUP($C146,Incurred_Real!$A$25:$BR$427,Incurred_Real!AU$1,FALSE))*$M146</f>
        <v>0</v>
      </c>
      <c r="S146" s="232">
        <f>(VLOOKUP($C146,Incurred_Real!$A$25:$BR$427,Incurred_Real!AV$1,FALSE))*$M146</f>
        <v>1591283.8248467492</v>
      </c>
      <c r="T146" s="232">
        <f>(VLOOKUP($C146,Incurred_Real!$A$25:$BR$427,Incurred_Real!AW$1,FALSE))*$M146</f>
        <v>0</v>
      </c>
      <c r="U146" s="232">
        <f>(VLOOKUP($C146,Incurred_Real!$A$25:$BR$427,Incurred_Real!AX$1,FALSE))*$M146</f>
        <v>0</v>
      </c>
      <c r="V146" s="232">
        <f>(VLOOKUP($C146,Incurred_Real!$A$25:$BR$427,Incurred_Real!AY$1,FALSE))*$M146</f>
        <v>0</v>
      </c>
      <c r="W146" s="232">
        <f>(VLOOKUP($C146,Incurred_Real!$A$25:$BR$427,Incurred_Real!AZ$1,FALSE))*$M146</f>
        <v>0</v>
      </c>
      <c r="X146" s="232">
        <f>(VLOOKUP($C146,Incurred_Real!$A$25:$BR$427,Incurred_Real!BA$1,FALSE))*$M146</f>
        <v>0</v>
      </c>
      <c r="Y146" s="232">
        <f>(VLOOKUP($C146,Incurred_Real!$A$25:$BR$427,Incurred_Real!BB$1,FALSE))*$M146</f>
        <v>0</v>
      </c>
      <c r="Z146" s="232">
        <f>(VLOOKUP($C146,Incurred_Real!$A$25:$BR$427,Incurred_Real!BC$1,FALSE))*$M146</f>
        <v>0</v>
      </c>
      <c r="AA146" s="232">
        <f>(VLOOKUP($C146,Incurred_Real!$A$25:$BR$427,Incurred_Real!BD$1,FALSE))*$M146</f>
        <v>0</v>
      </c>
      <c r="AB146" s="232">
        <f>(VLOOKUP($C146,Incurred_Real!$A$25:$BR$427,Incurred_Real!BE$1,FALSE))*$M146</f>
        <v>0</v>
      </c>
      <c r="AC146" s="232">
        <f>(VLOOKUP($C146,Incurred_Real!$A$25:$BR$427,Incurred_Real!BF$1,FALSE))*$M146</f>
        <v>0</v>
      </c>
      <c r="AD146" s="232">
        <f>(VLOOKUP($C146,Incurred_Real!$A$25:$BR$427,Incurred_Real!BG$1,FALSE))*$M146</f>
        <v>0</v>
      </c>
      <c r="AE146" s="232">
        <f>(VLOOKUP($C146,Incurred_Real!$A$25:$BR$427,Incurred_Real!BH$1,FALSE))*$M146</f>
        <v>0</v>
      </c>
      <c r="AF146" s="232">
        <f>(VLOOKUP($C146,Incurred_Real!$A$25:$BR$427,Incurred_Real!BI$1,FALSE))*$M146</f>
        <v>0</v>
      </c>
      <c r="AG146" s="232">
        <f>(VLOOKUP($C146,Incurred_Real!$A$25:$BR$427,Incurred_Real!BJ$1,FALSE))*$M146</f>
        <v>0</v>
      </c>
      <c r="AH146" s="232">
        <f>(VLOOKUP($C146,Incurred_Real!$A$25:$BR$427,Incurred_Real!BK$1,FALSE))*$M146</f>
        <v>0</v>
      </c>
      <c r="AI146" s="232">
        <f>(VLOOKUP($C146,Incurred_Real!$A$25:$BR$427,Incurred_Real!BL$1,FALSE))*$M146</f>
        <v>0</v>
      </c>
      <c r="AJ146" s="232">
        <f>(VLOOKUP($C146,Incurred_Real!$A$25:$BR$427,Incurred_Real!BM$1,FALSE))*$M146</f>
        <v>0</v>
      </c>
      <c r="AK146" s="232">
        <f>(VLOOKUP($C146,Incurred_Real!$A$25:$BR$427,Incurred_Real!BN$1,FALSE))*$M146</f>
        <v>0</v>
      </c>
      <c r="AL146" s="232">
        <f>(VLOOKUP($C146,Incurred_Real!$A$25:$BR$427,Incurred_Real!BO$1,FALSE))*$M146</f>
        <v>0</v>
      </c>
      <c r="AM146" s="232">
        <f>(VLOOKUP($C146,Incurred_Real!$A$25:$BR$427,Incurred_Real!BP$1,FALSE))*$M146</f>
        <v>0</v>
      </c>
      <c r="AN146" s="232">
        <f>(VLOOKUP($C146,Incurred_Real!$A$25:$BR$427,Incurred_Real!BQ$1,FALSE))*$M146</f>
        <v>0</v>
      </c>
      <c r="AO146" s="232">
        <f>(VLOOKUP($C146,Incurred_Real!$A$25:$BR$427,Incurred_Real!BR$1,FALSE))*$M146</f>
        <v>0</v>
      </c>
      <c r="AP146" s="232">
        <f t="shared" si="19"/>
        <v>1591283.8248467492</v>
      </c>
      <c r="AR146" s="232" t="b">
        <f t="shared" si="20"/>
        <v>1</v>
      </c>
    </row>
    <row r="147" spans="3:44" x14ac:dyDescent="0.15">
      <c r="C147" s="11" t="s">
        <v>920</v>
      </c>
      <c r="D147" s="11" t="str">
        <f>VLOOKUP($C147,Incurred_Real!$A$24:$E$376,Incurred_Real!$B$1,FALSE)</f>
        <v>Vehicle Purchases 2024-2028</v>
      </c>
      <c r="E147" s="11" t="str">
        <f>VLOOKUP($C147,Incurred_Real!$A$24:$E$376,Incurred_Real!$D$1,FALSE)</f>
        <v>Facilities</v>
      </c>
      <c r="F147" s="13">
        <f>IF(VLOOKUP($C147,Incurred_Real!$A$25:$AQ$426,Incurred_Real!$AL$1,FALSE)="Commissioned Extra",0,
IF(VLOOKUP($C147,Incurred_Real!$A$25:$AQ$426,Incurred_Real!$AK$1,FALSE)=F$4,VLOOKUP($C147,Incurred_Real!$A$25:$AQ$426,Incurred_Real!$AM$1,FALSE),0))</f>
        <v>0</v>
      </c>
      <c r="G147" s="13">
        <f>IF(VLOOKUP($C147,Incurred_Real!$A$25:$AQ$426,Incurred_Real!$AL$1,FALSE)="Commissioned Extra",0,
IF(VLOOKUP($C147,Incurred_Real!$A$25:$AQ$426,Incurred_Real!$AK$1,FALSE)=G$4,VLOOKUP($C147,Incurred_Real!$A$25:$AQ$426,Incurred_Real!$AM$1,FALSE),0))</f>
        <v>0</v>
      </c>
      <c r="H147" s="13">
        <f>IF(VLOOKUP($C147,Incurred_Real!$A$25:$AQ$426,Incurred_Real!$AL$1,FALSE)="Commissioned Extra",0,
IF(VLOOKUP($C147,Incurred_Real!$A$25:$AQ$426,Incurred_Real!$AK$1,FALSE)=H$4,VLOOKUP($C147,Incurred_Real!$A$25:$AQ$426,Incurred_Real!$AM$1,FALSE),0))</f>
        <v>1977839.184242778</v>
      </c>
      <c r="I147" s="13">
        <f>IF(VLOOKUP($C147,Incurred_Real!$A$25:$AQ$426,Incurred_Real!$AL$1,FALSE)="Commissioned Extra",0,
IF(VLOOKUP($C147,Incurred_Real!$A$25:$AQ$426,Incurred_Real!$AK$1,FALSE)=I$4,VLOOKUP($C147,Incurred_Real!$A$25:$AQ$426,Incurred_Real!$AM$1,FALSE),0))</f>
        <v>0</v>
      </c>
      <c r="J147" s="13">
        <f>IF(VLOOKUP($C147,Incurred_Real!$A$25:$AQ$426,Incurred_Real!$AL$1,FALSE)="Commissioned Extra",0,
IF(VLOOKUP($C147,Incurred_Real!$A$25:$AQ$426,Incurred_Real!$AK$1,FALSE)=J$4,VLOOKUP($C147,Incurred_Real!$A$25:$AQ$426,Incurred_Real!$AM$1,FALSE),0))</f>
        <v>0</v>
      </c>
      <c r="K147" s="13">
        <f>IF(VLOOKUP($C147,Incurred_Real!$A$25:$AQ$426,Incurred_Real!$AL$1,FALSE)="Commissioned Extra",0,
IF(VLOOKUP($C147,Incurred_Real!$A$25:$AQ$426,Incurred_Real!$AK$1,FALSE)=K$4,VLOOKUP($C147,Incurred_Real!$A$25:$AQ$426,Incurred_Real!$AM$1,FALSE),0))</f>
        <v>0</v>
      </c>
      <c r="L147" s="13">
        <f>IF(VLOOKUP($C147,Incurred_Real!$A$25:$AQ$426,Incurred_Real!$AL$1,FALSE)="Commissioned Extra",0,
IF(VLOOKUP($C147,Incurred_Real!$A$25:$AQ$426,Incurred_Real!$AK$1,FALSE)=L$4,VLOOKUP($C147,Incurred_Real!$A$25:$AQ$426,Incurred_Real!$AM$1,FALSE),0))</f>
        <v>0</v>
      </c>
      <c r="M147" s="232">
        <f t="shared" si="17"/>
        <v>1977839.184242778</v>
      </c>
      <c r="N147" s="232">
        <f t="shared" si="18"/>
        <v>2024</v>
      </c>
      <c r="P147" s="232">
        <f>(VLOOKUP($C147,Incurred_Real!$A$25:$BR$427,Incurred_Real!AS$1,FALSE))*$M147</f>
        <v>0</v>
      </c>
      <c r="Q147" s="232">
        <f>(VLOOKUP($C147,Incurred_Real!$A$25:$BR$427,Incurred_Real!AT$1,FALSE))*$M147</f>
        <v>0</v>
      </c>
      <c r="R147" s="232">
        <f>(VLOOKUP($C147,Incurred_Real!$A$25:$BR$427,Incurred_Real!AU$1,FALSE))*$M147</f>
        <v>0</v>
      </c>
      <c r="S147" s="232">
        <f>(VLOOKUP($C147,Incurred_Real!$A$25:$BR$427,Incurred_Real!AV$1,FALSE))*$M147</f>
        <v>0</v>
      </c>
      <c r="T147" s="232">
        <f>(VLOOKUP($C147,Incurred_Real!$A$25:$BR$427,Incurred_Real!AW$1,FALSE))*$M147</f>
        <v>0</v>
      </c>
      <c r="U147" s="232">
        <f>(VLOOKUP($C147,Incurred_Real!$A$25:$BR$427,Incurred_Real!AX$1,FALSE))*$M147</f>
        <v>0</v>
      </c>
      <c r="V147" s="232">
        <f>(VLOOKUP($C147,Incurred_Real!$A$25:$BR$427,Incurred_Real!AY$1,FALSE))*$M147</f>
        <v>0</v>
      </c>
      <c r="W147" s="232">
        <f>(VLOOKUP($C147,Incurred_Real!$A$25:$BR$427,Incurred_Real!AZ$1,FALSE))*$M147</f>
        <v>1977839.184242778</v>
      </c>
      <c r="X147" s="232">
        <f>(VLOOKUP($C147,Incurred_Real!$A$25:$BR$427,Incurred_Real!BA$1,FALSE))*$M147</f>
        <v>0</v>
      </c>
      <c r="Y147" s="232">
        <f>(VLOOKUP($C147,Incurred_Real!$A$25:$BR$427,Incurred_Real!BB$1,FALSE))*$M147</f>
        <v>0</v>
      </c>
      <c r="Z147" s="232">
        <f>(VLOOKUP($C147,Incurred_Real!$A$25:$BR$427,Incurred_Real!BC$1,FALSE))*$M147</f>
        <v>0</v>
      </c>
      <c r="AA147" s="232">
        <f>(VLOOKUP($C147,Incurred_Real!$A$25:$BR$427,Incurred_Real!BD$1,FALSE))*$M147</f>
        <v>0</v>
      </c>
      <c r="AB147" s="232">
        <f>(VLOOKUP($C147,Incurred_Real!$A$25:$BR$427,Incurred_Real!BE$1,FALSE))*$M147</f>
        <v>0</v>
      </c>
      <c r="AC147" s="232">
        <f>(VLOOKUP($C147,Incurred_Real!$A$25:$BR$427,Incurred_Real!BF$1,FALSE))*$M147</f>
        <v>0</v>
      </c>
      <c r="AD147" s="232">
        <f>(VLOOKUP($C147,Incurred_Real!$A$25:$BR$427,Incurred_Real!BG$1,FALSE))*$M147</f>
        <v>0</v>
      </c>
      <c r="AE147" s="232">
        <f>(VLOOKUP($C147,Incurred_Real!$A$25:$BR$427,Incurred_Real!BH$1,FALSE))*$M147</f>
        <v>0</v>
      </c>
      <c r="AF147" s="232">
        <f>(VLOOKUP($C147,Incurred_Real!$A$25:$BR$427,Incurred_Real!BI$1,FALSE))*$M147</f>
        <v>0</v>
      </c>
      <c r="AG147" s="232">
        <f>(VLOOKUP($C147,Incurred_Real!$A$25:$BR$427,Incurred_Real!BJ$1,FALSE))*$M147</f>
        <v>0</v>
      </c>
      <c r="AH147" s="232">
        <f>(VLOOKUP($C147,Incurred_Real!$A$25:$BR$427,Incurred_Real!BK$1,FALSE))*$M147</f>
        <v>0</v>
      </c>
      <c r="AI147" s="232">
        <f>(VLOOKUP($C147,Incurred_Real!$A$25:$BR$427,Incurred_Real!BL$1,FALSE))*$M147</f>
        <v>0</v>
      </c>
      <c r="AJ147" s="232">
        <f>(VLOOKUP($C147,Incurred_Real!$A$25:$BR$427,Incurred_Real!BM$1,FALSE))*$M147</f>
        <v>0</v>
      </c>
      <c r="AK147" s="232">
        <f>(VLOOKUP($C147,Incurred_Real!$A$25:$BR$427,Incurred_Real!BN$1,FALSE))*$M147</f>
        <v>0</v>
      </c>
      <c r="AL147" s="232">
        <f>(VLOOKUP($C147,Incurred_Real!$A$25:$BR$427,Incurred_Real!BO$1,FALSE))*$M147</f>
        <v>0</v>
      </c>
      <c r="AM147" s="232">
        <f>(VLOOKUP($C147,Incurred_Real!$A$25:$BR$427,Incurred_Real!BP$1,FALSE))*$M147</f>
        <v>0</v>
      </c>
      <c r="AN147" s="232">
        <f>(VLOOKUP($C147,Incurred_Real!$A$25:$BR$427,Incurred_Real!BQ$1,FALSE))*$M147</f>
        <v>0</v>
      </c>
      <c r="AO147" s="232">
        <f>(VLOOKUP($C147,Incurred_Real!$A$25:$BR$427,Incurred_Real!BR$1,FALSE))*$M147</f>
        <v>0</v>
      </c>
      <c r="AP147" s="232">
        <f t="shared" si="19"/>
        <v>1977839.184242778</v>
      </c>
      <c r="AR147" s="232" t="b">
        <f t="shared" si="20"/>
        <v>1</v>
      </c>
    </row>
    <row r="148" spans="3:44" x14ac:dyDescent="0.15">
      <c r="C148" s="11" t="s">
        <v>886</v>
      </c>
      <c r="D148" s="11" t="str">
        <f>VLOOKUP($C148,Incurred_Real!$A$24:$E$376,Incurred_Real!$B$1,FALSE)</f>
        <v>Wind Risk Model Development</v>
      </c>
      <c r="E148" s="11" t="str">
        <f>VLOOKUP($C148,Incurred_Real!$A$24:$E$376,Incurred_Real!$D$1,FALSE)</f>
        <v>Security/Compliance</v>
      </c>
      <c r="F148" s="13">
        <f>IF(VLOOKUP($C148,Incurred_Real!$A$25:$AQ$426,Incurred_Real!$AL$1,FALSE)="Commissioned Extra",0,
IF(VLOOKUP($C148,Incurred_Real!$A$25:$AQ$426,Incurred_Real!$AK$1,FALSE)=F$4,VLOOKUP($C148,Incurred_Real!$A$25:$AQ$426,Incurred_Real!$AM$1,FALSE),0))</f>
        <v>0</v>
      </c>
      <c r="G148" s="13">
        <f>IF(VLOOKUP($C148,Incurred_Real!$A$25:$AQ$426,Incurred_Real!$AL$1,FALSE)="Commissioned Extra",0,
IF(VLOOKUP($C148,Incurred_Real!$A$25:$AQ$426,Incurred_Real!$AK$1,FALSE)=G$4,VLOOKUP($C148,Incurred_Real!$A$25:$AQ$426,Incurred_Real!$AM$1,FALSE),0))</f>
        <v>0</v>
      </c>
      <c r="H148" s="13">
        <f>IF(VLOOKUP($C148,Incurred_Real!$A$25:$AQ$426,Incurred_Real!$AL$1,FALSE)="Commissioned Extra",0,
IF(VLOOKUP($C148,Incurred_Real!$A$25:$AQ$426,Incurred_Real!$AK$1,FALSE)=H$4,VLOOKUP($C148,Incurred_Real!$A$25:$AQ$426,Incurred_Real!$AM$1,FALSE),0))</f>
        <v>0</v>
      </c>
      <c r="I148" s="13">
        <f>IF(VLOOKUP($C148,Incurred_Real!$A$25:$AQ$426,Incurred_Real!$AL$1,FALSE)="Commissioned Extra",0,
IF(VLOOKUP($C148,Incurred_Real!$A$25:$AQ$426,Incurred_Real!$AK$1,FALSE)=I$4,VLOOKUP($C148,Incurred_Real!$A$25:$AQ$426,Incurred_Real!$AM$1,FALSE),0))</f>
        <v>0</v>
      </c>
      <c r="J148" s="13">
        <f>IF(VLOOKUP($C148,Incurred_Real!$A$25:$AQ$426,Incurred_Real!$AL$1,FALSE)="Commissioned Extra",0,
IF(VLOOKUP($C148,Incurred_Real!$A$25:$AQ$426,Incurred_Real!$AK$1,FALSE)=J$4,VLOOKUP($C148,Incurred_Real!$A$25:$AQ$426,Incurred_Real!$AM$1,FALSE),0))</f>
        <v>0</v>
      </c>
      <c r="K148" s="13">
        <f>IF(VLOOKUP($C148,Incurred_Real!$A$25:$AQ$426,Incurred_Real!$AL$1,FALSE)="Commissioned Extra",0,
IF(VLOOKUP($C148,Incurred_Real!$A$25:$AQ$426,Incurred_Real!$AK$1,FALSE)=K$4,VLOOKUP($C148,Incurred_Real!$A$25:$AQ$426,Incurred_Real!$AM$1,FALSE),0))</f>
        <v>0</v>
      </c>
      <c r="L148" s="13">
        <f>IF(VLOOKUP($C148,Incurred_Real!$A$25:$AQ$426,Incurred_Real!$AL$1,FALSE)="Commissioned Extra",0,
IF(VLOOKUP($C148,Incurred_Real!$A$25:$AQ$426,Incurred_Real!$AK$1,FALSE)=L$4,VLOOKUP($C148,Incurred_Real!$A$25:$AQ$426,Incurred_Real!$AM$1,FALSE),0))</f>
        <v>0</v>
      </c>
      <c r="M148" s="232">
        <f t="shared" si="17"/>
        <v>0</v>
      </c>
      <c r="N148" s="232" t="str">
        <f t="shared" si="18"/>
        <v/>
      </c>
      <c r="P148" s="232">
        <f>(VLOOKUP($C148,Incurred_Real!$A$25:$BR$427,Incurred_Real!AS$1,FALSE))*$M148</f>
        <v>0</v>
      </c>
      <c r="Q148" s="232">
        <f>(VLOOKUP($C148,Incurred_Real!$A$25:$BR$427,Incurred_Real!AT$1,FALSE))*$M148</f>
        <v>0</v>
      </c>
      <c r="R148" s="232">
        <f>(VLOOKUP($C148,Incurred_Real!$A$25:$BR$427,Incurred_Real!AU$1,FALSE))*$M148</f>
        <v>0</v>
      </c>
      <c r="S148" s="232">
        <f>(VLOOKUP($C148,Incurred_Real!$A$25:$BR$427,Incurred_Real!AV$1,FALSE))*$M148</f>
        <v>0</v>
      </c>
      <c r="T148" s="232">
        <f>(VLOOKUP($C148,Incurred_Real!$A$25:$BR$427,Incurred_Real!AW$1,FALSE))*$M148</f>
        <v>0</v>
      </c>
      <c r="U148" s="232">
        <f>(VLOOKUP($C148,Incurred_Real!$A$25:$BR$427,Incurred_Real!AX$1,FALSE))*$M148</f>
        <v>0</v>
      </c>
      <c r="V148" s="232">
        <f>(VLOOKUP($C148,Incurred_Real!$A$25:$BR$427,Incurred_Real!AY$1,FALSE))*$M148</f>
        <v>0</v>
      </c>
      <c r="W148" s="232">
        <f>(VLOOKUP($C148,Incurred_Real!$A$25:$BR$427,Incurred_Real!AZ$1,FALSE))*$M148</f>
        <v>0</v>
      </c>
      <c r="X148" s="232">
        <f>(VLOOKUP($C148,Incurred_Real!$A$25:$BR$427,Incurred_Real!BA$1,FALSE))*$M148</f>
        <v>0</v>
      </c>
      <c r="Y148" s="232">
        <f>(VLOOKUP($C148,Incurred_Real!$A$25:$BR$427,Incurred_Real!BB$1,FALSE))*$M148</f>
        <v>0</v>
      </c>
      <c r="Z148" s="232">
        <f>(VLOOKUP($C148,Incurred_Real!$A$25:$BR$427,Incurred_Real!BC$1,FALSE))*$M148</f>
        <v>0</v>
      </c>
      <c r="AA148" s="232">
        <f>(VLOOKUP($C148,Incurred_Real!$A$25:$BR$427,Incurred_Real!BD$1,FALSE))*$M148</f>
        <v>0</v>
      </c>
      <c r="AB148" s="232">
        <f>(VLOOKUP($C148,Incurred_Real!$A$25:$BR$427,Incurred_Real!BE$1,FALSE))*$M148</f>
        <v>0</v>
      </c>
      <c r="AC148" s="232">
        <f>(VLOOKUP($C148,Incurred_Real!$A$25:$BR$427,Incurred_Real!BF$1,FALSE))*$M148</f>
        <v>0</v>
      </c>
      <c r="AD148" s="232">
        <f>(VLOOKUP($C148,Incurred_Real!$A$25:$BR$427,Incurred_Real!BG$1,FALSE))*$M148</f>
        <v>0</v>
      </c>
      <c r="AE148" s="232">
        <f>(VLOOKUP($C148,Incurred_Real!$A$25:$BR$427,Incurred_Real!BH$1,FALSE))*$M148</f>
        <v>0</v>
      </c>
      <c r="AF148" s="232">
        <f>(VLOOKUP($C148,Incurred_Real!$A$25:$BR$427,Incurred_Real!BI$1,FALSE))*$M148</f>
        <v>0</v>
      </c>
      <c r="AG148" s="232">
        <f>(VLOOKUP($C148,Incurred_Real!$A$25:$BR$427,Incurred_Real!BJ$1,FALSE))*$M148</f>
        <v>0</v>
      </c>
      <c r="AH148" s="232">
        <f>(VLOOKUP($C148,Incurred_Real!$A$25:$BR$427,Incurred_Real!BK$1,FALSE))*$M148</f>
        <v>0</v>
      </c>
      <c r="AI148" s="232">
        <f>(VLOOKUP($C148,Incurred_Real!$A$25:$BR$427,Incurred_Real!BL$1,FALSE))*$M148</f>
        <v>0</v>
      </c>
      <c r="AJ148" s="232">
        <f>(VLOOKUP($C148,Incurred_Real!$A$25:$BR$427,Incurred_Real!BM$1,FALSE))*$M148</f>
        <v>0</v>
      </c>
      <c r="AK148" s="232">
        <f>(VLOOKUP($C148,Incurred_Real!$A$25:$BR$427,Incurred_Real!BN$1,FALSE))*$M148</f>
        <v>0</v>
      </c>
      <c r="AL148" s="232">
        <f>(VLOOKUP($C148,Incurred_Real!$A$25:$BR$427,Incurred_Real!BO$1,FALSE))*$M148</f>
        <v>0</v>
      </c>
      <c r="AM148" s="232">
        <f>(VLOOKUP($C148,Incurred_Real!$A$25:$BR$427,Incurred_Real!BP$1,FALSE))*$M148</f>
        <v>0</v>
      </c>
      <c r="AN148" s="232">
        <f>(VLOOKUP($C148,Incurred_Real!$A$25:$BR$427,Incurred_Real!BQ$1,FALSE))*$M148</f>
        <v>0</v>
      </c>
      <c r="AO148" s="232">
        <f>(VLOOKUP($C148,Incurred_Real!$A$25:$BR$427,Incurred_Real!BR$1,FALSE))*$M148</f>
        <v>0</v>
      </c>
      <c r="AP148" s="232">
        <f t="shared" si="19"/>
        <v>0</v>
      </c>
      <c r="AR148" s="232" t="b">
        <f t="shared" si="20"/>
        <v>1</v>
      </c>
    </row>
    <row r="149" spans="3:44" x14ac:dyDescent="0.15">
      <c r="C149" s="11" t="s">
        <v>248</v>
      </c>
      <c r="D149" s="11" t="str">
        <f>VLOOKUP($C149,Incurred_Real!$A$24:$E$376,Incurred_Real!$B$1,FALSE)</f>
        <v>Automated IED configuration management</v>
      </c>
      <c r="E149" s="11" t="str">
        <f>VLOOKUP($C149,Incurred_Real!$A$24:$E$376,Incurred_Real!$D$1,FALSE)</f>
        <v>Information Technology</v>
      </c>
      <c r="F149" s="13">
        <f>IF(VLOOKUP($C149,Incurred_Real!$A$25:$AQ$426,Incurred_Real!$AL$1,FALSE)="Commissioned Extra",0,
IF(VLOOKUP($C149,Incurred_Real!$A$25:$AQ$426,Incurred_Real!$AK$1,FALSE)=F$4,VLOOKUP($C149,Incurred_Real!$A$25:$AQ$426,Incurred_Real!$AM$1,FALSE),0))</f>
        <v>0</v>
      </c>
      <c r="G149" s="13">
        <f>IF(VLOOKUP($C149,Incurred_Real!$A$25:$AQ$426,Incurred_Real!$AL$1,FALSE)="Commissioned Extra",0,
IF(VLOOKUP($C149,Incurred_Real!$A$25:$AQ$426,Incurred_Real!$AK$1,FALSE)=G$4,VLOOKUP($C149,Incurred_Real!$A$25:$AQ$426,Incurred_Real!$AM$1,FALSE),0))</f>
        <v>0</v>
      </c>
      <c r="H149" s="13">
        <f>IF(VLOOKUP($C149,Incurred_Real!$A$25:$AQ$426,Incurred_Real!$AL$1,FALSE)="Commissioned Extra",0,
IF(VLOOKUP($C149,Incurred_Real!$A$25:$AQ$426,Incurred_Real!$AK$1,FALSE)=H$4,VLOOKUP($C149,Incurred_Real!$A$25:$AQ$426,Incurred_Real!$AM$1,FALSE),0))</f>
        <v>0</v>
      </c>
      <c r="I149" s="13">
        <f>IF(VLOOKUP($C149,Incurred_Real!$A$25:$AQ$426,Incurred_Real!$AL$1,FALSE)="Commissioned Extra",0,
IF(VLOOKUP($C149,Incurred_Real!$A$25:$AQ$426,Incurred_Real!$AK$1,FALSE)=I$4,VLOOKUP($C149,Incurred_Real!$A$25:$AQ$426,Incurred_Real!$AM$1,FALSE),0))</f>
        <v>0</v>
      </c>
      <c r="J149" s="13">
        <f>IF(VLOOKUP($C149,Incurred_Real!$A$25:$AQ$426,Incurred_Real!$AL$1,FALSE)="Commissioned Extra",0,
IF(VLOOKUP($C149,Incurred_Real!$A$25:$AQ$426,Incurred_Real!$AK$1,FALSE)=J$4,VLOOKUP($C149,Incurred_Real!$A$25:$AQ$426,Incurred_Real!$AM$1,FALSE),0))</f>
        <v>0</v>
      </c>
      <c r="K149" s="13">
        <f>IF(VLOOKUP($C149,Incurred_Real!$A$25:$AQ$426,Incurred_Real!$AL$1,FALSE)="Commissioned Extra",0,
IF(VLOOKUP($C149,Incurred_Real!$A$25:$AQ$426,Incurred_Real!$AK$1,FALSE)=K$4,VLOOKUP($C149,Incurred_Real!$A$25:$AQ$426,Incurred_Real!$AM$1,FALSE),0))</f>
        <v>0</v>
      </c>
      <c r="L149" s="13">
        <f>IF(VLOOKUP($C149,Incurred_Real!$A$25:$AQ$426,Incurred_Real!$AL$1,FALSE)="Commissioned Extra",0,
IF(VLOOKUP($C149,Incurred_Real!$A$25:$AQ$426,Incurred_Real!$AK$1,FALSE)=L$4,VLOOKUP($C149,Incurred_Real!$A$25:$AQ$426,Incurred_Real!$AM$1,FALSE),0))</f>
        <v>0</v>
      </c>
      <c r="M149" s="232">
        <f t="shared" si="17"/>
        <v>0</v>
      </c>
      <c r="N149" s="232" t="str">
        <f t="shared" si="18"/>
        <v/>
      </c>
      <c r="P149" s="232">
        <f>(VLOOKUP($C149,Incurred_Real!$A$25:$BR$427,Incurred_Real!AS$1,FALSE))*$M149</f>
        <v>0</v>
      </c>
      <c r="Q149" s="232">
        <f>(VLOOKUP($C149,Incurred_Real!$A$25:$BR$427,Incurred_Real!AT$1,FALSE))*$M149</f>
        <v>0</v>
      </c>
      <c r="R149" s="232">
        <f>(VLOOKUP($C149,Incurred_Real!$A$25:$BR$427,Incurred_Real!AU$1,FALSE))*$M149</f>
        <v>0</v>
      </c>
      <c r="S149" s="232">
        <f>(VLOOKUP($C149,Incurred_Real!$A$25:$BR$427,Incurred_Real!AV$1,FALSE))*$M149</f>
        <v>0</v>
      </c>
      <c r="T149" s="232">
        <f>(VLOOKUP($C149,Incurred_Real!$A$25:$BR$427,Incurred_Real!AW$1,FALSE))*$M149</f>
        <v>0</v>
      </c>
      <c r="U149" s="232">
        <f>(VLOOKUP($C149,Incurred_Real!$A$25:$BR$427,Incurred_Real!AX$1,FALSE))*$M149</f>
        <v>0</v>
      </c>
      <c r="V149" s="232">
        <f>(VLOOKUP($C149,Incurred_Real!$A$25:$BR$427,Incurred_Real!AY$1,FALSE))*$M149</f>
        <v>0</v>
      </c>
      <c r="W149" s="232">
        <f>(VLOOKUP($C149,Incurred_Real!$A$25:$BR$427,Incurred_Real!AZ$1,FALSE))*$M149</f>
        <v>0</v>
      </c>
      <c r="X149" s="232">
        <f>(VLOOKUP($C149,Incurred_Real!$A$25:$BR$427,Incurred_Real!BA$1,FALSE))*$M149</f>
        <v>0</v>
      </c>
      <c r="Y149" s="232">
        <f>(VLOOKUP($C149,Incurred_Real!$A$25:$BR$427,Incurred_Real!BB$1,FALSE))*$M149</f>
        <v>0</v>
      </c>
      <c r="Z149" s="232">
        <f>(VLOOKUP($C149,Incurred_Real!$A$25:$BR$427,Incurred_Real!BC$1,FALSE))*$M149</f>
        <v>0</v>
      </c>
      <c r="AA149" s="232">
        <f>(VLOOKUP($C149,Incurred_Real!$A$25:$BR$427,Incurred_Real!BD$1,FALSE))*$M149</f>
        <v>0</v>
      </c>
      <c r="AB149" s="232">
        <f>(VLOOKUP($C149,Incurred_Real!$A$25:$BR$427,Incurred_Real!BE$1,FALSE))*$M149</f>
        <v>0</v>
      </c>
      <c r="AC149" s="232">
        <f>(VLOOKUP($C149,Incurred_Real!$A$25:$BR$427,Incurred_Real!BF$1,FALSE))*$M149</f>
        <v>0</v>
      </c>
      <c r="AD149" s="232">
        <f>(VLOOKUP($C149,Incurred_Real!$A$25:$BR$427,Incurred_Real!BG$1,FALSE))*$M149</f>
        <v>0</v>
      </c>
      <c r="AE149" s="232">
        <f>(VLOOKUP($C149,Incurred_Real!$A$25:$BR$427,Incurred_Real!BH$1,FALSE))*$M149</f>
        <v>0</v>
      </c>
      <c r="AF149" s="232">
        <f>(VLOOKUP($C149,Incurred_Real!$A$25:$BR$427,Incurred_Real!BI$1,FALSE))*$M149</f>
        <v>0</v>
      </c>
      <c r="AG149" s="232">
        <f>(VLOOKUP($C149,Incurred_Real!$A$25:$BR$427,Incurred_Real!BJ$1,FALSE))*$M149</f>
        <v>0</v>
      </c>
      <c r="AH149" s="232">
        <f>(VLOOKUP($C149,Incurred_Real!$A$25:$BR$427,Incurred_Real!BK$1,FALSE))*$M149</f>
        <v>0</v>
      </c>
      <c r="AI149" s="232">
        <f>(VLOOKUP($C149,Incurred_Real!$A$25:$BR$427,Incurred_Real!BL$1,FALSE))*$M149</f>
        <v>0</v>
      </c>
      <c r="AJ149" s="232">
        <f>(VLOOKUP($C149,Incurred_Real!$A$25:$BR$427,Incurred_Real!BM$1,FALSE))*$M149</f>
        <v>0</v>
      </c>
      <c r="AK149" s="232">
        <f>(VLOOKUP($C149,Incurred_Real!$A$25:$BR$427,Incurred_Real!BN$1,FALSE))*$M149</f>
        <v>0</v>
      </c>
      <c r="AL149" s="232">
        <f>(VLOOKUP($C149,Incurred_Real!$A$25:$BR$427,Incurred_Real!BO$1,FALSE))*$M149</f>
        <v>0</v>
      </c>
      <c r="AM149" s="232">
        <f>(VLOOKUP($C149,Incurred_Real!$A$25:$BR$427,Incurred_Real!BP$1,FALSE))*$M149</f>
        <v>0</v>
      </c>
      <c r="AN149" s="232">
        <f>(VLOOKUP($C149,Incurred_Real!$A$25:$BR$427,Incurred_Real!BQ$1,FALSE))*$M149</f>
        <v>0</v>
      </c>
      <c r="AO149" s="232">
        <f>(VLOOKUP($C149,Incurred_Real!$A$25:$BR$427,Incurred_Real!BR$1,FALSE))*$M149</f>
        <v>0</v>
      </c>
      <c r="AP149" s="232">
        <f t="shared" si="19"/>
        <v>0</v>
      </c>
      <c r="AR149" s="232" t="b">
        <f t="shared" si="20"/>
        <v>1</v>
      </c>
    </row>
    <row r="150" spans="3:44" x14ac:dyDescent="0.15">
      <c r="C150" s="11" t="s">
        <v>250</v>
      </c>
      <c r="D150" s="11" t="str">
        <f>VLOOKUP($C150,Incurred_Real!$A$24:$E$376,Incurred_Real!$B$1,FALSE)</f>
        <v>Operational Data Network Architecture and Security</v>
      </c>
      <c r="E150" s="11" t="str">
        <f>VLOOKUP($C150,Incurred_Real!$A$24:$E$376,Incurred_Real!$D$1,FALSE)</f>
        <v>Security/Compliance</v>
      </c>
      <c r="F150" s="13">
        <f>IF(VLOOKUP($C150,Incurred_Real!$A$25:$AQ$426,Incurred_Real!$AL$1,FALSE)="Commissioned Extra",0,
IF(VLOOKUP($C150,Incurred_Real!$A$25:$AQ$426,Incurred_Real!$AK$1,FALSE)=F$4,VLOOKUP($C150,Incurred_Real!$A$25:$AQ$426,Incurred_Real!$AM$1,FALSE),0))</f>
        <v>0</v>
      </c>
      <c r="G150" s="13">
        <f>IF(VLOOKUP($C150,Incurred_Real!$A$25:$AQ$426,Incurred_Real!$AL$1,FALSE)="Commissioned Extra",0,
IF(VLOOKUP($C150,Incurred_Real!$A$25:$AQ$426,Incurred_Real!$AK$1,FALSE)=G$4,VLOOKUP($C150,Incurred_Real!$A$25:$AQ$426,Incurred_Real!$AM$1,FALSE),0))</f>
        <v>0</v>
      </c>
      <c r="H150" s="13">
        <f>IF(VLOOKUP($C150,Incurred_Real!$A$25:$AQ$426,Incurred_Real!$AL$1,FALSE)="Commissioned Extra",0,
IF(VLOOKUP($C150,Incurred_Real!$A$25:$AQ$426,Incurred_Real!$AK$1,FALSE)=H$4,VLOOKUP($C150,Incurred_Real!$A$25:$AQ$426,Incurred_Real!$AM$1,FALSE),0))</f>
        <v>0</v>
      </c>
      <c r="I150" s="13">
        <f>IF(VLOOKUP($C150,Incurred_Real!$A$25:$AQ$426,Incurred_Real!$AL$1,FALSE)="Commissioned Extra",0,
IF(VLOOKUP($C150,Incurred_Real!$A$25:$AQ$426,Incurred_Real!$AK$1,FALSE)=I$4,VLOOKUP($C150,Incurred_Real!$A$25:$AQ$426,Incurred_Real!$AM$1,FALSE),0))</f>
        <v>0</v>
      </c>
      <c r="J150" s="13">
        <f>IF(VLOOKUP($C150,Incurred_Real!$A$25:$AQ$426,Incurred_Real!$AL$1,FALSE)="Commissioned Extra",0,
IF(VLOOKUP($C150,Incurred_Real!$A$25:$AQ$426,Incurred_Real!$AK$1,FALSE)=J$4,VLOOKUP($C150,Incurred_Real!$A$25:$AQ$426,Incurred_Real!$AM$1,FALSE),0))</f>
        <v>0</v>
      </c>
      <c r="K150" s="13">
        <f>IF(VLOOKUP($C150,Incurred_Real!$A$25:$AQ$426,Incurred_Real!$AL$1,FALSE)="Commissioned Extra",0,
IF(VLOOKUP($C150,Incurred_Real!$A$25:$AQ$426,Incurred_Real!$AK$1,FALSE)=K$4,VLOOKUP($C150,Incurred_Real!$A$25:$AQ$426,Incurred_Real!$AM$1,FALSE),0))</f>
        <v>0</v>
      </c>
      <c r="L150" s="13">
        <f>IF(VLOOKUP($C150,Incurred_Real!$A$25:$AQ$426,Incurred_Real!$AL$1,FALSE)="Commissioned Extra",0,
IF(VLOOKUP($C150,Incurred_Real!$A$25:$AQ$426,Incurred_Real!$AK$1,FALSE)=L$4,VLOOKUP($C150,Incurred_Real!$A$25:$AQ$426,Incurred_Real!$AM$1,FALSE),0))</f>
        <v>0</v>
      </c>
      <c r="M150" s="232">
        <f t="shared" si="17"/>
        <v>0</v>
      </c>
      <c r="N150" s="232" t="str">
        <f t="shared" si="18"/>
        <v/>
      </c>
      <c r="P150" s="232">
        <f>(VLOOKUP($C150,Incurred_Real!$A$25:$BR$427,Incurred_Real!AS$1,FALSE))*$M150</f>
        <v>0</v>
      </c>
      <c r="Q150" s="232">
        <f>(VLOOKUP($C150,Incurred_Real!$A$25:$BR$427,Incurred_Real!AT$1,FALSE))*$M150</f>
        <v>0</v>
      </c>
      <c r="R150" s="232">
        <f>(VLOOKUP($C150,Incurred_Real!$A$25:$BR$427,Incurred_Real!AU$1,FALSE))*$M150</f>
        <v>0</v>
      </c>
      <c r="S150" s="232">
        <f>(VLOOKUP($C150,Incurred_Real!$A$25:$BR$427,Incurred_Real!AV$1,FALSE))*$M150</f>
        <v>0</v>
      </c>
      <c r="T150" s="232">
        <f>(VLOOKUP($C150,Incurred_Real!$A$25:$BR$427,Incurred_Real!AW$1,FALSE))*$M150</f>
        <v>0</v>
      </c>
      <c r="U150" s="232">
        <f>(VLOOKUP($C150,Incurred_Real!$A$25:$BR$427,Incurred_Real!AX$1,FALSE))*$M150</f>
        <v>0</v>
      </c>
      <c r="V150" s="232">
        <f>(VLOOKUP($C150,Incurred_Real!$A$25:$BR$427,Incurred_Real!AY$1,FALSE))*$M150</f>
        <v>0</v>
      </c>
      <c r="W150" s="232">
        <f>(VLOOKUP($C150,Incurred_Real!$A$25:$BR$427,Incurred_Real!AZ$1,FALSE))*$M150</f>
        <v>0</v>
      </c>
      <c r="X150" s="232">
        <f>(VLOOKUP($C150,Incurred_Real!$A$25:$BR$427,Incurred_Real!BA$1,FALSE))*$M150</f>
        <v>0</v>
      </c>
      <c r="Y150" s="232">
        <f>(VLOOKUP($C150,Incurred_Real!$A$25:$BR$427,Incurred_Real!BB$1,FALSE))*$M150</f>
        <v>0</v>
      </c>
      <c r="Z150" s="232">
        <f>(VLOOKUP($C150,Incurred_Real!$A$25:$BR$427,Incurred_Real!BC$1,FALSE))*$M150</f>
        <v>0</v>
      </c>
      <c r="AA150" s="232">
        <f>(VLOOKUP($C150,Incurred_Real!$A$25:$BR$427,Incurred_Real!BD$1,FALSE))*$M150</f>
        <v>0</v>
      </c>
      <c r="AB150" s="232">
        <f>(VLOOKUP($C150,Incurred_Real!$A$25:$BR$427,Incurred_Real!BE$1,FALSE))*$M150</f>
        <v>0</v>
      </c>
      <c r="AC150" s="232">
        <f>(VLOOKUP($C150,Incurred_Real!$A$25:$BR$427,Incurred_Real!BF$1,FALSE))*$M150</f>
        <v>0</v>
      </c>
      <c r="AD150" s="232">
        <f>(VLOOKUP($C150,Incurred_Real!$A$25:$BR$427,Incurred_Real!BG$1,FALSE))*$M150</f>
        <v>0</v>
      </c>
      <c r="AE150" s="232">
        <f>(VLOOKUP($C150,Incurred_Real!$A$25:$BR$427,Incurred_Real!BH$1,FALSE))*$M150</f>
        <v>0</v>
      </c>
      <c r="AF150" s="232">
        <f>(VLOOKUP($C150,Incurred_Real!$A$25:$BR$427,Incurred_Real!BI$1,FALSE))*$M150</f>
        <v>0</v>
      </c>
      <c r="AG150" s="232">
        <f>(VLOOKUP($C150,Incurred_Real!$A$25:$BR$427,Incurred_Real!BJ$1,FALSE))*$M150</f>
        <v>0</v>
      </c>
      <c r="AH150" s="232">
        <f>(VLOOKUP($C150,Incurred_Real!$A$25:$BR$427,Incurred_Real!BK$1,FALSE))*$M150</f>
        <v>0</v>
      </c>
      <c r="AI150" s="232">
        <f>(VLOOKUP($C150,Incurred_Real!$A$25:$BR$427,Incurred_Real!BL$1,FALSE))*$M150</f>
        <v>0</v>
      </c>
      <c r="AJ150" s="232">
        <f>(VLOOKUP($C150,Incurred_Real!$A$25:$BR$427,Incurred_Real!BM$1,FALSE))*$M150</f>
        <v>0</v>
      </c>
      <c r="AK150" s="232">
        <f>(VLOOKUP($C150,Incurred_Real!$A$25:$BR$427,Incurred_Real!BN$1,FALSE))*$M150</f>
        <v>0</v>
      </c>
      <c r="AL150" s="232">
        <f>(VLOOKUP($C150,Incurred_Real!$A$25:$BR$427,Incurred_Real!BO$1,FALSE))*$M150</f>
        <v>0</v>
      </c>
      <c r="AM150" s="232">
        <f>(VLOOKUP($C150,Incurred_Real!$A$25:$BR$427,Incurred_Real!BP$1,FALSE))*$M150</f>
        <v>0</v>
      </c>
      <c r="AN150" s="232">
        <f>(VLOOKUP($C150,Incurred_Real!$A$25:$BR$427,Incurred_Real!BQ$1,FALSE))*$M150</f>
        <v>0</v>
      </c>
      <c r="AO150" s="232">
        <f>(VLOOKUP($C150,Incurred_Real!$A$25:$BR$427,Incurred_Real!BR$1,FALSE))*$M150</f>
        <v>0</v>
      </c>
      <c r="AP150" s="232">
        <f t="shared" si="19"/>
        <v>0</v>
      </c>
      <c r="AR150" s="232" t="b">
        <f t="shared" si="20"/>
        <v>1</v>
      </c>
    </row>
    <row r="151" spans="3:44" x14ac:dyDescent="0.15">
      <c r="C151" s="11" t="s">
        <v>252</v>
      </c>
      <c r="D151" s="11" t="str">
        <f>VLOOKUP($C151,Incurred_Real!$A$24:$E$376,Incurred_Real!$B$1,FALSE)</f>
        <v>IT Architecture Support Systems Implementation</v>
      </c>
      <c r="E151" s="11" t="str">
        <f>VLOOKUP($C151,Incurred_Real!$A$24:$E$376,Incurred_Real!$D$1,FALSE)</f>
        <v>Information Technology</v>
      </c>
      <c r="F151" s="13">
        <f>IF(VLOOKUP($C151,Incurred_Real!$A$25:$AQ$426,Incurred_Real!$AL$1,FALSE)="Commissioned Extra",0,
IF(VLOOKUP($C151,Incurred_Real!$A$25:$AQ$426,Incurred_Real!$AK$1,FALSE)=F$4,VLOOKUP($C151,Incurred_Real!$A$25:$AQ$426,Incurred_Real!$AM$1,FALSE),0))</f>
        <v>0</v>
      </c>
      <c r="G151" s="13">
        <f>IF(VLOOKUP($C151,Incurred_Real!$A$25:$AQ$426,Incurred_Real!$AL$1,FALSE)="Commissioned Extra",0,
IF(VLOOKUP($C151,Incurred_Real!$A$25:$AQ$426,Incurred_Real!$AK$1,FALSE)=G$4,VLOOKUP($C151,Incurred_Real!$A$25:$AQ$426,Incurred_Real!$AM$1,FALSE),0))</f>
        <v>0</v>
      </c>
      <c r="H151" s="13">
        <f>IF(VLOOKUP($C151,Incurred_Real!$A$25:$AQ$426,Incurred_Real!$AL$1,FALSE)="Commissioned Extra",0,
IF(VLOOKUP($C151,Incurred_Real!$A$25:$AQ$426,Incurred_Real!$AK$1,FALSE)=H$4,VLOOKUP($C151,Incurred_Real!$A$25:$AQ$426,Incurred_Real!$AM$1,FALSE),0))</f>
        <v>0</v>
      </c>
      <c r="I151" s="13">
        <f>IF(VLOOKUP($C151,Incurred_Real!$A$25:$AQ$426,Incurred_Real!$AL$1,FALSE)="Commissioned Extra",0,
IF(VLOOKUP($C151,Incurred_Real!$A$25:$AQ$426,Incurred_Real!$AK$1,FALSE)=I$4,VLOOKUP($C151,Incurred_Real!$A$25:$AQ$426,Incurred_Real!$AM$1,FALSE),0))</f>
        <v>0</v>
      </c>
      <c r="J151" s="13">
        <f>IF(VLOOKUP($C151,Incurred_Real!$A$25:$AQ$426,Incurred_Real!$AL$1,FALSE)="Commissioned Extra",0,
IF(VLOOKUP($C151,Incurred_Real!$A$25:$AQ$426,Incurred_Real!$AK$1,FALSE)=J$4,VLOOKUP($C151,Incurred_Real!$A$25:$AQ$426,Incurred_Real!$AM$1,FALSE),0))</f>
        <v>0</v>
      </c>
      <c r="K151" s="13">
        <f>IF(VLOOKUP($C151,Incurred_Real!$A$25:$AQ$426,Incurred_Real!$AL$1,FALSE)="Commissioned Extra",0,
IF(VLOOKUP($C151,Incurred_Real!$A$25:$AQ$426,Incurred_Real!$AK$1,FALSE)=K$4,VLOOKUP($C151,Incurred_Real!$A$25:$AQ$426,Incurred_Real!$AM$1,FALSE),0))</f>
        <v>0</v>
      </c>
      <c r="L151" s="13">
        <f>IF(VLOOKUP($C151,Incurred_Real!$A$25:$AQ$426,Incurred_Real!$AL$1,FALSE)="Commissioned Extra",0,
IF(VLOOKUP($C151,Incurred_Real!$A$25:$AQ$426,Incurred_Real!$AK$1,FALSE)=L$4,VLOOKUP($C151,Incurred_Real!$A$25:$AQ$426,Incurred_Real!$AM$1,FALSE),0))</f>
        <v>0</v>
      </c>
      <c r="M151" s="232">
        <f t="shared" si="17"/>
        <v>0</v>
      </c>
      <c r="N151" s="232" t="str">
        <f t="shared" si="18"/>
        <v/>
      </c>
      <c r="P151" s="232">
        <f>(VLOOKUP($C151,Incurred_Real!$A$25:$BR$427,Incurred_Real!AS$1,FALSE))*$M151</f>
        <v>0</v>
      </c>
      <c r="Q151" s="232">
        <f>(VLOOKUP($C151,Incurred_Real!$A$25:$BR$427,Incurred_Real!AT$1,FALSE))*$M151</f>
        <v>0</v>
      </c>
      <c r="R151" s="232">
        <f>(VLOOKUP($C151,Incurred_Real!$A$25:$BR$427,Incurred_Real!AU$1,FALSE))*$M151</f>
        <v>0</v>
      </c>
      <c r="S151" s="232">
        <f>(VLOOKUP($C151,Incurred_Real!$A$25:$BR$427,Incurred_Real!AV$1,FALSE))*$M151</f>
        <v>0</v>
      </c>
      <c r="T151" s="232">
        <f>(VLOOKUP($C151,Incurred_Real!$A$25:$BR$427,Incurred_Real!AW$1,FALSE))*$M151</f>
        <v>0</v>
      </c>
      <c r="U151" s="232">
        <f>(VLOOKUP($C151,Incurred_Real!$A$25:$BR$427,Incurred_Real!AX$1,FALSE))*$M151</f>
        <v>0</v>
      </c>
      <c r="V151" s="232">
        <f>(VLOOKUP($C151,Incurred_Real!$A$25:$BR$427,Incurred_Real!AY$1,FALSE))*$M151</f>
        <v>0</v>
      </c>
      <c r="W151" s="232">
        <f>(VLOOKUP($C151,Incurred_Real!$A$25:$BR$427,Incurred_Real!AZ$1,FALSE))*$M151</f>
        <v>0</v>
      </c>
      <c r="X151" s="232">
        <f>(VLOOKUP($C151,Incurred_Real!$A$25:$BR$427,Incurred_Real!BA$1,FALSE))*$M151</f>
        <v>0</v>
      </c>
      <c r="Y151" s="232">
        <f>(VLOOKUP($C151,Incurred_Real!$A$25:$BR$427,Incurred_Real!BB$1,FALSE))*$M151</f>
        <v>0</v>
      </c>
      <c r="Z151" s="232">
        <f>(VLOOKUP($C151,Incurred_Real!$A$25:$BR$427,Incurred_Real!BC$1,FALSE))*$M151</f>
        <v>0</v>
      </c>
      <c r="AA151" s="232">
        <f>(VLOOKUP($C151,Incurred_Real!$A$25:$BR$427,Incurred_Real!BD$1,FALSE))*$M151</f>
        <v>0</v>
      </c>
      <c r="AB151" s="232">
        <f>(VLOOKUP($C151,Incurred_Real!$A$25:$BR$427,Incurred_Real!BE$1,FALSE))*$M151</f>
        <v>0</v>
      </c>
      <c r="AC151" s="232">
        <f>(VLOOKUP($C151,Incurred_Real!$A$25:$BR$427,Incurred_Real!BF$1,FALSE))*$M151</f>
        <v>0</v>
      </c>
      <c r="AD151" s="232">
        <f>(VLOOKUP($C151,Incurred_Real!$A$25:$BR$427,Incurred_Real!BG$1,FALSE))*$M151</f>
        <v>0</v>
      </c>
      <c r="AE151" s="232">
        <f>(VLOOKUP($C151,Incurred_Real!$A$25:$BR$427,Incurred_Real!BH$1,FALSE))*$M151</f>
        <v>0</v>
      </c>
      <c r="AF151" s="232">
        <f>(VLOOKUP($C151,Incurred_Real!$A$25:$BR$427,Incurred_Real!BI$1,FALSE))*$M151</f>
        <v>0</v>
      </c>
      <c r="AG151" s="232">
        <f>(VLOOKUP($C151,Incurred_Real!$A$25:$BR$427,Incurred_Real!BJ$1,FALSE))*$M151</f>
        <v>0</v>
      </c>
      <c r="AH151" s="232">
        <f>(VLOOKUP($C151,Incurred_Real!$A$25:$BR$427,Incurred_Real!BK$1,FALSE))*$M151</f>
        <v>0</v>
      </c>
      <c r="AI151" s="232">
        <f>(VLOOKUP($C151,Incurred_Real!$A$25:$BR$427,Incurred_Real!BL$1,FALSE))*$M151</f>
        <v>0</v>
      </c>
      <c r="AJ151" s="232">
        <f>(VLOOKUP($C151,Incurred_Real!$A$25:$BR$427,Incurred_Real!BM$1,FALSE))*$M151</f>
        <v>0</v>
      </c>
      <c r="AK151" s="232">
        <f>(VLOOKUP($C151,Incurred_Real!$A$25:$BR$427,Incurred_Real!BN$1,FALSE))*$M151</f>
        <v>0</v>
      </c>
      <c r="AL151" s="232">
        <f>(VLOOKUP($C151,Incurred_Real!$A$25:$BR$427,Incurred_Real!BO$1,FALSE))*$M151</f>
        <v>0</v>
      </c>
      <c r="AM151" s="232">
        <f>(VLOOKUP($C151,Incurred_Real!$A$25:$BR$427,Incurred_Real!BP$1,FALSE))*$M151</f>
        <v>0</v>
      </c>
      <c r="AN151" s="232">
        <f>(VLOOKUP($C151,Incurred_Real!$A$25:$BR$427,Incurred_Real!BQ$1,FALSE))*$M151</f>
        <v>0</v>
      </c>
      <c r="AO151" s="232">
        <f>(VLOOKUP($C151,Incurred_Real!$A$25:$BR$427,Incurred_Real!BR$1,FALSE))*$M151</f>
        <v>0</v>
      </c>
      <c r="AP151" s="232">
        <f t="shared" si="19"/>
        <v>0</v>
      </c>
      <c r="AR151" s="232" t="b">
        <f t="shared" si="20"/>
        <v>1</v>
      </c>
    </row>
    <row r="152" spans="3:44" x14ac:dyDescent="0.15">
      <c r="C152" s="11" t="s">
        <v>253</v>
      </c>
      <c r="D152" s="11" t="str">
        <f>VLOOKUP($C152,Incurred_Real!$A$24:$E$376,Incurred_Real!$B$1,FALSE)</f>
        <v>Asset Cost and Risk Optimisation</v>
      </c>
      <c r="E152" s="11" t="str">
        <f>VLOOKUP($C152,Incurred_Real!$A$24:$E$376,Incurred_Real!$D$1,FALSE)</f>
        <v>Information Technology</v>
      </c>
      <c r="F152" s="13">
        <f>IF(VLOOKUP($C152,Incurred_Real!$A$25:$AQ$426,Incurred_Real!$AL$1,FALSE)="Commissioned Extra",0,
IF(VLOOKUP($C152,Incurred_Real!$A$25:$AQ$426,Incurred_Real!$AK$1,FALSE)=F$4,VLOOKUP($C152,Incurred_Real!$A$25:$AQ$426,Incurred_Real!$AM$1,FALSE),0))</f>
        <v>0</v>
      </c>
      <c r="G152" s="13">
        <f>IF(VLOOKUP($C152,Incurred_Real!$A$25:$AQ$426,Incurred_Real!$AL$1,FALSE)="Commissioned Extra",0,
IF(VLOOKUP($C152,Incurred_Real!$A$25:$AQ$426,Incurred_Real!$AK$1,FALSE)=G$4,VLOOKUP($C152,Incurred_Real!$A$25:$AQ$426,Incurred_Real!$AM$1,FALSE),0))</f>
        <v>0</v>
      </c>
      <c r="H152" s="13">
        <f>IF(VLOOKUP($C152,Incurred_Real!$A$25:$AQ$426,Incurred_Real!$AL$1,FALSE)="Commissioned Extra",0,
IF(VLOOKUP($C152,Incurred_Real!$A$25:$AQ$426,Incurred_Real!$AK$1,FALSE)=H$4,VLOOKUP($C152,Incurred_Real!$A$25:$AQ$426,Incurred_Real!$AM$1,FALSE),0))</f>
        <v>0</v>
      </c>
      <c r="I152" s="13">
        <f>IF(VLOOKUP($C152,Incurred_Real!$A$25:$AQ$426,Incurred_Real!$AL$1,FALSE)="Commissioned Extra",0,
IF(VLOOKUP($C152,Incurred_Real!$A$25:$AQ$426,Incurred_Real!$AK$1,FALSE)=I$4,VLOOKUP($C152,Incurred_Real!$A$25:$AQ$426,Incurred_Real!$AM$1,FALSE),0))</f>
        <v>0</v>
      </c>
      <c r="J152" s="13">
        <f>IF(VLOOKUP($C152,Incurred_Real!$A$25:$AQ$426,Incurred_Real!$AL$1,FALSE)="Commissioned Extra",0,
IF(VLOOKUP($C152,Incurred_Real!$A$25:$AQ$426,Incurred_Real!$AK$1,FALSE)=J$4,VLOOKUP($C152,Incurred_Real!$A$25:$AQ$426,Incurred_Real!$AM$1,FALSE),0))</f>
        <v>0</v>
      </c>
      <c r="K152" s="13">
        <f>IF(VLOOKUP($C152,Incurred_Real!$A$25:$AQ$426,Incurred_Real!$AL$1,FALSE)="Commissioned Extra",0,
IF(VLOOKUP($C152,Incurred_Real!$A$25:$AQ$426,Incurred_Real!$AK$1,FALSE)=K$4,VLOOKUP($C152,Incurred_Real!$A$25:$AQ$426,Incurred_Real!$AM$1,FALSE),0))</f>
        <v>0</v>
      </c>
      <c r="L152" s="13">
        <f>IF(VLOOKUP($C152,Incurred_Real!$A$25:$AQ$426,Incurred_Real!$AL$1,FALSE)="Commissioned Extra",0,
IF(VLOOKUP($C152,Incurred_Real!$A$25:$AQ$426,Incurred_Real!$AK$1,FALSE)=L$4,VLOOKUP($C152,Incurred_Real!$A$25:$AQ$426,Incurred_Real!$AM$1,FALSE),0))</f>
        <v>0</v>
      </c>
      <c r="M152" s="232">
        <f t="shared" si="17"/>
        <v>0</v>
      </c>
      <c r="N152" s="232" t="str">
        <f t="shared" si="18"/>
        <v/>
      </c>
      <c r="P152" s="232">
        <f>(VLOOKUP($C152,Incurred_Real!$A$25:$BR$427,Incurred_Real!AS$1,FALSE))*$M152</f>
        <v>0</v>
      </c>
      <c r="Q152" s="232">
        <f>(VLOOKUP($C152,Incurred_Real!$A$25:$BR$427,Incurred_Real!AT$1,FALSE))*$M152</f>
        <v>0</v>
      </c>
      <c r="R152" s="232">
        <f>(VLOOKUP($C152,Incurred_Real!$A$25:$BR$427,Incurred_Real!AU$1,FALSE))*$M152</f>
        <v>0</v>
      </c>
      <c r="S152" s="232">
        <f>(VLOOKUP($C152,Incurred_Real!$A$25:$BR$427,Incurred_Real!AV$1,FALSE))*$M152</f>
        <v>0</v>
      </c>
      <c r="T152" s="232">
        <f>(VLOOKUP($C152,Incurred_Real!$A$25:$BR$427,Incurred_Real!AW$1,FALSE))*$M152</f>
        <v>0</v>
      </c>
      <c r="U152" s="232">
        <f>(VLOOKUP($C152,Incurred_Real!$A$25:$BR$427,Incurred_Real!AX$1,FALSE))*$M152</f>
        <v>0</v>
      </c>
      <c r="V152" s="232">
        <f>(VLOOKUP($C152,Incurred_Real!$A$25:$BR$427,Incurred_Real!AY$1,FALSE))*$M152</f>
        <v>0</v>
      </c>
      <c r="W152" s="232">
        <f>(VLOOKUP($C152,Incurred_Real!$A$25:$BR$427,Incurred_Real!AZ$1,FALSE))*$M152</f>
        <v>0</v>
      </c>
      <c r="X152" s="232">
        <f>(VLOOKUP($C152,Incurred_Real!$A$25:$BR$427,Incurred_Real!BA$1,FALSE))*$M152</f>
        <v>0</v>
      </c>
      <c r="Y152" s="232">
        <f>(VLOOKUP($C152,Incurred_Real!$A$25:$BR$427,Incurred_Real!BB$1,FALSE))*$M152</f>
        <v>0</v>
      </c>
      <c r="Z152" s="232">
        <f>(VLOOKUP($C152,Incurred_Real!$A$25:$BR$427,Incurred_Real!BC$1,FALSE))*$M152</f>
        <v>0</v>
      </c>
      <c r="AA152" s="232">
        <f>(VLOOKUP($C152,Incurred_Real!$A$25:$BR$427,Incurred_Real!BD$1,FALSE))*$M152</f>
        <v>0</v>
      </c>
      <c r="AB152" s="232">
        <f>(VLOOKUP($C152,Incurred_Real!$A$25:$BR$427,Incurred_Real!BE$1,FALSE))*$M152</f>
        <v>0</v>
      </c>
      <c r="AC152" s="232">
        <f>(VLOOKUP($C152,Incurred_Real!$A$25:$BR$427,Incurred_Real!BF$1,FALSE))*$M152</f>
        <v>0</v>
      </c>
      <c r="AD152" s="232">
        <f>(VLOOKUP($C152,Incurred_Real!$A$25:$BR$427,Incurred_Real!BG$1,FALSE))*$M152</f>
        <v>0</v>
      </c>
      <c r="AE152" s="232">
        <f>(VLOOKUP($C152,Incurred_Real!$A$25:$BR$427,Incurred_Real!BH$1,FALSE))*$M152</f>
        <v>0</v>
      </c>
      <c r="AF152" s="232">
        <f>(VLOOKUP($C152,Incurred_Real!$A$25:$BR$427,Incurred_Real!BI$1,FALSE))*$M152</f>
        <v>0</v>
      </c>
      <c r="AG152" s="232">
        <f>(VLOOKUP($C152,Incurred_Real!$A$25:$BR$427,Incurred_Real!BJ$1,FALSE))*$M152</f>
        <v>0</v>
      </c>
      <c r="AH152" s="232">
        <f>(VLOOKUP($C152,Incurred_Real!$A$25:$BR$427,Incurred_Real!BK$1,FALSE))*$M152</f>
        <v>0</v>
      </c>
      <c r="AI152" s="232">
        <f>(VLOOKUP($C152,Incurred_Real!$A$25:$BR$427,Incurred_Real!BL$1,FALSE))*$M152</f>
        <v>0</v>
      </c>
      <c r="AJ152" s="232">
        <f>(VLOOKUP($C152,Incurred_Real!$A$25:$BR$427,Incurred_Real!BM$1,FALSE))*$M152</f>
        <v>0</v>
      </c>
      <c r="AK152" s="232">
        <f>(VLOOKUP($C152,Incurred_Real!$A$25:$BR$427,Incurred_Real!BN$1,FALSE))*$M152</f>
        <v>0</v>
      </c>
      <c r="AL152" s="232">
        <f>(VLOOKUP($C152,Incurred_Real!$A$25:$BR$427,Incurred_Real!BO$1,FALSE))*$M152</f>
        <v>0</v>
      </c>
      <c r="AM152" s="232">
        <f>(VLOOKUP($C152,Incurred_Real!$A$25:$BR$427,Incurred_Real!BP$1,FALSE))*$M152</f>
        <v>0</v>
      </c>
      <c r="AN152" s="232">
        <f>(VLOOKUP($C152,Incurred_Real!$A$25:$BR$427,Incurred_Real!BQ$1,FALSE))*$M152</f>
        <v>0</v>
      </c>
      <c r="AO152" s="232">
        <f>(VLOOKUP($C152,Incurred_Real!$A$25:$BR$427,Incurred_Real!BR$1,FALSE))*$M152</f>
        <v>0</v>
      </c>
      <c r="AP152" s="232">
        <f t="shared" si="19"/>
        <v>0</v>
      </c>
      <c r="AR152" s="232" t="b">
        <f t="shared" si="20"/>
        <v>1</v>
      </c>
    </row>
    <row r="153" spans="3:44" x14ac:dyDescent="0.15">
      <c r="C153" s="11" t="s">
        <v>255</v>
      </c>
      <c r="D153" s="11" t="str">
        <f>VLOOKUP($C153,Incurred_Real!$A$24:$E$376,Incurred_Real!$B$1,FALSE)</f>
        <v>Asset Performance Systems</v>
      </c>
      <c r="E153" s="11" t="str">
        <f>VLOOKUP($C153,Incurred_Real!$A$24:$E$376,Incurred_Real!$D$1,FALSE)</f>
        <v>Replacement</v>
      </c>
      <c r="F153" s="13">
        <f>IF(VLOOKUP($C153,Incurred_Real!$A$25:$AQ$426,Incurred_Real!$AL$1,FALSE)="Commissioned Extra",0,
IF(VLOOKUP($C153,Incurred_Real!$A$25:$AQ$426,Incurred_Real!$AK$1,FALSE)=F$4,VLOOKUP($C153,Incurred_Real!$A$25:$AQ$426,Incurred_Real!$AM$1,FALSE),0))</f>
        <v>0</v>
      </c>
      <c r="G153" s="13">
        <f>IF(VLOOKUP($C153,Incurred_Real!$A$25:$AQ$426,Incurred_Real!$AL$1,FALSE)="Commissioned Extra",0,
IF(VLOOKUP($C153,Incurred_Real!$A$25:$AQ$426,Incurred_Real!$AK$1,FALSE)=G$4,VLOOKUP($C153,Incurred_Real!$A$25:$AQ$426,Incurred_Real!$AM$1,FALSE),0))</f>
        <v>1727757.1316936109</v>
      </c>
      <c r="H153" s="13">
        <f>IF(VLOOKUP($C153,Incurred_Real!$A$25:$AQ$426,Incurred_Real!$AL$1,FALSE)="Commissioned Extra",0,
IF(VLOOKUP($C153,Incurred_Real!$A$25:$AQ$426,Incurred_Real!$AK$1,FALSE)=H$4,VLOOKUP($C153,Incurred_Real!$A$25:$AQ$426,Incurred_Real!$AM$1,FALSE),0))</f>
        <v>0</v>
      </c>
      <c r="I153" s="13">
        <f>IF(VLOOKUP($C153,Incurred_Real!$A$25:$AQ$426,Incurred_Real!$AL$1,FALSE)="Commissioned Extra",0,
IF(VLOOKUP($C153,Incurred_Real!$A$25:$AQ$426,Incurred_Real!$AK$1,FALSE)=I$4,VLOOKUP($C153,Incurred_Real!$A$25:$AQ$426,Incurred_Real!$AM$1,FALSE),0))</f>
        <v>0</v>
      </c>
      <c r="J153" s="13">
        <f>IF(VLOOKUP($C153,Incurred_Real!$A$25:$AQ$426,Incurred_Real!$AL$1,FALSE)="Commissioned Extra",0,
IF(VLOOKUP($C153,Incurred_Real!$A$25:$AQ$426,Incurred_Real!$AK$1,FALSE)=J$4,VLOOKUP($C153,Incurred_Real!$A$25:$AQ$426,Incurred_Real!$AM$1,FALSE),0))</f>
        <v>0</v>
      </c>
      <c r="K153" s="13">
        <f>IF(VLOOKUP($C153,Incurred_Real!$A$25:$AQ$426,Incurred_Real!$AL$1,FALSE)="Commissioned Extra",0,
IF(VLOOKUP($C153,Incurred_Real!$A$25:$AQ$426,Incurred_Real!$AK$1,FALSE)=K$4,VLOOKUP($C153,Incurred_Real!$A$25:$AQ$426,Incurred_Real!$AM$1,FALSE),0))</f>
        <v>0</v>
      </c>
      <c r="L153" s="13">
        <f>IF(VLOOKUP($C153,Incurred_Real!$A$25:$AQ$426,Incurred_Real!$AL$1,FALSE)="Commissioned Extra",0,
IF(VLOOKUP($C153,Incurred_Real!$A$25:$AQ$426,Incurred_Real!$AK$1,FALSE)=L$4,VLOOKUP($C153,Incurred_Real!$A$25:$AQ$426,Incurred_Real!$AM$1,FALSE),0))</f>
        <v>0</v>
      </c>
      <c r="M153" s="232">
        <f t="shared" si="17"/>
        <v>1727757.1316936109</v>
      </c>
      <c r="N153" s="232">
        <f t="shared" si="18"/>
        <v>2023</v>
      </c>
      <c r="P153" s="232">
        <f>(VLOOKUP($C153,Incurred_Real!$A$25:$BR$427,Incurred_Real!AS$1,FALSE))*$M153</f>
        <v>0</v>
      </c>
      <c r="Q153" s="232">
        <f>(VLOOKUP($C153,Incurred_Real!$A$25:$BR$427,Incurred_Real!AT$1,FALSE))*$M153</f>
        <v>0</v>
      </c>
      <c r="R153" s="232">
        <f>(VLOOKUP($C153,Incurred_Real!$A$25:$BR$427,Incurred_Real!AU$1,FALSE))*$M153</f>
        <v>0</v>
      </c>
      <c r="S153" s="232">
        <f>(VLOOKUP($C153,Incurred_Real!$A$25:$BR$427,Incurred_Real!AV$1,FALSE))*$M153</f>
        <v>1727757.1316936109</v>
      </c>
      <c r="T153" s="232">
        <f>(VLOOKUP($C153,Incurred_Real!$A$25:$BR$427,Incurred_Real!AW$1,FALSE))*$M153</f>
        <v>0</v>
      </c>
      <c r="U153" s="232">
        <f>(VLOOKUP($C153,Incurred_Real!$A$25:$BR$427,Incurred_Real!AX$1,FALSE))*$M153</f>
        <v>0</v>
      </c>
      <c r="V153" s="232">
        <f>(VLOOKUP($C153,Incurred_Real!$A$25:$BR$427,Incurred_Real!AY$1,FALSE))*$M153</f>
        <v>0</v>
      </c>
      <c r="W153" s="232">
        <f>(VLOOKUP($C153,Incurred_Real!$A$25:$BR$427,Incurred_Real!AZ$1,FALSE))*$M153</f>
        <v>0</v>
      </c>
      <c r="X153" s="232">
        <f>(VLOOKUP($C153,Incurred_Real!$A$25:$BR$427,Incurred_Real!BA$1,FALSE))*$M153</f>
        <v>0</v>
      </c>
      <c r="Y153" s="232">
        <f>(VLOOKUP($C153,Incurred_Real!$A$25:$BR$427,Incurred_Real!BB$1,FALSE))*$M153</f>
        <v>0</v>
      </c>
      <c r="Z153" s="232">
        <f>(VLOOKUP($C153,Incurred_Real!$A$25:$BR$427,Incurred_Real!BC$1,FALSE))*$M153</f>
        <v>0</v>
      </c>
      <c r="AA153" s="232">
        <f>(VLOOKUP($C153,Incurred_Real!$A$25:$BR$427,Incurred_Real!BD$1,FALSE))*$M153</f>
        <v>0</v>
      </c>
      <c r="AB153" s="232">
        <f>(VLOOKUP($C153,Incurred_Real!$A$25:$BR$427,Incurred_Real!BE$1,FALSE))*$M153</f>
        <v>0</v>
      </c>
      <c r="AC153" s="232">
        <f>(VLOOKUP($C153,Incurred_Real!$A$25:$BR$427,Incurred_Real!BF$1,FALSE))*$M153</f>
        <v>0</v>
      </c>
      <c r="AD153" s="232">
        <f>(VLOOKUP($C153,Incurred_Real!$A$25:$BR$427,Incurred_Real!BG$1,FALSE))*$M153</f>
        <v>0</v>
      </c>
      <c r="AE153" s="232">
        <f>(VLOOKUP($C153,Incurred_Real!$A$25:$BR$427,Incurred_Real!BH$1,FALSE))*$M153</f>
        <v>0</v>
      </c>
      <c r="AF153" s="232">
        <f>(VLOOKUP($C153,Incurred_Real!$A$25:$BR$427,Incurred_Real!BI$1,FALSE))*$M153</f>
        <v>0</v>
      </c>
      <c r="AG153" s="232">
        <f>(VLOOKUP($C153,Incurred_Real!$A$25:$BR$427,Incurred_Real!BJ$1,FALSE))*$M153</f>
        <v>0</v>
      </c>
      <c r="AH153" s="232">
        <f>(VLOOKUP($C153,Incurred_Real!$A$25:$BR$427,Incurred_Real!BK$1,FALSE))*$M153</f>
        <v>0</v>
      </c>
      <c r="AI153" s="232">
        <f>(VLOOKUP($C153,Incurred_Real!$A$25:$BR$427,Incurred_Real!BL$1,FALSE))*$M153</f>
        <v>0</v>
      </c>
      <c r="AJ153" s="232">
        <f>(VLOOKUP($C153,Incurred_Real!$A$25:$BR$427,Incurred_Real!BM$1,FALSE))*$M153</f>
        <v>0</v>
      </c>
      <c r="AK153" s="232">
        <f>(VLOOKUP($C153,Incurred_Real!$A$25:$BR$427,Incurred_Real!BN$1,FALSE))*$M153</f>
        <v>0</v>
      </c>
      <c r="AL153" s="232">
        <f>(VLOOKUP($C153,Incurred_Real!$A$25:$BR$427,Incurred_Real!BO$1,FALSE))*$M153</f>
        <v>0</v>
      </c>
      <c r="AM153" s="232">
        <f>(VLOOKUP($C153,Incurred_Real!$A$25:$BR$427,Incurred_Real!BP$1,FALSE))*$M153</f>
        <v>0</v>
      </c>
      <c r="AN153" s="232">
        <f>(VLOOKUP($C153,Incurred_Real!$A$25:$BR$427,Incurred_Real!BQ$1,FALSE))*$M153</f>
        <v>0</v>
      </c>
      <c r="AO153" s="232">
        <f>(VLOOKUP($C153,Incurred_Real!$A$25:$BR$427,Incurred_Real!BR$1,FALSE))*$M153</f>
        <v>0</v>
      </c>
      <c r="AP153" s="232">
        <f t="shared" si="19"/>
        <v>1727757.1316936109</v>
      </c>
      <c r="AR153" s="232" t="b">
        <f t="shared" si="20"/>
        <v>1</v>
      </c>
    </row>
    <row r="154" spans="3:44" x14ac:dyDescent="0.15">
      <c r="C154" s="11" t="s">
        <v>257</v>
      </c>
      <c r="D154" s="11" t="str">
        <f>VLOOKUP($C154,Incurred_Real!$A$24:$E$376,Incurred_Real!$B$1,FALSE)</f>
        <v>Treasury and Risk Systems Implementation</v>
      </c>
      <c r="E154" s="11" t="str">
        <f>VLOOKUP($C154,Incurred_Real!$A$24:$E$376,Incurred_Real!$D$1,FALSE)</f>
        <v>Information Technology</v>
      </c>
      <c r="F154" s="13">
        <f>IF(VLOOKUP($C154,Incurred_Real!$A$25:$AQ$426,Incurred_Real!$AL$1,FALSE)="Commissioned Extra",0,
IF(VLOOKUP($C154,Incurred_Real!$A$25:$AQ$426,Incurred_Real!$AK$1,FALSE)=F$4,VLOOKUP($C154,Incurred_Real!$A$25:$AQ$426,Incurred_Real!$AM$1,FALSE),0))</f>
        <v>0</v>
      </c>
      <c r="G154" s="13">
        <f>IF(VLOOKUP($C154,Incurred_Real!$A$25:$AQ$426,Incurred_Real!$AL$1,FALSE)="Commissioned Extra",0,
IF(VLOOKUP($C154,Incurred_Real!$A$25:$AQ$426,Incurred_Real!$AK$1,FALSE)=G$4,VLOOKUP($C154,Incurred_Real!$A$25:$AQ$426,Incurred_Real!$AM$1,FALSE),0))</f>
        <v>0</v>
      </c>
      <c r="H154" s="13">
        <f>IF(VLOOKUP($C154,Incurred_Real!$A$25:$AQ$426,Incurred_Real!$AL$1,FALSE)="Commissioned Extra",0,
IF(VLOOKUP($C154,Incurred_Real!$A$25:$AQ$426,Incurred_Real!$AK$1,FALSE)=H$4,VLOOKUP($C154,Incurred_Real!$A$25:$AQ$426,Incurred_Real!$AM$1,FALSE),0))</f>
        <v>0</v>
      </c>
      <c r="I154" s="13">
        <f>IF(VLOOKUP($C154,Incurred_Real!$A$25:$AQ$426,Incurred_Real!$AL$1,FALSE)="Commissioned Extra",0,
IF(VLOOKUP($C154,Incurred_Real!$A$25:$AQ$426,Incurred_Real!$AK$1,FALSE)=I$4,VLOOKUP($C154,Incurred_Real!$A$25:$AQ$426,Incurred_Real!$AM$1,FALSE),0))</f>
        <v>0</v>
      </c>
      <c r="J154" s="13">
        <f>IF(VLOOKUP($C154,Incurred_Real!$A$25:$AQ$426,Incurred_Real!$AL$1,FALSE)="Commissioned Extra",0,
IF(VLOOKUP($C154,Incurred_Real!$A$25:$AQ$426,Incurred_Real!$AK$1,FALSE)=J$4,VLOOKUP($C154,Incurred_Real!$A$25:$AQ$426,Incurred_Real!$AM$1,FALSE),0))</f>
        <v>0</v>
      </c>
      <c r="K154" s="13">
        <f>IF(VLOOKUP($C154,Incurred_Real!$A$25:$AQ$426,Incurred_Real!$AL$1,FALSE)="Commissioned Extra",0,
IF(VLOOKUP($C154,Incurred_Real!$A$25:$AQ$426,Incurred_Real!$AK$1,FALSE)=K$4,VLOOKUP($C154,Incurred_Real!$A$25:$AQ$426,Incurred_Real!$AM$1,FALSE),0))</f>
        <v>0</v>
      </c>
      <c r="L154" s="13">
        <f>IF(VLOOKUP($C154,Incurred_Real!$A$25:$AQ$426,Incurred_Real!$AL$1,FALSE)="Commissioned Extra",0,
IF(VLOOKUP($C154,Incurred_Real!$A$25:$AQ$426,Incurred_Real!$AK$1,FALSE)=L$4,VLOOKUP($C154,Incurred_Real!$A$25:$AQ$426,Incurred_Real!$AM$1,FALSE),0))</f>
        <v>0</v>
      </c>
      <c r="M154" s="232">
        <f t="shared" si="17"/>
        <v>0</v>
      </c>
      <c r="N154" s="232" t="str">
        <f t="shared" si="18"/>
        <v/>
      </c>
      <c r="P154" s="232">
        <f>(VLOOKUP($C154,Incurred_Real!$A$25:$BR$427,Incurred_Real!AS$1,FALSE))*$M154</f>
        <v>0</v>
      </c>
      <c r="Q154" s="232">
        <f>(VLOOKUP($C154,Incurred_Real!$A$25:$BR$427,Incurred_Real!AT$1,FALSE))*$M154</f>
        <v>0</v>
      </c>
      <c r="R154" s="232">
        <f>(VLOOKUP($C154,Incurred_Real!$A$25:$BR$427,Incurred_Real!AU$1,FALSE))*$M154</f>
        <v>0</v>
      </c>
      <c r="S154" s="232">
        <f>(VLOOKUP($C154,Incurred_Real!$A$25:$BR$427,Incurred_Real!AV$1,FALSE))*$M154</f>
        <v>0</v>
      </c>
      <c r="T154" s="232">
        <f>(VLOOKUP($C154,Incurred_Real!$A$25:$BR$427,Incurred_Real!AW$1,FALSE))*$M154</f>
        <v>0</v>
      </c>
      <c r="U154" s="232">
        <f>(VLOOKUP($C154,Incurred_Real!$A$25:$BR$427,Incurred_Real!AX$1,FALSE))*$M154</f>
        <v>0</v>
      </c>
      <c r="V154" s="232">
        <f>(VLOOKUP($C154,Incurred_Real!$A$25:$BR$427,Incurred_Real!AY$1,FALSE))*$M154</f>
        <v>0</v>
      </c>
      <c r="W154" s="232">
        <f>(VLOOKUP($C154,Incurred_Real!$A$25:$BR$427,Incurred_Real!AZ$1,FALSE))*$M154</f>
        <v>0</v>
      </c>
      <c r="X154" s="232">
        <f>(VLOOKUP($C154,Incurred_Real!$A$25:$BR$427,Incurred_Real!BA$1,FALSE))*$M154</f>
        <v>0</v>
      </c>
      <c r="Y154" s="232">
        <f>(VLOOKUP($C154,Incurred_Real!$A$25:$BR$427,Incurred_Real!BB$1,FALSE))*$M154</f>
        <v>0</v>
      </c>
      <c r="Z154" s="232">
        <f>(VLOOKUP($C154,Incurred_Real!$A$25:$BR$427,Incurred_Real!BC$1,FALSE))*$M154</f>
        <v>0</v>
      </c>
      <c r="AA154" s="232">
        <f>(VLOOKUP($C154,Incurred_Real!$A$25:$BR$427,Incurred_Real!BD$1,FALSE))*$M154</f>
        <v>0</v>
      </c>
      <c r="AB154" s="232">
        <f>(VLOOKUP($C154,Incurred_Real!$A$25:$BR$427,Incurred_Real!BE$1,FALSE))*$M154</f>
        <v>0</v>
      </c>
      <c r="AC154" s="232">
        <f>(VLOOKUP($C154,Incurred_Real!$A$25:$BR$427,Incurred_Real!BF$1,FALSE))*$M154</f>
        <v>0</v>
      </c>
      <c r="AD154" s="232">
        <f>(VLOOKUP($C154,Incurred_Real!$A$25:$BR$427,Incurred_Real!BG$1,FALSE))*$M154</f>
        <v>0</v>
      </c>
      <c r="AE154" s="232">
        <f>(VLOOKUP($C154,Incurred_Real!$A$25:$BR$427,Incurred_Real!BH$1,FALSE))*$M154</f>
        <v>0</v>
      </c>
      <c r="AF154" s="232">
        <f>(VLOOKUP($C154,Incurred_Real!$A$25:$BR$427,Incurred_Real!BI$1,FALSE))*$M154</f>
        <v>0</v>
      </c>
      <c r="AG154" s="232">
        <f>(VLOOKUP($C154,Incurred_Real!$A$25:$BR$427,Incurred_Real!BJ$1,FALSE))*$M154</f>
        <v>0</v>
      </c>
      <c r="AH154" s="232">
        <f>(VLOOKUP($C154,Incurred_Real!$A$25:$BR$427,Incurred_Real!BK$1,FALSE))*$M154</f>
        <v>0</v>
      </c>
      <c r="AI154" s="232">
        <f>(VLOOKUP($C154,Incurred_Real!$A$25:$BR$427,Incurred_Real!BL$1,FALSE))*$M154</f>
        <v>0</v>
      </c>
      <c r="AJ154" s="232">
        <f>(VLOOKUP($C154,Incurred_Real!$A$25:$BR$427,Incurred_Real!BM$1,FALSE))*$M154</f>
        <v>0</v>
      </c>
      <c r="AK154" s="232">
        <f>(VLOOKUP($C154,Incurred_Real!$A$25:$BR$427,Incurred_Real!BN$1,FALSE))*$M154</f>
        <v>0</v>
      </c>
      <c r="AL154" s="232">
        <f>(VLOOKUP($C154,Incurred_Real!$A$25:$BR$427,Incurred_Real!BO$1,FALSE))*$M154</f>
        <v>0</v>
      </c>
      <c r="AM154" s="232">
        <f>(VLOOKUP($C154,Incurred_Real!$A$25:$BR$427,Incurred_Real!BP$1,FALSE))*$M154</f>
        <v>0</v>
      </c>
      <c r="AN154" s="232">
        <f>(VLOOKUP($C154,Incurred_Real!$A$25:$BR$427,Incurred_Real!BQ$1,FALSE))*$M154</f>
        <v>0</v>
      </c>
      <c r="AO154" s="232">
        <f>(VLOOKUP($C154,Incurred_Real!$A$25:$BR$427,Incurred_Real!BR$1,FALSE))*$M154</f>
        <v>0</v>
      </c>
      <c r="AP154" s="232">
        <f t="shared" si="19"/>
        <v>0</v>
      </c>
      <c r="AR154" s="232" t="b">
        <f t="shared" si="20"/>
        <v>1</v>
      </c>
    </row>
    <row r="155" spans="3:44" x14ac:dyDescent="0.15">
      <c r="C155" s="11" t="s">
        <v>258</v>
      </c>
      <c r="D155" s="11" t="str">
        <f>VLOOKUP($C155,Incurred_Real!$A$24:$E$376,Incurred_Real!$B$1,FALSE)</f>
        <v>IT Systems Admin and Monitoring Tools Refresh</v>
      </c>
      <c r="E155" s="11" t="str">
        <f>VLOOKUP($C155,Incurred_Real!$A$24:$E$376,Incurred_Real!$D$1,FALSE)</f>
        <v>Information Technology</v>
      </c>
      <c r="F155" s="13">
        <f>IF(VLOOKUP($C155,Incurred_Real!$A$25:$AQ$426,Incurred_Real!$AL$1,FALSE)="Commissioned Extra",0,
IF(VLOOKUP($C155,Incurred_Real!$A$25:$AQ$426,Incurred_Real!$AK$1,FALSE)=F$4,VLOOKUP($C155,Incurred_Real!$A$25:$AQ$426,Incurred_Real!$AM$1,FALSE),0))</f>
        <v>0</v>
      </c>
      <c r="G155" s="13">
        <f>IF(VLOOKUP($C155,Incurred_Real!$A$25:$AQ$426,Incurred_Real!$AL$1,FALSE)="Commissioned Extra",0,
IF(VLOOKUP($C155,Incurred_Real!$A$25:$AQ$426,Incurred_Real!$AK$1,FALSE)=G$4,VLOOKUP($C155,Incurred_Real!$A$25:$AQ$426,Incurred_Real!$AM$1,FALSE),0))</f>
        <v>0</v>
      </c>
      <c r="H155" s="13">
        <f>IF(VLOOKUP($C155,Incurred_Real!$A$25:$AQ$426,Incurred_Real!$AL$1,FALSE)="Commissioned Extra",0,
IF(VLOOKUP($C155,Incurred_Real!$A$25:$AQ$426,Incurred_Real!$AK$1,FALSE)=H$4,VLOOKUP($C155,Incurred_Real!$A$25:$AQ$426,Incurred_Real!$AM$1,FALSE),0))</f>
        <v>196699.20296761915</v>
      </c>
      <c r="I155" s="13">
        <f>IF(VLOOKUP($C155,Incurred_Real!$A$25:$AQ$426,Incurred_Real!$AL$1,FALSE)="Commissioned Extra",0,
IF(VLOOKUP($C155,Incurred_Real!$A$25:$AQ$426,Incurred_Real!$AK$1,FALSE)=I$4,VLOOKUP($C155,Incurred_Real!$A$25:$AQ$426,Incurred_Real!$AM$1,FALSE),0))</f>
        <v>0</v>
      </c>
      <c r="J155" s="13">
        <f>IF(VLOOKUP($C155,Incurred_Real!$A$25:$AQ$426,Incurred_Real!$AL$1,FALSE)="Commissioned Extra",0,
IF(VLOOKUP($C155,Incurred_Real!$A$25:$AQ$426,Incurred_Real!$AK$1,FALSE)=J$4,VLOOKUP($C155,Incurred_Real!$A$25:$AQ$426,Incurred_Real!$AM$1,FALSE),0))</f>
        <v>0</v>
      </c>
      <c r="K155" s="13">
        <f>IF(VLOOKUP($C155,Incurred_Real!$A$25:$AQ$426,Incurred_Real!$AL$1,FALSE)="Commissioned Extra",0,
IF(VLOOKUP($C155,Incurred_Real!$A$25:$AQ$426,Incurred_Real!$AK$1,FALSE)=K$4,VLOOKUP($C155,Incurred_Real!$A$25:$AQ$426,Incurred_Real!$AM$1,FALSE),0))</f>
        <v>0</v>
      </c>
      <c r="L155" s="13">
        <f>IF(VLOOKUP($C155,Incurred_Real!$A$25:$AQ$426,Incurred_Real!$AL$1,FALSE)="Commissioned Extra",0,
IF(VLOOKUP($C155,Incurred_Real!$A$25:$AQ$426,Incurred_Real!$AK$1,FALSE)=L$4,VLOOKUP($C155,Incurred_Real!$A$25:$AQ$426,Incurred_Real!$AM$1,FALSE),0))</f>
        <v>0</v>
      </c>
      <c r="M155" s="232">
        <f t="shared" si="17"/>
        <v>196699.20296761915</v>
      </c>
      <c r="N155" s="232">
        <f t="shared" si="18"/>
        <v>2024</v>
      </c>
      <c r="P155" s="232">
        <f>(VLOOKUP($C155,Incurred_Real!$A$25:$BR$427,Incurred_Real!AS$1,FALSE))*$M155</f>
        <v>0</v>
      </c>
      <c r="Q155" s="232">
        <f>(VLOOKUP($C155,Incurred_Real!$A$25:$BR$427,Incurred_Real!AT$1,FALSE))*$M155</f>
        <v>0</v>
      </c>
      <c r="R155" s="232">
        <f>(VLOOKUP($C155,Incurred_Real!$A$25:$BR$427,Incurred_Real!AU$1,FALSE))*$M155</f>
        <v>0</v>
      </c>
      <c r="S155" s="232">
        <f>(VLOOKUP($C155,Incurred_Real!$A$25:$BR$427,Incurred_Real!AV$1,FALSE))*$M155</f>
        <v>196699.20296761915</v>
      </c>
      <c r="T155" s="232">
        <f>(VLOOKUP($C155,Incurred_Real!$A$25:$BR$427,Incurred_Real!AW$1,FALSE))*$M155</f>
        <v>0</v>
      </c>
      <c r="U155" s="232">
        <f>(VLOOKUP($C155,Incurred_Real!$A$25:$BR$427,Incurred_Real!AX$1,FALSE))*$M155</f>
        <v>0</v>
      </c>
      <c r="V155" s="232">
        <f>(VLOOKUP($C155,Incurred_Real!$A$25:$BR$427,Incurred_Real!AY$1,FALSE))*$M155</f>
        <v>0</v>
      </c>
      <c r="W155" s="232">
        <f>(VLOOKUP($C155,Incurred_Real!$A$25:$BR$427,Incurred_Real!AZ$1,FALSE))*$M155</f>
        <v>0</v>
      </c>
      <c r="X155" s="232">
        <f>(VLOOKUP($C155,Incurred_Real!$A$25:$BR$427,Incurred_Real!BA$1,FALSE))*$M155</f>
        <v>0</v>
      </c>
      <c r="Y155" s="232">
        <f>(VLOOKUP($C155,Incurred_Real!$A$25:$BR$427,Incurred_Real!BB$1,FALSE))*$M155</f>
        <v>0</v>
      </c>
      <c r="Z155" s="232">
        <f>(VLOOKUP($C155,Incurred_Real!$A$25:$BR$427,Incurred_Real!BC$1,FALSE))*$M155</f>
        <v>0</v>
      </c>
      <c r="AA155" s="232">
        <f>(VLOOKUP($C155,Incurred_Real!$A$25:$BR$427,Incurred_Real!BD$1,FALSE))*$M155</f>
        <v>0</v>
      </c>
      <c r="AB155" s="232">
        <f>(VLOOKUP($C155,Incurred_Real!$A$25:$BR$427,Incurred_Real!BE$1,FALSE))*$M155</f>
        <v>0</v>
      </c>
      <c r="AC155" s="232">
        <f>(VLOOKUP($C155,Incurred_Real!$A$25:$BR$427,Incurred_Real!BF$1,FALSE))*$M155</f>
        <v>0</v>
      </c>
      <c r="AD155" s="232">
        <f>(VLOOKUP($C155,Incurred_Real!$A$25:$BR$427,Incurred_Real!BG$1,FALSE))*$M155</f>
        <v>0</v>
      </c>
      <c r="AE155" s="232">
        <f>(VLOOKUP($C155,Incurred_Real!$A$25:$BR$427,Incurred_Real!BH$1,FALSE))*$M155</f>
        <v>0</v>
      </c>
      <c r="AF155" s="232">
        <f>(VLOOKUP($C155,Incurred_Real!$A$25:$BR$427,Incurred_Real!BI$1,FALSE))*$M155</f>
        <v>0</v>
      </c>
      <c r="AG155" s="232">
        <f>(VLOOKUP($C155,Incurred_Real!$A$25:$BR$427,Incurred_Real!BJ$1,FALSE))*$M155</f>
        <v>0</v>
      </c>
      <c r="AH155" s="232">
        <f>(VLOOKUP($C155,Incurred_Real!$A$25:$BR$427,Incurred_Real!BK$1,FALSE))*$M155</f>
        <v>0</v>
      </c>
      <c r="AI155" s="232">
        <f>(VLOOKUP($C155,Incurred_Real!$A$25:$BR$427,Incurred_Real!BL$1,FALSE))*$M155</f>
        <v>0</v>
      </c>
      <c r="AJ155" s="232">
        <f>(VLOOKUP($C155,Incurred_Real!$A$25:$BR$427,Incurred_Real!BM$1,FALSE))*$M155</f>
        <v>0</v>
      </c>
      <c r="AK155" s="232">
        <f>(VLOOKUP($C155,Incurred_Real!$A$25:$BR$427,Incurred_Real!BN$1,FALSE))*$M155</f>
        <v>0</v>
      </c>
      <c r="AL155" s="232">
        <f>(VLOOKUP($C155,Incurred_Real!$A$25:$BR$427,Incurred_Real!BO$1,FALSE))*$M155</f>
        <v>0</v>
      </c>
      <c r="AM155" s="232">
        <f>(VLOOKUP($C155,Incurred_Real!$A$25:$BR$427,Incurred_Real!BP$1,FALSE))*$M155</f>
        <v>0</v>
      </c>
      <c r="AN155" s="232">
        <f>(VLOOKUP($C155,Incurred_Real!$A$25:$BR$427,Incurred_Real!BQ$1,FALSE))*$M155</f>
        <v>0</v>
      </c>
      <c r="AO155" s="232">
        <f>(VLOOKUP($C155,Incurred_Real!$A$25:$BR$427,Incurred_Real!BR$1,FALSE))*$M155</f>
        <v>0</v>
      </c>
      <c r="AP155" s="232">
        <f t="shared" si="19"/>
        <v>196699.20296761915</v>
      </c>
      <c r="AR155" s="232" t="b">
        <f t="shared" si="20"/>
        <v>1</v>
      </c>
    </row>
    <row r="156" spans="3:44" x14ac:dyDescent="0.15">
      <c r="C156" s="11" t="s">
        <v>259</v>
      </c>
      <c r="D156" s="11" t="str">
        <f>VLOOKUP($C156,Incurred_Real!$A$24:$E$376,Incurred_Real!$B$1,FALSE)</f>
        <v>SCADA and RTU Configuration Management</v>
      </c>
      <c r="E156" s="11" t="str">
        <f>VLOOKUP($C156,Incurred_Real!$A$24:$E$376,Incurred_Real!$D$1,FALSE)</f>
        <v>Information Technology</v>
      </c>
      <c r="F156" s="13">
        <f>IF(VLOOKUP($C156,Incurred_Real!$A$25:$AQ$426,Incurred_Real!$AL$1,FALSE)="Commissioned Extra",0,
IF(VLOOKUP($C156,Incurred_Real!$A$25:$AQ$426,Incurred_Real!$AK$1,FALSE)=F$4,VLOOKUP($C156,Incurred_Real!$A$25:$AQ$426,Incurred_Real!$AM$1,FALSE),0))</f>
        <v>0</v>
      </c>
      <c r="G156" s="13">
        <f>IF(VLOOKUP($C156,Incurred_Real!$A$25:$AQ$426,Incurred_Real!$AL$1,FALSE)="Commissioned Extra",0,
IF(VLOOKUP($C156,Incurred_Real!$A$25:$AQ$426,Incurred_Real!$AK$1,FALSE)=G$4,VLOOKUP($C156,Incurred_Real!$A$25:$AQ$426,Incurred_Real!$AM$1,FALSE),0))</f>
        <v>0</v>
      </c>
      <c r="H156" s="13">
        <f>IF(VLOOKUP($C156,Incurred_Real!$A$25:$AQ$426,Incurred_Real!$AL$1,FALSE)="Commissioned Extra",0,
IF(VLOOKUP($C156,Incurred_Real!$A$25:$AQ$426,Incurred_Real!$AK$1,FALSE)=H$4,VLOOKUP($C156,Incurred_Real!$A$25:$AQ$426,Incurred_Real!$AM$1,FALSE),0))</f>
        <v>213256.82784972212</v>
      </c>
      <c r="I156" s="13">
        <f>IF(VLOOKUP($C156,Incurred_Real!$A$25:$AQ$426,Incurred_Real!$AL$1,FALSE)="Commissioned Extra",0,
IF(VLOOKUP($C156,Incurred_Real!$A$25:$AQ$426,Incurred_Real!$AK$1,FALSE)=I$4,VLOOKUP($C156,Incurred_Real!$A$25:$AQ$426,Incurred_Real!$AM$1,FALSE),0))</f>
        <v>0</v>
      </c>
      <c r="J156" s="13">
        <f>IF(VLOOKUP($C156,Incurred_Real!$A$25:$AQ$426,Incurred_Real!$AL$1,FALSE)="Commissioned Extra",0,
IF(VLOOKUP($C156,Incurred_Real!$A$25:$AQ$426,Incurred_Real!$AK$1,FALSE)=J$4,VLOOKUP($C156,Incurred_Real!$A$25:$AQ$426,Incurred_Real!$AM$1,FALSE),0))</f>
        <v>0</v>
      </c>
      <c r="K156" s="13">
        <f>IF(VLOOKUP($C156,Incurred_Real!$A$25:$AQ$426,Incurred_Real!$AL$1,FALSE)="Commissioned Extra",0,
IF(VLOOKUP($C156,Incurred_Real!$A$25:$AQ$426,Incurred_Real!$AK$1,FALSE)=K$4,VLOOKUP($C156,Incurred_Real!$A$25:$AQ$426,Incurred_Real!$AM$1,FALSE),0))</f>
        <v>0</v>
      </c>
      <c r="L156" s="13">
        <f>IF(VLOOKUP($C156,Incurred_Real!$A$25:$AQ$426,Incurred_Real!$AL$1,FALSE)="Commissioned Extra",0,
IF(VLOOKUP($C156,Incurred_Real!$A$25:$AQ$426,Incurred_Real!$AK$1,FALSE)=L$4,VLOOKUP($C156,Incurred_Real!$A$25:$AQ$426,Incurred_Real!$AM$1,FALSE),0))</f>
        <v>0</v>
      </c>
      <c r="M156" s="232">
        <f t="shared" si="17"/>
        <v>213256.82784972212</v>
      </c>
      <c r="N156" s="232">
        <f t="shared" si="18"/>
        <v>2024</v>
      </c>
      <c r="P156" s="232">
        <f>(VLOOKUP($C156,Incurred_Real!$A$25:$BR$427,Incurred_Real!AS$1,FALSE))*$M156</f>
        <v>0</v>
      </c>
      <c r="Q156" s="232">
        <f>(VLOOKUP($C156,Incurred_Real!$A$25:$BR$427,Incurred_Real!AT$1,FALSE))*$M156</f>
        <v>0</v>
      </c>
      <c r="R156" s="232">
        <f>(VLOOKUP($C156,Incurred_Real!$A$25:$BR$427,Incurred_Real!AU$1,FALSE))*$M156</f>
        <v>0</v>
      </c>
      <c r="S156" s="232">
        <f>(VLOOKUP($C156,Incurred_Real!$A$25:$BR$427,Incurred_Real!AV$1,FALSE))*$M156</f>
        <v>213256.82784972212</v>
      </c>
      <c r="T156" s="232">
        <f>(VLOOKUP($C156,Incurred_Real!$A$25:$BR$427,Incurred_Real!AW$1,FALSE))*$M156</f>
        <v>0</v>
      </c>
      <c r="U156" s="232">
        <f>(VLOOKUP($C156,Incurred_Real!$A$25:$BR$427,Incurred_Real!AX$1,FALSE))*$M156</f>
        <v>0</v>
      </c>
      <c r="V156" s="232">
        <f>(VLOOKUP($C156,Incurred_Real!$A$25:$BR$427,Incurred_Real!AY$1,FALSE))*$M156</f>
        <v>0</v>
      </c>
      <c r="W156" s="232">
        <f>(VLOOKUP($C156,Incurred_Real!$A$25:$BR$427,Incurred_Real!AZ$1,FALSE))*$M156</f>
        <v>0</v>
      </c>
      <c r="X156" s="232">
        <f>(VLOOKUP($C156,Incurred_Real!$A$25:$BR$427,Incurred_Real!BA$1,FALSE))*$M156</f>
        <v>0</v>
      </c>
      <c r="Y156" s="232">
        <f>(VLOOKUP($C156,Incurred_Real!$A$25:$BR$427,Incurred_Real!BB$1,FALSE))*$M156</f>
        <v>0</v>
      </c>
      <c r="Z156" s="232">
        <f>(VLOOKUP($C156,Incurred_Real!$A$25:$BR$427,Incurred_Real!BC$1,FALSE))*$M156</f>
        <v>0</v>
      </c>
      <c r="AA156" s="232">
        <f>(VLOOKUP($C156,Incurred_Real!$A$25:$BR$427,Incurred_Real!BD$1,FALSE))*$M156</f>
        <v>0</v>
      </c>
      <c r="AB156" s="232">
        <f>(VLOOKUP($C156,Incurred_Real!$A$25:$BR$427,Incurred_Real!BE$1,FALSE))*$M156</f>
        <v>0</v>
      </c>
      <c r="AC156" s="232">
        <f>(VLOOKUP($C156,Incurred_Real!$A$25:$BR$427,Incurred_Real!BF$1,FALSE))*$M156</f>
        <v>0</v>
      </c>
      <c r="AD156" s="232">
        <f>(VLOOKUP($C156,Incurred_Real!$A$25:$BR$427,Incurred_Real!BG$1,FALSE))*$M156</f>
        <v>0</v>
      </c>
      <c r="AE156" s="232">
        <f>(VLOOKUP($C156,Incurred_Real!$A$25:$BR$427,Incurred_Real!BH$1,FALSE))*$M156</f>
        <v>0</v>
      </c>
      <c r="AF156" s="232">
        <f>(VLOOKUP($C156,Incurred_Real!$A$25:$BR$427,Incurred_Real!BI$1,FALSE))*$M156</f>
        <v>0</v>
      </c>
      <c r="AG156" s="232">
        <f>(VLOOKUP($C156,Incurred_Real!$A$25:$BR$427,Incurred_Real!BJ$1,FALSE))*$M156</f>
        <v>0</v>
      </c>
      <c r="AH156" s="232">
        <f>(VLOOKUP($C156,Incurred_Real!$A$25:$BR$427,Incurred_Real!BK$1,FALSE))*$M156</f>
        <v>0</v>
      </c>
      <c r="AI156" s="232">
        <f>(VLOOKUP($C156,Incurred_Real!$A$25:$BR$427,Incurred_Real!BL$1,FALSE))*$M156</f>
        <v>0</v>
      </c>
      <c r="AJ156" s="232">
        <f>(VLOOKUP($C156,Incurred_Real!$A$25:$BR$427,Incurred_Real!BM$1,FALSE))*$M156</f>
        <v>0</v>
      </c>
      <c r="AK156" s="232">
        <f>(VLOOKUP($C156,Incurred_Real!$A$25:$BR$427,Incurred_Real!BN$1,FALSE))*$M156</f>
        <v>0</v>
      </c>
      <c r="AL156" s="232">
        <f>(VLOOKUP($C156,Incurred_Real!$A$25:$BR$427,Incurred_Real!BO$1,FALSE))*$M156</f>
        <v>0</v>
      </c>
      <c r="AM156" s="232">
        <f>(VLOOKUP($C156,Incurred_Real!$A$25:$BR$427,Incurred_Real!BP$1,FALSE))*$M156</f>
        <v>0</v>
      </c>
      <c r="AN156" s="232">
        <f>(VLOOKUP($C156,Incurred_Real!$A$25:$BR$427,Incurred_Real!BQ$1,FALSE))*$M156</f>
        <v>0</v>
      </c>
      <c r="AO156" s="232">
        <f>(VLOOKUP($C156,Incurred_Real!$A$25:$BR$427,Incurred_Real!BR$1,FALSE))*$M156</f>
        <v>0</v>
      </c>
      <c r="AP156" s="232">
        <f t="shared" si="19"/>
        <v>213256.82784972212</v>
      </c>
      <c r="AR156" s="232" t="b">
        <f t="shared" si="20"/>
        <v>1</v>
      </c>
    </row>
    <row r="157" spans="3:44" x14ac:dyDescent="0.15">
      <c r="C157" s="11" t="s">
        <v>261</v>
      </c>
      <c r="D157" s="11" t="str">
        <f>VLOOKUP($C157,Incurred_Real!$A$24:$E$376,Incurred_Real!$B$1,FALSE)</f>
        <v>Inventory Purchases 2021-22</v>
      </c>
      <c r="E157" s="11" t="str">
        <f>VLOOKUP($C157,Incurred_Real!$A$24:$E$376,Incurred_Real!$D$1,FALSE)</f>
        <v>Inventory/Spares</v>
      </c>
      <c r="F157" s="13">
        <f>IF(VLOOKUP($C157,Incurred_Real!$A$25:$AQ$426,Incurred_Real!$AL$1,FALSE)="Commissioned Extra",0,
IF(VLOOKUP($C157,Incurred_Real!$A$25:$AQ$426,Incurred_Real!$AK$1,FALSE)=F$4,VLOOKUP($C157,Incurred_Real!$A$25:$AQ$426,Incurred_Real!$AM$1,FALSE),0))</f>
        <v>0</v>
      </c>
      <c r="G157" s="13">
        <f>IF(VLOOKUP($C157,Incurred_Real!$A$25:$AQ$426,Incurred_Real!$AL$1,FALSE)="Commissioned Extra",0,
IF(VLOOKUP($C157,Incurred_Real!$A$25:$AQ$426,Incurred_Real!$AK$1,FALSE)=G$4,VLOOKUP($C157,Incurred_Real!$A$25:$AQ$426,Incurred_Real!$AM$1,FALSE),0))</f>
        <v>2739382.6412252332</v>
      </c>
      <c r="H157" s="13">
        <f>IF(VLOOKUP($C157,Incurred_Real!$A$25:$AQ$426,Incurred_Real!$AL$1,FALSE)="Commissioned Extra",0,
IF(VLOOKUP($C157,Incurred_Real!$A$25:$AQ$426,Incurred_Real!$AK$1,FALSE)=H$4,VLOOKUP($C157,Incurred_Real!$A$25:$AQ$426,Incurred_Real!$AM$1,FALSE),0))</f>
        <v>0</v>
      </c>
      <c r="I157" s="13">
        <f>IF(VLOOKUP($C157,Incurred_Real!$A$25:$AQ$426,Incurred_Real!$AL$1,FALSE)="Commissioned Extra",0,
IF(VLOOKUP($C157,Incurred_Real!$A$25:$AQ$426,Incurred_Real!$AK$1,FALSE)=I$4,VLOOKUP($C157,Incurred_Real!$A$25:$AQ$426,Incurred_Real!$AM$1,FALSE),0))</f>
        <v>0</v>
      </c>
      <c r="J157" s="13">
        <f>IF(VLOOKUP($C157,Incurred_Real!$A$25:$AQ$426,Incurred_Real!$AL$1,FALSE)="Commissioned Extra",0,
IF(VLOOKUP($C157,Incurred_Real!$A$25:$AQ$426,Incurred_Real!$AK$1,FALSE)=J$4,VLOOKUP($C157,Incurred_Real!$A$25:$AQ$426,Incurred_Real!$AM$1,FALSE),0))</f>
        <v>0</v>
      </c>
      <c r="K157" s="13">
        <f>IF(VLOOKUP($C157,Incurred_Real!$A$25:$AQ$426,Incurred_Real!$AL$1,FALSE)="Commissioned Extra",0,
IF(VLOOKUP($C157,Incurred_Real!$A$25:$AQ$426,Incurred_Real!$AK$1,FALSE)=K$4,VLOOKUP($C157,Incurred_Real!$A$25:$AQ$426,Incurred_Real!$AM$1,FALSE),0))</f>
        <v>0</v>
      </c>
      <c r="L157" s="13">
        <f>IF(VLOOKUP($C157,Incurred_Real!$A$25:$AQ$426,Incurred_Real!$AL$1,FALSE)="Commissioned Extra",0,
IF(VLOOKUP($C157,Incurred_Real!$A$25:$AQ$426,Incurred_Real!$AK$1,FALSE)=L$4,VLOOKUP($C157,Incurred_Real!$A$25:$AQ$426,Incurred_Real!$AM$1,FALSE),0))</f>
        <v>0</v>
      </c>
      <c r="M157" s="232">
        <f t="shared" si="17"/>
        <v>2739382.6412252332</v>
      </c>
      <c r="N157" s="232">
        <f t="shared" si="18"/>
        <v>2023</v>
      </c>
      <c r="P157" s="232">
        <f>(VLOOKUP($C157,Incurred_Real!$A$25:$BR$427,Incurred_Real!AS$1,FALSE))*$M157</f>
        <v>0</v>
      </c>
      <c r="Q157" s="232">
        <f>(VLOOKUP($C157,Incurred_Real!$A$25:$BR$427,Incurred_Real!AT$1,FALSE))*$M157</f>
        <v>0</v>
      </c>
      <c r="R157" s="232">
        <f>(VLOOKUP($C157,Incurred_Real!$A$25:$BR$427,Incurred_Real!AU$1,FALSE))*$M157</f>
        <v>0</v>
      </c>
      <c r="S157" s="232">
        <f>(VLOOKUP($C157,Incurred_Real!$A$25:$BR$427,Incurred_Real!AV$1,FALSE))*$M157</f>
        <v>0</v>
      </c>
      <c r="T157" s="232">
        <f>(VLOOKUP($C157,Incurred_Real!$A$25:$BR$427,Incurred_Real!AW$1,FALSE))*$M157</f>
        <v>0</v>
      </c>
      <c r="U157" s="232">
        <f>(VLOOKUP($C157,Incurred_Real!$A$25:$BR$427,Incurred_Real!AX$1,FALSE))*$M157</f>
        <v>0</v>
      </c>
      <c r="V157" s="232">
        <f>(VLOOKUP($C157,Incurred_Real!$A$25:$BR$427,Incurred_Real!AY$1,FALSE))*$M157</f>
        <v>0</v>
      </c>
      <c r="W157" s="232">
        <f>(VLOOKUP($C157,Incurred_Real!$A$25:$BR$427,Incurred_Real!AZ$1,FALSE))*$M157</f>
        <v>0</v>
      </c>
      <c r="X157" s="232">
        <f>(VLOOKUP($C157,Incurred_Real!$A$25:$BR$427,Incurred_Real!BA$1,FALSE))*$M157</f>
        <v>0</v>
      </c>
      <c r="Y157" s="232">
        <f>(VLOOKUP($C157,Incurred_Real!$A$25:$BR$427,Incurred_Real!BB$1,FALSE))*$M157</f>
        <v>2739382.6412252332</v>
      </c>
      <c r="Z157" s="232">
        <f>(VLOOKUP($C157,Incurred_Real!$A$25:$BR$427,Incurred_Real!BC$1,FALSE))*$M157</f>
        <v>0</v>
      </c>
      <c r="AA157" s="232">
        <f>(VLOOKUP($C157,Incurred_Real!$A$25:$BR$427,Incurred_Real!BD$1,FALSE))*$M157</f>
        <v>0</v>
      </c>
      <c r="AB157" s="232">
        <f>(VLOOKUP($C157,Incurred_Real!$A$25:$BR$427,Incurred_Real!BE$1,FALSE))*$M157</f>
        <v>0</v>
      </c>
      <c r="AC157" s="232">
        <f>(VLOOKUP($C157,Incurred_Real!$A$25:$BR$427,Incurred_Real!BF$1,FALSE))*$M157</f>
        <v>0</v>
      </c>
      <c r="AD157" s="232">
        <f>(VLOOKUP($C157,Incurred_Real!$A$25:$BR$427,Incurred_Real!BG$1,FALSE))*$M157</f>
        <v>0</v>
      </c>
      <c r="AE157" s="232">
        <f>(VLOOKUP($C157,Incurred_Real!$A$25:$BR$427,Incurred_Real!BH$1,FALSE))*$M157</f>
        <v>0</v>
      </c>
      <c r="AF157" s="232">
        <f>(VLOOKUP($C157,Incurred_Real!$A$25:$BR$427,Incurred_Real!BI$1,FALSE))*$M157</f>
        <v>0</v>
      </c>
      <c r="AG157" s="232">
        <f>(VLOOKUP($C157,Incurred_Real!$A$25:$BR$427,Incurred_Real!BJ$1,FALSE))*$M157</f>
        <v>0</v>
      </c>
      <c r="AH157" s="232">
        <f>(VLOOKUP($C157,Incurred_Real!$A$25:$BR$427,Incurred_Real!BK$1,FALSE))*$M157</f>
        <v>0</v>
      </c>
      <c r="AI157" s="232">
        <f>(VLOOKUP($C157,Incurred_Real!$A$25:$BR$427,Incurred_Real!BL$1,FALSE))*$M157</f>
        <v>0</v>
      </c>
      <c r="AJ157" s="232">
        <f>(VLOOKUP($C157,Incurred_Real!$A$25:$BR$427,Incurred_Real!BM$1,FALSE))*$M157</f>
        <v>0</v>
      </c>
      <c r="AK157" s="232">
        <f>(VLOOKUP($C157,Incurred_Real!$A$25:$BR$427,Incurred_Real!BN$1,FALSE))*$M157</f>
        <v>0</v>
      </c>
      <c r="AL157" s="232">
        <f>(VLOOKUP($C157,Incurred_Real!$A$25:$BR$427,Incurred_Real!BO$1,FALSE))*$M157</f>
        <v>0</v>
      </c>
      <c r="AM157" s="232">
        <f>(VLOOKUP($C157,Incurred_Real!$A$25:$BR$427,Incurred_Real!BP$1,FALSE))*$M157</f>
        <v>0</v>
      </c>
      <c r="AN157" s="232">
        <f>(VLOOKUP($C157,Incurred_Real!$A$25:$BR$427,Incurred_Real!BQ$1,FALSE))*$M157</f>
        <v>0</v>
      </c>
      <c r="AO157" s="232">
        <f>(VLOOKUP($C157,Incurred_Real!$A$25:$BR$427,Incurred_Real!BR$1,FALSE))*$M157</f>
        <v>0</v>
      </c>
      <c r="AP157" s="232">
        <f t="shared" si="19"/>
        <v>2739382.6412252332</v>
      </c>
      <c r="AR157" s="232" t="b">
        <f t="shared" si="20"/>
        <v>1</v>
      </c>
    </row>
    <row r="158" spans="3:44" x14ac:dyDescent="0.15">
      <c r="C158" s="11" t="s">
        <v>263</v>
      </c>
      <c r="D158" s="11" t="str">
        <f>VLOOKUP($C158,Incurred_Real!$A$24:$E$376,Incurred_Real!$B$1,FALSE)</f>
        <v>Inventory Purchases 2022-23</v>
      </c>
      <c r="E158" s="11" t="str">
        <f>VLOOKUP($C158,Incurred_Real!$A$24:$E$376,Incurred_Real!$D$1,FALSE)</f>
        <v>Inventory/Spares</v>
      </c>
      <c r="F158" s="13">
        <f>IF(VLOOKUP($C158,Incurred_Real!$A$25:$AQ$426,Incurred_Real!$AL$1,FALSE)="Commissioned Extra",0,
IF(VLOOKUP($C158,Incurred_Real!$A$25:$AQ$426,Incurred_Real!$AK$1,FALSE)=F$4,VLOOKUP($C158,Incurred_Real!$A$25:$AQ$426,Incurred_Real!$AM$1,FALSE),0))</f>
        <v>0</v>
      </c>
      <c r="G158" s="13">
        <f>IF(VLOOKUP($C158,Incurred_Real!$A$25:$AQ$426,Incurred_Real!$AL$1,FALSE)="Commissioned Extra",0,
IF(VLOOKUP($C158,Incurred_Real!$A$25:$AQ$426,Incurred_Real!$AK$1,FALSE)=G$4,VLOOKUP($C158,Incurred_Real!$A$25:$AQ$426,Incurred_Real!$AM$1,FALSE),0))</f>
        <v>1986689.0609392747</v>
      </c>
      <c r="H158" s="13">
        <f>IF(VLOOKUP($C158,Incurred_Real!$A$25:$AQ$426,Incurred_Real!$AL$1,FALSE)="Commissioned Extra",0,
IF(VLOOKUP($C158,Incurred_Real!$A$25:$AQ$426,Incurred_Real!$AK$1,FALSE)=H$4,VLOOKUP($C158,Incurred_Real!$A$25:$AQ$426,Incurred_Real!$AM$1,FALSE),0))</f>
        <v>0</v>
      </c>
      <c r="I158" s="13">
        <f>IF(VLOOKUP($C158,Incurred_Real!$A$25:$AQ$426,Incurred_Real!$AL$1,FALSE)="Commissioned Extra",0,
IF(VLOOKUP($C158,Incurred_Real!$A$25:$AQ$426,Incurred_Real!$AK$1,FALSE)=I$4,VLOOKUP($C158,Incurred_Real!$A$25:$AQ$426,Incurred_Real!$AM$1,FALSE),0))</f>
        <v>0</v>
      </c>
      <c r="J158" s="13">
        <f>IF(VLOOKUP($C158,Incurred_Real!$A$25:$AQ$426,Incurred_Real!$AL$1,FALSE)="Commissioned Extra",0,
IF(VLOOKUP($C158,Incurred_Real!$A$25:$AQ$426,Incurred_Real!$AK$1,FALSE)=J$4,VLOOKUP($C158,Incurred_Real!$A$25:$AQ$426,Incurred_Real!$AM$1,FALSE),0))</f>
        <v>0</v>
      </c>
      <c r="K158" s="13">
        <f>IF(VLOOKUP($C158,Incurred_Real!$A$25:$AQ$426,Incurred_Real!$AL$1,FALSE)="Commissioned Extra",0,
IF(VLOOKUP($C158,Incurred_Real!$A$25:$AQ$426,Incurred_Real!$AK$1,FALSE)=K$4,VLOOKUP($C158,Incurred_Real!$A$25:$AQ$426,Incurred_Real!$AM$1,FALSE),0))</f>
        <v>0</v>
      </c>
      <c r="L158" s="13">
        <f>IF(VLOOKUP($C158,Incurred_Real!$A$25:$AQ$426,Incurred_Real!$AL$1,FALSE)="Commissioned Extra",0,
IF(VLOOKUP($C158,Incurred_Real!$A$25:$AQ$426,Incurred_Real!$AK$1,FALSE)=L$4,VLOOKUP($C158,Incurred_Real!$A$25:$AQ$426,Incurred_Real!$AM$1,FALSE),0))</f>
        <v>0</v>
      </c>
      <c r="M158" s="232">
        <f t="shared" si="17"/>
        <v>1986689.0609392747</v>
      </c>
      <c r="N158" s="232">
        <f t="shared" si="18"/>
        <v>2023</v>
      </c>
      <c r="P158" s="232">
        <f>(VLOOKUP($C158,Incurred_Real!$A$25:$BR$427,Incurred_Real!AS$1,FALSE))*$M158</f>
        <v>0</v>
      </c>
      <c r="Q158" s="232">
        <f>(VLOOKUP($C158,Incurred_Real!$A$25:$BR$427,Incurred_Real!AT$1,FALSE))*$M158</f>
        <v>0</v>
      </c>
      <c r="R158" s="232">
        <f>(VLOOKUP($C158,Incurred_Real!$A$25:$BR$427,Incurred_Real!AU$1,FALSE))*$M158</f>
        <v>0</v>
      </c>
      <c r="S158" s="232">
        <f>(VLOOKUP($C158,Incurred_Real!$A$25:$BR$427,Incurred_Real!AV$1,FALSE))*$M158</f>
        <v>0</v>
      </c>
      <c r="T158" s="232">
        <f>(VLOOKUP($C158,Incurred_Real!$A$25:$BR$427,Incurred_Real!AW$1,FALSE))*$M158</f>
        <v>0</v>
      </c>
      <c r="U158" s="232">
        <f>(VLOOKUP($C158,Incurred_Real!$A$25:$BR$427,Incurred_Real!AX$1,FALSE))*$M158</f>
        <v>0</v>
      </c>
      <c r="V158" s="232">
        <f>(VLOOKUP($C158,Incurred_Real!$A$25:$BR$427,Incurred_Real!AY$1,FALSE))*$M158</f>
        <v>0</v>
      </c>
      <c r="W158" s="232">
        <f>(VLOOKUP($C158,Incurred_Real!$A$25:$BR$427,Incurred_Real!AZ$1,FALSE))*$M158</f>
        <v>0</v>
      </c>
      <c r="X158" s="232">
        <f>(VLOOKUP($C158,Incurred_Real!$A$25:$BR$427,Incurred_Real!BA$1,FALSE))*$M158</f>
        <v>0</v>
      </c>
      <c r="Y158" s="232">
        <f>(VLOOKUP($C158,Incurred_Real!$A$25:$BR$427,Incurred_Real!BB$1,FALSE))*$M158</f>
        <v>1986689.0609392747</v>
      </c>
      <c r="Z158" s="232">
        <f>(VLOOKUP($C158,Incurred_Real!$A$25:$BR$427,Incurred_Real!BC$1,FALSE))*$M158</f>
        <v>0</v>
      </c>
      <c r="AA158" s="232">
        <f>(VLOOKUP($C158,Incurred_Real!$A$25:$BR$427,Incurred_Real!BD$1,FALSE))*$M158</f>
        <v>0</v>
      </c>
      <c r="AB158" s="232">
        <f>(VLOOKUP($C158,Incurred_Real!$A$25:$BR$427,Incurred_Real!BE$1,FALSE))*$M158</f>
        <v>0</v>
      </c>
      <c r="AC158" s="232">
        <f>(VLOOKUP($C158,Incurred_Real!$A$25:$BR$427,Incurred_Real!BF$1,FALSE))*$M158</f>
        <v>0</v>
      </c>
      <c r="AD158" s="232">
        <f>(VLOOKUP($C158,Incurred_Real!$A$25:$BR$427,Incurred_Real!BG$1,FALSE))*$M158</f>
        <v>0</v>
      </c>
      <c r="AE158" s="232">
        <f>(VLOOKUP($C158,Incurred_Real!$A$25:$BR$427,Incurred_Real!BH$1,FALSE))*$M158</f>
        <v>0</v>
      </c>
      <c r="AF158" s="232">
        <f>(VLOOKUP($C158,Incurred_Real!$A$25:$BR$427,Incurred_Real!BI$1,FALSE))*$M158</f>
        <v>0</v>
      </c>
      <c r="AG158" s="232">
        <f>(VLOOKUP($C158,Incurred_Real!$A$25:$BR$427,Incurred_Real!BJ$1,FALSE))*$M158</f>
        <v>0</v>
      </c>
      <c r="AH158" s="232">
        <f>(VLOOKUP($C158,Incurred_Real!$A$25:$BR$427,Incurred_Real!BK$1,FALSE))*$M158</f>
        <v>0</v>
      </c>
      <c r="AI158" s="232">
        <f>(VLOOKUP($C158,Incurred_Real!$A$25:$BR$427,Incurred_Real!BL$1,FALSE))*$M158</f>
        <v>0</v>
      </c>
      <c r="AJ158" s="232">
        <f>(VLOOKUP($C158,Incurred_Real!$A$25:$BR$427,Incurred_Real!BM$1,FALSE))*$M158</f>
        <v>0</v>
      </c>
      <c r="AK158" s="232">
        <f>(VLOOKUP($C158,Incurred_Real!$A$25:$BR$427,Incurred_Real!BN$1,FALSE))*$M158</f>
        <v>0</v>
      </c>
      <c r="AL158" s="232">
        <f>(VLOOKUP($C158,Incurred_Real!$A$25:$BR$427,Incurred_Real!BO$1,FALSE))*$M158</f>
        <v>0</v>
      </c>
      <c r="AM158" s="232">
        <f>(VLOOKUP($C158,Incurred_Real!$A$25:$BR$427,Incurred_Real!BP$1,FALSE))*$M158</f>
        <v>0</v>
      </c>
      <c r="AN158" s="232">
        <f>(VLOOKUP($C158,Incurred_Real!$A$25:$BR$427,Incurred_Real!BQ$1,FALSE))*$M158</f>
        <v>0</v>
      </c>
      <c r="AO158" s="232">
        <f>(VLOOKUP($C158,Incurred_Real!$A$25:$BR$427,Incurred_Real!BR$1,FALSE))*$M158</f>
        <v>0</v>
      </c>
      <c r="AP158" s="232">
        <f t="shared" si="19"/>
        <v>1986689.0609392747</v>
      </c>
      <c r="AR158" s="232" t="b">
        <f t="shared" si="20"/>
        <v>1</v>
      </c>
    </row>
    <row r="159" spans="3:44" x14ac:dyDescent="0.15">
      <c r="C159" s="11" t="s">
        <v>265</v>
      </c>
      <c r="D159" s="11" t="str">
        <f>VLOOKUP($C159,Incurred_Real!$A$24:$E$376,Incurred_Real!$B$1,FALSE)</f>
        <v>Asset Access Manual Rewrite</v>
      </c>
      <c r="E159" s="11" t="str">
        <f>VLOOKUP($C159,Incurred_Real!$A$24:$E$376,Incurred_Real!$D$1,FALSE)</f>
        <v>Security/Compliance</v>
      </c>
      <c r="F159" s="13">
        <f>IF(VLOOKUP($C159,Incurred_Real!$A$25:$AQ$426,Incurred_Real!$AL$1,FALSE)="Commissioned Extra",0,
IF(VLOOKUP($C159,Incurred_Real!$A$25:$AQ$426,Incurred_Real!$AK$1,FALSE)=F$4,VLOOKUP($C159,Incurred_Real!$A$25:$AQ$426,Incurred_Real!$AM$1,FALSE),0))</f>
        <v>0</v>
      </c>
      <c r="G159" s="13">
        <f>IF(VLOOKUP($C159,Incurred_Real!$A$25:$AQ$426,Incurred_Real!$AL$1,FALSE)="Commissioned Extra",0,
IF(VLOOKUP($C159,Incurred_Real!$A$25:$AQ$426,Incurred_Real!$AK$1,FALSE)=G$4,VLOOKUP($C159,Incurred_Real!$A$25:$AQ$426,Incurred_Real!$AM$1,FALSE),0))</f>
        <v>0</v>
      </c>
      <c r="H159" s="13">
        <f>IF(VLOOKUP($C159,Incurred_Real!$A$25:$AQ$426,Incurred_Real!$AL$1,FALSE)="Commissioned Extra",0,
IF(VLOOKUP($C159,Incurred_Real!$A$25:$AQ$426,Incurred_Real!$AK$1,FALSE)=H$4,VLOOKUP($C159,Incurred_Real!$A$25:$AQ$426,Incurred_Real!$AM$1,FALSE),0))</f>
        <v>0</v>
      </c>
      <c r="I159" s="13">
        <f>IF(VLOOKUP($C159,Incurred_Real!$A$25:$AQ$426,Incurred_Real!$AL$1,FALSE)="Commissioned Extra",0,
IF(VLOOKUP($C159,Incurred_Real!$A$25:$AQ$426,Incurred_Real!$AK$1,FALSE)=I$4,VLOOKUP($C159,Incurred_Real!$A$25:$AQ$426,Incurred_Real!$AM$1,FALSE),0))</f>
        <v>0</v>
      </c>
      <c r="J159" s="13">
        <f>IF(VLOOKUP($C159,Incurred_Real!$A$25:$AQ$426,Incurred_Real!$AL$1,FALSE)="Commissioned Extra",0,
IF(VLOOKUP($C159,Incurred_Real!$A$25:$AQ$426,Incurred_Real!$AK$1,FALSE)=J$4,VLOOKUP($C159,Incurred_Real!$A$25:$AQ$426,Incurred_Real!$AM$1,FALSE),0))</f>
        <v>0</v>
      </c>
      <c r="K159" s="13">
        <f>IF(VLOOKUP($C159,Incurred_Real!$A$25:$AQ$426,Incurred_Real!$AL$1,FALSE)="Commissioned Extra",0,
IF(VLOOKUP($C159,Incurred_Real!$A$25:$AQ$426,Incurred_Real!$AK$1,FALSE)=K$4,VLOOKUP($C159,Incurred_Real!$A$25:$AQ$426,Incurred_Real!$AM$1,FALSE),0))</f>
        <v>0</v>
      </c>
      <c r="L159" s="13">
        <f>IF(VLOOKUP($C159,Incurred_Real!$A$25:$AQ$426,Incurred_Real!$AL$1,FALSE)="Commissioned Extra",0,
IF(VLOOKUP($C159,Incurred_Real!$A$25:$AQ$426,Incurred_Real!$AK$1,FALSE)=L$4,VLOOKUP($C159,Incurred_Real!$A$25:$AQ$426,Incurred_Real!$AM$1,FALSE),0))</f>
        <v>0</v>
      </c>
      <c r="M159" s="232">
        <f t="shared" si="17"/>
        <v>0</v>
      </c>
      <c r="N159" s="232" t="str">
        <f t="shared" si="18"/>
        <v/>
      </c>
      <c r="P159" s="232">
        <f>(VLOOKUP($C159,Incurred_Real!$A$25:$BR$427,Incurred_Real!AS$1,FALSE))*$M159</f>
        <v>0</v>
      </c>
      <c r="Q159" s="232">
        <f>(VLOOKUP($C159,Incurred_Real!$A$25:$BR$427,Incurred_Real!AT$1,FALSE))*$M159</f>
        <v>0</v>
      </c>
      <c r="R159" s="232">
        <f>(VLOOKUP($C159,Incurred_Real!$A$25:$BR$427,Incurred_Real!AU$1,FALSE))*$M159</f>
        <v>0</v>
      </c>
      <c r="S159" s="232">
        <f>(VLOOKUP($C159,Incurred_Real!$A$25:$BR$427,Incurred_Real!AV$1,FALSE))*$M159</f>
        <v>0</v>
      </c>
      <c r="T159" s="232">
        <f>(VLOOKUP($C159,Incurred_Real!$A$25:$BR$427,Incurred_Real!AW$1,FALSE))*$M159</f>
        <v>0</v>
      </c>
      <c r="U159" s="232">
        <f>(VLOOKUP($C159,Incurred_Real!$A$25:$BR$427,Incurred_Real!AX$1,FALSE))*$M159</f>
        <v>0</v>
      </c>
      <c r="V159" s="232">
        <f>(VLOOKUP($C159,Incurred_Real!$A$25:$BR$427,Incurred_Real!AY$1,FALSE))*$M159</f>
        <v>0</v>
      </c>
      <c r="W159" s="232">
        <f>(VLOOKUP($C159,Incurred_Real!$A$25:$BR$427,Incurred_Real!AZ$1,FALSE))*$M159</f>
        <v>0</v>
      </c>
      <c r="X159" s="232">
        <f>(VLOOKUP($C159,Incurred_Real!$A$25:$BR$427,Incurred_Real!BA$1,FALSE))*$M159</f>
        <v>0</v>
      </c>
      <c r="Y159" s="232">
        <f>(VLOOKUP($C159,Incurred_Real!$A$25:$BR$427,Incurred_Real!BB$1,FALSE))*$M159</f>
        <v>0</v>
      </c>
      <c r="Z159" s="232">
        <f>(VLOOKUP($C159,Incurred_Real!$A$25:$BR$427,Incurred_Real!BC$1,FALSE))*$M159</f>
        <v>0</v>
      </c>
      <c r="AA159" s="232">
        <f>(VLOOKUP($C159,Incurred_Real!$A$25:$BR$427,Incurred_Real!BD$1,FALSE))*$M159</f>
        <v>0</v>
      </c>
      <c r="AB159" s="232">
        <f>(VLOOKUP($C159,Incurred_Real!$A$25:$BR$427,Incurred_Real!BE$1,FALSE))*$M159</f>
        <v>0</v>
      </c>
      <c r="AC159" s="232">
        <f>(VLOOKUP($C159,Incurred_Real!$A$25:$BR$427,Incurred_Real!BF$1,FALSE))*$M159</f>
        <v>0</v>
      </c>
      <c r="AD159" s="232">
        <f>(VLOOKUP($C159,Incurred_Real!$A$25:$BR$427,Incurred_Real!BG$1,FALSE))*$M159</f>
        <v>0</v>
      </c>
      <c r="AE159" s="232">
        <f>(VLOOKUP($C159,Incurred_Real!$A$25:$BR$427,Incurred_Real!BH$1,FALSE))*$M159</f>
        <v>0</v>
      </c>
      <c r="AF159" s="232">
        <f>(VLOOKUP($C159,Incurred_Real!$A$25:$BR$427,Incurred_Real!BI$1,FALSE))*$M159</f>
        <v>0</v>
      </c>
      <c r="AG159" s="232">
        <f>(VLOOKUP($C159,Incurred_Real!$A$25:$BR$427,Incurred_Real!BJ$1,FALSE))*$M159</f>
        <v>0</v>
      </c>
      <c r="AH159" s="232">
        <f>(VLOOKUP($C159,Incurred_Real!$A$25:$BR$427,Incurred_Real!BK$1,FALSE))*$M159</f>
        <v>0</v>
      </c>
      <c r="AI159" s="232">
        <f>(VLOOKUP($C159,Incurred_Real!$A$25:$BR$427,Incurred_Real!BL$1,FALSE))*$M159</f>
        <v>0</v>
      </c>
      <c r="AJ159" s="232">
        <f>(VLOOKUP($C159,Incurred_Real!$A$25:$BR$427,Incurred_Real!BM$1,FALSE))*$M159</f>
        <v>0</v>
      </c>
      <c r="AK159" s="232">
        <f>(VLOOKUP($C159,Incurred_Real!$A$25:$BR$427,Incurred_Real!BN$1,FALSE))*$M159</f>
        <v>0</v>
      </c>
      <c r="AL159" s="232">
        <f>(VLOOKUP($C159,Incurred_Real!$A$25:$BR$427,Incurred_Real!BO$1,FALSE))*$M159</f>
        <v>0</v>
      </c>
      <c r="AM159" s="232">
        <f>(VLOOKUP($C159,Incurred_Real!$A$25:$BR$427,Incurred_Real!BP$1,FALSE))*$M159</f>
        <v>0</v>
      </c>
      <c r="AN159" s="232">
        <f>(VLOOKUP($C159,Incurred_Real!$A$25:$BR$427,Incurred_Real!BQ$1,FALSE))*$M159</f>
        <v>0</v>
      </c>
      <c r="AO159" s="232">
        <f>(VLOOKUP($C159,Incurred_Real!$A$25:$BR$427,Incurred_Real!BR$1,FALSE))*$M159</f>
        <v>0</v>
      </c>
      <c r="AP159" s="232">
        <f t="shared" si="19"/>
        <v>0</v>
      </c>
      <c r="AR159" s="232" t="b">
        <f t="shared" si="20"/>
        <v>1</v>
      </c>
    </row>
    <row r="160" spans="3:44" x14ac:dyDescent="0.15">
      <c r="C160" s="11" t="s">
        <v>267</v>
      </c>
      <c r="D160" s="11" t="str">
        <f>VLOOKUP($C160,Incurred_Real!$A$24:$E$376,Incurred_Real!$B$1,FALSE)</f>
        <v>Protection Systems Unit Asset Replacement 2018-23</v>
      </c>
      <c r="E160" s="11" t="str">
        <f>VLOOKUP($C160,Incurred_Real!$A$24:$E$376,Incurred_Real!$D$1,FALSE)</f>
        <v>Replacement</v>
      </c>
      <c r="F160" s="13">
        <f>IF(VLOOKUP($C160,Incurred_Real!$A$25:$AQ$426,Incurred_Real!$AL$1,FALSE)="Commissioned Extra",0,
IF(VLOOKUP($C160,Incurred_Real!$A$25:$AQ$426,Incurred_Real!$AK$1,FALSE)=F$4,VLOOKUP($C160,Incurred_Real!$A$25:$AQ$426,Incurred_Real!$AM$1,FALSE),0))</f>
        <v>0</v>
      </c>
      <c r="G160" s="13">
        <f>IF(VLOOKUP($C160,Incurred_Real!$A$25:$AQ$426,Incurred_Real!$AL$1,FALSE)="Commissioned Extra",0,
IF(VLOOKUP($C160,Incurred_Real!$A$25:$AQ$426,Incurred_Real!$AK$1,FALSE)=G$4,VLOOKUP($C160,Incurred_Real!$A$25:$AQ$426,Incurred_Real!$AM$1,FALSE),0))</f>
        <v>0</v>
      </c>
      <c r="H160" s="13">
        <f>IF(VLOOKUP($C160,Incurred_Real!$A$25:$AQ$426,Incurred_Real!$AL$1,FALSE)="Commissioned Extra",0,
IF(VLOOKUP($C160,Incurred_Real!$A$25:$AQ$426,Incurred_Real!$AK$1,FALSE)=H$4,VLOOKUP($C160,Incurred_Real!$A$25:$AQ$426,Incurred_Real!$AM$1,FALSE),0))</f>
        <v>30371819.759756006</v>
      </c>
      <c r="I160" s="13">
        <f>IF(VLOOKUP($C160,Incurred_Real!$A$25:$AQ$426,Incurred_Real!$AL$1,FALSE)="Commissioned Extra",0,
IF(VLOOKUP($C160,Incurred_Real!$A$25:$AQ$426,Incurred_Real!$AK$1,FALSE)=I$4,VLOOKUP($C160,Incurred_Real!$A$25:$AQ$426,Incurred_Real!$AM$1,FALSE),0))</f>
        <v>0</v>
      </c>
      <c r="J160" s="13">
        <f>IF(VLOOKUP($C160,Incurred_Real!$A$25:$AQ$426,Incurred_Real!$AL$1,FALSE)="Commissioned Extra",0,
IF(VLOOKUP($C160,Incurred_Real!$A$25:$AQ$426,Incurred_Real!$AK$1,FALSE)=J$4,VLOOKUP($C160,Incurred_Real!$A$25:$AQ$426,Incurred_Real!$AM$1,FALSE),0))</f>
        <v>0</v>
      </c>
      <c r="K160" s="13">
        <f>IF(VLOOKUP($C160,Incurred_Real!$A$25:$AQ$426,Incurred_Real!$AL$1,FALSE)="Commissioned Extra",0,
IF(VLOOKUP($C160,Incurred_Real!$A$25:$AQ$426,Incurred_Real!$AK$1,FALSE)=K$4,VLOOKUP($C160,Incurred_Real!$A$25:$AQ$426,Incurred_Real!$AM$1,FALSE),0))</f>
        <v>0</v>
      </c>
      <c r="L160" s="13">
        <f>IF(VLOOKUP($C160,Incurred_Real!$A$25:$AQ$426,Incurred_Real!$AL$1,FALSE)="Commissioned Extra",0,
IF(VLOOKUP($C160,Incurred_Real!$A$25:$AQ$426,Incurred_Real!$AK$1,FALSE)=L$4,VLOOKUP($C160,Incurred_Real!$A$25:$AQ$426,Incurred_Real!$AM$1,FALSE),0))</f>
        <v>0</v>
      </c>
      <c r="M160" s="232">
        <f t="shared" si="17"/>
        <v>30371819.759756006</v>
      </c>
      <c r="N160" s="232">
        <f t="shared" si="18"/>
        <v>2024</v>
      </c>
      <c r="P160" s="232">
        <f>(VLOOKUP($C160,Incurred_Real!$A$25:$BR$427,Incurred_Real!AS$1,FALSE))*$M160</f>
        <v>0</v>
      </c>
      <c r="Q160" s="232">
        <f>(VLOOKUP($C160,Incurred_Real!$A$25:$BR$427,Incurred_Real!AT$1,FALSE))*$M160</f>
        <v>0</v>
      </c>
      <c r="R160" s="232">
        <f>(VLOOKUP($C160,Incurred_Real!$A$25:$BR$427,Incurred_Real!AU$1,FALSE))*$M160</f>
        <v>0</v>
      </c>
      <c r="S160" s="232">
        <f>(VLOOKUP($C160,Incurred_Real!$A$25:$BR$427,Incurred_Real!AV$1,FALSE))*$M160</f>
        <v>0</v>
      </c>
      <c r="T160" s="232">
        <f>(VLOOKUP($C160,Incurred_Real!$A$25:$BR$427,Incurred_Real!AW$1,FALSE))*$M160</f>
        <v>0</v>
      </c>
      <c r="U160" s="232">
        <f>(VLOOKUP($C160,Incurred_Real!$A$25:$BR$427,Incurred_Real!AX$1,FALSE))*$M160</f>
        <v>0</v>
      </c>
      <c r="V160" s="232">
        <f>(VLOOKUP($C160,Incurred_Real!$A$25:$BR$427,Incurred_Real!AY$1,FALSE))*$M160</f>
        <v>0</v>
      </c>
      <c r="W160" s="232">
        <f>(VLOOKUP($C160,Incurred_Real!$A$25:$BR$427,Incurred_Real!AZ$1,FALSE))*$M160</f>
        <v>0</v>
      </c>
      <c r="X160" s="232">
        <f>(VLOOKUP($C160,Incurred_Real!$A$25:$BR$427,Incurred_Real!BA$1,FALSE))*$M160</f>
        <v>0</v>
      </c>
      <c r="Y160" s="232">
        <f>(VLOOKUP($C160,Incurred_Real!$A$25:$BR$427,Incurred_Real!BB$1,FALSE))*$M160</f>
        <v>0</v>
      </c>
      <c r="Z160" s="232">
        <f>(VLOOKUP($C160,Incurred_Real!$A$25:$BR$427,Incurred_Real!BC$1,FALSE))*$M160</f>
        <v>0</v>
      </c>
      <c r="AA160" s="232">
        <f>(VLOOKUP($C160,Incurred_Real!$A$25:$BR$427,Incurred_Real!BD$1,FALSE))*$M160</f>
        <v>0</v>
      </c>
      <c r="AB160" s="232">
        <f>(VLOOKUP($C160,Incurred_Real!$A$25:$BR$427,Incurred_Real!BE$1,FALSE))*$M160</f>
        <v>0</v>
      </c>
      <c r="AC160" s="232">
        <f>(VLOOKUP($C160,Incurred_Real!$A$25:$BR$427,Incurred_Real!BF$1,FALSE))*$M160</f>
        <v>0</v>
      </c>
      <c r="AD160" s="232">
        <f>(VLOOKUP($C160,Incurred_Real!$A$25:$BR$427,Incurred_Real!BG$1,FALSE))*$M160</f>
        <v>29764741.875122678</v>
      </c>
      <c r="AE160" s="232">
        <f>(VLOOKUP($C160,Incurred_Real!$A$25:$BR$427,Incurred_Real!BH$1,FALSE))*$M160</f>
        <v>0</v>
      </c>
      <c r="AF160" s="232">
        <f>(VLOOKUP($C160,Incurred_Real!$A$25:$BR$427,Incurred_Real!BI$1,FALSE))*$M160</f>
        <v>0</v>
      </c>
      <c r="AG160" s="232">
        <f>(VLOOKUP($C160,Incurred_Real!$A$25:$BR$427,Incurred_Real!BJ$1,FALSE))*$M160</f>
        <v>0</v>
      </c>
      <c r="AH160" s="232">
        <f>(VLOOKUP($C160,Incurred_Real!$A$25:$BR$427,Incurred_Real!BK$1,FALSE))*$M160</f>
        <v>0</v>
      </c>
      <c r="AI160" s="232">
        <f>(VLOOKUP($C160,Incurred_Real!$A$25:$BR$427,Incurred_Real!BL$1,FALSE))*$M160</f>
        <v>0</v>
      </c>
      <c r="AJ160" s="232">
        <f>(VLOOKUP($C160,Incurred_Real!$A$25:$BR$427,Incurred_Real!BM$1,FALSE))*$M160</f>
        <v>0</v>
      </c>
      <c r="AK160" s="232">
        <f>(VLOOKUP($C160,Incurred_Real!$A$25:$BR$427,Incurred_Real!BN$1,FALSE))*$M160</f>
        <v>0</v>
      </c>
      <c r="AL160" s="232">
        <f>(VLOOKUP($C160,Incurred_Real!$A$25:$BR$427,Incurred_Real!BO$1,FALSE))*$M160</f>
        <v>0</v>
      </c>
      <c r="AM160" s="232">
        <f>(VLOOKUP($C160,Incurred_Real!$A$25:$BR$427,Incurred_Real!BP$1,FALSE))*$M160</f>
        <v>0</v>
      </c>
      <c r="AN160" s="232">
        <f>(VLOOKUP($C160,Incurred_Real!$A$25:$BR$427,Incurred_Real!BQ$1,FALSE))*$M160</f>
        <v>0</v>
      </c>
      <c r="AO160" s="232">
        <f>(VLOOKUP($C160,Incurred_Real!$A$25:$BR$427,Incurred_Real!BR$1,FALSE))*$M160</f>
        <v>607077.884633329</v>
      </c>
      <c r="AP160" s="232">
        <f t="shared" si="19"/>
        <v>30371819.759756006</v>
      </c>
      <c r="AR160" s="232" t="b">
        <f t="shared" si="20"/>
        <v>1</v>
      </c>
    </row>
    <row r="161" spans="3:44" x14ac:dyDescent="0.15">
      <c r="C161" s="11" t="s">
        <v>269</v>
      </c>
      <c r="D161" s="11" t="str">
        <f>VLOOKUP($C161,Incurred_Real!$A$24:$E$376,Incurred_Real!$B$1,FALSE)</f>
        <v>Instrument Transformer Unit Asset Replacement 2018-23</v>
      </c>
      <c r="E161" s="11" t="str">
        <f>VLOOKUP($C161,Incurred_Real!$A$24:$E$376,Incurred_Real!$D$1,FALSE)</f>
        <v>Replacement</v>
      </c>
      <c r="F161" s="13">
        <f>IF(VLOOKUP($C161,Incurred_Real!$A$25:$AQ$426,Incurred_Real!$AL$1,FALSE)="Commissioned Extra",0,
IF(VLOOKUP($C161,Incurred_Real!$A$25:$AQ$426,Incurred_Real!$AK$1,FALSE)=F$4,VLOOKUP($C161,Incurred_Real!$A$25:$AQ$426,Incurred_Real!$AM$1,FALSE),0))</f>
        <v>0</v>
      </c>
      <c r="G161" s="13">
        <f>IF(VLOOKUP($C161,Incurred_Real!$A$25:$AQ$426,Incurred_Real!$AL$1,FALSE)="Commissioned Extra",0,
IF(VLOOKUP($C161,Incurred_Real!$A$25:$AQ$426,Incurred_Real!$AK$1,FALSE)=G$4,VLOOKUP($C161,Incurred_Real!$A$25:$AQ$426,Incurred_Real!$AM$1,FALSE),0))</f>
        <v>16811094.598329112</v>
      </c>
      <c r="H161" s="13">
        <f>IF(VLOOKUP($C161,Incurred_Real!$A$25:$AQ$426,Incurred_Real!$AL$1,FALSE)="Commissioned Extra",0,
IF(VLOOKUP($C161,Incurred_Real!$A$25:$AQ$426,Incurred_Real!$AK$1,FALSE)=H$4,VLOOKUP($C161,Incurred_Real!$A$25:$AQ$426,Incurred_Real!$AM$1,FALSE),0))</f>
        <v>0</v>
      </c>
      <c r="I161" s="13">
        <f>IF(VLOOKUP($C161,Incurred_Real!$A$25:$AQ$426,Incurred_Real!$AL$1,FALSE)="Commissioned Extra",0,
IF(VLOOKUP($C161,Incurred_Real!$A$25:$AQ$426,Incurred_Real!$AK$1,FALSE)=I$4,VLOOKUP($C161,Incurred_Real!$A$25:$AQ$426,Incurred_Real!$AM$1,FALSE),0))</f>
        <v>0</v>
      </c>
      <c r="J161" s="13">
        <f>IF(VLOOKUP($C161,Incurred_Real!$A$25:$AQ$426,Incurred_Real!$AL$1,FALSE)="Commissioned Extra",0,
IF(VLOOKUP($C161,Incurred_Real!$A$25:$AQ$426,Incurred_Real!$AK$1,FALSE)=J$4,VLOOKUP($C161,Incurred_Real!$A$25:$AQ$426,Incurred_Real!$AM$1,FALSE),0))</f>
        <v>0</v>
      </c>
      <c r="K161" s="13">
        <f>IF(VLOOKUP($C161,Incurred_Real!$A$25:$AQ$426,Incurred_Real!$AL$1,FALSE)="Commissioned Extra",0,
IF(VLOOKUP($C161,Incurred_Real!$A$25:$AQ$426,Incurred_Real!$AK$1,FALSE)=K$4,VLOOKUP($C161,Incurred_Real!$A$25:$AQ$426,Incurred_Real!$AM$1,FALSE),0))</f>
        <v>0</v>
      </c>
      <c r="L161" s="13">
        <f>IF(VLOOKUP($C161,Incurred_Real!$A$25:$AQ$426,Incurred_Real!$AL$1,FALSE)="Commissioned Extra",0,
IF(VLOOKUP($C161,Incurred_Real!$A$25:$AQ$426,Incurred_Real!$AK$1,FALSE)=L$4,VLOOKUP($C161,Incurred_Real!$A$25:$AQ$426,Incurred_Real!$AM$1,FALSE),0))</f>
        <v>0</v>
      </c>
      <c r="M161" s="232">
        <f t="shared" si="17"/>
        <v>16811094.598329112</v>
      </c>
      <c r="N161" s="232">
        <f t="shared" si="18"/>
        <v>2023</v>
      </c>
      <c r="P161" s="232">
        <f>(VLOOKUP($C161,Incurred_Real!$A$25:$BR$427,Incurred_Real!AS$1,FALSE))*$M161</f>
        <v>0</v>
      </c>
      <c r="Q161" s="232">
        <f>(VLOOKUP($C161,Incurred_Real!$A$25:$BR$427,Incurred_Real!AT$1,FALSE))*$M161</f>
        <v>0</v>
      </c>
      <c r="R161" s="232">
        <f>(VLOOKUP($C161,Incurred_Real!$A$25:$BR$427,Incurred_Real!AU$1,FALSE))*$M161</f>
        <v>0</v>
      </c>
      <c r="S161" s="232">
        <f>(VLOOKUP($C161,Incurred_Real!$A$25:$BR$427,Incurred_Real!AV$1,FALSE))*$M161</f>
        <v>0</v>
      </c>
      <c r="T161" s="232">
        <f>(VLOOKUP($C161,Incurred_Real!$A$25:$BR$427,Incurred_Real!AW$1,FALSE))*$M161</f>
        <v>0</v>
      </c>
      <c r="U161" s="232">
        <f>(VLOOKUP($C161,Incurred_Real!$A$25:$BR$427,Incurred_Real!AX$1,FALSE))*$M161</f>
        <v>0</v>
      </c>
      <c r="V161" s="232">
        <f>(VLOOKUP($C161,Incurred_Real!$A$25:$BR$427,Incurred_Real!AY$1,FALSE))*$M161</f>
        <v>0</v>
      </c>
      <c r="W161" s="232">
        <f>(VLOOKUP($C161,Incurred_Real!$A$25:$BR$427,Incurred_Real!AZ$1,FALSE))*$M161</f>
        <v>0</v>
      </c>
      <c r="X161" s="232">
        <f>(VLOOKUP($C161,Incurred_Real!$A$25:$BR$427,Incurred_Real!BA$1,FALSE))*$M161</f>
        <v>0</v>
      </c>
      <c r="Y161" s="232">
        <f>(VLOOKUP($C161,Incurred_Real!$A$25:$BR$427,Incurred_Real!BB$1,FALSE))*$M161</f>
        <v>15122075.814842695</v>
      </c>
      <c r="Z161" s="232">
        <f>(VLOOKUP($C161,Incurred_Real!$A$25:$BR$427,Incurred_Real!BC$1,FALSE))*$M161</f>
        <v>0</v>
      </c>
      <c r="AA161" s="232">
        <f>(VLOOKUP($C161,Incurred_Real!$A$25:$BR$427,Incurred_Real!BD$1,FALSE))*$M161</f>
        <v>1068570.1421790572</v>
      </c>
      <c r="AB161" s="232">
        <f>(VLOOKUP($C161,Incurred_Real!$A$25:$BR$427,Incurred_Real!BE$1,FALSE))*$M161</f>
        <v>0</v>
      </c>
      <c r="AC161" s="232">
        <f>(VLOOKUP($C161,Incurred_Real!$A$25:$BR$427,Incurred_Real!BF$1,FALSE))*$M161</f>
        <v>0</v>
      </c>
      <c r="AD161" s="232">
        <f>(VLOOKUP($C161,Incurred_Real!$A$25:$BR$427,Incurred_Real!BG$1,FALSE))*$M161</f>
        <v>620448.64130736038</v>
      </c>
      <c r="AE161" s="232">
        <f>(VLOOKUP($C161,Incurred_Real!$A$25:$BR$427,Incurred_Real!BH$1,FALSE))*$M161</f>
        <v>0</v>
      </c>
      <c r="AF161" s="232">
        <f>(VLOOKUP($C161,Incurred_Real!$A$25:$BR$427,Incurred_Real!BI$1,FALSE))*$M161</f>
        <v>0</v>
      </c>
      <c r="AG161" s="232">
        <f>(VLOOKUP($C161,Incurred_Real!$A$25:$BR$427,Incurred_Real!BJ$1,FALSE))*$M161</f>
        <v>0</v>
      </c>
      <c r="AH161" s="232">
        <f>(VLOOKUP($C161,Incurred_Real!$A$25:$BR$427,Incurred_Real!BK$1,FALSE))*$M161</f>
        <v>0</v>
      </c>
      <c r="AI161" s="232">
        <f>(VLOOKUP($C161,Incurred_Real!$A$25:$BR$427,Incurred_Real!BL$1,FALSE))*$M161</f>
        <v>0</v>
      </c>
      <c r="AJ161" s="232">
        <f>(VLOOKUP($C161,Incurred_Real!$A$25:$BR$427,Incurred_Real!BM$1,FALSE))*$M161</f>
        <v>0</v>
      </c>
      <c r="AK161" s="232">
        <f>(VLOOKUP($C161,Incurred_Real!$A$25:$BR$427,Incurred_Real!BN$1,FALSE))*$M161</f>
        <v>0</v>
      </c>
      <c r="AL161" s="232">
        <f>(VLOOKUP($C161,Incurred_Real!$A$25:$BR$427,Incurred_Real!BO$1,FALSE))*$M161</f>
        <v>0</v>
      </c>
      <c r="AM161" s="232">
        <f>(VLOOKUP($C161,Incurred_Real!$A$25:$BR$427,Incurred_Real!BP$1,FALSE))*$M161</f>
        <v>0</v>
      </c>
      <c r="AN161" s="232">
        <f>(VLOOKUP($C161,Incurred_Real!$A$25:$BR$427,Incurred_Real!BQ$1,FALSE))*$M161</f>
        <v>0</v>
      </c>
      <c r="AO161" s="232">
        <f>(VLOOKUP($C161,Incurred_Real!$A$25:$BR$427,Incurred_Real!BR$1,FALSE))*$M161</f>
        <v>0</v>
      </c>
      <c r="AP161" s="232">
        <f t="shared" si="19"/>
        <v>16811094.598329112</v>
      </c>
      <c r="AR161" s="232" t="b">
        <f t="shared" si="20"/>
        <v>1</v>
      </c>
    </row>
    <row r="162" spans="3:44" x14ac:dyDescent="0.15">
      <c r="C162" s="11" t="s">
        <v>271</v>
      </c>
      <c r="D162" s="11" t="str">
        <f>VLOOKUP($C162,Incurred_Real!$A$24:$E$376,Incurred_Real!$B$1,FALSE)</f>
        <v>Circuit Breaker Unit Asset Replacement 2018-23</v>
      </c>
      <c r="E162" s="11" t="str">
        <f>VLOOKUP($C162,Incurred_Real!$A$24:$E$376,Incurred_Real!$D$1,FALSE)</f>
        <v>Replacement</v>
      </c>
      <c r="F162" s="13">
        <f>IF(VLOOKUP($C162,Incurred_Real!$A$25:$AQ$426,Incurred_Real!$AL$1,FALSE)="Commissioned Extra",0,
IF(VLOOKUP($C162,Incurred_Real!$A$25:$AQ$426,Incurred_Real!$AK$1,FALSE)=F$4,VLOOKUP($C162,Incurred_Real!$A$25:$AQ$426,Incurred_Real!$AM$1,FALSE),0))</f>
        <v>0</v>
      </c>
      <c r="G162" s="13">
        <f>IF(VLOOKUP($C162,Incurred_Real!$A$25:$AQ$426,Incurred_Real!$AL$1,FALSE)="Commissioned Extra",0,
IF(VLOOKUP($C162,Incurred_Real!$A$25:$AQ$426,Incurred_Real!$AK$1,FALSE)=G$4,VLOOKUP($C162,Incurred_Real!$A$25:$AQ$426,Incurred_Real!$AM$1,FALSE),0))</f>
        <v>6095948.784493424</v>
      </c>
      <c r="H162" s="13">
        <f>IF(VLOOKUP($C162,Incurred_Real!$A$25:$AQ$426,Incurred_Real!$AL$1,FALSE)="Commissioned Extra",0,
IF(VLOOKUP($C162,Incurred_Real!$A$25:$AQ$426,Incurred_Real!$AK$1,FALSE)=H$4,VLOOKUP($C162,Incurred_Real!$A$25:$AQ$426,Incurred_Real!$AM$1,FALSE),0))</f>
        <v>0</v>
      </c>
      <c r="I162" s="13">
        <f>IF(VLOOKUP($C162,Incurred_Real!$A$25:$AQ$426,Incurred_Real!$AL$1,FALSE)="Commissioned Extra",0,
IF(VLOOKUP($C162,Incurred_Real!$A$25:$AQ$426,Incurred_Real!$AK$1,FALSE)=I$4,VLOOKUP($C162,Incurred_Real!$A$25:$AQ$426,Incurred_Real!$AM$1,FALSE),0))</f>
        <v>0</v>
      </c>
      <c r="J162" s="13">
        <f>IF(VLOOKUP($C162,Incurred_Real!$A$25:$AQ$426,Incurred_Real!$AL$1,FALSE)="Commissioned Extra",0,
IF(VLOOKUP($C162,Incurred_Real!$A$25:$AQ$426,Incurred_Real!$AK$1,FALSE)=J$4,VLOOKUP($C162,Incurred_Real!$A$25:$AQ$426,Incurred_Real!$AM$1,FALSE),0))</f>
        <v>0</v>
      </c>
      <c r="K162" s="13">
        <f>IF(VLOOKUP($C162,Incurred_Real!$A$25:$AQ$426,Incurred_Real!$AL$1,FALSE)="Commissioned Extra",0,
IF(VLOOKUP($C162,Incurred_Real!$A$25:$AQ$426,Incurred_Real!$AK$1,FALSE)=K$4,VLOOKUP($C162,Incurred_Real!$A$25:$AQ$426,Incurred_Real!$AM$1,FALSE),0))</f>
        <v>0</v>
      </c>
      <c r="L162" s="13">
        <f>IF(VLOOKUP($C162,Incurred_Real!$A$25:$AQ$426,Incurred_Real!$AL$1,FALSE)="Commissioned Extra",0,
IF(VLOOKUP($C162,Incurred_Real!$A$25:$AQ$426,Incurred_Real!$AK$1,FALSE)=L$4,VLOOKUP($C162,Incurred_Real!$A$25:$AQ$426,Incurred_Real!$AM$1,FALSE),0))</f>
        <v>0</v>
      </c>
      <c r="M162" s="232">
        <f t="shared" si="17"/>
        <v>6095948.784493424</v>
      </c>
      <c r="N162" s="232">
        <f t="shared" si="18"/>
        <v>2023</v>
      </c>
      <c r="P162" s="232">
        <f>(VLOOKUP($C162,Incurred_Real!$A$25:$BR$427,Incurred_Real!AS$1,FALSE))*$M162</f>
        <v>0</v>
      </c>
      <c r="Q162" s="232">
        <f>(VLOOKUP($C162,Incurred_Real!$A$25:$BR$427,Incurred_Real!AT$1,FALSE))*$M162</f>
        <v>0</v>
      </c>
      <c r="R162" s="232">
        <f>(VLOOKUP($C162,Incurred_Real!$A$25:$BR$427,Incurred_Real!AU$1,FALSE))*$M162</f>
        <v>0</v>
      </c>
      <c r="S162" s="232">
        <f>(VLOOKUP($C162,Incurred_Real!$A$25:$BR$427,Incurred_Real!AV$1,FALSE))*$M162</f>
        <v>0</v>
      </c>
      <c r="T162" s="232">
        <f>(VLOOKUP($C162,Incurred_Real!$A$25:$BR$427,Incurred_Real!AW$1,FALSE))*$M162</f>
        <v>0</v>
      </c>
      <c r="U162" s="232">
        <f>(VLOOKUP($C162,Incurred_Real!$A$25:$BR$427,Incurred_Real!AX$1,FALSE))*$M162</f>
        <v>0</v>
      </c>
      <c r="V162" s="232">
        <f>(VLOOKUP($C162,Incurred_Real!$A$25:$BR$427,Incurred_Real!AY$1,FALSE))*$M162</f>
        <v>0</v>
      </c>
      <c r="W162" s="232">
        <f>(VLOOKUP($C162,Incurred_Real!$A$25:$BR$427,Incurred_Real!AZ$1,FALSE))*$M162</f>
        <v>0</v>
      </c>
      <c r="X162" s="232">
        <f>(VLOOKUP($C162,Incurred_Real!$A$25:$BR$427,Incurred_Real!BA$1,FALSE))*$M162</f>
        <v>0</v>
      </c>
      <c r="Y162" s="232">
        <f>(VLOOKUP($C162,Incurred_Real!$A$25:$BR$427,Incurred_Real!BB$1,FALSE))*$M162</f>
        <v>5479797.4769374505</v>
      </c>
      <c r="Z162" s="232">
        <f>(VLOOKUP($C162,Incurred_Real!$A$25:$BR$427,Incurred_Real!BC$1,FALSE))*$M162</f>
        <v>0</v>
      </c>
      <c r="AA162" s="232">
        <f>(VLOOKUP($C162,Incurred_Real!$A$25:$BR$427,Incurred_Real!BD$1,FALSE))*$M162</f>
        <v>137811.03480741105</v>
      </c>
      <c r="AB162" s="232">
        <f>(VLOOKUP($C162,Incurred_Real!$A$25:$BR$427,Incurred_Real!BE$1,FALSE))*$M162</f>
        <v>0</v>
      </c>
      <c r="AC162" s="232">
        <f>(VLOOKUP($C162,Incurred_Real!$A$25:$BR$427,Incurred_Real!BF$1,FALSE))*$M162</f>
        <v>0</v>
      </c>
      <c r="AD162" s="232">
        <f>(VLOOKUP($C162,Incurred_Real!$A$25:$BR$427,Incurred_Real!BG$1,FALSE))*$M162</f>
        <v>478340.27274856268</v>
      </c>
      <c r="AE162" s="232">
        <f>(VLOOKUP($C162,Incurred_Real!$A$25:$BR$427,Incurred_Real!BH$1,FALSE))*$M162</f>
        <v>0</v>
      </c>
      <c r="AF162" s="232">
        <f>(VLOOKUP($C162,Incurred_Real!$A$25:$BR$427,Incurred_Real!BI$1,FALSE))*$M162</f>
        <v>0</v>
      </c>
      <c r="AG162" s="232">
        <f>(VLOOKUP($C162,Incurred_Real!$A$25:$BR$427,Incurred_Real!BJ$1,FALSE))*$M162</f>
        <v>0</v>
      </c>
      <c r="AH162" s="232">
        <f>(VLOOKUP($C162,Incurred_Real!$A$25:$BR$427,Incurred_Real!BK$1,FALSE))*$M162</f>
        <v>0</v>
      </c>
      <c r="AI162" s="232">
        <f>(VLOOKUP($C162,Incurred_Real!$A$25:$BR$427,Incurred_Real!BL$1,FALSE))*$M162</f>
        <v>0</v>
      </c>
      <c r="AJ162" s="232">
        <f>(VLOOKUP($C162,Incurred_Real!$A$25:$BR$427,Incurred_Real!BM$1,FALSE))*$M162</f>
        <v>0</v>
      </c>
      <c r="AK162" s="232">
        <f>(VLOOKUP($C162,Incurred_Real!$A$25:$BR$427,Incurred_Real!BN$1,FALSE))*$M162</f>
        <v>0</v>
      </c>
      <c r="AL162" s="232">
        <f>(VLOOKUP($C162,Incurred_Real!$A$25:$BR$427,Incurred_Real!BO$1,FALSE))*$M162</f>
        <v>0</v>
      </c>
      <c r="AM162" s="232">
        <f>(VLOOKUP($C162,Incurred_Real!$A$25:$BR$427,Incurred_Real!BP$1,FALSE))*$M162</f>
        <v>0</v>
      </c>
      <c r="AN162" s="232">
        <f>(VLOOKUP($C162,Incurred_Real!$A$25:$BR$427,Incurred_Real!BQ$1,FALSE))*$M162</f>
        <v>0</v>
      </c>
      <c r="AO162" s="232">
        <f>(VLOOKUP($C162,Incurred_Real!$A$25:$BR$427,Incurred_Real!BR$1,FALSE))*$M162</f>
        <v>0</v>
      </c>
      <c r="AP162" s="232">
        <f t="shared" si="19"/>
        <v>6095948.784493424</v>
      </c>
      <c r="AR162" s="232" t="b">
        <f t="shared" si="20"/>
        <v>1</v>
      </c>
    </row>
    <row r="163" spans="3:44" x14ac:dyDescent="0.15">
      <c r="C163" s="11" t="s">
        <v>273</v>
      </c>
      <c r="D163" s="11" t="str">
        <f>VLOOKUP($C163,Incurred_Real!$A$24:$E$376,Incurred_Real!$B$1,FALSE)</f>
        <v>Isolator Unit Asset Replacement 2018-23</v>
      </c>
      <c r="E163" s="11" t="str">
        <f>VLOOKUP($C163,Incurred_Real!$A$24:$E$376,Incurred_Real!$D$1,FALSE)</f>
        <v>Replacement</v>
      </c>
      <c r="F163" s="13">
        <f>IF(VLOOKUP($C163,Incurred_Real!$A$25:$AQ$426,Incurred_Real!$AL$1,FALSE)="Commissioned Extra",0,
IF(VLOOKUP($C163,Incurred_Real!$A$25:$AQ$426,Incurred_Real!$AK$1,FALSE)=F$4,VLOOKUP($C163,Incurred_Real!$A$25:$AQ$426,Incurred_Real!$AM$1,FALSE),0))</f>
        <v>0</v>
      </c>
      <c r="G163" s="13">
        <f>IF(VLOOKUP($C163,Incurred_Real!$A$25:$AQ$426,Incurred_Real!$AL$1,FALSE)="Commissioned Extra",0,
IF(VLOOKUP($C163,Incurred_Real!$A$25:$AQ$426,Incurred_Real!$AK$1,FALSE)=G$4,VLOOKUP($C163,Incurred_Real!$A$25:$AQ$426,Incurred_Real!$AM$1,FALSE),0))</f>
        <v>0</v>
      </c>
      <c r="H163" s="13">
        <f>IF(VLOOKUP($C163,Incurred_Real!$A$25:$AQ$426,Incurred_Real!$AL$1,FALSE)="Commissioned Extra",0,
IF(VLOOKUP($C163,Incurred_Real!$A$25:$AQ$426,Incurred_Real!$AK$1,FALSE)=H$4,VLOOKUP($C163,Incurred_Real!$A$25:$AQ$426,Incurred_Real!$AM$1,FALSE),0))</f>
        <v>11296193.804949824</v>
      </c>
      <c r="I163" s="13">
        <f>IF(VLOOKUP($C163,Incurred_Real!$A$25:$AQ$426,Incurred_Real!$AL$1,FALSE)="Commissioned Extra",0,
IF(VLOOKUP($C163,Incurred_Real!$A$25:$AQ$426,Incurred_Real!$AK$1,FALSE)=I$4,VLOOKUP($C163,Incurred_Real!$A$25:$AQ$426,Incurred_Real!$AM$1,FALSE),0))</f>
        <v>0</v>
      </c>
      <c r="J163" s="13">
        <f>IF(VLOOKUP($C163,Incurred_Real!$A$25:$AQ$426,Incurred_Real!$AL$1,FALSE)="Commissioned Extra",0,
IF(VLOOKUP($C163,Incurred_Real!$A$25:$AQ$426,Incurred_Real!$AK$1,FALSE)=J$4,VLOOKUP($C163,Incurred_Real!$A$25:$AQ$426,Incurred_Real!$AM$1,FALSE),0))</f>
        <v>0</v>
      </c>
      <c r="K163" s="13">
        <f>IF(VLOOKUP($C163,Incurred_Real!$A$25:$AQ$426,Incurred_Real!$AL$1,FALSE)="Commissioned Extra",0,
IF(VLOOKUP($C163,Incurred_Real!$A$25:$AQ$426,Incurred_Real!$AK$1,FALSE)=K$4,VLOOKUP($C163,Incurred_Real!$A$25:$AQ$426,Incurred_Real!$AM$1,FALSE),0))</f>
        <v>0</v>
      </c>
      <c r="L163" s="13">
        <f>IF(VLOOKUP($C163,Incurred_Real!$A$25:$AQ$426,Incurred_Real!$AL$1,FALSE)="Commissioned Extra",0,
IF(VLOOKUP($C163,Incurred_Real!$A$25:$AQ$426,Incurred_Real!$AK$1,FALSE)=L$4,VLOOKUP($C163,Incurred_Real!$A$25:$AQ$426,Incurred_Real!$AM$1,FALSE),0))</f>
        <v>0</v>
      </c>
      <c r="M163" s="232">
        <f t="shared" si="17"/>
        <v>11296193.804949824</v>
      </c>
      <c r="N163" s="232">
        <f t="shared" si="18"/>
        <v>2024</v>
      </c>
      <c r="P163" s="232">
        <f>(VLOOKUP($C163,Incurred_Real!$A$25:$BR$427,Incurred_Real!AS$1,FALSE))*$M163</f>
        <v>0</v>
      </c>
      <c r="Q163" s="232">
        <f>(VLOOKUP($C163,Incurred_Real!$A$25:$BR$427,Incurred_Real!AT$1,FALSE))*$M163</f>
        <v>0</v>
      </c>
      <c r="R163" s="232">
        <f>(VLOOKUP($C163,Incurred_Real!$A$25:$BR$427,Incurred_Real!AU$1,FALSE))*$M163</f>
        <v>0</v>
      </c>
      <c r="S163" s="232">
        <f>(VLOOKUP($C163,Incurred_Real!$A$25:$BR$427,Incurred_Real!AV$1,FALSE))*$M163</f>
        <v>0</v>
      </c>
      <c r="T163" s="232">
        <f>(VLOOKUP($C163,Incurred_Real!$A$25:$BR$427,Incurred_Real!AW$1,FALSE))*$M163</f>
        <v>0</v>
      </c>
      <c r="U163" s="232">
        <f>(VLOOKUP($C163,Incurred_Real!$A$25:$BR$427,Incurred_Real!AX$1,FALSE))*$M163</f>
        <v>0</v>
      </c>
      <c r="V163" s="232">
        <f>(VLOOKUP($C163,Incurred_Real!$A$25:$BR$427,Incurred_Real!AY$1,FALSE))*$M163</f>
        <v>0</v>
      </c>
      <c r="W163" s="232">
        <f>(VLOOKUP($C163,Incurred_Real!$A$25:$BR$427,Incurred_Real!AZ$1,FALSE))*$M163</f>
        <v>0</v>
      </c>
      <c r="X163" s="232">
        <f>(VLOOKUP($C163,Incurred_Real!$A$25:$BR$427,Incurred_Real!BA$1,FALSE))*$M163</f>
        <v>0</v>
      </c>
      <c r="Y163" s="232">
        <f>(VLOOKUP($C163,Incurred_Real!$A$25:$BR$427,Incurred_Real!BB$1,FALSE))*$M163</f>
        <v>10135452.387992075</v>
      </c>
      <c r="Z163" s="232">
        <f>(VLOOKUP($C163,Incurred_Real!$A$25:$BR$427,Incurred_Real!BC$1,FALSE))*$M163</f>
        <v>0</v>
      </c>
      <c r="AA163" s="232">
        <f>(VLOOKUP($C163,Incurred_Real!$A$25:$BR$427,Incurred_Real!BD$1,FALSE))*$M163</f>
        <v>387370.11681598966</v>
      </c>
      <c r="AB163" s="232">
        <f>(VLOOKUP($C163,Incurred_Real!$A$25:$BR$427,Incurred_Real!BE$1,FALSE))*$M163</f>
        <v>0</v>
      </c>
      <c r="AC163" s="232">
        <f>(VLOOKUP($C163,Incurred_Real!$A$25:$BR$427,Incurred_Real!BF$1,FALSE))*$M163</f>
        <v>0</v>
      </c>
      <c r="AD163" s="232">
        <f>(VLOOKUP($C163,Incurred_Real!$A$25:$BR$427,Incurred_Real!BG$1,FALSE))*$M163</f>
        <v>773371.30014176003</v>
      </c>
      <c r="AE163" s="232">
        <f>(VLOOKUP($C163,Incurred_Real!$A$25:$BR$427,Incurred_Real!BH$1,FALSE))*$M163</f>
        <v>0</v>
      </c>
      <c r="AF163" s="232">
        <f>(VLOOKUP($C163,Incurred_Real!$A$25:$BR$427,Incurred_Real!BI$1,FALSE))*$M163</f>
        <v>0</v>
      </c>
      <c r="AG163" s="232">
        <f>(VLOOKUP($C163,Incurred_Real!$A$25:$BR$427,Incurred_Real!BJ$1,FALSE))*$M163</f>
        <v>0</v>
      </c>
      <c r="AH163" s="232">
        <f>(VLOOKUP($C163,Incurred_Real!$A$25:$BR$427,Incurred_Real!BK$1,FALSE))*$M163</f>
        <v>0</v>
      </c>
      <c r="AI163" s="232">
        <f>(VLOOKUP($C163,Incurred_Real!$A$25:$BR$427,Incurred_Real!BL$1,FALSE))*$M163</f>
        <v>0</v>
      </c>
      <c r="AJ163" s="232">
        <f>(VLOOKUP($C163,Incurred_Real!$A$25:$BR$427,Incurred_Real!BM$1,FALSE))*$M163</f>
        <v>0</v>
      </c>
      <c r="AK163" s="232">
        <f>(VLOOKUP($C163,Incurred_Real!$A$25:$BR$427,Incurred_Real!BN$1,FALSE))*$M163</f>
        <v>0</v>
      </c>
      <c r="AL163" s="232">
        <f>(VLOOKUP($C163,Incurred_Real!$A$25:$BR$427,Incurred_Real!BO$1,FALSE))*$M163</f>
        <v>0</v>
      </c>
      <c r="AM163" s="232">
        <f>(VLOOKUP($C163,Incurred_Real!$A$25:$BR$427,Incurred_Real!BP$1,FALSE))*$M163</f>
        <v>0</v>
      </c>
      <c r="AN163" s="232">
        <f>(VLOOKUP($C163,Incurred_Real!$A$25:$BR$427,Incurred_Real!BQ$1,FALSE))*$M163</f>
        <v>0</v>
      </c>
      <c r="AO163" s="232">
        <f>(VLOOKUP($C163,Incurred_Real!$A$25:$BR$427,Incurred_Real!BR$1,FALSE))*$M163</f>
        <v>0</v>
      </c>
      <c r="AP163" s="232">
        <f t="shared" si="19"/>
        <v>11296193.804949824</v>
      </c>
      <c r="AR163" s="232" t="b">
        <f t="shared" si="20"/>
        <v>1</v>
      </c>
    </row>
    <row r="164" spans="3:44" x14ac:dyDescent="0.15">
      <c r="C164" s="11" t="s">
        <v>275</v>
      </c>
      <c r="D164" s="11" t="str">
        <f>VLOOKUP($C164,Incurred_Real!$A$24:$E$376,Incurred_Real!$B$1,FALSE)</f>
        <v>NCIPAP 1 Riverland 132 kV Line Uprating</v>
      </c>
      <c r="E164" s="11" t="str">
        <f>VLOOKUP($C164,Incurred_Real!$A$24:$E$376,Incurred_Real!$D$1,FALSE)</f>
        <v>Augmentation</v>
      </c>
      <c r="F164" s="13">
        <f>IF(VLOOKUP($C164,Incurred_Real!$A$25:$AQ$426,Incurred_Real!$AL$1,FALSE)="Commissioned Extra",0,
IF(VLOOKUP($C164,Incurred_Real!$A$25:$AQ$426,Incurred_Real!$AK$1,FALSE)=F$4,VLOOKUP($C164,Incurred_Real!$A$25:$AQ$426,Incurred_Real!$AM$1,FALSE),0))</f>
        <v>0</v>
      </c>
      <c r="G164" s="13">
        <f>IF(VLOOKUP($C164,Incurred_Real!$A$25:$AQ$426,Incurred_Real!$AL$1,FALSE)="Commissioned Extra",0,
IF(VLOOKUP($C164,Incurred_Real!$A$25:$AQ$426,Incurred_Real!$AK$1,FALSE)=G$4,VLOOKUP($C164,Incurred_Real!$A$25:$AQ$426,Incurred_Real!$AM$1,FALSE),0))</f>
        <v>0</v>
      </c>
      <c r="H164" s="13">
        <f>IF(VLOOKUP($C164,Incurred_Real!$A$25:$AQ$426,Incurred_Real!$AL$1,FALSE)="Commissioned Extra",0,
IF(VLOOKUP($C164,Incurred_Real!$A$25:$AQ$426,Incurred_Real!$AK$1,FALSE)=H$4,VLOOKUP($C164,Incurred_Real!$A$25:$AQ$426,Incurred_Real!$AM$1,FALSE),0))</f>
        <v>0</v>
      </c>
      <c r="I164" s="13">
        <f>IF(VLOOKUP($C164,Incurred_Real!$A$25:$AQ$426,Incurred_Real!$AL$1,FALSE)="Commissioned Extra",0,
IF(VLOOKUP($C164,Incurred_Real!$A$25:$AQ$426,Incurred_Real!$AK$1,FALSE)=I$4,VLOOKUP($C164,Incurred_Real!$A$25:$AQ$426,Incurred_Real!$AM$1,FALSE),0))</f>
        <v>0</v>
      </c>
      <c r="J164" s="13">
        <f>IF(VLOOKUP($C164,Incurred_Real!$A$25:$AQ$426,Incurred_Real!$AL$1,FALSE)="Commissioned Extra",0,
IF(VLOOKUP($C164,Incurred_Real!$A$25:$AQ$426,Incurred_Real!$AK$1,FALSE)=J$4,VLOOKUP($C164,Incurred_Real!$A$25:$AQ$426,Incurred_Real!$AM$1,FALSE),0))</f>
        <v>0</v>
      </c>
      <c r="K164" s="13">
        <f>IF(VLOOKUP($C164,Incurred_Real!$A$25:$AQ$426,Incurred_Real!$AL$1,FALSE)="Commissioned Extra",0,
IF(VLOOKUP($C164,Incurred_Real!$A$25:$AQ$426,Incurred_Real!$AK$1,FALSE)=K$4,VLOOKUP($C164,Incurred_Real!$A$25:$AQ$426,Incurred_Real!$AM$1,FALSE),0))</f>
        <v>0</v>
      </c>
      <c r="L164" s="13">
        <f>IF(VLOOKUP($C164,Incurred_Real!$A$25:$AQ$426,Incurred_Real!$AL$1,FALSE)="Commissioned Extra",0,
IF(VLOOKUP($C164,Incurred_Real!$A$25:$AQ$426,Incurred_Real!$AK$1,FALSE)=L$4,VLOOKUP($C164,Incurred_Real!$A$25:$AQ$426,Incurred_Real!$AM$1,FALSE),0))</f>
        <v>0</v>
      </c>
      <c r="M164" s="232">
        <f t="shared" si="17"/>
        <v>0</v>
      </c>
      <c r="N164" s="232" t="str">
        <f t="shared" si="18"/>
        <v/>
      </c>
      <c r="P164" s="232">
        <f>(VLOOKUP($C164,Incurred_Real!$A$25:$BR$427,Incurred_Real!AS$1,FALSE))*$M164</f>
        <v>0</v>
      </c>
      <c r="Q164" s="232">
        <f>(VLOOKUP($C164,Incurred_Real!$A$25:$BR$427,Incurred_Real!AT$1,FALSE))*$M164</f>
        <v>0</v>
      </c>
      <c r="R164" s="232">
        <f>(VLOOKUP($C164,Incurred_Real!$A$25:$BR$427,Incurred_Real!AU$1,FALSE))*$M164</f>
        <v>0</v>
      </c>
      <c r="S164" s="232">
        <f>(VLOOKUP($C164,Incurred_Real!$A$25:$BR$427,Incurred_Real!AV$1,FALSE))*$M164</f>
        <v>0</v>
      </c>
      <c r="T164" s="232">
        <f>(VLOOKUP($C164,Incurred_Real!$A$25:$BR$427,Incurred_Real!AW$1,FALSE))*$M164</f>
        <v>0</v>
      </c>
      <c r="U164" s="232">
        <f>(VLOOKUP($C164,Incurred_Real!$A$25:$BR$427,Incurred_Real!AX$1,FALSE))*$M164</f>
        <v>0</v>
      </c>
      <c r="V164" s="232">
        <f>(VLOOKUP($C164,Incurred_Real!$A$25:$BR$427,Incurred_Real!AY$1,FALSE))*$M164</f>
        <v>0</v>
      </c>
      <c r="W164" s="232">
        <f>(VLOOKUP($C164,Incurred_Real!$A$25:$BR$427,Incurred_Real!AZ$1,FALSE))*$M164</f>
        <v>0</v>
      </c>
      <c r="X164" s="232">
        <f>(VLOOKUP($C164,Incurred_Real!$A$25:$BR$427,Incurred_Real!BA$1,FALSE))*$M164</f>
        <v>0</v>
      </c>
      <c r="Y164" s="232">
        <f>(VLOOKUP($C164,Incurred_Real!$A$25:$BR$427,Incurred_Real!BB$1,FALSE))*$M164</f>
        <v>0</v>
      </c>
      <c r="Z164" s="232">
        <f>(VLOOKUP($C164,Incurred_Real!$A$25:$BR$427,Incurred_Real!BC$1,FALSE))*$M164</f>
        <v>0</v>
      </c>
      <c r="AA164" s="232">
        <f>(VLOOKUP($C164,Incurred_Real!$A$25:$BR$427,Incurred_Real!BD$1,FALSE))*$M164</f>
        <v>0</v>
      </c>
      <c r="AB164" s="232">
        <f>(VLOOKUP($C164,Incurred_Real!$A$25:$BR$427,Incurred_Real!BE$1,FALSE))*$M164</f>
        <v>0</v>
      </c>
      <c r="AC164" s="232">
        <f>(VLOOKUP($C164,Incurred_Real!$A$25:$BR$427,Incurred_Real!BF$1,FALSE))*$M164</f>
        <v>0</v>
      </c>
      <c r="AD164" s="232">
        <f>(VLOOKUP($C164,Incurred_Real!$A$25:$BR$427,Incurred_Real!BG$1,FALSE))*$M164</f>
        <v>0</v>
      </c>
      <c r="AE164" s="232">
        <f>(VLOOKUP($C164,Incurred_Real!$A$25:$BR$427,Incurred_Real!BH$1,FALSE))*$M164</f>
        <v>0</v>
      </c>
      <c r="AF164" s="232">
        <f>(VLOOKUP($C164,Incurred_Real!$A$25:$BR$427,Incurred_Real!BI$1,FALSE))*$M164</f>
        <v>0</v>
      </c>
      <c r="AG164" s="232">
        <f>(VLOOKUP($C164,Incurred_Real!$A$25:$BR$427,Incurred_Real!BJ$1,FALSE))*$M164</f>
        <v>0</v>
      </c>
      <c r="AH164" s="232">
        <f>(VLOOKUP($C164,Incurred_Real!$A$25:$BR$427,Incurred_Real!BK$1,FALSE))*$M164</f>
        <v>0</v>
      </c>
      <c r="AI164" s="232">
        <f>(VLOOKUP($C164,Incurred_Real!$A$25:$BR$427,Incurred_Real!BL$1,FALSE))*$M164</f>
        <v>0</v>
      </c>
      <c r="AJ164" s="232">
        <f>(VLOOKUP($C164,Incurred_Real!$A$25:$BR$427,Incurred_Real!BM$1,FALSE))*$M164</f>
        <v>0</v>
      </c>
      <c r="AK164" s="232">
        <f>(VLOOKUP($C164,Incurred_Real!$A$25:$BR$427,Incurred_Real!BN$1,FALSE))*$M164</f>
        <v>0</v>
      </c>
      <c r="AL164" s="232">
        <f>(VLOOKUP($C164,Incurred_Real!$A$25:$BR$427,Incurred_Real!BO$1,FALSE))*$M164</f>
        <v>0</v>
      </c>
      <c r="AM164" s="232">
        <f>(VLOOKUP($C164,Incurred_Real!$A$25:$BR$427,Incurred_Real!BP$1,FALSE))*$M164</f>
        <v>0</v>
      </c>
      <c r="AN164" s="232">
        <f>(VLOOKUP($C164,Incurred_Real!$A$25:$BR$427,Incurred_Real!BQ$1,FALSE))*$M164</f>
        <v>0</v>
      </c>
      <c r="AO164" s="232">
        <f>(VLOOKUP($C164,Incurred_Real!$A$25:$BR$427,Incurred_Real!BR$1,FALSE))*$M164</f>
        <v>0</v>
      </c>
      <c r="AP164" s="232">
        <f t="shared" si="19"/>
        <v>0</v>
      </c>
      <c r="AR164" s="232" t="b">
        <f t="shared" si="20"/>
        <v>1</v>
      </c>
    </row>
    <row r="165" spans="3:44" x14ac:dyDescent="0.15">
      <c r="C165" s="11" t="s">
        <v>277</v>
      </c>
      <c r="D165" s="11" t="str">
        <f>VLOOKUP($C165,Incurred_Real!$A$24:$E$376,Incurred_Real!$B$1,FALSE)</f>
        <v>NCIPAP Davenport-Robertstown 275 kV Removal of Plant Limits</v>
      </c>
      <c r="E165" s="11" t="str">
        <f>VLOOKUP($C165,Incurred_Real!$A$24:$E$376,Incurred_Real!$D$1,FALSE)</f>
        <v>Augmentation</v>
      </c>
      <c r="F165" s="13">
        <f>IF(VLOOKUP($C165,Incurred_Real!$A$25:$AQ$426,Incurred_Real!$AL$1,FALSE)="Commissioned Extra",0,
IF(VLOOKUP($C165,Incurred_Real!$A$25:$AQ$426,Incurred_Real!$AK$1,FALSE)=F$4,VLOOKUP($C165,Incurred_Real!$A$25:$AQ$426,Incurred_Real!$AM$1,FALSE),0))</f>
        <v>0</v>
      </c>
      <c r="G165" s="13">
        <f>IF(VLOOKUP($C165,Incurred_Real!$A$25:$AQ$426,Incurred_Real!$AL$1,FALSE)="Commissioned Extra",0,
IF(VLOOKUP($C165,Incurred_Real!$A$25:$AQ$426,Incurred_Real!$AK$1,FALSE)=G$4,VLOOKUP($C165,Incurred_Real!$A$25:$AQ$426,Incurred_Real!$AM$1,FALSE),0))</f>
        <v>0</v>
      </c>
      <c r="H165" s="13">
        <f>IF(VLOOKUP($C165,Incurred_Real!$A$25:$AQ$426,Incurred_Real!$AL$1,FALSE)="Commissioned Extra",0,
IF(VLOOKUP($C165,Incurred_Real!$A$25:$AQ$426,Incurred_Real!$AK$1,FALSE)=H$4,VLOOKUP($C165,Incurred_Real!$A$25:$AQ$426,Incurred_Real!$AM$1,FALSE),0))</f>
        <v>0</v>
      </c>
      <c r="I165" s="13">
        <f>IF(VLOOKUP($C165,Incurred_Real!$A$25:$AQ$426,Incurred_Real!$AL$1,FALSE)="Commissioned Extra",0,
IF(VLOOKUP($C165,Incurred_Real!$A$25:$AQ$426,Incurred_Real!$AK$1,FALSE)=I$4,VLOOKUP($C165,Incurred_Real!$A$25:$AQ$426,Incurred_Real!$AM$1,FALSE),0))</f>
        <v>0</v>
      </c>
      <c r="J165" s="13">
        <f>IF(VLOOKUP($C165,Incurred_Real!$A$25:$AQ$426,Incurred_Real!$AL$1,FALSE)="Commissioned Extra",0,
IF(VLOOKUP($C165,Incurred_Real!$A$25:$AQ$426,Incurred_Real!$AK$1,FALSE)=J$4,VLOOKUP($C165,Incurred_Real!$A$25:$AQ$426,Incurred_Real!$AM$1,FALSE),0))</f>
        <v>0</v>
      </c>
      <c r="K165" s="13">
        <f>IF(VLOOKUP($C165,Incurred_Real!$A$25:$AQ$426,Incurred_Real!$AL$1,FALSE)="Commissioned Extra",0,
IF(VLOOKUP($C165,Incurred_Real!$A$25:$AQ$426,Incurred_Real!$AK$1,FALSE)=K$4,VLOOKUP($C165,Incurred_Real!$A$25:$AQ$426,Incurred_Real!$AM$1,FALSE),0))</f>
        <v>0</v>
      </c>
      <c r="L165" s="13">
        <f>IF(VLOOKUP($C165,Incurred_Real!$A$25:$AQ$426,Incurred_Real!$AL$1,FALSE)="Commissioned Extra",0,
IF(VLOOKUP($C165,Incurred_Real!$A$25:$AQ$426,Incurred_Real!$AK$1,FALSE)=L$4,VLOOKUP($C165,Incurred_Real!$A$25:$AQ$426,Incurred_Real!$AM$1,FALSE),0))</f>
        <v>0</v>
      </c>
      <c r="M165" s="232">
        <f t="shared" si="17"/>
        <v>0</v>
      </c>
      <c r="N165" s="232" t="str">
        <f t="shared" si="18"/>
        <v/>
      </c>
      <c r="P165" s="232">
        <f>(VLOOKUP($C165,Incurred_Real!$A$25:$BR$427,Incurred_Real!AS$1,FALSE))*$M165</f>
        <v>0</v>
      </c>
      <c r="Q165" s="232">
        <f>(VLOOKUP($C165,Incurred_Real!$A$25:$BR$427,Incurred_Real!AT$1,FALSE))*$M165</f>
        <v>0</v>
      </c>
      <c r="R165" s="232">
        <f>(VLOOKUP($C165,Incurred_Real!$A$25:$BR$427,Incurred_Real!AU$1,FALSE))*$M165</f>
        <v>0</v>
      </c>
      <c r="S165" s="232">
        <f>(VLOOKUP($C165,Incurred_Real!$A$25:$BR$427,Incurred_Real!AV$1,FALSE))*$M165</f>
        <v>0</v>
      </c>
      <c r="T165" s="232">
        <f>(VLOOKUP($C165,Incurred_Real!$A$25:$BR$427,Incurred_Real!AW$1,FALSE))*$M165</f>
        <v>0</v>
      </c>
      <c r="U165" s="232">
        <f>(VLOOKUP($C165,Incurred_Real!$A$25:$BR$427,Incurred_Real!AX$1,FALSE))*$M165</f>
        <v>0</v>
      </c>
      <c r="V165" s="232">
        <f>(VLOOKUP($C165,Incurred_Real!$A$25:$BR$427,Incurred_Real!AY$1,FALSE))*$M165</f>
        <v>0</v>
      </c>
      <c r="W165" s="232">
        <f>(VLOOKUP($C165,Incurred_Real!$A$25:$BR$427,Incurred_Real!AZ$1,FALSE))*$M165</f>
        <v>0</v>
      </c>
      <c r="X165" s="232">
        <f>(VLOOKUP($C165,Incurred_Real!$A$25:$BR$427,Incurred_Real!BA$1,FALSE))*$M165</f>
        <v>0</v>
      </c>
      <c r="Y165" s="232">
        <f>(VLOOKUP($C165,Incurred_Real!$A$25:$BR$427,Incurred_Real!BB$1,FALSE))*$M165</f>
        <v>0</v>
      </c>
      <c r="Z165" s="232">
        <f>(VLOOKUP($C165,Incurred_Real!$A$25:$BR$427,Incurred_Real!BC$1,FALSE))*$M165</f>
        <v>0</v>
      </c>
      <c r="AA165" s="232">
        <f>(VLOOKUP($C165,Incurred_Real!$A$25:$BR$427,Incurred_Real!BD$1,FALSE))*$M165</f>
        <v>0</v>
      </c>
      <c r="AB165" s="232">
        <f>(VLOOKUP($C165,Incurred_Real!$A$25:$BR$427,Incurred_Real!BE$1,FALSE))*$M165</f>
        <v>0</v>
      </c>
      <c r="AC165" s="232">
        <f>(VLOOKUP($C165,Incurred_Real!$A$25:$BR$427,Incurred_Real!BF$1,FALSE))*$M165</f>
        <v>0</v>
      </c>
      <c r="AD165" s="232">
        <f>(VLOOKUP($C165,Incurred_Real!$A$25:$BR$427,Incurred_Real!BG$1,FALSE))*$M165</f>
        <v>0</v>
      </c>
      <c r="AE165" s="232">
        <f>(VLOOKUP($C165,Incurred_Real!$A$25:$BR$427,Incurred_Real!BH$1,FALSE))*$M165</f>
        <v>0</v>
      </c>
      <c r="AF165" s="232">
        <f>(VLOOKUP($C165,Incurred_Real!$A$25:$BR$427,Incurred_Real!BI$1,FALSE))*$M165</f>
        <v>0</v>
      </c>
      <c r="AG165" s="232">
        <f>(VLOOKUP($C165,Incurred_Real!$A$25:$BR$427,Incurred_Real!BJ$1,FALSE))*$M165</f>
        <v>0</v>
      </c>
      <c r="AH165" s="232">
        <f>(VLOOKUP($C165,Incurred_Real!$A$25:$BR$427,Incurred_Real!BK$1,FALSE))*$M165</f>
        <v>0</v>
      </c>
      <c r="AI165" s="232">
        <f>(VLOOKUP($C165,Incurred_Real!$A$25:$BR$427,Incurred_Real!BL$1,FALSE))*$M165</f>
        <v>0</v>
      </c>
      <c r="AJ165" s="232">
        <f>(VLOOKUP($C165,Incurred_Real!$A$25:$BR$427,Incurred_Real!BM$1,FALSE))*$M165</f>
        <v>0</v>
      </c>
      <c r="AK165" s="232">
        <f>(VLOOKUP($C165,Incurred_Real!$A$25:$BR$427,Incurred_Real!BN$1,FALSE))*$M165</f>
        <v>0</v>
      </c>
      <c r="AL165" s="232">
        <f>(VLOOKUP($C165,Incurred_Real!$A$25:$BR$427,Incurred_Real!BO$1,FALSE))*$M165</f>
        <v>0</v>
      </c>
      <c r="AM165" s="232">
        <f>(VLOOKUP($C165,Incurred_Real!$A$25:$BR$427,Incurred_Real!BP$1,FALSE))*$M165</f>
        <v>0</v>
      </c>
      <c r="AN165" s="232">
        <f>(VLOOKUP($C165,Incurred_Real!$A$25:$BR$427,Incurred_Real!BQ$1,FALSE))*$M165</f>
        <v>0</v>
      </c>
      <c r="AO165" s="232">
        <f>(VLOOKUP($C165,Incurred_Real!$A$25:$BR$427,Incurred_Real!BR$1,FALSE))*$M165</f>
        <v>0</v>
      </c>
      <c r="AP165" s="232">
        <f t="shared" si="19"/>
        <v>0</v>
      </c>
      <c r="AR165" s="232" t="b">
        <f t="shared" ref="AR165:AR179" si="21">AP165=M165</f>
        <v>1</v>
      </c>
    </row>
    <row r="166" spans="3:44" x14ac:dyDescent="0.15">
      <c r="C166" s="11" t="s">
        <v>279</v>
      </c>
      <c r="D166" s="11" t="str">
        <f>VLOOKUP($C166,Incurred_Real!$A$24:$E$376,Incurred_Real!$B$1,FALSE)</f>
        <v>AC Board Unit Asset Replacement 2018-23</v>
      </c>
      <c r="E166" s="11" t="str">
        <f>VLOOKUP($C166,Incurred_Real!$A$24:$E$376,Incurred_Real!$D$1,FALSE)</f>
        <v>Replacement</v>
      </c>
      <c r="F166" s="13">
        <f>IF(VLOOKUP($C166,Incurred_Real!$A$25:$AQ$426,Incurred_Real!$AL$1,FALSE)="Commissioned Extra",0,
IF(VLOOKUP($C166,Incurred_Real!$A$25:$AQ$426,Incurred_Real!$AK$1,FALSE)=F$4,VLOOKUP($C166,Incurred_Real!$A$25:$AQ$426,Incurred_Real!$AM$1,FALSE),0))</f>
        <v>0</v>
      </c>
      <c r="G166" s="13">
        <f>IF(VLOOKUP($C166,Incurred_Real!$A$25:$AQ$426,Incurred_Real!$AL$1,FALSE)="Commissioned Extra",0,
IF(VLOOKUP($C166,Incurred_Real!$A$25:$AQ$426,Incurred_Real!$AK$1,FALSE)=G$4,VLOOKUP($C166,Incurred_Real!$A$25:$AQ$426,Incurred_Real!$AM$1,FALSE),0))</f>
        <v>0</v>
      </c>
      <c r="H166" s="13">
        <f>IF(VLOOKUP($C166,Incurred_Real!$A$25:$AQ$426,Incurred_Real!$AL$1,FALSE)="Commissioned Extra",0,
IF(VLOOKUP($C166,Incurred_Real!$A$25:$AQ$426,Incurred_Real!$AK$1,FALSE)=H$4,VLOOKUP($C166,Incurred_Real!$A$25:$AQ$426,Incurred_Real!$AM$1,FALSE),0))</f>
        <v>0</v>
      </c>
      <c r="I166" s="13">
        <f>IF(VLOOKUP($C166,Incurred_Real!$A$25:$AQ$426,Incurred_Real!$AL$1,FALSE)="Commissioned Extra",0,
IF(VLOOKUP($C166,Incurred_Real!$A$25:$AQ$426,Incurred_Real!$AK$1,FALSE)=I$4,VLOOKUP($C166,Incurred_Real!$A$25:$AQ$426,Incurred_Real!$AM$1,FALSE),0))</f>
        <v>0</v>
      </c>
      <c r="J166" s="13">
        <f>IF(VLOOKUP($C166,Incurred_Real!$A$25:$AQ$426,Incurred_Real!$AL$1,FALSE)="Commissioned Extra",0,
IF(VLOOKUP($C166,Incurred_Real!$A$25:$AQ$426,Incurred_Real!$AK$1,FALSE)=J$4,VLOOKUP($C166,Incurred_Real!$A$25:$AQ$426,Incurred_Real!$AM$1,FALSE),0))</f>
        <v>0</v>
      </c>
      <c r="K166" s="13">
        <f>IF(VLOOKUP($C166,Incurred_Real!$A$25:$AQ$426,Incurred_Real!$AL$1,FALSE)="Commissioned Extra",0,
IF(VLOOKUP($C166,Incurred_Real!$A$25:$AQ$426,Incurred_Real!$AK$1,FALSE)=K$4,VLOOKUP($C166,Incurred_Real!$A$25:$AQ$426,Incurred_Real!$AM$1,FALSE),0))</f>
        <v>0</v>
      </c>
      <c r="L166" s="13">
        <f>IF(VLOOKUP($C166,Incurred_Real!$A$25:$AQ$426,Incurred_Real!$AL$1,FALSE)="Commissioned Extra",0,
IF(VLOOKUP($C166,Incurred_Real!$A$25:$AQ$426,Incurred_Real!$AK$1,FALSE)=L$4,VLOOKUP($C166,Incurred_Real!$A$25:$AQ$426,Incurred_Real!$AM$1,FALSE),0))</f>
        <v>26830366.02103807</v>
      </c>
      <c r="M166" s="232">
        <f t="shared" si="17"/>
        <v>26830366.02103807</v>
      </c>
      <c r="N166" s="232">
        <f t="shared" si="18"/>
        <v>2028</v>
      </c>
      <c r="P166" s="232">
        <f>(VLOOKUP($C166,Incurred_Real!$A$25:$BR$427,Incurred_Real!AS$1,FALSE))*$M166</f>
        <v>0</v>
      </c>
      <c r="Q166" s="232">
        <f>(VLOOKUP($C166,Incurred_Real!$A$25:$BR$427,Incurred_Real!AT$1,FALSE))*$M166</f>
        <v>0</v>
      </c>
      <c r="R166" s="232">
        <f>(VLOOKUP($C166,Incurred_Real!$A$25:$BR$427,Incurred_Real!AU$1,FALSE))*$M166</f>
        <v>0</v>
      </c>
      <c r="S166" s="232">
        <f>(VLOOKUP($C166,Incurred_Real!$A$25:$BR$427,Incurred_Real!AV$1,FALSE))*$M166</f>
        <v>0</v>
      </c>
      <c r="T166" s="232">
        <f>(VLOOKUP($C166,Incurred_Real!$A$25:$BR$427,Incurred_Real!AW$1,FALSE))*$M166</f>
        <v>0</v>
      </c>
      <c r="U166" s="232">
        <f>(VLOOKUP($C166,Incurred_Real!$A$25:$BR$427,Incurred_Real!AX$1,FALSE))*$M166</f>
        <v>0</v>
      </c>
      <c r="V166" s="232">
        <f>(VLOOKUP($C166,Incurred_Real!$A$25:$BR$427,Incurred_Real!AY$1,FALSE))*$M166</f>
        <v>0</v>
      </c>
      <c r="W166" s="232">
        <f>(VLOOKUP($C166,Incurred_Real!$A$25:$BR$427,Incurred_Real!AZ$1,FALSE))*$M166</f>
        <v>0</v>
      </c>
      <c r="X166" s="232">
        <f>(VLOOKUP($C166,Incurred_Real!$A$25:$BR$427,Incurred_Real!BA$1,FALSE))*$M166</f>
        <v>0</v>
      </c>
      <c r="Y166" s="232">
        <f>(VLOOKUP($C166,Incurred_Real!$A$25:$BR$427,Incurred_Real!BB$1,FALSE))*$M166</f>
        <v>6939459.913577388</v>
      </c>
      <c r="Z166" s="232">
        <f>(VLOOKUP($C166,Incurred_Real!$A$25:$BR$427,Incurred_Real!BC$1,FALSE))*$M166</f>
        <v>570068.71902555309</v>
      </c>
      <c r="AA166" s="232">
        <f>(VLOOKUP($C166,Incurred_Real!$A$25:$BR$427,Incurred_Real!BD$1,FALSE))*$M166</f>
        <v>18434775.521887492</v>
      </c>
      <c r="AB166" s="232">
        <f>(VLOOKUP($C166,Incurred_Real!$A$25:$BR$427,Incurred_Real!BE$1,FALSE))*$M166</f>
        <v>0</v>
      </c>
      <c r="AC166" s="232">
        <f>(VLOOKUP($C166,Incurred_Real!$A$25:$BR$427,Incurred_Real!BF$1,FALSE))*$M166</f>
        <v>0</v>
      </c>
      <c r="AD166" s="232">
        <f>(VLOOKUP($C166,Incurred_Real!$A$25:$BR$427,Incurred_Real!BG$1,FALSE))*$M166</f>
        <v>886061.86654763645</v>
      </c>
      <c r="AE166" s="232">
        <f>(VLOOKUP($C166,Incurred_Real!$A$25:$BR$427,Incurred_Real!BH$1,FALSE))*$M166</f>
        <v>0</v>
      </c>
      <c r="AF166" s="232">
        <f>(VLOOKUP($C166,Incurred_Real!$A$25:$BR$427,Incurred_Real!BI$1,FALSE))*$M166</f>
        <v>0</v>
      </c>
      <c r="AG166" s="232">
        <f>(VLOOKUP($C166,Incurred_Real!$A$25:$BR$427,Incurred_Real!BJ$1,FALSE))*$M166</f>
        <v>0</v>
      </c>
      <c r="AH166" s="232">
        <f>(VLOOKUP($C166,Incurred_Real!$A$25:$BR$427,Incurred_Real!BK$1,FALSE))*$M166</f>
        <v>0</v>
      </c>
      <c r="AI166" s="232">
        <f>(VLOOKUP($C166,Incurred_Real!$A$25:$BR$427,Incurred_Real!BL$1,FALSE))*$M166</f>
        <v>0</v>
      </c>
      <c r="AJ166" s="232">
        <f>(VLOOKUP($C166,Incurred_Real!$A$25:$BR$427,Incurred_Real!BM$1,FALSE))*$M166</f>
        <v>0</v>
      </c>
      <c r="AK166" s="232">
        <f>(VLOOKUP($C166,Incurred_Real!$A$25:$BR$427,Incurred_Real!BN$1,FALSE))*$M166</f>
        <v>0</v>
      </c>
      <c r="AL166" s="232">
        <f>(VLOOKUP($C166,Incurred_Real!$A$25:$BR$427,Incurred_Real!BO$1,FALSE))*$M166</f>
        <v>0</v>
      </c>
      <c r="AM166" s="232">
        <f>(VLOOKUP($C166,Incurred_Real!$A$25:$BR$427,Incurred_Real!BP$1,FALSE))*$M166</f>
        <v>0</v>
      </c>
      <c r="AN166" s="232">
        <f>(VLOOKUP($C166,Incurred_Real!$A$25:$BR$427,Incurred_Real!BQ$1,FALSE))*$M166</f>
        <v>0</v>
      </c>
      <c r="AO166" s="232">
        <f>(VLOOKUP($C166,Incurred_Real!$A$25:$BR$427,Incurred_Real!BR$1,FALSE))*$M166</f>
        <v>0</v>
      </c>
      <c r="AP166" s="232">
        <f t="shared" si="19"/>
        <v>26830366.02103807</v>
      </c>
      <c r="AR166" s="232" t="b">
        <f t="shared" si="21"/>
        <v>1</v>
      </c>
    </row>
    <row r="167" spans="3:44" x14ac:dyDescent="0.15">
      <c r="C167" s="11" t="s">
        <v>281</v>
      </c>
      <c r="D167" s="11" t="str">
        <f>VLOOKUP($C167,Incurred_Real!$A$24:$E$376,Incurred_Real!$B$1,FALSE)</f>
        <v>Transformer Bushing Unit Asset Replacement 2018-23</v>
      </c>
      <c r="E167" s="11" t="str">
        <f>VLOOKUP($C167,Incurred_Real!$A$24:$E$376,Incurred_Real!$D$1,FALSE)</f>
        <v>Replacement</v>
      </c>
      <c r="F167" s="13">
        <f>IF(VLOOKUP($C167,Incurred_Real!$A$25:$AQ$426,Incurred_Real!$AL$1,FALSE)="Commissioned Extra",0,
IF(VLOOKUP($C167,Incurred_Real!$A$25:$AQ$426,Incurred_Real!$AK$1,FALSE)=F$4,VLOOKUP($C167,Incurred_Real!$A$25:$AQ$426,Incurred_Real!$AM$1,FALSE),0))</f>
        <v>0</v>
      </c>
      <c r="G167" s="13">
        <f>IF(VLOOKUP($C167,Incurred_Real!$A$25:$AQ$426,Incurred_Real!$AL$1,FALSE)="Commissioned Extra",0,
IF(VLOOKUP($C167,Incurred_Real!$A$25:$AQ$426,Incurred_Real!$AK$1,FALSE)=G$4,VLOOKUP($C167,Incurred_Real!$A$25:$AQ$426,Incurred_Real!$AM$1,FALSE),0))</f>
        <v>12708222.317472998</v>
      </c>
      <c r="H167" s="13">
        <f>IF(VLOOKUP($C167,Incurred_Real!$A$25:$AQ$426,Incurred_Real!$AL$1,FALSE)="Commissioned Extra",0,
IF(VLOOKUP($C167,Incurred_Real!$A$25:$AQ$426,Incurred_Real!$AK$1,FALSE)=H$4,VLOOKUP($C167,Incurred_Real!$A$25:$AQ$426,Incurred_Real!$AM$1,FALSE),0))</f>
        <v>0</v>
      </c>
      <c r="I167" s="13">
        <f>IF(VLOOKUP($C167,Incurred_Real!$A$25:$AQ$426,Incurred_Real!$AL$1,FALSE)="Commissioned Extra",0,
IF(VLOOKUP($C167,Incurred_Real!$A$25:$AQ$426,Incurred_Real!$AK$1,FALSE)=I$4,VLOOKUP($C167,Incurred_Real!$A$25:$AQ$426,Incurred_Real!$AM$1,FALSE),0))</f>
        <v>0</v>
      </c>
      <c r="J167" s="13">
        <f>IF(VLOOKUP($C167,Incurred_Real!$A$25:$AQ$426,Incurred_Real!$AL$1,FALSE)="Commissioned Extra",0,
IF(VLOOKUP($C167,Incurred_Real!$A$25:$AQ$426,Incurred_Real!$AK$1,FALSE)=J$4,VLOOKUP($C167,Incurred_Real!$A$25:$AQ$426,Incurred_Real!$AM$1,FALSE),0))</f>
        <v>0</v>
      </c>
      <c r="K167" s="13">
        <f>IF(VLOOKUP($C167,Incurred_Real!$A$25:$AQ$426,Incurred_Real!$AL$1,FALSE)="Commissioned Extra",0,
IF(VLOOKUP($C167,Incurred_Real!$A$25:$AQ$426,Incurred_Real!$AK$1,FALSE)=K$4,VLOOKUP($C167,Incurred_Real!$A$25:$AQ$426,Incurred_Real!$AM$1,FALSE),0))</f>
        <v>0</v>
      </c>
      <c r="L167" s="13">
        <f>IF(VLOOKUP($C167,Incurred_Real!$A$25:$AQ$426,Incurred_Real!$AL$1,FALSE)="Commissioned Extra",0,
IF(VLOOKUP($C167,Incurred_Real!$A$25:$AQ$426,Incurred_Real!$AK$1,FALSE)=L$4,VLOOKUP($C167,Incurred_Real!$A$25:$AQ$426,Incurred_Real!$AM$1,FALSE),0))</f>
        <v>0</v>
      </c>
      <c r="M167" s="232">
        <f t="shared" si="17"/>
        <v>12708222.317472998</v>
      </c>
      <c r="N167" s="232">
        <f t="shared" si="18"/>
        <v>2023</v>
      </c>
      <c r="P167" s="232">
        <f>(VLOOKUP($C167,Incurred_Real!$A$25:$BR$427,Incurred_Real!AS$1,FALSE))*$M167</f>
        <v>0</v>
      </c>
      <c r="Q167" s="232">
        <f>(VLOOKUP($C167,Incurred_Real!$A$25:$BR$427,Incurred_Real!AT$1,FALSE))*$M167</f>
        <v>0</v>
      </c>
      <c r="R167" s="232">
        <f>(VLOOKUP($C167,Incurred_Real!$A$25:$BR$427,Incurred_Real!AU$1,FALSE))*$M167</f>
        <v>0</v>
      </c>
      <c r="S167" s="232">
        <f>(VLOOKUP($C167,Incurred_Real!$A$25:$BR$427,Incurred_Real!AV$1,FALSE))*$M167</f>
        <v>0</v>
      </c>
      <c r="T167" s="232">
        <f>(VLOOKUP($C167,Incurred_Real!$A$25:$BR$427,Incurred_Real!AW$1,FALSE))*$M167</f>
        <v>0</v>
      </c>
      <c r="U167" s="232">
        <f>(VLOOKUP($C167,Incurred_Real!$A$25:$BR$427,Incurred_Real!AX$1,FALSE))*$M167</f>
        <v>0</v>
      </c>
      <c r="V167" s="232">
        <f>(VLOOKUP($C167,Incurred_Real!$A$25:$BR$427,Incurred_Real!AY$1,FALSE))*$M167</f>
        <v>0</v>
      </c>
      <c r="W167" s="232">
        <f>(VLOOKUP($C167,Incurred_Real!$A$25:$BR$427,Incurred_Real!AZ$1,FALSE))*$M167</f>
        <v>0</v>
      </c>
      <c r="X167" s="232">
        <f>(VLOOKUP($C167,Incurred_Real!$A$25:$BR$427,Incurred_Real!BA$1,FALSE))*$M167</f>
        <v>0</v>
      </c>
      <c r="Y167" s="232">
        <f>(VLOOKUP($C167,Incurred_Real!$A$25:$BR$427,Incurred_Real!BB$1,FALSE))*$M167</f>
        <v>12279535.838523975</v>
      </c>
      <c r="Z167" s="232">
        <f>(VLOOKUP($C167,Incurred_Real!$A$25:$BR$427,Incurred_Real!BC$1,FALSE))*$M167</f>
        <v>0</v>
      </c>
      <c r="AA167" s="232">
        <f>(VLOOKUP($C167,Incurred_Real!$A$25:$BR$427,Incurred_Real!BD$1,FALSE))*$M167</f>
        <v>428686.47894902341</v>
      </c>
      <c r="AB167" s="232">
        <f>(VLOOKUP($C167,Incurred_Real!$A$25:$BR$427,Incurred_Real!BE$1,FALSE))*$M167</f>
        <v>0</v>
      </c>
      <c r="AC167" s="232">
        <f>(VLOOKUP($C167,Incurred_Real!$A$25:$BR$427,Incurred_Real!BF$1,FALSE))*$M167</f>
        <v>0</v>
      </c>
      <c r="AD167" s="232">
        <f>(VLOOKUP($C167,Incurred_Real!$A$25:$BR$427,Incurred_Real!BG$1,FALSE))*$M167</f>
        <v>0</v>
      </c>
      <c r="AE167" s="232">
        <f>(VLOOKUP($C167,Incurred_Real!$A$25:$BR$427,Incurred_Real!BH$1,FALSE))*$M167</f>
        <v>0</v>
      </c>
      <c r="AF167" s="232">
        <f>(VLOOKUP($C167,Incurred_Real!$A$25:$BR$427,Incurred_Real!BI$1,FALSE))*$M167</f>
        <v>0</v>
      </c>
      <c r="AG167" s="232">
        <f>(VLOOKUP($C167,Incurred_Real!$A$25:$BR$427,Incurred_Real!BJ$1,FALSE))*$M167</f>
        <v>0</v>
      </c>
      <c r="AH167" s="232">
        <f>(VLOOKUP($C167,Incurred_Real!$A$25:$BR$427,Incurred_Real!BK$1,FALSE))*$M167</f>
        <v>0</v>
      </c>
      <c r="AI167" s="232">
        <f>(VLOOKUP($C167,Incurred_Real!$A$25:$BR$427,Incurred_Real!BL$1,FALSE))*$M167</f>
        <v>0</v>
      </c>
      <c r="AJ167" s="232">
        <f>(VLOOKUP($C167,Incurred_Real!$A$25:$BR$427,Incurred_Real!BM$1,FALSE))*$M167</f>
        <v>0</v>
      </c>
      <c r="AK167" s="232">
        <f>(VLOOKUP($C167,Incurred_Real!$A$25:$BR$427,Incurred_Real!BN$1,FALSE))*$M167</f>
        <v>0</v>
      </c>
      <c r="AL167" s="232">
        <f>(VLOOKUP($C167,Incurred_Real!$A$25:$BR$427,Incurred_Real!BO$1,FALSE))*$M167</f>
        <v>0</v>
      </c>
      <c r="AM167" s="232">
        <f>(VLOOKUP($C167,Incurred_Real!$A$25:$BR$427,Incurred_Real!BP$1,FALSE))*$M167</f>
        <v>0</v>
      </c>
      <c r="AN167" s="232">
        <f>(VLOOKUP($C167,Incurred_Real!$A$25:$BR$427,Incurred_Real!BQ$1,FALSE))*$M167</f>
        <v>0</v>
      </c>
      <c r="AO167" s="232">
        <f>(VLOOKUP($C167,Incurred_Real!$A$25:$BR$427,Incurred_Real!BR$1,FALSE))*$M167</f>
        <v>0</v>
      </c>
      <c r="AP167" s="232">
        <f t="shared" si="19"/>
        <v>12708222.317472998</v>
      </c>
      <c r="AR167" s="232" t="b">
        <f t="shared" si="21"/>
        <v>1</v>
      </c>
    </row>
    <row r="168" spans="3:44" x14ac:dyDescent="0.15">
      <c r="C168" s="11" t="s">
        <v>283</v>
      </c>
      <c r="D168" s="11" t="str">
        <f>VLOOKUP($C168,Incurred_Real!$A$24:$E$376,Incurred_Real!$B$1,FALSE)</f>
        <v>Leigh Creek South Transformer Replacement</v>
      </c>
      <c r="E168" s="11" t="str">
        <f>VLOOKUP($C168,Incurred_Real!$A$24:$E$376,Incurred_Real!$D$1,FALSE)</f>
        <v>Replacement</v>
      </c>
      <c r="F168" s="13">
        <f>IF(VLOOKUP($C168,Incurred_Real!$A$25:$AQ$426,Incurred_Real!$AL$1,FALSE)="Commissioned Extra",0,
IF(VLOOKUP($C168,Incurred_Real!$A$25:$AQ$426,Incurred_Real!$AK$1,FALSE)=F$4,VLOOKUP($C168,Incurred_Real!$A$25:$AQ$426,Incurred_Real!$AM$1,FALSE),0))</f>
        <v>0</v>
      </c>
      <c r="G168" s="13">
        <f>IF(VLOOKUP($C168,Incurred_Real!$A$25:$AQ$426,Incurred_Real!$AL$1,FALSE)="Commissioned Extra",0,
IF(VLOOKUP($C168,Incurred_Real!$A$25:$AQ$426,Incurred_Real!$AK$1,FALSE)=G$4,VLOOKUP($C168,Incurred_Real!$A$25:$AQ$426,Incurred_Real!$AM$1,FALSE),0))</f>
        <v>5304989.8908398459</v>
      </c>
      <c r="H168" s="13">
        <f>IF(VLOOKUP($C168,Incurred_Real!$A$25:$AQ$426,Incurred_Real!$AL$1,FALSE)="Commissioned Extra",0,
IF(VLOOKUP($C168,Incurred_Real!$A$25:$AQ$426,Incurred_Real!$AK$1,FALSE)=H$4,VLOOKUP($C168,Incurred_Real!$A$25:$AQ$426,Incurred_Real!$AM$1,FALSE),0))</f>
        <v>0</v>
      </c>
      <c r="I168" s="13">
        <f>IF(VLOOKUP($C168,Incurred_Real!$A$25:$AQ$426,Incurred_Real!$AL$1,FALSE)="Commissioned Extra",0,
IF(VLOOKUP($C168,Incurred_Real!$A$25:$AQ$426,Incurred_Real!$AK$1,FALSE)=I$4,VLOOKUP($C168,Incurred_Real!$A$25:$AQ$426,Incurred_Real!$AM$1,FALSE),0))</f>
        <v>0</v>
      </c>
      <c r="J168" s="13">
        <f>IF(VLOOKUP($C168,Incurred_Real!$A$25:$AQ$426,Incurred_Real!$AL$1,FALSE)="Commissioned Extra",0,
IF(VLOOKUP($C168,Incurred_Real!$A$25:$AQ$426,Incurred_Real!$AK$1,FALSE)=J$4,VLOOKUP($C168,Incurred_Real!$A$25:$AQ$426,Incurred_Real!$AM$1,FALSE),0))</f>
        <v>0</v>
      </c>
      <c r="K168" s="13">
        <f>IF(VLOOKUP($C168,Incurred_Real!$A$25:$AQ$426,Incurred_Real!$AL$1,FALSE)="Commissioned Extra",0,
IF(VLOOKUP($C168,Incurred_Real!$A$25:$AQ$426,Incurred_Real!$AK$1,FALSE)=K$4,VLOOKUP($C168,Incurred_Real!$A$25:$AQ$426,Incurred_Real!$AM$1,FALSE),0))</f>
        <v>0</v>
      </c>
      <c r="L168" s="13">
        <f>IF(VLOOKUP($C168,Incurred_Real!$A$25:$AQ$426,Incurred_Real!$AL$1,FALSE)="Commissioned Extra",0,
IF(VLOOKUP($C168,Incurred_Real!$A$25:$AQ$426,Incurred_Real!$AK$1,FALSE)=L$4,VLOOKUP($C168,Incurred_Real!$A$25:$AQ$426,Incurred_Real!$AM$1,FALSE),0))</f>
        <v>0</v>
      </c>
      <c r="M168" s="232">
        <f t="shared" si="17"/>
        <v>5304989.8908398459</v>
      </c>
      <c r="N168" s="232">
        <f t="shared" si="18"/>
        <v>2023</v>
      </c>
      <c r="P168" s="232">
        <f>(VLOOKUP($C168,Incurred_Real!$A$25:$BR$427,Incurred_Real!AS$1,FALSE))*$M168</f>
        <v>0</v>
      </c>
      <c r="Q168" s="232">
        <f>(VLOOKUP($C168,Incurred_Real!$A$25:$BR$427,Incurred_Real!AT$1,FALSE))*$M168</f>
        <v>0</v>
      </c>
      <c r="R168" s="232">
        <f>(VLOOKUP($C168,Incurred_Real!$A$25:$BR$427,Incurred_Real!AU$1,FALSE))*$M168</f>
        <v>0</v>
      </c>
      <c r="S168" s="232">
        <f>(VLOOKUP($C168,Incurred_Real!$A$25:$BR$427,Incurred_Real!AV$1,FALSE))*$M168</f>
        <v>0</v>
      </c>
      <c r="T168" s="232">
        <f>(VLOOKUP($C168,Incurred_Real!$A$25:$BR$427,Incurred_Real!AW$1,FALSE))*$M168</f>
        <v>0</v>
      </c>
      <c r="U168" s="232">
        <f>(VLOOKUP($C168,Incurred_Real!$A$25:$BR$427,Incurred_Real!AX$1,FALSE))*$M168</f>
        <v>0</v>
      </c>
      <c r="V168" s="232">
        <f>(VLOOKUP($C168,Incurred_Real!$A$25:$BR$427,Incurred_Real!AY$1,FALSE))*$M168</f>
        <v>0</v>
      </c>
      <c r="W168" s="232">
        <f>(VLOOKUP($C168,Incurred_Real!$A$25:$BR$427,Incurred_Real!AZ$1,FALSE))*$M168</f>
        <v>0</v>
      </c>
      <c r="X168" s="232">
        <f>(VLOOKUP($C168,Incurred_Real!$A$25:$BR$427,Incurred_Real!BA$1,FALSE))*$M168</f>
        <v>0</v>
      </c>
      <c r="Y168" s="232">
        <f>(VLOOKUP($C168,Incurred_Real!$A$25:$BR$427,Incurred_Real!BB$1,FALSE))*$M168</f>
        <v>3704836.1350036911</v>
      </c>
      <c r="Z168" s="232">
        <f>(VLOOKUP($C168,Incurred_Real!$A$25:$BR$427,Incurred_Real!BC$1,FALSE))*$M168</f>
        <v>0</v>
      </c>
      <c r="AA168" s="232">
        <f>(VLOOKUP($C168,Incurred_Real!$A$25:$BR$427,Incurred_Real!BD$1,FALSE))*$M168</f>
        <v>642371.42093623034</v>
      </c>
      <c r="AB168" s="232">
        <f>(VLOOKUP($C168,Incurred_Real!$A$25:$BR$427,Incurred_Real!BE$1,FALSE))*$M168</f>
        <v>0</v>
      </c>
      <c r="AC168" s="232">
        <f>(VLOOKUP($C168,Incurred_Real!$A$25:$BR$427,Incurred_Real!BF$1,FALSE))*$M168</f>
        <v>0</v>
      </c>
      <c r="AD168" s="232">
        <f>(VLOOKUP($C168,Incurred_Real!$A$25:$BR$427,Incurred_Real!BG$1,FALSE))*$M168</f>
        <v>957782.3348999247</v>
      </c>
      <c r="AE168" s="232">
        <f>(VLOOKUP($C168,Incurred_Real!$A$25:$BR$427,Incurred_Real!BH$1,FALSE))*$M168</f>
        <v>0</v>
      </c>
      <c r="AF168" s="232">
        <f>(VLOOKUP($C168,Incurred_Real!$A$25:$BR$427,Incurred_Real!BI$1,FALSE))*$M168</f>
        <v>0</v>
      </c>
      <c r="AG168" s="232">
        <f>(VLOOKUP($C168,Incurred_Real!$A$25:$BR$427,Incurred_Real!BJ$1,FALSE))*$M168</f>
        <v>0</v>
      </c>
      <c r="AH168" s="232">
        <f>(VLOOKUP($C168,Incurred_Real!$A$25:$BR$427,Incurred_Real!BK$1,FALSE))*$M168</f>
        <v>0</v>
      </c>
      <c r="AI168" s="232">
        <f>(VLOOKUP($C168,Incurred_Real!$A$25:$BR$427,Incurred_Real!BL$1,FALSE))*$M168</f>
        <v>0</v>
      </c>
      <c r="AJ168" s="232">
        <f>(VLOOKUP($C168,Incurred_Real!$A$25:$BR$427,Incurred_Real!BM$1,FALSE))*$M168</f>
        <v>0</v>
      </c>
      <c r="AK168" s="232">
        <f>(VLOOKUP($C168,Incurred_Real!$A$25:$BR$427,Incurred_Real!BN$1,FALSE))*$M168</f>
        <v>0</v>
      </c>
      <c r="AL168" s="232">
        <f>(VLOOKUP($C168,Incurred_Real!$A$25:$BR$427,Incurred_Real!BO$1,FALSE))*$M168</f>
        <v>0</v>
      </c>
      <c r="AM168" s="232">
        <f>(VLOOKUP($C168,Incurred_Real!$A$25:$BR$427,Incurred_Real!BP$1,FALSE))*$M168</f>
        <v>0</v>
      </c>
      <c r="AN168" s="232">
        <f>(VLOOKUP($C168,Incurred_Real!$A$25:$BR$427,Incurred_Real!BQ$1,FALSE))*$M168</f>
        <v>0</v>
      </c>
      <c r="AO168" s="232">
        <f>(VLOOKUP($C168,Incurred_Real!$A$25:$BR$427,Incurred_Real!BR$1,FALSE))*$M168</f>
        <v>0</v>
      </c>
      <c r="AP168" s="232">
        <f t="shared" si="19"/>
        <v>5304989.8908398459</v>
      </c>
      <c r="AR168" s="232" t="b">
        <f t="shared" si="21"/>
        <v>1</v>
      </c>
    </row>
    <row r="169" spans="3:44" x14ac:dyDescent="0.15">
      <c r="C169" s="11" t="s">
        <v>284</v>
      </c>
      <c r="D169" s="11" t="str">
        <f>VLOOKUP($C169,Incurred_Real!$A$24:$E$376,Incurred_Real!$B$1,FALSE)</f>
        <v>OT Data Centre Establishment</v>
      </c>
      <c r="E169" s="11" t="str">
        <f>VLOOKUP($C169,Incurred_Real!$A$24:$E$376,Incurred_Real!$D$1,FALSE)</f>
        <v>Security/Compliance</v>
      </c>
      <c r="F169" s="13">
        <f>IF(VLOOKUP($C169,Incurred_Real!$A$25:$AQ$426,Incurred_Real!$AL$1,FALSE)="Commissioned Extra",0,
IF(VLOOKUP($C169,Incurred_Real!$A$25:$AQ$426,Incurred_Real!$AK$1,FALSE)=F$4,VLOOKUP($C169,Incurred_Real!$A$25:$AQ$426,Incurred_Real!$AM$1,FALSE),0))</f>
        <v>0</v>
      </c>
      <c r="G169" s="13">
        <f>IF(VLOOKUP($C169,Incurred_Real!$A$25:$AQ$426,Incurred_Real!$AL$1,FALSE)="Commissioned Extra",0,
IF(VLOOKUP($C169,Incurred_Real!$A$25:$AQ$426,Incurred_Real!$AK$1,FALSE)=G$4,VLOOKUP($C169,Incurred_Real!$A$25:$AQ$426,Incurred_Real!$AM$1,FALSE),0))</f>
        <v>7001781.3307758421</v>
      </c>
      <c r="H169" s="13">
        <f>IF(VLOOKUP($C169,Incurred_Real!$A$25:$AQ$426,Incurred_Real!$AL$1,FALSE)="Commissioned Extra",0,
IF(VLOOKUP($C169,Incurred_Real!$A$25:$AQ$426,Incurred_Real!$AK$1,FALSE)=H$4,VLOOKUP($C169,Incurred_Real!$A$25:$AQ$426,Incurred_Real!$AM$1,FALSE),0))</f>
        <v>0</v>
      </c>
      <c r="I169" s="13">
        <f>IF(VLOOKUP($C169,Incurred_Real!$A$25:$AQ$426,Incurred_Real!$AL$1,FALSE)="Commissioned Extra",0,
IF(VLOOKUP($C169,Incurred_Real!$A$25:$AQ$426,Incurred_Real!$AK$1,FALSE)=I$4,VLOOKUP($C169,Incurred_Real!$A$25:$AQ$426,Incurred_Real!$AM$1,FALSE),0))</f>
        <v>0</v>
      </c>
      <c r="J169" s="13">
        <f>IF(VLOOKUP($C169,Incurred_Real!$A$25:$AQ$426,Incurred_Real!$AL$1,FALSE)="Commissioned Extra",0,
IF(VLOOKUP($C169,Incurred_Real!$A$25:$AQ$426,Incurred_Real!$AK$1,FALSE)=J$4,VLOOKUP($C169,Incurred_Real!$A$25:$AQ$426,Incurred_Real!$AM$1,FALSE),0))</f>
        <v>0</v>
      </c>
      <c r="K169" s="13">
        <f>IF(VLOOKUP($C169,Incurred_Real!$A$25:$AQ$426,Incurred_Real!$AL$1,FALSE)="Commissioned Extra",0,
IF(VLOOKUP($C169,Incurred_Real!$A$25:$AQ$426,Incurred_Real!$AK$1,FALSE)=K$4,VLOOKUP($C169,Incurred_Real!$A$25:$AQ$426,Incurred_Real!$AM$1,FALSE),0))</f>
        <v>0</v>
      </c>
      <c r="L169" s="13">
        <f>IF(VLOOKUP($C169,Incurred_Real!$A$25:$AQ$426,Incurred_Real!$AL$1,FALSE)="Commissioned Extra",0,
IF(VLOOKUP($C169,Incurred_Real!$A$25:$AQ$426,Incurred_Real!$AK$1,FALSE)=L$4,VLOOKUP($C169,Incurred_Real!$A$25:$AQ$426,Incurred_Real!$AM$1,FALSE),0))</f>
        <v>0</v>
      </c>
      <c r="M169" s="232">
        <f t="shared" si="17"/>
        <v>7001781.3307758421</v>
      </c>
      <c r="N169" s="232">
        <f t="shared" si="18"/>
        <v>2023</v>
      </c>
      <c r="P169" s="232">
        <f>(VLOOKUP($C169,Incurred_Real!$A$25:$BR$427,Incurred_Real!AS$1,FALSE))*$M169</f>
        <v>0</v>
      </c>
      <c r="Q169" s="232">
        <f>(VLOOKUP($C169,Incurred_Real!$A$25:$BR$427,Incurred_Real!AT$1,FALSE))*$M169</f>
        <v>0</v>
      </c>
      <c r="R169" s="232">
        <f>(VLOOKUP($C169,Incurred_Real!$A$25:$BR$427,Incurred_Real!AU$1,FALSE))*$M169</f>
        <v>0</v>
      </c>
      <c r="S169" s="232">
        <f>(VLOOKUP($C169,Incurred_Real!$A$25:$BR$427,Incurred_Real!AV$1,FALSE))*$M169</f>
        <v>7001781.3307758421</v>
      </c>
      <c r="T169" s="232">
        <f>(VLOOKUP($C169,Incurred_Real!$A$25:$BR$427,Incurred_Real!AW$1,FALSE))*$M169</f>
        <v>0</v>
      </c>
      <c r="U169" s="232">
        <f>(VLOOKUP($C169,Incurred_Real!$A$25:$BR$427,Incurred_Real!AX$1,FALSE))*$M169</f>
        <v>0</v>
      </c>
      <c r="V169" s="232">
        <f>(VLOOKUP($C169,Incurred_Real!$A$25:$BR$427,Incurred_Real!AY$1,FALSE))*$M169</f>
        <v>0</v>
      </c>
      <c r="W169" s="232">
        <f>(VLOOKUP($C169,Incurred_Real!$A$25:$BR$427,Incurred_Real!AZ$1,FALSE))*$M169</f>
        <v>0</v>
      </c>
      <c r="X169" s="232">
        <f>(VLOOKUP($C169,Incurred_Real!$A$25:$BR$427,Incurred_Real!BA$1,FALSE))*$M169</f>
        <v>0</v>
      </c>
      <c r="Y169" s="232">
        <f>(VLOOKUP($C169,Incurred_Real!$A$25:$BR$427,Incurred_Real!BB$1,FALSE))*$M169</f>
        <v>0</v>
      </c>
      <c r="Z169" s="232">
        <f>(VLOOKUP($C169,Incurred_Real!$A$25:$BR$427,Incurred_Real!BC$1,FALSE))*$M169</f>
        <v>0</v>
      </c>
      <c r="AA169" s="232">
        <f>(VLOOKUP($C169,Incurred_Real!$A$25:$BR$427,Incurred_Real!BD$1,FALSE))*$M169</f>
        <v>0</v>
      </c>
      <c r="AB169" s="232">
        <f>(VLOOKUP($C169,Incurred_Real!$A$25:$BR$427,Incurred_Real!BE$1,FALSE))*$M169</f>
        <v>0</v>
      </c>
      <c r="AC169" s="232">
        <f>(VLOOKUP($C169,Incurred_Real!$A$25:$BR$427,Incurred_Real!BF$1,FALSE))*$M169</f>
        <v>0</v>
      </c>
      <c r="AD169" s="232">
        <f>(VLOOKUP($C169,Incurred_Real!$A$25:$BR$427,Incurred_Real!BG$1,FALSE))*$M169</f>
        <v>0</v>
      </c>
      <c r="AE169" s="232">
        <f>(VLOOKUP($C169,Incurred_Real!$A$25:$BR$427,Incurred_Real!BH$1,FALSE))*$M169</f>
        <v>0</v>
      </c>
      <c r="AF169" s="232">
        <f>(VLOOKUP($C169,Incurred_Real!$A$25:$BR$427,Incurred_Real!BI$1,FALSE))*$M169</f>
        <v>0</v>
      </c>
      <c r="AG169" s="232">
        <f>(VLOOKUP($C169,Incurred_Real!$A$25:$BR$427,Incurred_Real!BJ$1,FALSE))*$M169</f>
        <v>0</v>
      </c>
      <c r="AH169" s="232">
        <f>(VLOOKUP($C169,Incurred_Real!$A$25:$BR$427,Incurred_Real!BK$1,FALSE))*$M169</f>
        <v>0</v>
      </c>
      <c r="AI169" s="232">
        <f>(VLOOKUP($C169,Incurred_Real!$A$25:$BR$427,Incurred_Real!BL$1,FALSE))*$M169</f>
        <v>0</v>
      </c>
      <c r="AJ169" s="232">
        <f>(VLOOKUP($C169,Incurred_Real!$A$25:$BR$427,Incurred_Real!BM$1,FALSE))*$M169</f>
        <v>0</v>
      </c>
      <c r="AK169" s="232">
        <f>(VLOOKUP($C169,Incurred_Real!$A$25:$BR$427,Incurred_Real!BN$1,FALSE))*$M169</f>
        <v>0</v>
      </c>
      <c r="AL169" s="232">
        <f>(VLOOKUP($C169,Incurred_Real!$A$25:$BR$427,Incurred_Real!BO$1,FALSE))*$M169</f>
        <v>0</v>
      </c>
      <c r="AM169" s="232">
        <f>(VLOOKUP($C169,Incurred_Real!$A$25:$BR$427,Incurred_Real!BP$1,FALSE))*$M169</f>
        <v>0</v>
      </c>
      <c r="AN169" s="232">
        <f>(VLOOKUP($C169,Incurred_Real!$A$25:$BR$427,Incurred_Real!BQ$1,FALSE))*$M169</f>
        <v>0</v>
      </c>
      <c r="AO169" s="232">
        <f>(VLOOKUP($C169,Incurred_Real!$A$25:$BR$427,Incurred_Real!BR$1,FALSE))*$M169</f>
        <v>0</v>
      </c>
      <c r="AP169" s="232">
        <f t="shared" si="19"/>
        <v>7001781.3307758421</v>
      </c>
      <c r="AR169" s="232" t="b">
        <f t="shared" si="21"/>
        <v>1</v>
      </c>
    </row>
    <row r="170" spans="3:44" x14ac:dyDescent="0.15">
      <c r="C170" s="11" t="s">
        <v>286</v>
      </c>
      <c r="D170" s="11" t="str">
        <f>VLOOKUP($C170,Incurred_Real!$A$24:$E$376,Incurred_Real!$B$1,FALSE)</f>
        <v>Templers West 275 kV Reactor</v>
      </c>
      <c r="E170" s="11" t="str">
        <f>VLOOKUP($C170,Incurred_Real!$A$24:$E$376,Incurred_Real!$D$1,FALSE)</f>
        <v>Security/Compliance</v>
      </c>
      <c r="F170" s="13">
        <f>IF(VLOOKUP($C170,Incurred_Real!$A$25:$AQ$426,Incurred_Real!$AL$1,FALSE)="Commissioned Extra",0,
IF(VLOOKUP($C170,Incurred_Real!$A$25:$AQ$426,Incurred_Real!$AK$1,FALSE)=F$4,VLOOKUP($C170,Incurred_Real!$A$25:$AQ$426,Incurred_Real!$AM$1,FALSE),0))</f>
        <v>0</v>
      </c>
      <c r="G170" s="13">
        <f>IF(VLOOKUP($C170,Incurred_Real!$A$25:$AQ$426,Incurred_Real!$AL$1,FALSE)="Commissioned Extra",0,
IF(VLOOKUP($C170,Incurred_Real!$A$25:$AQ$426,Incurred_Real!$AK$1,FALSE)=G$4,VLOOKUP($C170,Incurred_Real!$A$25:$AQ$426,Incurred_Real!$AM$1,FALSE),0))</f>
        <v>0</v>
      </c>
      <c r="H170" s="13">
        <f>IF(VLOOKUP($C170,Incurred_Real!$A$25:$AQ$426,Incurred_Real!$AL$1,FALSE)="Commissioned Extra",0,
IF(VLOOKUP($C170,Incurred_Real!$A$25:$AQ$426,Incurred_Real!$AK$1,FALSE)=H$4,VLOOKUP($C170,Incurred_Real!$A$25:$AQ$426,Incurred_Real!$AM$1,FALSE),0))</f>
        <v>0</v>
      </c>
      <c r="I170" s="13">
        <f>IF(VLOOKUP($C170,Incurred_Real!$A$25:$AQ$426,Incurred_Real!$AL$1,FALSE)="Commissioned Extra",0,
IF(VLOOKUP($C170,Incurred_Real!$A$25:$AQ$426,Incurred_Real!$AK$1,FALSE)=I$4,VLOOKUP($C170,Incurred_Real!$A$25:$AQ$426,Incurred_Real!$AM$1,FALSE),0))</f>
        <v>0</v>
      </c>
      <c r="J170" s="13">
        <f>IF(VLOOKUP($C170,Incurred_Real!$A$25:$AQ$426,Incurred_Real!$AL$1,FALSE)="Commissioned Extra",0,
IF(VLOOKUP($C170,Incurred_Real!$A$25:$AQ$426,Incurred_Real!$AK$1,FALSE)=J$4,VLOOKUP($C170,Incurred_Real!$A$25:$AQ$426,Incurred_Real!$AM$1,FALSE),0))</f>
        <v>0</v>
      </c>
      <c r="K170" s="13">
        <f>IF(VLOOKUP($C170,Incurred_Real!$A$25:$AQ$426,Incurred_Real!$AL$1,FALSE)="Commissioned Extra",0,
IF(VLOOKUP($C170,Incurred_Real!$A$25:$AQ$426,Incurred_Real!$AK$1,FALSE)=K$4,VLOOKUP($C170,Incurred_Real!$A$25:$AQ$426,Incurred_Real!$AM$1,FALSE),0))</f>
        <v>0</v>
      </c>
      <c r="L170" s="13">
        <f>IF(VLOOKUP($C170,Incurred_Real!$A$25:$AQ$426,Incurred_Real!$AL$1,FALSE)="Commissioned Extra",0,
IF(VLOOKUP($C170,Incurred_Real!$A$25:$AQ$426,Incurred_Real!$AK$1,FALSE)=L$4,VLOOKUP($C170,Incurred_Real!$A$25:$AQ$426,Incurred_Real!$AM$1,FALSE),0))</f>
        <v>0</v>
      </c>
      <c r="M170" s="232">
        <f t="shared" si="17"/>
        <v>0</v>
      </c>
      <c r="N170" s="232" t="str">
        <f t="shared" si="18"/>
        <v/>
      </c>
      <c r="P170" s="232">
        <f>(VLOOKUP($C170,Incurred_Real!$A$25:$BR$427,Incurred_Real!AS$1,FALSE))*$M170</f>
        <v>0</v>
      </c>
      <c r="Q170" s="232">
        <f>(VLOOKUP($C170,Incurred_Real!$A$25:$BR$427,Incurred_Real!AT$1,FALSE))*$M170</f>
        <v>0</v>
      </c>
      <c r="R170" s="232">
        <f>(VLOOKUP($C170,Incurred_Real!$A$25:$BR$427,Incurred_Real!AU$1,FALSE))*$M170</f>
        <v>0</v>
      </c>
      <c r="S170" s="232">
        <f>(VLOOKUP($C170,Incurred_Real!$A$25:$BR$427,Incurred_Real!AV$1,FALSE))*$M170</f>
        <v>0</v>
      </c>
      <c r="T170" s="232">
        <f>(VLOOKUP($C170,Incurred_Real!$A$25:$BR$427,Incurred_Real!AW$1,FALSE))*$M170</f>
        <v>0</v>
      </c>
      <c r="U170" s="232">
        <f>(VLOOKUP($C170,Incurred_Real!$A$25:$BR$427,Incurred_Real!AX$1,FALSE))*$M170</f>
        <v>0</v>
      </c>
      <c r="V170" s="232">
        <f>(VLOOKUP($C170,Incurred_Real!$A$25:$BR$427,Incurred_Real!AY$1,FALSE))*$M170</f>
        <v>0</v>
      </c>
      <c r="W170" s="232">
        <f>(VLOOKUP($C170,Incurred_Real!$A$25:$BR$427,Incurred_Real!AZ$1,FALSE))*$M170</f>
        <v>0</v>
      </c>
      <c r="X170" s="232">
        <f>(VLOOKUP($C170,Incurred_Real!$A$25:$BR$427,Incurred_Real!BA$1,FALSE))*$M170</f>
        <v>0</v>
      </c>
      <c r="Y170" s="232">
        <f>(VLOOKUP($C170,Incurred_Real!$A$25:$BR$427,Incurred_Real!BB$1,FALSE))*$M170</f>
        <v>0</v>
      </c>
      <c r="Z170" s="232">
        <f>(VLOOKUP($C170,Incurred_Real!$A$25:$BR$427,Incurred_Real!BC$1,FALSE))*$M170</f>
        <v>0</v>
      </c>
      <c r="AA170" s="232">
        <f>(VLOOKUP($C170,Incurred_Real!$A$25:$BR$427,Incurred_Real!BD$1,FALSE))*$M170</f>
        <v>0</v>
      </c>
      <c r="AB170" s="232">
        <f>(VLOOKUP($C170,Incurred_Real!$A$25:$BR$427,Incurred_Real!BE$1,FALSE))*$M170</f>
        <v>0</v>
      </c>
      <c r="AC170" s="232">
        <f>(VLOOKUP($C170,Incurred_Real!$A$25:$BR$427,Incurred_Real!BF$1,FALSE))*$M170</f>
        <v>0</v>
      </c>
      <c r="AD170" s="232">
        <f>(VLOOKUP($C170,Incurred_Real!$A$25:$BR$427,Incurred_Real!BG$1,FALSE))*$M170</f>
        <v>0</v>
      </c>
      <c r="AE170" s="232">
        <f>(VLOOKUP($C170,Incurred_Real!$A$25:$BR$427,Incurred_Real!BH$1,FALSE))*$M170</f>
        <v>0</v>
      </c>
      <c r="AF170" s="232">
        <f>(VLOOKUP($C170,Incurred_Real!$A$25:$BR$427,Incurred_Real!BI$1,FALSE))*$M170</f>
        <v>0</v>
      </c>
      <c r="AG170" s="232">
        <f>(VLOOKUP($C170,Incurred_Real!$A$25:$BR$427,Incurred_Real!BJ$1,FALSE))*$M170</f>
        <v>0</v>
      </c>
      <c r="AH170" s="232">
        <f>(VLOOKUP($C170,Incurred_Real!$A$25:$BR$427,Incurred_Real!BK$1,FALSE))*$M170</f>
        <v>0</v>
      </c>
      <c r="AI170" s="232">
        <f>(VLOOKUP($C170,Incurred_Real!$A$25:$BR$427,Incurred_Real!BL$1,FALSE))*$M170</f>
        <v>0</v>
      </c>
      <c r="AJ170" s="232">
        <f>(VLOOKUP($C170,Incurred_Real!$A$25:$BR$427,Incurred_Real!BM$1,FALSE))*$M170</f>
        <v>0</v>
      </c>
      <c r="AK170" s="232">
        <f>(VLOOKUP($C170,Incurred_Real!$A$25:$BR$427,Incurred_Real!BN$1,FALSE))*$M170</f>
        <v>0</v>
      </c>
      <c r="AL170" s="232">
        <f>(VLOOKUP($C170,Incurred_Real!$A$25:$BR$427,Incurred_Real!BO$1,FALSE))*$M170</f>
        <v>0</v>
      </c>
      <c r="AM170" s="232">
        <f>(VLOOKUP($C170,Incurred_Real!$A$25:$BR$427,Incurred_Real!BP$1,FALSE))*$M170</f>
        <v>0</v>
      </c>
      <c r="AN170" s="232">
        <f>(VLOOKUP($C170,Incurred_Real!$A$25:$BR$427,Incurred_Real!BQ$1,FALSE))*$M170</f>
        <v>0</v>
      </c>
      <c r="AO170" s="232">
        <f>(VLOOKUP($C170,Incurred_Real!$A$25:$BR$427,Incurred_Real!BR$1,FALSE))*$M170</f>
        <v>0</v>
      </c>
      <c r="AP170" s="232">
        <f t="shared" si="19"/>
        <v>0</v>
      </c>
      <c r="AR170" s="232" t="b">
        <f t="shared" si="21"/>
        <v>1</v>
      </c>
    </row>
    <row r="171" spans="3:44" x14ac:dyDescent="0.15">
      <c r="C171" s="11" t="s">
        <v>288</v>
      </c>
      <c r="D171" s="11" t="str">
        <f>VLOOKUP($C171,Incurred_Real!$A$24:$E$376,Incurred_Real!$B$1,FALSE)</f>
        <v>Pirie Precinct Led Lighting Upgrade</v>
      </c>
      <c r="E171" s="11" t="str">
        <f>VLOOKUP($C171,Incurred_Real!$A$24:$E$376,Incurred_Real!$D$1,FALSE)</f>
        <v>Facilities</v>
      </c>
      <c r="F171" s="13">
        <f>IF(VLOOKUP($C171,Incurred_Real!$A$25:$AQ$426,Incurred_Real!$AL$1,FALSE)="Commissioned Extra",0,
IF(VLOOKUP($C171,Incurred_Real!$A$25:$AQ$426,Incurred_Real!$AK$1,FALSE)=F$4,VLOOKUP($C171,Incurred_Real!$A$25:$AQ$426,Incurred_Real!$AM$1,FALSE),0))</f>
        <v>0</v>
      </c>
      <c r="G171" s="13">
        <f>IF(VLOOKUP($C171,Incurred_Real!$A$25:$AQ$426,Incurred_Real!$AL$1,FALSE)="Commissioned Extra",0,
IF(VLOOKUP($C171,Incurred_Real!$A$25:$AQ$426,Incurred_Real!$AK$1,FALSE)=G$4,VLOOKUP($C171,Incurred_Real!$A$25:$AQ$426,Incurred_Real!$AM$1,FALSE),0))</f>
        <v>0</v>
      </c>
      <c r="H171" s="13">
        <f>IF(VLOOKUP($C171,Incurred_Real!$A$25:$AQ$426,Incurred_Real!$AL$1,FALSE)="Commissioned Extra",0,
IF(VLOOKUP($C171,Incurred_Real!$A$25:$AQ$426,Incurred_Real!$AK$1,FALSE)=H$4,VLOOKUP($C171,Incurred_Real!$A$25:$AQ$426,Incurred_Real!$AM$1,FALSE),0))</f>
        <v>0</v>
      </c>
      <c r="I171" s="13">
        <f>IF(VLOOKUP($C171,Incurred_Real!$A$25:$AQ$426,Incurred_Real!$AL$1,FALSE)="Commissioned Extra",0,
IF(VLOOKUP($C171,Incurred_Real!$A$25:$AQ$426,Incurred_Real!$AK$1,FALSE)=I$4,VLOOKUP($C171,Incurred_Real!$A$25:$AQ$426,Incurred_Real!$AM$1,FALSE),0))</f>
        <v>0</v>
      </c>
      <c r="J171" s="13">
        <f>IF(VLOOKUP($C171,Incurred_Real!$A$25:$AQ$426,Incurred_Real!$AL$1,FALSE)="Commissioned Extra",0,
IF(VLOOKUP($C171,Incurred_Real!$A$25:$AQ$426,Incurred_Real!$AK$1,FALSE)=J$4,VLOOKUP($C171,Incurred_Real!$A$25:$AQ$426,Incurred_Real!$AM$1,FALSE),0))</f>
        <v>0</v>
      </c>
      <c r="K171" s="13">
        <f>IF(VLOOKUP($C171,Incurred_Real!$A$25:$AQ$426,Incurred_Real!$AL$1,FALSE)="Commissioned Extra",0,
IF(VLOOKUP($C171,Incurred_Real!$A$25:$AQ$426,Incurred_Real!$AK$1,FALSE)=K$4,VLOOKUP($C171,Incurred_Real!$A$25:$AQ$426,Incurred_Real!$AM$1,FALSE),0))</f>
        <v>0</v>
      </c>
      <c r="L171" s="13">
        <f>IF(VLOOKUP($C171,Incurred_Real!$A$25:$AQ$426,Incurred_Real!$AL$1,FALSE)="Commissioned Extra",0,
IF(VLOOKUP($C171,Incurred_Real!$A$25:$AQ$426,Incurred_Real!$AK$1,FALSE)=L$4,VLOOKUP($C171,Incurred_Real!$A$25:$AQ$426,Incurred_Real!$AM$1,FALSE),0))</f>
        <v>0</v>
      </c>
      <c r="M171" s="232">
        <f t="shared" si="17"/>
        <v>0</v>
      </c>
      <c r="N171" s="232" t="str">
        <f t="shared" si="18"/>
        <v/>
      </c>
      <c r="P171" s="232">
        <f>(VLOOKUP($C171,Incurred_Real!$A$25:$BR$427,Incurred_Real!AS$1,FALSE))*$M171</f>
        <v>0</v>
      </c>
      <c r="Q171" s="232">
        <f>(VLOOKUP($C171,Incurred_Real!$A$25:$BR$427,Incurred_Real!AT$1,FALSE))*$M171</f>
        <v>0</v>
      </c>
      <c r="R171" s="232">
        <f>(VLOOKUP($C171,Incurred_Real!$A$25:$BR$427,Incurred_Real!AU$1,FALSE))*$M171</f>
        <v>0</v>
      </c>
      <c r="S171" s="232">
        <f>(VLOOKUP($C171,Incurred_Real!$A$25:$BR$427,Incurred_Real!AV$1,FALSE))*$M171</f>
        <v>0</v>
      </c>
      <c r="T171" s="232">
        <f>(VLOOKUP($C171,Incurred_Real!$A$25:$BR$427,Incurred_Real!AW$1,FALSE))*$M171</f>
        <v>0</v>
      </c>
      <c r="U171" s="232">
        <f>(VLOOKUP($C171,Incurred_Real!$A$25:$BR$427,Incurred_Real!AX$1,FALSE))*$M171</f>
        <v>0</v>
      </c>
      <c r="V171" s="232">
        <f>(VLOOKUP($C171,Incurred_Real!$A$25:$BR$427,Incurred_Real!AY$1,FALSE))*$M171</f>
        <v>0</v>
      </c>
      <c r="W171" s="232">
        <f>(VLOOKUP($C171,Incurred_Real!$A$25:$BR$427,Incurred_Real!AZ$1,FALSE))*$M171</f>
        <v>0</v>
      </c>
      <c r="X171" s="232">
        <f>(VLOOKUP($C171,Incurred_Real!$A$25:$BR$427,Incurred_Real!BA$1,FALSE))*$M171</f>
        <v>0</v>
      </c>
      <c r="Y171" s="232">
        <f>(VLOOKUP($C171,Incurred_Real!$A$25:$BR$427,Incurred_Real!BB$1,FALSE))*$M171</f>
        <v>0</v>
      </c>
      <c r="Z171" s="232">
        <f>(VLOOKUP($C171,Incurred_Real!$A$25:$BR$427,Incurred_Real!BC$1,FALSE))*$M171</f>
        <v>0</v>
      </c>
      <c r="AA171" s="232">
        <f>(VLOOKUP($C171,Incurred_Real!$A$25:$BR$427,Incurred_Real!BD$1,FALSE))*$M171</f>
        <v>0</v>
      </c>
      <c r="AB171" s="232">
        <f>(VLOOKUP($C171,Incurred_Real!$A$25:$BR$427,Incurred_Real!BE$1,FALSE))*$M171</f>
        <v>0</v>
      </c>
      <c r="AC171" s="232">
        <f>(VLOOKUP($C171,Incurred_Real!$A$25:$BR$427,Incurred_Real!BF$1,FALSE))*$M171</f>
        <v>0</v>
      </c>
      <c r="AD171" s="232">
        <f>(VLOOKUP($C171,Incurred_Real!$A$25:$BR$427,Incurred_Real!BG$1,FALSE))*$M171</f>
        <v>0</v>
      </c>
      <c r="AE171" s="232">
        <f>(VLOOKUP($C171,Incurred_Real!$A$25:$BR$427,Incurred_Real!BH$1,FALSE))*$M171</f>
        <v>0</v>
      </c>
      <c r="AF171" s="232">
        <f>(VLOOKUP($C171,Incurred_Real!$A$25:$BR$427,Incurred_Real!BI$1,FALSE))*$M171</f>
        <v>0</v>
      </c>
      <c r="AG171" s="232">
        <f>(VLOOKUP($C171,Incurred_Real!$A$25:$BR$427,Incurred_Real!BJ$1,FALSE))*$M171</f>
        <v>0</v>
      </c>
      <c r="AH171" s="232">
        <f>(VLOOKUP($C171,Incurred_Real!$A$25:$BR$427,Incurred_Real!BK$1,FALSE))*$M171</f>
        <v>0</v>
      </c>
      <c r="AI171" s="232">
        <f>(VLOOKUP($C171,Incurred_Real!$A$25:$BR$427,Incurred_Real!BL$1,FALSE))*$M171</f>
        <v>0</v>
      </c>
      <c r="AJ171" s="232">
        <f>(VLOOKUP($C171,Incurred_Real!$A$25:$BR$427,Incurred_Real!BM$1,FALSE))*$M171</f>
        <v>0</v>
      </c>
      <c r="AK171" s="232">
        <f>(VLOOKUP($C171,Incurred_Real!$A$25:$BR$427,Incurred_Real!BN$1,FALSE))*$M171</f>
        <v>0</v>
      </c>
      <c r="AL171" s="232">
        <f>(VLOOKUP($C171,Incurred_Real!$A$25:$BR$427,Incurred_Real!BO$1,FALSE))*$M171</f>
        <v>0</v>
      </c>
      <c r="AM171" s="232">
        <f>(VLOOKUP($C171,Incurred_Real!$A$25:$BR$427,Incurred_Real!BP$1,FALSE))*$M171</f>
        <v>0</v>
      </c>
      <c r="AN171" s="232">
        <f>(VLOOKUP($C171,Incurred_Real!$A$25:$BR$427,Incurred_Real!BQ$1,FALSE))*$M171</f>
        <v>0</v>
      </c>
      <c r="AO171" s="232">
        <f>(VLOOKUP($C171,Incurred_Real!$A$25:$BR$427,Incurred_Real!BR$1,FALSE))*$M171</f>
        <v>0</v>
      </c>
      <c r="AP171" s="232">
        <f t="shared" si="19"/>
        <v>0</v>
      </c>
      <c r="AR171" s="232" t="b">
        <f t="shared" si="21"/>
        <v>1</v>
      </c>
    </row>
    <row r="172" spans="3:44" x14ac:dyDescent="0.15">
      <c r="C172" s="11" t="s">
        <v>290</v>
      </c>
      <c r="D172" s="11" t="str">
        <f>VLOOKUP($C172,Incurred_Real!$A$24:$E$376,Incurred_Real!$B$1,FALSE)</f>
        <v>Server Room Critical Air Conditioning 2016-17</v>
      </c>
      <c r="E172" s="11" t="str">
        <f>VLOOKUP($C172,Incurred_Real!$A$24:$E$376,Incurred_Real!$D$1,FALSE)</f>
        <v>Facilities</v>
      </c>
      <c r="F172" s="13">
        <f>IF(VLOOKUP($C172,Incurred_Real!$A$25:$AQ$426,Incurred_Real!$AL$1,FALSE)="Commissioned Extra",0,
IF(VLOOKUP($C172,Incurred_Real!$A$25:$AQ$426,Incurred_Real!$AK$1,FALSE)=F$4,VLOOKUP($C172,Incurred_Real!$A$25:$AQ$426,Incurred_Real!$AM$1,FALSE),0))</f>
        <v>0</v>
      </c>
      <c r="G172" s="13">
        <f>IF(VLOOKUP($C172,Incurred_Real!$A$25:$AQ$426,Incurred_Real!$AL$1,FALSE)="Commissioned Extra",0,
IF(VLOOKUP($C172,Incurred_Real!$A$25:$AQ$426,Incurred_Real!$AK$1,FALSE)=G$4,VLOOKUP($C172,Incurred_Real!$A$25:$AQ$426,Incurred_Real!$AM$1,FALSE),0))</f>
        <v>0</v>
      </c>
      <c r="H172" s="13">
        <f>IF(VLOOKUP($C172,Incurred_Real!$A$25:$AQ$426,Incurred_Real!$AL$1,FALSE)="Commissioned Extra",0,
IF(VLOOKUP($C172,Incurred_Real!$A$25:$AQ$426,Incurred_Real!$AK$1,FALSE)=H$4,VLOOKUP($C172,Incurred_Real!$A$25:$AQ$426,Incurred_Real!$AM$1,FALSE),0))</f>
        <v>0</v>
      </c>
      <c r="I172" s="13">
        <f>IF(VLOOKUP($C172,Incurred_Real!$A$25:$AQ$426,Incurred_Real!$AL$1,FALSE)="Commissioned Extra",0,
IF(VLOOKUP($C172,Incurred_Real!$A$25:$AQ$426,Incurred_Real!$AK$1,FALSE)=I$4,VLOOKUP($C172,Incurred_Real!$A$25:$AQ$426,Incurred_Real!$AM$1,FALSE),0))</f>
        <v>0</v>
      </c>
      <c r="J172" s="13">
        <f>IF(VLOOKUP($C172,Incurred_Real!$A$25:$AQ$426,Incurred_Real!$AL$1,FALSE)="Commissioned Extra",0,
IF(VLOOKUP($C172,Incurred_Real!$A$25:$AQ$426,Incurred_Real!$AK$1,FALSE)=J$4,VLOOKUP($C172,Incurred_Real!$A$25:$AQ$426,Incurred_Real!$AM$1,FALSE),0))</f>
        <v>0</v>
      </c>
      <c r="K172" s="13">
        <f>IF(VLOOKUP($C172,Incurred_Real!$A$25:$AQ$426,Incurred_Real!$AL$1,FALSE)="Commissioned Extra",0,
IF(VLOOKUP($C172,Incurred_Real!$A$25:$AQ$426,Incurred_Real!$AK$1,FALSE)=K$4,VLOOKUP($C172,Incurred_Real!$A$25:$AQ$426,Incurred_Real!$AM$1,FALSE),0))</f>
        <v>0</v>
      </c>
      <c r="L172" s="13">
        <f>IF(VLOOKUP($C172,Incurred_Real!$A$25:$AQ$426,Incurred_Real!$AL$1,FALSE)="Commissioned Extra",0,
IF(VLOOKUP($C172,Incurred_Real!$A$25:$AQ$426,Incurred_Real!$AK$1,FALSE)=L$4,VLOOKUP($C172,Incurred_Real!$A$25:$AQ$426,Incurred_Real!$AM$1,FALSE),0))</f>
        <v>0</v>
      </c>
      <c r="M172" s="232">
        <f t="shared" si="17"/>
        <v>0</v>
      </c>
      <c r="N172" s="232" t="str">
        <f t="shared" si="18"/>
        <v/>
      </c>
      <c r="P172" s="232">
        <f>(VLOOKUP($C172,Incurred_Real!$A$25:$BR$427,Incurred_Real!AS$1,FALSE))*$M172</f>
        <v>0</v>
      </c>
      <c r="Q172" s="232">
        <f>(VLOOKUP($C172,Incurred_Real!$A$25:$BR$427,Incurred_Real!AT$1,FALSE))*$M172</f>
        <v>0</v>
      </c>
      <c r="R172" s="232">
        <f>(VLOOKUP($C172,Incurred_Real!$A$25:$BR$427,Incurred_Real!AU$1,FALSE))*$M172</f>
        <v>0</v>
      </c>
      <c r="S172" s="232">
        <f>(VLOOKUP($C172,Incurred_Real!$A$25:$BR$427,Incurred_Real!AV$1,FALSE))*$M172</f>
        <v>0</v>
      </c>
      <c r="T172" s="232">
        <f>(VLOOKUP($C172,Incurred_Real!$A$25:$BR$427,Incurred_Real!AW$1,FALSE))*$M172</f>
        <v>0</v>
      </c>
      <c r="U172" s="232">
        <f>(VLOOKUP($C172,Incurred_Real!$A$25:$BR$427,Incurred_Real!AX$1,FALSE))*$M172</f>
        <v>0</v>
      </c>
      <c r="V172" s="232">
        <f>(VLOOKUP($C172,Incurred_Real!$A$25:$BR$427,Incurred_Real!AY$1,FALSE))*$M172</f>
        <v>0</v>
      </c>
      <c r="W172" s="232">
        <f>(VLOOKUP($C172,Incurred_Real!$A$25:$BR$427,Incurred_Real!AZ$1,FALSE))*$M172</f>
        <v>0</v>
      </c>
      <c r="X172" s="232">
        <f>(VLOOKUP($C172,Incurred_Real!$A$25:$BR$427,Incurred_Real!BA$1,FALSE))*$M172</f>
        <v>0</v>
      </c>
      <c r="Y172" s="232">
        <f>(VLOOKUP($C172,Incurred_Real!$A$25:$BR$427,Incurred_Real!BB$1,FALSE))*$M172</f>
        <v>0</v>
      </c>
      <c r="Z172" s="232">
        <f>(VLOOKUP($C172,Incurred_Real!$A$25:$BR$427,Incurred_Real!BC$1,FALSE))*$M172</f>
        <v>0</v>
      </c>
      <c r="AA172" s="232">
        <f>(VLOOKUP($C172,Incurred_Real!$A$25:$BR$427,Incurred_Real!BD$1,FALSE))*$M172</f>
        <v>0</v>
      </c>
      <c r="AB172" s="232">
        <f>(VLOOKUP($C172,Incurred_Real!$A$25:$BR$427,Incurred_Real!BE$1,FALSE))*$M172</f>
        <v>0</v>
      </c>
      <c r="AC172" s="232">
        <f>(VLOOKUP($C172,Incurred_Real!$A$25:$BR$427,Incurred_Real!BF$1,FALSE))*$M172</f>
        <v>0</v>
      </c>
      <c r="AD172" s="232">
        <f>(VLOOKUP($C172,Incurred_Real!$A$25:$BR$427,Incurred_Real!BG$1,FALSE))*$M172</f>
        <v>0</v>
      </c>
      <c r="AE172" s="232">
        <f>(VLOOKUP($C172,Incurred_Real!$A$25:$BR$427,Incurred_Real!BH$1,FALSE))*$M172</f>
        <v>0</v>
      </c>
      <c r="AF172" s="232">
        <f>(VLOOKUP($C172,Incurred_Real!$A$25:$BR$427,Incurred_Real!BI$1,FALSE))*$M172</f>
        <v>0</v>
      </c>
      <c r="AG172" s="232">
        <f>(VLOOKUP($C172,Incurred_Real!$A$25:$BR$427,Incurred_Real!BJ$1,FALSE))*$M172</f>
        <v>0</v>
      </c>
      <c r="AH172" s="232">
        <f>(VLOOKUP($C172,Incurred_Real!$A$25:$BR$427,Incurred_Real!BK$1,FALSE))*$M172</f>
        <v>0</v>
      </c>
      <c r="AI172" s="232">
        <f>(VLOOKUP($C172,Incurred_Real!$A$25:$BR$427,Incurred_Real!BL$1,FALSE))*$M172</f>
        <v>0</v>
      </c>
      <c r="AJ172" s="232">
        <f>(VLOOKUP($C172,Incurred_Real!$A$25:$BR$427,Incurred_Real!BM$1,FALSE))*$M172</f>
        <v>0</v>
      </c>
      <c r="AK172" s="232">
        <f>(VLOOKUP($C172,Incurred_Real!$A$25:$BR$427,Incurred_Real!BN$1,FALSE))*$M172</f>
        <v>0</v>
      </c>
      <c r="AL172" s="232">
        <f>(VLOOKUP($C172,Incurred_Real!$A$25:$BR$427,Incurred_Real!BO$1,FALSE))*$M172</f>
        <v>0</v>
      </c>
      <c r="AM172" s="232">
        <f>(VLOOKUP($C172,Incurred_Real!$A$25:$BR$427,Incurred_Real!BP$1,FALSE))*$M172</f>
        <v>0</v>
      </c>
      <c r="AN172" s="232">
        <f>(VLOOKUP($C172,Incurred_Real!$A$25:$BR$427,Incurred_Real!BQ$1,FALSE))*$M172</f>
        <v>0</v>
      </c>
      <c r="AO172" s="232">
        <f>(VLOOKUP($C172,Incurred_Real!$A$25:$BR$427,Incurred_Real!BR$1,FALSE))*$M172</f>
        <v>0</v>
      </c>
      <c r="AP172" s="232">
        <f t="shared" si="19"/>
        <v>0</v>
      </c>
      <c r="AR172" s="232" t="b">
        <f t="shared" si="21"/>
        <v>1</v>
      </c>
    </row>
    <row r="173" spans="3:44" x14ac:dyDescent="0.15">
      <c r="C173" s="11" t="s">
        <v>292</v>
      </c>
      <c r="D173" s="11" t="str">
        <f>VLOOKUP($C173,Incurred_Real!$A$24:$E$376,Incurred_Real!$B$1,FALSE)</f>
        <v>Workspace Layout Upgrade Stage 1</v>
      </c>
      <c r="E173" s="11" t="str">
        <f>VLOOKUP($C173,Incurred_Real!$A$24:$E$376,Incurred_Real!$D$1,FALSE)</f>
        <v>Facilities</v>
      </c>
      <c r="F173" s="13">
        <f>IF(VLOOKUP($C173,Incurred_Real!$A$25:$AQ$426,Incurred_Real!$AL$1,FALSE)="Commissioned Extra",0,
IF(VLOOKUP($C173,Incurred_Real!$A$25:$AQ$426,Incurred_Real!$AK$1,FALSE)=F$4,VLOOKUP($C173,Incurred_Real!$A$25:$AQ$426,Incurred_Real!$AM$1,FALSE),0))</f>
        <v>0</v>
      </c>
      <c r="G173" s="13">
        <f>IF(VLOOKUP($C173,Incurred_Real!$A$25:$AQ$426,Incurred_Real!$AL$1,FALSE)="Commissioned Extra",0,
IF(VLOOKUP($C173,Incurred_Real!$A$25:$AQ$426,Incurred_Real!$AK$1,FALSE)=G$4,VLOOKUP($C173,Incurred_Real!$A$25:$AQ$426,Incurred_Real!$AM$1,FALSE),0))</f>
        <v>0</v>
      </c>
      <c r="H173" s="13">
        <f>IF(VLOOKUP($C173,Incurred_Real!$A$25:$AQ$426,Incurred_Real!$AL$1,FALSE)="Commissioned Extra",0,
IF(VLOOKUP($C173,Incurred_Real!$A$25:$AQ$426,Incurred_Real!$AK$1,FALSE)=H$4,VLOOKUP($C173,Incurred_Real!$A$25:$AQ$426,Incurred_Real!$AM$1,FALSE),0))</f>
        <v>0</v>
      </c>
      <c r="I173" s="13">
        <f>IF(VLOOKUP($C173,Incurred_Real!$A$25:$AQ$426,Incurred_Real!$AL$1,FALSE)="Commissioned Extra",0,
IF(VLOOKUP($C173,Incurred_Real!$A$25:$AQ$426,Incurred_Real!$AK$1,FALSE)=I$4,VLOOKUP($C173,Incurred_Real!$A$25:$AQ$426,Incurred_Real!$AM$1,FALSE),0))</f>
        <v>0</v>
      </c>
      <c r="J173" s="13">
        <f>IF(VLOOKUP($C173,Incurred_Real!$A$25:$AQ$426,Incurred_Real!$AL$1,FALSE)="Commissioned Extra",0,
IF(VLOOKUP($C173,Incurred_Real!$A$25:$AQ$426,Incurred_Real!$AK$1,FALSE)=J$4,VLOOKUP($C173,Incurred_Real!$A$25:$AQ$426,Incurred_Real!$AM$1,FALSE),0))</f>
        <v>0</v>
      </c>
      <c r="K173" s="13">
        <f>IF(VLOOKUP($C173,Incurred_Real!$A$25:$AQ$426,Incurred_Real!$AL$1,FALSE)="Commissioned Extra",0,
IF(VLOOKUP($C173,Incurred_Real!$A$25:$AQ$426,Incurred_Real!$AK$1,FALSE)=K$4,VLOOKUP($C173,Incurred_Real!$A$25:$AQ$426,Incurred_Real!$AM$1,FALSE),0))</f>
        <v>0</v>
      </c>
      <c r="L173" s="13">
        <f>IF(VLOOKUP($C173,Incurred_Real!$A$25:$AQ$426,Incurred_Real!$AL$1,FALSE)="Commissioned Extra",0,
IF(VLOOKUP($C173,Incurred_Real!$A$25:$AQ$426,Incurred_Real!$AK$1,FALSE)=L$4,VLOOKUP($C173,Incurred_Real!$A$25:$AQ$426,Incurred_Real!$AM$1,FALSE),0))</f>
        <v>0</v>
      </c>
      <c r="M173" s="232">
        <f t="shared" si="17"/>
        <v>0</v>
      </c>
      <c r="N173" s="232" t="str">
        <f t="shared" si="18"/>
        <v/>
      </c>
      <c r="P173" s="232">
        <f>(VLOOKUP($C173,Incurred_Real!$A$25:$BR$427,Incurred_Real!AS$1,FALSE))*$M173</f>
        <v>0</v>
      </c>
      <c r="Q173" s="232">
        <f>(VLOOKUP($C173,Incurred_Real!$A$25:$BR$427,Incurred_Real!AT$1,FALSE))*$M173</f>
        <v>0</v>
      </c>
      <c r="R173" s="232">
        <f>(VLOOKUP($C173,Incurred_Real!$A$25:$BR$427,Incurred_Real!AU$1,FALSE))*$M173</f>
        <v>0</v>
      </c>
      <c r="S173" s="232">
        <f>(VLOOKUP($C173,Incurred_Real!$A$25:$BR$427,Incurred_Real!AV$1,FALSE))*$M173</f>
        <v>0</v>
      </c>
      <c r="T173" s="232">
        <f>(VLOOKUP($C173,Incurred_Real!$A$25:$BR$427,Incurred_Real!AW$1,FALSE))*$M173</f>
        <v>0</v>
      </c>
      <c r="U173" s="232">
        <f>(VLOOKUP($C173,Incurred_Real!$A$25:$BR$427,Incurred_Real!AX$1,FALSE))*$M173</f>
        <v>0</v>
      </c>
      <c r="V173" s="232">
        <f>(VLOOKUP($C173,Incurred_Real!$A$25:$BR$427,Incurred_Real!AY$1,FALSE))*$M173</f>
        <v>0</v>
      </c>
      <c r="W173" s="232">
        <f>(VLOOKUP($C173,Incurred_Real!$A$25:$BR$427,Incurred_Real!AZ$1,FALSE))*$M173</f>
        <v>0</v>
      </c>
      <c r="X173" s="232">
        <f>(VLOOKUP($C173,Incurred_Real!$A$25:$BR$427,Incurred_Real!BA$1,FALSE))*$M173</f>
        <v>0</v>
      </c>
      <c r="Y173" s="232">
        <f>(VLOOKUP($C173,Incurred_Real!$A$25:$BR$427,Incurred_Real!BB$1,FALSE))*$M173</f>
        <v>0</v>
      </c>
      <c r="Z173" s="232">
        <f>(VLOOKUP($C173,Incurred_Real!$A$25:$BR$427,Incurred_Real!BC$1,FALSE))*$M173</f>
        <v>0</v>
      </c>
      <c r="AA173" s="232">
        <f>(VLOOKUP($C173,Incurred_Real!$A$25:$BR$427,Incurred_Real!BD$1,FALSE))*$M173</f>
        <v>0</v>
      </c>
      <c r="AB173" s="232">
        <f>(VLOOKUP($C173,Incurred_Real!$A$25:$BR$427,Incurred_Real!BE$1,FALSE))*$M173</f>
        <v>0</v>
      </c>
      <c r="AC173" s="232">
        <f>(VLOOKUP($C173,Incurred_Real!$A$25:$BR$427,Incurred_Real!BF$1,FALSE))*$M173</f>
        <v>0</v>
      </c>
      <c r="AD173" s="232">
        <f>(VLOOKUP($C173,Incurred_Real!$A$25:$BR$427,Incurred_Real!BG$1,FALSE))*$M173</f>
        <v>0</v>
      </c>
      <c r="AE173" s="232">
        <f>(VLOOKUP($C173,Incurred_Real!$A$25:$BR$427,Incurred_Real!BH$1,FALSE))*$M173</f>
        <v>0</v>
      </c>
      <c r="AF173" s="232">
        <f>(VLOOKUP($C173,Incurred_Real!$A$25:$BR$427,Incurred_Real!BI$1,FALSE))*$M173</f>
        <v>0</v>
      </c>
      <c r="AG173" s="232">
        <f>(VLOOKUP($C173,Incurred_Real!$A$25:$BR$427,Incurred_Real!BJ$1,FALSE))*$M173</f>
        <v>0</v>
      </c>
      <c r="AH173" s="232">
        <f>(VLOOKUP($C173,Incurred_Real!$A$25:$BR$427,Incurred_Real!BK$1,FALSE))*$M173</f>
        <v>0</v>
      </c>
      <c r="AI173" s="232">
        <f>(VLOOKUP($C173,Incurred_Real!$A$25:$BR$427,Incurred_Real!BL$1,FALSE))*$M173</f>
        <v>0</v>
      </c>
      <c r="AJ173" s="232">
        <f>(VLOOKUP($C173,Incurred_Real!$A$25:$BR$427,Incurred_Real!BM$1,FALSE))*$M173</f>
        <v>0</v>
      </c>
      <c r="AK173" s="232">
        <f>(VLOOKUP($C173,Incurred_Real!$A$25:$BR$427,Incurred_Real!BN$1,FALSE))*$M173</f>
        <v>0</v>
      </c>
      <c r="AL173" s="232">
        <f>(VLOOKUP($C173,Incurred_Real!$A$25:$BR$427,Incurred_Real!BO$1,FALSE))*$M173</f>
        <v>0</v>
      </c>
      <c r="AM173" s="232">
        <f>(VLOOKUP($C173,Incurred_Real!$A$25:$BR$427,Incurred_Real!BP$1,FALSE))*$M173</f>
        <v>0</v>
      </c>
      <c r="AN173" s="232">
        <f>(VLOOKUP($C173,Incurred_Real!$A$25:$BR$427,Incurred_Real!BQ$1,FALSE))*$M173</f>
        <v>0</v>
      </c>
      <c r="AO173" s="232">
        <f>(VLOOKUP($C173,Incurred_Real!$A$25:$BR$427,Incurred_Real!BR$1,FALSE))*$M173</f>
        <v>0</v>
      </c>
      <c r="AP173" s="232">
        <f t="shared" si="19"/>
        <v>0</v>
      </c>
      <c r="AR173" s="232" t="b">
        <f t="shared" si="21"/>
        <v>1</v>
      </c>
    </row>
    <row r="174" spans="3:44" x14ac:dyDescent="0.15">
      <c r="C174" s="11" t="s">
        <v>294</v>
      </c>
      <c r="D174" s="11" t="str">
        <f>VLOOKUP($C174,Incurred_Real!$A$24:$E$376,Incurred_Real!$B$1,FALSE)</f>
        <v>Workspace Layout Refresh Stage 2</v>
      </c>
      <c r="E174" s="11" t="str">
        <f>VLOOKUP($C174,Incurred_Real!$A$24:$E$376,Incurred_Real!$D$1,FALSE)</f>
        <v>Facilities</v>
      </c>
      <c r="F174" s="13">
        <f>IF(VLOOKUP($C174,Incurred_Real!$A$25:$AQ$426,Incurred_Real!$AL$1,FALSE)="Commissioned Extra",0,
IF(VLOOKUP($C174,Incurred_Real!$A$25:$AQ$426,Incurred_Real!$AK$1,FALSE)=F$4,VLOOKUP($C174,Incurred_Real!$A$25:$AQ$426,Incurred_Real!$AM$1,FALSE),0))</f>
        <v>0</v>
      </c>
      <c r="G174" s="13">
        <f>IF(VLOOKUP($C174,Incurred_Real!$A$25:$AQ$426,Incurred_Real!$AL$1,FALSE)="Commissioned Extra",0,
IF(VLOOKUP($C174,Incurred_Real!$A$25:$AQ$426,Incurred_Real!$AK$1,FALSE)=G$4,VLOOKUP($C174,Incurred_Real!$A$25:$AQ$426,Incurred_Real!$AM$1,FALSE),0))</f>
        <v>496580.16567243519</v>
      </c>
      <c r="H174" s="13">
        <f>IF(VLOOKUP($C174,Incurred_Real!$A$25:$AQ$426,Incurred_Real!$AL$1,FALSE)="Commissioned Extra",0,
IF(VLOOKUP($C174,Incurred_Real!$A$25:$AQ$426,Incurred_Real!$AK$1,FALSE)=H$4,VLOOKUP($C174,Incurred_Real!$A$25:$AQ$426,Incurred_Real!$AM$1,FALSE),0))</f>
        <v>0</v>
      </c>
      <c r="I174" s="13">
        <f>IF(VLOOKUP($C174,Incurred_Real!$A$25:$AQ$426,Incurred_Real!$AL$1,FALSE)="Commissioned Extra",0,
IF(VLOOKUP($C174,Incurred_Real!$A$25:$AQ$426,Incurred_Real!$AK$1,FALSE)=I$4,VLOOKUP($C174,Incurred_Real!$A$25:$AQ$426,Incurred_Real!$AM$1,FALSE),0))</f>
        <v>0</v>
      </c>
      <c r="J174" s="13">
        <f>IF(VLOOKUP($C174,Incurred_Real!$A$25:$AQ$426,Incurred_Real!$AL$1,FALSE)="Commissioned Extra",0,
IF(VLOOKUP($C174,Incurred_Real!$A$25:$AQ$426,Incurred_Real!$AK$1,FALSE)=J$4,VLOOKUP($C174,Incurred_Real!$A$25:$AQ$426,Incurred_Real!$AM$1,FALSE),0))</f>
        <v>0</v>
      </c>
      <c r="K174" s="13">
        <f>IF(VLOOKUP($C174,Incurred_Real!$A$25:$AQ$426,Incurred_Real!$AL$1,FALSE)="Commissioned Extra",0,
IF(VLOOKUP($C174,Incurred_Real!$A$25:$AQ$426,Incurred_Real!$AK$1,FALSE)=K$4,VLOOKUP($C174,Incurred_Real!$A$25:$AQ$426,Incurred_Real!$AM$1,FALSE),0))</f>
        <v>0</v>
      </c>
      <c r="L174" s="13">
        <f>IF(VLOOKUP($C174,Incurred_Real!$A$25:$AQ$426,Incurred_Real!$AL$1,FALSE)="Commissioned Extra",0,
IF(VLOOKUP($C174,Incurred_Real!$A$25:$AQ$426,Incurred_Real!$AK$1,FALSE)=L$4,VLOOKUP($C174,Incurred_Real!$A$25:$AQ$426,Incurred_Real!$AM$1,FALSE),0))</f>
        <v>0</v>
      </c>
      <c r="M174" s="232">
        <f t="shared" si="17"/>
        <v>496580.16567243519</v>
      </c>
      <c r="N174" s="232">
        <f t="shared" si="18"/>
        <v>2023</v>
      </c>
      <c r="P174" s="232">
        <f>(VLOOKUP($C174,Incurred_Real!$A$25:$BR$427,Incurred_Real!AS$1,FALSE))*$M174</f>
        <v>347476.46057496767</v>
      </c>
      <c r="Q174" s="232">
        <f>(VLOOKUP($C174,Incurred_Real!$A$25:$BR$427,Incurred_Real!AT$1,FALSE))*$M174</f>
        <v>0</v>
      </c>
      <c r="R174" s="232">
        <f>(VLOOKUP($C174,Incurred_Real!$A$25:$BR$427,Incurred_Real!AU$1,FALSE))*$M174</f>
        <v>0</v>
      </c>
      <c r="S174" s="232">
        <f>(VLOOKUP($C174,Incurred_Real!$A$25:$BR$427,Incurred_Real!AV$1,FALSE))*$M174</f>
        <v>0</v>
      </c>
      <c r="T174" s="232">
        <f>(VLOOKUP($C174,Incurred_Real!$A$25:$BR$427,Incurred_Real!AW$1,FALSE))*$M174</f>
        <v>0</v>
      </c>
      <c r="U174" s="232">
        <f>(VLOOKUP($C174,Incurred_Real!$A$25:$BR$427,Incurred_Real!AX$1,FALSE))*$M174</f>
        <v>0</v>
      </c>
      <c r="V174" s="232">
        <f>(VLOOKUP($C174,Incurred_Real!$A$25:$BR$427,Incurred_Real!AY$1,FALSE))*$M174</f>
        <v>0</v>
      </c>
      <c r="W174" s="232">
        <f>(VLOOKUP($C174,Incurred_Real!$A$25:$BR$427,Incurred_Real!AZ$1,FALSE))*$M174</f>
        <v>149103.70509746749</v>
      </c>
      <c r="X174" s="232">
        <f>(VLOOKUP($C174,Incurred_Real!$A$25:$BR$427,Incurred_Real!BA$1,FALSE))*$M174</f>
        <v>0</v>
      </c>
      <c r="Y174" s="232">
        <f>(VLOOKUP($C174,Incurred_Real!$A$25:$BR$427,Incurred_Real!BB$1,FALSE))*$M174</f>
        <v>0</v>
      </c>
      <c r="Z174" s="232">
        <f>(VLOOKUP($C174,Incurred_Real!$A$25:$BR$427,Incurred_Real!BC$1,FALSE))*$M174</f>
        <v>0</v>
      </c>
      <c r="AA174" s="232">
        <f>(VLOOKUP($C174,Incurred_Real!$A$25:$BR$427,Incurred_Real!BD$1,FALSE))*$M174</f>
        <v>0</v>
      </c>
      <c r="AB174" s="232">
        <f>(VLOOKUP($C174,Incurred_Real!$A$25:$BR$427,Incurred_Real!BE$1,FALSE))*$M174</f>
        <v>0</v>
      </c>
      <c r="AC174" s="232">
        <f>(VLOOKUP($C174,Incurred_Real!$A$25:$BR$427,Incurred_Real!BF$1,FALSE))*$M174</f>
        <v>0</v>
      </c>
      <c r="AD174" s="232">
        <f>(VLOOKUP($C174,Incurred_Real!$A$25:$BR$427,Incurred_Real!BG$1,FALSE))*$M174</f>
        <v>0</v>
      </c>
      <c r="AE174" s="232">
        <f>(VLOOKUP($C174,Incurred_Real!$A$25:$BR$427,Incurred_Real!BH$1,FALSE))*$M174</f>
        <v>0</v>
      </c>
      <c r="AF174" s="232">
        <f>(VLOOKUP($C174,Incurred_Real!$A$25:$BR$427,Incurred_Real!BI$1,FALSE))*$M174</f>
        <v>0</v>
      </c>
      <c r="AG174" s="232">
        <f>(VLOOKUP($C174,Incurred_Real!$A$25:$BR$427,Incurred_Real!BJ$1,FALSE))*$M174</f>
        <v>0</v>
      </c>
      <c r="AH174" s="232">
        <f>(VLOOKUP($C174,Incurred_Real!$A$25:$BR$427,Incurred_Real!BK$1,FALSE))*$M174</f>
        <v>0</v>
      </c>
      <c r="AI174" s="232">
        <f>(VLOOKUP($C174,Incurred_Real!$A$25:$BR$427,Incurred_Real!BL$1,FALSE))*$M174</f>
        <v>0</v>
      </c>
      <c r="AJ174" s="232">
        <f>(VLOOKUP($C174,Incurred_Real!$A$25:$BR$427,Incurred_Real!BM$1,FALSE))*$M174</f>
        <v>0</v>
      </c>
      <c r="AK174" s="232">
        <f>(VLOOKUP($C174,Incurred_Real!$A$25:$BR$427,Incurred_Real!BN$1,FALSE))*$M174</f>
        <v>0</v>
      </c>
      <c r="AL174" s="232">
        <f>(VLOOKUP($C174,Incurred_Real!$A$25:$BR$427,Incurred_Real!BO$1,FALSE))*$M174</f>
        <v>0</v>
      </c>
      <c r="AM174" s="232">
        <f>(VLOOKUP($C174,Incurred_Real!$A$25:$BR$427,Incurred_Real!BP$1,FALSE))*$M174</f>
        <v>0</v>
      </c>
      <c r="AN174" s="232">
        <f>(VLOOKUP($C174,Incurred_Real!$A$25:$BR$427,Incurred_Real!BQ$1,FALSE))*$M174</f>
        <v>0</v>
      </c>
      <c r="AO174" s="232">
        <f>(VLOOKUP($C174,Incurred_Real!$A$25:$BR$427,Incurred_Real!BR$1,FALSE))*$M174</f>
        <v>0</v>
      </c>
      <c r="AP174" s="232">
        <f t="shared" si="19"/>
        <v>496580.16567243519</v>
      </c>
      <c r="AR174" s="232" t="b">
        <f t="shared" si="21"/>
        <v>1</v>
      </c>
    </row>
    <row r="175" spans="3:44" x14ac:dyDescent="0.15">
      <c r="C175" s="11" t="s">
        <v>296</v>
      </c>
      <c r="D175" s="11" t="str">
        <f>VLOOKUP($C175,Incurred_Real!$A$24:$E$376,Incurred_Real!$B$1,FALSE)</f>
        <v>Workspace Layout Upgrade Stage 3</v>
      </c>
      <c r="E175" s="11" t="str">
        <f>VLOOKUP($C175,Incurred_Real!$A$24:$E$376,Incurred_Real!$D$1,FALSE)</f>
        <v>Facilities</v>
      </c>
      <c r="F175" s="13">
        <f>IF(VLOOKUP($C175,Incurred_Real!$A$25:$AQ$426,Incurred_Real!$AL$1,FALSE)="Commissioned Extra",0,
IF(VLOOKUP($C175,Incurred_Real!$A$25:$AQ$426,Incurred_Real!$AK$1,FALSE)=F$4,VLOOKUP($C175,Incurred_Real!$A$25:$AQ$426,Incurred_Real!$AM$1,FALSE),0))</f>
        <v>0</v>
      </c>
      <c r="G175" s="13">
        <f>IF(VLOOKUP($C175,Incurred_Real!$A$25:$AQ$426,Incurred_Real!$AL$1,FALSE)="Commissioned Extra",0,
IF(VLOOKUP($C175,Incurred_Real!$A$25:$AQ$426,Incurred_Real!$AK$1,FALSE)=G$4,VLOOKUP($C175,Incurred_Real!$A$25:$AQ$426,Incurred_Real!$AM$1,FALSE),0))</f>
        <v>513267.17586826626</v>
      </c>
      <c r="H175" s="13">
        <f>IF(VLOOKUP($C175,Incurred_Real!$A$25:$AQ$426,Incurred_Real!$AL$1,FALSE)="Commissioned Extra",0,
IF(VLOOKUP($C175,Incurred_Real!$A$25:$AQ$426,Incurred_Real!$AK$1,FALSE)=H$4,VLOOKUP($C175,Incurred_Real!$A$25:$AQ$426,Incurred_Real!$AM$1,FALSE),0))</f>
        <v>0</v>
      </c>
      <c r="I175" s="13">
        <f>IF(VLOOKUP($C175,Incurred_Real!$A$25:$AQ$426,Incurred_Real!$AL$1,FALSE)="Commissioned Extra",0,
IF(VLOOKUP($C175,Incurred_Real!$A$25:$AQ$426,Incurred_Real!$AK$1,FALSE)=I$4,VLOOKUP($C175,Incurred_Real!$A$25:$AQ$426,Incurred_Real!$AM$1,FALSE),0))</f>
        <v>0</v>
      </c>
      <c r="J175" s="13">
        <f>IF(VLOOKUP($C175,Incurred_Real!$A$25:$AQ$426,Incurred_Real!$AL$1,FALSE)="Commissioned Extra",0,
IF(VLOOKUP($C175,Incurred_Real!$A$25:$AQ$426,Incurred_Real!$AK$1,FALSE)=J$4,VLOOKUP($C175,Incurred_Real!$A$25:$AQ$426,Incurred_Real!$AM$1,FALSE),0))</f>
        <v>0</v>
      </c>
      <c r="K175" s="13">
        <f>IF(VLOOKUP($C175,Incurred_Real!$A$25:$AQ$426,Incurred_Real!$AL$1,FALSE)="Commissioned Extra",0,
IF(VLOOKUP($C175,Incurred_Real!$A$25:$AQ$426,Incurred_Real!$AK$1,FALSE)=K$4,VLOOKUP($C175,Incurred_Real!$A$25:$AQ$426,Incurred_Real!$AM$1,FALSE),0))</f>
        <v>0</v>
      </c>
      <c r="L175" s="13">
        <f>IF(VLOOKUP($C175,Incurred_Real!$A$25:$AQ$426,Incurred_Real!$AL$1,FALSE)="Commissioned Extra",0,
IF(VLOOKUP($C175,Incurred_Real!$A$25:$AQ$426,Incurred_Real!$AK$1,FALSE)=L$4,VLOOKUP($C175,Incurred_Real!$A$25:$AQ$426,Incurred_Real!$AM$1,FALSE),0))</f>
        <v>0</v>
      </c>
      <c r="M175" s="232">
        <f t="shared" si="17"/>
        <v>513267.17586826626</v>
      </c>
      <c r="N175" s="232">
        <f t="shared" si="18"/>
        <v>2023</v>
      </c>
      <c r="P175" s="232">
        <f>(VLOOKUP($C175,Incurred_Real!$A$25:$BR$427,Incurred_Real!AS$1,FALSE))*$M175</f>
        <v>359153.01079032733</v>
      </c>
      <c r="Q175" s="232">
        <f>(VLOOKUP($C175,Incurred_Real!$A$25:$BR$427,Incurred_Real!AT$1,FALSE))*$M175</f>
        <v>0</v>
      </c>
      <c r="R175" s="232">
        <f>(VLOOKUP($C175,Incurred_Real!$A$25:$BR$427,Incurred_Real!AU$1,FALSE))*$M175</f>
        <v>0</v>
      </c>
      <c r="S175" s="232">
        <f>(VLOOKUP($C175,Incurred_Real!$A$25:$BR$427,Incurred_Real!AV$1,FALSE))*$M175</f>
        <v>0</v>
      </c>
      <c r="T175" s="232">
        <f>(VLOOKUP($C175,Incurred_Real!$A$25:$BR$427,Incurred_Real!AW$1,FALSE))*$M175</f>
        <v>0</v>
      </c>
      <c r="U175" s="232">
        <f>(VLOOKUP($C175,Incurred_Real!$A$25:$BR$427,Incurred_Real!AX$1,FALSE))*$M175</f>
        <v>0</v>
      </c>
      <c r="V175" s="232">
        <f>(VLOOKUP($C175,Incurred_Real!$A$25:$BR$427,Incurred_Real!AY$1,FALSE))*$M175</f>
        <v>0</v>
      </c>
      <c r="W175" s="232">
        <f>(VLOOKUP($C175,Incurred_Real!$A$25:$BR$427,Incurred_Real!AZ$1,FALSE))*$M175</f>
        <v>154114.16507793893</v>
      </c>
      <c r="X175" s="232">
        <f>(VLOOKUP($C175,Incurred_Real!$A$25:$BR$427,Incurred_Real!BA$1,FALSE))*$M175</f>
        <v>0</v>
      </c>
      <c r="Y175" s="232">
        <f>(VLOOKUP($C175,Incurred_Real!$A$25:$BR$427,Incurred_Real!BB$1,FALSE))*$M175</f>
        <v>0</v>
      </c>
      <c r="Z175" s="232">
        <f>(VLOOKUP($C175,Incurred_Real!$A$25:$BR$427,Incurred_Real!BC$1,FALSE))*$M175</f>
        <v>0</v>
      </c>
      <c r="AA175" s="232">
        <f>(VLOOKUP($C175,Incurred_Real!$A$25:$BR$427,Incurred_Real!BD$1,FALSE))*$M175</f>
        <v>0</v>
      </c>
      <c r="AB175" s="232">
        <f>(VLOOKUP($C175,Incurred_Real!$A$25:$BR$427,Incurred_Real!BE$1,FALSE))*$M175</f>
        <v>0</v>
      </c>
      <c r="AC175" s="232">
        <f>(VLOOKUP($C175,Incurred_Real!$A$25:$BR$427,Incurred_Real!BF$1,FALSE))*$M175</f>
        <v>0</v>
      </c>
      <c r="AD175" s="232">
        <f>(VLOOKUP($C175,Incurred_Real!$A$25:$BR$427,Incurred_Real!BG$1,FALSE))*$M175</f>
        <v>0</v>
      </c>
      <c r="AE175" s="232">
        <f>(VLOOKUP($C175,Incurred_Real!$A$25:$BR$427,Incurred_Real!BH$1,FALSE))*$M175</f>
        <v>0</v>
      </c>
      <c r="AF175" s="232">
        <f>(VLOOKUP($C175,Incurred_Real!$A$25:$BR$427,Incurred_Real!BI$1,FALSE))*$M175</f>
        <v>0</v>
      </c>
      <c r="AG175" s="232">
        <f>(VLOOKUP($C175,Incurred_Real!$A$25:$BR$427,Incurred_Real!BJ$1,FALSE))*$M175</f>
        <v>0</v>
      </c>
      <c r="AH175" s="232">
        <f>(VLOOKUP($C175,Incurred_Real!$A$25:$BR$427,Incurred_Real!BK$1,FALSE))*$M175</f>
        <v>0</v>
      </c>
      <c r="AI175" s="232">
        <f>(VLOOKUP($C175,Incurred_Real!$A$25:$BR$427,Incurred_Real!BL$1,FALSE))*$M175</f>
        <v>0</v>
      </c>
      <c r="AJ175" s="232">
        <f>(VLOOKUP($C175,Incurred_Real!$A$25:$BR$427,Incurred_Real!BM$1,FALSE))*$M175</f>
        <v>0</v>
      </c>
      <c r="AK175" s="232">
        <f>(VLOOKUP($C175,Incurred_Real!$A$25:$BR$427,Incurred_Real!BN$1,FALSE))*$M175</f>
        <v>0</v>
      </c>
      <c r="AL175" s="232">
        <f>(VLOOKUP($C175,Incurred_Real!$A$25:$BR$427,Incurred_Real!BO$1,FALSE))*$M175</f>
        <v>0</v>
      </c>
      <c r="AM175" s="232">
        <f>(VLOOKUP($C175,Incurred_Real!$A$25:$BR$427,Incurred_Real!BP$1,FALSE))*$M175</f>
        <v>0</v>
      </c>
      <c r="AN175" s="232">
        <f>(VLOOKUP($C175,Incurred_Real!$A$25:$BR$427,Incurred_Real!BQ$1,FALSE))*$M175</f>
        <v>0</v>
      </c>
      <c r="AO175" s="232">
        <f>(VLOOKUP($C175,Incurred_Real!$A$25:$BR$427,Incurred_Real!BR$1,FALSE))*$M175</f>
        <v>0</v>
      </c>
      <c r="AP175" s="232">
        <f t="shared" si="19"/>
        <v>513267.17586826626</v>
      </c>
      <c r="AR175" s="232" t="b">
        <f t="shared" si="21"/>
        <v>1</v>
      </c>
    </row>
    <row r="176" spans="3:44" x14ac:dyDescent="0.15">
      <c r="C176" s="11" t="s">
        <v>298</v>
      </c>
      <c r="D176" s="11" t="str">
        <f>VLOOKUP($C176,Incurred_Real!$A$24:$E$376,Incurred_Real!$B$1,FALSE)</f>
        <v>NCIPAP Transformer Management Relay DR-E3 Uprating Program</v>
      </c>
      <c r="E176" s="11" t="str">
        <f>VLOOKUP($C176,Incurred_Real!$A$24:$E$376,Incurred_Real!$D$1,FALSE)</f>
        <v>Augmentation</v>
      </c>
      <c r="F176" s="13">
        <f>IF(VLOOKUP($C176,Incurred_Real!$A$25:$AQ$426,Incurred_Real!$AL$1,FALSE)="Commissioned Extra",0,
IF(VLOOKUP($C176,Incurred_Real!$A$25:$AQ$426,Incurred_Real!$AK$1,FALSE)=F$4,VLOOKUP($C176,Incurred_Real!$A$25:$AQ$426,Incurred_Real!$AM$1,FALSE),0))</f>
        <v>0</v>
      </c>
      <c r="G176" s="13">
        <f>IF(VLOOKUP($C176,Incurred_Real!$A$25:$AQ$426,Incurred_Real!$AL$1,FALSE)="Commissioned Extra",0,
IF(VLOOKUP($C176,Incurred_Real!$A$25:$AQ$426,Incurred_Real!$AK$1,FALSE)=G$4,VLOOKUP($C176,Incurred_Real!$A$25:$AQ$426,Incurred_Real!$AM$1,FALSE),0))</f>
        <v>488261.16070911515</v>
      </c>
      <c r="H176" s="13">
        <f>IF(VLOOKUP($C176,Incurred_Real!$A$25:$AQ$426,Incurred_Real!$AL$1,FALSE)="Commissioned Extra",0,
IF(VLOOKUP($C176,Incurred_Real!$A$25:$AQ$426,Incurred_Real!$AK$1,FALSE)=H$4,VLOOKUP($C176,Incurred_Real!$A$25:$AQ$426,Incurred_Real!$AM$1,FALSE),0))</f>
        <v>0</v>
      </c>
      <c r="I176" s="13">
        <f>IF(VLOOKUP($C176,Incurred_Real!$A$25:$AQ$426,Incurred_Real!$AL$1,FALSE)="Commissioned Extra",0,
IF(VLOOKUP($C176,Incurred_Real!$A$25:$AQ$426,Incurred_Real!$AK$1,FALSE)=I$4,VLOOKUP($C176,Incurred_Real!$A$25:$AQ$426,Incurred_Real!$AM$1,FALSE),0))</f>
        <v>0</v>
      </c>
      <c r="J176" s="13">
        <f>IF(VLOOKUP($C176,Incurred_Real!$A$25:$AQ$426,Incurred_Real!$AL$1,FALSE)="Commissioned Extra",0,
IF(VLOOKUP($C176,Incurred_Real!$A$25:$AQ$426,Incurred_Real!$AK$1,FALSE)=J$4,VLOOKUP($C176,Incurred_Real!$A$25:$AQ$426,Incurred_Real!$AM$1,FALSE),0))</f>
        <v>0</v>
      </c>
      <c r="K176" s="13">
        <f>IF(VLOOKUP($C176,Incurred_Real!$A$25:$AQ$426,Incurred_Real!$AL$1,FALSE)="Commissioned Extra",0,
IF(VLOOKUP($C176,Incurred_Real!$A$25:$AQ$426,Incurred_Real!$AK$1,FALSE)=K$4,VLOOKUP($C176,Incurred_Real!$A$25:$AQ$426,Incurred_Real!$AM$1,FALSE),0))</f>
        <v>0</v>
      </c>
      <c r="L176" s="13">
        <f>IF(VLOOKUP($C176,Incurred_Real!$A$25:$AQ$426,Incurred_Real!$AL$1,FALSE)="Commissioned Extra",0,
IF(VLOOKUP($C176,Incurred_Real!$A$25:$AQ$426,Incurred_Real!$AK$1,FALSE)=L$4,VLOOKUP($C176,Incurred_Real!$A$25:$AQ$426,Incurred_Real!$AM$1,FALSE),0))</f>
        <v>0</v>
      </c>
      <c r="M176" s="232">
        <f t="shared" si="17"/>
        <v>488261.16070911515</v>
      </c>
      <c r="N176" s="232">
        <f t="shared" si="18"/>
        <v>2023</v>
      </c>
      <c r="P176" s="232">
        <f>(VLOOKUP($C176,Incurred_Real!$A$25:$BR$427,Incurred_Real!AS$1,FALSE))*$M176</f>
        <v>0</v>
      </c>
      <c r="Q176" s="232">
        <f>(VLOOKUP($C176,Incurred_Real!$A$25:$BR$427,Incurred_Real!AT$1,FALSE))*$M176</f>
        <v>0</v>
      </c>
      <c r="R176" s="232">
        <f>(VLOOKUP($C176,Incurred_Real!$A$25:$BR$427,Incurred_Real!AU$1,FALSE))*$M176</f>
        <v>0</v>
      </c>
      <c r="S176" s="232">
        <f>(VLOOKUP($C176,Incurred_Real!$A$25:$BR$427,Incurred_Real!AV$1,FALSE))*$M176</f>
        <v>0</v>
      </c>
      <c r="T176" s="232">
        <f>(VLOOKUP($C176,Incurred_Real!$A$25:$BR$427,Incurred_Real!AW$1,FALSE))*$M176</f>
        <v>0</v>
      </c>
      <c r="U176" s="232">
        <f>(VLOOKUP($C176,Incurred_Real!$A$25:$BR$427,Incurred_Real!AX$1,FALSE))*$M176</f>
        <v>0</v>
      </c>
      <c r="V176" s="232">
        <f>(VLOOKUP($C176,Incurred_Real!$A$25:$BR$427,Incurred_Real!AY$1,FALSE))*$M176</f>
        <v>0</v>
      </c>
      <c r="W176" s="232">
        <f>(VLOOKUP($C176,Incurred_Real!$A$25:$BR$427,Incurred_Real!AZ$1,FALSE))*$M176</f>
        <v>0</v>
      </c>
      <c r="X176" s="232">
        <f>(VLOOKUP($C176,Incurred_Real!$A$25:$BR$427,Incurred_Real!BA$1,FALSE))*$M176</f>
        <v>0</v>
      </c>
      <c r="Y176" s="232">
        <f>(VLOOKUP($C176,Incurred_Real!$A$25:$BR$427,Incurred_Real!BB$1,FALSE))*$M176</f>
        <v>488261.16070911515</v>
      </c>
      <c r="Z176" s="232">
        <f>(VLOOKUP($C176,Incurred_Real!$A$25:$BR$427,Incurred_Real!BC$1,FALSE))*$M176</f>
        <v>0</v>
      </c>
      <c r="AA176" s="232">
        <f>(VLOOKUP($C176,Incurred_Real!$A$25:$BR$427,Incurred_Real!BD$1,FALSE))*$M176</f>
        <v>0</v>
      </c>
      <c r="AB176" s="232">
        <f>(VLOOKUP($C176,Incurred_Real!$A$25:$BR$427,Incurred_Real!BE$1,FALSE))*$M176</f>
        <v>0</v>
      </c>
      <c r="AC176" s="232">
        <f>(VLOOKUP($C176,Incurred_Real!$A$25:$BR$427,Incurred_Real!BF$1,FALSE))*$M176</f>
        <v>0</v>
      </c>
      <c r="AD176" s="232">
        <f>(VLOOKUP($C176,Incurred_Real!$A$25:$BR$427,Incurred_Real!BG$1,FALSE))*$M176</f>
        <v>0</v>
      </c>
      <c r="AE176" s="232">
        <f>(VLOOKUP($C176,Incurred_Real!$A$25:$BR$427,Incurred_Real!BH$1,FALSE))*$M176</f>
        <v>0</v>
      </c>
      <c r="AF176" s="232">
        <f>(VLOOKUP($C176,Incurred_Real!$A$25:$BR$427,Incurred_Real!BI$1,FALSE))*$M176</f>
        <v>0</v>
      </c>
      <c r="AG176" s="232">
        <f>(VLOOKUP($C176,Incurred_Real!$A$25:$BR$427,Incurred_Real!BJ$1,FALSE))*$M176</f>
        <v>0</v>
      </c>
      <c r="AH176" s="232">
        <f>(VLOOKUP($C176,Incurred_Real!$A$25:$BR$427,Incurred_Real!BK$1,FALSE))*$M176</f>
        <v>0</v>
      </c>
      <c r="AI176" s="232">
        <f>(VLOOKUP($C176,Incurred_Real!$A$25:$BR$427,Incurred_Real!BL$1,FALSE))*$M176</f>
        <v>0</v>
      </c>
      <c r="AJ176" s="232">
        <f>(VLOOKUP($C176,Incurred_Real!$A$25:$BR$427,Incurred_Real!BM$1,FALSE))*$M176</f>
        <v>0</v>
      </c>
      <c r="AK176" s="232">
        <f>(VLOOKUP($C176,Incurred_Real!$A$25:$BR$427,Incurred_Real!BN$1,FALSE))*$M176</f>
        <v>0</v>
      </c>
      <c r="AL176" s="232">
        <f>(VLOOKUP($C176,Incurred_Real!$A$25:$BR$427,Incurred_Real!BO$1,FALSE))*$M176</f>
        <v>0</v>
      </c>
      <c r="AM176" s="232">
        <f>(VLOOKUP($C176,Incurred_Real!$A$25:$BR$427,Incurred_Real!BP$1,FALSE))*$M176</f>
        <v>0</v>
      </c>
      <c r="AN176" s="232">
        <f>(VLOOKUP($C176,Incurred_Real!$A$25:$BR$427,Incurred_Real!BQ$1,FALSE))*$M176</f>
        <v>0</v>
      </c>
      <c r="AO176" s="232">
        <f>(VLOOKUP($C176,Incurred_Real!$A$25:$BR$427,Incurred_Real!BR$1,FALSE))*$M176</f>
        <v>0</v>
      </c>
      <c r="AP176" s="232">
        <f t="shared" si="19"/>
        <v>488261.16070911515</v>
      </c>
      <c r="AR176" s="232" t="b">
        <f t="shared" si="21"/>
        <v>1</v>
      </c>
    </row>
    <row r="177" spans="3:44" x14ac:dyDescent="0.15">
      <c r="C177" s="11" t="s">
        <v>299</v>
      </c>
      <c r="D177" s="11" t="str">
        <f>VLOOKUP($C177,Incurred_Real!$A$24:$E$376,Incurred_Real!$B$1,FALSE)</f>
        <v>Murraylink Control Scheme Replacement</v>
      </c>
      <c r="E177" s="11" t="str">
        <f>VLOOKUP($C177,Incurred_Real!$A$24:$E$376,Incurred_Real!$D$1,FALSE)</f>
        <v>Replacement</v>
      </c>
      <c r="F177" s="13">
        <f>IF(VLOOKUP($C177,Incurred_Real!$A$25:$AQ$426,Incurred_Real!$AL$1,FALSE)="Commissioned Extra",0,
IF(VLOOKUP($C177,Incurred_Real!$A$25:$AQ$426,Incurred_Real!$AK$1,FALSE)=F$4,VLOOKUP($C177,Incurred_Real!$A$25:$AQ$426,Incurred_Real!$AM$1,FALSE),0))</f>
        <v>0</v>
      </c>
      <c r="G177" s="13">
        <f>IF(VLOOKUP($C177,Incurred_Real!$A$25:$AQ$426,Incurred_Real!$AL$1,FALSE)="Commissioned Extra",0,
IF(VLOOKUP($C177,Incurred_Real!$A$25:$AQ$426,Incurred_Real!$AK$1,FALSE)=G$4,VLOOKUP($C177,Incurred_Real!$A$25:$AQ$426,Incurred_Real!$AM$1,FALSE),0))</f>
        <v>0</v>
      </c>
      <c r="H177" s="13">
        <f>IF(VLOOKUP($C177,Incurred_Real!$A$25:$AQ$426,Incurred_Real!$AL$1,FALSE)="Commissioned Extra",0,
IF(VLOOKUP($C177,Incurred_Real!$A$25:$AQ$426,Incurred_Real!$AK$1,FALSE)=H$4,VLOOKUP($C177,Incurred_Real!$A$25:$AQ$426,Incurred_Real!$AM$1,FALSE),0))</f>
        <v>0</v>
      </c>
      <c r="I177" s="13">
        <f>IF(VLOOKUP($C177,Incurred_Real!$A$25:$AQ$426,Incurred_Real!$AL$1,FALSE)="Commissioned Extra",0,
IF(VLOOKUP($C177,Incurred_Real!$A$25:$AQ$426,Incurred_Real!$AK$1,FALSE)=I$4,VLOOKUP($C177,Incurred_Real!$A$25:$AQ$426,Incurred_Real!$AM$1,FALSE),0))</f>
        <v>0</v>
      </c>
      <c r="J177" s="13">
        <f>IF(VLOOKUP($C177,Incurred_Real!$A$25:$AQ$426,Incurred_Real!$AL$1,FALSE)="Commissioned Extra",0,
IF(VLOOKUP($C177,Incurred_Real!$A$25:$AQ$426,Incurred_Real!$AK$1,FALSE)=J$4,VLOOKUP($C177,Incurred_Real!$A$25:$AQ$426,Incurred_Real!$AM$1,FALSE),0))</f>
        <v>0</v>
      </c>
      <c r="K177" s="13">
        <f>IF(VLOOKUP($C177,Incurred_Real!$A$25:$AQ$426,Incurred_Real!$AL$1,FALSE)="Commissioned Extra",0,
IF(VLOOKUP($C177,Incurred_Real!$A$25:$AQ$426,Incurred_Real!$AK$1,FALSE)=K$4,VLOOKUP($C177,Incurred_Real!$A$25:$AQ$426,Incurred_Real!$AM$1,FALSE),0))</f>
        <v>0</v>
      </c>
      <c r="L177" s="13">
        <f>IF(VLOOKUP($C177,Incurred_Real!$A$25:$AQ$426,Incurred_Real!$AL$1,FALSE)="Commissioned Extra",0,
IF(VLOOKUP($C177,Incurred_Real!$A$25:$AQ$426,Incurred_Real!$AK$1,FALSE)=L$4,VLOOKUP($C177,Incurred_Real!$A$25:$AQ$426,Incurred_Real!$AM$1,FALSE),0))</f>
        <v>0</v>
      </c>
      <c r="M177" s="232">
        <f t="shared" si="17"/>
        <v>0</v>
      </c>
      <c r="N177" s="232" t="str">
        <f t="shared" si="18"/>
        <v/>
      </c>
      <c r="P177" s="232">
        <f>(VLOOKUP($C177,Incurred_Real!$A$25:$BR$427,Incurred_Real!AS$1,FALSE))*$M177</f>
        <v>0</v>
      </c>
      <c r="Q177" s="232">
        <f>(VLOOKUP($C177,Incurred_Real!$A$25:$BR$427,Incurred_Real!AT$1,FALSE))*$M177</f>
        <v>0</v>
      </c>
      <c r="R177" s="232">
        <f>(VLOOKUP($C177,Incurred_Real!$A$25:$BR$427,Incurred_Real!AU$1,FALSE))*$M177</f>
        <v>0</v>
      </c>
      <c r="S177" s="232">
        <f>(VLOOKUP($C177,Incurred_Real!$A$25:$BR$427,Incurred_Real!AV$1,FALSE))*$M177</f>
        <v>0</v>
      </c>
      <c r="T177" s="232">
        <f>(VLOOKUP($C177,Incurred_Real!$A$25:$BR$427,Incurred_Real!AW$1,FALSE))*$M177</f>
        <v>0</v>
      </c>
      <c r="U177" s="232">
        <f>(VLOOKUP($C177,Incurred_Real!$A$25:$BR$427,Incurred_Real!AX$1,FALSE))*$M177</f>
        <v>0</v>
      </c>
      <c r="V177" s="232">
        <f>(VLOOKUP($C177,Incurred_Real!$A$25:$BR$427,Incurred_Real!AY$1,FALSE))*$M177</f>
        <v>0</v>
      </c>
      <c r="W177" s="232">
        <f>(VLOOKUP($C177,Incurred_Real!$A$25:$BR$427,Incurred_Real!AZ$1,FALSE))*$M177</f>
        <v>0</v>
      </c>
      <c r="X177" s="232">
        <f>(VLOOKUP($C177,Incurred_Real!$A$25:$BR$427,Incurred_Real!BA$1,FALSE))*$M177</f>
        <v>0</v>
      </c>
      <c r="Y177" s="232">
        <f>(VLOOKUP($C177,Incurred_Real!$A$25:$BR$427,Incurred_Real!BB$1,FALSE))*$M177</f>
        <v>0</v>
      </c>
      <c r="Z177" s="232">
        <f>(VLOOKUP($C177,Incurred_Real!$A$25:$BR$427,Incurred_Real!BC$1,FALSE))*$M177</f>
        <v>0</v>
      </c>
      <c r="AA177" s="232">
        <f>(VLOOKUP($C177,Incurred_Real!$A$25:$BR$427,Incurred_Real!BD$1,FALSE))*$M177</f>
        <v>0</v>
      </c>
      <c r="AB177" s="232">
        <f>(VLOOKUP($C177,Incurred_Real!$A$25:$BR$427,Incurred_Real!BE$1,FALSE))*$M177</f>
        <v>0</v>
      </c>
      <c r="AC177" s="232">
        <f>(VLOOKUP($C177,Incurred_Real!$A$25:$BR$427,Incurred_Real!BF$1,FALSE))*$M177</f>
        <v>0</v>
      </c>
      <c r="AD177" s="232">
        <f>(VLOOKUP($C177,Incurred_Real!$A$25:$BR$427,Incurred_Real!BG$1,FALSE))*$M177</f>
        <v>0</v>
      </c>
      <c r="AE177" s="232">
        <f>(VLOOKUP($C177,Incurred_Real!$A$25:$BR$427,Incurred_Real!BH$1,FALSE))*$M177</f>
        <v>0</v>
      </c>
      <c r="AF177" s="232">
        <f>(VLOOKUP($C177,Incurred_Real!$A$25:$BR$427,Incurred_Real!BI$1,FALSE))*$M177</f>
        <v>0</v>
      </c>
      <c r="AG177" s="232">
        <f>(VLOOKUP($C177,Incurred_Real!$A$25:$BR$427,Incurred_Real!BJ$1,FALSE))*$M177</f>
        <v>0</v>
      </c>
      <c r="AH177" s="232">
        <f>(VLOOKUP($C177,Incurred_Real!$A$25:$BR$427,Incurred_Real!BK$1,FALSE))*$M177</f>
        <v>0</v>
      </c>
      <c r="AI177" s="232">
        <f>(VLOOKUP($C177,Incurred_Real!$A$25:$BR$427,Incurred_Real!BL$1,FALSE))*$M177</f>
        <v>0</v>
      </c>
      <c r="AJ177" s="232">
        <f>(VLOOKUP($C177,Incurred_Real!$A$25:$BR$427,Incurred_Real!BM$1,FALSE))*$M177</f>
        <v>0</v>
      </c>
      <c r="AK177" s="232">
        <f>(VLOOKUP($C177,Incurred_Real!$A$25:$BR$427,Incurred_Real!BN$1,FALSE))*$M177</f>
        <v>0</v>
      </c>
      <c r="AL177" s="232">
        <f>(VLOOKUP($C177,Incurred_Real!$A$25:$BR$427,Incurred_Real!BO$1,FALSE))*$M177</f>
        <v>0</v>
      </c>
      <c r="AM177" s="232">
        <f>(VLOOKUP($C177,Incurred_Real!$A$25:$BR$427,Incurred_Real!BP$1,FALSE))*$M177</f>
        <v>0</v>
      </c>
      <c r="AN177" s="232">
        <f>(VLOOKUP($C177,Incurred_Real!$A$25:$BR$427,Incurred_Real!BQ$1,FALSE))*$M177</f>
        <v>0</v>
      </c>
      <c r="AO177" s="232">
        <f>(VLOOKUP($C177,Incurred_Real!$A$25:$BR$427,Incurred_Real!BR$1,FALSE))*$M177</f>
        <v>0</v>
      </c>
      <c r="AP177" s="232">
        <f t="shared" si="19"/>
        <v>0</v>
      </c>
      <c r="AR177" s="232" t="b">
        <f t="shared" si="21"/>
        <v>1</v>
      </c>
    </row>
    <row r="178" spans="3:44" x14ac:dyDescent="0.15">
      <c r="C178" s="11" t="s">
        <v>302</v>
      </c>
      <c r="D178" s="11" t="str">
        <f>VLOOKUP($C178,Incurred_Real!$A$24:$E$376,Incurred_Real!$B$1,FALSE)</f>
        <v>Robertstown Circuit Breaker Arrangement Upgrade</v>
      </c>
      <c r="E178" s="11" t="str">
        <f>VLOOKUP($C178,Incurred_Real!$A$24:$E$376,Incurred_Real!$D$1,FALSE)</f>
        <v>Security/Compliance</v>
      </c>
      <c r="F178" s="13">
        <f>IF(VLOOKUP($C178,Incurred_Real!$A$25:$AQ$426,Incurred_Real!$AL$1,FALSE)="Commissioned Extra",0,
IF(VLOOKUP($C178,Incurred_Real!$A$25:$AQ$426,Incurred_Real!$AK$1,FALSE)=F$4,VLOOKUP($C178,Incurred_Real!$A$25:$AQ$426,Incurred_Real!$AM$1,FALSE),0))</f>
        <v>0</v>
      </c>
      <c r="G178" s="13">
        <f>IF(VLOOKUP($C178,Incurred_Real!$A$25:$AQ$426,Incurred_Real!$AL$1,FALSE)="Commissioned Extra",0,
IF(VLOOKUP($C178,Incurred_Real!$A$25:$AQ$426,Incurred_Real!$AK$1,FALSE)=G$4,VLOOKUP($C178,Incurred_Real!$A$25:$AQ$426,Incurred_Real!$AM$1,FALSE),0))</f>
        <v>0</v>
      </c>
      <c r="H178" s="13">
        <f>IF(VLOOKUP($C178,Incurred_Real!$A$25:$AQ$426,Incurred_Real!$AL$1,FALSE)="Commissioned Extra",0,
IF(VLOOKUP($C178,Incurred_Real!$A$25:$AQ$426,Incurred_Real!$AK$1,FALSE)=H$4,VLOOKUP($C178,Incurred_Real!$A$25:$AQ$426,Incurred_Real!$AM$1,FALSE),0))</f>
        <v>0</v>
      </c>
      <c r="I178" s="13">
        <f>IF(VLOOKUP($C178,Incurred_Real!$A$25:$AQ$426,Incurred_Real!$AL$1,FALSE)="Commissioned Extra",0,
IF(VLOOKUP($C178,Incurred_Real!$A$25:$AQ$426,Incurred_Real!$AK$1,FALSE)=I$4,VLOOKUP($C178,Incurred_Real!$A$25:$AQ$426,Incurred_Real!$AM$1,FALSE),0))</f>
        <v>0</v>
      </c>
      <c r="J178" s="13">
        <f>IF(VLOOKUP($C178,Incurred_Real!$A$25:$AQ$426,Incurred_Real!$AL$1,FALSE)="Commissioned Extra",0,
IF(VLOOKUP($C178,Incurred_Real!$A$25:$AQ$426,Incurred_Real!$AK$1,FALSE)=J$4,VLOOKUP($C178,Incurred_Real!$A$25:$AQ$426,Incurred_Real!$AM$1,FALSE),0))</f>
        <v>0</v>
      </c>
      <c r="K178" s="13">
        <f>IF(VLOOKUP($C178,Incurred_Real!$A$25:$AQ$426,Incurred_Real!$AL$1,FALSE)="Commissioned Extra",0,
IF(VLOOKUP($C178,Incurred_Real!$A$25:$AQ$426,Incurred_Real!$AK$1,FALSE)=K$4,VLOOKUP($C178,Incurred_Real!$A$25:$AQ$426,Incurred_Real!$AM$1,FALSE),0))</f>
        <v>0</v>
      </c>
      <c r="L178" s="13">
        <f>IF(VLOOKUP($C178,Incurred_Real!$A$25:$AQ$426,Incurred_Real!$AL$1,FALSE)="Commissioned Extra",0,
IF(VLOOKUP($C178,Incurred_Real!$A$25:$AQ$426,Incurred_Real!$AK$1,FALSE)=L$4,VLOOKUP($C178,Incurred_Real!$A$25:$AQ$426,Incurred_Real!$AM$1,FALSE),0))</f>
        <v>0</v>
      </c>
      <c r="M178" s="232">
        <f t="shared" si="17"/>
        <v>0</v>
      </c>
      <c r="N178" s="232" t="str">
        <f t="shared" si="18"/>
        <v/>
      </c>
      <c r="P178" s="232">
        <f>(VLOOKUP($C178,Incurred_Real!$A$25:$BR$427,Incurred_Real!AS$1,FALSE))*$M178</f>
        <v>0</v>
      </c>
      <c r="Q178" s="232">
        <f>(VLOOKUP($C178,Incurred_Real!$A$25:$BR$427,Incurred_Real!AT$1,FALSE))*$M178</f>
        <v>0</v>
      </c>
      <c r="R178" s="232">
        <f>(VLOOKUP($C178,Incurred_Real!$A$25:$BR$427,Incurred_Real!AU$1,FALSE))*$M178</f>
        <v>0</v>
      </c>
      <c r="S178" s="232">
        <f>(VLOOKUP($C178,Incurred_Real!$A$25:$BR$427,Incurred_Real!AV$1,FALSE))*$M178</f>
        <v>0</v>
      </c>
      <c r="T178" s="232">
        <f>(VLOOKUP($C178,Incurred_Real!$A$25:$BR$427,Incurred_Real!AW$1,FALSE))*$M178</f>
        <v>0</v>
      </c>
      <c r="U178" s="232">
        <f>(VLOOKUP($C178,Incurred_Real!$A$25:$BR$427,Incurred_Real!AX$1,FALSE))*$M178</f>
        <v>0</v>
      </c>
      <c r="V178" s="232">
        <f>(VLOOKUP($C178,Incurred_Real!$A$25:$BR$427,Incurred_Real!AY$1,FALSE))*$M178</f>
        <v>0</v>
      </c>
      <c r="W178" s="232">
        <f>(VLOOKUP($C178,Incurred_Real!$A$25:$BR$427,Incurred_Real!AZ$1,FALSE))*$M178</f>
        <v>0</v>
      </c>
      <c r="X178" s="232">
        <f>(VLOOKUP($C178,Incurred_Real!$A$25:$BR$427,Incurred_Real!BA$1,FALSE))*$M178</f>
        <v>0</v>
      </c>
      <c r="Y178" s="232">
        <f>(VLOOKUP($C178,Incurred_Real!$A$25:$BR$427,Incurred_Real!BB$1,FALSE))*$M178</f>
        <v>0</v>
      </c>
      <c r="Z178" s="232">
        <f>(VLOOKUP($C178,Incurred_Real!$A$25:$BR$427,Incurred_Real!BC$1,FALSE))*$M178</f>
        <v>0</v>
      </c>
      <c r="AA178" s="232">
        <f>(VLOOKUP($C178,Incurred_Real!$A$25:$BR$427,Incurred_Real!BD$1,FALSE))*$M178</f>
        <v>0</v>
      </c>
      <c r="AB178" s="232">
        <f>(VLOOKUP($C178,Incurred_Real!$A$25:$BR$427,Incurred_Real!BE$1,FALSE))*$M178</f>
        <v>0</v>
      </c>
      <c r="AC178" s="232">
        <f>(VLOOKUP($C178,Incurred_Real!$A$25:$BR$427,Incurred_Real!BF$1,FALSE))*$M178</f>
        <v>0</v>
      </c>
      <c r="AD178" s="232">
        <f>(VLOOKUP($C178,Incurred_Real!$A$25:$BR$427,Incurred_Real!BG$1,FALSE))*$M178</f>
        <v>0</v>
      </c>
      <c r="AE178" s="232">
        <f>(VLOOKUP($C178,Incurred_Real!$A$25:$BR$427,Incurred_Real!BH$1,FALSE))*$M178</f>
        <v>0</v>
      </c>
      <c r="AF178" s="232">
        <f>(VLOOKUP($C178,Incurred_Real!$A$25:$BR$427,Incurred_Real!BI$1,FALSE))*$M178</f>
        <v>0</v>
      </c>
      <c r="AG178" s="232">
        <f>(VLOOKUP($C178,Incurred_Real!$A$25:$BR$427,Incurred_Real!BJ$1,FALSE))*$M178</f>
        <v>0</v>
      </c>
      <c r="AH178" s="232">
        <f>(VLOOKUP($C178,Incurred_Real!$A$25:$BR$427,Incurred_Real!BK$1,FALSE))*$M178</f>
        <v>0</v>
      </c>
      <c r="AI178" s="232">
        <f>(VLOOKUP($C178,Incurred_Real!$A$25:$BR$427,Incurred_Real!BL$1,FALSE))*$M178</f>
        <v>0</v>
      </c>
      <c r="AJ178" s="232">
        <f>(VLOOKUP($C178,Incurred_Real!$A$25:$BR$427,Incurred_Real!BM$1,FALSE))*$M178</f>
        <v>0</v>
      </c>
      <c r="AK178" s="232">
        <f>(VLOOKUP($C178,Incurred_Real!$A$25:$BR$427,Incurred_Real!BN$1,FALSE))*$M178</f>
        <v>0</v>
      </c>
      <c r="AL178" s="232">
        <f>(VLOOKUP($C178,Incurred_Real!$A$25:$BR$427,Incurred_Real!BO$1,FALSE))*$M178</f>
        <v>0</v>
      </c>
      <c r="AM178" s="232">
        <f>(VLOOKUP($C178,Incurred_Real!$A$25:$BR$427,Incurred_Real!BP$1,FALSE))*$M178</f>
        <v>0</v>
      </c>
      <c r="AN178" s="232">
        <f>(VLOOKUP($C178,Incurred_Real!$A$25:$BR$427,Incurred_Real!BQ$1,FALSE))*$M178</f>
        <v>0</v>
      </c>
      <c r="AO178" s="232">
        <f>(VLOOKUP($C178,Incurred_Real!$A$25:$BR$427,Incurred_Real!BR$1,FALSE))*$M178</f>
        <v>0</v>
      </c>
      <c r="AP178" s="232">
        <f t="shared" si="19"/>
        <v>0</v>
      </c>
      <c r="AR178" s="232" t="b">
        <f t="shared" si="21"/>
        <v>1</v>
      </c>
    </row>
    <row r="179" spans="3:44" x14ac:dyDescent="0.15">
      <c r="C179" s="11" t="s">
        <v>304</v>
      </c>
      <c r="D179" s="11" t="str">
        <f>VLOOKUP($C179,Incurred_Real!$A$24:$E$376,Incurred_Real!$B$1,FALSE)</f>
        <v>Line Support Systems Refurbishment 2018-23</v>
      </c>
      <c r="E179" s="11" t="str">
        <f>VLOOKUP($C179,Incurred_Real!$A$24:$E$376,Incurred_Real!$D$1,FALSE)</f>
        <v>Refurbishment</v>
      </c>
      <c r="F179" s="13">
        <f>IF(VLOOKUP($C179,Incurred_Real!$A$25:$AQ$426,Incurred_Real!$AL$1,FALSE)="Commissioned Extra",0,
IF(VLOOKUP($C179,Incurred_Real!$A$25:$AQ$426,Incurred_Real!$AK$1,FALSE)=F$4,VLOOKUP($C179,Incurred_Real!$A$25:$AQ$426,Incurred_Real!$AM$1,FALSE),0))</f>
        <v>0</v>
      </c>
      <c r="G179" s="13">
        <f>IF(VLOOKUP($C179,Incurred_Real!$A$25:$AQ$426,Incurred_Real!$AL$1,FALSE)="Commissioned Extra",0,
IF(VLOOKUP($C179,Incurred_Real!$A$25:$AQ$426,Incurred_Real!$AK$1,FALSE)=G$4,VLOOKUP($C179,Incurred_Real!$A$25:$AQ$426,Incurred_Real!$AM$1,FALSE),0))</f>
        <v>0</v>
      </c>
      <c r="H179" s="13">
        <f>IF(VLOOKUP($C179,Incurred_Real!$A$25:$AQ$426,Incurred_Real!$AL$1,FALSE)="Commissioned Extra",0,
IF(VLOOKUP($C179,Incurred_Real!$A$25:$AQ$426,Incurred_Real!$AK$1,FALSE)=H$4,VLOOKUP($C179,Incurred_Real!$A$25:$AQ$426,Incurred_Real!$AM$1,FALSE),0))</f>
        <v>0</v>
      </c>
      <c r="I179" s="13">
        <f>IF(VLOOKUP($C179,Incurred_Real!$A$25:$AQ$426,Incurred_Real!$AL$1,FALSE)="Commissioned Extra",0,
IF(VLOOKUP($C179,Incurred_Real!$A$25:$AQ$426,Incurred_Real!$AK$1,FALSE)=I$4,VLOOKUP($C179,Incurred_Real!$A$25:$AQ$426,Incurred_Real!$AM$1,FALSE),0))</f>
        <v>0</v>
      </c>
      <c r="J179" s="13">
        <f>IF(VLOOKUP($C179,Incurred_Real!$A$25:$AQ$426,Incurred_Real!$AL$1,FALSE)="Commissioned Extra",0,
IF(VLOOKUP($C179,Incurred_Real!$A$25:$AQ$426,Incurred_Real!$AK$1,FALSE)=J$4,VLOOKUP($C179,Incurred_Real!$A$25:$AQ$426,Incurred_Real!$AM$1,FALSE),0))</f>
        <v>0</v>
      </c>
      <c r="K179" s="13">
        <f>IF(VLOOKUP($C179,Incurred_Real!$A$25:$AQ$426,Incurred_Real!$AL$1,FALSE)="Commissioned Extra",0,
IF(VLOOKUP($C179,Incurred_Real!$A$25:$AQ$426,Incurred_Real!$AK$1,FALSE)=K$4,VLOOKUP($C179,Incurred_Real!$A$25:$AQ$426,Incurred_Real!$AM$1,FALSE),0))</f>
        <v>0</v>
      </c>
      <c r="L179" s="13">
        <f>IF(VLOOKUP($C179,Incurred_Real!$A$25:$AQ$426,Incurred_Real!$AL$1,FALSE)="Commissioned Extra",0,
IF(VLOOKUP($C179,Incurred_Real!$A$25:$AQ$426,Incurred_Real!$AK$1,FALSE)=L$4,VLOOKUP($C179,Incurred_Real!$A$25:$AQ$426,Incurred_Real!$AM$1,FALSE),0))</f>
        <v>0</v>
      </c>
      <c r="M179" s="232">
        <f t="shared" si="17"/>
        <v>0</v>
      </c>
      <c r="N179" s="232" t="str">
        <f t="shared" si="18"/>
        <v/>
      </c>
      <c r="P179" s="232">
        <f>(VLOOKUP($C179,Incurred_Real!$A$25:$BR$427,Incurred_Real!AS$1,FALSE))*$M179</f>
        <v>0</v>
      </c>
      <c r="Q179" s="232">
        <f>(VLOOKUP($C179,Incurred_Real!$A$25:$BR$427,Incurred_Real!AT$1,FALSE))*$M179</f>
        <v>0</v>
      </c>
      <c r="R179" s="232">
        <f>(VLOOKUP($C179,Incurred_Real!$A$25:$BR$427,Incurred_Real!AU$1,FALSE))*$M179</f>
        <v>0</v>
      </c>
      <c r="S179" s="232">
        <f>(VLOOKUP($C179,Incurred_Real!$A$25:$BR$427,Incurred_Real!AV$1,FALSE))*$M179</f>
        <v>0</v>
      </c>
      <c r="T179" s="232">
        <f>(VLOOKUP($C179,Incurred_Real!$A$25:$BR$427,Incurred_Real!AW$1,FALSE))*$M179</f>
        <v>0</v>
      </c>
      <c r="U179" s="232">
        <f>(VLOOKUP($C179,Incurred_Real!$A$25:$BR$427,Incurred_Real!AX$1,FALSE))*$M179</f>
        <v>0</v>
      </c>
      <c r="V179" s="232">
        <f>(VLOOKUP($C179,Incurred_Real!$A$25:$BR$427,Incurred_Real!AY$1,FALSE))*$M179</f>
        <v>0</v>
      </c>
      <c r="W179" s="232">
        <f>(VLOOKUP($C179,Incurred_Real!$A$25:$BR$427,Incurred_Real!AZ$1,FALSE))*$M179</f>
        <v>0</v>
      </c>
      <c r="X179" s="232">
        <f>(VLOOKUP($C179,Incurred_Real!$A$25:$BR$427,Incurred_Real!BA$1,FALSE))*$M179</f>
        <v>0</v>
      </c>
      <c r="Y179" s="232">
        <f>(VLOOKUP($C179,Incurred_Real!$A$25:$BR$427,Incurred_Real!BB$1,FALSE))*$M179</f>
        <v>0</v>
      </c>
      <c r="Z179" s="232">
        <f>(VLOOKUP($C179,Incurred_Real!$A$25:$BR$427,Incurred_Real!BC$1,FALSE))*$M179</f>
        <v>0</v>
      </c>
      <c r="AA179" s="232">
        <f>(VLOOKUP($C179,Incurred_Real!$A$25:$BR$427,Incurred_Real!BD$1,FALSE))*$M179</f>
        <v>0</v>
      </c>
      <c r="AB179" s="232">
        <f>(VLOOKUP($C179,Incurred_Real!$A$25:$BR$427,Incurred_Real!BE$1,FALSE))*$M179</f>
        <v>0</v>
      </c>
      <c r="AC179" s="232">
        <f>(VLOOKUP($C179,Incurred_Real!$A$25:$BR$427,Incurred_Real!BF$1,FALSE))*$M179</f>
        <v>0</v>
      </c>
      <c r="AD179" s="232">
        <f>(VLOOKUP($C179,Incurred_Real!$A$25:$BR$427,Incurred_Real!BG$1,FALSE))*$M179</f>
        <v>0</v>
      </c>
      <c r="AE179" s="232">
        <f>(VLOOKUP($C179,Incurred_Real!$A$25:$BR$427,Incurred_Real!BH$1,FALSE))*$M179</f>
        <v>0</v>
      </c>
      <c r="AF179" s="232">
        <f>(VLOOKUP($C179,Incurred_Real!$A$25:$BR$427,Incurred_Real!BI$1,FALSE))*$M179</f>
        <v>0</v>
      </c>
      <c r="AG179" s="232">
        <f>(VLOOKUP($C179,Incurred_Real!$A$25:$BR$427,Incurred_Real!BJ$1,FALSE))*$M179</f>
        <v>0</v>
      </c>
      <c r="AH179" s="232">
        <f>(VLOOKUP($C179,Incurred_Real!$A$25:$BR$427,Incurred_Real!BK$1,FALSE))*$M179</f>
        <v>0</v>
      </c>
      <c r="AI179" s="232">
        <f>(VLOOKUP($C179,Incurred_Real!$A$25:$BR$427,Incurred_Real!BL$1,FALSE))*$M179</f>
        <v>0</v>
      </c>
      <c r="AJ179" s="232">
        <f>(VLOOKUP($C179,Incurred_Real!$A$25:$BR$427,Incurred_Real!BM$1,FALSE))*$M179</f>
        <v>0</v>
      </c>
      <c r="AK179" s="232">
        <f>(VLOOKUP($C179,Incurred_Real!$A$25:$BR$427,Incurred_Real!BN$1,FALSE))*$M179</f>
        <v>0</v>
      </c>
      <c r="AL179" s="232">
        <f>(VLOOKUP($C179,Incurred_Real!$A$25:$BR$427,Incurred_Real!BO$1,FALSE))*$M179</f>
        <v>0</v>
      </c>
      <c r="AM179" s="232">
        <f>(VLOOKUP($C179,Incurred_Real!$A$25:$BR$427,Incurred_Real!BP$1,FALSE))*$M179</f>
        <v>0</v>
      </c>
      <c r="AN179" s="232">
        <f>(VLOOKUP($C179,Incurred_Real!$A$25:$BR$427,Incurred_Real!BQ$1,FALSE))*$M179</f>
        <v>0</v>
      </c>
      <c r="AO179" s="232">
        <f>(VLOOKUP($C179,Incurred_Real!$A$25:$BR$427,Incurred_Real!BR$1,FALSE))*$M179</f>
        <v>0</v>
      </c>
      <c r="AP179" s="232">
        <f t="shared" si="19"/>
        <v>0</v>
      </c>
      <c r="AR179" s="232" t="b">
        <f t="shared" si="21"/>
        <v>1</v>
      </c>
    </row>
    <row r="180" spans="3:44" x14ac:dyDescent="0.15">
      <c r="C180" s="11" t="s">
        <v>306</v>
      </c>
      <c r="D180" s="11" t="str">
        <f>VLOOKUP($C180,Incurred_Real!$A$24:$E$376,Incurred_Real!$B$1,FALSE)</f>
        <v>Mannum Transformers 1 and 2 Replacement</v>
      </c>
      <c r="E180" s="11" t="str">
        <f>VLOOKUP($C180,Incurred_Real!$A$24:$E$376,Incurred_Real!$D$1,FALSE)</f>
        <v>Replacement</v>
      </c>
      <c r="F180" s="13">
        <f>IF(VLOOKUP($C180,Incurred_Real!$A$25:$AQ$426,Incurred_Real!$AL$1,FALSE)="Commissioned Extra",0,
IF(VLOOKUP($C180,Incurred_Real!$A$25:$AQ$426,Incurred_Real!$AK$1,FALSE)=F$4,VLOOKUP($C180,Incurred_Real!$A$25:$AQ$426,Incurred_Real!$AM$1,FALSE),0))</f>
        <v>0</v>
      </c>
      <c r="G180" s="13">
        <f>IF(VLOOKUP($C180,Incurred_Real!$A$25:$AQ$426,Incurred_Real!$AL$1,FALSE)="Commissioned Extra",0,
IF(VLOOKUP($C180,Incurred_Real!$A$25:$AQ$426,Incurred_Real!$AK$1,FALSE)=G$4,VLOOKUP($C180,Incurred_Real!$A$25:$AQ$426,Incurred_Real!$AM$1,FALSE),0))</f>
        <v>0</v>
      </c>
      <c r="H180" s="13">
        <f>IF(VLOOKUP($C180,Incurred_Real!$A$25:$AQ$426,Incurred_Real!$AL$1,FALSE)="Commissioned Extra",0,
IF(VLOOKUP($C180,Incurred_Real!$A$25:$AQ$426,Incurred_Real!$AK$1,FALSE)=H$4,VLOOKUP($C180,Incurred_Real!$A$25:$AQ$426,Incurred_Real!$AM$1,FALSE),0))</f>
        <v>0</v>
      </c>
      <c r="I180" s="13">
        <f>IF(VLOOKUP($C180,Incurred_Real!$A$25:$AQ$426,Incurred_Real!$AL$1,FALSE)="Commissioned Extra",0,
IF(VLOOKUP($C180,Incurred_Real!$A$25:$AQ$426,Incurred_Real!$AK$1,FALSE)=I$4,VLOOKUP($C180,Incurred_Real!$A$25:$AQ$426,Incurred_Real!$AM$1,FALSE),0))</f>
        <v>0</v>
      </c>
      <c r="J180" s="13">
        <f>IF(VLOOKUP($C180,Incurred_Real!$A$25:$AQ$426,Incurred_Real!$AL$1,FALSE)="Commissioned Extra",0,
IF(VLOOKUP($C180,Incurred_Real!$A$25:$AQ$426,Incurred_Real!$AK$1,FALSE)=J$4,VLOOKUP($C180,Incurred_Real!$A$25:$AQ$426,Incurred_Real!$AM$1,FALSE),0))</f>
        <v>10217505.803120928</v>
      </c>
      <c r="K180" s="13">
        <f>IF(VLOOKUP($C180,Incurred_Real!$A$25:$AQ$426,Incurred_Real!$AL$1,FALSE)="Commissioned Extra",0,
IF(VLOOKUP($C180,Incurred_Real!$A$25:$AQ$426,Incurred_Real!$AK$1,FALSE)=K$4,VLOOKUP($C180,Incurred_Real!$A$25:$AQ$426,Incurred_Real!$AM$1,FALSE),0))</f>
        <v>0</v>
      </c>
      <c r="L180" s="13">
        <f>IF(VLOOKUP($C180,Incurred_Real!$A$25:$AQ$426,Incurred_Real!$AL$1,FALSE)="Commissioned Extra",0,
IF(VLOOKUP($C180,Incurred_Real!$A$25:$AQ$426,Incurred_Real!$AK$1,FALSE)=L$4,VLOOKUP($C180,Incurred_Real!$A$25:$AQ$426,Incurred_Real!$AM$1,FALSE),0))</f>
        <v>0</v>
      </c>
      <c r="M180" s="232">
        <f t="shared" si="17"/>
        <v>10217505.803120928</v>
      </c>
      <c r="N180" s="232">
        <f t="shared" si="18"/>
        <v>2026</v>
      </c>
      <c r="P180" s="232">
        <f>(VLOOKUP($C180,Incurred_Real!$A$25:$BR$427,Incurred_Real!AS$1,FALSE))*$M180</f>
        <v>0</v>
      </c>
      <c r="Q180" s="232">
        <f>(VLOOKUP($C180,Incurred_Real!$A$25:$BR$427,Incurred_Real!AT$1,FALSE))*$M180</f>
        <v>0</v>
      </c>
      <c r="R180" s="232">
        <f>(VLOOKUP($C180,Incurred_Real!$A$25:$BR$427,Incurred_Real!AU$1,FALSE))*$M180</f>
        <v>0</v>
      </c>
      <c r="S180" s="232">
        <f>(VLOOKUP($C180,Incurred_Real!$A$25:$BR$427,Incurred_Real!AV$1,FALSE))*$M180</f>
        <v>0</v>
      </c>
      <c r="T180" s="232">
        <f>(VLOOKUP($C180,Incurred_Real!$A$25:$BR$427,Incurred_Real!AW$1,FALSE))*$M180</f>
        <v>0</v>
      </c>
      <c r="U180" s="232">
        <f>(VLOOKUP($C180,Incurred_Real!$A$25:$BR$427,Incurred_Real!AX$1,FALSE))*$M180</f>
        <v>0</v>
      </c>
      <c r="V180" s="232">
        <f>(VLOOKUP($C180,Incurred_Real!$A$25:$BR$427,Incurred_Real!AY$1,FALSE))*$M180</f>
        <v>0</v>
      </c>
      <c r="W180" s="232">
        <f>(VLOOKUP($C180,Incurred_Real!$A$25:$BR$427,Incurred_Real!AZ$1,FALSE))*$M180</f>
        <v>0</v>
      </c>
      <c r="X180" s="232">
        <f>(VLOOKUP($C180,Incurred_Real!$A$25:$BR$427,Incurred_Real!BA$1,FALSE))*$M180</f>
        <v>0</v>
      </c>
      <c r="Y180" s="232">
        <f>(VLOOKUP($C180,Incurred_Real!$A$25:$BR$427,Incurred_Real!BB$1,FALSE))*$M180</f>
        <v>7071141.0755669605</v>
      </c>
      <c r="Z180" s="232">
        <f>(VLOOKUP($C180,Incurred_Real!$A$25:$BR$427,Incurred_Real!BC$1,FALSE))*$M180</f>
        <v>0</v>
      </c>
      <c r="AA180" s="232">
        <f>(VLOOKUP($C180,Incurred_Real!$A$25:$BR$427,Incurred_Real!BD$1,FALSE))*$M180</f>
        <v>896821.04672257439</v>
      </c>
      <c r="AB180" s="232">
        <f>(VLOOKUP($C180,Incurred_Real!$A$25:$BR$427,Incurred_Real!BE$1,FALSE))*$M180</f>
        <v>0</v>
      </c>
      <c r="AC180" s="232">
        <f>(VLOOKUP($C180,Incurred_Real!$A$25:$BR$427,Incurred_Real!BF$1,FALSE))*$M180</f>
        <v>0</v>
      </c>
      <c r="AD180" s="232">
        <f>(VLOOKUP($C180,Incurred_Real!$A$25:$BR$427,Incurred_Real!BG$1,FALSE))*$M180</f>
        <v>2145501.702276872</v>
      </c>
      <c r="AE180" s="232">
        <f>(VLOOKUP($C180,Incurred_Real!$A$25:$BR$427,Incurred_Real!BH$1,FALSE))*$M180</f>
        <v>0</v>
      </c>
      <c r="AF180" s="232">
        <f>(VLOOKUP($C180,Incurred_Real!$A$25:$BR$427,Incurred_Real!BI$1,FALSE))*$M180</f>
        <v>104041.97855452036</v>
      </c>
      <c r="AG180" s="232">
        <f>(VLOOKUP($C180,Incurred_Real!$A$25:$BR$427,Incurred_Real!BJ$1,FALSE))*$M180</f>
        <v>0</v>
      </c>
      <c r="AH180" s="232">
        <f>(VLOOKUP($C180,Incurred_Real!$A$25:$BR$427,Incurred_Real!BK$1,FALSE))*$M180</f>
        <v>0</v>
      </c>
      <c r="AI180" s="232">
        <f>(VLOOKUP($C180,Incurred_Real!$A$25:$BR$427,Incurred_Real!BL$1,FALSE))*$M180</f>
        <v>0</v>
      </c>
      <c r="AJ180" s="232">
        <f>(VLOOKUP($C180,Incurred_Real!$A$25:$BR$427,Incurred_Real!BM$1,FALSE))*$M180</f>
        <v>0</v>
      </c>
      <c r="AK180" s="232">
        <f>(VLOOKUP($C180,Incurred_Real!$A$25:$BR$427,Incurred_Real!BN$1,FALSE))*$M180</f>
        <v>0</v>
      </c>
      <c r="AL180" s="232">
        <f>(VLOOKUP($C180,Incurred_Real!$A$25:$BR$427,Incurred_Real!BO$1,FALSE))*$M180</f>
        <v>0</v>
      </c>
      <c r="AM180" s="232">
        <f>(VLOOKUP($C180,Incurred_Real!$A$25:$BR$427,Incurred_Real!BP$1,FALSE))*$M180</f>
        <v>0</v>
      </c>
      <c r="AN180" s="232">
        <f>(VLOOKUP($C180,Incurred_Real!$A$25:$BR$427,Incurred_Real!BQ$1,FALSE))*$M180</f>
        <v>0</v>
      </c>
      <c r="AO180" s="232">
        <f>(VLOOKUP($C180,Incurred_Real!$A$25:$BR$427,Incurred_Real!BR$1,FALSE))*$M180</f>
        <v>0</v>
      </c>
      <c r="AP180" s="232">
        <f t="shared" si="19"/>
        <v>10217505.803120928</v>
      </c>
      <c r="AR180" s="232">
        <f>AP180-M180</f>
        <v>0</v>
      </c>
    </row>
    <row r="181" spans="3:44" x14ac:dyDescent="0.15">
      <c r="C181" s="11" t="s">
        <v>308</v>
      </c>
      <c r="D181" s="11" t="str">
        <f>VLOOKUP($C181,Incurred_Real!$A$24:$E$376,Incurred_Real!$B$1,FALSE)</f>
        <v>Line Insulator Systems Refurbishment 2018-23</v>
      </c>
      <c r="E181" s="11" t="str">
        <f>VLOOKUP($C181,Incurred_Real!$A$24:$E$376,Incurred_Real!$D$1,FALSE)</f>
        <v>Refurbishment</v>
      </c>
      <c r="F181" s="13">
        <f>IF(VLOOKUP($C181,Incurred_Real!$A$25:$AQ$426,Incurred_Real!$AL$1,FALSE)="Commissioned Extra",0,
IF(VLOOKUP($C181,Incurred_Real!$A$25:$AQ$426,Incurred_Real!$AK$1,FALSE)=F$4,VLOOKUP($C181,Incurred_Real!$A$25:$AQ$426,Incurred_Real!$AM$1,FALSE),0))</f>
        <v>0</v>
      </c>
      <c r="G181" s="13">
        <f>IF(VLOOKUP($C181,Incurred_Real!$A$25:$AQ$426,Incurred_Real!$AL$1,FALSE)="Commissioned Extra",0,
IF(VLOOKUP($C181,Incurred_Real!$A$25:$AQ$426,Incurred_Real!$AK$1,FALSE)=G$4,VLOOKUP($C181,Incurred_Real!$A$25:$AQ$426,Incurred_Real!$AM$1,FALSE),0))</f>
        <v>63191635.096510254</v>
      </c>
      <c r="H181" s="13">
        <f>IF(VLOOKUP($C181,Incurred_Real!$A$25:$AQ$426,Incurred_Real!$AL$1,FALSE)="Commissioned Extra",0,
IF(VLOOKUP($C181,Incurred_Real!$A$25:$AQ$426,Incurred_Real!$AK$1,FALSE)=H$4,VLOOKUP($C181,Incurred_Real!$A$25:$AQ$426,Incurred_Real!$AM$1,FALSE),0))</f>
        <v>0</v>
      </c>
      <c r="I181" s="13">
        <f>IF(VLOOKUP($C181,Incurred_Real!$A$25:$AQ$426,Incurred_Real!$AL$1,FALSE)="Commissioned Extra",0,
IF(VLOOKUP($C181,Incurred_Real!$A$25:$AQ$426,Incurred_Real!$AK$1,FALSE)=I$4,VLOOKUP($C181,Incurred_Real!$A$25:$AQ$426,Incurred_Real!$AM$1,FALSE),0))</f>
        <v>0</v>
      </c>
      <c r="J181" s="13">
        <f>IF(VLOOKUP($C181,Incurred_Real!$A$25:$AQ$426,Incurred_Real!$AL$1,FALSE)="Commissioned Extra",0,
IF(VLOOKUP($C181,Incurred_Real!$A$25:$AQ$426,Incurred_Real!$AK$1,FALSE)=J$4,VLOOKUP($C181,Incurred_Real!$A$25:$AQ$426,Incurred_Real!$AM$1,FALSE),0))</f>
        <v>0</v>
      </c>
      <c r="K181" s="13">
        <f>IF(VLOOKUP($C181,Incurred_Real!$A$25:$AQ$426,Incurred_Real!$AL$1,FALSE)="Commissioned Extra",0,
IF(VLOOKUP($C181,Incurred_Real!$A$25:$AQ$426,Incurred_Real!$AK$1,FALSE)=K$4,VLOOKUP($C181,Incurred_Real!$A$25:$AQ$426,Incurred_Real!$AM$1,FALSE),0))</f>
        <v>0</v>
      </c>
      <c r="L181" s="13">
        <f>IF(VLOOKUP($C181,Incurred_Real!$A$25:$AQ$426,Incurred_Real!$AL$1,FALSE)="Commissioned Extra",0,
IF(VLOOKUP($C181,Incurred_Real!$A$25:$AQ$426,Incurred_Real!$AK$1,FALSE)=L$4,VLOOKUP($C181,Incurred_Real!$A$25:$AQ$426,Incurred_Real!$AM$1,FALSE),0))</f>
        <v>0</v>
      </c>
      <c r="M181" s="232">
        <f t="shared" si="17"/>
        <v>63191635.096510254</v>
      </c>
      <c r="N181" s="232">
        <f t="shared" si="18"/>
        <v>2023</v>
      </c>
      <c r="P181" s="232">
        <f>(VLOOKUP($C181,Incurred_Real!$A$25:$BR$427,Incurred_Real!AS$1,FALSE))*$M181</f>
        <v>0</v>
      </c>
      <c r="Q181" s="232">
        <f>(VLOOKUP($C181,Incurred_Real!$A$25:$BR$427,Incurred_Real!AT$1,FALSE))*$M181</f>
        <v>0</v>
      </c>
      <c r="R181" s="232">
        <f>(VLOOKUP($C181,Incurred_Real!$A$25:$BR$427,Incurred_Real!AU$1,FALSE))*$M181</f>
        <v>0</v>
      </c>
      <c r="S181" s="232">
        <f>(VLOOKUP($C181,Incurred_Real!$A$25:$BR$427,Incurred_Real!AV$1,FALSE))*$M181</f>
        <v>0</v>
      </c>
      <c r="T181" s="232">
        <f>(VLOOKUP($C181,Incurred_Real!$A$25:$BR$427,Incurred_Real!AW$1,FALSE))*$M181</f>
        <v>0</v>
      </c>
      <c r="U181" s="232">
        <f>(VLOOKUP($C181,Incurred_Real!$A$25:$BR$427,Incurred_Real!AX$1,FALSE))*$M181</f>
        <v>0</v>
      </c>
      <c r="V181" s="232">
        <f>(VLOOKUP($C181,Incurred_Real!$A$25:$BR$427,Incurred_Real!AY$1,FALSE))*$M181</f>
        <v>0</v>
      </c>
      <c r="W181" s="232">
        <f>(VLOOKUP($C181,Incurred_Real!$A$25:$BR$427,Incurred_Real!AZ$1,FALSE))*$M181</f>
        <v>0</v>
      </c>
      <c r="X181" s="232">
        <f>(VLOOKUP($C181,Incurred_Real!$A$25:$BR$427,Incurred_Real!BA$1,FALSE))*$M181</f>
        <v>0</v>
      </c>
      <c r="Y181" s="232">
        <f>(VLOOKUP($C181,Incurred_Real!$A$25:$BR$427,Incurred_Real!BB$1,FALSE))*$M181</f>
        <v>0</v>
      </c>
      <c r="Z181" s="232">
        <f>(VLOOKUP($C181,Incurred_Real!$A$25:$BR$427,Incurred_Real!BC$1,FALSE))*$M181</f>
        <v>0</v>
      </c>
      <c r="AA181" s="232">
        <f>(VLOOKUP($C181,Incurred_Real!$A$25:$BR$427,Incurred_Real!BD$1,FALSE))*$M181</f>
        <v>0</v>
      </c>
      <c r="AB181" s="232">
        <f>(VLOOKUP($C181,Incurred_Real!$A$25:$BR$427,Incurred_Real!BE$1,FALSE))*$M181</f>
        <v>0</v>
      </c>
      <c r="AC181" s="232">
        <f>(VLOOKUP($C181,Incurred_Real!$A$25:$BR$427,Incurred_Real!BF$1,FALSE))*$M181</f>
        <v>0</v>
      </c>
      <c r="AD181" s="232">
        <f>(VLOOKUP($C181,Incurred_Real!$A$25:$BR$427,Incurred_Real!BG$1,FALSE))*$M181</f>
        <v>0</v>
      </c>
      <c r="AE181" s="232">
        <f>(VLOOKUP($C181,Incurred_Real!$A$25:$BR$427,Incurred_Real!BH$1,FALSE))*$M181</f>
        <v>0</v>
      </c>
      <c r="AF181" s="232">
        <f>(VLOOKUP($C181,Incurred_Real!$A$25:$BR$427,Incurred_Real!BI$1,FALSE))*$M181</f>
        <v>0</v>
      </c>
      <c r="AG181" s="232">
        <f>(VLOOKUP($C181,Incurred_Real!$A$25:$BR$427,Incurred_Real!BJ$1,FALSE))*$M181</f>
        <v>0</v>
      </c>
      <c r="AH181" s="232">
        <f>(VLOOKUP($C181,Incurred_Real!$A$25:$BR$427,Incurred_Real!BK$1,FALSE))*$M181</f>
        <v>0</v>
      </c>
      <c r="AI181" s="232">
        <f>(VLOOKUP($C181,Incurred_Real!$A$25:$BR$427,Incurred_Real!BL$1,FALSE))*$M181</f>
        <v>63191635.096510254</v>
      </c>
      <c r="AJ181" s="232">
        <f>(VLOOKUP($C181,Incurred_Real!$A$25:$BR$427,Incurred_Real!BM$1,FALSE))*$M181</f>
        <v>0</v>
      </c>
      <c r="AK181" s="232">
        <f>(VLOOKUP($C181,Incurred_Real!$A$25:$BR$427,Incurred_Real!BN$1,FALSE))*$M181</f>
        <v>0</v>
      </c>
      <c r="AL181" s="232">
        <f>(VLOOKUP($C181,Incurred_Real!$A$25:$BR$427,Incurred_Real!BO$1,FALSE))*$M181</f>
        <v>0</v>
      </c>
      <c r="AM181" s="232">
        <f>(VLOOKUP($C181,Incurred_Real!$A$25:$BR$427,Incurred_Real!BP$1,FALSE))*$M181</f>
        <v>0</v>
      </c>
      <c r="AN181" s="232">
        <f>(VLOOKUP($C181,Incurred_Real!$A$25:$BR$427,Incurred_Real!BQ$1,FALSE))*$M181</f>
        <v>0</v>
      </c>
      <c r="AO181" s="232">
        <f>(VLOOKUP($C181,Incurred_Real!$A$25:$BR$427,Incurred_Real!BR$1,FALSE))*$M181</f>
        <v>0</v>
      </c>
      <c r="AP181" s="232">
        <f t="shared" si="19"/>
        <v>63191635.096510254</v>
      </c>
      <c r="AR181" s="232" t="b">
        <f t="shared" ref="AR181:AR212" si="22">AP181=M181</f>
        <v>1</v>
      </c>
    </row>
    <row r="182" spans="3:44" x14ac:dyDescent="0.15">
      <c r="C182" s="11" t="s">
        <v>310</v>
      </c>
      <c r="D182" s="11" t="str">
        <f>VLOOKUP($C182,Incurred_Real!$A$24:$E$376,Incurred_Real!$B$1,FALSE)</f>
        <v>Line Conductor and Earthwire Refurbishment 2018-23</v>
      </c>
      <c r="E182" s="11" t="str">
        <f>VLOOKUP($C182,Incurred_Real!$A$24:$E$376,Incurred_Real!$D$1,FALSE)</f>
        <v>Refurbishment</v>
      </c>
      <c r="F182" s="13">
        <f>IF(VLOOKUP($C182,Incurred_Real!$A$25:$AQ$426,Incurred_Real!$AL$1,FALSE)="Commissioned Extra",0,
IF(VLOOKUP($C182,Incurred_Real!$A$25:$AQ$426,Incurred_Real!$AK$1,FALSE)=F$4,VLOOKUP($C182,Incurred_Real!$A$25:$AQ$426,Incurred_Real!$AM$1,FALSE),0))</f>
        <v>0</v>
      </c>
      <c r="G182" s="13">
        <f>IF(VLOOKUP($C182,Incurred_Real!$A$25:$AQ$426,Incurred_Real!$AL$1,FALSE)="Commissioned Extra",0,
IF(VLOOKUP($C182,Incurred_Real!$A$25:$AQ$426,Incurred_Real!$AK$1,FALSE)=G$4,VLOOKUP($C182,Incurred_Real!$A$25:$AQ$426,Incurred_Real!$AM$1,FALSE),0))</f>
        <v>0</v>
      </c>
      <c r="H182" s="13">
        <f>IF(VLOOKUP($C182,Incurred_Real!$A$25:$AQ$426,Incurred_Real!$AL$1,FALSE)="Commissioned Extra",0,
IF(VLOOKUP($C182,Incurred_Real!$A$25:$AQ$426,Incurred_Real!$AK$1,FALSE)=H$4,VLOOKUP($C182,Incurred_Real!$A$25:$AQ$426,Incurred_Real!$AM$1,FALSE),0))</f>
        <v>0</v>
      </c>
      <c r="I182" s="13">
        <f>IF(VLOOKUP($C182,Incurred_Real!$A$25:$AQ$426,Incurred_Real!$AL$1,FALSE)="Commissioned Extra",0,
IF(VLOOKUP($C182,Incurred_Real!$A$25:$AQ$426,Incurred_Real!$AK$1,FALSE)=I$4,VLOOKUP($C182,Incurred_Real!$A$25:$AQ$426,Incurred_Real!$AM$1,FALSE),0))</f>
        <v>0</v>
      </c>
      <c r="J182" s="13">
        <f>IF(VLOOKUP($C182,Incurred_Real!$A$25:$AQ$426,Incurred_Real!$AL$1,FALSE)="Commissioned Extra",0,
IF(VLOOKUP($C182,Incurred_Real!$A$25:$AQ$426,Incurred_Real!$AK$1,FALSE)=J$4,VLOOKUP($C182,Incurred_Real!$A$25:$AQ$426,Incurred_Real!$AM$1,FALSE),0))</f>
        <v>27164566.074968934</v>
      </c>
      <c r="K182" s="13">
        <f>IF(VLOOKUP($C182,Incurred_Real!$A$25:$AQ$426,Incurred_Real!$AL$1,FALSE)="Commissioned Extra",0,
IF(VLOOKUP($C182,Incurred_Real!$A$25:$AQ$426,Incurred_Real!$AK$1,FALSE)=K$4,VLOOKUP($C182,Incurred_Real!$A$25:$AQ$426,Incurred_Real!$AM$1,FALSE),0))</f>
        <v>0</v>
      </c>
      <c r="L182" s="13">
        <f>IF(VLOOKUP($C182,Incurred_Real!$A$25:$AQ$426,Incurred_Real!$AL$1,FALSE)="Commissioned Extra",0,
IF(VLOOKUP($C182,Incurred_Real!$A$25:$AQ$426,Incurred_Real!$AK$1,FALSE)=L$4,VLOOKUP($C182,Incurred_Real!$A$25:$AQ$426,Incurred_Real!$AM$1,FALSE),0))</f>
        <v>0</v>
      </c>
      <c r="M182" s="232">
        <f t="shared" si="17"/>
        <v>27164566.074968934</v>
      </c>
      <c r="N182" s="232">
        <f t="shared" si="18"/>
        <v>2026</v>
      </c>
      <c r="P182" s="232">
        <f>(VLOOKUP($C182,Incurred_Real!$A$25:$BR$427,Incurred_Real!AS$1,FALSE))*$M182</f>
        <v>0</v>
      </c>
      <c r="Q182" s="232">
        <f>(VLOOKUP($C182,Incurred_Real!$A$25:$BR$427,Incurred_Real!AT$1,FALSE))*$M182</f>
        <v>0</v>
      </c>
      <c r="R182" s="232">
        <f>(VLOOKUP($C182,Incurred_Real!$A$25:$BR$427,Incurred_Real!AU$1,FALSE))*$M182</f>
        <v>0</v>
      </c>
      <c r="S182" s="232">
        <f>(VLOOKUP($C182,Incurred_Real!$A$25:$BR$427,Incurred_Real!AV$1,FALSE))*$M182</f>
        <v>0</v>
      </c>
      <c r="T182" s="232">
        <f>(VLOOKUP($C182,Incurred_Real!$A$25:$BR$427,Incurred_Real!AW$1,FALSE))*$M182</f>
        <v>0</v>
      </c>
      <c r="U182" s="232">
        <f>(VLOOKUP($C182,Incurred_Real!$A$25:$BR$427,Incurred_Real!AX$1,FALSE))*$M182</f>
        <v>0</v>
      </c>
      <c r="V182" s="232">
        <f>(VLOOKUP($C182,Incurred_Real!$A$25:$BR$427,Incurred_Real!AY$1,FALSE))*$M182</f>
        <v>0</v>
      </c>
      <c r="W182" s="232">
        <f>(VLOOKUP($C182,Incurred_Real!$A$25:$BR$427,Incurred_Real!AZ$1,FALSE))*$M182</f>
        <v>0</v>
      </c>
      <c r="X182" s="232">
        <f>(VLOOKUP($C182,Incurred_Real!$A$25:$BR$427,Incurred_Real!BA$1,FALSE))*$M182</f>
        <v>0</v>
      </c>
      <c r="Y182" s="232">
        <f>(VLOOKUP($C182,Incurred_Real!$A$25:$BR$427,Incurred_Real!BB$1,FALSE))*$M182</f>
        <v>0</v>
      </c>
      <c r="Z182" s="232">
        <f>(VLOOKUP($C182,Incurred_Real!$A$25:$BR$427,Incurred_Real!BC$1,FALSE))*$M182</f>
        <v>0</v>
      </c>
      <c r="AA182" s="232">
        <f>(VLOOKUP($C182,Incurred_Real!$A$25:$BR$427,Incurred_Real!BD$1,FALSE))*$M182</f>
        <v>0</v>
      </c>
      <c r="AB182" s="232">
        <f>(VLOOKUP($C182,Incurred_Real!$A$25:$BR$427,Incurred_Real!BE$1,FALSE))*$M182</f>
        <v>0</v>
      </c>
      <c r="AC182" s="232">
        <f>(VLOOKUP($C182,Incurred_Real!$A$25:$BR$427,Incurred_Real!BF$1,FALSE))*$M182</f>
        <v>0</v>
      </c>
      <c r="AD182" s="232">
        <f>(VLOOKUP($C182,Incurred_Real!$A$25:$BR$427,Incurred_Real!BG$1,FALSE))*$M182</f>
        <v>0</v>
      </c>
      <c r="AE182" s="232">
        <f>(VLOOKUP($C182,Incurred_Real!$A$25:$BR$427,Incurred_Real!BH$1,FALSE))*$M182</f>
        <v>0</v>
      </c>
      <c r="AF182" s="232">
        <f>(VLOOKUP($C182,Incurred_Real!$A$25:$BR$427,Incurred_Real!BI$1,FALSE))*$M182</f>
        <v>0</v>
      </c>
      <c r="AG182" s="232">
        <f>(VLOOKUP($C182,Incurred_Real!$A$25:$BR$427,Incurred_Real!BJ$1,FALSE))*$M182</f>
        <v>0</v>
      </c>
      <c r="AH182" s="232">
        <f>(VLOOKUP($C182,Incurred_Real!$A$25:$BR$427,Incurred_Real!BK$1,FALSE))*$M182</f>
        <v>0</v>
      </c>
      <c r="AI182" s="232">
        <f>(VLOOKUP($C182,Incurred_Real!$A$25:$BR$427,Incurred_Real!BL$1,FALSE))*$M182</f>
        <v>27164566.074968934</v>
      </c>
      <c r="AJ182" s="232">
        <f>(VLOOKUP($C182,Incurred_Real!$A$25:$BR$427,Incurred_Real!BM$1,FALSE))*$M182</f>
        <v>0</v>
      </c>
      <c r="AK182" s="232">
        <f>(VLOOKUP($C182,Incurred_Real!$A$25:$BR$427,Incurred_Real!BN$1,FALSE))*$M182</f>
        <v>0</v>
      </c>
      <c r="AL182" s="232">
        <f>(VLOOKUP($C182,Incurred_Real!$A$25:$BR$427,Incurred_Real!BO$1,FALSE))*$M182</f>
        <v>0</v>
      </c>
      <c r="AM182" s="232">
        <f>(VLOOKUP($C182,Incurred_Real!$A$25:$BR$427,Incurred_Real!BP$1,FALSE))*$M182</f>
        <v>0</v>
      </c>
      <c r="AN182" s="232">
        <f>(VLOOKUP($C182,Incurred_Real!$A$25:$BR$427,Incurred_Real!BQ$1,FALSE))*$M182</f>
        <v>0</v>
      </c>
      <c r="AO182" s="232">
        <f>(VLOOKUP($C182,Incurred_Real!$A$25:$BR$427,Incurred_Real!BR$1,FALSE))*$M182</f>
        <v>0</v>
      </c>
      <c r="AP182" s="232">
        <f t="shared" si="19"/>
        <v>27164566.074968934</v>
      </c>
      <c r="AR182" s="232" t="b">
        <f t="shared" si="22"/>
        <v>1</v>
      </c>
    </row>
    <row r="183" spans="3:44" x14ac:dyDescent="0.15">
      <c r="C183" s="11" t="s">
        <v>312</v>
      </c>
      <c r="D183" s="11" t="str">
        <f>VLOOKUP($C183,Incurred_Real!$A$24:$E$376,Incurred_Real!$B$1,FALSE)</f>
        <v>High Voltage Switching Training Facility</v>
      </c>
      <c r="E183" s="11" t="str">
        <f>VLOOKUP($C183,Incurred_Real!$A$24:$E$376,Incurred_Real!$D$1,FALSE)</f>
        <v>Security/Compliance</v>
      </c>
      <c r="F183" s="13">
        <f>IF(VLOOKUP($C183,Incurred_Real!$A$25:$AQ$426,Incurred_Real!$AL$1,FALSE)="Commissioned Extra",0,
IF(VLOOKUP($C183,Incurred_Real!$A$25:$AQ$426,Incurred_Real!$AK$1,FALSE)=F$4,VLOOKUP($C183,Incurred_Real!$A$25:$AQ$426,Incurred_Real!$AM$1,FALSE),0))</f>
        <v>0</v>
      </c>
      <c r="G183" s="13">
        <f>IF(VLOOKUP($C183,Incurred_Real!$A$25:$AQ$426,Incurred_Real!$AL$1,FALSE)="Commissioned Extra",0,
IF(VLOOKUP($C183,Incurred_Real!$A$25:$AQ$426,Incurred_Real!$AK$1,FALSE)=G$4,VLOOKUP($C183,Incurred_Real!$A$25:$AQ$426,Incurred_Real!$AM$1,FALSE),0))</f>
        <v>0</v>
      </c>
      <c r="H183" s="13">
        <f>IF(VLOOKUP($C183,Incurred_Real!$A$25:$AQ$426,Incurred_Real!$AL$1,FALSE)="Commissioned Extra",0,
IF(VLOOKUP($C183,Incurred_Real!$A$25:$AQ$426,Incurred_Real!$AK$1,FALSE)=H$4,VLOOKUP($C183,Incurred_Real!$A$25:$AQ$426,Incurred_Real!$AM$1,FALSE),0))</f>
        <v>0</v>
      </c>
      <c r="I183" s="13">
        <f>IF(VLOOKUP($C183,Incurred_Real!$A$25:$AQ$426,Incurred_Real!$AL$1,FALSE)="Commissioned Extra",0,
IF(VLOOKUP($C183,Incurred_Real!$A$25:$AQ$426,Incurred_Real!$AK$1,FALSE)=I$4,VLOOKUP($C183,Incurred_Real!$A$25:$AQ$426,Incurred_Real!$AM$1,FALSE),0))</f>
        <v>0</v>
      </c>
      <c r="J183" s="13">
        <f>IF(VLOOKUP($C183,Incurred_Real!$A$25:$AQ$426,Incurred_Real!$AL$1,FALSE)="Commissioned Extra",0,
IF(VLOOKUP($C183,Incurred_Real!$A$25:$AQ$426,Incurred_Real!$AK$1,FALSE)=J$4,VLOOKUP($C183,Incurred_Real!$A$25:$AQ$426,Incurred_Real!$AM$1,FALSE),0))</f>
        <v>0</v>
      </c>
      <c r="K183" s="13">
        <f>IF(VLOOKUP($C183,Incurred_Real!$A$25:$AQ$426,Incurred_Real!$AL$1,FALSE)="Commissioned Extra",0,
IF(VLOOKUP($C183,Incurred_Real!$A$25:$AQ$426,Incurred_Real!$AK$1,FALSE)=K$4,VLOOKUP($C183,Incurred_Real!$A$25:$AQ$426,Incurred_Real!$AM$1,FALSE),0))</f>
        <v>0</v>
      </c>
      <c r="L183" s="13">
        <f>IF(VLOOKUP($C183,Incurred_Real!$A$25:$AQ$426,Incurred_Real!$AL$1,FALSE)="Commissioned Extra",0,
IF(VLOOKUP($C183,Incurred_Real!$A$25:$AQ$426,Incurred_Real!$AK$1,FALSE)=L$4,VLOOKUP($C183,Incurred_Real!$A$25:$AQ$426,Incurred_Real!$AM$1,FALSE),0))</f>
        <v>0</v>
      </c>
      <c r="M183" s="232">
        <f t="shared" si="17"/>
        <v>0</v>
      </c>
      <c r="N183" s="232" t="str">
        <f t="shared" si="18"/>
        <v/>
      </c>
      <c r="P183" s="232">
        <f>(VLOOKUP($C183,Incurred_Real!$A$25:$BR$427,Incurred_Real!AS$1,FALSE))*$M183</f>
        <v>0</v>
      </c>
      <c r="Q183" s="232">
        <f>(VLOOKUP($C183,Incurred_Real!$A$25:$BR$427,Incurred_Real!AT$1,FALSE))*$M183</f>
        <v>0</v>
      </c>
      <c r="R183" s="232">
        <f>(VLOOKUP($C183,Incurred_Real!$A$25:$BR$427,Incurred_Real!AU$1,FALSE))*$M183</f>
        <v>0</v>
      </c>
      <c r="S183" s="232">
        <f>(VLOOKUP($C183,Incurred_Real!$A$25:$BR$427,Incurred_Real!AV$1,FALSE))*$M183</f>
        <v>0</v>
      </c>
      <c r="T183" s="232">
        <f>(VLOOKUP($C183,Incurred_Real!$A$25:$BR$427,Incurred_Real!AW$1,FALSE))*$M183</f>
        <v>0</v>
      </c>
      <c r="U183" s="232">
        <f>(VLOOKUP($C183,Incurred_Real!$A$25:$BR$427,Incurred_Real!AX$1,FALSE))*$M183</f>
        <v>0</v>
      </c>
      <c r="V183" s="232">
        <f>(VLOOKUP($C183,Incurred_Real!$A$25:$BR$427,Incurred_Real!AY$1,FALSE))*$M183</f>
        <v>0</v>
      </c>
      <c r="W183" s="232">
        <f>(VLOOKUP($C183,Incurred_Real!$A$25:$BR$427,Incurred_Real!AZ$1,FALSE))*$M183</f>
        <v>0</v>
      </c>
      <c r="X183" s="232">
        <f>(VLOOKUP($C183,Incurred_Real!$A$25:$BR$427,Incurred_Real!BA$1,FALSE))*$M183</f>
        <v>0</v>
      </c>
      <c r="Y183" s="232">
        <f>(VLOOKUP($C183,Incurred_Real!$A$25:$BR$427,Incurred_Real!BB$1,FALSE))*$M183</f>
        <v>0</v>
      </c>
      <c r="Z183" s="232">
        <f>(VLOOKUP($C183,Incurred_Real!$A$25:$BR$427,Incurred_Real!BC$1,FALSE))*$M183</f>
        <v>0</v>
      </c>
      <c r="AA183" s="232">
        <f>(VLOOKUP($C183,Incurred_Real!$A$25:$BR$427,Incurred_Real!BD$1,FALSE))*$M183</f>
        <v>0</v>
      </c>
      <c r="AB183" s="232">
        <f>(VLOOKUP($C183,Incurred_Real!$A$25:$BR$427,Incurred_Real!BE$1,FALSE))*$M183</f>
        <v>0</v>
      </c>
      <c r="AC183" s="232">
        <f>(VLOOKUP($C183,Incurred_Real!$A$25:$BR$427,Incurred_Real!BF$1,FALSE))*$M183</f>
        <v>0</v>
      </c>
      <c r="AD183" s="232">
        <f>(VLOOKUP($C183,Incurred_Real!$A$25:$BR$427,Incurred_Real!BG$1,FALSE))*$M183</f>
        <v>0</v>
      </c>
      <c r="AE183" s="232">
        <f>(VLOOKUP($C183,Incurred_Real!$A$25:$BR$427,Incurred_Real!BH$1,FALSE))*$M183</f>
        <v>0</v>
      </c>
      <c r="AF183" s="232">
        <f>(VLOOKUP($C183,Incurred_Real!$A$25:$BR$427,Incurred_Real!BI$1,FALSE))*$M183</f>
        <v>0</v>
      </c>
      <c r="AG183" s="232">
        <f>(VLOOKUP($C183,Incurred_Real!$A$25:$BR$427,Incurred_Real!BJ$1,FALSE))*$M183</f>
        <v>0</v>
      </c>
      <c r="AH183" s="232">
        <f>(VLOOKUP($C183,Incurred_Real!$A$25:$BR$427,Incurred_Real!BK$1,FALSE))*$M183</f>
        <v>0</v>
      </c>
      <c r="AI183" s="232">
        <f>(VLOOKUP($C183,Incurred_Real!$A$25:$BR$427,Incurred_Real!BL$1,FALSE))*$M183</f>
        <v>0</v>
      </c>
      <c r="AJ183" s="232">
        <f>(VLOOKUP($C183,Incurred_Real!$A$25:$BR$427,Incurred_Real!BM$1,FALSE))*$M183</f>
        <v>0</v>
      </c>
      <c r="AK183" s="232">
        <f>(VLOOKUP($C183,Incurred_Real!$A$25:$BR$427,Incurred_Real!BN$1,FALSE))*$M183</f>
        <v>0</v>
      </c>
      <c r="AL183" s="232">
        <f>(VLOOKUP($C183,Incurred_Real!$A$25:$BR$427,Incurred_Real!BO$1,FALSE))*$M183</f>
        <v>0</v>
      </c>
      <c r="AM183" s="232">
        <f>(VLOOKUP($C183,Incurred_Real!$A$25:$BR$427,Incurred_Real!BP$1,FALSE))*$M183</f>
        <v>0</v>
      </c>
      <c r="AN183" s="232">
        <f>(VLOOKUP($C183,Incurred_Real!$A$25:$BR$427,Incurred_Real!BQ$1,FALSE))*$M183</f>
        <v>0</v>
      </c>
      <c r="AO183" s="232">
        <f>(VLOOKUP($C183,Incurred_Real!$A$25:$BR$427,Incurred_Real!BR$1,FALSE))*$M183</f>
        <v>0</v>
      </c>
      <c r="AP183" s="232">
        <f t="shared" si="19"/>
        <v>0</v>
      </c>
      <c r="AR183" s="232" t="b">
        <f t="shared" si="22"/>
        <v>1</v>
      </c>
    </row>
    <row r="184" spans="3:44" x14ac:dyDescent="0.15">
      <c r="C184" s="11" t="s">
        <v>314</v>
      </c>
      <c r="D184" s="11" t="str">
        <f>VLOOKUP($C184,Incurred_Real!$A$24:$E$376,Incurred_Real!$B$1,FALSE)</f>
        <v>High Voltage Workshop Facility</v>
      </c>
      <c r="E184" s="11" t="str">
        <f>VLOOKUP($C184,Incurred_Real!$A$24:$E$376,Incurred_Real!$D$1,FALSE)</f>
        <v>Security/Compliance</v>
      </c>
      <c r="F184" s="13">
        <f>IF(VLOOKUP($C184,Incurred_Real!$A$25:$AQ$426,Incurred_Real!$AL$1,FALSE)="Commissioned Extra",0,
IF(VLOOKUP($C184,Incurred_Real!$A$25:$AQ$426,Incurred_Real!$AK$1,FALSE)=F$4,VLOOKUP($C184,Incurred_Real!$A$25:$AQ$426,Incurred_Real!$AM$1,FALSE),0))</f>
        <v>0</v>
      </c>
      <c r="G184" s="13">
        <f>IF(VLOOKUP($C184,Incurred_Real!$A$25:$AQ$426,Incurred_Real!$AL$1,FALSE)="Commissioned Extra",0,
IF(VLOOKUP($C184,Incurred_Real!$A$25:$AQ$426,Incurred_Real!$AK$1,FALSE)=G$4,VLOOKUP($C184,Incurred_Real!$A$25:$AQ$426,Incurred_Real!$AM$1,FALSE),0))</f>
        <v>0</v>
      </c>
      <c r="H184" s="13">
        <f>IF(VLOOKUP($C184,Incurred_Real!$A$25:$AQ$426,Incurred_Real!$AL$1,FALSE)="Commissioned Extra",0,
IF(VLOOKUP($C184,Incurred_Real!$A$25:$AQ$426,Incurred_Real!$AK$1,FALSE)=H$4,VLOOKUP($C184,Incurred_Real!$A$25:$AQ$426,Incurred_Real!$AM$1,FALSE),0))</f>
        <v>0</v>
      </c>
      <c r="I184" s="13">
        <f>IF(VLOOKUP($C184,Incurred_Real!$A$25:$AQ$426,Incurred_Real!$AL$1,FALSE)="Commissioned Extra",0,
IF(VLOOKUP($C184,Incurred_Real!$A$25:$AQ$426,Incurred_Real!$AK$1,FALSE)=I$4,VLOOKUP($C184,Incurred_Real!$A$25:$AQ$426,Incurred_Real!$AM$1,FALSE),0))</f>
        <v>0</v>
      </c>
      <c r="J184" s="13">
        <f>IF(VLOOKUP($C184,Incurred_Real!$A$25:$AQ$426,Incurred_Real!$AL$1,FALSE)="Commissioned Extra",0,
IF(VLOOKUP($C184,Incurred_Real!$A$25:$AQ$426,Incurred_Real!$AK$1,FALSE)=J$4,VLOOKUP($C184,Incurred_Real!$A$25:$AQ$426,Incurred_Real!$AM$1,FALSE),0))</f>
        <v>0</v>
      </c>
      <c r="K184" s="13">
        <f>IF(VLOOKUP($C184,Incurred_Real!$A$25:$AQ$426,Incurred_Real!$AL$1,FALSE)="Commissioned Extra",0,
IF(VLOOKUP($C184,Incurred_Real!$A$25:$AQ$426,Incurred_Real!$AK$1,FALSE)=K$4,VLOOKUP($C184,Incurred_Real!$A$25:$AQ$426,Incurred_Real!$AM$1,FALSE),0))</f>
        <v>0</v>
      </c>
      <c r="L184" s="13">
        <f>IF(VLOOKUP($C184,Incurred_Real!$A$25:$AQ$426,Incurred_Real!$AL$1,FALSE)="Commissioned Extra",0,
IF(VLOOKUP($C184,Incurred_Real!$A$25:$AQ$426,Incurred_Real!$AK$1,FALSE)=L$4,VLOOKUP($C184,Incurred_Real!$A$25:$AQ$426,Incurred_Real!$AM$1,FALSE),0))</f>
        <v>0</v>
      </c>
      <c r="M184" s="232">
        <f t="shared" si="17"/>
        <v>0</v>
      </c>
      <c r="N184" s="232" t="str">
        <f t="shared" si="18"/>
        <v/>
      </c>
      <c r="P184" s="232">
        <f>(VLOOKUP($C184,Incurred_Real!$A$25:$BR$427,Incurred_Real!AS$1,FALSE))*$M184</f>
        <v>0</v>
      </c>
      <c r="Q184" s="232">
        <f>(VLOOKUP($C184,Incurred_Real!$A$25:$BR$427,Incurred_Real!AT$1,FALSE))*$M184</f>
        <v>0</v>
      </c>
      <c r="R184" s="232">
        <f>(VLOOKUP($C184,Incurred_Real!$A$25:$BR$427,Incurred_Real!AU$1,FALSE))*$M184</f>
        <v>0</v>
      </c>
      <c r="S184" s="232">
        <f>(VLOOKUP($C184,Incurred_Real!$A$25:$BR$427,Incurred_Real!AV$1,FALSE))*$M184</f>
        <v>0</v>
      </c>
      <c r="T184" s="232">
        <f>(VLOOKUP($C184,Incurred_Real!$A$25:$BR$427,Incurred_Real!AW$1,FALSE))*$M184</f>
        <v>0</v>
      </c>
      <c r="U184" s="232">
        <f>(VLOOKUP($C184,Incurred_Real!$A$25:$BR$427,Incurred_Real!AX$1,FALSE))*$M184</f>
        <v>0</v>
      </c>
      <c r="V184" s="232">
        <f>(VLOOKUP($C184,Incurred_Real!$A$25:$BR$427,Incurred_Real!AY$1,FALSE))*$M184</f>
        <v>0</v>
      </c>
      <c r="W184" s="232">
        <f>(VLOOKUP($C184,Incurred_Real!$A$25:$BR$427,Incurred_Real!AZ$1,FALSE))*$M184</f>
        <v>0</v>
      </c>
      <c r="X184" s="232">
        <f>(VLOOKUP($C184,Incurred_Real!$A$25:$BR$427,Incurred_Real!BA$1,FALSE))*$M184</f>
        <v>0</v>
      </c>
      <c r="Y184" s="232">
        <f>(VLOOKUP($C184,Incurred_Real!$A$25:$BR$427,Incurred_Real!BB$1,FALSE))*$M184</f>
        <v>0</v>
      </c>
      <c r="Z184" s="232">
        <f>(VLOOKUP($C184,Incurred_Real!$A$25:$BR$427,Incurred_Real!BC$1,FALSE))*$M184</f>
        <v>0</v>
      </c>
      <c r="AA184" s="232">
        <f>(VLOOKUP($C184,Incurred_Real!$A$25:$BR$427,Incurred_Real!BD$1,FALSE))*$M184</f>
        <v>0</v>
      </c>
      <c r="AB184" s="232">
        <f>(VLOOKUP($C184,Incurred_Real!$A$25:$BR$427,Incurred_Real!BE$1,FALSE))*$M184</f>
        <v>0</v>
      </c>
      <c r="AC184" s="232">
        <f>(VLOOKUP($C184,Incurred_Real!$A$25:$BR$427,Incurred_Real!BF$1,FALSE))*$M184</f>
        <v>0</v>
      </c>
      <c r="AD184" s="232">
        <f>(VLOOKUP($C184,Incurred_Real!$A$25:$BR$427,Incurred_Real!BG$1,FALSE))*$M184</f>
        <v>0</v>
      </c>
      <c r="AE184" s="232">
        <f>(VLOOKUP($C184,Incurred_Real!$A$25:$BR$427,Incurred_Real!BH$1,FALSE))*$M184</f>
        <v>0</v>
      </c>
      <c r="AF184" s="232">
        <f>(VLOOKUP($C184,Incurred_Real!$A$25:$BR$427,Incurred_Real!BI$1,FALSE))*$M184</f>
        <v>0</v>
      </c>
      <c r="AG184" s="232">
        <f>(VLOOKUP($C184,Incurred_Real!$A$25:$BR$427,Incurred_Real!BJ$1,FALSE))*$M184</f>
        <v>0</v>
      </c>
      <c r="AH184" s="232">
        <f>(VLOOKUP($C184,Incurred_Real!$A$25:$BR$427,Incurred_Real!BK$1,FALSE))*$M184</f>
        <v>0</v>
      </c>
      <c r="AI184" s="232">
        <f>(VLOOKUP($C184,Incurred_Real!$A$25:$BR$427,Incurred_Real!BL$1,FALSE))*$M184</f>
        <v>0</v>
      </c>
      <c r="AJ184" s="232">
        <f>(VLOOKUP($C184,Incurred_Real!$A$25:$BR$427,Incurred_Real!BM$1,FALSE))*$M184</f>
        <v>0</v>
      </c>
      <c r="AK184" s="232">
        <f>(VLOOKUP($C184,Incurred_Real!$A$25:$BR$427,Incurred_Real!BN$1,FALSE))*$M184</f>
        <v>0</v>
      </c>
      <c r="AL184" s="232">
        <f>(VLOOKUP($C184,Incurred_Real!$A$25:$BR$427,Incurred_Real!BO$1,FALSE))*$M184</f>
        <v>0</v>
      </c>
      <c r="AM184" s="232">
        <f>(VLOOKUP($C184,Incurred_Real!$A$25:$BR$427,Incurred_Real!BP$1,FALSE))*$M184</f>
        <v>0</v>
      </c>
      <c r="AN184" s="232">
        <f>(VLOOKUP($C184,Incurred_Real!$A$25:$BR$427,Incurred_Real!BQ$1,FALSE))*$M184</f>
        <v>0</v>
      </c>
      <c r="AO184" s="232">
        <f>(VLOOKUP($C184,Incurred_Real!$A$25:$BR$427,Incurred_Real!BR$1,FALSE))*$M184</f>
        <v>0</v>
      </c>
      <c r="AP184" s="232">
        <f t="shared" si="19"/>
        <v>0</v>
      </c>
      <c r="AR184" s="232" t="b">
        <f t="shared" si="22"/>
        <v>1</v>
      </c>
    </row>
    <row r="185" spans="3:44" x14ac:dyDescent="0.15">
      <c r="C185" s="11" t="s">
        <v>316</v>
      </c>
      <c r="D185" s="11" t="str">
        <f>VLOOKUP($C185,Incurred_Real!$A$24:$E$376,Incurred_Real!$B$1,FALSE)</f>
        <v>Mount Gambier Transformer 1 Replacement</v>
      </c>
      <c r="E185" s="11" t="str">
        <f>VLOOKUP($C185,Incurred_Real!$A$24:$E$376,Incurred_Real!$D$1,FALSE)</f>
        <v>Replacement</v>
      </c>
      <c r="F185" s="13">
        <f>IF(VLOOKUP($C185,Incurred_Real!$A$25:$AQ$426,Incurred_Real!$AL$1,FALSE)="Commissioned Extra",0,
IF(VLOOKUP($C185,Incurred_Real!$A$25:$AQ$426,Incurred_Real!$AK$1,FALSE)=F$4,VLOOKUP($C185,Incurred_Real!$A$25:$AQ$426,Incurred_Real!$AM$1,FALSE),0))</f>
        <v>0</v>
      </c>
      <c r="G185" s="13">
        <f>IF(VLOOKUP($C185,Incurred_Real!$A$25:$AQ$426,Incurred_Real!$AL$1,FALSE)="Commissioned Extra",0,
IF(VLOOKUP($C185,Incurred_Real!$A$25:$AQ$426,Incurred_Real!$AK$1,FALSE)=G$4,VLOOKUP($C185,Incurred_Real!$A$25:$AQ$426,Incurred_Real!$AM$1,FALSE),0))</f>
        <v>0</v>
      </c>
      <c r="H185" s="13">
        <f>IF(VLOOKUP($C185,Incurred_Real!$A$25:$AQ$426,Incurred_Real!$AL$1,FALSE)="Commissioned Extra",0,
IF(VLOOKUP($C185,Incurred_Real!$A$25:$AQ$426,Incurred_Real!$AK$1,FALSE)=H$4,VLOOKUP($C185,Incurred_Real!$A$25:$AQ$426,Incurred_Real!$AM$1,FALSE),0))</f>
        <v>0</v>
      </c>
      <c r="I185" s="13">
        <f>IF(VLOOKUP($C185,Incurred_Real!$A$25:$AQ$426,Incurred_Real!$AL$1,FALSE)="Commissioned Extra",0,
IF(VLOOKUP($C185,Incurred_Real!$A$25:$AQ$426,Incurred_Real!$AK$1,FALSE)=I$4,VLOOKUP($C185,Incurred_Real!$A$25:$AQ$426,Incurred_Real!$AM$1,FALSE),0))</f>
        <v>0</v>
      </c>
      <c r="J185" s="13">
        <f>IF(VLOOKUP($C185,Incurred_Real!$A$25:$AQ$426,Incurred_Real!$AL$1,FALSE)="Commissioned Extra",0,
IF(VLOOKUP($C185,Incurred_Real!$A$25:$AQ$426,Incurred_Real!$AK$1,FALSE)=J$4,VLOOKUP($C185,Incurred_Real!$A$25:$AQ$426,Incurred_Real!$AM$1,FALSE),0))</f>
        <v>0</v>
      </c>
      <c r="K185" s="13">
        <f>IF(VLOOKUP($C185,Incurred_Real!$A$25:$AQ$426,Incurred_Real!$AL$1,FALSE)="Commissioned Extra",0,
IF(VLOOKUP($C185,Incurred_Real!$A$25:$AQ$426,Incurred_Real!$AK$1,FALSE)=K$4,VLOOKUP($C185,Incurred_Real!$A$25:$AQ$426,Incurred_Real!$AM$1,FALSE),0))</f>
        <v>0</v>
      </c>
      <c r="L185" s="13">
        <f>IF(VLOOKUP($C185,Incurred_Real!$A$25:$AQ$426,Incurred_Real!$AL$1,FALSE)="Commissioned Extra",0,
IF(VLOOKUP($C185,Incurred_Real!$A$25:$AQ$426,Incurred_Real!$AK$1,FALSE)=L$4,VLOOKUP($C185,Incurred_Real!$A$25:$AQ$426,Incurred_Real!$AM$1,FALSE),0))</f>
        <v>0</v>
      </c>
      <c r="M185" s="232">
        <f t="shared" si="17"/>
        <v>0</v>
      </c>
      <c r="N185" s="232" t="str">
        <f t="shared" si="18"/>
        <v/>
      </c>
      <c r="P185" s="232">
        <f>(VLOOKUP($C185,Incurred_Real!$A$25:$BR$427,Incurred_Real!AS$1,FALSE))*$M185</f>
        <v>0</v>
      </c>
      <c r="Q185" s="232">
        <f>(VLOOKUP($C185,Incurred_Real!$A$25:$BR$427,Incurred_Real!AT$1,FALSE))*$M185</f>
        <v>0</v>
      </c>
      <c r="R185" s="232">
        <f>(VLOOKUP($C185,Incurred_Real!$A$25:$BR$427,Incurred_Real!AU$1,FALSE))*$M185</f>
        <v>0</v>
      </c>
      <c r="S185" s="232">
        <f>(VLOOKUP($C185,Incurred_Real!$A$25:$BR$427,Incurred_Real!AV$1,FALSE))*$M185</f>
        <v>0</v>
      </c>
      <c r="T185" s="232">
        <f>(VLOOKUP($C185,Incurred_Real!$A$25:$BR$427,Incurred_Real!AW$1,FALSE))*$M185</f>
        <v>0</v>
      </c>
      <c r="U185" s="232">
        <f>(VLOOKUP($C185,Incurred_Real!$A$25:$BR$427,Incurred_Real!AX$1,FALSE))*$M185</f>
        <v>0</v>
      </c>
      <c r="V185" s="232">
        <f>(VLOOKUP($C185,Incurred_Real!$A$25:$BR$427,Incurred_Real!AY$1,FALSE))*$M185</f>
        <v>0</v>
      </c>
      <c r="W185" s="232">
        <f>(VLOOKUP($C185,Incurred_Real!$A$25:$BR$427,Incurred_Real!AZ$1,FALSE))*$M185</f>
        <v>0</v>
      </c>
      <c r="X185" s="232">
        <f>(VLOOKUP($C185,Incurred_Real!$A$25:$BR$427,Incurred_Real!BA$1,FALSE))*$M185</f>
        <v>0</v>
      </c>
      <c r="Y185" s="232">
        <f>(VLOOKUP($C185,Incurred_Real!$A$25:$BR$427,Incurred_Real!BB$1,FALSE))*$M185</f>
        <v>0</v>
      </c>
      <c r="Z185" s="232">
        <f>(VLOOKUP($C185,Incurred_Real!$A$25:$BR$427,Incurred_Real!BC$1,FALSE))*$M185</f>
        <v>0</v>
      </c>
      <c r="AA185" s="232">
        <f>(VLOOKUP($C185,Incurred_Real!$A$25:$BR$427,Incurred_Real!BD$1,FALSE))*$M185</f>
        <v>0</v>
      </c>
      <c r="AB185" s="232">
        <f>(VLOOKUP($C185,Incurred_Real!$A$25:$BR$427,Incurred_Real!BE$1,FALSE))*$M185</f>
        <v>0</v>
      </c>
      <c r="AC185" s="232">
        <f>(VLOOKUP($C185,Incurred_Real!$A$25:$BR$427,Incurred_Real!BF$1,FALSE))*$M185</f>
        <v>0</v>
      </c>
      <c r="AD185" s="232">
        <f>(VLOOKUP($C185,Incurred_Real!$A$25:$BR$427,Incurred_Real!BG$1,FALSE))*$M185</f>
        <v>0</v>
      </c>
      <c r="AE185" s="232">
        <f>(VLOOKUP($C185,Incurred_Real!$A$25:$BR$427,Incurred_Real!BH$1,FALSE))*$M185</f>
        <v>0</v>
      </c>
      <c r="AF185" s="232">
        <f>(VLOOKUP($C185,Incurred_Real!$A$25:$BR$427,Incurred_Real!BI$1,FALSE))*$M185</f>
        <v>0</v>
      </c>
      <c r="AG185" s="232">
        <f>(VLOOKUP($C185,Incurred_Real!$A$25:$BR$427,Incurred_Real!BJ$1,FALSE))*$M185</f>
        <v>0</v>
      </c>
      <c r="AH185" s="232">
        <f>(VLOOKUP($C185,Incurred_Real!$A$25:$BR$427,Incurred_Real!BK$1,FALSE))*$M185</f>
        <v>0</v>
      </c>
      <c r="AI185" s="232">
        <f>(VLOOKUP($C185,Incurred_Real!$A$25:$BR$427,Incurred_Real!BL$1,FALSE))*$M185</f>
        <v>0</v>
      </c>
      <c r="AJ185" s="232">
        <f>(VLOOKUP($C185,Incurred_Real!$A$25:$BR$427,Incurred_Real!BM$1,FALSE))*$M185</f>
        <v>0</v>
      </c>
      <c r="AK185" s="232">
        <f>(VLOOKUP($C185,Incurred_Real!$A$25:$BR$427,Incurred_Real!BN$1,FALSE))*$M185</f>
        <v>0</v>
      </c>
      <c r="AL185" s="232">
        <f>(VLOOKUP($C185,Incurred_Real!$A$25:$BR$427,Incurred_Real!BO$1,FALSE))*$M185</f>
        <v>0</v>
      </c>
      <c r="AM185" s="232">
        <f>(VLOOKUP($C185,Incurred_Real!$A$25:$BR$427,Incurred_Real!BP$1,FALSE))*$M185</f>
        <v>0</v>
      </c>
      <c r="AN185" s="232">
        <f>(VLOOKUP($C185,Incurred_Real!$A$25:$BR$427,Incurred_Real!BQ$1,FALSE))*$M185</f>
        <v>0</v>
      </c>
      <c r="AO185" s="232">
        <f>(VLOOKUP($C185,Incurred_Real!$A$25:$BR$427,Incurred_Real!BR$1,FALSE))*$M185</f>
        <v>0</v>
      </c>
      <c r="AP185" s="232">
        <f t="shared" si="19"/>
        <v>0</v>
      </c>
      <c r="AR185" s="232" t="b">
        <f t="shared" si="22"/>
        <v>1</v>
      </c>
    </row>
    <row r="186" spans="3:44" x14ac:dyDescent="0.15">
      <c r="C186" s="11" t="s">
        <v>318</v>
      </c>
      <c r="D186" s="11" t="str">
        <f>VLOOKUP($C186,Incurred_Real!$A$24:$E$376,Incurred_Real!$B$1,FALSE)</f>
        <v>Online Asset Condition Assessment Equipment Replacement 2018</v>
      </c>
      <c r="E186" s="11" t="str">
        <f>VLOOKUP($C186,Incurred_Real!$A$24:$E$376,Incurred_Real!$D$1,FALSE)</f>
        <v>Replacement</v>
      </c>
      <c r="F186" s="13">
        <f>IF(VLOOKUP($C186,Incurred_Real!$A$25:$AQ$426,Incurred_Real!$AL$1,FALSE)="Commissioned Extra",0,
IF(VLOOKUP($C186,Incurred_Real!$A$25:$AQ$426,Incurred_Real!$AK$1,FALSE)=F$4,VLOOKUP($C186,Incurred_Real!$A$25:$AQ$426,Incurred_Real!$AM$1,FALSE),0))</f>
        <v>0</v>
      </c>
      <c r="G186" s="13">
        <f>IF(VLOOKUP($C186,Incurred_Real!$A$25:$AQ$426,Incurred_Real!$AL$1,FALSE)="Commissioned Extra",0,
IF(VLOOKUP($C186,Incurred_Real!$A$25:$AQ$426,Incurred_Real!$AK$1,FALSE)=G$4,VLOOKUP($C186,Incurred_Real!$A$25:$AQ$426,Incurred_Real!$AM$1,FALSE),0))</f>
        <v>0</v>
      </c>
      <c r="H186" s="13">
        <f>IF(VLOOKUP($C186,Incurred_Real!$A$25:$AQ$426,Incurred_Real!$AL$1,FALSE)="Commissioned Extra",0,
IF(VLOOKUP($C186,Incurred_Real!$A$25:$AQ$426,Incurred_Real!$AK$1,FALSE)=H$4,VLOOKUP($C186,Incurred_Real!$A$25:$AQ$426,Incurred_Real!$AM$1,FALSE),0))</f>
        <v>0</v>
      </c>
      <c r="I186" s="13">
        <f>IF(VLOOKUP($C186,Incurred_Real!$A$25:$AQ$426,Incurred_Real!$AL$1,FALSE)="Commissioned Extra",0,
IF(VLOOKUP($C186,Incurred_Real!$A$25:$AQ$426,Incurred_Real!$AK$1,FALSE)=I$4,VLOOKUP($C186,Incurred_Real!$A$25:$AQ$426,Incurred_Real!$AM$1,FALSE),0))</f>
        <v>0</v>
      </c>
      <c r="J186" s="13">
        <f>IF(VLOOKUP($C186,Incurred_Real!$A$25:$AQ$426,Incurred_Real!$AL$1,FALSE)="Commissioned Extra",0,
IF(VLOOKUP($C186,Incurred_Real!$A$25:$AQ$426,Incurred_Real!$AK$1,FALSE)=J$4,VLOOKUP($C186,Incurred_Real!$A$25:$AQ$426,Incurred_Real!$AM$1,FALSE),0))</f>
        <v>0</v>
      </c>
      <c r="K186" s="13">
        <f>IF(VLOOKUP($C186,Incurred_Real!$A$25:$AQ$426,Incurred_Real!$AL$1,FALSE)="Commissioned Extra",0,
IF(VLOOKUP($C186,Incurred_Real!$A$25:$AQ$426,Incurred_Real!$AK$1,FALSE)=K$4,VLOOKUP($C186,Incurred_Real!$A$25:$AQ$426,Incurred_Real!$AM$1,FALSE),0))</f>
        <v>0</v>
      </c>
      <c r="L186" s="13">
        <f>IF(VLOOKUP($C186,Incurred_Real!$A$25:$AQ$426,Incurred_Real!$AL$1,FALSE)="Commissioned Extra",0,
IF(VLOOKUP($C186,Incurred_Real!$A$25:$AQ$426,Incurred_Real!$AK$1,FALSE)=L$4,VLOOKUP($C186,Incurred_Real!$A$25:$AQ$426,Incurred_Real!$AM$1,FALSE),0))</f>
        <v>0</v>
      </c>
      <c r="M186" s="232">
        <f t="shared" si="17"/>
        <v>0</v>
      </c>
      <c r="N186" s="232" t="str">
        <f t="shared" si="18"/>
        <v/>
      </c>
      <c r="P186" s="232">
        <f>(VLOOKUP($C186,Incurred_Real!$A$25:$BR$427,Incurred_Real!AS$1,FALSE))*$M186</f>
        <v>0</v>
      </c>
      <c r="Q186" s="232">
        <f>(VLOOKUP($C186,Incurred_Real!$A$25:$BR$427,Incurred_Real!AT$1,FALSE))*$M186</f>
        <v>0</v>
      </c>
      <c r="R186" s="232">
        <f>(VLOOKUP($C186,Incurred_Real!$A$25:$BR$427,Incurred_Real!AU$1,FALSE))*$M186</f>
        <v>0</v>
      </c>
      <c r="S186" s="232">
        <f>(VLOOKUP($C186,Incurred_Real!$A$25:$BR$427,Incurred_Real!AV$1,FALSE))*$M186</f>
        <v>0</v>
      </c>
      <c r="T186" s="232">
        <f>(VLOOKUP($C186,Incurred_Real!$A$25:$BR$427,Incurred_Real!AW$1,FALSE))*$M186</f>
        <v>0</v>
      </c>
      <c r="U186" s="232">
        <f>(VLOOKUP($C186,Incurred_Real!$A$25:$BR$427,Incurred_Real!AX$1,FALSE))*$M186</f>
        <v>0</v>
      </c>
      <c r="V186" s="232">
        <f>(VLOOKUP($C186,Incurred_Real!$A$25:$BR$427,Incurred_Real!AY$1,FALSE))*$M186</f>
        <v>0</v>
      </c>
      <c r="W186" s="232">
        <f>(VLOOKUP($C186,Incurred_Real!$A$25:$BR$427,Incurred_Real!AZ$1,FALSE))*$M186</f>
        <v>0</v>
      </c>
      <c r="X186" s="232">
        <f>(VLOOKUP($C186,Incurred_Real!$A$25:$BR$427,Incurred_Real!BA$1,FALSE))*$M186</f>
        <v>0</v>
      </c>
      <c r="Y186" s="232">
        <f>(VLOOKUP($C186,Incurred_Real!$A$25:$BR$427,Incurred_Real!BB$1,FALSE))*$M186</f>
        <v>0</v>
      </c>
      <c r="Z186" s="232">
        <f>(VLOOKUP($C186,Incurred_Real!$A$25:$BR$427,Incurred_Real!BC$1,FALSE))*$M186</f>
        <v>0</v>
      </c>
      <c r="AA186" s="232">
        <f>(VLOOKUP($C186,Incurred_Real!$A$25:$BR$427,Incurred_Real!BD$1,FALSE))*$M186</f>
        <v>0</v>
      </c>
      <c r="AB186" s="232">
        <f>(VLOOKUP($C186,Incurred_Real!$A$25:$BR$427,Incurred_Real!BE$1,FALSE))*$M186</f>
        <v>0</v>
      </c>
      <c r="AC186" s="232">
        <f>(VLOOKUP($C186,Incurred_Real!$A$25:$BR$427,Incurred_Real!BF$1,FALSE))*$M186</f>
        <v>0</v>
      </c>
      <c r="AD186" s="232">
        <f>(VLOOKUP($C186,Incurred_Real!$A$25:$BR$427,Incurred_Real!BG$1,FALSE))*$M186</f>
        <v>0</v>
      </c>
      <c r="AE186" s="232">
        <f>(VLOOKUP($C186,Incurred_Real!$A$25:$BR$427,Incurred_Real!BH$1,FALSE))*$M186</f>
        <v>0</v>
      </c>
      <c r="AF186" s="232">
        <f>(VLOOKUP($C186,Incurred_Real!$A$25:$BR$427,Incurred_Real!BI$1,FALSE))*$M186</f>
        <v>0</v>
      </c>
      <c r="AG186" s="232">
        <f>(VLOOKUP($C186,Incurred_Real!$A$25:$BR$427,Incurred_Real!BJ$1,FALSE))*$M186</f>
        <v>0</v>
      </c>
      <c r="AH186" s="232">
        <f>(VLOOKUP($C186,Incurred_Real!$A$25:$BR$427,Incurred_Real!BK$1,FALSE))*$M186</f>
        <v>0</v>
      </c>
      <c r="AI186" s="232">
        <f>(VLOOKUP($C186,Incurred_Real!$A$25:$BR$427,Incurred_Real!BL$1,FALSE))*$M186</f>
        <v>0</v>
      </c>
      <c r="AJ186" s="232">
        <f>(VLOOKUP($C186,Incurred_Real!$A$25:$BR$427,Incurred_Real!BM$1,FALSE))*$M186</f>
        <v>0</v>
      </c>
      <c r="AK186" s="232">
        <f>(VLOOKUP($C186,Incurred_Real!$A$25:$BR$427,Incurred_Real!BN$1,FALSE))*$M186</f>
        <v>0</v>
      </c>
      <c r="AL186" s="232">
        <f>(VLOOKUP($C186,Incurred_Real!$A$25:$BR$427,Incurred_Real!BO$1,FALSE))*$M186</f>
        <v>0</v>
      </c>
      <c r="AM186" s="232">
        <f>(VLOOKUP($C186,Incurred_Real!$A$25:$BR$427,Incurred_Real!BP$1,FALSE))*$M186</f>
        <v>0</v>
      </c>
      <c r="AN186" s="232">
        <f>(VLOOKUP($C186,Incurred_Real!$A$25:$BR$427,Incurred_Real!BQ$1,FALSE))*$M186</f>
        <v>0</v>
      </c>
      <c r="AO186" s="232">
        <f>(VLOOKUP($C186,Incurred_Real!$A$25:$BR$427,Incurred_Real!BR$1,FALSE))*$M186</f>
        <v>0</v>
      </c>
      <c r="AP186" s="232">
        <f t="shared" si="19"/>
        <v>0</v>
      </c>
      <c r="AR186" s="232" t="b">
        <f t="shared" si="22"/>
        <v>1</v>
      </c>
    </row>
    <row r="187" spans="3:44" x14ac:dyDescent="0.15">
      <c r="C187" s="11" t="s">
        <v>320</v>
      </c>
      <c r="D187" s="11" t="str">
        <f>VLOOKUP($C187,Incurred_Real!$A$24:$E$376,Incurred_Real!$B$1,FALSE)</f>
        <v>Stakeholder Management Systems Refresh 23-24</v>
      </c>
      <c r="E187" s="11" t="str">
        <f>VLOOKUP($C187,Incurred_Real!$A$24:$E$376,Incurred_Real!$D$1,FALSE)</f>
        <v>Information Technology</v>
      </c>
      <c r="F187" s="13">
        <f>IF(VLOOKUP($C187,Incurred_Real!$A$25:$AQ$426,Incurred_Real!$AL$1,FALSE)="Commissioned Extra",0,
IF(VLOOKUP($C187,Incurred_Real!$A$25:$AQ$426,Incurred_Real!$AK$1,FALSE)=F$4,VLOOKUP($C187,Incurred_Real!$A$25:$AQ$426,Incurred_Real!$AM$1,FALSE),0))</f>
        <v>0</v>
      </c>
      <c r="G187" s="13">
        <f>IF(VLOOKUP($C187,Incurred_Real!$A$25:$AQ$426,Incurred_Real!$AL$1,FALSE)="Commissioned Extra",0,
IF(VLOOKUP($C187,Incurred_Real!$A$25:$AQ$426,Incurred_Real!$AK$1,FALSE)=G$4,VLOOKUP($C187,Incurred_Real!$A$25:$AQ$426,Incurred_Real!$AM$1,FALSE),0))</f>
        <v>16280.623400372495</v>
      </c>
      <c r="H187" s="13">
        <f>IF(VLOOKUP($C187,Incurred_Real!$A$25:$AQ$426,Incurred_Real!$AL$1,FALSE)="Commissioned Extra",0,
IF(VLOOKUP($C187,Incurred_Real!$A$25:$AQ$426,Incurred_Real!$AK$1,FALSE)=H$4,VLOOKUP($C187,Incurred_Real!$A$25:$AQ$426,Incurred_Real!$AM$1,FALSE),0))</f>
        <v>0</v>
      </c>
      <c r="I187" s="13">
        <f>IF(VLOOKUP($C187,Incurred_Real!$A$25:$AQ$426,Incurred_Real!$AL$1,FALSE)="Commissioned Extra",0,
IF(VLOOKUP($C187,Incurred_Real!$A$25:$AQ$426,Incurred_Real!$AK$1,FALSE)=I$4,VLOOKUP($C187,Incurred_Real!$A$25:$AQ$426,Incurred_Real!$AM$1,FALSE),0))</f>
        <v>0</v>
      </c>
      <c r="J187" s="13">
        <f>IF(VLOOKUP($C187,Incurred_Real!$A$25:$AQ$426,Incurred_Real!$AL$1,FALSE)="Commissioned Extra",0,
IF(VLOOKUP($C187,Incurred_Real!$A$25:$AQ$426,Incurred_Real!$AK$1,FALSE)=J$4,VLOOKUP($C187,Incurred_Real!$A$25:$AQ$426,Incurred_Real!$AM$1,FALSE),0))</f>
        <v>0</v>
      </c>
      <c r="K187" s="13">
        <f>IF(VLOOKUP($C187,Incurred_Real!$A$25:$AQ$426,Incurred_Real!$AL$1,FALSE)="Commissioned Extra",0,
IF(VLOOKUP($C187,Incurred_Real!$A$25:$AQ$426,Incurred_Real!$AK$1,FALSE)=K$4,VLOOKUP($C187,Incurred_Real!$A$25:$AQ$426,Incurred_Real!$AM$1,FALSE),0))</f>
        <v>0</v>
      </c>
      <c r="L187" s="13">
        <f>IF(VLOOKUP($C187,Incurred_Real!$A$25:$AQ$426,Incurred_Real!$AL$1,FALSE)="Commissioned Extra",0,
IF(VLOOKUP($C187,Incurred_Real!$A$25:$AQ$426,Incurred_Real!$AK$1,FALSE)=L$4,VLOOKUP($C187,Incurred_Real!$A$25:$AQ$426,Incurred_Real!$AM$1,FALSE),0))</f>
        <v>0</v>
      </c>
      <c r="M187" s="232">
        <f t="shared" si="17"/>
        <v>16280.623400372495</v>
      </c>
      <c r="N187" s="232">
        <f t="shared" si="18"/>
        <v>2023</v>
      </c>
      <c r="P187" s="232">
        <f>(VLOOKUP($C187,Incurred_Real!$A$25:$BR$427,Incurred_Real!AS$1,FALSE))*$M187</f>
        <v>0</v>
      </c>
      <c r="Q187" s="232">
        <f>(VLOOKUP($C187,Incurred_Real!$A$25:$BR$427,Incurred_Real!AT$1,FALSE))*$M187</f>
        <v>0</v>
      </c>
      <c r="R187" s="232">
        <f>(VLOOKUP($C187,Incurred_Real!$A$25:$BR$427,Incurred_Real!AU$1,FALSE))*$M187</f>
        <v>0</v>
      </c>
      <c r="S187" s="232">
        <f>(VLOOKUP($C187,Incurred_Real!$A$25:$BR$427,Incurred_Real!AV$1,FALSE))*$M187</f>
        <v>16280.623400372495</v>
      </c>
      <c r="T187" s="232">
        <f>(VLOOKUP($C187,Incurred_Real!$A$25:$BR$427,Incurred_Real!AW$1,FALSE))*$M187</f>
        <v>0</v>
      </c>
      <c r="U187" s="232">
        <f>(VLOOKUP($C187,Incurred_Real!$A$25:$BR$427,Incurred_Real!AX$1,FALSE))*$M187</f>
        <v>0</v>
      </c>
      <c r="V187" s="232">
        <f>(VLOOKUP($C187,Incurred_Real!$A$25:$BR$427,Incurred_Real!AY$1,FALSE))*$M187</f>
        <v>0</v>
      </c>
      <c r="W187" s="232">
        <f>(VLOOKUP($C187,Incurred_Real!$A$25:$BR$427,Incurred_Real!AZ$1,FALSE))*$M187</f>
        <v>0</v>
      </c>
      <c r="X187" s="232">
        <f>(VLOOKUP($C187,Incurred_Real!$A$25:$BR$427,Incurred_Real!BA$1,FALSE))*$M187</f>
        <v>0</v>
      </c>
      <c r="Y187" s="232">
        <f>(VLOOKUP($C187,Incurred_Real!$A$25:$BR$427,Incurred_Real!BB$1,FALSE))*$M187</f>
        <v>0</v>
      </c>
      <c r="Z187" s="232">
        <f>(VLOOKUP($C187,Incurred_Real!$A$25:$BR$427,Incurred_Real!BC$1,FALSE))*$M187</f>
        <v>0</v>
      </c>
      <c r="AA187" s="232">
        <f>(VLOOKUP($C187,Incurred_Real!$A$25:$BR$427,Incurred_Real!BD$1,FALSE))*$M187</f>
        <v>0</v>
      </c>
      <c r="AB187" s="232">
        <f>(VLOOKUP($C187,Incurred_Real!$A$25:$BR$427,Incurred_Real!BE$1,FALSE))*$M187</f>
        <v>0</v>
      </c>
      <c r="AC187" s="232">
        <f>(VLOOKUP($C187,Incurred_Real!$A$25:$BR$427,Incurred_Real!BF$1,FALSE))*$M187</f>
        <v>0</v>
      </c>
      <c r="AD187" s="232">
        <f>(VLOOKUP($C187,Incurred_Real!$A$25:$BR$427,Incurred_Real!BG$1,FALSE))*$M187</f>
        <v>0</v>
      </c>
      <c r="AE187" s="232">
        <f>(VLOOKUP($C187,Incurred_Real!$A$25:$BR$427,Incurred_Real!BH$1,FALSE))*$M187</f>
        <v>0</v>
      </c>
      <c r="AF187" s="232">
        <f>(VLOOKUP($C187,Incurred_Real!$A$25:$BR$427,Incurred_Real!BI$1,FALSE))*$M187</f>
        <v>0</v>
      </c>
      <c r="AG187" s="232">
        <f>(VLOOKUP($C187,Incurred_Real!$A$25:$BR$427,Incurred_Real!BJ$1,FALSE))*$M187</f>
        <v>0</v>
      </c>
      <c r="AH187" s="232">
        <f>(VLOOKUP($C187,Incurred_Real!$A$25:$BR$427,Incurred_Real!BK$1,FALSE))*$M187</f>
        <v>0</v>
      </c>
      <c r="AI187" s="232">
        <f>(VLOOKUP($C187,Incurred_Real!$A$25:$BR$427,Incurred_Real!BL$1,FALSE))*$M187</f>
        <v>0</v>
      </c>
      <c r="AJ187" s="232">
        <f>(VLOOKUP($C187,Incurred_Real!$A$25:$BR$427,Incurred_Real!BM$1,FALSE))*$M187</f>
        <v>0</v>
      </c>
      <c r="AK187" s="232">
        <f>(VLOOKUP($C187,Incurred_Real!$A$25:$BR$427,Incurred_Real!BN$1,FALSE))*$M187</f>
        <v>0</v>
      </c>
      <c r="AL187" s="232">
        <f>(VLOOKUP($C187,Incurred_Real!$A$25:$BR$427,Incurred_Real!BO$1,FALSE))*$M187</f>
        <v>0</v>
      </c>
      <c r="AM187" s="232">
        <f>(VLOOKUP($C187,Incurred_Real!$A$25:$BR$427,Incurred_Real!BP$1,FALSE))*$M187</f>
        <v>0</v>
      </c>
      <c r="AN187" s="232">
        <f>(VLOOKUP($C187,Incurred_Real!$A$25:$BR$427,Incurred_Real!BQ$1,FALSE))*$M187</f>
        <v>0</v>
      </c>
      <c r="AO187" s="232">
        <f>(VLOOKUP($C187,Incurred_Real!$A$25:$BR$427,Incurred_Real!BR$1,FALSE))*$M187</f>
        <v>0</v>
      </c>
      <c r="AP187" s="232">
        <f t="shared" si="19"/>
        <v>16280.623400372495</v>
      </c>
      <c r="AR187" s="232" t="b">
        <f t="shared" si="22"/>
        <v>1</v>
      </c>
    </row>
    <row r="188" spans="3:44" x14ac:dyDescent="0.15">
      <c r="C188" s="11" t="s">
        <v>321</v>
      </c>
      <c r="D188" s="11" t="str">
        <f>VLOOKUP($C188,Incurred_Real!$A$24:$E$376,Incurred_Real!$B$1,FALSE)</f>
        <v>Asset Data Capture 2</v>
      </c>
      <c r="E188" s="11" t="str">
        <f>VLOOKUP($C188,Incurred_Real!$A$24:$E$376,Incurred_Real!$D$1,FALSE)</f>
        <v>Information Technology</v>
      </c>
      <c r="F188" s="13">
        <f>IF(VLOOKUP($C188,Incurred_Real!$A$25:$AQ$426,Incurred_Real!$AL$1,FALSE)="Commissioned Extra",0,
IF(VLOOKUP($C188,Incurred_Real!$A$25:$AQ$426,Incurred_Real!$AK$1,FALSE)=F$4,VLOOKUP($C188,Incurred_Real!$A$25:$AQ$426,Incurred_Real!$AM$1,FALSE),0))</f>
        <v>0</v>
      </c>
      <c r="G188" s="13">
        <f>IF(VLOOKUP($C188,Incurred_Real!$A$25:$AQ$426,Incurred_Real!$AL$1,FALSE)="Commissioned Extra",0,
IF(VLOOKUP($C188,Incurred_Real!$A$25:$AQ$426,Incurred_Real!$AK$1,FALSE)=G$4,VLOOKUP($C188,Incurred_Real!$A$25:$AQ$426,Incurred_Real!$AM$1,FALSE),0))</f>
        <v>0</v>
      </c>
      <c r="H188" s="13">
        <f>IF(VLOOKUP($C188,Incurred_Real!$A$25:$AQ$426,Incurred_Real!$AL$1,FALSE)="Commissioned Extra",0,
IF(VLOOKUP($C188,Incurred_Real!$A$25:$AQ$426,Incurred_Real!$AK$1,FALSE)=H$4,VLOOKUP($C188,Incurred_Real!$A$25:$AQ$426,Incurred_Real!$AM$1,FALSE),0))</f>
        <v>0</v>
      </c>
      <c r="I188" s="13">
        <f>IF(VLOOKUP($C188,Incurred_Real!$A$25:$AQ$426,Incurred_Real!$AL$1,FALSE)="Commissioned Extra",0,
IF(VLOOKUP($C188,Incurred_Real!$A$25:$AQ$426,Incurred_Real!$AK$1,FALSE)=I$4,VLOOKUP($C188,Incurred_Real!$A$25:$AQ$426,Incurred_Real!$AM$1,FALSE),0))</f>
        <v>0</v>
      </c>
      <c r="J188" s="13">
        <f>IF(VLOOKUP($C188,Incurred_Real!$A$25:$AQ$426,Incurred_Real!$AL$1,FALSE)="Commissioned Extra",0,
IF(VLOOKUP($C188,Incurred_Real!$A$25:$AQ$426,Incurred_Real!$AK$1,FALSE)=J$4,VLOOKUP($C188,Incurred_Real!$A$25:$AQ$426,Incurred_Real!$AM$1,FALSE),0))</f>
        <v>0</v>
      </c>
      <c r="K188" s="13">
        <f>IF(VLOOKUP($C188,Incurred_Real!$A$25:$AQ$426,Incurred_Real!$AL$1,FALSE)="Commissioned Extra",0,
IF(VLOOKUP($C188,Incurred_Real!$A$25:$AQ$426,Incurred_Real!$AK$1,FALSE)=K$4,VLOOKUP($C188,Incurred_Real!$A$25:$AQ$426,Incurred_Real!$AM$1,FALSE),0))</f>
        <v>0</v>
      </c>
      <c r="L188" s="13">
        <f>IF(VLOOKUP($C188,Incurred_Real!$A$25:$AQ$426,Incurred_Real!$AL$1,FALSE)="Commissioned Extra",0,
IF(VLOOKUP($C188,Incurred_Real!$A$25:$AQ$426,Incurred_Real!$AK$1,FALSE)=L$4,VLOOKUP($C188,Incurred_Real!$A$25:$AQ$426,Incurred_Real!$AM$1,FALSE),0))</f>
        <v>0</v>
      </c>
      <c r="M188" s="232">
        <f t="shared" si="17"/>
        <v>0</v>
      </c>
      <c r="N188" s="232" t="str">
        <f t="shared" si="18"/>
        <v/>
      </c>
      <c r="P188" s="232">
        <f>(VLOOKUP($C188,Incurred_Real!$A$25:$BR$427,Incurred_Real!AS$1,FALSE))*$M188</f>
        <v>0</v>
      </c>
      <c r="Q188" s="232">
        <f>(VLOOKUP($C188,Incurred_Real!$A$25:$BR$427,Incurred_Real!AT$1,FALSE))*$M188</f>
        <v>0</v>
      </c>
      <c r="R188" s="232">
        <f>(VLOOKUP($C188,Incurred_Real!$A$25:$BR$427,Incurred_Real!AU$1,FALSE))*$M188</f>
        <v>0</v>
      </c>
      <c r="S188" s="232">
        <f>(VLOOKUP($C188,Incurred_Real!$A$25:$BR$427,Incurred_Real!AV$1,FALSE))*$M188</f>
        <v>0</v>
      </c>
      <c r="T188" s="232">
        <f>(VLOOKUP($C188,Incurred_Real!$A$25:$BR$427,Incurred_Real!AW$1,FALSE))*$M188</f>
        <v>0</v>
      </c>
      <c r="U188" s="232">
        <f>(VLOOKUP($C188,Incurred_Real!$A$25:$BR$427,Incurred_Real!AX$1,FALSE))*$M188</f>
        <v>0</v>
      </c>
      <c r="V188" s="232">
        <f>(VLOOKUP($C188,Incurred_Real!$A$25:$BR$427,Incurred_Real!AY$1,FALSE))*$M188</f>
        <v>0</v>
      </c>
      <c r="W188" s="232">
        <f>(VLOOKUP($C188,Incurred_Real!$A$25:$BR$427,Incurred_Real!AZ$1,FALSE))*$M188</f>
        <v>0</v>
      </c>
      <c r="X188" s="232">
        <f>(VLOOKUP($C188,Incurred_Real!$A$25:$BR$427,Incurred_Real!BA$1,FALSE))*$M188</f>
        <v>0</v>
      </c>
      <c r="Y188" s="232">
        <f>(VLOOKUP($C188,Incurred_Real!$A$25:$BR$427,Incurred_Real!BB$1,FALSE))*$M188</f>
        <v>0</v>
      </c>
      <c r="Z188" s="232">
        <f>(VLOOKUP($C188,Incurred_Real!$A$25:$BR$427,Incurred_Real!BC$1,FALSE))*$M188</f>
        <v>0</v>
      </c>
      <c r="AA188" s="232">
        <f>(VLOOKUP($C188,Incurred_Real!$A$25:$BR$427,Incurred_Real!BD$1,FALSE))*$M188</f>
        <v>0</v>
      </c>
      <c r="AB188" s="232">
        <f>(VLOOKUP($C188,Incurred_Real!$A$25:$BR$427,Incurred_Real!BE$1,FALSE))*$M188</f>
        <v>0</v>
      </c>
      <c r="AC188" s="232">
        <f>(VLOOKUP($C188,Incurred_Real!$A$25:$BR$427,Incurred_Real!BF$1,FALSE))*$M188</f>
        <v>0</v>
      </c>
      <c r="AD188" s="232">
        <f>(VLOOKUP($C188,Incurred_Real!$A$25:$BR$427,Incurred_Real!BG$1,FALSE))*$M188</f>
        <v>0</v>
      </c>
      <c r="AE188" s="232">
        <f>(VLOOKUP($C188,Incurred_Real!$A$25:$BR$427,Incurred_Real!BH$1,FALSE))*$M188</f>
        <v>0</v>
      </c>
      <c r="AF188" s="232">
        <f>(VLOOKUP($C188,Incurred_Real!$A$25:$BR$427,Incurred_Real!BI$1,FALSE))*$M188</f>
        <v>0</v>
      </c>
      <c r="AG188" s="232">
        <f>(VLOOKUP($C188,Incurred_Real!$A$25:$BR$427,Incurred_Real!BJ$1,FALSE))*$M188</f>
        <v>0</v>
      </c>
      <c r="AH188" s="232">
        <f>(VLOOKUP($C188,Incurred_Real!$A$25:$BR$427,Incurred_Real!BK$1,FALSE))*$M188</f>
        <v>0</v>
      </c>
      <c r="AI188" s="232">
        <f>(VLOOKUP($C188,Incurred_Real!$A$25:$BR$427,Incurred_Real!BL$1,FALSE))*$M188</f>
        <v>0</v>
      </c>
      <c r="AJ188" s="232">
        <f>(VLOOKUP($C188,Incurred_Real!$A$25:$BR$427,Incurred_Real!BM$1,FALSE))*$M188</f>
        <v>0</v>
      </c>
      <c r="AK188" s="232">
        <f>(VLOOKUP($C188,Incurred_Real!$A$25:$BR$427,Incurred_Real!BN$1,FALSE))*$M188</f>
        <v>0</v>
      </c>
      <c r="AL188" s="232">
        <f>(VLOOKUP($C188,Incurred_Real!$A$25:$BR$427,Incurred_Real!BO$1,FALSE))*$M188</f>
        <v>0</v>
      </c>
      <c r="AM188" s="232">
        <f>(VLOOKUP($C188,Incurred_Real!$A$25:$BR$427,Incurred_Real!BP$1,FALSE))*$M188</f>
        <v>0</v>
      </c>
      <c r="AN188" s="232">
        <f>(VLOOKUP($C188,Incurred_Real!$A$25:$BR$427,Incurred_Real!BQ$1,FALSE))*$M188</f>
        <v>0</v>
      </c>
      <c r="AO188" s="232">
        <f>(VLOOKUP($C188,Incurred_Real!$A$25:$BR$427,Incurred_Real!BR$1,FALSE))*$M188</f>
        <v>0</v>
      </c>
      <c r="AP188" s="232">
        <f t="shared" si="19"/>
        <v>0</v>
      </c>
      <c r="AR188" s="232" t="b">
        <f t="shared" si="22"/>
        <v>1</v>
      </c>
    </row>
    <row r="189" spans="3:44" x14ac:dyDescent="0.15">
      <c r="C189" s="11" t="s">
        <v>323</v>
      </c>
      <c r="D189" s="11" t="str">
        <f>VLOOKUP($C189,Incurred_Real!$A$24:$E$376,Incurred_Real!$B$1,FALSE)</f>
        <v>Data Centre Refresh 2024-2028</v>
      </c>
      <c r="E189" s="11" t="str">
        <f>VLOOKUP($C189,Incurred_Real!$A$24:$E$376,Incurred_Real!$D$1,FALSE)</f>
        <v>Information Technology</v>
      </c>
      <c r="F189" s="13">
        <f>IF(VLOOKUP($C189,Incurred_Real!$A$25:$AQ$426,Incurred_Real!$AL$1,FALSE)="Commissioned Extra",0,
IF(VLOOKUP($C189,Incurred_Real!$A$25:$AQ$426,Incurred_Real!$AK$1,FALSE)=F$4,VLOOKUP($C189,Incurred_Real!$A$25:$AQ$426,Incurred_Real!$AM$1,FALSE),0))</f>
        <v>0</v>
      </c>
      <c r="G189" s="13">
        <f>IF(VLOOKUP($C189,Incurred_Real!$A$25:$AQ$426,Incurred_Real!$AL$1,FALSE)="Commissioned Extra",0,
IF(VLOOKUP($C189,Incurred_Real!$A$25:$AQ$426,Incurred_Real!$AK$1,FALSE)=G$4,VLOOKUP($C189,Incurred_Real!$A$25:$AQ$426,Incurred_Real!$AM$1,FALSE),0))</f>
        <v>0</v>
      </c>
      <c r="H189" s="13">
        <f>IF(VLOOKUP($C189,Incurred_Real!$A$25:$AQ$426,Incurred_Real!$AL$1,FALSE)="Commissioned Extra",0,
IF(VLOOKUP($C189,Incurred_Real!$A$25:$AQ$426,Incurred_Real!$AK$1,FALSE)=H$4,VLOOKUP($C189,Incurred_Real!$A$25:$AQ$426,Incurred_Real!$AM$1,FALSE),0))</f>
        <v>0</v>
      </c>
      <c r="I189" s="13">
        <f>IF(VLOOKUP($C189,Incurred_Real!$A$25:$AQ$426,Incurred_Real!$AL$1,FALSE)="Commissioned Extra",0,
IF(VLOOKUP($C189,Incurred_Real!$A$25:$AQ$426,Incurred_Real!$AK$1,FALSE)=I$4,VLOOKUP($C189,Incurred_Real!$A$25:$AQ$426,Incurred_Real!$AM$1,FALSE),0))</f>
        <v>5463659.2595395707</v>
      </c>
      <c r="J189" s="13">
        <f>IF(VLOOKUP($C189,Incurred_Real!$A$25:$AQ$426,Incurred_Real!$AL$1,FALSE)="Commissioned Extra",0,
IF(VLOOKUP($C189,Incurred_Real!$A$25:$AQ$426,Incurred_Real!$AK$1,FALSE)=J$4,VLOOKUP($C189,Incurred_Real!$A$25:$AQ$426,Incurred_Real!$AM$1,FALSE),0))</f>
        <v>0</v>
      </c>
      <c r="K189" s="13">
        <f>IF(VLOOKUP($C189,Incurred_Real!$A$25:$AQ$426,Incurred_Real!$AL$1,FALSE)="Commissioned Extra",0,
IF(VLOOKUP($C189,Incurred_Real!$A$25:$AQ$426,Incurred_Real!$AK$1,FALSE)=K$4,VLOOKUP($C189,Incurred_Real!$A$25:$AQ$426,Incurred_Real!$AM$1,FALSE),0))</f>
        <v>0</v>
      </c>
      <c r="L189" s="13">
        <f>IF(VLOOKUP($C189,Incurred_Real!$A$25:$AQ$426,Incurred_Real!$AL$1,FALSE)="Commissioned Extra",0,
IF(VLOOKUP($C189,Incurred_Real!$A$25:$AQ$426,Incurred_Real!$AK$1,FALSE)=L$4,VLOOKUP($C189,Incurred_Real!$A$25:$AQ$426,Incurred_Real!$AM$1,FALSE),0))</f>
        <v>0</v>
      </c>
      <c r="M189" s="232">
        <f t="shared" si="17"/>
        <v>5463659.2595395707</v>
      </c>
      <c r="N189" s="232">
        <f t="shared" si="18"/>
        <v>2025</v>
      </c>
      <c r="P189" s="232">
        <f>(VLOOKUP($C189,Incurred_Real!$A$25:$BR$427,Incurred_Real!AS$1,FALSE))*$M189</f>
        <v>0</v>
      </c>
      <c r="Q189" s="232">
        <f>(VLOOKUP($C189,Incurred_Real!$A$25:$BR$427,Incurred_Real!AT$1,FALSE))*$M189</f>
        <v>0</v>
      </c>
      <c r="R189" s="232">
        <f>(VLOOKUP($C189,Incurred_Real!$A$25:$BR$427,Incurred_Real!AU$1,FALSE))*$M189</f>
        <v>0</v>
      </c>
      <c r="S189" s="232">
        <f>(VLOOKUP($C189,Incurred_Real!$A$25:$BR$427,Incurred_Real!AV$1,FALSE))*$M189</f>
        <v>5463659.2595395707</v>
      </c>
      <c r="T189" s="232">
        <f>(VLOOKUP($C189,Incurred_Real!$A$25:$BR$427,Incurred_Real!AW$1,FALSE))*$M189</f>
        <v>0</v>
      </c>
      <c r="U189" s="232">
        <f>(VLOOKUP($C189,Incurred_Real!$A$25:$BR$427,Incurred_Real!AX$1,FALSE))*$M189</f>
        <v>0</v>
      </c>
      <c r="V189" s="232">
        <f>(VLOOKUP($C189,Incurred_Real!$A$25:$BR$427,Incurred_Real!AY$1,FALSE))*$M189</f>
        <v>0</v>
      </c>
      <c r="W189" s="232">
        <f>(VLOOKUP($C189,Incurred_Real!$A$25:$BR$427,Incurred_Real!AZ$1,FALSE))*$M189</f>
        <v>0</v>
      </c>
      <c r="X189" s="232">
        <f>(VLOOKUP($C189,Incurred_Real!$A$25:$BR$427,Incurred_Real!BA$1,FALSE))*$M189</f>
        <v>0</v>
      </c>
      <c r="Y189" s="232">
        <f>(VLOOKUP($C189,Incurred_Real!$A$25:$BR$427,Incurred_Real!BB$1,FALSE))*$M189</f>
        <v>0</v>
      </c>
      <c r="Z189" s="232">
        <f>(VLOOKUP($C189,Incurred_Real!$A$25:$BR$427,Incurred_Real!BC$1,FALSE))*$M189</f>
        <v>0</v>
      </c>
      <c r="AA189" s="232">
        <f>(VLOOKUP($C189,Incurred_Real!$A$25:$BR$427,Incurred_Real!BD$1,FALSE))*$M189</f>
        <v>0</v>
      </c>
      <c r="AB189" s="232">
        <f>(VLOOKUP($C189,Incurred_Real!$A$25:$BR$427,Incurred_Real!BE$1,FALSE))*$M189</f>
        <v>0</v>
      </c>
      <c r="AC189" s="232">
        <f>(VLOOKUP($C189,Incurred_Real!$A$25:$BR$427,Incurred_Real!BF$1,FALSE))*$M189</f>
        <v>0</v>
      </c>
      <c r="AD189" s="232">
        <f>(VLOOKUP($C189,Incurred_Real!$A$25:$BR$427,Incurred_Real!BG$1,FALSE))*$M189</f>
        <v>0</v>
      </c>
      <c r="AE189" s="232">
        <f>(VLOOKUP($C189,Incurred_Real!$A$25:$BR$427,Incurred_Real!BH$1,FALSE))*$M189</f>
        <v>0</v>
      </c>
      <c r="AF189" s="232">
        <f>(VLOOKUP($C189,Incurred_Real!$A$25:$BR$427,Incurred_Real!BI$1,FALSE))*$M189</f>
        <v>0</v>
      </c>
      <c r="AG189" s="232">
        <f>(VLOOKUP($C189,Incurred_Real!$A$25:$BR$427,Incurred_Real!BJ$1,FALSE))*$M189</f>
        <v>0</v>
      </c>
      <c r="AH189" s="232">
        <f>(VLOOKUP($C189,Incurred_Real!$A$25:$BR$427,Incurred_Real!BK$1,FALSE))*$M189</f>
        <v>0</v>
      </c>
      <c r="AI189" s="232">
        <f>(VLOOKUP($C189,Incurred_Real!$A$25:$BR$427,Incurred_Real!BL$1,FALSE))*$M189</f>
        <v>0</v>
      </c>
      <c r="AJ189" s="232">
        <f>(VLOOKUP($C189,Incurred_Real!$A$25:$BR$427,Incurred_Real!BM$1,FALSE))*$M189</f>
        <v>0</v>
      </c>
      <c r="AK189" s="232">
        <f>(VLOOKUP($C189,Incurred_Real!$A$25:$BR$427,Incurred_Real!BN$1,FALSE))*$M189</f>
        <v>0</v>
      </c>
      <c r="AL189" s="232">
        <f>(VLOOKUP($C189,Incurred_Real!$A$25:$BR$427,Incurred_Real!BO$1,FALSE))*$M189</f>
        <v>0</v>
      </c>
      <c r="AM189" s="232">
        <f>(VLOOKUP($C189,Incurred_Real!$A$25:$BR$427,Incurred_Real!BP$1,FALSE))*$M189</f>
        <v>0</v>
      </c>
      <c r="AN189" s="232">
        <f>(VLOOKUP($C189,Incurred_Real!$A$25:$BR$427,Incurred_Real!BQ$1,FALSE))*$M189</f>
        <v>0</v>
      </c>
      <c r="AO189" s="232">
        <f>(VLOOKUP($C189,Incurred_Real!$A$25:$BR$427,Incurred_Real!BR$1,FALSE))*$M189</f>
        <v>0</v>
      </c>
      <c r="AP189" s="232">
        <f t="shared" si="19"/>
        <v>5463659.2595395707</v>
      </c>
      <c r="AR189" s="232" t="b">
        <f t="shared" si="22"/>
        <v>1</v>
      </c>
    </row>
    <row r="190" spans="3:44" x14ac:dyDescent="0.15">
      <c r="C190" s="11" t="s">
        <v>325</v>
      </c>
      <c r="D190" s="11" t="str">
        <f>VLOOKUP($C190,Incurred_Real!$A$24:$E$376,Incurred_Real!$B$1,FALSE)</f>
        <v>Brinkworth-Waterloo Telecommunication Bearer Replacement</v>
      </c>
      <c r="E190" s="11" t="str">
        <f>VLOOKUP($C190,Incurred_Real!$A$24:$E$376,Incurred_Real!$D$1,FALSE)</f>
        <v>Replacement</v>
      </c>
      <c r="F190" s="13">
        <f>IF(VLOOKUP($C190,Incurred_Real!$A$25:$AQ$426,Incurred_Real!$AL$1,FALSE)="Commissioned Extra",0,
IF(VLOOKUP($C190,Incurred_Real!$A$25:$AQ$426,Incurred_Real!$AK$1,FALSE)=F$4,VLOOKUP($C190,Incurred_Real!$A$25:$AQ$426,Incurred_Real!$AM$1,FALSE),0))</f>
        <v>0</v>
      </c>
      <c r="G190" s="13">
        <f>IF(VLOOKUP($C190,Incurred_Real!$A$25:$AQ$426,Incurred_Real!$AL$1,FALSE)="Commissioned Extra",0,
IF(VLOOKUP($C190,Incurred_Real!$A$25:$AQ$426,Incurred_Real!$AK$1,FALSE)=G$4,VLOOKUP($C190,Incurred_Real!$A$25:$AQ$426,Incurred_Real!$AM$1,FALSE),0))</f>
        <v>0</v>
      </c>
      <c r="H190" s="13">
        <f>IF(VLOOKUP($C190,Incurred_Real!$A$25:$AQ$426,Incurred_Real!$AL$1,FALSE)="Commissioned Extra",0,
IF(VLOOKUP($C190,Incurred_Real!$A$25:$AQ$426,Incurred_Real!$AK$1,FALSE)=H$4,VLOOKUP($C190,Incurred_Real!$A$25:$AQ$426,Incurred_Real!$AM$1,FALSE),0))</f>
        <v>0</v>
      </c>
      <c r="I190" s="13">
        <f>IF(VLOOKUP($C190,Incurred_Real!$A$25:$AQ$426,Incurred_Real!$AL$1,FALSE)="Commissioned Extra",0,
IF(VLOOKUP($C190,Incurred_Real!$A$25:$AQ$426,Incurred_Real!$AK$1,FALSE)=I$4,VLOOKUP($C190,Incurred_Real!$A$25:$AQ$426,Incurred_Real!$AM$1,FALSE),0))</f>
        <v>12132675.548519447</v>
      </c>
      <c r="J190" s="13">
        <f>IF(VLOOKUP($C190,Incurred_Real!$A$25:$AQ$426,Incurred_Real!$AL$1,FALSE)="Commissioned Extra",0,
IF(VLOOKUP($C190,Incurred_Real!$A$25:$AQ$426,Incurred_Real!$AK$1,FALSE)=J$4,VLOOKUP($C190,Incurred_Real!$A$25:$AQ$426,Incurred_Real!$AM$1,FALSE),0))</f>
        <v>0</v>
      </c>
      <c r="K190" s="13">
        <f>IF(VLOOKUP($C190,Incurred_Real!$A$25:$AQ$426,Incurred_Real!$AL$1,FALSE)="Commissioned Extra",0,
IF(VLOOKUP($C190,Incurred_Real!$A$25:$AQ$426,Incurred_Real!$AK$1,FALSE)=K$4,VLOOKUP($C190,Incurred_Real!$A$25:$AQ$426,Incurred_Real!$AM$1,FALSE),0))</f>
        <v>0</v>
      </c>
      <c r="L190" s="13">
        <f>IF(VLOOKUP($C190,Incurred_Real!$A$25:$AQ$426,Incurred_Real!$AL$1,FALSE)="Commissioned Extra",0,
IF(VLOOKUP($C190,Incurred_Real!$A$25:$AQ$426,Incurred_Real!$AK$1,FALSE)=L$4,VLOOKUP($C190,Incurred_Real!$A$25:$AQ$426,Incurred_Real!$AM$1,FALSE),0))</f>
        <v>0</v>
      </c>
      <c r="M190" s="232">
        <f t="shared" si="17"/>
        <v>12132675.548519447</v>
      </c>
      <c r="N190" s="232">
        <f t="shared" si="18"/>
        <v>2025</v>
      </c>
      <c r="P190" s="232">
        <f>(VLOOKUP($C190,Incurred_Real!$A$25:$BR$427,Incurred_Real!AS$1,FALSE))*$M190</f>
        <v>0</v>
      </c>
      <c r="Q190" s="232">
        <f>(VLOOKUP($C190,Incurred_Real!$A$25:$BR$427,Incurred_Real!AT$1,FALSE))*$M190</f>
        <v>808341.67787628481</v>
      </c>
      <c r="R190" s="232">
        <f>(VLOOKUP($C190,Incurred_Real!$A$25:$BR$427,Incurred_Real!AU$1,FALSE))*$M190</f>
        <v>0</v>
      </c>
      <c r="S190" s="232">
        <f>(VLOOKUP($C190,Incurred_Real!$A$25:$BR$427,Incurred_Real!AV$1,FALSE))*$M190</f>
        <v>0</v>
      </c>
      <c r="T190" s="232">
        <f>(VLOOKUP($C190,Incurred_Real!$A$25:$BR$427,Incurred_Real!AW$1,FALSE))*$M190</f>
        <v>0</v>
      </c>
      <c r="U190" s="232">
        <f>(VLOOKUP($C190,Incurred_Real!$A$25:$BR$427,Incurred_Real!AX$1,FALSE))*$M190</f>
        <v>0</v>
      </c>
      <c r="V190" s="232">
        <f>(VLOOKUP($C190,Incurred_Real!$A$25:$BR$427,Incurred_Real!AY$1,FALSE))*$M190</f>
        <v>0</v>
      </c>
      <c r="W190" s="232">
        <f>(VLOOKUP($C190,Incurred_Real!$A$25:$BR$427,Incurred_Real!AZ$1,FALSE))*$M190</f>
        <v>0</v>
      </c>
      <c r="X190" s="232">
        <f>(VLOOKUP($C190,Incurred_Real!$A$25:$BR$427,Incurred_Real!BA$1,FALSE))*$M190</f>
        <v>0</v>
      </c>
      <c r="Y190" s="232">
        <f>(VLOOKUP($C190,Incurred_Real!$A$25:$BR$427,Incurred_Real!BB$1,FALSE))*$M190</f>
        <v>187428.39397021825</v>
      </c>
      <c r="Z190" s="232">
        <f>(VLOOKUP($C190,Incurred_Real!$A$25:$BR$427,Incurred_Real!BC$1,FALSE))*$M190</f>
        <v>0</v>
      </c>
      <c r="AA190" s="232">
        <f>(VLOOKUP($C190,Incurred_Real!$A$25:$BR$427,Incurred_Real!BD$1,FALSE))*$M190</f>
        <v>17268.469279221827</v>
      </c>
      <c r="AB190" s="232">
        <f>(VLOOKUP($C190,Incurred_Real!$A$25:$BR$427,Incurred_Real!BE$1,FALSE))*$M190</f>
        <v>0</v>
      </c>
      <c r="AC190" s="232">
        <f>(VLOOKUP($C190,Incurred_Real!$A$25:$BR$427,Incurred_Real!BF$1,FALSE))*$M190</f>
        <v>0</v>
      </c>
      <c r="AD190" s="232">
        <f>(VLOOKUP($C190,Incurred_Real!$A$25:$BR$427,Incurred_Real!BG$1,FALSE))*$M190</f>
        <v>0</v>
      </c>
      <c r="AE190" s="232">
        <f>(VLOOKUP($C190,Incurred_Real!$A$25:$BR$427,Incurred_Real!BH$1,FALSE))*$M190</f>
        <v>10538968.240220079</v>
      </c>
      <c r="AF190" s="232">
        <f>(VLOOKUP($C190,Incurred_Real!$A$25:$BR$427,Incurred_Real!BI$1,FALSE))*$M190</f>
        <v>0</v>
      </c>
      <c r="AG190" s="232">
        <f>(VLOOKUP($C190,Incurred_Real!$A$25:$BR$427,Incurred_Real!BJ$1,FALSE))*$M190</f>
        <v>0</v>
      </c>
      <c r="AH190" s="232">
        <f>(VLOOKUP($C190,Incurred_Real!$A$25:$BR$427,Incurred_Real!BK$1,FALSE))*$M190</f>
        <v>281917.07567846566</v>
      </c>
      <c r="AI190" s="232">
        <f>(VLOOKUP($C190,Incurred_Real!$A$25:$BR$427,Incurred_Real!BL$1,FALSE))*$M190</f>
        <v>0</v>
      </c>
      <c r="AJ190" s="232">
        <f>(VLOOKUP($C190,Incurred_Real!$A$25:$BR$427,Incurred_Real!BM$1,FALSE))*$M190</f>
        <v>0</v>
      </c>
      <c r="AK190" s="232">
        <f>(VLOOKUP($C190,Incurred_Real!$A$25:$BR$427,Incurred_Real!BN$1,FALSE))*$M190</f>
        <v>0</v>
      </c>
      <c r="AL190" s="232">
        <f>(VLOOKUP($C190,Incurred_Real!$A$25:$BR$427,Incurred_Real!BO$1,FALSE))*$M190</f>
        <v>0</v>
      </c>
      <c r="AM190" s="232">
        <f>(VLOOKUP($C190,Incurred_Real!$A$25:$BR$427,Incurred_Real!BP$1,FALSE))*$M190</f>
        <v>0</v>
      </c>
      <c r="AN190" s="232">
        <f>(VLOOKUP($C190,Incurred_Real!$A$25:$BR$427,Incurred_Real!BQ$1,FALSE))*$M190</f>
        <v>0</v>
      </c>
      <c r="AO190" s="232">
        <f>(VLOOKUP($C190,Incurred_Real!$A$25:$BR$427,Incurred_Real!BR$1,FALSE))*$M190</f>
        <v>298751.69149517798</v>
      </c>
      <c r="AP190" s="232">
        <f t="shared" si="19"/>
        <v>12132675.548519447</v>
      </c>
      <c r="AR190" s="232" t="b">
        <f t="shared" si="22"/>
        <v>1</v>
      </c>
    </row>
    <row r="191" spans="3:44" x14ac:dyDescent="0.15">
      <c r="C191" s="11" t="s">
        <v>327</v>
      </c>
      <c r="D191" s="11" t="str">
        <f>VLOOKUP($C191,Incurred_Real!$A$24:$E$376,Incurred_Real!$B$1,FALSE)</f>
        <v>SAP Data Archival System</v>
      </c>
      <c r="E191" s="11" t="str">
        <f>VLOOKUP($C191,Incurred_Real!$A$24:$E$376,Incurred_Real!$D$1,FALSE)</f>
        <v>Information Technology</v>
      </c>
      <c r="F191" s="13">
        <f>IF(VLOOKUP($C191,Incurred_Real!$A$25:$AQ$426,Incurred_Real!$AL$1,FALSE)="Commissioned Extra",0,
IF(VLOOKUP($C191,Incurred_Real!$A$25:$AQ$426,Incurred_Real!$AK$1,FALSE)=F$4,VLOOKUP($C191,Incurred_Real!$A$25:$AQ$426,Incurred_Real!$AM$1,FALSE),0))</f>
        <v>0</v>
      </c>
      <c r="G191" s="13">
        <f>IF(VLOOKUP($C191,Incurred_Real!$A$25:$AQ$426,Incurred_Real!$AL$1,FALSE)="Commissioned Extra",0,
IF(VLOOKUP($C191,Incurred_Real!$A$25:$AQ$426,Incurred_Real!$AK$1,FALSE)=G$4,VLOOKUP($C191,Incurred_Real!$A$25:$AQ$426,Incurred_Real!$AM$1,FALSE),0))</f>
        <v>0</v>
      </c>
      <c r="H191" s="13">
        <f>IF(VLOOKUP($C191,Incurred_Real!$A$25:$AQ$426,Incurred_Real!$AL$1,FALSE)="Commissioned Extra",0,
IF(VLOOKUP($C191,Incurred_Real!$A$25:$AQ$426,Incurred_Real!$AK$1,FALSE)=H$4,VLOOKUP($C191,Incurred_Real!$A$25:$AQ$426,Incurred_Real!$AM$1,FALSE),0))</f>
        <v>0</v>
      </c>
      <c r="I191" s="13">
        <f>IF(VLOOKUP($C191,Incurred_Real!$A$25:$AQ$426,Incurred_Real!$AL$1,FALSE)="Commissioned Extra",0,
IF(VLOOKUP($C191,Incurred_Real!$A$25:$AQ$426,Incurred_Real!$AK$1,FALSE)=I$4,VLOOKUP($C191,Incurred_Real!$A$25:$AQ$426,Incurred_Real!$AM$1,FALSE),0))</f>
        <v>382982.47912330058</v>
      </c>
      <c r="J191" s="13">
        <f>IF(VLOOKUP($C191,Incurred_Real!$A$25:$AQ$426,Incurred_Real!$AL$1,FALSE)="Commissioned Extra",0,
IF(VLOOKUP($C191,Incurred_Real!$A$25:$AQ$426,Incurred_Real!$AK$1,FALSE)=J$4,VLOOKUP($C191,Incurred_Real!$A$25:$AQ$426,Incurred_Real!$AM$1,FALSE),0))</f>
        <v>0</v>
      </c>
      <c r="K191" s="13">
        <f>IF(VLOOKUP($C191,Incurred_Real!$A$25:$AQ$426,Incurred_Real!$AL$1,FALSE)="Commissioned Extra",0,
IF(VLOOKUP($C191,Incurred_Real!$A$25:$AQ$426,Incurred_Real!$AK$1,FALSE)=K$4,VLOOKUP($C191,Incurred_Real!$A$25:$AQ$426,Incurred_Real!$AM$1,FALSE),0))</f>
        <v>0</v>
      </c>
      <c r="L191" s="13">
        <f>IF(VLOOKUP($C191,Incurred_Real!$A$25:$AQ$426,Incurred_Real!$AL$1,FALSE)="Commissioned Extra",0,
IF(VLOOKUP($C191,Incurred_Real!$A$25:$AQ$426,Incurred_Real!$AK$1,FALSE)=L$4,VLOOKUP($C191,Incurred_Real!$A$25:$AQ$426,Incurred_Real!$AM$1,FALSE),0))</f>
        <v>0</v>
      </c>
      <c r="M191" s="232">
        <f t="shared" si="17"/>
        <v>382982.47912330058</v>
      </c>
      <c r="N191" s="232">
        <f t="shared" si="18"/>
        <v>2025</v>
      </c>
      <c r="P191" s="232">
        <f>(VLOOKUP($C191,Incurred_Real!$A$25:$BR$427,Incurred_Real!AS$1,FALSE))*$M191</f>
        <v>0</v>
      </c>
      <c r="Q191" s="232">
        <f>(VLOOKUP($C191,Incurred_Real!$A$25:$BR$427,Incurred_Real!AT$1,FALSE))*$M191</f>
        <v>0</v>
      </c>
      <c r="R191" s="232">
        <f>(VLOOKUP($C191,Incurred_Real!$A$25:$BR$427,Incurred_Real!AU$1,FALSE))*$M191</f>
        <v>0</v>
      </c>
      <c r="S191" s="232">
        <f>(VLOOKUP($C191,Incurred_Real!$A$25:$BR$427,Incurred_Real!AV$1,FALSE))*$M191</f>
        <v>382982.47912330058</v>
      </c>
      <c r="T191" s="232">
        <f>(VLOOKUP($C191,Incurred_Real!$A$25:$BR$427,Incurred_Real!AW$1,FALSE))*$M191</f>
        <v>0</v>
      </c>
      <c r="U191" s="232">
        <f>(VLOOKUP($C191,Incurred_Real!$A$25:$BR$427,Incurred_Real!AX$1,FALSE))*$M191</f>
        <v>0</v>
      </c>
      <c r="V191" s="232">
        <f>(VLOOKUP($C191,Incurred_Real!$A$25:$BR$427,Incurred_Real!AY$1,FALSE))*$M191</f>
        <v>0</v>
      </c>
      <c r="W191" s="232">
        <f>(VLOOKUP($C191,Incurred_Real!$A$25:$BR$427,Incurred_Real!AZ$1,FALSE))*$M191</f>
        <v>0</v>
      </c>
      <c r="X191" s="232">
        <f>(VLOOKUP($C191,Incurred_Real!$A$25:$BR$427,Incurred_Real!BA$1,FALSE))*$M191</f>
        <v>0</v>
      </c>
      <c r="Y191" s="232">
        <f>(VLOOKUP($C191,Incurred_Real!$A$25:$BR$427,Incurred_Real!BB$1,FALSE))*$M191</f>
        <v>0</v>
      </c>
      <c r="Z191" s="232">
        <f>(VLOOKUP($C191,Incurred_Real!$A$25:$BR$427,Incurred_Real!BC$1,FALSE))*$M191</f>
        <v>0</v>
      </c>
      <c r="AA191" s="232">
        <f>(VLOOKUP($C191,Incurred_Real!$A$25:$BR$427,Incurred_Real!BD$1,FALSE))*$M191</f>
        <v>0</v>
      </c>
      <c r="AB191" s="232">
        <f>(VLOOKUP($C191,Incurred_Real!$A$25:$BR$427,Incurred_Real!BE$1,FALSE))*$M191</f>
        <v>0</v>
      </c>
      <c r="AC191" s="232">
        <f>(VLOOKUP($C191,Incurred_Real!$A$25:$BR$427,Incurred_Real!BF$1,FALSE))*$M191</f>
        <v>0</v>
      </c>
      <c r="AD191" s="232">
        <f>(VLOOKUP($C191,Incurred_Real!$A$25:$BR$427,Incurred_Real!BG$1,FALSE))*$M191</f>
        <v>0</v>
      </c>
      <c r="AE191" s="232">
        <f>(VLOOKUP($C191,Incurred_Real!$A$25:$BR$427,Incurred_Real!BH$1,FALSE))*$M191</f>
        <v>0</v>
      </c>
      <c r="AF191" s="232">
        <f>(VLOOKUP($C191,Incurred_Real!$A$25:$BR$427,Incurred_Real!BI$1,FALSE))*$M191</f>
        <v>0</v>
      </c>
      <c r="AG191" s="232">
        <f>(VLOOKUP($C191,Incurred_Real!$A$25:$BR$427,Incurred_Real!BJ$1,FALSE))*$M191</f>
        <v>0</v>
      </c>
      <c r="AH191" s="232">
        <f>(VLOOKUP($C191,Incurred_Real!$A$25:$BR$427,Incurred_Real!BK$1,FALSE))*$M191</f>
        <v>0</v>
      </c>
      <c r="AI191" s="232">
        <f>(VLOOKUP($C191,Incurred_Real!$A$25:$BR$427,Incurred_Real!BL$1,FALSE))*$M191</f>
        <v>0</v>
      </c>
      <c r="AJ191" s="232">
        <f>(VLOOKUP($C191,Incurred_Real!$A$25:$BR$427,Incurred_Real!BM$1,FALSE))*$M191</f>
        <v>0</v>
      </c>
      <c r="AK191" s="232">
        <f>(VLOOKUP($C191,Incurred_Real!$A$25:$BR$427,Incurred_Real!BN$1,FALSE))*$M191</f>
        <v>0</v>
      </c>
      <c r="AL191" s="232">
        <f>(VLOOKUP($C191,Incurred_Real!$A$25:$BR$427,Incurred_Real!BO$1,FALSE))*$M191</f>
        <v>0</v>
      </c>
      <c r="AM191" s="232">
        <f>(VLOOKUP($C191,Incurred_Real!$A$25:$BR$427,Incurred_Real!BP$1,FALSE))*$M191</f>
        <v>0</v>
      </c>
      <c r="AN191" s="232">
        <f>(VLOOKUP($C191,Incurred_Real!$A$25:$BR$427,Incurred_Real!BQ$1,FALSE))*$M191</f>
        <v>0</v>
      </c>
      <c r="AO191" s="232">
        <f>(VLOOKUP($C191,Incurred_Real!$A$25:$BR$427,Incurred_Real!BR$1,FALSE))*$M191</f>
        <v>0</v>
      </c>
      <c r="AP191" s="232">
        <f t="shared" si="19"/>
        <v>382982.47912330058</v>
      </c>
      <c r="AR191" s="232" t="b">
        <f t="shared" si="22"/>
        <v>1</v>
      </c>
    </row>
    <row r="192" spans="3:44" x14ac:dyDescent="0.15">
      <c r="C192" s="11" t="s">
        <v>328</v>
      </c>
      <c r="D192" s="11" t="str">
        <f>VLOOKUP($C192,Incurred_Real!$A$24:$E$376,Incurred_Real!$B$1,FALSE)</f>
        <v>Advanced Analytics for Business Intelligence Implementation</v>
      </c>
      <c r="E192" s="11" t="str">
        <f>VLOOKUP($C192,Incurred_Real!$A$24:$E$376,Incurred_Real!$D$1,FALSE)</f>
        <v>Information Technology</v>
      </c>
      <c r="F192" s="13">
        <f>IF(VLOOKUP($C192,Incurred_Real!$A$25:$AQ$426,Incurred_Real!$AL$1,FALSE)="Commissioned Extra",0,
IF(VLOOKUP($C192,Incurred_Real!$A$25:$AQ$426,Incurred_Real!$AK$1,FALSE)=F$4,VLOOKUP($C192,Incurred_Real!$A$25:$AQ$426,Incurred_Real!$AM$1,FALSE),0))</f>
        <v>0</v>
      </c>
      <c r="G192" s="13">
        <f>IF(VLOOKUP($C192,Incurred_Real!$A$25:$AQ$426,Incurred_Real!$AL$1,FALSE)="Commissioned Extra",0,
IF(VLOOKUP($C192,Incurred_Real!$A$25:$AQ$426,Incurred_Real!$AK$1,FALSE)=G$4,VLOOKUP($C192,Incurred_Real!$A$25:$AQ$426,Incurred_Real!$AM$1,FALSE),0))</f>
        <v>704593.14729528292</v>
      </c>
      <c r="H192" s="13">
        <f>IF(VLOOKUP($C192,Incurred_Real!$A$25:$AQ$426,Incurred_Real!$AL$1,FALSE)="Commissioned Extra",0,
IF(VLOOKUP($C192,Incurred_Real!$A$25:$AQ$426,Incurred_Real!$AK$1,FALSE)=H$4,VLOOKUP($C192,Incurred_Real!$A$25:$AQ$426,Incurred_Real!$AM$1,FALSE),0))</f>
        <v>0</v>
      </c>
      <c r="I192" s="13">
        <f>IF(VLOOKUP($C192,Incurred_Real!$A$25:$AQ$426,Incurred_Real!$AL$1,FALSE)="Commissioned Extra",0,
IF(VLOOKUP($C192,Incurred_Real!$A$25:$AQ$426,Incurred_Real!$AK$1,FALSE)=I$4,VLOOKUP($C192,Incurred_Real!$A$25:$AQ$426,Incurred_Real!$AM$1,FALSE),0))</f>
        <v>0</v>
      </c>
      <c r="J192" s="13">
        <f>IF(VLOOKUP($C192,Incurred_Real!$A$25:$AQ$426,Incurred_Real!$AL$1,FALSE)="Commissioned Extra",0,
IF(VLOOKUP($C192,Incurred_Real!$A$25:$AQ$426,Incurred_Real!$AK$1,FALSE)=J$4,VLOOKUP($C192,Incurred_Real!$A$25:$AQ$426,Incurred_Real!$AM$1,FALSE),0))</f>
        <v>0</v>
      </c>
      <c r="K192" s="13">
        <f>IF(VLOOKUP($C192,Incurred_Real!$A$25:$AQ$426,Incurred_Real!$AL$1,FALSE)="Commissioned Extra",0,
IF(VLOOKUP($C192,Incurred_Real!$A$25:$AQ$426,Incurred_Real!$AK$1,FALSE)=K$4,VLOOKUP($C192,Incurred_Real!$A$25:$AQ$426,Incurred_Real!$AM$1,FALSE),0))</f>
        <v>0</v>
      </c>
      <c r="L192" s="13">
        <f>IF(VLOOKUP($C192,Incurred_Real!$A$25:$AQ$426,Incurred_Real!$AL$1,FALSE)="Commissioned Extra",0,
IF(VLOOKUP($C192,Incurred_Real!$A$25:$AQ$426,Incurred_Real!$AK$1,FALSE)=L$4,VLOOKUP($C192,Incurred_Real!$A$25:$AQ$426,Incurred_Real!$AM$1,FALSE),0))</f>
        <v>0</v>
      </c>
      <c r="M192" s="232">
        <f t="shared" si="17"/>
        <v>704593.14729528292</v>
      </c>
      <c r="N192" s="232">
        <f t="shared" si="18"/>
        <v>2023</v>
      </c>
      <c r="P192" s="232">
        <f>(VLOOKUP($C192,Incurred_Real!$A$25:$BR$427,Incurred_Real!AS$1,FALSE))*$M192</f>
        <v>0</v>
      </c>
      <c r="Q192" s="232">
        <f>(VLOOKUP($C192,Incurred_Real!$A$25:$BR$427,Incurred_Real!AT$1,FALSE))*$M192</f>
        <v>0</v>
      </c>
      <c r="R192" s="232">
        <f>(VLOOKUP($C192,Incurred_Real!$A$25:$BR$427,Incurred_Real!AU$1,FALSE))*$M192</f>
        <v>0</v>
      </c>
      <c r="S192" s="232">
        <f>(VLOOKUP($C192,Incurred_Real!$A$25:$BR$427,Incurred_Real!AV$1,FALSE))*$M192</f>
        <v>704593.14729528292</v>
      </c>
      <c r="T192" s="232">
        <f>(VLOOKUP($C192,Incurred_Real!$A$25:$BR$427,Incurred_Real!AW$1,FALSE))*$M192</f>
        <v>0</v>
      </c>
      <c r="U192" s="232">
        <f>(VLOOKUP($C192,Incurred_Real!$A$25:$BR$427,Incurred_Real!AX$1,FALSE))*$M192</f>
        <v>0</v>
      </c>
      <c r="V192" s="232">
        <f>(VLOOKUP($C192,Incurred_Real!$A$25:$BR$427,Incurred_Real!AY$1,FALSE))*$M192</f>
        <v>0</v>
      </c>
      <c r="W192" s="232">
        <f>(VLOOKUP($C192,Incurred_Real!$A$25:$BR$427,Incurred_Real!AZ$1,FALSE))*$M192</f>
        <v>0</v>
      </c>
      <c r="X192" s="232">
        <f>(VLOOKUP($C192,Incurred_Real!$A$25:$BR$427,Incurred_Real!BA$1,FALSE))*$M192</f>
        <v>0</v>
      </c>
      <c r="Y192" s="232">
        <f>(VLOOKUP($C192,Incurred_Real!$A$25:$BR$427,Incurred_Real!BB$1,FALSE))*$M192</f>
        <v>0</v>
      </c>
      <c r="Z192" s="232">
        <f>(VLOOKUP($C192,Incurred_Real!$A$25:$BR$427,Incurred_Real!BC$1,FALSE))*$M192</f>
        <v>0</v>
      </c>
      <c r="AA192" s="232">
        <f>(VLOOKUP($C192,Incurred_Real!$A$25:$BR$427,Incurred_Real!BD$1,FALSE))*$M192</f>
        <v>0</v>
      </c>
      <c r="AB192" s="232">
        <f>(VLOOKUP($C192,Incurred_Real!$A$25:$BR$427,Incurred_Real!BE$1,FALSE))*$M192</f>
        <v>0</v>
      </c>
      <c r="AC192" s="232">
        <f>(VLOOKUP($C192,Incurred_Real!$A$25:$BR$427,Incurred_Real!BF$1,FALSE))*$M192</f>
        <v>0</v>
      </c>
      <c r="AD192" s="232">
        <f>(VLOOKUP($C192,Incurred_Real!$A$25:$BR$427,Incurred_Real!BG$1,FALSE))*$M192</f>
        <v>0</v>
      </c>
      <c r="AE192" s="232">
        <f>(VLOOKUP($C192,Incurred_Real!$A$25:$BR$427,Incurred_Real!BH$1,FALSE))*$M192</f>
        <v>0</v>
      </c>
      <c r="AF192" s="232">
        <f>(VLOOKUP($C192,Incurred_Real!$A$25:$BR$427,Incurred_Real!BI$1,FALSE))*$M192</f>
        <v>0</v>
      </c>
      <c r="AG192" s="232">
        <f>(VLOOKUP($C192,Incurred_Real!$A$25:$BR$427,Incurred_Real!BJ$1,FALSE))*$M192</f>
        <v>0</v>
      </c>
      <c r="AH192" s="232">
        <f>(VLOOKUP($C192,Incurred_Real!$A$25:$BR$427,Incurred_Real!BK$1,FALSE))*$M192</f>
        <v>0</v>
      </c>
      <c r="AI192" s="232">
        <f>(VLOOKUP($C192,Incurred_Real!$A$25:$BR$427,Incurred_Real!BL$1,FALSE))*$M192</f>
        <v>0</v>
      </c>
      <c r="AJ192" s="232">
        <f>(VLOOKUP($C192,Incurred_Real!$A$25:$BR$427,Incurred_Real!BM$1,FALSE))*$M192</f>
        <v>0</v>
      </c>
      <c r="AK192" s="232">
        <f>(VLOOKUP($C192,Incurred_Real!$A$25:$BR$427,Incurred_Real!BN$1,FALSE))*$M192</f>
        <v>0</v>
      </c>
      <c r="AL192" s="232">
        <f>(VLOOKUP($C192,Incurred_Real!$A$25:$BR$427,Incurred_Real!BO$1,FALSE))*$M192</f>
        <v>0</v>
      </c>
      <c r="AM192" s="232">
        <f>(VLOOKUP($C192,Incurred_Real!$A$25:$BR$427,Incurred_Real!BP$1,FALSE))*$M192</f>
        <v>0</v>
      </c>
      <c r="AN192" s="232">
        <f>(VLOOKUP($C192,Incurred_Real!$A$25:$BR$427,Incurred_Real!BQ$1,FALSE))*$M192</f>
        <v>0</v>
      </c>
      <c r="AO192" s="232">
        <f>(VLOOKUP($C192,Incurred_Real!$A$25:$BR$427,Incurred_Real!BR$1,FALSE))*$M192</f>
        <v>0</v>
      </c>
      <c r="AP192" s="232">
        <f t="shared" si="19"/>
        <v>704593.14729528292</v>
      </c>
      <c r="AR192" s="232" t="b">
        <f t="shared" si="22"/>
        <v>1</v>
      </c>
    </row>
    <row r="193" spans="3:44" x14ac:dyDescent="0.15">
      <c r="C193" s="11" t="s">
        <v>329</v>
      </c>
      <c r="D193" s="11" t="str">
        <f>VLOOKUP($C193,Incurred_Real!$A$24:$E$376,Incurred_Real!$B$1,FALSE)</f>
        <v>Treasury and Risk Systems Refresh</v>
      </c>
      <c r="E193" s="11" t="str">
        <f>VLOOKUP($C193,Incurred_Real!$A$24:$E$376,Incurred_Real!$D$1,FALSE)</f>
        <v>Information Technology</v>
      </c>
      <c r="F193" s="13">
        <f>IF(VLOOKUP($C193,Incurred_Real!$A$25:$AQ$426,Incurred_Real!$AL$1,FALSE)="Commissioned Extra",0,
IF(VLOOKUP($C193,Incurred_Real!$A$25:$AQ$426,Incurred_Real!$AK$1,FALSE)=F$4,VLOOKUP($C193,Incurred_Real!$A$25:$AQ$426,Incurred_Real!$AM$1,FALSE),0))</f>
        <v>253908.41906905087</v>
      </c>
      <c r="G193" s="13">
        <f>IF(VLOOKUP($C193,Incurred_Real!$A$25:$AQ$426,Incurred_Real!$AL$1,FALSE)="Commissioned Extra",0,
IF(VLOOKUP($C193,Incurred_Real!$A$25:$AQ$426,Incurred_Real!$AK$1,FALSE)=G$4,VLOOKUP($C193,Incurred_Real!$A$25:$AQ$426,Incurred_Real!$AM$1,FALSE),0))</f>
        <v>0</v>
      </c>
      <c r="H193" s="13">
        <f>IF(VLOOKUP($C193,Incurred_Real!$A$25:$AQ$426,Incurred_Real!$AL$1,FALSE)="Commissioned Extra",0,
IF(VLOOKUP($C193,Incurred_Real!$A$25:$AQ$426,Incurred_Real!$AK$1,FALSE)=H$4,VLOOKUP($C193,Incurred_Real!$A$25:$AQ$426,Incurred_Real!$AM$1,FALSE),0))</f>
        <v>0</v>
      </c>
      <c r="I193" s="13">
        <f>IF(VLOOKUP($C193,Incurred_Real!$A$25:$AQ$426,Incurred_Real!$AL$1,FALSE)="Commissioned Extra",0,
IF(VLOOKUP($C193,Incurred_Real!$A$25:$AQ$426,Incurred_Real!$AK$1,FALSE)=I$4,VLOOKUP($C193,Incurred_Real!$A$25:$AQ$426,Incurred_Real!$AM$1,FALSE),0))</f>
        <v>0</v>
      </c>
      <c r="J193" s="13">
        <f>IF(VLOOKUP($C193,Incurred_Real!$A$25:$AQ$426,Incurred_Real!$AL$1,FALSE)="Commissioned Extra",0,
IF(VLOOKUP($C193,Incurred_Real!$A$25:$AQ$426,Incurred_Real!$AK$1,FALSE)=J$4,VLOOKUP($C193,Incurred_Real!$A$25:$AQ$426,Incurred_Real!$AM$1,FALSE),0))</f>
        <v>0</v>
      </c>
      <c r="K193" s="13">
        <f>IF(VLOOKUP($C193,Incurred_Real!$A$25:$AQ$426,Incurred_Real!$AL$1,FALSE)="Commissioned Extra",0,
IF(VLOOKUP($C193,Incurred_Real!$A$25:$AQ$426,Incurred_Real!$AK$1,FALSE)=K$4,VLOOKUP($C193,Incurred_Real!$A$25:$AQ$426,Incurred_Real!$AM$1,FALSE),0))</f>
        <v>0</v>
      </c>
      <c r="L193" s="13">
        <f>IF(VLOOKUP($C193,Incurred_Real!$A$25:$AQ$426,Incurred_Real!$AL$1,FALSE)="Commissioned Extra",0,
IF(VLOOKUP($C193,Incurred_Real!$A$25:$AQ$426,Incurred_Real!$AK$1,FALSE)=L$4,VLOOKUP($C193,Incurred_Real!$A$25:$AQ$426,Incurred_Real!$AM$1,FALSE),0))</f>
        <v>0</v>
      </c>
      <c r="M193" s="232">
        <f t="shared" si="17"/>
        <v>253908.41906905087</v>
      </c>
      <c r="N193" s="232">
        <f t="shared" si="18"/>
        <v>2022</v>
      </c>
      <c r="P193" s="232">
        <f>(VLOOKUP($C193,Incurred_Real!$A$25:$BR$427,Incurred_Real!AS$1,FALSE))*$M193</f>
        <v>0</v>
      </c>
      <c r="Q193" s="232">
        <f>(VLOOKUP($C193,Incurred_Real!$A$25:$BR$427,Incurred_Real!AT$1,FALSE))*$M193</f>
        <v>0</v>
      </c>
      <c r="R193" s="232">
        <f>(VLOOKUP($C193,Incurred_Real!$A$25:$BR$427,Incurred_Real!AU$1,FALSE))*$M193</f>
        <v>0</v>
      </c>
      <c r="S193" s="232">
        <f>(VLOOKUP($C193,Incurred_Real!$A$25:$BR$427,Incurred_Real!AV$1,FALSE))*$M193</f>
        <v>253908.41906905087</v>
      </c>
      <c r="T193" s="232">
        <f>(VLOOKUP($C193,Incurred_Real!$A$25:$BR$427,Incurred_Real!AW$1,FALSE))*$M193</f>
        <v>0</v>
      </c>
      <c r="U193" s="232">
        <f>(VLOOKUP($C193,Incurred_Real!$A$25:$BR$427,Incurred_Real!AX$1,FALSE))*$M193</f>
        <v>0</v>
      </c>
      <c r="V193" s="232">
        <f>(VLOOKUP($C193,Incurred_Real!$A$25:$BR$427,Incurred_Real!AY$1,FALSE))*$M193</f>
        <v>0</v>
      </c>
      <c r="W193" s="232">
        <f>(VLOOKUP($C193,Incurred_Real!$A$25:$BR$427,Incurred_Real!AZ$1,FALSE))*$M193</f>
        <v>0</v>
      </c>
      <c r="X193" s="232">
        <f>(VLOOKUP($C193,Incurred_Real!$A$25:$BR$427,Incurred_Real!BA$1,FALSE))*$M193</f>
        <v>0</v>
      </c>
      <c r="Y193" s="232">
        <f>(VLOOKUP($C193,Incurred_Real!$A$25:$BR$427,Incurred_Real!BB$1,FALSE))*$M193</f>
        <v>0</v>
      </c>
      <c r="Z193" s="232">
        <f>(VLOOKUP($C193,Incurred_Real!$A$25:$BR$427,Incurred_Real!BC$1,FALSE))*$M193</f>
        <v>0</v>
      </c>
      <c r="AA193" s="232">
        <f>(VLOOKUP($C193,Incurred_Real!$A$25:$BR$427,Incurred_Real!BD$1,FALSE))*$M193</f>
        <v>0</v>
      </c>
      <c r="AB193" s="232">
        <f>(VLOOKUP($C193,Incurred_Real!$A$25:$BR$427,Incurred_Real!BE$1,FALSE))*$M193</f>
        <v>0</v>
      </c>
      <c r="AC193" s="232">
        <f>(VLOOKUP($C193,Incurred_Real!$A$25:$BR$427,Incurred_Real!BF$1,FALSE))*$M193</f>
        <v>0</v>
      </c>
      <c r="AD193" s="232">
        <f>(VLOOKUP($C193,Incurred_Real!$A$25:$BR$427,Incurred_Real!BG$1,FALSE))*$M193</f>
        <v>0</v>
      </c>
      <c r="AE193" s="232">
        <f>(VLOOKUP($C193,Incurred_Real!$A$25:$BR$427,Incurred_Real!BH$1,FALSE))*$M193</f>
        <v>0</v>
      </c>
      <c r="AF193" s="232">
        <f>(VLOOKUP($C193,Incurred_Real!$A$25:$BR$427,Incurred_Real!BI$1,FALSE))*$M193</f>
        <v>0</v>
      </c>
      <c r="AG193" s="232">
        <f>(VLOOKUP($C193,Incurred_Real!$A$25:$BR$427,Incurred_Real!BJ$1,FALSE))*$M193</f>
        <v>0</v>
      </c>
      <c r="AH193" s="232">
        <f>(VLOOKUP($C193,Incurred_Real!$A$25:$BR$427,Incurred_Real!BK$1,FALSE))*$M193</f>
        <v>0</v>
      </c>
      <c r="AI193" s="232">
        <f>(VLOOKUP($C193,Incurred_Real!$A$25:$BR$427,Incurred_Real!BL$1,FALSE))*$M193</f>
        <v>0</v>
      </c>
      <c r="AJ193" s="232">
        <f>(VLOOKUP($C193,Incurred_Real!$A$25:$BR$427,Incurred_Real!BM$1,FALSE))*$M193</f>
        <v>0</v>
      </c>
      <c r="AK193" s="232">
        <f>(VLOOKUP($C193,Incurred_Real!$A$25:$BR$427,Incurred_Real!BN$1,FALSE))*$M193</f>
        <v>0</v>
      </c>
      <c r="AL193" s="232">
        <f>(VLOOKUP($C193,Incurred_Real!$A$25:$BR$427,Incurred_Real!BO$1,FALSE))*$M193</f>
        <v>0</v>
      </c>
      <c r="AM193" s="232">
        <f>(VLOOKUP($C193,Incurred_Real!$A$25:$BR$427,Incurred_Real!BP$1,FALSE))*$M193</f>
        <v>0</v>
      </c>
      <c r="AN193" s="232">
        <f>(VLOOKUP($C193,Incurred_Real!$A$25:$BR$427,Incurred_Real!BQ$1,FALSE))*$M193</f>
        <v>0</v>
      </c>
      <c r="AO193" s="232">
        <f>(VLOOKUP($C193,Incurred_Real!$A$25:$BR$427,Incurred_Real!BR$1,FALSE))*$M193</f>
        <v>0</v>
      </c>
      <c r="AP193" s="232">
        <f t="shared" si="19"/>
        <v>253908.41906905087</v>
      </c>
      <c r="AR193" s="232" t="b">
        <f t="shared" si="22"/>
        <v>1</v>
      </c>
    </row>
    <row r="194" spans="3:44" x14ac:dyDescent="0.15">
      <c r="C194" s="11" t="s">
        <v>330</v>
      </c>
      <c r="D194" s="11" t="str">
        <f>VLOOKUP($C194,Incurred_Real!$A$24:$E$376,Incurred_Real!$B$1,FALSE)</f>
        <v>Core Accounting Systems Improvement</v>
      </c>
      <c r="E194" s="11" t="str">
        <f>VLOOKUP($C194,Incurred_Real!$A$24:$E$376,Incurred_Real!$D$1,FALSE)</f>
        <v>Information Technology</v>
      </c>
      <c r="F194" s="13">
        <f>IF(VLOOKUP($C194,Incurred_Real!$A$25:$AQ$426,Incurred_Real!$AL$1,FALSE)="Commissioned Extra",0,
IF(VLOOKUP($C194,Incurred_Real!$A$25:$AQ$426,Incurred_Real!$AK$1,FALSE)=F$4,VLOOKUP($C194,Incurred_Real!$A$25:$AQ$426,Incurred_Real!$AM$1,FALSE),0))</f>
        <v>0</v>
      </c>
      <c r="G194" s="13">
        <f>IF(VLOOKUP($C194,Incurred_Real!$A$25:$AQ$426,Incurred_Real!$AL$1,FALSE)="Commissioned Extra",0,
IF(VLOOKUP($C194,Incurred_Real!$A$25:$AQ$426,Incurred_Real!$AK$1,FALSE)=G$4,VLOOKUP($C194,Incurred_Real!$A$25:$AQ$426,Incurred_Real!$AM$1,FALSE),0))</f>
        <v>0</v>
      </c>
      <c r="H194" s="13">
        <f>IF(VLOOKUP($C194,Incurred_Real!$A$25:$AQ$426,Incurred_Real!$AL$1,FALSE)="Commissioned Extra",0,
IF(VLOOKUP($C194,Incurred_Real!$A$25:$AQ$426,Incurred_Real!$AK$1,FALSE)=H$4,VLOOKUP($C194,Incurred_Real!$A$25:$AQ$426,Incurred_Real!$AM$1,FALSE),0))</f>
        <v>0</v>
      </c>
      <c r="I194" s="13">
        <f>IF(VLOOKUP($C194,Incurred_Real!$A$25:$AQ$426,Incurred_Real!$AL$1,FALSE)="Commissioned Extra",0,
IF(VLOOKUP($C194,Incurred_Real!$A$25:$AQ$426,Incurred_Real!$AK$1,FALSE)=I$4,VLOOKUP($C194,Incurred_Real!$A$25:$AQ$426,Incurred_Real!$AM$1,FALSE),0))</f>
        <v>0</v>
      </c>
      <c r="J194" s="13">
        <f>IF(VLOOKUP($C194,Incurred_Real!$A$25:$AQ$426,Incurred_Real!$AL$1,FALSE)="Commissioned Extra",0,
IF(VLOOKUP($C194,Incurred_Real!$A$25:$AQ$426,Incurred_Real!$AK$1,FALSE)=J$4,VLOOKUP($C194,Incurred_Real!$A$25:$AQ$426,Incurred_Real!$AM$1,FALSE),0))</f>
        <v>0</v>
      </c>
      <c r="K194" s="13">
        <f>IF(VLOOKUP($C194,Incurred_Real!$A$25:$AQ$426,Incurred_Real!$AL$1,FALSE)="Commissioned Extra",0,
IF(VLOOKUP($C194,Incurred_Real!$A$25:$AQ$426,Incurred_Real!$AK$1,FALSE)=K$4,VLOOKUP($C194,Incurred_Real!$A$25:$AQ$426,Incurred_Real!$AM$1,FALSE),0))</f>
        <v>0</v>
      </c>
      <c r="L194" s="13">
        <f>IF(VLOOKUP($C194,Incurred_Real!$A$25:$AQ$426,Incurred_Real!$AL$1,FALSE)="Commissioned Extra",0,
IF(VLOOKUP($C194,Incurred_Real!$A$25:$AQ$426,Incurred_Real!$AK$1,FALSE)=L$4,VLOOKUP($C194,Incurred_Real!$A$25:$AQ$426,Incurred_Real!$AM$1,FALSE),0))</f>
        <v>6020715.102651218</v>
      </c>
      <c r="M194" s="232">
        <f t="shared" si="17"/>
        <v>6020715.102651218</v>
      </c>
      <c r="N194" s="232">
        <f t="shared" si="18"/>
        <v>2028</v>
      </c>
      <c r="P194" s="232">
        <f>(VLOOKUP($C194,Incurred_Real!$A$25:$BR$427,Incurred_Real!AS$1,FALSE))*$M194</f>
        <v>0</v>
      </c>
      <c r="Q194" s="232">
        <f>(VLOOKUP($C194,Incurred_Real!$A$25:$BR$427,Incurred_Real!AT$1,FALSE))*$M194</f>
        <v>0</v>
      </c>
      <c r="R194" s="232">
        <f>(VLOOKUP($C194,Incurred_Real!$A$25:$BR$427,Incurred_Real!AU$1,FALSE))*$M194</f>
        <v>0</v>
      </c>
      <c r="S194" s="232">
        <f>(VLOOKUP($C194,Incurred_Real!$A$25:$BR$427,Incurred_Real!AV$1,FALSE))*$M194</f>
        <v>6020715.102651218</v>
      </c>
      <c r="T194" s="232">
        <f>(VLOOKUP($C194,Incurred_Real!$A$25:$BR$427,Incurred_Real!AW$1,FALSE))*$M194</f>
        <v>0</v>
      </c>
      <c r="U194" s="232">
        <f>(VLOOKUP($C194,Incurred_Real!$A$25:$BR$427,Incurred_Real!AX$1,FALSE))*$M194</f>
        <v>0</v>
      </c>
      <c r="V194" s="232">
        <f>(VLOOKUP($C194,Incurred_Real!$A$25:$BR$427,Incurred_Real!AY$1,FALSE))*$M194</f>
        <v>0</v>
      </c>
      <c r="W194" s="232">
        <f>(VLOOKUP($C194,Incurred_Real!$A$25:$BR$427,Incurred_Real!AZ$1,FALSE))*$M194</f>
        <v>0</v>
      </c>
      <c r="X194" s="232">
        <f>(VLOOKUP($C194,Incurred_Real!$A$25:$BR$427,Incurred_Real!BA$1,FALSE))*$M194</f>
        <v>0</v>
      </c>
      <c r="Y194" s="232">
        <f>(VLOOKUP($C194,Incurred_Real!$A$25:$BR$427,Incurred_Real!BB$1,FALSE))*$M194</f>
        <v>0</v>
      </c>
      <c r="Z194" s="232">
        <f>(VLOOKUP($C194,Incurred_Real!$A$25:$BR$427,Incurred_Real!BC$1,FALSE))*$M194</f>
        <v>0</v>
      </c>
      <c r="AA194" s="232">
        <f>(VLOOKUP($C194,Incurred_Real!$A$25:$BR$427,Incurred_Real!BD$1,FALSE))*$M194</f>
        <v>0</v>
      </c>
      <c r="AB194" s="232">
        <f>(VLOOKUP($C194,Incurred_Real!$A$25:$BR$427,Incurred_Real!BE$1,FALSE))*$M194</f>
        <v>0</v>
      </c>
      <c r="AC194" s="232">
        <f>(VLOOKUP($C194,Incurred_Real!$A$25:$BR$427,Incurred_Real!BF$1,FALSE))*$M194</f>
        <v>0</v>
      </c>
      <c r="AD194" s="232">
        <f>(VLOOKUP($C194,Incurred_Real!$A$25:$BR$427,Incurred_Real!BG$1,FALSE))*$M194</f>
        <v>0</v>
      </c>
      <c r="AE194" s="232">
        <f>(VLOOKUP($C194,Incurred_Real!$A$25:$BR$427,Incurred_Real!BH$1,FALSE))*$M194</f>
        <v>0</v>
      </c>
      <c r="AF194" s="232">
        <f>(VLOOKUP($C194,Incurred_Real!$A$25:$BR$427,Incurred_Real!BI$1,FALSE))*$M194</f>
        <v>0</v>
      </c>
      <c r="AG194" s="232">
        <f>(VLOOKUP($C194,Incurred_Real!$A$25:$BR$427,Incurred_Real!BJ$1,FALSE))*$M194</f>
        <v>0</v>
      </c>
      <c r="AH194" s="232">
        <f>(VLOOKUP($C194,Incurred_Real!$A$25:$BR$427,Incurred_Real!BK$1,FALSE))*$M194</f>
        <v>0</v>
      </c>
      <c r="AI194" s="232">
        <f>(VLOOKUP($C194,Incurred_Real!$A$25:$BR$427,Incurred_Real!BL$1,FALSE))*$M194</f>
        <v>0</v>
      </c>
      <c r="AJ194" s="232">
        <f>(VLOOKUP($C194,Incurred_Real!$A$25:$BR$427,Incurred_Real!BM$1,FALSE))*$M194</f>
        <v>0</v>
      </c>
      <c r="AK194" s="232">
        <f>(VLOOKUP($C194,Incurred_Real!$A$25:$BR$427,Incurred_Real!BN$1,FALSE))*$M194</f>
        <v>0</v>
      </c>
      <c r="AL194" s="232">
        <f>(VLOOKUP($C194,Incurred_Real!$A$25:$BR$427,Incurred_Real!BO$1,FALSE))*$M194</f>
        <v>0</v>
      </c>
      <c r="AM194" s="232">
        <f>(VLOOKUP($C194,Incurred_Real!$A$25:$BR$427,Incurred_Real!BP$1,FALSE))*$M194</f>
        <v>0</v>
      </c>
      <c r="AN194" s="232">
        <f>(VLOOKUP($C194,Incurred_Real!$A$25:$BR$427,Incurred_Real!BQ$1,FALSE))*$M194</f>
        <v>0</v>
      </c>
      <c r="AO194" s="232">
        <f>(VLOOKUP($C194,Incurred_Real!$A$25:$BR$427,Incurred_Real!BR$1,FALSE))*$M194</f>
        <v>0</v>
      </c>
      <c r="AP194" s="232">
        <f t="shared" si="19"/>
        <v>6020715.102651218</v>
      </c>
      <c r="AR194" s="232" t="b">
        <f t="shared" si="22"/>
        <v>1</v>
      </c>
    </row>
    <row r="195" spans="3:44" x14ac:dyDescent="0.15">
      <c r="C195" s="11" t="s">
        <v>331</v>
      </c>
      <c r="D195" s="11" t="str">
        <f>VLOOKUP($C195,Incurred_Real!$A$24:$E$376,Incurred_Real!$B$1,FALSE)</f>
        <v>Project Delivery Visualisation Dashboards</v>
      </c>
      <c r="E195" s="11" t="str">
        <f>VLOOKUP($C195,Incurred_Real!$A$24:$E$376,Incurred_Real!$D$1,FALSE)</f>
        <v>Information Technology</v>
      </c>
      <c r="F195" s="13">
        <f>IF(VLOOKUP($C195,Incurred_Real!$A$25:$AQ$426,Incurred_Real!$AL$1,FALSE)="Commissioned Extra",0,
IF(VLOOKUP($C195,Incurred_Real!$A$25:$AQ$426,Incurred_Real!$AK$1,FALSE)=F$4,VLOOKUP($C195,Incurred_Real!$A$25:$AQ$426,Incurred_Real!$AM$1,FALSE),0))</f>
        <v>0</v>
      </c>
      <c r="G195" s="13">
        <f>IF(VLOOKUP($C195,Incurred_Real!$A$25:$AQ$426,Incurred_Real!$AL$1,FALSE)="Commissioned Extra",0,
IF(VLOOKUP($C195,Incurred_Real!$A$25:$AQ$426,Incurred_Real!$AK$1,FALSE)=G$4,VLOOKUP($C195,Incurred_Real!$A$25:$AQ$426,Incurred_Real!$AM$1,FALSE),0))</f>
        <v>292036.46485249384</v>
      </c>
      <c r="H195" s="13">
        <f>IF(VLOOKUP($C195,Incurred_Real!$A$25:$AQ$426,Incurred_Real!$AL$1,FALSE)="Commissioned Extra",0,
IF(VLOOKUP($C195,Incurred_Real!$A$25:$AQ$426,Incurred_Real!$AK$1,FALSE)=H$4,VLOOKUP($C195,Incurred_Real!$A$25:$AQ$426,Incurred_Real!$AM$1,FALSE),0))</f>
        <v>0</v>
      </c>
      <c r="I195" s="13">
        <f>IF(VLOOKUP($C195,Incurred_Real!$A$25:$AQ$426,Incurred_Real!$AL$1,FALSE)="Commissioned Extra",0,
IF(VLOOKUP($C195,Incurred_Real!$A$25:$AQ$426,Incurred_Real!$AK$1,FALSE)=I$4,VLOOKUP($C195,Incurred_Real!$A$25:$AQ$426,Incurred_Real!$AM$1,FALSE),0))</f>
        <v>0</v>
      </c>
      <c r="J195" s="13">
        <f>IF(VLOOKUP($C195,Incurred_Real!$A$25:$AQ$426,Incurred_Real!$AL$1,FALSE)="Commissioned Extra",0,
IF(VLOOKUP($C195,Incurred_Real!$A$25:$AQ$426,Incurred_Real!$AK$1,FALSE)=J$4,VLOOKUP($C195,Incurred_Real!$A$25:$AQ$426,Incurred_Real!$AM$1,FALSE),0))</f>
        <v>0</v>
      </c>
      <c r="K195" s="13">
        <f>IF(VLOOKUP($C195,Incurred_Real!$A$25:$AQ$426,Incurred_Real!$AL$1,FALSE)="Commissioned Extra",0,
IF(VLOOKUP($C195,Incurred_Real!$A$25:$AQ$426,Incurred_Real!$AK$1,FALSE)=K$4,VLOOKUP($C195,Incurred_Real!$A$25:$AQ$426,Incurred_Real!$AM$1,FALSE),0))</f>
        <v>0</v>
      </c>
      <c r="L195" s="13">
        <f>IF(VLOOKUP($C195,Incurred_Real!$A$25:$AQ$426,Incurred_Real!$AL$1,FALSE)="Commissioned Extra",0,
IF(VLOOKUP($C195,Incurred_Real!$A$25:$AQ$426,Incurred_Real!$AK$1,FALSE)=L$4,VLOOKUP($C195,Incurred_Real!$A$25:$AQ$426,Incurred_Real!$AM$1,FALSE),0))</f>
        <v>0</v>
      </c>
      <c r="M195" s="232">
        <f t="shared" si="17"/>
        <v>292036.46485249384</v>
      </c>
      <c r="N195" s="232">
        <f t="shared" si="18"/>
        <v>2023</v>
      </c>
      <c r="P195" s="232">
        <f>(VLOOKUP($C195,Incurred_Real!$A$25:$BR$427,Incurred_Real!AS$1,FALSE))*$M195</f>
        <v>0</v>
      </c>
      <c r="Q195" s="232">
        <f>(VLOOKUP($C195,Incurred_Real!$A$25:$BR$427,Incurred_Real!AT$1,FALSE))*$M195</f>
        <v>0</v>
      </c>
      <c r="R195" s="232">
        <f>(VLOOKUP($C195,Incurred_Real!$A$25:$BR$427,Incurred_Real!AU$1,FALSE))*$M195</f>
        <v>0</v>
      </c>
      <c r="S195" s="232">
        <f>(VLOOKUP($C195,Incurred_Real!$A$25:$BR$427,Incurred_Real!AV$1,FALSE))*$M195</f>
        <v>292036.46485249384</v>
      </c>
      <c r="T195" s="232">
        <f>(VLOOKUP($C195,Incurred_Real!$A$25:$BR$427,Incurred_Real!AW$1,FALSE))*$M195</f>
        <v>0</v>
      </c>
      <c r="U195" s="232">
        <f>(VLOOKUP($C195,Incurred_Real!$A$25:$BR$427,Incurred_Real!AX$1,FALSE))*$M195</f>
        <v>0</v>
      </c>
      <c r="V195" s="232">
        <f>(VLOOKUP($C195,Incurred_Real!$A$25:$BR$427,Incurred_Real!AY$1,FALSE))*$M195</f>
        <v>0</v>
      </c>
      <c r="W195" s="232">
        <f>(VLOOKUP($C195,Incurred_Real!$A$25:$BR$427,Incurred_Real!AZ$1,FALSE))*$M195</f>
        <v>0</v>
      </c>
      <c r="X195" s="232">
        <f>(VLOOKUP($C195,Incurred_Real!$A$25:$BR$427,Incurred_Real!BA$1,FALSE))*$M195</f>
        <v>0</v>
      </c>
      <c r="Y195" s="232">
        <f>(VLOOKUP($C195,Incurred_Real!$A$25:$BR$427,Incurred_Real!BB$1,FALSE))*$M195</f>
        <v>0</v>
      </c>
      <c r="Z195" s="232">
        <f>(VLOOKUP($C195,Incurred_Real!$A$25:$BR$427,Incurred_Real!BC$1,FALSE))*$M195</f>
        <v>0</v>
      </c>
      <c r="AA195" s="232">
        <f>(VLOOKUP($C195,Incurred_Real!$A$25:$BR$427,Incurred_Real!BD$1,FALSE))*$M195</f>
        <v>0</v>
      </c>
      <c r="AB195" s="232">
        <f>(VLOOKUP($C195,Incurred_Real!$A$25:$BR$427,Incurred_Real!BE$1,FALSE))*$M195</f>
        <v>0</v>
      </c>
      <c r="AC195" s="232">
        <f>(VLOOKUP($C195,Incurred_Real!$A$25:$BR$427,Incurred_Real!BF$1,FALSE))*$M195</f>
        <v>0</v>
      </c>
      <c r="AD195" s="232">
        <f>(VLOOKUP($C195,Incurred_Real!$A$25:$BR$427,Incurred_Real!BG$1,FALSE))*$M195</f>
        <v>0</v>
      </c>
      <c r="AE195" s="232">
        <f>(VLOOKUP($C195,Incurred_Real!$A$25:$BR$427,Incurred_Real!BH$1,FALSE))*$M195</f>
        <v>0</v>
      </c>
      <c r="AF195" s="232">
        <f>(VLOOKUP($C195,Incurred_Real!$A$25:$BR$427,Incurred_Real!BI$1,FALSE))*$M195</f>
        <v>0</v>
      </c>
      <c r="AG195" s="232">
        <f>(VLOOKUP($C195,Incurred_Real!$A$25:$BR$427,Incurred_Real!BJ$1,FALSE))*$M195</f>
        <v>0</v>
      </c>
      <c r="AH195" s="232">
        <f>(VLOOKUP($C195,Incurred_Real!$A$25:$BR$427,Incurred_Real!BK$1,FALSE))*$M195</f>
        <v>0</v>
      </c>
      <c r="AI195" s="232">
        <f>(VLOOKUP($C195,Incurred_Real!$A$25:$BR$427,Incurred_Real!BL$1,FALSE))*$M195</f>
        <v>0</v>
      </c>
      <c r="AJ195" s="232">
        <f>(VLOOKUP($C195,Incurred_Real!$A$25:$BR$427,Incurred_Real!BM$1,FALSE))*$M195</f>
        <v>0</v>
      </c>
      <c r="AK195" s="232">
        <f>(VLOOKUP($C195,Incurred_Real!$A$25:$BR$427,Incurred_Real!BN$1,FALSE))*$M195</f>
        <v>0</v>
      </c>
      <c r="AL195" s="232">
        <f>(VLOOKUP($C195,Incurred_Real!$A$25:$BR$427,Incurred_Real!BO$1,FALSE))*$M195</f>
        <v>0</v>
      </c>
      <c r="AM195" s="232">
        <f>(VLOOKUP($C195,Incurred_Real!$A$25:$BR$427,Incurred_Real!BP$1,FALSE))*$M195</f>
        <v>0</v>
      </c>
      <c r="AN195" s="232">
        <f>(VLOOKUP($C195,Incurred_Real!$A$25:$BR$427,Incurred_Real!BQ$1,FALSE))*$M195</f>
        <v>0</v>
      </c>
      <c r="AO195" s="232">
        <f>(VLOOKUP($C195,Incurred_Real!$A$25:$BR$427,Incurred_Real!BR$1,FALSE))*$M195</f>
        <v>0</v>
      </c>
      <c r="AP195" s="232">
        <f t="shared" si="19"/>
        <v>292036.46485249384</v>
      </c>
      <c r="AR195" s="232" t="b">
        <f t="shared" si="22"/>
        <v>1</v>
      </c>
    </row>
    <row r="196" spans="3:44" x14ac:dyDescent="0.15">
      <c r="C196" s="11" t="s">
        <v>332</v>
      </c>
      <c r="D196" s="11" t="str">
        <f>VLOOKUP($C196,Incurred_Real!$A$24:$E$376,Incurred_Real!$B$1,FALSE)</f>
        <v>IT Backup and Archiving Systems Replacement</v>
      </c>
      <c r="E196" s="11" t="str">
        <f>VLOOKUP($C196,Incurred_Real!$A$24:$E$376,Incurred_Real!$D$1,FALSE)</f>
        <v>Information Technology</v>
      </c>
      <c r="F196" s="13">
        <f>IF(VLOOKUP($C196,Incurred_Real!$A$25:$AQ$426,Incurred_Real!$AL$1,FALSE)="Commissioned Extra",0,
IF(VLOOKUP($C196,Incurred_Real!$A$25:$AQ$426,Incurred_Real!$AK$1,FALSE)=F$4,VLOOKUP($C196,Incurred_Real!$A$25:$AQ$426,Incurred_Real!$AM$1,FALSE),0))</f>
        <v>550801.41978598072</v>
      </c>
      <c r="G196" s="13">
        <f>IF(VLOOKUP($C196,Incurred_Real!$A$25:$AQ$426,Incurred_Real!$AL$1,FALSE)="Commissioned Extra",0,
IF(VLOOKUP($C196,Incurred_Real!$A$25:$AQ$426,Incurred_Real!$AK$1,FALSE)=G$4,VLOOKUP($C196,Incurred_Real!$A$25:$AQ$426,Incurred_Real!$AM$1,FALSE),0))</f>
        <v>0</v>
      </c>
      <c r="H196" s="13">
        <f>IF(VLOOKUP($C196,Incurred_Real!$A$25:$AQ$426,Incurred_Real!$AL$1,FALSE)="Commissioned Extra",0,
IF(VLOOKUP($C196,Incurred_Real!$A$25:$AQ$426,Incurred_Real!$AK$1,FALSE)=H$4,VLOOKUP($C196,Incurred_Real!$A$25:$AQ$426,Incurred_Real!$AM$1,FALSE),0))</f>
        <v>0</v>
      </c>
      <c r="I196" s="13">
        <f>IF(VLOOKUP($C196,Incurred_Real!$A$25:$AQ$426,Incurred_Real!$AL$1,FALSE)="Commissioned Extra",0,
IF(VLOOKUP($C196,Incurred_Real!$A$25:$AQ$426,Incurred_Real!$AK$1,FALSE)=I$4,VLOOKUP($C196,Incurred_Real!$A$25:$AQ$426,Incurred_Real!$AM$1,FALSE),0))</f>
        <v>0</v>
      </c>
      <c r="J196" s="13">
        <f>IF(VLOOKUP($C196,Incurred_Real!$A$25:$AQ$426,Incurred_Real!$AL$1,FALSE)="Commissioned Extra",0,
IF(VLOOKUP($C196,Incurred_Real!$A$25:$AQ$426,Incurred_Real!$AK$1,FALSE)=J$4,VLOOKUP($C196,Incurred_Real!$A$25:$AQ$426,Incurred_Real!$AM$1,FALSE),0))</f>
        <v>0</v>
      </c>
      <c r="K196" s="13">
        <f>IF(VLOOKUP($C196,Incurred_Real!$A$25:$AQ$426,Incurred_Real!$AL$1,FALSE)="Commissioned Extra",0,
IF(VLOOKUP($C196,Incurred_Real!$A$25:$AQ$426,Incurred_Real!$AK$1,FALSE)=K$4,VLOOKUP($C196,Incurred_Real!$A$25:$AQ$426,Incurred_Real!$AM$1,FALSE),0))</f>
        <v>0</v>
      </c>
      <c r="L196" s="13">
        <f>IF(VLOOKUP($C196,Incurred_Real!$A$25:$AQ$426,Incurred_Real!$AL$1,FALSE)="Commissioned Extra",0,
IF(VLOOKUP($C196,Incurred_Real!$A$25:$AQ$426,Incurred_Real!$AK$1,FALSE)=L$4,VLOOKUP($C196,Incurred_Real!$A$25:$AQ$426,Incurred_Real!$AM$1,FALSE),0))</f>
        <v>0</v>
      </c>
      <c r="M196" s="232">
        <f t="shared" si="17"/>
        <v>550801.41978598072</v>
      </c>
      <c r="N196" s="232">
        <f t="shared" si="18"/>
        <v>2022</v>
      </c>
      <c r="P196" s="232">
        <f>(VLOOKUP($C196,Incurred_Real!$A$25:$BR$427,Incurred_Real!AS$1,FALSE))*$M196</f>
        <v>0</v>
      </c>
      <c r="Q196" s="232">
        <f>(VLOOKUP($C196,Incurred_Real!$A$25:$BR$427,Incurred_Real!AT$1,FALSE))*$M196</f>
        <v>0</v>
      </c>
      <c r="R196" s="232">
        <f>(VLOOKUP($C196,Incurred_Real!$A$25:$BR$427,Incurred_Real!AU$1,FALSE))*$M196</f>
        <v>0</v>
      </c>
      <c r="S196" s="232">
        <f>(VLOOKUP($C196,Incurred_Real!$A$25:$BR$427,Incurred_Real!AV$1,FALSE))*$M196</f>
        <v>550801.41978598072</v>
      </c>
      <c r="T196" s="232">
        <f>(VLOOKUP($C196,Incurred_Real!$A$25:$BR$427,Incurred_Real!AW$1,FALSE))*$M196</f>
        <v>0</v>
      </c>
      <c r="U196" s="232">
        <f>(VLOOKUP($C196,Incurred_Real!$A$25:$BR$427,Incurred_Real!AX$1,FALSE))*$M196</f>
        <v>0</v>
      </c>
      <c r="V196" s="232">
        <f>(VLOOKUP($C196,Incurred_Real!$A$25:$BR$427,Incurred_Real!AY$1,FALSE))*$M196</f>
        <v>0</v>
      </c>
      <c r="W196" s="232">
        <f>(VLOOKUP($C196,Incurred_Real!$A$25:$BR$427,Incurred_Real!AZ$1,FALSE))*$M196</f>
        <v>0</v>
      </c>
      <c r="X196" s="232">
        <f>(VLOOKUP($C196,Incurred_Real!$A$25:$BR$427,Incurred_Real!BA$1,FALSE))*$M196</f>
        <v>0</v>
      </c>
      <c r="Y196" s="232">
        <f>(VLOOKUP($C196,Incurred_Real!$A$25:$BR$427,Incurred_Real!BB$1,FALSE))*$M196</f>
        <v>0</v>
      </c>
      <c r="Z196" s="232">
        <f>(VLOOKUP($C196,Incurred_Real!$A$25:$BR$427,Incurred_Real!BC$1,FALSE))*$M196</f>
        <v>0</v>
      </c>
      <c r="AA196" s="232">
        <f>(VLOOKUP($C196,Incurred_Real!$A$25:$BR$427,Incurred_Real!BD$1,FALSE))*$M196</f>
        <v>0</v>
      </c>
      <c r="AB196" s="232">
        <f>(VLOOKUP($C196,Incurred_Real!$A$25:$BR$427,Incurred_Real!BE$1,FALSE))*$M196</f>
        <v>0</v>
      </c>
      <c r="AC196" s="232">
        <f>(VLOOKUP($C196,Incurred_Real!$A$25:$BR$427,Incurred_Real!BF$1,FALSE))*$M196</f>
        <v>0</v>
      </c>
      <c r="AD196" s="232">
        <f>(VLOOKUP($C196,Incurred_Real!$A$25:$BR$427,Incurred_Real!BG$1,FALSE))*$M196</f>
        <v>0</v>
      </c>
      <c r="AE196" s="232">
        <f>(VLOOKUP($C196,Incurred_Real!$A$25:$BR$427,Incurred_Real!BH$1,FALSE))*$M196</f>
        <v>0</v>
      </c>
      <c r="AF196" s="232">
        <f>(VLOOKUP($C196,Incurred_Real!$A$25:$BR$427,Incurred_Real!BI$1,FALSE))*$M196</f>
        <v>0</v>
      </c>
      <c r="AG196" s="232">
        <f>(VLOOKUP($C196,Incurred_Real!$A$25:$BR$427,Incurred_Real!BJ$1,FALSE))*$M196</f>
        <v>0</v>
      </c>
      <c r="AH196" s="232">
        <f>(VLOOKUP($C196,Incurred_Real!$A$25:$BR$427,Incurred_Real!BK$1,FALSE))*$M196</f>
        <v>0</v>
      </c>
      <c r="AI196" s="232">
        <f>(VLOOKUP($C196,Incurred_Real!$A$25:$BR$427,Incurred_Real!BL$1,FALSE))*$M196</f>
        <v>0</v>
      </c>
      <c r="AJ196" s="232">
        <f>(VLOOKUP($C196,Incurred_Real!$A$25:$BR$427,Incurred_Real!BM$1,FALSE))*$M196</f>
        <v>0</v>
      </c>
      <c r="AK196" s="232">
        <f>(VLOOKUP($C196,Incurred_Real!$A$25:$BR$427,Incurred_Real!BN$1,FALSE))*$M196</f>
        <v>0</v>
      </c>
      <c r="AL196" s="232">
        <f>(VLOOKUP($C196,Incurred_Real!$A$25:$BR$427,Incurred_Real!BO$1,FALSE))*$M196</f>
        <v>0</v>
      </c>
      <c r="AM196" s="232">
        <f>(VLOOKUP($C196,Incurred_Real!$A$25:$BR$427,Incurred_Real!BP$1,FALSE))*$M196</f>
        <v>0</v>
      </c>
      <c r="AN196" s="232">
        <f>(VLOOKUP($C196,Incurred_Real!$A$25:$BR$427,Incurred_Real!BQ$1,FALSE))*$M196</f>
        <v>0</v>
      </c>
      <c r="AO196" s="232">
        <f>(VLOOKUP($C196,Incurred_Real!$A$25:$BR$427,Incurred_Real!BR$1,FALSE))*$M196</f>
        <v>0</v>
      </c>
      <c r="AP196" s="232">
        <f t="shared" si="19"/>
        <v>550801.41978598072</v>
      </c>
      <c r="AR196" s="232" t="b">
        <f t="shared" si="22"/>
        <v>1</v>
      </c>
    </row>
    <row r="197" spans="3:44" x14ac:dyDescent="0.15">
      <c r="C197" s="11" t="s">
        <v>333</v>
      </c>
      <c r="D197" s="11" t="str">
        <f>VLOOKUP($C197,Incurred_Real!$A$24:$E$376,Incurred_Real!$B$1,FALSE)</f>
        <v>Virtual Application Capability Refresh</v>
      </c>
      <c r="E197" s="11" t="str">
        <f>VLOOKUP($C197,Incurred_Real!$A$24:$E$376,Incurred_Real!$D$1,FALSE)</f>
        <v>Information Technology</v>
      </c>
      <c r="F197" s="13">
        <f>IF(VLOOKUP($C197,Incurred_Real!$A$25:$AQ$426,Incurred_Real!$AL$1,FALSE)="Commissioned Extra",0,
IF(VLOOKUP($C197,Incurred_Real!$A$25:$AQ$426,Incurred_Real!$AK$1,FALSE)=F$4,VLOOKUP($C197,Incurred_Real!$A$25:$AQ$426,Incurred_Real!$AM$1,FALSE),0))</f>
        <v>0</v>
      </c>
      <c r="G197" s="13">
        <f>IF(VLOOKUP($C197,Incurred_Real!$A$25:$AQ$426,Incurred_Real!$AL$1,FALSE)="Commissioned Extra",0,
IF(VLOOKUP($C197,Incurred_Real!$A$25:$AQ$426,Incurred_Real!$AK$1,FALSE)=G$4,VLOOKUP($C197,Incurred_Real!$A$25:$AQ$426,Incurred_Real!$AM$1,FALSE),0))</f>
        <v>806853.76402124157</v>
      </c>
      <c r="H197" s="13">
        <f>IF(VLOOKUP($C197,Incurred_Real!$A$25:$AQ$426,Incurred_Real!$AL$1,FALSE)="Commissioned Extra",0,
IF(VLOOKUP($C197,Incurred_Real!$A$25:$AQ$426,Incurred_Real!$AK$1,FALSE)=H$4,VLOOKUP($C197,Incurred_Real!$A$25:$AQ$426,Incurred_Real!$AM$1,FALSE),0))</f>
        <v>0</v>
      </c>
      <c r="I197" s="13">
        <f>IF(VLOOKUP($C197,Incurred_Real!$A$25:$AQ$426,Incurred_Real!$AL$1,FALSE)="Commissioned Extra",0,
IF(VLOOKUP($C197,Incurred_Real!$A$25:$AQ$426,Incurred_Real!$AK$1,FALSE)=I$4,VLOOKUP($C197,Incurred_Real!$A$25:$AQ$426,Incurred_Real!$AM$1,FALSE),0))</f>
        <v>0</v>
      </c>
      <c r="J197" s="13">
        <f>IF(VLOOKUP($C197,Incurred_Real!$A$25:$AQ$426,Incurred_Real!$AL$1,FALSE)="Commissioned Extra",0,
IF(VLOOKUP($C197,Incurred_Real!$A$25:$AQ$426,Incurred_Real!$AK$1,FALSE)=J$4,VLOOKUP($C197,Incurred_Real!$A$25:$AQ$426,Incurred_Real!$AM$1,FALSE),0))</f>
        <v>0</v>
      </c>
      <c r="K197" s="13">
        <f>IF(VLOOKUP($C197,Incurred_Real!$A$25:$AQ$426,Incurred_Real!$AL$1,FALSE)="Commissioned Extra",0,
IF(VLOOKUP($C197,Incurred_Real!$A$25:$AQ$426,Incurred_Real!$AK$1,FALSE)=K$4,VLOOKUP($C197,Incurred_Real!$A$25:$AQ$426,Incurred_Real!$AM$1,FALSE),0))</f>
        <v>0</v>
      </c>
      <c r="L197" s="13">
        <f>IF(VLOOKUP($C197,Incurred_Real!$A$25:$AQ$426,Incurred_Real!$AL$1,FALSE)="Commissioned Extra",0,
IF(VLOOKUP($C197,Incurred_Real!$A$25:$AQ$426,Incurred_Real!$AK$1,FALSE)=L$4,VLOOKUP($C197,Incurred_Real!$A$25:$AQ$426,Incurred_Real!$AM$1,FALSE),0))</f>
        <v>0</v>
      </c>
      <c r="M197" s="232">
        <f t="shared" ref="M197:M260" si="23">SUM(E197:L197)</f>
        <v>806853.76402124157</v>
      </c>
      <c r="N197" s="232">
        <f t="shared" ref="N197:N260" si="24">IF(M197=0,"",INDEX($E$4:$L$4,1,MATCH(M197,$E197:$L197,0)))</f>
        <v>2023</v>
      </c>
      <c r="P197" s="232">
        <f>(VLOOKUP($C197,Incurred_Real!$A$25:$BR$427,Incurred_Real!AS$1,FALSE))*$M197</f>
        <v>0</v>
      </c>
      <c r="Q197" s="232">
        <f>(VLOOKUP($C197,Incurred_Real!$A$25:$BR$427,Incurred_Real!AT$1,FALSE))*$M197</f>
        <v>0</v>
      </c>
      <c r="R197" s="232">
        <f>(VLOOKUP($C197,Incurred_Real!$A$25:$BR$427,Incurred_Real!AU$1,FALSE))*$M197</f>
        <v>0</v>
      </c>
      <c r="S197" s="232">
        <f>(VLOOKUP($C197,Incurred_Real!$A$25:$BR$427,Incurred_Real!AV$1,FALSE))*$M197</f>
        <v>806853.76402124157</v>
      </c>
      <c r="T197" s="232">
        <f>(VLOOKUP($C197,Incurred_Real!$A$25:$BR$427,Incurred_Real!AW$1,FALSE))*$M197</f>
        <v>0</v>
      </c>
      <c r="U197" s="232">
        <f>(VLOOKUP($C197,Incurred_Real!$A$25:$BR$427,Incurred_Real!AX$1,FALSE))*$M197</f>
        <v>0</v>
      </c>
      <c r="V197" s="232">
        <f>(VLOOKUP($C197,Incurred_Real!$A$25:$BR$427,Incurred_Real!AY$1,FALSE))*$M197</f>
        <v>0</v>
      </c>
      <c r="W197" s="232">
        <f>(VLOOKUP($C197,Incurred_Real!$A$25:$BR$427,Incurred_Real!AZ$1,FALSE))*$M197</f>
        <v>0</v>
      </c>
      <c r="X197" s="232">
        <f>(VLOOKUP($C197,Incurred_Real!$A$25:$BR$427,Incurred_Real!BA$1,FALSE))*$M197</f>
        <v>0</v>
      </c>
      <c r="Y197" s="232">
        <f>(VLOOKUP($C197,Incurred_Real!$A$25:$BR$427,Incurred_Real!BB$1,FALSE))*$M197</f>
        <v>0</v>
      </c>
      <c r="Z197" s="232">
        <f>(VLOOKUP($C197,Incurred_Real!$A$25:$BR$427,Incurred_Real!BC$1,FALSE))*$M197</f>
        <v>0</v>
      </c>
      <c r="AA197" s="232">
        <f>(VLOOKUP($C197,Incurred_Real!$A$25:$BR$427,Incurred_Real!BD$1,FALSE))*$M197</f>
        <v>0</v>
      </c>
      <c r="AB197" s="232">
        <f>(VLOOKUP($C197,Incurred_Real!$A$25:$BR$427,Incurred_Real!BE$1,FALSE))*$M197</f>
        <v>0</v>
      </c>
      <c r="AC197" s="232">
        <f>(VLOOKUP($C197,Incurred_Real!$A$25:$BR$427,Incurred_Real!BF$1,FALSE))*$M197</f>
        <v>0</v>
      </c>
      <c r="AD197" s="232">
        <f>(VLOOKUP($C197,Incurred_Real!$A$25:$BR$427,Incurred_Real!BG$1,FALSE))*$M197</f>
        <v>0</v>
      </c>
      <c r="AE197" s="232">
        <f>(VLOOKUP($C197,Incurred_Real!$A$25:$BR$427,Incurred_Real!BH$1,FALSE))*$M197</f>
        <v>0</v>
      </c>
      <c r="AF197" s="232">
        <f>(VLOOKUP($C197,Incurred_Real!$A$25:$BR$427,Incurred_Real!BI$1,FALSE))*$M197</f>
        <v>0</v>
      </c>
      <c r="AG197" s="232">
        <f>(VLOOKUP($C197,Incurred_Real!$A$25:$BR$427,Incurred_Real!BJ$1,FALSE))*$M197</f>
        <v>0</v>
      </c>
      <c r="AH197" s="232">
        <f>(VLOOKUP($C197,Incurred_Real!$A$25:$BR$427,Incurred_Real!BK$1,FALSE))*$M197</f>
        <v>0</v>
      </c>
      <c r="AI197" s="232">
        <f>(VLOOKUP($C197,Incurred_Real!$A$25:$BR$427,Incurred_Real!BL$1,FALSE))*$M197</f>
        <v>0</v>
      </c>
      <c r="AJ197" s="232">
        <f>(VLOOKUP($C197,Incurred_Real!$A$25:$BR$427,Incurred_Real!BM$1,FALSE))*$M197</f>
        <v>0</v>
      </c>
      <c r="AK197" s="232">
        <f>(VLOOKUP($C197,Incurred_Real!$A$25:$BR$427,Incurred_Real!BN$1,FALSE))*$M197</f>
        <v>0</v>
      </c>
      <c r="AL197" s="232">
        <f>(VLOOKUP($C197,Incurred_Real!$A$25:$BR$427,Incurred_Real!BO$1,FALSE))*$M197</f>
        <v>0</v>
      </c>
      <c r="AM197" s="232">
        <f>(VLOOKUP($C197,Incurred_Real!$A$25:$BR$427,Incurred_Real!BP$1,FALSE))*$M197</f>
        <v>0</v>
      </c>
      <c r="AN197" s="232">
        <f>(VLOOKUP($C197,Incurred_Real!$A$25:$BR$427,Incurred_Real!BQ$1,FALSE))*$M197</f>
        <v>0</v>
      </c>
      <c r="AO197" s="232">
        <f>(VLOOKUP($C197,Incurred_Real!$A$25:$BR$427,Incurred_Real!BR$1,FALSE))*$M197</f>
        <v>0</v>
      </c>
      <c r="AP197" s="232">
        <f t="shared" ref="AP197:AP260" si="25">SUM(P197:AO197)</f>
        <v>806853.76402124157</v>
      </c>
      <c r="AR197" s="232" t="b">
        <f t="shared" si="22"/>
        <v>1</v>
      </c>
    </row>
    <row r="198" spans="3:44" x14ac:dyDescent="0.15">
      <c r="C198" s="11" t="s">
        <v>334</v>
      </c>
      <c r="D198" s="11" t="str">
        <f>VLOOKUP($C198,Incurred_Real!$A$24:$E$376,Incurred_Real!$B$1,FALSE)</f>
        <v>Database Platform Refresh 19-20</v>
      </c>
      <c r="E198" s="11" t="str">
        <f>VLOOKUP($C198,Incurred_Real!$A$24:$E$376,Incurred_Real!$D$1,FALSE)</f>
        <v>Information Technology</v>
      </c>
      <c r="F198" s="13">
        <f>IF(VLOOKUP($C198,Incurred_Real!$A$25:$AQ$426,Incurred_Real!$AL$1,FALSE)="Commissioned Extra",0,
IF(VLOOKUP($C198,Incurred_Real!$A$25:$AQ$426,Incurred_Real!$AK$1,FALSE)=F$4,VLOOKUP($C198,Incurred_Real!$A$25:$AQ$426,Incurred_Real!$AM$1,FALSE),0))</f>
        <v>0</v>
      </c>
      <c r="G198" s="13">
        <f>IF(VLOOKUP($C198,Incurred_Real!$A$25:$AQ$426,Incurred_Real!$AL$1,FALSE)="Commissioned Extra",0,
IF(VLOOKUP($C198,Incurred_Real!$A$25:$AQ$426,Incurred_Real!$AK$1,FALSE)=G$4,VLOOKUP($C198,Incurred_Real!$A$25:$AQ$426,Incurred_Real!$AM$1,FALSE),0))</f>
        <v>1539405.3224668992</v>
      </c>
      <c r="H198" s="13">
        <f>IF(VLOOKUP($C198,Incurred_Real!$A$25:$AQ$426,Incurred_Real!$AL$1,FALSE)="Commissioned Extra",0,
IF(VLOOKUP($C198,Incurred_Real!$A$25:$AQ$426,Incurred_Real!$AK$1,FALSE)=H$4,VLOOKUP($C198,Incurred_Real!$A$25:$AQ$426,Incurred_Real!$AM$1,FALSE),0))</f>
        <v>0</v>
      </c>
      <c r="I198" s="13">
        <f>IF(VLOOKUP($C198,Incurred_Real!$A$25:$AQ$426,Incurred_Real!$AL$1,FALSE)="Commissioned Extra",0,
IF(VLOOKUP($C198,Incurred_Real!$A$25:$AQ$426,Incurred_Real!$AK$1,FALSE)=I$4,VLOOKUP($C198,Incurred_Real!$A$25:$AQ$426,Incurred_Real!$AM$1,FALSE),0))</f>
        <v>0</v>
      </c>
      <c r="J198" s="13">
        <f>IF(VLOOKUP($C198,Incurred_Real!$A$25:$AQ$426,Incurred_Real!$AL$1,FALSE)="Commissioned Extra",0,
IF(VLOOKUP($C198,Incurred_Real!$A$25:$AQ$426,Incurred_Real!$AK$1,FALSE)=J$4,VLOOKUP($C198,Incurred_Real!$A$25:$AQ$426,Incurred_Real!$AM$1,FALSE),0))</f>
        <v>0</v>
      </c>
      <c r="K198" s="13">
        <f>IF(VLOOKUP($C198,Incurred_Real!$A$25:$AQ$426,Incurred_Real!$AL$1,FALSE)="Commissioned Extra",0,
IF(VLOOKUP($C198,Incurred_Real!$A$25:$AQ$426,Incurred_Real!$AK$1,FALSE)=K$4,VLOOKUP($C198,Incurred_Real!$A$25:$AQ$426,Incurred_Real!$AM$1,FALSE),0))</f>
        <v>0</v>
      </c>
      <c r="L198" s="13">
        <f>IF(VLOOKUP($C198,Incurred_Real!$A$25:$AQ$426,Incurred_Real!$AL$1,FALSE)="Commissioned Extra",0,
IF(VLOOKUP($C198,Incurred_Real!$A$25:$AQ$426,Incurred_Real!$AK$1,FALSE)=L$4,VLOOKUP($C198,Incurred_Real!$A$25:$AQ$426,Incurred_Real!$AM$1,FALSE),0))</f>
        <v>0</v>
      </c>
      <c r="M198" s="232">
        <f t="shared" si="23"/>
        <v>1539405.3224668992</v>
      </c>
      <c r="N198" s="232">
        <f t="shared" si="24"/>
        <v>2023</v>
      </c>
      <c r="P198" s="232">
        <f>(VLOOKUP($C198,Incurred_Real!$A$25:$BR$427,Incurred_Real!AS$1,FALSE))*$M198</f>
        <v>0</v>
      </c>
      <c r="Q198" s="232">
        <f>(VLOOKUP($C198,Incurred_Real!$A$25:$BR$427,Incurred_Real!AT$1,FALSE))*$M198</f>
        <v>0</v>
      </c>
      <c r="R198" s="232">
        <f>(VLOOKUP($C198,Incurred_Real!$A$25:$BR$427,Incurred_Real!AU$1,FALSE))*$M198</f>
        <v>0</v>
      </c>
      <c r="S198" s="232">
        <f>(VLOOKUP($C198,Incurred_Real!$A$25:$BR$427,Incurred_Real!AV$1,FALSE))*$M198</f>
        <v>1539405.3224668992</v>
      </c>
      <c r="T198" s="232">
        <f>(VLOOKUP($C198,Incurred_Real!$A$25:$BR$427,Incurred_Real!AW$1,FALSE))*$M198</f>
        <v>0</v>
      </c>
      <c r="U198" s="232">
        <f>(VLOOKUP($C198,Incurred_Real!$A$25:$BR$427,Incurred_Real!AX$1,FALSE))*$M198</f>
        <v>0</v>
      </c>
      <c r="V198" s="232">
        <f>(VLOOKUP($C198,Incurred_Real!$A$25:$BR$427,Incurred_Real!AY$1,FALSE))*$M198</f>
        <v>0</v>
      </c>
      <c r="W198" s="232">
        <f>(VLOOKUP($C198,Incurred_Real!$A$25:$BR$427,Incurred_Real!AZ$1,FALSE))*$M198</f>
        <v>0</v>
      </c>
      <c r="X198" s="232">
        <f>(VLOOKUP($C198,Incurred_Real!$A$25:$BR$427,Incurred_Real!BA$1,FALSE))*$M198</f>
        <v>0</v>
      </c>
      <c r="Y198" s="232">
        <f>(VLOOKUP($C198,Incurred_Real!$A$25:$BR$427,Incurred_Real!BB$1,FALSE))*$M198</f>
        <v>0</v>
      </c>
      <c r="Z198" s="232">
        <f>(VLOOKUP($C198,Incurred_Real!$A$25:$BR$427,Incurred_Real!BC$1,FALSE))*$M198</f>
        <v>0</v>
      </c>
      <c r="AA198" s="232">
        <f>(VLOOKUP($C198,Incurred_Real!$A$25:$BR$427,Incurred_Real!BD$1,FALSE))*$M198</f>
        <v>0</v>
      </c>
      <c r="AB198" s="232">
        <f>(VLOOKUP($C198,Incurred_Real!$A$25:$BR$427,Incurred_Real!BE$1,FALSE))*$M198</f>
        <v>0</v>
      </c>
      <c r="AC198" s="232">
        <f>(VLOOKUP($C198,Incurred_Real!$A$25:$BR$427,Incurred_Real!BF$1,FALSE))*$M198</f>
        <v>0</v>
      </c>
      <c r="AD198" s="232">
        <f>(VLOOKUP($C198,Incurred_Real!$A$25:$BR$427,Incurred_Real!BG$1,FALSE))*$M198</f>
        <v>0</v>
      </c>
      <c r="AE198" s="232">
        <f>(VLOOKUP($C198,Incurred_Real!$A$25:$BR$427,Incurred_Real!BH$1,FALSE))*$M198</f>
        <v>0</v>
      </c>
      <c r="AF198" s="232">
        <f>(VLOOKUP($C198,Incurred_Real!$A$25:$BR$427,Incurred_Real!BI$1,FALSE))*$M198</f>
        <v>0</v>
      </c>
      <c r="AG198" s="232">
        <f>(VLOOKUP($C198,Incurred_Real!$A$25:$BR$427,Incurred_Real!BJ$1,FALSE))*$M198</f>
        <v>0</v>
      </c>
      <c r="AH198" s="232">
        <f>(VLOOKUP($C198,Incurred_Real!$A$25:$BR$427,Incurred_Real!BK$1,FALSE))*$M198</f>
        <v>0</v>
      </c>
      <c r="AI198" s="232">
        <f>(VLOOKUP($C198,Incurred_Real!$A$25:$BR$427,Incurred_Real!BL$1,FALSE))*$M198</f>
        <v>0</v>
      </c>
      <c r="AJ198" s="232">
        <f>(VLOOKUP($C198,Incurred_Real!$A$25:$BR$427,Incurred_Real!BM$1,FALSE))*$M198</f>
        <v>0</v>
      </c>
      <c r="AK198" s="232">
        <f>(VLOOKUP($C198,Incurred_Real!$A$25:$BR$427,Incurred_Real!BN$1,FALSE))*$M198</f>
        <v>0</v>
      </c>
      <c r="AL198" s="232">
        <f>(VLOOKUP($C198,Incurred_Real!$A$25:$BR$427,Incurred_Real!BO$1,FALSE))*$M198</f>
        <v>0</v>
      </c>
      <c r="AM198" s="232">
        <f>(VLOOKUP($C198,Incurred_Real!$A$25:$BR$427,Incurred_Real!BP$1,FALSE))*$M198</f>
        <v>0</v>
      </c>
      <c r="AN198" s="232">
        <f>(VLOOKUP($C198,Incurred_Real!$A$25:$BR$427,Incurred_Real!BQ$1,FALSE))*$M198</f>
        <v>0</v>
      </c>
      <c r="AO198" s="232">
        <f>(VLOOKUP($C198,Incurred_Real!$A$25:$BR$427,Incurred_Real!BR$1,FALSE))*$M198</f>
        <v>0</v>
      </c>
      <c r="AP198" s="232">
        <f t="shared" si="25"/>
        <v>1539405.3224668992</v>
      </c>
      <c r="AR198" s="232" t="b">
        <f t="shared" si="22"/>
        <v>1</v>
      </c>
    </row>
    <row r="199" spans="3:44" x14ac:dyDescent="0.15">
      <c r="C199" s="11" t="s">
        <v>335</v>
      </c>
      <c r="D199" s="11" t="str">
        <f>VLOOKUP($C199,Incurred_Real!$A$24:$E$376,Incurred_Real!$B$1,FALSE)</f>
        <v>Back Up Control and Data Centre</v>
      </c>
      <c r="E199" s="11" t="str">
        <f>VLOOKUP($C199,Incurred_Real!$A$24:$E$376,Incurred_Real!$D$1,FALSE)</f>
        <v>Security/Compliance</v>
      </c>
      <c r="F199" s="13">
        <f>IF(VLOOKUP($C199,Incurred_Real!$A$25:$AQ$426,Incurred_Real!$AL$1,FALSE)="Commissioned Extra",0,
IF(VLOOKUP($C199,Incurred_Real!$A$25:$AQ$426,Incurred_Real!$AK$1,FALSE)=F$4,VLOOKUP($C199,Incurred_Real!$A$25:$AQ$426,Incurred_Real!$AM$1,FALSE),0))</f>
        <v>0</v>
      </c>
      <c r="G199" s="13">
        <f>IF(VLOOKUP($C199,Incurred_Real!$A$25:$AQ$426,Incurred_Real!$AL$1,FALSE)="Commissioned Extra",0,
IF(VLOOKUP($C199,Incurred_Real!$A$25:$AQ$426,Incurred_Real!$AK$1,FALSE)=G$4,VLOOKUP($C199,Incurred_Real!$A$25:$AQ$426,Incurred_Real!$AM$1,FALSE),0))</f>
        <v>0</v>
      </c>
      <c r="H199" s="13">
        <f>IF(VLOOKUP($C199,Incurred_Real!$A$25:$AQ$426,Incurred_Real!$AL$1,FALSE)="Commissioned Extra",0,
IF(VLOOKUP($C199,Incurred_Real!$A$25:$AQ$426,Incurred_Real!$AK$1,FALSE)=H$4,VLOOKUP($C199,Incurred_Real!$A$25:$AQ$426,Incurred_Real!$AM$1,FALSE),0))</f>
        <v>0</v>
      </c>
      <c r="I199" s="13">
        <f>IF(VLOOKUP($C199,Incurred_Real!$A$25:$AQ$426,Incurred_Real!$AL$1,FALSE)="Commissioned Extra",0,
IF(VLOOKUP($C199,Incurred_Real!$A$25:$AQ$426,Incurred_Real!$AK$1,FALSE)=I$4,VLOOKUP($C199,Incurred_Real!$A$25:$AQ$426,Incurred_Real!$AM$1,FALSE),0))</f>
        <v>0</v>
      </c>
      <c r="J199" s="13">
        <f>IF(VLOOKUP($C199,Incurred_Real!$A$25:$AQ$426,Incurred_Real!$AL$1,FALSE)="Commissioned Extra",0,
IF(VLOOKUP($C199,Incurred_Real!$A$25:$AQ$426,Incurred_Real!$AK$1,FALSE)=J$4,VLOOKUP($C199,Incurred_Real!$A$25:$AQ$426,Incurred_Real!$AM$1,FALSE),0))</f>
        <v>0</v>
      </c>
      <c r="K199" s="13">
        <f>IF(VLOOKUP($C199,Incurred_Real!$A$25:$AQ$426,Incurred_Real!$AL$1,FALSE)="Commissioned Extra",0,
IF(VLOOKUP($C199,Incurred_Real!$A$25:$AQ$426,Incurred_Real!$AK$1,FALSE)=K$4,VLOOKUP($C199,Incurred_Real!$A$25:$AQ$426,Incurred_Real!$AM$1,FALSE),0))</f>
        <v>0</v>
      </c>
      <c r="L199" s="13">
        <f>IF(VLOOKUP($C199,Incurred_Real!$A$25:$AQ$426,Incurred_Real!$AL$1,FALSE)="Commissioned Extra",0,
IF(VLOOKUP($C199,Incurred_Real!$A$25:$AQ$426,Incurred_Real!$AK$1,FALSE)=L$4,VLOOKUP($C199,Incurred_Real!$A$25:$AQ$426,Incurred_Real!$AM$1,FALSE),0))</f>
        <v>0</v>
      </c>
      <c r="M199" s="232">
        <f t="shared" si="23"/>
        <v>0</v>
      </c>
      <c r="N199" s="232" t="str">
        <f t="shared" si="24"/>
        <v/>
      </c>
      <c r="P199" s="232">
        <f>(VLOOKUP($C199,Incurred_Real!$A$25:$BR$427,Incurred_Real!AS$1,FALSE))*$M199</f>
        <v>0</v>
      </c>
      <c r="Q199" s="232">
        <f>(VLOOKUP($C199,Incurred_Real!$A$25:$BR$427,Incurred_Real!AT$1,FALSE))*$M199</f>
        <v>0</v>
      </c>
      <c r="R199" s="232">
        <f>(VLOOKUP($C199,Incurred_Real!$A$25:$BR$427,Incurred_Real!AU$1,FALSE))*$M199</f>
        <v>0</v>
      </c>
      <c r="S199" s="232">
        <f>(VLOOKUP($C199,Incurred_Real!$A$25:$BR$427,Incurred_Real!AV$1,FALSE))*$M199</f>
        <v>0</v>
      </c>
      <c r="T199" s="232">
        <f>(VLOOKUP($C199,Incurred_Real!$A$25:$BR$427,Incurred_Real!AW$1,FALSE))*$M199</f>
        <v>0</v>
      </c>
      <c r="U199" s="232">
        <f>(VLOOKUP($C199,Incurred_Real!$A$25:$BR$427,Incurred_Real!AX$1,FALSE))*$M199</f>
        <v>0</v>
      </c>
      <c r="V199" s="232">
        <f>(VLOOKUP($C199,Incurred_Real!$A$25:$BR$427,Incurred_Real!AY$1,FALSE))*$M199</f>
        <v>0</v>
      </c>
      <c r="W199" s="232">
        <f>(VLOOKUP($C199,Incurred_Real!$A$25:$BR$427,Incurred_Real!AZ$1,FALSE))*$M199</f>
        <v>0</v>
      </c>
      <c r="X199" s="232">
        <f>(VLOOKUP($C199,Incurred_Real!$A$25:$BR$427,Incurred_Real!BA$1,FALSE))*$M199</f>
        <v>0</v>
      </c>
      <c r="Y199" s="232">
        <f>(VLOOKUP($C199,Incurred_Real!$A$25:$BR$427,Incurred_Real!BB$1,FALSE))*$M199</f>
        <v>0</v>
      </c>
      <c r="Z199" s="232">
        <f>(VLOOKUP($C199,Incurred_Real!$A$25:$BR$427,Incurred_Real!BC$1,FALSE))*$M199</f>
        <v>0</v>
      </c>
      <c r="AA199" s="232">
        <f>(VLOOKUP($C199,Incurred_Real!$A$25:$BR$427,Incurred_Real!BD$1,FALSE))*$M199</f>
        <v>0</v>
      </c>
      <c r="AB199" s="232">
        <f>(VLOOKUP($C199,Incurred_Real!$A$25:$BR$427,Incurred_Real!BE$1,FALSE))*$M199</f>
        <v>0</v>
      </c>
      <c r="AC199" s="232">
        <f>(VLOOKUP($C199,Incurred_Real!$A$25:$BR$427,Incurred_Real!BF$1,FALSE))*$M199</f>
        <v>0</v>
      </c>
      <c r="AD199" s="232">
        <f>(VLOOKUP($C199,Incurred_Real!$A$25:$BR$427,Incurred_Real!BG$1,FALSE))*$M199</f>
        <v>0</v>
      </c>
      <c r="AE199" s="232">
        <f>(VLOOKUP($C199,Incurred_Real!$A$25:$BR$427,Incurred_Real!BH$1,FALSE))*$M199</f>
        <v>0</v>
      </c>
      <c r="AF199" s="232">
        <f>(VLOOKUP($C199,Incurred_Real!$A$25:$BR$427,Incurred_Real!BI$1,FALSE))*$M199</f>
        <v>0</v>
      </c>
      <c r="AG199" s="232">
        <f>(VLOOKUP($C199,Incurred_Real!$A$25:$BR$427,Incurred_Real!BJ$1,FALSE))*$M199</f>
        <v>0</v>
      </c>
      <c r="AH199" s="232">
        <f>(VLOOKUP($C199,Incurred_Real!$A$25:$BR$427,Incurred_Real!BK$1,FALSE))*$M199</f>
        <v>0</v>
      </c>
      <c r="AI199" s="232">
        <f>(VLOOKUP($C199,Incurred_Real!$A$25:$BR$427,Incurred_Real!BL$1,FALSE))*$M199</f>
        <v>0</v>
      </c>
      <c r="AJ199" s="232">
        <f>(VLOOKUP($C199,Incurred_Real!$A$25:$BR$427,Incurred_Real!BM$1,FALSE))*$M199</f>
        <v>0</v>
      </c>
      <c r="AK199" s="232">
        <f>(VLOOKUP($C199,Incurred_Real!$A$25:$BR$427,Incurred_Real!BN$1,FALSE))*$M199</f>
        <v>0</v>
      </c>
      <c r="AL199" s="232">
        <f>(VLOOKUP($C199,Incurred_Real!$A$25:$BR$427,Incurred_Real!BO$1,FALSE))*$M199</f>
        <v>0</v>
      </c>
      <c r="AM199" s="232">
        <f>(VLOOKUP($C199,Incurred_Real!$A$25:$BR$427,Incurred_Real!BP$1,FALSE))*$M199</f>
        <v>0</v>
      </c>
      <c r="AN199" s="232">
        <f>(VLOOKUP($C199,Incurred_Real!$A$25:$BR$427,Incurred_Real!BQ$1,FALSE))*$M199</f>
        <v>0</v>
      </c>
      <c r="AO199" s="232">
        <f>(VLOOKUP($C199,Incurred_Real!$A$25:$BR$427,Incurred_Real!BR$1,FALSE))*$M199</f>
        <v>0</v>
      </c>
      <c r="AP199" s="232">
        <f t="shared" si="25"/>
        <v>0</v>
      </c>
      <c r="AR199" s="232" t="b">
        <f t="shared" si="22"/>
        <v>1</v>
      </c>
    </row>
    <row r="200" spans="3:44" x14ac:dyDescent="0.15">
      <c r="C200" s="11" t="s">
        <v>337</v>
      </c>
      <c r="D200" s="11" t="str">
        <f>VLOOKUP($C200,Incurred_Real!$A$24:$E$376,Incurred_Real!$B$1,FALSE)</f>
        <v>Davenport Under-voltage Load Shedding</v>
      </c>
      <c r="E200" s="11" t="str">
        <f>VLOOKUP($C200,Incurred_Real!$A$24:$E$376,Incurred_Real!$D$1,FALSE)</f>
        <v>Security/Compliance</v>
      </c>
      <c r="F200" s="13">
        <f>IF(VLOOKUP($C200,Incurred_Real!$A$25:$AQ$426,Incurred_Real!$AL$1,FALSE)="Commissioned Extra",0,
IF(VLOOKUP($C200,Incurred_Real!$A$25:$AQ$426,Incurred_Real!$AK$1,FALSE)=F$4,VLOOKUP($C200,Incurred_Real!$A$25:$AQ$426,Incurred_Real!$AM$1,FALSE),0))</f>
        <v>0</v>
      </c>
      <c r="G200" s="13">
        <f>IF(VLOOKUP($C200,Incurred_Real!$A$25:$AQ$426,Incurred_Real!$AL$1,FALSE)="Commissioned Extra",0,
IF(VLOOKUP($C200,Incurred_Real!$A$25:$AQ$426,Incurred_Real!$AK$1,FALSE)=G$4,VLOOKUP($C200,Incurred_Real!$A$25:$AQ$426,Incurred_Real!$AM$1,FALSE),0))</f>
        <v>0</v>
      </c>
      <c r="H200" s="13">
        <f>IF(VLOOKUP($C200,Incurred_Real!$A$25:$AQ$426,Incurred_Real!$AL$1,FALSE)="Commissioned Extra",0,
IF(VLOOKUP($C200,Incurred_Real!$A$25:$AQ$426,Incurred_Real!$AK$1,FALSE)=H$4,VLOOKUP($C200,Incurred_Real!$A$25:$AQ$426,Incurred_Real!$AM$1,FALSE),0))</f>
        <v>0</v>
      </c>
      <c r="I200" s="13">
        <f>IF(VLOOKUP($C200,Incurred_Real!$A$25:$AQ$426,Incurred_Real!$AL$1,FALSE)="Commissioned Extra",0,
IF(VLOOKUP($C200,Incurred_Real!$A$25:$AQ$426,Incurred_Real!$AK$1,FALSE)=I$4,VLOOKUP($C200,Incurred_Real!$A$25:$AQ$426,Incurred_Real!$AM$1,FALSE),0))</f>
        <v>0</v>
      </c>
      <c r="J200" s="13">
        <f>IF(VLOOKUP($C200,Incurred_Real!$A$25:$AQ$426,Incurred_Real!$AL$1,FALSE)="Commissioned Extra",0,
IF(VLOOKUP($C200,Incurred_Real!$A$25:$AQ$426,Incurred_Real!$AK$1,FALSE)=J$4,VLOOKUP($C200,Incurred_Real!$A$25:$AQ$426,Incurred_Real!$AM$1,FALSE),0))</f>
        <v>0</v>
      </c>
      <c r="K200" s="13">
        <f>IF(VLOOKUP($C200,Incurred_Real!$A$25:$AQ$426,Incurred_Real!$AL$1,FALSE)="Commissioned Extra",0,
IF(VLOOKUP($C200,Incurred_Real!$A$25:$AQ$426,Incurred_Real!$AK$1,FALSE)=K$4,VLOOKUP($C200,Incurred_Real!$A$25:$AQ$426,Incurred_Real!$AM$1,FALSE),0))</f>
        <v>0</v>
      </c>
      <c r="L200" s="13">
        <f>IF(VLOOKUP($C200,Incurred_Real!$A$25:$AQ$426,Incurred_Real!$AL$1,FALSE)="Commissioned Extra",0,
IF(VLOOKUP($C200,Incurred_Real!$A$25:$AQ$426,Incurred_Real!$AK$1,FALSE)=L$4,VLOOKUP($C200,Incurred_Real!$A$25:$AQ$426,Incurred_Real!$AM$1,FALSE),0))</f>
        <v>0</v>
      </c>
      <c r="M200" s="232">
        <f t="shared" si="23"/>
        <v>0</v>
      </c>
      <c r="N200" s="232" t="str">
        <f t="shared" si="24"/>
        <v/>
      </c>
      <c r="P200" s="232">
        <f>(VLOOKUP($C200,Incurred_Real!$A$25:$BR$427,Incurred_Real!AS$1,FALSE))*$M200</f>
        <v>0</v>
      </c>
      <c r="Q200" s="232">
        <f>(VLOOKUP($C200,Incurred_Real!$A$25:$BR$427,Incurred_Real!AT$1,FALSE))*$M200</f>
        <v>0</v>
      </c>
      <c r="R200" s="232">
        <f>(VLOOKUP($C200,Incurred_Real!$A$25:$BR$427,Incurred_Real!AU$1,FALSE))*$M200</f>
        <v>0</v>
      </c>
      <c r="S200" s="232">
        <f>(VLOOKUP($C200,Incurred_Real!$A$25:$BR$427,Incurred_Real!AV$1,FALSE))*$M200</f>
        <v>0</v>
      </c>
      <c r="T200" s="232">
        <f>(VLOOKUP($C200,Incurred_Real!$A$25:$BR$427,Incurred_Real!AW$1,FALSE))*$M200</f>
        <v>0</v>
      </c>
      <c r="U200" s="232">
        <f>(VLOOKUP($C200,Incurred_Real!$A$25:$BR$427,Incurred_Real!AX$1,FALSE))*$M200</f>
        <v>0</v>
      </c>
      <c r="V200" s="232">
        <f>(VLOOKUP($C200,Incurred_Real!$A$25:$BR$427,Incurred_Real!AY$1,FALSE))*$M200</f>
        <v>0</v>
      </c>
      <c r="W200" s="232">
        <f>(VLOOKUP($C200,Incurred_Real!$A$25:$BR$427,Incurred_Real!AZ$1,FALSE))*$M200</f>
        <v>0</v>
      </c>
      <c r="X200" s="232">
        <f>(VLOOKUP($C200,Incurred_Real!$A$25:$BR$427,Incurred_Real!BA$1,FALSE))*$M200</f>
        <v>0</v>
      </c>
      <c r="Y200" s="232">
        <f>(VLOOKUP($C200,Incurred_Real!$A$25:$BR$427,Incurred_Real!BB$1,FALSE))*$M200</f>
        <v>0</v>
      </c>
      <c r="Z200" s="232">
        <f>(VLOOKUP($C200,Incurred_Real!$A$25:$BR$427,Incurred_Real!BC$1,FALSE))*$M200</f>
        <v>0</v>
      </c>
      <c r="AA200" s="232">
        <f>(VLOOKUP($C200,Incurred_Real!$A$25:$BR$427,Incurred_Real!BD$1,FALSE))*$M200</f>
        <v>0</v>
      </c>
      <c r="AB200" s="232">
        <f>(VLOOKUP($C200,Incurred_Real!$A$25:$BR$427,Incurred_Real!BE$1,FALSE))*$M200</f>
        <v>0</v>
      </c>
      <c r="AC200" s="232">
        <f>(VLOOKUP($C200,Incurred_Real!$A$25:$BR$427,Incurred_Real!BF$1,FALSE))*$M200</f>
        <v>0</v>
      </c>
      <c r="AD200" s="232">
        <f>(VLOOKUP($C200,Incurred_Real!$A$25:$BR$427,Incurred_Real!BG$1,FALSE))*$M200</f>
        <v>0</v>
      </c>
      <c r="AE200" s="232">
        <f>(VLOOKUP($C200,Incurred_Real!$A$25:$BR$427,Incurred_Real!BH$1,FALSE))*$M200</f>
        <v>0</v>
      </c>
      <c r="AF200" s="232">
        <f>(VLOOKUP($C200,Incurred_Real!$A$25:$BR$427,Incurred_Real!BI$1,FALSE))*$M200</f>
        <v>0</v>
      </c>
      <c r="AG200" s="232">
        <f>(VLOOKUP($C200,Incurred_Real!$A$25:$BR$427,Incurred_Real!BJ$1,FALSE))*$M200</f>
        <v>0</v>
      </c>
      <c r="AH200" s="232">
        <f>(VLOOKUP($C200,Incurred_Real!$A$25:$BR$427,Incurred_Real!BK$1,FALSE))*$M200</f>
        <v>0</v>
      </c>
      <c r="AI200" s="232">
        <f>(VLOOKUP($C200,Incurred_Real!$A$25:$BR$427,Incurred_Real!BL$1,FALSE))*$M200</f>
        <v>0</v>
      </c>
      <c r="AJ200" s="232">
        <f>(VLOOKUP($C200,Incurred_Real!$A$25:$BR$427,Incurred_Real!BM$1,FALSE))*$M200</f>
        <v>0</v>
      </c>
      <c r="AK200" s="232">
        <f>(VLOOKUP($C200,Incurred_Real!$A$25:$BR$427,Incurred_Real!BN$1,FALSE))*$M200</f>
        <v>0</v>
      </c>
      <c r="AL200" s="232">
        <f>(VLOOKUP($C200,Incurred_Real!$A$25:$BR$427,Incurred_Real!BO$1,FALSE))*$M200</f>
        <v>0</v>
      </c>
      <c r="AM200" s="232">
        <f>(VLOOKUP($C200,Incurred_Real!$A$25:$BR$427,Incurred_Real!BP$1,FALSE))*$M200</f>
        <v>0</v>
      </c>
      <c r="AN200" s="232">
        <f>(VLOOKUP($C200,Incurred_Real!$A$25:$BR$427,Incurred_Real!BQ$1,FALSE))*$M200</f>
        <v>0</v>
      </c>
      <c r="AO200" s="232">
        <f>(VLOOKUP($C200,Incurred_Real!$A$25:$BR$427,Incurred_Real!BR$1,FALSE))*$M200</f>
        <v>0</v>
      </c>
      <c r="AP200" s="232">
        <f t="shared" si="25"/>
        <v>0</v>
      </c>
      <c r="AR200" s="232" t="b">
        <f t="shared" si="22"/>
        <v>1</v>
      </c>
    </row>
    <row r="201" spans="3:44" x14ac:dyDescent="0.15">
      <c r="C201" s="11" t="s">
        <v>339</v>
      </c>
      <c r="D201" s="11" t="str">
        <f>VLOOKUP($C201,Incurred_Real!$A$24:$E$376,Incurred_Real!$B$1,FALSE)</f>
        <v>Monash and Berri Relay Replacement</v>
      </c>
      <c r="E201" s="11" t="str">
        <f>VLOOKUP($C201,Incurred_Real!$A$24:$E$376,Incurred_Real!$D$1,FALSE)</f>
        <v>Replacement</v>
      </c>
      <c r="F201" s="13">
        <f>IF(VLOOKUP($C201,Incurred_Real!$A$25:$AQ$426,Incurred_Real!$AL$1,FALSE)="Commissioned Extra",0,
IF(VLOOKUP($C201,Incurred_Real!$A$25:$AQ$426,Incurred_Real!$AK$1,FALSE)=F$4,VLOOKUP($C201,Incurred_Real!$A$25:$AQ$426,Incurred_Real!$AM$1,FALSE),0))</f>
        <v>0</v>
      </c>
      <c r="G201" s="13">
        <f>IF(VLOOKUP($C201,Incurred_Real!$A$25:$AQ$426,Incurred_Real!$AL$1,FALSE)="Commissioned Extra",0,
IF(VLOOKUP($C201,Incurred_Real!$A$25:$AQ$426,Incurred_Real!$AK$1,FALSE)=G$4,VLOOKUP($C201,Incurred_Real!$A$25:$AQ$426,Incurred_Real!$AM$1,FALSE),0))</f>
        <v>0</v>
      </c>
      <c r="H201" s="13">
        <f>IF(VLOOKUP($C201,Incurred_Real!$A$25:$AQ$426,Incurred_Real!$AL$1,FALSE)="Commissioned Extra",0,
IF(VLOOKUP($C201,Incurred_Real!$A$25:$AQ$426,Incurred_Real!$AK$1,FALSE)=H$4,VLOOKUP($C201,Incurred_Real!$A$25:$AQ$426,Incurred_Real!$AM$1,FALSE),0))</f>
        <v>0</v>
      </c>
      <c r="I201" s="13">
        <f>IF(VLOOKUP($C201,Incurred_Real!$A$25:$AQ$426,Incurred_Real!$AL$1,FALSE)="Commissioned Extra",0,
IF(VLOOKUP($C201,Incurred_Real!$A$25:$AQ$426,Incurred_Real!$AK$1,FALSE)=I$4,VLOOKUP($C201,Incurred_Real!$A$25:$AQ$426,Incurred_Real!$AM$1,FALSE),0))</f>
        <v>0</v>
      </c>
      <c r="J201" s="13">
        <f>IF(VLOOKUP($C201,Incurred_Real!$A$25:$AQ$426,Incurred_Real!$AL$1,FALSE)="Commissioned Extra",0,
IF(VLOOKUP($C201,Incurred_Real!$A$25:$AQ$426,Incurred_Real!$AK$1,FALSE)=J$4,VLOOKUP($C201,Incurred_Real!$A$25:$AQ$426,Incurred_Real!$AM$1,FALSE),0))</f>
        <v>0</v>
      </c>
      <c r="K201" s="13">
        <f>IF(VLOOKUP($C201,Incurred_Real!$A$25:$AQ$426,Incurred_Real!$AL$1,FALSE)="Commissioned Extra",0,
IF(VLOOKUP($C201,Incurred_Real!$A$25:$AQ$426,Incurred_Real!$AK$1,FALSE)=K$4,VLOOKUP($C201,Incurred_Real!$A$25:$AQ$426,Incurred_Real!$AM$1,FALSE),0))</f>
        <v>0</v>
      </c>
      <c r="L201" s="13">
        <f>IF(VLOOKUP($C201,Incurred_Real!$A$25:$AQ$426,Incurred_Real!$AL$1,FALSE)="Commissioned Extra",0,
IF(VLOOKUP($C201,Incurred_Real!$A$25:$AQ$426,Incurred_Real!$AK$1,FALSE)=L$4,VLOOKUP($C201,Incurred_Real!$A$25:$AQ$426,Incurred_Real!$AM$1,FALSE),0))</f>
        <v>0</v>
      </c>
      <c r="M201" s="232">
        <f t="shared" si="23"/>
        <v>0</v>
      </c>
      <c r="N201" s="232" t="str">
        <f t="shared" si="24"/>
        <v/>
      </c>
      <c r="P201" s="232">
        <f>(VLOOKUP($C201,Incurred_Real!$A$25:$BR$427,Incurred_Real!AS$1,FALSE))*$M201</f>
        <v>0</v>
      </c>
      <c r="Q201" s="232">
        <f>(VLOOKUP($C201,Incurred_Real!$A$25:$BR$427,Incurred_Real!AT$1,FALSE))*$M201</f>
        <v>0</v>
      </c>
      <c r="R201" s="232">
        <f>(VLOOKUP($C201,Incurred_Real!$A$25:$BR$427,Incurred_Real!AU$1,FALSE))*$M201</f>
        <v>0</v>
      </c>
      <c r="S201" s="232">
        <f>(VLOOKUP($C201,Incurred_Real!$A$25:$BR$427,Incurred_Real!AV$1,FALSE))*$M201</f>
        <v>0</v>
      </c>
      <c r="T201" s="232">
        <f>(VLOOKUP($C201,Incurred_Real!$A$25:$BR$427,Incurred_Real!AW$1,FALSE))*$M201</f>
        <v>0</v>
      </c>
      <c r="U201" s="232">
        <f>(VLOOKUP($C201,Incurred_Real!$A$25:$BR$427,Incurred_Real!AX$1,FALSE))*$M201</f>
        <v>0</v>
      </c>
      <c r="V201" s="232">
        <f>(VLOOKUP($C201,Incurred_Real!$A$25:$BR$427,Incurred_Real!AY$1,FALSE))*$M201</f>
        <v>0</v>
      </c>
      <c r="W201" s="232">
        <f>(VLOOKUP($C201,Incurred_Real!$A$25:$BR$427,Incurred_Real!AZ$1,FALSE))*$M201</f>
        <v>0</v>
      </c>
      <c r="X201" s="232">
        <f>(VLOOKUP($C201,Incurred_Real!$A$25:$BR$427,Incurred_Real!BA$1,FALSE))*$M201</f>
        <v>0</v>
      </c>
      <c r="Y201" s="232">
        <f>(VLOOKUP($C201,Incurred_Real!$A$25:$BR$427,Incurred_Real!BB$1,FALSE))*$M201</f>
        <v>0</v>
      </c>
      <c r="Z201" s="232">
        <f>(VLOOKUP($C201,Incurred_Real!$A$25:$BR$427,Incurred_Real!BC$1,FALSE))*$M201</f>
        <v>0</v>
      </c>
      <c r="AA201" s="232">
        <f>(VLOOKUP($C201,Incurred_Real!$A$25:$BR$427,Incurred_Real!BD$1,FALSE))*$M201</f>
        <v>0</v>
      </c>
      <c r="AB201" s="232">
        <f>(VLOOKUP($C201,Incurred_Real!$A$25:$BR$427,Incurred_Real!BE$1,FALSE))*$M201</f>
        <v>0</v>
      </c>
      <c r="AC201" s="232">
        <f>(VLOOKUP($C201,Incurred_Real!$A$25:$BR$427,Incurred_Real!BF$1,FALSE))*$M201</f>
        <v>0</v>
      </c>
      <c r="AD201" s="232">
        <f>(VLOOKUP($C201,Incurred_Real!$A$25:$BR$427,Incurred_Real!BG$1,FALSE))*$M201</f>
        <v>0</v>
      </c>
      <c r="AE201" s="232">
        <f>(VLOOKUP($C201,Incurred_Real!$A$25:$BR$427,Incurred_Real!BH$1,FALSE))*$M201</f>
        <v>0</v>
      </c>
      <c r="AF201" s="232">
        <f>(VLOOKUP($C201,Incurred_Real!$A$25:$BR$427,Incurred_Real!BI$1,FALSE))*$M201</f>
        <v>0</v>
      </c>
      <c r="AG201" s="232">
        <f>(VLOOKUP($C201,Incurred_Real!$A$25:$BR$427,Incurred_Real!BJ$1,FALSE))*$M201</f>
        <v>0</v>
      </c>
      <c r="AH201" s="232">
        <f>(VLOOKUP($C201,Incurred_Real!$A$25:$BR$427,Incurred_Real!BK$1,FALSE))*$M201</f>
        <v>0</v>
      </c>
      <c r="AI201" s="232">
        <f>(VLOOKUP($C201,Incurred_Real!$A$25:$BR$427,Incurred_Real!BL$1,FALSE))*$M201</f>
        <v>0</v>
      </c>
      <c r="AJ201" s="232">
        <f>(VLOOKUP($C201,Incurred_Real!$A$25:$BR$427,Incurred_Real!BM$1,FALSE))*$M201</f>
        <v>0</v>
      </c>
      <c r="AK201" s="232">
        <f>(VLOOKUP($C201,Incurred_Real!$A$25:$BR$427,Incurred_Real!BN$1,FALSE))*$M201</f>
        <v>0</v>
      </c>
      <c r="AL201" s="232">
        <f>(VLOOKUP($C201,Incurred_Real!$A$25:$BR$427,Incurred_Real!BO$1,FALSE))*$M201</f>
        <v>0</v>
      </c>
      <c r="AM201" s="232">
        <f>(VLOOKUP($C201,Incurred_Real!$A$25:$BR$427,Incurred_Real!BP$1,FALSE))*$M201</f>
        <v>0</v>
      </c>
      <c r="AN201" s="232">
        <f>(VLOOKUP($C201,Incurred_Real!$A$25:$BR$427,Incurred_Real!BQ$1,FALSE))*$M201</f>
        <v>0</v>
      </c>
      <c r="AO201" s="232">
        <f>(VLOOKUP($C201,Incurred_Real!$A$25:$BR$427,Incurred_Real!BR$1,FALSE))*$M201</f>
        <v>0</v>
      </c>
      <c r="AP201" s="232">
        <f t="shared" si="25"/>
        <v>0</v>
      </c>
      <c r="AR201" s="232" t="b">
        <f t="shared" si="22"/>
        <v>1</v>
      </c>
    </row>
    <row r="202" spans="3:44" x14ac:dyDescent="0.15">
      <c r="C202" s="11" t="s">
        <v>341</v>
      </c>
      <c r="D202" s="11" t="str">
        <f>VLOOKUP($C202,Incurred_Real!$A$24:$E$376,Incurred_Real!$B$1,FALSE)</f>
        <v>GE D20 RTU Product Upgrades</v>
      </c>
      <c r="E202" s="11" t="str">
        <f>VLOOKUP($C202,Incurred_Real!$A$24:$E$376,Incurred_Real!$D$1,FALSE)</f>
        <v>Replacement</v>
      </c>
      <c r="F202" s="13">
        <f>IF(VLOOKUP($C202,Incurred_Real!$A$25:$AQ$426,Incurred_Real!$AL$1,FALSE)="Commissioned Extra",0,
IF(VLOOKUP($C202,Incurred_Real!$A$25:$AQ$426,Incurred_Real!$AK$1,FALSE)=F$4,VLOOKUP($C202,Incurred_Real!$A$25:$AQ$426,Incurred_Real!$AM$1,FALSE),0))</f>
        <v>0</v>
      </c>
      <c r="G202" s="13">
        <f>IF(VLOOKUP($C202,Incurred_Real!$A$25:$AQ$426,Incurred_Real!$AL$1,FALSE)="Commissioned Extra",0,
IF(VLOOKUP($C202,Incurred_Real!$A$25:$AQ$426,Incurred_Real!$AK$1,FALSE)=G$4,VLOOKUP($C202,Incurred_Real!$A$25:$AQ$426,Incurred_Real!$AM$1,FALSE),0))</f>
        <v>0</v>
      </c>
      <c r="H202" s="13">
        <f>IF(VLOOKUP($C202,Incurred_Real!$A$25:$AQ$426,Incurred_Real!$AL$1,FALSE)="Commissioned Extra",0,
IF(VLOOKUP($C202,Incurred_Real!$A$25:$AQ$426,Incurred_Real!$AK$1,FALSE)=H$4,VLOOKUP($C202,Incurred_Real!$A$25:$AQ$426,Incurred_Real!$AM$1,FALSE),0))</f>
        <v>0</v>
      </c>
      <c r="I202" s="13">
        <f>IF(VLOOKUP($C202,Incurred_Real!$A$25:$AQ$426,Incurred_Real!$AL$1,FALSE)="Commissioned Extra",0,
IF(VLOOKUP($C202,Incurred_Real!$A$25:$AQ$426,Incurred_Real!$AK$1,FALSE)=I$4,VLOOKUP($C202,Incurred_Real!$A$25:$AQ$426,Incurred_Real!$AM$1,FALSE),0))</f>
        <v>0</v>
      </c>
      <c r="J202" s="13">
        <f>IF(VLOOKUP($C202,Incurred_Real!$A$25:$AQ$426,Incurred_Real!$AL$1,FALSE)="Commissioned Extra",0,
IF(VLOOKUP($C202,Incurred_Real!$A$25:$AQ$426,Incurred_Real!$AK$1,FALSE)=J$4,VLOOKUP($C202,Incurred_Real!$A$25:$AQ$426,Incurred_Real!$AM$1,FALSE),0))</f>
        <v>0</v>
      </c>
      <c r="K202" s="13">
        <f>IF(VLOOKUP($C202,Incurred_Real!$A$25:$AQ$426,Incurred_Real!$AL$1,FALSE)="Commissioned Extra",0,
IF(VLOOKUP($C202,Incurred_Real!$A$25:$AQ$426,Incurred_Real!$AK$1,FALSE)=K$4,VLOOKUP($C202,Incurred_Real!$A$25:$AQ$426,Incurred_Real!$AM$1,FALSE),0))</f>
        <v>0</v>
      </c>
      <c r="L202" s="13">
        <f>IF(VLOOKUP($C202,Incurred_Real!$A$25:$AQ$426,Incurred_Real!$AL$1,FALSE)="Commissioned Extra",0,
IF(VLOOKUP($C202,Incurred_Real!$A$25:$AQ$426,Incurred_Real!$AK$1,FALSE)=L$4,VLOOKUP($C202,Incurred_Real!$A$25:$AQ$426,Incurred_Real!$AM$1,FALSE),0))</f>
        <v>0</v>
      </c>
      <c r="M202" s="232">
        <f t="shared" si="23"/>
        <v>0</v>
      </c>
      <c r="N202" s="232" t="str">
        <f t="shared" si="24"/>
        <v/>
      </c>
      <c r="P202" s="232">
        <f>(VLOOKUP($C202,Incurred_Real!$A$25:$BR$427,Incurred_Real!AS$1,FALSE))*$M202</f>
        <v>0</v>
      </c>
      <c r="Q202" s="232">
        <f>(VLOOKUP($C202,Incurred_Real!$A$25:$BR$427,Incurred_Real!AT$1,FALSE))*$M202</f>
        <v>0</v>
      </c>
      <c r="R202" s="232">
        <f>(VLOOKUP($C202,Incurred_Real!$A$25:$BR$427,Incurred_Real!AU$1,FALSE))*$M202</f>
        <v>0</v>
      </c>
      <c r="S202" s="232">
        <f>(VLOOKUP($C202,Incurred_Real!$A$25:$BR$427,Incurred_Real!AV$1,FALSE))*$M202</f>
        <v>0</v>
      </c>
      <c r="T202" s="232">
        <f>(VLOOKUP($C202,Incurred_Real!$A$25:$BR$427,Incurred_Real!AW$1,FALSE))*$M202</f>
        <v>0</v>
      </c>
      <c r="U202" s="232">
        <f>(VLOOKUP($C202,Incurred_Real!$A$25:$BR$427,Incurred_Real!AX$1,FALSE))*$M202</f>
        <v>0</v>
      </c>
      <c r="V202" s="232">
        <f>(VLOOKUP($C202,Incurred_Real!$A$25:$BR$427,Incurred_Real!AY$1,FALSE))*$M202</f>
        <v>0</v>
      </c>
      <c r="W202" s="232">
        <f>(VLOOKUP($C202,Incurred_Real!$A$25:$BR$427,Incurred_Real!AZ$1,FALSE))*$M202</f>
        <v>0</v>
      </c>
      <c r="X202" s="232">
        <f>(VLOOKUP($C202,Incurred_Real!$A$25:$BR$427,Incurred_Real!BA$1,FALSE))*$M202</f>
        <v>0</v>
      </c>
      <c r="Y202" s="232">
        <f>(VLOOKUP($C202,Incurred_Real!$A$25:$BR$427,Incurred_Real!BB$1,FALSE))*$M202</f>
        <v>0</v>
      </c>
      <c r="Z202" s="232">
        <f>(VLOOKUP($C202,Incurred_Real!$A$25:$BR$427,Incurred_Real!BC$1,FALSE))*$M202</f>
        <v>0</v>
      </c>
      <c r="AA202" s="232">
        <f>(VLOOKUP($C202,Incurred_Real!$A$25:$BR$427,Incurred_Real!BD$1,FALSE))*$M202</f>
        <v>0</v>
      </c>
      <c r="AB202" s="232">
        <f>(VLOOKUP($C202,Incurred_Real!$A$25:$BR$427,Incurred_Real!BE$1,FALSE))*$M202</f>
        <v>0</v>
      </c>
      <c r="AC202" s="232">
        <f>(VLOOKUP($C202,Incurred_Real!$A$25:$BR$427,Incurred_Real!BF$1,FALSE))*$M202</f>
        <v>0</v>
      </c>
      <c r="AD202" s="232">
        <f>(VLOOKUP($C202,Incurred_Real!$A$25:$BR$427,Incurred_Real!BG$1,FALSE))*$M202</f>
        <v>0</v>
      </c>
      <c r="AE202" s="232">
        <f>(VLOOKUP($C202,Incurred_Real!$A$25:$BR$427,Incurred_Real!BH$1,FALSE))*$M202</f>
        <v>0</v>
      </c>
      <c r="AF202" s="232">
        <f>(VLOOKUP($C202,Incurred_Real!$A$25:$BR$427,Incurred_Real!BI$1,FALSE))*$M202</f>
        <v>0</v>
      </c>
      <c r="AG202" s="232">
        <f>(VLOOKUP($C202,Incurred_Real!$A$25:$BR$427,Incurred_Real!BJ$1,FALSE))*$M202</f>
        <v>0</v>
      </c>
      <c r="AH202" s="232">
        <f>(VLOOKUP($C202,Incurred_Real!$A$25:$BR$427,Incurred_Real!BK$1,FALSE))*$M202</f>
        <v>0</v>
      </c>
      <c r="AI202" s="232">
        <f>(VLOOKUP($C202,Incurred_Real!$A$25:$BR$427,Incurred_Real!BL$1,FALSE))*$M202</f>
        <v>0</v>
      </c>
      <c r="AJ202" s="232">
        <f>(VLOOKUP($C202,Incurred_Real!$A$25:$BR$427,Incurred_Real!BM$1,FALSE))*$M202</f>
        <v>0</v>
      </c>
      <c r="AK202" s="232">
        <f>(VLOOKUP($C202,Incurred_Real!$A$25:$BR$427,Incurred_Real!BN$1,FALSE))*$M202</f>
        <v>0</v>
      </c>
      <c r="AL202" s="232">
        <f>(VLOOKUP($C202,Incurred_Real!$A$25:$BR$427,Incurred_Real!BO$1,FALSE))*$M202</f>
        <v>0</v>
      </c>
      <c r="AM202" s="232">
        <f>(VLOOKUP($C202,Incurred_Real!$A$25:$BR$427,Incurred_Real!BP$1,FALSE))*$M202</f>
        <v>0</v>
      </c>
      <c r="AN202" s="232">
        <f>(VLOOKUP($C202,Incurred_Real!$A$25:$BR$427,Incurred_Real!BQ$1,FALSE))*$M202</f>
        <v>0</v>
      </c>
      <c r="AO202" s="232">
        <f>(VLOOKUP($C202,Incurred_Real!$A$25:$BR$427,Incurred_Real!BR$1,FALSE))*$M202</f>
        <v>0</v>
      </c>
      <c r="AP202" s="232">
        <f t="shared" si="25"/>
        <v>0</v>
      </c>
      <c r="AR202" s="232" t="b">
        <f t="shared" si="22"/>
        <v>1</v>
      </c>
    </row>
    <row r="203" spans="3:44" x14ac:dyDescent="0.15">
      <c r="C203" s="11" t="s">
        <v>343</v>
      </c>
      <c r="D203" s="11" t="str">
        <f>VLOOKUP($C203,Incurred_Real!$A$24:$E$376,Incurred_Real!$B$1,FALSE)</f>
        <v>SDM Framework for C50 RTU Upgrades</v>
      </c>
      <c r="E203" s="11" t="str">
        <f>VLOOKUP($C203,Incurred_Real!$A$24:$E$376,Incurred_Real!$D$1,FALSE)</f>
        <v>Security/Compliance</v>
      </c>
      <c r="F203" s="13">
        <f>IF(VLOOKUP($C203,Incurred_Real!$A$25:$AQ$426,Incurred_Real!$AL$1,FALSE)="Commissioned Extra",0,
IF(VLOOKUP($C203,Incurred_Real!$A$25:$AQ$426,Incurred_Real!$AK$1,FALSE)=F$4,VLOOKUP($C203,Incurred_Real!$A$25:$AQ$426,Incurred_Real!$AM$1,FALSE),0))</f>
        <v>0</v>
      </c>
      <c r="G203" s="13">
        <f>IF(VLOOKUP($C203,Incurred_Real!$A$25:$AQ$426,Incurred_Real!$AL$1,FALSE)="Commissioned Extra",0,
IF(VLOOKUP($C203,Incurred_Real!$A$25:$AQ$426,Incurred_Real!$AK$1,FALSE)=G$4,VLOOKUP($C203,Incurred_Real!$A$25:$AQ$426,Incurred_Real!$AM$1,FALSE),0))</f>
        <v>0</v>
      </c>
      <c r="H203" s="13">
        <f>IF(VLOOKUP($C203,Incurred_Real!$A$25:$AQ$426,Incurred_Real!$AL$1,FALSE)="Commissioned Extra",0,
IF(VLOOKUP($C203,Incurred_Real!$A$25:$AQ$426,Incurred_Real!$AK$1,FALSE)=H$4,VLOOKUP($C203,Incurred_Real!$A$25:$AQ$426,Incurred_Real!$AM$1,FALSE),0))</f>
        <v>0</v>
      </c>
      <c r="I203" s="13">
        <f>IF(VLOOKUP($C203,Incurred_Real!$A$25:$AQ$426,Incurred_Real!$AL$1,FALSE)="Commissioned Extra",0,
IF(VLOOKUP($C203,Incurred_Real!$A$25:$AQ$426,Incurred_Real!$AK$1,FALSE)=I$4,VLOOKUP($C203,Incurred_Real!$A$25:$AQ$426,Incurred_Real!$AM$1,FALSE),0))</f>
        <v>0</v>
      </c>
      <c r="J203" s="13">
        <f>IF(VLOOKUP($C203,Incurred_Real!$A$25:$AQ$426,Incurred_Real!$AL$1,FALSE)="Commissioned Extra",0,
IF(VLOOKUP($C203,Incurred_Real!$A$25:$AQ$426,Incurred_Real!$AK$1,FALSE)=J$4,VLOOKUP($C203,Incurred_Real!$A$25:$AQ$426,Incurred_Real!$AM$1,FALSE),0))</f>
        <v>0</v>
      </c>
      <c r="K203" s="13">
        <f>IF(VLOOKUP($C203,Incurred_Real!$A$25:$AQ$426,Incurred_Real!$AL$1,FALSE)="Commissioned Extra",0,
IF(VLOOKUP($C203,Incurred_Real!$A$25:$AQ$426,Incurred_Real!$AK$1,FALSE)=K$4,VLOOKUP($C203,Incurred_Real!$A$25:$AQ$426,Incurred_Real!$AM$1,FALSE),0))</f>
        <v>0</v>
      </c>
      <c r="L203" s="13">
        <f>IF(VLOOKUP($C203,Incurred_Real!$A$25:$AQ$426,Incurred_Real!$AL$1,FALSE)="Commissioned Extra",0,
IF(VLOOKUP($C203,Incurred_Real!$A$25:$AQ$426,Incurred_Real!$AK$1,FALSE)=L$4,VLOOKUP($C203,Incurred_Real!$A$25:$AQ$426,Incurred_Real!$AM$1,FALSE),0))</f>
        <v>0</v>
      </c>
      <c r="M203" s="232">
        <f t="shared" si="23"/>
        <v>0</v>
      </c>
      <c r="N203" s="232" t="str">
        <f t="shared" si="24"/>
        <v/>
      </c>
      <c r="P203" s="232">
        <f>(VLOOKUP($C203,Incurred_Real!$A$25:$BR$427,Incurred_Real!AS$1,FALSE))*$M203</f>
        <v>0</v>
      </c>
      <c r="Q203" s="232">
        <f>(VLOOKUP($C203,Incurred_Real!$A$25:$BR$427,Incurred_Real!AT$1,FALSE))*$M203</f>
        <v>0</v>
      </c>
      <c r="R203" s="232">
        <f>(VLOOKUP($C203,Incurred_Real!$A$25:$BR$427,Incurred_Real!AU$1,FALSE))*$M203</f>
        <v>0</v>
      </c>
      <c r="S203" s="232">
        <f>(VLOOKUP($C203,Incurred_Real!$A$25:$BR$427,Incurred_Real!AV$1,FALSE))*$M203</f>
        <v>0</v>
      </c>
      <c r="T203" s="232">
        <f>(VLOOKUP($C203,Incurred_Real!$A$25:$BR$427,Incurred_Real!AW$1,FALSE))*$M203</f>
        <v>0</v>
      </c>
      <c r="U203" s="232">
        <f>(VLOOKUP($C203,Incurred_Real!$A$25:$BR$427,Incurred_Real!AX$1,FALSE))*$M203</f>
        <v>0</v>
      </c>
      <c r="V203" s="232">
        <f>(VLOOKUP($C203,Incurred_Real!$A$25:$BR$427,Incurred_Real!AY$1,FALSE))*$M203</f>
        <v>0</v>
      </c>
      <c r="W203" s="232">
        <f>(VLOOKUP($C203,Incurred_Real!$A$25:$BR$427,Incurred_Real!AZ$1,FALSE))*$M203</f>
        <v>0</v>
      </c>
      <c r="X203" s="232">
        <f>(VLOOKUP($C203,Incurred_Real!$A$25:$BR$427,Incurred_Real!BA$1,FALSE))*$M203</f>
        <v>0</v>
      </c>
      <c r="Y203" s="232">
        <f>(VLOOKUP($C203,Incurred_Real!$A$25:$BR$427,Incurred_Real!BB$1,FALSE))*$M203</f>
        <v>0</v>
      </c>
      <c r="Z203" s="232">
        <f>(VLOOKUP($C203,Incurred_Real!$A$25:$BR$427,Incurred_Real!BC$1,FALSE))*$M203</f>
        <v>0</v>
      </c>
      <c r="AA203" s="232">
        <f>(VLOOKUP($C203,Incurred_Real!$A$25:$BR$427,Incurred_Real!BD$1,FALSE))*$M203</f>
        <v>0</v>
      </c>
      <c r="AB203" s="232">
        <f>(VLOOKUP($C203,Incurred_Real!$A$25:$BR$427,Incurred_Real!BE$1,FALSE))*$M203</f>
        <v>0</v>
      </c>
      <c r="AC203" s="232">
        <f>(VLOOKUP($C203,Incurred_Real!$A$25:$BR$427,Incurred_Real!BF$1,FALSE))*$M203</f>
        <v>0</v>
      </c>
      <c r="AD203" s="232">
        <f>(VLOOKUP($C203,Incurred_Real!$A$25:$BR$427,Incurred_Real!BG$1,FALSE))*$M203</f>
        <v>0</v>
      </c>
      <c r="AE203" s="232">
        <f>(VLOOKUP($C203,Incurred_Real!$A$25:$BR$427,Incurred_Real!BH$1,FALSE))*$M203</f>
        <v>0</v>
      </c>
      <c r="AF203" s="232">
        <f>(VLOOKUP($C203,Incurred_Real!$A$25:$BR$427,Incurred_Real!BI$1,FALSE))*$M203</f>
        <v>0</v>
      </c>
      <c r="AG203" s="232">
        <f>(VLOOKUP($C203,Incurred_Real!$A$25:$BR$427,Incurred_Real!BJ$1,FALSE))*$M203</f>
        <v>0</v>
      </c>
      <c r="AH203" s="232">
        <f>(VLOOKUP($C203,Incurred_Real!$A$25:$BR$427,Incurred_Real!BK$1,FALSE))*$M203</f>
        <v>0</v>
      </c>
      <c r="AI203" s="232">
        <f>(VLOOKUP($C203,Incurred_Real!$A$25:$BR$427,Incurred_Real!BL$1,FALSE))*$M203</f>
        <v>0</v>
      </c>
      <c r="AJ203" s="232">
        <f>(VLOOKUP($C203,Incurred_Real!$A$25:$BR$427,Incurred_Real!BM$1,FALSE))*$M203</f>
        <v>0</v>
      </c>
      <c r="AK203" s="232">
        <f>(VLOOKUP($C203,Incurred_Real!$A$25:$BR$427,Incurred_Real!BN$1,FALSE))*$M203</f>
        <v>0</v>
      </c>
      <c r="AL203" s="232">
        <f>(VLOOKUP($C203,Incurred_Real!$A$25:$BR$427,Incurred_Real!BO$1,FALSE))*$M203</f>
        <v>0</v>
      </c>
      <c r="AM203" s="232">
        <f>(VLOOKUP($C203,Incurred_Real!$A$25:$BR$427,Incurred_Real!BP$1,FALSE))*$M203</f>
        <v>0</v>
      </c>
      <c r="AN203" s="232">
        <f>(VLOOKUP($C203,Incurred_Real!$A$25:$BR$427,Incurred_Real!BQ$1,FALSE))*$M203</f>
        <v>0</v>
      </c>
      <c r="AO203" s="232">
        <f>(VLOOKUP($C203,Incurred_Real!$A$25:$BR$427,Incurred_Real!BR$1,FALSE))*$M203</f>
        <v>0</v>
      </c>
      <c r="AP203" s="232">
        <f t="shared" si="25"/>
        <v>0</v>
      </c>
      <c r="AR203" s="232" t="b">
        <f t="shared" si="22"/>
        <v>1</v>
      </c>
    </row>
    <row r="204" spans="3:44" x14ac:dyDescent="0.15">
      <c r="C204" s="11" t="s">
        <v>345</v>
      </c>
      <c r="D204" s="11" t="str">
        <f>VLOOKUP($C204,Incurred_Real!$A$24:$E$376,Incurred_Real!$B$1,FALSE)</f>
        <v>Magill Substation TF Fire Extinguishing Systems Replacement</v>
      </c>
      <c r="E204" s="11" t="str">
        <f>VLOOKUP($C204,Incurred_Real!$A$24:$E$376,Incurred_Real!$D$1,FALSE)</f>
        <v>Replacement</v>
      </c>
      <c r="F204" s="13">
        <f>IF(VLOOKUP($C204,Incurred_Real!$A$25:$AQ$426,Incurred_Real!$AL$1,FALSE)="Commissioned Extra",0,
IF(VLOOKUP($C204,Incurred_Real!$A$25:$AQ$426,Incurred_Real!$AK$1,FALSE)=F$4,VLOOKUP($C204,Incurred_Real!$A$25:$AQ$426,Incurred_Real!$AM$1,FALSE),0))</f>
        <v>0</v>
      </c>
      <c r="G204" s="13">
        <f>IF(VLOOKUP($C204,Incurred_Real!$A$25:$AQ$426,Incurred_Real!$AL$1,FALSE)="Commissioned Extra",0,
IF(VLOOKUP($C204,Incurred_Real!$A$25:$AQ$426,Incurred_Real!$AK$1,FALSE)=G$4,VLOOKUP($C204,Incurred_Real!$A$25:$AQ$426,Incurred_Real!$AM$1,FALSE),0))</f>
        <v>0</v>
      </c>
      <c r="H204" s="13">
        <f>IF(VLOOKUP($C204,Incurred_Real!$A$25:$AQ$426,Incurred_Real!$AL$1,FALSE)="Commissioned Extra",0,
IF(VLOOKUP($C204,Incurred_Real!$A$25:$AQ$426,Incurred_Real!$AK$1,FALSE)=H$4,VLOOKUP($C204,Incurred_Real!$A$25:$AQ$426,Incurred_Real!$AM$1,FALSE),0))</f>
        <v>0</v>
      </c>
      <c r="I204" s="13">
        <f>IF(VLOOKUP($C204,Incurred_Real!$A$25:$AQ$426,Incurred_Real!$AL$1,FALSE)="Commissioned Extra",0,
IF(VLOOKUP($C204,Incurred_Real!$A$25:$AQ$426,Incurred_Real!$AK$1,FALSE)=I$4,VLOOKUP($C204,Incurred_Real!$A$25:$AQ$426,Incurred_Real!$AM$1,FALSE),0))</f>
        <v>0</v>
      </c>
      <c r="J204" s="13">
        <f>IF(VLOOKUP($C204,Incurred_Real!$A$25:$AQ$426,Incurred_Real!$AL$1,FALSE)="Commissioned Extra",0,
IF(VLOOKUP($C204,Incurred_Real!$A$25:$AQ$426,Incurred_Real!$AK$1,FALSE)=J$4,VLOOKUP($C204,Incurred_Real!$A$25:$AQ$426,Incurred_Real!$AM$1,FALSE),0))</f>
        <v>0</v>
      </c>
      <c r="K204" s="13">
        <f>IF(VLOOKUP($C204,Incurred_Real!$A$25:$AQ$426,Incurred_Real!$AL$1,FALSE)="Commissioned Extra",0,
IF(VLOOKUP($C204,Incurred_Real!$A$25:$AQ$426,Incurred_Real!$AK$1,FALSE)=K$4,VLOOKUP($C204,Incurred_Real!$A$25:$AQ$426,Incurred_Real!$AM$1,FALSE),0))</f>
        <v>0</v>
      </c>
      <c r="L204" s="13">
        <f>IF(VLOOKUP($C204,Incurred_Real!$A$25:$AQ$426,Incurred_Real!$AL$1,FALSE)="Commissioned Extra",0,
IF(VLOOKUP($C204,Incurred_Real!$A$25:$AQ$426,Incurred_Real!$AK$1,FALSE)=L$4,VLOOKUP($C204,Incurred_Real!$A$25:$AQ$426,Incurred_Real!$AM$1,FALSE),0))</f>
        <v>0</v>
      </c>
      <c r="M204" s="232">
        <f t="shared" si="23"/>
        <v>0</v>
      </c>
      <c r="N204" s="232" t="str">
        <f t="shared" si="24"/>
        <v/>
      </c>
      <c r="P204" s="232">
        <f>(VLOOKUP($C204,Incurred_Real!$A$25:$BR$427,Incurred_Real!AS$1,FALSE))*$M204</f>
        <v>0</v>
      </c>
      <c r="Q204" s="232">
        <f>(VLOOKUP($C204,Incurred_Real!$A$25:$BR$427,Incurred_Real!AT$1,FALSE))*$M204</f>
        <v>0</v>
      </c>
      <c r="R204" s="232">
        <f>(VLOOKUP($C204,Incurred_Real!$A$25:$BR$427,Incurred_Real!AU$1,FALSE))*$M204</f>
        <v>0</v>
      </c>
      <c r="S204" s="232">
        <f>(VLOOKUP($C204,Incurred_Real!$A$25:$BR$427,Incurred_Real!AV$1,FALSE))*$M204</f>
        <v>0</v>
      </c>
      <c r="T204" s="232">
        <f>(VLOOKUP($C204,Incurred_Real!$A$25:$BR$427,Incurred_Real!AW$1,FALSE))*$M204</f>
        <v>0</v>
      </c>
      <c r="U204" s="232">
        <f>(VLOOKUP($C204,Incurred_Real!$A$25:$BR$427,Incurred_Real!AX$1,FALSE))*$M204</f>
        <v>0</v>
      </c>
      <c r="V204" s="232">
        <f>(VLOOKUP($C204,Incurred_Real!$A$25:$BR$427,Incurred_Real!AY$1,FALSE))*$M204</f>
        <v>0</v>
      </c>
      <c r="W204" s="232">
        <f>(VLOOKUP($C204,Incurred_Real!$A$25:$BR$427,Incurred_Real!AZ$1,FALSE))*$M204</f>
        <v>0</v>
      </c>
      <c r="X204" s="232">
        <f>(VLOOKUP($C204,Incurred_Real!$A$25:$BR$427,Incurred_Real!BA$1,FALSE))*$M204</f>
        <v>0</v>
      </c>
      <c r="Y204" s="232">
        <f>(VLOOKUP($C204,Incurred_Real!$A$25:$BR$427,Incurred_Real!BB$1,FALSE))*$M204</f>
        <v>0</v>
      </c>
      <c r="Z204" s="232">
        <f>(VLOOKUP($C204,Incurred_Real!$A$25:$BR$427,Incurred_Real!BC$1,FALSE))*$M204</f>
        <v>0</v>
      </c>
      <c r="AA204" s="232">
        <f>(VLOOKUP($C204,Incurred_Real!$A$25:$BR$427,Incurred_Real!BD$1,FALSE))*$M204</f>
        <v>0</v>
      </c>
      <c r="AB204" s="232">
        <f>(VLOOKUP($C204,Incurred_Real!$A$25:$BR$427,Incurred_Real!BE$1,FALSE))*$M204</f>
        <v>0</v>
      </c>
      <c r="AC204" s="232">
        <f>(VLOOKUP($C204,Incurred_Real!$A$25:$BR$427,Incurred_Real!BF$1,FALSE))*$M204</f>
        <v>0</v>
      </c>
      <c r="AD204" s="232">
        <f>(VLOOKUP($C204,Incurred_Real!$A$25:$BR$427,Incurred_Real!BG$1,FALSE))*$M204</f>
        <v>0</v>
      </c>
      <c r="AE204" s="232">
        <f>(VLOOKUP($C204,Incurred_Real!$A$25:$BR$427,Incurred_Real!BH$1,FALSE))*$M204</f>
        <v>0</v>
      </c>
      <c r="AF204" s="232">
        <f>(VLOOKUP($C204,Incurred_Real!$A$25:$BR$427,Incurred_Real!BI$1,FALSE))*$M204</f>
        <v>0</v>
      </c>
      <c r="AG204" s="232">
        <f>(VLOOKUP($C204,Incurred_Real!$A$25:$BR$427,Incurred_Real!BJ$1,FALSE))*$M204</f>
        <v>0</v>
      </c>
      <c r="AH204" s="232">
        <f>(VLOOKUP($C204,Incurred_Real!$A$25:$BR$427,Incurred_Real!BK$1,FALSE))*$M204</f>
        <v>0</v>
      </c>
      <c r="AI204" s="232">
        <f>(VLOOKUP($C204,Incurred_Real!$A$25:$BR$427,Incurred_Real!BL$1,FALSE))*$M204</f>
        <v>0</v>
      </c>
      <c r="AJ204" s="232">
        <f>(VLOOKUP($C204,Incurred_Real!$A$25:$BR$427,Incurred_Real!BM$1,FALSE))*$M204</f>
        <v>0</v>
      </c>
      <c r="AK204" s="232">
        <f>(VLOOKUP($C204,Incurred_Real!$A$25:$BR$427,Incurred_Real!BN$1,FALSE))*$M204</f>
        <v>0</v>
      </c>
      <c r="AL204" s="232">
        <f>(VLOOKUP($C204,Incurred_Real!$A$25:$BR$427,Incurred_Real!BO$1,FALSE))*$M204</f>
        <v>0</v>
      </c>
      <c r="AM204" s="232">
        <f>(VLOOKUP($C204,Incurred_Real!$A$25:$BR$427,Incurred_Real!BP$1,FALSE))*$M204</f>
        <v>0</v>
      </c>
      <c r="AN204" s="232">
        <f>(VLOOKUP($C204,Incurred_Real!$A$25:$BR$427,Incurred_Real!BQ$1,FALSE))*$M204</f>
        <v>0</v>
      </c>
      <c r="AO204" s="232">
        <f>(VLOOKUP($C204,Incurred_Real!$A$25:$BR$427,Incurred_Real!BR$1,FALSE))*$M204</f>
        <v>0</v>
      </c>
      <c r="AP204" s="232">
        <f t="shared" si="25"/>
        <v>0</v>
      </c>
      <c r="AR204" s="232" t="b">
        <f t="shared" si="22"/>
        <v>1</v>
      </c>
    </row>
    <row r="205" spans="3:44" x14ac:dyDescent="0.15">
      <c r="C205" s="11" t="s">
        <v>347</v>
      </c>
      <c r="D205" s="11" t="str">
        <f>VLOOKUP($C205,Incurred_Real!$A$24:$E$376,Incurred_Real!$B$1,FALSE)</f>
        <v>Motorised Isolator LOPA Improvement</v>
      </c>
      <c r="E205" s="11" t="str">
        <f>VLOOKUP($C205,Incurred_Real!$A$24:$E$376,Incurred_Real!$D$1,FALSE)</f>
        <v>Security/Compliance</v>
      </c>
      <c r="F205" s="13">
        <f>IF(VLOOKUP($C205,Incurred_Real!$A$25:$AQ$426,Incurred_Real!$AL$1,FALSE)="Commissioned Extra",0,
IF(VLOOKUP($C205,Incurred_Real!$A$25:$AQ$426,Incurred_Real!$AK$1,FALSE)=F$4,VLOOKUP($C205,Incurred_Real!$A$25:$AQ$426,Incurred_Real!$AM$1,FALSE),0))</f>
        <v>0</v>
      </c>
      <c r="G205" s="13">
        <f>IF(VLOOKUP($C205,Incurred_Real!$A$25:$AQ$426,Incurred_Real!$AL$1,FALSE)="Commissioned Extra",0,
IF(VLOOKUP($C205,Incurred_Real!$A$25:$AQ$426,Incurred_Real!$AK$1,FALSE)=G$4,VLOOKUP($C205,Incurred_Real!$A$25:$AQ$426,Incurred_Real!$AM$1,FALSE),0))</f>
        <v>0</v>
      </c>
      <c r="H205" s="13">
        <f>IF(VLOOKUP($C205,Incurred_Real!$A$25:$AQ$426,Incurred_Real!$AL$1,FALSE)="Commissioned Extra",0,
IF(VLOOKUP($C205,Incurred_Real!$A$25:$AQ$426,Incurred_Real!$AK$1,FALSE)=H$4,VLOOKUP($C205,Incurred_Real!$A$25:$AQ$426,Incurred_Real!$AM$1,FALSE),0))</f>
        <v>0</v>
      </c>
      <c r="I205" s="13">
        <f>IF(VLOOKUP($C205,Incurred_Real!$A$25:$AQ$426,Incurred_Real!$AL$1,FALSE)="Commissioned Extra",0,
IF(VLOOKUP($C205,Incurred_Real!$A$25:$AQ$426,Incurred_Real!$AK$1,FALSE)=I$4,VLOOKUP($C205,Incurred_Real!$A$25:$AQ$426,Incurred_Real!$AM$1,FALSE),0))</f>
        <v>0</v>
      </c>
      <c r="J205" s="13">
        <f>IF(VLOOKUP($C205,Incurred_Real!$A$25:$AQ$426,Incurred_Real!$AL$1,FALSE)="Commissioned Extra",0,
IF(VLOOKUP($C205,Incurred_Real!$A$25:$AQ$426,Incurred_Real!$AK$1,FALSE)=J$4,VLOOKUP($C205,Incurred_Real!$A$25:$AQ$426,Incurred_Real!$AM$1,FALSE),0))</f>
        <v>0</v>
      </c>
      <c r="K205" s="13">
        <f>IF(VLOOKUP($C205,Incurred_Real!$A$25:$AQ$426,Incurred_Real!$AL$1,FALSE)="Commissioned Extra",0,
IF(VLOOKUP($C205,Incurred_Real!$A$25:$AQ$426,Incurred_Real!$AK$1,FALSE)=K$4,VLOOKUP($C205,Incurred_Real!$A$25:$AQ$426,Incurred_Real!$AM$1,FALSE),0))</f>
        <v>0</v>
      </c>
      <c r="L205" s="13">
        <f>IF(VLOOKUP($C205,Incurred_Real!$A$25:$AQ$426,Incurred_Real!$AL$1,FALSE)="Commissioned Extra",0,
IF(VLOOKUP($C205,Incurred_Real!$A$25:$AQ$426,Incurred_Real!$AK$1,FALSE)=L$4,VLOOKUP($C205,Incurred_Real!$A$25:$AQ$426,Incurred_Real!$AM$1,FALSE),0))</f>
        <v>0</v>
      </c>
      <c r="M205" s="232">
        <f t="shared" si="23"/>
        <v>0</v>
      </c>
      <c r="N205" s="232" t="str">
        <f t="shared" si="24"/>
        <v/>
      </c>
      <c r="P205" s="232">
        <f>(VLOOKUP($C205,Incurred_Real!$A$25:$BR$427,Incurred_Real!AS$1,FALSE))*$M205</f>
        <v>0</v>
      </c>
      <c r="Q205" s="232">
        <f>(VLOOKUP($C205,Incurred_Real!$A$25:$BR$427,Incurred_Real!AT$1,FALSE))*$M205</f>
        <v>0</v>
      </c>
      <c r="R205" s="232">
        <f>(VLOOKUP($C205,Incurred_Real!$A$25:$BR$427,Incurred_Real!AU$1,FALSE))*$M205</f>
        <v>0</v>
      </c>
      <c r="S205" s="232">
        <f>(VLOOKUP($C205,Incurred_Real!$A$25:$BR$427,Incurred_Real!AV$1,FALSE))*$M205</f>
        <v>0</v>
      </c>
      <c r="T205" s="232">
        <f>(VLOOKUP($C205,Incurred_Real!$A$25:$BR$427,Incurred_Real!AW$1,FALSE))*$M205</f>
        <v>0</v>
      </c>
      <c r="U205" s="232">
        <f>(VLOOKUP($C205,Incurred_Real!$A$25:$BR$427,Incurred_Real!AX$1,FALSE))*$M205</f>
        <v>0</v>
      </c>
      <c r="V205" s="232">
        <f>(VLOOKUP($C205,Incurred_Real!$A$25:$BR$427,Incurred_Real!AY$1,FALSE))*$M205</f>
        <v>0</v>
      </c>
      <c r="W205" s="232">
        <f>(VLOOKUP($C205,Incurred_Real!$A$25:$BR$427,Incurred_Real!AZ$1,FALSE))*$M205</f>
        <v>0</v>
      </c>
      <c r="X205" s="232">
        <f>(VLOOKUP($C205,Incurred_Real!$A$25:$BR$427,Incurred_Real!BA$1,FALSE))*$M205</f>
        <v>0</v>
      </c>
      <c r="Y205" s="232">
        <f>(VLOOKUP($C205,Incurred_Real!$A$25:$BR$427,Incurred_Real!BB$1,FALSE))*$M205</f>
        <v>0</v>
      </c>
      <c r="Z205" s="232">
        <f>(VLOOKUP($C205,Incurred_Real!$A$25:$BR$427,Incurred_Real!BC$1,FALSE))*$M205</f>
        <v>0</v>
      </c>
      <c r="AA205" s="232">
        <f>(VLOOKUP($C205,Incurred_Real!$A$25:$BR$427,Incurred_Real!BD$1,FALSE))*$M205</f>
        <v>0</v>
      </c>
      <c r="AB205" s="232">
        <f>(VLOOKUP($C205,Incurred_Real!$A$25:$BR$427,Incurred_Real!BE$1,FALSE))*$M205</f>
        <v>0</v>
      </c>
      <c r="AC205" s="232">
        <f>(VLOOKUP($C205,Incurred_Real!$A$25:$BR$427,Incurred_Real!BF$1,FALSE))*$M205</f>
        <v>0</v>
      </c>
      <c r="AD205" s="232">
        <f>(VLOOKUP($C205,Incurred_Real!$A$25:$BR$427,Incurred_Real!BG$1,FALSE))*$M205</f>
        <v>0</v>
      </c>
      <c r="AE205" s="232">
        <f>(VLOOKUP($C205,Incurred_Real!$A$25:$BR$427,Incurred_Real!BH$1,FALSE))*$M205</f>
        <v>0</v>
      </c>
      <c r="AF205" s="232">
        <f>(VLOOKUP($C205,Incurred_Real!$A$25:$BR$427,Incurred_Real!BI$1,FALSE))*$M205</f>
        <v>0</v>
      </c>
      <c r="AG205" s="232">
        <f>(VLOOKUP($C205,Incurred_Real!$A$25:$BR$427,Incurred_Real!BJ$1,FALSE))*$M205</f>
        <v>0</v>
      </c>
      <c r="AH205" s="232">
        <f>(VLOOKUP($C205,Incurred_Real!$A$25:$BR$427,Incurred_Real!BK$1,FALSE))*$M205</f>
        <v>0</v>
      </c>
      <c r="AI205" s="232">
        <f>(VLOOKUP($C205,Incurred_Real!$A$25:$BR$427,Incurred_Real!BL$1,FALSE))*$M205</f>
        <v>0</v>
      </c>
      <c r="AJ205" s="232">
        <f>(VLOOKUP($C205,Incurred_Real!$A$25:$BR$427,Incurred_Real!BM$1,FALSE))*$M205</f>
        <v>0</v>
      </c>
      <c r="AK205" s="232">
        <f>(VLOOKUP($C205,Incurred_Real!$A$25:$BR$427,Incurred_Real!BN$1,FALSE))*$M205</f>
        <v>0</v>
      </c>
      <c r="AL205" s="232">
        <f>(VLOOKUP($C205,Incurred_Real!$A$25:$BR$427,Incurred_Real!BO$1,FALSE))*$M205</f>
        <v>0</v>
      </c>
      <c r="AM205" s="232">
        <f>(VLOOKUP($C205,Incurred_Real!$A$25:$BR$427,Incurred_Real!BP$1,FALSE))*$M205</f>
        <v>0</v>
      </c>
      <c r="AN205" s="232">
        <f>(VLOOKUP($C205,Incurred_Real!$A$25:$BR$427,Incurred_Real!BQ$1,FALSE))*$M205</f>
        <v>0</v>
      </c>
      <c r="AO205" s="232">
        <f>(VLOOKUP($C205,Incurred_Real!$A$25:$BR$427,Incurred_Real!BR$1,FALSE))*$M205</f>
        <v>0</v>
      </c>
      <c r="AP205" s="232">
        <f t="shared" si="25"/>
        <v>0</v>
      </c>
      <c r="AR205" s="232" t="b">
        <f t="shared" si="22"/>
        <v>1</v>
      </c>
    </row>
    <row r="206" spans="3:44" x14ac:dyDescent="0.15">
      <c r="C206" s="11" t="s">
        <v>349</v>
      </c>
      <c r="D206" s="11" t="str">
        <f>VLOOKUP($C206,Incurred_Real!$A$24:$E$376,Incurred_Real!$B$1,FALSE)</f>
        <v>Isolator Status Indication</v>
      </c>
      <c r="E206" s="11" t="str">
        <f>VLOOKUP($C206,Incurred_Real!$A$24:$E$376,Incurred_Real!$D$1,FALSE)</f>
        <v>Security/Compliance</v>
      </c>
      <c r="F206" s="13">
        <f>IF(VLOOKUP($C206,Incurred_Real!$A$25:$AQ$426,Incurred_Real!$AL$1,FALSE)="Commissioned Extra",0,
IF(VLOOKUP($C206,Incurred_Real!$A$25:$AQ$426,Incurred_Real!$AK$1,FALSE)=F$4,VLOOKUP($C206,Incurred_Real!$A$25:$AQ$426,Incurred_Real!$AM$1,FALSE),0))</f>
        <v>1310065.387900755</v>
      </c>
      <c r="G206" s="13">
        <f>IF(VLOOKUP($C206,Incurred_Real!$A$25:$AQ$426,Incurred_Real!$AL$1,FALSE)="Commissioned Extra",0,
IF(VLOOKUP($C206,Incurred_Real!$A$25:$AQ$426,Incurred_Real!$AK$1,FALSE)=G$4,VLOOKUP($C206,Incurred_Real!$A$25:$AQ$426,Incurred_Real!$AM$1,FALSE),0))</f>
        <v>0</v>
      </c>
      <c r="H206" s="13">
        <f>IF(VLOOKUP($C206,Incurred_Real!$A$25:$AQ$426,Incurred_Real!$AL$1,FALSE)="Commissioned Extra",0,
IF(VLOOKUP($C206,Incurred_Real!$A$25:$AQ$426,Incurred_Real!$AK$1,FALSE)=H$4,VLOOKUP($C206,Incurred_Real!$A$25:$AQ$426,Incurred_Real!$AM$1,FALSE),0))</f>
        <v>0</v>
      </c>
      <c r="I206" s="13">
        <f>IF(VLOOKUP($C206,Incurred_Real!$A$25:$AQ$426,Incurred_Real!$AL$1,FALSE)="Commissioned Extra",0,
IF(VLOOKUP($C206,Incurred_Real!$A$25:$AQ$426,Incurred_Real!$AK$1,FALSE)=I$4,VLOOKUP($C206,Incurred_Real!$A$25:$AQ$426,Incurred_Real!$AM$1,FALSE),0))</f>
        <v>0</v>
      </c>
      <c r="J206" s="13">
        <f>IF(VLOOKUP($C206,Incurred_Real!$A$25:$AQ$426,Incurred_Real!$AL$1,FALSE)="Commissioned Extra",0,
IF(VLOOKUP($C206,Incurred_Real!$A$25:$AQ$426,Incurred_Real!$AK$1,FALSE)=J$4,VLOOKUP($C206,Incurred_Real!$A$25:$AQ$426,Incurred_Real!$AM$1,FALSE),0))</f>
        <v>0</v>
      </c>
      <c r="K206" s="13">
        <f>IF(VLOOKUP($C206,Incurred_Real!$A$25:$AQ$426,Incurred_Real!$AL$1,FALSE)="Commissioned Extra",0,
IF(VLOOKUP($C206,Incurred_Real!$A$25:$AQ$426,Incurred_Real!$AK$1,FALSE)=K$4,VLOOKUP($C206,Incurred_Real!$A$25:$AQ$426,Incurred_Real!$AM$1,FALSE),0))</f>
        <v>0</v>
      </c>
      <c r="L206" s="13">
        <f>IF(VLOOKUP($C206,Incurred_Real!$A$25:$AQ$426,Incurred_Real!$AL$1,FALSE)="Commissioned Extra",0,
IF(VLOOKUP($C206,Incurred_Real!$A$25:$AQ$426,Incurred_Real!$AK$1,FALSE)=L$4,VLOOKUP($C206,Incurred_Real!$A$25:$AQ$426,Incurred_Real!$AM$1,FALSE),0))</f>
        <v>0</v>
      </c>
      <c r="M206" s="232">
        <f t="shared" si="23"/>
        <v>1310065.387900755</v>
      </c>
      <c r="N206" s="232">
        <f t="shared" si="24"/>
        <v>2022</v>
      </c>
      <c r="P206" s="232">
        <f>(VLOOKUP($C206,Incurred_Real!$A$25:$BR$427,Incurred_Real!AS$1,FALSE))*$M206</f>
        <v>0</v>
      </c>
      <c r="Q206" s="232">
        <f>(VLOOKUP($C206,Incurred_Real!$A$25:$BR$427,Incurred_Real!AT$1,FALSE))*$M206</f>
        <v>0</v>
      </c>
      <c r="R206" s="232">
        <f>(VLOOKUP($C206,Incurred_Real!$A$25:$BR$427,Incurred_Real!AU$1,FALSE))*$M206</f>
        <v>0</v>
      </c>
      <c r="S206" s="232">
        <f>(VLOOKUP($C206,Incurred_Real!$A$25:$BR$427,Incurred_Real!AV$1,FALSE))*$M206</f>
        <v>0</v>
      </c>
      <c r="T206" s="232">
        <f>(VLOOKUP($C206,Incurred_Real!$A$25:$BR$427,Incurred_Real!AW$1,FALSE))*$M206</f>
        <v>0</v>
      </c>
      <c r="U206" s="232">
        <f>(VLOOKUP($C206,Incurred_Real!$A$25:$BR$427,Incurred_Real!AX$1,FALSE))*$M206</f>
        <v>0</v>
      </c>
      <c r="V206" s="232">
        <f>(VLOOKUP($C206,Incurred_Real!$A$25:$BR$427,Incurred_Real!AY$1,FALSE))*$M206</f>
        <v>0</v>
      </c>
      <c r="W206" s="232">
        <f>(VLOOKUP($C206,Incurred_Real!$A$25:$BR$427,Incurred_Real!AZ$1,FALSE))*$M206</f>
        <v>0</v>
      </c>
      <c r="X206" s="232">
        <f>(VLOOKUP($C206,Incurred_Real!$A$25:$BR$427,Incurred_Real!BA$1,FALSE))*$M206</f>
        <v>0</v>
      </c>
      <c r="Y206" s="232">
        <f>(VLOOKUP($C206,Incurred_Real!$A$25:$BR$427,Incurred_Real!BB$1,FALSE))*$M206</f>
        <v>1052009.2684683118</v>
      </c>
      <c r="Z206" s="232">
        <f>(VLOOKUP($C206,Incurred_Real!$A$25:$BR$427,Incurred_Real!BC$1,FALSE))*$M206</f>
        <v>0</v>
      </c>
      <c r="AA206" s="232">
        <f>(VLOOKUP($C206,Incurred_Real!$A$25:$BR$427,Incurred_Real!BD$1,FALSE))*$M206</f>
        <v>0</v>
      </c>
      <c r="AB206" s="232">
        <f>(VLOOKUP($C206,Incurred_Real!$A$25:$BR$427,Incurred_Real!BE$1,FALSE))*$M206</f>
        <v>0</v>
      </c>
      <c r="AC206" s="232">
        <f>(VLOOKUP($C206,Incurred_Real!$A$25:$BR$427,Incurred_Real!BF$1,FALSE))*$M206</f>
        <v>0</v>
      </c>
      <c r="AD206" s="232">
        <f>(VLOOKUP($C206,Incurred_Real!$A$25:$BR$427,Incurred_Real!BG$1,FALSE))*$M206</f>
        <v>49657.276333593858</v>
      </c>
      <c r="AE206" s="232">
        <f>(VLOOKUP($C206,Incurred_Real!$A$25:$BR$427,Incurred_Real!BH$1,FALSE))*$M206</f>
        <v>208398.84309884947</v>
      </c>
      <c r="AF206" s="232">
        <f>(VLOOKUP($C206,Incurred_Real!$A$25:$BR$427,Incurred_Real!BI$1,FALSE))*$M206</f>
        <v>0</v>
      </c>
      <c r="AG206" s="232">
        <f>(VLOOKUP($C206,Incurred_Real!$A$25:$BR$427,Incurred_Real!BJ$1,FALSE))*$M206</f>
        <v>0</v>
      </c>
      <c r="AH206" s="232">
        <f>(VLOOKUP($C206,Incurred_Real!$A$25:$BR$427,Incurred_Real!BK$1,FALSE))*$M206</f>
        <v>0</v>
      </c>
      <c r="AI206" s="232">
        <f>(VLOOKUP($C206,Incurred_Real!$A$25:$BR$427,Incurred_Real!BL$1,FALSE))*$M206</f>
        <v>0</v>
      </c>
      <c r="AJ206" s="232">
        <f>(VLOOKUP($C206,Incurred_Real!$A$25:$BR$427,Incurred_Real!BM$1,FALSE))*$M206</f>
        <v>0</v>
      </c>
      <c r="AK206" s="232">
        <f>(VLOOKUP($C206,Incurred_Real!$A$25:$BR$427,Incurred_Real!BN$1,FALSE))*$M206</f>
        <v>0</v>
      </c>
      <c r="AL206" s="232">
        <f>(VLOOKUP($C206,Incurred_Real!$A$25:$BR$427,Incurred_Real!BO$1,FALSE))*$M206</f>
        <v>0</v>
      </c>
      <c r="AM206" s="232">
        <f>(VLOOKUP($C206,Incurred_Real!$A$25:$BR$427,Incurred_Real!BP$1,FALSE))*$M206</f>
        <v>0</v>
      </c>
      <c r="AN206" s="232">
        <f>(VLOOKUP($C206,Incurred_Real!$A$25:$BR$427,Incurred_Real!BQ$1,FALSE))*$M206</f>
        <v>0</v>
      </c>
      <c r="AO206" s="232">
        <f>(VLOOKUP($C206,Incurred_Real!$A$25:$BR$427,Incurred_Real!BR$1,FALSE))*$M206</f>
        <v>0</v>
      </c>
      <c r="AP206" s="232">
        <f t="shared" si="25"/>
        <v>1310065.387900755</v>
      </c>
      <c r="AR206" s="232" t="b">
        <f t="shared" si="22"/>
        <v>1</v>
      </c>
    </row>
    <row r="207" spans="3:44" x14ac:dyDescent="0.15">
      <c r="C207" s="11" t="s">
        <v>657</v>
      </c>
      <c r="D207" s="11" t="str">
        <f>VLOOKUP($C207,Incurred_Real!$A$24:$E$376,Incurred_Real!$B$1,FALSE)</f>
        <v>Dalrymple ESCRI Energy Storage</v>
      </c>
      <c r="E207" s="11" t="str">
        <f>VLOOKUP($C207,Incurred_Real!$A$24:$E$376,Incurred_Real!$D$1,FALSE)</f>
        <v>Augmentation</v>
      </c>
      <c r="F207" s="13">
        <f>IF(VLOOKUP($C207,Incurred_Real!$A$25:$AQ$426,Incurred_Real!$AL$1,FALSE)="Commissioned Extra",0,
IF(VLOOKUP($C207,Incurred_Real!$A$25:$AQ$426,Incurred_Real!$AK$1,FALSE)=F$4,VLOOKUP($C207,Incurred_Real!$A$25:$AQ$426,Incurred_Real!$AM$1,FALSE),0))</f>
        <v>0</v>
      </c>
      <c r="G207" s="13">
        <f>IF(VLOOKUP($C207,Incurred_Real!$A$25:$AQ$426,Incurred_Real!$AL$1,FALSE)="Commissioned Extra",0,
IF(VLOOKUP($C207,Incurred_Real!$A$25:$AQ$426,Incurred_Real!$AK$1,FALSE)=G$4,VLOOKUP($C207,Incurred_Real!$A$25:$AQ$426,Incurred_Real!$AM$1,FALSE),0))</f>
        <v>0</v>
      </c>
      <c r="H207" s="13">
        <f>IF(VLOOKUP($C207,Incurred_Real!$A$25:$AQ$426,Incurred_Real!$AL$1,FALSE)="Commissioned Extra",0,
IF(VLOOKUP($C207,Incurred_Real!$A$25:$AQ$426,Incurred_Real!$AK$1,FALSE)=H$4,VLOOKUP($C207,Incurred_Real!$A$25:$AQ$426,Incurred_Real!$AM$1,FALSE),0))</f>
        <v>0</v>
      </c>
      <c r="I207" s="13">
        <f>IF(VLOOKUP($C207,Incurred_Real!$A$25:$AQ$426,Incurred_Real!$AL$1,FALSE)="Commissioned Extra",0,
IF(VLOOKUP($C207,Incurred_Real!$A$25:$AQ$426,Incurred_Real!$AK$1,FALSE)=I$4,VLOOKUP($C207,Incurred_Real!$A$25:$AQ$426,Incurred_Real!$AM$1,FALSE),0))</f>
        <v>0</v>
      </c>
      <c r="J207" s="13">
        <f>IF(VLOOKUP($C207,Incurred_Real!$A$25:$AQ$426,Incurred_Real!$AL$1,FALSE)="Commissioned Extra",0,
IF(VLOOKUP($C207,Incurred_Real!$A$25:$AQ$426,Incurred_Real!$AK$1,FALSE)=J$4,VLOOKUP($C207,Incurred_Real!$A$25:$AQ$426,Incurred_Real!$AM$1,FALSE),0))</f>
        <v>0</v>
      </c>
      <c r="K207" s="13">
        <f>IF(VLOOKUP($C207,Incurred_Real!$A$25:$AQ$426,Incurred_Real!$AL$1,FALSE)="Commissioned Extra",0,
IF(VLOOKUP($C207,Incurred_Real!$A$25:$AQ$426,Incurred_Real!$AK$1,FALSE)=K$4,VLOOKUP($C207,Incurred_Real!$A$25:$AQ$426,Incurred_Real!$AM$1,FALSE),0))</f>
        <v>0</v>
      </c>
      <c r="L207" s="13">
        <f>IF(VLOOKUP($C207,Incurred_Real!$A$25:$AQ$426,Incurred_Real!$AL$1,FALSE)="Commissioned Extra",0,
IF(VLOOKUP($C207,Incurred_Real!$A$25:$AQ$426,Incurred_Real!$AK$1,FALSE)=L$4,VLOOKUP($C207,Incurred_Real!$A$25:$AQ$426,Incurred_Real!$AM$1,FALSE),0))</f>
        <v>0</v>
      </c>
      <c r="M207" s="232">
        <f t="shared" si="23"/>
        <v>0</v>
      </c>
      <c r="N207" s="232" t="str">
        <f t="shared" si="24"/>
        <v/>
      </c>
      <c r="P207" s="232">
        <f>(VLOOKUP($C207,Incurred_Real!$A$25:$BR$427,Incurred_Real!AS$1,FALSE))*$M207</f>
        <v>0</v>
      </c>
      <c r="Q207" s="232">
        <f>(VLOOKUP($C207,Incurred_Real!$A$25:$BR$427,Incurred_Real!AT$1,FALSE))*$M207</f>
        <v>0</v>
      </c>
      <c r="R207" s="232">
        <f>(VLOOKUP($C207,Incurred_Real!$A$25:$BR$427,Incurred_Real!AU$1,FALSE))*$M207</f>
        <v>0</v>
      </c>
      <c r="S207" s="232">
        <f>(VLOOKUP($C207,Incurred_Real!$A$25:$BR$427,Incurred_Real!AV$1,FALSE))*$M207</f>
        <v>0</v>
      </c>
      <c r="T207" s="232">
        <f>(VLOOKUP($C207,Incurred_Real!$A$25:$BR$427,Incurred_Real!AW$1,FALSE))*$M207</f>
        <v>0</v>
      </c>
      <c r="U207" s="232">
        <f>(VLOOKUP($C207,Incurred_Real!$A$25:$BR$427,Incurred_Real!AX$1,FALSE))*$M207</f>
        <v>0</v>
      </c>
      <c r="V207" s="232">
        <f>(VLOOKUP($C207,Incurred_Real!$A$25:$BR$427,Incurred_Real!AY$1,FALSE))*$M207</f>
        <v>0</v>
      </c>
      <c r="W207" s="232">
        <f>(VLOOKUP($C207,Incurred_Real!$A$25:$BR$427,Incurred_Real!AZ$1,FALSE))*$M207</f>
        <v>0</v>
      </c>
      <c r="X207" s="232">
        <f>(VLOOKUP($C207,Incurred_Real!$A$25:$BR$427,Incurred_Real!BA$1,FALSE))*$M207</f>
        <v>0</v>
      </c>
      <c r="Y207" s="232">
        <f>(VLOOKUP($C207,Incurred_Real!$A$25:$BR$427,Incurred_Real!BB$1,FALSE))*$M207</f>
        <v>0</v>
      </c>
      <c r="Z207" s="232">
        <f>(VLOOKUP($C207,Incurred_Real!$A$25:$BR$427,Incurred_Real!BC$1,FALSE))*$M207</f>
        <v>0</v>
      </c>
      <c r="AA207" s="232">
        <f>(VLOOKUP($C207,Incurred_Real!$A$25:$BR$427,Incurred_Real!BD$1,FALSE))*$M207</f>
        <v>0</v>
      </c>
      <c r="AB207" s="232">
        <f>(VLOOKUP($C207,Incurred_Real!$A$25:$BR$427,Incurred_Real!BE$1,FALSE))*$M207</f>
        <v>0</v>
      </c>
      <c r="AC207" s="232">
        <f>(VLOOKUP($C207,Incurred_Real!$A$25:$BR$427,Incurred_Real!BF$1,FALSE))*$M207</f>
        <v>0</v>
      </c>
      <c r="AD207" s="232">
        <f>(VLOOKUP($C207,Incurred_Real!$A$25:$BR$427,Incurred_Real!BG$1,FALSE))*$M207</f>
        <v>0</v>
      </c>
      <c r="AE207" s="232">
        <f>(VLOOKUP($C207,Incurred_Real!$A$25:$BR$427,Incurred_Real!BH$1,FALSE))*$M207</f>
        <v>0</v>
      </c>
      <c r="AF207" s="232">
        <f>(VLOOKUP($C207,Incurred_Real!$A$25:$BR$427,Incurred_Real!BI$1,FALSE))*$M207</f>
        <v>0</v>
      </c>
      <c r="AG207" s="232">
        <f>(VLOOKUP($C207,Incurred_Real!$A$25:$BR$427,Incurred_Real!BJ$1,FALSE))*$M207</f>
        <v>0</v>
      </c>
      <c r="AH207" s="232">
        <f>(VLOOKUP($C207,Incurred_Real!$A$25:$BR$427,Incurred_Real!BK$1,FALSE))*$M207</f>
        <v>0</v>
      </c>
      <c r="AI207" s="232">
        <f>(VLOOKUP($C207,Incurred_Real!$A$25:$BR$427,Incurred_Real!BL$1,FALSE))*$M207</f>
        <v>0</v>
      </c>
      <c r="AJ207" s="232">
        <f>(VLOOKUP($C207,Incurred_Real!$A$25:$BR$427,Incurred_Real!BM$1,FALSE))*$M207</f>
        <v>0</v>
      </c>
      <c r="AK207" s="232">
        <f>(VLOOKUP($C207,Incurred_Real!$A$25:$BR$427,Incurred_Real!BN$1,FALSE))*$M207</f>
        <v>0</v>
      </c>
      <c r="AL207" s="232">
        <f>(VLOOKUP($C207,Incurred_Real!$A$25:$BR$427,Incurred_Real!BO$1,FALSE))*$M207</f>
        <v>0</v>
      </c>
      <c r="AM207" s="232">
        <f>(VLOOKUP($C207,Incurred_Real!$A$25:$BR$427,Incurred_Real!BP$1,FALSE))*$M207</f>
        <v>0</v>
      </c>
      <c r="AN207" s="232">
        <f>(VLOOKUP($C207,Incurred_Real!$A$25:$BR$427,Incurred_Real!BQ$1,FALSE))*$M207</f>
        <v>0</v>
      </c>
      <c r="AO207" s="232">
        <f>(VLOOKUP($C207,Incurred_Real!$A$25:$BR$427,Incurred_Real!BR$1,FALSE))*$M207</f>
        <v>0</v>
      </c>
      <c r="AP207" s="232">
        <f t="shared" si="25"/>
        <v>0</v>
      </c>
      <c r="AR207" s="232" t="b">
        <f t="shared" si="22"/>
        <v>1</v>
      </c>
    </row>
    <row r="208" spans="3:44" x14ac:dyDescent="0.15">
      <c r="C208" s="11" t="s">
        <v>351</v>
      </c>
      <c r="D208" s="11" t="str">
        <f>VLOOKUP($C208,Incurred_Real!$A$24:$E$376,Incurred_Real!$B$1,FALSE)</f>
        <v>Spare 160 MVA 275_132 kV Transformer</v>
      </c>
      <c r="E208" s="11" t="str">
        <f>VLOOKUP($C208,Incurred_Real!$A$24:$E$376,Incurred_Real!$D$1,FALSE)</f>
        <v>Inventory/Spares</v>
      </c>
      <c r="F208" s="13">
        <f>IF(VLOOKUP($C208,Incurred_Real!$A$25:$AQ$426,Incurred_Real!$AL$1,FALSE)="Commissioned Extra",0,
IF(VLOOKUP($C208,Incurred_Real!$A$25:$AQ$426,Incurred_Real!$AK$1,FALSE)=F$4,VLOOKUP($C208,Incurred_Real!$A$25:$AQ$426,Incurred_Real!$AM$1,FALSE),0))</f>
        <v>0</v>
      </c>
      <c r="G208" s="13">
        <f>IF(VLOOKUP($C208,Incurred_Real!$A$25:$AQ$426,Incurred_Real!$AL$1,FALSE)="Commissioned Extra",0,
IF(VLOOKUP($C208,Incurred_Real!$A$25:$AQ$426,Incurred_Real!$AK$1,FALSE)=G$4,VLOOKUP($C208,Incurred_Real!$A$25:$AQ$426,Incurred_Real!$AM$1,FALSE),0))</f>
        <v>0</v>
      </c>
      <c r="H208" s="13">
        <f>IF(VLOOKUP($C208,Incurred_Real!$A$25:$AQ$426,Incurred_Real!$AL$1,FALSE)="Commissioned Extra",0,
IF(VLOOKUP($C208,Incurred_Real!$A$25:$AQ$426,Incurred_Real!$AK$1,FALSE)=H$4,VLOOKUP($C208,Incurred_Real!$A$25:$AQ$426,Incurred_Real!$AM$1,FALSE),0))</f>
        <v>0</v>
      </c>
      <c r="I208" s="13">
        <f>IF(VLOOKUP($C208,Incurred_Real!$A$25:$AQ$426,Incurred_Real!$AL$1,FALSE)="Commissioned Extra",0,
IF(VLOOKUP($C208,Incurred_Real!$A$25:$AQ$426,Incurred_Real!$AK$1,FALSE)=I$4,VLOOKUP($C208,Incurred_Real!$A$25:$AQ$426,Incurred_Real!$AM$1,FALSE),0))</f>
        <v>0</v>
      </c>
      <c r="J208" s="13">
        <f>IF(VLOOKUP($C208,Incurred_Real!$A$25:$AQ$426,Incurred_Real!$AL$1,FALSE)="Commissioned Extra",0,
IF(VLOOKUP($C208,Incurred_Real!$A$25:$AQ$426,Incurred_Real!$AK$1,FALSE)=J$4,VLOOKUP($C208,Incurred_Real!$A$25:$AQ$426,Incurred_Real!$AM$1,FALSE),0))</f>
        <v>0</v>
      </c>
      <c r="K208" s="13">
        <f>IF(VLOOKUP($C208,Incurred_Real!$A$25:$AQ$426,Incurred_Real!$AL$1,FALSE)="Commissioned Extra",0,
IF(VLOOKUP($C208,Incurred_Real!$A$25:$AQ$426,Incurred_Real!$AK$1,FALSE)=K$4,VLOOKUP($C208,Incurred_Real!$A$25:$AQ$426,Incurred_Real!$AM$1,FALSE),0))</f>
        <v>0</v>
      </c>
      <c r="L208" s="13">
        <f>IF(VLOOKUP($C208,Incurred_Real!$A$25:$AQ$426,Incurred_Real!$AL$1,FALSE)="Commissioned Extra",0,
IF(VLOOKUP($C208,Incurred_Real!$A$25:$AQ$426,Incurred_Real!$AK$1,FALSE)=L$4,VLOOKUP($C208,Incurred_Real!$A$25:$AQ$426,Incurred_Real!$AM$1,FALSE),0))</f>
        <v>0</v>
      </c>
      <c r="M208" s="232">
        <f t="shared" si="23"/>
        <v>0</v>
      </c>
      <c r="N208" s="232" t="str">
        <f t="shared" si="24"/>
        <v/>
      </c>
      <c r="P208" s="232">
        <f>(VLOOKUP($C208,Incurred_Real!$A$25:$BR$427,Incurred_Real!AS$1,FALSE))*$M208</f>
        <v>0</v>
      </c>
      <c r="Q208" s="232">
        <f>(VLOOKUP($C208,Incurred_Real!$A$25:$BR$427,Incurred_Real!AT$1,FALSE))*$M208</f>
        <v>0</v>
      </c>
      <c r="R208" s="232">
        <f>(VLOOKUP($C208,Incurred_Real!$A$25:$BR$427,Incurred_Real!AU$1,FALSE))*$M208</f>
        <v>0</v>
      </c>
      <c r="S208" s="232">
        <f>(VLOOKUP($C208,Incurred_Real!$A$25:$BR$427,Incurred_Real!AV$1,FALSE))*$M208</f>
        <v>0</v>
      </c>
      <c r="T208" s="232">
        <f>(VLOOKUP($C208,Incurred_Real!$A$25:$BR$427,Incurred_Real!AW$1,FALSE))*$M208</f>
        <v>0</v>
      </c>
      <c r="U208" s="232">
        <f>(VLOOKUP($C208,Incurred_Real!$A$25:$BR$427,Incurred_Real!AX$1,FALSE))*$M208</f>
        <v>0</v>
      </c>
      <c r="V208" s="232">
        <f>(VLOOKUP($C208,Incurred_Real!$A$25:$BR$427,Incurred_Real!AY$1,FALSE))*$M208</f>
        <v>0</v>
      </c>
      <c r="W208" s="232">
        <f>(VLOOKUP($C208,Incurred_Real!$A$25:$BR$427,Incurred_Real!AZ$1,FALSE))*$M208</f>
        <v>0</v>
      </c>
      <c r="X208" s="232">
        <f>(VLOOKUP($C208,Incurred_Real!$A$25:$BR$427,Incurred_Real!BA$1,FALSE))*$M208</f>
        <v>0</v>
      </c>
      <c r="Y208" s="232">
        <f>(VLOOKUP($C208,Incurred_Real!$A$25:$BR$427,Incurred_Real!BB$1,FALSE))*$M208</f>
        <v>0</v>
      </c>
      <c r="Z208" s="232">
        <f>(VLOOKUP($C208,Incurred_Real!$A$25:$BR$427,Incurred_Real!BC$1,FALSE))*$M208</f>
        <v>0</v>
      </c>
      <c r="AA208" s="232">
        <f>(VLOOKUP($C208,Incurred_Real!$A$25:$BR$427,Incurred_Real!BD$1,FALSE))*$M208</f>
        <v>0</v>
      </c>
      <c r="AB208" s="232">
        <f>(VLOOKUP($C208,Incurred_Real!$A$25:$BR$427,Incurred_Real!BE$1,FALSE))*$M208</f>
        <v>0</v>
      </c>
      <c r="AC208" s="232">
        <f>(VLOOKUP($C208,Incurred_Real!$A$25:$BR$427,Incurred_Real!BF$1,FALSE))*$M208</f>
        <v>0</v>
      </c>
      <c r="AD208" s="232">
        <f>(VLOOKUP($C208,Incurred_Real!$A$25:$BR$427,Incurred_Real!BG$1,FALSE))*$M208</f>
        <v>0</v>
      </c>
      <c r="AE208" s="232">
        <f>(VLOOKUP($C208,Incurred_Real!$A$25:$BR$427,Incurred_Real!BH$1,FALSE))*$M208</f>
        <v>0</v>
      </c>
      <c r="AF208" s="232">
        <f>(VLOOKUP($C208,Incurred_Real!$A$25:$BR$427,Incurred_Real!BI$1,FALSE))*$M208</f>
        <v>0</v>
      </c>
      <c r="AG208" s="232">
        <f>(VLOOKUP($C208,Incurred_Real!$A$25:$BR$427,Incurred_Real!BJ$1,FALSE))*$M208</f>
        <v>0</v>
      </c>
      <c r="AH208" s="232">
        <f>(VLOOKUP($C208,Incurred_Real!$A$25:$BR$427,Incurred_Real!BK$1,FALSE))*$M208</f>
        <v>0</v>
      </c>
      <c r="AI208" s="232">
        <f>(VLOOKUP($C208,Incurred_Real!$A$25:$BR$427,Incurred_Real!BL$1,FALSE))*$M208</f>
        <v>0</v>
      </c>
      <c r="AJ208" s="232">
        <f>(VLOOKUP($C208,Incurred_Real!$A$25:$BR$427,Incurred_Real!BM$1,FALSE))*$M208</f>
        <v>0</v>
      </c>
      <c r="AK208" s="232">
        <f>(VLOOKUP($C208,Incurred_Real!$A$25:$BR$427,Incurred_Real!BN$1,FALSE))*$M208</f>
        <v>0</v>
      </c>
      <c r="AL208" s="232">
        <f>(VLOOKUP($C208,Incurred_Real!$A$25:$BR$427,Incurred_Real!BO$1,FALSE))*$M208</f>
        <v>0</v>
      </c>
      <c r="AM208" s="232">
        <f>(VLOOKUP($C208,Incurred_Real!$A$25:$BR$427,Incurred_Real!BP$1,FALSE))*$M208</f>
        <v>0</v>
      </c>
      <c r="AN208" s="232">
        <f>(VLOOKUP($C208,Incurred_Real!$A$25:$BR$427,Incurred_Real!BQ$1,FALSE))*$M208</f>
        <v>0</v>
      </c>
      <c r="AO208" s="232">
        <f>(VLOOKUP($C208,Incurred_Real!$A$25:$BR$427,Incurred_Real!BR$1,FALSE))*$M208</f>
        <v>0</v>
      </c>
      <c r="AP208" s="232">
        <f t="shared" si="25"/>
        <v>0</v>
      </c>
      <c r="AR208" s="232" t="b">
        <f t="shared" si="22"/>
        <v>1</v>
      </c>
    </row>
    <row r="209" spans="3:44" x14ac:dyDescent="0.15">
      <c r="C209" s="11" t="s">
        <v>691</v>
      </c>
      <c r="D209" s="11" t="str">
        <f>VLOOKUP($C209,Incurred_Real!$A$24:$E$376,Incurred_Real!$B$1,FALSE)</f>
        <v>Electric Vehicle Fleet and Charging Infrastructure</v>
      </c>
      <c r="E209" s="11" t="str">
        <f>VLOOKUP($C209,Incurred_Real!$A$24:$E$376,Incurred_Real!$D$1,FALSE)</f>
        <v>Facilities</v>
      </c>
      <c r="F209" s="13">
        <f>IF(VLOOKUP($C209,Incurred_Real!$A$25:$AQ$426,Incurred_Real!$AL$1,FALSE)="Commissioned Extra",0,
IF(VLOOKUP($C209,Incurred_Real!$A$25:$AQ$426,Incurred_Real!$AK$1,FALSE)=F$4,VLOOKUP($C209,Incurred_Real!$A$25:$AQ$426,Incurred_Real!$AM$1,FALSE),0))</f>
        <v>0</v>
      </c>
      <c r="G209" s="13">
        <f>IF(VLOOKUP($C209,Incurred_Real!$A$25:$AQ$426,Incurred_Real!$AL$1,FALSE)="Commissioned Extra",0,
IF(VLOOKUP($C209,Incurred_Real!$A$25:$AQ$426,Incurred_Real!$AK$1,FALSE)=G$4,VLOOKUP($C209,Incurred_Real!$A$25:$AQ$426,Incurred_Real!$AM$1,FALSE),0))</f>
        <v>0</v>
      </c>
      <c r="H209" s="13">
        <f>IF(VLOOKUP($C209,Incurred_Real!$A$25:$AQ$426,Incurred_Real!$AL$1,FALSE)="Commissioned Extra",0,
IF(VLOOKUP($C209,Incurred_Real!$A$25:$AQ$426,Incurred_Real!$AK$1,FALSE)=H$4,VLOOKUP($C209,Incurred_Real!$A$25:$AQ$426,Incurred_Real!$AM$1,FALSE),0))</f>
        <v>0</v>
      </c>
      <c r="I209" s="13">
        <f>IF(VLOOKUP($C209,Incurred_Real!$A$25:$AQ$426,Incurred_Real!$AL$1,FALSE)="Commissioned Extra",0,
IF(VLOOKUP($C209,Incurred_Real!$A$25:$AQ$426,Incurred_Real!$AK$1,FALSE)=I$4,VLOOKUP($C209,Incurred_Real!$A$25:$AQ$426,Incurred_Real!$AM$1,FALSE),0))</f>
        <v>0</v>
      </c>
      <c r="J209" s="13">
        <f>IF(VLOOKUP($C209,Incurred_Real!$A$25:$AQ$426,Incurred_Real!$AL$1,FALSE)="Commissioned Extra",0,
IF(VLOOKUP($C209,Incurred_Real!$A$25:$AQ$426,Incurred_Real!$AK$1,FALSE)=J$4,VLOOKUP($C209,Incurred_Real!$A$25:$AQ$426,Incurred_Real!$AM$1,FALSE),0))</f>
        <v>0</v>
      </c>
      <c r="K209" s="13">
        <f>IF(VLOOKUP($C209,Incurred_Real!$A$25:$AQ$426,Incurred_Real!$AL$1,FALSE)="Commissioned Extra",0,
IF(VLOOKUP($C209,Incurred_Real!$A$25:$AQ$426,Incurred_Real!$AK$1,FALSE)=K$4,VLOOKUP($C209,Incurred_Real!$A$25:$AQ$426,Incurred_Real!$AM$1,FALSE),0))</f>
        <v>0</v>
      </c>
      <c r="L209" s="13">
        <f>IF(VLOOKUP($C209,Incurred_Real!$A$25:$AQ$426,Incurred_Real!$AL$1,FALSE)="Commissioned Extra",0,
IF(VLOOKUP($C209,Incurred_Real!$A$25:$AQ$426,Incurred_Real!$AK$1,FALSE)=L$4,VLOOKUP($C209,Incurred_Real!$A$25:$AQ$426,Incurred_Real!$AM$1,FALSE),0))</f>
        <v>0</v>
      </c>
      <c r="M209" s="232">
        <f t="shared" si="23"/>
        <v>0</v>
      </c>
      <c r="N209" s="232" t="str">
        <f t="shared" si="24"/>
        <v/>
      </c>
      <c r="P209" s="232">
        <f>(VLOOKUP($C209,Incurred_Real!$A$25:$BR$427,Incurred_Real!AS$1,FALSE))*$M209</f>
        <v>0</v>
      </c>
      <c r="Q209" s="232">
        <f>(VLOOKUP($C209,Incurred_Real!$A$25:$BR$427,Incurred_Real!AT$1,FALSE))*$M209</f>
        <v>0</v>
      </c>
      <c r="R209" s="232">
        <f>(VLOOKUP($C209,Incurred_Real!$A$25:$BR$427,Incurred_Real!AU$1,FALSE))*$M209</f>
        <v>0</v>
      </c>
      <c r="S209" s="232">
        <f>(VLOOKUP($C209,Incurred_Real!$A$25:$BR$427,Incurred_Real!AV$1,FALSE))*$M209</f>
        <v>0</v>
      </c>
      <c r="T209" s="232">
        <f>(VLOOKUP($C209,Incurred_Real!$A$25:$BR$427,Incurred_Real!AW$1,FALSE))*$M209</f>
        <v>0</v>
      </c>
      <c r="U209" s="232">
        <f>(VLOOKUP($C209,Incurred_Real!$A$25:$BR$427,Incurred_Real!AX$1,FALSE))*$M209</f>
        <v>0</v>
      </c>
      <c r="V209" s="232">
        <f>(VLOOKUP($C209,Incurred_Real!$A$25:$BR$427,Incurred_Real!AY$1,FALSE))*$M209</f>
        <v>0</v>
      </c>
      <c r="W209" s="232">
        <f>(VLOOKUP($C209,Incurred_Real!$A$25:$BR$427,Incurred_Real!AZ$1,FALSE))*$M209</f>
        <v>0</v>
      </c>
      <c r="X209" s="232">
        <f>(VLOOKUP($C209,Incurred_Real!$A$25:$BR$427,Incurred_Real!BA$1,FALSE))*$M209</f>
        <v>0</v>
      </c>
      <c r="Y209" s="232">
        <f>(VLOOKUP($C209,Incurred_Real!$A$25:$BR$427,Incurred_Real!BB$1,FALSE))*$M209</f>
        <v>0</v>
      </c>
      <c r="Z209" s="232">
        <f>(VLOOKUP($C209,Incurred_Real!$A$25:$BR$427,Incurred_Real!BC$1,FALSE))*$M209</f>
        <v>0</v>
      </c>
      <c r="AA209" s="232">
        <f>(VLOOKUP($C209,Incurred_Real!$A$25:$BR$427,Incurred_Real!BD$1,FALSE))*$M209</f>
        <v>0</v>
      </c>
      <c r="AB209" s="232">
        <f>(VLOOKUP($C209,Incurred_Real!$A$25:$BR$427,Incurred_Real!BE$1,FALSE))*$M209</f>
        <v>0</v>
      </c>
      <c r="AC209" s="232">
        <f>(VLOOKUP($C209,Incurred_Real!$A$25:$BR$427,Incurred_Real!BF$1,FALSE))*$M209</f>
        <v>0</v>
      </c>
      <c r="AD209" s="232">
        <f>(VLOOKUP($C209,Incurred_Real!$A$25:$BR$427,Incurred_Real!BG$1,FALSE))*$M209</f>
        <v>0</v>
      </c>
      <c r="AE209" s="232">
        <f>(VLOOKUP($C209,Incurred_Real!$A$25:$BR$427,Incurred_Real!BH$1,FALSE))*$M209</f>
        <v>0</v>
      </c>
      <c r="AF209" s="232">
        <f>(VLOOKUP($C209,Incurred_Real!$A$25:$BR$427,Incurred_Real!BI$1,FALSE))*$M209</f>
        <v>0</v>
      </c>
      <c r="AG209" s="232">
        <f>(VLOOKUP($C209,Incurred_Real!$A$25:$BR$427,Incurred_Real!BJ$1,FALSE))*$M209</f>
        <v>0</v>
      </c>
      <c r="AH209" s="232">
        <f>(VLOOKUP($C209,Incurred_Real!$A$25:$BR$427,Incurred_Real!BK$1,FALSE))*$M209</f>
        <v>0</v>
      </c>
      <c r="AI209" s="232">
        <f>(VLOOKUP($C209,Incurred_Real!$A$25:$BR$427,Incurred_Real!BL$1,FALSE))*$M209</f>
        <v>0</v>
      </c>
      <c r="AJ209" s="232">
        <f>(VLOOKUP($C209,Incurred_Real!$A$25:$BR$427,Incurred_Real!BM$1,FALSE))*$M209</f>
        <v>0</v>
      </c>
      <c r="AK209" s="232">
        <f>(VLOOKUP($C209,Incurred_Real!$A$25:$BR$427,Incurred_Real!BN$1,FALSE))*$M209</f>
        <v>0</v>
      </c>
      <c r="AL209" s="232">
        <f>(VLOOKUP($C209,Incurred_Real!$A$25:$BR$427,Incurred_Real!BO$1,FALSE))*$M209</f>
        <v>0</v>
      </c>
      <c r="AM209" s="232">
        <f>(VLOOKUP($C209,Incurred_Real!$A$25:$BR$427,Incurred_Real!BP$1,FALSE))*$M209</f>
        <v>0</v>
      </c>
      <c r="AN209" s="232">
        <f>(VLOOKUP($C209,Incurred_Real!$A$25:$BR$427,Incurred_Real!BQ$1,FALSE))*$M209</f>
        <v>0</v>
      </c>
      <c r="AO209" s="232">
        <f>(VLOOKUP($C209,Incurred_Real!$A$25:$BR$427,Incurred_Real!BR$1,FALSE))*$M209</f>
        <v>0</v>
      </c>
      <c r="AP209" s="232">
        <f t="shared" si="25"/>
        <v>0</v>
      </c>
      <c r="AR209" s="232" t="b">
        <f t="shared" si="22"/>
        <v>1</v>
      </c>
    </row>
    <row r="210" spans="3:44" x14ac:dyDescent="0.15">
      <c r="C210" s="11" t="s">
        <v>693</v>
      </c>
      <c r="D210" s="11" t="str">
        <f>VLOOKUP($C210,Incurred_Real!$A$24:$E$376,Incurred_Real!$B$1,FALSE)</f>
        <v>Rymill Building Accommodation Security and Amenities Upgrade</v>
      </c>
      <c r="E210" s="11" t="str">
        <f>VLOOKUP($C210,Incurred_Real!$A$24:$E$376,Incurred_Real!$D$1,FALSE)</f>
        <v>Facilities</v>
      </c>
      <c r="F210" s="13">
        <f>IF(VLOOKUP($C210,Incurred_Real!$A$25:$AQ$426,Incurred_Real!$AL$1,FALSE)="Commissioned Extra",0,
IF(VLOOKUP($C210,Incurred_Real!$A$25:$AQ$426,Incurred_Real!$AK$1,FALSE)=F$4,VLOOKUP($C210,Incurred_Real!$A$25:$AQ$426,Incurred_Real!$AM$1,FALSE),0))</f>
        <v>0</v>
      </c>
      <c r="G210" s="13">
        <f>IF(VLOOKUP($C210,Incurred_Real!$A$25:$AQ$426,Incurred_Real!$AL$1,FALSE)="Commissioned Extra",0,
IF(VLOOKUP($C210,Incurred_Real!$A$25:$AQ$426,Incurred_Real!$AK$1,FALSE)=G$4,VLOOKUP($C210,Incurred_Real!$A$25:$AQ$426,Incurred_Real!$AM$1,FALSE),0))</f>
        <v>0</v>
      </c>
      <c r="H210" s="13">
        <f>IF(VLOOKUP($C210,Incurred_Real!$A$25:$AQ$426,Incurred_Real!$AL$1,FALSE)="Commissioned Extra",0,
IF(VLOOKUP($C210,Incurred_Real!$A$25:$AQ$426,Incurred_Real!$AK$1,FALSE)=H$4,VLOOKUP($C210,Incurred_Real!$A$25:$AQ$426,Incurred_Real!$AM$1,FALSE),0))</f>
        <v>0</v>
      </c>
      <c r="I210" s="13">
        <f>IF(VLOOKUP($C210,Incurred_Real!$A$25:$AQ$426,Incurred_Real!$AL$1,FALSE)="Commissioned Extra",0,
IF(VLOOKUP($C210,Incurred_Real!$A$25:$AQ$426,Incurred_Real!$AK$1,FALSE)=I$4,VLOOKUP($C210,Incurred_Real!$A$25:$AQ$426,Incurred_Real!$AM$1,FALSE),0))</f>
        <v>0</v>
      </c>
      <c r="J210" s="13">
        <f>IF(VLOOKUP($C210,Incurred_Real!$A$25:$AQ$426,Incurred_Real!$AL$1,FALSE)="Commissioned Extra",0,
IF(VLOOKUP($C210,Incurred_Real!$A$25:$AQ$426,Incurred_Real!$AK$1,FALSE)=J$4,VLOOKUP($C210,Incurred_Real!$A$25:$AQ$426,Incurred_Real!$AM$1,FALSE),0))</f>
        <v>0</v>
      </c>
      <c r="K210" s="13">
        <f>IF(VLOOKUP($C210,Incurred_Real!$A$25:$AQ$426,Incurred_Real!$AL$1,FALSE)="Commissioned Extra",0,
IF(VLOOKUP($C210,Incurred_Real!$A$25:$AQ$426,Incurred_Real!$AK$1,FALSE)=K$4,VLOOKUP($C210,Incurred_Real!$A$25:$AQ$426,Incurred_Real!$AM$1,FALSE),0))</f>
        <v>0</v>
      </c>
      <c r="L210" s="13">
        <f>IF(VLOOKUP($C210,Incurred_Real!$A$25:$AQ$426,Incurred_Real!$AL$1,FALSE)="Commissioned Extra",0,
IF(VLOOKUP($C210,Incurred_Real!$A$25:$AQ$426,Incurred_Real!$AK$1,FALSE)=L$4,VLOOKUP($C210,Incurred_Real!$A$25:$AQ$426,Incurred_Real!$AM$1,FALSE),0))</f>
        <v>0</v>
      </c>
      <c r="M210" s="232">
        <f t="shared" si="23"/>
        <v>0</v>
      </c>
      <c r="N210" s="232" t="str">
        <f t="shared" si="24"/>
        <v/>
      </c>
      <c r="P210" s="232">
        <f>(VLOOKUP($C210,Incurred_Real!$A$25:$BR$427,Incurred_Real!AS$1,FALSE))*$M210</f>
        <v>0</v>
      </c>
      <c r="Q210" s="232">
        <f>(VLOOKUP($C210,Incurred_Real!$A$25:$BR$427,Incurred_Real!AT$1,FALSE))*$M210</f>
        <v>0</v>
      </c>
      <c r="R210" s="232">
        <f>(VLOOKUP($C210,Incurred_Real!$A$25:$BR$427,Incurred_Real!AU$1,FALSE))*$M210</f>
        <v>0</v>
      </c>
      <c r="S210" s="232">
        <f>(VLOOKUP($C210,Incurred_Real!$A$25:$BR$427,Incurred_Real!AV$1,FALSE))*$M210</f>
        <v>0</v>
      </c>
      <c r="T210" s="232">
        <f>(VLOOKUP($C210,Incurred_Real!$A$25:$BR$427,Incurred_Real!AW$1,FALSE))*$M210</f>
        <v>0</v>
      </c>
      <c r="U210" s="232">
        <f>(VLOOKUP($C210,Incurred_Real!$A$25:$BR$427,Incurred_Real!AX$1,FALSE))*$M210</f>
        <v>0</v>
      </c>
      <c r="V210" s="232">
        <f>(VLOOKUP($C210,Incurred_Real!$A$25:$BR$427,Incurred_Real!AY$1,FALSE))*$M210</f>
        <v>0</v>
      </c>
      <c r="W210" s="232">
        <f>(VLOOKUP($C210,Incurred_Real!$A$25:$BR$427,Incurred_Real!AZ$1,FALSE))*$M210</f>
        <v>0</v>
      </c>
      <c r="X210" s="232">
        <f>(VLOOKUP($C210,Incurred_Real!$A$25:$BR$427,Incurred_Real!BA$1,FALSE))*$M210</f>
        <v>0</v>
      </c>
      <c r="Y210" s="232">
        <f>(VLOOKUP($C210,Incurred_Real!$A$25:$BR$427,Incurred_Real!BB$1,FALSE))*$M210</f>
        <v>0</v>
      </c>
      <c r="Z210" s="232">
        <f>(VLOOKUP($C210,Incurred_Real!$A$25:$BR$427,Incurred_Real!BC$1,FALSE))*$M210</f>
        <v>0</v>
      </c>
      <c r="AA210" s="232">
        <f>(VLOOKUP($C210,Incurred_Real!$A$25:$BR$427,Incurred_Real!BD$1,FALSE))*$M210</f>
        <v>0</v>
      </c>
      <c r="AB210" s="232">
        <f>(VLOOKUP($C210,Incurred_Real!$A$25:$BR$427,Incurred_Real!BE$1,FALSE))*$M210</f>
        <v>0</v>
      </c>
      <c r="AC210" s="232">
        <f>(VLOOKUP($C210,Incurred_Real!$A$25:$BR$427,Incurred_Real!BF$1,FALSE))*$M210</f>
        <v>0</v>
      </c>
      <c r="AD210" s="232">
        <f>(VLOOKUP($C210,Incurred_Real!$A$25:$BR$427,Incurred_Real!BG$1,FALSE))*$M210</f>
        <v>0</v>
      </c>
      <c r="AE210" s="232">
        <f>(VLOOKUP($C210,Incurred_Real!$A$25:$BR$427,Incurred_Real!BH$1,FALSE))*$M210</f>
        <v>0</v>
      </c>
      <c r="AF210" s="232">
        <f>(VLOOKUP($C210,Incurred_Real!$A$25:$BR$427,Incurred_Real!BI$1,FALSE))*$M210</f>
        <v>0</v>
      </c>
      <c r="AG210" s="232">
        <f>(VLOOKUP($C210,Incurred_Real!$A$25:$BR$427,Incurred_Real!BJ$1,FALSE))*$M210</f>
        <v>0</v>
      </c>
      <c r="AH210" s="232">
        <f>(VLOOKUP($C210,Incurred_Real!$A$25:$BR$427,Incurred_Real!BK$1,FALSE))*$M210</f>
        <v>0</v>
      </c>
      <c r="AI210" s="232">
        <f>(VLOOKUP($C210,Incurred_Real!$A$25:$BR$427,Incurred_Real!BL$1,FALSE))*$M210</f>
        <v>0</v>
      </c>
      <c r="AJ210" s="232">
        <f>(VLOOKUP($C210,Incurred_Real!$A$25:$BR$427,Incurred_Real!BM$1,FALSE))*$M210</f>
        <v>0</v>
      </c>
      <c r="AK210" s="232">
        <f>(VLOOKUP($C210,Incurred_Real!$A$25:$BR$427,Incurred_Real!BN$1,FALSE))*$M210</f>
        <v>0</v>
      </c>
      <c r="AL210" s="232">
        <f>(VLOOKUP($C210,Incurred_Real!$A$25:$BR$427,Incurred_Real!BO$1,FALSE))*$M210</f>
        <v>0</v>
      </c>
      <c r="AM210" s="232">
        <f>(VLOOKUP($C210,Incurred_Real!$A$25:$BR$427,Incurred_Real!BP$1,FALSE))*$M210</f>
        <v>0</v>
      </c>
      <c r="AN210" s="232">
        <f>(VLOOKUP($C210,Incurred_Real!$A$25:$BR$427,Incurred_Real!BQ$1,FALSE))*$M210</f>
        <v>0</v>
      </c>
      <c r="AO210" s="232">
        <f>(VLOOKUP($C210,Incurred_Real!$A$25:$BR$427,Incurred_Real!BR$1,FALSE))*$M210</f>
        <v>0</v>
      </c>
      <c r="AP210" s="232">
        <f t="shared" si="25"/>
        <v>0</v>
      </c>
      <c r="AR210" s="232" t="b">
        <f t="shared" si="22"/>
        <v>1</v>
      </c>
    </row>
    <row r="211" spans="3:44" x14ac:dyDescent="0.15">
      <c r="C211" s="11" t="s">
        <v>695</v>
      </c>
      <c r="D211" s="11" t="str">
        <f>VLOOKUP($C211,Incurred_Real!$A$24:$E$376,Incurred_Real!$B$1,FALSE)</f>
        <v>NCIPAP Smart Wires Power Guardian Technology Trial</v>
      </c>
      <c r="E211" s="11" t="str">
        <f>VLOOKUP($C211,Incurred_Real!$A$24:$E$376,Incurred_Real!$D$1,FALSE)</f>
        <v>Augmentation</v>
      </c>
      <c r="F211" s="13">
        <f>IF(VLOOKUP($C211,Incurred_Real!$A$25:$AQ$426,Incurred_Real!$AL$1,FALSE)="Commissioned Extra",0,
IF(VLOOKUP($C211,Incurred_Real!$A$25:$AQ$426,Incurred_Real!$AK$1,FALSE)=F$4,VLOOKUP($C211,Incurred_Real!$A$25:$AQ$426,Incurred_Real!$AM$1,FALSE),0))</f>
        <v>6471540.1118576732</v>
      </c>
      <c r="G211" s="13">
        <f>IF(VLOOKUP($C211,Incurred_Real!$A$25:$AQ$426,Incurred_Real!$AL$1,FALSE)="Commissioned Extra",0,
IF(VLOOKUP($C211,Incurred_Real!$A$25:$AQ$426,Incurred_Real!$AK$1,FALSE)=G$4,VLOOKUP($C211,Incurred_Real!$A$25:$AQ$426,Incurred_Real!$AM$1,FALSE),0))</f>
        <v>0</v>
      </c>
      <c r="H211" s="13">
        <f>IF(VLOOKUP($C211,Incurred_Real!$A$25:$AQ$426,Incurred_Real!$AL$1,FALSE)="Commissioned Extra",0,
IF(VLOOKUP($C211,Incurred_Real!$A$25:$AQ$426,Incurred_Real!$AK$1,FALSE)=H$4,VLOOKUP($C211,Incurred_Real!$A$25:$AQ$426,Incurred_Real!$AM$1,FALSE),0))</f>
        <v>0</v>
      </c>
      <c r="I211" s="13">
        <f>IF(VLOOKUP($C211,Incurred_Real!$A$25:$AQ$426,Incurred_Real!$AL$1,FALSE)="Commissioned Extra",0,
IF(VLOOKUP($C211,Incurred_Real!$A$25:$AQ$426,Incurred_Real!$AK$1,FALSE)=I$4,VLOOKUP($C211,Incurred_Real!$A$25:$AQ$426,Incurred_Real!$AM$1,FALSE),0))</f>
        <v>0</v>
      </c>
      <c r="J211" s="13">
        <f>IF(VLOOKUP($C211,Incurred_Real!$A$25:$AQ$426,Incurred_Real!$AL$1,FALSE)="Commissioned Extra",0,
IF(VLOOKUP($C211,Incurred_Real!$A$25:$AQ$426,Incurred_Real!$AK$1,FALSE)=J$4,VLOOKUP($C211,Incurred_Real!$A$25:$AQ$426,Incurred_Real!$AM$1,FALSE),0))</f>
        <v>0</v>
      </c>
      <c r="K211" s="13">
        <f>IF(VLOOKUP($C211,Incurred_Real!$A$25:$AQ$426,Incurred_Real!$AL$1,FALSE)="Commissioned Extra",0,
IF(VLOOKUP($C211,Incurred_Real!$A$25:$AQ$426,Incurred_Real!$AK$1,FALSE)=K$4,VLOOKUP($C211,Incurred_Real!$A$25:$AQ$426,Incurred_Real!$AM$1,FALSE),0))</f>
        <v>0</v>
      </c>
      <c r="L211" s="13">
        <f>IF(VLOOKUP($C211,Incurred_Real!$A$25:$AQ$426,Incurred_Real!$AL$1,FALSE)="Commissioned Extra",0,
IF(VLOOKUP($C211,Incurred_Real!$A$25:$AQ$426,Incurred_Real!$AK$1,FALSE)=L$4,VLOOKUP($C211,Incurred_Real!$A$25:$AQ$426,Incurred_Real!$AM$1,FALSE),0))</f>
        <v>0</v>
      </c>
      <c r="M211" s="232">
        <f t="shared" si="23"/>
        <v>6471540.1118576732</v>
      </c>
      <c r="N211" s="232">
        <f t="shared" si="24"/>
        <v>2022</v>
      </c>
      <c r="P211" s="232">
        <f>(VLOOKUP($C211,Incurred_Real!$A$25:$BR$427,Incurred_Real!AS$1,FALSE))*$M211</f>
        <v>0</v>
      </c>
      <c r="Q211" s="232">
        <f>(VLOOKUP($C211,Incurred_Real!$A$25:$BR$427,Incurred_Real!AT$1,FALSE))*$M211</f>
        <v>0</v>
      </c>
      <c r="R211" s="232">
        <f>(VLOOKUP($C211,Incurred_Real!$A$25:$BR$427,Incurred_Real!AU$1,FALSE))*$M211</f>
        <v>0</v>
      </c>
      <c r="S211" s="232">
        <f>(VLOOKUP($C211,Incurred_Real!$A$25:$BR$427,Incurred_Real!AV$1,FALSE))*$M211</f>
        <v>0</v>
      </c>
      <c r="T211" s="232">
        <f>(VLOOKUP($C211,Incurred_Real!$A$25:$BR$427,Incurred_Real!AW$1,FALSE))*$M211</f>
        <v>0</v>
      </c>
      <c r="U211" s="232">
        <f>(VLOOKUP($C211,Incurred_Real!$A$25:$BR$427,Incurred_Real!AX$1,FALSE))*$M211</f>
        <v>0</v>
      </c>
      <c r="V211" s="232">
        <f>(VLOOKUP($C211,Incurred_Real!$A$25:$BR$427,Incurred_Real!AY$1,FALSE))*$M211</f>
        <v>0</v>
      </c>
      <c r="W211" s="232">
        <f>(VLOOKUP($C211,Incurred_Real!$A$25:$BR$427,Incurred_Real!AZ$1,FALSE))*$M211</f>
        <v>0</v>
      </c>
      <c r="X211" s="232">
        <f>(VLOOKUP($C211,Incurred_Real!$A$25:$BR$427,Incurred_Real!BA$1,FALSE))*$M211</f>
        <v>0</v>
      </c>
      <c r="Y211" s="232">
        <f>(VLOOKUP($C211,Incurred_Real!$A$25:$BR$427,Incurred_Real!BB$1,FALSE))*$M211</f>
        <v>0</v>
      </c>
      <c r="Z211" s="232">
        <f>(VLOOKUP($C211,Incurred_Real!$A$25:$BR$427,Incurred_Real!BC$1,FALSE))*$M211</f>
        <v>0</v>
      </c>
      <c r="AA211" s="232">
        <f>(VLOOKUP($C211,Incurred_Real!$A$25:$BR$427,Incurred_Real!BD$1,FALSE))*$M211</f>
        <v>0</v>
      </c>
      <c r="AB211" s="232">
        <f>(VLOOKUP($C211,Incurred_Real!$A$25:$BR$427,Incurred_Real!BE$1,FALSE))*$M211</f>
        <v>0</v>
      </c>
      <c r="AC211" s="232">
        <f>(VLOOKUP($C211,Incurred_Real!$A$25:$BR$427,Incurred_Real!BF$1,FALSE))*$M211</f>
        <v>0</v>
      </c>
      <c r="AD211" s="232">
        <f>(VLOOKUP($C211,Incurred_Real!$A$25:$BR$427,Incurred_Real!BG$1,FALSE))*$M211</f>
        <v>6471540.1118576732</v>
      </c>
      <c r="AE211" s="232">
        <f>(VLOOKUP($C211,Incurred_Real!$A$25:$BR$427,Incurred_Real!BH$1,FALSE))*$M211</f>
        <v>0</v>
      </c>
      <c r="AF211" s="232">
        <f>(VLOOKUP($C211,Incurred_Real!$A$25:$BR$427,Incurred_Real!BI$1,FALSE))*$M211</f>
        <v>0</v>
      </c>
      <c r="AG211" s="232">
        <f>(VLOOKUP($C211,Incurred_Real!$A$25:$BR$427,Incurred_Real!BJ$1,FALSE))*$M211</f>
        <v>0</v>
      </c>
      <c r="AH211" s="232">
        <f>(VLOOKUP($C211,Incurred_Real!$A$25:$BR$427,Incurred_Real!BK$1,FALSE))*$M211</f>
        <v>0</v>
      </c>
      <c r="AI211" s="232">
        <f>(VLOOKUP($C211,Incurred_Real!$A$25:$BR$427,Incurred_Real!BL$1,FALSE))*$M211</f>
        <v>0</v>
      </c>
      <c r="AJ211" s="232">
        <f>(VLOOKUP($C211,Incurred_Real!$A$25:$BR$427,Incurred_Real!BM$1,FALSE))*$M211</f>
        <v>0</v>
      </c>
      <c r="AK211" s="232">
        <f>(VLOOKUP($C211,Incurred_Real!$A$25:$BR$427,Incurred_Real!BN$1,FALSE))*$M211</f>
        <v>0</v>
      </c>
      <c r="AL211" s="232">
        <f>(VLOOKUP($C211,Incurred_Real!$A$25:$BR$427,Incurred_Real!BO$1,FALSE))*$M211</f>
        <v>0</v>
      </c>
      <c r="AM211" s="232">
        <f>(VLOOKUP($C211,Incurred_Real!$A$25:$BR$427,Incurred_Real!BP$1,FALSE))*$M211</f>
        <v>0</v>
      </c>
      <c r="AN211" s="232">
        <f>(VLOOKUP($C211,Incurred_Real!$A$25:$BR$427,Incurred_Real!BQ$1,FALSE))*$M211</f>
        <v>0</v>
      </c>
      <c r="AO211" s="232">
        <f>(VLOOKUP($C211,Incurred_Real!$A$25:$BR$427,Incurred_Real!BR$1,FALSE))*$M211</f>
        <v>0</v>
      </c>
      <c r="AP211" s="232">
        <f t="shared" si="25"/>
        <v>6471540.1118576732</v>
      </c>
      <c r="AR211" s="232" t="b">
        <f t="shared" si="22"/>
        <v>1</v>
      </c>
    </row>
    <row r="212" spans="3:44" x14ac:dyDescent="0.15">
      <c r="C212" s="11" t="s">
        <v>697</v>
      </c>
      <c r="D212" s="11" t="str">
        <f>VLOOKUP($C212,Incurred_Real!$A$24:$E$376,Incurred_Real!$B$1,FALSE)</f>
        <v>Project EnergyConnect</v>
      </c>
      <c r="E212" s="11" t="str">
        <f>VLOOKUP($C212,Incurred_Real!$A$24:$E$376,Incurred_Real!$D$1,FALSE)</f>
        <v>Augmentation</v>
      </c>
      <c r="F212" s="13">
        <f>IF(VLOOKUP($C212,Incurred_Real!$A$25:$AQ$426,Incurred_Real!$AL$1,FALSE)="Commissioned Extra",0,
IF(VLOOKUP($C212,Incurred_Real!$A$25:$AQ$426,Incurred_Real!$AK$1,FALSE)=F$4,VLOOKUP($C212,Incurred_Real!$A$25:$AQ$426,Incurred_Real!$AM$1,FALSE),0))</f>
        <v>0</v>
      </c>
      <c r="G212" s="13">
        <f>IF(VLOOKUP($C212,Incurred_Real!$A$25:$AQ$426,Incurred_Real!$AL$1,FALSE)="Commissioned Extra",0,
IF(VLOOKUP($C212,Incurred_Real!$A$25:$AQ$426,Incurred_Real!$AK$1,FALSE)=G$4,VLOOKUP($C212,Incurred_Real!$A$25:$AQ$426,Incurred_Real!$AM$1,FALSE),0))</f>
        <v>0</v>
      </c>
      <c r="H212" s="13">
        <f>IF(VLOOKUP($C212,Incurred_Real!$A$25:$AQ$426,Incurred_Real!$AL$1,FALSE)="Commissioned Extra",0,
IF(VLOOKUP($C212,Incurred_Real!$A$25:$AQ$426,Incurred_Real!$AK$1,FALSE)=H$4,VLOOKUP($C212,Incurred_Real!$A$25:$AQ$426,Incurred_Real!$AM$1,FALSE),0))</f>
        <v>0</v>
      </c>
      <c r="I212" s="13">
        <f>IF(VLOOKUP($C212,Incurred_Real!$A$25:$AQ$426,Incurred_Real!$AL$1,FALSE)="Commissioned Extra",0,
IF(VLOOKUP($C212,Incurred_Real!$A$25:$AQ$426,Incurred_Real!$AK$1,FALSE)=I$4,VLOOKUP($C212,Incurred_Real!$A$25:$AQ$426,Incurred_Real!$AM$1,FALSE),0))</f>
        <v>0</v>
      </c>
      <c r="J212" s="13">
        <f>IF(VLOOKUP($C212,Incurred_Real!$A$25:$AQ$426,Incurred_Real!$AL$1,FALSE)="Commissioned Extra",0,
IF(VLOOKUP($C212,Incurred_Real!$A$25:$AQ$426,Incurred_Real!$AK$1,FALSE)=J$4,VLOOKUP($C212,Incurred_Real!$A$25:$AQ$426,Incurred_Real!$AM$1,FALSE),0))</f>
        <v>0</v>
      </c>
      <c r="K212" s="13">
        <f>IF(VLOOKUP($C212,Incurred_Real!$A$25:$AQ$426,Incurred_Real!$AL$1,FALSE)="Commissioned Extra",0,
IF(VLOOKUP($C212,Incurred_Real!$A$25:$AQ$426,Incurred_Real!$AK$1,FALSE)=K$4,VLOOKUP($C212,Incurred_Real!$A$25:$AQ$426,Incurred_Real!$AM$1,FALSE),0))</f>
        <v>0</v>
      </c>
      <c r="L212" s="13">
        <f>IF(VLOOKUP($C212,Incurred_Real!$A$25:$AQ$426,Incurred_Real!$AL$1,FALSE)="Commissioned Extra",0,
IF(VLOOKUP($C212,Incurred_Real!$A$25:$AQ$426,Incurred_Real!$AK$1,FALSE)=L$4,VLOOKUP($C212,Incurred_Real!$A$25:$AQ$426,Incurred_Real!$AM$1,FALSE),0))</f>
        <v>0</v>
      </c>
      <c r="M212" s="232">
        <f t="shared" si="23"/>
        <v>0</v>
      </c>
      <c r="N212" s="232" t="str">
        <f t="shared" si="24"/>
        <v/>
      </c>
      <c r="P212" s="232">
        <f>(VLOOKUP($C212,Incurred_Real!$A$25:$BR$427,Incurred_Real!AS$1,FALSE))*$M212</f>
        <v>0</v>
      </c>
      <c r="Q212" s="232">
        <f>(VLOOKUP($C212,Incurred_Real!$A$25:$BR$427,Incurred_Real!AT$1,FALSE))*$M212</f>
        <v>0</v>
      </c>
      <c r="R212" s="232">
        <f>(VLOOKUP($C212,Incurred_Real!$A$25:$BR$427,Incurred_Real!AU$1,FALSE))*$M212</f>
        <v>0</v>
      </c>
      <c r="S212" s="232">
        <f>(VLOOKUP($C212,Incurred_Real!$A$25:$BR$427,Incurred_Real!AV$1,FALSE))*$M212</f>
        <v>0</v>
      </c>
      <c r="T212" s="232">
        <f>(VLOOKUP($C212,Incurred_Real!$A$25:$BR$427,Incurred_Real!AW$1,FALSE))*$M212</f>
        <v>0</v>
      </c>
      <c r="U212" s="232">
        <f>(VLOOKUP($C212,Incurred_Real!$A$25:$BR$427,Incurred_Real!AX$1,FALSE))*$M212</f>
        <v>0</v>
      </c>
      <c r="V212" s="232">
        <f>(VLOOKUP($C212,Incurred_Real!$A$25:$BR$427,Incurred_Real!AY$1,FALSE))*$M212</f>
        <v>0</v>
      </c>
      <c r="W212" s="232">
        <f>(VLOOKUP($C212,Incurred_Real!$A$25:$BR$427,Incurred_Real!AZ$1,FALSE))*$M212</f>
        <v>0</v>
      </c>
      <c r="X212" s="232">
        <f>(VLOOKUP($C212,Incurred_Real!$A$25:$BR$427,Incurred_Real!BA$1,FALSE))*$M212</f>
        <v>0</v>
      </c>
      <c r="Y212" s="232">
        <f>(VLOOKUP($C212,Incurred_Real!$A$25:$BR$427,Incurred_Real!BB$1,FALSE))*$M212</f>
        <v>0</v>
      </c>
      <c r="Z212" s="232">
        <f>(VLOOKUP($C212,Incurred_Real!$A$25:$BR$427,Incurred_Real!BC$1,FALSE))*$M212</f>
        <v>0</v>
      </c>
      <c r="AA212" s="232">
        <f>(VLOOKUP($C212,Incurred_Real!$A$25:$BR$427,Incurred_Real!BD$1,FALSE))*$M212</f>
        <v>0</v>
      </c>
      <c r="AB212" s="232">
        <f>(VLOOKUP($C212,Incurred_Real!$A$25:$BR$427,Incurred_Real!BE$1,FALSE))*$M212</f>
        <v>0</v>
      </c>
      <c r="AC212" s="232">
        <f>(VLOOKUP($C212,Incurred_Real!$A$25:$BR$427,Incurred_Real!BF$1,FALSE))*$M212</f>
        <v>0</v>
      </c>
      <c r="AD212" s="232">
        <f>(VLOOKUP($C212,Incurred_Real!$A$25:$BR$427,Incurred_Real!BG$1,FALSE))*$M212</f>
        <v>0</v>
      </c>
      <c r="AE212" s="232">
        <f>(VLOOKUP($C212,Incurred_Real!$A$25:$BR$427,Incurred_Real!BH$1,FALSE))*$M212</f>
        <v>0</v>
      </c>
      <c r="AF212" s="232">
        <f>(VLOOKUP($C212,Incurred_Real!$A$25:$BR$427,Incurred_Real!BI$1,FALSE))*$M212</f>
        <v>0</v>
      </c>
      <c r="AG212" s="232">
        <f>(VLOOKUP($C212,Incurred_Real!$A$25:$BR$427,Incurred_Real!BJ$1,FALSE))*$M212</f>
        <v>0</v>
      </c>
      <c r="AH212" s="232">
        <f>(VLOOKUP($C212,Incurred_Real!$A$25:$BR$427,Incurred_Real!BK$1,FALSE))*$M212</f>
        <v>0</v>
      </c>
      <c r="AI212" s="232">
        <f>(VLOOKUP($C212,Incurred_Real!$A$25:$BR$427,Incurred_Real!BL$1,FALSE))*$M212</f>
        <v>0</v>
      </c>
      <c r="AJ212" s="232">
        <f>(VLOOKUP($C212,Incurred_Real!$A$25:$BR$427,Incurred_Real!BM$1,FALSE))*$M212</f>
        <v>0</v>
      </c>
      <c r="AK212" s="232">
        <f>(VLOOKUP($C212,Incurred_Real!$A$25:$BR$427,Incurred_Real!BN$1,FALSE))*$M212</f>
        <v>0</v>
      </c>
      <c r="AL212" s="232">
        <f>(VLOOKUP($C212,Incurred_Real!$A$25:$BR$427,Incurred_Real!BO$1,FALSE))*$M212</f>
        <v>0</v>
      </c>
      <c r="AM212" s="232">
        <f>(VLOOKUP($C212,Incurred_Real!$A$25:$BR$427,Incurred_Real!BP$1,FALSE))*$M212</f>
        <v>0</v>
      </c>
      <c r="AN212" s="232">
        <f>(VLOOKUP($C212,Incurred_Real!$A$25:$BR$427,Incurred_Real!BQ$1,FALSE))*$M212</f>
        <v>0</v>
      </c>
      <c r="AO212" s="232">
        <f>(VLOOKUP($C212,Incurred_Real!$A$25:$BR$427,Incurred_Real!BR$1,FALSE))*$M212</f>
        <v>0</v>
      </c>
      <c r="AP212" s="232">
        <f t="shared" si="25"/>
        <v>0</v>
      </c>
      <c r="AR212" s="232" t="b">
        <f t="shared" si="22"/>
        <v>1</v>
      </c>
    </row>
    <row r="213" spans="3:44" x14ac:dyDescent="0.15">
      <c r="C213" s="11" t="s">
        <v>699</v>
      </c>
      <c r="D213" s="11" t="str">
        <f>VLOOKUP($C213,Incurred_Real!$A$24:$E$376,Incurred_Real!$B$1,FALSE)</f>
        <v>Eyre Peninsula Transmission Supply</v>
      </c>
      <c r="E213" s="11" t="str">
        <f>VLOOKUP($C213,Incurred_Real!$A$24:$E$376,Incurred_Real!$D$1,FALSE)</f>
        <v>Replacement</v>
      </c>
      <c r="F213" s="13">
        <f>IF(VLOOKUP($C213,Incurred_Real!$A$25:$AQ$426,Incurred_Real!$AL$1,FALSE)="Commissioned Extra",0,
IF(VLOOKUP($C213,Incurred_Real!$A$25:$AQ$426,Incurred_Real!$AK$1,FALSE)=F$4,VLOOKUP($C213,Incurred_Real!$A$25:$AQ$426,Incurred_Real!$AM$1,FALSE),0))</f>
        <v>0</v>
      </c>
      <c r="G213" s="13">
        <f>IF(VLOOKUP($C213,Incurred_Real!$A$25:$AQ$426,Incurred_Real!$AL$1,FALSE)="Commissioned Extra",0,
IF(VLOOKUP($C213,Incurred_Real!$A$25:$AQ$426,Incurred_Real!$AK$1,FALSE)=G$4,VLOOKUP($C213,Incurred_Real!$A$25:$AQ$426,Incurred_Real!$AM$1,FALSE),0))</f>
        <v>348156941.98499191</v>
      </c>
      <c r="H213" s="13">
        <f>IF(VLOOKUP($C213,Incurred_Real!$A$25:$AQ$426,Incurred_Real!$AL$1,FALSE)="Commissioned Extra",0,
IF(VLOOKUP($C213,Incurred_Real!$A$25:$AQ$426,Incurred_Real!$AK$1,FALSE)=H$4,VLOOKUP($C213,Incurred_Real!$A$25:$AQ$426,Incurred_Real!$AM$1,FALSE),0))</f>
        <v>0</v>
      </c>
      <c r="I213" s="13">
        <f>IF(VLOOKUP($C213,Incurred_Real!$A$25:$AQ$426,Incurred_Real!$AL$1,FALSE)="Commissioned Extra",0,
IF(VLOOKUP($C213,Incurred_Real!$A$25:$AQ$426,Incurred_Real!$AK$1,FALSE)=I$4,VLOOKUP($C213,Incurred_Real!$A$25:$AQ$426,Incurred_Real!$AM$1,FALSE),0))</f>
        <v>0</v>
      </c>
      <c r="J213" s="13">
        <f>IF(VLOOKUP($C213,Incurred_Real!$A$25:$AQ$426,Incurred_Real!$AL$1,FALSE)="Commissioned Extra",0,
IF(VLOOKUP($C213,Incurred_Real!$A$25:$AQ$426,Incurred_Real!$AK$1,FALSE)=J$4,VLOOKUP($C213,Incurred_Real!$A$25:$AQ$426,Incurred_Real!$AM$1,FALSE),0))</f>
        <v>0</v>
      </c>
      <c r="K213" s="13">
        <f>IF(VLOOKUP($C213,Incurred_Real!$A$25:$AQ$426,Incurred_Real!$AL$1,FALSE)="Commissioned Extra",0,
IF(VLOOKUP($C213,Incurred_Real!$A$25:$AQ$426,Incurred_Real!$AK$1,FALSE)=K$4,VLOOKUP($C213,Incurred_Real!$A$25:$AQ$426,Incurred_Real!$AM$1,FALSE),0))</f>
        <v>0</v>
      </c>
      <c r="L213" s="13">
        <f>IF(VLOOKUP($C213,Incurred_Real!$A$25:$AQ$426,Incurred_Real!$AL$1,FALSE)="Commissioned Extra",0,
IF(VLOOKUP($C213,Incurred_Real!$A$25:$AQ$426,Incurred_Real!$AK$1,FALSE)=L$4,VLOOKUP($C213,Incurred_Real!$A$25:$AQ$426,Incurred_Real!$AM$1,FALSE),0))</f>
        <v>0</v>
      </c>
      <c r="M213" s="232">
        <f t="shared" si="23"/>
        <v>348156941.98499191</v>
      </c>
      <c r="N213" s="232">
        <f t="shared" si="24"/>
        <v>2023</v>
      </c>
      <c r="P213" s="232">
        <f>(VLOOKUP($C213,Incurred_Real!$A$25:$BR$427,Incurred_Real!AS$1,FALSE))*$M213</f>
        <v>0</v>
      </c>
      <c r="Q213" s="232">
        <f>(VLOOKUP($C213,Incurred_Real!$A$25:$BR$427,Incurred_Real!AT$1,FALSE))*$M213</f>
        <v>0</v>
      </c>
      <c r="R213" s="232">
        <f>(VLOOKUP($C213,Incurred_Real!$A$25:$BR$427,Incurred_Real!AU$1,FALSE))*$M213</f>
        <v>0</v>
      </c>
      <c r="S213" s="232">
        <f>(VLOOKUP($C213,Incurred_Real!$A$25:$BR$427,Incurred_Real!AV$1,FALSE))*$M213</f>
        <v>0</v>
      </c>
      <c r="T213" s="232">
        <f>(VLOOKUP($C213,Incurred_Real!$A$25:$BR$427,Incurred_Real!AW$1,FALSE))*$M213</f>
        <v>0</v>
      </c>
      <c r="U213" s="232">
        <f>(VLOOKUP($C213,Incurred_Real!$A$25:$BR$427,Incurred_Real!AX$1,FALSE))*$M213</f>
        <v>0</v>
      </c>
      <c r="V213" s="232">
        <f>(VLOOKUP($C213,Incurred_Real!$A$25:$BR$427,Incurred_Real!AY$1,FALSE))*$M213</f>
        <v>0</v>
      </c>
      <c r="W213" s="232">
        <f>(VLOOKUP($C213,Incurred_Real!$A$25:$BR$427,Incurred_Real!AZ$1,FALSE))*$M213</f>
        <v>0</v>
      </c>
      <c r="X213" s="232">
        <f>(VLOOKUP($C213,Incurred_Real!$A$25:$BR$427,Incurred_Real!BA$1,FALSE))*$M213</f>
        <v>0</v>
      </c>
      <c r="Y213" s="232">
        <f>(VLOOKUP($C213,Incurred_Real!$A$25:$BR$427,Incurred_Real!BB$1,FALSE))*$M213</f>
        <v>30760520.438208677</v>
      </c>
      <c r="Z213" s="232">
        <f>(VLOOKUP($C213,Incurred_Real!$A$25:$BR$427,Incurred_Real!BC$1,FALSE))*$M213</f>
        <v>0</v>
      </c>
      <c r="AA213" s="232">
        <f>(VLOOKUP($C213,Incurred_Real!$A$25:$BR$427,Incurred_Real!BD$1,FALSE))*$M213</f>
        <v>0</v>
      </c>
      <c r="AB213" s="232">
        <f>(VLOOKUP($C213,Incurred_Real!$A$25:$BR$427,Incurred_Real!BE$1,FALSE))*$M213</f>
        <v>0</v>
      </c>
      <c r="AC213" s="232">
        <f>(VLOOKUP($C213,Incurred_Real!$A$25:$BR$427,Incurred_Real!BF$1,FALSE))*$M213</f>
        <v>0</v>
      </c>
      <c r="AD213" s="232">
        <f>(VLOOKUP($C213,Incurred_Real!$A$25:$BR$427,Incurred_Real!BG$1,FALSE))*$M213</f>
        <v>0</v>
      </c>
      <c r="AE213" s="232">
        <f>(VLOOKUP($C213,Incurred_Real!$A$25:$BR$427,Incurred_Real!BH$1,FALSE))*$M213</f>
        <v>317396421.54678321</v>
      </c>
      <c r="AF213" s="232">
        <f>(VLOOKUP($C213,Incurred_Real!$A$25:$BR$427,Incurred_Real!BI$1,FALSE))*$M213</f>
        <v>0</v>
      </c>
      <c r="AG213" s="232">
        <f>(VLOOKUP($C213,Incurred_Real!$A$25:$BR$427,Incurred_Real!BJ$1,FALSE))*$M213</f>
        <v>0</v>
      </c>
      <c r="AH213" s="232">
        <f>(VLOOKUP($C213,Incurred_Real!$A$25:$BR$427,Incurred_Real!BK$1,FALSE))*$M213</f>
        <v>0</v>
      </c>
      <c r="AI213" s="232">
        <f>(VLOOKUP($C213,Incurred_Real!$A$25:$BR$427,Incurred_Real!BL$1,FALSE))*$M213</f>
        <v>0</v>
      </c>
      <c r="AJ213" s="232">
        <f>(VLOOKUP($C213,Incurred_Real!$A$25:$BR$427,Incurred_Real!BM$1,FALSE))*$M213</f>
        <v>0</v>
      </c>
      <c r="AK213" s="232">
        <f>(VLOOKUP($C213,Incurred_Real!$A$25:$BR$427,Incurred_Real!BN$1,FALSE))*$M213</f>
        <v>0</v>
      </c>
      <c r="AL213" s="232">
        <f>(VLOOKUP($C213,Incurred_Real!$A$25:$BR$427,Incurred_Real!BO$1,FALSE))*$M213</f>
        <v>0</v>
      </c>
      <c r="AM213" s="232">
        <f>(VLOOKUP($C213,Incurred_Real!$A$25:$BR$427,Incurred_Real!BP$1,FALSE))*$M213</f>
        <v>0</v>
      </c>
      <c r="AN213" s="232">
        <f>(VLOOKUP($C213,Incurred_Real!$A$25:$BR$427,Incurred_Real!BQ$1,FALSE))*$M213</f>
        <v>0</v>
      </c>
      <c r="AO213" s="232">
        <f>(VLOOKUP($C213,Incurred_Real!$A$25:$BR$427,Incurred_Real!BR$1,FALSE))*$M213</f>
        <v>0</v>
      </c>
      <c r="AP213" s="232">
        <f t="shared" si="25"/>
        <v>348156941.98499191</v>
      </c>
      <c r="AR213" s="232" t="b">
        <f t="shared" ref="AR213:AR244" si="26">AP213=M213</f>
        <v>1</v>
      </c>
    </row>
    <row r="214" spans="3:44" x14ac:dyDescent="0.15">
      <c r="C214" s="11" t="s">
        <v>701</v>
      </c>
      <c r="D214" s="11" t="str">
        <f>VLOOKUP($C214,Incurred_Real!$A$24:$E$376,Incurred_Real!$B$1,FALSE)</f>
        <v>Templers LOPA and Plant Replacement</v>
      </c>
      <c r="E214" s="11" t="str">
        <f>VLOOKUP($C214,Incurred_Real!$A$24:$E$376,Incurred_Real!$D$1,FALSE)</f>
        <v>Replacement</v>
      </c>
      <c r="F214" s="13">
        <f>IF(VLOOKUP($C214,Incurred_Real!$A$25:$AQ$426,Incurred_Real!$AL$1,FALSE)="Commissioned Extra",0,
IF(VLOOKUP($C214,Incurred_Real!$A$25:$AQ$426,Incurred_Real!$AK$1,FALSE)=F$4,VLOOKUP($C214,Incurred_Real!$A$25:$AQ$426,Incurred_Real!$AM$1,FALSE),0))</f>
        <v>0</v>
      </c>
      <c r="G214" s="13">
        <f>IF(VLOOKUP($C214,Incurred_Real!$A$25:$AQ$426,Incurred_Real!$AL$1,FALSE)="Commissioned Extra",0,
IF(VLOOKUP($C214,Incurred_Real!$A$25:$AQ$426,Incurred_Real!$AK$1,FALSE)=G$4,VLOOKUP($C214,Incurred_Real!$A$25:$AQ$426,Incurred_Real!$AM$1,FALSE),0))</f>
        <v>0</v>
      </c>
      <c r="H214" s="13">
        <f>IF(VLOOKUP($C214,Incurred_Real!$A$25:$AQ$426,Incurred_Real!$AL$1,FALSE)="Commissioned Extra",0,
IF(VLOOKUP($C214,Incurred_Real!$A$25:$AQ$426,Incurred_Real!$AK$1,FALSE)=H$4,VLOOKUP($C214,Incurred_Real!$A$25:$AQ$426,Incurred_Real!$AM$1,FALSE),0))</f>
        <v>0</v>
      </c>
      <c r="I214" s="13">
        <f>IF(VLOOKUP($C214,Incurred_Real!$A$25:$AQ$426,Incurred_Real!$AL$1,FALSE)="Commissioned Extra",0,
IF(VLOOKUP($C214,Incurred_Real!$A$25:$AQ$426,Incurred_Real!$AK$1,FALSE)=I$4,VLOOKUP($C214,Incurred_Real!$A$25:$AQ$426,Incurred_Real!$AM$1,FALSE),0))</f>
        <v>0</v>
      </c>
      <c r="J214" s="13">
        <f>IF(VLOOKUP($C214,Incurred_Real!$A$25:$AQ$426,Incurred_Real!$AL$1,FALSE)="Commissioned Extra",0,
IF(VLOOKUP($C214,Incurred_Real!$A$25:$AQ$426,Incurred_Real!$AK$1,FALSE)=J$4,VLOOKUP($C214,Incurred_Real!$A$25:$AQ$426,Incurred_Real!$AM$1,FALSE),0))</f>
        <v>5990368.1815317282</v>
      </c>
      <c r="K214" s="13">
        <f>IF(VLOOKUP($C214,Incurred_Real!$A$25:$AQ$426,Incurred_Real!$AL$1,FALSE)="Commissioned Extra",0,
IF(VLOOKUP($C214,Incurred_Real!$A$25:$AQ$426,Incurred_Real!$AK$1,FALSE)=K$4,VLOOKUP($C214,Incurred_Real!$A$25:$AQ$426,Incurred_Real!$AM$1,FALSE),0))</f>
        <v>0</v>
      </c>
      <c r="L214" s="13">
        <f>IF(VLOOKUP($C214,Incurred_Real!$A$25:$AQ$426,Incurred_Real!$AL$1,FALSE)="Commissioned Extra",0,
IF(VLOOKUP($C214,Incurred_Real!$A$25:$AQ$426,Incurred_Real!$AK$1,FALSE)=L$4,VLOOKUP($C214,Incurred_Real!$A$25:$AQ$426,Incurred_Real!$AM$1,FALSE),0))</f>
        <v>0</v>
      </c>
      <c r="M214" s="232">
        <f t="shared" si="23"/>
        <v>5990368.1815317282</v>
      </c>
      <c r="N214" s="232">
        <f t="shared" si="24"/>
        <v>2026</v>
      </c>
      <c r="P214" s="232">
        <f>(VLOOKUP($C214,Incurred_Real!$A$25:$BR$427,Incurred_Real!AS$1,FALSE))*$M214</f>
        <v>0</v>
      </c>
      <c r="Q214" s="232">
        <f>(VLOOKUP($C214,Incurred_Real!$A$25:$BR$427,Incurred_Real!AT$1,FALSE))*$M214</f>
        <v>0</v>
      </c>
      <c r="R214" s="232">
        <f>(VLOOKUP($C214,Incurred_Real!$A$25:$BR$427,Incurred_Real!AU$1,FALSE))*$M214</f>
        <v>0</v>
      </c>
      <c r="S214" s="232">
        <f>(VLOOKUP($C214,Incurred_Real!$A$25:$BR$427,Incurred_Real!AV$1,FALSE))*$M214</f>
        <v>0</v>
      </c>
      <c r="T214" s="232">
        <f>(VLOOKUP($C214,Incurred_Real!$A$25:$BR$427,Incurred_Real!AW$1,FALSE))*$M214</f>
        <v>0</v>
      </c>
      <c r="U214" s="232">
        <f>(VLOOKUP($C214,Incurred_Real!$A$25:$BR$427,Incurred_Real!AX$1,FALSE))*$M214</f>
        <v>0</v>
      </c>
      <c r="V214" s="232">
        <f>(VLOOKUP($C214,Incurred_Real!$A$25:$BR$427,Incurred_Real!AY$1,FALSE))*$M214</f>
        <v>0</v>
      </c>
      <c r="W214" s="232">
        <f>(VLOOKUP($C214,Incurred_Real!$A$25:$BR$427,Incurred_Real!AZ$1,FALSE))*$M214</f>
        <v>0</v>
      </c>
      <c r="X214" s="232">
        <f>(VLOOKUP($C214,Incurred_Real!$A$25:$BR$427,Incurred_Real!BA$1,FALSE))*$M214</f>
        <v>0</v>
      </c>
      <c r="Y214" s="232">
        <f>(VLOOKUP($C214,Incurred_Real!$A$25:$BR$427,Incurred_Real!BB$1,FALSE))*$M214</f>
        <v>5609963.0487627368</v>
      </c>
      <c r="Z214" s="232">
        <f>(VLOOKUP($C214,Incurred_Real!$A$25:$BR$427,Incurred_Real!BC$1,FALSE))*$M214</f>
        <v>0</v>
      </c>
      <c r="AA214" s="232">
        <f>(VLOOKUP($C214,Incurred_Real!$A$25:$BR$427,Incurred_Real!BD$1,FALSE))*$M214</f>
        <v>380405.13276899129</v>
      </c>
      <c r="AB214" s="232">
        <f>(VLOOKUP($C214,Incurred_Real!$A$25:$BR$427,Incurred_Real!BE$1,FALSE))*$M214</f>
        <v>0</v>
      </c>
      <c r="AC214" s="232">
        <f>(VLOOKUP($C214,Incurred_Real!$A$25:$BR$427,Incurred_Real!BF$1,FALSE))*$M214</f>
        <v>0</v>
      </c>
      <c r="AD214" s="232">
        <f>(VLOOKUP($C214,Incurred_Real!$A$25:$BR$427,Incurred_Real!BG$1,FALSE))*$M214</f>
        <v>0</v>
      </c>
      <c r="AE214" s="232">
        <f>(VLOOKUP($C214,Incurred_Real!$A$25:$BR$427,Incurred_Real!BH$1,FALSE))*$M214</f>
        <v>0</v>
      </c>
      <c r="AF214" s="232">
        <f>(VLOOKUP($C214,Incurred_Real!$A$25:$BR$427,Incurred_Real!BI$1,FALSE))*$M214</f>
        <v>0</v>
      </c>
      <c r="AG214" s="232">
        <f>(VLOOKUP($C214,Incurred_Real!$A$25:$BR$427,Incurred_Real!BJ$1,FALSE))*$M214</f>
        <v>0</v>
      </c>
      <c r="AH214" s="232">
        <f>(VLOOKUP($C214,Incurred_Real!$A$25:$BR$427,Incurred_Real!BK$1,FALSE))*$M214</f>
        <v>0</v>
      </c>
      <c r="AI214" s="232">
        <f>(VLOOKUP($C214,Incurred_Real!$A$25:$BR$427,Incurred_Real!BL$1,FALSE))*$M214</f>
        <v>0</v>
      </c>
      <c r="AJ214" s="232">
        <f>(VLOOKUP($C214,Incurred_Real!$A$25:$BR$427,Incurred_Real!BM$1,FALSE))*$M214</f>
        <v>0</v>
      </c>
      <c r="AK214" s="232">
        <f>(VLOOKUP($C214,Incurred_Real!$A$25:$BR$427,Incurred_Real!BN$1,FALSE))*$M214</f>
        <v>0</v>
      </c>
      <c r="AL214" s="232">
        <f>(VLOOKUP($C214,Incurred_Real!$A$25:$BR$427,Incurred_Real!BO$1,FALSE))*$M214</f>
        <v>0</v>
      </c>
      <c r="AM214" s="232">
        <f>(VLOOKUP($C214,Incurred_Real!$A$25:$BR$427,Incurred_Real!BP$1,FALSE))*$M214</f>
        <v>0</v>
      </c>
      <c r="AN214" s="232">
        <f>(VLOOKUP($C214,Incurred_Real!$A$25:$BR$427,Incurred_Real!BQ$1,FALSE))*$M214</f>
        <v>0</v>
      </c>
      <c r="AO214" s="232">
        <f>(VLOOKUP($C214,Incurred_Real!$A$25:$BR$427,Incurred_Real!BR$1,FALSE))*$M214</f>
        <v>0</v>
      </c>
      <c r="AP214" s="232">
        <f t="shared" si="25"/>
        <v>5990368.1815317282</v>
      </c>
      <c r="AR214" s="232" t="b">
        <f t="shared" si="26"/>
        <v>1</v>
      </c>
    </row>
    <row r="215" spans="3:44" x14ac:dyDescent="0.15">
      <c r="C215" s="11" t="s">
        <v>703</v>
      </c>
      <c r="D215" s="11" t="str">
        <f>VLOOKUP($C215,Incurred_Real!$A$24:$E$376,Incurred_Real!$B$1,FALSE)</f>
        <v>Surge Arrestor Unit Asset Replacement 2018-23</v>
      </c>
      <c r="E215" s="11" t="str">
        <f>VLOOKUP($C215,Incurred_Real!$A$24:$E$376,Incurred_Real!$D$1,FALSE)</f>
        <v>Replacement</v>
      </c>
      <c r="F215" s="13">
        <f>IF(VLOOKUP($C215,Incurred_Real!$A$25:$AQ$426,Incurred_Real!$AL$1,FALSE)="Commissioned Extra",0,
IF(VLOOKUP($C215,Incurred_Real!$A$25:$AQ$426,Incurred_Real!$AK$1,FALSE)=F$4,VLOOKUP($C215,Incurred_Real!$A$25:$AQ$426,Incurred_Real!$AM$1,FALSE),0))</f>
        <v>0</v>
      </c>
      <c r="G215" s="13">
        <f>IF(VLOOKUP($C215,Incurred_Real!$A$25:$AQ$426,Incurred_Real!$AL$1,FALSE)="Commissioned Extra",0,
IF(VLOOKUP($C215,Incurred_Real!$A$25:$AQ$426,Incurred_Real!$AK$1,FALSE)=G$4,VLOOKUP($C215,Incurred_Real!$A$25:$AQ$426,Incurred_Real!$AM$1,FALSE),0))</f>
        <v>0</v>
      </c>
      <c r="H215" s="13">
        <f>IF(VLOOKUP($C215,Incurred_Real!$A$25:$AQ$426,Incurred_Real!$AL$1,FALSE)="Commissioned Extra",0,
IF(VLOOKUP($C215,Incurred_Real!$A$25:$AQ$426,Incurred_Real!$AK$1,FALSE)=H$4,VLOOKUP($C215,Incurred_Real!$A$25:$AQ$426,Incurred_Real!$AM$1,FALSE),0))</f>
        <v>6218223.1948470362</v>
      </c>
      <c r="I215" s="13">
        <f>IF(VLOOKUP($C215,Incurred_Real!$A$25:$AQ$426,Incurred_Real!$AL$1,FALSE)="Commissioned Extra",0,
IF(VLOOKUP($C215,Incurred_Real!$A$25:$AQ$426,Incurred_Real!$AK$1,FALSE)=I$4,VLOOKUP($C215,Incurred_Real!$A$25:$AQ$426,Incurred_Real!$AM$1,FALSE),0))</f>
        <v>0</v>
      </c>
      <c r="J215" s="13">
        <f>IF(VLOOKUP($C215,Incurred_Real!$A$25:$AQ$426,Incurred_Real!$AL$1,FALSE)="Commissioned Extra",0,
IF(VLOOKUP($C215,Incurred_Real!$A$25:$AQ$426,Incurred_Real!$AK$1,FALSE)=J$4,VLOOKUP($C215,Incurred_Real!$A$25:$AQ$426,Incurred_Real!$AM$1,FALSE),0))</f>
        <v>0</v>
      </c>
      <c r="K215" s="13">
        <f>IF(VLOOKUP($C215,Incurred_Real!$A$25:$AQ$426,Incurred_Real!$AL$1,FALSE)="Commissioned Extra",0,
IF(VLOOKUP($C215,Incurred_Real!$A$25:$AQ$426,Incurred_Real!$AK$1,FALSE)=K$4,VLOOKUP($C215,Incurred_Real!$A$25:$AQ$426,Incurred_Real!$AM$1,FALSE),0))</f>
        <v>0</v>
      </c>
      <c r="L215" s="13">
        <f>IF(VLOOKUP($C215,Incurred_Real!$A$25:$AQ$426,Incurred_Real!$AL$1,FALSE)="Commissioned Extra",0,
IF(VLOOKUP($C215,Incurred_Real!$A$25:$AQ$426,Incurred_Real!$AK$1,FALSE)=L$4,VLOOKUP($C215,Incurred_Real!$A$25:$AQ$426,Incurred_Real!$AM$1,FALSE),0))</f>
        <v>0</v>
      </c>
      <c r="M215" s="232">
        <f t="shared" si="23"/>
        <v>6218223.1948470362</v>
      </c>
      <c r="N215" s="232">
        <f t="shared" si="24"/>
        <v>2024</v>
      </c>
      <c r="P215" s="232">
        <f>(VLOOKUP($C215,Incurred_Real!$A$25:$BR$427,Incurred_Real!AS$1,FALSE))*$M215</f>
        <v>0</v>
      </c>
      <c r="Q215" s="232">
        <f>(VLOOKUP($C215,Incurred_Real!$A$25:$BR$427,Incurred_Real!AT$1,FALSE))*$M215</f>
        <v>0</v>
      </c>
      <c r="R215" s="232">
        <f>(VLOOKUP($C215,Incurred_Real!$A$25:$BR$427,Incurred_Real!AU$1,FALSE))*$M215</f>
        <v>0</v>
      </c>
      <c r="S215" s="232">
        <f>(VLOOKUP($C215,Incurred_Real!$A$25:$BR$427,Incurred_Real!AV$1,FALSE))*$M215</f>
        <v>0</v>
      </c>
      <c r="T215" s="232">
        <f>(VLOOKUP($C215,Incurred_Real!$A$25:$BR$427,Incurred_Real!AW$1,FALSE))*$M215</f>
        <v>0</v>
      </c>
      <c r="U215" s="232">
        <f>(VLOOKUP($C215,Incurred_Real!$A$25:$BR$427,Incurred_Real!AX$1,FALSE))*$M215</f>
        <v>0</v>
      </c>
      <c r="V215" s="232">
        <f>(VLOOKUP($C215,Incurred_Real!$A$25:$BR$427,Incurred_Real!AY$1,FALSE))*$M215</f>
        <v>0</v>
      </c>
      <c r="W215" s="232">
        <f>(VLOOKUP($C215,Incurred_Real!$A$25:$BR$427,Incurred_Real!AZ$1,FALSE))*$M215</f>
        <v>0</v>
      </c>
      <c r="X215" s="232">
        <f>(VLOOKUP($C215,Incurred_Real!$A$25:$BR$427,Incurred_Real!BA$1,FALSE))*$M215</f>
        <v>0</v>
      </c>
      <c r="Y215" s="232">
        <f>(VLOOKUP($C215,Incurred_Real!$A$25:$BR$427,Incurred_Real!BB$1,FALSE))*$M215</f>
        <v>6218223.1948470362</v>
      </c>
      <c r="Z215" s="232">
        <f>(VLOOKUP($C215,Incurred_Real!$A$25:$BR$427,Incurred_Real!BC$1,FALSE))*$M215</f>
        <v>0</v>
      </c>
      <c r="AA215" s="232">
        <f>(VLOOKUP($C215,Incurred_Real!$A$25:$BR$427,Incurred_Real!BD$1,FALSE))*$M215</f>
        <v>0</v>
      </c>
      <c r="AB215" s="232">
        <f>(VLOOKUP($C215,Incurred_Real!$A$25:$BR$427,Incurred_Real!BE$1,FALSE))*$M215</f>
        <v>0</v>
      </c>
      <c r="AC215" s="232">
        <f>(VLOOKUP($C215,Incurred_Real!$A$25:$BR$427,Incurred_Real!BF$1,FALSE))*$M215</f>
        <v>0</v>
      </c>
      <c r="AD215" s="232">
        <f>(VLOOKUP($C215,Incurred_Real!$A$25:$BR$427,Incurred_Real!BG$1,FALSE))*$M215</f>
        <v>0</v>
      </c>
      <c r="AE215" s="232">
        <f>(VLOOKUP($C215,Incurred_Real!$A$25:$BR$427,Incurred_Real!BH$1,FALSE))*$M215</f>
        <v>0</v>
      </c>
      <c r="AF215" s="232">
        <f>(VLOOKUP($C215,Incurred_Real!$A$25:$BR$427,Incurred_Real!BI$1,FALSE))*$M215</f>
        <v>0</v>
      </c>
      <c r="AG215" s="232">
        <f>(VLOOKUP($C215,Incurred_Real!$A$25:$BR$427,Incurred_Real!BJ$1,FALSE))*$M215</f>
        <v>0</v>
      </c>
      <c r="AH215" s="232">
        <f>(VLOOKUP($C215,Incurred_Real!$A$25:$BR$427,Incurred_Real!BK$1,FALSE))*$M215</f>
        <v>0</v>
      </c>
      <c r="AI215" s="232">
        <f>(VLOOKUP($C215,Incurred_Real!$A$25:$BR$427,Incurred_Real!BL$1,FALSE))*$M215</f>
        <v>0</v>
      </c>
      <c r="AJ215" s="232">
        <f>(VLOOKUP($C215,Incurred_Real!$A$25:$BR$427,Incurred_Real!BM$1,FALSE))*$M215</f>
        <v>0</v>
      </c>
      <c r="AK215" s="232">
        <f>(VLOOKUP($C215,Incurred_Real!$A$25:$BR$427,Incurred_Real!BN$1,FALSE))*$M215</f>
        <v>0</v>
      </c>
      <c r="AL215" s="232">
        <f>(VLOOKUP($C215,Incurred_Real!$A$25:$BR$427,Incurred_Real!BO$1,FALSE))*$M215</f>
        <v>0</v>
      </c>
      <c r="AM215" s="232">
        <f>(VLOOKUP($C215,Incurred_Real!$A$25:$BR$427,Incurred_Real!BP$1,FALSE))*$M215</f>
        <v>0</v>
      </c>
      <c r="AN215" s="232">
        <f>(VLOOKUP($C215,Incurred_Real!$A$25:$BR$427,Incurred_Real!BQ$1,FALSE))*$M215</f>
        <v>0</v>
      </c>
      <c r="AO215" s="232">
        <f>(VLOOKUP($C215,Incurred_Real!$A$25:$BR$427,Incurred_Real!BR$1,FALSE))*$M215</f>
        <v>0</v>
      </c>
      <c r="AP215" s="232">
        <f t="shared" si="25"/>
        <v>6218223.1948470362</v>
      </c>
      <c r="AR215" s="232" t="b">
        <f t="shared" si="26"/>
        <v>1</v>
      </c>
    </row>
    <row r="216" spans="3:44" x14ac:dyDescent="0.15">
      <c r="C216" s="11" t="s">
        <v>705</v>
      </c>
      <c r="D216" s="11" t="str">
        <f>VLOOKUP($C216,Incurred_Real!$A$24:$E$376,Incurred_Real!$B$1,FALSE)</f>
        <v>Elevating Work Platform Procurement for Live Work</v>
      </c>
      <c r="E216" s="11" t="str">
        <f>VLOOKUP($C216,Incurred_Real!$A$24:$E$376,Incurred_Real!$D$1,FALSE)</f>
        <v>Facilities</v>
      </c>
      <c r="F216" s="13">
        <f>IF(VLOOKUP($C216,Incurred_Real!$A$25:$AQ$426,Incurred_Real!$AL$1,FALSE)="Commissioned Extra",0,
IF(VLOOKUP($C216,Incurred_Real!$A$25:$AQ$426,Incurred_Real!$AK$1,FALSE)=F$4,VLOOKUP($C216,Incurred_Real!$A$25:$AQ$426,Incurred_Real!$AM$1,FALSE),0))</f>
        <v>0</v>
      </c>
      <c r="G216" s="13">
        <f>IF(VLOOKUP($C216,Incurred_Real!$A$25:$AQ$426,Incurred_Real!$AL$1,FALSE)="Commissioned Extra",0,
IF(VLOOKUP($C216,Incurred_Real!$A$25:$AQ$426,Incurred_Real!$AK$1,FALSE)=G$4,VLOOKUP($C216,Incurred_Real!$A$25:$AQ$426,Incurred_Real!$AM$1,FALSE),0))</f>
        <v>0</v>
      </c>
      <c r="H216" s="13">
        <f>IF(VLOOKUP($C216,Incurred_Real!$A$25:$AQ$426,Incurred_Real!$AL$1,FALSE)="Commissioned Extra",0,
IF(VLOOKUP($C216,Incurred_Real!$A$25:$AQ$426,Incurred_Real!$AK$1,FALSE)=H$4,VLOOKUP($C216,Incurred_Real!$A$25:$AQ$426,Incurred_Real!$AM$1,FALSE),0))</f>
        <v>0</v>
      </c>
      <c r="I216" s="13">
        <f>IF(VLOOKUP($C216,Incurred_Real!$A$25:$AQ$426,Incurred_Real!$AL$1,FALSE)="Commissioned Extra",0,
IF(VLOOKUP($C216,Incurred_Real!$A$25:$AQ$426,Incurred_Real!$AK$1,FALSE)=I$4,VLOOKUP($C216,Incurred_Real!$A$25:$AQ$426,Incurred_Real!$AM$1,FALSE),0))</f>
        <v>0</v>
      </c>
      <c r="J216" s="13">
        <f>IF(VLOOKUP($C216,Incurred_Real!$A$25:$AQ$426,Incurred_Real!$AL$1,FALSE)="Commissioned Extra",0,
IF(VLOOKUP($C216,Incurred_Real!$A$25:$AQ$426,Incurred_Real!$AK$1,FALSE)=J$4,VLOOKUP($C216,Incurred_Real!$A$25:$AQ$426,Incurred_Real!$AM$1,FALSE),0))</f>
        <v>0</v>
      </c>
      <c r="K216" s="13">
        <f>IF(VLOOKUP($C216,Incurred_Real!$A$25:$AQ$426,Incurred_Real!$AL$1,FALSE)="Commissioned Extra",0,
IF(VLOOKUP($C216,Incurred_Real!$A$25:$AQ$426,Incurred_Real!$AK$1,FALSE)=K$4,VLOOKUP($C216,Incurred_Real!$A$25:$AQ$426,Incurred_Real!$AM$1,FALSE),0))</f>
        <v>0</v>
      </c>
      <c r="L216" s="13">
        <f>IF(VLOOKUP($C216,Incurred_Real!$A$25:$AQ$426,Incurred_Real!$AL$1,FALSE)="Commissioned Extra",0,
IF(VLOOKUP($C216,Incurred_Real!$A$25:$AQ$426,Incurred_Real!$AK$1,FALSE)=L$4,VLOOKUP($C216,Incurred_Real!$A$25:$AQ$426,Incurred_Real!$AM$1,FALSE),0))</f>
        <v>0</v>
      </c>
      <c r="M216" s="232">
        <f t="shared" si="23"/>
        <v>0</v>
      </c>
      <c r="N216" s="232" t="str">
        <f t="shared" si="24"/>
        <v/>
      </c>
      <c r="P216" s="232">
        <f>(VLOOKUP($C216,Incurred_Real!$A$25:$BR$427,Incurred_Real!AS$1,FALSE))*$M216</f>
        <v>0</v>
      </c>
      <c r="Q216" s="232">
        <f>(VLOOKUP($C216,Incurred_Real!$A$25:$BR$427,Incurred_Real!AT$1,FALSE))*$M216</f>
        <v>0</v>
      </c>
      <c r="R216" s="232">
        <f>(VLOOKUP($C216,Incurred_Real!$A$25:$BR$427,Incurred_Real!AU$1,FALSE))*$M216</f>
        <v>0</v>
      </c>
      <c r="S216" s="232">
        <f>(VLOOKUP($C216,Incurred_Real!$A$25:$BR$427,Incurred_Real!AV$1,FALSE))*$M216</f>
        <v>0</v>
      </c>
      <c r="T216" s="232">
        <f>(VLOOKUP($C216,Incurred_Real!$A$25:$BR$427,Incurred_Real!AW$1,FALSE))*$M216</f>
        <v>0</v>
      </c>
      <c r="U216" s="232">
        <f>(VLOOKUP($C216,Incurred_Real!$A$25:$BR$427,Incurred_Real!AX$1,FALSE))*$M216</f>
        <v>0</v>
      </c>
      <c r="V216" s="232">
        <f>(VLOOKUP($C216,Incurred_Real!$A$25:$BR$427,Incurred_Real!AY$1,FALSE))*$M216</f>
        <v>0</v>
      </c>
      <c r="W216" s="232">
        <f>(VLOOKUP($C216,Incurred_Real!$A$25:$BR$427,Incurred_Real!AZ$1,FALSE))*$M216</f>
        <v>0</v>
      </c>
      <c r="X216" s="232">
        <f>(VLOOKUP($C216,Incurred_Real!$A$25:$BR$427,Incurred_Real!BA$1,FALSE))*$M216</f>
        <v>0</v>
      </c>
      <c r="Y216" s="232">
        <f>(VLOOKUP($C216,Incurred_Real!$A$25:$BR$427,Incurred_Real!BB$1,FALSE))*$M216</f>
        <v>0</v>
      </c>
      <c r="Z216" s="232">
        <f>(VLOOKUP($C216,Incurred_Real!$A$25:$BR$427,Incurred_Real!BC$1,FALSE))*$M216</f>
        <v>0</v>
      </c>
      <c r="AA216" s="232">
        <f>(VLOOKUP($C216,Incurred_Real!$A$25:$BR$427,Incurred_Real!BD$1,FALSE))*$M216</f>
        <v>0</v>
      </c>
      <c r="AB216" s="232">
        <f>(VLOOKUP($C216,Incurred_Real!$A$25:$BR$427,Incurred_Real!BE$1,FALSE))*$M216</f>
        <v>0</v>
      </c>
      <c r="AC216" s="232">
        <f>(VLOOKUP($C216,Incurred_Real!$A$25:$BR$427,Incurred_Real!BF$1,FALSE))*$M216</f>
        <v>0</v>
      </c>
      <c r="AD216" s="232">
        <f>(VLOOKUP($C216,Incurred_Real!$A$25:$BR$427,Incurred_Real!BG$1,FALSE))*$M216</f>
        <v>0</v>
      </c>
      <c r="AE216" s="232">
        <f>(VLOOKUP($C216,Incurred_Real!$A$25:$BR$427,Incurred_Real!BH$1,FALSE))*$M216</f>
        <v>0</v>
      </c>
      <c r="AF216" s="232">
        <f>(VLOOKUP($C216,Incurred_Real!$A$25:$BR$427,Incurred_Real!BI$1,FALSE))*$M216</f>
        <v>0</v>
      </c>
      <c r="AG216" s="232">
        <f>(VLOOKUP($C216,Incurred_Real!$A$25:$BR$427,Incurred_Real!BJ$1,FALSE))*$M216</f>
        <v>0</v>
      </c>
      <c r="AH216" s="232">
        <f>(VLOOKUP($C216,Incurred_Real!$A$25:$BR$427,Incurred_Real!BK$1,FALSE))*$M216</f>
        <v>0</v>
      </c>
      <c r="AI216" s="232">
        <f>(VLOOKUP($C216,Incurred_Real!$A$25:$BR$427,Incurred_Real!BL$1,FALSE))*$M216</f>
        <v>0</v>
      </c>
      <c r="AJ216" s="232">
        <f>(VLOOKUP($C216,Incurred_Real!$A$25:$BR$427,Incurred_Real!BM$1,FALSE))*$M216</f>
        <v>0</v>
      </c>
      <c r="AK216" s="232">
        <f>(VLOOKUP($C216,Incurred_Real!$A$25:$BR$427,Incurred_Real!BN$1,FALSE))*$M216</f>
        <v>0</v>
      </c>
      <c r="AL216" s="232">
        <f>(VLOOKUP($C216,Incurred_Real!$A$25:$BR$427,Incurred_Real!BO$1,FALSE))*$M216</f>
        <v>0</v>
      </c>
      <c r="AM216" s="232">
        <f>(VLOOKUP($C216,Incurred_Real!$A$25:$BR$427,Incurred_Real!BP$1,FALSE))*$M216</f>
        <v>0</v>
      </c>
      <c r="AN216" s="232">
        <f>(VLOOKUP($C216,Incurred_Real!$A$25:$BR$427,Incurred_Real!BQ$1,FALSE))*$M216</f>
        <v>0</v>
      </c>
      <c r="AO216" s="232">
        <f>(VLOOKUP($C216,Incurred_Real!$A$25:$BR$427,Incurred_Real!BR$1,FALSE))*$M216</f>
        <v>0</v>
      </c>
      <c r="AP216" s="232">
        <f t="shared" si="25"/>
        <v>0</v>
      </c>
      <c r="AR216" s="232" t="b">
        <f t="shared" si="26"/>
        <v>1</v>
      </c>
    </row>
    <row r="217" spans="3:44" x14ac:dyDescent="0.15">
      <c r="C217" s="11" t="s">
        <v>707</v>
      </c>
      <c r="D217" s="11" t="str">
        <f>VLOOKUP($C217,Incurred_Real!$A$24:$E$376,Incurred_Real!$B$1,FALSE)</f>
        <v>Live Works Manual Development</v>
      </c>
      <c r="E217" s="11" t="str">
        <f>VLOOKUP($C217,Incurred_Real!$A$24:$E$376,Incurred_Real!$D$1,FALSE)</f>
        <v>Replacement</v>
      </c>
      <c r="F217" s="13">
        <f>IF(VLOOKUP($C217,Incurred_Real!$A$25:$AQ$426,Incurred_Real!$AL$1,FALSE)="Commissioned Extra",0,
IF(VLOOKUP($C217,Incurred_Real!$A$25:$AQ$426,Incurred_Real!$AK$1,FALSE)=F$4,VLOOKUP($C217,Incurred_Real!$A$25:$AQ$426,Incurred_Real!$AM$1,FALSE),0))</f>
        <v>0</v>
      </c>
      <c r="G217" s="13">
        <f>IF(VLOOKUP($C217,Incurred_Real!$A$25:$AQ$426,Incurred_Real!$AL$1,FALSE)="Commissioned Extra",0,
IF(VLOOKUP($C217,Incurred_Real!$A$25:$AQ$426,Incurred_Real!$AK$1,FALSE)=G$4,VLOOKUP($C217,Incurred_Real!$A$25:$AQ$426,Incurred_Real!$AM$1,FALSE),0))</f>
        <v>0</v>
      </c>
      <c r="H217" s="13">
        <f>IF(VLOOKUP($C217,Incurred_Real!$A$25:$AQ$426,Incurred_Real!$AL$1,FALSE)="Commissioned Extra",0,
IF(VLOOKUP($C217,Incurred_Real!$A$25:$AQ$426,Incurred_Real!$AK$1,FALSE)=H$4,VLOOKUP($C217,Incurred_Real!$A$25:$AQ$426,Incurred_Real!$AM$1,FALSE),0))</f>
        <v>0</v>
      </c>
      <c r="I217" s="13">
        <f>IF(VLOOKUP($C217,Incurred_Real!$A$25:$AQ$426,Incurred_Real!$AL$1,FALSE)="Commissioned Extra",0,
IF(VLOOKUP($C217,Incurred_Real!$A$25:$AQ$426,Incurred_Real!$AK$1,FALSE)=I$4,VLOOKUP($C217,Incurred_Real!$A$25:$AQ$426,Incurred_Real!$AM$1,FALSE),0))</f>
        <v>0</v>
      </c>
      <c r="J217" s="13">
        <f>IF(VLOOKUP($C217,Incurred_Real!$A$25:$AQ$426,Incurred_Real!$AL$1,FALSE)="Commissioned Extra",0,
IF(VLOOKUP($C217,Incurred_Real!$A$25:$AQ$426,Incurred_Real!$AK$1,FALSE)=J$4,VLOOKUP($C217,Incurred_Real!$A$25:$AQ$426,Incurred_Real!$AM$1,FALSE),0))</f>
        <v>0</v>
      </c>
      <c r="K217" s="13">
        <f>IF(VLOOKUP($C217,Incurred_Real!$A$25:$AQ$426,Incurred_Real!$AL$1,FALSE)="Commissioned Extra",0,
IF(VLOOKUP($C217,Incurred_Real!$A$25:$AQ$426,Incurred_Real!$AK$1,FALSE)=K$4,VLOOKUP($C217,Incurred_Real!$A$25:$AQ$426,Incurred_Real!$AM$1,FALSE),0))</f>
        <v>0</v>
      </c>
      <c r="L217" s="13">
        <f>IF(VLOOKUP($C217,Incurred_Real!$A$25:$AQ$426,Incurred_Real!$AL$1,FALSE)="Commissioned Extra",0,
IF(VLOOKUP($C217,Incurred_Real!$A$25:$AQ$426,Incurred_Real!$AK$1,FALSE)=L$4,VLOOKUP($C217,Incurred_Real!$A$25:$AQ$426,Incurred_Real!$AM$1,FALSE),0))</f>
        <v>0</v>
      </c>
      <c r="M217" s="232">
        <f t="shared" si="23"/>
        <v>0</v>
      </c>
      <c r="N217" s="232" t="str">
        <f t="shared" si="24"/>
        <v/>
      </c>
      <c r="P217" s="232">
        <f>(VLOOKUP($C217,Incurred_Real!$A$25:$BR$427,Incurred_Real!AS$1,FALSE))*$M217</f>
        <v>0</v>
      </c>
      <c r="Q217" s="232">
        <f>(VLOOKUP($C217,Incurred_Real!$A$25:$BR$427,Incurred_Real!AT$1,FALSE))*$M217</f>
        <v>0</v>
      </c>
      <c r="R217" s="232">
        <f>(VLOOKUP($C217,Incurred_Real!$A$25:$BR$427,Incurred_Real!AU$1,FALSE))*$M217</f>
        <v>0</v>
      </c>
      <c r="S217" s="232">
        <f>(VLOOKUP($C217,Incurred_Real!$A$25:$BR$427,Incurred_Real!AV$1,FALSE))*$M217</f>
        <v>0</v>
      </c>
      <c r="T217" s="232">
        <f>(VLOOKUP($C217,Incurred_Real!$A$25:$BR$427,Incurred_Real!AW$1,FALSE))*$M217</f>
        <v>0</v>
      </c>
      <c r="U217" s="232">
        <f>(VLOOKUP($C217,Incurred_Real!$A$25:$BR$427,Incurred_Real!AX$1,FALSE))*$M217</f>
        <v>0</v>
      </c>
      <c r="V217" s="232">
        <f>(VLOOKUP($C217,Incurred_Real!$A$25:$BR$427,Incurred_Real!AY$1,FALSE))*$M217</f>
        <v>0</v>
      </c>
      <c r="W217" s="232">
        <f>(VLOOKUP($C217,Incurred_Real!$A$25:$BR$427,Incurred_Real!AZ$1,FALSE))*$M217</f>
        <v>0</v>
      </c>
      <c r="X217" s="232">
        <f>(VLOOKUP($C217,Incurred_Real!$A$25:$BR$427,Incurred_Real!BA$1,FALSE))*$M217</f>
        <v>0</v>
      </c>
      <c r="Y217" s="232">
        <f>(VLOOKUP($C217,Incurred_Real!$A$25:$BR$427,Incurred_Real!BB$1,FALSE))*$M217</f>
        <v>0</v>
      </c>
      <c r="Z217" s="232">
        <f>(VLOOKUP($C217,Incurred_Real!$A$25:$BR$427,Incurred_Real!BC$1,FALSE))*$M217</f>
        <v>0</v>
      </c>
      <c r="AA217" s="232">
        <f>(VLOOKUP($C217,Incurred_Real!$A$25:$BR$427,Incurred_Real!BD$1,FALSE))*$M217</f>
        <v>0</v>
      </c>
      <c r="AB217" s="232">
        <f>(VLOOKUP($C217,Incurred_Real!$A$25:$BR$427,Incurred_Real!BE$1,FALSE))*$M217</f>
        <v>0</v>
      </c>
      <c r="AC217" s="232">
        <f>(VLOOKUP($C217,Incurred_Real!$A$25:$BR$427,Incurred_Real!BF$1,FALSE))*$M217</f>
        <v>0</v>
      </c>
      <c r="AD217" s="232">
        <f>(VLOOKUP($C217,Incurred_Real!$A$25:$BR$427,Incurred_Real!BG$1,FALSE))*$M217</f>
        <v>0</v>
      </c>
      <c r="AE217" s="232">
        <f>(VLOOKUP($C217,Incurred_Real!$A$25:$BR$427,Incurred_Real!BH$1,FALSE))*$M217</f>
        <v>0</v>
      </c>
      <c r="AF217" s="232">
        <f>(VLOOKUP($C217,Incurred_Real!$A$25:$BR$427,Incurred_Real!BI$1,FALSE))*$M217</f>
        <v>0</v>
      </c>
      <c r="AG217" s="232">
        <f>(VLOOKUP($C217,Incurred_Real!$A$25:$BR$427,Incurred_Real!BJ$1,FALSE))*$M217</f>
        <v>0</v>
      </c>
      <c r="AH217" s="232">
        <f>(VLOOKUP($C217,Incurred_Real!$A$25:$BR$427,Incurred_Real!BK$1,FALSE))*$M217</f>
        <v>0</v>
      </c>
      <c r="AI217" s="232">
        <f>(VLOOKUP($C217,Incurred_Real!$A$25:$BR$427,Incurred_Real!BL$1,FALSE))*$M217</f>
        <v>0</v>
      </c>
      <c r="AJ217" s="232">
        <f>(VLOOKUP($C217,Incurred_Real!$A$25:$BR$427,Incurred_Real!BM$1,FALSE))*$M217</f>
        <v>0</v>
      </c>
      <c r="AK217" s="232">
        <f>(VLOOKUP($C217,Incurred_Real!$A$25:$BR$427,Incurred_Real!BN$1,FALSE))*$M217</f>
        <v>0</v>
      </c>
      <c r="AL217" s="232">
        <f>(VLOOKUP($C217,Incurred_Real!$A$25:$BR$427,Incurred_Real!BO$1,FALSE))*$M217</f>
        <v>0</v>
      </c>
      <c r="AM217" s="232">
        <f>(VLOOKUP($C217,Incurred_Real!$A$25:$BR$427,Incurred_Real!BP$1,FALSE))*$M217</f>
        <v>0</v>
      </c>
      <c r="AN217" s="232">
        <f>(VLOOKUP($C217,Incurred_Real!$A$25:$BR$427,Incurred_Real!BQ$1,FALSE))*$M217</f>
        <v>0</v>
      </c>
      <c r="AO217" s="232">
        <f>(VLOOKUP($C217,Incurred_Real!$A$25:$BR$427,Incurred_Real!BR$1,FALSE))*$M217</f>
        <v>0</v>
      </c>
      <c r="AP217" s="232">
        <f t="shared" si="25"/>
        <v>0</v>
      </c>
      <c r="AR217" s="232" t="b">
        <f t="shared" si="26"/>
        <v>1</v>
      </c>
    </row>
    <row r="218" spans="3:44" x14ac:dyDescent="0.15">
      <c r="C218" s="11" t="s">
        <v>709</v>
      </c>
      <c r="D218" s="11" t="str">
        <f>VLOOKUP($C218,Incurred_Real!$A$24:$E$376,Incurred_Real!$B$1,FALSE)</f>
        <v>Pimba Telecoms Bearer</v>
      </c>
      <c r="E218" s="11" t="str">
        <f>VLOOKUP($C218,Incurred_Real!$A$24:$E$376,Incurred_Real!$D$1,FALSE)</f>
        <v>Replacement</v>
      </c>
      <c r="F218" s="13">
        <f>IF(VLOOKUP($C218,Incurred_Real!$A$25:$AQ$426,Incurred_Real!$AL$1,FALSE)="Commissioned Extra",0,
IF(VLOOKUP($C218,Incurred_Real!$A$25:$AQ$426,Incurred_Real!$AK$1,FALSE)=F$4,VLOOKUP($C218,Incurred_Real!$A$25:$AQ$426,Incurred_Real!$AM$1,FALSE),0))</f>
        <v>0</v>
      </c>
      <c r="G218" s="13">
        <f>IF(VLOOKUP($C218,Incurred_Real!$A$25:$AQ$426,Incurred_Real!$AL$1,FALSE)="Commissioned Extra",0,
IF(VLOOKUP($C218,Incurred_Real!$A$25:$AQ$426,Incurred_Real!$AK$1,FALSE)=G$4,VLOOKUP($C218,Incurred_Real!$A$25:$AQ$426,Incurred_Real!$AM$1,FALSE),0))</f>
        <v>0</v>
      </c>
      <c r="H218" s="13">
        <f>IF(VLOOKUP($C218,Incurred_Real!$A$25:$AQ$426,Incurred_Real!$AL$1,FALSE)="Commissioned Extra",0,
IF(VLOOKUP($C218,Incurred_Real!$A$25:$AQ$426,Incurred_Real!$AK$1,FALSE)=H$4,VLOOKUP($C218,Incurred_Real!$A$25:$AQ$426,Incurred_Real!$AM$1,FALSE),0))</f>
        <v>0</v>
      </c>
      <c r="I218" s="13">
        <f>IF(VLOOKUP($C218,Incurred_Real!$A$25:$AQ$426,Incurred_Real!$AL$1,FALSE)="Commissioned Extra",0,
IF(VLOOKUP($C218,Incurred_Real!$A$25:$AQ$426,Incurred_Real!$AK$1,FALSE)=I$4,VLOOKUP($C218,Incurred_Real!$A$25:$AQ$426,Incurred_Real!$AM$1,FALSE),0))</f>
        <v>0</v>
      </c>
      <c r="J218" s="13">
        <f>IF(VLOOKUP($C218,Incurred_Real!$A$25:$AQ$426,Incurred_Real!$AL$1,FALSE)="Commissioned Extra",0,
IF(VLOOKUP($C218,Incurred_Real!$A$25:$AQ$426,Incurred_Real!$AK$1,FALSE)=J$4,VLOOKUP($C218,Incurred_Real!$A$25:$AQ$426,Incurred_Real!$AM$1,FALSE),0))</f>
        <v>0</v>
      </c>
      <c r="K218" s="13">
        <f>IF(VLOOKUP($C218,Incurred_Real!$A$25:$AQ$426,Incurred_Real!$AL$1,FALSE)="Commissioned Extra",0,
IF(VLOOKUP($C218,Incurred_Real!$A$25:$AQ$426,Incurred_Real!$AK$1,FALSE)=K$4,VLOOKUP($C218,Incurred_Real!$A$25:$AQ$426,Incurred_Real!$AM$1,FALSE),0))</f>
        <v>0</v>
      </c>
      <c r="L218" s="13">
        <f>IF(VLOOKUP($C218,Incurred_Real!$A$25:$AQ$426,Incurred_Real!$AL$1,FALSE)="Commissioned Extra",0,
IF(VLOOKUP($C218,Incurred_Real!$A$25:$AQ$426,Incurred_Real!$AK$1,FALSE)=L$4,VLOOKUP($C218,Incurred_Real!$A$25:$AQ$426,Incurred_Real!$AM$1,FALSE),0))</f>
        <v>0</v>
      </c>
      <c r="M218" s="232">
        <f t="shared" si="23"/>
        <v>0</v>
      </c>
      <c r="N218" s="232" t="str">
        <f t="shared" si="24"/>
        <v/>
      </c>
      <c r="P218" s="232">
        <f>(VLOOKUP($C218,Incurred_Real!$A$25:$BR$427,Incurred_Real!AS$1,FALSE))*$M218</f>
        <v>0</v>
      </c>
      <c r="Q218" s="232">
        <f>(VLOOKUP($C218,Incurred_Real!$A$25:$BR$427,Incurred_Real!AT$1,FALSE))*$M218</f>
        <v>0</v>
      </c>
      <c r="R218" s="232">
        <f>(VLOOKUP($C218,Incurred_Real!$A$25:$BR$427,Incurred_Real!AU$1,FALSE))*$M218</f>
        <v>0</v>
      </c>
      <c r="S218" s="232">
        <f>(VLOOKUP($C218,Incurred_Real!$A$25:$BR$427,Incurred_Real!AV$1,FALSE))*$M218</f>
        <v>0</v>
      </c>
      <c r="T218" s="232">
        <f>(VLOOKUP($C218,Incurred_Real!$A$25:$BR$427,Incurred_Real!AW$1,FALSE))*$M218</f>
        <v>0</v>
      </c>
      <c r="U218" s="232">
        <f>(VLOOKUP($C218,Incurred_Real!$A$25:$BR$427,Incurred_Real!AX$1,FALSE))*$M218</f>
        <v>0</v>
      </c>
      <c r="V218" s="232">
        <f>(VLOOKUP($C218,Incurred_Real!$A$25:$BR$427,Incurred_Real!AY$1,FALSE))*$M218</f>
        <v>0</v>
      </c>
      <c r="W218" s="232">
        <f>(VLOOKUP($C218,Incurred_Real!$A$25:$BR$427,Incurred_Real!AZ$1,FALSE))*$M218</f>
        <v>0</v>
      </c>
      <c r="X218" s="232">
        <f>(VLOOKUP($C218,Incurred_Real!$A$25:$BR$427,Incurred_Real!BA$1,FALSE))*$M218</f>
        <v>0</v>
      </c>
      <c r="Y218" s="232">
        <f>(VLOOKUP($C218,Incurred_Real!$A$25:$BR$427,Incurred_Real!BB$1,FALSE))*$M218</f>
        <v>0</v>
      </c>
      <c r="Z218" s="232">
        <f>(VLOOKUP($C218,Incurred_Real!$A$25:$BR$427,Incurred_Real!BC$1,FALSE))*$M218</f>
        <v>0</v>
      </c>
      <c r="AA218" s="232">
        <f>(VLOOKUP($C218,Incurred_Real!$A$25:$BR$427,Incurred_Real!BD$1,FALSE))*$M218</f>
        <v>0</v>
      </c>
      <c r="AB218" s="232">
        <f>(VLOOKUP($C218,Incurred_Real!$A$25:$BR$427,Incurred_Real!BE$1,FALSE))*$M218</f>
        <v>0</v>
      </c>
      <c r="AC218" s="232">
        <f>(VLOOKUP($C218,Incurred_Real!$A$25:$BR$427,Incurred_Real!BF$1,FALSE))*$M218</f>
        <v>0</v>
      </c>
      <c r="AD218" s="232">
        <f>(VLOOKUP($C218,Incurred_Real!$A$25:$BR$427,Incurred_Real!BG$1,FALSE))*$M218</f>
        <v>0</v>
      </c>
      <c r="AE218" s="232">
        <f>(VLOOKUP($C218,Incurred_Real!$A$25:$BR$427,Incurred_Real!BH$1,FALSE))*$M218</f>
        <v>0</v>
      </c>
      <c r="AF218" s="232">
        <f>(VLOOKUP($C218,Incurred_Real!$A$25:$BR$427,Incurred_Real!BI$1,FALSE))*$M218</f>
        <v>0</v>
      </c>
      <c r="AG218" s="232">
        <f>(VLOOKUP($C218,Incurred_Real!$A$25:$BR$427,Incurred_Real!BJ$1,FALSE))*$M218</f>
        <v>0</v>
      </c>
      <c r="AH218" s="232">
        <f>(VLOOKUP($C218,Incurred_Real!$A$25:$BR$427,Incurred_Real!BK$1,FALSE))*$M218</f>
        <v>0</v>
      </c>
      <c r="AI218" s="232">
        <f>(VLOOKUP($C218,Incurred_Real!$A$25:$BR$427,Incurred_Real!BL$1,FALSE))*$M218</f>
        <v>0</v>
      </c>
      <c r="AJ218" s="232">
        <f>(VLOOKUP($C218,Incurred_Real!$A$25:$BR$427,Incurred_Real!BM$1,FALSE))*$M218</f>
        <v>0</v>
      </c>
      <c r="AK218" s="232">
        <f>(VLOOKUP($C218,Incurred_Real!$A$25:$BR$427,Incurred_Real!BN$1,FALSE))*$M218</f>
        <v>0</v>
      </c>
      <c r="AL218" s="232">
        <f>(VLOOKUP($C218,Incurred_Real!$A$25:$BR$427,Incurred_Real!BO$1,FALSE))*$M218</f>
        <v>0</v>
      </c>
      <c r="AM218" s="232">
        <f>(VLOOKUP($C218,Incurred_Real!$A$25:$BR$427,Incurred_Real!BP$1,FALSE))*$M218</f>
        <v>0</v>
      </c>
      <c r="AN218" s="232">
        <f>(VLOOKUP($C218,Incurred_Real!$A$25:$BR$427,Incurred_Real!BQ$1,FALSE))*$M218</f>
        <v>0</v>
      </c>
      <c r="AO218" s="232">
        <f>(VLOOKUP($C218,Incurred_Real!$A$25:$BR$427,Incurred_Real!BR$1,FALSE))*$M218</f>
        <v>0</v>
      </c>
      <c r="AP218" s="232">
        <f t="shared" si="25"/>
        <v>0</v>
      </c>
      <c r="AR218" s="232" t="b">
        <f t="shared" si="26"/>
        <v>1</v>
      </c>
    </row>
    <row r="219" spans="3:44" x14ac:dyDescent="0.15">
      <c r="C219" s="11" t="s">
        <v>711</v>
      </c>
      <c r="D219" s="11" t="str">
        <f>VLOOKUP($C219,Incurred_Real!$A$24:$E$376,Incurred_Real!$B$1,FALSE)</f>
        <v>South East Static VAR Compensator Computer Control System Re</v>
      </c>
      <c r="E219" s="11" t="str">
        <f>VLOOKUP($C219,Incurred_Real!$A$24:$E$376,Incurred_Real!$D$1,FALSE)</f>
        <v>Replacement</v>
      </c>
      <c r="F219" s="13">
        <f>IF(VLOOKUP($C219,Incurred_Real!$A$25:$AQ$426,Incurred_Real!$AL$1,FALSE)="Commissioned Extra",0,
IF(VLOOKUP($C219,Incurred_Real!$A$25:$AQ$426,Incurred_Real!$AK$1,FALSE)=F$4,VLOOKUP($C219,Incurred_Real!$A$25:$AQ$426,Incurred_Real!$AM$1,FALSE),0))</f>
        <v>0</v>
      </c>
      <c r="G219" s="13">
        <f>IF(VLOOKUP($C219,Incurred_Real!$A$25:$AQ$426,Incurred_Real!$AL$1,FALSE)="Commissioned Extra",0,
IF(VLOOKUP($C219,Incurred_Real!$A$25:$AQ$426,Incurred_Real!$AK$1,FALSE)=G$4,VLOOKUP($C219,Incurred_Real!$A$25:$AQ$426,Incurred_Real!$AM$1,FALSE),0))</f>
        <v>0</v>
      </c>
      <c r="H219" s="13">
        <f>IF(VLOOKUP($C219,Incurred_Real!$A$25:$AQ$426,Incurred_Real!$AL$1,FALSE)="Commissioned Extra",0,
IF(VLOOKUP($C219,Incurred_Real!$A$25:$AQ$426,Incurred_Real!$AK$1,FALSE)=H$4,VLOOKUP($C219,Incurred_Real!$A$25:$AQ$426,Incurred_Real!$AM$1,FALSE),0))</f>
        <v>0</v>
      </c>
      <c r="I219" s="13">
        <f>IF(VLOOKUP($C219,Incurred_Real!$A$25:$AQ$426,Incurred_Real!$AL$1,FALSE)="Commissioned Extra",0,
IF(VLOOKUP($C219,Incurred_Real!$A$25:$AQ$426,Incurred_Real!$AK$1,FALSE)=I$4,VLOOKUP($C219,Incurred_Real!$A$25:$AQ$426,Incurred_Real!$AM$1,FALSE),0))</f>
        <v>0</v>
      </c>
      <c r="J219" s="13">
        <f>IF(VLOOKUP($C219,Incurred_Real!$A$25:$AQ$426,Incurred_Real!$AL$1,FALSE)="Commissioned Extra",0,
IF(VLOOKUP($C219,Incurred_Real!$A$25:$AQ$426,Incurred_Real!$AK$1,FALSE)=J$4,VLOOKUP($C219,Incurred_Real!$A$25:$AQ$426,Incurred_Real!$AM$1,FALSE),0))</f>
        <v>8153625.6764825443</v>
      </c>
      <c r="K219" s="13">
        <f>IF(VLOOKUP($C219,Incurred_Real!$A$25:$AQ$426,Incurred_Real!$AL$1,FALSE)="Commissioned Extra",0,
IF(VLOOKUP($C219,Incurred_Real!$A$25:$AQ$426,Incurred_Real!$AK$1,FALSE)=K$4,VLOOKUP($C219,Incurred_Real!$A$25:$AQ$426,Incurred_Real!$AM$1,FALSE),0))</f>
        <v>0</v>
      </c>
      <c r="L219" s="13">
        <f>IF(VLOOKUP($C219,Incurred_Real!$A$25:$AQ$426,Incurred_Real!$AL$1,FALSE)="Commissioned Extra",0,
IF(VLOOKUP($C219,Incurred_Real!$A$25:$AQ$426,Incurred_Real!$AK$1,FALSE)=L$4,VLOOKUP($C219,Incurred_Real!$A$25:$AQ$426,Incurred_Real!$AM$1,FALSE),0))</f>
        <v>0</v>
      </c>
      <c r="M219" s="232">
        <f t="shared" si="23"/>
        <v>8153625.6764825443</v>
      </c>
      <c r="N219" s="232">
        <f t="shared" si="24"/>
        <v>2026</v>
      </c>
      <c r="P219" s="232">
        <f>(VLOOKUP($C219,Incurred_Real!$A$25:$BR$427,Incurred_Real!AS$1,FALSE))*$M219</f>
        <v>0</v>
      </c>
      <c r="Q219" s="232">
        <f>(VLOOKUP($C219,Incurred_Real!$A$25:$BR$427,Incurred_Real!AT$1,FALSE))*$M219</f>
        <v>0</v>
      </c>
      <c r="R219" s="232">
        <f>(VLOOKUP($C219,Incurred_Real!$A$25:$BR$427,Incurred_Real!AU$1,FALSE))*$M219</f>
        <v>0</v>
      </c>
      <c r="S219" s="232">
        <f>(VLOOKUP($C219,Incurred_Real!$A$25:$BR$427,Incurred_Real!AV$1,FALSE))*$M219</f>
        <v>0</v>
      </c>
      <c r="T219" s="232">
        <f>(VLOOKUP($C219,Incurred_Real!$A$25:$BR$427,Incurred_Real!AW$1,FALSE))*$M219</f>
        <v>0</v>
      </c>
      <c r="U219" s="232">
        <f>(VLOOKUP($C219,Incurred_Real!$A$25:$BR$427,Incurred_Real!AX$1,FALSE))*$M219</f>
        <v>0</v>
      </c>
      <c r="V219" s="232">
        <f>(VLOOKUP($C219,Incurred_Real!$A$25:$BR$427,Incurred_Real!AY$1,FALSE))*$M219</f>
        <v>0</v>
      </c>
      <c r="W219" s="232">
        <f>(VLOOKUP($C219,Incurred_Real!$A$25:$BR$427,Incurred_Real!AZ$1,FALSE))*$M219</f>
        <v>0</v>
      </c>
      <c r="X219" s="232">
        <f>(VLOOKUP($C219,Incurred_Real!$A$25:$BR$427,Incurred_Real!BA$1,FALSE))*$M219</f>
        <v>0</v>
      </c>
      <c r="Y219" s="232">
        <f>(VLOOKUP($C219,Incurred_Real!$A$25:$BR$427,Incurred_Real!BB$1,FALSE))*$M219</f>
        <v>23752.415390612758</v>
      </c>
      <c r="Z219" s="232">
        <f>(VLOOKUP($C219,Incurred_Real!$A$25:$BR$427,Incurred_Real!BC$1,FALSE))*$M219</f>
        <v>0</v>
      </c>
      <c r="AA219" s="232">
        <f>(VLOOKUP($C219,Incurred_Real!$A$25:$BR$427,Incurred_Real!BD$1,FALSE))*$M219</f>
        <v>149104.93026122262</v>
      </c>
      <c r="AB219" s="232">
        <f>(VLOOKUP($C219,Incurred_Real!$A$25:$BR$427,Incurred_Real!BE$1,FALSE))*$M219</f>
        <v>0</v>
      </c>
      <c r="AC219" s="232">
        <f>(VLOOKUP($C219,Incurred_Real!$A$25:$BR$427,Incurred_Real!BF$1,FALSE))*$M219</f>
        <v>0</v>
      </c>
      <c r="AD219" s="232">
        <f>(VLOOKUP($C219,Incurred_Real!$A$25:$BR$427,Incurred_Real!BG$1,FALSE))*$M219</f>
        <v>7980768.3308307091</v>
      </c>
      <c r="AE219" s="232">
        <f>(VLOOKUP($C219,Incurred_Real!$A$25:$BR$427,Incurred_Real!BH$1,FALSE))*$M219</f>
        <v>0</v>
      </c>
      <c r="AF219" s="232">
        <f>(VLOOKUP($C219,Incurred_Real!$A$25:$BR$427,Incurred_Real!BI$1,FALSE))*$M219</f>
        <v>0</v>
      </c>
      <c r="AG219" s="232">
        <f>(VLOOKUP($C219,Incurred_Real!$A$25:$BR$427,Incurred_Real!BJ$1,FALSE))*$M219</f>
        <v>0</v>
      </c>
      <c r="AH219" s="232">
        <f>(VLOOKUP($C219,Incurred_Real!$A$25:$BR$427,Incurred_Real!BK$1,FALSE))*$M219</f>
        <v>0</v>
      </c>
      <c r="AI219" s="232">
        <f>(VLOOKUP($C219,Incurred_Real!$A$25:$BR$427,Incurred_Real!BL$1,FALSE))*$M219</f>
        <v>0</v>
      </c>
      <c r="AJ219" s="232">
        <f>(VLOOKUP($C219,Incurred_Real!$A$25:$BR$427,Incurred_Real!BM$1,FALSE))*$M219</f>
        <v>0</v>
      </c>
      <c r="AK219" s="232">
        <f>(VLOOKUP($C219,Incurred_Real!$A$25:$BR$427,Incurred_Real!BN$1,FALSE))*$M219</f>
        <v>0</v>
      </c>
      <c r="AL219" s="232">
        <f>(VLOOKUP($C219,Incurred_Real!$A$25:$BR$427,Incurred_Real!BO$1,FALSE))*$M219</f>
        <v>0</v>
      </c>
      <c r="AM219" s="232">
        <f>(VLOOKUP($C219,Incurred_Real!$A$25:$BR$427,Incurred_Real!BP$1,FALSE))*$M219</f>
        <v>0</v>
      </c>
      <c r="AN219" s="232">
        <f>(VLOOKUP($C219,Incurred_Real!$A$25:$BR$427,Incurred_Real!BQ$1,FALSE))*$M219</f>
        <v>0</v>
      </c>
      <c r="AO219" s="232">
        <f>(VLOOKUP($C219,Incurred_Real!$A$25:$BR$427,Incurred_Real!BR$1,FALSE))*$M219</f>
        <v>0</v>
      </c>
      <c r="AP219" s="232">
        <f t="shared" si="25"/>
        <v>8153625.6764825443</v>
      </c>
      <c r="AR219" s="232" t="b">
        <f t="shared" si="26"/>
        <v>1</v>
      </c>
    </row>
    <row r="220" spans="3:44" x14ac:dyDescent="0.15">
      <c r="C220" s="11" t="s">
        <v>713</v>
      </c>
      <c r="D220" s="11" t="str">
        <f>VLOOKUP($C220,Incurred_Real!$A$24:$E$376,Incurred_Real!$B$1,FALSE)</f>
        <v>SF6 Trailer Mounted Service Cart</v>
      </c>
      <c r="E220" s="11" t="str">
        <f>VLOOKUP($C220,Incurred_Real!$A$24:$E$376,Incurred_Real!$D$1,FALSE)</f>
        <v>Facilities</v>
      </c>
      <c r="F220" s="13">
        <f>IF(VLOOKUP($C220,Incurred_Real!$A$25:$AQ$426,Incurred_Real!$AL$1,FALSE)="Commissioned Extra",0,
IF(VLOOKUP($C220,Incurred_Real!$A$25:$AQ$426,Incurred_Real!$AK$1,FALSE)=F$4,VLOOKUP($C220,Incurred_Real!$A$25:$AQ$426,Incurred_Real!$AM$1,FALSE),0))</f>
        <v>0</v>
      </c>
      <c r="G220" s="13">
        <f>IF(VLOOKUP($C220,Incurred_Real!$A$25:$AQ$426,Incurred_Real!$AL$1,FALSE)="Commissioned Extra",0,
IF(VLOOKUP($C220,Incurred_Real!$A$25:$AQ$426,Incurred_Real!$AK$1,FALSE)=G$4,VLOOKUP($C220,Incurred_Real!$A$25:$AQ$426,Incurred_Real!$AM$1,FALSE),0))</f>
        <v>0</v>
      </c>
      <c r="H220" s="13">
        <f>IF(VLOOKUP($C220,Incurred_Real!$A$25:$AQ$426,Incurred_Real!$AL$1,FALSE)="Commissioned Extra",0,
IF(VLOOKUP($C220,Incurred_Real!$A$25:$AQ$426,Incurred_Real!$AK$1,FALSE)=H$4,VLOOKUP($C220,Incurred_Real!$A$25:$AQ$426,Incurred_Real!$AM$1,FALSE),0))</f>
        <v>0</v>
      </c>
      <c r="I220" s="13">
        <f>IF(VLOOKUP($C220,Incurred_Real!$A$25:$AQ$426,Incurred_Real!$AL$1,FALSE)="Commissioned Extra",0,
IF(VLOOKUP($C220,Incurred_Real!$A$25:$AQ$426,Incurred_Real!$AK$1,FALSE)=I$4,VLOOKUP($C220,Incurred_Real!$A$25:$AQ$426,Incurred_Real!$AM$1,FALSE),0))</f>
        <v>0</v>
      </c>
      <c r="J220" s="13">
        <f>IF(VLOOKUP($C220,Incurred_Real!$A$25:$AQ$426,Incurred_Real!$AL$1,FALSE)="Commissioned Extra",0,
IF(VLOOKUP($C220,Incurred_Real!$A$25:$AQ$426,Incurred_Real!$AK$1,FALSE)=J$4,VLOOKUP($C220,Incurred_Real!$A$25:$AQ$426,Incurred_Real!$AM$1,FALSE),0))</f>
        <v>0</v>
      </c>
      <c r="K220" s="13">
        <f>IF(VLOOKUP($C220,Incurred_Real!$A$25:$AQ$426,Incurred_Real!$AL$1,FALSE)="Commissioned Extra",0,
IF(VLOOKUP($C220,Incurred_Real!$A$25:$AQ$426,Incurred_Real!$AK$1,FALSE)=K$4,VLOOKUP($C220,Incurred_Real!$A$25:$AQ$426,Incurred_Real!$AM$1,FALSE),0))</f>
        <v>0</v>
      </c>
      <c r="L220" s="13">
        <f>IF(VLOOKUP($C220,Incurred_Real!$A$25:$AQ$426,Incurred_Real!$AL$1,FALSE)="Commissioned Extra",0,
IF(VLOOKUP($C220,Incurred_Real!$A$25:$AQ$426,Incurred_Real!$AK$1,FALSE)=L$4,VLOOKUP($C220,Incurred_Real!$A$25:$AQ$426,Incurred_Real!$AM$1,FALSE),0))</f>
        <v>0</v>
      </c>
      <c r="M220" s="232">
        <f t="shared" si="23"/>
        <v>0</v>
      </c>
      <c r="N220" s="232" t="str">
        <f t="shared" si="24"/>
        <v/>
      </c>
      <c r="P220" s="232">
        <f>(VLOOKUP($C220,Incurred_Real!$A$25:$BR$427,Incurred_Real!AS$1,FALSE))*$M220</f>
        <v>0</v>
      </c>
      <c r="Q220" s="232">
        <f>(VLOOKUP($C220,Incurred_Real!$A$25:$BR$427,Incurred_Real!AT$1,FALSE))*$M220</f>
        <v>0</v>
      </c>
      <c r="R220" s="232">
        <f>(VLOOKUP($C220,Incurred_Real!$A$25:$BR$427,Incurred_Real!AU$1,FALSE))*$M220</f>
        <v>0</v>
      </c>
      <c r="S220" s="232">
        <f>(VLOOKUP($C220,Incurred_Real!$A$25:$BR$427,Incurred_Real!AV$1,FALSE))*$M220</f>
        <v>0</v>
      </c>
      <c r="T220" s="232">
        <f>(VLOOKUP($C220,Incurred_Real!$A$25:$BR$427,Incurred_Real!AW$1,FALSE))*$M220</f>
        <v>0</v>
      </c>
      <c r="U220" s="232">
        <f>(VLOOKUP($C220,Incurred_Real!$A$25:$BR$427,Incurred_Real!AX$1,FALSE))*$M220</f>
        <v>0</v>
      </c>
      <c r="V220" s="232">
        <f>(VLOOKUP($C220,Incurred_Real!$A$25:$BR$427,Incurred_Real!AY$1,FALSE))*$M220</f>
        <v>0</v>
      </c>
      <c r="W220" s="232">
        <f>(VLOOKUP($C220,Incurred_Real!$A$25:$BR$427,Incurred_Real!AZ$1,FALSE))*$M220</f>
        <v>0</v>
      </c>
      <c r="X220" s="232">
        <f>(VLOOKUP($C220,Incurred_Real!$A$25:$BR$427,Incurred_Real!BA$1,FALSE))*$M220</f>
        <v>0</v>
      </c>
      <c r="Y220" s="232">
        <f>(VLOOKUP($C220,Incurred_Real!$A$25:$BR$427,Incurred_Real!BB$1,FALSE))*$M220</f>
        <v>0</v>
      </c>
      <c r="Z220" s="232">
        <f>(VLOOKUP($C220,Incurred_Real!$A$25:$BR$427,Incurred_Real!BC$1,FALSE))*$M220</f>
        <v>0</v>
      </c>
      <c r="AA220" s="232">
        <f>(VLOOKUP($C220,Incurred_Real!$A$25:$BR$427,Incurred_Real!BD$1,FALSE))*$M220</f>
        <v>0</v>
      </c>
      <c r="AB220" s="232">
        <f>(VLOOKUP($C220,Incurred_Real!$A$25:$BR$427,Incurred_Real!BE$1,FALSE))*$M220</f>
        <v>0</v>
      </c>
      <c r="AC220" s="232">
        <f>(VLOOKUP($C220,Incurred_Real!$A$25:$BR$427,Incurred_Real!BF$1,FALSE))*$M220</f>
        <v>0</v>
      </c>
      <c r="AD220" s="232">
        <f>(VLOOKUP($C220,Incurred_Real!$A$25:$BR$427,Incurred_Real!BG$1,FALSE))*$M220</f>
        <v>0</v>
      </c>
      <c r="AE220" s="232">
        <f>(VLOOKUP($C220,Incurred_Real!$A$25:$BR$427,Incurred_Real!BH$1,FALSE))*$M220</f>
        <v>0</v>
      </c>
      <c r="AF220" s="232">
        <f>(VLOOKUP($C220,Incurred_Real!$A$25:$BR$427,Incurred_Real!BI$1,FALSE))*$M220</f>
        <v>0</v>
      </c>
      <c r="AG220" s="232">
        <f>(VLOOKUP($C220,Incurred_Real!$A$25:$BR$427,Incurred_Real!BJ$1,FALSE))*$M220</f>
        <v>0</v>
      </c>
      <c r="AH220" s="232">
        <f>(VLOOKUP($C220,Incurred_Real!$A$25:$BR$427,Incurred_Real!BK$1,FALSE))*$M220</f>
        <v>0</v>
      </c>
      <c r="AI220" s="232">
        <f>(VLOOKUP($C220,Incurred_Real!$A$25:$BR$427,Incurred_Real!BL$1,FALSE))*$M220</f>
        <v>0</v>
      </c>
      <c r="AJ220" s="232">
        <f>(VLOOKUP($C220,Incurred_Real!$A$25:$BR$427,Incurred_Real!BM$1,FALSE))*$M220</f>
        <v>0</v>
      </c>
      <c r="AK220" s="232">
        <f>(VLOOKUP($C220,Incurred_Real!$A$25:$BR$427,Incurred_Real!BN$1,FALSE))*$M220</f>
        <v>0</v>
      </c>
      <c r="AL220" s="232">
        <f>(VLOOKUP($C220,Incurred_Real!$A$25:$BR$427,Incurred_Real!BO$1,FALSE))*$M220</f>
        <v>0</v>
      </c>
      <c r="AM220" s="232">
        <f>(VLOOKUP($C220,Incurred_Real!$A$25:$BR$427,Incurred_Real!BP$1,FALSE))*$M220</f>
        <v>0</v>
      </c>
      <c r="AN220" s="232">
        <f>(VLOOKUP($C220,Incurred_Real!$A$25:$BR$427,Incurred_Real!BQ$1,FALSE))*$M220</f>
        <v>0</v>
      </c>
      <c r="AO220" s="232">
        <f>(VLOOKUP($C220,Incurred_Real!$A$25:$BR$427,Incurred_Real!BR$1,FALSE))*$M220</f>
        <v>0</v>
      </c>
      <c r="AP220" s="232">
        <f t="shared" si="25"/>
        <v>0</v>
      </c>
      <c r="AR220" s="232" t="b">
        <f t="shared" si="26"/>
        <v>1</v>
      </c>
    </row>
    <row r="221" spans="3:44" x14ac:dyDescent="0.15">
      <c r="C221" s="11" t="s">
        <v>715</v>
      </c>
      <c r="D221" s="11" t="str">
        <f>VLOOKUP($C221,Incurred_Real!$A$24:$E$376,Incurred_Real!$B$1,FALSE)</f>
        <v>SA Over-Frequency Generation Shedding (OFGS) Scheme</v>
      </c>
      <c r="E221" s="11" t="str">
        <f>VLOOKUP($C221,Incurred_Real!$A$24:$E$376,Incurred_Real!$D$1,FALSE)</f>
        <v>Security/Compliance</v>
      </c>
      <c r="F221" s="13">
        <f>IF(VLOOKUP($C221,Incurred_Real!$A$25:$AQ$426,Incurred_Real!$AL$1,FALSE)="Commissioned Extra",0,
IF(VLOOKUP($C221,Incurred_Real!$A$25:$AQ$426,Incurred_Real!$AK$1,FALSE)=F$4,VLOOKUP($C221,Incurred_Real!$A$25:$AQ$426,Incurred_Real!$AM$1,FALSE),0))</f>
        <v>0</v>
      </c>
      <c r="G221" s="13">
        <f>IF(VLOOKUP($C221,Incurred_Real!$A$25:$AQ$426,Incurred_Real!$AL$1,FALSE)="Commissioned Extra",0,
IF(VLOOKUP($C221,Incurred_Real!$A$25:$AQ$426,Incurred_Real!$AK$1,FALSE)=G$4,VLOOKUP($C221,Incurred_Real!$A$25:$AQ$426,Incurred_Real!$AM$1,FALSE),0))</f>
        <v>0</v>
      </c>
      <c r="H221" s="13">
        <f>IF(VLOOKUP($C221,Incurred_Real!$A$25:$AQ$426,Incurred_Real!$AL$1,FALSE)="Commissioned Extra",0,
IF(VLOOKUP($C221,Incurred_Real!$A$25:$AQ$426,Incurred_Real!$AK$1,FALSE)=H$4,VLOOKUP($C221,Incurred_Real!$A$25:$AQ$426,Incurred_Real!$AM$1,FALSE),0))</f>
        <v>0</v>
      </c>
      <c r="I221" s="13">
        <f>IF(VLOOKUP($C221,Incurred_Real!$A$25:$AQ$426,Incurred_Real!$AL$1,FALSE)="Commissioned Extra",0,
IF(VLOOKUP($C221,Incurred_Real!$A$25:$AQ$426,Incurred_Real!$AK$1,FALSE)=I$4,VLOOKUP($C221,Incurred_Real!$A$25:$AQ$426,Incurred_Real!$AM$1,FALSE),0))</f>
        <v>0</v>
      </c>
      <c r="J221" s="13">
        <f>IF(VLOOKUP($C221,Incurred_Real!$A$25:$AQ$426,Incurred_Real!$AL$1,FALSE)="Commissioned Extra",0,
IF(VLOOKUP($C221,Incurred_Real!$A$25:$AQ$426,Incurred_Real!$AK$1,FALSE)=J$4,VLOOKUP($C221,Incurred_Real!$A$25:$AQ$426,Incurred_Real!$AM$1,FALSE),0))</f>
        <v>0</v>
      </c>
      <c r="K221" s="13">
        <f>IF(VLOOKUP($C221,Incurred_Real!$A$25:$AQ$426,Incurred_Real!$AL$1,FALSE)="Commissioned Extra",0,
IF(VLOOKUP($C221,Incurred_Real!$A$25:$AQ$426,Incurred_Real!$AK$1,FALSE)=K$4,VLOOKUP($C221,Incurred_Real!$A$25:$AQ$426,Incurred_Real!$AM$1,FALSE),0))</f>
        <v>0</v>
      </c>
      <c r="L221" s="13">
        <f>IF(VLOOKUP($C221,Incurred_Real!$A$25:$AQ$426,Incurred_Real!$AL$1,FALSE)="Commissioned Extra",0,
IF(VLOOKUP($C221,Incurred_Real!$A$25:$AQ$426,Incurred_Real!$AK$1,FALSE)=L$4,VLOOKUP($C221,Incurred_Real!$A$25:$AQ$426,Incurred_Real!$AM$1,FALSE),0))</f>
        <v>0</v>
      </c>
      <c r="M221" s="232">
        <f t="shared" si="23"/>
        <v>0</v>
      </c>
      <c r="N221" s="232" t="str">
        <f t="shared" si="24"/>
        <v/>
      </c>
      <c r="P221" s="232">
        <f>(VLOOKUP($C221,Incurred_Real!$A$25:$BR$427,Incurred_Real!AS$1,FALSE))*$M221</f>
        <v>0</v>
      </c>
      <c r="Q221" s="232">
        <f>(VLOOKUP($C221,Incurred_Real!$A$25:$BR$427,Incurred_Real!AT$1,FALSE))*$M221</f>
        <v>0</v>
      </c>
      <c r="R221" s="232">
        <f>(VLOOKUP($C221,Incurred_Real!$A$25:$BR$427,Incurred_Real!AU$1,FALSE))*$M221</f>
        <v>0</v>
      </c>
      <c r="S221" s="232">
        <f>(VLOOKUP($C221,Incurred_Real!$A$25:$BR$427,Incurred_Real!AV$1,FALSE))*$M221</f>
        <v>0</v>
      </c>
      <c r="T221" s="232">
        <f>(VLOOKUP($C221,Incurred_Real!$A$25:$BR$427,Incurred_Real!AW$1,FALSE))*$M221</f>
        <v>0</v>
      </c>
      <c r="U221" s="232">
        <f>(VLOOKUP($C221,Incurred_Real!$A$25:$BR$427,Incurred_Real!AX$1,FALSE))*$M221</f>
        <v>0</v>
      </c>
      <c r="V221" s="232">
        <f>(VLOOKUP($C221,Incurred_Real!$A$25:$BR$427,Incurred_Real!AY$1,FALSE))*$M221</f>
        <v>0</v>
      </c>
      <c r="W221" s="232">
        <f>(VLOOKUP($C221,Incurred_Real!$A$25:$BR$427,Incurred_Real!AZ$1,FALSE))*$M221</f>
        <v>0</v>
      </c>
      <c r="X221" s="232">
        <f>(VLOOKUP($C221,Incurred_Real!$A$25:$BR$427,Incurred_Real!BA$1,FALSE))*$M221</f>
        <v>0</v>
      </c>
      <c r="Y221" s="232">
        <f>(VLOOKUP($C221,Incurred_Real!$A$25:$BR$427,Incurred_Real!BB$1,FALSE))*$M221</f>
        <v>0</v>
      </c>
      <c r="Z221" s="232">
        <f>(VLOOKUP($C221,Incurred_Real!$A$25:$BR$427,Incurred_Real!BC$1,FALSE))*$M221</f>
        <v>0</v>
      </c>
      <c r="AA221" s="232">
        <f>(VLOOKUP($C221,Incurred_Real!$A$25:$BR$427,Incurred_Real!BD$1,FALSE))*$M221</f>
        <v>0</v>
      </c>
      <c r="AB221" s="232">
        <f>(VLOOKUP($C221,Incurred_Real!$A$25:$BR$427,Incurred_Real!BE$1,FALSE))*$M221</f>
        <v>0</v>
      </c>
      <c r="AC221" s="232">
        <f>(VLOOKUP($C221,Incurred_Real!$A$25:$BR$427,Incurred_Real!BF$1,FALSE))*$M221</f>
        <v>0</v>
      </c>
      <c r="AD221" s="232">
        <f>(VLOOKUP($C221,Incurred_Real!$A$25:$BR$427,Incurred_Real!BG$1,FALSE))*$M221</f>
        <v>0</v>
      </c>
      <c r="AE221" s="232">
        <f>(VLOOKUP($C221,Incurred_Real!$A$25:$BR$427,Incurred_Real!BH$1,FALSE))*$M221</f>
        <v>0</v>
      </c>
      <c r="AF221" s="232">
        <f>(VLOOKUP($C221,Incurred_Real!$A$25:$BR$427,Incurred_Real!BI$1,FALSE))*$M221</f>
        <v>0</v>
      </c>
      <c r="AG221" s="232">
        <f>(VLOOKUP($C221,Incurred_Real!$A$25:$BR$427,Incurred_Real!BJ$1,FALSE))*$M221</f>
        <v>0</v>
      </c>
      <c r="AH221" s="232">
        <f>(VLOOKUP($C221,Incurred_Real!$A$25:$BR$427,Incurred_Real!BK$1,FALSE))*$M221</f>
        <v>0</v>
      </c>
      <c r="AI221" s="232">
        <f>(VLOOKUP($C221,Incurred_Real!$A$25:$BR$427,Incurred_Real!BL$1,FALSE))*$M221</f>
        <v>0</v>
      </c>
      <c r="AJ221" s="232">
        <f>(VLOOKUP($C221,Incurred_Real!$A$25:$BR$427,Incurred_Real!BM$1,FALSE))*$M221</f>
        <v>0</v>
      </c>
      <c r="AK221" s="232">
        <f>(VLOOKUP($C221,Incurred_Real!$A$25:$BR$427,Incurred_Real!BN$1,FALSE))*$M221</f>
        <v>0</v>
      </c>
      <c r="AL221" s="232">
        <f>(VLOOKUP($C221,Incurred_Real!$A$25:$BR$427,Incurred_Real!BO$1,FALSE))*$M221</f>
        <v>0</v>
      </c>
      <c r="AM221" s="232">
        <f>(VLOOKUP($C221,Incurred_Real!$A$25:$BR$427,Incurred_Real!BP$1,FALSE))*$M221</f>
        <v>0</v>
      </c>
      <c r="AN221" s="232">
        <f>(VLOOKUP($C221,Incurred_Real!$A$25:$BR$427,Incurred_Real!BQ$1,FALSE))*$M221</f>
        <v>0</v>
      </c>
      <c r="AO221" s="232">
        <f>(VLOOKUP($C221,Incurred_Real!$A$25:$BR$427,Incurred_Real!BR$1,FALSE))*$M221</f>
        <v>0</v>
      </c>
      <c r="AP221" s="232">
        <f t="shared" si="25"/>
        <v>0</v>
      </c>
      <c r="AR221" s="232" t="b">
        <f t="shared" si="26"/>
        <v>1</v>
      </c>
    </row>
    <row r="222" spans="3:44" x14ac:dyDescent="0.15">
      <c r="C222" s="11" t="s">
        <v>717</v>
      </c>
      <c r="D222" s="11" t="str">
        <f>VLOOKUP($C222,Incurred_Real!$A$24:$E$376,Incurred_Real!$B$1,FALSE)</f>
        <v>Supply Chain Management</v>
      </c>
      <c r="E222" s="11" t="str">
        <f>VLOOKUP($C222,Incurred_Real!$A$24:$E$376,Incurred_Real!$D$1,FALSE)</f>
        <v>Facilities</v>
      </c>
      <c r="F222" s="13">
        <f>IF(VLOOKUP($C222,Incurred_Real!$A$25:$AQ$426,Incurred_Real!$AL$1,FALSE)="Commissioned Extra",0,
IF(VLOOKUP($C222,Incurred_Real!$A$25:$AQ$426,Incurred_Real!$AK$1,FALSE)=F$4,VLOOKUP($C222,Incurred_Real!$A$25:$AQ$426,Incurred_Real!$AM$1,FALSE),0))</f>
        <v>0</v>
      </c>
      <c r="G222" s="13">
        <f>IF(VLOOKUP($C222,Incurred_Real!$A$25:$AQ$426,Incurred_Real!$AL$1,FALSE)="Commissioned Extra",0,
IF(VLOOKUP($C222,Incurred_Real!$A$25:$AQ$426,Incurred_Real!$AK$1,FALSE)=G$4,VLOOKUP($C222,Incurred_Real!$A$25:$AQ$426,Incurred_Real!$AM$1,FALSE),0))</f>
        <v>0</v>
      </c>
      <c r="H222" s="13">
        <f>IF(VLOOKUP($C222,Incurred_Real!$A$25:$AQ$426,Incurred_Real!$AL$1,FALSE)="Commissioned Extra",0,
IF(VLOOKUP($C222,Incurred_Real!$A$25:$AQ$426,Incurred_Real!$AK$1,FALSE)=H$4,VLOOKUP($C222,Incurred_Real!$A$25:$AQ$426,Incurred_Real!$AM$1,FALSE),0))</f>
        <v>0</v>
      </c>
      <c r="I222" s="13">
        <f>IF(VLOOKUP($C222,Incurred_Real!$A$25:$AQ$426,Incurred_Real!$AL$1,FALSE)="Commissioned Extra",0,
IF(VLOOKUP($C222,Incurred_Real!$A$25:$AQ$426,Incurred_Real!$AK$1,FALSE)=I$4,VLOOKUP($C222,Incurred_Real!$A$25:$AQ$426,Incurred_Real!$AM$1,FALSE),0))</f>
        <v>0</v>
      </c>
      <c r="J222" s="13">
        <f>IF(VLOOKUP($C222,Incurred_Real!$A$25:$AQ$426,Incurred_Real!$AL$1,FALSE)="Commissioned Extra",0,
IF(VLOOKUP($C222,Incurred_Real!$A$25:$AQ$426,Incurred_Real!$AK$1,FALSE)=J$4,VLOOKUP($C222,Incurred_Real!$A$25:$AQ$426,Incurred_Real!$AM$1,FALSE),0))</f>
        <v>0</v>
      </c>
      <c r="K222" s="13">
        <f>IF(VLOOKUP($C222,Incurred_Real!$A$25:$AQ$426,Incurred_Real!$AL$1,FALSE)="Commissioned Extra",0,
IF(VLOOKUP($C222,Incurred_Real!$A$25:$AQ$426,Incurred_Real!$AK$1,FALSE)=K$4,VLOOKUP($C222,Incurred_Real!$A$25:$AQ$426,Incurred_Real!$AM$1,FALSE),0))</f>
        <v>0</v>
      </c>
      <c r="L222" s="13">
        <f>IF(VLOOKUP($C222,Incurred_Real!$A$25:$AQ$426,Incurred_Real!$AL$1,FALSE)="Commissioned Extra",0,
IF(VLOOKUP($C222,Incurred_Real!$A$25:$AQ$426,Incurred_Real!$AK$1,FALSE)=L$4,VLOOKUP($C222,Incurred_Real!$A$25:$AQ$426,Incurred_Real!$AM$1,FALSE),0))</f>
        <v>0</v>
      </c>
      <c r="M222" s="232">
        <f t="shared" si="23"/>
        <v>0</v>
      </c>
      <c r="N222" s="232" t="str">
        <f t="shared" si="24"/>
        <v/>
      </c>
      <c r="P222" s="232">
        <f>(VLOOKUP($C222,Incurred_Real!$A$25:$BR$427,Incurred_Real!AS$1,FALSE))*$M222</f>
        <v>0</v>
      </c>
      <c r="Q222" s="232">
        <f>(VLOOKUP($C222,Incurred_Real!$A$25:$BR$427,Incurred_Real!AT$1,FALSE))*$M222</f>
        <v>0</v>
      </c>
      <c r="R222" s="232">
        <f>(VLOOKUP($C222,Incurred_Real!$A$25:$BR$427,Incurred_Real!AU$1,FALSE))*$M222</f>
        <v>0</v>
      </c>
      <c r="S222" s="232">
        <f>(VLOOKUP($C222,Incurred_Real!$A$25:$BR$427,Incurred_Real!AV$1,FALSE))*$M222</f>
        <v>0</v>
      </c>
      <c r="T222" s="232">
        <f>(VLOOKUP($C222,Incurred_Real!$A$25:$BR$427,Incurred_Real!AW$1,FALSE))*$M222</f>
        <v>0</v>
      </c>
      <c r="U222" s="232">
        <f>(VLOOKUP($C222,Incurred_Real!$A$25:$BR$427,Incurred_Real!AX$1,FALSE))*$M222</f>
        <v>0</v>
      </c>
      <c r="V222" s="232">
        <f>(VLOOKUP($C222,Incurred_Real!$A$25:$BR$427,Incurred_Real!AY$1,FALSE))*$M222</f>
        <v>0</v>
      </c>
      <c r="W222" s="232">
        <f>(VLOOKUP($C222,Incurred_Real!$A$25:$BR$427,Incurred_Real!AZ$1,FALSE))*$M222</f>
        <v>0</v>
      </c>
      <c r="X222" s="232">
        <f>(VLOOKUP($C222,Incurred_Real!$A$25:$BR$427,Incurred_Real!BA$1,FALSE))*$M222</f>
        <v>0</v>
      </c>
      <c r="Y222" s="232">
        <f>(VLOOKUP($C222,Incurred_Real!$A$25:$BR$427,Incurred_Real!BB$1,FALSE))*$M222</f>
        <v>0</v>
      </c>
      <c r="Z222" s="232">
        <f>(VLOOKUP($C222,Incurred_Real!$A$25:$BR$427,Incurred_Real!BC$1,FALSE))*$M222</f>
        <v>0</v>
      </c>
      <c r="AA222" s="232">
        <f>(VLOOKUP($C222,Incurred_Real!$A$25:$BR$427,Incurred_Real!BD$1,FALSE))*$M222</f>
        <v>0</v>
      </c>
      <c r="AB222" s="232">
        <f>(VLOOKUP($C222,Incurred_Real!$A$25:$BR$427,Incurred_Real!BE$1,FALSE))*$M222</f>
        <v>0</v>
      </c>
      <c r="AC222" s="232">
        <f>(VLOOKUP($C222,Incurred_Real!$A$25:$BR$427,Incurred_Real!BF$1,FALSE))*$M222</f>
        <v>0</v>
      </c>
      <c r="AD222" s="232">
        <f>(VLOOKUP($C222,Incurred_Real!$A$25:$BR$427,Incurred_Real!BG$1,FALSE))*$M222</f>
        <v>0</v>
      </c>
      <c r="AE222" s="232">
        <f>(VLOOKUP($C222,Incurred_Real!$A$25:$BR$427,Incurred_Real!BH$1,FALSE))*$M222</f>
        <v>0</v>
      </c>
      <c r="AF222" s="232">
        <f>(VLOOKUP($C222,Incurred_Real!$A$25:$BR$427,Incurred_Real!BI$1,FALSE))*$M222</f>
        <v>0</v>
      </c>
      <c r="AG222" s="232">
        <f>(VLOOKUP($C222,Incurred_Real!$A$25:$BR$427,Incurred_Real!BJ$1,FALSE))*$M222</f>
        <v>0</v>
      </c>
      <c r="AH222" s="232">
        <f>(VLOOKUP($C222,Incurred_Real!$A$25:$BR$427,Incurred_Real!BK$1,FALSE))*$M222</f>
        <v>0</v>
      </c>
      <c r="AI222" s="232">
        <f>(VLOOKUP($C222,Incurred_Real!$A$25:$BR$427,Incurred_Real!BL$1,FALSE))*$M222</f>
        <v>0</v>
      </c>
      <c r="AJ222" s="232">
        <f>(VLOOKUP($C222,Incurred_Real!$A$25:$BR$427,Incurred_Real!BM$1,FALSE))*$M222</f>
        <v>0</v>
      </c>
      <c r="AK222" s="232">
        <f>(VLOOKUP($C222,Incurred_Real!$A$25:$BR$427,Incurred_Real!BN$1,FALSE))*$M222</f>
        <v>0</v>
      </c>
      <c r="AL222" s="232">
        <f>(VLOOKUP($C222,Incurred_Real!$A$25:$BR$427,Incurred_Real!BO$1,FALSE))*$M222</f>
        <v>0</v>
      </c>
      <c r="AM222" s="232">
        <f>(VLOOKUP($C222,Incurred_Real!$A$25:$BR$427,Incurred_Real!BP$1,FALSE))*$M222</f>
        <v>0</v>
      </c>
      <c r="AN222" s="232">
        <f>(VLOOKUP($C222,Incurred_Real!$A$25:$BR$427,Incurred_Real!BQ$1,FALSE))*$M222</f>
        <v>0</v>
      </c>
      <c r="AO222" s="232">
        <f>(VLOOKUP($C222,Incurred_Real!$A$25:$BR$427,Incurred_Real!BR$1,FALSE))*$M222</f>
        <v>0</v>
      </c>
      <c r="AP222" s="232">
        <f t="shared" si="25"/>
        <v>0</v>
      </c>
      <c r="AR222" s="232" t="b">
        <f t="shared" si="26"/>
        <v>1</v>
      </c>
    </row>
    <row r="223" spans="3:44" x14ac:dyDescent="0.15">
      <c r="C223" s="11" t="s">
        <v>719</v>
      </c>
      <c r="D223" s="11" t="str">
        <f>VLOOKUP($C223,Incurred_Real!$A$24:$E$376,Incurred_Real!$B$1,FALSE)</f>
        <v>Temporary Transmission Structures Acquisition</v>
      </c>
      <c r="E223" s="11" t="str">
        <f>VLOOKUP($C223,Incurred_Real!$A$24:$E$376,Incurred_Real!$D$1,FALSE)</f>
        <v>Inventory/Spares</v>
      </c>
      <c r="F223" s="13">
        <f>IF(VLOOKUP($C223,Incurred_Real!$A$25:$AQ$426,Incurred_Real!$AL$1,FALSE)="Commissioned Extra",0,
IF(VLOOKUP($C223,Incurred_Real!$A$25:$AQ$426,Incurred_Real!$AK$1,FALSE)=F$4,VLOOKUP($C223,Incurred_Real!$A$25:$AQ$426,Incurred_Real!$AM$1,FALSE),0))</f>
        <v>0</v>
      </c>
      <c r="G223" s="13">
        <f>IF(VLOOKUP($C223,Incurred_Real!$A$25:$AQ$426,Incurred_Real!$AL$1,FALSE)="Commissioned Extra",0,
IF(VLOOKUP($C223,Incurred_Real!$A$25:$AQ$426,Incurred_Real!$AK$1,FALSE)=G$4,VLOOKUP($C223,Incurred_Real!$A$25:$AQ$426,Incurred_Real!$AM$1,FALSE),0))</f>
        <v>0</v>
      </c>
      <c r="H223" s="13">
        <f>IF(VLOOKUP($C223,Incurred_Real!$A$25:$AQ$426,Incurred_Real!$AL$1,FALSE)="Commissioned Extra",0,
IF(VLOOKUP($C223,Incurred_Real!$A$25:$AQ$426,Incurred_Real!$AK$1,FALSE)=H$4,VLOOKUP($C223,Incurred_Real!$A$25:$AQ$426,Incurred_Real!$AM$1,FALSE),0))</f>
        <v>0</v>
      </c>
      <c r="I223" s="13">
        <f>IF(VLOOKUP($C223,Incurred_Real!$A$25:$AQ$426,Incurred_Real!$AL$1,FALSE)="Commissioned Extra",0,
IF(VLOOKUP($C223,Incurred_Real!$A$25:$AQ$426,Incurred_Real!$AK$1,FALSE)=I$4,VLOOKUP($C223,Incurred_Real!$A$25:$AQ$426,Incurred_Real!$AM$1,FALSE),0))</f>
        <v>0</v>
      </c>
      <c r="J223" s="13">
        <f>IF(VLOOKUP($C223,Incurred_Real!$A$25:$AQ$426,Incurred_Real!$AL$1,FALSE)="Commissioned Extra",0,
IF(VLOOKUP($C223,Incurred_Real!$A$25:$AQ$426,Incurred_Real!$AK$1,FALSE)=J$4,VLOOKUP($C223,Incurred_Real!$A$25:$AQ$426,Incurred_Real!$AM$1,FALSE),0))</f>
        <v>0</v>
      </c>
      <c r="K223" s="13">
        <f>IF(VLOOKUP($C223,Incurred_Real!$A$25:$AQ$426,Incurred_Real!$AL$1,FALSE)="Commissioned Extra",0,
IF(VLOOKUP($C223,Incurred_Real!$A$25:$AQ$426,Incurred_Real!$AK$1,FALSE)=K$4,VLOOKUP($C223,Incurred_Real!$A$25:$AQ$426,Incurred_Real!$AM$1,FALSE),0))</f>
        <v>0</v>
      </c>
      <c r="L223" s="13">
        <f>IF(VLOOKUP($C223,Incurred_Real!$A$25:$AQ$426,Incurred_Real!$AL$1,FALSE)="Commissioned Extra",0,
IF(VLOOKUP($C223,Incurred_Real!$A$25:$AQ$426,Incurred_Real!$AK$1,FALSE)=L$4,VLOOKUP($C223,Incurred_Real!$A$25:$AQ$426,Incurred_Real!$AM$1,FALSE),0))</f>
        <v>0</v>
      </c>
      <c r="M223" s="232">
        <f t="shared" si="23"/>
        <v>0</v>
      </c>
      <c r="N223" s="232" t="str">
        <f t="shared" si="24"/>
        <v/>
      </c>
      <c r="P223" s="232">
        <f>(VLOOKUP($C223,Incurred_Real!$A$25:$BR$427,Incurred_Real!AS$1,FALSE))*$M223</f>
        <v>0</v>
      </c>
      <c r="Q223" s="232">
        <f>(VLOOKUP($C223,Incurred_Real!$A$25:$BR$427,Incurred_Real!AT$1,FALSE))*$M223</f>
        <v>0</v>
      </c>
      <c r="R223" s="232">
        <f>(VLOOKUP($C223,Incurred_Real!$A$25:$BR$427,Incurred_Real!AU$1,FALSE))*$M223</f>
        <v>0</v>
      </c>
      <c r="S223" s="232">
        <f>(VLOOKUP($C223,Incurred_Real!$A$25:$BR$427,Incurred_Real!AV$1,FALSE))*$M223</f>
        <v>0</v>
      </c>
      <c r="T223" s="232">
        <f>(VLOOKUP($C223,Incurred_Real!$A$25:$BR$427,Incurred_Real!AW$1,FALSE))*$M223</f>
        <v>0</v>
      </c>
      <c r="U223" s="232">
        <f>(VLOOKUP($C223,Incurred_Real!$A$25:$BR$427,Incurred_Real!AX$1,FALSE))*$M223</f>
        <v>0</v>
      </c>
      <c r="V223" s="232">
        <f>(VLOOKUP($C223,Incurred_Real!$A$25:$BR$427,Incurred_Real!AY$1,FALSE))*$M223</f>
        <v>0</v>
      </c>
      <c r="W223" s="232">
        <f>(VLOOKUP($C223,Incurred_Real!$A$25:$BR$427,Incurred_Real!AZ$1,FALSE))*$M223</f>
        <v>0</v>
      </c>
      <c r="X223" s="232">
        <f>(VLOOKUP($C223,Incurred_Real!$A$25:$BR$427,Incurred_Real!BA$1,FALSE))*$M223</f>
        <v>0</v>
      </c>
      <c r="Y223" s="232">
        <f>(VLOOKUP($C223,Incurred_Real!$A$25:$BR$427,Incurred_Real!BB$1,FALSE))*$M223</f>
        <v>0</v>
      </c>
      <c r="Z223" s="232">
        <f>(VLOOKUP($C223,Incurred_Real!$A$25:$BR$427,Incurred_Real!BC$1,FALSE))*$M223</f>
        <v>0</v>
      </c>
      <c r="AA223" s="232">
        <f>(VLOOKUP($C223,Incurred_Real!$A$25:$BR$427,Incurred_Real!BD$1,FALSE))*$M223</f>
        <v>0</v>
      </c>
      <c r="AB223" s="232">
        <f>(VLOOKUP($C223,Incurred_Real!$A$25:$BR$427,Incurred_Real!BE$1,FALSE))*$M223</f>
        <v>0</v>
      </c>
      <c r="AC223" s="232">
        <f>(VLOOKUP($C223,Incurred_Real!$A$25:$BR$427,Incurred_Real!BF$1,FALSE))*$M223</f>
        <v>0</v>
      </c>
      <c r="AD223" s="232">
        <f>(VLOOKUP($C223,Incurred_Real!$A$25:$BR$427,Incurred_Real!BG$1,FALSE))*$M223</f>
        <v>0</v>
      </c>
      <c r="AE223" s="232">
        <f>(VLOOKUP($C223,Incurred_Real!$A$25:$BR$427,Incurred_Real!BH$1,FALSE))*$M223</f>
        <v>0</v>
      </c>
      <c r="AF223" s="232">
        <f>(VLOOKUP($C223,Incurred_Real!$A$25:$BR$427,Incurred_Real!BI$1,FALSE))*$M223</f>
        <v>0</v>
      </c>
      <c r="AG223" s="232">
        <f>(VLOOKUP($C223,Incurred_Real!$A$25:$BR$427,Incurred_Real!BJ$1,FALSE))*$M223</f>
        <v>0</v>
      </c>
      <c r="AH223" s="232">
        <f>(VLOOKUP($C223,Incurred_Real!$A$25:$BR$427,Incurred_Real!BK$1,FALSE))*$M223</f>
        <v>0</v>
      </c>
      <c r="AI223" s="232">
        <f>(VLOOKUP($C223,Incurred_Real!$A$25:$BR$427,Incurred_Real!BL$1,FALSE))*$M223</f>
        <v>0</v>
      </c>
      <c r="AJ223" s="232">
        <f>(VLOOKUP($C223,Incurred_Real!$A$25:$BR$427,Incurred_Real!BM$1,FALSE))*$M223</f>
        <v>0</v>
      </c>
      <c r="AK223" s="232">
        <f>(VLOOKUP($C223,Incurred_Real!$A$25:$BR$427,Incurred_Real!BN$1,FALSE))*$M223</f>
        <v>0</v>
      </c>
      <c r="AL223" s="232">
        <f>(VLOOKUP($C223,Incurred_Real!$A$25:$BR$427,Incurred_Real!BO$1,FALSE))*$M223</f>
        <v>0</v>
      </c>
      <c r="AM223" s="232">
        <f>(VLOOKUP($C223,Incurred_Real!$A$25:$BR$427,Incurred_Real!BP$1,FALSE))*$M223</f>
        <v>0</v>
      </c>
      <c r="AN223" s="232">
        <f>(VLOOKUP($C223,Incurred_Real!$A$25:$BR$427,Incurred_Real!BQ$1,FALSE))*$M223</f>
        <v>0</v>
      </c>
      <c r="AO223" s="232">
        <f>(VLOOKUP($C223,Incurred_Real!$A$25:$BR$427,Incurred_Real!BR$1,FALSE))*$M223</f>
        <v>0</v>
      </c>
      <c r="AP223" s="232">
        <f t="shared" si="25"/>
        <v>0</v>
      </c>
      <c r="AR223" s="232" t="b">
        <f t="shared" si="26"/>
        <v>1</v>
      </c>
    </row>
    <row r="224" spans="3:44" x14ac:dyDescent="0.15">
      <c r="C224" s="11" t="s">
        <v>734</v>
      </c>
      <c r="D224" s="11" t="str">
        <f>VLOOKUP($C224,Incurred_Real!$A$24:$E$376,Incurred_Real!$B$1,FALSE)</f>
        <v>Yorke Peninsula Telecoms Bearer</v>
      </c>
      <c r="E224" s="11" t="str">
        <f>VLOOKUP($C224,Incurred_Real!$A$24:$E$376,Incurred_Real!$D$1,FALSE)</f>
        <v>Augmentation</v>
      </c>
      <c r="F224" s="13">
        <f>IF(VLOOKUP($C224,Incurred_Real!$A$25:$AQ$426,Incurred_Real!$AL$1,FALSE)="Commissioned Extra",0,
IF(VLOOKUP($C224,Incurred_Real!$A$25:$AQ$426,Incurred_Real!$AK$1,FALSE)=F$4,VLOOKUP($C224,Incurred_Real!$A$25:$AQ$426,Incurred_Real!$AM$1,FALSE),0))</f>
        <v>0</v>
      </c>
      <c r="G224" s="13">
        <f>IF(VLOOKUP($C224,Incurred_Real!$A$25:$AQ$426,Incurred_Real!$AL$1,FALSE)="Commissioned Extra",0,
IF(VLOOKUP($C224,Incurred_Real!$A$25:$AQ$426,Incurred_Real!$AK$1,FALSE)=G$4,VLOOKUP($C224,Incurred_Real!$A$25:$AQ$426,Incurred_Real!$AM$1,FALSE),0))</f>
        <v>0</v>
      </c>
      <c r="H224" s="13">
        <f>IF(VLOOKUP($C224,Incurred_Real!$A$25:$AQ$426,Incurred_Real!$AL$1,FALSE)="Commissioned Extra",0,
IF(VLOOKUP($C224,Incurred_Real!$A$25:$AQ$426,Incurred_Real!$AK$1,FALSE)=H$4,VLOOKUP($C224,Incurred_Real!$A$25:$AQ$426,Incurred_Real!$AM$1,FALSE),0))</f>
        <v>0</v>
      </c>
      <c r="I224" s="13">
        <f>IF(VLOOKUP($C224,Incurred_Real!$A$25:$AQ$426,Incurred_Real!$AL$1,FALSE)="Commissioned Extra",0,
IF(VLOOKUP($C224,Incurred_Real!$A$25:$AQ$426,Incurred_Real!$AK$1,FALSE)=I$4,VLOOKUP($C224,Incurred_Real!$A$25:$AQ$426,Incurred_Real!$AM$1,FALSE),0))</f>
        <v>0</v>
      </c>
      <c r="J224" s="13">
        <f>IF(VLOOKUP($C224,Incurred_Real!$A$25:$AQ$426,Incurred_Real!$AL$1,FALSE)="Commissioned Extra",0,
IF(VLOOKUP($C224,Incurred_Real!$A$25:$AQ$426,Incurred_Real!$AK$1,FALSE)=J$4,VLOOKUP($C224,Incurred_Real!$A$25:$AQ$426,Incurred_Real!$AM$1,FALSE),0))</f>
        <v>0</v>
      </c>
      <c r="K224" s="13">
        <f>IF(VLOOKUP($C224,Incurred_Real!$A$25:$AQ$426,Incurred_Real!$AL$1,FALSE)="Commissioned Extra",0,
IF(VLOOKUP($C224,Incurred_Real!$A$25:$AQ$426,Incurred_Real!$AK$1,FALSE)=K$4,VLOOKUP($C224,Incurred_Real!$A$25:$AQ$426,Incurred_Real!$AM$1,FALSE),0))</f>
        <v>0</v>
      </c>
      <c r="L224" s="13">
        <f>IF(VLOOKUP($C224,Incurred_Real!$A$25:$AQ$426,Incurred_Real!$AL$1,FALSE)="Commissioned Extra",0,
IF(VLOOKUP($C224,Incurred_Real!$A$25:$AQ$426,Incurred_Real!$AK$1,FALSE)=L$4,VLOOKUP($C224,Incurred_Real!$A$25:$AQ$426,Incurred_Real!$AM$1,FALSE),0))</f>
        <v>0</v>
      </c>
      <c r="M224" s="232">
        <f t="shared" si="23"/>
        <v>0</v>
      </c>
      <c r="N224" s="232" t="str">
        <f t="shared" si="24"/>
        <v/>
      </c>
      <c r="P224" s="232">
        <f>(VLOOKUP($C224,Incurred_Real!$A$25:$BR$427,Incurred_Real!AS$1,FALSE))*$M224</f>
        <v>0</v>
      </c>
      <c r="Q224" s="232">
        <f>(VLOOKUP($C224,Incurred_Real!$A$25:$BR$427,Incurred_Real!AT$1,FALSE))*$M224</f>
        <v>0</v>
      </c>
      <c r="R224" s="232">
        <f>(VLOOKUP($C224,Incurred_Real!$A$25:$BR$427,Incurred_Real!AU$1,FALSE))*$M224</f>
        <v>0</v>
      </c>
      <c r="S224" s="232">
        <f>(VLOOKUP($C224,Incurred_Real!$A$25:$BR$427,Incurred_Real!AV$1,FALSE))*$M224</f>
        <v>0</v>
      </c>
      <c r="T224" s="232">
        <f>(VLOOKUP($C224,Incurred_Real!$A$25:$BR$427,Incurred_Real!AW$1,FALSE))*$M224</f>
        <v>0</v>
      </c>
      <c r="U224" s="232">
        <f>(VLOOKUP($C224,Incurred_Real!$A$25:$BR$427,Incurred_Real!AX$1,FALSE))*$M224</f>
        <v>0</v>
      </c>
      <c r="V224" s="232">
        <f>(VLOOKUP($C224,Incurred_Real!$A$25:$BR$427,Incurred_Real!AY$1,FALSE))*$M224</f>
        <v>0</v>
      </c>
      <c r="W224" s="232">
        <f>(VLOOKUP($C224,Incurred_Real!$A$25:$BR$427,Incurred_Real!AZ$1,FALSE))*$M224</f>
        <v>0</v>
      </c>
      <c r="X224" s="232">
        <f>(VLOOKUP($C224,Incurred_Real!$A$25:$BR$427,Incurred_Real!BA$1,FALSE))*$M224</f>
        <v>0</v>
      </c>
      <c r="Y224" s="232">
        <f>(VLOOKUP($C224,Incurred_Real!$A$25:$BR$427,Incurred_Real!BB$1,FALSE))*$M224</f>
        <v>0</v>
      </c>
      <c r="Z224" s="232">
        <f>(VLOOKUP($C224,Incurred_Real!$A$25:$BR$427,Incurred_Real!BC$1,FALSE))*$M224</f>
        <v>0</v>
      </c>
      <c r="AA224" s="232">
        <f>(VLOOKUP($C224,Incurred_Real!$A$25:$BR$427,Incurred_Real!BD$1,FALSE))*$M224</f>
        <v>0</v>
      </c>
      <c r="AB224" s="232">
        <f>(VLOOKUP($C224,Incurred_Real!$A$25:$BR$427,Incurred_Real!BE$1,FALSE))*$M224</f>
        <v>0</v>
      </c>
      <c r="AC224" s="232">
        <f>(VLOOKUP($C224,Incurred_Real!$A$25:$BR$427,Incurred_Real!BF$1,FALSE))*$M224</f>
        <v>0</v>
      </c>
      <c r="AD224" s="232">
        <f>(VLOOKUP($C224,Incurred_Real!$A$25:$BR$427,Incurred_Real!BG$1,FALSE))*$M224</f>
        <v>0</v>
      </c>
      <c r="AE224" s="232">
        <f>(VLOOKUP($C224,Incurred_Real!$A$25:$BR$427,Incurred_Real!BH$1,FALSE))*$M224</f>
        <v>0</v>
      </c>
      <c r="AF224" s="232">
        <f>(VLOOKUP($C224,Incurred_Real!$A$25:$BR$427,Incurred_Real!BI$1,FALSE))*$M224</f>
        <v>0</v>
      </c>
      <c r="AG224" s="232">
        <f>(VLOOKUP($C224,Incurred_Real!$A$25:$BR$427,Incurred_Real!BJ$1,FALSE))*$M224</f>
        <v>0</v>
      </c>
      <c r="AH224" s="232">
        <f>(VLOOKUP($C224,Incurred_Real!$A$25:$BR$427,Incurred_Real!BK$1,FALSE))*$M224</f>
        <v>0</v>
      </c>
      <c r="AI224" s="232">
        <f>(VLOOKUP($C224,Incurred_Real!$A$25:$BR$427,Incurred_Real!BL$1,FALSE))*$M224</f>
        <v>0</v>
      </c>
      <c r="AJ224" s="232">
        <f>(VLOOKUP($C224,Incurred_Real!$A$25:$BR$427,Incurred_Real!BM$1,FALSE))*$M224</f>
        <v>0</v>
      </c>
      <c r="AK224" s="232">
        <f>(VLOOKUP($C224,Incurred_Real!$A$25:$BR$427,Incurred_Real!BN$1,FALSE))*$M224</f>
        <v>0</v>
      </c>
      <c r="AL224" s="232">
        <f>(VLOOKUP($C224,Incurred_Real!$A$25:$BR$427,Incurred_Real!BO$1,FALSE))*$M224</f>
        <v>0</v>
      </c>
      <c r="AM224" s="232">
        <f>(VLOOKUP($C224,Incurred_Real!$A$25:$BR$427,Incurred_Real!BP$1,FALSE))*$M224</f>
        <v>0</v>
      </c>
      <c r="AN224" s="232">
        <f>(VLOOKUP($C224,Incurred_Real!$A$25:$BR$427,Incurred_Real!BQ$1,FALSE))*$M224</f>
        <v>0</v>
      </c>
      <c r="AO224" s="232">
        <f>(VLOOKUP($C224,Incurred_Real!$A$25:$BR$427,Incurred_Real!BR$1,FALSE))*$M224</f>
        <v>0</v>
      </c>
      <c r="AP224" s="232">
        <f t="shared" si="25"/>
        <v>0</v>
      </c>
      <c r="AR224" s="232" t="b">
        <f t="shared" si="26"/>
        <v>1</v>
      </c>
    </row>
    <row r="225" spans="3:44" x14ac:dyDescent="0.15">
      <c r="C225" s="11" t="s">
        <v>736</v>
      </c>
      <c r="D225" s="11" t="str">
        <f>VLOOKUP($C225,Incurred_Real!$A$24:$E$376,Incurred_Real!$B$1,FALSE)</f>
        <v>Davenport-Cultana Telecoms Bearer</v>
      </c>
      <c r="E225" s="11" t="str">
        <f>VLOOKUP($C225,Incurred_Real!$A$24:$E$376,Incurred_Real!$D$1,FALSE)</f>
        <v>Augmentation</v>
      </c>
      <c r="F225" s="13">
        <f>IF(VLOOKUP($C225,Incurred_Real!$A$25:$AQ$426,Incurred_Real!$AL$1,FALSE)="Commissioned Extra",0,
IF(VLOOKUP($C225,Incurred_Real!$A$25:$AQ$426,Incurred_Real!$AK$1,FALSE)=F$4,VLOOKUP($C225,Incurred_Real!$A$25:$AQ$426,Incurred_Real!$AM$1,FALSE),0))</f>
        <v>0</v>
      </c>
      <c r="G225" s="13">
        <f>IF(VLOOKUP($C225,Incurred_Real!$A$25:$AQ$426,Incurred_Real!$AL$1,FALSE)="Commissioned Extra",0,
IF(VLOOKUP($C225,Incurred_Real!$A$25:$AQ$426,Incurred_Real!$AK$1,FALSE)=G$4,VLOOKUP($C225,Incurred_Real!$A$25:$AQ$426,Incurred_Real!$AM$1,FALSE),0))</f>
        <v>0</v>
      </c>
      <c r="H225" s="13">
        <f>IF(VLOOKUP($C225,Incurred_Real!$A$25:$AQ$426,Incurred_Real!$AL$1,FALSE)="Commissioned Extra",0,
IF(VLOOKUP($C225,Incurred_Real!$A$25:$AQ$426,Incurred_Real!$AK$1,FALSE)=H$4,VLOOKUP($C225,Incurred_Real!$A$25:$AQ$426,Incurred_Real!$AM$1,FALSE),0))</f>
        <v>0</v>
      </c>
      <c r="I225" s="13">
        <f>IF(VLOOKUP($C225,Incurred_Real!$A$25:$AQ$426,Incurred_Real!$AL$1,FALSE)="Commissioned Extra",0,
IF(VLOOKUP($C225,Incurred_Real!$A$25:$AQ$426,Incurred_Real!$AK$1,FALSE)=I$4,VLOOKUP($C225,Incurred_Real!$A$25:$AQ$426,Incurred_Real!$AM$1,FALSE),0))</f>
        <v>0</v>
      </c>
      <c r="J225" s="13">
        <f>IF(VLOOKUP($C225,Incurred_Real!$A$25:$AQ$426,Incurred_Real!$AL$1,FALSE)="Commissioned Extra",0,
IF(VLOOKUP($C225,Incurred_Real!$A$25:$AQ$426,Incurred_Real!$AK$1,FALSE)=J$4,VLOOKUP($C225,Incurred_Real!$A$25:$AQ$426,Incurred_Real!$AM$1,FALSE),0))</f>
        <v>0</v>
      </c>
      <c r="K225" s="13">
        <f>IF(VLOOKUP($C225,Incurred_Real!$A$25:$AQ$426,Incurred_Real!$AL$1,FALSE)="Commissioned Extra",0,
IF(VLOOKUP($C225,Incurred_Real!$A$25:$AQ$426,Incurred_Real!$AK$1,FALSE)=K$4,VLOOKUP($C225,Incurred_Real!$A$25:$AQ$426,Incurred_Real!$AM$1,FALSE),0))</f>
        <v>0</v>
      </c>
      <c r="L225" s="13">
        <f>IF(VLOOKUP($C225,Incurred_Real!$A$25:$AQ$426,Incurred_Real!$AL$1,FALSE)="Commissioned Extra",0,
IF(VLOOKUP($C225,Incurred_Real!$A$25:$AQ$426,Incurred_Real!$AK$1,FALSE)=L$4,VLOOKUP($C225,Incurred_Real!$A$25:$AQ$426,Incurred_Real!$AM$1,FALSE),0))</f>
        <v>0</v>
      </c>
      <c r="M225" s="232">
        <f t="shared" si="23"/>
        <v>0</v>
      </c>
      <c r="N225" s="232" t="str">
        <f t="shared" si="24"/>
        <v/>
      </c>
      <c r="P225" s="232">
        <f>(VLOOKUP($C225,Incurred_Real!$A$25:$BR$427,Incurred_Real!AS$1,FALSE))*$M225</f>
        <v>0</v>
      </c>
      <c r="Q225" s="232">
        <f>(VLOOKUP($C225,Incurred_Real!$A$25:$BR$427,Incurred_Real!AT$1,FALSE))*$M225</f>
        <v>0</v>
      </c>
      <c r="R225" s="232">
        <f>(VLOOKUP($C225,Incurred_Real!$A$25:$BR$427,Incurred_Real!AU$1,FALSE))*$M225</f>
        <v>0</v>
      </c>
      <c r="S225" s="232">
        <f>(VLOOKUP($C225,Incurred_Real!$A$25:$BR$427,Incurred_Real!AV$1,FALSE))*$M225</f>
        <v>0</v>
      </c>
      <c r="T225" s="232">
        <f>(VLOOKUP($C225,Incurred_Real!$A$25:$BR$427,Incurred_Real!AW$1,FALSE))*$M225</f>
        <v>0</v>
      </c>
      <c r="U225" s="232">
        <f>(VLOOKUP($C225,Incurred_Real!$A$25:$BR$427,Incurred_Real!AX$1,FALSE))*$M225</f>
        <v>0</v>
      </c>
      <c r="V225" s="232">
        <f>(VLOOKUP($C225,Incurred_Real!$A$25:$BR$427,Incurred_Real!AY$1,FALSE))*$M225</f>
        <v>0</v>
      </c>
      <c r="W225" s="232">
        <f>(VLOOKUP($C225,Incurred_Real!$A$25:$BR$427,Incurred_Real!AZ$1,FALSE))*$M225</f>
        <v>0</v>
      </c>
      <c r="X225" s="232">
        <f>(VLOOKUP($C225,Incurred_Real!$A$25:$BR$427,Incurred_Real!BA$1,FALSE))*$M225</f>
        <v>0</v>
      </c>
      <c r="Y225" s="232">
        <f>(VLOOKUP($C225,Incurred_Real!$A$25:$BR$427,Incurred_Real!BB$1,FALSE))*$M225</f>
        <v>0</v>
      </c>
      <c r="Z225" s="232">
        <f>(VLOOKUP($C225,Incurred_Real!$A$25:$BR$427,Incurred_Real!BC$1,FALSE))*$M225</f>
        <v>0</v>
      </c>
      <c r="AA225" s="232">
        <f>(VLOOKUP($C225,Incurred_Real!$A$25:$BR$427,Incurred_Real!BD$1,FALSE))*$M225</f>
        <v>0</v>
      </c>
      <c r="AB225" s="232">
        <f>(VLOOKUP($C225,Incurred_Real!$A$25:$BR$427,Incurred_Real!BE$1,FALSE))*$M225</f>
        <v>0</v>
      </c>
      <c r="AC225" s="232">
        <f>(VLOOKUP($C225,Incurred_Real!$A$25:$BR$427,Incurred_Real!BF$1,FALSE))*$M225</f>
        <v>0</v>
      </c>
      <c r="AD225" s="232">
        <f>(VLOOKUP($C225,Incurred_Real!$A$25:$BR$427,Incurred_Real!BG$1,FALSE))*$M225</f>
        <v>0</v>
      </c>
      <c r="AE225" s="232">
        <f>(VLOOKUP($C225,Incurred_Real!$A$25:$BR$427,Incurred_Real!BH$1,FALSE))*$M225</f>
        <v>0</v>
      </c>
      <c r="AF225" s="232">
        <f>(VLOOKUP($C225,Incurred_Real!$A$25:$BR$427,Incurred_Real!BI$1,FALSE))*$M225</f>
        <v>0</v>
      </c>
      <c r="AG225" s="232">
        <f>(VLOOKUP($C225,Incurred_Real!$A$25:$BR$427,Incurred_Real!BJ$1,FALSE))*$M225</f>
        <v>0</v>
      </c>
      <c r="AH225" s="232">
        <f>(VLOOKUP($C225,Incurred_Real!$A$25:$BR$427,Incurred_Real!BK$1,FALSE))*$M225</f>
        <v>0</v>
      </c>
      <c r="AI225" s="232">
        <f>(VLOOKUP($C225,Incurred_Real!$A$25:$BR$427,Incurred_Real!BL$1,FALSE))*$M225</f>
        <v>0</v>
      </c>
      <c r="AJ225" s="232">
        <f>(VLOOKUP($C225,Incurred_Real!$A$25:$BR$427,Incurred_Real!BM$1,FALSE))*$M225</f>
        <v>0</v>
      </c>
      <c r="AK225" s="232">
        <f>(VLOOKUP($C225,Incurred_Real!$A$25:$BR$427,Incurred_Real!BN$1,FALSE))*$M225</f>
        <v>0</v>
      </c>
      <c r="AL225" s="232">
        <f>(VLOOKUP($C225,Incurred_Real!$A$25:$BR$427,Incurred_Real!BO$1,FALSE))*$M225</f>
        <v>0</v>
      </c>
      <c r="AM225" s="232">
        <f>(VLOOKUP($C225,Incurred_Real!$A$25:$BR$427,Incurred_Real!BP$1,FALSE))*$M225</f>
        <v>0</v>
      </c>
      <c r="AN225" s="232">
        <f>(VLOOKUP($C225,Incurred_Real!$A$25:$BR$427,Incurred_Real!BQ$1,FALSE))*$M225</f>
        <v>0</v>
      </c>
      <c r="AO225" s="232">
        <f>(VLOOKUP($C225,Incurred_Real!$A$25:$BR$427,Incurred_Real!BR$1,FALSE))*$M225</f>
        <v>0</v>
      </c>
      <c r="AP225" s="232">
        <f t="shared" si="25"/>
        <v>0</v>
      </c>
      <c r="AR225" s="232" t="b">
        <f t="shared" si="26"/>
        <v>1</v>
      </c>
    </row>
    <row r="226" spans="3:44" x14ac:dyDescent="0.15">
      <c r="C226" s="11" t="s">
        <v>738</v>
      </c>
      <c r="D226" s="11" t="str">
        <f>VLOOKUP($C226,Incurred_Real!$A$24:$E$376,Incurred_Real!$B$1,FALSE)</f>
        <v>Transformer Geomagnetically Induced Current (GIC) Monitoring</v>
      </c>
      <c r="E226" s="11" t="str">
        <f>VLOOKUP($C226,Incurred_Real!$A$24:$E$376,Incurred_Real!$D$1,FALSE)</f>
        <v>Security/Compliance</v>
      </c>
      <c r="F226" s="13">
        <f>IF(VLOOKUP($C226,Incurred_Real!$A$25:$AQ$426,Incurred_Real!$AL$1,FALSE)="Commissioned Extra",0,
IF(VLOOKUP($C226,Incurred_Real!$A$25:$AQ$426,Incurred_Real!$AK$1,FALSE)=F$4,VLOOKUP($C226,Incurred_Real!$A$25:$AQ$426,Incurred_Real!$AM$1,FALSE),0))</f>
        <v>0</v>
      </c>
      <c r="G226" s="13">
        <f>IF(VLOOKUP($C226,Incurred_Real!$A$25:$AQ$426,Incurred_Real!$AL$1,FALSE)="Commissioned Extra",0,
IF(VLOOKUP($C226,Incurred_Real!$A$25:$AQ$426,Incurred_Real!$AK$1,FALSE)=G$4,VLOOKUP($C226,Incurred_Real!$A$25:$AQ$426,Incurred_Real!$AM$1,FALSE),0))</f>
        <v>0</v>
      </c>
      <c r="H226" s="13">
        <f>IF(VLOOKUP($C226,Incurred_Real!$A$25:$AQ$426,Incurred_Real!$AL$1,FALSE)="Commissioned Extra",0,
IF(VLOOKUP($C226,Incurred_Real!$A$25:$AQ$426,Incurred_Real!$AK$1,FALSE)=H$4,VLOOKUP($C226,Incurred_Real!$A$25:$AQ$426,Incurred_Real!$AM$1,FALSE),0))</f>
        <v>0</v>
      </c>
      <c r="I226" s="13">
        <f>IF(VLOOKUP($C226,Incurred_Real!$A$25:$AQ$426,Incurred_Real!$AL$1,FALSE)="Commissioned Extra",0,
IF(VLOOKUP($C226,Incurred_Real!$A$25:$AQ$426,Incurred_Real!$AK$1,FALSE)=I$4,VLOOKUP($C226,Incurred_Real!$A$25:$AQ$426,Incurred_Real!$AM$1,FALSE),0))</f>
        <v>508683.62482059858</v>
      </c>
      <c r="J226" s="13">
        <f>IF(VLOOKUP($C226,Incurred_Real!$A$25:$AQ$426,Incurred_Real!$AL$1,FALSE)="Commissioned Extra",0,
IF(VLOOKUP($C226,Incurred_Real!$A$25:$AQ$426,Incurred_Real!$AK$1,FALSE)=J$4,VLOOKUP($C226,Incurred_Real!$A$25:$AQ$426,Incurred_Real!$AM$1,FALSE),0))</f>
        <v>0</v>
      </c>
      <c r="K226" s="13">
        <f>IF(VLOOKUP($C226,Incurred_Real!$A$25:$AQ$426,Incurred_Real!$AL$1,FALSE)="Commissioned Extra",0,
IF(VLOOKUP($C226,Incurred_Real!$A$25:$AQ$426,Incurred_Real!$AK$1,FALSE)=K$4,VLOOKUP($C226,Incurred_Real!$A$25:$AQ$426,Incurred_Real!$AM$1,FALSE),0))</f>
        <v>0</v>
      </c>
      <c r="L226" s="13">
        <f>IF(VLOOKUP($C226,Incurred_Real!$A$25:$AQ$426,Incurred_Real!$AL$1,FALSE)="Commissioned Extra",0,
IF(VLOOKUP($C226,Incurred_Real!$A$25:$AQ$426,Incurred_Real!$AK$1,FALSE)=L$4,VLOOKUP($C226,Incurred_Real!$A$25:$AQ$426,Incurred_Real!$AM$1,FALSE),0))</f>
        <v>0</v>
      </c>
      <c r="M226" s="232">
        <f t="shared" si="23"/>
        <v>508683.62482059858</v>
      </c>
      <c r="N226" s="232">
        <f t="shared" si="24"/>
        <v>2025</v>
      </c>
      <c r="P226" s="232">
        <f>(VLOOKUP($C226,Incurred_Real!$A$25:$BR$427,Incurred_Real!AS$1,FALSE))*$M226</f>
        <v>0</v>
      </c>
      <c r="Q226" s="232">
        <f>(VLOOKUP($C226,Incurred_Real!$A$25:$BR$427,Incurred_Real!AT$1,FALSE))*$M226</f>
        <v>0</v>
      </c>
      <c r="R226" s="232">
        <f>(VLOOKUP($C226,Incurred_Real!$A$25:$BR$427,Incurred_Real!AU$1,FALSE))*$M226</f>
        <v>0</v>
      </c>
      <c r="S226" s="232">
        <f>(VLOOKUP($C226,Incurred_Real!$A$25:$BR$427,Incurred_Real!AV$1,FALSE))*$M226</f>
        <v>0</v>
      </c>
      <c r="T226" s="232">
        <f>(VLOOKUP($C226,Incurred_Real!$A$25:$BR$427,Incurred_Real!AW$1,FALSE))*$M226</f>
        <v>0</v>
      </c>
      <c r="U226" s="232">
        <f>(VLOOKUP($C226,Incurred_Real!$A$25:$BR$427,Incurred_Real!AX$1,FALSE))*$M226</f>
        <v>0</v>
      </c>
      <c r="V226" s="232">
        <f>(VLOOKUP($C226,Incurred_Real!$A$25:$BR$427,Incurred_Real!AY$1,FALSE))*$M226</f>
        <v>0</v>
      </c>
      <c r="W226" s="232">
        <f>(VLOOKUP($C226,Incurred_Real!$A$25:$BR$427,Incurred_Real!AZ$1,FALSE))*$M226</f>
        <v>0</v>
      </c>
      <c r="X226" s="232">
        <f>(VLOOKUP($C226,Incurred_Real!$A$25:$BR$427,Incurred_Real!BA$1,FALSE))*$M226</f>
        <v>0</v>
      </c>
      <c r="Y226" s="232">
        <f>(VLOOKUP($C226,Incurred_Real!$A$25:$BR$427,Incurred_Real!BB$1,FALSE))*$M226</f>
        <v>33477.226842627228</v>
      </c>
      <c r="Z226" s="232">
        <f>(VLOOKUP($C226,Incurred_Real!$A$25:$BR$427,Incurred_Real!BC$1,FALSE))*$M226</f>
        <v>0</v>
      </c>
      <c r="AA226" s="232">
        <f>(VLOOKUP($C226,Incurred_Real!$A$25:$BR$427,Incurred_Real!BD$1,FALSE))*$M226</f>
        <v>0</v>
      </c>
      <c r="AB226" s="232">
        <f>(VLOOKUP($C226,Incurred_Real!$A$25:$BR$427,Incurred_Real!BE$1,FALSE))*$M226</f>
        <v>0</v>
      </c>
      <c r="AC226" s="232">
        <f>(VLOOKUP($C226,Incurred_Real!$A$25:$BR$427,Incurred_Real!BF$1,FALSE))*$M226</f>
        <v>0</v>
      </c>
      <c r="AD226" s="232">
        <f>(VLOOKUP($C226,Incurred_Real!$A$25:$BR$427,Incurred_Real!BG$1,FALSE))*$M226</f>
        <v>439743.23394976446</v>
      </c>
      <c r="AE226" s="232">
        <f>(VLOOKUP($C226,Incurred_Real!$A$25:$BR$427,Incurred_Real!BH$1,FALSE))*$M226</f>
        <v>0</v>
      </c>
      <c r="AF226" s="232">
        <f>(VLOOKUP($C226,Incurred_Real!$A$25:$BR$427,Incurred_Real!BI$1,FALSE))*$M226</f>
        <v>35463.164028206811</v>
      </c>
      <c r="AG226" s="232">
        <f>(VLOOKUP($C226,Incurred_Real!$A$25:$BR$427,Incurred_Real!BJ$1,FALSE))*$M226</f>
        <v>0</v>
      </c>
      <c r="AH226" s="232">
        <f>(VLOOKUP($C226,Incurred_Real!$A$25:$BR$427,Incurred_Real!BK$1,FALSE))*$M226</f>
        <v>0</v>
      </c>
      <c r="AI226" s="232">
        <f>(VLOOKUP($C226,Incurred_Real!$A$25:$BR$427,Incurred_Real!BL$1,FALSE))*$M226</f>
        <v>0</v>
      </c>
      <c r="AJ226" s="232">
        <f>(VLOOKUP($C226,Incurred_Real!$A$25:$BR$427,Incurred_Real!BM$1,FALSE))*$M226</f>
        <v>0</v>
      </c>
      <c r="AK226" s="232">
        <f>(VLOOKUP($C226,Incurred_Real!$A$25:$BR$427,Incurred_Real!BN$1,FALSE))*$M226</f>
        <v>0</v>
      </c>
      <c r="AL226" s="232">
        <f>(VLOOKUP($C226,Incurred_Real!$A$25:$BR$427,Incurred_Real!BO$1,FALSE))*$M226</f>
        <v>0</v>
      </c>
      <c r="AM226" s="232">
        <f>(VLOOKUP($C226,Incurred_Real!$A$25:$BR$427,Incurred_Real!BP$1,FALSE))*$M226</f>
        <v>0</v>
      </c>
      <c r="AN226" s="232">
        <f>(VLOOKUP($C226,Incurred_Real!$A$25:$BR$427,Incurred_Real!BQ$1,FALSE))*$M226</f>
        <v>0</v>
      </c>
      <c r="AO226" s="232">
        <f>(VLOOKUP($C226,Incurred_Real!$A$25:$BR$427,Incurred_Real!BR$1,FALSE))*$M226</f>
        <v>0</v>
      </c>
      <c r="AP226" s="232">
        <f t="shared" si="25"/>
        <v>508683.62482059852</v>
      </c>
      <c r="AR226" s="232" t="b">
        <f t="shared" si="26"/>
        <v>1</v>
      </c>
    </row>
    <row r="227" spans="3:44" x14ac:dyDescent="0.15">
      <c r="C227" s="11" t="s">
        <v>740</v>
      </c>
      <c r="D227" s="11" t="str">
        <f>VLOOKUP($C227,Incurred_Real!$A$24:$E$376,Incurred_Real!$B$1,FALSE)</f>
        <v>East Terrace 275 kV GIS Gas Monitoring System Upgrade</v>
      </c>
      <c r="E227" s="11" t="str">
        <f>VLOOKUP($C227,Incurred_Real!$A$24:$E$376,Incurred_Real!$D$1,FALSE)</f>
        <v>Replacement</v>
      </c>
      <c r="F227" s="13">
        <f>IF(VLOOKUP($C227,Incurred_Real!$A$25:$AQ$426,Incurred_Real!$AL$1,FALSE)="Commissioned Extra",0,
IF(VLOOKUP($C227,Incurred_Real!$A$25:$AQ$426,Incurred_Real!$AK$1,FALSE)=F$4,VLOOKUP($C227,Incurred_Real!$A$25:$AQ$426,Incurred_Real!$AM$1,FALSE),0))</f>
        <v>0</v>
      </c>
      <c r="G227" s="13">
        <f>IF(VLOOKUP($C227,Incurred_Real!$A$25:$AQ$426,Incurred_Real!$AL$1,FALSE)="Commissioned Extra",0,
IF(VLOOKUP($C227,Incurred_Real!$A$25:$AQ$426,Incurred_Real!$AK$1,FALSE)=G$4,VLOOKUP($C227,Incurred_Real!$A$25:$AQ$426,Incurred_Real!$AM$1,FALSE),0))</f>
        <v>1250316.0778735962</v>
      </c>
      <c r="H227" s="13">
        <f>IF(VLOOKUP($C227,Incurred_Real!$A$25:$AQ$426,Incurred_Real!$AL$1,FALSE)="Commissioned Extra",0,
IF(VLOOKUP($C227,Incurred_Real!$A$25:$AQ$426,Incurred_Real!$AK$1,FALSE)=H$4,VLOOKUP($C227,Incurred_Real!$A$25:$AQ$426,Incurred_Real!$AM$1,FALSE),0))</f>
        <v>0</v>
      </c>
      <c r="I227" s="13">
        <f>IF(VLOOKUP($C227,Incurred_Real!$A$25:$AQ$426,Incurred_Real!$AL$1,FALSE)="Commissioned Extra",0,
IF(VLOOKUP($C227,Incurred_Real!$A$25:$AQ$426,Incurred_Real!$AK$1,FALSE)=I$4,VLOOKUP($C227,Incurred_Real!$A$25:$AQ$426,Incurred_Real!$AM$1,FALSE),0))</f>
        <v>0</v>
      </c>
      <c r="J227" s="13">
        <f>IF(VLOOKUP($C227,Incurred_Real!$A$25:$AQ$426,Incurred_Real!$AL$1,FALSE)="Commissioned Extra",0,
IF(VLOOKUP($C227,Incurred_Real!$A$25:$AQ$426,Incurred_Real!$AK$1,FALSE)=J$4,VLOOKUP($C227,Incurred_Real!$A$25:$AQ$426,Incurred_Real!$AM$1,FALSE),0))</f>
        <v>0</v>
      </c>
      <c r="K227" s="13">
        <f>IF(VLOOKUP($C227,Incurred_Real!$A$25:$AQ$426,Incurred_Real!$AL$1,FALSE)="Commissioned Extra",0,
IF(VLOOKUP($C227,Incurred_Real!$A$25:$AQ$426,Incurred_Real!$AK$1,FALSE)=K$4,VLOOKUP($C227,Incurred_Real!$A$25:$AQ$426,Incurred_Real!$AM$1,FALSE),0))</f>
        <v>0</v>
      </c>
      <c r="L227" s="13">
        <f>IF(VLOOKUP($C227,Incurred_Real!$A$25:$AQ$426,Incurred_Real!$AL$1,FALSE)="Commissioned Extra",0,
IF(VLOOKUP($C227,Incurred_Real!$A$25:$AQ$426,Incurred_Real!$AK$1,FALSE)=L$4,VLOOKUP($C227,Incurred_Real!$A$25:$AQ$426,Incurred_Real!$AM$1,FALSE),0))</f>
        <v>0</v>
      </c>
      <c r="M227" s="232">
        <f t="shared" si="23"/>
        <v>1250316.0778735962</v>
      </c>
      <c r="N227" s="232">
        <f t="shared" si="24"/>
        <v>2023</v>
      </c>
      <c r="P227" s="232">
        <f>(VLOOKUP($C227,Incurred_Real!$A$25:$BR$427,Incurred_Real!AS$1,FALSE))*$M227</f>
        <v>0</v>
      </c>
      <c r="Q227" s="232">
        <f>(VLOOKUP($C227,Incurred_Real!$A$25:$BR$427,Incurred_Real!AT$1,FALSE))*$M227</f>
        <v>0</v>
      </c>
      <c r="R227" s="232">
        <f>(VLOOKUP($C227,Incurred_Real!$A$25:$BR$427,Incurred_Real!AU$1,FALSE))*$M227</f>
        <v>0</v>
      </c>
      <c r="S227" s="232">
        <f>(VLOOKUP($C227,Incurred_Real!$A$25:$BR$427,Incurred_Real!AV$1,FALSE))*$M227</f>
        <v>0</v>
      </c>
      <c r="T227" s="232">
        <f>(VLOOKUP($C227,Incurred_Real!$A$25:$BR$427,Incurred_Real!AW$1,FALSE))*$M227</f>
        <v>0</v>
      </c>
      <c r="U227" s="232">
        <f>(VLOOKUP($C227,Incurred_Real!$A$25:$BR$427,Incurred_Real!AX$1,FALSE))*$M227</f>
        <v>0</v>
      </c>
      <c r="V227" s="232">
        <f>(VLOOKUP($C227,Incurred_Real!$A$25:$BR$427,Incurred_Real!AY$1,FALSE))*$M227</f>
        <v>0</v>
      </c>
      <c r="W227" s="232">
        <f>(VLOOKUP($C227,Incurred_Real!$A$25:$BR$427,Incurred_Real!AZ$1,FALSE))*$M227</f>
        <v>0</v>
      </c>
      <c r="X227" s="232">
        <f>(VLOOKUP($C227,Incurred_Real!$A$25:$BR$427,Incurred_Real!BA$1,FALSE))*$M227</f>
        <v>0</v>
      </c>
      <c r="Y227" s="232">
        <f>(VLOOKUP($C227,Incurred_Real!$A$25:$BR$427,Incurred_Real!BB$1,FALSE))*$M227</f>
        <v>0</v>
      </c>
      <c r="Z227" s="232">
        <f>(VLOOKUP($C227,Incurred_Real!$A$25:$BR$427,Incurred_Real!BC$1,FALSE))*$M227</f>
        <v>0</v>
      </c>
      <c r="AA227" s="232">
        <f>(VLOOKUP($C227,Incurred_Real!$A$25:$BR$427,Incurred_Real!BD$1,FALSE))*$M227</f>
        <v>0</v>
      </c>
      <c r="AB227" s="232">
        <f>(VLOOKUP($C227,Incurred_Real!$A$25:$BR$427,Incurred_Real!BE$1,FALSE))*$M227</f>
        <v>0</v>
      </c>
      <c r="AC227" s="232">
        <f>(VLOOKUP($C227,Incurred_Real!$A$25:$BR$427,Incurred_Real!BF$1,FALSE))*$M227</f>
        <v>0</v>
      </c>
      <c r="AD227" s="232">
        <f>(VLOOKUP($C227,Incurred_Real!$A$25:$BR$427,Incurred_Real!BG$1,FALSE))*$M227</f>
        <v>1250316.0778735962</v>
      </c>
      <c r="AE227" s="232">
        <f>(VLOOKUP($C227,Incurred_Real!$A$25:$BR$427,Incurred_Real!BH$1,FALSE))*$M227</f>
        <v>0</v>
      </c>
      <c r="AF227" s="232">
        <f>(VLOOKUP($C227,Incurred_Real!$A$25:$BR$427,Incurred_Real!BI$1,FALSE))*$M227</f>
        <v>0</v>
      </c>
      <c r="AG227" s="232">
        <f>(VLOOKUP($C227,Incurred_Real!$A$25:$BR$427,Incurred_Real!BJ$1,FALSE))*$M227</f>
        <v>0</v>
      </c>
      <c r="AH227" s="232">
        <f>(VLOOKUP($C227,Incurred_Real!$A$25:$BR$427,Incurred_Real!BK$1,FALSE))*$M227</f>
        <v>0</v>
      </c>
      <c r="AI227" s="232">
        <f>(VLOOKUP($C227,Incurred_Real!$A$25:$BR$427,Incurred_Real!BL$1,FALSE))*$M227</f>
        <v>0</v>
      </c>
      <c r="AJ227" s="232">
        <f>(VLOOKUP($C227,Incurred_Real!$A$25:$BR$427,Incurred_Real!BM$1,FALSE))*$M227</f>
        <v>0</v>
      </c>
      <c r="AK227" s="232">
        <f>(VLOOKUP($C227,Incurred_Real!$A$25:$BR$427,Incurred_Real!BN$1,FALSE))*$M227</f>
        <v>0</v>
      </c>
      <c r="AL227" s="232">
        <f>(VLOOKUP($C227,Incurred_Real!$A$25:$BR$427,Incurred_Real!BO$1,FALSE))*$M227</f>
        <v>0</v>
      </c>
      <c r="AM227" s="232">
        <f>(VLOOKUP($C227,Incurred_Real!$A$25:$BR$427,Incurred_Real!BP$1,FALSE))*$M227</f>
        <v>0</v>
      </c>
      <c r="AN227" s="232">
        <f>(VLOOKUP($C227,Incurred_Real!$A$25:$BR$427,Incurred_Real!BQ$1,FALSE))*$M227</f>
        <v>0</v>
      </c>
      <c r="AO227" s="232">
        <f>(VLOOKUP($C227,Incurred_Real!$A$25:$BR$427,Incurred_Real!BR$1,FALSE))*$M227</f>
        <v>0</v>
      </c>
      <c r="AP227" s="232">
        <f t="shared" si="25"/>
        <v>1250316.0778735962</v>
      </c>
      <c r="AR227" s="232" t="b">
        <f t="shared" si="26"/>
        <v>1</v>
      </c>
    </row>
    <row r="228" spans="3:44" x14ac:dyDescent="0.15">
      <c r="C228" s="11" t="s">
        <v>742</v>
      </c>
      <c r="D228" s="11" t="str">
        <f>VLOOKUP($C228,Incurred_Real!$A$24:$E$376,Incurred_Real!$B$1,FALSE)</f>
        <v>Substation Access Roads and Drainage Upgrade</v>
      </c>
      <c r="E228" s="11" t="str">
        <f>VLOOKUP($C228,Incurred_Real!$A$24:$E$376,Incurred_Real!$D$1,FALSE)</f>
        <v>Security/Compliance</v>
      </c>
      <c r="F228" s="13">
        <f>IF(VLOOKUP($C228,Incurred_Real!$A$25:$AQ$426,Incurred_Real!$AL$1,FALSE)="Commissioned Extra",0,
IF(VLOOKUP($C228,Incurred_Real!$A$25:$AQ$426,Incurred_Real!$AK$1,FALSE)=F$4,VLOOKUP($C228,Incurred_Real!$A$25:$AQ$426,Incurred_Real!$AM$1,FALSE),0))</f>
        <v>0</v>
      </c>
      <c r="G228" s="13">
        <f>IF(VLOOKUP($C228,Incurred_Real!$A$25:$AQ$426,Incurred_Real!$AL$1,FALSE)="Commissioned Extra",0,
IF(VLOOKUP($C228,Incurred_Real!$A$25:$AQ$426,Incurred_Real!$AK$1,FALSE)=G$4,VLOOKUP($C228,Incurred_Real!$A$25:$AQ$426,Incurred_Real!$AM$1,FALSE),0))</f>
        <v>0</v>
      </c>
      <c r="H228" s="13">
        <f>IF(VLOOKUP($C228,Incurred_Real!$A$25:$AQ$426,Incurred_Real!$AL$1,FALSE)="Commissioned Extra",0,
IF(VLOOKUP($C228,Incurred_Real!$A$25:$AQ$426,Incurred_Real!$AK$1,FALSE)=H$4,VLOOKUP($C228,Incurred_Real!$A$25:$AQ$426,Incurred_Real!$AM$1,FALSE),0))</f>
        <v>0</v>
      </c>
      <c r="I228" s="13">
        <f>IF(VLOOKUP($C228,Incurred_Real!$A$25:$AQ$426,Incurred_Real!$AL$1,FALSE)="Commissioned Extra",0,
IF(VLOOKUP($C228,Incurred_Real!$A$25:$AQ$426,Incurred_Real!$AK$1,FALSE)=I$4,VLOOKUP($C228,Incurred_Real!$A$25:$AQ$426,Incurred_Real!$AM$1,FALSE),0))</f>
        <v>0</v>
      </c>
      <c r="J228" s="13">
        <f>IF(VLOOKUP($C228,Incurred_Real!$A$25:$AQ$426,Incurred_Real!$AL$1,FALSE)="Commissioned Extra",0,
IF(VLOOKUP($C228,Incurred_Real!$A$25:$AQ$426,Incurred_Real!$AK$1,FALSE)=J$4,VLOOKUP($C228,Incurred_Real!$A$25:$AQ$426,Incurred_Real!$AM$1,FALSE),0))</f>
        <v>0</v>
      </c>
      <c r="K228" s="13">
        <f>IF(VLOOKUP($C228,Incurred_Real!$A$25:$AQ$426,Incurred_Real!$AL$1,FALSE)="Commissioned Extra",0,
IF(VLOOKUP($C228,Incurred_Real!$A$25:$AQ$426,Incurred_Real!$AK$1,FALSE)=K$4,VLOOKUP($C228,Incurred_Real!$A$25:$AQ$426,Incurred_Real!$AM$1,FALSE),0))</f>
        <v>0</v>
      </c>
      <c r="L228" s="13">
        <f>IF(VLOOKUP($C228,Incurred_Real!$A$25:$AQ$426,Incurred_Real!$AL$1,FALSE)="Commissioned Extra",0,
IF(VLOOKUP($C228,Incurred_Real!$A$25:$AQ$426,Incurred_Real!$AK$1,FALSE)=L$4,VLOOKUP($C228,Incurred_Real!$A$25:$AQ$426,Incurred_Real!$AM$1,FALSE),0))</f>
        <v>0</v>
      </c>
      <c r="M228" s="232">
        <f t="shared" si="23"/>
        <v>0</v>
      </c>
      <c r="N228" s="232" t="str">
        <f t="shared" si="24"/>
        <v/>
      </c>
      <c r="P228" s="232">
        <f>(VLOOKUP($C228,Incurred_Real!$A$25:$BR$427,Incurred_Real!AS$1,FALSE))*$M228</f>
        <v>0</v>
      </c>
      <c r="Q228" s="232">
        <f>(VLOOKUP($C228,Incurred_Real!$A$25:$BR$427,Incurred_Real!AT$1,FALSE))*$M228</f>
        <v>0</v>
      </c>
      <c r="R228" s="232">
        <f>(VLOOKUP($C228,Incurred_Real!$A$25:$BR$427,Incurred_Real!AU$1,FALSE))*$M228</f>
        <v>0</v>
      </c>
      <c r="S228" s="232">
        <f>(VLOOKUP($C228,Incurred_Real!$A$25:$BR$427,Incurred_Real!AV$1,FALSE))*$M228</f>
        <v>0</v>
      </c>
      <c r="T228" s="232">
        <f>(VLOOKUP($C228,Incurred_Real!$A$25:$BR$427,Incurred_Real!AW$1,FALSE))*$M228</f>
        <v>0</v>
      </c>
      <c r="U228" s="232">
        <f>(VLOOKUP($C228,Incurred_Real!$A$25:$BR$427,Incurred_Real!AX$1,FALSE))*$M228</f>
        <v>0</v>
      </c>
      <c r="V228" s="232">
        <f>(VLOOKUP($C228,Incurred_Real!$A$25:$BR$427,Incurred_Real!AY$1,FALSE))*$M228</f>
        <v>0</v>
      </c>
      <c r="W228" s="232">
        <f>(VLOOKUP($C228,Incurred_Real!$A$25:$BR$427,Incurred_Real!AZ$1,FALSE))*$M228</f>
        <v>0</v>
      </c>
      <c r="X228" s="232">
        <f>(VLOOKUP($C228,Incurred_Real!$A$25:$BR$427,Incurred_Real!BA$1,FALSE))*$M228</f>
        <v>0</v>
      </c>
      <c r="Y228" s="232">
        <f>(VLOOKUP($C228,Incurred_Real!$A$25:$BR$427,Incurred_Real!BB$1,FALSE))*$M228</f>
        <v>0</v>
      </c>
      <c r="Z228" s="232">
        <f>(VLOOKUP($C228,Incurred_Real!$A$25:$BR$427,Incurred_Real!BC$1,FALSE))*$M228</f>
        <v>0</v>
      </c>
      <c r="AA228" s="232">
        <f>(VLOOKUP($C228,Incurred_Real!$A$25:$BR$427,Incurred_Real!BD$1,FALSE))*$M228</f>
        <v>0</v>
      </c>
      <c r="AB228" s="232">
        <f>(VLOOKUP($C228,Incurred_Real!$A$25:$BR$427,Incurred_Real!BE$1,FALSE))*$M228</f>
        <v>0</v>
      </c>
      <c r="AC228" s="232">
        <f>(VLOOKUP($C228,Incurred_Real!$A$25:$BR$427,Incurred_Real!BF$1,FALSE))*$M228</f>
        <v>0</v>
      </c>
      <c r="AD228" s="232">
        <f>(VLOOKUP($C228,Incurred_Real!$A$25:$BR$427,Incurred_Real!BG$1,FALSE))*$M228</f>
        <v>0</v>
      </c>
      <c r="AE228" s="232">
        <f>(VLOOKUP($C228,Incurred_Real!$A$25:$BR$427,Incurred_Real!BH$1,FALSE))*$M228</f>
        <v>0</v>
      </c>
      <c r="AF228" s="232">
        <f>(VLOOKUP($C228,Incurred_Real!$A$25:$BR$427,Incurred_Real!BI$1,FALSE))*$M228</f>
        <v>0</v>
      </c>
      <c r="AG228" s="232">
        <f>(VLOOKUP($C228,Incurred_Real!$A$25:$BR$427,Incurred_Real!BJ$1,FALSE))*$M228</f>
        <v>0</v>
      </c>
      <c r="AH228" s="232">
        <f>(VLOOKUP($C228,Incurred_Real!$A$25:$BR$427,Incurred_Real!BK$1,FALSE))*$M228</f>
        <v>0</v>
      </c>
      <c r="AI228" s="232">
        <f>(VLOOKUP($C228,Incurred_Real!$A$25:$BR$427,Incurred_Real!BL$1,FALSE))*$M228</f>
        <v>0</v>
      </c>
      <c r="AJ228" s="232">
        <f>(VLOOKUP($C228,Incurred_Real!$A$25:$BR$427,Incurred_Real!BM$1,FALSE))*$M228</f>
        <v>0</v>
      </c>
      <c r="AK228" s="232">
        <f>(VLOOKUP($C228,Incurred_Real!$A$25:$BR$427,Incurred_Real!BN$1,FALSE))*$M228</f>
        <v>0</v>
      </c>
      <c r="AL228" s="232">
        <f>(VLOOKUP($C228,Incurred_Real!$A$25:$BR$427,Incurred_Real!BO$1,FALSE))*$M228</f>
        <v>0</v>
      </c>
      <c r="AM228" s="232">
        <f>(VLOOKUP($C228,Incurred_Real!$A$25:$BR$427,Incurred_Real!BP$1,FALSE))*$M228</f>
        <v>0</v>
      </c>
      <c r="AN228" s="232">
        <f>(VLOOKUP($C228,Incurred_Real!$A$25:$BR$427,Incurred_Real!BQ$1,FALSE))*$M228</f>
        <v>0</v>
      </c>
      <c r="AO228" s="232">
        <f>(VLOOKUP($C228,Incurred_Real!$A$25:$BR$427,Incurred_Real!BR$1,FALSE))*$M228</f>
        <v>0</v>
      </c>
      <c r="AP228" s="232">
        <f t="shared" si="25"/>
        <v>0</v>
      </c>
      <c r="AR228" s="232" t="b">
        <f t="shared" si="26"/>
        <v>1</v>
      </c>
    </row>
    <row r="229" spans="3:44" x14ac:dyDescent="0.15">
      <c r="C229" s="11" t="s">
        <v>743</v>
      </c>
      <c r="D229" s="11" t="str">
        <f>VLOOKUP($C229,Incurred_Real!$A$24:$E$376,Incurred_Real!$B$1,FALSE)</f>
        <v>East Terrace, Northfield and Kilburn Emergency Transformer D</v>
      </c>
      <c r="E229" s="11" t="str">
        <f>VLOOKUP($C229,Incurred_Real!$A$24:$E$376,Incurred_Real!$D$1,FALSE)</f>
        <v>Security/Compliance</v>
      </c>
      <c r="F229" s="13">
        <f>IF(VLOOKUP($C229,Incurred_Real!$A$25:$AQ$426,Incurred_Real!$AL$1,FALSE)="Commissioned Extra",0,
IF(VLOOKUP($C229,Incurred_Real!$A$25:$AQ$426,Incurred_Real!$AK$1,FALSE)=F$4,VLOOKUP($C229,Incurred_Real!$A$25:$AQ$426,Incurred_Real!$AM$1,FALSE),0))</f>
        <v>0</v>
      </c>
      <c r="G229" s="13">
        <f>IF(VLOOKUP($C229,Incurred_Real!$A$25:$AQ$426,Incurred_Real!$AL$1,FALSE)="Commissioned Extra",0,
IF(VLOOKUP($C229,Incurred_Real!$A$25:$AQ$426,Incurred_Real!$AK$1,FALSE)=G$4,VLOOKUP($C229,Incurred_Real!$A$25:$AQ$426,Incurred_Real!$AM$1,FALSE),0))</f>
        <v>0</v>
      </c>
      <c r="H229" s="13">
        <f>IF(VLOOKUP($C229,Incurred_Real!$A$25:$AQ$426,Incurred_Real!$AL$1,FALSE)="Commissioned Extra",0,
IF(VLOOKUP($C229,Incurred_Real!$A$25:$AQ$426,Incurred_Real!$AK$1,FALSE)=H$4,VLOOKUP($C229,Incurred_Real!$A$25:$AQ$426,Incurred_Real!$AM$1,FALSE),0))</f>
        <v>0</v>
      </c>
      <c r="I229" s="13">
        <f>IF(VLOOKUP($C229,Incurred_Real!$A$25:$AQ$426,Incurred_Real!$AL$1,FALSE)="Commissioned Extra",0,
IF(VLOOKUP($C229,Incurred_Real!$A$25:$AQ$426,Incurred_Real!$AK$1,FALSE)=I$4,VLOOKUP($C229,Incurred_Real!$A$25:$AQ$426,Incurred_Real!$AM$1,FALSE),0))</f>
        <v>2752597.656407027</v>
      </c>
      <c r="J229" s="13">
        <f>IF(VLOOKUP($C229,Incurred_Real!$A$25:$AQ$426,Incurred_Real!$AL$1,FALSE)="Commissioned Extra",0,
IF(VLOOKUP($C229,Incurred_Real!$A$25:$AQ$426,Incurred_Real!$AK$1,FALSE)=J$4,VLOOKUP($C229,Incurred_Real!$A$25:$AQ$426,Incurred_Real!$AM$1,FALSE),0))</f>
        <v>0</v>
      </c>
      <c r="K229" s="13">
        <f>IF(VLOOKUP($C229,Incurred_Real!$A$25:$AQ$426,Incurred_Real!$AL$1,FALSE)="Commissioned Extra",0,
IF(VLOOKUP($C229,Incurred_Real!$A$25:$AQ$426,Incurred_Real!$AK$1,FALSE)=K$4,VLOOKUP($C229,Incurred_Real!$A$25:$AQ$426,Incurred_Real!$AM$1,FALSE),0))</f>
        <v>0</v>
      </c>
      <c r="L229" s="13">
        <f>IF(VLOOKUP($C229,Incurred_Real!$A$25:$AQ$426,Incurred_Real!$AL$1,FALSE)="Commissioned Extra",0,
IF(VLOOKUP($C229,Incurred_Real!$A$25:$AQ$426,Incurred_Real!$AK$1,FALSE)=L$4,VLOOKUP($C229,Incurred_Real!$A$25:$AQ$426,Incurred_Real!$AM$1,FALSE),0))</f>
        <v>0</v>
      </c>
      <c r="M229" s="232">
        <f t="shared" si="23"/>
        <v>2752597.656407027</v>
      </c>
      <c r="N229" s="232">
        <f t="shared" si="24"/>
        <v>2025</v>
      </c>
      <c r="P229" s="232">
        <f>(VLOOKUP($C229,Incurred_Real!$A$25:$BR$427,Incurred_Real!AS$1,FALSE))*$M229</f>
        <v>0</v>
      </c>
      <c r="Q229" s="232">
        <f>(VLOOKUP($C229,Incurred_Real!$A$25:$BR$427,Incurred_Real!AT$1,FALSE))*$M229</f>
        <v>0</v>
      </c>
      <c r="R229" s="232">
        <f>(VLOOKUP($C229,Incurred_Real!$A$25:$BR$427,Incurred_Real!AU$1,FALSE))*$M229</f>
        <v>0</v>
      </c>
      <c r="S229" s="232">
        <f>(VLOOKUP($C229,Incurred_Real!$A$25:$BR$427,Incurred_Real!AV$1,FALSE))*$M229</f>
        <v>0</v>
      </c>
      <c r="T229" s="232">
        <f>(VLOOKUP($C229,Incurred_Real!$A$25:$BR$427,Incurred_Real!AW$1,FALSE))*$M229</f>
        <v>0</v>
      </c>
      <c r="U229" s="232">
        <f>(VLOOKUP($C229,Incurred_Real!$A$25:$BR$427,Incurred_Real!AX$1,FALSE))*$M229</f>
        <v>0</v>
      </c>
      <c r="V229" s="232">
        <f>(VLOOKUP($C229,Incurred_Real!$A$25:$BR$427,Incurred_Real!AY$1,FALSE))*$M229</f>
        <v>0</v>
      </c>
      <c r="W229" s="232">
        <f>(VLOOKUP($C229,Incurred_Real!$A$25:$BR$427,Incurred_Real!AZ$1,FALSE))*$M229</f>
        <v>0</v>
      </c>
      <c r="X229" s="232">
        <f>(VLOOKUP($C229,Incurred_Real!$A$25:$BR$427,Incurred_Real!BA$1,FALSE))*$M229</f>
        <v>0</v>
      </c>
      <c r="Y229" s="232">
        <f>(VLOOKUP($C229,Incurred_Real!$A$25:$BR$427,Incurred_Real!BB$1,FALSE))*$M229</f>
        <v>2596229.9800830749</v>
      </c>
      <c r="Z229" s="232">
        <f>(VLOOKUP($C229,Incurred_Real!$A$25:$BR$427,Incurred_Real!BC$1,FALSE))*$M229</f>
        <v>0</v>
      </c>
      <c r="AA229" s="232">
        <f>(VLOOKUP($C229,Incurred_Real!$A$25:$BR$427,Incurred_Real!BD$1,FALSE))*$M229</f>
        <v>0</v>
      </c>
      <c r="AB229" s="232">
        <f>(VLOOKUP($C229,Incurred_Real!$A$25:$BR$427,Incurred_Real!BE$1,FALSE))*$M229</f>
        <v>0</v>
      </c>
      <c r="AC229" s="232">
        <f>(VLOOKUP($C229,Incurred_Real!$A$25:$BR$427,Incurred_Real!BF$1,FALSE))*$M229</f>
        <v>0</v>
      </c>
      <c r="AD229" s="232">
        <f>(VLOOKUP($C229,Incurred_Real!$A$25:$BR$427,Incurred_Real!BG$1,FALSE))*$M229</f>
        <v>0</v>
      </c>
      <c r="AE229" s="232">
        <f>(VLOOKUP($C229,Incurred_Real!$A$25:$BR$427,Incurred_Real!BH$1,FALSE))*$M229</f>
        <v>0</v>
      </c>
      <c r="AF229" s="232">
        <f>(VLOOKUP($C229,Incurred_Real!$A$25:$BR$427,Incurred_Real!BI$1,FALSE))*$M229</f>
        <v>156367.67632395186</v>
      </c>
      <c r="AG229" s="232">
        <f>(VLOOKUP($C229,Incurred_Real!$A$25:$BR$427,Incurred_Real!BJ$1,FALSE))*$M229</f>
        <v>0</v>
      </c>
      <c r="AH229" s="232">
        <f>(VLOOKUP($C229,Incurred_Real!$A$25:$BR$427,Incurred_Real!BK$1,FALSE))*$M229</f>
        <v>0</v>
      </c>
      <c r="AI229" s="232">
        <f>(VLOOKUP($C229,Incurred_Real!$A$25:$BR$427,Incurred_Real!BL$1,FALSE))*$M229</f>
        <v>0</v>
      </c>
      <c r="AJ229" s="232">
        <f>(VLOOKUP($C229,Incurred_Real!$A$25:$BR$427,Incurred_Real!BM$1,FALSE))*$M229</f>
        <v>0</v>
      </c>
      <c r="AK229" s="232">
        <f>(VLOOKUP($C229,Incurred_Real!$A$25:$BR$427,Incurred_Real!BN$1,FALSE))*$M229</f>
        <v>0</v>
      </c>
      <c r="AL229" s="232">
        <f>(VLOOKUP($C229,Incurred_Real!$A$25:$BR$427,Incurred_Real!BO$1,FALSE))*$M229</f>
        <v>0</v>
      </c>
      <c r="AM229" s="232">
        <f>(VLOOKUP($C229,Incurred_Real!$A$25:$BR$427,Incurred_Real!BP$1,FALSE))*$M229</f>
        <v>0</v>
      </c>
      <c r="AN229" s="232">
        <f>(VLOOKUP($C229,Incurred_Real!$A$25:$BR$427,Incurred_Real!BQ$1,FALSE))*$M229</f>
        <v>0</v>
      </c>
      <c r="AO229" s="232">
        <f>(VLOOKUP($C229,Incurred_Real!$A$25:$BR$427,Incurred_Real!BR$1,FALSE))*$M229</f>
        <v>0</v>
      </c>
      <c r="AP229" s="232">
        <f t="shared" si="25"/>
        <v>2752597.6564070266</v>
      </c>
      <c r="AR229" s="232" t="b">
        <f t="shared" si="26"/>
        <v>1</v>
      </c>
    </row>
    <row r="230" spans="3:44" x14ac:dyDescent="0.15">
      <c r="C230" s="11" t="s">
        <v>744</v>
      </c>
      <c r="D230" s="11" t="str">
        <f>VLOOKUP($C230,Incurred_Real!$A$24:$E$376,Incurred_Real!$B$1,FALSE)</f>
        <v>160 MVA 275_132 kV Emergency Transformer Deployment Preparat</v>
      </c>
      <c r="E230" s="11" t="str">
        <f>VLOOKUP($C230,Incurred_Real!$A$24:$E$376,Incurred_Real!$D$1,FALSE)</f>
        <v>Security/Compliance</v>
      </c>
      <c r="F230" s="13">
        <f>IF(VLOOKUP($C230,Incurred_Real!$A$25:$AQ$426,Incurred_Real!$AL$1,FALSE)="Commissioned Extra",0,
IF(VLOOKUP($C230,Incurred_Real!$A$25:$AQ$426,Incurred_Real!$AK$1,FALSE)=F$4,VLOOKUP($C230,Incurred_Real!$A$25:$AQ$426,Incurred_Real!$AM$1,FALSE),0))</f>
        <v>0</v>
      </c>
      <c r="G230" s="13">
        <f>IF(VLOOKUP($C230,Incurred_Real!$A$25:$AQ$426,Incurred_Real!$AL$1,FALSE)="Commissioned Extra",0,
IF(VLOOKUP($C230,Incurred_Real!$A$25:$AQ$426,Incurred_Real!$AK$1,FALSE)=G$4,VLOOKUP($C230,Incurred_Real!$A$25:$AQ$426,Incurred_Real!$AM$1,FALSE),0))</f>
        <v>0</v>
      </c>
      <c r="H230" s="13">
        <f>IF(VLOOKUP($C230,Incurred_Real!$A$25:$AQ$426,Incurred_Real!$AL$1,FALSE)="Commissioned Extra",0,
IF(VLOOKUP($C230,Incurred_Real!$A$25:$AQ$426,Incurred_Real!$AK$1,FALSE)=H$4,VLOOKUP($C230,Incurred_Real!$A$25:$AQ$426,Incurred_Real!$AM$1,FALSE),0))</f>
        <v>0</v>
      </c>
      <c r="I230" s="13">
        <f>IF(VLOOKUP($C230,Incurred_Real!$A$25:$AQ$426,Incurred_Real!$AL$1,FALSE)="Commissioned Extra",0,
IF(VLOOKUP($C230,Incurred_Real!$A$25:$AQ$426,Incurred_Real!$AK$1,FALSE)=I$4,VLOOKUP($C230,Incurred_Real!$A$25:$AQ$426,Incurred_Real!$AM$1,FALSE),0))</f>
        <v>533835.01733144303</v>
      </c>
      <c r="J230" s="13">
        <f>IF(VLOOKUP($C230,Incurred_Real!$A$25:$AQ$426,Incurred_Real!$AL$1,FALSE)="Commissioned Extra",0,
IF(VLOOKUP($C230,Incurred_Real!$A$25:$AQ$426,Incurred_Real!$AK$1,FALSE)=J$4,VLOOKUP($C230,Incurred_Real!$A$25:$AQ$426,Incurred_Real!$AM$1,FALSE),0))</f>
        <v>0</v>
      </c>
      <c r="K230" s="13">
        <f>IF(VLOOKUP($C230,Incurred_Real!$A$25:$AQ$426,Incurred_Real!$AL$1,FALSE)="Commissioned Extra",0,
IF(VLOOKUP($C230,Incurred_Real!$A$25:$AQ$426,Incurred_Real!$AK$1,FALSE)=K$4,VLOOKUP($C230,Incurred_Real!$A$25:$AQ$426,Incurred_Real!$AM$1,FALSE),0))</f>
        <v>0</v>
      </c>
      <c r="L230" s="13">
        <f>IF(VLOOKUP($C230,Incurred_Real!$A$25:$AQ$426,Incurred_Real!$AL$1,FALSE)="Commissioned Extra",0,
IF(VLOOKUP($C230,Incurred_Real!$A$25:$AQ$426,Incurred_Real!$AK$1,FALSE)=L$4,VLOOKUP($C230,Incurred_Real!$A$25:$AQ$426,Incurred_Real!$AM$1,FALSE),0))</f>
        <v>0</v>
      </c>
      <c r="M230" s="232">
        <f t="shared" si="23"/>
        <v>533835.01733144303</v>
      </c>
      <c r="N230" s="232">
        <f t="shared" si="24"/>
        <v>2025</v>
      </c>
      <c r="P230" s="232">
        <f>(VLOOKUP($C230,Incurred_Real!$A$25:$BR$427,Incurred_Real!AS$1,FALSE))*$M230</f>
        <v>0</v>
      </c>
      <c r="Q230" s="232">
        <f>(VLOOKUP($C230,Incurred_Real!$A$25:$BR$427,Incurred_Real!AT$1,FALSE))*$M230</f>
        <v>0</v>
      </c>
      <c r="R230" s="232">
        <f>(VLOOKUP($C230,Incurred_Real!$A$25:$BR$427,Incurred_Real!AU$1,FALSE))*$M230</f>
        <v>0</v>
      </c>
      <c r="S230" s="232">
        <f>(VLOOKUP($C230,Incurred_Real!$A$25:$BR$427,Incurred_Real!AV$1,FALSE))*$M230</f>
        <v>0</v>
      </c>
      <c r="T230" s="232">
        <f>(VLOOKUP($C230,Incurred_Real!$A$25:$BR$427,Incurred_Real!AW$1,FALSE))*$M230</f>
        <v>0</v>
      </c>
      <c r="U230" s="232">
        <f>(VLOOKUP($C230,Incurred_Real!$A$25:$BR$427,Incurred_Real!AX$1,FALSE))*$M230</f>
        <v>0</v>
      </c>
      <c r="V230" s="232">
        <f>(VLOOKUP($C230,Incurred_Real!$A$25:$BR$427,Incurred_Real!AY$1,FALSE))*$M230</f>
        <v>0</v>
      </c>
      <c r="W230" s="232">
        <f>(VLOOKUP($C230,Incurred_Real!$A$25:$BR$427,Incurred_Real!AZ$1,FALSE))*$M230</f>
        <v>0</v>
      </c>
      <c r="X230" s="232">
        <f>(VLOOKUP($C230,Incurred_Real!$A$25:$BR$427,Incurred_Real!BA$1,FALSE))*$M230</f>
        <v>0</v>
      </c>
      <c r="Y230" s="232">
        <f>(VLOOKUP($C230,Incurred_Real!$A$25:$BR$427,Incurred_Real!BB$1,FALSE))*$M230</f>
        <v>252010.22930014203</v>
      </c>
      <c r="Z230" s="232">
        <f>(VLOOKUP($C230,Incurred_Real!$A$25:$BR$427,Incurred_Real!BC$1,FALSE))*$M230</f>
        <v>0</v>
      </c>
      <c r="AA230" s="232">
        <f>(VLOOKUP($C230,Incurred_Real!$A$25:$BR$427,Incurred_Real!BD$1,FALSE))*$M230</f>
        <v>66990.382606971441</v>
      </c>
      <c r="AB230" s="232">
        <f>(VLOOKUP($C230,Incurred_Real!$A$25:$BR$427,Incurred_Real!BE$1,FALSE))*$M230</f>
        <v>0</v>
      </c>
      <c r="AC230" s="232">
        <f>(VLOOKUP($C230,Incurred_Real!$A$25:$BR$427,Incurred_Real!BF$1,FALSE))*$M230</f>
        <v>0</v>
      </c>
      <c r="AD230" s="232">
        <f>(VLOOKUP($C230,Incurred_Real!$A$25:$BR$427,Incurred_Real!BG$1,FALSE))*$M230</f>
        <v>196529.85522089928</v>
      </c>
      <c r="AE230" s="232">
        <f>(VLOOKUP($C230,Incurred_Real!$A$25:$BR$427,Incurred_Real!BH$1,FALSE))*$M230</f>
        <v>18304.550203430299</v>
      </c>
      <c r="AF230" s="232">
        <f>(VLOOKUP($C230,Incurred_Real!$A$25:$BR$427,Incurred_Real!BI$1,FALSE))*$M230</f>
        <v>0</v>
      </c>
      <c r="AG230" s="232">
        <f>(VLOOKUP($C230,Incurred_Real!$A$25:$BR$427,Incurred_Real!BJ$1,FALSE))*$M230</f>
        <v>0</v>
      </c>
      <c r="AH230" s="232">
        <f>(VLOOKUP($C230,Incurred_Real!$A$25:$BR$427,Incurred_Real!BK$1,FALSE))*$M230</f>
        <v>0</v>
      </c>
      <c r="AI230" s="232">
        <f>(VLOOKUP($C230,Incurred_Real!$A$25:$BR$427,Incurred_Real!BL$1,FALSE))*$M230</f>
        <v>0</v>
      </c>
      <c r="AJ230" s="232">
        <f>(VLOOKUP($C230,Incurred_Real!$A$25:$BR$427,Incurred_Real!BM$1,FALSE))*$M230</f>
        <v>0</v>
      </c>
      <c r="AK230" s="232">
        <f>(VLOOKUP($C230,Incurred_Real!$A$25:$BR$427,Incurred_Real!BN$1,FALSE))*$M230</f>
        <v>0</v>
      </c>
      <c r="AL230" s="232">
        <f>(VLOOKUP($C230,Incurred_Real!$A$25:$BR$427,Incurred_Real!BO$1,FALSE))*$M230</f>
        <v>0</v>
      </c>
      <c r="AM230" s="232">
        <f>(VLOOKUP($C230,Incurred_Real!$A$25:$BR$427,Incurred_Real!BP$1,FALSE))*$M230</f>
        <v>0</v>
      </c>
      <c r="AN230" s="232">
        <f>(VLOOKUP($C230,Incurred_Real!$A$25:$BR$427,Incurred_Real!BQ$1,FALSE))*$M230</f>
        <v>0</v>
      </c>
      <c r="AO230" s="232">
        <f>(VLOOKUP($C230,Incurred_Real!$A$25:$BR$427,Incurred_Real!BR$1,FALSE))*$M230</f>
        <v>0</v>
      </c>
      <c r="AP230" s="232">
        <f t="shared" si="25"/>
        <v>533835.01733144303</v>
      </c>
      <c r="AR230" s="232" t="b">
        <f t="shared" si="26"/>
        <v>1</v>
      </c>
    </row>
    <row r="231" spans="3:44" x14ac:dyDescent="0.15">
      <c r="C231" s="11" t="s">
        <v>757</v>
      </c>
      <c r="D231" s="11" t="str">
        <f>VLOOKUP($C231,Incurred_Real!$A$24:$E$376,Incurred_Real!$B$1,FALSE)</f>
        <v>Re-deployable Telecommunication Site</v>
      </c>
      <c r="E231" s="11" t="str">
        <f>VLOOKUP($C231,Incurred_Real!$A$24:$E$376,Incurred_Real!$D$1,FALSE)</f>
        <v>Security/Compliance</v>
      </c>
      <c r="F231" s="13">
        <f>IF(VLOOKUP($C231,Incurred_Real!$A$25:$AQ$426,Incurred_Real!$AL$1,FALSE)="Commissioned Extra",0,
IF(VLOOKUP($C231,Incurred_Real!$A$25:$AQ$426,Incurred_Real!$AK$1,FALSE)=F$4,VLOOKUP($C231,Incurred_Real!$A$25:$AQ$426,Incurred_Real!$AM$1,FALSE),0))</f>
        <v>0</v>
      </c>
      <c r="G231" s="13">
        <f>IF(VLOOKUP($C231,Incurred_Real!$A$25:$AQ$426,Incurred_Real!$AL$1,FALSE)="Commissioned Extra",0,
IF(VLOOKUP($C231,Incurred_Real!$A$25:$AQ$426,Incurred_Real!$AK$1,FALSE)=G$4,VLOOKUP($C231,Incurred_Real!$A$25:$AQ$426,Incurred_Real!$AM$1,FALSE),0))</f>
        <v>0</v>
      </c>
      <c r="H231" s="13">
        <f>IF(VLOOKUP($C231,Incurred_Real!$A$25:$AQ$426,Incurred_Real!$AL$1,FALSE)="Commissioned Extra",0,
IF(VLOOKUP($C231,Incurred_Real!$A$25:$AQ$426,Incurred_Real!$AK$1,FALSE)=H$4,VLOOKUP($C231,Incurred_Real!$A$25:$AQ$426,Incurred_Real!$AM$1,FALSE),0))</f>
        <v>0</v>
      </c>
      <c r="I231" s="13">
        <f>IF(VLOOKUP($C231,Incurred_Real!$A$25:$AQ$426,Incurred_Real!$AL$1,FALSE)="Commissioned Extra",0,
IF(VLOOKUP($C231,Incurred_Real!$A$25:$AQ$426,Incurred_Real!$AK$1,FALSE)=I$4,VLOOKUP($C231,Incurred_Real!$A$25:$AQ$426,Incurred_Real!$AM$1,FALSE),0))</f>
        <v>0</v>
      </c>
      <c r="J231" s="13">
        <f>IF(VLOOKUP($C231,Incurred_Real!$A$25:$AQ$426,Incurred_Real!$AL$1,FALSE)="Commissioned Extra",0,
IF(VLOOKUP($C231,Incurred_Real!$A$25:$AQ$426,Incurred_Real!$AK$1,FALSE)=J$4,VLOOKUP($C231,Incurred_Real!$A$25:$AQ$426,Incurred_Real!$AM$1,FALSE),0))</f>
        <v>0</v>
      </c>
      <c r="K231" s="13">
        <f>IF(VLOOKUP($C231,Incurred_Real!$A$25:$AQ$426,Incurred_Real!$AL$1,FALSE)="Commissioned Extra",0,
IF(VLOOKUP($C231,Incurred_Real!$A$25:$AQ$426,Incurred_Real!$AK$1,FALSE)=K$4,VLOOKUP($C231,Incurred_Real!$A$25:$AQ$426,Incurred_Real!$AM$1,FALSE),0))</f>
        <v>0</v>
      </c>
      <c r="L231" s="13">
        <f>IF(VLOOKUP($C231,Incurred_Real!$A$25:$AQ$426,Incurred_Real!$AL$1,FALSE)="Commissioned Extra",0,
IF(VLOOKUP($C231,Incurred_Real!$A$25:$AQ$426,Incurred_Real!$AK$1,FALSE)=L$4,VLOOKUP($C231,Incurred_Real!$A$25:$AQ$426,Incurred_Real!$AM$1,FALSE),0))</f>
        <v>0</v>
      </c>
      <c r="M231" s="232">
        <f t="shared" si="23"/>
        <v>0</v>
      </c>
      <c r="N231" s="232" t="str">
        <f t="shared" si="24"/>
        <v/>
      </c>
      <c r="P231" s="232">
        <f>(VLOOKUP($C231,Incurred_Real!$A$25:$BR$427,Incurred_Real!AS$1,FALSE))*$M231</f>
        <v>0</v>
      </c>
      <c r="Q231" s="232">
        <f>(VLOOKUP($C231,Incurred_Real!$A$25:$BR$427,Incurred_Real!AT$1,FALSE))*$M231</f>
        <v>0</v>
      </c>
      <c r="R231" s="232">
        <f>(VLOOKUP($C231,Incurred_Real!$A$25:$BR$427,Incurred_Real!AU$1,FALSE))*$M231</f>
        <v>0</v>
      </c>
      <c r="S231" s="232">
        <f>(VLOOKUP($C231,Incurred_Real!$A$25:$BR$427,Incurred_Real!AV$1,FALSE))*$M231</f>
        <v>0</v>
      </c>
      <c r="T231" s="232">
        <f>(VLOOKUP($C231,Incurred_Real!$A$25:$BR$427,Incurred_Real!AW$1,FALSE))*$M231</f>
        <v>0</v>
      </c>
      <c r="U231" s="232">
        <f>(VLOOKUP($C231,Incurred_Real!$A$25:$BR$427,Incurred_Real!AX$1,FALSE))*$M231</f>
        <v>0</v>
      </c>
      <c r="V231" s="232">
        <f>(VLOOKUP($C231,Incurred_Real!$A$25:$BR$427,Incurred_Real!AY$1,FALSE))*$M231</f>
        <v>0</v>
      </c>
      <c r="W231" s="232">
        <f>(VLOOKUP($C231,Incurred_Real!$A$25:$BR$427,Incurred_Real!AZ$1,FALSE))*$M231</f>
        <v>0</v>
      </c>
      <c r="X231" s="232">
        <f>(VLOOKUP($C231,Incurred_Real!$A$25:$BR$427,Incurred_Real!BA$1,FALSE))*$M231</f>
        <v>0</v>
      </c>
      <c r="Y231" s="232">
        <f>(VLOOKUP($C231,Incurred_Real!$A$25:$BR$427,Incurred_Real!BB$1,FALSE))*$M231</f>
        <v>0</v>
      </c>
      <c r="Z231" s="232">
        <f>(VLOOKUP($C231,Incurred_Real!$A$25:$BR$427,Incurred_Real!BC$1,FALSE))*$M231</f>
        <v>0</v>
      </c>
      <c r="AA231" s="232">
        <f>(VLOOKUP($C231,Incurred_Real!$A$25:$BR$427,Incurred_Real!BD$1,FALSE))*$M231</f>
        <v>0</v>
      </c>
      <c r="AB231" s="232">
        <f>(VLOOKUP($C231,Incurred_Real!$A$25:$BR$427,Incurred_Real!BE$1,FALSE))*$M231</f>
        <v>0</v>
      </c>
      <c r="AC231" s="232">
        <f>(VLOOKUP($C231,Incurred_Real!$A$25:$BR$427,Incurred_Real!BF$1,FALSE))*$M231</f>
        <v>0</v>
      </c>
      <c r="AD231" s="232">
        <f>(VLOOKUP($C231,Incurred_Real!$A$25:$BR$427,Incurred_Real!BG$1,FALSE))*$M231</f>
        <v>0</v>
      </c>
      <c r="AE231" s="232">
        <f>(VLOOKUP($C231,Incurred_Real!$A$25:$BR$427,Incurred_Real!BH$1,FALSE))*$M231</f>
        <v>0</v>
      </c>
      <c r="AF231" s="232">
        <f>(VLOOKUP($C231,Incurred_Real!$A$25:$BR$427,Incurred_Real!BI$1,FALSE))*$M231</f>
        <v>0</v>
      </c>
      <c r="AG231" s="232">
        <f>(VLOOKUP($C231,Incurred_Real!$A$25:$BR$427,Incurred_Real!BJ$1,FALSE))*$M231</f>
        <v>0</v>
      </c>
      <c r="AH231" s="232">
        <f>(VLOOKUP($C231,Incurred_Real!$A$25:$BR$427,Incurred_Real!BK$1,FALSE))*$M231</f>
        <v>0</v>
      </c>
      <c r="AI231" s="232">
        <f>(VLOOKUP($C231,Incurred_Real!$A$25:$BR$427,Incurred_Real!BL$1,FALSE))*$M231</f>
        <v>0</v>
      </c>
      <c r="AJ231" s="232">
        <f>(VLOOKUP($C231,Incurred_Real!$A$25:$BR$427,Incurred_Real!BM$1,FALSE))*$M231</f>
        <v>0</v>
      </c>
      <c r="AK231" s="232">
        <f>(VLOOKUP($C231,Incurred_Real!$A$25:$BR$427,Incurred_Real!BN$1,FALSE))*$M231</f>
        <v>0</v>
      </c>
      <c r="AL231" s="232">
        <f>(VLOOKUP($C231,Incurred_Real!$A$25:$BR$427,Incurred_Real!BO$1,FALSE))*$M231</f>
        <v>0</v>
      </c>
      <c r="AM231" s="232">
        <f>(VLOOKUP($C231,Incurred_Real!$A$25:$BR$427,Incurred_Real!BP$1,FALSE))*$M231</f>
        <v>0</v>
      </c>
      <c r="AN231" s="232">
        <f>(VLOOKUP($C231,Incurred_Real!$A$25:$BR$427,Incurred_Real!BQ$1,FALSE))*$M231</f>
        <v>0</v>
      </c>
      <c r="AO231" s="232">
        <f>(VLOOKUP($C231,Incurred_Real!$A$25:$BR$427,Incurred_Real!BR$1,FALSE))*$M231</f>
        <v>0</v>
      </c>
      <c r="AP231" s="232">
        <f t="shared" si="25"/>
        <v>0</v>
      </c>
      <c r="AR231" s="232" t="b">
        <f t="shared" si="26"/>
        <v>1</v>
      </c>
    </row>
    <row r="232" spans="3:44" x14ac:dyDescent="0.15">
      <c r="C232" s="11" t="s">
        <v>759</v>
      </c>
      <c r="D232" s="11" t="str">
        <f>VLOOKUP($C232,Incurred_Real!$A$24:$E$376,Incurred_Real!$B$1,FALSE)</f>
        <v>Telco DC Power Systems Upgrade</v>
      </c>
      <c r="E232" s="11" t="str">
        <f>VLOOKUP($C232,Incurred_Real!$A$24:$E$376,Incurred_Real!$D$1,FALSE)</f>
        <v>Security/Compliance</v>
      </c>
      <c r="F232" s="13">
        <f>IF(VLOOKUP($C232,Incurred_Real!$A$25:$AQ$426,Incurred_Real!$AL$1,FALSE)="Commissioned Extra",0,
IF(VLOOKUP($C232,Incurred_Real!$A$25:$AQ$426,Incurred_Real!$AK$1,FALSE)=F$4,VLOOKUP($C232,Incurred_Real!$A$25:$AQ$426,Incurred_Real!$AM$1,FALSE),0))</f>
        <v>1361957.3664929704</v>
      </c>
      <c r="G232" s="13">
        <f>IF(VLOOKUP($C232,Incurred_Real!$A$25:$AQ$426,Incurred_Real!$AL$1,FALSE)="Commissioned Extra",0,
IF(VLOOKUP($C232,Incurred_Real!$A$25:$AQ$426,Incurred_Real!$AK$1,FALSE)=G$4,VLOOKUP($C232,Incurred_Real!$A$25:$AQ$426,Incurred_Real!$AM$1,FALSE),0))</f>
        <v>0</v>
      </c>
      <c r="H232" s="13">
        <f>IF(VLOOKUP($C232,Incurred_Real!$A$25:$AQ$426,Incurred_Real!$AL$1,FALSE)="Commissioned Extra",0,
IF(VLOOKUP($C232,Incurred_Real!$A$25:$AQ$426,Incurred_Real!$AK$1,FALSE)=H$4,VLOOKUP($C232,Incurred_Real!$A$25:$AQ$426,Incurred_Real!$AM$1,FALSE),0))</f>
        <v>0</v>
      </c>
      <c r="I232" s="13">
        <f>IF(VLOOKUP($C232,Incurred_Real!$A$25:$AQ$426,Incurred_Real!$AL$1,FALSE)="Commissioned Extra",0,
IF(VLOOKUP($C232,Incurred_Real!$A$25:$AQ$426,Incurred_Real!$AK$1,FALSE)=I$4,VLOOKUP($C232,Incurred_Real!$A$25:$AQ$426,Incurred_Real!$AM$1,FALSE),0))</f>
        <v>0</v>
      </c>
      <c r="J232" s="13">
        <f>IF(VLOOKUP($C232,Incurred_Real!$A$25:$AQ$426,Incurred_Real!$AL$1,FALSE)="Commissioned Extra",0,
IF(VLOOKUP($C232,Incurred_Real!$A$25:$AQ$426,Incurred_Real!$AK$1,FALSE)=J$4,VLOOKUP($C232,Incurred_Real!$A$25:$AQ$426,Incurred_Real!$AM$1,FALSE),0))</f>
        <v>0</v>
      </c>
      <c r="K232" s="13">
        <f>IF(VLOOKUP($C232,Incurred_Real!$A$25:$AQ$426,Incurred_Real!$AL$1,FALSE)="Commissioned Extra",0,
IF(VLOOKUP($C232,Incurred_Real!$A$25:$AQ$426,Incurred_Real!$AK$1,FALSE)=K$4,VLOOKUP($C232,Incurred_Real!$A$25:$AQ$426,Incurred_Real!$AM$1,FALSE),0))</f>
        <v>0</v>
      </c>
      <c r="L232" s="13">
        <f>IF(VLOOKUP($C232,Incurred_Real!$A$25:$AQ$426,Incurred_Real!$AL$1,FALSE)="Commissioned Extra",0,
IF(VLOOKUP($C232,Incurred_Real!$A$25:$AQ$426,Incurred_Real!$AK$1,FALSE)=L$4,VLOOKUP($C232,Incurred_Real!$A$25:$AQ$426,Incurred_Real!$AM$1,FALSE),0))</f>
        <v>0</v>
      </c>
      <c r="M232" s="232">
        <f t="shared" si="23"/>
        <v>1361957.3664929704</v>
      </c>
      <c r="N232" s="232">
        <f t="shared" si="24"/>
        <v>2022</v>
      </c>
      <c r="P232" s="232">
        <f>(VLOOKUP($C232,Incurred_Real!$A$25:$BR$427,Incurred_Real!AS$1,FALSE))*$M232</f>
        <v>0</v>
      </c>
      <c r="Q232" s="232">
        <f>(VLOOKUP($C232,Incurred_Real!$A$25:$BR$427,Incurred_Real!AT$1,FALSE))*$M232</f>
        <v>40030.032064454484</v>
      </c>
      <c r="R232" s="232">
        <f>(VLOOKUP($C232,Incurred_Real!$A$25:$BR$427,Incurred_Real!AU$1,FALSE))*$M232</f>
        <v>0</v>
      </c>
      <c r="S232" s="232">
        <f>(VLOOKUP($C232,Incurred_Real!$A$25:$BR$427,Incurred_Real!AV$1,FALSE))*$M232</f>
        <v>0</v>
      </c>
      <c r="T232" s="232">
        <f>(VLOOKUP($C232,Incurred_Real!$A$25:$BR$427,Incurred_Real!AW$1,FALSE))*$M232</f>
        <v>0</v>
      </c>
      <c r="U232" s="232">
        <f>(VLOOKUP($C232,Incurred_Real!$A$25:$BR$427,Incurred_Real!AX$1,FALSE))*$M232</f>
        <v>0</v>
      </c>
      <c r="V232" s="232">
        <f>(VLOOKUP($C232,Incurred_Real!$A$25:$BR$427,Incurred_Real!AY$1,FALSE))*$M232</f>
        <v>0</v>
      </c>
      <c r="W232" s="232">
        <f>(VLOOKUP($C232,Incurred_Real!$A$25:$BR$427,Incurred_Real!AZ$1,FALSE))*$M232</f>
        <v>0</v>
      </c>
      <c r="X232" s="232">
        <f>(VLOOKUP($C232,Incurred_Real!$A$25:$BR$427,Incurred_Real!BA$1,FALSE))*$M232</f>
        <v>0</v>
      </c>
      <c r="Y232" s="232">
        <f>(VLOOKUP($C232,Incurred_Real!$A$25:$BR$427,Incurred_Real!BB$1,FALSE))*$M232</f>
        <v>0</v>
      </c>
      <c r="Z232" s="232">
        <f>(VLOOKUP($C232,Incurred_Real!$A$25:$BR$427,Incurred_Real!BC$1,FALSE))*$M232</f>
        <v>0</v>
      </c>
      <c r="AA232" s="232">
        <f>(VLOOKUP($C232,Incurred_Real!$A$25:$BR$427,Incurred_Real!BD$1,FALSE))*$M232</f>
        <v>0</v>
      </c>
      <c r="AB232" s="232">
        <f>(VLOOKUP($C232,Incurred_Real!$A$25:$BR$427,Incurred_Real!BE$1,FALSE))*$M232</f>
        <v>0</v>
      </c>
      <c r="AC232" s="232">
        <f>(VLOOKUP($C232,Incurred_Real!$A$25:$BR$427,Incurred_Real!BF$1,FALSE))*$M232</f>
        <v>0</v>
      </c>
      <c r="AD232" s="232">
        <f>(VLOOKUP($C232,Incurred_Real!$A$25:$BR$427,Incurred_Real!BG$1,FALSE))*$M232</f>
        <v>0</v>
      </c>
      <c r="AE232" s="232">
        <f>(VLOOKUP($C232,Incurred_Real!$A$25:$BR$427,Incurred_Real!BH$1,FALSE))*$M232</f>
        <v>66716.853541131233</v>
      </c>
      <c r="AF232" s="232">
        <f>(VLOOKUP($C232,Incurred_Real!$A$25:$BR$427,Incurred_Real!BI$1,FALSE))*$M232</f>
        <v>0</v>
      </c>
      <c r="AG232" s="232">
        <f>(VLOOKUP($C232,Incurred_Real!$A$25:$BR$427,Incurred_Real!BJ$1,FALSE))*$M232</f>
        <v>0</v>
      </c>
      <c r="AH232" s="232">
        <f>(VLOOKUP($C232,Incurred_Real!$A$25:$BR$427,Incurred_Real!BK$1,FALSE))*$M232</f>
        <v>0</v>
      </c>
      <c r="AI232" s="232">
        <f>(VLOOKUP($C232,Incurred_Real!$A$25:$BR$427,Incurred_Real!BL$1,FALSE))*$M232</f>
        <v>0</v>
      </c>
      <c r="AJ232" s="232">
        <f>(VLOOKUP($C232,Incurred_Real!$A$25:$BR$427,Incurred_Real!BM$1,FALSE))*$M232</f>
        <v>0</v>
      </c>
      <c r="AK232" s="232">
        <f>(VLOOKUP($C232,Incurred_Real!$A$25:$BR$427,Incurred_Real!BN$1,FALSE))*$M232</f>
        <v>0</v>
      </c>
      <c r="AL232" s="232">
        <f>(VLOOKUP($C232,Incurred_Real!$A$25:$BR$427,Incurred_Real!BO$1,FALSE))*$M232</f>
        <v>0</v>
      </c>
      <c r="AM232" s="232">
        <f>(VLOOKUP($C232,Incurred_Real!$A$25:$BR$427,Incurred_Real!BP$1,FALSE))*$M232</f>
        <v>0</v>
      </c>
      <c r="AN232" s="232">
        <f>(VLOOKUP($C232,Incurred_Real!$A$25:$BR$427,Incurred_Real!BQ$1,FALSE))*$M232</f>
        <v>0</v>
      </c>
      <c r="AO232" s="232">
        <f>(VLOOKUP($C232,Incurred_Real!$A$25:$BR$427,Incurred_Real!BR$1,FALSE))*$M232</f>
        <v>1255210.4808873846</v>
      </c>
      <c r="AP232" s="232">
        <f t="shared" si="25"/>
        <v>1361957.3664929704</v>
      </c>
      <c r="AR232" s="232" t="b">
        <f t="shared" si="26"/>
        <v>1</v>
      </c>
    </row>
    <row r="233" spans="3:44" x14ac:dyDescent="0.15">
      <c r="C233" s="11" t="s">
        <v>909</v>
      </c>
      <c r="D233" s="11" t="str">
        <f>VLOOKUP($C233,Incurred_Real!$A$24:$E$376,Incurred_Real!$B$1,FALSE)</f>
        <v>06174 NCIPAP Constraint Formulation Software Improvements</v>
      </c>
      <c r="E233" s="11" t="str">
        <f>VLOOKUP($C233,Incurred_Real!$A$24:$E$376,Incurred_Real!$D$1,FALSE)</f>
        <v>Augmentation</v>
      </c>
      <c r="F233" s="13">
        <f>IF(VLOOKUP($C233,Incurred_Real!$A$25:$AQ$426,Incurred_Real!$AL$1,FALSE)="Commissioned Extra",0,
IF(VLOOKUP($C233,Incurred_Real!$A$25:$AQ$426,Incurred_Real!$AK$1,FALSE)=F$4,VLOOKUP($C233,Incurred_Real!$A$25:$AQ$426,Incurred_Real!$AM$1,FALSE),0))</f>
        <v>0</v>
      </c>
      <c r="G233" s="13">
        <f>IF(VLOOKUP($C233,Incurred_Real!$A$25:$AQ$426,Incurred_Real!$AL$1,FALSE)="Commissioned Extra",0,
IF(VLOOKUP($C233,Incurred_Real!$A$25:$AQ$426,Incurred_Real!$AK$1,FALSE)=G$4,VLOOKUP($C233,Incurred_Real!$A$25:$AQ$426,Incurred_Real!$AM$1,FALSE),0))</f>
        <v>297918.40842501045</v>
      </c>
      <c r="H233" s="13">
        <f>IF(VLOOKUP($C233,Incurred_Real!$A$25:$AQ$426,Incurred_Real!$AL$1,FALSE)="Commissioned Extra",0,
IF(VLOOKUP($C233,Incurred_Real!$A$25:$AQ$426,Incurred_Real!$AK$1,FALSE)=H$4,VLOOKUP($C233,Incurred_Real!$A$25:$AQ$426,Incurred_Real!$AM$1,FALSE),0))</f>
        <v>0</v>
      </c>
      <c r="I233" s="13">
        <f>IF(VLOOKUP($C233,Incurred_Real!$A$25:$AQ$426,Incurred_Real!$AL$1,FALSE)="Commissioned Extra",0,
IF(VLOOKUP($C233,Incurred_Real!$A$25:$AQ$426,Incurred_Real!$AK$1,FALSE)=I$4,VLOOKUP($C233,Incurred_Real!$A$25:$AQ$426,Incurred_Real!$AM$1,FALSE),0))</f>
        <v>0</v>
      </c>
      <c r="J233" s="13">
        <f>IF(VLOOKUP($C233,Incurred_Real!$A$25:$AQ$426,Incurred_Real!$AL$1,FALSE)="Commissioned Extra",0,
IF(VLOOKUP($C233,Incurred_Real!$A$25:$AQ$426,Incurred_Real!$AK$1,FALSE)=J$4,VLOOKUP($C233,Incurred_Real!$A$25:$AQ$426,Incurred_Real!$AM$1,FALSE),0))</f>
        <v>0</v>
      </c>
      <c r="K233" s="13">
        <f>IF(VLOOKUP($C233,Incurred_Real!$A$25:$AQ$426,Incurred_Real!$AL$1,FALSE)="Commissioned Extra",0,
IF(VLOOKUP($C233,Incurred_Real!$A$25:$AQ$426,Incurred_Real!$AK$1,FALSE)=K$4,VLOOKUP($C233,Incurred_Real!$A$25:$AQ$426,Incurred_Real!$AM$1,FALSE),0))</f>
        <v>0</v>
      </c>
      <c r="L233" s="13">
        <f>IF(VLOOKUP($C233,Incurred_Real!$A$25:$AQ$426,Incurred_Real!$AL$1,FALSE)="Commissioned Extra",0,
IF(VLOOKUP($C233,Incurred_Real!$A$25:$AQ$426,Incurred_Real!$AK$1,FALSE)=L$4,VLOOKUP($C233,Incurred_Real!$A$25:$AQ$426,Incurred_Real!$AM$1,FALSE),0))</f>
        <v>0</v>
      </c>
      <c r="M233" s="232">
        <f t="shared" si="23"/>
        <v>297918.40842501045</v>
      </c>
      <c r="N233" s="232">
        <f t="shared" si="24"/>
        <v>2023</v>
      </c>
      <c r="P233" s="232">
        <f>(VLOOKUP($C233,Incurred_Real!$A$25:$BR$427,Incurred_Real!AS$1,FALSE))*$M233</f>
        <v>0</v>
      </c>
      <c r="Q233" s="232">
        <f>(VLOOKUP($C233,Incurred_Real!$A$25:$BR$427,Incurred_Real!AT$1,FALSE))*$M233</f>
        <v>0</v>
      </c>
      <c r="R233" s="232">
        <f>(VLOOKUP($C233,Incurred_Real!$A$25:$BR$427,Incurred_Real!AU$1,FALSE))*$M233</f>
        <v>0</v>
      </c>
      <c r="S233" s="232">
        <f>(VLOOKUP($C233,Incurred_Real!$A$25:$BR$427,Incurred_Real!AV$1,FALSE))*$M233</f>
        <v>297918.40842501045</v>
      </c>
      <c r="T233" s="232">
        <f>(VLOOKUP($C233,Incurred_Real!$A$25:$BR$427,Incurred_Real!AW$1,FALSE))*$M233</f>
        <v>0</v>
      </c>
      <c r="U233" s="232">
        <f>(VLOOKUP($C233,Incurred_Real!$A$25:$BR$427,Incurred_Real!AX$1,FALSE))*$M233</f>
        <v>0</v>
      </c>
      <c r="V233" s="232">
        <f>(VLOOKUP($C233,Incurred_Real!$A$25:$BR$427,Incurred_Real!AY$1,FALSE))*$M233</f>
        <v>0</v>
      </c>
      <c r="W233" s="232">
        <f>(VLOOKUP($C233,Incurred_Real!$A$25:$BR$427,Incurred_Real!AZ$1,FALSE))*$M233</f>
        <v>0</v>
      </c>
      <c r="X233" s="232">
        <f>(VLOOKUP($C233,Incurred_Real!$A$25:$BR$427,Incurred_Real!BA$1,FALSE))*$M233</f>
        <v>0</v>
      </c>
      <c r="Y233" s="232">
        <f>(VLOOKUP($C233,Incurred_Real!$A$25:$BR$427,Incurred_Real!BB$1,FALSE))*$M233</f>
        <v>0</v>
      </c>
      <c r="Z233" s="232">
        <f>(VLOOKUP($C233,Incurred_Real!$A$25:$BR$427,Incurred_Real!BC$1,FALSE))*$M233</f>
        <v>0</v>
      </c>
      <c r="AA233" s="232">
        <f>(VLOOKUP($C233,Incurred_Real!$A$25:$BR$427,Incurred_Real!BD$1,FALSE))*$M233</f>
        <v>0</v>
      </c>
      <c r="AB233" s="232">
        <f>(VLOOKUP($C233,Incurred_Real!$A$25:$BR$427,Incurred_Real!BE$1,FALSE))*$M233</f>
        <v>0</v>
      </c>
      <c r="AC233" s="232">
        <f>(VLOOKUP($C233,Incurred_Real!$A$25:$BR$427,Incurred_Real!BF$1,FALSE))*$M233</f>
        <v>0</v>
      </c>
      <c r="AD233" s="232">
        <f>(VLOOKUP($C233,Incurred_Real!$A$25:$BR$427,Incurred_Real!BG$1,FALSE))*$M233</f>
        <v>0</v>
      </c>
      <c r="AE233" s="232">
        <f>(VLOOKUP($C233,Incurred_Real!$A$25:$BR$427,Incurred_Real!BH$1,FALSE))*$M233</f>
        <v>0</v>
      </c>
      <c r="AF233" s="232">
        <f>(VLOOKUP($C233,Incurred_Real!$A$25:$BR$427,Incurred_Real!BI$1,FALSE))*$M233</f>
        <v>0</v>
      </c>
      <c r="AG233" s="232">
        <f>(VLOOKUP($C233,Incurred_Real!$A$25:$BR$427,Incurred_Real!BJ$1,FALSE))*$M233</f>
        <v>0</v>
      </c>
      <c r="AH233" s="232">
        <f>(VLOOKUP($C233,Incurred_Real!$A$25:$BR$427,Incurred_Real!BK$1,FALSE))*$M233</f>
        <v>0</v>
      </c>
      <c r="AI233" s="232">
        <f>(VLOOKUP($C233,Incurred_Real!$A$25:$BR$427,Incurred_Real!BL$1,FALSE))*$M233</f>
        <v>0</v>
      </c>
      <c r="AJ233" s="232">
        <f>(VLOOKUP($C233,Incurred_Real!$A$25:$BR$427,Incurred_Real!BM$1,FALSE))*$M233</f>
        <v>0</v>
      </c>
      <c r="AK233" s="232">
        <f>(VLOOKUP($C233,Incurred_Real!$A$25:$BR$427,Incurred_Real!BN$1,FALSE))*$M233</f>
        <v>0</v>
      </c>
      <c r="AL233" s="232">
        <f>(VLOOKUP($C233,Incurred_Real!$A$25:$BR$427,Incurred_Real!BO$1,FALSE))*$M233</f>
        <v>0</v>
      </c>
      <c r="AM233" s="232">
        <f>(VLOOKUP($C233,Incurred_Real!$A$25:$BR$427,Incurred_Real!BP$1,FALSE))*$M233</f>
        <v>0</v>
      </c>
      <c r="AN233" s="232">
        <f>(VLOOKUP($C233,Incurred_Real!$A$25:$BR$427,Incurred_Real!BQ$1,FALSE))*$M233</f>
        <v>0</v>
      </c>
      <c r="AO233" s="232">
        <f>(VLOOKUP($C233,Incurred_Real!$A$25:$BR$427,Incurred_Real!BR$1,FALSE))*$M233</f>
        <v>0</v>
      </c>
      <c r="AP233" s="232">
        <f t="shared" si="25"/>
        <v>297918.40842501045</v>
      </c>
      <c r="AR233" s="232" t="b">
        <f t="shared" si="26"/>
        <v>1</v>
      </c>
    </row>
    <row r="234" spans="3:44" x14ac:dyDescent="0.15">
      <c r="C234" s="11" t="s">
        <v>761</v>
      </c>
      <c r="D234" s="11" t="str">
        <f>VLOOKUP($C234,Incurred_Real!$A$24:$E$376,Incurred_Real!$B$1,FALSE)</f>
        <v>Renewable Microgrid Demonstration Testbed</v>
      </c>
      <c r="E234" s="11" t="str">
        <f>VLOOKUP($C234,Incurred_Real!$A$24:$E$376,Incurred_Real!$D$1,FALSE)</f>
        <v>Security/Compliance</v>
      </c>
      <c r="F234" s="13">
        <f>IF(VLOOKUP($C234,Incurred_Real!$A$25:$AQ$426,Incurred_Real!$AL$1,FALSE)="Commissioned Extra",0,
IF(VLOOKUP($C234,Incurred_Real!$A$25:$AQ$426,Incurred_Real!$AK$1,FALSE)=F$4,VLOOKUP($C234,Incurred_Real!$A$25:$AQ$426,Incurred_Real!$AM$1,FALSE),0))</f>
        <v>718147.95520515728</v>
      </c>
      <c r="G234" s="13">
        <f>IF(VLOOKUP($C234,Incurred_Real!$A$25:$AQ$426,Incurred_Real!$AL$1,FALSE)="Commissioned Extra",0,
IF(VLOOKUP($C234,Incurred_Real!$A$25:$AQ$426,Incurred_Real!$AK$1,FALSE)=G$4,VLOOKUP($C234,Incurred_Real!$A$25:$AQ$426,Incurred_Real!$AM$1,FALSE),0))</f>
        <v>0</v>
      </c>
      <c r="H234" s="13">
        <f>IF(VLOOKUP($C234,Incurred_Real!$A$25:$AQ$426,Incurred_Real!$AL$1,FALSE)="Commissioned Extra",0,
IF(VLOOKUP($C234,Incurred_Real!$A$25:$AQ$426,Incurred_Real!$AK$1,FALSE)=H$4,VLOOKUP($C234,Incurred_Real!$A$25:$AQ$426,Incurred_Real!$AM$1,FALSE),0))</f>
        <v>0</v>
      </c>
      <c r="I234" s="13">
        <f>IF(VLOOKUP($C234,Incurred_Real!$A$25:$AQ$426,Incurred_Real!$AL$1,FALSE)="Commissioned Extra",0,
IF(VLOOKUP($C234,Incurred_Real!$A$25:$AQ$426,Incurred_Real!$AK$1,FALSE)=I$4,VLOOKUP($C234,Incurred_Real!$A$25:$AQ$426,Incurred_Real!$AM$1,FALSE),0))</f>
        <v>0</v>
      </c>
      <c r="J234" s="13">
        <f>IF(VLOOKUP($C234,Incurred_Real!$A$25:$AQ$426,Incurred_Real!$AL$1,FALSE)="Commissioned Extra",0,
IF(VLOOKUP($C234,Incurred_Real!$A$25:$AQ$426,Incurred_Real!$AK$1,FALSE)=J$4,VLOOKUP($C234,Incurred_Real!$A$25:$AQ$426,Incurred_Real!$AM$1,FALSE),0))</f>
        <v>0</v>
      </c>
      <c r="K234" s="13">
        <f>IF(VLOOKUP($C234,Incurred_Real!$A$25:$AQ$426,Incurred_Real!$AL$1,FALSE)="Commissioned Extra",0,
IF(VLOOKUP($C234,Incurred_Real!$A$25:$AQ$426,Incurred_Real!$AK$1,FALSE)=K$4,VLOOKUP($C234,Incurred_Real!$A$25:$AQ$426,Incurred_Real!$AM$1,FALSE),0))</f>
        <v>0</v>
      </c>
      <c r="L234" s="13">
        <f>IF(VLOOKUP($C234,Incurred_Real!$A$25:$AQ$426,Incurred_Real!$AL$1,FALSE)="Commissioned Extra",0,
IF(VLOOKUP($C234,Incurred_Real!$A$25:$AQ$426,Incurred_Real!$AK$1,FALSE)=L$4,VLOOKUP($C234,Incurred_Real!$A$25:$AQ$426,Incurred_Real!$AM$1,FALSE),0))</f>
        <v>0</v>
      </c>
      <c r="M234" s="232">
        <f t="shared" si="23"/>
        <v>718147.95520515728</v>
      </c>
      <c r="N234" s="232">
        <f t="shared" si="24"/>
        <v>2022</v>
      </c>
      <c r="P234" s="232">
        <f>(VLOOKUP($C234,Incurred_Real!$A$25:$BR$427,Incurred_Real!AS$1,FALSE))*$M234</f>
        <v>0</v>
      </c>
      <c r="Q234" s="232">
        <f>(VLOOKUP($C234,Incurred_Real!$A$25:$BR$427,Incurred_Real!AT$1,FALSE))*$M234</f>
        <v>0</v>
      </c>
      <c r="R234" s="232">
        <f>(VLOOKUP($C234,Incurred_Real!$A$25:$BR$427,Incurred_Real!AU$1,FALSE))*$M234</f>
        <v>0</v>
      </c>
      <c r="S234" s="232">
        <f>(VLOOKUP($C234,Incurred_Real!$A$25:$BR$427,Incurred_Real!AV$1,FALSE))*$M234</f>
        <v>0</v>
      </c>
      <c r="T234" s="232">
        <f>(VLOOKUP($C234,Incurred_Real!$A$25:$BR$427,Incurred_Real!AW$1,FALSE))*$M234</f>
        <v>0</v>
      </c>
      <c r="U234" s="232">
        <f>(VLOOKUP($C234,Incurred_Real!$A$25:$BR$427,Incurred_Real!AX$1,FALSE))*$M234</f>
        <v>0</v>
      </c>
      <c r="V234" s="232">
        <f>(VLOOKUP($C234,Incurred_Real!$A$25:$BR$427,Incurred_Real!AY$1,FALSE))*$M234</f>
        <v>0</v>
      </c>
      <c r="W234" s="232">
        <f>(VLOOKUP($C234,Incurred_Real!$A$25:$BR$427,Incurred_Real!AZ$1,FALSE))*$M234</f>
        <v>718147.95520515728</v>
      </c>
      <c r="X234" s="232">
        <f>(VLOOKUP($C234,Incurred_Real!$A$25:$BR$427,Incurred_Real!BA$1,FALSE))*$M234</f>
        <v>0</v>
      </c>
      <c r="Y234" s="232">
        <f>(VLOOKUP($C234,Incurred_Real!$A$25:$BR$427,Incurred_Real!BB$1,FALSE))*$M234</f>
        <v>0</v>
      </c>
      <c r="Z234" s="232">
        <f>(VLOOKUP($C234,Incurred_Real!$A$25:$BR$427,Incurred_Real!BC$1,FALSE))*$M234</f>
        <v>0</v>
      </c>
      <c r="AA234" s="232">
        <f>(VLOOKUP($C234,Incurred_Real!$A$25:$BR$427,Incurred_Real!BD$1,FALSE))*$M234</f>
        <v>0</v>
      </c>
      <c r="AB234" s="232">
        <f>(VLOOKUP($C234,Incurred_Real!$A$25:$BR$427,Incurred_Real!BE$1,FALSE))*$M234</f>
        <v>0</v>
      </c>
      <c r="AC234" s="232">
        <f>(VLOOKUP($C234,Incurred_Real!$A$25:$BR$427,Incurred_Real!BF$1,FALSE))*$M234</f>
        <v>0</v>
      </c>
      <c r="AD234" s="232">
        <f>(VLOOKUP($C234,Incurred_Real!$A$25:$BR$427,Incurred_Real!BG$1,FALSE))*$M234</f>
        <v>0</v>
      </c>
      <c r="AE234" s="232">
        <f>(VLOOKUP($C234,Incurred_Real!$A$25:$BR$427,Incurred_Real!BH$1,FALSE))*$M234</f>
        <v>0</v>
      </c>
      <c r="AF234" s="232">
        <f>(VLOOKUP($C234,Incurred_Real!$A$25:$BR$427,Incurred_Real!BI$1,FALSE))*$M234</f>
        <v>0</v>
      </c>
      <c r="AG234" s="232">
        <f>(VLOOKUP($C234,Incurred_Real!$A$25:$BR$427,Incurred_Real!BJ$1,FALSE))*$M234</f>
        <v>0</v>
      </c>
      <c r="AH234" s="232">
        <f>(VLOOKUP($C234,Incurred_Real!$A$25:$BR$427,Incurred_Real!BK$1,FALSE))*$M234</f>
        <v>0</v>
      </c>
      <c r="AI234" s="232">
        <f>(VLOOKUP($C234,Incurred_Real!$A$25:$BR$427,Incurred_Real!BL$1,FALSE))*$M234</f>
        <v>0</v>
      </c>
      <c r="AJ234" s="232">
        <f>(VLOOKUP($C234,Incurred_Real!$A$25:$BR$427,Incurred_Real!BM$1,FALSE))*$M234</f>
        <v>0</v>
      </c>
      <c r="AK234" s="232">
        <f>(VLOOKUP($C234,Incurred_Real!$A$25:$BR$427,Incurred_Real!BN$1,FALSE))*$M234</f>
        <v>0</v>
      </c>
      <c r="AL234" s="232">
        <f>(VLOOKUP($C234,Incurred_Real!$A$25:$BR$427,Incurred_Real!BO$1,FALSE))*$M234</f>
        <v>0</v>
      </c>
      <c r="AM234" s="232">
        <f>(VLOOKUP($C234,Incurred_Real!$A$25:$BR$427,Incurred_Real!BP$1,FALSE))*$M234</f>
        <v>0</v>
      </c>
      <c r="AN234" s="232">
        <f>(VLOOKUP($C234,Incurred_Real!$A$25:$BR$427,Incurred_Real!BQ$1,FALSE))*$M234</f>
        <v>0</v>
      </c>
      <c r="AO234" s="232">
        <f>(VLOOKUP($C234,Incurred_Real!$A$25:$BR$427,Incurred_Real!BR$1,FALSE))*$M234</f>
        <v>0</v>
      </c>
      <c r="AP234" s="232">
        <f t="shared" si="25"/>
        <v>718147.95520515728</v>
      </c>
      <c r="AR234" s="232" t="b">
        <f t="shared" si="26"/>
        <v>1</v>
      </c>
    </row>
    <row r="235" spans="3:44" x14ac:dyDescent="0.15">
      <c r="C235" s="11" t="s">
        <v>762</v>
      </c>
      <c r="D235" s="11" t="str">
        <f>VLOOKUP($C235,Incurred_Real!$A$24:$E$376,Incurred_Real!$B$1,FALSE)</f>
        <v>System Integrity Protection Schemes (SIPS)</v>
      </c>
      <c r="E235" s="11" t="str">
        <f>VLOOKUP($C235,Incurred_Real!$A$24:$E$376,Incurred_Real!$D$1,FALSE)</f>
        <v>Security/Compliance</v>
      </c>
      <c r="F235" s="13">
        <f>IF(VLOOKUP($C235,Incurred_Real!$A$25:$AQ$426,Incurred_Real!$AL$1,FALSE)="Commissioned Extra",0,
IF(VLOOKUP($C235,Incurred_Real!$A$25:$AQ$426,Incurred_Real!$AK$1,FALSE)=F$4,VLOOKUP($C235,Incurred_Real!$A$25:$AQ$426,Incurred_Real!$AM$1,FALSE),0))</f>
        <v>0</v>
      </c>
      <c r="G235" s="13">
        <f>IF(VLOOKUP($C235,Incurred_Real!$A$25:$AQ$426,Incurred_Real!$AL$1,FALSE)="Commissioned Extra",0,
IF(VLOOKUP($C235,Incurred_Real!$A$25:$AQ$426,Incurred_Real!$AK$1,FALSE)=G$4,VLOOKUP($C235,Incurred_Real!$A$25:$AQ$426,Incurred_Real!$AM$1,FALSE),0))</f>
        <v>0</v>
      </c>
      <c r="H235" s="13">
        <f>IF(VLOOKUP($C235,Incurred_Real!$A$25:$AQ$426,Incurred_Real!$AL$1,FALSE)="Commissioned Extra",0,
IF(VLOOKUP($C235,Incurred_Real!$A$25:$AQ$426,Incurred_Real!$AK$1,FALSE)=H$4,VLOOKUP($C235,Incurred_Real!$A$25:$AQ$426,Incurred_Real!$AM$1,FALSE),0))</f>
        <v>0</v>
      </c>
      <c r="I235" s="13">
        <f>IF(VLOOKUP($C235,Incurred_Real!$A$25:$AQ$426,Incurred_Real!$AL$1,FALSE)="Commissioned Extra",0,
IF(VLOOKUP($C235,Incurred_Real!$A$25:$AQ$426,Incurred_Real!$AK$1,FALSE)=I$4,VLOOKUP($C235,Incurred_Real!$A$25:$AQ$426,Incurred_Real!$AM$1,FALSE),0))</f>
        <v>0</v>
      </c>
      <c r="J235" s="13">
        <f>IF(VLOOKUP($C235,Incurred_Real!$A$25:$AQ$426,Incurred_Real!$AL$1,FALSE)="Commissioned Extra",0,
IF(VLOOKUP($C235,Incurred_Real!$A$25:$AQ$426,Incurred_Real!$AK$1,FALSE)=J$4,VLOOKUP($C235,Incurred_Real!$A$25:$AQ$426,Incurred_Real!$AM$1,FALSE),0))</f>
        <v>0</v>
      </c>
      <c r="K235" s="13">
        <f>IF(VLOOKUP($C235,Incurred_Real!$A$25:$AQ$426,Incurred_Real!$AL$1,FALSE)="Commissioned Extra",0,
IF(VLOOKUP($C235,Incurred_Real!$A$25:$AQ$426,Incurred_Real!$AK$1,FALSE)=K$4,VLOOKUP($C235,Incurred_Real!$A$25:$AQ$426,Incurred_Real!$AM$1,FALSE),0))</f>
        <v>0</v>
      </c>
      <c r="L235" s="13">
        <f>IF(VLOOKUP($C235,Incurred_Real!$A$25:$AQ$426,Incurred_Real!$AL$1,FALSE)="Commissioned Extra",0,
IF(VLOOKUP($C235,Incurred_Real!$A$25:$AQ$426,Incurred_Real!$AK$1,FALSE)=L$4,VLOOKUP($C235,Incurred_Real!$A$25:$AQ$426,Incurred_Real!$AM$1,FALSE),0))</f>
        <v>0</v>
      </c>
      <c r="M235" s="232">
        <f t="shared" si="23"/>
        <v>0</v>
      </c>
      <c r="N235" s="232" t="str">
        <f t="shared" si="24"/>
        <v/>
      </c>
      <c r="P235" s="232">
        <f>(VLOOKUP($C235,Incurred_Real!$A$25:$BR$427,Incurred_Real!AS$1,FALSE))*$M235</f>
        <v>0</v>
      </c>
      <c r="Q235" s="232">
        <f>(VLOOKUP($C235,Incurred_Real!$A$25:$BR$427,Incurred_Real!AT$1,FALSE))*$M235</f>
        <v>0</v>
      </c>
      <c r="R235" s="232">
        <f>(VLOOKUP($C235,Incurred_Real!$A$25:$BR$427,Incurred_Real!AU$1,FALSE))*$M235</f>
        <v>0</v>
      </c>
      <c r="S235" s="232">
        <f>(VLOOKUP($C235,Incurred_Real!$A$25:$BR$427,Incurred_Real!AV$1,FALSE))*$M235</f>
        <v>0</v>
      </c>
      <c r="T235" s="232">
        <f>(VLOOKUP($C235,Incurred_Real!$A$25:$BR$427,Incurred_Real!AW$1,FALSE))*$M235</f>
        <v>0</v>
      </c>
      <c r="U235" s="232">
        <f>(VLOOKUP($C235,Incurred_Real!$A$25:$BR$427,Incurred_Real!AX$1,FALSE))*$M235</f>
        <v>0</v>
      </c>
      <c r="V235" s="232">
        <f>(VLOOKUP($C235,Incurred_Real!$A$25:$BR$427,Incurred_Real!AY$1,FALSE))*$M235</f>
        <v>0</v>
      </c>
      <c r="W235" s="232">
        <f>(VLOOKUP($C235,Incurred_Real!$A$25:$BR$427,Incurred_Real!AZ$1,FALSE))*$M235</f>
        <v>0</v>
      </c>
      <c r="X235" s="232">
        <f>(VLOOKUP($C235,Incurred_Real!$A$25:$BR$427,Incurred_Real!BA$1,FALSE))*$M235</f>
        <v>0</v>
      </c>
      <c r="Y235" s="232">
        <f>(VLOOKUP($C235,Incurred_Real!$A$25:$BR$427,Incurred_Real!BB$1,FALSE))*$M235</f>
        <v>0</v>
      </c>
      <c r="Z235" s="232">
        <f>(VLOOKUP($C235,Incurred_Real!$A$25:$BR$427,Incurred_Real!BC$1,FALSE))*$M235</f>
        <v>0</v>
      </c>
      <c r="AA235" s="232">
        <f>(VLOOKUP($C235,Incurred_Real!$A$25:$BR$427,Incurred_Real!BD$1,FALSE))*$M235</f>
        <v>0</v>
      </c>
      <c r="AB235" s="232">
        <f>(VLOOKUP($C235,Incurred_Real!$A$25:$BR$427,Incurred_Real!BE$1,FALSE))*$M235</f>
        <v>0</v>
      </c>
      <c r="AC235" s="232">
        <f>(VLOOKUP($C235,Incurred_Real!$A$25:$BR$427,Incurred_Real!BF$1,FALSE))*$M235</f>
        <v>0</v>
      </c>
      <c r="AD235" s="232">
        <f>(VLOOKUP($C235,Incurred_Real!$A$25:$BR$427,Incurred_Real!BG$1,FALSE))*$M235</f>
        <v>0</v>
      </c>
      <c r="AE235" s="232">
        <f>(VLOOKUP($C235,Incurred_Real!$A$25:$BR$427,Incurred_Real!BH$1,FALSE))*$M235</f>
        <v>0</v>
      </c>
      <c r="AF235" s="232">
        <f>(VLOOKUP($C235,Incurred_Real!$A$25:$BR$427,Incurred_Real!BI$1,FALSE))*$M235</f>
        <v>0</v>
      </c>
      <c r="AG235" s="232">
        <f>(VLOOKUP($C235,Incurred_Real!$A$25:$BR$427,Incurred_Real!BJ$1,FALSE))*$M235</f>
        <v>0</v>
      </c>
      <c r="AH235" s="232">
        <f>(VLOOKUP($C235,Incurred_Real!$A$25:$BR$427,Incurred_Real!BK$1,FALSE))*$M235</f>
        <v>0</v>
      </c>
      <c r="AI235" s="232">
        <f>(VLOOKUP($C235,Incurred_Real!$A$25:$BR$427,Incurred_Real!BL$1,FALSE))*$M235</f>
        <v>0</v>
      </c>
      <c r="AJ235" s="232">
        <f>(VLOOKUP($C235,Incurred_Real!$A$25:$BR$427,Incurred_Real!BM$1,FALSE))*$M235</f>
        <v>0</v>
      </c>
      <c r="AK235" s="232">
        <f>(VLOOKUP($C235,Incurred_Real!$A$25:$BR$427,Incurred_Real!BN$1,FALSE))*$M235</f>
        <v>0</v>
      </c>
      <c r="AL235" s="232">
        <f>(VLOOKUP($C235,Incurred_Real!$A$25:$BR$427,Incurred_Real!BO$1,FALSE))*$M235</f>
        <v>0</v>
      </c>
      <c r="AM235" s="232">
        <f>(VLOOKUP($C235,Incurred_Real!$A$25:$BR$427,Incurred_Real!BP$1,FALSE))*$M235</f>
        <v>0</v>
      </c>
      <c r="AN235" s="232">
        <f>(VLOOKUP($C235,Incurred_Real!$A$25:$BR$427,Incurred_Real!BQ$1,FALSE))*$M235</f>
        <v>0</v>
      </c>
      <c r="AO235" s="232">
        <f>(VLOOKUP($C235,Incurred_Real!$A$25:$BR$427,Incurred_Real!BR$1,FALSE))*$M235</f>
        <v>0</v>
      </c>
      <c r="AP235" s="232">
        <f t="shared" si="25"/>
        <v>0</v>
      </c>
      <c r="AR235" s="232" t="b">
        <f t="shared" si="26"/>
        <v>1</v>
      </c>
    </row>
    <row r="236" spans="3:44" x14ac:dyDescent="0.15">
      <c r="C236" s="11" t="s">
        <v>763</v>
      </c>
      <c r="D236" s="11" t="str">
        <f>VLOOKUP($C236,Incurred_Real!$A$24:$E$376,Incurred_Real!$B$1,FALSE)</f>
        <v>Substation Improvements for System Black Conditions</v>
      </c>
      <c r="E236" s="11" t="str">
        <f>VLOOKUP($C236,Incurred_Real!$A$24:$E$376,Incurred_Real!$D$1,FALSE)</f>
        <v>Security/Compliance</v>
      </c>
      <c r="F236" s="13">
        <f>IF(VLOOKUP($C236,Incurred_Real!$A$25:$AQ$426,Incurred_Real!$AL$1,FALSE)="Commissioned Extra",0,
IF(VLOOKUP($C236,Incurred_Real!$A$25:$AQ$426,Incurred_Real!$AK$1,FALSE)=F$4,VLOOKUP($C236,Incurred_Real!$A$25:$AQ$426,Incurred_Real!$AM$1,FALSE),0))</f>
        <v>0</v>
      </c>
      <c r="G236" s="13">
        <f>IF(VLOOKUP($C236,Incurred_Real!$A$25:$AQ$426,Incurred_Real!$AL$1,FALSE)="Commissioned Extra",0,
IF(VLOOKUP($C236,Incurred_Real!$A$25:$AQ$426,Incurred_Real!$AK$1,FALSE)=G$4,VLOOKUP($C236,Incurred_Real!$A$25:$AQ$426,Incurred_Real!$AM$1,FALSE),0))</f>
        <v>0</v>
      </c>
      <c r="H236" s="13">
        <f>IF(VLOOKUP($C236,Incurred_Real!$A$25:$AQ$426,Incurred_Real!$AL$1,FALSE)="Commissioned Extra",0,
IF(VLOOKUP($C236,Incurred_Real!$A$25:$AQ$426,Incurred_Real!$AK$1,FALSE)=H$4,VLOOKUP($C236,Incurred_Real!$A$25:$AQ$426,Incurred_Real!$AM$1,FALSE),0))</f>
        <v>0</v>
      </c>
      <c r="I236" s="13">
        <f>IF(VLOOKUP($C236,Incurred_Real!$A$25:$AQ$426,Incurred_Real!$AL$1,FALSE)="Commissioned Extra",0,
IF(VLOOKUP($C236,Incurred_Real!$A$25:$AQ$426,Incurred_Real!$AK$1,FALSE)=I$4,VLOOKUP($C236,Incurred_Real!$A$25:$AQ$426,Incurred_Real!$AM$1,FALSE),0))</f>
        <v>0</v>
      </c>
      <c r="J236" s="13">
        <f>IF(VLOOKUP($C236,Incurred_Real!$A$25:$AQ$426,Incurred_Real!$AL$1,FALSE)="Commissioned Extra",0,
IF(VLOOKUP($C236,Incurred_Real!$A$25:$AQ$426,Incurred_Real!$AK$1,FALSE)=J$4,VLOOKUP($C236,Incurred_Real!$A$25:$AQ$426,Incurred_Real!$AM$1,FALSE),0))</f>
        <v>0</v>
      </c>
      <c r="K236" s="13">
        <f>IF(VLOOKUP($C236,Incurred_Real!$A$25:$AQ$426,Incurred_Real!$AL$1,FALSE)="Commissioned Extra",0,
IF(VLOOKUP($C236,Incurred_Real!$A$25:$AQ$426,Incurred_Real!$AK$1,FALSE)=K$4,VLOOKUP($C236,Incurred_Real!$A$25:$AQ$426,Incurred_Real!$AM$1,FALSE),0))</f>
        <v>0</v>
      </c>
      <c r="L236" s="13">
        <f>IF(VLOOKUP($C236,Incurred_Real!$A$25:$AQ$426,Incurred_Real!$AL$1,FALSE)="Commissioned Extra",0,
IF(VLOOKUP($C236,Incurred_Real!$A$25:$AQ$426,Incurred_Real!$AK$1,FALSE)=L$4,VLOOKUP($C236,Incurred_Real!$A$25:$AQ$426,Incurred_Real!$AM$1,FALSE),0))</f>
        <v>0</v>
      </c>
      <c r="M236" s="232">
        <f t="shared" si="23"/>
        <v>0</v>
      </c>
      <c r="N236" s="232" t="str">
        <f t="shared" si="24"/>
        <v/>
      </c>
      <c r="P236" s="232">
        <f>(VLOOKUP($C236,Incurred_Real!$A$25:$BR$427,Incurred_Real!AS$1,FALSE))*$M236</f>
        <v>0</v>
      </c>
      <c r="Q236" s="232">
        <f>(VLOOKUP($C236,Incurred_Real!$A$25:$BR$427,Incurred_Real!AT$1,FALSE))*$M236</f>
        <v>0</v>
      </c>
      <c r="R236" s="232">
        <f>(VLOOKUP($C236,Incurred_Real!$A$25:$BR$427,Incurred_Real!AU$1,FALSE))*$M236</f>
        <v>0</v>
      </c>
      <c r="S236" s="232">
        <f>(VLOOKUP($C236,Incurred_Real!$A$25:$BR$427,Incurred_Real!AV$1,FALSE))*$M236</f>
        <v>0</v>
      </c>
      <c r="T236" s="232">
        <f>(VLOOKUP($C236,Incurred_Real!$A$25:$BR$427,Incurred_Real!AW$1,FALSE))*$M236</f>
        <v>0</v>
      </c>
      <c r="U236" s="232">
        <f>(VLOOKUP($C236,Incurred_Real!$A$25:$BR$427,Incurred_Real!AX$1,FALSE))*$M236</f>
        <v>0</v>
      </c>
      <c r="V236" s="232">
        <f>(VLOOKUP($C236,Incurred_Real!$A$25:$BR$427,Incurred_Real!AY$1,FALSE))*$M236</f>
        <v>0</v>
      </c>
      <c r="W236" s="232">
        <f>(VLOOKUP($C236,Incurred_Real!$A$25:$BR$427,Incurred_Real!AZ$1,FALSE))*$M236</f>
        <v>0</v>
      </c>
      <c r="X236" s="232">
        <f>(VLOOKUP($C236,Incurred_Real!$A$25:$BR$427,Incurred_Real!BA$1,FALSE))*$M236</f>
        <v>0</v>
      </c>
      <c r="Y236" s="232">
        <f>(VLOOKUP($C236,Incurred_Real!$A$25:$BR$427,Incurred_Real!BB$1,FALSE))*$M236</f>
        <v>0</v>
      </c>
      <c r="Z236" s="232">
        <f>(VLOOKUP($C236,Incurred_Real!$A$25:$BR$427,Incurred_Real!BC$1,FALSE))*$M236</f>
        <v>0</v>
      </c>
      <c r="AA236" s="232">
        <f>(VLOOKUP($C236,Incurred_Real!$A$25:$BR$427,Incurred_Real!BD$1,FALSE))*$M236</f>
        <v>0</v>
      </c>
      <c r="AB236" s="232">
        <f>(VLOOKUP($C236,Incurred_Real!$A$25:$BR$427,Incurred_Real!BE$1,FALSE))*$M236</f>
        <v>0</v>
      </c>
      <c r="AC236" s="232">
        <f>(VLOOKUP($C236,Incurred_Real!$A$25:$BR$427,Incurred_Real!BF$1,FALSE))*$M236</f>
        <v>0</v>
      </c>
      <c r="AD236" s="232">
        <f>(VLOOKUP($C236,Incurred_Real!$A$25:$BR$427,Incurred_Real!BG$1,FALSE))*$M236</f>
        <v>0</v>
      </c>
      <c r="AE236" s="232">
        <f>(VLOOKUP($C236,Incurred_Real!$A$25:$BR$427,Incurred_Real!BH$1,FALSE))*$M236</f>
        <v>0</v>
      </c>
      <c r="AF236" s="232">
        <f>(VLOOKUP($C236,Incurred_Real!$A$25:$BR$427,Incurred_Real!BI$1,FALSE))*$M236</f>
        <v>0</v>
      </c>
      <c r="AG236" s="232">
        <f>(VLOOKUP($C236,Incurred_Real!$A$25:$BR$427,Incurred_Real!BJ$1,FALSE))*$M236</f>
        <v>0</v>
      </c>
      <c r="AH236" s="232">
        <f>(VLOOKUP($C236,Incurred_Real!$A$25:$BR$427,Incurred_Real!BK$1,FALSE))*$M236</f>
        <v>0</v>
      </c>
      <c r="AI236" s="232">
        <f>(VLOOKUP($C236,Incurred_Real!$A$25:$BR$427,Incurred_Real!BL$1,FALSE))*$M236</f>
        <v>0</v>
      </c>
      <c r="AJ236" s="232">
        <f>(VLOOKUP($C236,Incurred_Real!$A$25:$BR$427,Incurred_Real!BM$1,FALSE))*$M236</f>
        <v>0</v>
      </c>
      <c r="AK236" s="232">
        <f>(VLOOKUP($C236,Incurred_Real!$A$25:$BR$427,Incurred_Real!BN$1,FALSE))*$M236</f>
        <v>0</v>
      </c>
      <c r="AL236" s="232">
        <f>(VLOOKUP($C236,Incurred_Real!$A$25:$BR$427,Incurred_Real!BO$1,FALSE))*$M236</f>
        <v>0</v>
      </c>
      <c r="AM236" s="232">
        <f>(VLOOKUP($C236,Incurred_Real!$A$25:$BR$427,Incurred_Real!BP$1,FALSE))*$M236</f>
        <v>0</v>
      </c>
      <c r="AN236" s="232">
        <f>(VLOOKUP($C236,Incurred_Real!$A$25:$BR$427,Incurred_Real!BQ$1,FALSE))*$M236</f>
        <v>0</v>
      </c>
      <c r="AO236" s="232">
        <f>(VLOOKUP($C236,Incurred_Real!$A$25:$BR$427,Incurred_Real!BR$1,FALSE))*$M236</f>
        <v>0</v>
      </c>
      <c r="AP236" s="232">
        <f t="shared" si="25"/>
        <v>0</v>
      </c>
      <c r="AR236" s="232" t="b">
        <f t="shared" si="26"/>
        <v>1</v>
      </c>
    </row>
    <row r="237" spans="3:44" x14ac:dyDescent="0.15">
      <c r="C237" s="11" t="s">
        <v>764</v>
      </c>
      <c r="D237" s="11" t="str">
        <f>VLOOKUP($C237,Incurred_Real!$A$24:$E$376,Incurred_Real!$B$1,FALSE)</f>
        <v>Substation Environmental Investigation</v>
      </c>
      <c r="E237" s="11" t="str">
        <f>VLOOKUP($C237,Incurred_Real!$A$24:$E$376,Incurred_Real!$D$1,FALSE)</f>
        <v>Security/Compliance</v>
      </c>
      <c r="F237" s="13">
        <f>IF(VLOOKUP($C237,Incurred_Real!$A$25:$AQ$426,Incurred_Real!$AL$1,FALSE)="Commissioned Extra",0,
IF(VLOOKUP($C237,Incurred_Real!$A$25:$AQ$426,Incurred_Real!$AK$1,FALSE)=F$4,VLOOKUP($C237,Incurred_Real!$A$25:$AQ$426,Incurred_Real!$AM$1,FALSE),0))</f>
        <v>0</v>
      </c>
      <c r="G237" s="13">
        <f>IF(VLOOKUP($C237,Incurred_Real!$A$25:$AQ$426,Incurred_Real!$AL$1,FALSE)="Commissioned Extra",0,
IF(VLOOKUP($C237,Incurred_Real!$A$25:$AQ$426,Incurred_Real!$AK$1,FALSE)=G$4,VLOOKUP($C237,Incurred_Real!$A$25:$AQ$426,Incurred_Real!$AM$1,FALSE),0))</f>
        <v>0</v>
      </c>
      <c r="H237" s="13">
        <f>IF(VLOOKUP($C237,Incurred_Real!$A$25:$AQ$426,Incurred_Real!$AL$1,FALSE)="Commissioned Extra",0,
IF(VLOOKUP($C237,Incurred_Real!$A$25:$AQ$426,Incurred_Real!$AK$1,FALSE)=H$4,VLOOKUP($C237,Incurred_Real!$A$25:$AQ$426,Incurred_Real!$AM$1,FALSE),0))</f>
        <v>0</v>
      </c>
      <c r="I237" s="13">
        <f>IF(VLOOKUP($C237,Incurred_Real!$A$25:$AQ$426,Incurred_Real!$AL$1,FALSE)="Commissioned Extra",0,
IF(VLOOKUP($C237,Incurred_Real!$A$25:$AQ$426,Incurred_Real!$AK$1,FALSE)=I$4,VLOOKUP($C237,Incurred_Real!$A$25:$AQ$426,Incurred_Real!$AM$1,FALSE),0))</f>
        <v>0</v>
      </c>
      <c r="J237" s="13">
        <f>IF(VLOOKUP($C237,Incurred_Real!$A$25:$AQ$426,Incurred_Real!$AL$1,FALSE)="Commissioned Extra",0,
IF(VLOOKUP($C237,Incurred_Real!$A$25:$AQ$426,Incurred_Real!$AK$1,FALSE)=J$4,VLOOKUP($C237,Incurred_Real!$A$25:$AQ$426,Incurred_Real!$AM$1,FALSE),0))</f>
        <v>0</v>
      </c>
      <c r="K237" s="13">
        <f>IF(VLOOKUP($C237,Incurred_Real!$A$25:$AQ$426,Incurred_Real!$AL$1,FALSE)="Commissioned Extra",0,
IF(VLOOKUP($C237,Incurred_Real!$A$25:$AQ$426,Incurred_Real!$AK$1,FALSE)=K$4,VLOOKUP($C237,Incurred_Real!$A$25:$AQ$426,Incurred_Real!$AM$1,FALSE),0))</f>
        <v>0</v>
      </c>
      <c r="L237" s="13">
        <f>IF(VLOOKUP($C237,Incurred_Real!$A$25:$AQ$426,Incurred_Real!$AL$1,FALSE)="Commissioned Extra",0,
IF(VLOOKUP($C237,Incurred_Real!$A$25:$AQ$426,Incurred_Real!$AK$1,FALSE)=L$4,VLOOKUP($C237,Incurred_Real!$A$25:$AQ$426,Incurred_Real!$AM$1,FALSE),0))</f>
        <v>0</v>
      </c>
      <c r="M237" s="232">
        <f t="shared" si="23"/>
        <v>0</v>
      </c>
      <c r="N237" s="232" t="str">
        <f t="shared" si="24"/>
        <v/>
      </c>
      <c r="P237" s="232">
        <f>(VLOOKUP($C237,Incurred_Real!$A$25:$BR$427,Incurred_Real!AS$1,FALSE))*$M237</f>
        <v>0</v>
      </c>
      <c r="Q237" s="232">
        <f>(VLOOKUP($C237,Incurred_Real!$A$25:$BR$427,Incurred_Real!AT$1,FALSE))*$M237</f>
        <v>0</v>
      </c>
      <c r="R237" s="232">
        <f>(VLOOKUP($C237,Incurred_Real!$A$25:$BR$427,Incurred_Real!AU$1,FALSE))*$M237</f>
        <v>0</v>
      </c>
      <c r="S237" s="232">
        <f>(VLOOKUP($C237,Incurred_Real!$A$25:$BR$427,Incurred_Real!AV$1,FALSE))*$M237</f>
        <v>0</v>
      </c>
      <c r="T237" s="232">
        <f>(VLOOKUP($C237,Incurred_Real!$A$25:$BR$427,Incurred_Real!AW$1,FALSE))*$M237</f>
        <v>0</v>
      </c>
      <c r="U237" s="232">
        <f>(VLOOKUP($C237,Incurred_Real!$A$25:$BR$427,Incurred_Real!AX$1,FALSE))*$M237</f>
        <v>0</v>
      </c>
      <c r="V237" s="232">
        <f>(VLOOKUP($C237,Incurred_Real!$A$25:$BR$427,Incurred_Real!AY$1,FALSE))*$M237</f>
        <v>0</v>
      </c>
      <c r="W237" s="232">
        <f>(VLOOKUP($C237,Incurred_Real!$A$25:$BR$427,Incurred_Real!AZ$1,FALSE))*$M237</f>
        <v>0</v>
      </c>
      <c r="X237" s="232">
        <f>(VLOOKUP($C237,Incurred_Real!$A$25:$BR$427,Incurred_Real!BA$1,FALSE))*$M237</f>
        <v>0</v>
      </c>
      <c r="Y237" s="232">
        <f>(VLOOKUP($C237,Incurred_Real!$A$25:$BR$427,Incurred_Real!BB$1,FALSE))*$M237</f>
        <v>0</v>
      </c>
      <c r="Z237" s="232">
        <f>(VLOOKUP($C237,Incurred_Real!$A$25:$BR$427,Incurred_Real!BC$1,FALSE))*$M237</f>
        <v>0</v>
      </c>
      <c r="AA237" s="232">
        <f>(VLOOKUP($C237,Incurred_Real!$A$25:$BR$427,Incurred_Real!BD$1,FALSE))*$M237</f>
        <v>0</v>
      </c>
      <c r="AB237" s="232">
        <f>(VLOOKUP($C237,Incurred_Real!$A$25:$BR$427,Incurred_Real!BE$1,FALSE))*$M237</f>
        <v>0</v>
      </c>
      <c r="AC237" s="232">
        <f>(VLOOKUP($C237,Incurred_Real!$A$25:$BR$427,Incurred_Real!BF$1,FALSE))*$M237</f>
        <v>0</v>
      </c>
      <c r="AD237" s="232">
        <f>(VLOOKUP($C237,Incurred_Real!$A$25:$BR$427,Incurred_Real!BG$1,FALSE))*$M237</f>
        <v>0</v>
      </c>
      <c r="AE237" s="232">
        <f>(VLOOKUP($C237,Incurred_Real!$A$25:$BR$427,Incurred_Real!BH$1,FALSE))*$M237</f>
        <v>0</v>
      </c>
      <c r="AF237" s="232">
        <f>(VLOOKUP($C237,Incurred_Real!$A$25:$BR$427,Incurred_Real!BI$1,FALSE))*$M237</f>
        <v>0</v>
      </c>
      <c r="AG237" s="232">
        <f>(VLOOKUP($C237,Incurred_Real!$A$25:$BR$427,Incurred_Real!BJ$1,FALSE))*$M237</f>
        <v>0</v>
      </c>
      <c r="AH237" s="232">
        <f>(VLOOKUP($C237,Incurred_Real!$A$25:$BR$427,Incurred_Real!BK$1,FALSE))*$M237</f>
        <v>0</v>
      </c>
      <c r="AI237" s="232">
        <f>(VLOOKUP($C237,Incurred_Real!$A$25:$BR$427,Incurred_Real!BL$1,FALSE))*$M237</f>
        <v>0</v>
      </c>
      <c r="AJ237" s="232">
        <f>(VLOOKUP($C237,Incurred_Real!$A$25:$BR$427,Incurred_Real!BM$1,FALSE))*$M237</f>
        <v>0</v>
      </c>
      <c r="AK237" s="232">
        <f>(VLOOKUP($C237,Incurred_Real!$A$25:$BR$427,Incurred_Real!BN$1,FALSE))*$M237</f>
        <v>0</v>
      </c>
      <c r="AL237" s="232">
        <f>(VLOOKUP($C237,Incurred_Real!$A$25:$BR$427,Incurred_Real!BO$1,FALSE))*$M237</f>
        <v>0</v>
      </c>
      <c r="AM237" s="232">
        <f>(VLOOKUP($C237,Incurred_Real!$A$25:$BR$427,Incurred_Real!BP$1,FALSE))*$M237</f>
        <v>0</v>
      </c>
      <c r="AN237" s="232">
        <f>(VLOOKUP($C237,Incurred_Real!$A$25:$BR$427,Incurred_Real!BQ$1,FALSE))*$M237</f>
        <v>0</v>
      </c>
      <c r="AO237" s="232">
        <f>(VLOOKUP($C237,Incurred_Real!$A$25:$BR$427,Incurred_Real!BR$1,FALSE))*$M237</f>
        <v>0</v>
      </c>
      <c r="AP237" s="232">
        <f t="shared" si="25"/>
        <v>0</v>
      </c>
      <c r="AR237" s="232" t="b">
        <f t="shared" si="26"/>
        <v>1</v>
      </c>
    </row>
    <row r="238" spans="3:44" x14ac:dyDescent="0.15">
      <c r="C238" s="11" t="s">
        <v>765</v>
      </c>
      <c r="D238" s="11" t="str">
        <f>VLOOKUP($C238,Incurred_Real!$A$24:$E$376,Incurred_Real!$B$1,FALSE)</f>
        <v>NCIPAP South East 275 kV Capacitor Bank</v>
      </c>
      <c r="E238" s="11" t="str">
        <f>VLOOKUP($C238,Incurred_Real!$A$24:$E$376,Incurred_Real!$D$1,FALSE)</f>
        <v>Augmentation</v>
      </c>
      <c r="F238" s="13">
        <f>IF(VLOOKUP($C238,Incurred_Real!$A$25:$AQ$426,Incurred_Real!$AL$1,FALSE)="Commissioned Extra",0,
IF(VLOOKUP($C238,Incurred_Real!$A$25:$AQ$426,Incurred_Real!$AK$1,FALSE)=F$4,VLOOKUP($C238,Incurred_Real!$A$25:$AQ$426,Incurred_Real!$AM$1,FALSE),0))</f>
        <v>0</v>
      </c>
      <c r="G238" s="13">
        <f>IF(VLOOKUP($C238,Incurred_Real!$A$25:$AQ$426,Incurred_Real!$AL$1,FALSE)="Commissioned Extra",0,
IF(VLOOKUP($C238,Incurred_Real!$A$25:$AQ$426,Incurred_Real!$AK$1,FALSE)=G$4,VLOOKUP($C238,Incurred_Real!$A$25:$AQ$426,Incurred_Real!$AM$1,FALSE),0))</f>
        <v>5425439.9546418637</v>
      </c>
      <c r="H238" s="13">
        <f>IF(VLOOKUP($C238,Incurred_Real!$A$25:$AQ$426,Incurred_Real!$AL$1,FALSE)="Commissioned Extra",0,
IF(VLOOKUP($C238,Incurred_Real!$A$25:$AQ$426,Incurred_Real!$AK$1,FALSE)=H$4,VLOOKUP($C238,Incurred_Real!$A$25:$AQ$426,Incurred_Real!$AM$1,FALSE),0))</f>
        <v>0</v>
      </c>
      <c r="I238" s="13">
        <f>IF(VLOOKUP($C238,Incurred_Real!$A$25:$AQ$426,Incurred_Real!$AL$1,FALSE)="Commissioned Extra",0,
IF(VLOOKUP($C238,Incurred_Real!$A$25:$AQ$426,Incurred_Real!$AK$1,FALSE)=I$4,VLOOKUP($C238,Incurred_Real!$A$25:$AQ$426,Incurred_Real!$AM$1,FALSE),0))</f>
        <v>0</v>
      </c>
      <c r="J238" s="13">
        <f>IF(VLOOKUP($C238,Incurred_Real!$A$25:$AQ$426,Incurred_Real!$AL$1,FALSE)="Commissioned Extra",0,
IF(VLOOKUP($C238,Incurred_Real!$A$25:$AQ$426,Incurred_Real!$AK$1,FALSE)=J$4,VLOOKUP($C238,Incurred_Real!$A$25:$AQ$426,Incurred_Real!$AM$1,FALSE),0))</f>
        <v>0</v>
      </c>
      <c r="K238" s="13">
        <f>IF(VLOOKUP($C238,Incurred_Real!$A$25:$AQ$426,Incurred_Real!$AL$1,FALSE)="Commissioned Extra",0,
IF(VLOOKUP($C238,Incurred_Real!$A$25:$AQ$426,Incurred_Real!$AK$1,FALSE)=K$4,VLOOKUP($C238,Incurred_Real!$A$25:$AQ$426,Incurred_Real!$AM$1,FALSE),0))</f>
        <v>0</v>
      </c>
      <c r="L238" s="13">
        <f>IF(VLOOKUP($C238,Incurred_Real!$A$25:$AQ$426,Incurred_Real!$AL$1,FALSE)="Commissioned Extra",0,
IF(VLOOKUP($C238,Incurred_Real!$A$25:$AQ$426,Incurred_Real!$AK$1,FALSE)=L$4,VLOOKUP($C238,Incurred_Real!$A$25:$AQ$426,Incurred_Real!$AM$1,FALSE),0))</f>
        <v>0</v>
      </c>
      <c r="M238" s="232">
        <f t="shared" si="23"/>
        <v>5425439.9546418637</v>
      </c>
      <c r="N238" s="232">
        <f t="shared" si="24"/>
        <v>2023</v>
      </c>
      <c r="P238" s="232">
        <f>(VLOOKUP($C238,Incurred_Real!$A$25:$BR$427,Incurred_Real!AS$1,FALSE))*$M238</f>
        <v>0</v>
      </c>
      <c r="Q238" s="232">
        <f>(VLOOKUP($C238,Incurred_Real!$A$25:$BR$427,Incurred_Real!AT$1,FALSE))*$M238</f>
        <v>0</v>
      </c>
      <c r="R238" s="232">
        <f>(VLOOKUP($C238,Incurred_Real!$A$25:$BR$427,Incurred_Real!AU$1,FALSE))*$M238</f>
        <v>0</v>
      </c>
      <c r="S238" s="232">
        <f>(VLOOKUP($C238,Incurred_Real!$A$25:$BR$427,Incurred_Real!AV$1,FALSE))*$M238</f>
        <v>0</v>
      </c>
      <c r="T238" s="232">
        <f>(VLOOKUP($C238,Incurred_Real!$A$25:$BR$427,Incurred_Real!AW$1,FALSE))*$M238</f>
        <v>0</v>
      </c>
      <c r="U238" s="232">
        <f>(VLOOKUP($C238,Incurred_Real!$A$25:$BR$427,Incurred_Real!AX$1,FALSE))*$M238</f>
        <v>0</v>
      </c>
      <c r="V238" s="232">
        <f>(VLOOKUP($C238,Incurred_Real!$A$25:$BR$427,Incurred_Real!AY$1,FALSE))*$M238</f>
        <v>0</v>
      </c>
      <c r="W238" s="232">
        <f>(VLOOKUP($C238,Incurred_Real!$A$25:$BR$427,Incurred_Real!AZ$1,FALSE))*$M238</f>
        <v>0</v>
      </c>
      <c r="X238" s="232">
        <f>(VLOOKUP($C238,Incurred_Real!$A$25:$BR$427,Incurred_Real!BA$1,FALSE))*$M238</f>
        <v>0</v>
      </c>
      <c r="Y238" s="232">
        <f>(VLOOKUP($C238,Incurred_Real!$A$25:$BR$427,Incurred_Real!BB$1,FALSE))*$M238</f>
        <v>3526535.9705172116</v>
      </c>
      <c r="Z238" s="232">
        <f>(VLOOKUP($C238,Incurred_Real!$A$25:$BR$427,Incurred_Real!BC$1,FALSE))*$M238</f>
        <v>0</v>
      </c>
      <c r="AA238" s="232">
        <f>(VLOOKUP($C238,Incurred_Real!$A$25:$BR$427,Incurred_Real!BD$1,FALSE))*$M238</f>
        <v>596798.39501060499</v>
      </c>
      <c r="AB238" s="232">
        <f>(VLOOKUP($C238,Incurred_Real!$A$25:$BR$427,Incurred_Real!BE$1,FALSE))*$M238</f>
        <v>0</v>
      </c>
      <c r="AC238" s="232">
        <f>(VLOOKUP($C238,Incurred_Real!$A$25:$BR$427,Incurred_Real!BF$1,FALSE))*$M238</f>
        <v>0</v>
      </c>
      <c r="AD238" s="232">
        <f>(VLOOKUP($C238,Incurred_Real!$A$25:$BR$427,Incurred_Real!BG$1,FALSE))*$M238</f>
        <v>1302105.5891140474</v>
      </c>
      <c r="AE238" s="232">
        <f>(VLOOKUP($C238,Incurred_Real!$A$25:$BR$427,Incurred_Real!BH$1,FALSE))*$M238</f>
        <v>0</v>
      </c>
      <c r="AF238" s="232">
        <f>(VLOOKUP($C238,Incurred_Real!$A$25:$BR$427,Incurred_Real!BI$1,FALSE))*$M238</f>
        <v>0</v>
      </c>
      <c r="AG238" s="232">
        <f>(VLOOKUP($C238,Incurred_Real!$A$25:$BR$427,Incurred_Real!BJ$1,FALSE))*$M238</f>
        <v>0</v>
      </c>
      <c r="AH238" s="232">
        <f>(VLOOKUP($C238,Incurred_Real!$A$25:$BR$427,Incurred_Real!BK$1,FALSE))*$M238</f>
        <v>0</v>
      </c>
      <c r="AI238" s="232">
        <f>(VLOOKUP($C238,Incurred_Real!$A$25:$BR$427,Incurred_Real!BL$1,FALSE))*$M238</f>
        <v>0</v>
      </c>
      <c r="AJ238" s="232">
        <f>(VLOOKUP($C238,Incurred_Real!$A$25:$BR$427,Incurred_Real!BM$1,FALSE))*$M238</f>
        <v>0</v>
      </c>
      <c r="AK238" s="232">
        <f>(VLOOKUP($C238,Incurred_Real!$A$25:$BR$427,Incurred_Real!BN$1,FALSE))*$M238</f>
        <v>0</v>
      </c>
      <c r="AL238" s="232">
        <f>(VLOOKUP($C238,Incurred_Real!$A$25:$BR$427,Incurred_Real!BO$1,FALSE))*$M238</f>
        <v>0</v>
      </c>
      <c r="AM238" s="232">
        <f>(VLOOKUP($C238,Incurred_Real!$A$25:$BR$427,Incurred_Real!BP$1,FALSE))*$M238</f>
        <v>0</v>
      </c>
      <c r="AN238" s="232">
        <f>(VLOOKUP($C238,Incurred_Real!$A$25:$BR$427,Incurred_Real!BQ$1,FALSE))*$M238</f>
        <v>0</v>
      </c>
      <c r="AO238" s="232">
        <f>(VLOOKUP($C238,Incurred_Real!$A$25:$BR$427,Incurred_Real!BR$1,FALSE))*$M238</f>
        <v>0</v>
      </c>
      <c r="AP238" s="232">
        <f t="shared" si="25"/>
        <v>5425439.9546418637</v>
      </c>
      <c r="AR238" s="232" t="b">
        <f t="shared" si="26"/>
        <v>1</v>
      </c>
    </row>
    <row r="239" spans="3:44" x14ac:dyDescent="0.15">
      <c r="C239" s="11" t="s">
        <v>778</v>
      </c>
      <c r="D239" s="11" t="str">
        <f>VLOOKUP($C239,Incurred_Real!$A$24:$E$376,Incurred_Real!$B$1,FALSE)</f>
        <v>Spencer Gulf Emergency Bypass Preparation</v>
      </c>
      <c r="E239" s="11" t="str">
        <f>VLOOKUP($C239,Incurred_Real!$A$24:$E$376,Incurred_Real!$D$1,FALSE)</f>
        <v>Security/Compliance</v>
      </c>
      <c r="F239" s="13">
        <f>IF(VLOOKUP($C239,Incurred_Real!$A$25:$AQ$426,Incurred_Real!$AL$1,FALSE)="Commissioned Extra",0,
IF(VLOOKUP($C239,Incurred_Real!$A$25:$AQ$426,Incurred_Real!$AK$1,FALSE)=F$4,VLOOKUP($C239,Incurred_Real!$A$25:$AQ$426,Incurred_Real!$AM$1,FALSE),0))</f>
        <v>0</v>
      </c>
      <c r="G239" s="13">
        <f>IF(VLOOKUP($C239,Incurred_Real!$A$25:$AQ$426,Incurred_Real!$AL$1,FALSE)="Commissioned Extra",0,
IF(VLOOKUP($C239,Incurred_Real!$A$25:$AQ$426,Incurred_Real!$AK$1,FALSE)=G$4,VLOOKUP($C239,Incurred_Real!$A$25:$AQ$426,Incurred_Real!$AM$1,FALSE),0))</f>
        <v>0</v>
      </c>
      <c r="H239" s="13">
        <f>IF(VLOOKUP($C239,Incurred_Real!$A$25:$AQ$426,Incurred_Real!$AL$1,FALSE)="Commissioned Extra",0,
IF(VLOOKUP($C239,Incurred_Real!$A$25:$AQ$426,Incurred_Real!$AK$1,FALSE)=H$4,VLOOKUP($C239,Incurred_Real!$A$25:$AQ$426,Incurred_Real!$AM$1,FALSE),0))</f>
        <v>0</v>
      </c>
      <c r="I239" s="13">
        <f>IF(VLOOKUP($C239,Incurred_Real!$A$25:$AQ$426,Incurred_Real!$AL$1,FALSE)="Commissioned Extra",0,
IF(VLOOKUP($C239,Incurred_Real!$A$25:$AQ$426,Incurred_Real!$AK$1,FALSE)=I$4,VLOOKUP($C239,Incurred_Real!$A$25:$AQ$426,Incurred_Real!$AM$1,FALSE),0))</f>
        <v>0</v>
      </c>
      <c r="J239" s="13">
        <f>IF(VLOOKUP($C239,Incurred_Real!$A$25:$AQ$426,Incurred_Real!$AL$1,FALSE)="Commissioned Extra",0,
IF(VLOOKUP($C239,Incurred_Real!$A$25:$AQ$426,Incurred_Real!$AK$1,FALSE)=J$4,VLOOKUP($C239,Incurred_Real!$A$25:$AQ$426,Incurred_Real!$AM$1,FALSE),0))</f>
        <v>0</v>
      </c>
      <c r="K239" s="13">
        <f>IF(VLOOKUP($C239,Incurred_Real!$A$25:$AQ$426,Incurred_Real!$AL$1,FALSE)="Commissioned Extra",0,
IF(VLOOKUP($C239,Incurred_Real!$A$25:$AQ$426,Incurred_Real!$AK$1,FALSE)=K$4,VLOOKUP($C239,Incurred_Real!$A$25:$AQ$426,Incurred_Real!$AM$1,FALSE),0))</f>
        <v>0</v>
      </c>
      <c r="L239" s="13">
        <f>IF(VLOOKUP($C239,Incurred_Real!$A$25:$AQ$426,Incurred_Real!$AL$1,FALSE)="Commissioned Extra",0,
IF(VLOOKUP($C239,Incurred_Real!$A$25:$AQ$426,Incurred_Real!$AK$1,FALSE)=L$4,VLOOKUP($C239,Incurred_Real!$A$25:$AQ$426,Incurred_Real!$AM$1,FALSE),0))</f>
        <v>0</v>
      </c>
      <c r="M239" s="232">
        <f t="shared" si="23"/>
        <v>0</v>
      </c>
      <c r="N239" s="232" t="str">
        <f t="shared" si="24"/>
        <v/>
      </c>
      <c r="P239" s="232">
        <f>(VLOOKUP($C239,Incurred_Real!$A$25:$BR$427,Incurred_Real!AS$1,FALSE))*$M239</f>
        <v>0</v>
      </c>
      <c r="Q239" s="232">
        <f>(VLOOKUP($C239,Incurred_Real!$A$25:$BR$427,Incurred_Real!AT$1,FALSE))*$M239</f>
        <v>0</v>
      </c>
      <c r="R239" s="232">
        <f>(VLOOKUP($C239,Incurred_Real!$A$25:$BR$427,Incurred_Real!AU$1,FALSE))*$M239</f>
        <v>0</v>
      </c>
      <c r="S239" s="232">
        <f>(VLOOKUP($C239,Incurred_Real!$A$25:$BR$427,Incurred_Real!AV$1,FALSE))*$M239</f>
        <v>0</v>
      </c>
      <c r="T239" s="232">
        <f>(VLOOKUP($C239,Incurred_Real!$A$25:$BR$427,Incurred_Real!AW$1,FALSE))*$M239</f>
        <v>0</v>
      </c>
      <c r="U239" s="232">
        <f>(VLOOKUP($C239,Incurred_Real!$A$25:$BR$427,Incurred_Real!AX$1,FALSE))*$M239</f>
        <v>0</v>
      </c>
      <c r="V239" s="232">
        <f>(VLOOKUP($C239,Incurred_Real!$A$25:$BR$427,Incurred_Real!AY$1,FALSE))*$M239</f>
        <v>0</v>
      </c>
      <c r="W239" s="232">
        <f>(VLOOKUP($C239,Incurred_Real!$A$25:$BR$427,Incurred_Real!AZ$1,FALSE))*$M239</f>
        <v>0</v>
      </c>
      <c r="X239" s="232">
        <f>(VLOOKUP($C239,Incurred_Real!$A$25:$BR$427,Incurred_Real!BA$1,FALSE))*$M239</f>
        <v>0</v>
      </c>
      <c r="Y239" s="232">
        <f>(VLOOKUP($C239,Incurred_Real!$A$25:$BR$427,Incurred_Real!BB$1,FALSE))*$M239</f>
        <v>0</v>
      </c>
      <c r="Z239" s="232">
        <f>(VLOOKUP($C239,Incurred_Real!$A$25:$BR$427,Incurred_Real!BC$1,FALSE))*$M239</f>
        <v>0</v>
      </c>
      <c r="AA239" s="232">
        <f>(VLOOKUP($C239,Incurred_Real!$A$25:$BR$427,Incurred_Real!BD$1,FALSE))*$M239</f>
        <v>0</v>
      </c>
      <c r="AB239" s="232">
        <f>(VLOOKUP($C239,Incurred_Real!$A$25:$BR$427,Incurred_Real!BE$1,FALSE))*$M239</f>
        <v>0</v>
      </c>
      <c r="AC239" s="232">
        <f>(VLOOKUP($C239,Incurred_Real!$A$25:$BR$427,Incurred_Real!BF$1,FALSE))*$M239</f>
        <v>0</v>
      </c>
      <c r="AD239" s="232">
        <f>(VLOOKUP($C239,Incurred_Real!$A$25:$BR$427,Incurred_Real!BG$1,FALSE))*$M239</f>
        <v>0</v>
      </c>
      <c r="AE239" s="232">
        <f>(VLOOKUP($C239,Incurred_Real!$A$25:$BR$427,Incurred_Real!BH$1,FALSE))*$M239</f>
        <v>0</v>
      </c>
      <c r="AF239" s="232">
        <f>(VLOOKUP($C239,Incurred_Real!$A$25:$BR$427,Incurred_Real!BI$1,FALSE))*$M239</f>
        <v>0</v>
      </c>
      <c r="AG239" s="232">
        <f>(VLOOKUP($C239,Incurred_Real!$A$25:$BR$427,Incurred_Real!BJ$1,FALSE))*$M239</f>
        <v>0</v>
      </c>
      <c r="AH239" s="232">
        <f>(VLOOKUP($C239,Incurred_Real!$A$25:$BR$427,Incurred_Real!BK$1,FALSE))*$M239</f>
        <v>0</v>
      </c>
      <c r="AI239" s="232">
        <f>(VLOOKUP($C239,Incurred_Real!$A$25:$BR$427,Incurred_Real!BL$1,FALSE))*$M239</f>
        <v>0</v>
      </c>
      <c r="AJ239" s="232">
        <f>(VLOOKUP($C239,Incurred_Real!$A$25:$BR$427,Incurred_Real!BM$1,FALSE))*$M239</f>
        <v>0</v>
      </c>
      <c r="AK239" s="232">
        <f>(VLOOKUP($C239,Incurred_Real!$A$25:$BR$427,Incurred_Real!BN$1,FALSE))*$M239</f>
        <v>0</v>
      </c>
      <c r="AL239" s="232">
        <f>(VLOOKUP($C239,Incurred_Real!$A$25:$BR$427,Incurred_Real!BO$1,FALSE))*$M239</f>
        <v>0</v>
      </c>
      <c r="AM239" s="232">
        <f>(VLOOKUP($C239,Incurred_Real!$A$25:$BR$427,Incurred_Real!BP$1,FALSE))*$M239</f>
        <v>0</v>
      </c>
      <c r="AN239" s="232">
        <f>(VLOOKUP($C239,Incurred_Real!$A$25:$BR$427,Incurred_Real!BQ$1,FALSE))*$M239</f>
        <v>0</v>
      </c>
      <c r="AO239" s="232">
        <f>(VLOOKUP($C239,Incurred_Real!$A$25:$BR$427,Incurred_Real!BR$1,FALSE))*$M239</f>
        <v>0</v>
      </c>
      <c r="AP239" s="232">
        <f t="shared" si="25"/>
        <v>0</v>
      </c>
      <c r="AR239" s="232" t="b">
        <f t="shared" si="26"/>
        <v>1</v>
      </c>
    </row>
    <row r="240" spans="3:44" x14ac:dyDescent="0.15">
      <c r="C240" s="11" t="s">
        <v>889</v>
      </c>
      <c r="D240" s="11" t="str">
        <f>VLOOKUP($C240,Incurred_Real!$A$24:$E$376,Incurred_Real!$B$1,FALSE)</f>
        <v>Main Grid System Strength Support</v>
      </c>
      <c r="E240" s="11" t="str">
        <f>VLOOKUP($C240,Incurred_Real!$A$24:$E$376,Incurred_Real!$D$1,FALSE)</f>
        <v>Security/Compliance</v>
      </c>
      <c r="F240" s="13">
        <f>IF(VLOOKUP($C240,Incurred_Real!$A$25:$AQ$426,Incurred_Real!$AL$1,FALSE)="Commissioned Extra",0,
IF(VLOOKUP($C240,Incurred_Real!$A$25:$AQ$426,Incurred_Real!$AK$1,FALSE)=F$4,VLOOKUP($C240,Incurred_Real!$A$25:$AQ$426,Incurred_Real!$AM$1,FALSE),0))</f>
        <v>197839203.91751897</v>
      </c>
      <c r="G240" s="13">
        <f>IF(VLOOKUP($C240,Incurred_Real!$A$25:$AQ$426,Incurred_Real!$AL$1,FALSE)="Commissioned Extra",0,
IF(VLOOKUP($C240,Incurred_Real!$A$25:$AQ$426,Incurred_Real!$AK$1,FALSE)=G$4,VLOOKUP($C240,Incurred_Real!$A$25:$AQ$426,Incurred_Real!$AM$1,FALSE),0))</f>
        <v>0</v>
      </c>
      <c r="H240" s="13">
        <f>IF(VLOOKUP($C240,Incurred_Real!$A$25:$AQ$426,Incurred_Real!$AL$1,FALSE)="Commissioned Extra",0,
IF(VLOOKUP($C240,Incurred_Real!$A$25:$AQ$426,Incurred_Real!$AK$1,FALSE)=H$4,VLOOKUP($C240,Incurred_Real!$A$25:$AQ$426,Incurred_Real!$AM$1,FALSE),0))</f>
        <v>0</v>
      </c>
      <c r="I240" s="13">
        <f>IF(VLOOKUP($C240,Incurred_Real!$A$25:$AQ$426,Incurred_Real!$AL$1,FALSE)="Commissioned Extra",0,
IF(VLOOKUP($C240,Incurred_Real!$A$25:$AQ$426,Incurred_Real!$AK$1,FALSE)=I$4,VLOOKUP($C240,Incurred_Real!$A$25:$AQ$426,Incurred_Real!$AM$1,FALSE),0))</f>
        <v>0</v>
      </c>
      <c r="J240" s="13">
        <f>IF(VLOOKUP($C240,Incurred_Real!$A$25:$AQ$426,Incurred_Real!$AL$1,FALSE)="Commissioned Extra",0,
IF(VLOOKUP($C240,Incurred_Real!$A$25:$AQ$426,Incurred_Real!$AK$1,FALSE)=J$4,VLOOKUP($C240,Incurred_Real!$A$25:$AQ$426,Incurred_Real!$AM$1,FALSE),0))</f>
        <v>0</v>
      </c>
      <c r="K240" s="13">
        <f>IF(VLOOKUP($C240,Incurred_Real!$A$25:$AQ$426,Incurred_Real!$AL$1,FALSE)="Commissioned Extra",0,
IF(VLOOKUP($C240,Incurred_Real!$A$25:$AQ$426,Incurred_Real!$AK$1,FALSE)=K$4,VLOOKUP($C240,Incurred_Real!$A$25:$AQ$426,Incurred_Real!$AM$1,FALSE),0))</f>
        <v>0</v>
      </c>
      <c r="L240" s="13">
        <f>IF(VLOOKUP($C240,Incurred_Real!$A$25:$AQ$426,Incurred_Real!$AL$1,FALSE)="Commissioned Extra",0,
IF(VLOOKUP($C240,Incurred_Real!$A$25:$AQ$426,Incurred_Real!$AK$1,FALSE)=L$4,VLOOKUP($C240,Incurred_Real!$A$25:$AQ$426,Incurred_Real!$AM$1,FALSE),0))</f>
        <v>0</v>
      </c>
      <c r="M240" s="232">
        <f t="shared" si="23"/>
        <v>197839203.91751897</v>
      </c>
      <c r="N240" s="232">
        <f t="shared" si="24"/>
        <v>2022</v>
      </c>
      <c r="P240" s="232">
        <f>(VLOOKUP($C240,Incurred_Real!$A$25:$BR$427,Incurred_Real!AS$1,FALSE))*$M240</f>
        <v>0</v>
      </c>
      <c r="Q240" s="232">
        <f>(VLOOKUP($C240,Incurred_Real!$A$25:$BR$427,Incurred_Real!AT$1,FALSE))*$M240</f>
        <v>64682.590647644094</v>
      </c>
      <c r="R240" s="232">
        <f>(VLOOKUP($C240,Incurred_Real!$A$25:$BR$427,Incurred_Real!AU$1,FALSE))*$M240</f>
        <v>0</v>
      </c>
      <c r="S240" s="232">
        <f>(VLOOKUP($C240,Incurred_Real!$A$25:$BR$427,Incurred_Real!AV$1,FALSE))*$M240</f>
        <v>1351846.607885102</v>
      </c>
      <c r="T240" s="232">
        <f>(VLOOKUP($C240,Incurred_Real!$A$25:$BR$427,Incurred_Real!AW$1,FALSE))*$M240</f>
        <v>0</v>
      </c>
      <c r="U240" s="232">
        <f>(VLOOKUP($C240,Incurred_Real!$A$25:$BR$427,Incurred_Real!AX$1,FALSE))*$M240</f>
        <v>365992.44853204349</v>
      </c>
      <c r="V240" s="232">
        <f>(VLOOKUP($C240,Incurred_Real!$A$25:$BR$427,Incurred_Real!AY$1,FALSE))*$M240</f>
        <v>0</v>
      </c>
      <c r="W240" s="232">
        <f>(VLOOKUP($C240,Incurred_Real!$A$25:$BR$427,Incurred_Real!AZ$1,FALSE))*$M240</f>
        <v>0</v>
      </c>
      <c r="X240" s="232">
        <f>(VLOOKUP($C240,Incurred_Real!$A$25:$BR$427,Incurred_Real!BA$1,FALSE))*$M240</f>
        <v>0</v>
      </c>
      <c r="Y240" s="232">
        <f>(VLOOKUP($C240,Incurred_Real!$A$25:$BR$427,Incurred_Real!BB$1,FALSE))*$M240</f>
        <v>29489909.729268864</v>
      </c>
      <c r="Z240" s="232">
        <f>(VLOOKUP($C240,Incurred_Real!$A$25:$BR$427,Incurred_Real!BC$1,FALSE))*$M240</f>
        <v>2899886.2965731998</v>
      </c>
      <c r="AA240" s="232">
        <f>(VLOOKUP($C240,Incurred_Real!$A$25:$BR$427,Incurred_Real!BD$1,FALSE))*$M240</f>
        <v>28555275.320942812</v>
      </c>
      <c r="AB240" s="232">
        <f>(VLOOKUP($C240,Incurred_Real!$A$25:$BR$427,Incurred_Real!BE$1,FALSE))*$M240</f>
        <v>1022189.3341629569</v>
      </c>
      <c r="AC240" s="232">
        <f>(VLOOKUP($C240,Incurred_Real!$A$25:$BR$427,Incurred_Real!BF$1,FALSE))*$M240</f>
        <v>0</v>
      </c>
      <c r="AD240" s="232">
        <f>(VLOOKUP($C240,Incurred_Real!$A$25:$BR$427,Incurred_Real!BG$1,FALSE))*$M240</f>
        <v>11994882.130581278</v>
      </c>
      <c r="AE240" s="232">
        <f>(VLOOKUP($C240,Incurred_Real!$A$25:$BR$427,Incurred_Real!BH$1,FALSE))*$M240</f>
        <v>247729.29764286627</v>
      </c>
      <c r="AF240" s="232">
        <f>(VLOOKUP($C240,Incurred_Real!$A$25:$BR$427,Incurred_Real!BI$1,FALSE))*$M240</f>
        <v>0</v>
      </c>
      <c r="AG240" s="232">
        <f>(VLOOKUP($C240,Incurred_Real!$A$25:$BR$427,Incurred_Real!BJ$1,FALSE))*$M240</f>
        <v>0</v>
      </c>
      <c r="AH240" s="232">
        <f>(VLOOKUP($C240,Incurred_Real!$A$25:$BR$427,Incurred_Real!BK$1,FALSE))*$M240</f>
        <v>0</v>
      </c>
      <c r="AI240" s="232">
        <f>(VLOOKUP($C240,Incurred_Real!$A$25:$BR$427,Incurred_Real!BL$1,FALSE))*$M240</f>
        <v>0</v>
      </c>
      <c r="AJ240" s="232">
        <f>(VLOOKUP($C240,Incurred_Real!$A$25:$BR$427,Incurred_Real!BM$1,FALSE))*$M240</f>
        <v>0</v>
      </c>
      <c r="AK240" s="232">
        <f>(VLOOKUP($C240,Incurred_Real!$A$25:$BR$427,Incurred_Real!BN$1,FALSE))*$M240</f>
        <v>0</v>
      </c>
      <c r="AL240" s="232">
        <f>(VLOOKUP($C240,Incurred_Real!$A$25:$BR$427,Incurred_Real!BO$1,FALSE))*$M240</f>
        <v>0</v>
      </c>
      <c r="AM240" s="232">
        <f>(VLOOKUP($C240,Incurred_Real!$A$25:$BR$427,Incurred_Real!BP$1,FALSE))*$M240</f>
        <v>0</v>
      </c>
      <c r="AN240" s="232">
        <f>(VLOOKUP($C240,Incurred_Real!$A$25:$BR$427,Incurred_Real!BQ$1,FALSE))*$M240</f>
        <v>120881257.66734593</v>
      </c>
      <c r="AO240" s="232">
        <f>(VLOOKUP($C240,Incurred_Real!$A$25:$BR$427,Incurred_Real!BR$1,FALSE))*$M240</f>
        <v>965552.49393628596</v>
      </c>
      <c r="AP240" s="232">
        <f t="shared" si="25"/>
        <v>197839203.917519</v>
      </c>
      <c r="AR240" s="232" t="b">
        <f t="shared" si="26"/>
        <v>1</v>
      </c>
    </row>
    <row r="241" spans="3:44" x14ac:dyDescent="0.15">
      <c r="C241" s="11" t="s">
        <v>880</v>
      </c>
      <c r="D241" s="11" t="str">
        <f>VLOOKUP($C241,Incurred_Real!$A$24:$E$376,Incurred_Real!$B$1,FALSE)</f>
        <v>Davenport-Pimba 132 kV Line Low Span Uprating</v>
      </c>
      <c r="E241" s="11" t="str">
        <f>VLOOKUP($C241,Incurred_Real!$A$24:$E$376,Incurred_Real!$D$1,FALSE)</f>
        <v>Refurbishment</v>
      </c>
      <c r="F241" s="13">
        <f>IF(VLOOKUP($C241,Incurred_Real!$A$25:$AQ$426,Incurred_Real!$AL$1,FALSE)="Commissioned Extra",0,
IF(VLOOKUP($C241,Incurred_Real!$A$25:$AQ$426,Incurred_Real!$AK$1,FALSE)=F$4,VLOOKUP($C241,Incurred_Real!$A$25:$AQ$426,Incurred_Real!$AM$1,FALSE),0))</f>
        <v>0</v>
      </c>
      <c r="G241" s="13">
        <f>IF(VLOOKUP($C241,Incurred_Real!$A$25:$AQ$426,Incurred_Real!$AL$1,FALSE)="Commissioned Extra",0,
IF(VLOOKUP($C241,Incurred_Real!$A$25:$AQ$426,Incurred_Real!$AK$1,FALSE)=G$4,VLOOKUP($C241,Incurred_Real!$A$25:$AQ$426,Incurred_Real!$AM$1,FALSE),0))</f>
        <v>0</v>
      </c>
      <c r="H241" s="13">
        <f>IF(VLOOKUP($C241,Incurred_Real!$A$25:$AQ$426,Incurred_Real!$AL$1,FALSE)="Commissioned Extra",0,
IF(VLOOKUP($C241,Incurred_Real!$A$25:$AQ$426,Incurred_Real!$AK$1,FALSE)=H$4,VLOOKUP($C241,Incurred_Real!$A$25:$AQ$426,Incurred_Real!$AM$1,FALSE),0))</f>
        <v>0</v>
      </c>
      <c r="I241" s="13">
        <f>IF(VLOOKUP($C241,Incurred_Real!$A$25:$AQ$426,Incurred_Real!$AL$1,FALSE)="Commissioned Extra",0,
IF(VLOOKUP($C241,Incurred_Real!$A$25:$AQ$426,Incurred_Real!$AK$1,FALSE)=I$4,VLOOKUP($C241,Incurred_Real!$A$25:$AQ$426,Incurred_Real!$AM$1,FALSE),0))</f>
        <v>0</v>
      </c>
      <c r="J241" s="13">
        <f>IF(VLOOKUP($C241,Incurred_Real!$A$25:$AQ$426,Incurred_Real!$AL$1,FALSE)="Commissioned Extra",0,
IF(VLOOKUP($C241,Incurred_Real!$A$25:$AQ$426,Incurred_Real!$AK$1,FALSE)=J$4,VLOOKUP($C241,Incurred_Real!$A$25:$AQ$426,Incurred_Real!$AM$1,FALSE),0))</f>
        <v>0</v>
      </c>
      <c r="K241" s="13">
        <f>IF(VLOOKUP($C241,Incurred_Real!$A$25:$AQ$426,Incurred_Real!$AL$1,FALSE)="Commissioned Extra",0,
IF(VLOOKUP($C241,Incurred_Real!$A$25:$AQ$426,Incurred_Real!$AK$1,FALSE)=K$4,VLOOKUP($C241,Incurred_Real!$A$25:$AQ$426,Incurred_Real!$AM$1,FALSE),0))</f>
        <v>0</v>
      </c>
      <c r="L241" s="13">
        <f>IF(VLOOKUP($C241,Incurred_Real!$A$25:$AQ$426,Incurred_Real!$AL$1,FALSE)="Commissioned Extra",0,
IF(VLOOKUP($C241,Incurred_Real!$A$25:$AQ$426,Incurred_Real!$AK$1,FALSE)=L$4,VLOOKUP($C241,Incurred_Real!$A$25:$AQ$426,Incurred_Real!$AM$1,FALSE),0))</f>
        <v>0</v>
      </c>
      <c r="M241" s="232">
        <f t="shared" si="23"/>
        <v>0</v>
      </c>
      <c r="N241" s="232" t="str">
        <f t="shared" si="24"/>
        <v/>
      </c>
      <c r="P241" s="232">
        <f>(VLOOKUP($C241,Incurred_Real!$A$25:$BR$427,Incurred_Real!AS$1,FALSE))*$M241</f>
        <v>0</v>
      </c>
      <c r="Q241" s="232">
        <f>(VLOOKUP($C241,Incurred_Real!$A$25:$BR$427,Incurred_Real!AT$1,FALSE))*$M241</f>
        <v>0</v>
      </c>
      <c r="R241" s="232">
        <f>(VLOOKUP($C241,Incurred_Real!$A$25:$BR$427,Incurred_Real!AU$1,FALSE))*$M241</f>
        <v>0</v>
      </c>
      <c r="S241" s="232">
        <f>(VLOOKUP($C241,Incurred_Real!$A$25:$BR$427,Incurred_Real!AV$1,FALSE))*$M241</f>
        <v>0</v>
      </c>
      <c r="T241" s="232">
        <f>(VLOOKUP($C241,Incurred_Real!$A$25:$BR$427,Incurred_Real!AW$1,FALSE))*$M241</f>
        <v>0</v>
      </c>
      <c r="U241" s="232">
        <f>(VLOOKUP($C241,Incurred_Real!$A$25:$BR$427,Incurred_Real!AX$1,FALSE))*$M241</f>
        <v>0</v>
      </c>
      <c r="V241" s="232">
        <f>(VLOOKUP($C241,Incurred_Real!$A$25:$BR$427,Incurred_Real!AY$1,FALSE))*$M241</f>
        <v>0</v>
      </c>
      <c r="W241" s="232">
        <f>(VLOOKUP($C241,Incurred_Real!$A$25:$BR$427,Incurred_Real!AZ$1,FALSE))*$M241</f>
        <v>0</v>
      </c>
      <c r="X241" s="232">
        <f>(VLOOKUP($C241,Incurred_Real!$A$25:$BR$427,Incurred_Real!BA$1,FALSE))*$M241</f>
        <v>0</v>
      </c>
      <c r="Y241" s="232">
        <f>(VLOOKUP($C241,Incurred_Real!$A$25:$BR$427,Incurred_Real!BB$1,FALSE))*$M241</f>
        <v>0</v>
      </c>
      <c r="Z241" s="232">
        <f>(VLOOKUP($C241,Incurred_Real!$A$25:$BR$427,Incurred_Real!BC$1,FALSE))*$M241</f>
        <v>0</v>
      </c>
      <c r="AA241" s="232">
        <f>(VLOOKUP($C241,Incurred_Real!$A$25:$BR$427,Incurred_Real!BD$1,FALSE))*$M241</f>
        <v>0</v>
      </c>
      <c r="AB241" s="232">
        <f>(VLOOKUP($C241,Incurred_Real!$A$25:$BR$427,Incurred_Real!BE$1,FALSE))*$M241</f>
        <v>0</v>
      </c>
      <c r="AC241" s="232">
        <f>(VLOOKUP($C241,Incurred_Real!$A$25:$BR$427,Incurred_Real!BF$1,FALSE))*$M241</f>
        <v>0</v>
      </c>
      <c r="AD241" s="232">
        <f>(VLOOKUP($C241,Incurred_Real!$A$25:$BR$427,Incurred_Real!BG$1,FALSE))*$M241</f>
        <v>0</v>
      </c>
      <c r="AE241" s="232">
        <f>(VLOOKUP($C241,Incurred_Real!$A$25:$BR$427,Incurred_Real!BH$1,FALSE))*$M241</f>
        <v>0</v>
      </c>
      <c r="AF241" s="232">
        <f>(VLOOKUP($C241,Incurred_Real!$A$25:$BR$427,Incurred_Real!BI$1,FALSE))*$M241</f>
        <v>0</v>
      </c>
      <c r="AG241" s="232">
        <f>(VLOOKUP($C241,Incurred_Real!$A$25:$BR$427,Incurred_Real!BJ$1,FALSE))*$M241</f>
        <v>0</v>
      </c>
      <c r="AH241" s="232">
        <f>(VLOOKUP($C241,Incurred_Real!$A$25:$BR$427,Incurred_Real!BK$1,FALSE))*$M241</f>
        <v>0</v>
      </c>
      <c r="AI241" s="232">
        <f>(VLOOKUP($C241,Incurred_Real!$A$25:$BR$427,Incurred_Real!BL$1,FALSE))*$M241</f>
        <v>0</v>
      </c>
      <c r="AJ241" s="232">
        <f>(VLOOKUP($C241,Incurred_Real!$A$25:$BR$427,Incurred_Real!BM$1,FALSE))*$M241</f>
        <v>0</v>
      </c>
      <c r="AK241" s="232">
        <f>(VLOOKUP($C241,Incurred_Real!$A$25:$BR$427,Incurred_Real!BN$1,FALSE))*$M241</f>
        <v>0</v>
      </c>
      <c r="AL241" s="232">
        <f>(VLOOKUP($C241,Incurred_Real!$A$25:$BR$427,Incurred_Real!BO$1,FALSE))*$M241</f>
        <v>0</v>
      </c>
      <c r="AM241" s="232">
        <f>(VLOOKUP($C241,Incurred_Real!$A$25:$BR$427,Incurred_Real!BP$1,FALSE))*$M241</f>
        <v>0</v>
      </c>
      <c r="AN241" s="232">
        <f>(VLOOKUP($C241,Incurred_Real!$A$25:$BR$427,Incurred_Real!BQ$1,FALSE))*$M241</f>
        <v>0</v>
      </c>
      <c r="AO241" s="232">
        <f>(VLOOKUP($C241,Incurred_Real!$A$25:$BR$427,Incurred_Real!BR$1,FALSE))*$M241</f>
        <v>0</v>
      </c>
      <c r="AP241" s="232">
        <f t="shared" si="25"/>
        <v>0</v>
      </c>
      <c r="AR241" s="232" t="b">
        <f t="shared" si="26"/>
        <v>1</v>
      </c>
    </row>
    <row r="242" spans="3:44" x14ac:dyDescent="0.15">
      <c r="C242" s="11" t="s">
        <v>876</v>
      </c>
      <c r="D242" s="11" t="str">
        <f>VLOOKUP($C242,Incurred_Real!$A$24:$E$376,Incurred_Real!$B$1,FALSE)</f>
        <v>Group Corporate Financial Model Replacement</v>
      </c>
      <c r="E242" s="11" t="str">
        <f>VLOOKUP($C242,Incurred_Real!$A$24:$E$376,Incurred_Real!$D$1,FALSE)</f>
        <v>Information Technology</v>
      </c>
      <c r="F242" s="13">
        <f>IF(VLOOKUP($C242,Incurred_Real!$A$25:$AQ$426,Incurred_Real!$AL$1,FALSE)="Commissioned Extra",0,
IF(VLOOKUP($C242,Incurred_Real!$A$25:$AQ$426,Incurred_Real!$AK$1,FALSE)=F$4,VLOOKUP($C242,Incurred_Real!$A$25:$AQ$426,Incurred_Real!$AM$1,FALSE),0))</f>
        <v>0</v>
      </c>
      <c r="G242" s="13">
        <f>IF(VLOOKUP($C242,Incurred_Real!$A$25:$AQ$426,Incurred_Real!$AL$1,FALSE)="Commissioned Extra",0,
IF(VLOOKUP($C242,Incurred_Real!$A$25:$AQ$426,Incurred_Real!$AK$1,FALSE)=G$4,VLOOKUP($C242,Incurred_Real!$A$25:$AQ$426,Incurred_Real!$AM$1,FALSE),0))</f>
        <v>0</v>
      </c>
      <c r="H242" s="13">
        <f>IF(VLOOKUP($C242,Incurred_Real!$A$25:$AQ$426,Incurred_Real!$AL$1,FALSE)="Commissioned Extra",0,
IF(VLOOKUP($C242,Incurred_Real!$A$25:$AQ$426,Incurred_Real!$AK$1,FALSE)=H$4,VLOOKUP($C242,Incurred_Real!$A$25:$AQ$426,Incurred_Real!$AM$1,FALSE),0))</f>
        <v>0</v>
      </c>
      <c r="I242" s="13">
        <f>IF(VLOOKUP($C242,Incurred_Real!$A$25:$AQ$426,Incurred_Real!$AL$1,FALSE)="Commissioned Extra",0,
IF(VLOOKUP($C242,Incurred_Real!$A$25:$AQ$426,Incurred_Real!$AK$1,FALSE)=I$4,VLOOKUP($C242,Incurred_Real!$A$25:$AQ$426,Incurred_Real!$AM$1,FALSE),0))</f>
        <v>0</v>
      </c>
      <c r="J242" s="13">
        <f>IF(VLOOKUP($C242,Incurred_Real!$A$25:$AQ$426,Incurred_Real!$AL$1,FALSE)="Commissioned Extra",0,
IF(VLOOKUP($C242,Incurred_Real!$A$25:$AQ$426,Incurred_Real!$AK$1,FALSE)=J$4,VLOOKUP($C242,Incurred_Real!$A$25:$AQ$426,Incurred_Real!$AM$1,FALSE),0))</f>
        <v>0</v>
      </c>
      <c r="K242" s="13">
        <f>IF(VLOOKUP($C242,Incurred_Real!$A$25:$AQ$426,Incurred_Real!$AL$1,FALSE)="Commissioned Extra",0,
IF(VLOOKUP($C242,Incurred_Real!$A$25:$AQ$426,Incurred_Real!$AK$1,FALSE)=K$4,VLOOKUP($C242,Incurred_Real!$A$25:$AQ$426,Incurred_Real!$AM$1,FALSE),0))</f>
        <v>0</v>
      </c>
      <c r="L242" s="13">
        <f>IF(VLOOKUP($C242,Incurred_Real!$A$25:$AQ$426,Incurred_Real!$AL$1,FALSE)="Commissioned Extra",0,
IF(VLOOKUP($C242,Incurred_Real!$A$25:$AQ$426,Incurred_Real!$AK$1,FALSE)=L$4,VLOOKUP($C242,Incurred_Real!$A$25:$AQ$426,Incurred_Real!$AM$1,FALSE),0))</f>
        <v>0</v>
      </c>
      <c r="M242" s="232">
        <f t="shared" si="23"/>
        <v>0</v>
      </c>
      <c r="N242" s="232" t="str">
        <f t="shared" si="24"/>
        <v/>
      </c>
      <c r="P242" s="232">
        <f>(VLOOKUP($C242,Incurred_Real!$A$25:$BR$427,Incurred_Real!AS$1,FALSE))*$M242</f>
        <v>0</v>
      </c>
      <c r="Q242" s="232">
        <f>(VLOOKUP($C242,Incurred_Real!$A$25:$BR$427,Incurred_Real!AT$1,FALSE))*$M242</f>
        <v>0</v>
      </c>
      <c r="R242" s="232">
        <f>(VLOOKUP($C242,Incurred_Real!$A$25:$BR$427,Incurred_Real!AU$1,FALSE))*$M242</f>
        <v>0</v>
      </c>
      <c r="S242" s="232">
        <f>(VLOOKUP($C242,Incurred_Real!$A$25:$BR$427,Incurred_Real!AV$1,FALSE))*$M242</f>
        <v>0</v>
      </c>
      <c r="T242" s="232">
        <f>(VLOOKUP($C242,Incurred_Real!$A$25:$BR$427,Incurred_Real!AW$1,FALSE))*$M242</f>
        <v>0</v>
      </c>
      <c r="U242" s="232">
        <f>(VLOOKUP($C242,Incurred_Real!$A$25:$BR$427,Incurred_Real!AX$1,FALSE))*$M242</f>
        <v>0</v>
      </c>
      <c r="V242" s="232">
        <f>(VLOOKUP($C242,Incurred_Real!$A$25:$BR$427,Incurred_Real!AY$1,FALSE))*$M242</f>
        <v>0</v>
      </c>
      <c r="W242" s="232">
        <f>(VLOOKUP($C242,Incurred_Real!$A$25:$BR$427,Incurred_Real!AZ$1,FALSE))*$M242</f>
        <v>0</v>
      </c>
      <c r="X242" s="232">
        <f>(VLOOKUP($C242,Incurred_Real!$A$25:$BR$427,Incurred_Real!BA$1,FALSE))*$M242</f>
        <v>0</v>
      </c>
      <c r="Y242" s="232">
        <f>(VLOOKUP($C242,Incurred_Real!$A$25:$BR$427,Incurred_Real!BB$1,FALSE))*$M242</f>
        <v>0</v>
      </c>
      <c r="Z242" s="232">
        <f>(VLOOKUP($C242,Incurred_Real!$A$25:$BR$427,Incurred_Real!BC$1,FALSE))*$M242</f>
        <v>0</v>
      </c>
      <c r="AA242" s="232">
        <f>(VLOOKUP($C242,Incurred_Real!$A$25:$BR$427,Incurred_Real!BD$1,FALSE))*$M242</f>
        <v>0</v>
      </c>
      <c r="AB242" s="232">
        <f>(VLOOKUP($C242,Incurred_Real!$A$25:$BR$427,Incurred_Real!BE$1,FALSE))*$M242</f>
        <v>0</v>
      </c>
      <c r="AC242" s="232">
        <f>(VLOOKUP($C242,Incurred_Real!$A$25:$BR$427,Incurred_Real!BF$1,FALSE))*$M242</f>
        <v>0</v>
      </c>
      <c r="AD242" s="232">
        <f>(VLOOKUP($C242,Incurred_Real!$A$25:$BR$427,Incurred_Real!BG$1,FALSE))*$M242</f>
        <v>0</v>
      </c>
      <c r="AE242" s="232">
        <f>(VLOOKUP($C242,Incurred_Real!$A$25:$BR$427,Incurred_Real!BH$1,FALSE))*$M242</f>
        <v>0</v>
      </c>
      <c r="AF242" s="232">
        <f>(VLOOKUP($C242,Incurred_Real!$A$25:$BR$427,Incurred_Real!BI$1,FALSE))*$M242</f>
        <v>0</v>
      </c>
      <c r="AG242" s="232">
        <f>(VLOOKUP($C242,Incurred_Real!$A$25:$BR$427,Incurred_Real!BJ$1,FALSE))*$M242</f>
        <v>0</v>
      </c>
      <c r="AH242" s="232">
        <f>(VLOOKUP($C242,Incurred_Real!$A$25:$BR$427,Incurred_Real!BK$1,FALSE))*$M242</f>
        <v>0</v>
      </c>
      <c r="AI242" s="232">
        <f>(VLOOKUP($C242,Incurred_Real!$A$25:$BR$427,Incurred_Real!BL$1,FALSE))*$M242</f>
        <v>0</v>
      </c>
      <c r="AJ242" s="232">
        <f>(VLOOKUP($C242,Incurred_Real!$A$25:$BR$427,Incurred_Real!BM$1,FALSE))*$M242</f>
        <v>0</v>
      </c>
      <c r="AK242" s="232">
        <f>(VLOOKUP($C242,Incurred_Real!$A$25:$BR$427,Incurred_Real!BN$1,FALSE))*$M242</f>
        <v>0</v>
      </c>
      <c r="AL242" s="232">
        <f>(VLOOKUP($C242,Incurred_Real!$A$25:$BR$427,Incurred_Real!BO$1,FALSE))*$M242</f>
        <v>0</v>
      </c>
      <c r="AM242" s="232">
        <f>(VLOOKUP($C242,Incurred_Real!$A$25:$BR$427,Incurred_Real!BP$1,FALSE))*$M242</f>
        <v>0</v>
      </c>
      <c r="AN242" s="232">
        <f>(VLOOKUP($C242,Incurred_Real!$A$25:$BR$427,Incurred_Real!BQ$1,FALSE))*$M242</f>
        <v>0</v>
      </c>
      <c r="AO242" s="232">
        <f>(VLOOKUP($C242,Incurred_Real!$A$25:$BR$427,Incurred_Real!BR$1,FALSE))*$M242</f>
        <v>0</v>
      </c>
      <c r="AP242" s="232">
        <f t="shared" si="25"/>
        <v>0</v>
      </c>
      <c r="AR242" s="232" t="b">
        <f t="shared" si="26"/>
        <v>1</v>
      </c>
    </row>
    <row r="243" spans="3:44" x14ac:dyDescent="0.15">
      <c r="C243" s="11" t="s">
        <v>881</v>
      </c>
      <c r="D243" s="11" t="str">
        <f>VLOOKUP($C243,Incurred_Real!$A$24:$E$376,Incurred_Real!$B$1,FALSE)</f>
        <v>F1919 and F1920 Tower Replacement</v>
      </c>
      <c r="E243" s="11" t="str">
        <f>VLOOKUP($C243,Incurred_Real!$A$24:$E$376,Incurred_Real!$D$1,FALSE)</f>
        <v>Replacement</v>
      </c>
      <c r="F243" s="13">
        <f>IF(VLOOKUP($C243,Incurred_Real!$A$25:$AQ$426,Incurred_Real!$AL$1,FALSE)="Commissioned Extra",0,
IF(VLOOKUP($C243,Incurred_Real!$A$25:$AQ$426,Incurred_Real!$AK$1,FALSE)=F$4,VLOOKUP($C243,Incurred_Real!$A$25:$AQ$426,Incurred_Real!$AM$1,FALSE),0))</f>
        <v>0</v>
      </c>
      <c r="G243" s="13">
        <f>IF(VLOOKUP($C243,Incurred_Real!$A$25:$AQ$426,Incurred_Real!$AL$1,FALSE)="Commissioned Extra",0,
IF(VLOOKUP($C243,Incurred_Real!$A$25:$AQ$426,Incurred_Real!$AK$1,FALSE)=G$4,VLOOKUP($C243,Incurred_Real!$A$25:$AQ$426,Incurred_Real!$AM$1,FALSE),0))</f>
        <v>0</v>
      </c>
      <c r="H243" s="13">
        <f>IF(VLOOKUP($C243,Incurred_Real!$A$25:$AQ$426,Incurred_Real!$AL$1,FALSE)="Commissioned Extra",0,
IF(VLOOKUP($C243,Incurred_Real!$A$25:$AQ$426,Incurred_Real!$AK$1,FALSE)=H$4,VLOOKUP($C243,Incurred_Real!$A$25:$AQ$426,Incurred_Real!$AM$1,FALSE),0))</f>
        <v>0</v>
      </c>
      <c r="I243" s="13">
        <f>IF(VLOOKUP($C243,Incurred_Real!$A$25:$AQ$426,Incurred_Real!$AL$1,FALSE)="Commissioned Extra",0,
IF(VLOOKUP($C243,Incurred_Real!$A$25:$AQ$426,Incurred_Real!$AK$1,FALSE)=I$4,VLOOKUP($C243,Incurred_Real!$A$25:$AQ$426,Incurred_Real!$AM$1,FALSE),0))</f>
        <v>0</v>
      </c>
      <c r="J243" s="13">
        <f>IF(VLOOKUP($C243,Incurred_Real!$A$25:$AQ$426,Incurred_Real!$AL$1,FALSE)="Commissioned Extra",0,
IF(VLOOKUP($C243,Incurred_Real!$A$25:$AQ$426,Incurred_Real!$AK$1,FALSE)=J$4,VLOOKUP($C243,Incurred_Real!$A$25:$AQ$426,Incurred_Real!$AM$1,FALSE),0))</f>
        <v>0</v>
      </c>
      <c r="K243" s="13">
        <f>IF(VLOOKUP($C243,Incurred_Real!$A$25:$AQ$426,Incurred_Real!$AL$1,FALSE)="Commissioned Extra",0,
IF(VLOOKUP($C243,Incurred_Real!$A$25:$AQ$426,Incurred_Real!$AK$1,FALSE)=K$4,VLOOKUP($C243,Incurred_Real!$A$25:$AQ$426,Incurred_Real!$AM$1,FALSE),0))</f>
        <v>0</v>
      </c>
      <c r="L243" s="13">
        <f>IF(VLOOKUP($C243,Incurred_Real!$A$25:$AQ$426,Incurred_Real!$AL$1,FALSE)="Commissioned Extra",0,
IF(VLOOKUP($C243,Incurred_Real!$A$25:$AQ$426,Incurred_Real!$AK$1,FALSE)=L$4,VLOOKUP($C243,Incurred_Real!$A$25:$AQ$426,Incurred_Real!$AM$1,FALSE),0))</f>
        <v>0</v>
      </c>
      <c r="M243" s="232">
        <f t="shared" si="23"/>
        <v>0</v>
      </c>
      <c r="N243" s="232" t="str">
        <f t="shared" si="24"/>
        <v/>
      </c>
      <c r="P243" s="232">
        <f>(VLOOKUP($C243,Incurred_Real!$A$25:$BR$427,Incurred_Real!AS$1,FALSE))*$M243</f>
        <v>0</v>
      </c>
      <c r="Q243" s="232">
        <f>(VLOOKUP($C243,Incurred_Real!$A$25:$BR$427,Incurred_Real!AT$1,FALSE))*$M243</f>
        <v>0</v>
      </c>
      <c r="R243" s="232">
        <f>(VLOOKUP($C243,Incurred_Real!$A$25:$BR$427,Incurred_Real!AU$1,FALSE))*$M243</f>
        <v>0</v>
      </c>
      <c r="S243" s="232">
        <f>(VLOOKUP($C243,Incurred_Real!$A$25:$BR$427,Incurred_Real!AV$1,FALSE))*$M243</f>
        <v>0</v>
      </c>
      <c r="T243" s="232">
        <f>(VLOOKUP($C243,Incurred_Real!$A$25:$BR$427,Incurred_Real!AW$1,FALSE))*$M243</f>
        <v>0</v>
      </c>
      <c r="U243" s="232">
        <f>(VLOOKUP($C243,Incurred_Real!$A$25:$BR$427,Incurred_Real!AX$1,FALSE))*$M243</f>
        <v>0</v>
      </c>
      <c r="V243" s="232">
        <f>(VLOOKUP($C243,Incurred_Real!$A$25:$BR$427,Incurred_Real!AY$1,FALSE))*$M243</f>
        <v>0</v>
      </c>
      <c r="W243" s="232">
        <f>(VLOOKUP($C243,Incurred_Real!$A$25:$BR$427,Incurred_Real!AZ$1,FALSE))*$M243</f>
        <v>0</v>
      </c>
      <c r="X243" s="232">
        <f>(VLOOKUP($C243,Incurred_Real!$A$25:$BR$427,Incurred_Real!BA$1,FALSE))*$M243</f>
        <v>0</v>
      </c>
      <c r="Y243" s="232">
        <f>(VLOOKUP($C243,Incurred_Real!$A$25:$BR$427,Incurred_Real!BB$1,FALSE))*$M243</f>
        <v>0</v>
      </c>
      <c r="Z243" s="232">
        <f>(VLOOKUP($C243,Incurred_Real!$A$25:$BR$427,Incurred_Real!BC$1,FALSE))*$M243</f>
        <v>0</v>
      </c>
      <c r="AA243" s="232">
        <f>(VLOOKUP($C243,Incurred_Real!$A$25:$BR$427,Incurred_Real!BD$1,FALSE))*$M243</f>
        <v>0</v>
      </c>
      <c r="AB243" s="232">
        <f>(VLOOKUP($C243,Incurred_Real!$A$25:$BR$427,Incurred_Real!BE$1,FALSE))*$M243</f>
        <v>0</v>
      </c>
      <c r="AC243" s="232">
        <f>(VLOOKUP($C243,Incurred_Real!$A$25:$BR$427,Incurred_Real!BF$1,FALSE))*$M243</f>
        <v>0</v>
      </c>
      <c r="AD243" s="232">
        <f>(VLOOKUP($C243,Incurred_Real!$A$25:$BR$427,Incurred_Real!BG$1,FALSE))*$M243</f>
        <v>0</v>
      </c>
      <c r="AE243" s="232">
        <f>(VLOOKUP($C243,Incurred_Real!$A$25:$BR$427,Incurred_Real!BH$1,FALSE))*$M243</f>
        <v>0</v>
      </c>
      <c r="AF243" s="232">
        <f>(VLOOKUP($C243,Incurred_Real!$A$25:$BR$427,Incurred_Real!BI$1,FALSE))*$M243</f>
        <v>0</v>
      </c>
      <c r="AG243" s="232">
        <f>(VLOOKUP($C243,Incurred_Real!$A$25:$BR$427,Incurred_Real!BJ$1,FALSE))*$M243</f>
        <v>0</v>
      </c>
      <c r="AH243" s="232">
        <f>(VLOOKUP($C243,Incurred_Real!$A$25:$BR$427,Incurred_Real!BK$1,FALSE))*$M243</f>
        <v>0</v>
      </c>
      <c r="AI243" s="232">
        <f>(VLOOKUP($C243,Incurred_Real!$A$25:$BR$427,Incurred_Real!BL$1,FALSE))*$M243</f>
        <v>0</v>
      </c>
      <c r="AJ243" s="232">
        <f>(VLOOKUP($C243,Incurred_Real!$A$25:$BR$427,Incurred_Real!BM$1,FALSE))*$M243</f>
        <v>0</v>
      </c>
      <c r="AK243" s="232">
        <f>(VLOOKUP($C243,Incurred_Real!$A$25:$BR$427,Incurred_Real!BN$1,FALSE))*$M243</f>
        <v>0</v>
      </c>
      <c r="AL243" s="232">
        <f>(VLOOKUP($C243,Incurred_Real!$A$25:$BR$427,Incurred_Real!BO$1,FALSE))*$M243</f>
        <v>0</v>
      </c>
      <c r="AM243" s="232">
        <f>(VLOOKUP($C243,Incurred_Real!$A$25:$BR$427,Incurred_Real!BP$1,FALSE))*$M243</f>
        <v>0</v>
      </c>
      <c r="AN243" s="232">
        <f>(VLOOKUP($C243,Incurred_Real!$A$25:$BR$427,Incurred_Real!BQ$1,FALSE))*$M243</f>
        <v>0</v>
      </c>
      <c r="AO243" s="232">
        <f>(VLOOKUP($C243,Incurred_Real!$A$25:$BR$427,Incurred_Real!BR$1,FALSE))*$M243</f>
        <v>0</v>
      </c>
      <c r="AP243" s="232">
        <f t="shared" si="25"/>
        <v>0</v>
      </c>
      <c r="AR243" s="232" t="b">
        <f t="shared" si="26"/>
        <v>1</v>
      </c>
    </row>
    <row r="244" spans="3:44" x14ac:dyDescent="0.15">
      <c r="C244" s="11" t="s">
        <v>874</v>
      </c>
      <c r="D244" s="11" t="str">
        <f>VLOOKUP($C244,Incurred_Real!$A$24:$E$376,Incurred_Real!$B$1,FALSE)</f>
        <v>Port Lincoln Network Support Connection Point</v>
      </c>
      <c r="E244" s="11" t="str">
        <f>VLOOKUP($C244,Incurred_Real!$A$24:$E$376,Incurred_Real!$D$1,FALSE)</f>
        <v>Connection</v>
      </c>
      <c r="F244" s="13">
        <f>IF(VLOOKUP($C244,Incurred_Real!$A$25:$AQ$426,Incurred_Real!$AL$1,FALSE)="Commissioned Extra",0,
IF(VLOOKUP($C244,Incurred_Real!$A$25:$AQ$426,Incurred_Real!$AK$1,FALSE)=F$4,VLOOKUP($C244,Incurred_Real!$A$25:$AQ$426,Incurred_Real!$AM$1,FALSE),0))</f>
        <v>0</v>
      </c>
      <c r="G244" s="13">
        <f>IF(VLOOKUP($C244,Incurred_Real!$A$25:$AQ$426,Incurred_Real!$AL$1,FALSE)="Commissioned Extra",0,
IF(VLOOKUP($C244,Incurred_Real!$A$25:$AQ$426,Incurred_Real!$AK$1,FALSE)=G$4,VLOOKUP($C244,Incurred_Real!$A$25:$AQ$426,Incurred_Real!$AM$1,FALSE),0))</f>
        <v>0</v>
      </c>
      <c r="H244" s="13">
        <f>IF(VLOOKUP($C244,Incurred_Real!$A$25:$AQ$426,Incurred_Real!$AL$1,FALSE)="Commissioned Extra",0,
IF(VLOOKUP($C244,Incurred_Real!$A$25:$AQ$426,Incurred_Real!$AK$1,FALSE)=H$4,VLOOKUP($C244,Incurred_Real!$A$25:$AQ$426,Incurred_Real!$AM$1,FALSE),0))</f>
        <v>0</v>
      </c>
      <c r="I244" s="13">
        <f>IF(VLOOKUP($C244,Incurred_Real!$A$25:$AQ$426,Incurred_Real!$AL$1,FALSE)="Commissioned Extra",0,
IF(VLOOKUP($C244,Incurred_Real!$A$25:$AQ$426,Incurred_Real!$AK$1,FALSE)=I$4,VLOOKUP($C244,Incurred_Real!$A$25:$AQ$426,Incurred_Real!$AM$1,FALSE),0))</f>
        <v>0</v>
      </c>
      <c r="J244" s="13">
        <f>IF(VLOOKUP($C244,Incurred_Real!$A$25:$AQ$426,Incurred_Real!$AL$1,FALSE)="Commissioned Extra",0,
IF(VLOOKUP($C244,Incurred_Real!$A$25:$AQ$426,Incurred_Real!$AK$1,FALSE)=J$4,VLOOKUP($C244,Incurred_Real!$A$25:$AQ$426,Incurred_Real!$AM$1,FALSE),0))</f>
        <v>0</v>
      </c>
      <c r="K244" s="13">
        <f>IF(VLOOKUP($C244,Incurred_Real!$A$25:$AQ$426,Incurred_Real!$AL$1,FALSE)="Commissioned Extra",0,
IF(VLOOKUP($C244,Incurred_Real!$A$25:$AQ$426,Incurred_Real!$AK$1,FALSE)=K$4,VLOOKUP($C244,Incurred_Real!$A$25:$AQ$426,Incurred_Real!$AM$1,FALSE),0))</f>
        <v>0</v>
      </c>
      <c r="L244" s="13">
        <f>IF(VLOOKUP($C244,Incurred_Real!$A$25:$AQ$426,Incurred_Real!$AL$1,FALSE)="Commissioned Extra",0,
IF(VLOOKUP($C244,Incurred_Real!$A$25:$AQ$426,Incurred_Real!$AK$1,FALSE)=L$4,VLOOKUP($C244,Incurred_Real!$A$25:$AQ$426,Incurred_Real!$AM$1,FALSE),0))</f>
        <v>0</v>
      </c>
      <c r="M244" s="232">
        <f t="shared" si="23"/>
        <v>0</v>
      </c>
      <c r="N244" s="232" t="str">
        <f t="shared" si="24"/>
        <v/>
      </c>
      <c r="P244" s="232">
        <f>(VLOOKUP($C244,Incurred_Real!$A$25:$BR$427,Incurred_Real!AS$1,FALSE))*$M244</f>
        <v>0</v>
      </c>
      <c r="Q244" s="232">
        <f>(VLOOKUP($C244,Incurred_Real!$A$25:$BR$427,Incurred_Real!AT$1,FALSE))*$M244</f>
        <v>0</v>
      </c>
      <c r="R244" s="232">
        <f>(VLOOKUP($C244,Incurred_Real!$A$25:$BR$427,Incurred_Real!AU$1,FALSE))*$M244</f>
        <v>0</v>
      </c>
      <c r="S244" s="232">
        <f>(VLOOKUP($C244,Incurred_Real!$A$25:$BR$427,Incurred_Real!AV$1,FALSE))*$M244</f>
        <v>0</v>
      </c>
      <c r="T244" s="232">
        <f>(VLOOKUP($C244,Incurred_Real!$A$25:$BR$427,Incurred_Real!AW$1,FALSE))*$M244</f>
        <v>0</v>
      </c>
      <c r="U244" s="232">
        <f>(VLOOKUP($C244,Incurred_Real!$A$25:$BR$427,Incurred_Real!AX$1,FALSE))*$M244</f>
        <v>0</v>
      </c>
      <c r="V244" s="232">
        <f>(VLOOKUP($C244,Incurred_Real!$A$25:$BR$427,Incurred_Real!AY$1,FALSE))*$M244</f>
        <v>0</v>
      </c>
      <c r="W244" s="232">
        <f>(VLOOKUP($C244,Incurred_Real!$A$25:$BR$427,Incurred_Real!AZ$1,FALSE))*$M244</f>
        <v>0</v>
      </c>
      <c r="X244" s="232">
        <f>(VLOOKUP($C244,Incurred_Real!$A$25:$BR$427,Incurred_Real!BA$1,FALSE))*$M244</f>
        <v>0</v>
      </c>
      <c r="Y244" s="232">
        <f>(VLOOKUP($C244,Incurred_Real!$A$25:$BR$427,Incurred_Real!BB$1,FALSE))*$M244</f>
        <v>0</v>
      </c>
      <c r="Z244" s="232">
        <f>(VLOOKUP($C244,Incurred_Real!$A$25:$BR$427,Incurred_Real!BC$1,FALSE))*$M244</f>
        <v>0</v>
      </c>
      <c r="AA244" s="232">
        <f>(VLOOKUP($C244,Incurred_Real!$A$25:$BR$427,Incurred_Real!BD$1,FALSE))*$M244</f>
        <v>0</v>
      </c>
      <c r="AB244" s="232">
        <f>(VLOOKUP($C244,Incurred_Real!$A$25:$BR$427,Incurred_Real!BE$1,FALSE))*$M244</f>
        <v>0</v>
      </c>
      <c r="AC244" s="232">
        <f>(VLOOKUP($C244,Incurred_Real!$A$25:$BR$427,Incurred_Real!BF$1,FALSE))*$M244</f>
        <v>0</v>
      </c>
      <c r="AD244" s="232">
        <f>(VLOOKUP($C244,Incurred_Real!$A$25:$BR$427,Incurred_Real!BG$1,FALSE))*$M244</f>
        <v>0</v>
      </c>
      <c r="AE244" s="232">
        <f>(VLOOKUP($C244,Incurred_Real!$A$25:$BR$427,Incurred_Real!BH$1,FALSE))*$M244</f>
        <v>0</v>
      </c>
      <c r="AF244" s="232">
        <f>(VLOOKUP($C244,Incurred_Real!$A$25:$BR$427,Incurred_Real!BI$1,FALSE))*$M244</f>
        <v>0</v>
      </c>
      <c r="AG244" s="232">
        <f>(VLOOKUP($C244,Incurred_Real!$A$25:$BR$427,Incurred_Real!BJ$1,FALSE))*$M244</f>
        <v>0</v>
      </c>
      <c r="AH244" s="232">
        <f>(VLOOKUP($C244,Incurred_Real!$A$25:$BR$427,Incurred_Real!BK$1,FALSE))*$M244</f>
        <v>0</v>
      </c>
      <c r="AI244" s="232">
        <f>(VLOOKUP($C244,Incurred_Real!$A$25:$BR$427,Incurred_Real!BL$1,FALSE))*$M244</f>
        <v>0</v>
      </c>
      <c r="AJ244" s="232">
        <f>(VLOOKUP($C244,Incurred_Real!$A$25:$BR$427,Incurred_Real!BM$1,FALSE))*$M244</f>
        <v>0</v>
      </c>
      <c r="AK244" s="232">
        <f>(VLOOKUP($C244,Incurred_Real!$A$25:$BR$427,Incurred_Real!BN$1,FALSE))*$M244</f>
        <v>0</v>
      </c>
      <c r="AL244" s="232">
        <f>(VLOOKUP($C244,Incurred_Real!$A$25:$BR$427,Incurred_Real!BO$1,FALSE))*$M244</f>
        <v>0</v>
      </c>
      <c r="AM244" s="232">
        <f>(VLOOKUP($C244,Incurred_Real!$A$25:$BR$427,Incurred_Real!BP$1,FALSE))*$M244</f>
        <v>0</v>
      </c>
      <c r="AN244" s="232">
        <f>(VLOOKUP($C244,Incurred_Real!$A$25:$BR$427,Incurred_Real!BQ$1,FALSE))*$M244</f>
        <v>0</v>
      </c>
      <c r="AO244" s="232">
        <f>(VLOOKUP($C244,Incurred_Real!$A$25:$BR$427,Incurred_Real!BR$1,FALSE))*$M244</f>
        <v>0</v>
      </c>
      <c r="AP244" s="232">
        <f t="shared" si="25"/>
        <v>0</v>
      </c>
      <c r="AR244" s="232" t="b">
        <f t="shared" si="26"/>
        <v>1</v>
      </c>
    </row>
    <row r="245" spans="3:44" x14ac:dyDescent="0.15">
      <c r="C245" s="11" t="s">
        <v>873</v>
      </c>
      <c r="D245" s="11" t="str">
        <f>VLOOKUP($C245,Incurred_Real!$A$24:$E$376,Incurred_Real!$B$1,FALSE)</f>
        <v>Mobilong Connection Point Substation - Segregation of Assets</v>
      </c>
      <c r="E245" s="11" t="str">
        <f>VLOOKUP($C245,Incurred_Real!$A$24:$E$376,Incurred_Real!$D$1,FALSE)</f>
        <v>Connection</v>
      </c>
      <c r="F245" s="13">
        <f>IF(VLOOKUP($C245,Incurred_Real!$A$25:$AQ$426,Incurred_Real!$AL$1,FALSE)="Commissioned Extra",0,
IF(VLOOKUP($C245,Incurred_Real!$A$25:$AQ$426,Incurred_Real!$AK$1,FALSE)=F$4,VLOOKUP($C245,Incurred_Real!$A$25:$AQ$426,Incurred_Real!$AM$1,FALSE),0))</f>
        <v>0</v>
      </c>
      <c r="G245" s="13">
        <f>IF(VLOOKUP($C245,Incurred_Real!$A$25:$AQ$426,Incurred_Real!$AL$1,FALSE)="Commissioned Extra",0,
IF(VLOOKUP($C245,Incurred_Real!$A$25:$AQ$426,Incurred_Real!$AK$1,FALSE)=G$4,VLOOKUP($C245,Incurred_Real!$A$25:$AQ$426,Incurred_Real!$AM$1,FALSE),0))</f>
        <v>0</v>
      </c>
      <c r="H245" s="13">
        <f>IF(VLOOKUP($C245,Incurred_Real!$A$25:$AQ$426,Incurred_Real!$AL$1,FALSE)="Commissioned Extra",0,
IF(VLOOKUP($C245,Incurred_Real!$A$25:$AQ$426,Incurred_Real!$AK$1,FALSE)=H$4,VLOOKUP($C245,Incurred_Real!$A$25:$AQ$426,Incurred_Real!$AM$1,FALSE),0))</f>
        <v>0</v>
      </c>
      <c r="I245" s="13">
        <f>IF(VLOOKUP($C245,Incurred_Real!$A$25:$AQ$426,Incurred_Real!$AL$1,FALSE)="Commissioned Extra",0,
IF(VLOOKUP($C245,Incurred_Real!$A$25:$AQ$426,Incurred_Real!$AK$1,FALSE)=I$4,VLOOKUP($C245,Incurred_Real!$A$25:$AQ$426,Incurred_Real!$AM$1,FALSE),0))</f>
        <v>0</v>
      </c>
      <c r="J245" s="13">
        <f>IF(VLOOKUP($C245,Incurred_Real!$A$25:$AQ$426,Incurred_Real!$AL$1,FALSE)="Commissioned Extra",0,
IF(VLOOKUP($C245,Incurred_Real!$A$25:$AQ$426,Incurred_Real!$AK$1,FALSE)=J$4,VLOOKUP($C245,Incurred_Real!$A$25:$AQ$426,Incurred_Real!$AM$1,FALSE),0))</f>
        <v>0</v>
      </c>
      <c r="K245" s="13">
        <f>IF(VLOOKUP($C245,Incurred_Real!$A$25:$AQ$426,Incurred_Real!$AL$1,FALSE)="Commissioned Extra",0,
IF(VLOOKUP($C245,Incurred_Real!$A$25:$AQ$426,Incurred_Real!$AK$1,FALSE)=K$4,VLOOKUP($C245,Incurred_Real!$A$25:$AQ$426,Incurred_Real!$AM$1,FALSE),0))</f>
        <v>0</v>
      </c>
      <c r="L245" s="13">
        <f>IF(VLOOKUP($C245,Incurred_Real!$A$25:$AQ$426,Incurred_Real!$AL$1,FALSE)="Commissioned Extra",0,
IF(VLOOKUP($C245,Incurred_Real!$A$25:$AQ$426,Incurred_Real!$AK$1,FALSE)=L$4,VLOOKUP($C245,Incurred_Real!$A$25:$AQ$426,Incurred_Real!$AM$1,FALSE),0))</f>
        <v>0</v>
      </c>
      <c r="M245" s="232">
        <f t="shared" si="23"/>
        <v>0</v>
      </c>
      <c r="N245" s="232" t="str">
        <f t="shared" si="24"/>
        <v/>
      </c>
      <c r="P245" s="232">
        <f>(VLOOKUP($C245,Incurred_Real!$A$25:$BR$427,Incurred_Real!AS$1,FALSE))*$M245</f>
        <v>0</v>
      </c>
      <c r="Q245" s="232">
        <f>(VLOOKUP($C245,Incurred_Real!$A$25:$BR$427,Incurred_Real!AT$1,FALSE))*$M245</f>
        <v>0</v>
      </c>
      <c r="R245" s="232">
        <f>(VLOOKUP($C245,Incurred_Real!$A$25:$BR$427,Incurred_Real!AU$1,FALSE))*$M245</f>
        <v>0</v>
      </c>
      <c r="S245" s="232">
        <f>(VLOOKUP($C245,Incurred_Real!$A$25:$BR$427,Incurred_Real!AV$1,FALSE))*$M245</f>
        <v>0</v>
      </c>
      <c r="T245" s="232">
        <f>(VLOOKUP($C245,Incurred_Real!$A$25:$BR$427,Incurred_Real!AW$1,FALSE))*$M245</f>
        <v>0</v>
      </c>
      <c r="U245" s="232">
        <f>(VLOOKUP($C245,Incurred_Real!$A$25:$BR$427,Incurred_Real!AX$1,FALSE))*$M245</f>
        <v>0</v>
      </c>
      <c r="V245" s="232">
        <f>(VLOOKUP($C245,Incurred_Real!$A$25:$BR$427,Incurred_Real!AY$1,FALSE))*$M245</f>
        <v>0</v>
      </c>
      <c r="W245" s="232">
        <f>(VLOOKUP($C245,Incurred_Real!$A$25:$BR$427,Incurred_Real!AZ$1,FALSE))*$M245</f>
        <v>0</v>
      </c>
      <c r="X245" s="232">
        <f>(VLOOKUP($C245,Incurred_Real!$A$25:$BR$427,Incurred_Real!BA$1,FALSE))*$M245</f>
        <v>0</v>
      </c>
      <c r="Y245" s="232">
        <f>(VLOOKUP($C245,Incurred_Real!$A$25:$BR$427,Incurred_Real!BB$1,FALSE))*$M245</f>
        <v>0</v>
      </c>
      <c r="Z245" s="232">
        <f>(VLOOKUP($C245,Incurred_Real!$A$25:$BR$427,Incurred_Real!BC$1,FALSE))*$M245</f>
        <v>0</v>
      </c>
      <c r="AA245" s="232">
        <f>(VLOOKUP($C245,Incurred_Real!$A$25:$BR$427,Incurred_Real!BD$1,FALSE))*$M245</f>
        <v>0</v>
      </c>
      <c r="AB245" s="232">
        <f>(VLOOKUP($C245,Incurred_Real!$A$25:$BR$427,Incurred_Real!BE$1,FALSE))*$M245</f>
        <v>0</v>
      </c>
      <c r="AC245" s="232">
        <f>(VLOOKUP($C245,Incurred_Real!$A$25:$BR$427,Incurred_Real!BF$1,FALSE))*$M245</f>
        <v>0</v>
      </c>
      <c r="AD245" s="232">
        <f>(VLOOKUP($C245,Incurred_Real!$A$25:$BR$427,Incurred_Real!BG$1,FALSE))*$M245</f>
        <v>0</v>
      </c>
      <c r="AE245" s="232">
        <f>(VLOOKUP($C245,Incurred_Real!$A$25:$BR$427,Incurred_Real!BH$1,FALSE))*$M245</f>
        <v>0</v>
      </c>
      <c r="AF245" s="232">
        <f>(VLOOKUP($C245,Incurred_Real!$A$25:$BR$427,Incurred_Real!BI$1,FALSE))*$M245</f>
        <v>0</v>
      </c>
      <c r="AG245" s="232">
        <f>(VLOOKUP($C245,Incurred_Real!$A$25:$BR$427,Incurred_Real!BJ$1,FALSE))*$M245</f>
        <v>0</v>
      </c>
      <c r="AH245" s="232">
        <f>(VLOOKUP($C245,Incurred_Real!$A$25:$BR$427,Incurred_Real!BK$1,FALSE))*$M245</f>
        <v>0</v>
      </c>
      <c r="AI245" s="232">
        <f>(VLOOKUP($C245,Incurred_Real!$A$25:$BR$427,Incurred_Real!BL$1,FALSE))*$M245</f>
        <v>0</v>
      </c>
      <c r="AJ245" s="232">
        <f>(VLOOKUP($C245,Incurred_Real!$A$25:$BR$427,Incurred_Real!BM$1,FALSE))*$M245</f>
        <v>0</v>
      </c>
      <c r="AK245" s="232">
        <f>(VLOOKUP($C245,Incurred_Real!$A$25:$BR$427,Incurred_Real!BN$1,FALSE))*$M245</f>
        <v>0</v>
      </c>
      <c r="AL245" s="232">
        <f>(VLOOKUP($C245,Incurred_Real!$A$25:$BR$427,Incurred_Real!BO$1,FALSE))*$M245</f>
        <v>0</v>
      </c>
      <c r="AM245" s="232">
        <f>(VLOOKUP($C245,Incurred_Real!$A$25:$BR$427,Incurred_Real!BP$1,FALSE))*$M245</f>
        <v>0</v>
      </c>
      <c r="AN245" s="232">
        <f>(VLOOKUP($C245,Incurred_Real!$A$25:$BR$427,Incurred_Real!BQ$1,FALSE))*$M245</f>
        <v>0</v>
      </c>
      <c r="AO245" s="232">
        <f>(VLOOKUP($C245,Incurred_Real!$A$25:$BR$427,Incurred_Real!BR$1,FALSE))*$M245</f>
        <v>0</v>
      </c>
      <c r="AP245" s="232">
        <f t="shared" si="25"/>
        <v>0</v>
      </c>
      <c r="AR245" s="232" t="b">
        <f t="shared" ref="AR245:AR276" si="27">AP245=M245</f>
        <v>1</v>
      </c>
    </row>
    <row r="246" spans="3:44" x14ac:dyDescent="0.15">
      <c r="C246" s="11" t="s">
        <v>879</v>
      </c>
      <c r="D246" s="11" t="str">
        <f>VLOOKUP($C246,Incurred_Real!$A$24:$E$376,Incurred_Real!$B$1,FALSE)</f>
        <v>Asset Data Capture 2019-20</v>
      </c>
      <c r="E246" s="11" t="str">
        <f>VLOOKUP($C246,Incurred_Real!$A$24:$E$376,Incurred_Real!$D$1,FALSE)</f>
        <v>Information Technology</v>
      </c>
      <c r="F246" s="13">
        <f>IF(VLOOKUP($C246,Incurred_Real!$A$25:$AQ$426,Incurred_Real!$AL$1,FALSE)="Commissioned Extra",0,
IF(VLOOKUP($C246,Incurred_Real!$A$25:$AQ$426,Incurred_Real!$AK$1,FALSE)=F$4,VLOOKUP($C246,Incurred_Real!$A$25:$AQ$426,Incurred_Real!$AM$1,FALSE),0))</f>
        <v>0</v>
      </c>
      <c r="G246" s="13">
        <f>IF(VLOOKUP($C246,Incurred_Real!$A$25:$AQ$426,Incurred_Real!$AL$1,FALSE)="Commissioned Extra",0,
IF(VLOOKUP($C246,Incurred_Real!$A$25:$AQ$426,Incurred_Real!$AK$1,FALSE)=G$4,VLOOKUP($C246,Incurred_Real!$A$25:$AQ$426,Incurred_Real!$AM$1,FALSE),0))</f>
        <v>0</v>
      </c>
      <c r="H246" s="13">
        <f>IF(VLOOKUP($C246,Incurred_Real!$A$25:$AQ$426,Incurred_Real!$AL$1,FALSE)="Commissioned Extra",0,
IF(VLOOKUP($C246,Incurred_Real!$A$25:$AQ$426,Incurred_Real!$AK$1,FALSE)=H$4,VLOOKUP($C246,Incurred_Real!$A$25:$AQ$426,Incurred_Real!$AM$1,FALSE),0))</f>
        <v>0</v>
      </c>
      <c r="I246" s="13">
        <f>IF(VLOOKUP($C246,Incurred_Real!$A$25:$AQ$426,Incurred_Real!$AL$1,FALSE)="Commissioned Extra",0,
IF(VLOOKUP($C246,Incurred_Real!$A$25:$AQ$426,Incurred_Real!$AK$1,FALSE)=I$4,VLOOKUP($C246,Incurred_Real!$A$25:$AQ$426,Incurred_Real!$AM$1,FALSE),0))</f>
        <v>0</v>
      </c>
      <c r="J246" s="13">
        <f>IF(VLOOKUP($C246,Incurred_Real!$A$25:$AQ$426,Incurred_Real!$AL$1,FALSE)="Commissioned Extra",0,
IF(VLOOKUP($C246,Incurred_Real!$A$25:$AQ$426,Incurred_Real!$AK$1,FALSE)=J$4,VLOOKUP($C246,Incurred_Real!$A$25:$AQ$426,Incurred_Real!$AM$1,FALSE),0))</f>
        <v>0</v>
      </c>
      <c r="K246" s="13">
        <f>IF(VLOOKUP($C246,Incurred_Real!$A$25:$AQ$426,Incurred_Real!$AL$1,FALSE)="Commissioned Extra",0,
IF(VLOOKUP($C246,Incurred_Real!$A$25:$AQ$426,Incurred_Real!$AK$1,FALSE)=K$4,VLOOKUP($C246,Incurred_Real!$A$25:$AQ$426,Incurred_Real!$AM$1,FALSE),0))</f>
        <v>0</v>
      </c>
      <c r="L246" s="13">
        <f>IF(VLOOKUP($C246,Incurred_Real!$A$25:$AQ$426,Incurred_Real!$AL$1,FALSE)="Commissioned Extra",0,
IF(VLOOKUP($C246,Incurred_Real!$A$25:$AQ$426,Incurred_Real!$AK$1,FALSE)=L$4,VLOOKUP($C246,Incurred_Real!$A$25:$AQ$426,Incurred_Real!$AM$1,FALSE),0))</f>
        <v>0</v>
      </c>
      <c r="M246" s="232">
        <f t="shared" si="23"/>
        <v>0</v>
      </c>
      <c r="N246" s="232" t="str">
        <f t="shared" si="24"/>
        <v/>
      </c>
      <c r="P246" s="232">
        <f>(VLOOKUP($C246,Incurred_Real!$A$25:$BR$427,Incurred_Real!AS$1,FALSE))*$M246</f>
        <v>0</v>
      </c>
      <c r="Q246" s="232">
        <f>(VLOOKUP($C246,Incurred_Real!$A$25:$BR$427,Incurred_Real!AT$1,FALSE))*$M246</f>
        <v>0</v>
      </c>
      <c r="R246" s="232">
        <f>(VLOOKUP($C246,Incurred_Real!$A$25:$BR$427,Incurred_Real!AU$1,FALSE))*$M246</f>
        <v>0</v>
      </c>
      <c r="S246" s="232">
        <f>(VLOOKUP($C246,Incurred_Real!$A$25:$BR$427,Incurred_Real!AV$1,FALSE))*$M246</f>
        <v>0</v>
      </c>
      <c r="T246" s="232">
        <f>(VLOOKUP($C246,Incurred_Real!$A$25:$BR$427,Incurred_Real!AW$1,FALSE))*$M246</f>
        <v>0</v>
      </c>
      <c r="U246" s="232">
        <f>(VLOOKUP($C246,Incurred_Real!$A$25:$BR$427,Incurred_Real!AX$1,FALSE))*$M246</f>
        <v>0</v>
      </c>
      <c r="V246" s="232">
        <f>(VLOOKUP($C246,Incurred_Real!$A$25:$BR$427,Incurred_Real!AY$1,FALSE))*$M246</f>
        <v>0</v>
      </c>
      <c r="W246" s="232">
        <f>(VLOOKUP($C246,Incurred_Real!$A$25:$BR$427,Incurred_Real!AZ$1,FALSE))*$M246</f>
        <v>0</v>
      </c>
      <c r="X246" s="232">
        <f>(VLOOKUP($C246,Incurred_Real!$A$25:$BR$427,Incurred_Real!BA$1,FALSE))*$M246</f>
        <v>0</v>
      </c>
      <c r="Y246" s="232">
        <f>(VLOOKUP($C246,Incurred_Real!$A$25:$BR$427,Incurred_Real!BB$1,FALSE))*$M246</f>
        <v>0</v>
      </c>
      <c r="Z246" s="232">
        <f>(VLOOKUP($C246,Incurred_Real!$A$25:$BR$427,Incurred_Real!BC$1,FALSE))*$M246</f>
        <v>0</v>
      </c>
      <c r="AA246" s="232">
        <f>(VLOOKUP($C246,Incurred_Real!$A$25:$BR$427,Incurred_Real!BD$1,FALSE))*$M246</f>
        <v>0</v>
      </c>
      <c r="AB246" s="232">
        <f>(VLOOKUP($C246,Incurred_Real!$A$25:$BR$427,Incurred_Real!BE$1,FALSE))*$M246</f>
        <v>0</v>
      </c>
      <c r="AC246" s="232">
        <f>(VLOOKUP($C246,Incurred_Real!$A$25:$BR$427,Incurred_Real!BF$1,FALSE))*$M246</f>
        <v>0</v>
      </c>
      <c r="AD246" s="232">
        <f>(VLOOKUP($C246,Incurred_Real!$A$25:$BR$427,Incurred_Real!BG$1,FALSE))*$M246</f>
        <v>0</v>
      </c>
      <c r="AE246" s="232">
        <f>(VLOOKUP($C246,Incurred_Real!$A$25:$BR$427,Incurred_Real!BH$1,FALSE))*$M246</f>
        <v>0</v>
      </c>
      <c r="AF246" s="232">
        <f>(VLOOKUP($C246,Incurred_Real!$A$25:$BR$427,Incurred_Real!BI$1,FALSE))*$M246</f>
        <v>0</v>
      </c>
      <c r="AG246" s="232">
        <f>(VLOOKUP($C246,Incurred_Real!$A$25:$BR$427,Incurred_Real!BJ$1,FALSE))*$M246</f>
        <v>0</v>
      </c>
      <c r="AH246" s="232">
        <f>(VLOOKUP($C246,Incurred_Real!$A$25:$BR$427,Incurred_Real!BK$1,FALSE))*$M246</f>
        <v>0</v>
      </c>
      <c r="AI246" s="232">
        <f>(VLOOKUP($C246,Incurred_Real!$A$25:$BR$427,Incurred_Real!BL$1,FALSE))*$M246</f>
        <v>0</v>
      </c>
      <c r="AJ246" s="232">
        <f>(VLOOKUP($C246,Incurred_Real!$A$25:$BR$427,Incurred_Real!BM$1,FALSE))*$M246</f>
        <v>0</v>
      </c>
      <c r="AK246" s="232">
        <f>(VLOOKUP($C246,Incurred_Real!$A$25:$BR$427,Incurred_Real!BN$1,FALSE))*$M246</f>
        <v>0</v>
      </c>
      <c r="AL246" s="232">
        <f>(VLOOKUP($C246,Incurred_Real!$A$25:$BR$427,Incurred_Real!BO$1,FALSE))*$M246</f>
        <v>0</v>
      </c>
      <c r="AM246" s="232">
        <f>(VLOOKUP($C246,Incurred_Real!$A$25:$BR$427,Incurred_Real!BP$1,FALSE))*$M246</f>
        <v>0</v>
      </c>
      <c r="AN246" s="232">
        <f>(VLOOKUP($C246,Incurred_Real!$A$25:$BR$427,Incurred_Real!BQ$1,FALSE))*$M246</f>
        <v>0</v>
      </c>
      <c r="AO246" s="232">
        <f>(VLOOKUP($C246,Incurred_Real!$A$25:$BR$427,Incurred_Real!BR$1,FALSE))*$M246</f>
        <v>0</v>
      </c>
      <c r="AP246" s="232">
        <f t="shared" si="25"/>
        <v>0</v>
      </c>
      <c r="AR246" s="232" t="b">
        <f t="shared" si="27"/>
        <v>1</v>
      </c>
    </row>
    <row r="247" spans="3:44" x14ac:dyDescent="0.15">
      <c r="C247" s="11" t="s">
        <v>897</v>
      </c>
      <c r="D247" s="11" t="str">
        <f>VLOOKUP($C247,Incurred_Real!$A$24:$E$376,Incurred_Real!$B$1,FALSE)</f>
        <v>Asset Data Capture 2021-22</v>
      </c>
      <c r="E247" s="11" t="str">
        <f>VLOOKUP($C247,Incurred_Real!$A$24:$E$376,Incurred_Real!$D$1,FALSE)</f>
        <v>Information Technology</v>
      </c>
      <c r="F247" s="13">
        <f>IF(VLOOKUP($C247,Incurred_Real!$A$25:$AQ$426,Incurred_Real!$AL$1,FALSE)="Commissioned Extra",0,
IF(VLOOKUP($C247,Incurred_Real!$A$25:$AQ$426,Incurred_Real!$AK$1,FALSE)=F$4,VLOOKUP($C247,Incurred_Real!$A$25:$AQ$426,Incurred_Real!$AM$1,FALSE),0))</f>
        <v>0</v>
      </c>
      <c r="G247" s="13">
        <f>IF(VLOOKUP($C247,Incurred_Real!$A$25:$AQ$426,Incurred_Real!$AL$1,FALSE)="Commissioned Extra",0,
IF(VLOOKUP($C247,Incurred_Real!$A$25:$AQ$426,Incurred_Real!$AK$1,FALSE)=G$4,VLOOKUP($C247,Incurred_Real!$A$25:$AQ$426,Incurred_Real!$AM$1,FALSE),0))</f>
        <v>0</v>
      </c>
      <c r="H247" s="13">
        <f>IF(VLOOKUP($C247,Incurred_Real!$A$25:$AQ$426,Incurred_Real!$AL$1,FALSE)="Commissioned Extra",0,
IF(VLOOKUP($C247,Incurred_Real!$A$25:$AQ$426,Incurred_Real!$AK$1,FALSE)=H$4,VLOOKUP($C247,Incurred_Real!$A$25:$AQ$426,Incurred_Real!$AM$1,FALSE),0))</f>
        <v>1878996.7840370289</v>
      </c>
      <c r="I247" s="13">
        <f>IF(VLOOKUP($C247,Incurred_Real!$A$25:$AQ$426,Incurred_Real!$AL$1,FALSE)="Commissioned Extra",0,
IF(VLOOKUP($C247,Incurred_Real!$A$25:$AQ$426,Incurred_Real!$AK$1,FALSE)=I$4,VLOOKUP($C247,Incurred_Real!$A$25:$AQ$426,Incurred_Real!$AM$1,FALSE),0))</f>
        <v>0</v>
      </c>
      <c r="J247" s="13">
        <f>IF(VLOOKUP($C247,Incurred_Real!$A$25:$AQ$426,Incurred_Real!$AL$1,FALSE)="Commissioned Extra",0,
IF(VLOOKUP($C247,Incurred_Real!$A$25:$AQ$426,Incurred_Real!$AK$1,FALSE)=J$4,VLOOKUP($C247,Incurred_Real!$A$25:$AQ$426,Incurred_Real!$AM$1,FALSE),0))</f>
        <v>0</v>
      </c>
      <c r="K247" s="13">
        <f>IF(VLOOKUP($C247,Incurred_Real!$A$25:$AQ$426,Incurred_Real!$AL$1,FALSE)="Commissioned Extra",0,
IF(VLOOKUP($C247,Incurred_Real!$A$25:$AQ$426,Incurred_Real!$AK$1,FALSE)=K$4,VLOOKUP($C247,Incurred_Real!$A$25:$AQ$426,Incurred_Real!$AM$1,FALSE),0))</f>
        <v>0</v>
      </c>
      <c r="L247" s="13">
        <f>IF(VLOOKUP($C247,Incurred_Real!$A$25:$AQ$426,Incurred_Real!$AL$1,FALSE)="Commissioned Extra",0,
IF(VLOOKUP($C247,Incurred_Real!$A$25:$AQ$426,Incurred_Real!$AK$1,FALSE)=L$4,VLOOKUP($C247,Incurred_Real!$A$25:$AQ$426,Incurred_Real!$AM$1,FALSE),0))</f>
        <v>0</v>
      </c>
      <c r="M247" s="232">
        <f t="shared" si="23"/>
        <v>1878996.7840370289</v>
      </c>
      <c r="N247" s="232">
        <f t="shared" si="24"/>
        <v>2024</v>
      </c>
      <c r="P247" s="232">
        <f>(VLOOKUP($C247,Incurred_Real!$A$25:$BR$427,Incurred_Real!AS$1,FALSE))*$M247</f>
        <v>0</v>
      </c>
      <c r="Q247" s="232">
        <f>(VLOOKUP($C247,Incurred_Real!$A$25:$BR$427,Incurred_Real!AT$1,FALSE))*$M247</f>
        <v>0</v>
      </c>
      <c r="R247" s="232">
        <f>(VLOOKUP($C247,Incurred_Real!$A$25:$BR$427,Incurred_Real!AU$1,FALSE))*$M247</f>
        <v>0</v>
      </c>
      <c r="S247" s="232">
        <f>(VLOOKUP($C247,Incurred_Real!$A$25:$BR$427,Incurred_Real!AV$1,FALSE))*$M247</f>
        <v>1878996.7840370289</v>
      </c>
      <c r="T247" s="232">
        <f>(VLOOKUP($C247,Incurred_Real!$A$25:$BR$427,Incurred_Real!AW$1,FALSE))*$M247</f>
        <v>0</v>
      </c>
      <c r="U247" s="232">
        <f>(VLOOKUP($C247,Incurred_Real!$A$25:$BR$427,Incurred_Real!AX$1,FALSE))*$M247</f>
        <v>0</v>
      </c>
      <c r="V247" s="232">
        <f>(VLOOKUP($C247,Incurred_Real!$A$25:$BR$427,Incurred_Real!AY$1,FALSE))*$M247</f>
        <v>0</v>
      </c>
      <c r="W247" s="232">
        <f>(VLOOKUP($C247,Incurred_Real!$A$25:$BR$427,Incurred_Real!AZ$1,FALSE))*$M247</f>
        <v>0</v>
      </c>
      <c r="X247" s="232">
        <f>(VLOOKUP($C247,Incurred_Real!$A$25:$BR$427,Incurred_Real!BA$1,FALSE))*$M247</f>
        <v>0</v>
      </c>
      <c r="Y247" s="232">
        <f>(VLOOKUP($C247,Incurred_Real!$A$25:$BR$427,Incurred_Real!BB$1,FALSE))*$M247</f>
        <v>0</v>
      </c>
      <c r="Z247" s="232">
        <f>(VLOOKUP($C247,Incurred_Real!$A$25:$BR$427,Incurred_Real!BC$1,FALSE))*$M247</f>
        <v>0</v>
      </c>
      <c r="AA247" s="232">
        <f>(VLOOKUP($C247,Incurred_Real!$A$25:$BR$427,Incurred_Real!BD$1,FALSE))*$M247</f>
        <v>0</v>
      </c>
      <c r="AB247" s="232">
        <f>(VLOOKUP($C247,Incurred_Real!$A$25:$BR$427,Incurred_Real!BE$1,FALSE))*$M247</f>
        <v>0</v>
      </c>
      <c r="AC247" s="232">
        <f>(VLOOKUP($C247,Incurred_Real!$A$25:$BR$427,Incurred_Real!BF$1,FALSE))*$M247</f>
        <v>0</v>
      </c>
      <c r="AD247" s="232">
        <f>(VLOOKUP($C247,Incurred_Real!$A$25:$BR$427,Incurred_Real!BG$1,FALSE))*$M247</f>
        <v>0</v>
      </c>
      <c r="AE247" s="232">
        <f>(VLOOKUP($C247,Incurred_Real!$A$25:$BR$427,Incurred_Real!BH$1,FALSE))*$M247</f>
        <v>0</v>
      </c>
      <c r="AF247" s="232">
        <f>(VLOOKUP($C247,Incurred_Real!$A$25:$BR$427,Incurred_Real!BI$1,FALSE))*$M247</f>
        <v>0</v>
      </c>
      <c r="AG247" s="232">
        <f>(VLOOKUP($C247,Incurred_Real!$A$25:$BR$427,Incurred_Real!BJ$1,FALSE))*$M247</f>
        <v>0</v>
      </c>
      <c r="AH247" s="232">
        <f>(VLOOKUP($C247,Incurred_Real!$A$25:$BR$427,Incurred_Real!BK$1,FALSE))*$M247</f>
        <v>0</v>
      </c>
      <c r="AI247" s="232">
        <f>(VLOOKUP($C247,Incurred_Real!$A$25:$BR$427,Incurred_Real!BL$1,FALSE))*$M247</f>
        <v>0</v>
      </c>
      <c r="AJ247" s="232">
        <f>(VLOOKUP($C247,Incurred_Real!$A$25:$BR$427,Incurred_Real!BM$1,FALSE))*$M247</f>
        <v>0</v>
      </c>
      <c r="AK247" s="232">
        <f>(VLOOKUP($C247,Incurred_Real!$A$25:$BR$427,Incurred_Real!BN$1,FALSE))*$M247</f>
        <v>0</v>
      </c>
      <c r="AL247" s="232">
        <f>(VLOOKUP($C247,Incurred_Real!$A$25:$BR$427,Incurred_Real!BO$1,FALSE))*$M247</f>
        <v>0</v>
      </c>
      <c r="AM247" s="232">
        <f>(VLOOKUP($C247,Incurred_Real!$A$25:$BR$427,Incurred_Real!BP$1,FALSE))*$M247</f>
        <v>0</v>
      </c>
      <c r="AN247" s="232">
        <f>(VLOOKUP($C247,Incurred_Real!$A$25:$BR$427,Incurred_Real!BQ$1,FALSE))*$M247</f>
        <v>0</v>
      </c>
      <c r="AO247" s="232">
        <f>(VLOOKUP($C247,Incurred_Real!$A$25:$BR$427,Incurred_Real!BR$1,FALSE))*$M247</f>
        <v>0</v>
      </c>
      <c r="AP247" s="232">
        <f t="shared" si="25"/>
        <v>1878996.7840370289</v>
      </c>
      <c r="AR247" s="232" t="b">
        <f t="shared" si="27"/>
        <v>1</v>
      </c>
    </row>
    <row r="248" spans="3:44" x14ac:dyDescent="0.15">
      <c r="C248" s="11" t="s">
        <v>877</v>
      </c>
      <c r="D248" s="11" t="str">
        <f>VLOOKUP($C248,Incurred_Real!$A$24:$E$376,Incurred_Real!$B$1,FALSE)</f>
        <v>Incident and Environmental Data Management</v>
      </c>
      <c r="E248" s="11" t="str">
        <f>VLOOKUP($C248,Incurred_Real!$A$24:$E$376,Incurred_Real!$D$1,FALSE)</f>
        <v>Information Technology</v>
      </c>
      <c r="F248" s="13">
        <f>IF(VLOOKUP($C248,Incurred_Real!$A$25:$AQ$426,Incurred_Real!$AL$1,FALSE)="Commissioned Extra",0,
IF(VLOOKUP($C248,Incurred_Real!$A$25:$AQ$426,Incurred_Real!$AK$1,FALSE)=F$4,VLOOKUP($C248,Incurred_Real!$A$25:$AQ$426,Incurred_Real!$AM$1,FALSE),0))</f>
        <v>0</v>
      </c>
      <c r="G248" s="13">
        <f>IF(VLOOKUP($C248,Incurred_Real!$A$25:$AQ$426,Incurred_Real!$AL$1,FALSE)="Commissioned Extra",0,
IF(VLOOKUP($C248,Incurred_Real!$A$25:$AQ$426,Incurred_Real!$AK$1,FALSE)=G$4,VLOOKUP($C248,Incurred_Real!$A$25:$AQ$426,Incurred_Real!$AM$1,FALSE),0))</f>
        <v>0</v>
      </c>
      <c r="H248" s="13">
        <f>IF(VLOOKUP($C248,Incurred_Real!$A$25:$AQ$426,Incurred_Real!$AL$1,FALSE)="Commissioned Extra",0,
IF(VLOOKUP($C248,Incurred_Real!$A$25:$AQ$426,Incurred_Real!$AK$1,FALSE)=H$4,VLOOKUP($C248,Incurred_Real!$A$25:$AQ$426,Incurred_Real!$AM$1,FALSE),0))</f>
        <v>0</v>
      </c>
      <c r="I248" s="13">
        <f>IF(VLOOKUP($C248,Incurred_Real!$A$25:$AQ$426,Incurred_Real!$AL$1,FALSE)="Commissioned Extra",0,
IF(VLOOKUP($C248,Incurred_Real!$A$25:$AQ$426,Incurred_Real!$AK$1,FALSE)=I$4,VLOOKUP($C248,Incurred_Real!$A$25:$AQ$426,Incurred_Real!$AM$1,FALSE),0))</f>
        <v>0</v>
      </c>
      <c r="J248" s="13">
        <f>IF(VLOOKUP($C248,Incurred_Real!$A$25:$AQ$426,Incurred_Real!$AL$1,FALSE)="Commissioned Extra",0,
IF(VLOOKUP($C248,Incurred_Real!$A$25:$AQ$426,Incurred_Real!$AK$1,FALSE)=J$4,VLOOKUP($C248,Incurred_Real!$A$25:$AQ$426,Incurred_Real!$AM$1,FALSE),0))</f>
        <v>0</v>
      </c>
      <c r="K248" s="13">
        <f>IF(VLOOKUP($C248,Incurred_Real!$A$25:$AQ$426,Incurred_Real!$AL$1,FALSE)="Commissioned Extra",0,
IF(VLOOKUP($C248,Incurred_Real!$A$25:$AQ$426,Incurred_Real!$AK$1,FALSE)=K$4,VLOOKUP($C248,Incurred_Real!$A$25:$AQ$426,Incurred_Real!$AM$1,FALSE),0))</f>
        <v>0</v>
      </c>
      <c r="L248" s="13">
        <f>IF(VLOOKUP($C248,Incurred_Real!$A$25:$AQ$426,Incurred_Real!$AL$1,FALSE)="Commissioned Extra",0,
IF(VLOOKUP($C248,Incurred_Real!$A$25:$AQ$426,Incurred_Real!$AK$1,FALSE)=L$4,VLOOKUP($C248,Incurred_Real!$A$25:$AQ$426,Incurred_Real!$AM$1,FALSE),0))</f>
        <v>0</v>
      </c>
      <c r="M248" s="232">
        <f t="shared" si="23"/>
        <v>0</v>
      </c>
      <c r="N248" s="232" t="str">
        <f t="shared" si="24"/>
        <v/>
      </c>
      <c r="P248" s="232">
        <f>(VLOOKUP($C248,Incurred_Real!$A$25:$BR$427,Incurred_Real!AS$1,FALSE))*$M248</f>
        <v>0</v>
      </c>
      <c r="Q248" s="232">
        <f>(VLOOKUP($C248,Incurred_Real!$A$25:$BR$427,Incurred_Real!AT$1,FALSE))*$M248</f>
        <v>0</v>
      </c>
      <c r="R248" s="232">
        <f>(VLOOKUP($C248,Incurred_Real!$A$25:$BR$427,Incurred_Real!AU$1,FALSE))*$M248</f>
        <v>0</v>
      </c>
      <c r="S248" s="232">
        <f>(VLOOKUP($C248,Incurred_Real!$A$25:$BR$427,Incurred_Real!AV$1,FALSE))*$M248</f>
        <v>0</v>
      </c>
      <c r="T248" s="232">
        <f>(VLOOKUP($C248,Incurred_Real!$A$25:$BR$427,Incurred_Real!AW$1,FALSE))*$M248</f>
        <v>0</v>
      </c>
      <c r="U248" s="232">
        <f>(VLOOKUP($C248,Incurred_Real!$A$25:$BR$427,Incurred_Real!AX$1,FALSE))*$M248</f>
        <v>0</v>
      </c>
      <c r="V248" s="232">
        <f>(VLOOKUP($C248,Incurred_Real!$A$25:$BR$427,Incurred_Real!AY$1,FALSE))*$M248</f>
        <v>0</v>
      </c>
      <c r="W248" s="232">
        <f>(VLOOKUP($C248,Incurred_Real!$A$25:$BR$427,Incurred_Real!AZ$1,FALSE))*$M248</f>
        <v>0</v>
      </c>
      <c r="X248" s="232">
        <f>(VLOOKUP($C248,Incurred_Real!$A$25:$BR$427,Incurred_Real!BA$1,FALSE))*$M248</f>
        <v>0</v>
      </c>
      <c r="Y248" s="232">
        <f>(VLOOKUP($C248,Incurred_Real!$A$25:$BR$427,Incurred_Real!BB$1,FALSE))*$M248</f>
        <v>0</v>
      </c>
      <c r="Z248" s="232">
        <f>(VLOOKUP($C248,Incurred_Real!$A$25:$BR$427,Incurred_Real!BC$1,FALSE))*$M248</f>
        <v>0</v>
      </c>
      <c r="AA248" s="232">
        <f>(VLOOKUP($C248,Incurred_Real!$A$25:$BR$427,Incurred_Real!BD$1,FALSE))*$M248</f>
        <v>0</v>
      </c>
      <c r="AB248" s="232">
        <f>(VLOOKUP($C248,Incurred_Real!$A$25:$BR$427,Incurred_Real!BE$1,FALSE))*$M248</f>
        <v>0</v>
      </c>
      <c r="AC248" s="232">
        <f>(VLOOKUP($C248,Incurred_Real!$A$25:$BR$427,Incurred_Real!BF$1,FALSE))*$M248</f>
        <v>0</v>
      </c>
      <c r="AD248" s="232">
        <f>(VLOOKUP($C248,Incurred_Real!$A$25:$BR$427,Incurred_Real!BG$1,FALSE))*$M248</f>
        <v>0</v>
      </c>
      <c r="AE248" s="232">
        <f>(VLOOKUP($C248,Incurred_Real!$A$25:$BR$427,Incurred_Real!BH$1,FALSE))*$M248</f>
        <v>0</v>
      </c>
      <c r="AF248" s="232">
        <f>(VLOOKUP($C248,Incurred_Real!$A$25:$BR$427,Incurred_Real!BI$1,FALSE))*$M248</f>
        <v>0</v>
      </c>
      <c r="AG248" s="232">
        <f>(VLOOKUP($C248,Incurred_Real!$A$25:$BR$427,Incurred_Real!BJ$1,FALSE))*$M248</f>
        <v>0</v>
      </c>
      <c r="AH248" s="232">
        <f>(VLOOKUP($C248,Incurred_Real!$A$25:$BR$427,Incurred_Real!BK$1,FALSE))*$M248</f>
        <v>0</v>
      </c>
      <c r="AI248" s="232">
        <f>(VLOOKUP($C248,Incurred_Real!$A$25:$BR$427,Incurred_Real!BL$1,FALSE))*$M248</f>
        <v>0</v>
      </c>
      <c r="AJ248" s="232">
        <f>(VLOOKUP($C248,Incurred_Real!$A$25:$BR$427,Incurred_Real!BM$1,FALSE))*$M248</f>
        <v>0</v>
      </c>
      <c r="AK248" s="232">
        <f>(VLOOKUP($C248,Incurred_Real!$A$25:$BR$427,Incurred_Real!BN$1,FALSE))*$M248</f>
        <v>0</v>
      </c>
      <c r="AL248" s="232">
        <f>(VLOOKUP($C248,Incurred_Real!$A$25:$BR$427,Incurred_Real!BO$1,FALSE))*$M248</f>
        <v>0</v>
      </c>
      <c r="AM248" s="232">
        <f>(VLOOKUP($C248,Incurred_Real!$A$25:$BR$427,Incurred_Real!BP$1,FALSE))*$M248</f>
        <v>0</v>
      </c>
      <c r="AN248" s="232">
        <f>(VLOOKUP($C248,Incurred_Real!$A$25:$BR$427,Incurred_Real!BQ$1,FALSE))*$M248</f>
        <v>0</v>
      </c>
      <c r="AO248" s="232">
        <f>(VLOOKUP($C248,Incurred_Real!$A$25:$BR$427,Incurred_Real!BR$1,FALSE))*$M248</f>
        <v>0</v>
      </c>
      <c r="AP248" s="232">
        <f t="shared" si="25"/>
        <v>0</v>
      </c>
      <c r="AR248" s="232" t="b">
        <f t="shared" si="27"/>
        <v>1</v>
      </c>
    </row>
    <row r="249" spans="3:44" x14ac:dyDescent="0.15">
      <c r="C249" s="11" t="s">
        <v>891</v>
      </c>
      <c r="D249" s="11" t="str">
        <f>VLOOKUP($C249,Incurred_Real!$A$24:$E$376,Incurred_Real!$B$1,FALSE)</f>
        <v>Asset Data Visualisation and VR</v>
      </c>
      <c r="E249" s="11" t="str">
        <f>VLOOKUP($C249,Incurred_Real!$A$24:$E$376,Incurred_Real!$D$1,FALSE)</f>
        <v>Information Technology</v>
      </c>
      <c r="F249" s="13">
        <f>IF(VLOOKUP($C249,Incurred_Real!$A$25:$AQ$426,Incurred_Real!$AL$1,FALSE)="Commissioned Extra",0,
IF(VLOOKUP($C249,Incurred_Real!$A$25:$AQ$426,Incurred_Real!$AK$1,FALSE)=F$4,VLOOKUP($C249,Incurred_Real!$A$25:$AQ$426,Incurred_Real!$AM$1,FALSE),0))</f>
        <v>0</v>
      </c>
      <c r="G249" s="13">
        <f>IF(VLOOKUP($C249,Incurred_Real!$A$25:$AQ$426,Incurred_Real!$AL$1,FALSE)="Commissioned Extra",0,
IF(VLOOKUP($C249,Incurred_Real!$A$25:$AQ$426,Incurred_Real!$AK$1,FALSE)=G$4,VLOOKUP($C249,Incurred_Real!$A$25:$AQ$426,Incurred_Real!$AM$1,FALSE),0))</f>
        <v>0</v>
      </c>
      <c r="H249" s="13">
        <f>IF(VLOOKUP($C249,Incurred_Real!$A$25:$AQ$426,Incurred_Real!$AL$1,FALSE)="Commissioned Extra",0,
IF(VLOOKUP($C249,Incurred_Real!$A$25:$AQ$426,Incurred_Real!$AK$1,FALSE)=H$4,VLOOKUP($C249,Incurred_Real!$A$25:$AQ$426,Incurred_Real!$AM$1,FALSE),0))</f>
        <v>0</v>
      </c>
      <c r="I249" s="13">
        <f>IF(VLOOKUP($C249,Incurred_Real!$A$25:$AQ$426,Incurred_Real!$AL$1,FALSE)="Commissioned Extra",0,
IF(VLOOKUP($C249,Incurred_Real!$A$25:$AQ$426,Incurred_Real!$AK$1,FALSE)=I$4,VLOOKUP($C249,Incurred_Real!$A$25:$AQ$426,Incurred_Real!$AM$1,FALSE),0))</f>
        <v>0</v>
      </c>
      <c r="J249" s="13">
        <f>IF(VLOOKUP($C249,Incurred_Real!$A$25:$AQ$426,Incurred_Real!$AL$1,FALSE)="Commissioned Extra",0,
IF(VLOOKUP($C249,Incurred_Real!$A$25:$AQ$426,Incurred_Real!$AK$1,FALSE)=J$4,VLOOKUP($C249,Incurred_Real!$A$25:$AQ$426,Incurred_Real!$AM$1,FALSE),0))</f>
        <v>0</v>
      </c>
      <c r="K249" s="13">
        <f>IF(VLOOKUP($C249,Incurred_Real!$A$25:$AQ$426,Incurred_Real!$AL$1,FALSE)="Commissioned Extra",0,
IF(VLOOKUP($C249,Incurred_Real!$A$25:$AQ$426,Incurred_Real!$AK$1,FALSE)=K$4,VLOOKUP($C249,Incurred_Real!$A$25:$AQ$426,Incurred_Real!$AM$1,FALSE),0))</f>
        <v>0</v>
      </c>
      <c r="L249" s="13">
        <f>IF(VLOOKUP($C249,Incurred_Real!$A$25:$AQ$426,Incurred_Real!$AL$1,FALSE)="Commissioned Extra",0,
IF(VLOOKUP($C249,Incurred_Real!$A$25:$AQ$426,Incurred_Real!$AK$1,FALSE)=L$4,VLOOKUP($C249,Incurred_Real!$A$25:$AQ$426,Incurred_Real!$AM$1,FALSE),0))</f>
        <v>0</v>
      </c>
      <c r="M249" s="232">
        <f t="shared" si="23"/>
        <v>0</v>
      </c>
      <c r="N249" s="232" t="str">
        <f t="shared" si="24"/>
        <v/>
      </c>
      <c r="P249" s="232">
        <f>(VLOOKUP($C249,Incurred_Real!$A$25:$BR$427,Incurred_Real!AS$1,FALSE))*$M249</f>
        <v>0</v>
      </c>
      <c r="Q249" s="232">
        <f>(VLOOKUP($C249,Incurred_Real!$A$25:$BR$427,Incurred_Real!AT$1,FALSE))*$M249</f>
        <v>0</v>
      </c>
      <c r="R249" s="232">
        <f>(VLOOKUP($C249,Incurred_Real!$A$25:$BR$427,Incurred_Real!AU$1,FALSE))*$M249</f>
        <v>0</v>
      </c>
      <c r="S249" s="232">
        <f>(VLOOKUP($C249,Incurred_Real!$A$25:$BR$427,Incurred_Real!AV$1,FALSE))*$M249</f>
        <v>0</v>
      </c>
      <c r="T249" s="232">
        <f>(VLOOKUP($C249,Incurred_Real!$A$25:$BR$427,Incurred_Real!AW$1,FALSE))*$M249</f>
        <v>0</v>
      </c>
      <c r="U249" s="232">
        <f>(VLOOKUP($C249,Incurred_Real!$A$25:$BR$427,Incurred_Real!AX$1,FALSE))*$M249</f>
        <v>0</v>
      </c>
      <c r="V249" s="232">
        <f>(VLOOKUP($C249,Incurred_Real!$A$25:$BR$427,Incurred_Real!AY$1,FALSE))*$M249</f>
        <v>0</v>
      </c>
      <c r="W249" s="232">
        <f>(VLOOKUP($C249,Incurred_Real!$A$25:$BR$427,Incurred_Real!AZ$1,FALSE))*$M249</f>
        <v>0</v>
      </c>
      <c r="X249" s="232">
        <f>(VLOOKUP($C249,Incurred_Real!$A$25:$BR$427,Incurred_Real!BA$1,FALSE))*$M249</f>
        <v>0</v>
      </c>
      <c r="Y249" s="232">
        <f>(VLOOKUP($C249,Incurred_Real!$A$25:$BR$427,Incurred_Real!BB$1,FALSE))*$M249</f>
        <v>0</v>
      </c>
      <c r="Z249" s="232">
        <f>(VLOOKUP($C249,Incurred_Real!$A$25:$BR$427,Incurred_Real!BC$1,FALSE))*$M249</f>
        <v>0</v>
      </c>
      <c r="AA249" s="232">
        <f>(VLOOKUP($C249,Incurred_Real!$A$25:$BR$427,Incurred_Real!BD$1,FALSE))*$M249</f>
        <v>0</v>
      </c>
      <c r="AB249" s="232">
        <f>(VLOOKUP($C249,Incurred_Real!$A$25:$BR$427,Incurred_Real!BE$1,FALSE))*$M249</f>
        <v>0</v>
      </c>
      <c r="AC249" s="232">
        <f>(VLOOKUP($C249,Incurred_Real!$A$25:$BR$427,Incurred_Real!BF$1,FALSE))*$M249</f>
        <v>0</v>
      </c>
      <c r="AD249" s="232">
        <f>(VLOOKUP($C249,Incurred_Real!$A$25:$BR$427,Incurred_Real!BG$1,FALSE))*$M249</f>
        <v>0</v>
      </c>
      <c r="AE249" s="232">
        <f>(VLOOKUP($C249,Incurred_Real!$A$25:$BR$427,Incurred_Real!BH$1,FALSE))*$M249</f>
        <v>0</v>
      </c>
      <c r="AF249" s="232">
        <f>(VLOOKUP($C249,Incurred_Real!$A$25:$BR$427,Incurred_Real!BI$1,FALSE))*$M249</f>
        <v>0</v>
      </c>
      <c r="AG249" s="232">
        <f>(VLOOKUP($C249,Incurred_Real!$A$25:$BR$427,Incurred_Real!BJ$1,FALSE))*$M249</f>
        <v>0</v>
      </c>
      <c r="AH249" s="232">
        <f>(VLOOKUP($C249,Incurred_Real!$A$25:$BR$427,Incurred_Real!BK$1,FALSE))*$M249</f>
        <v>0</v>
      </c>
      <c r="AI249" s="232">
        <f>(VLOOKUP($C249,Incurred_Real!$A$25:$BR$427,Incurred_Real!BL$1,FALSE))*$M249</f>
        <v>0</v>
      </c>
      <c r="AJ249" s="232">
        <f>(VLOOKUP($C249,Incurred_Real!$A$25:$BR$427,Incurred_Real!BM$1,FALSE))*$M249</f>
        <v>0</v>
      </c>
      <c r="AK249" s="232">
        <f>(VLOOKUP($C249,Incurred_Real!$A$25:$BR$427,Incurred_Real!BN$1,FALSE))*$M249</f>
        <v>0</v>
      </c>
      <c r="AL249" s="232">
        <f>(VLOOKUP($C249,Incurred_Real!$A$25:$BR$427,Incurred_Real!BO$1,FALSE))*$M249</f>
        <v>0</v>
      </c>
      <c r="AM249" s="232">
        <f>(VLOOKUP($C249,Incurred_Real!$A$25:$BR$427,Incurred_Real!BP$1,FALSE))*$M249</f>
        <v>0</v>
      </c>
      <c r="AN249" s="232">
        <f>(VLOOKUP($C249,Incurred_Real!$A$25:$BR$427,Incurred_Real!BQ$1,FALSE))*$M249</f>
        <v>0</v>
      </c>
      <c r="AO249" s="232">
        <f>(VLOOKUP($C249,Incurred_Real!$A$25:$BR$427,Incurred_Real!BR$1,FALSE))*$M249</f>
        <v>0</v>
      </c>
      <c r="AP249" s="232">
        <f t="shared" si="25"/>
        <v>0</v>
      </c>
      <c r="AR249" s="232" t="b">
        <f t="shared" si="27"/>
        <v>1</v>
      </c>
    </row>
    <row r="250" spans="3:44" x14ac:dyDescent="0.15">
      <c r="C250" s="11" t="s">
        <v>882</v>
      </c>
      <c r="D250" s="11" t="str">
        <f>VLOOKUP($C250,Incurred_Real!$A$24:$E$376,Incurred_Real!$B$1,FALSE)</f>
        <v>Network Testing, Monitoring and Servicing Equipment Replacem</v>
      </c>
      <c r="E250" s="11" t="str">
        <f>VLOOKUP($C250,Incurred_Real!$A$24:$E$376,Incurred_Real!$D$1,FALSE)</f>
        <v>Replacement</v>
      </c>
      <c r="F250" s="13">
        <f>IF(VLOOKUP($C250,Incurred_Real!$A$25:$AQ$426,Incurred_Real!$AL$1,FALSE)="Commissioned Extra",0,
IF(VLOOKUP($C250,Incurred_Real!$A$25:$AQ$426,Incurred_Real!$AK$1,FALSE)=F$4,VLOOKUP($C250,Incurred_Real!$A$25:$AQ$426,Incurred_Real!$AM$1,FALSE),0))</f>
        <v>0</v>
      </c>
      <c r="G250" s="13">
        <f>IF(VLOOKUP($C250,Incurred_Real!$A$25:$AQ$426,Incurred_Real!$AL$1,FALSE)="Commissioned Extra",0,
IF(VLOOKUP($C250,Incurred_Real!$A$25:$AQ$426,Incurred_Real!$AK$1,FALSE)=G$4,VLOOKUP($C250,Incurred_Real!$A$25:$AQ$426,Incurred_Real!$AM$1,FALSE),0))</f>
        <v>0</v>
      </c>
      <c r="H250" s="13">
        <f>IF(VLOOKUP($C250,Incurred_Real!$A$25:$AQ$426,Incurred_Real!$AL$1,FALSE)="Commissioned Extra",0,
IF(VLOOKUP($C250,Incurred_Real!$A$25:$AQ$426,Incurred_Real!$AK$1,FALSE)=H$4,VLOOKUP($C250,Incurred_Real!$A$25:$AQ$426,Incurred_Real!$AM$1,FALSE),0))</f>
        <v>0</v>
      </c>
      <c r="I250" s="13">
        <f>IF(VLOOKUP($C250,Incurred_Real!$A$25:$AQ$426,Incurred_Real!$AL$1,FALSE)="Commissioned Extra",0,
IF(VLOOKUP($C250,Incurred_Real!$A$25:$AQ$426,Incurred_Real!$AK$1,FALSE)=I$4,VLOOKUP($C250,Incurred_Real!$A$25:$AQ$426,Incurred_Real!$AM$1,FALSE),0))</f>
        <v>0</v>
      </c>
      <c r="J250" s="13">
        <f>IF(VLOOKUP($C250,Incurred_Real!$A$25:$AQ$426,Incurred_Real!$AL$1,FALSE)="Commissioned Extra",0,
IF(VLOOKUP($C250,Incurred_Real!$A$25:$AQ$426,Incurred_Real!$AK$1,FALSE)=J$4,VLOOKUP($C250,Incurred_Real!$A$25:$AQ$426,Incurred_Real!$AM$1,FALSE),0))</f>
        <v>0</v>
      </c>
      <c r="K250" s="13">
        <f>IF(VLOOKUP($C250,Incurred_Real!$A$25:$AQ$426,Incurred_Real!$AL$1,FALSE)="Commissioned Extra",0,
IF(VLOOKUP($C250,Incurred_Real!$A$25:$AQ$426,Incurred_Real!$AK$1,FALSE)=K$4,VLOOKUP($C250,Incurred_Real!$A$25:$AQ$426,Incurred_Real!$AM$1,FALSE),0))</f>
        <v>0</v>
      </c>
      <c r="L250" s="13">
        <f>IF(VLOOKUP($C250,Incurred_Real!$A$25:$AQ$426,Incurred_Real!$AL$1,FALSE)="Commissioned Extra",0,
IF(VLOOKUP($C250,Incurred_Real!$A$25:$AQ$426,Incurred_Real!$AK$1,FALSE)=L$4,VLOOKUP($C250,Incurred_Real!$A$25:$AQ$426,Incurred_Real!$AM$1,FALSE),0))</f>
        <v>0</v>
      </c>
      <c r="M250" s="232">
        <f t="shared" si="23"/>
        <v>0</v>
      </c>
      <c r="N250" s="232" t="str">
        <f t="shared" si="24"/>
        <v/>
      </c>
      <c r="P250" s="232">
        <f>(VLOOKUP($C250,Incurred_Real!$A$25:$BR$427,Incurred_Real!AS$1,FALSE))*$M250</f>
        <v>0</v>
      </c>
      <c r="Q250" s="232">
        <f>(VLOOKUP($C250,Incurred_Real!$A$25:$BR$427,Incurred_Real!AT$1,FALSE))*$M250</f>
        <v>0</v>
      </c>
      <c r="R250" s="232">
        <f>(VLOOKUP($C250,Incurred_Real!$A$25:$BR$427,Incurred_Real!AU$1,FALSE))*$M250</f>
        <v>0</v>
      </c>
      <c r="S250" s="232">
        <f>(VLOOKUP($C250,Incurred_Real!$A$25:$BR$427,Incurred_Real!AV$1,FALSE))*$M250</f>
        <v>0</v>
      </c>
      <c r="T250" s="232">
        <f>(VLOOKUP($C250,Incurred_Real!$A$25:$BR$427,Incurred_Real!AW$1,FALSE))*$M250</f>
        <v>0</v>
      </c>
      <c r="U250" s="232">
        <f>(VLOOKUP($C250,Incurred_Real!$A$25:$BR$427,Incurred_Real!AX$1,FALSE))*$M250</f>
        <v>0</v>
      </c>
      <c r="V250" s="232">
        <f>(VLOOKUP($C250,Incurred_Real!$A$25:$BR$427,Incurred_Real!AY$1,FALSE))*$M250</f>
        <v>0</v>
      </c>
      <c r="W250" s="232">
        <f>(VLOOKUP($C250,Incurred_Real!$A$25:$BR$427,Incurred_Real!AZ$1,FALSE))*$M250</f>
        <v>0</v>
      </c>
      <c r="X250" s="232">
        <f>(VLOOKUP($C250,Incurred_Real!$A$25:$BR$427,Incurred_Real!BA$1,FALSE))*$M250</f>
        <v>0</v>
      </c>
      <c r="Y250" s="232">
        <f>(VLOOKUP($C250,Incurred_Real!$A$25:$BR$427,Incurred_Real!BB$1,FALSE))*$M250</f>
        <v>0</v>
      </c>
      <c r="Z250" s="232">
        <f>(VLOOKUP($C250,Incurred_Real!$A$25:$BR$427,Incurred_Real!BC$1,FALSE))*$M250</f>
        <v>0</v>
      </c>
      <c r="AA250" s="232">
        <f>(VLOOKUP($C250,Incurred_Real!$A$25:$BR$427,Incurred_Real!BD$1,FALSE))*$M250</f>
        <v>0</v>
      </c>
      <c r="AB250" s="232">
        <f>(VLOOKUP($C250,Incurred_Real!$A$25:$BR$427,Incurred_Real!BE$1,FALSE))*$M250</f>
        <v>0</v>
      </c>
      <c r="AC250" s="232">
        <f>(VLOOKUP($C250,Incurred_Real!$A$25:$BR$427,Incurred_Real!BF$1,FALSE))*$M250</f>
        <v>0</v>
      </c>
      <c r="AD250" s="232">
        <f>(VLOOKUP($C250,Incurred_Real!$A$25:$BR$427,Incurred_Real!BG$1,FALSE))*$M250</f>
        <v>0</v>
      </c>
      <c r="AE250" s="232">
        <f>(VLOOKUP($C250,Incurred_Real!$A$25:$BR$427,Incurred_Real!BH$1,FALSE))*$M250</f>
        <v>0</v>
      </c>
      <c r="AF250" s="232">
        <f>(VLOOKUP($C250,Incurred_Real!$A$25:$BR$427,Incurred_Real!BI$1,FALSE))*$M250</f>
        <v>0</v>
      </c>
      <c r="AG250" s="232">
        <f>(VLOOKUP($C250,Incurred_Real!$A$25:$BR$427,Incurred_Real!BJ$1,FALSE))*$M250</f>
        <v>0</v>
      </c>
      <c r="AH250" s="232">
        <f>(VLOOKUP($C250,Incurred_Real!$A$25:$BR$427,Incurred_Real!BK$1,FALSE))*$M250</f>
        <v>0</v>
      </c>
      <c r="AI250" s="232">
        <f>(VLOOKUP($C250,Incurred_Real!$A$25:$BR$427,Incurred_Real!BL$1,FALSE))*$M250</f>
        <v>0</v>
      </c>
      <c r="AJ250" s="232">
        <f>(VLOOKUP($C250,Incurred_Real!$A$25:$BR$427,Incurred_Real!BM$1,FALSE))*$M250</f>
        <v>0</v>
      </c>
      <c r="AK250" s="232">
        <f>(VLOOKUP($C250,Incurred_Real!$A$25:$BR$427,Incurred_Real!BN$1,FALSE))*$M250</f>
        <v>0</v>
      </c>
      <c r="AL250" s="232">
        <f>(VLOOKUP($C250,Incurred_Real!$A$25:$BR$427,Incurred_Real!BO$1,FALSE))*$M250</f>
        <v>0</v>
      </c>
      <c r="AM250" s="232">
        <f>(VLOOKUP($C250,Incurred_Real!$A$25:$BR$427,Incurred_Real!BP$1,FALSE))*$M250</f>
        <v>0</v>
      </c>
      <c r="AN250" s="232">
        <f>(VLOOKUP($C250,Incurred_Real!$A$25:$BR$427,Incurred_Real!BQ$1,FALSE))*$M250</f>
        <v>0</v>
      </c>
      <c r="AO250" s="232">
        <f>(VLOOKUP($C250,Incurred_Real!$A$25:$BR$427,Incurred_Real!BR$1,FALSE))*$M250</f>
        <v>0</v>
      </c>
      <c r="AP250" s="232">
        <f t="shared" si="25"/>
        <v>0</v>
      </c>
      <c r="AR250" s="232" t="b">
        <f t="shared" si="27"/>
        <v>1</v>
      </c>
    </row>
    <row r="251" spans="3:44" x14ac:dyDescent="0.15">
      <c r="C251" s="11" t="s">
        <v>887</v>
      </c>
      <c r="D251" s="11" t="str">
        <f>VLOOKUP($C251,Incurred_Real!$A$24:$E$376,Incurred_Real!$B$1,FALSE)</f>
        <v>Capacitor Bank Infrastructure Safety Improvement</v>
      </c>
      <c r="E251" s="11" t="str">
        <f>VLOOKUP($C251,Incurred_Real!$A$24:$E$376,Incurred_Real!$D$1,FALSE)</f>
        <v>Security/Compliance</v>
      </c>
      <c r="F251" s="13">
        <f>IF(VLOOKUP($C251,Incurred_Real!$A$25:$AQ$426,Incurred_Real!$AL$1,FALSE)="Commissioned Extra",0,
IF(VLOOKUP($C251,Incurred_Real!$A$25:$AQ$426,Incurred_Real!$AK$1,FALSE)=F$4,VLOOKUP($C251,Incurred_Real!$A$25:$AQ$426,Incurred_Real!$AM$1,FALSE),0))</f>
        <v>0</v>
      </c>
      <c r="G251" s="13">
        <f>IF(VLOOKUP($C251,Incurred_Real!$A$25:$AQ$426,Incurred_Real!$AL$1,FALSE)="Commissioned Extra",0,
IF(VLOOKUP($C251,Incurred_Real!$A$25:$AQ$426,Incurred_Real!$AK$1,FALSE)=G$4,VLOOKUP($C251,Incurred_Real!$A$25:$AQ$426,Incurred_Real!$AM$1,FALSE),0))</f>
        <v>5813871.6722940467</v>
      </c>
      <c r="H251" s="13">
        <f>IF(VLOOKUP($C251,Incurred_Real!$A$25:$AQ$426,Incurred_Real!$AL$1,FALSE)="Commissioned Extra",0,
IF(VLOOKUP($C251,Incurred_Real!$A$25:$AQ$426,Incurred_Real!$AK$1,FALSE)=H$4,VLOOKUP($C251,Incurred_Real!$A$25:$AQ$426,Incurred_Real!$AM$1,FALSE),0))</f>
        <v>0</v>
      </c>
      <c r="I251" s="13">
        <f>IF(VLOOKUP($C251,Incurred_Real!$A$25:$AQ$426,Incurred_Real!$AL$1,FALSE)="Commissioned Extra",0,
IF(VLOOKUP($C251,Incurred_Real!$A$25:$AQ$426,Incurred_Real!$AK$1,FALSE)=I$4,VLOOKUP($C251,Incurred_Real!$A$25:$AQ$426,Incurred_Real!$AM$1,FALSE),0))</f>
        <v>0</v>
      </c>
      <c r="J251" s="13">
        <f>IF(VLOOKUP($C251,Incurred_Real!$A$25:$AQ$426,Incurred_Real!$AL$1,FALSE)="Commissioned Extra",0,
IF(VLOOKUP($C251,Incurred_Real!$A$25:$AQ$426,Incurred_Real!$AK$1,FALSE)=J$4,VLOOKUP($C251,Incurred_Real!$A$25:$AQ$426,Incurred_Real!$AM$1,FALSE),0))</f>
        <v>0</v>
      </c>
      <c r="K251" s="13">
        <f>IF(VLOOKUP($C251,Incurred_Real!$A$25:$AQ$426,Incurred_Real!$AL$1,FALSE)="Commissioned Extra",0,
IF(VLOOKUP($C251,Incurred_Real!$A$25:$AQ$426,Incurred_Real!$AK$1,FALSE)=K$4,VLOOKUP($C251,Incurred_Real!$A$25:$AQ$426,Incurred_Real!$AM$1,FALSE),0))</f>
        <v>0</v>
      </c>
      <c r="L251" s="13">
        <f>IF(VLOOKUP($C251,Incurred_Real!$A$25:$AQ$426,Incurred_Real!$AL$1,FALSE)="Commissioned Extra",0,
IF(VLOOKUP($C251,Incurred_Real!$A$25:$AQ$426,Incurred_Real!$AK$1,FALSE)=L$4,VLOOKUP($C251,Incurred_Real!$A$25:$AQ$426,Incurred_Real!$AM$1,FALSE),0))</f>
        <v>0</v>
      </c>
      <c r="M251" s="232">
        <f t="shared" si="23"/>
        <v>5813871.6722940467</v>
      </c>
      <c r="N251" s="232">
        <f t="shared" si="24"/>
        <v>2023</v>
      </c>
      <c r="P251" s="232">
        <f>(VLOOKUP($C251,Incurred_Real!$A$25:$BR$427,Incurred_Real!AS$1,FALSE))*$M251</f>
        <v>0</v>
      </c>
      <c r="Q251" s="232">
        <f>(VLOOKUP($C251,Incurred_Real!$A$25:$BR$427,Incurred_Real!AT$1,FALSE))*$M251</f>
        <v>0</v>
      </c>
      <c r="R251" s="232">
        <f>(VLOOKUP($C251,Incurred_Real!$A$25:$BR$427,Incurred_Real!AU$1,FALSE))*$M251</f>
        <v>0</v>
      </c>
      <c r="S251" s="232">
        <f>(VLOOKUP($C251,Incurred_Real!$A$25:$BR$427,Incurred_Real!AV$1,FALSE))*$M251</f>
        <v>0</v>
      </c>
      <c r="T251" s="232">
        <f>(VLOOKUP($C251,Incurred_Real!$A$25:$BR$427,Incurred_Real!AW$1,FALSE))*$M251</f>
        <v>0</v>
      </c>
      <c r="U251" s="232">
        <f>(VLOOKUP($C251,Incurred_Real!$A$25:$BR$427,Incurred_Real!AX$1,FALSE))*$M251</f>
        <v>80252.401206947208</v>
      </c>
      <c r="V251" s="232">
        <f>(VLOOKUP($C251,Incurred_Real!$A$25:$BR$427,Incurred_Real!AY$1,FALSE))*$M251</f>
        <v>0</v>
      </c>
      <c r="W251" s="232">
        <f>(VLOOKUP($C251,Incurred_Real!$A$25:$BR$427,Incurred_Real!AZ$1,FALSE))*$M251</f>
        <v>0</v>
      </c>
      <c r="X251" s="232">
        <f>(VLOOKUP($C251,Incurred_Real!$A$25:$BR$427,Incurred_Real!BA$1,FALSE))*$M251</f>
        <v>0</v>
      </c>
      <c r="Y251" s="232">
        <f>(VLOOKUP($C251,Incurred_Real!$A$25:$BR$427,Incurred_Real!BB$1,FALSE))*$M251</f>
        <v>67965.892336165605</v>
      </c>
      <c r="Z251" s="232">
        <f>(VLOOKUP($C251,Incurred_Real!$A$25:$BR$427,Incurred_Real!BC$1,FALSE))*$M251</f>
        <v>0</v>
      </c>
      <c r="AA251" s="232">
        <f>(VLOOKUP($C251,Incurred_Real!$A$25:$BR$427,Incurred_Real!BD$1,FALSE))*$M251</f>
        <v>1256334.8316769518</v>
      </c>
      <c r="AB251" s="232">
        <f>(VLOOKUP($C251,Incurred_Real!$A$25:$BR$427,Incurred_Real!BE$1,FALSE))*$M251</f>
        <v>4378555.1266113184</v>
      </c>
      <c r="AC251" s="232">
        <f>(VLOOKUP($C251,Incurred_Real!$A$25:$BR$427,Incurred_Real!BF$1,FALSE))*$M251</f>
        <v>0</v>
      </c>
      <c r="AD251" s="232">
        <f>(VLOOKUP($C251,Incurred_Real!$A$25:$BR$427,Incurred_Real!BG$1,FALSE))*$M251</f>
        <v>30763.420462663096</v>
      </c>
      <c r="AE251" s="232">
        <f>(VLOOKUP($C251,Incurred_Real!$A$25:$BR$427,Incurred_Real!BH$1,FALSE))*$M251</f>
        <v>0</v>
      </c>
      <c r="AF251" s="232">
        <f>(VLOOKUP($C251,Incurred_Real!$A$25:$BR$427,Incurred_Real!BI$1,FALSE))*$M251</f>
        <v>0</v>
      </c>
      <c r="AG251" s="232">
        <f>(VLOOKUP($C251,Incurred_Real!$A$25:$BR$427,Incurred_Real!BJ$1,FALSE))*$M251</f>
        <v>0</v>
      </c>
      <c r="AH251" s="232">
        <f>(VLOOKUP($C251,Incurred_Real!$A$25:$BR$427,Incurred_Real!BK$1,FALSE))*$M251</f>
        <v>0</v>
      </c>
      <c r="AI251" s="232">
        <f>(VLOOKUP($C251,Incurred_Real!$A$25:$BR$427,Incurred_Real!BL$1,FALSE))*$M251</f>
        <v>0</v>
      </c>
      <c r="AJ251" s="232">
        <f>(VLOOKUP($C251,Incurred_Real!$A$25:$BR$427,Incurred_Real!BM$1,FALSE))*$M251</f>
        <v>0</v>
      </c>
      <c r="AK251" s="232">
        <f>(VLOOKUP($C251,Incurred_Real!$A$25:$BR$427,Incurred_Real!BN$1,FALSE))*$M251</f>
        <v>0</v>
      </c>
      <c r="AL251" s="232">
        <f>(VLOOKUP($C251,Incurred_Real!$A$25:$BR$427,Incurred_Real!BO$1,FALSE))*$M251</f>
        <v>0</v>
      </c>
      <c r="AM251" s="232">
        <f>(VLOOKUP($C251,Incurred_Real!$A$25:$BR$427,Incurred_Real!BP$1,FALSE))*$M251</f>
        <v>0</v>
      </c>
      <c r="AN251" s="232">
        <f>(VLOOKUP($C251,Incurred_Real!$A$25:$BR$427,Incurred_Real!BQ$1,FALSE))*$M251</f>
        <v>0</v>
      </c>
      <c r="AO251" s="232">
        <f>(VLOOKUP($C251,Incurred_Real!$A$25:$BR$427,Incurred_Real!BR$1,FALSE))*$M251</f>
        <v>0</v>
      </c>
      <c r="AP251" s="232">
        <f t="shared" si="25"/>
        <v>5813871.6722940458</v>
      </c>
      <c r="AR251" s="232" t="b">
        <f t="shared" si="27"/>
        <v>1</v>
      </c>
    </row>
    <row r="252" spans="3:44" x14ac:dyDescent="0.15">
      <c r="C252" s="11" t="s">
        <v>888</v>
      </c>
      <c r="D252" s="11" t="str">
        <f>VLOOKUP($C252,Incurred_Real!$A$24:$E$376,Incurred_Real!$B$1,FALSE)</f>
        <v>CyberKey Replacement and Security Upgrades</v>
      </c>
      <c r="E252" s="11" t="str">
        <f>VLOOKUP($C252,Incurred_Real!$A$24:$E$376,Incurred_Real!$D$1,FALSE)</f>
        <v>Security/Compliance</v>
      </c>
      <c r="F252" s="13">
        <f>IF(VLOOKUP($C252,Incurred_Real!$A$25:$AQ$426,Incurred_Real!$AL$1,FALSE)="Commissioned Extra",0,
IF(VLOOKUP($C252,Incurred_Real!$A$25:$AQ$426,Incurred_Real!$AK$1,FALSE)=F$4,VLOOKUP($C252,Incurred_Real!$A$25:$AQ$426,Incurred_Real!$AM$1,FALSE),0))</f>
        <v>0</v>
      </c>
      <c r="G252" s="13">
        <f>IF(VLOOKUP($C252,Incurred_Real!$A$25:$AQ$426,Incurred_Real!$AL$1,FALSE)="Commissioned Extra",0,
IF(VLOOKUP($C252,Incurred_Real!$A$25:$AQ$426,Incurred_Real!$AK$1,FALSE)=G$4,VLOOKUP($C252,Incurred_Real!$A$25:$AQ$426,Incurred_Real!$AM$1,FALSE),0))</f>
        <v>0</v>
      </c>
      <c r="H252" s="13">
        <f>IF(VLOOKUP($C252,Incurred_Real!$A$25:$AQ$426,Incurred_Real!$AL$1,FALSE)="Commissioned Extra",0,
IF(VLOOKUP($C252,Incurred_Real!$A$25:$AQ$426,Incurred_Real!$AK$1,FALSE)=H$4,VLOOKUP($C252,Incurred_Real!$A$25:$AQ$426,Incurred_Real!$AM$1,FALSE),0))</f>
        <v>0</v>
      </c>
      <c r="I252" s="13">
        <f>IF(VLOOKUP($C252,Incurred_Real!$A$25:$AQ$426,Incurred_Real!$AL$1,FALSE)="Commissioned Extra",0,
IF(VLOOKUP($C252,Incurred_Real!$A$25:$AQ$426,Incurred_Real!$AK$1,FALSE)=I$4,VLOOKUP($C252,Incurred_Real!$A$25:$AQ$426,Incurred_Real!$AM$1,FALSE),0))</f>
        <v>0</v>
      </c>
      <c r="J252" s="13">
        <f>IF(VLOOKUP($C252,Incurred_Real!$A$25:$AQ$426,Incurred_Real!$AL$1,FALSE)="Commissioned Extra",0,
IF(VLOOKUP($C252,Incurred_Real!$A$25:$AQ$426,Incurred_Real!$AK$1,FALSE)=J$4,VLOOKUP($C252,Incurred_Real!$A$25:$AQ$426,Incurred_Real!$AM$1,FALSE),0))</f>
        <v>0</v>
      </c>
      <c r="K252" s="13">
        <f>IF(VLOOKUP($C252,Incurred_Real!$A$25:$AQ$426,Incurred_Real!$AL$1,FALSE)="Commissioned Extra",0,
IF(VLOOKUP($C252,Incurred_Real!$A$25:$AQ$426,Incurred_Real!$AK$1,FALSE)=K$4,VLOOKUP($C252,Incurred_Real!$A$25:$AQ$426,Incurred_Real!$AM$1,FALSE),0))</f>
        <v>0</v>
      </c>
      <c r="L252" s="13">
        <f>IF(VLOOKUP($C252,Incurred_Real!$A$25:$AQ$426,Incurred_Real!$AL$1,FALSE)="Commissioned Extra",0,
IF(VLOOKUP($C252,Incurred_Real!$A$25:$AQ$426,Incurred_Real!$AK$1,FALSE)=L$4,VLOOKUP($C252,Incurred_Real!$A$25:$AQ$426,Incurred_Real!$AM$1,FALSE),0))</f>
        <v>0</v>
      </c>
      <c r="M252" s="232">
        <f t="shared" si="23"/>
        <v>0</v>
      </c>
      <c r="N252" s="232" t="str">
        <f t="shared" si="24"/>
        <v/>
      </c>
      <c r="P252" s="232">
        <f>(VLOOKUP($C252,Incurred_Real!$A$25:$BR$427,Incurred_Real!AS$1,FALSE))*$M252</f>
        <v>0</v>
      </c>
      <c r="Q252" s="232">
        <f>(VLOOKUP($C252,Incurred_Real!$A$25:$BR$427,Incurred_Real!AT$1,FALSE))*$M252</f>
        <v>0</v>
      </c>
      <c r="R252" s="232">
        <f>(VLOOKUP($C252,Incurred_Real!$A$25:$BR$427,Incurred_Real!AU$1,FALSE))*$M252</f>
        <v>0</v>
      </c>
      <c r="S252" s="232">
        <f>(VLOOKUP($C252,Incurred_Real!$A$25:$BR$427,Incurred_Real!AV$1,FALSE))*$M252</f>
        <v>0</v>
      </c>
      <c r="T252" s="232">
        <f>(VLOOKUP($C252,Incurred_Real!$A$25:$BR$427,Incurred_Real!AW$1,FALSE))*$M252</f>
        <v>0</v>
      </c>
      <c r="U252" s="232">
        <f>(VLOOKUP($C252,Incurred_Real!$A$25:$BR$427,Incurred_Real!AX$1,FALSE))*$M252</f>
        <v>0</v>
      </c>
      <c r="V252" s="232">
        <f>(VLOOKUP($C252,Incurred_Real!$A$25:$BR$427,Incurred_Real!AY$1,FALSE))*$M252</f>
        <v>0</v>
      </c>
      <c r="W252" s="232">
        <f>(VLOOKUP($C252,Incurred_Real!$A$25:$BR$427,Incurred_Real!AZ$1,FALSE))*$M252</f>
        <v>0</v>
      </c>
      <c r="X252" s="232">
        <f>(VLOOKUP($C252,Incurred_Real!$A$25:$BR$427,Incurred_Real!BA$1,FALSE))*$M252</f>
        <v>0</v>
      </c>
      <c r="Y252" s="232">
        <f>(VLOOKUP($C252,Incurred_Real!$A$25:$BR$427,Incurred_Real!BB$1,FALSE))*$M252</f>
        <v>0</v>
      </c>
      <c r="Z252" s="232">
        <f>(VLOOKUP($C252,Incurred_Real!$A$25:$BR$427,Incurred_Real!BC$1,FALSE))*$M252</f>
        <v>0</v>
      </c>
      <c r="AA252" s="232">
        <f>(VLOOKUP($C252,Incurred_Real!$A$25:$BR$427,Incurred_Real!BD$1,FALSE))*$M252</f>
        <v>0</v>
      </c>
      <c r="AB252" s="232">
        <f>(VLOOKUP($C252,Incurred_Real!$A$25:$BR$427,Incurred_Real!BE$1,FALSE))*$M252</f>
        <v>0</v>
      </c>
      <c r="AC252" s="232">
        <f>(VLOOKUP($C252,Incurred_Real!$A$25:$BR$427,Incurred_Real!BF$1,FALSE))*$M252</f>
        <v>0</v>
      </c>
      <c r="AD252" s="232">
        <f>(VLOOKUP($C252,Incurred_Real!$A$25:$BR$427,Incurred_Real!BG$1,FALSE))*$M252</f>
        <v>0</v>
      </c>
      <c r="AE252" s="232">
        <f>(VLOOKUP($C252,Incurred_Real!$A$25:$BR$427,Incurred_Real!BH$1,FALSE))*$M252</f>
        <v>0</v>
      </c>
      <c r="AF252" s="232">
        <f>(VLOOKUP($C252,Incurred_Real!$A$25:$BR$427,Incurred_Real!BI$1,FALSE))*$M252</f>
        <v>0</v>
      </c>
      <c r="AG252" s="232">
        <f>(VLOOKUP($C252,Incurred_Real!$A$25:$BR$427,Incurred_Real!BJ$1,FALSE))*$M252</f>
        <v>0</v>
      </c>
      <c r="AH252" s="232">
        <f>(VLOOKUP($C252,Incurred_Real!$A$25:$BR$427,Incurred_Real!BK$1,FALSE))*$M252</f>
        <v>0</v>
      </c>
      <c r="AI252" s="232">
        <f>(VLOOKUP($C252,Incurred_Real!$A$25:$BR$427,Incurred_Real!BL$1,FALSE))*$M252</f>
        <v>0</v>
      </c>
      <c r="AJ252" s="232">
        <f>(VLOOKUP($C252,Incurred_Real!$A$25:$BR$427,Incurred_Real!BM$1,FALSE))*$M252</f>
        <v>0</v>
      </c>
      <c r="AK252" s="232">
        <f>(VLOOKUP($C252,Incurred_Real!$A$25:$BR$427,Incurred_Real!BN$1,FALSE))*$M252</f>
        <v>0</v>
      </c>
      <c r="AL252" s="232">
        <f>(VLOOKUP($C252,Incurred_Real!$A$25:$BR$427,Incurred_Real!BO$1,FALSE))*$M252</f>
        <v>0</v>
      </c>
      <c r="AM252" s="232">
        <f>(VLOOKUP($C252,Incurred_Real!$A$25:$BR$427,Incurred_Real!BP$1,FALSE))*$M252</f>
        <v>0</v>
      </c>
      <c r="AN252" s="232">
        <f>(VLOOKUP($C252,Incurred_Real!$A$25:$BR$427,Incurred_Real!BQ$1,FALSE))*$M252</f>
        <v>0</v>
      </c>
      <c r="AO252" s="232">
        <f>(VLOOKUP($C252,Incurred_Real!$A$25:$BR$427,Incurred_Real!BR$1,FALSE))*$M252</f>
        <v>0</v>
      </c>
      <c r="AP252" s="232">
        <f t="shared" si="25"/>
        <v>0</v>
      </c>
      <c r="AR252" s="232" t="b">
        <f t="shared" si="27"/>
        <v>1</v>
      </c>
    </row>
    <row r="253" spans="3:44" x14ac:dyDescent="0.15">
      <c r="C253" s="11" t="s">
        <v>883</v>
      </c>
      <c r="D253" s="11" t="str">
        <f>VLOOKUP($C253,Incurred_Real!$A$24:$E$376,Incurred_Real!$B$1,FALSE)</f>
        <v>Emergency Unit Asset Replacement 2018 -2023</v>
      </c>
      <c r="E253" s="11" t="str">
        <f>VLOOKUP($C253,Incurred_Real!$A$24:$E$376,Incurred_Real!$D$1,FALSE)</f>
        <v>Replacement</v>
      </c>
      <c r="F253" s="13">
        <f>IF(VLOOKUP($C253,Incurred_Real!$A$25:$AQ$426,Incurred_Real!$AL$1,FALSE)="Commissioned Extra",0,
IF(VLOOKUP($C253,Incurred_Real!$A$25:$AQ$426,Incurred_Real!$AK$1,FALSE)=F$4,VLOOKUP($C253,Incurred_Real!$A$25:$AQ$426,Incurred_Real!$AM$1,FALSE),0))</f>
        <v>0</v>
      </c>
      <c r="G253" s="13">
        <f>IF(VLOOKUP($C253,Incurred_Real!$A$25:$AQ$426,Incurred_Real!$AL$1,FALSE)="Commissioned Extra",0,
IF(VLOOKUP($C253,Incurred_Real!$A$25:$AQ$426,Incurred_Real!$AK$1,FALSE)=G$4,VLOOKUP($C253,Incurred_Real!$A$25:$AQ$426,Incurred_Real!$AM$1,FALSE),0))</f>
        <v>0</v>
      </c>
      <c r="H253" s="13">
        <f>IF(VLOOKUP($C253,Incurred_Real!$A$25:$AQ$426,Incurred_Real!$AL$1,FALSE)="Commissioned Extra",0,
IF(VLOOKUP($C253,Incurred_Real!$A$25:$AQ$426,Incurred_Real!$AK$1,FALSE)=H$4,VLOOKUP($C253,Incurred_Real!$A$25:$AQ$426,Incurred_Real!$AM$1,FALSE),0))</f>
        <v>0</v>
      </c>
      <c r="I253" s="13">
        <f>IF(VLOOKUP($C253,Incurred_Real!$A$25:$AQ$426,Incurred_Real!$AL$1,FALSE)="Commissioned Extra",0,
IF(VLOOKUP($C253,Incurred_Real!$A$25:$AQ$426,Incurred_Real!$AK$1,FALSE)=I$4,VLOOKUP($C253,Incurred_Real!$A$25:$AQ$426,Incurred_Real!$AM$1,FALSE),0))</f>
        <v>0</v>
      </c>
      <c r="J253" s="13">
        <f>IF(VLOOKUP($C253,Incurred_Real!$A$25:$AQ$426,Incurred_Real!$AL$1,FALSE)="Commissioned Extra",0,
IF(VLOOKUP($C253,Incurred_Real!$A$25:$AQ$426,Incurred_Real!$AK$1,FALSE)=J$4,VLOOKUP($C253,Incurred_Real!$A$25:$AQ$426,Incurred_Real!$AM$1,FALSE),0))</f>
        <v>0</v>
      </c>
      <c r="K253" s="13">
        <f>IF(VLOOKUP($C253,Incurred_Real!$A$25:$AQ$426,Incurred_Real!$AL$1,FALSE)="Commissioned Extra",0,
IF(VLOOKUP($C253,Incurred_Real!$A$25:$AQ$426,Incurred_Real!$AK$1,FALSE)=K$4,VLOOKUP($C253,Incurred_Real!$A$25:$AQ$426,Incurred_Real!$AM$1,FALSE),0))</f>
        <v>0</v>
      </c>
      <c r="L253" s="13">
        <f>IF(VLOOKUP($C253,Incurred_Real!$A$25:$AQ$426,Incurred_Real!$AL$1,FALSE)="Commissioned Extra",0,
IF(VLOOKUP($C253,Incurred_Real!$A$25:$AQ$426,Incurred_Real!$AK$1,FALSE)=L$4,VLOOKUP($C253,Incurred_Real!$A$25:$AQ$426,Incurred_Real!$AM$1,FALSE),0))</f>
        <v>0</v>
      </c>
      <c r="M253" s="232">
        <f t="shared" si="23"/>
        <v>0</v>
      </c>
      <c r="N253" s="232" t="str">
        <f t="shared" si="24"/>
        <v/>
      </c>
      <c r="P253" s="232">
        <f>(VLOOKUP($C253,Incurred_Real!$A$25:$BR$427,Incurred_Real!AS$1,FALSE))*$M253</f>
        <v>0</v>
      </c>
      <c r="Q253" s="232">
        <f>(VLOOKUP($C253,Incurred_Real!$A$25:$BR$427,Incurred_Real!AT$1,FALSE))*$M253</f>
        <v>0</v>
      </c>
      <c r="R253" s="232">
        <f>(VLOOKUP($C253,Incurred_Real!$A$25:$BR$427,Incurred_Real!AU$1,FALSE))*$M253</f>
        <v>0</v>
      </c>
      <c r="S253" s="232">
        <f>(VLOOKUP($C253,Incurred_Real!$A$25:$BR$427,Incurred_Real!AV$1,FALSE))*$M253</f>
        <v>0</v>
      </c>
      <c r="T253" s="232">
        <f>(VLOOKUP($C253,Incurred_Real!$A$25:$BR$427,Incurred_Real!AW$1,FALSE))*$M253</f>
        <v>0</v>
      </c>
      <c r="U253" s="232">
        <f>(VLOOKUP($C253,Incurred_Real!$A$25:$BR$427,Incurred_Real!AX$1,FALSE))*$M253</f>
        <v>0</v>
      </c>
      <c r="V253" s="232">
        <f>(VLOOKUP($C253,Incurred_Real!$A$25:$BR$427,Incurred_Real!AY$1,FALSE))*$M253</f>
        <v>0</v>
      </c>
      <c r="W253" s="232">
        <f>(VLOOKUP($C253,Incurred_Real!$A$25:$BR$427,Incurred_Real!AZ$1,FALSE))*$M253</f>
        <v>0</v>
      </c>
      <c r="X253" s="232">
        <f>(VLOOKUP($C253,Incurred_Real!$A$25:$BR$427,Incurred_Real!BA$1,FALSE))*$M253</f>
        <v>0</v>
      </c>
      <c r="Y253" s="232">
        <f>(VLOOKUP($C253,Incurred_Real!$A$25:$BR$427,Incurred_Real!BB$1,FALSE))*$M253</f>
        <v>0</v>
      </c>
      <c r="Z253" s="232">
        <f>(VLOOKUP($C253,Incurred_Real!$A$25:$BR$427,Incurred_Real!BC$1,FALSE))*$M253</f>
        <v>0</v>
      </c>
      <c r="AA253" s="232">
        <f>(VLOOKUP($C253,Incurred_Real!$A$25:$BR$427,Incurred_Real!BD$1,FALSE))*$M253</f>
        <v>0</v>
      </c>
      <c r="AB253" s="232">
        <f>(VLOOKUP($C253,Incurred_Real!$A$25:$BR$427,Incurred_Real!BE$1,FALSE))*$M253</f>
        <v>0</v>
      </c>
      <c r="AC253" s="232">
        <f>(VLOOKUP($C253,Incurred_Real!$A$25:$BR$427,Incurred_Real!BF$1,FALSE))*$M253</f>
        <v>0</v>
      </c>
      <c r="AD253" s="232">
        <f>(VLOOKUP($C253,Incurred_Real!$A$25:$BR$427,Incurred_Real!BG$1,FALSE))*$M253</f>
        <v>0</v>
      </c>
      <c r="AE253" s="232">
        <f>(VLOOKUP($C253,Incurred_Real!$A$25:$BR$427,Incurred_Real!BH$1,FALSE))*$M253</f>
        <v>0</v>
      </c>
      <c r="AF253" s="232">
        <f>(VLOOKUP($C253,Incurred_Real!$A$25:$BR$427,Incurred_Real!BI$1,FALSE))*$M253</f>
        <v>0</v>
      </c>
      <c r="AG253" s="232">
        <f>(VLOOKUP($C253,Incurred_Real!$A$25:$BR$427,Incurred_Real!BJ$1,FALSE))*$M253</f>
        <v>0</v>
      </c>
      <c r="AH253" s="232">
        <f>(VLOOKUP($C253,Incurred_Real!$A$25:$BR$427,Incurred_Real!BK$1,FALSE))*$M253</f>
        <v>0</v>
      </c>
      <c r="AI253" s="232">
        <f>(VLOOKUP($C253,Incurred_Real!$A$25:$BR$427,Incurred_Real!BL$1,FALSE))*$M253</f>
        <v>0</v>
      </c>
      <c r="AJ253" s="232">
        <f>(VLOOKUP($C253,Incurred_Real!$A$25:$BR$427,Incurred_Real!BM$1,FALSE))*$M253</f>
        <v>0</v>
      </c>
      <c r="AK253" s="232">
        <f>(VLOOKUP($C253,Incurred_Real!$A$25:$BR$427,Incurred_Real!BN$1,FALSE))*$M253</f>
        <v>0</v>
      </c>
      <c r="AL253" s="232">
        <f>(VLOOKUP($C253,Incurred_Real!$A$25:$BR$427,Incurred_Real!BO$1,FALSE))*$M253</f>
        <v>0</v>
      </c>
      <c r="AM253" s="232">
        <f>(VLOOKUP($C253,Incurred_Real!$A$25:$BR$427,Incurred_Real!BP$1,FALSE))*$M253</f>
        <v>0</v>
      </c>
      <c r="AN253" s="232">
        <f>(VLOOKUP($C253,Incurred_Real!$A$25:$BR$427,Incurred_Real!BQ$1,FALSE))*$M253</f>
        <v>0</v>
      </c>
      <c r="AO253" s="232">
        <f>(VLOOKUP($C253,Incurred_Real!$A$25:$BR$427,Incurred_Real!BR$1,FALSE))*$M253</f>
        <v>0</v>
      </c>
      <c r="AP253" s="232">
        <f t="shared" si="25"/>
        <v>0</v>
      </c>
      <c r="AR253" s="232" t="b">
        <f t="shared" si="27"/>
        <v>1</v>
      </c>
    </row>
    <row r="254" spans="3:44" x14ac:dyDescent="0.15">
      <c r="C254" s="11" t="s">
        <v>878</v>
      </c>
      <c r="D254" s="11" t="str">
        <f>VLOOKUP($C254,Incurred_Real!$A$24:$E$376,Incurred_Real!$B$1,FALSE)</f>
        <v>PSCAD and PowerFactory Analysis Tools</v>
      </c>
      <c r="E254" s="11" t="str">
        <f>VLOOKUP($C254,Incurred_Real!$A$24:$E$376,Incurred_Real!$D$1,FALSE)</f>
        <v>Information Technology</v>
      </c>
      <c r="F254" s="13">
        <f>IF(VLOOKUP($C254,Incurred_Real!$A$25:$AQ$426,Incurred_Real!$AL$1,FALSE)="Commissioned Extra",0,
IF(VLOOKUP($C254,Incurred_Real!$A$25:$AQ$426,Incurred_Real!$AK$1,FALSE)=F$4,VLOOKUP($C254,Incurred_Real!$A$25:$AQ$426,Incurred_Real!$AM$1,FALSE),0))</f>
        <v>0</v>
      </c>
      <c r="G254" s="13">
        <f>IF(VLOOKUP($C254,Incurred_Real!$A$25:$AQ$426,Incurred_Real!$AL$1,FALSE)="Commissioned Extra",0,
IF(VLOOKUP($C254,Incurred_Real!$A$25:$AQ$426,Incurred_Real!$AK$1,FALSE)=G$4,VLOOKUP($C254,Incurred_Real!$A$25:$AQ$426,Incurred_Real!$AM$1,FALSE),0))</f>
        <v>0</v>
      </c>
      <c r="H254" s="13">
        <f>IF(VLOOKUP($C254,Incurred_Real!$A$25:$AQ$426,Incurred_Real!$AL$1,FALSE)="Commissioned Extra",0,
IF(VLOOKUP($C254,Incurred_Real!$A$25:$AQ$426,Incurred_Real!$AK$1,FALSE)=H$4,VLOOKUP($C254,Incurred_Real!$A$25:$AQ$426,Incurred_Real!$AM$1,FALSE),0))</f>
        <v>0</v>
      </c>
      <c r="I254" s="13">
        <f>IF(VLOOKUP($C254,Incurred_Real!$A$25:$AQ$426,Incurred_Real!$AL$1,FALSE)="Commissioned Extra",0,
IF(VLOOKUP($C254,Incurred_Real!$A$25:$AQ$426,Incurred_Real!$AK$1,FALSE)=I$4,VLOOKUP($C254,Incurred_Real!$A$25:$AQ$426,Incurred_Real!$AM$1,FALSE),0))</f>
        <v>0</v>
      </c>
      <c r="J254" s="13">
        <f>IF(VLOOKUP($C254,Incurred_Real!$A$25:$AQ$426,Incurred_Real!$AL$1,FALSE)="Commissioned Extra",0,
IF(VLOOKUP($C254,Incurred_Real!$A$25:$AQ$426,Incurred_Real!$AK$1,FALSE)=J$4,VLOOKUP($C254,Incurred_Real!$A$25:$AQ$426,Incurred_Real!$AM$1,FALSE),0))</f>
        <v>0</v>
      </c>
      <c r="K254" s="13">
        <f>IF(VLOOKUP($C254,Incurred_Real!$A$25:$AQ$426,Incurred_Real!$AL$1,FALSE)="Commissioned Extra",0,
IF(VLOOKUP($C254,Incurred_Real!$A$25:$AQ$426,Incurred_Real!$AK$1,FALSE)=K$4,VLOOKUP($C254,Incurred_Real!$A$25:$AQ$426,Incurred_Real!$AM$1,FALSE),0))</f>
        <v>0</v>
      </c>
      <c r="L254" s="13">
        <f>IF(VLOOKUP($C254,Incurred_Real!$A$25:$AQ$426,Incurred_Real!$AL$1,FALSE)="Commissioned Extra",0,
IF(VLOOKUP($C254,Incurred_Real!$A$25:$AQ$426,Incurred_Real!$AK$1,FALSE)=L$4,VLOOKUP($C254,Incurred_Real!$A$25:$AQ$426,Incurred_Real!$AM$1,FALSE),0))</f>
        <v>0</v>
      </c>
      <c r="M254" s="232">
        <f t="shared" si="23"/>
        <v>0</v>
      </c>
      <c r="N254" s="232" t="str">
        <f t="shared" si="24"/>
        <v/>
      </c>
      <c r="P254" s="232">
        <f>(VLOOKUP($C254,Incurred_Real!$A$25:$BR$427,Incurred_Real!AS$1,FALSE))*$M254</f>
        <v>0</v>
      </c>
      <c r="Q254" s="232">
        <f>(VLOOKUP($C254,Incurred_Real!$A$25:$BR$427,Incurred_Real!AT$1,FALSE))*$M254</f>
        <v>0</v>
      </c>
      <c r="R254" s="232">
        <f>(VLOOKUP($C254,Incurred_Real!$A$25:$BR$427,Incurred_Real!AU$1,FALSE))*$M254</f>
        <v>0</v>
      </c>
      <c r="S254" s="232">
        <f>(VLOOKUP($C254,Incurred_Real!$A$25:$BR$427,Incurred_Real!AV$1,FALSE))*$M254</f>
        <v>0</v>
      </c>
      <c r="T254" s="232">
        <f>(VLOOKUP($C254,Incurred_Real!$A$25:$BR$427,Incurred_Real!AW$1,FALSE))*$M254</f>
        <v>0</v>
      </c>
      <c r="U254" s="232">
        <f>(VLOOKUP($C254,Incurred_Real!$A$25:$BR$427,Incurred_Real!AX$1,FALSE))*$M254</f>
        <v>0</v>
      </c>
      <c r="V254" s="232">
        <f>(VLOOKUP($C254,Incurred_Real!$A$25:$BR$427,Incurred_Real!AY$1,FALSE))*$M254</f>
        <v>0</v>
      </c>
      <c r="W254" s="232">
        <f>(VLOOKUP($C254,Incurred_Real!$A$25:$BR$427,Incurred_Real!AZ$1,FALSE))*$M254</f>
        <v>0</v>
      </c>
      <c r="X254" s="232">
        <f>(VLOOKUP($C254,Incurred_Real!$A$25:$BR$427,Incurred_Real!BA$1,FALSE))*$M254</f>
        <v>0</v>
      </c>
      <c r="Y254" s="232">
        <f>(VLOOKUP($C254,Incurred_Real!$A$25:$BR$427,Incurred_Real!BB$1,FALSE))*$M254</f>
        <v>0</v>
      </c>
      <c r="Z254" s="232">
        <f>(VLOOKUP($C254,Incurred_Real!$A$25:$BR$427,Incurred_Real!BC$1,FALSE))*$M254</f>
        <v>0</v>
      </c>
      <c r="AA254" s="232">
        <f>(VLOOKUP($C254,Incurred_Real!$A$25:$BR$427,Incurred_Real!BD$1,FALSE))*$M254</f>
        <v>0</v>
      </c>
      <c r="AB254" s="232">
        <f>(VLOOKUP($C254,Incurred_Real!$A$25:$BR$427,Incurred_Real!BE$1,FALSE))*$M254</f>
        <v>0</v>
      </c>
      <c r="AC254" s="232">
        <f>(VLOOKUP($C254,Incurred_Real!$A$25:$BR$427,Incurred_Real!BF$1,FALSE))*$M254</f>
        <v>0</v>
      </c>
      <c r="AD254" s="232">
        <f>(VLOOKUP($C254,Incurred_Real!$A$25:$BR$427,Incurred_Real!BG$1,FALSE))*$M254</f>
        <v>0</v>
      </c>
      <c r="AE254" s="232">
        <f>(VLOOKUP($C254,Incurred_Real!$A$25:$BR$427,Incurred_Real!BH$1,FALSE))*$M254</f>
        <v>0</v>
      </c>
      <c r="AF254" s="232">
        <f>(VLOOKUP($C254,Incurred_Real!$A$25:$BR$427,Incurred_Real!BI$1,FALSE))*$M254</f>
        <v>0</v>
      </c>
      <c r="AG254" s="232">
        <f>(VLOOKUP($C254,Incurred_Real!$A$25:$BR$427,Incurred_Real!BJ$1,FALSE))*$M254</f>
        <v>0</v>
      </c>
      <c r="AH254" s="232">
        <f>(VLOOKUP($C254,Incurred_Real!$A$25:$BR$427,Incurred_Real!BK$1,FALSE))*$M254</f>
        <v>0</v>
      </c>
      <c r="AI254" s="232">
        <f>(VLOOKUP($C254,Incurred_Real!$A$25:$BR$427,Incurred_Real!BL$1,FALSE))*$M254</f>
        <v>0</v>
      </c>
      <c r="AJ254" s="232">
        <f>(VLOOKUP($C254,Incurred_Real!$A$25:$BR$427,Incurred_Real!BM$1,FALSE))*$M254</f>
        <v>0</v>
      </c>
      <c r="AK254" s="232">
        <f>(VLOOKUP($C254,Incurred_Real!$A$25:$BR$427,Incurred_Real!BN$1,FALSE))*$M254</f>
        <v>0</v>
      </c>
      <c r="AL254" s="232">
        <f>(VLOOKUP($C254,Incurred_Real!$A$25:$BR$427,Incurred_Real!BO$1,FALSE))*$M254</f>
        <v>0</v>
      </c>
      <c r="AM254" s="232">
        <f>(VLOOKUP($C254,Incurred_Real!$A$25:$BR$427,Incurred_Real!BP$1,FALSE))*$M254</f>
        <v>0</v>
      </c>
      <c r="AN254" s="232">
        <f>(VLOOKUP($C254,Incurred_Real!$A$25:$BR$427,Incurred_Real!BQ$1,FALSE))*$M254</f>
        <v>0</v>
      </c>
      <c r="AO254" s="232">
        <f>(VLOOKUP($C254,Incurred_Real!$A$25:$BR$427,Incurred_Real!BR$1,FALSE))*$M254</f>
        <v>0</v>
      </c>
      <c r="AP254" s="232">
        <f t="shared" si="25"/>
        <v>0</v>
      </c>
      <c r="AR254" s="232" t="b">
        <f t="shared" si="27"/>
        <v>1</v>
      </c>
    </row>
    <row r="255" spans="3:44" x14ac:dyDescent="0.15">
      <c r="C255" s="11" t="s">
        <v>898</v>
      </c>
      <c r="D255" s="11" t="str">
        <f>VLOOKUP($C255,Incurred_Real!$A$24:$E$376,Incurred_Real!$B$1,FALSE)</f>
        <v>Spare 275 kV 15 MVAr Oil Filled Reactor</v>
      </c>
      <c r="E255" s="11" t="str">
        <f>VLOOKUP($C255,Incurred_Real!$A$24:$E$376,Incurred_Real!$D$1,FALSE)</f>
        <v>Inventory/Spares</v>
      </c>
      <c r="F255" s="13">
        <f>IF(VLOOKUP($C255,Incurred_Real!$A$25:$AQ$426,Incurred_Real!$AL$1,FALSE)="Commissioned Extra",0,
IF(VLOOKUP($C255,Incurred_Real!$A$25:$AQ$426,Incurred_Real!$AK$1,FALSE)=F$4,VLOOKUP($C255,Incurred_Real!$A$25:$AQ$426,Incurred_Real!$AM$1,FALSE),0))</f>
        <v>0</v>
      </c>
      <c r="G255" s="13">
        <f>IF(VLOOKUP($C255,Incurred_Real!$A$25:$AQ$426,Incurred_Real!$AL$1,FALSE)="Commissioned Extra",0,
IF(VLOOKUP($C255,Incurred_Real!$A$25:$AQ$426,Incurred_Real!$AK$1,FALSE)=G$4,VLOOKUP($C255,Incurred_Real!$A$25:$AQ$426,Incurred_Real!$AM$1,FALSE),0))</f>
        <v>0</v>
      </c>
      <c r="H255" s="13">
        <f>IF(VLOOKUP($C255,Incurred_Real!$A$25:$AQ$426,Incurred_Real!$AL$1,FALSE)="Commissioned Extra",0,
IF(VLOOKUP($C255,Incurred_Real!$A$25:$AQ$426,Incurred_Real!$AK$1,FALSE)=H$4,VLOOKUP($C255,Incurred_Real!$A$25:$AQ$426,Incurred_Real!$AM$1,FALSE),0))</f>
        <v>0</v>
      </c>
      <c r="I255" s="13">
        <f>IF(VLOOKUP($C255,Incurred_Real!$A$25:$AQ$426,Incurred_Real!$AL$1,FALSE)="Commissioned Extra",0,
IF(VLOOKUP($C255,Incurred_Real!$A$25:$AQ$426,Incurred_Real!$AK$1,FALSE)=I$4,VLOOKUP($C255,Incurred_Real!$A$25:$AQ$426,Incurred_Real!$AM$1,FALSE),0))</f>
        <v>0</v>
      </c>
      <c r="J255" s="13">
        <f>IF(VLOOKUP($C255,Incurred_Real!$A$25:$AQ$426,Incurred_Real!$AL$1,FALSE)="Commissioned Extra",0,
IF(VLOOKUP($C255,Incurred_Real!$A$25:$AQ$426,Incurred_Real!$AK$1,FALSE)=J$4,VLOOKUP($C255,Incurred_Real!$A$25:$AQ$426,Incurred_Real!$AM$1,FALSE),0))</f>
        <v>0</v>
      </c>
      <c r="K255" s="13">
        <f>IF(VLOOKUP($C255,Incurred_Real!$A$25:$AQ$426,Incurred_Real!$AL$1,FALSE)="Commissioned Extra",0,
IF(VLOOKUP($C255,Incurred_Real!$A$25:$AQ$426,Incurred_Real!$AK$1,FALSE)=K$4,VLOOKUP($C255,Incurred_Real!$A$25:$AQ$426,Incurred_Real!$AM$1,FALSE),0))</f>
        <v>0</v>
      </c>
      <c r="L255" s="13">
        <f>IF(VLOOKUP($C255,Incurred_Real!$A$25:$AQ$426,Incurred_Real!$AL$1,FALSE)="Commissioned Extra",0,
IF(VLOOKUP($C255,Incurred_Real!$A$25:$AQ$426,Incurred_Real!$AK$1,FALSE)=L$4,VLOOKUP($C255,Incurred_Real!$A$25:$AQ$426,Incurred_Real!$AM$1,FALSE),0))</f>
        <v>0</v>
      </c>
      <c r="M255" s="232">
        <f t="shared" si="23"/>
        <v>0</v>
      </c>
      <c r="N255" s="232" t="str">
        <f t="shared" si="24"/>
        <v/>
      </c>
      <c r="P255" s="232">
        <f>(VLOOKUP($C255,Incurred_Real!$A$25:$BR$427,Incurred_Real!AS$1,FALSE))*$M255</f>
        <v>0</v>
      </c>
      <c r="Q255" s="232">
        <f>(VLOOKUP($C255,Incurred_Real!$A$25:$BR$427,Incurred_Real!AT$1,FALSE))*$M255</f>
        <v>0</v>
      </c>
      <c r="R255" s="232">
        <f>(VLOOKUP($C255,Incurred_Real!$A$25:$BR$427,Incurred_Real!AU$1,FALSE))*$M255</f>
        <v>0</v>
      </c>
      <c r="S255" s="232">
        <f>(VLOOKUP($C255,Incurred_Real!$A$25:$BR$427,Incurred_Real!AV$1,FALSE))*$M255</f>
        <v>0</v>
      </c>
      <c r="T255" s="232">
        <f>(VLOOKUP($C255,Incurred_Real!$A$25:$BR$427,Incurred_Real!AW$1,FALSE))*$M255</f>
        <v>0</v>
      </c>
      <c r="U255" s="232">
        <f>(VLOOKUP($C255,Incurred_Real!$A$25:$BR$427,Incurred_Real!AX$1,FALSE))*$M255</f>
        <v>0</v>
      </c>
      <c r="V255" s="232">
        <f>(VLOOKUP($C255,Incurred_Real!$A$25:$BR$427,Incurred_Real!AY$1,FALSE))*$M255</f>
        <v>0</v>
      </c>
      <c r="W255" s="232">
        <f>(VLOOKUP($C255,Incurred_Real!$A$25:$BR$427,Incurred_Real!AZ$1,FALSE))*$M255</f>
        <v>0</v>
      </c>
      <c r="X255" s="232">
        <f>(VLOOKUP($C255,Incurred_Real!$A$25:$BR$427,Incurred_Real!BA$1,FALSE))*$M255</f>
        <v>0</v>
      </c>
      <c r="Y255" s="232">
        <f>(VLOOKUP($C255,Incurred_Real!$A$25:$BR$427,Incurred_Real!BB$1,FALSE))*$M255</f>
        <v>0</v>
      </c>
      <c r="Z255" s="232">
        <f>(VLOOKUP($C255,Incurred_Real!$A$25:$BR$427,Incurred_Real!BC$1,FALSE))*$M255</f>
        <v>0</v>
      </c>
      <c r="AA255" s="232">
        <f>(VLOOKUP($C255,Incurred_Real!$A$25:$BR$427,Incurred_Real!BD$1,FALSE))*$M255</f>
        <v>0</v>
      </c>
      <c r="AB255" s="232">
        <f>(VLOOKUP($C255,Incurred_Real!$A$25:$BR$427,Incurred_Real!BE$1,FALSE))*$M255</f>
        <v>0</v>
      </c>
      <c r="AC255" s="232">
        <f>(VLOOKUP($C255,Incurred_Real!$A$25:$BR$427,Incurred_Real!BF$1,FALSE))*$M255</f>
        <v>0</v>
      </c>
      <c r="AD255" s="232">
        <f>(VLOOKUP($C255,Incurred_Real!$A$25:$BR$427,Incurred_Real!BG$1,FALSE))*$M255</f>
        <v>0</v>
      </c>
      <c r="AE255" s="232">
        <f>(VLOOKUP($C255,Incurred_Real!$A$25:$BR$427,Incurred_Real!BH$1,FALSE))*$M255</f>
        <v>0</v>
      </c>
      <c r="AF255" s="232">
        <f>(VLOOKUP($C255,Incurred_Real!$A$25:$BR$427,Incurred_Real!BI$1,FALSE))*$M255</f>
        <v>0</v>
      </c>
      <c r="AG255" s="232">
        <f>(VLOOKUP($C255,Incurred_Real!$A$25:$BR$427,Incurred_Real!BJ$1,FALSE))*$M255</f>
        <v>0</v>
      </c>
      <c r="AH255" s="232">
        <f>(VLOOKUP($C255,Incurred_Real!$A$25:$BR$427,Incurred_Real!BK$1,FALSE))*$M255</f>
        <v>0</v>
      </c>
      <c r="AI255" s="232">
        <f>(VLOOKUP($C255,Incurred_Real!$A$25:$BR$427,Incurred_Real!BL$1,FALSE))*$M255</f>
        <v>0</v>
      </c>
      <c r="AJ255" s="232">
        <f>(VLOOKUP($C255,Incurred_Real!$A$25:$BR$427,Incurred_Real!BM$1,FALSE))*$M255</f>
        <v>0</v>
      </c>
      <c r="AK255" s="232">
        <f>(VLOOKUP($C255,Incurred_Real!$A$25:$BR$427,Incurred_Real!BN$1,FALSE))*$M255</f>
        <v>0</v>
      </c>
      <c r="AL255" s="232">
        <f>(VLOOKUP($C255,Incurred_Real!$A$25:$BR$427,Incurred_Real!BO$1,FALSE))*$M255</f>
        <v>0</v>
      </c>
      <c r="AM255" s="232">
        <f>(VLOOKUP($C255,Incurred_Real!$A$25:$BR$427,Incurred_Real!BP$1,FALSE))*$M255</f>
        <v>0</v>
      </c>
      <c r="AN255" s="232">
        <f>(VLOOKUP($C255,Incurred_Real!$A$25:$BR$427,Incurred_Real!BQ$1,FALSE))*$M255</f>
        <v>0</v>
      </c>
      <c r="AO255" s="232">
        <f>(VLOOKUP($C255,Incurred_Real!$A$25:$BR$427,Incurred_Real!BR$1,FALSE))*$M255</f>
        <v>0</v>
      </c>
      <c r="AP255" s="232">
        <f t="shared" si="25"/>
        <v>0</v>
      </c>
      <c r="AR255" s="232" t="b">
        <f t="shared" si="27"/>
        <v>1</v>
      </c>
    </row>
    <row r="256" spans="3:44" x14ac:dyDescent="0.15">
      <c r="C256" s="11" t="s">
        <v>884</v>
      </c>
      <c r="D256" s="11" t="str">
        <f>VLOOKUP($C256,Incurred_Real!$A$24:$E$376,Incurred_Real!$B$1,FALSE)</f>
        <v>Port Pirie and Bungama 11kV RMU and Aux Transformer Replacem</v>
      </c>
      <c r="E256" s="11" t="str">
        <f>VLOOKUP($C256,Incurred_Real!$A$24:$E$376,Incurred_Real!$D$1,FALSE)</f>
        <v>Replacement</v>
      </c>
      <c r="F256" s="13">
        <f>IF(VLOOKUP($C256,Incurred_Real!$A$25:$AQ$426,Incurred_Real!$AL$1,FALSE)="Commissioned Extra",0,
IF(VLOOKUP($C256,Incurred_Real!$A$25:$AQ$426,Incurred_Real!$AK$1,FALSE)=F$4,VLOOKUP($C256,Incurred_Real!$A$25:$AQ$426,Incurred_Real!$AM$1,FALSE),0))</f>
        <v>0</v>
      </c>
      <c r="G256" s="13">
        <f>IF(VLOOKUP($C256,Incurred_Real!$A$25:$AQ$426,Incurred_Real!$AL$1,FALSE)="Commissioned Extra",0,
IF(VLOOKUP($C256,Incurred_Real!$A$25:$AQ$426,Incurred_Real!$AK$1,FALSE)=G$4,VLOOKUP($C256,Incurred_Real!$A$25:$AQ$426,Incurred_Real!$AM$1,FALSE),0))</f>
        <v>4504280.2512526866</v>
      </c>
      <c r="H256" s="13">
        <f>IF(VLOOKUP($C256,Incurred_Real!$A$25:$AQ$426,Incurred_Real!$AL$1,FALSE)="Commissioned Extra",0,
IF(VLOOKUP($C256,Incurred_Real!$A$25:$AQ$426,Incurred_Real!$AK$1,FALSE)=H$4,VLOOKUP($C256,Incurred_Real!$A$25:$AQ$426,Incurred_Real!$AM$1,FALSE),0))</f>
        <v>0</v>
      </c>
      <c r="I256" s="13">
        <f>IF(VLOOKUP($C256,Incurred_Real!$A$25:$AQ$426,Incurred_Real!$AL$1,FALSE)="Commissioned Extra",0,
IF(VLOOKUP($C256,Incurred_Real!$A$25:$AQ$426,Incurred_Real!$AK$1,FALSE)=I$4,VLOOKUP($C256,Incurred_Real!$A$25:$AQ$426,Incurred_Real!$AM$1,FALSE),0))</f>
        <v>0</v>
      </c>
      <c r="J256" s="13">
        <f>IF(VLOOKUP($C256,Incurred_Real!$A$25:$AQ$426,Incurred_Real!$AL$1,FALSE)="Commissioned Extra",0,
IF(VLOOKUP($C256,Incurred_Real!$A$25:$AQ$426,Incurred_Real!$AK$1,FALSE)=J$4,VLOOKUP($C256,Incurred_Real!$A$25:$AQ$426,Incurred_Real!$AM$1,FALSE),0))</f>
        <v>0</v>
      </c>
      <c r="K256" s="13">
        <f>IF(VLOOKUP($C256,Incurred_Real!$A$25:$AQ$426,Incurred_Real!$AL$1,FALSE)="Commissioned Extra",0,
IF(VLOOKUP($C256,Incurred_Real!$A$25:$AQ$426,Incurred_Real!$AK$1,FALSE)=K$4,VLOOKUP($C256,Incurred_Real!$A$25:$AQ$426,Incurred_Real!$AM$1,FALSE),0))</f>
        <v>0</v>
      </c>
      <c r="L256" s="13">
        <f>IF(VLOOKUP($C256,Incurred_Real!$A$25:$AQ$426,Incurred_Real!$AL$1,FALSE)="Commissioned Extra",0,
IF(VLOOKUP($C256,Incurred_Real!$A$25:$AQ$426,Incurred_Real!$AK$1,FALSE)=L$4,VLOOKUP($C256,Incurred_Real!$A$25:$AQ$426,Incurred_Real!$AM$1,FALSE),0))</f>
        <v>0</v>
      </c>
      <c r="M256" s="232">
        <f t="shared" si="23"/>
        <v>4504280.2512526866</v>
      </c>
      <c r="N256" s="232">
        <f t="shared" si="24"/>
        <v>2023</v>
      </c>
      <c r="P256" s="232">
        <f>(VLOOKUP($C256,Incurred_Real!$A$25:$BR$427,Incurred_Real!AS$1,FALSE))*$M256</f>
        <v>0</v>
      </c>
      <c r="Q256" s="232">
        <f>(VLOOKUP($C256,Incurred_Real!$A$25:$BR$427,Incurred_Real!AT$1,FALSE))*$M256</f>
        <v>0</v>
      </c>
      <c r="R256" s="232">
        <f>(VLOOKUP($C256,Incurred_Real!$A$25:$BR$427,Incurred_Real!AU$1,FALSE))*$M256</f>
        <v>0</v>
      </c>
      <c r="S256" s="232">
        <f>(VLOOKUP($C256,Incurred_Real!$A$25:$BR$427,Incurred_Real!AV$1,FALSE))*$M256</f>
        <v>0</v>
      </c>
      <c r="T256" s="232">
        <f>(VLOOKUP($C256,Incurred_Real!$A$25:$BR$427,Incurred_Real!AW$1,FALSE))*$M256</f>
        <v>0</v>
      </c>
      <c r="U256" s="232">
        <f>(VLOOKUP($C256,Incurred_Real!$A$25:$BR$427,Incurred_Real!AX$1,FALSE))*$M256</f>
        <v>0</v>
      </c>
      <c r="V256" s="232">
        <f>(VLOOKUP($C256,Incurred_Real!$A$25:$BR$427,Incurred_Real!AY$1,FALSE))*$M256</f>
        <v>0</v>
      </c>
      <c r="W256" s="232">
        <f>(VLOOKUP($C256,Incurred_Real!$A$25:$BR$427,Incurred_Real!AZ$1,FALSE))*$M256</f>
        <v>0</v>
      </c>
      <c r="X256" s="232">
        <f>(VLOOKUP($C256,Incurred_Real!$A$25:$BR$427,Incurred_Real!BA$1,FALSE))*$M256</f>
        <v>0</v>
      </c>
      <c r="Y256" s="232">
        <f>(VLOOKUP($C256,Incurred_Real!$A$25:$BR$427,Incurred_Real!BB$1,FALSE))*$M256</f>
        <v>4504280.2512526866</v>
      </c>
      <c r="Z256" s="232">
        <f>(VLOOKUP($C256,Incurred_Real!$A$25:$BR$427,Incurred_Real!BC$1,FALSE))*$M256</f>
        <v>0</v>
      </c>
      <c r="AA256" s="232">
        <f>(VLOOKUP($C256,Incurred_Real!$A$25:$BR$427,Incurred_Real!BD$1,FALSE))*$M256</f>
        <v>0</v>
      </c>
      <c r="AB256" s="232">
        <f>(VLOOKUP($C256,Incurred_Real!$A$25:$BR$427,Incurred_Real!BE$1,FALSE))*$M256</f>
        <v>0</v>
      </c>
      <c r="AC256" s="232">
        <f>(VLOOKUP($C256,Incurred_Real!$A$25:$BR$427,Incurred_Real!BF$1,FALSE))*$M256</f>
        <v>0</v>
      </c>
      <c r="AD256" s="232">
        <f>(VLOOKUP($C256,Incurred_Real!$A$25:$BR$427,Incurred_Real!BG$1,FALSE))*$M256</f>
        <v>0</v>
      </c>
      <c r="AE256" s="232">
        <f>(VLOOKUP($C256,Incurred_Real!$A$25:$BR$427,Incurred_Real!BH$1,FALSE))*$M256</f>
        <v>0</v>
      </c>
      <c r="AF256" s="232">
        <f>(VLOOKUP($C256,Incurred_Real!$A$25:$BR$427,Incurred_Real!BI$1,FALSE))*$M256</f>
        <v>0</v>
      </c>
      <c r="AG256" s="232">
        <f>(VLOOKUP($C256,Incurred_Real!$A$25:$BR$427,Incurred_Real!BJ$1,FALSE))*$M256</f>
        <v>0</v>
      </c>
      <c r="AH256" s="232">
        <f>(VLOOKUP($C256,Incurred_Real!$A$25:$BR$427,Incurred_Real!BK$1,FALSE))*$M256</f>
        <v>0</v>
      </c>
      <c r="AI256" s="232">
        <f>(VLOOKUP($C256,Incurred_Real!$A$25:$BR$427,Incurred_Real!BL$1,FALSE))*$M256</f>
        <v>0</v>
      </c>
      <c r="AJ256" s="232">
        <f>(VLOOKUP($C256,Incurred_Real!$A$25:$BR$427,Incurred_Real!BM$1,FALSE))*$M256</f>
        <v>0</v>
      </c>
      <c r="AK256" s="232">
        <f>(VLOOKUP($C256,Incurred_Real!$A$25:$BR$427,Incurred_Real!BN$1,FALSE))*$M256</f>
        <v>0</v>
      </c>
      <c r="AL256" s="232">
        <f>(VLOOKUP($C256,Incurred_Real!$A$25:$BR$427,Incurred_Real!BO$1,FALSE))*$M256</f>
        <v>0</v>
      </c>
      <c r="AM256" s="232">
        <f>(VLOOKUP($C256,Incurred_Real!$A$25:$BR$427,Incurred_Real!BP$1,FALSE))*$M256</f>
        <v>0</v>
      </c>
      <c r="AN256" s="232">
        <f>(VLOOKUP($C256,Incurred_Real!$A$25:$BR$427,Incurred_Real!BQ$1,FALSE))*$M256</f>
        <v>0</v>
      </c>
      <c r="AO256" s="232">
        <f>(VLOOKUP($C256,Incurred_Real!$A$25:$BR$427,Incurred_Real!BR$1,FALSE))*$M256</f>
        <v>0</v>
      </c>
      <c r="AP256" s="232">
        <f t="shared" si="25"/>
        <v>4504280.2512526866</v>
      </c>
      <c r="AR256" s="232" t="b">
        <f t="shared" si="27"/>
        <v>1</v>
      </c>
    </row>
    <row r="257" spans="3:44" x14ac:dyDescent="0.15">
      <c r="C257" s="11" t="s">
        <v>908</v>
      </c>
      <c r="D257" s="11" t="str">
        <f>VLOOKUP($C257,Incurred_Real!$A$24:$E$376,Incurred_Real!$B$1,FALSE)</f>
        <v>Wide Area Protection Scheme (WAPS)</v>
      </c>
      <c r="E257" s="11" t="str">
        <f>VLOOKUP($C257,Incurred_Real!$A$24:$E$376,Incurred_Real!$D$1,FALSE)</f>
        <v>Security/Compliance</v>
      </c>
      <c r="F257" s="13">
        <f>IF(VLOOKUP($C257,Incurred_Real!$A$25:$AQ$426,Incurred_Real!$AL$1,FALSE)="Commissioned Extra",0,
IF(VLOOKUP($C257,Incurred_Real!$A$25:$AQ$426,Incurred_Real!$AK$1,FALSE)=F$4,VLOOKUP($C257,Incurred_Real!$A$25:$AQ$426,Incurred_Real!$AM$1,FALSE),0))</f>
        <v>0</v>
      </c>
      <c r="G257" s="13">
        <f>IF(VLOOKUP($C257,Incurred_Real!$A$25:$AQ$426,Incurred_Real!$AL$1,FALSE)="Commissioned Extra",0,
IF(VLOOKUP($C257,Incurred_Real!$A$25:$AQ$426,Incurred_Real!$AK$1,FALSE)=G$4,VLOOKUP($C257,Incurred_Real!$A$25:$AQ$426,Incurred_Real!$AM$1,FALSE),0))</f>
        <v>9639221.5453595631</v>
      </c>
      <c r="H257" s="13">
        <f>IF(VLOOKUP($C257,Incurred_Real!$A$25:$AQ$426,Incurred_Real!$AL$1,FALSE)="Commissioned Extra",0,
IF(VLOOKUP($C257,Incurred_Real!$A$25:$AQ$426,Incurred_Real!$AK$1,FALSE)=H$4,VLOOKUP($C257,Incurred_Real!$A$25:$AQ$426,Incurred_Real!$AM$1,FALSE),0))</f>
        <v>0</v>
      </c>
      <c r="I257" s="13">
        <f>IF(VLOOKUP($C257,Incurred_Real!$A$25:$AQ$426,Incurred_Real!$AL$1,FALSE)="Commissioned Extra",0,
IF(VLOOKUP($C257,Incurred_Real!$A$25:$AQ$426,Incurred_Real!$AK$1,FALSE)=I$4,VLOOKUP($C257,Incurred_Real!$A$25:$AQ$426,Incurred_Real!$AM$1,FALSE),0))</f>
        <v>0</v>
      </c>
      <c r="J257" s="13">
        <f>IF(VLOOKUP($C257,Incurred_Real!$A$25:$AQ$426,Incurred_Real!$AL$1,FALSE)="Commissioned Extra",0,
IF(VLOOKUP($C257,Incurred_Real!$A$25:$AQ$426,Incurred_Real!$AK$1,FALSE)=J$4,VLOOKUP($C257,Incurred_Real!$A$25:$AQ$426,Incurred_Real!$AM$1,FALSE),0))</f>
        <v>0</v>
      </c>
      <c r="K257" s="13">
        <f>IF(VLOOKUP($C257,Incurred_Real!$A$25:$AQ$426,Incurred_Real!$AL$1,FALSE)="Commissioned Extra",0,
IF(VLOOKUP($C257,Incurred_Real!$A$25:$AQ$426,Incurred_Real!$AK$1,FALSE)=K$4,VLOOKUP($C257,Incurred_Real!$A$25:$AQ$426,Incurred_Real!$AM$1,FALSE),0))</f>
        <v>0</v>
      </c>
      <c r="L257" s="13">
        <f>IF(VLOOKUP($C257,Incurred_Real!$A$25:$AQ$426,Incurred_Real!$AL$1,FALSE)="Commissioned Extra",0,
IF(VLOOKUP($C257,Incurred_Real!$A$25:$AQ$426,Incurred_Real!$AK$1,FALSE)=L$4,VLOOKUP($C257,Incurred_Real!$A$25:$AQ$426,Incurred_Real!$AM$1,FALSE),0))</f>
        <v>0</v>
      </c>
      <c r="M257" s="232">
        <f t="shared" si="23"/>
        <v>9639221.5453595631</v>
      </c>
      <c r="N257" s="232">
        <f t="shared" si="24"/>
        <v>2023</v>
      </c>
      <c r="P257" s="232">
        <f>(VLOOKUP($C257,Incurred_Real!$A$25:$BR$427,Incurred_Real!AS$1,FALSE))*$M257</f>
        <v>0</v>
      </c>
      <c r="Q257" s="232">
        <f>(VLOOKUP($C257,Incurred_Real!$A$25:$BR$427,Incurred_Real!AT$1,FALSE))*$M257</f>
        <v>0</v>
      </c>
      <c r="R257" s="232">
        <f>(VLOOKUP($C257,Incurred_Real!$A$25:$BR$427,Incurred_Real!AU$1,FALSE))*$M257</f>
        <v>0</v>
      </c>
      <c r="S257" s="232">
        <f>(VLOOKUP($C257,Incurred_Real!$A$25:$BR$427,Incurred_Real!AV$1,FALSE))*$M257</f>
        <v>0</v>
      </c>
      <c r="T257" s="232">
        <f>(VLOOKUP($C257,Incurred_Real!$A$25:$BR$427,Incurred_Real!AW$1,FALSE))*$M257</f>
        <v>0</v>
      </c>
      <c r="U257" s="232">
        <f>(VLOOKUP($C257,Incurred_Real!$A$25:$BR$427,Incurred_Real!AX$1,FALSE))*$M257</f>
        <v>0</v>
      </c>
      <c r="V257" s="232">
        <f>(VLOOKUP($C257,Incurred_Real!$A$25:$BR$427,Incurred_Real!AY$1,FALSE))*$M257</f>
        <v>0</v>
      </c>
      <c r="W257" s="232">
        <f>(VLOOKUP($C257,Incurred_Real!$A$25:$BR$427,Incurred_Real!AZ$1,FALSE))*$M257</f>
        <v>0</v>
      </c>
      <c r="X257" s="232">
        <f>(VLOOKUP($C257,Incurred_Real!$A$25:$BR$427,Incurred_Real!BA$1,FALSE))*$M257</f>
        <v>0</v>
      </c>
      <c r="Y257" s="232">
        <f>(VLOOKUP($C257,Incurred_Real!$A$25:$BR$427,Incurred_Real!BB$1,FALSE))*$M257</f>
        <v>330419.36866649648</v>
      </c>
      <c r="Z257" s="232">
        <f>(VLOOKUP($C257,Incurred_Real!$A$25:$BR$427,Incurred_Real!BC$1,FALSE))*$M257</f>
        <v>0</v>
      </c>
      <c r="AA257" s="232">
        <f>(VLOOKUP($C257,Incurred_Real!$A$25:$BR$427,Incurred_Real!BD$1,FALSE))*$M257</f>
        <v>530517.39738207916</v>
      </c>
      <c r="AB257" s="232">
        <f>(VLOOKUP($C257,Incurred_Real!$A$25:$BR$427,Incurred_Real!BE$1,FALSE))*$M257</f>
        <v>0</v>
      </c>
      <c r="AC257" s="232">
        <f>(VLOOKUP($C257,Incurred_Real!$A$25:$BR$427,Incurred_Real!BF$1,FALSE))*$M257</f>
        <v>0</v>
      </c>
      <c r="AD257" s="232">
        <f>(VLOOKUP($C257,Incurred_Real!$A$25:$BR$427,Incurred_Real!BG$1,FALSE))*$M257</f>
        <v>8778284.7793109883</v>
      </c>
      <c r="AE257" s="232">
        <f>(VLOOKUP($C257,Incurred_Real!$A$25:$BR$427,Incurred_Real!BH$1,FALSE))*$M257</f>
        <v>0</v>
      </c>
      <c r="AF257" s="232">
        <f>(VLOOKUP($C257,Incurred_Real!$A$25:$BR$427,Incurred_Real!BI$1,FALSE))*$M257</f>
        <v>0</v>
      </c>
      <c r="AG257" s="232">
        <f>(VLOOKUP($C257,Incurred_Real!$A$25:$BR$427,Incurred_Real!BJ$1,FALSE))*$M257</f>
        <v>0</v>
      </c>
      <c r="AH257" s="232">
        <f>(VLOOKUP($C257,Incurred_Real!$A$25:$BR$427,Incurred_Real!BK$1,FALSE))*$M257</f>
        <v>0</v>
      </c>
      <c r="AI257" s="232">
        <f>(VLOOKUP($C257,Incurred_Real!$A$25:$BR$427,Incurred_Real!BL$1,FALSE))*$M257</f>
        <v>0</v>
      </c>
      <c r="AJ257" s="232">
        <f>(VLOOKUP($C257,Incurred_Real!$A$25:$BR$427,Incurred_Real!BM$1,FALSE))*$M257</f>
        <v>0</v>
      </c>
      <c r="AK257" s="232">
        <f>(VLOOKUP($C257,Incurred_Real!$A$25:$BR$427,Incurred_Real!BN$1,FALSE))*$M257</f>
        <v>0</v>
      </c>
      <c r="AL257" s="232">
        <f>(VLOOKUP($C257,Incurred_Real!$A$25:$BR$427,Incurred_Real!BO$1,FALSE))*$M257</f>
        <v>0</v>
      </c>
      <c r="AM257" s="232">
        <f>(VLOOKUP($C257,Incurred_Real!$A$25:$BR$427,Incurred_Real!BP$1,FALSE))*$M257</f>
        <v>0</v>
      </c>
      <c r="AN257" s="232">
        <f>(VLOOKUP($C257,Incurred_Real!$A$25:$BR$427,Incurred_Real!BQ$1,FALSE))*$M257</f>
        <v>0</v>
      </c>
      <c r="AO257" s="232">
        <f>(VLOOKUP($C257,Incurred_Real!$A$25:$BR$427,Incurred_Real!BR$1,FALSE))*$M257</f>
        <v>0</v>
      </c>
      <c r="AP257" s="232">
        <f t="shared" si="25"/>
        <v>9639221.5453595631</v>
      </c>
      <c r="AR257" s="232" t="b">
        <f t="shared" si="27"/>
        <v>1</v>
      </c>
    </row>
    <row r="258" spans="3:44" x14ac:dyDescent="0.15">
      <c r="C258" s="11" t="s">
        <v>885</v>
      </c>
      <c r="D258" s="11" t="str">
        <f>VLOOKUP($C258,Incurred_Real!$A$24:$E$376,Incurred_Real!$B$1,FALSE)</f>
        <v>Para Surface Water Drainage Replacement</v>
      </c>
      <c r="E258" s="11" t="str">
        <f>VLOOKUP($C258,Incurred_Real!$A$24:$E$376,Incurred_Real!$D$1,FALSE)</f>
        <v>Replacement</v>
      </c>
      <c r="F258" s="13">
        <f>IF(VLOOKUP($C258,Incurred_Real!$A$25:$AQ$426,Incurred_Real!$AL$1,FALSE)="Commissioned Extra",0,
IF(VLOOKUP($C258,Incurred_Real!$A$25:$AQ$426,Incurred_Real!$AK$1,FALSE)=F$4,VLOOKUP($C258,Incurred_Real!$A$25:$AQ$426,Incurred_Real!$AM$1,FALSE),0))</f>
        <v>0</v>
      </c>
      <c r="G258" s="13">
        <f>IF(VLOOKUP($C258,Incurred_Real!$A$25:$AQ$426,Incurred_Real!$AL$1,FALSE)="Commissioned Extra",0,
IF(VLOOKUP($C258,Incurred_Real!$A$25:$AQ$426,Incurred_Real!$AK$1,FALSE)=G$4,VLOOKUP($C258,Incurred_Real!$A$25:$AQ$426,Incurred_Real!$AM$1,FALSE),0))</f>
        <v>0</v>
      </c>
      <c r="H258" s="13">
        <f>IF(VLOOKUP($C258,Incurred_Real!$A$25:$AQ$426,Incurred_Real!$AL$1,FALSE)="Commissioned Extra",0,
IF(VLOOKUP($C258,Incurred_Real!$A$25:$AQ$426,Incurred_Real!$AK$1,FALSE)=H$4,VLOOKUP($C258,Incurred_Real!$A$25:$AQ$426,Incurred_Real!$AM$1,FALSE),0))</f>
        <v>304432.46810108726</v>
      </c>
      <c r="I258" s="13">
        <f>IF(VLOOKUP($C258,Incurred_Real!$A$25:$AQ$426,Incurred_Real!$AL$1,FALSE)="Commissioned Extra",0,
IF(VLOOKUP($C258,Incurred_Real!$A$25:$AQ$426,Incurred_Real!$AK$1,FALSE)=I$4,VLOOKUP($C258,Incurred_Real!$A$25:$AQ$426,Incurred_Real!$AM$1,FALSE),0))</f>
        <v>0</v>
      </c>
      <c r="J258" s="13">
        <f>IF(VLOOKUP($C258,Incurred_Real!$A$25:$AQ$426,Incurred_Real!$AL$1,FALSE)="Commissioned Extra",0,
IF(VLOOKUP($C258,Incurred_Real!$A$25:$AQ$426,Incurred_Real!$AK$1,FALSE)=J$4,VLOOKUP($C258,Incurred_Real!$A$25:$AQ$426,Incurred_Real!$AM$1,FALSE),0))</f>
        <v>0</v>
      </c>
      <c r="K258" s="13">
        <f>IF(VLOOKUP($C258,Incurred_Real!$A$25:$AQ$426,Incurred_Real!$AL$1,FALSE)="Commissioned Extra",0,
IF(VLOOKUP($C258,Incurred_Real!$A$25:$AQ$426,Incurred_Real!$AK$1,FALSE)=K$4,VLOOKUP($C258,Incurred_Real!$A$25:$AQ$426,Incurred_Real!$AM$1,FALSE),0))</f>
        <v>0</v>
      </c>
      <c r="L258" s="13">
        <f>IF(VLOOKUP($C258,Incurred_Real!$A$25:$AQ$426,Incurred_Real!$AL$1,FALSE)="Commissioned Extra",0,
IF(VLOOKUP($C258,Incurred_Real!$A$25:$AQ$426,Incurred_Real!$AK$1,FALSE)=L$4,VLOOKUP($C258,Incurred_Real!$A$25:$AQ$426,Incurred_Real!$AM$1,FALSE),0))</f>
        <v>0</v>
      </c>
      <c r="M258" s="232">
        <f t="shared" si="23"/>
        <v>304432.46810108726</v>
      </c>
      <c r="N258" s="232">
        <f t="shared" si="24"/>
        <v>2024</v>
      </c>
      <c r="P258" s="232">
        <f>(VLOOKUP($C258,Incurred_Real!$A$25:$BR$427,Incurred_Real!AS$1,FALSE))*$M258</f>
        <v>0</v>
      </c>
      <c r="Q258" s="232">
        <f>(VLOOKUP($C258,Incurred_Real!$A$25:$BR$427,Incurred_Real!AT$1,FALSE))*$M258</f>
        <v>0</v>
      </c>
      <c r="R258" s="232">
        <f>(VLOOKUP($C258,Incurred_Real!$A$25:$BR$427,Incurred_Real!AU$1,FALSE))*$M258</f>
        <v>0</v>
      </c>
      <c r="S258" s="232">
        <f>(VLOOKUP($C258,Incurred_Real!$A$25:$BR$427,Incurred_Real!AV$1,FALSE))*$M258</f>
        <v>0</v>
      </c>
      <c r="T258" s="232">
        <f>(VLOOKUP($C258,Incurred_Real!$A$25:$BR$427,Incurred_Real!AW$1,FALSE))*$M258</f>
        <v>0</v>
      </c>
      <c r="U258" s="232">
        <f>(VLOOKUP($C258,Incurred_Real!$A$25:$BR$427,Incurred_Real!AX$1,FALSE))*$M258</f>
        <v>0</v>
      </c>
      <c r="V258" s="232">
        <f>(VLOOKUP($C258,Incurred_Real!$A$25:$BR$427,Incurred_Real!AY$1,FALSE))*$M258</f>
        <v>0</v>
      </c>
      <c r="W258" s="232">
        <f>(VLOOKUP($C258,Incurred_Real!$A$25:$BR$427,Incurred_Real!AZ$1,FALSE))*$M258</f>
        <v>0</v>
      </c>
      <c r="X258" s="232">
        <f>(VLOOKUP($C258,Incurred_Real!$A$25:$BR$427,Incurred_Real!BA$1,FALSE))*$M258</f>
        <v>0</v>
      </c>
      <c r="Y258" s="232">
        <f>(VLOOKUP($C258,Incurred_Real!$A$25:$BR$427,Incurred_Real!BB$1,FALSE))*$M258</f>
        <v>91114.01600522142</v>
      </c>
      <c r="Z258" s="232">
        <f>(VLOOKUP($C258,Incurred_Real!$A$25:$BR$427,Incurred_Real!BC$1,FALSE))*$M258</f>
        <v>0</v>
      </c>
      <c r="AA258" s="232">
        <f>(VLOOKUP($C258,Incurred_Real!$A$25:$BR$427,Incurred_Real!BD$1,FALSE))*$M258</f>
        <v>213318.45209586582</v>
      </c>
      <c r="AB258" s="232">
        <f>(VLOOKUP($C258,Incurred_Real!$A$25:$BR$427,Incurred_Real!BE$1,FALSE))*$M258</f>
        <v>0</v>
      </c>
      <c r="AC258" s="232">
        <f>(VLOOKUP($C258,Incurred_Real!$A$25:$BR$427,Incurred_Real!BF$1,FALSE))*$M258</f>
        <v>0</v>
      </c>
      <c r="AD258" s="232">
        <f>(VLOOKUP($C258,Incurred_Real!$A$25:$BR$427,Incurred_Real!BG$1,FALSE))*$M258</f>
        <v>0</v>
      </c>
      <c r="AE258" s="232">
        <f>(VLOOKUP($C258,Incurred_Real!$A$25:$BR$427,Incurred_Real!BH$1,FALSE))*$M258</f>
        <v>0</v>
      </c>
      <c r="AF258" s="232">
        <f>(VLOOKUP($C258,Incurred_Real!$A$25:$BR$427,Incurred_Real!BI$1,FALSE))*$M258</f>
        <v>0</v>
      </c>
      <c r="AG258" s="232">
        <f>(VLOOKUP($C258,Incurred_Real!$A$25:$BR$427,Incurred_Real!BJ$1,FALSE))*$M258</f>
        <v>0</v>
      </c>
      <c r="AH258" s="232">
        <f>(VLOOKUP($C258,Incurred_Real!$A$25:$BR$427,Incurred_Real!BK$1,FALSE))*$M258</f>
        <v>0</v>
      </c>
      <c r="AI258" s="232">
        <f>(VLOOKUP($C258,Incurred_Real!$A$25:$BR$427,Incurred_Real!BL$1,FALSE))*$M258</f>
        <v>0</v>
      </c>
      <c r="AJ258" s="232">
        <f>(VLOOKUP($C258,Incurred_Real!$A$25:$BR$427,Incurred_Real!BM$1,FALSE))*$M258</f>
        <v>0</v>
      </c>
      <c r="AK258" s="232">
        <f>(VLOOKUP($C258,Incurred_Real!$A$25:$BR$427,Incurred_Real!BN$1,FALSE))*$M258</f>
        <v>0</v>
      </c>
      <c r="AL258" s="232">
        <f>(VLOOKUP($C258,Incurred_Real!$A$25:$BR$427,Incurred_Real!BO$1,FALSE))*$M258</f>
        <v>0</v>
      </c>
      <c r="AM258" s="232">
        <f>(VLOOKUP($C258,Incurred_Real!$A$25:$BR$427,Incurred_Real!BP$1,FALSE))*$M258</f>
        <v>0</v>
      </c>
      <c r="AN258" s="232">
        <f>(VLOOKUP($C258,Incurred_Real!$A$25:$BR$427,Incurred_Real!BQ$1,FALSE))*$M258</f>
        <v>0</v>
      </c>
      <c r="AO258" s="232">
        <f>(VLOOKUP($C258,Incurred_Real!$A$25:$BR$427,Incurred_Real!BR$1,FALSE))*$M258</f>
        <v>0</v>
      </c>
      <c r="AP258" s="232">
        <f t="shared" si="25"/>
        <v>304432.46810108726</v>
      </c>
      <c r="AR258" s="232" t="b">
        <f t="shared" si="27"/>
        <v>1</v>
      </c>
    </row>
    <row r="259" spans="3:44" x14ac:dyDescent="0.15">
      <c r="C259" s="11" t="s">
        <v>875</v>
      </c>
      <c r="D259" s="11" t="str">
        <f>VLOOKUP($C259,Incurred_Real!$A$24:$E$376,Incurred_Real!$B$1,FALSE)</f>
        <v>Short Term Accommodation - 99 Frome Street</v>
      </c>
      <c r="E259" s="11" t="str">
        <f>VLOOKUP($C259,Incurred_Real!$A$24:$E$376,Incurred_Real!$D$1,FALSE)</f>
        <v>Facilities</v>
      </c>
      <c r="F259" s="13">
        <f>IF(VLOOKUP($C259,Incurred_Real!$A$25:$AQ$426,Incurred_Real!$AL$1,FALSE)="Commissioned Extra",0,
IF(VLOOKUP($C259,Incurred_Real!$A$25:$AQ$426,Incurred_Real!$AK$1,FALSE)=F$4,VLOOKUP($C259,Incurred_Real!$A$25:$AQ$426,Incurred_Real!$AM$1,FALSE),0))</f>
        <v>0</v>
      </c>
      <c r="G259" s="13">
        <f>IF(VLOOKUP($C259,Incurred_Real!$A$25:$AQ$426,Incurred_Real!$AL$1,FALSE)="Commissioned Extra",0,
IF(VLOOKUP($C259,Incurred_Real!$A$25:$AQ$426,Incurred_Real!$AK$1,FALSE)=G$4,VLOOKUP($C259,Incurred_Real!$A$25:$AQ$426,Incurred_Real!$AM$1,FALSE),0))</f>
        <v>0</v>
      </c>
      <c r="H259" s="13">
        <f>IF(VLOOKUP($C259,Incurred_Real!$A$25:$AQ$426,Incurred_Real!$AL$1,FALSE)="Commissioned Extra",0,
IF(VLOOKUP($C259,Incurred_Real!$A$25:$AQ$426,Incurred_Real!$AK$1,FALSE)=H$4,VLOOKUP($C259,Incurred_Real!$A$25:$AQ$426,Incurred_Real!$AM$1,FALSE),0))</f>
        <v>0</v>
      </c>
      <c r="I259" s="13">
        <f>IF(VLOOKUP($C259,Incurred_Real!$A$25:$AQ$426,Incurred_Real!$AL$1,FALSE)="Commissioned Extra",0,
IF(VLOOKUP($C259,Incurred_Real!$A$25:$AQ$426,Incurred_Real!$AK$1,FALSE)=I$4,VLOOKUP($C259,Incurred_Real!$A$25:$AQ$426,Incurred_Real!$AM$1,FALSE),0))</f>
        <v>0</v>
      </c>
      <c r="J259" s="13">
        <f>IF(VLOOKUP($C259,Incurred_Real!$A$25:$AQ$426,Incurred_Real!$AL$1,FALSE)="Commissioned Extra",0,
IF(VLOOKUP($C259,Incurred_Real!$A$25:$AQ$426,Incurred_Real!$AK$1,FALSE)=J$4,VLOOKUP($C259,Incurred_Real!$A$25:$AQ$426,Incurred_Real!$AM$1,FALSE),0))</f>
        <v>0</v>
      </c>
      <c r="K259" s="13">
        <f>IF(VLOOKUP($C259,Incurred_Real!$A$25:$AQ$426,Incurred_Real!$AL$1,FALSE)="Commissioned Extra",0,
IF(VLOOKUP($C259,Incurred_Real!$A$25:$AQ$426,Incurred_Real!$AK$1,FALSE)=K$4,VLOOKUP($C259,Incurred_Real!$A$25:$AQ$426,Incurred_Real!$AM$1,FALSE),0))</f>
        <v>0</v>
      </c>
      <c r="L259" s="13">
        <f>IF(VLOOKUP($C259,Incurred_Real!$A$25:$AQ$426,Incurred_Real!$AL$1,FALSE)="Commissioned Extra",0,
IF(VLOOKUP($C259,Incurred_Real!$A$25:$AQ$426,Incurred_Real!$AK$1,FALSE)=L$4,VLOOKUP($C259,Incurred_Real!$A$25:$AQ$426,Incurred_Real!$AM$1,FALSE),0))</f>
        <v>0</v>
      </c>
      <c r="M259" s="232">
        <f t="shared" si="23"/>
        <v>0</v>
      </c>
      <c r="N259" s="232" t="str">
        <f t="shared" si="24"/>
        <v/>
      </c>
      <c r="P259" s="232">
        <f>(VLOOKUP($C259,Incurred_Real!$A$25:$BR$427,Incurred_Real!AS$1,FALSE))*$M259</f>
        <v>0</v>
      </c>
      <c r="Q259" s="232">
        <f>(VLOOKUP($C259,Incurred_Real!$A$25:$BR$427,Incurred_Real!AT$1,FALSE))*$M259</f>
        <v>0</v>
      </c>
      <c r="R259" s="232">
        <f>(VLOOKUP($C259,Incurred_Real!$A$25:$BR$427,Incurred_Real!AU$1,FALSE))*$M259</f>
        <v>0</v>
      </c>
      <c r="S259" s="232">
        <f>(VLOOKUP($C259,Incurred_Real!$A$25:$BR$427,Incurred_Real!AV$1,FALSE))*$M259</f>
        <v>0</v>
      </c>
      <c r="T259" s="232">
        <f>(VLOOKUP($C259,Incurred_Real!$A$25:$BR$427,Incurred_Real!AW$1,FALSE))*$M259</f>
        <v>0</v>
      </c>
      <c r="U259" s="232">
        <f>(VLOOKUP($C259,Incurred_Real!$A$25:$BR$427,Incurred_Real!AX$1,FALSE))*$M259</f>
        <v>0</v>
      </c>
      <c r="V259" s="232">
        <f>(VLOOKUP($C259,Incurred_Real!$A$25:$BR$427,Incurred_Real!AY$1,FALSE))*$M259</f>
        <v>0</v>
      </c>
      <c r="W259" s="232">
        <f>(VLOOKUP($C259,Incurred_Real!$A$25:$BR$427,Incurred_Real!AZ$1,FALSE))*$M259</f>
        <v>0</v>
      </c>
      <c r="X259" s="232">
        <f>(VLOOKUP($C259,Incurred_Real!$A$25:$BR$427,Incurred_Real!BA$1,FALSE))*$M259</f>
        <v>0</v>
      </c>
      <c r="Y259" s="232">
        <f>(VLOOKUP($C259,Incurred_Real!$A$25:$BR$427,Incurred_Real!BB$1,FALSE))*$M259</f>
        <v>0</v>
      </c>
      <c r="Z259" s="232">
        <f>(VLOOKUP($C259,Incurred_Real!$A$25:$BR$427,Incurred_Real!BC$1,FALSE))*$M259</f>
        <v>0</v>
      </c>
      <c r="AA259" s="232">
        <f>(VLOOKUP($C259,Incurred_Real!$A$25:$BR$427,Incurred_Real!BD$1,FALSE))*$M259</f>
        <v>0</v>
      </c>
      <c r="AB259" s="232">
        <f>(VLOOKUP($C259,Incurred_Real!$A$25:$BR$427,Incurred_Real!BE$1,FALSE))*$M259</f>
        <v>0</v>
      </c>
      <c r="AC259" s="232">
        <f>(VLOOKUP($C259,Incurred_Real!$A$25:$BR$427,Incurred_Real!BF$1,FALSE))*$M259</f>
        <v>0</v>
      </c>
      <c r="AD259" s="232">
        <f>(VLOOKUP($C259,Incurred_Real!$A$25:$BR$427,Incurred_Real!BG$1,FALSE))*$M259</f>
        <v>0</v>
      </c>
      <c r="AE259" s="232">
        <f>(VLOOKUP($C259,Incurred_Real!$A$25:$BR$427,Incurred_Real!BH$1,FALSE))*$M259</f>
        <v>0</v>
      </c>
      <c r="AF259" s="232">
        <f>(VLOOKUP($C259,Incurred_Real!$A$25:$BR$427,Incurred_Real!BI$1,FALSE))*$M259</f>
        <v>0</v>
      </c>
      <c r="AG259" s="232">
        <f>(VLOOKUP($C259,Incurred_Real!$A$25:$BR$427,Incurred_Real!BJ$1,FALSE))*$M259</f>
        <v>0</v>
      </c>
      <c r="AH259" s="232">
        <f>(VLOOKUP($C259,Incurred_Real!$A$25:$BR$427,Incurred_Real!BK$1,FALSE))*$M259</f>
        <v>0</v>
      </c>
      <c r="AI259" s="232">
        <f>(VLOOKUP($C259,Incurred_Real!$A$25:$BR$427,Incurred_Real!BL$1,FALSE))*$M259</f>
        <v>0</v>
      </c>
      <c r="AJ259" s="232">
        <f>(VLOOKUP($C259,Incurred_Real!$A$25:$BR$427,Incurred_Real!BM$1,FALSE))*$M259</f>
        <v>0</v>
      </c>
      <c r="AK259" s="232">
        <f>(VLOOKUP($C259,Incurred_Real!$A$25:$BR$427,Incurred_Real!BN$1,FALSE))*$M259</f>
        <v>0</v>
      </c>
      <c r="AL259" s="232">
        <f>(VLOOKUP($C259,Incurred_Real!$A$25:$BR$427,Incurred_Real!BO$1,FALSE))*$M259</f>
        <v>0</v>
      </c>
      <c r="AM259" s="232">
        <f>(VLOOKUP($C259,Incurred_Real!$A$25:$BR$427,Incurred_Real!BP$1,FALSE))*$M259</f>
        <v>0</v>
      </c>
      <c r="AN259" s="232">
        <f>(VLOOKUP($C259,Incurred_Real!$A$25:$BR$427,Incurred_Real!BQ$1,FALSE))*$M259</f>
        <v>0</v>
      </c>
      <c r="AO259" s="232">
        <f>(VLOOKUP($C259,Incurred_Real!$A$25:$BR$427,Incurred_Real!BR$1,FALSE))*$M259</f>
        <v>0</v>
      </c>
      <c r="AP259" s="232">
        <f t="shared" si="25"/>
        <v>0</v>
      </c>
      <c r="AR259" s="232" t="b">
        <f t="shared" si="27"/>
        <v>1</v>
      </c>
    </row>
    <row r="260" spans="3:44" x14ac:dyDescent="0.15">
      <c r="C260" s="11" t="s">
        <v>899</v>
      </c>
      <c r="D260" s="11" t="str">
        <f>VLOOKUP($C260,Incurred_Real!$A$24:$E$376,Incurred_Real!$B$1,FALSE)</f>
        <v>Universal Spare SVC Transformer</v>
      </c>
      <c r="E260" s="11" t="str">
        <f>VLOOKUP($C260,Incurred_Real!$A$24:$E$376,Incurred_Real!$D$1,FALSE)</f>
        <v>Inventory/Spares</v>
      </c>
      <c r="F260" s="13">
        <f>IF(VLOOKUP($C260,Incurred_Real!$A$25:$AQ$426,Incurred_Real!$AL$1,FALSE)="Commissioned Extra",0,
IF(VLOOKUP($C260,Incurred_Real!$A$25:$AQ$426,Incurred_Real!$AK$1,FALSE)=F$4,VLOOKUP($C260,Incurred_Real!$A$25:$AQ$426,Incurred_Real!$AM$1,FALSE),0))</f>
        <v>0</v>
      </c>
      <c r="G260" s="13">
        <f>IF(VLOOKUP($C260,Incurred_Real!$A$25:$AQ$426,Incurred_Real!$AL$1,FALSE)="Commissioned Extra",0,
IF(VLOOKUP($C260,Incurred_Real!$A$25:$AQ$426,Incurred_Real!$AK$1,FALSE)=G$4,VLOOKUP($C260,Incurred_Real!$A$25:$AQ$426,Incurred_Real!$AM$1,FALSE),0))</f>
        <v>4979476.3260348011</v>
      </c>
      <c r="H260" s="13">
        <f>IF(VLOOKUP($C260,Incurred_Real!$A$25:$AQ$426,Incurred_Real!$AL$1,FALSE)="Commissioned Extra",0,
IF(VLOOKUP($C260,Incurred_Real!$A$25:$AQ$426,Incurred_Real!$AK$1,FALSE)=H$4,VLOOKUP($C260,Incurred_Real!$A$25:$AQ$426,Incurred_Real!$AM$1,FALSE),0))</f>
        <v>0</v>
      </c>
      <c r="I260" s="13">
        <f>IF(VLOOKUP($C260,Incurred_Real!$A$25:$AQ$426,Incurred_Real!$AL$1,FALSE)="Commissioned Extra",0,
IF(VLOOKUP($C260,Incurred_Real!$A$25:$AQ$426,Incurred_Real!$AK$1,FALSE)=I$4,VLOOKUP($C260,Incurred_Real!$A$25:$AQ$426,Incurred_Real!$AM$1,FALSE),0))</f>
        <v>0</v>
      </c>
      <c r="J260" s="13">
        <f>IF(VLOOKUP($C260,Incurred_Real!$A$25:$AQ$426,Incurred_Real!$AL$1,FALSE)="Commissioned Extra",0,
IF(VLOOKUP($C260,Incurred_Real!$A$25:$AQ$426,Incurred_Real!$AK$1,FALSE)=J$4,VLOOKUP($C260,Incurred_Real!$A$25:$AQ$426,Incurred_Real!$AM$1,FALSE),0))</f>
        <v>0</v>
      </c>
      <c r="K260" s="13">
        <f>IF(VLOOKUP($C260,Incurred_Real!$A$25:$AQ$426,Incurred_Real!$AL$1,FALSE)="Commissioned Extra",0,
IF(VLOOKUP($C260,Incurred_Real!$A$25:$AQ$426,Incurred_Real!$AK$1,FALSE)=K$4,VLOOKUP($C260,Incurred_Real!$A$25:$AQ$426,Incurred_Real!$AM$1,FALSE),0))</f>
        <v>0</v>
      </c>
      <c r="L260" s="13">
        <f>IF(VLOOKUP($C260,Incurred_Real!$A$25:$AQ$426,Incurred_Real!$AL$1,FALSE)="Commissioned Extra",0,
IF(VLOOKUP($C260,Incurred_Real!$A$25:$AQ$426,Incurred_Real!$AK$1,FALSE)=L$4,VLOOKUP($C260,Incurred_Real!$A$25:$AQ$426,Incurred_Real!$AM$1,FALSE),0))</f>
        <v>0</v>
      </c>
      <c r="M260" s="232">
        <f t="shared" si="23"/>
        <v>4979476.3260348011</v>
      </c>
      <c r="N260" s="232">
        <f t="shared" si="24"/>
        <v>2023</v>
      </c>
      <c r="P260" s="232">
        <f>(VLOOKUP($C260,Incurred_Real!$A$25:$BR$427,Incurred_Real!AS$1,FALSE))*$M260</f>
        <v>0</v>
      </c>
      <c r="Q260" s="232">
        <f>(VLOOKUP($C260,Incurred_Real!$A$25:$BR$427,Incurred_Real!AT$1,FALSE))*$M260</f>
        <v>0</v>
      </c>
      <c r="R260" s="232">
        <f>(VLOOKUP($C260,Incurred_Real!$A$25:$BR$427,Incurred_Real!AU$1,FALSE))*$M260</f>
        <v>0</v>
      </c>
      <c r="S260" s="232">
        <f>(VLOOKUP($C260,Incurred_Real!$A$25:$BR$427,Incurred_Real!AV$1,FALSE))*$M260</f>
        <v>0</v>
      </c>
      <c r="T260" s="232">
        <f>(VLOOKUP($C260,Incurred_Real!$A$25:$BR$427,Incurred_Real!AW$1,FALSE))*$M260</f>
        <v>0</v>
      </c>
      <c r="U260" s="232">
        <f>(VLOOKUP($C260,Incurred_Real!$A$25:$BR$427,Incurred_Real!AX$1,FALSE))*$M260</f>
        <v>368724.399037547</v>
      </c>
      <c r="V260" s="232">
        <f>(VLOOKUP($C260,Incurred_Real!$A$25:$BR$427,Incurred_Real!AY$1,FALSE))*$M260</f>
        <v>0</v>
      </c>
      <c r="W260" s="232">
        <f>(VLOOKUP($C260,Incurred_Real!$A$25:$BR$427,Incurred_Real!AZ$1,FALSE))*$M260</f>
        <v>0</v>
      </c>
      <c r="X260" s="232">
        <f>(VLOOKUP($C260,Incurred_Real!$A$25:$BR$427,Incurred_Real!BA$1,FALSE))*$M260</f>
        <v>0</v>
      </c>
      <c r="Y260" s="232">
        <f>(VLOOKUP($C260,Incurred_Real!$A$25:$BR$427,Incurred_Real!BB$1,FALSE))*$M260</f>
        <v>4308414.1055659084</v>
      </c>
      <c r="Z260" s="232">
        <f>(VLOOKUP($C260,Incurred_Real!$A$25:$BR$427,Incurred_Real!BC$1,FALSE))*$M260</f>
        <v>0</v>
      </c>
      <c r="AA260" s="232">
        <f>(VLOOKUP($C260,Incurred_Real!$A$25:$BR$427,Incurred_Real!BD$1,FALSE))*$M260</f>
        <v>89873.984006779487</v>
      </c>
      <c r="AB260" s="232">
        <f>(VLOOKUP($C260,Incurred_Real!$A$25:$BR$427,Incurred_Real!BE$1,FALSE))*$M260</f>
        <v>0</v>
      </c>
      <c r="AC260" s="232">
        <f>(VLOOKUP($C260,Incurred_Real!$A$25:$BR$427,Incurred_Real!BF$1,FALSE))*$M260</f>
        <v>0</v>
      </c>
      <c r="AD260" s="232">
        <f>(VLOOKUP($C260,Incurred_Real!$A$25:$BR$427,Incurred_Real!BG$1,FALSE))*$M260</f>
        <v>66111.637862521588</v>
      </c>
      <c r="AE260" s="232">
        <f>(VLOOKUP($C260,Incurred_Real!$A$25:$BR$427,Incurred_Real!BH$1,FALSE))*$M260</f>
        <v>0</v>
      </c>
      <c r="AF260" s="232">
        <f>(VLOOKUP($C260,Incurred_Real!$A$25:$BR$427,Incurred_Real!BI$1,FALSE))*$M260</f>
        <v>146352.19956204423</v>
      </c>
      <c r="AG260" s="232">
        <f>(VLOOKUP($C260,Incurred_Real!$A$25:$BR$427,Incurred_Real!BJ$1,FALSE))*$M260</f>
        <v>0</v>
      </c>
      <c r="AH260" s="232">
        <f>(VLOOKUP($C260,Incurred_Real!$A$25:$BR$427,Incurred_Real!BK$1,FALSE))*$M260</f>
        <v>0</v>
      </c>
      <c r="AI260" s="232">
        <f>(VLOOKUP($C260,Incurred_Real!$A$25:$BR$427,Incurred_Real!BL$1,FALSE))*$M260</f>
        <v>0</v>
      </c>
      <c r="AJ260" s="232">
        <f>(VLOOKUP($C260,Incurred_Real!$A$25:$BR$427,Incurred_Real!BM$1,FALSE))*$M260</f>
        <v>0</v>
      </c>
      <c r="AK260" s="232">
        <f>(VLOOKUP($C260,Incurred_Real!$A$25:$BR$427,Incurred_Real!BN$1,FALSE))*$M260</f>
        <v>0</v>
      </c>
      <c r="AL260" s="232">
        <f>(VLOOKUP($C260,Incurred_Real!$A$25:$BR$427,Incurred_Real!BO$1,FALSE))*$M260</f>
        <v>0</v>
      </c>
      <c r="AM260" s="232">
        <f>(VLOOKUP($C260,Incurred_Real!$A$25:$BR$427,Incurred_Real!BP$1,FALSE))*$M260</f>
        <v>0</v>
      </c>
      <c r="AN260" s="232">
        <f>(VLOOKUP($C260,Incurred_Real!$A$25:$BR$427,Incurred_Real!BQ$1,FALSE))*$M260</f>
        <v>0</v>
      </c>
      <c r="AO260" s="232">
        <f>(VLOOKUP($C260,Incurred_Real!$A$25:$BR$427,Incurred_Real!BR$1,FALSE))*$M260</f>
        <v>0</v>
      </c>
      <c r="AP260" s="232">
        <f t="shared" si="25"/>
        <v>4979476.3260348001</v>
      </c>
      <c r="AR260" s="232" t="b">
        <f t="shared" si="27"/>
        <v>1</v>
      </c>
    </row>
    <row r="261" spans="3:44" x14ac:dyDescent="0.15">
      <c r="C261" s="11" t="s">
        <v>892</v>
      </c>
      <c r="D261" s="11" t="str">
        <f>VLOOKUP($C261,Incurred_Real!$A$24:$E$376,Incurred_Real!$B$1,FALSE)</f>
        <v>Journey Management - Mipela Upgrade</v>
      </c>
      <c r="E261" s="11" t="str">
        <f>VLOOKUP($C261,Incurred_Real!$A$24:$E$376,Incurred_Real!$D$1,FALSE)</f>
        <v>Information Technology</v>
      </c>
      <c r="F261" s="13">
        <f>IF(VLOOKUP($C261,Incurred_Real!$A$25:$AQ$426,Incurred_Real!$AL$1,FALSE)="Commissioned Extra",0,
IF(VLOOKUP($C261,Incurred_Real!$A$25:$AQ$426,Incurred_Real!$AK$1,FALSE)=F$4,VLOOKUP($C261,Incurred_Real!$A$25:$AQ$426,Incurred_Real!$AM$1,FALSE),0))</f>
        <v>0</v>
      </c>
      <c r="G261" s="13">
        <f>IF(VLOOKUP($C261,Incurred_Real!$A$25:$AQ$426,Incurred_Real!$AL$1,FALSE)="Commissioned Extra",0,
IF(VLOOKUP($C261,Incurred_Real!$A$25:$AQ$426,Incurred_Real!$AK$1,FALSE)=G$4,VLOOKUP($C261,Incurred_Real!$A$25:$AQ$426,Incurred_Real!$AM$1,FALSE),0))</f>
        <v>413550.75516077608</v>
      </c>
      <c r="H261" s="13">
        <f>IF(VLOOKUP($C261,Incurred_Real!$A$25:$AQ$426,Incurred_Real!$AL$1,FALSE)="Commissioned Extra",0,
IF(VLOOKUP($C261,Incurred_Real!$A$25:$AQ$426,Incurred_Real!$AK$1,FALSE)=H$4,VLOOKUP($C261,Incurred_Real!$A$25:$AQ$426,Incurred_Real!$AM$1,FALSE),0))</f>
        <v>0</v>
      </c>
      <c r="I261" s="13">
        <f>IF(VLOOKUP($C261,Incurred_Real!$A$25:$AQ$426,Incurred_Real!$AL$1,FALSE)="Commissioned Extra",0,
IF(VLOOKUP($C261,Incurred_Real!$A$25:$AQ$426,Incurred_Real!$AK$1,FALSE)=I$4,VLOOKUP($C261,Incurred_Real!$A$25:$AQ$426,Incurred_Real!$AM$1,FALSE),0))</f>
        <v>0</v>
      </c>
      <c r="J261" s="13">
        <f>IF(VLOOKUP($C261,Incurred_Real!$A$25:$AQ$426,Incurred_Real!$AL$1,FALSE)="Commissioned Extra",0,
IF(VLOOKUP($C261,Incurred_Real!$A$25:$AQ$426,Incurred_Real!$AK$1,FALSE)=J$4,VLOOKUP($C261,Incurred_Real!$A$25:$AQ$426,Incurred_Real!$AM$1,FALSE),0))</f>
        <v>0</v>
      </c>
      <c r="K261" s="13">
        <f>IF(VLOOKUP($C261,Incurred_Real!$A$25:$AQ$426,Incurred_Real!$AL$1,FALSE)="Commissioned Extra",0,
IF(VLOOKUP($C261,Incurred_Real!$A$25:$AQ$426,Incurred_Real!$AK$1,FALSE)=K$4,VLOOKUP($C261,Incurred_Real!$A$25:$AQ$426,Incurred_Real!$AM$1,FALSE),0))</f>
        <v>0</v>
      </c>
      <c r="L261" s="13">
        <f>IF(VLOOKUP($C261,Incurred_Real!$A$25:$AQ$426,Incurred_Real!$AL$1,FALSE)="Commissioned Extra",0,
IF(VLOOKUP($C261,Incurred_Real!$A$25:$AQ$426,Incurred_Real!$AK$1,FALSE)=L$4,VLOOKUP($C261,Incurred_Real!$A$25:$AQ$426,Incurred_Real!$AM$1,FALSE),0))</f>
        <v>0</v>
      </c>
      <c r="M261" s="232">
        <f t="shared" ref="M261:M324" si="28">SUM(E261:L261)</f>
        <v>413550.75516077608</v>
      </c>
      <c r="N261" s="232">
        <f t="shared" ref="N261:N324" si="29">IF(M261=0,"",INDEX($E$4:$L$4,1,MATCH(M261,$E261:$L261,0)))</f>
        <v>2023</v>
      </c>
      <c r="P261" s="232">
        <f>(VLOOKUP($C261,Incurred_Real!$A$25:$BR$427,Incurred_Real!AS$1,FALSE))*$M261</f>
        <v>0</v>
      </c>
      <c r="Q261" s="232">
        <f>(VLOOKUP($C261,Incurred_Real!$A$25:$BR$427,Incurred_Real!AT$1,FALSE))*$M261</f>
        <v>0</v>
      </c>
      <c r="R261" s="232">
        <f>(VLOOKUP($C261,Incurred_Real!$A$25:$BR$427,Incurred_Real!AU$1,FALSE))*$M261</f>
        <v>0</v>
      </c>
      <c r="S261" s="232">
        <f>(VLOOKUP($C261,Incurred_Real!$A$25:$BR$427,Incurred_Real!AV$1,FALSE))*$M261</f>
        <v>413550.75516077608</v>
      </c>
      <c r="T261" s="232">
        <f>(VLOOKUP($C261,Incurred_Real!$A$25:$BR$427,Incurred_Real!AW$1,FALSE))*$M261</f>
        <v>0</v>
      </c>
      <c r="U261" s="232">
        <f>(VLOOKUP($C261,Incurred_Real!$A$25:$BR$427,Incurred_Real!AX$1,FALSE))*$M261</f>
        <v>0</v>
      </c>
      <c r="V261" s="232">
        <f>(VLOOKUP($C261,Incurred_Real!$A$25:$BR$427,Incurred_Real!AY$1,FALSE))*$M261</f>
        <v>0</v>
      </c>
      <c r="W261" s="232">
        <f>(VLOOKUP($C261,Incurred_Real!$A$25:$BR$427,Incurred_Real!AZ$1,FALSE))*$M261</f>
        <v>0</v>
      </c>
      <c r="X261" s="232">
        <f>(VLOOKUP($C261,Incurred_Real!$A$25:$BR$427,Incurred_Real!BA$1,FALSE))*$M261</f>
        <v>0</v>
      </c>
      <c r="Y261" s="232">
        <f>(VLOOKUP($C261,Incurred_Real!$A$25:$BR$427,Incurred_Real!BB$1,FALSE))*$M261</f>
        <v>0</v>
      </c>
      <c r="Z261" s="232">
        <f>(VLOOKUP($C261,Incurred_Real!$A$25:$BR$427,Incurred_Real!BC$1,FALSE))*$M261</f>
        <v>0</v>
      </c>
      <c r="AA261" s="232">
        <f>(VLOOKUP($C261,Incurred_Real!$A$25:$BR$427,Incurred_Real!BD$1,FALSE))*$M261</f>
        <v>0</v>
      </c>
      <c r="AB261" s="232">
        <f>(VLOOKUP($C261,Incurred_Real!$A$25:$BR$427,Incurred_Real!BE$1,FALSE))*$M261</f>
        <v>0</v>
      </c>
      <c r="AC261" s="232">
        <f>(VLOOKUP($C261,Incurred_Real!$A$25:$BR$427,Incurred_Real!BF$1,FALSE))*$M261</f>
        <v>0</v>
      </c>
      <c r="AD261" s="232">
        <f>(VLOOKUP($C261,Incurred_Real!$A$25:$BR$427,Incurred_Real!BG$1,FALSE))*$M261</f>
        <v>0</v>
      </c>
      <c r="AE261" s="232">
        <f>(VLOOKUP($C261,Incurred_Real!$A$25:$BR$427,Incurred_Real!BH$1,FALSE))*$M261</f>
        <v>0</v>
      </c>
      <c r="AF261" s="232">
        <f>(VLOOKUP($C261,Incurred_Real!$A$25:$BR$427,Incurred_Real!BI$1,FALSE))*$M261</f>
        <v>0</v>
      </c>
      <c r="AG261" s="232">
        <f>(VLOOKUP($C261,Incurred_Real!$A$25:$BR$427,Incurred_Real!BJ$1,FALSE))*$M261</f>
        <v>0</v>
      </c>
      <c r="AH261" s="232">
        <f>(VLOOKUP($C261,Incurred_Real!$A$25:$BR$427,Incurred_Real!BK$1,FALSE))*$M261</f>
        <v>0</v>
      </c>
      <c r="AI261" s="232">
        <f>(VLOOKUP($C261,Incurred_Real!$A$25:$BR$427,Incurred_Real!BL$1,FALSE))*$M261</f>
        <v>0</v>
      </c>
      <c r="AJ261" s="232">
        <f>(VLOOKUP($C261,Incurred_Real!$A$25:$BR$427,Incurred_Real!BM$1,FALSE))*$M261</f>
        <v>0</v>
      </c>
      <c r="AK261" s="232">
        <f>(VLOOKUP($C261,Incurred_Real!$A$25:$BR$427,Incurred_Real!BN$1,FALSE))*$M261</f>
        <v>0</v>
      </c>
      <c r="AL261" s="232">
        <f>(VLOOKUP($C261,Incurred_Real!$A$25:$BR$427,Incurred_Real!BO$1,FALSE))*$M261</f>
        <v>0</v>
      </c>
      <c r="AM261" s="232">
        <f>(VLOOKUP($C261,Incurred_Real!$A$25:$BR$427,Incurred_Real!BP$1,FALSE))*$M261</f>
        <v>0</v>
      </c>
      <c r="AN261" s="232">
        <f>(VLOOKUP($C261,Incurred_Real!$A$25:$BR$427,Incurred_Real!BQ$1,FALSE))*$M261</f>
        <v>0</v>
      </c>
      <c r="AO261" s="232">
        <f>(VLOOKUP($C261,Incurred_Real!$A$25:$BR$427,Incurred_Real!BR$1,FALSE))*$M261</f>
        <v>0</v>
      </c>
      <c r="AP261" s="232">
        <f t="shared" ref="AP261:AP324" si="30">SUM(P261:AO261)</f>
        <v>413550.75516077608</v>
      </c>
      <c r="AR261" s="232" t="b">
        <f t="shared" si="27"/>
        <v>1</v>
      </c>
    </row>
    <row r="262" spans="3:44" x14ac:dyDescent="0.15">
      <c r="C262" s="11" t="s">
        <v>900</v>
      </c>
      <c r="D262" s="11" t="str">
        <f>VLOOKUP($C262,Incurred_Real!$A$24:$E$376,Incurred_Real!$B$1,FALSE)</f>
        <v>Substation Battery Unit Asset Replacement 2018-2023</v>
      </c>
      <c r="E262" s="11" t="str">
        <f>VLOOKUP($C262,Incurred_Real!$A$24:$E$376,Incurred_Real!$D$1,FALSE)</f>
        <v>Replacement</v>
      </c>
      <c r="F262" s="13">
        <f>IF(VLOOKUP($C262,Incurred_Real!$A$25:$AQ$426,Incurred_Real!$AL$1,FALSE)="Commissioned Extra",0,
IF(VLOOKUP($C262,Incurred_Real!$A$25:$AQ$426,Incurred_Real!$AK$1,FALSE)=F$4,VLOOKUP($C262,Incurred_Real!$A$25:$AQ$426,Incurred_Real!$AM$1,FALSE),0))</f>
        <v>0</v>
      </c>
      <c r="G262" s="13">
        <f>IF(VLOOKUP($C262,Incurred_Real!$A$25:$AQ$426,Incurred_Real!$AL$1,FALSE)="Commissioned Extra",0,
IF(VLOOKUP($C262,Incurred_Real!$A$25:$AQ$426,Incurred_Real!$AK$1,FALSE)=G$4,VLOOKUP($C262,Incurred_Real!$A$25:$AQ$426,Incurred_Real!$AM$1,FALSE),0))</f>
        <v>1276547.7734422919</v>
      </c>
      <c r="H262" s="13">
        <f>IF(VLOOKUP($C262,Incurred_Real!$A$25:$AQ$426,Incurred_Real!$AL$1,FALSE)="Commissioned Extra",0,
IF(VLOOKUP($C262,Incurred_Real!$A$25:$AQ$426,Incurred_Real!$AK$1,FALSE)=H$4,VLOOKUP($C262,Incurred_Real!$A$25:$AQ$426,Incurred_Real!$AM$1,FALSE),0))</f>
        <v>0</v>
      </c>
      <c r="I262" s="13">
        <f>IF(VLOOKUP($C262,Incurred_Real!$A$25:$AQ$426,Incurred_Real!$AL$1,FALSE)="Commissioned Extra",0,
IF(VLOOKUP($C262,Incurred_Real!$A$25:$AQ$426,Incurred_Real!$AK$1,FALSE)=I$4,VLOOKUP($C262,Incurred_Real!$A$25:$AQ$426,Incurred_Real!$AM$1,FALSE),0))</f>
        <v>0</v>
      </c>
      <c r="J262" s="13">
        <f>IF(VLOOKUP($C262,Incurred_Real!$A$25:$AQ$426,Incurred_Real!$AL$1,FALSE)="Commissioned Extra",0,
IF(VLOOKUP($C262,Incurred_Real!$A$25:$AQ$426,Incurred_Real!$AK$1,FALSE)=J$4,VLOOKUP($C262,Incurred_Real!$A$25:$AQ$426,Incurred_Real!$AM$1,FALSE),0))</f>
        <v>0</v>
      </c>
      <c r="K262" s="13">
        <f>IF(VLOOKUP($C262,Incurred_Real!$A$25:$AQ$426,Incurred_Real!$AL$1,FALSE)="Commissioned Extra",0,
IF(VLOOKUP($C262,Incurred_Real!$A$25:$AQ$426,Incurred_Real!$AK$1,FALSE)=K$4,VLOOKUP($C262,Incurred_Real!$A$25:$AQ$426,Incurred_Real!$AM$1,FALSE),0))</f>
        <v>0</v>
      </c>
      <c r="L262" s="13">
        <f>IF(VLOOKUP($C262,Incurred_Real!$A$25:$AQ$426,Incurred_Real!$AL$1,FALSE)="Commissioned Extra",0,
IF(VLOOKUP($C262,Incurred_Real!$A$25:$AQ$426,Incurred_Real!$AK$1,FALSE)=L$4,VLOOKUP($C262,Incurred_Real!$A$25:$AQ$426,Incurred_Real!$AM$1,FALSE),0))</f>
        <v>0</v>
      </c>
      <c r="M262" s="232">
        <f t="shared" si="28"/>
        <v>1276547.7734422919</v>
      </c>
      <c r="N262" s="232">
        <f t="shared" si="29"/>
        <v>2023</v>
      </c>
      <c r="P262" s="232">
        <f>(VLOOKUP($C262,Incurred_Real!$A$25:$BR$427,Incurred_Real!AS$1,FALSE))*$M262</f>
        <v>0</v>
      </c>
      <c r="Q262" s="232">
        <f>(VLOOKUP($C262,Incurred_Real!$A$25:$BR$427,Incurred_Real!AT$1,FALSE))*$M262</f>
        <v>0</v>
      </c>
      <c r="R262" s="232">
        <f>(VLOOKUP($C262,Incurred_Real!$A$25:$BR$427,Incurred_Real!AU$1,FALSE))*$M262</f>
        <v>0</v>
      </c>
      <c r="S262" s="232">
        <f>(VLOOKUP($C262,Incurred_Real!$A$25:$BR$427,Incurred_Real!AV$1,FALSE))*$M262</f>
        <v>0</v>
      </c>
      <c r="T262" s="232">
        <f>(VLOOKUP($C262,Incurred_Real!$A$25:$BR$427,Incurred_Real!AW$1,FALSE))*$M262</f>
        <v>0</v>
      </c>
      <c r="U262" s="232">
        <f>(VLOOKUP($C262,Incurred_Real!$A$25:$BR$427,Incurred_Real!AX$1,FALSE))*$M262</f>
        <v>0</v>
      </c>
      <c r="V262" s="232">
        <f>(VLOOKUP($C262,Incurred_Real!$A$25:$BR$427,Incurred_Real!AY$1,FALSE))*$M262</f>
        <v>0</v>
      </c>
      <c r="W262" s="232">
        <f>(VLOOKUP($C262,Incurred_Real!$A$25:$BR$427,Incurred_Real!AZ$1,FALSE))*$M262</f>
        <v>0</v>
      </c>
      <c r="X262" s="232">
        <f>(VLOOKUP($C262,Incurred_Real!$A$25:$BR$427,Incurred_Real!BA$1,FALSE))*$M262</f>
        <v>0</v>
      </c>
      <c r="Y262" s="232">
        <f>(VLOOKUP($C262,Incurred_Real!$A$25:$BR$427,Incurred_Real!BB$1,FALSE))*$M262</f>
        <v>0</v>
      </c>
      <c r="Z262" s="232">
        <f>(VLOOKUP($C262,Incurred_Real!$A$25:$BR$427,Incurred_Real!BC$1,FALSE))*$M262</f>
        <v>0</v>
      </c>
      <c r="AA262" s="232">
        <f>(VLOOKUP($C262,Incurred_Real!$A$25:$BR$427,Incurred_Real!BD$1,FALSE))*$M262</f>
        <v>0</v>
      </c>
      <c r="AB262" s="232">
        <f>(VLOOKUP($C262,Incurred_Real!$A$25:$BR$427,Incurred_Real!BE$1,FALSE))*$M262</f>
        <v>0</v>
      </c>
      <c r="AC262" s="232">
        <f>(VLOOKUP($C262,Incurred_Real!$A$25:$BR$427,Incurred_Real!BF$1,FALSE))*$M262</f>
        <v>0</v>
      </c>
      <c r="AD262" s="232">
        <f>(VLOOKUP($C262,Incurred_Real!$A$25:$BR$427,Incurred_Real!BG$1,FALSE))*$M262</f>
        <v>1276547.7734422919</v>
      </c>
      <c r="AE262" s="232">
        <f>(VLOOKUP($C262,Incurred_Real!$A$25:$BR$427,Incurred_Real!BH$1,FALSE))*$M262</f>
        <v>0</v>
      </c>
      <c r="AF262" s="232">
        <f>(VLOOKUP($C262,Incurred_Real!$A$25:$BR$427,Incurred_Real!BI$1,FALSE))*$M262</f>
        <v>0</v>
      </c>
      <c r="AG262" s="232">
        <f>(VLOOKUP($C262,Incurred_Real!$A$25:$BR$427,Incurred_Real!BJ$1,FALSE))*$M262</f>
        <v>0</v>
      </c>
      <c r="AH262" s="232">
        <f>(VLOOKUP($C262,Incurred_Real!$A$25:$BR$427,Incurred_Real!BK$1,FALSE))*$M262</f>
        <v>0</v>
      </c>
      <c r="AI262" s="232">
        <f>(VLOOKUP($C262,Incurred_Real!$A$25:$BR$427,Incurred_Real!BL$1,FALSE))*$M262</f>
        <v>0</v>
      </c>
      <c r="AJ262" s="232">
        <f>(VLOOKUP($C262,Incurred_Real!$A$25:$BR$427,Incurred_Real!BM$1,FALSE))*$M262</f>
        <v>0</v>
      </c>
      <c r="AK262" s="232">
        <f>(VLOOKUP($C262,Incurred_Real!$A$25:$BR$427,Incurred_Real!BN$1,FALSE))*$M262</f>
        <v>0</v>
      </c>
      <c r="AL262" s="232">
        <f>(VLOOKUP($C262,Incurred_Real!$A$25:$BR$427,Incurred_Real!BO$1,FALSE))*$M262</f>
        <v>0</v>
      </c>
      <c r="AM262" s="232">
        <f>(VLOOKUP($C262,Incurred_Real!$A$25:$BR$427,Incurred_Real!BP$1,FALSE))*$M262</f>
        <v>0</v>
      </c>
      <c r="AN262" s="232">
        <f>(VLOOKUP($C262,Incurred_Real!$A$25:$BR$427,Incurred_Real!BQ$1,FALSE))*$M262</f>
        <v>0</v>
      </c>
      <c r="AO262" s="232">
        <f>(VLOOKUP($C262,Incurred_Real!$A$25:$BR$427,Incurred_Real!BR$1,FALSE))*$M262</f>
        <v>0</v>
      </c>
      <c r="AP262" s="232">
        <f t="shared" si="30"/>
        <v>1276547.7734422919</v>
      </c>
      <c r="AR262" s="232" t="b">
        <f t="shared" si="27"/>
        <v>1</v>
      </c>
    </row>
    <row r="263" spans="3:44" x14ac:dyDescent="0.15">
      <c r="C263" s="11" t="s">
        <v>905</v>
      </c>
      <c r="D263" s="11" t="str">
        <f>VLOOKUP($C263,Incurred_Real!$A$24:$E$376,Incurred_Real!$B$1,FALSE)</f>
        <v>Substation LAN Replacement 2018-23</v>
      </c>
      <c r="E263" s="11" t="str">
        <f>VLOOKUP($C263,Incurred_Real!$A$24:$E$376,Incurred_Real!$D$1,FALSE)</f>
        <v>Replacement</v>
      </c>
      <c r="F263" s="13">
        <f>IF(VLOOKUP($C263,Incurred_Real!$A$25:$AQ$426,Incurred_Real!$AL$1,FALSE)="Commissioned Extra",0,
IF(VLOOKUP($C263,Incurred_Real!$A$25:$AQ$426,Incurred_Real!$AK$1,FALSE)=F$4,VLOOKUP($C263,Incurred_Real!$A$25:$AQ$426,Incurred_Real!$AM$1,FALSE),0))</f>
        <v>0</v>
      </c>
      <c r="G263" s="13">
        <f>IF(VLOOKUP($C263,Incurred_Real!$A$25:$AQ$426,Incurred_Real!$AL$1,FALSE)="Commissioned Extra",0,
IF(VLOOKUP($C263,Incurred_Real!$A$25:$AQ$426,Incurred_Real!$AK$1,FALSE)=G$4,VLOOKUP($C263,Incurred_Real!$A$25:$AQ$426,Incurred_Real!$AM$1,FALSE),0))</f>
        <v>1395155.0071043426</v>
      </c>
      <c r="H263" s="13">
        <f>IF(VLOOKUP($C263,Incurred_Real!$A$25:$AQ$426,Incurred_Real!$AL$1,FALSE)="Commissioned Extra",0,
IF(VLOOKUP($C263,Incurred_Real!$A$25:$AQ$426,Incurred_Real!$AK$1,FALSE)=H$4,VLOOKUP($C263,Incurred_Real!$A$25:$AQ$426,Incurred_Real!$AM$1,FALSE),0))</f>
        <v>0</v>
      </c>
      <c r="I263" s="13">
        <f>IF(VLOOKUP($C263,Incurred_Real!$A$25:$AQ$426,Incurred_Real!$AL$1,FALSE)="Commissioned Extra",0,
IF(VLOOKUP($C263,Incurred_Real!$A$25:$AQ$426,Incurred_Real!$AK$1,FALSE)=I$4,VLOOKUP($C263,Incurred_Real!$A$25:$AQ$426,Incurred_Real!$AM$1,FALSE),0))</f>
        <v>0</v>
      </c>
      <c r="J263" s="13">
        <f>IF(VLOOKUP($C263,Incurred_Real!$A$25:$AQ$426,Incurred_Real!$AL$1,FALSE)="Commissioned Extra",0,
IF(VLOOKUP($C263,Incurred_Real!$A$25:$AQ$426,Incurred_Real!$AK$1,FALSE)=J$4,VLOOKUP($C263,Incurred_Real!$A$25:$AQ$426,Incurred_Real!$AM$1,FALSE),0))</f>
        <v>0</v>
      </c>
      <c r="K263" s="13">
        <f>IF(VLOOKUP($C263,Incurred_Real!$A$25:$AQ$426,Incurred_Real!$AL$1,FALSE)="Commissioned Extra",0,
IF(VLOOKUP($C263,Incurred_Real!$A$25:$AQ$426,Incurred_Real!$AK$1,FALSE)=K$4,VLOOKUP($C263,Incurred_Real!$A$25:$AQ$426,Incurred_Real!$AM$1,FALSE),0))</f>
        <v>0</v>
      </c>
      <c r="L263" s="13">
        <f>IF(VLOOKUP($C263,Incurred_Real!$A$25:$AQ$426,Incurred_Real!$AL$1,FALSE)="Commissioned Extra",0,
IF(VLOOKUP($C263,Incurred_Real!$A$25:$AQ$426,Incurred_Real!$AK$1,FALSE)=L$4,VLOOKUP($C263,Incurred_Real!$A$25:$AQ$426,Incurred_Real!$AM$1,FALSE),0))</f>
        <v>0</v>
      </c>
      <c r="M263" s="232">
        <f t="shared" si="28"/>
        <v>1395155.0071043426</v>
      </c>
      <c r="N263" s="232">
        <f t="shared" si="29"/>
        <v>2023</v>
      </c>
      <c r="P263" s="232">
        <f>(VLOOKUP($C263,Incurred_Real!$A$25:$BR$427,Incurred_Real!AS$1,FALSE))*$M263</f>
        <v>0</v>
      </c>
      <c r="Q263" s="232">
        <f>(VLOOKUP($C263,Incurred_Real!$A$25:$BR$427,Incurred_Real!AT$1,FALSE))*$M263</f>
        <v>0</v>
      </c>
      <c r="R263" s="232">
        <f>(VLOOKUP($C263,Incurred_Real!$A$25:$BR$427,Incurred_Real!AU$1,FALSE))*$M263</f>
        <v>0</v>
      </c>
      <c r="S263" s="232">
        <f>(VLOOKUP($C263,Incurred_Real!$A$25:$BR$427,Incurred_Real!AV$1,FALSE))*$M263</f>
        <v>0</v>
      </c>
      <c r="T263" s="232">
        <f>(VLOOKUP($C263,Incurred_Real!$A$25:$BR$427,Incurred_Real!AW$1,FALSE))*$M263</f>
        <v>0</v>
      </c>
      <c r="U263" s="232">
        <f>(VLOOKUP($C263,Incurred_Real!$A$25:$BR$427,Incurred_Real!AX$1,FALSE))*$M263</f>
        <v>0</v>
      </c>
      <c r="V263" s="232">
        <f>(VLOOKUP($C263,Incurred_Real!$A$25:$BR$427,Incurred_Real!AY$1,FALSE))*$M263</f>
        <v>0</v>
      </c>
      <c r="W263" s="232">
        <f>(VLOOKUP($C263,Incurred_Real!$A$25:$BR$427,Incurred_Real!AZ$1,FALSE))*$M263</f>
        <v>0</v>
      </c>
      <c r="X263" s="232">
        <f>(VLOOKUP($C263,Incurred_Real!$A$25:$BR$427,Incurred_Real!BA$1,FALSE))*$M263</f>
        <v>0</v>
      </c>
      <c r="Y263" s="232">
        <f>(VLOOKUP($C263,Incurred_Real!$A$25:$BR$427,Incurred_Real!BB$1,FALSE))*$M263</f>
        <v>0</v>
      </c>
      <c r="Z263" s="232">
        <f>(VLOOKUP($C263,Incurred_Real!$A$25:$BR$427,Incurred_Real!BC$1,FALSE))*$M263</f>
        <v>0</v>
      </c>
      <c r="AA263" s="232">
        <f>(VLOOKUP($C263,Incurred_Real!$A$25:$BR$427,Incurred_Real!BD$1,FALSE))*$M263</f>
        <v>0</v>
      </c>
      <c r="AB263" s="232">
        <f>(VLOOKUP($C263,Incurred_Real!$A$25:$BR$427,Incurred_Real!BE$1,FALSE))*$M263</f>
        <v>0</v>
      </c>
      <c r="AC263" s="232">
        <f>(VLOOKUP($C263,Incurred_Real!$A$25:$BR$427,Incurred_Real!BF$1,FALSE))*$M263</f>
        <v>0</v>
      </c>
      <c r="AD263" s="232">
        <f>(VLOOKUP($C263,Incurred_Real!$A$25:$BR$427,Incurred_Real!BG$1,FALSE))*$M263</f>
        <v>0</v>
      </c>
      <c r="AE263" s="232">
        <f>(VLOOKUP($C263,Incurred_Real!$A$25:$BR$427,Incurred_Real!BH$1,FALSE))*$M263</f>
        <v>0</v>
      </c>
      <c r="AF263" s="232">
        <f>(VLOOKUP($C263,Incurred_Real!$A$25:$BR$427,Incurred_Real!BI$1,FALSE))*$M263</f>
        <v>0</v>
      </c>
      <c r="AG263" s="232">
        <f>(VLOOKUP($C263,Incurred_Real!$A$25:$BR$427,Incurred_Real!BJ$1,FALSE))*$M263</f>
        <v>0</v>
      </c>
      <c r="AH263" s="232">
        <f>(VLOOKUP($C263,Incurred_Real!$A$25:$BR$427,Incurred_Real!BK$1,FALSE))*$M263</f>
        <v>0</v>
      </c>
      <c r="AI263" s="232">
        <f>(VLOOKUP($C263,Incurred_Real!$A$25:$BR$427,Incurred_Real!BL$1,FALSE))*$M263</f>
        <v>0</v>
      </c>
      <c r="AJ263" s="232">
        <f>(VLOOKUP($C263,Incurred_Real!$A$25:$BR$427,Incurred_Real!BM$1,FALSE))*$M263</f>
        <v>0</v>
      </c>
      <c r="AK263" s="232">
        <f>(VLOOKUP($C263,Incurred_Real!$A$25:$BR$427,Incurred_Real!BN$1,FALSE))*$M263</f>
        <v>0</v>
      </c>
      <c r="AL263" s="232">
        <f>(VLOOKUP($C263,Incurred_Real!$A$25:$BR$427,Incurred_Real!BO$1,FALSE))*$M263</f>
        <v>0</v>
      </c>
      <c r="AM263" s="232">
        <f>(VLOOKUP($C263,Incurred_Real!$A$25:$BR$427,Incurred_Real!BP$1,FALSE))*$M263</f>
        <v>0</v>
      </c>
      <c r="AN263" s="232">
        <f>(VLOOKUP($C263,Incurred_Real!$A$25:$BR$427,Incurred_Real!BQ$1,FALSE))*$M263</f>
        <v>0</v>
      </c>
      <c r="AO263" s="232">
        <f>(VLOOKUP($C263,Incurred_Real!$A$25:$BR$427,Incurred_Real!BR$1,FALSE))*$M263</f>
        <v>1395155.0071043426</v>
      </c>
      <c r="AP263" s="232">
        <f t="shared" si="30"/>
        <v>1395155.0071043426</v>
      </c>
      <c r="AR263" s="232" t="b">
        <f t="shared" si="27"/>
        <v>1</v>
      </c>
    </row>
    <row r="264" spans="3:44" x14ac:dyDescent="0.15">
      <c r="C264" s="11" t="s">
        <v>893</v>
      </c>
      <c r="D264" s="11" t="str">
        <f>VLOOKUP($C264,Incurred_Real!$A$24:$E$376,Incurred_Real!$B$1,FALSE)</f>
        <v>Estimating System Upgrade</v>
      </c>
      <c r="E264" s="11" t="str">
        <f>VLOOKUP($C264,Incurred_Real!$A$24:$E$376,Incurred_Real!$D$1,FALSE)</f>
        <v>Information Technology</v>
      </c>
      <c r="F264" s="13">
        <f>IF(VLOOKUP($C264,Incurred_Real!$A$25:$AQ$426,Incurred_Real!$AL$1,FALSE)="Commissioned Extra",0,
IF(VLOOKUP($C264,Incurred_Real!$A$25:$AQ$426,Incurred_Real!$AK$1,FALSE)=F$4,VLOOKUP($C264,Incurred_Real!$A$25:$AQ$426,Incurred_Real!$AM$1,FALSE),0))</f>
        <v>720635.50757707574</v>
      </c>
      <c r="G264" s="13">
        <f>IF(VLOOKUP($C264,Incurred_Real!$A$25:$AQ$426,Incurred_Real!$AL$1,FALSE)="Commissioned Extra",0,
IF(VLOOKUP($C264,Incurred_Real!$A$25:$AQ$426,Incurred_Real!$AK$1,FALSE)=G$4,VLOOKUP($C264,Incurred_Real!$A$25:$AQ$426,Incurred_Real!$AM$1,FALSE),0))</f>
        <v>0</v>
      </c>
      <c r="H264" s="13">
        <f>IF(VLOOKUP($C264,Incurred_Real!$A$25:$AQ$426,Incurred_Real!$AL$1,FALSE)="Commissioned Extra",0,
IF(VLOOKUP($C264,Incurred_Real!$A$25:$AQ$426,Incurred_Real!$AK$1,FALSE)=H$4,VLOOKUP($C264,Incurred_Real!$A$25:$AQ$426,Incurred_Real!$AM$1,FALSE),0))</f>
        <v>0</v>
      </c>
      <c r="I264" s="13">
        <f>IF(VLOOKUP($C264,Incurred_Real!$A$25:$AQ$426,Incurred_Real!$AL$1,FALSE)="Commissioned Extra",0,
IF(VLOOKUP($C264,Incurred_Real!$A$25:$AQ$426,Incurred_Real!$AK$1,FALSE)=I$4,VLOOKUP($C264,Incurred_Real!$A$25:$AQ$426,Incurred_Real!$AM$1,FALSE),0))</f>
        <v>0</v>
      </c>
      <c r="J264" s="13">
        <f>IF(VLOOKUP($C264,Incurred_Real!$A$25:$AQ$426,Incurred_Real!$AL$1,FALSE)="Commissioned Extra",0,
IF(VLOOKUP($C264,Incurred_Real!$A$25:$AQ$426,Incurred_Real!$AK$1,FALSE)=J$4,VLOOKUP($C264,Incurred_Real!$A$25:$AQ$426,Incurred_Real!$AM$1,FALSE),0))</f>
        <v>0</v>
      </c>
      <c r="K264" s="13">
        <f>IF(VLOOKUP($C264,Incurred_Real!$A$25:$AQ$426,Incurred_Real!$AL$1,FALSE)="Commissioned Extra",0,
IF(VLOOKUP($C264,Incurred_Real!$A$25:$AQ$426,Incurred_Real!$AK$1,FALSE)=K$4,VLOOKUP($C264,Incurred_Real!$A$25:$AQ$426,Incurred_Real!$AM$1,FALSE),0))</f>
        <v>0</v>
      </c>
      <c r="L264" s="13">
        <f>IF(VLOOKUP($C264,Incurred_Real!$A$25:$AQ$426,Incurred_Real!$AL$1,FALSE)="Commissioned Extra",0,
IF(VLOOKUP($C264,Incurred_Real!$A$25:$AQ$426,Incurred_Real!$AK$1,FALSE)=L$4,VLOOKUP($C264,Incurred_Real!$A$25:$AQ$426,Incurred_Real!$AM$1,FALSE),0))</f>
        <v>0</v>
      </c>
      <c r="M264" s="232">
        <f t="shared" si="28"/>
        <v>720635.50757707574</v>
      </c>
      <c r="N264" s="232">
        <f t="shared" si="29"/>
        <v>2022</v>
      </c>
      <c r="P264" s="232">
        <f>(VLOOKUP($C264,Incurred_Real!$A$25:$BR$427,Incurred_Real!AS$1,FALSE))*$M264</f>
        <v>0</v>
      </c>
      <c r="Q264" s="232">
        <f>(VLOOKUP($C264,Incurred_Real!$A$25:$BR$427,Incurred_Real!AT$1,FALSE))*$M264</f>
        <v>0</v>
      </c>
      <c r="R264" s="232">
        <f>(VLOOKUP($C264,Incurred_Real!$A$25:$BR$427,Incurred_Real!AU$1,FALSE))*$M264</f>
        <v>0</v>
      </c>
      <c r="S264" s="232">
        <f>(VLOOKUP($C264,Incurred_Real!$A$25:$BR$427,Incurred_Real!AV$1,FALSE))*$M264</f>
        <v>720635.50757707574</v>
      </c>
      <c r="T264" s="232">
        <f>(VLOOKUP($C264,Incurred_Real!$A$25:$BR$427,Incurred_Real!AW$1,FALSE))*$M264</f>
        <v>0</v>
      </c>
      <c r="U264" s="232">
        <f>(VLOOKUP($C264,Incurred_Real!$A$25:$BR$427,Incurred_Real!AX$1,FALSE))*$M264</f>
        <v>0</v>
      </c>
      <c r="V264" s="232">
        <f>(VLOOKUP($C264,Incurred_Real!$A$25:$BR$427,Incurred_Real!AY$1,FALSE))*$M264</f>
        <v>0</v>
      </c>
      <c r="W264" s="232">
        <f>(VLOOKUP($C264,Incurred_Real!$A$25:$BR$427,Incurred_Real!AZ$1,FALSE))*$M264</f>
        <v>0</v>
      </c>
      <c r="X264" s="232">
        <f>(VLOOKUP($C264,Incurred_Real!$A$25:$BR$427,Incurred_Real!BA$1,FALSE))*$M264</f>
        <v>0</v>
      </c>
      <c r="Y264" s="232">
        <f>(VLOOKUP($C264,Incurred_Real!$A$25:$BR$427,Incurred_Real!BB$1,FALSE))*$M264</f>
        <v>0</v>
      </c>
      <c r="Z264" s="232">
        <f>(VLOOKUP($C264,Incurred_Real!$A$25:$BR$427,Incurred_Real!BC$1,FALSE))*$M264</f>
        <v>0</v>
      </c>
      <c r="AA264" s="232">
        <f>(VLOOKUP($C264,Incurred_Real!$A$25:$BR$427,Incurred_Real!BD$1,FALSE))*$M264</f>
        <v>0</v>
      </c>
      <c r="AB264" s="232">
        <f>(VLOOKUP($C264,Incurred_Real!$A$25:$BR$427,Incurred_Real!BE$1,FALSE))*$M264</f>
        <v>0</v>
      </c>
      <c r="AC264" s="232">
        <f>(VLOOKUP($C264,Incurred_Real!$A$25:$BR$427,Incurred_Real!BF$1,FALSE))*$M264</f>
        <v>0</v>
      </c>
      <c r="AD264" s="232">
        <f>(VLOOKUP($C264,Incurred_Real!$A$25:$BR$427,Incurred_Real!BG$1,FALSE))*$M264</f>
        <v>0</v>
      </c>
      <c r="AE264" s="232">
        <f>(VLOOKUP($C264,Incurred_Real!$A$25:$BR$427,Incurred_Real!BH$1,FALSE))*$M264</f>
        <v>0</v>
      </c>
      <c r="AF264" s="232">
        <f>(VLOOKUP($C264,Incurred_Real!$A$25:$BR$427,Incurred_Real!BI$1,FALSE))*$M264</f>
        <v>0</v>
      </c>
      <c r="AG264" s="232">
        <f>(VLOOKUP($C264,Incurred_Real!$A$25:$BR$427,Incurred_Real!BJ$1,FALSE))*$M264</f>
        <v>0</v>
      </c>
      <c r="AH264" s="232">
        <f>(VLOOKUP($C264,Incurred_Real!$A$25:$BR$427,Incurred_Real!BK$1,FALSE))*$M264</f>
        <v>0</v>
      </c>
      <c r="AI264" s="232">
        <f>(VLOOKUP($C264,Incurred_Real!$A$25:$BR$427,Incurred_Real!BL$1,FALSE))*$M264</f>
        <v>0</v>
      </c>
      <c r="AJ264" s="232">
        <f>(VLOOKUP($C264,Incurred_Real!$A$25:$BR$427,Incurred_Real!BM$1,FALSE))*$M264</f>
        <v>0</v>
      </c>
      <c r="AK264" s="232">
        <f>(VLOOKUP($C264,Incurred_Real!$A$25:$BR$427,Incurred_Real!BN$1,FALSE))*$M264</f>
        <v>0</v>
      </c>
      <c r="AL264" s="232">
        <f>(VLOOKUP($C264,Incurred_Real!$A$25:$BR$427,Incurred_Real!BO$1,FALSE))*$M264</f>
        <v>0</v>
      </c>
      <c r="AM264" s="232">
        <f>(VLOOKUP($C264,Incurred_Real!$A$25:$BR$427,Incurred_Real!BP$1,FALSE))*$M264</f>
        <v>0</v>
      </c>
      <c r="AN264" s="232">
        <f>(VLOOKUP($C264,Incurred_Real!$A$25:$BR$427,Incurred_Real!BQ$1,FALSE))*$M264</f>
        <v>0</v>
      </c>
      <c r="AO264" s="232">
        <f>(VLOOKUP($C264,Incurred_Real!$A$25:$BR$427,Incurred_Real!BR$1,FALSE))*$M264</f>
        <v>0</v>
      </c>
      <c r="AP264" s="232">
        <f t="shared" si="30"/>
        <v>720635.50757707574</v>
      </c>
      <c r="AR264" s="232" t="b">
        <f t="shared" si="27"/>
        <v>1</v>
      </c>
    </row>
    <row r="265" spans="3:44" x14ac:dyDescent="0.15">
      <c r="C265" s="11" t="s">
        <v>906</v>
      </c>
      <c r="D265" s="11" t="str">
        <f>VLOOKUP($C265,Incurred_Real!$A$24:$E$376,Incurred_Real!$B$1,FALSE)</f>
        <v>Telecoms Network Optimisation 2018-23</v>
      </c>
      <c r="E265" s="11" t="str">
        <f>VLOOKUP($C265,Incurred_Real!$A$24:$E$376,Incurred_Real!$D$1,FALSE)</f>
        <v>Replacement</v>
      </c>
      <c r="F265" s="13">
        <f>IF(VLOOKUP($C265,Incurred_Real!$A$25:$AQ$426,Incurred_Real!$AL$1,FALSE)="Commissioned Extra",0,
IF(VLOOKUP($C265,Incurred_Real!$A$25:$AQ$426,Incurred_Real!$AK$1,FALSE)=F$4,VLOOKUP($C265,Incurred_Real!$A$25:$AQ$426,Incurred_Real!$AM$1,FALSE),0))</f>
        <v>0</v>
      </c>
      <c r="G265" s="13">
        <f>IF(VLOOKUP($C265,Incurred_Real!$A$25:$AQ$426,Incurred_Real!$AL$1,FALSE)="Commissioned Extra",0,
IF(VLOOKUP($C265,Incurred_Real!$A$25:$AQ$426,Incurred_Real!$AK$1,FALSE)=G$4,VLOOKUP($C265,Incurred_Real!$A$25:$AQ$426,Incurred_Real!$AM$1,FALSE),0))</f>
        <v>1599526.4198021502</v>
      </c>
      <c r="H265" s="13">
        <f>IF(VLOOKUP($C265,Incurred_Real!$A$25:$AQ$426,Incurred_Real!$AL$1,FALSE)="Commissioned Extra",0,
IF(VLOOKUP($C265,Incurred_Real!$A$25:$AQ$426,Incurred_Real!$AK$1,FALSE)=H$4,VLOOKUP($C265,Incurred_Real!$A$25:$AQ$426,Incurred_Real!$AM$1,FALSE),0))</f>
        <v>0</v>
      </c>
      <c r="I265" s="13">
        <f>IF(VLOOKUP($C265,Incurred_Real!$A$25:$AQ$426,Incurred_Real!$AL$1,FALSE)="Commissioned Extra",0,
IF(VLOOKUP($C265,Incurred_Real!$A$25:$AQ$426,Incurred_Real!$AK$1,FALSE)=I$4,VLOOKUP($C265,Incurred_Real!$A$25:$AQ$426,Incurred_Real!$AM$1,FALSE),0))</f>
        <v>0</v>
      </c>
      <c r="J265" s="13">
        <f>IF(VLOOKUP($C265,Incurred_Real!$A$25:$AQ$426,Incurred_Real!$AL$1,FALSE)="Commissioned Extra",0,
IF(VLOOKUP($C265,Incurred_Real!$A$25:$AQ$426,Incurred_Real!$AK$1,FALSE)=J$4,VLOOKUP($C265,Incurred_Real!$A$25:$AQ$426,Incurred_Real!$AM$1,FALSE),0))</f>
        <v>0</v>
      </c>
      <c r="K265" s="13">
        <f>IF(VLOOKUP($C265,Incurred_Real!$A$25:$AQ$426,Incurred_Real!$AL$1,FALSE)="Commissioned Extra",0,
IF(VLOOKUP($C265,Incurred_Real!$A$25:$AQ$426,Incurred_Real!$AK$1,FALSE)=K$4,VLOOKUP($C265,Incurred_Real!$A$25:$AQ$426,Incurred_Real!$AM$1,FALSE),0))</f>
        <v>0</v>
      </c>
      <c r="L265" s="13">
        <f>IF(VLOOKUP($C265,Incurred_Real!$A$25:$AQ$426,Incurred_Real!$AL$1,FALSE)="Commissioned Extra",0,
IF(VLOOKUP($C265,Incurred_Real!$A$25:$AQ$426,Incurred_Real!$AK$1,FALSE)=L$4,VLOOKUP($C265,Incurred_Real!$A$25:$AQ$426,Incurred_Real!$AM$1,FALSE),0))</f>
        <v>0</v>
      </c>
      <c r="M265" s="232">
        <f t="shared" si="28"/>
        <v>1599526.4198021502</v>
      </c>
      <c r="N265" s="232">
        <f t="shared" si="29"/>
        <v>2023</v>
      </c>
      <c r="P265" s="232">
        <f>(VLOOKUP($C265,Incurred_Real!$A$25:$BR$427,Incurred_Real!AS$1,FALSE))*$M265</f>
        <v>0</v>
      </c>
      <c r="Q265" s="232">
        <f>(VLOOKUP($C265,Incurred_Real!$A$25:$BR$427,Incurred_Real!AT$1,FALSE))*$M265</f>
        <v>1065251.7051255773</v>
      </c>
      <c r="R265" s="232">
        <f>(VLOOKUP($C265,Incurred_Real!$A$25:$BR$427,Incurred_Real!AU$1,FALSE))*$M265</f>
        <v>0</v>
      </c>
      <c r="S265" s="232">
        <f>(VLOOKUP($C265,Incurred_Real!$A$25:$BR$427,Incurred_Real!AV$1,FALSE))*$M265</f>
        <v>0</v>
      </c>
      <c r="T265" s="232">
        <f>(VLOOKUP($C265,Incurred_Real!$A$25:$BR$427,Incurred_Real!AW$1,FALSE))*$M265</f>
        <v>0</v>
      </c>
      <c r="U265" s="232">
        <f>(VLOOKUP($C265,Incurred_Real!$A$25:$BR$427,Incurred_Real!AX$1,FALSE))*$M265</f>
        <v>0</v>
      </c>
      <c r="V265" s="232">
        <f>(VLOOKUP($C265,Incurred_Real!$A$25:$BR$427,Incurred_Real!AY$1,FALSE))*$M265</f>
        <v>0</v>
      </c>
      <c r="W265" s="232">
        <f>(VLOOKUP($C265,Incurred_Real!$A$25:$BR$427,Incurred_Real!AZ$1,FALSE))*$M265</f>
        <v>0</v>
      </c>
      <c r="X265" s="232">
        <f>(VLOOKUP($C265,Incurred_Real!$A$25:$BR$427,Incurred_Real!BA$1,FALSE))*$M265</f>
        <v>0</v>
      </c>
      <c r="Y265" s="232">
        <f>(VLOOKUP($C265,Incurred_Real!$A$25:$BR$427,Incurred_Real!BB$1,FALSE))*$M265</f>
        <v>0</v>
      </c>
      <c r="Z265" s="232">
        <f>(VLOOKUP($C265,Incurred_Real!$A$25:$BR$427,Incurred_Real!BC$1,FALSE))*$M265</f>
        <v>0</v>
      </c>
      <c r="AA265" s="232">
        <f>(VLOOKUP($C265,Incurred_Real!$A$25:$BR$427,Incurred_Real!BD$1,FALSE))*$M265</f>
        <v>0</v>
      </c>
      <c r="AB265" s="232">
        <f>(VLOOKUP($C265,Incurred_Real!$A$25:$BR$427,Incurred_Real!BE$1,FALSE))*$M265</f>
        <v>0</v>
      </c>
      <c r="AC265" s="232">
        <f>(VLOOKUP($C265,Incurred_Real!$A$25:$BR$427,Incurred_Real!BF$1,FALSE))*$M265</f>
        <v>0</v>
      </c>
      <c r="AD265" s="232">
        <f>(VLOOKUP($C265,Incurred_Real!$A$25:$BR$427,Incurred_Real!BG$1,FALSE))*$M265</f>
        <v>0</v>
      </c>
      <c r="AE265" s="232">
        <f>(VLOOKUP($C265,Incurred_Real!$A$25:$BR$427,Incurred_Real!BH$1,FALSE))*$M265</f>
        <v>136132.02369744325</v>
      </c>
      <c r="AF265" s="232">
        <f>(VLOOKUP($C265,Incurred_Real!$A$25:$BR$427,Incurred_Real!BI$1,FALSE))*$M265</f>
        <v>0</v>
      </c>
      <c r="AG265" s="232">
        <f>(VLOOKUP($C265,Incurred_Real!$A$25:$BR$427,Incurred_Real!BJ$1,FALSE))*$M265</f>
        <v>0</v>
      </c>
      <c r="AH265" s="232">
        <f>(VLOOKUP($C265,Incurred_Real!$A$25:$BR$427,Incurred_Real!BK$1,FALSE))*$M265</f>
        <v>0</v>
      </c>
      <c r="AI265" s="232">
        <f>(VLOOKUP($C265,Incurred_Real!$A$25:$BR$427,Incurred_Real!BL$1,FALSE))*$M265</f>
        <v>0</v>
      </c>
      <c r="AJ265" s="232">
        <f>(VLOOKUP($C265,Incurred_Real!$A$25:$BR$427,Incurred_Real!BM$1,FALSE))*$M265</f>
        <v>0</v>
      </c>
      <c r="AK265" s="232">
        <f>(VLOOKUP($C265,Incurred_Real!$A$25:$BR$427,Incurred_Real!BN$1,FALSE))*$M265</f>
        <v>0</v>
      </c>
      <c r="AL265" s="232">
        <f>(VLOOKUP($C265,Incurred_Real!$A$25:$BR$427,Incurred_Real!BO$1,FALSE))*$M265</f>
        <v>0</v>
      </c>
      <c r="AM265" s="232">
        <f>(VLOOKUP($C265,Incurred_Real!$A$25:$BR$427,Incurred_Real!BP$1,FALSE))*$M265</f>
        <v>0</v>
      </c>
      <c r="AN265" s="232">
        <f>(VLOOKUP($C265,Incurred_Real!$A$25:$BR$427,Incurred_Real!BQ$1,FALSE))*$M265</f>
        <v>0</v>
      </c>
      <c r="AO265" s="232">
        <f>(VLOOKUP($C265,Incurred_Real!$A$25:$BR$427,Incurred_Real!BR$1,FALSE))*$M265</f>
        <v>398142.69097912975</v>
      </c>
      <c r="AP265" s="232">
        <f t="shared" si="30"/>
        <v>1599526.4198021502</v>
      </c>
      <c r="AR265" s="232" t="b">
        <f t="shared" si="27"/>
        <v>1</v>
      </c>
    </row>
    <row r="266" spans="3:44" x14ac:dyDescent="0.15">
      <c r="C266" s="11" t="s">
        <v>901</v>
      </c>
      <c r="D266" s="11" t="str">
        <f>VLOOKUP($C266,Incurred_Real!$A$24:$E$376,Incurred_Real!$B$1,FALSE)</f>
        <v>New Osborne 66 kV U-G Line Exit Cable Replacements</v>
      </c>
      <c r="E266" s="11" t="str">
        <f>VLOOKUP($C266,Incurred_Real!$A$24:$E$376,Incurred_Real!$D$1,FALSE)</f>
        <v>Replacement</v>
      </c>
      <c r="F266" s="13">
        <f>IF(VLOOKUP($C266,Incurred_Real!$A$25:$AQ$426,Incurred_Real!$AL$1,FALSE)="Commissioned Extra",0,
IF(VLOOKUP($C266,Incurred_Real!$A$25:$AQ$426,Incurred_Real!$AK$1,FALSE)=F$4,VLOOKUP($C266,Incurred_Real!$A$25:$AQ$426,Incurred_Real!$AM$1,FALSE),0))</f>
        <v>0</v>
      </c>
      <c r="G266" s="13">
        <f>IF(VLOOKUP($C266,Incurred_Real!$A$25:$AQ$426,Incurred_Real!$AL$1,FALSE)="Commissioned Extra",0,
IF(VLOOKUP($C266,Incurred_Real!$A$25:$AQ$426,Incurred_Real!$AK$1,FALSE)=G$4,VLOOKUP($C266,Incurred_Real!$A$25:$AQ$426,Incurred_Real!$AM$1,FALSE),0))</f>
        <v>0</v>
      </c>
      <c r="H266" s="13">
        <f>IF(VLOOKUP($C266,Incurred_Real!$A$25:$AQ$426,Incurred_Real!$AL$1,FALSE)="Commissioned Extra",0,
IF(VLOOKUP($C266,Incurred_Real!$A$25:$AQ$426,Incurred_Real!$AK$1,FALSE)=H$4,VLOOKUP($C266,Incurred_Real!$A$25:$AQ$426,Incurred_Real!$AM$1,FALSE),0))</f>
        <v>0</v>
      </c>
      <c r="I266" s="13">
        <f>IF(VLOOKUP($C266,Incurred_Real!$A$25:$AQ$426,Incurred_Real!$AL$1,FALSE)="Commissioned Extra",0,
IF(VLOOKUP($C266,Incurred_Real!$A$25:$AQ$426,Incurred_Real!$AK$1,FALSE)=I$4,VLOOKUP($C266,Incurred_Real!$A$25:$AQ$426,Incurred_Real!$AM$1,FALSE),0))</f>
        <v>0</v>
      </c>
      <c r="J266" s="13">
        <f>IF(VLOOKUP($C266,Incurred_Real!$A$25:$AQ$426,Incurred_Real!$AL$1,FALSE)="Commissioned Extra",0,
IF(VLOOKUP($C266,Incurred_Real!$A$25:$AQ$426,Incurred_Real!$AK$1,FALSE)=J$4,VLOOKUP($C266,Incurred_Real!$A$25:$AQ$426,Incurred_Real!$AM$1,FALSE),0))</f>
        <v>0</v>
      </c>
      <c r="K266" s="13">
        <f>IF(VLOOKUP($C266,Incurred_Real!$A$25:$AQ$426,Incurred_Real!$AL$1,FALSE)="Commissioned Extra",0,
IF(VLOOKUP($C266,Incurred_Real!$A$25:$AQ$426,Incurred_Real!$AK$1,FALSE)=K$4,VLOOKUP($C266,Incurred_Real!$A$25:$AQ$426,Incurred_Real!$AM$1,FALSE),0))</f>
        <v>0</v>
      </c>
      <c r="L266" s="13">
        <f>IF(VLOOKUP($C266,Incurred_Real!$A$25:$AQ$426,Incurred_Real!$AL$1,FALSE)="Commissioned Extra",0,
IF(VLOOKUP($C266,Incurred_Real!$A$25:$AQ$426,Incurred_Real!$AK$1,FALSE)=L$4,VLOOKUP($C266,Incurred_Real!$A$25:$AQ$426,Incurred_Real!$AM$1,FALSE),0))</f>
        <v>0</v>
      </c>
      <c r="M266" s="232">
        <f t="shared" si="28"/>
        <v>0</v>
      </c>
      <c r="N266" s="232" t="str">
        <f t="shared" si="29"/>
        <v/>
      </c>
      <c r="P266" s="232">
        <f>(VLOOKUP($C266,Incurred_Real!$A$25:$BR$427,Incurred_Real!AS$1,FALSE))*$M266</f>
        <v>0</v>
      </c>
      <c r="Q266" s="232">
        <f>(VLOOKUP($C266,Incurred_Real!$A$25:$BR$427,Incurred_Real!AT$1,FALSE))*$M266</f>
        <v>0</v>
      </c>
      <c r="R266" s="232">
        <f>(VLOOKUP($C266,Incurred_Real!$A$25:$BR$427,Incurred_Real!AU$1,FALSE))*$M266</f>
        <v>0</v>
      </c>
      <c r="S266" s="232">
        <f>(VLOOKUP($C266,Incurred_Real!$A$25:$BR$427,Incurred_Real!AV$1,FALSE))*$M266</f>
        <v>0</v>
      </c>
      <c r="T266" s="232">
        <f>(VLOOKUP($C266,Incurred_Real!$A$25:$BR$427,Incurred_Real!AW$1,FALSE))*$M266</f>
        <v>0</v>
      </c>
      <c r="U266" s="232">
        <f>(VLOOKUP($C266,Incurred_Real!$A$25:$BR$427,Incurred_Real!AX$1,FALSE))*$M266</f>
        <v>0</v>
      </c>
      <c r="V266" s="232">
        <f>(VLOOKUP($C266,Incurred_Real!$A$25:$BR$427,Incurred_Real!AY$1,FALSE))*$M266</f>
        <v>0</v>
      </c>
      <c r="W266" s="232">
        <f>(VLOOKUP($C266,Incurred_Real!$A$25:$BR$427,Incurred_Real!AZ$1,FALSE))*$M266</f>
        <v>0</v>
      </c>
      <c r="X266" s="232">
        <f>(VLOOKUP($C266,Incurred_Real!$A$25:$BR$427,Incurred_Real!BA$1,FALSE))*$M266</f>
        <v>0</v>
      </c>
      <c r="Y266" s="232">
        <f>(VLOOKUP($C266,Incurred_Real!$A$25:$BR$427,Incurred_Real!BB$1,FALSE))*$M266</f>
        <v>0</v>
      </c>
      <c r="Z266" s="232">
        <f>(VLOOKUP($C266,Incurred_Real!$A$25:$BR$427,Incurred_Real!BC$1,FALSE))*$M266</f>
        <v>0</v>
      </c>
      <c r="AA266" s="232">
        <f>(VLOOKUP($C266,Incurred_Real!$A$25:$BR$427,Incurred_Real!BD$1,FALSE))*$M266</f>
        <v>0</v>
      </c>
      <c r="AB266" s="232">
        <f>(VLOOKUP($C266,Incurred_Real!$A$25:$BR$427,Incurred_Real!BE$1,FALSE))*$M266</f>
        <v>0</v>
      </c>
      <c r="AC266" s="232">
        <f>(VLOOKUP($C266,Incurred_Real!$A$25:$BR$427,Incurred_Real!BF$1,FALSE))*$M266</f>
        <v>0</v>
      </c>
      <c r="AD266" s="232">
        <f>(VLOOKUP($C266,Incurred_Real!$A$25:$BR$427,Incurred_Real!BG$1,FALSE))*$M266</f>
        <v>0</v>
      </c>
      <c r="AE266" s="232">
        <f>(VLOOKUP($C266,Incurred_Real!$A$25:$BR$427,Incurred_Real!BH$1,FALSE))*$M266</f>
        <v>0</v>
      </c>
      <c r="AF266" s="232">
        <f>(VLOOKUP($C266,Incurred_Real!$A$25:$BR$427,Incurred_Real!BI$1,FALSE))*$M266</f>
        <v>0</v>
      </c>
      <c r="AG266" s="232">
        <f>(VLOOKUP($C266,Incurred_Real!$A$25:$BR$427,Incurred_Real!BJ$1,FALSE))*$M266</f>
        <v>0</v>
      </c>
      <c r="AH266" s="232">
        <f>(VLOOKUP($C266,Incurred_Real!$A$25:$BR$427,Incurred_Real!BK$1,FALSE))*$M266</f>
        <v>0</v>
      </c>
      <c r="AI266" s="232">
        <f>(VLOOKUP($C266,Incurred_Real!$A$25:$BR$427,Incurred_Real!BL$1,FALSE))*$M266</f>
        <v>0</v>
      </c>
      <c r="AJ266" s="232">
        <f>(VLOOKUP($C266,Incurred_Real!$A$25:$BR$427,Incurred_Real!BM$1,FALSE))*$M266</f>
        <v>0</v>
      </c>
      <c r="AK266" s="232">
        <f>(VLOOKUP($C266,Incurred_Real!$A$25:$BR$427,Incurred_Real!BN$1,FALSE))*$M266</f>
        <v>0</v>
      </c>
      <c r="AL266" s="232">
        <f>(VLOOKUP($C266,Incurred_Real!$A$25:$BR$427,Incurred_Real!BO$1,FALSE))*$M266</f>
        <v>0</v>
      </c>
      <c r="AM266" s="232">
        <f>(VLOOKUP($C266,Incurred_Real!$A$25:$BR$427,Incurred_Real!BP$1,FALSE))*$M266</f>
        <v>0</v>
      </c>
      <c r="AN266" s="232">
        <f>(VLOOKUP($C266,Incurred_Real!$A$25:$BR$427,Incurred_Real!BQ$1,FALSE))*$M266</f>
        <v>0</v>
      </c>
      <c r="AO266" s="232">
        <f>(VLOOKUP($C266,Incurred_Real!$A$25:$BR$427,Incurred_Real!BR$1,FALSE))*$M266</f>
        <v>0</v>
      </c>
      <c r="AP266" s="232">
        <f t="shared" si="30"/>
        <v>0</v>
      </c>
      <c r="AR266" s="232" t="b">
        <f t="shared" si="27"/>
        <v>1</v>
      </c>
    </row>
    <row r="267" spans="3:44" x14ac:dyDescent="0.15">
      <c r="C267" s="11" t="s">
        <v>894</v>
      </c>
      <c r="D267" s="11" t="str">
        <f>VLOOKUP($C267,Incurred_Real!$A$24:$E$376,Incurred_Real!$B$1,FALSE)</f>
        <v>Implementation of Predict risk management software</v>
      </c>
      <c r="E267" s="11" t="str">
        <f>VLOOKUP($C267,Incurred_Real!$A$24:$E$376,Incurred_Real!$D$1,FALSE)</f>
        <v>Information Technology</v>
      </c>
      <c r="F267" s="13">
        <f>IF(VLOOKUP($C267,Incurred_Real!$A$25:$AQ$426,Incurred_Real!$AL$1,FALSE)="Commissioned Extra",0,
IF(VLOOKUP($C267,Incurred_Real!$A$25:$AQ$426,Incurred_Real!$AK$1,FALSE)=F$4,VLOOKUP($C267,Incurred_Real!$A$25:$AQ$426,Incurred_Real!$AM$1,FALSE),0))</f>
        <v>0</v>
      </c>
      <c r="G267" s="13">
        <f>IF(VLOOKUP($C267,Incurred_Real!$A$25:$AQ$426,Incurred_Real!$AL$1,FALSE)="Commissioned Extra",0,
IF(VLOOKUP($C267,Incurred_Real!$A$25:$AQ$426,Incurred_Real!$AK$1,FALSE)=G$4,VLOOKUP($C267,Incurred_Real!$A$25:$AQ$426,Incurred_Real!$AM$1,FALSE),0))</f>
        <v>0</v>
      </c>
      <c r="H267" s="13">
        <f>IF(VLOOKUP($C267,Incurred_Real!$A$25:$AQ$426,Incurred_Real!$AL$1,FALSE)="Commissioned Extra",0,
IF(VLOOKUP($C267,Incurred_Real!$A$25:$AQ$426,Incurred_Real!$AK$1,FALSE)=H$4,VLOOKUP($C267,Incurred_Real!$A$25:$AQ$426,Incurred_Real!$AM$1,FALSE),0))</f>
        <v>0</v>
      </c>
      <c r="I267" s="13">
        <f>IF(VLOOKUP($C267,Incurred_Real!$A$25:$AQ$426,Incurred_Real!$AL$1,FALSE)="Commissioned Extra",0,
IF(VLOOKUP($C267,Incurred_Real!$A$25:$AQ$426,Incurred_Real!$AK$1,FALSE)=I$4,VLOOKUP($C267,Incurred_Real!$A$25:$AQ$426,Incurred_Real!$AM$1,FALSE),0))</f>
        <v>0</v>
      </c>
      <c r="J267" s="13">
        <f>IF(VLOOKUP($C267,Incurred_Real!$A$25:$AQ$426,Incurred_Real!$AL$1,FALSE)="Commissioned Extra",0,
IF(VLOOKUP($C267,Incurred_Real!$A$25:$AQ$426,Incurred_Real!$AK$1,FALSE)=J$4,VLOOKUP($C267,Incurred_Real!$A$25:$AQ$426,Incurred_Real!$AM$1,FALSE),0))</f>
        <v>0</v>
      </c>
      <c r="K267" s="13">
        <f>IF(VLOOKUP($C267,Incurred_Real!$A$25:$AQ$426,Incurred_Real!$AL$1,FALSE)="Commissioned Extra",0,
IF(VLOOKUP($C267,Incurred_Real!$A$25:$AQ$426,Incurred_Real!$AK$1,FALSE)=K$4,VLOOKUP($C267,Incurred_Real!$A$25:$AQ$426,Incurred_Real!$AM$1,FALSE),0))</f>
        <v>0</v>
      </c>
      <c r="L267" s="13">
        <f>IF(VLOOKUP($C267,Incurred_Real!$A$25:$AQ$426,Incurred_Real!$AL$1,FALSE)="Commissioned Extra",0,
IF(VLOOKUP($C267,Incurred_Real!$A$25:$AQ$426,Incurred_Real!$AK$1,FALSE)=L$4,VLOOKUP($C267,Incurred_Real!$A$25:$AQ$426,Incurred_Real!$AM$1,FALSE),0))</f>
        <v>0</v>
      </c>
      <c r="M267" s="232">
        <f t="shared" si="28"/>
        <v>0</v>
      </c>
      <c r="N267" s="232" t="str">
        <f t="shared" si="29"/>
        <v/>
      </c>
      <c r="P267" s="232">
        <f>(VLOOKUP($C267,Incurred_Real!$A$25:$BR$427,Incurred_Real!AS$1,FALSE))*$M267</f>
        <v>0</v>
      </c>
      <c r="Q267" s="232">
        <f>(VLOOKUP($C267,Incurred_Real!$A$25:$BR$427,Incurred_Real!AT$1,FALSE))*$M267</f>
        <v>0</v>
      </c>
      <c r="R267" s="232">
        <f>(VLOOKUP($C267,Incurred_Real!$A$25:$BR$427,Incurred_Real!AU$1,FALSE))*$M267</f>
        <v>0</v>
      </c>
      <c r="S267" s="232">
        <f>(VLOOKUP($C267,Incurred_Real!$A$25:$BR$427,Incurred_Real!AV$1,FALSE))*$M267</f>
        <v>0</v>
      </c>
      <c r="T267" s="232">
        <f>(VLOOKUP($C267,Incurred_Real!$A$25:$BR$427,Incurred_Real!AW$1,FALSE))*$M267</f>
        <v>0</v>
      </c>
      <c r="U267" s="232">
        <f>(VLOOKUP($C267,Incurred_Real!$A$25:$BR$427,Incurred_Real!AX$1,FALSE))*$M267</f>
        <v>0</v>
      </c>
      <c r="V267" s="232">
        <f>(VLOOKUP($C267,Incurred_Real!$A$25:$BR$427,Incurred_Real!AY$1,FALSE))*$M267</f>
        <v>0</v>
      </c>
      <c r="W267" s="232">
        <f>(VLOOKUP($C267,Incurred_Real!$A$25:$BR$427,Incurred_Real!AZ$1,FALSE))*$M267</f>
        <v>0</v>
      </c>
      <c r="X267" s="232">
        <f>(VLOOKUP($C267,Incurred_Real!$A$25:$BR$427,Incurred_Real!BA$1,FALSE))*$M267</f>
        <v>0</v>
      </c>
      <c r="Y267" s="232">
        <f>(VLOOKUP($C267,Incurred_Real!$A$25:$BR$427,Incurred_Real!BB$1,FALSE))*$M267</f>
        <v>0</v>
      </c>
      <c r="Z267" s="232">
        <f>(VLOOKUP($C267,Incurred_Real!$A$25:$BR$427,Incurred_Real!BC$1,FALSE))*$M267</f>
        <v>0</v>
      </c>
      <c r="AA267" s="232">
        <f>(VLOOKUP($C267,Incurred_Real!$A$25:$BR$427,Incurred_Real!BD$1,FALSE))*$M267</f>
        <v>0</v>
      </c>
      <c r="AB267" s="232">
        <f>(VLOOKUP($C267,Incurred_Real!$A$25:$BR$427,Incurred_Real!BE$1,FALSE))*$M267</f>
        <v>0</v>
      </c>
      <c r="AC267" s="232">
        <f>(VLOOKUP($C267,Incurred_Real!$A$25:$BR$427,Incurred_Real!BF$1,FALSE))*$M267</f>
        <v>0</v>
      </c>
      <c r="AD267" s="232">
        <f>(VLOOKUP($C267,Incurred_Real!$A$25:$BR$427,Incurred_Real!BG$1,FALSE))*$M267</f>
        <v>0</v>
      </c>
      <c r="AE267" s="232">
        <f>(VLOOKUP($C267,Incurred_Real!$A$25:$BR$427,Incurred_Real!BH$1,FALSE))*$M267</f>
        <v>0</v>
      </c>
      <c r="AF267" s="232">
        <f>(VLOOKUP($C267,Incurred_Real!$A$25:$BR$427,Incurred_Real!BI$1,FALSE))*$M267</f>
        <v>0</v>
      </c>
      <c r="AG267" s="232">
        <f>(VLOOKUP($C267,Incurred_Real!$A$25:$BR$427,Incurred_Real!BJ$1,FALSE))*$M267</f>
        <v>0</v>
      </c>
      <c r="AH267" s="232">
        <f>(VLOOKUP($C267,Incurred_Real!$A$25:$BR$427,Incurred_Real!BK$1,FALSE))*$M267</f>
        <v>0</v>
      </c>
      <c r="AI267" s="232">
        <f>(VLOOKUP($C267,Incurred_Real!$A$25:$BR$427,Incurred_Real!BL$1,FALSE))*$M267</f>
        <v>0</v>
      </c>
      <c r="AJ267" s="232">
        <f>(VLOOKUP($C267,Incurred_Real!$A$25:$BR$427,Incurred_Real!BM$1,FALSE))*$M267</f>
        <v>0</v>
      </c>
      <c r="AK267" s="232">
        <f>(VLOOKUP($C267,Incurred_Real!$A$25:$BR$427,Incurred_Real!BN$1,FALSE))*$M267</f>
        <v>0</v>
      </c>
      <c r="AL267" s="232">
        <f>(VLOOKUP($C267,Incurred_Real!$A$25:$BR$427,Incurred_Real!BO$1,FALSE))*$M267</f>
        <v>0</v>
      </c>
      <c r="AM267" s="232">
        <f>(VLOOKUP($C267,Incurred_Real!$A$25:$BR$427,Incurred_Real!BP$1,FALSE))*$M267</f>
        <v>0</v>
      </c>
      <c r="AN267" s="232">
        <f>(VLOOKUP($C267,Incurred_Real!$A$25:$BR$427,Incurred_Real!BQ$1,FALSE))*$M267</f>
        <v>0</v>
      </c>
      <c r="AO267" s="232">
        <f>(VLOOKUP($C267,Incurred_Real!$A$25:$BR$427,Incurred_Real!BR$1,FALSE))*$M267</f>
        <v>0</v>
      </c>
      <c r="AP267" s="232">
        <f t="shared" si="30"/>
        <v>0</v>
      </c>
      <c r="AR267" s="232" t="b">
        <f t="shared" si="27"/>
        <v>1</v>
      </c>
    </row>
    <row r="268" spans="3:44" x14ac:dyDescent="0.15">
      <c r="C268" s="11" t="s">
        <v>902</v>
      </c>
      <c r="D268" s="11" t="str">
        <f>VLOOKUP($C268,Incurred_Real!$A$24:$E$376,Incurred_Real!$B$1,FALSE)</f>
        <v>Substation and Building Security System Replacement</v>
      </c>
      <c r="E268" s="11" t="str">
        <f>VLOOKUP($C268,Incurred_Real!$A$24:$E$376,Incurred_Real!$D$1,FALSE)</f>
        <v>Replacement</v>
      </c>
      <c r="F268" s="13">
        <f>IF(VLOOKUP($C268,Incurred_Real!$A$25:$AQ$426,Incurred_Real!$AL$1,FALSE)="Commissioned Extra",0,
IF(VLOOKUP($C268,Incurred_Real!$A$25:$AQ$426,Incurred_Real!$AK$1,FALSE)=F$4,VLOOKUP($C268,Incurred_Real!$A$25:$AQ$426,Incurred_Real!$AM$1,FALSE),0))</f>
        <v>0</v>
      </c>
      <c r="G268" s="13">
        <f>IF(VLOOKUP($C268,Incurred_Real!$A$25:$AQ$426,Incurred_Real!$AL$1,FALSE)="Commissioned Extra",0,
IF(VLOOKUP($C268,Incurred_Real!$A$25:$AQ$426,Incurred_Real!$AK$1,FALSE)=G$4,VLOOKUP($C268,Incurred_Real!$A$25:$AQ$426,Incurred_Real!$AM$1,FALSE),0))</f>
        <v>0</v>
      </c>
      <c r="H268" s="13">
        <f>IF(VLOOKUP($C268,Incurred_Real!$A$25:$AQ$426,Incurred_Real!$AL$1,FALSE)="Commissioned Extra",0,
IF(VLOOKUP($C268,Incurred_Real!$A$25:$AQ$426,Incurred_Real!$AK$1,FALSE)=H$4,VLOOKUP($C268,Incurred_Real!$A$25:$AQ$426,Incurred_Real!$AM$1,FALSE),0))</f>
        <v>0</v>
      </c>
      <c r="I268" s="13">
        <f>IF(VLOOKUP($C268,Incurred_Real!$A$25:$AQ$426,Incurred_Real!$AL$1,FALSE)="Commissioned Extra",0,
IF(VLOOKUP($C268,Incurred_Real!$A$25:$AQ$426,Incurred_Real!$AK$1,FALSE)=I$4,VLOOKUP($C268,Incurred_Real!$A$25:$AQ$426,Incurred_Real!$AM$1,FALSE),0))</f>
        <v>0</v>
      </c>
      <c r="J268" s="13">
        <f>IF(VLOOKUP($C268,Incurred_Real!$A$25:$AQ$426,Incurred_Real!$AL$1,FALSE)="Commissioned Extra",0,
IF(VLOOKUP($C268,Incurred_Real!$A$25:$AQ$426,Incurred_Real!$AK$1,FALSE)=J$4,VLOOKUP($C268,Incurred_Real!$A$25:$AQ$426,Incurred_Real!$AM$1,FALSE),0))</f>
        <v>0</v>
      </c>
      <c r="K268" s="13">
        <f>IF(VLOOKUP($C268,Incurred_Real!$A$25:$AQ$426,Incurred_Real!$AL$1,FALSE)="Commissioned Extra",0,
IF(VLOOKUP($C268,Incurred_Real!$A$25:$AQ$426,Incurred_Real!$AK$1,FALSE)=K$4,VLOOKUP($C268,Incurred_Real!$A$25:$AQ$426,Incurred_Real!$AM$1,FALSE),0))</f>
        <v>0</v>
      </c>
      <c r="L268" s="13">
        <f>IF(VLOOKUP($C268,Incurred_Real!$A$25:$AQ$426,Incurred_Real!$AL$1,FALSE)="Commissioned Extra",0,
IF(VLOOKUP($C268,Incurred_Real!$A$25:$AQ$426,Incurred_Real!$AK$1,FALSE)=L$4,VLOOKUP($C268,Incurred_Real!$A$25:$AQ$426,Incurred_Real!$AM$1,FALSE),0))</f>
        <v>0</v>
      </c>
      <c r="M268" s="232">
        <f t="shared" si="28"/>
        <v>0</v>
      </c>
      <c r="N268" s="232" t="str">
        <f t="shared" si="29"/>
        <v/>
      </c>
      <c r="P268" s="232">
        <f>(VLOOKUP($C268,Incurred_Real!$A$25:$BR$427,Incurred_Real!AS$1,FALSE))*$M268</f>
        <v>0</v>
      </c>
      <c r="Q268" s="232">
        <f>(VLOOKUP($C268,Incurred_Real!$A$25:$BR$427,Incurred_Real!AT$1,FALSE))*$M268</f>
        <v>0</v>
      </c>
      <c r="R268" s="232">
        <f>(VLOOKUP($C268,Incurred_Real!$A$25:$BR$427,Incurred_Real!AU$1,FALSE))*$M268</f>
        <v>0</v>
      </c>
      <c r="S268" s="232">
        <f>(VLOOKUP($C268,Incurred_Real!$A$25:$BR$427,Incurred_Real!AV$1,FALSE))*$M268</f>
        <v>0</v>
      </c>
      <c r="T268" s="232">
        <f>(VLOOKUP($C268,Incurred_Real!$A$25:$BR$427,Incurred_Real!AW$1,FALSE))*$M268</f>
        <v>0</v>
      </c>
      <c r="U268" s="232">
        <f>(VLOOKUP($C268,Incurred_Real!$A$25:$BR$427,Incurred_Real!AX$1,FALSE))*$M268</f>
        <v>0</v>
      </c>
      <c r="V268" s="232">
        <f>(VLOOKUP($C268,Incurred_Real!$A$25:$BR$427,Incurred_Real!AY$1,FALSE))*$M268</f>
        <v>0</v>
      </c>
      <c r="W268" s="232">
        <f>(VLOOKUP($C268,Incurred_Real!$A$25:$BR$427,Incurred_Real!AZ$1,FALSE))*$M268</f>
        <v>0</v>
      </c>
      <c r="X268" s="232">
        <f>(VLOOKUP($C268,Incurred_Real!$A$25:$BR$427,Incurred_Real!BA$1,FALSE))*$M268</f>
        <v>0</v>
      </c>
      <c r="Y268" s="232">
        <f>(VLOOKUP($C268,Incurred_Real!$A$25:$BR$427,Incurred_Real!BB$1,FALSE))*$M268</f>
        <v>0</v>
      </c>
      <c r="Z268" s="232">
        <f>(VLOOKUP($C268,Incurred_Real!$A$25:$BR$427,Incurred_Real!BC$1,FALSE))*$M268</f>
        <v>0</v>
      </c>
      <c r="AA268" s="232">
        <f>(VLOOKUP($C268,Incurred_Real!$A$25:$BR$427,Incurred_Real!BD$1,FALSE))*$M268</f>
        <v>0</v>
      </c>
      <c r="AB268" s="232">
        <f>(VLOOKUP($C268,Incurred_Real!$A$25:$BR$427,Incurred_Real!BE$1,FALSE))*$M268</f>
        <v>0</v>
      </c>
      <c r="AC268" s="232">
        <f>(VLOOKUP($C268,Incurred_Real!$A$25:$BR$427,Incurred_Real!BF$1,FALSE))*$M268</f>
        <v>0</v>
      </c>
      <c r="AD268" s="232">
        <f>(VLOOKUP($C268,Incurred_Real!$A$25:$BR$427,Incurred_Real!BG$1,FALSE))*$M268</f>
        <v>0</v>
      </c>
      <c r="AE268" s="232">
        <f>(VLOOKUP($C268,Incurred_Real!$A$25:$BR$427,Incurred_Real!BH$1,FALSE))*$M268</f>
        <v>0</v>
      </c>
      <c r="AF268" s="232">
        <f>(VLOOKUP($C268,Incurred_Real!$A$25:$BR$427,Incurred_Real!BI$1,FALSE))*$M268</f>
        <v>0</v>
      </c>
      <c r="AG268" s="232">
        <f>(VLOOKUP($C268,Incurred_Real!$A$25:$BR$427,Incurred_Real!BJ$1,FALSE))*$M268</f>
        <v>0</v>
      </c>
      <c r="AH268" s="232">
        <f>(VLOOKUP($C268,Incurred_Real!$A$25:$BR$427,Incurred_Real!BK$1,FALSE))*$M268</f>
        <v>0</v>
      </c>
      <c r="AI268" s="232">
        <f>(VLOOKUP($C268,Incurred_Real!$A$25:$BR$427,Incurred_Real!BL$1,FALSE))*$M268</f>
        <v>0</v>
      </c>
      <c r="AJ268" s="232">
        <f>(VLOOKUP($C268,Incurred_Real!$A$25:$BR$427,Incurred_Real!BM$1,FALSE))*$M268</f>
        <v>0</v>
      </c>
      <c r="AK268" s="232">
        <f>(VLOOKUP($C268,Incurred_Real!$A$25:$BR$427,Incurred_Real!BN$1,FALSE))*$M268</f>
        <v>0</v>
      </c>
      <c r="AL268" s="232">
        <f>(VLOOKUP($C268,Incurred_Real!$A$25:$BR$427,Incurred_Real!BO$1,FALSE))*$M268</f>
        <v>0</v>
      </c>
      <c r="AM268" s="232">
        <f>(VLOOKUP($C268,Incurred_Real!$A$25:$BR$427,Incurred_Real!BP$1,FALSE))*$M268</f>
        <v>0</v>
      </c>
      <c r="AN268" s="232">
        <f>(VLOOKUP($C268,Incurred_Real!$A$25:$BR$427,Incurred_Real!BQ$1,FALSE))*$M268</f>
        <v>0</v>
      </c>
      <c r="AO268" s="232">
        <f>(VLOOKUP($C268,Incurred_Real!$A$25:$BR$427,Incurred_Real!BR$1,FALSE))*$M268</f>
        <v>0</v>
      </c>
      <c r="AP268" s="232">
        <f t="shared" si="30"/>
        <v>0</v>
      </c>
      <c r="AR268" s="232" t="b">
        <f t="shared" si="27"/>
        <v>1</v>
      </c>
    </row>
    <row r="269" spans="3:44" x14ac:dyDescent="0.15">
      <c r="C269" s="11" t="s">
        <v>895</v>
      </c>
      <c r="D269" s="11" t="str">
        <f>VLOOKUP($C269,Incurred_Real!$A$24:$E$376,Incurred_Real!$B$1,FALSE)</f>
        <v>ERP Systems Refresh</v>
      </c>
      <c r="E269" s="11" t="str">
        <f>VLOOKUP($C269,Incurred_Real!$A$24:$E$376,Incurred_Real!$D$1,FALSE)</f>
        <v>Information Technology</v>
      </c>
      <c r="F269" s="13">
        <f>IF(VLOOKUP($C269,Incurred_Real!$A$25:$AQ$426,Incurred_Real!$AL$1,FALSE)="Commissioned Extra",0,
IF(VLOOKUP($C269,Incurred_Real!$A$25:$AQ$426,Incurred_Real!$AK$1,FALSE)=F$4,VLOOKUP($C269,Incurred_Real!$A$25:$AQ$426,Incurred_Real!$AM$1,FALSE),0))</f>
        <v>9960342.7023936212</v>
      </c>
      <c r="G269" s="13">
        <f>IF(VLOOKUP($C269,Incurred_Real!$A$25:$AQ$426,Incurred_Real!$AL$1,FALSE)="Commissioned Extra",0,
IF(VLOOKUP($C269,Incurred_Real!$A$25:$AQ$426,Incurred_Real!$AK$1,FALSE)=G$4,VLOOKUP($C269,Incurred_Real!$A$25:$AQ$426,Incurred_Real!$AM$1,FALSE),0))</f>
        <v>0</v>
      </c>
      <c r="H269" s="13">
        <f>IF(VLOOKUP($C269,Incurred_Real!$A$25:$AQ$426,Incurred_Real!$AL$1,FALSE)="Commissioned Extra",0,
IF(VLOOKUP($C269,Incurred_Real!$A$25:$AQ$426,Incurred_Real!$AK$1,FALSE)=H$4,VLOOKUP($C269,Incurred_Real!$A$25:$AQ$426,Incurred_Real!$AM$1,FALSE),0))</f>
        <v>0</v>
      </c>
      <c r="I269" s="13">
        <f>IF(VLOOKUP($C269,Incurred_Real!$A$25:$AQ$426,Incurred_Real!$AL$1,FALSE)="Commissioned Extra",0,
IF(VLOOKUP($C269,Incurred_Real!$A$25:$AQ$426,Incurred_Real!$AK$1,FALSE)=I$4,VLOOKUP($C269,Incurred_Real!$A$25:$AQ$426,Incurred_Real!$AM$1,FALSE),0))</f>
        <v>0</v>
      </c>
      <c r="J269" s="13">
        <f>IF(VLOOKUP($C269,Incurred_Real!$A$25:$AQ$426,Incurred_Real!$AL$1,FALSE)="Commissioned Extra",0,
IF(VLOOKUP($C269,Incurred_Real!$A$25:$AQ$426,Incurred_Real!$AK$1,FALSE)=J$4,VLOOKUP($C269,Incurred_Real!$A$25:$AQ$426,Incurred_Real!$AM$1,FALSE),0))</f>
        <v>0</v>
      </c>
      <c r="K269" s="13">
        <f>IF(VLOOKUP($C269,Incurred_Real!$A$25:$AQ$426,Incurred_Real!$AL$1,FALSE)="Commissioned Extra",0,
IF(VLOOKUP($C269,Incurred_Real!$A$25:$AQ$426,Incurred_Real!$AK$1,FALSE)=K$4,VLOOKUP($C269,Incurred_Real!$A$25:$AQ$426,Incurred_Real!$AM$1,FALSE),0))</f>
        <v>0</v>
      </c>
      <c r="L269" s="13">
        <f>IF(VLOOKUP($C269,Incurred_Real!$A$25:$AQ$426,Incurred_Real!$AL$1,FALSE)="Commissioned Extra",0,
IF(VLOOKUP($C269,Incurred_Real!$A$25:$AQ$426,Incurred_Real!$AK$1,FALSE)=L$4,VLOOKUP($C269,Incurred_Real!$A$25:$AQ$426,Incurred_Real!$AM$1,FALSE),0))</f>
        <v>0</v>
      </c>
      <c r="M269" s="232">
        <f t="shared" si="28"/>
        <v>9960342.7023936212</v>
      </c>
      <c r="N269" s="232">
        <f t="shared" si="29"/>
        <v>2022</v>
      </c>
      <c r="P269" s="232">
        <f>(VLOOKUP($C269,Incurred_Real!$A$25:$BR$427,Incurred_Real!AS$1,FALSE))*$M269</f>
        <v>0</v>
      </c>
      <c r="Q269" s="232">
        <f>(VLOOKUP($C269,Incurred_Real!$A$25:$BR$427,Incurred_Real!AT$1,FALSE))*$M269</f>
        <v>0</v>
      </c>
      <c r="R269" s="232">
        <f>(VLOOKUP($C269,Incurred_Real!$A$25:$BR$427,Incurred_Real!AU$1,FALSE))*$M269</f>
        <v>0</v>
      </c>
      <c r="S269" s="232">
        <f>(VLOOKUP($C269,Incurred_Real!$A$25:$BR$427,Incurred_Real!AV$1,FALSE))*$M269</f>
        <v>9960342.7023936212</v>
      </c>
      <c r="T269" s="232">
        <f>(VLOOKUP($C269,Incurred_Real!$A$25:$BR$427,Incurred_Real!AW$1,FALSE))*$M269</f>
        <v>0</v>
      </c>
      <c r="U269" s="232">
        <f>(VLOOKUP($C269,Incurred_Real!$A$25:$BR$427,Incurred_Real!AX$1,FALSE))*$M269</f>
        <v>0</v>
      </c>
      <c r="V269" s="232">
        <f>(VLOOKUP($C269,Incurred_Real!$A$25:$BR$427,Incurred_Real!AY$1,FALSE))*$M269</f>
        <v>0</v>
      </c>
      <c r="W269" s="232">
        <f>(VLOOKUP($C269,Incurred_Real!$A$25:$BR$427,Incurred_Real!AZ$1,FALSE))*$M269</f>
        <v>0</v>
      </c>
      <c r="X269" s="232">
        <f>(VLOOKUP($C269,Incurred_Real!$A$25:$BR$427,Incurred_Real!BA$1,FALSE))*$M269</f>
        <v>0</v>
      </c>
      <c r="Y269" s="232">
        <f>(VLOOKUP($C269,Incurred_Real!$A$25:$BR$427,Incurred_Real!BB$1,FALSE))*$M269</f>
        <v>0</v>
      </c>
      <c r="Z269" s="232">
        <f>(VLOOKUP($C269,Incurred_Real!$A$25:$BR$427,Incurred_Real!BC$1,FALSE))*$M269</f>
        <v>0</v>
      </c>
      <c r="AA269" s="232">
        <f>(VLOOKUP($C269,Incurred_Real!$A$25:$BR$427,Incurred_Real!BD$1,FALSE))*$M269</f>
        <v>0</v>
      </c>
      <c r="AB269" s="232">
        <f>(VLOOKUP($C269,Incurred_Real!$A$25:$BR$427,Incurred_Real!BE$1,FALSE))*$M269</f>
        <v>0</v>
      </c>
      <c r="AC269" s="232">
        <f>(VLOOKUP($C269,Incurred_Real!$A$25:$BR$427,Incurred_Real!BF$1,FALSE))*$M269</f>
        <v>0</v>
      </c>
      <c r="AD269" s="232">
        <f>(VLOOKUP($C269,Incurred_Real!$A$25:$BR$427,Incurred_Real!BG$1,FALSE))*$M269</f>
        <v>0</v>
      </c>
      <c r="AE269" s="232">
        <f>(VLOOKUP($C269,Incurred_Real!$A$25:$BR$427,Incurred_Real!BH$1,FALSE))*$M269</f>
        <v>0</v>
      </c>
      <c r="AF269" s="232">
        <f>(VLOOKUP($C269,Incurred_Real!$A$25:$BR$427,Incurred_Real!BI$1,FALSE))*$M269</f>
        <v>0</v>
      </c>
      <c r="AG269" s="232">
        <f>(VLOOKUP($C269,Incurred_Real!$A$25:$BR$427,Incurred_Real!BJ$1,FALSE))*$M269</f>
        <v>0</v>
      </c>
      <c r="AH269" s="232">
        <f>(VLOOKUP($C269,Incurred_Real!$A$25:$BR$427,Incurred_Real!BK$1,FALSE))*$M269</f>
        <v>0</v>
      </c>
      <c r="AI269" s="232">
        <f>(VLOOKUP($C269,Incurred_Real!$A$25:$BR$427,Incurred_Real!BL$1,FALSE))*$M269</f>
        <v>0</v>
      </c>
      <c r="AJ269" s="232">
        <f>(VLOOKUP($C269,Incurred_Real!$A$25:$BR$427,Incurred_Real!BM$1,FALSE))*$M269</f>
        <v>0</v>
      </c>
      <c r="AK269" s="232">
        <f>(VLOOKUP($C269,Incurred_Real!$A$25:$BR$427,Incurred_Real!BN$1,FALSE))*$M269</f>
        <v>0</v>
      </c>
      <c r="AL269" s="232">
        <f>(VLOOKUP($C269,Incurred_Real!$A$25:$BR$427,Incurred_Real!BO$1,FALSE))*$M269</f>
        <v>0</v>
      </c>
      <c r="AM269" s="232">
        <f>(VLOOKUP($C269,Incurred_Real!$A$25:$BR$427,Incurred_Real!BP$1,FALSE))*$M269</f>
        <v>0</v>
      </c>
      <c r="AN269" s="232">
        <f>(VLOOKUP($C269,Incurred_Real!$A$25:$BR$427,Incurred_Real!BQ$1,FALSE))*$M269</f>
        <v>0</v>
      </c>
      <c r="AO269" s="232">
        <f>(VLOOKUP($C269,Incurred_Real!$A$25:$BR$427,Incurred_Real!BR$1,FALSE))*$M269</f>
        <v>0</v>
      </c>
      <c r="AP269" s="232">
        <f t="shared" si="30"/>
        <v>9960342.7023936212</v>
      </c>
      <c r="AR269" s="232" t="b">
        <f t="shared" si="27"/>
        <v>1</v>
      </c>
    </row>
    <row r="270" spans="3:44" x14ac:dyDescent="0.15">
      <c r="C270" s="11" t="s">
        <v>956</v>
      </c>
      <c r="D270" s="11" t="str">
        <f>VLOOKUP($C270,Incurred_Real!$A$24:$E$376,Incurred_Real!$B$1,FALSE)</f>
        <v>AC Board Replacement 2024-2028</v>
      </c>
      <c r="E270" s="11" t="str">
        <f>VLOOKUP($C270,Incurred_Real!$A$24:$E$376,Incurred_Real!$D$1,FALSE)</f>
        <v>Replacement</v>
      </c>
      <c r="F270" s="13">
        <f>IF(VLOOKUP($C270,Incurred_Real!$A$25:$AQ$426,Incurred_Real!$AL$1,FALSE)="Commissioned Extra",0,
IF(VLOOKUP($C270,Incurred_Real!$A$25:$AQ$426,Incurred_Real!$AK$1,FALSE)=F$4,VLOOKUP($C270,Incurred_Real!$A$25:$AQ$426,Incurred_Real!$AM$1,FALSE),0))</f>
        <v>0</v>
      </c>
      <c r="G270" s="13">
        <f>IF(VLOOKUP($C270,Incurred_Real!$A$25:$AQ$426,Incurred_Real!$AL$1,FALSE)="Commissioned Extra",0,
IF(VLOOKUP($C270,Incurred_Real!$A$25:$AQ$426,Incurred_Real!$AK$1,FALSE)=G$4,VLOOKUP($C270,Incurred_Real!$A$25:$AQ$426,Incurred_Real!$AM$1,FALSE),0))</f>
        <v>0</v>
      </c>
      <c r="H270" s="13">
        <f>IF(VLOOKUP($C270,Incurred_Real!$A$25:$AQ$426,Incurred_Real!$AL$1,FALSE)="Commissioned Extra",0,
IF(VLOOKUP($C270,Incurred_Real!$A$25:$AQ$426,Incurred_Real!$AK$1,FALSE)=H$4,VLOOKUP($C270,Incurred_Real!$A$25:$AQ$426,Incurred_Real!$AM$1,FALSE),0))</f>
        <v>0</v>
      </c>
      <c r="I270" s="13">
        <f>IF(VLOOKUP($C270,Incurred_Real!$A$25:$AQ$426,Incurred_Real!$AL$1,FALSE)="Commissioned Extra",0,
IF(VLOOKUP($C270,Incurred_Real!$A$25:$AQ$426,Incurred_Real!$AK$1,FALSE)=I$4,VLOOKUP($C270,Incurred_Real!$A$25:$AQ$426,Incurred_Real!$AM$1,FALSE),0))</f>
        <v>0</v>
      </c>
      <c r="J270" s="13">
        <f>IF(VLOOKUP($C270,Incurred_Real!$A$25:$AQ$426,Incurred_Real!$AL$1,FALSE)="Commissioned Extra",0,
IF(VLOOKUP($C270,Incurred_Real!$A$25:$AQ$426,Incurred_Real!$AK$1,FALSE)=J$4,VLOOKUP($C270,Incurred_Real!$A$25:$AQ$426,Incurred_Real!$AM$1,FALSE),0))</f>
        <v>0</v>
      </c>
      <c r="K270" s="13">
        <f>IF(VLOOKUP($C270,Incurred_Real!$A$25:$AQ$426,Incurred_Real!$AL$1,FALSE)="Commissioned Extra",0,
IF(VLOOKUP($C270,Incurred_Real!$A$25:$AQ$426,Incurred_Real!$AK$1,FALSE)=K$4,VLOOKUP($C270,Incurred_Real!$A$25:$AQ$426,Incurred_Real!$AM$1,FALSE),0))</f>
        <v>0</v>
      </c>
      <c r="L270" s="13">
        <f>IF(VLOOKUP($C270,Incurred_Real!$A$25:$AQ$426,Incurred_Real!$AL$1,FALSE)="Commissioned Extra",0,
IF(VLOOKUP($C270,Incurred_Real!$A$25:$AQ$426,Incurred_Real!$AK$1,FALSE)=L$4,VLOOKUP($C270,Incurred_Real!$A$25:$AQ$426,Incurred_Real!$AM$1,FALSE),0))</f>
        <v>9599454.3137659859</v>
      </c>
      <c r="M270" s="232">
        <f t="shared" si="28"/>
        <v>9599454.3137659859</v>
      </c>
      <c r="N270" s="232">
        <f t="shared" si="29"/>
        <v>2028</v>
      </c>
      <c r="P270" s="232">
        <f>(VLOOKUP($C270,Incurred_Real!$A$25:$BR$427,Incurred_Real!AS$1,FALSE))*$M270</f>
        <v>0</v>
      </c>
      <c r="Q270" s="232">
        <f>(VLOOKUP($C270,Incurred_Real!$A$25:$BR$427,Incurred_Real!AT$1,FALSE))*$M270</f>
        <v>0</v>
      </c>
      <c r="R270" s="232">
        <f>(VLOOKUP($C270,Incurred_Real!$A$25:$BR$427,Incurred_Real!AU$1,FALSE))*$M270</f>
        <v>0</v>
      </c>
      <c r="S270" s="232">
        <f>(VLOOKUP($C270,Incurred_Real!$A$25:$BR$427,Incurred_Real!AV$1,FALSE))*$M270</f>
        <v>0</v>
      </c>
      <c r="T270" s="232">
        <f>(VLOOKUP($C270,Incurred_Real!$A$25:$BR$427,Incurred_Real!AW$1,FALSE))*$M270</f>
        <v>0</v>
      </c>
      <c r="U270" s="232">
        <f>(VLOOKUP($C270,Incurred_Real!$A$25:$BR$427,Incurred_Real!AX$1,FALSE))*$M270</f>
        <v>0</v>
      </c>
      <c r="V270" s="232">
        <f>(VLOOKUP($C270,Incurred_Real!$A$25:$BR$427,Incurred_Real!AY$1,FALSE))*$M270</f>
        <v>0</v>
      </c>
      <c r="W270" s="232">
        <f>(VLOOKUP($C270,Incurred_Real!$A$25:$BR$427,Incurred_Real!AZ$1,FALSE))*$M270</f>
        <v>0</v>
      </c>
      <c r="X270" s="232">
        <f>(VLOOKUP($C270,Incurred_Real!$A$25:$BR$427,Incurred_Real!BA$1,FALSE))*$M270</f>
        <v>0</v>
      </c>
      <c r="Y270" s="232">
        <f>(VLOOKUP($C270,Incurred_Real!$A$25:$BR$427,Incurred_Real!BB$1,FALSE))*$M270</f>
        <v>3083478.0626930674</v>
      </c>
      <c r="Z270" s="232">
        <f>(VLOOKUP($C270,Incurred_Real!$A$25:$BR$427,Incurred_Real!BC$1,FALSE))*$M270</f>
        <v>500834.623417978</v>
      </c>
      <c r="AA270" s="232">
        <f>(VLOOKUP($C270,Incurred_Real!$A$25:$BR$427,Incurred_Real!BD$1,FALSE))*$M270</f>
        <v>5695020.9153412823</v>
      </c>
      <c r="AB270" s="232">
        <f>(VLOOKUP($C270,Incurred_Real!$A$25:$BR$427,Incurred_Real!BE$1,FALSE))*$M270</f>
        <v>0</v>
      </c>
      <c r="AC270" s="232">
        <f>(VLOOKUP($C270,Incurred_Real!$A$25:$BR$427,Incurred_Real!BF$1,FALSE))*$M270</f>
        <v>0</v>
      </c>
      <c r="AD270" s="232">
        <f>(VLOOKUP($C270,Incurred_Real!$A$25:$BR$427,Incurred_Real!BG$1,FALSE))*$M270</f>
        <v>320120.71231365984</v>
      </c>
      <c r="AE270" s="232">
        <f>(VLOOKUP($C270,Incurred_Real!$A$25:$BR$427,Incurred_Real!BH$1,FALSE))*$M270</f>
        <v>0</v>
      </c>
      <c r="AF270" s="232">
        <f>(VLOOKUP($C270,Incurred_Real!$A$25:$BR$427,Incurred_Real!BI$1,FALSE))*$M270</f>
        <v>0</v>
      </c>
      <c r="AG270" s="232">
        <f>(VLOOKUP($C270,Incurred_Real!$A$25:$BR$427,Incurred_Real!BJ$1,FALSE))*$M270</f>
        <v>0</v>
      </c>
      <c r="AH270" s="232">
        <f>(VLOOKUP($C270,Incurred_Real!$A$25:$BR$427,Incurred_Real!BK$1,FALSE))*$M270</f>
        <v>0</v>
      </c>
      <c r="AI270" s="232">
        <f>(VLOOKUP($C270,Incurred_Real!$A$25:$BR$427,Incurred_Real!BL$1,FALSE))*$M270</f>
        <v>0</v>
      </c>
      <c r="AJ270" s="232">
        <f>(VLOOKUP($C270,Incurred_Real!$A$25:$BR$427,Incurred_Real!BM$1,FALSE))*$M270</f>
        <v>0</v>
      </c>
      <c r="AK270" s="232">
        <f>(VLOOKUP($C270,Incurred_Real!$A$25:$BR$427,Incurred_Real!BN$1,FALSE))*$M270</f>
        <v>0</v>
      </c>
      <c r="AL270" s="232">
        <f>(VLOOKUP($C270,Incurred_Real!$A$25:$BR$427,Incurred_Real!BO$1,FALSE))*$M270</f>
        <v>0</v>
      </c>
      <c r="AM270" s="232">
        <f>(VLOOKUP($C270,Incurred_Real!$A$25:$BR$427,Incurred_Real!BP$1,FALSE))*$M270</f>
        <v>0</v>
      </c>
      <c r="AN270" s="232">
        <f>(VLOOKUP($C270,Incurred_Real!$A$25:$BR$427,Incurred_Real!BQ$1,FALSE))*$M270</f>
        <v>0</v>
      </c>
      <c r="AO270" s="232">
        <f>(VLOOKUP($C270,Incurred_Real!$A$25:$BR$427,Incurred_Real!BR$1,FALSE))*$M270</f>
        <v>0</v>
      </c>
      <c r="AP270" s="232">
        <f t="shared" si="30"/>
        <v>9599454.3137659878</v>
      </c>
      <c r="AR270" s="232" t="b">
        <f t="shared" si="27"/>
        <v>1</v>
      </c>
    </row>
    <row r="271" spans="3:44" x14ac:dyDescent="0.15">
      <c r="C271" s="11" t="s">
        <v>975</v>
      </c>
      <c r="D271" s="11" t="str">
        <f>VLOOKUP($C271,Incurred_Real!$A$24:$E$376,Incurred_Real!$B$1,FALSE)</f>
        <v>Control Room Systems Development</v>
      </c>
      <c r="E271" s="11" t="str">
        <f>VLOOKUP($C271,Incurred_Real!$A$24:$E$376,Incurred_Real!$D$1,FALSE)</f>
        <v>Security/Compliance</v>
      </c>
      <c r="F271" s="13">
        <f>IF(VLOOKUP($C271,Incurred_Real!$A$25:$AQ$426,Incurred_Real!$AL$1,FALSE)="Commissioned Extra",0,
IF(VLOOKUP($C271,Incurred_Real!$A$25:$AQ$426,Incurred_Real!$AK$1,FALSE)=F$4,VLOOKUP($C271,Incurred_Real!$A$25:$AQ$426,Incurred_Real!$AM$1,FALSE),0))</f>
        <v>0</v>
      </c>
      <c r="G271" s="13">
        <f>IF(VLOOKUP($C271,Incurred_Real!$A$25:$AQ$426,Incurred_Real!$AL$1,FALSE)="Commissioned Extra",0,
IF(VLOOKUP($C271,Incurred_Real!$A$25:$AQ$426,Incurred_Real!$AK$1,FALSE)=G$4,VLOOKUP($C271,Incurred_Real!$A$25:$AQ$426,Incurred_Real!$AM$1,FALSE),0))</f>
        <v>0</v>
      </c>
      <c r="H271" s="13">
        <f>IF(VLOOKUP($C271,Incurred_Real!$A$25:$AQ$426,Incurred_Real!$AL$1,FALSE)="Commissioned Extra",0,
IF(VLOOKUP($C271,Incurred_Real!$A$25:$AQ$426,Incurred_Real!$AK$1,FALSE)=H$4,VLOOKUP($C271,Incurred_Real!$A$25:$AQ$426,Incurred_Real!$AM$1,FALSE),0))</f>
        <v>0</v>
      </c>
      <c r="I271" s="13">
        <f>IF(VLOOKUP($C271,Incurred_Real!$A$25:$AQ$426,Incurred_Real!$AL$1,FALSE)="Commissioned Extra",0,
IF(VLOOKUP($C271,Incurred_Real!$A$25:$AQ$426,Incurred_Real!$AK$1,FALSE)=I$4,VLOOKUP($C271,Incurred_Real!$A$25:$AQ$426,Incurred_Real!$AM$1,FALSE),0))</f>
        <v>0</v>
      </c>
      <c r="J271" s="13">
        <f>IF(VLOOKUP($C271,Incurred_Real!$A$25:$AQ$426,Incurred_Real!$AL$1,FALSE)="Commissioned Extra",0,
IF(VLOOKUP($C271,Incurred_Real!$A$25:$AQ$426,Incurred_Real!$AK$1,FALSE)=J$4,VLOOKUP($C271,Incurred_Real!$A$25:$AQ$426,Incurred_Real!$AM$1,FALSE),0))</f>
        <v>0</v>
      </c>
      <c r="K271" s="13">
        <f>IF(VLOOKUP($C271,Incurred_Real!$A$25:$AQ$426,Incurred_Real!$AL$1,FALSE)="Commissioned Extra",0,
IF(VLOOKUP($C271,Incurred_Real!$A$25:$AQ$426,Incurred_Real!$AK$1,FALSE)=K$4,VLOOKUP($C271,Incurred_Real!$A$25:$AQ$426,Incurred_Real!$AM$1,FALSE),0))</f>
        <v>0</v>
      </c>
      <c r="L271" s="13">
        <f>IF(VLOOKUP($C271,Incurred_Real!$A$25:$AQ$426,Incurred_Real!$AL$1,FALSE)="Commissioned Extra",0,
IF(VLOOKUP($C271,Incurred_Real!$A$25:$AQ$426,Incurred_Real!$AK$1,FALSE)=L$4,VLOOKUP($C271,Incurred_Real!$A$25:$AQ$426,Incurred_Real!$AM$1,FALSE),0))</f>
        <v>1581300.96368591</v>
      </c>
      <c r="M271" s="232">
        <f t="shared" si="28"/>
        <v>1581300.96368591</v>
      </c>
      <c r="N271" s="232">
        <f t="shared" si="29"/>
        <v>2028</v>
      </c>
      <c r="P271" s="232">
        <f>(VLOOKUP($C271,Incurred_Real!$A$25:$BR$427,Incurred_Real!AS$1,FALSE))*$M271</f>
        <v>0</v>
      </c>
      <c r="Q271" s="232">
        <f>(VLOOKUP($C271,Incurred_Real!$A$25:$BR$427,Incurred_Real!AT$1,FALSE))*$M271</f>
        <v>0</v>
      </c>
      <c r="R271" s="232">
        <f>(VLOOKUP($C271,Incurred_Real!$A$25:$BR$427,Incurred_Real!AU$1,FALSE))*$M271</f>
        <v>0</v>
      </c>
      <c r="S271" s="232">
        <f>(VLOOKUP($C271,Incurred_Real!$A$25:$BR$427,Incurred_Real!AV$1,FALSE))*$M271</f>
        <v>1581300.96368591</v>
      </c>
      <c r="T271" s="232">
        <f>(VLOOKUP($C271,Incurred_Real!$A$25:$BR$427,Incurred_Real!AW$1,FALSE))*$M271</f>
        <v>0</v>
      </c>
      <c r="U271" s="232">
        <f>(VLOOKUP($C271,Incurred_Real!$A$25:$BR$427,Incurred_Real!AX$1,FALSE))*$M271</f>
        <v>0</v>
      </c>
      <c r="V271" s="232">
        <f>(VLOOKUP($C271,Incurred_Real!$A$25:$BR$427,Incurred_Real!AY$1,FALSE))*$M271</f>
        <v>0</v>
      </c>
      <c r="W271" s="232">
        <f>(VLOOKUP($C271,Incurred_Real!$A$25:$BR$427,Incurred_Real!AZ$1,FALSE))*$M271</f>
        <v>0</v>
      </c>
      <c r="X271" s="232">
        <f>(VLOOKUP($C271,Incurred_Real!$A$25:$BR$427,Incurred_Real!BA$1,FALSE))*$M271</f>
        <v>0</v>
      </c>
      <c r="Y271" s="232">
        <f>(VLOOKUP($C271,Incurred_Real!$A$25:$BR$427,Incurred_Real!BB$1,FALSE))*$M271</f>
        <v>0</v>
      </c>
      <c r="Z271" s="232">
        <f>(VLOOKUP($C271,Incurred_Real!$A$25:$BR$427,Incurred_Real!BC$1,FALSE))*$M271</f>
        <v>0</v>
      </c>
      <c r="AA271" s="232">
        <f>(VLOOKUP($C271,Incurred_Real!$A$25:$BR$427,Incurred_Real!BD$1,FALSE))*$M271</f>
        <v>0</v>
      </c>
      <c r="AB271" s="232">
        <f>(VLOOKUP($C271,Incurred_Real!$A$25:$BR$427,Incurred_Real!BE$1,FALSE))*$M271</f>
        <v>0</v>
      </c>
      <c r="AC271" s="232">
        <f>(VLOOKUP($C271,Incurred_Real!$A$25:$BR$427,Incurred_Real!BF$1,FALSE))*$M271</f>
        <v>0</v>
      </c>
      <c r="AD271" s="232">
        <f>(VLOOKUP($C271,Incurred_Real!$A$25:$BR$427,Incurred_Real!BG$1,FALSE))*$M271</f>
        <v>0</v>
      </c>
      <c r="AE271" s="232">
        <f>(VLOOKUP($C271,Incurred_Real!$A$25:$BR$427,Incurred_Real!BH$1,FALSE))*$M271</f>
        <v>0</v>
      </c>
      <c r="AF271" s="232">
        <f>(VLOOKUP($C271,Incurred_Real!$A$25:$BR$427,Incurred_Real!BI$1,FALSE))*$M271</f>
        <v>0</v>
      </c>
      <c r="AG271" s="232">
        <f>(VLOOKUP($C271,Incurred_Real!$A$25:$BR$427,Incurred_Real!BJ$1,FALSE))*$M271</f>
        <v>0</v>
      </c>
      <c r="AH271" s="232">
        <f>(VLOOKUP($C271,Incurred_Real!$A$25:$BR$427,Incurred_Real!BK$1,FALSE))*$M271</f>
        <v>0</v>
      </c>
      <c r="AI271" s="232">
        <f>(VLOOKUP($C271,Incurred_Real!$A$25:$BR$427,Incurred_Real!BL$1,FALSE))*$M271</f>
        <v>0</v>
      </c>
      <c r="AJ271" s="232">
        <f>(VLOOKUP($C271,Incurred_Real!$A$25:$BR$427,Incurred_Real!BM$1,FALSE))*$M271</f>
        <v>0</v>
      </c>
      <c r="AK271" s="232">
        <f>(VLOOKUP($C271,Incurred_Real!$A$25:$BR$427,Incurred_Real!BN$1,FALSE))*$M271</f>
        <v>0</v>
      </c>
      <c r="AL271" s="232">
        <f>(VLOOKUP($C271,Incurred_Real!$A$25:$BR$427,Incurred_Real!BO$1,FALSE))*$M271</f>
        <v>0</v>
      </c>
      <c r="AM271" s="232">
        <f>(VLOOKUP($C271,Incurred_Real!$A$25:$BR$427,Incurred_Real!BP$1,FALSE))*$M271</f>
        <v>0</v>
      </c>
      <c r="AN271" s="232">
        <f>(VLOOKUP($C271,Incurred_Real!$A$25:$BR$427,Incurred_Real!BQ$1,FALSE))*$M271</f>
        <v>0</v>
      </c>
      <c r="AO271" s="232">
        <f>(VLOOKUP($C271,Incurred_Real!$A$25:$BR$427,Incurred_Real!BR$1,FALSE))*$M271</f>
        <v>0</v>
      </c>
      <c r="AP271" s="232">
        <f t="shared" si="30"/>
        <v>1581300.96368591</v>
      </c>
      <c r="AR271" s="232" t="b">
        <f t="shared" si="27"/>
        <v>1</v>
      </c>
    </row>
    <row r="272" spans="3:44" x14ac:dyDescent="0.15">
      <c r="C272" s="11" t="s">
        <v>939</v>
      </c>
      <c r="D272" s="11" t="str">
        <f>VLOOKUP($C272,Incurred_Real!$A$24:$E$376,Incurred_Real!$B$1,FALSE)</f>
        <v>Asset Cost and Risk Analysis System Upgrade 2024-2028</v>
      </c>
      <c r="E272" s="11" t="str">
        <f>VLOOKUP($C272,Incurred_Real!$A$24:$E$376,Incurred_Real!$D$1,FALSE)</f>
        <v>Replacement</v>
      </c>
      <c r="F272" s="13">
        <f>IF(VLOOKUP($C272,Incurred_Real!$A$25:$AQ$426,Incurred_Real!$AL$1,FALSE)="Commissioned Extra",0,
IF(VLOOKUP($C272,Incurred_Real!$A$25:$AQ$426,Incurred_Real!$AK$1,FALSE)=F$4,VLOOKUP($C272,Incurred_Real!$A$25:$AQ$426,Incurred_Real!$AM$1,FALSE),0))</f>
        <v>0</v>
      </c>
      <c r="G272" s="13">
        <f>IF(VLOOKUP($C272,Incurred_Real!$A$25:$AQ$426,Incurred_Real!$AL$1,FALSE)="Commissioned Extra",0,
IF(VLOOKUP($C272,Incurred_Real!$A$25:$AQ$426,Incurred_Real!$AK$1,FALSE)=G$4,VLOOKUP($C272,Incurred_Real!$A$25:$AQ$426,Incurred_Real!$AM$1,FALSE),0))</f>
        <v>0</v>
      </c>
      <c r="H272" s="13">
        <f>IF(VLOOKUP($C272,Incurred_Real!$A$25:$AQ$426,Incurred_Real!$AL$1,FALSE)="Commissioned Extra",0,
IF(VLOOKUP($C272,Incurred_Real!$A$25:$AQ$426,Incurred_Real!$AK$1,FALSE)=H$4,VLOOKUP($C272,Incurred_Real!$A$25:$AQ$426,Incurred_Real!$AM$1,FALSE),0))</f>
        <v>0</v>
      </c>
      <c r="I272" s="13">
        <f>IF(VLOOKUP($C272,Incurred_Real!$A$25:$AQ$426,Incurred_Real!$AL$1,FALSE)="Commissioned Extra",0,
IF(VLOOKUP($C272,Incurred_Real!$A$25:$AQ$426,Incurred_Real!$AK$1,FALSE)=I$4,VLOOKUP($C272,Incurred_Real!$A$25:$AQ$426,Incurred_Real!$AM$1,FALSE),0))</f>
        <v>0</v>
      </c>
      <c r="J272" s="13">
        <f>IF(VLOOKUP($C272,Incurred_Real!$A$25:$AQ$426,Incurred_Real!$AL$1,FALSE)="Commissioned Extra",0,
IF(VLOOKUP($C272,Incurred_Real!$A$25:$AQ$426,Incurred_Real!$AK$1,FALSE)=J$4,VLOOKUP($C272,Incurred_Real!$A$25:$AQ$426,Incurred_Real!$AM$1,FALSE),0))</f>
        <v>405637.24891208566</v>
      </c>
      <c r="K272" s="13">
        <f>IF(VLOOKUP($C272,Incurred_Real!$A$25:$AQ$426,Incurred_Real!$AL$1,FALSE)="Commissioned Extra",0,
IF(VLOOKUP($C272,Incurred_Real!$A$25:$AQ$426,Incurred_Real!$AK$1,FALSE)=K$4,VLOOKUP($C272,Incurred_Real!$A$25:$AQ$426,Incurred_Real!$AM$1,FALSE),0))</f>
        <v>0</v>
      </c>
      <c r="L272" s="13">
        <f>IF(VLOOKUP($C272,Incurred_Real!$A$25:$AQ$426,Incurred_Real!$AL$1,FALSE)="Commissioned Extra",0,
IF(VLOOKUP($C272,Incurred_Real!$A$25:$AQ$426,Incurred_Real!$AK$1,FALSE)=L$4,VLOOKUP($C272,Incurred_Real!$A$25:$AQ$426,Incurred_Real!$AM$1,FALSE),0))</f>
        <v>0</v>
      </c>
      <c r="M272" s="232">
        <f t="shared" si="28"/>
        <v>405637.24891208566</v>
      </c>
      <c r="N272" s="232">
        <f t="shared" si="29"/>
        <v>2026</v>
      </c>
      <c r="P272" s="232">
        <f>(VLOOKUP($C272,Incurred_Real!$A$25:$BR$427,Incurred_Real!AS$1,FALSE))*$M272</f>
        <v>0</v>
      </c>
      <c r="Q272" s="232">
        <f>(VLOOKUP($C272,Incurred_Real!$A$25:$BR$427,Incurred_Real!AT$1,FALSE))*$M272</f>
        <v>0</v>
      </c>
      <c r="R272" s="232">
        <f>(VLOOKUP($C272,Incurred_Real!$A$25:$BR$427,Incurred_Real!AU$1,FALSE))*$M272</f>
        <v>0</v>
      </c>
      <c r="S272" s="232">
        <f>(VLOOKUP($C272,Incurred_Real!$A$25:$BR$427,Incurred_Real!AV$1,FALSE))*$M272</f>
        <v>405637.24891208566</v>
      </c>
      <c r="T272" s="232">
        <f>(VLOOKUP($C272,Incurred_Real!$A$25:$BR$427,Incurred_Real!AW$1,FALSE))*$M272</f>
        <v>0</v>
      </c>
      <c r="U272" s="232">
        <f>(VLOOKUP($C272,Incurred_Real!$A$25:$BR$427,Incurred_Real!AX$1,FALSE))*$M272</f>
        <v>0</v>
      </c>
      <c r="V272" s="232">
        <f>(VLOOKUP($C272,Incurred_Real!$A$25:$BR$427,Incurred_Real!AY$1,FALSE))*$M272</f>
        <v>0</v>
      </c>
      <c r="W272" s="232">
        <f>(VLOOKUP($C272,Incurred_Real!$A$25:$BR$427,Incurred_Real!AZ$1,FALSE))*$M272</f>
        <v>0</v>
      </c>
      <c r="X272" s="232">
        <f>(VLOOKUP($C272,Incurred_Real!$A$25:$BR$427,Incurred_Real!BA$1,FALSE))*$M272</f>
        <v>0</v>
      </c>
      <c r="Y272" s="232">
        <f>(VLOOKUP($C272,Incurred_Real!$A$25:$BR$427,Incurred_Real!BB$1,FALSE))*$M272</f>
        <v>0</v>
      </c>
      <c r="Z272" s="232">
        <f>(VLOOKUP($C272,Incurred_Real!$A$25:$BR$427,Incurred_Real!BC$1,FALSE))*$M272</f>
        <v>0</v>
      </c>
      <c r="AA272" s="232">
        <f>(VLOOKUP($C272,Incurred_Real!$A$25:$BR$427,Incurred_Real!BD$1,FALSE))*$M272</f>
        <v>0</v>
      </c>
      <c r="AB272" s="232">
        <f>(VLOOKUP($C272,Incurred_Real!$A$25:$BR$427,Incurred_Real!BE$1,FALSE))*$M272</f>
        <v>0</v>
      </c>
      <c r="AC272" s="232">
        <f>(VLOOKUP($C272,Incurred_Real!$A$25:$BR$427,Incurred_Real!BF$1,FALSE))*$M272</f>
        <v>0</v>
      </c>
      <c r="AD272" s="232">
        <f>(VLOOKUP($C272,Incurred_Real!$A$25:$BR$427,Incurred_Real!BG$1,FALSE))*$M272</f>
        <v>0</v>
      </c>
      <c r="AE272" s="232">
        <f>(VLOOKUP($C272,Incurred_Real!$A$25:$BR$427,Incurred_Real!BH$1,FALSE))*$M272</f>
        <v>0</v>
      </c>
      <c r="AF272" s="232">
        <f>(VLOOKUP($C272,Incurred_Real!$A$25:$BR$427,Incurred_Real!BI$1,FALSE))*$M272</f>
        <v>0</v>
      </c>
      <c r="AG272" s="232">
        <f>(VLOOKUP($C272,Incurred_Real!$A$25:$BR$427,Incurred_Real!BJ$1,FALSE))*$M272</f>
        <v>0</v>
      </c>
      <c r="AH272" s="232">
        <f>(VLOOKUP($C272,Incurred_Real!$A$25:$BR$427,Incurred_Real!BK$1,FALSE))*$M272</f>
        <v>0</v>
      </c>
      <c r="AI272" s="232">
        <f>(VLOOKUP($C272,Incurred_Real!$A$25:$BR$427,Incurred_Real!BL$1,FALSE))*$M272</f>
        <v>0</v>
      </c>
      <c r="AJ272" s="232">
        <f>(VLOOKUP($C272,Incurred_Real!$A$25:$BR$427,Incurred_Real!BM$1,FALSE))*$M272</f>
        <v>0</v>
      </c>
      <c r="AK272" s="232">
        <f>(VLOOKUP($C272,Incurred_Real!$A$25:$BR$427,Incurred_Real!BN$1,FALSE))*$M272</f>
        <v>0</v>
      </c>
      <c r="AL272" s="232">
        <f>(VLOOKUP($C272,Incurred_Real!$A$25:$BR$427,Incurred_Real!BO$1,FALSE))*$M272</f>
        <v>0</v>
      </c>
      <c r="AM272" s="232">
        <f>(VLOOKUP($C272,Incurred_Real!$A$25:$BR$427,Incurred_Real!BP$1,FALSE))*$M272</f>
        <v>0</v>
      </c>
      <c r="AN272" s="232">
        <f>(VLOOKUP($C272,Incurred_Real!$A$25:$BR$427,Incurred_Real!BQ$1,FALSE))*$M272</f>
        <v>0</v>
      </c>
      <c r="AO272" s="232">
        <f>(VLOOKUP($C272,Incurred_Real!$A$25:$BR$427,Incurred_Real!BR$1,FALSE))*$M272</f>
        <v>0</v>
      </c>
      <c r="AP272" s="232">
        <f t="shared" si="30"/>
        <v>405637.24891208566</v>
      </c>
      <c r="AR272" s="232" t="b">
        <f t="shared" si="27"/>
        <v>1</v>
      </c>
    </row>
    <row r="273" spans="3:44" x14ac:dyDescent="0.15">
      <c r="C273" s="11" t="s">
        <v>940</v>
      </c>
      <c r="D273" s="11" t="str">
        <f>VLOOKUP($C273,Incurred_Real!$A$24:$E$376,Incurred_Real!$B$1,FALSE)</f>
        <v>Device Configuration Management System Replacement 2023-2028</v>
      </c>
      <c r="E273" s="11" t="str">
        <f>VLOOKUP($C273,Incurred_Real!$A$24:$E$376,Incurred_Real!$D$1,FALSE)</f>
        <v>Replacement</v>
      </c>
      <c r="F273" s="13">
        <f>IF(VLOOKUP($C273,Incurred_Real!$A$25:$AQ$426,Incurred_Real!$AL$1,FALSE)="Commissioned Extra",0,
IF(VLOOKUP($C273,Incurred_Real!$A$25:$AQ$426,Incurred_Real!$AK$1,FALSE)=F$4,VLOOKUP($C273,Incurred_Real!$A$25:$AQ$426,Incurred_Real!$AM$1,FALSE),0))</f>
        <v>0</v>
      </c>
      <c r="G273" s="13">
        <f>IF(VLOOKUP($C273,Incurred_Real!$A$25:$AQ$426,Incurred_Real!$AL$1,FALSE)="Commissioned Extra",0,
IF(VLOOKUP($C273,Incurred_Real!$A$25:$AQ$426,Incurred_Real!$AK$1,FALSE)=G$4,VLOOKUP($C273,Incurred_Real!$A$25:$AQ$426,Incurred_Real!$AM$1,FALSE),0))</f>
        <v>0</v>
      </c>
      <c r="H273" s="13">
        <f>IF(VLOOKUP($C273,Incurred_Real!$A$25:$AQ$426,Incurred_Real!$AL$1,FALSE)="Commissioned Extra",0,
IF(VLOOKUP($C273,Incurred_Real!$A$25:$AQ$426,Incurred_Real!$AK$1,FALSE)=H$4,VLOOKUP($C273,Incurred_Real!$A$25:$AQ$426,Incurred_Real!$AM$1,FALSE),0))</f>
        <v>0</v>
      </c>
      <c r="I273" s="13">
        <f>IF(VLOOKUP($C273,Incurred_Real!$A$25:$AQ$426,Incurred_Real!$AL$1,FALSE)="Commissioned Extra",0,
IF(VLOOKUP($C273,Incurred_Real!$A$25:$AQ$426,Incurred_Real!$AK$1,FALSE)=I$4,VLOOKUP($C273,Incurred_Real!$A$25:$AQ$426,Incurred_Real!$AM$1,FALSE),0))</f>
        <v>0</v>
      </c>
      <c r="J273" s="13">
        <f>IF(VLOOKUP($C273,Incurred_Real!$A$25:$AQ$426,Incurred_Real!$AL$1,FALSE)="Commissioned Extra",0,
IF(VLOOKUP($C273,Incurred_Real!$A$25:$AQ$426,Incurred_Real!$AK$1,FALSE)=J$4,VLOOKUP($C273,Incurred_Real!$A$25:$AQ$426,Incurred_Real!$AM$1,FALSE),0))</f>
        <v>1282526.7621472203</v>
      </c>
      <c r="K273" s="13">
        <f>IF(VLOOKUP($C273,Incurred_Real!$A$25:$AQ$426,Incurred_Real!$AL$1,FALSE)="Commissioned Extra",0,
IF(VLOOKUP($C273,Incurred_Real!$A$25:$AQ$426,Incurred_Real!$AK$1,FALSE)=K$4,VLOOKUP($C273,Incurred_Real!$A$25:$AQ$426,Incurred_Real!$AM$1,FALSE),0))</f>
        <v>0</v>
      </c>
      <c r="L273" s="13">
        <f>IF(VLOOKUP($C273,Incurred_Real!$A$25:$AQ$426,Incurred_Real!$AL$1,FALSE)="Commissioned Extra",0,
IF(VLOOKUP($C273,Incurred_Real!$A$25:$AQ$426,Incurred_Real!$AK$1,FALSE)=L$4,VLOOKUP($C273,Incurred_Real!$A$25:$AQ$426,Incurred_Real!$AM$1,FALSE),0))</f>
        <v>0</v>
      </c>
      <c r="M273" s="232">
        <f t="shared" si="28"/>
        <v>1282526.7621472203</v>
      </c>
      <c r="N273" s="232">
        <f t="shared" si="29"/>
        <v>2026</v>
      </c>
      <c r="P273" s="232">
        <f>(VLOOKUP($C273,Incurred_Real!$A$25:$BR$427,Incurred_Real!AS$1,FALSE))*$M273</f>
        <v>0</v>
      </c>
      <c r="Q273" s="232">
        <f>(VLOOKUP($C273,Incurred_Real!$A$25:$BR$427,Incurred_Real!AT$1,FALSE))*$M273</f>
        <v>0</v>
      </c>
      <c r="R273" s="232">
        <f>(VLOOKUP($C273,Incurred_Real!$A$25:$BR$427,Incurred_Real!AU$1,FALSE))*$M273</f>
        <v>0</v>
      </c>
      <c r="S273" s="232">
        <f>(VLOOKUP($C273,Incurred_Real!$A$25:$BR$427,Incurred_Real!AV$1,FALSE))*$M273</f>
        <v>1282526.7621472203</v>
      </c>
      <c r="T273" s="232">
        <f>(VLOOKUP($C273,Incurred_Real!$A$25:$BR$427,Incurred_Real!AW$1,FALSE))*$M273</f>
        <v>0</v>
      </c>
      <c r="U273" s="232">
        <f>(VLOOKUP($C273,Incurred_Real!$A$25:$BR$427,Incurred_Real!AX$1,FALSE))*$M273</f>
        <v>0</v>
      </c>
      <c r="V273" s="232">
        <f>(VLOOKUP($C273,Incurred_Real!$A$25:$BR$427,Incurred_Real!AY$1,FALSE))*$M273</f>
        <v>0</v>
      </c>
      <c r="W273" s="232">
        <f>(VLOOKUP($C273,Incurred_Real!$A$25:$BR$427,Incurred_Real!AZ$1,FALSE))*$M273</f>
        <v>0</v>
      </c>
      <c r="X273" s="232">
        <f>(VLOOKUP($C273,Incurred_Real!$A$25:$BR$427,Incurred_Real!BA$1,FALSE))*$M273</f>
        <v>0</v>
      </c>
      <c r="Y273" s="232">
        <f>(VLOOKUP($C273,Incurred_Real!$A$25:$BR$427,Incurred_Real!BB$1,FALSE))*$M273</f>
        <v>0</v>
      </c>
      <c r="Z273" s="232">
        <f>(VLOOKUP($C273,Incurred_Real!$A$25:$BR$427,Incurred_Real!BC$1,FALSE))*$M273</f>
        <v>0</v>
      </c>
      <c r="AA273" s="232">
        <f>(VLOOKUP($C273,Incurred_Real!$A$25:$BR$427,Incurred_Real!BD$1,FALSE))*$M273</f>
        <v>0</v>
      </c>
      <c r="AB273" s="232">
        <f>(VLOOKUP($C273,Incurred_Real!$A$25:$BR$427,Incurred_Real!BE$1,FALSE))*$M273</f>
        <v>0</v>
      </c>
      <c r="AC273" s="232">
        <f>(VLOOKUP($C273,Incurred_Real!$A$25:$BR$427,Incurred_Real!BF$1,FALSE))*$M273</f>
        <v>0</v>
      </c>
      <c r="AD273" s="232">
        <f>(VLOOKUP($C273,Incurred_Real!$A$25:$BR$427,Incurred_Real!BG$1,FALSE))*$M273</f>
        <v>0</v>
      </c>
      <c r="AE273" s="232">
        <f>(VLOOKUP($C273,Incurred_Real!$A$25:$BR$427,Incurred_Real!BH$1,FALSE))*$M273</f>
        <v>0</v>
      </c>
      <c r="AF273" s="232">
        <f>(VLOOKUP($C273,Incurred_Real!$A$25:$BR$427,Incurred_Real!BI$1,FALSE))*$M273</f>
        <v>0</v>
      </c>
      <c r="AG273" s="232">
        <f>(VLOOKUP($C273,Incurred_Real!$A$25:$BR$427,Incurred_Real!BJ$1,FALSE))*$M273</f>
        <v>0</v>
      </c>
      <c r="AH273" s="232">
        <f>(VLOOKUP($C273,Incurred_Real!$A$25:$BR$427,Incurred_Real!BK$1,FALSE))*$M273</f>
        <v>0</v>
      </c>
      <c r="AI273" s="232">
        <f>(VLOOKUP($C273,Incurred_Real!$A$25:$BR$427,Incurred_Real!BL$1,FALSE))*$M273</f>
        <v>0</v>
      </c>
      <c r="AJ273" s="232">
        <f>(VLOOKUP($C273,Incurred_Real!$A$25:$BR$427,Incurred_Real!BM$1,FALSE))*$M273</f>
        <v>0</v>
      </c>
      <c r="AK273" s="232">
        <f>(VLOOKUP($C273,Incurred_Real!$A$25:$BR$427,Incurred_Real!BN$1,FALSE))*$M273</f>
        <v>0</v>
      </c>
      <c r="AL273" s="232">
        <f>(VLOOKUP($C273,Incurred_Real!$A$25:$BR$427,Incurred_Real!BO$1,FALSE))*$M273</f>
        <v>0</v>
      </c>
      <c r="AM273" s="232">
        <f>(VLOOKUP($C273,Incurred_Real!$A$25:$BR$427,Incurred_Real!BP$1,FALSE))*$M273</f>
        <v>0</v>
      </c>
      <c r="AN273" s="232">
        <f>(VLOOKUP($C273,Incurred_Real!$A$25:$BR$427,Incurred_Real!BQ$1,FALSE))*$M273</f>
        <v>0</v>
      </c>
      <c r="AO273" s="232">
        <f>(VLOOKUP($C273,Incurred_Real!$A$25:$BR$427,Incurred_Real!BR$1,FALSE))*$M273</f>
        <v>0</v>
      </c>
      <c r="AP273" s="232">
        <f t="shared" si="30"/>
        <v>1282526.7621472203</v>
      </c>
      <c r="AR273" s="232" t="b">
        <f t="shared" si="27"/>
        <v>1</v>
      </c>
    </row>
    <row r="274" spans="3:44" x14ac:dyDescent="0.15">
      <c r="C274" s="11" t="s">
        <v>941</v>
      </c>
      <c r="D274" s="11" t="str">
        <f>VLOOKUP($C274,Incurred_Real!$A$24:$E$376,Incurred_Real!$B$1,FALSE)</f>
        <v>Asset Dynamic Ratings System Refresh 2024-2028</v>
      </c>
      <c r="E274" s="11" t="str">
        <f>VLOOKUP($C274,Incurred_Real!$A$24:$E$376,Incurred_Real!$D$1,FALSE)</f>
        <v>Replacement</v>
      </c>
      <c r="F274" s="13">
        <f>IF(VLOOKUP($C274,Incurred_Real!$A$25:$AQ$426,Incurred_Real!$AL$1,FALSE)="Commissioned Extra",0,
IF(VLOOKUP($C274,Incurred_Real!$A$25:$AQ$426,Incurred_Real!$AK$1,FALSE)=F$4,VLOOKUP($C274,Incurred_Real!$A$25:$AQ$426,Incurred_Real!$AM$1,FALSE),0))</f>
        <v>0</v>
      </c>
      <c r="G274" s="13">
        <f>IF(VLOOKUP($C274,Incurred_Real!$A$25:$AQ$426,Incurred_Real!$AL$1,FALSE)="Commissioned Extra",0,
IF(VLOOKUP($C274,Incurred_Real!$A$25:$AQ$426,Incurred_Real!$AK$1,FALSE)=G$4,VLOOKUP($C274,Incurred_Real!$A$25:$AQ$426,Incurred_Real!$AM$1,FALSE),0))</f>
        <v>0</v>
      </c>
      <c r="H274" s="13">
        <f>IF(VLOOKUP($C274,Incurred_Real!$A$25:$AQ$426,Incurred_Real!$AL$1,FALSE)="Commissioned Extra",0,
IF(VLOOKUP($C274,Incurred_Real!$A$25:$AQ$426,Incurred_Real!$AK$1,FALSE)=H$4,VLOOKUP($C274,Incurred_Real!$A$25:$AQ$426,Incurred_Real!$AM$1,FALSE),0))</f>
        <v>0</v>
      </c>
      <c r="I274" s="13">
        <f>IF(VLOOKUP($C274,Incurred_Real!$A$25:$AQ$426,Incurred_Real!$AL$1,FALSE)="Commissioned Extra",0,
IF(VLOOKUP($C274,Incurred_Real!$A$25:$AQ$426,Incurred_Real!$AK$1,FALSE)=I$4,VLOOKUP($C274,Incurred_Real!$A$25:$AQ$426,Incurred_Real!$AM$1,FALSE),0))</f>
        <v>1386600.6678749069</v>
      </c>
      <c r="J274" s="13">
        <f>IF(VLOOKUP($C274,Incurred_Real!$A$25:$AQ$426,Incurred_Real!$AL$1,FALSE)="Commissioned Extra",0,
IF(VLOOKUP($C274,Incurred_Real!$A$25:$AQ$426,Incurred_Real!$AK$1,FALSE)=J$4,VLOOKUP($C274,Incurred_Real!$A$25:$AQ$426,Incurred_Real!$AM$1,FALSE),0))</f>
        <v>0</v>
      </c>
      <c r="K274" s="13">
        <f>IF(VLOOKUP($C274,Incurred_Real!$A$25:$AQ$426,Incurred_Real!$AL$1,FALSE)="Commissioned Extra",0,
IF(VLOOKUP($C274,Incurred_Real!$A$25:$AQ$426,Incurred_Real!$AK$1,FALSE)=K$4,VLOOKUP($C274,Incurred_Real!$A$25:$AQ$426,Incurred_Real!$AM$1,FALSE),0))</f>
        <v>0</v>
      </c>
      <c r="L274" s="13">
        <f>IF(VLOOKUP($C274,Incurred_Real!$A$25:$AQ$426,Incurred_Real!$AL$1,FALSE)="Commissioned Extra",0,
IF(VLOOKUP($C274,Incurred_Real!$A$25:$AQ$426,Incurred_Real!$AK$1,FALSE)=L$4,VLOOKUP($C274,Incurred_Real!$A$25:$AQ$426,Incurred_Real!$AM$1,FALSE),0))</f>
        <v>0</v>
      </c>
      <c r="M274" s="232">
        <f t="shared" si="28"/>
        <v>1386600.6678749069</v>
      </c>
      <c r="N274" s="232">
        <f t="shared" si="29"/>
        <v>2025</v>
      </c>
      <c r="P274" s="232">
        <f>(VLOOKUP($C274,Incurred_Real!$A$25:$BR$427,Incurred_Real!AS$1,FALSE))*$M274</f>
        <v>0</v>
      </c>
      <c r="Q274" s="232">
        <f>(VLOOKUP($C274,Incurred_Real!$A$25:$BR$427,Incurred_Real!AT$1,FALSE))*$M274</f>
        <v>0</v>
      </c>
      <c r="R274" s="232">
        <f>(VLOOKUP($C274,Incurred_Real!$A$25:$BR$427,Incurred_Real!AU$1,FALSE))*$M274</f>
        <v>0</v>
      </c>
      <c r="S274" s="232">
        <f>(VLOOKUP($C274,Incurred_Real!$A$25:$BR$427,Incurred_Real!AV$1,FALSE))*$M274</f>
        <v>1386600.6678749069</v>
      </c>
      <c r="T274" s="232">
        <f>(VLOOKUP($C274,Incurred_Real!$A$25:$BR$427,Incurred_Real!AW$1,FALSE))*$M274</f>
        <v>0</v>
      </c>
      <c r="U274" s="232">
        <f>(VLOOKUP($C274,Incurred_Real!$A$25:$BR$427,Incurred_Real!AX$1,FALSE))*$M274</f>
        <v>0</v>
      </c>
      <c r="V274" s="232">
        <f>(VLOOKUP($C274,Incurred_Real!$A$25:$BR$427,Incurred_Real!AY$1,FALSE))*$M274</f>
        <v>0</v>
      </c>
      <c r="W274" s="232">
        <f>(VLOOKUP($C274,Incurred_Real!$A$25:$BR$427,Incurred_Real!AZ$1,FALSE))*$M274</f>
        <v>0</v>
      </c>
      <c r="X274" s="232">
        <f>(VLOOKUP($C274,Incurred_Real!$A$25:$BR$427,Incurred_Real!BA$1,FALSE))*$M274</f>
        <v>0</v>
      </c>
      <c r="Y274" s="232">
        <f>(VLOOKUP($C274,Incurred_Real!$A$25:$BR$427,Incurred_Real!BB$1,FALSE))*$M274</f>
        <v>0</v>
      </c>
      <c r="Z274" s="232">
        <f>(VLOOKUP($C274,Incurred_Real!$A$25:$BR$427,Incurred_Real!BC$1,FALSE))*$M274</f>
        <v>0</v>
      </c>
      <c r="AA274" s="232">
        <f>(VLOOKUP($C274,Incurred_Real!$A$25:$BR$427,Incurred_Real!BD$1,FALSE))*$M274</f>
        <v>0</v>
      </c>
      <c r="AB274" s="232">
        <f>(VLOOKUP($C274,Incurred_Real!$A$25:$BR$427,Incurred_Real!BE$1,FALSE))*$M274</f>
        <v>0</v>
      </c>
      <c r="AC274" s="232">
        <f>(VLOOKUP($C274,Incurred_Real!$A$25:$BR$427,Incurred_Real!BF$1,FALSE))*$M274</f>
        <v>0</v>
      </c>
      <c r="AD274" s="232">
        <f>(VLOOKUP($C274,Incurred_Real!$A$25:$BR$427,Incurred_Real!BG$1,FALSE))*$M274</f>
        <v>0</v>
      </c>
      <c r="AE274" s="232">
        <f>(VLOOKUP($C274,Incurred_Real!$A$25:$BR$427,Incurred_Real!BH$1,FALSE))*$M274</f>
        <v>0</v>
      </c>
      <c r="AF274" s="232">
        <f>(VLOOKUP($C274,Incurred_Real!$A$25:$BR$427,Incurred_Real!BI$1,FALSE))*$M274</f>
        <v>0</v>
      </c>
      <c r="AG274" s="232">
        <f>(VLOOKUP($C274,Incurred_Real!$A$25:$BR$427,Incurred_Real!BJ$1,FALSE))*$M274</f>
        <v>0</v>
      </c>
      <c r="AH274" s="232">
        <f>(VLOOKUP($C274,Incurred_Real!$A$25:$BR$427,Incurred_Real!BK$1,FALSE))*$M274</f>
        <v>0</v>
      </c>
      <c r="AI274" s="232">
        <f>(VLOOKUP($C274,Incurred_Real!$A$25:$BR$427,Incurred_Real!BL$1,FALSE))*$M274</f>
        <v>0</v>
      </c>
      <c r="AJ274" s="232">
        <f>(VLOOKUP($C274,Incurred_Real!$A$25:$BR$427,Incurred_Real!BM$1,FALSE))*$M274</f>
        <v>0</v>
      </c>
      <c r="AK274" s="232">
        <f>(VLOOKUP($C274,Incurred_Real!$A$25:$BR$427,Incurred_Real!BN$1,FALSE))*$M274</f>
        <v>0</v>
      </c>
      <c r="AL274" s="232">
        <f>(VLOOKUP($C274,Incurred_Real!$A$25:$BR$427,Incurred_Real!BO$1,FALSE))*$M274</f>
        <v>0</v>
      </c>
      <c r="AM274" s="232">
        <f>(VLOOKUP($C274,Incurred_Real!$A$25:$BR$427,Incurred_Real!BP$1,FALSE))*$M274</f>
        <v>0</v>
      </c>
      <c r="AN274" s="232">
        <f>(VLOOKUP($C274,Incurred_Real!$A$25:$BR$427,Incurred_Real!BQ$1,FALSE))*$M274</f>
        <v>0</v>
      </c>
      <c r="AO274" s="232">
        <f>(VLOOKUP($C274,Incurred_Real!$A$25:$BR$427,Incurred_Real!BR$1,FALSE))*$M274</f>
        <v>0</v>
      </c>
      <c r="AP274" s="232">
        <f t="shared" si="30"/>
        <v>1386600.6678749069</v>
      </c>
      <c r="AR274" s="232" t="b">
        <f t="shared" si="27"/>
        <v>1</v>
      </c>
    </row>
    <row r="275" spans="3:44" x14ac:dyDescent="0.15">
      <c r="C275" s="11" t="s">
        <v>957</v>
      </c>
      <c r="D275" s="11" t="str">
        <f>VLOOKUP($C275,Incurred_Real!$A$24:$E$376,Incurred_Real!$B$1,FALSE)</f>
        <v>BatteryUnit Asset Replacement 2024-2028</v>
      </c>
      <c r="E275" s="11" t="str">
        <f>VLOOKUP($C275,Incurred_Real!$A$24:$E$376,Incurred_Real!$D$1,FALSE)</f>
        <v>Replacement</v>
      </c>
      <c r="F275" s="13">
        <f>IF(VLOOKUP($C275,Incurred_Real!$A$25:$AQ$426,Incurred_Real!$AL$1,FALSE)="Commissioned Extra",0,
IF(VLOOKUP($C275,Incurred_Real!$A$25:$AQ$426,Incurred_Real!$AK$1,FALSE)=F$4,VLOOKUP($C275,Incurred_Real!$A$25:$AQ$426,Incurred_Real!$AM$1,FALSE),0))</f>
        <v>0</v>
      </c>
      <c r="G275" s="13">
        <f>IF(VLOOKUP($C275,Incurred_Real!$A$25:$AQ$426,Incurred_Real!$AL$1,FALSE)="Commissioned Extra",0,
IF(VLOOKUP($C275,Incurred_Real!$A$25:$AQ$426,Incurred_Real!$AK$1,FALSE)=G$4,VLOOKUP($C275,Incurred_Real!$A$25:$AQ$426,Incurred_Real!$AM$1,FALSE),0))</f>
        <v>0</v>
      </c>
      <c r="H275" s="13">
        <f>IF(VLOOKUP($C275,Incurred_Real!$A$25:$AQ$426,Incurred_Real!$AL$1,FALSE)="Commissioned Extra",0,
IF(VLOOKUP($C275,Incurred_Real!$A$25:$AQ$426,Incurred_Real!$AK$1,FALSE)=H$4,VLOOKUP($C275,Incurred_Real!$A$25:$AQ$426,Incurred_Real!$AM$1,FALSE),0))</f>
        <v>0</v>
      </c>
      <c r="I275" s="13">
        <f>IF(VLOOKUP($C275,Incurred_Real!$A$25:$AQ$426,Incurred_Real!$AL$1,FALSE)="Commissioned Extra",0,
IF(VLOOKUP($C275,Incurred_Real!$A$25:$AQ$426,Incurred_Real!$AK$1,FALSE)=I$4,VLOOKUP($C275,Incurred_Real!$A$25:$AQ$426,Incurred_Real!$AM$1,FALSE),0))</f>
        <v>0</v>
      </c>
      <c r="J275" s="13">
        <f>IF(VLOOKUP($C275,Incurred_Real!$A$25:$AQ$426,Incurred_Real!$AL$1,FALSE)="Commissioned Extra",0,
IF(VLOOKUP($C275,Incurred_Real!$A$25:$AQ$426,Incurred_Real!$AK$1,FALSE)=J$4,VLOOKUP($C275,Incurred_Real!$A$25:$AQ$426,Incurred_Real!$AM$1,FALSE),0))</f>
        <v>0</v>
      </c>
      <c r="K275" s="13">
        <f>IF(VLOOKUP($C275,Incurred_Real!$A$25:$AQ$426,Incurred_Real!$AL$1,FALSE)="Commissioned Extra",0,
IF(VLOOKUP($C275,Incurred_Real!$A$25:$AQ$426,Incurred_Real!$AK$1,FALSE)=K$4,VLOOKUP($C275,Incurred_Real!$A$25:$AQ$426,Incurred_Real!$AM$1,FALSE),0))</f>
        <v>0</v>
      </c>
      <c r="L275" s="13">
        <f>IF(VLOOKUP($C275,Incurred_Real!$A$25:$AQ$426,Incurred_Real!$AL$1,FALSE)="Commissioned Extra",0,
IF(VLOOKUP($C275,Incurred_Real!$A$25:$AQ$426,Incurred_Real!$AK$1,FALSE)=L$4,VLOOKUP($C275,Incurred_Real!$A$25:$AQ$426,Incurred_Real!$AM$1,FALSE),0))</f>
        <v>4605266.3901332803</v>
      </c>
      <c r="M275" s="232">
        <f t="shared" si="28"/>
        <v>4605266.3901332803</v>
      </c>
      <c r="N275" s="232">
        <f t="shared" si="29"/>
        <v>2028</v>
      </c>
      <c r="P275" s="232">
        <f>(VLOOKUP($C275,Incurred_Real!$A$25:$BR$427,Incurred_Real!AS$1,FALSE))*$M275</f>
        <v>0</v>
      </c>
      <c r="Q275" s="232">
        <f>(VLOOKUP($C275,Incurred_Real!$A$25:$BR$427,Incurred_Real!AT$1,FALSE))*$M275</f>
        <v>0</v>
      </c>
      <c r="R275" s="232">
        <f>(VLOOKUP($C275,Incurred_Real!$A$25:$BR$427,Incurred_Real!AU$1,FALSE))*$M275</f>
        <v>0</v>
      </c>
      <c r="S275" s="232">
        <f>(VLOOKUP($C275,Incurred_Real!$A$25:$BR$427,Incurred_Real!AV$1,FALSE))*$M275</f>
        <v>0</v>
      </c>
      <c r="T275" s="232">
        <f>(VLOOKUP($C275,Incurred_Real!$A$25:$BR$427,Incurred_Real!AW$1,FALSE))*$M275</f>
        <v>0</v>
      </c>
      <c r="U275" s="232">
        <f>(VLOOKUP($C275,Incurred_Real!$A$25:$BR$427,Incurred_Real!AX$1,FALSE))*$M275</f>
        <v>0</v>
      </c>
      <c r="V275" s="232">
        <f>(VLOOKUP($C275,Incurred_Real!$A$25:$BR$427,Incurred_Real!AY$1,FALSE))*$M275</f>
        <v>0</v>
      </c>
      <c r="W275" s="232">
        <f>(VLOOKUP($C275,Incurred_Real!$A$25:$BR$427,Incurred_Real!AZ$1,FALSE))*$M275</f>
        <v>0</v>
      </c>
      <c r="X275" s="232">
        <f>(VLOOKUP($C275,Incurred_Real!$A$25:$BR$427,Incurred_Real!BA$1,FALSE))*$M275</f>
        <v>0</v>
      </c>
      <c r="Y275" s="232">
        <f>(VLOOKUP($C275,Incurred_Real!$A$25:$BR$427,Incurred_Real!BB$1,FALSE))*$M275</f>
        <v>0</v>
      </c>
      <c r="Z275" s="232">
        <f>(VLOOKUP($C275,Incurred_Real!$A$25:$BR$427,Incurred_Real!BC$1,FALSE))*$M275</f>
        <v>0</v>
      </c>
      <c r="AA275" s="232">
        <f>(VLOOKUP($C275,Incurred_Real!$A$25:$BR$427,Incurred_Real!BD$1,FALSE))*$M275</f>
        <v>0</v>
      </c>
      <c r="AB275" s="232">
        <f>(VLOOKUP($C275,Incurred_Real!$A$25:$BR$427,Incurred_Real!BE$1,FALSE))*$M275</f>
        <v>0</v>
      </c>
      <c r="AC275" s="232">
        <f>(VLOOKUP($C275,Incurred_Real!$A$25:$BR$427,Incurred_Real!BF$1,FALSE))*$M275</f>
        <v>0</v>
      </c>
      <c r="AD275" s="232">
        <f>(VLOOKUP($C275,Incurred_Real!$A$25:$BR$427,Incurred_Real!BG$1,FALSE))*$M275</f>
        <v>4409652.0487304851</v>
      </c>
      <c r="AE275" s="232">
        <f>(VLOOKUP($C275,Incurred_Real!$A$25:$BR$427,Incurred_Real!BH$1,FALSE))*$M275</f>
        <v>195614.34140279517</v>
      </c>
      <c r="AF275" s="232">
        <f>(VLOOKUP($C275,Incurred_Real!$A$25:$BR$427,Incurred_Real!BI$1,FALSE))*$M275</f>
        <v>0</v>
      </c>
      <c r="AG275" s="232">
        <f>(VLOOKUP($C275,Incurred_Real!$A$25:$BR$427,Incurred_Real!BJ$1,FALSE))*$M275</f>
        <v>0</v>
      </c>
      <c r="AH275" s="232">
        <f>(VLOOKUP($C275,Incurred_Real!$A$25:$BR$427,Incurred_Real!BK$1,FALSE))*$M275</f>
        <v>0</v>
      </c>
      <c r="AI275" s="232">
        <f>(VLOOKUP($C275,Incurred_Real!$A$25:$BR$427,Incurred_Real!BL$1,FALSE))*$M275</f>
        <v>0</v>
      </c>
      <c r="AJ275" s="232">
        <f>(VLOOKUP($C275,Incurred_Real!$A$25:$BR$427,Incurred_Real!BM$1,FALSE))*$M275</f>
        <v>0</v>
      </c>
      <c r="AK275" s="232">
        <f>(VLOOKUP($C275,Incurred_Real!$A$25:$BR$427,Incurred_Real!BN$1,FALSE))*$M275</f>
        <v>0</v>
      </c>
      <c r="AL275" s="232">
        <f>(VLOOKUP($C275,Incurred_Real!$A$25:$BR$427,Incurred_Real!BO$1,FALSE))*$M275</f>
        <v>0</v>
      </c>
      <c r="AM275" s="232">
        <f>(VLOOKUP($C275,Incurred_Real!$A$25:$BR$427,Incurred_Real!BP$1,FALSE))*$M275</f>
        <v>0</v>
      </c>
      <c r="AN275" s="232">
        <f>(VLOOKUP($C275,Incurred_Real!$A$25:$BR$427,Incurred_Real!BQ$1,FALSE))*$M275</f>
        <v>0</v>
      </c>
      <c r="AO275" s="232">
        <f>(VLOOKUP($C275,Incurred_Real!$A$25:$BR$427,Incurred_Real!BR$1,FALSE))*$M275</f>
        <v>0</v>
      </c>
      <c r="AP275" s="232">
        <f t="shared" si="30"/>
        <v>4605266.3901332803</v>
      </c>
      <c r="AR275" s="232" t="b">
        <f t="shared" si="27"/>
        <v>1</v>
      </c>
    </row>
    <row r="276" spans="3:44" x14ac:dyDescent="0.15">
      <c r="C276" s="11" t="s">
        <v>958</v>
      </c>
      <c r="D276" s="11" t="str">
        <f>VLOOKUP($C276,Incurred_Real!$A$24:$E$376,Incurred_Real!$B$1,FALSE)</f>
        <v>Circuit Breakers Unit Asset Replacement 2024-2028</v>
      </c>
      <c r="E276" s="11" t="str">
        <f>VLOOKUP($C276,Incurred_Real!$A$24:$E$376,Incurred_Real!$D$1,FALSE)</f>
        <v>Replacement</v>
      </c>
      <c r="F276" s="13">
        <f>IF(VLOOKUP($C276,Incurred_Real!$A$25:$AQ$426,Incurred_Real!$AL$1,FALSE)="Commissioned Extra",0,
IF(VLOOKUP($C276,Incurred_Real!$A$25:$AQ$426,Incurred_Real!$AK$1,FALSE)=F$4,VLOOKUP($C276,Incurred_Real!$A$25:$AQ$426,Incurred_Real!$AM$1,FALSE),0))</f>
        <v>0</v>
      </c>
      <c r="G276" s="13">
        <f>IF(VLOOKUP($C276,Incurred_Real!$A$25:$AQ$426,Incurred_Real!$AL$1,FALSE)="Commissioned Extra",0,
IF(VLOOKUP($C276,Incurred_Real!$A$25:$AQ$426,Incurred_Real!$AK$1,FALSE)=G$4,VLOOKUP($C276,Incurred_Real!$A$25:$AQ$426,Incurred_Real!$AM$1,FALSE),0))</f>
        <v>0</v>
      </c>
      <c r="H276" s="13">
        <f>IF(VLOOKUP($C276,Incurred_Real!$A$25:$AQ$426,Incurred_Real!$AL$1,FALSE)="Commissioned Extra",0,
IF(VLOOKUP($C276,Incurred_Real!$A$25:$AQ$426,Incurred_Real!$AK$1,FALSE)=H$4,VLOOKUP($C276,Incurred_Real!$A$25:$AQ$426,Incurred_Real!$AM$1,FALSE),0))</f>
        <v>0</v>
      </c>
      <c r="I276" s="13">
        <f>IF(VLOOKUP($C276,Incurred_Real!$A$25:$AQ$426,Incurred_Real!$AL$1,FALSE)="Commissioned Extra",0,
IF(VLOOKUP($C276,Incurred_Real!$A$25:$AQ$426,Incurred_Real!$AK$1,FALSE)=I$4,VLOOKUP($C276,Incurred_Real!$A$25:$AQ$426,Incurred_Real!$AM$1,FALSE),0))</f>
        <v>0</v>
      </c>
      <c r="J276" s="13">
        <f>IF(VLOOKUP($C276,Incurred_Real!$A$25:$AQ$426,Incurred_Real!$AL$1,FALSE)="Commissioned Extra",0,
IF(VLOOKUP($C276,Incurred_Real!$A$25:$AQ$426,Incurred_Real!$AK$1,FALSE)=J$4,VLOOKUP($C276,Incurred_Real!$A$25:$AQ$426,Incurred_Real!$AM$1,FALSE),0))</f>
        <v>0</v>
      </c>
      <c r="K276" s="13">
        <f>IF(VLOOKUP($C276,Incurred_Real!$A$25:$AQ$426,Incurred_Real!$AL$1,FALSE)="Commissioned Extra",0,
IF(VLOOKUP($C276,Incurred_Real!$A$25:$AQ$426,Incurred_Real!$AK$1,FALSE)=K$4,VLOOKUP($C276,Incurred_Real!$A$25:$AQ$426,Incurred_Real!$AM$1,FALSE),0))</f>
        <v>0</v>
      </c>
      <c r="L276" s="13">
        <f>IF(VLOOKUP($C276,Incurred_Real!$A$25:$AQ$426,Incurred_Real!$AL$1,FALSE)="Commissioned Extra",0,
IF(VLOOKUP($C276,Incurred_Real!$A$25:$AQ$426,Incurred_Real!$AK$1,FALSE)=L$4,VLOOKUP($C276,Incurred_Real!$A$25:$AQ$426,Incurred_Real!$AM$1,FALSE),0))</f>
        <v>15084780.843322452</v>
      </c>
      <c r="M276" s="232">
        <f t="shared" si="28"/>
        <v>15084780.843322452</v>
      </c>
      <c r="N276" s="232">
        <f t="shared" si="29"/>
        <v>2028</v>
      </c>
      <c r="P276" s="232">
        <f>(VLOOKUP($C276,Incurred_Real!$A$25:$BR$427,Incurred_Real!AS$1,FALSE))*$M276</f>
        <v>0</v>
      </c>
      <c r="Q276" s="232">
        <f>(VLOOKUP($C276,Incurred_Real!$A$25:$BR$427,Incurred_Real!AT$1,FALSE))*$M276</f>
        <v>0</v>
      </c>
      <c r="R276" s="232">
        <f>(VLOOKUP($C276,Incurred_Real!$A$25:$BR$427,Incurred_Real!AU$1,FALSE))*$M276</f>
        <v>0</v>
      </c>
      <c r="S276" s="232">
        <f>(VLOOKUP($C276,Incurred_Real!$A$25:$BR$427,Incurred_Real!AV$1,FALSE))*$M276</f>
        <v>0</v>
      </c>
      <c r="T276" s="232">
        <f>(VLOOKUP($C276,Incurred_Real!$A$25:$BR$427,Incurred_Real!AW$1,FALSE))*$M276</f>
        <v>0</v>
      </c>
      <c r="U276" s="232">
        <f>(VLOOKUP($C276,Incurred_Real!$A$25:$BR$427,Incurred_Real!AX$1,FALSE))*$M276</f>
        <v>0</v>
      </c>
      <c r="V276" s="232">
        <f>(VLOOKUP($C276,Incurred_Real!$A$25:$BR$427,Incurred_Real!AY$1,FALSE))*$M276</f>
        <v>0</v>
      </c>
      <c r="W276" s="232">
        <f>(VLOOKUP($C276,Incurred_Real!$A$25:$BR$427,Incurred_Real!AZ$1,FALSE))*$M276</f>
        <v>0</v>
      </c>
      <c r="X276" s="232">
        <f>(VLOOKUP($C276,Incurred_Real!$A$25:$BR$427,Incurred_Real!BA$1,FALSE))*$M276</f>
        <v>0</v>
      </c>
      <c r="Y276" s="232">
        <f>(VLOOKUP($C276,Incurred_Real!$A$25:$BR$427,Incurred_Real!BB$1,FALSE))*$M276</f>
        <v>14423595.193184528</v>
      </c>
      <c r="Z276" s="232">
        <f>(VLOOKUP($C276,Incurred_Real!$A$25:$BR$427,Incurred_Real!BC$1,FALSE))*$M276</f>
        <v>0</v>
      </c>
      <c r="AA276" s="232">
        <f>(VLOOKUP($C276,Incurred_Real!$A$25:$BR$427,Incurred_Real!BD$1,FALSE))*$M276</f>
        <v>456259.48821037839</v>
      </c>
      <c r="AB276" s="232">
        <f>(VLOOKUP($C276,Incurred_Real!$A$25:$BR$427,Incurred_Real!BE$1,FALSE))*$M276</f>
        <v>0</v>
      </c>
      <c r="AC276" s="232">
        <f>(VLOOKUP($C276,Incurred_Real!$A$25:$BR$427,Incurred_Real!BF$1,FALSE))*$M276</f>
        <v>0</v>
      </c>
      <c r="AD276" s="232">
        <f>(VLOOKUP($C276,Incurred_Real!$A$25:$BR$427,Incurred_Real!BG$1,FALSE))*$M276</f>
        <v>204926.16192754597</v>
      </c>
      <c r="AE276" s="232">
        <f>(VLOOKUP($C276,Incurred_Real!$A$25:$BR$427,Incurred_Real!BH$1,FALSE))*$M276</f>
        <v>0</v>
      </c>
      <c r="AF276" s="232">
        <f>(VLOOKUP($C276,Incurred_Real!$A$25:$BR$427,Incurred_Real!BI$1,FALSE))*$M276</f>
        <v>0</v>
      </c>
      <c r="AG276" s="232">
        <f>(VLOOKUP($C276,Incurred_Real!$A$25:$BR$427,Incurred_Real!BJ$1,FALSE))*$M276</f>
        <v>0</v>
      </c>
      <c r="AH276" s="232">
        <f>(VLOOKUP($C276,Incurred_Real!$A$25:$BR$427,Incurred_Real!BK$1,FALSE))*$M276</f>
        <v>0</v>
      </c>
      <c r="AI276" s="232">
        <f>(VLOOKUP($C276,Incurred_Real!$A$25:$BR$427,Incurred_Real!BL$1,FALSE))*$M276</f>
        <v>0</v>
      </c>
      <c r="AJ276" s="232">
        <f>(VLOOKUP($C276,Incurred_Real!$A$25:$BR$427,Incurred_Real!BM$1,FALSE))*$M276</f>
        <v>0</v>
      </c>
      <c r="AK276" s="232">
        <f>(VLOOKUP($C276,Incurred_Real!$A$25:$BR$427,Incurred_Real!BN$1,FALSE))*$M276</f>
        <v>0</v>
      </c>
      <c r="AL276" s="232">
        <f>(VLOOKUP($C276,Incurred_Real!$A$25:$BR$427,Incurred_Real!BO$1,FALSE))*$M276</f>
        <v>0</v>
      </c>
      <c r="AM276" s="232">
        <f>(VLOOKUP($C276,Incurred_Real!$A$25:$BR$427,Incurred_Real!BP$1,FALSE))*$M276</f>
        <v>0</v>
      </c>
      <c r="AN276" s="232">
        <f>(VLOOKUP($C276,Incurred_Real!$A$25:$BR$427,Incurred_Real!BQ$1,FALSE))*$M276</f>
        <v>0</v>
      </c>
      <c r="AO276" s="232">
        <f>(VLOOKUP($C276,Incurred_Real!$A$25:$BR$427,Incurred_Real!BR$1,FALSE))*$M276</f>
        <v>0</v>
      </c>
      <c r="AP276" s="232">
        <f t="shared" si="30"/>
        <v>15084780.843322452</v>
      </c>
      <c r="AR276" s="232" t="b">
        <f t="shared" si="27"/>
        <v>1</v>
      </c>
    </row>
    <row r="277" spans="3:44" x14ac:dyDescent="0.15">
      <c r="C277" s="11" t="s">
        <v>921</v>
      </c>
      <c r="D277" s="11" t="str">
        <f>VLOOKUP($C277,Incurred_Real!$A$24:$E$376,Incurred_Real!$B$1,FALSE)</f>
        <v>Data Warehouse Platform Upgrade 2024-2028</v>
      </c>
      <c r="E277" s="11" t="str">
        <f>VLOOKUP($C277,Incurred_Real!$A$24:$E$376,Incurred_Real!$D$1,FALSE)</f>
        <v>Information Technology</v>
      </c>
      <c r="F277" s="13">
        <f>IF(VLOOKUP($C277,Incurred_Real!$A$25:$AQ$426,Incurred_Real!$AL$1,FALSE)="Commissioned Extra",0,
IF(VLOOKUP($C277,Incurred_Real!$A$25:$AQ$426,Incurred_Real!$AK$1,FALSE)=F$4,VLOOKUP($C277,Incurred_Real!$A$25:$AQ$426,Incurred_Real!$AM$1,FALSE),0))</f>
        <v>0</v>
      </c>
      <c r="G277" s="13">
        <f>IF(VLOOKUP($C277,Incurred_Real!$A$25:$AQ$426,Incurred_Real!$AL$1,FALSE)="Commissioned Extra",0,
IF(VLOOKUP($C277,Incurred_Real!$A$25:$AQ$426,Incurred_Real!$AK$1,FALSE)=G$4,VLOOKUP($C277,Incurred_Real!$A$25:$AQ$426,Incurred_Real!$AM$1,FALSE),0))</f>
        <v>0</v>
      </c>
      <c r="H277" s="13">
        <f>IF(VLOOKUP($C277,Incurred_Real!$A$25:$AQ$426,Incurred_Real!$AL$1,FALSE)="Commissioned Extra",0,
IF(VLOOKUP($C277,Incurred_Real!$A$25:$AQ$426,Incurred_Real!$AK$1,FALSE)=H$4,VLOOKUP($C277,Incurred_Real!$A$25:$AQ$426,Incurred_Real!$AM$1,FALSE),0))</f>
        <v>0</v>
      </c>
      <c r="I277" s="13">
        <f>IF(VLOOKUP($C277,Incurred_Real!$A$25:$AQ$426,Incurred_Real!$AL$1,FALSE)="Commissioned Extra",0,
IF(VLOOKUP($C277,Incurred_Real!$A$25:$AQ$426,Incurred_Real!$AK$1,FALSE)=I$4,VLOOKUP($C277,Incurred_Real!$A$25:$AQ$426,Incurred_Real!$AM$1,FALSE),0))</f>
        <v>0</v>
      </c>
      <c r="J277" s="13">
        <f>IF(VLOOKUP($C277,Incurred_Real!$A$25:$AQ$426,Incurred_Real!$AL$1,FALSE)="Commissioned Extra",0,
IF(VLOOKUP($C277,Incurred_Real!$A$25:$AQ$426,Incurred_Real!$AK$1,FALSE)=J$4,VLOOKUP($C277,Incurred_Real!$A$25:$AQ$426,Incurred_Real!$AM$1,FALSE),0))</f>
        <v>0</v>
      </c>
      <c r="K277" s="13">
        <f>IF(VLOOKUP($C277,Incurred_Real!$A$25:$AQ$426,Incurred_Real!$AL$1,FALSE)="Commissioned Extra",0,
IF(VLOOKUP($C277,Incurred_Real!$A$25:$AQ$426,Incurred_Real!$AK$1,FALSE)=K$4,VLOOKUP($C277,Incurred_Real!$A$25:$AQ$426,Incurred_Real!$AM$1,FALSE),0))</f>
        <v>0</v>
      </c>
      <c r="L277" s="13">
        <f>IF(VLOOKUP($C277,Incurred_Real!$A$25:$AQ$426,Incurred_Real!$AL$1,FALSE)="Commissioned Extra",0,
IF(VLOOKUP($C277,Incurred_Real!$A$25:$AQ$426,Incurred_Real!$AK$1,FALSE)=L$4,VLOOKUP($C277,Incurred_Real!$A$25:$AQ$426,Incurred_Real!$AM$1,FALSE),0))</f>
        <v>3224044.7966182465</v>
      </c>
      <c r="M277" s="232">
        <f t="shared" si="28"/>
        <v>3224044.7966182465</v>
      </c>
      <c r="N277" s="232">
        <f t="shared" si="29"/>
        <v>2028</v>
      </c>
      <c r="P277" s="232">
        <f>(VLOOKUP($C277,Incurred_Real!$A$25:$BR$427,Incurred_Real!AS$1,FALSE))*$M277</f>
        <v>0</v>
      </c>
      <c r="Q277" s="232">
        <f>(VLOOKUP($C277,Incurred_Real!$A$25:$BR$427,Incurred_Real!AT$1,FALSE))*$M277</f>
        <v>0</v>
      </c>
      <c r="R277" s="232">
        <f>(VLOOKUP($C277,Incurred_Real!$A$25:$BR$427,Incurred_Real!AU$1,FALSE))*$M277</f>
        <v>0</v>
      </c>
      <c r="S277" s="232">
        <f>(VLOOKUP($C277,Incurred_Real!$A$25:$BR$427,Incurred_Real!AV$1,FALSE))*$M277</f>
        <v>3224044.7966182465</v>
      </c>
      <c r="T277" s="232">
        <f>(VLOOKUP($C277,Incurred_Real!$A$25:$BR$427,Incurred_Real!AW$1,FALSE))*$M277</f>
        <v>0</v>
      </c>
      <c r="U277" s="232">
        <f>(VLOOKUP($C277,Incurred_Real!$A$25:$BR$427,Incurred_Real!AX$1,FALSE))*$M277</f>
        <v>0</v>
      </c>
      <c r="V277" s="232">
        <f>(VLOOKUP($C277,Incurred_Real!$A$25:$BR$427,Incurred_Real!AY$1,FALSE))*$M277</f>
        <v>0</v>
      </c>
      <c r="W277" s="232">
        <f>(VLOOKUP($C277,Incurred_Real!$A$25:$BR$427,Incurred_Real!AZ$1,FALSE))*$M277</f>
        <v>0</v>
      </c>
      <c r="X277" s="232">
        <f>(VLOOKUP($C277,Incurred_Real!$A$25:$BR$427,Incurred_Real!BA$1,FALSE))*$M277</f>
        <v>0</v>
      </c>
      <c r="Y277" s="232">
        <f>(VLOOKUP($C277,Incurred_Real!$A$25:$BR$427,Incurred_Real!BB$1,FALSE))*$M277</f>
        <v>0</v>
      </c>
      <c r="Z277" s="232">
        <f>(VLOOKUP($C277,Incurred_Real!$A$25:$BR$427,Incurred_Real!BC$1,FALSE))*$M277</f>
        <v>0</v>
      </c>
      <c r="AA277" s="232">
        <f>(VLOOKUP($C277,Incurred_Real!$A$25:$BR$427,Incurred_Real!BD$1,FALSE))*$M277</f>
        <v>0</v>
      </c>
      <c r="AB277" s="232">
        <f>(VLOOKUP($C277,Incurred_Real!$A$25:$BR$427,Incurred_Real!BE$1,FALSE))*$M277</f>
        <v>0</v>
      </c>
      <c r="AC277" s="232">
        <f>(VLOOKUP($C277,Incurred_Real!$A$25:$BR$427,Incurred_Real!BF$1,FALSE))*$M277</f>
        <v>0</v>
      </c>
      <c r="AD277" s="232">
        <f>(VLOOKUP($C277,Incurred_Real!$A$25:$BR$427,Incurred_Real!BG$1,FALSE))*$M277</f>
        <v>0</v>
      </c>
      <c r="AE277" s="232">
        <f>(VLOOKUP($C277,Incurred_Real!$A$25:$BR$427,Incurred_Real!BH$1,FALSE))*$M277</f>
        <v>0</v>
      </c>
      <c r="AF277" s="232">
        <f>(VLOOKUP($C277,Incurred_Real!$A$25:$BR$427,Incurred_Real!BI$1,FALSE))*$M277</f>
        <v>0</v>
      </c>
      <c r="AG277" s="232">
        <f>(VLOOKUP($C277,Incurred_Real!$A$25:$BR$427,Incurred_Real!BJ$1,FALSE))*$M277</f>
        <v>0</v>
      </c>
      <c r="AH277" s="232">
        <f>(VLOOKUP($C277,Incurred_Real!$A$25:$BR$427,Incurred_Real!BK$1,FALSE))*$M277</f>
        <v>0</v>
      </c>
      <c r="AI277" s="232">
        <f>(VLOOKUP($C277,Incurred_Real!$A$25:$BR$427,Incurred_Real!BL$1,FALSE))*$M277</f>
        <v>0</v>
      </c>
      <c r="AJ277" s="232">
        <f>(VLOOKUP($C277,Incurred_Real!$A$25:$BR$427,Incurred_Real!BM$1,FALSE))*$M277</f>
        <v>0</v>
      </c>
      <c r="AK277" s="232">
        <f>(VLOOKUP($C277,Incurred_Real!$A$25:$BR$427,Incurred_Real!BN$1,FALSE))*$M277</f>
        <v>0</v>
      </c>
      <c r="AL277" s="232">
        <f>(VLOOKUP($C277,Incurred_Real!$A$25:$BR$427,Incurred_Real!BO$1,FALSE))*$M277</f>
        <v>0</v>
      </c>
      <c r="AM277" s="232">
        <f>(VLOOKUP($C277,Incurred_Real!$A$25:$BR$427,Incurred_Real!BP$1,FALSE))*$M277</f>
        <v>0</v>
      </c>
      <c r="AN277" s="232">
        <f>(VLOOKUP($C277,Incurred_Real!$A$25:$BR$427,Incurred_Real!BQ$1,FALSE))*$M277</f>
        <v>0</v>
      </c>
      <c r="AO277" s="232">
        <f>(VLOOKUP($C277,Incurred_Real!$A$25:$BR$427,Incurred_Real!BR$1,FALSE))*$M277</f>
        <v>0</v>
      </c>
      <c r="AP277" s="232">
        <f t="shared" si="30"/>
        <v>3224044.7966182465</v>
      </c>
      <c r="AR277" s="232" t="b">
        <f t="shared" ref="AR277:AR308" si="31">AP277=M277</f>
        <v>1</v>
      </c>
    </row>
    <row r="278" spans="3:44" x14ac:dyDescent="0.15">
      <c r="C278" s="11" t="s">
        <v>929</v>
      </c>
      <c r="D278" s="11" t="str">
        <f>VLOOKUP($C278,Incurred_Real!$A$24:$E$376,Incurred_Real!$B$1,FALSE)</f>
        <v>Database Platform Refresh</v>
      </c>
      <c r="E278" s="11" t="str">
        <f>VLOOKUP($C278,Incurred_Real!$A$24:$E$376,Incurred_Real!$D$1,FALSE)</f>
        <v>Information Technology</v>
      </c>
      <c r="F278" s="13">
        <f>IF(VLOOKUP($C278,Incurred_Real!$A$25:$AQ$426,Incurred_Real!$AL$1,FALSE)="Commissioned Extra",0,
IF(VLOOKUP($C278,Incurred_Real!$A$25:$AQ$426,Incurred_Real!$AK$1,FALSE)=F$4,VLOOKUP($C278,Incurred_Real!$A$25:$AQ$426,Incurred_Real!$AM$1,FALSE),0))</f>
        <v>0</v>
      </c>
      <c r="G278" s="13">
        <f>IF(VLOOKUP($C278,Incurred_Real!$A$25:$AQ$426,Incurred_Real!$AL$1,FALSE)="Commissioned Extra",0,
IF(VLOOKUP($C278,Incurred_Real!$A$25:$AQ$426,Incurred_Real!$AK$1,FALSE)=G$4,VLOOKUP($C278,Incurred_Real!$A$25:$AQ$426,Incurred_Real!$AM$1,FALSE),0))</f>
        <v>0</v>
      </c>
      <c r="H278" s="13">
        <f>IF(VLOOKUP($C278,Incurred_Real!$A$25:$AQ$426,Incurred_Real!$AL$1,FALSE)="Commissioned Extra",0,
IF(VLOOKUP($C278,Incurred_Real!$A$25:$AQ$426,Incurred_Real!$AK$1,FALSE)=H$4,VLOOKUP($C278,Incurred_Real!$A$25:$AQ$426,Incurred_Real!$AM$1,FALSE),0))</f>
        <v>0</v>
      </c>
      <c r="I278" s="13">
        <f>IF(VLOOKUP($C278,Incurred_Real!$A$25:$AQ$426,Incurred_Real!$AL$1,FALSE)="Commissioned Extra",0,
IF(VLOOKUP($C278,Incurred_Real!$A$25:$AQ$426,Incurred_Real!$AK$1,FALSE)=I$4,VLOOKUP($C278,Incurred_Real!$A$25:$AQ$426,Incurred_Real!$AM$1,FALSE),0))</f>
        <v>0</v>
      </c>
      <c r="J278" s="13">
        <f>IF(VLOOKUP($C278,Incurred_Real!$A$25:$AQ$426,Incurred_Real!$AL$1,FALSE)="Commissioned Extra",0,
IF(VLOOKUP($C278,Incurred_Real!$A$25:$AQ$426,Incurred_Real!$AK$1,FALSE)=J$4,VLOOKUP($C278,Incurred_Real!$A$25:$AQ$426,Incurred_Real!$AM$1,FALSE),0))</f>
        <v>0</v>
      </c>
      <c r="K278" s="13">
        <f>IF(VLOOKUP($C278,Incurred_Real!$A$25:$AQ$426,Incurred_Real!$AL$1,FALSE)="Commissioned Extra",0,
IF(VLOOKUP($C278,Incurred_Real!$A$25:$AQ$426,Incurred_Real!$AK$1,FALSE)=K$4,VLOOKUP($C278,Incurred_Real!$A$25:$AQ$426,Incurred_Real!$AM$1,FALSE),0))</f>
        <v>0</v>
      </c>
      <c r="L278" s="13">
        <f>IF(VLOOKUP($C278,Incurred_Real!$A$25:$AQ$426,Incurred_Real!$AL$1,FALSE)="Commissioned Extra",0,
IF(VLOOKUP($C278,Incurred_Real!$A$25:$AQ$426,Incurred_Real!$AK$1,FALSE)=L$4,VLOOKUP($C278,Incurred_Real!$A$25:$AQ$426,Incurred_Real!$AM$1,FALSE),0))</f>
        <v>623543.18652931578</v>
      </c>
      <c r="M278" s="232">
        <f t="shared" si="28"/>
        <v>623543.18652931578</v>
      </c>
      <c r="N278" s="232">
        <f t="shared" si="29"/>
        <v>2028</v>
      </c>
      <c r="P278" s="232">
        <f>(VLOOKUP($C278,Incurred_Real!$A$25:$BR$427,Incurred_Real!AS$1,FALSE))*$M278</f>
        <v>0</v>
      </c>
      <c r="Q278" s="232">
        <f>(VLOOKUP($C278,Incurred_Real!$A$25:$BR$427,Incurred_Real!AT$1,FALSE))*$M278</f>
        <v>0</v>
      </c>
      <c r="R278" s="232">
        <f>(VLOOKUP($C278,Incurred_Real!$A$25:$BR$427,Incurred_Real!AU$1,FALSE))*$M278</f>
        <v>0</v>
      </c>
      <c r="S278" s="232">
        <f>(VLOOKUP($C278,Incurred_Real!$A$25:$BR$427,Incurred_Real!AV$1,FALSE))*$M278</f>
        <v>623543.18652931578</v>
      </c>
      <c r="T278" s="232">
        <f>(VLOOKUP($C278,Incurred_Real!$A$25:$BR$427,Incurred_Real!AW$1,FALSE))*$M278</f>
        <v>0</v>
      </c>
      <c r="U278" s="232">
        <f>(VLOOKUP($C278,Incurred_Real!$A$25:$BR$427,Incurred_Real!AX$1,FALSE))*$M278</f>
        <v>0</v>
      </c>
      <c r="V278" s="232">
        <f>(VLOOKUP($C278,Incurred_Real!$A$25:$BR$427,Incurred_Real!AY$1,FALSE))*$M278</f>
        <v>0</v>
      </c>
      <c r="W278" s="232">
        <f>(VLOOKUP($C278,Incurred_Real!$A$25:$BR$427,Incurred_Real!AZ$1,FALSE))*$M278</f>
        <v>0</v>
      </c>
      <c r="X278" s="232">
        <f>(VLOOKUP($C278,Incurred_Real!$A$25:$BR$427,Incurred_Real!BA$1,FALSE))*$M278</f>
        <v>0</v>
      </c>
      <c r="Y278" s="232">
        <f>(VLOOKUP($C278,Incurred_Real!$A$25:$BR$427,Incurred_Real!BB$1,FALSE))*$M278</f>
        <v>0</v>
      </c>
      <c r="Z278" s="232">
        <f>(VLOOKUP($C278,Incurred_Real!$A$25:$BR$427,Incurred_Real!BC$1,FALSE))*$M278</f>
        <v>0</v>
      </c>
      <c r="AA278" s="232">
        <f>(VLOOKUP($C278,Incurred_Real!$A$25:$BR$427,Incurred_Real!BD$1,FALSE))*$M278</f>
        <v>0</v>
      </c>
      <c r="AB278" s="232">
        <f>(VLOOKUP($C278,Incurred_Real!$A$25:$BR$427,Incurred_Real!BE$1,FALSE))*$M278</f>
        <v>0</v>
      </c>
      <c r="AC278" s="232">
        <f>(VLOOKUP($C278,Incurred_Real!$A$25:$BR$427,Incurred_Real!BF$1,FALSE))*$M278</f>
        <v>0</v>
      </c>
      <c r="AD278" s="232">
        <f>(VLOOKUP($C278,Incurred_Real!$A$25:$BR$427,Incurred_Real!BG$1,FALSE))*$M278</f>
        <v>0</v>
      </c>
      <c r="AE278" s="232">
        <f>(VLOOKUP($C278,Incurred_Real!$A$25:$BR$427,Incurred_Real!BH$1,FALSE))*$M278</f>
        <v>0</v>
      </c>
      <c r="AF278" s="232">
        <f>(VLOOKUP($C278,Incurred_Real!$A$25:$BR$427,Incurred_Real!BI$1,FALSE))*$M278</f>
        <v>0</v>
      </c>
      <c r="AG278" s="232">
        <f>(VLOOKUP($C278,Incurred_Real!$A$25:$BR$427,Incurred_Real!BJ$1,FALSE))*$M278</f>
        <v>0</v>
      </c>
      <c r="AH278" s="232">
        <f>(VLOOKUP($C278,Incurred_Real!$A$25:$BR$427,Incurred_Real!BK$1,FALSE))*$M278</f>
        <v>0</v>
      </c>
      <c r="AI278" s="232">
        <f>(VLOOKUP($C278,Incurred_Real!$A$25:$BR$427,Incurred_Real!BL$1,FALSE))*$M278</f>
        <v>0</v>
      </c>
      <c r="AJ278" s="232">
        <f>(VLOOKUP($C278,Incurred_Real!$A$25:$BR$427,Incurred_Real!BM$1,FALSE))*$M278</f>
        <v>0</v>
      </c>
      <c r="AK278" s="232">
        <f>(VLOOKUP($C278,Incurred_Real!$A$25:$BR$427,Incurred_Real!BN$1,FALSE))*$M278</f>
        <v>0</v>
      </c>
      <c r="AL278" s="232">
        <f>(VLOOKUP($C278,Incurred_Real!$A$25:$BR$427,Incurred_Real!BO$1,FALSE))*$M278</f>
        <v>0</v>
      </c>
      <c r="AM278" s="232">
        <f>(VLOOKUP($C278,Incurred_Real!$A$25:$BR$427,Incurred_Real!BP$1,FALSE))*$M278</f>
        <v>0</v>
      </c>
      <c r="AN278" s="232">
        <f>(VLOOKUP($C278,Incurred_Real!$A$25:$BR$427,Incurred_Real!BQ$1,FALSE))*$M278</f>
        <v>0</v>
      </c>
      <c r="AO278" s="232">
        <f>(VLOOKUP($C278,Incurred_Real!$A$25:$BR$427,Incurred_Real!BR$1,FALSE))*$M278</f>
        <v>0</v>
      </c>
      <c r="AP278" s="232">
        <f t="shared" si="30"/>
        <v>623543.18652931578</v>
      </c>
      <c r="AR278" s="232" t="b">
        <f t="shared" si="31"/>
        <v>1</v>
      </c>
    </row>
    <row r="279" spans="3:44" x14ac:dyDescent="0.15">
      <c r="C279" s="11" t="s">
        <v>922</v>
      </c>
      <c r="D279" s="11" t="str">
        <f>VLOOKUP($C279,Incurred_Real!$A$24:$E$376,Incurred_Real!$B$1,FALSE)</f>
        <v>Enterprise Resource Planning System Refresh</v>
      </c>
      <c r="E279" s="11" t="str">
        <f>VLOOKUP($C279,Incurred_Real!$A$24:$E$376,Incurred_Real!$D$1,FALSE)</f>
        <v>Information Technology</v>
      </c>
      <c r="F279" s="13">
        <f>IF(VLOOKUP($C279,Incurred_Real!$A$25:$AQ$426,Incurred_Real!$AL$1,FALSE)="Commissioned Extra",0,
IF(VLOOKUP($C279,Incurred_Real!$A$25:$AQ$426,Incurred_Real!$AK$1,FALSE)=F$4,VLOOKUP($C279,Incurred_Real!$A$25:$AQ$426,Incurred_Real!$AM$1,FALSE),0))</f>
        <v>0</v>
      </c>
      <c r="G279" s="13">
        <f>IF(VLOOKUP($C279,Incurred_Real!$A$25:$AQ$426,Incurred_Real!$AL$1,FALSE)="Commissioned Extra",0,
IF(VLOOKUP($C279,Incurred_Real!$A$25:$AQ$426,Incurred_Real!$AK$1,FALSE)=G$4,VLOOKUP($C279,Incurred_Real!$A$25:$AQ$426,Incurred_Real!$AM$1,FALSE),0))</f>
        <v>0</v>
      </c>
      <c r="H279" s="13">
        <f>IF(VLOOKUP($C279,Incurred_Real!$A$25:$AQ$426,Incurred_Real!$AL$1,FALSE)="Commissioned Extra",0,
IF(VLOOKUP($C279,Incurred_Real!$A$25:$AQ$426,Incurred_Real!$AK$1,FALSE)=H$4,VLOOKUP($C279,Incurred_Real!$A$25:$AQ$426,Incurred_Real!$AM$1,FALSE),0))</f>
        <v>0</v>
      </c>
      <c r="I279" s="13">
        <f>IF(VLOOKUP($C279,Incurred_Real!$A$25:$AQ$426,Incurred_Real!$AL$1,FALSE)="Commissioned Extra",0,
IF(VLOOKUP($C279,Incurred_Real!$A$25:$AQ$426,Incurred_Real!$AK$1,FALSE)=I$4,VLOOKUP($C279,Incurred_Real!$A$25:$AQ$426,Incurred_Real!$AM$1,FALSE),0))</f>
        <v>0</v>
      </c>
      <c r="J279" s="13">
        <f>IF(VLOOKUP($C279,Incurred_Real!$A$25:$AQ$426,Incurred_Real!$AL$1,FALSE)="Commissioned Extra",0,
IF(VLOOKUP($C279,Incurred_Real!$A$25:$AQ$426,Incurred_Real!$AK$1,FALSE)=J$4,VLOOKUP($C279,Incurred_Real!$A$25:$AQ$426,Incurred_Real!$AM$1,FALSE),0))</f>
        <v>0</v>
      </c>
      <c r="K279" s="13">
        <f>IF(VLOOKUP($C279,Incurred_Real!$A$25:$AQ$426,Incurred_Real!$AL$1,FALSE)="Commissioned Extra",0,
IF(VLOOKUP($C279,Incurred_Real!$A$25:$AQ$426,Incurred_Real!$AK$1,FALSE)=K$4,VLOOKUP($C279,Incurred_Real!$A$25:$AQ$426,Incurred_Real!$AM$1,FALSE),0))</f>
        <v>0</v>
      </c>
      <c r="L279" s="13">
        <f>IF(VLOOKUP($C279,Incurred_Real!$A$25:$AQ$426,Incurred_Real!$AL$1,FALSE)="Commissioned Extra",0,
IF(VLOOKUP($C279,Incurred_Real!$A$25:$AQ$426,Incurred_Real!$AK$1,FALSE)=L$4,VLOOKUP($C279,Incurred_Real!$A$25:$AQ$426,Incurred_Real!$AM$1,FALSE),0))</f>
        <v>4662850.2563661579</v>
      </c>
      <c r="M279" s="232">
        <f t="shared" si="28"/>
        <v>4662850.2563661579</v>
      </c>
      <c r="N279" s="232">
        <f t="shared" si="29"/>
        <v>2028</v>
      </c>
      <c r="P279" s="232">
        <f>(VLOOKUP($C279,Incurred_Real!$A$25:$BR$427,Incurred_Real!AS$1,FALSE))*$M279</f>
        <v>0</v>
      </c>
      <c r="Q279" s="232">
        <f>(VLOOKUP($C279,Incurred_Real!$A$25:$BR$427,Incurred_Real!AT$1,FALSE))*$M279</f>
        <v>0</v>
      </c>
      <c r="R279" s="232">
        <f>(VLOOKUP($C279,Incurred_Real!$A$25:$BR$427,Incurred_Real!AU$1,FALSE))*$M279</f>
        <v>0</v>
      </c>
      <c r="S279" s="232">
        <f>(VLOOKUP($C279,Incurred_Real!$A$25:$BR$427,Incurred_Real!AV$1,FALSE))*$M279</f>
        <v>4662850.2563661579</v>
      </c>
      <c r="T279" s="232">
        <f>(VLOOKUP($C279,Incurred_Real!$A$25:$BR$427,Incurred_Real!AW$1,FALSE))*$M279</f>
        <v>0</v>
      </c>
      <c r="U279" s="232">
        <f>(VLOOKUP($C279,Incurred_Real!$A$25:$BR$427,Incurred_Real!AX$1,FALSE))*$M279</f>
        <v>0</v>
      </c>
      <c r="V279" s="232">
        <f>(VLOOKUP($C279,Incurred_Real!$A$25:$BR$427,Incurred_Real!AY$1,FALSE))*$M279</f>
        <v>0</v>
      </c>
      <c r="W279" s="232">
        <f>(VLOOKUP($C279,Incurred_Real!$A$25:$BR$427,Incurred_Real!AZ$1,FALSE))*$M279</f>
        <v>0</v>
      </c>
      <c r="X279" s="232">
        <f>(VLOOKUP($C279,Incurred_Real!$A$25:$BR$427,Incurred_Real!BA$1,FALSE))*$M279</f>
        <v>0</v>
      </c>
      <c r="Y279" s="232">
        <f>(VLOOKUP($C279,Incurred_Real!$A$25:$BR$427,Incurred_Real!BB$1,FALSE))*$M279</f>
        <v>0</v>
      </c>
      <c r="Z279" s="232">
        <f>(VLOOKUP($C279,Incurred_Real!$A$25:$BR$427,Incurred_Real!BC$1,FALSE))*$M279</f>
        <v>0</v>
      </c>
      <c r="AA279" s="232">
        <f>(VLOOKUP($C279,Incurred_Real!$A$25:$BR$427,Incurred_Real!BD$1,FALSE))*$M279</f>
        <v>0</v>
      </c>
      <c r="AB279" s="232">
        <f>(VLOOKUP($C279,Incurred_Real!$A$25:$BR$427,Incurred_Real!BE$1,FALSE))*$M279</f>
        <v>0</v>
      </c>
      <c r="AC279" s="232">
        <f>(VLOOKUP($C279,Incurred_Real!$A$25:$BR$427,Incurred_Real!BF$1,FALSE))*$M279</f>
        <v>0</v>
      </c>
      <c r="AD279" s="232">
        <f>(VLOOKUP($C279,Incurred_Real!$A$25:$BR$427,Incurred_Real!BG$1,FALSE))*$M279</f>
        <v>0</v>
      </c>
      <c r="AE279" s="232">
        <f>(VLOOKUP($C279,Incurred_Real!$A$25:$BR$427,Incurred_Real!BH$1,FALSE))*$M279</f>
        <v>0</v>
      </c>
      <c r="AF279" s="232">
        <f>(VLOOKUP($C279,Incurred_Real!$A$25:$BR$427,Incurred_Real!BI$1,FALSE))*$M279</f>
        <v>0</v>
      </c>
      <c r="AG279" s="232">
        <f>(VLOOKUP($C279,Incurred_Real!$A$25:$BR$427,Incurred_Real!BJ$1,FALSE))*$M279</f>
        <v>0</v>
      </c>
      <c r="AH279" s="232">
        <f>(VLOOKUP($C279,Incurred_Real!$A$25:$BR$427,Incurred_Real!BK$1,FALSE))*$M279</f>
        <v>0</v>
      </c>
      <c r="AI279" s="232">
        <f>(VLOOKUP($C279,Incurred_Real!$A$25:$BR$427,Incurred_Real!BL$1,FALSE))*$M279</f>
        <v>0</v>
      </c>
      <c r="AJ279" s="232">
        <f>(VLOOKUP($C279,Incurred_Real!$A$25:$BR$427,Incurred_Real!BM$1,FALSE))*$M279</f>
        <v>0</v>
      </c>
      <c r="AK279" s="232">
        <f>(VLOOKUP($C279,Incurred_Real!$A$25:$BR$427,Incurred_Real!BN$1,FALSE))*$M279</f>
        <v>0</v>
      </c>
      <c r="AL279" s="232">
        <f>(VLOOKUP($C279,Incurred_Real!$A$25:$BR$427,Incurred_Real!BO$1,FALSE))*$M279</f>
        <v>0</v>
      </c>
      <c r="AM279" s="232">
        <f>(VLOOKUP($C279,Incurred_Real!$A$25:$BR$427,Incurred_Real!BP$1,FALSE))*$M279</f>
        <v>0</v>
      </c>
      <c r="AN279" s="232">
        <f>(VLOOKUP($C279,Incurred_Real!$A$25:$BR$427,Incurred_Real!BQ$1,FALSE))*$M279</f>
        <v>0</v>
      </c>
      <c r="AO279" s="232">
        <f>(VLOOKUP($C279,Incurred_Real!$A$25:$BR$427,Incurred_Real!BR$1,FALSE))*$M279</f>
        <v>0</v>
      </c>
      <c r="AP279" s="232">
        <f t="shared" si="30"/>
        <v>4662850.2563661579</v>
      </c>
      <c r="AR279" s="232" t="b">
        <f t="shared" si="31"/>
        <v>1</v>
      </c>
    </row>
    <row r="280" spans="3:44" x14ac:dyDescent="0.15">
      <c r="C280" s="11" t="s">
        <v>946</v>
      </c>
      <c r="D280" s="11" t="str">
        <f>VLOOKUP($C280,Incurred_Real!$A$24:$E$376,Incurred_Real!$B$1,FALSE)</f>
        <v>Energy Management System Technical Upgrade 2024-2028</v>
      </c>
      <c r="E280" s="11" t="str">
        <f>VLOOKUP($C280,Incurred_Real!$A$24:$E$376,Incurred_Real!$D$1,FALSE)</f>
        <v>Replacement</v>
      </c>
      <c r="F280" s="13">
        <f>IF(VLOOKUP($C280,Incurred_Real!$A$25:$AQ$426,Incurred_Real!$AL$1,FALSE)="Commissioned Extra",0,
IF(VLOOKUP($C280,Incurred_Real!$A$25:$AQ$426,Incurred_Real!$AK$1,FALSE)=F$4,VLOOKUP($C280,Incurred_Real!$A$25:$AQ$426,Incurred_Real!$AM$1,FALSE),0))</f>
        <v>0</v>
      </c>
      <c r="G280" s="13">
        <f>IF(VLOOKUP($C280,Incurred_Real!$A$25:$AQ$426,Incurred_Real!$AL$1,FALSE)="Commissioned Extra",0,
IF(VLOOKUP($C280,Incurred_Real!$A$25:$AQ$426,Incurred_Real!$AK$1,FALSE)=G$4,VLOOKUP($C280,Incurred_Real!$A$25:$AQ$426,Incurred_Real!$AM$1,FALSE),0))</f>
        <v>0</v>
      </c>
      <c r="H280" s="13">
        <f>IF(VLOOKUP($C280,Incurred_Real!$A$25:$AQ$426,Incurred_Real!$AL$1,FALSE)="Commissioned Extra",0,
IF(VLOOKUP($C280,Incurred_Real!$A$25:$AQ$426,Incurred_Real!$AK$1,FALSE)=H$4,VLOOKUP($C280,Incurred_Real!$A$25:$AQ$426,Incurred_Real!$AM$1,FALSE),0))</f>
        <v>0</v>
      </c>
      <c r="I280" s="13">
        <f>IF(VLOOKUP($C280,Incurred_Real!$A$25:$AQ$426,Incurred_Real!$AL$1,FALSE)="Commissioned Extra",0,
IF(VLOOKUP($C280,Incurred_Real!$A$25:$AQ$426,Incurred_Real!$AK$1,FALSE)=I$4,VLOOKUP($C280,Incurred_Real!$A$25:$AQ$426,Incurred_Real!$AM$1,FALSE),0))</f>
        <v>0</v>
      </c>
      <c r="J280" s="13">
        <f>IF(VLOOKUP($C280,Incurred_Real!$A$25:$AQ$426,Incurred_Real!$AL$1,FALSE)="Commissioned Extra",0,
IF(VLOOKUP($C280,Incurred_Real!$A$25:$AQ$426,Incurred_Real!$AK$1,FALSE)=J$4,VLOOKUP($C280,Incurred_Real!$A$25:$AQ$426,Incurred_Real!$AM$1,FALSE),0))</f>
        <v>0</v>
      </c>
      <c r="K280" s="13">
        <f>IF(VLOOKUP($C280,Incurred_Real!$A$25:$AQ$426,Incurred_Real!$AL$1,FALSE)="Commissioned Extra",0,
IF(VLOOKUP($C280,Incurred_Real!$A$25:$AQ$426,Incurred_Real!$AK$1,FALSE)=K$4,VLOOKUP($C280,Incurred_Real!$A$25:$AQ$426,Incurred_Real!$AM$1,FALSE),0))</f>
        <v>0</v>
      </c>
      <c r="L280" s="13">
        <f>IF(VLOOKUP($C280,Incurred_Real!$A$25:$AQ$426,Incurred_Real!$AL$1,FALSE)="Commissioned Extra",0,
IF(VLOOKUP($C280,Incurred_Real!$A$25:$AQ$426,Incurred_Real!$AK$1,FALSE)=L$4,VLOOKUP($C280,Incurred_Real!$A$25:$AQ$426,Incurred_Real!$AM$1,FALSE),0))</f>
        <v>9018273.9241814874</v>
      </c>
      <c r="M280" s="232">
        <f t="shared" si="28"/>
        <v>9018273.9241814874</v>
      </c>
      <c r="N280" s="232">
        <f t="shared" si="29"/>
        <v>2028</v>
      </c>
      <c r="P280" s="232">
        <f>(VLOOKUP($C280,Incurred_Real!$A$25:$BR$427,Incurred_Real!AS$1,FALSE))*$M280</f>
        <v>0</v>
      </c>
      <c r="Q280" s="232">
        <f>(VLOOKUP($C280,Incurred_Real!$A$25:$BR$427,Incurred_Real!AT$1,FALSE))*$M280</f>
        <v>0</v>
      </c>
      <c r="R280" s="232">
        <f>(VLOOKUP($C280,Incurred_Real!$A$25:$BR$427,Incurred_Real!AU$1,FALSE))*$M280</f>
        <v>0</v>
      </c>
      <c r="S280" s="232">
        <f>(VLOOKUP($C280,Incurred_Real!$A$25:$BR$427,Incurred_Real!AV$1,FALSE))*$M280</f>
        <v>9018273.9241814874</v>
      </c>
      <c r="T280" s="232">
        <f>(VLOOKUP($C280,Incurred_Real!$A$25:$BR$427,Incurred_Real!AW$1,FALSE))*$M280</f>
        <v>0</v>
      </c>
      <c r="U280" s="232">
        <f>(VLOOKUP($C280,Incurred_Real!$A$25:$BR$427,Incurred_Real!AX$1,FALSE))*$M280</f>
        <v>0</v>
      </c>
      <c r="V280" s="232">
        <f>(VLOOKUP($C280,Incurred_Real!$A$25:$BR$427,Incurred_Real!AY$1,FALSE))*$M280</f>
        <v>0</v>
      </c>
      <c r="W280" s="232">
        <f>(VLOOKUP($C280,Incurred_Real!$A$25:$BR$427,Incurred_Real!AZ$1,FALSE))*$M280</f>
        <v>0</v>
      </c>
      <c r="X280" s="232">
        <f>(VLOOKUP($C280,Incurred_Real!$A$25:$BR$427,Incurred_Real!BA$1,FALSE))*$M280</f>
        <v>0</v>
      </c>
      <c r="Y280" s="232">
        <f>(VLOOKUP($C280,Incurred_Real!$A$25:$BR$427,Incurred_Real!BB$1,FALSE))*$M280</f>
        <v>0</v>
      </c>
      <c r="Z280" s="232">
        <f>(VLOOKUP($C280,Incurred_Real!$A$25:$BR$427,Incurred_Real!BC$1,FALSE))*$M280</f>
        <v>0</v>
      </c>
      <c r="AA280" s="232">
        <f>(VLOOKUP($C280,Incurred_Real!$A$25:$BR$427,Incurred_Real!BD$1,FALSE))*$M280</f>
        <v>0</v>
      </c>
      <c r="AB280" s="232">
        <f>(VLOOKUP($C280,Incurred_Real!$A$25:$BR$427,Incurred_Real!BE$1,FALSE))*$M280</f>
        <v>0</v>
      </c>
      <c r="AC280" s="232">
        <f>(VLOOKUP($C280,Incurred_Real!$A$25:$BR$427,Incurred_Real!BF$1,FALSE))*$M280</f>
        <v>0</v>
      </c>
      <c r="AD280" s="232">
        <f>(VLOOKUP($C280,Incurred_Real!$A$25:$BR$427,Incurred_Real!BG$1,FALSE))*$M280</f>
        <v>0</v>
      </c>
      <c r="AE280" s="232">
        <f>(VLOOKUP($C280,Incurred_Real!$A$25:$BR$427,Incurred_Real!BH$1,FALSE))*$M280</f>
        <v>0</v>
      </c>
      <c r="AF280" s="232">
        <f>(VLOOKUP($C280,Incurred_Real!$A$25:$BR$427,Incurred_Real!BI$1,FALSE))*$M280</f>
        <v>0</v>
      </c>
      <c r="AG280" s="232">
        <f>(VLOOKUP($C280,Incurred_Real!$A$25:$BR$427,Incurred_Real!BJ$1,FALSE))*$M280</f>
        <v>0</v>
      </c>
      <c r="AH280" s="232">
        <f>(VLOOKUP($C280,Incurred_Real!$A$25:$BR$427,Incurred_Real!BK$1,FALSE))*$M280</f>
        <v>0</v>
      </c>
      <c r="AI280" s="232">
        <f>(VLOOKUP($C280,Incurred_Real!$A$25:$BR$427,Incurred_Real!BL$1,FALSE))*$M280</f>
        <v>0</v>
      </c>
      <c r="AJ280" s="232">
        <f>(VLOOKUP($C280,Incurred_Real!$A$25:$BR$427,Incurred_Real!BM$1,FALSE))*$M280</f>
        <v>0</v>
      </c>
      <c r="AK280" s="232">
        <f>(VLOOKUP($C280,Incurred_Real!$A$25:$BR$427,Incurred_Real!BN$1,FALSE))*$M280</f>
        <v>0</v>
      </c>
      <c r="AL280" s="232">
        <f>(VLOOKUP($C280,Incurred_Real!$A$25:$BR$427,Incurred_Real!BO$1,FALSE))*$M280</f>
        <v>0</v>
      </c>
      <c r="AM280" s="232">
        <f>(VLOOKUP($C280,Incurred_Real!$A$25:$BR$427,Incurred_Real!BP$1,FALSE))*$M280</f>
        <v>0</v>
      </c>
      <c r="AN280" s="232">
        <f>(VLOOKUP($C280,Incurred_Real!$A$25:$BR$427,Incurred_Real!BQ$1,FALSE))*$M280</f>
        <v>0</v>
      </c>
      <c r="AO280" s="232">
        <f>(VLOOKUP($C280,Incurred_Real!$A$25:$BR$427,Incurred_Real!BR$1,FALSE))*$M280</f>
        <v>0</v>
      </c>
      <c r="AP280" s="232">
        <f t="shared" si="30"/>
        <v>9018273.9241814874</v>
      </c>
      <c r="AR280" s="232" t="b">
        <f t="shared" si="31"/>
        <v>1</v>
      </c>
    </row>
    <row r="281" spans="3:44" x14ac:dyDescent="0.15">
      <c r="C281" s="11" t="s">
        <v>923</v>
      </c>
      <c r="D281" s="11" t="str">
        <f>VLOOKUP($C281,Incurred_Real!$A$24:$E$376,Incurred_Real!$B$1,FALSE)</f>
        <v>Enterprise Document Management System Implementation Phase 2</v>
      </c>
      <c r="E281" s="11" t="str">
        <f>VLOOKUP($C281,Incurred_Real!$A$24:$E$376,Incurred_Real!$D$1,FALSE)</f>
        <v>Information Technology</v>
      </c>
      <c r="F281" s="13">
        <f>IF(VLOOKUP($C281,Incurred_Real!$A$25:$AQ$426,Incurred_Real!$AL$1,FALSE)="Commissioned Extra",0,
IF(VLOOKUP($C281,Incurred_Real!$A$25:$AQ$426,Incurred_Real!$AK$1,FALSE)=F$4,VLOOKUP($C281,Incurred_Real!$A$25:$AQ$426,Incurred_Real!$AM$1,FALSE),0))</f>
        <v>0</v>
      </c>
      <c r="G281" s="13">
        <f>IF(VLOOKUP($C281,Incurred_Real!$A$25:$AQ$426,Incurred_Real!$AL$1,FALSE)="Commissioned Extra",0,
IF(VLOOKUP($C281,Incurred_Real!$A$25:$AQ$426,Incurred_Real!$AK$1,FALSE)=G$4,VLOOKUP($C281,Incurred_Real!$A$25:$AQ$426,Incurred_Real!$AM$1,FALSE),0))</f>
        <v>0</v>
      </c>
      <c r="H281" s="13">
        <f>IF(VLOOKUP($C281,Incurred_Real!$A$25:$AQ$426,Incurred_Real!$AL$1,FALSE)="Commissioned Extra",0,
IF(VLOOKUP($C281,Incurred_Real!$A$25:$AQ$426,Incurred_Real!$AK$1,FALSE)=H$4,VLOOKUP($C281,Incurred_Real!$A$25:$AQ$426,Incurred_Real!$AM$1,FALSE),0))</f>
        <v>0</v>
      </c>
      <c r="I281" s="13">
        <f>IF(VLOOKUP($C281,Incurred_Real!$A$25:$AQ$426,Incurred_Real!$AL$1,FALSE)="Commissioned Extra",0,
IF(VLOOKUP($C281,Incurred_Real!$A$25:$AQ$426,Incurred_Real!$AK$1,FALSE)=I$4,VLOOKUP($C281,Incurred_Real!$A$25:$AQ$426,Incurred_Real!$AM$1,FALSE),0))</f>
        <v>0</v>
      </c>
      <c r="J281" s="13">
        <f>IF(VLOOKUP($C281,Incurred_Real!$A$25:$AQ$426,Incurred_Real!$AL$1,FALSE)="Commissioned Extra",0,
IF(VLOOKUP($C281,Incurred_Real!$A$25:$AQ$426,Incurred_Real!$AK$1,FALSE)=J$4,VLOOKUP($C281,Incurred_Real!$A$25:$AQ$426,Incurred_Real!$AM$1,FALSE),0))</f>
        <v>3869422.1081519667</v>
      </c>
      <c r="K281" s="13">
        <f>IF(VLOOKUP($C281,Incurred_Real!$A$25:$AQ$426,Incurred_Real!$AL$1,FALSE)="Commissioned Extra",0,
IF(VLOOKUP($C281,Incurred_Real!$A$25:$AQ$426,Incurred_Real!$AK$1,FALSE)=K$4,VLOOKUP($C281,Incurred_Real!$A$25:$AQ$426,Incurred_Real!$AM$1,FALSE),0))</f>
        <v>0</v>
      </c>
      <c r="L281" s="13">
        <f>IF(VLOOKUP($C281,Incurred_Real!$A$25:$AQ$426,Incurred_Real!$AL$1,FALSE)="Commissioned Extra",0,
IF(VLOOKUP($C281,Incurred_Real!$A$25:$AQ$426,Incurred_Real!$AK$1,FALSE)=L$4,VLOOKUP($C281,Incurred_Real!$A$25:$AQ$426,Incurred_Real!$AM$1,FALSE),0))</f>
        <v>0</v>
      </c>
      <c r="M281" s="232">
        <f t="shared" si="28"/>
        <v>3869422.1081519667</v>
      </c>
      <c r="N281" s="232">
        <f t="shared" si="29"/>
        <v>2026</v>
      </c>
      <c r="P281" s="232">
        <f>(VLOOKUP($C281,Incurred_Real!$A$25:$BR$427,Incurred_Real!AS$1,FALSE))*$M281</f>
        <v>0</v>
      </c>
      <c r="Q281" s="232">
        <f>(VLOOKUP($C281,Incurred_Real!$A$25:$BR$427,Incurred_Real!AT$1,FALSE))*$M281</f>
        <v>0</v>
      </c>
      <c r="R281" s="232">
        <f>(VLOOKUP($C281,Incurred_Real!$A$25:$BR$427,Incurred_Real!AU$1,FALSE))*$M281</f>
        <v>0</v>
      </c>
      <c r="S281" s="232">
        <f>(VLOOKUP($C281,Incurred_Real!$A$25:$BR$427,Incurred_Real!AV$1,FALSE))*$M281</f>
        <v>3869422.1081519667</v>
      </c>
      <c r="T281" s="232">
        <f>(VLOOKUP($C281,Incurred_Real!$A$25:$BR$427,Incurred_Real!AW$1,FALSE))*$M281</f>
        <v>0</v>
      </c>
      <c r="U281" s="232">
        <f>(VLOOKUP($C281,Incurred_Real!$A$25:$BR$427,Incurred_Real!AX$1,FALSE))*$M281</f>
        <v>0</v>
      </c>
      <c r="V281" s="232">
        <f>(VLOOKUP($C281,Incurred_Real!$A$25:$BR$427,Incurred_Real!AY$1,FALSE))*$M281</f>
        <v>0</v>
      </c>
      <c r="W281" s="232">
        <f>(VLOOKUP($C281,Incurred_Real!$A$25:$BR$427,Incurred_Real!AZ$1,FALSE))*$M281</f>
        <v>0</v>
      </c>
      <c r="X281" s="232">
        <f>(VLOOKUP($C281,Incurred_Real!$A$25:$BR$427,Incurred_Real!BA$1,FALSE))*$M281</f>
        <v>0</v>
      </c>
      <c r="Y281" s="232">
        <f>(VLOOKUP($C281,Incurred_Real!$A$25:$BR$427,Incurred_Real!BB$1,FALSE))*$M281</f>
        <v>0</v>
      </c>
      <c r="Z281" s="232">
        <f>(VLOOKUP($C281,Incurred_Real!$A$25:$BR$427,Incurred_Real!BC$1,FALSE))*$M281</f>
        <v>0</v>
      </c>
      <c r="AA281" s="232">
        <f>(VLOOKUP($C281,Incurred_Real!$A$25:$BR$427,Incurred_Real!BD$1,FALSE))*$M281</f>
        <v>0</v>
      </c>
      <c r="AB281" s="232">
        <f>(VLOOKUP($C281,Incurred_Real!$A$25:$BR$427,Incurred_Real!BE$1,FALSE))*$M281</f>
        <v>0</v>
      </c>
      <c r="AC281" s="232">
        <f>(VLOOKUP($C281,Incurred_Real!$A$25:$BR$427,Incurred_Real!BF$1,FALSE))*$M281</f>
        <v>0</v>
      </c>
      <c r="AD281" s="232">
        <f>(VLOOKUP($C281,Incurred_Real!$A$25:$BR$427,Incurred_Real!BG$1,FALSE))*$M281</f>
        <v>0</v>
      </c>
      <c r="AE281" s="232">
        <f>(VLOOKUP($C281,Incurred_Real!$A$25:$BR$427,Incurred_Real!BH$1,FALSE))*$M281</f>
        <v>0</v>
      </c>
      <c r="AF281" s="232">
        <f>(VLOOKUP($C281,Incurred_Real!$A$25:$BR$427,Incurred_Real!BI$1,FALSE))*$M281</f>
        <v>0</v>
      </c>
      <c r="AG281" s="232">
        <f>(VLOOKUP($C281,Incurred_Real!$A$25:$BR$427,Incurred_Real!BJ$1,FALSE))*$M281</f>
        <v>0</v>
      </c>
      <c r="AH281" s="232">
        <f>(VLOOKUP($C281,Incurred_Real!$A$25:$BR$427,Incurred_Real!BK$1,FALSE))*$M281</f>
        <v>0</v>
      </c>
      <c r="AI281" s="232">
        <f>(VLOOKUP($C281,Incurred_Real!$A$25:$BR$427,Incurred_Real!BL$1,FALSE))*$M281</f>
        <v>0</v>
      </c>
      <c r="AJ281" s="232">
        <f>(VLOOKUP($C281,Incurred_Real!$A$25:$BR$427,Incurred_Real!BM$1,FALSE))*$M281</f>
        <v>0</v>
      </c>
      <c r="AK281" s="232">
        <f>(VLOOKUP($C281,Incurred_Real!$A$25:$BR$427,Incurred_Real!BN$1,FALSE))*$M281</f>
        <v>0</v>
      </c>
      <c r="AL281" s="232">
        <f>(VLOOKUP($C281,Incurred_Real!$A$25:$BR$427,Incurred_Real!BO$1,FALSE))*$M281</f>
        <v>0</v>
      </c>
      <c r="AM281" s="232">
        <f>(VLOOKUP($C281,Incurred_Real!$A$25:$BR$427,Incurred_Real!BP$1,FALSE))*$M281</f>
        <v>0</v>
      </c>
      <c r="AN281" s="232">
        <f>(VLOOKUP($C281,Incurred_Real!$A$25:$BR$427,Incurred_Real!BQ$1,FALSE))*$M281</f>
        <v>0</v>
      </c>
      <c r="AO281" s="232">
        <f>(VLOOKUP($C281,Incurred_Real!$A$25:$BR$427,Incurred_Real!BR$1,FALSE))*$M281</f>
        <v>0</v>
      </c>
      <c r="AP281" s="232">
        <f t="shared" si="30"/>
        <v>3869422.1081519667</v>
      </c>
      <c r="AR281" s="232" t="b">
        <f t="shared" si="31"/>
        <v>1</v>
      </c>
    </row>
    <row r="282" spans="3:44" x14ac:dyDescent="0.15">
      <c r="C282" s="11" t="s">
        <v>911</v>
      </c>
      <c r="D282" s="11" t="str">
        <f>VLOOKUP($C282,Incurred_Real!$A$24:$E$376,Incurred_Real!$B$1,FALSE)</f>
        <v>Furniture and General Building Upgrades</v>
      </c>
      <c r="E282" s="11" t="str">
        <f>VLOOKUP($C282,Incurred_Real!$A$24:$E$376,Incurred_Real!$D$1,FALSE)</f>
        <v>Facilities</v>
      </c>
      <c r="F282" s="13">
        <f>IF(VLOOKUP($C282,Incurred_Real!$A$25:$AQ$426,Incurred_Real!$AL$1,FALSE)="Commissioned Extra",0,
IF(VLOOKUP($C282,Incurred_Real!$A$25:$AQ$426,Incurred_Real!$AK$1,FALSE)=F$4,VLOOKUP($C282,Incurred_Real!$A$25:$AQ$426,Incurred_Real!$AM$1,FALSE),0))</f>
        <v>0</v>
      </c>
      <c r="G282" s="13">
        <f>IF(VLOOKUP($C282,Incurred_Real!$A$25:$AQ$426,Incurred_Real!$AL$1,FALSE)="Commissioned Extra",0,
IF(VLOOKUP($C282,Incurred_Real!$A$25:$AQ$426,Incurred_Real!$AK$1,FALSE)=G$4,VLOOKUP($C282,Incurred_Real!$A$25:$AQ$426,Incurred_Real!$AM$1,FALSE),0))</f>
        <v>0</v>
      </c>
      <c r="H282" s="13">
        <f>IF(VLOOKUP($C282,Incurred_Real!$A$25:$AQ$426,Incurred_Real!$AL$1,FALSE)="Commissioned Extra",0,
IF(VLOOKUP($C282,Incurred_Real!$A$25:$AQ$426,Incurred_Real!$AK$1,FALSE)=H$4,VLOOKUP($C282,Incurred_Real!$A$25:$AQ$426,Incurred_Real!$AM$1,FALSE),0))</f>
        <v>0</v>
      </c>
      <c r="I282" s="13">
        <f>IF(VLOOKUP($C282,Incurred_Real!$A$25:$AQ$426,Incurred_Real!$AL$1,FALSE)="Commissioned Extra",0,
IF(VLOOKUP($C282,Incurred_Real!$A$25:$AQ$426,Incurred_Real!$AK$1,FALSE)=I$4,VLOOKUP($C282,Incurred_Real!$A$25:$AQ$426,Incurred_Real!$AM$1,FALSE),0))</f>
        <v>0</v>
      </c>
      <c r="J282" s="13">
        <f>IF(VLOOKUP($C282,Incurred_Real!$A$25:$AQ$426,Incurred_Real!$AL$1,FALSE)="Commissioned Extra",0,
IF(VLOOKUP($C282,Incurred_Real!$A$25:$AQ$426,Incurred_Real!$AK$1,FALSE)=J$4,VLOOKUP($C282,Incurred_Real!$A$25:$AQ$426,Incurred_Real!$AM$1,FALSE),0))</f>
        <v>0</v>
      </c>
      <c r="K282" s="13">
        <f>IF(VLOOKUP($C282,Incurred_Real!$A$25:$AQ$426,Incurred_Real!$AL$1,FALSE)="Commissioned Extra",0,
IF(VLOOKUP($C282,Incurred_Real!$A$25:$AQ$426,Incurred_Real!$AK$1,FALSE)=K$4,VLOOKUP($C282,Incurred_Real!$A$25:$AQ$426,Incurred_Real!$AM$1,FALSE),0))</f>
        <v>0</v>
      </c>
      <c r="L282" s="13">
        <f>IF(VLOOKUP($C282,Incurred_Real!$A$25:$AQ$426,Incurred_Real!$AL$1,FALSE)="Commissioned Extra",0,
IF(VLOOKUP($C282,Incurred_Real!$A$25:$AQ$426,Incurred_Real!$AK$1,FALSE)=L$4,VLOOKUP($C282,Incurred_Real!$A$25:$AQ$426,Incurred_Real!$AM$1,FALSE),0))</f>
        <v>2006458.8917567674</v>
      </c>
      <c r="M282" s="232">
        <f t="shared" si="28"/>
        <v>2006458.8917567674</v>
      </c>
      <c r="N282" s="232">
        <f t="shared" si="29"/>
        <v>2028</v>
      </c>
      <c r="P282" s="232">
        <f>(VLOOKUP($C282,Incurred_Real!$A$25:$BR$427,Incurred_Real!AS$1,FALSE))*$M282</f>
        <v>2006458.8917567674</v>
      </c>
      <c r="Q282" s="232">
        <f>(VLOOKUP($C282,Incurred_Real!$A$25:$BR$427,Incurred_Real!AT$1,FALSE))*$M282</f>
        <v>0</v>
      </c>
      <c r="R282" s="232">
        <f>(VLOOKUP($C282,Incurred_Real!$A$25:$BR$427,Incurred_Real!AU$1,FALSE))*$M282</f>
        <v>0</v>
      </c>
      <c r="S282" s="232">
        <f>(VLOOKUP($C282,Incurred_Real!$A$25:$BR$427,Incurred_Real!AV$1,FALSE))*$M282</f>
        <v>0</v>
      </c>
      <c r="T282" s="232">
        <f>(VLOOKUP($C282,Incurred_Real!$A$25:$BR$427,Incurred_Real!AW$1,FALSE))*$M282</f>
        <v>0</v>
      </c>
      <c r="U282" s="232">
        <f>(VLOOKUP($C282,Incurred_Real!$A$25:$BR$427,Incurred_Real!AX$1,FALSE))*$M282</f>
        <v>0</v>
      </c>
      <c r="V282" s="232">
        <f>(VLOOKUP($C282,Incurred_Real!$A$25:$BR$427,Incurred_Real!AY$1,FALSE))*$M282</f>
        <v>0</v>
      </c>
      <c r="W282" s="232">
        <f>(VLOOKUP($C282,Incurred_Real!$A$25:$BR$427,Incurred_Real!AZ$1,FALSE))*$M282</f>
        <v>0</v>
      </c>
      <c r="X282" s="232">
        <f>(VLOOKUP($C282,Incurred_Real!$A$25:$BR$427,Incurred_Real!BA$1,FALSE))*$M282</f>
        <v>0</v>
      </c>
      <c r="Y282" s="232">
        <f>(VLOOKUP($C282,Incurred_Real!$A$25:$BR$427,Incurred_Real!BB$1,FALSE))*$M282</f>
        <v>0</v>
      </c>
      <c r="Z282" s="232">
        <f>(VLOOKUP($C282,Incurred_Real!$A$25:$BR$427,Incurred_Real!BC$1,FALSE))*$M282</f>
        <v>0</v>
      </c>
      <c r="AA282" s="232">
        <f>(VLOOKUP($C282,Incurred_Real!$A$25:$BR$427,Incurred_Real!BD$1,FALSE))*$M282</f>
        <v>0</v>
      </c>
      <c r="AB282" s="232">
        <f>(VLOOKUP($C282,Incurred_Real!$A$25:$BR$427,Incurred_Real!BE$1,FALSE))*$M282</f>
        <v>0</v>
      </c>
      <c r="AC282" s="232">
        <f>(VLOOKUP($C282,Incurred_Real!$A$25:$BR$427,Incurred_Real!BF$1,FALSE))*$M282</f>
        <v>0</v>
      </c>
      <c r="AD282" s="232">
        <f>(VLOOKUP($C282,Incurred_Real!$A$25:$BR$427,Incurred_Real!BG$1,FALSE))*$M282</f>
        <v>0</v>
      </c>
      <c r="AE282" s="232">
        <f>(VLOOKUP($C282,Incurred_Real!$A$25:$BR$427,Incurred_Real!BH$1,FALSE))*$M282</f>
        <v>0</v>
      </c>
      <c r="AF282" s="232">
        <f>(VLOOKUP($C282,Incurred_Real!$A$25:$BR$427,Incurred_Real!BI$1,FALSE))*$M282</f>
        <v>0</v>
      </c>
      <c r="AG282" s="232">
        <f>(VLOOKUP($C282,Incurred_Real!$A$25:$BR$427,Incurred_Real!BJ$1,FALSE))*$M282</f>
        <v>0</v>
      </c>
      <c r="AH282" s="232">
        <f>(VLOOKUP($C282,Incurred_Real!$A$25:$BR$427,Incurred_Real!BK$1,FALSE))*$M282</f>
        <v>0</v>
      </c>
      <c r="AI282" s="232">
        <f>(VLOOKUP($C282,Incurred_Real!$A$25:$BR$427,Incurred_Real!BL$1,FALSE))*$M282</f>
        <v>0</v>
      </c>
      <c r="AJ282" s="232">
        <f>(VLOOKUP($C282,Incurred_Real!$A$25:$BR$427,Incurred_Real!BM$1,FALSE))*$M282</f>
        <v>0</v>
      </c>
      <c r="AK282" s="232">
        <f>(VLOOKUP($C282,Incurred_Real!$A$25:$BR$427,Incurred_Real!BN$1,FALSE))*$M282</f>
        <v>0</v>
      </c>
      <c r="AL282" s="232">
        <f>(VLOOKUP($C282,Incurred_Real!$A$25:$BR$427,Incurred_Real!BO$1,FALSE))*$M282</f>
        <v>0</v>
      </c>
      <c r="AM282" s="232">
        <f>(VLOOKUP($C282,Incurred_Real!$A$25:$BR$427,Incurred_Real!BP$1,FALSE))*$M282</f>
        <v>0</v>
      </c>
      <c r="AN282" s="232">
        <f>(VLOOKUP($C282,Incurred_Real!$A$25:$BR$427,Incurred_Real!BQ$1,FALSE))*$M282</f>
        <v>0</v>
      </c>
      <c r="AO282" s="232">
        <f>(VLOOKUP($C282,Incurred_Real!$A$25:$BR$427,Incurred_Real!BR$1,FALSE))*$M282</f>
        <v>0</v>
      </c>
      <c r="AP282" s="232">
        <f t="shared" si="30"/>
        <v>2006458.8917567674</v>
      </c>
      <c r="AR282" s="232" t="b">
        <f t="shared" si="31"/>
        <v>1</v>
      </c>
    </row>
    <row r="283" spans="3:44" x14ac:dyDescent="0.15">
      <c r="C283" s="11" t="s">
        <v>896</v>
      </c>
      <c r="D283" s="11" t="str">
        <f>VLOOKUP($C283,Incurred_Real!$A$24:$E$376,Incurred_Real!$B$1,FALSE)</f>
        <v>Energy Management System Refresh 1</v>
      </c>
      <c r="E283" s="11" t="str">
        <f>VLOOKUP($C283,Incurred_Real!$A$24:$E$376,Incurred_Real!$D$1,FALSE)</f>
        <v>Information Technology</v>
      </c>
      <c r="F283" s="13">
        <f>IF(VLOOKUP($C283,Incurred_Real!$A$25:$AQ$426,Incurred_Real!$AL$1,FALSE)="Commissioned Extra",0,
IF(VLOOKUP($C283,Incurred_Real!$A$25:$AQ$426,Incurred_Real!$AK$1,FALSE)=F$4,VLOOKUP($C283,Incurred_Real!$A$25:$AQ$426,Incurred_Real!$AM$1,FALSE),0))</f>
        <v>0</v>
      </c>
      <c r="G283" s="13">
        <f>IF(VLOOKUP($C283,Incurred_Real!$A$25:$AQ$426,Incurred_Real!$AL$1,FALSE)="Commissioned Extra",0,
IF(VLOOKUP($C283,Incurred_Real!$A$25:$AQ$426,Incurred_Real!$AK$1,FALSE)=G$4,VLOOKUP($C283,Incurred_Real!$A$25:$AQ$426,Incurred_Real!$AM$1,FALSE),0))</f>
        <v>0</v>
      </c>
      <c r="H283" s="13">
        <f>IF(VLOOKUP($C283,Incurred_Real!$A$25:$AQ$426,Incurred_Real!$AL$1,FALSE)="Commissioned Extra",0,
IF(VLOOKUP($C283,Incurred_Real!$A$25:$AQ$426,Incurred_Real!$AK$1,FALSE)=H$4,VLOOKUP($C283,Incurred_Real!$A$25:$AQ$426,Incurred_Real!$AM$1,FALSE),0))</f>
        <v>5540924.7269655671</v>
      </c>
      <c r="I283" s="13">
        <f>IF(VLOOKUP($C283,Incurred_Real!$A$25:$AQ$426,Incurred_Real!$AL$1,FALSE)="Commissioned Extra",0,
IF(VLOOKUP($C283,Incurred_Real!$A$25:$AQ$426,Incurred_Real!$AK$1,FALSE)=I$4,VLOOKUP($C283,Incurred_Real!$A$25:$AQ$426,Incurred_Real!$AM$1,FALSE),0))</f>
        <v>0</v>
      </c>
      <c r="J283" s="13">
        <f>IF(VLOOKUP($C283,Incurred_Real!$A$25:$AQ$426,Incurred_Real!$AL$1,FALSE)="Commissioned Extra",0,
IF(VLOOKUP($C283,Incurred_Real!$A$25:$AQ$426,Incurred_Real!$AK$1,FALSE)=J$4,VLOOKUP($C283,Incurred_Real!$A$25:$AQ$426,Incurred_Real!$AM$1,FALSE),0))</f>
        <v>0</v>
      </c>
      <c r="K283" s="13">
        <f>IF(VLOOKUP($C283,Incurred_Real!$A$25:$AQ$426,Incurred_Real!$AL$1,FALSE)="Commissioned Extra",0,
IF(VLOOKUP($C283,Incurred_Real!$A$25:$AQ$426,Incurred_Real!$AK$1,FALSE)=K$4,VLOOKUP($C283,Incurred_Real!$A$25:$AQ$426,Incurred_Real!$AM$1,FALSE),0))</f>
        <v>0</v>
      </c>
      <c r="L283" s="13">
        <f>IF(VLOOKUP($C283,Incurred_Real!$A$25:$AQ$426,Incurred_Real!$AL$1,FALSE)="Commissioned Extra",0,
IF(VLOOKUP($C283,Incurred_Real!$A$25:$AQ$426,Incurred_Real!$AK$1,FALSE)=L$4,VLOOKUP($C283,Incurred_Real!$A$25:$AQ$426,Incurred_Real!$AM$1,FALSE),0))</f>
        <v>0</v>
      </c>
      <c r="M283" s="232">
        <f t="shared" si="28"/>
        <v>5540924.7269655671</v>
      </c>
      <c r="N283" s="232">
        <f t="shared" si="29"/>
        <v>2024</v>
      </c>
      <c r="P283" s="232">
        <f>(VLOOKUP($C283,Incurred_Real!$A$25:$BR$427,Incurred_Real!AS$1,FALSE))*$M283</f>
        <v>0</v>
      </c>
      <c r="Q283" s="232">
        <f>(VLOOKUP($C283,Incurred_Real!$A$25:$BR$427,Incurred_Real!AT$1,FALSE))*$M283</f>
        <v>0</v>
      </c>
      <c r="R283" s="232">
        <f>(VLOOKUP($C283,Incurred_Real!$A$25:$BR$427,Incurred_Real!AU$1,FALSE))*$M283</f>
        <v>0</v>
      </c>
      <c r="S283" s="232">
        <f>(VLOOKUP($C283,Incurred_Real!$A$25:$BR$427,Incurred_Real!AV$1,FALSE))*$M283</f>
        <v>5540924.7269655671</v>
      </c>
      <c r="T283" s="232">
        <f>(VLOOKUP($C283,Incurred_Real!$A$25:$BR$427,Incurred_Real!AW$1,FALSE))*$M283</f>
        <v>0</v>
      </c>
      <c r="U283" s="232">
        <f>(VLOOKUP($C283,Incurred_Real!$A$25:$BR$427,Incurred_Real!AX$1,FALSE))*$M283</f>
        <v>0</v>
      </c>
      <c r="V283" s="232">
        <f>(VLOOKUP($C283,Incurred_Real!$A$25:$BR$427,Incurred_Real!AY$1,FALSE))*$M283</f>
        <v>0</v>
      </c>
      <c r="W283" s="232">
        <f>(VLOOKUP($C283,Incurred_Real!$A$25:$BR$427,Incurred_Real!AZ$1,FALSE))*$M283</f>
        <v>0</v>
      </c>
      <c r="X283" s="232">
        <f>(VLOOKUP($C283,Incurred_Real!$A$25:$BR$427,Incurred_Real!BA$1,FALSE))*$M283</f>
        <v>0</v>
      </c>
      <c r="Y283" s="232">
        <f>(VLOOKUP($C283,Incurred_Real!$A$25:$BR$427,Incurred_Real!BB$1,FALSE))*$M283</f>
        <v>0</v>
      </c>
      <c r="Z283" s="232">
        <f>(VLOOKUP($C283,Incurred_Real!$A$25:$BR$427,Incurred_Real!BC$1,FALSE))*$M283</f>
        <v>0</v>
      </c>
      <c r="AA283" s="232">
        <f>(VLOOKUP($C283,Incurred_Real!$A$25:$BR$427,Incurred_Real!BD$1,FALSE))*$M283</f>
        <v>0</v>
      </c>
      <c r="AB283" s="232">
        <f>(VLOOKUP($C283,Incurred_Real!$A$25:$BR$427,Incurred_Real!BE$1,FALSE))*$M283</f>
        <v>0</v>
      </c>
      <c r="AC283" s="232">
        <f>(VLOOKUP($C283,Incurred_Real!$A$25:$BR$427,Incurred_Real!BF$1,FALSE))*$M283</f>
        <v>0</v>
      </c>
      <c r="AD283" s="232">
        <f>(VLOOKUP($C283,Incurred_Real!$A$25:$BR$427,Incurred_Real!BG$1,FALSE))*$M283</f>
        <v>0</v>
      </c>
      <c r="AE283" s="232">
        <f>(VLOOKUP($C283,Incurred_Real!$A$25:$BR$427,Incurred_Real!BH$1,FALSE))*$M283</f>
        <v>0</v>
      </c>
      <c r="AF283" s="232">
        <f>(VLOOKUP($C283,Incurred_Real!$A$25:$BR$427,Incurred_Real!BI$1,FALSE))*$M283</f>
        <v>0</v>
      </c>
      <c r="AG283" s="232">
        <f>(VLOOKUP($C283,Incurred_Real!$A$25:$BR$427,Incurred_Real!BJ$1,FALSE))*$M283</f>
        <v>0</v>
      </c>
      <c r="AH283" s="232">
        <f>(VLOOKUP($C283,Incurred_Real!$A$25:$BR$427,Incurred_Real!BK$1,FALSE))*$M283</f>
        <v>0</v>
      </c>
      <c r="AI283" s="232">
        <f>(VLOOKUP($C283,Incurred_Real!$A$25:$BR$427,Incurred_Real!BL$1,FALSE))*$M283</f>
        <v>0</v>
      </c>
      <c r="AJ283" s="232">
        <f>(VLOOKUP($C283,Incurred_Real!$A$25:$BR$427,Incurred_Real!BM$1,FALSE))*$M283</f>
        <v>0</v>
      </c>
      <c r="AK283" s="232">
        <f>(VLOOKUP($C283,Incurred_Real!$A$25:$BR$427,Incurred_Real!BN$1,FALSE))*$M283</f>
        <v>0</v>
      </c>
      <c r="AL283" s="232">
        <f>(VLOOKUP($C283,Incurred_Real!$A$25:$BR$427,Incurred_Real!BO$1,FALSE))*$M283</f>
        <v>0</v>
      </c>
      <c r="AM283" s="232">
        <f>(VLOOKUP($C283,Incurred_Real!$A$25:$BR$427,Incurred_Real!BP$1,FALSE))*$M283</f>
        <v>0</v>
      </c>
      <c r="AN283" s="232">
        <f>(VLOOKUP($C283,Incurred_Real!$A$25:$BR$427,Incurred_Real!BQ$1,FALSE))*$M283</f>
        <v>0</v>
      </c>
      <c r="AO283" s="232">
        <f>(VLOOKUP($C283,Incurred_Real!$A$25:$BR$427,Incurred_Real!BR$1,FALSE))*$M283</f>
        <v>0</v>
      </c>
      <c r="AP283" s="232">
        <f t="shared" si="30"/>
        <v>5540924.7269655671</v>
      </c>
      <c r="AR283" s="232" t="b">
        <f t="shared" si="31"/>
        <v>1</v>
      </c>
    </row>
    <row r="284" spans="3:44" x14ac:dyDescent="0.15">
      <c r="C284" s="11" t="s">
        <v>924</v>
      </c>
      <c r="D284" s="11" t="str">
        <f>VLOOKUP($C284,Incurred_Real!$A$24:$E$376,Incurred_Real!$B$1,FALSE)</f>
        <v>Enterprise Integration Platform Uplift</v>
      </c>
      <c r="E284" s="11" t="str">
        <f>VLOOKUP($C284,Incurred_Real!$A$24:$E$376,Incurred_Real!$D$1,FALSE)</f>
        <v>Information Technology</v>
      </c>
      <c r="F284" s="13">
        <f>IF(VLOOKUP($C284,Incurred_Real!$A$25:$AQ$426,Incurred_Real!$AL$1,FALSE)="Commissioned Extra",0,
IF(VLOOKUP($C284,Incurred_Real!$A$25:$AQ$426,Incurred_Real!$AK$1,FALSE)=F$4,VLOOKUP($C284,Incurred_Real!$A$25:$AQ$426,Incurred_Real!$AM$1,FALSE),0))</f>
        <v>0</v>
      </c>
      <c r="G284" s="13">
        <f>IF(VLOOKUP($C284,Incurred_Real!$A$25:$AQ$426,Incurred_Real!$AL$1,FALSE)="Commissioned Extra",0,
IF(VLOOKUP($C284,Incurred_Real!$A$25:$AQ$426,Incurred_Real!$AK$1,FALSE)=G$4,VLOOKUP($C284,Incurred_Real!$A$25:$AQ$426,Incurred_Real!$AM$1,FALSE),0))</f>
        <v>0</v>
      </c>
      <c r="H284" s="13">
        <f>IF(VLOOKUP($C284,Incurred_Real!$A$25:$AQ$426,Incurred_Real!$AL$1,FALSE)="Commissioned Extra",0,
IF(VLOOKUP($C284,Incurred_Real!$A$25:$AQ$426,Incurred_Real!$AK$1,FALSE)=H$4,VLOOKUP($C284,Incurred_Real!$A$25:$AQ$426,Incurred_Real!$AM$1,FALSE),0))</f>
        <v>0</v>
      </c>
      <c r="I284" s="13">
        <f>IF(VLOOKUP($C284,Incurred_Real!$A$25:$AQ$426,Incurred_Real!$AL$1,FALSE)="Commissioned Extra",0,
IF(VLOOKUP($C284,Incurred_Real!$A$25:$AQ$426,Incurred_Real!$AK$1,FALSE)=I$4,VLOOKUP($C284,Incurred_Real!$A$25:$AQ$426,Incurred_Real!$AM$1,FALSE),0))</f>
        <v>0</v>
      </c>
      <c r="J284" s="13">
        <f>IF(VLOOKUP($C284,Incurred_Real!$A$25:$AQ$426,Incurred_Real!$AL$1,FALSE)="Commissioned Extra",0,
IF(VLOOKUP($C284,Incurred_Real!$A$25:$AQ$426,Incurred_Real!$AK$1,FALSE)=J$4,VLOOKUP($C284,Incurred_Real!$A$25:$AQ$426,Incurred_Real!$AM$1,FALSE),0))</f>
        <v>0</v>
      </c>
      <c r="K284" s="13">
        <f>IF(VLOOKUP($C284,Incurred_Real!$A$25:$AQ$426,Incurred_Real!$AL$1,FALSE)="Commissioned Extra",0,
IF(VLOOKUP($C284,Incurred_Real!$A$25:$AQ$426,Incurred_Real!$AK$1,FALSE)=K$4,VLOOKUP($C284,Incurred_Real!$A$25:$AQ$426,Incurred_Real!$AM$1,FALSE),0))</f>
        <v>3114405.9850062826</v>
      </c>
      <c r="L284" s="13">
        <f>IF(VLOOKUP($C284,Incurred_Real!$A$25:$AQ$426,Incurred_Real!$AL$1,FALSE)="Commissioned Extra",0,
IF(VLOOKUP($C284,Incurred_Real!$A$25:$AQ$426,Incurred_Real!$AK$1,FALSE)=L$4,VLOOKUP($C284,Incurred_Real!$A$25:$AQ$426,Incurred_Real!$AM$1,FALSE),0))</f>
        <v>0</v>
      </c>
      <c r="M284" s="232">
        <f t="shared" si="28"/>
        <v>3114405.9850062826</v>
      </c>
      <c r="N284" s="232">
        <f t="shared" si="29"/>
        <v>2027</v>
      </c>
      <c r="P284" s="232">
        <f>(VLOOKUP($C284,Incurred_Real!$A$25:$BR$427,Incurred_Real!AS$1,FALSE))*$M284</f>
        <v>0</v>
      </c>
      <c r="Q284" s="232">
        <f>(VLOOKUP($C284,Incurred_Real!$A$25:$BR$427,Incurred_Real!AT$1,FALSE))*$M284</f>
        <v>0</v>
      </c>
      <c r="R284" s="232">
        <f>(VLOOKUP($C284,Incurred_Real!$A$25:$BR$427,Incurred_Real!AU$1,FALSE))*$M284</f>
        <v>0</v>
      </c>
      <c r="S284" s="232">
        <f>(VLOOKUP($C284,Incurred_Real!$A$25:$BR$427,Incurred_Real!AV$1,FALSE))*$M284</f>
        <v>3114405.9850062826</v>
      </c>
      <c r="T284" s="232">
        <f>(VLOOKUP($C284,Incurred_Real!$A$25:$BR$427,Incurred_Real!AW$1,FALSE))*$M284</f>
        <v>0</v>
      </c>
      <c r="U284" s="232">
        <f>(VLOOKUP($C284,Incurred_Real!$A$25:$BR$427,Incurred_Real!AX$1,FALSE))*$M284</f>
        <v>0</v>
      </c>
      <c r="V284" s="232">
        <f>(VLOOKUP($C284,Incurred_Real!$A$25:$BR$427,Incurred_Real!AY$1,FALSE))*$M284</f>
        <v>0</v>
      </c>
      <c r="W284" s="232">
        <f>(VLOOKUP($C284,Incurred_Real!$A$25:$BR$427,Incurred_Real!AZ$1,FALSE))*$M284</f>
        <v>0</v>
      </c>
      <c r="X284" s="232">
        <f>(VLOOKUP($C284,Incurred_Real!$A$25:$BR$427,Incurred_Real!BA$1,FALSE))*$M284</f>
        <v>0</v>
      </c>
      <c r="Y284" s="232">
        <f>(VLOOKUP($C284,Incurred_Real!$A$25:$BR$427,Incurred_Real!BB$1,FALSE))*$M284</f>
        <v>0</v>
      </c>
      <c r="Z284" s="232">
        <f>(VLOOKUP($C284,Incurred_Real!$A$25:$BR$427,Incurred_Real!BC$1,FALSE))*$M284</f>
        <v>0</v>
      </c>
      <c r="AA284" s="232">
        <f>(VLOOKUP($C284,Incurred_Real!$A$25:$BR$427,Incurred_Real!BD$1,FALSE))*$M284</f>
        <v>0</v>
      </c>
      <c r="AB284" s="232">
        <f>(VLOOKUP($C284,Incurred_Real!$A$25:$BR$427,Incurred_Real!BE$1,FALSE))*$M284</f>
        <v>0</v>
      </c>
      <c r="AC284" s="232">
        <f>(VLOOKUP($C284,Incurred_Real!$A$25:$BR$427,Incurred_Real!BF$1,FALSE))*$M284</f>
        <v>0</v>
      </c>
      <c r="AD284" s="232">
        <f>(VLOOKUP($C284,Incurred_Real!$A$25:$BR$427,Incurred_Real!BG$1,FALSE))*$M284</f>
        <v>0</v>
      </c>
      <c r="AE284" s="232">
        <f>(VLOOKUP($C284,Incurred_Real!$A$25:$BR$427,Incurred_Real!BH$1,FALSE))*$M284</f>
        <v>0</v>
      </c>
      <c r="AF284" s="232">
        <f>(VLOOKUP($C284,Incurred_Real!$A$25:$BR$427,Incurred_Real!BI$1,FALSE))*$M284</f>
        <v>0</v>
      </c>
      <c r="AG284" s="232">
        <f>(VLOOKUP($C284,Incurred_Real!$A$25:$BR$427,Incurred_Real!BJ$1,FALSE))*$M284</f>
        <v>0</v>
      </c>
      <c r="AH284" s="232">
        <f>(VLOOKUP($C284,Incurred_Real!$A$25:$BR$427,Incurred_Real!BK$1,FALSE))*$M284</f>
        <v>0</v>
      </c>
      <c r="AI284" s="232">
        <f>(VLOOKUP($C284,Incurred_Real!$A$25:$BR$427,Incurred_Real!BL$1,FALSE))*$M284</f>
        <v>0</v>
      </c>
      <c r="AJ284" s="232">
        <f>(VLOOKUP($C284,Incurred_Real!$A$25:$BR$427,Incurred_Real!BM$1,FALSE))*$M284</f>
        <v>0</v>
      </c>
      <c r="AK284" s="232">
        <f>(VLOOKUP($C284,Incurred_Real!$A$25:$BR$427,Incurred_Real!BN$1,FALSE))*$M284</f>
        <v>0</v>
      </c>
      <c r="AL284" s="232">
        <f>(VLOOKUP($C284,Incurred_Real!$A$25:$BR$427,Incurred_Real!BO$1,FALSE))*$M284</f>
        <v>0</v>
      </c>
      <c r="AM284" s="232">
        <f>(VLOOKUP($C284,Incurred_Real!$A$25:$BR$427,Incurred_Real!BP$1,FALSE))*$M284</f>
        <v>0</v>
      </c>
      <c r="AN284" s="232">
        <f>(VLOOKUP($C284,Incurred_Real!$A$25:$BR$427,Incurred_Real!BQ$1,FALSE))*$M284</f>
        <v>0</v>
      </c>
      <c r="AO284" s="232">
        <f>(VLOOKUP($C284,Incurred_Real!$A$25:$BR$427,Incurred_Real!BR$1,FALSE))*$M284</f>
        <v>0</v>
      </c>
      <c r="AP284" s="232">
        <f t="shared" si="30"/>
        <v>3114405.9850062826</v>
      </c>
      <c r="AR284" s="232" t="b">
        <f t="shared" si="31"/>
        <v>1</v>
      </c>
    </row>
    <row r="285" spans="3:44" x14ac:dyDescent="0.15">
      <c r="C285" s="11" t="s">
        <v>912</v>
      </c>
      <c r="D285" s="11" t="str">
        <f>VLOOKUP($C285,Incurred_Real!$A$24:$E$376,Incurred_Real!$B$1,FALSE)</f>
        <v>End of Journey Amenities Rymill</v>
      </c>
      <c r="E285" s="11" t="str">
        <f>VLOOKUP($C285,Incurred_Real!$A$24:$E$376,Incurred_Real!$D$1,FALSE)</f>
        <v>Facilities</v>
      </c>
      <c r="F285" s="13">
        <f>IF(VLOOKUP($C285,Incurred_Real!$A$25:$AQ$426,Incurred_Real!$AL$1,FALSE)="Commissioned Extra",0,
IF(VLOOKUP($C285,Incurred_Real!$A$25:$AQ$426,Incurred_Real!$AK$1,FALSE)=F$4,VLOOKUP($C285,Incurred_Real!$A$25:$AQ$426,Incurred_Real!$AM$1,FALSE),0))</f>
        <v>310678.79672131827</v>
      </c>
      <c r="G285" s="13">
        <f>IF(VLOOKUP($C285,Incurred_Real!$A$25:$AQ$426,Incurred_Real!$AL$1,FALSE)="Commissioned Extra",0,
IF(VLOOKUP($C285,Incurred_Real!$A$25:$AQ$426,Incurred_Real!$AK$1,FALSE)=G$4,VLOOKUP($C285,Incurred_Real!$A$25:$AQ$426,Incurred_Real!$AM$1,FALSE),0))</f>
        <v>0</v>
      </c>
      <c r="H285" s="13">
        <f>IF(VLOOKUP($C285,Incurred_Real!$A$25:$AQ$426,Incurred_Real!$AL$1,FALSE)="Commissioned Extra",0,
IF(VLOOKUP($C285,Incurred_Real!$A$25:$AQ$426,Incurred_Real!$AK$1,FALSE)=H$4,VLOOKUP($C285,Incurred_Real!$A$25:$AQ$426,Incurred_Real!$AM$1,FALSE),0))</f>
        <v>0</v>
      </c>
      <c r="I285" s="13">
        <f>IF(VLOOKUP($C285,Incurred_Real!$A$25:$AQ$426,Incurred_Real!$AL$1,FALSE)="Commissioned Extra",0,
IF(VLOOKUP($C285,Incurred_Real!$A$25:$AQ$426,Incurred_Real!$AK$1,FALSE)=I$4,VLOOKUP($C285,Incurred_Real!$A$25:$AQ$426,Incurred_Real!$AM$1,FALSE),0))</f>
        <v>0</v>
      </c>
      <c r="J285" s="13">
        <f>IF(VLOOKUP($C285,Incurred_Real!$A$25:$AQ$426,Incurred_Real!$AL$1,FALSE)="Commissioned Extra",0,
IF(VLOOKUP($C285,Incurred_Real!$A$25:$AQ$426,Incurred_Real!$AK$1,FALSE)=J$4,VLOOKUP($C285,Incurred_Real!$A$25:$AQ$426,Incurred_Real!$AM$1,FALSE),0))</f>
        <v>0</v>
      </c>
      <c r="K285" s="13">
        <f>IF(VLOOKUP($C285,Incurred_Real!$A$25:$AQ$426,Incurred_Real!$AL$1,FALSE)="Commissioned Extra",0,
IF(VLOOKUP($C285,Incurred_Real!$A$25:$AQ$426,Incurred_Real!$AK$1,FALSE)=K$4,VLOOKUP($C285,Incurred_Real!$A$25:$AQ$426,Incurred_Real!$AM$1,FALSE),0))</f>
        <v>0</v>
      </c>
      <c r="L285" s="13">
        <f>IF(VLOOKUP($C285,Incurred_Real!$A$25:$AQ$426,Incurred_Real!$AL$1,FALSE)="Commissioned Extra",0,
IF(VLOOKUP($C285,Incurred_Real!$A$25:$AQ$426,Incurred_Real!$AK$1,FALSE)=L$4,VLOOKUP($C285,Incurred_Real!$A$25:$AQ$426,Incurred_Real!$AM$1,FALSE),0))</f>
        <v>0</v>
      </c>
      <c r="M285" s="232">
        <f t="shared" si="28"/>
        <v>310678.79672131827</v>
      </c>
      <c r="N285" s="232">
        <f t="shared" si="29"/>
        <v>2022</v>
      </c>
      <c r="P285" s="232">
        <f>(VLOOKUP($C285,Incurred_Real!$A$25:$BR$427,Incurred_Real!AS$1,FALSE))*$M285</f>
        <v>310678.79672131827</v>
      </c>
      <c r="Q285" s="232">
        <f>(VLOOKUP($C285,Incurred_Real!$A$25:$BR$427,Incurred_Real!AT$1,FALSE))*$M285</f>
        <v>0</v>
      </c>
      <c r="R285" s="232">
        <f>(VLOOKUP($C285,Incurred_Real!$A$25:$BR$427,Incurred_Real!AU$1,FALSE))*$M285</f>
        <v>0</v>
      </c>
      <c r="S285" s="232">
        <f>(VLOOKUP($C285,Incurred_Real!$A$25:$BR$427,Incurred_Real!AV$1,FALSE))*$M285</f>
        <v>0</v>
      </c>
      <c r="T285" s="232">
        <f>(VLOOKUP($C285,Incurred_Real!$A$25:$BR$427,Incurred_Real!AW$1,FALSE))*$M285</f>
        <v>0</v>
      </c>
      <c r="U285" s="232">
        <f>(VLOOKUP($C285,Incurred_Real!$A$25:$BR$427,Incurred_Real!AX$1,FALSE))*$M285</f>
        <v>0</v>
      </c>
      <c r="V285" s="232">
        <f>(VLOOKUP($C285,Incurred_Real!$A$25:$BR$427,Incurred_Real!AY$1,FALSE))*$M285</f>
        <v>0</v>
      </c>
      <c r="W285" s="232">
        <f>(VLOOKUP($C285,Incurred_Real!$A$25:$BR$427,Incurred_Real!AZ$1,FALSE))*$M285</f>
        <v>0</v>
      </c>
      <c r="X285" s="232">
        <f>(VLOOKUP($C285,Incurred_Real!$A$25:$BR$427,Incurred_Real!BA$1,FALSE))*$M285</f>
        <v>0</v>
      </c>
      <c r="Y285" s="232">
        <f>(VLOOKUP($C285,Incurred_Real!$A$25:$BR$427,Incurred_Real!BB$1,FALSE))*$M285</f>
        <v>0</v>
      </c>
      <c r="Z285" s="232">
        <f>(VLOOKUP($C285,Incurred_Real!$A$25:$BR$427,Incurred_Real!BC$1,FALSE))*$M285</f>
        <v>0</v>
      </c>
      <c r="AA285" s="232">
        <f>(VLOOKUP($C285,Incurred_Real!$A$25:$BR$427,Incurred_Real!BD$1,FALSE))*$M285</f>
        <v>0</v>
      </c>
      <c r="AB285" s="232">
        <f>(VLOOKUP($C285,Incurred_Real!$A$25:$BR$427,Incurred_Real!BE$1,FALSE))*$M285</f>
        <v>0</v>
      </c>
      <c r="AC285" s="232">
        <f>(VLOOKUP($C285,Incurred_Real!$A$25:$BR$427,Incurred_Real!BF$1,FALSE))*$M285</f>
        <v>0</v>
      </c>
      <c r="AD285" s="232">
        <f>(VLOOKUP($C285,Incurred_Real!$A$25:$BR$427,Incurred_Real!BG$1,FALSE))*$M285</f>
        <v>0</v>
      </c>
      <c r="AE285" s="232">
        <f>(VLOOKUP($C285,Incurred_Real!$A$25:$BR$427,Incurred_Real!BH$1,FALSE))*$M285</f>
        <v>0</v>
      </c>
      <c r="AF285" s="232">
        <f>(VLOOKUP($C285,Incurred_Real!$A$25:$BR$427,Incurred_Real!BI$1,FALSE))*$M285</f>
        <v>0</v>
      </c>
      <c r="AG285" s="232">
        <f>(VLOOKUP($C285,Incurred_Real!$A$25:$BR$427,Incurred_Real!BJ$1,FALSE))*$M285</f>
        <v>0</v>
      </c>
      <c r="AH285" s="232">
        <f>(VLOOKUP($C285,Incurred_Real!$A$25:$BR$427,Incurred_Real!BK$1,FALSE))*$M285</f>
        <v>0</v>
      </c>
      <c r="AI285" s="232">
        <f>(VLOOKUP($C285,Incurred_Real!$A$25:$BR$427,Incurred_Real!BL$1,FALSE))*$M285</f>
        <v>0</v>
      </c>
      <c r="AJ285" s="232">
        <f>(VLOOKUP($C285,Incurred_Real!$A$25:$BR$427,Incurred_Real!BM$1,FALSE))*$M285</f>
        <v>0</v>
      </c>
      <c r="AK285" s="232">
        <f>(VLOOKUP($C285,Incurred_Real!$A$25:$BR$427,Incurred_Real!BN$1,FALSE))*$M285</f>
        <v>0</v>
      </c>
      <c r="AL285" s="232">
        <f>(VLOOKUP($C285,Incurred_Real!$A$25:$BR$427,Incurred_Real!BO$1,FALSE))*$M285</f>
        <v>0</v>
      </c>
      <c r="AM285" s="232">
        <f>(VLOOKUP($C285,Incurred_Real!$A$25:$BR$427,Incurred_Real!BP$1,FALSE))*$M285</f>
        <v>0</v>
      </c>
      <c r="AN285" s="232">
        <f>(VLOOKUP($C285,Incurred_Real!$A$25:$BR$427,Incurred_Real!BQ$1,FALSE))*$M285</f>
        <v>0</v>
      </c>
      <c r="AO285" s="232">
        <f>(VLOOKUP($C285,Incurred_Real!$A$25:$BR$427,Incurred_Real!BR$1,FALSE))*$M285</f>
        <v>0</v>
      </c>
      <c r="AP285" s="232">
        <f t="shared" si="30"/>
        <v>310678.79672131827</v>
      </c>
      <c r="AR285" s="232" t="b">
        <f t="shared" si="31"/>
        <v>1</v>
      </c>
    </row>
    <row r="286" spans="3:44" x14ac:dyDescent="0.15">
      <c r="C286" s="11" t="s">
        <v>935</v>
      </c>
      <c r="D286" s="11" t="str">
        <f>VLOOKUP($C286,Incurred_Real!$A$24:$E$376,Incurred_Real!$B$1,FALSE)</f>
        <v>Inventory Purchases 2024-2028</v>
      </c>
      <c r="E286" s="11" t="str">
        <f>VLOOKUP($C286,Incurred_Real!$A$24:$E$376,Incurred_Real!$D$1,FALSE)</f>
        <v>Inventory/Spares</v>
      </c>
      <c r="F286" s="13">
        <f>IF(VLOOKUP($C286,Incurred_Real!$A$25:$AQ$426,Incurred_Real!$AL$1,FALSE)="Commissioned Extra",0,
IF(VLOOKUP($C286,Incurred_Real!$A$25:$AQ$426,Incurred_Real!$AK$1,FALSE)=F$4,VLOOKUP($C286,Incurred_Real!$A$25:$AQ$426,Incurred_Real!$AM$1,FALSE),0))</f>
        <v>0</v>
      </c>
      <c r="G286" s="13">
        <f>IF(VLOOKUP($C286,Incurred_Real!$A$25:$AQ$426,Incurred_Real!$AL$1,FALSE)="Commissioned Extra",0,
IF(VLOOKUP($C286,Incurred_Real!$A$25:$AQ$426,Incurred_Real!$AK$1,FALSE)=G$4,VLOOKUP($C286,Incurred_Real!$A$25:$AQ$426,Incurred_Real!$AM$1,FALSE),0))</f>
        <v>0</v>
      </c>
      <c r="H286" s="13">
        <f>IF(VLOOKUP($C286,Incurred_Real!$A$25:$AQ$426,Incurred_Real!$AL$1,FALSE)="Commissioned Extra",0,
IF(VLOOKUP($C286,Incurred_Real!$A$25:$AQ$426,Incurred_Real!$AK$1,FALSE)=H$4,VLOOKUP($C286,Incurred_Real!$A$25:$AQ$426,Incurred_Real!$AM$1,FALSE),0))</f>
        <v>0</v>
      </c>
      <c r="I286" s="13">
        <f>IF(VLOOKUP($C286,Incurred_Real!$A$25:$AQ$426,Incurred_Real!$AL$1,FALSE)="Commissioned Extra",0,
IF(VLOOKUP($C286,Incurred_Real!$A$25:$AQ$426,Incurred_Real!$AK$1,FALSE)=I$4,VLOOKUP($C286,Incurred_Real!$A$25:$AQ$426,Incurred_Real!$AM$1,FALSE),0))</f>
        <v>0</v>
      </c>
      <c r="J286" s="13">
        <f>IF(VLOOKUP($C286,Incurred_Real!$A$25:$AQ$426,Incurred_Real!$AL$1,FALSE)="Commissioned Extra",0,
IF(VLOOKUP($C286,Incurred_Real!$A$25:$AQ$426,Incurred_Real!$AK$1,FALSE)=J$4,VLOOKUP($C286,Incurred_Real!$A$25:$AQ$426,Incurred_Real!$AM$1,FALSE),0))</f>
        <v>0</v>
      </c>
      <c r="K286" s="13">
        <f>IF(VLOOKUP($C286,Incurred_Real!$A$25:$AQ$426,Incurred_Real!$AL$1,FALSE)="Commissioned Extra",0,
IF(VLOOKUP($C286,Incurred_Real!$A$25:$AQ$426,Incurred_Real!$AK$1,FALSE)=K$4,VLOOKUP($C286,Incurred_Real!$A$25:$AQ$426,Incurred_Real!$AM$1,FALSE),0))</f>
        <v>0</v>
      </c>
      <c r="L286" s="13">
        <f>IF(VLOOKUP($C286,Incurred_Real!$A$25:$AQ$426,Incurred_Real!$AL$1,FALSE)="Commissioned Extra",0,
IF(VLOOKUP($C286,Incurred_Real!$A$25:$AQ$426,Incurred_Real!$AK$1,FALSE)=L$4,VLOOKUP($C286,Incurred_Real!$A$25:$AQ$426,Incurred_Real!$AM$1,FALSE),0))</f>
        <v>11581230.768885184</v>
      </c>
      <c r="M286" s="232">
        <f t="shared" si="28"/>
        <v>11581230.768885184</v>
      </c>
      <c r="N286" s="232">
        <f t="shared" si="29"/>
        <v>2028</v>
      </c>
      <c r="P286" s="232">
        <f>(VLOOKUP($C286,Incurred_Real!$A$25:$BR$427,Incurred_Real!AS$1,FALSE))*$M286</f>
        <v>0</v>
      </c>
      <c r="Q286" s="232">
        <f>(VLOOKUP($C286,Incurred_Real!$A$25:$BR$427,Incurred_Real!AT$1,FALSE))*$M286</f>
        <v>0</v>
      </c>
      <c r="R286" s="232">
        <f>(VLOOKUP($C286,Incurred_Real!$A$25:$BR$427,Incurred_Real!AU$1,FALSE))*$M286</f>
        <v>0</v>
      </c>
      <c r="S286" s="232">
        <f>(VLOOKUP($C286,Incurred_Real!$A$25:$BR$427,Incurred_Real!AV$1,FALSE))*$M286</f>
        <v>0</v>
      </c>
      <c r="T286" s="232">
        <f>(VLOOKUP($C286,Incurred_Real!$A$25:$BR$427,Incurred_Real!AW$1,FALSE))*$M286</f>
        <v>0</v>
      </c>
      <c r="U286" s="232">
        <f>(VLOOKUP($C286,Incurred_Real!$A$25:$BR$427,Incurred_Real!AX$1,FALSE))*$M286</f>
        <v>0</v>
      </c>
      <c r="V286" s="232">
        <f>(VLOOKUP($C286,Incurred_Real!$A$25:$BR$427,Incurred_Real!AY$1,FALSE))*$M286</f>
        <v>0</v>
      </c>
      <c r="W286" s="232">
        <f>(VLOOKUP($C286,Incurred_Real!$A$25:$BR$427,Incurred_Real!AZ$1,FALSE))*$M286</f>
        <v>0</v>
      </c>
      <c r="X286" s="232">
        <f>(VLOOKUP($C286,Incurred_Real!$A$25:$BR$427,Incurred_Real!BA$1,FALSE))*$M286</f>
        <v>0</v>
      </c>
      <c r="Y286" s="232">
        <f>(VLOOKUP($C286,Incurred_Real!$A$25:$BR$427,Incurred_Real!BB$1,FALSE))*$M286</f>
        <v>11581230.768885184</v>
      </c>
      <c r="Z286" s="232">
        <f>(VLOOKUP($C286,Incurred_Real!$A$25:$BR$427,Incurred_Real!BC$1,FALSE))*$M286</f>
        <v>0</v>
      </c>
      <c r="AA286" s="232">
        <f>(VLOOKUP($C286,Incurred_Real!$A$25:$BR$427,Incurred_Real!BD$1,FALSE))*$M286</f>
        <v>0</v>
      </c>
      <c r="AB286" s="232">
        <f>(VLOOKUP($C286,Incurred_Real!$A$25:$BR$427,Incurred_Real!BE$1,FALSE))*$M286</f>
        <v>0</v>
      </c>
      <c r="AC286" s="232">
        <f>(VLOOKUP($C286,Incurred_Real!$A$25:$BR$427,Incurred_Real!BF$1,FALSE))*$M286</f>
        <v>0</v>
      </c>
      <c r="AD286" s="232">
        <f>(VLOOKUP($C286,Incurred_Real!$A$25:$BR$427,Incurred_Real!BG$1,FALSE))*$M286</f>
        <v>0</v>
      </c>
      <c r="AE286" s="232">
        <f>(VLOOKUP($C286,Incurred_Real!$A$25:$BR$427,Incurred_Real!BH$1,FALSE))*$M286</f>
        <v>0</v>
      </c>
      <c r="AF286" s="232">
        <f>(VLOOKUP($C286,Incurred_Real!$A$25:$BR$427,Incurred_Real!BI$1,FALSE))*$M286</f>
        <v>0</v>
      </c>
      <c r="AG286" s="232">
        <f>(VLOOKUP($C286,Incurred_Real!$A$25:$BR$427,Incurred_Real!BJ$1,FALSE))*$M286</f>
        <v>0</v>
      </c>
      <c r="AH286" s="232">
        <f>(VLOOKUP($C286,Incurred_Real!$A$25:$BR$427,Incurred_Real!BK$1,FALSE))*$M286</f>
        <v>0</v>
      </c>
      <c r="AI286" s="232">
        <f>(VLOOKUP($C286,Incurred_Real!$A$25:$BR$427,Incurred_Real!BL$1,FALSE))*$M286</f>
        <v>0</v>
      </c>
      <c r="AJ286" s="232">
        <f>(VLOOKUP($C286,Incurred_Real!$A$25:$BR$427,Incurred_Real!BM$1,FALSE))*$M286</f>
        <v>0</v>
      </c>
      <c r="AK286" s="232">
        <f>(VLOOKUP($C286,Incurred_Real!$A$25:$BR$427,Incurred_Real!BN$1,FALSE))*$M286</f>
        <v>0</v>
      </c>
      <c r="AL286" s="232">
        <f>(VLOOKUP($C286,Incurred_Real!$A$25:$BR$427,Incurred_Real!BO$1,FALSE))*$M286</f>
        <v>0</v>
      </c>
      <c r="AM286" s="232">
        <f>(VLOOKUP($C286,Incurred_Real!$A$25:$BR$427,Incurred_Real!BP$1,FALSE))*$M286</f>
        <v>0</v>
      </c>
      <c r="AN286" s="232">
        <f>(VLOOKUP($C286,Incurred_Real!$A$25:$BR$427,Incurred_Real!BQ$1,FALSE))*$M286</f>
        <v>0</v>
      </c>
      <c r="AO286" s="232">
        <f>(VLOOKUP($C286,Incurred_Real!$A$25:$BR$427,Incurred_Real!BR$1,FALSE))*$M286</f>
        <v>0</v>
      </c>
      <c r="AP286" s="232">
        <f t="shared" si="30"/>
        <v>11581230.768885184</v>
      </c>
      <c r="AR286" s="232" t="b">
        <f t="shared" si="31"/>
        <v>1</v>
      </c>
    </row>
    <row r="287" spans="3:44" x14ac:dyDescent="0.15">
      <c r="C287" s="11" t="s">
        <v>959</v>
      </c>
      <c r="D287" s="11" t="str">
        <f>VLOOKUP($C287,Incurred_Real!$A$24:$E$376,Incurred_Real!$B$1,FALSE)</f>
        <v>Instrument Transformer Unit Asset Replacement 2024-2028</v>
      </c>
      <c r="E287" s="11" t="str">
        <f>VLOOKUP($C287,Incurred_Real!$A$24:$E$376,Incurred_Real!$D$1,FALSE)</f>
        <v>Replacement</v>
      </c>
      <c r="F287" s="13">
        <f>IF(VLOOKUP($C287,Incurred_Real!$A$25:$AQ$426,Incurred_Real!$AL$1,FALSE)="Commissioned Extra",0,
IF(VLOOKUP($C287,Incurred_Real!$A$25:$AQ$426,Incurred_Real!$AK$1,FALSE)=F$4,VLOOKUP($C287,Incurred_Real!$A$25:$AQ$426,Incurred_Real!$AM$1,FALSE),0))</f>
        <v>0</v>
      </c>
      <c r="G287" s="13">
        <f>IF(VLOOKUP($C287,Incurred_Real!$A$25:$AQ$426,Incurred_Real!$AL$1,FALSE)="Commissioned Extra",0,
IF(VLOOKUP($C287,Incurred_Real!$A$25:$AQ$426,Incurred_Real!$AK$1,FALSE)=G$4,VLOOKUP($C287,Incurred_Real!$A$25:$AQ$426,Incurred_Real!$AM$1,FALSE),0))</f>
        <v>0</v>
      </c>
      <c r="H287" s="13">
        <f>IF(VLOOKUP($C287,Incurred_Real!$A$25:$AQ$426,Incurred_Real!$AL$1,FALSE)="Commissioned Extra",0,
IF(VLOOKUP($C287,Incurred_Real!$A$25:$AQ$426,Incurred_Real!$AK$1,FALSE)=H$4,VLOOKUP($C287,Incurred_Real!$A$25:$AQ$426,Incurred_Real!$AM$1,FALSE),0))</f>
        <v>0</v>
      </c>
      <c r="I287" s="13">
        <f>IF(VLOOKUP($C287,Incurred_Real!$A$25:$AQ$426,Incurred_Real!$AL$1,FALSE)="Commissioned Extra",0,
IF(VLOOKUP($C287,Incurred_Real!$A$25:$AQ$426,Incurred_Real!$AK$1,FALSE)=I$4,VLOOKUP($C287,Incurred_Real!$A$25:$AQ$426,Incurred_Real!$AM$1,FALSE),0))</f>
        <v>0</v>
      </c>
      <c r="J287" s="13">
        <f>IF(VLOOKUP($C287,Incurred_Real!$A$25:$AQ$426,Incurred_Real!$AL$1,FALSE)="Commissioned Extra",0,
IF(VLOOKUP($C287,Incurred_Real!$A$25:$AQ$426,Incurred_Real!$AK$1,FALSE)=J$4,VLOOKUP($C287,Incurred_Real!$A$25:$AQ$426,Incurred_Real!$AM$1,FALSE),0))</f>
        <v>0</v>
      </c>
      <c r="K287" s="13">
        <f>IF(VLOOKUP($C287,Incurred_Real!$A$25:$AQ$426,Incurred_Real!$AL$1,FALSE)="Commissioned Extra",0,
IF(VLOOKUP($C287,Incurred_Real!$A$25:$AQ$426,Incurred_Real!$AK$1,FALSE)=K$4,VLOOKUP($C287,Incurred_Real!$A$25:$AQ$426,Incurred_Real!$AM$1,FALSE),0))</f>
        <v>0</v>
      </c>
      <c r="L287" s="13">
        <f>IF(VLOOKUP($C287,Incurred_Real!$A$25:$AQ$426,Incurred_Real!$AL$1,FALSE)="Commissioned Extra",0,
IF(VLOOKUP($C287,Incurred_Real!$A$25:$AQ$426,Incurred_Real!$AK$1,FALSE)=L$4,VLOOKUP($C287,Incurred_Real!$A$25:$AQ$426,Incurred_Real!$AM$1,FALSE),0))</f>
        <v>17884198.874250922</v>
      </c>
      <c r="M287" s="232">
        <f t="shared" si="28"/>
        <v>17884198.874250922</v>
      </c>
      <c r="N287" s="232">
        <f t="shared" si="29"/>
        <v>2028</v>
      </c>
      <c r="P287" s="232">
        <f>(VLOOKUP($C287,Incurred_Real!$A$25:$BR$427,Incurred_Real!AS$1,FALSE))*$M287</f>
        <v>0</v>
      </c>
      <c r="Q287" s="232">
        <f>(VLOOKUP($C287,Incurred_Real!$A$25:$BR$427,Incurred_Real!AT$1,FALSE))*$M287</f>
        <v>0</v>
      </c>
      <c r="R287" s="232">
        <f>(VLOOKUP($C287,Incurred_Real!$A$25:$BR$427,Incurred_Real!AU$1,FALSE))*$M287</f>
        <v>0</v>
      </c>
      <c r="S287" s="232">
        <f>(VLOOKUP($C287,Incurred_Real!$A$25:$BR$427,Incurred_Real!AV$1,FALSE))*$M287</f>
        <v>0</v>
      </c>
      <c r="T287" s="232">
        <f>(VLOOKUP($C287,Incurred_Real!$A$25:$BR$427,Incurred_Real!AW$1,FALSE))*$M287</f>
        <v>0</v>
      </c>
      <c r="U287" s="232">
        <f>(VLOOKUP($C287,Incurred_Real!$A$25:$BR$427,Incurred_Real!AX$1,FALSE))*$M287</f>
        <v>0</v>
      </c>
      <c r="V287" s="232">
        <f>(VLOOKUP($C287,Incurred_Real!$A$25:$BR$427,Incurred_Real!AY$1,FALSE))*$M287</f>
        <v>0</v>
      </c>
      <c r="W287" s="232">
        <f>(VLOOKUP($C287,Incurred_Real!$A$25:$BR$427,Incurred_Real!AZ$1,FALSE))*$M287</f>
        <v>0</v>
      </c>
      <c r="X287" s="232">
        <f>(VLOOKUP($C287,Incurred_Real!$A$25:$BR$427,Incurred_Real!BA$1,FALSE))*$M287</f>
        <v>0</v>
      </c>
      <c r="Y287" s="232">
        <f>(VLOOKUP($C287,Incurred_Real!$A$25:$BR$427,Incurred_Real!BB$1,FALSE))*$M287</f>
        <v>15315727.771905212</v>
      </c>
      <c r="Z287" s="232">
        <f>(VLOOKUP($C287,Incurred_Real!$A$25:$BR$427,Incurred_Real!BC$1,FALSE))*$M287</f>
        <v>0</v>
      </c>
      <c r="AA287" s="232">
        <f>(VLOOKUP($C287,Incurred_Real!$A$25:$BR$427,Incurred_Real!BD$1,FALSE))*$M287</f>
        <v>574406.36564095714</v>
      </c>
      <c r="AB287" s="232">
        <f>(VLOOKUP($C287,Incurred_Real!$A$25:$BR$427,Incurred_Real!BE$1,FALSE))*$M287</f>
        <v>0</v>
      </c>
      <c r="AC287" s="232">
        <f>(VLOOKUP($C287,Incurred_Real!$A$25:$BR$427,Incurred_Real!BF$1,FALSE))*$M287</f>
        <v>0</v>
      </c>
      <c r="AD287" s="232">
        <f>(VLOOKUP($C287,Incurred_Real!$A$25:$BR$427,Incurred_Real!BG$1,FALSE))*$M287</f>
        <v>1994064.7367047558</v>
      </c>
      <c r="AE287" s="232">
        <f>(VLOOKUP($C287,Incurred_Real!$A$25:$BR$427,Incurred_Real!BH$1,FALSE))*$M287</f>
        <v>0</v>
      </c>
      <c r="AF287" s="232">
        <f>(VLOOKUP($C287,Incurred_Real!$A$25:$BR$427,Incurred_Real!BI$1,FALSE))*$M287</f>
        <v>0</v>
      </c>
      <c r="AG287" s="232">
        <f>(VLOOKUP($C287,Incurred_Real!$A$25:$BR$427,Incurred_Real!BJ$1,FALSE))*$M287</f>
        <v>0</v>
      </c>
      <c r="AH287" s="232">
        <f>(VLOOKUP($C287,Incurred_Real!$A$25:$BR$427,Incurred_Real!BK$1,FALSE))*$M287</f>
        <v>0</v>
      </c>
      <c r="AI287" s="232">
        <f>(VLOOKUP($C287,Incurred_Real!$A$25:$BR$427,Incurred_Real!BL$1,FALSE))*$M287</f>
        <v>0</v>
      </c>
      <c r="AJ287" s="232">
        <f>(VLOOKUP($C287,Incurred_Real!$A$25:$BR$427,Incurred_Real!BM$1,FALSE))*$M287</f>
        <v>0</v>
      </c>
      <c r="AK287" s="232">
        <f>(VLOOKUP($C287,Incurred_Real!$A$25:$BR$427,Incurred_Real!BN$1,FALSE))*$M287</f>
        <v>0</v>
      </c>
      <c r="AL287" s="232">
        <f>(VLOOKUP($C287,Incurred_Real!$A$25:$BR$427,Incurred_Real!BO$1,FALSE))*$M287</f>
        <v>0</v>
      </c>
      <c r="AM287" s="232">
        <f>(VLOOKUP($C287,Incurred_Real!$A$25:$BR$427,Incurred_Real!BP$1,FALSE))*$M287</f>
        <v>0</v>
      </c>
      <c r="AN287" s="232">
        <f>(VLOOKUP($C287,Incurred_Real!$A$25:$BR$427,Incurred_Real!BQ$1,FALSE))*$M287</f>
        <v>0</v>
      </c>
      <c r="AO287" s="232">
        <f>(VLOOKUP($C287,Incurred_Real!$A$25:$BR$427,Incurred_Real!BR$1,FALSE))*$M287</f>
        <v>0</v>
      </c>
      <c r="AP287" s="232">
        <f t="shared" si="30"/>
        <v>17884198.874250926</v>
      </c>
      <c r="AR287" s="232" t="b">
        <f t="shared" si="31"/>
        <v>1</v>
      </c>
    </row>
    <row r="288" spans="3:44" x14ac:dyDescent="0.15">
      <c r="C288" s="11" t="s">
        <v>930</v>
      </c>
      <c r="D288" s="11" t="str">
        <f>VLOOKUP($C288,Incurred_Real!$A$24:$E$376,Incurred_Real!$B$1,FALSE)</f>
        <v>IT Backup and Archiving Systems Refresh</v>
      </c>
      <c r="E288" s="11" t="str">
        <f>VLOOKUP($C288,Incurred_Real!$A$24:$E$376,Incurred_Real!$D$1,FALSE)</f>
        <v>Information Technology</v>
      </c>
      <c r="F288" s="13">
        <f>IF(VLOOKUP($C288,Incurred_Real!$A$25:$AQ$426,Incurred_Real!$AL$1,FALSE)="Commissioned Extra",0,
IF(VLOOKUP($C288,Incurred_Real!$A$25:$AQ$426,Incurred_Real!$AK$1,FALSE)=F$4,VLOOKUP($C288,Incurred_Real!$A$25:$AQ$426,Incurred_Real!$AM$1,FALSE),0))</f>
        <v>0</v>
      </c>
      <c r="G288" s="13">
        <f>IF(VLOOKUP($C288,Incurred_Real!$A$25:$AQ$426,Incurred_Real!$AL$1,FALSE)="Commissioned Extra",0,
IF(VLOOKUP($C288,Incurred_Real!$A$25:$AQ$426,Incurred_Real!$AK$1,FALSE)=G$4,VLOOKUP($C288,Incurred_Real!$A$25:$AQ$426,Incurred_Real!$AM$1,FALSE),0))</f>
        <v>0</v>
      </c>
      <c r="H288" s="13">
        <f>IF(VLOOKUP($C288,Incurred_Real!$A$25:$AQ$426,Incurred_Real!$AL$1,FALSE)="Commissioned Extra",0,
IF(VLOOKUP($C288,Incurred_Real!$A$25:$AQ$426,Incurred_Real!$AK$1,FALSE)=H$4,VLOOKUP($C288,Incurred_Real!$A$25:$AQ$426,Incurred_Real!$AM$1,FALSE),0))</f>
        <v>0</v>
      </c>
      <c r="I288" s="13">
        <f>IF(VLOOKUP($C288,Incurred_Real!$A$25:$AQ$426,Incurred_Real!$AL$1,FALSE)="Commissioned Extra",0,
IF(VLOOKUP($C288,Incurred_Real!$A$25:$AQ$426,Incurred_Real!$AK$1,FALSE)=I$4,VLOOKUP($C288,Incurred_Real!$A$25:$AQ$426,Incurred_Real!$AM$1,FALSE),0))</f>
        <v>0</v>
      </c>
      <c r="J288" s="13">
        <f>IF(VLOOKUP($C288,Incurred_Real!$A$25:$AQ$426,Incurred_Real!$AL$1,FALSE)="Commissioned Extra",0,
IF(VLOOKUP($C288,Incurred_Real!$A$25:$AQ$426,Incurred_Real!$AK$1,FALSE)=J$4,VLOOKUP($C288,Incurred_Real!$A$25:$AQ$426,Incurred_Real!$AM$1,FALSE),0))</f>
        <v>531826.05429956201</v>
      </c>
      <c r="K288" s="13">
        <f>IF(VLOOKUP($C288,Incurred_Real!$A$25:$AQ$426,Incurred_Real!$AL$1,FALSE)="Commissioned Extra",0,
IF(VLOOKUP($C288,Incurred_Real!$A$25:$AQ$426,Incurred_Real!$AK$1,FALSE)=K$4,VLOOKUP($C288,Incurred_Real!$A$25:$AQ$426,Incurred_Real!$AM$1,FALSE),0))</f>
        <v>0</v>
      </c>
      <c r="L288" s="13">
        <f>IF(VLOOKUP($C288,Incurred_Real!$A$25:$AQ$426,Incurred_Real!$AL$1,FALSE)="Commissioned Extra",0,
IF(VLOOKUP($C288,Incurred_Real!$A$25:$AQ$426,Incurred_Real!$AK$1,FALSE)=L$4,VLOOKUP($C288,Incurred_Real!$A$25:$AQ$426,Incurred_Real!$AM$1,FALSE),0))</f>
        <v>0</v>
      </c>
      <c r="M288" s="232">
        <f t="shared" si="28"/>
        <v>531826.05429956201</v>
      </c>
      <c r="N288" s="232">
        <f t="shared" si="29"/>
        <v>2026</v>
      </c>
      <c r="P288" s="232">
        <f>(VLOOKUP($C288,Incurred_Real!$A$25:$BR$427,Incurred_Real!AS$1,FALSE))*$M288</f>
        <v>0</v>
      </c>
      <c r="Q288" s="232">
        <f>(VLOOKUP($C288,Incurred_Real!$A$25:$BR$427,Incurred_Real!AT$1,FALSE))*$M288</f>
        <v>0</v>
      </c>
      <c r="R288" s="232">
        <f>(VLOOKUP($C288,Incurred_Real!$A$25:$BR$427,Incurred_Real!AU$1,FALSE))*$M288</f>
        <v>0</v>
      </c>
      <c r="S288" s="232">
        <f>(VLOOKUP($C288,Incurred_Real!$A$25:$BR$427,Incurred_Real!AV$1,FALSE))*$M288</f>
        <v>531826.05429956201</v>
      </c>
      <c r="T288" s="232">
        <f>(VLOOKUP($C288,Incurred_Real!$A$25:$BR$427,Incurred_Real!AW$1,FALSE))*$M288</f>
        <v>0</v>
      </c>
      <c r="U288" s="232">
        <f>(VLOOKUP($C288,Incurred_Real!$A$25:$BR$427,Incurred_Real!AX$1,FALSE))*$M288</f>
        <v>0</v>
      </c>
      <c r="V288" s="232">
        <f>(VLOOKUP($C288,Incurred_Real!$A$25:$BR$427,Incurred_Real!AY$1,FALSE))*$M288</f>
        <v>0</v>
      </c>
      <c r="W288" s="232">
        <f>(VLOOKUP($C288,Incurred_Real!$A$25:$BR$427,Incurred_Real!AZ$1,FALSE))*$M288</f>
        <v>0</v>
      </c>
      <c r="X288" s="232">
        <f>(VLOOKUP($C288,Incurred_Real!$A$25:$BR$427,Incurred_Real!BA$1,FALSE))*$M288</f>
        <v>0</v>
      </c>
      <c r="Y288" s="232">
        <f>(VLOOKUP($C288,Incurred_Real!$A$25:$BR$427,Incurred_Real!BB$1,FALSE))*$M288</f>
        <v>0</v>
      </c>
      <c r="Z288" s="232">
        <f>(VLOOKUP($C288,Incurred_Real!$A$25:$BR$427,Incurred_Real!BC$1,FALSE))*$M288</f>
        <v>0</v>
      </c>
      <c r="AA288" s="232">
        <f>(VLOOKUP($C288,Incurred_Real!$A$25:$BR$427,Incurred_Real!BD$1,FALSE))*$M288</f>
        <v>0</v>
      </c>
      <c r="AB288" s="232">
        <f>(VLOOKUP($C288,Incurred_Real!$A$25:$BR$427,Incurred_Real!BE$1,FALSE))*$M288</f>
        <v>0</v>
      </c>
      <c r="AC288" s="232">
        <f>(VLOOKUP($C288,Incurred_Real!$A$25:$BR$427,Incurred_Real!BF$1,FALSE))*$M288</f>
        <v>0</v>
      </c>
      <c r="AD288" s="232">
        <f>(VLOOKUP($C288,Incurred_Real!$A$25:$BR$427,Incurred_Real!BG$1,FALSE))*$M288</f>
        <v>0</v>
      </c>
      <c r="AE288" s="232">
        <f>(VLOOKUP($C288,Incurred_Real!$A$25:$BR$427,Incurred_Real!BH$1,FALSE))*$M288</f>
        <v>0</v>
      </c>
      <c r="AF288" s="232">
        <f>(VLOOKUP($C288,Incurred_Real!$A$25:$BR$427,Incurred_Real!BI$1,FALSE))*$M288</f>
        <v>0</v>
      </c>
      <c r="AG288" s="232">
        <f>(VLOOKUP($C288,Incurred_Real!$A$25:$BR$427,Incurred_Real!BJ$1,FALSE))*$M288</f>
        <v>0</v>
      </c>
      <c r="AH288" s="232">
        <f>(VLOOKUP($C288,Incurred_Real!$A$25:$BR$427,Incurred_Real!BK$1,FALSE))*$M288</f>
        <v>0</v>
      </c>
      <c r="AI288" s="232">
        <f>(VLOOKUP($C288,Incurred_Real!$A$25:$BR$427,Incurred_Real!BL$1,FALSE))*$M288</f>
        <v>0</v>
      </c>
      <c r="AJ288" s="232">
        <f>(VLOOKUP($C288,Incurred_Real!$A$25:$BR$427,Incurred_Real!BM$1,FALSE))*$M288</f>
        <v>0</v>
      </c>
      <c r="AK288" s="232">
        <f>(VLOOKUP($C288,Incurred_Real!$A$25:$BR$427,Incurred_Real!BN$1,FALSE))*$M288</f>
        <v>0</v>
      </c>
      <c r="AL288" s="232">
        <f>(VLOOKUP($C288,Incurred_Real!$A$25:$BR$427,Incurred_Real!BO$1,FALSE))*$M288</f>
        <v>0</v>
      </c>
      <c r="AM288" s="232">
        <f>(VLOOKUP($C288,Incurred_Real!$A$25:$BR$427,Incurred_Real!BP$1,FALSE))*$M288</f>
        <v>0</v>
      </c>
      <c r="AN288" s="232">
        <f>(VLOOKUP($C288,Incurred_Real!$A$25:$BR$427,Incurred_Real!BQ$1,FALSE))*$M288</f>
        <v>0</v>
      </c>
      <c r="AO288" s="232">
        <f>(VLOOKUP($C288,Incurred_Real!$A$25:$BR$427,Incurred_Real!BR$1,FALSE))*$M288</f>
        <v>0</v>
      </c>
      <c r="AP288" s="232">
        <f t="shared" si="30"/>
        <v>531826.05429956201</v>
      </c>
      <c r="AR288" s="232" t="b">
        <f t="shared" si="31"/>
        <v>1</v>
      </c>
    </row>
    <row r="289" spans="3:44" x14ac:dyDescent="0.15">
      <c r="C289" s="11" t="s">
        <v>913</v>
      </c>
      <c r="D289" s="11" t="str">
        <f>VLOOKUP($C289,Incurred_Real!$A$24:$E$376,Incurred_Real!$B$1,FALSE)</f>
        <v>Keswick North Accommodation Upgrade</v>
      </c>
      <c r="E289" s="11" t="str">
        <f>VLOOKUP($C289,Incurred_Real!$A$24:$E$376,Incurred_Real!$D$1,FALSE)</f>
        <v>Facilities</v>
      </c>
      <c r="F289" s="13">
        <f>IF(VLOOKUP($C289,Incurred_Real!$A$25:$AQ$426,Incurred_Real!$AL$1,FALSE)="Commissioned Extra",0,
IF(VLOOKUP($C289,Incurred_Real!$A$25:$AQ$426,Incurred_Real!$AK$1,FALSE)=F$4,VLOOKUP($C289,Incurred_Real!$A$25:$AQ$426,Incurred_Real!$AM$1,FALSE),0))</f>
        <v>0</v>
      </c>
      <c r="G289" s="13">
        <f>IF(VLOOKUP($C289,Incurred_Real!$A$25:$AQ$426,Incurred_Real!$AL$1,FALSE)="Commissioned Extra",0,
IF(VLOOKUP($C289,Incurred_Real!$A$25:$AQ$426,Incurred_Real!$AK$1,FALSE)=G$4,VLOOKUP($C289,Incurred_Real!$A$25:$AQ$426,Incurred_Real!$AM$1,FALSE),0))</f>
        <v>0</v>
      </c>
      <c r="H289" s="13">
        <f>IF(VLOOKUP($C289,Incurred_Real!$A$25:$AQ$426,Incurred_Real!$AL$1,FALSE)="Commissioned Extra",0,
IF(VLOOKUP($C289,Incurred_Real!$A$25:$AQ$426,Incurred_Real!$AK$1,FALSE)=H$4,VLOOKUP($C289,Incurred_Real!$A$25:$AQ$426,Incurred_Real!$AM$1,FALSE),0))</f>
        <v>0</v>
      </c>
      <c r="I289" s="13">
        <f>IF(VLOOKUP($C289,Incurred_Real!$A$25:$AQ$426,Incurred_Real!$AL$1,FALSE)="Commissioned Extra",0,
IF(VLOOKUP($C289,Incurred_Real!$A$25:$AQ$426,Incurred_Real!$AK$1,FALSE)=I$4,VLOOKUP($C289,Incurred_Real!$A$25:$AQ$426,Incurred_Real!$AM$1,FALSE),0))</f>
        <v>0</v>
      </c>
      <c r="J289" s="13">
        <f>IF(VLOOKUP($C289,Incurred_Real!$A$25:$AQ$426,Incurred_Real!$AL$1,FALSE)="Commissioned Extra",0,
IF(VLOOKUP($C289,Incurred_Real!$A$25:$AQ$426,Incurred_Real!$AK$1,FALSE)=J$4,VLOOKUP($C289,Incurred_Real!$A$25:$AQ$426,Incurred_Real!$AM$1,FALSE),0))</f>
        <v>0</v>
      </c>
      <c r="K289" s="13">
        <f>IF(VLOOKUP($C289,Incurred_Real!$A$25:$AQ$426,Incurred_Real!$AL$1,FALSE)="Commissioned Extra",0,
IF(VLOOKUP($C289,Incurred_Real!$A$25:$AQ$426,Incurred_Real!$AK$1,FALSE)=K$4,VLOOKUP($C289,Incurred_Real!$A$25:$AQ$426,Incurred_Real!$AM$1,FALSE),0))</f>
        <v>959220.55814730003</v>
      </c>
      <c r="L289" s="13">
        <f>IF(VLOOKUP($C289,Incurred_Real!$A$25:$AQ$426,Incurred_Real!$AL$1,FALSE)="Commissioned Extra",0,
IF(VLOOKUP($C289,Incurred_Real!$A$25:$AQ$426,Incurred_Real!$AK$1,FALSE)=L$4,VLOOKUP($C289,Incurred_Real!$A$25:$AQ$426,Incurred_Real!$AM$1,FALSE),0))</f>
        <v>0</v>
      </c>
      <c r="M289" s="232">
        <f t="shared" si="28"/>
        <v>959220.55814730003</v>
      </c>
      <c r="N289" s="232">
        <f t="shared" si="29"/>
        <v>2027</v>
      </c>
      <c r="P289" s="232">
        <f>(VLOOKUP($C289,Incurred_Real!$A$25:$BR$427,Incurred_Real!AS$1,FALSE))*$M289</f>
        <v>959220.55814730003</v>
      </c>
      <c r="Q289" s="232">
        <f>(VLOOKUP($C289,Incurred_Real!$A$25:$BR$427,Incurred_Real!AT$1,FALSE))*$M289</f>
        <v>0</v>
      </c>
      <c r="R289" s="232">
        <f>(VLOOKUP($C289,Incurred_Real!$A$25:$BR$427,Incurred_Real!AU$1,FALSE))*$M289</f>
        <v>0</v>
      </c>
      <c r="S289" s="232">
        <f>(VLOOKUP($C289,Incurred_Real!$A$25:$BR$427,Incurred_Real!AV$1,FALSE))*$M289</f>
        <v>0</v>
      </c>
      <c r="T289" s="232">
        <f>(VLOOKUP($C289,Incurred_Real!$A$25:$BR$427,Incurred_Real!AW$1,FALSE))*$M289</f>
        <v>0</v>
      </c>
      <c r="U289" s="232">
        <f>(VLOOKUP($C289,Incurred_Real!$A$25:$BR$427,Incurred_Real!AX$1,FALSE))*$M289</f>
        <v>0</v>
      </c>
      <c r="V289" s="232">
        <f>(VLOOKUP($C289,Incurred_Real!$A$25:$BR$427,Incurred_Real!AY$1,FALSE))*$M289</f>
        <v>0</v>
      </c>
      <c r="W289" s="232">
        <f>(VLOOKUP($C289,Incurred_Real!$A$25:$BR$427,Incurred_Real!AZ$1,FALSE))*$M289</f>
        <v>0</v>
      </c>
      <c r="X289" s="232">
        <f>(VLOOKUP($C289,Incurred_Real!$A$25:$BR$427,Incurred_Real!BA$1,FALSE))*$M289</f>
        <v>0</v>
      </c>
      <c r="Y289" s="232">
        <f>(VLOOKUP($C289,Incurred_Real!$A$25:$BR$427,Incurred_Real!BB$1,FALSE))*$M289</f>
        <v>0</v>
      </c>
      <c r="Z289" s="232">
        <f>(VLOOKUP($C289,Incurred_Real!$A$25:$BR$427,Incurred_Real!BC$1,FALSE))*$M289</f>
        <v>0</v>
      </c>
      <c r="AA289" s="232">
        <f>(VLOOKUP($C289,Incurred_Real!$A$25:$BR$427,Incurred_Real!BD$1,FALSE))*$M289</f>
        <v>0</v>
      </c>
      <c r="AB289" s="232">
        <f>(VLOOKUP($C289,Incurred_Real!$A$25:$BR$427,Incurred_Real!BE$1,FALSE))*$M289</f>
        <v>0</v>
      </c>
      <c r="AC289" s="232">
        <f>(VLOOKUP($C289,Incurred_Real!$A$25:$BR$427,Incurred_Real!BF$1,FALSE))*$M289</f>
        <v>0</v>
      </c>
      <c r="AD289" s="232">
        <f>(VLOOKUP($C289,Incurred_Real!$A$25:$BR$427,Incurred_Real!BG$1,FALSE))*$M289</f>
        <v>0</v>
      </c>
      <c r="AE289" s="232">
        <f>(VLOOKUP($C289,Incurred_Real!$A$25:$BR$427,Incurred_Real!BH$1,FALSE))*$M289</f>
        <v>0</v>
      </c>
      <c r="AF289" s="232">
        <f>(VLOOKUP($C289,Incurred_Real!$A$25:$BR$427,Incurred_Real!BI$1,FALSE))*$M289</f>
        <v>0</v>
      </c>
      <c r="AG289" s="232">
        <f>(VLOOKUP($C289,Incurred_Real!$A$25:$BR$427,Incurred_Real!BJ$1,FALSE))*$M289</f>
        <v>0</v>
      </c>
      <c r="AH289" s="232">
        <f>(VLOOKUP($C289,Incurred_Real!$A$25:$BR$427,Incurred_Real!BK$1,FALSE))*$M289</f>
        <v>0</v>
      </c>
      <c r="AI289" s="232">
        <f>(VLOOKUP($C289,Incurred_Real!$A$25:$BR$427,Incurred_Real!BL$1,FALSE))*$M289</f>
        <v>0</v>
      </c>
      <c r="AJ289" s="232">
        <f>(VLOOKUP($C289,Incurred_Real!$A$25:$BR$427,Incurred_Real!BM$1,FALSE))*$M289</f>
        <v>0</v>
      </c>
      <c r="AK289" s="232">
        <f>(VLOOKUP($C289,Incurred_Real!$A$25:$BR$427,Incurred_Real!BN$1,FALSE))*$M289</f>
        <v>0</v>
      </c>
      <c r="AL289" s="232">
        <f>(VLOOKUP($C289,Incurred_Real!$A$25:$BR$427,Incurred_Real!BO$1,FALSE))*$M289</f>
        <v>0</v>
      </c>
      <c r="AM289" s="232">
        <f>(VLOOKUP($C289,Incurred_Real!$A$25:$BR$427,Incurred_Real!BP$1,FALSE))*$M289</f>
        <v>0</v>
      </c>
      <c r="AN289" s="232">
        <f>(VLOOKUP($C289,Incurred_Real!$A$25:$BR$427,Incurred_Real!BQ$1,FALSE))*$M289</f>
        <v>0</v>
      </c>
      <c r="AO289" s="232">
        <f>(VLOOKUP($C289,Incurred_Real!$A$25:$BR$427,Incurred_Real!BR$1,FALSE))*$M289</f>
        <v>0</v>
      </c>
      <c r="AP289" s="232">
        <f t="shared" si="30"/>
        <v>959220.55814730003</v>
      </c>
      <c r="AR289" s="232" t="b">
        <f t="shared" si="31"/>
        <v>1</v>
      </c>
    </row>
    <row r="290" spans="3:44" x14ac:dyDescent="0.15">
      <c r="C290" s="11" t="s">
        <v>914</v>
      </c>
      <c r="D290" s="11" t="str">
        <f>VLOOKUP($C290,Incurred_Real!$A$24:$E$376,Incurred_Real!$B$1,FALSE)</f>
        <v>Keswick South Accommodation Upgrade</v>
      </c>
      <c r="E290" s="11" t="str">
        <f>VLOOKUP($C290,Incurred_Real!$A$24:$E$376,Incurred_Real!$D$1,FALSE)</f>
        <v>Facilities</v>
      </c>
      <c r="F290" s="13">
        <f>IF(VLOOKUP($C290,Incurred_Real!$A$25:$AQ$426,Incurred_Real!$AL$1,FALSE)="Commissioned Extra",0,
IF(VLOOKUP($C290,Incurred_Real!$A$25:$AQ$426,Incurred_Real!$AK$1,FALSE)=F$4,VLOOKUP($C290,Incurred_Real!$A$25:$AQ$426,Incurred_Real!$AM$1,FALSE),0))</f>
        <v>0</v>
      </c>
      <c r="G290" s="13">
        <f>IF(VLOOKUP($C290,Incurred_Real!$A$25:$AQ$426,Incurred_Real!$AL$1,FALSE)="Commissioned Extra",0,
IF(VLOOKUP($C290,Incurred_Real!$A$25:$AQ$426,Incurred_Real!$AK$1,FALSE)=G$4,VLOOKUP($C290,Incurred_Real!$A$25:$AQ$426,Incurred_Real!$AM$1,FALSE),0))</f>
        <v>0</v>
      </c>
      <c r="H290" s="13">
        <f>IF(VLOOKUP($C290,Incurred_Real!$A$25:$AQ$426,Incurred_Real!$AL$1,FALSE)="Commissioned Extra",0,
IF(VLOOKUP($C290,Incurred_Real!$A$25:$AQ$426,Incurred_Real!$AK$1,FALSE)=H$4,VLOOKUP($C290,Incurred_Real!$A$25:$AQ$426,Incurred_Real!$AM$1,FALSE),0))</f>
        <v>0</v>
      </c>
      <c r="I290" s="13">
        <f>IF(VLOOKUP($C290,Incurred_Real!$A$25:$AQ$426,Incurred_Real!$AL$1,FALSE)="Commissioned Extra",0,
IF(VLOOKUP($C290,Incurred_Real!$A$25:$AQ$426,Incurred_Real!$AK$1,FALSE)=I$4,VLOOKUP($C290,Incurred_Real!$A$25:$AQ$426,Incurred_Real!$AM$1,FALSE),0))</f>
        <v>0</v>
      </c>
      <c r="J290" s="13">
        <f>IF(VLOOKUP($C290,Incurred_Real!$A$25:$AQ$426,Incurred_Real!$AL$1,FALSE)="Commissioned Extra",0,
IF(VLOOKUP($C290,Incurred_Real!$A$25:$AQ$426,Incurred_Real!$AK$1,FALSE)=J$4,VLOOKUP($C290,Incurred_Real!$A$25:$AQ$426,Incurred_Real!$AM$1,FALSE),0))</f>
        <v>1291356.1721649983</v>
      </c>
      <c r="K290" s="13">
        <f>IF(VLOOKUP($C290,Incurred_Real!$A$25:$AQ$426,Incurred_Real!$AL$1,FALSE)="Commissioned Extra",0,
IF(VLOOKUP($C290,Incurred_Real!$A$25:$AQ$426,Incurred_Real!$AK$1,FALSE)=K$4,VLOOKUP($C290,Incurred_Real!$A$25:$AQ$426,Incurred_Real!$AM$1,FALSE),0))</f>
        <v>0</v>
      </c>
      <c r="L290" s="13">
        <f>IF(VLOOKUP($C290,Incurred_Real!$A$25:$AQ$426,Incurred_Real!$AL$1,FALSE)="Commissioned Extra",0,
IF(VLOOKUP($C290,Incurred_Real!$A$25:$AQ$426,Incurred_Real!$AK$1,FALSE)=L$4,VLOOKUP($C290,Incurred_Real!$A$25:$AQ$426,Incurred_Real!$AM$1,FALSE),0))</f>
        <v>0</v>
      </c>
      <c r="M290" s="232">
        <f t="shared" si="28"/>
        <v>1291356.1721649983</v>
      </c>
      <c r="N290" s="232">
        <f t="shared" si="29"/>
        <v>2026</v>
      </c>
      <c r="P290" s="232">
        <f>(VLOOKUP($C290,Incurred_Real!$A$25:$BR$427,Incurred_Real!AS$1,FALSE))*$M290</f>
        <v>1291356.1721649983</v>
      </c>
      <c r="Q290" s="232">
        <f>(VLOOKUP($C290,Incurred_Real!$A$25:$BR$427,Incurred_Real!AT$1,FALSE))*$M290</f>
        <v>0</v>
      </c>
      <c r="R290" s="232">
        <f>(VLOOKUP($C290,Incurred_Real!$A$25:$BR$427,Incurred_Real!AU$1,FALSE))*$M290</f>
        <v>0</v>
      </c>
      <c r="S290" s="232">
        <f>(VLOOKUP($C290,Incurred_Real!$A$25:$BR$427,Incurred_Real!AV$1,FALSE))*$M290</f>
        <v>0</v>
      </c>
      <c r="T290" s="232">
        <f>(VLOOKUP($C290,Incurred_Real!$A$25:$BR$427,Incurred_Real!AW$1,FALSE))*$M290</f>
        <v>0</v>
      </c>
      <c r="U290" s="232">
        <f>(VLOOKUP($C290,Incurred_Real!$A$25:$BR$427,Incurred_Real!AX$1,FALSE))*$M290</f>
        <v>0</v>
      </c>
      <c r="V290" s="232">
        <f>(VLOOKUP($C290,Incurred_Real!$A$25:$BR$427,Incurred_Real!AY$1,FALSE))*$M290</f>
        <v>0</v>
      </c>
      <c r="W290" s="232">
        <f>(VLOOKUP($C290,Incurred_Real!$A$25:$BR$427,Incurred_Real!AZ$1,FALSE))*$M290</f>
        <v>0</v>
      </c>
      <c r="X290" s="232">
        <f>(VLOOKUP($C290,Incurred_Real!$A$25:$BR$427,Incurred_Real!BA$1,FALSE))*$M290</f>
        <v>0</v>
      </c>
      <c r="Y290" s="232">
        <f>(VLOOKUP($C290,Incurred_Real!$A$25:$BR$427,Incurred_Real!BB$1,FALSE))*$M290</f>
        <v>0</v>
      </c>
      <c r="Z290" s="232">
        <f>(VLOOKUP($C290,Incurred_Real!$A$25:$BR$427,Incurred_Real!BC$1,FALSE))*$M290</f>
        <v>0</v>
      </c>
      <c r="AA290" s="232">
        <f>(VLOOKUP($C290,Incurred_Real!$A$25:$BR$427,Incurred_Real!BD$1,FALSE))*$M290</f>
        <v>0</v>
      </c>
      <c r="AB290" s="232">
        <f>(VLOOKUP($C290,Incurred_Real!$A$25:$BR$427,Incurred_Real!BE$1,FALSE))*$M290</f>
        <v>0</v>
      </c>
      <c r="AC290" s="232">
        <f>(VLOOKUP($C290,Incurred_Real!$A$25:$BR$427,Incurred_Real!BF$1,FALSE))*$M290</f>
        <v>0</v>
      </c>
      <c r="AD290" s="232">
        <f>(VLOOKUP($C290,Incurred_Real!$A$25:$BR$427,Incurred_Real!BG$1,FALSE))*$M290</f>
        <v>0</v>
      </c>
      <c r="AE290" s="232">
        <f>(VLOOKUP($C290,Incurred_Real!$A$25:$BR$427,Incurred_Real!BH$1,FALSE))*$M290</f>
        <v>0</v>
      </c>
      <c r="AF290" s="232">
        <f>(VLOOKUP($C290,Incurred_Real!$A$25:$BR$427,Incurred_Real!BI$1,FALSE))*$M290</f>
        <v>0</v>
      </c>
      <c r="AG290" s="232">
        <f>(VLOOKUP($C290,Incurred_Real!$A$25:$BR$427,Incurred_Real!BJ$1,FALSE))*$M290</f>
        <v>0</v>
      </c>
      <c r="AH290" s="232">
        <f>(VLOOKUP($C290,Incurred_Real!$A$25:$BR$427,Incurred_Real!BK$1,FALSE))*$M290</f>
        <v>0</v>
      </c>
      <c r="AI290" s="232">
        <f>(VLOOKUP($C290,Incurred_Real!$A$25:$BR$427,Incurred_Real!BL$1,FALSE))*$M290</f>
        <v>0</v>
      </c>
      <c r="AJ290" s="232">
        <f>(VLOOKUP($C290,Incurred_Real!$A$25:$BR$427,Incurred_Real!BM$1,FALSE))*$M290</f>
        <v>0</v>
      </c>
      <c r="AK290" s="232">
        <f>(VLOOKUP($C290,Incurred_Real!$A$25:$BR$427,Incurred_Real!BN$1,FALSE))*$M290</f>
        <v>0</v>
      </c>
      <c r="AL290" s="232">
        <f>(VLOOKUP($C290,Incurred_Real!$A$25:$BR$427,Incurred_Real!BO$1,FALSE))*$M290</f>
        <v>0</v>
      </c>
      <c r="AM290" s="232">
        <f>(VLOOKUP($C290,Incurred_Real!$A$25:$BR$427,Incurred_Real!BP$1,FALSE))*$M290</f>
        <v>0</v>
      </c>
      <c r="AN290" s="232">
        <f>(VLOOKUP($C290,Incurred_Real!$A$25:$BR$427,Incurred_Real!BQ$1,FALSE))*$M290</f>
        <v>0</v>
      </c>
      <c r="AO290" s="232">
        <f>(VLOOKUP($C290,Incurred_Real!$A$25:$BR$427,Incurred_Real!BR$1,FALSE))*$M290</f>
        <v>0</v>
      </c>
      <c r="AP290" s="232">
        <f t="shared" si="30"/>
        <v>1291356.1721649983</v>
      </c>
      <c r="AR290" s="232" t="b">
        <f t="shared" si="31"/>
        <v>1</v>
      </c>
    </row>
    <row r="291" spans="3:44" x14ac:dyDescent="0.15">
      <c r="C291" s="11" t="s">
        <v>950</v>
      </c>
      <c r="D291" s="11" t="str">
        <f>VLOOKUP($C291,Incurred_Real!$A$24:$E$376,Incurred_Real!$B$1,FALSE)</f>
        <v>F1914 Magill - East Terrace Underground HV Cable Instrumenta</v>
      </c>
      <c r="E291" s="11" t="str">
        <f>VLOOKUP($C291,Incurred_Real!$A$24:$E$376,Incurred_Real!$D$1,FALSE)</f>
        <v>Replacement</v>
      </c>
      <c r="F291" s="13">
        <f>IF(VLOOKUP($C291,Incurred_Real!$A$25:$AQ$426,Incurred_Real!$AL$1,FALSE)="Commissioned Extra",0,
IF(VLOOKUP($C291,Incurred_Real!$A$25:$AQ$426,Incurred_Real!$AK$1,FALSE)=F$4,VLOOKUP($C291,Incurred_Real!$A$25:$AQ$426,Incurred_Real!$AM$1,FALSE),0))</f>
        <v>0</v>
      </c>
      <c r="G291" s="13">
        <f>IF(VLOOKUP($C291,Incurred_Real!$A$25:$AQ$426,Incurred_Real!$AL$1,FALSE)="Commissioned Extra",0,
IF(VLOOKUP($C291,Incurred_Real!$A$25:$AQ$426,Incurred_Real!$AK$1,FALSE)=G$4,VLOOKUP($C291,Incurred_Real!$A$25:$AQ$426,Incurred_Real!$AM$1,FALSE),0))</f>
        <v>0</v>
      </c>
      <c r="H291" s="13">
        <f>IF(VLOOKUP($C291,Incurred_Real!$A$25:$AQ$426,Incurred_Real!$AL$1,FALSE)="Commissioned Extra",0,
IF(VLOOKUP($C291,Incurred_Real!$A$25:$AQ$426,Incurred_Real!$AK$1,FALSE)=H$4,VLOOKUP($C291,Incurred_Real!$A$25:$AQ$426,Incurred_Real!$AM$1,FALSE),0))</f>
        <v>0</v>
      </c>
      <c r="I291" s="13">
        <f>IF(VLOOKUP($C291,Incurred_Real!$A$25:$AQ$426,Incurred_Real!$AL$1,FALSE)="Commissioned Extra",0,
IF(VLOOKUP($C291,Incurred_Real!$A$25:$AQ$426,Incurred_Real!$AK$1,FALSE)=I$4,VLOOKUP($C291,Incurred_Real!$A$25:$AQ$426,Incurred_Real!$AM$1,FALSE),0))</f>
        <v>0</v>
      </c>
      <c r="J291" s="13">
        <f>IF(VLOOKUP($C291,Incurred_Real!$A$25:$AQ$426,Incurred_Real!$AL$1,FALSE)="Commissioned Extra",0,
IF(VLOOKUP($C291,Incurred_Real!$A$25:$AQ$426,Incurred_Real!$AK$1,FALSE)=J$4,VLOOKUP($C291,Incurred_Real!$A$25:$AQ$426,Incurred_Real!$AM$1,FALSE),0))</f>
        <v>0</v>
      </c>
      <c r="K291" s="13">
        <f>IF(VLOOKUP($C291,Incurred_Real!$A$25:$AQ$426,Incurred_Real!$AL$1,FALSE)="Commissioned Extra",0,
IF(VLOOKUP($C291,Incurred_Real!$A$25:$AQ$426,Incurred_Real!$AK$1,FALSE)=K$4,VLOOKUP($C291,Incurred_Real!$A$25:$AQ$426,Incurred_Real!$AM$1,FALSE),0))</f>
        <v>1864687.7733043714</v>
      </c>
      <c r="L291" s="13">
        <f>IF(VLOOKUP($C291,Incurred_Real!$A$25:$AQ$426,Incurred_Real!$AL$1,FALSE)="Commissioned Extra",0,
IF(VLOOKUP($C291,Incurred_Real!$A$25:$AQ$426,Incurred_Real!$AK$1,FALSE)=L$4,VLOOKUP($C291,Incurred_Real!$A$25:$AQ$426,Incurred_Real!$AM$1,FALSE),0))</f>
        <v>0</v>
      </c>
      <c r="M291" s="232">
        <f t="shared" si="28"/>
        <v>1864687.7733043714</v>
      </c>
      <c r="N291" s="232">
        <f t="shared" si="29"/>
        <v>2027</v>
      </c>
      <c r="P291" s="232">
        <f>(VLOOKUP($C291,Incurred_Real!$A$25:$BR$427,Incurred_Real!AS$1,FALSE))*$M291</f>
        <v>0</v>
      </c>
      <c r="Q291" s="232">
        <f>(VLOOKUP($C291,Incurred_Real!$A$25:$BR$427,Incurred_Real!AT$1,FALSE))*$M291</f>
        <v>0</v>
      </c>
      <c r="R291" s="232">
        <f>(VLOOKUP($C291,Incurred_Real!$A$25:$BR$427,Incurred_Real!AU$1,FALSE))*$M291</f>
        <v>0</v>
      </c>
      <c r="S291" s="232">
        <f>(VLOOKUP($C291,Incurred_Real!$A$25:$BR$427,Incurred_Real!AV$1,FALSE))*$M291</f>
        <v>0</v>
      </c>
      <c r="T291" s="232">
        <f>(VLOOKUP($C291,Incurred_Real!$A$25:$BR$427,Incurred_Real!AW$1,FALSE))*$M291</f>
        <v>0</v>
      </c>
      <c r="U291" s="232">
        <f>(VLOOKUP($C291,Incurred_Real!$A$25:$BR$427,Incurred_Real!AX$1,FALSE))*$M291</f>
        <v>0</v>
      </c>
      <c r="V291" s="232">
        <f>(VLOOKUP($C291,Incurred_Real!$A$25:$BR$427,Incurred_Real!AY$1,FALSE))*$M291</f>
        <v>0</v>
      </c>
      <c r="W291" s="232">
        <f>(VLOOKUP($C291,Incurred_Real!$A$25:$BR$427,Incurred_Real!AZ$1,FALSE))*$M291</f>
        <v>0</v>
      </c>
      <c r="X291" s="232">
        <f>(VLOOKUP($C291,Incurred_Real!$A$25:$BR$427,Incurred_Real!BA$1,FALSE))*$M291</f>
        <v>0</v>
      </c>
      <c r="Y291" s="232">
        <f>(VLOOKUP($C291,Incurred_Real!$A$25:$BR$427,Incurred_Real!BB$1,FALSE))*$M291</f>
        <v>0</v>
      </c>
      <c r="Z291" s="232">
        <f>(VLOOKUP($C291,Incurred_Real!$A$25:$BR$427,Incurred_Real!BC$1,FALSE))*$M291</f>
        <v>0</v>
      </c>
      <c r="AA291" s="232">
        <f>(VLOOKUP($C291,Incurred_Real!$A$25:$BR$427,Incurred_Real!BD$1,FALSE))*$M291</f>
        <v>0</v>
      </c>
      <c r="AB291" s="232">
        <f>(VLOOKUP($C291,Incurred_Real!$A$25:$BR$427,Incurred_Real!BE$1,FALSE))*$M291</f>
        <v>0</v>
      </c>
      <c r="AC291" s="232">
        <f>(VLOOKUP($C291,Incurred_Real!$A$25:$BR$427,Incurred_Real!BF$1,FALSE))*$M291</f>
        <v>0</v>
      </c>
      <c r="AD291" s="232">
        <f>(VLOOKUP($C291,Incurred_Real!$A$25:$BR$427,Incurred_Real!BG$1,FALSE))*$M291</f>
        <v>780532.52226217429</v>
      </c>
      <c r="AE291" s="232">
        <f>(VLOOKUP($C291,Incurred_Real!$A$25:$BR$427,Incurred_Real!BH$1,FALSE))*$M291</f>
        <v>0</v>
      </c>
      <c r="AF291" s="232">
        <f>(VLOOKUP($C291,Incurred_Real!$A$25:$BR$427,Incurred_Real!BI$1,FALSE))*$M291</f>
        <v>619815.79026660591</v>
      </c>
      <c r="AG291" s="232">
        <f>(VLOOKUP($C291,Incurred_Real!$A$25:$BR$427,Incurred_Real!BJ$1,FALSE))*$M291</f>
        <v>0</v>
      </c>
      <c r="AH291" s="232">
        <f>(VLOOKUP($C291,Incurred_Real!$A$25:$BR$427,Incurred_Real!BK$1,FALSE))*$M291</f>
        <v>0</v>
      </c>
      <c r="AI291" s="232">
        <f>(VLOOKUP($C291,Incurred_Real!$A$25:$BR$427,Incurred_Real!BL$1,FALSE))*$M291</f>
        <v>0</v>
      </c>
      <c r="AJ291" s="232">
        <f>(VLOOKUP($C291,Incurred_Real!$A$25:$BR$427,Incurred_Real!BM$1,FALSE))*$M291</f>
        <v>0</v>
      </c>
      <c r="AK291" s="232">
        <f>(VLOOKUP($C291,Incurred_Real!$A$25:$BR$427,Incurred_Real!BN$1,FALSE))*$M291</f>
        <v>0</v>
      </c>
      <c r="AL291" s="232">
        <f>(VLOOKUP($C291,Incurred_Real!$A$25:$BR$427,Incurred_Real!BO$1,FALSE))*$M291</f>
        <v>0</v>
      </c>
      <c r="AM291" s="232">
        <f>(VLOOKUP($C291,Incurred_Real!$A$25:$BR$427,Incurred_Real!BP$1,FALSE))*$M291</f>
        <v>0</v>
      </c>
      <c r="AN291" s="232">
        <f>(VLOOKUP($C291,Incurred_Real!$A$25:$BR$427,Incurred_Real!BQ$1,FALSE))*$M291</f>
        <v>0</v>
      </c>
      <c r="AO291" s="232">
        <f>(VLOOKUP($C291,Incurred_Real!$A$25:$BR$427,Incurred_Real!BR$1,FALSE))*$M291</f>
        <v>464339.46077559114</v>
      </c>
      <c r="AP291" s="232">
        <f t="shared" si="30"/>
        <v>1864687.7733043714</v>
      </c>
      <c r="AR291" s="232" t="b">
        <f t="shared" si="31"/>
        <v>1</v>
      </c>
    </row>
    <row r="292" spans="3:44" x14ac:dyDescent="0.15">
      <c r="C292" s="11" t="s">
        <v>931</v>
      </c>
      <c r="D292" s="11" t="str">
        <f>VLOOKUP($C292,Incurred_Real!$A$24:$E$376,Incurred_Real!$B$1,FALSE)</f>
        <v>Local Area Network Equipment Refresh 2024-2028</v>
      </c>
      <c r="E292" s="11" t="str">
        <f>VLOOKUP($C292,Incurred_Real!$A$24:$E$376,Incurred_Real!$D$1,FALSE)</f>
        <v>Information Technology</v>
      </c>
      <c r="F292" s="13">
        <f>IF(VLOOKUP($C292,Incurred_Real!$A$25:$AQ$426,Incurred_Real!$AL$1,FALSE)="Commissioned Extra",0,
IF(VLOOKUP($C292,Incurred_Real!$A$25:$AQ$426,Incurred_Real!$AK$1,FALSE)=F$4,VLOOKUP($C292,Incurred_Real!$A$25:$AQ$426,Incurred_Real!$AM$1,FALSE),0))</f>
        <v>0</v>
      </c>
      <c r="G292" s="13">
        <f>IF(VLOOKUP($C292,Incurred_Real!$A$25:$AQ$426,Incurred_Real!$AL$1,FALSE)="Commissioned Extra",0,
IF(VLOOKUP($C292,Incurred_Real!$A$25:$AQ$426,Incurred_Real!$AK$1,FALSE)=G$4,VLOOKUP($C292,Incurred_Real!$A$25:$AQ$426,Incurred_Real!$AM$1,FALSE),0))</f>
        <v>0</v>
      </c>
      <c r="H292" s="13">
        <f>IF(VLOOKUP($C292,Incurred_Real!$A$25:$AQ$426,Incurred_Real!$AL$1,FALSE)="Commissioned Extra",0,
IF(VLOOKUP($C292,Incurred_Real!$A$25:$AQ$426,Incurred_Real!$AK$1,FALSE)=H$4,VLOOKUP($C292,Incurred_Real!$A$25:$AQ$426,Incurred_Real!$AM$1,FALSE),0))</f>
        <v>0</v>
      </c>
      <c r="I292" s="13">
        <f>IF(VLOOKUP($C292,Incurred_Real!$A$25:$AQ$426,Incurred_Real!$AL$1,FALSE)="Commissioned Extra",0,
IF(VLOOKUP($C292,Incurred_Real!$A$25:$AQ$426,Incurred_Real!$AK$1,FALSE)=I$4,VLOOKUP($C292,Incurred_Real!$A$25:$AQ$426,Incurred_Real!$AM$1,FALSE),0))</f>
        <v>0</v>
      </c>
      <c r="J292" s="13">
        <f>IF(VLOOKUP($C292,Incurred_Real!$A$25:$AQ$426,Incurred_Real!$AL$1,FALSE)="Commissioned Extra",0,
IF(VLOOKUP($C292,Incurred_Real!$A$25:$AQ$426,Incurred_Real!$AK$1,FALSE)=J$4,VLOOKUP($C292,Incurred_Real!$A$25:$AQ$426,Incurred_Real!$AM$1,FALSE),0))</f>
        <v>1396667.6288518561</v>
      </c>
      <c r="K292" s="13">
        <f>IF(VLOOKUP($C292,Incurred_Real!$A$25:$AQ$426,Incurred_Real!$AL$1,FALSE)="Commissioned Extra",0,
IF(VLOOKUP($C292,Incurred_Real!$A$25:$AQ$426,Incurred_Real!$AK$1,FALSE)=K$4,VLOOKUP($C292,Incurred_Real!$A$25:$AQ$426,Incurred_Real!$AM$1,FALSE),0))</f>
        <v>0</v>
      </c>
      <c r="L292" s="13">
        <f>IF(VLOOKUP($C292,Incurred_Real!$A$25:$AQ$426,Incurred_Real!$AL$1,FALSE)="Commissioned Extra",0,
IF(VLOOKUP($C292,Incurred_Real!$A$25:$AQ$426,Incurred_Real!$AK$1,FALSE)=L$4,VLOOKUP($C292,Incurred_Real!$A$25:$AQ$426,Incurred_Real!$AM$1,FALSE),0))</f>
        <v>0</v>
      </c>
      <c r="M292" s="232">
        <f t="shared" si="28"/>
        <v>1396667.6288518561</v>
      </c>
      <c r="N292" s="232">
        <f t="shared" si="29"/>
        <v>2026</v>
      </c>
      <c r="P292" s="232">
        <f>(VLOOKUP($C292,Incurred_Real!$A$25:$BR$427,Incurred_Real!AS$1,FALSE))*$M292</f>
        <v>0</v>
      </c>
      <c r="Q292" s="232">
        <f>(VLOOKUP($C292,Incurred_Real!$A$25:$BR$427,Incurred_Real!AT$1,FALSE))*$M292</f>
        <v>0</v>
      </c>
      <c r="R292" s="232">
        <f>(VLOOKUP($C292,Incurred_Real!$A$25:$BR$427,Incurred_Real!AU$1,FALSE))*$M292</f>
        <v>0</v>
      </c>
      <c r="S292" s="232">
        <f>(VLOOKUP($C292,Incurred_Real!$A$25:$BR$427,Incurred_Real!AV$1,FALSE))*$M292</f>
        <v>1396667.6288518561</v>
      </c>
      <c r="T292" s="232">
        <f>(VLOOKUP($C292,Incurred_Real!$A$25:$BR$427,Incurred_Real!AW$1,FALSE))*$M292</f>
        <v>0</v>
      </c>
      <c r="U292" s="232">
        <f>(VLOOKUP($C292,Incurred_Real!$A$25:$BR$427,Incurred_Real!AX$1,FALSE))*$M292</f>
        <v>0</v>
      </c>
      <c r="V292" s="232">
        <f>(VLOOKUP($C292,Incurred_Real!$A$25:$BR$427,Incurred_Real!AY$1,FALSE))*$M292</f>
        <v>0</v>
      </c>
      <c r="W292" s="232">
        <f>(VLOOKUP($C292,Incurred_Real!$A$25:$BR$427,Incurred_Real!AZ$1,FALSE))*$M292</f>
        <v>0</v>
      </c>
      <c r="X292" s="232">
        <f>(VLOOKUP($C292,Incurred_Real!$A$25:$BR$427,Incurred_Real!BA$1,FALSE))*$M292</f>
        <v>0</v>
      </c>
      <c r="Y292" s="232">
        <f>(VLOOKUP($C292,Incurred_Real!$A$25:$BR$427,Incurred_Real!BB$1,FALSE))*$M292</f>
        <v>0</v>
      </c>
      <c r="Z292" s="232">
        <f>(VLOOKUP($C292,Incurred_Real!$A$25:$BR$427,Incurred_Real!BC$1,FALSE))*$M292</f>
        <v>0</v>
      </c>
      <c r="AA292" s="232">
        <f>(VLOOKUP($C292,Incurred_Real!$A$25:$BR$427,Incurred_Real!BD$1,FALSE))*$M292</f>
        <v>0</v>
      </c>
      <c r="AB292" s="232">
        <f>(VLOOKUP($C292,Incurred_Real!$A$25:$BR$427,Incurred_Real!BE$1,FALSE))*$M292</f>
        <v>0</v>
      </c>
      <c r="AC292" s="232">
        <f>(VLOOKUP($C292,Incurred_Real!$A$25:$BR$427,Incurred_Real!BF$1,FALSE))*$M292</f>
        <v>0</v>
      </c>
      <c r="AD292" s="232">
        <f>(VLOOKUP($C292,Incurred_Real!$A$25:$BR$427,Incurred_Real!BG$1,FALSE))*$M292</f>
        <v>0</v>
      </c>
      <c r="AE292" s="232">
        <f>(VLOOKUP($C292,Incurred_Real!$A$25:$BR$427,Incurred_Real!BH$1,FALSE))*$M292</f>
        <v>0</v>
      </c>
      <c r="AF292" s="232">
        <f>(VLOOKUP($C292,Incurred_Real!$A$25:$BR$427,Incurred_Real!BI$1,FALSE))*$M292</f>
        <v>0</v>
      </c>
      <c r="AG292" s="232">
        <f>(VLOOKUP($C292,Incurred_Real!$A$25:$BR$427,Incurred_Real!BJ$1,FALSE))*$M292</f>
        <v>0</v>
      </c>
      <c r="AH292" s="232">
        <f>(VLOOKUP($C292,Incurred_Real!$A$25:$BR$427,Incurred_Real!BK$1,FALSE))*$M292</f>
        <v>0</v>
      </c>
      <c r="AI292" s="232">
        <f>(VLOOKUP($C292,Incurred_Real!$A$25:$BR$427,Incurred_Real!BL$1,FALSE))*$M292</f>
        <v>0</v>
      </c>
      <c r="AJ292" s="232">
        <f>(VLOOKUP($C292,Incurred_Real!$A$25:$BR$427,Incurred_Real!BM$1,FALSE))*$M292</f>
        <v>0</v>
      </c>
      <c r="AK292" s="232">
        <f>(VLOOKUP($C292,Incurred_Real!$A$25:$BR$427,Incurred_Real!BN$1,FALSE))*$M292</f>
        <v>0</v>
      </c>
      <c r="AL292" s="232">
        <f>(VLOOKUP($C292,Incurred_Real!$A$25:$BR$427,Incurred_Real!BO$1,FALSE))*$M292</f>
        <v>0</v>
      </c>
      <c r="AM292" s="232">
        <f>(VLOOKUP($C292,Incurred_Real!$A$25:$BR$427,Incurred_Real!BP$1,FALSE))*$M292</f>
        <v>0</v>
      </c>
      <c r="AN292" s="232">
        <f>(VLOOKUP($C292,Incurred_Real!$A$25:$BR$427,Incurred_Real!BQ$1,FALSE))*$M292</f>
        <v>0</v>
      </c>
      <c r="AO292" s="232">
        <f>(VLOOKUP($C292,Incurred_Real!$A$25:$BR$427,Incurred_Real!BR$1,FALSE))*$M292</f>
        <v>0</v>
      </c>
      <c r="AP292" s="232">
        <f t="shared" si="30"/>
        <v>1396667.6288518561</v>
      </c>
      <c r="AR292" s="232" t="b">
        <f t="shared" si="31"/>
        <v>1</v>
      </c>
    </row>
    <row r="293" spans="3:44" x14ac:dyDescent="0.15">
      <c r="C293" s="11" t="s">
        <v>947</v>
      </c>
      <c r="D293" s="11" t="str">
        <f>VLOOKUP($C293,Incurred_Real!$A$24:$E$376,Incurred_Real!$B$1,FALSE)</f>
        <v>Minor Operational Systems Upgrade 2024-2028</v>
      </c>
      <c r="E293" s="11" t="str">
        <f>VLOOKUP($C293,Incurred_Real!$A$24:$E$376,Incurred_Real!$D$1,FALSE)</f>
        <v>Replacement</v>
      </c>
      <c r="F293" s="13">
        <f>IF(VLOOKUP($C293,Incurred_Real!$A$25:$AQ$426,Incurred_Real!$AL$1,FALSE)="Commissioned Extra",0,
IF(VLOOKUP($C293,Incurred_Real!$A$25:$AQ$426,Incurred_Real!$AK$1,FALSE)=F$4,VLOOKUP($C293,Incurred_Real!$A$25:$AQ$426,Incurred_Real!$AM$1,FALSE),0))</f>
        <v>0</v>
      </c>
      <c r="G293" s="13">
        <f>IF(VLOOKUP($C293,Incurred_Real!$A$25:$AQ$426,Incurred_Real!$AL$1,FALSE)="Commissioned Extra",0,
IF(VLOOKUP($C293,Incurred_Real!$A$25:$AQ$426,Incurred_Real!$AK$1,FALSE)=G$4,VLOOKUP($C293,Incurred_Real!$A$25:$AQ$426,Incurred_Real!$AM$1,FALSE),0))</f>
        <v>0</v>
      </c>
      <c r="H293" s="13">
        <f>IF(VLOOKUP($C293,Incurred_Real!$A$25:$AQ$426,Incurred_Real!$AL$1,FALSE)="Commissioned Extra",0,
IF(VLOOKUP($C293,Incurred_Real!$A$25:$AQ$426,Incurred_Real!$AK$1,FALSE)=H$4,VLOOKUP($C293,Incurred_Real!$A$25:$AQ$426,Incurred_Real!$AM$1,FALSE),0))</f>
        <v>0</v>
      </c>
      <c r="I293" s="13">
        <f>IF(VLOOKUP($C293,Incurred_Real!$A$25:$AQ$426,Incurred_Real!$AL$1,FALSE)="Commissioned Extra",0,
IF(VLOOKUP($C293,Incurred_Real!$A$25:$AQ$426,Incurred_Real!$AK$1,FALSE)=I$4,VLOOKUP($C293,Incurred_Real!$A$25:$AQ$426,Incurred_Real!$AM$1,FALSE),0))</f>
        <v>0</v>
      </c>
      <c r="J293" s="13">
        <f>IF(VLOOKUP($C293,Incurred_Real!$A$25:$AQ$426,Incurred_Real!$AL$1,FALSE)="Commissioned Extra",0,
IF(VLOOKUP($C293,Incurred_Real!$A$25:$AQ$426,Incurred_Real!$AK$1,FALSE)=J$4,VLOOKUP($C293,Incurred_Real!$A$25:$AQ$426,Incurred_Real!$AM$1,FALSE),0))</f>
        <v>0</v>
      </c>
      <c r="K293" s="13">
        <f>IF(VLOOKUP($C293,Incurred_Real!$A$25:$AQ$426,Incurred_Real!$AL$1,FALSE)="Commissioned Extra",0,
IF(VLOOKUP($C293,Incurred_Real!$A$25:$AQ$426,Incurred_Real!$AK$1,FALSE)=K$4,VLOOKUP($C293,Incurred_Real!$A$25:$AQ$426,Incurred_Real!$AM$1,FALSE),0))</f>
        <v>0</v>
      </c>
      <c r="L293" s="13">
        <f>IF(VLOOKUP($C293,Incurred_Real!$A$25:$AQ$426,Incurred_Real!$AL$1,FALSE)="Commissioned Extra",0,
IF(VLOOKUP($C293,Incurred_Real!$A$25:$AQ$426,Incurred_Real!$AK$1,FALSE)=L$4,VLOOKUP($C293,Incurred_Real!$A$25:$AQ$426,Incurred_Real!$AM$1,FALSE),0))</f>
        <v>4784209.0523432875</v>
      </c>
      <c r="M293" s="232">
        <f t="shared" si="28"/>
        <v>4784209.0523432875</v>
      </c>
      <c r="N293" s="232">
        <f t="shared" si="29"/>
        <v>2028</v>
      </c>
      <c r="P293" s="232">
        <f>(VLOOKUP($C293,Incurred_Real!$A$25:$BR$427,Incurred_Real!AS$1,FALSE))*$M293</f>
        <v>0</v>
      </c>
      <c r="Q293" s="232">
        <f>(VLOOKUP($C293,Incurred_Real!$A$25:$BR$427,Incurred_Real!AT$1,FALSE))*$M293</f>
        <v>0</v>
      </c>
      <c r="R293" s="232">
        <f>(VLOOKUP($C293,Incurred_Real!$A$25:$BR$427,Incurred_Real!AU$1,FALSE))*$M293</f>
        <v>0</v>
      </c>
      <c r="S293" s="232">
        <f>(VLOOKUP($C293,Incurred_Real!$A$25:$BR$427,Incurred_Real!AV$1,FALSE))*$M293</f>
        <v>4784209.0523432875</v>
      </c>
      <c r="T293" s="232">
        <f>(VLOOKUP($C293,Incurred_Real!$A$25:$BR$427,Incurred_Real!AW$1,FALSE))*$M293</f>
        <v>0</v>
      </c>
      <c r="U293" s="232">
        <f>(VLOOKUP($C293,Incurred_Real!$A$25:$BR$427,Incurred_Real!AX$1,FALSE))*$M293</f>
        <v>0</v>
      </c>
      <c r="V293" s="232">
        <f>(VLOOKUP($C293,Incurred_Real!$A$25:$BR$427,Incurred_Real!AY$1,FALSE))*$M293</f>
        <v>0</v>
      </c>
      <c r="W293" s="232">
        <f>(VLOOKUP($C293,Incurred_Real!$A$25:$BR$427,Incurred_Real!AZ$1,FALSE))*$M293</f>
        <v>0</v>
      </c>
      <c r="X293" s="232">
        <f>(VLOOKUP($C293,Incurred_Real!$A$25:$BR$427,Incurred_Real!BA$1,FALSE))*$M293</f>
        <v>0</v>
      </c>
      <c r="Y293" s="232">
        <f>(VLOOKUP($C293,Incurred_Real!$A$25:$BR$427,Incurred_Real!BB$1,FALSE))*$M293</f>
        <v>0</v>
      </c>
      <c r="Z293" s="232">
        <f>(VLOOKUP($C293,Incurred_Real!$A$25:$BR$427,Incurred_Real!BC$1,FALSE))*$M293</f>
        <v>0</v>
      </c>
      <c r="AA293" s="232">
        <f>(VLOOKUP($C293,Incurred_Real!$A$25:$BR$427,Incurred_Real!BD$1,FALSE))*$M293</f>
        <v>0</v>
      </c>
      <c r="AB293" s="232">
        <f>(VLOOKUP($C293,Incurred_Real!$A$25:$BR$427,Incurred_Real!BE$1,FALSE))*$M293</f>
        <v>0</v>
      </c>
      <c r="AC293" s="232">
        <f>(VLOOKUP($C293,Incurred_Real!$A$25:$BR$427,Incurred_Real!BF$1,FALSE))*$M293</f>
        <v>0</v>
      </c>
      <c r="AD293" s="232">
        <f>(VLOOKUP($C293,Incurred_Real!$A$25:$BR$427,Incurred_Real!BG$1,FALSE))*$M293</f>
        <v>0</v>
      </c>
      <c r="AE293" s="232">
        <f>(VLOOKUP($C293,Incurred_Real!$A$25:$BR$427,Incurred_Real!BH$1,FALSE))*$M293</f>
        <v>0</v>
      </c>
      <c r="AF293" s="232">
        <f>(VLOOKUP($C293,Incurred_Real!$A$25:$BR$427,Incurred_Real!BI$1,FALSE))*$M293</f>
        <v>0</v>
      </c>
      <c r="AG293" s="232">
        <f>(VLOOKUP($C293,Incurred_Real!$A$25:$BR$427,Incurred_Real!BJ$1,FALSE))*$M293</f>
        <v>0</v>
      </c>
      <c r="AH293" s="232">
        <f>(VLOOKUP($C293,Incurred_Real!$A$25:$BR$427,Incurred_Real!BK$1,FALSE))*$M293</f>
        <v>0</v>
      </c>
      <c r="AI293" s="232">
        <f>(VLOOKUP($C293,Incurred_Real!$A$25:$BR$427,Incurred_Real!BL$1,FALSE))*$M293</f>
        <v>0</v>
      </c>
      <c r="AJ293" s="232">
        <f>(VLOOKUP($C293,Incurred_Real!$A$25:$BR$427,Incurred_Real!BM$1,FALSE))*$M293</f>
        <v>0</v>
      </c>
      <c r="AK293" s="232">
        <f>(VLOOKUP($C293,Incurred_Real!$A$25:$BR$427,Incurred_Real!BN$1,FALSE))*$M293</f>
        <v>0</v>
      </c>
      <c r="AL293" s="232">
        <f>(VLOOKUP($C293,Incurred_Real!$A$25:$BR$427,Incurred_Real!BO$1,FALSE))*$M293</f>
        <v>0</v>
      </c>
      <c r="AM293" s="232">
        <f>(VLOOKUP($C293,Incurred_Real!$A$25:$BR$427,Incurred_Real!BP$1,FALSE))*$M293</f>
        <v>0</v>
      </c>
      <c r="AN293" s="232">
        <f>(VLOOKUP($C293,Incurred_Real!$A$25:$BR$427,Incurred_Real!BQ$1,FALSE))*$M293</f>
        <v>0</v>
      </c>
      <c r="AO293" s="232">
        <f>(VLOOKUP($C293,Incurred_Real!$A$25:$BR$427,Incurred_Real!BR$1,FALSE))*$M293</f>
        <v>0</v>
      </c>
      <c r="AP293" s="232">
        <f t="shared" si="30"/>
        <v>4784209.0523432875</v>
      </c>
      <c r="AR293" s="232" t="b">
        <f t="shared" si="31"/>
        <v>1</v>
      </c>
    </row>
    <row r="294" spans="3:44" x14ac:dyDescent="0.15">
      <c r="C294" s="11" t="s">
        <v>925</v>
      </c>
      <c r="D294" s="11" t="str">
        <f>VLOOKUP($C294,Incurred_Real!$A$24:$E$376,Incurred_Real!$B$1,FALSE)</f>
        <v>Minor Business Systems Upgrade 2024-2028</v>
      </c>
      <c r="E294" s="11" t="str">
        <f>VLOOKUP($C294,Incurred_Real!$A$24:$E$376,Incurred_Real!$D$1,FALSE)</f>
        <v>Information Technology</v>
      </c>
      <c r="F294" s="13">
        <f>IF(VLOOKUP($C294,Incurred_Real!$A$25:$AQ$426,Incurred_Real!$AL$1,FALSE)="Commissioned Extra",0,
IF(VLOOKUP($C294,Incurred_Real!$A$25:$AQ$426,Incurred_Real!$AK$1,FALSE)=F$4,VLOOKUP($C294,Incurred_Real!$A$25:$AQ$426,Incurred_Real!$AM$1,FALSE),0))</f>
        <v>0</v>
      </c>
      <c r="G294" s="13">
        <f>IF(VLOOKUP($C294,Incurred_Real!$A$25:$AQ$426,Incurred_Real!$AL$1,FALSE)="Commissioned Extra",0,
IF(VLOOKUP($C294,Incurred_Real!$A$25:$AQ$426,Incurred_Real!$AK$1,FALSE)=G$4,VLOOKUP($C294,Incurred_Real!$A$25:$AQ$426,Incurred_Real!$AM$1,FALSE),0))</f>
        <v>0</v>
      </c>
      <c r="H294" s="13">
        <f>IF(VLOOKUP($C294,Incurred_Real!$A$25:$AQ$426,Incurred_Real!$AL$1,FALSE)="Commissioned Extra",0,
IF(VLOOKUP($C294,Incurred_Real!$A$25:$AQ$426,Incurred_Real!$AK$1,FALSE)=H$4,VLOOKUP($C294,Incurred_Real!$A$25:$AQ$426,Incurred_Real!$AM$1,FALSE),0))</f>
        <v>0</v>
      </c>
      <c r="I294" s="13">
        <f>IF(VLOOKUP($C294,Incurred_Real!$A$25:$AQ$426,Incurred_Real!$AL$1,FALSE)="Commissioned Extra",0,
IF(VLOOKUP($C294,Incurred_Real!$A$25:$AQ$426,Incurred_Real!$AK$1,FALSE)=I$4,VLOOKUP($C294,Incurred_Real!$A$25:$AQ$426,Incurred_Real!$AM$1,FALSE),0))</f>
        <v>0</v>
      </c>
      <c r="J294" s="13">
        <f>IF(VLOOKUP($C294,Incurred_Real!$A$25:$AQ$426,Incurred_Real!$AL$1,FALSE)="Commissioned Extra",0,
IF(VLOOKUP($C294,Incurred_Real!$A$25:$AQ$426,Incurred_Real!$AK$1,FALSE)=J$4,VLOOKUP($C294,Incurred_Real!$A$25:$AQ$426,Incurred_Real!$AM$1,FALSE),0))</f>
        <v>0</v>
      </c>
      <c r="K294" s="13">
        <f>IF(VLOOKUP($C294,Incurred_Real!$A$25:$AQ$426,Incurred_Real!$AL$1,FALSE)="Commissioned Extra",0,
IF(VLOOKUP($C294,Incurred_Real!$A$25:$AQ$426,Incurred_Real!$AK$1,FALSE)=K$4,VLOOKUP($C294,Incurred_Real!$A$25:$AQ$426,Incurred_Real!$AM$1,FALSE),0))</f>
        <v>0</v>
      </c>
      <c r="L294" s="13">
        <f>IF(VLOOKUP($C294,Incurred_Real!$A$25:$AQ$426,Incurred_Real!$AL$1,FALSE)="Commissioned Extra",0,
IF(VLOOKUP($C294,Incurred_Real!$A$25:$AQ$426,Incurred_Real!$AK$1,FALSE)=L$4,VLOOKUP($C294,Incurred_Real!$A$25:$AQ$426,Incurred_Real!$AM$1,FALSE),0))</f>
        <v>2936952.4594131461</v>
      </c>
      <c r="M294" s="232">
        <f t="shared" si="28"/>
        <v>2936952.4594131461</v>
      </c>
      <c r="N294" s="232">
        <f t="shared" si="29"/>
        <v>2028</v>
      </c>
      <c r="P294" s="232">
        <f>(VLOOKUP($C294,Incurred_Real!$A$25:$BR$427,Incurred_Real!AS$1,FALSE))*$M294</f>
        <v>0</v>
      </c>
      <c r="Q294" s="232">
        <f>(VLOOKUP($C294,Incurred_Real!$A$25:$BR$427,Incurred_Real!AT$1,FALSE))*$M294</f>
        <v>0</v>
      </c>
      <c r="R294" s="232">
        <f>(VLOOKUP($C294,Incurred_Real!$A$25:$BR$427,Incurred_Real!AU$1,FALSE))*$M294</f>
        <v>0</v>
      </c>
      <c r="S294" s="232">
        <f>(VLOOKUP($C294,Incurred_Real!$A$25:$BR$427,Incurred_Real!AV$1,FALSE))*$M294</f>
        <v>2936952.4594131461</v>
      </c>
      <c r="T294" s="232">
        <f>(VLOOKUP($C294,Incurred_Real!$A$25:$BR$427,Incurred_Real!AW$1,FALSE))*$M294</f>
        <v>0</v>
      </c>
      <c r="U294" s="232">
        <f>(VLOOKUP($C294,Incurred_Real!$A$25:$BR$427,Incurred_Real!AX$1,FALSE))*$M294</f>
        <v>0</v>
      </c>
      <c r="V294" s="232">
        <f>(VLOOKUP($C294,Incurred_Real!$A$25:$BR$427,Incurred_Real!AY$1,FALSE))*$M294</f>
        <v>0</v>
      </c>
      <c r="W294" s="232">
        <f>(VLOOKUP($C294,Incurred_Real!$A$25:$BR$427,Incurred_Real!AZ$1,FALSE))*$M294</f>
        <v>0</v>
      </c>
      <c r="X294" s="232">
        <f>(VLOOKUP($C294,Incurred_Real!$A$25:$BR$427,Incurred_Real!BA$1,FALSE))*$M294</f>
        <v>0</v>
      </c>
      <c r="Y294" s="232">
        <f>(VLOOKUP($C294,Incurred_Real!$A$25:$BR$427,Incurred_Real!BB$1,FALSE))*$M294</f>
        <v>0</v>
      </c>
      <c r="Z294" s="232">
        <f>(VLOOKUP($C294,Incurred_Real!$A$25:$BR$427,Incurred_Real!BC$1,FALSE))*$M294</f>
        <v>0</v>
      </c>
      <c r="AA294" s="232">
        <f>(VLOOKUP($C294,Incurred_Real!$A$25:$BR$427,Incurred_Real!BD$1,FALSE))*$M294</f>
        <v>0</v>
      </c>
      <c r="AB294" s="232">
        <f>(VLOOKUP($C294,Incurred_Real!$A$25:$BR$427,Incurred_Real!BE$1,FALSE))*$M294</f>
        <v>0</v>
      </c>
      <c r="AC294" s="232">
        <f>(VLOOKUP($C294,Incurred_Real!$A$25:$BR$427,Incurred_Real!BF$1,FALSE))*$M294</f>
        <v>0</v>
      </c>
      <c r="AD294" s="232">
        <f>(VLOOKUP($C294,Incurred_Real!$A$25:$BR$427,Incurred_Real!BG$1,FALSE))*$M294</f>
        <v>0</v>
      </c>
      <c r="AE294" s="232">
        <f>(VLOOKUP($C294,Incurred_Real!$A$25:$BR$427,Incurred_Real!BH$1,FALSE))*$M294</f>
        <v>0</v>
      </c>
      <c r="AF294" s="232">
        <f>(VLOOKUP($C294,Incurred_Real!$A$25:$BR$427,Incurred_Real!BI$1,FALSE))*$M294</f>
        <v>0</v>
      </c>
      <c r="AG294" s="232">
        <f>(VLOOKUP($C294,Incurred_Real!$A$25:$BR$427,Incurred_Real!BJ$1,FALSE))*$M294</f>
        <v>0</v>
      </c>
      <c r="AH294" s="232">
        <f>(VLOOKUP($C294,Incurred_Real!$A$25:$BR$427,Incurred_Real!BK$1,FALSE))*$M294</f>
        <v>0</v>
      </c>
      <c r="AI294" s="232">
        <f>(VLOOKUP($C294,Incurred_Real!$A$25:$BR$427,Incurred_Real!BL$1,FALSE))*$M294</f>
        <v>0</v>
      </c>
      <c r="AJ294" s="232">
        <f>(VLOOKUP($C294,Incurred_Real!$A$25:$BR$427,Incurred_Real!BM$1,FALSE))*$M294</f>
        <v>0</v>
      </c>
      <c r="AK294" s="232">
        <f>(VLOOKUP($C294,Incurred_Real!$A$25:$BR$427,Incurred_Real!BN$1,FALSE))*$M294</f>
        <v>0</v>
      </c>
      <c r="AL294" s="232">
        <f>(VLOOKUP($C294,Incurred_Real!$A$25:$BR$427,Incurred_Real!BO$1,FALSE))*$M294</f>
        <v>0</v>
      </c>
      <c r="AM294" s="232">
        <f>(VLOOKUP($C294,Incurred_Real!$A$25:$BR$427,Incurred_Real!BP$1,FALSE))*$M294</f>
        <v>0</v>
      </c>
      <c r="AN294" s="232">
        <f>(VLOOKUP($C294,Incurred_Real!$A$25:$BR$427,Incurred_Real!BQ$1,FALSE))*$M294</f>
        <v>0</v>
      </c>
      <c r="AO294" s="232">
        <f>(VLOOKUP($C294,Incurred_Real!$A$25:$BR$427,Incurred_Real!BR$1,FALSE))*$M294</f>
        <v>0</v>
      </c>
      <c r="AP294" s="232">
        <f t="shared" si="30"/>
        <v>2936952.4594131461</v>
      </c>
      <c r="AR294" s="232" t="b">
        <f t="shared" si="31"/>
        <v>1</v>
      </c>
    </row>
    <row r="295" spans="3:44" x14ac:dyDescent="0.15">
      <c r="C295" s="11" t="s">
        <v>952</v>
      </c>
      <c r="D295" s="11" t="str">
        <f>VLOOKUP($C295,Incurred_Real!$A$24:$E$376,Incurred_Real!$B$1,FALSE)</f>
        <v>Protection Relay Unit Asset Replacement 2024-2028</v>
      </c>
      <c r="E295" s="11" t="str">
        <f>VLOOKUP($C295,Incurred_Real!$A$24:$E$376,Incurred_Real!$D$1,FALSE)</f>
        <v>Replacement</v>
      </c>
      <c r="F295" s="13">
        <f>IF(VLOOKUP($C295,Incurred_Real!$A$25:$AQ$426,Incurred_Real!$AL$1,FALSE)="Commissioned Extra",0,
IF(VLOOKUP($C295,Incurred_Real!$A$25:$AQ$426,Incurred_Real!$AK$1,FALSE)=F$4,VLOOKUP($C295,Incurred_Real!$A$25:$AQ$426,Incurred_Real!$AM$1,FALSE),0))</f>
        <v>0</v>
      </c>
      <c r="G295" s="13">
        <f>IF(VLOOKUP($C295,Incurred_Real!$A$25:$AQ$426,Incurred_Real!$AL$1,FALSE)="Commissioned Extra",0,
IF(VLOOKUP($C295,Incurred_Real!$A$25:$AQ$426,Incurred_Real!$AK$1,FALSE)=G$4,VLOOKUP($C295,Incurred_Real!$A$25:$AQ$426,Incurred_Real!$AM$1,FALSE),0))</f>
        <v>0</v>
      </c>
      <c r="H295" s="13">
        <f>IF(VLOOKUP($C295,Incurred_Real!$A$25:$AQ$426,Incurred_Real!$AL$1,FALSE)="Commissioned Extra",0,
IF(VLOOKUP($C295,Incurred_Real!$A$25:$AQ$426,Incurred_Real!$AK$1,FALSE)=H$4,VLOOKUP($C295,Incurred_Real!$A$25:$AQ$426,Incurred_Real!$AM$1,FALSE),0))</f>
        <v>0</v>
      </c>
      <c r="I295" s="13">
        <f>IF(VLOOKUP($C295,Incurred_Real!$A$25:$AQ$426,Incurred_Real!$AL$1,FALSE)="Commissioned Extra",0,
IF(VLOOKUP($C295,Incurred_Real!$A$25:$AQ$426,Incurred_Real!$AK$1,FALSE)=I$4,VLOOKUP($C295,Incurred_Real!$A$25:$AQ$426,Incurred_Real!$AM$1,FALSE),0))</f>
        <v>0</v>
      </c>
      <c r="J295" s="13">
        <f>IF(VLOOKUP($C295,Incurred_Real!$A$25:$AQ$426,Incurred_Real!$AL$1,FALSE)="Commissioned Extra",0,
IF(VLOOKUP($C295,Incurred_Real!$A$25:$AQ$426,Incurred_Real!$AK$1,FALSE)=J$4,VLOOKUP($C295,Incurred_Real!$A$25:$AQ$426,Incurred_Real!$AM$1,FALSE),0))</f>
        <v>0</v>
      </c>
      <c r="K295" s="13">
        <f>IF(VLOOKUP($C295,Incurred_Real!$A$25:$AQ$426,Incurred_Real!$AL$1,FALSE)="Commissioned Extra",0,
IF(VLOOKUP($C295,Incurred_Real!$A$25:$AQ$426,Incurred_Real!$AK$1,FALSE)=K$4,VLOOKUP($C295,Incurred_Real!$A$25:$AQ$426,Incurred_Real!$AM$1,FALSE),0))</f>
        <v>0</v>
      </c>
      <c r="L295" s="13">
        <f>IF(VLOOKUP($C295,Incurred_Real!$A$25:$AQ$426,Incurred_Real!$AL$1,FALSE)="Commissioned Extra",0,
IF(VLOOKUP($C295,Incurred_Real!$A$25:$AQ$426,Incurred_Real!$AK$1,FALSE)=L$4,VLOOKUP($C295,Incurred_Real!$A$25:$AQ$426,Incurred_Real!$AM$1,FALSE),0))</f>
        <v>8874309.7689100839</v>
      </c>
      <c r="M295" s="232">
        <f t="shared" si="28"/>
        <v>8874309.7689100839</v>
      </c>
      <c r="N295" s="232">
        <f t="shared" si="29"/>
        <v>2028</v>
      </c>
      <c r="P295" s="232">
        <f>(VLOOKUP($C295,Incurred_Real!$A$25:$BR$427,Incurred_Real!AS$1,FALSE))*$M295</f>
        <v>0</v>
      </c>
      <c r="Q295" s="232">
        <f>(VLOOKUP($C295,Incurred_Real!$A$25:$BR$427,Incurred_Real!AT$1,FALSE))*$M295</f>
        <v>0</v>
      </c>
      <c r="R295" s="232">
        <f>(VLOOKUP($C295,Incurred_Real!$A$25:$BR$427,Incurred_Real!AU$1,FALSE))*$M295</f>
        <v>0</v>
      </c>
      <c r="S295" s="232">
        <f>(VLOOKUP($C295,Incurred_Real!$A$25:$BR$427,Incurred_Real!AV$1,FALSE))*$M295</f>
        <v>0</v>
      </c>
      <c r="T295" s="232">
        <f>(VLOOKUP($C295,Incurred_Real!$A$25:$BR$427,Incurred_Real!AW$1,FALSE))*$M295</f>
        <v>0</v>
      </c>
      <c r="U295" s="232">
        <f>(VLOOKUP($C295,Incurred_Real!$A$25:$BR$427,Incurred_Real!AX$1,FALSE))*$M295</f>
        <v>0</v>
      </c>
      <c r="V295" s="232">
        <f>(VLOOKUP($C295,Incurred_Real!$A$25:$BR$427,Incurred_Real!AY$1,FALSE))*$M295</f>
        <v>0</v>
      </c>
      <c r="W295" s="232">
        <f>(VLOOKUP($C295,Incurred_Real!$A$25:$BR$427,Incurred_Real!AZ$1,FALSE))*$M295</f>
        <v>0</v>
      </c>
      <c r="X295" s="232">
        <f>(VLOOKUP($C295,Incurred_Real!$A$25:$BR$427,Incurred_Real!BA$1,FALSE))*$M295</f>
        <v>0</v>
      </c>
      <c r="Y295" s="232">
        <f>(VLOOKUP($C295,Incurred_Real!$A$25:$BR$427,Incurred_Real!BB$1,FALSE))*$M295</f>
        <v>733065.11213845958</v>
      </c>
      <c r="Z295" s="232">
        <f>(VLOOKUP($C295,Incurred_Real!$A$25:$BR$427,Incurred_Real!BC$1,FALSE))*$M295</f>
        <v>0</v>
      </c>
      <c r="AA295" s="232">
        <f>(VLOOKUP($C295,Incurred_Real!$A$25:$BR$427,Incurred_Real!BD$1,FALSE))*$M295</f>
        <v>678763.9927207958</v>
      </c>
      <c r="AB295" s="232">
        <f>(VLOOKUP($C295,Incurred_Real!$A$25:$BR$427,Incurred_Real!BE$1,FALSE))*$M295</f>
        <v>0</v>
      </c>
      <c r="AC295" s="232">
        <f>(VLOOKUP($C295,Incurred_Real!$A$25:$BR$427,Incurred_Real!BF$1,FALSE))*$M295</f>
        <v>0</v>
      </c>
      <c r="AD295" s="232">
        <f>(VLOOKUP($C295,Incurred_Real!$A$25:$BR$427,Incurred_Real!BG$1,FALSE))*$M295</f>
        <v>7462480.6640508287</v>
      </c>
      <c r="AE295" s="232">
        <f>(VLOOKUP($C295,Incurred_Real!$A$25:$BR$427,Incurred_Real!BH$1,FALSE))*$M295</f>
        <v>0</v>
      </c>
      <c r="AF295" s="232">
        <f>(VLOOKUP($C295,Incurred_Real!$A$25:$BR$427,Incurred_Real!BI$1,FALSE))*$M295</f>
        <v>0</v>
      </c>
      <c r="AG295" s="232">
        <f>(VLOOKUP($C295,Incurred_Real!$A$25:$BR$427,Incurred_Real!BJ$1,FALSE))*$M295</f>
        <v>0</v>
      </c>
      <c r="AH295" s="232">
        <f>(VLOOKUP($C295,Incurred_Real!$A$25:$BR$427,Incurred_Real!BK$1,FALSE))*$M295</f>
        <v>0</v>
      </c>
      <c r="AI295" s="232">
        <f>(VLOOKUP($C295,Incurred_Real!$A$25:$BR$427,Incurred_Real!BL$1,FALSE))*$M295</f>
        <v>0</v>
      </c>
      <c r="AJ295" s="232">
        <f>(VLOOKUP($C295,Incurred_Real!$A$25:$BR$427,Incurred_Real!BM$1,FALSE))*$M295</f>
        <v>0</v>
      </c>
      <c r="AK295" s="232">
        <f>(VLOOKUP($C295,Incurred_Real!$A$25:$BR$427,Incurred_Real!BN$1,FALSE))*$M295</f>
        <v>0</v>
      </c>
      <c r="AL295" s="232">
        <f>(VLOOKUP($C295,Incurred_Real!$A$25:$BR$427,Incurred_Real!BO$1,FALSE))*$M295</f>
        <v>0</v>
      </c>
      <c r="AM295" s="232">
        <f>(VLOOKUP($C295,Incurred_Real!$A$25:$BR$427,Incurred_Real!BP$1,FALSE))*$M295</f>
        <v>0</v>
      </c>
      <c r="AN295" s="232">
        <f>(VLOOKUP($C295,Incurred_Real!$A$25:$BR$427,Incurred_Real!BQ$1,FALSE))*$M295</f>
        <v>0</v>
      </c>
      <c r="AO295" s="232">
        <f>(VLOOKUP($C295,Incurred_Real!$A$25:$BR$427,Incurred_Real!BR$1,FALSE))*$M295</f>
        <v>0</v>
      </c>
      <c r="AP295" s="232">
        <f t="shared" si="30"/>
        <v>8874309.7689100839</v>
      </c>
      <c r="AR295" s="232" t="b">
        <f t="shared" si="31"/>
        <v>1</v>
      </c>
    </row>
    <row r="296" spans="3:44" x14ac:dyDescent="0.15">
      <c r="C296" s="11" t="s">
        <v>915</v>
      </c>
      <c r="D296" s="11" t="str">
        <f>VLOOKUP($C296,Incurred_Real!$A$24:$E$376,Incurred_Real!$B$1,FALSE)</f>
        <v>Protective Security Reinforcement</v>
      </c>
      <c r="E296" s="11" t="str">
        <f>VLOOKUP($C296,Incurred_Real!$A$24:$E$376,Incurred_Real!$D$1,FALSE)</f>
        <v>Facilities</v>
      </c>
      <c r="F296" s="13">
        <f>IF(VLOOKUP($C296,Incurred_Real!$A$25:$AQ$426,Incurred_Real!$AL$1,FALSE)="Commissioned Extra",0,
IF(VLOOKUP($C296,Incurred_Real!$A$25:$AQ$426,Incurred_Real!$AK$1,FALSE)=F$4,VLOOKUP($C296,Incurred_Real!$A$25:$AQ$426,Incurred_Real!$AM$1,FALSE),0))</f>
        <v>0</v>
      </c>
      <c r="G296" s="13">
        <f>IF(VLOOKUP($C296,Incurred_Real!$A$25:$AQ$426,Incurred_Real!$AL$1,FALSE)="Commissioned Extra",0,
IF(VLOOKUP($C296,Incurred_Real!$A$25:$AQ$426,Incurred_Real!$AK$1,FALSE)=G$4,VLOOKUP($C296,Incurred_Real!$A$25:$AQ$426,Incurred_Real!$AM$1,FALSE),0))</f>
        <v>0</v>
      </c>
      <c r="H296" s="13">
        <f>IF(VLOOKUP($C296,Incurred_Real!$A$25:$AQ$426,Incurred_Real!$AL$1,FALSE)="Commissioned Extra",0,
IF(VLOOKUP($C296,Incurred_Real!$A$25:$AQ$426,Incurred_Real!$AK$1,FALSE)=H$4,VLOOKUP($C296,Incurred_Real!$A$25:$AQ$426,Incurred_Real!$AM$1,FALSE),0))</f>
        <v>1710566.6306011337</v>
      </c>
      <c r="I296" s="13">
        <f>IF(VLOOKUP($C296,Incurred_Real!$A$25:$AQ$426,Incurred_Real!$AL$1,FALSE)="Commissioned Extra",0,
IF(VLOOKUP($C296,Incurred_Real!$A$25:$AQ$426,Incurred_Real!$AK$1,FALSE)=I$4,VLOOKUP($C296,Incurred_Real!$A$25:$AQ$426,Incurred_Real!$AM$1,FALSE),0))</f>
        <v>0</v>
      </c>
      <c r="J296" s="13">
        <f>IF(VLOOKUP($C296,Incurred_Real!$A$25:$AQ$426,Incurred_Real!$AL$1,FALSE)="Commissioned Extra",0,
IF(VLOOKUP($C296,Incurred_Real!$A$25:$AQ$426,Incurred_Real!$AK$1,FALSE)=J$4,VLOOKUP($C296,Incurred_Real!$A$25:$AQ$426,Incurred_Real!$AM$1,FALSE),0))</f>
        <v>0</v>
      </c>
      <c r="K296" s="13">
        <f>IF(VLOOKUP($C296,Incurred_Real!$A$25:$AQ$426,Incurred_Real!$AL$1,FALSE)="Commissioned Extra",0,
IF(VLOOKUP($C296,Incurred_Real!$A$25:$AQ$426,Incurred_Real!$AK$1,FALSE)=K$4,VLOOKUP($C296,Incurred_Real!$A$25:$AQ$426,Incurred_Real!$AM$1,FALSE),0))</f>
        <v>0</v>
      </c>
      <c r="L296" s="13">
        <f>IF(VLOOKUP($C296,Incurred_Real!$A$25:$AQ$426,Incurred_Real!$AL$1,FALSE)="Commissioned Extra",0,
IF(VLOOKUP($C296,Incurred_Real!$A$25:$AQ$426,Incurred_Real!$AK$1,FALSE)=L$4,VLOOKUP($C296,Incurred_Real!$A$25:$AQ$426,Incurred_Real!$AM$1,FALSE),0))</f>
        <v>0</v>
      </c>
      <c r="M296" s="232">
        <f t="shared" si="28"/>
        <v>1710566.6306011337</v>
      </c>
      <c r="N296" s="232">
        <f t="shared" si="29"/>
        <v>2024</v>
      </c>
      <c r="P296" s="232">
        <f>(VLOOKUP($C296,Incurred_Real!$A$25:$BR$427,Incurred_Real!AS$1,FALSE))*$M296</f>
        <v>1710566.6306011337</v>
      </c>
      <c r="Q296" s="232">
        <f>(VLOOKUP($C296,Incurred_Real!$A$25:$BR$427,Incurred_Real!AT$1,FALSE))*$M296</f>
        <v>0</v>
      </c>
      <c r="R296" s="232">
        <f>(VLOOKUP($C296,Incurred_Real!$A$25:$BR$427,Incurred_Real!AU$1,FALSE))*$M296</f>
        <v>0</v>
      </c>
      <c r="S296" s="232">
        <f>(VLOOKUP($C296,Incurred_Real!$A$25:$BR$427,Incurred_Real!AV$1,FALSE))*$M296</f>
        <v>0</v>
      </c>
      <c r="T296" s="232">
        <f>(VLOOKUP($C296,Incurred_Real!$A$25:$BR$427,Incurred_Real!AW$1,FALSE))*$M296</f>
        <v>0</v>
      </c>
      <c r="U296" s="232">
        <f>(VLOOKUP($C296,Incurred_Real!$A$25:$BR$427,Incurred_Real!AX$1,FALSE))*$M296</f>
        <v>0</v>
      </c>
      <c r="V296" s="232">
        <f>(VLOOKUP($C296,Incurred_Real!$A$25:$BR$427,Incurred_Real!AY$1,FALSE))*$M296</f>
        <v>0</v>
      </c>
      <c r="W296" s="232">
        <f>(VLOOKUP($C296,Incurred_Real!$A$25:$BR$427,Incurred_Real!AZ$1,FALSE))*$M296</f>
        <v>0</v>
      </c>
      <c r="X296" s="232">
        <f>(VLOOKUP($C296,Incurred_Real!$A$25:$BR$427,Incurred_Real!BA$1,FALSE))*$M296</f>
        <v>0</v>
      </c>
      <c r="Y296" s="232">
        <f>(VLOOKUP($C296,Incurred_Real!$A$25:$BR$427,Incurred_Real!BB$1,FALSE))*$M296</f>
        <v>0</v>
      </c>
      <c r="Z296" s="232">
        <f>(VLOOKUP($C296,Incurred_Real!$A$25:$BR$427,Incurred_Real!BC$1,FALSE))*$M296</f>
        <v>0</v>
      </c>
      <c r="AA296" s="232">
        <f>(VLOOKUP($C296,Incurred_Real!$A$25:$BR$427,Incurred_Real!BD$1,FALSE))*$M296</f>
        <v>0</v>
      </c>
      <c r="AB296" s="232">
        <f>(VLOOKUP($C296,Incurred_Real!$A$25:$BR$427,Incurred_Real!BE$1,FALSE))*$M296</f>
        <v>0</v>
      </c>
      <c r="AC296" s="232">
        <f>(VLOOKUP($C296,Incurred_Real!$A$25:$BR$427,Incurred_Real!BF$1,FALSE))*$M296</f>
        <v>0</v>
      </c>
      <c r="AD296" s="232">
        <f>(VLOOKUP($C296,Incurred_Real!$A$25:$BR$427,Incurred_Real!BG$1,FALSE))*$M296</f>
        <v>0</v>
      </c>
      <c r="AE296" s="232">
        <f>(VLOOKUP($C296,Incurred_Real!$A$25:$BR$427,Incurred_Real!BH$1,FALSE))*$M296</f>
        <v>0</v>
      </c>
      <c r="AF296" s="232">
        <f>(VLOOKUP($C296,Incurred_Real!$A$25:$BR$427,Incurred_Real!BI$1,FALSE))*$M296</f>
        <v>0</v>
      </c>
      <c r="AG296" s="232">
        <f>(VLOOKUP($C296,Incurred_Real!$A$25:$BR$427,Incurred_Real!BJ$1,FALSE))*$M296</f>
        <v>0</v>
      </c>
      <c r="AH296" s="232">
        <f>(VLOOKUP($C296,Incurred_Real!$A$25:$BR$427,Incurred_Real!BK$1,FALSE))*$M296</f>
        <v>0</v>
      </c>
      <c r="AI296" s="232">
        <f>(VLOOKUP($C296,Incurred_Real!$A$25:$BR$427,Incurred_Real!BL$1,FALSE))*$M296</f>
        <v>0</v>
      </c>
      <c r="AJ296" s="232">
        <f>(VLOOKUP($C296,Incurred_Real!$A$25:$BR$427,Incurred_Real!BM$1,FALSE))*$M296</f>
        <v>0</v>
      </c>
      <c r="AK296" s="232">
        <f>(VLOOKUP($C296,Incurred_Real!$A$25:$BR$427,Incurred_Real!BN$1,FALSE))*$M296</f>
        <v>0</v>
      </c>
      <c r="AL296" s="232">
        <f>(VLOOKUP($C296,Incurred_Real!$A$25:$BR$427,Incurred_Real!BO$1,FALSE))*$M296</f>
        <v>0</v>
      </c>
      <c r="AM296" s="232">
        <f>(VLOOKUP($C296,Incurred_Real!$A$25:$BR$427,Incurred_Real!BP$1,FALSE))*$M296</f>
        <v>0</v>
      </c>
      <c r="AN296" s="232">
        <f>(VLOOKUP($C296,Incurred_Real!$A$25:$BR$427,Incurred_Real!BQ$1,FALSE))*$M296</f>
        <v>0</v>
      </c>
      <c r="AO296" s="232">
        <f>(VLOOKUP($C296,Incurred_Real!$A$25:$BR$427,Incurred_Real!BR$1,FALSE))*$M296</f>
        <v>0</v>
      </c>
      <c r="AP296" s="232">
        <f t="shared" si="30"/>
        <v>1710566.6306011337</v>
      </c>
      <c r="AR296" s="232" t="b">
        <f t="shared" si="31"/>
        <v>1</v>
      </c>
    </row>
    <row r="297" spans="3:44" x14ac:dyDescent="0.15">
      <c r="C297" s="11" t="s">
        <v>969</v>
      </c>
      <c r="D297" s="11" t="str">
        <f>VLOOKUP($C297,Incurred_Real!$A$24:$E$376,Incurred_Real!$B$1,FALSE)</f>
        <v>IP Networking Equipment Replacement</v>
      </c>
      <c r="E297" s="11" t="str">
        <f>VLOOKUP($C297,Incurred_Real!$A$24:$E$376,Incurred_Real!$D$1,FALSE)</f>
        <v>Replacement</v>
      </c>
      <c r="F297" s="13">
        <f>IF(VLOOKUP($C297,Incurred_Real!$A$25:$AQ$426,Incurred_Real!$AL$1,FALSE)="Commissioned Extra",0,
IF(VLOOKUP($C297,Incurred_Real!$A$25:$AQ$426,Incurred_Real!$AK$1,FALSE)=F$4,VLOOKUP($C297,Incurred_Real!$A$25:$AQ$426,Incurred_Real!$AM$1,FALSE),0))</f>
        <v>0</v>
      </c>
      <c r="G297" s="13">
        <f>IF(VLOOKUP($C297,Incurred_Real!$A$25:$AQ$426,Incurred_Real!$AL$1,FALSE)="Commissioned Extra",0,
IF(VLOOKUP($C297,Incurred_Real!$A$25:$AQ$426,Incurred_Real!$AK$1,FALSE)=G$4,VLOOKUP($C297,Incurred_Real!$A$25:$AQ$426,Incurred_Real!$AM$1,FALSE),0))</f>
        <v>0</v>
      </c>
      <c r="H297" s="13">
        <f>IF(VLOOKUP($C297,Incurred_Real!$A$25:$AQ$426,Incurred_Real!$AL$1,FALSE)="Commissioned Extra",0,
IF(VLOOKUP($C297,Incurred_Real!$A$25:$AQ$426,Incurred_Real!$AK$1,FALSE)=H$4,VLOOKUP($C297,Incurred_Real!$A$25:$AQ$426,Incurred_Real!$AM$1,FALSE),0))</f>
        <v>0</v>
      </c>
      <c r="I297" s="13">
        <f>IF(VLOOKUP($C297,Incurred_Real!$A$25:$AQ$426,Incurred_Real!$AL$1,FALSE)="Commissioned Extra",0,
IF(VLOOKUP($C297,Incurred_Real!$A$25:$AQ$426,Incurred_Real!$AK$1,FALSE)=I$4,VLOOKUP($C297,Incurred_Real!$A$25:$AQ$426,Incurred_Real!$AM$1,FALSE),0))</f>
        <v>0</v>
      </c>
      <c r="J297" s="13">
        <f>IF(VLOOKUP($C297,Incurred_Real!$A$25:$AQ$426,Incurred_Real!$AL$1,FALSE)="Commissioned Extra",0,
IF(VLOOKUP($C297,Incurred_Real!$A$25:$AQ$426,Incurred_Real!$AK$1,FALSE)=J$4,VLOOKUP($C297,Incurred_Real!$A$25:$AQ$426,Incurred_Real!$AM$1,FALSE),0))</f>
        <v>0</v>
      </c>
      <c r="K297" s="13">
        <f>IF(VLOOKUP($C297,Incurred_Real!$A$25:$AQ$426,Incurred_Real!$AL$1,FALSE)="Commissioned Extra",0,
IF(VLOOKUP($C297,Incurred_Real!$A$25:$AQ$426,Incurred_Real!$AK$1,FALSE)=K$4,VLOOKUP($C297,Incurred_Real!$A$25:$AQ$426,Incurred_Real!$AM$1,FALSE),0))</f>
        <v>3925359.2950677779</v>
      </c>
      <c r="L297" s="13">
        <f>IF(VLOOKUP($C297,Incurred_Real!$A$25:$AQ$426,Incurred_Real!$AL$1,FALSE)="Commissioned Extra",0,
IF(VLOOKUP($C297,Incurred_Real!$A$25:$AQ$426,Incurred_Real!$AK$1,FALSE)=L$4,VLOOKUP($C297,Incurred_Real!$A$25:$AQ$426,Incurred_Real!$AM$1,FALSE),0))</f>
        <v>0</v>
      </c>
      <c r="M297" s="232">
        <f t="shared" si="28"/>
        <v>3925359.2950677779</v>
      </c>
      <c r="N297" s="232">
        <f t="shared" si="29"/>
        <v>2027</v>
      </c>
      <c r="P297" s="232">
        <f>(VLOOKUP($C297,Incurred_Real!$A$25:$BR$427,Incurred_Real!AS$1,FALSE))*$M297</f>
        <v>0</v>
      </c>
      <c r="Q297" s="232">
        <f>(VLOOKUP($C297,Incurred_Real!$A$25:$BR$427,Incurred_Real!AT$1,FALSE))*$M297</f>
        <v>0</v>
      </c>
      <c r="R297" s="232">
        <f>(VLOOKUP($C297,Incurred_Real!$A$25:$BR$427,Incurred_Real!AU$1,FALSE))*$M297</f>
        <v>0</v>
      </c>
      <c r="S297" s="232">
        <f>(VLOOKUP($C297,Incurred_Real!$A$25:$BR$427,Incurred_Real!AV$1,FALSE))*$M297</f>
        <v>0</v>
      </c>
      <c r="T297" s="232">
        <f>(VLOOKUP($C297,Incurred_Real!$A$25:$BR$427,Incurred_Real!AW$1,FALSE))*$M297</f>
        <v>0</v>
      </c>
      <c r="U297" s="232">
        <f>(VLOOKUP($C297,Incurred_Real!$A$25:$BR$427,Incurred_Real!AX$1,FALSE))*$M297</f>
        <v>0</v>
      </c>
      <c r="V297" s="232">
        <f>(VLOOKUP($C297,Incurred_Real!$A$25:$BR$427,Incurred_Real!AY$1,FALSE))*$M297</f>
        <v>0</v>
      </c>
      <c r="W297" s="232">
        <f>(VLOOKUP($C297,Incurred_Real!$A$25:$BR$427,Incurred_Real!AZ$1,FALSE))*$M297</f>
        <v>0</v>
      </c>
      <c r="X297" s="232">
        <f>(VLOOKUP($C297,Incurred_Real!$A$25:$BR$427,Incurred_Real!BA$1,FALSE))*$M297</f>
        <v>0</v>
      </c>
      <c r="Y297" s="232">
        <f>(VLOOKUP($C297,Incurred_Real!$A$25:$BR$427,Incurred_Real!BB$1,FALSE))*$M297</f>
        <v>0</v>
      </c>
      <c r="Z297" s="232">
        <f>(VLOOKUP($C297,Incurred_Real!$A$25:$BR$427,Incurred_Real!BC$1,FALSE))*$M297</f>
        <v>0</v>
      </c>
      <c r="AA297" s="232">
        <f>(VLOOKUP($C297,Incurred_Real!$A$25:$BR$427,Incurred_Real!BD$1,FALSE))*$M297</f>
        <v>0</v>
      </c>
      <c r="AB297" s="232">
        <f>(VLOOKUP($C297,Incurred_Real!$A$25:$BR$427,Incurred_Real!BE$1,FALSE))*$M297</f>
        <v>0</v>
      </c>
      <c r="AC297" s="232">
        <f>(VLOOKUP($C297,Incurred_Real!$A$25:$BR$427,Incurred_Real!BF$1,FALSE))*$M297</f>
        <v>0</v>
      </c>
      <c r="AD297" s="232">
        <f>(VLOOKUP($C297,Incurred_Real!$A$25:$BR$427,Incurred_Real!BG$1,FALSE))*$M297</f>
        <v>0</v>
      </c>
      <c r="AE297" s="232">
        <f>(VLOOKUP($C297,Incurred_Real!$A$25:$BR$427,Incurred_Real!BH$1,FALSE))*$M297</f>
        <v>0</v>
      </c>
      <c r="AF297" s="232">
        <f>(VLOOKUP($C297,Incurred_Real!$A$25:$BR$427,Incurred_Real!BI$1,FALSE))*$M297</f>
        <v>0</v>
      </c>
      <c r="AG297" s="232">
        <f>(VLOOKUP($C297,Incurred_Real!$A$25:$BR$427,Incurred_Real!BJ$1,FALSE))*$M297</f>
        <v>0</v>
      </c>
      <c r="AH297" s="232">
        <f>(VLOOKUP($C297,Incurred_Real!$A$25:$BR$427,Incurred_Real!BK$1,FALSE))*$M297</f>
        <v>0</v>
      </c>
      <c r="AI297" s="232">
        <f>(VLOOKUP($C297,Incurred_Real!$A$25:$BR$427,Incurred_Real!BL$1,FALSE))*$M297</f>
        <v>0</v>
      </c>
      <c r="AJ297" s="232">
        <f>(VLOOKUP($C297,Incurred_Real!$A$25:$BR$427,Incurred_Real!BM$1,FALSE))*$M297</f>
        <v>0</v>
      </c>
      <c r="AK297" s="232">
        <f>(VLOOKUP($C297,Incurred_Real!$A$25:$BR$427,Incurred_Real!BN$1,FALSE))*$M297</f>
        <v>0</v>
      </c>
      <c r="AL297" s="232">
        <f>(VLOOKUP($C297,Incurred_Real!$A$25:$BR$427,Incurred_Real!BO$1,FALSE))*$M297</f>
        <v>0</v>
      </c>
      <c r="AM297" s="232">
        <f>(VLOOKUP($C297,Incurred_Real!$A$25:$BR$427,Incurred_Real!BP$1,FALSE))*$M297</f>
        <v>0</v>
      </c>
      <c r="AN297" s="232">
        <f>(VLOOKUP($C297,Incurred_Real!$A$25:$BR$427,Incurred_Real!BQ$1,FALSE))*$M297</f>
        <v>0</v>
      </c>
      <c r="AO297" s="232">
        <f>(VLOOKUP($C297,Incurred_Real!$A$25:$BR$427,Incurred_Real!BR$1,FALSE))*$M297</f>
        <v>3925359.2950677779</v>
      </c>
      <c r="AP297" s="232">
        <f t="shared" si="30"/>
        <v>3925359.2950677779</v>
      </c>
      <c r="AR297" s="232" t="b">
        <f t="shared" si="31"/>
        <v>1</v>
      </c>
    </row>
    <row r="298" spans="3:44" x14ac:dyDescent="0.15">
      <c r="C298" s="11" t="s">
        <v>932</v>
      </c>
      <c r="D298" s="11" t="str">
        <f>VLOOKUP($C298,Incurred_Real!$A$24:$E$376,Incurred_Real!$B$1,FALSE)</f>
        <v>Office IT Hardware Replacement 2024-2028</v>
      </c>
      <c r="E298" s="11" t="str">
        <f>VLOOKUP($C298,Incurred_Real!$A$24:$E$376,Incurred_Real!$D$1,FALSE)</f>
        <v>Information Technology</v>
      </c>
      <c r="F298" s="13">
        <f>IF(VLOOKUP($C298,Incurred_Real!$A$25:$AQ$426,Incurred_Real!$AL$1,FALSE)="Commissioned Extra",0,
IF(VLOOKUP($C298,Incurred_Real!$A$25:$AQ$426,Incurred_Real!$AK$1,FALSE)=F$4,VLOOKUP($C298,Incurred_Real!$A$25:$AQ$426,Incurred_Real!$AM$1,FALSE),0))</f>
        <v>0</v>
      </c>
      <c r="G298" s="13">
        <f>IF(VLOOKUP($C298,Incurred_Real!$A$25:$AQ$426,Incurred_Real!$AL$1,FALSE)="Commissioned Extra",0,
IF(VLOOKUP($C298,Incurred_Real!$A$25:$AQ$426,Incurred_Real!$AK$1,FALSE)=G$4,VLOOKUP($C298,Incurred_Real!$A$25:$AQ$426,Incurred_Real!$AM$1,FALSE),0))</f>
        <v>0</v>
      </c>
      <c r="H298" s="13">
        <f>IF(VLOOKUP($C298,Incurred_Real!$A$25:$AQ$426,Incurred_Real!$AL$1,FALSE)="Commissioned Extra",0,
IF(VLOOKUP($C298,Incurred_Real!$A$25:$AQ$426,Incurred_Real!$AK$1,FALSE)=H$4,VLOOKUP($C298,Incurred_Real!$A$25:$AQ$426,Incurred_Real!$AM$1,FALSE),0))</f>
        <v>0</v>
      </c>
      <c r="I298" s="13">
        <f>IF(VLOOKUP($C298,Incurred_Real!$A$25:$AQ$426,Incurred_Real!$AL$1,FALSE)="Commissioned Extra",0,
IF(VLOOKUP($C298,Incurred_Real!$A$25:$AQ$426,Incurred_Real!$AK$1,FALSE)=I$4,VLOOKUP($C298,Incurred_Real!$A$25:$AQ$426,Incurred_Real!$AM$1,FALSE),0))</f>
        <v>0</v>
      </c>
      <c r="J298" s="13">
        <f>IF(VLOOKUP($C298,Incurred_Real!$A$25:$AQ$426,Incurred_Real!$AL$1,FALSE)="Commissioned Extra",0,
IF(VLOOKUP($C298,Incurred_Real!$A$25:$AQ$426,Incurred_Real!$AK$1,FALSE)=J$4,VLOOKUP($C298,Incurred_Real!$A$25:$AQ$426,Incurred_Real!$AM$1,FALSE),0))</f>
        <v>0</v>
      </c>
      <c r="K298" s="13">
        <f>IF(VLOOKUP($C298,Incurred_Real!$A$25:$AQ$426,Incurred_Real!$AL$1,FALSE)="Commissioned Extra",0,
IF(VLOOKUP($C298,Incurred_Real!$A$25:$AQ$426,Incurred_Real!$AK$1,FALSE)=K$4,VLOOKUP($C298,Incurred_Real!$A$25:$AQ$426,Incurred_Real!$AM$1,FALSE),0))</f>
        <v>0</v>
      </c>
      <c r="L298" s="13">
        <f>IF(VLOOKUP($C298,Incurred_Real!$A$25:$AQ$426,Incurred_Real!$AL$1,FALSE)="Commissioned Extra",0,
IF(VLOOKUP($C298,Incurred_Real!$A$25:$AQ$426,Incurred_Real!$AK$1,FALSE)=L$4,VLOOKUP($C298,Incurred_Real!$A$25:$AQ$426,Incurred_Real!$AM$1,FALSE),0))</f>
        <v>2602203.3342282288</v>
      </c>
      <c r="M298" s="232">
        <f t="shared" si="28"/>
        <v>2602203.3342282288</v>
      </c>
      <c r="N298" s="232">
        <f t="shared" si="29"/>
        <v>2028</v>
      </c>
      <c r="P298" s="232">
        <f>(VLOOKUP($C298,Incurred_Real!$A$25:$BR$427,Incurred_Real!AS$1,FALSE))*$M298</f>
        <v>0</v>
      </c>
      <c r="Q298" s="232">
        <f>(VLOOKUP($C298,Incurred_Real!$A$25:$BR$427,Incurred_Real!AT$1,FALSE))*$M298</f>
        <v>0</v>
      </c>
      <c r="R298" s="232">
        <f>(VLOOKUP($C298,Incurred_Real!$A$25:$BR$427,Incurred_Real!AU$1,FALSE))*$M298</f>
        <v>0</v>
      </c>
      <c r="S298" s="232">
        <f>(VLOOKUP($C298,Incurred_Real!$A$25:$BR$427,Incurred_Real!AV$1,FALSE))*$M298</f>
        <v>2602203.3342282288</v>
      </c>
      <c r="T298" s="232">
        <f>(VLOOKUP($C298,Incurred_Real!$A$25:$BR$427,Incurred_Real!AW$1,FALSE))*$M298</f>
        <v>0</v>
      </c>
      <c r="U298" s="232">
        <f>(VLOOKUP($C298,Incurred_Real!$A$25:$BR$427,Incurred_Real!AX$1,FALSE))*$M298</f>
        <v>0</v>
      </c>
      <c r="V298" s="232">
        <f>(VLOOKUP($C298,Incurred_Real!$A$25:$BR$427,Incurred_Real!AY$1,FALSE))*$M298</f>
        <v>0</v>
      </c>
      <c r="W298" s="232">
        <f>(VLOOKUP($C298,Incurred_Real!$A$25:$BR$427,Incurred_Real!AZ$1,FALSE))*$M298</f>
        <v>0</v>
      </c>
      <c r="X298" s="232">
        <f>(VLOOKUP($C298,Incurred_Real!$A$25:$BR$427,Incurred_Real!BA$1,FALSE))*$M298</f>
        <v>0</v>
      </c>
      <c r="Y298" s="232">
        <f>(VLOOKUP($C298,Incurred_Real!$A$25:$BR$427,Incurred_Real!BB$1,FALSE))*$M298</f>
        <v>0</v>
      </c>
      <c r="Z298" s="232">
        <f>(VLOOKUP($C298,Incurred_Real!$A$25:$BR$427,Incurred_Real!BC$1,FALSE))*$M298</f>
        <v>0</v>
      </c>
      <c r="AA298" s="232">
        <f>(VLOOKUP($C298,Incurred_Real!$A$25:$BR$427,Incurred_Real!BD$1,FALSE))*$M298</f>
        <v>0</v>
      </c>
      <c r="AB298" s="232">
        <f>(VLOOKUP($C298,Incurred_Real!$A$25:$BR$427,Incurred_Real!BE$1,FALSE))*$M298</f>
        <v>0</v>
      </c>
      <c r="AC298" s="232">
        <f>(VLOOKUP($C298,Incurred_Real!$A$25:$BR$427,Incurred_Real!BF$1,FALSE))*$M298</f>
        <v>0</v>
      </c>
      <c r="AD298" s="232">
        <f>(VLOOKUP($C298,Incurred_Real!$A$25:$BR$427,Incurred_Real!BG$1,FALSE))*$M298</f>
        <v>0</v>
      </c>
      <c r="AE298" s="232">
        <f>(VLOOKUP($C298,Incurred_Real!$A$25:$BR$427,Incurred_Real!BH$1,FALSE))*$M298</f>
        <v>0</v>
      </c>
      <c r="AF298" s="232">
        <f>(VLOOKUP($C298,Incurred_Real!$A$25:$BR$427,Incurred_Real!BI$1,FALSE))*$M298</f>
        <v>0</v>
      </c>
      <c r="AG298" s="232">
        <f>(VLOOKUP($C298,Incurred_Real!$A$25:$BR$427,Incurred_Real!BJ$1,FALSE))*$M298</f>
        <v>0</v>
      </c>
      <c r="AH298" s="232">
        <f>(VLOOKUP($C298,Incurred_Real!$A$25:$BR$427,Incurred_Real!BK$1,FALSE))*$M298</f>
        <v>0</v>
      </c>
      <c r="AI298" s="232">
        <f>(VLOOKUP($C298,Incurred_Real!$A$25:$BR$427,Incurred_Real!BL$1,FALSE))*$M298</f>
        <v>0</v>
      </c>
      <c r="AJ298" s="232">
        <f>(VLOOKUP($C298,Incurred_Real!$A$25:$BR$427,Incurred_Real!BM$1,FALSE))*$M298</f>
        <v>0</v>
      </c>
      <c r="AK298" s="232">
        <f>(VLOOKUP($C298,Incurred_Real!$A$25:$BR$427,Incurred_Real!BN$1,FALSE))*$M298</f>
        <v>0</v>
      </c>
      <c r="AL298" s="232">
        <f>(VLOOKUP($C298,Incurred_Real!$A$25:$BR$427,Incurred_Real!BO$1,FALSE))*$M298</f>
        <v>0</v>
      </c>
      <c r="AM298" s="232">
        <f>(VLOOKUP($C298,Incurred_Real!$A$25:$BR$427,Incurred_Real!BP$1,FALSE))*$M298</f>
        <v>0</v>
      </c>
      <c r="AN298" s="232">
        <f>(VLOOKUP($C298,Incurred_Real!$A$25:$BR$427,Incurred_Real!BQ$1,FALSE))*$M298</f>
        <v>0</v>
      </c>
      <c r="AO298" s="232">
        <f>(VLOOKUP($C298,Incurred_Real!$A$25:$BR$427,Incurred_Real!BR$1,FALSE))*$M298</f>
        <v>0</v>
      </c>
      <c r="AP298" s="232">
        <f t="shared" si="30"/>
        <v>2602203.3342282288</v>
      </c>
      <c r="AR298" s="232" t="b">
        <f t="shared" si="31"/>
        <v>1</v>
      </c>
    </row>
    <row r="299" spans="3:44" x14ac:dyDescent="0.15">
      <c r="C299" s="11" t="s">
        <v>916</v>
      </c>
      <c r="D299" s="11" t="str">
        <f>VLOOKUP($C299,Incurred_Real!$A$24:$E$376,Incurred_Real!$B$1,FALSE)</f>
        <v>Pirie Precinct Amenities</v>
      </c>
      <c r="E299" s="11" t="str">
        <f>VLOOKUP($C299,Incurred_Real!$A$24:$E$376,Incurred_Real!$D$1,FALSE)</f>
        <v>Facilities</v>
      </c>
      <c r="F299" s="13">
        <f>IF(VLOOKUP($C299,Incurred_Real!$A$25:$AQ$426,Incurred_Real!$AL$1,FALSE)="Commissioned Extra",0,
IF(VLOOKUP($C299,Incurred_Real!$A$25:$AQ$426,Incurred_Real!$AK$1,FALSE)=F$4,VLOOKUP($C299,Incurred_Real!$A$25:$AQ$426,Incurred_Real!$AM$1,FALSE),0))</f>
        <v>0</v>
      </c>
      <c r="G299" s="13">
        <f>IF(VLOOKUP($C299,Incurred_Real!$A$25:$AQ$426,Incurred_Real!$AL$1,FALSE)="Commissioned Extra",0,
IF(VLOOKUP($C299,Incurred_Real!$A$25:$AQ$426,Incurred_Real!$AK$1,FALSE)=G$4,VLOOKUP($C299,Incurred_Real!$A$25:$AQ$426,Incurred_Real!$AM$1,FALSE),0))</f>
        <v>0</v>
      </c>
      <c r="H299" s="13">
        <f>IF(VLOOKUP($C299,Incurred_Real!$A$25:$AQ$426,Incurred_Real!$AL$1,FALSE)="Commissioned Extra",0,
IF(VLOOKUP($C299,Incurred_Real!$A$25:$AQ$426,Incurred_Real!$AK$1,FALSE)=H$4,VLOOKUP($C299,Incurred_Real!$A$25:$AQ$426,Incurred_Real!$AM$1,FALSE),0))</f>
        <v>0</v>
      </c>
      <c r="I299" s="13">
        <f>IF(VLOOKUP($C299,Incurred_Real!$A$25:$AQ$426,Incurred_Real!$AL$1,FALSE)="Commissioned Extra",0,
IF(VLOOKUP($C299,Incurred_Real!$A$25:$AQ$426,Incurred_Real!$AK$1,FALSE)=I$4,VLOOKUP($C299,Incurred_Real!$A$25:$AQ$426,Incurred_Real!$AM$1,FALSE),0))</f>
        <v>0</v>
      </c>
      <c r="J299" s="13">
        <f>IF(VLOOKUP($C299,Incurred_Real!$A$25:$AQ$426,Incurred_Real!$AL$1,FALSE)="Commissioned Extra",0,
IF(VLOOKUP($C299,Incurred_Real!$A$25:$AQ$426,Incurred_Real!$AK$1,FALSE)=J$4,VLOOKUP($C299,Incurred_Real!$A$25:$AQ$426,Incurred_Real!$AM$1,FALSE),0))</f>
        <v>0</v>
      </c>
      <c r="K299" s="13">
        <f>IF(VLOOKUP($C299,Incurred_Real!$A$25:$AQ$426,Incurred_Real!$AL$1,FALSE)="Commissioned Extra",0,
IF(VLOOKUP($C299,Incurred_Real!$A$25:$AQ$426,Incurred_Real!$AK$1,FALSE)=K$4,VLOOKUP($C299,Incurred_Real!$A$25:$AQ$426,Incurred_Real!$AM$1,FALSE),0))</f>
        <v>0</v>
      </c>
      <c r="L299" s="13">
        <f>IF(VLOOKUP($C299,Incurred_Real!$A$25:$AQ$426,Incurred_Real!$AL$1,FALSE)="Commissioned Extra",0,
IF(VLOOKUP($C299,Incurred_Real!$A$25:$AQ$426,Incurred_Real!$AK$1,FALSE)=L$4,VLOOKUP($C299,Incurred_Real!$A$25:$AQ$426,Incurred_Real!$AM$1,FALSE),0))</f>
        <v>834923.32586434856</v>
      </c>
      <c r="M299" s="232">
        <f t="shared" si="28"/>
        <v>834923.32586434856</v>
      </c>
      <c r="N299" s="232">
        <f t="shared" si="29"/>
        <v>2028</v>
      </c>
      <c r="P299" s="232">
        <f>(VLOOKUP($C299,Incurred_Real!$A$25:$BR$427,Incurred_Real!AS$1,FALSE))*$M299</f>
        <v>834923.32586434856</v>
      </c>
      <c r="Q299" s="232">
        <f>(VLOOKUP($C299,Incurred_Real!$A$25:$BR$427,Incurred_Real!AT$1,FALSE))*$M299</f>
        <v>0</v>
      </c>
      <c r="R299" s="232">
        <f>(VLOOKUP($C299,Incurred_Real!$A$25:$BR$427,Incurred_Real!AU$1,FALSE))*$M299</f>
        <v>0</v>
      </c>
      <c r="S299" s="232">
        <f>(VLOOKUP($C299,Incurred_Real!$A$25:$BR$427,Incurred_Real!AV$1,FALSE))*$M299</f>
        <v>0</v>
      </c>
      <c r="T299" s="232">
        <f>(VLOOKUP($C299,Incurred_Real!$A$25:$BR$427,Incurred_Real!AW$1,FALSE))*$M299</f>
        <v>0</v>
      </c>
      <c r="U299" s="232">
        <f>(VLOOKUP($C299,Incurred_Real!$A$25:$BR$427,Incurred_Real!AX$1,FALSE))*$M299</f>
        <v>0</v>
      </c>
      <c r="V299" s="232">
        <f>(VLOOKUP($C299,Incurred_Real!$A$25:$BR$427,Incurred_Real!AY$1,FALSE))*$M299</f>
        <v>0</v>
      </c>
      <c r="W299" s="232">
        <f>(VLOOKUP($C299,Incurred_Real!$A$25:$BR$427,Incurred_Real!AZ$1,FALSE))*$M299</f>
        <v>0</v>
      </c>
      <c r="X299" s="232">
        <f>(VLOOKUP($C299,Incurred_Real!$A$25:$BR$427,Incurred_Real!BA$1,FALSE))*$M299</f>
        <v>0</v>
      </c>
      <c r="Y299" s="232">
        <f>(VLOOKUP($C299,Incurred_Real!$A$25:$BR$427,Incurred_Real!BB$1,FALSE))*$M299</f>
        <v>0</v>
      </c>
      <c r="Z299" s="232">
        <f>(VLOOKUP($C299,Incurred_Real!$A$25:$BR$427,Incurred_Real!BC$1,FALSE))*$M299</f>
        <v>0</v>
      </c>
      <c r="AA299" s="232">
        <f>(VLOOKUP($C299,Incurred_Real!$A$25:$BR$427,Incurred_Real!BD$1,FALSE))*$M299</f>
        <v>0</v>
      </c>
      <c r="AB299" s="232">
        <f>(VLOOKUP($C299,Incurred_Real!$A$25:$BR$427,Incurred_Real!BE$1,FALSE))*$M299</f>
        <v>0</v>
      </c>
      <c r="AC299" s="232">
        <f>(VLOOKUP($C299,Incurred_Real!$A$25:$BR$427,Incurred_Real!BF$1,FALSE))*$M299</f>
        <v>0</v>
      </c>
      <c r="AD299" s="232">
        <f>(VLOOKUP($C299,Incurred_Real!$A$25:$BR$427,Incurred_Real!BG$1,FALSE))*$M299</f>
        <v>0</v>
      </c>
      <c r="AE299" s="232">
        <f>(VLOOKUP($C299,Incurred_Real!$A$25:$BR$427,Incurred_Real!BH$1,FALSE))*$M299</f>
        <v>0</v>
      </c>
      <c r="AF299" s="232">
        <f>(VLOOKUP($C299,Incurred_Real!$A$25:$BR$427,Incurred_Real!BI$1,FALSE))*$M299</f>
        <v>0</v>
      </c>
      <c r="AG299" s="232">
        <f>(VLOOKUP($C299,Incurred_Real!$A$25:$BR$427,Incurred_Real!BJ$1,FALSE))*$M299</f>
        <v>0</v>
      </c>
      <c r="AH299" s="232">
        <f>(VLOOKUP($C299,Incurred_Real!$A$25:$BR$427,Incurred_Real!BK$1,FALSE))*$M299</f>
        <v>0</v>
      </c>
      <c r="AI299" s="232">
        <f>(VLOOKUP($C299,Incurred_Real!$A$25:$BR$427,Incurred_Real!BL$1,FALSE))*$M299</f>
        <v>0</v>
      </c>
      <c r="AJ299" s="232">
        <f>(VLOOKUP($C299,Incurred_Real!$A$25:$BR$427,Incurred_Real!BM$1,FALSE))*$M299</f>
        <v>0</v>
      </c>
      <c r="AK299" s="232">
        <f>(VLOOKUP($C299,Incurred_Real!$A$25:$BR$427,Incurred_Real!BN$1,FALSE))*$M299</f>
        <v>0</v>
      </c>
      <c r="AL299" s="232">
        <f>(VLOOKUP($C299,Incurred_Real!$A$25:$BR$427,Incurred_Real!BO$1,FALSE))*$M299</f>
        <v>0</v>
      </c>
      <c r="AM299" s="232">
        <f>(VLOOKUP($C299,Incurred_Real!$A$25:$BR$427,Incurred_Real!BP$1,FALSE))*$M299</f>
        <v>0</v>
      </c>
      <c r="AN299" s="232">
        <f>(VLOOKUP($C299,Incurred_Real!$A$25:$BR$427,Incurred_Real!BQ$1,FALSE))*$M299</f>
        <v>0</v>
      </c>
      <c r="AO299" s="232">
        <f>(VLOOKUP($C299,Incurred_Real!$A$25:$BR$427,Incurred_Real!BR$1,FALSE))*$M299</f>
        <v>0</v>
      </c>
      <c r="AP299" s="232">
        <f t="shared" si="30"/>
        <v>834923.32586434856</v>
      </c>
      <c r="AR299" s="232" t="b">
        <f t="shared" si="31"/>
        <v>1</v>
      </c>
    </row>
    <row r="300" spans="3:44" x14ac:dyDescent="0.15">
      <c r="C300" s="11" t="s">
        <v>976</v>
      </c>
      <c r="D300" s="11" t="str">
        <f>VLOOKUP($C300,Incurred_Real!$A$24:$E$376,Incurred_Real!$B$1,FALSE)</f>
        <v>Substation Security Fencing Replacement 2024-2028</v>
      </c>
      <c r="E300" s="11" t="str">
        <f>VLOOKUP($C300,Incurred_Real!$A$24:$E$376,Incurred_Real!$D$1,FALSE)</f>
        <v>Security/Compliance</v>
      </c>
      <c r="F300" s="13">
        <f>IF(VLOOKUP($C300,Incurred_Real!$A$25:$AQ$426,Incurred_Real!$AL$1,FALSE)="Commissioned Extra",0,
IF(VLOOKUP($C300,Incurred_Real!$A$25:$AQ$426,Incurred_Real!$AK$1,FALSE)=F$4,VLOOKUP($C300,Incurred_Real!$A$25:$AQ$426,Incurred_Real!$AM$1,FALSE),0))</f>
        <v>0</v>
      </c>
      <c r="G300" s="13">
        <f>IF(VLOOKUP($C300,Incurred_Real!$A$25:$AQ$426,Incurred_Real!$AL$1,FALSE)="Commissioned Extra",0,
IF(VLOOKUP($C300,Incurred_Real!$A$25:$AQ$426,Incurred_Real!$AK$1,FALSE)=G$4,VLOOKUP($C300,Incurred_Real!$A$25:$AQ$426,Incurred_Real!$AM$1,FALSE),0))</f>
        <v>0</v>
      </c>
      <c r="H300" s="13">
        <f>IF(VLOOKUP($C300,Incurred_Real!$A$25:$AQ$426,Incurred_Real!$AL$1,FALSE)="Commissioned Extra",0,
IF(VLOOKUP($C300,Incurred_Real!$A$25:$AQ$426,Incurred_Real!$AK$1,FALSE)=H$4,VLOOKUP($C300,Incurred_Real!$A$25:$AQ$426,Incurred_Real!$AM$1,FALSE),0))</f>
        <v>0</v>
      </c>
      <c r="I300" s="13">
        <f>IF(VLOOKUP($C300,Incurred_Real!$A$25:$AQ$426,Incurred_Real!$AL$1,FALSE)="Commissioned Extra",0,
IF(VLOOKUP($C300,Incurred_Real!$A$25:$AQ$426,Incurred_Real!$AK$1,FALSE)=I$4,VLOOKUP($C300,Incurred_Real!$A$25:$AQ$426,Incurred_Real!$AM$1,FALSE),0))</f>
        <v>0</v>
      </c>
      <c r="J300" s="13">
        <f>IF(VLOOKUP($C300,Incurred_Real!$A$25:$AQ$426,Incurred_Real!$AL$1,FALSE)="Commissioned Extra",0,
IF(VLOOKUP($C300,Incurred_Real!$A$25:$AQ$426,Incurred_Real!$AK$1,FALSE)=J$4,VLOOKUP($C300,Incurred_Real!$A$25:$AQ$426,Incurred_Real!$AM$1,FALSE),0))</f>
        <v>0</v>
      </c>
      <c r="K300" s="13">
        <f>IF(VLOOKUP($C300,Incurred_Real!$A$25:$AQ$426,Incurred_Real!$AL$1,FALSE)="Commissioned Extra",0,
IF(VLOOKUP($C300,Incurred_Real!$A$25:$AQ$426,Incurred_Real!$AK$1,FALSE)=K$4,VLOOKUP($C300,Incurred_Real!$A$25:$AQ$426,Incurred_Real!$AM$1,FALSE),0))</f>
        <v>0</v>
      </c>
      <c r="L300" s="13">
        <f>IF(VLOOKUP($C300,Incurred_Real!$A$25:$AQ$426,Incurred_Real!$AL$1,FALSE)="Commissioned Extra",0,
IF(VLOOKUP($C300,Incurred_Real!$A$25:$AQ$426,Incurred_Real!$AK$1,FALSE)=L$4,VLOOKUP($C300,Incurred_Real!$A$25:$AQ$426,Incurred_Real!$AM$1,FALSE),0))</f>
        <v>8294176.5537438011</v>
      </c>
      <c r="M300" s="232">
        <f t="shared" si="28"/>
        <v>8294176.5537438011</v>
      </c>
      <c r="N300" s="232">
        <f t="shared" si="29"/>
        <v>2028</v>
      </c>
      <c r="P300" s="232">
        <f>(VLOOKUP($C300,Incurred_Real!$A$25:$BR$427,Incurred_Real!AS$1,FALSE))*$M300</f>
        <v>0</v>
      </c>
      <c r="Q300" s="232">
        <f>(VLOOKUP($C300,Incurred_Real!$A$25:$BR$427,Incurred_Real!AT$1,FALSE))*$M300</f>
        <v>0</v>
      </c>
      <c r="R300" s="232">
        <f>(VLOOKUP($C300,Incurred_Real!$A$25:$BR$427,Incurred_Real!AU$1,FALSE))*$M300</f>
        <v>0</v>
      </c>
      <c r="S300" s="232">
        <f>(VLOOKUP($C300,Incurred_Real!$A$25:$BR$427,Incurred_Real!AV$1,FALSE))*$M300</f>
        <v>0</v>
      </c>
      <c r="T300" s="232">
        <f>(VLOOKUP($C300,Incurred_Real!$A$25:$BR$427,Incurred_Real!AW$1,FALSE))*$M300</f>
        <v>0</v>
      </c>
      <c r="U300" s="232">
        <f>(VLOOKUP($C300,Incurred_Real!$A$25:$BR$427,Incurred_Real!AX$1,FALSE))*$M300</f>
        <v>114489.55566810058</v>
      </c>
      <c r="V300" s="232">
        <f>(VLOOKUP($C300,Incurred_Real!$A$25:$BR$427,Incurred_Real!AY$1,FALSE))*$M300</f>
        <v>0</v>
      </c>
      <c r="W300" s="232">
        <f>(VLOOKUP($C300,Incurred_Real!$A$25:$BR$427,Incurred_Real!AZ$1,FALSE))*$M300</f>
        <v>0</v>
      </c>
      <c r="X300" s="232">
        <f>(VLOOKUP($C300,Incurred_Real!$A$25:$BR$427,Incurred_Real!BA$1,FALSE))*$M300</f>
        <v>0</v>
      </c>
      <c r="Y300" s="232">
        <f>(VLOOKUP($C300,Incurred_Real!$A$25:$BR$427,Incurred_Real!BB$1,FALSE))*$M300</f>
        <v>96961.395511240495</v>
      </c>
      <c r="Z300" s="232">
        <f>(VLOOKUP($C300,Incurred_Real!$A$25:$BR$427,Incurred_Real!BC$1,FALSE))*$M300</f>
        <v>0</v>
      </c>
      <c r="AA300" s="232">
        <f>(VLOOKUP($C300,Incurred_Real!$A$25:$BR$427,Incurred_Real!BD$1,FALSE))*$M300</f>
        <v>1792310.4416295099</v>
      </c>
      <c r="AB300" s="232">
        <f>(VLOOKUP($C300,Incurred_Real!$A$25:$BR$427,Incurred_Real!BE$1,FALSE))*$M300</f>
        <v>6246527.4979288448</v>
      </c>
      <c r="AC300" s="232">
        <f>(VLOOKUP($C300,Incurred_Real!$A$25:$BR$427,Incurred_Real!BF$1,FALSE))*$M300</f>
        <v>0</v>
      </c>
      <c r="AD300" s="232">
        <f>(VLOOKUP($C300,Incurred_Real!$A$25:$BR$427,Incurred_Real!BG$1,FALSE))*$M300</f>
        <v>43887.66300610522</v>
      </c>
      <c r="AE300" s="232">
        <f>(VLOOKUP($C300,Incurred_Real!$A$25:$BR$427,Incurred_Real!BH$1,FALSE))*$M300</f>
        <v>0</v>
      </c>
      <c r="AF300" s="232">
        <f>(VLOOKUP($C300,Incurred_Real!$A$25:$BR$427,Incurred_Real!BI$1,FALSE))*$M300</f>
        <v>0</v>
      </c>
      <c r="AG300" s="232">
        <f>(VLOOKUP($C300,Incurred_Real!$A$25:$BR$427,Incurred_Real!BJ$1,FALSE))*$M300</f>
        <v>0</v>
      </c>
      <c r="AH300" s="232">
        <f>(VLOOKUP($C300,Incurred_Real!$A$25:$BR$427,Incurred_Real!BK$1,FALSE))*$M300</f>
        <v>0</v>
      </c>
      <c r="AI300" s="232">
        <f>(VLOOKUP($C300,Incurred_Real!$A$25:$BR$427,Incurred_Real!BL$1,FALSE))*$M300</f>
        <v>0</v>
      </c>
      <c r="AJ300" s="232">
        <f>(VLOOKUP($C300,Incurred_Real!$A$25:$BR$427,Incurred_Real!BM$1,FALSE))*$M300</f>
        <v>0</v>
      </c>
      <c r="AK300" s="232">
        <f>(VLOOKUP($C300,Incurred_Real!$A$25:$BR$427,Incurred_Real!BN$1,FALSE))*$M300</f>
        <v>0</v>
      </c>
      <c r="AL300" s="232">
        <f>(VLOOKUP($C300,Incurred_Real!$A$25:$BR$427,Incurred_Real!BO$1,FALSE))*$M300</f>
        <v>0</v>
      </c>
      <c r="AM300" s="232">
        <f>(VLOOKUP($C300,Incurred_Real!$A$25:$BR$427,Incurred_Real!BP$1,FALSE))*$M300</f>
        <v>0</v>
      </c>
      <c r="AN300" s="232">
        <f>(VLOOKUP($C300,Incurred_Real!$A$25:$BR$427,Incurred_Real!BQ$1,FALSE))*$M300</f>
        <v>0</v>
      </c>
      <c r="AO300" s="232">
        <f>(VLOOKUP($C300,Incurred_Real!$A$25:$BR$427,Incurred_Real!BR$1,FALSE))*$M300</f>
        <v>0</v>
      </c>
      <c r="AP300" s="232">
        <f t="shared" si="30"/>
        <v>8294176.5537438011</v>
      </c>
      <c r="AR300" s="232" t="b">
        <f t="shared" si="31"/>
        <v>1</v>
      </c>
    </row>
    <row r="301" spans="3:44" x14ac:dyDescent="0.15">
      <c r="C301" s="11" t="s">
        <v>970</v>
      </c>
      <c r="D301" s="11" t="str">
        <f>VLOOKUP($C301,Incurred_Real!$A$24:$E$376,Incurred_Real!$B$1,FALSE)</f>
        <v>Telecommunications Asset Optimisation 2024-2028</v>
      </c>
      <c r="E301" s="11" t="str">
        <f>VLOOKUP($C301,Incurred_Real!$A$24:$E$376,Incurred_Real!$D$1,FALSE)</f>
        <v>Replacement</v>
      </c>
      <c r="F301" s="13">
        <f>IF(VLOOKUP($C301,Incurred_Real!$A$25:$AQ$426,Incurred_Real!$AL$1,FALSE)="Commissioned Extra",0,
IF(VLOOKUP($C301,Incurred_Real!$A$25:$AQ$426,Incurred_Real!$AK$1,FALSE)=F$4,VLOOKUP($C301,Incurred_Real!$A$25:$AQ$426,Incurred_Real!$AM$1,FALSE),0))</f>
        <v>0</v>
      </c>
      <c r="G301" s="13">
        <f>IF(VLOOKUP($C301,Incurred_Real!$A$25:$AQ$426,Incurred_Real!$AL$1,FALSE)="Commissioned Extra",0,
IF(VLOOKUP($C301,Incurred_Real!$A$25:$AQ$426,Incurred_Real!$AK$1,FALSE)=G$4,VLOOKUP($C301,Incurred_Real!$A$25:$AQ$426,Incurred_Real!$AM$1,FALSE),0))</f>
        <v>0</v>
      </c>
      <c r="H301" s="13">
        <f>IF(VLOOKUP($C301,Incurred_Real!$A$25:$AQ$426,Incurred_Real!$AL$1,FALSE)="Commissioned Extra",0,
IF(VLOOKUP($C301,Incurred_Real!$A$25:$AQ$426,Incurred_Real!$AK$1,FALSE)=H$4,VLOOKUP($C301,Incurred_Real!$A$25:$AQ$426,Incurred_Real!$AM$1,FALSE),0))</f>
        <v>0</v>
      </c>
      <c r="I301" s="13">
        <f>IF(VLOOKUP($C301,Incurred_Real!$A$25:$AQ$426,Incurred_Real!$AL$1,FALSE)="Commissioned Extra",0,
IF(VLOOKUP($C301,Incurred_Real!$A$25:$AQ$426,Incurred_Real!$AK$1,FALSE)=I$4,VLOOKUP($C301,Incurred_Real!$A$25:$AQ$426,Incurred_Real!$AM$1,FALSE),0))</f>
        <v>0</v>
      </c>
      <c r="J301" s="13">
        <f>IF(VLOOKUP($C301,Incurred_Real!$A$25:$AQ$426,Incurred_Real!$AL$1,FALSE)="Commissioned Extra",0,
IF(VLOOKUP($C301,Incurred_Real!$A$25:$AQ$426,Incurred_Real!$AK$1,FALSE)=J$4,VLOOKUP($C301,Incurred_Real!$A$25:$AQ$426,Incurred_Real!$AM$1,FALSE),0))</f>
        <v>0</v>
      </c>
      <c r="K301" s="13">
        <f>IF(VLOOKUP($C301,Incurred_Real!$A$25:$AQ$426,Incurred_Real!$AL$1,FALSE)="Commissioned Extra",0,
IF(VLOOKUP($C301,Incurred_Real!$A$25:$AQ$426,Incurred_Real!$AK$1,FALSE)=K$4,VLOOKUP($C301,Incurred_Real!$A$25:$AQ$426,Incurred_Real!$AM$1,FALSE),0))</f>
        <v>1485660.6199144162</v>
      </c>
      <c r="L301" s="13">
        <f>IF(VLOOKUP($C301,Incurred_Real!$A$25:$AQ$426,Incurred_Real!$AL$1,FALSE)="Commissioned Extra",0,
IF(VLOOKUP($C301,Incurred_Real!$A$25:$AQ$426,Incurred_Real!$AK$1,FALSE)=L$4,VLOOKUP($C301,Incurred_Real!$A$25:$AQ$426,Incurred_Real!$AM$1,FALSE),0))</f>
        <v>0</v>
      </c>
      <c r="M301" s="232">
        <f t="shared" si="28"/>
        <v>1485660.6199144162</v>
      </c>
      <c r="N301" s="232">
        <f t="shared" si="29"/>
        <v>2027</v>
      </c>
      <c r="P301" s="232">
        <f>(VLOOKUP($C301,Incurred_Real!$A$25:$BR$427,Incurred_Real!AS$1,FALSE))*$M301</f>
        <v>0</v>
      </c>
      <c r="Q301" s="232">
        <f>(VLOOKUP($C301,Incurred_Real!$A$25:$BR$427,Incurred_Real!AT$1,FALSE))*$M301</f>
        <v>989419.42378014012</v>
      </c>
      <c r="R301" s="232">
        <f>(VLOOKUP($C301,Incurred_Real!$A$25:$BR$427,Incurred_Real!AU$1,FALSE))*$M301</f>
        <v>0</v>
      </c>
      <c r="S301" s="232">
        <f>(VLOOKUP($C301,Incurred_Real!$A$25:$BR$427,Incurred_Real!AV$1,FALSE))*$M301</f>
        <v>0</v>
      </c>
      <c r="T301" s="232">
        <f>(VLOOKUP($C301,Incurred_Real!$A$25:$BR$427,Incurred_Real!AW$1,FALSE))*$M301</f>
        <v>0</v>
      </c>
      <c r="U301" s="232">
        <f>(VLOOKUP($C301,Incurred_Real!$A$25:$BR$427,Incurred_Real!AX$1,FALSE))*$M301</f>
        <v>0</v>
      </c>
      <c r="V301" s="232">
        <f>(VLOOKUP($C301,Incurred_Real!$A$25:$BR$427,Incurred_Real!AY$1,FALSE))*$M301</f>
        <v>0</v>
      </c>
      <c r="W301" s="232">
        <f>(VLOOKUP($C301,Incurred_Real!$A$25:$BR$427,Incurred_Real!AZ$1,FALSE))*$M301</f>
        <v>0</v>
      </c>
      <c r="X301" s="232">
        <f>(VLOOKUP($C301,Incurred_Real!$A$25:$BR$427,Incurred_Real!BA$1,FALSE))*$M301</f>
        <v>0</v>
      </c>
      <c r="Y301" s="232">
        <f>(VLOOKUP($C301,Incurred_Real!$A$25:$BR$427,Incurred_Real!BB$1,FALSE))*$M301</f>
        <v>0</v>
      </c>
      <c r="Z301" s="232">
        <f>(VLOOKUP($C301,Incurred_Real!$A$25:$BR$427,Incurred_Real!BC$1,FALSE))*$M301</f>
        <v>0</v>
      </c>
      <c r="AA301" s="232">
        <f>(VLOOKUP($C301,Incurred_Real!$A$25:$BR$427,Incurred_Real!BD$1,FALSE))*$M301</f>
        <v>0</v>
      </c>
      <c r="AB301" s="232">
        <f>(VLOOKUP($C301,Incurred_Real!$A$25:$BR$427,Incurred_Real!BE$1,FALSE))*$M301</f>
        <v>0</v>
      </c>
      <c r="AC301" s="232">
        <f>(VLOOKUP($C301,Incurred_Real!$A$25:$BR$427,Incurred_Real!BF$1,FALSE))*$M301</f>
        <v>0</v>
      </c>
      <c r="AD301" s="232">
        <f>(VLOOKUP($C301,Incurred_Real!$A$25:$BR$427,Incurred_Real!BG$1,FALSE))*$M301</f>
        <v>0</v>
      </c>
      <c r="AE301" s="232">
        <f>(VLOOKUP($C301,Incurred_Real!$A$25:$BR$427,Incurred_Real!BH$1,FALSE))*$M301</f>
        <v>126441.16671831146</v>
      </c>
      <c r="AF301" s="232">
        <f>(VLOOKUP($C301,Incurred_Real!$A$25:$BR$427,Incurred_Real!BI$1,FALSE))*$M301</f>
        <v>0</v>
      </c>
      <c r="AG301" s="232">
        <f>(VLOOKUP($C301,Incurred_Real!$A$25:$BR$427,Incurred_Real!BJ$1,FALSE))*$M301</f>
        <v>0</v>
      </c>
      <c r="AH301" s="232">
        <f>(VLOOKUP($C301,Incurred_Real!$A$25:$BR$427,Incurred_Real!BK$1,FALSE))*$M301</f>
        <v>0</v>
      </c>
      <c r="AI301" s="232">
        <f>(VLOOKUP($C301,Incurred_Real!$A$25:$BR$427,Incurred_Real!BL$1,FALSE))*$M301</f>
        <v>0</v>
      </c>
      <c r="AJ301" s="232">
        <f>(VLOOKUP($C301,Incurred_Real!$A$25:$BR$427,Incurred_Real!BM$1,FALSE))*$M301</f>
        <v>0</v>
      </c>
      <c r="AK301" s="232">
        <f>(VLOOKUP($C301,Incurred_Real!$A$25:$BR$427,Incurred_Real!BN$1,FALSE))*$M301</f>
        <v>0</v>
      </c>
      <c r="AL301" s="232">
        <f>(VLOOKUP($C301,Incurred_Real!$A$25:$BR$427,Incurred_Real!BO$1,FALSE))*$M301</f>
        <v>0</v>
      </c>
      <c r="AM301" s="232">
        <f>(VLOOKUP($C301,Incurred_Real!$A$25:$BR$427,Incurred_Real!BP$1,FALSE))*$M301</f>
        <v>0</v>
      </c>
      <c r="AN301" s="232">
        <f>(VLOOKUP($C301,Incurred_Real!$A$25:$BR$427,Incurred_Real!BQ$1,FALSE))*$M301</f>
        <v>0</v>
      </c>
      <c r="AO301" s="232">
        <f>(VLOOKUP($C301,Incurred_Real!$A$25:$BR$427,Incurred_Real!BR$1,FALSE))*$M301</f>
        <v>369800.02941596467</v>
      </c>
      <c r="AP301" s="232">
        <f t="shared" si="30"/>
        <v>1485660.6199144162</v>
      </c>
      <c r="AR301" s="232" t="b">
        <f t="shared" si="31"/>
        <v>1</v>
      </c>
    </row>
    <row r="302" spans="3:44" x14ac:dyDescent="0.15">
      <c r="C302" s="11" t="s">
        <v>936</v>
      </c>
      <c r="D302" s="11" t="str">
        <f>VLOOKUP($C302,Incurred_Real!$A$24:$E$376,Incurred_Real!$B$1,FALSE)</f>
        <v>Transmission Line Insulation System Replacement 2024-2028</v>
      </c>
      <c r="E302" s="11" t="str">
        <f>VLOOKUP($C302,Incurred_Real!$A$24:$E$376,Incurred_Real!$D$1,FALSE)</f>
        <v>Refurbishment</v>
      </c>
      <c r="F302" s="13">
        <f>IF(VLOOKUP($C302,Incurred_Real!$A$25:$AQ$426,Incurred_Real!$AL$1,FALSE)="Commissioned Extra",0,
IF(VLOOKUP($C302,Incurred_Real!$A$25:$AQ$426,Incurred_Real!$AK$1,FALSE)=F$4,VLOOKUP($C302,Incurred_Real!$A$25:$AQ$426,Incurred_Real!$AM$1,FALSE),0))</f>
        <v>0</v>
      </c>
      <c r="G302" s="13">
        <f>IF(VLOOKUP($C302,Incurred_Real!$A$25:$AQ$426,Incurred_Real!$AL$1,FALSE)="Commissioned Extra",0,
IF(VLOOKUP($C302,Incurred_Real!$A$25:$AQ$426,Incurred_Real!$AK$1,FALSE)=G$4,VLOOKUP($C302,Incurred_Real!$A$25:$AQ$426,Incurred_Real!$AM$1,FALSE),0))</f>
        <v>0</v>
      </c>
      <c r="H302" s="13">
        <f>IF(VLOOKUP($C302,Incurred_Real!$A$25:$AQ$426,Incurred_Real!$AL$1,FALSE)="Commissioned Extra",0,
IF(VLOOKUP($C302,Incurred_Real!$A$25:$AQ$426,Incurred_Real!$AK$1,FALSE)=H$4,VLOOKUP($C302,Incurred_Real!$A$25:$AQ$426,Incurred_Real!$AM$1,FALSE),0))</f>
        <v>0</v>
      </c>
      <c r="I302" s="13">
        <f>IF(VLOOKUP($C302,Incurred_Real!$A$25:$AQ$426,Incurred_Real!$AL$1,FALSE)="Commissioned Extra",0,
IF(VLOOKUP($C302,Incurred_Real!$A$25:$AQ$426,Incurred_Real!$AK$1,FALSE)=I$4,VLOOKUP($C302,Incurred_Real!$A$25:$AQ$426,Incurred_Real!$AM$1,FALSE),0))</f>
        <v>0</v>
      </c>
      <c r="J302" s="13">
        <f>IF(VLOOKUP($C302,Incurred_Real!$A$25:$AQ$426,Incurred_Real!$AL$1,FALSE)="Commissioned Extra",0,
IF(VLOOKUP($C302,Incurred_Real!$A$25:$AQ$426,Incurred_Real!$AK$1,FALSE)=J$4,VLOOKUP($C302,Incurred_Real!$A$25:$AQ$426,Incurred_Real!$AM$1,FALSE),0))</f>
        <v>0</v>
      </c>
      <c r="K302" s="13">
        <f>IF(VLOOKUP($C302,Incurred_Real!$A$25:$AQ$426,Incurred_Real!$AL$1,FALSE)="Commissioned Extra",0,
IF(VLOOKUP($C302,Incurred_Real!$A$25:$AQ$426,Incurred_Real!$AK$1,FALSE)=K$4,VLOOKUP($C302,Incurred_Real!$A$25:$AQ$426,Incurred_Real!$AM$1,FALSE),0))</f>
        <v>0</v>
      </c>
      <c r="L302" s="13">
        <f>IF(VLOOKUP($C302,Incurred_Real!$A$25:$AQ$426,Incurred_Real!$AL$1,FALSE)="Commissioned Extra",0,
IF(VLOOKUP($C302,Incurred_Real!$A$25:$AQ$426,Incurred_Real!$AK$1,FALSE)=L$4,VLOOKUP($C302,Incurred_Real!$A$25:$AQ$426,Incurred_Real!$AM$1,FALSE),0))</f>
        <v>33579126.034924373</v>
      </c>
      <c r="M302" s="232">
        <f t="shared" si="28"/>
        <v>33579126.034924373</v>
      </c>
      <c r="N302" s="232">
        <f t="shared" si="29"/>
        <v>2028</v>
      </c>
      <c r="P302" s="232">
        <f>(VLOOKUP($C302,Incurred_Real!$A$25:$BR$427,Incurred_Real!AS$1,FALSE))*$M302</f>
        <v>0</v>
      </c>
      <c r="Q302" s="232">
        <f>(VLOOKUP($C302,Incurred_Real!$A$25:$BR$427,Incurred_Real!AT$1,FALSE))*$M302</f>
        <v>0</v>
      </c>
      <c r="R302" s="232">
        <f>(VLOOKUP($C302,Incurred_Real!$A$25:$BR$427,Incurred_Real!AU$1,FALSE))*$M302</f>
        <v>0</v>
      </c>
      <c r="S302" s="232">
        <f>(VLOOKUP($C302,Incurred_Real!$A$25:$BR$427,Incurred_Real!AV$1,FALSE))*$M302</f>
        <v>0</v>
      </c>
      <c r="T302" s="232">
        <f>(VLOOKUP($C302,Incurred_Real!$A$25:$BR$427,Incurred_Real!AW$1,FALSE))*$M302</f>
        <v>0</v>
      </c>
      <c r="U302" s="232">
        <f>(VLOOKUP($C302,Incurred_Real!$A$25:$BR$427,Incurred_Real!AX$1,FALSE))*$M302</f>
        <v>0</v>
      </c>
      <c r="V302" s="232">
        <f>(VLOOKUP($C302,Incurred_Real!$A$25:$BR$427,Incurred_Real!AY$1,FALSE))*$M302</f>
        <v>0</v>
      </c>
      <c r="W302" s="232">
        <f>(VLOOKUP($C302,Incurred_Real!$A$25:$BR$427,Incurred_Real!AZ$1,FALSE))*$M302</f>
        <v>0</v>
      </c>
      <c r="X302" s="232">
        <f>(VLOOKUP($C302,Incurred_Real!$A$25:$BR$427,Incurred_Real!BA$1,FALSE))*$M302</f>
        <v>0</v>
      </c>
      <c r="Y302" s="232">
        <f>(VLOOKUP($C302,Incurred_Real!$A$25:$BR$427,Incurred_Real!BB$1,FALSE))*$M302</f>
        <v>0</v>
      </c>
      <c r="Z302" s="232">
        <f>(VLOOKUP($C302,Incurred_Real!$A$25:$BR$427,Incurred_Real!BC$1,FALSE))*$M302</f>
        <v>0</v>
      </c>
      <c r="AA302" s="232">
        <f>(VLOOKUP($C302,Incurred_Real!$A$25:$BR$427,Incurred_Real!BD$1,FALSE))*$M302</f>
        <v>0</v>
      </c>
      <c r="AB302" s="232">
        <f>(VLOOKUP($C302,Incurred_Real!$A$25:$BR$427,Incurred_Real!BE$1,FALSE))*$M302</f>
        <v>0</v>
      </c>
      <c r="AC302" s="232">
        <f>(VLOOKUP($C302,Incurred_Real!$A$25:$BR$427,Incurred_Real!BF$1,FALSE))*$M302</f>
        <v>0</v>
      </c>
      <c r="AD302" s="232">
        <f>(VLOOKUP($C302,Incurred_Real!$A$25:$BR$427,Incurred_Real!BG$1,FALSE))*$M302</f>
        <v>0</v>
      </c>
      <c r="AE302" s="232">
        <f>(VLOOKUP($C302,Incurred_Real!$A$25:$BR$427,Incurred_Real!BH$1,FALSE))*$M302</f>
        <v>0</v>
      </c>
      <c r="AF302" s="232">
        <f>(VLOOKUP($C302,Incurred_Real!$A$25:$BR$427,Incurred_Real!BI$1,FALSE))*$M302</f>
        <v>0</v>
      </c>
      <c r="AG302" s="232">
        <f>(VLOOKUP($C302,Incurred_Real!$A$25:$BR$427,Incurred_Real!BJ$1,FALSE))*$M302</f>
        <v>0</v>
      </c>
      <c r="AH302" s="232">
        <f>(VLOOKUP($C302,Incurred_Real!$A$25:$BR$427,Incurred_Real!BK$1,FALSE))*$M302</f>
        <v>0</v>
      </c>
      <c r="AI302" s="232">
        <f>(VLOOKUP($C302,Incurred_Real!$A$25:$BR$427,Incurred_Real!BL$1,FALSE))*$M302</f>
        <v>0</v>
      </c>
      <c r="AJ302" s="232">
        <f>(VLOOKUP($C302,Incurred_Real!$A$25:$BR$427,Incurred_Real!BM$1,FALSE))*$M302</f>
        <v>33579126.034924373</v>
      </c>
      <c r="AK302" s="232">
        <f>(VLOOKUP($C302,Incurred_Real!$A$25:$BR$427,Incurred_Real!BN$1,FALSE))*$M302</f>
        <v>0</v>
      </c>
      <c r="AL302" s="232">
        <f>(VLOOKUP($C302,Incurred_Real!$A$25:$BR$427,Incurred_Real!BO$1,FALSE))*$M302</f>
        <v>0</v>
      </c>
      <c r="AM302" s="232">
        <f>(VLOOKUP($C302,Incurred_Real!$A$25:$BR$427,Incurred_Real!BP$1,FALSE))*$M302</f>
        <v>0</v>
      </c>
      <c r="AN302" s="232">
        <f>(VLOOKUP($C302,Incurred_Real!$A$25:$BR$427,Incurred_Real!BQ$1,FALSE))*$M302</f>
        <v>0</v>
      </c>
      <c r="AO302" s="232">
        <f>(VLOOKUP($C302,Incurred_Real!$A$25:$BR$427,Incurred_Real!BR$1,FALSE))*$M302</f>
        <v>0</v>
      </c>
      <c r="AP302" s="232">
        <f t="shared" si="30"/>
        <v>33579126.034924373</v>
      </c>
      <c r="AR302" s="232" t="b">
        <f t="shared" si="31"/>
        <v>1</v>
      </c>
    </row>
    <row r="303" spans="3:44" x14ac:dyDescent="0.15">
      <c r="C303" s="11" t="s">
        <v>977</v>
      </c>
      <c r="D303" s="11" t="str">
        <f>VLOOKUP($C303,Incurred_Real!$A$24:$E$376,Incurred_Real!$B$1,FALSE)</f>
        <v>Transmission Tower Anti-Climb Installation</v>
      </c>
      <c r="E303" s="11" t="str">
        <f>VLOOKUP($C303,Incurred_Real!$A$24:$E$376,Incurred_Real!$D$1,FALSE)</f>
        <v>Security/Compliance</v>
      </c>
      <c r="F303" s="13">
        <f>IF(VLOOKUP($C303,Incurred_Real!$A$25:$AQ$426,Incurred_Real!$AL$1,FALSE)="Commissioned Extra",0,
IF(VLOOKUP($C303,Incurred_Real!$A$25:$AQ$426,Incurred_Real!$AK$1,FALSE)=F$4,VLOOKUP($C303,Incurred_Real!$A$25:$AQ$426,Incurred_Real!$AM$1,FALSE),0))</f>
        <v>0</v>
      </c>
      <c r="G303" s="13">
        <f>IF(VLOOKUP($C303,Incurred_Real!$A$25:$AQ$426,Incurred_Real!$AL$1,FALSE)="Commissioned Extra",0,
IF(VLOOKUP($C303,Incurred_Real!$A$25:$AQ$426,Incurred_Real!$AK$1,FALSE)=G$4,VLOOKUP($C303,Incurred_Real!$A$25:$AQ$426,Incurred_Real!$AM$1,FALSE),0))</f>
        <v>0</v>
      </c>
      <c r="H303" s="13">
        <f>IF(VLOOKUP($C303,Incurred_Real!$A$25:$AQ$426,Incurred_Real!$AL$1,FALSE)="Commissioned Extra",0,
IF(VLOOKUP($C303,Incurred_Real!$A$25:$AQ$426,Incurred_Real!$AK$1,FALSE)=H$4,VLOOKUP($C303,Incurred_Real!$A$25:$AQ$426,Incurred_Real!$AM$1,FALSE),0))</f>
        <v>0</v>
      </c>
      <c r="I303" s="13">
        <f>IF(VLOOKUP($C303,Incurred_Real!$A$25:$AQ$426,Incurred_Real!$AL$1,FALSE)="Commissioned Extra",0,
IF(VLOOKUP($C303,Incurred_Real!$A$25:$AQ$426,Incurred_Real!$AK$1,FALSE)=I$4,VLOOKUP($C303,Incurred_Real!$A$25:$AQ$426,Incurred_Real!$AM$1,FALSE),0))</f>
        <v>0</v>
      </c>
      <c r="J303" s="13">
        <f>IF(VLOOKUP($C303,Incurred_Real!$A$25:$AQ$426,Incurred_Real!$AL$1,FALSE)="Commissioned Extra",0,
IF(VLOOKUP($C303,Incurred_Real!$A$25:$AQ$426,Incurred_Real!$AK$1,FALSE)=J$4,VLOOKUP($C303,Incurred_Real!$A$25:$AQ$426,Incurred_Real!$AM$1,FALSE),0))</f>
        <v>0</v>
      </c>
      <c r="K303" s="13">
        <f>IF(VLOOKUP($C303,Incurred_Real!$A$25:$AQ$426,Incurred_Real!$AL$1,FALSE)="Commissioned Extra",0,
IF(VLOOKUP($C303,Incurred_Real!$A$25:$AQ$426,Incurred_Real!$AK$1,FALSE)=K$4,VLOOKUP($C303,Incurred_Real!$A$25:$AQ$426,Incurred_Real!$AM$1,FALSE),0))</f>
        <v>0</v>
      </c>
      <c r="L303" s="13">
        <f>IF(VLOOKUP($C303,Incurred_Real!$A$25:$AQ$426,Incurred_Real!$AL$1,FALSE)="Commissioned Extra",0,
IF(VLOOKUP($C303,Incurred_Real!$A$25:$AQ$426,Incurred_Real!$AK$1,FALSE)=L$4,VLOOKUP($C303,Incurred_Real!$A$25:$AQ$426,Incurred_Real!$AM$1,FALSE),0))</f>
        <v>21708803.228563137</v>
      </c>
      <c r="M303" s="232">
        <f t="shared" si="28"/>
        <v>21708803.228563137</v>
      </c>
      <c r="N303" s="232">
        <f t="shared" si="29"/>
        <v>2028</v>
      </c>
      <c r="P303" s="232">
        <f>(VLOOKUP($C303,Incurred_Real!$A$25:$BR$427,Incurred_Real!AS$1,FALSE))*$M303</f>
        <v>0</v>
      </c>
      <c r="Q303" s="232">
        <f>(VLOOKUP($C303,Incurred_Real!$A$25:$BR$427,Incurred_Real!AT$1,FALSE))*$M303</f>
        <v>0</v>
      </c>
      <c r="R303" s="232">
        <f>(VLOOKUP($C303,Incurred_Real!$A$25:$BR$427,Incurred_Real!AU$1,FALSE))*$M303</f>
        <v>0</v>
      </c>
      <c r="S303" s="232">
        <f>(VLOOKUP($C303,Incurred_Real!$A$25:$BR$427,Incurred_Real!AV$1,FALSE))*$M303</f>
        <v>0</v>
      </c>
      <c r="T303" s="232">
        <f>(VLOOKUP($C303,Incurred_Real!$A$25:$BR$427,Incurred_Real!AW$1,FALSE))*$M303</f>
        <v>0</v>
      </c>
      <c r="U303" s="232">
        <f>(VLOOKUP($C303,Incurred_Real!$A$25:$BR$427,Incurred_Real!AX$1,FALSE))*$M303</f>
        <v>0</v>
      </c>
      <c r="V303" s="232">
        <f>(VLOOKUP($C303,Incurred_Real!$A$25:$BR$427,Incurred_Real!AY$1,FALSE))*$M303</f>
        <v>0</v>
      </c>
      <c r="W303" s="232">
        <f>(VLOOKUP($C303,Incurred_Real!$A$25:$BR$427,Incurred_Real!AZ$1,FALSE))*$M303</f>
        <v>0</v>
      </c>
      <c r="X303" s="232">
        <f>(VLOOKUP($C303,Incurred_Real!$A$25:$BR$427,Incurred_Real!BA$1,FALSE))*$M303</f>
        <v>0</v>
      </c>
      <c r="Y303" s="232">
        <f>(VLOOKUP($C303,Incurred_Real!$A$25:$BR$427,Incurred_Real!BB$1,FALSE))*$M303</f>
        <v>0</v>
      </c>
      <c r="Z303" s="232">
        <f>(VLOOKUP($C303,Incurred_Real!$A$25:$BR$427,Incurred_Real!BC$1,FALSE))*$M303</f>
        <v>0</v>
      </c>
      <c r="AA303" s="232">
        <f>(VLOOKUP($C303,Incurred_Real!$A$25:$BR$427,Incurred_Real!BD$1,FALSE))*$M303</f>
        <v>0</v>
      </c>
      <c r="AB303" s="232">
        <f>(VLOOKUP($C303,Incurred_Real!$A$25:$BR$427,Incurred_Real!BE$1,FALSE))*$M303</f>
        <v>0</v>
      </c>
      <c r="AC303" s="232">
        <f>(VLOOKUP($C303,Incurred_Real!$A$25:$BR$427,Incurred_Real!BF$1,FALSE))*$M303</f>
        <v>0</v>
      </c>
      <c r="AD303" s="232">
        <f>(VLOOKUP($C303,Incurred_Real!$A$25:$BR$427,Incurred_Real!BG$1,FALSE))*$M303</f>
        <v>0</v>
      </c>
      <c r="AE303" s="232">
        <f>(VLOOKUP($C303,Incurred_Real!$A$25:$BR$427,Incurred_Real!BH$1,FALSE))*$M303</f>
        <v>21708803.228563137</v>
      </c>
      <c r="AF303" s="232">
        <f>(VLOOKUP($C303,Incurred_Real!$A$25:$BR$427,Incurred_Real!BI$1,FALSE))*$M303</f>
        <v>0</v>
      </c>
      <c r="AG303" s="232">
        <f>(VLOOKUP($C303,Incurred_Real!$A$25:$BR$427,Incurred_Real!BJ$1,FALSE))*$M303</f>
        <v>0</v>
      </c>
      <c r="AH303" s="232">
        <f>(VLOOKUP($C303,Incurred_Real!$A$25:$BR$427,Incurred_Real!BK$1,FALSE))*$M303</f>
        <v>0</v>
      </c>
      <c r="AI303" s="232">
        <f>(VLOOKUP($C303,Incurred_Real!$A$25:$BR$427,Incurred_Real!BL$1,FALSE))*$M303</f>
        <v>0</v>
      </c>
      <c r="AJ303" s="232">
        <f>(VLOOKUP($C303,Incurred_Real!$A$25:$BR$427,Incurred_Real!BM$1,FALSE))*$M303</f>
        <v>0</v>
      </c>
      <c r="AK303" s="232">
        <f>(VLOOKUP($C303,Incurred_Real!$A$25:$BR$427,Incurred_Real!BN$1,FALSE))*$M303</f>
        <v>0</v>
      </c>
      <c r="AL303" s="232">
        <f>(VLOOKUP($C303,Incurred_Real!$A$25:$BR$427,Incurred_Real!BO$1,FALSE))*$M303</f>
        <v>0</v>
      </c>
      <c r="AM303" s="232">
        <f>(VLOOKUP($C303,Incurred_Real!$A$25:$BR$427,Incurred_Real!BP$1,FALSE))*$M303</f>
        <v>0</v>
      </c>
      <c r="AN303" s="232">
        <f>(VLOOKUP($C303,Incurred_Real!$A$25:$BR$427,Incurred_Real!BQ$1,FALSE))*$M303</f>
        <v>0</v>
      </c>
      <c r="AO303" s="232">
        <f>(VLOOKUP($C303,Incurred_Real!$A$25:$BR$427,Incurred_Real!BR$1,FALSE))*$M303</f>
        <v>0</v>
      </c>
      <c r="AP303" s="232">
        <f t="shared" si="30"/>
        <v>21708803.228563137</v>
      </c>
      <c r="AR303" s="232" t="b">
        <f t="shared" si="31"/>
        <v>1</v>
      </c>
    </row>
    <row r="304" spans="3:44" x14ac:dyDescent="0.15">
      <c r="C304" s="11" t="s">
        <v>951</v>
      </c>
      <c r="D304" s="11" t="str">
        <f>VLOOKUP($C304,Incurred_Real!$A$24:$E$376,Incurred_Real!$B$1,FALSE)</f>
        <v>Surge Arrester Unit Asset Replacement 2024-2028</v>
      </c>
      <c r="E304" s="11" t="str">
        <f>VLOOKUP($C304,Incurred_Real!$A$24:$E$376,Incurred_Real!$D$1,FALSE)</f>
        <v>Replacement</v>
      </c>
      <c r="F304" s="13">
        <f>IF(VLOOKUP($C304,Incurred_Real!$A$25:$AQ$426,Incurred_Real!$AL$1,FALSE)="Commissioned Extra",0,
IF(VLOOKUP($C304,Incurred_Real!$A$25:$AQ$426,Incurred_Real!$AK$1,FALSE)=F$4,VLOOKUP($C304,Incurred_Real!$A$25:$AQ$426,Incurred_Real!$AM$1,FALSE),0))</f>
        <v>0</v>
      </c>
      <c r="G304" s="13">
        <f>IF(VLOOKUP($C304,Incurred_Real!$A$25:$AQ$426,Incurred_Real!$AL$1,FALSE)="Commissioned Extra",0,
IF(VLOOKUP($C304,Incurred_Real!$A$25:$AQ$426,Incurred_Real!$AK$1,FALSE)=G$4,VLOOKUP($C304,Incurred_Real!$A$25:$AQ$426,Incurred_Real!$AM$1,FALSE),0))</f>
        <v>0</v>
      </c>
      <c r="H304" s="13">
        <f>IF(VLOOKUP($C304,Incurred_Real!$A$25:$AQ$426,Incurred_Real!$AL$1,FALSE)="Commissioned Extra",0,
IF(VLOOKUP($C304,Incurred_Real!$A$25:$AQ$426,Incurred_Real!$AK$1,FALSE)=H$4,VLOOKUP($C304,Incurred_Real!$A$25:$AQ$426,Incurred_Real!$AM$1,FALSE),0))</f>
        <v>0</v>
      </c>
      <c r="I304" s="13">
        <f>IF(VLOOKUP($C304,Incurred_Real!$A$25:$AQ$426,Incurred_Real!$AL$1,FALSE)="Commissioned Extra",0,
IF(VLOOKUP($C304,Incurred_Real!$A$25:$AQ$426,Incurred_Real!$AK$1,FALSE)=I$4,VLOOKUP($C304,Incurred_Real!$A$25:$AQ$426,Incurred_Real!$AM$1,FALSE),0))</f>
        <v>0</v>
      </c>
      <c r="J304" s="13">
        <f>IF(VLOOKUP($C304,Incurred_Real!$A$25:$AQ$426,Incurred_Real!$AL$1,FALSE)="Commissioned Extra",0,
IF(VLOOKUP($C304,Incurred_Real!$A$25:$AQ$426,Incurred_Real!$AK$1,FALSE)=J$4,VLOOKUP($C304,Incurred_Real!$A$25:$AQ$426,Incurred_Real!$AM$1,FALSE),0))</f>
        <v>0</v>
      </c>
      <c r="K304" s="13">
        <f>IF(VLOOKUP($C304,Incurred_Real!$A$25:$AQ$426,Incurred_Real!$AL$1,FALSE)="Commissioned Extra",0,
IF(VLOOKUP($C304,Incurred_Real!$A$25:$AQ$426,Incurred_Real!$AK$1,FALSE)=K$4,VLOOKUP($C304,Incurred_Real!$A$25:$AQ$426,Incurred_Real!$AM$1,FALSE),0))</f>
        <v>0</v>
      </c>
      <c r="L304" s="13">
        <f>IF(VLOOKUP($C304,Incurred_Real!$A$25:$AQ$426,Incurred_Real!$AL$1,FALSE)="Commissioned Extra",0,
IF(VLOOKUP($C304,Incurred_Real!$A$25:$AQ$426,Incurred_Real!$AK$1,FALSE)=L$4,VLOOKUP($C304,Incurred_Real!$A$25:$AQ$426,Incurred_Real!$AM$1,FALSE),0))</f>
        <v>6955449.6700496105</v>
      </c>
      <c r="M304" s="232">
        <f t="shared" si="28"/>
        <v>6955449.6700496105</v>
      </c>
      <c r="N304" s="232">
        <f t="shared" si="29"/>
        <v>2028</v>
      </c>
      <c r="P304" s="232">
        <f>(VLOOKUP($C304,Incurred_Real!$A$25:$BR$427,Incurred_Real!AS$1,FALSE))*$M304</f>
        <v>0</v>
      </c>
      <c r="Q304" s="232">
        <f>(VLOOKUP($C304,Incurred_Real!$A$25:$BR$427,Incurred_Real!AT$1,FALSE))*$M304</f>
        <v>0</v>
      </c>
      <c r="R304" s="232">
        <f>(VLOOKUP($C304,Incurred_Real!$A$25:$BR$427,Incurred_Real!AU$1,FALSE))*$M304</f>
        <v>0</v>
      </c>
      <c r="S304" s="232">
        <f>(VLOOKUP($C304,Incurred_Real!$A$25:$BR$427,Incurred_Real!AV$1,FALSE))*$M304</f>
        <v>0</v>
      </c>
      <c r="T304" s="232">
        <f>(VLOOKUP($C304,Incurred_Real!$A$25:$BR$427,Incurred_Real!AW$1,FALSE))*$M304</f>
        <v>0</v>
      </c>
      <c r="U304" s="232">
        <f>(VLOOKUP($C304,Incurred_Real!$A$25:$BR$427,Incurred_Real!AX$1,FALSE))*$M304</f>
        <v>0</v>
      </c>
      <c r="V304" s="232">
        <f>(VLOOKUP($C304,Incurred_Real!$A$25:$BR$427,Incurred_Real!AY$1,FALSE))*$M304</f>
        <v>0</v>
      </c>
      <c r="W304" s="232">
        <f>(VLOOKUP($C304,Incurred_Real!$A$25:$BR$427,Incurred_Real!AZ$1,FALSE))*$M304</f>
        <v>0</v>
      </c>
      <c r="X304" s="232">
        <f>(VLOOKUP($C304,Incurred_Real!$A$25:$BR$427,Incurred_Real!BA$1,FALSE))*$M304</f>
        <v>0</v>
      </c>
      <c r="Y304" s="232">
        <f>(VLOOKUP($C304,Incurred_Real!$A$25:$BR$427,Incurred_Real!BB$1,FALSE))*$M304</f>
        <v>5852782.1437590802</v>
      </c>
      <c r="Z304" s="232">
        <f>(VLOOKUP($C304,Incurred_Real!$A$25:$BR$427,Incurred_Real!BC$1,FALSE))*$M304</f>
        <v>0</v>
      </c>
      <c r="AA304" s="232">
        <f>(VLOOKUP($C304,Incurred_Real!$A$25:$BR$427,Incurred_Real!BD$1,FALSE))*$M304</f>
        <v>734462.4171749443</v>
      </c>
      <c r="AB304" s="232">
        <f>(VLOOKUP($C304,Incurred_Real!$A$25:$BR$427,Incurred_Real!BE$1,FALSE))*$M304</f>
        <v>0</v>
      </c>
      <c r="AC304" s="232">
        <f>(VLOOKUP($C304,Incurred_Real!$A$25:$BR$427,Incurred_Real!BF$1,FALSE))*$M304</f>
        <v>0</v>
      </c>
      <c r="AD304" s="232">
        <f>(VLOOKUP($C304,Incurred_Real!$A$25:$BR$427,Incurred_Real!BG$1,FALSE))*$M304</f>
        <v>368205.10911558603</v>
      </c>
      <c r="AE304" s="232">
        <f>(VLOOKUP($C304,Incurred_Real!$A$25:$BR$427,Incurred_Real!BH$1,FALSE))*$M304</f>
        <v>0</v>
      </c>
      <c r="AF304" s="232">
        <f>(VLOOKUP($C304,Incurred_Real!$A$25:$BR$427,Incurred_Real!BI$1,FALSE))*$M304</f>
        <v>0</v>
      </c>
      <c r="AG304" s="232">
        <f>(VLOOKUP($C304,Incurred_Real!$A$25:$BR$427,Incurred_Real!BJ$1,FALSE))*$M304</f>
        <v>0</v>
      </c>
      <c r="AH304" s="232">
        <f>(VLOOKUP($C304,Incurred_Real!$A$25:$BR$427,Incurred_Real!BK$1,FALSE))*$M304</f>
        <v>0</v>
      </c>
      <c r="AI304" s="232">
        <f>(VLOOKUP($C304,Incurred_Real!$A$25:$BR$427,Incurred_Real!BL$1,FALSE))*$M304</f>
        <v>0</v>
      </c>
      <c r="AJ304" s="232">
        <f>(VLOOKUP($C304,Incurred_Real!$A$25:$BR$427,Incurred_Real!BM$1,FALSE))*$M304</f>
        <v>0</v>
      </c>
      <c r="AK304" s="232">
        <f>(VLOOKUP($C304,Incurred_Real!$A$25:$BR$427,Incurred_Real!BN$1,FALSE))*$M304</f>
        <v>0</v>
      </c>
      <c r="AL304" s="232">
        <f>(VLOOKUP($C304,Incurred_Real!$A$25:$BR$427,Incurred_Real!BO$1,FALSE))*$M304</f>
        <v>0</v>
      </c>
      <c r="AM304" s="232">
        <f>(VLOOKUP($C304,Incurred_Real!$A$25:$BR$427,Incurred_Real!BP$1,FALSE))*$M304</f>
        <v>0</v>
      </c>
      <c r="AN304" s="232">
        <f>(VLOOKUP($C304,Incurred_Real!$A$25:$BR$427,Incurred_Real!BQ$1,FALSE))*$M304</f>
        <v>0</v>
      </c>
      <c r="AO304" s="232">
        <f>(VLOOKUP($C304,Incurred_Real!$A$25:$BR$427,Incurred_Real!BR$1,FALSE))*$M304</f>
        <v>0</v>
      </c>
      <c r="AP304" s="232">
        <f t="shared" si="30"/>
        <v>6955449.6700496105</v>
      </c>
      <c r="AR304" s="232" t="b">
        <f t="shared" si="31"/>
        <v>1</v>
      </c>
    </row>
    <row r="305" spans="3:44" x14ac:dyDescent="0.15">
      <c r="C305" s="11" t="s">
        <v>937</v>
      </c>
      <c r="D305" s="11" t="str">
        <f>VLOOKUP($C305,Incurred_Real!$A$24:$E$376,Incurred_Real!$B$1,FALSE)</f>
        <v>F1803 Hummocks - Ardrossan West 132kV Line Renewal</v>
      </c>
      <c r="E305" s="11" t="str">
        <f>VLOOKUP($C305,Incurred_Real!$A$24:$E$376,Incurred_Real!$D$1,FALSE)</f>
        <v>Replacement</v>
      </c>
      <c r="F305" s="13">
        <f>IF(VLOOKUP($C305,Incurred_Real!$A$25:$AQ$426,Incurred_Real!$AL$1,FALSE)="Commissioned Extra",0,
IF(VLOOKUP($C305,Incurred_Real!$A$25:$AQ$426,Incurred_Real!$AK$1,FALSE)=F$4,VLOOKUP($C305,Incurred_Real!$A$25:$AQ$426,Incurred_Real!$AM$1,FALSE),0))</f>
        <v>0</v>
      </c>
      <c r="G305" s="13">
        <f>IF(VLOOKUP($C305,Incurred_Real!$A$25:$AQ$426,Incurred_Real!$AL$1,FALSE)="Commissioned Extra",0,
IF(VLOOKUP($C305,Incurred_Real!$A$25:$AQ$426,Incurred_Real!$AK$1,FALSE)=G$4,VLOOKUP($C305,Incurred_Real!$A$25:$AQ$426,Incurred_Real!$AM$1,FALSE),0))</f>
        <v>0</v>
      </c>
      <c r="H305" s="13">
        <f>IF(VLOOKUP($C305,Incurred_Real!$A$25:$AQ$426,Incurred_Real!$AL$1,FALSE)="Commissioned Extra",0,
IF(VLOOKUP($C305,Incurred_Real!$A$25:$AQ$426,Incurred_Real!$AK$1,FALSE)=H$4,VLOOKUP($C305,Incurred_Real!$A$25:$AQ$426,Incurred_Real!$AM$1,FALSE),0))</f>
        <v>0</v>
      </c>
      <c r="I305" s="13">
        <f>IF(VLOOKUP($C305,Incurred_Real!$A$25:$AQ$426,Incurred_Real!$AL$1,FALSE)="Commissioned Extra",0,
IF(VLOOKUP($C305,Incurred_Real!$A$25:$AQ$426,Incurred_Real!$AK$1,FALSE)=I$4,VLOOKUP($C305,Incurred_Real!$A$25:$AQ$426,Incurred_Real!$AM$1,FALSE),0))</f>
        <v>0</v>
      </c>
      <c r="J305" s="13">
        <f>IF(VLOOKUP($C305,Incurred_Real!$A$25:$AQ$426,Incurred_Real!$AL$1,FALSE)="Commissioned Extra",0,
IF(VLOOKUP($C305,Incurred_Real!$A$25:$AQ$426,Incurred_Real!$AK$1,FALSE)=J$4,VLOOKUP($C305,Incurred_Real!$A$25:$AQ$426,Incurred_Real!$AM$1,FALSE),0))</f>
        <v>0</v>
      </c>
      <c r="K305" s="13">
        <f>IF(VLOOKUP($C305,Incurred_Real!$A$25:$AQ$426,Incurred_Real!$AL$1,FALSE)="Commissioned Extra",0,
IF(VLOOKUP($C305,Incurred_Real!$A$25:$AQ$426,Incurred_Real!$AK$1,FALSE)=K$4,VLOOKUP($C305,Incurred_Real!$A$25:$AQ$426,Incurred_Real!$AM$1,FALSE),0))</f>
        <v>0</v>
      </c>
      <c r="L305" s="13">
        <f>IF(VLOOKUP($C305,Incurred_Real!$A$25:$AQ$426,Incurred_Real!$AL$1,FALSE)="Commissioned Extra",0,
IF(VLOOKUP($C305,Incurred_Real!$A$25:$AQ$426,Incurred_Real!$AK$1,FALSE)=L$4,VLOOKUP($C305,Incurred_Real!$A$25:$AQ$426,Incurred_Real!$AM$1,FALSE),0))</f>
        <v>32328523.875240408</v>
      </c>
      <c r="M305" s="232">
        <f t="shared" si="28"/>
        <v>32328523.875240408</v>
      </c>
      <c r="N305" s="232">
        <f t="shared" si="29"/>
        <v>2028</v>
      </c>
      <c r="P305" s="232">
        <f>(VLOOKUP($C305,Incurred_Real!$A$25:$BR$427,Incurred_Real!AS$1,FALSE))*$M305</f>
        <v>0</v>
      </c>
      <c r="Q305" s="232">
        <f>(VLOOKUP($C305,Incurred_Real!$A$25:$BR$427,Incurred_Real!AT$1,FALSE))*$M305</f>
        <v>0</v>
      </c>
      <c r="R305" s="232">
        <f>(VLOOKUP($C305,Incurred_Real!$A$25:$BR$427,Incurred_Real!AU$1,FALSE))*$M305</f>
        <v>0</v>
      </c>
      <c r="S305" s="232">
        <f>(VLOOKUP($C305,Incurred_Real!$A$25:$BR$427,Incurred_Real!AV$1,FALSE))*$M305</f>
        <v>0</v>
      </c>
      <c r="T305" s="232">
        <f>(VLOOKUP($C305,Incurred_Real!$A$25:$BR$427,Incurred_Real!AW$1,FALSE))*$M305</f>
        <v>3887617.3453319874</v>
      </c>
      <c r="U305" s="232">
        <f>(VLOOKUP($C305,Incurred_Real!$A$25:$BR$427,Incurred_Real!AX$1,FALSE))*$M305</f>
        <v>0</v>
      </c>
      <c r="V305" s="232">
        <f>(VLOOKUP($C305,Incurred_Real!$A$25:$BR$427,Incurred_Real!AY$1,FALSE))*$M305</f>
        <v>0</v>
      </c>
      <c r="W305" s="232">
        <f>(VLOOKUP($C305,Incurred_Real!$A$25:$BR$427,Incurred_Real!AZ$1,FALSE))*$M305</f>
        <v>0</v>
      </c>
      <c r="X305" s="232">
        <f>(VLOOKUP($C305,Incurred_Real!$A$25:$BR$427,Incurred_Real!BA$1,FALSE))*$M305</f>
        <v>0</v>
      </c>
      <c r="Y305" s="232">
        <f>(VLOOKUP($C305,Incurred_Real!$A$25:$BR$427,Incurred_Real!BB$1,FALSE))*$M305</f>
        <v>0</v>
      </c>
      <c r="Z305" s="232">
        <f>(VLOOKUP($C305,Incurred_Real!$A$25:$BR$427,Incurred_Real!BC$1,FALSE))*$M305</f>
        <v>0</v>
      </c>
      <c r="AA305" s="232">
        <f>(VLOOKUP($C305,Incurred_Real!$A$25:$BR$427,Incurred_Real!BD$1,FALSE))*$M305</f>
        <v>0</v>
      </c>
      <c r="AB305" s="232">
        <f>(VLOOKUP($C305,Incurred_Real!$A$25:$BR$427,Incurred_Real!BE$1,FALSE))*$M305</f>
        <v>0</v>
      </c>
      <c r="AC305" s="232">
        <f>(VLOOKUP($C305,Incurred_Real!$A$25:$BR$427,Incurred_Real!BF$1,FALSE))*$M305</f>
        <v>0</v>
      </c>
      <c r="AD305" s="232">
        <f>(VLOOKUP($C305,Incurred_Real!$A$25:$BR$427,Incurred_Real!BG$1,FALSE))*$M305</f>
        <v>0</v>
      </c>
      <c r="AE305" s="232">
        <f>(VLOOKUP($C305,Incurred_Real!$A$25:$BR$427,Incurred_Real!BH$1,FALSE))*$M305</f>
        <v>28440906.529908422</v>
      </c>
      <c r="AF305" s="232">
        <f>(VLOOKUP($C305,Incurred_Real!$A$25:$BR$427,Incurred_Real!BI$1,FALSE))*$M305</f>
        <v>0</v>
      </c>
      <c r="AG305" s="232">
        <f>(VLOOKUP($C305,Incurred_Real!$A$25:$BR$427,Incurred_Real!BJ$1,FALSE))*$M305</f>
        <v>0</v>
      </c>
      <c r="AH305" s="232">
        <f>(VLOOKUP($C305,Incurred_Real!$A$25:$BR$427,Incurred_Real!BK$1,FALSE))*$M305</f>
        <v>0</v>
      </c>
      <c r="AI305" s="232">
        <f>(VLOOKUP($C305,Incurred_Real!$A$25:$BR$427,Incurred_Real!BL$1,FALSE))*$M305</f>
        <v>0</v>
      </c>
      <c r="AJ305" s="232">
        <f>(VLOOKUP($C305,Incurred_Real!$A$25:$BR$427,Incurred_Real!BM$1,FALSE))*$M305</f>
        <v>0</v>
      </c>
      <c r="AK305" s="232">
        <f>(VLOOKUP($C305,Incurred_Real!$A$25:$BR$427,Incurred_Real!BN$1,FALSE))*$M305</f>
        <v>0</v>
      </c>
      <c r="AL305" s="232">
        <f>(VLOOKUP($C305,Incurred_Real!$A$25:$BR$427,Incurred_Real!BO$1,FALSE))*$M305</f>
        <v>0</v>
      </c>
      <c r="AM305" s="232">
        <f>(VLOOKUP($C305,Incurred_Real!$A$25:$BR$427,Incurred_Real!BP$1,FALSE))*$M305</f>
        <v>0</v>
      </c>
      <c r="AN305" s="232">
        <f>(VLOOKUP($C305,Incurred_Real!$A$25:$BR$427,Incurred_Real!BQ$1,FALSE))*$M305</f>
        <v>0</v>
      </c>
      <c r="AO305" s="232">
        <f>(VLOOKUP($C305,Incurred_Real!$A$25:$BR$427,Incurred_Real!BR$1,FALSE))*$M305</f>
        <v>0</v>
      </c>
      <c r="AP305" s="232">
        <f t="shared" si="30"/>
        <v>32328523.875240408</v>
      </c>
      <c r="AR305" s="232" t="b">
        <f t="shared" si="31"/>
        <v>1</v>
      </c>
    </row>
    <row r="306" spans="3:44" x14ac:dyDescent="0.15">
      <c r="C306" s="11" t="s">
        <v>960</v>
      </c>
      <c r="D306" s="11" t="str">
        <f>VLOOKUP($C306,Incurred_Real!$A$24:$E$376,Incurred_Real!$B$1,FALSE)</f>
        <v>Transformer Bushing Unit Asset Replacement 2024-2028</v>
      </c>
      <c r="E306" s="11" t="str">
        <f>VLOOKUP($C306,Incurred_Real!$A$24:$E$376,Incurred_Real!$D$1,FALSE)</f>
        <v>Replacement</v>
      </c>
      <c r="F306" s="13">
        <f>IF(VLOOKUP($C306,Incurred_Real!$A$25:$AQ$426,Incurred_Real!$AL$1,FALSE)="Commissioned Extra",0,
IF(VLOOKUP($C306,Incurred_Real!$A$25:$AQ$426,Incurred_Real!$AK$1,FALSE)=F$4,VLOOKUP($C306,Incurred_Real!$A$25:$AQ$426,Incurred_Real!$AM$1,FALSE),0))</f>
        <v>0</v>
      </c>
      <c r="G306" s="13">
        <f>IF(VLOOKUP($C306,Incurred_Real!$A$25:$AQ$426,Incurred_Real!$AL$1,FALSE)="Commissioned Extra",0,
IF(VLOOKUP($C306,Incurred_Real!$A$25:$AQ$426,Incurred_Real!$AK$1,FALSE)=G$4,VLOOKUP($C306,Incurred_Real!$A$25:$AQ$426,Incurred_Real!$AM$1,FALSE),0))</f>
        <v>0</v>
      </c>
      <c r="H306" s="13">
        <f>IF(VLOOKUP($C306,Incurred_Real!$A$25:$AQ$426,Incurred_Real!$AL$1,FALSE)="Commissioned Extra",0,
IF(VLOOKUP($C306,Incurred_Real!$A$25:$AQ$426,Incurred_Real!$AK$1,FALSE)=H$4,VLOOKUP($C306,Incurred_Real!$A$25:$AQ$426,Incurred_Real!$AM$1,FALSE),0))</f>
        <v>0</v>
      </c>
      <c r="I306" s="13">
        <f>IF(VLOOKUP($C306,Incurred_Real!$A$25:$AQ$426,Incurred_Real!$AL$1,FALSE)="Commissioned Extra",0,
IF(VLOOKUP($C306,Incurred_Real!$A$25:$AQ$426,Incurred_Real!$AK$1,FALSE)=I$4,VLOOKUP($C306,Incurred_Real!$A$25:$AQ$426,Incurred_Real!$AM$1,FALSE),0))</f>
        <v>0</v>
      </c>
      <c r="J306" s="13">
        <f>IF(VLOOKUP($C306,Incurred_Real!$A$25:$AQ$426,Incurred_Real!$AL$1,FALSE)="Commissioned Extra",0,
IF(VLOOKUP($C306,Incurred_Real!$A$25:$AQ$426,Incurred_Real!$AK$1,FALSE)=J$4,VLOOKUP($C306,Incurred_Real!$A$25:$AQ$426,Incurred_Real!$AM$1,FALSE),0))</f>
        <v>0</v>
      </c>
      <c r="K306" s="13">
        <f>IF(VLOOKUP($C306,Incurred_Real!$A$25:$AQ$426,Incurred_Real!$AL$1,FALSE)="Commissioned Extra",0,
IF(VLOOKUP($C306,Incurred_Real!$A$25:$AQ$426,Incurred_Real!$AK$1,FALSE)=K$4,VLOOKUP($C306,Incurred_Real!$A$25:$AQ$426,Incurred_Real!$AM$1,FALSE),0))</f>
        <v>9201751.8712779135</v>
      </c>
      <c r="L306" s="13">
        <f>IF(VLOOKUP($C306,Incurred_Real!$A$25:$AQ$426,Incurred_Real!$AL$1,FALSE)="Commissioned Extra",0,
IF(VLOOKUP($C306,Incurred_Real!$A$25:$AQ$426,Incurred_Real!$AK$1,FALSE)=L$4,VLOOKUP($C306,Incurred_Real!$A$25:$AQ$426,Incurred_Real!$AM$1,FALSE),0))</f>
        <v>0</v>
      </c>
      <c r="M306" s="232">
        <f t="shared" si="28"/>
        <v>9201751.8712779135</v>
      </c>
      <c r="N306" s="232">
        <f t="shared" si="29"/>
        <v>2027</v>
      </c>
      <c r="P306" s="232">
        <f>(VLOOKUP($C306,Incurred_Real!$A$25:$BR$427,Incurred_Real!AS$1,FALSE))*$M306</f>
        <v>0</v>
      </c>
      <c r="Q306" s="232">
        <f>(VLOOKUP($C306,Incurred_Real!$A$25:$BR$427,Incurred_Real!AT$1,FALSE))*$M306</f>
        <v>0</v>
      </c>
      <c r="R306" s="232">
        <f>(VLOOKUP($C306,Incurred_Real!$A$25:$BR$427,Incurred_Real!AU$1,FALSE))*$M306</f>
        <v>0</v>
      </c>
      <c r="S306" s="232">
        <f>(VLOOKUP($C306,Incurred_Real!$A$25:$BR$427,Incurred_Real!AV$1,FALSE))*$M306</f>
        <v>0</v>
      </c>
      <c r="T306" s="232">
        <f>(VLOOKUP($C306,Incurred_Real!$A$25:$BR$427,Incurred_Real!AW$1,FALSE))*$M306</f>
        <v>0</v>
      </c>
      <c r="U306" s="232">
        <f>(VLOOKUP($C306,Incurred_Real!$A$25:$BR$427,Incurred_Real!AX$1,FALSE))*$M306</f>
        <v>0</v>
      </c>
      <c r="V306" s="232">
        <f>(VLOOKUP($C306,Incurred_Real!$A$25:$BR$427,Incurred_Real!AY$1,FALSE))*$M306</f>
        <v>0</v>
      </c>
      <c r="W306" s="232">
        <f>(VLOOKUP($C306,Incurred_Real!$A$25:$BR$427,Incurred_Real!AZ$1,FALSE))*$M306</f>
        <v>0</v>
      </c>
      <c r="X306" s="232">
        <f>(VLOOKUP($C306,Incurred_Real!$A$25:$BR$427,Incurred_Real!BA$1,FALSE))*$M306</f>
        <v>0</v>
      </c>
      <c r="Y306" s="232">
        <f>(VLOOKUP($C306,Incurred_Real!$A$25:$BR$427,Incurred_Real!BB$1,FALSE))*$M306</f>
        <v>9035166.3255475294</v>
      </c>
      <c r="Z306" s="232">
        <f>(VLOOKUP($C306,Incurred_Real!$A$25:$BR$427,Incurred_Real!BC$1,FALSE))*$M306</f>
        <v>0</v>
      </c>
      <c r="AA306" s="232">
        <f>(VLOOKUP($C306,Incurred_Real!$A$25:$BR$427,Incurred_Real!BD$1,FALSE))*$M306</f>
        <v>166585.545730385</v>
      </c>
      <c r="AB306" s="232">
        <f>(VLOOKUP($C306,Incurred_Real!$A$25:$BR$427,Incurred_Real!BE$1,FALSE))*$M306</f>
        <v>0</v>
      </c>
      <c r="AC306" s="232">
        <f>(VLOOKUP($C306,Incurred_Real!$A$25:$BR$427,Incurred_Real!BF$1,FALSE))*$M306</f>
        <v>0</v>
      </c>
      <c r="AD306" s="232">
        <f>(VLOOKUP($C306,Incurred_Real!$A$25:$BR$427,Incurred_Real!BG$1,FALSE))*$M306</f>
        <v>0</v>
      </c>
      <c r="AE306" s="232">
        <f>(VLOOKUP($C306,Incurred_Real!$A$25:$BR$427,Incurred_Real!BH$1,FALSE))*$M306</f>
        <v>0</v>
      </c>
      <c r="AF306" s="232">
        <f>(VLOOKUP($C306,Incurred_Real!$A$25:$BR$427,Incurred_Real!BI$1,FALSE))*$M306</f>
        <v>0</v>
      </c>
      <c r="AG306" s="232">
        <f>(VLOOKUP($C306,Incurred_Real!$A$25:$BR$427,Incurred_Real!BJ$1,FALSE))*$M306</f>
        <v>0</v>
      </c>
      <c r="AH306" s="232">
        <f>(VLOOKUP($C306,Incurred_Real!$A$25:$BR$427,Incurred_Real!BK$1,FALSE))*$M306</f>
        <v>0</v>
      </c>
      <c r="AI306" s="232">
        <f>(VLOOKUP($C306,Incurred_Real!$A$25:$BR$427,Incurred_Real!BL$1,FALSE))*$M306</f>
        <v>0</v>
      </c>
      <c r="AJ306" s="232">
        <f>(VLOOKUP($C306,Incurred_Real!$A$25:$BR$427,Incurred_Real!BM$1,FALSE))*$M306</f>
        <v>0</v>
      </c>
      <c r="AK306" s="232">
        <f>(VLOOKUP($C306,Incurred_Real!$A$25:$BR$427,Incurred_Real!BN$1,FALSE))*$M306</f>
        <v>0</v>
      </c>
      <c r="AL306" s="232">
        <f>(VLOOKUP($C306,Incurred_Real!$A$25:$BR$427,Incurred_Real!BO$1,FALSE))*$M306</f>
        <v>0</v>
      </c>
      <c r="AM306" s="232">
        <f>(VLOOKUP($C306,Incurred_Real!$A$25:$BR$427,Incurred_Real!BP$1,FALSE))*$M306</f>
        <v>0</v>
      </c>
      <c r="AN306" s="232">
        <f>(VLOOKUP($C306,Incurred_Real!$A$25:$BR$427,Incurred_Real!BQ$1,FALSE))*$M306</f>
        <v>0</v>
      </c>
      <c r="AO306" s="232">
        <f>(VLOOKUP($C306,Incurred_Real!$A$25:$BR$427,Incurred_Real!BR$1,FALSE))*$M306</f>
        <v>0</v>
      </c>
      <c r="AP306" s="232">
        <f t="shared" si="30"/>
        <v>9201751.8712779135</v>
      </c>
      <c r="AR306" s="232" t="b">
        <f t="shared" si="31"/>
        <v>1</v>
      </c>
    </row>
    <row r="307" spans="3:44" x14ac:dyDescent="0.15">
      <c r="C307" s="11" t="s">
        <v>933</v>
      </c>
      <c r="D307" s="11" t="str">
        <f>VLOOKUP($C307,Incurred_Real!$A$24:$E$376,Incurred_Real!$B$1,FALSE)</f>
        <v>Virtual Application Capability Refresh</v>
      </c>
      <c r="E307" s="11" t="str">
        <f>VLOOKUP($C307,Incurred_Real!$A$24:$E$376,Incurred_Real!$D$1,FALSE)</f>
        <v>Information Technology</v>
      </c>
      <c r="F307" s="13">
        <f>IF(VLOOKUP($C307,Incurred_Real!$A$25:$AQ$426,Incurred_Real!$AL$1,FALSE)="Commissioned Extra",0,
IF(VLOOKUP($C307,Incurred_Real!$A$25:$AQ$426,Incurred_Real!$AK$1,FALSE)=F$4,VLOOKUP($C307,Incurred_Real!$A$25:$AQ$426,Incurred_Real!$AM$1,FALSE),0))</f>
        <v>0</v>
      </c>
      <c r="G307" s="13">
        <f>IF(VLOOKUP($C307,Incurred_Real!$A$25:$AQ$426,Incurred_Real!$AL$1,FALSE)="Commissioned Extra",0,
IF(VLOOKUP($C307,Incurred_Real!$A$25:$AQ$426,Incurred_Real!$AK$1,FALSE)=G$4,VLOOKUP($C307,Incurred_Real!$A$25:$AQ$426,Incurred_Real!$AM$1,FALSE),0))</f>
        <v>0</v>
      </c>
      <c r="H307" s="13">
        <f>IF(VLOOKUP($C307,Incurred_Real!$A$25:$AQ$426,Incurred_Real!$AL$1,FALSE)="Commissioned Extra",0,
IF(VLOOKUP($C307,Incurred_Real!$A$25:$AQ$426,Incurred_Real!$AK$1,FALSE)=H$4,VLOOKUP($C307,Incurred_Real!$A$25:$AQ$426,Incurred_Real!$AM$1,FALSE),0))</f>
        <v>0</v>
      </c>
      <c r="I307" s="13">
        <f>IF(VLOOKUP($C307,Incurred_Real!$A$25:$AQ$426,Incurred_Real!$AL$1,FALSE)="Commissioned Extra",0,
IF(VLOOKUP($C307,Incurred_Real!$A$25:$AQ$426,Incurred_Real!$AK$1,FALSE)=I$4,VLOOKUP($C307,Incurred_Real!$A$25:$AQ$426,Incurred_Real!$AM$1,FALSE),0))</f>
        <v>861732.95979107486</v>
      </c>
      <c r="J307" s="13">
        <f>IF(VLOOKUP($C307,Incurred_Real!$A$25:$AQ$426,Incurred_Real!$AL$1,FALSE)="Commissioned Extra",0,
IF(VLOOKUP($C307,Incurred_Real!$A$25:$AQ$426,Incurred_Real!$AK$1,FALSE)=J$4,VLOOKUP($C307,Incurred_Real!$A$25:$AQ$426,Incurred_Real!$AM$1,FALSE),0))</f>
        <v>0</v>
      </c>
      <c r="K307" s="13">
        <f>IF(VLOOKUP($C307,Incurred_Real!$A$25:$AQ$426,Incurred_Real!$AL$1,FALSE)="Commissioned Extra",0,
IF(VLOOKUP($C307,Incurred_Real!$A$25:$AQ$426,Incurred_Real!$AK$1,FALSE)=K$4,VLOOKUP($C307,Incurred_Real!$A$25:$AQ$426,Incurred_Real!$AM$1,FALSE),0))</f>
        <v>0</v>
      </c>
      <c r="L307" s="13">
        <f>IF(VLOOKUP($C307,Incurred_Real!$A$25:$AQ$426,Incurred_Real!$AL$1,FALSE)="Commissioned Extra",0,
IF(VLOOKUP($C307,Incurred_Real!$A$25:$AQ$426,Incurred_Real!$AK$1,FALSE)=L$4,VLOOKUP($C307,Incurred_Real!$A$25:$AQ$426,Incurred_Real!$AM$1,FALSE),0))</f>
        <v>0</v>
      </c>
      <c r="M307" s="232">
        <f t="shared" si="28"/>
        <v>861732.95979107486</v>
      </c>
      <c r="N307" s="232">
        <f t="shared" si="29"/>
        <v>2025</v>
      </c>
      <c r="P307" s="232">
        <f>(VLOOKUP($C307,Incurred_Real!$A$25:$BR$427,Incurred_Real!AS$1,FALSE))*$M307</f>
        <v>0</v>
      </c>
      <c r="Q307" s="232">
        <f>(VLOOKUP($C307,Incurred_Real!$A$25:$BR$427,Incurred_Real!AT$1,FALSE))*$M307</f>
        <v>0</v>
      </c>
      <c r="R307" s="232">
        <f>(VLOOKUP($C307,Incurred_Real!$A$25:$BR$427,Incurred_Real!AU$1,FALSE))*$M307</f>
        <v>0</v>
      </c>
      <c r="S307" s="232">
        <f>(VLOOKUP($C307,Incurred_Real!$A$25:$BR$427,Incurred_Real!AV$1,FALSE))*$M307</f>
        <v>861732.95979107486</v>
      </c>
      <c r="T307" s="232">
        <f>(VLOOKUP($C307,Incurred_Real!$A$25:$BR$427,Incurred_Real!AW$1,FALSE))*$M307</f>
        <v>0</v>
      </c>
      <c r="U307" s="232">
        <f>(VLOOKUP($C307,Incurred_Real!$A$25:$BR$427,Incurred_Real!AX$1,FALSE))*$M307</f>
        <v>0</v>
      </c>
      <c r="V307" s="232">
        <f>(VLOOKUP($C307,Incurred_Real!$A$25:$BR$427,Incurred_Real!AY$1,FALSE))*$M307</f>
        <v>0</v>
      </c>
      <c r="W307" s="232">
        <f>(VLOOKUP($C307,Incurred_Real!$A$25:$BR$427,Incurred_Real!AZ$1,FALSE))*$M307</f>
        <v>0</v>
      </c>
      <c r="X307" s="232">
        <f>(VLOOKUP($C307,Incurred_Real!$A$25:$BR$427,Incurred_Real!BA$1,FALSE))*$M307</f>
        <v>0</v>
      </c>
      <c r="Y307" s="232">
        <f>(VLOOKUP($C307,Incurred_Real!$A$25:$BR$427,Incurred_Real!BB$1,FALSE))*$M307</f>
        <v>0</v>
      </c>
      <c r="Z307" s="232">
        <f>(VLOOKUP($C307,Incurred_Real!$A$25:$BR$427,Incurred_Real!BC$1,FALSE))*$M307</f>
        <v>0</v>
      </c>
      <c r="AA307" s="232">
        <f>(VLOOKUP($C307,Incurred_Real!$A$25:$BR$427,Incurred_Real!BD$1,FALSE))*$M307</f>
        <v>0</v>
      </c>
      <c r="AB307" s="232">
        <f>(VLOOKUP($C307,Incurred_Real!$A$25:$BR$427,Incurred_Real!BE$1,FALSE))*$M307</f>
        <v>0</v>
      </c>
      <c r="AC307" s="232">
        <f>(VLOOKUP($C307,Incurred_Real!$A$25:$BR$427,Incurred_Real!BF$1,FALSE))*$M307</f>
        <v>0</v>
      </c>
      <c r="AD307" s="232">
        <f>(VLOOKUP($C307,Incurred_Real!$A$25:$BR$427,Incurred_Real!BG$1,FALSE))*$M307</f>
        <v>0</v>
      </c>
      <c r="AE307" s="232">
        <f>(VLOOKUP($C307,Incurred_Real!$A$25:$BR$427,Incurred_Real!BH$1,FALSE))*$M307</f>
        <v>0</v>
      </c>
      <c r="AF307" s="232">
        <f>(VLOOKUP($C307,Incurred_Real!$A$25:$BR$427,Incurred_Real!BI$1,FALSE))*$M307</f>
        <v>0</v>
      </c>
      <c r="AG307" s="232">
        <f>(VLOOKUP($C307,Incurred_Real!$A$25:$BR$427,Incurred_Real!BJ$1,FALSE))*$M307</f>
        <v>0</v>
      </c>
      <c r="AH307" s="232">
        <f>(VLOOKUP($C307,Incurred_Real!$A$25:$BR$427,Incurred_Real!BK$1,FALSE))*$M307</f>
        <v>0</v>
      </c>
      <c r="AI307" s="232">
        <f>(VLOOKUP($C307,Incurred_Real!$A$25:$BR$427,Incurred_Real!BL$1,FALSE))*$M307</f>
        <v>0</v>
      </c>
      <c r="AJ307" s="232">
        <f>(VLOOKUP($C307,Incurred_Real!$A$25:$BR$427,Incurred_Real!BM$1,FALSE))*$M307</f>
        <v>0</v>
      </c>
      <c r="AK307" s="232">
        <f>(VLOOKUP($C307,Incurred_Real!$A$25:$BR$427,Incurred_Real!BN$1,FALSE))*$M307</f>
        <v>0</v>
      </c>
      <c r="AL307" s="232">
        <f>(VLOOKUP($C307,Incurred_Real!$A$25:$BR$427,Incurred_Real!BO$1,FALSE))*$M307</f>
        <v>0</v>
      </c>
      <c r="AM307" s="232">
        <f>(VLOOKUP($C307,Incurred_Real!$A$25:$BR$427,Incurred_Real!BP$1,FALSE))*$M307</f>
        <v>0</v>
      </c>
      <c r="AN307" s="232">
        <f>(VLOOKUP($C307,Incurred_Real!$A$25:$BR$427,Incurred_Real!BQ$1,FALSE))*$M307</f>
        <v>0</v>
      </c>
      <c r="AO307" s="232">
        <f>(VLOOKUP($C307,Incurred_Real!$A$25:$BR$427,Incurred_Real!BR$1,FALSE))*$M307</f>
        <v>0</v>
      </c>
      <c r="AP307" s="232">
        <f t="shared" si="30"/>
        <v>861732.95979107486</v>
      </c>
      <c r="AR307" s="232" t="b">
        <f t="shared" si="31"/>
        <v>1</v>
      </c>
    </row>
    <row r="308" spans="3:44" x14ac:dyDescent="0.15">
      <c r="C308" s="11" t="s">
        <v>934</v>
      </c>
      <c r="D308" s="11" t="str">
        <f>VLOOKUP($C308,Incurred_Real!$A$24:$E$376,Incurred_Real!$B$1,FALSE)</f>
        <v>Windows Backoffice Management Systems Refresh</v>
      </c>
      <c r="E308" s="11" t="str">
        <f>VLOOKUP($C308,Incurred_Real!$A$24:$E$376,Incurred_Real!$D$1,FALSE)</f>
        <v>Information Technology</v>
      </c>
      <c r="F308" s="13">
        <f>IF(VLOOKUP($C308,Incurred_Real!$A$25:$AQ$426,Incurred_Real!$AL$1,FALSE)="Commissioned Extra",0,
IF(VLOOKUP($C308,Incurred_Real!$A$25:$AQ$426,Incurred_Real!$AK$1,FALSE)=F$4,VLOOKUP($C308,Incurred_Real!$A$25:$AQ$426,Incurred_Real!$AM$1,FALSE),0))</f>
        <v>0</v>
      </c>
      <c r="G308" s="13">
        <f>IF(VLOOKUP($C308,Incurred_Real!$A$25:$AQ$426,Incurred_Real!$AL$1,FALSE)="Commissioned Extra",0,
IF(VLOOKUP($C308,Incurred_Real!$A$25:$AQ$426,Incurred_Real!$AK$1,FALSE)=G$4,VLOOKUP($C308,Incurred_Real!$A$25:$AQ$426,Incurred_Real!$AM$1,FALSE),0))</f>
        <v>0</v>
      </c>
      <c r="H308" s="13">
        <f>IF(VLOOKUP($C308,Incurred_Real!$A$25:$AQ$426,Incurred_Real!$AL$1,FALSE)="Commissioned Extra",0,
IF(VLOOKUP($C308,Incurred_Real!$A$25:$AQ$426,Incurred_Real!$AK$1,FALSE)=H$4,VLOOKUP($C308,Incurred_Real!$A$25:$AQ$426,Incurred_Real!$AM$1,FALSE),0))</f>
        <v>0</v>
      </c>
      <c r="I308" s="13">
        <f>IF(VLOOKUP($C308,Incurred_Real!$A$25:$AQ$426,Incurred_Real!$AL$1,FALSE)="Commissioned Extra",0,
IF(VLOOKUP($C308,Incurred_Real!$A$25:$AQ$426,Incurred_Real!$AK$1,FALSE)=I$4,VLOOKUP($C308,Incurred_Real!$A$25:$AQ$426,Incurred_Real!$AM$1,FALSE),0))</f>
        <v>0</v>
      </c>
      <c r="J308" s="13">
        <f>IF(VLOOKUP($C308,Incurred_Real!$A$25:$AQ$426,Incurred_Real!$AL$1,FALSE)="Commissioned Extra",0,
IF(VLOOKUP($C308,Incurred_Real!$A$25:$AQ$426,Incurred_Real!$AK$1,FALSE)=J$4,VLOOKUP($C308,Incurred_Real!$A$25:$AQ$426,Incurred_Real!$AM$1,FALSE),0))</f>
        <v>0</v>
      </c>
      <c r="K308" s="13">
        <f>IF(VLOOKUP($C308,Incurred_Real!$A$25:$AQ$426,Incurred_Real!$AL$1,FALSE)="Commissioned Extra",0,
IF(VLOOKUP($C308,Incurred_Real!$A$25:$AQ$426,Incurred_Real!$AK$1,FALSE)=K$4,VLOOKUP($C308,Incurred_Real!$A$25:$AQ$426,Incurred_Real!$AM$1,FALSE),0))</f>
        <v>0</v>
      </c>
      <c r="L308" s="13">
        <f>IF(VLOOKUP($C308,Incurred_Real!$A$25:$AQ$426,Incurred_Real!$AL$1,FALSE)="Commissioned Extra",0,
IF(VLOOKUP($C308,Incurred_Real!$A$25:$AQ$426,Incurred_Real!$AK$1,FALSE)=L$4,VLOOKUP($C308,Incurred_Real!$A$25:$AQ$426,Incurred_Real!$AM$1,FALSE),0))</f>
        <v>856024.68114689738</v>
      </c>
      <c r="M308" s="232">
        <f t="shared" si="28"/>
        <v>856024.68114689738</v>
      </c>
      <c r="N308" s="232">
        <f t="shared" si="29"/>
        <v>2028</v>
      </c>
      <c r="P308" s="232">
        <f>(VLOOKUP($C308,Incurred_Real!$A$25:$BR$427,Incurred_Real!AS$1,FALSE))*$M308</f>
        <v>0</v>
      </c>
      <c r="Q308" s="232">
        <f>(VLOOKUP($C308,Incurred_Real!$A$25:$BR$427,Incurred_Real!AT$1,FALSE))*$M308</f>
        <v>0</v>
      </c>
      <c r="R308" s="232">
        <f>(VLOOKUP($C308,Incurred_Real!$A$25:$BR$427,Incurred_Real!AU$1,FALSE))*$M308</f>
        <v>0</v>
      </c>
      <c r="S308" s="232">
        <f>(VLOOKUP($C308,Incurred_Real!$A$25:$BR$427,Incurred_Real!AV$1,FALSE))*$M308</f>
        <v>856024.68114689738</v>
      </c>
      <c r="T308" s="232">
        <f>(VLOOKUP($C308,Incurred_Real!$A$25:$BR$427,Incurred_Real!AW$1,FALSE))*$M308</f>
        <v>0</v>
      </c>
      <c r="U308" s="232">
        <f>(VLOOKUP($C308,Incurred_Real!$A$25:$BR$427,Incurred_Real!AX$1,FALSE))*$M308</f>
        <v>0</v>
      </c>
      <c r="V308" s="232">
        <f>(VLOOKUP($C308,Incurred_Real!$A$25:$BR$427,Incurred_Real!AY$1,FALSE))*$M308</f>
        <v>0</v>
      </c>
      <c r="W308" s="232">
        <f>(VLOOKUP($C308,Incurred_Real!$A$25:$BR$427,Incurred_Real!AZ$1,FALSE))*$M308</f>
        <v>0</v>
      </c>
      <c r="X308" s="232">
        <f>(VLOOKUP($C308,Incurred_Real!$A$25:$BR$427,Incurred_Real!BA$1,FALSE))*$M308</f>
        <v>0</v>
      </c>
      <c r="Y308" s="232">
        <f>(VLOOKUP($C308,Incurred_Real!$A$25:$BR$427,Incurred_Real!BB$1,FALSE))*$M308</f>
        <v>0</v>
      </c>
      <c r="Z308" s="232">
        <f>(VLOOKUP($C308,Incurred_Real!$A$25:$BR$427,Incurred_Real!BC$1,FALSE))*$M308</f>
        <v>0</v>
      </c>
      <c r="AA308" s="232">
        <f>(VLOOKUP($C308,Incurred_Real!$A$25:$BR$427,Incurred_Real!BD$1,FALSE))*$M308</f>
        <v>0</v>
      </c>
      <c r="AB308" s="232">
        <f>(VLOOKUP($C308,Incurred_Real!$A$25:$BR$427,Incurred_Real!BE$1,FALSE))*$M308</f>
        <v>0</v>
      </c>
      <c r="AC308" s="232">
        <f>(VLOOKUP($C308,Incurred_Real!$A$25:$BR$427,Incurred_Real!BF$1,FALSE))*$M308</f>
        <v>0</v>
      </c>
      <c r="AD308" s="232">
        <f>(VLOOKUP($C308,Incurred_Real!$A$25:$BR$427,Incurred_Real!BG$1,FALSE))*$M308</f>
        <v>0</v>
      </c>
      <c r="AE308" s="232">
        <f>(VLOOKUP($C308,Incurred_Real!$A$25:$BR$427,Incurred_Real!BH$1,FALSE))*$M308</f>
        <v>0</v>
      </c>
      <c r="AF308" s="232">
        <f>(VLOOKUP($C308,Incurred_Real!$A$25:$BR$427,Incurred_Real!BI$1,FALSE))*$M308</f>
        <v>0</v>
      </c>
      <c r="AG308" s="232">
        <f>(VLOOKUP($C308,Incurred_Real!$A$25:$BR$427,Incurred_Real!BJ$1,FALSE))*$M308</f>
        <v>0</v>
      </c>
      <c r="AH308" s="232">
        <f>(VLOOKUP($C308,Incurred_Real!$A$25:$BR$427,Incurred_Real!BK$1,FALSE))*$M308</f>
        <v>0</v>
      </c>
      <c r="AI308" s="232">
        <f>(VLOOKUP($C308,Incurred_Real!$A$25:$BR$427,Incurred_Real!BL$1,FALSE))*$M308</f>
        <v>0</v>
      </c>
      <c r="AJ308" s="232">
        <f>(VLOOKUP($C308,Incurred_Real!$A$25:$BR$427,Incurred_Real!BM$1,FALSE))*$M308</f>
        <v>0</v>
      </c>
      <c r="AK308" s="232">
        <f>(VLOOKUP($C308,Incurred_Real!$A$25:$BR$427,Incurred_Real!BN$1,FALSE))*$M308</f>
        <v>0</v>
      </c>
      <c r="AL308" s="232">
        <f>(VLOOKUP($C308,Incurred_Real!$A$25:$BR$427,Incurred_Real!BO$1,FALSE))*$M308</f>
        <v>0</v>
      </c>
      <c r="AM308" s="232">
        <f>(VLOOKUP($C308,Incurred_Real!$A$25:$BR$427,Incurred_Real!BP$1,FALSE))*$M308</f>
        <v>0</v>
      </c>
      <c r="AN308" s="232">
        <f>(VLOOKUP($C308,Incurred_Real!$A$25:$BR$427,Incurred_Real!BQ$1,FALSE))*$M308</f>
        <v>0</v>
      </c>
      <c r="AO308" s="232">
        <f>(VLOOKUP($C308,Incurred_Real!$A$25:$BR$427,Incurred_Real!BR$1,FALSE))*$M308</f>
        <v>0</v>
      </c>
      <c r="AP308" s="232">
        <f t="shared" si="30"/>
        <v>856024.68114689738</v>
      </c>
      <c r="AR308" s="232" t="b">
        <f t="shared" si="31"/>
        <v>1</v>
      </c>
    </row>
    <row r="309" spans="3:44" x14ac:dyDescent="0.15">
      <c r="C309" s="11" t="s">
        <v>971</v>
      </c>
      <c r="D309" s="11" t="str">
        <f>VLOOKUP($C309,Incurred_Real!$A$24:$E$376,Incurred_Real!$B$1,FALSE)</f>
        <v>Weather Station Replacement 2024-2028</v>
      </c>
      <c r="E309" s="11" t="str">
        <f>VLOOKUP($C309,Incurred_Real!$A$24:$E$376,Incurred_Real!$D$1,FALSE)</f>
        <v>Replacement</v>
      </c>
      <c r="F309" s="13">
        <f>IF(VLOOKUP($C309,Incurred_Real!$A$25:$AQ$426,Incurred_Real!$AL$1,FALSE)="Commissioned Extra",0,
IF(VLOOKUP($C309,Incurred_Real!$A$25:$AQ$426,Incurred_Real!$AK$1,FALSE)=F$4,VLOOKUP($C309,Incurred_Real!$A$25:$AQ$426,Incurred_Real!$AM$1,FALSE),0))</f>
        <v>0</v>
      </c>
      <c r="G309" s="13">
        <f>IF(VLOOKUP($C309,Incurred_Real!$A$25:$AQ$426,Incurred_Real!$AL$1,FALSE)="Commissioned Extra",0,
IF(VLOOKUP($C309,Incurred_Real!$A$25:$AQ$426,Incurred_Real!$AK$1,FALSE)=G$4,VLOOKUP($C309,Incurred_Real!$A$25:$AQ$426,Incurred_Real!$AM$1,FALSE),0))</f>
        <v>0</v>
      </c>
      <c r="H309" s="13">
        <f>IF(VLOOKUP($C309,Incurred_Real!$A$25:$AQ$426,Incurred_Real!$AL$1,FALSE)="Commissioned Extra",0,
IF(VLOOKUP($C309,Incurred_Real!$A$25:$AQ$426,Incurred_Real!$AK$1,FALSE)=H$4,VLOOKUP($C309,Incurred_Real!$A$25:$AQ$426,Incurred_Real!$AM$1,FALSE),0))</f>
        <v>0</v>
      </c>
      <c r="I309" s="13">
        <f>IF(VLOOKUP($C309,Incurred_Real!$A$25:$AQ$426,Incurred_Real!$AL$1,FALSE)="Commissioned Extra",0,
IF(VLOOKUP($C309,Incurred_Real!$A$25:$AQ$426,Incurred_Real!$AK$1,FALSE)=I$4,VLOOKUP($C309,Incurred_Real!$A$25:$AQ$426,Incurred_Real!$AM$1,FALSE),0))</f>
        <v>0</v>
      </c>
      <c r="J309" s="13">
        <f>IF(VLOOKUP($C309,Incurred_Real!$A$25:$AQ$426,Incurred_Real!$AL$1,FALSE)="Commissioned Extra",0,
IF(VLOOKUP($C309,Incurred_Real!$A$25:$AQ$426,Incurred_Real!$AK$1,FALSE)=J$4,VLOOKUP($C309,Incurred_Real!$A$25:$AQ$426,Incurred_Real!$AM$1,FALSE),0))</f>
        <v>0</v>
      </c>
      <c r="K309" s="13">
        <f>IF(VLOOKUP($C309,Incurred_Real!$A$25:$AQ$426,Incurred_Real!$AL$1,FALSE)="Commissioned Extra",0,
IF(VLOOKUP($C309,Incurred_Real!$A$25:$AQ$426,Incurred_Real!$AK$1,FALSE)=K$4,VLOOKUP($C309,Incurred_Real!$A$25:$AQ$426,Incurred_Real!$AM$1,FALSE),0))</f>
        <v>1949808.502758496</v>
      </c>
      <c r="L309" s="13">
        <f>IF(VLOOKUP($C309,Incurred_Real!$A$25:$AQ$426,Incurred_Real!$AL$1,FALSE)="Commissioned Extra",0,
IF(VLOOKUP($C309,Incurred_Real!$A$25:$AQ$426,Incurred_Real!$AK$1,FALSE)=L$4,VLOOKUP($C309,Incurred_Real!$A$25:$AQ$426,Incurred_Real!$AM$1,FALSE),0))</f>
        <v>0</v>
      </c>
      <c r="M309" s="232">
        <f t="shared" si="28"/>
        <v>1949808.502758496</v>
      </c>
      <c r="N309" s="232">
        <f t="shared" si="29"/>
        <v>2027</v>
      </c>
      <c r="P309" s="232">
        <f>(VLOOKUP($C309,Incurred_Real!$A$25:$BR$427,Incurred_Real!AS$1,FALSE))*$M309</f>
        <v>0</v>
      </c>
      <c r="Q309" s="232">
        <f>(VLOOKUP($C309,Incurred_Real!$A$25:$BR$427,Incurred_Real!AT$1,FALSE))*$M309</f>
        <v>0</v>
      </c>
      <c r="R309" s="232">
        <f>(VLOOKUP($C309,Incurred_Real!$A$25:$BR$427,Incurred_Real!AU$1,FALSE))*$M309</f>
        <v>0</v>
      </c>
      <c r="S309" s="232">
        <f>(VLOOKUP($C309,Incurred_Real!$A$25:$BR$427,Incurred_Real!AV$1,FALSE))*$M309</f>
        <v>0</v>
      </c>
      <c r="T309" s="232">
        <f>(VLOOKUP($C309,Incurred_Real!$A$25:$BR$427,Incurred_Real!AW$1,FALSE))*$M309</f>
        <v>0</v>
      </c>
      <c r="U309" s="232">
        <f>(VLOOKUP($C309,Incurred_Real!$A$25:$BR$427,Incurred_Real!AX$1,FALSE))*$M309</f>
        <v>0</v>
      </c>
      <c r="V309" s="232">
        <f>(VLOOKUP($C309,Incurred_Real!$A$25:$BR$427,Incurred_Real!AY$1,FALSE))*$M309</f>
        <v>0</v>
      </c>
      <c r="W309" s="232">
        <f>(VLOOKUP($C309,Incurred_Real!$A$25:$BR$427,Incurred_Real!AZ$1,FALSE))*$M309</f>
        <v>0</v>
      </c>
      <c r="X309" s="232">
        <f>(VLOOKUP($C309,Incurred_Real!$A$25:$BR$427,Incurred_Real!BA$1,FALSE))*$M309</f>
        <v>0</v>
      </c>
      <c r="Y309" s="232">
        <f>(VLOOKUP($C309,Incurred_Real!$A$25:$BR$427,Incurred_Real!BB$1,FALSE))*$M309</f>
        <v>0</v>
      </c>
      <c r="Z309" s="232">
        <f>(VLOOKUP($C309,Incurred_Real!$A$25:$BR$427,Incurred_Real!BC$1,FALSE))*$M309</f>
        <v>0</v>
      </c>
      <c r="AA309" s="232">
        <f>(VLOOKUP($C309,Incurred_Real!$A$25:$BR$427,Incurred_Real!BD$1,FALSE))*$M309</f>
        <v>0</v>
      </c>
      <c r="AB309" s="232">
        <f>(VLOOKUP($C309,Incurred_Real!$A$25:$BR$427,Incurred_Real!BE$1,FALSE))*$M309</f>
        <v>0</v>
      </c>
      <c r="AC309" s="232">
        <f>(VLOOKUP($C309,Incurred_Real!$A$25:$BR$427,Incurred_Real!BF$1,FALSE))*$M309</f>
        <v>0</v>
      </c>
      <c r="AD309" s="232">
        <f>(VLOOKUP($C309,Incurred_Real!$A$25:$BR$427,Incurred_Real!BG$1,FALSE))*$M309</f>
        <v>1693258.1280583609</v>
      </c>
      <c r="AE309" s="232">
        <f>(VLOOKUP($C309,Incurred_Real!$A$25:$BR$427,Incurred_Real!BH$1,FALSE))*$M309</f>
        <v>0</v>
      </c>
      <c r="AF309" s="232">
        <f>(VLOOKUP($C309,Incurred_Real!$A$25:$BR$427,Incurred_Real!BI$1,FALSE))*$M309</f>
        <v>0</v>
      </c>
      <c r="AG309" s="232">
        <f>(VLOOKUP($C309,Incurred_Real!$A$25:$BR$427,Incurred_Real!BJ$1,FALSE))*$M309</f>
        <v>0</v>
      </c>
      <c r="AH309" s="232">
        <f>(VLOOKUP($C309,Incurred_Real!$A$25:$BR$427,Incurred_Real!BK$1,FALSE))*$M309</f>
        <v>0</v>
      </c>
      <c r="AI309" s="232">
        <f>(VLOOKUP($C309,Incurred_Real!$A$25:$BR$427,Incurred_Real!BL$1,FALSE))*$M309</f>
        <v>0</v>
      </c>
      <c r="AJ309" s="232">
        <f>(VLOOKUP($C309,Incurred_Real!$A$25:$BR$427,Incurred_Real!BM$1,FALSE))*$M309</f>
        <v>0</v>
      </c>
      <c r="AK309" s="232">
        <f>(VLOOKUP($C309,Incurred_Real!$A$25:$BR$427,Incurred_Real!BN$1,FALSE))*$M309</f>
        <v>0</v>
      </c>
      <c r="AL309" s="232">
        <f>(VLOOKUP($C309,Incurred_Real!$A$25:$BR$427,Incurred_Real!BO$1,FALSE))*$M309</f>
        <v>0</v>
      </c>
      <c r="AM309" s="232">
        <f>(VLOOKUP($C309,Incurred_Real!$A$25:$BR$427,Incurred_Real!BP$1,FALSE))*$M309</f>
        <v>0</v>
      </c>
      <c r="AN309" s="232">
        <f>(VLOOKUP($C309,Incurred_Real!$A$25:$BR$427,Incurred_Real!BQ$1,FALSE))*$M309</f>
        <v>0</v>
      </c>
      <c r="AO309" s="232">
        <f>(VLOOKUP($C309,Incurred_Real!$A$25:$BR$427,Incurred_Real!BR$1,FALSE))*$M309</f>
        <v>256550.374700135</v>
      </c>
      <c r="AP309" s="232">
        <f t="shared" si="30"/>
        <v>1949808.502758496</v>
      </c>
      <c r="AR309" s="232" t="b">
        <f t="shared" ref="AR309:AR318" si="32">AP309=M309</f>
        <v>1</v>
      </c>
    </row>
    <row r="310" spans="3:44" x14ac:dyDescent="0.15">
      <c r="C310" s="11" t="s">
        <v>985</v>
      </c>
      <c r="D310" s="11" t="str">
        <f>VLOOKUP($C310,Incurred_Real!$A$24:$E$376,Incurred_Real!$B$1,FALSE)</f>
        <v>Wide Area Monitoring Scheme</v>
      </c>
      <c r="E310" s="11" t="str">
        <f>VLOOKUP($C310,Incurred_Real!$A$24:$E$376,Incurred_Real!$D$1,FALSE)</f>
        <v>Security/Compliance</v>
      </c>
      <c r="F310" s="13">
        <f>IF(VLOOKUP($C310,Incurred_Real!$A$25:$AQ$426,Incurred_Real!$AL$1,FALSE)="Commissioned Extra",0,
IF(VLOOKUP($C310,Incurred_Real!$A$25:$AQ$426,Incurred_Real!$AK$1,FALSE)=F$4,VLOOKUP($C310,Incurred_Real!$A$25:$AQ$426,Incurred_Real!$AM$1,FALSE),0))</f>
        <v>0</v>
      </c>
      <c r="G310" s="13">
        <f>IF(VLOOKUP($C310,Incurred_Real!$A$25:$AQ$426,Incurred_Real!$AL$1,FALSE)="Commissioned Extra",0,
IF(VLOOKUP($C310,Incurred_Real!$A$25:$AQ$426,Incurred_Real!$AK$1,FALSE)=G$4,VLOOKUP($C310,Incurred_Real!$A$25:$AQ$426,Incurred_Real!$AM$1,FALSE),0))</f>
        <v>0</v>
      </c>
      <c r="H310" s="13">
        <f>IF(VLOOKUP($C310,Incurred_Real!$A$25:$AQ$426,Incurred_Real!$AL$1,FALSE)="Commissioned Extra",0,
IF(VLOOKUP($C310,Incurred_Real!$A$25:$AQ$426,Incurred_Real!$AK$1,FALSE)=H$4,VLOOKUP($C310,Incurred_Real!$A$25:$AQ$426,Incurred_Real!$AM$1,FALSE),0))</f>
        <v>0</v>
      </c>
      <c r="I310" s="13">
        <f>IF(VLOOKUP($C310,Incurred_Real!$A$25:$AQ$426,Incurred_Real!$AL$1,FALSE)="Commissioned Extra",0,
IF(VLOOKUP($C310,Incurred_Real!$A$25:$AQ$426,Incurred_Real!$AK$1,FALSE)=I$4,VLOOKUP($C310,Incurred_Real!$A$25:$AQ$426,Incurred_Real!$AM$1,FALSE),0))</f>
        <v>0</v>
      </c>
      <c r="J310" s="13">
        <f>IF(VLOOKUP($C310,Incurred_Real!$A$25:$AQ$426,Incurred_Real!$AL$1,FALSE)="Commissioned Extra",0,
IF(VLOOKUP($C310,Incurred_Real!$A$25:$AQ$426,Incurred_Real!$AK$1,FALSE)=J$4,VLOOKUP($C310,Incurred_Real!$A$25:$AQ$426,Incurred_Real!$AM$1,FALSE),0))</f>
        <v>0</v>
      </c>
      <c r="K310" s="13">
        <f>IF(VLOOKUP($C310,Incurred_Real!$A$25:$AQ$426,Incurred_Real!$AL$1,FALSE)="Commissioned Extra",0,
IF(VLOOKUP($C310,Incurred_Real!$A$25:$AQ$426,Incurred_Real!$AK$1,FALSE)=K$4,VLOOKUP($C310,Incurred_Real!$A$25:$AQ$426,Incurred_Real!$AM$1,FALSE),0))</f>
        <v>13770747.887343796</v>
      </c>
      <c r="L310" s="13">
        <f>IF(VLOOKUP($C310,Incurred_Real!$A$25:$AQ$426,Incurred_Real!$AL$1,FALSE)="Commissioned Extra",0,
IF(VLOOKUP($C310,Incurred_Real!$A$25:$AQ$426,Incurred_Real!$AK$1,FALSE)=L$4,VLOOKUP($C310,Incurred_Real!$A$25:$AQ$426,Incurred_Real!$AM$1,FALSE),0))</f>
        <v>0</v>
      </c>
      <c r="M310" s="232">
        <f t="shared" si="28"/>
        <v>13770747.887343796</v>
      </c>
      <c r="N310" s="232">
        <f t="shared" si="29"/>
        <v>2027</v>
      </c>
      <c r="P310" s="232">
        <f>(VLOOKUP($C310,Incurred_Real!$A$25:$BR$427,Incurred_Real!AS$1,FALSE))*$M310</f>
        <v>0</v>
      </c>
      <c r="Q310" s="232">
        <f>(VLOOKUP($C310,Incurred_Real!$A$25:$BR$427,Incurred_Real!AT$1,FALSE))*$M310</f>
        <v>0</v>
      </c>
      <c r="R310" s="232">
        <f>(VLOOKUP($C310,Incurred_Real!$A$25:$BR$427,Incurred_Real!AU$1,FALSE))*$M310</f>
        <v>0</v>
      </c>
      <c r="S310" s="232">
        <f>(VLOOKUP($C310,Incurred_Real!$A$25:$BR$427,Incurred_Real!AV$1,FALSE))*$M310</f>
        <v>0</v>
      </c>
      <c r="T310" s="232">
        <f>(VLOOKUP($C310,Incurred_Real!$A$25:$BR$427,Incurred_Real!AW$1,FALSE))*$M310</f>
        <v>0</v>
      </c>
      <c r="U310" s="232">
        <f>(VLOOKUP($C310,Incurred_Real!$A$25:$BR$427,Incurred_Real!AX$1,FALSE))*$M310</f>
        <v>0</v>
      </c>
      <c r="V310" s="232">
        <f>(VLOOKUP($C310,Incurred_Real!$A$25:$BR$427,Incurred_Real!AY$1,FALSE))*$M310</f>
        <v>0</v>
      </c>
      <c r="W310" s="232">
        <f>(VLOOKUP($C310,Incurred_Real!$A$25:$BR$427,Incurred_Real!AZ$1,FALSE))*$M310</f>
        <v>0</v>
      </c>
      <c r="X310" s="232">
        <f>(VLOOKUP($C310,Incurred_Real!$A$25:$BR$427,Incurred_Real!BA$1,FALSE))*$M310</f>
        <v>0</v>
      </c>
      <c r="Y310" s="232">
        <f>(VLOOKUP($C310,Incurred_Real!$A$25:$BR$427,Incurred_Real!BB$1,FALSE))*$M310</f>
        <v>472042.45712062827</v>
      </c>
      <c r="Z310" s="232">
        <f>(VLOOKUP($C310,Incurred_Real!$A$25:$BR$427,Incurred_Real!BC$1,FALSE))*$M310</f>
        <v>0</v>
      </c>
      <c r="AA310" s="232">
        <f>(VLOOKUP($C310,Incurred_Real!$A$25:$BR$427,Incurred_Real!BD$1,FALSE))*$M310</f>
        <v>757905.73904958216</v>
      </c>
      <c r="AB310" s="232">
        <f>(VLOOKUP($C310,Incurred_Real!$A$25:$BR$427,Incurred_Real!BE$1,FALSE))*$M310</f>
        <v>0</v>
      </c>
      <c r="AC310" s="232">
        <f>(VLOOKUP($C310,Incurred_Real!$A$25:$BR$427,Incurred_Real!BF$1,FALSE))*$M310</f>
        <v>0</v>
      </c>
      <c r="AD310" s="232">
        <f>(VLOOKUP($C310,Incurred_Real!$A$25:$BR$427,Incurred_Real!BG$1,FALSE))*$M310</f>
        <v>12540799.691173585</v>
      </c>
      <c r="AE310" s="232">
        <f>(VLOOKUP($C310,Incurred_Real!$A$25:$BR$427,Incurred_Real!BH$1,FALSE))*$M310</f>
        <v>0</v>
      </c>
      <c r="AF310" s="232">
        <f>(VLOOKUP($C310,Incurred_Real!$A$25:$BR$427,Incurred_Real!BI$1,FALSE))*$M310</f>
        <v>0</v>
      </c>
      <c r="AG310" s="232">
        <f>(VLOOKUP($C310,Incurred_Real!$A$25:$BR$427,Incurred_Real!BJ$1,FALSE))*$M310</f>
        <v>0</v>
      </c>
      <c r="AH310" s="232">
        <f>(VLOOKUP($C310,Incurred_Real!$A$25:$BR$427,Incurred_Real!BK$1,FALSE))*$M310</f>
        <v>0</v>
      </c>
      <c r="AI310" s="232">
        <f>(VLOOKUP($C310,Incurred_Real!$A$25:$BR$427,Incurred_Real!BL$1,FALSE))*$M310</f>
        <v>0</v>
      </c>
      <c r="AJ310" s="232">
        <f>(VLOOKUP($C310,Incurred_Real!$A$25:$BR$427,Incurred_Real!BM$1,FALSE))*$M310</f>
        <v>0</v>
      </c>
      <c r="AK310" s="232">
        <f>(VLOOKUP($C310,Incurred_Real!$A$25:$BR$427,Incurred_Real!BN$1,FALSE))*$M310</f>
        <v>0</v>
      </c>
      <c r="AL310" s="232">
        <f>(VLOOKUP($C310,Incurred_Real!$A$25:$BR$427,Incurred_Real!BO$1,FALSE))*$M310</f>
        <v>0</v>
      </c>
      <c r="AM310" s="232">
        <f>(VLOOKUP($C310,Incurred_Real!$A$25:$BR$427,Incurred_Real!BP$1,FALSE))*$M310</f>
        <v>0</v>
      </c>
      <c r="AN310" s="232">
        <f>(VLOOKUP($C310,Incurred_Real!$A$25:$BR$427,Incurred_Real!BQ$1,FALSE))*$M310</f>
        <v>0</v>
      </c>
      <c r="AO310" s="232">
        <f>(VLOOKUP($C310,Incurred_Real!$A$25:$BR$427,Incurred_Real!BR$1,FALSE))*$M310</f>
        <v>0</v>
      </c>
      <c r="AP310" s="232">
        <f t="shared" si="30"/>
        <v>13770747.887343796</v>
      </c>
      <c r="AR310" s="232" t="b">
        <f t="shared" si="32"/>
        <v>1</v>
      </c>
    </row>
    <row r="311" spans="3:44" x14ac:dyDescent="0.15">
      <c r="C311" s="11" t="s">
        <v>942</v>
      </c>
      <c r="D311" s="11" t="str">
        <f>VLOOKUP($C311,Incurred_Real!$A$24:$E$376,Incurred_Real!$B$1,FALSE)</f>
        <v>Asset Technical Drawing Management System Upgrade 2024-2028</v>
      </c>
      <c r="E311" s="11" t="str">
        <f>VLOOKUP($C311,Incurred_Real!$A$24:$E$376,Incurred_Real!$D$1,FALSE)</f>
        <v>Replacement</v>
      </c>
      <c r="F311" s="13">
        <f>IF(VLOOKUP($C311,Incurred_Real!$A$25:$AQ$426,Incurred_Real!$AL$1,FALSE)="Commissioned Extra",0,
IF(VLOOKUP($C311,Incurred_Real!$A$25:$AQ$426,Incurred_Real!$AK$1,FALSE)=F$4,VLOOKUP($C311,Incurred_Real!$A$25:$AQ$426,Incurred_Real!$AM$1,FALSE),0))</f>
        <v>0</v>
      </c>
      <c r="G311" s="13">
        <f>IF(VLOOKUP($C311,Incurred_Real!$A$25:$AQ$426,Incurred_Real!$AL$1,FALSE)="Commissioned Extra",0,
IF(VLOOKUP($C311,Incurred_Real!$A$25:$AQ$426,Incurred_Real!$AK$1,FALSE)=G$4,VLOOKUP($C311,Incurred_Real!$A$25:$AQ$426,Incurred_Real!$AM$1,FALSE),0))</f>
        <v>0</v>
      </c>
      <c r="H311" s="13">
        <f>IF(VLOOKUP($C311,Incurred_Real!$A$25:$AQ$426,Incurred_Real!$AL$1,FALSE)="Commissioned Extra",0,
IF(VLOOKUP($C311,Incurred_Real!$A$25:$AQ$426,Incurred_Real!$AK$1,FALSE)=H$4,VLOOKUP($C311,Incurred_Real!$A$25:$AQ$426,Incurred_Real!$AM$1,FALSE),0))</f>
        <v>0</v>
      </c>
      <c r="I311" s="13">
        <f>IF(VLOOKUP($C311,Incurred_Real!$A$25:$AQ$426,Incurred_Real!$AL$1,FALSE)="Commissioned Extra",0,
IF(VLOOKUP($C311,Incurred_Real!$A$25:$AQ$426,Incurred_Real!$AK$1,FALSE)=I$4,VLOOKUP($C311,Incurred_Real!$A$25:$AQ$426,Incurred_Real!$AM$1,FALSE),0))</f>
        <v>0</v>
      </c>
      <c r="J311" s="13">
        <f>IF(VLOOKUP($C311,Incurred_Real!$A$25:$AQ$426,Incurred_Real!$AL$1,FALSE)="Commissioned Extra",0,
IF(VLOOKUP($C311,Incurred_Real!$A$25:$AQ$426,Incurred_Real!$AK$1,FALSE)=J$4,VLOOKUP($C311,Incurred_Real!$A$25:$AQ$426,Incurred_Real!$AM$1,FALSE),0))</f>
        <v>1602043.0888377069</v>
      </c>
      <c r="K311" s="13">
        <f>IF(VLOOKUP($C311,Incurred_Real!$A$25:$AQ$426,Incurred_Real!$AL$1,FALSE)="Commissioned Extra",0,
IF(VLOOKUP($C311,Incurred_Real!$A$25:$AQ$426,Incurred_Real!$AK$1,FALSE)=K$4,VLOOKUP($C311,Incurred_Real!$A$25:$AQ$426,Incurred_Real!$AM$1,FALSE),0))</f>
        <v>0</v>
      </c>
      <c r="L311" s="13">
        <f>IF(VLOOKUP($C311,Incurred_Real!$A$25:$AQ$426,Incurred_Real!$AL$1,FALSE)="Commissioned Extra",0,
IF(VLOOKUP($C311,Incurred_Real!$A$25:$AQ$426,Incurred_Real!$AK$1,FALSE)=L$4,VLOOKUP($C311,Incurred_Real!$A$25:$AQ$426,Incurred_Real!$AM$1,FALSE),0))</f>
        <v>0</v>
      </c>
      <c r="M311" s="232">
        <f t="shared" si="28"/>
        <v>1602043.0888377069</v>
      </c>
      <c r="N311" s="232">
        <f t="shared" si="29"/>
        <v>2026</v>
      </c>
      <c r="P311" s="232">
        <f>(VLOOKUP($C311,Incurred_Real!$A$25:$BR$427,Incurred_Real!AS$1,FALSE))*$M311</f>
        <v>0</v>
      </c>
      <c r="Q311" s="232">
        <f>(VLOOKUP($C311,Incurred_Real!$A$25:$BR$427,Incurred_Real!AT$1,FALSE))*$M311</f>
        <v>0</v>
      </c>
      <c r="R311" s="232">
        <f>(VLOOKUP($C311,Incurred_Real!$A$25:$BR$427,Incurred_Real!AU$1,FALSE))*$M311</f>
        <v>0</v>
      </c>
      <c r="S311" s="232">
        <f>(VLOOKUP($C311,Incurred_Real!$A$25:$BR$427,Incurred_Real!AV$1,FALSE))*$M311</f>
        <v>1602043.0888377069</v>
      </c>
      <c r="T311" s="232">
        <f>(VLOOKUP($C311,Incurred_Real!$A$25:$BR$427,Incurred_Real!AW$1,FALSE))*$M311</f>
        <v>0</v>
      </c>
      <c r="U311" s="232">
        <f>(VLOOKUP($C311,Incurred_Real!$A$25:$BR$427,Incurred_Real!AX$1,FALSE))*$M311</f>
        <v>0</v>
      </c>
      <c r="V311" s="232">
        <f>(VLOOKUP($C311,Incurred_Real!$A$25:$BR$427,Incurred_Real!AY$1,FALSE))*$M311</f>
        <v>0</v>
      </c>
      <c r="W311" s="232">
        <f>(VLOOKUP($C311,Incurred_Real!$A$25:$BR$427,Incurred_Real!AZ$1,FALSE))*$M311</f>
        <v>0</v>
      </c>
      <c r="X311" s="232">
        <f>(VLOOKUP($C311,Incurred_Real!$A$25:$BR$427,Incurred_Real!BA$1,FALSE))*$M311</f>
        <v>0</v>
      </c>
      <c r="Y311" s="232">
        <f>(VLOOKUP($C311,Incurred_Real!$A$25:$BR$427,Incurred_Real!BB$1,FALSE))*$M311</f>
        <v>0</v>
      </c>
      <c r="Z311" s="232">
        <f>(VLOOKUP($C311,Incurred_Real!$A$25:$BR$427,Incurred_Real!BC$1,FALSE))*$M311</f>
        <v>0</v>
      </c>
      <c r="AA311" s="232">
        <f>(VLOOKUP($C311,Incurred_Real!$A$25:$BR$427,Incurred_Real!BD$1,FALSE))*$M311</f>
        <v>0</v>
      </c>
      <c r="AB311" s="232">
        <f>(VLOOKUP($C311,Incurred_Real!$A$25:$BR$427,Incurred_Real!BE$1,FALSE))*$M311</f>
        <v>0</v>
      </c>
      <c r="AC311" s="232">
        <f>(VLOOKUP($C311,Incurred_Real!$A$25:$BR$427,Incurred_Real!BF$1,FALSE))*$M311</f>
        <v>0</v>
      </c>
      <c r="AD311" s="232">
        <f>(VLOOKUP($C311,Incurred_Real!$A$25:$BR$427,Incurred_Real!BG$1,FALSE))*$M311</f>
        <v>0</v>
      </c>
      <c r="AE311" s="232">
        <f>(VLOOKUP($C311,Incurred_Real!$A$25:$BR$427,Incurred_Real!BH$1,FALSE))*$M311</f>
        <v>0</v>
      </c>
      <c r="AF311" s="232">
        <f>(VLOOKUP($C311,Incurred_Real!$A$25:$BR$427,Incurred_Real!BI$1,FALSE))*$M311</f>
        <v>0</v>
      </c>
      <c r="AG311" s="232">
        <f>(VLOOKUP($C311,Incurred_Real!$A$25:$BR$427,Incurred_Real!BJ$1,FALSE))*$M311</f>
        <v>0</v>
      </c>
      <c r="AH311" s="232">
        <f>(VLOOKUP($C311,Incurred_Real!$A$25:$BR$427,Incurred_Real!BK$1,FALSE))*$M311</f>
        <v>0</v>
      </c>
      <c r="AI311" s="232">
        <f>(VLOOKUP($C311,Incurred_Real!$A$25:$BR$427,Incurred_Real!BL$1,FALSE))*$M311</f>
        <v>0</v>
      </c>
      <c r="AJ311" s="232">
        <f>(VLOOKUP($C311,Incurred_Real!$A$25:$BR$427,Incurred_Real!BM$1,FALSE))*$M311</f>
        <v>0</v>
      </c>
      <c r="AK311" s="232">
        <f>(VLOOKUP($C311,Incurred_Real!$A$25:$BR$427,Incurred_Real!BN$1,FALSE))*$M311</f>
        <v>0</v>
      </c>
      <c r="AL311" s="232">
        <f>(VLOOKUP($C311,Incurred_Real!$A$25:$BR$427,Incurred_Real!BO$1,FALSE))*$M311</f>
        <v>0</v>
      </c>
      <c r="AM311" s="232">
        <f>(VLOOKUP($C311,Incurred_Real!$A$25:$BR$427,Incurred_Real!BP$1,FALSE))*$M311</f>
        <v>0</v>
      </c>
      <c r="AN311" s="232">
        <f>(VLOOKUP($C311,Incurred_Real!$A$25:$BR$427,Incurred_Real!BQ$1,FALSE))*$M311</f>
        <v>0</v>
      </c>
      <c r="AO311" s="232">
        <f>(VLOOKUP($C311,Incurred_Real!$A$25:$BR$427,Incurred_Real!BR$1,FALSE))*$M311</f>
        <v>0</v>
      </c>
      <c r="AP311" s="232">
        <f t="shared" si="30"/>
        <v>1602043.0888377069</v>
      </c>
      <c r="AR311" s="232" t="b">
        <f t="shared" si="32"/>
        <v>1</v>
      </c>
    </row>
    <row r="312" spans="3:44" x14ac:dyDescent="0.15">
      <c r="C312" s="11" t="s">
        <v>948</v>
      </c>
      <c r="D312" s="11" t="str">
        <f>VLOOKUP($C312,Incurred_Real!$A$24:$E$376,Incurred_Real!$B$1,FALSE)</f>
        <v>Energy Management System Functional Enhancements</v>
      </c>
      <c r="E312" s="11" t="str">
        <f>VLOOKUP($C312,Incurred_Real!$A$24:$E$376,Incurred_Real!$D$1,FALSE)</f>
        <v>Replacement</v>
      </c>
      <c r="F312" s="13">
        <f>IF(VLOOKUP($C312,Incurred_Real!$A$25:$AQ$426,Incurred_Real!$AL$1,FALSE)="Commissioned Extra",0,
IF(VLOOKUP($C312,Incurred_Real!$A$25:$AQ$426,Incurred_Real!$AK$1,FALSE)=F$4,VLOOKUP($C312,Incurred_Real!$A$25:$AQ$426,Incurred_Real!$AM$1,FALSE),0))</f>
        <v>0</v>
      </c>
      <c r="G312" s="13">
        <f>IF(VLOOKUP($C312,Incurred_Real!$A$25:$AQ$426,Incurred_Real!$AL$1,FALSE)="Commissioned Extra",0,
IF(VLOOKUP($C312,Incurred_Real!$A$25:$AQ$426,Incurred_Real!$AK$1,FALSE)=G$4,VLOOKUP($C312,Incurred_Real!$A$25:$AQ$426,Incurred_Real!$AM$1,FALSE),0))</f>
        <v>0</v>
      </c>
      <c r="H312" s="13">
        <f>IF(VLOOKUP($C312,Incurred_Real!$A$25:$AQ$426,Incurred_Real!$AL$1,FALSE)="Commissioned Extra",0,
IF(VLOOKUP($C312,Incurred_Real!$A$25:$AQ$426,Incurred_Real!$AK$1,FALSE)=H$4,VLOOKUP($C312,Incurred_Real!$A$25:$AQ$426,Incurred_Real!$AM$1,FALSE),0))</f>
        <v>0</v>
      </c>
      <c r="I312" s="13">
        <f>IF(VLOOKUP($C312,Incurred_Real!$A$25:$AQ$426,Incurred_Real!$AL$1,FALSE)="Commissioned Extra",0,
IF(VLOOKUP($C312,Incurred_Real!$A$25:$AQ$426,Incurred_Real!$AK$1,FALSE)=I$4,VLOOKUP($C312,Incurred_Real!$A$25:$AQ$426,Incurred_Real!$AM$1,FALSE),0))</f>
        <v>0</v>
      </c>
      <c r="J312" s="13">
        <f>IF(VLOOKUP($C312,Incurred_Real!$A$25:$AQ$426,Incurred_Real!$AL$1,FALSE)="Commissioned Extra",0,
IF(VLOOKUP($C312,Incurred_Real!$A$25:$AQ$426,Incurred_Real!$AK$1,FALSE)=J$4,VLOOKUP($C312,Incurred_Real!$A$25:$AQ$426,Incurred_Real!$AM$1,FALSE),0))</f>
        <v>0</v>
      </c>
      <c r="K312" s="13">
        <f>IF(VLOOKUP($C312,Incurred_Real!$A$25:$AQ$426,Incurred_Real!$AL$1,FALSE)="Commissioned Extra",0,
IF(VLOOKUP($C312,Incurred_Real!$A$25:$AQ$426,Incurred_Real!$AK$1,FALSE)=K$4,VLOOKUP($C312,Incurred_Real!$A$25:$AQ$426,Incurred_Real!$AM$1,FALSE),0))</f>
        <v>0</v>
      </c>
      <c r="L312" s="13">
        <f>IF(VLOOKUP($C312,Incurred_Real!$A$25:$AQ$426,Incurred_Real!$AL$1,FALSE)="Commissioned Extra",0,
IF(VLOOKUP($C312,Incurred_Real!$A$25:$AQ$426,Incurred_Real!$AK$1,FALSE)=L$4,VLOOKUP($C312,Incurred_Real!$A$25:$AQ$426,Incurred_Real!$AM$1,FALSE),0))</f>
        <v>8641053.0230680332</v>
      </c>
      <c r="M312" s="232">
        <f t="shared" si="28"/>
        <v>8641053.0230680332</v>
      </c>
      <c r="N312" s="232">
        <f t="shared" si="29"/>
        <v>2028</v>
      </c>
      <c r="P312" s="232">
        <f>(VLOOKUP($C312,Incurred_Real!$A$25:$BR$427,Incurred_Real!AS$1,FALSE))*$M312</f>
        <v>0</v>
      </c>
      <c r="Q312" s="232">
        <f>(VLOOKUP($C312,Incurred_Real!$A$25:$BR$427,Incurred_Real!AT$1,FALSE))*$M312</f>
        <v>0</v>
      </c>
      <c r="R312" s="232">
        <f>(VLOOKUP($C312,Incurred_Real!$A$25:$BR$427,Incurred_Real!AU$1,FALSE))*$M312</f>
        <v>0</v>
      </c>
      <c r="S312" s="232">
        <f>(VLOOKUP($C312,Incurred_Real!$A$25:$BR$427,Incurred_Real!AV$1,FALSE))*$M312</f>
        <v>8641053.0230680332</v>
      </c>
      <c r="T312" s="232">
        <f>(VLOOKUP($C312,Incurred_Real!$A$25:$BR$427,Incurred_Real!AW$1,FALSE))*$M312</f>
        <v>0</v>
      </c>
      <c r="U312" s="232">
        <f>(VLOOKUP($C312,Incurred_Real!$A$25:$BR$427,Incurred_Real!AX$1,FALSE))*$M312</f>
        <v>0</v>
      </c>
      <c r="V312" s="232">
        <f>(VLOOKUP($C312,Incurred_Real!$A$25:$BR$427,Incurred_Real!AY$1,FALSE))*$M312</f>
        <v>0</v>
      </c>
      <c r="W312" s="232">
        <f>(VLOOKUP($C312,Incurred_Real!$A$25:$BR$427,Incurred_Real!AZ$1,FALSE))*$M312</f>
        <v>0</v>
      </c>
      <c r="X312" s="232">
        <f>(VLOOKUP($C312,Incurred_Real!$A$25:$BR$427,Incurred_Real!BA$1,FALSE))*$M312</f>
        <v>0</v>
      </c>
      <c r="Y312" s="232">
        <f>(VLOOKUP($C312,Incurred_Real!$A$25:$BR$427,Incurred_Real!BB$1,FALSE))*$M312</f>
        <v>0</v>
      </c>
      <c r="Z312" s="232">
        <f>(VLOOKUP($C312,Incurred_Real!$A$25:$BR$427,Incurred_Real!BC$1,FALSE))*$M312</f>
        <v>0</v>
      </c>
      <c r="AA312" s="232">
        <f>(VLOOKUP($C312,Incurred_Real!$A$25:$BR$427,Incurred_Real!BD$1,FALSE))*$M312</f>
        <v>0</v>
      </c>
      <c r="AB312" s="232">
        <f>(VLOOKUP($C312,Incurred_Real!$A$25:$BR$427,Incurred_Real!BE$1,FALSE))*$M312</f>
        <v>0</v>
      </c>
      <c r="AC312" s="232">
        <f>(VLOOKUP($C312,Incurred_Real!$A$25:$BR$427,Incurred_Real!BF$1,FALSE))*$M312</f>
        <v>0</v>
      </c>
      <c r="AD312" s="232">
        <f>(VLOOKUP($C312,Incurred_Real!$A$25:$BR$427,Incurred_Real!BG$1,FALSE))*$M312</f>
        <v>0</v>
      </c>
      <c r="AE312" s="232">
        <f>(VLOOKUP($C312,Incurred_Real!$A$25:$BR$427,Incurred_Real!BH$1,FALSE))*$M312</f>
        <v>0</v>
      </c>
      <c r="AF312" s="232">
        <f>(VLOOKUP($C312,Incurred_Real!$A$25:$BR$427,Incurred_Real!BI$1,FALSE))*$M312</f>
        <v>0</v>
      </c>
      <c r="AG312" s="232">
        <f>(VLOOKUP($C312,Incurred_Real!$A$25:$BR$427,Incurred_Real!BJ$1,FALSE))*$M312</f>
        <v>0</v>
      </c>
      <c r="AH312" s="232">
        <f>(VLOOKUP($C312,Incurred_Real!$A$25:$BR$427,Incurred_Real!BK$1,FALSE))*$M312</f>
        <v>0</v>
      </c>
      <c r="AI312" s="232">
        <f>(VLOOKUP($C312,Incurred_Real!$A$25:$BR$427,Incurred_Real!BL$1,FALSE))*$M312</f>
        <v>0</v>
      </c>
      <c r="AJ312" s="232">
        <f>(VLOOKUP($C312,Incurred_Real!$A$25:$BR$427,Incurred_Real!BM$1,FALSE))*$M312</f>
        <v>0</v>
      </c>
      <c r="AK312" s="232">
        <f>(VLOOKUP($C312,Incurred_Real!$A$25:$BR$427,Incurred_Real!BN$1,FALSE))*$M312</f>
        <v>0</v>
      </c>
      <c r="AL312" s="232">
        <f>(VLOOKUP($C312,Incurred_Real!$A$25:$BR$427,Incurred_Real!BO$1,FALSE))*$M312</f>
        <v>0</v>
      </c>
      <c r="AM312" s="232">
        <f>(VLOOKUP($C312,Incurred_Real!$A$25:$BR$427,Incurred_Real!BP$1,FALSE))*$M312</f>
        <v>0</v>
      </c>
      <c r="AN312" s="232">
        <f>(VLOOKUP($C312,Incurred_Real!$A$25:$BR$427,Incurred_Real!BQ$1,FALSE))*$M312</f>
        <v>0</v>
      </c>
      <c r="AO312" s="232">
        <f>(VLOOKUP($C312,Incurred_Real!$A$25:$BR$427,Incurred_Real!BR$1,FALSE))*$M312</f>
        <v>0</v>
      </c>
      <c r="AP312" s="232">
        <f t="shared" si="30"/>
        <v>8641053.0230680332</v>
      </c>
      <c r="AR312" s="232" t="b">
        <f t="shared" si="32"/>
        <v>1</v>
      </c>
    </row>
    <row r="313" spans="3:44" x14ac:dyDescent="0.15">
      <c r="C313" s="11" t="s">
        <v>961</v>
      </c>
      <c r="D313" s="11" t="str">
        <f>VLOOKUP($C313,Incurred_Real!$A$24:$E$376,Incurred_Real!$B$1,FALSE)</f>
        <v>Emergency Unit Asset Replacement 2024-2028</v>
      </c>
      <c r="E313" s="11" t="str">
        <f>VLOOKUP($C313,Incurred_Real!$A$24:$E$376,Incurred_Real!$D$1,FALSE)</f>
        <v>Replacement</v>
      </c>
      <c r="F313" s="13">
        <f>IF(VLOOKUP($C313,Incurred_Real!$A$25:$AQ$426,Incurred_Real!$AL$1,FALSE)="Commissioned Extra",0,
IF(VLOOKUP($C313,Incurred_Real!$A$25:$AQ$426,Incurred_Real!$AK$1,FALSE)=F$4,VLOOKUP($C313,Incurred_Real!$A$25:$AQ$426,Incurred_Real!$AM$1,FALSE),0))</f>
        <v>0</v>
      </c>
      <c r="G313" s="13">
        <f>IF(VLOOKUP($C313,Incurred_Real!$A$25:$AQ$426,Incurred_Real!$AL$1,FALSE)="Commissioned Extra",0,
IF(VLOOKUP($C313,Incurred_Real!$A$25:$AQ$426,Incurred_Real!$AK$1,FALSE)=G$4,VLOOKUP($C313,Incurred_Real!$A$25:$AQ$426,Incurred_Real!$AM$1,FALSE),0))</f>
        <v>0</v>
      </c>
      <c r="H313" s="13">
        <f>IF(VLOOKUP($C313,Incurred_Real!$A$25:$AQ$426,Incurred_Real!$AL$1,FALSE)="Commissioned Extra",0,
IF(VLOOKUP($C313,Incurred_Real!$A$25:$AQ$426,Incurred_Real!$AK$1,FALSE)=H$4,VLOOKUP($C313,Incurred_Real!$A$25:$AQ$426,Incurred_Real!$AM$1,FALSE),0))</f>
        <v>0</v>
      </c>
      <c r="I313" s="13">
        <f>IF(VLOOKUP($C313,Incurred_Real!$A$25:$AQ$426,Incurred_Real!$AL$1,FALSE)="Commissioned Extra",0,
IF(VLOOKUP($C313,Incurred_Real!$A$25:$AQ$426,Incurred_Real!$AK$1,FALSE)=I$4,VLOOKUP($C313,Incurred_Real!$A$25:$AQ$426,Incurred_Real!$AM$1,FALSE),0))</f>
        <v>0</v>
      </c>
      <c r="J313" s="13">
        <f>IF(VLOOKUP($C313,Incurred_Real!$A$25:$AQ$426,Incurred_Real!$AL$1,FALSE)="Commissioned Extra",0,
IF(VLOOKUP($C313,Incurred_Real!$A$25:$AQ$426,Incurred_Real!$AK$1,FALSE)=J$4,VLOOKUP($C313,Incurred_Real!$A$25:$AQ$426,Incurred_Real!$AM$1,FALSE),0))</f>
        <v>0</v>
      </c>
      <c r="K313" s="13">
        <f>IF(VLOOKUP($C313,Incurred_Real!$A$25:$AQ$426,Incurred_Real!$AL$1,FALSE)="Commissioned Extra",0,
IF(VLOOKUP($C313,Incurred_Real!$A$25:$AQ$426,Incurred_Real!$AK$1,FALSE)=K$4,VLOOKUP($C313,Incurred_Real!$A$25:$AQ$426,Incurred_Real!$AM$1,FALSE),0))</f>
        <v>0</v>
      </c>
      <c r="L313" s="13">
        <f>IF(VLOOKUP($C313,Incurred_Real!$A$25:$AQ$426,Incurred_Real!$AL$1,FALSE)="Commissioned Extra",0,
IF(VLOOKUP($C313,Incurred_Real!$A$25:$AQ$426,Incurred_Real!$AK$1,FALSE)=L$4,VLOOKUP($C313,Incurred_Real!$A$25:$AQ$426,Incurred_Real!$AM$1,FALSE),0))</f>
        <v>8107355.5123450952</v>
      </c>
      <c r="M313" s="232">
        <f t="shared" si="28"/>
        <v>8107355.5123450952</v>
      </c>
      <c r="N313" s="232">
        <f t="shared" si="29"/>
        <v>2028</v>
      </c>
      <c r="P313" s="232">
        <f>(VLOOKUP($C313,Incurred_Real!$A$25:$BR$427,Incurred_Real!AS$1,FALSE))*$M313</f>
        <v>0</v>
      </c>
      <c r="Q313" s="232">
        <f>(VLOOKUP($C313,Incurred_Real!$A$25:$BR$427,Incurred_Real!AT$1,FALSE))*$M313</f>
        <v>0</v>
      </c>
      <c r="R313" s="232">
        <f>(VLOOKUP($C313,Incurred_Real!$A$25:$BR$427,Incurred_Real!AU$1,FALSE))*$M313</f>
        <v>0</v>
      </c>
      <c r="S313" s="232">
        <f>(VLOOKUP($C313,Incurred_Real!$A$25:$BR$427,Incurred_Real!AV$1,FALSE))*$M313</f>
        <v>0</v>
      </c>
      <c r="T313" s="232">
        <f>(VLOOKUP($C313,Incurred_Real!$A$25:$BR$427,Incurred_Real!AW$1,FALSE))*$M313</f>
        <v>0</v>
      </c>
      <c r="U313" s="232">
        <f>(VLOOKUP($C313,Incurred_Real!$A$25:$BR$427,Incurred_Real!AX$1,FALSE))*$M313</f>
        <v>0</v>
      </c>
      <c r="V313" s="232">
        <f>(VLOOKUP($C313,Incurred_Real!$A$25:$BR$427,Incurred_Real!AY$1,FALSE))*$M313</f>
        <v>0</v>
      </c>
      <c r="W313" s="232">
        <f>(VLOOKUP($C313,Incurred_Real!$A$25:$BR$427,Incurred_Real!AZ$1,FALSE))*$M313</f>
        <v>0</v>
      </c>
      <c r="X313" s="232">
        <f>(VLOOKUP($C313,Incurred_Real!$A$25:$BR$427,Incurred_Real!BA$1,FALSE))*$M313</f>
        <v>0</v>
      </c>
      <c r="Y313" s="232">
        <f>(VLOOKUP($C313,Incurred_Real!$A$25:$BR$427,Incurred_Real!BB$1,FALSE))*$M313</f>
        <v>8107355.5123450952</v>
      </c>
      <c r="Z313" s="232">
        <f>(VLOOKUP($C313,Incurred_Real!$A$25:$BR$427,Incurred_Real!BC$1,FALSE))*$M313</f>
        <v>0</v>
      </c>
      <c r="AA313" s="232">
        <f>(VLOOKUP($C313,Incurred_Real!$A$25:$BR$427,Incurred_Real!BD$1,FALSE))*$M313</f>
        <v>0</v>
      </c>
      <c r="AB313" s="232">
        <f>(VLOOKUP($C313,Incurred_Real!$A$25:$BR$427,Incurred_Real!BE$1,FALSE))*$M313</f>
        <v>0</v>
      </c>
      <c r="AC313" s="232">
        <f>(VLOOKUP($C313,Incurred_Real!$A$25:$BR$427,Incurred_Real!BF$1,FALSE))*$M313</f>
        <v>0</v>
      </c>
      <c r="AD313" s="232">
        <f>(VLOOKUP($C313,Incurred_Real!$A$25:$BR$427,Incurred_Real!BG$1,FALSE))*$M313</f>
        <v>0</v>
      </c>
      <c r="AE313" s="232">
        <f>(VLOOKUP($C313,Incurred_Real!$A$25:$BR$427,Incurred_Real!BH$1,FALSE))*$M313</f>
        <v>0</v>
      </c>
      <c r="AF313" s="232">
        <f>(VLOOKUP($C313,Incurred_Real!$A$25:$BR$427,Incurred_Real!BI$1,FALSE))*$M313</f>
        <v>0</v>
      </c>
      <c r="AG313" s="232">
        <f>(VLOOKUP($C313,Incurred_Real!$A$25:$BR$427,Incurred_Real!BJ$1,FALSE))*$M313</f>
        <v>0</v>
      </c>
      <c r="AH313" s="232">
        <f>(VLOOKUP($C313,Incurred_Real!$A$25:$BR$427,Incurred_Real!BK$1,FALSE))*$M313</f>
        <v>0</v>
      </c>
      <c r="AI313" s="232">
        <f>(VLOOKUP($C313,Incurred_Real!$A$25:$BR$427,Incurred_Real!BL$1,FALSE))*$M313</f>
        <v>0</v>
      </c>
      <c r="AJ313" s="232">
        <f>(VLOOKUP($C313,Incurred_Real!$A$25:$BR$427,Incurred_Real!BM$1,FALSE))*$M313</f>
        <v>0</v>
      </c>
      <c r="AK313" s="232">
        <f>(VLOOKUP($C313,Incurred_Real!$A$25:$BR$427,Incurred_Real!BN$1,FALSE))*$M313</f>
        <v>0</v>
      </c>
      <c r="AL313" s="232">
        <f>(VLOOKUP($C313,Incurred_Real!$A$25:$BR$427,Incurred_Real!BO$1,FALSE))*$M313</f>
        <v>0</v>
      </c>
      <c r="AM313" s="232">
        <f>(VLOOKUP($C313,Incurred_Real!$A$25:$BR$427,Incurred_Real!BP$1,FALSE))*$M313</f>
        <v>0</v>
      </c>
      <c r="AN313" s="232">
        <f>(VLOOKUP($C313,Incurred_Real!$A$25:$BR$427,Incurred_Real!BQ$1,FALSE))*$M313</f>
        <v>0</v>
      </c>
      <c r="AO313" s="232">
        <f>(VLOOKUP($C313,Incurred_Real!$A$25:$BR$427,Incurred_Real!BR$1,FALSE))*$M313</f>
        <v>0</v>
      </c>
      <c r="AP313" s="232">
        <f t="shared" si="30"/>
        <v>8107355.5123450952</v>
      </c>
      <c r="AR313" s="232" t="b">
        <f t="shared" si="32"/>
        <v>1</v>
      </c>
    </row>
    <row r="314" spans="3:44" x14ac:dyDescent="0.15">
      <c r="C314" s="11" t="s">
        <v>953</v>
      </c>
      <c r="D314" s="11" t="str">
        <f>VLOOKUP($C314,Incurred_Real!$A$24:$E$376,Incurred_Real!$B$1,FALSE)</f>
        <v>Travelling Wave Fault Locator Equipment Replacement 2024-202</v>
      </c>
      <c r="E314" s="11" t="str">
        <f>VLOOKUP($C314,Incurred_Real!$A$24:$E$376,Incurred_Real!$D$1,FALSE)</f>
        <v>Replacement</v>
      </c>
      <c r="F314" s="13">
        <f>IF(VLOOKUP($C314,Incurred_Real!$A$25:$AQ$426,Incurred_Real!$AL$1,FALSE)="Commissioned Extra",0,
IF(VLOOKUP($C314,Incurred_Real!$A$25:$AQ$426,Incurred_Real!$AK$1,FALSE)=F$4,VLOOKUP($C314,Incurred_Real!$A$25:$AQ$426,Incurred_Real!$AM$1,FALSE),0))</f>
        <v>0</v>
      </c>
      <c r="G314" s="13">
        <f>IF(VLOOKUP($C314,Incurred_Real!$A$25:$AQ$426,Incurred_Real!$AL$1,FALSE)="Commissioned Extra",0,
IF(VLOOKUP($C314,Incurred_Real!$A$25:$AQ$426,Incurred_Real!$AK$1,FALSE)=G$4,VLOOKUP($C314,Incurred_Real!$A$25:$AQ$426,Incurred_Real!$AM$1,FALSE),0))</f>
        <v>0</v>
      </c>
      <c r="H314" s="13">
        <f>IF(VLOOKUP($C314,Incurred_Real!$A$25:$AQ$426,Incurred_Real!$AL$1,FALSE)="Commissioned Extra",0,
IF(VLOOKUP($C314,Incurred_Real!$A$25:$AQ$426,Incurred_Real!$AK$1,FALSE)=H$4,VLOOKUP($C314,Incurred_Real!$A$25:$AQ$426,Incurred_Real!$AM$1,FALSE),0))</f>
        <v>0</v>
      </c>
      <c r="I314" s="13">
        <f>IF(VLOOKUP($C314,Incurred_Real!$A$25:$AQ$426,Incurred_Real!$AL$1,FALSE)="Commissioned Extra",0,
IF(VLOOKUP($C314,Incurred_Real!$A$25:$AQ$426,Incurred_Real!$AK$1,FALSE)=I$4,VLOOKUP($C314,Incurred_Real!$A$25:$AQ$426,Incurred_Real!$AM$1,FALSE),0))</f>
        <v>0</v>
      </c>
      <c r="J314" s="13">
        <f>IF(VLOOKUP($C314,Incurred_Real!$A$25:$AQ$426,Incurred_Real!$AL$1,FALSE)="Commissioned Extra",0,
IF(VLOOKUP($C314,Incurred_Real!$A$25:$AQ$426,Incurred_Real!$AK$1,FALSE)=J$4,VLOOKUP($C314,Incurred_Real!$A$25:$AQ$426,Incurred_Real!$AM$1,FALSE),0))</f>
        <v>0</v>
      </c>
      <c r="K314" s="13">
        <f>IF(VLOOKUP($C314,Incurred_Real!$A$25:$AQ$426,Incurred_Real!$AL$1,FALSE)="Commissioned Extra",0,
IF(VLOOKUP($C314,Incurred_Real!$A$25:$AQ$426,Incurred_Real!$AK$1,FALSE)=K$4,VLOOKUP($C314,Incurred_Real!$A$25:$AQ$426,Incurred_Real!$AM$1,FALSE),0))</f>
        <v>0</v>
      </c>
      <c r="L314" s="13">
        <f>IF(VLOOKUP($C314,Incurred_Real!$A$25:$AQ$426,Incurred_Real!$AL$1,FALSE)="Commissioned Extra",0,
IF(VLOOKUP($C314,Incurred_Real!$A$25:$AQ$426,Incurred_Real!$AK$1,FALSE)=L$4,VLOOKUP($C314,Incurred_Real!$A$25:$AQ$426,Incurred_Real!$AM$1,FALSE),0))</f>
        <v>6253375.1544660311</v>
      </c>
      <c r="M314" s="232">
        <f t="shared" si="28"/>
        <v>6253375.1544660311</v>
      </c>
      <c r="N314" s="232">
        <f t="shared" si="29"/>
        <v>2028</v>
      </c>
      <c r="P314" s="232">
        <f>(VLOOKUP($C314,Incurred_Real!$A$25:$BR$427,Incurred_Real!AS$1,FALSE))*$M314</f>
        <v>0</v>
      </c>
      <c r="Q314" s="232">
        <f>(VLOOKUP($C314,Incurred_Real!$A$25:$BR$427,Incurred_Real!AT$1,FALSE))*$M314</f>
        <v>0</v>
      </c>
      <c r="R314" s="232">
        <f>(VLOOKUP($C314,Incurred_Real!$A$25:$BR$427,Incurred_Real!AU$1,FALSE))*$M314</f>
        <v>0</v>
      </c>
      <c r="S314" s="232">
        <f>(VLOOKUP($C314,Incurred_Real!$A$25:$BR$427,Incurred_Real!AV$1,FALSE))*$M314</f>
        <v>0</v>
      </c>
      <c r="T314" s="232">
        <f>(VLOOKUP($C314,Incurred_Real!$A$25:$BR$427,Incurred_Real!AW$1,FALSE))*$M314</f>
        <v>0</v>
      </c>
      <c r="U314" s="232">
        <f>(VLOOKUP($C314,Incurred_Real!$A$25:$BR$427,Incurred_Real!AX$1,FALSE))*$M314</f>
        <v>0</v>
      </c>
      <c r="V314" s="232">
        <f>(VLOOKUP($C314,Incurred_Real!$A$25:$BR$427,Incurred_Real!AY$1,FALSE))*$M314</f>
        <v>0</v>
      </c>
      <c r="W314" s="232">
        <f>(VLOOKUP($C314,Incurred_Real!$A$25:$BR$427,Incurred_Real!AZ$1,FALSE))*$M314</f>
        <v>0</v>
      </c>
      <c r="X314" s="232">
        <f>(VLOOKUP($C314,Incurred_Real!$A$25:$BR$427,Incurred_Real!BA$1,FALSE))*$M314</f>
        <v>0</v>
      </c>
      <c r="Y314" s="232">
        <f>(VLOOKUP($C314,Incurred_Real!$A$25:$BR$427,Incurred_Real!BB$1,FALSE))*$M314</f>
        <v>0</v>
      </c>
      <c r="Z314" s="232">
        <f>(VLOOKUP($C314,Incurred_Real!$A$25:$BR$427,Incurred_Real!BC$1,FALSE))*$M314</f>
        <v>0</v>
      </c>
      <c r="AA314" s="232">
        <f>(VLOOKUP($C314,Incurred_Real!$A$25:$BR$427,Incurred_Real!BD$1,FALSE))*$M314</f>
        <v>0</v>
      </c>
      <c r="AB314" s="232">
        <f>(VLOOKUP($C314,Incurred_Real!$A$25:$BR$427,Incurred_Real!BE$1,FALSE))*$M314</f>
        <v>0</v>
      </c>
      <c r="AC314" s="232">
        <f>(VLOOKUP($C314,Incurred_Real!$A$25:$BR$427,Incurred_Real!BF$1,FALSE))*$M314</f>
        <v>0</v>
      </c>
      <c r="AD314" s="232">
        <f>(VLOOKUP($C314,Incurred_Real!$A$25:$BR$427,Incurred_Real!BG$1,FALSE))*$M314</f>
        <v>6253375.1544660311</v>
      </c>
      <c r="AE314" s="232">
        <f>(VLOOKUP($C314,Incurred_Real!$A$25:$BR$427,Incurred_Real!BH$1,FALSE))*$M314</f>
        <v>0</v>
      </c>
      <c r="AF314" s="232">
        <f>(VLOOKUP($C314,Incurred_Real!$A$25:$BR$427,Incurred_Real!BI$1,FALSE))*$M314</f>
        <v>0</v>
      </c>
      <c r="AG314" s="232">
        <f>(VLOOKUP($C314,Incurred_Real!$A$25:$BR$427,Incurred_Real!BJ$1,FALSE))*$M314</f>
        <v>0</v>
      </c>
      <c r="AH314" s="232">
        <f>(VLOOKUP($C314,Incurred_Real!$A$25:$BR$427,Incurred_Real!BK$1,FALSE))*$M314</f>
        <v>0</v>
      </c>
      <c r="AI314" s="232">
        <f>(VLOOKUP($C314,Incurred_Real!$A$25:$BR$427,Incurred_Real!BL$1,FALSE))*$M314</f>
        <v>0</v>
      </c>
      <c r="AJ314" s="232">
        <f>(VLOOKUP($C314,Incurred_Real!$A$25:$BR$427,Incurred_Real!BM$1,FALSE))*$M314</f>
        <v>0</v>
      </c>
      <c r="AK314" s="232">
        <f>(VLOOKUP($C314,Incurred_Real!$A$25:$BR$427,Incurred_Real!BN$1,FALSE))*$M314</f>
        <v>0</v>
      </c>
      <c r="AL314" s="232">
        <f>(VLOOKUP($C314,Incurred_Real!$A$25:$BR$427,Incurred_Real!BO$1,FALSE))*$M314</f>
        <v>0</v>
      </c>
      <c r="AM314" s="232">
        <f>(VLOOKUP($C314,Incurred_Real!$A$25:$BR$427,Incurred_Real!BP$1,FALSE))*$M314</f>
        <v>0</v>
      </c>
      <c r="AN314" s="232">
        <f>(VLOOKUP($C314,Incurred_Real!$A$25:$BR$427,Incurred_Real!BQ$1,FALSE))*$M314</f>
        <v>0</v>
      </c>
      <c r="AO314" s="232">
        <f>(VLOOKUP($C314,Incurred_Real!$A$25:$BR$427,Incurred_Real!BR$1,FALSE))*$M314</f>
        <v>0</v>
      </c>
      <c r="AP314" s="232">
        <f t="shared" si="30"/>
        <v>6253375.1544660311</v>
      </c>
      <c r="AR314" s="232" t="b">
        <f t="shared" si="32"/>
        <v>1</v>
      </c>
    </row>
    <row r="315" spans="3:44" x14ac:dyDescent="0.15">
      <c r="C315" s="11" t="s">
        <v>972</v>
      </c>
      <c r="D315" s="11" t="str">
        <f>VLOOKUP($C315,Incurred_Real!$A$24:$E$376,Incurred_Real!$B$1,FALSE)</f>
        <v>Telecommunications Management System Software Replacement 20</v>
      </c>
      <c r="E315" s="11" t="str">
        <f>VLOOKUP($C315,Incurred_Real!$A$24:$E$376,Incurred_Real!$D$1,FALSE)</f>
        <v>Replacement</v>
      </c>
      <c r="F315" s="13">
        <f>IF(VLOOKUP($C315,Incurred_Real!$A$25:$AQ$426,Incurred_Real!$AL$1,FALSE)="Commissioned Extra",0,
IF(VLOOKUP($C315,Incurred_Real!$A$25:$AQ$426,Incurred_Real!$AK$1,FALSE)=F$4,VLOOKUP($C315,Incurred_Real!$A$25:$AQ$426,Incurred_Real!$AM$1,FALSE),0))</f>
        <v>0</v>
      </c>
      <c r="G315" s="13">
        <f>IF(VLOOKUP($C315,Incurred_Real!$A$25:$AQ$426,Incurred_Real!$AL$1,FALSE)="Commissioned Extra",0,
IF(VLOOKUP($C315,Incurred_Real!$A$25:$AQ$426,Incurred_Real!$AK$1,FALSE)=G$4,VLOOKUP($C315,Incurred_Real!$A$25:$AQ$426,Incurred_Real!$AM$1,FALSE),0))</f>
        <v>0</v>
      </c>
      <c r="H315" s="13">
        <f>IF(VLOOKUP($C315,Incurred_Real!$A$25:$AQ$426,Incurred_Real!$AL$1,FALSE)="Commissioned Extra",0,
IF(VLOOKUP($C315,Incurred_Real!$A$25:$AQ$426,Incurred_Real!$AK$1,FALSE)=H$4,VLOOKUP($C315,Incurred_Real!$A$25:$AQ$426,Incurred_Real!$AM$1,FALSE),0))</f>
        <v>0</v>
      </c>
      <c r="I315" s="13">
        <f>IF(VLOOKUP($C315,Incurred_Real!$A$25:$AQ$426,Incurred_Real!$AL$1,FALSE)="Commissioned Extra",0,
IF(VLOOKUP($C315,Incurred_Real!$A$25:$AQ$426,Incurred_Real!$AK$1,FALSE)=I$4,VLOOKUP($C315,Incurred_Real!$A$25:$AQ$426,Incurred_Real!$AM$1,FALSE),0))</f>
        <v>0</v>
      </c>
      <c r="J315" s="13">
        <f>IF(VLOOKUP($C315,Incurred_Real!$A$25:$AQ$426,Incurred_Real!$AL$1,FALSE)="Commissioned Extra",0,
IF(VLOOKUP($C315,Incurred_Real!$A$25:$AQ$426,Incurred_Real!$AK$1,FALSE)=J$4,VLOOKUP($C315,Incurred_Real!$A$25:$AQ$426,Incurred_Real!$AM$1,FALSE),0))</f>
        <v>0</v>
      </c>
      <c r="K315" s="13">
        <f>IF(VLOOKUP($C315,Incurred_Real!$A$25:$AQ$426,Incurred_Real!$AL$1,FALSE)="Commissioned Extra",0,
IF(VLOOKUP($C315,Incurred_Real!$A$25:$AQ$426,Incurred_Real!$AK$1,FALSE)=K$4,VLOOKUP($C315,Incurred_Real!$A$25:$AQ$426,Incurred_Real!$AM$1,FALSE),0))</f>
        <v>0</v>
      </c>
      <c r="L315" s="13">
        <f>IF(VLOOKUP($C315,Incurred_Real!$A$25:$AQ$426,Incurred_Real!$AL$1,FALSE)="Commissioned Extra",0,
IF(VLOOKUP($C315,Incurred_Real!$A$25:$AQ$426,Incurred_Real!$AK$1,FALSE)=L$4,VLOOKUP($C315,Incurred_Real!$A$25:$AQ$426,Incurred_Real!$AM$1,FALSE),0))</f>
        <v>2189491.7309014103</v>
      </c>
      <c r="M315" s="232">
        <f t="shared" si="28"/>
        <v>2189491.7309014103</v>
      </c>
      <c r="N315" s="232">
        <f t="shared" si="29"/>
        <v>2028</v>
      </c>
      <c r="P315" s="232">
        <f>(VLOOKUP($C315,Incurred_Real!$A$25:$BR$427,Incurred_Real!AS$1,FALSE))*$M315</f>
        <v>0</v>
      </c>
      <c r="Q315" s="232">
        <f>(VLOOKUP($C315,Incurred_Real!$A$25:$BR$427,Incurred_Real!AT$1,FALSE))*$M315</f>
        <v>0</v>
      </c>
      <c r="R315" s="232">
        <f>(VLOOKUP($C315,Incurred_Real!$A$25:$BR$427,Incurred_Real!AU$1,FALSE))*$M315</f>
        <v>0</v>
      </c>
      <c r="S315" s="232">
        <f>(VLOOKUP($C315,Incurred_Real!$A$25:$BR$427,Incurred_Real!AV$1,FALSE))*$M315</f>
        <v>2189491.7309014103</v>
      </c>
      <c r="T315" s="232">
        <f>(VLOOKUP($C315,Incurred_Real!$A$25:$BR$427,Incurred_Real!AW$1,FALSE))*$M315</f>
        <v>0</v>
      </c>
      <c r="U315" s="232">
        <f>(VLOOKUP($C315,Incurred_Real!$A$25:$BR$427,Incurred_Real!AX$1,FALSE))*$M315</f>
        <v>0</v>
      </c>
      <c r="V315" s="232">
        <f>(VLOOKUP($C315,Incurred_Real!$A$25:$BR$427,Incurred_Real!AY$1,FALSE))*$M315</f>
        <v>0</v>
      </c>
      <c r="W315" s="232">
        <f>(VLOOKUP($C315,Incurred_Real!$A$25:$BR$427,Incurred_Real!AZ$1,FALSE))*$M315</f>
        <v>0</v>
      </c>
      <c r="X315" s="232">
        <f>(VLOOKUP($C315,Incurred_Real!$A$25:$BR$427,Incurred_Real!BA$1,FALSE))*$M315</f>
        <v>0</v>
      </c>
      <c r="Y315" s="232">
        <f>(VLOOKUP($C315,Incurred_Real!$A$25:$BR$427,Incurred_Real!BB$1,FALSE))*$M315</f>
        <v>0</v>
      </c>
      <c r="Z315" s="232">
        <f>(VLOOKUP($C315,Incurred_Real!$A$25:$BR$427,Incurred_Real!BC$1,FALSE))*$M315</f>
        <v>0</v>
      </c>
      <c r="AA315" s="232">
        <f>(VLOOKUP($C315,Incurred_Real!$A$25:$BR$427,Incurred_Real!BD$1,FALSE))*$M315</f>
        <v>0</v>
      </c>
      <c r="AB315" s="232">
        <f>(VLOOKUP($C315,Incurred_Real!$A$25:$BR$427,Incurred_Real!BE$1,FALSE))*$M315</f>
        <v>0</v>
      </c>
      <c r="AC315" s="232">
        <f>(VLOOKUP($C315,Incurred_Real!$A$25:$BR$427,Incurred_Real!BF$1,FALSE))*$M315</f>
        <v>0</v>
      </c>
      <c r="AD315" s="232">
        <f>(VLOOKUP($C315,Incurred_Real!$A$25:$BR$427,Incurred_Real!BG$1,FALSE))*$M315</f>
        <v>0</v>
      </c>
      <c r="AE315" s="232">
        <f>(VLOOKUP($C315,Incurred_Real!$A$25:$BR$427,Incurred_Real!BH$1,FALSE))*$M315</f>
        <v>0</v>
      </c>
      <c r="AF315" s="232">
        <f>(VLOOKUP($C315,Incurred_Real!$A$25:$BR$427,Incurred_Real!BI$1,FALSE))*$M315</f>
        <v>0</v>
      </c>
      <c r="AG315" s="232">
        <f>(VLOOKUP($C315,Incurred_Real!$A$25:$BR$427,Incurred_Real!BJ$1,FALSE))*$M315</f>
        <v>0</v>
      </c>
      <c r="AH315" s="232">
        <f>(VLOOKUP($C315,Incurred_Real!$A$25:$BR$427,Incurred_Real!BK$1,FALSE))*$M315</f>
        <v>0</v>
      </c>
      <c r="AI315" s="232">
        <f>(VLOOKUP($C315,Incurred_Real!$A$25:$BR$427,Incurred_Real!BL$1,FALSE))*$M315</f>
        <v>0</v>
      </c>
      <c r="AJ315" s="232">
        <f>(VLOOKUP($C315,Incurred_Real!$A$25:$BR$427,Incurred_Real!BM$1,FALSE))*$M315</f>
        <v>0</v>
      </c>
      <c r="AK315" s="232">
        <f>(VLOOKUP($C315,Incurred_Real!$A$25:$BR$427,Incurred_Real!BN$1,FALSE))*$M315</f>
        <v>0</v>
      </c>
      <c r="AL315" s="232">
        <f>(VLOOKUP($C315,Incurred_Real!$A$25:$BR$427,Incurred_Real!BO$1,FALSE))*$M315</f>
        <v>0</v>
      </c>
      <c r="AM315" s="232">
        <f>(VLOOKUP($C315,Incurred_Real!$A$25:$BR$427,Incurred_Real!BP$1,FALSE))*$M315</f>
        <v>0</v>
      </c>
      <c r="AN315" s="232">
        <f>(VLOOKUP($C315,Incurred_Real!$A$25:$BR$427,Incurred_Real!BQ$1,FALSE))*$M315</f>
        <v>0</v>
      </c>
      <c r="AO315" s="232">
        <f>(VLOOKUP($C315,Incurred_Real!$A$25:$BR$427,Incurred_Real!BR$1,FALSE))*$M315</f>
        <v>0</v>
      </c>
      <c r="AP315" s="232">
        <f t="shared" si="30"/>
        <v>2189491.7309014103</v>
      </c>
      <c r="AR315" s="232" t="b">
        <f t="shared" si="32"/>
        <v>1</v>
      </c>
    </row>
    <row r="316" spans="3:44" x14ac:dyDescent="0.15">
      <c r="C316" s="11" t="s">
        <v>973</v>
      </c>
      <c r="D316" s="11" t="str">
        <f>VLOOKUP($C316,Incurred_Real!$A$24:$E$376,Incurred_Real!$B$1,FALSE)</f>
        <v>Telecommunications Asset Replacement 2024-2028</v>
      </c>
      <c r="E316" s="11" t="str">
        <f>VLOOKUP($C316,Incurred_Real!$A$24:$E$376,Incurred_Real!$D$1,FALSE)</f>
        <v>Replacement</v>
      </c>
      <c r="F316" s="13">
        <f>IF(VLOOKUP($C316,Incurred_Real!$A$25:$AQ$426,Incurred_Real!$AL$1,FALSE)="Commissioned Extra",0,
IF(VLOOKUP($C316,Incurred_Real!$A$25:$AQ$426,Incurred_Real!$AK$1,FALSE)=F$4,VLOOKUP($C316,Incurred_Real!$A$25:$AQ$426,Incurred_Real!$AM$1,FALSE),0))</f>
        <v>0</v>
      </c>
      <c r="G316" s="13">
        <f>IF(VLOOKUP($C316,Incurred_Real!$A$25:$AQ$426,Incurred_Real!$AL$1,FALSE)="Commissioned Extra",0,
IF(VLOOKUP($C316,Incurred_Real!$A$25:$AQ$426,Incurred_Real!$AK$1,FALSE)=G$4,VLOOKUP($C316,Incurred_Real!$A$25:$AQ$426,Incurred_Real!$AM$1,FALSE),0))</f>
        <v>0</v>
      </c>
      <c r="H316" s="13">
        <f>IF(VLOOKUP($C316,Incurred_Real!$A$25:$AQ$426,Incurred_Real!$AL$1,FALSE)="Commissioned Extra",0,
IF(VLOOKUP($C316,Incurred_Real!$A$25:$AQ$426,Incurred_Real!$AK$1,FALSE)=H$4,VLOOKUP($C316,Incurred_Real!$A$25:$AQ$426,Incurred_Real!$AM$1,FALSE),0))</f>
        <v>0</v>
      </c>
      <c r="I316" s="13">
        <f>IF(VLOOKUP($C316,Incurred_Real!$A$25:$AQ$426,Incurred_Real!$AL$1,FALSE)="Commissioned Extra",0,
IF(VLOOKUP($C316,Incurred_Real!$A$25:$AQ$426,Incurred_Real!$AK$1,FALSE)=I$4,VLOOKUP($C316,Incurred_Real!$A$25:$AQ$426,Incurred_Real!$AM$1,FALSE),0))</f>
        <v>0</v>
      </c>
      <c r="J316" s="13">
        <f>IF(VLOOKUP($C316,Incurred_Real!$A$25:$AQ$426,Incurred_Real!$AL$1,FALSE)="Commissioned Extra",0,
IF(VLOOKUP($C316,Incurred_Real!$A$25:$AQ$426,Incurred_Real!$AK$1,FALSE)=J$4,VLOOKUP($C316,Incurred_Real!$A$25:$AQ$426,Incurred_Real!$AM$1,FALSE),0))</f>
        <v>0</v>
      </c>
      <c r="K316" s="13">
        <f>IF(VLOOKUP($C316,Incurred_Real!$A$25:$AQ$426,Incurred_Real!$AL$1,FALSE)="Commissioned Extra",0,
IF(VLOOKUP($C316,Incurred_Real!$A$25:$AQ$426,Incurred_Real!$AK$1,FALSE)=K$4,VLOOKUP($C316,Incurred_Real!$A$25:$AQ$426,Incurred_Real!$AM$1,FALSE),0))</f>
        <v>0</v>
      </c>
      <c r="L316" s="13">
        <f>IF(VLOOKUP($C316,Incurred_Real!$A$25:$AQ$426,Incurred_Real!$AL$1,FALSE)="Commissioned Extra",0,
IF(VLOOKUP($C316,Incurred_Real!$A$25:$AQ$426,Incurred_Real!$AK$1,FALSE)=L$4,VLOOKUP($C316,Incurred_Real!$A$25:$AQ$426,Incurred_Real!$AM$1,FALSE),0))</f>
        <v>10996323.521637889</v>
      </c>
      <c r="M316" s="232">
        <f t="shared" si="28"/>
        <v>10996323.521637889</v>
      </c>
      <c r="N316" s="232">
        <f t="shared" si="29"/>
        <v>2028</v>
      </c>
      <c r="P316" s="232">
        <f>(VLOOKUP($C316,Incurred_Real!$A$25:$BR$427,Incurred_Real!AS$1,FALSE))*$M316</f>
        <v>0</v>
      </c>
      <c r="Q316" s="232">
        <f>(VLOOKUP($C316,Incurred_Real!$A$25:$BR$427,Incurred_Real!AT$1,FALSE))*$M316</f>
        <v>350205.08362883853</v>
      </c>
      <c r="R316" s="232">
        <f>(VLOOKUP($C316,Incurred_Real!$A$25:$BR$427,Incurred_Real!AU$1,FALSE))*$M316</f>
        <v>0</v>
      </c>
      <c r="S316" s="232">
        <f>(VLOOKUP($C316,Incurred_Real!$A$25:$BR$427,Incurred_Real!AV$1,FALSE))*$M316</f>
        <v>0</v>
      </c>
      <c r="T316" s="232">
        <f>(VLOOKUP($C316,Incurred_Real!$A$25:$BR$427,Incurred_Real!AW$1,FALSE))*$M316</f>
        <v>0</v>
      </c>
      <c r="U316" s="232">
        <f>(VLOOKUP($C316,Incurred_Real!$A$25:$BR$427,Incurred_Real!AX$1,FALSE))*$M316</f>
        <v>0</v>
      </c>
      <c r="V316" s="232">
        <f>(VLOOKUP($C316,Incurred_Real!$A$25:$BR$427,Incurred_Real!AY$1,FALSE))*$M316</f>
        <v>0</v>
      </c>
      <c r="W316" s="232">
        <f>(VLOOKUP($C316,Incurred_Real!$A$25:$BR$427,Incurred_Real!AZ$1,FALSE))*$M316</f>
        <v>0</v>
      </c>
      <c r="X316" s="232">
        <f>(VLOOKUP($C316,Incurred_Real!$A$25:$BR$427,Incurred_Real!BA$1,FALSE))*$M316</f>
        <v>0</v>
      </c>
      <c r="Y316" s="232">
        <f>(VLOOKUP($C316,Incurred_Real!$A$25:$BR$427,Incurred_Real!BB$1,FALSE))*$M316</f>
        <v>0</v>
      </c>
      <c r="Z316" s="232">
        <f>(VLOOKUP($C316,Incurred_Real!$A$25:$BR$427,Incurred_Real!BC$1,FALSE))*$M316</f>
        <v>0</v>
      </c>
      <c r="AA316" s="232">
        <f>(VLOOKUP($C316,Incurred_Real!$A$25:$BR$427,Incurred_Real!BD$1,FALSE))*$M316</f>
        <v>0</v>
      </c>
      <c r="AB316" s="232">
        <f>(VLOOKUP($C316,Incurred_Real!$A$25:$BR$427,Incurred_Real!BE$1,FALSE))*$M316</f>
        <v>0</v>
      </c>
      <c r="AC316" s="232">
        <f>(VLOOKUP($C316,Incurred_Real!$A$25:$BR$427,Incurred_Real!BF$1,FALSE))*$M316</f>
        <v>0</v>
      </c>
      <c r="AD316" s="232">
        <f>(VLOOKUP($C316,Incurred_Real!$A$25:$BR$427,Incurred_Real!BG$1,FALSE))*$M316</f>
        <v>0</v>
      </c>
      <c r="AE316" s="232">
        <f>(VLOOKUP($C316,Incurred_Real!$A$25:$BR$427,Incurred_Real!BH$1,FALSE))*$M316</f>
        <v>0</v>
      </c>
      <c r="AF316" s="232">
        <f>(VLOOKUP($C316,Incurred_Real!$A$25:$BR$427,Incurred_Real!BI$1,FALSE))*$M316</f>
        <v>0</v>
      </c>
      <c r="AG316" s="232">
        <f>(VLOOKUP($C316,Incurred_Real!$A$25:$BR$427,Incurred_Real!BJ$1,FALSE))*$M316</f>
        <v>0</v>
      </c>
      <c r="AH316" s="232">
        <f>(VLOOKUP($C316,Incurred_Real!$A$25:$BR$427,Incurred_Real!BK$1,FALSE))*$M316</f>
        <v>0</v>
      </c>
      <c r="AI316" s="232">
        <f>(VLOOKUP($C316,Incurred_Real!$A$25:$BR$427,Incurred_Real!BL$1,FALSE))*$M316</f>
        <v>0</v>
      </c>
      <c r="AJ316" s="232">
        <f>(VLOOKUP($C316,Incurred_Real!$A$25:$BR$427,Incurred_Real!BM$1,FALSE))*$M316</f>
        <v>0</v>
      </c>
      <c r="AK316" s="232">
        <f>(VLOOKUP($C316,Incurred_Real!$A$25:$BR$427,Incurred_Real!BN$1,FALSE))*$M316</f>
        <v>0</v>
      </c>
      <c r="AL316" s="232">
        <f>(VLOOKUP($C316,Incurred_Real!$A$25:$BR$427,Incurred_Real!BO$1,FALSE))*$M316</f>
        <v>0</v>
      </c>
      <c r="AM316" s="232">
        <f>(VLOOKUP($C316,Incurred_Real!$A$25:$BR$427,Incurred_Real!BP$1,FALSE))*$M316</f>
        <v>0</v>
      </c>
      <c r="AN316" s="232">
        <f>(VLOOKUP($C316,Incurred_Real!$A$25:$BR$427,Incurred_Real!BQ$1,FALSE))*$M316</f>
        <v>0</v>
      </c>
      <c r="AO316" s="232">
        <f>(VLOOKUP($C316,Incurred_Real!$A$25:$BR$427,Incurred_Real!BR$1,FALSE))*$M316</f>
        <v>10646118.43800905</v>
      </c>
      <c r="AP316" s="232">
        <f t="shared" si="30"/>
        <v>10996323.521637889</v>
      </c>
      <c r="AR316" s="232" t="b">
        <f t="shared" si="32"/>
        <v>1</v>
      </c>
    </row>
    <row r="317" spans="3:44" x14ac:dyDescent="0.15">
      <c r="C317" s="11" t="s">
        <v>986</v>
      </c>
      <c r="D317" s="11" t="str">
        <f>VLOOKUP($C317,Incurred_Real!$A$24:$E$376,Incurred_Real!$B$1,FALSE)</f>
        <v>Power Quality Monitoring Installation</v>
      </c>
      <c r="E317" s="11" t="str">
        <f>VLOOKUP($C317,Incurred_Real!$A$24:$E$376,Incurred_Real!$D$1,FALSE)</f>
        <v>Security/Compliance</v>
      </c>
      <c r="F317" s="13">
        <f>IF(VLOOKUP($C317,Incurred_Real!$A$25:$AQ$426,Incurred_Real!$AL$1,FALSE)="Commissioned Extra",0,
IF(VLOOKUP($C317,Incurred_Real!$A$25:$AQ$426,Incurred_Real!$AK$1,FALSE)=F$4,VLOOKUP($C317,Incurred_Real!$A$25:$AQ$426,Incurred_Real!$AM$1,FALSE),0))</f>
        <v>0</v>
      </c>
      <c r="G317" s="13">
        <f>IF(VLOOKUP($C317,Incurred_Real!$A$25:$AQ$426,Incurred_Real!$AL$1,FALSE)="Commissioned Extra",0,
IF(VLOOKUP($C317,Incurred_Real!$A$25:$AQ$426,Incurred_Real!$AK$1,FALSE)=G$4,VLOOKUP($C317,Incurred_Real!$A$25:$AQ$426,Incurred_Real!$AM$1,FALSE),0))</f>
        <v>0</v>
      </c>
      <c r="H317" s="13">
        <f>IF(VLOOKUP($C317,Incurred_Real!$A$25:$AQ$426,Incurred_Real!$AL$1,FALSE)="Commissioned Extra",0,
IF(VLOOKUP($C317,Incurred_Real!$A$25:$AQ$426,Incurred_Real!$AK$1,FALSE)=H$4,VLOOKUP($C317,Incurred_Real!$A$25:$AQ$426,Incurred_Real!$AM$1,FALSE),0))</f>
        <v>0</v>
      </c>
      <c r="I317" s="13">
        <f>IF(VLOOKUP($C317,Incurred_Real!$A$25:$AQ$426,Incurred_Real!$AL$1,FALSE)="Commissioned Extra",0,
IF(VLOOKUP($C317,Incurred_Real!$A$25:$AQ$426,Incurred_Real!$AK$1,FALSE)=I$4,VLOOKUP($C317,Incurred_Real!$A$25:$AQ$426,Incurred_Real!$AM$1,FALSE),0))</f>
        <v>0</v>
      </c>
      <c r="J317" s="13">
        <f>IF(VLOOKUP($C317,Incurred_Real!$A$25:$AQ$426,Incurred_Real!$AL$1,FALSE)="Commissioned Extra",0,
IF(VLOOKUP($C317,Incurred_Real!$A$25:$AQ$426,Incurred_Real!$AK$1,FALSE)=J$4,VLOOKUP($C317,Incurred_Real!$A$25:$AQ$426,Incurred_Real!$AM$1,FALSE),0))</f>
        <v>0</v>
      </c>
      <c r="K317" s="13">
        <f>IF(VLOOKUP($C317,Incurred_Real!$A$25:$AQ$426,Incurred_Real!$AL$1,FALSE)="Commissioned Extra",0,
IF(VLOOKUP($C317,Incurred_Real!$A$25:$AQ$426,Incurred_Real!$AK$1,FALSE)=K$4,VLOOKUP($C317,Incurred_Real!$A$25:$AQ$426,Incurred_Real!$AM$1,FALSE),0))</f>
        <v>0</v>
      </c>
      <c r="L317" s="13">
        <f>IF(VLOOKUP($C317,Incurred_Real!$A$25:$AQ$426,Incurred_Real!$AL$1,FALSE)="Commissioned Extra",0,
IF(VLOOKUP($C317,Incurred_Real!$A$25:$AQ$426,Incurred_Real!$AK$1,FALSE)=L$4,VLOOKUP($C317,Incurred_Real!$A$25:$AQ$426,Incurred_Real!$AM$1,FALSE),0))</f>
        <v>5295096.6995682213</v>
      </c>
      <c r="M317" s="232">
        <f t="shared" si="28"/>
        <v>5295096.6995682213</v>
      </c>
      <c r="N317" s="232">
        <f t="shared" si="29"/>
        <v>2028</v>
      </c>
      <c r="P317" s="232">
        <f>(VLOOKUP($C317,Incurred_Real!$A$25:$BR$427,Incurred_Real!AS$1,FALSE))*$M317</f>
        <v>0</v>
      </c>
      <c r="Q317" s="232">
        <f>(VLOOKUP($C317,Incurred_Real!$A$25:$BR$427,Incurred_Real!AT$1,FALSE))*$M317</f>
        <v>0</v>
      </c>
      <c r="R317" s="232">
        <f>(VLOOKUP($C317,Incurred_Real!$A$25:$BR$427,Incurred_Real!AU$1,FALSE))*$M317</f>
        <v>0</v>
      </c>
      <c r="S317" s="232">
        <f>(VLOOKUP($C317,Incurred_Real!$A$25:$BR$427,Incurred_Real!AV$1,FALSE))*$M317</f>
        <v>0</v>
      </c>
      <c r="T317" s="232">
        <f>(VLOOKUP($C317,Incurred_Real!$A$25:$BR$427,Incurred_Real!AW$1,FALSE))*$M317</f>
        <v>0</v>
      </c>
      <c r="U317" s="232">
        <f>(VLOOKUP($C317,Incurred_Real!$A$25:$BR$427,Incurred_Real!AX$1,FALSE))*$M317</f>
        <v>0</v>
      </c>
      <c r="V317" s="232">
        <f>(VLOOKUP($C317,Incurred_Real!$A$25:$BR$427,Incurred_Real!AY$1,FALSE))*$M317</f>
        <v>0</v>
      </c>
      <c r="W317" s="232">
        <f>(VLOOKUP($C317,Incurred_Real!$A$25:$BR$427,Incurred_Real!AZ$1,FALSE))*$M317</f>
        <v>0</v>
      </c>
      <c r="X317" s="232">
        <f>(VLOOKUP($C317,Incurred_Real!$A$25:$BR$427,Incurred_Real!BA$1,FALSE))*$M317</f>
        <v>0</v>
      </c>
      <c r="Y317" s="232">
        <f>(VLOOKUP($C317,Incurred_Real!$A$25:$BR$427,Incurred_Real!BB$1,FALSE))*$M317</f>
        <v>1413283.3045348374</v>
      </c>
      <c r="Z317" s="232">
        <f>(VLOOKUP($C317,Incurred_Real!$A$25:$BR$427,Incurred_Real!BC$1,FALSE))*$M317</f>
        <v>0</v>
      </c>
      <c r="AA317" s="232">
        <f>(VLOOKUP($C317,Incurred_Real!$A$25:$BR$427,Incurred_Real!BD$1,FALSE))*$M317</f>
        <v>243158.5104182412</v>
      </c>
      <c r="AB317" s="232">
        <f>(VLOOKUP($C317,Incurred_Real!$A$25:$BR$427,Incurred_Real!BE$1,FALSE))*$M317</f>
        <v>0</v>
      </c>
      <c r="AC317" s="232">
        <f>(VLOOKUP($C317,Incurred_Real!$A$25:$BR$427,Incurred_Real!BF$1,FALSE))*$M317</f>
        <v>0</v>
      </c>
      <c r="AD317" s="232">
        <f>(VLOOKUP($C317,Incurred_Real!$A$25:$BR$427,Incurred_Real!BG$1,FALSE))*$M317</f>
        <v>3638654.8846151424</v>
      </c>
      <c r="AE317" s="232">
        <f>(VLOOKUP($C317,Incurred_Real!$A$25:$BR$427,Incurred_Real!BH$1,FALSE))*$M317</f>
        <v>0</v>
      </c>
      <c r="AF317" s="232">
        <f>(VLOOKUP($C317,Incurred_Real!$A$25:$BR$427,Incurred_Real!BI$1,FALSE))*$M317</f>
        <v>0</v>
      </c>
      <c r="AG317" s="232">
        <f>(VLOOKUP($C317,Incurred_Real!$A$25:$BR$427,Incurred_Real!BJ$1,FALSE))*$M317</f>
        <v>0</v>
      </c>
      <c r="AH317" s="232">
        <f>(VLOOKUP($C317,Incurred_Real!$A$25:$BR$427,Incurred_Real!BK$1,FALSE))*$M317</f>
        <v>0</v>
      </c>
      <c r="AI317" s="232">
        <f>(VLOOKUP($C317,Incurred_Real!$A$25:$BR$427,Incurred_Real!BL$1,FALSE))*$M317</f>
        <v>0</v>
      </c>
      <c r="AJ317" s="232">
        <f>(VLOOKUP($C317,Incurred_Real!$A$25:$BR$427,Incurred_Real!BM$1,FALSE))*$M317</f>
        <v>0</v>
      </c>
      <c r="AK317" s="232">
        <f>(VLOOKUP($C317,Incurred_Real!$A$25:$BR$427,Incurred_Real!BN$1,FALSE))*$M317</f>
        <v>0</v>
      </c>
      <c r="AL317" s="232">
        <f>(VLOOKUP($C317,Incurred_Real!$A$25:$BR$427,Incurred_Real!BO$1,FALSE))*$M317</f>
        <v>0</v>
      </c>
      <c r="AM317" s="232">
        <f>(VLOOKUP($C317,Incurred_Real!$A$25:$BR$427,Incurred_Real!BP$1,FALSE))*$M317</f>
        <v>0</v>
      </c>
      <c r="AN317" s="232">
        <f>(VLOOKUP($C317,Incurred_Real!$A$25:$BR$427,Incurred_Real!BQ$1,FALSE))*$M317</f>
        <v>0</v>
      </c>
      <c r="AO317" s="232">
        <f>(VLOOKUP($C317,Incurred_Real!$A$25:$BR$427,Incurred_Real!BR$1,FALSE))*$M317</f>
        <v>0</v>
      </c>
      <c r="AP317" s="232">
        <f t="shared" si="30"/>
        <v>5295096.6995682213</v>
      </c>
      <c r="AR317" s="232" t="b">
        <f t="shared" si="32"/>
        <v>1</v>
      </c>
    </row>
    <row r="318" spans="3:44" x14ac:dyDescent="0.15">
      <c r="C318" s="11" t="s">
        <v>903</v>
      </c>
      <c r="D318" s="11" t="str">
        <f>VLOOKUP($C318,Incurred_Real!$A$24:$E$376,Incurred_Real!$B$1,FALSE)</f>
        <v>Para Emergency SVC Transformer Replacement</v>
      </c>
      <c r="E318" s="11" t="str">
        <f>VLOOKUP($C318,Incurred_Real!$A$24:$E$376,Incurred_Real!$D$1,FALSE)</f>
        <v>Replacement</v>
      </c>
      <c r="F318" s="13">
        <f>IF(VLOOKUP($C318,Incurred_Real!$A$25:$AQ$426,Incurred_Real!$AL$1,FALSE)="Commissioned Extra",0,
IF(VLOOKUP($C318,Incurred_Real!$A$25:$AQ$426,Incurred_Real!$AK$1,FALSE)=F$4,VLOOKUP($C318,Incurred_Real!$A$25:$AQ$426,Incurred_Real!$AM$1,FALSE),0))</f>
        <v>0</v>
      </c>
      <c r="G318" s="13">
        <f>IF(VLOOKUP($C318,Incurred_Real!$A$25:$AQ$426,Incurred_Real!$AL$1,FALSE)="Commissioned Extra",0,
IF(VLOOKUP($C318,Incurred_Real!$A$25:$AQ$426,Incurred_Real!$AK$1,FALSE)=G$4,VLOOKUP($C318,Incurred_Real!$A$25:$AQ$426,Incurred_Real!$AM$1,FALSE),0))</f>
        <v>0</v>
      </c>
      <c r="H318" s="13">
        <f>IF(VLOOKUP($C318,Incurred_Real!$A$25:$AQ$426,Incurred_Real!$AL$1,FALSE)="Commissioned Extra",0,
IF(VLOOKUP($C318,Incurred_Real!$A$25:$AQ$426,Incurred_Real!$AK$1,FALSE)=H$4,VLOOKUP($C318,Incurred_Real!$A$25:$AQ$426,Incurred_Real!$AM$1,FALSE),0))</f>
        <v>0</v>
      </c>
      <c r="I318" s="13">
        <f>IF(VLOOKUP($C318,Incurred_Real!$A$25:$AQ$426,Incurred_Real!$AL$1,FALSE)="Commissioned Extra",0,
IF(VLOOKUP($C318,Incurred_Real!$A$25:$AQ$426,Incurred_Real!$AK$1,FALSE)=I$4,VLOOKUP($C318,Incurred_Real!$A$25:$AQ$426,Incurred_Real!$AM$1,FALSE),0))</f>
        <v>0</v>
      </c>
      <c r="J318" s="13">
        <f>IF(VLOOKUP($C318,Incurred_Real!$A$25:$AQ$426,Incurred_Real!$AL$1,FALSE)="Commissioned Extra",0,
IF(VLOOKUP($C318,Incurred_Real!$A$25:$AQ$426,Incurred_Real!$AK$1,FALSE)=J$4,VLOOKUP($C318,Incurred_Real!$A$25:$AQ$426,Incurred_Real!$AM$1,FALSE),0))</f>
        <v>0</v>
      </c>
      <c r="K318" s="13">
        <f>IF(VLOOKUP($C318,Incurred_Real!$A$25:$AQ$426,Incurred_Real!$AL$1,FALSE)="Commissioned Extra",0,
IF(VLOOKUP($C318,Incurred_Real!$A$25:$AQ$426,Incurred_Real!$AK$1,FALSE)=K$4,VLOOKUP($C318,Incurred_Real!$A$25:$AQ$426,Incurred_Real!$AM$1,FALSE),0))</f>
        <v>0</v>
      </c>
      <c r="L318" s="13">
        <f>IF(VLOOKUP($C318,Incurred_Real!$A$25:$AQ$426,Incurred_Real!$AL$1,FALSE)="Commissioned Extra",0,
IF(VLOOKUP($C318,Incurred_Real!$A$25:$AQ$426,Incurred_Real!$AK$1,FALSE)=L$4,VLOOKUP($C318,Incurred_Real!$A$25:$AQ$426,Incurred_Real!$AM$1,FALSE),0))</f>
        <v>0</v>
      </c>
      <c r="M318" s="232">
        <f t="shared" si="28"/>
        <v>0</v>
      </c>
      <c r="N318" s="232" t="str">
        <f t="shared" si="29"/>
        <v/>
      </c>
      <c r="P318" s="232">
        <f>(VLOOKUP($C318,Incurred_Real!$A$25:$BR$427,Incurred_Real!AS$1,FALSE))*$M318</f>
        <v>0</v>
      </c>
      <c r="Q318" s="232">
        <f>(VLOOKUP($C318,Incurred_Real!$A$25:$BR$427,Incurred_Real!AT$1,FALSE))*$M318</f>
        <v>0</v>
      </c>
      <c r="R318" s="232">
        <f>(VLOOKUP($C318,Incurred_Real!$A$25:$BR$427,Incurred_Real!AU$1,FALSE))*$M318</f>
        <v>0</v>
      </c>
      <c r="S318" s="232">
        <f>(VLOOKUP($C318,Incurred_Real!$A$25:$BR$427,Incurred_Real!AV$1,FALSE))*$M318</f>
        <v>0</v>
      </c>
      <c r="T318" s="232">
        <f>(VLOOKUP($C318,Incurred_Real!$A$25:$BR$427,Incurred_Real!AW$1,FALSE))*$M318</f>
        <v>0</v>
      </c>
      <c r="U318" s="232">
        <f>(VLOOKUP($C318,Incurred_Real!$A$25:$BR$427,Incurred_Real!AX$1,FALSE))*$M318</f>
        <v>0</v>
      </c>
      <c r="V318" s="232">
        <f>(VLOOKUP($C318,Incurred_Real!$A$25:$BR$427,Incurred_Real!AY$1,FALSE))*$M318</f>
        <v>0</v>
      </c>
      <c r="W318" s="232">
        <f>(VLOOKUP($C318,Incurred_Real!$A$25:$BR$427,Incurred_Real!AZ$1,FALSE))*$M318</f>
        <v>0</v>
      </c>
      <c r="X318" s="232">
        <f>(VLOOKUP($C318,Incurred_Real!$A$25:$BR$427,Incurred_Real!BA$1,FALSE))*$M318</f>
        <v>0</v>
      </c>
      <c r="Y318" s="232">
        <f>(VLOOKUP($C318,Incurred_Real!$A$25:$BR$427,Incurred_Real!BB$1,FALSE))*$M318</f>
        <v>0</v>
      </c>
      <c r="Z318" s="232">
        <f>(VLOOKUP($C318,Incurred_Real!$A$25:$BR$427,Incurred_Real!BC$1,FALSE))*$M318</f>
        <v>0</v>
      </c>
      <c r="AA318" s="232">
        <f>(VLOOKUP($C318,Incurred_Real!$A$25:$BR$427,Incurred_Real!BD$1,FALSE))*$M318</f>
        <v>0</v>
      </c>
      <c r="AB318" s="232">
        <f>(VLOOKUP($C318,Incurred_Real!$A$25:$BR$427,Incurred_Real!BE$1,FALSE))*$M318</f>
        <v>0</v>
      </c>
      <c r="AC318" s="232">
        <f>(VLOOKUP($C318,Incurred_Real!$A$25:$BR$427,Incurred_Real!BF$1,FALSE))*$M318</f>
        <v>0</v>
      </c>
      <c r="AD318" s="232">
        <f>(VLOOKUP($C318,Incurred_Real!$A$25:$BR$427,Incurred_Real!BG$1,FALSE))*$M318</f>
        <v>0</v>
      </c>
      <c r="AE318" s="232">
        <f>(VLOOKUP($C318,Incurred_Real!$A$25:$BR$427,Incurred_Real!BH$1,FALSE))*$M318</f>
        <v>0</v>
      </c>
      <c r="AF318" s="232">
        <f>(VLOOKUP($C318,Incurred_Real!$A$25:$BR$427,Incurred_Real!BI$1,FALSE))*$M318</f>
        <v>0</v>
      </c>
      <c r="AG318" s="232">
        <f>(VLOOKUP($C318,Incurred_Real!$A$25:$BR$427,Incurred_Real!BJ$1,FALSE))*$M318</f>
        <v>0</v>
      </c>
      <c r="AH318" s="232">
        <f>(VLOOKUP($C318,Incurred_Real!$A$25:$BR$427,Incurred_Real!BK$1,FALSE))*$M318</f>
        <v>0</v>
      </c>
      <c r="AI318" s="232">
        <f>(VLOOKUP($C318,Incurred_Real!$A$25:$BR$427,Incurred_Real!BL$1,FALSE))*$M318</f>
        <v>0</v>
      </c>
      <c r="AJ318" s="232">
        <f>(VLOOKUP($C318,Incurred_Real!$A$25:$BR$427,Incurred_Real!BM$1,FALSE))*$M318</f>
        <v>0</v>
      </c>
      <c r="AK318" s="232">
        <f>(VLOOKUP($C318,Incurred_Real!$A$25:$BR$427,Incurred_Real!BN$1,FALSE))*$M318</f>
        <v>0</v>
      </c>
      <c r="AL318" s="232">
        <f>(VLOOKUP($C318,Incurred_Real!$A$25:$BR$427,Incurred_Real!BO$1,FALSE))*$M318</f>
        <v>0</v>
      </c>
      <c r="AM318" s="232">
        <f>(VLOOKUP($C318,Incurred_Real!$A$25:$BR$427,Incurred_Real!BP$1,FALSE))*$M318</f>
        <v>0</v>
      </c>
      <c r="AN318" s="232">
        <f>(VLOOKUP($C318,Incurred_Real!$A$25:$BR$427,Incurred_Real!BQ$1,FALSE))*$M318</f>
        <v>0</v>
      </c>
      <c r="AO318" s="232">
        <f>(VLOOKUP($C318,Incurred_Real!$A$25:$BR$427,Incurred_Real!BR$1,FALSE))*$M318</f>
        <v>0</v>
      </c>
      <c r="AP318" s="232">
        <f t="shared" si="30"/>
        <v>0</v>
      </c>
      <c r="AR318" s="232" t="b">
        <f t="shared" si="32"/>
        <v>1</v>
      </c>
    </row>
    <row r="319" spans="3:44" x14ac:dyDescent="0.15">
      <c r="C319" s="11" t="s">
        <v>904</v>
      </c>
      <c r="D319" s="11" t="str">
        <f>VLOOKUP($C319,Incurred_Real!$A$24:$E$376,Incurred_Real!$B$1,FALSE)</f>
        <v>Emergency Unit Asset Replacement 2021-2023</v>
      </c>
      <c r="E319" s="11" t="str">
        <f>VLOOKUP($C319,Incurred_Real!$A$24:$E$376,Incurred_Real!$D$1,FALSE)</f>
        <v>Replacement</v>
      </c>
      <c r="F319" s="13">
        <f>IF(VLOOKUP($C319,Incurred_Real!$A$25:$AQ$426,Incurred_Real!$AL$1,FALSE)="Commissioned Extra",0,
IF(VLOOKUP($C319,Incurred_Real!$A$25:$AQ$426,Incurred_Real!$AK$1,FALSE)=F$4,VLOOKUP($C319,Incurred_Real!$A$25:$AQ$426,Incurred_Real!$AM$1,FALSE),0))</f>
        <v>0</v>
      </c>
      <c r="G319" s="13">
        <f>IF(VLOOKUP($C319,Incurred_Real!$A$25:$AQ$426,Incurred_Real!$AL$1,FALSE)="Commissioned Extra",0,
IF(VLOOKUP($C319,Incurred_Real!$A$25:$AQ$426,Incurred_Real!$AK$1,FALSE)=G$4,VLOOKUP($C319,Incurred_Real!$A$25:$AQ$426,Incurred_Real!$AM$1,FALSE),0))</f>
        <v>3105707.5915017072</v>
      </c>
      <c r="H319" s="13">
        <f>IF(VLOOKUP($C319,Incurred_Real!$A$25:$AQ$426,Incurred_Real!$AL$1,FALSE)="Commissioned Extra",0,
IF(VLOOKUP($C319,Incurred_Real!$A$25:$AQ$426,Incurred_Real!$AK$1,FALSE)=H$4,VLOOKUP($C319,Incurred_Real!$A$25:$AQ$426,Incurred_Real!$AM$1,FALSE),0))</f>
        <v>0</v>
      </c>
      <c r="I319" s="13">
        <f>IF(VLOOKUP($C319,Incurred_Real!$A$25:$AQ$426,Incurred_Real!$AL$1,FALSE)="Commissioned Extra",0,
IF(VLOOKUP($C319,Incurred_Real!$A$25:$AQ$426,Incurred_Real!$AK$1,FALSE)=I$4,VLOOKUP($C319,Incurred_Real!$A$25:$AQ$426,Incurred_Real!$AM$1,FALSE),0))</f>
        <v>0</v>
      </c>
      <c r="J319" s="13">
        <f>IF(VLOOKUP($C319,Incurred_Real!$A$25:$AQ$426,Incurred_Real!$AL$1,FALSE)="Commissioned Extra",0,
IF(VLOOKUP($C319,Incurred_Real!$A$25:$AQ$426,Incurred_Real!$AK$1,FALSE)=J$4,VLOOKUP($C319,Incurred_Real!$A$25:$AQ$426,Incurred_Real!$AM$1,FALSE),0))</f>
        <v>0</v>
      </c>
      <c r="K319" s="13">
        <f>IF(VLOOKUP($C319,Incurred_Real!$A$25:$AQ$426,Incurred_Real!$AL$1,FALSE)="Commissioned Extra",0,
IF(VLOOKUP($C319,Incurred_Real!$A$25:$AQ$426,Incurred_Real!$AK$1,FALSE)=K$4,VLOOKUP($C319,Incurred_Real!$A$25:$AQ$426,Incurred_Real!$AM$1,FALSE),0))</f>
        <v>0</v>
      </c>
      <c r="L319" s="13">
        <f>IF(VLOOKUP($C319,Incurred_Real!$A$25:$AQ$426,Incurred_Real!$AL$1,FALSE)="Commissioned Extra",0,
IF(VLOOKUP($C319,Incurred_Real!$A$25:$AQ$426,Incurred_Real!$AK$1,FALSE)=L$4,VLOOKUP($C319,Incurred_Real!$A$25:$AQ$426,Incurred_Real!$AM$1,FALSE),0))</f>
        <v>0</v>
      </c>
      <c r="M319" s="232">
        <f t="shared" si="28"/>
        <v>3105707.5915017072</v>
      </c>
      <c r="N319" s="232">
        <f t="shared" si="29"/>
        <v>2023</v>
      </c>
      <c r="P319" s="232">
        <f>(VLOOKUP($C319,Incurred_Real!$A$25:$BR$427,Incurred_Real!AS$1,FALSE))*$M319</f>
        <v>0</v>
      </c>
      <c r="Q319" s="232">
        <f>(VLOOKUP($C319,Incurred_Real!$A$25:$BR$427,Incurred_Real!AT$1,FALSE))*$M319</f>
        <v>0</v>
      </c>
      <c r="R319" s="232">
        <f>(VLOOKUP($C319,Incurred_Real!$A$25:$BR$427,Incurred_Real!AU$1,FALSE))*$M319</f>
        <v>0</v>
      </c>
      <c r="S319" s="232">
        <f>(VLOOKUP($C319,Incurred_Real!$A$25:$BR$427,Incurred_Real!AV$1,FALSE))*$M319</f>
        <v>0</v>
      </c>
      <c r="T319" s="232">
        <f>(VLOOKUP($C319,Incurred_Real!$A$25:$BR$427,Incurred_Real!AW$1,FALSE))*$M319</f>
        <v>0</v>
      </c>
      <c r="U319" s="232">
        <f>(VLOOKUP($C319,Incurred_Real!$A$25:$BR$427,Incurred_Real!AX$1,FALSE))*$M319</f>
        <v>0</v>
      </c>
      <c r="V319" s="232">
        <f>(VLOOKUP($C319,Incurred_Real!$A$25:$BR$427,Incurred_Real!AY$1,FALSE))*$M319</f>
        <v>0</v>
      </c>
      <c r="W319" s="232">
        <f>(VLOOKUP($C319,Incurred_Real!$A$25:$BR$427,Incurred_Real!AZ$1,FALSE))*$M319</f>
        <v>0</v>
      </c>
      <c r="X319" s="232">
        <f>(VLOOKUP($C319,Incurred_Real!$A$25:$BR$427,Incurred_Real!BA$1,FALSE))*$M319</f>
        <v>0</v>
      </c>
      <c r="Y319" s="232">
        <f>(VLOOKUP($C319,Incurred_Real!$A$25:$BR$427,Incurred_Real!BB$1,FALSE))*$M319</f>
        <v>3105707.5915017072</v>
      </c>
      <c r="Z319" s="232">
        <f>(VLOOKUP($C319,Incurred_Real!$A$25:$BR$427,Incurred_Real!BC$1,FALSE))*$M319</f>
        <v>0</v>
      </c>
      <c r="AA319" s="232">
        <f>(VLOOKUP($C319,Incurred_Real!$A$25:$BR$427,Incurred_Real!BD$1,FALSE))*$M319</f>
        <v>0</v>
      </c>
      <c r="AB319" s="232">
        <f>(VLOOKUP($C319,Incurred_Real!$A$25:$BR$427,Incurred_Real!BE$1,FALSE))*$M319</f>
        <v>0</v>
      </c>
      <c r="AC319" s="232">
        <f>(VLOOKUP($C319,Incurred_Real!$A$25:$BR$427,Incurred_Real!BF$1,FALSE))*$M319</f>
        <v>0</v>
      </c>
      <c r="AD319" s="232">
        <f>(VLOOKUP($C319,Incurred_Real!$A$25:$BR$427,Incurred_Real!BG$1,FALSE))*$M319</f>
        <v>0</v>
      </c>
      <c r="AE319" s="232">
        <f>(VLOOKUP($C319,Incurred_Real!$A$25:$BR$427,Incurred_Real!BH$1,FALSE))*$M319</f>
        <v>0</v>
      </c>
      <c r="AF319" s="232">
        <f>(VLOOKUP($C319,Incurred_Real!$A$25:$BR$427,Incurred_Real!BI$1,FALSE))*$M319</f>
        <v>0</v>
      </c>
      <c r="AG319" s="232">
        <f>(VLOOKUP($C319,Incurred_Real!$A$25:$BR$427,Incurred_Real!BJ$1,FALSE))*$M319</f>
        <v>0</v>
      </c>
      <c r="AH319" s="232">
        <f>(VLOOKUP($C319,Incurred_Real!$A$25:$BR$427,Incurred_Real!BK$1,FALSE))*$M319</f>
        <v>0</v>
      </c>
      <c r="AI319" s="232">
        <f>(VLOOKUP($C319,Incurred_Real!$A$25:$BR$427,Incurred_Real!BL$1,FALSE))*$M319</f>
        <v>0</v>
      </c>
      <c r="AJ319" s="232">
        <f>(VLOOKUP($C319,Incurred_Real!$A$25:$BR$427,Incurred_Real!BM$1,FALSE))*$M319</f>
        <v>0</v>
      </c>
      <c r="AK319" s="232">
        <f>(VLOOKUP($C319,Incurred_Real!$A$25:$BR$427,Incurred_Real!BN$1,FALSE))*$M319</f>
        <v>0</v>
      </c>
      <c r="AL319" s="232">
        <f>(VLOOKUP($C319,Incurred_Real!$A$25:$BR$427,Incurred_Real!BO$1,FALSE))*$M319</f>
        <v>0</v>
      </c>
      <c r="AM319" s="232">
        <f>(VLOOKUP($C319,Incurred_Real!$A$25:$BR$427,Incurred_Real!BP$1,FALSE))*$M319</f>
        <v>0</v>
      </c>
      <c r="AN319" s="232">
        <f>(VLOOKUP($C319,Incurred_Real!$A$25:$BR$427,Incurred_Real!BQ$1,FALSE))*$M319</f>
        <v>0</v>
      </c>
      <c r="AO319" s="232">
        <f>(VLOOKUP($C319,Incurred_Real!$A$25:$BR$427,Incurred_Real!BR$1,FALSE))*$M319</f>
        <v>0</v>
      </c>
      <c r="AP319" s="232">
        <f t="shared" si="30"/>
        <v>3105707.5915017072</v>
      </c>
      <c r="AR319" s="232">
        <f>AP319-M319</f>
        <v>0</v>
      </c>
    </row>
    <row r="320" spans="3:44" x14ac:dyDescent="0.15">
      <c r="C320" s="11" t="s">
        <v>1149</v>
      </c>
      <c r="D320" s="11" t="str">
        <f>VLOOKUP($C320,Incurred_Real!$A$24:$E$376,Incurred_Real!$B$1,FALSE)</f>
        <v>Corporate Modelling</v>
      </c>
      <c r="E320" s="11" t="str">
        <f>VLOOKUP($C320,Incurred_Real!$A$24:$E$376,Incurred_Real!$D$1,FALSE)</f>
        <v>Information Technology</v>
      </c>
      <c r="F320" s="13">
        <f>IF(VLOOKUP($C320,Incurred_Real!$A$25:$AQ$426,Incurred_Real!$AL$1,FALSE)="Commissioned Extra",0,
IF(VLOOKUP($C320,Incurred_Real!$A$25:$AQ$426,Incurred_Real!$AK$1,FALSE)=F$4,VLOOKUP($C320,Incurred_Real!$A$25:$AQ$426,Incurred_Real!$AM$1,FALSE),0))</f>
        <v>464620.19515213754</v>
      </c>
      <c r="G320" s="13">
        <f>IF(VLOOKUP($C320,Incurred_Real!$A$25:$AQ$426,Incurred_Real!$AL$1,FALSE)="Commissioned Extra",0,
IF(VLOOKUP($C320,Incurred_Real!$A$25:$AQ$426,Incurred_Real!$AK$1,FALSE)=G$4,VLOOKUP($C320,Incurred_Real!$A$25:$AQ$426,Incurred_Real!$AM$1,FALSE),0))</f>
        <v>0</v>
      </c>
      <c r="H320" s="13">
        <f>IF(VLOOKUP($C320,Incurred_Real!$A$25:$AQ$426,Incurred_Real!$AL$1,FALSE)="Commissioned Extra",0,
IF(VLOOKUP($C320,Incurred_Real!$A$25:$AQ$426,Incurred_Real!$AK$1,FALSE)=H$4,VLOOKUP($C320,Incurred_Real!$A$25:$AQ$426,Incurred_Real!$AM$1,FALSE),0))</f>
        <v>0</v>
      </c>
      <c r="I320" s="13">
        <f>IF(VLOOKUP($C320,Incurred_Real!$A$25:$AQ$426,Incurred_Real!$AL$1,FALSE)="Commissioned Extra",0,
IF(VLOOKUP($C320,Incurred_Real!$A$25:$AQ$426,Incurred_Real!$AK$1,FALSE)=I$4,VLOOKUP($C320,Incurred_Real!$A$25:$AQ$426,Incurred_Real!$AM$1,FALSE),0))</f>
        <v>0</v>
      </c>
      <c r="J320" s="13">
        <f>IF(VLOOKUP($C320,Incurred_Real!$A$25:$AQ$426,Incurred_Real!$AL$1,FALSE)="Commissioned Extra",0,
IF(VLOOKUP($C320,Incurred_Real!$A$25:$AQ$426,Incurred_Real!$AK$1,FALSE)=J$4,VLOOKUP($C320,Incurred_Real!$A$25:$AQ$426,Incurred_Real!$AM$1,FALSE),0))</f>
        <v>0</v>
      </c>
      <c r="K320" s="13">
        <f>IF(VLOOKUP($C320,Incurred_Real!$A$25:$AQ$426,Incurred_Real!$AL$1,FALSE)="Commissioned Extra",0,
IF(VLOOKUP($C320,Incurred_Real!$A$25:$AQ$426,Incurred_Real!$AK$1,FALSE)=K$4,VLOOKUP($C320,Incurred_Real!$A$25:$AQ$426,Incurred_Real!$AM$1,FALSE),0))</f>
        <v>0</v>
      </c>
      <c r="L320" s="13">
        <f>IF(VLOOKUP($C320,Incurred_Real!$A$25:$AQ$426,Incurred_Real!$AL$1,FALSE)="Commissioned Extra",0,
IF(VLOOKUP($C320,Incurred_Real!$A$25:$AQ$426,Incurred_Real!$AK$1,FALSE)=L$4,VLOOKUP($C320,Incurred_Real!$A$25:$AQ$426,Incurred_Real!$AM$1,FALSE),0))</f>
        <v>0</v>
      </c>
      <c r="M320" s="232">
        <f t="shared" si="28"/>
        <v>464620.19515213754</v>
      </c>
      <c r="N320" s="232">
        <f t="shared" si="29"/>
        <v>2022</v>
      </c>
      <c r="P320" s="232">
        <f>(VLOOKUP($C320,Incurred_Real!$A$25:$BR$427,Incurred_Real!AS$1,FALSE))*$M320</f>
        <v>0</v>
      </c>
      <c r="Q320" s="232">
        <f>(VLOOKUP($C320,Incurred_Real!$A$25:$BR$427,Incurred_Real!AT$1,FALSE))*$M320</f>
        <v>0</v>
      </c>
      <c r="R320" s="232">
        <f>(VLOOKUP($C320,Incurred_Real!$A$25:$BR$427,Incurred_Real!AU$1,FALSE))*$M320</f>
        <v>0</v>
      </c>
      <c r="S320" s="232">
        <f>(VLOOKUP($C320,Incurred_Real!$A$25:$BR$427,Incurred_Real!AV$1,FALSE))*$M320</f>
        <v>464620.19515213754</v>
      </c>
      <c r="T320" s="232">
        <f>(VLOOKUP($C320,Incurred_Real!$A$25:$BR$427,Incurred_Real!AW$1,FALSE))*$M320</f>
        <v>0</v>
      </c>
      <c r="U320" s="232">
        <f>(VLOOKUP($C320,Incurred_Real!$A$25:$BR$427,Incurred_Real!AX$1,FALSE))*$M320</f>
        <v>0</v>
      </c>
      <c r="V320" s="232">
        <f>(VLOOKUP($C320,Incurred_Real!$A$25:$BR$427,Incurred_Real!AY$1,FALSE))*$M320</f>
        <v>0</v>
      </c>
      <c r="W320" s="232">
        <f>(VLOOKUP($C320,Incurred_Real!$A$25:$BR$427,Incurred_Real!AZ$1,FALSE))*$M320</f>
        <v>0</v>
      </c>
      <c r="X320" s="232">
        <f>(VLOOKUP($C320,Incurred_Real!$A$25:$BR$427,Incurred_Real!BA$1,FALSE))*$M320</f>
        <v>0</v>
      </c>
      <c r="Y320" s="232">
        <f>(VLOOKUP($C320,Incurred_Real!$A$25:$BR$427,Incurred_Real!BB$1,FALSE))*$M320</f>
        <v>0</v>
      </c>
      <c r="Z320" s="232">
        <f>(VLOOKUP($C320,Incurred_Real!$A$25:$BR$427,Incurred_Real!BC$1,FALSE))*$M320</f>
        <v>0</v>
      </c>
      <c r="AA320" s="232">
        <f>(VLOOKUP($C320,Incurred_Real!$A$25:$BR$427,Incurred_Real!BD$1,FALSE))*$M320</f>
        <v>0</v>
      </c>
      <c r="AB320" s="232">
        <f>(VLOOKUP($C320,Incurred_Real!$A$25:$BR$427,Incurred_Real!BE$1,FALSE))*$M320</f>
        <v>0</v>
      </c>
      <c r="AC320" s="232">
        <f>(VLOOKUP($C320,Incurred_Real!$A$25:$BR$427,Incurred_Real!BF$1,FALSE))*$M320</f>
        <v>0</v>
      </c>
      <c r="AD320" s="232">
        <f>(VLOOKUP($C320,Incurred_Real!$A$25:$BR$427,Incurred_Real!BG$1,FALSE))*$M320</f>
        <v>0</v>
      </c>
      <c r="AE320" s="232">
        <f>(VLOOKUP($C320,Incurred_Real!$A$25:$BR$427,Incurred_Real!BH$1,FALSE))*$M320</f>
        <v>0</v>
      </c>
      <c r="AF320" s="232">
        <f>(VLOOKUP($C320,Incurred_Real!$A$25:$BR$427,Incurred_Real!BI$1,FALSE))*$M320</f>
        <v>0</v>
      </c>
      <c r="AG320" s="232">
        <f>(VLOOKUP($C320,Incurred_Real!$A$25:$BR$427,Incurred_Real!BJ$1,FALSE))*$M320</f>
        <v>0</v>
      </c>
      <c r="AH320" s="232">
        <f>(VLOOKUP($C320,Incurred_Real!$A$25:$BR$427,Incurred_Real!BK$1,FALSE))*$M320</f>
        <v>0</v>
      </c>
      <c r="AI320" s="232">
        <f>(VLOOKUP($C320,Incurred_Real!$A$25:$BR$427,Incurred_Real!BL$1,FALSE))*$M320</f>
        <v>0</v>
      </c>
      <c r="AJ320" s="232">
        <f>(VLOOKUP($C320,Incurred_Real!$A$25:$BR$427,Incurred_Real!BM$1,FALSE))*$M320</f>
        <v>0</v>
      </c>
      <c r="AK320" s="232">
        <f>(VLOOKUP($C320,Incurred_Real!$A$25:$BR$427,Incurred_Real!BN$1,FALSE))*$M320</f>
        <v>0</v>
      </c>
      <c r="AL320" s="232">
        <f>(VLOOKUP($C320,Incurred_Real!$A$25:$BR$427,Incurred_Real!BO$1,FALSE))*$M320</f>
        <v>0</v>
      </c>
      <c r="AM320" s="232">
        <f>(VLOOKUP($C320,Incurred_Real!$A$25:$BR$427,Incurred_Real!BP$1,FALSE))*$M320</f>
        <v>0</v>
      </c>
      <c r="AN320" s="232">
        <f>(VLOOKUP($C320,Incurred_Real!$A$25:$BR$427,Incurred_Real!BQ$1,FALSE))*$M320</f>
        <v>0</v>
      </c>
      <c r="AO320" s="232">
        <f>(VLOOKUP($C320,Incurred_Real!$A$25:$BR$427,Incurred_Real!BR$1,FALSE))*$M320</f>
        <v>0</v>
      </c>
      <c r="AP320" s="232">
        <f t="shared" si="30"/>
        <v>464620.19515213754</v>
      </c>
      <c r="AR320" s="232" t="b">
        <f t="shared" ref="AR320:AR332" si="33">AP320=M320</f>
        <v>1</v>
      </c>
    </row>
    <row r="321" spans="3:44" x14ac:dyDescent="0.15">
      <c r="C321" s="11" t="s">
        <v>1151</v>
      </c>
      <c r="D321" s="11" t="str">
        <f>VLOOKUP($C321,Incurred_Real!$A$24:$E$376,Incurred_Real!$B$1,FALSE)</f>
        <v>Bushfire Management System Enhancement</v>
      </c>
      <c r="E321" s="11" t="str">
        <f>VLOOKUP($C321,Incurred_Real!$A$24:$E$376,Incurred_Real!$D$1,FALSE)</f>
        <v>Information Technology</v>
      </c>
      <c r="F321" s="13">
        <f>IF(VLOOKUP($C321,Incurred_Real!$A$25:$AQ$426,Incurred_Real!$AL$1,FALSE)="Commissioned Extra",0,
IF(VLOOKUP($C321,Incurred_Real!$A$25:$AQ$426,Incurred_Real!$AK$1,FALSE)=F$4,VLOOKUP($C321,Incurred_Real!$A$25:$AQ$426,Incurred_Real!$AM$1,FALSE),0))</f>
        <v>114872.48431172679</v>
      </c>
      <c r="G321" s="13">
        <f>IF(VLOOKUP($C321,Incurred_Real!$A$25:$AQ$426,Incurred_Real!$AL$1,FALSE)="Commissioned Extra",0,
IF(VLOOKUP($C321,Incurred_Real!$A$25:$AQ$426,Incurred_Real!$AK$1,FALSE)=G$4,VLOOKUP($C321,Incurred_Real!$A$25:$AQ$426,Incurred_Real!$AM$1,FALSE),0))</f>
        <v>0</v>
      </c>
      <c r="H321" s="13">
        <f>IF(VLOOKUP($C321,Incurred_Real!$A$25:$AQ$426,Incurred_Real!$AL$1,FALSE)="Commissioned Extra",0,
IF(VLOOKUP($C321,Incurred_Real!$A$25:$AQ$426,Incurred_Real!$AK$1,FALSE)=H$4,VLOOKUP($C321,Incurred_Real!$A$25:$AQ$426,Incurred_Real!$AM$1,FALSE),0))</f>
        <v>0</v>
      </c>
      <c r="I321" s="13">
        <f>IF(VLOOKUP($C321,Incurred_Real!$A$25:$AQ$426,Incurred_Real!$AL$1,FALSE)="Commissioned Extra",0,
IF(VLOOKUP($C321,Incurred_Real!$A$25:$AQ$426,Incurred_Real!$AK$1,FALSE)=I$4,VLOOKUP($C321,Incurred_Real!$A$25:$AQ$426,Incurred_Real!$AM$1,FALSE),0))</f>
        <v>0</v>
      </c>
      <c r="J321" s="13">
        <f>IF(VLOOKUP($C321,Incurred_Real!$A$25:$AQ$426,Incurred_Real!$AL$1,FALSE)="Commissioned Extra",0,
IF(VLOOKUP($C321,Incurred_Real!$A$25:$AQ$426,Incurred_Real!$AK$1,FALSE)=J$4,VLOOKUP($C321,Incurred_Real!$A$25:$AQ$426,Incurred_Real!$AM$1,FALSE),0))</f>
        <v>0</v>
      </c>
      <c r="K321" s="13">
        <f>IF(VLOOKUP($C321,Incurred_Real!$A$25:$AQ$426,Incurred_Real!$AL$1,FALSE)="Commissioned Extra",0,
IF(VLOOKUP($C321,Incurred_Real!$A$25:$AQ$426,Incurred_Real!$AK$1,FALSE)=K$4,VLOOKUP($C321,Incurred_Real!$A$25:$AQ$426,Incurred_Real!$AM$1,FALSE),0))</f>
        <v>0</v>
      </c>
      <c r="L321" s="13">
        <f>IF(VLOOKUP($C321,Incurred_Real!$A$25:$AQ$426,Incurred_Real!$AL$1,FALSE)="Commissioned Extra",0,
IF(VLOOKUP($C321,Incurred_Real!$A$25:$AQ$426,Incurred_Real!$AK$1,FALSE)=L$4,VLOOKUP($C321,Incurred_Real!$A$25:$AQ$426,Incurred_Real!$AM$1,FALSE),0))</f>
        <v>0</v>
      </c>
      <c r="M321" s="232">
        <f t="shared" si="28"/>
        <v>114872.48431172679</v>
      </c>
      <c r="N321" s="232">
        <f t="shared" si="29"/>
        <v>2022</v>
      </c>
      <c r="P321" s="232">
        <f>(VLOOKUP($C321,Incurred_Real!$A$25:$BR$427,Incurred_Real!AS$1,FALSE))*$M321</f>
        <v>0</v>
      </c>
      <c r="Q321" s="232">
        <f>(VLOOKUP($C321,Incurred_Real!$A$25:$BR$427,Incurred_Real!AT$1,FALSE))*$M321</f>
        <v>0</v>
      </c>
      <c r="R321" s="232">
        <f>(VLOOKUP($C321,Incurred_Real!$A$25:$BR$427,Incurred_Real!AU$1,FALSE))*$M321</f>
        <v>0</v>
      </c>
      <c r="S321" s="232">
        <f>(VLOOKUP($C321,Incurred_Real!$A$25:$BR$427,Incurred_Real!AV$1,FALSE))*$M321</f>
        <v>114872.48431172679</v>
      </c>
      <c r="T321" s="232">
        <f>(VLOOKUP($C321,Incurred_Real!$A$25:$BR$427,Incurred_Real!AW$1,FALSE))*$M321</f>
        <v>0</v>
      </c>
      <c r="U321" s="232">
        <f>(VLOOKUP($C321,Incurred_Real!$A$25:$BR$427,Incurred_Real!AX$1,FALSE))*$M321</f>
        <v>0</v>
      </c>
      <c r="V321" s="232">
        <f>(VLOOKUP($C321,Incurred_Real!$A$25:$BR$427,Incurred_Real!AY$1,FALSE))*$M321</f>
        <v>0</v>
      </c>
      <c r="W321" s="232">
        <f>(VLOOKUP($C321,Incurred_Real!$A$25:$BR$427,Incurred_Real!AZ$1,FALSE))*$M321</f>
        <v>0</v>
      </c>
      <c r="X321" s="232">
        <f>(VLOOKUP($C321,Incurred_Real!$A$25:$BR$427,Incurred_Real!BA$1,FALSE))*$M321</f>
        <v>0</v>
      </c>
      <c r="Y321" s="232">
        <f>(VLOOKUP($C321,Incurred_Real!$A$25:$BR$427,Incurred_Real!BB$1,FALSE))*$M321</f>
        <v>0</v>
      </c>
      <c r="Z321" s="232">
        <f>(VLOOKUP($C321,Incurred_Real!$A$25:$BR$427,Incurred_Real!BC$1,FALSE))*$M321</f>
        <v>0</v>
      </c>
      <c r="AA321" s="232">
        <f>(VLOOKUP($C321,Incurred_Real!$A$25:$BR$427,Incurred_Real!BD$1,FALSE))*$M321</f>
        <v>0</v>
      </c>
      <c r="AB321" s="232">
        <f>(VLOOKUP($C321,Incurred_Real!$A$25:$BR$427,Incurred_Real!BE$1,FALSE))*$M321</f>
        <v>0</v>
      </c>
      <c r="AC321" s="232">
        <f>(VLOOKUP($C321,Incurred_Real!$A$25:$BR$427,Incurred_Real!BF$1,FALSE))*$M321</f>
        <v>0</v>
      </c>
      <c r="AD321" s="232">
        <f>(VLOOKUP($C321,Incurred_Real!$A$25:$BR$427,Incurred_Real!BG$1,FALSE))*$M321</f>
        <v>0</v>
      </c>
      <c r="AE321" s="232">
        <f>(VLOOKUP($C321,Incurred_Real!$A$25:$BR$427,Incurred_Real!BH$1,FALSE))*$M321</f>
        <v>0</v>
      </c>
      <c r="AF321" s="232">
        <f>(VLOOKUP($C321,Incurred_Real!$A$25:$BR$427,Incurred_Real!BI$1,FALSE))*$M321</f>
        <v>0</v>
      </c>
      <c r="AG321" s="232">
        <f>(VLOOKUP($C321,Incurred_Real!$A$25:$BR$427,Incurred_Real!BJ$1,FALSE))*$M321</f>
        <v>0</v>
      </c>
      <c r="AH321" s="232">
        <f>(VLOOKUP($C321,Incurred_Real!$A$25:$BR$427,Incurred_Real!BK$1,FALSE))*$M321</f>
        <v>0</v>
      </c>
      <c r="AI321" s="232">
        <f>(VLOOKUP($C321,Incurred_Real!$A$25:$BR$427,Incurred_Real!BL$1,FALSE))*$M321</f>
        <v>0</v>
      </c>
      <c r="AJ321" s="232">
        <f>(VLOOKUP($C321,Incurred_Real!$A$25:$BR$427,Incurred_Real!BM$1,FALSE))*$M321</f>
        <v>0</v>
      </c>
      <c r="AK321" s="232">
        <f>(VLOOKUP($C321,Incurred_Real!$A$25:$BR$427,Incurred_Real!BN$1,FALSE))*$M321</f>
        <v>0</v>
      </c>
      <c r="AL321" s="232">
        <f>(VLOOKUP($C321,Incurred_Real!$A$25:$BR$427,Incurred_Real!BO$1,FALSE))*$M321</f>
        <v>0</v>
      </c>
      <c r="AM321" s="232">
        <f>(VLOOKUP($C321,Incurred_Real!$A$25:$BR$427,Incurred_Real!BP$1,FALSE))*$M321</f>
        <v>0</v>
      </c>
      <c r="AN321" s="232">
        <f>(VLOOKUP($C321,Incurred_Real!$A$25:$BR$427,Incurred_Real!BQ$1,FALSE))*$M321</f>
        <v>0</v>
      </c>
      <c r="AO321" s="232">
        <f>(VLOOKUP($C321,Incurred_Real!$A$25:$BR$427,Incurred_Real!BR$1,FALSE))*$M321</f>
        <v>0</v>
      </c>
      <c r="AP321" s="232">
        <f t="shared" si="30"/>
        <v>114872.48431172679</v>
      </c>
      <c r="AR321" s="232" t="b">
        <f t="shared" si="33"/>
        <v>1</v>
      </c>
    </row>
    <row r="322" spans="3:44" x14ac:dyDescent="0.15">
      <c r="C322" s="11" t="s">
        <v>1180</v>
      </c>
      <c r="D322" s="11" t="str">
        <f>VLOOKUP($C322,Incurred_Real!$A$24:$E$376,Incurred_Real!$B$1,FALSE)</f>
        <v>Pelican Point – Parafield Gardens West Protection System Upg</v>
      </c>
      <c r="E322" s="11" t="str">
        <f>VLOOKUP($C322,Incurred_Real!$A$24:$E$376,Incurred_Real!$D$1,FALSE)</f>
        <v>Security/Compliance</v>
      </c>
      <c r="F322" s="13">
        <f>IF(VLOOKUP($C322,Incurred_Real!$A$25:$AQ$426,Incurred_Real!$AL$1,FALSE)="Commissioned Extra",0,
IF(VLOOKUP($C322,Incurred_Real!$A$25:$AQ$426,Incurred_Real!$AK$1,FALSE)=F$4,VLOOKUP($C322,Incurred_Real!$A$25:$AQ$426,Incurred_Real!$AM$1,FALSE),0))</f>
        <v>0</v>
      </c>
      <c r="G322" s="13">
        <f>IF(VLOOKUP($C322,Incurred_Real!$A$25:$AQ$426,Incurred_Real!$AL$1,FALSE)="Commissioned Extra",0,
IF(VLOOKUP($C322,Incurred_Real!$A$25:$AQ$426,Incurred_Real!$AK$1,FALSE)=G$4,VLOOKUP($C322,Incurred_Real!$A$25:$AQ$426,Incurred_Real!$AM$1,FALSE),0))</f>
        <v>0</v>
      </c>
      <c r="H322" s="13">
        <f>IF(VLOOKUP($C322,Incurred_Real!$A$25:$AQ$426,Incurred_Real!$AL$1,FALSE)="Commissioned Extra",0,
IF(VLOOKUP($C322,Incurred_Real!$A$25:$AQ$426,Incurred_Real!$AK$1,FALSE)=H$4,VLOOKUP($C322,Incurred_Real!$A$25:$AQ$426,Incurred_Real!$AM$1,FALSE),0))</f>
        <v>0</v>
      </c>
      <c r="I322" s="13">
        <f>IF(VLOOKUP($C322,Incurred_Real!$A$25:$AQ$426,Incurred_Real!$AL$1,FALSE)="Commissioned Extra",0,
IF(VLOOKUP($C322,Incurred_Real!$A$25:$AQ$426,Incurred_Real!$AK$1,FALSE)=I$4,VLOOKUP($C322,Incurred_Real!$A$25:$AQ$426,Incurred_Real!$AM$1,FALSE),0))</f>
        <v>0</v>
      </c>
      <c r="J322" s="13">
        <f>IF(VLOOKUP($C322,Incurred_Real!$A$25:$AQ$426,Incurred_Real!$AL$1,FALSE)="Commissioned Extra",0,
IF(VLOOKUP($C322,Incurred_Real!$A$25:$AQ$426,Incurred_Real!$AK$1,FALSE)=J$4,VLOOKUP($C322,Incurred_Real!$A$25:$AQ$426,Incurred_Real!$AM$1,FALSE),0))</f>
        <v>0</v>
      </c>
      <c r="K322" s="13">
        <f>IF(VLOOKUP($C322,Incurred_Real!$A$25:$AQ$426,Incurred_Real!$AL$1,FALSE)="Commissioned Extra",0,
IF(VLOOKUP($C322,Incurred_Real!$A$25:$AQ$426,Incurred_Real!$AK$1,FALSE)=K$4,VLOOKUP($C322,Incurred_Real!$A$25:$AQ$426,Incurred_Real!$AM$1,FALSE),0))</f>
        <v>0</v>
      </c>
      <c r="L322" s="13">
        <f>IF(VLOOKUP($C322,Incurred_Real!$A$25:$AQ$426,Incurred_Real!$AL$1,FALSE)="Commissioned Extra",0,
IF(VLOOKUP($C322,Incurred_Real!$A$25:$AQ$426,Incurred_Real!$AK$1,FALSE)=L$4,VLOOKUP($C322,Incurred_Real!$A$25:$AQ$426,Incurred_Real!$AM$1,FALSE),0))</f>
        <v>0</v>
      </c>
      <c r="M322" s="232">
        <f t="shared" si="28"/>
        <v>0</v>
      </c>
      <c r="N322" s="232" t="str">
        <f t="shared" si="29"/>
        <v/>
      </c>
      <c r="P322" s="232">
        <f>(VLOOKUP($C322,Incurred_Real!$A$25:$BR$427,Incurred_Real!AS$1,FALSE))*$M322</f>
        <v>0</v>
      </c>
      <c r="Q322" s="232">
        <f>(VLOOKUP($C322,Incurred_Real!$A$25:$BR$427,Incurred_Real!AT$1,FALSE))*$M322</f>
        <v>0</v>
      </c>
      <c r="R322" s="232">
        <f>(VLOOKUP($C322,Incurred_Real!$A$25:$BR$427,Incurred_Real!AU$1,FALSE))*$M322</f>
        <v>0</v>
      </c>
      <c r="S322" s="232">
        <f>(VLOOKUP($C322,Incurred_Real!$A$25:$BR$427,Incurred_Real!AV$1,FALSE))*$M322</f>
        <v>0</v>
      </c>
      <c r="T322" s="232">
        <f>(VLOOKUP($C322,Incurred_Real!$A$25:$BR$427,Incurred_Real!AW$1,FALSE))*$M322</f>
        <v>0</v>
      </c>
      <c r="U322" s="232">
        <f>(VLOOKUP($C322,Incurred_Real!$A$25:$BR$427,Incurred_Real!AX$1,FALSE))*$M322</f>
        <v>0</v>
      </c>
      <c r="V322" s="232">
        <f>(VLOOKUP($C322,Incurred_Real!$A$25:$BR$427,Incurred_Real!AY$1,FALSE))*$M322</f>
        <v>0</v>
      </c>
      <c r="W322" s="232">
        <f>(VLOOKUP($C322,Incurred_Real!$A$25:$BR$427,Incurred_Real!AZ$1,FALSE))*$M322</f>
        <v>0</v>
      </c>
      <c r="X322" s="232">
        <f>(VLOOKUP($C322,Incurred_Real!$A$25:$BR$427,Incurred_Real!BA$1,FALSE))*$M322</f>
        <v>0</v>
      </c>
      <c r="Y322" s="232">
        <f>(VLOOKUP($C322,Incurred_Real!$A$25:$BR$427,Incurred_Real!BB$1,FALSE))*$M322</f>
        <v>0</v>
      </c>
      <c r="Z322" s="232">
        <f>(VLOOKUP($C322,Incurred_Real!$A$25:$BR$427,Incurred_Real!BC$1,FALSE))*$M322</f>
        <v>0</v>
      </c>
      <c r="AA322" s="232">
        <f>(VLOOKUP($C322,Incurred_Real!$A$25:$BR$427,Incurred_Real!BD$1,FALSE))*$M322</f>
        <v>0</v>
      </c>
      <c r="AB322" s="232">
        <f>(VLOOKUP($C322,Incurred_Real!$A$25:$BR$427,Incurred_Real!BE$1,FALSE))*$M322</f>
        <v>0</v>
      </c>
      <c r="AC322" s="232">
        <f>(VLOOKUP($C322,Incurred_Real!$A$25:$BR$427,Incurred_Real!BF$1,FALSE))*$M322</f>
        <v>0</v>
      </c>
      <c r="AD322" s="232">
        <f>(VLOOKUP($C322,Incurred_Real!$A$25:$BR$427,Incurred_Real!BG$1,FALSE))*$M322</f>
        <v>0</v>
      </c>
      <c r="AE322" s="232">
        <f>(VLOOKUP($C322,Incurred_Real!$A$25:$BR$427,Incurred_Real!BH$1,FALSE))*$M322</f>
        <v>0</v>
      </c>
      <c r="AF322" s="232">
        <f>(VLOOKUP($C322,Incurred_Real!$A$25:$BR$427,Incurred_Real!BI$1,FALSE))*$M322</f>
        <v>0</v>
      </c>
      <c r="AG322" s="232">
        <f>(VLOOKUP($C322,Incurred_Real!$A$25:$BR$427,Incurred_Real!BJ$1,FALSE))*$M322</f>
        <v>0</v>
      </c>
      <c r="AH322" s="232">
        <f>(VLOOKUP($C322,Incurred_Real!$A$25:$BR$427,Incurred_Real!BK$1,FALSE))*$M322</f>
        <v>0</v>
      </c>
      <c r="AI322" s="232">
        <f>(VLOOKUP($C322,Incurred_Real!$A$25:$BR$427,Incurred_Real!BL$1,FALSE))*$M322</f>
        <v>0</v>
      </c>
      <c r="AJ322" s="232">
        <f>(VLOOKUP($C322,Incurred_Real!$A$25:$BR$427,Incurred_Real!BM$1,FALSE))*$M322</f>
        <v>0</v>
      </c>
      <c r="AK322" s="232">
        <f>(VLOOKUP($C322,Incurred_Real!$A$25:$BR$427,Incurred_Real!BN$1,FALSE))*$M322</f>
        <v>0</v>
      </c>
      <c r="AL322" s="232">
        <f>(VLOOKUP($C322,Incurred_Real!$A$25:$BR$427,Incurred_Real!BO$1,FALSE))*$M322</f>
        <v>0</v>
      </c>
      <c r="AM322" s="232">
        <f>(VLOOKUP($C322,Incurred_Real!$A$25:$BR$427,Incurred_Real!BP$1,FALSE))*$M322</f>
        <v>0</v>
      </c>
      <c r="AN322" s="232">
        <f>(VLOOKUP($C322,Incurred_Real!$A$25:$BR$427,Incurred_Real!BQ$1,FALSE))*$M322</f>
        <v>0</v>
      </c>
      <c r="AO322" s="232">
        <f>(VLOOKUP($C322,Incurred_Real!$A$25:$BR$427,Incurred_Real!BR$1,FALSE))*$M322</f>
        <v>0</v>
      </c>
      <c r="AP322" s="232">
        <f t="shared" si="30"/>
        <v>0</v>
      </c>
      <c r="AR322" s="232" t="b">
        <f t="shared" si="33"/>
        <v>1</v>
      </c>
    </row>
    <row r="323" spans="3:44" x14ac:dyDescent="0.15">
      <c r="C323" s="11" t="s">
        <v>907</v>
      </c>
      <c r="D323" s="11" t="str">
        <f>VLOOKUP($C323,Incurred_Real!$A$24:$E$376,Incurred_Real!$B$1,FALSE)</f>
        <v>Capital Project Scopes and Estimates 2024-28</v>
      </c>
      <c r="E323" s="11" t="str">
        <f>VLOOKUP($C323,Incurred_Real!$A$24:$E$376,Incurred_Real!$D$1,FALSE)</f>
        <v>Replacement</v>
      </c>
      <c r="F323" s="13">
        <f>IF(VLOOKUP($C323,Incurred_Real!$A$25:$AQ$426,Incurred_Real!$AL$1,FALSE)="Commissioned Extra",0,
IF(VLOOKUP($C323,Incurred_Real!$A$25:$AQ$426,Incurred_Real!$AK$1,FALSE)=F$4,VLOOKUP($C323,Incurred_Real!$A$25:$AQ$426,Incurred_Real!$AM$1,FALSE),0))</f>
        <v>0</v>
      </c>
      <c r="G323" s="13">
        <f>IF(VLOOKUP($C323,Incurred_Real!$A$25:$AQ$426,Incurred_Real!$AL$1,FALSE)="Commissioned Extra",0,
IF(VLOOKUP($C323,Incurred_Real!$A$25:$AQ$426,Incurred_Real!$AK$1,FALSE)=G$4,VLOOKUP($C323,Incurred_Real!$A$25:$AQ$426,Incurred_Real!$AM$1,FALSE),0))</f>
        <v>4497090.213262964</v>
      </c>
      <c r="H323" s="13">
        <f>IF(VLOOKUP($C323,Incurred_Real!$A$25:$AQ$426,Incurred_Real!$AL$1,FALSE)="Commissioned Extra",0,
IF(VLOOKUP($C323,Incurred_Real!$A$25:$AQ$426,Incurred_Real!$AK$1,FALSE)=H$4,VLOOKUP($C323,Incurred_Real!$A$25:$AQ$426,Incurred_Real!$AM$1,FALSE),0))</f>
        <v>0</v>
      </c>
      <c r="I323" s="13">
        <f>IF(VLOOKUP($C323,Incurred_Real!$A$25:$AQ$426,Incurred_Real!$AL$1,FALSE)="Commissioned Extra",0,
IF(VLOOKUP($C323,Incurred_Real!$A$25:$AQ$426,Incurred_Real!$AK$1,FALSE)=I$4,VLOOKUP($C323,Incurred_Real!$A$25:$AQ$426,Incurred_Real!$AM$1,FALSE),0))</f>
        <v>0</v>
      </c>
      <c r="J323" s="13">
        <f>IF(VLOOKUP($C323,Incurred_Real!$A$25:$AQ$426,Incurred_Real!$AL$1,FALSE)="Commissioned Extra",0,
IF(VLOOKUP($C323,Incurred_Real!$A$25:$AQ$426,Incurred_Real!$AK$1,FALSE)=J$4,VLOOKUP($C323,Incurred_Real!$A$25:$AQ$426,Incurred_Real!$AM$1,FALSE),0))</f>
        <v>0</v>
      </c>
      <c r="K323" s="13">
        <f>IF(VLOOKUP($C323,Incurred_Real!$A$25:$AQ$426,Incurred_Real!$AL$1,FALSE)="Commissioned Extra",0,
IF(VLOOKUP($C323,Incurred_Real!$A$25:$AQ$426,Incurred_Real!$AK$1,FALSE)=K$4,VLOOKUP($C323,Incurred_Real!$A$25:$AQ$426,Incurred_Real!$AM$1,FALSE),0))</f>
        <v>0</v>
      </c>
      <c r="L323" s="13">
        <f>IF(VLOOKUP($C323,Incurred_Real!$A$25:$AQ$426,Incurred_Real!$AL$1,FALSE)="Commissioned Extra",0,
IF(VLOOKUP($C323,Incurred_Real!$A$25:$AQ$426,Incurred_Real!$AK$1,FALSE)=L$4,VLOOKUP($C323,Incurred_Real!$A$25:$AQ$426,Incurred_Real!$AM$1,FALSE),0))</f>
        <v>0</v>
      </c>
      <c r="M323" s="232">
        <f t="shared" si="28"/>
        <v>4497090.213262964</v>
      </c>
      <c r="N323" s="232">
        <f t="shared" si="29"/>
        <v>2023</v>
      </c>
      <c r="P323" s="232">
        <f>(VLOOKUP($C323,Incurred_Real!$A$25:$BR$427,Incurred_Real!AS$1,FALSE))*$M323</f>
        <v>0</v>
      </c>
      <c r="Q323" s="232">
        <f>(VLOOKUP($C323,Incurred_Real!$A$25:$BR$427,Incurred_Real!AT$1,FALSE))*$M323</f>
        <v>56655.291293397626</v>
      </c>
      <c r="R323" s="232">
        <f>(VLOOKUP($C323,Incurred_Real!$A$25:$BR$427,Incurred_Real!AU$1,FALSE))*$M323</f>
        <v>181728.468459778</v>
      </c>
      <c r="S323" s="232">
        <f>(VLOOKUP($C323,Incurred_Real!$A$25:$BR$427,Incurred_Real!AV$1,FALSE))*$M323</f>
        <v>87783.054457244012</v>
      </c>
      <c r="T323" s="232">
        <f>(VLOOKUP($C323,Incurred_Real!$A$25:$BR$427,Incurred_Real!AW$1,FALSE))*$M323</f>
        <v>0</v>
      </c>
      <c r="U323" s="232">
        <f>(VLOOKUP($C323,Incurred_Real!$A$25:$BR$427,Incurred_Real!AX$1,FALSE))*$M323</f>
        <v>2372.2227977916577</v>
      </c>
      <c r="V323" s="232">
        <f>(VLOOKUP($C323,Incurred_Real!$A$25:$BR$427,Incurred_Real!AY$1,FALSE))*$M323</f>
        <v>0</v>
      </c>
      <c r="W323" s="232">
        <f>(VLOOKUP($C323,Incurred_Real!$A$25:$BR$427,Incurred_Real!AZ$1,FALSE))*$M323</f>
        <v>0</v>
      </c>
      <c r="X323" s="232">
        <f>(VLOOKUP($C323,Incurred_Real!$A$25:$BR$427,Incurred_Real!BA$1,FALSE))*$M323</f>
        <v>0</v>
      </c>
      <c r="Y323" s="232">
        <f>(VLOOKUP($C323,Incurred_Real!$A$25:$BR$427,Incurred_Real!BB$1,FALSE))*$M323</f>
        <v>923494.70421088487</v>
      </c>
      <c r="Z323" s="232">
        <f>(VLOOKUP($C323,Incurred_Real!$A$25:$BR$427,Incurred_Real!BC$1,FALSE))*$M323</f>
        <v>3108.9445748075918</v>
      </c>
      <c r="AA323" s="232">
        <f>(VLOOKUP($C323,Incurred_Real!$A$25:$BR$427,Incurred_Real!BD$1,FALSE))*$M323</f>
        <v>484565.05185999541</v>
      </c>
      <c r="AB323" s="232">
        <f>(VLOOKUP($C323,Incurred_Real!$A$25:$BR$427,Incurred_Real!BE$1,FALSE))*$M323</f>
        <v>36807.839660492871</v>
      </c>
      <c r="AC323" s="232">
        <f>(VLOOKUP($C323,Incurred_Real!$A$25:$BR$427,Incurred_Real!BF$1,FALSE))*$M323</f>
        <v>0</v>
      </c>
      <c r="AD323" s="232">
        <f>(VLOOKUP($C323,Incurred_Real!$A$25:$BR$427,Incurred_Real!BG$1,FALSE))*$M323</f>
        <v>604326.26504092768</v>
      </c>
      <c r="AE323" s="232">
        <f>(VLOOKUP($C323,Incurred_Real!$A$25:$BR$427,Incurred_Real!BH$1,FALSE))*$M323</f>
        <v>1349091.149082415</v>
      </c>
      <c r="AF323" s="232">
        <f>(VLOOKUP($C323,Incurred_Real!$A$25:$BR$427,Incurred_Real!BI$1,FALSE))*$M323</f>
        <v>746.31728469849895</v>
      </c>
      <c r="AG323" s="232">
        <f>(VLOOKUP($C323,Incurred_Real!$A$25:$BR$427,Incurred_Real!BJ$1,FALSE))*$M323</f>
        <v>0</v>
      </c>
      <c r="AH323" s="232">
        <f>(VLOOKUP($C323,Incurred_Real!$A$25:$BR$427,Incurred_Real!BK$1,FALSE))*$M323</f>
        <v>766410.90454053076</v>
      </c>
      <c r="AI323" s="232">
        <f>(VLOOKUP($C323,Incurred_Real!$A$25:$BR$427,Incurred_Real!BL$1,FALSE))*$M323</f>
        <v>0</v>
      </c>
      <c r="AJ323" s="232">
        <f>(VLOOKUP($C323,Incurred_Real!$A$25:$BR$427,Incurred_Real!BM$1,FALSE))*$M323</f>
        <v>0</v>
      </c>
      <c r="AK323" s="232">
        <f>(VLOOKUP($C323,Incurred_Real!$A$25:$BR$427,Incurred_Real!BN$1,FALSE))*$M323</f>
        <v>0</v>
      </c>
      <c r="AL323" s="232">
        <f>(VLOOKUP($C323,Incurred_Real!$A$25:$BR$427,Incurred_Real!BO$1,FALSE))*$M323</f>
        <v>0</v>
      </c>
      <c r="AM323" s="232">
        <f>(VLOOKUP($C323,Incurred_Real!$A$25:$BR$427,Incurred_Real!BP$1,FALSE))*$M323</f>
        <v>0</v>
      </c>
      <c r="AN323" s="232">
        <f>(VLOOKUP($C323,Incurred_Real!$A$25:$BR$427,Incurred_Real!BQ$1,FALSE))*$M323</f>
        <v>0</v>
      </c>
      <c r="AO323" s="232">
        <f>(VLOOKUP($C323,Incurred_Real!$A$25:$BR$427,Incurred_Real!BR$1,FALSE))*$M323</f>
        <v>0</v>
      </c>
      <c r="AP323" s="232">
        <f t="shared" si="30"/>
        <v>4497090.213262964</v>
      </c>
      <c r="AR323" s="232" t="b">
        <f t="shared" si="33"/>
        <v>1</v>
      </c>
    </row>
    <row r="324" spans="3:44" x14ac:dyDescent="0.15">
      <c r="C324" s="11" t="s">
        <v>943</v>
      </c>
      <c r="D324" s="11" t="str">
        <f>VLOOKUP($C324,Incurred_Real!$A$24:$E$376,Incurred_Real!$B$1,FALSE)</f>
        <v>Asset Visualisation System Replacement 2024-2028</v>
      </c>
      <c r="E324" s="11" t="str">
        <f>VLOOKUP($C324,Incurred_Real!$A$24:$E$376,Incurred_Real!$D$1,FALSE)</f>
        <v>Replacement</v>
      </c>
      <c r="F324" s="13">
        <f>IF(VLOOKUP($C324,Incurred_Real!$A$25:$AQ$426,Incurred_Real!$AL$1,FALSE)="Commissioned Extra",0,
IF(VLOOKUP($C324,Incurred_Real!$A$25:$AQ$426,Incurred_Real!$AK$1,FALSE)=F$4,VLOOKUP($C324,Incurred_Real!$A$25:$AQ$426,Incurred_Real!$AM$1,FALSE),0))</f>
        <v>0</v>
      </c>
      <c r="G324" s="13">
        <f>IF(VLOOKUP($C324,Incurred_Real!$A$25:$AQ$426,Incurred_Real!$AL$1,FALSE)="Commissioned Extra",0,
IF(VLOOKUP($C324,Incurred_Real!$A$25:$AQ$426,Incurred_Real!$AK$1,FALSE)=G$4,VLOOKUP($C324,Incurred_Real!$A$25:$AQ$426,Incurred_Real!$AM$1,FALSE),0))</f>
        <v>0</v>
      </c>
      <c r="H324" s="13">
        <f>IF(VLOOKUP($C324,Incurred_Real!$A$25:$AQ$426,Incurred_Real!$AL$1,FALSE)="Commissioned Extra",0,
IF(VLOOKUP($C324,Incurred_Real!$A$25:$AQ$426,Incurred_Real!$AK$1,FALSE)=H$4,VLOOKUP($C324,Incurred_Real!$A$25:$AQ$426,Incurred_Real!$AM$1,FALSE),0))</f>
        <v>0</v>
      </c>
      <c r="I324" s="13">
        <f>IF(VLOOKUP($C324,Incurred_Real!$A$25:$AQ$426,Incurred_Real!$AL$1,FALSE)="Commissioned Extra",0,
IF(VLOOKUP($C324,Incurred_Real!$A$25:$AQ$426,Incurred_Real!$AK$1,FALSE)=I$4,VLOOKUP($C324,Incurred_Real!$A$25:$AQ$426,Incurred_Real!$AM$1,FALSE),0))</f>
        <v>2999192.5042472035</v>
      </c>
      <c r="J324" s="13">
        <f>IF(VLOOKUP($C324,Incurred_Real!$A$25:$AQ$426,Incurred_Real!$AL$1,FALSE)="Commissioned Extra",0,
IF(VLOOKUP($C324,Incurred_Real!$A$25:$AQ$426,Incurred_Real!$AK$1,FALSE)=J$4,VLOOKUP($C324,Incurred_Real!$A$25:$AQ$426,Incurred_Real!$AM$1,FALSE),0))</f>
        <v>0</v>
      </c>
      <c r="K324" s="13">
        <f>IF(VLOOKUP($C324,Incurred_Real!$A$25:$AQ$426,Incurred_Real!$AL$1,FALSE)="Commissioned Extra",0,
IF(VLOOKUP($C324,Incurred_Real!$A$25:$AQ$426,Incurred_Real!$AK$1,FALSE)=K$4,VLOOKUP($C324,Incurred_Real!$A$25:$AQ$426,Incurred_Real!$AM$1,FALSE),0))</f>
        <v>0</v>
      </c>
      <c r="L324" s="13">
        <f>IF(VLOOKUP($C324,Incurred_Real!$A$25:$AQ$426,Incurred_Real!$AL$1,FALSE)="Commissioned Extra",0,
IF(VLOOKUP($C324,Incurred_Real!$A$25:$AQ$426,Incurred_Real!$AK$1,FALSE)=L$4,VLOOKUP($C324,Incurred_Real!$A$25:$AQ$426,Incurred_Real!$AM$1,FALSE),0))</f>
        <v>0</v>
      </c>
      <c r="M324" s="232">
        <f t="shared" si="28"/>
        <v>2999192.5042472035</v>
      </c>
      <c r="N324" s="232">
        <f t="shared" si="29"/>
        <v>2025</v>
      </c>
      <c r="P324" s="232">
        <f>(VLOOKUP($C324,Incurred_Real!$A$25:$BR$427,Incurred_Real!AS$1,FALSE))*$M324</f>
        <v>0</v>
      </c>
      <c r="Q324" s="232">
        <f>(VLOOKUP($C324,Incurred_Real!$A$25:$BR$427,Incurred_Real!AT$1,FALSE))*$M324</f>
        <v>0</v>
      </c>
      <c r="R324" s="232">
        <f>(VLOOKUP($C324,Incurred_Real!$A$25:$BR$427,Incurred_Real!AU$1,FALSE))*$M324</f>
        <v>0</v>
      </c>
      <c r="S324" s="232">
        <f>(VLOOKUP($C324,Incurred_Real!$A$25:$BR$427,Incurred_Real!AV$1,FALSE))*$M324</f>
        <v>2999192.5042472035</v>
      </c>
      <c r="T324" s="232">
        <f>(VLOOKUP($C324,Incurred_Real!$A$25:$BR$427,Incurred_Real!AW$1,FALSE))*$M324</f>
        <v>0</v>
      </c>
      <c r="U324" s="232">
        <f>(VLOOKUP($C324,Incurred_Real!$A$25:$BR$427,Incurred_Real!AX$1,FALSE))*$M324</f>
        <v>0</v>
      </c>
      <c r="V324" s="232">
        <f>(VLOOKUP($C324,Incurred_Real!$A$25:$BR$427,Incurred_Real!AY$1,FALSE))*$M324</f>
        <v>0</v>
      </c>
      <c r="W324" s="232">
        <f>(VLOOKUP($C324,Incurred_Real!$A$25:$BR$427,Incurred_Real!AZ$1,FALSE))*$M324</f>
        <v>0</v>
      </c>
      <c r="X324" s="232">
        <f>(VLOOKUP($C324,Incurred_Real!$A$25:$BR$427,Incurred_Real!BA$1,FALSE))*$M324</f>
        <v>0</v>
      </c>
      <c r="Y324" s="232">
        <f>(VLOOKUP($C324,Incurred_Real!$A$25:$BR$427,Incurred_Real!BB$1,FALSE))*$M324</f>
        <v>0</v>
      </c>
      <c r="Z324" s="232">
        <f>(VLOOKUP($C324,Incurred_Real!$A$25:$BR$427,Incurred_Real!BC$1,FALSE))*$M324</f>
        <v>0</v>
      </c>
      <c r="AA324" s="232">
        <f>(VLOOKUP($C324,Incurred_Real!$A$25:$BR$427,Incurred_Real!BD$1,FALSE))*$M324</f>
        <v>0</v>
      </c>
      <c r="AB324" s="232">
        <f>(VLOOKUP($C324,Incurred_Real!$A$25:$BR$427,Incurred_Real!BE$1,FALSE))*$M324</f>
        <v>0</v>
      </c>
      <c r="AC324" s="232">
        <f>(VLOOKUP($C324,Incurred_Real!$A$25:$BR$427,Incurred_Real!BF$1,FALSE))*$M324</f>
        <v>0</v>
      </c>
      <c r="AD324" s="232">
        <f>(VLOOKUP($C324,Incurred_Real!$A$25:$BR$427,Incurred_Real!BG$1,FALSE))*$M324</f>
        <v>0</v>
      </c>
      <c r="AE324" s="232">
        <f>(VLOOKUP($C324,Incurred_Real!$A$25:$BR$427,Incurred_Real!BH$1,FALSE))*$M324</f>
        <v>0</v>
      </c>
      <c r="AF324" s="232">
        <f>(VLOOKUP($C324,Incurred_Real!$A$25:$BR$427,Incurred_Real!BI$1,FALSE))*$M324</f>
        <v>0</v>
      </c>
      <c r="AG324" s="232">
        <f>(VLOOKUP($C324,Incurred_Real!$A$25:$BR$427,Incurred_Real!BJ$1,FALSE))*$M324</f>
        <v>0</v>
      </c>
      <c r="AH324" s="232">
        <f>(VLOOKUP($C324,Incurred_Real!$A$25:$BR$427,Incurred_Real!BK$1,FALSE))*$M324</f>
        <v>0</v>
      </c>
      <c r="AI324" s="232">
        <f>(VLOOKUP($C324,Incurred_Real!$A$25:$BR$427,Incurred_Real!BL$1,FALSE))*$M324</f>
        <v>0</v>
      </c>
      <c r="AJ324" s="232">
        <f>(VLOOKUP($C324,Incurred_Real!$A$25:$BR$427,Incurred_Real!BM$1,FALSE))*$M324</f>
        <v>0</v>
      </c>
      <c r="AK324" s="232">
        <f>(VLOOKUP($C324,Incurred_Real!$A$25:$BR$427,Incurred_Real!BN$1,FALSE))*$M324</f>
        <v>0</v>
      </c>
      <c r="AL324" s="232">
        <f>(VLOOKUP($C324,Incurred_Real!$A$25:$BR$427,Incurred_Real!BO$1,FALSE))*$M324</f>
        <v>0</v>
      </c>
      <c r="AM324" s="232">
        <f>(VLOOKUP($C324,Incurred_Real!$A$25:$BR$427,Incurred_Real!BP$1,FALSE))*$M324</f>
        <v>0</v>
      </c>
      <c r="AN324" s="232">
        <f>(VLOOKUP($C324,Incurred_Real!$A$25:$BR$427,Incurred_Real!BQ$1,FALSE))*$M324</f>
        <v>0</v>
      </c>
      <c r="AO324" s="232">
        <f>(VLOOKUP($C324,Incurred_Real!$A$25:$BR$427,Incurred_Real!BR$1,FALSE))*$M324</f>
        <v>0</v>
      </c>
      <c r="AP324" s="232">
        <f t="shared" si="30"/>
        <v>2999192.5042472035</v>
      </c>
      <c r="AR324" s="232" t="b">
        <f t="shared" si="33"/>
        <v>1</v>
      </c>
    </row>
    <row r="325" spans="3:44" x14ac:dyDescent="0.15">
      <c r="C325" s="11" t="s">
        <v>944</v>
      </c>
      <c r="D325" s="11" t="str">
        <f>VLOOKUP($C325,Incurred_Real!$A$24:$E$376,Incurred_Real!$B$1,FALSE)</f>
        <v>Asset Work Scheduling Optimisation System 2024-2028</v>
      </c>
      <c r="E325" s="11" t="str">
        <f>VLOOKUP($C325,Incurred_Real!$A$24:$E$376,Incurred_Real!$D$1,FALSE)</f>
        <v>Replacement</v>
      </c>
      <c r="F325" s="13">
        <f>IF(VLOOKUP($C325,Incurred_Real!$A$25:$AQ$426,Incurred_Real!$AL$1,FALSE)="Commissioned Extra",0,
IF(VLOOKUP($C325,Incurred_Real!$A$25:$AQ$426,Incurred_Real!$AK$1,FALSE)=F$4,VLOOKUP($C325,Incurred_Real!$A$25:$AQ$426,Incurred_Real!$AM$1,FALSE),0))</f>
        <v>0</v>
      </c>
      <c r="G325" s="13">
        <f>IF(VLOOKUP($C325,Incurred_Real!$A$25:$AQ$426,Incurred_Real!$AL$1,FALSE)="Commissioned Extra",0,
IF(VLOOKUP($C325,Incurred_Real!$A$25:$AQ$426,Incurred_Real!$AK$1,FALSE)=G$4,VLOOKUP($C325,Incurred_Real!$A$25:$AQ$426,Incurred_Real!$AM$1,FALSE),0))</f>
        <v>0</v>
      </c>
      <c r="H325" s="13">
        <f>IF(VLOOKUP($C325,Incurred_Real!$A$25:$AQ$426,Incurred_Real!$AL$1,FALSE)="Commissioned Extra",0,
IF(VLOOKUP($C325,Incurred_Real!$A$25:$AQ$426,Incurred_Real!$AK$1,FALSE)=H$4,VLOOKUP($C325,Incurred_Real!$A$25:$AQ$426,Incurred_Real!$AM$1,FALSE),0))</f>
        <v>0</v>
      </c>
      <c r="I325" s="13">
        <f>IF(VLOOKUP($C325,Incurred_Real!$A$25:$AQ$426,Incurred_Real!$AL$1,FALSE)="Commissioned Extra",0,
IF(VLOOKUP($C325,Incurred_Real!$A$25:$AQ$426,Incurred_Real!$AK$1,FALSE)=I$4,VLOOKUP($C325,Incurred_Real!$A$25:$AQ$426,Incurred_Real!$AM$1,FALSE),0))</f>
        <v>869346.84767112997</v>
      </c>
      <c r="J325" s="13">
        <f>IF(VLOOKUP($C325,Incurred_Real!$A$25:$AQ$426,Incurred_Real!$AL$1,FALSE)="Commissioned Extra",0,
IF(VLOOKUP($C325,Incurred_Real!$A$25:$AQ$426,Incurred_Real!$AK$1,FALSE)=J$4,VLOOKUP($C325,Incurred_Real!$A$25:$AQ$426,Incurred_Real!$AM$1,FALSE),0))</f>
        <v>0</v>
      </c>
      <c r="K325" s="13">
        <f>IF(VLOOKUP($C325,Incurred_Real!$A$25:$AQ$426,Incurred_Real!$AL$1,FALSE)="Commissioned Extra",0,
IF(VLOOKUP($C325,Incurred_Real!$A$25:$AQ$426,Incurred_Real!$AK$1,FALSE)=K$4,VLOOKUP($C325,Incurred_Real!$A$25:$AQ$426,Incurred_Real!$AM$1,FALSE),0))</f>
        <v>0</v>
      </c>
      <c r="L325" s="13">
        <f>IF(VLOOKUP($C325,Incurred_Real!$A$25:$AQ$426,Incurred_Real!$AL$1,FALSE)="Commissioned Extra",0,
IF(VLOOKUP($C325,Incurred_Real!$A$25:$AQ$426,Incurred_Real!$AK$1,FALSE)=L$4,VLOOKUP($C325,Incurred_Real!$A$25:$AQ$426,Incurred_Real!$AM$1,FALSE),0))</f>
        <v>0</v>
      </c>
      <c r="M325" s="232">
        <f t="shared" ref="M325:M356" si="34">SUM(E325:L325)</f>
        <v>869346.84767112997</v>
      </c>
      <c r="N325" s="232">
        <f t="shared" ref="N325:N356" si="35">IF(M325=0,"",INDEX($E$4:$L$4,1,MATCH(M325,$E325:$L325,0)))</f>
        <v>2025</v>
      </c>
      <c r="P325" s="232">
        <f>(VLOOKUP($C325,Incurred_Real!$A$25:$BR$427,Incurred_Real!AS$1,FALSE))*$M325</f>
        <v>0</v>
      </c>
      <c r="Q325" s="232">
        <f>(VLOOKUP($C325,Incurred_Real!$A$25:$BR$427,Incurred_Real!AT$1,FALSE))*$M325</f>
        <v>0</v>
      </c>
      <c r="R325" s="232">
        <f>(VLOOKUP($C325,Incurred_Real!$A$25:$BR$427,Incurred_Real!AU$1,FALSE))*$M325</f>
        <v>0</v>
      </c>
      <c r="S325" s="232">
        <f>(VLOOKUP($C325,Incurred_Real!$A$25:$BR$427,Incurred_Real!AV$1,FALSE))*$M325</f>
        <v>869346.84767112997</v>
      </c>
      <c r="T325" s="232">
        <f>(VLOOKUP($C325,Incurred_Real!$A$25:$BR$427,Incurred_Real!AW$1,FALSE))*$M325</f>
        <v>0</v>
      </c>
      <c r="U325" s="232">
        <f>(VLOOKUP($C325,Incurred_Real!$A$25:$BR$427,Incurred_Real!AX$1,FALSE))*$M325</f>
        <v>0</v>
      </c>
      <c r="V325" s="232">
        <f>(VLOOKUP($C325,Incurred_Real!$A$25:$BR$427,Incurred_Real!AY$1,FALSE))*$M325</f>
        <v>0</v>
      </c>
      <c r="W325" s="232">
        <f>(VLOOKUP($C325,Incurred_Real!$A$25:$BR$427,Incurred_Real!AZ$1,FALSE))*$M325</f>
        <v>0</v>
      </c>
      <c r="X325" s="232">
        <f>(VLOOKUP($C325,Incurred_Real!$A$25:$BR$427,Incurred_Real!BA$1,FALSE))*$M325</f>
        <v>0</v>
      </c>
      <c r="Y325" s="232">
        <f>(VLOOKUP($C325,Incurred_Real!$A$25:$BR$427,Incurred_Real!BB$1,FALSE))*$M325</f>
        <v>0</v>
      </c>
      <c r="Z325" s="232">
        <f>(VLOOKUP($C325,Incurred_Real!$A$25:$BR$427,Incurred_Real!BC$1,FALSE))*$M325</f>
        <v>0</v>
      </c>
      <c r="AA325" s="232">
        <f>(VLOOKUP($C325,Incurred_Real!$A$25:$BR$427,Incurred_Real!BD$1,FALSE))*$M325</f>
        <v>0</v>
      </c>
      <c r="AB325" s="232">
        <f>(VLOOKUP($C325,Incurred_Real!$A$25:$BR$427,Incurred_Real!BE$1,FALSE))*$M325</f>
        <v>0</v>
      </c>
      <c r="AC325" s="232">
        <f>(VLOOKUP($C325,Incurred_Real!$A$25:$BR$427,Incurred_Real!BF$1,FALSE))*$M325</f>
        <v>0</v>
      </c>
      <c r="AD325" s="232">
        <f>(VLOOKUP($C325,Incurred_Real!$A$25:$BR$427,Incurred_Real!BG$1,FALSE))*$M325</f>
        <v>0</v>
      </c>
      <c r="AE325" s="232">
        <f>(VLOOKUP($C325,Incurred_Real!$A$25:$BR$427,Incurred_Real!BH$1,FALSE))*$M325</f>
        <v>0</v>
      </c>
      <c r="AF325" s="232">
        <f>(VLOOKUP($C325,Incurred_Real!$A$25:$BR$427,Incurred_Real!BI$1,FALSE))*$M325</f>
        <v>0</v>
      </c>
      <c r="AG325" s="232">
        <f>(VLOOKUP($C325,Incurred_Real!$A$25:$BR$427,Incurred_Real!BJ$1,FALSE))*$M325</f>
        <v>0</v>
      </c>
      <c r="AH325" s="232">
        <f>(VLOOKUP($C325,Incurred_Real!$A$25:$BR$427,Incurred_Real!BK$1,FALSE))*$M325</f>
        <v>0</v>
      </c>
      <c r="AI325" s="232">
        <f>(VLOOKUP($C325,Incurred_Real!$A$25:$BR$427,Incurred_Real!BL$1,FALSE))*$M325</f>
        <v>0</v>
      </c>
      <c r="AJ325" s="232">
        <f>(VLOOKUP($C325,Incurred_Real!$A$25:$BR$427,Incurred_Real!BM$1,FALSE))*$M325</f>
        <v>0</v>
      </c>
      <c r="AK325" s="232">
        <f>(VLOOKUP($C325,Incurred_Real!$A$25:$BR$427,Incurred_Real!BN$1,FALSE))*$M325</f>
        <v>0</v>
      </c>
      <c r="AL325" s="232">
        <f>(VLOOKUP($C325,Incurred_Real!$A$25:$BR$427,Incurred_Real!BO$1,FALSE))*$M325</f>
        <v>0</v>
      </c>
      <c r="AM325" s="232">
        <f>(VLOOKUP($C325,Incurred_Real!$A$25:$BR$427,Incurred_Real!BP$1,FALSE))*$M325</f>
        <v>0</v>
      </c>
      <c r="AN325" s="232">
        <f>(VLOOKUP($C325,Incurred_Real!$A$25:$BR$427,Incurred_Real!BQ$1,FALSE))*$M325</f>
        <v>0</v>
      </c>
      <c r="AO325" s="232">
        <f>(VLOOKUP($C325,Incurred_Real!$A$25:$BR$427,Incurred_Real!BR$1,FALSE))*$M325</f>
        <v>0</v>
      </c>
      <c r="AP325" s="232">
        <f t="shared" ref="AP325:AP356" si="36">SUM(P325:AO325)</f>
        <v>869346.84767112997</v>
      </c>
      <c r="AR325" s="232" t="b">
        <f t="shared" si="33"/>
        <v>1</v>
      </c>
    </row>
    <row r="326" spans="3:44" x14ac:dyDescent="0.15">
      <c r="C326" s="11" t="s">
        <v>945</v>
      </c>
      <c r="D326" s="11" t="str">
        <f>VLOOKUP($C326,Incurred_Real!$A$24:$E$376,Incurred_Real!$B$1,FALSE)</f>
        <v>Geographical and Land Management Systems Upgrade 2024-2028</v>
      </c>
      <c r="E326" s="11" t="str">
        <f>VLOOKUP($C326,Incurred_Real!$A$24:$E$376,Incurred_Real!$D$1,FALSE)</f>
        <v>Replacement</v>
      </c>
      <c r="F326" s="13">
        <f>IF(VLOOKUP($C326,Incurred_Real!$A$25:$AQ$426,Incurred_Real!$AL$1,FALSE)="Commissioned Extra",0,
IF(VLOOKUP($C326,Incurred_Real!$A$25:$AQ$426,Incurred_Real!$AK$1,FALSE)=F$4,VLOOKUP($C326,Incurred_Real!$A$25:$AQ$426,Incurred_Real!$AM$1,FALSE),0))</f>
        <v>0</v>
      </c>
      <c r="G326" s="13">
        <f>IF(VLOOKUP($C326,Incurred_Real!$A$25:$AQ$426,Incurred_Real!$AL$1,FALSE)="Commissioned Extra",0,
IF(VLOOKUP($C326,Incurred_Real!$A$25:$AQ$426,Incurred_Real!$AK$1,FALSE)=G$4,VLOOKUP($C326,Incurred_Real!$A$25:$AQ$426,Incurred_Real!$AM$1,FALSE),0))</f>
        <v>0</v>
      </c>
      <c r="H326" s="13">
        <f>IF(VLOOKUP($C326,Incurred_Real!$A$25:$AQ$426,Incurred_Real!$AL$1,FALSE)="Commissioned Extra",0,
IF(VLOOKUP($C326,Incurred_Real!$A$25:$AQ$426,Incurred_Real!$AK$1,FALSE)=H$4,VLOOKUP($C326,Incurred_Real!$A$25:$AQ$426,Incurred_Real!$AM$1,FALSE),0))</f>
        <v>0</v>
      </c>
      <c r="I326" s="13">
        <f>IF(VLOOKUP($C326,Incurred_Real!$A$25:$AQ$426,Incurred_Real!$AL$1,FALSE)="Commissioned Extra",0,
IF(VLOOKUP($C326,Incurred_Real!$A$25:$AQ$426,Incurred_Real!$AK$1,FALSE)=I$4,VLOOKUP($C326,Incurred_Real!$A$25:$AQ$426,Incurred_Real!$AM$1,FALSE),0))</f>
        <v>0</v>
      </c>
      <c r="J326" s="13">
        <f>IF(VLOOKUP($C326,Incurred_Real!$A$25:$AQ$426,Incurred_Real!$AL$1,FALSE)="Commissioned Extra",0,
IF(VLOOKUP($C326,Incurred_Real!$A$25:$AQ$426,Incurred_Real!$AK$1,FALSE)=J$4,VLOOKUP($C326,Incurred_Real!$A$25:$AQ$426,Incurred_Real!$AM$1,FALSE),0))</f>
        <v>0</v>
      </c>
      <c r="K326" s="13">
        <f>IF(VLOOKUP($C326,Incurred_Real!$A$25:$AQ$426,Incurred_Real!$AL$1,FALSE)="Commissioned Extra",0,
IF(VLOOKUP($C326,Incurred_Real!$A$25:$AQ$426,Incurred_Real!$AK$1,FALSE)=K$4,VLOOKUP($C326,Incurred_Real!$A$25:$AQ$426,Incurred_Real!$AM$1,FALSE),0))</f>
        <v>0</v>
      </c>
      <c r="L326" s="13">
        <f>IF(VLOOKUP($C326,Incurred_Real!$A$25:$AQ$426,Incurred_Real!$AL$1,FALSE)="Commissioned Extra",0,
IF(VLOOKUP($C326,Incurred_Real!$A$25:$AQ$426,Incurred_Real!$AK$1,FALSE)=L$4,VLOOKUP($C326,Incurred_Real!$A$25:$AQ$426,Incurred_Real!$AM$1,FALSE),0))</f>
        <v>4308598.5344589399</v>
      </c>
      <c r="M326" s="232">
        <f t="shared" si="34"/>
        <v>4308598.5344589399</v>
      </c>
      <c r="N326" s="232">
        <f t="shared" si="35"/>
        <v>2028</v>
      </c>
      <c r="P326" s="232">
        <f>(VLOOKUP($C326,Incurred_Real!$A$25:$BR$427,Incurred_Real!AS$1,FALSE))*$M326</f>
        <v>0</v>
      </c>
      <c r="Q326" s="232">
        <f>(VLOOKUP($C326,Incurred_Real!$A$25:$BR$427,Incurred_Real!AT$1,FALSE))*$M326</f>
        <v>0</v>
      </c>
      <c r="R326" s="232">
        <f>(VLOOKUP($C326,Incurred_Real!$A$25:$BR$427,Incurred_Real!AU$1,FALSE))*$M326</f>
        <v>0</v>
      </c>
      <c r="S326" s="232">
        <f>(VLOOKUP($C326,Incurred_Real!$A$25:$BR$427,Incurred_Real!AV$1,FALSE))*$M326</f>
        <v>4308598.5344589399</v>
      </c>
      <c r="T326" s="232">
        <f>(VLOOKUP($C326,Incurred_Real!$A$25:$BR$427,Incurred_Real!AW$1,FALSE))*$M326</f>
        <v>0</v>
      </c>
      <c r="U326" s="232">
        <f>(VLOOKUP($C326,Incurred_Real!$A$25:$BR$427,Incurred_Real!AX$1,FALSE))*$M326</f>
        <v>0</v>
      </c>
      <c r="V326" s="232">
        <f>(VLOOKUP($C326,Incurred_Real!$A$25:$BR$427,Incurred_Real!AY$1,FALSE))*$M326</f>
        <v>0</v>
      </c>
      <c r="W326" s="232">
        <f>(VLOOKUP($C326,Incurred_Real!$A$25:$BR$427,Incurred_Real!AZ$1,FALSE))*$M326</f>
        <v>0</v>
      </c>
      <c r="X326" s="232">
        <f>(VLOOKUP($C326,Incurred_Real!$A$25:$BR$427,Incurred_Real!BA$1,FALSE))*$M326</f>
        <v>0</v>
      </c>
      <c r="Y326" s="232">
        <f>(VLOOKUP($C326,Incurred_Real!$A$25:$BR$427,Incurred_Real!BB$1,FALSE))*$M326</f>
        <v>0</v>
      </c>
      <c r="Z326" s="232">
        <f>(VLOOKUP($C326,Incurred_Real!$A$25:$BR$427,Incurred_Real!BC$1,FALSE))*$M326</f>
        <v>0</v>
      </c>
      <c r="AA326" s="232">
        <f>(VLOOKUP($C326,Incurred_Real!$A$25:$BR$427,Incurred_Real!BD$1,FALSE))*$M326</f>
        <v>0</v>
      </c>
      <c r="AB326" s="232">
        <f>(VLOOKUP($C326,Incurred_Real!$A$25:$BR$427,Incurred_Real!BE$1,FALSE))*$M326</f>
        <v>0</v>
      </c>
      <c r="AC326" s="232">
        <f>(VLOOKUP($C326,Incurred_Real!$A$25:$BR$427,Incurred_Real!BF$1,FALSE))*$M326</f>
        <v>0</v>
      </c>
      <c r="AD326" s="232">
        <f>(VLOOKUP($C326,Incurred_Real!$A$25:$BR$427,Incurred_Real!BG$1,FALSE))*$M326</f>
        <v>0</v>
      </c>
      <c r="AE326" s="232">
        <f>(VLOOKUP($C326,Incurred_Real!$A$25:$BR$427,Incurred_Real!BH$1,FALSE))*$M326</f>
        <v>0</v>
      </c>
      <c r="AF326" s="232">
        <f>(VLOOKUP($C326,Incurred_Real!$A$25:$BR$427,Incurred_Real!BI$1,FALSE))*$M326</f>
        <v>0</v>
      </c>
      <c r="AG326" s="232">
        <f>(VLOOKUP($C326,Incurred_Real!$A$25:$BR$427,Incurred_Real!BJ$1,FALSE))*$M326</f>
        <v>0</v>
      </c>
      <c r="AH326" s="232">
        <f>(VLOOKUP($C326,Incurred_Real!$A$25:$BR$427,Incurred_Real!BK$1,FALSE))*$M326</f>
        <v>0</v>
      </c>
      <c r="AI326" s="232">
        <f>(VLOOKUP($C326,Incurred_Real!$A$25:$BR$427,Incurred_Real!BL$1,FALSE))*$M326</f>
        <v>0</v>
      </c>
      <c r="AJ326" s="232">
        <f>(VLOOKUP($C326,Incurred_Real!$A$25:$BR$427,Incurred_Real!BM$1,FALSE))*$M326</f>
        <v>0</v>
      </c>
      <c r="AK326" s="232">
        <f>(VLOOKUP($C326,Incurred_Real!$A$25:$BR$427,Incurred_Real!BN$1,FALSE))*$M326</f>
        <v>0</v>
      </c>
      <c r="AL326" s="232">
        <f>(VLOOKUP($C326,Incurred_Real!$A$25:$BR$427,Incurred_Real!BO$1,FALSE))*$M326</f>
        <v>0</v>
      </c>
      <c r="AM326" s="232">
        <f>(VLOOKUP($C326,Incurred_Real!$A$25:$BR$427,Incurred_Real!BP$1,FALSE))*$M326</f>
        <v>0</v>
      </c>
      <c r="AN326" s="232">
        <f>(VLOOKUP($C326,Incurred_Real!$A$25:$BR$427,Incurred_Real!BQ$1,FALSE))*$M326</f>
        <v>0</v>
      </c>
      <c r="AO326" s="232">
        <f>(VLOOKUP($C326,Incurred_Real!$A$25:$BR$427,Incurred_Real!BR$1,FALSE))*$M326</f>
        <v>0</v>
      </c>
      <c r="AP326" s="232">
        <f t="shared" si="36"/>
        <v>4308598.5344589399</v>
      </c>
      <c r="AR326" s="232" t="b">
        <f t="shared" si="33"/>
        <v>1</v>
      </c>
    </row>
    <row r="327" spans="3:44" x14ac:dyDescent="0.15">
      <c r="C327" s="11" t="s">
        <v>949</v>
      </c>
      <c r="D327" s="11" t="str">
        <f>VLOOKUP($C327,Incurred_Real!$A$24:$E$376,Incurred_Real!$B$1,FALSE)</f>
        <v>Alarm Configuration System Refresh 2024-2028</v>
      </c>
      <c r="E327" s="11" t="str">
        <f>VLOOKUP($C327,Incurred_Real!$A$24:$E$376,Incurred_Real!$D$1,FALSE)</f>
        <v>Replacement</v>
      </c>
      <c r="F327" s="13">
        <f>IF(VLOOKUP($C327,Incurred_Real!$A$25:$AQ$426,Incurred_Real!$AL$1,FALSE)="Commissioned Extra",0,
IF(VLOOKUP($C327,Incurred_Real!$A$25:$AQ$426,Incurred_Real!$AK$1,FALSE)=F$4,VLOOKUP($C327,Incurred_Real!$A$25:$AQ$426,Incurred_Real!$AM$1,FALSE),0))</f>
        <v>0</v>
      </c>
      <c r="G327" s="13">
        <f>IF(VLOOKUP($C327,Incurred_Real!$A$25:$AQ$426,Incurred_Real!$AL$1,FALSE)="Commissioned Extra",0,
IF(VLOOKUP($C327,Incurred_Real!$A$25:$AQ$426,Incurred_Real!$AK$1,FALSE)=G$4,VLOOKUP($C327,Incurred_Real!$A$25:$AQ$426,Incurred_Real!$AM$1,FALSE),0))</f>
        <v>0</v>
      </c>
      <c r="H327" s="13">
        <f>IF(VLOOKUP($C327,Incurred_Real!$A$25:$AQ$426,Incurred_Real!$AL$1,FALSE)="Commissioned Extra",0,
IF(VLOOKUP($C327,Incurred_Real!$A$25:$AQ$426,Incurred_Real!$AK$1,FALSE)=H$4,VLOOKUP($C327,Incurred_Real!$A$25:$AQ$426,Incurred_Real!$AM$1,FALSE),0))</f>
        <v>0</v>
      </c>
      <c r="I327" s="13">
        <f>IF(VLOOKUP($C327,Incurred_Real!$A$25:$AQ$426,Incurred_Real!$AL$1,FALSE)="Commissioned Extra",0,
IF(VLOOKUP($C327,Incurred_Real!$A$25:$AQ$426,Incurred_Real!$AK$1,FALSE)=I$4,VLOOKUP($C327,Incurred_Real!$A$25:$AQ$426,Incurred_Real!$AM$1,FALSE),0))</f>
        <v>0</v>
      </c>
      <c r="J327" s="13">
        <f>IF(VLOOKUP($C327,Incurred_Real!$A$25:$AQ$426,Incurred_Real!$AL$1,FALSE)="Commissioned Extra",0,
IF(VLOOKUP($C327,Incurred_Real!$A$25:$AQ$426,Incurred_Real!$AK$1,FALSE)=J$4,VLOOKUP($C327,Incurred_Real!$A$25:$AQ$426,Incurred_Real!$AM$1,FALSE),0))</f>
        <v>0</v>
      </c>
      <c r="K327" s="13">
        <f>IF(VLOOKUP($C327,Incurred_Real!$A$25:$AQ$426,Incurred_Real!$AL$1,FALSE)="Commissioned Extra",0,
IF(VLOOKUP($C327,Incurred_Real!$A$25:$AQ$426,Incurred_Real!$AK$1,FALSE)=K$4,VLOOKUP($C327,Incurred_Real!$A$25:$AQ$426,Incurred_Real!$AM$1,FALSE),0))</f>
        <v>0</v>
      </c>
      <c r="L327" s="13">
        <f>IF(VLOOKUP($C327,Incurred_Real!$A$25:$AQ$426,Incurred_Real!$AL$1,FALSE)="Commissioned Extra",0,
IF(VLOOKUP($C327,Incurred_Real!$A$25:$AQ$426,Incurred_Real!$AK$1,FALSE)=L$4,VLOOKUP($C327,Incurred_Real!$A$25:$AQ$426,Incurred_Real!$AM$1,FALSE),0))</f>
        <v>0</v>
      </c>
      <c r="M327" s="232">
        <f t="shared" si="34"/>
        <v>0</v>
      </c>
      <c r="N327" s="232" t="str">
        <f t="shared" si="35"/>
        <v/>
      </c>
      <c r="P327" s="232">
        <f>(VLOOKUP($C327,Incurred_Real!$A$25:$BR$427,Incurred_Real!AS$1,FALSE))*$M327</f>
        <v>0</v>
      </c>
      <c r="Q327" s="232">
        <f>(VLOOKUP($C327,Incurred_Real!$A$25:$BR$427,Incurred_Real!AT$1,FALSE))*$M327</f>
        <v>0</v>
      </c>
      <c r="R327" s="232">
        <f>(VLOOKUP($C327,Incurred_Real!$A$25:$BR$427,Incurred_Real!AU$1,FALSE))*$M327</f>
        <v>0</v>
      </c>
      <c r="S327" s="232">
        <f>(VLOOKUP($C327,Incurred_Real!$A$25:$BR$427,Incurred_Real!AV$1,FALSE))*$M327</f>
        <v>0</v>
      </c>
      <c r="T327" s="232">
        <f>(VLOOKUP($C327,Incurred_Real!$A$25:$BR$427,Incurred_Real!AW$1,FALSE))*$M327</f>
        <v>0</v>
      </c>
      <c r="U327" s="232">
        <f>(VLOOKUP($C327,Incurred_Real!$A$25:$BR$427,Incurred_Real!AX$1,FALSE))*$M327</f>
        <v>0</v>
      </c>
      <c r="V327" s="232">
        <f>(VLOOKUP($C327,Incurred_Real!$A$25:$BR$427,Incurred_Real!AY$1,FALSE))*$M327</f>
        <v>0</v>
      </c>
      <c r="W327" s="232">
        <f>(VLOOKUP($C327,Incurred_Real!$A$25:$BR$427,Incurred_Real!AZ$1,FALSE))*$M327</f>
        <v>0</v>
      </c>
      <c r="X327" s="232">
        <f>(VLOOKUP($C327,Incurred_Real!$A$25:$BR$427,Incurred_Real!BA$1,FALSE))*$M327</f>
        <v>0</v>
      </c>
      <c r="Y327" s="232">
        <f>(VLOOKUP($C327,Incurred_Real!$A$25:$BR$427,Incurred_Real!BB$1,FALSE))*$M327</f>
        <v>0</v>
      </c>
      <c r="Z327" s="232">
        <f>(VLOOKUP($C327,Incurred_Real!$A$25:$BR$427,Incurred_Real!BC$1,FALSE))*$M327</f>
        <v>0</v>
      </c>
      <c r="AA327" s="232">
        <f>(VLOOKUP($C327,Incurred_Real!$A$25:$BR$427,Incurred_Real!BD$1,FALSE))*$M327</f>
        <v>0</v>
      </c>
      <c r="AB327" s="232">
        <f>(VLOOKUP($C327,Incurred_Real!$A$25:$BR$427,Incurred_Real!BE$1,FALSE))*$M327</f>
        <v>0</v>
      </c>
      <c r="AC327" s="232">
        <f>(VLOOKUP($C327,Incurred_Real!$A$25:$BR$427,Incurred_Real!BF$1,FALSE))*$M327</f>
        <v>0</v>
      </c>
      <c r="AD327" s="232">
        <f>(VLOOKUP($C327,Incurred_Real!$A$25:$BR$427,Incurred_Real!BG$1,FALSE))*$M327</f>
        <v>0</v>
      </c>
      <c r="AE327" s="232">
        <f>(VLOOKUP($C327,Incurred_Real!$A$25:$BR$427,Incurred_Real!BH$1,FALSE))*$M327</f>
        <v>0</v>
      </c>
      <c r="AF327" s="232">
        <f>(VLOOKUP($C327,Incurred_Real!$A$25:$BR$427,Incurred_Real!BI$1,FALSE))*$M327</f>
        <v>0</v>
      </c>
      <c r="AG327" s="232">
        <f>(VLOOKUP($C327,Incurred_Real!$A$25:$BR$427,Incurred_Real!BJ$1,FALSE))*$M327</f>
        <v>0</v>
      </c>
      <c r="AH327" s="232">
        <f>(VLOOKUP($C327,Incurred_Real!$A$25:$BR$427,Incurred_Real!BK$1,FALSE))*$M327</f>
        <v>0</v>
      </c>
      <c r="AI327" s="232">
        <f>(VLOOKUP($C327,Incurred_Real!$A$25:$BR$427,Incurred_Real!BL$1,FALSE))*$M327</f>
        <v>0</v>
      </c>
      <c r="AJ327" s="232">
        <f>(VLOOKUP($C327,Incurred_Real!$A$25:$BR$427,Incurred_Real!BM$1,FALSE))*$M327</f>
        <v>0</v>
      </c>
      <c r="AK327" s="232">
        <f>(VLOOKUP($C327,Incurred_Real!$A$25:$BR$427,Incurred_Real!BN$1,FALSE))*$M327</f>
        <v>0</v>
      </c>
      <c r="AL327" s="232">
        <f>(VLOOKUP($C327,Incurred_Real!$A$25:$BR$427,Incurred_Real!BO$1,FALSE))*$M327</f>
        <v>0</v>
      </c>
      <c r="AM327" s="232">
        <f>(VLOOKUP($C327,Incurred_Real!$A$25:$BR$427,Incurred_Real!BP$1,FALSE))*$M327</f>
        <v>0</v>
      </c>
      <c r="AN327" s="232">
        <f>(VLOOKUP($C327,Incurred_Real!$A$25:$BR$427,Incurred_Real!BQ$1,FALSE))*$M327</f>
        <v>0</v>
      </c>
      <c r="AO327" s="232">
        <f>(VLOOKUP($C327,Incurred_Real!$A$25:$BR$427,Incurred_Real!BR$1,FALSE))*$M327</f>
        <v>0</v>
      </c>
      <c r="AP327" s="232">
        <f t="shared" si="36"/>
        <v>0</v>
      </c>
      <c r="AR327" s="232" t="b">
        <f t="shared" si="33"/>
        <v>1</v>
      </c>
    </row>
    <row r="328" spans="3:44" x14ac:dyDescent="0.15">
      <c r="C328" s="11" t="s">
        <v>917</v>
      </c>
      <c r="D328" s="11" t="str">
        <f>VLOOKUP($C328,Incurred_Real!$A$24:$E$376,Incurred_Real!$B$1,FALSE)</f>
        <v>Distribution Centre Fire System Upgrade</v>
      </c>
      <c r="E328" s="11" t="str">
        <f>VLOOKUP($C328,Incurred_Real!$A$24:$E$376,Incurred_Real!$D$1,FALSE)</f>
        <v>Facilities</v>
      </c>
      <c r="F328" s="13">
        <f>IF(VLOOKUP($C328,Incurred_Real!$A$25:$AQ$426,Incurred_Real!$AL$1,FALSE)="Commissioned Extra",0,
IF(VLOOKUP($C328,Incurred_Real!$A$25:$AQ$426,Incurred_Real!$AK$1,FALSE)=F$4,VLOOKUP($C328,Incurred_Real!$A$25:$AQ$426,Incurred_Real!$AM$1,FALSE),0))</f>
        <v>0</v>
      </c>
      <c r="G328" s="13">
        <f>IF(VLOOKUP($C328,Incurred_Real!$A$25:$AQ$426,Incurred_Real!$AL$1,FALSE)="Commissioned Extra",0,
IF(VLOOKUP($C328,Incurred_Real!$A$25:$AQ$426,Incurred_Real!$AK$1,FALSE)=G$4,VLOOKUP($C328,Incurred_Real!$A$25:$AQ$426,Incurred_Real!$AM$1,FALSE),0))</f>
        <v>1545870.6516285988</v>
      </c>
      <c r="H328" s="13">
        <f>IF(VLOOKUP($C328,Incurred_Real!$A$25:$AQ$426,Incurred_Real!$AL$1,FALSE)="Commissioned Extra",0,
IF(VLOOKUP($C328,Incurred_Real!$A$25:$AQ$426,Incurred_Real!$AK$1,FALSE)=H$4,VLOOKUP($C328,Incurred_Real!$A$25:$AQ$426,Incurred_Real!$AM$1,FALSE),0))</f>
        <v>0</v>
      </c>
      <c r="I328" s="13">
        <f>IF(VLOOKUP($C328,Incurred_Real!$A$25:$AQ$426,Incurred_Real!$AL$1,FALSE)="Commissioned Extra",0,
IF(VLOOKUP($C328,Incurred_Real!$A$25:$AQ$426,Incurred_Real!$AK$1,FALSE)=I$4,VLOOKUP($C328,Incurred_Real!$A$25:$AQ$426,Incurred_Real!$AM$1,FALSE),0))</f>
        <v>0</v>
      </c>
      <c r="J328" s="13">
        <f>IF(VLOOKUP($C328,Incurred_Real!$A$25:$AQ$426,Incurred_Real!$AL$1,FALSE)="Commissioned Extra",0,
IF(VLOOKUP($C328,Incurred_Real!$A$25:$AQ$426,Incurred_Real!$AK$1,FALSE)=J$4,VLOOKUP($C328,Incurred_Real!$A$25:$AQ$426,Incurred_Real!$AM$1,FALSE),0))</f>
        <v>0</v>
      </c>
      <c r="K328" s="13">
        <f>IF(VLOOKUP($C328,Incurred_Real!$A$25:$AQ$426,Incurred_Real!$AL$1,FALSE)="Commissioned Extra",0,
IF(VLOOKUP($C328,Incurred_Real!$A$25:$AQ$426,Incurred_Real!$AK$1,FALSE)=K$4,VLOOKUP($C328,Incurred_Real!$A$25:$AQ$426,Incurred_Real!$AM$1,FALSE),0))</f>
        <v>0</v>
      </c>
      <c r="L328" s="13">
        <f>IF(VLOOKUP($C328,Incurred_Real!$A$25:$AQ$426,Incurred_Real!$AL$1,FALSE)="Commissioned Extra",0,
IF(VLOOKUP($C328,Incurred_Real!$A$25:$AQ$426,Incurred_Real!$AK$1,FALSE)=L$4,VLOOKUP($C328,Incurred_Real!$A$25:$AQ$426,Incurred_Real!$AM$1,FALSE),0))</f>
        <v>0</v>
      </c>
      <c r="M328" s="232">
        <f t="shared" si="34"/>
        <v>1545870.6516285988</v>
      </c>
      <c r="N328" s="232">
        <f t="shared" si="35"/>
        <v>2023</v>
      </c>
      <c r="P328" s="232">
        <f>(VLOOKUP($C328,Incurred_Real!$A$25:$BR$427,Incurred_Real!AS$1,FALSE))*$M328</f>
        <v>1545870.6516285988</v>
      </c>
      <c r="Q328" s="232">
        <f>(VLOOKUP($C328,Incurred_Real!$A$25:$BR$427,Incurred_Real!AT$1,FALSE))*$M328</f>
        <v>0</v>
      </c>
      <c r="R328" s="232">
        <f>(VLOOKUP($C328,Incurred_Real!$A$25:$BR$427,Incurred_Real!AU$1,FALSE))*$M328</f>
        <v>0</v>
      </c>
      <c r="S328" s="232">
        <f>(VLOOKUP($C328,Incurred_Real!$A$25:$BR$427,Incurred_Real!AV$1,FALSE))*$M328</f>
        <v>0</v>
      </c>
      <c r="T328" s="232">
        <f>(VLOOKUP($C328,Incurred_Real!$A$25:$BR$427,Incurred_Real!AW$1,FALSE))*$M328</f>
        <v>0</v>
      </c>
      <c r="U328" s="232">
        <f>(VLOOKUP($C328,Incurred_Real!$A$25:$BR$427,Incurred_Real!AX$1,FALSE))*$M328</f>
        <v>0</v>
      </c>
      <c r="V328" s="232">
        <f>(VLOOKUP($C328,Incurred_Real!$A$25:$BR$427,Incurred_Real!AY$1,FALSE))*$M328</f>
        <v>0</v>
      </c>
      <c r="W328" s="232">
        <f>(VLOOKUP($C328,Incurred_Real!$A$25:$BR$427,Incurred_Real!AZ$1,FALSE))*$M328</f>
        <v>0</v>
      </c>
      <c r="X328" s="232">
        <f>(VLOOKUP($C328,Incurred_Real!$A$25:$BR$427,Incurred_Real!BA$1,FALSE))*$M328</f>
        <v>0</v>
      </c>
      <c r="Y328" s="232">
        <f>(VLOOKUP($C328,Incurred_Real!$A$25:$BR$427,Incurred_Real!BB$1,FALSE))*$M328</f>
        <v>0</v>
      </c>
      <c r="Z328" s="232">
        <f>(VLOOKUP($C328,Incurred_Real!$A$25:$BR$427,Incurred_Real!BC$1,FALSE))*$M328</f>
        <v>0</v>
      </c>
      <c r="AA328" s="232">
        <f>(VLOOKUP($C328,Incurred_Real!$A$25:$BR$427,Incurred_Real!BD$1,FALSE))*$M328</f>
        <v>0</v>
      </c>
      <c r="AB328" s="232">
        <f>(VLOOKUP($C328,Incurred_Real!$A$25:$BR$427,Incurred_Real!BE$1,FALSE))*$M328</f>
        <v>0</v>
      </c>
      <c r="AC328" s="232">
        <f>(VLOOKUP($C328,Incurred_Real!$A$25:$BR$427,Incurred_Real!BF$1,FALSE))*$M328</f>
        <v>0</v>
      </c>
      <c r="AD328" s="232">
        <f>(VLOOKUP($C328,Incurred_Real!$A$25:$BR$427,Incurred_Real!BG$1,FALSE))*$M328</f>
        <v>0</v>
      </c>
      <c r="AE328" s="232">
        <f>(VLOOKUP($C328,Incurred_Real!$A$25:$BR$427,Incurred_Real!BH$1,FALSE))*$M328</f>
        <v>0</v>
      </c>
      <c r="AF328" s="232">
        <f>(VLOOKUP($C328,Incurred_Real!$A$25:$BR$427,Incurred_Real!BI$1,FALSE))*$M328</f>
        <v>0</v>
      </c>
      <c r="AG328" s="232">
        <f>(VLOOKUP($C328,Incurred_Real!$A$25:$BR$427,Incurred_Real!BJ$1,FALSE))*$M328</f>
        <v>0</v>
      </c>
      <c r="AH328" s="232">
        <f>(VLOOKUP($C328,Incurred_Real!$A$25:$BR$427,Incurred_Real!BK$1,FALSE))*$M328</f>
        <v>0</v>
      </c>
      <c r="AI328" s="232">
        <f>(VLOOKUP($C328,Incurred_Real!$A$25:$BR$427,Incurred_Real!BL$1,FALSE))*$M328</f>
        <v>0</v>
      </c>
      <c r="AJ328" s="232">
        <f>(VLOOKUP($C328,Incurred_Real!$A$25:$BR$427,Incurred_Real!BM$1,FALSE))*$M328</f>
        <v>0</v>
      </c>
      <c r="AK328" s="232">
        <f>(VLOOKUP($C328,Incurred_Real!$A$25:$BR$427,Incurred_Real!BN$1,FALSE))*$M328</f>
        <v>0</v>
      </c>
      <c r="AL328" s="232">
        <f>(VLOOKUP($C328,Incurred_Real!$A$25:$BR$427,Incurred_Real!BO$1,FALSE))*$M328</f>
        <v>0</v>
      </c>
      <c r="AM328" s="232">
        <f>(VLOOKUP($C328,Incurred_Real!$A$25:$BR$427,Incurred_Real!BP$1,FALSE))*$M328</f>
        <v>0</v>
      </c>
      <c r="AN328" s="232">
        <f>(VLOOKUP($C328,Incurred_Real!$A$25:$BR$427,Incurred_Real!BQ$1,FALSE))*$M328</f>
        <v>0</v>
      </c>
      <c r="AO328" s="232">
        <f>(VLOOKUP($C328,Incurred_Real!$A$25:$BR$427,Incurred_Real!BR$1,FALSE))*$M328</f>
        <v>0</v>
      </c>
      <c r="AP328" s="232">
        <f t="shared" si="36"/>
        <v>1545870.6516285988</v>
      </c>
      <c r="AR328" s="232" t="b">
        <f t="shared" si="33"/>
        <v>1</v>
      </c>
    </row>
    <row r="329" spans="3:44" x14ac:dyDescent="0.15">
      <c r="C329" s="11" t="s">
        <v>954</v>
      </c>
      <c r="D329" s="11" t="str">
        <f>VLOOKUP($C329,Incurred_Real!$A$24:$E$376,Incurred_Real!$B$1,FALSE)</f>
        <v>Siemens SICAM PAS Gateway Replacement</v>
      </c>
      <c r="E329" s="11" t="str">
        <f>VLOOKUP($C329,Incurred_Real!$A$24:$E$376,Incurred_Real!$D$1,FALSE)</f>
        <v>Replacement</v>
      </c>
      <c r="F329" s="13">
        <f>IF(VLOOKUP($C329,Incurred_Real!$A$25:$AQ$426,Incurred_Real!$AL$1,FALSE)="Commissioned Extra",0,
IF(VLOOKUP($C329,Incurred_Real!$A$25:$AQ$426,Incurred_Real!$AK$1,FALSE)=F$4,VLOOKUP($C329,Incurred_Real!$A$25:$AQ$426,Incurred_Real!$AM$1,FALSE),0))</f>
        <v>0</v>
      </c>
      <c r="G329" s="13">
        <f>IF(VLOOKUP($C329,Incurred_Real!$A$25:$AQ$426,Incurred_Real!$AL$1,FALSE)="Commissioned Extra",0,
IF(VLOOKUP($C329,Incurred_Real!$A$25:$AQ$426,Incurred_Real!$AK$1,FALSE)=G$4,VLOOKUP($C329,Incurred_Real!$A$25:$AQ$426,Incurred_Real!$AM$1,FALSE),0))</f>
        <v>0</v>
      </c>
      <c r="H329" s="13">
        <f>IF(VLOOKUP($C329,Incurred_Real!$A$25:$AQ$426,Incurred_Real!$AL$1,FALSE)="Commissioned Extra",0,
IF(VLOOKUP($C329,Incurred_Real!$A$25:$AQ$426,Incurred_Real!$AK$1,FALSE)=H$4,VLOOKUP($C329,Incurred_Real!$A$25:$AQ$426,Incurred_Real!$AM$1,FALSE),0))</f>
        <v>0</v>
      </c>
      <c r="I329" s="13">
        <f>IF(VLOOKUP($C329,Incurred_Real!$A$25:$AQ$426,Incurred_Real!$AL$1,FALSE)="Commissioned Extra",0,
IF(VLOOKUP($C329,Incurred_Real!$A$25:$AQ$426,Incurred_Real!$AK$1,FALSE)=I$4,VLOOKUP($C329,Incurred_Real!$A$25:$AQ$426,Incurred_Real!$AM$1,FALSE),0))</f>
        <v>0</v>
      </c>
      <c r="J329" s="13">
        <f>IF(VLOOKUP($C329,Incurred_Real!$A$25:$AQ$426,Incurred_Real!$AL$1,FALSE)="Commissioned Extra",0,
IF(VLOOKUP($C329,Incurred_Real!$A$25:$AQ$426,Incurred_Real!$AK$1,FALSE)=J$4,VLOOKUP($C329,Incurred_Real!$A$25:$AQ$426,Incurred_Real!$AM$1,FALSE),0))</f>
        <v>0</v>
      </c>
      <c r="K329" s="13">
        <f>IF(VLOOKUP($C329,Incurred_Real!$A$25:$AQ$426,Incurred_Real!$AL$1,FALSE)="Commissioned Extra",0,
IF(VLOOKUP($C329,Incurred_Real!$A$25:$AQ$426,Incurred_Real!$AK$1,FALSE)=K$4,VLOOKUP($C329,Incurred_Real!$A$25:$AQ$426,Incurred_Real!$AM$1,FALSE),0))</f>
        <v>5879970.3799593495</v>
      </c>
      <c r="L329" s="13">
        <f>IF(VLOOKUP($C329,Incurred_Real!$A$25:$AQ$426,Incurred_Real!$AL$1,FALSE)="Commissioned Extra",0,
IF(VLOOKUP($C329,Incurred_Real!$A$25:$AQ$426,Incurred_Real!$AK$1,FALSE)=L$4,VLOOKUP($C329,Incurred_Real!$A$25:$AQ$426,Incurred_Real!$AM$1,FALSE),0))</f>
        <v>0</v>
      </c>
      <c r="M329" s="232">
        <f t="shared" si="34"/>
        <v>5879970.3799593495</v>
      </c>
      <c r="N329" s="232">
        <f t="shared" si="35"/>
        <v>2027</v>
      </c>
      <c r="P329" s="232">
        <f>(VLOOKUP($C329,Incurred_Real!$A$25:$BR$427,Incurred_Real!AS$1,FALSE))*$M329</f>
        <v>0</v>
      </c>
      <c r="Q329" s="232">
        <f>(VLOOKUP($C329,Incurred_Real!$A$25:$BR$427,Incurred_Real!AT$1,FALSE))*$M329</f>
        <v>0</v>
      </c>
      <c r="R329" s="232">
        <f>(VLOOKUP($C329,Incurred_Real!$A$25:$BR$427,Incurred_Real!AU$1,FALSE))*$M329</f>
        <v>0</v>
      </c>
      <c r="S329" s="232">
        <f>(VLOOKUP($C329,Incurred_Real!$A$25:$BR$427,Incurred_Real!AV$1,FALSE))*$M329</f>
        <v>0</v>
      </c>
      <c r="T329" s="232">
        <f>(VLOOKUP($C329,Incurred_Real!$A$25:$BR$427,Incurred_Real!AW$1,FALSE))*$M329</f>
        <v>0</v>
      </c>
      <c r="U329" s="232">
        <f>(VLOOKUP($C329,Incurred_Real!$A$25:$BR$427,Incurred_Real!AX$1,FALSE))*$M329</f>
        <v>0</v>
      </c>
      <c r="V329" s="232">
        <f>(VLOOKUP($C329,Incurred_Real!$A$25:$BR$427,Incurred_Real!AY$1,FALSE))*$M329</f>
        <v>0</v>
      </c>
      <c r="W329" s="232">
        <f>(VLOOKUP($C329,Incurred_Real!$A$25:$BR$427,Incurred_Real!AZ$1,FALSE))*$M329</f>
        <v>0</v>
      </c>
      <c r="X329" s="232">
        <f>(VLOOKUP($C329,Incurred_Real!$A$25:$BR$427,Incurred_Real!BA$1,FALSE))*$M329</f>
        <v>0</v>
      </c>
      <c r="Y329" s="232">
        <f>(VLOOKUP($C329,Incurred_Real!$A$25:$BR$427,Incurred_Real!BB$1,FALSE))*$M329</f>
        <v>0</v>
      </c>
      <c r="Z329" s="232">
        <f>(VLOOKUP($C329,Incurred_Real!$A$25:$BR$427,Incurred_Real!BC$1,FALSE))*$M329</f>
        <v>0</v>
      </c>
      <c r="AA329" s="232">
        <f>(VLOOKUP($C329,Incurred_Real!$A$25:$BR$427,Incurred_Real!BD$1,FALSE))*$M329</f>
        <v>0</v>
      </c>
      <c r="AB329" s="232">
        <f>(VLOOKUP($C329,Incurred_Real!$A$25:$BR$427,Incurred_Real!BE$1,FALSE))*$M329</f>
        <v>0</v>
      </c>
      <c r="AC329" s="232">
        <f>(VLOOKUP($C329,Incurred_Real!$A$25:$BR$427,Incurred_Real!BF$1,FALSE))*$M329</f>
        <v>0</v>
      </c>
      <c r="AD329" s="232">
        <f>(VLOOKUP($C329,Incurred_Real!$A$25:$BR$427,Incurred_Real!BG$1,FALSE))*$M329</f>
        <v>5879970.3799593495</v>
      </c>
      <c r="AE329" s="232">
        <f>(VLOOKUP($C329,Incurred_Real!$A$25:$BR$427,Incurred_Real!BH$1,FALSE))*$M329</f>
        <v>0</v>
      </c>
      <c r="AF329" s="232">
        <f>(VLOOKUP($C329,Incurred_Real!$A$25:$BR$427,Incurred_Real!BI$1,FALSE))*$M329</f>
        <v>0</v>
      </c>
      <c r="AG329" s="232">
        <f>(VLOOKUP($C329,Incurred_Real!$A$25:$BR$427,Incurred_Real!BJ$1,FALSE))*$M329</f>
        <v>0</v>
      </c>
      <c r="AH329" s="232">
        <f>(VLOOKUP($C329,Incurred_Real!$A$25:$BR$427,Incurred_Real!BK$1,FALSE))*$M329</f>
        <v>0</v>
      </c>
      <c r="AI329" s="232">
        <f>(VLOOKUP($C329,Incurred_Real!$A$25:$BR$427,Incurred_Real!BL$1,FALSE))*$M329</f>
        <v>0</v>
      </c>
      <c r="AJ329" s="232">
        <f>(VLOOKUP($C329,Incurred_Real!$A$25:$BR$427,Incurred_Real!BM$1,FALSE))*$M329</f>
        <v>0</v>
      </c>
      <c r="AK329" s="232">
        <f>(VLOOKUP($C329,Incurred_Real!$A$25:$BR$427,Incurred_Real!BN$1,FALSE))*$M329</f>
        <v>0</v>
      </c>
      <c r="AL329" s="232">
        <f>(VLOOKUP($C329,Incurred_Real!$A$25:$BR$427,Incurred_Real!BO$1,FALSE))*$M329</f>
        <v>0</v>
      </c>
      <c r="AM329" s="232">
        <f>(VLOOKUP($C329,Incurred_Real!$A$25:$BR$427,Incurred_Real!BP$1,FALSE))*$M329</f>
        <v>0</v>
      </c>
      <c r="AN329" s="232">
        <f>(VLOOKUP($C329,Incurred_Real!$A$25:$BR$427,Incurred_Real!BQ$1,FALSE))*$M329</f>
        <v>0</v>
      </c>
      <c r="AO329" s="232">
        <f>(VLOOKUP($C329,Incurred_Real!$A$25:$BR$427,Incurred_Real!BR$1,FALSE))*$M329</f>
        <v>0</v>
      </c>
      <c r="AP329" s="232">
        <f t="shared" si="36"/>
        <v>5879970.3799593495</v>
      </c>
      <c r="AR329" s="232" t="b">
        <f t="shared" si="33"/>
        <v>1</v>
      </c>
    </row>
    <row r="330" spans="3:44" x14ac:dyDescent="0.15">
      <c r="C330" s="11" t="s">
        <v>955</v>
      </c>
      <c r="D330" s="11" t="str">
        <f>VLOOKUP($C330,Incurred_Real!$A$24:$E$376,Incurred_Real!$B$1,FALSE)</f>
        <v>Invensys C50 RTU Upgrades</v>
      </c>
      <c r="E330" s="11" t="str">
        <f>VLOOKUP($C330,Incurred_Real!$A$24:$E$376,Incurred_Real!$D$1,FALSE)</f>
        <v>Replacement</v>
      </c>
      <c r="F330" s="13">
        <f>IF(VLOOKUP($C330,Incurred_Real!$A$25:$AQ$426,Incurred_Real!$AL$1,FALSE)="Commissioned Extra",0,
IF(VLOOKUP($C330,Incurred_Real!$A$25:$AQ$426,Incurred_Real!$AK$1,FALSE)=F$4,VLOOKUP($C330,Incurred_Real!$A$25:$AQ$426,Incurred_Real!$AM$1,FALSE),0))</f>
        <v>0</v>
      </c>
      <c r="G330" s="13">
        <f>IF(VLOOKUP($C330,Incurred_Real!$A$25:$AQ$426,Incurred_Real!$AL$1,FALSE)="Commissioned Extra",0,
IF(VLOOKUP($C330,Incurred_Real!$A$25:$AQ$426,Incurred_Real!$AK$1,FALSE)=G$4,VLOOKUP($C330,Incurred_Real!$A$25:$AQ$426,Incurred_Real!$AM$1,FALSE),0))</f>
        <v>0</v>
      </c>
      <c r="H330" s="13">
        <f>IF(VLOOKUP($C330,Incurred_Real!$A$25:$AQ$426,Incurred_Real!$AL$1,FALSE)="Commissioned Extra",0,
IF(VLOOKUP($C330,Incurred_Real!$A$25:$AQ$426,Incurred_Real!$AK$1,FALSE)=H$4,VLOOKUP($C330,Incurred_Real!$A$25:$AQ$426,Incurred_Real!$AM$1,FALSE),0))</f>
        <v>0</v>
      </c>
      <c r="I330" s="13">
        <f>IF(VLOOKUP($C330,Incurred_Real!$A$25:$AQ$426,Incurred_Real!$AL$1,FALSE)="Commissioned Extra",0,
IF(VLOOKUP($C330,Incurred_Real!$A$25:$AQ$426,Incurred_Real!$AK$1,FALSE)=I$4,VLOOKUP($C330,Incurred_Real!$A$25:$AQ$426,Incurred_Real!$AM$1,FALSE),0))</f>
        <v>0</v>
      </c>
      <c r="J330" s="13">
        <f>IF(VLOOKUP($C330,Incurred_Real!$A$25:$AQ$426,Incurred_Real!$AL$1,FALSE)="Commissioned Extra",0,
IF(VLOOKUP($C330,Incurred_Real!$A$25:$AQ$426,Incurred_Real!$AK$1,FALSE)=J$4,VLOOKUP($C330,Incurred_Real!$A$25:$AQ$426,Incurred_Real!$AM$1,FALSE),0))</f>
        <v>0</v>
      </c>
      <c r="K330" s="13">
        <f>IF(VLOOKUP($C330,Incurred_Real!$A$25:$AQ$426,Incurred_Real!$AL$1,FALSE)="Commissioned Extra",0,
IF(VLOOKUP($C330,Incurred_Real!$A$25:$AQ$426,Incurred_Real!$AK$1,FALSE)=K$4,VLOOKUP($C330,Incurred_Real!$A$25:$AQ$426,Incurred_Real!$AM$1,FALSE),0))</f>
        <v>0</v>
      </c>
      <c r="L330" s="13">
        <f>IF(VLOOKUP($C330,Incurred_Real!$A$25:$AQ$426,Incurred_Real!$AL$1,FALSE)="Commissioned Extra",0,
IF(VLOOKUP($C330,Incurred_Real!$A$25:$AQ$426,Incurred_Real!$AK$1,FALSE)=L$4,VLOOKUP($C330,Incurred_Real!$A$25:$AQ$426,Incurred_Real!$AM$1,FALSE),0))</f>
        <v>6915374.2041375022</v>
      </c>
      <c r="M330" s="232">
        <f t="shared" si="34"/>
        <v>6915374.2041375022</v>
      </c>
      <c r="N330" s="232">
        <f t="shared" si="35"/>
        <v>2028</v>
      </c>
      <c r="P330" s="232">
        <f>(VLOOKUP($C330,Incurred_Real!$A$25:$BR$427,Incurred_Real!AS$1,FALSE))*$M330</f>
        <v>0</v>
      </c>
      <c r="Q330" s="232">
        <f>(VLOOKUP($C330,Incurred_Real!$A$25:$BR$427,Incurred_Real!AT$1,FALSE))*$M330</f>
        <v>0</v>
      </c>
      <c r="R330" s="232">
        <f>(VLOOKUP($C330,Incurred_Real!$A$25:$BR$427,Incurred_Real!AU$1,FALSE))*$M330</f>
        <v>0</v>
      </c>
      <c r="S330" s="232">
        <f>(VLOOKUP($C330,Incurred_Real!$A$25:$BR$427,Incurred_Real!AV$1,FALSE))*$M330</f>
        <v>0</v>
      </c>
      <c r="T330" s="232">
        <f>(VLOOKUP($C330,Incurred_Real!$A$25:$BR$427,Incurred_Real!AW$1,FALSE))*$M330</f>
        <v>0</v>
      </c>
      <c r="U330" s="232">
        <f>(VLOOKUP($C330,Incurred_Real!$A$25:$BR$427,Incurred_Real!AX$1,FALSE))*$M330</f>
        <v>0</v>
      </c>
      <c r="V330" s="232">
        <f>(VLOOKUP($C330,Incurred_Real!$A$25:$BR$427,Incurred_Real!AY$1,FALSE))*$M330</f>
        <v>0</v>
      </c>
      <c r="W330" s="232">
        <f>(VLOOKUP($C330,Incurred_Real!$A$25:$BR$427,Incurred_Real!AZ$1,FALSE))*$M330</f>
        <v>0</v>
      </c>
      <c r="X330" s="232">
        <f>(VLOOKUP($C330,Incurred_Real!$A$25:$BR$427,Incurred_Real!BA$1,FALSE))*$M330</f>
        <v>0</v>
      </c>
      <c r="Y330" s="232">
        <f>(VLOOKUP($C330,Incurred_Real!$A$25:$BR$427,Incurred_Real!BB$1,FALSE))*$M330</f>
        <v>0</v>
      </c>
      <c r="Z330" s="232">
        <f>(VLOOKUP($C330,Incurred_Real!$A$25:$BR$427,Incurred_Real!BC$1,FALSE))*$M330</f>
        <v>0</v>
      </c>
      <c r="AA330" s="232">
        <f>(VLOOKUP($C330,Incurred_Real!$A$25:$BR$427,Incurred_Real!BD$1,FALSE))*$M330</f>
        <v>0</v>
      </c>
      <c r="AB330" s="232">
        <f>(VLOOKUP($C330,Incurred_Real!$A$25:$BR$427,Incurred_Real!BE$1,FALSE))*$M330</f>
        <v>0</v>
      </c>
      <c r="AC330" s="232">
        <f>(VLOOKUP($C330,Incurred_Real!$A$25:$BR$427,Incurred_Real!BF$1,FALSE))*$M330</f>
        <v>0</v>
      </c>
      <c r="AD330" s="232">
        <f>(VLOOKUP($C330,Incurred_Real!$A$25:$BR$427,Incurred_Real!BG$1,FALSE))*$M330</f>
        <v>6915374.2041375022</v>
      </c>
      <c r="AE330" s="232">
        <f>(VLOOKUP($C330,Incurred_Real!$A$25:$BR$427,Incurred_Real!BH$1,FALSE))*$M330</f>
        <v>0</v>
      </c>
      <c r="AF330" s="232">
        <f>(VLOOKUP($C330,Incurred_Real!$A$25:$BR$427,Incurred_Real!BI$1,FALSE))*$M330</f>
        <v>0</v>
      </c>
      <c r="AG330" s="232">
        <f>(VLOOKUP($C330,Incurred_Real!$A$25:$BR$427,Incurred_Real!BJ$1,FALSE))*$M330</f>
        <v>0</v>
      </c>
      <c r="AH330" s="232">
        <f>(VLOOKUP($C330,Incurred_Real!$A$25:$BR$427,Incurred_Real!BK$1,FALSE))*$M330</f>
        <v>0</v>
      </c>
      <c r="AI330" s="232">
        <f>(VLOOKUP($C330,Incurred_Real!$A$25:$BR$427,Incurred_Real!BL$1,FALSE))*$M330</f>
        <v>0</v>
      </c>
      <c r="AJ330" s="232">
        <f>(VLOOKUP($C330,Incurred_Real!$A$25:$BR$427,Incurred_Real!BM$1,FALSE))*$M330</f>
        <v>0</v>
      </c>
      <c r="AK330" s="232">
        <f>(VLOOKUP($C330,Incurred_Real!$A$25:$BR$427,Incurred_Real!BN$1,FALSE))*$M330</f>
        <v>0</v>
      </c>
      <c r="AL330" s="232">
        <f>(VLOOKUP($C330,Incurred_Real!$A$25:$BR$427,Incurred_Real!BO$1,FALSE))*$M330</f>
        <v>0</v>
      </c>
      <c r="AM330" s="232">
        <f>(VLOOKUP($C330,Incurred_Real!$A$25:$BR$427,Incurred_Real!BP$1,FALSE))*$M330</f>
        <v>0</v>
      </c>
      <c r="AN330" s="232">
        <f>(VLOOKUP($C330,Incurred_Real!$A$25:$BR$427,Incurred_Real!BQ$1,FALSE))*$M330</f>
        <v>0</v>
      </c>
      <c r="AO330" s="232">
        <f>(VLOOKUP($C330,Incurred_Real!$A$25:$BR$427,Incurred_Real!BR$1,FALSE))*$M330</f>
        <v>0</v>
      </c>
      <c r="AP330" s="232">
        <f t="shared" si="36"/>
        <v>6915374.2041375022</v>
      </c>
      <c r="AR330" s="232" t="b">
        <f t="shared" si="33"/>
        <v>1</v>
      </c>
    </row>
    <row r="331" spans="3:44" x14ac:dyDescent="0.15">
      <c r="C331" s="11" t="s">
        <v>962</v>
      </c>
      <c r="D331" s="11" t="str">
        <f>VLOOKUP($C331,Incurred_Real!$A$24:$E$376,Incurred_Real!$B$1,FALSE)</f>
        <v>Battery Charger Unit Asset Replacement 2024-2028</v>
      </c>
      <c r="E331" s="11" t="str">
        <f>VLOOKUP($C331,Incurred_Real!$A$24:$E$376,Incurred_Real!$D$1,FALSE)</f>
        <v>Replacement</v>
      </c>
      <c r="F331" s="13">
        <f>IF(VLOOKUP($C331,Incurred_Real!$A$25:$AQ$426,Incurred_Real!$AL$1,FALSE)="Commissioned Extra",0,
IF(VLOOKUP($C331,Incurred_Real!$A$25:$AQ$426,Incurred_Real!$AK$1,FALSE)=F$4,VLOOKUP($C331,Incurred_Real!$A$25:$AQ$426,Incurred_Real!$AM$1,FALSE),0))</f>
        <v>0</v>
      </c>
      <c r="G331" s="13">
        <f>IF(VLOOKUP($C331,Incurred_Real!$A$25:$AQ$426,Incurred_Real!$AL$1,FALSE)="Commissioned Extra",0,
IF(VLOOKUP($C331,Incurred_Real!$A$25:$AQ$426,Incurred_Real!$AK$1,FALSE)=G$4,VLOOKUP($C331,Incurred_Real!$A$25:$AQ$426,Incurred_Real!$AM$1,FALSE),0))</f>
        <v>0</v>
      </c>
      <c r="H331" s="13">
        <f>IF(VLOOKUP($C331,Incurred_Real!$A$25:$AQ$426,Incurred_Real!$AL$1,FALSE)="Commissioned Extra",0,
IF(VLOOKUP($C331,Incurred_Real!$A$25:$AQ$426,Incurred_Real!$AK$1,FALSE)=H$4,VLOOKUP($C331,Incurred_Real!$A$25:$AQ$426,Incurred_Real!$AM$1,FALSE),0))</f>
        <v>0</v>
      </c>
      <c r="I331" s="13">
        <f>IF(VLOOKUP($C331,Incurred_Real!$A$25:$AQ$426,Incurred_Real!$AL$1,FALSE)="Commissioned Extra",0,
IF(VLOOKUP($C331,Incurred_Real!$A$25:$AQ$426,Incurred_Real!$AK$1,FALSE)=I$4,VLOOKUP($C331,Incurred_Real!$A$25:$AQ$426,Incurred_Real!$AM$1,FALSE),0))</f>
        <v>0</v>
      </c>
      <c r="J331" s="13">
        <f>IF(VLOOKUP($C331,Incurred_Real!$A$25:$AQ$426,Incurred_Real!$AL$1,FALSE)="Commissioned Extra",0,
IF(VLOOKUP($C331,Incurred_Real!$A$25:$AQ$426,Incurred_Real!$AK$1,FALSE)=J$4,VLOOKUP($C331,Incurred_Real!$A$25:$AQ$426,Incurred_Real!$AM$1,FALSE),0))</f>
        <v>0</v>
      </c>
      <c r="K331" s="13">
        <f>IF(VLOOKUP($C331,Incurred_Real!$A$25:$AQ$426,Incurred_Real!$AL$1,FALSE)="Commissioned Extra",0,
IF(VLOOKUP($C331,Incurred_Real!$A$25:$AQ$426,Incurred_Real!$AK$1,FALSE)=K$4,VLOOKUP($C331,Incurred_Real!$A$25:$AQ$426,Incurred_Real!$AM$1,FALSE),0))</f>
        <v>0</v>
      </c>
      <c r="L331" s="13">
        <f>IF(VLOOKUP($C331,Incurred_Real!$A$25:$AQ$426,Incurred_Real!$AL$1,FALSE)="Commissioned Extra",0,
IF(VLOOKUP($C331,Incurred_Real!$A$25:$AQ$426,Incurred_Real!$AK$1,FALSE)=L$4,VLOOKUP($C331,Incurred_Real!$A$25:$AQ$426,Incurred_Real!$AM$1,FALSE),0))</f>
        <v>770028.54503162333</v>
      </c>
      <c r="M331" s="232">
        <f t="shared" si="34"/>
        <v>770028.54503162333</v>
      </c>
      <c r="N331" s="232">
        <f t="shared" si="35"/>
        <v>2028</v>
      </c>
      <c r="P331" s="232">
        <f>(VLOOKUP($C331,Incurred_Real!$A$25:$BR$427,Incurred_Real!AS$1,FALSE))*$M331</f>
        <v>0</v>
      </c>
      <c r="Q331" s="232">
        <f>(VLOOKUP($C331,Incurred_Real!$A$25:$BR$427,Incurred_Real!AT$1,FALSE))*$M331</f>
        <v>0</v>
      </c>
      <c r="R331" s="232">
        <f>(VLOOKUP($C331,Incurred_Real!$A$25:$BR$427,Incurred_Real!AU$1,FALSE))*$M331</f>
        <v>0</v>
      </c>
      <c r="S331" s="232">
        <f>(VLOOKUP($C331,Incurred_Real!$A$25:$BR$427,Incurred_Real!AV$1,FALSE))*$M331</f>
        <v>0</v>
      </c>
      <c r="T331" s="232">
        <f>(VLOOKUP($C331,Incurred_Real!$A$25:$BR$427,Incurred_Real!AW$1,FALSE))*$M331</f>
        <v>0</v>
      </c>
      <c r="U331" s="232">
        <f>(VLOOKUP($C331,Incurred_Real!$A$25:$BR$427,Incurred_Real!AX$1,FALSE))*$M331</f>
        <v>0</v>
      </c>
      <c r="V331" s="232">
        <f>(VLOOKUP($C331,Incurred_Real!$A$25:$BR$427,Incurred_Real!AY$1,FALSE))*$M331</f>
        <v>0</v>
      </c>
      <c r="W331" s="232">
        <f>(VLOOKUP($C331,Incurred_Real!$A$25:$BR$427,Incurred_Real!AZ$1,FALSE))*$M331</f>
        <v>0</v>
      </c>
      <c r="X331" s="232">
        <f>(VLOOKUP($C331,Incurred_Real!$A$25:$BR$427,Incurred_Real!BA$1,FALSE))*$M331</f>
        <v>0</v>
      </c>
      <c r="Y331" s="232">
        <f>(VLOOKUP($C331,Incurred_Real!$A$25:$BR$427,Incurred_Real!BB$1,FALSE))*$M331</f>
        <v>0</v>
      </c>
      <c r="Z331" s="232">
        <f>(VLOOKUP($C331,Incurred_Real!$A$25:$BR$427,Incurred_Real!BC$1,FALSE))*$M331</f>
        <v>0</v>
      </c>
      <c r="AA331" s="232">
        <f>(VLOOKUP($C331,Incurred_Real!$A$25:$BR$427,Incurred_Real!BD$1,FALSE))*$M331</f>
        <v>0</v>
      </c>
      <c r="AB331" s="232">
        <f>(VLOOKUP($C331,Incurred_Real!$A$25:$BR$427,Incurred_Real!BE$1,FALSE))*$M331</f>
        <v>0</v>
      </c>
      <c r="AC331" s="232">
        <f>(VLOOKUP($C331,Incurred_Real!$A$25:$BR$427,Incurred_Real!BF$1,FALSE))*$M331</f>
        <v>0</v>
      </c>
      <c r="AD331" s="232">
        <f>(VLOOKUP($C331,Incurred_Real!$A$25:$BR$427,Incurred_Real!BG$1,FALSE))*$M331</f>
        <v>770028.54503162333</v>
      </c>
      <c r="AE331" s="232">
        <f>(VLOOKUP($C331,Incurred_Real!$A$25:$BR$427,Incurred_Real!BH$1,FALSE))*$M331</f>
        <v>0</v>
      </c>
      <c r="AF331" s="232">
        <f>(VLOOKUP($C331,Incurred_Real!$A$25:$BR$427,Incurred_Real!BI$1,FALSE))*$M331</f>
        <v>0</v>
      </c>
      <c r="AG331" s="232">
        <f>(VLOOKUP($C331,Incurred_Real!$A$25:$BR$427,Incurred_Real!BJ$1,FALSE))*$M331</f>
        <v>0</v>
      </c>
      <c r="AH331" s="232">
        <f>(VLOOKUP($C331,Incurred_Real!$A$25:$BR$427,Incurred_Real!BK$1,FALSE))*$M331</f>
        <v>0</v>
      </c>
      <c r="AI331" s="232">
        <f>(VLOOKUP($C331,Incurred_Real!$A$25:$BR$427,Incurred_Real!BL$1,FALSE))*$M331</f>
        <v>0</v>
      </c>
      <c r="AJ331" s="232">
        <f>(VLOOKUP($C331,Incurred_Real!$A$25:$BR$427,Incurred_Real!BM$1,FALSE))*$M331</f>
        <v>0</v>
      </c>
      <c r="AK331" s="232">
        <f>(VLOOKUP($C331,Incurred_Real!$A$25:$BR$427,Incurred_Real!BN$1,FALSE))*$M331</f>
        <v>0</v>
      </c>
      <c r="AL331" s="232">
        <f>(VLOOKUP($C331,Incurred_Real!$A$25:$BR$427,Incurred_Real!BO$1,FALSE))*$M331</f>
        <v>0</v>
      </c>
      <c r="AM331" s="232">
        <f>(VLOOKUP($C331,Incurred_Real!$A$25:$BR$427,Incurred_Real!BP$1,FALSE))*$M331</f>
        <v>0</v>
      </c>
      <c r="AN331" s="232">
        <f>(VLOOKUP($C331,Incurred_Real!$A$25:$BR$427,Incurred_Real!BQ$1,FALSE))*$M331</f>
        <v>0</v>
      </c>
      <c r="AO331" s="232">
        <f>(VLOOKUP($C331,Incurred_Real!$A$25:$BR$427,Incurred_Real!BR$1,FALSE))*$M331</f>
        <v>0</v>
      </c>
      <c r="AP331" s="232">
        <f t="shared" si="36"/>
        <v>770028.54503162333</v>
      </c>
      <c r="AR331" s="232" t="b">
        <f t="shared" si="33"/>
        <v>1</v>
      </c>
    </row>
    <row r="332" spans="3:44" x14ac:dyDescent="0.15">
      <c r="C332" s="11" t="s">
        <v>963</v>
      </c>
      <c r="D332" s="11" t="str">
        <f>VLOOKUP($C332,Incurred_Real!$A$24:$E$376,Incurred_Real!$B$1,FALSE)</f>
        <v>Isolator Unit Asset Replacement 2024-2028</v>
      </c>
      <c r="E332" s="11" t="str">
        <f>VLOOKUP($C332,Incurred_Real!$A$24:$E$376,Incurred_Real!$D$1,FALSE)</f>
        <v>Replacement</v>
      </c>
      <c r="F332" s="13">
        <f>IF(VLOOKUP($C332,Incurred_Real!$A$25:$AQ$426,Incurred_Real!$AL$1,FALSE)="Commissioned Extra",0,
IF(VLOOKUP($C332,Incurred_Real!$A$25:$AQ$426,Incurred_Real!$AK$1,FALSE)=F$4,VLOOKUP($C332,Incurred_Real!$A$25:$AQ$426,Incurred_Real!$AM$1,FALSE),0))</f>
        <v>0</v>
      </c>
      <c r="G332" s="13">
        <f>IF(VLOOKUP($C332,Incurred_Real!$A$25:$AQ$426,Incurred_Real!$AL$1,FALSE)="Commissioned Extra",0,
IF(VLOOKUP($C332,Incurred_Real!$A$25:$AQ$426,Incurred_Real!$AK$1,FALSE)=G$4,VLOOKUP($C332,Incurred_Real!$A$25:$AQ$426,Incurred_Real!$AM$1,FALSE),0))</f>
        <v>0</v>
      </c>
      <c r="H332" s="13">
        <f>IF(VLOOKUP($C332,Incurred_Real!$A$25:$AQ$426,Incurred_Real!$AL$1,FALSE)="Commissioned Extra",0,
IF(VLOOKUP($C332,Incurred_Real!$A$25:$AQ$426,Incurred_Real!$AK$1,FALSE)=H$4,VLOOKUP($C332,Incurred_Real!$A$25:$AQ$426,Incurred_Real!$AM$1,FALSE),0))</f>
        <v>0</v>
      </c>
      <c r="I332" s="13">
        <f>IF(VLOOKUP($C332,Incurred_Real!$A$25:$AQ$426,Incurred_Real!$AL$1,FALSE)="Commissioned Extra",0,
IF(VLOOKUP($C332,Incurred_Real!$A$25:$AQ$426,Incurred_Real!$AK$1,FALSE)=I$4,VLOOKUP($C332,Incurred_Real!$A$25:$AQ$426,Incurred_Real!$AM$1,FALSE),0))</f>
        <v>0</v>
      </c>
      <c r="J332" s="13">
        <f>IF(VLOOKUP($C332,Incurred_Real!$A$25:$AQ$426,Incurred_Real!$AL$1,FALSE)="Commissioned Extra",0,
IF(VLOOKUP($C332,Incurred_Real!$A$25:$AQ$426,Incurred_Real!$AK$1,FALSE)=J$4,VLOOKUP($C332,Incurred_Real!$A$25:$AQ$426,Incurred_Real!$AM$1,FALSE),0))</f>
        <v>0</v>
      </c>
      <c r="K332" s="13">
        <f>IF(VLOOKUP($C332,Incurred_Real!$A$25:$AQ$426,Incurred_Real!$AL$1,FALSE)="Commissioned Extra",0,
IF(VLOOKUP($C332,Incurred_Real!$A$25:$AQ$426,Incurred_Real!$AK$1,FALSE)=K$4,VLOOKUP($C332,Incurred_Real!$A$25:$AQ$426,Incurred_Real!$AM$1,FALSE),0))</f>
        <v>0</v>
      </c>
      <c r="L332" s="13">
        <f>IF(VLOOKUP($C332,Incurred_Real!$A$25:$AQ$426,Incurred_Real!$AL$1,FALSE)="Commissioned Extra",0,
IF(VLOOKUP($C332,Incurred_Real!$A$25:$AQ$426,Incurred_Real!$AK$1,FALSE)=L$4,VLOOKUP($C332,Incurred_Real!$A$25:$AQ$426,Incurred_Real!$AM$1,FALSE),0))</f>
        <v>43354786.815692276</v>
      </c>
      <c r="M332" s="232">
        <f t="shared" si="34"/>
        <v>43354786.815692276</v>
      </c>
      <c r="N332" s="232">
        <f t="shared" si="35"/>
        <v>2028</v>
      </c>
      <c r="P332" s="232">
        <f>(VLOOKUP($C332,Incurred_Real!$A$25:$BR$427,Incurred_Real!AS$1,FALSE))*$M332</f>
        <v>0</v>
      </c>
      <c r="Q332" s="232">
        <f>(VLOOKUP($C332,Incurred_Real!$A$25:$BR$427,Incurred_Real!AT$1,FALSE))*$M332</f>
        <v>0</v>
      </c>
      <c r="R332" s="232">
        <f>(VLOOKUP($C332,Incurred_Real!$A$25:$BR$427,Incurred_Real!AU$1,FALSE))*$M332</f>
        <v>0</v>
      </c>
      <c r="S332" s="232">
        <f>(VLOOKUP($C332,Incurred_Real!$A$25:$BR$427,Incurred_Real!AV$1,FALSE))*$M332</f>
        <v>0</v>
      </c>
      <c r="T332" s="232">
        <f>(VLOOKUP($C332,Incurred_Real!$A$25:$BR$427,Incurred_Real!AW$1,FALSE))*$M332</f>
        <v>0</v>
      </c>
      <c r="U332" s="232">
        <f>(VLOOKUP($C332,Incurred_Real!$A$25:$BR$427,Incurred_Real!AX$1,FALSE))*$M332</f>
        <v>0</v>
      </c>
      <c r="V332" s="232">
        <f>(VLOOKUP($C332,Incurred_Real!$A$25:$BR$427,Incurred_Real!AY$1,FALSE))*$M332</f>
        <v>0</v>
      </c>
      <c r="W332" s="232">
        <f>(VLOOKUP($C332,Incurred_Real!$A$25:$BR$427,Incurred_Real!AZ$1,FALSE))*$M332</f>
        <v>0</v>
      </c>
      <c r="X332" s="232">
        <f>(VLOOKUP($C332,Incurred_Real!$A$25:$BR$427,Incurred_Real!BA$1,FALSE))*$M332</f>
        <v>0</v>
      </c>
      <c r="Y332" s="232">
        <f>(VLOOKUP($C332,Incurred_Real!$A$25:$BR$427,Incurred_Real!BB$1,FALSE))*$M332</f>
        <v>36036988.024644114</v>
      </c>
      <c r="Z332" s="232">
        <f>(VLOOKUP($C332,Incurred_Real!$A$25:$BR$427,Incurred_Real!BC$1,FALSE))*$M332</f>
        <v>70693.831314362425</v>
      </c>
      <c r="AA332" s="232">
        <f>(VLOOKUP($C332,Incurred_Real!$A$25:$BR$427,Incurred_Real!BD$1,FALSE))*$M332</f>
        <v>2712200.9169554655</v>
      </c>
      <c r="AB332" s="232">
        <f>(VLOOKUP($C332,Incurred_Real!$A$25:$BR$427,Incurred_Real!BE$1,FALSE))*$M332</f>
        <v>0</v>
      </c>
      <c r="AC332" s="232">
        <f>(VLOOKUP($C332,Incurred_Real!$A$25:$BR$427,Incurred_Real!BF$1,FALSE))*$M332</f>
        <v>0</v>
      </c>
      <c r="AD332" s="232">
        <f>(VLOOKUP($C332,Incurred_Real!$A$25:$BR$427,Incurred_Real!BG$1,FALSE))*$M332</f>
        <v>4534904.0427783383</v>
      </c>
      <c r="AE332" s="232">
        <f>(VLOOKUP($C332,Incurred_Real!$A$25:$BR$427,Incurred_Real!BH$1,FALSE))*$M332</f>
        <v>0</v>
      </c>
      <c r="AF332" s="232">
        <f>(VLOOKUP($C332,Incurred_Real!$A$25:$BR$427,Incurred_Real!BI$1,FALSE))*$M332</f>
        <v>0</v>
      </c>
      <c r="AG332" s="232">
        <f>(VLOOKUP($C332,Incurred_Real!$A$25:$BR$427,Incurred_Real!BJ$1,FALSE))*$M332</f>
        <v>0</v>
      </c>
      <c r="AH332" s="232">
        <f>(VLOOKUP($C332,Incurred_Real!$A$25:$BR$427,Incurred_Real!BK$1,FALSE))*$M332</f>
        <v>0</v>
      </c>
      <c r="AI332" s="232">
        <f>(VLOOKUP($C332,Incurred_Real!$A$25:$BR$427,Incurred_Real!BL$1,FALSE))*$M332</f>
        <v>0</v>
      </c>
      <c r="AJ332" s="232">
        <f>(VLOOKUP($C332,Incurred_Real!$A$25:$BR$427,Incurred_Real!BM$1,FALSE))*$M332</f>
        <v>0</v>
      </c>
      <c r="AK332" s="232">
        <f>(VLOOKUP($C332,Incurred_Real!$A$25:$BR$427,Incurred_Real!BN$1,FALSE))*$M332</f>
        <v>0</v>
      </c>
      <c r="AL332" s="232">
        <f>(VLOOKUP($C332,Incurred_Real!$A$25:$BR$427,Incurred_Real!BO$1,FALSE))*$M332</f>
        <v>0</v>
      </c>
      <c r="AM332" s="232">
        <f>(VLOOKUP($C332,Incurred_Real!$A$25:$BR$427,Incurred_Real!BP$1,FALSE))*$M332</f>
        <v>0</v>
      </c>
      <c r="AN332" s="232">
        <f>(VLOOKUP($C332,Incurred_Real!$A$25:$BR$427,Incurred_Real!BQ$1,FALSE))*$M332</f>
        <v>0</v>
      </c>
      <c r="AO332" s="232">
        <f>(VLOOKUP($C332,Incurred_Real!$A$25:$BR$427,Incurred_Real!BR$1,FALSE))*$M332</f>
        <v>0</v>
      </c>
      <c r="AP332" s="232">
        <f t="shared" si="36"/>
        <v>43354786.815692276</v>
      </c>
      <c r="AR332" s="232" t="b">
        <f t="shared" si="33"/>
        <v>1</v>
      </c>
    </row>
    <row r="333" spans="3:44" x14ac:dyDescent="0.15">
      <c r="C333" s="11" t="s">
        <v>974</v>
      </c>
      <c r="D333" s="11" t="str">
        <f>VLOOKUP($C333,Incurred_Real!$A$24:$E$376,Incurred_Real!$B$1,FALSE)</f>
        <v>Yorke Peninsula Teleprotection Service Migration</v>
      </c>
      <c r="E333" s="11" t="str">
        <f>VLOOKUP($C333,Incurred_Real!$A$24:$E$376,Incurred_Real!$D$1,FALSE)</f>
        <v>Replacement</v>
      </c>
      <c r="F333" s="13">
        <f>IF(VLOOKUP($C333,Incurred_Real!$A$25:$AQ$426,Incurred_Real!$AL$1,FALSE)="Commissioned Extra",0,
IF(VLOOKUP($C333,Incurred_Real!$A$25:$AQ$426,Incurred_Real!$AK$1,FALSE)=F$4,VLOOKUP($C333,Incurred_Real!$A$25:$AQ$426,Incurred_Real!$AM$1,FALSE),0))</f>
        <v>0</v>
      </c>
      <c r="G333" s="13">
        <f>IF(VLOOKUP($C333,Incurred_Real!$A$25:$AQ$426,Incurred_Real!$AL$1,FALSE)="Commissioned Extra",0,
IF(VLOOKUP($C333,Incurred_Real!$A$25:$AQ$426,Incurred_Real!$AK$1,FALSE)=G$4,VLOOKUP($C333,Incurred_Real!$A$25:$AQ$426,Incurred_Real!$AM$1,FALSE),0))</f>
        <v>0</v>
      </c>
      <c r="H333" s="13">
        <f>IF(VLOOKUP($C333,Incurred_Real!$A$25:$AQ$426,Incurred_Real!$AL$1,FALSE)="Commissioned Extra",0,
IF(VLOOKUP($C333,Incurred_Real!$A$25:$AQ$426,Incurred_Real!$AK$1,FALSE)=H$4,VLOOKUP($C333,Incurred_Real!$A$25:$AQ$426,Incurred_Real!$AM$1,FALSE),0))</f>
        <v>0</v>
      </c>
      <c r="I333" s="13">
        <f>IF(VLOOKUP($C333,Incurred_Real!$A$25:$AQ$426,Incurred_Real!$AL$1,FALSE)="Commissioned Extra",0,
IF(VLOOKUP($C333,Incurred_Real!$A$25:$AQ$426,Incurred_Real!$AK$1,FALSE)=I$4,VLOOKUP($C333,Incurred_Real!$A$25:$AQ$426,Incurred_Real!$AM$1,FALSE),0))</f>
        <v>0</v>
      </c>
      <c r="J333" s="13">
        <f>IF(VLOOKUP($C333,Incurred_Real!$A$25:$AQ$426,Incurred_Real!$AL$1,FALSE)="Commissioned Extra",0,
IF(VLOOKUP($C333,Incurred_Real!$A$25:$AQ$426,Incurred_Real!$AK$1,FALSE)=J$4,VLOOKUP($C333,Incurred_Real!$A$25:$AQ$426,Incurred_Real!$AM$1,FALSE),0))</f>
        <v>0</v>
      </c>
      <c r="K333" s="13">
        <f>IF(VLOOKUP($C333,Incurred_Real!$A$25:$AQ$426,Incurred_Real!$AL$1,FALSE)="Commissioned Extra",0,
IF(VLOOKUP($C333,Incurred_Real!$A$25:$AQ$426,Incurred_Real!$AK$1,FALSE)=K$4,VLOOKUP($C333,Incurred_Real!$A$25:$AQ$426,Incurred_Real!$AM$1,FALSE),0))</f>
        <v>671791.34080412285</v>
      </c>
      <c r="L333" s="13">
        <f>IF(VLOOKUP($C333,Incurred_Real!$A$25:$AQ$426,Incurred_Real!$AL$1,FALSE)="Commissioned Extra",0,
IF(VLOOKUP($C333,Incurred_Real!$A$25:$AQ$426,Incurred_Real!$AK$1,FALSE)=L$4,VLOOKUP($C333,Incurred_Real!$A$25:$AQ$426,Incurred_Real!$AM$1,FALSE),0))</f>
        <v>0</v>
      </c>
      <c r="M333" s="232">
        <f t="shared" si="34"/>
        <v>671791.34080412285</v>
      </c>
      <c r="N333" s="232">
        <f t="shared" si="35"/>
        <v>2027</v>
      </c>
      <c r="P333" s="232">
        <f>(VLOOKUP($C333,Incurred_Real!$A$25:$BR$427,Incurred_Real!AS$1,FALSE))*$M333</f>
        <v>0</v>
      </c>
      <c r="Q333" s="232">
        <f>(VLOOKUP($C333,Incurred_Real!$A$25:$BR$427,Incurred_Real!AT$1,FALSE))*$M333</f>
        <v>0</v>
      </c>
      <c r="R333" s="232">
        <f>(VLOOKUP($C333,Incurred_Real!$A$25:$BR$427,Incurred_Real!AU$1,FALSE))*$M333</f>
        <v>0</v>
      </c>
      <c r="S333" s="232">
        <f>(VLOOKUP($C333,Incurred_Real!$A$25:$BR$427,Incurred_Real!AV$1,FALSE))*$M333</f>
        <v>0</v>
      </c>
      <c r="T333" s="232">
        <f>(VLOOKUP($C333,Incurred_Real!$A$25:$BR$427,Incurred_Real!AW$1,FALSE))*$M333</f>
        <v>0</v>
      </c>
      <c r="U333" s="232">
        <f>(VLOOKUP($C333,Incurred_Real!$A$25:$BR$427,Incurred_Real!AX$1,FALSE))*$M333</f>
        <v>0</v>
      </c>
      <c r="V333" s="232">
        <f>(VLOOKUP($C333,Incurred_Real!$A$25:$BR$427,Incurred_Real!AY$1,FALSE))*$M333</f>
        <v>0</v>
      </c>
      <c r="W333" s="232">
        <f>(VLOOKUP($C333,Incurred_Real!$A$25:$BR$427,Incurred_Real!AZ$1,FALSE))*$M333</f>
        <v>0</v>
      </c>
      <c r="X333" s="232">
        <f>(VLOOKUP($C333,Incurred_Real!$A$25:$BR$427,Incurred_Real!BA$1,FALSE))*$M333</f>
        <v>0</v>
      </c>
      <c r="Y333" s="232">
        <f>(VLOOKUP($C333,Incurred_Real!$A$25:$BR$427,Incurred_Real!BB$1,FALSE))*$M333</f>
        <v>0</v>
      </c>
      <c r="Z333" s="232">
        <f>(VLOOKUP($C333,Incurred_Real!$A$25:$BR$427,Incurred_Real!BC$1,FALSE))*$M333</f>
        <v>0</v>
      </c>
      <c r="AA333" s="232">
        <f>(VLOOKUP($C333,Incurred_Real!$A$25:$BR$427,Incurred_Real!BD$1,FALSE))*$M333</f>
        <v>0</v>
      </c>
      <c r="AB333" s="232">
        <f>(VLOOKUP($C333,Incurred_Real!$A$25:$BR$427,Incurred_Real!BE$1,FALSE))*$M333</f>
        <v>0</v>
      </c>
      <c r="AC333" s="232">
        <f>(VLOOKUP($C333,Incurred_Real!$A$25:$BR$427,Incurred_Real!BF$1,FALSE))*$M333</f>
        <v>0</v>
      </c>
      <c r="AD333" s="232">
        <f>(VLOOKUP($C333,Incurred_Real!$A$25:$BR$427,Incurred_Real!BG$1,FALSE))*$M333</f>
        <v>0</v>
      </c>
      <c r="AE333" s="232">
        <f>(VLOOKUP($C333,Incurred_Real!$A$25:$BR$427,Incurred_Real!BH$1,FALSE))*$M333</f>
        <v>57906.246255989085</v>
      </c>
      <c r="AF333" s="232">
        <f>(VLOOKUP($C333,Incurred_Real!$A$25:$BR$427,Incurred_Real!BI$1,FALSE))*$M333</f>
        <v>0</v>
      </c>
      <c r="AG333" s="232">
        <f>(VLOOKUP($C333,Incurred_Real!$A$25:$BR$427,Incurred_Real!BJ$1,FALSE))*$M333</f>
        <v>0</v>
      </c>
      <c r="AH333" s="232">
        <f>(VLOOKUP($C333,Incurred_Real!$A$25:$BR$427,Incurred_Real!BK$1,FALSE))*$M333</f>
        <v>0</v>
      </c>
      <c r="AI333" s="232">
        <f>(VLOOKUP($C333,Incurred_Real!$A$25:$BR$427,Incurred_Real!BL$1,FALSE))*$M333</f>
        <v>0</v>
      </c>
      <c r="AJ333" s="232">
        <f>(VLOOKUP($C333,Incurred_Real!$A$25:$BR$427,Incurred_Real!BM$1,FALSE))*$M333</f>
        <v>0</v>
      </c>
      <c r="AK333" s="232">
        <f>(VLOOKUP($C333,Incurred_Real!$A$25:$BR$427,Incurred_Real!BN$1,FALSE))*$M333</f>
        <v>0</v>
      </c>
      <c r="AL333" s="232">
        <f>(VLOOKUP($C333,Incurred_Real!$A$25:$BR$427,Incurred_Real!BO$1,FALSE))*$M333</f>
        <v>0</v>
      </c>
      <c r="AM333" s="232">
        <f>(VLOOKUP($C333,Incurred_Real!$A$25:$BR$427,Incurred_Real!BP$1,FALSE))*$M333</f>
        <v>0</v>
      </c>
      <c r="AN333" s="232">
        <f>(VLOOKUP($C333,Incurred_Real!$A$25:$BR$427,Incurred_Real!BQ$1,FALSE))*$M333</f>
        <v>0</v>
      </c>
      <c r="AO333" s="232">
        <f>(VLOOKUP($C333,Incurred_Real!$A$25:$BR$427,Incurred_Real!BR$1,FALSE))*$M333</f>
        <v>613885.09454813367</v>
      </c>
      <c r="AP333" s="232">
        <f t="shared" si="36"/>
        <v>671791.34080412274</v>
      </c>
      <c r="AR333" s="232">
        <f>AP333-M333</f>
        <v>0</v>
      </c>
    </row>
    <row r="334" spans="3:44" x14ac:dyDescent="0.15">
      <c r="C334" s="11" t="s">
        <v>984</v>
      </c>
      <c r="D334" s="11" t="str">
        <f>VLOOKUP($C334,Incurred_Real!$A$24:$E$376,Incurred_Real!$B$1,FALSE)</f>
        <v>Substation Technology System Cybersecurity Uplift 2024-2028</v>
      </c>
      <c r="E334" s="11" t="str">
        <f>VLOOKUP($C334,Incurred_Real!$A$24:$E$376,Incurred_Real!$D$1,FALSE)</f>
        <v>Security/Compliance</v>
      </c>
      <c r="F334" s="13">
        <f>IF(VLOOKUP($C334,Incurred_Real!$A$25:$AQ$426,Incurred_Real!$AL$1,FALSE)="Commissioned Extra",0,
IF(VLOOKUP($C334,Incurred_Real!$A$25:$AQ$426,Incurred_Real!$AK$1,FALSE)=F$4,VLOOKUP($C334,Incurred_Real!$A$25:$AQ$426,Incurred_Real!$AM$1,FALSE),0))</f>
        <v>0</v>
      </c>
      <c r="G334" s="13">
        <f>IF(VLOOKUP($C334,Incurred_Real!$A$25:$AQ$426,Incurred_Real!$AL$1,FALSE)="Commissioned Extra",0,
IF(VLOOKUP($C334,Incurred_Real!$A$25:$AQ$426,Incurred_Real!$AK$1,FALSE)=G$4,VLOOKUP($C334,Incurred_Real!$A$25:$AQ$426,Incurred_Real!$AM$1,FALSE),0))</f>
        <v>0</v>
      </c>
      <c r="H334" s="13">
        <f>IF(VLOOKUP($C334,Incurred_Real!$A$25:$AQ$426,Incurred_Real!$AL$1,FALSE)="Commissioned Extra",0,
IF(VLOOKUP($C334,Incurred_Real!$A$25:$AQ$426,Incurred_Real!$AK$1,FALSE)=H$4,VLOOKUP($C334,Incurred_Real!$A$25:$AQ$426,Incurred_Real!$AM$1,FALSE),0))</f>
        <v>0</v>
      </c>
      <c r="I334" s="13">
        <f>IF(VLOOKUP($C334,Incurred_Real!$A$25:$AQ$426,Incurred_Real!$AL$1,FALSE)="Commissioned Extra",0,
IF(VLOOKUP($C334,Incurred_Real!$A$25:$AQ$426,Incurred_Real!$AK$1,FALSE)=I$4,VLOOKUP($C334,Incurred_Real!$A$25:$AQ$426,Incurred_Real!$AM$1,FALSE),0))</f>
        <v>0</v>
      </c>
      <c r="J334" s="13">
        <f>IF(VLOOKUP($C334,Incurred_Real!$A$25:$AQ$426,Incurred_Real!$AL$1,FALSE)="Commissioned Extra",0,
IF(VLOOKUP($C334,Incurred_Real!$A$25:$AQ$426,Incurred_Real!$AK$1,FALSE)=J$4,VLOOKUP($C334,Incurred_Real!$A$25:$AQ$426,Incurred_Real!$AM$1,FALSE),0))</f>
        <v>15888172.394475777</v>
      </c>
      <c r="K334" s="13">
        <f>IF(VLOOKUP($C334,Incurred_Real!$A$25:$AQ$426,Incurred_Real!$AL$1,FALSE)="Commissioned Extra",0,
IF(VLOOKUP($C334,Incurred_Real!$A$25:$AQ$426,Incurred_Real!$AK$1,FALSE)=K$4,VLOOKUP($C334,Incurred_Real!$A$25:$AQ$426,Incurred_Real!$AM$1,FALSE),0))</f>
        <v>0</v>
      </c>
      <c r="L334" s="13">
        <f>IF(VLOOKUP($C334,Incurred_Real!$A$25:$AQ$426,Incurred_Real!$AL$1,FALSE)="Commissioned Extra",0,
IF(VLOOKUP($C334,Incurred_Real!$A$25:$AQ$426,Incurred_Real!$AK$1,FALSE)=L$4,VLOOKUP($C334,Incurred_Real!$A$25:$AQ$426,Incurred_Real!$AM$1,FALSE),0))</f>
        <v>0</v>
      </c>
      <c r="M334" s="232">
        <f t="shared" si="34"/>
        <v>15888172.394475777</v>
      </c>
      <c r="N334" s="232">
        <f t="shared" si="35"/>
        <v>2026</v>
      </c>
      <c r="P334" s="232">
        <f>(VLOOKUP($C334,Incurred_Real!$A$25:$BR$427,Incurred_Real!AS$1,FALSE))*$M334</f>
        <v>0</v>
      </c>
      <c r="Q334" s="232">
        <f>(VLOOKUP($C334,Incurred_Real!$A$25:$BR$427,Incurred_Real!AT$1,FALSE))*$M334</f>
        <v>269743.76218145428</v>
      </c>
      <c r="R334" s="232">
        <f>(VLOOKUP($C334,Incurred_Real!$A$25:$BR$427,Incurred_Real!AU$1,FALSE))*$M334</f>
        <v>0</v>
      </c>
      <c r="S334" s="232">
        <f>(VLOOKUP($C334,Incurred_Real!$A$25:$BR$427,Incurred_Real!AV$1,FALSE))*$M334</f>
        <v>7333452.8448983422</v>
      </c>
      <c r="T334" s="232">
        <f>(VLOOKUP($C334,Incurred_Real!$A$25:$BR$427,Incurred_Real!AW$1,FALSE))*$M334</f>
        <v>0</v>
      </c>
      <c r="U334" s="232">
        <f>(VLOOKUP($C334,Incurred_Real!$A$25:$BR$427,Incurred_Real!AX$1,FALSE))*$M334</f>
        <v>0</v>
      </c>
      <c r="V334" s="232">
        <f>(VLOOKUP($C334,Incurred_Real!$A$25:$BR$427,Incurred_Real!AY$1,FALSE))*$M334</f>
        <v>0</v>
      </c>
      <c r="W334" s="232">
        <f>(VLOOKUP($C334,Incurred_Real!$A$25:$BR$427,Incurred_Real!AZ$1,FALSE))*$M334</f>
        <v>0</v>
      </c>
      <c r="X334" s="232">
        <f>(VLOOKUP($C334,Incurred_Real!$A$25:$BR$427,Incurred_Real!BA$1,FALSE))*$M334</f>
        <v>0</v>
      </c>
      <c r="Y334" s="232">
        <f>(VLOOKUP($C334,Incurred_Real!$A$25:$BR$427,Incurred_Real!BB$1,FALSE))*$M334</f>
        <v>0</v>
      </c>
      <c r="Z334" s="232">
        <f>(VLOOKUP($C334,Incurred_Real!$A$25:$BR$427,Incurred_Real!BC$1,FALSE))*$M334</f>
        <v>0</v>
      </c>
      <c r="AA334" s="232">
        <f>(VLOOKUP($C334,Incurred_Real!$A$25:$BR$427,Incurred_Real!BD$1,FALSE))*$M334</f>
        <v>0</v>
      </c>
      <c r="AB334" s="232">
        <f>(VLOOKUP($C334,Incurred_Real!$A$25:$BR$427,Incurred_Real!BE$1,FALSE))*$M334</f>
        <v>0</v>
      </c>
      <c r="AC334" s="232">
        <f>(VLOOKUP($C334,Incurred_Real!$A$25:$BR$427,Incurred_Real!BF$1,FALSE))*$M334</f>
        <v>0</v>
      </c>
      <c r="AD334" s="232">
        <f>(VLOOKUP($C334,Incurred_Real!$A$25:$BR$427,Incurred_Real!BG$1,FALSE))*$M334</f>
        <v>0</v>
      </c>
      <c r="AE334" s="232">
        <f>(VLOOKUP($C334,Incurred_Real!$A$25:$BR$427,Incurred_Real!BH$1,FALSE))*$M334</f>
        <v>0</v>
      </c>
      <c r="AF334" s="232">
        <f>(VLOOKUP($C334,Incurred_Real!$A$25:$BR$427,Incurred_Real!BI$1,FALSE))*$M334</f>
        <v>0</v>
      </c>
      <c r="AG334" s="232">
        <f>(VLOOKUP($C334,Incurred_Real!$A$25:$BR$427,Incurred_Real!BJ$1,FALSE))*$M334</f>
        <v>0</v>
      </c>
      <c r="AH334" s="232">
        <f>(VLOOKUP($C334,Incurred_Real!$A$25:$BR$427,Incurred_Real!BK$1,FALSE))*$M334</f>
        <v>0</v>
      </c>
      <c r="AI334" s="232">
        <f>(VLOOKUP($C334,Incurred_Real!$A$25:$BR$427,Incurred_Real!BL$1,FALSE))*$M334</f>
        <v>0</v>
      </c>
      <c r="AJ334" s="232">
        <f>(VLOOKUP($C334,Incurred_Real!$A$25:$BR$427,Incurred_Real!BM$1,FALSE))*$M334</f>
        <v>0</v>
      </c>
      <c r="AK334" s="232">
        <f>(VLOOKUP($C334,Incurred_Real!$A$25:$BR$427,Incurred_Real!BN$1,FALSE))*$M334</f>
        <v>0</v>
      </c>
      <c r="AL334" s="232">
        <f>(VLOOKUP($C334,Incurred_Real!$A$25:$BR$427,Incurred_Real!BO$1,FALSE))*$M334</f>
        <v>0</v>
      </c>
      <c r="AM334" s="232">
        <f>(VLOOKUP($C334,Incurred_Real!$A$25:$BR$427,Incurred_Real!BP$1,FALSE))*$M334</f>
        <v>0</v>
      </c>
      <c r="AN334" s="232">
        <f>(VLOOKUP($C334,Incurred_Real!$A$25:$BR$427,Incurred_Real!BQ$1,FALSE))*$M334</f>
        <v>0</v>
      </c>
      <c r="AO334" s="232">
        <f>(VLOOKUP($C334,Incurred_Real!$A$25:$BR$427,Incurred_Real!BR$1,FALSE))*$M334</f>
        <v>8284975.7873959811</v>
      </c>
      <c r="AP334" s="232">
        <f t="shared" si="36"/>
        <v>15888172.394475777</v>
      </c>
      <c r="AR334" s="232" t="b">
        <f t="shared" ref="AR334:AR356" si="37">AP334=M334</f>
        <v>1</v>
      </c>
    </row>
    <row r="335" spans="3:44" x14ac:dyDescent="0.15">
      <c r="C335" s="11" t="s">
        <v>980</v>
      </c>
      <c r="D335" s="11" t="str">
        <f>VLOOKUP($C335,Incurred_Real!$A$24:$E$376,Incurred_Real!$B$1,FALSE)</f>
        <v>Happy Valley Site Drainage Replacement</v>
      </c>
      <c r="E335" s="11" t="str">
        <f>VLOOKUP($C335,Incurred_Real!$A$24:$E$376,Incurred_Real!$D$1,FALSE)</f>
        <v>Security/Compliance</v>
      </c>
      <c r="F335" s="13">
        <f>IF(VLOOKUP($C335,Incurred_Real!$A$25:$AQ$426,Incurred_Real!$AL$1,FALSE)="Commissioned Extra",0,
IF(VLOOKUP($C335,Incurred_Real!$A$25:$AQ$426,Incurred_Real!$AK$1,FALSE)=F$4,VLOOKUP($C335,Incurred_Real!$A$25:$AQ$426,Incurred_Real!$AM$1,FALSE),0))</f>
        <v>0</v>
      </c>
      <c r="G335" s="13">
        <f>IF(VLOOKUP($C335,Incurred_Real!$A$25:$AQ$426,Incurred_Real!$AL$1,FALSE)="Commissioned Extra",0,
IF(VLOOKUP($C335,Incurred_Real!$A$25:$AQ$426,Incurred_Real!$AK$1,FALSE)=G$4,VLOOKUP($C335,Incurred_Real!$A$25:$AQ$426,Incurred_Real!$AM$1,FALSE),0))</f>
        <v>0</v>
      </c>
      <c r="H335" s="13">
        <f>IF(VLOOKUP($C335,Incurred_Real!$A$25:$AQ$426,Incurred_Real!$AL$1,FALSE)="Commissioned Extra",0,
IF(VLOOKUP($C335,Incurred_Real!$A$25:$AQ$426,Incurred_Real!$AK$1,FALSE)=H$4,VLOOKUP($C335,Incurred_Real!$A$25:$AQ$426,Incurred_Real!$AM$1,FALSE),0))</f>
        <v>0</v>
      </c>
      <c r="I335" s="13">
        <f>IF(VLOOKUP($C335,Incurred_Real!$A$25:$AQ$426,Incurred_Real!$AL$1,FALSE)="Commissioned Extra",0,
IF(VLOOKUP($C335,Incurred_Real!$A$25:$AQ$426,Incurred_Real!$AK$1,FALSE)=I$4,VLOOKUP($C335,Incurred_Real!$A$25:$AQ$426,Incurred_Real!$AM$1,FALSE),0))</f>
        <v>0</v>
      </c>
      <c r="J335" s="13">
        <f>IF(VLOOKUP($C335,Incurred_Real!$A$25:$AQ$426,Incurred_Real!$AL$1,FALSE)="Commissioned Extra",0,
IF(VLOOKUP($C335,Incurred_Real!$A$25:$AQ$426,Incurred_Real!$AK$1,FALSE)=J$4,VLOOKUP($C335,Incurred_Real!$A$25:$AQ$426,Incurred_Real!$AM$1,FALSE),0))</f>
        <v>7970935.6397744957</v>
      </c>
      <c r="K335" s="13">
        <f>IF(VLOOKUP($C335,Incurred_Real!$A$25:$AQ$426,Incurred_Real!$AL$1,FALSE)="Commissioned Extra",0,
IF(VLOOKUP($C335,Incurred_Real!$A$25:$AQ$426,Incurred_Real!$AK$1,FALSE)=K$4,VLOOKUP($C335,Incurred_Real!$A$25:$AQ$426,Incurred_Real!$AM$1,FALSE),0))</f>
        <v>0</v>
      </c>
      <c r="L335" s="13">
        <f>IF(VLOOKUP($C335,Incurred_Real!$A$25:$AQ$426,Incurred_Real!$AL$1,FALSE)="Commissioned Extra",0,
IF(VLOOKUP($C335,Incurred_Real!$A$25:$AQ$426,Incurred_Real!$AK$1,FALSE)=L$4,VLOOKUP($C335,Incurred_Real!$A$25:$AQ$426,Incurred_Real!$AM$1,FALSE),0))</f>
        <v>0</v>
      </c>
      <c r="M335" s="232">
        <f t="shared" si="34"/>
        <v>7970935.6397744957</v>
      </c>
      <c r="N335" s="232">
        <f t="shared" si="35"/>
        <v>2026</v>
      </c>
      <c r="P335" s="232">
        <f>(VLOOKUP($C335,Incurred_Real!$A$25:$BR$427,Incurred_Real!AS$1,FALSE))*$M335</f>
        <v>0</v>
      </c>
      <c r="Q335" s="232">
        <f>(VLOOKUP($C335,Incurred_Real!$A$25:$BR$427,Incurred_Real!AT$1,FALSE))*$M335</f>
        <v>0</v>
      </c>
      <c r="R335" s="232">
        <f>(VLOOKUP($C335,Incurred_Real!$A$25:$BR$427,Incurred_Real!AU$1,FALSE))*$M335</f>
        <v>0</v>
      </c>
      <c r="S335" s="232">
        <f>(VLOOKUP($C335,Incurred_Real!$A$25:$BR$427,Incurred_Real!AV$1,FALSE))*$M335</f>
        <v>0</v>
      </c>
      <c r="T335" s="232">
        <f>(VLOOKUP($C335,Incurred_Real!$A$25:$BR$427,Incurred_Real!AW$1,FALSE))*$M335</f>
        <v>0</v>
      </c>
      <c r="U335" s="232">
        <f>(VLOOKUP($C335,Incurred_Real!$A$25:$BR$427,Incurred_Real!AX$1,FALSE))*$M335</f>
        <v>0</v>
      </c>
      <c r="V335" s="232">
        <f>(VLOOKUP($C335,Incurred_Real!$A$25:$BR$427,Incurred_Real!AY$1,FALSE))*$M335</f>
        <v>0</v>
      </c>
      <c r="W335" s="232">
        <f>(VLOOKUP($C335,Incurred_Real!$A$25:$BR$427,Incurred_Real!AZ$1,FALSE))*$M335</f>
        <v>0</v>
      </c>
      <c r="X335" s="232">
        <f>(VLOOKUP($C335,Incurred_Real!$A$25:$BR$427,Incurred_Real!BA$1,FALSE))*$M335</f>
        <v>0</v>
      </c>
      <c r="Y335" s="232">
        <f>(VLOOKUP($C335,Incurred_Real!$A$25:$BR$427,Incurred_Real!BB$1,FALSE))*$M335</f>
        <v>2385632.3932500072</v>
      </c>
      <c r="Z335" s="232">
        <f>(VLOOKUP($C335,Incurred_Real!$A$25:$BR$427,Incurred_Real!BC$1,FALSE))*$M335</f>
        <v>0</v>
      </c>
      <c r="AA335" s="232">
        <f>(VLOOKUP($C335,Incurred_Real!$A$25:$BR$427,Incurred_Real!BD$1,FALSE))*$M335</f>
        <v>5585303.2465244886</v>
      </c>
      <c r="AB335" s="232">
        <f>(VLOOKUP($C335,Incurred_Real!$A$25:$BR$427,Incurred_Real!BE$1,FALSE))*$M335</f>
        <v>0</v>
      </c>
      <c r="AC335" s="232">
        <f>(VLOOKUP($C335,Incurred_Real!$A$25:$BR$427,Incurred_Real!BF$1,FALSE))*$M335</f>
        <v>0</v>
      </c>
      <c r="AD335" s="232">
        <f>(VLOOKUP($C335,Incurred_Real!$A$25:$BR$427,Incurred_Real!BG$1,FALSE))*$M335</f>
        <v>0</v>
      </c>
      <c r="AE335" s="232">
        <f>(VLOOKUP($C335,Incurred_Real!$A$25:$BR$427,Incurred_Real!BH$1,FALSE))*$M335</f>
        <v>0</v>
      </c>
      <c r="AF335" s="232">
        <f>(VLOOKUP($C335,Incurred_Real!$A$25:$BR$427,Incurred_Real!BI$1,FALSE))*$M335</f>
        <v>0</v>
      </c>
      <c r="AG335" s="232">
        <f>(VLOOKUP($C335,Incurred_Real!$A$25:$BR$427,Incurred_Real!BJ$1,FALSE))*$M335</f>
        <v>0</v>
      </c>
      <c r="AH335" s="232">
        <f>(VLOOKUP($C335,Incurred_Real!$A$25:$BR$427,Incurred_Real!BK$1,FALSE))*$M335</f>
        <v>0</v>
      </c>
      <c r="AI335" s="232">
        <f>(VLOOKUP($C335,Incurred_Real!$A$25:$BR$427,Incurred_Real!BL$1,FALSE))*$M335</f>
        <v>0</v>
      </c>
      <c r="AJ335" s="232">
        <f>(VLOOKUP($C335,Incurred_Real!$A$25:$BR$427,Incurred_Real!BM$1,FALSE))*$M335</f>
        <v>0</v>
      </c>
      <c r="AK335" s="232">
        <f>(VLOOKUP($C335,Incurred_Real!$A$25:$BR$427,Incurred_Real!BN$1,FALSE))*$M335</f>
        <v>0</v>
      </c>
      <c r="AL335" s="232">
        <f>(VLOOKUP($C335,Incurred_Real!$A$25:$BR$427,Incurred_Real!BO$1,FALSE))*$M335</f>
        <v>0</v>
      </c>
      <c r="AM335" s="232">
        <f>(VLOOKUP($C335,Incurred_Real!$A$25:$BR$427,Incurred_Real!BP$1,FALSE))*$M335</f>
        <v>0</v>
      </c>
      <c r="AN335" s="232">
        <f>(VLOOKUP($C335,Incurred_Real!$A$25:$BR$427,Incurred_Real!BQ$1,FALSE))*$M335</f>
        <v>0</v>
      </c>
      <c r="AO335" s="232">
        <f>(VLOOKUP($C335,Incurred_Real!$A$25:$BR$427,Incurred_Real!BR$1,FALSE))*$M335</f>
        <v>0</v>
      </c>
      <c r="AP335" s="232">
        <f t="shared" si="36"/>
        <v>7970935.6397744957</v>
      </c>
      <c r="AR335" s="232" t="b">
        <f t="shared" si="37"/>
        <v>1</v>
      </c>
    </row>
    <row r="336" spans="3:44" x14ac:dyDescent="0.15">
      <c r="C336" s="11" t="s">
        <v>964</v>
      </c>
      <c r="D336" s="11" t="str">
        <f>VLOOKUP($C336,Incurred_Real!$A$24:$E$376,Incurred_Real!$B$1,FALSE)</f>
        <v>Substation Air Conditioner System Unit Asset Replacement 202</v>
      </c>
      <c r="E336" s="11" t="str">
        <f>VLOOKUP($C336,Incurred_Real!$A$24:$E$376,Incurred_Real!$D$1,FALSE)</f>
        <v>Replacement</v>
      </c>
      <c r="F336" s="13">
        <f>IF(VLOOKUP($C336,Incurred_Real!$A$25:$AQ$426,Incurred_Real!$AL$1,FALSE)="Commissioned Extra",0,
IF(VLOOKUP($C336,Incurred_Real!$A$25:$AQ$426,Incurred_Real!$AK$1,FALSE)=F$4,VLOOKUP($C336,Incurred_Real!$A$25:$AQ$426,Incurred_Real!$AM$1,FALSE),0))</f>
        <v>0</v>
      </c>
      <c r="G336" s="13">
        <f>IF(VLOOKUP($C336,Incurred_Real!$A$25:$AQ$426,Incurred_Real!$AL$1,FALSE)="Commissioned Extra",0,
IF(VLOOKUP($C336,Incurred_Real!$A$25:$AQ$426,Incurred_Real!$AK$1,FALSE)=G$4,VLOOKUP($C336,Incurred_Real!$A$25:$AQ$426,Incurred_Real!$AM$1,FALSE),0))</f>
        <v>0</v>
      </c>
      <c r="H336" s="13">
        <f>IF(VLOOKUP($C336,Incurred_Real!$A$25:$AQ$426,Incurred_Real!$AL$1,FALSE)="Commissioned Extra",0,
IF(VLOOKUP($C336,Incurred_Real!$A$25:$AQ$426,Incurred_Real!$AK$1,FALSE)=H$4,VLOOKUP($C336,Incurred_Real!$A$25:$AQ$426,Incurred_Real!$AM$1,FALSE),0))</f>
        <v>0</v>
      </c>
      <c r="I336" s="13">
        <f>IF(VLOOKUP($C336,Incurred_Real!$A$25:$AQ$426,Incurred_Real!$AL$1,FALSE)="Commissioned Extra",0,
IF(VLOOKUP($C336,Incurred_Real!$A$25:$AQ$426,Incurred_Real!$AK$1,FALSE)=I$4,VLOOKUP($C336,Incurred_Real!$A$25:$AQ$426,Incurred_Real!$AM$1,FALSE),0))</f>
        <v>0</v>
      </c>
      <c r="J336" s="13">
        <f>IF(VLOOKUP($C336,Incurred_Real!$A$25:$AQ$426,Incurred_Real!$AL$1,FALSE)="Commissioned Extra",0,
IF(VLOOKUP($C336,Incurred_Real!$A$25:$AQ$426,Incurred_Real!$AK$1,FALSE)=J$4,VLOOKUP($C336,Incurred_Real!$A$25:$AQ$426,Incurred_Real!$AM$1,FALSE),0))</f>
        <v>0</v>
      </c>
      <c r="K336" s="13">
        <f>IF(VLOOKUP($C336,Incurred_Real!$A$25:$AQ$426,Incurred_Real!$AL$1,FALSE)="Commissioned Extra",0,
IF(VLOOKUP($C336,Incurred_Real!$A$25:$AQ$426,Incurred_Real!$AK$1,FALSE)=K$4,VLOOKUP($C336,Incurred_Real!$A$25:$AQ$426,Incurred_Real!$AM$1,FALSE),0))</f>
        <v>0</v>
      </c>
      <c r="L336" s="13">
        <f>IF(VLOOKUP($C336,Incurred_Real!$A$25:$AQ$426,Incurred_Real!$AL$1,FALSE)="Commissioned Extra",0,
IF(VLOOKUP($C336,Incurred_Real!$A$25:$AQ$426,Incurred_Real!$AK$1,FALSE)=L$4,VLOOKUP($C336,Incurred_Real!$A$25:$AQ$426,Incurred_Real!$AM$1,FALSE),0))</f>
        <v>2976016.5993344532</v>
      </c>
      <c r="M336" s="232">
        <f t="shared" si="34"/>
        <v>2976016.5993344532</v>
      </c>
      <c r="N336" s="232">
        <f t="shared" si="35"/>
        <v>2028</v>
      </c>
      <c r="P336" s="232">
        <f>(VLOOKUP($C336,Incurred_Real!$A$25:$BR$427,Incurred_Real!AS$1,FALSE))*$M336</f>
        <v>0</v>
      </c>
      <c r="Q336" s="232">
        <f>(VLOOKUP($C336,Incurred_Real!$A$25:$BR$427,Incurred_Real!AT$1,FALSE))*$M336</f>
        <v>0</v>
      </c>
      <c r="R336" s="232">
        <f>(VLOOKUP($C336,Incurred_Real!$A$25:$BR$427,Incurred_Real!AU$1,FALSE))*$M336</f>
        <v>0</v>
      </c>
      <c r="S336" s="232">
        <f>(VLOOKUP($C336,Incurred_Real!$A$25:$BR$427,Incurred_Real!AV$1,FALSE))*$M336</f>
        <v>0</v>
      </c>
      <c r="T336" s="232">
        <f>(VLOOKUP($C336,Incurred_Real!$A$25:$BR$427,Incurred_Real!AW$1,FALSE))*$M336</f>
        <v>0</v>
      </c>
      <c r="U336" s="232">
        <f>(VLOOKUP($C336,Incurred_Real!$A$25:$BR$427,Incurred_Real!AX$1,FALSE))*$M336</f>
        <v>0</v>
      </c>
      <c r="V336" s="232">
        <f>(VLOOKUP($C336,Incurred_Real!$A$25:$BR$427,Incurred_Real!AY$1,FALSE))*$M336</f>
        <v>0</v>
      </c>
      <c r="W336" s="232">
        <f>(VLOOKUP($C336,Incurred_Real!$A$25:$BR$427,Incurred_Real!AZ$1,FALSE))*$M336</f>
        <v>0</v>
      </c>
      <c r="X336" s="232">
        <f>(VLOOKUP($C336,Incurred_Real!$A$25:$BR$427,Incurred_Real!BA$1,FALSE))*$M336</f>
        <v>0</v>
      </c>
      <c r="Y336" s="232">
        <f>(VLOOKUP($C336,Incurred_Real!$A$25:$BR$427,Incurred_Real!BB$1,FALSE))*$M336</f>
        <v>0</v>
      </c>
      <c r="Z336" s="232">
        <f>(VLOOKUP($C336,Incurred_Real!$A$25:$BR$427,Incurred_Real!BC$1,FALSE))*$M336</f>
        <v>1743374.3906916704</v>
      </c>
      <c r="AA336" s="232">
        <f>(VLOOKUP($C336,Incurred_Real!$A$25:$BR$427,Incurred_Real!BD$1,FALSE))*$M336</f>
        <v>219226.71978757533</v>
      </c>
      <c r="AB336" s="232">
        <f>(VLOOKUP($C336,Incurred_Real!$A$25:$BR$427,Incurred_Real!BE$1,FALSE))*$M336</f>
        <v>0</v>
      </c>
      <c r="AC336" s="232">
        <f>(VLOOKUP($C336,Incurred_Real!$A$25:$BR$427,Incurred_Real!BF$1,FALSE))*$M336</f>
        <v>0</v>
      </c>
      <c r="AD336" s="232">
        <f>(VLOOKUP($C336,Incurred_Real!$A$25:$BR$427,Incurred_Real!BG$1,FALSE))*$M336</f>
        <v>1013415.4888552077</v>
      </c>
      <c r="AE336" s="232">
        <f>(VLOOKUP($C336,Incurred_Real!$A$25:$BR$427,Incurred_Real!BH$1,FALSE))*$M336</f>
        <v>0</v>
      </c>
      <c r="AF336" s="232">
        <f>(VLOOKUP($C336,Incurred_Real!$A$25:$BR$427,Incurred_Real!BI$1,FALSE))*$M336</f>
        <v>0</v>
      </c>
      <c r="AG336" s="232">
        <f>(VLOOKUP($C336,Incurred_Real!$A$25:$BR$427,Incurred_Real!BJ$1,FALSE))*$M336</f>
        <v>0</v>
      </c>
      <c r="AH336" s="232">
        <f>(VLOOKUP($C336,Incurred_Real!$A$25:$BR$427,Incurred_Real!BK$1,FALSE))*$M336</f>
        <v>0</v>
      </c>
      <c r="AI336" s="232">
        <f>(VLOOKUP($C336,Incurred_Real!$A$25:$BR$427,Incurred_Real!BL$1,FALSE))*$M336</f>
        <v>0</v>
      </c>
      <c r="AJ336" s="232">
        <f>(VLOOKUP($C336,Incurred_Real!$A$25:$BR$427,Incurred_Real!BM$1,FALSE))*$M336</f>
        <v>0</v>
      </c>
      <c r="AK336" s="232">
        <f>(VLOOKUP($C336,Incurred_Real!$A$25:$BR$427,Incurred_Real!BN$1,FALSE))*$M336</f>
        <v>0</v>
      </c>
      <c r="AL336" s="232">
        <f>(VLOOKUP($C336,Incurred_Real!$A$25:$BR$427,Incurred_Real!BO$1,FALSE))*$M336</f>
        <v>0</v>
      </c>
      <c r="AM336" s="232">
        <f>(VLOOKUP($C336,Incurred_Real!$A$25:$BR$427,Incurred_Real!BP$1,FALSE))*$M336</f>
        <v>0</v>
      </c>
      <c r="AN336" s="232">
        <f>(VLOOKUP($C336,Incurred_Real!$A$25:$BR$427,Incurred_Real!BQ$1,FALSE))*$M336</f>
        <v>0</v>
      </c>
      <c r="AO336" s="232">
        <f>(VLOOKUP($C336,Incurred_Real!$A$25:$BR$427,Incurred_Real!BR$1,FALSE))*$M336</f>
        <v>0</v>
      </c>
      <c r="AP336" s="232">
        <f t="shared" si="36"/>
        <v>2976016.5993344532</v>
      </c>
      <c r="AR336" s="232" t="b">
        <f t="shared" si="37"/>
        <v>1</v>
      </c>
    </row>
    <row r="337" spans="3:44" x14ac:dyDescent="0.15">
      <c r="C337" s="11" t="s">
        <v>918</v>
      </c>
      <c r="D337" s="11" t="str">
        <f>VLOOKUP($C337,Incurred_Real!$A$24:$E$376,Incurred_Real!$B$1,FALSE)</f>
        <v>Electrical Rymill Switch Boards Upgrade</v>
      </c>
      <c r="E337" s="11" t="str">
        <f>VLOOKUP($C337,Incurred_Real!$A$24:$E$376,Incurred_Real!$D$1,FALSE)</f>
        <v>Facilities</v>
      </c>
      <c r="F337" s="13">
        <f>IF(VLOOKUP($C337,Incurred_Real!$A$25:$AQ$426,Incurred_Real!$AL$1,FALSE)="Commissioned Extra",0,
IF(VLOOKUP($C337,Incurred_Real!$A$25:$AQ$426,Incurred_Real!$AK$1,FALSE)=F$4,VLOOKUP($C337,Incurred_Real!$A$25:$AQ$426,Incurred_Real!$AM$1,FALSE),0))</f>
        <v>0</v>
      </c>
      <c r="G337" s="13">
        <f>IF(VLOOKUP($C337,Incurred_Real!$A$25:$AQ$426,Incurred_Real!$AL$1,FALSE)="Commissioned Extra",0,
IF(VLOOKUP($C337,Incurred_Real!$A$25:$AQ$426,Incurred_Real!$AK$1,FALSE)=G$4,VLOOKUP($C337,Incurred_Real!$A$25:$AQ$426,Incurred_Real!$AM$1,FALSE),0))</f>
        <v>0</v>
      </c>
      <c r="H337" s="13">
        <f>IF(VLOOKUP($C337,Incurred_Real!$A$25:$AQ$426,Incurred_Real!$AL$1,FALSE)="Commissioned Extra",0,
IF(VLOOKUP($C337,Incurred_Real!$A$25:$AQ$426,Incurred_Real!$AK$1,FALSE)=H$4,VLOOKUP($C337,Incurred_Real!$A$25:$AQ$426,Incurred_Real!$AM$1,FALSE),0))</f>
        <v>0</v>
      </c>
      <c r="I337" s="13">
        <f>IF(VLOOKUP($C337,Incurred_Real!$A$25:$AQ$426,Incurred_Real!$AL$1,FALSE)="Commissioned Extra",0,
IF(VLOOKUP($C337,Incurred_Real!$A$25:$AQ$426,Incurred_Real!$AK$1,FALSE)=I$4,VLOOKUP($C337,Incurred_Real!$A$25:$AQ$426,Incurred_Real!$AM$1,FALSE),0))</f>
        <v>189402.67370278976</v>
      </c>
      <c r="J337" s="13">
        <f>IF(VLOOKUP($C337,Incurred_Real!$A$25:$AQ$426,Incurred_Real!$AL$1,FALSE)="Commissioned Extra",0,
IF(VLOOKUP($C337,Incurred_Real!$A$25:$AQ$426,Incurred_Real!$AK$1,FALSE)=J$4,VLOOKUP($C337,Incurred_Real!$A$25:$AQ$426,Incurred_Real!$AM$1,FALSE),0))</f>
        <v>0</v>
      </c>
      <c r="K337" s="13">
        <f>IF(VLOOKUP($C337,Incurred_Real!$A$25:$AQ$426,Incurred_Real!$AL$1,FALSE)="Commissioned Extra",0,
IF(VLOOKUP($C337,Incurred_Real!$A$25:$AQ$426,Incurred_Real!$AK$1,FALSE)=K$4,VLOOKUP($C337,Incurred_Real!$A$25:$AQ$426,Incurred_Real!$AM$1,FALSE),0))</f>
        <v>0</v>
      </c>
      <c r="L337" s="13">
        <f>IF(VLOOKUP($C337,Incurred_Real!$A$25:$AQ$426,Incurred_Real!$AL$1,FALSE)="Commissioned Extra",0,
IF(VLOOKUP($C337,Incurred_Real!$A$25:$AQ$426,Incurred_Real!$AK$1,FALSE)=L$4,VLOOKUP($C337,Incurred_Real!$A$25:$AQ$426,Incurred_Real!$AM$1,FALSE),0))</f>
        <v>0</v>
      </c>
      <c r="M337" s="232">
        <f t="shared" si="34"/>
        <v>189402.67370278976</v>
      </c>
      <c r="N337" s="232">
        <f t="shared" si="35"/>
        <v>2025</v>
      </c>
      <c r="P337" s="232">
        <f>(VLOOKUP($C337,Incurred_Real!$A$25:$BR$427,Incurred_Real!AS$1,FALSE))*$M337</f>
        <v>189402.67370278976</v>
      </c>
      <c r="Q337" s="232">
        <f>(VLOOKUP($C337,Incurred_Real!$A$25:$BR$427,Incurred_Real!AT$1,FALSE))*$M337</f>
        <v>0</v>
      </c>
      <c r="R337" s="232">
        <f>(VLOOKUP($C337,Incurred_Real!$A$25:$BR$427,Incurred_Real!AU$1,FALSE))*$M337</f>
        <v>0</v>
      </c>
      <c r="S337" s="232">
        <f>(VLOOKUP($C337,Incurred_Real!$A$25:$BR$427,Incurred_Real!AV$1,FALSE))*$M337</f>
        <v>0</v>
      </c>
      <c r="T337" s="232">
        <f>(VLOOKUP($C337,Incurred_Real!$A$25:$BR$427,Incurred_Real!AW$1,FALSE))*$M337</f>
        <v>0</v>
      </c>
      <c r="U337" s="232">
        <f>(VLOOKUP($C337,Incurred_Real!$A$25:$BR$427,Incurred_Real!AX$1,FALSE))*$M337</f>
        <v>0</v>
      </c>
      <c r="V337" s="232">
        <f>(VLOOKUP($C337,Incurred_Real!$A$25:$BR$427,Incurred_Real!AY$1,FALSE))*$M337</f>
        <v>0</v>
      </c>
      <c r="W337" s="232">
        <f>(VLOOKUP($C337,Incurred_Real!$A$25:$BR$427,Incurred_Real!AZ$1,FALSE))*$M337</f>
        <v>0</v>
      </c>
      <c r="X337" s="232">
        <f>(VLOOKUP($C337,Incurred_Real!$A$25:$BR$427,Incurred_Real!BA$1,FALSE))*$M337</f>
        <v>0</v>
      </c>
      <c r="Y337" s="232">
        <f>(VLOOKUP($C337,Incurred_Real!$A$25:$BR$427,Incurred_Real!BB$1,FALSE))*$M337</f>
        <v>0</v>
      </c>
      <c r="Z337" s="232">
        <f>(VLOOKUP($C337,Incurred_Real!$A$25:$BR$427,Incurred_Real!BC$1,FALSE))*$M337</f>
        <v>0</v>
      </c>
      <c r="AA337" s="232">
        <f>(VLOOKUP($C337,Incurred_Real!$A$25:$BR$427,Incurred_Real!BD$1,FALSE))*$M337</f>
        <v>0</v>
      </c>
      <c r="AB337" s="232">
        <f>(VLOOKUP($C337,Incurred_Real!$A$25:$BR$427,Incurred_Real!BE$1,FALSE))*$M337</f>
        <v>0</v>
      </c>
      <c r="AC337" s="232">
        <f>(VLOOKUP($C337,Incurred_Real!$A$25:$BR$427,Incurred_Real!BF$1,FALSE))*$M337</f>
        <v>0</v>
      </c>
      <c r="AD337" s="232">
        <f>(VLOOKUP($C337,Incurred_Real!$A$25:$BR$427,Incurred_Real!BG$1,FALSE))*$M337</f>
        <v>0</v>
      </c>
      <c r="AE337" s="232">
        <f>(VLOOKUP($C337,Incurred_Real!$A$25:$BR$427,Incurred_Real!BH$1,FALSE))*$M337</f>
        <v>0</v>
      </c>
      <c r="AF337" s="232">
        <f>(VLOOKUP($C337,Incurred_Real!$A$25:$BR$427,Incurred_Real!BI$1,FALSE))*$M337</f>
        <v>0</v>
      </c>
      <c r="AG337" s="232">
        <f>(VLOOKUP($C337,Incurred_Real!$A$25:$BR$427,Incurred_Real!BJ$1,FALSE))*$M337</f>
        <v>0</v>
      </c>
      <c r="AH337" s="232">
        <f>(VLOOKUP($C337,Incurred_Real!$A$25:$BR$427,Incurred_Real!BK$1,FALSE))*$M337</f>
        <v>0</v>
      </c>
      <c r="AI337" s="232">
        <f>(VLOOKUP($C337,Incurred_Real!$A$25:$BR$427,Incurred_Real!BL$1,FALSE))*$M337</f>
        <v>0</v>
      </c>
      <c r="AJ337" s="232">
        <f>(VLOOKUP($C337,Incurred_Real!$A$25:$BR$427,Incurred_Real!BM$1,FALSE))*$M337</f>
        <v>0</v>
      </c>
      <c r="AK337" s="232">
        <f>(VLOOKUP($C337,Incurred_Real!$A$25:$BR$427,Incurred_Real!BN$1,FALSE))*$M337</f>
        <v>0</v>
      </c>
      <c r="AL337" s="232">
        <f>(VLOOKUP($C337,Incurred_Real!$A$25:$BR$427,Incurred_Real!BO$1,FALSE))*$M337</f>
        <v>0</v>
      </c>
      <c r="AM337" s="232">
        <f>(VLOOKUP($C337,Incurred_Real!$A$25:$BR$427,Incurred_Real!BP$1,FALSE))*$M337</f>
        <v>0</v>
      </c>
      <c r="AN337" s="232">
        <f>(VLOOKUP($C337,Incurred_Real!$A$25:$BR$427,Incurred_Real!BQ$1,FALSE))*$M337</f>
        <v>0</v>
      </c>
      <c r="AO337" s="232">
        <f>(VLOOKUP($C337,Incurred_Real!$A$25:$BR$427,Incurred_Real!BR$1,FALSE))*$M337</f>
        <v>0</v>
      </c>
      <c r="AP337" s="232">
        <f t="shared" si="36"/>
        <v>189402.67370278976</v>
      </c>
      <c r="AR337" s="232" t="b">
        <f t="shared" si="37"/>
        <v>1</v>
      </c>
    </row>
    <row r="338" spans="3:44" x14ac:dyDescent="0.15">
      <c r="C338" s="11" t="s">
        <v>919</v>
      </c>
      <c r="D338" s="11" t="str">
        <f>VLOOKUP($C338,Incurred_Real!$A$24:$E$376,Incurred_Real!$B$1,FALSE)</f>
        <v>Pirie Server Room Critical Air Conditioning</v>
      </c>
      <c r="E338" s="11" t="str">
        <f>VLOOKUP($C338,Incurred_Real!$A$24:$E$376,Incurred_Real!$D$1,FALSE)</f>
        <v>Facilities</v>
      </c>
      <c r="F338" s="13">
        <f>IF(VLOOKUP($C338,Incurred_Real!$A$25:$AQ$426,Incurred_Real!$AL$1,FALSE)="Commissioned Extra",0,
IF(VLOOKUP($C338,Incurred_Real!$A$25:$AQ$426,Incurred_Real!$AK$1,FALSE)=F$4,VLOOKUP($C338,Incurred_Real!$A$25:$AQ$426,Incurred_Real!$AM$1,FALSE),0))</f>
        <v>0</v>
      </c>
      <c r="G338" s="13">
        <f>IF(VLOOKUP($C338,Incurred_Real!$A$25:$AQ$426,Incurred_Real!$AL$1,FALSE)="Commissioned Extra",0,
IF(VLOOKUP($C338,Incurred_Real!$A$25:$AQ$426,Incurred_Real!$AK$1,FALSE)=G$4,VLOOKUP($C338,Incurred_Real!$A$25:$AQ$426,Incurred_Real!$AM$1,FALSE),0))</f>
        <v>0</v>
      </c>
      <c r="H338" s="13">
        <f>IF(VLOOKUP($C338,Incurred_Real!$A$25:$AQ$426,Incurred_Real!$AL$1,FALSE)="Commissioned Extra",0,
IF(VLOOKUP($C338,Incurred_Real!$A$25:$AQ$426,Incurred_Real!$AK$1,FALSE)=H$4,VLOOKUP($C338,Incurred_Real!$A$25:$AQ$426,Incurred_Real!$AM$1,FALSE),0))</f>
        <v>0</v>
      </c>
      <c r="I338" s="13">
        <f>IF(VLOOKUP($C338,Incurred_Real!$A$25:$AQ$426,Incurred_Real!$AL$1,FALSE)="Commissioned Extra",0,
IF(VLOOKUP($C338,Incurred_Real!$A$25:$AQ$426,Incurred_Real!$AK$1,FALSE)=I$4,VLOOKUP($C338,Incurred_Real!$A$25:$AQ$426,Incurred_Real!$AM$1,FALSE),0))</f>
        <v>0</v>
      </c>
      <c r="J338" s="13">
        <f>IF(VLOOKUP($C338,Incurred_Real!$A$25:$AQ$426,Incurred_Real!$AL$1,FALSE)="Commissioned Extra",0,
IF(VLOOKUP($C338,Incurred_Real!$A$25:$AQ$426,Incurred_Real!$AK$1,FALSE)=J$4,VLOOKUP($C338,Incurred_Real!$A$25:$AQ$426,Incurred_Real!$AM$1,FALSE),0))</f>
        <v>0</v>
      </c>
      <c r="K338" s="13">
        <f>IF(VLOOKUP($C338,Incurred_Real!$A$25:$AQ$426,Incurred_Real!$AL$1,FALSE)="Commissioned Extra",0,
IF(VLOOKUP($C338,Incurred_Real!$A$25:$AQ$426,Incurred_Real!$AK$1,FALSE)=K$4,VLOOKUP($C338,Incurred_Real!$A$25:$AQ$426,Incurred_Real!$AM$1,FALSE),0))</f>
        <v>267019.85147622984</v>
      </c>
      <c r="L338" s="13">
        <f>IF(VLOOKUP($C338,Incurred_Real!$A$25:$AQ$426,Incurred_Real!$AL$1,FALSE)="Commissioned Extra",0,
IF(VLOOKUP($C338,Incurred_Real!$A$25:$AQ$426,Incurred_Real!$AK$1,FALSE)=L$4,VLOOKUP($C338,Incurred_Real!$A$25:$AQ$426,Incurred_Real!$AM$1,FALSE),0))</f>
        <v>0</v>
      </c>
      <c r="M338" s="232">
        <f t="shared" si="34"/>
        <v>267019.85147622984</v>
      </c>
      <c r="N338" s="232">
        <f t="shared" si="35"/>
        <v>2027</v>
      </c>
      <c r="P338" s="232">
        <f>(VLOOKUP($C338,Incurred_Real!$A$25:$BR$427,Incurred_Real!AS$1,FALSE))*$M338</f>
        <v>267019.85147622984</v>
      </c>
      <c r="Q338" s="232">
        <f>(VLOOKUP($C338,Incurred_Real!$A$25:$BR$427,Incurred_Real!AT$1,FALSE))*$M338</f>
        <v>0</v>
      </c>
      <c r="R338" s="232">
        <f>(VLOOKUP($C338,Incurred_Real!$A$25:$BR$427,Incurred_Real!AU$1,FALSE))*$M338</f>
        <v>0</v>
      </c>
      <c r="S338" s="232">
        <f>(VLOOKUP($C338,Incurred_Real!$A$25:$BR$427,Incurred_Real!AV$1,FALSE))*$M338</f>
        <v>0</v>
      </c>
      <c r="T338" s="232">
        <f>(VLOOKUP($C338,Incurred_Real!$A$25:$BR$427,Incurred_Real!AW$1,FALSE))*$M338</f>
        <v>0</v>
      </c>
      <c r="U338" s="232">
        <f>(VLOOKUP($C338,Incurred_Real!$A$25:$BR$427,Incurred_Real!AX$1,FALSE))*$M338</f>
        <v>0</v>
      </c>
      <c r="V338" s="232">
        <f>(VLOOKUP($C338,Incurred_Real!$A$25:$BR$427,Incurred_Real!AY$1,FALSE))*$M338</f>
        <v>0</v>
      </c>
      <c r="W338" s="232">
        <f>(VLOOKUP($C338,Incurred_Real!$A$25:$BR$427,Incurred_Real!AZ$1,FALSE))*$M338</f>
        <v>0</v>
      </c>
      <c r="X338" s="232">
        <f>(VLOOKUP($C338,Incurred_Real!$A$25:$BR$427,Incurred_Real!BA$1,FALSE))*$M338</f>
        <v>0</v>
      </c>
      <c r="Y338" s="232">
        <f>(VLOOKUP($C338,Incurred_Real!$A$25:$BR$427,Incurred_Real!BB$1,FALSE))*$M338</f>
        <v>0</v>
      </c>
      <c r="Z338" s="232">
        <f>(VLOOKUP($C338,Incurred_Real!$A$25:$BR$427,Incurred_Real!BC$1,FALSE))*$M338</f>
        <v>0</v>
      </c>
      <c r="AA338" s="232">
        <f>(VLOOKUP($C338,Incurred_Real!$A$25:$BR$427,Incurred_Real!BD$1,FALSE))*$M338</f>
        <v>0</v>
      </c>
      <c r="AB338" s="232">
        <f>(VLOOKUP($C338,Incurred_Real!$A$25:$BR$427,Incurred_Real!BE$1,FALSE))*$M338</f>
        <v>0</v>
      </c>
      <c r="AC338" s="232">
        <f>(VLOOKUP($C338,Incurred_Real!$A$25:$BR$427,Incurred_Real!BF$1,FALSE))*$M338</f>
        <v>0</v>
      </c>
      <c r="AD338" s="232">
        <f>(VLOOKUP($C338,Incurred_Real!$A$25:$BR$427,Incurred_Real!BG$1,FALSE))*$M338</f>
        <v>0</v>
      </c>
      <c r="AE338" s="232">
        <f>(VLOOKUP($C338,Incurred_Real!$A$25:$BR$427,Incurred_Real!BH$1,FALSE))*$M338</f>
        <v>0</v>
      </c>
      <c r="AF338" s="232">
        <f>(VLOOKUP($C338,Incurred_Real!$A$25:$BR$427,Incurred_Real!BI$1,FALSE))*$M338</f>
        <v>0</v>
      </c>
      <c r="AG338" s="232">
        <f>(VLOOKUP($C338,Incurred_Real!$A$25:$BR$427,Incurred_Real!BJ$1,FALSE))*$M338</f>
        <v>0</v>
      </c>
      <c r="AH338" s="232">
        <f>(VLOOKUP($C338,Incurred_Real!$A$25:$BR$427,Incurred_Real!BK$1,FALSE))*$M338</f>
        <v>0</v>
      </c>
      <c r="AI338" s="232">
        <f>(VLOOKUP($C338,Incurred_Real!$A$25:$BR$427,Incurred_Real!BL$1,FALSE))*$M338</f>
        <v>0</v>
      </c>
      <c r="AJ338" s="232">
        <f>(VLOOKUP($C338,Incurred_Real!$A$25:$BR$427,Incurred_Real!BM$1,FALSE))*$M338</f>
        <v>0</v>
      </c>
      <c r="AK338" s="232">
        <f>(VLOOKUP($C338,Incurred_Real!$A$25:$BR$427,Incurred_Real!BN$1,FALSE))*$M338</f>
        <v>0</v>
      </c>
      <c r="AL338" s="232">
        <f>(VLOOKUP($C338,Incurred_Real!$A$25:$BR$427,Incurred_Real!BO$1,FALSE))*$M338</f>
        <v>0</v>
      </c>
      <c r="AM338" s="232">
        <f>(VLOOKUP($C338,Incurred_Real!$A$25:$BR$427,Incurred_Real!BP$1,FALSE))*$M338</f>
        <v>0</v>
      </c>
      <c r="AN338" s="232">
        <f>(VLOOKUP($C338,Incurred_Real!$A$25:$BR$427,Incurred_Real!BQ$1,FALSE))*$M338</f>
        <v>0</v>
      </c>
      <c r="AO338" s="232">
        <f>(VLOOKUP($C338,Incurred_Real!$A$25:$BR$427,Incurred_Real!BR$1,FALSE))*$M338</f>
        <v>0</v>
      </c>
      <c r="AP338" s="232">
        <f t="shared" si="36"/>
        <v>267019.85147622984</v>
      </c>
      <c r="AR338" s="232" t="b">
        <f t="shared" si="37"/>
        <v>1</v>
      </c>
    </row>
    <row r="339" spans="3:44" x14ac:dyDescent="0.15">
      <c r="C339" s="11" t="s">
        <v>981</v>
      </c>
      <c r="D339" s="11" t="str">
        <f>VLOOKUP($C339,Incurred_Real!$A$24:$E$376,Incurred_Real!$B$1,FALSE)</f>
        <v>Substation Building Hardening 2024-2028</v>
      </c>
      <c r="E339" s="11" t="str">
        <f>VLOOKUP($C339,Incurred_Real!$A$24:$E$376,Incurred_Real!$D$1,FALSE)</f>
        <v>Security/Compliance</v>
      </c>
      <c r="F339" s="13">
        <f>IF(VLOOKUP($C339,Incurred_Real!$A$25:$AQ$426,Incurred_Real!$AL$1,FALSE)="Commissioned Extra",0,
IF(VLOOKUP($C339,Incurred_Real!$A$25:$AQ$426,Incurred_Real!$AK$1,FALSE)=F$4,VLOOKUP($C339,Incurred_Real!$A$25:$AQ$426,Incurred_Real!$AM$1,FALSE),0))</f>
        <v>0</v>
      </c>
      <c r="G339" s="13">
        <f>IF(VLOOKUP($C339,Incurred_Real!$A$25:$AQ$426,Incurred_Real!$AL$1,FALSE)="Commissioned Extra",0,
IF(VLOOKUP($C339,Incurred_Real!$A$25:$AQ$426,Incurred_Real!$AK$1,FALSE)=G$4,VLOOKUP($C339,Incurred_Real!$A$25:$AQ$426,Incurred_Real!$AM$1,FALSE),0))</f>
        <v>0</v>
      </c>
      <c r="H339" s="13">
        <f>IF(VLOOKUP($C339,Incurred_Real!$A$25:$AQ$426,Incurred_Real!$AL$1,FALSE)="Commissioned Extra",0,
IF(VLOOKUP($C339,Incurred_Real!$A$25:$AQ$426,Incurred_Real!$AK$1,FALSE)=H$4,VLOOKUP($C339,Incurred_Real!$A$25:$AQ$426,Incurred_Real!$AM$1,FALSE),0))</f>
        <v>0</v>
      </c>
      <c r="I339" s="13">
        <f>IF(VLOOKUP($C339,Incurred_Real!$A$25:$AQ$426,Incurred_Real!$AL$1,FALSE)="Commissioned Extra",0,
IF(VLOOKUP($C339,Incurred_Real!$A$25:$AQ$426,Incurred_Real!$AK$1,FALSE)=I$4,VLOOKUP($C339,Incurred_Real!$A$25:$AQ$426,Incurred_Real!$AM$1,FALSE),0))</f>
        <v>0</v>
      </c>
      <c r="J339" s="13">
        <f>IF(VLOOKUP($C339,Incurred_Real!$A$25:$AQ$426,Incurred_Real!$AL$1,FALSE)="Commissioned Extra",0,
IF(VLOOKUP($C339,Incurred_Real!$A$25:$AQ$426,Incurred_Real!$AK$1,FALSE)=J$4,VLOOKUP($C339,Incurred_Real!$A$25:$AQ$426,Incurred_Real!$AM$1,FALSE),0))</f>
        <v>0</v>
      </c>
      <c r="K339" s="13">
        <f>IF(VLOOKUP($C339,Incurred_Real!$A$25:$AQ$426,Incurred_Real!$AL$1,FALSE)="Commissioned Extra",0,
IF(VLOOKUP($C339,Incurred_Real!$A$25:$AQ$426,Incurred_Real!$AK$1,FALSE)=K$4,VLOOKUP($C339,Incurred_Real!$A$25:$AQ$426,Incurred_Real!$AM$1,FALSE),0))</f>
        <v>0</v>
      </c>
      <c r="L339" s="13">
        <f>IF(VLOOKUP($C339,Incurred_Real!$A$25:$AQ$426,Incurred_Real!$AL$1,FALSE)="Commissioned Extra",0,
IF(VLOOKUP($C339,Incurred_Real!$A$25:$AQ$426,Incurred_Real!$AK$1,FALSE)=L$4,VLOOKUP($C339,Incurred_Real!$A$25:$AQ$426,Incurred_Real!$AM$1,FALSE),0))</f>
        <v>1911245.9083027481</v>
      </c>
      <c r="M339" s="232">
        <f t="shared" si="34"/>
        <v>1911245.9083027481</v>
      </c>
      <c r="N339" s="232">
        <f t="shared" si="35"/>
        <v>2028</v>
      </c>
      <c r="P339" s="232">
        <f>(VLOOKUP($C339,Incurred_Real!$A$25:$BR$427,Incurred_Real!AS$1,FALSE))*$M339</f>
        <v>0</v>
      </c>
      <c r="Q339" s="232">
        <f>(VLOOKUP($C339,Incurred_Real!$A$25:$BR$427,Incurred_Real!AT$1,FALSE))*$M339</f>
        <v>0</v>
      </c>
      <c r="R339" s="232">
        <f>(VLOOKUP($C339,Incurred_Real!$A$25:$BR$427,Incurred_Real!AU$1,FALSE))*$M339</f>
        <v>0</v>
      </c>
      <c r="S339" s="232">
        <f>(VLOOKUP($C339,Incurred_Real!$A$25:$BR$427,Incurred_Real!AV$1,FALSE))*$M339</f>
        <v>0</v>
      </c>
      <c r="T339" s="232">
        <f>(VLOOKUP($C339,Incurred_Real!$A$25:$BR$427,Incurred_Real!AW$1,FALSE))*$M339</f>
        <v>0</v>
      </c>
      <c r="U339" s="232">
        <f>(VLOOKUP($C339,Incurred_Real!$A$25:$BR$427,Incurred_Real!AX$1,FALSE))*$M339</f>
        <v>0</v>
      </c>
      <c r="V339" s="232">
        <f>(VLOOKUP($C339,Incurred_Real!$A$25:$BR$427,Incurred_Real!AY$1,FALSE))*$M339</f>
        <v>0</v>
      </c>
      <c r="W339" s="232">
        <f>(VLOOKUP($C339,Incurred_Real!$A$25:$BR$427,Incurred_Real!AZ$1,FALSE))*$M339</f>
        <v>0</v>
      </c>
      <c r="X339" s="232">
        <f>(VLOOKUP($C339,Incurred_Real!$A$25:$BR$427,Incurred_Real!BA$1,FALSE))*$M339</f>
        <v>0</v>
      </c>
      <c r="Y339" s="232">
        <f>(VLOOKUP($C339,Incurred_Real!$A$25:$BR$427,Incurred_Real!BB$1,FALSE))*$M339</f>
        <v>0</v>
      </c>
      <c r="Z339" s="232">
        <f>(VLOOKUP($C339,Incurred_Real!$A$25:$BR$427,Incurred_Real!BC$1,FALSE))*$M339</f>
        <v>1141947.9202872128</v>
      </c>
      <c r="AA339" s="232">
        <f>(VLOOKUP($C339,Incurred_Real!$A$25:$BR$427,Incurred_Real!BD$1,FALSE))*$M339</f>
        <v>501603.59325337462</v>
      </c>
      <c r="AB339" s="232">
        <f>(VLOOKUP($C339,Incurred_Real!$A$25:$BR$427,Incurred_Real!BE$1,FALSE))*$M339</f>
        <v>267694.39476216049</v>
      </c>
      <c r="AC339" s="232">
        <f>(VLOOKUP($C339,Incurred_Real!$A$25:$BR$427,Incurred_Real!BF$1,FALSE))*$M339</f>
        <v>0</v>
      </c>
      <c r="AD339" s="232">
        <f>(VLOOKUP($C339,Incurred_Real!$A$25:$BR$427,Incurred_Real!BG$1,FALSE))*$M339</f>
        <v>0</v>
      </c>
      <c r="AE339" s="232">
        <f>(VLOOKUP($C339,Incurred_Real!$A$25:$BR$427,Incurred_Real!BH$1,FALSE))*$M339</f>
        <v>0</v>
      </c>
      <c r="AF339" s="232">
        <f>(VLOOKUP($C339,Incurred_Real!$A$25:$BR$427,Incurred_Real!BI$1,FALSE))*$M339</f>
        <v>0</v>
      </c>
      <c r="AG339" s="232">
        <f>(VLOOKUP($C339,Incurred_Real!$A$25:$BR$427,Incurred_Real!BJ$1,FALSE))*$M339</f>
        <v>0</v>
      </c>
      <c r="AH339" s="232">
        <f>(VLOOKUP($C339,Incurred_Real!$A$25:$BR$427,Incurred_Real!BK$1,FALSE))*$M339</f>
        <v>0</v>
      </c>
      <c r="AI339" s="232">
        <f>(VLOOKUP($C339,Incurred_Real!$A$25:$BR$427,Incurred_Real!BL$1,FALSE))*$M339</f>
        <v>0</v>
      </c>
      <c r="AJ339" s="232">
        <f>(VLOOKUP($C339,Incurred_Real!$A$25:$BR$427,Incurred_Real!BM$1,FALSE))*$M339</f>
        <v>0</v>
      </c>
      <c r="AK339" s="232">
        <f>(VLOOKUP($C339,Incurred_Real!$A$25:$BR$427,Incurred_Real!BN$1,FALSE))*$M339</f>
        <v>0</v>
      </c>
      <c r="AL339" s="232">
        <f>(VLOOKUP($C339,Incurred_Real!$A$25:$BR$427,Incurred_Real!BO$1,FALSE))*$M339</f>
        <v>0</v>
      </c>
      <c r="AM339" s="232">
        <f>(VLOOKUP($C339,Incurred_Real!$A$25:$BR$427,Incurred_Real!BP$1,FALSE))*$M339</f>
        <v>0</v>
      </c>
      <c r="AN339" s="232">
        <f>(VLOOKUP($C339,Incurred_Real!$A$25:$BR$427,Incurred_Real!BQ$1,FALSE))*$M339</f>
        <v>0</v>
      </c>
      <c r="AO339" s="232">
        <f>(VLOOKUP($C339,Incurred_Real!$A$25:$BR$427,Incurred_Real!BR$1,FALSE))*$M339</f>
        <v>0</v>
      </c>
      <c r="AP339" s="232">
        <f t="shared" si="36"/>
        <v>1911245.9083027479</v>
      </c>
      <c r="AR339" s="232" t="b">
        <f t="shared" si="37"/>
        <v>1</v>
      </c>
    </row>
    <row r="340" spans="3:44" x14ac:dyDescent="0.15">
      <c r="C340" s="11" t="s">
        <v>982</v>
      </c>
      <c r="D340" s="11" t="str">
        <f>VLOOKUP($C340,Incurred_Real!$A$24:$E$376,Incurred_Real!$B$1,FALSE)</f>
        <v>Oil Containment Systems Improvement</v>
      </c>
      <c r="E340" s="11" t="str">
        <f>VLOOKUP($C340,Incurred_Real!$A$24:$E$376,Incurred_Real!$D$1,FALSE)</f>
        <v>Security/Compliance</v>
      </c>
      <c r="F340" s="13">
        <f>IF(VLOOKUP($C340,Incurred_Real!$A$25:$AQ$426,Incurred_Real!$AL$1,FALSE)="Commissioned Extra",0,
IF(VLOOKUP($C340,Incurred_Real!$A$25:$AQ$426,Incurred_Real!$AK$1,FALSE)=F$4,VLOOKUP($C340,Incurred_Real!$A$25:$AQ$426,Incurred_Real!$AM$1,FALSE),0))</f>
        <v>0</v>
      </c>
      <c r="G340" s="13">
        <f>IF(VLOOKUP($C340,Incurred_Real!$A$25:$AQ$426,Incurred_Real!$AL$1,FALSE)="Commissioned Extra",0,
IF(VLOOKUP($C340,Incurred_Real!$A$25:$AQ$426,Incurred_Real!$AK$1,FALSE)=G$4,VLOOKUP($C340,Incurred_Real!$A$25:$AQ$426,Incurred_Real!$AM$1,FALSE),0))</f>
        <v>0</v>
      </c>
      <c r="H340" s="13">
        <f>IF(VLOOKUP($C340,Incurred_Real!$A$25:$AQ$426,Incurred_Real!$AL$1,FALSE)="Commissioned Extra",0,
IF(VLOOKUP($C340,Incurred_Real!$A$25:$AQ$426,Incurred_Real!$AK$1,FALSE)=H$4,VLOOKUP($C340,Incurred_Real!$A$25:$AQ$426,Incurred_Real!$AM$1,FALSE),0))</f>
        <v>0</v>
      </c>
      <c r="I340" s="13">
        <f>IF(VLOOKUP($C340,Incurred_Real!$A$25:$AQ$426,Incurred_Real!$AL$1,FALSE)="Commissioned Extra",0,
IF(VLOOKUP($C340,Incurred_Real!$A$25:$AQ$426,Incurred_Real!$AK$1,FALSE)=I$4,VLOOKUP($C340,Incurred_Real!$A$25:$AQ$426,Incurred_Real!$AM$1,FALSE),0))</f>
        <v>0</v>
      </c>
      <c r="J340" s="13">
        <f>IF(VLOOKUP($C340,Incurred_Real!$A$25:$AQ$426,Incurred_Real!$AL$1,FALSE)="Commissioned Extra",0,
IF(VLOOKUP($C340,Incurred_Real!$A$25:$AQ$426,Incurred_Real!$AK$1,FALSE)=J$4,VLOOKUP($C340,Incurred_Real!$A$25:$AQ$426,Incurred_Real!$AM$1,FALSE),0))</f>
        <v>0</v>
      </c>
      <c r="K340" s="13">
        <f>IF(VLOOKUP($C340,Incurred_Real!$A$25:$AQ$426,Incurred_Real!$AL$1,FALSE)="Commissioned Extra",0,
IF(VLOOKUP($C340,Incurred_Real!$A$25:$AQ$426,Incurred_Real!$AK$1,FALSE)=K$4,VLOOKUP($C340,Incurred_Real!$A$25:$AQ$426,Incurred_Real!$AM$1,FALSE),0))</f>
        <v>0</v>
      </c>
      <c r="L340" s="13">
        <f>IF(VLOOKUP($C340,Incurred_Real!$A$25:$AQ$426,Incurred_Real!$AL$1,FALSE)="Commissioned Extra",0,
IF(VLOOKUP($C340,Incurred_Real!$A$25:$AQ$426,Incurred_Real!$AK$1,FALSE)=L$4,VLOOKUP($C340,Incurred_Real!$A$25:$AQ$426,Incurred_Real!$AM$1,FALSE),0))</f>
        <v>5578173.3573545925</v>
      </c>
      <c r="M340" s="232">
        <f t="shared" si="34"/>
        <v>5578173.3573545925</v>
      </c>
      <c r="N340" s="232">
        <f t="shared" si="35"/>
        <v>2028</v>
      </c>
      <c r="P340" s="232">
        <f>(VLOOKUP($C340,Incurred_Real!$A$25:$BR$427,Incurred_Real!AS$1,FALSE))*$M340</f>
        <v>0</v>
      </c>
      <c r="Q340" s="232">
        <f>(VLOOKUP($C340,Incurred_Real!$A$25:$BR$427,Incurred_Real!AT$1,FALSE))*$M340</f>
        <v>62918.134131418097</v>
      </c>
      <c r="R340" s="232">
        <f>(VLOOKUP($C340,Incurred_Real!$A$25:$BR$427,Incurred_Real!AU$1,FALSE))*$M340</f>
        <v>0</v>
      </c>
      <c r="S340" s="232">
        <f>(VLOOKUP($C340,Incurred_Real!$A$25:$BR$427,Incurred_Real!AV$1,FALSE))*$M340</f>
        <v>0</v>
      </c>
      <c r="T340" s="232">
        <f>(VLOOKUP($C340,Incurred_Real!$A$25:$BR$427,Incurred_Real!AW$1,FALSE))*$M340</f>
        <v>0</v>
      </c>
      <c r="U340" s="232">
        <f>(VLOOKUP($C340,Incurred_Real!$A$25:$BR$427,Incurred_Real!AX$1,FALSE))*$M340</f>
        <v>0</v>
      </c>
      <c r="V340" s="232">
        <f>(VLOOKUP($C340,Incurred_Real!$A$25:$BR$427,Incurred_Real!AY$1,FALSE))*$M340</f>
        <v>0</v>
      </c>
      <c r="W340" s="232">
        <f>(VLOOKUP($C340,Incurred_Real!$A$25:$BR$427,Incurred_Real!AZ$1,FALSE))*$M340</f>
        <v>0</v>
      </c>
      <c r="X340" s="232">
        <f>(VLOOKUP($C340,Incurred_Real!$A$25:$BR$427,Incurred_Real!BA$1,FALSE))*$M340</f>
        <v>0</v>
      </c>
      <c r="Y340" s="232">
        <f>(VLOOKUP($C340,Incurred_Real!$A$25:$BR$427,Incurred_Real!BB$1,FALSE))*$M340</f>
        <v>906525.00088325643</v>
      </c>
      <c r="Z340" s="232">
        <f>(VLOOKUP($C340,Incurred_Real!$A$25:$BR$427,Incurred_Real!BC$1,FALSE))*$M340</f>
        <v>0</v>
      </c>
      <c r="AA340" s="232">
        <f>(VLOOKUP($C340,Incurred_Real!$A$25:$BR$427,Incurred_Real!BD$1,FALSE))*$M340</f>
        <v>4608730.2223399179</v>
      </c>
      <c r="AB340" s="232">
        <f>(VLOOKUP($C340,Incurred_Real!$A$25:$BR$427,Incurred_Real!BE$1,FALSE))*$M340</f>
        <v>0</v>
      </c>
      <c r="AC340" s="232">
        <f>(VLOOKUP($C340,Incurred_Real!$A$25:$BR$427,Incurred_Real!BF$1,FALSE))*$M340</f>
        <v>0</v>
      </c>
      <c r="AD340" s="232">
        <f>(VLOOKUP($C340,Incurred_Real!$A$25:$BR$427,Incurred_Real!BG$1,FALSE))*$M340</f>
        <v>0</v>
      </c>
      <c r="AE340" s="232">
        <f>(VLOOKUP($C340,Incurred_Real!$A$25:$BR$427,Incurred_Real!BH$1,FALSE))*$M340</f>
        <v>0</v>
      </c>
      <c r="AF340" s="232">
        <f>(VLOOKUP($C340,Incurred_Real!$A$25:$BR$427,Incurred_Real!BI$1,FALSE))*$M340</f>
        <v>0</v>
      </c>
      <c r="AG340" s="232">
        <f>(VLOOKUP($C340,Incurred_Real!$A$25:$BR$427,Incurred_Real!BJ$1,FALSE))*$M340</f>
        <v>0</v>
      </c>
      <c r="AH340" s="232">
        <f>(VLOOKUP($C340,Incurred_Real!$A$25:$BR$427,Incurred_Real!BK$1,FALSE))*$M340</f>
        <v>0</v>
      </c>
      <c r="AI340" s="232">
        <f>(VLOOKUP($C340,Incurred_Real!$A$25:$BR$427,Incurred_Real!BL$1,FALSE))*$M340</f>
        <v>0</v>
      </c>
      <c r="AJ340" s="232">
        <f>(VLOOKUP($C340,Incurred_Real!$A$25:$BR$427,Incurred_Real!BM$1,FALSE))*$M340</f>
        <v>0</v>
      </c>
      <c r="AK340" s="232">
        <f>(VLOOKUP($C340,Incurred_Real!$A$25:$BR$427,Incurred_Real!BN$1,FALSE))*$M340</f>
        <v>0</v>
      </c>
      <c r="AL340" s="232">
        <f>(VLOOKUP($C340,Incurred_Real!$A$25:$BR$427,Incurred_Real!BO$1,FALSE))*$M340</f>
        <v>0</v>
      </c>
      <c r="AM340" s="232">
        <f>(VLOOKUP($C340,Incurred_Real!$A$25:$BR$427,Incurred_Real!BP$1,FALSE))*$M340</f>
        <v>0</v>
      </c>
      <c r="AN340" s="232">
        <f>(VLOOKUP($C340,Incurred_Real!$A$25:$BR$427,Incurred_Real!BQ$1,FALSE))*$M340</f>
        <v>0</v>
      </c>
      <c r="AO340" s="232">
        <f>(VLOOKUP($C340,Incurred_Real!$A$25:$BR$427,Incurred_Real!BR$1,FALSE))*$M340</f>
        <v>0</v>
      </c>
      <c r="AP340" s="232">
        <f t="shared" si="36"/>
        <v>5578173.3573545925</v>
      </c>
      <c r="AR340" s="232" t="b">
        <f t="shared" si="37"/>
        <v>1</v>
      </c>
    </row>
    <row r="341" spans="3:44" x14ac:dyDescent="0.15">
      <c r="C341" s="11" t="s">
        <v>910</v>
      </c>
      <c r="D341" s="11" t="str">
        <f>VLOOKUP($C341,Incurred_Real!$A$24:$E$376,Incurred_Real!$B$1,FALSE)</f>
        <v>Robertstown to Metro Corridor</v>
      </c>
      <c r="E341" s="11" t="str">
        <f>VLOOKUP($C341,Incurred_Real!$A$24:$E$376,Incurred_Real!$D$1,FALSE)</f>
        <v>Easements/Land</v>
      </c>
      <c r="F341" s="13">
        <f>IF(VLOOKUP($C341,Incurred_Real!$A$25:$AQ$426,Incurred_Real!$AL$1,FALSE)="Commissioned Extra",0,
IF(VLOOKUP($C341,Incurred_Real!$A$25:$AQ$426,Incurred_Real!$AK$1,FALSE)=F$4,VLOOKUP($C341,Incurred_Real!$A$25:$AQ$426,Incurred_Real!$AM$1,FALSE),0))</f>
        <v>0</v>
      </c>
      <c r="G341" s="13">
        <f>IF(VLOOKUP($C341,Incurred_Real!$A$25:$AQ$426,Incurred_Real!$AL$1,FALSE)="Commissioned Extra",0,
IF(VLOOKUP($C341,Incurred_Real!$A$25:$AQ$426,Incurred_Real!$AK$1,FALSE)=G$4,VLOOKUP($C341,Incurred_Real!$A$25:$AQ$426,Incurred_Real!$AM$1,FALSE),0))</f>
        <v>0</v>
      </c>
      <c r="H341" s="13">
        <f>IF(VLOOKUP($C341,Incurred_Real!$A$25:$AQ$426,Incurred_Real!$AL$1,FALSE)="Commissioned Extra",0,
IF(VLOOKUP($C341,Incurred_Real!$A$25:$AQ$426,Incurred_Real!$AK$1,FALSE)=H$4,VLOOKUP($C341,Incurred_Real!$A$25:$AQ$426,Incurred_Real!$AM$1,FALSE),0))</f>
        <v>0</v>
      </c>
      <c r="I341" s="13">
        <f>IF(VLOOKUP($C341,Incurred_Real!$A$25:$AQ$426,Incurred_Real!$AL$1,FALSE)="Commissioned Extra",0,
IF(VLOOKUP($C341,Incurred_Real!$A$25:$AQ$426,Incurred_Real!$AK$1,FALSE)=I$4,VLOOKUP($C341,Incurred_Real!$A$25:$AQ$426,Incurred_Real!$AM$1,FALSE),0))</f>
        <v>0</v>
      </c>
      <c r="J341" s="13">
        <f>IF(VLOOKUP($C341,Incurred_Real!$A$25:$AQ$426,Incurred_Real!$AL$1,FALSE)="Commissioned Extra",0,
IF(VLOOKUP($C341,Incurred_Real!$A$25:$AQ$426,Incurred_Real!$AK$1,FALSE)=J$4,VLOOKUP($C341,Incurred_Real!$A$25:$AQ$426,Incurred_Real!$AM$1,FALSE),0))</f>
        <v>0</v>
      </c>
      <c r="K341" s="13">
        <f>IF(VLOOKUP($C341,Incurred_Real!$A$25:$AQ$426,Incurred_Real!$AL$1,FALSE)="Commissioned Extra",0,
IF(VLOOKUP($C341,Incurred_Real!$A$25:$AQ$426,Incurred_Real!$AK$1,FALSE)=K$4,VLOOKUP($C341,Incurred_Real!$A$25:$AQ$426,Incurred_Real!$AM$1,FALSE),0))</f>
        <v>0</v>
      </c>
      <c r="L341" s="13">
        <f>IF(VLOOKUP($C341,Incurred_Real!$A$25:$AQ$426,Incurred_Real!$AL$1,FALSE)="Commissioned Extra",0,
IF(VLOOKUP($C341,Incurred_Real!$A$25:$AQ$426,Incurred_Real!$AK$1,FALSE)=L$4,VLOOKUP($C341,Incurred_Real!$A$25:$AQ$426,Incurred_Real!$AM$1,FALSE),0))</f>
        <v>6443965.9580971207</v>
      </c>
      <c r="M341" s="232">
        <f t="shared" si="34"/>
        <v>6443965.9580971207</v>
      </c>
      <c r="N341" s="232">
        <f t="shared" si="35"/>
        <v>2028</v>
      </c>
      <c r="P341" s="232">
        <f>(VLOOKUP($C341,Incurred_Real!$A$25:$BR$427,Incurred_Real!AS$1,FALSE))*$M341</f>
        <v>0</v>
      </c>
      <c r="Q341" s="232">
        <f>(VLOOKUP($C341,Incurred_Real!$A$25:$BR$427,Incurred_Real!AT$1,FALSE))*$M341</f>
        <v>0</v>
      </c>
      <c r="R341" s="232">
        <f>(VLOOKUP($C341,Incurred_Real!$A$25:$BR$427,Incurred_Real!AU$1,FALSE))*$M341</f>
        <v>0</v>
      </c>
      <c r="S341" s="232">
        <f>(VLOOKUP($C341,Incurred_Real!$A$25:$BR$427,Incurred_Real!AV$1,FALSE))*$M341</f>
        <v>0</v>
      </c>
      <c r="T341" s="232">
        <f>(VLOOKUP($C341,Incurred_Real!$A$25:$BR$427,Incurred_Real!AW$1,FALSE))*$M341</f>
        <v>6443965.9580971207</v>
      </c>
      <c r="U341" s="232">
        <f>(VLOOKUP($C341,Incurred_Real!$A$25:$BR$427,Incurred_Real!AX$1,FALSE))*$M341</f>
        <v>0</v>
      </c>
      <c r="V341" s="232">
        <f>(VLOOKUP($C341,Incurred_Real!$A$25:$BR$427,Incurred_Real!AY$1,FALSE))*$M341</f>
        <v>0</v>
      </c>
      <c r="W341" s="232">
        <f>(VLOOKUP($C341,Incurred_Real!$A$25:$BR$427,Incurred_Real!AZ$1,FALSE))*$M341</f>
        <v>0</v>
      </c>
      <c r="X341" s="232">
        <f>(VLOOKUP($C341,Incurred_Real!$A$25:$BR$427,Incurred_Real!BA$1,FALSE))*$M341</f>
        <v>0</v>
      </c>
      <c r="Y341" s="232">
        <f>(VLOOKUP($C341,Incurred_Real!$A$25:$BR$427,Incurred_Real!BB$1,FALSE))*$M341</f>
        <v>0</v>
      </c>
      <c r="Z341" s="232">
        <f>(VLOOKUP($C341,Incurred_Real!$A$25:$BR$427,Incurred_Real!BC$1,FALSE))*$M341</f>
        <v>0</v>
      </c>
      <c r="AA341" s="232">
        <f>(VLOOKUP($C341,Incurred_Real!$A$25:$BR$427,Incurred_Real!BD$1,FALSE))*$M341</f>
        <v>0</v>
      </c>
      <c r="AB341" s="232">
        <f>(VLOOKUP($C341,Incurred_Real!$A$25:$BR$427,Incurred_Real!BE$1,FALSE))*$M341</f>
        <v>0</v>
      </c>
      <c r="AC341" s="232">
        <f>(VLOOKUP($C341,Incurred_Real!$A$25:$BR$427,Incurred_Real!BF$1,FALSE))*$M341</f>
        <v>0</v>
      </c>
      <c r="AD341" s="232">
        <f>(VLOOKUP($C341,Incurred_Real!$A$25:$BR$427,Incurred_Real!BG$1,FALSE))*$M341</f>
        <v>0</v>
      </c>
      <c r="AE341" s="232">
        <f>(VLOOKUP($C341,Incurred_Real!$A$25:$BR$427,Incurred_Real!BH$1,FALSE))*$M341</f>
        <v>0</v>
      </c>
      <c r="AF341" s="232">
        <f>(VLOOKUP($C341,Incurred_Real!$A$25:$BR$427,Incurred_Real!BI$1,FALSE))*$M341</f>
        <v>0</v>
      </c>
      <c r="AG341" s="232">
        <f>(VLOOKUP($C341,Incurred_Real!$A$25:$BR$427,Incurred_Real!BJ$1,FALSE))*$M341</f>
        <v>0</v>
      </c>
      <c r="AH341" s="232">
        <f>(VLOOKUP($C341,Incurred_Real!$A$25:$BR$427,Incurred_Real!BK$1,FALSE))*$M341</f>
        <v>0</v>
      </c>
      <c r="AI341" s="232">
        <f>(VLOOKUP($C341,Incurred_Real!$A$25:$BR$427,Incurred_Real!BL$1,FALSE))*$M341</f>
        <v>0</v>
      </c>
      <c r="AJ341" s="232">
        <f>(VLOOKUP($C341,Incurred_Real!$A$25:$BR$427,Incurred_Real!BM$1,FALSE))*$M341</f>
        <v>0</v>
      </c>
      <c r="AK341" s="232">
        <f>(VLOOKUP($C341,Incurred_Real!$A$25:$BR$427,Incurred_Real!BN$1,FALSE))*$M341</f>
        <v>0</v>
      </c>
      <c r="AL341" s="232">
        <f>(VLOOKUP($C341,Incurred_Real!$A$25:$BR$427,Incurred_Real!BO$1,FALSE))*$M341</f>
        <v>0</v>
      </c>
      <c r="AM341" s="232">
        <f>(VLOOKUP($C341,Incurred_Real!$A$25:$BR$427,Incurred_Real!BP$1,FALSE))*$M341</f>
        <v>0</v>
      </c>
      <c r="AN341" s="232">
        <f>(VLOOKUP($C341,Incurred_Real!$A$25:$BR$427,Incurred_Real!BQ$1,FALSE))*$M341</f>
        <v>0</v>
      </c>
      <c r="AO341" s="232">
        <f>(VLOOKUP($C341,Incurred_Real!$A$25:$BR$427,Incurred_Real!BR$1,FALSE))*$M341</f>
        <v>0</v>
      </c>
      <c r="AP341" s="232">
        <f t="shared" si="36"/>
        <v>6443965.9580971207</v>
      </c>
      <c r="AR341" s="232" t="b">
        <f t="shared" si="37"/>
        <v>1</v>
      </c>
    </row>
    <row r="342" spans="3:44" x14ac:dyDescent="0.15">
      <c r="C342" s="11" t="s">
        <v>938</v>
      </c>
      <c r="D342" s="11" t="str">
        <f>VLOOKUP($C342,Incurred_Real!$A$24:$E$376,Incurred_Real!$B$1,FALSE)</f>
        <v>High Crossing Tower Climbing System Replacement</v>
      </c>
      <c r="E342" s="11" t="str">
        <f>VLOOKUP($C342,Incurred_Real!$A$24:$E$376,Incurred_Real!$D$1,FALSE)</f>
        <v>Refurbishment</v>
      </c>
      <c r="F342" s="13">
        <f>IF(VLOOKUP($C342,Incurred_Real!$A$25:$AQ$426,Incurred_Real!$AL$1,FALSE)="Commissioned Extra",0,
IF(VLOOKUP($C342,Incurred_Real!$A$25:$AQ$426,Incurred_Real!$AK$1,FALSE)=F$4,VLOOKUP($C342,Incurred_Real!$A$25:$AQ$426,Incurred_Real!$AM$1,FALSE),0))</f>
        <v>0</v>
      </c>
      <c r="G342" s="13">
        <f>IF(VLOOKUP($C342,Incurred_Real!$A$25:$AQ$426,Incurred_Real!$AL$1,FALSE)="Commissioned Extra",0,
IF(VLOOKUP($C342,Incurred_Real!$A$25:$AQ$426,Incurred_Real!$AK$1,FALSE)=G$4,VLOOKUP($C342,Incurred_Real!$A$25:$AQ$426,Incurred_Real!$AM$1,FALSE),0))</f>
        <v>0</v>
      </c>
      <c r="H342" s="13">
        <f>IF(VLOOKUP($C342,Incurred_Real!$A$25:$AQ$426,Incurred_Real!$AL$1,FALSE)="Commissioned Extra",0,
IF(VLOOKUP($C342,Incurred_Real!$A$25:$AQ$426,Incurred_Real!$AK$1,FALSE)=H$4,VLOOKUP($C342,Incurred_Real!$A$25:$AQ$426,Incurred_Real!$AM$1,FALSE),0))</f>
        <v>0</v>
      </c>
      <c r="I342" s="13">
        <f>IF(VLOOKUP($C342,Incurred_Real!$A$25:$AQ$426,Incurred_Real!$AL$1,FALSE)="Commissioned Extra",0,
IF(VLOOKUP($C342,Incurred_Real!$A$25:$AQ$426,Incurred_Real!$AK$1,FALSE)=I$4,VLOOKUP($C342,Incurred_Real!$A$25:$AQ$426,Incurred_Real!$AM$1,FALSE),0))</f>
        <v>0</v>
      </c>
      <c r="J342" s="13">
        <f>IF(VLOOKUP($C342,Incurred_Real!$A$25:$AQ$426,Incurred_Real!$AL$1,FALSE)="Commissioned Extra",0,
IF(VLOOKUP($C342,Incurred_Real!$A$25:$AQ$426,Incurred_Real!$AK$1,FALSE)=J$4,VLOOKUP($C342,Incurred_Real!$A$25:$AQ$426,Incurred_Real!$AM$1,FALSE),0))</f>
        <v>0</v>
      </c>
      <c r="K342" s="13">
        <f>IF(VLOOKUP($C342,Incurred_Real!$A$25:$AQ$426,Incurred_Real!$AL$1,FALSE)="Commissioned Extra",0,
IF(VLOOKUP($C342,Incurred_Real!$A$25:$AQ$426,Incurred_Real!$AK$1,FALSE)=K$4,VLOOKUP($C342,Incurred_Real!$A$25:$AQ$426,Incurred_Real!$AM$1,FALSE),0))</f>
        <v>0</v>
      </c>
      <c r="L342" s="13">
        <f>IF(VLOOKUP($C342,Incurred_Real!$A$25:$AQ$426,Incurred_Real!$AL$1,FALSE)="Commissioned Extra",0,
IF(VLOOKUP($C342,Incurred_Real!$A$25:$AQ$426,Incurred_Real!$AK$1,FALSE)=L$4,VLOOKUP($C342,Incurred_Real!$A$25:$AQ$426,Incurred_Real!$AM$1,FALSE),0))</f>
        <v>6744281.8834275212</v>
      </c>
      <c r="M342" s="232">
        <f t="shared" si="34"/>
        <v>6744281.8834275212</v>
      </c>
      <c r="N342" s="232">
        <f t="shared" si="35"/>
        <v>2028</v>
      </c>
      <c r="P342" s="232">
        <f>(VLOOKUP($C342,Incurred_Real!$A$25:$BR$427,Incurred_Real!AS$1,FALSE))*$M342</f>
        <v>0</v>
      </c>
      <c r="Q342" s="232">
        <f>(VLOOKUP($C342,Incurred_Real!$A$25:$BR$427,Incurred_Real!AT$1,FALSE))*$M342</f>
        <v>0</v>
      </c>
      <c r="R342" s="232">
        <f>(VLOOKUP($C342,Incurred_Real!$A$25:$BR$427,Incurred_Real!AU$1,FALSE))*$M342</f>
        <v>0</v>
      </c>
      <c r="S342" s="232">
        <f>(VLOOKUP($C342,Incurred_Real!$A$25:$BR$427,Incurred_Real!AV$1,FALSE))*$M342</f>
        <v>0</v>
      </c>
      <c r="T342" s="232">
        <f>(VLOOKUP($C342,Incurred_Real!$A$25:$BR$427,Incurred_Real!AW$1,FALSE))*$M342</f>
        <v>0</v>
      </c>
      <c r="U342" s="232">
        <f>(VLOOKUP($C342,Incurred_Real!$A$25:$BR$427,Incurred_Real!AX$1,FALSE))*$M342</f>
        <v>0</v>
      </c>
      <c r="V342" s="232">
        <f>(VLOOKUP($C342,Incurred_Real!$A$25:$BR$427,Incurred_Real!AY$1,FALSE))*$M342</f>
        <v>0</v>
      </c>
      <c r="W342" s="232">
        <f>(VLOOKUP($C342,Incurred_Real!$A$25:$BR$427,Incurred_Real!AZ$1,FALSE))*$M342</f>
        <v>0</v>
      </c>
      <c r="X342" s="232">
        <f>(VLOOKUP($C342,Incurred_Real!$A$25:$BR$427,Incurred_Real!BA$1,FALSE))*$M342</f>
        <v>0</v>
      </c>
      <c r="Y342" s="232">
        <f>(VLOOKUP($C342,Incurred_Real!$A$25:$BR$427,Incurred_Real!BB$1,FALSE))*$M342</f>
        <v>0</v>
      </c>
      <c r="Z342" s="232">
        <f>(VLOOKUP($C342,Incurred_Real!$A$25:$BR$427,Incurred_Real!BC$1,FALSE))*$M342</f>
        <v>0</v>
      </c>
      <c r="AA342" s="232">
        <f>(VLOOKUP($C342,Incurred_Real!$A$25:$BR$427,Incurred_Real!BD$1,FALSE))*$M342</f>
        <v>0</v>
      </c>
      <c r="AB342" s="232">
        <f>(VLOOKUP($C342,Incurred_Real!$A$25:$BR$427,Incurred_Real!BE$1,FALSE))*$M342</f>
        <v>0</v>
      </c>
      <c r="AC342" s="232">
        <f>(VLOOKUP($C342,Incurred_Real!$A$25:$BR$427,Incurred_Real!BF$1,FALSE))*$M342</f>
        <v>0</v>
      </c>
      <c r="AD342" s="232">
        <f>(VLOOKUP($C342,Incurred_Real!$A$25:$BR$427,Incurred_Real!BG$1,FALSE))*$M342</f>
        <v>0</v>
      </c>
      <c r="AE342" s="232">
        <f>(VLOOKUP($C342,Incurred_Real!$A$25:$BR$427,Incurred_Real!BH$1,FALSE))*$M342</f>
        <v>6744281.8834275212</v>
      </c>
      <c r="AF342" s="232">
        <f>(VLOOKUP($C342,Incurred_Real!$A$25:$BR$427,Incurred_Real!BI$1,FALSE))*$M342</f>
        <v>0</v>
      </c>
      <c r="AG342" s="232">
        <f>(VLOOKUP($C342,Incurred_Real!$A$25:$BR$427,Incurred_Real!BJ$1,FALSE))*$M342</f>
        <v>0</v>
      </c>
      <c r="AH342" s="232">
        <f>(VLOOKUP($C342,Incurred_Real!$A$25:$BR$427,Incurred_Real!BK$1,FALSE))*$M342</f>
        <v>0</v>
      </c>
      <c r="AI342" s="232">
        <f>(VLOOKUP($C342,Incurred_Real!$A$25:$BR$427,Incurred_Real!BL$1,FALSE))*$M342</f>
        <v>0</v>
      </c>
      <c r="AJ342" s="232">
        <f>(VLOOKUP($C342,Incurred_Real!$A$25:$BR$427,Incurred_Real!BM$1,FALSE))*$M342</f>
        <v>0</v>
      </c>
      <c r="AK342" s="232">
        <f>(VLOOKUP($C342,Incurred_Real!$A$25:$BR$427,Incurred_Real!BN$1,FALSE))*$M342</f>
        <v>0</v>
      </c>
      <c r="AL342" s="232">
        <f>(VLOOKUP($C342,Incurred_Real!$A$25:$BR$427,Incurred_Real!BO$1,FALSE))*$M342</f>
        <v>0</v>
      </c>
      <c r="AM342" s="232">
        <f>(VLOOKUP($C342,Incurred_Real!$A$25:$BR$427,Incurred_Real!BP$1,FALSE))*$M342</f>
        <v>0</v>
      </c>
      <c r="AN342" s="232">
        <f>(VLOOKUP($C342,Incurred_Real!$A$25:$BR$427,Incurred_Real!BQ$1,FALSE))*$M342</f>
        <v>0</v>
      </c>
      <c r="AO342" s="232">
        <f>(VLOOKUP($C342,Incurred_Real!$A$25:$BR$427,Incurred_Real!BR$1,FALSE))*$M342</f>
        <v>0</v>
      </c>
      <c r="AP342" s="232">
        <f t="shared" si="36"/>
        <v>6744281.8834275212</v>
      </c>
      <c r="AR342" s="232" t="b">
        <f t="shared" si="37"/>
        <v>1</v>
      </c>
    </row>
    <row r="343" spans="3:44" x14ac:dyDescent="0.15">
      <c r="C343" s="11" t="s">
        <v>965</v>
      </c>
      <c r="D343" s="11" t="str">
        <f>VLOOKUP($C343,Incurred_Real!$A$24:$E$376,Incurred_Real!$B$1,FALSE)</f>
        <v>Revenue Meter Unit Asset Replacement 2024-2028</v>
      </c>
      <c r="E343" s="11" t="str">
        <f>VLOOKUP($C343,Incurred_Real!$A$24:$E$376,Incurred_Real!$D$1,FALSE)</f>
        <v>Replacement</v>
      </c>
      <c r="F343" s="13">
        <f>IF(VLOOKUP($C343,Incurred_Real!$A$25:$AQ$426,Incurred_Real!$AL$1,FALSE)="Commissioned Extra",0,
IF(VLOOKUP($C343,Incurred_Real!$A$25:$AQ$426,Incurred_Real!$AK$1,FALSE)=F$4,VLOOKUP($C343,Incurred_Real!$A$25:$AQ$426,Incurred_Real!$AM$1,FALSE),0))</f>
        <v>0</v>
      </c>
      <c r="G343" s="13">
        <f>IF(VLOOKUP($C343,Incurred_Real!$A$25:$AQ$426,Incurred_Real!$AL$1,FALSE)="Commissioned Extra",0,
IF(VLOOKUP($C343,Incurred_Real!$A$25:$AQ$426,Incurred_Real!$AK$1,FALSE)=G$4,VLOOKUP($C343,Incurred_Real!$A$25:$AQ$426,Incurred_Real!$AM$1,FALSE),0))</f>
        <v>0</v>
      </c>
      <c r="H343" s="13">
        <f>IF(VLOOKUP($C343,Incurred_Real!$A$25:$AQ$426,Incurred_Real!$AL$1,FALSE)="Commissioned Extra",0,
IF(VLOOKUP($C343,Incurred_Real!$A$25:$AQ$426,Incurred_Real!$AK$1,FALSE)=H$4,VLOOKUP($C343,Incurred_Real!$A$25:$AQ$426,Incurred_Real!$AM$1,FALSE),0))</f>
        <v>0</v>
      </c>
      <c r="I343" s="13">
        <f>IF(VLOOKUP($C343,Incurred_Real!$A$25:$AQ$426,Incurred_Real!$AL$1,FALSE)="Commissioned Extra",0,
IF(VLOOKUP($C343,Incurred_Real!$A$25:$AQ$426,Incurred_Real!$AK$1,FALSE)=I$4,VLOOKUP($C343,Incurred_Real!$A$25:$AQ$426,Incurred_Real!$AM$1,FALSE),0))</f>
        <v>0</v>
      </c>
      <c r="J343" s="13">
        <f>IF(VLOOKUP($C343,Incurred_Real!$A$25:$AQ$426,Incurred_Real!$AL$1,FALSE)="Commissioned Extra",0,
IF(VLOOKUP($C343,Incurred_Real!$A$25:$AQ$426,Incurred_Real!$AK$1,FALSE)=J$4,VLOOKUP($C343,Incurred_Real!$A$25:$AQ$426,Incurred_Real!$AM$1,FALSE),0))</f>
        <v>2961882.8682762217</v>
      </c>
      <c r="K343" s="13">
        <f>IF(VLOOKUP($C343,Incurred_Real!$A$25:$AQ$426,Incurred_Real!$AL$1,FALSE)="Commissioned Extra",0,
IF(VLOOKUP($C343,Incurred_Real!$A$25:$AQ$426,Incurred_Real!$AK$1,FALSE)=K$4,VLOOKUP($C343,Incurred_Real!$A$25:$AQ$426,Incurred_Real!$AM$1,FALSE),0))</f>
        <v>0</v>
      </c>
      <c r="L343" s="13">
        <f>IF(VLOOKUP($C343,Incurred_Real!$A$25:$AQ$426,Incurred_Real!$AL$1,FALSE)="Commissioned Extra",0,
IF(VLOOKUP($C343,Incurred_Real!$A$25:$AQ$426,Incurred_Real!$AK$1,FALSE)=L$4,VLOOKUP($C343,Incurred_Real!$A$25:$AQ$426,Incurred_Real!$AM$1,FALSE),0))</f>
        <v>0</v>
      </c>
      <c r="M343" s="232">
        <f t="shared" si="34"/>
        <v>2961882.8682762217</v>
      </c>
      <c r="N343" s="232">
        <f t="shared" si="35"/>
        <v>2026</v>
      </c>
      <c r="P343" s="232">
        <f>(VLOOKUP($C343,Incurred_Real!$A$25:$BR$427,Incurred_Real!AS$1,FALSE))*$M343</f>
        <v>0</v>
      </c>
      <c r="Q343" s="232">
        <f>(VLOOKUP($C343,Incurred_Real!$A$25:$BR$427,Incurred_Real!AT$1,FALSE))*$M343</f>
        <v>0</v>
      </c>
      <c r="R343" s="232">
        <f>(VLOOKUP($C343,Incurred_Real!$A$25:$BR$427,Incurred_Real!AU$1,FALSE))*$M343</f>
        <v>0</v>
      </c>
      <c r="S343" s="232">
        <f>(VLOOKUP($C343,Incurred_Real!$A$25:$BR$427,Incurred_Real!AV$1,FALSE))*$M343</f>
        <v>0</v>
      </c>
      <c r="T343" s="232">
        <f>(VLOOKUP($C343,Incurred_Real!$A$25:$BR$427,Incurred_Real!AW$1,FALSE))*$M343</f>
        <v>0</v>
      </c>
      <c r="U343" s="232">
        <f>(VLOOKUP($C343,Incurred_Real!$A$25:$BR$427,Incurred_Real!AX$1,FALSE))*$M343</f>
        <v>0</v>
      </c>
      <c r="V343" s="232">
        <f>(VLOOKUP($C343,Incurred_Real!$A$25:$BR$427,Incurred_Real!AY$1,FALSE))*$M343</f>
        <v>0</v>
      </c>
      <c r="W343" s="232">
        <f>(VLOOKUP($C343,Incurred_Real!$A$25:$BR$427,Incurred_Real!AZ$1,FALSE))*$M343</f>
        <v>0</v>
      </c>
      <c r="X343" s="232">
        <f>(VLOOKUP($C343,Incurred_Real!$A$25:$BR$427,Incurred_Real!BA$1,FALSE))*$M343</f>
        <v>0</v>
      </c>
      <c r="Y343" s="232">
        <f>(VLOOKUP($C343,Incurred_Real!$A$25:$BR$427,Incurred_Real!BB$1,FALSE))*$M343</f>
        <v>0</v>
      </c>
      <c r="Z343" s="232">
        <f>(VLOOKUP($C343,Incurred_Real!$A$25:$BR$427,Incurred_Real!BC$1,FALSE))*$M343</f>
        <v>0</v>
      </c>
      <c r="AA343" s="232">
        <f>(VLOOKUP($C343,Incurred_Real!$A$25:$BR$427,Incurred_Real!BD$1,FALSE))*$M343</f>
        <v>0</v>
      </c>
      <c r="AB343" s="232">
        <f>(VLOOKUP($C343,Incurred_Real!$A$25:$BR$427,Incurred_Real!BE$1,FALSE))*$M343</f>
        <v>0</v>
      </c>
      <c r="AC343" s="232">
        <f>(VLOOKUP($C343,Incurred_Real!$A$25:$BR$427,Incurred_Real!BF$1,FALSE))*$M343</f>
        <v>0</v>
      </c>
      <c r="AD343" s="232">
        <f>(VLOOKUP($C343,Incurred_Real!$A$25:$BR$427,Incurred_Real!BG$1,FALSE))*$M343</f>
        <v>2469657.4366938965</v>
      </c>
      <c r="AE343" s="232">
        <f>(VLOOKUP($C343,Incurred_Real!$A$25:$BR$427,Incurred_Real!BH$1,FALSE))*$M343</f>
        <v>0</v>
      </c>
      <c r="AF343" s="232">
        <f>(VLOOKUP($C343,Incurred_Real!$A$25:$BR$427,Incurred_Real!BI$1,FALSE))*$M343</f>
        <v>0</v>
      </c>
      <c r="AG343" s="232">
        <f>(VLOOKUP($C343,Incurred_Real!$A$25:$BR$427,Incurred_Real!BJ$1,FALSE))*$M343</f>
        <v>0</v>
      </c>
      <c r="AH343" s="232">
        <f>(VLOOKUP($C343,Incurred_Real!$A$25:$BR$427,Incurred_Real!BK$1,FALSE))*$M343</f>
        <v>0</v>
      </c>
      <c r="AI343" s="232">
        <f>(VLOOKUP($C343,Incurred_Real!$A$25:$BR$427,Incurred_Real!BL$1,FALSE))*$M343</f>
        <v>0</v>
      </c>
      <c r="AJ343" s="232">
        <f>(VLOOKUP($C343,Incurred_Real!$A$25:$BR$427,Incurred_Real!BM$1,FALSE))*$M343</f>
        <v>0</v>
      </c>
      <c r="AK343" s="232">
        <f>(VLOOKUP($C343,Incurred_Real!$A$25:$BR$427,Incurred_Real!BN$1,FALSE))*$M343</f>
        <v>0</v>
      </c>
      <c r="AL343" s="232">
        <f>(VLOOKUP($C343,Incurred_Real!$A$25:$BR$427,Incurred_Real!BO$1,FALSE))*$M343</f>
        <v>0</v>
      </c>
      <c r="AM343" s="232">
        <f>(VLOOKUP($C343,Incurred_Real!$A$25:$BR$427,Incurred_Real!BP$1,FALSE))*$M343</f>
        <v>0</v>
      </c>
      <c r="AN343" s="232">
        <f>(VLOOKUP($C343,Incurred_Real!$A$25:$BR$427,Incurred_Real!BQ$1,FALSE))*$M343</f>
        <v>0</v>
      </c>
      <c r="AO343" s="232">
        <f>(VLOOKUP($C343,Incurred_Real!$A$25:$BR$427,Incurred_Real!BR$1,FALSE))*$M343</f>
        <v>492225.43158232508</v>
      </c>
      <c r="AP343" s="232">
        <f t="shared" si="36"/>
        <v>2961882.8682762217</v>
      </c>
      <c r="AR343" s="232" t="b">
        <f t="shared" si="37"/>
        <v>1</v>
      </c>
    </row>
    <row r="344" spans="3:44" x14ac:dyDescent="0.15">
      <c r="C344" s="11" t="s">
        <v>978</v>
      </c>
      <c r="D344" s="11" t="str">
        <f>VLOOKUP($C344,Incurred_Real!$A$24:$E$376,Incurred_Real!$B$1,FALSE)</f>
        <v>Transmission Line Avian Fire-Start Risk Mitigation</v>
      </c>
      <c r="E344" s="11" t="str">
        <f>VLOOKUP($C344,Incurred_Real!$A$24:$E$376,Incurred_Real!$D$1,FALSE)</f>
        <v>Security/Compliance</v>
      </c>
      <c r="F344" s="13">
        <f>IF(VLOOKUP($C344,Incurred_Real!$A$25:$AQ$426,Incurred_Real!$AL$1,FALSE)="Commissioned Extra",0,
IF(VLOOKUP($C344,Incurred_Real!$A$25:$AQ$426,Incurred_Real!$AK$1,FALSE)=F$4,VLOOKUP($C344,Incurred_Real!$A$25:$AQ$426,Incurred_Real!$AM$1,FALSE),0))</f>
        <v>0</v>
      </c>
      <c r="G344" s="13">
        <f>IF(VLOOKUP($C344,Incurred_Real!$A$25:$AQ$426,Incurred_Real!$AL$1,FALSE)="Commissioned Extra",0,
IF(VLOOKUP($C344,Incurred_Real!$A$25:$AQ$426,Incurred_Real!$AK$1,FALSE)=G$4,VLOOKUP($C344,Incurred_Real!$A$25:$AQ$426,Incurred_Real!$AM$1,FALSE),0))</f>
        <v>0</v>
      </c>
      <c r="H344" s="13">
        <f>IF(VLOOKUP($C344,Incurred_Real!$A$25:$AQ$426,Incurred_Real!$AL$1,FALSE)="Commissioned Extra",0,
IF(VLOOKUP($C344,Incurred_Real!$A$25:$AQ$426,Incurred_Real!$AK$1,FALSE)=H$4,VLOOKUP($C344,Incurred_Real!$A$25:$AQ$426,Incurred_Real!$AM$1,FALSE),0))</f>
        <v>0</v>
      </c>
      <c r="I344" s="13">
        <f>IF(VLOOKUP($C344,Incurred_Real!$A$25:$AQ$426,Incurred_Real!$AL$1,FALSE)="Commissioned Extra",0,
IF(VLOOKUP($C344,Incurred_Real!$A$25:$AQ$426,Incurred_Real!$AK$1,FALSE)=I$4,VLOOKUP($C344,Incurred_Real!$A$25:$AQ$426,Incurred_Real!$AM$1,FALSE),0))</f>
        <v>0</v>
      </c>
      <c r="J344" s="13">
        <f>IF(VLOOKUP($C344,Incurred_Real!$A$25:$AQ$426,Incurred_Real!$AL$1,FALSE)="Commissioned Extra",0,
IF(VLOOKUP($C344,Incurred_Real!$A$25:$AQ$426,Incurred_Real!$AK$1,FALSE)=J$4,VLOOKUP($C344,Incurred_Real!$A$25:$AQ$426,Incurred_Real!$AM$1,FALSE),0))</f>
        <v>0</v>
      </c>
      <c r="K344" s="13">
        <f>IF(VLOOKUP($C344,Incurred_Real!$A$25:$AQ$426,Incurred_Real!$AL$1,FALSE)="Commissioned Extra",0,
IF(VLOOKUP($C344,Incurred_Real!$A$25:$AQ$426,Incurred_Real!$AK$1,FALSE)=K$4,VLOOKUP($C344,Incurred_Real!$A$25:$AQ$426,Incurred_Real!$AM$1,FALSE),0))</f>
        <v>4611078.064666288</v>
      </c>
      <c r="L344" s="13">
        <f>IF(VLOOKUP($C344,Incurred_Real!$A$25:$AQ$426,Incurred_Real!$AL$1,FALSE)="Commissioned Extra",0,
IF(VLOOKUP($C344,Incurred_Real!$A$25:$AQ$426,Incurred_Real!$AK$1,FALSE)=L$4,VLOOKUP($C344,Incurred_Real!$A$25:$AQ$426,Incurred_Real!$AM$1,FALSE),0))</f>
        <v>0</v>
      </c>
      <c r="M344" s="232">
        <f t="shared" si="34"/>
        <v>4611078.064666288</v>
      </c>
      <c r="N344" s="232">
        <f t="shared" si="35"/>
        <v>2027</v>
      </c>
      <c r="P344" s="232">
        <f>(VLOOKUP($C344,Incurred_Real!$A$25:$BR$427,Incurred_Real!AS$1,FALSE))*$M344</f>
        <v>0</v>
      </c>
      <c r="Q344" s="232">
        <f>(VLOOKUP($C344,Incurred_Real!$A$25:$BR$427,Incurred_Real!AT$1,FALSE))*$M344</f>
        <v>0</v>
      </c>
      <c r="R344" s="232">
        <f>(VLOOKUP($C344,Incurred_Real!$A$25:$BR$427,Incurred_Real!AU$1,FALSE))*$M344</f>
        <v>0</v>
      </c>
      <c r="S344" s="232">
        <f>(VLOOKUP($C344,Incurred_Real!$A$25:$BR$427,Incurred_Real!AV$1,FALSE))*$M344</f>
        <v>0</v>
      </c>
      <c r="T344" s="232">
        <f>(VLOOKUP($C344,Incurred_Real!$A$25:$BR$427,Incurred_Real!AW$1,FALSE))*$M344</f>
        <v>0</v>
      </c>
      <c r="U344" s="232">
        <f>(VLOOKUP($C344,Incurred_Real!$A$25:$BR$427,Incurred_Real!AX$1,FALSE))*$M344</f>
        <v>0</v>
      </c>
      <c r="V344" s="232">
        <f>(VLOOKUP($C344,Incurred_Real!$A$25:$BR$427,Incurred_Real!AY$1,FALSE))*$M344</f>
        <v>0</v>
      </c>
      <c r="W344" s="232">
        <f>(VLOOKUP($C344,Incurred_Real!$A$25:$BR$427,Incurred_Real!AZ$1,FALSE))*$M344</f>
        <v>0</v>
      </c>
      <c r="X344" s="232">
        <f>(VLOOKUP($C344,Incurred_Real!$A$25:$BR$427,Incurred_Real!BA$1,FALSE))*$M344</f>
        <v>0</v>
      </c>
      <c r="Y344" s="232">
        <f>(VLOOKUP($C344,Incurred_Real!$A$25:$BR$427,Incurred_Real!BB$1,FALSE))*$M344</f>
        <v>0</v>
      </c>
      <c r="Z344" s="232">
        <f>(VLOOKUP($C344,Incurred_Real!$A$25:$BR$427,Incurred_Real!BC$1,FALSE))*$M344</f>
        <v>0</v>
      </c>
      <c r="AA344" s="232">
        <f>(VLOOKUP($C344,Incurred_Real!$A$25:$BR$427,Incurred_Real!BD$1,FALSE))*$M344</f>
        <v>0</v>
      </c>
      <c r="AB344" s="232">
        <f>(VLOOKUP($C344,Incurred_Real!$A$25:$BR$427,Incurred_Real!BE$1,FALSE))*$M344</f>
        <v>0</v>
      </c>
      <c r="AC344" s="232">
        <f>(VLOOKUP($C344,Incurred_Real!$A$25:$BR$427,Incurred_Real!BF$1,FALSE))*$M344</f>
        <v>0</v>
      </c>
      <c r="AD344" s="232">
        <f>(VLOOKUP($C344,Incurred_Real!$A$25:$BR$427,Incurred_Real!BG$1,FALSE))*$M344</f>
        <v>0</v>
      </c>
      <c r="AE344" s="232">
        <f>(VLOOKUP($C344,Incurred_Real!$A$25:$BR$427,Incurred_Real!BH$1,FALSE))*$M344</f>
        <v>4611078.064666288</v>
      </c>
      <c r="AF344" s="232">
        <f>(VLOOKUP($C344,Incurred_Real!$A$25:$BR$427,Incurred_Real!BI$1,FALSE))*$M344</f>
        <v>0</v>
      </c>
      <c r="AG344" s="232">
        <f>(VLOOKUP($C344,Incurred_Real!$A$25:$BR$427,Incurred_Real!BJ$1,FALSE))*$M344</f>
        <v>0</v>
      </c>
      <c r="AH344" s="232">
        <f>(VLOOKUP($C344,Incurred_Real!$A$25:$BR$427,Incurred_Real!BK$1,FALSE))*$M344</f>
        <v>0</v>
      </c>
      <c r="AI344" s="232">
        <f>(VLOOKUP($C344,Incurred_Real!$A$25:$BR$427,Incurred_Real!BL$1,FALSE))*$M344</f>
        <v>0</v>
      </c>
      <c r="AJ344" s="232">
        <f>(VLOOKUP($C344,Incurred_Real!$A$25:$BR$427,Incurred_Real!BM$1,FALSE))*$M344</f>
        <v>0</v>
      </c>
      <c r="AK344" s="232">
        <f>(VLOOKUP($C344,Incurred_Real!$A$25:$BR$427,Incurred_Real!BN$1,FALSE))*$M344</f>
        <v>0</v>
      </c>
      <c r="AL344" s="232">
        <f>(VLOOKUP($C344,Incurred_Real!$A$25:$BR$427,Incurred_Real!BO$1,FALSE))*$M344</f>
        <v>0</v>
      </c>
      <c r="AM344" s="232">
        <f>(VLOOKUP($C344,Incurred_Real!$A$25:$BR$427,Incurred_Real!BP$1,FALSE))*$M344</f>
        <v>0</v>
      </c>
      <c r="AN344" s="232">
        <f>(VLOOKUP($C344,Incurred_Real!$A$25:$BR$427,Incurred_Real!BQ$1,FALSE))*$M344</f>
        <v>0</v>
      </c>
      <c r="AO344" s="232">
        <f>(VLOOKUP($C344,Incurred_Real!$A$25:$BR$427,Incurred_Real!BR$1,FALSE))*$M344</f>
        <v>0</v>
      </c>
      <c r="AP344" s="232">
        <f t="shared" si="36"/>
        <v>4611078.064666288</v>
      </c>
      <c r="AR344" s="232" t="b">
        <f t="shared" si="37"/>
        <v>1</v>
      </c>
    </row>
    <row r="345" spans="3:44" x14ac:dyDescent="0.15">
      <c r="C345" s="11" t="s">
        <v>926</v>
      </c>
      <c r="D345" s="11" t="str">
        <f>VLOOKUP($C345,Incurred_Real!$A$24:$E$376,Incurred_Real!$B$1,FALSE)</f>
        <v>Asset Capitalisation System Improvement</v>
      </c>
      <c r="E345" s="11" t="str">
        <f>VLOOKUP($C345,Incurred_Real!$A$24:$E$376,Incurred_Real!$D$1,FALSE)</f>
        <v>Information Technology</v>
      </c>
      <c r="F345" s="13">
        <f>IF(VLOOKUP($C345,Incurred_Real!$A$25:$AQ$426,Incurred_Real!$AL$1,FALSE)="Commissioned Extra",0,
IF(VLOOKUP($C345,Incurred_Real!$A$25:$AQ$426,Incurred_Real!$AK$1,FALSE)=F$4,VLOOKUP($C345,Incurred_Real!$A$25:$AQ$426,Incurred_Real!$AM$1,FALSE),0))</f>
        <v>0</v>
      </c>
      <c r="G345" s="13">
        <f>IF(VLOOKUP($C345,Incurred_Real!$A$25:$AQ$426,Incurred_Real!$AL$1,FALSE)="Commissioned Extra",0,
IF(VLOOKUP($C345,Incurred_Real!$A$25:$AQ$426,Incurred_Real!$AK$1,FALSE)=G$4,VLOOKUP($C345,Incurred_Real!$A$25:$AQ$426,Incurred_Real!$AM$1,FALSE),0))</f>
        <v>0</v>
      </c>
      <c r="H345" s="13">
        <f>IF(VLOOKUP($C345,Incurred_Real!$A$25:$AQ$426,Incurred_Real!$AL$1,FALSE)="Commissioned Extra",0,
IF(VLOOKUP($C345,Incurred_Real!$A$25:$AQ$426,Incurred_Real!$AK$1,FALSE)=H$4,VLOOKUP($C345,Incurred_Real!$A$25:$AQ$426,Incurred_Real!$AM$1,FALSE),0))</f>
        <v>0</v>
      </c>
      <c r="I345" s="13">
        <f>IF(VLOOKUP($C345,Incurred_Real!$A$25:$AQ$426,Incurred_Real!$AL$1,FALSE)="Commissioned Extra",0,
IF(VLOOKUP($C345,Incurred_Real!$A$25:$AQ$426,Incurred_Real!$AK$1,FALSE)=I$4,VLOOKUP($C345,Incurred_Real!$A$25:$AQ$426,Incurred_Real!$AM$1,FALSE),0))</f>
        <v>0</v>
      </c>
      <c r="J345" s="13">
        <f>IF(VLOOKUP($C345,Incurred_Real!$A$25:$AQ$426,Incurred_Real!$AL$1,FALSE)="Commissioned Extra",0,
IF(VLOOKUP($C345,Incurred_Real!$A$25:$AQ$426,Incurred_Real!$AK$1,FALSE)=J$4,VLOOKUP($C345,Incurred_Real!$A$25:$AQ$426,Incurred_Real!$AM$1,FALSE),0))</f>
        <v>953895.62053757999</v>
      </c>
      <c r="K345" s="13">
        <f>IF(VLOOKUP($C345,Incurred_Real!$A$25:$AQ$426,Incurred_Real!$AL$1,FALSE)="Commissioned Extra",0,
IF(VLOOKUP($C345,Incurred_Real!$A$25:$AQ$426,Incurred_Real!$AK$1,FALSE)=K$4,VLOOKUP($C345,Incurred_Real!$A$25:$AQ$426,Incurred_Real!$AM$1,FALSE),0))</f>
        <v>0</v>
      </c>
      <c r="L345" s="13">
        <f>IF(VLOOKUP($C345,Incurred_Real!$A$25:$AQ$426,Incurred_Real!$AL$1,FALSE)="Commissioned Extra",0,
IF(VLOOKUP($C345,Incurred_Real!$A$25:$AQ$426,Incurred_Real!$AK$1,FALSE)=L$4,VLOOKUP($C345,Incurred_Real!$A$25:$AQ$426,Incurred_Real!$AM$1,FALSE),0))</f>
        <v>0</v>
      </c>
      <c r="M345" s="232">
        <f t="shared" si="34"/>
        <v>953895.62053757999</v>
      </c>
      <c r="N345" s="232">
        <f t="shared" si="35"/>
        <v>2026</v>
      </c>
      <c r="P345" s="232">
        <f>(VLOOKUP($C345,Incurred_Real!$A$25:$BR$427,Incurred_Real!AS$1,FALSE))*$M345</f>
        <v>0</v>
      </c>
      <c r="Q345" s="232">
        <f>(VLOOKUP($C345,Incurred_Real!$A$25:$BR$427,Incurred_Real!AT$1,FALSE))*$M345</f>
        <v>0</v>
      </c>
      <c r="R345" s="232">
        <f>(VLOOKUP($C345,Incurred_Real!$A$25:$BR$427,Incurred_Real!AU$1,FALSE))*$M345</f>
        <v>0</v>
      </c>
      <c r="S345" s="232">
        <f>(VLOOKUP($C345,Incurred_Real!$A$25:$BR$427,Incurred_Real!AV$1,FALSE))*$M345</f>
        <v>953895.62053757999</v>
      </c>
      <c r="T345" s="232">
        <f>(VLOOKUP($C345,Incurred_Real!$A$25:$BR$427,Incurred_Real!AW$1,FALSE))*$M345</f>
        <v>0</v>
      </c>
      <c r="U345" s="232">
        <f>(VLOOKUP($C345,Incurred_Real!$A$25:$BR$427,Incurred_Real!AX$1,FALSE))*$M345</f>
        <v>0</v>
      </c>
      <c r="V345" s="232">
        <f>(VLOOKUP($C345,Incurred_Real!$A$25:$BR$427,Incurred_Real!AY$1,FALSE))*$M345</f>
        <v>0</v>
      </c>
      <c r="W345" s="232">
        <f>(VLOOKUP($C345,Incurred_Real!$A$25:$BR$427,Incurred_Real!AZ$1,FALSE))*$M345</f>
        <v>0</v>
      </c>
      <c r="X345" s="232">
        <f>(VLOOKUP($C345,Incurred_Real!$A$25:$BR$427,Incurred_Real!BA$1,FALSE))*$M345</f>
        <v>0</v>
      </c>
      <c r="Y345" s="232">
        <f>(VLOOKUP($C345,Incurred_Real!$A$25:$BR$427,Incurred_Real!BB$1,FALSE))*$M345</f>
        <v>0</v>
      </c>
      <c r="Z345" s="232">
        <f>(VLOOKUP($C345,Incurred_Real!$A$25:$BR$427,Incurred_Real!BC$1,FALSE))*$M345</f>
        <v>0</v>
      </c>
      <c r="AA345" s="232">
        <f>(VLOOKUP($C345,Incurred_Real!$A$25:$BR$427,Incurred_Real!BD$1,FALSE))*$M345</f>
        <v>0</v>
      </c>
      <c r="AB345" s="232">
        <f>(VLOOKUP($C345,Incurred_Real!$A$25:$BR$427,Incurred_Real!BE$1,FALSE))*$M345</f>
        <v>0</v>
      </c>
      <c r="AC345" s="232">
        <f>(VLOOKUP($C345,Incurred_Real!$A$25:$BR$427,Incurred_Real!BF$1,FALSE))*$M345</f>
        <v>0</v>
      </c>
      <c r="AD345" s="232">
        <f>(VLOOKUP($C345,Incurred_Real!$A$25:$BR$427,Incurred_Real!BG$1,FALSE))*$M345</f>
        <v>0</v>
      </c>
      <c r="AE345" s="232">
        <f>(VLOOKUP($C345,Incurred_Real!$A$25:$BR$427,Incurred_Real!BH$1,FALSE))*$M345</f>
        <v>0</v>
      </c>
      <c r="AF345" s="232">
        <f>(VLOOKUP($C345,Incurred_Real!$A$25:$BR$427,Incurred_Real!BI$1,FALSE))*$M345</f>
        <v>0</v>
      </c>
      <c r="AG345" s="232">
        <f>(VLOOKUP($C345,Incurred_Real!$A$25:$BR$427,Incurred_Real!BJ$1,FALSE))*$M345</f>
        <v>0</v>
      </c>
      <c r="AH345" s="232">
        <f>(VLOOKUP($C345,Incurred_Real!$A$25:$BR$427,Incurred_Real!BK$1,FALSE))*$M345</f>
        <v>0</v>
      </c>
      <c r="AI345" s="232">
        <f>(VLOOKUP($C345,Incurred_Real!$A$25:$BR$427,Incurred_Real!BL$1,FALSE))*$M345</f>
        <v>0</v>
      </c>
      <c r="AJ345" s="232">
        <f>(VLOOKUP($C345,Incurred_Real!$A$25:$BR$427,Incurred_Real!BM$1,FALSE))*$M345</f>
        <v>0</v>
      </c>
      <c r="AK345" s="232">
        <f>(VLOOKUP($C345,Incurred_Real!$A$25:$BR$427,Incurred_Real!BN$1,FALSE))*$M345</f>
        <v>0</v>
      </c>
      <c r="AL345" s="232">
        <f>(VLOOKUP($C345,Incurred_Real!$A$25:$BR$427,Incurred_Real!BO$1,FALSE))*$M345</f>
        <v>0</v>
      </c>
      <c r="AM345" s="232">
        <f>(VLOOKUP($C345,Incurred_Real!$A$25:$BR$427,Incurred_Real!BP$1,FALSE))*$M345</f>
        <v>0</v>
      </c>
      <c r="AN345" s="232">
        <f>(VLOOKUP($C345,Incurred_Real!$A$25:$BR$427,Incurred_Real!BQ$1,FALSE))*$M345</f>
        <v>0</v>
      </c>
      <c r="AO345" s="232">
        <f>(VLOOKUP($C345,Incurred_Real!$A$25:$BR$427,Incurred_Real!BR$1,FALSE))*$M345</f>
        <v>0</v>
      </c>
      <c r="AP345" s="232">
        <f t="shared" si="36"/>
        <v>953895.62053757999</v>
      </c>
      <c r="AR345" s="232" t="b">
        <f t="shared" si="37"/>
        <v>1</v>
      </c>
    </row>
    <row r="346" spans="3:44" x14ac:dyDescent="0.15">
      <c r="C346" s="11" t="s">
        <v>927</v>
      </c>
      <c r="D346" s="11" t="str">
        <f>VLOOKUP($C346,Incurred_Real!$A$24:$E$376,Incurred_Real!$B$1,FALSE)</f>
        <v>People and Vehicles Safety Systems Upgrade</v>
      </c>
      <c r="E346" s="11" t="str">
        <f>VLOOKUP($C346,Incurred_Real!$A$24:$E$376,Incurred_Real!$D$1,FALSE)</f>
        <v>Information Technology</v>
      </c>
      <c r="F346" s="13">
        <f>IF(VLOOKUP($C346,Incurred_Real!$A$25:$AQ$426,Incurred_Real!$AL$1,FALSE)="Commissioned Extra",0,
IF(VLOOKUP($C346,Incurred_Real!$A$25:$AQ$426,Incurred_Real!$AK$1,FALSE)=F$4,VLOOKUP($C346,Incurred_Real!$A$25:$AQ$426,Incurred_Real!$AM$1,FALSE),0))</f>
        <v>0</v>
      </c>
      <c r="G346" s="13">
        <f>IF(VLOOKUP($C346,Incurred_Real!$A$25:$AQ$426,Incurred_Real!$AL$1,FALSE)="Commissioned Extra",0,
IF(VLOOKUP($C346,Incurred_Real!$A$25:$AQ$426,Incurred_Real!$AK$1,FALSE)=G$4,VLOOKUP($C346,Incurred_Real!$A$25:$AQ$426,Incurred_Real!$AM$1,FALSE),0))</f>
        <v>0</v>
      </c>
      <c r="H346" s="13">
        <f>IF(VLOOKUP($C346,Incurred_Real!$A$25:$AQ$426,Incurred_Real!$AL$1,FALSE)="Commissioned Extra",0,
IF(VLOOKUP($C346,Incurred_Real!$A$25:$AQ$426,Incurred_Real!$AK$1,FALSE)=H$4,VLOOKUP($C346,Incurred_Real!$A$25:$AQ$426,Incurred_Real!$AM$1,FALSE),0))</f>
        <v>0</v>
      </c>
      <c r="I346" s="13">
        <f>IF(VLOOKUP($C346,Incurred_Real!$A$25:$AQ$426,Incurred_Real!$AL$1,FALSE)="Commissioned Extra",0,
IF(VLOOKUP($C346,Incurred_Real!$A$25:$AQ$426,Incurred_Real!$AK$1,FALSE)=I$4,VLOOKUP($C346,Incurred_Real!$A$25:$AQ$426,Incurred_Real!$AM$1,FALSE),0))</f>
        <v>0</v>
      </c>
      <c r="J346" s="13">
        <f>IF(VLOOKUP($C346,Incurred_Real!$A$25:$AQ$426,Incurred_Real!$AL$1,FALSE)="Commissioned Extra",0,
IF(VLOOKUP($C346,Incurred_Real!$A$25:$AQ$426,Incurred_Real!$AK$1,FALSE)=J$4,VLOOKUP($C346,Incurred_Real!$A$25:$AQ$426,Incurred_Real!$AM$1,FALSE),0))</f>
        <v>0</v>
      </c>
      <c r="K346" s="13">
        <f>IF(VLOOKUP($C346,Incurred_Real!$A$25:$AQ$426,Incurred_Real!$AL$1,FALSE)="Commissioned Extra",0,
IF(VLOOKUP($C346,Incurred_Real!$A$25:$AQ$426,Incurred_Real!$AK$1,FALSE)=K$4,VLOOKUP($C346,Incurred_Real!$A$25:$AQ$426,Incurred_Real!$AM$1,FALSE),0))</f>
        <v>0</v>
      </c>
      <c r="L346" s="13">
        <f>IF(VLOOKUP($C346,Incurred_Real!$A$25:$AQ$426,Incurred_Real!$AL$1,FALSE)="Commissioned Extra",0,
IF(VLOOKUP($C346,Incurred_Real!$A$25:$AQ$426,Incurred_Real!$AK$1,FALSE)=L$4,VLOOKUP($C346,Incurred_Real!$A$25:$AQ$426,Incurred_Real!$AM$1,FALSE),0))</f>
        <v>1814845.3216900288</v>
      </c>
      <c r="M346" s="232">
        <f t="shared" si="34"/>
        <v>1814845.3216900288</v>
      </c>
      <c r="N346" s="232">
        <f t="shared" si="35"/>
        <v>2028</v>
      </c>
      <c r="P346" s="232">
        <f>(VLOOKUP($C346,Incurred_Real!$A$25:$BR$427,Incurred_Real!AS$1,FALSE))*$M346</f>
        <v>0</v>
      </c>
      <c r="Q346" s="232">
        <f>(VLOOKUP($C346,Incurred_Real!$A$25:$BR$427,Incurred_Real!AT$1,FALSE))*$M346</f>
        <v>0</v>
      </c>
      <c r="R346" s="232">
        <f>(VLOOKUP($C346,Incurred_Real!$A$25:$BR$427,Incurred_Real!AU$1,FALSE))*$M346</f>
        <v>0</v>
      </c>
      <c r="S346" s="232">
        <f>(VLOOKUP($C346,Incurred_Real!$A$25:$BR$427,Incurred_Real!AV$1,FALSE))*$M346</f>
        <v>1814845.3216900288</v>
      </c>
      <c r="T346" s="232">
        <f>(VLOOKUP($C346,Incurred_Real!$A$25:$BR$427,Incurred_Real!AW$1,FALSE))*$M346</f>
        <v>0</v>
      </c>
      <c r="U346" s="232">
        <f>(VLOOKUP($C346,Incurred_Real!$A$25:$BR$427,Incurred_Real!AX$1,FALSE))*$M346</f>
        <v>0</v>
      </c>
      <c r="V346" s="232">
        <f>(VLOOKUP($C346,Incurred_Real!$A$25:$BR$427,Incurred_Real!AY$1,FALSE))*$M346</f>
        <v>0</v>
      </c>
      <c r="W346" s="232">
        <f>(VLOOKUP($C346,Incurred_Real!$A$25:$BR$427,Incurred_Real!AZ$1,FALSE))*$M346</f>
        <v>0</v>
      </c>
      <c r="X346" s="232">
        <f>(VLOOKUP($C346,Incurred_Real!$A$25:$BR$427,Incurred_Real!BA$1,FALSE))*$M346</f>
        <v>0</v>
      </c>
      <c r="Y346" s="232">
        <f>(VLOOKUP($C346,Incurred_Real!$A$25:$BR$427,Incurred_Real!BB$1,FALSE))*$M346</f>
        <v>0</v>
      </c>
      <c r="Z346" s="232">
        <f>(VLOOKUP($C346,Incurred_Real!$A$25:$BR$427,Incurred_Real!BC$1,FALSE))*$M346</f>
        <v>0</v>
      </c>
      <c r="AA346" s="232">
        <f>(VLOOKUP($C346,Incurred_Real!$A$25:$BR$427,Incurred_Real!BD$1,FALSE))*$M346</f>
        <v>0</v>
      </c>
      <c r="AB346" s="232">
        <f>(VLOOKUP($C346,Incurred_Real!$A$25:$BR$427,Incurred_Real!BE$1,FALSE))*$M346</f>
        <v>0</v>
      </c>
      <c r="AC346" s="232">
        <f>(VLOOKUP($C346,Incurred_Real!$A$25:$BR$427,Incurred_Real!BF$1,FALSE))*$M346</f>
        <v>0</v>
      </c>
      <c r="AD346" s="232">
        <f>(VLOOKUP($C346,Incurred_Real!$A$25:$BR$427,Incurred_Real!BG$1,FALSE))*$M346</f>
        <v>0</v>
      </c>
      <c r="AE346" s="232">
        <f>(VLOOKUP($C346,Incurred_Real!$A$25:$BR$427,Incurred_Real!BH$1,FALSE))*$M346</f>
        <v>0</v>
      </c>
      <c r="AF346" s="232">
        <f>(VLOOKUP($C346,Incurred_Real!$A$25:$BR$427,Incurred_Real!BI$1,FALSE))*$M346</f>
        <v>0</v>
      </c>
      <c r="AG346" s="232">
        <f>(VLOOKUP($C346,Incurred_Real!$A$25:$BR$427,Incurred_Real!BJ$1,FALSE))*$M346</f>
        <v>0</v>
      </c>
      <c r="AH346" s="232">
        <f>(VLOOKUP($C346,Incurred_Real!$A$25:$BR$427,Incurred_Real!BK$1,FALSE))*$M346</f>
        <v>0</v>
      </c>
      <c r="AI346" s="232">
        <f>(VLOOKUP($C346,Incurred_Real!$A$25:$BR$427,Incurred_Real!BL$1,FALSE))*$M346</f>
        <v>0</v>
      </c>
      <c r="AJ346" s="232">
        <f>(VLOOKUP($C346,Incurred_Real!$A$25:$BR$427,Incurred_Real!BM$1,FALSE))*$M346</f>
        <v>0</v>
      </c>
      <c r="AK346" s="232">
        <f>(VLOOKUP($C346,Incurred_Real!$A$25:$BR$427,Incurred_Real!BN$1,FALSE))*$M346</f>
        <v>0</v>
      </c>
      <c r="AL346" s="232">
        <f>(VLOOKUP($C346,Incurred_Real!$A$25:$BR$427,Incurred_Real!BO$1,FALSE))*$M346</f>
        <v>0</v>
      </c>
      <c r="AM346" s="232">
        <f>(VLOOKUP($C346,Incurred_Real!$A$25:$BR$427,Incurred_Real!BP$1,FALSE))*$M346</f>
        <v>0</v>
      </c>
      <c r="AN346" s="232">
        <f>(VLOOKUP($C346,Incurred_Real!$A$25:$BR$427,Incurred_Real!BQ$1,FALSE))*$M346</f>
        <v>0</v>
      </c>
      <c r="AO346" s="232">
        <f>(VLOOKUP($C346,Incurred_Real!$A$25:$BR$427,Incurred_Real!BR$1,FALSE))*$M346</f>
        <v>0</v>
      </c>
      <c r="AP346" s="232">
        <f t="shared" si="36"/>
        <v>1814845.3216900288</v>
      </c>
      <c r="AR346" s="232" t="b">
        <f t="shared" si="37"/>
        <v>1</v>
      </c>
    </row>
    <row r="347" spans="3:44" x14ac:dyDescent="0.15">
      <c r="C347" s="11" t="s">
        <v>928</v>
      </c>
      <c r="D347" s="11" t="str">
        <f>VLOOKUP($C347,Incurred_Real!$A$24:$E$376,Incurred_Real!$B$1,FALSE)</f>
        <v>Treasury Management System Refresh</v>
      </c>
      <c r="E347" s="11" t="str">
        <f>VLOOKUP($C347,Incurred_Real!$A$24:$E$376,Incurred_Real!$D$1,FALSE)</f>
        <v>Information Technology</v>
      </c>
      <c r="F347" s="13">
        <f>IF(VLOOKUP($C347,Incurred_Real!$A$25:$AQ$426,Incurred_Real!$AL$1,FALSE)="Commissioned Extra",0,
IF(VLOOKUP($C347,Incurred_Real!$A$25:$AQ$426,Incurred_Real!$AK$1,FALSE)=F$4,VLOOKUP($C347,Incurred_Real!$A$25:$AQ$426,Incurred_Real!$AM$1,FALSE),0))</f>
        <v>0</v>
      </c>
      <c r="G347" s="13">
        <f>IF(VLOOKUP($C347,Incurred_Real!$A$25:$AQ$426,Incurred_Real!$AL$1,FALSE)="Commissioned Extra",0,
IF(VLOOKUP($C347,Incurred_Real!$A$25:$AQ$426,Incurred_Real!$AK$1,FALSE)=G$4,VLOOKUP($C347,Incurred_Real!$A$25:$AQ$426,Incurred_Real!$AM$1,FALSE),0))</f>
        <v>0</v>
      </c>
      <c r="H347" s="13">
        <f>IF(VLOOKUP($C347,Incurred_Real!$A$25:$AQ$426,Incurred_Real!$AL$1,FALSE)="Commissioned Extra",0,
IF(VLOOKUP($C347,Incurred_Real!$A$25:$AQ$426,Incurred_Real!$AK$1,FALSE)=H$4,VLOOKUP($C347,Incurred_Real!$A$25:$AQ$426,Incurred_Real!$AM$1,FALSE),0))</f>
        <v>0</v>
      </c>
      <c r="I347" s="13">
        <f>IF(VLOOKUP($C347,Incurred_Real!$A$25:$AQ$426,Incurred_Real!$AL$1,FALSE)="Commissioned Extra",0,
IF(VLOOKUP($C347,Incurred_Real!$A$25:$AQ$426,Incurred_Real!$AK$1,FALSE)=I$4,VLOOKUP($C347,Incurred_Real!$A$25:$AQ$426,Incurred_Real!$AM$1,FALSE),0))</f>
        <v>1513986.9731084127</v>
      </c>
      <c r="J347" s="13">
        <f>IF(VLOOKUP($C347,Incurred_Real!$A$25:$AQ$426,Incurred_Real!$AL$1,FALSE)="Commissioned Extra",0,
IF(VLOOKUP($C347,Incurred_Real!$A$25:$AQ$426,Incurred_Real!$AK$1,FALSE)=J$4,VLOOKUP($C347,Incurred_Real!$A$25:$AQ$426,Incurred_Real!$AM$1,FALSE),0))</f>
        <v>0</v>
      </c>
      <c r="K347" s="13">
        <f>IF(VLOOKUP($C347,Incurred_Real!$A$25:$AQ$426,Incurred_Real!$AL$1,FALSE)="Commissioned Extra",0,
IF(VLOOKUP($C347,Incurred_Real!$A$25:$AQ$426,Incurred_Real!$AK$1,FALSE)=K$4,VLOOKUP($C347,Incurred_Real!$A$25:$AQ$426,Incurred_Real!$AM$1,FALSE),0))</f>
        <v>0</v>
      </c>
      <c r="L347" s="13">
        <f>IF(VLOOKUP($C347,Incurred_Real!$A$25:$AQ$426,Incurred_Real!$AL$1,FALSE)="Commissioned Extra",0,
IF(VLOOKUP($C347,Incurred_Real!$A$25:$AQ$426,Incurred_Real!$AK$1,FALSE)=L$4,VLOOKUP($C347,Incurred_Real!$A$25:$AQ$426,Incurred_Real!$AM$1,FALSE),0))</f>
        <v>0</v>
      </c>
      <c r="M347" s="232">
        <f t="shared" si="34"/>
        <v>1513986.9731084127</v>
      </c>
      <c r="N347" s="232">
        <f t="shared" si="35"/>
        <v>2025</v>
      </c>
      <c r="P347" s="232">
        <f>(VLOOKUP($C347,Incurred_Real!$A$25:$BR$427,Incurred_Real!AS$1,FALSE))*$M347</f>
        <v>0</v>
      </c>
      <c r="Q347" s="232">
        <f>(VLOOKUP($C347,Incurred_Real!$A$25:$BR$427,Incurred_Real!AT$1,FALSE))*$M347</f>
        <v>0</v>
      </c>
      <c r="R347" s="232">
        <f>(VLOOKUP($C347,Incurred_Real!$A$25:$BR$427,Incurred_Real!AU$1,FALSE))*$M347</f>
        <v>0</v>
      </c>
      <c r="S347" s="232">
        <f>(VLOOKUP($C347,Incurred_Real!$A$25:$BR$427,Incurred_Real!AV$1,FALSE))*$M347</f>
        <v>1513986.9731084127</v>
      </c>
      <c r="T347" s="232">
        <f>(VLOOKUP($C347,Incurred_Real!$A$25:$BR$427,Incurred_Real!AW$1,FALSE))*$M347</f>
        <v>0</v>
      </c>
      <c r="U347" s="232">
        <f>(VLOOKUP($C347,Incurred_Real!$A$25:$BR$427,Incurred_Real!AX$1,FALSE))*$M347</f>
        <v>0</v>
      </c>
      <c r="V347" s="232">
        <f>(VLOOKUP($C347,Incurred_Real!$A$25:$BR$427,Incurred_Real!AY$1,FALSE))*$M347</f>
        <v>0</v>
      </c>
      <c r="W347" s="232">
        <f>(VLOOKUP($C347,Incurred_Real!$A$25:$BR$427,Incurred_Real!AZ$1,FALSE))*$M347</f>
        <v>0</v>
      </c>
      <c r="X347" s="232">
        <f>(VLOOKUP($C347,Incurred_Real!$A$25:$BR$427,Incurred_Real!BA$1,FALSE))*$M347</f>
        <v>0</v>
      </c>
      <c r="Y347" s="232">
        <f>(VLOOKUP($C347,Incurred_Real!$A$25:$BR$427,Incurred_Real!BB$1,FALSE))*$M347</f>
        <v>0</v>
      </c>
      <c r="Z347" s="232">
        <f>(VLOOKUP($C347,Incurred_Real!$A$25:$BR$427,Incurred_Real!BC$1,FALSE))*$M347</f>
        <v>0</v>
      </c>
      <c r="AA347" s="232">
        <f>(VLOOKUP($C347,Incurred_Real!$A$25:$BR$427,Incurred_Real!BD$1,FALSE))*$M347</f>
        <v>0</v>
      </c>
      <c r="AB347" s="232">
        <f>(VLOOKUP($C347,Incurred_Real!$A$25:$BR$427,Incurred_Real!BE$1,FALSE))*$M347</f>
        <v>0</v>
      </c>
      <c r="AC347" s="232">
        <f>(VLOOKUP($C347,Incurred_Real!$A$25:$BR$427,Incurred_Real!BF$1,FALSE))*$M347</f>
        <v>0</v>
      </c>
      <c r="AD347" s="232">
        <f>(VLOOKUP($C347,Incurred_Real!$A$25:$BR$427,Incurred_Real!BG$1,FALSE))*$M347</f>
        <v>0</v>
      </c>
      <c r="AE347" s="232">
        <f>(VLOOKUP($C347,Incurred_Real!$A$25:$BR$427,Incurred_Real!BH$1,FALSE))*$M347</f>
        <v>0</v>
      </c>
      <c r="AF347" s="232">
        <f>(VLOOKUP($C347,Incurred_Real!$A$25:$BR$427,Incurred_Real!BI$1,FALSE))*$M347</f>
        <v>0</v>
      </c>
      <c r="AG347" s="232">
        <f>(VLOOKUP($C347,Incurred_Real!$A$25:$BR$427,Incurred_Real!BJ$1,FALSE))*$M347</f>
        <v>0</v>
      </c>
      <c r="AH347" s="232">
        <f>(VLOOKUP($C347,Incurred_Real!$A$25:$BR$427,Incurred_Real!BK$1,FALSE))*$M347</f>
        <v>0</v>
      </c>
      <c r="AI347" s="232">
        <f>(VLOOKUP($C347,Incurred_Real!$A$25:$BR$427,Incurred_Real!BL$1,FALSE))*$M347</f>
        <v>0</v>
      </c>
      <c r="AJ347" s="232">
        <f>(VLOOKUP($C347,Incurred_Real!$A$25:$BR$427,Incurred_Real!BM$1,FALSE))*$M347</f>
        <v>0</v>
      </c>
      <c r="AK347" s="232">
        <f>(VLOOKUP($C347,Incurred_Real!$A$25:$BR$427,Incurred_Real!BN$1,FALSE))*$M347</f>
        <v>0</v>
      </c>
      <c r="AL347" s="232">
        <f>(VLOOKUP($C347,Incurred_Real!$A$25:$BR$427,Incurred_Real!BO$1,FALSE))*$M347</f>
        <v>0</v>
      </c>
      <c r="AM347" s="232">
        <f>(VLOOKUP($C347,Incurred_Real!$A$25:$BR$427,Incurred_Real!BP$1,FALSE))*$M347</f>
        <v>0</v>
      </c>
      <c r="AN347" s="232">
        <f>(VLOOKUP($C347,Incurred_Real!$A$25:$BR$427,Incurred_Real!BQ$1,FALSE))*$M347</f>
        <v>0</v>
      </c>
      <c r="AO347" s="232">
        <f>(VLOOKUP($C347,Incurred_Real!$A$25:$BR$427,Incurred_Real!BR$1,FALSE))*$M347</f>
        <v>0</v>
      </c>
      <c r="AP347" s="232">
        <f t="shared" si="36"/>
        <v>1513986.9731084127</v>
      </c>
      <c r="AR347" s="232" t="b">
        <f t="shared" si="37"/>
        <v>1</v>
      </c>
    </row>
    <row r="348" spans="3:44" x14ac:dyDescent="0.15">
      <c r="C348" s="11" t="s">
        <v>966</v>
      </c>
      <c r="D348" s="11" t="str">
        <f>VLOOKUP($C348,Incurred_Real!$A$24:$E$376,Incurred_Real!$B$1,FALSE)</f>
        <v>Substation Boundary Fence Replacement 2024-2028</v>
      </c>
      <c r="E348" s="11" t="str">
        <f>VLOOKUP($C348,Incurred_Real!$A$24:$E$376,Incurred_Real!$D$1,FALSE)</f>
        <v>Replacement</v>
      </c>
      <c r="F348" s="13">
        <f>IF(VLOOKUP($C348,Incurred_Real!$A$25:$AQ$426,Incurred_Real!$AL$1,FALSE)="Commissioned Extra",0,
IF(VLOOKUP($C348,Incurred_Real!$A$25:$AQ$426,Incurred_Real!$AK$1,FALSE)=F$4,VLOOKUP($C348,Incurred_Real!$A$25:$AQ$426,Incurred_Real!$AM$1,FALSE),0))</f>
        <v>0</v>
      </c>
      <c r="G348" s="13">
        <f>IF(VLOOKUP($C348,Incurred_Real!$A$25:$AQ$426,Incurred_Real!$AL$1,FALSE)="Commissioned Extra",0,
IF(VLOOKUP($C348,Incurred_Real!$A$25:$AQ$426,Incurred_Real!$AK$1,FALSE)=G$4,VLOOKUP($C348,Incurred_Real!$A$25:$AQ$426,Incurred_Real!$AM$1,FALSE),0))</f>
        <v>0</v>
      </c>
      <c r="H348" s="13">
        <f>IF(VLOOKUP($C348,Incurred_Real!$A$25:$AQ$426,Incurred_Real!$AL$1,FALSE)="Commissioned Extra",0,
IF(VLOOKUP($C348,Incurred_Real!$A$25:$AQ$426,Incurred_Real!$AK$1,FALSE)=H$4,VLOOKUP($C348,Incurred_Real!$A$25:$AQ$426,Incurred_Real!$AM$1,FALSE),0))</f>
        <v>0</v>
      </c>
      <c r="I348" s="13">
        <f>IF(VLOOKUP($C348,Incurred_Real!$A$25:$AQ$426,Incurred_Real!$AL$1,FALSE)="Commissioned Extra",0,
IF(VLOOKUP($C348,Incurred_Real!$A$25:$AQ$426,Incurred_Real!$AK$1,FALSE)=I$4,VLOOKUP($C348,Incurred_Real!$A$25:$AQ$426,Incurred_Real!$AM$1,FALSE),0))</f>
        <v>0</v>
      </c>
      <c r="J348" s="13">
        <f>IF(VLOOKUP($C348,Incurred_Real!$A$25:$AQ$426,Incurred_Real!$AL$1,FALSE)="Commissioned Extra",0,
IF(VLOOKUP($C348,Incurred_Real!$A$25:$AQ$426,Incurred_Real!$AK$1,FALSE)=J$4,VLOOKUP($C348,Incurred_Real!$A$25:$AQ$426,Incurred_Real!$AM$1,FALSE),0))</f>
        <v>0</v>
      </c>
      <c r="K348" s="13">
        <f>IF(VLOOKUP($C348,Incurred_Real!$A$25:$AQ$426,Incurred_Real!$AL$1,FALSE)="Commissioned Extra",0,
IF(VLOOKUP($C348,Incurred_Real!$A$25:$AQ$426,Incurred_Real!$AK$1,FALSE)=K$4,VLOOKUP($C348,Incurred_Real!$A$25:$AQ$426,Incurred_Real!$AM$1,FALSE),0))</f>
        <v>0</v>
      </c>
      <c r="L348" s="13">
        <f>IF(VLOOKUP($C348,Incurred_Real!$A$25:$AQ$426,Incurred_Real!$AL$1,FALSE)="Commissioned Extra",0,
IF(VLOOKUP($C348,Incurred_Real!$A$25:$AQ$426,Incurred_Real!$AK$1,FALSE)=L$4,VLOOKUP($C348,Incurred_Real!$A$25:$AQ$426,Incurred_Real!$AM$1,FALSE),0))</f>
        <v>2568831.4478221796</v>
      </c>
      <c r="M348" s="232">
        <f t="shared" si="34"/>
        <v>2568831.4478221796</v>
      </c>
      <c r="N348" s="232">
        <f t="shared" si="35"/>
        <v>2028</v>
      </c>
      <c r="P348" s="232">
        <f>(VLOOKUP($C348,Incurred_Real!$A$25:$BR$427,Incurred_Real!AS$1,FALSE))*$M348</f>
        <v>0</v>
      </c>
      <c r="Q348" s="232">
        <f>(VLOOKUP($C348,Incurred_Real!$A$25:$BR$427,Incurred_Real!AT$1,FALSE))*$M348</f>
        <v>0</v>
      </c>
      <c r="R348" s="232">
        <f>(VLOOKUP($C348,Incurred_Real!$A$25:$BR$427,Incurred_Real!AU$1,FALSE))*$M348</f>
        <v>0</v>
      </c>
      <c r="S348" s="232">
        <f>(VLOOKUP($C348,Incurred_Real!$A$25:$BR$427,Incurred_Real!AV$1,FALSE))*$M348</f>
        <v>0</v>
      </c>
      <c r="T348" s="232">
        <f>(VLOOKUP($C348,Incurred_Real!$A$25:$BR$427,Incurred_Real!AW$1,FALSE))*$M348</f>
        <v>0</v>
      </c>
      <c r="U348" s="232">
        <f>(VLOOKUP($C348,Incurred_Real!$A$25:$BR$427,Incurred_Real!AX$1,FALSE))*$M348</f>
        <v>0</v>
      </c>
      <c r="V348" s="232">
        <f>(VLOOKUP($C348,Incurred_Real!$A$25:$BR$427,Incurred_Real!AY$1,FALSE))*$M348</f>
        <v>0</v>
      </c>
      <c r="W348" s="232">
        <f>(VLOOKUP($C348,Incurred_Real!$A$25:$BR$427,Incurred_Real!AZ$1,FALSE))*$M348</f>
        <v>0</v>
      </c>
      <c r="X348" s="232">
        <f>(VLOOKUP($C348,Incurred_Real!$A$25:$BR$427,Incurred_Real!BA$1,FALSE))*$M348</f>
        <v>0</v>
      </c>
      <c r="Y348" s="232">
        <f>(VLOOKUP($C348,Incurred_Real!$A$25:$BR$427,Incurred_Real!BB$1,FALSE))*$M348</f>
        <v>0</v>
      </c>
      <c r="Z348" s="232">
        <f>(VLOOKUP($C348,Incurred_Real!$A$25:$BR$427,Incurred_Real!BC$1,FALSE))*$M348</f>
        <v>0</v>
      </c>
      <c r="AA348" s="232">
        <f>(VLOOKUP($C348,Incurred_Real!$A$25:$BR$427,Incurred_Real!BD$1,FALSE))*$M348</f>
        <v>206211.755735363</v>
      </c>
      <c r="AB348" s="232">
        <f>(VLOOKUP($C348,Incurred_Real!$A$25:$BR$427,Incurred_Real!BE$1,FALSE))*$M348</f>
        <v>2362619.6920868168</v>
      </c>
      <c r="AC348" s="232">
        <f>(VLOOKUP($C348,Incurred_Real!$A$25:$BR$427,Incurred_Real!BF$1,FALSE))*$M348</f>
        <v>0</v>
      </c>
      <c r="AD348" s="232">
        <f>(VLOOKUP($C348,Incurred_Real!$A$25:$BR$427,Incurred_Real!BG$1,FALSE))*$M348</f>
        <v>0</v>
      </c>
      <c r="AE348" s="232">
        <f>(VLOOKUP($C348,Incurred_Real!$A$25:$BR$427,Incurred_Real!BH$1,FALSE))*$M348</f>
        <v>0</v>
      </c>
      <c r="AF348" s="232">
        <f>(VLOOKUP($C348,Incurred_Real!$A$25:$BR$427,Incurred_Real!BI$1,FALSE))*$M348</f>
        <v>0</v>
      </c>
      <c r="AG348" s="232">
        <f>(VLOOKUP($C348,Incurred_Real!$A$25:$BR$427,Incurred_Real!BJ$1,FALSE))*$M348</f>
        <v>0</v>
      </c>
      <c r="AH348" s="232">
        <f>(VLOOKUP($C348,Incurred_Real!$A$25:$BR$427,Incurred_Real!BK$1,FALSE))*$M348</f>
        <v>0</v>
      </c>
      <c r="AI348" s="232">
        <f>(VLOOKUP($C348,Incurred_Real!$A$25:$BR$427,Incurred_Real!BL$1,FALSE))*$M348</f>
        <v>0</v>
      </c>
      <c r="AJ348" s="232">
        <f>(VLOOKUP($C348,Incurred_Real!$A$25:$BR$427,Incurred_Real!BM$1,FALSE))*$M348</f>
        <v>0</v>
      </c>
      <c r="AK348" s="232">
        <f>(VLOOKUP($C348,Incurred_Real!$A$25:$BR$427,Incurred_Real!BN$1,FALSE))*$M348</f>
        <v>0</v>
      </c>
      <c r="AL348" s="232">
        <f>(VLOOKUP($C348,Incurred_Real!$A$25:$BR$427,Incurred_Real!BO$1,FALSE))*$M348</f>
        <v>0</v>
      </c>
      <c r="AM348" s="232">
        <f>(VLOOKUP($C348,Incurred_Real!$A$25:$BR$427,Incurred_Real!BP$1,FALSE))*$M348</f>
        <v>0</v>
      </c>
      <c r="AN348" s="232">
        <f>(VLOOKUP($C348,Incurred_Real!$A$25:$BR$427,Incurred_Real!BQ$1,FALSE))*$M348</f>
        <v>0</v>
      </c>
      <c r="AO348" s="232">
        <f>(VLOOKUP($C348,Incurred_Real!$A$25:$BR$427,Incurred_Real!BR$1,FALSE))*$M348</f>
        <v>0</v>
      </c>
      <c r="AP348" s="232">
        <f t="shared" si="36"/>
        <v>2568831.4478221796</v>
      </c>
      <c r="AR348" s="232" t="b">
        <f t="shared" si="37"/>
        <v>1</v>
      </c>
    </row>
    <row r="349" spans="3:44" x14ac:dyDescent="0.15">
      <c r="C349" s="11" t="s">
        <v>983</v>
      </c>
      <c r="D349" s="11" t="str">
        <f>VLOOKUP($C349,Incurred_Real!$A$24:$E$376,Incurred_Real!$B$1,FALSE)</f>
        <v>Environmental Washdown Bays Establishment</v>
      </c>
      <c r="E349" s="11" t="str">
        <f>VLOOKUP($C349,Incurred_Real!$A$24:$E$376,Incurred_Real!$D$1,FALSE)</f>
        <v>Security/Compliance</v>
      </c>
      <c r="F349" s="13">
        <f>IF(VLOOKUP($C349,Incurred_Real!$A$25:$AQ$426,Incurred_Real!$AL$1,FALSE)="Commissioned Extra",0,
IF(VLOOKUP($C349,Incurred_Real!$A$25:$AQ$426,Incurred_Real!$AK$1,FALSE)=F$4,VLOOKUP($C349,Incurred_Real!$A$25:$AQ$426,Incurred_Real!$AM$1,FALSE),0))</f>
        <v>0</v>
      </c>
      <c r="G349" s="13">
        <f>IF(VLOOKUP($C349,Incurred_Real!$A$25:$AQ$426,Incurred_Real!$AL$1,FALSE)="Commissioned Extra",0,
IF(VLOOKUP($C349,Incurred_Real!$A$25:$AQ$426,Incurred_Real!$AK$1,FALSE)=G$4,VLOOKUP($C349,Incurred_Real!$A$25:$AQ$426,Incurred_Real!$AM$1,FALSE),0))</f>
        <v>0</v>
      </c>
      <c r="H349" s="13">
        <f>IF(VLOOKUP($C349,Incurred_Real!$A$25:$AQ$426,Incurred_Real!$AL$1,FALSE)="Commissioned Extra",0,
IF(VLOOKUP($C349,Incurred_Real!$A$25:$AQ$426,Incurred_Real!$AK$1,FALSE)=H$4,VLOOKUP($C349,Incurred_Real!$A$25:$AQ$426,Incurred_Real!$AM$1,FALSE),0))</f>
        <v>0</v>
      </c>
      <c r="I349" s="13">
        <f>IF(VLOOKUP($C349,Incurred_Real!$A$25:$AQ$426,Incurred_Real!$AL$1,FALSE)="Commissioned Extra",0,
IF(VLOOKUP($C349,Incurred_Real!$A$25:$AQ$426,Incurred_Real!$AK$1,FALSE)=I$4,VLOOKUP($C349,Incurred_Real!$A$25:$AQ$426,Incurred_Real!$AM$1,FALSE),0))</f>
        <v>0</v>
      </c>
      <c r="J349" s="13">
        <f>IF(VLOOKUP($C349,Incurred_Real!$A$25:$AQ$426,Incurred_Real!$AL$1,FALSE)="Commissioned Extra",0,
IF(VLOOKUP($C349,Incurred_Real!$A$25:$AQ$426,Incurred_Real!$AK$1,FALSE)=J$4,VLOOKUP($C349,Incurred_Real!$A$25:$AQ$426,Incurred_Real!$AM$1,FALSE),0))</f>
        <v>0</v>
      </c>
      <c r="K349" s="13">
        <f>IF(VLOOKUP($C349,Incurred_Real!$A$25:$AQ$426,Incurred_Real!$AL$1,FALSE)="Commissioned Extra",0,
IF(VLOOKUP($C349,Incurred_Real!$A$25:$AQ$426,Incurred_Real!$AK$1,FALSE)=K$4,VLOOKUP($C349,Incurred_Real!$A$25:$AQ$426,Incurred_Real!$AM$1,FALSE),0))</f>
        <v>0</v>
      </c>
      <c r="L349" s="13">
        <f>IF(VLOOKUP($C349,Incurred_Real!$A$25:$AQ$426,Incurred_Real!$AL$1,FALSE)="Commissioned Extra",0,
IF(VLOOKUP($C349,Incurred_Real!$A$25:$AQ$426,Incurred_Real!$AK$1,FALSE)=L$4,VLOOKUP($C349,Incurred_Real!$A$25:$AQ$426,Incurred_Real!$AM$1,FALSE),0))</f>
        <v>1240414.5416487004</v>
      </c>
      <c r="M349" s="232">
        <f t="shared" si="34"/>
        <v>1240414.5416487004</v>
      </c>
      <c r="N349" s="232">
        <f t="shared" si="35"/>
        <v>2028</v>
      </c>
      <c r="P349" s="232">
        <f>(VLOOKUP($C349,Incurred_Real!$A$25:$BR$427,Incurred_Real!AS$1,FALSE))*$M349</f>
        <v>0</v>
      </c>
      <c r="Q349" s="232">
        <f>(VLOOKUP($C349,Incurred_Real!$A$25:$BR$427,Incurred_Real!AT$1,FALSE))*$M349</f>
        <v>0</v>
      </c>
      <c r="R349" s="232">
        <f>(VLOOKUP($C349,Incurred_Real!$A$25:$BR$427,Incurred_Real!AU$1,FALSE))*$M349</f>
        <v>0</v>
      </c>
      <c r="S349" s="232">
        <f>(VLOOKUP($C349,Incurred_Real!$A$25:$BR$427,Incurred_Real!AV$1,FALSE))*$M349</f>
        <v>0</v>
      </c>
      <c r="T349" s="232">
        <f>(VLOOKUP($C349,Incurred_Real!$A$25:$BR$427,Incurred_Real!AW$1,FALSE))*$M349</f>
        <v>0</v>
      </c>
      <c r="U349" s="232">
        <f>(VLOOKUP($C349,Incurred_Real!$A$25:$BR$427,Incurred_Real!AX$1,FALSE))*$M349</f>
        <v>0</v>
      </c>
      <c r="V349" s="232">
        <f>(VLOOKUP($C349,Incurred_Real!$A$25:$BR$427,Incurred_Real!AY$1,FALSE))*$M349</f>
        <v>0</v>
      </c>
      <c r="W349" s="232">
        <f>(VLOOKUP($C349,Incurred_Real!$A$25:$BR$427,Incurred_Real!AZ$1,FALSE))*$M349</f>
        <v>0</v>
      </c>
      <c r="X349" s="232">
        <f>(VLOOKUP($C349,Incurred_Real!$A$25:$BR$427,Incurred_Real!BA$1,FALSE))*$M349</f>
        <v>0</v>
      </c>
      <c r="Y349" s="232">
        <f>(VLOOKUP($C349,Incurred_Real!$A$25:$BR$427,Incurred_Real!BB$1,FALSE))*$M349</f>
        <v>0</v>
      </c>
      <c r="Z349" s="232">
        <f>(VLOOKUP($C349,Incurred_Real!$A$25:$BR$427,Incurred_Real!BC$1,FALSE))*$M349</f>
        <v>0</v>
      </c>
      <c r="AA349" s="232">
        <f>(VLOOKUP($C349,Incurred_Real!$A$25:$BR$427,Incurred_Real!BD$1,FALSE))*$M349</f>
        <v>1235668.3524619879</v>
      </c>
      <c r="AB349" s="232">
        <f>(VLOOKUP($C349,Incurred_Real!$A$25:$BR$427,Incurred_Real!BE$1,FALSE))*$M349</f>
        <v>4746.1891867123277</v>
      </c>
      <c r="AC349" s="232">
        <f>(VLOOKUP($C349,Incurred_Real!$A$25:$BR$427,Incurred_Real!BF$1,FALSE))*$M349</f>
        <v>0</v>
      </c>
      <c r="AD349" s="232">
        <f>(VLOOKUP($C349,Incurred_Real!$A$25:$BR$427,Incurred_Real!BG$1,FALSE))*$M349</f>
        <v>0</v>
      </c>
      <c r="AE349" s="232">
        <f>(VLOOKUP($C349,Incurred_Real!$A$25:$BR$427,Incurred_Real!BH$1,FALSE))*$M349</f>
        <v>0</v>
      </c>
      <c r="AF349" s="232">
        <f>(VLOOKUP($C349,Incurred_Real!$A$25:$BR$427,Incurred_Real!BI$1,FALSE))*$M349</f>
        <v>0</v>
      </c>
      <c r="AG349" s="232">
        <f>(VLOOKUP($C349,Incurred_Real!$A$25:$BR$427,Incurred_Real!BJ$1,FALSE))*$M349</f>
        <v>0</v>
      </c>
      <c r="AH349" s="232">
        <f>(VLOOKUP($C349,Incurred_Real!$A$25:$BR$427,Incurred_Real!BK$1,FALSE))*$M349</f>
        <v>0</v>
      </c>
      <c r="AI349" s="232">
        <f>(VLOOKUP($C349,Incurred_Real!$A$25:$BR$427,Incurred_Real!BL$1,FALSE))*$M349</f>
        <v>0</v>
      </c>
      <c r="AJ349" s="232">
        <f>(VLOOKUP($C349,Incurred_Real!$A$25:$BR$427,Incurred_Real!BM$1,FALSE))*$M349</f>
        <v>0</v>
      </c>
      <c r="AK349" s="232">
        <f>(VLOOKUP($C349,Incurred_Real!$A$25:$BR$427,Incurred_Real!BN$1,FALSE))*$M349</f>
        <v>0</v>
      </c>
      <c r="AL349" s="232">
        <f>(VLOOKUP($C349,Incurred_Real!$A$25:$BR$427,Incurred_Real!BO$1,FALSE))*$M349</f>
        <v>0</v>
      </c>
      <c r="AM349" s="232">
        <f>(VLOOKUP($C349,Incurred_Real!$A$25:$BR$427,Incurred_Real!BP$1,FALSE))*$M349</f>
        <v>0</v>
      </c>
      <c r="AN349" s="232">
        <f>(VLOOKUP($C349,Incurred_Real!$A$25:$BR$427,Incurred_Real!BQ$1,FALSE))*$M349</f>
        <v>0</v>
      </c>
      <c r="AO349" s="232">
        <f>(VLOOKUP($C349,Incurred_Real!$A$25:$BR$427,Incurred_Real!BR$1,FALSE))*$M349</f>
        <v>0</v>
      </c>
      <c r="AP349" s="232">
        <f t="shared" si="36"/>
        <v>1240414.5416487001</v>
      </c>
      <c r="AR349" s="232" t="b">
        <f t="shared" si="37"/>
        <v>1</v>
      </c>
    </row>
    <row r="350" spans="3:44" x14ac:dyDescent="0.15">
      <c r="C350" s="11" t="s">
        <v>967</v>
      </c>
      <c r="D350" s="11" t="str">
        <f>VLOOKUP($C350,Incurred_Real!$A$24:$E$376,Incurred_Real!$B$1,FALSE)</f>
        <v>Substation Fire Access Track Upgrade</v>
      </c>
      <c r="E350" s="11" t="str">
        <f>VLOOKUP($C350,Incurred_Real!$A$24:$E$376,Incurred_Real!$D$1,FALSE)</f>
        <v>Replacement</v>
      </c>
      <c r="F350" s="13">
        <f>IF(VLOOKUP($C350,Incurred_Real!$A$25:$AQ$426,Incurred_Real!$AL$1,FALSE)="Commissioned Extra",0,
IF(VLOOKUP($C350,Incurred_Real!$A$25:$AQ$426,Incurred_Real!$AK$1,FALSE)=F$4,VLOOKUP($C350,Incurred_Real!$A$25:$AQ$426,Incurred_Real!$AM$1,FALSE),0))</f>
        <v>0</v>
      </c>
      <c r="G350" s="13">
        <f>IF(VLOOKUP($C350,Incurred_Real!$A$25:$AQ$426,Incurred_Real!$AL$1,FALSE)="Commissioned Extra",0,
IF(VLOOKUP($C350,Incurred_Real!$A$25:$AQ$426,Incurred_Real!$AK$1,FALSE)=G$4,VLOOKUP($C350,Incurred_Real!$A$25:$AQ$426,Incurred_Real!$AM$1,FALSE),0))</f>
        <v>0</v>
      </c>
      <c r="H350" s="13">
        <f>IF(VLOOKUP($C350,Incurred_Real!$A$25:$AQ$426,Incurred_Real!$AL$1,FALSE)="Commissioned Extra",0,
IF(VLOOKUP($C350,Incurred_Real!$A$25:$AQ$426,Incurred_Real!$AK$1,FALSE)=H$4,VLOOKUP($C350,Incurred_Real!$A$25:$AQ$426,Incurred_Real!$AM$1,FALSE),0))</f>
        <v>0</v>
      </c>
      <c r="I350" s="13">
        <f>IF(VLOOKUP($C350,Incurred_Real!$A$25:$AQ$426,Incurred_Real!$AL$1,FALSE)="Commissioned Extra",0,
IF(VLOOKUP($C350,Incurred_Real!$A$25:$AQ$426,Incurred_Real!$AK$1,FALSE)=I$4,VLOOKUP($C350,Incurred_Real!$A$25:$AQ$426,Incurred_Real!$AM$1,FALSE),0))</f>
        <v>0</v>
      </c>
      <c r="J350" s="13">
        <f>IF(VLOOKUP($C350,Incurred_Real!$A$25:$AQ$426,Incurred_Real!$AL$1,FALSE)="Commissioned Extra",0,
IF(VLOOKUP($C350,Incurred_Real!$A$25:$AQ$426,Incurred_Real!$AK$1,FALSE)=J$4,VLOOKUP($C350,Incurred_Real!$A$25:$AQ$426,Incurred_Real!$AM$1,FALSE),0))</f>
        <v>0</v>
      </c>
      <c r="K350" s="13">
        <f>IF(VLOOKUP($C350,Incurred_Real!$A$25:$AQ$426,Incurred_Real!$AL$1,FALSE)="Commissioned Extra",0,
IF(VLOOKUP($C350,Incurred_Real!$A$25:$AQ$426,Incurred_Real!$AK$1,FALSE)=K$4,VLOOKUP($C350,Incurred_Real!$A$25:$AQ$426,Incurred_Real!$AM$1,FALSE),0))</f>
        <v>2418788.1008400382</v>
      </c>
      <c r="L350" s="13">
        <f>IF(VLOOKUP($C350,Incurred_Real!$A$25:$AQ$426,Incurred_Real!$AL$1,FALSE)="Commissioned Extra",0,
IF(VLOOKUP($C350,Incurred_Real!$A$25:$AQ$426,Incurred_Real!$AK$1,FALSE)=L$4,VLOOKUP($C350,Incurred_Real!$A$25:$AQ$426,Incurred_Real!$AM$1,FALSE),0))</f>
        <v>0</v>
      </c>
      <c r="M350" s="232">
        <f t="shared" si="34"/>
        <v>2418788.1008400382</v>
      </c>
      <c r="N350" s="232">
        <f t="shared" si="35"/>
        <v>2027</v>
      </c>
      <c r="P350" s="232">
        <f>(VLOOKUP($C350,Incurred_Real!$A$25:$BR$427,Incurred_Real!AS$1,FALSE))*$M350</f>
        <v>0</v>
      </c>
      <c r="Q350" s="232">
        <f>(VLOOKUP($C350,Incurred_Real!$A$25:$BR$427,Incurred_Real!AT$1,FALSE))*$M350</f>
        <v>0</v>
      </c>
      <c r="R350" s="232">
        <f>(VLOOKUP($C350,Incurred_Real!$A$25:$BR$427,Incurred_Real!AU$1,FALSE))*$M350</f>
        <v>0</v>
      </c>
      <c r="S350" s="232">
        <f>(VLOOKUP($C350,Incurred_Real!$A$25:$BR$427,Incurred_Real!AV$1,FALSE))*$M350</f>
        <v>0</v>
      </c>
      <c r="T350" s="232">
        <f>(VLOOKUP($C350,Incurred_Real!$A$25:$BR$427,Incurred_Real!AW$1,FALSE))*$M350</f>
        <v>0</v>
      </c>
      <c r="U350" s="232">
        <f>(VLOOKUP($C350,Incurred_Real!$A$25:$BR$427,Incurred_Real!AX$1,FALSE))*$M350</f>
        <v>0</v>
      </c>
      <c r="V350" s="232">
        <f>(VLOOKUP($C350,Incurred_Real!$A$25:$BR$427,Incurred_Real!AY$1,FALSE))*$M350</f>
        <v>0</v>
      </c>
      <c r="W350" s="232">
        <f>(VLOOKUP($C350,Incurred_Real!$A$25:$BR$427,Incurred_Real!AZ$1,FALSE))*$M350</f>
        <v>0</v>
      </c>
      <c r="X350" s="232">
        <f>(VLOOKUP($C350,Incurred_Real!$A$25:$BR$427,Incurred_Real!BA$1,FALSE))*$M350</f>
        <v>0</v>
      </c>
      <c r="Y350" s="232">
        <f>(VLOOKUP($C350,Incurred_Real!$A$25:$BR$427,Incurred_Real!BB$1,FALSE))*$M350</f>
        <v>137776.30896688451</v>
      </c>
      <c r="Z350" s="232">
        <f>(VLOOKUP($C350,Incurred_Real!$A$25:$BR$427,Incurred_Real!BC$1,FALSE))*$M350</f>
        <v>0</v>
      </c>
      <c r="AA350" s="232">
        <f>(VLOOKUP($C350,Incurred_Real!$A$25:$BR$427,Incurred_Real!BD$1,FALSE))*$M350</f>
        <v>2276626.5687820362</v>
      </c>
      <c r="AB350" s="232">
        <f>(VLOOKUP($C350,Incurred_Real!$A$25:$BR$427,Incurred_Real!BE$1,FALSE))*$M350</f>
        <v>4385.2230911174165</v>
      </c>
      <c r="AC350" s="232">
        <f>(VLOOKUP($C350,Incurred_Real!$A$25:$BR$427,Incurred_Real!BF$1,FALSE))*$M350</f>
        <v>0</v>
      </c>
      <c r="AD350" s="232">
        <f>(VLOOKUP($C350,Incurred_Real!$A$25:$BR$427,Incurred_Real!BG$1,FALSE))*$M350</f>
        <v>0</v>
      </c>
      <c r="AE350" s="232">
        <f>(VLOOKUP($C350,Incurred_Real!$A$25:$BR$427,Incurred_Real!BH$1,FALSE))*$M350</f>
        <v>0</v>
      </c>
      <c r="AF350" s="232">
        <f>(VLOOKUP($C350,Incurred_Real!$A$25:$BR$427,Incurred_Real!BI$1,FALSE))*$M350</f>
        <v>0</v>
      </c>
      <c r="AG350" s="232">
        <f>(VLOOKUP($C350,Incurred_Real!$A$25:$BR$427,Incurred_Real!BJ$1,FALSE))*$M350</f>
        <v>0</v>
      </c>
      <c r="AH350" s="232">
        <f>(VLOOKUP($C350,Incurred_Real!$A$25:$BR$427,Incurred_Real!BK$1,FALSE))*$M350</f>
        <v>0</v>
      </c>
      <c r="AI350" s="232">
        <f>(VLOOKUP($C350,Incurred_Real!$A$25:$BR$427,Incurred_Real!BL$1,FALSE))*$M350</f>
        <v>0</v>
      </c>
      <c r="AJ350" s="232">
        <f>(VLOOKUP($C350,Incurred_Real!$A$25:$BR$427,Incurred_Real!BM$1,FALSE))*$M350</f>
        <v>0</v>
      </c>
      <c r="AK350" s="232">
        <f>(VLOOKUP($C350,Incurred_Real!$A$25:$BR$427,Incurred_Real!BN$1,FALSE))*$M350</f>
        <v>0</v>
      </c>
      <c r="AL350" s="232">
        <f>(VLOOKUP($C350,Incurred_Real!$A$25:$BR$427,Incurred_Real!BO$1,FALSE))*$M350</f>
        <v>0</v>
      </c>
      <c r="AM350" s="232">
        <f>(VLOOKUP($C350,Incurred_Real!$A$25:$BR$427,Incurred_Real!BP$1,FALSE))*$M350</f>
        <v>0</v>
      </c>
      <c r="AN350" s="232">
        <f>(VLOOKUP($C350,Incurred_Real!$A$25:$BR$427,Incurred_Real!BQ$1,FALSE))*$M350</f>
        <v>0</v>
      </c>
      <c r="AO350" s="232">
        <f>(VLOOKUP($C350,Incurred_Real!$A$25:$BR$427,Incurred_Real!BR$1,FALSE))*$M350</f>
        <v>0</v>
      </c>
      <c r="AP350" s="232">
        <f t="shared" si="36"/>
        <v>2418788.1008400382</v>
      </c>
      <c r="AR350" s="232" t="b">
        <f t="shared" si="37"/>
        <v>1</v>
      </c>
    </row>
    <row r="351" spans="3:44" x14ac:dyDescent="0.15">
      <c r="C351" s="11" t="s">
        <v>1193</v>
      </c>
      <c r="D351" s="11" t="str">
        <f>VLOOKUP($C351,Incurred_Real!$A$24:$E$376,Incurred_Real!$B$1,FALSE)</f>
        <v>Mount Gambier Line Clearance Remediation</v>
      </c>
      <c r="E351" s="11" t="str">
        <f>VLOOKUP($C351,Incurred_Real!$A$24:$E$376,Incurred_Real!$D$1,FALSE)</f>
        <v>Security/Compliance</v>
      </c>
      <c r="F351" s="13">
        <f>IF(VLOOKUP($C351,Incurred_Real!$A$25:$AQ$426,Incurred_Real!$AL$1,FALSE)="Commissioned Extra",0,
IF(VLOOKUP($C351,Incurred_Real!$A$25:$AQ$426,Incurred_Real!$AK$1,FALSE)=F$4,VLOOKUP($C351,Incurred_Real!$A$25:$AQ$426,Incurred_Real!$AM$1,FALSE),0))</f>
        <v>0</v>
      </c>
      <c r="G351" s="13">
        <f>IF(VLOOKUP($C351,Incurred_Real!$A$25:$AQ$426,Incurred_Real!$AL$1,FALSE)="Commissioned Extra",0,
IF(VLOOKUP($C351,Incurred_Real!$A$25:$AQ$426,Incurred_Real!$AK$1,FALSE)=G$4,VLOOKUP($C351,Incurred_Real!$A$25:$AQ$426,Incurred_Real!$AM$1,FALSE),0))</f>
        <v>0</v>
      </c>
      <c r="H351" s="13">
        <f>IF(VLOOKUP($C351,Incurred_Real!$A$25:$AQ$426,Incurred_Real!$AL$1,FALSE)="Commissioned Extra",0,
IF(VLOOKUP($C351,Incurred_Real!$A$25:$AQ$426,Incurred_Real!$AK$1,FALSE)=H$4,VLOOKUP($C351,Incurred_Real!$A$25:$AQ$426,Incurred_Real!$AM$1,FALSE),0))</f>
        <v>0</v>
      </c>
      <c r="I351" s="13">
        <f>IF(VLOOKUP($C351,Incurred_Real!$A$25:$AQ$426,Incurred_Real!$AL$1,FALSE)="Commissioned Extra",0,
IF(VLOOKUP($C351,Incurred_Real!$A$25:$AQ$426,Incurred_Real!$AK$1,FALSE)=I$4,VLOOKUP($C351,Incurred_Real!$A$25:$AQ$426,Incurred_Real!$AM$1,FALSE),0))</f>
        <v>0</v>
      </c>
      <c r="J351" s="13">
        <f>IF(VLOOKUP($C351,Incurred_Real!$A$25:$AQ$426,Incurred_Real!$AL$1,FALSE)="Commissioned Extra",0,
IF(VLOOKUP($C351,Incurred_Real!$A$25:$AQ$426,Incurred_Real!$AK$1,FALSE)=J$4,VLOOKUP($C351,Incurred_Real!$A$25:$AQ$426,Incurred_Real!$AM$1,FALSE),0))</f>
        <v>0</v>
      </c>
      <c r="K351" s="13">
        <f>IF(VLOOKUP($C351,Incurred_Real!$A$25:$AQ$426,Incurred_Real!$AL$1,FALSE)="Commissioned Extra",0,
IF(VLOOKUP($C351,Incurred_Real!$A$25:$AQ$426,Incurred_Real!$AK$1,FALSE)=K$4,VLOOKUP($C351,Incurred_Real!$A$25:$AQ$426,Incurred_Real!$AM$1,FALSE),0))</f>
        <v>0</v>
      </c>
      <c r="L351" s="13">
        <f>IF(VLOOKUP($C351,Incurred_Real!$A$25:$AQ$426,Incurred_Real!$AL$1,FALSE)="Commissioned Extra",0,
IF(VLOOKUP($C351,Incurred_Real!$A$25:$AQ$426,Incurred_Real!$AK$1,FALSE)=L$4,VLOOKUP($C351,Incurred_Real!$A$25:$AQ$426,Incurred_Real!$AM$1,FALSE),0))</f>
        <v>0</v>
      </c>
      <c r="M351" s="232">
        <f t="shared" si="34"/>
        <v>0</v>
      </c>
      <c r="N351" s="232" t="str">
        <f t="shared" si="35"/>
        <v/>
      </c>
      <c r="P351" s="232">
        <f>(VLOOKUP($C351,Incurred_Real!$A$25:$BR$427,Incurred_Real!AS$1,FALSE))*$M351</f>
        <v>0</v>
      </c>
      <c r="Q351" s="232">
        <f>(VLOOKUP($C351,Incurred_Real!$A$25:$BR$427,Incurred_Real!AT$1,FALSE))*$M351</f>
        <v>0</v>
      </c>
      <c r="R351" s="232">
        <f>(VLOOKUP($C351,Incurred_Real!$A$25:$BR$427,Incurred_Real!AU$1,FALSE))*$M351</f>
        <v>0</v>
      </c>
      <c r="S351" s="232">
        <f>(VLOOKUP($C351,Incurred_Real!$A$25:$BR$427,Incurred_Real!AV$1,FALSE))*$M351</f>
        <v>0</v>
      </c>
      <c r="T351" s="232">
        <f>(VLOOKUP($C351,Incurred_Real!$A$25:$BR$427,Incurred_Real!AW$1,FALSE))*$M351</f>
        <v>0</v>
      </c>
      <c r="U351" s="232">
        <f>(VLOOKUP($C351,Incurred_Real!$A$25:$BR$427,Incurred_Real!AX$1,FALSE))*$M351</f>
        <v>0</v>
      </c>
      <c r="V351" s="232">
        <f>(VLOOKUP($C351,Incurred_Real!$A$25:$BR$427,Incurred_Real!AY$1,FALSE))*$M351</f>
        <v>0</v>
      </c>
      <c r="W351" s="232">
        <f>(VLOOKUP($C351,Incurred_Real!$A$25:$BR$427,Incurred_Real!AZ$1,FALSE))*$M351</f>
        <v>0</v>
      </c>
      <c r="X351" s="232">
        <f>(VLOOKUP($C351,Incurred_Real!$A$25:$BR$427,Incurred_Real!BA$1,FALSE))*$M351</f>
        <v>0</v>
      </c>
      <c r="Y351" s="232">
        <f>(VLOOKUP($C351,Incurred_Real!$A$25:$BR$427,Incurred_Real!BB$1,FALSE))*$M351</f>
        <v>0</v>
      </c>
      <c r="Z351" s="232">
        <f>(VLOOKUP($C351,Incurred_Real!$A$25:$BR$427,Incurred_Real!BC$1,FALSE))*$M351</f>
        <v>0</v>
      </c>
      <c r="AA351" s="232">
        <f>(VLOOKUP($C351,Incurred_Real!$A$25:$BR$427,Incurred_Real!BD$1,FALSE))*$M351</f>
        <v>0</v>
      </c>
      <c r="AB351" s="232">
        <f>(VLOOKUP($C351,Incurred_Real!$A$25:$BR$427,Incurred_Real!BE$1,FALSE))*$M351</f>
        <v>0</v>
      </c>
      <c r="AC351" s="232">
        <f>(VLOOKUP($C351,Incurred_Real!$A$25:$BR$427,Incurred_Real!BF$1,FALSE))*$M351</f>
        <v>0</v>
      </c>
      <c r="AD351" s="232">
        <f>(VLOOKUP($C351,Incurred_Real!$A$25:$BR$427,Incurred_Real!BG$1,FALSE))*$M351</f>
        <v>0</v>
      </c>
      <c r="AE351" s="232">
        <f>(VLOOKUP($C351,Incurred_Real!$A$25:$BR$427,Incurred_Real!BH$1,FALSE))*$M351</f>
        <v>0</v>
      </c>
      <c r="AF351" s="232">
        <f>(VLOOKUP($C351,Incurred_Real!$A$25:$BR$427,Incurred_Real!BI$1,FALSE))*$M351</f>
        <v>0</v>
      </c>
      <c r="AG351" s="232">
        <f>(VLOOKUP($C351,Incurred_Real!$A$25:$BR$427,Incurred_Real!BJ$1,FALSE))*$M351</f>
        <v>0</v>
      </c>
      <c r="AH351" s="232">
        <f>(VLOOKUP($C351,Incurred_Real!$A$25:$BR$427,Incurred_Real!BK$1,FALSE))*$M351</f>
        <v>0</v>
      </c>
      <c r="AI351" s="232">
        <f>(VLOOKUP($C351,Incurred_Real!$A$25:$BR$427,Incurred_Real!BL$1,FALSE))*$M351</f>
        <v>0</v>
      </c>
      <c r="AJ351" s="232">
        <f>(VLOOKUP($C351,Incurred_Real!$A$25:$BR$427,Incurred_Real!BM$1,FALSE))*$M351</f>
        <v>0</v>
      </c>
      <c r="AK351" s="232">
        <f>(VLOOKUP($C351,Incurred_Real!$A$25:$BR$427,Incurred_Real!BN$1,FALSE))*$M351</f>
        <v>0</v>
      </c>
      <c r="AL351" s="232">
        <f>(VLOOKUP($C351,Incurred_Real!$A$25:$BR$427,Incurred_Real!BO$1,FALSE))*$M351</f>
        <v>0</v>
      </c>
      <c r="AM351" s="232">
        <f>(VLOOKUP($C351,Incurred_Real!$A$25:$BR$427,Incurred_Real!BP$1,FALSE))*$M351</f>
        <v>0</v>
      </c>
      <c r="AN351" s="232">
        <f>(VLOOKUP($C351,Incurred_Real!$A$25:$BR$427,Incurred_Real!BQ$1,FALSE))*$M351</f>
        <v>0</v>
      </c>
      <c r="AO351" s="232">
        <f>(VLOOKUP($C351,Incurred_Real!$A$25:$BR$427,Incurred_Real!BR$1,FALSE))*$M351</f>
        <v>0</v>
      </c>
      <c r="AP351" s="232">
        <f t="shared" si="36"/>
        <v>0</v>
      </c>
      <c r="AR351" s="232" t="b">
        <f t="shared" si="37"/>
        <v>1</v>
      </c>
    </row>
    <row r="352" spans="3:44" x14ac:dyDescent="0.15">
      <c r="C352" s="11" t="s">
        <v>1263</v>
      </c>
      <c r="D352" s="11" t="str">
        <f>VLOOKUP($C352,Incurred_Real!$A$24:$E$376,Incurred_Real!$B$1,FALSE)</f>
        <v>Network Testing, Monitoring and Servicing Equipment Replacem</v>
      </c>
      <c r="E352" s="11" t="str">
        <f>VLOOKUP($C352,Incurred_Real!$A$24:$E$376,Incurred_Real!$D$1,FALSE)</f>
        <v>Replacement</v>
      </c>
      <c r="F352" s="13">
        <f>IF(VLOOKUP($C352,Incurred_Real!$A$25:$AQ$426,Incurred_Real!$AL$1,FALSE)="Commissioned Extra",0,
IF(VLOOKUP($C352,Incurred_Real!$A$25:$AQ$426,Incurred_Real!$AK$1,FALSE)=F$4,VLOOKUP($C352,Incurred_Real!$A$25:$AQ$426,Incurred_Real!$AM$1,FALSE),0))</f>
        <v>0</v>
      </c>
      <c r="G352" s="13">
        <f>IF(VLOOKUP($C352,Incurred_Real!$A$25:$AQ$426,Incurred_Real!$AL$1,FALSE)="Commissioned Extra",0,
IF(VLOOKUP($C352,Incurred_Real!$A$25:$AQ$426,Incurred_Real!$AK$1,FALSE)=G$4,VLOOKUP($C352,Incurred_Real!$A$25:$AQ$426,Incurred_Real!$AM$1,FALSE),0))</f>
        <v>0</v>
      </c>
      <c r="H352" s="13">
        <f>IF(VLOOKUP($C352,Incurred_Real!$A$25:$AQ$426,Incurred_Real!$AL$1,FALSE)="Commissioned Extra",0,
IF(VLOOKUP($C352,Incurred_Real!$A$25:$AQ$426,Incurred_Real!$AK$1,FALSE)=H$4,VLOOKUP($C352,Incurred_Real!$A$25:$AQ$426,Incurred_Real!$AM$1,FALSE),0))</f>
        <v>0</v>
      </c>
      <c r="I352" s="13">
        <f>IF(VLOOKUP($C352,Incurred_Real!$A$25:$AQ$426,Incurred_Real!$AL$1,FALSE)="Commissioned Extra",0,
IF(VLOOKUP($C352,Incurred_Real!$A$25:$AQ$426,Incurred_Real!$AK$1,FALSE)=I$4,VLOOKUP($C352,Incurred_Real!$A$25:$AQ$426,Incurred_Real!$AM$1,FALSE),0))</f>
        <v>0</v>
      </c>
      <c r="J352" s="13">
        <f>IF(VLOOKUP($C352,Incurred_Real!$A$25:$AQ$426,Incurred_Real!$AL$1,FALSE)="Commissioned Extra",0,
IF(VLOOKUP($C352,Incurred_Real!$A$25:$AQ$426,Incurred_Real!$AK$1,FALSE)=J$4,VLOOKUP($C352,Incurred_Real!$A$25:$AQ$426,Incurred_Real!$AM$1,FALSE),0))</f>
        <v>0</v>
      </c>
      <c r="K352" s="13">
        <f>IF(VLOOKUP($C352,Incurred_Real!$A$25:$AQ$426,Incurred_Real!$AL$1,FALSE)="Commissioned Extra",0,
IF(VLOOKUP($C352,Incurred_Real!$A$25:$AQ$426,Incurred_Real!$AK$1,FALSE)=K$4,VLOOKUP($C352,Incurred_Real!$A$25:$AQ$426,Incurred_Real!$AM$1,FALSE),0))</f>
        <v>0</v>
      </c>
      <c r="L352" s="13">
        <f>IF(VLOOKUP($C352,Incurred_Real!$A$25:$AQ$426,Incurred_Real!$AL$1,FALSE)="Commissioned Extra",0,
IF(VLOOKUP($C352,Incurred_Real!$A$25:$AQ$426,Incurred_Real!$AK$1,FALSE)=L$4,VLOOKUP($C352,Incurred_Real!$A$25:$AQ$426,Incurred_Real!$AM$1,FALSE),0))</f>
        <v>645444.54587028432</v>
      </c>
      <c r="M352" s="232">
        <f t="shared" si="34"/>
        <v>645444.54587028432</v>
      </c>
      <c r="N352" s="232">
        <f t="shared" si="35"/>
        <v>2028</v>
      </c>
      <c r="P352" s="232">
        <f>(VLOOKUP($C352,Incurred_Real!$A$25:$BR$427,Incurred_Real!AS$1,FALSE))*$M352</f>
        <v>0</v>
      </c>
      <c r="Q352" s="232">
        <f>(VLOOKUP($C352,Incurred_Real!$A$25:$BR$427,Incurred_Real!AT$1,FALSE))*$M352</f>
        <v>0</v>
      </c>
      <c r="R352" s="232">
        <f>(VLOOKUP($C352,Incurred_Real!$A$25:$BR$427,Incurred_Real!AU$1,FALSE))*$M352</f>
        <v>0</v>
      </c>
      <c r="S352" s="232">
        <f>(VLOOKUP($C352,Incurred_Real!$A$25:$BR$427,Incurred_Real!AV$1,FALSE))*$M352</f>
        <v>0</v>
      </c>
      <c r="T352" s="232">
        <f>(VLOOKUP($C352,Incurred_Real!$A$25:$BR$427,Incurred_Real!AW$1,FALSE))*$M352</f>
        <v>0</v>
      </c>
      <c r="U352" s="232">
        <f>(VLOOKUP($C352,Incurred_Real!$A$25:$BR$427,Incurred_Real!AX$1,FALSE))*$M352</f>
        <v>0</v>
      </c>
      <c r="V352" s="232">
        <f>(VLOOKUP($C352,Incurred_Real!$A$25:$BR$427,Incurred_Real!AY$1,FALSE))*$M352</f>
        <v>0</v>
      </c>
      <c r="W352" s="232">
        <f>(VLOOKUP($C352,Incurred_Real!$A$25:$BR$427,Incurred_Real!AZ$1,FALSE))*$M352</f>
        <v>0</v>
      </c>
      <c r="X352" s="232">
        <f>(VLOOKUP($C352,Incurred_Real!$A$25:$BR$427,Incurred_Real!BA$1,FALSE))*$M352</f>
        <v>0</v>
      </c>
      <c r="Y352" s="232">
        <f>(VLOOKUP($C352,Incurred_Real!$A$25:$BR$427,Incurred_Real!BB$1,FALSE))*$M352</f>
        <v>645444.54587028432</v>
      </c>
      <c r="Z352" s="232">
        <f>(VLOOKUP($C352,Incurred_Real!$A$25:$BR$427,Incurred_Real!BC$1,FALSE))*$M352</f>
        <v>0</v>
      </c>
      <c r="AA352" s="232">
        <f>(VLOOKUP($C352,Incurred_Real!$A$25:$BR$427,Incurred_Real!BD$1,FALSE))*$M352</f>
        <v>0</v>
      </c>
      <c r="AB352" s="232">
        <f>(VLOOKUP($C352,Incurred_Real!$A$25:$BR$427,Incurred_Real!BE$1,FALSE))*$M352</f>
        <v>0</v>
      </c>
      <c r="AC352" s="232">
        <f>(VLOOKUP($C352,Incurred_Real!$A$25:$BR$427,Incurred_Real!BF$1,FALSE))*$M352</f>
        <v>0</v>
      </c>
      <c r="AD352" s="232">
        <f>(VLOOKUP($C352,Incurred_Real!$A$25:$BR$427,Incurred_Real!BG$1,FALSE))*$M352</f>
        <v>0</v>
      </c>
      <c r="AE352" s="232">
        <f>(VLOOKUP($C352,Incurred_Real!$A$25:$BR$427,Incurred_Real!BH$1,FALSE))*$M352</f>
        <v>0</v>
      </c>
      <c r="AF352" s="232">
        <f>(VLOOKUP($C352,Incurred_Real!$A$25:$BR$427,Incurred_Real!BI$1,FALSE))*$M352</f>
        <v>0</v>
      </c>
      <c r="AG352" s="232">
        <f>(VLOOKUP($C352,Incurred_Real!$A$25:$BR$427,Incurred_Real!BJ$1,FALSE))*$M352</f>
        <v>0</v>
      </c>
      <c r="AH352" s="232">
        <f>(VLOOKUP($C352,Incurred_Real!$A$25:$BR$427,Incurred_Real!BK$1,FALSE))*$M352</f>
        <v>0</v>
      </c>
      <c r="AI352" s="232">
        <f>(VLOOKUP($C352,Incurred_Real!$A$25:$BR$427,Incurred_Real!BL$1,FALSE))*$M352</f>
        <v>0</v>
      </c>
      <c r="AJ352" s="232">
        <f>(VLOOKUP($C352,Incurred_Real!$A$25:$BR$427,Incurred_Real!BM$1,FALSE))*$M352</f>
        <v>0</v>
      </c>
      <c r="AK352" s="232">
        <f>(VLOOKUP($C352,Incurred_Real!$A$25:$BR$427,Incurred_Real!BN$1,FALSE))*$M352</f>
        <v>0</v>
      </c>
      <c r="AL352" s="232">
        <f>(VLOOKUP($C352,Incurred_Real!$A$25:$BR$427,Incurred_Real!BO$1,FALSE))*$M352</f>
        <v>0</v>
      </c>
      <c r="AM352" s="232">
        <f>(VLOOKUP($C352,Incurred_Real!$A$25:$BR$427,Incurred_Real!BP$1,FALSE))*$M352</f>
        <v>0</v>
      </c>
      <c r="AN352" s="232">
        <f>(VLOOKUP($C352,Incurred_Real!$A$25:$BR$427,Incurred_Real!BQ$1,FALSE))*$M352</f>
        <v>0</v>
      </c>
      <c r="AO352" s="232">
        <f>(VLOOKUP($C352,Incurred_Real!$A$25:$BR$427,Incurred_Real!BR$1,FALSE))*$M352</f>
        <v>0</v>
      </c>
      <c r="AP352" s="232">
        <f t="shared" si="36"/>
        <v>645444.54587028432</v>
      </c>
      <c r="AR352" s="232" t="b">
        <f t="shared" si="37"/>
        <v>1</v>
      </c>
    </row>
    <row r="353" spans="3:44" x14ac:dyDescent="0.15">
      <c r="C353" s="11" t="s">
        <v>1324</v>
      </c>
      <c r="D353" s="11" t="str">
        <f>VLOOKUP($C353,Incurred_Real!$A$24:$E$376,Incurred_Real!$B$1,FALSE)</f>
        <v>Northfield Transformer 7 &amp; 8 Interface Connection Requiremen</v>
      </c>
      <c r="E353" s="11" t="str">
        <f>VLOOKUP($C353,Incurred_Real!$A$24:$E$376,Incurred_Real!$D$1,FALSE)</f>
        <v>Replacement</v>
      </c>
      <c r="F353" s="13">
        <f>IF(VLOOKUP($C353,Incurred_Real!$A$25:$AQ$426,Incurred_Real!$AL$1,FALSE)="Commissioned Extra",0,
IF(VLOOKUP($C353,Incurred_Real!$A$25:$AQ$426,Incurred_Real!$AK$1,FALSE)=F$4,VLOOKUP($C353,Incurred_Real!$A$25:$AQ$426,Incurred_Real!$AM$1,FALSE),0))</f>
        <v>0</v>
      </c>
      <c r="G353" s="13">
        <f>IF(VLOOKUP($C353,Incurred_Real!$A$25:$AQ$426,Incurred_Real!$AL$1,FALSE)="Commissioned Extra",0,
IF(VLOOKUP($C353,Incurred_Real!$A$25:$AQ$426,Incurred_Real!$AK$1,FALSE)=G$4,VLOOKUP($C353,Incurred_Real!$A$25:$AQ$426,Incurred_Real!$AM$1,FALSE),0))</f>
        <v>0</v>
      </c>
      <c r="H353" s="13">
        <f>IF(VLOOKUP($C353,Incurred_Real!$A$25:$AQ$426,Incurred_Real!$AL$1,FALSE)="Commissioned Extra",0,
IF(VLOOKUP($C353,Incurred_Real!$A$25:$AQ$426,Incurred_Real!$AK$1,FALSE)=H$4,VLOOKUP($C353,Incurred_Real!$A$25:$AQ$426,Incurred_Real!$AM$1,FALSE),0))</f>
        <v>0</v>
      </c>
      <c r="I353" s="13">
        <f>IF(VLOOKUP($C353,Incurred_Real!$A$25:$AQ$426,Incurred_Real!$AL$1,FALSE)="Commissioned Extra",0,
IF(VLOOKUP($C353,Incurred_Real!$A$25:$AQ$426,Incurred_Real!$AK$1,FALSE)=I$4,VLOOKUP($C353,Incurred_Real!$A$25:$AQ$426,Incurred_Real!$AM$1,FALSE),0))</f>
        <v>0</v>
      </c>
      <c r="J353" s="13">
        <f>IF(VLOOKUP($C353,Incurred_Real!$A$25:$AQ$426,Incurred_Real!$AL$1,FALSE)="Commissioned Extra",0,
IF(VLOOKUP($C353,Incurred_Real!$A$25:$AQ$426,Incurred_Real!$AK$1,FALSE)=J$4,VLOOKUP($C353,Incurred_Real!$A$25:$AQ$426,Incurred_Real!$AM$1,FALSE),0))</f>
        <v>0</v>
      </c>
      <c r="K353" s="13">
        <f>IF(VLOOKUP($C353,Incurred_Real!$A$25:$AQ$426,Incurred_Real!$AL$1,FALSE)="Commissioned Extra",0,
IF(VLOOKUP($C353,Incurred_Real!$A$25:$AQ$426,Incurred_Real!$AK$1,FALSE)=K$4,VLOOKUP($C353,Incurred_Real!$A$25:$AQ$426,Incurred_Real!$AM$1,FALSE),0))</f>
        <v>0</v>
      </c>
      <c r="L353" s="13">
        <f>IF(VLOOKUP($C353,Incurred_Real!$A$25:$AQ$426,Incurred_Real!$AL$1,FALSE)="Commissioned Extra",0,
IF(VLOOKUP($C353,Incurred_Real!$A$25:$AQ$426,Incurred_Real!$AK$1,FALSE)=L$4,VLOOKUP($C353,Incurred_Real!$A$25:$AQ$426,Incurred_Real!$AM$1,FALSE),0))</f>
        <v>4274999.4289668202</v>
      </c>
      <c r="M353" s="232">
        <f t="shared" si="34"/>
        <v>4274999.4289668202</v>
      </c>
      <c r="N353" s="232">
        <f t="shared" si="35"/>
        <v>2028</v>
      </c>
      <c r="P353" s="232">
        <f>(VLOOKUP($C353,Incurred_Real!$A$25:$BR$427,Incurred_Real!AS$1,FALSE))*$M353</f>
        <v>0</v>
      </c>
      <c r="Q353" s="232">
        <f>(VLOOKUP($C353,Incurred_Real!$A$25:$BR$427,Incurred_Real!AT$1,FALSE))*$M353</f>
        <v>0</v>
      </c>
      <c r="R353" s="232">
        <f>(VLOOKUP($C353,Incurred_Real!$A$25:$BR$427,Incurred_Real!AU$1,FALSE))*$M353</f>
        <v>0</v>
      </c>
      <c r="S353" s="232">
        <f>(VLOOKUP($C353,Incurred_Real!$A$25:$BR$427,Incurred_Real!AV$1,FALSE))*$M353</f>
        <v>0</v>
      </c>
      <c r="T353" s="232">
        <f>(VLOOKUP($C353,Incurred_Real!$A$25:$BR$427,Incurred_Real!AW$1,FALSE))*$M353</f>
        <v>0</v>
      </c>
      <c r="U353" s="232">
        <f>(VLOOKUP($C353,Incurred_Real!$A$25:$BR$427,Incurred_Real!AX$1,FALSE))*$M353</f>
        <v>0</v>
      </c>
      <c r="V353" s="232">
        <f>(VLOOKUP($C353,Incurred_Real!$A$25:$BR$427,Incurred_Real!AY$1,FALSE))*$M353</f>
        <v>0</v>
      </c>
      <c r="W353" s="232">
        <f>(VLOOKUP($C353,Incurred_Real!$A$25:$BR$427,Incurred_Real!AZ$1,FALSE))*$M353</f>
        <v>0</v>
      </c>
      <c r="X353" s="232">
        <f>(VLOOKUP($C353,Incurred_Real!$A$25:$BR$427,Incurred_Real!BA$1,FALSE))*$M353</f>
        <v>0</v>
      </c>
      <c r="Y353" s="232">
        <f>(VLOOKUP($C353,Incurred_Real!$A$25:$BR$427,Incurred_Real!BB$1,FALSE))*$M353</f>
        <v>4197606.219191798</v>
      </c>
      <c r="Z353" s="232">
        <f>(VLOOKUP($C353,Incurred_Real!$A$25:$BR$427,Incurred_Real!BC$1,FALSE))*$M353</f>
        <v>0</v>
      </c>
      <c r="AA353" s="232">
        <f>(VLOOKUP($C353,Incurred_Real!$A$25:$BR$427,Incurred_Real!BD$1,FALSE))*$M353</f>
        <v>77393.209775022988</v>
      </c>
      <c r="AB353" s="232">
        <f>(VLOOKUP($C353,Incurred_Real!$A$25:$BR$427,Incurred_Real!BE$1,FALSE))*$M353</f>
        <v>0</v>
      </c>
      <c r="AC353" s="232">
        <f>(VLOOKUP($C353,Incurred_Real!$A$25:$BR$427,Incurred_Real!BF$1,FALSE))*$M353</f>
        <v>0</v>
      </c>
      <c r="AD353" s="232">
        <f>(VLOOKUP($C353,Incurred_Real!$A$25:$BR$427,Incurred_Real!BG$1,FALSE))*$M353</f>
        <v>0</v>
      </c>
      <c r="AE353" s="232">
        <f>(VLOOKUP($C353,Incurred_Real!$A$25:$BR$427,Incurred_Real!BH$1,FALSE))*$M353</f>
        <v>0</v>
      </c>
      <c r="AF353" s="232">
        <f>(VLOOKUP($C353,Incurred_Real!$A$25:$BR$427,Incurred_Real!BI$1,FALSE))*$M353</f>
        <v>0</v>
      </c>
      <c r="AG353" s="232">
        <f>(VLOOKUP($C353,Incurred_Real!$A$25:$BR$427,Incurred_Real!BJ$1,FALSE))*$M353</f>
        <v>0</v>
      </c>
      <c r="AH353" s="232">
        <f>(VLOOKUP($C353,Incurred_Real!$A$25:$BR$427,Incurred_Real!BK$1,FALSE))*$M353</f>
        <v>0</v>
      </c>
      <c r="AI353" s="232">
        <f>(VLOOKUP($C353,Incurred_Real!$A$25:$BR$427,Incurred_Real!BL$1,FALSE))*$M353</f>
        <v>0</v>
      </c>
      <c r="AJ353" s="232">
        <f>(VLOOKUP($C353,Incurred_Real!$A$25:$BR$427,Incurred_Real!BM$1,FALSE))*$M353</f>
        <v>0</v>
      </c>
      <c r="AK353" s="232">
        <f>(VLOOKUP($C353,Incurred_Real!$A$25:$BR$427,Incurred_Real!BN$1,FALSE))*$M353</f>
        <v>0</v>
      </c>
      <c r="AL353" s="232">
        <f>(VLOOKUP($C353,Incurred_Real!$A$25:$BR$427,Incurred_Real!BO$1,FALSE))*$M353</f>
        <v>0</v>
      </c>
      <c r="AM353" s="232">
        <f>(VLOOKUP($C353,Incurred_Real!$A$25:$BR$427,Incurred_Real!BP$1,FALSE))*$M353</f>
        <v>0</v>
      </c>
      <c r="AN353" s="232">
        <f>(VLOOKUP($C353,Incurred_Real!$A$25:$BR$427,Incurred_Real!BQ$1,FALSE))*$M353</f>
        <v>0</v>
      </c>
      <c r="AO353" s="232">
        <f>(VLOOKUP($C353,Incurred_Real!$A$25:$BR$427,Incurred_Real!BR$1,FALSE))*$M353</f>
        <v>0</v>
      </c>
      <c r="AP353" s="232">
        <f t="shared" si="36"/>
        <v>4274999.4289668212</v>
      </c>
      <c r="AR353" s="232" t="b">
        <f t="shared" si="37"/>
        <v>1</v>
      </c>
    </row>
    <row r="354" spans="3:44" x14ac:dyDescent="0.15">
      <c r="C354" s="11" t="s">
        <v>1584</v>
      </c>
      <c r="D354" s="11" t="str">
        <f>VLOOKUP($C354,Incurred_Real!$A$24:$E$376,Incurred_Real!$B$1,FALSE)</f>
        <v>Building and Equipment Lease 2024-2028 (Right of Use Office Assets)</v>
      </c>
      <c r="E354" s="11" t="str">
        <f>VLOOKUP($C354,Incurred_Real!$A$24:$E$376,Incurred_Real!$D$1,FALSE)</f>
        <v>Facilities</v>
      </c>
      <c r="F354" s="13">
        <f>IF(VLOOKUP($C354,Incurred_Real!$A$25:$AQ$426,Incurred_Real!$AL$1,FALSE)="Commissioned Extra",0,
IF(VLOOKUP($C354,Incurred_Real!$A$25:$AQ$426,Incurred_Real!$AK$1,FALSE)=F$4,VLOOKUP($C354,Incurred_Real!$A$25:$AQ$426,Incurred_Real!$AM$1,FALSE),0))</f>
        <v>0</v>
      </c>
      <c r="G354" s="13">
        <f>IF(VLOOKUP($C354,Incurred_Real!$A$25:$AQ$426,Incurred_Real!$AL$1,FALSE)="Commissioned Extra",0,
IF(VLOOKUP($C354,Incurred_Real!$A$25:$AQ$426,Incurred_Real!$AK$1,FALSE)=G$4,VLOOKUP($C354,Incurred_Real!$A$25:$AQ$426,Incurred_Real!$AM$1,FALSE),0))</f>
        <v>0</v>
      </c>
      <c r="H354" s="13">
        <f>IF(VLOOKUP($C354,Incurred_Real!$A$25:$AQ$426,Incurred_Real!$AL$1,FALSE)="Commissioned Extra",0,
IF(VLOOKUP($C354,Incurred_Real!$A$25:$AQ$426,Incurred_Real!$AK$1,FALSE)=H$4,VLOOKUP($C354,Incurred_Real!$A$25:$AQ$426,Incurred_Real!$AM$1,FALSE),0))</f>
        <v>0</v>
      </c>
      <c r="I354" s="13">
        <f>IF(VLOOKUP($C354,Incurred_Real!$A$25:$AQ$426,Incurred_Real!$AL$1,FALSE)="Commissioned Extra",0,
IF(VLOOKUP($C354,Incurred_Real!$A$25:$AQ$426,Incurred_Real!$AK$1,FALSE)=I$4,VLOOKUP($C354,Incurred_Real!$A$25:$AQ$426,Incurred_Real!$AM$1,FALSE),0))</f>
        <v>0</v>
      </c>
      <c r="J354" s="13">
        <f>IF(VLOOKUP($C354,Incurred_Real!$A$25:$AQ$426,Incurred_Real!$AL$1,FALSE)="Commissioned Extra",0,
IF(VLOOKUP($C354,Incurred_Real!$A$25:$AQ$426,Incurred_Real!$AK$1,FALSE)=J$4,VLOOKUP($C354,Incurred_Real!$A$25:$AQ$426,Incurred_Real!$AM$1,FALSE),0))</f>
        <v>0</v>
      </c>
      <c r="K354" s="13">
        <f>IF(VLOOKUP($C354,Incurred_Real!$A$25:$AQ$426,Incurred_Real!$AL$1,FALSE)="Commissioned Extra",0,
IF(VLOOKUP($C354,Incurred_Real!$A$25:$AQ$426,Incurred_Real!$AK$1,FALSE)=K$4,VLOOKUP($C354,Incurred_Real!$A$25:$AQ$426,Incurred_Real!$AM$1,FALSE),0))</f>
        <v>0</v>
      </c>
      <c r="L354" s="13">
        <f>IF(VLOOKUP($C354,Incurred_Real!$A$25:$AQ$426,Incurred_Real!$AL$1,FALSE)="Commissioned Extra",0,
IF(VLOOKUP($C354,Incurred_Real!$A$25:$AQ$426,Incurred_Real!$AK$1,FALSE)=L$4,VLOOKUP($C354,Incurred_Real!$A$25:$AQ$426,Incurred_Real!$AM$1,FALSE),0))</f>
        <v>0</v>
      </c>
      <c r="M354" s="232">
        <f t="shared" si="34"/>
        <v>0</v>
      </c>
      <c r="N354" s="232" t="str">
        <f t="shared" si="35"/>
        <v/>
      </c>
      <c r="P354" s="232">
        <f>(VLOOKUP($C354,Incurred_Real!$A$25:$BR$427,Incurred_Real!AS$1,FALSE))*$M354</f>
        <v>0</v>
      </c>
      <c r="Q354" s="232">
        <f>(VLOOKUP($C354,Incurred_Real!$A$25:$BR$427,Incurred_Real!AT$1,FALSE))*$M354</f>
        <v>0</v>
      </c>
      <c r="R354" s="232">
        <f>(VLOOKUP($C354,Incurred_Real!$A$25:$BR$427,Incurred_Real!AU$1,FALSE))*$M354</f>
        <v>0</v>
      </c>
      <c r="S354" s="232">
        <f>(VLOOKUP($C354,Incurred_Real!$A$25:$BR$427,Incurred_Real!AV$1,FALSE))*$M354</f>
        <v>0</v>
      </c>
      <c r="T354" s="232">
        <f>(VLOOKUP($C354,Incurred_Real!$A$25:$BR$427,Incurred_Real!AW$1,FALSE))*$M354</f>
        <v>0</v>
      </c>
      <c r="U354" s="232">
        <f>(VLOOKUP($C354,Incurred_Real!$A$25:$BR$427,Incurred_Real!AX$1,FALSE))*$M354</f>
        <v>0</v>
      </c>
      <c r="V354" s="232">
        <f>(VLOOKUP($C354,Incurred_Real!$A$25:$BR$427,Incurred_Real!AY$1,FALSE))*$M354</f>
        <v>0</v>
      </c>
      <c r="W354" s="232">
        <f>(VLOOKUP($C354,Incurred_Real!$A$25:$BR$427,Incurred_Real!AZ$1,FALSE))*$M354</f>
        <v>0</v>
      </c>
      <c r="X354" s="232">
        <f>(VLOOKUP($C354,Incurred_Real!$A$25:$BR$427,Incurred_Real!BA$1,FALSE))*$M354</f>
        <v>0</v>
      </c>
      <c r="Y354" s="232">
        <f>(VLOOKUP($C354,Incurred_Real!$A$25:$BR$427,Incurred_Real!BB$1,FALSE))*$M354</f>
        <v>0</v>
      </c>
      <c r="Z354" s="232">
        <f>(VLOOKUP($C354,Incurred_Real!$A$25:$BR$427,Incurred_Real!BC$1,FALSE))*$M354</f>
        <v>0</v>
      </c>
      <c r="AA354" s="232">
        <f>(VLOOKUP($C354,Incurred_Real!$A$25:$BR$427,Incurred_Real!BD$1,FALSE))*$M354</f>
        <v>0</v>
      </c>
      <c r="AB354" s="232">
        <f>(VLOOKUP($C354,Incurred_Real!$A$25:$BR$427,Incurred_Real!BE$1,FALSE))*$M354</f>
        <v>0</v>
      </c>
      <c r="AC354" s="232">
        <f>(VLOOKUP($C354,Incurred_Real!$A$25:$BR$427,Incurred_Real!BF$1,FALSE))*$M354</f>
        <v>0</v>
      </c>
      <c r="AD354" s="232">
        <f>(VLOOKUP($C354,Incurred_Real!$A$25:$BR$427,Incurred_Real!BG$1,FALSE))*$M354</f>
        <v>0</v>
      </c>
      <c r="AE354" s="232">
        <f>(VLOOKUP($C354,Incurred_Real!$A$25:$BR$427,Incurred_Real!BH$1,FALSE))*$M354</f>
        <v>0</v>
      </c>
      <c r="AF354" s="232">
        <f>(VLOOKUP($C354,Incurred_Real!$A$25:$BR$427,Incurred_Real!BI$1,FALSE))*$M354</f>
        <v>0</v>
      </c>
      <c r="AG354" s="232">
        <f>(VLOOKUP($C354,Incurred_Real!$A$25:$BR$427,Incurred_Real!BJ$1,FALSE))*$M354</f>
        <v>0</v>
      </c>
      <c r="AH354" s="232">
        <f>(VLOOKUP($C354,Incurred_Real!$A$25:$BR$427,Incurred_Real!BK$1,FALSE))*$M354</f>
        <v>0</v>
      </c>
      <c r="AI354" s="232">
        <f>(VLOOKUP($C354,Incurred_Real!$A$25:$BR$427,Incurred_Real!BL$1,FALSE))*$M354</f>
        <v>0</v>
      </c>
      <c r="AJ354" s="232">
        <f>(VLOOKUP($C354,Incurred_Real!$A$25:$BR$427,Incurred_Real!BM$1,FALSE))*$M354</f>
        <v>0</v>
      </c>
      <c r="AK354" s="232">
        <f>(VLOOKUP($C354,Incurred_Real!$A$25:$BR$427,Incurred_Real!BN$1,FALSE))*$M354</f>
        <v>0</v>
      </c>
      <c r="AL354" s="232">
        <f>(VLOOKUP($C354,Incurred_Real!$A$25:$BR$427,Incurred_Real!BO$1,FALSE))*$M354</f>
        <v>0</v>
      </c>
      <c r="AM354" s="232">
        <f>(VLOOKUP($C354,Incurred_Real!$A$25:$BR$427,Incurred_Real!BP$1,FALSE))*$M354</f>
        <v>0</v>
      </c>
      <c r="AN354" s="232">
        <f>(VLOOKUP($C354,Incurred_Real!$A$25:$BR$427,Incurred_Real!BQ$1,FALSE))*$M354</f>
        <v>0</v>
      </c>
      <c r="AO354" s="232">
        <f>(VLOOKUP($C354,Incurred_Real!$A$25:$BR$427,Incurred_Real!BR$1,FALSE))*$M354</f>
        <v>0</v>
      </c>
      <c r="AP354" s="232">
        <f t="shared" si="36"/>
        <v>0</v>
      </c>
      <c r="AR354" s="232" t="b">
        <f t="shared" si="37"/>
        <v>1</v>
      </c>
    </row>
    <row r="355" spans="3:44" x14ac:dyDescent="0.15">
      <c r="C355" s="11" t="s">
        <v>1585</v>
      </c>
      <c r="D355" s="11" t="str">
        <f>VLOOKUP($C355,Incurred_Real!$A$24:$E$376,Incurred_Real!$B$1,FALSE)</f>
        <v>Building and Equipment Lease 2024-2028 (Right of Use Motor Vehicle Assets)</v>
      </c>
      <c r="E355" s="11" t="str">
        <f>VLOOKUP($C355,Incurred_Real!$A$24:$E$376,Incurred_Real!$D$1,FALSE)</f>
        <v>Facilities</v>
      </c>
      <c r="F355" s="13">
        <f>IF(VLOOKUP($C355,Incurred_Real!$A$25:$AQ$426,Incurred_Real!$AL$1,FALSE)="Commissioned Extra",0,
IF(VLOOKUP($C355,Incurred_Real!$A$25:$AQ$426,Incurred_Real!$AK$1,FALSE)=F$4,VLOOKUP($C355,Incurred_Real!$A$25:$AQ$426,Incurred_Real!$AM$1,FALSE),0))</f>
        <v>0</v>
      </c>
      <c r="G355" s="13">
        <f>IF(VLOOKUP($C355,Incurred_Real!$A$25:$AQ$426,Incurred_Real!$AL$1,FALSE)="Commissioned Extra",0,
IF(VLOOKUP($C355,Incurred_Real!$A$25:$AQ$426,Incurred_Real!$AK$1,FALSE)=G$4,VLOOKUP($C355,Incurred_Real!$A$25:$AQ$426,Incurred_Real!$AM$1,FALSE),0))</f>
        <v>0</v>
      </c>
      <c r="H355" s="13">
        <f>IF(VLOOKUP($C355,Incurred_Real!$A$25:$AQ$426,Incurred_Real!$AL$1,FALSE)="Commissioned Extra",0,
IF(VLOOKUP($C355,Incurred_Real!$A$25:$AQ$426,Incurred_Real!$AK$1,FALSE)=H$4,VLOOKUP($C355,Incurred_Real!$A$25:$AQ$426,Incurred_Real!$AM$1,FALSE),0))</f>
        <v>0</v>
      </c>
      <c r="I355" s="13">
        <f>IF(VLOOKUP($C355,Incurred_Real!$A$25:$AQ$426,Incurred_Real!$AL$1,FALSE)="Commissioned Extra",0,
IF(VLOOKUP($C355,Incurred_Real!$A$25:$AQ$426,Incurred_Real!$AK$1,FALSE)=I$4,VLOOKUP($C355,Incurred_Real!$A$25:$AQ$426,Incurred_Real!$AM$1,FALSE),0))</f>
        <v>0</v>
      </c>
      <c r="J355" s="13">
        <f>IF(VLOOKUP($C355,Incurred_Real!$A$25:$AQ$426,Incurred_Real!$AL$1,FALSE)="Commissioned Extra",0,
IF(VLOOKUP($C355,Incurred_Real!$A$25:$AQ$426,Incurred_Real!$AK$1,FALSE)=J$4,VLOOKUP($C355,Incurred_Real!$A$25:$AQ$426,Incurred_Real!$AM$1,FALSE),0))</f>
        <v>0</v>
      </c>
      <c r="K355" s="13">
        <f>IF(VLOOKUP($C355,Incurred_Real!$A$25:$AQ$426,Incurred_Real!$AL$1,FALSE)="Commissioned Extra",0,
IF(VLOOKUP($C355,Incurred_Real!$A$25:$AQ$426,Incurred_Real!$AK$1,FALSE)=K$4,VLOOKUP($C355,Incurred_Real!$A$25:$AQ$426,Incurred_Real!$AM$1,FALSE),0))</f>
        <v>0</v>
      </c>
      <c r="L355" s="13">
        <f>IF(VLOOKUP($C355,Incurred_Real!$A$25:$AQ$426,Incurred_Real!$AL$1,FALSE)="Commissioned Extra",0,
IF(VLOOKUP($C355,Incurred_Real!$A$25:$AQ$426,Incurred_Real!$AK$1,FALSE)=L$4,VLOOKUP($C355,Incurred_Real!$A$25:$AQ$426,Incurred_Real!$AM$1,FALSE),0))</f>
        <v>0</v>
      </c>
      <c r="M355" s="232">
        <f t="shared" ref="M355" si="38">SUM(E355:L355)</f>
        <v>0</v>
      </c>
      <c r="N355" s="232" t="str">
        <f t="shared" ref="N355" si="39">IF(M355=0,"",INDEX($E$4:$L$4,1,MATCH(M355,$E355:$L355,0)))</f>
        <v/>
      </c>
      <c r="P355" s="232">
        <f>(VLOOKUP($C355,Incurred_Real!$A$25:$BR$427,Incurred_Real!AS$1,FALSE))*$M355</f>
        <v>0</v>
      </c>
      <c r="Q355" s="232">
        <f>(VLOOKUP($C355,Incurred_Real!$A$25:$BR$427,Incurred_Real!AT$1,FALSE))*$M355</f>
        <v>0</v>
      </c>
      <c r="R355" s="232">
        <f>(VLOOKUP($C355,Incurred_Real!$A$25:$BR$427,Incurred_Real!AU$1,FALSE))*$M355</f>
        <v>0</v>
      </c>
      <c r="S355" s="232">
        <f>(VLOOKUP($C355,Incurred_Real!$A$25:$BR$427,Incurred_Real!AV$1,FALSE))*$M355</f>
        <v>0</v>
      </c>
      <c r="T355" s="232">
        <f>(VLOOKUP($C355,Incurred_Real!$A$25:$BR$427,Incurred_Real!AW$1,FALSE))*$M355</f>
        <v>0</v>
      </c>
      <c r="U355" s="232">
        <f>(VLOOKUP($C355,Incurred_Real!$A$25:$BR$427,Incurred_Real!AX$1,FALSE))*$M355</f>
        <v>0</v>
      </c>
      <c r="V355" s="232">
        <f>(VLOOKUP($C355,Incurred_Real!$A$25:$BR$427,Incurred_Real!AY$1,FALSE))*$M355</f>
        <v>0</v>
      </c>
      <c r="W355" s="232">
        <f>(VLOOKUP($C355,Incurred_Real!$A$25:$BR$427,Incurred_Real!AZ$1,FALSE))*$M355</f>
        <v>0</v>
      </c>
      <c r="X355" s="232">
        <f>(VLOOKUP($C355,Incurred_Real!$A$25:$BR$427,Incurred_Real!BA$1,FALSE))*$M355</f>
        <v>0</v>
      </c>
      <c r="Y355" s="232">
        <f>(VLOOKUP($C355,Incurred_Real!$A$25:$BR$427,Incurred_Real!BB$1,FALSE))*$M355</f>
        <v>0</v>
      </c>
      <c r="Z355" s="232">
        <f>(VLOOKUP($C355,Incurred_Real!$A$25:$BR$427,Incurred_Real!BC$1,FALSE))*$M355</f>
        <v>0</v>
      </c>
      <c r="AA355" s="232">
        <f>(VLOOKUP($C355,Incurred_Real!$A$25:$BR$427,Incurred_Real!BD$1,FALSE))*$M355</f>
        <v>0</v>
      </c>
      <c r="AB355" s="232">
        <f>(VLOOKUP($C355,Incurred_Real!$A$25:$BR$427,Incurred_Real!BE$1,FALSE))*$M355</f>
        <v>0</v>
      </c>
      <c r="AC355" s="232">
        <f>(VLOOKUP($C355,Incurred_Real!$A$25:$BR$427,Incurred_Real!BF$1,FALSE))*$M355</f>
        <v>0</v>
      </c>
      <c r="AD355" s="232">
        <f>(VLOOKUP($C355,Incurred_Real!$A$25:$BR$427,Incurred_Real!BG$1,FALSE))*$M355</f>
        <v>0</v>
      </c>
      <c r="AE355" s="232">
        <f>(VLOOKUP($C355,Incurred_Real!$A$25:$BR$427,Incurred_Real!BH$1,FALSE))*$M355</f>
        <v>0</v>
      </c>
      <c r="AF355" s="232">
        <f>(VLOOKUP($C355,Incurred_Real!$A$25:$BR$427,Incurred_Real!BI$1,FALSE))*$M355</f>
        <v>0</v>
      </c>
      <c r="AG355" s="232">
        <f>(VLOOKUP($C355,Incurred_Real!$A$25:$BR$427,Incurred_Real!BJ$1,FALSE))*$M355</f>
        <v>0</v>
      </c>
      <c r="AH355" s="232">
        <f>(VLOOKUP($C355,Incurred_Real!$A$25:$BR$427,Incurred_Real!BK$1,FALSE))*$M355</f>
        <v>0</v>
      </c>
      <c r="AI355" s="232">
        <f>(VLOOKUP($C355,Incurred_Real!$A$25:$BR$427,Incurred_Real!BL$1,FALSE))*$M355</f>
        <v>0</v>
      </c>
      <c r="AJ355" s="232">
        <f>(VLOOKUP($C355,Incurred_Real!$A$25:$BR$427,Incurred_Real!BM$1,FALSE))*$M355</f>
        <v>0</v>
      </c>
      <c r="AK355" s="232">
        <f>(VLOOKUP($C355,Incurred_Real!$A$25:$BR$427,Incurred_Real!BN$1,FALSE))*$M355</f>
        <v>0</v>
      </c>
      <c r="AL355" s="232">
        <f>(VLOOKUP($C355,Incurred_Real!$A$25:$BR$427,Incurred_Real!BO$1,FALSE))*$M355</f>
        <v>0</v>
      </c>
      <c r="AM355" s="232">
        <f>(VLOOKUP($C355,Incurred_Real!$A$25:$BR$427,Incurred_Real!BP$1,FALSE))*$M355</f>
        <v>0</v>
      </c>
      <c r="AN355" s="232">
        <f>(VLOOKUP($C355,Incurred_Real!$A$25:$BR$427,Incurred_Real!BQ$1,FALSE))*$M355</f>
        <v>0</v>
      </c>
      <c r="AO355" s="232">
        <f>(VLOOKUP($C355,Incurred_Real!$A$25:$BR$427,Incurred_Real!BR$1,FALSE))*$M355</f>
        <v>0</v>
      </c>
      <c r="AP355" s="232">
        <f t="shared" si="36"/>
        <v>0</v>
      </c>
      <c r="AR355" s="232" t="b">
        <f t="shared" si="37"/>
        <v>1</v>
      </c>
    </row>
    <row r="356" spans="3:44" x14ac:dyDescent="0.15">
      <c r="C356" s="11" t="s">
        <v>1326</v>
      </c>
      <c r="D356" s="11" t="str">
        <f>VLOOKUP($C356,Incurred_Real!$A$24:$E$376,Incurred_Real!$B$1,FALSE)</f>
        <v>AESCSF Compliance (Capex works)</v>
      </c>
      <c r="E356" s="11" t="str">
        <f>VLOOKUP($C356,Incurred_Real!$A$24:$E$376,Incurred_Real!$D$1,FALSE)</f>
        <v>Security/Compliance</v>
      </c>
      <c r="F356" s="13">
        <f>IF(VLOOKUP($C356,Incurred_Real!$A$25:$AQ$426,Incurred_Real!$AL$1,FALSE)="Commissioned Extra",0,
IF(VLOOKUP($C356,Incurred_Real!$A$25:$AQ$426,Incurred_Real!$AK$1,FALSE)=F$4,VLOOKUP($C356,Incurred_Real!$A$25:$AQ$426,Incurred_Real!$AM$1,FALSE),0))</f>
        <v>0</v>
      </c>
      <c r="G356" s="13">
        <f>IF(VLOOKUP($C356,Incurred_Real!$A$25:$AQ$426,Incurred_Real!$AL$1,FALSE)="Commissioned Extra",0,
IF(VLOOKUP($C356,Incurred_Real!$A$25:$AQ$426,Incurred_Real!$AK$1,FALSE)=G$4,VLOOKUP($C356,Incurred_Real!$A$25:$AQ$426,Incurred_Real!$AM$1,FALSE),0))</f>
        <v>0</v>
      </c>
      <c r="H356" s="13">
        <f>IF(VLOOKUP($C356,Incurred_Real!$A$25:$AQ$426,Incurred_Real!$AL$1,FALSE)="Commissioned Extra",0,
IF(VLOOKUP($C356,Incurred_Real!$A$25:$AQ$426,Incurred_Real!$AK$1,FALSE)=H$4,VLOOKUP($C356,Incurred_Real!$A$25:$AQ$426,Incurred_Real!$AM$1,FALSE),0))</f>
        <v>0</v>
      </c>
      <c r="I356" s="13">
        <f>IF(VLOOKUP($C356,Incurred_Real!$A$25:$AQ$426,Incurred_Real!$AL$1,FALSE)="Commissioned Extra",0,
IF(VLOOKUP($C356,Incurred_Real!$A$25:$AQ$426,Incurred_Real!$AK$1,FALSE)=I$4,VLOOKUP($C356,Incurred_Real!$A$25:$AQ$426,Incurred_Real!$AM$1,FALSE),0))</f>
        <v>0</v>
      </c>
      <c r="J356" s="13">
        <f>IF(VLOOKUP($C356,Incurred_Real!$A$25:$AQ$426,Incurred_Real!$AL$1,FALSE)="Commissioned Extra",0,
IF(VLOOKUP($C356,Incurred_Real!$A$25:$AQ$426,Incurred_Real!$AK$1,FALSE)=J$4,VLOOKUP($C356,Incurred_Real!$A$25:$AQ$426,Incurred_Real!$AM$1,FALSE),0))</f>
        <v>0</v>
      </c>
      <c r="K356" s="13">
        <f>IF(VLOOKUP($C356,Incurred_Real!$A$25:$AQ$426,Incurred_Real!$AL$1,FALSE)="Commissioned Extra",0,
IF(VLOOKUP($C356,Incurred_Real!$A$25:$AQ$426,Incurred_Real!$AK$1,FALSE)=K$4,VLOOKUP($C356,Incurred_Real!$A$25:$AQ$426,Incurred_Real!$AM$1,FALSE),0))</f>
        <v>0</v>
      </c>
      <c r="L356" s="13">
        <f>IF(VLOOKUP($C356,Incurred_Real!$A$25:$AQ$426,Incurred_Real!$AL$1,FALSE)="Commissioned Extra",0,
IF(VLOOKUP($C356,Incurred_Real!$A$25:$AQ$426,Incurred_Real!$AK$1,FALSE)=L$4,VLOOKUP($C356,Incurred_Real!$A$25:$AQ$426,Incurred_Real!$AM$1,FALSE),0))</f>
        <v>3559308.2813437153</v>
      </c>
      <c r="M356" s="232">
        <f t="shared" si="34"/>
        <v>3559308.2813437153</v>
      </c>
      <c r="N356" s="232">
        <f t="shared" si="35"/>
        <v>2028</v>
      </c>
      <c r="P356" s="232">
        <f>(VLOOKUP($C356,Incurred_Real!$A$25:$BR$427,Incurred_Real!AS$1,FALSE))*$M356</f>
        <v>0</v>
      </c>
      <c r="Q356" s="232">
        <f>(VLOOKUP($C356,Incurred_Real!$A$25:$BR$427,Incurred_Real!AT$1,FALSE))*$M356</f>
        <v>0</v>
      </c>
      <c r="R356" s="232">
        <f>(VLOOKUP($C356,Incurred_Real!$A$25:$BR$427,Incurred_Real!AU$1,FALSE))*$M356</f>
        <v>0</v>
      </c>
      <c r="S356" s="232">
        <f>(VLOOKUP($C356,Incurred_Real!$A$25:$BR$427,Incurred_Real!AV$1,FALSE))*$M356</f>
        <v>3559308.2813437153</v>
      </c>
      <c r="T356" s="232">
        <f>(VLOOKUP($C356,Incurred_Real!$A$25:$BR$427,Incurred_Real!AW$1,FALSE))*$M356</f>
        <v>0</v>
      </c>
      <c r="U356" s="232">
        <f>(VLOOKUP($C356,Incurred_Real!$A$25:$BR$427,Incurred_Real!AX$1,FALSE))*$M356</f>
        <v>0</v>
      </c>
      <c r="V356" s="232">
        <f>(VLOOKUP($C356,Incurred_Real!$A$25:$BR$427,Incurred_Real!AY$1,FALSE))*$M356</f>
        <v>0</v>
      </c>
      <c r="W356" s="232">
        <f>(VLOOKUP($C356,Incurred_Real!$A$25:$BR$427,Incurred_Real!AZ$1,FALSE))*$M356</f>
        <v>0</v>
      </c>
      <c r="X356" s="232">
        <f>(VLOOKUP($C356,Incurred_Real!$A$25:$BR$427,Incurred_Real!BA$1,FALSE))*$M356</f>
        <v>0</v>
      </c>
      <c r="Y356" s="232">
        <f>(VLOOKUP($C356,Incurred_Real!$A$25:$BR$427,Incurred_Real!BB$1,FALSE))*$M356</f>
        <v>0</v>
      </c>
      <c r="Z356" s="232">
        <f>(VLOOKUP($C356,Incurred_Real!$A$25:$BR$427,Incurred_Real!BC$1,FALSE))*$M356</f>
        <v>0</v>
      </c>
      <c r="AA356" s="232">
        <f>(VLOOKUP($C356,Incurred_Real!$A$25:$BR$427,Incurred_Real!BD$1,FALSE))*$M356</f>
        <v>0</v>
      </c>
      <c r="AB356" s="232">
        <f>(VLOOKUP($C356,Incurred_Real!$A$25:$BR$427,Incurred_Real!BE$1,FALSE))*$M356</f>
        <v>0</v>
      </c>
      <c r="AC356" s="232">
        <f>(VLOOKUP($C356,Incurred_Real!$A$25:$BR$427,Incurred_Real!BF$1,FALSE))*$M356</f>
        <v>0</v>
      </c>
      <c r="AD356" s="232">
        <f>(VLOOKUP($C356,Incurred_Real!$A$25:$BR$427,Incurred_Real!BG$1,FALSE))*$M356</f>
        <v>0</v>
      </c>
      <c r="AE356" s="232">
        <f>(VLOOKUP($C356,Incurred_Real!$A$25:$BR$427,Incurred_Real!BH$1,FALSE))*$M356</f>
        <v>0</v>
      </c>
      <c r="AF356" s="232">
        <f>(VLOOKUP($C356,Incurred_Real!$A$25:$BR$427,Incurred_Real!BI$1,FALSE))*$M356</f>
        <v>0</v>
      </c>
      <c r="AG356" s="232">
        <f>(VLOOKUP($C356,Incurred_Real!$A$25:$BR$427,Incurred_Real!BJ$1,FALSE))*$M356</f>
        <v>0</v>
      </c>
      <c r="AH356" s="232">
        <f>(VLOOKUP($C356,Incurred_Real!$A$25:$BR$427,Incurred_Real!BK$1,FALSE))*$M356</f>
        <v>0</v>
      </c>
      <c r="AI356" s="232">
        <f>(VLOOKUP($C356,Incurred_Real!$A$25:$BR$427,Incurred_Real!BL$1,FALSE))*$M356</f>
        <v>0</v>
      </c>
      <c r="AJ356" s="232">
        <f>(VLOOKUP($C356,Incurred_Real!$A$25:$BR$427,Incurred_Real!BM$1,FALSE))*$M356</f>
        <v>0</v>
      </c>
      <c r="AK356" s="232">
        <f>(VLOOKUP($C356,Incurred_Real!$A$25:$BR$427,Incurred_Real!BN$1,FALSE))*$M356</f>
        <v>0</v>
      </c>
      <c r="AL356" s="232">
        <f>(VLOOKUP($C356,Incurred_Real!$A$25:$BR$427,Incurred_Real!BO$1,FALSE))*$M356</f>
        <v>0</v>
      </c>
      <c r="AM356" s="232">
        <f>(VLOOKUP($C356,Incurred_Real!$A$25:$BR$427,Incurred_Real!BP$1,FALSE))*$M356</f>
        <v>0</v>
      </c>
      <c r="AN356" s="232">
        <f>(VLOOKUP($C356,Incurred_Real!$A$25:$BR$427,Incurred_Real!BQ$1,FALSE))*$M356</f>
        <v>0</v>
      </c>
      <c r="AO356" s="232">
        <f>(VLOOKUP($C356,Incurred_Real!$A$25:$BR$427,Incurred_Real!BR$1,FALSE))*$M356</f>
        <v>0</v>
      </c>
      <c r="AP356" s="232">
        <f t="shared" si="36"/>
        <v>3559308.2813437153</v>
      </c>
      <c r="AR356" s="232" t="b">
        <f t="shared" si="37"/>
        <v>1</v>
      </c>
    </row>
  </sheetData>
  <autoFilter ref="C4:AR356" xr:uid="{39B4571B-CF35-4FB3-B7E0-E90669A4B2C3}"/>
  <pageMargins left="0.7" right="0.7" top="0.75" bottom="0.75" header="0.3" footer="0.3"/>
  <pageSetup paperSize="9" orientation="portrait" horizontalDpi="1200" verticalDpi="1200" r:id="rId1"/>
  <customProperties>
    <customPr name="_pios_id" r:id="rId2"/>
  </customProperties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BE9A92-61E7-46C6-A000-DC3238C3C2A8}">
  <sheetPr>
    <tabColor rgb="FFFF0000"/>
  </sheetPr>
  <dimension ref="C2:BV356"/>
  <sheetViews>
    <sheetView topLeftCell="BF1" workbookViewId="0">
      <selection activeCell="BQ6" sqref="BQ6:BS12"/>
    </sheetView>
    <sheetView workbookViewId="1"/>
  </sheetViews>
  <sheetFormatPr defaultColWidth="8.85546875" defaultRowHeight="10.5" x14ac:dyDescent="0.15"/>
  <cols>
    <col min="1" max="2" width="8.85546875" style="1"/>
    <col min="3" max="3" width="11.7109375" style="1" customWidth="1"/>
    <col min="4" max="4" width="54.28515625" style="1" customWidth="1"/>
    <col min="5" max="5" width="28.7109375" style="1" customWidth="1"/>
    <col min="6" max="14" width="11.85546875" style="1" customWidth="1"/>
    <col min="15" max="15" width="8.85546875" style="1"/>
    <col min="16" max="44" width="13.5703125" style="1" customWidth="1"/>
    <col min="45" max="46" width="8.85546875" style="1"/>
    <col min="47" max="74" width="15.28515625" style="1" customWidth="1"/>
    <col min="75" max="16384" width="8.85546875" style="1"/>
  </cols>
  <sheetData>
    <row r="2" spans="3:74" x14ac:dyDescent="0.15">
      <c r="C2" s="1" t="s">
        <v>1320</v>
      </c>
      <c r="E2" s="349"/>
      <c r="F2" s="349"/>
      <c r="G2" s="349"/>
      <c r="H2" s="349"/>
      <c r="I2" s="349"/>
      <c r="J2" s="349"/>
      <c r="K2" s="349"/>
      <c r="L2" s="349"/>
    </row>
    <row r="3" spans="3:74" x14ac:dyDescent="0.15">
      <c r="C3" s="1">
        <f>COUNTA(C5:C356)</f>
        <v>352</v>
      </c>
      <c r="D3" s="1" t="b">
        <f>C3='Incurred Real 2022$'!A21</f>
        <v>1</v>
      </c>
      <c r="E3" s="349" t="s">
        <v>1425</v>
      </c>
      <c r="F3" s="349">
        <f t="shared" ref="F3:L3" si="0">SUBTOTAL(9,F5:F356)</f>
        <v>251522092.65567559</v>
      </c>
      <c r="G3" s="349">
        <f t="shared" si="0"/>
        <v>525809063.77051491</v>
      </c>
      <c r="H3" s="349">
        <f t="shared" si="0"/>
        <v>62226394.641441584</v>
      </c>
      <c r="I3" s="349">
        <f t="shared" si="0"/>
        <v>37111105.749277018</v>
      </c>
      <c r="J3" s="349">
        <f t="shared" si="0"/>
        <v>99377395.180592179</v>
      </c>
      <c r="K3" s="349">
        <f t="shared" si="0"/>
        <v>56186748.844730675</v>
      </c>
      <c r="L3" s="349">
        <f t="shared" si="0"/>
        <v>426677765.92593712</v>
      </c>
      <c r="P3" s="1" t="s">
        <v>1215</v>
      </c>
      <c r="AU3" s="1" t="s">
        <v>1484</v>
      </c>
    </row>
    <row r="4" spans="3:74" ht="52.5" x14ac:dyDescent="0.15">
      <c r="C4" s="8" t="s">
        <v>20</v>
      </c>
      <c r="D4" s="9" t="s">
        <v>21</v>
      </c>
      <c r="E4" s="8" t="s">
        <v>23</v>
      </c>
      <c r="F4" s="41">
        <v>2022</v>
      </c>
      <c r="G4" s="7">
        <v>2023</v>
      </c>
      <c r="H4" s="325">
        <v>2024</v>
      </c>
      <c r="I4" s="94">
        <v>2025</v>
      </c>
      <c r="J4" s="94">
        <v>2026</v>
      </c>
      <c r="K4" s="94">
        <v>2027</v>
      </c>
      <c r="L4" s="94">
        <v>2028</v>
      </c>
      <c r="M4" s="233" t="s">
        <v>353</v>
      </c>
      <c r="N4" s="238" t="s">
        <v>399</v>
      </c>
      <c r="P4" s="157" t="s">
        <v>372</v>
      </c>
      <c r="Q4" s="157" t="s">
        <v>373</v>
      </c>
      <c r="R4" s="157" t="s">
        <v>374</v>
      </c>
      <c r="S4" s="157" t="s">
        <v>375</v>
      </c>
      <c r="T4" s="157" t="s">
        <v>376</v>
      </c>
      <c r="U4" s="157" t="s">
        <v>356</v>
      </c>
      <c r="V4" s="157" t="s">
        <v>377</v>
      </c>
      <c r="W4" s="157" t="s">
        <v>378</v>
      </c>
      <c r="X4" s="157" t="s">
        <v>39</v>
      </c>
      <c r="Y4" s="157" t="s">
        <v>379</v>
      </c>
      <c r="Z4" s="157" t="s">
        <v>380</v>
      </c>
      <c r="AA4" s="157" t="s">
        <v>381</v>
      </c>
      <c r="AB4" s="157" t="s">
        <v>382</v>
      </c>
      <c r="AC4" s="157" t="s">
        <v>383</v>
      </c>
      <c r="AD4" s="157" t="s">
        <v>384</v>
      </c>
      <c r="AE4" s="157" t="s">
        <v>385</v>
      </c>
      <c r="AF4" s="157" t="s">
        <v>386</v>
      </c>
      <c r="AG4" s="157" t="s">
        <v>387</v>
      </c>
      <c r="AH4" s="158" t="s">
        <v>388</v>
      </c>
      <c r="AI4" s="158" t="s">
        <v>1214</v>
      </c>
      <c r="AJ4" s="158" t="s">
        <v>1213</v>
      </c>
      <c r="AK4" s="158" t="s">
        <v>1579</v>
      </c>
      <c r="AL4" s="158" t="s">
        <v>1580</v>
      </c>
      <c r="AM4" s="158" t="s">
        <v>1581</v>
      </c>
      <c r="AN4" s="158" t="s">
        <v>1218</v>
      </c>
      <c r="AO4" s="158" t="s">
        <v>1212</v>
      </c>
      <c r="AP4" s="158" t="s">
        <v>353</v>
      </c>
      <c r="AR4" s="158" t="s">
        <v>649</v>
      </c>
      <c r="AU4" s="158" t="s">
        <v>1220</v>
      </c>
      <c r="AV4" s="158" t="s">
        <v>372</v>
      </c>
      <c r="AW4" s="158" t="s">
        <v>373</v>
      </c>
      <c r="AX4" s="158" t="s">
        <v>374</v>
      </c>
      <c r="AY4" s="158" t="s">
        <v>375</v>
      </c>
      <c r="AZ4" s="158" t="s">
        <v>376</v>
      </c>
      <c r="BA4" s="158" t="s">
        <v>356</v>
      </c>
      <c r="BB4" s="158" t="s">
        <v>377</v>
      </c>
      <c r="BC4" s="158" t="s">
        <v>378</v>
      </c>
      <c r="BD4" s="158" t="s">
        <v>39</v>
      </c>
      <c r="BE4" s="158" t="s">
        <v>379</v>
      </c>
      <c r="BF4" s="158" t="s">
        <v>380</v>
      </c>
      <c r="BG4" s="158" t="s">
        <v>381</v>
      </c>
      <c r="BH4" s="158" t="s">
        <v>382</v>
      </c>
      <c r="BI4" s="158" t="s">
        <v>383</v>
      </c>
      <c r="BJ4" s="158" t="s">
        <v>384</v>
      </c>
      <c r="BK4" s="158" t="s">
        <v>385</v>
      </c>
      <c r="BL4" s="158" t="s">
        <v>386</v>
      </c>
      <c r="BM4" s="158" t="s">
        <v>387</v>
      </c>
      <c r="BN4" s="158" t="s">
        <v>388</v>
      </c>
      <c r="BO4" s="158" t="s">
        <v>1214</v>
      </c>
      <c r="BP4" s="158" t="s">
        <v>1213</v>
      </c>
      <c r="BQ4" s="158" t="s">
        <v>1579</v>
      </c>
      <c r="BR4" s="158" t="s">
        <v>1580</v>
      </c>
      <c r="BS4" s="158" t="s">
        <v>1581</v>
      </c>
      <c r="BT4" s="158" t="s">
        <v>1218</v>
      </c>
      <c r="BU4" s="158" t="s">
        <v>1212</v>
      </c>
      <c r="BV4" s="158" t="s">
        <v>353</v>
      </c>
    </row>
    <row r="5" spans="3:74" x14ac:dyDescent="0.15">
      <c r="C5" s="11" t="s">
        <v>25</v>
      </c>
      <c r="D5" s="11" t="str">
        <f>VLOOKUP($C5,Incurred_Real!$A$24:$E$376,Incurred_Real!$B$1,FALSE)</f>
        <v>Adelaide Central Reinforcement</v>
      </c>
      <c r="E5" s="11" t="str">
        <f>VLOOKUP($C5,Incurred_Real!$A$24:$E$376,Incurred_Real!$D$1,FALSE)</f>
        <v>Augmentation</v>
      </c>
      <c r="F5" s="13">
        <f>IF(VLOOKUP($C5,Incurred_Nominal!$A$25:$AQ$426,Incurred_Nominal!$AL$1,FALSE)="Commissioned Extra",0,
IF(VLOOKUP($C5,Incurred_Nominal!$A$25:$AQ$426,Incurred_Nominal!$AK$1,FALSE)=F$4,VLOOKUP($C5,Incurred_Nominal!$A$25:$AQ$426,Incurred_Nominal!$AG$1,FALSE),0))</f>
        <v>0</v>
      </c>
      <c r="G5" s="13">
        <f>IF(VLOOKUP($C5,Incurred_Nominal!$A$25:$AQ$426,Incurred_Nominal!$AL$1,FALSE)="Commissioned Extra",0,
IF(VLOOKUP($C5,Incurred_Nominal!$A$25:$AQ$426,Incurred_Nominal!$AK$1,FALSE)=G$4,VLOOKUP($C5,Incurred_Nominal!$A$25:$AQ$426,Incurred_Nominal!$AG$1,FALSE),0))</f>
        <v>0</v>
      </c>
      <c r="H5" s="13">
        <f>IF(VLOOKUP($C5,Incurred_Nominal!$A$25:$AQ$426,Incurred_Nominal!$AL$1,FALSE)="Commissioned Extra",0,
IF(VLOOKUP($C5,Incurred_Nominal!$A$25:$AQ$426,Incurred_Nominal!$AK$1,FALSE)=H$4,VLOOKUP($C5,Incurred_Nominal!$A$25:$AQ$426,Incurred_Nominal!$AG$1,FALSE),0))</f>
        <v>0</v>
      </c>
      <c r="I5" s="13">
        <f>IF(VLOOKUP($C5,Incurred_Nominal!$A$25:$AQ$426,Incurred_Nominal!$AL$1,FALSE)="Commissioned Extra",0,
IF(VLOOKUP($C5,Incurred_Nominal!$A$25:$AQ$426,Incurred_Nominal!$AK$1,FALSE)=I$4,VLOOKUP($C5,Incurred_Nominal!$A$25:$AQ$426,Incurred_Nominal!$AG$1,FALSE),0))</f>
        <v>0</v>
      </c>
      <c r="J5" s="13">
        <f>IF(VLOOKUP($C5,Incurred_Nominal!$A$25:$AQ$426,Incurred_Nominal!$AL$1,FALSE)="Commissioned Extra",0,
IF(VLOOKUP($C5,Incurred_Nominal!$A$25:$AQ$426,Incurred_Nominal!$AK$1,FALSE)=J$4,VLOOKUP($C5,Incurred_Nominal!$A$25:$AQ$426,Incurred_Nominal!$AG$1,FALSE),0))</f>
        <v>0</v>
      </c>
      <c r="K5" s="13">
        <f>IF(VLOOKUP($C5,Incurred_Nominal!$A$25:$AQ$426,Incurred_Nominal!$AL$1,FALSE)="Commissioned Extra",0,
IF(VLOOKUP($C5,Incurred_Nominal!$A$25:$AQ$426,Incurred_Nominal!$AK$1,FALSE)=K$4,VLOOKUP($C5,Incurred_Nominal!$A$25:$AQ$426,Incurred_Nominal!$AG$1,FALSE),0))</f>
        <v>0</v>
      </c>
      <c r="L5" s="13">
        <f>IF(VLOOKUP($C5,Incurred_Nominal!$A$25:$AQ$426,Incurred_Nominal!$AL$1,FALSE)="Commissioned Extra",0,
IF(VLOOKUP($C5,Incurred_Nominal!$A$25:$AQ$426,Incurred_Nominal!$AK$1,FALSE)=L$4,VLOOKUP($C5,Incurred_Nominal!$A$25:$AQ$426,Incurred_Nominal!$AG$1,FALSE),0))</f>
        <v>0</v>
      </c>
      <c r="M5" s="232">
        <f t="shared" ref="M5:M68" si="1">SUM(E5:L5)</f>
        <v>0</v>
      </c>
      <c r="N5" s="232" t="str">
        <f t="shared" ref="N5:N68" si="2">IF(M5=0,"",INDEX($E$4:$L$4,1,MATCH(M5,$E5:$L5,0)))</f>
        <v/>
      </c>
      <c r="P5" s="232">
        <f>(VLOOKUP($C5,Incurred_Real!$A$25:$BR$427,Incurred_Real!AS$1,FALSE))*$M5</f>
        <v>0</v>
      </c>
      <c r="Q5" s="232">
        <f>(VLOOKUP($C5,Incurred_Real!$A$25:$BR$427,Incurred_Real!AT$1,FALSE))*$M5</f>
        <v>0</v>
      </c>
      <c r="R5" s="232">
        <f>(VLOOKUP($C5,Incurred_Real!$A$25:$BR$427,Incurred_Real!AU$1,FALSE))*$M5</f>
        <v>0</v>
      </c>
      <c r="S5" s="232">
        <f>(VLOOKUP($C5,Incurred_Real!$A$25:$BR$427,Incurred_Real!AV$1,FALSE))*$M5</f>
        <v>0</v>
      </c>
      <c r="T5" s="232">
        <f>(VLOOKUP($C5,Incurred_Real!$A$25:$BR$427,Incurred_Real!AW$1,FALSE))*$M5</f>
        <v>0</v>
      </c>
      <c r="U5" s="232">
        <f>(VLOOKUP($C5,Incurred_Real!$A$25:$BR$427,Incurred_Real!AX$1,FALSE))*$M5</f>
        <v>0</v>
      </c>
      <c r="V5" s="232">
        <f>(VLOOKUP($C5,Incurred_Real!$A$25:$BR$427,Incurred_Real!AY$1,FALSE))*$M5</f>
        <v>0</v>
      </c>
      <c r="W5" s="232">
        <f>(VLOOKUP($C5,Incurred_Real!$A$25:$BR$427,Incurred_Real!AZ$1,FALSE))*$M5</f>
        <v>0</v>
      </c>
      <c r="X5" s="232">
        <f>(VLOOKUP($C5,Incurred_Real!$A$25:$BR$427,Incurred_Real!BA$1,FALSE))*$M5</f>
        <v>0</v>
      </c>
      <c r="Y5" s="232">
        <f>(VLOOKUP($C5,Incurred_Real!$A$25:$BR$427,Incurred_Real!BB$1,FALSE))*$M5</f>
        <v>0</v>
      </c>
      <c r="Z5" s="232">
        <f>(VLOOKUP($C5,Incurred_Real!$A$25:$BR$427,Incurred_Real!BC$1,FALSE))*$M5</f>
        <v>0</v>
      </c>
      <c r="AA5" s="232">
        <f>(VLOOKUP($C5,Incurred_Real!$A$25:$BR$427,Incurred_Real!BD$1,FALSE))*$M5</f>
        <v>0</v>
      </c>
      <c r="AB5" s="232">
        <f>(VLOOKUP($C5,Incurred_Real!$A$25:$BR$427,Incurred_Real!BE$1,FALSE))*$M5</f>
        <v>0</v>
      </c>
      <c r="AC5" s="232">
        <f>(VLOOKUP($C5,Incurred_Real!$A$25:$BR$427,Incurred_Real!BF$1,FALSE))*$M5</f>
        <v>0</v>
      </c>
      <c r="AD5" s="232">
        <f>(VLOOKUP($C5,Incurred_Real!$A$25:$BR$427,Incurred_Real!BG$1,FALSE))*$M5</f>
        <v>0</v>
      </c>
      <c r="AE5" s="232">
        <f>(VLOOKUP($C5,Incurred_Real!$A$25:$BR$427,Incurred_Real!BH$1,FALSE))*$M5</f>
        <v>0</v>
      </c>
      <c r="AF5" s="232">
        <f>(VLOOKUP($C5,Incurred_Real!$A$25:$BR$427,Incurred_Real!BI$1,FALSE))*$M5</f>
        <v>0</v>
      </c>
      <c r="AG5" s="232">
        <f>(VLOOKUP($C5,Incurred_Real!$A$25:$BR$427,Incurred_Real!BJ$1,FALSE))*$M5</f>
        <v>0</v>
      </c>
      <c r="AH5" s="232">
        <f>(VLOOKUP($C5,Incurred_Real!$A$25:$BR$427,Incurred_Real!BK$1,FALSE))*$M5</f>
        <v>0</v>
      </c>
      <c r="AI5" s="232">
        <f>(VLOOKUP($C5,Incurred_Real!$A$25:$BR$427,Incurred_Real!BL$1,FALSE))*$M5</f>
        <v>0</v>
      </c>
      <c r="AJ5" s="232">
        <f>(VLOOKUP($C5,Incurred_Real!$A$25:$BR$427,Incurred_Real!BM$1,FALSE))*$M5</f>
        <v>0</v>
      </c>
      <c r="AK5" s="232">
        <f>(VLOOKUP($C5,Incurred_Real!$A$25:$BR$427,Incurred_Real!BN$1,FALSE))*$M5</f>
        <v>0</v>
      </c>
      <c r="AL5" s="232">
        <f>(VLOOKUP($C5,Incurred_Real!$A$25:$BR$427,Incurred_Real!BO$1,FALSE))*$M5</f>
        <v>0</v>
      </c>
      <c r="AM5" s="232">
        <f>(VLOOKUP($C5,Incurred_Real!$A$25:$BR$427,Incurred_Real!BP$1,FALSE))*$M5</f>
        <v>0</v>
      </c>
      <c r="AN5" s="232">
        <f>(VLOOKUP($C5,Incurred_Real!$A$25:$BR$427,Incurred_Real!BQ$1,FALSE))*$M5</f>
        <v>0</v>
      </c>
      <c r="AO5" s="232">
        <f>(VLOOKUP($C5,Incurred_Real!$A$25:$BR$427,Incurred_Real!BR$1,FALSE))*$M5</f>
        <v>0</v>
      </c>
      <c r="AP5" s="232">
        <f>SUM(P5:AO5)</f>
        <v>0</v>
      </c>
      <c r="AR5" s="232" t="b">
        <f>AP5=M5</f>
        <v>1</v>
      </c>
      <c r="AU5" s="232"/>
      <c r="AV5" s="232"/>
      <c r="AW5" s="232"/>
      <c r="AX5" s="232"/>
      <c r="AY5" s="232"/>
      <c r="AZ5" s="232"/>
      <c r="BA5" s="232"/>
      <c r="BB5" s="232"/>
      <c r="BC5" s="232"/>
      <c r="BD5" s="232"/>
      <c r="BE5" s="232"/>
      <c r="BF5" s="232"/>
      <c r="BG5" s="232"/>
      <c r="BH5" s="232"/>
      <c r="BI5" s="232"/>
      <c r="BJ5" s="232"/>
      <c r="BK5" s="232"/>
      <c r="BL5" s="232"/>
      <c r="BM5" s="232"/>
      <c r="BN5" s="232"/>
      <c r="BO5" s="232"/>
      <c r="BP5" s="232"/>
      <c r="BQ5" s="232"/>
      <c r="BR5" s="232"/>
      <c r="BS5" s="232"/>
      <c r="BT5" s="232"/>
      <c r="BU5" s="232"/>
      <c r="BV5" s="232"/>
    </row>
    <row r="6" spans="3:74" x14ac:dyDescent="0.15">
      <c r="C6" s="11" t="s">
        <v>33</v>
      </c>
      <c r="D6" s="11" t="str">
        <f>VLOOKUP(C6,'Project List'!$A$9:$AG$360,'Project List'!$G$1,FALSE)</f>
        <v>Heywood Interconnector Upgrade</v>
      </c>
      <c r="E6" s="11" t="str">
        <f>VLOOKUP($C6,Incurred_Real!$A$24:$E$376,Incurred_Real!$D$1,FALSE)</f>
        <v>Augmentation</v>
      </c>
      <c r="F6" s="13">
        <f>IF(VLOOKUP($C6,Incurred_Nominal!$A$25:$AQ$426,Incurred_Nominal!$AL$1,FALSE)="Commissioned Extra",0,
IF(VLOOKUP($C6,Incurred_Nominal!$A$25:$AQ$426,Incurred_Nominal!$AK$1,FALSE)=F$4,VLOOKUP($C6,Incurred_Nominal!$A$25:$AQ$426,Incurred_Nominal!$AG$1,FALSE),0))</f>
        <v>0</v>
      </c>
      <c r="G6" s="13">
        <f>IF(VLOOKUP($C6,Incurred_Nominal!$A$25:$AQ$426,Incurred_Nominal!$AL$1,FALSE)="Commissioned Extra",0,
IF(VLOOKUP($C6,Incurred_Nominal!$A$25:$AQ$426,Incurred_Nominal!$AK$1,FALSE)=G$4,VLOOKUP($C6,Incurred_Nominal!$A$25:$AQ$426,Incurred_Nominal!$AG$1,FALSE),0))</f>
        <v>0</v>
      </c>
      <c r="H6" s="13">
        <f>IF(VLOOKUP($C6,Incurred_Nominal!$A$25:$AQ$426,Incurred_Nominal!$AL$1,FALSE)="Commissioned Extra",0,
IF(VLOOKUP($C6,Incurred_Nominal!$A$25:$AQ$426,Incurred_Nominal!$AK$1,FALSE)=H$4,VLOOKUP($C6,Incurred_Nominal!$A$25:$AQ$426,Incurred_Nominal!$AG$1,FALSE),0))</f>
        <v>0</v>
      </c>
      <c r="I6" s="13">
        <f>IF(VLOOKUP($C6,Incurred_Nominal!$A$25:$AQ$426,Incurred_Nominal!$AL$1,FALSE)="Commissioned Extra",0,
IF(VLOOKUP($C6,Incurred_Nominal!$A$25:$AQ$426,Incurred_Nominal!$AK$1,FALSE)=I$4,VLOOKUP($C6,Incurred_Nominal!$A$25:$AQ$426,Incurred_Nominal!$AG$1,FALSE),0))</f>
        <v>0</v>
      </c>
      <c r="J6" s="13">
        <f>IF(VLOOKUP($C6,Incurred_Nominal!$A$25:$AQ$426,Incurred_Nominal!$AL$1,FALSE)="Commissioned Extra",0,
IF(VLOOKUP($C6,Incurred_Nominal!$A$25:$AQ$426,Incurred_Nominal!$AK$1,FALSE)=J$4,VLOOKUP($C6,Incurred_Nominal!$A$25:$AQ$426,Incurred_Nominal!$AG$1,FALSE),0))</f>
        <v>0</v>
      </c>
      <c r="K6" s="13">
        <f>IF(VLOOKUP($C6,Incurred_Nominal!$A$25:$AQ$426,Incurred_Nominal!$AL$1,FALSE)="Commissioned Extra",0,
IF(VLOOKUP($C6,Incurred_Nominal!$A$25:$AQ$426,Incurred_Nominal!$AK$1,FALSE)=K$4,VLOOKUP($C6,Incurred_Nominal!$A$25:$AQ$426,Incurred_Nominal!$AG$1,FALSE),0))</f>
        <v>0</v>
      </c>
      <c r="L6" s="13">
        <f>IF(VLOOKUP($C6,Incurred_Nominal!$A$25:$AQ$426,Incurred_Nominal!$AL$1,FALSE)="Commissioned Extra",0,
IF(VLOOKUP($C6,Incurred_Nominal!$A$25:$AQ$426,Incurred_Nominal!$AK$1,FALSE)=L$4,VLOOKUP($C6,Incurred_Nominal!$A$25:$AQ$426,Incurred_Nominal!$AG$1,FALSE),0))</f>
        <v>0</v>
      </c>
      <c r="M6" s="232">
        <f t="shared" si="1"/>
        <v>0</v>
      </c>
      <c r="N6" s="232" t="str">
        <f t="shared" si="2"/>
        <v/>
      </c>
      <c r="P6" s="232">
        <f>(VLOOKUP($C6,Incurred_Real!$A$25:$BR$427,Incurred_Real!AS$1,FALSE))*$M6</f>
        <v>0</v>
      </c>
      <c r="Q6" s="232">
        <f>(VLOOKUP($C6,Incurred_Real!$A$25:$BR$427,Incurred_Real!AT$1,FALSE))*$M6</f>
        <v>0</v>
      </c>
      <c r="R6" s="232">
        <f>(VLOOKUP($C6,Incurred_Real!$A$25:$BR$427,Incurred_Real!AU$1,FALSE))*$M6</f>
        <v>0</v>
      </c>
      <c r="S6" s="232">
        <f>(VLOOKUP($C6,Incurred_Real!$A$25:$BR$427,Incurred_Real!AV$1,FALSE))*$M6</f>
        <v>0</v>
      </c>
      <c r="T6" s="232">
        <f>(VLOOKUP($C6,Incurred_Real!$A$25:$BR$427,Incurred_Real!AW$1,FALSE))*$M6</f>
        <v>0</v>
      </c>
      <c r="U6" s="232">
        <f>(VLOOKUP($C6,Incurred_Real!$A$25:$BR$427,Incurred_Real!AX$1,FALSE))*$M6</f>
        <v>0</v>
      </c>
      <c r="V6" s="232">
        <f>(VLOOKUP($C6,Incurred_Real!$A$25:$BR$427,Incurred_Real!AY$1,FALSE))*$M6</f>
        <v>0</v>
      </c>
      <c r="W6" s="232">
        <f>(VLOOKUP($C6,Incurred_Real!$A$25:$BR$427,Incurred_Real!AZ$1,FALSE))*$M6</f>
        <v>0</v>
      </c>
      <c r="X6" s="232">
        <f>(VLOOKUP($C6,Incurred_Real!$A$25:$BR$427,Incurred_Real!BA$1,FALSE))*$M6</f>
        <v>0</v>
      </c>
      <c r="Y6" s="232">
        <f>(VLOOKUP($C6,Incurred_Real!$A$25:$BR$427,Incurred_Real!BB$1,FALSE))*$M6</f>
        <v>0</v>
      </c>
      <c r="Z6" s="232">
        <f>(VLOOKUP($C6,Incurred_Real!$A$25:$BR$427,Incurred_Real!BC$1,FALSE))*$M6</f>
        <v>0</v>
      </c>
      <c r="AA6" s="232">
        <f>(VLOOKUP($C6,Incurred_Real!$A$25:$BR$427,Incurred_Real!BD$1,FALSE))*$M6</f>
        <v>0</v>
      </c>
      <c r="AB6" s="232">
        <f>(VLOOKUP($C6,Incurred_Real!$A$25:$BR$427,Incurred_Real!BE$1,FALSE))*$M6</f>
        <v>0</v>
      </c>
      <c r="AC6" s="232">
        <f>(VLOOKUP($C6,Incurred_Real!$A$25:$BR$427,Incurred_Real!BF$1,FALSE))*$M6</f>
        <v>0</v>
      </c>
      <c r="AD6" s="232">
        <f>(VLOOKUP($C6,Incurred_Real!$A$25:$BR$427,Incurred_Real!BG$1,FALSE))*$M6</f>
        <v>0</v>
      </c>
      <c r="AE6" s="232">
        <f>(VLOOKUP($C6,Incurred_Real!$A$25:$BR$427,Incurred_Real!BH$1,FALSE))*$M6</f>
        <v>0</v>
      </c>
      <c r="AF6" s="232">
        <f>(VLOOKUP($C6,Incurred_Real!$A$25:$BR$427,Incurred_Real!BI$1,FALSE))*$M6</f>
        <v>0</v>
      </c>
      <c r="AG6" s="232">
        <f>(VLOOKUP($C6,Incurred_Real!$A$25:$BR$427,Incurred_Real!BJ$1,FALSE))*$M6</f>
        <v>0</v>
      </c>
      <c r="AH6" s="232">
        <f>(VLOOKUP($C6,Incurred_Real!$A$25:$BR$427,Incurred_Real!BK$1,FALSE))*$M6</f>
        <v>0</v>
      </c>
      <c r="AI6" s="232">
        <f>(VLOOKUP($C6,Incurred_Real!$A$25:$BR$427,Incurred_Real!BL$1,FALSE))*$M6</f>
        <v>0</v>
      </c>
      <c r="AJ6" s="232">
        <f>(VLOOKUP($C6,Incurred_Real!$A$25:$BR$427,Incurred_Real!BM$1,FALSE))*$M6</f>
        <v>0</v>
      </c>
      <c r="AK6" s="232">
        <f>(VLOOKUP($C6,Incurred_Real!$A$25:$BR$427,Incurred_Real!BN$1,FALSE))*$M6</f>
        <v>0</v>
      </c>
      <c r="AL6" s="232">
        <f>(VLOOKUP($C6,Incurred_Real!$A$25:$BR$427,Incurred_Real!BO$1,FALSE))*$M6</f>
        <v>0</v>
      </c>
      <c r="AM6" s="232">
        <f>(VLOOKUP($C6,Incurred_Real!$A$25:$BR$427,Incurred_Real!BP$1,FALSE))*$M6</f>
        <v>0</v>
      </c>
      <c r="AN6" s="232">
        <f>(VLOOKUP($C6,Incurred_Real!$A$25:$BR$427,Incurred_Real!BQ$1,FALSE))*$M6</f>
        <v>0</v>
      </c>
      <c r="AO6" s="232">
        <f>(VLOOKUP($C6,Incurred_Real!$A$25:$BR$427,Incurred_Real!BR$1,FALSE))*$M6</f>
        <v>0</v>
      </c>
      <c r="AP6" s="232">
        <f t="shared" ref="AP6:AP69" si="3">SUM(P6:AO6)</f>
        <v>0</v>
      </c>
      <c r="AR6" s="232" t="b">
        <f t="shared" ref="AR6:AR69" si="4">AP6=M6</f>
        <v>1</v>
      </c>
      <c r="AU6" s="232">
        <v>2022</v>
      </c>
      <c r="AV6" s="232">
        <f t="shared" ref="AV6:BE12" si="5">SUMIF($N$5:$N$479,$AU6,P$5:P$479)</f>
        <v>943878.8647881028</v>
      </c>
      <c r="AW6" s="232">
        <f t="shared" si="5"/>
        <v>101003.65652150728</v>
      </c>
      <c r="AX6" s="232">
        <f t="shared" si="5"/>
        <v>0</v>
      </c>
      <c r="AY6" s="232">
        <f t="shared" si="5"/>
        <v>50122205.435204156</v>
      </c>
      <c r="AZ6" s="232">
        <f t="shared" si="5"/>
        <v>0</v>
      </c>
      <c r="BA6" s="232">
        <f t="shared" si="5"/>
        <v>353028.83839165658</v>
      </c>
      <c r="BB6" s="232">
        <f t="shared" si="5"/>
        <v>0</v>
      </c>
      <c r="BC6" s="232">
        <f t="shared" si="5"/>
        <v>2108623.9266724079</v>
      </c>
      <c r="BD6" s="232">
        <f t="shared" si="5"/>
        <v>0</v>
      </c>
      <c r="BE6" s="232">
        <f t="shared" si="5"/>
        <v>29460111.074065555</v>
      </c>
      <c r="BF6" s="232">
        <f t="shared" ref="BF6:BO12" si="6">SUMIF($N$5:$N$479,$AU6,Z$5:Z$479)</f>
        <v>2797171.0751225743</v>
      </c>
      <c r="BG6" s="232">
        <f t="shared" si="6"/>
        <v>27543835.171844475</v>
      </c>
      <c r="BH6" s="232">
        <f t="shared" si="6"/>
        <v>985982.94774460397</v>
      </c>
      <c r="BI6" s="232">
        <f t="shared" si="6"/>
        <v>0</v>
      </c>
      <c r="BJ6" s="232">
        <f t="shared" si="6"/>
        <v>17860232.008332022</v>
      </c>
      <c r="BK6" s="232">
        <f t="shared" si="6"/>
        <v>504325.59942396032</v>
      </c>
      <c r="BL6" s="232">
        <f t="shared" si="6"/>
        <v>0</v>
      </c>
      <c r="BM6" s="232">
        <f t="shared" si="6"/>
        <v>0</v>
      </c>
      <c r="BN6" s="232">
        <f t="shared" si="6"/>
        <v>0</v>
      </c>
      <c r="BO6" s="232">
        <f t="shared" si="6"/>
        <v>0</v>
      </c>
      <c r="BP6" s="232">
        <f t="shared" ref="BP6:BQ12" si="7">SUMIF($N$5:$N$479,$AU6,AJ$5:AJ$479)</f>
        <v>0</v>
      </c>
      <c r="BQ6" s="232">
        <f t="shared" si="7"/>
        <v>0</v>
      </c>
      <c r="BR6" s="232">
        <f t="shared" ref="BR6:BS12" si="8">SUMIF($N$5:$N$479,$AU6,AL$5:AL$479)</f>
        <v>0</v>
      </c>
      <c r="BS6" s="232">
        <f t="shared" si="8"/>
        <v>0</v>
      </c>
      <c r="BT6" s="232">
        <f t="shared" ref="BT6:BU12" si="9">SUMIF($N$5:$N$479,$AU6,AN$5:AN$479)</f>
        <v>116599591.46367306</v>
      </c>
      <c r="BU6" s="232">
        <f t="shared" si="9"/>
        <v>2142102.5938915228</v>
      </c>
      <c r="BV6" s="232">
        <f>SUM(AV6:BU6)</f>
        <v>251522092.65567562</v>
      </c>
    </row>
    <row r="7" spans="3:74" x14ac:dyDescent="0.15">
      <c r="C7" s="11" t="s">
        <v>36</v>
      </c>
      <c r="D7" s="11" t="str">
        <f>VLOOKUP(C7,'Project List'!$A$9:$AG$360,'Project List'!$G$1,FALSE)</f>
        <v>Clare North New 132_33 kV Substation</v>
      </c>
      <c r="E7" s="11" t="str">
        <f>VLOOKUP($C7,Incurred_Real!$A$24:$E$376,Incurred_Real!$D$1,FALSE)</f>
        <v>Connection</v>
      </c>
      <c r="F7" s="13">
        <f>IF(VLOOKUP($C7,Incurred_Nominal!$A$25:$AQ$426,Incurred_Nominal!$AL$1,FALSE)="Commissioned Extra",0,
IF(VLOOKUP($C7,Incurred_Nominal!$A$25:$AQ$426,Incurred_Nominal!$AK$1,FALSE)=F$4,VLOOKUP($C7,Incurred_Nominal!$A$25:$AQ$426,Incurred_Nominal!$AG$1,FALSE),0))</f>
        <v>0</v>
      </c>
      <c r="G7" s="13">
        <f>IF(VLOOKUP($C7,Incurred_Nominal!$A$25:$AQ$426,Incurred_Nominal!$AL$1,FALSE)="Commissioned Extra",0,
IF(VLOOKUP($C7,Incurred_Nominal!$A$25:$AQ$426,Incurred_Nominal!$AK$1,FALSE)=G$4,VLOOKUP($C7,Incurred_Nominal!$A$25:$AQ$426,Incurred_Nominal!$AG$1,FALSE),0))</f>
        <v>0</v>
      </c>
      <c r="H7" s="13">
        <f>IF(VLOOKUP($C7,Incurred_Nominal!$A$25:$AQ$426,Incurred_Nominal!$AL$1,FALSE)="Commissioned Extra",0,
IF(VLOOKUP($C7,Incurred_Nominal!$A$25:$AQ$426,Incurred_Nominal!$AK$1,FALSE)=H$4,VLOOKUP($C7,Incurred_Nominal!$A$25:$AQ$426,Incurred_Nominal!$AG$1,FALSE),0))</f>
        <v>0</v>
      </c>
      <c r="I7" s="13">
        <f>IF(VLOOKUP($C7,Incurred_Nominal!$A$25:$AQ$426,Incurred_Nominal!$AL$1,FALSE)="Commissioned Extra",0,
IF(VLOOKUP($C7,Incurred_Nominal!$A$25:$AQ$426,Incurred_Nominal!$AK$1,FALSE)=I$4,VLOOKUP($C7,Incurred_Nominal!$A$25:$AQ$426,Incurred_Nominal!$AG$1,FALSE),0))</f>
        <v>0</v>
      </c>
      <c r="J7" s="13">
        <f>IF(VLOOKUP($C7,Incurred_Nominal!$A$25:$AQ$426,Incurred_Nominal!$AL$1,FALSE)="Commissioned Extra",0,
IF(VLOOKUP($C7,Incurred_Nominal!$A$25:$AQ$426,Incurred_Nominal!$AK$1,FALSE)=J$4,VLOOKUP($C7,Incurred_Nominal!$A$25:$AQ$426,Incurred_Nominal!$AG$1,FALSE),0))</f>
        <v>0</v>
      </c>
      <c r="K7" s="13">
        <f>IF(VLOOKUP($C7,Incurred_Nominal!$A$25:$AQ$426,Incurred_Nominal!$AL$1,FALSE)="Commissioned Extra",0,
IF(VLOOKUP($C7,Incurred_Nominal!$A$25:$AQ$426,Incurred_Nominal!$AK$1,FALSE)=K$4,VLOOKUP($C7,Incurred_Nominal!$A$25:$AQ$426,Incurred_Nominal!$AG$1,FALSE),0))</f>
        <v>0</v>
      </c>
      <c r="L7" s="13">
        <f>IF(VLOOKUP($C7,Incurred_Nominal!$A$25:$AQ$426,Incurred_Nominal!$AL$1,FALSE)="Commissioned Extra",0,
IF(VLOOKUP($C7,Incurred_Nominal!$A$25:$AQ$426,Incurred_Nominal!$AK$1,FALSE)=L$4,VLOOKUP($C7,Incurred_Nominal!$A$25:$AQ$426,Incurred_Nominal!$AG$1,FALSE),0))</f>
        <v>0</v>
      </c>
      <c r="M7" s="232">
        <f t="shared" si="1"/>
        <v>0</v>
      </c>
      <c r="N7" s="232" t="str">
        <f t="shared" si="2"/>
        <v/>
      </c>
      <c r="P7" s="232">
        <f>(VLOOKUP($C7,Incurred_Real!$A$25:$BR$427,Incurred_Real!AS$1,FALSE))*$M7</f>
        <v>0</v>
      </c>
      <c r="Q7" s="232">
        <f>(VLOOKUP($C7,Incurred_Real!$A$25:$BR$427,Incurred_Real!AT$1,FALSE))*$M7</f>
        <v>0</v>
      </c>
      <c r="R7" s="232">
        <f>(VLOOKUP($C7,Incurred_Real!$A$25:$BR$427,Incurred_Real!AU$1,FALSE))*$M7</f>
        <v>0</v>
      </c>
      <c r="S7" s="232">
        <f>(VLOOKUP($C7,Incurred_Real!$A$25:$BR$427,Incurred_Real!AV$1,FALSE))*$M7</f>
        <v>0</v>
      </c>
      <c r="T7" s="232">
        <f>(VLOOKUP($C7,Incurred_Real!$A$25:$BR$427,Incurred_Real!AW$1,FALSE))*$M7</f>
        <v>0</v>
      </c>
      <c r="U7" s="232">
        <f>(VLOOKUP($C7,Incurred_Real!$A$25:$BR$427,Incurred_Real!AX$1,FALSE))*$M7</f>
        <v>0</v>
      </c>
      <c r="V7" s="232">
        <f>(VLOOKUP($C7,Incurred_Real!$A$25:$BR$427,Incurred_Real!AY$1,FALSE))*$M7</f>
        <v>0</v>
      </c>
      <c r="W7" s="232">
        <f>(VLOOKUP($C7,Incurred_Real!$A$25:$BR$427,Incurred_Real!AZ$1,FALSE))*$M7</f>
        <v>0</v>
      </c>
      <c r="X7" s="232">
        <f>(VLOOKUP($C7,Incurred_Real!$A$25:$BR$427,Incurred_Real!BA$1,FALSE))*$M7</f>
        <v>0</v>
      </c>
      <c r="Y7" s="232">
        <f>(VLOOKUP($C7,Incurred_Real!$A$25:$BR$427,Incurred_Real!BB$1,FALSE))*$M7</f>
        <v>0</v>
      </c>
      <c r="Z7" s="232">
        <f>(VLOOKUP($C7,Incurred_Real!$A$25:$BR$427,Incurred_Real!BC$1,FALSE))*$M7</f>
        <v>0</v>
      </c>
      <c r="AA7" s="232">
        <f>(VLOOKUP($C7,Incurred_Real!$A$25:$BR$427,Incurred_Real!BD$1,FALSE))*$M7</f>
        <v>0</v>
      </c>
      <c r="AB7" s="232">
        <f>(VLOOKUP($C7,Incurred_Real!$A$25:$BR$427,Incurred_Real!BE$1,FALSE))*$M7</f>
        <v>0</v>
      </c>
      <c r="AC7" s="232">
        <f>(VLOOKUP($C7,Incurred_Real!$A$25:$BR$427,Incurred_Real!BF$1,FALSE))*$M7</f>
        <v>0</v>
      </c>
      <c r="AD7" s="232">
        <f>(VLOOKUP($C7,Incurred_Real!$A$25:$BR$427,Incurred_Real!BG$1,FALSE))*$M7</f>
        <v>0</v>
      </c>
      <c r="AE7" s="232">
        <f>(VLOOKUP($C7,Incurred_Real!$A$25:$BR$427,Incurred_Real!BH$1,FALSE))*$M7</f>
        <v>0</v>
      </c>
      <c r="AF7" s="232">
        <f>(VLOOKUP($C7,Incurred_Real!$A$25:$BR$427,Incurred_Real!BI$1,FALSE))*$M7</f>
        <v>0</v>
      </c>
      <c r="AG7" s="232">
        <f>(VLOOKUP($C7,Incurred_Real!$A$25:$BR$427,Incurred_Real!BJ$1,FALSE))*$M7</f>
        <v>0</v>
      </c>
      <c r="AH7" s="232">
        <f>(VLOOKUP($C7,Incurred_Real!$A$25:$BR$427,Incurred_Real!BK$1,FALSE))*$M7</f>
        <v>0</v>
      </c>
      <c r="AI7" s="232">
        <f>(VLOOKUP($C7,Incurred_Real!$A$25:$BR$427,Incurred_Real!BL$1,FALSE))*$M7</f>
        <v>0</v>
      </c>
      <c r="AJ7" s="232">
        <f>(VLOOKUP($C7,Incurred_Real!$A$25:$BR$427,Incurred_Real!BM$1,FALSE))*$M7</f>
        <v>0</v>
      </c>
      <c r="AK7" s="232">
        <f>(VLOOKUP($C7,Incurred_Real!$A$25:$BR$427,Incurred_Real!BN$1,FALSE))*$M7</f>
        <v>0</v>
      </c>
      <c r="AL7" s="232">
        <f>(VLOOKUP($C7,Incurred_Real!$A$25:$BR$427,Incurred_Real!BO$1,FALSE))*$M7</f>
        <v>0</v>
      </c>
      <c r="AM7" s="232">
        <f>(VLOOKUP($C7,Incurred_Real!$A$25:$BR$427,Incurred_Real!BP$1,FALSE))*$M7</f>
        <v>0</v>
      </c>
      <c r="AN7" s="232">
        <f>(VLOOKUP($C7,Incurred_Real!$A$25:$BR$427,Incurred_Real!BQ$1,FALSE))*$M7</f>
        <v>0</v>
      </c>
      <c r="AO7" s="232">
        <f>(VLOOKUP($C7,Incurred_Real!$A$25:$BR$427,Incurred_Real!BR$1,FALSE))*$M7</f>
        <v>0</v>
      </c>
      <c r="AP7" s="232">
        <f t="shared" si="3"/>
        <v>0</v>
      </c>
      <c r="AR7" s="232" t="b">
        <f t="shared" si="4"/>
        <v>1</v>
      </c>
      <c r="AU7" s="232">
        <v>2023</v>
      </c>
      <c r="AV7" s="232">
        <f t="shared" si="5"/>
        <v>4987189.8071592683</v>
      </c>
      <c r="AW7" s="232">
        <f t="shared" si="5"/>
        <v>1174352.6324642433</v>
      </c>
      <c r="AX7" s="232">
        <f t="shared" si="5"/>
        <v>442271.92558593187</v>
      </c>
      <c r="AY7" s="232">
        <f t="shared" si="5"/>
        <v>18941056.766212549</v>
      </c>
      <c r="AZ7" s="232">
        <f t="shared" si="5"/>
        <v>0</v>
      </c>
      <c r="BA7" s="232">
        <f t="shared" si="5"/>
        <v>500754.22530194372</v>
      </c>
      <c r="BB7" s="232">
        <f t="shared" si="5"/>
        <v>0</v>
      </c>
      <c r="BC7" s="232">
        <f t="shared" si="5"/>
        <v>782593.11565742781</v>
      </c>
      <c r="BD7" s="232">
        <f t="shared" si="5"/>
        <v>0</v>
      </c>
      <c r="BE7" s="232">
        <f t="shared" si="5"/>
        <v>92671408.696121216</v>
      </c>
      <c r="BF7" s="232">
        <f t="shared" si="6"/>
        <v>3072.2956173799162</v>
      </c>
      <c r="BG7" s="232">
        <f t="shared" si="6"/>
        <v>5468947.3904236052</v>
      </c>
      <c r="BH7" s="232">
        <f t="shared" si="6"/>
        <v>4363313.6468050433</v>
      </c>
      <c r="BI7" s="232">
        <f t="shared" si="6"/>
        <v>0</v>
      </c>
      <c r="BJ7" s="232">
        <f t="shared" si="6"/>
        <v>16229892.958566763</v>
      </c>
      <c r="BK7" s="232">
        <f t="shared" si="6"/>
        <v>315122594.16700763</v>
      </c>
      <c r="BL7" s="232">
        <f t="shared" si="6"/>
        <v>145364.48552136144</v>
      </c>
      <c r="BM7" s="232">
        <f t="shared" si="6"/>
        <v>0</v>
      </c>
      <c r="BN7" s="232">
        <f t="shared" si="6"/>
        <v>757376.2756056129</v>
      </c>
      <c r="BO7" s="232">
        <f t="shared" si="6"/>
        <v>62446717.492252022</v>
      </c>
      <c r="BP7" s="232">
        <f t="shared" si="7"/>
        <v>0</v>
      </c>
      <c r="BQ7" s="232">
        <f t="shared" si="7"/>
        <v>0</v>
      </c>
      <c r="BR7" s="232">
        <f t="shared" si="8"/>
        <v>0</v>
      </c>
      <c r="BS7" s="232">
        <f t="shared" si="8"/>
        <v>0</v>
      </c>
      <c r="BT7" s="232">
        <f t="shared" si="9"/>
        <v>0</v>
      </c>
      <c r="BU7" s="232">
        <f t="shared" si="9"/>
        <v>1772157.8902127328</v>
      </c>
      <c r="BV7" s="232">
        <f>SUM(AV7:BU7)</f>
        <v>525809063.77051467</v>
      </c>
    </row>
    <row r="8" spans="3:74" x14ac:dyDescent="0.15">
      <c r="C8" s="11" t="s">
        <v>40</v>
      </c>
      <c r="D8" s="11" t="str">
        <f>VLOOKUP(C8,'Project List'!$A$9:$AG$360,'Project List'!$G$1,FALSE)</f>
        <v>Riverland Reinforcement Land and Easement Acquisition</v>
      </c>
      <c r="E8" s="11" t="str">
        <f>VLOOKUP($C8,Incurred_Real!$A$24:$E$376,Incurred_Real!$D$1,FALSE)</f>
        <v>Easements/Land</v>
      </c>
      <c r="F8" s="13">
        <f>IF(VLOOKUP($C8,Incurred_Nominal!$A$25:$AQ$426,Incurred_Nominal!$AL$1,FALSE)="Commissioned Extra",0,
IF(VLOOKUP($C8,Incurred_Nominal!$A$25:$AQ$426,Incurred_Nominal!$AK$1,FALSE)=F$4,VLOOKUP($C8,Incurred_Nominal!$A$25:$AQ$426,Incurred_Nominal!$AG$1,FALSE),0))</f>
        <v>0</v>
      </c>
      <c r="G8" s="13">
        <f>IF(VLOOKUP($C8,Incurred_Nominal!$A$25:$AQ$426,Incurred_Nominal!$AL$1,FALSE)="Commissioned Extra",0,
IF(VLOOKUP($C8,Incurred_Nominal!$A$25:$AQ$426,Incurred_Nominal!$AK$1,FALSE)=G$4,VLOOKUP($C8,Incurred_Nominal!$A$25:$AQ$426,Incurred_Nominal!$AG$1,FALSE),0))</f>
        <v>0</v>
      </c>
      <c r="H8" s="13">
        <f>IF(VLOOKUP($C8,Incurred_Nominal!$A$25:$AQ$426,Incurred_Nominal!$AL$1,FALSE)="Commissioned Extra",0,
IF(VLOOKUP($C8,Incurred_Nominal!$A$25:$AQ$426,Incurred_Nominal!$AK$1,FALSE)=H$4,VLOOKUP($C8,Incurred_Nominal!$A$25:$AQ$426,Incurred_Nominal!$AG$1,FALSE),0))</f>
        <v>0</v>
      </c>
      <c r="I8" s="13">
        <f>IF(VLOOKUP($C8,Incurred_Nominal!$A$25:$AQ$426,Incurred_Nominal!$AL$1,FALSE)="Commissioned Extra",0,
IF(VLOOKUP($C8,Incurred_Nominal!$A$25:$AQ$426,Incurred_Nominal!$AK$1,FALSE)=I$4,VLOOKUP($C8,Incurred_Nominal!$A$25:$AQ$426,Incurred_Nominal!$AG$1,FALSE),0))</f>
        <v>0</v>
      </c>
      <c r="J8" s="13">
        <f>IF(VLOOKUP($C8,Incurred_Nominal!$A$25:$AQ$426,Incurred_Nominal!$AL$1,FALSE)="Commissioned Extra",0,
IF(VLOOKUP($C8,Incurred_Nominal!$A$25:$AQ$426,Incurred_Nominal!$AK$1,FALSE)=J$4,VLOOKUP($C8,Incurred_Nominal!$A$25:$AQ$426,Incurred_Nominal!$AG$1,FALSE),0))</f>
        <v>0</v>
      </c>
      <c r="K8" s="13">
        <f>IF(VLOOKUP($C8,Incurred_Nominal!$A$25:$AQ$426,Incurred_Nominal!$AL$1,FALSE)="Commissioned Extra",0,
IF(VLOOKUP($C8,Incurred_Nominal!$A$25:$AQ$426,Incurred_Nominal!$AK$1,FALSE)=K$4,VLOOKUP($C8,Incurred_Nominal!$A$25:$AQ$426,Incurred_Nominal!$AG$1,FALSE),0))</f>
        <v>0</v>
      </c>
      <c r="L8" s="13">
        <f>IF(VLOOKUP($C8,Incurred_Nominal!$A$25:$AQ$426,Incurred_Nominal!$AL$1,FALSE)="Commissioned Extra",0,
IF(VLOOKUP($C8,Incurred_Nominal!$A$25:$AQ$426,Incurred_Nominal!$AK$1,FALSE)=L$4,VLOOKUP($C8,Incurred_Nominal!$A$25:$AQ$426,Incurred_Nominal!$AG$1,FALSE),0))</f>
        <v>0</v>
      </c>
      <c r="M8" s="232">
        <f t="shared" si="1"/>
        <v>0</v>
      </c>
      <c r="N8" s="232" t="str">
        <f t="shared" si="2"/>
        <v/>
      </c>
      <c r="P8" s="232">
        <f>(VLOOKUP($C8,Incurred_Real!$A$25:$BR$427,Incurred_Real!AS$1,FALSE))*$M8</f>
        <v>0</v>
      </c>
      <c r="Q8" s="232">
        <f>(VLOOKUP($C8,Incurred_Real!$A$25:$BR$427,Incurred_Real!AT$1,FALSE))*$M8</f>
        <v>0</v>
      </c>
      <c r="R8" s="232">
        <f>(VLOOKUP($C8,Incurred_Real!$A$25:$BR$427,Incurred_Real!AU$1,FALSE))*$M8</f>
        <v>0</v>
      </c>
      <c r="S8" s="232">
        <f>(VLOOKUP($C8,Incurred_Real!$A$25:$BR$427,Incurred_Real!AV$1,FALSE))*$M8</f>
        <v>0</v>
      </c>
      <c r="T8" s="232">
        <f>(VLOOKUP($C8,Incurred_Real!$A$25:$BR$427,Incurred_Real!AW$1,FALSE))*$M8</f>
        <v>0</v>
      </c>
      <c r="U8" s="232">
        <f>(VLOOKUP($C8,Incurred_Real!$A$25:$BR$427,Incurred_Real!AX$1,FALSE))*$M8</f>
        <v>0</v>
      </c>
      <c r="V8" s="232">
        <f>(VLOOKUP($C8,Incurred_Real!$A$25:$BR$427,Incurred_Real!AY$1,FALSE))*$M8</f>
        <v>0</v>
      </c>
      <c r="W8" s="232">
        <f>(VLOOKUP($C8,Incurred_Real!$A$25:$BR$427,Incurred_Real!AZ$1,FALSE))*$M8</f>
        <v>0</v>
      </c>
      <c r="X8" s="232">
        <f>(VLOOKUP($C8,Incurred_Real!$A$25:$BR$427,Incurred_Real!BA$1,FALSE))*$M8</f>
        <v>0</v>
      </c>
      <c r="Y8" s="232">
        <f>(VLOOKUP($C8,Incurred_Real!$A$25:$BR$427,Incurred_Real!BB$1,FALSE))*$M8</f>
        <v>0</v>
      </c>
      <c r="Z8" s="232">
        <f>(VLOOKUP($C8,Incurred_Real!$A$25:$BR$427,Incurred_Real!BC$1,FALSE))*$M8</f>
        <v>0</v>
      </c>
      <c r="AA8" s="232">
        <f>(VLOOKUP($C8,Incurred_Real!$A$25:$BR$427,Incurred_Real!BD$1,FALSE))*$M8</f>
        <v>0</v>
      </c>
      <c r="AB8" s="232">
        <f>(VLOOKUP($C8,Incurred_Real!$A$25:$BR$427,Incurred_Real!BE$1,FALSE))*$M8</f>
        <v>0</v>
      </c>
      <c r="AC8" s="232">
        <f>(VLOOKUP($C8,Incurred_Real!$A$25:$BR$427,Incurred_Real!BF$1,FALSE))*$M8</f>
        <v>0</v>
      </c>
      <c r="AD8" s="232">
        <f>(VLOOKUP($C8,Incurred_Real!$A$25:$BR$427,Incurred_Real!BG$1,FALSE))*$M8</f>
        <v>0</v>
      </c>
      <c r="AE8" s="232">
        <f>(VLOOKUP($C8,Incurred_Real!$A$25:$BR$427,Incurred_Real!BH$1,FALSE))*$M8</f>
        <v>0</v>
      </c>
      <c r="AF8" s="232">
        <f>(VLOOKUP($C8,Incurred_Real!$A$25:$BR$427,Incurred_Real!BI$1,FALSE))*$M8</f>
        <v>0</v>
      </c>
      <c r="AG8" s="232">
        <f>(VLOOKUP($C8,Incurred_Real!$A$25:$BR$427,Incurred_Real!BJ$1,FALSE))*$M8</f>
        <v>0</v>
      </c>
      <c r="AH8" s="232">
        <f>(VLOOKUP($C8,Incurred_Real!$A$25:$BR$427,Incurred_Real!BK$1,FALSE))*$M8</f>
        <v>0</v>
      </c>
      <c r="AI8" s="232">
        <f>(VLOOKUP($C8,Incurred_Real!$A$25:$BR$427,Incurred_Real!BL$1,FALSE))*$M8</f>
        <v>0</v>
      </c>
      <c r="AJ8" s="232">
        <f>(VLOOKUP($C8,Incurred_Real!$A$25:$BR$427,Incurred_Real!BM$1,FALSE))*$M8</f>
        <v>0</v>
      </c>
      <c r="AK8" s="232">
        <f>(VLOOKUP($C8,Incurred_Real!$A$25:$BR$427,Incurred_Real!BN$1,FALSE))*$M8</f>
        <v>0</v>
      </c>
      <c r="AL8" s="232">
        <f>(VLOOKUP($C8,Incurred_Real!$A$25:$BR$427,Incurred_Real!BO$1,FALSE))*$M8</f>
        <v>0</v>
      </c>
      <c r="AM8" s="232">
        <f>(VLOOKUP($C8,Incurred_Real!$A$25:$BR$427,Incurred_Real!BP$1,FALSE))*$M8</f>
        <v>0</v>
      </c>
      <c r="AN8" s="232">
        <f>(VLOOKUP($C8,Incurred_Real!$A$25:$BR$427,Incurred_Real!BQ$1,FALSE))*$M8</f>
        <v>0</v>
      </c>
      <c r="AO8" s="232">
        <f>(VLOOKUP($C8,Incurred_Real!$A$25:$BR$427,Incurred_Real!BR$1,FALSE))*$M8</f>
        <v>0</v>
      </c>
      <c r="AP8" s="232">
        <f t="shared" si="3"/>
        <v>0</v>
      </c>
      <c r="AR8" s="232" t="b">
        <f t="shared" si="4"/>
        <v>1</v>
      </c>
      <c r="AU8" s="232">
        <v>2024</v>
      </c>
      <c r="AV8" s="232">
        <f t="shared" si="5"/>
        <v>2044027.6121929153</v>
      </c>
      <c r="AW8" s="232">
        <f t="shared" si="5"/>
        <v>0</v>
      </c>
      <c r="AX8" s="232">
        <f t="shared" si="5"/>
        <v>0</v>
      </c>
      <c r="AY8" s="232">
        <f t="shared" si="5"/>
        <v>9133748.92779647</v>
      </c>
      <c r="AZ8" s="232">
        <f t="shared" si="5"/>
        <v>0</v>
      </c>
      <c r="BA8" s="232">
        <f t="shared" si="5"/>
        <v>0</v>
      </c>
      <c r="BB8" s="232">
        <f t="shared" si="5"/>
        <v>0</v>
      </c>
      <c r="BC8" s="232">
        <f t="shared" si="5"/>
        <v>2306972.1911490597</v>
      </c>
      <c r="BD8" s="232">
        <f t="shared" si="5"/>
        <v>0</v>
      </c>
      <c r="BE8" s="232">
        <f t="shared" si="5"/>
        <v>16633809.178673683</v>
      </c>
      <c r="BF8" s="232">
        <f t="shared" si="6"/>
        <v>0</v>
      </c>
      <c r="BG8" s="232">
        <f t="shared" si="6"/>
        <v>591119.32030445756</v>
      </c>
      <c r="BH8" s="232">
        <f t="shared" si="6"/>
        <v>0</v>
      </c>
      <c r="BI8" s="232">
        <f t="shared" si="6"/>
        <v>0</v>
      </c>
      <c r="BJ8" s="232">
        <f t="shared" si="6"/>
        <v>30902397.784906365</v>
      </c>
      <c r="BK8" s="232">
        <f t="shared" si="6"/>
        <v>0</v>
      </c>
      <c r="BL8" s="232">
        <f t="shared" si="6"/>
        <v>0</v>
      </c>
      <c r="BM8" s="232">
        <f t="shared" si="6"/>
        <v>0</v>
      </c>
      <c r="BN8" s="232">
        <f t="shared" si="6"/>
        <v>0</v>
      </c>
      <c r="BO8" s="232">
        <f t="shared" si="6"/>
        <v>0</v>
      </c>
      <c r="BP8" s="232">
        <f t="shared" si="7"/>
        <v>0</v>
      </c>
      <c r="BQ8" s="232">
        <f t="shared" si="7"/>
        <v>0</v>
      </c>
      <c r="BR8" s="232">
        <f t="shared" si="8"/>
        <v>0</v>
      </c>
      <c r="BS8" s="232">
        <f t="shared" si="8"/>
        <v>0</v>
      </c>
      <c r="BT8" s="232">
        <f t="shared" si="9"/>
        <v>0</v>
      </c>
      <c r="BU8" s="232">
        <f t="shared" si="9"/>
        <v>614319.62641864095</v>
      </c>
      <c r="BV8" s="232">
        <f>SUM(AV8:BU8)</f>
        <v>62226394.641441591</v>
      </c>
    </row>
    <row r="9" spans="3:74" x14ac:dyDescent="0.15">
      <c r="C9" s="11" t="s">
        <v>43</v>
      </c>
      <c r="D9" s="11" t="str">
        <f>VLOOKUP(C9,'Project List'!$A$9:$AG$360,'Project List'!$G$1,FALSE)</f>
        <v>Whyalla Terminal Substation Replacement</v>
      </c>
      <c r="E9" s="11" t="str">
        <f>VLOOKUP($C9,Incurred_Real!$A$24:$E$376,Incurred_Real!$D$1,FALSE)</f>
        <v>Replacement</v>
      </c>
      <c r="F9" s="13">
        <f>IF(VLOOKUP($C9,Incurred_Nominal!$A$25:$AQ$426,Incurred_Nominal!$AL$1,FALSE)="Commissioned Extra",0,
IF(VLOOKUP($C9,Incurred_Nominal!$A$25:$AQ$426,Incurred_Nominal!$AK$1,FALSE)=F$4,VLOOKUP($C9,Incurred_Nominal!$A$25:$AQ$426,Incurred_Nominal!$AG$1,FALSE),0))</f>
        <v>0</v>
      </c>
      <c r="G9" s="13">
        <f>IF(VLOOKUP($C9,Incurred_Nominal!$A$25:$AQ$426,Incurred_Nominal!$AL$1,FALSE)="Commissioned Extra",0,
IF(VLOOKUP($C9,Incurred_Nominal!$A$25:$AQ$426,Incurred_Nominal!$AK$1,FALSE)=G$4,VLOOKUP($C9,Incurred_Nominal!$A$25:$AQ$426,Incurred_Nominal!$AG$1,FALSE),0))</f>
        <v>0</v>
      </c>
      <c r="H9" s="13">
        <f>IF(VLOOKUP($C9,Incurred_Nominal!$A$25:$AQ$426,Incurred_Nominal!$AL$1,FALSE)="Commissioned Extra",0,
IF(VLOOKUP($C9,Incurred_Nominal!$A$25:$AQ$426,Incurred_Nominal!$AK$1,FALSE)=H$4,VLOOKUP($C9,Incurred_Nominal!$A$25:$AQ$426,Incurred_Nominal!$AG$1,FALSE),0))</f>
        <v>0</v>
      </c>
      <c r="I9" s="13">
        <f>IF(VLOOKUP($C9,Incurred_Nominal!$A$25:$AQ$426,Incurred_Nominal!$AL$1,FALSE)="Commissioned Extra",0,
IF(VLOOKUP($C9,Incurred_Nominal!$A$25:$AQ$426,Incurred_Nominal!$AK$1,FALSE)=I$4,VLOOKUP($C9,Incurred_Nominal!$A$25:$AQ$426,Incurred_Nominal!$AG$1,FALSE),0))</f>
        <v>0</v>
      </c>
      <c r="J9" s="13">
        <f>IF(VLOOKUP($C9,Incurred_Nominal!$A$25:$AQ$426,Incurred_Nominal!$AL$1,FALSE)="Commissioned Extra",0,
IF(VLOOKUP($C9,Incurred_Nominal!$A$25:$AQ$426,Incurred_Nominal!$AK$1,FALSE)=J$4,VLOOKUP($C9,Incurred_Nominal!$A$25:$AQ$426,Incurred_Nominal!$AG$1,FALSE),0))</f>
        <v>0</v>
      </c>
      <c r="K9" s="13">
        <f>IF(VLOOKUP($C9,Incurred_Nominal!$A$25:$AQ$426,Incurred_Nominal!$AL$1,FALSE)="Commissioned Extra",0,
IF(VLOOKUP($C9,Incurred_Nominal!$A$25:$AQ$426,Incurred_Nominal!$AK$1,FALSE)=K$4,VLOOKUP($C9,Incurred_Nominal!$A$25:$AQ$426,Incurred_Nominal!$AG$1,FALSE),0))</f>
        <v>0</v>
      </c>
      <c r="L9" s="13">
        <f>IF(VLOOKUP($C9,Incurred_Nominal!$A$25:$AQ$426,Incurred_Nominal!$AL$1,FALSE)="Commissioned Extra",0,
IF(VLOOKUP($C9,Incurred_Nominal!$A$25:$AQ$426,Incurred_Nominal!$AK$1,FALSE)=L$4,VLOOKUP($C9,Incurred_Nominal!$A$25:$AQ$426,Incurred_Nominal!$AG$1,FALSE),0))</f>
        <v>0</v>
      </c>
      <c r="M9" s="232">
        <f t="shared" si="1"/>
        <v>0</v>
      </c>
      <c r="N9" s="232" t="str">
        <f t="shared" si="2"/>
        <v/>
      </c>
      <c r="P9" s="232">
        <f>(VLOOKUP($C9,Incurred_Real!$A$25:$BR$427,Incurred_Real!AS$1,FALSE))*$M9</f>
        <v>0</v>
      </c>
      <c r="Q9" s="232">
        <f>(VLOOKUP($C9,Incurred_Real!$A$25:$BR$427,Incurred_Real!AT$1,FALSE))*$M9</f>
        <v>0</v>
      </c>
      <c r="R9" s="232">
        <f>(VLOOKUP($C9,Incurred_Real!$A$25:$BR$427,Incurred_Real!AU$1,FALSE))*$M9</f>
        <v>0</v>
      </c>
      <c r="S9" s="232">
        <f>(VLOOKUP($C9,Incurred_Real!$A$25:$BR$427,Incurred_Real!AV$1,FALSE))*$M9</f>
        <v>0</v>
      </c>
      <c r="T9" s="232">
        <f>(VLOOKUP($C9,Incurred_Real!$A$25:$BR$427,Incurred_Real!AW$1,FALSE))*$M9</f>
        <v>0</v>
      </c>
      <c r="U9" s="232">
        <f>(VLOOKUP($C9,Incurred_Real!$A$25:$BR$427,Incurred_Real!AX$1,FALSE))*$M9</f>
        <v>0</v>
      </c>
      <c r="V9" s="232">
        <f>(VLOOKUP($C9,Incurred_Real!$A$25:$BR$427,Incurred_Real!AY$1,FALSE))*$M9</f>
        <v>0</v>
      </c>
      <c r="W9" s="232">
        <f>(VLOOKUP($C9,Incurred_Real!$A$25:$BR$427,Incurred_Real!AZ$1,FALSE))*$M9</f>
        <v>0</v>
      </c>
      <c r="X9" s="232">
        <f>(VLOOKUP($C9,Incurred_Real!$A$25:$BR$427,Incurred_Real!BA$1,FALSE))*$M9</f>
        <v>0</v>
      </c>
      <c r="Y9" s="232">
        <f>(VLOOKUP($C9,Incurred_Real!$A$25:$BR$427,Incurred_Real!BB$1,FALSE))*$M9</f>
        <v>0</v>
      </c>
      <c r="Z9" s="232">
        <f>(VLOOKUP($C9,Incurred_Real!$A$25:$BR$427,Incurred_Real!BC$1,FALSE))*$M9</f>
        <v>0</v>
      </c>
      <c r="AA9" s="232">
        <f>(VLOOKUP($C9,Incurred_Real!$A$25:$BR$427,Incurred_Real!BD$1,FALSE))*$M9</f>
        <v>0</v>
      </c>
      <c r="AB9" s="232">
        <f>(VLOOKUP($C9,Incurred_Real!$A$25:$BR$427,Incurred_Real!BE$1,FALSE))*$M9</f>
        <v>0</v>
      </c>
      <c r="AC9" s="232">
        <f>(VLOOKUP($C9,Incurred_Real!$A$25:$BR$427,Incurred_Real!BF$1,FALSE))*$M9</f>
        <v>0</v>
      </c>
      <c r="AD9" s="232">
        <f>(VLOOKUP($C9,Incurred_Real!$A$25:$BR$427,Incurred_Real!BG$1,FALSE))*$M9</f>
        <v>0</v>
      </c>
      <c r="AE9" s="232">
        <f>(VLOOKUP($C9,Incurred_Real!$A$25:$BR$427,Incurred_Real!BH$1,FALSE))*$M9</f>
        <v>0</v>
      </c>
      <c r="AF9" s="232">
        <f>(VLOOKUP($C9,Incurred_Real!$A$25:$BR$427,Incurred_Real!BI$1,FALSE))*$M9</f>
        <v>0</v>
      </c>
      <c r="AG9" s="232">
        <f>(VLOOKUP($C9,Incurred_Real!$A$25:$BR$427,Incurred_Real!BJ$1,FALSE))*$M9</f>
        <v>0</v>
      </c>
      <c r="AH9" s="232">
        <f>(VLOOKUP($C9,Incurred_Real!$A$25:$BR$427,Incurred_Real!BK$1,FALSE))*$M9</f>
        <v>0</v>
      </c>
      <c r="AI9" s="232">
        <f>(VLOOKUP($C9,Incurred_Real!$A$25:$BR$427,Incurred_Real!BL$1,FALSE))*$M9</f>
        <v>0</v>
      </c>
      <c r="AJ9" s="232">
        <f>(VLOOKUP($C9,Incurred_Real!$A$25:$BR$427,Incurred_Real!BM$1,FALSE))*$M9</f>
        <v>0</v>
      </c>
      <c r="AK9" s="232">
        <f>(VLOOKUP($C9,Incurred_Real!$A$25:$BR$427,Incurred_Real!BN$1,FALSE))*$M9</f>
        <v>0</v>
      </c>
      <c r="AL9" s="232">
        <f>(VLOOKUP($C9,Incurred_Real!$A$25:$BR$427,Incurred_Real!BO$1,FALSE))*$M9</f>
        <v>0</v>
      </c>
      <c r="AM9" s="232">
        <f>(VLOOKUP($C9,Incurred_Real!$A$25:$BR$427,Incurred_Real!BP$1,FALSE))*$M9</f>
        <v>0</v>
      </c>
      <c r="AN9" s="232">
        <f>(VLOOKUP($C9,Incurred_Real!$A$25:$BR$427,Incurred_Real!BQ$1,FALSE))*$M9</f>
        <v>0</v>
      </c>
      <c r="AO9" s="232">
        <f>(VLOOKUP($C9,Incurred_Real!$A$25:$BR$427,Incurred_Real!BR$1,FALSE))*$M9</f>
        <v>0</v>
      </c>
      <c r="AP9" s="232">
        <f t="shared" si="3"/>
        <v>0</v>
      </c>
      <c r="AR9" s="232" t="b">
        <f t="shared" si="4"/>
        <v>1</v>
      </c>
      <c r="AU9" s="232">
        <v>2025</v>
      </c>
      <c r="AV9" s="232">
        <f t="shared" si="5"/>
        <v>196261.91874506528</v>
      </c>
      <c r="AW9" s="232">
        <f t="shared" si="5"/>
        <v>837615.88788631966</v>
      </c>
      <c r="AX9" s="232">
        <f t="shared" si="5"/>
        <v>4460258.6324966867</v>
      </c>
      <c r="AY9" s="232">
        <f t="shared" si="5"/>
        <v>15949966.080646366</v>
      </c>
      <c r="AZ9" s="232">
        <f t="shared" si="5"/>
        <v>0</v>
      </c>
      <c r="BA9" s="232">
        <f t="shared" si="5"/>
        <v>0</v>
      </c>
      <c r="BB9" s="232">
        <f t="shared" si="5"/>
        <v>0</v>
      </c>
      <c r="BC9" s="232">
        <f t="shared" si="5"/>
        <v>0</v>
      </c>
      <c r="BD9" s="232">
        <f t="shared" si="5"/>
        <v>0</v>
      </c>
      <c r="BE9" s="232">
        <f t="shared" si="5"/>
        <v>3180295.3874236853</v>
      </c>
      <c r="BF9" s="232">
        <f t="shared" si="6"/>
        <v>0</v>
      </c>
      <c r="BG9" s="232">
        <f t="shared" si="6"/>
        <v>87310.2983138985</v>
      </c>
      <c r="BH9" s="232">
        <f t="shared" si="6"/>
        <v>0</v>
      </c>
      <c r="BI9" s="232">
        <f t="shared" si="6"/>
        <v>0</v>
      </c>
      <c r="BJ9" s="232">
        <f t="shared" si="6"/>
        <v>659315.81051722576</v>
      </c>
      <c r="BK9" s="232">
        <f t="shared" si="6"/>
        <v>10939605.941439612</v>
      </c>
      <c r="BL9" s="232">
        <f t="shared" si="6"/>
        <v>198778.02179852972</v>
      </c>
      <c r="BM9" s="232">
        <f t="shared" si="6"/>
        <v>0</v>
      </c>
      <c r="BN9" s="232">
        <f t="shared" si="6"/>
        <v>292126.74308112729</v>
      </c>
      <c r="BO9" s="232">
        <f t="shared" si="6"/>
        <v>0</v>
      </c>
      <c r="BP9" s="232">
        <f t="shared" si="7"/>
        <v>0</v>
      </c>
      <c r="BQ9" s="232">
        <f t="shared" si="7"/>
        <v>0</v>
      </c>
      <c r="BR9" s="232">
        <f t="shared" si="8"/>
        <v>0</v>
      </c>
      <c r="BS9" s="232">
        <f t="shared" si="8"/>
        <v>0</v>
      </c>
      <c r="BT9" s="232">
        <f t="shared" si="9"/>
        <v>0</v>
      </c>
      <c r="BU9" s="232">
        <f t="shared" si="9"/>
        <v>309571.02692850633</v>
      </c>
      <c r="BV9" s="232">
        <f t="shared" ref="BV9:BV11" si="10">SUM(AV9:BU9)</f>
        <v>37111105.749277025</v>
      </c>
    </row>
    <row r="10" spans="3:74" x14ac:dyDescent="0.15">
      <c r="C10" s="11" t="s">
        <v>44</v>
      </c>
      <c r="D10" s="11" t="str">
        <f>VLOOKUP(C10,'Project List'!$A$9:$AG$360,'Project List'!$G$1,FALSE)</f>
        <v>South East CB Upgrade</v>
      </c>
      <c r="E10" s="11" t="str">
        <f>VLOOKUP($C10,Incurred_Real!$A$24:$E$376,Incurred_Real!$D$1,FALSE)</f>
        <v>Security/Compliance</v>
      </c>
      <c r="F10" s="13">
        <f>IF(VLOOKUP($C10,Incurred_Nominal!$A$25:$AQ$426,Incurred_Nominal!$AL$1,FALSE)="Commissioned Extra",0,
IF(VLOOKUP($C10,Incurred_Nominal!$A$25:$AQ$426,Incurred_Nominal!$AK$1,FALSE)=F$4,VLOOKUP($C10,Incurred_Nominal!$A$25:$AQ$426,Incurred_Nominal!$AG$1,FALSE),0))</f>
        <v>0</v>
      </c>
      <c r="G10" s="13">
        <f>IF(VLOOKUP($C10,Incurred_Nominal!$A$25:$AQ$426,Incurred_Nominal!$AL$1,FALSE)="Commissioned Extra",0,
IF(VLOOKUP($C10,Incurred_Nominal!$A$25:$AQ$426,Incurred_Nominal!$AK$1,FALSE)=G$4,VLOOKUP($C10,Incurred_Nominal!$A$25:$AQ$426,Incurred_Nominal!$AG$1,FALSE),0))</f>
        <v>0</v>
      </c>
      <c r="H10" s="13">
        <f>IF(VLOOKUP($C10,Incurred_Nominal!$A$25:$AQ$426,Incurred_Nominal!$AL$1,FALSE)="Commissioned Extra",0,
IF(VLOOKUP($C10,Incurred_Nominal!$A$25:$AQ$426,Incurred_Nominal!$AK$1,FALSE)=H$4,VLOOKUP($C10,Incurred_Nominal!$A$25:$AQ$426,Incurred_Nominal!$AG$1,FALSE),0))</f>
        <v>0</v>
      </c>
      <c r="I10" s="13">
        <f>IF(VLOOKUP($C10,Incurred_Nominal!$A$25:$AQ$426,Incurred_Nominal!$AL$1,FALSE)="Commissioned Extra",0,
IF(VLOOKUP($C10,Incurred_Nominal!$A$25:$AQ$426,Incurred_Nominal!$AK$1,FALSE)=I$4,VLOOKUP($C10,Incurred_Nominal!$A$25:$AQ$426,Incurred_Nominal!$AG$1,FALSE),0))</f>
        <v>0</v>
      </c>
      <c r="J10" s="13">
        <f>IF(VLOOKUP($C10,Incurred_Nominal!$A$25:$AQ$426,Incurred_Nominal!$AL$1,FALSE)="Commissioned Extra",0,
IF(VLOOKUP($C10,Incurred_Nominal!$A$25:$AQ$426,Incurred_Nominal!$AK$1,FALSE)=J$4,VLOOKUP($C10,Incurred_Nominal!$A$25:$AQ$426,Incurred_Nominal!$AG$1,FALSE),0))</f>
        <v>0</v>
      </c>
      <c r="K10" s="13">
        <f>IF(VLOOKUP($C10,Incurred_Nominal!$A$25:$AQ$426,Incurred_Nominal!$AL$1,FALSE)="Commissioned Extra",0,
IF(VLOOKUP($C10,Incurred_Nominal!$A$25:$AQ$426,Incurred_Nominal!$AK$1,FALSE)=K$4,VLOOKUP($C10,Incurred_Nominal!$A$25:$AQ$426,Incurred_Nominal!$AG$1,FALSE),0))</f>
        <v>0</v>
      </c>
      <c r="L10" s="13">
        <f>IF(VLOOKUP($C10,Incurred_Nominal!$A$25:$AQ$426,Incurred_Nominal!$AL$1,FALSE)="Commissioned Extra",0,
IF(VLOOKUP($C10,Incurred_Nominal!$A$25:$AQ$426,Incurred_Nominal!$AK$1,FALSE)=L$4,VLOOKUP($C10,Incurred_Nominal!$A$25:$AQ$426,Incurred_Nominal!$AG$1,FALSE),0))</f>
        <v>0</v>
      </c>
      <c r="M10" s="232">
        <f t="shared" si="1"/>
        <v>0</v>
      </c>
      <c r="N10" s="232" t="str">
        <f t="shared" si="2"/>
        <v/>
      </c>
      <c r="P10" s="232">
        <f>(VLOOKUP($C10,Incurred_Real!$A$25:$BR$427,Incurred_Real!AS$1,FALSE))*$M10</f>
        <v>0</v>
      </c>
      <c r="Q10" s="232">
        <f>(VLOOKUP($C10,Incurred_Real!$A$25:$BR$427,Incurred_Real!AT$1,FALSE))*$M10</f>
        <v>0</v>
      </c>
      <c r="R10" s="232">
        <f>(VLOOKUP($C10,Incurred_Real!$A$25:$BR$427,Incurred_Real!AU$1,FALSE))*$M10</f>
        <v>0</v>
      </c>
      <c r="S10" s="232">
        <f>(VLOOKUP($C10,Incurred_Real!$A$25:$BR$427,Incurred_Real!AV$1,FALSE))*$M10</f>
        <v>0</v>
      </c>
      <c r="T10" s="232">
        <f>(VLOOKUP($C10,Incurred_Real!$A$25:$BR$427,Incurred_Real!AW$1,FALSE))*$M10</f>
        <v>0</v>
      </c>
      <c r="U10" s="232">
        <f>(VLOOKUP($C10,Incurred_Real!$A$25:$BR$427,Incurred_Real!AX$1,FALSE))*$M10</f>
        <v>0</v>
      </c>
      <c r="V10" s="232">
        <f>(VLOOKUP($C10,Incurred_Real!$A$25:$BR$427,Incurred_Real!AY$1,FALSE))*$M10</f>
        <v>0</v>
      </c>
      <c r="W10" s="232">
        <f>(VLOOKUP($C10,Incurred_Real!$A$25:$BR$427,Incurred_Real!AZ$1,FALSE))*$M10</f>
        <v>0</v>
      </c>
      <c r="X10" s="232">
        <f>(VLOOKUP($C10,Incurred_Real!$A$25:$BR$427,Incurred_Real!BA$1,FALSE))*$M10</f>
        <v>0</v>
      </c>
      <c r="Y10" s="232">
        <f>(VLOOKUP($C10,Incurred_Real!$A$25:$BR$427,Incurred_Real!BB$1,FALSE))*$M10</f>
        <v>0</v>
      </c>
      <c r="Z10" s="232">
        <f>(VLOOKUP($C10,Incurred_Real!$A$25:$BR$427,Incurred_Real!BC$1,FALSE))*$M10</f>
        <v>0</v>
      </c>
      <c r="AA10" s="232">
        <f>(VLOOKUP($C10,Incurred_Real!$A$25:$BR$427,Incurred_Real!BD$1,FALSE))*$M10</f>
        <v>0</v>
      </c>
      <c r="AB10" s="232">
        <f>(VLOOKUP($C10,Incurred_Real!$A$25:$BR$427,Incurred_Real!BE$1,FALSE))*$M10</f>
        <v>0</v>
      </c>
      <c r="AC10" s="232">
        <f>(VLOOKUP($C10,Incurred_Real!$A$25:$BR$427,Incurred_Real!BF$1,FALSE))*$M10</f>
        <v>0</v>
      </c>
      <c r="AD10" s="232">
        <f>(VLOOKUP($C10,Incurred_Real!$A$25:$BR$427,Incurred_Real!BG$1,FALSE))*$M10</f>
        <v>0</v>
      </c>
      <c r="AE10" s="232">
        <f>(VLOOKUP($C10,Incurred_Real!$A$25:$BR$427,Incurred_Real!BH$1,FALSE))*$M10</f>
        <v>0</v>
      </c>
      <c r="AF10" s="232">
        <f>(VLOOKUP($C10,Incurred_Real!$A$25:$BR$427,Incurred_Real!BI$1,FALSE))*$M10</f>
        <v>0</v>
      </c>
      <c r="AG10" s="232">
        <f>(VLOOKUP($C10,Incurred_Real!$A$25:$BR$427,Incurred_Real!BJ$1,FALSE))*$M10</f>
        <v>0</v>
      </c>
      <c r="AH10" s="232">
        <f>(VLOOKUP($C10,Incurred_Real!$A$25:$BR$427,Incurred_Real!BK$1,FALSE))*$M10</f>
        <v>0</v>
      </c>
      <c r="AI10" s="232">
        <f>(VLOOKUP($C10,Incurred_Real!$A$25:$BR$427,Incurred_Real!BL$1,FALSE))*$M10</f>
        <v>0</v>
      </c>
      <c r="AJ10" s="232">
        <f>(VLOOKUP($C10,Incurred_Real!$A$25:$BR$427,Incurred_Real!BM$1,FALSE))*$M10</f>
        <v>0</v>
      </c>
      <c r="AK10" s="232">
        <f>(VLOOKUP($C10,Incurred_Real!$A$25:$BR$427,Incurred_Real!BN$1,FALSE))*$M10</f>
        <v>0</v>
      </c>
      <c r="AL10" s="232">
        <f>(VLOOKUP($C10,Incurred_Real!$A$25:$BR$427,Incurred_Real!BO$1,FALSE))*$M10</f>
        <v>0</v>
      </c>
      <c r="AM10" s="232">
        <f>(VLOOKUP($C10,Incurred_Real!$A$25:$BR$427,Incurred_Real!BP$1,FALSE))*$M10</f>
        <v>0</v>
      </c>
      <c r="AN10" s="232">
        <f>(VLOOKUP($C10,Incurred_Real!$A$25:$BR$427,Incurred_Real!BQ$1,FALSE))*$M10</f>
        <v>0</v>
      </c>
      <c r="AO10" s="232">
        <f>(VLOOKUP($C10,Incurred_Real!$A$25:$BR$427,Incurred_Real!BR$1,FALSE))*$M10</f>
        <v>0</v>
      </c>
      <c r="AP10" s="232">
        <f t="shared" si="3"/>
        <v>0</v>
      </c>
      <c r="AR10" s="232" t="b">
        <f t="shared" si="4"/>
        <v>1</v>
      </c>
      <c r="AU10" s="232">
        <v>2026</v>
      </c>
      <c r="AV10" s="232">
        <f t="shared" si="5"/>
        <v>1370237.7692028328</v>
      </c>
      <c r="AW10" s="232">
        <f t="shared" si="5"/>
        <v>286220.87299759267</v>
      </c>
      <c r="AX10" s="232">
        <f t="shared" si="5"/>
        <v>0</v>
      </c>
      <c r="AY10" s="232">
        <f t="shared" si="5"/>
        <v>18436839.985555142</v>
      </c>
      <c r="AZ10" s="232">
        <f t="shared" si="5"/>
        <v>0</v>
      </c>
      <c r="BA10" s="232">
        <f t="shared" si="5"/>
        <v>0</v>
      </c>
      <c r="BB10" s="232">
        <f t="shared" si="5"/>
        <v>0</v>
      </c>
      <c r="BC10" s="232">
        <f t="shared" si="5"/>
        <v>0</v>
      </c>
      <c r="BD10" s="232">
        <f t="shared" si="5"/>
        <v>0</v>
      </c>
      <c r="BE10" s="232">
        <f t="shared" si="5"/>
        <v>16012280.993729815</v>
      </c>
      <c r="BF10" s="232">
        <f t="shared" si="6"/>
        <v>0</v>
      </c>
      <c r="BG10" s="232">
        <f t="shared" si="6"/>
        <v>7439935.1827961374</v>
      </c>
      <c r="BH10" s="232">
        <f t="shared" si="6"/>
        <v>0</v>
      </c>
      <c r="BI10" s="232">
        <f t="shared" si="6"/>
        <v>0</v>
      </c>
      <c r="BJ10" s="232">
        <f t="shared" si="6"/>
        <v>17584237.819371842</v>
      </c>
      <c r="BK10" s="232">
        <f t="shared" si="6"/>
        <v>0</v>
      </c>
      <c r="BL10" s="232">
        <f t="shared" si="6"/>
        <v>110397.31072720625</v>
      </c>
      <c r="BM10" s="232">
        <f t="shared" si="6"/>
        <v>0</v>
      </c>
      <c r="BN10" s="232">
        <f t="shared" si="6"/>
        <v>0</v>
      </c>
      <c r="BO10" s="232">
        <f t="shared" si="6"/>
        <v>28823894.772210449</v>
      </c>
      <c r="BP10" s="232">
        <f t="shared" si="7"/>
        <v>0</v>
      </c>
      <c r="BQ10" s="232">
        <f t="shared" si="7"/>
        <v>0</v>
      </c>
      <c r="BR10" s="232">
        <f t="shared" si="8"/>
        <v>0</v>
      </c>
      <c r="BS10" s="232">
        <f t="shared" si="8"/>
        <v>0</v>
      </c>
      <c r="BT10" s="232">
        <f t="shared" si="9"/>
        <v>0</v>
      </c>
      <c r="BU10" s="232">
        <f t="shared" si="9"/>
        <v>9313350.4740011673</v>
      </c>
      <c r="BV10" s="232">
        <f t="shared" si="10"/>
        <v>99377395.180592179</v>
      </c>
    </row>
    <row r="11" spans="3:74" x14ac:dyDescent="0.15">
      <c r="C11" s="11" t="s">
        <v>872</v>
      </c>
      <c r="D11" s="11" t="str">
        <f>VLOOKUP(C11,'Project List'!$A$9:$AG$360,'Project List'!$G$1,FALSE)</f>
        <v>Line Ratings Tools</v>
      </c>
      <c r="E11" s="11" t="str">
        <f>VLOOKUP($C11,Incurred_Real!$A$24:$E$376,Incurred_Real!$D$1,FALSE)</f>
        <v>Augmentation</v>
      </c>
      <c r="F11" s="13">
        <f>IF(VLOOKUP($C11,Incurred_Nominal!$A$25:$AQ$426,Incurred_Nominal!$AL$1,FALSE)="Commissioned Extra",0,
IF(VLOOKUP($C11,Incurred_Nominal!$A$25:$AQ$426,Incurred_Nominal!$AK$1,FALSE)=F$4,VLOOKUP($C11,Incurred_Nominal!$A$25:$AQ$426,Incurred_Nominal!$AG$1,FALSE),0))</f>
        <v>0</v>
      </c>
      <c r="G11" s="13">
        <f>IF(VLOOKUP($C11,Incurred_Nominal!$A$25:$AQ$426,Incurred_Nominal!$AL$1,FALSE)="Commissioned Extra",0,
IF(VLOOKUP($C11,Incurred_Nominal!$A$25:$AQ$426,Incurred_Nominal!$AK$1,FALSE)=G$4,VLOOKUP($C11,Incurred_Nominal!$A$25:$AQ$426,Incurred_Nominal!$AG$1,FALSE),0))</f>
        <v>0</v>
      </c>
      <c r="H11" s="13">
        <f>IF(VLOOKUP($C11,Incurred_Nominal!$A$25:$AQ$426,Incurred_Nominal!$AL$1,FALSE)="Commissioned Extra",0,
IF(VLOOKUP($C11,Incurred_Nominal!$A$25:$AQ$426,Incurred_Nominal!$AK$1,FALSE)=H$4,VLOOKUP($C11,Incurred_Nominal!$A$25:$AQ$426,Incurred_Nominal!$AG$1,FALSE),0))</f>
        <v>0</v>
      </c>
      <c r="I11" s="13">
        <f>IF(VLOOKUP($C11,Incurred_Nominal!$A$25:$AQ$426,Incurred_Nominal!$AL$1,FALSE)="Commissioned Extra",0,
IF(VLOOKUP($C11,Incurred_Nominal!$A$25:$AQ$426,Incurred_Nominal!$AK$1,FALSE)=I$4,VLOOKUP($C11,Incurred_Nominal!$A$25:$AQ$426,Incurred_Nominal!$AG$1,FALSE),0))</f>
        <v>0</v>
      </c>
      <c r="J11" s="13">
        <f>IF(VLOOKUP($C11,Incurred_Nominal!$A$25:$AQ$426,Incurred_Nominal!$AL$1,FALSE)="Commissioned Extra",0,
IF(VLOOKUP($C11,Incurred_Nominal!$A$25:$AQ$426,Incurred_Nominal!$AK$1,FALSE)=J$4,VLOOKUP($C11,Incurred_Nominal!$A$25:$AQ$426,Incurred_Nominal!$AG$1,FALSE),0))</f>
        <v>0</v>
      </c>
      <c r="K11" s="13">
        <f>IF(VLOOKUP($C11,Incurred_Nominal!$A$25:$AQ$426,Incurred_Nominal!$AL$1,FALSE)="Commissioned Extra",0,
IF(VLOOKUP($C11,Incurred_Nominal!$A$25:$AQ$426,Incurred_Nominal!$AK$1,FALSE)=K$4,VLOOKUP($C11,Incurred_Nominal!$A$25:$AQ$426,Incurred_Nominal!$AG$1,FALSE),0))</f>
        <v>0</v>
      </c>
      <c r="L11" s="13">
        <f>IF(VLOOKUP($C11,Incurred_Nominal!$A$25:$AQ$426,Incurred_Nominal!$AL$1,FALSE)="Commissioned Extra",0,
IF(VLOOKUP($C11,Incurred_Nominal!$A$25:$AQ$426,Incurred_Nominal!$AK$1,FALSE)=L$4,VLOOKUP($C11,Incurred_Nominal!$A$25:$AQ$426,Incurred_Nominal!$AG$1,FALSE),0))</f>
        <v>0</v>
      </c>
      <c r="M11" s="232">
        <f t="shared" si="1"/>
        <v>0</v>
      </c>
      <c r="N11" s="232" t="str">
        <f t="shared" si="2"/>
        <v/>
      </c>
      <c r="P11" s="232">
        <f>(VLOOKUP($C11,Incurred_Real!$A$25:$BR$427,Incurred_Real!AS$1,FALSE))*$M11</f>
        <v>0</v>
      </c>
      <c r="Q11" s="232">
        <f>(VLOOKUP($C11,Incurred_Real!$A$25:$BR$427,Incurred_Real!AT$1,FALSE))*$M11</f>
        <v>0</v>
      </c>
      <c r="R11" s="232">
        <f>(VLOOKUP($C11,Incurred_Real!$A$25:$BR$427,Incurred_Real!AU$1,FALSE))*$M11</f>
        <v>0</v>
      </c>
      <c r="S11" s="232">
        <f>(VLOOKUP($C11,Incurred_Real!$A$25:$BR$427,Incurred_Real!AV$1,FALSE))*$M11</f>
        <v>0</v>
      </c>
      <c r="T11" s="232">
        <f>(VLOOKUP($C11,Incurred_Real!$A$25:$BR$427,Incurred_Real!AW$1,FALSE))*$M11</f>
        <v>0</v>
      </c>
      <c r="U11" s="232">
        <f>(VLOOKUP($C11,Incurred_Real!$A$25:$BR$427,Incurred_Real!AX$1,FALSE))*$M11</f>
        <v>0</v>
      </c>
      <c r="V11" s="232">
        <f>(VLOOKUP($C11,Incurred_Real!$A$25:$BR$427,Incurred_Real!AY$1,FALSE))*$M11</f>
        <v>0</v>
      </c>
      <c r="W11" s="232">
        <f>(VLOOKUP($C11,Incurred_Real!$A$25:$BR$427,Incurred_Real!AZ$1,FALSE))*$M11</f>
        <v>0</v>
      </c>
      <c r="X11" s="232">
        <f>(VLOOKUP($C11,Incurred_Real!$A$25:$BR$427,Incurred_Real!BA$1,FALSE))*$M11</f>
        <v>0</v>
      </c>
      <c r="Y11" s="232">
        <f>(VLOOKUP($C11,Incurred_Real!$A$25:$BR$427,Incurred_Real!BB$1,FALSE))*$M11</f>
        <v>0</v>
      </c>
      <c r="Z11" s="232">
        <f>(VLOOKUP($C11,Incurred_Real!$A$25:$BR$427,Incurred_Real!BC$1,FALSE))*$M11</f>
        <v>0</v>
      </c>
      <c r="AA11" s="232">
        <f>(VLOOKUP($C11,Incurred_Real!$A$25:$BR$427,Incurred_Real!BD$1,FALSE))*$M11</f>
        <v>0</v>
      </c>
      <c r="AB11" s="232">
        <f>(VLOOKUP($C11,Incurred_Real!$A$25:$BR$427,Incurred_Real!BE$1,FALSE))*$M11</f>
        <v>0</v>
      </c>
      <c r="AC11" s="232">
        <f>(VLOOKUP($C11,Incurred_Real!$A$25:$BR$427,Incurred_Real!BF$1,FALSE))*$M11</f>
        <v>0</v>
      </c>
      <c r="AD11" s="232">
        <f>(VLOOKUP($C11,Incurred_Real!$A$25:$BR$427,Incurred_Real!BG$1,FALSE))*$M11</f>
        <v>0</v>
      </c>
      <c r="AE11" s="232">
        <f>(VLOOKUP($C11,Incurred_Real!$A$25:$BR$427,Incurred_Real!BH$1,FALSE))*$M11</f>
        <v>0</v>
      </c>
      <c r="AF11" s="232">
        <f>(VLOOKUP($C11,Incurred_Real!$A$25:$BR$427,Incurred_Real!BI$1,FALSE))*$M11</f>
        <v>0</v>
      </c>
      <c r="AG11" s="232">
        <f>(VLOOKUP($C11,Incurred_Real!$A$25:$BR$427,Incurred_Real!BJ$1,FALSE))*$M11</f>
        <v>0</v>
      </c>
      <c r="AH11" s="232">
        <f>(VLOOKUP($C11,Incurred_Real!$A$25:$BR$427,Incurred_Real!BK$1,FALSE))*$M11</f>
        <v>0</v>
      </c>
      <c r="AI11" s="232">
        <f>(VLOOKUP($C11,Incurred_Real!$A$25:$BR$427,Incurred_Real!BL$1,FALSE))*$M11</f>
        <v>0</v>
      </c>
      <c r="AJ11" s="232">
        <f>(VLOOKUP($C11,Incurred_Real!$A$25:$BR$427,Incurred_Real!BM$1,FALSE))*$M11</f>
        <v>0</v>
      </c>
      <c r="AK11" s="232">
        <f>(VLOOKUP($C11,Incurred_Real!$A$25:$BR$427,Incurred_Real!BN$1,FALSE))*$M11</f>
        <v>0</v>
      </c>
      <c r="AL11" s="232">
        <f>(VLOOKUP($C11,Incurred_Real!$A$25:$BR$427,Incurred_Real!BO$1,FALSE))*$M11</f>
        <v>0</v>
      </c>
      <c r="AM11" s="232">
        <f>(VLOOKUP($C11,Incurred_Real!$A$25:$BR$427,Incurred_Real!BP$1,FALSE))*$M11</f>
        <v>0</v>
      </c>
      <c r="AN11" s="232">
        <f>(VLOOKUP($C11,Incurred_Real!$A$25:$BR$427,Incurred_Real!BQ$1,FALSE))*$M11</f>
        <v>0</v>
      </c>
      <c r="AO11" s="232">
        <f>(VLOOKUP($C11,Incurred_Real!$A$25:$BR$427,Incurred_Real!BR$1,FALSE))*$M11</f>
        <v>0</v>
      </c>
      <c r="AP11" s="232">
        <f t="shared" si="3"/>
        <v>0</v>
      </c>
      <c r="AR11" s="232" t="b">
        <f t="shared" si="4"/>
        <v>1</v>
      </c>
      <c r="AU11" s="232">
        <v>2027</v>
      </c>
      <c r="AV11" s="232">
        <f t="shared" si="5"/>
        <v>1332371.9223532768</v>
      </c>
      <c r="AW11" s="232">
        <f t="shared" si="5"/>
        <v>2006780.7766444213</v>
      </c>
      <c r="AX11" s="232">
        <f t="shared" si="5"/>
        <v>0</v>
      </c>
      <c r="AY11" s="232">
        <f t="shared" si="5"/>
        <v>3383958.8523308658</v>
      </c>
      <c r="AZ11" s="232">
        <f t="shared" si="5"/>
        <v>0</v>
      </c>
      <c r="BA11" s="232">
        <f t="shared" si="5"/>
        <v>0</v>
      </c>
      <c r="BB11" s="232">
        <f t="shared" si="5"/>
        <v>0</v>
      </c>
      <c r="BC11" s="232">
        <f t="shared" si="5"/>
        <v>0</v>
      </c>
      <c r="BD11" s="232">
        <f t="shared" si="5"/>
        <v>0</v>
      </c>
      <c r="BE11" s="232">
        <f t="shared" si="5"/>
        <v>10479761.739018038</v>
      </c>
      <c r="BF11" s="232">
        <f t="shared" si="6"/>
        <v>0</v>
      </c>
      <c r="BG11" s="232">
        <f t="shared" si="6"/>
        <v>3478175.6617686655</v>
      </c>
      <c r="BH11" s="232">
        <f t="shared" si="6"/>
        <v>4764.7655989855057</v>
      </c>
      <c r="BI11" s="232">
        <f t="shared" si="6"/>
        <v>0</v>
      </c>
      <c r="BJ11" s="232">
        <f t="shared" si="6"/>
        <v>22702991.857622132</v>
      </c>
      <c r="BK11" s="232">
        <f t="shared" si="6"/>
        <v>5210471.1376356101</v>
      </c>
      <c r="BL11" s="232">
        <f t="shared" si="6"/>
        <v>673461.05176551058</v>
      </c>
      <c r="BM11" s="232">
        <f t="shared" si="6"/>
        <v>0</v>
      </c>
      <c r="BN11" s="232">
        <f t="shared" si="6"/>
        <v>0</v>
      </c>
      <c r="BO11" s="232">
        <f t="shared" si="6"/>
        <v>0</v>
      </c>
      <c r="BP11" s="232">
        <f t="shared" si="7"/>
        <v>0</v>
      </c>
      <c r="BQ11" s="232">
        <f t="shared" si="7"/>
        <v>0</v>
      </c>
      <c r="BR11" s="232">
        <f t="shared" si="8"/>
        <v>0</v>
      </c>
      <c r="BS11" s="232">
        <f t="shared" si="8"/>
        <v>0</v>
      </c>
      <c r="BT11" s="232">
        <f t="shared" si="9"/>
        <v>0</v>
      </c>
      <c r="BU11" s="232">
        <f t="shared" si="9"/>
        <v>6914011.079993167</v>
      </c>
      <c r="BV11" s="232">
        <f t="shared" si="10"/>
        <v>56186748.844730668</v>
      </c>
    </row>
    <row r="12" spans="3:74" x14ac:dyDescent="0.15">
      <c r="C12" s="11" t="s">
        <v>50</v>
      </c>
      <c r="D12" s="11" t="str">
        <f>VLOOKUP(C12,'Project List'!$A$9:$AG$360,'Project List'!$G$1,FALSE)</f>
        <v>SVC Secondary Systems Replacement Stage 2 (Para)</v>
      </c>
      <c r="E12" s="11" t="str">
        <f>VLOOKUP($C12,Incurred_Real!$A$24:$E$376,Incurred_Real!$D$1,FALSE)</f>
        <v>Replacement</v>
      </c>
      <c r="F12" s="13">
        <f>IF(VLOOKUP($C12,Incurred_Nominal!$A$25:$AQ$426,Incurred_Nominal!$AL$1,FALSE)="Commissioned Extra",0,
IF(VLOOKUP($C12,Incurred_Nominal!$A$25:$AQ$426,Incurred_Nominal!$AK$1,FALSE)=F$4,VLOOKUP($C12,Incurred_Nominal!$A$25:$AQ$426,Incurred_Nominal!$AG$1,FALSE),0))</f>
        <v>0</v>
      </c>
      <c r="G12" s="13">
        <f>IF(VLOOKUP($C12,Incurred_Nominal!$A$25:$AQ$426,Incurred_Nominal!$AL$1,FALSE)="Commissioned Extra",0,
IF(VLOOKUP($C12,Incurred_Nominal!$A$25:$AQ$426,Incurred_Nominal!$AK$1,FALSE)=G$4,VLOOKUP($C12,Incurred_Nominal!$A$25:$AQ$426,Incurred_Nominal!$AG$1,FALSE),0))</f>
        <v>0</v>
      </c>
      <c r="H12" s="13">
        <f>IF(VLOOKUP($C12,Incurred_Nominal!$A$25:$AQ$426,Incurred_Nominal!$AL$1,FALSE)="Commissioned Extra",0,
IF(VLOOKUP($C12,Incurred_Nominal!$A$25:$AQ$426,Incurred_Nominal!$AK$1,FALSE)=H$4,VLOOKUP($C12,Incurred_Nominal!$A$25:$AQ$426,Incurred_Nominal!$AG$1,FALSE),0))</f>
        <v>0</v>
      </c>
      <c r="I12" s="13">
        <f>IF(VLOOKUP($C12,Incurred_Nominal!$A$25:$AQ$426,Incurred_Nominal!$AL$1,FALSE)="Commissioned Extra",0,
IF(VLOOKUP($C12,Incurred_Nominal!$A$25:$AQ$426,Incurred_Nominal!$AK$1,FALSE)=I$4,VLOOKUP($C12,Incurred_Nominal!$A$25:$AQ$426,Incurred_Nominal!$AG$1,FALSE),0))</f>
        <v>0</v>
      </c>
      <c r="J12" s="13">
        <f>IF(VLOOKUP($C12,Incurred_Nominal!$A$25:$AQ$426,Incurred_Nominal!$AL$1,FALSE)="Commissioned Extra",0,
IF(VLOOKUP($C12,Incurred_Nominal!$A$25:$AQ$426,Incurred_Nominal!$AK$1,FALSE)=J$4,VLOOKUP($C12,Incurred_Nominal!$A$25:$AQ$426,Incurred_Nominal!$AG$1,FALSE),0))</f>
        <v>0</v>
      </c>
      <c r="K12" s="13">
        <f>IF(VLOOKUP($C12,Incurred_Nominal!$A$25:$AQ$426,Incurred_Nominal!$AL$1,FALSE)="Commissioned Extra",0,
IF(VLOOKUP($C12,Incurred_Nominal!$A$25:$AQ$426,Incurred_Nominal!$AK$1,FALSE)=K$4,VLOOKUP($C12,Incurred_Nominal!$A$25:$AQ$426,Incurred_Nominal!$AG$1,FALSE),0))</f>
        <v>0</v>
      </c>
      <c r="L12" s="13">
        <f>IF(VLOOKUP($C12,Incurred_Nominal!$A$25:$AQ$426,Incurred_Nominal!$AL$1,FALSE)="Commissioned Extra",0,
IF(VLOOKUP($C12,Incurred_Nominal!$A$25:$AQ$426,Incurred_Nominal!$AK$1,FALSE)=L$4,VLOOKUP($C12,Incurred_Nominal!$A$25:$AQ$426,Incurred_Nominal!$AG$1,FALSE),0))</f>
        <v>0</v>
      </c>
      <c r="M12" s="232">
        <f t="shared" si="1"/>
        <v>0</v>
      </c>
      <c r="N12" s="232" t="str">
        <f t="shared" si="2"/>
        <v/>
      </c>
      <c r="P12" s="232">
        <f>(VLOOKUP($C12,Incurred_Real!$A$25:$BR$427,Incurred_Real!AS$1,FALSE))*$M12</f>
        <v>0</v>
      </c>
      <c r="Q12" s="232">
        <f>(VLOOKUP($C12,Incurred_Real!$A$25:$BR$427,Incurred_Real!AT$1,FALSE))*$M12</f>
        <v>0</v>
      </c>
      <c r="R12" s="232">
        <f>(VLOOKUP($C12,Incurred_Real!$A$25:$BR$427,Incurred_Real!AU$1,FALSE))*$M12</f>
        <v>0</v>
      </c>
      <c r="S12" s="232">
        <f>(VLOOKUP($C12,Incurred_Real!$A$25:$BR$427,Incurred_Real!AV$1,FALSE))*$M12</f>
        <v>0</v>
      </c>
      <c r="T12" s="232">
        <f>(VLOOKUP($C12,Incurred_Real!$A$25:$BR$427,Incurred_Real!AW$1,FALSE))*$M12</f>
        <v>0</v>
      </c>
      <c r="U12" s="232">
        <f>(VLOOKUP($C12,Incurred_Real!$A$25:$BR$427,Incurred_Real!AX$1,FALSE))*$M12</f>
        <v>0</v>
      </c>
      <c r="V12" s="232">
        <f>(VLOOKUP($C12,Incurred_Real!$A$25:$BR$427,Incurred_Real!AY$1,FALSE))*$M12</f>
        <v>0</v>
      </c>
      <c r="W12" s="232">
        <f>(VLOOKUP($C12,Incurred_Real!$A$25:$BR$427,Incurred_Real!AZ$1,FALSE))*$M12</f>
        <v>0</v>
      </c>
      <c r="X12" s="232">
        <f>(VLOOKUP($C12,Incurred_Real!$A$25:$BR$427,Incurred_Real!BA$1,FALSE))*$M12</f>
        <v>0</v>
      </c>
      <c r="Y12" s="232">
        <f>(VLOOKUP($C12,Incurred_Real!$A$25:$BR$427,Incurred_Real!BB$1,FALSE))*$M12</f>
        <v>0</v>
      </c>
      <c r="Z12" s="232">
        <f>(VLOOKUP($C12,Incurred_Real!$A$25:$BR$427,Incurred_Real!BC$1,FALSE))*$M12</f>
        <v>0</v>
      </c>
      <c r="AA12" s="232">
        <f>(VLOOKUP($C12,Incurred_Real!$A$25:$BR$427,Incurred_Real!BD$1,FALSE))*$M12</f>
        <v>0</v>
      </c>
      <c r="AB12" s="232">
        <f>(VLOOKUP($C12,Incurred_Real!$A$25:$BR$427,Incurred_Real!BE$1,FALSE))*$M12</f>
        <v>0</v>
      </c>
      <c r="AC12" s="232">
        <f>(VLOOKUP($C12,Incurred_Real!$A$25:$BR$427,Incurred_Real!BF$1,FALSE))*$M12</f>
        <v>0</v>
      </c>
      <c r="AD12" s="232">
        <f>(VLOOKUP($C12,Incurred_Real!$A$25:$BR$427,Incurred_Real!BG$1,FALSE))*$M12</f>
        <v>0</v>
      </c>
      <c r="AE12" s="232">
        <f>(VLOOKUP($C12,Incurred_Real!$A$25:$BR$427,Incurred_Real!BH$1,FALSE))*$M12</f>
        <v>0</v>
      </c>
      <c r="AF12" s="232">
        <f>(VLOOKUP($C12,Incurred_Real!$A$25:$BR$427,Incurred_Real!BI$1,FALSE))*$M12</f>
        <v>0</v>
      </c>
      <c r="AG12" s="232">
        <f>(VLOOKUP($C12,Incurred_Real!$A$25:$BR$427,Incurred_Real!BJ$1,FALSE))*$M12</f>
        <v>0</v>
      </c>
      <c r="AH12" s="232">
        <f>(VLOOKUP($C12,Incurred_Real!$A$25:$BR$427,Incurred_Real!BK$1,FALSE))*$M12</f>
        <v>0</v>
      </c>
      <c r="AI12" s="232">
        <f>(VLOOKUP($C12,Incurred_Real!$A$25:$BR$427,Incurred_Real!BL$1,FALSE))*$M12</f>
        <v>0</v>
      </c>
      <c r="AJ12" s="232">
        <f>(VLOOKUP($C12,Incurred_Real!$A$25:$BR$427,Incurred_Real!BM$1,FALSE))*$M12</f>
        <v>0</v>
      </c>
      <c r="AK12" s="232">
        <f>(VLOOKUP($C12,Incurred_Real!$A$25:$BR$427,Incurred_Real!BN$1,FALSE))*$M12</f>
        <v>0</v>
      </c>
      <c r="AL12" s="232">
        <f>(VLOOKUP($C12,Incurred_Real!$A$25:$BR$427,Incurred_Real!BO$1,FALSE))*$M12</f>
        <v>0</v>
      </c>
      <c r="AM12" s="232">
        <f>(VLOOKUP($C12,Incurred_Real!$A$25:$BR$427,Incurred_Real!BP$1,FALSE))*$M12</f>
        <v>0</v>
      </c>
      <c r="AN12" s="232">
        <f>(VLOOKUP($C12,Incurred_Real!$A$25:$BR$427,Incurred_Real!BQ$1,FALSE))*$M12</f>
        <v>0</v>
      </c>
      <c r="AO12" s="232">
        <f>(VLOOKUP($C12,Incurred_Real!$A$25:$BR$427,Incurred_Real!BR$1,FALSE))*$M12</f>
        <v>0</v>
      </c>
      <c r="AP12" s="232">
        <f t="shared" si="3"/>
        <v>0</v>
      </c>
      <c r="AR12" s="232" t="b">
        <f t="shared" si="4"/>
        <v>1</v>
      </c>
      <c r="AU12" s="232">
        <v>2028</v>
      </c>
      <c r="AV12" s="232">
        <f t="shared" si="5"/>
        <v>3161400.1025466202</v>
      </c>
      <c r="AW12" s="232">
        <f t="shared" si="5"/>
        <v>459652.26884721068</v>
      </c>
      <c r="AX12" s="232">
        <f t="shared" si="5"/>
        <v>0</v>
      </c>
      <c r="AY12" s="232">
        <f t="shared" si="5"/>
        <v>63223295.966009215</v>
      </c>
      <c r="AZ12" s="232">
        <f t="shared" si="5"/>
        <v>11495204.099037223</v>
      </c>
      <c r="BA12" s="232">
        <f t="shared" si="5"/>
        <v>127384.23249959043</v>
      </c>
      <c r="BB12" s="232">
        <f t="shared" si="5"/>
        <v>0</v>
      </c>
      <c r="BC12" s="232">
        <f t="shared" si="5"/>
        <v>0</v>
      </c>
      <c r="BD12" s="232">
        <f t="shared" si="5"/>
        <v>0</v>
      </c>
      <c r="BE12" s="232">
        <f t="shared" si="5"/>
        <v>121647466.27708313</v>
      </c>
      <c r="BF12" s="232">
        <f t="shared" si="6"/>
        <v>4480461.5137812495</v>
      </c>
      <c r="BG12" s="232">
        <f t="shared" si="6"/>
        <v>56288503.428477786</v>
      </c>
      <c r="BH12" s="232">
        <f t="shared" si="6"/>
        <v>9881899.1423463542</v>
      </c>
      <c r="BI12" s="232">
        <f t="shared" si="6"/>
        <v>0</v>
      </c>
      <c r="BJ12" s="232">
        <f t="shared" si="6"/>
        <v>43186806.225211181</v>
      </c>
      <c r="BK12" s="232">
        <f t="shared" si="6"/>
        <v>63519467.775462501</v>
      </c>
      <c r="BL12" s="232">
        <f t="shared" si="6"/>
        <v>0</v>
      </c>
      <c r="BM12" s="232">
        <f t="shared" si="6"/>
        <v>0</v>
      </c>
      <c r="BN12" s="232">
        <f t="shared" si="6"/>
        <v>0</v>
      </c>
      <c r="BO12" s="232">
        <f t="shared" si="6"/>
        <v>0</v>
      </c>
      <c r="BP12" s="232">
        <f t="shared" si="7"/>
        <v>37361060.343058467</v>
      </c>
      <c r="BQ12" s="232">
        <f t="shared" si="7"/>
        <v>0</v>
      </c>
      <c r="BR12" s="232">
        <f t="shared" si="8"/>
        <v>0</v>
      </c>
      <c r="BS12" s="232">
        <f t="shared" si="8"/>
        <v>0</v>
      </c>
      <c r="BT12" s="232">
        <f t="shared" si="9"/>
        <v>0</v>
      </c>
      <c r="BU12" s="232">
        <f t="shared" si="9"/>
        <v>11845164.55157643</v>
      </c>
      <c r="BV12" s="232">
        <f>SUM(AV12:BU12)</f>
        <v>426677765.925937</v>
      </c>
    </row>
    <row r="13" spans="3:74" x14ac:dyDescent="0.15">
      <c r="C13" s="11" t="s">
        <v>868</v>
      </c>
      <c r="D13" s="11" t="str">
        <f>VLOOKUP(C13,'Project List'!$A$9:$AG$360,'Project List'!$G$1,FALSE)</f>
        <v>Strategic Land Acquisition</v>
      </c>
      <c r="E13" s="11" t="str">
        <f>VLOOKUP($C13,Incurred_Real!$A$24:$E$376,Incurred_Real!$D$1,FALSE)</f>
        <v>Easements/Land</v>
      </c>
      <c r="F13" s="13">
        <f>IF(VLOOKUP($C13,Incurred_Nominal!$A$25:$AQ$426,Incurred_Nominal!$AL$1,FALSE)="Commissioned Extra",0,
IF(VLOOKUP($C13,Incurred_Nominal!$A$25:$AQ$426,Incurred_Nominal!$AK$1,FALSE)=F$4,VLOOKUP($C13,Incurred_Nominal!$A$25:$AQ$426,Incurred_Nominal!$AG$1,FALSE),0))</f>
        <v>0</v>
      </c>
      <c r="G13" s="13">
        <f>IF(VLOOKUP($C13,Incurred_Nominal!$A$25:$AQ$426,Incurred_Nominal!$AL$1,FALSE)="Commissioned Extra",0,
IF(VLOOKUP($C13,Incurred_Nominal!$A$25:$AQ$426,Incurred_Nominal!$AK$1,FALSE)=G$4,VLOOKUP($C13,Incurred_Nominal!$A$25:$AQ$426,Incurred_Nominal!$AG$1,FALSE),0))</f>
        <v>0</v>
      </c>
      <c r="H13" s="13">
        <f>IF(VLOOKUP($C13,Incurred_Nominal!$A$25:$AQ$426,Incurred_Nominal!$AL$1,FALSE)="Commissioned Extra",0,
IF(VLOOKUP($C13,Incurred_Nominal!$A$25:$AQ$426,Incurred_Nominal!$AK$1,FALSE)=H$4,VLOOKUP($C13,Incurred_Nominal!$A$25:$AQ$426,Incurred_Nominal!$AG$1,FALSE),0))</f>
        <v>0</v>
      </c>
      <c r="I13" s="13">
        <f>IF(VLOOKUP($C13,Incurred_Nominal!$A$25:$AQ$426,Incurred_Nominal!$AL$1,FALSE)="Commissioned Extra",0,
IF(VLOOKUP($C13,Incurred_Nominal!$A$25:$AQ$426,Incurred_Nominal!$AK$1,FALSE)=I$4,VLOOKUP($C13,Incurred_Nominal!$A$25:$AQ$426,Incurred_Nominal!$AG$1,FALSE),0))</f>
        <v>0</v>
      </c>
      <c r="J13" s="13">
        <f>IF(VLOOKUP($C13,Incurred_Nominal!$A$25:$AQ$426,Incurred_Nominal!$AL$1,FALSE)="Commissioned Extra",0,
IF(VLOOKUP($C13,Incurred_Nominal!$A$25:$AQ$426,Incurred_Nominal!$AK$1,FALSE)=J$4,VLOOKUP($C13,Incurred_Nominal!$A$25:$AQ$426,Incurred_Nominal!$AG$1,FALSE),0))</f>
        <v>0</v>
      </c>
      <c r="K13" s="13">
        <f>IF(VLOOKUP($C13,Incurred_Nominal!$A$25:$AQ$426,Incurred_Nominal!$AL$1,FALSE)="Commissioned Extra",0,
IF(VLOOKUP($C13,Incurred_Nominal!$A$25:$AQ$426,Incurred_Nominal!$AK$1,FALSE)=K$4,VLOOKUP($C13,Incurred_Nominal!$A$25:$AQ$426,Incurred_Nominal!$AG$1,FALSE),0))</f>
        <v>0</v>
      </c>
      <c r="L13" s="13">
        <f>IF(VLOOKUP($C13,Incurred_Nominal!$A$25:$AQ$426,Incurred_Nominal!$AL$1,FALSE)="Commissioned Extra",0,
IF(VLOOKUP($C13,Incurred_Nominal!$A$25:$AQ$426,Incurred_Nominal!$AK$1,FALSE)=L$4,VLOOKUP($C13,Incurred_Nominal!$A$25:$AQ$426,Incurred_Nominal!$AG$1,FALSE),0))</f>
        <v>0</v>
      </c>
      <c r="M13" s="232">
        <f t="shared" si="1"/>
        <v>0</v>
      </c>
      <c r="N13" s="232" t="str">
        <f t="shared" si="2"/>
        <v/>
      </c>
      <c r="P13" s="232">
        <f>(VLOOKUP($C13,Incurred_Real!$A$25:$BR$427,Incurred_Real!AS$1,FALSE))*$M13</f>
        <v>0</v>
      </c>
      <c r="Q13" s="232">
        <f>(VLOOKUP($C13,Incurred_Real!$A$25:$BR$427,Incurred_Real!AT$1,FALSE))*$M13</f>
        <v>0</v>
      </c>
      <c r="R13" s="232">
        <f>(VLOOKUP($C13,Incurred_Real!$A$25:$BR$427,Incurred_Real!AU$1,FALSE))*$M13</f>
        <v>0</v>
      </c>
      <c r="S13" s="232">
        <f>(VLOOKUP($C13,Incurred_Real!$A$25:$BR$427,Incurred_Real!AV$1,FALSE))*$M13</f>
        <v>0</v>
      </c>
      <c r="T13" s="232">
        <f>(VLOOKUP($C13,Incurred_Real!$A$25:$BR$427,Incurred_Real!AW$1,FALSE))*$M13</f>
        <v>0</v>
      </c>
      <c r="U13" s="232">
        <f>(VLOOKUP($C13,Incurred_Real!$A$25:$BR$427,Incurred_Real!AX$1,FALSE))*$M13</f>
        <v>0</v>
      </c>
      <c r="V13" s="232">
        <f>(VLOOKUP($C13,Incurred_Real!$A$25:$BR$427,Incurred_Real!AY$1,FALSE))*$M13</f>
        <v>0</v>
      </c>
      <c r="W13" s="232">
        <f>(VLOOKUP($C13,Incurred_Real!$A$25:$BR$427,Incurred_Real!AZ$1,FALSE))*$M13</f>
        <v>0</v>
      </c>
      <c r="X13" s="232">
        <f>(VLOOKUP($C13,Incurred_Real!$A$25:$BR$427,Incurred_Real!BA$1,FALSE))*$M13</f>
        <v>0</v>
      </c>
      <c r="Y13" s="232">
        <f>(VLOOKUP($C13,Incurred_Real!$A$25:$BR$427,Incurred_Real!BB$1,FALSE))*$M13</f>
        <v>0</v>
      </c>
      <c r="Z13" s="232">
        <f>(VLOOKUP($C13,Incurred_Real!$A$25:$BR$427,Incurred_Real!BC$1,FALSE))*$M13</f>
        <v>0</v>
      </c>
      <c r="AA13" s="232">
        <f>(VLOOKUP($C13,Incurred_Real!$A$25:$BR$427,Incurred_Real!BD$1,FALSE))*$M13</f>
        <v>0</v>
      </c>
      <c r="AB13" s="232">
        <f>(VLOOKUP($C13,Incurred_Real!$A$25:$BR$427,Incurred_Real!BE$1,FALSE))*$M13</f>
        <v>0</v>
      </c>
      <c r="AC13" s="232">
        <f>(VLOOKUP($C13,Incurred_Real!$A$25:$BR$427,Incurred_Real!BF$1,FALSE))*$M13</f>
        <v>0</v>
      </c>
      <c r="AD13" s="232">
        <f>(VLOOKUP($C13,Incurred_Real!$A$25:$BR$427,Incurred_Real!BG$1,FALSE))*$M13</f>
        <v>0</v>
      </c>
      <c r="AE13" s="232">
        <f>(VLOOKUP($C13,Incurred_Real!$A$25:$BR$427,Incurred_Real!BH$1,FALSE))*$M13</f>
        <v>0</v>
      </c>
      <c r="AF13" s="232">
        <f>(VLOOKUP($C13,Incurred_Real!$A$25:$BR$427,Incurred_Real!BI$1,FALSE))*$M13</f>
        <v>0</v>
      </c>
      <c r="AG13" s="232">
        <f>(VLOOKUP($C13,Incurred_Real!$A$25:$BR$427,Incurred_Real!BJ$1,FALSE))*$M13</f>
        <v>0</v>
      </c>
      <c r="AH13" s="232">
        <f>(VLOOKUP($C13,Incurred_Real!$A$25:$BR$427,Incurred_Real!BK$1,FALSE))*$M13</f>
        <v>0</v>
      </c>
      <c r="AI13" s="232">
        <f>(VLOOKUP($C13,Incurred_Real!$A$25:$BR$427,Incurred_Real!BL$1,FALSE))*$M13</f>
        <v>0</v>
      </c>
      <c r="AJ13" s="232">
        <f>(VLOOKUP($C13,Incurred_Real!$A$25:$BR$427,Incurred_Real!BM$1,FALSE))*$M13</f>
        <v>0</v>
      </c>
      <c r="AK13" s="232">
        <f>(VLOOKUP($C13,Incurred_Real!$A$25:$BR$427,Incurred_Real!BN$1,FALSE))*$M13</f>
        <v>0</v>
      </c>
      <c r="AL13" s="232">
        <f>(VLOOKUP($C13,Incurred_Real!$A$25:$BR$427,Incurred_Real!BO$1,FALSE))*$M13</f>
        <v>0</v>
      </c>
      <c r="AM13" s="232">
        <f>(VLOOKUP($C13,Incurred_Real!$A$25:$BR$427,Incurred_Real!BP$1,FALSE))*$M13</f>
        <v>0</v>
      </c>
      <c r="AN13" s="232">
        <f>(VLOOKUP($C13,Incurred_Real!$A$25:$BR$427,Incurred_Real!BQ$1,FALSE))*$M13</f>
        <v>0</v>
      </c>
      <c r="AO13" s="232">
        <f>(VLOOKUP($C13,Incurred_Real!$A$25:$BR$427,Incurred_Real!BR$1,FALSE))*$M13</f>
        <v>0</v>
      </c>
      <c r="AP13" s="232">
        <f t="shared" si="3"/>
        <v>0</v>
      </c>
      <c r="AR13" s="232" t="b">
        <f t="shared" si="4"/>
        <v>1</v>
      </c>
    </row>
    <row r="14" spans="3:74" x14ac:dyDescent="0.15">
      <c r="C14" s="11" t="s">
        <v>865</v>
      </c>
      <c r="D14" s="11" t="str">
        <f>VLOOKUP(C14,'Project List'!$A$9:$AG$360,'Project List'!$G$1,FALSE)</f>
        <v>IT Hardware 2006_2008</v>
      </c>
      <c r="E14" s="11" t="str">
        <f>VLOOKUP($C14,Incurred_Real!$A$24:$E$376,Incurred_Real!$D$1,FALSE)</f>
        <v>Information Technology</v>
      </c>
      <c r="F14" s="13">
        <f>IF(VLOOKUP($C14,Incurred_Nominal!$A$25:$AQ$426,Incurred_Nominal!$AL$1,FALSE)="Commissioned Extra",0,
IF(VLOOKUP($C14,Incurred_Nominal!$A$25:$AQ$426,Incurred_Nominal!$AK$1,FALSE)=F$4,VLOOKUP($C14,Incurred_Nominal!$A$25:$AQ$426,Incurred_Nominal!$AG$1,FALSE),0))</f>
        <v>0</v>
      </c>
      <c r="G14" s="13">
        <f>IF(VLOOKUP($C14,Incurred_Nominal!$A$25:$AQ$426,Incurred_Nominal!$AL$1,FALSE)="Commissioned Extra",0,
IF(VLOOKUP($C14,Incurred_Nominal!$A$25:$AQ$426,Incurred_Nominal!$AK$1,FALSE)=G$4,VLOOKUP($C14,Incurred_Nominal!$A$25:$AQ$426,Incurred_Nominal!$AG$1,FALSE),0))</f>
        <v>0</v>
      </c>
      <c r="H14" s="13">
        <f>IF(VLOOKUP($C14,Incurred_Nominal!$A$25:$AQ$426,Incurred_Nominal!$AL$1,FALSE)="Commissioned Extra",0,
IF(VLOOKUP($C14,Incurred_Nominal!$A$25:$AQ$426,Incurred_Nominal!$AK$1,FALSE)=H$4,VLOOKUP($C14,Incurred_Nominal!$A$25:$AQ$426,Incurred_Nominal!$AG$1,FALSE),0))</f>
        <v>0</v>
      </c>
      <c r="I14" s="13">
        <f>IF(VLOOKUP($C14,Incurred_Nominal!$A$25:$AQ$426,Incurred_Nominal!$AL$1,FALSE)="Commissioned Extra",0,
IF(VLOOKUP($C14,Incurred_Nominal!$A$25:$AQ$426,Incurred_Nominal!$AK$1,FALSE)=I$4,VLOOKUP($C14,Incurred_Nominal!$A$25:$AQ$426,Incurred_Nominal!$AG$1,FALSE),0))</f>
        <v>0</v>
      </c>
      <c r="J14" s="13">
        <f>IF(VLOOKUP($C14,Incurred_Nominal!$A$25:$AQ$426,Incurred_Nominal!$AL$1,FALSE)="Commissioned Extra",0,
IF(VLOOKUP($C14,Incurred_Nominal!$A$25:$AQ$426,Incurred_Nominal!$AK$1,FALSE)=J$4,VLOOKUP($C14,Incurred_Nominal!$A$25:$AQ$426,Incurred_Nominal!$AG$1,FALSE),0))</f>
        <v>0</v>
      </c>
      <c r="K14" s="13">
        <f>IF(VLOOKUP($C14,Incurred_Nominal!$A$25:$AQ$426,Incurred_Nominal!$AL$1,FALSE)="Commissioned Extra",0,
IF(VLOOKUP($C14,Incurred_Nominal!$A$25:$AQ$426,Incurred_Nominal!$AK$1,FALSE)=K$4,VLOOKUP($C14,Incurred_Nominal!$A$25:$AQ$426,Incurred_Nominal!$AG$1,FALSE),0))</f>
        <v>0</v>
      </c>
      <c r="L14" s="13">
        <f>IF(VLOOKUP($C14,Incurred_Nominal!$A$25:$AQ$426,Incurred_Nominal!$AL$1,FALSE)="Commissioned Extra",0,
IF(VLOOKUP($C14,Incurred_Nominal!$A$25:$AQ$426,Incurred_Nominal!$AK$1,FALSE)=L$4,VLOOKUP($C14,Incurred_Nominal!$A$25:$AQ$426,Incurred_Nominal!$AG$1,FALSE),0))</f>
        <v>0</v>
      </c>
      <c r="M14" s="232">
        <f t="shared" si="1"/>
        <v>0</v>
      </c>
      <c r="N14" s="232" t="str">
        <f t="shared" si="2"/>
        <v/>
      </c>
      <c r="P14" s="232">
        <f>(VLOOKUP($C14,Incurred_Real!$A$25:$BR$427,Incurred_Real!AS$1,FALSE))*$M14</f>
        <v>0</v>
      </c>
      <c r="Q14" s="232">
        <f>(VLOOKUP($C14,Incurred_Real!$A$25:$BR$427,Incurred_Real!AT$1,FALSE))*$M14</f>
        <v>0</v>
      </c>
      <c r="R14" s="232">
        <f>(VLOOKUP($C14,Incurred_Real!$A$25:$BR$427,Incurred_Real!AU$1,FALSE))*$M14</f>
        <v>0</v>
      </c>
      <c r="S14" s="232">
        <f>(VLOOKUP($C14,Incurred_Real!$A$25:$BR$427,Incurred_Real!AV$1,FALSE))*$M14</f>
        <v>0</v>
      </c>
      <c r="T14" s="232">
        <f>(VLOOKUP($C14,Incurred_Real!$A$25:$BR$427,Incurred_Real!AW$1,FALSE))*$M14</f>
        <v>0</v>
      </c>
      <c r="U14" s="232">
        <f>(VLOOKUP($C14,Incurred_Real!$A$25:$BR$427,Incurred_Real!AX$1,FALSE))*$M14</f>
        <v>0</v>
      </c>
      <c r="V14" s="232">
        <f>(VLOOKUP($C14,Incurred_Real!$A$25:$BR$427,Incurred_Real!AY$1,FALSE))*$M14</f>
        <v>0</v>
      </c>
      <c r="W14" s="232">
        <f>(VLOOKUP($C14,Incurred_Real!$A$25:$BR$427,Incurred_Real!AZ$1,FALSE))*$M14</f>
        <v>0</v>
      </c>
      <c r="X14" s="232">
        <f>(VLOOKUP($C14,Incurred_Real!$A$25:$BR$427,Incurred_Real!BA$1,FALSE))*$M14</f>
        <v>0</v>
      </c>
      <c r="Y14" s="232">
        <f>(VLOOKUP($C14,Incurred_Real!$A$25:$BR$427,Incurred_Real!BB$1,FALSE))*$M14</f>
        <v>0</v>
      </c>
      <c r="Z14" s="232">
        <f>(VLOOKUP($C14,Incurred_Real!$A$25:$BR$427,Incurred_Real!BC$1,FALSE))*$M14</f>
        <v>0</v>
      </c>
      <c r="AA14" s="232">
        <f>(VLOOKUP($C14,Incurred_Real!$A$25:$BR$427,Incurred_Real!BD$1,FALSE))*$M14</f>
        <v>0</v>
      </c>
      <c r="AB14" s="232">
        <f>(VLOOKUP($C14,Incurred_Real!$A$25:$BR$427,Incurred_Real!BE$1,FALSE))*$M14</f>
        <v>0</v>
      </c>
      <c r="AC14" s="232">
        <f>(VLOOKUP($C14,Incurred_Real!$A$25:$BR$427,Incurred_Real!BF$1,FALSE))*$M14</f>
        <v>0</v>
      </c>
      <c r="AD14" s="232">
        <f>(VLOOKUP($C14,Incurred_Real!$A$25:$BR$427,Incurred_Real!BG$1,FALSE))*$M14</f>
        <v>0</v>
      </c>
      <c r="AE14" s="232">
        <f>(VLOOKUP($C14,Incurred_Real!$A$25:$BR$427,Incurred_Real!BH$1,FALSE))*$M14</f>
        <v>0</v>
      </c>
      <c r="AF14" s="232">
        <f>(VLOOKUP($C14,Incurred_Real!$A$25:$BR$427,Incurred_Real!BI$1,FALSE))*$M14</f>
        <v>0</v>
      </c>
      <c r="AG14" s="232">
        <f>(VLOOKUP($C14,Incurred_Real!$A$25:$BR$427,Incurred_Real!BJ$1,FALSE))*$M14</f>
        <v>0</v>
      </c>
      <c r="AH14" s="232">
        <f>(VLOOKUP($C14,Incurred_Real!$A$25:$BR$427,Incurred_Real!BK$1,FALSE))*$M14</f>
        <v>0</v>
      </c>
      <c r="AI14" s="232">
        <f>(VLOOKUP($C14,Incurred_Real!$A$25:$BR$427,Incurred_Real!BL$1,FALSE))*$M14</f>
        <v>0</v>
      </c>
      <c r="AJ14" s="232">
        <f>(VLOOKUP($C14,Incurred_Real!$A$25:$BR$427,Incurred_Real!BM$1,FALSE))*$M14</f>
        <v>0</v>
      </c>
      <c r="AK14" s="232">
        <f>(VLOOKUP($C14,Incurred_Real!$A$25:$BR$427,Incurred_Real!BN$1,FALSE))*$M14</f>
        <v>0</v>
      </c>
      <c r="AL14" s="232">
        <f>(VLOOKUP($C14,Incurred_Real!$A$25:$BR$427,Incurred_Real!BO$1,FALSE))*$M14</f>
        <v>0</v>
      </c>
      <c r="AM14" s="232">
        <f>(VLOOKUP($C14,Incurred_Real!$A$25:$BR$427,Incurred_Real!BP$1,FALSE))*$M14</f>
        <v>0</v>
      </c>
      <c r="AN14" s="232">
        <f>(VLOOKUP($C14,Incurred_Real!$A$25:$BR$427,Incurred_Real!BQ$1,FALSE))*$M14</f>
        <v>0</v>
      </c>
      <c r="AO14" s="232">
        <f>(VLOOKUP($C14,Incurred_Real!$A$25:$BR$427,Incurred_Real!BR$1,FALSE))*$M14</f>
        <v>0</v>
      </c>
      <c r="AP14" s="232">
        <f t="shared" si="3"/>
        <v>0</v>
      </c>
      <c r="AR14" s="232" t="b">
        <f t="shared" si="4"/>
        <v>1</v>
      </c>
    </row>
    <row r="15" spans="3:74" x14ac:dyDescent="0.15">
      <c r="C15" s="11" t="s">
        <v>401</v>
      </c>
      <c r="D15" s="11" t="str">
        <f>VLOOKUP(C15,'Project List'!$A$9:$AG$360,'Project List'!$G$1,FALSE)</f>
        <v>Tungkillo Stage 2 (Tailem Bend to Cherry Gardens)</v>
      </c>
      <c r="E15" s="11" t="str">
        <f>VLOOKUP($C15,Incurred_Real!$A$24:$E$376,Incurred_Real!$D$1,FALSE)</f>
        <v>Augmentation</v>
      </c>
      <c r="F15" s="13">
        <f>IF(VLOOKUP($C15,Incurred_Nominal!$A$25:$AQ$426,Incurred_Nominal!$AL$1,FALSE)="Commissioned Extra",0,
IF(VLOOKUP($C15,Incurred_Nominal!$A$25:$AQ$426,Incurred_Nominal!$AK$1,FALSE)=F$4,VLOOKUP($C15,Incurred_Nominal!$A$25:$AQ$426,Incurred_Nominal!$AG$1,FALSE),0))</f>
        <v>0</v>
      </c>
      <c r="G15" s="13">
        <f>IF(VLOOKUP($C15,Incurred_Nominal!$A$25:$AQ$426,Incurred_Nominal!$AL$1,FALSE)="Commissioned Extra",0,
IF(VLOOKUP($C15,Incurred_Nominal!$A$25:$AQ$426,Incurred_Nominal!$AK$1,FALSE)=G$4,VLOOKUP($C15,Incurred_Nominal!$A$25:$AQ$426,Incurred_Nominal!$AG$1,FALSE),0))</f>
        <v>6120721.7669888856</v>
      </c>
      <c r="H15" s="13">
        <f>IF(VLOOKUP($C15,Incurred_Nominal!$A$25:$AQ$426,Incurred_Nominal!$AL$1,FALSE)="Commissioned Extra",0,
IF(VLOOKUP($C15,Incurred_Nominal!$A$25:$AQ$426,Incurred_Nominal!$AK$1,FALSE)=H$4,VLOOKUP($C15,Incurred_Nominal!$A$25:$AQ$426,Incurred_Nominal!$AG$1,FALSE),0))</f>
        <v>0</v>
      </c>
      <c r="I15" s="13">
        <f>IF(VLOOKUP($C15,Incurred_Nominal!$A$25:$AQ$426,Incurred_Nominal!$AL$1,FALSE)="Commissioned Extra",0,
IF(VLOOKUP($C15,Incurred_Nominal!$A$25:$AQ$426,Incurred_Nominal!$AK$1,FALSE)=I$4,VLOOKUP($C15,Incurred_Nominal!$A$25:$AQ$426,Incurred_Nominal!$AG$1,FALSE),0))</f>
        <v>0</v>
      </c>
      <c r="J15" s="13">
        <f>IF(VLOOKUP($C15,Incurred_Nominal!$A$25:$AQ$426,Incurred_Nominal!$AL$1,FALSE)="Commissioned Extra",0,
IF(VLOOKUP($C15,Incurred_Nominal!$A$25:$AQ$426,Incurred_Nominal!$AK$1,FALSE)=J$4,VLOOKUP($C15,Incurred_Nominal!$A$25:$AQ$426,Incurred_Nominal!$AG$1,FALSE),0))</f>
        <v>0</v>
      </c>
      <c r="K15" s="13">
        <f>IF(VLOOKUP($C15,Incurred_Nominal!$A$25:$AQ$426,Incurred_Nominal!$AL$1,FALSE)="Commissioned Extra",0,
IF(VLOOKUP($C15,Incurred_Nominal!$A$25:$AQ$426,Incurred_Nominal!$AK$1,FALSE)=K$4,VLOOKUP($C15,Incurred_Nominal!$A$25:$AQ$426,Incurred_Nominal!$AG$1,FALSE),0))</f>
        <v>0</v>
      </c>
      <c r="L15" s="13">
        <f>IF(VLOOKUP($C15,Incurred_Nominal!$A$25:$AQ$426,Incurred_Nominal!$AL$1,FALSE)="Commissioned Extra",0,
IF(VLOOKUP($C15,Incurred_Nominal!$A$25:$AQ$426,Incurred_Nominal!$AK$1,FALSE)=L$4,VLOOKUP($C15,Incurred_Nominal!$A$25:$AQ$426,Incurred_Nominal!$AG$1,FALSE),0))</f>
        <v>0</v>
      </c>
      <c r="M15" s="232">
        <f t="shared" si="1"/>
        <v>6120721.7669888856</v>
      </c>
      <c r="N15" s="232">
        <f t="shared" si="2"/>
        <v>2023</v>
      </c>
      <c r="P15" s="232">
        <f>(VLOOKUP($C15,Incurred_Real!$A$25:$BR$427,Incurred_Real!AS$1,FALSE))*$M15</f>
        <v>0</v>
      </c>
      <c r="Q15" s="232">
        <f>(VLOOKUP($C15,Incurred_Real!$A$25:$BR$427,Incurred_Real!AT$1,FALSE))*$M15</f>
        <v>65670.935101015202</v>
      </c>
      <c r="R15" s="232">
        <f>(VLOOKUP($C15,Incurred_Real!$A$25:$BR$427,Incurred_Real!AU$1,FALSE))*$M15</f>
        <v>262685.71432750369</v>
      </c>
      <c r="S15" s="232">
        <f>(VLOOKUP($C15,Incurred_Real!$A$25:$BR$427,Incurred_Real!AV$1,FALSE))*$M15</f>
        <v>0</v>
      </c>
      <c r="T15" s="232">
        <f>(VLOOKUP($C15,Incurred_Real!$A$25:$BR$427,Incurred_Real!AW$1,FALSE))*$M15</f>
        <v>0</v>
      </c>
      <c r="U15" s="232">
        <f>(VLOOKUP($C15,Incurred_Real!$A$25:$BR$427,Incurred_Real!AX$1,FALSE))*$M15</f>
        <v>54725.808893992471</v>
      </c>
      <c r="V15" s="232">
        <f>(VLOOKUP($C15,Incurred_Real!$A$25:$BR$427,Incurred_Real!AY$1,FALSE))*$M15</f>
        <v>0</v>
      </c>
      <c r="W15" s="232">
        <f>(VLOOKUP($C15,Incurred_Real!$A$25:$BR$427,Incurred_Real!AZ$1,FALSE))*$M15</f>
        <v>0</v>
      </c>
      <c r="X15" s="232">
        <f>(VLOOKUP($C15,Incurred_Real!$A$25:$BR$427,Incurred_Real!BA$1,FALSE))*$M15</f>
        <v>0</v>
      </c>
      <c r="Y15" s="232">
        <f>(VLOOKUP($C15,Incurred_Real!$A$25:$BR$427,Incurred_Real!BB$1,FALSE))*$M15</f>
        <v>4396510.3771781996</v>
      </c>
      <c r="Z15" s="232">
        <f>(VLOOKUP($C15,Incurred_Real!$A$25:$BR$427,Incurred_Real!BC$1,FALSE))*$M15</f>
        <v>0</v>
      </c>
      <c r="AA15" s="232">
        <f>(VLOOKUP($C15,Incurred_Real!$A$25:$BR$427,Incurred_Real!BD$1,FALSE))*$M15</f>
        <v>295136.27680550056</v>
      </c>
      <c r="AB15" s="232">
        <f>(VLOOKUP($C15,Incurred_Real!$A$25:$BR$427,Incurred_Real!BE$1,FALSE))*$M15</f>
        <v>0</v>
      </c>
      <c r="AC15" s="232">
        <f>(VLOOKUP($C15,Incurred_Real!$A$25:$BR$427,Incurred_Real!BF$1,FALSE))*$M15</f>
        <v>0</v>
      </c>
      <c r="AD15" s="232">
        <f>(VLOOKUP($C15,Incurred_Real!$A$25:$BR$427,Incurred_Real!BG$1,FALSE))*$M15</f>
        <v>1045992.6546826747</v>
      </c>
      <c r="AE15" s="232">
        <f>(VLOOKUP($C15,Incurred_Real!$A$25:$BR$427,Incurred_Real!BH$1,FALSE))*$M15</f>
        <v>0</v>
      </c>
      <c r="AF15" s="232">
        <f>(VLOOKUP($C15,Incurred_Real!$A$25:$BR$427,Incurred_Real!BI$1,FALSE))*$M15</f>
        <v>0</v>
      </c>
      <c r="AG15" s="232">
        <f>(VLOOKUP($C15,Incurred_Real!$A$25:$BR$427,Incurred_Real!BJ$1,FALSE))*$M15</f>
        <v>0</v>
      </c>
      <c r="AH15" s="232">
        <f>(VLOOKUP($C15,Incurred_Real!$A$25:$BR$427,Incurred_Real!BK$1,FALSE))*$M15</f>
        <v>0</v>
      </c>
      <c r="AI15" s="232">
        <f>(VLOOKUP($C15,Incurred_Real!$A$25:$BR$427,Incurred_Real!BL$1,FALSE))*$M15</f>
        <v>0</v>
      </c>
      <c r="AJ15" s="232">
        <f>(VLOOKUP($C15,Incurred_Real!$A$25:$BR$427,Incurred_Real!BM$1,FALSE))*$M15</f>
        <v>0</v>
      </c>
      <c r="AK15" s="232">
        <f>(VLOOKUP($C15,Incurred_Real!$A$25:$BR$427,Incurred_Real!BN$1,FALSE))*$M15</f>
        <v>0</v>
      </c>
      <c r="AL15" s="232">
        <f>(VLOOKUP($C15,Incurred_Real!$A$25:$BR$427,Incurred_Real!BO$1,FALSE))*$M15</f>
        <v>0</v>
      </c>
      <c r="AM15" s="232">
        <f>(VLOOKUP($C15,Incurred_Real!$A$25:$BR$427,Incurred_Real!BP$1,FALSE))*$M15</f>
        <v>0</v>
      </c>
      <c r="AN15" s="232">
        <f>(VLOOKUP($C15,Incurred_Real!$A$25:$BR$427,Incurred_Real!BQ$1,FALSE))*$M15</f>
        <v>0</v>
      </c>
      <c r="AO15" s="232">
        <f>(VLOOKUP($C15,Incurred_Real!$A$25:$BR$427,Incurred_Real!BR$1,FALSE))*$M15</f>
        <v>0</v>
      </c>
      <c r="AP15" s="232">
        <f t="shared" si="3"/>
        <v>6120721.7669888856</v>
      </c>
      <c r="AR15" s="232" t="b">
        <f t="shared" si="4"/>
        <v>1</v>
      </c>
    </row>
    <row r="16" spans="3:74" x14ac:dyDescent="0.15">
      <c r="C16" s="11" t="s">
        <v>869</v>
      </c>
      <c r="D16" s="11" t="str">
        <f>VLOOKUP(C16,'Project List'!$A$9:$AG$360,'Project List'!$G$1,FALSE)</f>
        <v>PABX IP Convergence and Telephone Systems Upgrade</v>
      </c>
      <c r="E16" s="11" t="str">
        <f>VLOOKUP($C16,Incurred_Real!$A$24:$E$376,Incurred_Real!$D$1,FALSE)</f>
        <v>Replacement</v>
      </c>
      <c r="F16" s="13">
        <f>IF(VLOOKUP($C16,Incurred_Nominal!$A$25:$AQ$426,Incurred_Nominal!$AL$1,FALSE)="Commissioned Extra",0,
IF(VLOOKUP($C16,Incurred_Nominal!$A$25:$AQ$426,Incurred_Nominal!$AK$1,FALSE)=F$4,VLOOKUP($C16,Incurred_Nominal!$A$25:$AQ$426,Incurred_Nominal!$AG$1,FALSE),0))</f>
        <v>0</v>
      </c>
      <c r="G16" s="13">
        <f>IF(VLOOKUP($C16,Incurred_Nominal!$A$25:$AQ$426,Incurred_Nominal!$AL$1,FALSE)="Commissioned Extra",0,
IF(VLOOKUP($C16,Incurred_Nominal!$A$25:$AQ$426,Incurred_Nominal!$AK$1,FALSE)=G$4,VLOOKUP($C16,Incurred_Nominal!$A$25:$AQ$426,Incurred_Nominal!$AG$1,FALSE),0))</f>
        <v>0</v>
      </c>
      <c r="H16" s="13">
        <f>IF(VLOOKUP($C16,Incurred_Nominal!$A$25:$AQ$426,Incurred_Nominal!$AL$1,FALSE)="Commissioned Extra",0,
IF(VLOOKUP($C16,Incurred_Nominal!$A$25:$AQ$426,Incurred_Nominal!$AK$1,FALSE)=H$4,VLOOKUP($C16,Incurred_Nominal!$A$25:$AQ$426,Incurred_Nominal!$AG$1,FALSE),0))</f>
        <v>0</v>
      </c>
      <c r="I16" s="13">
        <f>IF(VLOOKUP($C16,Incurred_Nominal!$A$25:$AQ$426,Incurred_Nominal!$AL$1,FALSE)="Commissioned Extra",0,
IF(VLOOKUP($C16,Incurred_Nominal!$A$25:$AQ$426,Incurred_Nominal!$AK$1,FALSE)=I$4,VLOOKUP($C16,Incurred_Nominal!$A$25:$AQ$426,Incurred_Nominal!$AG$1,FALSE),0))</f>
        <v>0</v>
      </c>
      <c r="J16" s="13">
        <f>IF(VLOOKUP($C16,Incurred_Nominal!$A$25:$AQ$426,Incurred_Nominal!$AL$1,FALSE)="Commissioned Extra",0,
IF(VLOOKUP($C16,Incurred_Nominal!$A$25:$AQ$426,Incurred_Nominal!$AK$1,FALSE)=J$4,VLOOKUP($C16,Incurred_Nominal!$A$25:$AQ$426,Incurred_Nominal!$AG$1,FALSE),0))</f>
        <v>0</v>
      </c>
      <c r="K16" s="13">
        <f>IF(VLOOKUP($C16,Incurred_Nominal!$A$25:$AQ$426,Incurred_Nominal!$AL$1,FALSE)="Commissioned Extra",0,
IF(VLOOKUP($C16,Incurred_Nominal!$A$25:$AQ$426,Incurred_Nominal!$AK$1,FALSE)=K$4,VLOOKUP($C16,Incurred_Nominal!$A$25:$AQ$426,Incurred_Nominal!$AG$1,FALSE),0))</f>
        <v>0</v>
      </c>
      <c r="L16" s="13">
        <f>IF(VLOOKUP($C16,Incurred_Nominal!$A$25:$AQ$426,Incurred_Nominal!$AL$1,FALSE)="Commissioned Extra",0,
IF(VLOOKUP($C16,Incurred_Nominal!$A$25:$AQ$426,Incurred_Nominal!$AK$1,FALSE)=L$4,VLOOKUP($C16,Incurred_Nominal!$A$25:$AQ$426,Incurred_Nominal!$AG$1,FALSE),0))</f>
        <v>0</v>
      </c>
      <c r="M16" s="232">
        <f t="shared" si="1"/>
        <v>0</v>
      </c>
      <c r="N16" s="232" t="str">
        <f t="shared" si="2"/>
        <v/>
      </c>
      <c r="P16" s="232">
        <f>(VLOOKUP($C16,Incurred_Real!$A$25:$BR$427,Incurred_Real!AS$1,FALSE))*$M16</f>
        <v>0</v>
      </c>
      <c r="Q16" s="232">
        <f>(VLOOKUP($C16,Incurred_Real!$A$25:$BR$427,Incurred_Real!AT$1,FALSE))*$M16</f>
        <v>0</v>
      </c>
      <c r="R16" s="232">
        <f>(VLOOKUP($C16,Incurred_Real!$A$25:$BR$427,Incurred_Real!AU$1,FALSE))*$M16</f>
        <v>0</v>
      </c>
      <c r="S16" s="232">
        <f>(VLOOKUP($C16,Incurred_Real!$A$25:$BR$427,Incurred_Real!AV$1,FALSE))*$M16</f>
        <v>0</v>
      </c>
      <c r="T16" s="232">
        <f>(VLOOKUP($C16,Incurred_Real!$A$25:$BR$427,Incurred_Real!AW$1,FALSE))*$M16</f>
        <v>0</v>
      </c>
      <c r="U16" s="232">
        <f>(VLOOKUP($C16,Incurred_Real!$A$25:$BR$427,Incurred_Real!AX$1,FALSE))*$M16</f>
        <v>0</v>
      </c>
      <c r="V16" s="232">
        <f>(VLOOKUP($C16,Incurred_Real!$A$25:$BR$427,Incurred_Real!AY$1,FALSE))*$M16</f>
        <v>0</v>
      </c>
      <c r="W16" s="232">
        <f>(VLOOKUP($C16,Incurred_Real!$A$25:$BR$427,Incurred_Real!AZ$1,FALSE))*$M16</f>
        <v>0</v>
      </c>
      <c r="X16" s="232">
        <f>(VLOOKUP($C16,Incurred_Real!$A$25:$BR$427,Incurred_Real!BA$1,FALSE))*$M16</f>
        <v>0</v>
      </c>
      <c r="Y16" s="232">
        <f>(VLOOKUP($C16,Incurred_Real!$A$25:$BR$427,Incurred_Real!BB$1,FALSE))*$M16</f>
        <v>0</v>
      </c>
      <c r="Z16" s="232">
        <f>(VLOOKUP($C16,Incurred_Real!$A$25:$BR$427,Incurred_Real!BC$1,FALSE))*$M16</f>
        <v>0</v>
      </c>
      <c r="AA16" s="232">
        <f>(VLOOKUP($C16,Incurred_Real!$A$25:$BR$427,Incurred_Real!BD$1,FALSE))*$M16</f>
        <v>0</v>
      </c>
      <c r="AB16" s="232">
        <f>(VLOOKUP($C16,Incurred_Real!$A$25:$BR$427,Incurred_Real!BE$1,FALSE))*$M16</f>
        <v>0</v>
      </c>
      <c r="AC16" s="232">
        <f>(VLOOKUP($C16,Incurred_Real!$A$25:$BR$427,Incurred_Real!BF$1,FALSE))*$M16</f>
        <v>0</v>
      </c>
      <c r="AD16" s="232">
        <f>(VLOOKUP($C16,Incurred_Real!$A$25:$BR$427,Incurred_Real!BG$1,FALSE))*$M16</f>
        <v>0</v>
      </c>
      <c r="AE16" s="232">
        <f>(VLOOKUP($C16,Incurred_Real!$A$25:$BR$427,Incurred_Real!BH$1,FALSE))*$M16</f>
        <v>0</v>
      </c>
      <c r="AF16" s="232">
        <f>(VLOOKUP($C16,Incurred_Real!$A$25:$BR$427,Incurred_Real!BI$1,FALSE))*$M16</f>
        <v>0</v>
      </c>
      <c r="AG16" s="232">
        <f>(VLOOKUP($C16,Incurred_Real!$A$25:$BR$427,Incurred_Real!BJ$1,FALSE))*$M16</f>
        <v>0</v>
      </c>
      <c r="AH16" s="232">
        <f>(VLOOKUP($C16,Incurred_Real!$A$25:$BR$427,Incurred_Real!BK$1,FALSE))*$M16</f>
        <v>0</v>
      </c>
      <c r="AI16" s="232">
        <f>(VLOOKUP($C16,Incurred_Real!$A$25:$BR$427,Incurred_Real!BL$1,FALSE))*$M16</f>
        <v>0</v>
      </c>
      <c r="AJ16" s="232">
        <f>(VLOOKUP($C16,Incurred_Real!$A$25:$BR$427,Incurred_Real!BM$1,FALSE))*$M16</f>
        <v>0</v>
      </c>
      <c r="AK16" s="232">
        <f>(VLOOKUP($C16,Incurred_Real!$A$25:$BR$427,Incurred_Real!BN$1,FALSE))*$M16</f>
        <v>0</v>
      </c>
      <c r="AL16" s="232">
        <f>(VLOOKUP($C16,Incurred_Real!$A$25:$BR$427,Incurred_Real!BO$1,FALSE))*$M16</f>
        <v>0</v>
      </c>
      <c r="AM16" s="232">
        <f>(VLOOKUP($C16,Incurred_Real!$A$25:$BR$427,Incurred_Real!BP$1,FALSE))*$M16</f>
        <v>0</v>
      </c>
      <c r="AN16" s="232">
        <f>(VLOOKUP($C16,Incurred_Real!$A$25:$BR$427,Incurred_Real!BQ$1,FALSE))*$M16</f>
        <v>0</v>
      </c>
      <c r="AO16" s="232">
        <f>(VLOOKUP($C16,Incurred_Real!$A$25:$BR$427,Incurred_Real!BR$1,FALSE))*$M16</f>
        <v>0</v>
      </c>
      <c r="AP16" s="232">
        <f t="shared" si="3"/>
        <v>0</v>
      </c>
      <c r="AR16" s="232" t="b">
        <f t="shared" si="4"/>
        <v>1</v>
      </c>
    </row>
    <row r="17" spans="3:44" x14ac:dyDescent="0.15">
      <c r="C17" s="11" t="s">
        <v>52</v>
      </c>
      <c r="D17" s="11" t="str">
        <f>VLOOKUP(C17,'Project List'!$A$9:$AG$360,'Project List'!$G$1,FALSE)</f>
        <v>Cultana 275_132 kV Augmentation</v>
      </c>
      <c r="E17" s="11" t="str">
        <f>VLOOKUP($C17,Incurred_Real!$A$24:$E$376,Incurred_Real!$D$1,FALSE)</f>
        <v>Augmentation</v>
      </c>
      <c r="F17" s="13">
        <f>IF(VLOOKUP($C17,Incurred_Nominal!$A$25:$AQ$426,Incurred_Nominal!$AL$1,FALSE)="Commissioned Extra",0,
IF(VLOOKUP($C17,Incurred_Nominal!$A$25:$AQ$426,Incurred_Nominal!$AK$1,FALSE)=F$4,VLOOKUP($C17,Incurred_Nominal!$A$25:$AQ$426,Incurred_Nominal!$AG$1,FALSE),0))</f>
        <v>0</v>
      </c>
      <c r="G17" s="13">
        <f>IF(VLOOKUP($C17,Incurred_Nominal!$A$25:$AQ$426,Incurred_Nominal!$AL$1,FALSE)="Commissioned Extra",0,
IF(VLOOKUP($C17,Incurred_Nominal!$A$25:$AQ$426,Incurred_Nominal!$AK$1,FALSE)=G$4,VLOOKUP($C17,Incurred_Nominal!$A$25:$AQ$426,Incurred_Nominal!$AG$1,FALSE),0))</f>
        <v>0</v>
      </c>
      <c r="H17" s="13">
        <f>IF(VLOOKUP($C17,Incurred_Nominal!$A$25:$AQ$426,Incurred_Nominal!$AL$1,FALSE)="Commissioned Extra",0,
IF(VLOOKUP($C17,Incurred_Nominal!$A$25:$AQ$426,Incurred_Nominal!$AK$1,FALSE)=H$4,VLOOKUP($C17,Incurred_Nominal!$A$25:$AQ$426,Incurred_Nominal!$AG$1,FALSE),0))</f>
        <v>0</v>
      </c>
      <c r="I17" s="13">
        <f>IF(VLOOKUP($C17,Incurred_Nominal!$A$25:$AQ$426,Incurred_Nominal!$AL$1,FALSE)="Commissioned Extra",0,
IF(VLOOKUP($C17,Incurred_Nominal!$A$25:$AQ$426,Incurred_Nominal!$AK$1,FALSE)=I$4,VLOOKUP($C17,Incurred_Nominal!$A$25:$AQ$426,Incurred_Nominal!$AG$1,FALSE),0))</f>
        <v>0</v>
      </c>
      <c r="J17" s="13">
        <f>IF(VLOOKUP($C17,Incurred_Nominal!$A$25:$AQ$426,Incurred_Nominal!$AL$1,FALSE)="Commissioned Extra",0,
IF(VLOOKUP($C17,Incurred_Nominal!$A$25:$AQ$426,Incurred_Nominal!$AK$1,FALSE)=J$4,VLOOKUP($C17,Incurred_Nominal!$A$25:$AQ$426,Incurred_Nominal!$AG$1,FALSE),0))</f>
        <v>0</v>
      </c>
      <c r="K17" s="13">
        <f>IF(VLOOKUP($C17,Incurred_Nominal!$A$25:$AQ$426,Incurred_Nominal!$AL$1,FALSE)="Commissioned Extra",0,
IF(VLOOKUP($C17,Incurred_Nominal!$A$25:$AQ$426,Incurred_Nominal!$AK$1,FALSE)=K$4,VLOOKUP($C17,Incurred_Nominal!$A$25:$AQ$426,Incurred_Nominal!$AG$1,FALSE),0))</f>
        <v>0</v>
      </c>
      <c r="L17" s="13">
        <f>IF(VLOOKUP($C17,Incurred_Nominal!$A$25:$AQ$426,Incurred_Nominal!$AL$1,FALSE)="Commissioned Extra",0,
IF(VLOOKUP($C17,Incurred_Nominal!$A$25:$AQ$426,Incurred_Nominal!$AK$1,FALSE)=L$4,VLOOKUP($C17,Incurred_Nominal!$A$25:$AQ$426,Incurred_Nominal!$AG$1,FALSE),0))</f>
        <v>0</v>
      </c>
      <c r="M17" s="232">
        <f t="shared" si="1"/>
        <v>0</v>
      </c>
      <c r="N17" s="232" t="str">
        <f t="shared" si="2"/>
        <v/>
      </c>
      <c r="P17" s="232">
        <f>(VLOOKUP($C17,Incurred_Real!$A$25:$BR$427,Incurred_Real!AS$1,FALSE))*$M17</f>
        <v>0</v>
      </c>
      <c r="Q17" s="232">
        <f>(VLOOKUP($C17,Incurred_Real!$A$25:$BR$427,Incurred_Real!AT$1,FALSE))*$M17</f>
        <v>0</v>
      </c>
      <c r="R17" s="232">
        <f>(VLOOKUP($C17,Incurred_Real!$A$25:$BR$427,Incurred_Real!AU$1,FALSE))*$M17</f>
        <v>0</v>
      </c>
      <c r="S17" s="232">
        <f>(VLOOKUP($C17,Incurred_Real!$A$25:$BR$427,Incurred_Real!AV$1,FALSE))*$M17</f>
        <v>0</v>
      </c>
      <c r="T17" s="232">
        <f>(VLOOKUP($C17,Incurred_Real!$A$25:$BR$427,Incurred_Real!AW$1,FALSE))*$M17</f>
        <v>0</v>
      </c>
      <c r="U17" s="232">
        <f>(VLOOKUP($C17,Incurred_Real!$A$25:$BR$427,Incurred_Real!AX$1,FALSE))*$M17</f>
        <v>0</v>
      </c>
      <c r="V17" s="232">
        <f>(VLOOKUP($C17,Incurred_Real!$A$25:$BR$427,Incurred_Real!AY$1,FALSE))*$M17</f>
        <v>0</v>
      </c>
      <c r="W17" s="232">
        <f>(VLOOKUP($C17,Incurred_Real!$A$25:$BR$427,Incurred_Real!AZ$1,FALSE))*$M17</f>
        <v>0</v>
      </c>
      <c r="X17" s="232">
        <f>(VLOOKUP($C17,Incurred_Real!$A$25:$BR$427,Incurred_Real!BA$1,FALSE))*$M17</f>
        <v>0</v>
      </c>
      <c r="Y17" s="232">
        <f>(VLOOKUP($C17,Incurred_Real!$A$25:$BR$427,Incurred_Real!BB$1,FALSE))*$M17</f>
        <v>0</v>
      </c>
      <c r="Z17" s="232">
        <f>(VLOOKUP($C17,Incurred_Real!$A$25:$BR$427,Incurred_Real!BC$1,FALSE))*$M17</f>
        <v>0</v>
      </c>
      <c r="AA17" s="232">
        <f>(VLOOKUP($C17,Incurred_Real!$A$25:$BR$427,Incurred_Real!BD$1,FALSE))*$M17</f>
        <v>0</v>
      </c>
      <c r="AB17" s="232">
        <f>(VLOOKUP($C17,Incurred_Real!$A$25:$BR$427,Incurred_Real!BE$1,FALSE))*$M17</f>
        <v>0</v>
      </c>
      <c r="AC17" s="232">
        <f>(VLOOKUP($C17,Incurred_Real!$A$25:$BR$427,Incurred_Real!BF$1,FALSE))*$M17</f>
        <v>0</v>
      </c>
      <c r="AD17" s="232">
        <f>(VLOOKUP($C17,Incurred_Real!$A$25:$BR$427,Incurred_Real!BG$1,FALSE))*$M17</f>
        <v>0</v>
      </c>
      <c r="AE17" s="232">
        <f>(VLOOKUP($C17,Incurred_Real!$A$25:$BR$427,Incurred_Real!BH$1,FALSE))*$M17</f>
        <v>0</v>
      </c>
      <c r="AF17" s="232">
        <f>(VLOOKUP($C17,Incurred_Real!$A$25:$BR$427,Incurred_Real!BI$1,FALSE))*$M17</f>
        <v>0</v>
      </c>
      <c r="AG17" s="232">
        <f>(VLOOKUP($C17,Incurred_Real!$A$25:$BR$427,Incurred_Real!BJ$1,FALSE))*$M17</f>
        <v>0</v>
      </c>
      <c r="AH17" s="232">
        <f>(VLOOKUP($C17,Incurred_Real!$A$25:$BR$427,Incurred_Real!BK$1,FALSE))*$M17</f>
        <v>0</v>
      </c>
      <c r="AI17" s="232">
        <f>(VLOOKUP($C17,Incurred_Real!$A$25:$BR$427,Incurred_Real!BL$1,FALSE))*$M17</f>
        <v>0</v>
      </c>
      <c r="AJ17" s="232">
        <f>(VLOOKUP($C17,Incurred_Real!$A$25:$BR$427,Incurred_Real!BM$1,FALSE))*$M17</f>
        <v>0</v>
      </c>
      <c r="AK17" s="232">
        <f>(VLOOKUP($C17,Incurred_Real!$A$25:$BR$427,Incurred_Real!BN$1,FALSE))*$M17</f>
        <v>0</v>
      </c>
      <c r="AL17" s="232">
        <f>(VLOOKUP($C17,Incurred_Real!$A$25:$BR$427,Incurred_Real!BO$1,FALSE))*$M17</f>
        <v>0</v>
      </c>
      <c r="AM17" s="232">
        <f>(VLOOKUP($C17,Incurred_Real!$A$25:$BR$427,Incurred_Real!BP$1,FALSE))*$M17</f>
        <v>0</v>
      </c>
      <c r="AN17" s="232">
        <f>(VLOOKUP($C17,Incurred_Real!$A$25:$BR$427,Incurred_Real!BQ$1,FALSE))*$M17</f>
        <v>0</v>
      </c>
      <c r="AO17" s="232">
        <f>(VLOOKUP($C17,Incurred_Real!$A$25:$BR$427,Incurred_Real!BR$1,FALSE))*$M17</f>
        <v>0</v>
      </c>
      <c r="AP17" s="232">
        <f t="shared" si="3"/>
        <v>0</v>
      </c>
      <c r="AR17" s="232" t="b">
        <f t="shared" si="4"/>
        <v>1</v>
      </c>
    </row>
    <row r="18" spans="3:44" x14ac:dyDescent="0.15">
      <c r="C18" s="11" t="s">
        <v>54</v>
      </c>
      <c r="D18" s="11" t="str">
        <f>VLOOKUP(C18,'Project List'!$A$9:$AG$360,'Project List'!$G$1,FALSE)</f>
        <v>Northern SA Region Voltage Support</v>
      </c>
      <c r="E18" s="11" t="str">
        <f>VLOOKUP($C18,Incurred_Real!$A$24:$E$376,Incurred_Real!$D$1,FALSE)</f>
        <v>Augmentation</v>
      </c>
      <c r="F18" s="13">
        <f>IF(VLOOKUP($C18,Incurred_Nominal!$A$25:$AQ$426,Incurred_Nominal!$AL$1,FALSE)="Commissioned Extra",0,
IF(VLOOKUP($C18,Incurred_Nominal!$A$25:$AQ$426,Incurred_Nominal!$AK$1,FALSE)=F$4,VLOOKUP($C18,Incurred_Nominal!$A$25:$AQ$426,Incurred_Nominal!$AG$1,FALSE),0))</f>
        <v>0</v>
      </c>
      <c r="G18" s="13">
        <f>IF(VLOOKUP($C18,Incurred_Nominal!$A$25:$AQ$426,Incurred_Nominal!$AL$1,FALSE)="Commissioned Extra",0,
IF(VLOOKUP($C18,Incurred_Nominal!$A$25:$AQ$426,Incurred_Nominal!$AK$1,FALSE)=G$4,VLOOKUP($C18,Incurred_Nominal!$A$25:$AQ$426,Incurred_Nominal!$AG$1,FALSE),0))</f>
        <v>0</v>
      </c>
      <c r="H18" s="13">
        <f>IF(VLOOKUP($C18,Incurred_Nominal!$A$25:$AQ$426,Incurred_Nominal!$AL$1,FALSE)="Commissioned Extra",0,
IF(VLOOKUP($C18,Incurred_Nominal!$A$25:$AQ$426,Incurred_Nominal!$AK$1,FALSE)=H$4,VLOOKUP($C18,Incurred_Nominal!$A$25:$AQ$426,Incurred_Nominal!$AG$1,FALSE),0))</f>
        <v>0</v>
      </c>
      <c r="I18" s="13">
        <f>IF(VLOOKUP($C18,Incurred_Nominal!$A$25:$AQ$426,Incurred_Nominal!$AL$1,FALSE)="Commissioned Extra",0,
IF(VLOOKUP($C18,Incurred_Nominal!$A$25:$AQ$426,Incurred_Nominal!$AK$1,FALSE)=I$4,VLOOKUP($C18,Incurred_Nominal!$A$25:$AQ$426,Incurred_Nominal!$AG$1,FALSE),0))</f>
        <v>0</v>
      </c>
      <c r="J18" s="13">
        <f>IF(VLOOKUP($C18,Incurred_Nominal!$A$25:$AQ$426,Incurred_Nominal!$AL$1,FALSE)="Commissioned Extra",0,
IF(VLOOKUP($C18,Incurred_Nominal!$A$25:$AQ$426,Incurred_Nominal!$AK$1,FALSE)=J$4,VLOOKUP($C18,Incurred_Nominal!$A$25:$AQ$426,Incurred_Nominal!$AG$1,FALSE),0))</f>
        <v>0</v>
      </c>
      <c r="K18" s="13">
        <f>IF(VLOOKUP($C18,Incurred_Nominal!$A$25:$AQ$426,Incurred_Nominal!$AL$1,FALSE)="Commissioned Extra",0,
IF(VLOOKUP($C18,Incurred_Nominal!$A$25:$AQ$426,Incurred_Nominal!$AK$1,FALSE)=K$4,VLOOKUP($C18,Incurred_Nominal!$A$25:$AQ$426,Incurred_Nominal!$AG$1,FALSE),0))</f>
        <v>0</v>
      </c>
      <c r="L18" s="13">
        <f>IF(VLOOKUP($C18,Incurred_Nominal!$A$25:$AQ$426,Incurred_Nominal!$AL$1,FALSE)="Commissioned Extra",0,
IF(VLOOKUP($C18,Incurred_Nominal!$A$25:$AQ$426,Incurred_Nominal!$AK$1,FALSE)=L$4,VLOOKUP($C18,Incurred_Nominal!$A$25:$AQ$426,Incurred_Nominal!$AG$1,FALSE),0))</f>
        <v>0</v>
      </c>
      <c r="M18" s="232">
        <f t="shared" si="1"/>
        <v>0</v>
      </c>
      <c r="N18" s="232" t="str">
        <f t="shared" si="2"/>
        <v/>
      </c>
      <c r="P18" s="232">
        <f>(VLOOKUP($C18,Incurred_Real!$A$25:$BR$427,Incurred_Real!AS$1,FALSE))*$M18</f>
        <v>0</v>
      </c>
      <c r="Q18" s="232">
        <f>(VLOOKUP($C18,Incurred_Real!$A$25:$BR$427,Incurred_Real!AT$1,FALSE))*$M18</f>
        <v>0</v>
      </c>
      <c r="R18" s="232">
        <f>(VLOOKUP($C18,Incurred_Real!$A$25:$BR$427,Incurred_Real!AU$1,FALSE))*$M18</f>
        <v>0</v>
      </c>
      <c r="S18" s="232">
        <f>(VLOOKUP($C18,Incurred_Real!$A$25:$BR$427,Incurred_Real!AV$1,FALSE))*$M18</f>
        <v>0</v>
      </c>
      <c r="T18" s="232">
        <f>(VLOOKUP($C18,Incurred_Real!$A$25:$BR$427,Incurred_Real!AW$1,FALSE))*$M18</f>
        <v>0</v>
      </c>
      <c r="U18" s="232">
        <f>(VLOOKUP($C18,Incurred_Real!$A$25:$BR$427,Incurred_Real!AX$1,FALSE))*$M18</f>
        <v>0</v>
      </c>
      <c r="V18" s="232">
        <f>(VLOOKUP($C18,Incurred_Real!$A$25:$BR$427,Incurred_Real!AY$1,FALSE))*$M18</f>
        <v>0</v>
      </c>
      <c r="W18" s="232">
        <f>(VLOOKUP($C18,Incurred_Real!$A$25:$BR$427,Incurred_Real!AZ$1,FALSE))*$M18</f>
        <v>0</v>
      </c>
      <c r="X18" s="232">
        <f>(VLOOKUP($C18,Incurred_Real!$A$25:$BR$427,Incurred_Real!BA$1,FALSE))*$M18</f>
        <v>0</v>
      </c>
      <c r="Y18" s="232">
        <f>(VLOOKUP($C18,Incurred_Real!$A$25:$BR$427,Incurred_Real!BB$1,FALSE))*$M18</f>
        <v>0</v>
      </c>
      <c r="Z18" s="232">
        <f>(VLOOKUP($C18,Incurred_Real!$A$25:$BR$427,Incurred_Real!BC$1,FALSE))*$M18</f>
        <v>0</v>
      </c>
      <c r="AA18" s="232">
        <f>(VLOOKUP($C18,Incurred_Real!$A$25:$BR$427,Incurred_Real!BD$1,FALSE))*$M18</f>
        <v>0</v>
      </c>
      <c r="AB18" s="232">
        <f>(VLOOKUP($C18,Incurred_Real!$A$25:$BR$427,Incurred_Real!BE$1,FALSE))*$M18</f>
        <v>0</v>
      </c>
      <c r="AC18" s="232">
        <f>(VLOOKUP($C18,Incurred_Real!$A$25:$BR$427,Incurred_Real!BF$1,FALSE))*$M18</f>
        <v>0</v>
      </c>
      <c r="AD18" s="232">
        <f>(VLOOKUP($C18,Incurred_Real!$A$25:$BR$427,Incurred_Real!BG$1,FALSE))*$M18</f>
        <v>0</v>
      </c>
      <c r="AE18" s="232">
        <f>(VLOOKUP($C18,Incurred_Real!$A$25:$BR$427,Incurred_Real!BH$1,FALSE))*$M18</f>
        <v>0</v>
      </c>
      <c r="AF18" s="232">
        <f>(VLOOKUP($C18,Incurred_Real!$A$25:$BR$427,Incurred_Real!BI$1,FALSE))*$M18</f>
        <v>0</v>
      </c>
      <c r="AG18" s="232">
        <f>(VLOOKUP($C18,Incurred_Real!$A$25:$BR$427,Incurred_Real!BJ$1,FALSE))*$M18</f>
        <v>0</v>
      </c>
      <c r="AH18" s="232">
        <f>(VLOOKUP($C18,Incurred_Real!$A$25:$BR$427,Incurred_Real!BK$1,FALSE))*$M18</f>
        <v>0</v>
      </c>
      <c r="AI18" s="232">
        <f>(VLOOKUP($C18,Incurred_Real!$A$25:$BR$427,Incurred_Real!BL$1,FALSE))*$M18</f>
        <v>0</v>
      </c>
      <c r="AJ18" s="232">
        <f>(VLOOKUP($C18,Incurred_Real!$A$25:$BR$427,Incurred_Real!BM$1,FALSE))*$M18</f>
        <v>0</v>
      </c>
      <c r="AK18" s="232">
        <f>(VLOOKUP($C18,Incurred_Real!$A$25:$BR$427,Incurred_Real!BN$1,FALSE))*$M18</f>
        <v>0</v>
      </c>
      <c r="AL18" s="232">
        <f>(VLOOKUP($C18,Incurred_Real!$A$25:$BR$427,Incurred_Real!BO$1,FALSE))*$M18</f>
        <v>0</v>
      </c>
      <c r="AM18" s="232">
        <f>(VLOOKUP($C18,Incurred_Real!$A$25:$BR$427,Incurred_Real!BP$1,FALSE))*$M18</f>
        <v>0</v>
      </c>
      <c r="AN18" s="232">
        <f>(VLOOKUP($C18,Incurred_Real!$A$25:$BR$427,Incurred_Real!BQ$1,FALSE))*$M18</f>
        <v>0</v>
      </c>
      <c r="AO18" s="232">
        <f>(VLOOKUP($C18,Incurred_Real!$A$25:$BR$427,Incurred_Real!BR$1,FALSE))*$M18</f>
        <v>0</v>
      </c>
      <c r="AP18" s="232">
        <f t="shared" si="3"/>
        <v>0</v>
      </c>
      <c r="AR18" s="232" t="b">
        <f t="shared" si="4"/>
        <v>1</v>
      </c>
    </row>
    <row r="19" spans="3:44" x14ac:dyDescent="0.15">
      <c r="C19" s="11" t="s">
        <v>56</v>
      </c>
      <c r="D19" s="11" t="str">
        <f>VLOOKUP(C19,'Project List'!$A$9:$AG$360,'Project List'!$G$1,FALSE)</f>
        <v>Eyre Peninsula Land and Easement Acquisition</v>
      </c>
      <c r="E19" s="11" t="str">
        <f>VLOOKUP($C19,Incurred_Real!$A$24:$E$376,Incurred_Real!$D$1,FALSE)</f>
        <v>Easements/Land</v>
      </c>
      <c r="F19" s="13">
        <f>IF(VLOOKUP($C19,Incurred_Nominal!$A$25:$AQ$426,Incurred_Nominal!$AL$1,FALSE)="Commissioned Extra",0,
IF(VLOOKUP($C19,Incurred_Nominal!$A$25:$AQ$426,Incurred_Nominal!$AK$1,FALSE)=F$4,VLOOKUP($C19,Incurred_Nominal!$A$25:$AQ$426,Incurred_Nominal!$AG$1,FALSE),0))</f>
        <v>0</v>
      </c>
      <c r="G19" s="13">
        <f>IF(VLOOKUP($C19,Incurred_Nominal!$A$25:$AQ$426,Incurred_Nominal!$AL$1,FALSE)="Commissioned Extra",0,
IF(VLOOKUP($C19,Incurred_Nominal!$A$25:$AQ$426,Incurred_Nominal!$AK$1,FALSE)=G$4,VLOOKUP($C19,Incurred_Nominal!$A$25:$AQ$426,Incurred_Nominal!$AG$1,FALSE),0))</f>
        <v>0</v>
      </c>
      <c r="H19" s="13">
        <f>IF(VLOOKUP($C19,Incurred_Nominal!$A$25:$AQ$426,Incurred_Nominal!$AL$1,FALSE)="Commissioned Extra",0,
IF(VLOOKUP($C19,Incurred_Nominal!$A$25:$AQ$426,Incurred_Nominal!$AK$1,FALSE)=H$4,VLOOKUP($C19,Incurred_Nominal!$A$25:$AQ$426,Incurred_Nominal!$AG$1,FALSE),0))</f>
        <v>0</v>
      </c>
      <c r="I19" s="13">
        <f>IF(VLOOKUP($C19,Incurred_Nominal!$A$25:$AQ$426,Incurred_Nominal!$AL$1,FALSE)="Commissioned Extra",0,
IF(VLOOKUP($C19,Incurred_Nominal!$A$25:$AQ$426,Incurred_Nominal!$AK$1,FALSE)=I$4,VLOOKUP($C19,Incurred_Nominal!$A$25:$AQ$426,Incurred_Nominal!$AG$1,FALSE),0))</f>
        <v>0</v>
      </c>
      <c r="J19" s="13">
        <f>IF(VLOOKUP($C19,Incurred_Nominal!$A$25:$AQ$426,Incurred_Nominal!$AL$1,FALSE)="Commissioned Extra",0,
IF(VLOOKUP($C19,Incurred_Nominal!$A$25:$AQ$426,Incurred_Nominal!$AK$1,FALSE)=J$4,VLOOKUP($C19,Incurred_Nominal!$A$25:$AQ$426,Incurred_Nominal!$AG$1,FALSE),0))</f>
        <v>0</v>
      </c>
      <c r="K19" s="13">
        <f>IF(VLOOKUP($C19,Incurred_Nominal!$A$25:$AQ$426,Incurred_Nominal!$AL$1,FALSE)="Commissioned Extra",0,
IF(VLOOKUP($C19,Incurred_Nominal!$A$25:$AQ$426,Incurred_Nominal!$AK$1,FALSE)=K$4,VLOOKUP($C19,Incurred_Nominal!$A$25:$AQ$426,Incurred_Nominal!$AG$1,FALSE),0))</f>
        <v>0</v>
      </c>
      <c r="L19" s="13">
        <f>IF(VLOOKUP($C19,Incurred_Nominal!$A$25:$AQ$426,Incurred_Nominal!$AL$1,FALSE)="Commissioned Extra",0,
IF(VLOOKUP($C19,Incurred_Nominal!$A$25:$AQ$426,Incurred_Nominal!$AK$1,FALSE)=L$4,VLOOKUP($C19,Incurred_Nominal!$A$25:$AQ$426,Incurred_Nominal!$AG$1,FALSE),0))</f>
        <v>0</v>
      </c>
      <c r="M19" s="232">
        <f t="shared" si="1"/>
        <v>0</v>
      </c>
      <c r="N19" s="232" t="str">
        <f t="shared" si="2"/>
        <v/>
      </c>
      <c r="P19" s="232">
        <f>(VLOOKUP($C19,Incurred_Real!$A$25:$BR$427,Incurred_Real!AS$1,FALSE))*$M19</f>
        <v>0</v>
      </c>
      <c r="Q19" s="232">
        <f>(VLOOKUP($C19,Incurred_Real!$A$25:$BR$427,Incurred_Real!AT$1,FALSE))*$M19</f>
        <v>0</v>
      </c>
      <c r="R19" s="232">
        <f>(VLOOKUP($C19,Incurred_Real!$A$25:$BR$427,Incurred_Real!AU$1,FALSE))*$M19</f>
        <v>0</v>
      </c>
      <c r="S19" s="232">
        <f>(VLOOKUP($C19,Incurred_Real!$A$25:$BR$427,Incurred_Real!AV$1,FALSE))*$M19</f>
        <v>0</v>
      </c>
      <c r="T19" s="232">
        <f>(VLOOKUP($C19,Incurred_Real!$A$25:$BR$427,Incurred_Real!AW$1,FALSE))*$M19</f>
        <v>0</v>
      </c>
      <c r="U19" s="232">
        <f>(VLOOKUP($C19,Incurred_Real!$A$25:$BR$427,Incurred_Real!AX$1,FALSE))*$M19</f>
        <v>0</v>
      </c>
      <c r="V19" s="232">
        <f>(VLOOKUP($C19,Incurred_Real!$A$25:$BR$427,Incurred_Real!AY$1,FALSE))*$M19</f>
        <v>0</v>
      </c>
      <c r="W19" s="232">
        <f>(VLOOKUP($C19,Incurred_Real!$A$25:$BR$427,Incurred_Real!AZ$1,FALSE))*$M19</f>
        <v>0</v>
      </c>
      <c r="X19" s="232">
        <f>(VLOOKUP($C19,Incurred_Real!$A$25:$BR$427,Incurred_Real!BA$1,FALSE))*$M19</f>
        <v>0</v>
      </c>
      <c r="Y19" s="232">
        <f>(VLOOKUP($C19,Incurred_Real!$A$25:$BR$427,Incurred_Real!BB$1,FALSE))*$M19</f>
        <v>0</v>
      </c>
      <c r="Z19" s="232">
        <f>(VLOOKUP($C19,Incurred_Real!$A$25:$BR$427,Incurred_Real!BC$1,FALSE))*$M19</f>
        <v>0</v>
      </c>
      <c r="AA19" s="232">
        <f>(VLOOKUP($C19,Incurred_Real!$A$25:$BR$427,Incurred_Real!BD$1,FALSE))*$M19</f>
        <v>0</v>
      </c>
      <c r="AB19" s="232">
        <f>(VLOOKUP($C19,Incurred_Real!$A$25:$BR$427,Incurred_Real!BE$1,FALSE))*$M19</f>
        <v>0</v>
      </c>
      <c r="AC19" s="232">
        <f>(VLOOKUP($C19,Incurred_Real!$A$25:$BR$427,Incurred_Real!BF$1,FALSE))*$M19</f>
        <v>0</v>
      </c>
      <c r="AD19" s="232">
        <f>(VLOOKUP($C19,Incurred_Real!$A$25:$BR$427,Incurred_Real!BG$1,FALSE))*$M19</f>
        <v>0</v>
      </c>
      <c r="AE19" s="232">
        <f>(VLOOKUP($C19,Incurred_Real!$A$25:$BR$427,Incurred_Real!BH$1,FALSE))*$M19</f>
        <v>0</v>
      </c>
      <c r="AF19" s="232">
        <f>(VLOOKUP($C19,Incurred_Real!$A$25:$BR$427,Incurred_Real!BI$1,FALSE))*$M19</f>
        <v>0</v>
      </c>
      <c r="AG19" s="232">
        <f>(VLOOKUP($C19,Incurred_Real!$A$25:$BR$427,Incurred_Real!BJ$1,FALSE))*$M19</f>
        <v>0</v>
      </c>
      <c r="AH19" s="232">
        <f>(VLOOKUP($C19,Incurred_Real!$A$25:$BR$427,Incurred_Real!BK$1,FALSE))*$M19</f>
        <v>0</v>
      </c>
      <c r="AI19" s="232">
        <f>(VLOOKUP($C19,Incurred_Real!$A$25:$BR$427,Incurred_Real!BL$1,FALSE))*$M19</f>
        <v>0</v>
      </c>
      <c r="AJ19" s="232">
        <f>(VLOOKUP($C19,Incurred_Real!$A$25:$BR$427,Incurred_Real!BM$1,FALSE))*$M19</f>
        <v>0</v>
      </c>
      <c r="AK19" s="232">
        <f>(VLOOKUP($C19,Incurred_Real!$A$25:$BR$427,Incurred_Real!BN$1,FALSE))*$M19</f>
        <v>0</v>
      </c>
      <c r="AL19" s="232">
        <f>(VLOOKUP($C19,Incurred_Real!$A$25:$BR$427,Incurred_Real!BO$1,FALSE))*$M19</f>
        <v>0</v>
      </c>
      <c r="AM19" s="232">
        <f>(VLOOKUP($C19,Incurred_Real!$A$25:$BR$427,Incurred_Real!BP$1,FALSE))*$M19</f>
        <v>0</v>
      </c>
      <c r="AN19" s="232">
        <f>(VLOOKUP($C19,Incurred_Real!$A$25:$BR$427,Incurred_Real!BQ$1,FALSE))*$M19</f>
        <v>0</v>
      </c>
      <c r="AO19" s="232">
        <f>(VLOOKUP($C19,Incurred_Real!$A$25:$BR$427,Incurred_Real!BR$1,FALSE))*$M19</f>
        <v>0</v>
      </c>
      <c r="AP19" s="232">
        <f t="shared" si="3"/>
        <v>0</v>
      </c>
      <c r="AR19" s="232" t="b">
        <f t="shared" si="4"/>
        <v>1</v>
      </c>
    </row>
    <row r="20" spans="3:44" x14ac:dyDescent="0.15">
      <c r="C20" s="11" t="s">
        <v>57</v>
      </c>
      <c r="D20" s="11" t="str">
        <f>VLOOKUP(C20,'Project List'!$A$9:$AG$360,'Project List'!$G$1,FALSE)</f>
        <v>Business Opex Planning</v>
      </c>
      <c r="E20" s="11" t="str">
        <f>VLOOKUP($C20,Incurred_Real!$A$24:$E$376,Incurred_Real!$D$1,FALSE)</f>
        <v>Information Technology</v>
      </c>
      <c r="F20" s="13">
        <f>IF(VLOOKUP($C20,Incurred_Nominal!$A$25:$AQ$426,Incurred_Nominal!$AL$1,FALSE)="Commissioned Extra",0,
IF(VLOOKUP($C20,Incurred_Nominal!$A$25:$AQ$426,Incurred_Nominal!$AK$1,FALSE)=F$4,VLOOKUP($C20,Incurred_Nominal!$A$25:$AQ$426,Incurred_Nominal!$AG$1,FALSE),0))</f>
        <v>0</v>
      </c>
      <c r="G20" s="13">
        <f>IF(VLOOKUP($C20,Incurred_Nominal!$A$25:$AQ$426,Incurred_Nominal!$AL$1,FALSE)="Commissioned Extra",0,
IF(VLOOKUP($C20,Incurred_Nominal!$A$25:$AQ$426,Incurred_Nominal!$AK$1,FALSE)=G$4,VLOOKUP($C20,Incurred_Nominal!$A$25:$AQ$426,Incurred_Nominal!$AG$1,FALSE),0))</f>
        <v>0</v>
      </c>
      <c r="H20" s="13">
        <f>IF(VLOOKUP($C20,Incurred_Nominal!$A$25:$AQ$426,Incurred_Nominal!$AL$1,FALSE)="Commissioned Extra",0,
IF(VLOOKUP($C20,Incurred_Nominal!$A$25:$AQ$426,Incurred_Nominal!$AK$1,FALSE)=H$4,VLOOKUP($C20,Incurred_Nominal!$A$25:$AQ$426,Incurred_Nominal!$AG$1,FALSE),0))</f>
        <v>0</v>
      </c>
      <c r="I20" s="13">
        <f>IF(VLOOKUP($C20,Incurred_Nominal!$A$25:$AQ$426,Incurred_Nominal!$AL$1,FALSE)="Commissioned Extra",0,
IF(VLOOKUP($C20,Incurred_Nominal!$A$25:$AQ$426,Incurred_Nominal!$AK$1,FALSE)=I$4,VLOOKUP($C20,Incurred_Nominal!$A$25:$AQ$426,Incurred_Nominal!$AG$1,FALSE),0))</f>
        <v>0</v>
      </c>
      <c r="J20" s="13">
        <f>IF(VLOOKUP($C20,Incurred_Nominal!$A$25:$AQ$426,Incurred_Nominal!$AL$1,FALSE)="Commissioned Extra",0,
IF(VLOOKUP($C20,Incurred_Nominal!$A$25:$AQ$426,Incurred_Nominal!$AK$1,FALSE)=J$4,VLOOKUP($C20,Incurred_Nominal!$A$25:$AQ$426,Incurred_Nominal!$AG$1,FALSE),0))</f>
        <v>0</v>
      </c>
      <c r="K20" s="13">
        <f>IF(VLOOKUP($C20,Incurred_Nominal!$A$25:$AQ$426,Incurred_Nominal!$AL$1,FALSE)="Commissioned Extra",0,
IF(VLOOKUP($C20,Incurred_Nominal!$A$25:$AQ$426,Incurred_Nominal!$AK$1,FALSE)=K$4,VLOOKUP($C20,Incurred_Nominal!$A$25:$AQ$426,Incurred_Nominal!$AG$1,FALSE),0))</f>
        <v>0</v>
      </c>
      <c r="L20" s="13">
        <f>IF(VLOOKUP($C20,Incurred_Nominal!$A$25:$AQ$426,Incurred_Nominal!$AL$1,FALSE)="Commissioned Extra",0,
IF(VLOOKUP($C20,Incurred_Nominal!$A$25:$AQ$426,Incurred_Nominal!$AK$1,FALSE)=L$4,VLOOKUP($C20,Incurred_Nominal!$A$25:$AQ$426,Incurred_Nominal!$AG$1,FALSE),0))</f>
        <v>0</v>
      </c>
      <c r="M20" s="232">
        <f t="shared" si="1"/>
        <v>0</v>
      </c>
      <c r="N20" s="232" t="str">
        <f t="shared" si="2"/>
        <v/>
      </c>
      <c r="P20" s="232">
        <f>(VLOOKUP($C20,Incurred_Real!$A$25:$BR$427,Incurred_Real!AS$1,FALSE))*$M20</f>
        <v>0</v>
      </c>
      <c r="Q20" s="232">
        <f>(VLOOKUP($C20,Incurred_Real!$A$25:$BR$427,Incurred_Real!AT$1,FALSE))*$M20</f>
        <v>0</v>
      </c>
      <c r="R20" s="232">
        <f>(VLOOKUP($C20,Incurred_Real!$A$25:$BR$427,Incurred_Real!AU$1,FALSE))*$M20</f>
        <v>0</v>
      </c>
      <c r="S20" s="232">
        <f>(VLOOKUP($C20,Incurred_Real!$A$25:$BR$427,Incurred_Real!AV$1,FALSE))*$M20</f>
        <v>0</v>
      </c>
      <c r="T20" s="232">
        <f>(VLOOKUP($C20,Incurred_Real!$A$25:$BR$427,Incurred_Real!AW$1,FALSE))*$M20</f>
        <v>0</v>
      </c>
      <c r="U20" s="232">
        <f>(VLOOKUP($C20,Incurred_Real!$A$25:$BR$427,Incurred_Real!AX$1,FALSE))*$M20</f>
        <v>0</v>
      </c>
      <c r="V20" s="232">
        <f>(VLOOKUP($C20,Incurred_Real!$A$25:$BR$427,Incurred_Real!AY$1,FALSE))*$M20</f>
        <v>0</v>
      </c>
      <c r="W20" s="232">
        <f>(VLOOKUP($C20,Incurred_Real!$A$25:$BR$427,Incurred_Real!AZ$1,FALSE))*$M20</f>
        <v>0</v>
      </c>
      <c r="X20" s="232">
        <f>(VLOOKUP($C20,Incurred_Real!$A$25:$BR$427,Incurred_Real!BA$1,FALSE))*$M20</f>
        <v>0</v>
      </c>
      <c r="Y20" s="232">
        <f>(VLOOKUP($C20,Incurred_Real!$A$25:$BR$427,Incurred_Real!BB$1,FALSE))*$M20</f>
        <v>0</v>
      </c>
      <c r="Z20" s="232">
        <f>(VLOOKUP($C20,Incurred_Real!$A$25:$BR$427,Incurred_Real!BC$1,FALSE))*$M20</f>
        <v>0</v>
      </c>
      <c r="AA20" s="232">
        <f>(VLOOKUP($C20,Incurred_Real!$A$25:$BR$427,Incurred_Real!BD$1,FALSE))*$M20</f>
        <v>0</v>
      </c>
      <c r="AB20" s="232">
        <f>(VLOOKUP($C20,Incurred_Real!$A$25:$BR$427,Incurred_Real!BE$1,FALSE))*$M20</f>
        <v>0</v>
      </c>
      <c r="AC20" s="232">
        <f>(VLOOKUP($C20,Incurred_Real!$A$25:$BR$427,Incurred_Real!BF$1,FALSE))*$M20</f>
        <v>0</v>
      </c>
      <c r="AD20" s="232">
        <f>(VLOOKUP($C20,Incurred_Real!$A$25:$BR$427,Incurred_Real!BG$1,FALSE))*$M20</f>
        <v>0</v>
      </c>
      <c r="AE20" s="232">
        <f>(VLOOKUP($C20,Incurred_Real!$A$25:$BR$427,Incurred_Real!BH$1,FALSE))*$M20</f>
        <v>0</v>
      </c>
      <c r="AF20" s="232">
        <f>(VLOOKUP($C20,Incurred_Real!$A$25:$BR$427,Incurred_Real!BI$1,FALSE))*$M20</f>
        <v>0</v>
      </c>
      <c r="AG20" s="232">
        <f>(VLOOKUP($C20,Incurred_Real!$A$25:$BR$427,Incurred_Real!BJ$1,FALSE))*$M20</f>
        <v>0</v>
      </c>
      <c r="AH20" s="232">
        <f>(VLOOKUP($C20,Incurred_Real!$A$25:$BR$427,Incurred_Real!BK$1,FALSE))*$M20</f>
        <v>0</v>
      </c>
      <c r="AI20" s="232">
        <f>(VLOOKUP($C20,Incurred_Real!$A$25:$BR$427,Incurred_Real!BL$1,FALSE))*$M20</f>
        <v>0</v>
      </c>
      <c r="AJ20" s="232">
        <f>(VLOOKUP($C20,Incurred_Real!$A$25:$BR$427,Incurred_Real!BM$1,FALSE))*$M20</f>
        <v>0</v>
      </c>
      <c r="AK20" s="232">
        <f>(VLOOKUP($C20,Incurred_Real!$A$25:$BR$427,Incurred_Real!BN$1,FALSE))*$M20</f>
        <v>0</v>
      </c>
      <c r="AL20" s="232">
        <f>(VLOOKUP($C20,Incurred_Real!$A$25:$BR$427,Incurred_Real!BO$1,FALSE))*$M20</f>
        <v>0</v>
      </c>
      <c r="AM20" s="232">
        <f>(VLOOKUP($C20,Incurred_Real!$A$25:$BR$427,Incurred_Real!BP$1,FALSE))*$M20</f>
        <v>0</v>
      </c>
      <c r="AN20" s="232">
        <f>(VLOOKUP($C20,Incurred_Real!$A$25:$BR$427,Incurred_Real!BQ$1,FALSE))*$M20</f>
        <v>0</v>
      </c>
      <c r="AO20" s="232">
        <f>(VLOOKUP($C20,Incurred_Real!$A$25:$BR$427,Incurred_Real!BR$1,FALSE))*$M20</f>
        <v>0</v>
      </c>
      <c r="AP20" s="232">
        <f t="shared" si="3"/>
        <v>0</v>
      </c>
      <c r="AR20" s="232" t="b">
        <f t="shared" si="4"/>
        <v>1</v>
      </c>
    </row>
    <row r="21" spans="3:44" x14ac:dyDescent="0.15">
      <c r="C21" s="11" t="s">
        <v>58</v>
      </c>
      <c r="D21" s="11" t="str">
        <f>VLOOKUP(C21,'Project List'!$A$9:$AG$360,'Project List'!$G$1,FALSE)</f>
        <v>Eyre Peninsula Reinforcement</v>
      </c>
      <c r="E21" s="11" t="str">
        <f>VLOOKUP($C21,Incurred_Real!$A$24:$E$376,Incurred_Real!$D$1,FALSE)</f>
        <v>Augmentation</v>
      </c>
      <c r="F21" s="13">
        <f>IF(VLOOKUP($C21,Incurred_Nominal!$A$25:$AQ$426,Incurred_Nominal!$AL$1,FALSE)="Commissioned Extra",0,
IF(VLOOKUP($C21,Incurred_Nominal!$A$25:$AQ$426,Incurred_Nominal!$AK$1,FALSE)=F$4,VLOOKUP($C21,Incurred_Nominal!$A$25:$AQ$426,Incurred_Nominal!$AG$1,FALSE),0))</f>
        <v>0</v>
      </c>
      <c r="G21" s="13">
        <f>IF(VLOOKUP($C21,Incurred_Nominal!$A$25:$AQ$426,Incurred_Nominal!$AL$1,FALSE)="Commissioned Extra",0,
IF(VLOOKUP($C21,Incurred_Nominal!$A$25:$AQ$426,Incurred_Nominal!$AK$1,FALSE)=G$4,VLOOKUP($C21,Incurred_Nominal!$A$25:$AQ$426,Incurred_Nominal!$AG$1,FALSE),0))</f>
        <v>0</v>
      </c>
      <c r="H21" s="13">
        <f>IF(VLOOKUP($C21,Incurred_Nominal!$A$25:$AQ$426,Incurred_Nominal!$AL$1,FALSE)="Commissioned Extra",0,
IF(VLOOKUP($C21,Incurred_Nominal!$A$25:$AQ$426,Incurred_Nominal!$AK$1,FALSE)=H$4,VLOOKUP($C21,Incurred_Nominal!$A$25:$AQ$426,Incurred_Nominal!$AG$1,FALSE),0))</f>
        <v>0</v>
      </c>
      <c r="I21" s="13">
        <f>IF(VLOOKUP($C21,Incurred_Nominal!$A$25:$AQ$426,Incurred_Nominal!$AL$1,FALSE)="Commissioned Extra",0,
IF(VLOOKUP($C21,Incurred_Nominal!$A$25:$AQ$426,Incurred_Nominal!$AK$1,FALSE)=I$4,VLOOKUP($C21,Incurred_Nominal!$A$25:$AQ$426,Incurred_Nominal!$AG$1,FALSE),0))</f>
        <v>0</v>
      </c>
      <c r="J21" s="13">
        <f>IF(VLOOKUP($C21,Incurred_Nominal!$A$25:$AQ$426,Incurred_Nominal!$AL$1,FALSE)="Commissioned Extra",0,
IF(VLOOKUP($C21,Incurred_Nominal!$A$25:$AQ$426,Incurred_Nominal!$AK$1,FALSE)=J$4,VLOOKUP($C21,Incurred_Nominal!$A$25:$AQ$426,Incurred_Nominal!$AG$1,FALSE),0))</f>
        <v>0</v>
      </c>
      <c r="K21" s="13">
        <f>IF(VLOOKUP($C21,Incurred_Nominal!$A$25:$AQ$426,Incurred_Nominal!$AL$1,FALSE)="Commissioned Extra",0,
IF(VLOOKUP($C21,Incurred_Nominal!$A$25:$AQ$426,Incurred_Nominal!$AK$1,FALSE)=K$4,VLOOKUP($C21,Incurred_Nominal!$A$25:$AQ$426,Incurred_Nominal!$AG$1,FALSE),0))</f>
        <v>0</v>
      </c>
      <c r="L21" s="13">
        <f>IF(VLOOKUP($C21,Incurred_Nominal!$A$25:$AQ$426,Incurred_Nominal!$AL$1,FALSE)="Commissioned Extra",0,
IF(VLOOKUP($C21,Incurred_Nominal!$A$25:$AQ$426,Incurred_Nominal!$AK$1,FALSE)=L$4,VLOOKUP($C21,Incurred_Nominal!$A$25:$AQ$426,Incurred_Nominal!$AG$1,FALSE),0))</f>
        <v>0</v>
      </c>
      <c r="M21" s="232">
        <f t="shared" si="1"/>
        <v>0</v>
      </c>
      <c r="N21" s="232" t="str">
        <f t="shared" si="2"/>
        <v/>
      </c>
      <c r="P21" s="232">
        <f>(VLOOKUP($C21,Incurred_Real!$A$25:$BR$427,Incurred_Real!AS$1,FALSE))*$M21</f>
        <v>0</v>
      </c>
      <c r="Q21" s="232">
        <f>(VLOOKUP($C21,Incurred_Real!$A$25:$BR$427,Incurred_Real!AT$1,FALSE))*$M21</f>
        <v>0</v>
      </c>
      <c r="R21" s="232">
        <f>(VLOOKUP($C21,Incurred_Real!$A$25:$BR$427,Incurred_Real!AU$1,FALSE))*$M21</f>
        <v>0</v>
      </c>
      <c r="S21" s="232">
        <f>(VLOOKUP($C21,Incurred_Real!$A$25:$BR$427,Incurred_Real!AV$1,FALSE))*$M21</f>
        <v>0</v>
      </c>
      <c r="T21" s="232">
        <f>(VLOOKUP($C21,Incurred_Real!$A$25:$BR$427,Incurred_Real!AW$1,FALSE))*$M21</f>
        <v>0</v>
      </c>
      <c r="U21" s="232">
        <f>(VLOOKUP($C21,Incurred_Real!$A$25:$BR$427,Incurred_Real!AX$1,FALSE))*$M21</f>
        <v>0</v>
      </c>
      <c r="V21" s="232">
        <f>(VLOOKUP($C21,Incurred_Real!$A$25:$BR$427,Incurred_Real!AY$1,FALSE))*$M21</f>
        <v>0</v>
      </c>
      <c r="W21" s="232">
        <f>(VLOOKUP($C21,Incurred_Real!$A$25:$BR$427,Incurred_Real!AZ$1,FALSE))*$M21</f>
        <v>0</v>
      </c>
      <c r="X21" s="232">
        <f>(VLOOKUP($C21,Incurred_Real!$A$25:$BR$427,Incurred_Real!BA$1,FALSE))*$M21</f>
        <v>0</v>
      </c>
      <c r="Y21" s="232">
        <f>(VLOOKUP($C21,Incurred_Real!$A$25:$BR$427,Incurred_Real!BB$1,FALSE))*$M21</f>
        <v>0</v>
      </c>
      <c r="Z21" s="232">
        <f>(VLOOKUP($C21,Incurred_Real!$A$25:$BR$427,Incurred_Real!BC$1,FALSE))*$M21</f>
        <v>0</v>
      </c>
      <c r="AA21" s="232">
        <f>(VLOOKUP($C21,Incurred_Real!$A$25:$BR$427,Incurred_Real!BD$1,FALSE))*$M21</f>
        <v>0</v>
      </c>
      <c r="AB21" s="232">
        <f>(VLOOKUP($C21,Incurred_Real!$A$25:$BR$427,Incurred_Real!BE$1,FALSE))*$M21</f>
        <v>0</v>
      </c>
      <c r="AC21" s="232">
        <f>(VLOOKUP($C21,Incurred_Real!$A$25:$BR$427,Incurred_Real!BF$1,FALSE))*$M21</f>
        <v>0</v>
      </c>
      <c r="AD21" s="232">
        <f>(VLOOKUP($C21,Incurred_Real!$A$25:$BR$427,Incurred_Real!BG$1,FALSE))*$M21</f>
        <v>0</v>
      </c>
      <c r="AE21" s="232">
        <f>(VLOOKUP($C21,Incurred_Real!$A$25:$BR$427,Incurred_Real!BH$1,FALSE))*$M21</f>
        <v>0</v>
      </c>
      <c r="AF21" s="232">
        <f>(VLOOKUP($C21,Incurred_Real!$A$25:$BR$427,Incurred_Real!BI$1,FALSE))*$M21</f>
        <v>0</v>
      </c>
      <c r="AG21" s="232">
        <f>(VLOOKUP($C21,Incurred_Real!$A$25:$BR$427,Incurred_Real!BJ$1,FALSE))*$M21</f>
        <v>0</v>
      </c>
      <c r="AH21" s="232">
        <f>(VLOOKUP($C21,Incurred_Real!$A$25:$BR$427,Incurred_Real!BK$1,FALSE))*$M21</f>
        <v>0</v>
      </c>
      <c r="AI21" s="232">
        <f>(VLOOKUP($C21,Incurred_Real!$A$25:$BR$427,Incurred_Real!BL$1,FALSE))*$M21</f>
        <v>0</v>
      </c>
      <c r="AJ21" s="232">
        <f>(VLOOKUP($C21,Incurred_Real!$A$25:$BR$427,Incurred_Real!BM$1,FALSE))*$M21</f>
        <v>0</v>
      </c>
      <c r="AK21" s="232">
        <f>(VLOOKUP($C21,Incurred_Real!$A$25:$BR$427,Incurred_Real!BN$1,FALSE))*$M21</f>
        <v>0</v>
      </c>
      <c r="AL21" s="232">
        <f>(VLOOKUP($C21,Incurred_Real!$A$25:$BR$427,Incurred_Real!BO$1,FALSE))*$M21</f>
        <v>0</v>
      </c>
      <c r="AM21" s="232">
        <f>(VLOOKUP($C21,Incurred_Real!$A$25:$BR$427,Incurred_Real!BP$1,FALSE))*$M21</f>
        <v>0</v>
      </c>
      <c r="AN21" s="232">
        <f>(VLOOKUP($C21,Incurred_Real!$A$25:$BR$427,Incurred_Real!BQ$1,FALSE))*$M21</f>
        <v>0</v>
      </c>
      <c r="AO21" s="232">
        <f>(VLOOKUP($C21,Incurred_Real!$A$25:$BR$427,Incurred_Real!BR$1,FALSE))*$M21</f>
        <v>0</v>
      </c>
      <c r="AP21" s="232">
        <f t="shared" si="3"/>
        <v>0</v>
      </c>
      <c r="AR21" s="232" t="b">
        <f t="shared" si="4"/>
        <v>1</v>
      </c>
    </row>
    <row r="22" spans="3:44" x14ac:dyDescent="0.15">
      <c r="C22" s="11" t="s">
        <v>60</v>
      </c>
      <c r="D22" s="11" t="str">
        <f>VLOOKUP(C22,'Project List'!$A$9:$AG$360,'Project List'!$G$1,FALSE)</f>
        <v>Munno Para New 275_66 kV Connection Point</v>
      </c>
      <c r="E22" s="11" t="str">
        <f>VLOOKUP($C22,Incurred_Real!$A$24:$E$376,Incurred_Real!$D$1,FALSE)</f>
        <v>Connection</v>
      </c>
      <c r="F22" s="13">
        <f>IF(VLOOKUP($C22,Incurred_Nominal!$A$25:$AQ$426,Incurred_Nominal!$AL$1,FALSE)="Commissioned Extra",0,
IF(VLOOKUP($C22,Incurred_Nominal!$A$25:$AQ$426,Incurred_Nominal!$AK$1,FALSE)=F$4,VLOOKUP($C22,Incurred_Nominal!$A$25:$AQ$426,Incurred_Nominal!$AG$1,FALSE),0))</f>
        <v>0</v>
      </c>
      <c r="G22" s="13">
        <f>IF(VLOOKUP($C22,Incurred_Nominal!$A$25:$AQ$426,Incurred_Nominal!$AL$1,FALSE)="Commissioned Extra",0,
IF(VLOOKUP($C22,Incurred_Nominal!$A$25:$AQ$426,Incurred_Nominal!$AK$1,FALSE)=G$4,VLOOKUP($C22,Incurred_Nominal!$A$25:$AQ$426,Incurred_Nominal!$AG$1,FALSE),0))</f>
        <v>0</v>
      </c>
      <c r="H22" s="13">
        <f>IF(VLOOKUP($C22,Incurred_Nominal!$A$25:$AQ$426,Incurred_Nominal!$AL$1,FALSE)="Commissioned Extra",0,
IF(VLOOKUP($C22,Incurred_Nominal!$A$25:$AQ$426,Incurred_Nominal!$AK$1,FALSE)=H$4,VLOOKUP($C22,Incurred_Nominal!$A$25:$AQ$426,Incurred_Nominal!$AG$1,FALSE),0))</f>
        <v>0</v>
      </c>
      <c r="I22" s="13">
        <f>IF(VLOOKUP($C22,Incurred_Nominal!$A$25:$AQ$426,Incurred_Nominal!$AL$1,FALSE)="Commissioned Extra",0,
IF(VLOOKUP($C22,Incurred_Nominal!$A$25:$AQ$426,Incurred_Nominal!$AK$1,FALSE)=I$4,VLOOKUP($C22,Incurred_Nominal!$A$25:$AQ$426,Incurred_Nominal!$AG$1,FALSE),0))</f>
        <v>0</v>
      </c>
      <c r="J22" s="13">
        <f>IF(VLOOKUP($C22,Incurred_Nominal!$A$25:$AQ$426,Incurred_Nominal!$AL$1,FALSE)="Commissioned Extra",0,
IF(VLOOKUP($C22,Incurred_Nominal!$A$25:$AQ$426,Incurred_Nominal!$AK$1,FALSE)=J$4,VLOOKUP($C22,Incurred_Nominal!$A$25:$AQ$426,Incurred_Nominal!$AG$1,FALSE),0))</f>
        <v>0</v>
      </c>
      <c r="K22" s="13">
        <f>IF(VLOOKUP($C22,Incurred_Nominal!$A$25:$AQ$426,Incurred_Nominal!$AL$1,FALSE)="Commissioned Extra",0,
IF(VLOOKUP($C22,Incurred_Nominal!$A$25:$AQ$426,Incurred_Nominal!$AK$1,FALSE)=K$4,VLOOKUP($C22,Incurred_Nominal!$A$25:$AQ$426,Incurred_Nominal!$AG$1,FALSE),0))</f>
        <v>0</v>
      </c>
      <c r="L22" s="13">
        <f>IF(VLOOKUP($C22,Incurred_Nominal!$A$25:$AQ$426,Incurred_Nominal!$AL$1,FALSE)="Commissioned Extra",0,
IF(VLOOKUP($C22,Incurred_Nominal!$A$25:$AQ$426,Incurred_Nominal!$AK$1,FALSE)=L$4,VLOOKUP($C22,Incurred_Nominal!$A$25:$AQ$426,Incurred_Nominal!$AG$1,FALSE),0))</f>
        <v>0</v>
      </c>
      <c r="M22" s="232">
        <f t="shared" si="1"/>
        <v>0</v>
      </c>
      <c r="N22" s="232" t="str">
        <f t="shared" si="2"/>
        <v/>
      </c>
      <c r="P22" s="232">
        <f>(VLOOKUP($C22,Incurred_Real!$A$25:$BR$427,Incurred_Real!AS$1,FALSE))*$M22</f>
        <v>0</v>
      </c>
      <c r="Q22" s="232">
        <f>(VLOOKUP($C22,Incurred_Real!$A$25:$BR$427,Incurred_Real!AT$1,FALSE))*$M22</f>
        <v>0</v>
      </c>
      <c r="R22" s="232">
        <f>(VLOOKUP($C22,Incurred_Real!$A$25:$BR$427,Incurred_Real!AU$1,FALSE))*$M22</f>
        <v>0</v>
      </c>
      <c r="S22" s="232">
        <f>(VLOOKUP($C22,Incurred_Real!$A$25:$BR$427,Incurred_Real!AV$1,FALSE))*$M22</f>
        <v>0</v>
      </c>
      <c r="T22" s="232">
        <f>(VLOOKUP($C22,Incurred_Real!$A$25:$BR$427,Incurred_Real!AW$1,FALSE))*$M22</f>
        <v>0</v>
      </c>
      <c r="U22" s="232">
        <f>(VLOOKUP($C22,Incurred_Real!$A$25:$BR$427,Incurred_Real!AX$1,FALSE))*$M22</f>
        <v>0</v>
      </c>
      <c r="V22" s="232">
        <f>(VLOOKUP($C22,Incurred_Real!$A$25:$BR$427,Incurred_Real!AY$1,FALSE))*$M22</f>
        <v>0</v>
      </c>
      <c r="W22" s="232">
        <f>(VLOOKUP($C22,Incurred_Real!$A$25:$BR$427,Incurred_Real!AZ$1,FALSE))*$M22</f>
        <v>0</v>
      </c>
      <c r="X22" s="232">
        <f>(VLOOKUP($C22,Incurred_Real!$A$25:$BR$427,Incurred_Real!BA$1,FALSE))*$M22</f>
        <v>0</v>
      </c>
      <c r="Y22" s="232">
        <f>(VLOOKUP($C22,Incurred_Real!$A$25:$BR$427,Incurred_Real!BB$1,FALSE))*$M22</f>
        <v>0</v>
      </c>
      <c r="Z22" s="232">
        <f>(VLOOKUP($C22,Incurred_Real!$A$25:$BR$427,Incurred_Real!BC$1,FALSE))*$M22</f>
        <v>0</v>
      </c>
      <c r="AA22" s="232">
        <f>(VLOOKUP($C22,Incurred_Real!$A$25:$BR$427,Incurred_Real!BD$1,FALSE))*$M22</f>
        <v>0</v>
      </c>
      <c r="AB22" s="232">
        <f>(VLOOKUP($C22,Incurred_Real!$A$25:$BR$427,Incurred_Real!BE$1,FALSE))*$M22</f>
        <v>0</v>
      </c>
      <c r="AC22" s="232">
        <f>(VLOOKUP($C22,Incurred_Real!$A$25:$BR$427,Incurred_Real!BF$1,FALSE))*$M22</f>
        <v>0</v>
      </c>
      <c r="AD22" s="232">
        <f>(VLOOKUP($C22,Incurred_Real!$A$25:$BR$427,Incurred_Real!BG$1,FALSE))*$M22</f>
        <v>0</v>
      </c>
      <c r="AE22" s="232">
        <f>(VLOOKUP($C22,Incurred_Real!$A$25:$BR$427,Incurred_Real!BH$1,FALSE))*$M22</f>
        <v>0</v>
      </c>
      <c r="AF22" s="232">
        <f>(VLOOKUP($C22,Incurred_Real!$A$25:$BR$427,Incurred_Real!BI$1,FALSE))*$M22</f>
        <v>0</v>
      </c>
      <c r="AG22" s="232">
        <f>(VLOOKUP($C22,Incurred_Real!$A$25:$BR$427,Incurred_Real!BJ$1,FALSE))*$M22</f>
        <v>0</v>
      </c>
      <c r="AH22" s="232">
        <f>(VLOOKUP($C22,Incurred_Real!$A$25:$BR$427,Incurred_Real!BK$1,FALSE))*$M22</f>
        <v>0</v>
      </c>
      <c r="AI22" s="232">
        <f>(VLOOKUP($C22,Incurred_Real!$A$25:$BR$427,Incurred_Real!BL$1,FALSE))*$M22</f>
        <v>0</v>
      </c>
      <c r="AJ22" s="232">
        <f>(VLOOKUP($C22,Incurred_Real!$A$25:$BR$427,Incurred_Real!BM$1,FALSE))*$M22</f>
        <v>0</v>
      </c>
      <c r="AK22" s="232">
        <f>(VLOOKUP($C22,Incurred_Real!$A$25:$BR$427,Incurred_Real!BN$1,FALSE))*$M22</f>
        <v>0</v>
      </c>
      <c r="AL22" s="232">
        <f>(VLOOKUP($C22,Incurred_Real!$A$25:$BR$427,Incurred_Real!BO$1,FALSE))*$M22</f>
        <v>0</v>
      </c>
      <c r="AM22" s="232">
        <f>(VLOOKUP($C22,Incurred_Real!$A$25:$BR$427,Incurred_Real!BP$1,FALSE))*$M22</f>
        <v>0</v>
      </c>
      <c r="AN22" s="232">
        <f>(VLOOKUP($C22,Incurred_Real!$A$25:$BR$427,Incurred_Real!BQ$1,FALSE))*$M22</f>
        <v>0</v>
      </c>
      <c r="AO22" s="232">
        <f>(VLOOKUP($C22,Incurred_Real!$A$25:$BR$427,Incurred_Real!BR$1,FALSE))*$M22</f>
        <v>0</v>
      </c>
      <c r="AP22" s="232">
        <f t="shared" si="3"/>
        <v>0</v>
      </c>
      <c r="AR22" s="232" t="b">
        <f t="shared" si="4"/>
        <v>1</v>
      </c>
    </row>
    <row r="23" spans="3:44" x14ac:dyDescent="0.15">
      <c r="C23" s="11" t="s">
        <v>61</v>
      </c>
      <c r="D23" s="11" t="str">
        <f>VLOOKUP(C23,'Project List'!$A$9:$AG$360,'Project List'!$G$1,FALSE)</f>
        <v>Asset Data Capture</v>
      </c>
      <c r="E23" s="11" t="str">
        <f>VLOOKUP($C23,Incurred_Real!$A$24:$E$376,Incurred_Real!$D$1,FALSE)</f>
        <v>Information Technology</v>
      </c>
      <c r="F23" s="13">
        <f>IF(VLOOKUP($C23,Incurred_Nominal!$A$25:$AQ$426,Incurred_Nominal!$AL$1,FALSE)="Commissioned Extra",0,
IF(VLOOKUP($C23,Incurred_Nominal!$A$25:$AQ$426,Incurred_Nominal!$AK$1,FALSE)=F$4,VLOOKUP($C23,Incurred_Nominal!$A$25:$AQ$426,Incurred_Nominal!$AG$1,FALSE),0))</f>
        <v>0</v>
      </c>
      <c r="G23" s="13">
        <f>IF(VLOOKUP($C23,Incurred_Nominal!$A$25:$AQ$426,Incurred_Nominal!$AL$1,FALSE)="Commissioned Extra",0,
IF(VLOOKUP($C23,Incurred_Nominal!$A$25:$AQ$426,Incurred_Nominal!$AK$1,FALSE)=G$4,VLOOKUP($C23,Incurred_Nominal!$A$25:$AQ$426,Incurred_Nominal!$AG$1,FALSE),0))</f>
        <v>0</v>
      </c>
      <c r="H23" s="13">
        <f>IF(VLOOKUP($C23,Incurred_Nominal!$A$25:$AQ$426,Incurred_Nominal!$AL$1,FALSE)="Commissioned Extra",0,
IF(VLOOKUP($C23,Incurred_Nominal!$A$25:$AQ$426,Incurred_Nominal!$AK$1,FALSE)=H$4,VLOOKUP($C23,Incurred_Nominal!$A$25:$AQ$426,Incurred_Nominal!$AG$1,FALSE),0))</f>
        <v>0</v>
      </c>
      <c r="I23" s="13">
        <f>IF(VLOOKUP($C23,Incurred_Nominal!$A$25:$AQ$426,Incurred_Nominal!$AL$1,FALSE)="Commissioned Extra",0,
IF(VLOOKUP($C23,Incurred_Nominal!$A$25:$AQ$426,Incurred_Nominal!$AK$1,FALSE)=I$4,VLOOKUP($C23,Incurred_Nominal!$A$25:$AQ$426,Incurred_Nominal!$AG$1,FALSE),0))</f>
        <v>0</v>
      </c>
      <c r="J23" s="13">
        <f>IF(VLOOKUP($C23,Incurred_Nominal!$A$25:$AQ$426,Incurred_Nominal!$AL$1,FALSE)="Commissioned Extra",0,
IF(VLOOKUP($C23,Incurred_Nominal!$A$25:$AQ$426,Incurred_Nominal!$AK$1,FALSE)=J$4,VLOOKUP($C23,Incurred_Nominal!$A$25:$AQ$426,Incurred_Nominal!$AG$1,FALSE),0))</f>
        <v>0</v>
      </c>
      <c r="K23" s="13">
        <f>IF(VLOOKUP($C23,Incurred_Nominal!$A$25:$AQ$426,Incurred_Nominal!$AL$1,FALSE)="Commissioned Extra",0,
IF(VLOOKUP($C23,Incurred_Nominal!$A$25:$AQ$426,Incurred_Nominal!$AK$1,FALSE)=K$4,VLOOKUP($C23,Incurred_Nominal!$A$25:$AQ$426,Incurred_Nominal!$AG$1,FALSE),0))</f>
        <v>0</v>
      </c>
      <c r="L23" s="13">
        <f>IF(VLOOKUP($C23,Incurred_Nominal!$A$25:$AQ$426,Incurred_Nominal!$AL$1,FALSE)="Commissioned Extra",0,
IF(VLOOKUP($C23,Incurred_Nominal!$A$25:$AQ$426,Incurred_Nominal!$AK$1,FALSE)=L$4,VLOOKUP($C23,Incurred_Nominal!$A$25:$AQ$426,Incurred_Nominal!$AG$1,FALSE),0))</f>
        <v>0</v>
      </c>
      <c r="M23" s="232">
        <f t="shared" si="1"/>
        <v>0</v>
      </c>
      <c r="N23" s="232" t="str">
        <f t="shared" si="2"/>
        <v/>
      </c>
      <c r="P23" s="232">
        <f>(VLOOKUP($C23,Incurred_Real!$A$25:$BR$427,Incurred_Real!AS$1,FALSE))*$M23</f>
        <v>0</v>
      </c>
      <c r="Q23" s="232">
        <f>(VLOOKUP($C23,Incurred_Real!$A$25:$BR$427,Incurred_Real!AT$1,FALSE))*$M23</f>
        <v>0</v>
      </c>
      <c r="R23" s="232">
        <f>(VLOOKUP($C23,Incurred_Real!$A$25:$BR$427,Incurred_Real!AU$1,FALSE))*$M23</f>
        <v>0</v>
      </c>
      <c r="S23" s="232">
        <f>(VLOOKUP($C23,Incurred_Real!$A$25:$BR$427,Incurred_Real!AV$1,FALSE))*$M23</f>
        <v>0</v>
      </c>
      <c r="T23" s="232">
        <f>(VLOOKUP($C23,Incurred_Real!$A$25:$BR$427,Incurred_Real!AW$1,FALSE))*$M23</f>
        <v>0</v>
      </c>
      <c r="U23" s="232">
        <f>(VLOOKUP($C23,Incurred_Real!$A$25:$BR$427,Incurred_Real!AX$1,FALSE))*$M23</f>
        <v>0</v>
      </c>
      <c r="V23" s="232">
        <f>(VLOOKUP($C23,Incurred_Real!$A$25:$BR$427,Incurred_Real!AY$1,FALSE))*$M23</f>
        <v>0</v>
      </c>
      <c r="W23" s="232">
        <f>(VLOOKUP($C23,Incurred_Real!$A$25:$BR$427,Incurred_Real!AZ$1,FALSE))*$M23</f>
        <v>0</v>
      </c>
      <c r="X23" s="232">
        <f>(VLOOKUP($C23,Incurred_Real!$A$25:$BR$427,Incurred_Real!BA$1,FALSE))*$M23</f>
        <v>0</v>
      </c>
      <c r="Y23" s="232">
        <f>(VLOOKUP($C23,Incurred_Real!$A$25:$BR$427,Incurred_Real!BB$1,FALSE))*$M23</f>
        <v>0</v>
      </c>
      <c r="Z23" s="232">
        <f>(VLOOKUP($C23,Incurred_Real!$A$25:$BR$427,Incurred_Real!BC$1,FALSE))*$M23</f>
        <v>0</v>
      </c>
      <c r="AA23" s="232">
        <f>(VLOOKUP($C23,Incurred_Real!$A$25:$BR$427,Incurred_Real!BD$1,FALSE))*$M23</f>
        <v>0</v>
      </c>
      <c r="AB23" s="232">
        <f>(VLOOKUP($C23,Incurred_Real!$A$25:$BR$427,Incurred_Real!BE$1,FALSE))*$M23</f>
        <v>0</v>
      </c>
      <c r="AC23" s="232">
        <f>(VLOOKUP($C23,Incurred_Real!$A$25:$BR$427,Incurred_Real!BF$1,FALSE))*$M23</f>
        <v>0</v>
      </c>
      <c r="AD23" s="232">
        <f>(VLOOKUP($C23,Incurred_Real!$A$25:$BR$427,Incurred_Real!BG$1,FALSE))*$M23</f>
        <v>0</v>
      </c>
      <c r="AE23" s="232">
        <f>(VLOOKUP($C23,Incurred_Real!$A$25:$BR$427,Incurred_Real!BH$1,FALSE))*$M23</f>
        <v>0</v>
      </c>
      <c r="AF23" s="232">
        <f>(VLOOKUP($C23,Incurred_Real!$A$25:$BR$427,Incurred_Real!BI$1,FALSE))*$M23</f>
        <v>0</v>
      </c>
      <c r="AG23" s="232">
        <f>(VLOOKUP($C23,Incurred_Real!$A$25:$BR$427,Incurred_Real!BJ$1,FALSE))*$M23</f>
        <v>0</v>
      </c>
      <c r="AH23" s="232">
        <f>(VLOOKUP($C23,Incurred_Real!$A$25:$BR$427,Incurred_Real!BK$1,FALSE))*$M23</f>
        <v>0</v>
      </c>
      <c r="AI23" s="232">
        <f>(VLOOKUP($C23,Incurred_Real!$A$25:$BR$427,Incurred_Real!BL$1,FALSE))*$M23</f>
        <v>0</v>
      </c>
      <c r="AJ23" s="232">
        <f>(VLOOKUP($C23,Incurred_Real!$A$25:$BR$427,Incurred_Real!BM$1,FALSE))*$M23</f>
        <v>0</v>
      </c>
      <c r="AK23" s="232">
        <f>(VLOOKUP($C23,Incurred_Real!$A$25:$BR$427,Incurred_Real!BN$1,FALSE))*$M23</f>
        <v>0</v>
      </c>
      <c r="AL23" s="232">
        <f>(VLOOKUP($C23,Incurred_Real!$A$25:$BR$427,Incurred_Real!BO$1,FALSE))*$M23</f>
        <v>0</v>
      </c>
      <c r="AM23" s="232">
        <f>(VLOOKUP($C23,Incurred_Real!$A$25:$BR$427,Incurred_Real!BP$1,FALSE))*$M23</f>
        <v>0</v>
      </c>
      <c r="AN23" s="232">
        <f>(VLOOKUP($C23,Incurred_Real!$A$25:$BR$427,Incurred_Real!BQ$1,FALSE))*$M23</f>
        <v>0</v>
      </c>
      <c r="AO23" s="232">
        <f>(VLOOKUP($C23,Incurred_Real!$A$25:$BR$427,Incurred_Real!BR$1,FALSE))*$M23</f>
        <v>0</v>
      </c>
      <c r="AP23" s="232">
        <f t="shared" si="3"/>
        <v>0</v>
      </c>
      <c r="AR23" s="232" t="b">
        <f t="shared" si="4"/>
        <v>1</v>
      </c>
    </row>
    <row r="24" spans="3:44" x14ac:dyDescent="0.15">
      <c r="C24" s="11" t="s">
        <v>63</v>
      </c>
      <c r="D24" s="11" t="str">
        <f>VLOOKUP(C24,'Project List'!$A$9:$AG$360,'Project List'!$G$1,FALSE)</f>
        <v>Network Configuration Management System</v>
      </c>
      <c r="E24" s="11" t="str">
        <f>VLOOKUP($C24,Incurred_Real!$A$24:$E$376,Incurred_Real!$D$1,FALSE)</f>
        <v>Replacement</v>
      </c>
      <c r="F24" s="13">
        <f>IF(VLOOKUP($C24,Incurred_Nominal!$A$25:$AQ$426,Incurred_Nominal!$AL$1,FALSE)="Commissioned Extra",0,
IF(VLOOKUP($C24,Incurred_Nominal!$A$25:$AQ$426,Incurred_Nominal!$AK$1,FALSE)=F$4,VLOOKUP($C24,Incurred_Nominal!$A$25:$AQ$426,Incurred_Nominal!$AG$1,FALSE),0))</f>
        <v>0</v>
      </c>
      <c r="G24" s="13">
        <f>IF(VLOOKUP($C24,Incurred_Nominal!$A$25:$AQ$426,Incurred_Nominal!$AL$1,FALSE)="Commissioned Extra",0,
IF(VLOOKUP($C24,Incurred_Nominal!$A$25:$AQ$426,Incurred_Nominal!$AK$1,FALSE)=G$4,VLOOKUP($C24,Incurred_Nominal!$A$25:$AQ$426,Incurred_Nominal!$AG$1,FALSE),0))</f>
        <v>0</v>
      </c>
      <c r="H24" s="13">
        <f>IF(VLOOKUP($C24,Incurred_Nominal!$A$25:$AQ$426,Incurred_Nominal!$AL$1,FALSE)="Commissioned Extra",0,
IF(VLOOKUP($C24,Incurred_Nominal!$A$25:$AQ$426,Incurred_Nominal!$AK$1,FALSE)=H$4,VLOOKUP($C24,Incurred_Nominal!$A$25:$AQ$426,Incurred_Nominal!$AG$1,FALSE),0))</f>
        <v>0</v>
      </c>
      <c r="I24" s="13">
        <f>IF(VLOOKUP($C24,Incurred_Nominal!$A$25:$AQ$426,Incurred_Nominal!$AL$1,FALSE)="Commissioned Extra",0,
IF(VLOOKUP($C24,Incurred_Nominal!$A$25:$AQ$426,Incurred_Nominal!$AK$1,FALSE)=I$4,VLOOKUP($C24,Incurred_Nominal!$A$25:$AQ$426,Incurred_Nominal!$AG$1,FALSE),0))</f>
        <v>0</v>
      </c>
      <c r="J24" s="13">
        <f>IF(VLOOKUP($C24,Incurred_Nominal!$A$25:$AQ$426,Incurred_Nominal!$AL$1,FALSE)="Commissioned Extra",0,
IF(VLOOKUP($C24,Incurred_Nominal!$A$25:$AQ$426,Incurred_Nominal!$AK$1,FALSE)=J$4,VLOOKUP($C24,Incurred_Nominal!$A$25:$AQ$426,Incurred_Nominal!$AG$1,FALSE),0))</f>
        <v>0</v>
      </c>
      <c r="K24" s="13">
        <f>IF(VLOOKUP($C24,Incurred_Nominal!$A$25:$AQ$426,Incurred_Nominal!$AL$1,FALSE)="Commissioned Extra",0,
IF(VLOOKUP($C24,Incurred_Nominal!$A$25:$AQ$426,Incurred_Nominal!$AK$1,FALSE)=K$4,VLOOKUP($C24,Incurred_Nominal!$A$25:$AQ$426,Incurred_Nominal!$AG$1,FALSE),0))</f>
        <v>0</v>
      </c>
      <c r="L24" s="13">
        <f>IF(VLOOKUP($C24,Incurred_Nominal!$A$25:$AQ$426,Incurred_Nominal!$AL$1,FALSE)="Commissioned Extra",0,
IF(VLOOKUP($C24,Incurred_Nominal!$A$25:$AQ$426,Incurred_Nominal!$AK$1,FALSE)=L$4,VLOOKUP($C24,Incurred_Nominal!$A$25:$AQ$426,Incurred_Nominal!$AG$1,FALSE),0))</f>
        <v>0</v>
      </c>
      <c r="M24" s="232">
        <f t="shared" si="1"/>
        <v>0</v>
      </c>
      <c r="N24" s="232" t="str">
        <f t="shared" si="2"/>
        <v/>
      </c>
      <c r="P24" s="232">
        <f>(VLOOKUP($C24,Incurred_Real!$A$25:$BR$427,Incurred_Real!AS$1,FALSE))*$M24</f>
        <v>0</v>
      </c>
      <c r="Q24" s="232">
        <f>(VLOOKUP($C24,Incurred_Real!$A$25:$BR$427,Incurred_Real!AT$1,FALSE))*$M24</f>
        <v>0</v>
      </c>
      <c r="R24" s="232">
        <f>(VLOOKUP($C24,Incurred_Real!$A$25:$BR$427,Incurred_Real!AU$1,FALSE))*$M24</f>
        <v>0</v>
      </c>
      <c r="S24" s="232">
        <f>(VLOOKUP($C24,Incurred_Real!$A$25:$BR$427,Incurred_Real!AV$1,FALSE))*$M24</f>
        <v>0</v>
      </c>
      <c r="T24" s="232">
        <f>(VLOOKUP($C24,Incurred_Real!$A$25:$BR$427,Incurred_Real!AW$1,FALSE))*$M24</f>
        <v>0</v>
      </c>
      <c r="U24" s="232">
        <f>(VLOOKUP($C24,Incurred_Real!$A$25:$BR$427,Incurred_Real!AX$1,FALSE))*$M24</f>
        <v>0</v>
      </c>
      <c r="V24" s="232">
        <f>(VLOOKUP($C24,Incurred_Real!$A$25:$BR$427,Incurred_Real!AY$1,FALSE))*$M24</f>
        <v>0</v>
      </c>
      <c r="W24" s="232">
        <f>(VLOOKUP($C24,Incurred_Real!$A$25:$BR$427,Incurred_Real!AZ$1,FALSE))*$M24</f>
        <v>0</v>
      </c>
      <c r="X24" s="232">
        <f>(VLOOKUP($C24,Incurred_Real!$A$25:$BR$427,Incurred_Real!BA$1,FALSE))*$M24</f>
        <v>0</v>
      </c>
      <c r="Y24" s="232">
        <f>(VLOOKUP($C24,Incurred_Real!$A$25:$BR$427,Incurred_Real!BB$1,FALSE))*$M24</f>
        <v>0</v>
      </c>
      <c r="Z24" s="232">
        <f>(VLOOKUP($C24,Incurred_Real!$A$25:$BR$427,Incurred_Real!BC$1,FALSE))*$M24</f>
        <v>0</v>
      </c>
      <c r="AA24" s="232">
        <f>(VLOOKUP($C24,Incurred_Real!$A$25:$BR$427,Incurred_Real!BD$1,FALSE))*$M24</f>
        <v>0</v>
      </c>
      <c r="AB24" s="232">
        <f>(VLOOKUP($C24,Incurred_Real!$A$25:$BR$427,Incurred_Real!BE$1,FALSE))*$M24</f>
        <v>0</v>
      </c>
      <c r="AC24" s="232">
        <f>(VLOOKUP($C24,Incurred_Real!$A$25:$BR$427,Incurred_Real!BF$1,FALSE))*$M24</f>
        <v>0</v>
      </c>
      <c r="AD24" s="232">
        <f>(VLOOKUP($C24,Incurred_Real!$A$25:$BR$427,Incurred_Real!BG$1,FALSE))*$M24</f>
        <v>0</v>
      </c>
      <c r="AE24" s="232">
        <f>(VLOOKUP($C24,Incurred_Real!$A$25:$BR$427,Incurred_Real!BH$1,FALSE))*$M24</f>
        <v>0</v>
      </c>
      <c r="AF24" s="232">
        <f>(VLOOKUP($C24,Incurred_Real!$A$25:$BR$427,Incurred_Real!BI$1,FALSE))*$M24</f>
        <v>0</v>
      </c>
      <c r="AG24" s="232">
        <f>(VLOOKUP($C24,Incurred_Real!$A$25:$BR$427,Incurred_Real!BJ$1,FALSE))*$M24</f>
        <v>0</v>
      </c>
      <c r="AH24" s="232">
        <f>(VLOOKUP($C24,Incurred_Real!$A$25:$BR$427,Incurred_Real!BK$1,FALSE))*$M24</f>
        <v>0</v>
      </c>
      <c r="AI24" s="232">
        <f>(VLOOKUP($C24,Incurred_Real!$A$25:$BR$427,Incurred_Real!BL$1,FALSE))*$M24</f>
        <v>0</v>
      </c>
      <c r="AJ24" s="232">
        <f>(VLOOKUP($C24,Incurred_Real!$A$25:$BR$427,Incurred_Real!BM$1,FALSE))*$M24</f>
        <v>0</v>
      </c>
      <c r="AK24" s="232">
        <f>(VLOOKUP($C24,Incurred_Real!$A$25:$BR$427,Incurred_Real!BN$1,FALSE))*$M24</f>
        <v>0</v>
      </c>
      <c r="AL24" s="232">
        <f>(VLOOKUP($C24,Incurred_Real!$A$25:$BR$427,Incurred_Real!BO$1,FALSE))*$M24</f>
        <v>0</v>
      </c>
      <c r="AM24" s="232">
        <f>(VLOOKUP($C24,Incurred_Real!$A$25:$BR$427,Incurred_Real!BP$1,FALSE))*$M24</f>
        <v>0</v>
      </c>
      <c r="AN24" s="232">
        <f>(VLOOKUP($C24,Incurred_Real!$A$25:$BR$427,Incurred_Real!BQ$1,FALSE))*$M24</f>
        <v>0</v>
      </c>
      <c r="AO24" s="232">
        <f>(VLOOKUP($C24,Incurred_Real!$A$25:$BR$427,Incurred_Real!BR$1,FALSE))*$M24</f>
        <v>0</v>
      </c>
      <c r="AP24" s="232">
        <f t="shared" si="3"/>
        <v>0</v>
      </c>
      <c r="AR24" s="232" t="b">
        <f t="shared" si="4"/>
        <v>1</v>
      </c>
    </row>
    <row r="25" spans="3:44" x14ac:dyDescent="0.15">
      <c r="C25" s="11" t="s">
        <v>65</v>
      </c>
      <c r="D25" s="11" t="str">
        <f>VLOOKUP(C25,'Project List'!$A$9:$AG$360,'Project List'!$G$1,FALSE)</f>
        <v>SAEs for 2013 2018 Capital Projects</v>
      </c>
      <c r="E25" s="11" t="str">
        <f>VLOOKUP($C25,Incurred_Real!$A$24:$E$376,Incurred_Real!$D$1,FALSE)</f>
        <v>Augmentation</v>
      </c>
      <c r="F25" s="13">
        <f>IF(VLOOKUP($C25,Incurred_Nominal!$A$25:$AQ$426,Incurred_Nominal!$AL$1,FALSE)="Commissioned Extra",0,
IF(VLOOKUP($C25,Incurred_Nominal!$A$25:$AQ$426,Incurred_Nominal!$AK$1,FALSE)=F$4,VLOOKUP($C25,Incurred_Nominal!$A$25:$AQ$426,Incurred_Nominal!$AG$1,FALSE),0))</f>
        <v>0</v>
      </c>
      <c r="G25" s="13">
        <f>IF(VLOOKUP($C25,Incurred_Nominal!$A$25:$AQ$426,Incurred_Nominal!$AL$1,FALSE)="Commissioned Extra",0,
IF(VLOOKUP($C25,Incurred_Nominal!$A$25:$AQ$426,Incurred_Nominal!$AK$1,FALSE)=G$4,VLOOKUP($C25,Incurred_Nominal!$A$25:$AQ$426,Incurred_Nominal!$AG$1,FALSE),0))</f>
        <v>0</v>
      </c>
      <c r="H25" s="13">
        <f>IF(VLOOKUP($C25,Incurred_Nominal!$A$25:$AQ$426,Incurred_Nominal!$AL$1,FALSE)="Commissioned Extra",0,
IF(VLOOKUP($C25,Incurred_Nominal!$A$25:$AQ$426,Incurred_Nominal!$AK$1,FALSE)=H$4,VLOOKUP($C25,Incurred_Nominal!$A$25:$AQ$426,Incurred_Nominal!$AG$1,FALSE),0))</f>
        <v>0</v>
      </c>
      <c r="I25" s="13">
        <f>IF(VLOOKUP($C25,Incurred_Nominal!$A$25:$AQ$426,Incurred_Nominal!$AL$1,FALSE)="Commissioned Extra",0,
IF(VLOOKUP($C25,Incurred_Nominal!$A$25:$AQ$426,Incurred_Nominal!$AK$1,FALSE)=I$4,VLOOKUP($C25,Incurred_Nominal!$A$25:$AQ$426,Incurred_Nominal!$AG$1,FALSE),0))</f>
        <v>0</v>
      </c>
      <c r="J25" s="13">
        <f>IF(VLOOKUP($C25,Incurred_Nominal!$A$25:$AQ$426,Incurred_Nominal!$AL$1,FALSE)="Commissioned Extra",0,
IF(VLOOKUP($C25,Incurred_Nominal!$A$25:$AQ$426,Incurred_Nominal!$AK$1,FALSE)=J$4,VLOOKUP($C25,Incurred_Nominal!$A$25:$AQ$426,Incurred_Nominal!$AG$1,FALSE),0))</f>
        <v>0</v>
      </c>
      <c r="K25" s="13">
        <f>IF(VLOOKUP($C25,Incurred_Nominal!$A$25:$AQ$426,Incurred_Nominal!$AL$1,FALSE)="Commissioned Extra",0,
IF(VLOOKUP($C25,Incurred_Nominal!$A$25:$AQ$426,Incurred_Nominal!$AK$1,FALSE)=K$4,VLOOKUP($C25,Incurred_Nominal!$A$25:$AQ$426,Incurred_Nominal!$AG$1,FALSE),0))</f>
        <v>0</v>
      </c>
      <c r="L25" s="13">
        <f>IF(VLOOKUP($C25,Incurred_Nominal!$A$25:$AQ$426,Incurred_Nominal!$AL$1,FALSE)="Commissioned Extra",0,
IF(VLOOKUP($C25,Incurred_Nominal!$A$25:$AQ$426,Incurred_Nominal!$AK$1,FALSE)=L$4,VLOOKUP($C25,Incurred_Nominal!$A$25:$AQ$426,Incurred_Nominal!$AG$1,FALSE),0))</f>
        <v>0</v>
      </c>
      <c r="M25" s="232">
        <f t="shared" si="1"/>
        <v>0</v>
      </c>
      <c r="N25" s="232" t="str">
        <f t="shared" si="2"/>
        <v/>
      </c>
      <c r="P25" s="232">
        <f>(VLOOKUP($C25,Incurred_Real!$A$25:$BR$427,Incurred_Real!AS$1,FALSE))*$M25</f>
        <v>0</v>
      </c>
      <c r="Q25" s="232">
        <f>(VLOOKUP($C25,Incurred_Real!$A$25:$BR$427,Incurred_Real!AT$1,FALSE))*$M25</f>
        <v>0</v>
      </c>
      <c r="R25" s="232">
        <f>(VLOOKUP($C25,Incurred_Real!$A$25:$BR$427,Incurred_Real!AU$1,FALSE))*$M25</f>
        <v>0</v>
      </c>
      <c r="S25" s="232">
        <f>(VLOOKUP($C25,Incurred_Real!$A$25:$BR$427,Incurred_Real!AV$1,FALSE))*$M25</f>
        <v>0</v>
      </c>
      <c r="T25" s="232">
        <f>(VLOOKUP($C25,Incurred_Real!$A$25:$BR$427,Incurred_Real!AW$1,FALSE))*$M25</f>
        <v>0</v>
      </c>
      <c r="U25" s="232">
        <f>(VLOOKUP($C25,Incurred_Real!$A$25:$BR$427,Incurred_Real!AX$1,FALSE))*$M25</f>
        <v>0</v>
      </c>
      <c r="V25" s="232">
        <f>(VLOOKUP($C25,Incurred_Real!$A$25:$BR$427,Incurred_Real!AY$1,FALSE))*$M25</f>
        <v>0</v>
      </c>
      <c r="W25" s="232">
        <f>(VLOOKUP($C25,Incurred_Real!$A$25:$BR$427,Incurred_Real!AZ$1,FALSE))*$M25</f>
        <v>0</v>
      </c>
      <c r="X25" s="232">
        <f>(VLOOKUP($C25,Incurred_Real!$A$25:$BR$427,Incurred_Real!BA$1,FALSE))*$M25</f>
        <v>0</v>
      </c>
      <c r="Y25" s="232">
        <f>(VLOOKUP($C25,Incurred_Real!$A$25:$BR$427,Incurred_Real!BB$1,FALSE))*$M25</f>
        <v>0</v>
      </c>
      <c r="Z25" s="232">
        <f>(VLOOKUP($C25,Incurred_Real!$A$25:$BR$427,Incurred_Real!BC$1,FALSE))*$M25</f>
        <v>0</v>
      </c>
      <c r="AA25" s="232">
        <f>(VLOOKUP($C25,Incurred_Real!$A$25:$BR$427,Incurred_Real!BD$1,FALSE))*$M25</f>
        <v>0</v>
      </c>
      <c r="AB25" s="232">
        <f>(VLOOKUP($C25,Incurred_Real!$A$25:$BR$427,Incurred_Real!BE$1,FALSE))*$M25</f>
        <v>0</v>
      </c>
      <c r="AC25" s="232">
        <f>(VLOOKUP($C25,Incurred_Real!$A$25:$BR$427,Incurred_Real!BF$1,FALSE))*$M25</f>
        <v>0</v>
      </c>
      <c r="AD25" s="232">
        <f>(VLOOKUP($C25,Incurred_Real!$A$25:$BR$427,Incurred_Real!BG$1,FALSE))*$M25</f>
        <v>0</v>
      </c>
      <c r="AE25" s="232">
        <f>(VLOOKUP($C25,Incurred_Real!$A$25:$BR$427,Incurred_Real!BH$1,FALSE))*$M25</f>
        <v>0</v>
      </c>
      <c r="AF25" s="232">
        <f>(VLOOKUP($C25,Incurred_Real!$A$25:$BR$427,Incurred_Real!BI$1,FALSE))*$M25</f>
        <v>0</v>
      </c>
      <c r="AG25" s="232">
        <f>(VLOOKUP($C25,Incurred_Real!$A$25:$BR$427,Incurred_Real!BJ$1,FALSE))*$M25</f>
        <v>0</v>
      </c>
      <c r="AH25" s="232">
        <f>(VLOOKUP($C25,Incurred_Real!$A$25:$BR$427,Incurred_Real!BK$1,FALSE))*$M25</f>
        <v>0</v>
      </c>
      <c r="AI25" s="232">
        <f>(VLOOKUP($C25,Incurred_Real!$A$25:$BR$427,Incurred_Real!BL$1,FALSE))*$M25</f>
        <v>0</v>
      </c>
      <c r="AJ25" s="232">
        <f>(VLOOKUP($C25,Incurred_Real!$A$25:$BR$427,Incurred_Real!BM$1,FALSE))*$M25</f>
        <v>0</v>
      </c>
      <c r="AK25" s="232">
        <f>(VLOOKUP($C25,Incurred_Real!$A$25:$BR$427,Incurred_Real!BN$1,FALSE))*$M25</f>
        <v>0</v>
      </c>
      <c r="AL25" s="232">
        <f>(VLOOKUP($C25,Incurred_Real!$A$25:$BR$427,Incurred_Real!BO$1,FALSE))*$M25</f>
        <v>0</v>
      </c>
      <c r="AM25" s="232">
        <f>(VLOOKUP($C25,Incurred_Real!$A$25:$BR$427,Incurred_Real!BP$1,FALSE))*$M25</f>
        <v>0</v>
      </c>
      <c r="AN25" s="232">
        <f>(VLOOKUP($C25,Incurred_Real!$A$25:$BR$427,Incurred_Real!BQ$1,FALSE))*$M25</f>
        <v>0</v>
      </c>
      <c r="AO25" s="232">
        <f>(VLOOKUP($C25,Incurred_Real!$A$25:$BR$427,Incurred_Real!BR$1,FALSE))*$M25</f>
        <v>0</v>
      </c>
      <c r="AP25" s="232">
        <f t="shared" si="3"/>
        <v>0</v>
      </c>
      <c r="AR25" s="232" t="b">
        <f t="shared" si="4"/>
        <v>1</v>
      </c>
    </row>
    <row r="26" spans="3:44" x14ac:dyDescent="0.15">
      <c r="C26" s="11" t="s">
        <v>66</v>
      </c>
      <c r="D26" s="11" t="str">
        <f>VLOOKUP(C26,'Project List'!$A$9:$AG$360,'Project List'!$G$1,FALSE)</f>
        <v>Aerial Services Implementation</v>
      </c>
      <c r="E26" s="11" t="str">
        <f>VLOOKUP($C26,Incurred_Real!$A$24:$E$376,Incurred_Real!$D$1,FALSE)</f>
        <v>Security/Compliance</v>
      </c>
      <c r="F26" s="13">
        <f>IF(VLOOKUP($C26,Incurred_Nominal!$A$25:$AQ$426,Incurred_Nominal!$AL$1,FALSE)="Commissioned Extra",0,
IF(VLOOKUP($C26,Incurred_Nominal!$A$25:$AQ$426,Incurred_Nominal!$AK$1,FALSE)=F$4,VLOOKUP($C26,Incurred_Nominal!$A$25:$AQ$426,Incurred_Nominal!$AG$1,FALSE),0))</f>
        <v>0</v>
      </c>
      <c r="G26" s="13">
        <f>IF(VLOOKUP($C26,Incurred_Nominal!$A$25:$AQ$426,Incurred_Nominal!$AL$1,FALSE)="Commissioned Extra",0,
IF(VLOOKUP($C26,Incurred_Nominal!$A$25:$AQ$426,Incurred_Nominal!$AK$1,FALSE)=G$4,VLOOKUP($C26,Incurred_Nominal!$A$25:$AQ$426,Incurred_Nominal!$AG$1,FALSE),0))</f>
        <v>0</v>
      </c>
      <c r="H26" s="13">
        <f>IF(VLOOKUP($C26,Incurred_Nominal!$A$25:$AQ$426,Incurred_Nominal!$AL$1,FALSE)="Commissioned Extra",0,
IF(VLOOKUP($C26,Incurred_Nominal!$A$25:$AQ$426,Incurred_Nominal!$AK$1,FALSE)=H$4,VLOOKUP($C26,Incurred_Nominal!$A$25:$AQ$426,Incurred_Nominal!$AG$1,FALSE),0))</f>
        <v>0</v>
      </c>
      <c r="I26" s="13">
        <f>IF(VLOOKUP($C26,Incurred_Nominal!$A$25:$AQ$426,Incurred_Nominal!$AL$1,FALSE)="Commissioned Extra",0,
IF(VLOOKUP($C26,Incurred_Nominal!$A$25:$AQ$426,Incurred_Nominal!$AK$1,FALSE)=I$4,VLOOKUP($C26,Incurred_Nominal!$A$25:$AQ$426,Incurred_Nominal!$AG$1,FALSE),0))</f>
        <v>0</v>
      </c>
      <c r="J26" s="13">
        <f>IF(VLOOKUP($C26,Incurred_Nominal!$A$25:$AQ$426,Incurred_Nominal!$AL$1,FALSE)="Commissioned Extra",0,
IF(VLOOKUP($C26,Incurred_Nominal!$A$25:$AQ$426,Incurred_Nominal!$AK$1,FALSE)=J$4,VLOOKUP($C26,Incurred_Nominal!$A$25:$AQ$426,Incurred_Nominal!$AG$1,FALSE),0))</f>
        <v>0</v>
      </c>
      <c r="K26" s="13">
        <f>IF(VLOOKUP($C26,Incurred_Nominal!$A$25:$AQ$426,Incurred_Nominal!$AL$1,FALSE)="Commissioned Extra",0,
IF(VLOOKUP($C26,Incurred_Nominal!$A$25:$AQ$426,Incurred_Nominal!$AK$1,FALSE)=K$4,VLOOKUP($C26,Incurred_Nominal!$A$25:$AQ$426,Incurred_Nominal!$AG$1,FALSE),0))</f>
        <v>0</v>
      </c>
      <c r="L26" s="13">
        <f>IF(VLOOKUP($C26,Incurred_Nominal!$A$25:$AQ$426,Incurred_Nominal!$AL$1,FALSE)="Commissioned Extra",0,
IF(VLOOKUP($C26,Incurred_Nominal!$A$25:$AQ$426,Incurred_Nominal!$AK$1,FALSE)=L$4,VLOOKUP($C26,Incurred_Nominal!$A$25:$AQ$426,Incurred_Nominal!$AG$1,FALSE),0))</f>
        <v>0</v>
      </c>
      <c r="M26" s="232">
        <f t="shared" si="1"/>
        <v>0</v>
      </c>
      <c r="N26" s="232" t="str">
        <f t="shared" si="2"/>
        <v/>
      </c>
      <c r="P26" s="232">
        <f>(VLOOKUP($C26,Incurred_Real!$A$25:$BR$427,Incurred_Real!AS$1,FALSE))*$M26</f>
        <v>0</v>
      </c>
      <c r="Q26" s="232">
        <f>(VLOOKUP($C26,Incurred_Real!$A$25:$BR$427,Incurred_Real!AT$1,FALSE))*$M26</f>
        <v>0</v>
      </c>
      <c r="R26" s="232">
        <f>(VLOOKUP($C26,Incurred_Real!$A$25:$BR$427,Incurred_Real!AU$1,FALSE))*$M26</f>
        <v>0</v>
      </c>
      <c r="S26" s="232">
        <f>(VLOOKUP($C26,Incurred_Real!$A$25:$BR$427,Incurred_Real!AV$1,FALSE))*$M26</f>
        <v>0</v>
      </c>
      <c r="T26" s="232">
        <f>(VLOOKUP($C26,Incurred_Real!$A$25:$BR$427,Incurred_Real!AW$1,FALSE))*$M26</f>
        <v>0</v>
      </c>
      <c r="U26" s="232">
        <f>(VLOOKUP($C26,Incurred_Real!$A$25:$BR$427,Incurred_Real!AX$1,FALSE))*$M26</f>
        <v>0</v>
      </c>
      <c r="V26" s="232">
        <f>(VLOOKUP($C26,Incurred_Real!$A$25:$BR$427,Incurred_Real!AY$1,FALSE))*$M26</f>
        <v>0</v>
      </c>
      <c r="W26" s="232">
        <f>(VLOOKUP($C26,Incurred_Real!$A$25:$BR$427,Incurred_Real!AZ$1,FALSE))*$M26</f>
        <v>0</v>
      </c>
      <c r="X26" s="232">
        <f>(VLOOKUP($C26,Incurred_Real!$A$25:$BR$427,Incurred_Real!BA$1,FALSE))*$M26</f>
        <v>0</v>
      </c>
      <c r="Y26" s="232">
        <f>(VLOOKUP($C26,Incurred_Real!$A$25:$BR$427,Incurred_Real!BB$1,FALSE))*$M26</f>
        <v>0</v>
      </c>
      <c r="Z26" s="232">
        <f>(VLOOKUP($C26,Incurred_Real!$A$25:$BR$427,Incurred_Real!BC$1,FALSE))*$M26</f>
        <v>0</v>
      </c>
      <c r="AA26" s="232">
        <f>(VLOOKUP($C26,Incurred_Real!$A$25:$BR$427,Incurred_Real!BD$1,FALSE))*$M26</f>
        <v>0</v>
      </c>
      <c r="AB26" s="232">
        <f>(VLOOKUP($C26,Incurred_Real!$A$25:$BR$427,Incurred_Real!BE$1,FALSE))*$M26</f>
        <v>0</v>
      </c>
      <c r="AC26" s="232">
        <f>(VLOOKUP($C26,Incurred_Real!$A$25:$BR$427,Incurred_Real!BF$1,FALSE))*$M26</f>
        <v>0</v>
      </c>
      <c r="AD26" s="232">
        <f>(VLOOKUP($C26,Incurred_Real!$A$25:$BR$427,Incurred_Real!BG$1,FALSE))*$M26</f>
        <v>0</v>
      </c>
      <c r="AE26" s="232">
        <f>(VLOOKUP($C26,Incurred_Real!$A$25:$BR$427,Incurred_Real!BH$1,FALSE))*$M26</f>
        <v>0</v>
      </c>
      <c r="AF26" s="232">
        <f>(VLOOKUP($C26,Incurred_Real!$A$25:$BR$427,Incurred_Real!BI$1,FALSE))*$M26</f>
        <v>0</v>
      </c>
      <c r="AG26" s="232">
        <f>(VLOOKUP($C26,Incurred_Real!$A$25:$BR$427,Incurred_Real!BJ$1,FALSE))*$M26</f>
        <v>0</v>
      </c>
      <c r="AH26" s="232">
        <f>(VLOOKUP($C26,Incurred_Real!$A$25:$BR$427,Incurred_Real!BK$1,FALSE))*$M26</f>
        <v>0</v>
      </c>
      <c r="AI26" s="232">
        <f>(VLOOKUP($C26,Incurred_Real!$A$25:$BR$427,Incurred_Real!BL$1,FALSE))*$M26</f>
        <v>0</v>
      </c>
      <c r="AJ26" s="232">
        <f>(VLOOKUP($C26,Incurred_Real!$A$25:$BR$427,Incurred_Real!BM$1,FALSE))*$M26</f>
        <v>0</v>
      </c>
      <c r="AK26" s="232">
        <f>(VLOOKUP($C26,Incurred_Real!$A$25:$BR$427,Incurred_Real!BN$1,FALSE))*$M26</f>
        <v>0</v>
      </c>
      <c r="AL26" s="232">
        <f>(VLOOKUP($C26,Incurred_Real!$A$25:$BR$427,Incurred_Real!BO$1,FALSE))*$M26</f>
        <v>0</v>
      </c>
      <c r="AM26" s="232">
        <f>(VLOOKUP($C26,Incurred_Real!$A$25:$BR$427,Incurred_Real!BP$1,FALSE))*$M26</f>
        <v>0</v>
      </c>
      <c r="AN26" s="232">
        <f>(VLOOKUP($C26,Incurred_Real!$A$25:$BR$427,Incurred_Real!BQ$1,FALSE))*$M26</f>
        <v>0</v>
      </c>
      <c r="AO26" s="232">
        <f>(VLOOKUP($C26,Incurred_Real!$A$25:$BR$427,Incurred_Real!BR$1,FALSE))*$M26</f>
        <v>0</v>
      </c>
      <c r="AP26" s="232">
        <f t="shared" si="3"/>
        <v>0</v>
      </c>
      <c r="AR26" s="232" t="b">
        <f t="shared" si="4"/>
        <v>1</v>
      </c>
    </row>
    <row r="27" spans="3:44" x14ac:dyDescent="0.15">
      <c r="C27" s="11" t="s">
        <v>69</v>
      </c>
      <c r="D27" s="11" t="str">
        <f>VLOOKUP(C27,'Project List'!$A$9:$AG$360,'Project List'!$G$1,FALSE)</f>
        <v>Para 275kV Secondary Systems and Minor Primary Plant Replace</v>
      </c>
      <c r="E27" s="11" t="str">
        <f>VLOOKUP($C27,Incurred_Real!$A$24:$E$376,Incurred_Real!$D$1,FALSE)</f>
        <v>Replacement</v>
      </c>
      <c r="F27" s="13">
        <f>IF(VLOOKUP($C27,Incurred_Nominal!$A$25:$AQ$426,Incurred_Nominal!$AL$1,FALSE)="Commissioned Extra",0,
IF(VLOOKUP($C27,Incurred_Nominal!$A$25:$AQ$426,Incurred_Nominal!$AK$1,FALSE)=F$4,VLOOKUP($C27,Incurred_Nominal!$A$25:$AQ$426,Incurred_Nominal!$AG$1,FALSE),0))</f>
        <v>0</v>
      </c>
      <c r="G27" s="13">
        <f>IF(VLOOKUP($C27,Incurred_Nominal!$A$25:$AQ$426,Incurred_Nominal!$AL$1,FALSE)="Commissioned Extra",0,
IF(VLOOKUP($C27,Incurred_Nominal!$A$25:$AQ$426,Incurred_Nominal!$AK$1,FALSE)=G$4,VLOOKUP($C27,Incurred_Nominal!$A$25:$AQ$426,Incurred_Nominal!$AG$1,FALSE),0))</f>
        <v>0</v>
      </c>
      <c r="H27" s="13">
        <f>IF(VLOOKUP($C27,Incurred_Nominal!$A$25:$AQ$426,Incurred_Nominal!$AL$1,FALSE)="Commissioned Extra",0,
IF(VLOOKUP($C27,Incurred_Nominal!$A$25:$AQ$426,Incurred_Nominal!$AK$1,FALSE)=H$4,VLOOKUP($C27,Incurred_Nominal!$A$25:$AQ$426,Incurred_Nominal!$AG$1,FALSE),0))</f>
        <v>0</v>
      </c>
      <c r="I27" s="13">
        <f>IF(VLOOKUP($C27,Incurred_Nominal!$A$25:$AQ$426,Incurred_Nominal!$AL$1,FALSE)="Commissioned Extra",0,
IF(VLOOKUP($C27,Incurred_Nominal!$A$25:$AQ$426,Incurred_Nominal!$AK$1,FALSE)=I$4,VLOOKUP($C27,Incurred_Nominal!$A$25:$AQ$426,Incurred_Nominal!$AG$1,FALSE),0))</f>
        <v>0</v>
      </c>
      <c r="J27" s="13">
        <f>IF(VLOOKUP($C27,Incurred_Nominal!$A$25:$AQ$426,Incurred_Nominal!$AL$1,FALSE)="Commissioned Extra",0,
IF(VLOOKUP($C27,Incurred_Nominal!$A$25:$AQ$426,Incurred_Nominal!$AK$1,FALSE)=J$4,VLOOKUP($C27,Incurred_Nominal!$A$25:$AQ$426,Incurred_Nominal!$AG$1,FALSE),0))</f>
        <v>0</v>
      </c>
      <c r="K27" s="13">
        <f>IF(VLOOKUP($C27,Incurred_Nominal!$A$25:$AQ$426,Incurred_Nominal!$AL$1,FALSE)="Commissioned Extra",0,
IF(VLOOKUP($C27,Incurred_Nominal!$A$25:$AQ$426,Incurred_Nominal!$AK$1,FALSE)=K$4,VLOOKUP($C27,Incurred_Nominal!$A$25:$AQ$426,Incurred_Nominal!$AG$1,FALSE),0))</f>
        <v>0</v>
      </c>
      <c r="L27" s="13">
        <f>IF(VLOOKUP($C27,Incurred_Nominal!$A$25:$AQ$426,Incurred_Nominal!$AL$1,FALSE)="Commissioned Extra",0,
IF(VLOOKUP($C27,Incurred_Nominal!$A$25:$AQ$426,Incurred_Nominal!$AK$1,FALSE)=L$4,VLOOKUP($C27,Incurred_Nominal!$A$25:$AQ$426,Incurred_Nominal!$AG$1,FALSE),0))</f>
        <v>0</v>
      </c>
      <c r="M27" s="232">
        <f t="shared" si="1"/>
        <v>0</v>
      </c>
      <c r="N27" s="232" t="str">
        <f t="shared" si="2"/>
        <v/>
      </c>
      <c r="P27" s="232">
        <f>(VLOOKUP($C27,Incurred_Real!$A$25:$BR$427,Incurred_Real!AS$1,FALSE))*$M27</f>
        <v>0</v>
      </c>
      <c r="Q27" s="232">
        <f>(VLOOKUP($C27,Incurred_Real!$A$25:$BR$427,Incurred_Real!AT$1,FALSE))*$M27</f>
        <v>0</v>
      </c>
      <c r="R27" s="232">
        <f>(VLOOKUP($C27,Incurred_Real!$A$25:$BR$427,Incurred_Real!AU$1,FALSE))*$M27</f>
        <v>0</v>
      </c>
      <c r="S27" s="232">
        <f>(VLOOKUP($C27,Incurred_Real!$A$25:$BR$427,Incurred_Real!AV$1,FALSE))*$M27</f>
        <v>0</v>
      </c>
      <c r="T27" s="232">
        <f>(VLOOKUP($C27,Incurred_Real!$A$25:$BR$427,Incurred_Real!AW$1,FALSE))*$M27</f>
        <v>0</v>
      </c>
      <c r="U27" s="232">
        <f>(VLOOKUP($C27,Incurred_Real!$A$25:$BR$427,Incurred_Real!AX$1,FALSE))*$M27</f>
        <v>0</v>
      </c>
      <c r="V27" s="232">
        <f>(VLOOKUP($C27,Incurred_Real!$A$25:$BR$427,Incurred_Real!AY$1,FALSE))*$M27</f>
        <v>0</v>
      </c>
      <c r="W27" s="232">
        <f>(VLOOKUP($C27,Incurred_Real!$A$25:$BR$427,Incurred_Real!AZ$1,FALSE))*$M27</f>
        <v>0</v>
      </c>
      <c r="X27" s="232">
        <f>(VLOOKUP($C27,Incurred_Real!$A$25:$BR$427,Incurred_Real!BA$1,FALSE))*$M27</f>
        <v>0</v>
      </c>
      <c r="Y27" s="232">
        <f>(VLOOKUP($C27,Incurred_Real!$A$25:$BR$427,Incurred_Real!BB$1,FALSE))*$M27</f>
        <v>0</v>
      </c>
      <c r="Z27" s="232">
        <f>(VLOOKUP($C27,Incurred_Real!$A$25:$BR$427,Incurred_Real!BC$1,FALSE))*$M27</f>
        <v>0</v>
      </c>
      <c r="AA27" s="232">
        <f>(VLOOKUP($C27,Incurred_Real!$A$25:$BR$427,Incurred_Real!BD$1,FALSE))*$M27</f>
        <v>0</v>
      </c>
      <c r="AB27" s="232">
        <f>(VLOOKUP($C27,Incurred_Real!$A$25:$BR$427,Incurred_Real!BE$1,FALSE))*$M27</f>
        <v>0</v>
      </c>
      <c r="AC27" s="232">
        <f>(VLOOKUP($C27,Incurred_Real!$A$25:$BR$427,Incurred_Real!BF$1,FALSE))*$M27</f>
        <v>0</v>
      </c>
      <c r="AD27" s="232">
        <f>(VLOOKUP($C27,Incurred_Real!$A$25:$BR$427,Incurred_Real!BG$1,FALSE))*$M27</f>
        <v>0</v>
      </c>
      <c r="AE27" s="232">
        <f>(VLOOKUP($C27,Incurred_Real!$A$25:$BR$427,Incurred_Real!BH$1,FALSE))*$M27</f>
        <v>0</v>
      </c>
      <c r="AF27" s="232">
        <f>(VLOOKUP($C27,Incurred_Real!$A$25:$BR$427,Incurred_Real!BI$1,FALSE))*$M27</f>
        <v>0</v>
      </c>
      <c r="AG27" s="232">
        <f>(VLOOKUP($C27,Incurred_Real!$A$25:$BR$427,Incurred_Real!BJ$1,FALSE))*$M27</f>
        <v>0</v>
      </c>
      <c r="AH27" s="232">
        <f>(VLOOKUP($C27,Incurred_Real!$A$25:$BR$427,Incurred_Real!BK$1,FALSE))*$M27</f>
        <v>0</v>
      </c>
      <c r="AI27" s="232">
        <f>(VLOOKUP($C27,Incurred_Real!$A$25:$BR$427,Incurred_Real!BL$1,FALSE))*$M27</f>
        <v>0</v>
      </c>
      <c r="AJ27" s="232">
        <f>(VLOOKUP($C27,Incurred_Real!$A$25:$BR$427,Incurred_Real!BM$1,FALSE))*$M27</f>
        <v>0</v>
      </c>
      <c r="AK27" s="232">
        <f>(VLOOKUP($C27,Incurred_Real!$A$25:$BR$427,Incurred_Real!BN$1,FALSE))*$M27</f>
        <v>0</v>
      </c>
      <c r="AL27" s="232">
        <f>(VLOOKUP($C27,Incurred_Real!$A$25:$BR$427,Incurred_Real!BO$1,FALSE))*$M27</f>
        <v>0</v>
      </c>
      <c r="AM27" s="232">
        <f>(VLOOKUP($C27,Incurred_Real!$A$25:$BR$427,Incurred_Real!BP$1,FALSE))*$M27</f>
        <v>0</v>
      </c>
      <c r="AN27" s="232">
        <f>(VLOOKUP($C27,Incurred_Real!$A$25:$BR$427,Incurred_Real!BQ$1,FALSE))*$M27</f>
        <v>0</v>
      </c>
      <c r="AO27" s="232">
        <f>(VLOOKUP($C27,Incurred_Real!$A$25:$BR$427,Incurred_Real!BR$1,FALSE))*$M27</f>
        <v>0</v>
      </c>
      <c r="AP27" s="232">
        <f t="shared" si="3"/>
        <v>0</v>
      </c>
      <c r="AR27" s="232" t="b">
        <f t="shared" si="4"/>
        <v>1</v>
      </c>
    </row>
    <row r="28" spans="3:44" x14ac:dyDescent="0.15">
      <c r="C28" s="11" t="s">
        <v>867</v>
      </c>
      <c r="D28" s="11" t="str">
        <f>VLOOKUP(C28,'Project List'!$A$9:$AG$360,'Project List'!$G$1,FALSE)</f>
        <v>Kincraig 132kV Capacitor Bank</v>
      </c>
      <c r="E28" s="11" t="str">
        <f>VLOOKUP($C28,Incurred_Real!$A$24:$E$376,Incurred_Real!$D$1,FALSE)</f>
        <v>Augmentation</v>
      </c>
      <c r="F28" s="13">
        <f>IF(VLOOKUP($C28,Incurred_Nominal!$A$25:$AQ$426,Incurred_Nominal!$AL$1,FALSE)="Commissioned Extra",0,
IF(VLOOKUP($C28,Incurred_Nominal!$A$25:$AQ$426,Incurred_Nominal!$AK$1,FALSE)=F$4,VLOOKUP($C28,Incurred_Nominal!$A$25:$AQ$426,Incurred_Nominal!$AG$1,FALSE),0))</f>
        <v>0</v>
      </c>
      <c r="G28" s="13">
        <f>IF(VLOOKUP($C28,Incurred_Nominal!$A$25:$AQ$426,Incurred_Nominal!$AL$1,FALSE)="Commissioned Extra",0,
IF(VLOOKUP($C28,Incurred_Nominal!$A$25:$AQ$426,Incurred_Nominal!$AK$1,FALSE)=G$4,VLOOKUP($C28,Incurred_Nominal!$A$25:$AQ$426,Incurred_Nominal!$AG$1,FALSE),0))</f>
        <v>0</v>
      </c>
      <c r="H28" s="13">
        <f>IF(VLOOKUP($C28,Incurred_Nominal!$A$25:$AQ$426,Incurred_Nominal!$AL$1,FALSE)="Commissioned Extra",0,
IF(VLOOKUP($C28,Incurred_Nominal!$A$25:$AQ$426,Incurred_Nominal!$AK$1,FALSE)=H$4,VLOOKUP($C28,Incurred_Nominal!$A$25:$AQ$426,Incurred_Nominal!$AG$1,FALSE),0))</f>
        <v>0</v>
      </c>
      <c r="I28" s="13">
        <f>IF(VLOOKUP($C28,Incurred_Nominal!$A$25:$AQ$426,Incurred_Nominal!$AL$1,FALSE)="Commissioned Extra",0,
IF(VLOOKUP($C28,Incurred_Nominal!$A$25:$AQ$426,Incurred_Nominal!$AK$1,FALSE)=I$4,VLOOKUP($C28,Incurred_Nominal!$A$25:$AQ$426,Incurred_Nominal!$AG$1,FALSE),0))</f>
        <v>0</v>
      </c>
      <c r="J28" s="13">
        <f>IF(VLOOKUP($C28,Incurred_Nominal!$A$25:$AQ$426,Incurred_Nominal!$AL$1,FALSE)="Commissioned Extra",0,
IF(VLOOKUP($C28,Incurred_Nominal!$A$25:$AQ$426,Incurred_Nominal!$AK$1,FALSE)=J$4,VLOOKUP($C28,Incurred_Nominal!$A$25:$AQ$426,Incurred_Nominal!$AG$1,FALSE),0))</f>
        <v>0</v>
      </c>
      <c r="K28" s="13">
        <f>IF(VLOOKUP($C28,Incurred_Nominal!$A$25:$AQ$426,Incurred_Nominal!$AL$1,FALSE)="Commissioned Extra",0,
IF(VLOOKUP($C28,Incurred_Nominal!$A$25:$AQ$426,Incurred_Nominal!$AK$1,FALSE)=K$4,VLOOKUP($C28,Incurred_Nominal!$A$25:$AQ$426,Incurred_Nominal!$AG$1,FALSE),0))</f>
        <v>0</v>
      </c>
      <c r="L28" s="13">
        <f>IF(VLOOKUP($C28,Incurred_Nominal!$A$25:$AQ$426,Incurred_Nominal!$AL$1,FALSE)="Commissioned Extra",0,
IF(VLOOKUP($C28,Incurred_Nominal!$A$25:$AQ$426,Incurred_Nominal!$AK$1,FALSE)=L$4,VLOOKUP($C28,Incurred_Nominal!$A$25:$AQ$426,Incurred_Nominal!$AG$1,FALSE),0))</f>
        <v>0</v>
      </c>
      <c r="M28" s="232">
        <f t="shared" si="1"/>
        <v>0</v>
      </c>
      <c r="N28" s="232" t="str">
        <f t="shared" si="2"/>
        <v/>
      </c>
      <c r="P28" s="232">
        <f>(VLOOKUP($C28,Incurred_Real!$A$25:$BR$427,Incurred_Real!AS$1,FALSE))*$M28</f>
        <v>0</v>
      </c>
      <c r="Q28" s="232">
        <f>(VLOOKUP($C28,Incurred_Real!$A$25:$BR$427,Incurred_Real!AT$1,FALSE))*$M28</f>
        <v>0</v>
      </c>
      <c r="R28" s="232">
        <f>(VLOOKUP($C28,Incurred_Real!$A$25:$BR$427,Incurred_Real!AU$1,FALSE))*$M28</f>
        <v>0</v>
      </c>
      <c r="S28" s="232">
        <f>(VLOOKUP($C28,Incurred_Real!$A$25:$BR$427,Incurred_Real!AV$1,FALSE))*$M28</f>
        <v>0</v>
      </c>
      <c r="T28" s="232">
        <f>(VLOOKUP($C28,Incurred_Real!$A$25:$BR$427,Incurred_Real!AW$1,FALSE))*$M28</f>
        <v>0</v>
      </c>
      <c r="U28" s="232">
        <f>(VLOOKUP($C28,Incurred_Real!$A$25:$BR$427,Incurred_Real!AX$1,FALSE))*$M28</f>
        <v>0</v>
      </c>
      <c r="V28" s="232">
        <f>(VLOOKUP($C28,Incurred_Real!$A$25:$BR$427,Incurred_Real!AY$1,FALSE))*$M28</f>
        <v>0</v>
      </c>
      <c r="W28" s="232">
        <f>(VLOOKUP($C28,Incurred_Real!$A$25:$BR$427,Incurred_Real!AZ$1,FALSE))*$M28</f>
        <v>0</v>
      </c>
      <c r="X28" s="232">
        <f>(VLOOKUP($C28,Incurred_Real!$A$25:$BR$427,Incurred_Real!BA$1,FALSE))*$M28</f>
        <v>0</v>
      </c>
      <c r="Y28" s="232">
        <f>(VLOOKUP($C28,Incurred_Real!$A$25:$BR$427,Incurred_Real!BB$1,FALSE))*$M28</f>
        <v>0</v>
      </c>
      <c r="Z28" s="232">
        <f>(VLOOKUP($C28,Incurred_Real!$A$25:$BR$427,Incurred_Real!BC$1,FALSE))*$M28</f>
        <v>0</v>
      </c>
      <c r="AA28" s="232">
        <f>(VLOOKUP($C28,Incurred_Real!$A$25:$BR$427,Incurred_Real!BD$1,FALSE))*$M28</f>
        <v>0</v>
      </c>
      <c r="AB28" s="232">
        <f>(VLOOKUP($C28,Incurred_Real!$A$25:$BR$427,Incurred_Real!BE$1,FALSE))*$M28</f>
        <v>0</v>
      </c>
      <c r="AC28" s="232">
        <f>(VLOOKUP($C28,Incurred_Real!$A$25:$BR$427,Incurred_Real!BF$1,FALSE))*$M28</f>
        <v>0</v>
      </c>
      <c r="AD28" s="232">
        <f>(VLOOKUP($C28,Incurred_Real!$A$25:$BR$427,Incurred_Real!BG$1,FALSE))*$M28</f>
        <v>0</v>
      </c>
      <c r="AE28" s="232">
        <f>(VLOOKUP($C28,Incurred_Real!$A$25:$BR$427,Incurred_Real!BH$1,FALSE))*$M28</f>
        <v>0</v>
      </c>
      <c r="AF28" s="232">
        <f>(VLOOKUP($C28,Incurred_Real!$A$25:$BR$427,Incurred_Real!BI$1,FALSE))*$M28</f>
        <v>0</v>
      </c>
      <c r="AG28" s="232">
        <f>(VLOOKUP($C28,Incurred_Real!$A$25:$BR$427,Incurred_Real!BJ$1,FALSE))*$M28</f>
        <v>0</v>
      </c>
      <c r="AH28" s="232">
        <f>(VLOOKUP($C28,Incurred_Real!$A$25:$BR$427,Incurred_Real!BK$1,FALSE))*$M28</f>
        <v>0</v>
      </c>
      <c r="AI28" s="232">
        <f>(VLOOKUP($C28,Incurred_Real!$A$25:$BR$427,Incurred_Real!BL$1,FALSE))*$M28</f>
        <v>0</v>
      </c>
      <c r="AJ28" s="232">
        <f>(VLOOKUP($C28,Incurred_Real!$A$25:$BR$427,Incurred_Real!BM$1,FALSE))*$M28</f>
        <v>0</v>
      </c>
      <c r="AK28" s="232">
        <f>(VLOOKUP($C28,Incurred_Real!$A$25:$BR$427,Incurred_Real!BN$1,FALSE))*$M28</f>
        <v>0</v>
      </c>
      <c r="AL28" s="232">
        <f>(VLOOKUP($C28,Incurred_Real!$A$25:$BR$427,Incurred_Real!BO$1,FALSE))*$M28</f>
        <v>0</v>
      </c>
      <c r="AM28" s="232">
        <f>(VLOOKUP($C28,Incurred_Real!$A$25:$BR$427,Incurred_Real!BP$1,FALSE))*$M28</f>
        <v>0</v>
      </c>
      <c r="AN28" s="232">
        <f>(VLOOKUP($C28,Incurred_Real!$A$25:$BR$427,Incurred_Real!BQ$1,FALSE))*$M28</f>
        <v>0</v>
      </c>
      <c r="AO28" s="232">
        <f>(VLOOKUP($C28,Incurred_Real!$A$25:$BR$427,Incurred_Real!BR$1,FALSE))*$M28</f>
        <v>0</v>
      </c>
      <c r="AP28" s="232">
        <f t="shared" si="3"/>
        <v>0</v>
      </c>
      <c r="AR28" s="232" t="b">
        <f t="shared" si="4"/>
        <v>1</v>
      </c>
    </row>
    <row r="29" spans="3:44" x14ac:dyDescent="0.15">
      <c r="C29" s="11" t="s">
        <v>73</v>
      </c>
      <c r="D29" s="11" t="str">
        <f>VLOOKUP(C29,'Project List'!$A$9:$AG$360,'Project List'!$G$1,FALSE)</f>
        <v>SA Water Pump Stations Transformer Replacement</v>
      </c>
      <c r="E29" s="11" t="str">
        <f>VLOOKUP($C29,Incurred_Real!$A$24:$E$376,Incurred_Real!$D$1,FALSE)</f>
        <v>Replacement</v>
      </c>
      <c r="F29" s="13">
        <f>IF(VLOOKUP($C29,Incurred_Nominal!$A$25:$AQ$426,Incurred_Nominal!$AL$1,FALSE)="Commissioned Extra",0,
IF(VLOOKUP($C29,Incurred_Nominal!$A$25:$AQ$426,Incurred_Nominal!$AK$1,FALSE)=F$4,VLOOKUP($C29,Incurred_Nominal!$A$25:$AQ$426,Incurred_Nominal!$AG$1,FALSE),0))</f>
        <v>0</v>
      </c>
      <c r="G29" s="13">
        <f>IF(VLOOKUP($C29,Incurred_Nominal!$A$25:$AQ$426,Incurred_Nominal!$AL$1,FALSE)="Commissioned Extra",0,
IF(VLOOKUP($C29,Incurred_Nominal!$A$25:$AQ$426,Incurred_Nominal!$AK$1,FALSE)=G$4,VLOOKUP($C29,Incurred_Nominal!$A$25:$AQ$426,Incurred_Nominal!$AG$1,FALSE),0))</f>
        <v>0</v>
      </c>
      <c r="H29" s="13">
        <f>IF(VLOOKUP($C29,Incurred_Nominal!$A$25:$AQ$426,Incurred_Nominal!$AL$1,FALSE)="Commissioned Extra",0,
IF(VLOOKUP($C29,Incurred_Nominal!$A$25:$AQ$426,Incurred_Nominal!$AK$1,FALSE)=H$4,VLOOKUP($C29,Incurred_Nominal!$A$25:$AQ$426,Incurred_Nominal!$AG$1,FALSE),0))</f>
        <v>0</v>
      </c>
      <c r="I29" s="13">
        <f>IF(VLOOKUP($C29,Incurred_Nominal!$A$25:$AQ$426,Incurred_Nominal!$AL$1,FALSE)="Commissioned Extra",0,
IF(VLOOKUP($C29,Incurred_Nominal!$A$25:$AQ$426,Incurred_Nominal!$AK$1,FALSE)=I$4,VLOOKUP($C29,Incurred_Nominal!$A$25:$AQ$426,Incurred_Nominal!$AG$1,FALSE),0))</f>
        <v>0</v>
      </c>
      <c r="J29" s="13">
        <f>IF(VLOOKUP($C29,Incurred_Nominal!$A$25:$AQ$426,Incurred_Nominal!$AL$1,FALSE)="Commissioned Extra",0,
IF(VLOOKUP($C29,Incurred_Nominal!$A$25:$AQ$426,Incurred_Nominal!$AK$1,FALSE)=J$4,VLOOKUP($C29,Incurred_Nominal!$A$25:$AQ$426,Incurred_Nominal!$AG$1,FALSE),0))</f>
        <v>0</v>
      </c>
      <c r="K29" s="13">
        <f>IF(VLOOKUP($C29,Incurred_Nominal!$A$25:$AQ$426,Incurred_Nominal!$AL$1,FALSE)="Commissioned Extra",0,
IF(VLOOKUP($C29,Incurred_Nominal!$A$25:$AQ$426,Incurred_Nominal!$AK$1,FALSE)=K$4,VLOOKUP($C29,Incurred_Nominal!$A$25:$AQ$426,Incurred_Nominal!$AG$1,FALSE),0))</f>
        <v>0</v>
      </c>
      <c r="L29" s="13">
        <f>IF(VLOOKUP($C29,Incurred_Nominal!$A$25:$AQ$426,Incurred_Nominal!$AL$1,FALSE)="Commissioned Extra",0,
IF(VLOOKUP($C29,Incurred_Nominal!$A$25:$AQ$426,Incurred_Nominal!$AK$1,FALSE)=L$4,VLOOKUP($C29,Incurred_Nominal!$A$25:$AQ$426,Incurred_Nominal!$AG$1,FALSE),0))</f>
        <v>0</v>
      </c>
      <c r="M29" s="232">
        <f t="shared" si="1"/>
        <v>0</v>
      </c>
      <c r="N29" s="232" t="str">
        <f t="shared" si="2"/>
        <v/>
      </c>
      <c r="P29" s="232">
        <f>(VLOOKUP($C29,Incurred_Real!$A$25:$BR$427,Incurred_Real!AS$1,FALSE))*$M29</f>
        <v>0</v>
      </c>
      <c r="Q29" s="232">
        <f>(VLOOKUP($C29,Incurred_Real!$A$25:$BR$427,Incurred_Real!AT$1,FALSE))*$M29</f>
        <v>0</v>
      </c>
      <c r="R29" s="232">
        <f>(VLOOKUP($C29,Incurred_Real!$A$25:$BR$427,Incurred_Real!AU$1,FALSE))*$M29</f>
        <v>0</v>
      </c>
      <c r="S29" s="232">
        <f>(VLOOKUP($C29,Incurred_Real!$A$25:$BR$427,Incurred_Real!AV$1,FALSE))*$M29</f>
        <v>0</v>
      </c>
      <c r="T29" s="232">
        <f>(VLOOKUP($C29,Incurred_Real!$A$25:$BR$427,Incurred_Real!AW$1,FALSE))*$M29</f>
        <v>0</v>
      </c>
      <c r="U29" s="232">
        <f>(VLOOKUP($C29,Incurred_Real!$A$25:$BR$427,Incurred_Real!AX$1,FALSE))*$M29</f>
        <v>0</v>
      </c>
      <c r="V29" s="232">
        <f>(VLOOKUP($C29,Incurred_Real!$A$25:$BR$427,Incurred_Real!AY$1,FALSE))*$M29</f>
        <v>0</v>
      </c>
      <c r="W29" s="232">
        <f>(VLOOKUP($C29,Incurred_Real!$A$25:$BR$427,Incurred_Real!AZ$1,FALSE))*$M29</f>
        <v>0</v>
      </c>
      <c r="X29" s="232">
        <f>(VLOOKUP($C29,Incurred_Real!$A$25:$BR$427,Incurred_Real!BA$1,FALSE))*$M29</f>
        <v>0</v>
      </c>
      <c r="Y29" s="232">
        <f>(VLOOKUP($C29,Incurred_Real!$A$25:$BR$427,Incurred_Real!BB$1,FALSE))*$M29</f>
        <v>0</v>
      </c>
      <c r="Z29" s="232">
        <f>(VLOOKUP($C29,Incurred_Real!$A$25:$BR$427,Incurred_Real!BC$1,FALSE))*$M29</f>
        <v>0</v>
      </c>
      <c r="AA29" s="232">
        <f>(VLOOKUP($C29,Incurred_Real!$A$25:$BR$427,Incurred_Real!BD$1,FALSE))*$M29</f>
        <v>0</v>
      </c>
      <c r="AB29" s="232">
        <f>(VLOOKUP($C29,Incurred_Real!$A$25:$BR$427,Incurred_Real!BE$1,FALSE))*$M29</f>
        <v>0</v>
      </c>
      <c r="AC29" s="232">
        <f>(VLOOKUP($C29,Incurred_Real!$A$25:$BR$427,Incurred_Real!BF$1,FALSE))*$M29</f>
        <v>0</v>
      </c>
      <c r="AD29" s="232">
        <f>(VLOOKUP($C29,Incurred_Real!$A$25:$BR$427,Incurred_Real!BG$1,FALSE))*$M29</f>
        <v>0</v>
      </c>
      <c r="AE29" s="232">
        <f>(VLOOKUP($C29,Incurred_Real!$A$25:$BR$427,Incurred_Real!BH$1,FALSE))*$M29</f>
        <v>0</v>
      </c>
      <c r="AF29" s="232">
        <f>(VLOOKUP($C29,Incurred_Real!$A$25:$BR$427,Incurred_Real!BI$1,FALSE))*$M29</f>
        <v>0</v>
      </c>
      <c r="AG29" s="232">
        <f>(VLOOKUP($C29,Incurred_Real!$A$25:$BR$427,Incurred_Real!BJ$1,FALSE))*$M29</f>
        <v>0</v>
      </c>
      <c r="AH29" s="232">
        <f>(VLOOKUP($C29,Incurred_Real!$A$25:$BR$427,Incurred_Real!BK$1,FALSE))*$M29</f>
        <v>0</v>
      </c>
      <c r="AI29" s="232">
        <f>(VLOOKUP($C29,Incurred_Real!$A$25:$BR$427,Incurred_Real!BL$1,FALSE))*$M29</f>
        <v>0</v>
      </c>
      <c r="AJ29" s="232">
        <f>(VLOOKUP($C29,Incurred_Real!$A$25:$BR$427,Incurred_Real!BM$1,FALSE))*$M29</f>
        <v>0</v>
      </c>
      <c r="AK29" s="232">
        <f>(VLOOKUP($C29,Incurred_Real!$A$25:$BR$427,Incurred_Real!BN$1,FALSE))*$M29</f>
        <v>0</v>
      </c>
      <c r="AL29" s="232">
        <f>(VLOOKUP($C29,Incurred_Real!$A$25:$BR$427,Incurred_Real!BO$1,FALSE))*$M29</f>
        <v>0</v>
      </c>
      <c r="AM29" s="232">
        <f>(VLOOKUP($C29,Incurred_Real!$A$25:$BR$427,Incurred_Real!BP$1,FALSE))*$M29</f>
        <v>0</v>
      </c>
      <c r="AN29" s="232">
        <f>(VLOOKUP($C29,Incurred_Real!$A$25:$BR$427,Incurred_Real!BQ$1,FALSE))*$M29</f>
        <v>0</v>
      </c>
      <c r="AO29" s="232">
        <f>(VLOOKUP($C29,Incurred_Real!$A$25:$BR$427,Incurred_Real!BR$1,FALSE))*$M29</f>
        <v>0</v>
      </c>
      <c r="AP29" s="232">
        <f t="shared" si="3"/>
        <v>0</v>
      </c>
      <c r="AR29" s="232" t="b">
        <f t="shared" si="4"/>
        <v>1</v>
      </c>
    </row>
    <row r="30" spans="3:44" x14ac:dyDescent="0.15">
      <c r="C30" s="11" t="s">
        <v>870</v>
      </c>
      <c r="D30" s="11" t="str">
        <f>VLOOKUP(C30,'Project List'!$A$9:$AG$360,'Project List'!$G$1,FALSE)</f>
        <v>Protection Systems Unit Replacement 2008-2013</v>
      </c>
      <c r="E30" s="11" t="str">
        <f>VLOOKUP($C30,Incurred_Real!$A$24:$E$376,Incurred_Real!$D$1,FALSE)</f>
        <v>Replacement</v>
      </c>
      <c r="F30" s="13">
        <f>IF(VLOOKUP($C30,Incurred_Nominal!$A$25:$AQ$426,Incurred_Nominal!$AL$1,FALSE)="Commissioned Extra",0,
IF(VLOOKUP($C30,Incurred_Nominal!$A$25:$AQ$426,Incurred_Nominal!$AK$1,FALSE)=F$4,VLOOKUP($C30,Incurred_Nominal!$A$25:$AQ$426,Incurred_Nominal!$AG$1,FALSE),0))</f>
        <v>0</v>
      </c>
      <c r="G30" s="13">
        <f>IF(VLOOKUP($C30,Incurred_Nominal!$A$25:$AQ$426,Incurred_Nominal!$AL$1,FALSE)="Commissioned Extra",0,
IF(VLOOKUP($C30,Incurred_Nominal!$A$25:$AQ$426,Incurred_Nominal!$AK$1,FALSE)=G$4,VLOOKUP($C30,Incurred_Nominal!$A$25:$AQ$426,Incurred_Nominal!$AG$1,FALSE),0))</f>
        <v>0</v>
      </c>
      <c r="H30" s="13">
        <f>IF(VLOOKUP($C30,Incurred_Nominal!$A$25:$AQ$426,Incurred_Nominal!$AL$1,FALSE)="Commissioned Extra",0,
IF(VLOOKUP($C30,Incurred_Nominal!$A$25:$AQ$426,Incurred_Nominal!$AK$1,FALSE)=H$4,VLOOKUP($C30,Incurred_Nominal!$A$25:$AQ$426,Incurred_Nominal!$AG$1,FALSE),0))</f>
        <v>0</v>
      </c>
      <c r="I30" s="13">
        <f>IF(VLOOKUP($C30,Incurred_Nominal!$A$25:$AQ$426,Incurred_Nominal!$AL$1,FALSE)="Commissioned Extra",0,
IF(VLOOKUP($C30,Incurred_Nominal!$A$25:$AQ$426,Incurred_Nominal!$AK$1,FALSE)=I$4,VLOOKUP($C30,Incurred_Nominal!$A$25:$AQ$426,Incurred_Nominal!$AG$1,FALSE),0))</f>
        <v>0</v>
      </c>
      <c r="J30" s="13">
        <f>IF(VLOOKUP($C30,Incurred_Nominal!$A$25:$AQ$426,Incurred_Nominal!$AL$1,FALSE)="Commissioned Extra",0,
IF(VLOOKUP($C30,Incurred_Nominal!$A$25:$AQ$426,Incurred_Nominal!$AK$1,FALSE)=J$4,VLOOKUP($C30,Incurred_Nominal!$A$25:$AQ$426,Incurred_Nominal!$AG$1,FALSE),0))</f>
        <v>0</v>
      </c>
      <c r="K30" s="13">
        <f>IF(VLOOKUP($C30,Incurred_Nominal!$A$25:$AQ$426,Incurred_Nominal!$AL$1,FALSE)="Commissioned Extra",0,
IF(VLOOKUP($C30,Incurred_Nominal!$A$25:$AQ$426,Incurred_Nominal!$AK$1,FALSE)=K$4,VLOOKUP($C30,Incurred_Nominal!$A$25:$AQ$426,Incurred_Nominal!$AG$1,FALSE),0))</f>
        <v>0</v>
      </c>
      <c r="L30" s="13">
        <f>IF(VLOOKUP($C30,Incurred_Nominal!$A$25:$AQ$426,Incurred_Nominal!$AL$1,FALSE)="Commissioned Extra",0,
IF(VLOOKUP($C30,Incurred_Nominal!$A$25:$AQ$426,Incurred_Nominal!$AK$1,FALSE)=L$4,VLOOKUP($C30,Incurred_Nominal!$A$25:$AQ$426,Incurred_Nominal!$AG$1,FALSE),0))</f>
        <v>0</v>
      </c>
      <c r="M30" s="232">
        <f t="shared" si="1"/>
        <v>0</v>
      </c>
      <c r="N30" s="232" t="str">
        <f t="shared" si="2"/>
        <v/>
      </c>
      <c r="P30" s="232">
        <f>(VLOOKUP($C30,Incurred_Real!$A$25:$BR$427,Incurred_Real!AS$1,FALSE))*$M30</f>
        <v>0</v>
      </c>
      <c r="Q30" s="232">
        <f>(VLOOKUP($C30,Incurred_Real!$A$25:$BR$427,Incurred_Real!AT$1,FALSE))*$M30</f>
        <v>0</v>
      </c>
      <c r="R30" s="232">
        <f>(VLOOKUP($C30,Incurred_Real!$A$25:$BR$427,Incurred_Real!AU$1,FALSE))*$M30</f>
        <v>0</v>
      </c>
      <c r="S30" s="232">
        <f>(VLOOKUP($C30,Incurred_Real!$A$25:$BR$427,Incurred_Real!AV$1,FALSE))*$M30</f>
        <v>0</v>
      </c>
      <c r="T30" s="232">
        <f>(VLOOKUP($C30,Incurred_Real!$A$25:$BR$427,Incurred_Real!AW$1,FALSE))*$M30</f>
        <v>0</v>
      </c>
      <c r="U30" s="232">
        <f>(VLOOKUP($C30,Incurred_Real!$A$25:$BR$427,Incurred_Real!AX$1,FALSE))*$M30</f>
        <v>0</v>
      </c>
      <c r="V30" s="232">
        <f>(VLOOKUP($C30,Incurred_Real!$A$25:$BR$427,Incurred_Real!AY$1,FALSE))*$M30</f>
        <v>0</v>
      </c>
      <c r="W30" s="232">
        <f>(VLOOKUP($C30,Incurred_Real!$A$25:$BR$427,Incurred_Real!AZ$1,FALSE))*$M30</f>
        <v>0</v>
      </c>
      <c r="X30" s="232">
        <f>(VLOOKUP($C30,Incurred_Real!$A$25:$BR$427,Incurred_Real!BA$1,FALSE))*$M30</f>
        <v>0</v>
      </c>
      <c r="Y30" s="232">
        <f>(VLOOKUP($C30,Incurred_Real!$A$25:$BR$427,Incurred_Real!BB$1,FALSE))*$M30</f>
        <v>0</v>
      </c>
      <c r="Z30" s="232">
        <f>(VLOOKUP($C30,Incurred_Real!$A$25:$BR$427,Incurred_Real!BC$1,FALSE))*$M30</f>
        <v>0</v>
      </c>
      <c r="AA30" s="232">
        <f>(VLOOKUP($C30,Incurred_Real!$A$25:$BR$427,Incurred_Real!BD$1,FALSE))*$M30</f>
        <v>0</v>
      </c>
      <c r="AB30" s="232">
        <f>(VLOOKUP($C30,Incurred_Real!$A$25:$BR$427,Incurred_Real!BE$1,FALSE))*$M30</f>
        <v>0</v>
      </c>
      <c r="AC30" s="232">
        <f>(VLOOKUP($C30,Incurred_Real!$A$25:$BR$427,Incurred_Real!BF$1,FALSE))*$M30</f>
        <v>0</v>
      </c>
      <c r="AD30" s="232">
        <f>(VLOOKUP($C30,Incurred_Real!$A$25:$BR$427,Incurred_Real!BG$1,FALSE))*$M30</f>
        <v>0</v>
      </c>
      <c r="AE30" s="232">
        <f>(VLOOKUP($C30,Incurred_Real!$A$25:$BR$427,Incurred_Real!BH$1,FALSE))*$M30</f>
        <v>0</v>
      </c>
      <c r="AF30" s="232">
        <f>(VLOOKUP($C30,Incurred_Real!$A$25:$BR$427,Incurred_Real!BI$1,FALSE))*$M30</f>
        <v>0</v>
      </c>
      <c r="AG30" s="232">
        <f>(VLOOKUP($C30,Incurred_Real!$A$25:$BR$427,Incurred_Real!BJ$1,FALSE))*$M30</f>
        <v>0</v>
      </c>
      <c r="AH30" s="232">
        <f>(VLOOKUP($C30,Incurred_Real!$A$25:$BR$427,Incurred_Real!BK$1,FALSE))*$M30</f>
        <v>0</v>
      </c>
      <c r="AI30" s="232">
        <f>(VLOOKUP($C30,Incurred_Real!$A$25:$BR$427,Incurred_Real!BL$1,FALSE))*$M30</f>
        <v>0</v>
      </c>
      <c r="AJ30" s="232">
        <f>(VLOOKUP($C30,Incurred_Real!$A$25:$BR$427,Incurred_Real!BM$1,FALSE))*$M30</f>
        <v>0</v>
      </c>
      <c r="AK30" s="232">
        <f>(VLOOKUP($C30,Incurred_Real!$A$25:$BR$427,Incurred_Real!BN$1,FALSE))*$M30</f>
        <v>0</v>
      </c>
      <c r="AL30" s="232">
        <f>(VLOOKUP($C30,Incurred_Real!$A$25:$BR$427,Incurred_Real!BO$1,FALSE))*$M30</f>
        <v>0</v>
      </c>
      <c r="AM30" s="232">
        <f>(VLOOKUP($C30,Incurred_Real!$A$25:$BR$427,Incurred_Real!BP$1,FALSE))*$M30</f>
        <v>0</v>
      </c>
      <c r="AN30" s="232">
        <f>(VLOOKUP($C30,Incurred_Real!$A$25:$BR$427,Incurred_Real!BQ$1,FALSE))*$M30</f>
        <v>0</v>
      </c>
      <c r="AO30" s="232">
        <f>(VLOOKUP($C30,Incurred_Real!$A$25:$BR$427,Incurred_Real!BR$1,FALSE))*$M30</f>
        <v>0</v>
      </c>
      <c r="AP30" s="232">
        <f t="shared" si="3"/>
        <v>0</v>
      </c>
      <c r="AR30" s="232" t="b">
        <f t="shared" si="4"/>
        <v>1</v>
      </c>
    </row>
    <row r="31" spans="3:44" x14ac:dyDescent="0.15">
      <c r="C31" s="11" t="s">
        <v>75</v>
      </c>
      <c r="D31" s="11" t="str">
        <f>VLOOKUP(C31,'Project List'!$A$9:$AG$360,'Project List'!$G$1,FALSE)</f>
        <v>Energy Management System Replacement</v>
      </c>
      <c r="E31" s="11" t="str">
        <f>VLOOKUP($C31,Incurred_Real!$A$24:$E$376,Incurred_Real!$D$1,FALSE)</f>
        <v>Information Technology</v>
      </c>
      <c r="F31" s="13">
        <f>IF(VLOOKUP($C31,Incurred_Nominal!$A$25:$AQ$426,Incurred_Nominal!$AL$1,FALSE)="Commissioned Extra",0,
IF(VLOOKUP($C31,Incurred_Nominal!$A$25:$AQ$426,Incurred_Nominal!$AK$1,FALSE)=F$4,VLOOKUP($C31,Incurred_Nominal!$A$25:$AQ$426,Incurred_Nominal!$AG$1,FALSE),0))</f>
        <v>25932357.159320712</v>
      </c>
      <c r="G31" s="13">
        <f>IF(VLOOKUP($C31,Incurred_Nominal!$A$25:$AQ$426,Incurred_Nominal!$AL$1,FALSE)="Commissioned Extra",0,
IF(VLOOKUP($C31,Incurred_Nominal!$A$25:$AQ$426,Incurred_Nominal!$AK$1,FALSE)=G$4,VLOOKUP($C31,Incurred_Nominal!$A$25:$AQ$426,Incurred_Nominal!$AG$1,FALSE),0))</f>
        <v>0</v>
      </c>
      <c r="H31" s="13">
        <f>IF(VLOOKUP($C31,Incurred_Nominal!$A$25:$AQ$426,Incurred_Nominal!$AL$1,FALSE)="Commissioned Extra",0,
IF(VLOOKUP($C31,Incurred_Nominal!$A$25:$AQ$426,Incurred_Nominal!$AK$1,FALSE)=H$4,VLOOKUP($C31,Incurred_Nominal!$A$25:$AQ$426,Incurred_Nominal!$AG$1,FALSE),0))</f>
        <v>0</v>
      </c>
      <c r="I31" s="13">
        <f>IF(VLOOKUP($C31,Incurred_Nominal!$A$25:$AQ$426,Incurred_Nominal!$AL$1,FALSE)="Commissioned Extra",0,
IF(VLOOKUP($C31,Incurred_Nominal!$A$25:$AQ$426,Incurred_Nominal!$AK$1,FALSE)=I$4,VLOOKUP($C31,Incurred_Nominal!$A$25:$AQ$426,Incurred_Nominal!$AG$1,FALSE),0))</f>
        <v>0</v>
      </c>
      <c r="J31" s="13">
        <f>IF(VLOOKUP($C31,Incurred_Nominal!$A$25:$AQ$426,Incurred_Nominal!$AL$1,FALSE)="Commissioned Extra",0,
IF(VLOOKUP($C31,Incurred_Nominal!$A$25:$AQ$426,Incurred_Nominal!$AK$1,FALSE)=J$4,VLOOKUP($C31,Incurred_Nominal!$A$25:$AQ$426,Incurred_Nominal!$AG$1,FALSE),0))</f>
        <v>0</v>
      </c>
      <c r="K31" s="13">
        <f>IF(VLOOKUP($C31,Incurred_Nominal!$A$25:$AQ$426,Incurred_Nominal!$AL$1,FALSE)="Commissioned Extra",0,
IF(VLOOKUP($C31,Incurred_Nominal!$A$25:$AQ$426,Incurred_Nominal!$AK$1,FALSE)=K$4,VLOOKUP($C31,Incurred_Nominal!$A$25:$AQ$426,Incurred_Nominal!$AG$1,FALSE),0))</f>
        <v>0</v>
      </c>
      <c r="L31" s="13">
        <f>IF(VLOOKUP($C31,Incurred_Nominal!$A$25:$AQ$426,Incurred_Nominal!$AL$1,FALSE)="Commissioned Extra",0,
IF(VLOOKUP($C31,Incurred_Nominal!$A$25:$AQ$426,Incurred_Nominal!$AK$1,FALSE)=L$4,VLOOKUP($C31,Incurred_Nominal!$A$25:$AQ$426,Incurred_Nominal!$AG$1,FALSE),0))</f>
        <v>0</v>
      </c>
      <c r="M31" s="232">
        <f t="shared" si="1"/>
        <v>25932357.159320712</v>
      </c>
      <c r="N31" s="232">
        <f t="shared" si="2"/>
        <v>2022</v>
      </c>
      <c r="P31" s="232">
        <f>(VLOOKUP($C31,Incurred_Real!$A$25:$BR$427,Incurred_Real!AS$1,FALSE))*$M31</f>
        <v>0</v>
      </c>
      <c r="Q31" s="232">
        <f>(VLOOKUP($C31,Incurred_Real!$A$25:$BR$427,Incurred_Real!AT$1,FALSE))*$M31</f>
        <v>0</v>
      </c>
      <c r="R31" s="232">
        <f>(VLOOKUP($C31,Incurred_Real!$A$25:$BR$427,Incurred_Real!AU$1,FALSE))*$M31</f>
        <v>0</v>
      </c>
      <c r="S31" s="232">
        <f>(VLOOKUP($C31,Incurred_Real!$A$25:$BR$427,Incurred_Real!AV$1,FALSE))*$M31</f>
        <v>25932357.159320712</v>
      </c>
      <c r="T31" s="232">
        <f>(VLOOKUP($C31,Incurred_Real!$A$25:$BR$427,Incurred_Real!AW$1,FALSE))*$M31</f>
        <v>0</v>
      </c>
      <c r="U31" s="232">
        <f>(VLOOKUP($C31,Incurred_Real!$A$25:$BR$427,Incurred_Real!AX$1,FALSE))*$M31</f>
        <v>0</v>
      </c>
      <c r="V31" s="232">
        <f>(VLOOKUP($C31,Incurred_Real!$A$25:$BR$427,Incurred_Real!AY$1,FALSE))*$M31</f>
        <v>0</v>
      </c>
      <c r="W31" s="232">
        <f>(VLOOKUP($C31,Incurred_Real!$A$25:$BR$427,Incurred_Real!AZ$1,FALSE))*$M31</f>
        <v>0</v>
      </c>
      <c r="X31" s="232">
        <f>(VLOOKUP($C31,Incurred_Real!$A$25:$BR$427,Incurred_Real!BA$1,FALSE))*$M31</f>
        <v>0</v>
      </c>
      <c r="Y31" s="232">
        <f>(VLOOKUP($C31,Incurred_Real!$A$25:$BR$427,Incurred_Real!BB$1,FALSE))*$M31</f>
        <v>0</v>
      </c>
      <c r="Z31" s="232">
        <f>(VLOOKUP($C31,Incurred_Real!$A$25:$BR$427,Incurred_Real!BC$1,FALSE))*$M31</f>
        <v>0</v>
      </c>
      <c r="AA31" s="232">
        <f>(VLOOKUP($C31,Incurred_Real!$A$25:$BR$427,Incurred_Real!BD$1,FALSE))*$M31</f>
        <v>0</v>
      </c>
      <c r="AB31" s="232">
        <f>(VLOOKUP($C31,Incurred_Real!$A$25:$BR$427,Incurred_Real!BE$1,FALSE))*$M31</f>
        <v>0</v>
      </c>
      <c r="AC31" s="232">
        <f>(VLOOKUP($C31,Incurred_Real!$A$25:$BR$427,Incurred_Real!BF$1,FALSE))*$M31</f>
        <v>0</v>
      </c>
      <c r="AD31" s="232">
        <f>(VLOOKUP($C31,Incurred_Real!$A$25:$BR$427,Incurred_Real!BG$1,FALSE))*$M31</f>
        <v>0</v>
      </c>
      <c r="AE31" s="232">
        <f>(VLOOKUP($C31,Incurred_Real!$A$25:$BR$427,Incurred_Real!BH$1,FALSE))*$M31</f>
        <v>0</v>
      </c>
      <c r="AF31" s="232">
        <f>(VLOOKUP($C31,Incurred_Real!$A$25:$BR$427,Incurred_Real!BI$1,FALSE))*$M31</f>
        <v>0</v>
      </c>
      <c r="AG31" s="232">
        <f>(VLOOKUP($C31,Incurred_Real!$A$25:$BR$427,Incurred_Real!BJ$1,FALSE))*$M31</f>
        <v>0</v>
      </c>
      <c r="AH31" s="232">
        <f>(VLOOKUP($C31,Incurred_Real!$A$25:$BR$427,Incurred_Real!BK$1,FALSE))*$M31</f>
        <v>0</v>
      </c>
      <c r="AI31" s="232">
        <f>(VLOOKUP($C31,Incurred_Real!$A$25:$BR$427,Incurred_Real!BL$1,FALSE))*$M31</f>
        <v>0</v>
      </c>
      <c r="AJ31" s="232">
        <f>(VLOOKUP($C31,Incurred_Real!$A$25:$BR$427,Incurred_Real!BM$1,FALSE))*$M31</f>
        <v>0</v>
      </c>
      <c r="AK31" s="232">
        <f>(VLOOKUP($C31,Incurred_Real!$A$25:$BR$427,Incurred_Real!BN$1,FALSE))*$M31</f>
        <v>0</v>
      </c>
      <c r="AL31" s="232">
        <f>(VLOOKUP($C31,Incurred_Real!$A$25:$BR$427,Incurred_Real!BO$1,FALSE))*$M31</f>
        <v>0</v>
      </c>
      <c r="AM31" s="232">
        <f>(VLOOKUP($C31,Incurred_Real!$A$25:$BR$427,Incurred_Real!BP$1,FALSE))*$M31</f>
        <v>0</v>
      </c>
      <c r="AN31" s="232">
        <f>(VLOOKUP($C31,Incurred_Real!$A$25:$BR$427,Incurred_Real!BQ$1,FALSE))*$M31</f>
        <v>0</v>
      </c>
      <c r="AO31" s="232">
        <f>(VLOOKUP($C31,Incurred_Real!$A$25:$BR$427,Incurred_Real!BR$1,FALSE))*$M31</f>
        <v>0</v>
      </c>
      <c r="AP31" s="232">
        <f t="shared" si="3"/>
        <v>25932357.159320712</v>
      </c>
      <c r="AR31" s="232" t="b">
        <f t="shared" si="4"/>
        <v>1</v>
      </c>
    </row>
    <row r="32" spans="3:44" x14ac:dyDescent="0.15">
      <c r="C32" s="11" t="s">
        <v>77</v>
      </c>
      <c r="D32" s="11" t="str">
        <f>VLOOKUP(C32,'Project List'!$A$9:$AG$360,'Project List'!$G$1,FALSE)</f>
        <v>Mt Barker South Triple Circuit Easement Expansion</v>
      </c>
      <c r="E32" s="11" t="str">
        <f>VLOOKUP($C32,Incurred_Real!$A$24:$E$376,Incurred_Real!$D$1,FALSE)</f>
        <v>Easements/Land</v>
      </c>
      <c r="F32" s="13">
        <f>IF(VLOOKUP($C32,Incurred_Nominal!$A$25:$AQ$426,Incurred_Nominal!$AL$1,FALSE)="Commissioned Extra",0,
IF(VLOOKUP($C32,Incurred_Nominal!$A$25:$AQ$426,Incurred_Nominal!$AK$1,FALSE)=F$4,VLOOKUP($C32,Incurred_Nominal!$A$25:$AQ$426,Incurred_Nominal!$AG$1,FALSE),0))</f>
        <v>0</v>
      </c>
      <c r="G32" s="13">
        <f>IF(VLOOKUP($C32,Incurred_Nominal!$A$25:$AQ$426,Incurred_Nominal!$AL$1,FALSE)="Commissioned Extra",0,
IF(VLOOKUP($C32,Incurred_Nominal!$A$25:$AQ$426,Incurred_Nominal!$AK$1,FALSE)=G$4,VLOOKUP($C32,Incurred_Nominal!$A$25:$AQ$426,Incurred_Nominal!$AG$1,FALSE),0))</f>
        <v>0</v>
      </c>
      <c r="H32" s="13">
        <f>IF(VLOOKUP($C32,Incurred_Nominal!$A$25:$AQ$426,Incurred_Nominal!$AL$1,FALSE)="Commissioned Extra",0,
IF(VLOOKUP($C32,Incurred_Nominal!$A$25:$AQ$426,Incurred_Nominal!$AK$1,FALSE)=H$4,VLOOKUP($C32,Incurred_Nominal!$A$25:$AQ$426,Incurred_Nominal!$AG$1,FALSE),0))</f>
        <v>0</v>
      </c>
      <c r="I32" s="13">
        <f>IF(VLOOKUP($C32,Incurred_Nominal!$A$25:$AQ$426,Incurred_Nominal!$AL$1,FALSE)="Commissioned Extra",0,
IF(VLOOKUP($C32,Incurred_Nominal!$A$25:$AQ$426,Incurred_Nominal!$AK$1,FALSE)=I$4,VLOOKUP($C32,Incurred_Nominal!$A$25:$AQ$426,Incurred_Nominal!$AG$1,FALSE),0))</f>
        <v>0</v>
      </c>
      <c r="J32" s="13">
        <f>IF(VLOOKUP($C32,Incurred_Nominal!$A$25:$AQ$426,Incurred_Nominal!$AL$1,FALSE)="Commissioned Extra",0,
IF(VLOOKUP($C32,Incurred_Nominal!$A$25:$AQ$426,Incurred_Nominal!$AK$1,FALSE)=J$4,VLOOKUP($C32,Incurred_Nominal!$A$25:$AQ$426,Incurred_Nominal!$AG$1,FALSE),0))</f>
        <v>0</v>
      </c>
      <c r="K32" s="13">
        <f>IF(VLOOKUP($C32,Incurred_Nominal!$A$25:$AQ$426,Incurred_Nominal!$AL$1,FALSE)="Commissioned Extra",0,
IF(VLOOKUP($C32,Incurred_Nominal!$A$25:$AQ$426,Incurred_Nominal!$AK$1,FALSE)=K$4,VLOOKUP($C32,Incurred_Nominal!$A$25:$AQ$426,Incurred_Nominal!$AG$1,FALSE),0))</f>
        <v>0</v>
      </c>
      <c r="L32" s="13">
        <f>IF(VLOOKUP($C32,Incurred_Nominal!$A$25:$AQ$426,Incurred_Nominal!$AL$1,FALSE)="Commissioned Extra",0,
IF(VLOOKUP($C32,Incurred_Nominal!$A$25:$AQ$426,Incurred_Nominal!$AK$1,FALSE)=L$4,VLOOKUP($C32,Incurred_Nominal!$A$25:$AQ$426,Incurred_Nominal!$AG$1,FALSE),0))</f>
        <v>0</v>
      </c>
      <c r="M32" s="232">
        <f t="shared" si="1"/>
        <v>0</v>
      </c>
      <c r="N32" s="232" t="str">
        <f t="shared" si="2"/>
        <v/>
      </c>
      <c r="P32" s="232">
        <f>(VLOOKUP($C32,Incurred_Real!$A$25:$BR$427,Incurred_Real!AS$1,FALSE))*$M32</f>
        <v>0</v>
      </c>
      <c r="Q32" s="232">
        <f>(VLOOKUP($C32,Incurred_Real!$A$25:$BR$427,Incurred_Real!AT$1,FALSE))*$M32</f>
        <v>0</v>
      </c>
      <c r="R32" s="232">
        <f>(VLOOKUP($C32,Incurred_Real!$A$25:$BR$427,Incurred_Real!AU$1,FALSE))*$M32</f>
        <v>0</v>
      </c>
      <c r="S32" s="232">
        <f>(VLOOKUP($C32,Incurred_Real!$A$25:$BR$427,Incurred_Real!AV$1,FALSE))*$M32</f>
        <v>0</v>
      </c>
      <c r="T32" s="232">
        <f>(VLOOKUP($C32,Incurred_Real!$A$25:$BR$427,Incurred_Real!AW$1,FALSE))*$M32</f>
        <v>0</v>
      </c>
      <c r="U32" s="232">
        <f>(VLOOKUP($C32,Incurred_Real!$A$25:$BR$427,Incurred_Real!AX$1,FALSE))*$M32</f>
        <v>0</v>
      </c>
      <c r="V32" s="232">
        <f>(VLOOKUP($C32,Incurred_Real!$A$25:$BR$427,Incurred_Real!AY$1,FALSE))*$M32</f>
        <v>0</v>
      </c>
      <c r="W32" s="232">
        <f>(VLOOKUP($C32,Incurred_Real!$A$25:$BR$427,Incurred_Real!AZ$1,FALSE))*$M32</f>
        <v>0</v>
      </c>
      <c r="X32" s="232">
        <f>(VLOOKUP($C32,Incurred_Real!$A$25:$BR$427,Incurred_Real!BA$1,FALSE))*$M32</f>
        <v>0</v>
      </c>
      <c r="Y32" s="232">
        <f>(VLOOKUP($C32,Incurred_Real!$A$25:$BR$427,Incurred_Real!BB$1,FALSE))*$M32</f>
        <v>0</v>
      </c>
      <c r="Z32" s="232">
        <f>(VLOOKUP($C32,Incurred_Real!$A$25:$BR$427,Incurred_Real!BC$1,FALSE))*$M32</f>
        <v>0</v>
      </c>
      <c r="AA32" s="232">
        <f>(VLOOKUP($C32,Incurred_Real!$A$25:$BR$427,Incurred_Real!BD$1,FALSE))*$M32</f>
        <v>0</v>
      </c>
      <c r="AB32" s="232">
        <f>(VLOOKUP($C32,Incurred_Real!$A$25:$BR$427,Incurred_Real!BE$1,FALSE))*$M32</f>
        <v>0</v>
      </c>
      <c r="AC32" s="232">
        <f>(VLOOKUP($C32,Incurred_Real!$A$25:$BR$427,Incurred_Real!BF$1,FALSE))*$M32</f>
        <v>0</v>
      </c>
      <c r="AD32" s="232">
        <f>(VLOOKUP($C32,Incurred_Real!$A$25:$BR$427,Incurred_Real!BG$1,FALSE))*$M32</f>
        <v>0</v>
      </c>
      <c r="AE32" s="232">
        <f>(VLOOKUP($C32,Incurred_Real!$A$25:$BR$427,Incurred_Real!BH$1,FALSE))*$M32</f>
        <v>0</v>
      </c>
      <c r="AF32" s="232">
        <f>(VLOOKUP($C32,Incurred_Real!$A$25:$BR$427,Incurred_Real!BI$1,FALSE))*$M32</f>
        <v>0</v>
      </c>
      <c r="AG32" s="232">
        <f>(VLOOKUP($C32,Incurred_Real!$A$25:$BR$427,Incurred_Real!BJ$1,FALSE))*$M32</f>
        <v>0</v>
      </c>
      <c r="AH32" s="232">
        <f>(VLOOKUP($C32,Incurred_Real!$A$25:$BR$427,Incurred_Real!BK$1,FALSE))*$M32</f>
        <v>0</v>
      </c>
      <c r="AI32" s="232">
        <f>(VLOOKUP($C32,Incurred_Real!$A$25:$BR$427,Incurred_Real!BL$1,FALSE))*$M32</f>
        <v>0</v>
      </c>
      <c r="AJ32" s="232">
        <f>(VLOOKUP($C32,Incurred_Real!$A$25:$BR$427,Incurred_Real!BM$1,FALSE))*$M32</f>
        <v>0</v>
      </c>
      <c r="AK32" s="232">
        <f>(VLOOKUP($C32,Incurred_Real!$A$25:$BR$427,Incurred_Real!BN$1,FALSE))*$M32</f>
        <v>0</v>
      </c>
      <c r="AL32" s="232">
        <f>(VLOOKUP($C32,Incurred_Real!$A$25:$BR$427,Incurred_Real!BO$1,FALSE))*$M32</f>
        <v>0</v>
      </c>
      <c r="AM32" s="232">
        <f>(VLOOKUP($C32,Incurred_Real!$A$25:$BR$427,Incurred_Real!BP$1,FALSE))*$M32</f>
        <v>0</v>
      </c>
      <c r="AN32" s="232">
        <f>(VLOOKUP($C32,Incurred_Real!$A$25:$BR$427,Incurred_Real!BQ$1,FALSE))*$M32</f>
        <v>0</v>
      </c>
      <c r="AO32" s="232">
        <f>(VLOOKUP($C32,Incurred_Real!$A$25:$BR$427,Incurred_Real!BR$1,FALSE))*$M32</f>
        <v>0</v>
      </c>
      <c r="AP32" s="232">
        <f t="shared" si="3"/>
        <v>0</v>
      </c>
      <c r="AR32" s="232" t="b">
        <f t="shared" si="4"/>
        <v>1</v>
      </c>
    </row>
    <row r="33" spans="3:44" x14ac:dyDescent="0.15">
      <c r="C33" s="11" t="s">
        <v>78</v>
      </c>
      <c r="D33" s="11" t="str">
        <f>VLOOKUP(C33,'Project List'!$A$9:$AG$360,'Project List'!$G$1,FALSE)</f>
        <v>Security and Video System Consolidation and Development</v>
      </c>
      <c r="E33" s="11" t="str">
        <f>VLOOKUP($C33,Incurred_Real!$A$24:$E$376,Incurred_Real!$D$1,FALSE)</f>
        <v>Security/Compliance</v>
      </c>
      <c r="F33" s="13">
        <f>IF(VLOOKUP($C33,Incurred_Nominal!$A$25:$AQ$426,Incurred_Nominal!$AL$1,FALSE)="Commissioned Extra",0,
IF(VLOOKUP($C33,Incurred_Nominal!$A$25:$AQ$426,Incurred_Nominal!$AK$1,FALSE)=F$4,VLOOKUP($C33,Incurred_Nominal!$A$25:$AQ$426,Incurred_Nominal!$AG$1,FALSE),0))</f>
        <v>0</v>
      </c>
      <c r="G33" s="13">
        <f>IF(VLOOKUP($C33,Incurred_Nominal!$A$25:$AQ$426,Incurred_Nominal!$AL$1,FALSE)="Commissioned Extra",0,
IF(VLOOKUP($C33,Incurred_Nominal!$A$25:$AQ$426,Incurred_Nominal!$AK$1,FALSE)=G$4,VLOOKUP($C33,Incurred_Nominal!$A$25:$AQ$426,Incurred_Nominal!$AG$1,FALSE),0))</f>
        <v>0</v>
      </c>
      <c r="H33" s="13">
        <f>IF(VLOOKUP($C33,Incurred_Nominal!$A$25:$AQ$426,Incurred_Nominal!$AL$1,FALSE)="Commissioned Extra",0,
IF(VLOOKUP($C33,Incurred_Nominal!$A$25:$AQ$426,Incurred_Nominal!$AK$1,FALSE)=H$4,VLOOKUP($C33,Incurred_Nominal!$A$25:$AQ$426,Incurred_Nominal!$AG$1,FALSE),0))</f>
        <v>0</v>
      </c>
      <c r="I33" s="13">
        <f>IF(VLOOKUP($C33,Incurred_Nominal!$A$25:$AQ$426,Incurred_Nominal!$AL$1,FALSE)="Commissioned Extra",0,
IF(VLOOKUP($C33,Incurred_Nominal!$A$25:$AQ$426,Incurred_Nominal!$AK$1,FALSE)=I$4,VLOOKUP($C33,Incurred_Nominal!$A$25:$AQ$426,Incurred_Nominal!$AG$1,FALSE),0))</f>
        <v>0</v>
      </c>
      <c r="J33" s="13">
        <f>IF(VLOOKUP($C33,Incurred_Nominal!$A$25:$AQ$426,Incurred_Nominal!$AL$1,FALSE)="Commissioned Extra",0,
IF(VLOOKUP($C33,Incurred_Nominal!$A$25:$AQ$426,Incurred_Nominal!$AK$1,FALSE)=J$4,VLOOKUP($C33,Incurred_Nominal!$A$25:$AQ$426,Incurred_Nominal!$AG$1,FALSE),0))</f>
        <v>0</v>
      </c>
      <c r="K33" s="13">
        <f>IF(VLOOKUP($C33,Incurred_Nominal!$A$25:$AQ$426,Incurred_Nominal!$AL$1,FALSE)="Commissioned Extra",0,
IF(VLOOKUP($C33,Incurred_Nominal!$A$25:$AQ$426,Incurred_Nominal!$AK$1,FALSE)=K$4,VLOOKUP($C33,Incurred_Nominal!$A$25:$AQ$426,Incurred_Nominal!$AG$1,FALSE),0))</f>
        <v>0</v>
      </c>
      <c r="L33" s="13">
        <f>IF(VLOOKUP($C33,Incurred_Nominal!$A$25:$AQ$426,Incurred_Nominal!$AL$1,FALSE)="Commissioned Extra",0,
IF(VLOOKUP($C33,Incurred_Nominal!$A$25:$AQ$426,Incurred_Nominal!$AK$1,FALSE)=L$4,VLOOKUP($C33,Incurred_Nominal!$A$25:$AQ$426,Incurred_Nominal!$AG$1,FALSE),0))</f>
        <v>0</v>
      </c>
      <c r="M33" s="232">
        <f t="shared" si="1"/>
        <v>0</v>
      </c>
      <c r="N33" s="232" t="str">
        <f t="shared" si="2"/>
        <v/>
      </c>
      <c r="P33" s="232">
        <f>(VLOOKUP($C33,Incurred_Real!$A$25:$BR$427,Incurred_Real!AS$1,FALSE))*$M33</f>
        <v>0</v>
      </c>
      <c r="Q33" s="232">
        <f>(VLOOKUP($C33,Incurred_Real!$A$25:$BR$427,Incurred_Real!AT$1,FALSE))*$M33</f>
        <v>0</v>
      </c>
      <c r="R33" s="232">
        <f>(VLOOKUP($C33,Incurred_Real!$A$25:$BR$427,Incurred_Real!AU$1,FALSE))*$M33</f>
        <v>0</v>
      </c>
      <c r="S33" s="232">
        <f>(VLOOKUP($C33,Incurred_Real!$A$25:$BR$427,Incurred_Real!AV$1,FALSE))*$M33</f>
        <v>0</v>
      </c>
      <c r="T33" s="232">
        <f>(VLOOKUP($C33,Incurred_Real!$A$25:$BR$427,Incurred_Real!AW$1,FALSE))*$M33</f>
        <v>0</v>
      </c>
      <c r="U33" s="232">
        <f>(VLOOKUP($C33,Incurred_Real!$A$25:$BR$427,Incurred_Real!AX$1,FALSE))*$M33</f>
        <v>0</v>
      </c>
      <c r="V33" s="232">
        <f>(VLOOKUP($C33,Incurred_Real!$A$25:$BR$427,Incurred_Real!AY$1,FALSE))*$M33</f>
        <v>0</v>
      </c>
      <c r="W33" s="232">
        <f>(VLOOKUP($C33,Incurred_Real!$A$25:$BR$427,Incurred_Real!AZ$1,FALSE))*$M33</f>
        <v>0</v>
      </c>
      <c r="X33" s="232">
        <f>(VLOOKUP($C33,Incurred_Real!$A$25:$BR$427,Incurred_Real!BA$1,FALSE))*$M33</f>
        <v>0</v>
      </c>
      <c r="Y33" s="232">
        <f>(VLOOKUP($C33,Incurred_Real!$A$25:$BR$427,Incurred_Real!BB$1,FALSE))*$M33</f>
        <v>0</v>
      </c>
      <c r="Z33" s="232">
        <f>(VLOOKUP($C33,Incurred_Real!$A$25:$BR$427,Incurred_Real!BC$1,FALSE))*$M33</f>
        <v>0</v>
      </c>
      <c r="AA33" s="232">
        <f>(VLOOKUP($C33,Incurred_Real!$A$25:$BR$427,Incurred_Real!BD$1,FALSE))*$M33</f>
        <v>0</v>
      </c>
      <c r="AB33" s="232">
        <f>(VLOOKUP($C33,Incurred_Real!$A$25:$BR$427,Incurred_Real!BE$1,FALSE))*$M33</f>
        <v>0</v>
      </c>
      <c r="AC33" s="232">
        <f>(VLOOKUP($C33,Incurred_Real!$A$25:$BR$427,Incurred_Real!BF$1,FALSE))*$M33</f>
        <v>0</v>
      </c>
      <c r="AD33" s="232">
        <f>(VLOOKUP($C33,Incurred_Real!$A$25:$BR$427,Incurred_Real!BG$1,FALSE))*$M33</f>
        <v>0</v>
      </c>
      <c r="AE33" s="232">
        <f>(VLOOKUP($C33,Incurred_Real!$A$25:$BR$427,Incurred_Real!BH$1,FALSE))*$M33</f>
        <v>0</v>
      </c>
      <c r="AF33" s="232">
        <f>(VLOOKUP($C33,Incurred_Real!$A$25:$BR$427,Incurred_Real!BI$1,FALSE))*$M33</f>
        <v>0</v>
      </c>
      <c r="AG33" s="232">
        <f>(VLOOKUP($C33,Incurred_Real!$A$25:$BR$427,Incurred_Real!BJ$1,FALSE))*$M33</f>
        <v>0</v>
      </c>
      <c r="AH33" s="232">
        <f>(VLOOKUP($C33,Incurred_Real!$A$25:$BR$427,Incurred_Real!BK$1,FALSE))*$M33</f>
        <v>0</v>
      </c>
      <c r="AI33" s="232">
        <f>(VLOOKUP($C33,Incurred_Real!$A$25:$BR$427,Incurred_Real!BL$1,FALSE))*$M33</f>
        <v>0</v>
      </c>
      <c r="AJ33" s="232">
        <f>(VLOOKUP($C33,Incurred_Real!$A$25:$BR$427,Incurred_Real!BM$1,FALSE))*$M33</f>
        <v>0</v>
      </c>
      <c r="AK33" s="232">
        <f>(VLOOKUP($C33,Incurred_Real!$A$25:$BR$427,Incurred_Real!BN$1,FALSE))*$M33</f>
        <v>0</v>
      </c>
      <c r="AL33" s="232">
        <f>(VLOOKUP($C33,Incurred_Real!$A$25:$BR$427,Incurred_Real!BO$1,FALSE))*$M33</f>
        <v>0</v>
      </c>
      <c r="AM33" s="232">
        <f>(VLOOKUP($C33,Incurred_Real!$A$25:$BR$427,Incurred_Real!BP$1,FALSE))*$M33</f>
        <v>0</v>
      </c>
      <c r="AN33" s="232">
        <f>(VLOOKUP($C33,Incurred_Real!$A$25:$BR$427,Incurred_Real!BQ$1,FALSE))*$M33</f>
        <v>0</v>
      </c>
      <c r="AO33" s="232">
        <f>(VLOOKUP($C33,Incurred_Real!$A$25:$BR$427,Incurred_Real!BR$1,FALSE))*$M33</f>
        <v>0</v>
      </c>
      <c r="AP33" s="232">
        <f t="shared" si="3"/>
        <v>0</v>
      </c>
      <c r="AR33" s="232" t="b">
        <f t="shared" si="4"/>
        <v>1</v>
      </c>
    </row>
    <row r="34" spans="3:44" x14ac:dyDescent="0.15">
      <c r="C34" s="11" t="s">
        <v>866</v>
      </c>
      <c r="D34" s="11" t="str">
        <f>VLOOKUP(C34,'Project List'!$A$9:$AG$360,'Project List'!$G$1,FALSE)</f>
        <v>Telecommunications Network Optimisation</v>
      </c>
      <c r="E34" s="11" t="str">
        <f>VLOOKUP($C34,Incurred_Real!$A$24:$E$376,Incurred_Real!$D$1,FALSE)</f>
        <v>Augmentation</v>
      </c>
      <c r="F34" s="13">
        <f>IF(VLOOKUP($C34,Incurred_Nominal!$A$25:$AQ$426,Incurred_Nominal!$AL$1,FALSE)="Commissioned Extra",0,
IF(VLOOKUP($C34,Incurred_Nominal!$A$25:$AQ$426,Incurred_Nominal!$AK$1,FALSE)=F$4,VLOOKUP($C34,Incurred_Nominal!$A$25:$AQ$426,Incurred_Nominal!$AG$1,FALSE),0))</f>
        <v>0</v>
      </c>
      <c r="G34" s="13">
        <f>IF(VLOOKUP($C34,Incurred_Nominal!$A$25:$AQ$426,Incurred_Nominal!$AL$1,FALSE)="Commissioned Extra",0,
IF(VLOOKUP($C34,Incurred_Nominal!$A$25:$AQ$426,Incurred_Nominal!$AK$1,FALSE)=G$4,VLOOKUP($C34,Incurred_Nominal!$A$25:$AQ$426,Incurred_Nominal!$AG$1,FALSE),0))</f>
        <v>0</v>
      </c>
      <c r="H34" s="13">
        <f>IF(VLOOKUP($C34,Incurred_Nominal!$A$25:$AQ$426,Incurred_Nominal!$AL$1,FALSE)="Commissioned Extra",0,
IF(VLOOKUP($C34,Incurred_Nominal!$A$25:$AQ$426,Incurred_Nominal!$AK$1,FALSE)=H$4,VLOOKUP($C34,Incurred_Nominal!$A$25:$AQ$426,Incurred_Nominal!$AG$1,FALSE),0))</f>
        <v>0</v>
      </c>
      <c r="I34" s="13">
        <f>IF(VLOOKUP($C34,Incurred_Nominal!$A$25:$AQ$426,Incurred_Nominal!$AL$1,FALSE)="Commissioned Extra",0,
IF(VLOOKUP($C34,Incurred_Nominal!$A$25:$AQ$426,Incurred_Nominal!$AK$1,FALSE)=I$4,VLOOKUP($C34,Incurred_Nominal!$A$25:$AQ$426,Incurred_Nominal!$AG$1,FALSE),0))</f>
        <v>0</v>
      </c>
      <c r="J34" s="13">
        <f>IF(VLOOKUP($C34,Incurred_Nominal!$A$25:$AQ$426,Incurred_Nominal!$AL$1,FALSE)="Commissioned Extra",0,
IF(VLOOKUP($C34,Incurred_Nominal!$A$25:$AQ$426,Incurred_Nominal!$AK$1,FALSE)=J$4,VLOOKUP($C34,Incurred_Nominal!$A$25:$AQ$426,Incurred_Nominal!$AG$1,FALSE),0))</f>
        <v>0</v>
      </c>
      <c r="K34" s="13">
        <f>IF(VLOOKUP($C34,Incurred_Nominal!$A$25:$AQ$426,Incurred_Nominal!$AL$1,FALSE)="Commissioned Extra",0,
IF(VLOOKUP($C34,Incurred_Nominal!$A$25:$AQ$426,Incurred_Nominal!$AK$1,FALSE)=K$4,VLOOKUP($C34,Incurred_Nominal!$A$25:$AQ$426,Incurred_Nominal!$AG$1,FALSE),0))</f>
        <v>0</v>
      </c>
      <c r="L34" s="13">
        <f>IF(VLOOKUP($C34,Incurred_Nominal!$A$25:$AQ$426,Incurred_Nominal!$AL$1,FALSE)="Commissioned Extra",0,
IF(VLOOKUP($C34,Incurred_Nominal!$A$25:$AQ$426,Incurred_Nominal!$AK$1,FALSE)=L$4,VLOOKUP($C34,Incurred_Nominal!$A$25:$AQ$426,Incurred_Nominal!$AG$1,FALSE),0))</f>
        <v>0</v>
      </c>
      <c r="M34" s="232">
        <f t="shared" si="1"/>
        <v>0</v>
      </c>
      <c r="N34" s="232" t="str">
        <f t="shared" si="2"/>
        <v/>
      </c>
      <c r="P34" s="232">
        <f>(VLOOKUP($C34,Incurred_Real!$A$25:$BR$427,Incurred_Real!AS$1,FALSE))*$M34</f>
        <v>0</v>
      </c>
      <c r="Q34" s="232">
        <f>(VLOOKUP($C34,Incurred_Real!$A$25:$BR$427,Incurred_Real!AT$1,FALSE))*$M34</f>
        <v>0</v>
      </c>
      <c r="R34" s="232">
        <f>(VLOOKUP($C34,Incurred_Real!$A$25:$BR$427,Incurred_Real!AU$1,FALSE))*$M34</f>
        <v>0</v>
      </c>
      <c r="S34" s="232">
        <f>(VLOOKUP($C34,Incurred_Real!$A$25:$BR$427,Incurred_Real!AV$1,FALSE))*$M34</f>
        <v>0</v>
      </c>
      <c r="T34" s="232">
        <f>(VLOOKUP($C34,Incurred_Real!$A$25:$BR$427,Incurred_Real!AW$1,FALSE))*$M34</f>
        <v>0</v>
      </c>
      <c r="U34" s="232">
        <f>(VLOOKUP($C34,Incurred_Real!$A$25:$BR$427,Incurred_Real!AX$1,FALSE))*$M34</f>
        <v>0</v>
      </c>
      <c r="V34" s="232">
        <f>(VLOOKUP($C34,Incurred_Real!$A$25:$BR$427,Incurred_Real!AY$1,FALSE))*$M34</f>
        <v>0</v>
      </c>
      <c r="W34" s="232">
        <f>(VLOOKUP($C34,Incurred_Real!$A$25:$BR$427,Incurred_Real!AZ$1,FALSE))*$M34</f>
        <v>0</v>
      </c>
      <c r="X34" s="232">
        <f>(VLOOKUP($C34,Incurred_Real!$A$25:$BR$427,Incurred_Real!BA$1,FALSE))*$M34</f>
        <v>0</v>
      </c>
      <c r="Y34" s="232">
        <f>(VLOOKUP($C34,Incurred_Real!$A$25:$BR$427,Incurred_Real!BB$1,FALSE))*$M34</f>
        <v>0</v>
      </c>
      <c r="Z34" s="232">
        <f>(VLOOKUP($C34,Incurred_Real!$A$25:$BR$427,Incurred_Real!BC$1,FALSE))*$M34</f>
        <v>0</v>
      </c>
      <c r="AA34" s="232">
        <f>(VLOOKUP($C34,Incurred_Real!$A$25:$BR$427,Incurred_Real!BD$1,FALSE))*$M34</f>
        <v>0</v>
      </c>
      <c r="AB34" s="232">
        <f>(VLOOKUP($C34,Incurred_Real!$A$25:$BR$427,Incurred_Real!BE$1,FALSE))*$M34</f>
        <v>0</v>
      </c>
      <c r="AC34" s="232">
        <f>(VLOOKUP($C34,Incurred_Real!$A$25:$BR$427,Incurred_Real!BF$1,FALSE))*$M34</f>
        <v>0</v>
      </c>
      <c r="AD34" s="232">
        <f>(VLOOKUP($C34,Incurred_Real!$A$25:$BR$427,Incurred_Real!BG$1,FALSE))*$M34</f>
        <v>0</v>
      </c>
      <c r="AE34" s="232">
        <f>(VLOOKUP($C34,Incurred_Real!$A$25:$BR$427,Incurred_Real!BH$1,FALSE))*$M34</f>
        <v>0</v>
      </c>
      <c r="AF34" s="232">
        <f>(VLOOKUP($C34,Incurred_Real!$A$25:$BR$427,Incurred_Real!BI$1,FALSE))*$M34</f>
        <v>0</v>
      </c>
      <c r="AG34" s="232">
        <f>(VLOOKUP($C34,Incurred_Real!$A$25:$BR$427,Incurred_Real!BJ$1,FALSE))*$M34</f>
        <v>0</v>
      </c>
      <c r="AH34" s="232">
        <f>(VLOOKUP($C34,Incurred_Real!$A$25:$BR$427,Incurred_Real!BK$1,FALSE))*$M34</f>
        <v>0</v>
      </c>
      <c r="AI34" s="232">
        <f>(VLOOKUP($C34,Incurred_Real!$A$25:$BR$427,Incurred_Real!BL$1,FALSE))*$M34</f>
        <v>0</v>
      </c>
      <c r="AJ34" s="232">
        <f>(VLOOKUP($C34,Incurred_Real!$A$25:$BR$427,Incurred_Real!BM$1,FALSE))*$M34</f>
        <v>0</v>
      </c>
      <c r="AK34" s="232">
        <f>(VLOOKUP($C34,Incurred_Real!$A$25:$BR$427,Incurred_Real!BN$1,FALSE))*$M34</f>
        <v>0</v>
      </c>
      <c r="AL34" s="232">
        <f>(VLOOKUP($C34,Incurred_Real!$A$25:$BR$427,Incurred_Real!BO$1,FALSE))*$M34</f>
        <v>0</v>
      </c>
      <c r="AM34" s="232">
        <f>(VLOOKUP($C34,Incurred_Real!$A$25:$BR$427,Incurred_Real!BP$1,FALSE))*$M34</f>
        <v>0</v>
      </c>
      <c r="AN34" s="232">
        <f>(VLOOKUP($C34,Incurred_Real!$A$25:$BR$427,Incurred_Real!BQ$1,FALSE))*$M34</f>
        <v>0</v>
      </c>
      <c r="AO34" s="232">
        <f>(VLOOKUP($C34,Incurred_Real!$A$25:$BR$427,Incurred_Real!BR$1,FALSE))*$M34</f>
        <v>0</v>
      </c>
      <c r="AP34" s="232">
        <f t="shared" si="3"/>
        <v>0</v>
      </c>
      <c r="AR34" s="232" t="b">
        <f t="shared" si="4"/>
        <v>1</v>
      </c>
    </row>
    <row r="35" spans="3:44" x14ac:dyDescent="0.15">
      <c r="C35" s="11" t="s">
        <v>890</v>
      </c>
      <c r="D35" s="11" t="str">
        <f>VLOOKUP(C35,'Project List'!$A$9:$AG$360,'Project List'!$G$1,FALSE)</f>
        <v>Riverland Reactive Support Stage 1 (Monash)</v>
      </c>
      <c r="E35" s="11" t="str">
        <f>VLOOKUP($C35,Incurred_Real!$A$24:$E$376,Incurred_Real!$D$1,FALSE)</f>
        <v>Augmentation</v>
      </c>
      <c r="F35" s="13">
        <f>IF(VLOOKUP($C35,Incurred_Nominal!$A$25:$AQ$426,Incurred_Nominal!$AL$1,FALSE)="Commissioned Extra",0,
IF(VLOOKUP($C35,Incurred_Nominal!$A$25:$AQ$426,Incurred_Nominal!$AK$1,FALSE)=F$4,VLOOKUP($C35,Incurred_Nominal!$A$25:$AQ$426,Incurred_Nominal!$AG$1,FALSE),0))</f>
        <v>0</v>
      </c>
      <c r="G35" s="13">
        <f>IF(VLOOKUP($C35,Incurred_Nominal!$A$25:$AQ$426,Incurred_Nominal!$AL$1,FALSE)="Commissioned Extra",0,
IF(VLOOKUP($C35,Incurred_Nominal!$A$25:$AQ$426,Incurred_Nominal!$AK$1,FALSE)=G$4,VLOOKUP($C35,Incurred_Nominal!$A$25:$AQ$426,Incurred_Nominal!$AG$1,FALSE),0))</f>
        <v>0</v>
      </c>
      <c r="H35" s="13">
        <f>IF(VLOOKUP($C35,Incurred_Nominal!$A$25:$AQ$426,Incurred_Nominal!$AL$1,FALSE)="Commissioned Extra",0,
IF(VLOOKUP($C35,Incurred_Nominal!$A$25:$AQ$426,Incurred_Nominal!$AK$1,FALSE)=H$4,VLOOKUP($C35,Incurred_Nominal!$A$25:$AQ$426,Incurred_Nominal!$AG$1,FALSE),0))</f>
        <v>0</v>
      </c>
      <c r="I35" s="13">
        <f>IF(VLOOKUP($C35,Incurred_Nominal!$A$25:$AQ$426,Incurred_Nominal!$AL$1,FALSE)="Commissioned Extra",0,
IF(VLOOKUP($C35,Incurred_Nominal!$A$25:$AQ$426,Incurred_Nominal!$AK$1,FALSE)=I$4,VLOOKUP($C35,Incurred_Nominal!$A$25:$AQ$426,Incurred_Nominal!$AG$1,FALSE),0))</f>
        <v>0</v>
      </c>
      <c r="J35" s="13">
        <f>IF(VLOOKUP($C35,Incurred_Nominal!$A$25:$AQ$426,Incurred_Nominal!$AL$1,FALSE)="Commissioned Extra",0,
IF(VLOOKUP($C35,Incurred_Nominal!$A$25:$AQ$426,Incurred_Nominal!$AK$1,FALSE)=J$4,VLOOKUP($C35,Incurred_Nominal!$A$25:$AQ$426,Incurred_Nominal!$AG$1,FALSE),0))</f>
        <v>0</v>
      </c>
      <c r="K35" s="13">
        <f>IF(VLOOKUP($C35,Incurred_Nominal!$A$25:$AQ$426,Incurred_Nominal!$AL$1,FALSE)="Commissioned Extra",0,
IF(VLOOKUP($C35,Incurred_Nominal!$A$25:$AQ$426,Incurred_Nominal!$AK$1,FALSE)=K$4,VLOOKUP($C35,Incurred_Nominal!$A$25:$AQ$426,Incurred_Nominal!$AG$1,FALSE),0))</f>
        <v>0</v>
      </c>
      <c r="L35" s="13">
        <f>IF(VLOOKUP($C35,Incurred_Nominal!$A$25:$AQ$426,Incurred_Nominal!$AL$1,FALSE)="Commissioned Extra",0,
IF(VLOOKUP($C35,Incurred_Nominal!$A$25:$AQ$426,Incurred_Nominal!$AK$1,FALSE)=L$4,VLOOKUP($C35,Incurred_Nominal!$A$25:$AQ$426,Incurred_Nominal!$AG$1,FALSE),0))</f>
        <v>0</v>
      </c>
      <c r="M35" s="232">
        <f t="shared" si="1"/>
        <v>0</v>
      </c>
      <c r="N35" s="232" t="str">
        <f t="shared" si="2"/>
        <v/>
      </c>
      <c r="P35" s="232">
        <f>(VLOOKUP($C35,Incurred_Real!$A$25:$BR$427,Incurred_Real!AS$1,FALSE))*$M35</f>
        <v>0</v>
      </c>
      <c r="Q35" s="232">
        <f>(VLOOKUP($C35,Incurred_Real!$A$25:$BR$427,Incurred_Real!AT$1,FALSE))*$M35</f>
        <v>0</v>
      </c>
      <c r="R35" s="232">
        <f>(VLOOKUP($C35,Incurred_Real!$A$25:$BR$427,Incurred_Real!AU$1,FALSE))*$M35</f>
        <v>0</v>
      </c>
      <c r="S35" s="232">
        <f>(VLOOKUP($C35,Incurred_Real!$A$25:$BR$427,Incurred_Real!AV$1,FALSE))*$M35</f>
        <v>0</v>
      </c>
      <c r="T35" s="232">
        <f>(VLOOKUP($C35,Incurred_Real!$A$25:$BR$427,Incurred_Real!AW$1,FALSE))*$M35</f>
        <v>0</v>
      </c>
      <c r="U35" s="232">
        <f>(VLOOKUP($C35,Incurred_Real!$A$25:$BR$427,Incurred_Real!AX$1,FALSE))*$M35</f>
        <v>0</v>
      </c>
      <c r="V35" s="232">
        <f>(VLOOKUP($C35,Incurred_Real!$A$25:$BR$427,Incurred_Real!AY$1,FALSE))*$M35</f>
        <v>0</v>
      </c>
      <c r="W35" s="232">
        <f>(VLOOKUP($C35,Incurred_Real!$A$25:$BR$427,Incurred_Real!AZ$1,FALSE))*$M35</f>
        <v>0</v>
      </c>
      <c r="X35" s="232">
        <f>(VLOOKUP($C35,Incurred_Real!$A$25:$BR$427,Incurred_Real!BA$1,FALSE))*$M35</f>
        <v>0</v>
      </c>
      <c r="Y35" s="232">
        <f>(VLOOKUP($C35,Incurred_Real!$A$25:$BR$427,Incurred_Real!BB$1,FALSE))*$M35</f>
        <v>0</v>
      </c>
      <c r="Z35" s="232">
        <f>(VLOOKUP($C35,Incurred_Real!$A$25:$BR$427,Incurred_Real!BC$1,FALSE))*$M35</f>
        <v>0</v>
      </c>
      <c r="AA35" s="232">
        <f>(VLOOKUP($C35,Incurred_Real!$A$25:$BR$427,Incurred_Real!BD$1,FALSE))*$M35</f>
        <v>0</v>
      </c>
      <c r="AB35" s="232">
        <f>(VLOOKUP($C35,Incurred_Real!$A$25:$BR$427,Incurred_Real!BE$1,FALSE))*$M35</f>
        <v>0</v>
      </c>
      <c r="AC35" s="232">
        <f>(VLOOKUP($C35,Incurred_Real!$A$25:$BR$427,Incurred_Real!BF$1,FALSE))*$M35</f>
        <v>0</v>
      </c>
      <c r="AD35" s="232">
        <f>(VLOOKUP($C35,Incurred_Real!$A$25:$BR$427,Incurred_Real!BG$1,FALSE))*$M35</f>
        <v>0</v>
      </c>
      <c r="AE35" s="232">
        <f>(VLOOKUP($C35,Incurred_Real!$A$25:$BR$427,Incurred_Real!BH$1,FALSE))*$M35</f>
        <v>0</v>
      </c>
      <c r="AF35" s="232">
        <f>(VLOOKUP($C35,Incurred_Real!$A$25:$BR$427,Incurred_Real!BI$1,FALSE))*$M35</f>
        <v>0</v>
      </c>
      <c r="AG35" s="232">
        <f>(VLOOKUP($C35,Incurred_Real!$A$25:$BR$427,Incurred_Real!BJ$1,FALSE))*$M35</f>
        <v>0</v>
      </c>
      <c r="AH35" s="232">
        <f>(VLOOKUP($C35,Incurred_Real!$A$25:$BR$427,Incurred_Real!BK$1,FALSE))*$M35</f>
        <v>0</v>
      </c>
      <c r="AI35" s="232">
        <f>(VLOOKUP($C35,Incurred_Real!$A$25:$BR$427,Incurred_Real!BL$1,FALSE))*$M35</f>
        <v>0</v>
      </c>
      <c r="AJ35" s="232">
        <f>(VLOOKUP($C35,Incurred_Real!$A$25:$BR$427,Incurred_Real!BM$1,FALSE))*$M35</f>
        <v>0</v>
      </c>
      <c r="AK35" s="232">
        <f>(VLOOKUP($C35,Incurred_Real!$A$25:$BR$427,Incurred_Real!BN$1,FALSE))*$M35</f>
        <v>0</v>
      </c>
      <c r="AL35" s="232">
        <f>(VLOOKUP($C35,Incurred_Real!$A$25:$BR$427,Incurred_Real!BO$1,FALSE))*$M35</f>
        <v>0</v>
      </c>
      <c r="AM35" s="232">
        <f>(VLOOKUP($C35,Incurred_Real!$A$25:$BR$427,Incurred_Real!BP$1,FALSE))*$M35</f>
        <v>0</v>
      </c>
      <c r="AN35" s="232">
        <f>(VLOOKUP($C35,Incurred_Real!$A$25:$BR$427,Incurred_Real!BQ$1,FALSE))*$M35</f>
        <v>0</v>
      </c>
      <c r="AO35" s="232">
        <f>(VLOOKUP($C35,Incurred_Real!$A$25:$BR$427,Incurred_Real!BR$1,FALSE))*$M35</f>
        <v>0</v>
      </c>
      <c r="AP35" s="232">
        <f t="shared" si="3"/>
        <v>0</v>
      </c>
      <c r="AR35" s="232" t="b">
        <f t="shared" si="4"/>
        <v>1</v>
      </c>
    </row>
    <row r="36" spans="3:44" x14ac:dyDescent="0.15">
      <c r="C36" s="11" t="s">
        <v>80</v>
      </c>
      <c r="D36" s="11" t="str">
        <f>VLOOKUP(C36,'Project List'!$A$9:$AG$360,'Project List'!$G$1,FALSE)</f>
        <v>NCIPAP 4 Waterloo East to Robertstown 132kV Line Uprating</v>
      </c>
      <c r="E36" s="11" t="str">
        <f>VLOOKUP($C36,Incurred_Real!$A$24:$E$376,Incurred_Real!$D$1,FALSE)</f>
        <v>Augmentation</v>
      </c>
      <c r="F36" s="13">
        <f>IF(VLOOKUP($C36,Incurred_Nominal!$A$25:$AQ$426,Incurred_Nominal!$AL$1,FALSE)="Commissioned Extra",0,
IF(VLOOKUP($C36,Incurred_Nominal!$A$25:$AQ$426,Incurred_Nominal!$AK$1,FALSE)=F$4,VLOOKUP($C36,Incurred_Nominal!$A$25:$AQ$426,Incurred_Nominal!$AG$1,FALSE),0))</f>
        <v>0</v>
      </c>
      <c r="G36" s="13">
        <f>IF(VLOOKUP($C36,Incurred_Nominal!$A$25:$AQ$426,Incurred_Nominal!$AL$1,FALSE)="Commissioned Extra",0,
IF(VLOOKUP($C36,Incurred_Nominal!$A$25:$AQ$426,Incurred_Nominal!$AK$1,FALSE)=G$4,VLOOKUP($C36,Incurred_Nominal!$A$25:$AQ$426,Incurred_Nominal!$AG$1,FALSE),0))</f>
        <v>0</v>
      </c>
      <c r="H36" s="13">
        <f>IF(VLOOKUP($C36,Incurred_Nominal!$A$25:$AQ$426,Incurred_Nominal!$AL$1,FALSE)="Commissioned Extra",0,
IF(VLOOKUP($C36,Incurred_Nominal!$A$25:$AQ$426,Incurred_Nominal!$AK$1,FALSE)=H$4,VLOOKUP($C36,Incurred_Nominal!$A$25:$AQ$426,Incurred_Nominal!$AG$1,FALSE),0))</f>
        <v>0</v>
      </c>
      <c r="I36" s="13">
        <f>IF(VLOOKUP($C36,Incurred_Nominal!$A$25:$AQ$426,Incurred_Nominal!$AL$1,FALSE)="Commissioned Extra",0,
IF(VLOOKUP($C36,Incurred_Nominal!$A$25:$AQ$426,Incurred_Nominal!$AK$1,FALSE)=I$4,VLOOKUP($C36,Incurred_Nominal!$A$25:$AQ$426,Incurred_Nominal!$AG$1,FALSE),0))</f>
        <v>0</v>
      </c>
      <c r="J36" s="13">
        <f>IF(VLOOKUP($C36,Incurred_Nominal!$A$25:$AQ$426,Incurred_Nominal!$AL$1,FALSE)="Commissioned Extra",0,
IF(VLOOKUP($C36,Incurred_Nominal!$A$25:$AQ$426,Incurred_Nominal!$AK$1,FALSE)=J$4,VLOOKUP($C36,Incurred_Nominal!$A$25:$AQ$426,Incurred_Nominal!$AG$1,FALSE),0))</f>
        <v>0</v>
      </c>
      <c r="K36" s="13">
        <f>IF(VLOOKUP($C36,Incurred_Nominal!$A$25:$AQ$426,Incurred_Nominal!$AL$1,FALSE)="Commissioned Extra",0,
IF(VLOOKUP($C36,Incurred_Nominal!$A$25:$AQ$426,Incurred_Nominal!$AK$1,FALSE)=K$4,VLOOKUP($C36,Incurred_Nominal!$A$25:$AQ$426,Incurred_Nominal!$AG$1,FALSE),0))</f>
        <v>0</v>
      </c>
      <c r="L36" s="13">
        <f>IF(VLOOKUP($C36,Incurred_Nominal!$A$25:$AQ$426,Incurred_Nominal!$AL$1,FALSE)="Commissioned Extra",0,
IF(VLOOKUP($C36,Incurred_Nominal!$A$25:$AQ$426,Incurred_Nominal!$AK$1,FALSE)=L$4,VLOOKUP($C36,Incurred_Nominal!$A$25:$AQ$426,Incurred_Nominal!$AG$1,FALSE),0))</f>
        <v>0</v>
      </c>
      <c r="M36" s="232">
        <f t="shared" si="1"/>
        <v>0</v>
      </c>
      <c r="N36" s="232" t="str">
        <f t="shared" si="2"/>
        <v/>
      </c>
      <c r="P36" s="232">
        <f>(VLOOKUP($C36,Incurred_Real!$A$25:$BR$427,Incurred_Real!AS$1,FALSE))*$M36</f>
        <v>0</v>
      </c>
      <c r="Q36" s="232">
        <f>(VLOOKUP($C36,Incurred_Real!$A$25:$BR$427,Incurred_Real!AT$1,FALSE))*$M36</f>
        <v>0</v>
      </c>
      <c r="R36" s="232">
        <f>(VLOOKUP($C36,Incurred_Real!$A$25:$BR$427,Incurred_Real!AU$1,FALSE))*$M36</f>
        <v>0</v>
      </c>
      <c r="S36" s="232">
        <f>(VLOOKUP($C36,Incurred_Real!$A$25:$BR$427,Incurred_Real!AV$1,FALSE))*$M36</f>
        <v>0</v>
      </c>
      <c r="T36" s="232">
        <f>(VLOOKUP($C36,Incurred_Real!$A$25:$BR$427,Incurred_Real!AW$1,FALSE))*$M36</f>
        <v>0</v>
      </c>
      <c r="U36" s="232">
        <f>(VLOOKUP($C36,Incurred_Real!$A$25:$BR$427,Incurred_Real!AX$1,FALSE))*$M36</f>
        <v>0</v>
      </c>
      <c r="V36" s="232">
        <f>(VLOOKUP($C36,Incurred_Real!$A$25:$BR$427,Incurred_Real!AY$1,FALSE))*$M36</f>
        <v>0</v>
      </c>
      <c r="W36" s="232">
        <f>(VLOOKUP($C36,Incurred_Real!$A$25:$BR$427,Incurred_Real!AZ$1,FALSE))*$M36</f>
        <v>0</v>
      </c>
      <c r="X36" s="232">
        <f>(VLOOKUP($C36,Incurred_Real!$A$25:$BR$427,Incurred_Real!BA$1,FALSE))*$M36</f>
        <v>0</v>
      </c>
      <c r="Y36" s="232">
        <f>(VLOOKUP($C36,Incurred_Real!$A$25:$BR$427,Incurred_Real!BB$1,FALSE))*$M36</f>
        <v>0</v>
      </c>
      <c r="Z36" s="232">
        <f>(VLOOKUP($C36,Incurred_Real!$A$25:$BR$427,Incurred_Real!BC$1,FALSE))*$M36</f>
        <v>0</v>
      </c>
      <c r="AA36" s="232">
        <f>(VLOOKUP($C36,Incurred_Real!$A$25:$BR$427,Incurred_Real!BD$1,FALSE))*$M36</f>
        <v>0</v>
      </c>
      <c r="AB36" s="232">
        <f>(VLOOKUP($C36,Incurred_Real!$A$25:$BR$427,Incurred_Real!BE$1,FALSE))*$M36</f>
        <v>0</v>
      </c>
      <c r="AC36" s="232">
        <f>(VLOOKUP($C36,Incurred_Real!$A$25:$BR$427,Incurred_Real!BF$1,FALSE))*$M36</f>
        <v>0</v>
      </c>
      <c r="AD36" s="232">
        <f>(VLOOKUP($C36,Incurred_Real!$A$25:$BR$427,Incurred_Real!BG$1,FALSE))*$M36</f>
        <v>0</v>
      </c>
      <c r="AE36" s="232">
        <f>(VLOOKUP($C36,Incurred_Real!$A$25:$BR$427,Incurred_Real!BH$1,FALSE))*$M36</f>
        <v>0</v>
      </c>
      <c r="AF36" s="232">
        <f>(VLOOKUP($C36,Incurred_Real!$A$25:$BR$427,Incurred_Real!BI$1,FALSE))*$M36</f>
        <v>0</v>
      </c>
      <c r="AG36" s="232">
        <f>(VLOOKUP($C36,Incurred_Real!$A$25:$BR$427,Incurred_Real!BJ$1,FALSE))*$M36</f>
        <v>0</v>
      </c>
      <c r="AH36" s="232">
        <f>(VLOOKUP($C36,Incurred_Real!$A$25:$BR$427,Incurred_Real!BK$1,FALSE))*$M36</f>
        <v>0</v>
      </c>
      <c r="AI36" s="232">
        <f>(VLOOKUP($C36,Incurred_Real!$A$25:$BR$427,Incurred_Real!BL$1,FALSE))*$M36</f>
        <v>0</v>
      </c>
      <c r="AJ36" s="232">
        <f>(VLOOKUP($C36,Incurred_Real!$A$25:$BR$427,Incurred_Real!BM$1,FALSE))*$M36</f>
        <v>0</v>
      </c>
      <c r="AK36" s="232">
        <f>(VLOOKUP($C36,Incurred_Real!$A$25:$BR$427,Incurred_Real!BN$1,FALSE))*$M36</f>
        <v>0</v>
      </c>
      <c r="AL36" s="232">
        <f>(VLOOKUP($C36,Incurred_Real!$A$25:$BR$427,Incurred_Real!BO$1,FALSE))*$M36</f>
        <v>0</v>
      </c>
      <c r="AM36" s="232">
        <f>(VLOOKUP($C36,Incurred_Real!$A$25:$BR$427,Incurred_Real!BP$1,FALSE))*$M36</f>
        <v>0</v>
      </c>
      <c r="AN36" s="232">
        <f>(VLOOKUP($C36,Incurred_Real!$A$25:$BR$427,Incurred_Real!BQ$1,FALSE))*$M36</f>
        <v>0</v>
      </c>
      <c r="AO36" s="232">
        <f>(VLOOKUP($C36,Incurred_Real!$A$25:$BR$427,Incurred_Real!BR$1,FALSE))*$M36</f>
        <v>0</v>
      </c>
      <c r="AP36" s="232">
        <f t="shared" si="3"/>
        <v>0</v>
      </c>
      <c r="AR36" s="232" t="b">
        <f t="shared" si="4"/>
        <v>1</v>
      </c>
    </row>
    <row r="37" spans="3:44" x14ac:dyDescent="0.15">
      <c r="C37" s="11" t="s">
        <v>82</v>
      </c>
      <c r="D37" s="11" t="str">
        <f>VLOOKUP(C37,'Project List'!$A$9:$AG$360,'Project List'!$G$1,FALSE)</f>
        <v>Enterprise Capture of IED Data</v>
      </c>
      <c r="E37" s="11" t="str">
        <f>VLOOKUP($C37,Incurred_Real!$A$24:$E$376,Incurred_Real!$D$1,FALSE)</f>
        <v>Information Technology</v>
      </c>
      <c r="F37" s="13">
        <f>IF(VLOOKUP($C37,Incurred_Nominal!$A$25:$AQ$426,Incurred_Nominal!$AL$1,FALSE)="Commissioned Extra",0,
IF(VLOOKUP($C37,Incurred_Nominal!$A$25:$AQ$426,Incurred_Nominal!$AK$1,FALSE)=F$4,VLOOKUP($C37,Incurred_Nominal!$A$25:$AQ$426,Incurred_Nominal!$AG$1,FALSE),0))</f>
        <v>0</v>
      </c>
      <c r="G37" s="13">
        <f>IF(VLOOKUP($C37,Incurred_Nominal!$A$25:$AQ$426,Incurred_Nominal!$AL$1,FALSE)="Commissioned Extra",0,
IF(VLOOKUP($C37,Incurred_Nominal!$A$25:$AQ$426,Incurred_Nominal!$AK$1,FALSE)=G$4,VLOOKUP($C37,Incurred_Nominal!$A$25:$AQ$426,Incurred_Nominal!$AG$1,FALSE),0))</f>
        <v>0</v>
      </c>
      <c r="H37" s="13">
        <f>IF(VLOOKUP($C37,Incurred_Nominal!$A$25:$AQ$426,Incurred_Nominal!$AL$1,FALSE)="Commissioned Extra",0,
IF(VLOOKUP($C37,Incurred_Nominal!$A$25:$AQ$426,Incurred_Nominal!$AK$1,FALSE)=H$4,VLOOKUP($C37,Incurred_Nominal!$A$25:$AQ$426,Incurred_Nominal!$AG$1,FALSE),0))</f>
        <v>0</v>
      </c>
      <c r="I37" s="13">
        <f>IF(VLOOKUP($C37,Incurred_Nominal!$A$25:$AQ$426,Incurred_Nominal!$AL$1,FALSE)="Commissioned Extra",0,
IF(VLOOKUP($C37,Incurred_Nominal!$A$25:$AQ$426,Incurred_Nominal!$AK$1,FALSE)=I$4,VLOOKUP($C37,Incurred_Nominal!$A$25:$AQ$426,Incurred_Nominal!$AG$1,FALSE),0))</f>
        <v>0</v>
      </c>
      <c r="J37" s="13">
        <f>IF(VLOOKUP($C37,Incurred_Nominal!$A$25:$AQ$426,Incurred_Nominal!$AL$1,FALSE)="Commissioned Extra",0,
IF(VLOOKUP($C37,Incurred_Nominal!$A$25:$AQ$426,Incurred_Nominal!$AK$1,FALSE)=J$4,VLOOKUP($C37,Incurred_Nominal!$A$25:$AQ$426,Incurred_Nominal!$AG$1,FALSE),0))</f>
        <v>0</v>
      </c>
      <c r="K37" s="13">
        <f>IF(VLOOKUP($C37,Incurred_Nominal!$A$25:$AQ$426,Incurred_Nominal!$AL$1,FALSE)="Commissioned Extra",0,
IF(VLOOKUP($C37,Incurred_Nominal!$A$25:$AQ$426,Incurred_Nominal!$AK$1,FALSE)=K$4,VLOOKUP($C37,Incurred_Nominal!$A$25:$AQ$426,Incurred_Nominal!$AG$1,FALSE),0))</f>
        <v>0</v>
      </c>
      <c r="L37" s="13">
        <f>IF(VLOOKUP($C37,Incurred_Nominal!$A$25:$AQ$426,Incurred_Nominal!$AL$1,FALSE)="Commissioned Extra",0,
IF(VLOOKUP($C37,Incurred_Nominal!$A$25:$AQ$426,Incurred_Nominal!$AK$1,FALSE)=L$4,VLOOKUP($C37,Incurred_Nominal!$A$25:$AQ$426,Incurred_Nominal!$AG$1,FALSE),0))</f>
        <v>0</v>
      </c>
      <c r="M37" s="232">
        <f t="shared" si="1"/>
        <v>0</v>
      </c>
      <c r="N37" s="232" t="str">
        <f t="shared" si="2"/>
        <v/>
      </c>
      <c r="P37" s="232">
        <f>(VLOOKUP($C37,Incurred_Real!$A$25:$BR$427,Incurred_Real!AS$1,FALSE))*$M37</f>
        <v>0</v>
      </c>
      <c r="Q37" s="232">
        <f>(VLOOKUP($C37,Incurred_Real!$A$25:$BR$427,Incurred_Real!AT$1,FALSE))*$M37</f>
        <v>0</v>
      </c>
      <c r="R37" s="232">
        <f>(VLOOKUP($C37,Incurred_Real!$A$25:$BR$427,Incurred_Real!AU$1,FALSE))*$M37</f>
        <v>0</v>
      </c>
      <c r="S37" s="232">
        <f>(VLOOKUP($C37,Incurred_Real!$A$25:$BR$427,Incurred_Real!AV$1,FALSE))*$M37</f>
        <v>0</v>
      </c>
      <c r="T37" s="232">
        <f>(VLOOKUP($C37,Incurred_Real!$A$25:$BR$427,Incurred_Real!AW$1,FALSE))*$M37</f>
        <v>0</v>
      </c>
      <c r="U37" s="232">
        <f>(VLOOKUP($C37,Incurred_Real!$A$25:$BR$427,Incurred_Real!AX$1,FALSE))*$M37</f>
        <v>0</v>
      </c>
      <c r="V37" s="232">
        <f>(VLOOKUP($C37,Incurred_Real!$A$25:$BR$427,Incurred_Real!AY$1,FALSE))*$M37</f>
        <v>0</v>
      </c>
      <c r="W37" s="232">
        <f>(VLOOKUP($C37,Incurred_Real!$A$25:$BR$427,Incurred_Real!AZ$1,FALSE))*$M37</f>
        <v>0</v>
      </c>
      <c r="X37" s="232">
        <f>(VLOOKUP($C37,Incurred_Real!$A$25:$BR$427,Incurred_Real!BA$1,FALSE))*$M37</f>
        <v>0</v>
      </c>
      <c r="Y37" s="232">
        <f>(VLOOKUP($C37,Incurred_Real!$A$25:$BR$427,Incurred_Real!BB$1,FALSE))*$M37</f>
        <v>0</v>
      </c>
      <c r="Z37" s="232">
        <f>(VLOOKUP($C37,Incurred_Real!$A$25:$BR$427,Incurred_Real!BC$1,FALSE))*$M37</f>
        <v>0</v>
      </c>
      <c r="AA37" s="232">
        <f>(VLOOKUP($C37,Incurred_Real!$A$25:$BR$427,Incurred_Real!BD$1,FALSE))*$M37</f>
        <v>0</v>
      </c>
      <c r="AB37" s="232">
        <f>(VLOOKUP($C37,Incurred_Real!$A$25:$BR$427,Incurred_Real!BE$1,FALSE))*$M37</f>
        <v>0</v>
      </c>
      <c r="AC37" s="232">
        <f>(VLOOKUP($C37,Incurred_Real!$A$25:$BR$427,Incurred_Real!BF$1,FALSE))*$M37</f>
        <v>0</v>
      </c>
      <c r="AD37" s="232">
        <f>(VLOOKUP($C37,Incurred_Real!$A$25:$BR$427,Incurred_Real!BG$1,FALSE))*$M37</f>
        <v>0</v>
      </c>
      <c r="AE37" s="232">
        <f>(VLOOKUP($C37,Incurred_Real!$A$25:$BR$427,Incurred_Real!BH$1,FALSE))*$M37</f>
        <v>0</v>
      </c>
      <c r="AF37" s="232">
        <f>(VLOOKUP($C37,Incurred_Real!$A$25:$BR$427,Incurred_Real!BI$1,FALSE))*$M37</f>
        <v>0</v>
      </c>
      <c r="AG37" s="232">
        <f>(VLOOKUP($C37,Incurred_Real!$A$25:$BR$427,Incurred_Real!BJ$1,FALSE))*$M37</f>
        <v>0</v>
      </c>
      <c r="AH37" s="232">
        <f>(VLOOKUP($C37,Incurred_Real!$A$25:$BR$427,Incurred_Real!BK$1,FALSE))*$M37</f>
        <v>0</v>
      </c>
      <c r="AI37" s="232">
        <f>(VLOOKUP($C37,Incurred_Real!$A$25:$BR$427,Incurred_Real!BL$1,FALSE))*$M37</f>
        <v>0</v>
      </c>
      <c r="AJ37" s="232">
        <f>(VLOOKUP($C37,Incurred_Real!$A$25:$BR$427,Incurred_Real!BM$1,FALSE))*$M37</f>
        <v>0</v>
      </c>
      <c r="AK37" s="232">
        <f>(VLOOKUP($C37,Incurred_Real!$A$25:$BR$427,Incurred_Real!BN$1,FALSE))*$M37</f>
        <v>0</v>
      </c>
      <c r="AL37" s="232">
        <f>(VLOOKUP($C37,Incurred_Real!$A$25:$BR$427,Incurred_Real!BO$1,FALSE))*$M37</f>
        <v>0</v>
      </c>
      <c r="AM37" s="232">
        <f>(VLOOKUP($C37,Incurred_Real!$A$25:$BR$427,Incurred_Real!BP$1,FALSE))*$M37</f>
        <v>0</v>
      </c>
      <c r="AN37" s="232">
        <f>(VLOOKUP($C37,Incurred_Real!$A$25:$BR$427,Incurred_Real!BQ$1,FALSE))*$M37</f>
        <v>0</v>
      </c>
      <c r="AO37" s="232">
        <f>(VLOOKUP($C37,Incurred_Real!$A$25:$BR$427,Incurred_Real!BR$1,FALSE))*$M37</f>
        <v>0</v>
      </c>
      <c r="AP37" s="232">
        <f t="shared" si="3"/>
        <v>0</v>
      </c>
      <c r="AR37" s="232" t="b">
        <f t="shared" si="4"/>
        <v>1</v>
      </c>
    </row>
    <row r="38" spans="3:44" x14ac:dyDescent="0.15">
      <c r="C38" s="11" t="s">
        <v>84</v>
      </c>
      <c r="D38" s="11" t="str">
        <f>VLOOKUP(C38,'Project List'!$A$9:$AG$360,'Project List'!$G$1,FALSE)</f>
        <v>Outage Optimisation Improvements</v>
      </c>
      <c r="E38" s="11" t="str">
        <f>VLOOKUP($C38,Incurred_Real!$A$24:$E$376,Incurred_Real!$D$1,FALSE)</f>
        <v>Information Technology</v>
      </c>
      <c r="F38" s="13">
        <f>IF(VLOOKUP($C38,Incurred_Nominal!$A$25:$AQ$426,Incurred_Nominal!$AL$1,FALSE)="Commissioned Extra",0,
IF(VLOOKUP($C38,Incurred_Nominal!$A$25:$AQ$426,Incurred_Nominal!$AK$1,FALSE)=F$4,VLOOKUP($C38,Incurred_Nominal!$A$25:$AQ$426,Incurred_Nominal!$AG$1,FALSE),0))</f>
        <v>0</v>
      </c>
      <c r="G38" s="13">
        <f>IF(VLOOKUP($C38,Incurred_Nominal!$A$25:$AQ$426,Incurred_Nominal!$AL$1,FALSE)="Commissioned Extra",0,
IF(VLOOKUP($C38,Incurred_Nominal!$A$25:$AQ$426,Incurred_Nominal!$AK$1,FALSE)=G$4,VLOOKUP($C38,Incurred_Nominal!$A$25:$AQ$426,Incurred_Nominal!$AG$1,FALSE),0))</f>
        <v>0</v>
      </c>
      <c r="H38" s="13">
        <f>IF(VLOOKUP($C38,Incurred_Nominal!$A$25:$AQ$426,Incurred_Nominal!$AL$1,FALSE)="Commissioned Extra",0,
IF(VLOOKUP($C38,Incurred_Nominal!$A$25:$AQ$426,Incurred_Nominal!$AK$1,FALSE)=H$4,VLOOKUP($C38,Incurred_Nominal!$A$25:$AQ$426,Incurred_Nominal!$AG$1,FALSE),0))</f>
        <v>0</v>
      </c>
      <c r="I38" s="13">
        <f>IF(VLOOKUP($C38,Incurred_Nominal!$A$25:$AQ$426,Incurred_Nominal!$AL$1,FALSE)="Commissioned Extra",0,
IF(VLOOKUP($C38,Incurred_Nominal!$A$25:$AQ$426,Incurred_Nominal!$AK$1,FALSE)=I$4,VLOOKUP($C38,Incurred_Nominal!$A$25:$AQ$426,Incurred_Nominal!$AG$1,FALSE),0))</f>
        <v>0</v>
      </c>
      <c r="J38" s="13">
        <f>IF(VLOOKUP($C38,Incurred_Nominal!$A$25:$AQ$426,Incurred_Nominal!$AL$1,FALSE)="Commissioned Extra",0,
IF(VLOOKUP($C38,Incurred_Nominal!$A$25:$AQ$426,Incurred_Nominal!$AK$1,FALSE)=J$4,VLOOKUP($C38,Incurred_Nominal!$A$25:$AQ$426,Incurred_Nominal!$AG$1,FALSE),0))</f>
        <v>0</v>
      </c>
      <c r="K38" s="13">
        <f>IF(VLOOKUP($C38,Incurred_Nominal!$A$25:$AQ$426,Incurred_Nominal!$AL$1,FALSE)="Commissioned Extra",0,
IF(VLOOKUP($C38,Incurred_Nominal!$A$25:$AQ$426,Incurred_Nominal!$AK$1,FALSE)=K$4,VLOOKUP($C38,Incurred_Nominal!$A$25:$AQ$426,Incurred_Nominal!$AG$1,FALSE),0))</f>
        <v>0</v>
      </c>
      <c r="L38" s="13">
        <f>IF(VLOOKUP($C38,Incurred_Nominal!$A$25:$AQ$426,Incurred_Nominal!$AL$1,FALSE)="Commissioned Extra",0,
IF(VLOOKUP($C38,Incurred_Nominal!$A$25:$AQ$426,Incurred_Nominal!$AK$1,FALSE)=L$4,VLOOKUP($C38,Incurred_Nominal!$A$25:$AQ$426,Incurred_Nominal!$AG$1,FALSE),0))</f>
        <v>0</v>
      </c>
      <c r="M38" s="232">
        <f t="shared" si="1"/>
        <v>0</v>
      </c>
      <c r="N38" s="232" t="str">
        <f t="shared" si="2"/>
        <v/>
      </c>
      <c r="P38" s="232">
        <f>(VLOOKUP($C38,Incurred_Real!$A$25:$BR$427,Incurred_Real!AS$1,FALSE))*$M38</f>
        <v>0</v>
      </c>
      <c r="Q38" s="232">
        <f>(VLOOKUP($C38,Incurred_Real!$A$25:$BR$427,Incurred_Real!AT$1,FALSE))*$M38</f>
        <v>0</v>
      </c>
      <c r="R38" s="232">
        <f>(VLOOKUP($C38,Incurred_Real!$A$25:$BR$427,Incurred_Real!AU$1,FALSE))*$M38</f>
        <v>0</v>
      </c>
      <c r="S38" s="232">
        <f>(VLOOKUP($C38,Incurred_Real!$A$25:$BR$427,Incurred_Real!AV$1,FALSE))*$M38</f>
        <v>0</v>
      </c>
      <c r="T38" s="232">
        <f>(VLOOKUP($C38,Incurred_Real!$A$25:$BR$427,Incurred_Real!AW$1,FALSE))*$M38</f>
        <v>0</v>
      </c>
      <c r="U38" s="232">
        <f>(VLOOKUP($C38,Incurred_Real!$A$25:$BR$427,Incurred_Real!AX$1,FALSE))*$M38</f>
        <v>0</v>
      </c>
      <c r="V38" s="232">
        <f>(VLOOKUP($C38,Incurred_Real!$A$25:$BR$427,Incurred_Real!AY$1,FALSE))*$M38</f>
        <v>0</v>
      </c>
      <c r="W38" s="232">
        <f>(VLOOKUP($C38,Incurred_Real!$A$25:$BR$427,Incurred_Real!AZ$1,FALSE))*$M38</f>
        <v>0</v>
      </c>
      <c r="X38" s="232">
        <f>(VLOOKUP($C38,Incurred_Real!$A$25:$BR$427,Incurred_Real!BA$1,FALSE))*$M38</f>
        <v>0</v>
      </c>
      <c r="Y38" s="232">
        <f>(VLOOKUP($C38,Incurred_Real!$A$25:$BR$427,Incurred_Real!BB$1,FALSE))*$M38</f>
        <v>0</v>
      </c>
      <c r="Z38" s="232">
        <f>(VLOOKUP($C38,Incurred_Real!$A$25:$BR$427,Incurred_Real!BC$1,FALSE))*$M38</f>
        <v>0</v>
      </c>
      <c r="AA38" s="232">
        <f>(VLOOKUP($C38,Incurred_Real!$A$25:$BR$427,Incurred_Real!BD$1,FALSE))*$M38</f>
        <v>0</v>
      </c>
      <c r="AB38" s="232">
        <f>(VLOOKUP($C38,Incurred_Real!$A$25:$BR$427,Incurred_Real!BE$1,FALSE))*$M38</f>
        <v>0</v>
      </c>
      <c r="AC38" s="232">
        <f>(VLOOKUP($C38,Incurred_Real!$A$25:$BR$427,Incurred_Real!BF$1,FALSE))*$M38</f>
        <v>0</v>
      </c>
      <c r="AD38" s="232">
        <f>(VLOOKUP($C38,Incurred_Real!$A$25:$BR$427,Incurred_Real!BG$1,FALSE))*$M38</f>
        <v>0</v>
      </c>
      <c r="AE38" s="232">
        <f>(VLOOKUP($C38,Incurred_Real!$A$25:$BR$427,Incurred_Real!BH$1,FALSE))*$M38</f>
        <v>0</v>
      </c>
      <c r="AF38" s="232">
        <f>(VLOOKUP($C38,Incurred_Real!$A$25:$BR$427,Incurred_Real!BI$1,FALSE))*$M38</f>
        <v>0</v>
      </c>
      <c r="AG38" s="232">
        <f>(VLOOKUP($C38,Incurred_Real!$A$25:$BR$427,Incurred_Real!BJ$1,FALSE))*$M38</f>
        <v>0</v>
      </c>
      <c r="AH38" s="232">
        <f>(VLOOKUP($C38,Incurred_Real!$A$25:$BR$427,Incurred_Real!BK$1,FALSE))*$M38</f>
        <v>0</v>
      </c>
      <c r="AI38" s="232">
        <f>(VLOOKUP($C38,Incurred_Real!$A$25:$BR$427,Incurred_Real!BL$1,FALSE))*$M38</f>
        <v>0</v>
      </c>
      <c r="AJ38" s="232">
        <f>(VLOOKUP($C38,Incurred_Real!$A$25:$BR$427,Incurred_Real!BM$1,FALSE))*$M38</f>
        <v>0</v>
      </c>
      <c r="AK38" s="232">
        <f>(VLOOKUP($C38,Incurred_Real!$A$25:$BR$427,Incurred_Real!BN$1,FALSE))*$M38</f>
        <v>0</v>
      </c>
      <c r="AL38" s="232">
        <f>(VLOOKUP($C38,Incurred_Real!$A$25:$BR$427,Incurred_Real!BO$1,FALSE))*$M38</f>
        <v>0</v>
      </c>
      <c r="AM38" s="232">
        <f>(VLOOKUP($C38,Incurred_Real!$A$25:$BR$427,Incurred_Real!BP$1,FALSE))*$M38</f>
        <v>0</v>
      </c>
      <c r="AN38" s="232">
        <f>(VLOOKUP($C38,Incurred_Real!$A$25:$BR$427,Incurred_Real!BQ$1,FALSE))*$M38</f>
        <v>0</v>
      </c>
      <c r="AO38" s="232">
        <f>(VLOOKUP($C38,Incurred_Real!$A$25:$BR$427,Incurred_Real!BR$1,FALSE))*$M38</f>
        <v>0</v>
      </c>
      <c r="AP38" s="232">
        <f t="shared" si="3"/>
        <v>0</v>
      </c>
      <c r="AR38" s="232" t="b">
        <f t="shared" si="4"/>
        <v>1</v>
      </c>
    </row>
    <row r="39" spans="3:44" x14ac:dyDescent="0.15">
      <c r="C39" s="11" t="s">
        <v>86</v>
      </c>
      <c r="D39" s="11" t="str">
        <f>VLOOKUP(C39,'Project List'!$A$9:$AG$360,'Project List'!$G$1,FALSE)</f>
        <v>BUCC Hardware Replacement</v>
      </c>
      <c r="E39" s="11" t="str">
        <f>VLOOKUP($C39,Incurred_Real!$A$24:$E$376,Incurred_Real!$D$1,FALSE)</f>
        <v>Replacement</v>
      </c>
      <c r="F39" s="13">
        <f>IF(VLOOKUP($C39,Incurred_Nominal!$A$25:$AQ$426,Incurred_Nominal!$AL$1,FALSE)="Commissioned Extra",0,
IF(VLOOKUP($C39,Incurred_Nominal!$A$25:$AQ$426,Incurred_Nominal!$AK$1,FALSE)=F$4,VLOOKUP($C39,Incurred_Nominal!$A$25:$AQ$426,Incurred_Nominal!$AG$1,FALSE),0))</f>
        <v>0</v>
      </c>
      <c r="G39" s="13">
        <f>IF(VLOOKUP($C39,Incurred_Nominal!$A$25:$AQ$426,Incurred_Nominal!$AL$1,FALSE)="Commissioned Extra",0,
IF(VLOOKUP($C39,Incurred_Nominal!$A$25:$AQ$426,Incurred_Nominal!$AK$1,FALSE)=G$4,VLOOKUP($C39,Incurred_Nominal!$A$25:$AQ$426,Incurred_Nominal!$AG$1,FALSE),0))</f>
        <v>0</v>
      </c>
      <c r="H39" s="13">
        <f>IF(VLOOKUP($C39,Incurred_Nominal!$A$25:$AQ$426,Incurred_Nominal!$AL$1,FALSE)="Commissioned Extra",0,
IF(VLOOKUP($C39,Incurred_Nominal!$A$25:$AQ$426,Incurred_Nominal!$AK$1,FALSE)=H$4,VLOOKUP($C39,Incurred_Nominal!$A$25:$AQ$426,Incurred_Nominal!$AG$1,FALSE),0))</f>
        <v>0</v>
      </c>
      <c r="I39" s="13">
        <f>IF(VLOOKUP($C39,Incurred_Nominal!$A$25:$AQ$426,Incurred_Nominal!$AL$1,FALSE)="Commissioned Extra",0,
IF(VLOOKUP($C39,Incurred_Nominal!$A$25:$AQ$426,Incurred_Nominal!$AK$1,FALSE)=I$4,VLOOKUP($C39,Incurred_Nominal!$A$25:$AQ$426,Incurred_Nominal!$AG$1,FALSE),0))</f>
        <v>0</v>
      </c>
      <c r="J39" s="13">
        <f>IF(VLOOKUP($C39,Incurred_Nominal!$A$25:$AQ$426,Incurred_Nominal!$AL$1,FALSE)="Commissioned Extra",0,
IF(VLOOKUP($C39,Incurred_Nominal!$A$25:$AQ$426,Incurred_Nominal!$AK$1,FALSE)=J$4,VLOOKUP($C39,Incurred_Nominal!$A$25:$AQ$426,Incurred_Nominal!$AG$1,FALSE),0))</f>
        <v>0</v>
      </c>
      <c r="K39" s="13">
        <f>IF(VLOOKUP($C39,Incurred_Nominal!$A$25:$AQ$426,Incurred_Nominal!$AL$1,FALSE)="Commissioned Extra",0,
IF(VLOOKUP($C39,Incurred_Nominal!$A$25:$AQ$426,Incurred_Nominal!$AK$1,FALSE)=K$4,VLOOKUP($C39,Incurred_Nominal!$A$25:$AQ$426,Incurred_Nominal!$AG$1,FALSE),0))</f>
        <v>0</v>
      </c>
      <c r="L39" s="13">
        <f>IF(VLOOKUP($C39,Incurred_Nominal!$A$25:$AQ$426,Incurred_Nominal!$AL$1,FALSE)="Commissioned Extra",0,
IF(VLOOKUP($C39,Incurred_Nominal!$A$25:$AQ$426,Incurred_Nominal!$AK$1,FALSE)=L$4,VLOOKUP($C39,Incurred_Nominal!$A$25:$AQ$426,Incurred_Nominal!$AG$1,FALSE),0))</f>
        <v>0</v>
      </c>
      <c r="M39" s="232">
        <f t="shared" si="1"/>
        <v>0</v>
      </c>
      <c r="N39" s="232" t="str">
        <f t="shared" si="2"/>
        <v/>
      </c>
      <c r="P39" s="232">
        <f>(VLOOKUP($C39,Incurred_Real!$A$25:$BR$427,Incurred_Real!AS$1,FALSE))*$M39</f>
        <v>0</v>
      </c>
      <c r="Q39" s="232">
        <f>(VLOOKUP($C39,Incurred_Real!$A$25:$BR$427,Incurred_Real!AT$1,FALSE))*$M39</f>
        <v>0</v>
      </c>
      <c r="R39" s="232">
        <f>(VLOOKUP($C39,Incurred_Real!$A$25:$BR$427,Incurred_Real!AU$1,FALSE))*$M39</f>
        <v>0</v>
      </c>
      <c r="S39" s="232">
        <f>(VLOOKUP($C39,Incurred_Real!$A$25:$BR$427,Incurred_Real!AV$1,FALSE))*$M39</f>
        <v>0</v>
      </c>
      <c r="T39" s="232">
        <f>(VLOOKUP($C39,Incurred_Real!$A$25:$BR$427,Incurred_Real!AW$1,FALSE))*$M39</f>
        <v>0</v>
      </c>
      <c r="U39" s="232">
        <f>(VLOOKUP($C39,Incurred_Real!$A$25:$BR$427,Incurred_Real!AX$1,FALSE))*$M39</f>
        <v>0</v>
      </c>
      <c r="V39" s="232">
        <f>(VLOOKUP($C39,Incurred_Real!$A$25:$BR$427,Incurred_Real!AY$1,FALSE))*$M39</f>
        <v>0</v>
      </c>
      <c r="W39" s="232">
        <f>(VLOOKUP($C39,Incurred_Real!$A$25:$BR$427,Incurred_Real!AZ$1,FALSE))*$M39</f>
        <v>0</v>
      </c>
      <c r="X39" s="232">
        <f>(VLOOKUP($C39,Incurred_Real!$A$25:$BR$427,Incurred_Real!BA$1,FALSE))*$M39</f>
        <v>0</v>
      </c>
      <c r="Y39" s="232">
        <f>(VLOOKUP($C39,Incurred_Real!$A$25:$BR$427,Incurred_Real!BB$1,FALSE))*$M39</f>
        <v>0</v>
      </c>
      <c r="Z39" s="232">
        <f>(VLOOKUP($C39,Incurred_Real!$A$25:$BR$427,Incurred_Real!BC$1,FALSE))*$M39</f>
        <v>0</v>
      </c>
      <c r="AA39" s="232">
        <f>(VLOOKUP($C39,Incurred_Real!$A$25:$BR$427,Incurred_Real!BD$1,FALSE))*$M39</f>
        <v>0</v>
      </c>
      <c r="AB39" s="232">
        <f>(VLOOKUP($C39,Incurred_Real!$A$25:$BR$427,Incurred_Real!BE$1,FALSE))*$M39</f>
        <v>0</v>
      </c>
      <c r="AC39" s="232">
        <f>(VLOOKUP($C39,Incurred_Real!$A$25:$BR$427,Incurred_Real!BF$1,FALSE))*$M39</f>
        <v>0</v>
      </c>
      <c r="AD39" s="232">
        <f>(VLOOKUP($C39,Incurred_Real!$A$25:$BR$427,Incurred_Real!BG$1,FALSE))*$M39</f>
        <v>0</v>
      </c>
      <c r="AE39" s="232">
        <f>(VLOOKUP($C39,Incurred_Real!$A$25:$BR$427,Incurred_Real!BH$1,FALSE))*$M39</f>
        <v>0</v>
      </c>
      <c r="AF39" s="232">
        <f>(VLOOKUP($C39,Incurred_Real!$A$25:$BR$427,Incurred_Real!BI$1,FALSE))*$M39</f>
        <v>0</v>
      </c>
      <c r="AG39" s="232">
        <f>(VLOOKUP($C39,Incurred_Real!$A$25:$BR$427,Incurred_Real!BJ$1,FALSE))*$M39</f>
        <v>0</v>
      </c>
      <c r="AH39" s="232">
        <f>(VLOOKUP($C39,Incurred_Real!$A$25:$BR$427,Incurred_Real!BK$1,FALSE))*$M39</f>
        <v>0</v>
      </c>
      <c r="AI39" s="232">
        <f>(VLOOKUP($C39,Incurred_Real!$A$25:$BR$427,Incurred_Real!BL$1,FALSE))*$M39</f>
        <v>0</v>
      </c>
      <c r="AJ39" s="232">
        <f>(VLOOKUP($C39,Incurred_Real!$A$25:$BR$427,Incurred_Real!BM$1,FALSE))*$M39</f>
        <v>0</v>
      </c>
      <c r="AK39" s="232">
        <f>(VLOOKUP($C39,Incurred_Real!$A$25:$BR$427,Incurred_Real!BN$1,FALSE))*$M39</f>
        <v>0</v>
      </c>
      <c r="AL39" s="232">
        <f>(VLOOKUP($C39,Incurred_Real!$A$25:$BR$427,Incurred_Real!BO$1,FALSE))*$M39</f>
        <v>0</v>
      </c>
      <c r="AM39" s="232">
        <f>(VLOOKUP($C39,Incurred_Real!$A$25:$BR$427,Incurred_Real!BP$1,FALSE))*$M39</f>
        <v>0</v>
      </c>
      <c r="AN39" s="232">
        <f>(VLOOKUP($C39,Incurred_Real!$A$25:$BR$427,Incurred_Real!BQ$1,FALSE))*$M39</f>
        <v>0</v>
      </c>
      <c r="AO39" s="232">
        <f>(VLOOKUP($C39,Incurred_Real!$A$25:$BR$427,Incurred_Real!BR$1,FALSE))*$M39</f>
        <v>0</v>
      </c>
      <c r="AP39" s="232">
        <f t="shared" si="3"/>
        <v>0</v>
      </c>
      <c r="AR39" s="232" t="b">
        <f t="shared" si="4"/>
        <v>1</v>
      </c>
    </row>
    <row r="40" spans="3:44" x14ac:dyDescent="0.15">
      <c r="C40" s="11" t="s">
        <v>88</v>
      </c>
      <c r="D40" s="11" t="str">
        <f>VLOOKUP(C40,'Project List'!$A$9:$AG$360,'Project List'!$G$1,FALSE)</f>
        <v>Para-Brinkworth-Davenport Hazard Mitigation</v>
      </c>
      <c r="E40" s="11" t="str">
        <f>VLOOKUP($C40,Incurred_Real!$A$24:$E$376,Incurred_Real!$D$1,FALSE)</f>
        <v>Refurbishment</v>
      </c>
      <c r="F40" s="13">
        <f>IF(VLOOKUP($C40,Incurred_Nominal!$A$25:$AQ$426,Incurred_Nominal!$AL$1,FALSE)="Commissioned Extra",0,
IF(VLOOKUP($C40,Incurred_Nominal!$A$25:$AQ$426,Incurred_Nominal!$AK$1,FALSE)=F$4,VLOOKUP($C40,Incurred_Nominal!$A$25:$AQ$426,Incurred_Nominal!$AG$1,FALSE),0))</f>
        <v>0</v>
      </c>
      <c r="G40" s="13">
        <f>IF(VLOOKUP($C40,Incurred_Nominal!$A$25:$AQ$426,Incurred_Nominal!$AL$1,FALSE)="Commissioned Extra",0,
IF(VLOOKUP($C40,Incurred_Nominal!$A$25:$AQ$426,Incurred_Nominal!$AK$1,FALSE)=G$4,VLOOKUP($C40,Incurred_Nominal!$A$25:$AQ$426,Incurred_Nominal!$AG$1,FALSE),0))</f>
        <v>0</v>
      </c>
      <c r="H40" s="13">
        <f>IF(VLOOKUP($C40,Incurred_Nominal!$A$25:$AQ$426,Incurred_Nominal!$AL$1,FALSE)="Commissioned Extra",0,
IF(VLOOKUP($C40,Incurred_Nominal!$A$25:$AQ$426,Incurred_Nominal!$AK$1,FALSE)=H$4,VLOOKUP($C40,Incurred_Nominal!$A$25:$AQ$426,Incurred_Nominal!$AG$1,FALSE),0))</f>
        <v>0</v>
      </c>
      <c r="I40" s="13">
        <f>IF(VLOOKUP($C40,Incurred_Nominal!$A$25:$AQ$426,Incurred_Nominal!$AL$1,FALSE)="Commissioned Extra",0,
IF(VLOOKUP($C40,Incurred_Nominal!$A$25:$AQ$426,Incurred_Nominal!$AK$1,FALSE)=I$4,VLOOKUP($C40,Incurred_Nominal!$A$25:$AQ$426,Incurred_Nominal!$AG$1,FALSE),0))</f>
        <v>0</v>
      </c>
      <c r="J40" s="13">
        <f>IF(VLOOKUP($C40,Incurred_Nominal!$A$25:$AQ$426,Incurred_Nominal!$AL$1,FALSE)="Commissioned Extra",0,
IF(VLOOKUP($C40,Incurred_Nominal!$A$25:$AQ$426,Incurred_Nominal!$AK$1,FALSE)=J$4,VLOOKUP($C40,Incurred_Nominal!$A$25:$AQ$426,Incurred_Nominal!$AG$1,FALSE),0))</f>
        <v>0</v>
      </c>
      <c r="K40" s="13">
        <f>IF(VLOOKUP($C40,Incurred_Nominal!$A$25:$AQ$426,Incurred_Nominal!$AL$1,FALSE)="Commissioned Extra",0,
IF(VLOOKUP($C40,Incurred_Nominal!$A$25:$AQ$426,Incurred_Nominal!$AK$1,FALSE)=K$4,VLOOKUP($C40,Incurred_Nominal!$A$25:$AQ$426,Incurred_Nominal!$AG$1,FALSE),0))</f>
        <v>0</v>
      </c>
      <c r="L40" s="13">
        <f>IF(VLOOKUP($C40,Incurred_Nominal!$A$25:$AQ$426,Incurred_Nominal!$AL$1,FALSE)="Commissioned Extra",0,
IF(VLOOKUP($C40,Incurred_Nominal!$A$25:$AQ$426,Incurred_Nominal!$AK$1,FALSE)=L$4,VLOOKUP($C40,Incurred_Nominal!$A$25:$AQ$426,Incurred_Nominal!$AG$1,FALSE),0))</f>
        <v>0</v>
      </c>
      <c r="M40" s="232">
        <f t="shared" si="1"/>
        <v>0</v>
      </c>
      <c r="N40" s="232" t="str">
        <f t="shared" si="2"/>
        <v/>
      </c>
      <c r="P40" s="232">
        <f>(VLOOKUP($C40,Incurred_Real!$A$25:$BR$427,Incurred_Real!AS$1,FALSE))*$M40</f>
        <v>0</v>
      </c>
      <c r="Q40" s="232">
        <f>(VLOOKUP($C40,Incurred_Real!$A$25:$BR$427,Incurred_Real!AT$1,FALSE))*$M40</f>
        <v>0</v>
      </c>
      <c r="R40" s="232">
        <f>(VLOOKUP($C40,Incurred_Real!$A$25:$BR$427,Incurred_Real!AU$1,FALSE))*$M40</f>
        <v>0</v>
      </c>
      <c r="S40" s="232">
        <f>(VLOOKUP($C40,Incurred_Real!$A$25:$BR$427,Incurred_Real!AV$1,FALSE))*$M40</f>
        <v>0</v>
      </c>
      <c r="T40" s="232">
        <f>(VLOOKUP($C40,Incurred_Real!$A$25:$BR$427,Incurred_Real!AW$1,FALSE))*$M40</f>
        <v>0</v>
      </c>
      <c r="U40" s="232">
        <f>(VLOOKUP($C40,Incurred_Real!$A$25:$BR$427,Incurred_Real!AX$1,FALSE))*$M40</f>
        <v>0</v>
      </c>
      <c r="V40" s="232">
        <f>(VLOOKUP($C40,Incurred_Real!$A$25:$BR$427,Incurred_Real!AY$1,FALSE))*$M40</f>
        <v>0</v>
      </c>
      <c r="W40" s="232">
        <f>(VLOOKUP($C40,Incurred_Real!$A$25:$BR$427,Incurred_Real!AZ$1,FALSE))*$M40</f>
        <v>0</v>
      </c>
      <c r="X40" s="232">
        <f>(VLOOKUP($C40,Incurred_Real!$A$25:$BR$427,Incurred_Real!BA$1,FALSE))*$M40</f>
        <v>0</v>
      </c>
      <c r="Y40" s="232">
        <f>(VLOOKUP($C40,Incurred_Real!$A$25:$BR$427,Incurred_Real!BB$1,FALSE))*$M40</f>
        <v>0</v>
      </c>
      <c r="Z40" s="232">
        <f>(VLOOKUP($C40,Incurred_Real!$A$25:$BR$427,Incurred_Real!BC$1,FALSE))*$M40</f>
        <v>0</v>
      </c>
      <c r="AA40" s="232">
        <f>(VLOOKUP($C40,Incurred_Real!$A$25:$BR$427,Incurred_Real!BD$1,FALSE))*$M40</f>
        <v>0</v>
      </c>
      <c r="AB40" s="232">
        <f>(VLOOKUP($C40,Incurred_Real!$A$25:$BR$427,Incurred_Real!BE$1,FALSE))*$M40</f>
        <v>0</v>
      </c>
      <c r="AC40" s="232">
        <f>(VLOOKUP($C40,Incurred_Real!$A$25:$BR$427,Incurred_Real!BF$1,FALSE))*$M40</f>
        <v>0</v>
      </c>
      <c r="AD40" s="232">
        <f>(VLOOKUP($C40,Incurred_Real!$A$25:$BR$427,Incurred_Real!BG$1,FALSE))*$M40</f>
        <v>0</v>
      </c>
      <c r="AE40" s="232">
        <f>(VLOOKUP($C40,Incurred_Real!$A$25:$BR$427,Incurred_Real!BH$1,FALSE))*$M40</f>
        <v>0</v>
      </c>
      <c r="AF40" s="232">
        <f>(VLOOKUP($C40,Incurred_Real!$A$25:$BR$427,Incurred_Real!BI$1,FALSE))*$M40</f>
        <v>0</v>
      </c>
      <c r="AG40" s="232">
        <f>(VLOOKUP($C40,Incurred_Real!$A$25:$BR$427,Incurred_Real!BJ$1,FALSE))*$M40</f>
        <v>0</v>
      </c>
      <c r="AH40" s="232">
        <f>(VLOOKUP($C40,Incurred_Real!$A$25:$BR$427,Incurred_Real!BK$1,FALSE))*$M40</f>
        <v>0</v>
      </c>
      <c r="AI40" s="232">
        <f>(VLOOKUP($C40,Incurred_Real!$A$25:$BR$427,Incurred_Real!BL$1,FALSE))*$M40</f>
        <v>0</v>
      </c>
      <c r="AJ40" s="232">
        <f>(VLOOKUP($C40,Incurred_Real!$A$25:$BR$427,Incurred_Real!BM$1,FALSE))*$M40</f>
        <v>0</v>
      </c>
      <c r="AK40" s="232">
        <f>(VLOOKUP($C40,Incurred_Real!$A$25:$BR$427,Incurred_Real!BN$1,FALSE))*$M40</f>
        <v>0</v>
      </c>
      <c r="AL40" s="232">
        <f>(VLOOKUP($C40,Incurred_Real!$A$25:$BR$427,Incurred_Real!BO$1,FALSE))*$M40</f>
        <v>0</v>
      </c>
      <c r="AM40" s="232">
        <f>(VLOOKUP($C40,Incurred_Real!$A$25:$BR$427,Incurred_Real!BP$1,FALSE))*$M40</f>
        <v>0</v>
      </c>
      <c r="AN40" s="232">
        <f>(VLOOKUP($C40,Incurred_Real!$A$25:$BR$427,Incurred_Real!BQ$1,FALSE))*$M40</f>
        <v>0</v>
      </c>
      <c r="AO40" s="232">
        <f>(VLOOKUP($C40,Incurred_Real!$A$25:$BR$427,Incurred_Real!BR$1,FALSE))*$M40</f>
        <v>0</v>
      </c>
      <c r="AP40" s="232">
        <f t="shared" si="3"/>
        <v>0</v>
      </c>
      <c r="AR40" s="232" t="b">
        <f t="shared" si="4"/>
        <v>1</v>
      </c>
    </row>
    <row r="41" spans="3:44" x14ac:dyDescent="0.15">
      <c r="C41" s="11" t="s">
        <v>89</v>
      </c>
      <c r="D41" s="11" t="str">
        <f>VLOOKUP(C41,'Project List'!$A$9:$AG$360,'Project List'!$G$1,FALSE)</f>
        <v>Penola West to South East Line Re-insulation</v>
      </c>
      <c r="E41" s="11" t="str">
        <f>VLOOKUP($C41,Incurred_Real!$A$24:$E$376,Incurred_Real!$D$1,FALSE)</f>
        <v>Refurbishment</v>
      </c>
      <c r="F41" s="13">
        <f>IF(VLOOKUP($C41,Incurred_Nominal!$A$25:$AQ$426,Incurred_Nominal!$AL$1,FALSE)="Commissioned Extra",0,
IF(VLOOKUP($C41,Incurred_Nominal!$A$25:$AQ$426,Incurred_Nominal!$AK$1,FALSE)=F$4,VLOOKUP($C41,Incurred_Nominal!$A$25:$AQ$426,Incurred_Nominal!$AG$1,FALSE),0))</f>
        <v>0</v>
      </c>
      <c r="G41" s="13">
        <f>IF(VLOOKUP($C41,Incurred_Nominal!$A$25:$AQ$426,Incurred_Nominal!$AL$1,FALSE)="Commissioned Extra",0,
IF(VLOOKUP($C41,Incurred_Nominal!$A$25:$AQ$426,Incurred_Nominal!$AK$1,FALSE)=G$4,VLOOKUP($C41,Incurred_Nominal!$A$25:$AQ$426,Incurred_Nominal!$AG$1,FALSE),0))</f>
        <v>0</v>
      </c>
      <c r="H41" s="13">
        <f>IF(VLOOKUP($C41,Incurred_Nominal!$A$25:$AQ$426,Incurred_Nominal!$AL$1,FALSE)="Commissioned Extra",0,
IF(VLOOKUP($C41,Incurred_Nominal!$A$25:$AQ$426,Incurred_Nominal!$AK$1,FALSE)=H$4,VLOOKUP($C41,Incurred_Nominal!$A$25:$AQ$426,Incurred_Nominal!$AG$1,FALSE),0))</f>
        <v>0</v>
      </c>
      <c r="I41" s="13">
        <f>IF(VLOOKUP($C41,Incurred_Nominal!$A$25:$AQ$426,Incurred_Nominal!$AL$1,FALSE)="Commissioned Extra",0,
IF(VLOOKUP($C41,Incurred_Nominal!$A$25:$AQ$426,Incurred_Nominal!$AK$1,FALSE)=I$4,VLOOKUP($C41,Incurred_Nominal!$A$25:$AQ$426,Incurred_Nominal!$AG$1,FALSE),0))</f>
        <v>0</v>
      </c>
      <c r="J41" s="13">
        <f>IF(VLOOKUP($C41,Incurred_Nominal!$A$25:$AQ$426,Incurred_Nominal!$AL$1,FALSE)="Commissioned Extra",0,
IF(VLOOKUP($C41,Incurred_Nominal!$A$25:$AQ$426,Incurred_Nominal!$AK$1,FALSE)=J$4,VLOOKUP($C41,Incurred_Nominal!$A$25:$AQ$426,Incurred_Nominal!$AG$1,FALSE),0))</f>
        <v>0</v>
      </c>
      <c r="K41" s="13">
        <f>IF(VLOOKUP($C41,Incurred_Nominal!$A$25:$AQ$426,Incurred_Nominal!$AL$1,FALSE)="Commissioned Extra",0,
IF(VLOOKUP($C41,Incurred_Nominal!$A$25:$AQ$426,Incurred_Nominal!$AK$1,FALSE)=K$4,VLOOKUP($C41,Incurred_Nominal!$A$25:$AQ$426,Incurred_Nominal!$AG$1,FALSE),0))</f>
        <v>0</v>
      </c>
      <c r="L41" s="13">
        <f>IF(VLOOKUP($C41,Incurred_Nominal!$A$25:$AQ$426,Incurred_Nominal!$AL$1,FALSE)="Commissioned Extra",0,
IF(VLOOKUP($C41,Incurred_Nominal!$A$25:$AQ$426,Incurred_Nominal!$AK$1,FALSE)=L$4,VLOOKUP($C41,Incurred_Nominal!$A$25:$AQ$426,Incurred_Nominal!$AG$1,FALSE),0))</f>
        <v>0</v>
      </c>
      <c r="M41" s="232">
        <f t="shared" si="1"/>
        <v>0</v>
      </c>
      <c r="N41" s="232" t="str">
        <f t="shared" si="2"/>
        <v/>
      </c>
      <c r="P41" s="232">
        <f>(VLOOKUP($C41,Incurred_Real!$A$25:$BR$427,Incurred_Real!AS$1,FALSE))*$M41</f>
        <v>0</v>
      </c>
      <c r="Q41" s="232">
        <f>(VLOOKUP($C41,Incurred_Real!$A$25:$BR$427,Incurred_Real!AT$1,FALSE))*$M41</f>
        <v>0</v>
      </c>
      <c r="R41" s="232">
        <f>(VLOOKUP($C41,Incurred_Real!$A$25:$BR$427,Incurred_Real!AU$1,FALSE))*$M41</f>
        <v>0</v>
      </c>
      <c r="S41" s="232">
        <f>(VLOOKUP($C41,Incurred_Real!$A$25:$BR$427,Incurred_Real!AV$1,FALSE))*$M41</f>
        <v>0</v>
      </c>
      <c r="T41" s="232">
        <f>(VLOOKUP($C41,Incurred_Real!$A$25:$BR$427,Incurred_Real!AW$1,FALSE))*$M41</f>
        <v>0</v>
      </c>
      <c r="U41" s="232">
        <f>(VLOOKUP($C41,Incurred_Real!$A$25:$BR$427,Incurred_Real!AX$1,FALSE))*$M41</f>
        <v>0</v>
      </c>
      <c r="V41" s="232">
        <f>(VLOOKUP($C41,Incurred_Real!$A$25:$BR$427,Incurred_Real!AY$1,FALSE))*$M41</f>
        <v>0</v>
      </c>
      <c r="W41" s="232">
        <f>(VLOOKUP($C41,Incurred_Real!$A$25:$BR$427,Incurred_Real!AZ$1,FALSE))*$M41</f>
        <v>0</v>
      </c>
      <c r="X41" s="232">
        <f>(VLOOKUP($C41,Incurred_Real!$A$25:$BR$427,Incurred_Real!BA$1,FALSE))*$M41</f>
        <v>0</v>
      </c>
      <c r="Y41" s="232">
        <f>(VLOOKUP($C41,Incurred_Real!$A$25:$BR$427,Incurred_Real!BB$1,FALSE))*$M41</f>
        <v>0</v>
      </c>
      <c r="Z41" s="232">
        <f>(VLOOKUP($C41,Incurred_Real!$A$25:$BR$427,Incurred_Real!BC$1,FALSE))*$M41</f>
        <v>0</v>
      </c>
      <c r="AA41" s="232">
        <f>(VLOOKUP($C41,Incurred_Real!$A$25:$BR$427,Incurred_Real!BD$1,FALSE))*$M41</f>
        <v>0</v>
      </c>
      <c r="AB41" s="232">
        <f>(VLOOKUP($C41,Incurred_Real!$A$25:$BR$427,Incurred_Real!BE$1,FALSE))*$M41</f>
        <v>0</v>
      </c>
      <c r="AC41" s="232">
        <f>(VLOOKUP($C41,Incurred_Real!$A$25:$BR$427,Incurred_Real!BF$1,FALSE))*$M41</f>
        <v>0</v>
      </c>
      <c r="AD41" s="232">
        <f>(VLOOKUP($C41,Incurred_Real!$A$25:$BR$427,Incurred_Real!BG$1,FALSE))*$M41</f>
        <v>0</v>
      </c>
      <c r="AE41" s="232">
        <f>(VLOOKUP($C41,Incurred_Real!$A$25:$BR$427,Incurred_Real!BH$1,FALSE))*$M41</f>
        <v>0</v>
      </c>
      <c r="AF41" s="232">
        <f>(VLOOKUP($C41,Incurred_Real!$A$25:$BR$427,Incurred_Real!BI$1,FALSE))*$M41</f>
        <v>0</v>
      </c>
      <c r="AG41" s="232">
        <f>(VLOOKUP($C41,Incurred_Real!$A$25:$BR$427,Incurred_Real!BJ$1,FALSE))*$M41</f>
        <v>0</v>
      </c>
      <c r="AH41" s="232">
        <f>(VLOOKUP($C41,Incurred_Real!$A$25:$BR$427,Incurred_Real!BK$1,FALSE))*$M41</f>
        <v>0</v>
      </c>
      <c r="AI41" s="232">
        <f>(VLOOKUP($C41,Incurred_Real!$A$25:$BR$427,Incurred_Real!BL$1,FALSE))*$M41</f>
        <v>0</v>
      </c>
      <c r="AJ41" s="232">
        <f>(VLOOKUP($C41,Incurred_Real!$A$25:$BR$427,Incurred_Real!BM$1,FALSE))*$M41</f>
        <v>0</v>
      </c>
      <c r="AK41" s="232">
        <f>(VLOOKUP($C41,Incurred_Real!$A$25:$BR$427,Incurred_Real!BN$1,FALSE))*$M41</f>
        <v>0</v>
      </c>
      <c r="AL41" s="232">
        <f>(VLOOKUP($C41,Incurred_Real!$A$25:$BR$427,Incurred_Real!BO$1,FALSE))*$M41</f>
        <v>0</v>
      </c>
      <c r="AM41" s="232">
        <f>(VLOOKUP($C41,Incurred_Real!$A$25:$BR$427,Incurred_Real!BP$1,FALSE))*$M41</f>
        <v>0</v>
      </c>
      <c r="AN41" s="232">
        <f>(VLOOKUP($C41,Incurred_Real!$A$25:$BR$427,Incurred_Real!BQ$1,FALSE))*$M41</f>
        <v>0</v>
      </c>
      <c r="AO41" s="232">
        <f>(VLOOKUP($C41,Incurred_Real!$A$25:$BR$427,Incurred_Real!BR$1,FALSE))*$M41</f>
        <v>0</v>
      </c>
      <c r="AP41" s="232">
        <f t="shared" si="3"/>
        <v>0</v>
      </c>
      <c r="AR41" s="232" t="b">
        <f t="shared" si="4"/>
        <v>1</v>
      </c>
    </row>
    <row r="42" spans="3:44" x14ac:dyDescent="0.15">
      <c r="C42" s="11" t="s">
        <v>90</v>
      </c>
      <c r="D42" s="11" t="str">
        <f>VLOOKUP(C42,'Project List'!$A$9:$AG$360,'Project List'!$G$1,FALSE)</f>
        <v>Tailem Bend to Keith Line Re-insulation</v>
      </c>
      <c r="E42" s="11" t="str">
        <f>VLOOKUP($C42,Incurred_Real!$A$24:$E$376,Incurred_Real!$D$1,FALSE)</f>
        <v>Refurbishment</v>
      </c>
      <c r="F42" s="13">
        <f>IF(VLOOKUP($C42,Incurred_Nominal!$A$25:$AQ$426,Incurred_Nominal!$AL$1,FALSE)="Commissioned Extra",0,
IF(VLOOKUP($C42,Incurred_Nominal!$A$25:$AQ$426,Incurred_Nominal!$AK$1,FALSE)=F$4,VLOOKUP($C42,Incurred_Nominal!$A$25:$AQ$426,Incurred_Nominal!$AG$1,FALSE),0))</f>
        <v>0</v>
      </c>
      <c r="G42" s="13">
        <f>IF(VLOOKUP($C42,Incurred_Nominal!$A$25:$AQ$426,Incurred_Nominal!$AL$1,FALSE)="Commissioned Extra",0,
IF(VLOOKUP($C42,Incurred_Nominal!$A$25:$AQ$426,Incurred_Nominal!$AK$1,FALSE)=G$4,VLOOKUP($C42,Incurred_Nominal!$A$25:$AQ$426,Incurred_Nominal!$AG$1,FALSE),0))</f>
        <v>0</v>
      </c>
      <c r="H42" s="13">
        <f>IF(VLOOKUP($C42,Incurred_Nominal!$A$25:$AQ$426,Incurred_Nominal!$AL$1,FALSE)="Commissioned Extra",0,
IF(VLOOKUP($C42,Incurred_Nominal!$A$25:$AQ$426,Incurred_Nominal!$AK$1,FALSE)=H$4,VLOOKUP($C42,Incurred_Nominal!$A$25:$AQ$426,Incurred_Nominal!$AG$1,FALSE),0))</f>
        <v>0</v>
      </c>
      <c r="I42" s="13">
        <f>IF(VLOOKUP($C42,Incurred_Nominal!$A$25:$AQ$426,Incurred_Nominal!$AL$1,FALSE)="Commissioned Extra",0,
IF(VLOOKUP($C42,Incurred_Nominal!$A$25:$AQ$426,Incurred_Nominal!$AK$1,FALSE)=I$4,VLOOKUP($C42,Incurred_Nominal!$A$25:$AQ$426,Incurred_Nominal!$AG$1,FALSE),0))</f>
        <v>0</v>
      </c>
      <c r="J42" s="13">
        <f>IF(VLOOKUP($C42,Incurred_Nominal!$A$25:$AQ$426,Incurred_Nominal!$AL$1,FALSE)="Commissioned Extra",0,
IF(VLOOKUP($C42,Incurred_Nominal!$A$25:$AQ$426,Incurred_Nominal!$AK$1,FALSE)=J$4,VLOOKUP($C42,Incurred_Nominal!$A$25:$AQ$426,Incurred_Nominal!$AG$1,FALSE),0))</f>
        <v>0</v>
      </c>
      <c r="K42" s="13">
        <f>IF(VLOOKUP($C42,Incurred_Nominal!$A$25:$AQ$426,Incurred_Nominal!$AL$1,FALSE)="Commissioned Extra",0,
IF(VLOOKUP($C42,Incurred_Nominal!$A$25:$AQ$426,Incurred_Nominal!$AK$1,FALSE)=K$4,VLOOKUP($C42,Incurred_Nominal!$A$25:$AQ$426,Incurred_Nominal!$AG$1,FALSE),0))</f>
        <v>0</v>
      </c>
      <c r="L42" s="13">
        <f>IF(VLOOKUP($C42,Incurred_Nominal!$A$25:$AQ$426,Incurred_Nominal!$AL$1,FALSE)="Commissioned Extra",0,
IF(VLOOKUP($C42,Incurred_Nominal!$A$25:$AQ$426,Incurred_Nominal!$AK$1,FALSE)=L$4,VLOOKUP($C42,Incurred_Nominal!$A$25:$AQ$426,Incurred_Nominal!$AG$1,FALSE),0))</f>
        <v>0</v>
      </c>
      <c r="M42" s="232">
        <f t="shared" si="1"/>
        <v>0</v>
      </c>
      <c r="N42" s="232" t="str">
        <f t="shared" si="2"/>
        <v/>
      </c>
      <c r="P42" s="232">
        <f>(VLOOKUP($C42,Incurred_Real!$A$25:$BR$427,Incurred_Real!AS$1,FALSE))*$M42</f>
        <v>0</v>
      </c>
      <c r="Q42" s="232">
        <f>(VLOOKUP($C42,Incurred_Real!$A$25:$BR$427,Incurred_Real!AT$1,FALSE))*$M42</f>
        <v>0</v>
      </c>
      <c r="R42" s="232">
        <f>(VLOOKUP($C42,Incurred_Real!$A$25:$BR$427,Incurred_Real!AU$1,FALSE))*$M42</f>
        <v>0</v>
      </c>
      <c r="S42" s="232">
        <f>(VLOOKUP($C42,Incurred_Real!$A$25:$BR$427,Incurred_Real!AV$1,FALSE))*$M42</f>
        <v>0</v>
      </c>
      <c r="T42" s="232">
        <f>(VLOOKUP($C42,Incurred_Real!$A$25:$BR$427,Incurred_Real!AW$1,FALSE))*$M42</f>
        <v>0</v>
      </c>
      <c r="U42" s="232">
        <f>(VLOOKUP($C42,Incurred_Real!$A$25:$BR$427,Incurred_Real!AX$1,FALSE))*$M42</f>
        <v>0</v>
      </c>
      <c r="V42" s="232">
        <f>(VLOOKUP($C42,Incurred_Real!$A$25:$BR$427,Incurred_Real!AY$1,FALSE))*$M42</f>
        <v>0</v>
      </c>
      <c r="W42" s="232">
        <f>(VLOOKUP($C42,Incurred_Real!$A$25:$BR$427,Incurred_Real!AZ$1,FALSE))*$M42</f>
        <v>0</v>
      </c>
      <c r="X42" s="232">
        <f>(VLOOKUP($C42,Incurred_Real!$A$25:$BR$427,Incurred_Real!BA$1,FALSE))*$M42</f>
        <v>0</v>
      </c>
      <c r="Y42" s="232">
        <f>(VLOOKUP($C42,Incurred_Real!$A$25:$BR$427,Incurred_Real!BB$1,FALSE))*$M42</f>
        <v>0</v>
      </c>
      <c r="Z42" s="232">
        <f>(VLOOKUP($C42,Incurred_Real!$A$25:$BR$427,Incurred_Real!BC$1,FALSE))*$M42</f>
        <v>0</v>
      </c>
      <c r="AA42" s="232">
        <f>(VLOOKUP($C42,Incurred_Real!$A$25:$BR$427,Incurred_Real!BD$1,FALSE))*$M42</f>
        <v>0</v>
      </c>
      <c r="AB42" s="232">
        <f>(VLOOKUP($C42,Incurred_Real!$A$25:$BR$427,Incurred_Real!BE$1,FALSE))*$M42</f>
        <v>0</v>
      </c>
      <c r="AC42" s="232">
        <f>(VLOOKUP($C42,Incurred_Real!$A$25:$BR$427,Incurred_Real!BF$1,FALSE))*$M42</f>
        <v>0</v>
      </c>
      <c r="AD42" s="232">
        <f>(VLOOKUP($C42,Incurred_Real!$A$25:$BR$427,Incurred_Real!BG$1,FALSE))*$M42</f>
        <v>0</v>
      </c>
      <c r="AE42" s="232">
        <f>(VLOOKUP($C42,Incurred_Real!$A$25:$BR$427,Incurred_Real!BH$1,FALSE))*$M42</f>
        <v>0</v>
      </c>
      <c r="AF42" s="232">
        <f>(VLOOKUP($C42,Incurred_Real!$A$25:$BR$427,Incurred_Real!BI$1,FALSE))*$M42</f>
        <v>0</v>
      </c>
      <c r="AG42" s="232">
        <f>(VLOOKUP($C42,Incurred_Real!$A$25:$BR$427,Incurred_Real!BJ$1,FALSE))*$M42</f>
        <v>0</v>
      </c>
      <c r="AH42" s="232">
        <f>(VLOOKUP($C42,Incurred_Real!$A$25:$BR$427,Incurred_Real!BK$1,FALSE))*$M42</f>
        <v>0</v>
      </c>
      <c r="AI42" s="232">
        <f>(VLOOKUP($C42,Incurred_Real!$A$25:$BR$427,Incurred_Real!BL$1,FALSE))*$M42</f>
        <v>0</v>
      </c>
      <c r="AJ42" s="232">
        <f>(VLOOKUP($C42,Incurred_Real!$A$25:$BR$427,Incurred_Real!BM$1,FALSE))*$M42</f>
        <v>0</v>
      </c>
      <c r="AK42" s="232">
        <f>(VLOOKUP($C42,Incurred_Real!$A$25:$BR$427,Incurred_Real!BN$1,FALSE))*$M42</f>
        <v>0</v>
      </c>
      <c r="AL42" s="232">
        <f>(VLOOKUP($C42,Incurred_Real!$A$25:$BR$427,Incurred_Real!BO$1,FALSE))*$M42</f>
        <v>0</v>
      </c>
      <c r="AM42" s="232">
        <f>(VLOOKUP($C42,Incurred_Real!$A$25:$BR$427,Incurred_Real!BP$1,FALSE))*$M42</f>
        <v>0</v>
      </c>
      <c r="AN42" s="232">
        <f>(VLOOKUP($C42,Incurred_Real!$A$25:$BR$427,Incurred_Real!BQ$1,FALSE))*$M42</f>
        <v>0</v>
      </c>
      <c r="AO42" s="232">
        <f>(VLOOKUP($C42,Incurred_Real!$A$25:$BR$427,Incurred_Real!BR$1,FALSE))*$M42</f>
        <v>0</v>
      </c>
      <c r="AP42" s="232">
        <f t="shared" si="3"/>
        <v>0</v>
      </c>
      <c r="AR42" s="232" t="b">
        <f t="shared" si="4"/>
        <v>1</v>
      </c>
    </row>
    <row r="43" spans="3:44" x14ac:dyDescent="0.15">
      <c r="C43" s="11" t="s">
        <v>91</v>
      </c>
      <c r="D43" s="11" t="str">
        <f>VLOOKUP(C43,'Project List'!$A$9:$AG$360,'Project List'!$G$1,FALSE)</f>
        <v>Brinkworth to Mintaro Line Re-insulation</v>
      </c>
      <c r="E43" s="11" t="str">
        <f>VLOOKUP($C43,Incurred_Real!$A$24:$E$376,Incurred_Real!$D$1,FALSE)</f>
        <v>Refurbishment</v>
      </c>
      <c r="F43" s="13">
        <f>IF(VLOOKUP($C43,Incurred_Nominal!$A$25:$AQ$426,Incurred_Nominal!$AL$1,FALSE)="Commissioned Extra",0,
IF(VLOOKUP($C43,Incurred_Nominal!$A$25:$AQ$426,Incurred_Nominal!$AK$1,FALSE)=F$4,VLOOKUP($C43,Incurred_Nominal!$A$25:$AQ$426,Incurred_Nominal!$AG$1,FALSE),0))</f>
        <v>0</v>
      </c>
      <c r="G43" s="13">
        <f>IF(VLOOKUP($C43,Incurred_Nominal!$A$25:$AQ$426,Incurred_Nominal!$AL$1,FALSE)="Commissioned Extra",0,
IF(VLOOKUP($C43,Incurred_Nominal!$A$25:$AQ$426,Incurred_Nominal!$AK$1,FALSE)=G$4,VLOOKUP($C43,Incurred_Nominal!$A$25:$AQ$426,Incurred_Nominal!$AG$1,FALSE),0))</f>
        <v>0</v>
      </c>
      <c r="H43" s="13">
        <f>IF(VLOOKUP($C43,Incurred_Nominal!$A$25:$AQ$426,Incurred_Nominal!$AL$1,FALSE)="Commissioned Extra",0,
IF(VLOOKUP($C43,Incurred_Nominal!$A$25:$AQ$426,Incurred_Nominal!$AK$1,FALSE)=H$4,VLOOKUP($C43,Incurred_Nominal!$A$25:$AQ$426,Incurred_Nominal!$AG$1,FALSE),0))</f>
        <v>0</v>
      </c>
      <c r="I43" s="13">
        <f>IF(VLOOKUP($C43,Incurred_Nominal!$A$25:$AQ$426,Incurred_Nominal!$AL$1,FALSE)="Commissioned Extra",0,
IF(VLOOKUP($C43,Incurred_Nominal!$A$25:$AQ$426,Incurred_Nominal!$AK$1,FALSE)=I$4,VLOOKUP($C43,Incurred_Nominal!$A$25:$AQ$426,Incurred_Nominal!$AG$1,FALSE),0))</f>
        <v>0</v>
      </c>
      <c r="J43" s="13">
        <f>IF(VLOOKUP($C43,Incurred_Nominal!$A$25:$AQ$426,Incurred_Nominal!$AL$1,FALSE)="Commissioned Extra",0,
IF(VLOOKUP($C43,Incurred_Nominal!$A$25:$AQ$426,Incurred_Nominal!$AK$1,FALSE)=J$4,VLOOKUP($C43,Incurred_Nominal!$A$25:$AQ$426,Incurred_Nominal!$AG$1,FALSE),0))</f>
        <v>0</v>
      </c>
      <c r="K43" s="13">
        <f>IF(VLOOKUP($C43,Incurred_Nominal!$A$25:$AQ$426,Incurred_Nominal!$AL$1,FALSE)="Commissioned Extra",0,
IF(VLOOKUP($C43,Incurred_Nominal!$A$25:$AQ$426,Incurred_Nominal!$AK$1,FALSE)=K$4,VLOOKUP($C43,Incurred_Nominal!$A$25:$AQ$426,Incurred_Nominal!$AG$1,FALSE),0))</f>
        <v>0</v>
      </c>
      <c r="L43" s="13">
        <f>IF(VLOOKUP($C43,Incurred_Nominal!$A$25:$AQ$426,Incurred_Nominal!$AL$1,FALSE)="Commissioned Extra",0,
IF(VLOOKUP($C43,Incurred_Nominal!$A$25:$AQ$426,Incurred_Nominal!$AK$1,FALSE)=L$4,VLOOKUP($C43,Incurred_Nominal!$A$25:$AQ$426,Incurred_Nominal!$AG$1,FALSE),0))</f>
        <v>0</v>
      </c>
      <c r="M43" s="232">
        <f t="shared" si="1"/>
        <v>0</v>
      </c>
      <c r="N43" s="232" t="str">
        <f t="shared" si="2"/>
        <v/>
      </c>
      <c r="P43" s="232">
        <f>(VLOOKUP($C43,Incurred_Real!$A$25:$BR$427,Incurred_Real!AS$1,FALSE))*$M43</f>
        <v>0</v>
      </c>
      <c r="Q43" s="232">
        <f>(VLOOKUP($C43,Incurred_Real!$A$25:$BR$427,Incurred_Real!AT$1,FALSE))*$M43</f>
        <v>0</v>
      </c>
      <c r="R43" s="232">
        <f>(VLOOKUP($C43,Incurred_Real!$A$25:$BR$427,Incurred_Real!AU$1,FALSE))*$M43</f>
        <v>0</v>
      </c>
      <c r="S43" s="232">
        <f>(VLOOKUP($C43,Incurred_Real!$A$25:$BR$427,Incurred_Real!AV$1,FALSE))*$M43</f>
        <v>0</v>
      </c>
      <c r="T43" s="232">
        <f>(VLOOKUP($C43,Incurred_Real!$A$25:$BR$427,Incurred_Real!AW$1,FALSE))*$M43</f>
        <v>0</v>
      </c>
      <c r="U43" s="232">
        <f>(VLOOKUP($C43,Incurred_Real!$A$25:$BR$427,Incurred_Real!AX$1,FALSE))*$M43</f>
        <v>0</v>
      </c>
      <c r="V43" s="232">
        <f>(VLOOKUP($C43,Incurred_Real!$A$25:$BR$427,Incurred_Real!AY$1,FALSE))*$M43</f>
        <v>0</v>
      </c>
      <c r="W43" s="232">
        <f>(VLOOKUP($C43,Incurred_Real!$A$25:$BR$427,Incurred_Real!AZ$1,FALSE))*$M43</f>
        <v>0</v>
      </c>
      <c r="X43" s="232">
        <f>(VLOOKUP($C43,Incurred_Real!$A$25:$BR$427,Incurred_Real!BA$1,FALSE))*$M43</f>
        <v>0</v>
      </c>
      <c r="Y43" s="232">
        <f>(VLOOKUP($C43,Incurred_Real!$A$25:$BR$427,Incurred_Real!BB$1,FALSE))*$M43</f>
        <v>0</v>
      </c>
      <c r="Z43" s="232">
        <f>(VLOOKUP($C43,Incurred_Real!$A$25:$BR$427,Incurred_Real!BC$1,FALSE))*$M43</f>
        <v>0</v>
      </c>
      <c r="AA43" s="232">
        <f>(VLOOKUP($C43,Incurred_Real!$A$25:$BR$427,Incurred_Real!BD$1,FALSE))*$M43</f>
        <v>0</v>
      </c>
      <c r="AB43" s="232">
        <f>(VLOOKUP($C43,Incurred_Real!$A$25:$BR$427,Incurred_Real!BE$1,FALSE))*$M43</f>
        <v>0</v>
      </c>
      <c r="AC43" s="232">
        <f>(VLOOKUP($C43,Incurred_Real!$A$25:$BR$427,Incurred_Real!BF$1,FALSE))*$M43</f>
        <v>0</v>
      </c>
      <c r="AD43" s="232">
        <f>(VLOOKUP($C43,Incurred_Real!$A$25:$BR$427,Incurred_Real!BG$1,FALSE))*$M43</f>
        <v>0</v>
      </c>
      <c r="AE43" s="232">
        <f>(VLOOKUP($C43,Incurred_Real!$A$25:$BR$427,Incurred_Real!BH$1,FALSE))*$M43</f>
        <v>0</v>
      </c>
      <c r="AF43" s="232">
        <f>(VLOOKUP($C43,Incurred_Real!$A$25:$BR$427,Incurred_Real!BI$1,FALSE))*$M43</f>
        <v>0</v>
      </c>
      <c r="AG43" s="232">
        <f>(VLOOKUP($C43,Incurred_Real!$A$25:$BR$427,Incurred_Real!BJ$1,FALSE))*$M43</f>
        <v>0</v>
      </c>
      <c r="AH43" s="232">
        <f>(VLOOKUP($C43,Incurred_Real!$A$25:$BR$427,Incurred_Real!BK$1,FALSE))*$M43</f>
        <v>0</v>
      </c>
      <c r="AI43" s="232">
        <f>(VLOOKUP($C43,Incurred_Real!$A$25:$BR$427,Incurred_Real!BL$1,FALSE))*$M43</f>
        <v>0</v>
      </c>
      <c r="AJ43" s="232">
        <f>(VLOOKUP($C43,Incurred_Real!$A$25:$BR$427,Incurred_Real!BM$1,FALSE))*$M43</f>
        <v>0</v>
      </c>
      <c r="AK43" s="232">
        <f>(VLOOKUP($C43,Incurred_Real!$A$25:$BR$427,Incurred_Real!BN$1,FALSE))*$M43</f>
        <v>0</v>
      </c>
      <c r="AL43" s="232">
        <f>(VLOOKUP($C43,Incurred_Real!$A$25:$BR$427,Incurred_Real!BO$1,FALSE))*$M43</f>
        <v>0</v>
      </c>
      <c r="AM43" s="232">
        <f>(VLOOKUP($C43,Incurred_Real!$A$25:$BR$427,Incurred_Real!BP$1,FALSE))*$M43</f>
        <v>0</v>
      </c>
      <c r="AN43" s="232">
        <f>(VLOOKUP($C43,Incurred_Real!$A$25:$BR$427,Incurred_Real!BQ$1,FALSE))*$M43</f>
        <v>0</v>
      </c>
      <c r="AO43" s="232">
        <f>(VLOOKUP($C43,Incurred_Real!$A$25:$BR$427,Incurred_Real!BR$1,FALSE))*$M43</f>
        <v>0</v>
      </c>
      <c r="AP43" s="232">
        <f t="shared" si="3"/>
        <v>0</v>
      </c>
      <c r="AR43" s="232" t="b">
        <f t="shared" si="4"/>
        <v>1</v>
      </c>
    </row>
    <row r="44" spans="3:44" x14ac:dyDescent="0.15">
      <c r="C44" s="11" t="s">
        <v>92</v>
      </c>
      <c r="D44" s="11" t="str">
        <f>VLOOKUP(C44,'Project List'!$A$9:$AG$360,'Project List'!$G$1,FALSE)</f>
        <v>Magill to Happy Valley Line Re-insulation</v>
      </c>
      <c r="E44" s="11" t="str">
        <f>VLOOKUP($C44,Incurred_Real!$A$24:$E$376,Incurred_Real!$D$1,FALSE)</f>
        <v>Refurbishment</v>
      </c>
      <c r="F44" s="13">
        <f>IF(VLOOKUP($C44,Incurred_Nominal!$A$25:$AQ$426,Incurred_Nominal!$AL$1,FALSE)="Commissioned Extra",0,
IF(VLOOKUP($C44,Incurred_Nominal!$A$25:$AQ$426,Incurred_Nominal!$AK$1,FALSE)=F$4,VLOOKUP($C44,Incurred_Nominal!$A$25:$AQ$426,Incurred_Nominal!$AG$1,FALSE),0))</f>
        <v>0</v>
      </c>
      <c r="G44" s="13">
        <f>IF(VLOOKUP($C44,Incurred_Nominal!$A$25:$AQ$426,Incurred_Nominal!$AL$1,FALSE)="Commissioned Extra",0,
IF(VLOOKUP($C44,Incurred_Nominal!$A$25:$AQ$426,Incurred_Nominal!$AK$1,FALSE)=G$4,VLOOKUP($C44,Incurred_Nominal!$A$25:$AQ$426,Incurred_Nominal!$AG$1,FALSE),0))</f>
        <v>0</v>
      </c>
      <c r="H44" s="13">
        <f>IF(VLOOKUP($C44,Incurred_Nominal!$A$25:$AQ$426,Incurred_Nominal!$AL$1,FALSE)="Commissioned Extra",0,
IF(VLOOKUP($C44,Incurred_Nominal!$A$25:$AQ$426,Incurred_Nominal!$AK$1,FALSE)=H$4,VLOOKUP($C44,Incurred_Nominal!$A$25:$AQ$426,Incurred_Nominal!$AG$1,FALSE),0))</f>
        <v>0</v>
      </c>
      <c r="I44" s="13">
        <f>IF(VLOOKUP($C44,Incurred_Nominal!$A$25:$AQ$426,Incurred_Nominal!$AL$1,FALSE)="Commissioned Extra",0,
IF(VLOOKUP($C44,Incurred_Nominal!$A$25:$AQ$426,Incurred_Nominal!$AK$1,FALSE)=I$4,VLOOKUP($C44,Incurred_Nominal!$A$25:$AQ$426,Incurred_Nominal!$AG$1,FALSE),0))</f>
        <v>0</v>
      </c>
      <c r="J44" s="13">
        <f>IF(VLOOKUP($C44,Incurred_Nominal!$A$25:$AQ$426,Incurred_Nominal!$AL$1,FALSE)="Commissioned Extra",0,
IF(VLOOKUP($C44,Incurred_Nominal!$A$25:$AQ$426,Incurred_Nominal!$AK$1,FALSE)=J$4,VLOOKUP($C44,Incurred_Nominal!$A$25:$AQ$426,Incurred_Nominal!$AG$1,FALSE),0))</f>
        <v>0</v>
      </c>
      <c r="K44" s="13">
        <f>IF(VLOOKUP($C44,Incurred_Nominal!$A$25:$AQ$426,Incurred_Nominal!$AL$1,FALSE)="Commissioned Extra",0,
IF(VLOOKUP($C44,Incurred_Nominal!$A$25:$AQ$426,Incurred_Nominal!$AK$1,FALSE)=K$4,VLOOKUP($C44,Incurred_Nominal!$A$25:$AQ$426,Incurred_Nominal!$AG$1,FALSE),0))</f>
        <v>0</v>
      </c>
      <c r="L44" s="13">
        <f>IF(VLOOKUP($C44,Incurred_Nominal!$A$25:$AQ$426,Incurred_Nominal!$AL$1,FALSE)="Commissioned Extra",0,
IF(VLOOKUP($C44,Incurred_Nominal!$A$25:$AQ$426,Incurred_Nominal!$AK$1,FALSE)=L$4,VLOOKUP($C44,Incurred_Nominal!$A$25:$AQ$426,Incurred_Nominal!$AG$1,FALSE),0))</f>
        <v>0</v>
      </c>
      <c r="M44" s="232">
        <f t="shared" si="1"/>
        <v>0</v>
      </c>
      <c r="N44" s="232" t="str">
        <f t="shared" si="2"/>
        <v/>
      </c>
      <c r="P44" s="232">
        <f>(VLOOKUP($C44,Incurred_Real!$A$25:$BR$427,Incurred_Real!AS$1,FALSE))*$M44</f>
        <v>0</v>
      </c>
      <c r="Q44" s="232">
        <f>(VLOOKUP($C44,Incurred_Real!$A$25:$BR$427,Incurred_Real!AT$1,FALSE))*$M44</f>
        <v>0</v>
      </c>
      <c r="R44" s="232">
        <f>(VLOOKUP($C44,Incurred_Real!$A$25:$BR$427,Incurred_Real!AU$1,FALSE))*$M44</f>
        <v>0</v>
      </c>
      <c r="S44" s="232">
        <f>(VLOOKUP($C44,Incurred_Real!$A$25:$BR$427,Incurred_Real!AV$1,FALSE))*$M44</f>
        <v>0</v>
      </c>
      <c r="T44" s="232">
        <f>(VLOOKUP($C44,Incurred_Real!$A$25:$BR$427,Incurred_Real!AW$1,FALSE))*$M44</f>
        <v>0</v>
      </c>
      <c r="U44" s="232">
        <f>(VLOOKUP($C44,Incurred_Real!$A$25:$BR$427,Incurred_Real!AX$1,FALSE))*$M44</f>
        <v>0</v>
      </c>
      <c r="V44" s="232">
        <f>(VLOOKUP($C44,Incurred_Real!$A$25:$BR$427,Incurred_Real!AY$1,FALSE))*$M44</f>
        <v>0</v>
      </c>
      <c r="W44" s="232">
        <f>(VLOOKUP($C44,Incurred_Real!$A$25:$BR$427,Incurred_Real!AZ$1,FALSE))*$M44</f>
        <v>0</v>
      </c>
      <c r="X44" s="232">
        <f>(VLOOKUP($C44,Incurred_Real!$A$25:$BR$427,Incurred_Real!BA$1,FALSE))*$M44</f>
        <v>0</v>
      </c>
      <c r="Y44" s="232">
        <f>(VLOOKUP($C44,Incurred_Real!$A$25:$BR$427,Incurred_Real!BB$1,FALSE))*$M44</f>
        <v>0</v>
      </c>
      <c r="Z44" s="232">
        <f>(VLOOKUP($C44,Incurred_Real!$A$25:$BR$427,Incurred_Real!BC$1,FALSE))*$M44</f>
        <v>0</v>
      </c>
      <c r="AA44" s="232">
        <f>(VLOOKUP($C44,Incurred_Real!$A$25:$BR$427,Incurred_Real!BD$1,FALSE))*$M44</f>
        <v>0</v>
      </c>
      <c r="AB44" s="232">
        <f>(VLOOKUP($C44,Incurred_Real!$A$25:$BR$427,Incurred_Real!BE$1,FALSE))*$M44</f>
        <v>0</v>
      </c>
      <c r="AC44" s="232">
        <f>(VLOOKUP($C44,Incurred_Real!$A$25:$BR$427,Incurred_Real!BF$1,FALSE))*$M44</f>
        <v>0</v>
      </c>
      <c r="AD44" s="232">
        <f>(VLOOKUP($C44,Incurred_Real!$A$25:$BR$427,Incurred_Real!BG$1,FALSE))*$M44</f>
        <v>0</v>
      </c>
      <c r="AE44" s="232">
        <f>(VLOOKUP($C44,Incurred_Real!$A$25:$BR$427,Incurred_Real!BH$1,FALSE))*$M44</f>
        <v>0</v>
      </c>
      <c r="AF44" s="232">
        <f>(VLOOKUP($C44,Incurred_Real!$A$25:$BR$427,Incurred_Real!BI$1,FALSE))*$M44</f>
        <v>0</v>
      </c>
      <c r="AG44" s="232">
        <f>(VLOOKUP($C44,Incurred_Real!$A$25:$BR$427,Incurred_Real!BJ$1,FALSE))*$M44</f>
        <v>0</v>
      </c>
      <c r="AH44" s="232">
        <f>(VLOOKUP($C44,Incurred_Real!$A$25:$BR$427,Incurred_Real!BK$1,FALSE))*$M44</f>
        <v>0</v>
      </c>
      <c r="AI44" s="232">
        <f>(VLOOKUP($C44,Incurred_Real!$A$25:$BR$427,Incurred_Real!BL$1,FALSE))*$M44</f>
        <v>0</v>
      </c>
      <c r="AJ44" s="232">
        <f>(VLOOKUP($C44,Incurred_Real!$A$25:$BR$427,Incurred_Real!BM$1,FALSE))*$M44</f>
        <v>0</v>
      </c>
      <c r="AK44" s="232">
        <f>(VLOOKUP($C44,Incurred_Real!$A$25:$BR$427,Incurred_Real!BN$1,FALSE))*$M44</f>
        <v>0</v>
      </c>
      <c r="AL44" s="232">
        <f>(VLOOKUP($C44,Incurred_Real!$A$25:$BR$427,Incurred_Real!BO$1,FALSE))*$M44</f>
        <v>0</v>
      </c>
      <c r="AM44" s="232">
        <f>(VLOOKUP($C44,Incurred_Real!$A$25:$BR$427,Incurred_Real!BP$1,FALSE))*$M44</f>
        <v>0</v>
      </c>
      <c r="AN44" s="232">
        <f>(VLOOKUP($C44,Incurred_Real!$A$25:$BR$427,Incurred_Real!BQ$1,FALSE))*$M44</f>
        <v>0</v>
      </c>
      <c r="AO44" s="232">
        <f>(VLOOKUP($C44,Incurred_Real!$A$25:$BR$427,Incurred_Real!BR$1,FALSE))*$M44</f>
        <v>0</v>
      </c>
      <c r="AP44" s="232">
        <f t="shared" si="3"/>
        <v>0</v>
      </c>
      <c r="AR44" s="232" t="b">
        <f t="shared" si="4"/>
        <v>1</v>
      </c>
    </row>
    <row r="45" spans="3:44" x14ac:dyDescent="0.15">
      <c r="C45" s="11" t="s">
        <v>93</v>
      </c>
      <c r="D45" s="11" t="str">
        <f>VLOOKUP(C45,'Project List'!$A$9:$AG$360,'Project List'!$G$1,FALSE)</f>
        <v>BUCC Building Upgrade</v>
      </c>
      <c r="E45" s="11" t="str">
        <f>VLOOKUP($C45,Incurred_Real!$A$24:$E$376,Incurred_Real!$D$1,FALSE)</f>
        <v>Facilities</v>
      </c>
      <c r="F45" s="13">
        <f>IF(VLOOKUP($C45,Incurred_Nominal!$A$25:$AQ$426,Incurred_Nominal!$AL$1,FALSE)="Commissioned Extra",0,
IF(VLOOKUP($C45,Incurred_Nominal!$A$25:$AQ$426,Incurred_Nominal!$AK$1,FALSE)=F$4,VLOOKUP($C45,Incurred_Nominal!$A$25:$AQ$426,Incurred_Nominal!$AG$1,FALSE),0))</f>
        <v>0</v>
      </c>
      <c r="G45" s="13">
        <f>IF(VLOOKUP($C45,Incurred_Nominal!$A$25:$AQ$426,Incurred_Nominal!$AL$1,FALSE)="Commissioned Extra",0,
IF(VLOOKUP($C45,Incurred_Nominal!$A$25:$AQ$426,Incurred_Nominal!$AK$1,FALSE)=G$4,VLOOKUP($C45,Incurred_Nominal!$A$25:$AQ$426,Incurred_Nominal!$AG$1,FALSE),0))</f>
        <v>0</v>
      </c>
      <c r="H45" s="13">
        <f>IF(VLOOKUP($C45,Incurred_Nominal!$A$25:$AQ$426,Incurred_Nominal!$AL$1,FALSE)="Commissioned Extra",0,
IF(VLOOKUP($C45,Incurred_Nominal!$A$25:$AQ$426,Incurred_Nominal!$AK$1,FALSE)=H$4,VLOOKUP($C45,Incurred_Nominal!$A$25:$AQ$426,Incurred_Nominal!$AG$1,FALSE),0))</f>
        <v>0</v>
      </c>
      <c r="I45" s="13">
        <f>IF(VLOOKUP($C45,Incurred_Nominal!$A$25:$AQ$426,Incurred_Nominal!$AL$1,FALSE)="Commissioned Extra",0,
IF(VLOOKUP($C45,Incurred_Nominal!$A$25:$AQ$426,Incurred_Nominal!$AK$1,FALSE)=I$4,VLOOKUP($C45,Incurred_Nominal!$A$25:$AQ$426,Incurred_Nominal!$AG$1,FALSE),0))</f>
        <v>0</v>
      </c>
      <c r="J45" s="13">
        <f>IF(VLOOKUP($C45,Incurred_Nominal!$A$25:$AQ$426,Incurred_Nominal!$AL$1,FALSE)="Commissioned Extra",0,
IF(VLOOKUP($C45,Incurred_Nominal!$A$25:$AQ$426,Incurred_Nominal!$AK$1,FALSE)=J$4,VLOOKUP($C45,Incurred_Nominal!$A$25:$AQ$426,Incurred_Nominal!$AG$1,FALSE),0))</f>
        <v>0</v>
      </c>
      <c r="K45" s="13">
        <f>IF(VLOOKUP($C45,Incurred_Nominal!$A$25:$AQ$426,Incurred_Nominal!$AL$1,FALSE)="Commissioned Extra",0,
IF(VLOOKUP($C45,Incurred_Nominal!$A$25:$AQ$426,Incurred_Nominal!$AK$1,FALSE)=K$4,VLOOKUP($C45,Incurred_Nominal!$A$25:$AQ$426,Incurred_Nominal!$AG$1,FALSE),0))</f>
        <v>0</v>
      </c>
      <c r="L45" s="13">
        <f>IF(VLOOKUP($C45,Incurred_Nominal!$A$25:$AQ$426,Incurred_Nominal!$AL$1,FALSE)="Commissioned Extra",0,
IF(VLOOKUP($C45,Incurred_Nominal!$A$25:$AQ$426,Incurred_Nominal!$AK$1,FALSE)=L$4,VLOOKUP($C45,Incurred_Nominal!$A$25:$AQ$426,Incurred_Nominal!$AG$1,FALSE),0))</f>
        <v>0</v>
      </c>
      <c r="M45" s="232">
        <f t="shared" si="1"/>
        <v>0</v>
      </c>
      <c r="N45" s="232" t="str">
        <f t="shared" si="2"/>
        <v/>
      </c>
      <c r="P45" s="232">
        <f>(VLOOKUP($C45,Incurred_Real!$A$25:$BR$427,Incurred_Real!AS$1,FALSE))*$M45</f>
        <v>0</v>
      </c>
      <c r="Q45" s="232">
        <f>(VLOOKUP($C45,Incurred_Real!$A$25:$BR$427,Incurred_Real!AT$1,FALSE))*$M45</f>
        <v>0</v>
      </c>
      <c r="R45" s="232">
        <f>(VLOOKUP($C45,Incurred_Real!$A$25:$BR$427,Incurred_Real!AU$1,FALSE))*$M45</f>
        <v>0</v>
      </c>
      <c r="S45" s="232">
        <f>(VLOOKUP($C45,Incurred_Real!$A$25:$BR$427,Incurred_Real!AV$1,FALSE))*$M45</f>
        <v>0</v>
      </c>
      <c r="T45" s="232">
        <f>(VLOOKUP($C45,Incurred_Real!$A$25:$BR$427,Incurred_Real!AW$1,FALSE))*$M45</f>
        <v>0</v>
      </c>
      <c r="U45" s="232">
        <f>(VLOOKUP($C45,Incurred_Real!$A$25:$BR$427,Incurred_Real!AX$1,FALSE))*$M45</f>
        <v>0</v>
      </c>
      <c r="V45" s="232">
        <f>(VLOOKUP($C45,Incurred_Real!$A$25:$BR$427,Incurred_Real!AY$1,FALSE))*$M45</f>
        <v>0</v>
      </c>
      <c r="W45" s="232">
        <f>(VLOOKUP($C45,Incurred_Real!$A$25:$BR$427,Incurred_Real!AZ$1,FALSE))*$M45</f>
        <v>0</v>
      </c>
      <c r="X45" s="232">
        <f>(VLOOKUP($C45,Incurred_Real!$A$25:$BR$427,Incurred_Real!BA$1,FALSE))*$M45</f>
        <v>0</v>
      </c>
      <c r="Y45" s="232">
        <f>(VLOOKUP($C45,Incurred_Real!$A$25:$BR$427,Incurred_Real!BB$1,FALSE))*$M45</f>
        <v>0</v>
      </c>
      <c r="Z45" s="232">
        <f>(VLOOKUP($C45,Incurred_Real!$A$25:$BR$427,Incurred_Real!BC$1,FALSE))*$M45</f>
        <v>0</v>
      </c>
      <c r="AA45" s="232">
        <f>(VLOOKUP($C45,Incurred_Real!$A$25:$BR$427,Incurred_Real!BD$1,FALSE))*$M45</f>
        <v>0</v>
      </c>
      <c r="AB45" s="232">
        <f>(VLOOKUP($C45,Incurred_Real!$A$25:$BR$427,Incurred_Real!BE$1,FALSE))*$M45</f>
        <v>0</v>
      </c>
      <c r="AC45" s="232">
        <f>(VLOOKUP($C45,Incurred_Real!$A$25:$BR$427,Incurred_Real!BF$1,FALSE))*$M45</f>
        <v>0</v>
      </c>
      <c r="AD45" s="232">
        <f>(VLOOKUP($C45,Incurred_Real!$A$25:$BR$427,Incurred_Real!BG$1,FALSE))*$M45</f>
        <v>0</v>
      </c>
      <c r="AE45" s="232">
        <f>(VLOOKUP($C45,Incurred_Real!$A$25:$BR$427,Incurred_Real!BH$1,FALSE))*$M45</f>
        <v>0</v>
      </c>
      <c r="AF45" s="232">
        <f>(VLOOKUP($C45,Incurred_Real!$A$25:$BR$427,Incurred_Real!BI$1,FALSE))*$M45</f>
        <v>0</v>
      </c>
      <c r="AG45" s="232">
        <f>(VLOOKUP($C45,Incurred_Real!$A$25:$BR$427,Incurred_Real!BJ$1,FALSE))*$M45</f>
        <v>0</v>
      </c>
      <c r="AH45" s="232">
        <f>(VLOOKUP($C45,Incurred_Real!$A$25:$BR$427,Incurred_Real!BK$1,FALSE))*$M45</f>
        <v>0</v>
      </c>
      <c r="AI45" s="232">
        <f>(VLOOKUP($C45,Incurred_Real!$A$25:$BR$427,Incurred_Real!BL$1,FALSE))*$M45</f>
        <v>0</v>
      </c>
      <c r="AJ45" s="232">
        <f>(VLOOKUP($C45,Incurred_Real!$A$25:$BR$427,Incurred_Real!BM$1,FALSE))*$M45</f>
        <v>0</v>
      </c>
      <c r="AK45" s="232">
        <f>(VLOOKUP($C45,Incurred_Real!$A$25:$BR$427,Incurred_Real!BN$1,FALSE))*$M45</f>
        <v>0</v>
      </c>
      <c r="AL45" s="232">
        <f>(VLOOKUP($C45,Incurred_Real!$A$25:$BR$427,Incurred_Real!BO$1,FALSE))*$M45</f>
        <v>0</v>
      </c>
      <c r="AM45" s="232">
        <f>(VLOOKUP($C45,Incurred_Real!$A$25:$BR$427,Incurred_Real!BP$1,FALSE))*$M45</f>
        <v>0</v>
      </c>
      <c r="AN45" s="232">
        <f>(VLOOKUP($C45,Incurred_Real!$A$25:$BR$427,Incurred_Real!BQ$1,FALSE))*$M45</f>
        <v>0</v>
      </c>
      <c r="AO45" s="232">
        <f>(VLOOKUP($C45,Incurred_Real!$A$25:$BR$427,Incurred_Real!BR$1,FALSE))*$M45</f>
        <v>0</v>
      </c>
      <c r="AP45" s="232">
        <f t="shared" si="3"/>
        <v>0</v>
      </c>
      <c r="AR45" s="232" t="b">
        <f t="shared" si="4"/>
        <v>1</v>
      </c>
    </row>
    <row r="46" spans="3:44" x14ac:dyDescent="0.15">
      <c r="C46" s="11" t="s">
        <v>95</v>
      </c>
      <c r="D46" s="11" t="str">
        <f>VLOOKUP(C46,'Project List'!$A$9:$AG$360,'Project List'!$G$1,FALSE)</f>
        <v>Project Delivery Optimisation</v>
      </c>
      <c r="E46" s="11" t="str">
        <f>VLOOKUP($C46,Incurred_Real!$A$24:$E$376,Incurred_Real!$D$1,FALSE)</f>
        <v>Augmentation</v>
      </c>
      <c r="F46" s="13">
        <f>IF(VLOOKUP($C46,Incurred_Nominal!$A$25:$AQ$426,Incurred_Nominal!$AL$1,FALSE)="Commissioned Extra",0,
IF(VLOOKUP($C46,Incurred_Nominal!$A$25:$AQ$426,Incurred_Nominal!$AK$1,FALSE)=F$4,VLOOKUP($C46,Incurred_Nominal!$A$25:$AQ$426,Incurred_Nominal!$AG$1,FALSE),0))</f>
        <v>0</v>
      </c>
      <c r="G46" s="13">
        <f>IF(VLOOKUP($C46,Incurred_Nominal!$A$25:$AQ$426,Incurred_Nominal!$AL$1,FALSE)="Commissioned Extra",0,
IF(VLOOKUP($C46,Incurred_Nominal!$A$25:$AQ$426,Incurred_Nominal!$AK$1,FALSE)=G$4,VLOOKUP($C46,Incurred_Nominal!$A$25:$AQ$426,Incurred_Nominal!$AG$1,FALSE),0))</f>
        <v>0</v>
      </c>
      <c r="H46" s="13">
        <f>IF(VLOOKUP($C46,Incurred_Nominal!$A$25:$AQ$426,Incurred_Nominal!$AL$1,FALSE)="Commissioned Extra",0,
IF(VLOOKUP($C46,Incurred_Nominal!$A$25:$AQ$426,Incurred_Nominal!$AK$1,FALSE)=H$4,VLOOKUP($C46,Incurred_Nominal!$A$25:$AQ$426,Incurred_Nominal!$AG$1,FALSE),0))</f>
        <v>0</v>
      </c>
      <c r="I46" s="13">
        <f>IF(VLOOKUP($C46,Incurred_Nominal!$A$25:$AQ$426,Incurred_Nominal!$AL$1,FALSE)="Commissioned Extra",0,
IF(VLOOKUP($C46,Incurred_Nominal!$A$25:$AQ$426,Incurred_Nominal!$AK$1,FALSE)=I$4,VLOOKUP($C46,Incurred_Nominal!$A$25:$AQ$426,Incurred_Nominal!$AG$1,FALSE),0))</f>
        <v>0</v>
      </c>
      <c r="J46" s="13">
        <f>IF(VLOOKUP($C46,Incurred_Nominal!$A$25:$AQ$426,Incurred_Nominal!$AL$1,FALSE)="Commissioned Extra",0,
IF(VLOOKUP($C46,Incurred_Nominal!$A$25:$AQ$426,Incurred_Nominal!$AK$1,FALSE)=J$4,VLOOKUP($C46,Incurred_Nominal!$A$25:$AQ$426,Incurred_Nominal!$AG$1,FALSE),0))</f>
        <v>0</v>
      </c>
      <c r="K46" s="13">
        <f>IF(VLOOKUP($C46,Incurred_Nominal!$A$25:$AQ$426,Incurred_Nominal!$AL$1,FALSE)="Commissioned Extra",0,
IF(VLOOKUP($C46,Incurred_Nominal!$A$25:$AQ$426,Incurred_Nominal!$AK$1,FALSE)=K$4,VLOOKUP($C46,Incurred_Nominal!$A$25:$AQ$426,Incurred_Nominal!$AG$1,FALSE),0))</f>
        <v>0</v>
      </c>
      <c r="L46" s="13">
        <f>IF(VLOOKUP($C46,Incurred_Nominal!$A$25:$AQ$426,Incurred_Nominal!$AL$1,FALSE)="Commissioned Extra",0,
IF(VLOOKUP($C46,Incurred_Nominal!$A$25:$AQ$426,Incurred_Nominal!$AK$1,FALSE)=L$4,VLOOKUP($C46,Incurred_Nominal!$A$25:$AQ$426,Incurred_Nominal!$AG$1,FALSE),0))</f>
        <v>0</v>
      </c>
      <c r="M46" s="232">
        <f t="shared" si="1"/>
        <v>0</v>
      </c>
      <c r="N46" s="232" t="str">
        <f t="shared" si="2"/>
        <v/>
      </c>
      <c r="P46" s="232">
        <f>(VLOOKUP($C46,Incurred_Real!$A$25:$BR$427,Incurred_Real!AS$1,FALSE))*$M46</f>
        <v>0</v>
      </c>
      <c r="Q46" s="232">
        <f>(VLOOKUP($C46,Incurred_Real!$A$25:$BR$427,Incurred_Real!AT$1,FALSE))*$M46</f>
        <v>0</v>
      </c>
      <c r="R46" s="232">
        <f>(VLOOKUP($C46,Incurred_Real!$A$25:$BR$427,Incurred_Real!AU$1,FALSE))*$M46</f>
        <v>0</v>
      </c>
      <c r="S46" s="232">
        <f>(VLOOKUP($C46,Incurred_Real!$A$25:$BR$427,Incurred_Real!AV$1,FALSE))*$M46</f>
        <v>0</v>
      </c>
      <c r="T46" s="232">
        <f>(VLOOKUP($C46,Incurred_Real!$A$25:$BR$427,Incurred_Real!AW$1,FALSE))*$M46</f>
        <v>0</v>
      </c>
      <c r="U46" s="232">
        <f>(VLOOKUP($C46,Incurred_Real!$A$25:$BR$427,Incurred_Real!AX$1,FALSE))*$M46</f>
        <v>0</v>
      </c>
      <c r="V46" s="232">
        <f>(VLOOKUP($C46,Incurred_Real!$A$25:$BR$427,Incurred_Real!AY$1,FALSE))*$M46</f>
        <v>0</v>
      </c>
      <c r="W46" s="232">
        <f>(VLOOKUP($C46,Incurred_Real!$A$25:$BR$427,Incurred_Real!AZ$1,FALSE))*$M46</f>
        <v>0</v>
      </c>
      <c r="X46" s="232">
        <f>(VLOOKUP($C46,Incurred_Real!$A$25:$BR$427,Incurred_Real!BA$1,FALSE))*$M46</f>
        <v>0</v>
      </c>
      <c r="Y46" s="232">
        <f>(VLOOKUP($C46,Incurred_Real!$A$25:$BR$427,Incurred_Real!BB$1,FALSE))*$M46</f>
        <v>0</v>
      </c>
      <c r="Z46" s="232">
        <f>(VLOOKUP($C46,Incurred_Real!$A$25:$BR$427,Incurred_Real!BC$1,FALSE))*$M46</f>
        <v>0</v>
      </c>
      <c r="AA46" s="232">
        <f>(VLOOKUP($C46,Incurred_Real!$A$25:$BR$427,Incurred_Real!BD$1,FALSE))*$M46</f>
        <v>0</v>
      </c>
      <c r="AB46" s="232">
        <f>(VLOOKUP($C46,Incurred_Real!$A$25:$BR$427,Incurred_Real!BE$1,FALSE))*$M46</f>
        <v>0</v>
      </c>
      <c r="AC46" s="232">
        <f>(VLOOKUP($C46,Incurred_Real!$A$25:$BR$427,Incurred_Real!BF$1,FALSE))*$M46</f>
        <v>0</v>
      </c>
      <c r="AD46" s="232">
        <f>(VLOOKUP($C46,Incurred_Real!$A$25:$BR$427,Incurred_Real!BG$1,FALSE))*$M46</f>
        <v>0</v>
      </c>
      <c r="AE46" s="232">
        <f>(VLOOKUP($C46,Incurred_Real!$A$25:$BR$427,Incurred_Real!BH$1,FALSE))*$M46</f>
        <v>0</v>
      </c>
      <c r="AF46" s="232">
        <f>(VLOOKUP($C46,Incurred_Real!$A$25:$BR$427,Incurred_Real!BI$1,FALSE))*$M46</f>
        <v>0</v>
      </c>
      <c r="AG46" s="232">
        <f>(VLOOKUP($C46,Incurred_Real!$A$25:$BR$427,Incurred_Real!BJ$1,FALSE))*$M46</f>
        <v>0</v>
      </c>
      <c r="AH46" s="232">
        <f>(VLOOKUP($C46,Incurred_Real!$A$25:$BR$427,Incurred_Real!BK$1,FALSE))*$M46</f>
        <v>0</v>
      </c>
      <c r="AI46" s="232">
        <f>(VLOOKUP($C46,Incurred_Real!$A$25:$BR$427,Incurred_Real!BL$1,FALSE))*$M46</f>
        <v>0</v>
      </c>
      <c r="AJ46" s="232">
        <f>(VLOOKUP($C46,Incurred_Real!$A$25:$BR$427,Incurred_Real!BM$1,FALSE))*$M46</f>
        <v>0</v>
      </c>
      <c r="AK46" s="232">
        <f>(VLOOKUP($C46,Incurred_Real!$A$25:$BR$427,Incurred_Real!BN$1,FALSE))*$M46</f>
        <v>0</v>
      </c>
      <c r="AL46" s="232">
        <f>(VLOOKUP($C46,Incurred_Real!$A$25:$BR$427,Incurred_Real!BO$1,FALSE))*$M46</f>
        <v>0</v>
      </c>
      <c r="AM46" s="232">
        <f>(VLOOKUP($C46,Incurred_Real!$A$25:$BR$427,Incurred_Real!BP$1,FALSE))*$M46</f>
        <v>0</v>
      </c>
      <c r="AN46" s="232">
        <f>(VLOOKUP($C46,Incurred_Real!$A$25:$BR$427,Incurred_Real!BQ$1,FALSE))*$M46</f>
        <v>0</v>
      </c>
      <c r="AO46" s="232">
        <f>(VLOOKUP($C46,Incurred_Real!$A$25:$BR$427,Incurred_Real!BR$1,FALSE))*$M46</f>
        <v>0</v>
      </c>
      <c r="AP46" s="232">
        <f t="shared" si="3"/>
        <v>0</v>
      </c>
      <c r="AR46" s="232" t="b">
        <f t="shared" si="4"/>
        <v>1</v>
      </c>
    </row>
    <row r="47" spans="3:44" x14ac:dyDescent="0.15">
      <c r="C47" s="11" t="s">
        <v>97</v>
      </c>
      <c r="D47" s="11" t="str">
        <f>VLOOKUP(C47,'Project List'!$A$9:$AG$360,'Project List'!$G$1,FALSE)</f>
        <v>Safety in Design Processes</v>
      </c>
      <c r="E47" s="11" t="str">
        <f>VLOOKUP($C47,Incurred_Real!$A$24:$E$376,Incurred_Real!$D$1,FALSE)</f>
        <v>Security/Compliance</v>
      </c>
      <c r="F47" s="13">
        <f>IF(VLOOKUP($C47,Incurred_Nominal!$A$25:$AQ$426,Incurred_Nominal!$AL$1,FALSE)="Commissioned Extra",0,
IF(VLOOKUP($C47,Incurred_Nominal!$A$25:$AQ$426,Incurred_Nominal!$AK$1,FALSE)=F$4,VLOOKUP($C47,Incurred_Nominal!$A$25:$AQ$426,Incurred_Nominal!$AG$1,FALSE),0))</f>
        <v>0</v>
      </c>
      <c r="G47" s="13">
        <f>IF(VLOOKUP($C47,Incurred_Nominal!$A$25:$AQ$426,Incurred_Nominal!$AL$1,FALSE)="Commissioned Extra",0,
IF(VLOOKUP($C47,Incurred_Nominal!$A$25:$AQ$426,Incurred_Nominal!$AK$1,FALSE)=G$4,VLOOKUP($C47,Incurred_Nominal!$A$25:$AQ$426,Incurred_Nominal!$AG$1,FALSE),0))</f>
        <v>0</v>
      </c>
      <c r="H47" s="13">
        <f>IF(VLOOKUP($C47,Incurred_Nominal!$A$25:$AQ$426,Incurred_Nominal!$AL$1,FALSE)="Commissioned Extra",0,
IF(VLOOKUP($C47,Incurred_Nominal!$A$25:$AQ$426,Incurred_Nominal!$AK$1,FALSE)=H$4,VLOOKUP($C47,Incurred_Nominal!$A$25:$AQ$426,Incurred_Nominal!$AG$1,FALSE),0))</f>
        <v>0</v>
      </c>
      <c r="I47" s="13">
        <f>IF(VLOOKUP($C47,Incurred_Nominal!$A$25:$AQ$426,Incurred_Nominal!$AL$1,FALSE)="Commissioned Extra",0,
IF(VLOOKUP($C47,Incurred_Nominal!$A$25:$AQ$426,Incurred_Nominal!$AK$1,FALSE)=I$4,VLOOKUP($C47,Incurred_Nominal!$A$25:$AQ$426,Incurred_Nominal!$AG$1,FALSE),0))</f>
        <v>0</v>
      </c>
      <c r="J47" s="13">
        <f>IF(VLOOKUP($C47,Incurred_Nominal!$A$25:$AQ$426,Incurred_Nominal!$AL$1,FALSE)="Commissioned Extra",0,
IF(VLOOKUP($C47,Incurred_Nominal!$A$25:$AQ$426,Incurred_Nominal!$AK$1,FALSE)=J$4,VLOOKUP($C47,Incurred_Nominal!$A$25:$AQ$426,Incurred_Nominal!$AG$1,FALSE),0))</f>
        <v>0</v>
      </c>
      <c r="K47" s="13">
        <f>IF(VLOOKUP($C47,Incurred_Nominal!$A$25:$AQ$426,Incurred_Nominal!$AL$1,FALSE)="Commissioned Extra",0,
IF(VLOOKUP($C47,Incurred_Nominal!$A$25:$AQ$426,Incurred_Nominal!$AK$1,FALSE)=K$4,VLOOKUP($C47,Incurred_Nominal!$A$25:$AQ$426,Incurred_Nominal!$AG$1,FALSE),0))</f>
        <v>0</v>
      </c>
      <c r="L47" s="13">
        <f>IF(VLOOKUP($C47,Incurred_Nominal!$A$25:$AQ$426,Incurred_Nominal!$AL$1,FALSE)="Commissioned Extra",0,
IF(VLOOKUP($C47,Incurred_Nominal!$A$25:$AQ$426,Incurred_Nominal!$AK$1,FALSE)=L$4,VLOOKUP($C47,Incurred_Nominal!$A$25:$AQ$426,Incurred_Nominal!$AG$1,FALSE),0))</f>
        <v>0</v>
      </c>
      <c r="M47" s="232">
        <f t="shared" si="1"/>
        <v>0</v>
      </c>
      <c r="N47" s="232" t="str">
        <f t="shared" si="2"/>
        <v/>
      </c>
      <c r="P47" s="232">
        <f>(VLOOKUP($C47,Incurred_Real!$A$25:$BR$427,Incurred_Real!AS$1,FALSE))*$M47</f>
        <v>0</v>
      </c>
      <c r="Q47" s="232">
        <f>(VLOOKUP($C47,Incurred_Real!$A$25:$BR$427,Incurred_Real!AT$1,FALSE))*$M47</f>
        <v>0</v>
      </c>
      <c r="R47" s="232">
        <f>(VLOOKUP($C47,Incurred_Real!$A$25:$BR$427,Incurred_Real!AU$1,FALSE))*$M47</f>
        <v>0</v>
      </c>
      <c r="S47" s="232">
        <f>(VLOOKUP($C47,Incurred_Real!$A$25:$BR$427,Incurred_Real!AV$1,FALSE))*$M47</f>
        <v>0</v>
      </c>
      <c r="T47" s="232">
        <f>(VLOOKUP($C47,Incurred_Real!$A$25:$BR$427,Incurred_Real!AW$1,FALSE))*$M47</f>
        <v>0</v>
      </c>
      <c r="U47" s="232">
        <f>(VLOOKUP($C47,Incurred_Real!$A$25:$BR$427,Incurred_Real!AX$1,FALSE))*$M47</f>
        <v>0</v>
      </c>
      <c r="V47" s="232">
        <f>(VLOOKUP($C47,Incurred_Real!$A$25:$BR$427,Incurred_Real!AY$1,FALSE))*$M47</f>
        <v>0</v>
      </c>
      <c r="W47" s="232">
        <f>(VLOOKUP($C47,Incurred_Real!$A$25:$BR$427,Incurred_Real!AZ$1,FALSE))*$M47</f>
        <v>0</v>
      </c>
      <c r="X47" s="232">
        <f>(VLOOKUP($C47,Incurred_Real!$A$25:$BR$427,Incurred_Real!BA$1,FALSE))*$M47</f>
        <v>0</v>
      </c>
      <c r="Y47" s="232">
        <f>(VLOOKUP($C47,Incurred_Real!$A$25:$BR$427,Incurred_Real!BB$1,FALSE))*$M47</f>
        <v>0</v>
      </c>
      <c r="Z47" s="232">
        <f>(VLOOKUP($C47,Incurred_Real!$A$25:$BR$427,Incurred_Real!BC$1,FALSE))*$M47</f>
        <v>0</v>
      </c>
      <c r="AA47" s="232">
        <f>(VLOOKUP($C47,Incurred_Real!$A$25:$BR$427,Incurred_Real!BD$1,FALSE))*$M47</f>
        <v>0</v>
      </c>
      <c r="AB47" s="232">
        <f>(VLOOKUP($C47,Incurred_Real!$A$25:$BR$427,Incurred_Real!BE$1,FALSE))*$M47</f>
        <v>0</v>
      </c>
      <c r="AC47" s="232">
        <f>(VLOOKUP($C47,Incurred_Real!$A$25:$BR$427,Incurred_Real!BF$1,FALSE))*$M47</f>
        <v>0</v>
      </c>
      <c r="AD47" s="232">
        <f>(VLOOKUP($C47,Incurred_Real!$A$25:$BR$427,Incurred_Real!BG$1,FALSE))*$M47</f>
        <v>0</v>
      </c>
      <c r="AE47" s="232">
        <f>(VLOOKUP($C47,Incurred_Real!$A$25:$BR$427,Incurred_Real!BH$1,FALSE))*$M47</f>
        <v>0</v>
      </c>
      <c r="AF47" s="232">
        <f>(VLOOKUP($C47,Incurred_Real!$A$25:$BR$427,Incurred_Real!BI$1,FALSE))*$M47</f>
        <v>0</v>
      </c>
      <c r="AG47" s="232">
        <f>(VLOOKUP($C47,Incurred_Real!$A$25:$BR$427,Incurred_Real!BJ$1,FALSE))*$M47</f>
        <v>0</v>
      </c>
      <c r="AH47" s="232">
        <f>(VLOOKUP($C47,Incurred_Real!$A$25:$BR$427,Incurred_Real!BK$1,FALSE))*$M47</f>
        <v>0</v>
      </c>
      <c r="AI47" s="232">
        <f>(VLOOKUP($C47,Incurred_Real!$A$25:$BR$427,Incurred_Real!BL$1,FALSE))*$M47</f>
        <v>0</v>
      </c>
      <c r="AJ47" s="232">
        <f>(VLOOKUP($C47,Incurred_Real!$A$25:$BR$427,Incurred_Real!BM$1,FALSE))*$M47</f>
        <v>0</v>
      </c>
      <c r="AK47" s="232">
        <f>(VLOOKUP($C47,Incurred_Real!$A$25:$BR$427,Incurred_Real!BN$1,FALSE))*$M47</f>
        <v>0</v>
      </c>
      <c r="AL47" s="232">
        <f>(VLOOKUP($C47,Incurred_Real!$A$25:$BR$427,Incurred_Real!BO$1,FALSE))*$M47</f>
        <v>0</v>
      </c>
      <c r="AM47" s="232">
        <f>(VLOOKUP($C47,Incurred_Real!$A$25:$BR$427,Incurred_Real!BP$1,FALSE))*$M47</f>
        <v>0</v>
      </c>
      <c r="AN47" s="232">
        <f>(VLOOKUP($C47,Incurred_Real!$A$25:$BR$427,Incurred_Real!BQ$1,FALSE))*$M47</f>
        <v>0</v>
      </c>
      <c r="AO47" s="232">
        <f>(VLOOKUP($C47,Incurred_Real!$A$25:$BR$427,Incurred_Real!BR$1,FALSE))*$M47</f>
        <v>0</v>
      </c>
      <c r="AP47" s="232">
        <f t="shared" si="3"/>
        <v>0</v>
      </c>
      <c r="AR47" s="232" t="b">
        <f t="shared" si="4"/>
        <v>1</v>
      </c>
    </row>
    <row r="48" spans="3:44" x14ac:dyDescent="0.15">
      <c r="C48" s="11" t="s">
        <v>99</v>
      </c>
      <c r="D48" s="11" t="str">
        <f>VLOOKUP(C48,'Project List'!$A$9:$AG$360,'Project List'!$G$1,FALSE)</f>
        <v>Cultana to Stony Point Land and Easement Acquisition</v>
      </c>
      <c r="E48" s="11" t="str">
        <f>VLOOKUP($C48,Incurred_Real!$A$24:$E$376,Incurred_Real!$D$1,FALSE)</f>
        <v>Easements/Land</v>
      </c>
      <c r="F48" s="13">
        <f>IF(VLOOKUP($C48,Incurred_Nominal!$A$25:$AQ$426,Incurred_Nominal!$AL$1,FALSE)="Commissioned Extra",0,
IF(VLOOKUP($C48,Incurred_Nominal!$A$25:$AQ$426,Incurred_Nominal!$AK$1,FALSE)=F$4,VLOOKUP($C48,Incurred_Nominal!$A$25:$AQ$426,Incurred_Nominal!$AG$1,FALSE),0))</f>
        <v>0</v>
      </c>
      <c r="G48" s="13">
        <f>IF(VLOOKUP($C48,Incurred_Nominal!$A$25:$AQ$426,Incurred_Nominal!$AL$1,FALSE)="Commissioned Extra",0,
IF(VLOOKUP($C48,Incurred_Nominal!$A$25:$AQ$426,Incurred_Nominal!$AK$1,FALSE)=G$4,VLOOKUP($C48,Incurred_Nominal!$A$25:$AQ$426,Incurred_Nominal!$AG$1,FALSE),0))</f>
        <v>0</v>
      </c>
      <c r="H48" s="13">
        <f>IF(VLOOKUP($C48,Incurred_Nominal!$A$25:$AQ$426,Incurred_Nominal!$AL$1,FALSE)="Commissioned Extra",0,
IF(VLOOKUP($C48,Incurred_Nominal!$A$25:$AQ$426,Incurred_Nominal!$AK$1,FALSE)=H$4,VLOOKUP($C48,Incurred_Nominal!$A$25:$AQ$426,Incurred_Nominal!$AG$1,FALSE),0))</f>
        <v>0</v>
      </c>
      <c r="I48" s="13">
        <f>IF(VLOOKUP($C48,Incurred_Nominal!$A$25:$AQ$426,Incurred_Nominal!$AL$1,FALSE)="Commissioned Extra",0,
IF(VLOOKUP($C48,Incurred_Nominal!$A$25:$AQ$426,Incurred_Nominal!$AK$1,FALSE)=I$4,VLOOKUP($C48,Incurred_Nominal!$A$25:$AQ$426,Incurred_Nominal!$AG$1,FALSE),0))</f>
        <v>0</v>
      </c>
      <c r="J48" s="13">
        <f>IF(VLOOKUP($C48,Incurred_Nominal!$A$25:$AQ$426,Incurred_Nominal!$AL$1,FALSE)="Commissioned Extra",0,
IF(VLOOKUP($C48,Incurred_Nominal!$A$25:$AQ$426,Incurred_Nominal!$AK$1,FALSE)=J$4,VLOOKUP($C48,Incurred_Nominal!$A$25:$AQ$426,Incurred_Nominal!$AG$1,FALSE),0))</f>
        <v>0</v>
      </c>
      <c r="K48" s="13">
        <f>IF(VLOOKUP($C48,Incurred_Nominal!$A$25:$AQ$426,Incurred_Nominal!$AL$1,FALSE)="Commissioned Extra",0,
IF(VLOOKUP($C48,Incurred_Nominal!$A$25:$AQ$426,Incurred_Nominal!$AK$1,FALSE)=K$4,VLOOKUP($C48,Incurred_Nominal!$A$25:$AQ$426,Incurred_Nominal!$AG$1,FALSE),0))</f>
        <v>0</v>
      </c>
      <c r="L48" s="13">
        <f>IF(VLOOKUP($C48,Incurred_Nominal!$A$25:$AQ$426,Incurred_Nominal!$AL$1,FALSE)="Commissioned Extra",0,
IF(VLOOKUP($C48,Incurred_Nominal!$A$25:$AQ$426,Incurred_Nominal!$AK$1,FALSE)=L$4,VLOOKUP($C48,Incurred_Nominal!$A$25:$AQ$426,Incurred_Nominal!$AG$1,FALSE),0))</f>
        <v>0</v>
      </c>
      <c r="M48" s="232">
        <f t="shared" si="1"/>
        <v>0</v>
      </c>
      <c r="N48" s="232" t="str">
        <f t="shared" si="2"/>
        <v/>
      </c>
      <c r="P48" s="232">
        <f>(VLOOKUP($C48,Incurred_Real!$A$25:$BR$427,Incurred_Real!AS$1,FALSE))*$M48</f>
        <v>0</v>
      </c>
      <c r="Q48" s="232">
        <f>(VLOOKUP($C48,Incurred_Real!$A$25:$BR$427,Incurred_Real!AT$1,FALSE))*$M48</f>
        <v>0</v>
      </c>
      <c r="R48" s="232">
        <f>(VLOOKUP($C48,Incurred_Real!$A$25:$BR$427,Incurred_Real!AU$1,FALSE))*$M48</f>
        <v>0</v>
      </c>
      <c r="S48" s="232">
        <f>(VLOOKUP($C48,Incurred_Real!$A$25:$BR$427,Incurred_Real!AV$1,FALSE))*$M48</f>
        <v>0</v>
      </c>
      <c r="T48" s="232">
        <f>(VLOOKUP($C48,Incurred_Real!$A$25:$BR$427,Incurred_Real!AW$1,FALSE))*$M48</f>
        <v>0</v>
      </c>
      <c r="U48" s="232">
        <f>(VLOOKUP($C48,Incurred_Real!$A$25:$BR$427,Incurred_Real!AX$1,FALSE))*$M48</f>
        <v>0</v>
      </c>
      <c r="V48" s="232">
        <f>(VLOOKUP($C48,Incurred_Real!$A$25:$BR$427,Incurred_Real!AY$1,FALSE))*$M48</f>
        <v>0</v>
      </c>
      <c r="W48" s="232">
        <f>(VLOOKUP($C48,Incurred_Real!$A$25:$BR$427,Incurred_Real!AZ$1,FALSE))*$M48</f>
        <v>0</v>
      </c>
      <c r="X48" s="232">
        <f>(VLOOKUP($C48,Incurred_Real!$A$25:$BR$427,Incurred_Real!BA$1,FALSE))*$M48</f>
        <v>0</v>
      </c>
      <c r="Y48" s="232">
        <f>(VLOOKUP($C48,Incurred_Real!$A$25:$BR$427,Incurred_Real!BB$1,FALSE))*$M48</f>
        <v>0</v>
      </c>
      <c r="Z48" s="232">
        <f>(VLOOKUP($C48,Incurred_Real!$A$25:$BR$427,Incurred_Real!BC$1,FALSE))*$M48</f>
        <v>0</v>
      </c>
      <c r="AA48" s="232">
        <f>(VLOOKUP($C48,Incurred_Real!$A$25:$BR$427,Incurred_Real!BD$1,FALSE))*$M48</f>
        <v>0</v>
      </c>
      <c r="AB48" s="232">
        <f>(VLOOKUP($C48,Incurred_Real!$A$25:$BR$427,Incurred_Real!BE$1,FALSE))*$M48</f>
        <v>0</v>
      </c>
      <c r="AC48" s="232">
        <f>(VLOOKUP($C48,Incurred_Real!$A$25:$BR$427,Incurred_Real!BF$1,FALSE))*$M48</f>
        <v>0</v>
      </c>
      <c r="AD48" s="232">
        <f>(VLOOKUP($C48,Incurred_Real!$A$25:$BR$427,Incurred_Real!BG$1,FALSE))*$M48</f>
        <v>0</v>
      </c>
      <c r="AE48" s="232">
        <f>(VLOOKUP($C48,Incurred_Real!$A$25:$BR$427,Incurred_Real!BH$1,FALSE))*$M48</f>
        <v>0</v>
      </c>
      <c r="AF48" s="232">
        <f>(VLOOKUP($C48,Incurred_Real!$A$25:$BR$427,Incurred_Real!BI$1,FALSE))*$M48</f>
        <v>0</v>
      </c>
      <c r="AG48" s="232">
        <f>(VLOOKUP($C48,Incurred_Real!$A$25:$BR$427,Incurred_Real!BJ$1,FALSE))*$M48</f>
        <v>0</v>
      </c>
      <c r="AH48" s="232">
        <f>(VLOOKUP($C48,Incurred_Real!$A$25:$BR$427,Incurred_Real!BK$1,FALSE))*$M48</f>
        <v>0</v>
      </c>
      <c r="AI48" s="232">
        <f>(VLOOKUP($C48,Incurred_Real!$A$25:$BR$427,Incurred_Real!BL$1,FALSE))*$M48</f>
        <v>0</v>
      </c>
      <c r="AJ48" s="232">
        <f>(VLOOKUP($C48,Incurred_Real!$A$25:$BR$427,Incurred_Real!BM$1,FALSE))*$M48</f>
        <v>0</v>
      </c>
      <c r="AK48" s="232">
        <f>(VLOOKUP($C48,Incurred_Real!$A$25:$BR$427,Incurred_Real!BN$1,FALSE))*$M48</f>
        <v>0</v>
      </c>
      <c r="AL48" s="232">
        <f>(VLOOKUP($C48,Incurred_Real!$A$25:$BR$427,Incurred_Real!BO$1,FALSE))*$M48</f>
        <v>0</v>
      </c>
      <c r="AM48" s="232">
        <f>(VLOOKUP($C48,Incurred_Real!$A$25:$BR$427,Incurred_Real!BP$1,FALSE))*$M48</f>
        <v>0</v>
      </c>
      <c r="AN48" s="232">
        <f>(VLOOKUP($C48,Incurred_Real!$A$25:$BR$427,Incurred_Real!BQ$1,FALSE))*$M48</f>
        <v>0</v>
      </c>
      <c r="AO48" s="232">
        <f>(VLOOKUP($C48,Incurred_Real!$A$25:$BR$427,Incurred_Real!BR$1,FALSE))*$M48</f>
        <v>0</v>
      </c>
      <c r="AP48" s="232">
        <f t="shared" si="3"/>
        <v>0</v>
      </c>
      <c r="AR48" s="232" t="b">
        <f t="shared" si="4"/>
        <v>1</v>
      </c>
    </row>
    <row r="49" spans="3:44" x14ac:dyDescent="0.15">
      <c r="C49" s="11" t="s">
        <v>100</v>
      </c>
      <c r="D49" s="11" t="str">
        <f>VLOOKUP(C49,'Project List'!$A$9:$AG$360,'Project List'!$G$1,FALSE)</f>
        <v>Emergency Unit Asset Replacement 2013-18</v>
      </c>
      <c r="E49" s="11" t="str">
        <f>VLOOKUP($C49,Incurred_Real!$A$24:$E$376,Incurred_Real!$D$1,FALSE)</f>
        <v>Replacement</v>
      </c>
      <c r="F49" s="13">
        <f>IF(VLOOKUP($C49,Incurred_Nominal!$A$25:$AQ$426,Incurred_Nominal!$AL$1,FALSE)="Commissioned Extra",0,
IF(VLOOKUP($C49,Incurred_Nominal!$A$25:$AQ$426,Incurred_Nominal!$AK$1,FALSE)=F$4,VLOOKUP($C49,Incurred_Nominal!$A$25:$AQ$426,Incurred_Nominal!$AG$1,FALSE),0))</f>
        <v>0</v>
      </c>
      <c r="G49" s="13">
        <f>IF(VLOOKUP($C49,Incurred_Nominal!$A$25:$AQ$426,Incurred_Nominal!$AL$1,FALSE)="Commissioned Extra",0,
IF(VLOOKUP($C49,Incurred_Nominal!$A$25:$AQ$426,Incurred_Nominal!$AK$1,FALSE)=G$4,VLOOKUP($C49,Incurred_Nominal!$A$25:$AQ$426,Incurred_Nominal!$AG$1,FALSE),0))</f>
        <v>0</v>
      </c>
      <c r="H49" s="13">
        <f>IF(VLOOKUP($C49,Incurred_Nominal!$A$25:$AQ$426,Incurred_Nominal!$AL$1,FALSE)="Commissioned Extra",0,
IF(VLOOKUP($C49,Incurred_Nominal!$A$25:$AQ$426,Incurred_Nominal!$AK$1,FALSE)=H$4,VLOOKUP($C49,Incurred_Nominal!$A$25:$AQ$426,Incurred_Nominal!$AG$1,FALSE),0))</f>
        <v>0</v>
      </c>
      <c r="I49" s="13">
        <f>IF(VLOOKUP($C49,Incurred_Nominal!$A$25:$AQ$426,Incurred_Nominal!$AL$1,FALSE)="Commissioned Extra",0,
IF(VLOOKUP($C49,Incurred_Nominal!$A$25:$AQ$426,Incurred_Nominal!$AK$1,FALSE)=I$4,VLOOKUP($C49,Incurred_Nominal!$A$25:$AQ$426,Incurred_Nominal!$AG$1,FALSE),0))</f>
        <v>0</v>
      </c>
      <c r="J49" s="13">
        <f>IF(VLOOKUP($C49,Incurred_Nominal!$A$25:$AQ$426,Incurred_Nominal!$AL$1,FALSE)="Commissioned Extra",0,
IF(VLOOKUP($C49,Incurred_Nominal!$A$25:$AQ$426,Incurred_Nominal!$AK$1,FALSE)=J$4,VLOOKUP($C49,Incurred_Nominal!$A$25:$AQ$426,Incurred_Nominal!$AG$1,FALSE),0))</f>
        <v>0</v>
      </c>
      <c r="K49" s="13">
        <f>IF(VLOOKUP($C49,Incurred_Nominal!$A$25:$AQ$426,Incurred_Nominal!$AL$1,FALSE)="Commissioned Extra",0,
IF(VLOOKUP($C49,Incurred_Nominal!$A$25:$AQ$426,Incurred_Nominal!$AK$1,FALSE)=K$4,VLOOKUP($C49,Incurred_Nominal!$A$25:$AQ$426,Incurred_Nominal!$AG$1,FALSE),0))</f>
        <v>0</v>
      </c>
      <c r="L49" s="13">
        <f>IF(VLOOKUP($C49,Incurred_Nominal!$A$25:$AQ$426,Incurred_Nominal!$AL$1,FALSE)="Commissioned Extra",0,
IF(VLOOKUP($C49,Incurred_Nominal!$A$25:$AQ$426,Incurred_Nominal!$AK$1,FALSE)=L$4,VLOOKUP($C49,Incurred_Nominal!$A$25:$AQ$426,Incurred_Nominal!$AG$1,FALSE),0))</f>
        <v>0</v>
      </c>
      <c r="M49" s="232">
        <f t="shared" si="1"/>
        <v>0</v>
      </c>
      <c r="N49" s="232" t="str">
        <f t="shared" si="2"/>
        <v/>
      </c>
      <c r="P49" s="232">
        <f>(VLOOKUP($C49,Incurred_Real!$A$25:$BR$427,Incurred_Real!AS$1,FALSE))*$M49</f>
        <v>0</v>
      </c>
      <c r="Q49" s="232">
        <f>(VLOOKUP($C49,Incurred_Real!$A$25:$BR$427,Incurred_Real!AT$1,FALSE))*$M49</f>
        <v>0</v>
      </c>
      <c r="R49" s="232">
        <f>(VLOOKUP($C49,Incurred_Real!$A$25:$BR$427,Incurred_Real!AU$1,FALSE))*$M49</f>
        <v>0</v>
      </c>
      <c r="S49" s="232">
        <f>(VLOOKUP($C49,Incurred_Real!$A$25:$BR$427,Incurred_Real!AV$1,FALSE))*$M49</f>
        <v>0</v>
      </c>
      <c r="T49" s="232">
        <f>(VLOOKUP($C49,Incurred_Real!$A$25:$BR$427,Incurred_Real!AW$1,FALSE))*$M49</f>
        <v>0</v>
      </c>
      <c r="U49" s="232">
        <f>(VLOOKUP($C49,Incurred_Real!$A$25:$BR$427,Incurred_Real!AX$1,FALSE))*$M49</f>
        <v>0</v>
      </c>
      <c r="V49" s="232">
        <f>(VLOOKUP($C49,Incurred_Real!$A$25:$BR$427,Incurred_Real!AY$1,FALSE))*$M49</f>
        <v>0</v>
      </c>
      <c r="W49" s="232">
        <f>(VLOOKUP($C49,Incurred_Real!$A$25:$BR$427,Incurred_Real!AZ$1,FALSE))*$M49</f>
        <v>0</v>
      </c>
      <c r="X49" s="232">
        <f>(VLOOKUP($C49,Incurred_Real!$A$25:$BR$427,Incurred_Real!BA$1,FALSE))*$M49</f>
        <v>0</v>
      </c>
      <c r="Y49" s="232">
        <f>(VLOOKUP($C49,Incurred_Real!$A$25:$BR$427,Incurred_Real!BB$1,FALSE))*$M49</f>
        <v>0</v>
      </c>
      <c r="Z49" s="232">
        <f>(VLOOKUP($C49,Incurred_Real!$A$25:$BR$427,Incurred_Real!BC$1,FALSE))*$M49</f>
        <v>0</v>
      </c>
      <c r="AA49" s="232">
        <f>(VLOOKUP($C49,Incurred_Real!$A$25:$BR$427,Incurred_Real!BD$1,FALSE))*$M49</f>
        <v>0</v>
      </c>
      <c r="AB49" s="232">
        <f>(VLOOKUP($C49,Incurred_Real!$A$25:$BR$427,Incurred_Real!BE$1,FALSE))*$M49</f>
        <v>0</v>
      </c>
      <c r="AC49" s="232">
        <f>(VLOOKUP($C49,Incurred_Real!$A$25:$BR$427,Incurred_Real!BF$1,FALSE))*$M49</f>
        <v>0</v>
      </c>
      <c r="AD49" s="232">
        <f>(VLOOKUP($C49,Incurred_Real!$A$25:$BR$427,Incurred_Real!BG$1,FALSE))*$M49</f>
        <v>0</v>
      </c>
      <c r="AE49" s="232">
        <f>(VLOOKUP($C49,Incurred_Real!$A$25:$BR$427,Incurred_Real!BH$1,FALSE))*$M49</f>
        <v>0</v>
      </c>
      <c r="AF49" s="232">
        <f>(VLOOKUP($C49,Incurred_Real!$A$25:$BR$427,Incurred_Real!BI$1,FALSE))*$M49</f>
        <v>0</v>
      </c>
      <c r="AG49" s="232">
        <f>(VLOOKUP($C49,Incurred_Real!$A$25:$BR$427,Incurred_Real!BJ$1,FALSE))*$M49</f>
        <v>0</v>
      </c>
      <c r="AH49" s="232">
        <f>(VLOOKUP($C49,Incurred_Real!$A$25:$BR$427,Incurred_Real!BK$1,FALSE))*$M49</f>
        <v>0</v>
      </c>
      <c r="AI49" s="232">
        <f>(VLOOKUP($C49,Incurred_Real!$A$25:$BR$427,Incurred_Real!BL$1,FALSE))*$M49</f>
        <v>0</v>
      </c>
      <c r="AJ49" s="232">
        <f>(VLOOKUP($C49,Incurred_Real!$A$25:$BR$427,Incurred_Real!BM$1,FALSE))*$M49</f>
        <v>0</v>
      </c>
      <c r="AK49" s="232">
        <f>(VLOOKUP($C49,Incurred_Real!$A$25:$BR$427,Incurred_Real!BN$1,FALSE))*$M49</f>
        <v>0</v>
      </c>
      <c r="AL49" s="232">
        <f>(VLOOKUP($C49,Incurred_Real!$A$25:$BR$427,Incurred_Real!BO$1,FALSE))*$M49</f>
        <v>0</v>
      </c>
      <c r="AM49" s="232">
        <f>(VLOOKUP($C49,Incurred_Real!$A$25:$BR$427,Incurred_Real!BP$1,FALSE))*$M49</f>
        <v>0</v>
      </c>
      <c r="AN49" s="232">
        <f>(VLOOKUP($C49,Incurred_Real!$A$25:$BR$427,Incurred_Real!BQ$1,FALSE))*$M49</f>
        <v>0</v>
      </c>
      <c r="AO49" s="232">
        <f>(VLOOKUP($C49,Incurred_Real!$A$25:$BR$427,Incurred_Real!BR$1,FALSE))*$M49</f>
        <v>0</v>
      </c>
      <c r="AP49" s="232">
        <f t="shared" si="3"/>
        <v>0</v>
      </c>
      <c r="AR49" s="232" t="b">
        <f t="shared" si="4"/>
        <v>1</v>
      </c>
    </row>
    <row r="50" spans="3:44" x14ac:dyDescent="0.15">
      <c r="C50" s="11" t="s">
        <v>102</v>
      </c>
      <c r="D50" s="11" t="str">
        <f>VLOOKUP(C50,'Project List'!$A$9:$AG$360,'Project List'!$G$1,FALSE)</f>
        <v>Asset Management Optimisation</v>
      </c>
      <c r="E50" s="11" t="str">
        <f>VLOOKUP($C50,Incurred_Real!$A$24:$E$376,Incurred_Real!$D$1,FALSE)</f>
        <v>Information Technology</v>
      </c>
      <c r="F50" s="13">
        <f>IF(VLOOKUP($C50,Incurred_Nominal!$A$25:$AQ$426,Incurred_Nominal!$AL$1,FALSE)="Commissioned Extra",0,
IF(VLOOKUP($C50,Incurred_Nominal!$A$25:$AQ$426,Incurred_Nominal!$AK$1,FALSE)=F$4,VLOOKUP($C50,Incurred_Nominal!$A$25:$AQ$426,Incurred_Nominal!$AG$1,FALSE),0))</f>
        <v>0</v>
      </c>
      <c r="G50" s="13">
        <f>IF(VLOOKUP($C50,Incurred_Nominal!$A$25:$AQ$426,Incurred_Nominal!$AL$1,FALSE)="Commissioned Extra",0,
IF(VLOOKUP($C50,Incurred_Nominal!$A$25:$AQ$426,Incurred_Nominal!$AK$1,FALSE)=G$4,VLOOKUP($C50,Incurred_Nominal!$A$25:$AQ$426,Incurred_Nominal!$AG$1,FALSE),0))</f>
        <v>0</v>
      </c>
      <c r="H50" s="13">
        <f>IF(VLOOKUP($C50,Incurred_Nominal!$A$25:$AQ$426,Incurred_Nominal!$AL$1,FALSE)="Commissioned Extra",0,
IF(VLOOKUP($C50,Incurred_Nominal!$A$25:$AQ$426,Incurred_Nominal!$AK$1,FALSE)=H$4,VLOOKUP($C50,Incurred_Nominal!$A$25:$AQ$426,Incurred_Nominal!$AG$1,FALSE),0))</f>
        <v>0</v>
      </c>
      <c r="I50" s="13">
        <f>IF(VLOOKUP($C50,Incurred_Nominal!$A$25:$AQ$426,Incurred_Nominal!$AL$1,FALSE)="Commissioned Extra",0,
IF(VLOOKUP($C50,Incurred_Nominal!$A$25:$AQ$426,Incurred_Nominal!$AK$1,FALSE)=I$4,VLOOKUP($C50,Incurred_Nominal!$A$25:$AQ$426,Incurred_Nominal!$AG$1,FALSE),0))</f>
        <v>0</v>
      </c>
      <c r="J50" s="13">
        <f>IF(VLOOKUP($C50,Incurred_Nominal!$A$25:$AQ$426,Incurred_Nominal!$AL$1,FALSE)="Commissioned Extra",0,
IF(VLOOKUP($C50,Incurred_Nominal!$A$25:$AQ$426,Incurred_Nominal!$AK$1,FALSE)=J$4,VLOOKUP($C50,Incurred_Nominal!$A$25:$AQ$426,Incurred_Nominal!$AG$1,FALSE),0))</f>
        <v>0</v>
      </c>
      <c r="K50" s="13">
        <f>IF(VLOOKUP($C50,Incurred_Nominal!$A$25:$AQ$426,Incurred_Nominal!$AL$1,FALSE)="Commissioned Extra",0,
IF(VLOOKUP($C50,Incurred_Nominal!$A$25:$AQ$426,Incurred_Nominal!$AK$1,FALSE)=K$4,VLOOKUP($C50,Incurred_Nominal!$A$25:$AQ$426,Incurred_Nominal!$AG$1,FALSE),0))</f>
        <v>0</v>
      </c>
      <c r="L50" s="13">
        <f>IF(VLOOKUP($C50,Incurred_Nominal!$A$25:$AQ$426,Incurred_Nominal!$AL$1,FALSE)="Commissioned Extra",0,
IF(VLOOKUP($C50,Incurred_Nominal!$A$25:$AQ$426,Incurred_Nominal!$AK$1,FALSE)=L$4,VLOOKUP($C50,Incurred_Nominal!$A$25:$AQ$426,Incurred_Nominal!$AG$1,FALSE),0))</f>
        <v>0</v>
      </c>
      <c r="M50" s="232">
        <f t="shared" si="1"/>
        <v>0</v>
      </c>
      <c r="N50" s="232" t="str">
        <f t="shared" si="2"/>
        <v/>
      </c>
      <c r="P50" s="232">
        <f>(VLOOKUP($C50,Incurred_Real!$A$25:$BR$427,Incurred_Real!AS$1,FALSE))*$M50</f>
        <v>0</v>
      </c>
      <c r="Q50" s="232">
        <f>(VLOOKUP($C50,Incurred_Real!$A$25:$BR$427,Incurred_Real!AT$1,FALSE))*$M50</f>
        <v>0</v>
      </c>
      <c r="R50" s="232">
        <f>(VLOOKUP($C50,Incurred_Real!$A$25:$BR$427,Incurred_Real!AU$1,FALSE))*$M50</f>
        <v>0</v>
      </c>
      <c r="S50" s="232">
        <f>(VLOOKUP($C50,Incurred_Real!$A$25:$BR$427,Incurred_Real!AV$1,FALSE))*$M50</f>
        <v>0</v>
      </c>
      <c r="T50" s="232">
        <f>(VLOOKUP($C50,Incurred_Real!$A$25:$BR$427,Incurred_Real!AW$1,FALSE))*$M50</f>
        <v>0</v>
      </c>
      <c r="U50" s="232">
        <f>(VLOOKUP($C50,Incurred_Real!$A$25:$BR$427,Incurred_Real!AX$1,FALSE))*$M50</f>
        <v>0</v>
      </c>
      <c r="V50" s="232">
        <f>(VLOOKUP($C50,Incurred_Real!$A$25:$BR$427,Incurred_Real!AY$1,FALSE))*$M50</f>
        <v>0</v>
      </c>
      <c r="W50" s="232">
        <f>(VLOOKUP($C50,Incurred_Real!$A$25:$BR$427,Incurred_Real!AZ$1,FALSE))*$M50</f>
        <v>0</v>
      </c>
      <c r="X50" s="232">
        <f>(VLOOKUP($C50,Incurred_Real!$A$25:$BR$427,Incurred_Real!BA$1,FALSE))*$M50</f>
        <v>0</v>
      </c>
      <c r="Y50" s="232">
        <f>(VLOOKUP($C50,Incurred_Real!$A$25:$BR$427,Incurred_Real!BB$1,FALSE))*$M50</f>
        <v>0</v>
      </c>
      <c r="Z50" s="232">
        <f>(VLOOKUP($C50,Incurred_Real!$A$25:$BR$427,Incurred_Real!BC$1,FALSE))*$M50</f>
        <v>0</v>
      </c>
      <c r="AA50" s="232">
        <f>(VLOOKUP($C50,Incurred_Real!$A$25:$BR$427,Incurred_Real!BD$1,FALSE))*$M50</f>
        <v>0</v>
      </c>
      <c r="AB50" s="232">
        <f>(VLOOKUP($C50,Incurred_Real!$A$25:$BR$427,Incurred_Real!BE$1,FALSE))*$M50</f>
        <v>0</v>
      </c>
      <c r="AC50" s="232">
        <f>(VLOOKUP($C50,Incurred_Real!$A$25:$BR$427,Incurred_Real!BF$1,FALSE))*$M50</f>
        <v>0</v>
      </c>
      <c r="AD50" s="232">
        <f>(VLOOKUP($C50,Incurred_Real!$A$25:$BR$427,Incurred_Real!BG$1,FALSE))*$M50</f>
        <v>0</v>
      </c>
      <c r="AE50" s="232">
        <f>(VLOOKUP($C50,Incurred_Real!$A$25:$BR$427,Incurred_Real!BH$1,FALSE))*$M50</f>
        <v>0</v>
      </c>
      <c r="AF50" s="232">
        <f>(VLOOKUP($C50,Incurred_Real!$A$25:$BR$427,Incurred_Real!BI$1,FALSE))*$M50</f>
        <v>0</v>
      </c>
      <c r="AG50" s="232">
        <f>(VLOOKUP($C50,Incurred_Real!$A$25:$BR$427,Incurred_Real!BJ$1,FALSE))*$M50</f>
        <v>0</v>
      </c>
      <c r="AH50" s="232">
        <f>(VLOOKUP($C50,Incurred_Real!$A$25:$BR$427,Incurred_Real!BK$1,FALSE))*$M50</f>
        <v>0</v>
      </c>
      <c r="AI50" s="232">
        <f>(VLOOKUP($C50,Incurred_Real!$A$25:$BR$427,Incurred_Real!BL$1,FALSE))*$M50</f>
        <v>0</v>
      </c>
      <c r="AJ50" s="232">
        <f>(VLOOKUP($C50,Incurred_Real!$A$25:$BR$427,Incurred_Real!BM$1,FALSE))*$M50</f>
        <v>0</v>
      </c>
      <c r="AK50" s="232">
        <f>(VLOOKUP($C50,Incurred_Real!$A$25:$BR$427,Incurred_Real!BN$1,FALSE))*$M50</f>
        <v>0</v>
      </c>
      <c r="AL50" s="232">
        <f>(VLOOKUP($C50,Incurred_Real!$A$25:$BR$427,Incurred_Real!BO$1,FALSE))*$M50</f>
        <v>0</v>
      </c>
      <c r="AM50" s="232">
        <f>(VLOOKUP($C50,Incurred_Real!$A$25:$BR$427,Incurred_Real!BP$1,FALSE))*$M50</f>
        <v>0</v>
      </c>
      <c r="AN50" s="232">
        <f>(VLOOKUP($C50,Incurred_Real!$A$25:$BR$427,Incurred_Real!BQ$1,FALSE))*$M50</f>
        <v>0</v>
      </c>
      <c r="AO50" s="232">
        <f>(VLOOKUP($C50,Incurred_Real!$A$25:$BR$427,Incurred_Real!BR$1,FALSE))*$M50</f>
        <v>0</v>
      </c>
      <c r="AP50" s="232">
        <f t="shared" si="3"/>
        <v>0</v>
      </c>
      <c r="AR50" s="232" t="b">
        <f t="shared" si="4"/>
        <v>1</v>
      </c>
    </row>
    <row r="51" spans="3:44" x14ac:dyDescent="0.15">
      <c r="C51" s="11" t="s">
        <v>103</v>
      </c>
      <c r="D51" s="11" t="str">
        <f>VLOOKUP(C51,'Project List'!$A$9:$AG$360,'Project List'!$G$1,FALSE)</f>
        <v>Telecom Network Management Systems Upgrade</v>
      </c>
      <c r="E51" s="11" t="str">
        <f>VLOOKUP($C51,Incurred_Real!$A$24:$E$376,Incurred_Real!$D$1,FALSE)</f>
        <v>Replacement</v>
      </c>
      <c r="F51" s="13">
        <f>IF(VLOOKUP($C51,Incurred_Nominal!$A$25:$AQ$426,Incurred_Nominal!$AL$1,FALSE)="Commissioned Extra",0,
IF(VLOOKUP($C51,Incurred_Nominal!$A$25:$AQ$426,Incurred_Nominal!$AK$1,FALSE)=F$4,VLOOKUP($C51,Incurred_Nominal!$A$25:$AQ$426,Incurred_Nominal!$AG$1,FALSE),0))</f>
        <v>0</v>
      </c>
      <c r="G51" s="13">
        <f>IF(VLOOKUP($C51,Incurred_Nominal!$A$25:$AQ$426,Incurred_Nominal!$AL$1,FALSE)="Commissioned Extra",0,
IF(VLOOKUP($C51,Incurred_Nominal!$A$25:$AQ$426,Incurred_Nominal!$AK$1,FALSE)=G$4,VLOOKUP($C51,Incurred_Nominal!$A$25:$AQ$426,Incurred_Nominal!$AG$1,FALSE),0))</f>
        <v>0</v>
      </c>
      <c r="H51" s="13">
        <f>IF(VLOOKUP($C51,Incurred_Nominal!$A$25:$AQ$426,Incurred_Nominal!$AL$1,FALSE)="Commissioned Extra",0,
IF(VLOOKUP($C51,Incurred_Nominal!$A$25:$AQ$426,Incurred_Nominal!$AK$1,FALSE)=H$4,VLOOKUP($C51,Incurred_Nominal!$A$25:$AQ$426,Incurred_Nominal!$AG$1,FALSE),0))</f>
        <v>0</v>
      </c>
      <c r="I51" s="13">
        <f>IF(VLOOKUP($C51,Incurred_Nominal!$A$25:$AQ$426,Incurred_Nominal!$AL$1,FALSE)="Commissioned Extra",0,
IF(VLOOKUP($C51,Incurred_Nominal!$A$25:$AQ$426,Incurred_Nominal!$AK$1,FALSE)=I$4,VLOOKUP($C51,Incurred_Nominal!$A$25:$AQ$426,Incurred_Nominal!$AG$1,FALSE),0))</f>
        <v>0</v>
      </c>
      <c r="J51" s="13">
        <f>IF(VLOOKUP($C51,Incurred_Nominal!$A$25:$AQ$426,Incurred_Nominal!$AL$1,FALSE)="Commissioned Extra",0,
IF(VLOOKUP($C51,Incurred_Nominal!$A$25:$AQ$426,Incurred_Nominal!$AK$1,FALSE)=J$4,VLOOKUP($C51,Incurred_Nominal!$A$25:$AQ$426,Incurred_Nominal!$AG$1,FALSE),0))</f>
        <v>0</v>
      </c>
      <c r="K51" s="13">
        <f>IF(VLOOKUP($C51,Incurred_Nominal!$A$25:$AQ$426,Incurred_Nominal!$AL$1,FALSE)="Commissioned Extra",0,
IF(VLOOKUP($C51,Incurred_Nominal!$A$25:$AQ$426,Incurred_Nominal!$AK$1,FALSE)=K$4,VLOOKUP($C51,Incurred_Nominal!$A$25:$AQ$426,Incurred_Nominal!$AG$1,FALSE),0))</f>
        <v>0</v>
      </c>
      <c r="L51" s="13">
        <f>IF(VLOOKUP($C51,Incurred_Nominal!$A$25:$AQ$426,Incurred_Nominal!$AL$1,FALSE)="Commissioned Extra",0,
IF(VLOOKUP($C51,Incurred_Nominal!$A$25:$AQ$426,Incurred_Nominal!$AK$1,FALSE)=L$4,VLOOKUP($C51,Incurred_Nominal!$A$25:$AQ$426,Incurred_Nominal!$AG$1,FALSE),0))</f>
        <v>0</v>
      </c>
      <c r="M51" s="232">
        <f t="shared" si="1"/>
        <v>0</v>
      </c>
      <c r="N51" s="232" t="str">
        <f t="shared" si="2"/>
        <v/>
      </c>
      <c r="P51" s="232">
        <f>(VLOOKUP($C51,Incurred_Real!$A$25:$BR$427,Incurred_Real!AS$1,FALSE))*$M51</f>
        <v>0</v>
      </c>
      <c r="Q51" s="232">
        <f>(VLOOKUP($C51,Incurred_Real!$A$25:$BR$427,Incurred_Real!AT$1,FALSE))*$M51</f>
        <v>0</v>
      </c>
      <c r="R51" s="232">
        <f>(VLOOKUP($C51,Incurred_Real!$A$25:$BR$427,Incurred_Real!AU$1,FALSE))*$M51</f>
        <v>0</v>
      </c>
      <c r="S51" s="232">
        <f>(VLOOKUP($C51,Incurred_Real!$A$25:$BR$427,Incurred_Real!AV$1,FALSE))*$M51</f>
        <v>0</v>
      </c>
      <c r="T51" s="232">
        <f>(VLOOKUP($C51,Incurred_Real!$A$25:$BR$427,Incurred_Real!AW$1,FALSE))*$M51</f>
        <v>0</v>
      </c>
      <c r="U51" s="232">
        <f>(VLOOKUP($C51,Incurred_Real!$A$25:$BR$427,Incurred_Real!AX$1,FALSE))*$M51</f>
        <v>0</v>
      </c>
      <c r="V51" s="232">
        <f>(VLOOKUP($C51,Incurred_Real!$A$25:$BR$427,Incurred_Real!AY$1,FALSE))*$M51</f>
        <v>0</v>
      </c>
      <c r="W51" s="232">
        <f>(VLOOKUP($C51,Incurred_Real!$A$25:$BR$427,Incurred_Real!AZ$1,FALSE))*$M51</f>
        <v>0</v>
      </c>
      <c r="X51" s="232">
        <f>(VLOOKUP($C51,Incurred_Real!$A$25:$BR$427,Incurred_Real!BA$1,FALSE))*$M51</f>
        <v>0</v>
      </c>
      <c r="Y51" s="232">
        <f>(VLOOKUP($C51,Incurred_Real!$A$25:$BR$427,Incurred_Real!BB$1,FALSE))*$M51</f>
        <v>0</v>
      </c>
      <c r="Z51" s="232">
        <f>(VLOOKUP($C51,Incurred_Real!$A$25:$BR$427,Incurred_Real!BC$1,FALSE))*$M51</f>
        <v>0</v>
      </c>
      <c r="AA51" s="232">
        <f>(VLOOKUP($C51,Incurred_Real!$A$25:$BR$427,Incurred_Real!BD$1,FALSE))*$M51</f>
        <v>0</v>
      </c>
      <c r="AB51" s="232">
        <f>(VLOOKUP($C51,Incurred_Real!$A$25:$BR$427,Incurred_Real!BE$1,FALSE))*$M51</f>
        <v>0</v>
      </c>
      <c r="AC51" s="232">
        <f>(VLOOKUP($C51,Incurred_Real!$A$25:$BR$427,Incurred_Real!BF$1,FALSE))*$M51</f>
        <v>0</v>
      </c>
      <c r="AD51" s="232">
        <f>(VLOOKUP($C51,Incurred_Real!$A$25:$BR$427,Incurred_Real!BG$1,FALSE))*$M51</f>
        <v>0</v>
      </c>
      <c r="AE51" s="232">
        <f>(VLOOKUP($C51,Incurred_Real!$A$25:$BR$427,Incurred_Real!BH$1,FALSE))*$M51</f>
        <v>0</v>
      </c>
      <c r="AF51" s="232">
        <f>(VLOOKUP($C51,Incurred_Real!$A$25:$BR$427,Incurred_Real!BI$1,FALSE))*$M51</f>
        <v>0</v>
      </c>
      <c r="AG51" s="232">
        <f>(VLOOKUP($C51,Incurred_Real!$A$25:$BR$427,Incurred_Real!BJ$1,FALSE))*$M51</f>
        <v>0</v>
      </c>
      <c r="AH51" s="232">
        <f>(VLOOKUP($C51,Incurred_Real!$A$25:$BR$427,Incurred_Real!BK$1,FALSE))*$M51</f>
        <v>0</v>
      </c>
      <c r="AI51" s="232">
        <f>(VLOOKUP($C51,Incurred_Real!$A$25:$BR$427,Incurred_Real!BL$1,FALSE))*$M51</f>
        <v>0</v>
      </c>
      <c r="AJ51" s="232">
        <f>(VLOOKUP($C51,Incurred_Real!$A$25:$BR$427,Incurred_Real!BM$1,FALSE))*$M51</f>
        <v>0</v>
      </c>
      <c r="AK51" s="232">
        <f>(VLOOKUP($C51,Incurred_Real!$A$25:$BR$427,Incurred_Real!BN$1,FALSE))*$M51</f>
        <v>0</v>
      </c>
      <c r="AL51" s="232">
        <f>(VLOOKUP($C51,Incurred_Real!$A$25:$BR$427,Incurred_Real!BO$1,FALSE))*$M51</f>
        <v>0</v>
      </c>
      <c r="AM51" s="232">
        <f>(VLOOKUP($C51,Incurred_Real!$A$25:$BR$427,Incurred_Real!BP$1,FALSE))*$M51</f>
        <v>0</v>
      </c>
      <c r="AN51" s="232">
        <f>(VLOOKUP($C51,Incurred_Real!$A$25:$BR$427,Incurred_Real!BQ$1,FALSE))*$M51</f>
        <v>0</v>
      </c>
      <c r="AO51" s="232">
        <f>(VLOOKUP($C51,Incurred_Real!$A$25:$BR$427,Incurred_Real!BR$1,FALSE))*$M51</f>
        <v>0</v>
      </c>
      <c r="AP51" s="232">
        <f t="shared" si="3"/>
        <v>0</v>
      </c>
      <c r="AR51" s="232" t="b">
        <f t="shared" si="4"/>
        <v>1</v>
      </c>
    </row>
    <row r="52" spans="3:44" x14ac:dyDescent="0.15">
      <c r="C52" s="11" t="s">
        <v>104</v>
      </c>
      <c r="D52" s="11" t="str">
        <f>VLOOKUP(C52,'Project List'!$A$9:$AG$360,'Project List'!$G$1,FALSE)</f>
        <v>South East Backbone Telecoms Stage 2</v>
      </c>
      <c r="E52" s="11" t="str">
        <f>VLOOKUP($C52,Incurred_Real!$A$24:$E$376,Incurred_Real!$D$1,FALSE)</f>
        <v>Augmentation</v>
      </c>
      <c r="F52" s="13">
        <f>IF(VLOOKUP($C52,Incurred_Nominal!$A$25:$AQ$426,Incurred_Nominal!$AL$1,FALSE)="Commissioned Extra",0,
IF(VLOOKUP($C52,Incurred_Nominal!$A$25:$AQ$426,Incurred_Nominal!$AK$1,FALSE)=F$4,VLOOKUP($C52,Incurred_Nominal!$A$25:$AQ$426,Incurred_Nominal!$AG$1,FALSE),0))</f>
        <v>0</v>
      </c>
      <c r="G52" s="13">
        <f>IF(VLOOKUP($C52,Incurred_Nominal!$A$25:$AQ$426,Incurred_Nominal!$AL$1,FALSE)="Commissioned Extra",0,
IF(VLOOKUP($C52,Incurred_Nominal!$A$25:$AQ$426,Incurred_Nominal!$AK$1,FALSE)=G$4,VLOOKUP($C52,Incurred_Nominal!$A$25:$AQ$426,Incurred_Nominal!$AG$1,FALSE),0))</f>
        <v>0</v>
      </c>
      <c r="H52" s="13">
        <f>IF(VLOOKUP($C52,Incurred_Nominal!$A$25:$AQ$426,Incurred_Nominal!$AL$1,FALSE)="Commissioned Extra",0,
IF(VLOOKUP($C52,Incurred_Nominal!$A$25:$AQ$426,Incurred_Nominal!$AK$1,FALSE)=H$4,VLOOKUP($C52,Incurred_Nominal!$A$25:$AQ$426,Incurred_Nominal!$AG$1,FALSE),0))</f>
        <v>0</v>
      </c>
      <c r="I52" s="13">
        <f>IF(VLOOKUP($C52,Incurred_Nominal!$A$25:$AQ$426,Incurred_Nominal!$AL$1,FALSE)="Commissioned Extra",0,
IF(VLOOKUP($C52,Incurred_Nominal!$A$25:$AQ$426,Incurred_Nominal!$AK$1,FALSE)=I$4,VLOOKUP($C52,Incurred_Nominal!$A$25:$AQ$426,Incurred_Nominal!$AG$1,FALSE),0))</f>
        <v>0</v>
      </c>
      <c r="J52" s="13">
        <f>IF(VLOOKUP($C52,Incurred_Nominal!$A$25:$AQ$426,Incurred_Nominal!$AL$1,FALSE)="Commissioned Extra",0,
IF(VLOOKUP($C52,Incurred_Nominal!$A$25:$AQ$426,Incurred_Nominal!$AK$1,FALSE)=J$4,VLOOKUP($C52,Incurred_Nominal!$A$25:$AQ$426,Incurred_Nominal!$AG$1,FALSE),0))</f>
        <v>0</v>
      </c>
      <c r="K52" s="13">
        <f>IF(VLOOKUP($C52,Incurred_Nominal!$A$25:$AQ$426,Incurred_Nominal!$AL$1,FALSE)="Commissioned Extra",0,
IF(VLOOKUP($C52,Incurred_Nominal!$A$25:$AQ$426,Incurred_Nominal!$AK$1,FALSE)=K$4,VLOOKUP($C52,Incurred_Nominal!$A$25:$AQ$426,Incurred_Nominal!$AG$1,FALSE),0))</f>
        <v>0</v>
      </c>
      <c r="L52" s="13">
        <f>IF(VLOOKUP($C52,Incurred_Nominal!$A$25:$AQ$426,Incurred_Nominal!$AL$1,FALSE)="Commissioned Extra",0,
IF(VLOOKUP($C52,Incurred_Nominal!$A$25:$AQ$426,Incurred_Nominal!$AK$1,FALSE)=L$4,VLOOKUP($C52,Incurred_Nominal!$A$25:$AQ$426,Incurred_Nominal!$AG$1,FALSE),0))</f>
        <v>0</v>
      </c>
      <c r="M52" s="232">
        <f t="shared" si="1"/>
        <v>0</v>
      </c>
      <c r="N52" s="232" t="str">
        <f t="shared" si="2"/>
        <v/>
      </c>
      <c r="P52" s="232">
        <f>(VLOOKUP($C52,Incurred_Real!$A$25:$BR$427,Incurred_Real!AS$1,FALSE))*$M52</f>
        <v>0</v>
      </c>
      <c r="Q52" s="232">
        <f>(VLOOKUP($C52,Incurred_Real!$A$25:$BR$427,Incurred_Real!AT$1,FALSE))*$M52</f>
        <v>0</v>
      </c>
      <c r="R52" s="232">
        <f>(VLOOKUP($C52,Incurred_Real!$A$25:$BR$427,Incurred_Real!AU$1,FALSE))*$M52</f>
        <v>0</v>
      </c>
      <c r="S52" s="232">
        <f>(VLOOKUP($C52,Incurred_Real!$A$25:$BR$427,Incurred_Real!AV$1,FALSE))*$M52</f>
        <v>0</v>
      </c>
      <c r="T52" s="232">
        <f>(VLOOKUP($C52,Incurred_Real!$A$25:$BR$427,Incurred_Real!AW$1,FALSE))*$M52</f>
        <v>0</v>
      </c>
      <c r="U52" s="232">
        <f>(VLOOKUP($C52,Incurred_Real!$A$25:$BR$427,Incurred_Real!AX$1,FALSE))*$M52</f>
        <v>0</v>
      </c>
      <c r="V52" s="232">
        <f>(VLOOKUP($C52,Incurred_Real!$A$25:$BR$427,Incurred_Real!AY$1,FALSE))*$M52</f>
        <v>0</v>
      </c>
      <c r="W52" s="232">
        <f>(VLOOKUP($C52,Incurred_Real!$A$25:$BR$427,Incurred_Real!AZ$1,FALSE))*$M52</f>
        <v>0</v>
      </c>
      <c r="X52" s="232">
        <f>(VLOOKUP($C52,Incurred_Real!$A$25:$BR$427,Incurred_Real!BA$1,FALSE))*$M52</f>
        <v>0</v>
      </c>
      <c r="Y52" s="232">
        <f>(VLOOKUP($C52,Incurred_Real!$A$25:$BR$427,Incurred_Real!BB$1,FALSE))*$M52</f>
        <v>0</v>
      </c>
      <c r="Z52" s="232">
        <f>(VLOOKUP($C52,Incurred_Real!$A$25:$BR$427,Incurred_Real!BC$1,FALSE))*$M52</f>
        <v>0</v>
      </c>
      <c r="AA52" s="232">
        <f>(VLOOKUP($C52,Incurred_Real!$A$25:$BR$427,Incurred_Real!BD$1,FALSE))*$M52</f>
        <v>0</v>
      </c>
      <c r="AB52" s="232">
        <f>(VLOOKUP($C52,Incurred_Real!$A$25:$BR$427,Incurred_Real!BE$1,FALSE))*$M52</f>
        <v>0</v>
      </c>
      <c r="AC52" s="232">
        <f>(VLOOKUP($C52,Incurred_Real!$A$25:$BR$427,Incurred_Real!BF$1,FALSE))*$M52</f>
        <v>0</v>
      </c>
      <c r="AD52" s="232">
        <f>(VLOOKUP($C52,Incurred_Real!$A$25:$BR$427,Incurred_Real!BG$1,FALSE))*$M52</f>
        <v>0</v>
      </c>
      <c r="AE52" s="232">
        <f>(VLOOKUP($C52,Incurred_Real!$A$25:$BR$427,Incurred_Real!BH$1,FALSE))*$M52</f>
        <v>0</v>
      </c>
      <c r="AF52" s="232">
        <f>(VLOOKUP($C52,Incurred_Real!$A$25:$BR$427,Incurred_Real!BI$1,FALSE))*$M52</f>
        <v>0</v>
      </c>
      <c r="AG52" s="232">
        <f>(VLOOKUP($C52,Incurred_Real!$A$25:$BR$427,Incurred_Real!BJ$1,FALSE))*$M52</f>
        <v>0</v>
      </c>
      <c r="AH52" s="232">
        <f>(VLOOKUP($C52,Incurred_Real!$A$25:$BR$427,Incurred_Real!BK$1,FALSE))*$M52</f>
        <v>0</v>
      </c>
      <c r="AI52" s="232">
        <f>(VLOOKUP($C52,Incurred_Real!$A$25:$BR$427,Incurred_Real!BL$1,FALSE))*$M52</f>
        <v>0</v>
      </c>
      <c r="AJ52" s="232">
        <f>(VLOOKUP($C52,Incurred_Real!$A$25:$BR$427,Incurred_Real!BM$1,FALSE))*$M52</f>
        <v>0</v>
      </c>
      <c r="AK52" s="232">
        <f>(VLOOKUP($C52,Incurred_Real!$A$25:$BR$427,Incurred_Real!BN$1,FALSE))*$M52</f>
        <v>0</v>
      </c>
      <c r="AL52" s="232">
        <f>(VLOOKUP($C52,Incurred_Real!$A$25:$BR$427,Incurred_Real!BO$1,FALSE))*$M52</f>
        <v>0</v>
      </c>
      <c r="AM52" s="232">
        <f>(VLOOKUP($C52,Incurred_Real!$A$25:$BR$427,Incurred_Real!BP$1,FALSE))*$M52</f>
        <v>0</v>
      </c>
      <c r="AN52" s="232">
        <f>(VLOOKUP($C52,Incurred_Real!$A$25:$BR$427,Incurred_Real!BQ$1,FALSE))*$M52</f>
        <v>0</v>
      </c>
      <c r="AO52" s="232">
        <f>(VLOOKUP($C52,Incurred_Real!$A$25:$BR$427,Incurred_Real!BR$1,FALSE))*$M52</f>
        <v>0</v>
      </c>
      <c r="AP52" s="232">
        <f t="shared" si="3"/>
        <v>0</v>
      </c>
      <c r="AR52" s="232" t="b">
        <f t="shared" si="4"/>
        <v>1</v>
      </c>
    </row>
    <row r="53" spans="3:44" x14ac:dyDescent="0.15">
      <c r="C53" s="11" t="s">
        <v>106</v>
      </c>
      <c r="D53" s="11" t="str">
        <f>VLOOKUP(C53,'Project List'!$A$9:$AG$360,'Project List'!$G$1,FALSE)</f>
        <v>Business Intelligence Upgrade 1</v>
      </c>
      <c r="E53" s="11" t="str">
        <f>VLOOKUP($C53,Incurred_Real!$A$24:$E$376,Incurred_Real!$D$1,FALSE)</f>
        <v>Information Technology</v>
      </c>
      <c r="F53" s="13">
        <f>IF(VLOOKUP($C53,Incurred_Nominal!$A$25:$AQ$426,Incurred_Nominal!$AL$1,FALSE)="Commissioned Extra",0,
IF(VLOOKUP($C53,Incurred_Nominal!$A$25:$AQ$426,Incurred_Nominal!$AK$1,FALSE)=F$4,VLOOKUP($C53,Incurred_Nominal!$A$25:$AQ$426,Incurred_Nominal!$AG$1,FALSE),0))</f>
        <v>0</v>
      </c>
      <c r="G53" s="13">
        <f>IF(VLOOKUP($C53,Incurred_Nominal!$A$25:$AQ$426,Incurred_Nominal!$AL$1,FALSE)="Commissioned Extra",0,
IF(VLOOKUP($C53,Incurred_Nominal!$A$25:$AQ$426,Incurred_Nominal!$AK$1,FALSE)=G$4,VLOOKUP($C53,Incurred_Nominal!$A$25:$AQ$426,Incurred_Nominal!$AG$1,FALSE),0))</f>
        <v>0</v>
      </c>
      <c r="H53" s="13">
        <f>IF(VLOOKUP($C53,Incurred_Nominal!$A$25:$AQ$426,Incurred_Nominal!$AL$1,FALSE)="Commissioned Extra",0,
IF(VLOOKUP($C53,Incurred_Nominal!$A$25:$AQ$426,Incurred_Nominal!$AK$1,FALSE)=H$4,VLOOKUP($C53,Incurred_Nominal!$A$25:$AQ$426,Incurred_Nominal!$AG$1,FALSE),0))</f>
        <v>0</v>
      </c>
      <c r="I53" s="13">
        <f>IF(VLOOKUP($C53,Incurred_Nominal!$A$25:$AQ$426,Incurred_Nominal!$AL$1,FALSE)="Commissioned Extra",0,
IF(VLOOKUP($C53,Incurred_Nominal!$A$25:$AQ$426,Incurred_Nominal!$AK$1,FALSE)=I$4,VLOOKUP($C53,Incurred_Nominal!$A$25:$AQ$426,Incurred_Nominal!$AG$1,FALSE),0))</f>
        <v>0</v>
      </c>
      <c r="J53" s="13">
        <f>IF(VLOOKUP($C53,Incurred_Nominal!$A$25:$AQ$426,Incurred_Nominal!$AL$1,FALSE)="Commissioned Extra",0,
IF(VLOOKUP($C53,Incurred_Nominal!$A$25:$AQ$426,Incurred_Nominal!$AK$1,FALSE)=J$4,VLOOKUP($C53,Incurred_Nominal!$A$25:$AQ$426,Incurred_Nominal!$AG$1,FALSE),0))</f>
        <v>0</v>
      </c>
      <c r="K53" s="13">
        <f>IF(VLOOKUP($C53,Incurred_Nominal!$A$25:$AQ$426,Incurred_Nominal!$AL$1,FALSE)="Commissioned Extra",0,
IF(VLOOKUP($C53,Incurred_Nominal!$A$25:$AQ$426,Incurred_Nominal!$AK$1,FALSE)=K$4,VLOOKUP($C53,Incurred_Nominal!$A$25:$AQ$426,Incurred_Nominal!$AG$1,FALSE),0))</f>
        <v>0</v>
      </c>
      <c r="L53" s="13">
        <f>IF(VLOOKUP($C53,Incurred_Nominal!$A$25:$AQ$426,Incurred_Nominal!$AL$1,FALSE)="Commissioned Extra",0,
IF(VLOOKUP($C53,Incurred_Nominal!$A$25:$AQ$426,Incurred_Nominal!$AK$1,FALSE)=L$4,VLOOKUP($C53,Incurred_Nominal!$A$25:$AQ$426,Incurred_Nominal!$AG$1,FALSE),0))</f>
        <v>0</v>
      </c>
      <c r="M53" s="232">
        <f t="shared" si="1"/>
        <v>0</v>
      </c>
      <c r="N53" s="232" t="str">
        <f t="shared" si="2"/>
        <v/>
      </c>
      <c r="P53" s="232">
        <f>(VLOOKUP($C53,Incurred_Real!$A$25:$BR$427,Incurred_Real!AS$1,FALSE))*$M53</f>
        <v>0</v>
      </c>
      <c r="Q53" s="232">
        <f>(VLOOKUP($C53,Incurred_Real!$A$25:$BR$427,Incurred_Real!AT$1,FALSE))*$M53</f>
        <v>0</v>
      </c>
      <c r="R53" s="232">
        <f>(VLOOKUP($C53,Incurred_Real!$A$25:$BR$427,Incurred_Real!AU$1,FALSE))*$M53</f>
        <v>0</v>
      </c>
      <c r="S53" s="232">
        <f>(VLOOKUP($C53,Incurred_Real!$A$25:$BR$427,Incurred_Real!AV$1,FALSE))*$M53</f>
        <v>0</v>
      </c>
      <c r="T53" s="232">
        <f>(VLOOKUP($C53,Incurred_Real!$A$25:$BR$427,Incurred_Real!AW$1,FALSE))*$M53</f>
        <v>0</v>
      </c>
      <c r="U53" s="232">
        <f>(VLOOKUP($C53,Incurred_Real!$A$25:$BR$427,Incurred_Real!AX$1,FALSE))*$M53</f>
        <v>0</v>
      </c>
      <c r="V53" s="232">
        <f>(VLOOKUP($C53,Incurred_Real!$A$25:$BR$427,Incurred_Real!AY$1,FALSE))*$M53</f>
        <v>0</v>
      </c>
      <c r="W53" s="232">
        <f>(VLOOKUP($C53,Incurred_Real!$A$25:$BR$427,Incurred_Real!AZ$1,FALSE))*$M53</f>
        <v>0</v>
      </c>
      <c r="X53" s="232">
        <f>(VLOOKUP($C53,Incurred_Real!$A$25:$BR$427,Incurred_Real!BA$1,FALSE))*$M53</f>
        <v>0</v>
      </c>
      <c r="Y53" s="232">
        <f>(VLOOKUP($C53,Incurred_Real!$A$25:$BR$427,Incurred_Real!BB$1,FALSE))*$M53</f>
        <v>0</v>
      </c>
      <c r="Z53" s="232">
        <f>(VLOOKUP($C53,Incurred_Real!$A$25:$BR$427,Incurred_Real!BC$1,FALSE))*$M53</f>
        <v>0</v>
      </c>
      <c r="AA53" s="232">
        <f>(VLOOKUP($C53,Incurred_Real!$A$25:$BR$427,Incurred_Real!BD$1,FALSE))*$M53</f>
        <v>0</v>
      </c>
      <c r="AB53" s="232">
        <f>(VLOOKUP($C53,Incurred_Real!$A$25:$BR$427,Incurred_Real!BE$1,FALSE))*$M53</f>
        <v>0</v>
      </c>
      <c r="AC53" s="232">
        <f>(VLOOKUP($C53,Incurred_Real!$A$25:$BR$427,Incurred_Real!BF$1,FALSE))*$M53</f>
        <v>0</v>
      </c>
      <c r="AD53" s="232">
        <f>(VLOOKUP($C53,Incurred_Real!$A$25:$BR$427,Incurred_Real!BG$1,FALSE))*$M53</f>
        <v>0</v>
      </c>
      <c r="AE53" s="232">
        <f>(VLOOKUP($C53,Incurred_Real!$A$25:$BR$427,Incurred_Real!BH$1,FALSE))*$M53</f>
        <v>0</v>
      </c>
      <c r="AF53" s="232">
        <f>(VLOOKUP($C53,Incurred_Real!$A$25:$BR$427,Incurred_Real!BI$1,FALSE))*$M53</f>
        <v>0</v>
      </c>
      <c r="AG53" s="232">
        <f>(VLOOKUP($C53,Incurred_Real!$A$25:$BR$427,Incurred_Real!BJ$1,FALSE))*$M53</f>
        <v>0</v>
      </c>
      <c r="AH53" s="232">
        <f>(VLOOKUP($C53,Incurred_Real!$A$25:$BR$427,Incurred_Real!BK$1,FALSE))*$M53</f>
        <v>0</v>
      </c>
      <c r="AI53" s="232">
        <f>(VLOOKUP($C53,Incurred_Real!$A$25:$BR$427,Incurred_Real!BL$1,FALSE))*$M53</f>
        <v>0</v>
      </c>
      <c r="AJ53" s="232">
        <f>(VLOOKUP($C53,Incurred_Real!$A$25:$BR$427,Incurred_Real!BM$1,FALSE))*$M53</f>
        <v>0</v>
      </c>
      <c r="AK53" s="232">
        <f>(VLOOKUP($C53,Incurred_Real!$A$25:$BR$427,Incurred_Real!BN$1,FALSE))*$M53</f>
        <v>0</v>
      </c>
      <c r="AL53" s="232">
        <f>(VLOOKUP($C53,Incurred_Real!$A$25:$BR$427,Incurred_Real!BO$1,FALSE))*$M53</f>
        <v>0</v>
      </c>
      <c r="AM53" s="232">
        <f>(VLOOKUP($C53,Incurred_Real!$A$25:$BR$427,Incurred_Real!BP$1,FALSE))*$M53</f>
        <v>0</v>
      </c>
      <c r="AN53" s="232">
        <f>(VLOOKUP($C53,Incurred_Real!$A$25:$BR$427,Incurred_Real!BQ$1,FALSE))*$M53</f>
        <v>0</v>
      </c>
      <c r="AO53" s="232">
        <f>(VLOOKUP($C53,Incurred_Real!$A$25:$BR$427,Incurred_Real!BR$1,FALSE))*$M53</f>
        <v>0</v>
      </c>
      <c r="AP53" s="232">
        <f t="shared" si="3"/>
        <v>0</v>
      </c>
      <c r="AR53" s="232" t="b">
        <f t="shared" si="4"/>
        <v>1</v>
      </c>
    </row>
    <row r="54" spans="3:44" x14ac:dyDescent="0.15">
      <c r="C54" s="11" t="s">
        <v>108</v>
      </c>
      <c r="D54" s="11" t="str">
        <f>VLOOKUP(C54,'Project List'!$A$9:$AG$360,'Project List'!$G$1,FALSE)</f>
        <v>Magill Telecoms Bearer</v>
      </c>
      <c r="E54" s="11" t="str">
        <f>VLOOKUP($C54,Incurred_Real!$A$24:$E$376,Incurred_Real!$D$1,FALSE)</f>
        <v>Augmentation</v>
      </c>
      <c r="F54" s="13">
        <f>IF(VLOOKUP($C54,Incurred_Nominal!$A$25:$AQ$426,Incurred_Nominal!$AL$1,FALSE)="Commissioned Extra",0,
IF(VLOOKUP($C54,Incurred_Nominal!$A$25:$AQ$426,Incurred_Nominal!$AK$1,FALSE)=F$4,VLOOKUP($C54,Incurred_Nominal!$A$25:$AQ$426,Incurred_Nominal!$AG$1,FALSE),0))</f>
        <v>0</v>
      </c>
      <c r="G54" s="13">
        <f>IF(VLOOKUP($C54,Incurred_Nominal!$A$25:$AQ$426,Incurred_Nominal!$AL$1,FALSE)="Commissioned Extra",0,
IF(VLOOKUP($C54,Incurred_Nominal!$A$25:$AQ$426,Incurred_Nominal!$AK$1,FALSE)=G$4,VLOOKUP($C54,Incurred_Nominal!$A$25:$AQ$426,Incurred_Nominal!$AG$1,FALSE),0))</f>
        <v>0</v>
      </c>
      <c r="H54" s="13">
        <f>IF(VLOOKUP($C54,Incurred_Nominal!$A$25:$AQ$426,Incurred_Nominal!$AL$1,FALSE)="Commissioned Extra",0,
IF(VLOOKUP($C54,Incurred_Nominal!$A$25:$AQ$426,Incurred_Nominal!$AK$1,FALSE)=H$4,VLOOKUP($C54,Incurred_Nominal!$A$25:$AQ$426,Incurred_Nominal!$AG$1,FALSE),0))</f>
        <v>0</v>
      </c>
      <c r="I54" s="13">
        <f>IF(VLOOKUP($C54,Incurred_Nominal!$A$25:$AQ$426,Incurred_Nominal!$AL$1,FALSE)="Commissioned Extra",0,
IF(VLOOKUP($C54,Incurred_Nominal!$A$25:$AQ$426,Incurred_Nominal!$AK$1,FALSE)=I$4,VLOOKUP($C54,Incurred_Nominal!$A$25:$AQ$426,Incurred_Nominal!$AG$1,FALSE),0))</f>
        <v>0</v>
      </c>
      <c r="J54" s="13">
        <f>IF(VLOOKUP($C54,Incurred_Nominal!$A$25:$AQ$426,Incurred_Nominal!$AL$1,FALSE)="Commissioned Extra",0,
IF(VLOOKUP($C54,Incurred_Nominal!$A$25:$AQ$426,Incurred_Nominal!$AK$1,FALSE)=J$4,VLOOKUP($C54,Incurred_Nominal!$A$25:$AQ$426,Incurred_Nominal!$AG$1,FALSE),0))</f>
        <v>0</v>
      </c>
      <c r="K54" s="13">
        <f>IF(VLOOKUP($C54,Incurred_Nominal!$A$25:$AQ$426,Incurred_Nominal!$AL$1,FALSE)="Commissioned Extra",0,
IF(VLOOKUP($C54,Incurred_Nominal!$A$25:$AQ$426,Incurred_Nominal!$AK$1,FALSE)=K$4,VLOOKUP($C54,Incurred_Nominal!$A$25:$AQ$426,Incurred_Nominal!$AG$1,FALSE),0))</f>
        <v>0</v>
      </c>
      <c r="L54" s="13">
        <f>IF(VLOOKUP($C54,Incurred_Nominal!$A$25:$AQ$426,Incurred_Nominal!$AL$1,FALSE)="Commissioned Extra",0,
IF(VLOOKUP($C54,Incurred_Nominal!$A$25:$AQ$426,Incurred_Nominal!$AK$1,FALSE)=L$4,VLOOKUP($C54,Incurred_Nominal!$A$25:$AQ$426,Incurred_Nominal!$AG$1,FALSE),0))</f>
        <v>0</v>
      </c>
      <c r="M54" s="232">
        <f t="shared" si="1"/>
        <v>0</v>
      </c>
      <c r="N54" s="232" t="str">
        <f t="shared" si="2"/>
        <v/>
      </c>
      <c r="P54" s="232">
        <f>(VLOOKUP($C54,Incurred_Real!$A$25:$BR$427,Incurred_Real!AS$1,FALSE))*$M54</f>
        <v>0</v>
      </c>
      <c r="Q54" s="232">
        <f>(VLOOKUP($C54,Incurred_Real!$A$25:$BR$427,Incurred_Real!AT$1,FALSE))*$M54</f>
        <v>0</v>
      </c>
      <c r="R54" s="232">
        <f>(VLOOKUP($C54,Incurred_Real!$A$25:$BR$427,Incurred_Real!AU$1,FALSE))*$M54</f>
        <v>0</v>
      </c>
      <c r="S54" s="232">
        <f>(VLOOKUP($C54,Incurred_Real!$A$25:$BR$427,Incurred_Real!AV$1,FALSE))*$M54</f>
        <v>0</v>
      </c>
      <c r="T54" s="232">
        <f>(VLOOKUP($C54,Incurred_Real!$A$25:$BR$427,Incurred_Real!AW$1,FALSE))*$M54</f>
        <v>0</v>
      </c>
      <c r="U54" s="232">
        <f>(VLOOKUP($C54,Incurred_Real!$A$25:$BR$427,Incurred_Real!AX$1,FALSE))*$M54</f>
        <v>0</v>
      </c>
      <c r="V54" s="232">
        <f>(VLOOKUP($C54,Incurred_Real!$A$25:$BR$427,Incurred_Real!AY$1,FALSE))*$M54</f>
        <v>0</v>
      </c>
      <c r="W54" s="232">
        <f>(VLOOKUP($C54,Incurred_Real!$A$25:$BR$427,Incurred_Real!AZ$1,FALSE))*$M54</f>
        <v>0</v>
      </c>
      <c r="X54" s="232">
        <f>(VLOOKUP($C54,Incurred_Real!$A$25:$BR$427,Incurred_Real!BA$1,FALSE))*$M54</f>
        <v>0</v>
      </c>
      <c r="Y54" s="232">
        <f>(VLOOKUP($C54,Incurred_Real!$A$25:$BR$427,Incurred_Real!BB$1,FALSE))*$M54</f>
        <v>0</v>
      </c>
      <c r="Z54" s="232">
        <f>(VLOOKUP($C54,Incurred_Real!$A$25:$BR$427,Incurred_Real!BC$1,FALSE))*$M54</f>
        <v>0</v>
      </c>
      <c r="AA54" s="232">
        <f>(VLOOKUP($C54,Incurred_Real!$A$25:$BR$427,Incurred_Real!BD$1,FALSE))*$M54</f>
        <v>0</v>
      </c>
      <c r="AB54" s="232">
        <f>(VLOOKUP($C54,Incurred_Real!$A$25:$BR$427,Incurred_Real!BE$1,FALSE))*$M54</f>
        <v>0</v>
      </c>
      <c r="AC54" s="232">
        <f>(VLOOKUP($C54,Incurred_Real!$A$25:$BR$427,Incurred_Real!BF$1,FALSE))*$M54</f>
        <v>0</v>
      </c>
      <c r="AD54" s="232">
        <f>(VLOOKUP($C54,Incurred_Real!$A$25:$BR$427,Incurred_Real!BG$1,FALSE))*$M54</f>
        <v>0</v>
      </c>
      <c r="AE54" s="232">
        <f>(VLOOKUP($C54,Incurred_Real!$A$25:$BR$427,Incurred_Real!BH$1,FALSE))*$M54</f>
        <v>0</v>
      </c>
      <c r="AF54" s="232">
        <f>(VLOOKUP($C54,Incurred_Real!$A$25:$BR$427,Incurred_Real!BI$1,FALSE))*$M54</f>
        <v>0</v>
      </c>
      <c r="AG54" s="232">
        <f>(VLOOKUP($C54,Incurred_Real!$A$25:$BR$427,Incurred_Real!BJ$1,FALSE))*$M54</f>
        <v>0</v>
      </c>
      <c r="AH54" s="232">
        <f>(VLOOKUP($C54,Incurred_Real!$A$25:$BR$427,Incurred_Real!BK$1,FALSE))*$M54</f>
        <v>0</v>
      </c>
      <c r="AI54" s="232">
        <f>(VLOOKUP($C54,Incurred_Real!$A$25:$BR$427,Incurred_Real!BL$1,FALSE))*$M54</f>
        <v>0</v>
      </c>
      <c r="AJ54" s="232">
        <f>(VLOOKUP($C54,Incurred_Real!$A$25:$BR$427,Incurred_Real!BM$1,FALSE))*$M54</f>
        <v>0</v>
      </c>
      <c r="AK54" s="232">
        <f>(VLOOKUP($C54,Incurred_Real!$A$25:$BR$427,Incurred_Real!BN$1,FALSE))*$M54</f>
        <v>0</v>
      </c>
      <c r="AL54" s="232">
        <f>(VLOOKUP($C54,Incurred_Real!$A$25:$BR$427,Incurred_Real!BO$1,FALSE))*$M54</f>
        <v>0</v>
      </c>
      <c r="AM54" s="232">
        <f>(VLOOKUP($C54,Incurred_Real!$A$25:$BR$427,Incurred_Real!BP$1,FALSE))*$M54</f>
        <v>0</v>
      </c>
      <c r="AN54" s="232">
        <f>(VLOOKUP($C54,Incurred_Real!$A$25:$BR$427,Incurred_Real!BQ$1,FALSE))*$M54</f>
        <v>0</v>
      </c>
      <c r="AO54" s="232">
        <f>(VLOOKUP($C54,Incurred_Real!$A$25:$BR$427,Incurred_Real!BR$1,FALSE))*$M54</f>
        <v>0</v>
      </c>
      <c r="AP54" s="232">
        <f t="shared" si="3"/>
        <v>0</v>
      </c>
      <c r="AR54" s="232" t="b">
        <f t="shared" si="4"/>
        <v>1</v>
      </c>
    </row>
    <row r="55" spans="3:44" x14ac:dyDescent="0.15">
      <c r="C55" s="11" t="s">
        <v>109</v>
      </c>
      <c r="D55" s="11" t="str">
        <f>VLOOKUP(C55,'Project List'!$A$9:$AG$360,'Project List'!$G$1,FALSE)</f>
        <v>Control Room Asset Replacement</v>
      </c>
      <c r="E55" s="11" t="str">
        <f>VLOOKUP($C55,Incurred_Real!$A$24:$E$376,Incurred_Real!$D$1,FALSE)</f>
        <v>Replacement</v>
      </c>
      <c r="F55" s="13">
        <f>IF(VLOOKUP($C55,Incurred_Nominal!$A$25:$AQ$426,Incurred_Nominal!$AL$1,FALSE)="Commissioned Extra",0,
IF(VLOOKUP($C55,Incurred_Nominal!$A$25:$AQ$426,Incurred_Nominal!$AK$1,FALSE)=F$4,VLOOKUP($C55,Incurred_Nominal!$A$25:$AQ$426,Incurred_Nominal!$AG$1,FALSE),0))</f>
        <v>1963628.5647277909</v>
      </c>
      <c r="G55" s="13">
        <f>IF(VLOOKUP($C55,Incurred_Nominal!$A$25:$AQ$426,Incurred_Nominal!$AL$1,FALSE)="Commissioned Extra",0,
IF(VLOOKUP($C55,Incurred_Nominal!$A$25:$AQ$426,Incurred_Nominal!$AK$1,FALSE)=G$4,VLOOKUP($C55,Incurred_Nominal!$A$25:$AQ$426,Incurred_Nominal!$AG$1,FALSE),0))</f>
        <v>0</v>
      </c>
      <c r="H55" s="13">
        <f>IF(VLOOKUP($C55,Incurred_Nominal!$A$25:$AQ$426,Incurred_Nominal!$AL$1,FALSE)="Commissioned Extra",0,
IF(VLOOKUP($C55,Incurred_Nominal!$A$25:$AQ$426,Incurred_Nominal!$AK$1,FALSE)=H$4,VLOOKUP($C55,Incurred_Nominal!$A$25:$AQ$426,Incurred_Nominal!$AG$1,FALSE),0))</f>
        <v>0</v>
      </c>
      <c r="I55" s="13">
        <f>IF(VLOOKUP($C55,Incurred_Nominal!$A$25:$AQ$426,Incurred_Nominal!$AL$1,FALSE)="Commissioned Extra",0,
IF(VLOOKUP($C55,Incurred_Nominal!$A$25:$AQ$426,Incurred_Nominal!$AK$1,FALSE)=I$4,VLOOKUP($C55,Incurred_Nominal!$A$25:$AQ$426,Incurred_Nominal!$AG$1,FALSE),0))</f>
        <v>0</v>
      </c>
      <c r="J55" s="13">
        <f>IF(VLOOKUP($C55,Incurred_Nominal!$A$25:$AQ$426,Incurred_Nominal!$AL$1,FALSE)="Commissioned Extra",0,
IF(VLOOKUP($C55,Incurred_Nominal!$A$25:$AQ$426,Incurred_Nominal!$AK$1,FALSE)=J$4,VLOOKUP($C55,Incurred_Nominal!$A$25:$AQ$426,Incurred_Nominal!$AG$1,FALSE),0))</f>
        <v>0</v>
      </c>
      <c r="K55" s="13">
        <f>IF(VLOOKUP($C55,Incurred_Nominal!$A$25:$AQ$426,Incurred_Nominal!$AL$1,FALSE)="Commissioned Extra",0,
IF(VLOOKUP($C55,Incurred_Nominal!$A$25:$AQ$426,Incurred_Nominal!$AK$1,FALSE)=K$4,VLOOKUP($C55,Incurred_Nominal!$A$25:$AQ$426,Incurred_Nominal!$AG$1,FALSE),0))</f>
        <v>0</v>
      </c>
      <c r="L55" s="13">
        <f>IF(VLOOKUP($C55,Incurred_Nominal!$A$25:$AQ$426,Incurred_Nominal!$AL$1,FALSE)="Commissioned Extra",0,
IF(VLOOKUP($C55,Incurred_Nominal!$A$25:$AQ$426,Incurred_Nominal!$AK$1,FALSE)=L$4,VLOOKUP($C55,Incurred_Nominal!$A$25:$AQ$426,Incurred_Nominal!$AG$1,FALSE),0))</f>
        <v>0</v>
      </c>
      <c r="M55" s="232">
        <f t="shared" si="1"/>
        <v>1963628.5647277909</v>
      </c>
      <c r="N55" s="232">
        <f t="shared" si="2"/>
        <v>2022</v>
      </c>
      <c r="P55" s="232">
        <f>(VLOOKUP($C55,Incurred_Real!$A$25:$BR$427,Incurred_Real!AS$1,FALSE))*$M55</f>
        <v>0</v>
      </c>
      <c r="Q55" s="232">
        <f>(VLOOKUP($C55,Incurred_Real!$A$25:$BR$427,Incurred_Real!AT$1,FALSE))*$M55</f>
        <v>0</v>
      </c>
      <c r="R55" s="232">
        <f>(VLOOKUP($C55,Incurred_Real!$A$25:$BR$427,Incurred_Real!AU$1,FALSE))*$M55</f>
        <v>0</v>
      </c>
      <c r="S55" s="232">
        <f>(VLOOKUP($C55,Incurred_Real!$A$25:$BR$427,Incurred_Real!AV$1,FALSE))*$M55</f>
        <v>981814.28236389544</v>
      </c>
      <c r="T55" s="232">
        <f>(VLOOKUP($C55,Incurred_Real!$A$25:$BR$427,Incurred_Real!AW$1,FALSE))*$M55</f>
        <v>0</v>
      </c>
      <c r="U55" s="232">
        <f>(VLOOKUP($C55,Incurred_Real!$A$25:$BR$427,Incurred_Real!AX$1,FALSE))*$M55</f>
        <v>0</v>
      </c>
      <c r="V55" s="232">
        <f>(VLOOKUP($C55,Incurred_Real!$A$25:$BR$427,Incurred_Real!AY$1,FALSE))*$M55</f>
        <v>0</v>
      </c>
      <c r="W55" s="232">
        <f>(VLOOKUP($C55,Incurred_Real!$A$25:$BR$427,Incurred_Real!AZ$1,FALSE))*$M55</f>
        <v>981814.28236389544</v>
      </c>
      <c r="X55" s="232">
        <f>(VLOOKUP($C55,Incurred_Real!$A$25:$BR$427,Incurred_Real!BA$1,FALSE))*$M55</f>
        <v>0</v>
      </c>
      <c r="Y55" s="232">
        <f>(VLOOKUP($C55,Incurred_Real!$A$25:$BR$427,Incurred_Real!BB$1,FALSE))*$M55</f>
        <v>0</v>
      </c>
      <c r="Z55" s="232">
        <f>(VLOOKUP($C55,Incurred_Real!$A$25:$BR$427,Incurred_Real!BC$1,FALSE))*$M55</f>
        <v>0</v>
      </c>
      <c r="AA55" s="232">
        <f>(VLOOKUP($C55,Incurred_Real!$A$25:$BR$427,Incurred_Real!BD$1,FALSE))*$M55</f>
        <v>0</v>
      </c>
      <c r="AB55" s="232">
        <f>(VLOOKUP($C55,Incurred_Real!$A$25:$BR$427,Incurred_Real!BE$1,FALSE))*$M55</f>
        <v>0</v>
      </c>
      <c r="AC55" s="232">
        <f>(VLOOKUP($C55,Incurred_Real!$A$25:$BR$427,Incurred_Real!BF$1,FALSE))*$M55</f>
        <v>0</v>
      </c>
      <c r="AD55" s="232">
        <f>(VLOOKUP($C55,Incurred_Real!$A$25:$BR$427,Incurred_Real!BG$1,FALSE))*$M55</f>
        <v>0</v>
      </c>
      <c r="AE55" s="232">
        <f>(VLOOKUP($C55,Incurred_Real!$A$25:$BR$427,Incurred_Real!BH$1,FALSE))*$M55</f>
        <v>0</v>
      </c>
      <c r="AF55" s="232">
        <f>(VLOOKUP($C55,Incurred_Real!$A$25:$BR$427,Incurred_Real!BI$1,FALSE))*$M55</f>
        <v>0</v>
      </c>
      <c r="AG55" s="232">
        <f>(VLOOKUP($C55,Incurred_Real!$A$25:$BR$427,Incurred_Real!BJ$1,FALSE))*$M55</f>
        <v>0</v>
      </c>
      <c r="AH55" s="232">
        <f>(VLOOKUP($C55,Incurred_Real!$A$25:$BR$427,Incurred_Real!BK$1,FALSE))*$M55</f>
        <v>0</v>
      </c>
      <c r="AI55" s="232">
        <f>(VLOOKUP($C55,Incurred_Real!$A$25:$BR$427,Incurred_Real!BL$1,FALSE))*$M55</f>
        <v>0</v>
      </c>
      <c r="AJ55" s="232">
        <f>(VLOOKUP($C55,Incurred_Real!$A$25:$BR$427,Incurred_Real!BM$1,FALSE))*$M55</f>
        <v>0</v>
      </c>
      <c r="AK55" s="232">
        <f>(VLOOKUP($C55,Incurred_Real!$A$25:$BR$427,Incurred_Real!BN$1,FALSE))*$M55</f>
        <v>0</v>
      </c>
      <c r="AL55" s="232">
        <f>(VLOOKUP($C55,Incurred_Real!$A$25:$BR$427,Incurred_Real!BO$1,FALSE))*$M55</f>
        <v>0</v>
      </c>
      <c r="AM55" s="232">
        <f>(VLOOKUP($C55,Incurred_Real!$A$25:$BR$427,Incurred_Real!BP$1,FALSE))*$M55</f>
        <v>0</v>
      </c>
      <c r="AN55" s="232">
        <f>(VLOOKUP($C55,Incurred_Real!$A$25:$BR$427,Incurred_Real!BQ$1,FALSE))*$M55</f>
        <v>0</v>
      </c>
      <c r="AO55" s="232">
        <f>(VLOOKUP($C55,Incurred_Real!$A$25:$BR$427,Incurred_Real!BR$1,FALSE))*$M55</f>
        <v>0</v>
      </c>
      <c r="AP55" s="232">
        <f t="shared" si="3"/>
        <v>1963628.5647277909</v>
      </c>
      <c r="AR55" s="232" t="b">
        <f t="shared" si="4"/>
        <v>1</v>
      </c>
    </row>
    <row r="56" spans="3:44" x14ac:dyDescent="0.15">
      <c r="C56" s="11" t="s">
        <v>111</v>
      </c>
      <c r="D56" s="11" t="str">
        <f>VLOOKUP(C56,'Project List'!$A$9:$AG$360,'Project List'!$G$1,FALSE)</f>
        <v>South East Substation to Heywood Telecoms Bearer</v>
      </c>
      <c r="E56" s="11" t="str">
        <f>VLOOKUP($C56,Incurred_Real!$A$24:$E$376,Incurred_Real!$D$1,FALSE)</f>
        <v>Replacement</v>
      </c>
      <c r="F56" s="13">
        <f>IF(VLOOKUP($C56,Incurred_Nominal!$A$25:$AQ$426,Incurred_Nominal!$AL$1,FALSE)="Commissioned Extra",0,
IF(VLOOKUP($C56,Incurred_Nominal!$A$25:$AQ$426,Incurred_Nominal!$AK$1,FALSE)=F$4,VLOOKUP($C56,Incurred_Nominal!$A$25:$AQ$426,Incurred_Nominal!$AG$1,FALSE),0))</f>
        <v>0</v>
      </c>
      <c r="G56" s="13">
        <f>IF(VLOOKUP($C56,Incurred_Nominal!$A$25:$AQ$426,Incurred_Nominal!$AL$1,FALSE)="Commissioned Extra",0,
IF(VLOOKUP($C56,Incurred_Nominal!$A$25:$AQ$426,Incurred_Nominal!$AK$1,FALSE)=G$4,VLOOKUP($C56,Incurred_Nominal!$A$25:$AQ$426,Incurred_Nominal!$AG$1,FALSE),0))</f>
        <v>0</v>
      </c>
      <c r="H56" s="13">
        <f>IF(VLOOKUP($C56,Incurred_Nominal!$A$25:$AQ$426,Incurred_Nominal!$AL$1,FALSE)="Commissioned Extra",0,
IF(VLOOKUP($C56,Incurred_Nominal!$A$25:$AQ$426,Incurred_Nominal!$AK$1,FALSE)=H$4,VLOOKUP($C56,Incurred_Nominal!$A$25:$AQ$426,Incurred_Nominal!$AG$1,FALSE),0))</f>
        <v>0</v>
      </c>
      <c r="I56" s="13">
        <f>IF(VLOOKUP($C56,Incurred_Nominal!$A$25:$AQ$426,Incurred_Nominal!$AL$1,FALSE)="Commissioned Extra",0,
IF(VLOOKUP($C56,Incurred_Nominal!$A$25:$AQ$426,Incurred_Nominal!$AK$1,FALSE)=I$4,VLOOKUP($C56,Incurred_Nominal!$A$25:$AQ$426,Incurred_Nominal!$AG$1,FALSE),0))</f>
        <v>0</v>
      </c>
      <c r="J56" s="13">
        <f>IF(VLOOKUP($C56,Incurred_Nominal!$A$25:$AQ$426,Incurred_Nominal!$AL$1,FALSE)="Commissioned Extra",0,
IF(VLOOKUP($C56,Incurred_Nominal!$A$25:$AQ$426,Incurred_Nominal!$AK$1,FALSE)=J$4,VLOOKUP($C56,Incurred_Nominal!$A$25:$AQ$426,Incurred_Nominal!$AG$1,FALSE),0))</f>
        <v>0</v>
      </c>
      <c r="K56" s="13">
        <f>IF(VLOOKUP($C56,Incurred_Nominal!$A$25:$AQ$426,Incurred_Nominal!$AL$1,FALSE)="Commissioned Extra",0,
IF(VLOOKUP($C56,Incurred_Nominal!$A$25:$AQ$426,Incurred_Nominal!$AK$1,FALSE)=K$4,VLOOKUP($C56,Incurred_Nominal!$A$25:$AQ$426,Incurred_Nominal!$AG$1,FALSE),0))</f>
        <v>0</v>
      </c>
      <c r="L56" s="13">
        <f>IF(VLOOKUP($C56,Incurred_Nominal!$A$25:$AQ$426,Incurred_Nominal!$AL$1,FALSE)="Commissioned Extra",0,
IF(VLOOKUP($C56,Incurred_Nominal!$A$25:$AQ$426,Incurred_Nominal!$AK$1,FALSE)=L$4,VLOOKUP($C56,Incurred_Nominal!$A$25:$AQ$426,Incurred_Nominal!$AG$1,FALSE),0))</f>
        <v>0</v>
      </c>
      <c r="M56" s="232">
        <f t="shared" si="1"/>
        <v>0</v>
      </c>
      <c r="N56" s="232" t="str">
        <f t="shared" si="2"/>
        <v/>
      </c>
      <c r="P56" s="232">
        <f>(VLOOKUP($C56,Incurred_Real!$A$25:$BR$427,Incurred_Real!AS$1,FALSE))*$M56</f>
        <v>0</v>
      </c>
      <c r="Q56" s="232">
        <f>(VLOOKUP($C56,Incurred_Real!$A$25:$BR$427,Incurred_Real!AT$1,FALSE))*$M56</f>
        <v>0</v>
      </c>
      <c r="R56" s="232">
        <f>(VLOOKUP($C56,Incurred_Real!$A$25:$BR$427,Incurred_Real!AU$1,FALSE))*$M56</f>
        <v>0</v>
      </c>
      <c r="S56" s="232">
        <f>(VLOOKUP($C56,Incurred_Real!$A$25:$BR$427,Incurred_Real!AV$1,FALSE))*$M56</f>
        <v>0</v>
      </c>
      <c r="T56" s="232">
        <f>(VLOOKUP($C56,Incurred_Real!$A$25:$BR$427,Incurred_Real!AW$1,FALSE))*$M56</f>
        <v>0</v>
      </c>
      <c r="U56" s="232">
        <f>(VLOOKUP($C56,Incurred_Real!$A$25:$BR$427,Incurred_Real!AX$1,FALSE))*$M56</f>
        <v>0</v>
      </c>
      <c r="V56" s="232">
        <f>(VLOOKUP($C56,Incurred_Real!$A$25:$BR$427,Incurred_Real!AY$1,FALSE))*$M56</f>
        <v>0</v>
      </c>
      <c r="W56" s="232">
        <f>(VLOOKUP($C56,Incurred_Real!$A$25:$BR$427,Incurred_Real!AZ$1,FALSE))*$M56</f>
        <v>0</v>
      </c>
      <c r="X56" s="232">
        <f>(VLOOKUP($C56,Incurred_Real!$A$25:$BR$427,Incurred_Real!BA$1,FALSE))*$M56</f>
        <v>0</v>
      </c>
      <c r="Y56" s="232">
        <f>(VLOOKUP($C56,Incurred_Real!$A$25:$BR$427,Incurred_Real!BB$1,FALSE))*$M56</f>
        <v>0</v>
      </c>
      <c r="Z56" s="232">
        <f>(VLOOKUP($C56,Incurred_Real!$A$25:$BR$427,Incurred_Real!BC$1,FALSE))*$M56</f>
        <v>0</v>
      </c>
      <c r="AA56" s="232">
        <f>(VLOOKUP($C56,Incurred_Real!$A$25:$BR$427,Incurred_Real!BD$1,FALSE))*$M56</f>
        <v>0</v>
      </c>
      <c r="AB56" s="232">
        <f>(VLOOKUP($C56,Incurred_Real!$A$25:$BR$427,Incurred_Real!BE$1,FALSE))*$M56</f>
        <v>0</v>
      </c>
      <c r="AC56" s="232">
        <f>(VLOOKUP($C56,Incurred_Real!$A$25:$BR$427,Incurred_Real!BF$1,FALSE))*$M56</f>
        <v>0</v>
      </c>
      <c r="AD56" s="232">
        <f>(VLOOKUP($C56,Incurred_Real!$A$25:$BR$427,Incurred_Real!BG$1,FALSE))*$M56</f>
        <v>0</v>
      </c>
      <c r="AE56" s="232">
        <f>(VLOOKUP($C56,Incurred_Real!$A$25:$BR$427,Incurred_Real!BH$1,FALSE))*$M56</f>
        <v>0</v>
      </c>
      <c r="AF56" s="232">
        <f>(VLOOKUP($C56,Incurred_Real!$A$25:$BR$427,Incurred_Real!BI$1,FALSE))*$M56</f>
        <v>0</v>
      </c>
      <c r="AG56" s="232">
        <f>(VLOOKUP($C56,Incurred_Real!$A$25:$BR$427,Incurred_Real!BJ$1,FALSE))*$M56</f>
        <v>0</v>
      </c>
      <c r="AH56" s="232">
        <f>(VLOOKUP($C56,Incurred_Real!$A$25:$BR$427,Incurred_Real!BK$1,FALSE))*$M56</f>
        <v>0</v>
      </c>
      <c r="AI56" s="232">
        <f>(VLOOKUP($C56,Incurred_Real!$A$25:$BR$427,Incurred_Real!BL$1,FALSE))*$M56</f>
        <v>0</v>
      </c>
      <c r="AJ56" s="232">
        <f>(VLOOKUP($C56,Incurred_Real!$A$25:$BR$427,Incurred_Real!BM$1,FALSE))*$M56</f>
        <v>0</v>
      </c>
      <c r="AK56" s="232">
        <f>(VLOOKUP($C56,Incurred_Real!$A$25:$BR$427,Incurred_Real!BN$1,FALSE))*$M56</f>
        <v>0</v>
      </c>
      <c r="AL56" s="232">
        <f>(VLOOKUP($C56,Incurred_Real!$A$25:$BR$427,Incurred_Real!BO$1,FALSE))*$M56</f>
        <v>0</v>
      </c>
      <c r="AM56" s="232">
        <f>(VLOOKUP($C56,Incurred_Real!$A$25:$BR$427,Incurred_Real!BP$1,FALSE))*$M56</f>
        <v>0</v>
      </c>
      <c r="AN56" s="232">
        <f>(VLOOKUP($C56,Incurred_Real!$A$25:$BR$427,Incurred_Real!BQ$1,FALSE))*$M56</f>
        <v>0</v>
      </c>
      <c r="AO56" s="232">
        <f>(VLOOKUP($C56,Incurred_Real!$A$25:$BR$427,Incurred_Real!BR$1,FALSE))*$M56</f>
        <v>0</v>
      </c>
      <c r="AP56" s="232">
        <f t="shared" si="3"/>
        <v>0</v>
      </c>
      <c r="AR56" s="232" t="b">
        <f t="shared" si="4"/>
        <v>1</v>
      </c>
    </row>
    <row r="57" spans="3:44" x14ac:dyDescent="0.15">
      <c r="C57" s="11" t="s">
        <v>112</v>
      </c>
      <c r="D57" s="11" t="str">
        <f>VLOOKUP(C57,'Project List'!$A$9:$AG$360,'Project List'!$G$1,FALSE)</f>
        <v>Vehicle Purchases 2014-15</v>
      </c>
      <c r="E57" s="11" t="str">
        <f>VLOOKUP($C57,Incurred_Real!$A$24:$E$376,Incurred_Real!$D$1,FALSE)</f>
        <v>Facilities</v>
      </c>
      <c r="F57" s="13">
        <f>IF(VLOOKUP($C57,Incurred_Nominal!$A$25:$AQ$426,Incurred_Nominal!$AL$1,FALSE)="Commissioned Extra",0,
IF(VLOOKUP($C57,Incurred_Nominal!$A$25:$AQ$426,Incurred_Nominal!$AK$1,FALSE)=F$4,VLOOKUP($C57,Incurred_Nominal!$A$25:$AQ$426,Incurred_Nominal!$AG$1,FALSE),0))</f>
        <v>0</v>
      </c>
      <c r="G57" s="13">
        <f>IF(VLOOKUP($C57,Incurred_Nominal!$A$25:$AQ$426,Incurred_Nominal!$AL$1,FALSE)="Commissioned Extra",0,
IF(VLOOKUP($C57,Incurred_Nominal!$A$25:$AQ$426,Incurred_Nominal!$AK$1,FALSE)=G$4,VLOOKUP($C57,Incurred_Nominal!$A$25:$AQ$426,Incurred_Nominal!$AG$1,FALSE),0))</f>
        <v>0</v>
      </c>
      <c r="H57" s="13">
        <f>IF(VLOOKUP($C57,Incurred_Nominal!$A$25:$AQ$426,Incurred_Nominal!$AL$1,FALSE)="Commissioned Extra",0,
IF(VLOOKUP($C57,Incurred_Nominal!$A$25:$AQ$426,Incurred_Nominal!$AK$1,FALSE)=H$4,VLOOKUP($C57,Incurred_Nominal!$A$25:$AQ$426,Incurred_Nominal!$AG$1,FALSE),0))</f>
        <v>0</v>
      </c>
      <c r="I57" s="13">
        <f>IF(VLOOKUP($C57,Incurred_Nominal!$A$25:$AQ$426,Incurred_Nominal!$AL$1,FALSE)="Commissioned Extra",0,
IF(VLOOKUP($C57,Incurred_Nominal!$A$25:$AQ$426,Incurred_Nominal!$AK$1,FALSE)=I$4,VLOOKUP($C57,Incurred_Nominal!$A$25:$AQ$426,Incurred_Nominal!$AG$1,FALSE),0))</f>
        <v>0</v>
      </c>
      <c r="J57" s="13">
        <f>IF(VLOOKUP($C57,Incurred_Nominal!$A$25:$AQ$426,Incurred_Nominal!$AL$1,FALSE)="Commissioned Extra",0,
IF(VLOOKUP($C57,Incurred_Nominal!$A$25:$AQ$426,Incurred_Nominal!$AK$1,FALSE)=J$4,VLOOKUP($C57,Incurred_Nominal!$A$25:$AQ$426,Incurred_Nominal!$AG$1,FALSE),0))</f>
        <v>0</v>
      </c>
      <c r="K57" s="13">
        <f>IF(VLOOKUP($C57,Incurred_Nominal!$A$25:$AQ$426,Incurred_Nominal!$AL$1,FALSE)="Commissioned Extra",0,
IF(VLOOKUP($C57,Incurred_Nominal!$A$25:$AQ$426,Incurred_Nominal!$AK$1,FALSE)=K$4,VLOOKUP($C57,Incurred_Nominal!$A$25:$AQ$426,Incurred_Nominal!$AG$1,FALSE),0))</f>
        <v>0</v>
      </c>
      <c r="L57" s="13">
        <f>IF(VLOOKUP($C57,Incurred_Nominal!$A$25:$AQ$426,Incurred_Nominal!$AL$1,FALSE)="Commissioned Extra",0,
IF(VLOOKUP($C57,Incurred_Nominal!$A$25:$AQ$426,Incurred_Nominal!$AK$1,FALSE)=L$4,VLOOKUP($C57,Incurred_Nominal!$A$25:$AQ$426,Incurred_Nominal!$AG$1,FALSE),0))</f>
        <v>0</v>
      </c>
      <c r="M57" s="232">
        <f t="shared" si="1"/>
        <v>0</v>
      </c>
      <c r="N57" s="232" t="str">
        <f t="shared" si="2"/>
        <v/>
      </c>
      <c r="P57" s="232">
        <f>(VLOOKUP($C57,Incurred_Real!$A$25:$BR$427,Incurred_Real!AS$1,FALSE))*$M57</f>
        <v>0</v>
      </c>
      <c r="Q57" s="232">
        <f>(VLOOKUP($C57,Incurred_Real!$A$25:$BR$427,Incurred_Real!AT$1,FALSE))*$M57</f>
        <v>0</v>
      </c>
      <c r="R57" s="232">
        <f>(VLOOKUP($C57,Incurred_Real!$A$25:$BR$427,Incurred_Real!AU$1,FALSE))*$M57</f>
        <v>0</v>
      </c>
      <c r="S57" s="232">
        <f>(VLOOKUP($C57,Incurred_Real!$A$25:$BR$427,Incurred_Real!AV$1,FALSE))*$M57</f>
        <v>0</v>
      </c>
      <c r="T57" s="232">
        <f>(VLOOKUP($C57,Incurred_Real!$A$25:$BR$427,Incurred_Real!AW$1,FALSE))*$M57</f>
        <v>0</v>
      </c>
      <c r="U57" s="232">
        <f>(VLOOKUP($C57,Incurred_Real!$A$25:$BR$427,Incurred_Real!AX$1,FALSE))*$M57</f>
        <v>0</v>
      </c>
      <c r="V57" s="232">
        <f>(VLOOKUP($C57,Incurred_Real!$A$25:$BR$427,Incurred_Real!AY$1,FALSE))*$M57</f>
        <v>0</v>
      </c>
      <c r="W57" s="232">
        <f>(VLOOKUP($C57,Incurred_Real!$A$25:$BR$427,Incurred_Real!AZ$1,FALSE))*$M57</f>
        <v>0</v>
      </c>
      <c r="X57" s="232">
        <f>(VLOOKUP($C57,Incurred_Real!$A$25:$BR$427,Incurred_Real!BA$1,FALSE))*$M57</f>
        <v>0</v>
      </c>
      <c r="Y57" s="232">
        <f>(VLOOKUP($C57,Incurred_Real!$A$25:$BR$427,Incurred_Real!BB$1,FALSE))*$M57</f>
        <v>0</v>
      </c>
      <c r="Z57" s="232">
        <f>(VLOOKUP($C57,Incurred_Real!$A$25:$BR$427,Incurred_Real!BC$1,FALSE))*$M57</f>
        <v>0</v>
      </c>
      <c r="AA57" s="232">
        <f>(VLOOKUP($C57,Incurred_Real!$A$25:$BR$427,Incurred_Real!BD$1,FALSE))*$M57</f>
        <v>0</v>
      </c>
      <c r="AB57" s="232">
        <f>(VLOOKUP($C57,Incurred_Real!$A$25:$BR$427,Incurred_Real!BE$1,FALSE))*$M57</f>
        <v>0</v>
      </c>
      <c r="AC57" s="232">
        <f>(VLOOKUP($C57,Incurred_Real!$A$25:$BR$427,Incurred_Real!BF$1,FALSE))*$M57</f>
        <v>0</v>
      </c>
      <c r="AD57" s="232">
        <f>(VLOOKUP($C57,Incurred_Real!$A$25:$BR$427,Incurred_Real!BG$1,FALSE))*$M57</f>
        <v>0</v>
      </c>
      <c r="AE57" s="232">
        <f>(VLOOKUP($C57,Incurred_Real!$A$25:$BR$427,Incurred_Real!BH$1,FALSE))*$M57</f>
        <v>0</v>
      </c>
      <c r="AF57" s="232">
        <f>(VLOOKUP($C57,Incurred_Real!$A$25:$BR$427,Incurred_Real!BI$1,FALSE))*$M57</f>
        <v>0</v>
      </c>
      <c r="AG57" s="232">
        <f>(VLOOKUP($C57,Incurred_Real!$A$25:$BR$427,Incurred_Real!BJ$1,FALSE))*$M57</f>
        <v>0</v>
      </c>
      <c r="AH57" s="232">
        <f>(VLOOKUP($C57,Incurred_Real!$A$25:$BR$427,Incurred_Real!BK$1,FALSE))*$M57</f>
        <v>0</v>
      </c>
      <c r="AI57" s="232">
        <f>(VLOOKUP($C57,Incurred_Real!$A$25:$BR$427,Incurred_Real!BL$1,FALSE))*$M57</f>
        <v>0</v>
      </c>
      <c r="AJ57" s="232">
        <f>(VLOOKUP($C57,Incurred_Real!$A$25:$BR$427,Incurred_Real!BM$1,FALSE))*$M57</f>
        <v>0</v>
      </c>
      <c r="AK57" s="232">
        <f>(VLOOKUP($C57,Incurred_Real!$A$25:$BR$427,Incurred_Real!BN$1,FALSE))*$M57</f>
        <v>0</v>
      </c>
      <c r="AL57" s="232">
        <f>(VLOOKUP($C57,Incurred_Real!$A$25:$BR$427,Incurred_Real!BO$1,FALSE))*$M57</f>
        <v>0</v>
      </c>
      <c r="AM57" s="232">
        <f>(VLOOKUP($C57,Incurred_Real!$A$25:$BR$427,Incurred_Real!BP$1,FALSE))*$M57</f>
        <v>0</v>
      </c>
      <c r="AN57" s="232">
        <f>(VLOOKUP($C57,Incurred_Real!$A$25:$BR$427,Incurred_Real!BQ$1,FALSE))*$M57</f>
        <v>0</v>
      </c>
      <c r="AO57" s="232">
        <f>(VLOOKUP($C57,Incurred_Real!$A$25:$BR$427,Incurred_Real!BR$1,FALSE))*$M57</f>
        <v>0</v>
      </c>
      <c r="AP57" s="232">
        <f t="shared" si="3"/>
        <v>0</v>
      </c>
      <c r="AR57" s="232" t="b">
        <f t="shared" si="4"/>
        <v>1</v>
      </c>
    </row>
    <row r="58" spans="3:44" x14ac:dyDescent="0.15">
      <c r="C58" s="11" t="s">
        <v>114</v>
      </c>
      <c r="D58" s="11" t="str">
        <f>VLOOKUP(C58,'Project List'!$A$9:$AG$360,'Project List'!$G$1,FALSE)</f>
        <v>Magill - East Terrace Cable Pit and Instrumentation Replacem</v>
      </c>
      <c r="E58" s="11" t="str">
        <f>VLOOKUP($C58,Incurred_Real!$A$24:$E$376,Incurred_Real!$D$1,FALSE)</f>
        <v>Replacement</v>
      </c>
      <c r="F58" s="13">
        <f>IF(VLOOKUP($C58,Incurred_Nominal!$A$25:$AQ$426,Incurred_Nominal!$AL$1,FALSE)="Commissioned Extra",0,
IF(VLOOKUP($C58,Incurred_Nominal!$A$25:$AQ$426,Incurred_Nominal!$AK$1,FALSE)=F$4,VLOOKUP($C58,Incurred_Nominal!$A$25:$AQ$426,Incurred_Nominal!$AG$1,FALSE),0))</f>
        <v>0</v>
      </c>
      <c r="G58" s="13">
        <f>IF(VLOOKUP($C58,Incurred_Nominal!$A$25:$AQ$426,Incurred_Nominal!$AL$1,FALSE)="Commissioned Extra",0,
IF(VLOOKUP($C58,Incurred_Nominal!$A$25:$AQ$426,Incurred_Nominal!$AK$1,FALSE)=G$4,VLOOKUP($C58,Incurred_Nominal!$A$25:$AQ$426,Incurred_Nominal!$AG$1,FALSE),0))</f>
        <v>0</v>
      </c>
      <c r="H58" s="13">
        <f>IF(VLOOKUP($C58,Incurred_Nominal!$A$25:$AQ$426,Incurred_Nominal!$AL$1,FALSE)="Commissioned Extra",0,
IF(VLOOKUP($C58,Incurred_Nominal!$A$25:$AQ$426,Incurred_Nominal!$AK$1,FALSE)=H$4,VLOOKUP($C58,Incurred_Nominal!$A$25:$AQ$426,Incurred_Nominal!$AG$1,FALSE),0))</f>
        <v>0</v>
      </c>
      <c r="I58" s="13">
        <f>IF(VLOOKUP($C58,Incurred_Nominal!$A$25:$AQ$426,Incurred_Nominal!$AL$1,FALSE)="Commissioned Extra",0,
IF(VLOOKUP($C58,Incurred_Nominal!$A$25:$AQ$426,Incurred_Nominal!$AK$1,FALSE)=I$4,VLOOKUP($C58,Incurred_Nominal!$A$25:$AQ$426,Incurred_Nominal!$AG$1,FALSE),0))</f>
        <v>0</v>
      </c>
      <c r="J58" s="13">
        <f>IF(VLOOKUP($C58,Incurred_Nominal!$A$25:$AQ$426,Incurred_Nominal!$AL$1,FALSE)="Commissioned Extra",0,
IF(VLOOKUP($C58,Incurred_Nominal!$A$25:$AQ$426,Incurred_Nominal!$AK$1,FALSE)=J$4,VLOOKUP($C58,Incurred_Nominal!$A$25:$AQ$426,Incurred_Nominal!$AG$1,FALSE),0))</f>
        <v>0</v>
      </c>
      <c r="K58" s="13">
        <f>IF(VLOOKUP($C58,Incurred_Nominal!$A$25:$AQ$426,Incurred_Nominal!$AL$1,FALSE)="Commissioned Extra",0,
IF(VLOOKUP($C58,Incurred_Nominal!$A$25:$AQ$426,Incurred_Nominal!$AK$1,FALSE)=K$4,VLOOKUP($C58,Incurred_Nominal!$A$25:$AQ$426,Incurred_Nominal!$AG$1,FALSE),0))</f>
        <v>0</v>
      </c>
      <c r="L58" s="13">
        <f>IF(VLOOKUP($C58,Incurred_Nominal!$A$25:$AQ$426,Incurred_Nominal!$AL$1,FALSE)="Commissioned Extra",0,
IF(VLOOKUP($C58,Incurred_Nominal!$A$25:$AQ$426,Incurred_Nominal!$AK$1,FALSE)=L$4,VLOOKUP($C58,Incurred_Nominal!$A$25:$AQ$426,Incurred_Nominal!$AG$1,FALSE),0))</f>
        <v>0</v>
      </c>
      <c r="M58" s="232">
        <f t="shared" si="1"/>
        <v>0</v>
      </c>
      <c r="N58" s="232" t="str">
        <f t="shared" si="2"/>
        <v/>
      </c>
      <c r="P58" s="232">
        <f>(VLOOKUP($C58,Incurred_Real!$A$25:$BR$427,Incurred_Real!AS$1,FALSE))*$M58</f>
        <v>0</v>
      </c>
      <c r="Q58" s="232">
        <f>(VLOOKUP($C58,Incurred_Real!$A$25:$BR$427,Incurred_Real!AT$1,FALSE))*$M58</f>
        <v>0</v>
      </c>
      <c r="R58" s="232">
        <f>(VLOOKUP($C58,Incurred_Real!$A$25:$BR$427,Incurred_Real!AU$1,FALSE))*$M58</f>
        <v>0</v>
      </c>
      <c r="S58" s="232">
        <f>(VLOOKUP($C58,Incurred_Real!$A$25:$BR$427,Incurred_Real!AV$1,FALSE))*$M58</f>
        <v>0</v>
      </c>
      <c r="T58" s="232">
        <f>(VLOOKUP($C58,Incurred_Real!$A$25:$BR$427,Incurred_Real!AW$1,FALSE))*$M58</f>
        <v>0</v>
      </c>
      <c r="U58" s="232">
        <f>(VLOOKUP($C58,Incurred_Real!$A$25:$BR$427,Incurred_Real!AX$1,FALSE))*$M58</f>
        <v>0</v>
      </c>
      <c r="V58" s="232">
        <f>(VLOOKUP($C58,Incurred_Real!$A$25:$BR$427,Incurred_Real!AY$1,FALSE))*$M58</f>
        <v>0</v>
      </c>
      <c r="W58" s="232">
        <f>(VLOOKUP($C58,Incurred_Real!$A$25:$BR$427,Incurred_Real!AZ$1,FALSE))*$M58</f>
        <v>0</v>
      </c>
      <c r="X58" s="232">
        <f>(VLOOKUP($C58,Incurred_Real!$A$25:$BR$427,Incurred_Real!BA$1,FALSE))*$M58</f>
        <v>0</v>
      </c>
      <c r="Y58" s="232">
        <f>(VLOOKUP($C58,Incurred_Real!$A$25:$BR$427,Incurred_Real!BB$1,FALSE))*$M58</f>
        <v>0</v>
      </c>
      <c r="Z58" s="232">
        <f>(VLOOKUP($C58,Incurred_Real!$A$25:$BR$427,Incurred_Real!BC$1,FALSE))*$M58</f>
        <v>0</v>
      </c>
      <c r="AA58" s="232">
        <f>(VLOOKUP($C58,Incurred_Real!$A$25:$BR$427,Incurred_Real!BD$1,FALSE))*$M58</f>
        <v>0</v>
      </c>
      <c r="AB58" s="232">
        <f>(VLOOKUP($C58,Incurred_Real!$A$25:$BR$427,Incurred_Real!BE$1,FALSE))*$M58</f>
        <v>0</v>
      </c>
      <c r="AC58" s="232">
        <f>(VLOOKUP($C58,Incurred_Real!$A$25:$BR$427,Incurred_Real!BF$1,FALSE))*$M58</f>
        <v>0</v>
      </c>
      <c r="AD58" s="232">
        <f>(VLOOKUP($C58,Incurred_Real!$A$25:$BR$427,Incurred_Real!BG$1,FALSE))*$M58</f>
        <v>0</v>
      </c>
      <c r="AE58" s="232">
        <f>(VLOOKUP($C58,Incurred_Real!$A$25:$BR$427,Incurred_Real!BH$1,FALSE))*$M58</f>
        <v>0</v>
      </c>
      <c r="AF58" s="232">
        <f>(VLOOKUP($C58,Incurred_Real!$A$25:$BR$427,Incurred_Real!BI$1,FALSE))*$M58</f>
        <v>0</v>
      </c>
      <c r="AG58" s="232">
        <f>(VLOOKUP($C58,Incurred_Real!$A$25:$BR$427,Incurred_Real!BJ$1,FALSE))*$M58</f>
        <v>0</v>
      </c>
      <c r="AH58" s="232">
        <f>(VLOOKUP($C58,Incurred_Real!$A$25:$BR$427,Incurred_Real!BK$1,FALSE))*$M58</f>
        <v>0</v>
      </c>
      <c r="AI58" s="232">
        <f>(VLOOKUP($C58,Incurred_Real!$A$25:$BR$427,Incurred_Real!BL$1,FALSE))*$M58</f>
        <v>0</v>
      </c>
      <c r="AJ58" s="232">
        <f>(VLOOKUP($C58,Incurred_Real!$A$25:$BR$427,Incurred_Real!BM$1,FALSE))*$M58</f>
        <v>0</v>
      </c>
      <c r="AK58" s="232">
        <f>(VLOOKUP($C58,Incurred_Real!$A$25:$BR$427,Incurred_Real!BN$1,FALSE))*$M58</f>
        <v>0</v>
      </c>
      <c r="AL58" s="232">
        <f>(VLOOKUP($C58,Incurred_Real!$A$25:$BR$427,Incurred_Real!BO$1,FALSE))*$M58</f>
        <v>0</v>
      </c>
      <c r="AM58" s="232">
        <f>(VLOOKUP($C58,Incurred_Real!$A$25:$BR$427,Incurred_Real!BP$1,FALSE))*$M58</f>
        <v>0</v>
      </c>
      <c r="AN58" s="232">
        <f>(VLOOKUP($C58,Incurred_Real!$A$25:$BR$427,Incurred_Real!BQ$1,FALSE))*$M58</f>
        <v>0</v>
      </c>
      <c r="AO58" s="232">
        <f>(VLOOKUP($C58,Incurred_Real!$A$25:$BR$427,Incurred_Real!BR$1,FALSE))*$M58</f>
        <v>0</v>
      </c>
      <c r="AP58" s="232">
        <f t="shared" si="3"/>
        <v>0</v>
      </c>
      <c r="AR58" s="232" t="b">
        <f t="shared" si="4"/>
        <v>1</v>
      </c>
    </row>
    <row r="59" spans="3:44" x14ac:dyDescent="0.15">
      <c r="C59" s="11" t="s">
        <v>115</v>
      </c>
      <c r="D59" s="11" t="str">
        <f>VLOOKUP(C59,'Project List'!$A$9:$AG$360,'Project List'!$G$1,FALSE)</f>
        <v>Integrated Project and Resource Modelling</v>
      </c>
      <c r="E59" s="11" t="str">
        <f>VLOOKUP($C59,Incurred_Real!$A$24:$E$376,Incurred_Real!$D$1,FALSE)</f>
        <v>Information Technology</v>
      </c>
      <c r="F59" s="13">
        <f>IF(VLOOKUP($C59,Incurred_Nominal!$A$25:$AQ$426,Incurred_Nominal!$AL$1,FALSE)="Commissioned Extra",0,
IF(VLOOKUP($C59,Incurred_Nominal!$A$25:$AQ$426,Incurred_Nominal!$AK$1,FALSE)=F$4,VLOOKUP($C59,Incurred_Nominal!$A$25:$AQ$426,Incurred_Nominal!$AG$1,FALSE),0))</f>
        <v>0</v>
      </c>
      <c r="G59" s="13">
        <f>IF(VLOOKUP($C59,Incurred_Nominal!$A$25:$AQ$426,Incurred_Nominal!$AL$1,FALSE)="Commissioned Extra",0,
IF(VLOOKUP($C59,Incurred_Nominal!$A$25:$AQ$426,Incurred_Nominal!$AK$1,FALSE)=G$4,VLOOKUP($C59,Incurred_Nominal!$A$25:$AQ$426,Incurred_Nominal!$AG$1,FALSE),0))</f>
        <v>0</v>
      </c>
      <c r="H59" s="13">
        <f>IF(VLOOKUP($C59,Incurred_Nominal!$A$25:$AQ$426,Incurred_Nominal!$AL$1,FALSE)="Commissioned Extra",0,
IF(VLOOKUP($C59,Incurred_Nominal!$A$25:$AQ$426,Incurred_Nominal!$AK$1,FALSE)=H$4,VLOOKUP($C59,Incurred_Nominal!$A$25:$AQ$426,Incurred_Nominal!$AG$1,FALSE),0))</f>
        <v>0</v>
      </c>
      <c r="I59" s="13">
        <f>IF(VLOOKUP($C59,Incurred_Nominal!$A$25:$AQ$426,Incurred_Nominal!$AL$1,FALSE)="Commissioned Extra",0,
IF(VLOOKUP($C59,Incurred_Nominal!$A$25:$AQ$426,Incurred_Nominal!$AK$1,FALSE)=I$4,VLOOKUP($C59,Incurred_Nominal!$A$25:$AQ$426,Incurred_Nominal!$AG$1,FALSE),0))</f>
        <v>0</v>
      </c>
      <c r="J59" s="13">
        <f>IF(VLOOKUP($C59,Incurred_Nominal!$A$25:$AQ$426,Incurred_Nominal!$AL$1,FALSE)="Commissioned Extra",0,
IF(VLOOKUP($C59,Incurred_Nominal!$A$25:$AQ$426,Incurred_Nominal!$AK$1,FALSE)=J$4,VLOOKUP($C59,Incurred_Nominal!$A$25:$AQ$426,Incurred_Nominal!$AG$1,FALSE),0))</f>
        <v>0</v>
      </c>
      <c r="K59" s="13">
        <f>IF(VLOOKUP($C59,Incurred_Nominal!$A$25:$AQ$426,Incurred_Nominal!$AL$1,FALSE)="Commissioned Extra",0,
IF(VLOOKUP($C59,Incurred_Nominal!$A$25:$AQ$426,Incurred_Nominal!$AK$1,FALSE)=K$4,VLOOKUP($C59,Incurred_Nominal!$A$25:$AQ$426,Incurred_Nominal!$AG$1,FALSE),0))</f>
        <v>0</v>
      </c>
      <c r="L59" s="13">
        <f>IF(VLOOKUP($C59,Incurred_Nominal!$A$25:$AQ$426,Incurred_Nominal!$AL$1,FALSE)="Commissioned Extra",0,
IF(VLOOKUP($C59,Incurred_Nominal!$A$25:$AQ$426,Incurred_Nominal!$AK$1,FALSE)=L$4,VLOOKUP($C59,Incurred_Nominal!$A$25:$AQ$426,Incurred_Nominal!$AG$1,FALSE),0))</f>
        <v>0</v>
      </c>
      <c r="M59" s="232">
        <f t="shared" si="1"/>
        <v>0</v>
      </c>
      <c r="N59" s="232" t="str">
        <f t="shared" si="2"/>
        <v/>
      </c>
      <c r="P59" s="232">
        <f>(VLOOKUP($C59,Incurred_Real!$A$25:$BR$427,Incurred_Real!AS$1,FALSE))*$M59</f>
        <v>0</v>
      </c>
      <c r="Q59" s="232">
        <f>(VLOOKUP($C59,Incurred_Real!$A$25:$BR$427,Incurred_Real!AT$1,FALSE))*$M59</f>
        <v>0</v>
      </c>
      <c r="R59" s="232">
        <f>(VLOOKUP($C59,Incurred_Real!$A$25:$BR$427,Incurred_Real!AU$1,FALSE))*$M59</f>
        <v>0</v>
      </c>
      <c r="S59" s="232">
        <f>(VLOOKUP($C59,Incurred_Real!$A$25:$BR$427,Incurred_Real!AV$1,FALSE))*$M59</f>
        <v>0</v>
      </c>
      <c r="T59" s="232">
        <f>(VLOOKUP($C59,Incurred_Real!$A$25:$BR$427,Incurred_Real!AW$1,FALSE))*$M59</f>
        <v>0</v>
      </c>
      <c r="U59" s="232">
        <f>(VLOOKUP($C59,Incurred_Real!$A$25:$BR$427,Incurred_Real!AX$1,FALSE))*$M59</f>
        <v>0</v>
      </c>
      <c r="V59" s="232">
        <f>(VLOOKUP($C59,Incurred_Real!$A$25:$BR$427,Incurred_Real!AY$1,FALSE))*$M59</f>
        <v>0</v>
      </c>
      <c r="W59" s="232">
        <f>(VLOOKUP($C59,Incurred_Real!$A$25:$BR$427,Incurred_Real!AZ$1,FALSE))*$M59</f>
        <v>0</v>
      </c>
      <c r="X59" s="232">
        <f>(VLOOKUP($C59,Incurred_Real!$A$25:$BR$427,Incurred_Real!BA$1,FALSE))*$M59</f>
        <v>0</v>
      </c>
      <c r="Y59" s="232">
        <f>(VLOOKUP($C59,Incurred_Real!$A$25:$BR$427,Incurred_Real!BB$1,FALSE))*$M59</f>
        <v>0</v>
      </c>
      <c r="Z59" s="232">
        <f>(VLOOKUP($C59,Incurred_Real!$A$25:$BR$427,Incurred_Real!BC$1,FALSE))*$M59</f>
        <v>0</v>
      </c>
      <c r="AA59" s="232">
        <f>(VLOOKUP($C59,Incurred_Real!$A$25:$BR$427,Incurred_Real!BD$1,FALSE))*$M59</f>
        <v>0</v>
      </c>
      <c r="AB59" s="232">
        <f>(VLOOKUP($C59,Incurred_Real!$A$25:$BR$427,Incurred_Real!BE$1,FALSE))*$M59</f>
        <v>0</v>
      </c>
      <c r="AC59" s="232">
        <f>(VLOOKUP($C59,Incurred_Real!$A$25:$BR$427,Incurred_Real!BF$1,FALSE))*$M59</f>
        <v>0</v>
      </c>
      <c r="AD59" s="232">
        <f>(VLOOKUP($C59,Incurred_Real!$A$25:$BR$427,Incurred_Real!BG$1,FALSE))*$M59</f>
        <v>0</v>
      </c>
      <c r="AE59" s="232">
        <f>(VLOOKUP($C59,Incurred_Real!$A$25:$BR$427,Incurred_Real!BH$1,FALSE))*$M59</f>
        <v>0</v>
      </c>
      <c r="AF59" s="232">
        <f>(VLOOKUP($C59,Incurred_Real!$A$25:$BR$427,Incurred_Real!BI$1,FALSE))*$M59</f>
        <v>0</v>
      </c>
      <c r="AG59" s="232">
        <f>(VLOOKUP($C59,Incurred_Real!$A$25:$BR$427,Incurred_Real!BJ$1,FALSE))*$M59</f>
        <v>0</v>
      </c>
      <c r="AH59" s="232">
        <f>(VLOOKUP($C59,Incurred_Real!$A$25:$BR$427,Incurred_Real!BK$1,FALSE))*$M59</f>
        <v>0</v>
      </c>
      <c r="AI59" s="232">
        <f>(VLOOKUP($C59,Incurred_Real!$A$25:$BR$427,Incurred_Real!BL$1,FALSE))*$M59</f>
        <v>0</v>
      </c>
      <c r="AJ59" s="232">
        <f>(VLOOKUP($C59,Incurred_Real!$A$25:$BR$427,Incurred_Real!BM$1,FALSE))*$M59</f>
        <v>0</v>
      </c>
      <c r="AK59" s="232">
        <f>(VLOOKUP($C59,Incurred_Real!$A$25:$BR$427,Incurred_Real!BN$1,FALSE))*$M59</f>
        <v>0</v>
      </c>
      <c r="AL59" s="232">
        <f>(VLOOKUP($C59,Incurred_Real!$A$25:$BR$427,Incurred_Real!BO$1,FALSE))*$M59</f>
        <v>0</v>
      </c>
      <c r="AM59" s="232">
        <f>(VLOOKUP($C59,Incurred_Real!$A$25:$BR$427,Incurred_Real!BP$1,FALSE))*$M59</f>
        <v>0</v>
      </c>
      <c r="AN59" s="232">
        <f>(VLOOKUP($C59,Incurred_Real!$A$25:$BR$427,Incurred_Real!BQ$1,FALSE))*$M59</f>
        <v>0</v>
      </c>
      <c r="AO59" s="232">
        <f>(VLOOKUP($C59,Incurred_Real!$A$25:$BR$427,Incurred_Real!BR$1,FALSE))*$M59</f>
        <v>0</v>
      </c>
      <c r="AP59" s="232">
        <f t="shared" si="3"/>
        <v>0</v>
      </c>
      <c r="AR59" s="232" t="b">
        <f t="shared" si="4"/>
        <v>1</v>
      </c>
    </row>
    <row r="60" spans="3:44" x14ac:dyDescent="0.15">
      <c r="C60" s="11" t="s">
        <v>116</v>
      </c>
      <c r="D60" s="11" t="str">
        <f>VLOOKUP(C60,'Project List'!$A$9:$AG$360,'Project List'!$G$1,FALSE)</f>
        <v>Substation Operational Data Network Replacement 2013-18</v>
      </c>
      <c r="E60" s="11" t="str">
        <f>VLOOKUP($C60,Incurred_Real!$A$24:$E$376,Incurred_Real!$D$1,FALSE)</f>
        <v>Replacement</v>
      </c>
      <c r="F60" s="13">
        <f>IF(VLOOKUP($C60,Incurred_Nominal!$A$25:$AQ$426,Incurred_Nominal!$AL$1,FALSE)="Commissioned Extra",0,
IF(VLOOKUP($C60,Incurred_Nominal!$A$25:$AQ$426,Incurred_Nominal!$AK$1,FALSE)=F$4,VLOOKUP($C60,Incurred_Nominal!$A$25:$AQ$426,Incurred_Nominal!$AG$1,FALSE),0))</f>
        <v>0</v>
      </c>
      <c r="G60" s="13">
        <f>IF(VLOOKUP($C60,Incurred_Nominal!$A$25:$AQ$426,Incurred_Nominal!$AL$1,FALSE)="Commissioned Extra",0,
IF(VLOOKUP($C60,Incurred_Nominal!$A$25:$AQ$426,Incurred_Nominal!$AK$1,FALSE)=G$4,VLOOKUP($C60,Incurred_Nominal!$A$25:$AQ$426,Incurred_Nominal!$AG$1,FALSE),0))</f>
        <v>0</v>
      </c>
      <c r="H60" s="13">
        <f>IF(VLOOKUP($C60,Incurred_Nominal!$A$25:$AQ$426,Incurred_Nominal!$AL$1,FALSE)="Commissioned Extra",0,
IF(VLOOKUP($C60,Incurred_Nominal!$A$25:$AQ$426,Incurred_Nominal!$AK$1,FALSE)=H$4,VLOOKUP($C60,Incurred_Nominal!$A$25:$AQ$426,Incurred_Nominal!$AG$1,FALSE),0))</f>
        <v>0</v>
      </c>
      <c r="I60" s="13">
        <f>IF(VLOOKUP($C60,Incurred_Nominal!$A$25:$AQ$426,Incurred_Nominal!$AL$1,FALSE)="Commissioned Extra",0,
IF(VLOOKUP($C60,Incurred_Nominal!$A$25:$AQ$426,Incurred_Nominal!$AK$1,FALSE)=I$4,VLOOKUP($C60,Incurred_Nominal!$A$25:$AQ$426,Incurred_Nominal!$AG$1,FALSE),0))</f>
        <v>0</v>
      </c>
      <c r="J60" s="13">
        <f>IF(VLOOKUP($C60,Incurred_Nominal!$A$25:$AQ$426,Incurred_Nominal!$AL$1,FALSE)="Commissioned Extra",0,
IF(VLOOKUP($C60,Incurred_Nominal!$A$25:$AQ$426,Incurred_Nominal!$AK$1,FALSE)=J$4,VLOOKUP($C60,Incurred_Nominal!$A$25:$AQ$426,Incurred_Nominal!$AG$1,FALSE),0))</f>
        <v>0</v>
      </c>
      <c r="K60" s="13">
        <f>IF(VLOOKUP($C60,Incurred_Nominal!$A$25:$AQ$426,Incurred_Nominal!$AL$1,FALSE)="Commissioned Extra",0,
IF(VLOOKUP($C60,Incurred_Nominal!$A$25:$AQ$426,Incurred_Nominal!$AK$1,FALSE)=K$4,VLOOKUP($C60,Incurred_Nominal!$A$25:$AQ$426,Incurred_Nominal!$AG$1,FALSE),0))</f>
        <v>0</v>
      </c>
      <c r="L60" s="13">
        <f>IF(VLOOKUP($C60,Incurred_Nominal!$A$25:$AQ$426,Incurred_Nominal!$AL$1,FALSE)="Commissioned Extra",0,
IF(VLOOKUP($C60,Incurred_Nominal!$A$25:$AQ$426,Incurred_Nominal!$AK$1,FALSE)=L$4,VLOOKUP($C60,Incurred_Nominal!$A$25:$AQ$426,Incurred_Nominal!$AG$1,FALSE),0))</f>
        <v>0</v>
      </c>
      <c r="M60" s="232">
        <f t="shared" si="1"/>
        <v>0</v>
      </c>
      <c r="N60" s="232" t="str">
        <f t="shared" si="2"/>
        <v/>
      </c>
      <c r="P60" s="232">
        <f>(VLOOKUP($C60,Incurred_Real!$A$25:$BR$427,Incurred_Real!AS$1,FALSE))*$M60</f>
        <v>0</v>
      </c>
      <c r="Q60" s="232">
        <f>(VLOOKUP($C60,Incurred_Real!$A$25:$BR$427,Incurred_Real!AT$1,FALSE))*$M60</f>
        <v>0</v>
      </c>
      <c r="R60" s="232">
        <f>(VLOOKUP($C60,Incurred_Real!$A$25:$BR$427,Incurred_Real!AU$1,FALSE))*$M60</f>
        <v>0</v>
      </c>
      <c r="S60" s="232">
        <f>(VLOOKUP($C60,Incurred_Real!$A$25:$BR$427,Incurred_Real!AV$1,FALSE))*$M60</f>
        <v>0</v>
      </c>
      <c r="T60" s="232">
        <f>(VLOOKUP($C60,Incurred_Real!$A$25:$BR$427,Incurred_Real!AW$1,FALSE))*$M60</f>
        <v>0</v>
      </c>
      <c r="U60" s="232">
        <f>(VLOOKUP($C60,Incurred_Real!$A$25:$BR$427,Incurred_Real!AX$1,FALSE))*$M60</f>
        <v>0</v>
      </c>
      <c r="V60" s="232">
        <f>(VLOOKUP($C60,Incurred_Real!$A$25:$BR$427,Incurred_Real!AY$1,FALSE))*$M60</f>
        <v>0</v>
      </c>
      <c r="W60" s="232">
        <f>(VLOOKUP($C60,Incurred_Real!$A$25:$BR$427,Incurred_Real!AZ$1,FALSE))*$M60</f>
        <v>0</v>
      </c>
      <c r="X60" s="232">
        <f>(VLOOKUP($C60,Incurred_Real!$A$25:$BR$427,Incurred_Real!BA$1,FALSE))*$M60</f>
        <v>0</v>
      </c>
      <c r="Y60" s="232">
        <f>(VLOOKUP($C60,Incurred_Real!$A$25:$BR$427,Incurred_Real!BB$1,FALSE))*$M60</f>
        <v>0</v>
      </c>
      <c r="Z60" s="232">
        <f>(VLOOKUP($C60,Incurred_Real!$A$25:$BR$427,Incurred_Real!BC$1,FALSE))*$M60</f>
        <v>0</v>
      </c>
      <c r="AA60" s="232">
        <f>(VLOOKUP($C60,Incurred_Real!$A$25:$BR$427,Incurred_Real!BD$1,FALSE))*$M60</f>
        <v>0</v>
      </c>
      <c r="AB60" s="232">
        <f>(VLOOKUP($C60,Incurred_Real!$A$25:$BR$427,Incurred_Real!BE$1,FALSE))*$M60</f>
        <v>0</v>
      </c>
      <c r="AC60" s="232">
        <f>(VLOOKUP($C60,Incurred_Real!$A$25:$BR$427,Incurred_Real!BF$1,FALSE))*$M60</f>
        <v>0</v>
      </c>
      <c r="AD60" s="232">
        <f>(VLOOKUP($C60,Incurred_Real!$A$25:$BR$427,Incurred_Real!BG$1,FALSE))*$M60</f>
        <v>0</v>
      </c>
      <c r="AE60" s="232">
        <f>(VLOOKUP($C60,Incurred_Real!$A$25:$BR$427,Incurred_Real!BH$1,FALSE))*$M60</f>
        <v>0</v>
      </c>
      <c r="AF60" s="232">
        <f>(VLOOKUP($C60,Incurred_Real!$A$25:$BR$427,Incurred_Real!BI$1,FALSE))*$M60</f>
        <v>0</v>
      </c>
      <c r="AG60" s="232">
        <f>(VLOOKUP($C60,Incurred_Real!$A$25:$BR$427,Incurred_Real!BJ$1,FALSE))*$M60</f>
        <v>0</v>
      </c>
      <c r="AH60" s="232">
        <f>(VLOOKUP($C60,Incurred_Real!$A$25:$BR$427,Incurred_Real!BK$1,FALSE))*$M60</f>
        <v>0</v>
      </c>
      <c r="AI60" s="232">
        <f>(VLOOKUP($C60,Incurred_Real!$A$25:$BR$427,Incurred_Real!BL$1,FALSE))*$M60</f>
        <v>0</v>
      </c>
      <c r="AJ60" s="232">
        <f>(VLOOKUP($C60,Incurred_Real!$A$25:$BR$427,Incurred_Real!BM$1,FALSE))*$M60</f>
        <v>0</v>
      </c>
      <c r="AK60" s="232">
        <f>(VLOOKUP($C60,Incurred_Real!$A$25:$BR$427,Incurred_Real!BN$1,FALSE))*$M60</f>
        <v>0</v>
      </c>
      <c r="AL60" s="232">
        <f>(VLOOKUP($C60,Incurred_Real!$A$25:$BR$427,Incurred_Real!BO$1,FALSE))*$M60</f>
        <v>0</v>
      </c>
      <c r="AM60" s="232">
        <f>(VLOOKUP($C60,Incurred_Real!$A$25:$BR$427,Incurred_Real!BP$1,FALSE))*$M60</f>
        <v>0</v>
      </c>
      <c r="AN60" s="232">
        <f>(VLOOKUP($C60,Incurred_Real!$A$25:$BR$427,Incurred_Real!BQ$1,FALSE))*$M60</f>
        <v>0</v>
      </c>
      <c r="AO60" s="232">
        <f>(VLOOKUP($C60,Incurred_Real!$A$25:$BR$427,Incurred_Real!BR$1,FALSE))*$M60</f>
        <v>0</v>
      </c>
      <c r="AP60" s="232">
        <f t="shared" si="3"/>
        <v>0</v>
      </c>
      <c r="AR60" s="232" t="b">
        <f t="shared" si="4"/>
        <v>1</v>
      </c>
    </row>
    <row r="61" spans="3:44" x14ac:dyDescent="0.15">
      <c r="C61" s="11" t="s">
        <v>117</v>
      </c>
      <c r="D61" s="11" t="str">
        <f>VLOOKUP(C61,'Project List'!$A$9:$AG$360,'Project List'!$G$1,FALSE)</f>
        <v>Tailem Bend CB Upgrade</v>
      </c>
      <c r="E61" s="11" t="str">
        <f>VLOOKUP($C61,Incurred_Real!$A$24:$E$376,Incurred_Real!$D$1,FALSE)</f>
        <v>Security/Compliance</v>
      </c>
      <c r="F61" s="13">
        <f>IF(VLOOKUP($C61,Incurred_Nominal!$A$25:$AQ$426,Incurred_Nominal!$AL$1,FALSE)="Commissioned Extra",0,
IF(VLOOKUP($C61,Incurred_Nominal!$A$25:$AQ$426,Incurred_Nominal!$AK$1,FALSE)=F$4,VLOOKUP($C61,Incurred_Nominal!$A$25:$AQ$426,Incurred_Nominal!$AG$1,FALSE),0))</f>
        <v>0</v>
      </c>
      <c r="G61" s="13">
        <f>IF(VLOOKUP($C61,Incurred_Nominal!$A$25:$AQ$426,Incurred_Nominal!$AL$1,FALSE)="Commissioned Extra",0,
IF(VLOOKUP($C61,Incurred_Nominal!$A$25:$AQ$426,Incurred_Nominal!$AK$1,FALSE)=G$4,VLOOKUP($C61,Incurred_Nominal!$A$25:$AQ$426,Incurred_Nominal!$AG$1,FALSE),0))</f>
        <v>0</v>
      </c>
      <c r="H61" s="13">
        <f>IF(VLOOKUP($C61,Incurred_Nominal!$A$25:$AQ$426,Incurred_Nominal!$AL$1,FALSE)="Commissioned Extra",0,
IF(VLOOKUP($C61,Incurred_Nominal!$A$25:$AQ$426,Incurred_Nominal!$AK$1,FALSE)=H$4,VLOOKUP($C61,Incurred_Nominal!$A$25:$AQ$426,Incurred_Nominal!$AG$1,FALSE),0))</f>
        <v>0</v>
      </c>
      <c r="I61" s="13">
        <f>IF(VLOOKUP($C61,Incurred_Nominal!$A$25:$AQ$426,Incurred_Nominal!$AL$1,FALSE)="Commissioned Extra",0,
IF(VLOOKUP($C61,Incurred_Nominal!$A$25:$AQ$426,Incurred_Nominal!$AK$1,FALSE)=I$4,VLOOKUP($C61,Incurred_Nominal!$A$25:$AQ$426,Incurred_Nominal!$AG$1,FALSE),0))</f>
        <v>0</v>
      </c>
      <c r="J61" s="13">
        <f>IF(VLOOKUP($C61,Incurred_Nominal!$A$25:$AQ$426,Incurred_Nominal!$AL$1,FALSE)="Commissioned Extra",0,
IF(VLOOKUP($C61,Incurred_Nominal!$A$25:$AQ$426,Incurred_Nominal!$AK$1,FALSE)=J$4,VLOOKUP($C61,Incurred_Nominal!$A$25:$AQ$426,Incurred_Nominal!$AG$1,FALSE),0))</f>
        <v>0</v>
      </c>
      <c r="K61" s="13">
        <f>IF(VLOOKUP($C61,Incurred_Nominal!$A$25:$AQ$426,Incurred_Nominal!$AL$1,FALSE)="Commissioned Extra",0,
IF(VLOOKUP($C61,Incurred_Nominal!$A$25:$AQ$426,Incurred_Nominal!$AK$1,FALSE)=K$4,VLOOKUP($C61,Incurred_Nominal!$A$25:$AQ$426,Incurred_Nominal!$AG$1,FALSE),0))</f>
        <v>0</v>
      </c>
      <c r="L61" s="13">
        <f>IF(VLOOKUP($C61,Incurred_Nominal!$A$25:$AQ$426,Incurred_Nominal!$AL$1,FALSE)="Commissioned Extra",0,
IF(VLOOKUP($C61,Incurred_Nominal!$A$25:$AQ$426,Incurred_Nominal!$AK$1,FALSE)=L$4,VLOOKUP($C61,Incurred_Nominal!$A$25:$AQ$426,Incurred_Nominal!$AG$1,FALSE),0))</f>
        <v>0</v>
      </c>
      <c r="M61" s="232">
        <f t="shared" si="1"/>
        <v>0</v>
      </c>
      <c r="N61" s="232" t="str">
        <f t="shared" si="2"/>
        <v/>
      </c>
      <c r="P61" s="232">
        <f>(VLOOKUP($C61,Incurred_Real!$A$25:$BR$427,Incurred_Real!AS$1,FALSE))*$M61</f>
        <v>0</v>
      </c>
      <c r="Q61" s="232">
        <f>(VLOOKUP($C61,Incurred_Real!$A$25:$BR$427,Incurred_Real!AT$1,FALSE))*$M61</f>
        <v>0</v>
      </c>
      <c r="R61" s="232">
        <f>(VLOOKUP($C61,Incurred_Real!$A$25:$BR$427,Incurred_Real!AU$1,FALSE))*$M61</f>
        <v>0</v>
      </c>
      <c r="S61" s="232">
        <f>(VLOOKUP($C61,Incurred_Real!$A$25:$BR$427,Incurred_Real!AV$1,FALSE))*$M61</f>
        <v>0</v>
      </c>
      <c r="T61" s="232">
        <f>(VLOOKUP($C61,Incurred_Real!$A$25:$BR$427,Incurred_Real!AW$1,FALSE))*$M61</f>
        <v>0</v>
      </c>
      <c r="U61" s="232">
        <f>(VLOOKUP($C61,Incurred_Real!$A$25:$BR$427,Incurred_Real!AX$1,FALSE))*$M61</f>
        <v>0</v>
      </c>
      <c r="V61" s="232">
        <f>(VLOOKUP($C61,Incurred_Real!$A$25:$BR$427,Incurred_Real!AY$1,FALSE))*$M61</f>
        <v>0</v>
      </c>
      <c r="W61" s="232">
        <f>(VLOOKUP($C61,Incurred_Real!$A$25:$BR$427,Incurred_Real!AZ$1,FALSE))*$M61</f>
        <v>0</v>
      </c>
      <c r="X61" s="232">
        <f>(VLOOKUP($C61,Incurred_Real!$A$25:$BR$427,Incurred_Real!BA$1,FALSE))*$M61</f>
        <v>0</v>
      </c>
      <c r="Y61" s="232">
        <f>(VLOOKUP($C61,Incurred_Real!$A$25:$BR$427,Incurred_Real!BB$1,FALSE))*$M61</f>
        <v>0</v>
      </c>
      <c r="Z61" s="232">
        <f>(VLOOKUP($C61,Incurred_Real!$A$25:$BR$427,Incurred_Real!BC$1,FALSE))*$M61</f>
        <v>0</v>
      </c>
      <c r="AA61" s="232">
        <f>(VLOOKUP($C61,Incurred_Real!$A$25:$BR$427,Incurred_Real!BD$1,FALSE))*$M61</f>
        <v>0</v>
      </c>
      <c r="AB61" s="232">
        <f>(VLOOKUP($C61,Incurred_Real!$A$25:$BR$427,Incurred_Real!BE$1,FALSE))*$M61</f>
        <v>0</v>
      </c>
      <c r="AC61" s="232">
        <f>(VLOOKUP($C61,Incurred_Real!$A$25:$BR$427,Incurred_Real!BF$1,FALSE))*$M61</f>
        <v>0</v>
      </c>
      <c r="AD61" s="232">
        <f>(VLOOKUP($C61,Incurred_Real!$A$25:$BR$427,Incurred_Real!BG$1,FALSE))*$M61</f>
        <v>0</v>
      </c>
      <c r="AE61" s="232">
        <f>(VLOOKUP($C61,Incurred_Real!$A$25:$BR$427,Incurred_Real!BH$1,FALSE))*$M61</f>
        <v>0</v>
      </c>
      <c r="AF61" s="232">
        <f>(VLOOKUP($C61,Incurred_Real!$A$25:$BR$427,Incurred_Real!BI$1,FALSE))*$M61</f>
        <v>0</v>
      </c>
      <c r="AG61" s="232">
        <f>(VLOOKUP($C61,Incurred_Real!$A$25:$BR$427,Incurred_Real!BJ$1,FALSE))*$M61</f>
        <v>0</v>
      </c>
      <c r="AH61" s="232">
        <f>(VLOOKUP($C61,Incurred_Real!$A$25:$BR$427,Incurred_Real!BK$1,FALSE))*$M61</f>
        <v>0</v>
      </c>
      <c r="AI61" s="232">
        <f>(VLOOKUP($C61,Incurred_Real!$A$25:$BR$427,Incurred_Real!BL$1,FALSE))*$M61</f>
        <v>0</v>
      </c>
      <c r="AJ61" s="232">
        <f>(VLOOKUP($C61,Incurred_Real!$A$25:$BR$427,Incurred_Real!BM$1,FALSE))*$M61</f>
        <v>0</v>
      </c>
      <c r="AK61" s="232">
        <f>(VLOOKUP($C61,Incurred_Real!$A$25:$BR$427,Incurred_Real!BN$1,FALSE))*$M61</f>
        <v>0</v>
      </c>
      <c r="AL61" s="232">
        <f>(VLOOKUP($C61,Incurred_Real!$A$25:$BR$427,Incurred_Real!BO$1,FALSE))*$M61</f>
        <v>0</v>
      </c>
      <c r="AM61" s="232">
        <f>(VLOOKUP($C61,Incurred_Real!$A$25:$BR$427,Incurred_Real!BP$1,FALSE))*$M61</f>
        <v>0</v>
      </c>
      <c r="AN61" s="232">
        <f>(VLOOKUP($C61,Incurred_Real!$A$25:$BR$427,Incurred_Real!BQ$1,FALSE))*$M61</f>
        <v>0</v>
      </c>
      <c r="AO61" s="232">
        <f>(VLOOKUP($C61,Incurred_Real!$A$25:$BR$427,Incurred_Real!BR$1,FALSE))*$M61</f>
        <v>0</v>
      </c>
      <c r="AP61" s="232">
        <f t="shared" si="3"/>
        <v>0</v>
      </c>
      <c r="AR61" s="232" t="b">
        <f t="shared" si="4"/>
        <v>1</v>
      </c>
    </row>
    <row r="62" spans="3:44" x14ac:dyDescent="0.15">
      <c r="C62" s="11" t="s">
        <v>118</v>
      </c>
      <c r="D62" s="11" t="str">
        <f>VLOOKUP(C62,'Project List'!$A$9:$AG$360,'Project List'!$G$1,FALSE)</f>
        <v>Enterprise Integration Platform Refresh</v>
      </c>
      <c r="E62" s="11" t="str">
        <f>VLOOKUP($C62,Incurred_Real!$A$24:$E$376,Incurred_Real!$D$1,FALSE)</f>
        <v>Information Technology</v>
      </c>
      <c r="F62" s="13">
        <f>IF(VLOOKUP($C62,Incurred_Nominal!$A$25:$AQ$426,Incurred_Nominal!$AL$1,FALSE)="Commissioned Extra",0,
IF(VLOOKUP($C62,Incurred_Nominal!$A$25:$AQ$426,Incurred_Nominal!$AK$1,FALSE)=F$4,VLOOKUP($C62,Incurred_Nominal!$A$25:$AQ$426,Incurred_Nominal!$AG$1,FALSE),0))</f>
        <v>0</v>
      </c>
      <c r="G62" s="13">
        <f>IF(VLOOKUP($C62,Incurred_Nominal!$A$25:$AQ$426,Incurred_Nominal!$AL$1,FALSE)="Commissioned Extra",0,
IF(VLOOKUP($C62,Incurred_Nominal!$A$25:$AQ$426,Incurred_Nominal!$AK$1,FALSE)=G$4,VLOOKUP($C62,Incurred_Nominal!$A$25:$AQ$426,Incurred_Nominal!$AG$1,FALSE),0))</f>
        <v>0</v>
      </c>
      <c r="H62" s="13">
        <f>IF(VLOOKUP($C62,Incurred_Nominal!$A$25:$AQ$426,Incurred_Nominal!$AL$1,FALSE)="Commissioned Extra",0,
IF(VLOOKUP($C62,Incurred_Nominal!$A$25:$AQ$426,Incurred_Nominal!$AK$1,FALSE)=H$4,VLOOKUP($C62,Incurred_Nominal!$A$25:$AQ$426,Incurred_Nominal!$AG$1,FALSE),0))</f>
        <v>0</v>
      </c>
      <c r="I62" s="13">
        <f>IF(VLOOKUP($C62,Incurred_Nominal!$A$25:$AQ$426,Incurred_Nominal!$AL$1,FALSE)="Commissioned Extra",0,
IF(VLOOKUP($C62,Incurred_Nominal!$A$25:$AQ$426,Incurred_Nominal!$AK$1,FALSE)=I$4,VLOOKUP($C62,Incurred_Nominal!$A$25:$AQ$426,Incurred_Nominal!$AG$1,FALSE),0))</f>
        <v>0</v>
      </c>
      <c r="J62" s="13">
        <f>IF(VLOOKUP($C62,Incurred_Nominal!$A$25:$AQ$426,Incurred_Nominal!$AL$1,FALSE)="Commissioned Extra",0,
IF(VLOOKUP($C62,Incurred_Nominal!$A$25:$AQ$426,Incurred_Nominal!$AK$1,FALSE)=J$4,VLOOKUP($C62,Incurred_Nominal!$A$25:$AQ$426,Incurred_Nominal!$AG$1,FALSE),0))</f>
        <v>0</v>
      </c>
      <c r="K62" s="13">
        <f>IF(VLOOKUP($C62,Incurred_Nominal!$A$25:$AQ$426,Incurred_Nominal!$AL$1,FALSE)="Commissioned Extra",0,
IF(VLOOKUP($C62,Incurred_Nominal!$A$25:$AQ$426,Incurred_Nominal!$AK$1,FALSE)=K$4,VLOOKUP($C62,Incurred_Nominal!$A$25:$AQ$426,Incurred_Nominal!$AG$1,FALSE),0))</f>
        <v>0</v>
      </c>
      <c r="L62" s="13">
        <f>IF(VLOOKUP($C62,Incurred_Nominal!$A$25:$AQ$426,Incurred_Nominal!$AL$1,FALSE)="Commissioned Extra",0,
IF(VLOOKUP($C62,Incurred_Nominal!$A$25:$AQ$426,Incurred_Nominal!$AK$1,FALSE)=L$4,VLOOKUP($C62,Incurred_Nominal!$A$25:$AQ$426,Incurred_Nominal!$AG$1,FALSE),0))</f>
        <v>0</v>
      </c>
      <c r="M62" s="232">
        <f t="shared" si="1"/>
        <v>0</v>
      </c>
      <c r="N62" s="232" t="str">
        <f t="shared" si="2"/>
        <v/>
      </c>
      <c r="P62" s="232">
        <f>(VLOOKUP($C62,Incurred_Real!$A$25:$BR$427,Incurred_Real!AS$1,FALSE))*$M62</f>
        <v>0</v>
      </c>
      <c r="Q62" s="232">
        <f>(VLOOKUP($C62,Incurred_Real!$A$25:$BR$427,Incurred_Real!AT$1,FALSE))*$M62</f>
        <v>0</v>
      </c>
      <c r="R62" s="232">
        <f>(VLOOKUP($C62,Incurred_Real!$A$25:$BR$427,Incurred_Real!AU$1,FALSE))*$M62</f>
        <v>0</v>
      </c>
      <c r="S62" s="232">
        <f>(VLOOKUP($C62,Incurred_Real!$A$25:$BR$427,Incurred_Real!AV$1,FALSE))*$M62</f>
        <v>0</v>
      </c>
      <c r="T62" s="232">
        <f>(VLOOKUP($C62,Incurred_Real!$A$25:$BR$427,Incurred_Real!AW$1,FALSE))*$M62</f>
        <v>0</v>
      </c>
      <c r="U62" s="232">
        <f>(VLOOKUP($C62,Incurred_Real!$A$25:$BR$427,Incurred_Real!AX$1,FALSE))*$M62</f>
        <v>0</v>
      </c>
      <c r="V62" s="232">
        <f>(VLOOKUP($C62,Incurred_Real!$A$25:$BR$427,Incurred_Real!AY$1,FALSE))*$M62</f>
        <v>0</v>
      </c>
      <c r="W62" s="232">
        <f>(VLOOKUP($C62,Incurred_Real!$A$25:$BR$427,Incurred_Real!AZ$1,FALSE))*$M62</f>
        <v>0</v>
      </c>
      <c r="X62" s="232">
        <f>(VLOOKUP($C62,Incurred_Real!$A$25:$BR$427,Incurred_Real!BA$1,FALSE))*$M62</f>
        <v>0</v>
      </c>
      <c r="Y62" s="232">
        <f>(VLOOKUP($C62,Incurred_Real!$A$25:$BR$427,Incurred_Real!BB$1,FALSE))*$M62</f>
        <v>0</v>
      </c>
      <c r="Z62" s="232">
        <f>(VLOOKUP($C62,Incurred_Real!$A$25:$BR$427,Incurred_Real!BC$1,FALSE))*$M62</f>
        <v>0</v>
      </c>
      <c r="AA62" s="232">
        <f>(VLOOKUP($C62,Incurred_Real!$A$25:$BR$427,Incurred_Real!BD$1,FALSE))*$M62</f>
        <v>0</v>
      </c>
      <c r="AB62" s="232">
        <f>(VLOOKUP($C62,Incurred_Real!$A$25:$BR$427,Incurred_Real!BE$1,FALSE))*$M62</f>
        <v>0</v>
      </c>
      <c r="AC62" s="232">
        <f>(VLOOKUP($C62,Incurred_Real!$A$25:$BR$427,Incurred_Real!BF$1,FALSE))*$M62</f>
        <v>0</v>
      </c>
      <c r="AD62" s="232">
        <f>(VLOOKUP($C62,Incurred_Real!$A$25:$BR$427,Incurred_Real!BG$1,FALSE))*$M62</f>
        <v>0</v>
      </c>
      <c r="AE62" s="232">
        <f>(VLOOKUP($C62,Incurred_Real!$A$25:$BR$427,Incurred_Real!BH$1,FALSE))*$M62</f>
        <v>0</v>
      </c>
      <c r="AF62" s="232">
        <f>(VLOOKUP($C62,Incurred_Real!$A$25:$BR$427,Incurred_Real!BI$1,FALSE))*$M62</f>
        <v>0</v>
      </c>
      <c r="AG62" s="232">
        <f>(VLOOKUP($C62,Incurred_Real!$A$25:$BR$427,Incurred_Real!BJ$1,FALSE))*$M62</f>
        <v>0</v>
      </c>
      <c r="AH62" s="232">
        <f>(VLOOKUP($C62,Incurred_Real!$A$25:$BR$427,Incurred_Real!BK$1,FALSE))*$M62</f>
        <v>0</v>
      </c>
      <c r="AI62" s="232">
        <f>(VLOOKUP($C62,Incurred_Real!$A$25:$BR$427,Incurred_Real!BL$1,FALSE))*$M62</f>
        <v>0</v>
      </c>
      <c r="AJ62" s="232">
        <f>(VLOOKUP($C62,Incurred_Real!$A$25:$BR$427,Incurred_Real!BM$1,FALSE))*$M62</f>
        <v>0</v>
      </c>
      <c r="AK62" s="232">
        <f>(VLOOKUP($C62,Incurred_Real!$A$25:$BR$427,Incurred_Real!BN$1,FALSE))*$M62</f>
        <v>0</v>
      </c>
      <c r="AL62" s="232">
        <f>(VLOOKUP($C62,Incurred_Real!$A$25:$BR$427,Incurred_Real!BO$1,FALSE))*$M62</f>
        <v>0</v>
      </c>
      <c r="AM62" s="232">
        <f>(VLOOKUP($C62,Incurred_Real!$A$25:$BR$427,Incurred_Real!BP$1,FALSE))*$M62</f>
        <v>0</v>
      </c>
      <c r="AN62" s="232">
        <f>(VLOOKUP($C62,Incurred_Real!$A$25:$BR$427,Incurred_Real!BQ$1,FALSE))*$M62</f>
        <v>0</v>
      </c>
      <c r="AO62" s="232">
        <f>(VLOOKUP($C62,Incurred_Real!$A$25:$BR$427,Incurred_Real!BR$1,FALSE))*$M62</f>
        <v>0</v>
      </c>
      <c r="AP62" s="232">
        <f t="shared" si="3"/>
        <v>0</v>
      </c>
      <c r="AR62" s="232" t="b">
        <f t="shared" si="4"/>
        <v>1</v>
      </c>
    </row>
    <row r="63" spans="3:44" x14ac:dyDescent="0.15">
      <c r="C63" s="11" t="s">
        <v>119</v>
      </c>
      <c r="D63" s="11" t="str">
        <f>VLOOKUP(C63,'Project List'!$A$9:$AG$360,'Project List'!$G$1,FALSE)</f>
        <v>LAN Corporate Refresh 17-18</v>
      </c>
      <c r="E63" s="11" t="str">
        <f>VLOOKUP($C63,Incurred_Real!$A$24:$E$376,Incurred_Real!$D$1,FALSE)</f>
        <v>Information Technology</v>
      </c>
      <c r="F63" s="13">
        <f>IF(VLOOKUP($C63,Incurred_Nominal!$A$25:$AQ$426,Incurred_Nominal!$AL$1,FALSE)="Commissioned Extra",0,
IF(VLOOKUP($C63,Incurred_Nominal!$A$25:$AQ$426,Incurred_Nominal!$AK$1,FALSE)=F$4,VLOOKUP($C63,Incurred_Nominal!$A$25:$AQ$426,Incurred_Nominal!$AG$1,FALSE),0))</f>
        <v>0</v>
      </c>
      <c r="G63" s="13">
        <f>IF(VLOOKUP($C63,Incurred_Nominal!$A$25:$AQ$426,Incurred_Nominal!$AL$1,FALSE)="Commissioned Extra",0,
IF(VLOOKUP($C63,Incurred_Nominal!$A$25:$AQ$426,Incurred_Nominal!$AK$1,FALSE)=G$4,VLOOKUP($C63,Incurred_Nominal!$A$25:$AQ$426,Incurred_Nominal!$AG$1,FALSE),0))</f>
        <v>0</v>
      </c>
      <c r="H63" s="13">
        <f>IF(VLOOKUP($C63,Incurred_Nominal!$A$25:$AQ$426,Incurred_Nominal!$AL$1,FALSE)="Commissioned Extra",0,
IF(VLOOKUP($C63,Incurred_Nominal!$A$25:$AQ$426,Incurred_Nominal!$AK$1,FALSE)=H$4,VLOOKUP($C63,Incurred_Nominal!$A$25:$AQ$426,Incurred_Nominal!$AG$1,FALSE),0))</f>
        <v>0</v>
      </c>
      <c r="I63" s="13">
        <f>IF(VLOOKUP($C63,Incurred_Nominal!$A$25:$AQ$426,Incurred_Nominal!$AL$1,FALSE)="Commissioned Extra",0,
IF(VLOOKUP($C63,Incurred_Nominal!$A$25:$AQ$426,Incurred_Nominal!$AK$1,FALSE)=I$4,VLOOKUP($C63,Incurred_Nominal!$A$25:$AQ$426,Incurred_Nominal!$AG$1,FALSE),0))</f>
        <v>0</v>
      </c>
      <c r="J63" s="13">
        <f>IF(VLOOKUP($C63,Incurred_Nominal!$A$25:$AQ$426,Incurred_Nominal!$AL$1,FALSE)="Commissioned Extra",0,
IF(VLOOKUP($C63,Incurred_Nominal!$A$25:$AQ$426,Incurred_Nominal!$AK$1,FALSE)=J$4,VLOOKUP($C63,Incurred_Nominal!$A$25:$AQ$426,Incurred_Nominal!$AG$1,FALSE),0))</f>
        <v>0</v>
      </c>
      <c r="K63" s="13">
        <f>IF(VLOOKUP($C63,Incurred_Nominal!$A$25:$AQ$426,Incurred_Nominal!$AL$1,FALSE)="Commissioned Extra",0,
IF(VLOOKUP($C63,Incurred_Nominal!$A$25:$AQ$426,Incurred_Nominal!$AK$1,FALSE)=K$4,VLOOKUP($C63,Incurred_Nominal!$A$25:$AQ$426,Incurred_Nominal!$AG$1,FALSE),0))</f>
        <v>0</v>
      </c>
      <c r="L63" s="13">
        <f>IF(VLOOKUP($C63,Incurred_Nominal!$A$25:$AQ$426,Incurred_Nominal!$AL$1,FALSE)="Commissioned Extra",0,
IF(VLOOKUP($C63,Incurred_Nominal!$A$25:$AQ$426,Incurred_Nominal!$AK$1,FALSE)=L$4,VLOOKUP($C63,Incurred_Nominal!$A$25:$AQ$426,Incurred_Nominal!$AG$1,FALSE),0))</f>
        <v>0</v>
      </c>
      <c r="M63" s="232">
        <f t="shared" si="1"/>
        <v>0</v>
      </c>
      <c r="N63" s="232" t="str">
        <f t="shared" si="2"/>
        <v/>
      </c>
      <c r="P63" s="232">
        <f>(VLOOKUP($C63,Incurred_Real!$A$25:$BR$427,Incurred_Real!AS$1,FALSE))*$M63</f>
        <v>0</v>
      </c>
      <c r="Q63" s="232">
        <f>(VLOOKUP($C63,Incurred_Real!$A$25:$BR$427,Incurred_Real!AT$1,FALSE))*$M63</f>
        <v>0</v>
      </c>
      <c r="R63" s="232">
        <f>(VLOOKUP($C63,Incurred_Real!$A$25:$BR$427,Incurred_Real!AU$1,FALSE))*$M63</f>
        <v>0</v>
      </c>
      <c r="S63" s="232">
        <f>(VLOOKUP($C63,Incurred_Real!$A$25:$BR$427,Incurred_Real!AV$1,FALSE))*$M63</f>
        <v>0</v>
      </c>
      <c r="T63" s="232">
        <f>(VLOOKUP($C63,Incurred_Real!$A$25:$BR$427,Incurred_Real!AW$1,FALSE))*$M63</f>
        <v>0</v>
      </c>
      <c r="U63" s="232">
        <f>(VLOOKUP($C63,Incurred_Real!$A$25:$BR$427,Incurred_Real!AX$1,FALSE))*$M63</f>
        <v>0</v>
      </c>
      <c r="V63" s="232">
        <f>(VLOOKUP($C63,Incurred_Real!$A$25:$BR$427,Incurred_Real!AY$1,FALSE))*$M63</f>
        <v>0</v>
      </c>
      <c r="W63" s="232">
        <f>(VLOOKUP($C63,Incurred_Real!$A$25:$BR$427,Incurred_Real!AZ$1,FALSE))*$M63</f>
        <v>0</v>
      </c>
      <c r="X63" s="232">
        <f>(VLOOKUP($C63,Incurred_Real!$A$25:$BR$427,Incurred_Real!BA$1,FALSE))*$M63</f>
        <v>0</v>
      </c>
      <c r="Y63" s="232">
        <f>(VLOOKUP($C63,Incurred_Real!$A$25:$BR$427,Incurred_Real!BB$1,FALSE))*$M63</f>
        <v>0</v>
      </c>
      <c r="Z63" s="232">
        <f>(VLOOKUP($C63,Incurred_Real!$A$25:$BR$427,Incurred_Real!BC$1,FALSE))*$M63</f>
        <v>0</v>
      </c>
      <c r="AA63" s="232">
        <f>(VLOOKUP($C63,Incurred_Real!$A$25:$BR$427,Incurred_Real!BD$1,FALSE))*$M63</f>
        <v>0</v>
      </c>
      <c r="AB63" s="232">
        <f>(VLOOKUP($C63,Incurred_Real!$A$25:$BR$427,Incurred_Real!BE$1,FALSE))*$M63</f>
        <v>0</v>
      </c>
      <c r="AC63" s="232">
        <f>(VLOOKUP($C63,Incurred_Real!$A$25:$BR$427,Incurred_Real!BF$1,FALSE))*$M63</f>
        <v>0</v>
      </c>
      <c r="AD63" s="232">
        <f>(VLOOKUP($C63,Incurred_Real!$A$25:$BR$427,Incurred_Real!BG$1,FALSE))*$M63</f>
        <v>0</v>
      </c>
      <c r="AE63" s="232">
        <f>(VLOOKUP($C63,Incurred_Real!$A$25:$BR$427,Incurred_Real!BH$1,FALSE))*$M63</f>
        <v>0</v>
      </c>
      <c r="AF63" s="232">
        <f>(VLOOKUP($C63,Incurred_Real!$A$25:$BR$427,Incurred_Real!BI$1,FALSE))*$M63</f>
        <v>0</v>
      </c>
      <c r="AG63" s="232">
        <f>(VLOOKUP($C63,Incurred_Real!$A$25:$BR$427,Incurred_Real!BJ$1,FALSE))*$M63</f>
        <v>0</v>
      </c>
      <c r="AH63" s="232">
        <f>(VLOOKUP($C63,Incurred_Real!$A$25:$BR$427,Incurred_Real!BK$1,FALSE))*$M63</f>
        <v>0</v>
      </c>
      <c r="AI63" s="232">
        <f>(VLOOKUP($C63,Incurred_Real!$A$25:$BR$427,Incurred_Real!BL$1,FALSE))*$M63</f>
        <v>0</v>
      </c>
      <c r="AJ63" s="232">
        <f>(VLOOKUP($C63,Incurred_Real!$A$25:$BR$427,Incurred_Real!BM$1,FALSE))*$M63</f>
        <v>0</v>
      </c>
      <c r="AK63" s="232">
        <f>(VLOOKUP($C63,Incurred_Real!$A$25:$BR$427,Incurred_Real!BN$1,FALSE))*$M63</f>
        <v>0</v>
      </c>
      <c r="AL63" s="232">
        <f>(VLOOKUP($C63,Incurred_Real!$A$25:$BR$427,Incurred_Real!BO$1,FALSE))*$M63</f>
        <v>0</v>
      </c>
      <c r="AM63" s="232">
        <f>(VLOOKUP($C63,Incurred_Real!$A$25:$BR$427,Incurred_Real!BP$1,FALSE))*$M63</f>
        <v>0</v>
      </c>
      <c r="AN63" s="232">
        <f>(VLOOKUP($C63,Incurred_Real!$A$25:$BR$427,Incurred_Real!BQ$1,FALSE))*$M63</f>
        <v>0</v>
      </c>
      <c r="AO63" s="232">
        <f>(VLOOKUP($C63,Incurred_Real!$A$25:$BR$427,Incurred_Real!BR$1,FALSE))*$M63</f>
        <v>0</v>
      </c>
      <c r="AP63" s="232">
        <f t="shared" si="3"/>
        <v>0</v>
      </c>
      <c r="AR63" s="232" t="b">
        <f t="shared" si="4"/>
        <v>1</v>
      </c>
    </row>
    <row r="64" spans="3:44" x14ac:dyDescent="0.15">
      <c r="C64" s="11" t="s">
        <v>120</v>
      </c>
      <c r="D64" s="11" t="str">
        <f>VLOOKUP(C64,'Project List'!$A$9:$AG$360,'Project List'!$G$1,FALSE)</f>
        <v>Asset Design Manuals (ADM) Major Rewrite</v>
      </c>
      <c r="E64" s="11" t="str">
        <f>VLOOKUP($C64,Incurred_Real!$A$24:$E$376,Incurred_Real!$D$1,FALSE)</f>
        <v>Augmentation</v>
      </c>
      <c r="F64" s="13">
        <f>IF(VLOOKUP($C64,Incurred_Nominal!$A$25:$AQ$426,Incurred_Nominal!$AL$1,FALSE)="Commissioned Extra",0,
IF(VLOOKUP($C64,Incurred_Nominal!$A$25:$AQ$426,Incurred_Nominal!$AK$1,FALSE)=F$4,VLOOKUP($C64,Incurred_Nominal!$A$25:$AQ$426,Incurred_Nominal!$AG$1,FALSE),0))</f>
        <v>0</v>
      </c>
      <c r="G64" s="13">
        <f>IF(VLOOKUP($C64,Incurred_Nominal!$A$25:$AQ$426,Incurred_Nominal!$AL$1,FALSE)="Commissioned Extra",0,
IF(VLOOKUP($C64,Incurred_Nominal!$A$25:$AQ$426,Incurred_Nominal!$AK$1,FALSE)=G$4,VLOOKUP($C64,Incurred_Nominal!$A$25:$AQ$426,Incurred_Nominal!$AG$1,FALSE),0))</f>
        <v>0</v>
      </c>
      <c r="H64" s="13">
        <f>IF(VLOOKUP($C64,Incurred_Nominal!$A$25:$AQ$426,Incurred_Nominal!$AL$1,FALSE)="Commissioned Extra",0,
IF(VLOOKUP($C64,Incurred_Nominal!$A$25:$AQ$426,Incurred_Nominal!$AK$1,FALSE)=H$4,VLOOKUP($C64,Incurred_Nominal!$A$25:$AQ$426,Incurred_Nominal!$AG$1,FALSE),0))</f>
        <v>0</v>
      </c>
      <c r="I64" s="13">
        <f>IF(VLOOKUP($C64,Incurred_Nominal!$A$25:$AQ$426,Incurred_Nominal!$AL$1,FALSE)="Commissioned Extra",0,
IF(VLOOKUP($C64,Incurred_Nominal!$A$25:$AQ$426,Incurred_Nominal!$AK$1,FALSE)=I$4,VLOOKUP($C64,Incurred_Nominal!$A$25:$AQ$426,Incurred_Nominal!$AG$1,FALSE),0))</f>
        <v>0</v>
      </c>
      <c r="J64" s="13">
        <f>IF(VLOOKUP($C64,Incurred_Nominal!$A$25:$AQ$426,Incurred_Nominal!$AL$1,FALSE)="Commissioned Extra",0,
IF(VLOOKUP($C64,Incurred_Nominal!$A$25:$AQ$426,Incurred_Nominal!$AK$1,FALSE)=J$4,VLOOKUP($C64,Incurred_Nominal!$A$25:$AQ$426,Incurred_Nominal!$AG$1,FALSE),0))</f>
        <v>0</v>
      </c>
      <c r="K64" s="13">
        <f>IF(VLOOKUP($C64,Incurred_Nominal!$A$25:$AQ$426,Incurred_Nominal!$AL$1,FALSE)="Commissioned Extra",0,
IF(VLOOKUP($C64,Incurred_Nominal!$A$25:$AQ$426,Incurred_Nominal!$AK$1,FALSE)=K$4,VLOOKUP($C64,Incurred_Nominal!$A$25:$AQ$426,Incurred_Nominal!$AG$1,FALSE),0))</f>
        <v>0</v>
      </c>
      <c r="L64" s="13">
        <f>IF(VLOOKUP($C64,Incurred_Nominal!$A$25:$AQ$426,Incurred_Nominal!$AL$1,FALSE)="Commissioned Extra",0,
IF(VLOOKUP($C64,Incurred_Nominal!$A$25:$AQ$426,Incurred_Nominal!$AK$1,FALSE)=L$4,VLOOKUP($C64,Incurred_Nominal!$A$25:$AQ$426,Incurred_Nominal!$AG$1,FALSE),0))</f>
        <v>0</v>
      </c>
      <c r="M64" s="232">
        <f t="shared" si="1"/>
        <v>0</v>
      </c>
      <c r="N64" s="232" t="str">
        <f t="shared" si="2"/>
        <v/>
      </c>
      <c r="P64" s="232">
        <f>(VLOOKUP($C64,Incurred_Real!$A$25:$BR$427,Incurred_Real!AS$1,FALSE))*$M64</f>
        <v>0</v>
      </c>
      <c r="Q64" s="232">
        <f>(VLOOKUP($C64,Incurred_Real!$A$25:$BR$427,Incurred_Real!AT$1,FALSE))*$M64</f>
        <v>0</v>
      </c>
      <c r="R64" s="232">
        <f>(VLOOKUP($C64,Incurred_Real!$A$25:$BR$427,Incurred_Real!AU$1,FALSE))*$M64</f>
        <v>0</v>
      </c>
      <c r="S64" s="232">
        <f>(VLOOKUP($C64,Incurred_Real!$A$25:$BR$427,Incurred_Real!AV$1,FALSE))*$M64</f>
        <v>0</v>
      </c>
      <c r="T64" s="232">
        <f>(VLOOKUP($C64,Incurred_Real!$A$25:$BR$427,Incurred_Real!AW$1,FALSE))*$M64</f>
        <v>0</v>
      </c>
      <c r="U64" s="232">
        <f>(VLOOKUP($C64,Incurred_Real!$A$25:$BR$427,Incurred_Real!AX$1,FALSE))*$M64</f>
        <v>0</v>
      </c>
      <c r="V64" s="232">
        <f>(VLOOKUP($C64,Incurred_Real!$A$25:$BR$427,Incurred_Real!AY$1,FALSE))*$M64</f>
        <v>0</v>
      </c>
      <c r="W64" s="232">
        <f>(VLOOKUP($C64,Incurred_Real!$A$25:$BR$427,Incurred_Real!AZ$1,FALSE))*$M64</f>
        <v>0</v>
      </c>
      <c r="X64" s="232">
        <f>(VLOOKUP($C64,Incurred_Real!$A$25:$BR$427,Incurred_Real!BA$1,FALSE))*$M64</f>
        <v>0</v>
      </c>
      <c r="Y64" s="232">
        <f>(VLOOKUP($C64,Incurred_Real!$A$25:$BR$427,Incurred_Real!BB$1,FALSE))*$M64</f>
        <v>0</v>
      </c>
      <c r="Z64" s="232">
        <f>(VLOOKUP($C64,Incurred_Real!$A$25:$BR$427,Incurred_Real!BC$1,FALSE))*$M64</f>
        <v>0</v>
      </c>
      <c r="AA64" s="232">
        <f>(VLOOKUP($C64,Incurred_Real!$A$25:$BR$427,Incurred_Real!BD$1,FALSE))*$M64</f>
        <v>0</v>
      </c>
      <c r="AB64" s="232">
        <f>(VLOOKUP($C64,Incurred_Real!$A$25:$BR$427,Incurred_Real!BE$1,FALSE))*$M64</f>
        <v>0</v>
      </c>
      <c r="AC64" s="232">
        <f>(VLOOKUP($C64,Incurred_Real!$A$25:$BR$427,Incurred_Real!BF$1,FALSE))*$M64</f>
        <v>0</v>
      </c>
      <c r="AD64" s="232">
        <f>(VLOOKUP($C64,Incurred_Real!$A$25:$BR$427,Incurred_Real!BG$1,FALSE))*$M64</f>
        <v>0</v>
      </c>
      <c r="AE64" s="232">
        <f>(VLOOKUP($C64,Incurred_Real!$A$25:$BR$427,Incurred_Real!BH$1,FALSE))*$M64</f>
        <v>0</v>
      </c>
      <c r="AF64" s="232">
        <f>(VLOOKUP($C64,Incurred_Real!$A$25:$BR$427,Incurred_Real!BI$1,FALSE))*$M64</f>
        <v>0</v>
      </c>
      <c r="AG64" s="232">
        <f>(VLOOKUP($C64,Incurred_Real!$A$25:$BR$427,Incurred_Real!BJ$1,FALSE))*$M64</f>
        <v>0</v>
      </c>
      <c r="AH64" s="232">
        <f>(VLOOKUP($C64,Incurred_Real!$A$25:$BR$427,Incurred_Real!BK$1,FALSE))*$M64</f>
        <v>0</v>
      </c>
      <c r="AI64" s="232">
        <f>(VLOOKUP($C64,Incurred_Real!$A$25:$BR$427,Incurred_Real!BL$1,FALSE))*$M64</f>
        <v>0</v>
      </c>
      <c r="AJ64" s="232">
        <f>(VLOOKUP($C64,Incurred_Real!$A$25:$BR$427,Incurred_Real!BM$1,FALSE))*$M64</f>
        <v>0</v>
      </c>
      <c r="AK64" s="232">
        <f>(VLOOKUP($C64,Incurred_Real!$A$25:$BR$427,Incurred_Real!BN$1,FALSE))*$M64</f>
        <v>0</v>
      </c>
      <c r="AL64" s="232">
        <f>(VLOOKUP($C64,Incurred_Real!$A$25:$BR$427,Incurred_Real!BO$1,FALSE))*$M64</f>
        <v>0</v>
      </c>
      <c r="AM64" s="232">
        <f>(VLOOKUP($C64,Incurred_Real!$A$25:$BR$427,Incurred_Real!BP$1,FALSE))*$M64</f>
        <v>0</v>
      </c>
      <c r="AN64" s="232">
        <f>(VLOOKUP($C64,Incurred_Real!$A$25:$BR$427,Incurred_Real!BQ$1,FALSE))*$M64</f>
        <v>0</v>
      </c>
      <c r="AO64" s="232">
        <f>(VLOOKUP($C64,Incurred_Real!$A$25:$BR$427,Incurred_Real!BR$1,FALSE))*$M64</f>
        <v>0</v>
      </c>
      <c r="AP64" s="232">
        <f t="shared" si="3"/>
        <v>0</v>
      </c>
      <c r="AR64" s="232" t="b">
        <f t="shared" si="4"/>
        <v>1</v>
      </c>
    </row>
    <row r="65" spans="3:44" x14ac:dyDescent="0.15">
      <c r="C65" s="11" t="s">
        <v>122</v>
      </c>
      <c r="D65" s="11" t="str">
        <f>VLOOKUP(C65,'Project List'!$A$9:$AG$360,'Project List'!$G$1,FALSE)</f>
        <v>Robertstown Telecoms Bearer</v>
      </c>
      <c r="E65" s="11" t="str">
        <f>VLOOKUP($C65,Incurred_Real!$A$24:$E$376,Incurred_Real!$D$1,FALSE)</f>
        <v>Replacement</v>
      </c>
      <c r="F65" s="13">
        <f>IF(VLOOKUP($C65,Incurred_Nominal!$A$25:$AQ$426,Incurred_Nominal!$AL$1,FALSE)="Commissioned Extra",0,
IF(VLOOKUP($C65,Incurred_Nominal!$A$25:$AQ$426,Incurred_Nominal!$AK$1,FALSE)=F$4,VLOOKUP($C65,Incurred_Nominal!$A$25:$AQ$426,Incurred_Nominal!$AG$1,FALSE),0))</f>
        <v>0</v>
      </c>
      <c r="G65" s="13">
        <f>IF(VLOOKUP($C65,Incurred_Nominal!$A$25:$AQ$426,Incurred_Nominal!$AL$1,FALSE)="Commissioned Extra",0,
IF(VLOOKUP($C65,Incurred_Nominal!$A$25:$AQ$426,Incurred_Nominal!$AK$1,FALSE)=G$4,VLOOKUP($C65,Incurred_Nominal!$A$25:$AQ$426,Incurred_Nominal!$AG$1,FALSE),0))</f>
        <v>0</v>
      </c>
      <c r="H65" s="13">
        <f>IF(VLOOKUP($C65,Incurred_Nominal!$A$25:$AQ$426,Incurred_Nominal!$AL$1,FALSE)="Commissioned Extra",0,
IF(VLOOKUP($C65,Incurred_Nominal!$A$25:$AQ$426,Incurred_Nominal!$AK$1,FALSE)=H$4,VLOOKUP($C65,Incurred_Nominal!$A$25:$AQ$426,Incurred_Nominal!$AG$1,FALSE),0))</f>
        <v>0</v>
      </c>
      <c r="I65" s="13">
        <f>IF(VLOOKUP($C65,Incurred_Nominal!$A$25:$AQ$426,Incurred_Nominal!$AL$1,FALSE)="Commissioned Extra",0,
IF(VLOOKUP($C65,Incurred_Nominal!$A$25:$AQ$426,Incurred_Nominal!$AK$1,FALSE)=I$4,VLOOKUP($C65,Incurred_Nominal!$A$25:$AQ$426,Incurred_Nominal!$AG$1,FALSE),0))</f>
        <v>0</v>
      </c>
      <c r="J65" s="13">
        <f>IF(VLOOKUP($C65,Incurred_Nominal!$A$25:$AQ$426,Incurred_Nominal!$AL$1,FALSE)="Commissioned Extra",0,
IF(VLOOKUP($C65,Incurred_Nominal!$A$25:$AQ$426,Incurred_Nominal!$AK$1,FALSE)=J$4,VLOOKUP($C65,Incurred_Nominal!$A$25:$AQ$426,Incurred_Nominal!$AG$1,FALSE),0))</f>
        <v>0</v>
      </c>
      <c r="K65" s="13">
        <f>IF(VLOOKUP($C65,Incurred_Nominal!$A$25:$AQ$426,Incurred_Nominal!$AL$1,FALSE)="Commissioned Extra",0,
IF(VLOOKUP($C65,Incurred_Nominal!$A$25:$AQ$426,Incurred_Nominal!$AK$1,FALSE)=K$4,VLOOKUP($C65,Incurred_Nominal!$A$25:$AQ$426,Incurred_Nominal!$AG$1,FALSE),0))</f>
        <v>0</v>
      </c>
      <c r="L65" s="13">
        <f>IF(VLOOKUP($C65,Incurred_Nominal!$A$25:$AQ$426,Incurred_Nominal!$AL$1,FALSE)="Commissioned Extra",0,
IF(VLOOKUP($C65,Incurred_Nominal!$A$25:$AQ$426,Incurred_Nominal!$AK$1,FALSE)=L$4,VLOOKUP($C65,Incurred_Nominal!$A$25:$AQ$426,Incurred_Nominal!$AG$1,FALSE),0))</f>
        <v>0</v>
      </c>
      <c r="M65" s="232">
        <f t="shared" si="1"/>
        <v>0</v>
      </c>
      <c r="N65" s="232" t="str">
        <f t="shared" si="2"/>
        <v/>
      </c>
      <c r="P65" s="232">
        <f>(VLOOKUP($C65,Incurred_Real!$A$25:$BR$427,Incurred_Real!AS$1,FALSE))*$M65</f>
        <v>0</v>
      </c>
      <c r="Q65" s="232">
        <f>(VLOOKUP($C65,Incurred_Real!$A$25:$BR$427,Incurred_Real!AT$1,FALSE))*$M65</f>
        <v>0</v>
      </c>
      <c r="R65" s="232">
        <f>(VLOOKUP($C65,Incurred_Real!$A$25:$BR$427,Incurred_Real!AU$1,FALSE))*$M65</f>
        <v>0</v>
      </c>
      <c r="S65" s="232">
        <f>(VLOOKUP($C65,Incurred_Real!$A$25:$BR$427,Incurred_Real!AV$1,FALSE))*$M65</f>
        <v>0</v>
      </c>
      <c r="T65" s="232">
        <f>(VLOOKUP($C65,Incurred_Real!$A$25:$BR$427,Incurred_Real!AW$1,FALSE))*$M65</f>
        <v>0</v>
      </c>
      <c r="U65" s="232">
        <f>(VLOOKUP($C65,Incurred_Real!$A$25:$BR$427,Incurred_Real!AX$1,FALSE))*$M65</f>
        <v>0</v>
      </c>
      <c r="V65" s="232">
        <f>(VLOOKUP($C65,Incurred_Real!$A$25:$BR$427,Incurred_Real!AY$1,FALSE))*$M65</f>
        <v>0</v>
      </c>
      <c r="W65" s="232">
        <f>(VLOOKUP($C65,Incurred_Real!$A$25:$BR$427,Incurred_Real!AZ$1,FALSE))*$M65</f>
        <v>0</v>
      </c>
      <c r="X65" s="232">
        <f>(VLOOKUP($C65,Incurred_Real!$A$25:$BR$427,Incurred_Real!BA$1,FALSE))*$M65</f>
        <v>0</v>
      </c>
      <c r="Y65" s="232">
        <f>(VLOOKUP($C65,Incurred_Real!$A$25:$BR$427,Incurred_Real!BB$1,FALSE))*$M65</f>
        <v>0</v>
      </c>
      <c r="Z65" s="232">
        <f>(VLOOKUP($C65,Incurred_Real!$A$25:$BR$427,Incurred_Real!BC$1,FALSE))*$M65</f>
        <v>0</v>
      </c>
      <c r="AA65" s="232">
        <f>(VLOOKUP($C65,Incurred_Real!$A$25:$BR$427,Incurred_Real!BD$1,FALSE))*$M65</f>
        <v>0</v>
      </c>
      <c r="AB65" s="232">
        <f>(VLOOKUP($C65,Incurred_Real!$A$25:$BR$427,Incurred_Real!BE$1,FALSE))*$M65</f>
        <v>0</v>
      </c>
      <c r="AC65" s="232">
        <f>(VLOOKUP($C65,Incurred_Real!$A$25:$BR$427,Incurred_Real!BF$1,FALSE))*$M65</f>
        <v>0</v>
      </c>
      <c r="AD65" s="232">
        <f>(VLOOKUP($C65,Incurred_Real!$A$25:$BR$427,Incurred_Real!BG$1,FALSE))*$M65</f>
        <v>0</v>
      </c>
      <c r="AE65" s="232">
        <f>(VLOOKUP($C65,Incurred_Real!$A$25:$BR$427,Incurred_Real!BH$1,FALSE))*$M65</f>
        <v>0</v>
      </c>
      <c r="AF65" s="232">
        <f>(VLOOKUP($C65,Incurred_Real!$A$25:$BR$427,Incurred_Real!BI$1,FALSE))*$M65</f>
        <v>0</v>
      </c>
      <c r="AG65" s="232">
        <f>(VLOOKUP($C65,Incurred_Real!$A$25:$BR$427,Incurred_Real!BJ$1,FALSE))*$M65</f>
        <v>0</v>
      </c>
      <c r="AH65" s="232">
        <f>(VLOOKUP($C65,Incurred_Real!$A$25:$BR$427,Incurred_Real!BK$1,FALSE))*$M65</f>
        <v>0</v>
      </c>
      <c r="AI65" s="232">
        <f>(VLOOKUP($C65,Incurred_Real!$A$25:$BR$427,Incurred_Real!BL$1,FALSE))*$M65</f>
        <v>0</v>
      </c>
      <c r="AJ65" s="232">
        <f>(VLOOKUP($C65,Incurred_Real!$A$25:$BR$427,Incurred_Real!BM$1,FALSE))*$M65</f>
        <v>0</v>
      </c>
      <c r="AK65" s="232">
        <f>(VLOOKUP($C65,Incurred_Real!$A$25:$BR$427,Incurred_Real!BN$1,FALSE))*$M65</f>
        <v>0</v>
      </c>
      <c r="AL65" s="232">
        <f>(VLOOKUP($C65,Incurred_Real!$A$25:$BR$427,Incurred_Real!BO$1,FALSE))*$M65</f>
        <v>0</v>
      </c>
      <c r="AM65" s="232">
        <f>(VLOOKUP($C65,Incurred_Real!$A$25:$BR$427,Incurred_Real!BP$1,FALSE))*$M65</f>
        <v>0</v>
      </c>
      <c r="AN65" s="232">
        <f>(VLOOKUP($C65,Incurred_Real!$A$25:$BR$427,Incurred_Real!BQ$1,FALSE))*$M65</f>
        <v>0</v>
      </c>
      <c r="AO65" s="232">
        <f>(VLOOKUP($C65,Incurred_Real!$A$25:$BR$427,Incurred_Real!BR$1,FALSE))*$M65</f>
        <v>0</v>
      </c>
      <c r="AP65" s="232">
        <f t="shared" si="3"/>
        <v>0</v>
      </c>
      <c r="AR65" s="232" t="b">
        <f t="shared" si="4"/>
        <v>1</v>
      </c>
    </row>
    <row r="66" spans="3:44" x14ac:dyDescent="0.15">
      <c r="C66" s="11" t="s">
        <v>124</v>
      </c>
      <c r="D66" s="11" t="str">
        <f>VLOOKUP(C66,'Project List'!$A$9:$AG$360,'Project List'!$G$1,FALSE)</f>
        <v>Mid North OPGW Bearer</v>
      </c>
      <c r="E66" s="11" t="str">
        <f>VLOOKUP($C66,Incurred_Real!$A$24:$E$376,Incurred_Real!$D$1,FALSE)</f>
        <v>Augmentation</v>
      </c>
      <c r="F66" s="13">
        <f>IF(VLOOKUP($C66,Incurred_Nominal!$A$25:$AQ$426,Incurred_Nominal!$AL$1,FALSE)="Commissioned Extra",0,
IF(VLOOKUP($C66,Incurred_Nominal!$A$25:$AQ$426,Incurred_Nominal!$AK$1,FALSE)=F$4,VLOOKUP($C66,Incurred_Nominal!$A$25:$AQ$426,Incurred_Nominal!$AG$1,FALSE),0))</f>
        <v>0</v>
      </c>
      <c r="G66" s="13">
        <f>IF(VLOOKUP($C66,Incurred_Nominal!$A$25:$AQ$426,Incurred_Nominal!$AL$1,FALSE)="Commissioned Extra",0,
IF(VLOOKUP($C66,Incurred_Nominal!$A$25:$AQ$426,Incurred_Nominal!$AK$1,FALSE)=G$4,VLOOKUP($C66,Incurred_Nominal!$A$25:$AQ$426,Incurred_Nominal!$AG$1,FALSE),0))</f>
        <v>0</v>
      </c>
      <c r="H66" s="13">
        <f>IF(VLOOKUP($C66,Incurred_Nominal!$A$25:$AQ$426,Incurred_Nominal!$AL$1,FALSE)="Commissioned Extra",0,
IF(VLOOKUP($C66,Incurred_Nominal!$A$25:$AQ$426,Incurred_Nominal!$AK$1,FALSE)=H$4,VLOOKUP($C66,Incurred_Nominal!$A$25:$AQ$426,Incurred_Nominal!$AG$1,FALSE),0))</f>
        <v>0</v>
      </c>
      <c r="I66" s="13">
        <f>IF(VLOOKUP($C66,Incurred_Nominal!$A$25:$AQ$426,Incurred_Nominal!$AL$1,FALSE)="Commissioned Extra",0,
IF(VLOOKUP($C66,Incurred_Nominal!$A$25:$AQ$426,Incurred_Nominal!$AK$1,FALSE)=I$4,VLOOKUP($C66,Incurred_Nominal!$A$25:$AQ$426,Incurred_Nominal!$AG$1,FALSE),0))</f>
        <v>0</v>
      </c>
      <c r="J66" s="13">
        <f>IF(VLOOKUP($C66,Incurred_Nominal!$A$25:$AQ$426,Incurred_Nominal!$AL$1,FALSE)="Commissioned Extra",0,
IF(VLOOKUP($C66,Incurred_Nominal!$A$25:$AQ$426,Incurred_Nominal!$AK$1,FALSE)=J$4,VLOOKUP($C66,Incurred_Nominal!$A$25:$AQ$426,Incurred_Nominal!$AG$1,FALSE),0))</f>
        <v>0</v>
      </c>
      <c r="K66" s="13">
        <f>IF(VLOOKUP($C66,Incurred_Nominal!$A$25:$AQ$426,Incurred_Nominal!$AL$1,FALSE)="Commissioned Extra",0,
IF(VLOOKUP($C66,Incurred_Nominal!$A$25:$AQ$426,Incurred_Nominal!$AK$1,FALSE)=K$4,VLOOKUP($C66,Incurred_Nominal!$A$25:$AQ$426,Incurred_Nominal!$AG$1,FALSE),0))</f>
        <v>0</v>
      </c>
      <c r="L66" s="13">
        <f>IF(VLOOKUP($C66,Incurred_Nominal!$A$25:$AQ$426,Incurred_Nominal!$AL$1,FALSE)="Commissioned Extra",0,
IF(VLOOKUP($C66,Incurred_Nominal!$A$25:$AQ$426,Incurred_Nominal!$AK$1,FALSE)=L$4,VLOOKUP($C66,Incurred_Nominal!$A$25:$AQ$426,Incurred_Nominal!$AG$1,FALSE),0))</f>
        <v>0</v>
      </c>
      <c r="M66" s="232">
        <f t="shared" si="1"/>
        <v>0</v>
      </c>
      <c r="N66" s="232" t="str">
        <f t="shared" si="2"/>
        <v/>
      </c>
      <c r="P66" s="232">
        <f>(VLOOKUP($C66,Incurred_Real!$A$25:$BR$427,Incurred_Real!AS$1,FALSE))*$M66</f>
        <v>0</v>
      </c>
      <c r="Q66" s="232">
        <f>(VLOOKUP($C66,Incurred_Real!$A$25:$BR$427,Incurred_Real!AT$1,FALSE))*$M66</f>
        <v>0</v>
      </c>
      <c r="R66" s="232">
        <f>(VLOOKUP($C66,Incurred_Real!$A$25:$BR$427,Incurred_Real!AU$1,FALSE))*$M66</f>
        <v>0</v>
      </c>
      <c r="S66" s="232">
        <f>(VLOOKUP($C66,Incurred_Real!$A$25:$BR$427,Incurred_Real!AV$1,FALSE))*$M66</f>
        <v>0</v>
      </c>
      <c r="T66" s="232">
        <f>(VLOOKUP($C66,Incurred_Real!$A$25:$BR$427,Incurred_Real!AW$1,FALSE))*$M66</f>
        <v>0</v>
      </c>
      <c r="U66" s="232">
        <f>(VLOOKUP($C66,Incurred_Real!$A$25:$BR$427,Incurred_Real!AX$1,FALSE))*$M66</f>
        <v>0</v>
      </c>
      <c r="V66" s="232">
        <f>(VLOOKUP($C66,Incurred_Real!$A$25:$BR$427,Incurred_Real!AY$1,FALSE))*$M66</f>
        <v>0</v>
      </c>
      <c r="W66" s="232">
        <f>(VLOOKUP($C66,Incurred_Real!$A$25:$BR$427,Incurred_Real!AZ$1,FALSE))*$M66</f>
        <v>0</v>
      </c>
      <c r="X66" s="232">
        <f>(VLOOKUP($C66,Incurred_Real!$A$25:$BR$427,Incurred_Real!BA$1,FALSE))*$M66</f>
        <v>0</v>
      </c>
      <c r="Y66" s="232">
        <f>(VLOOKUP($C66,Incurred_Real!$A$25:$BR$427,Incurred_Real!BB$1,FALSE))*$M66</f>
        <v>0</v>
      </c>
      <c r="Z66" s="232">
        <f>(VLOOKUP($C66,Incurred_Real!$A$25:$BR$427,Incurred_Real!BC$1,FALSE))*$M66</f>
        <v>0</v>
      </c>
      <c r="AA66" s="232">
        <f>(VLOOKUP($C66,Incurred_Real!$A$25:$BR$427,Incurred_Real!BD$1,FALSE))*$M66</f>
        <v>0</v>
      </c>
      <c r="AB66" s="232">
        <f>(VLOOKUP($C66,Incurred_Real!$A$25:$BR$427,Incurred_Real!BE$1,FALSE))*$M66</f>
        <v>0</v>
      </c>
      <c r="AC66" s="232">
        <f>(VLOOKUP($C66,Incurred_Real!$A$25:$BR$427,Incurred_Real!BF$1,FALSE))*$M66</f>
        <v>0</v>
      </c>
      <c r="AD66" s="232">
        <f>(VLOOKUP($C66,Incurred_Real!$A$25:$BR$427,Incurred_Real!BG$1,FALSE))*$M66</f>
        <v>0</v>
      </c>
      <c r="AE66" s="232">
        <f>(VLOOKUP($C66,Incurred_Real!$A$25:$BR$427,Incurred_Real!BH$1,FALSE))*$M66</f>
        <v>0</v>
      </c>
      <c r="AF66" s="232">
        <f>(VLOOKUP($C66,Incurred_Real!$A$25:$BR$427,Incurred_Real!BI$1,FALSE))*$M66</f>
        <v>0</v>
      </c>
      <c r="AG66" s="232">
        <f>(VLOOKUP($C66,Incurred_Real!$A$25:$BR$427,Incurred_Real!BJ$1,FALSE))*$M66</f>
        <v>0</v>
      </c>
      <c r="AH66" s="232">
        <f>(VLOOKUP($C66,Incurred_Real!$A$25:$BR$427,Incurred_Real!BK$1,FALSE))*$M66</f>
        <v>0</v>
      </c>
      <c r="AI66" s="232">
        <f>(VLOOKUP($C66,Incurred_Real!$A$25:$BR$427,Incurred_Real!BL$1,FALSE))*$M66</f>
        <v>0</v>
      </c>
      <c r="AJ66" s="232">
        <f>(VLOOKUP($C66,Incurred_Real!$A$25:$BR$427,Incurred_Real!BM$1,FALSE))*$M66</f>
        <v>0</v>
      </c>
      <c r="AK66" s="232">
        <f>(VLOOKUP($C66,Incurred_Real!$A$25:$BR$427,Incurred_Real!BN$1,FALSE))*$M66</f>
        <v>0</v>
      </c>
      <c r="AL66" s="232">
        <f>(VLOOKUP($C66,Incurred_Real!$A$25:$BR$427,Incurred_Real!BO$1,FALSE))*$M66</f>
        <v>0</v>
      </c>
      <c r="AM66" s="232">
        <f>(VLOOKUP($C66,Incurred_Real!$A$25:$BR$427,Incurred_Real!BP$1,FALSE))*$M66</f>
        <v>0</v>
      </c>
      <c r="AN66" s="232">
        <f>(VLOOKUP($C66,Incurred_Real!$A$25:$BR$427,Incurred_Real!BQ$1,FALSE))*$M66</f>
        <v>0</v>
      </c>
      <c r="AO66" s="232">
        <f>(VLOOKUP($C66,Incurred_Real!$A$25:$BR$427,Incurred_Real!BR$1,FALSE))*$M66</f>
        <v>0</v>
      </c>
      <c r="AP66" s="232">
        <f t="shared" si="3"/>
        <v>0</v>
      </c>
      <c r="AR66" s="232" t="b">
        <f t="shared" si="4"/>
        <v>1</v>
      </c>
    </row>
    <row r="67" spans="3:44" x14ac:dyDescent="0.15">
      <c r="C67" s="11" t="s">
        <v>871</v>
      </c>
      <c r="D67" s="11" t="str">
        <f>VLOOKUP(C67,'Project List'!$A$9:$AG$360,'Project List'!$G$1,FALSE)</f>
        <v>Mount Barker South 2nd 275_66 kV Transformer</v>
      </c>
      <c r="E67" s="11" t="str">
        <f>VLOOKUP($C67,Incurred_Real!$A$24:$E$376,Incurred_Real!$D$1,FALSE)</f>
        <v>Connection</v>
      </c>
      <c r="F67" s="13">
        <f>IF(VLOOKUP($C67,Incurred_Nominal!$A$25:$AQ$426,Incurred_Nominal!$AL$1,FALSE)="Commissioned Extra",0,
IF(VLOOKUP($C67,Incurred_Nominal!$A$25:$AQ$426,Incurred_Nominal!$AK$1,FALSE)=F$4,VLOOKUP($C67,Incurred_Nominal!$A$25:$AQ$426,Incurred_Nominal!$AG$1,FALSE),0))</f>
        <v>0</v>
      </c>
      <c r="G67" s="13">
        <f>IF(VLOOKUP($C67,Incurred_Nominal!$A$25:$AQ$426,Incurred_Nominal!$AL$1,FALSE)="Commissioned Extra",0,
IF(VLOOKUP($C67,Incurred_Nominal!$A$25:$AQ$426,Incurred_Nominal!$AK$1,FALSE)=G$4,VLOOKUP($C67,Incurred_Nominal!$A$25:$AQ$426,Incurred_Nominal!$AG$1,FALSE),0))</f>
        <v>0</v>
      </c>
      <c r="H67" s="13">
        <f>IF(VLOOKUP($C67,Incurred_Nominal!$A$25:$AQ$426,Incurred_Nominal!$AL$1,FALSE)="Commissioned Extra",0,
IF(VLOOKUP($C67,Incurred_Nominal!$A$25:$AQ$426,Incurred_Nominal!$AK$1,FALSE)=H$4,VLOOKUP($C67,Incurred_Nominal!$A$25:$AQ$426,Incurred_Nominal!$AG$1,FALSE),0))</f>
        <v>0</v>
      </c>
      <c r="I67" s="13">
        <f>IF(VLOOKUP($C67,Incurred_Nominal!$A$25:$AQ$426,Incurred_Nominal!$AL$1,FALSE)="Commissioned Extra",0,
IF(VLOOKUP($C67,Incurred_Nominal!$A$25:$AQ$426,Incurred_Nominal!$AK$1,FALSE)=I$4,VLOOKUP($C67,Incurred_Nominal!$A$25:$AQ$426,Incurred_Nominal!$AG$1,FALSE),0))</f>
        <v>0</v>
      </c>
      <c r="J67" s="13">
        <f>IF(VLOOKUP($C67,Incurred_Nominal!$A$25:$AQ$426,Incurred_Nominal!$AL$1,FALSE)="Commissioned Extra",0,
IF(VLOOKUP($C67,Incurred_Nominal!$A$25:$AQ$426,Incurred_Nominal!$AK$1,FALSE)=J$4,VLOOKUP($C67,Incurred_Nominal!$A$25:$AQ$426,Incurred_Nominal!$AG$1,FALSE),0))</f>
        <v>0</v>
      </c>
      <c r="K67" s="13">
        <f>IF(VLOOKUP($C67,Incurred_Nominal!$A$25:$AQ$426,Incurred_Nominal!$AL$1,FALSE)="Commissioned Extra",0,
IF(VLOOKUP($C67,Incurred_Nominal!$A$25:$AQ$426,Incurred_Nominal!$AK$1,FALSE)=K$4,VLOOKUP($C67,Incurred_Nominal!$A$25:$AQ$426,Incurred_Nominal!$AG$1,FALSE),0))</f>
        <v>0</v>
      </c>
      <c r="L67" s="13">
        <f>IF(VLOOKUP($C67,Incurred_Nominal!$A$25:$AQ$426,Incurred_Nominal!$AL$1,FALSE)="Commissioned Extra",0,
IF(VLOOKUP($C67,Incurred_Nominal!$A$25:$AQ$426,Incurred_Nominal!$AK$1,FALSE)=L$4,VLOOKUP($C67,Incurred_Nominal!$A$25:$AQ$426,Incurred_Nominal!$AG$1,FALSE),0))</f>
        <v>0</v>
      </c>
      <c r="M67" s="232">
        <f t="shared" si="1"/>
        <v>0</v>
      </c>
      <c r="N67" s="232" t="str">
        <f t="shared" si="2"/>
        <v/>
      </c>
      <c r="P67" s="232">
        <f>(VLOOKUP($C67,Incurred_Real!$A$25:$BR$427,Incurred_Real!AS$1,FALSE))*$M67</f>
        <v>0</v>
      </c>
      <c r="Q67" s="232">
        <f>(VLOOKUP($C67,Incurred_Real!$A$25:$BR$427,Incurred_Real!AT$1,FALSE))*$M67</f>
        <v>0</v>
      </c>
      <c r="R67" s="232">
        <f>(VLOOKUP($C67,Incurred_Real!$A$25:$BR$427,Incurred_Real!AU$1,FALSE))*$M67</f>
        <v>0</v>
      </c>
      <c r="S67" s="232">
        <f>(VLOOKUP($C67,Incurred_Real!$A$25:$BR$427,Incurred_Real!AV$1,FALSE))*$M67</f>
        <v>0</v>
      </c>
      <c r="T67" s="232">
        <f>(VLOOKUP($C67,Incurred_Real!$A$25:$BR$427,Incurred_Real!AW$1,FALSE))*$M67</f>
        <v>0</v>
      </c>
      <c r="U67" s="232">
        <f>(VLOOKUP($C67,Incurred_Real!$A$25:$BR$427,Incurred_Real!AX$1,FALSE))*$M67</f>
        <v>0</v>
      </c>
      <c r="V67" s="232">
        <f>(VLOOKUP($C67,Incurred_Real!$A$25:$BR$427,Incurred_Real!AY$1,FALSE))*$M67</f>
        <v>0</v>
      </c>
      <c r="W67" s="232">
        <f>(VLOOKUP($C67,Incurred_Real!$A$25:$BR$427,Incurred_Real!AZ$1,FALSE))*$M67</f>
        <v>0</v>
      </c>
      <c r="X67" s="232">
        <f>(VLOOKUP($C67,Incurred_Real!$A$25:$BR$427,Incurred_Real!BA$1,FALSE))*$M67</f>
        <v>0</v>
      </c>
      <c r="Y67" s="232">
        <f>(VLOOKUP($C67,Incurred_Real!$A$25:$BR$427,Incurred_Real!BB$1,FALSE))*$M67</f>
        <v>0</v>
      </c>
      <c r="Z67" s="232">
        <f>(VLOOKUP($C67,Incurred_Real!$A$25:$BR$427,Incurred_Real!BC$1,FALSE))*$M67</f>
        <v>0</v>
      </c>
      <c r="AA67" s="232">
        <f>(VLOOKUP($C67,Incurred_Real!$A$25:$BR$427,Incurred_Real!BD$1,FALSE))*$M67</f>
        <v>0</v>
      </c>
      <c r="AB67" s="232">
        <f>(VLOOKUP($C67,Incurred_Real!$A$25:$BR$427,Incurred_Real!BE$1,FALSE))*$M67</f>
        <v>0</v>
      </c>
      <c r="AC67" s="232">
        <f>(VLOOKUP($C67,Incurred_Real!$A$25:$BR$427,Incurred_Real!BF$1,FALSE))*$M67</f>
        <v>0</v>
      </c>
      <c r="AD67" s="232">
        <f>(VLOOKUP($C67,Incurred_Real!$A$25:$BR$427,Incurred_Real!BG$1,FALSE))*$M67</f>
        <v>0</v>
      </c>
      <c r="AE67" s="232">
        <f>(VLOOKUP($C67,Incurred_Real!$A$25:$BR$427,Incurred_Real!BH$1,FALSE))*$M67</f>
        <v>0</v>
      </c>
      <c r="AF67" s="232">
        <f>(VLOOKUP($C67,Incurred_Real!$A$25:$BR$427,Incurred_Real!BI$1,FALSE))*$M67</f>
        <v>0</v>
      </c>
      <c r="AG67" s="232">
        <f>(VLOOKUP($C67,Incurred_Real!$A$25:$BR$427,Incurred_Real!BJ$1,FALSE))*$M67</f>
        <v>0</v>
      </c>
      <c r="AH67" s="232">
        <f>(VLOOKUP($C67,Incurred_Real!$A$25:$BR$427,Incurred_Real!BK$1,FALSE))*$M67</f>
        <v>0</v>
      </c>
      <c r="AI67" s="232">
        <f>(VLOOKUP($C67,Incurred_Real!$A$25:$BR$427,Incurred_Real!BL$1,FALSE))*$M67</f>
        <v>0</v>
      </c>
      <c r="AJ67" s="232">
        <f>(VLOOKUP($C67,Incurred_Real!$A$25:$BR$427,Incurred_Real!BM$1,FALSE))*$M67</f>
        <v>0</v>
      </c>
      <c r="AK67" s="232">
        <f>(VLOOKUP($C67,Incurred_Real!$A$25:$BR$427,Incurred_Real!BN$1,FALSE))*$M67</f>
        <v>0</v>
      </c>
      <c r="AL67" s="232">
        <f>(VLOOKUP($C67,Incurred_Real!$A$25:$BR$427,Incurred_Real!BO$1,FALSE))*$M67</f>
        <v>0</v>
      </c>
      <c r="AM67" s="232">
        <f>(VLOOKUP($C67,Incurred_Real!$A$25:$BR$427,Incurred_Real!BP$1,FALSE))*$M67</f>
        <v>0</v>
      </c>
      <c r="AN67" s="232">
        <f>(VLOOKUP($C67,Incurred_Real!$A$25:$BR$427,Incurred_Real!BQ$1,FALSE))*$M67</f>
        <v>0</v>
      </c>
      <c r="AO67" s="232">
        <f>(VLOOKUP($C67,Incurred_Real!$A$25:$BR$427,Incurred_Real!BR$1,FALSE))*$M67</f>
        <v>0</v>
      </c>
      <c r="AP67" s="232">
        <f t="shared" si="3"/>
        <v>0</v>
      </c>
      <c r="AR67" s="232" t="b">
        <f t="shared" si="4"/>
        <v>1</v>
      </c>
    </row>
    <row r="68" spans="3:44" x14ac:dyDescent="0.15">
      <c r="C68" s="11" t="s">
        <v>126</v>
      </c>
      <c r="D68" s="11" t="str">
        <f>VLOOKUP(C68,'Project List'!$A$9:$AG$360,'Project List'!$G$1,FALSE)</f>
        <v>Eyre Peninsula Reinforcement Land and Easement Acquisition</v>
      </c>
      <c r="E68" s="11" t="str">
        <f>VLOOKUP($C68,Incurred_Real!$A$24:$E$376,Incurred_Real!$D$1,FALSE)</f>
        <v>Easements/Land</v>
      </c>
      <c r="F68" s="13">
        <f>IF(VLOOKUP($C68,Incurred_Nominal!$A$25:$AQ$426,Incurred_Nominal!$AL$1,FALSE)="Commissioned Extra",0,
IF(VLOOKUP($C68,Incurred_Nominal!$A$25:$AQ$426,Incurred_Nominal!$AK$1,FALSE)=F$4,VLOOKUP($C68,Incurred_Nominal!$A$25:$AQ$426,Incurred_Nominal!$AG$1,FALSE),0))</f>
        <v>0</v>
      </c>
      <c r="G68" s="13">
        <f>IF(VLOOKUP($C68,Incurred_Nominal!$A$25:$AQ$426,Incurred_Nominal!$AL$1,FALSE)="Commissioned Extra",0,
IF(VLOOKUP($C68,Incurred_Nominal!$A$25:$AQ$426,Incurred_Nominal!$AK$1,FALSE)=G$4,VLOOKUP($C68,Incurred_Nominal!$A$25:$AQ$426,Incurred_Nominal!$AG$1,FALSE),0))</f>
        <v>0</v>
      </c>
      <c r="H68" s="13">
        <f>IF(VLOOKUP($C68,Incurred_Nominal!$A$25:$AQ$426,Incurred_Nominal!$AL$1,FALSE)="Commissioned Extra",0,
IF(VLOOKUP($C68,Incurred_Nominal!$A$25:$AQ$426,Incurred_Nominal!$AK$1,FALSE)=H$4,VLOOKUP($C68,Incurred_Nominal!$A$25:$AQ$426,Incurred_Nominal!$AG$1,FALSE),0))</f>
        <v>0</v>
      </c>
      <c r="I68" s="13">
        <f>IF(VLOOKUP($C68,Incurred_Nominal!$A$25:$AQ$426,Incurred_Nominal!$AL$1,FALSE)="Commissioned Extra",0,
IF(VLOOKUP($C68,Incurred_Nominal!$A$25:$AQ$426,Incurred_Nominal!$AK$1,FALSE)=I$4,VLOOKUP($C68,Incurred_Nominal!$A$25:$AQ$426,Incurred_Nominal!$AG$1,FALSE),0))</f>
        <v>0</v>
      </c>
      <c r="J68" s="13">
        <f>IF(VLOOKUP($C68,Incurred_Nominal!$A$25:$AQ$426,Incurred_Nominal!$AL$1,FALSE)="Commissioned Extra",0,
IF(VLOOKUP($C68,Incurred_Nominal!$A$25:$AQ$426,Incurred_Nominal!$AK$1,FALSE)=J$4,VLOOKUP($C68,Incurred_Nominal!$A$25:$AQ$426,Incurred_Nominal!$AG$1,FALSE),0))</f>
        <v>0</v>
      </c>
      <c r="K68" s="13">
        <f>IF(VLOOKUP($C68,Incurred_Nominal!$A$25:$AQ$426,Incurred_Nominal!$AL$1,FALSE)="Commissioned Extra",0,
IF(VLOOKUP($C68,Incurred_Nominal!$A$25:$AQ$426,Incurred_Nominal!$AK$1,FALSE)=K$4,VLOOKUP($C68,Incurred_Nominal!$A$25:$AQ$426,Incurred_Nominal!$AG$1,FALSE),0))</f>
        <v>0</v>
      </c>
      <c r="L68" s="13">
        <f>IF(VLOOKUP($C68,Incurred_Nominal!$A$25:$AQ$426,Incurred_Nominal!$AL$1,FALSE)="Commissioned Extra",0,
IF(VLOOKUP($C68,Incurred_Nominal!$A$25:$AQ$426,Incurred_Nominal!$AK$1,FALSE)=L$4,VLOOKUP($C68,Incurred_Nominal!$A$25:$AQ$426,Incurred_Nominal!$AG$1,FALSE),0))</f>
        <v>0</v>
      </c>
      <c r="M68" s="232">
        <f t="shared" si="1"/>
        <v>0</v>
      </c>
      <c r="N68" s="232" t="str">
        <f t="shared" si="2"/>
        <v/>
      </c>
      <c r="P68" s="232">
        <f>(VLOOKUP($C68,Incurred_Real!$A$25:$BR$427,Incurred_Real!AS$1,FALSE))*$M68</f>
        <v>0</v>
      </c>
      <c r="Q68" s="232">
        <f>(VLOOKUP($C68,Incurred_Real!$A$25:$BR$427,Incurred_Real!AT$1,FALSE))*$M68</f>
        <v>0</v>
      </c>
      <c r="R68" s="232">
        <f>(VLOOKUP($C68,Incurred_Real!$A$25:$BR$427,Incurred_Real!AU$1,FALSE))*$M68</f>
        <v>0</v>
      </c>
      <c r="S68" s="232">
        <f>(VLOOKUP($C68,Incurred_Real!$A$25:$BR$427,Incurred_Real!AV$1,FALSE))*$M68</f>
        <v>0</v>
      </c>
      <c r="T68" s="232">
        <f>(VLOOKUP($C68,Incurred_Real!$A$25:$BR$427,Incurred_Real!AW$1,FALSE))*$M68</f>
        <v>0</v>
      </c>
      <c r="U68" s="232">
        <f>(VLOOKUP($C68,Incurred_Real!$A$25:$BR$427,Incurred_Real!AX$1,FALSE))*$M68</f>
        <v>0</v>
      </c>
      <c r="V68" s="232">
        <f>(VLOOKUP($C68,Incurred_Real!$A$25:$BR$427,Incurred_Real!AY$1,FALSE))*$M68</f>
        <v>0</v>
      </c>
      <c r="W68" s="232">
        <f>(VLOOKUP($C68,Incurred_Real!$A$25:$BR$427,Incurred_Real!AZ$1,FALSE))*$M68</f>
        <v>0</v>
      </c>
      <c r="X68" s="232">
        <f>(VLOOKUP($C68,Incurred_Real!$A$25:$BR$427,Incurred_Real!BA$1,FALSE))*$M68</f>
        <v>0</v>
      </c>
      <c r="Y68" s="232">
        <f>(VLOOKUP($C68,Incurred_Real!$A$25:$BR$427,Incurred_Real!BB$1,FALSE))*$M68</f>
        <v>0</v>
      </c>
      <c r="Z68" s="232">
        <f>(VLOOKUP($C68,Incurred_Real!$A$25:$BR$427,Incurred_Real!BC$1,FALSE))*$M68</f>
        <v>0</v>
      </c>
      <c r="AA68" s="232">
        <f>(VLOOKUP($C68,Incurred_Real!$A$25:$BR$427,Incurred_Real!BD$1,FALSE))*$M68</f>
        <v>0</v>
      </c>
      <c r="AB68" s="232">
        <f>(VLOOKUP($C68,Incurred_Real!$A$25:$BR$427,Incurred_Real!BE$1,FALSE))*$M68</f>
        <v>0</v>
      </c>
      <c r="AC68" s="232">
        <f>(VLOOKUP($C68,Incurred_Real!$A$25:$BR$427,Incurred_Real!BF$1,FALSE))*$M68</f>
        <v>0</v>
      </c>
      <c r="AD68" s="232">
        <f>(VLOOKUP($C68,Incurred_Real!$A$25:$BR$427,Incurred_Real!BG$1,FALSE))*$M68</f>
        <v>0</v>
      </c>
      <c r="AE68" s="232">
        <f>(VLOOKUP($C68,Incurred_Real!$A$25:$BR$427,Incurred_Real!BH$1,FALSE))*$M68</f>
        <v>0</v>
      </c>
      <c r="AF68" s="232">
        <f>(VLOOKUP($C68,Incurred_Real!$A$25:$BR$427,Incurred_Real!BI$1,FALSE))*$M68</f>
        <v>0</v>
      </c>
      <c r="AG68" s="232">
        <f>(VLOOKUP($C68,Incurred_Real!$A$25:$BR$427,Incurred_Real!BJ$1,FALSE))*$M68</f>
        <v>0</v>
      </c>
      <c r="AH68" s="232">
        <f>(VLOOKUP($C68,Incurred_Real!$A$25:$BR$427,Incurred_Real!BK$1,FALSE))*$M68</f>
        <v>0</v>
      </c>
      <c r="AI68" s="232">
        <f>(VLOOKUP($C68,Incurred_Real!$A$25:$BR$427,Incurred_Real!BL$1,FALSE))*$M68</f>
        <v>0</v>
      </c>
      <c r="AJ68" s="232">
        <f>(VLOOKUP($C68,Incurred_Real!$A$25:$BR$427,Incurred_Real!BM$1,FALSE))*$M68</f>
        <v>0</v>
      </c>
      <c r="AK68" s="232">
        <f>(VLOOKUP($C68,Incurred_Real!$A$25:$BR$427,Incurred_Real!BN$1,FALSE))*$M68</f>
        <v>0</v>
      </c>
      <c r="AL68" s="232">
        <f>(VLOOKUP($C68,Incurred_Real!$A$25:$BR$427,Incurred_Real!BO$1,FALSE))*$M68</f>
        <v>0</v>
      </c>
      <c r="AM68" s="232">
        <f>(VLOOKUP($C68,Incurred_Real!$A$25:$BR$427,Incurred_Real!BP$1,FALSE))*$M68</f>
        <v>0</v>
      </c>
      <c r="AN68" s="232">
        <f>(VLOOKUP($C68,Incurred_Real!$A$25:$BR$427,Incurred_Real!BQ$1,FALSE))*$M68</f>
        <v>0</v>
      </c>
      <c r="AO68" s="232">
        <f>(VLOOKUP($C68,Incurred_Real!$A$25:$BR$427,Incurred_Real!BR$1,FALSE))*$M68</f>
        <v>0</v>
      </c>
      <c r="AP68" s="232">
        <f t="shared" si="3"/>
        <v>0</v>
      </c>
      <c r="AR68" s="232" t="b">
        <f t="shared" si="4"/>
        <v>1</v>
      </c>
    </row>
    <row r="69" spans="3:44" x14ac:dyDescent="0.15">
      <c r="C69" s="11" t="s">
        <v>127</v>
      </c>
      <c r="D69" s="11" t="str">
        <f>VLOOKUP(C69,'Project List'!$A$9:$AG$360,'Project List'!$G$1,FALSE)</f>
        <v>Transmission Network Voltage Control</v>
      </c>
      <c r="E69" s="11" t="str">
        <f>VLOOKUP($C69,Incurred_Real!$A$24:$E$376,Incurred_Real!$D$1,FALSE)</f>
        <v>Security/Compliance</v>
      </c>
      <c r="F69" s="13">
        <f>IF(VLOOKUP($C69,Incurred_Nominal!$A$25:$AQ$426,Incurred_Nominal!$AL$1,FALSE)="Commissioned Extra",0,
IF(VLOOKUP($C69,Incurred_Nominal!$A$25:$AQ$426,Incurred_Nominal!$AK$1,FALSE)=F$4,VLOOKUP($C69,Incurred_Nominal!$A$25:$AQ$426,Incurred_Nominal!$AG$1,FALSE),0))</f>
        <v>0</v>
      </c>
      <c r="G69" s="13">
        <f>IF(VLOOKUP($C69,Incurred_Nominal!$A$25:$AQ$426,Incurred_Nominal!$AL$1,FALSE)="Commissioned Extra",0,
IF(VLOOKUP($C69,Incurred_Nominal!$A$25:$AQ$426,Incurred_Nominal!$AK$1,FALSE)=G$4,VLOOKUP($C69,Incurred_Nominal!$A$25:$AQ$426,Incurred_Nominal!$AG$1,FALSE),0))</f>
        <v>0</v>
      </c>
      <c r="H69" s="13">
        <f>IF(VLOOKUP($C69,Incurred_Nominal!$A$25:$AQ$426,Incurred_Nominal!$AL$1,FALSE)="Commissioned Extra",0,
IF(VLOOKUP($C69,Incurred_Nominal!$A$25:$AQ$426,Incurred_Nominal!$AK$1,FALSE)=H$4,VLOOKUP($C69,Incurred_Nominal!$A$25:$AQ$426,Incurred_Nominal!$AG$1,FALSE),0))</f>
        <v>0</v>
      </c>
      <c r="I69" s="13">
        <f>IF(VLOOKUP($C69,Incurred_Nominal!$A$25:$AQ$426,Incurred_Nominal!$AL$1,FALSE)="Commissioned Extra",0,
IF(VLOOKUP($C69,Incurred_Nominal!$A$25:$AQ$426,Incurred_Nominal!$AK$1,FALSE)=I$4,VLOOKUP($C69,Incurred_Nominal!$A$25:$AQ$426,Incurred_Nominal!$AG$1,FALSE),0))</f>
        <v>0</v>
      </c>
      <c r="J69" s="13">
        <f>IF(VLOOKUP($C69,Incurred_Nominal!$A$25:$AQ$426,Incurred_Nominal!$AL$1,FALSE)="Commissioned Extra",0,
IF(VLOOKUP($C69,Incurred_Nominal!$A$25:$AQ$426,Incurred_Nominal!$AK$1,FALSE)=J$4,VLOOKUP($C69,Incurred_Nominal!$A$25:$AQ$426,Incurred_Nominal!$AG$1,FALSE),0))</f>
        <v>0</v>
      </c>
      <c r="K69" s="13">
        <f>IF(VLOOKUP($C69,Incurred_Nominal!$A$25:$AQ$426,Incurred_Nominal!$AL$1,FALSE)="Commissioned Extra",0,
IF(VLOOKUP($C69,Incurred_Nominal!$A$25:$AQ$426,Incurred_Nominal!$AK$1,FALSE)=K$4,VLOOKUP($C69,Incurred_Nominal!$A$25:$AQ$426,Incurred_Nominal!$AG$1,FALSE),0))</f>
        <v>0</v>
      </c>
      <c r="L69" s="13">
        <f>IF(VLOOKUP($C69,Incurred_Nominal!$A$25:$AQ$426,Incurred_Nominal!$AL$1,FALSE)="Commissioned Extra",0,
IF(VLOOKUP($C69,Incurred_Nominal!$A$25:$AQ$426,Incurred_Nominal!$AK$1,FALSE)=L$4,VLOOKUP($C69,Incurred_Nominal!$A$25:$AQ$426,Incurred_Nominal!$AG$1,FALSE),0))</f>
        <v>0</v>
      </c>
      <c r="M69" s="232">
        <f t="shared" ref="M69:M132" si="11">SUM(E69:L69)</f>
        <v>0</v>
      </c>
      <c r="N69" s="232" t="str">
        <f t="shared" ref="N69:N132" si="12">IF(M69=0,"",INDEX($E$4:$L$4,1,MATCH(M69,$E69:$L69,0)))</f>
        <v/>
      </c>
      <c r="P69" s="232">
        <f>(VLOOKUP($C69,Incurred_Real!$A$25:$BR$427,Incurred_Real!AS$1,FALSE))*$M69</f>
        <v>0</v>
      </c>
      <c r="Q69" s="232">
        <f>(VLOOKUP($C69,Incurred_Real!$A$25:$BR$427,Incurred_Real!AT$1,FALSE))*$M69</f>
        <v>0</v>
      </c>
      <c r="R69" s="232">
        <f>(VLOOKUP($C69,Incurred_Real!$A$25:$BR$427,Incurred_Real!AU$1,FALSE))*$M69</f>
        <v>0</v>
      </c>
      <c r="S69" s="232">
        <f>(VLOOKUP($C69,Incurred_Real!$A$25:$BR$427,Incurred_Real!AV$1,FALSE))*$M69</f>
        <v>0</v>
      </c>
      <c r="T69" s="232">
        <f>(VLOOKUP($C69,Incurred_Real!$A$25:$BR$427,Incurred_Real!AW$1,FALSE))*$M69</f>
        <v>0</v>
      </c>
      <c r="U69" s="232">
        <f>(VLOOKUP($C69,Incurred_Real!$A$25:$BR$427,Incurred_Real!AX$1,FALSE))*$M69</f>
        <v>0</v>
      </c>
      <c r="V69" s="232">
        <f>(VLOOKUP($C69,Incurred_Real!$A$25:$BR$427,Incurred_Real!AY$1,FALSE))*$M69</f>
        <v>0</v>
      </c>
      <c r="W69" s="232">
        <f>(VLOOKUP($C69,Incurred_Real!$A$25:$BR$427,Incurred_Real!AZ$1,FALSE))*$M69</f>
        <v>0</v>
      </c>
      <c r="X69" s="232">
        <f>(VLOOKUP($C69,Incurred_Real!$A$25:$BR$427,Incurred_Real!BA$1,FALSE))*$M69</f>
        <v>0</v>
      </c>
      <c r="Y69" s="232">
        <f>(VLOOKUP($C69,Incurred_Real!$A$25:$BR$427,Incurred_Real!BB$1,FALSE))*$M69</f>
        <v>0</v>
      </c>
      <c r="Z69" s="232">
        <f>(VLOOKUP($C69,Incurred_Real!$A$25:$BR$427,Incurred_Real!BC$1,FALSE))*$M69</f>
        <v>0</v>
      </c>
      <c r="AA69" s="232">
        <f>(VLOOKUP($C69,Incurred_Real!$A$25:$BR$427,Incurred_Real!BD$1,FALSE))*$M69</f>
        <v>0</v>
      </c>
      <c r="AB69" s="232">
        <f>(VLOOKUP($C69,Incurred_Real!$A$25:$BR$427,Incurred_Real!BE$1,FALSE))*$M69</f>
        <v>0</v>
      </c>
      <c r="AC69" s="232">
        <f>(VLOOKUP($C69,Incurred_Real!$A$25:$BR$427,Incurred_Real!BF$1,FALSE))*$M69</f>
        <v>0</v>
      </c>
      <c r="AD69" s="232">
        <f>(VLOOKUP($C69,Incurred_Real!$A$25:$BR$427,Incurred_Real!BG$1,FALSE))*$M69</f>
        <v>0</v>
      </c>
      <c r="AE69" s="232">
        <f>(VLOOKUP($C69,Incurred_Real!$A$25:$BR$427,Incurred_Real!BH$1,FALSE))*$M69</f>
        <v>0</v>
      </c>
      <c r="AF69" s="232">
        <f>(VLOOKUP($C69,Incurred_Real!$A$25:$BR$427,Incurred_Real!BI$1,FALSE))*$M69</f>
        <v>0</v>
      </c>
      <c r="AG69" s="232">
        <f>(VLOOKUP($C69,Incurred_Real!$A$25:$BR$427,Incurred_Real!BJ$1,FALSE))*$M69</f>
        <v>0</v>
      </c>
      <c r="AH69" s="232">
        <f>(VLOOKUP($C69,Incurred_Real!$A$25:$BR$427,Incurred_Real!BK$1,FALSE))*$M69</f>
        <v>0</v>
      </c>
      <c r="AI69" s="232">
        <f>(VLOOKUP($C69,Incurred_Real!$A$25:$BR$427,Incurred_Real!BL$1,FALSE))*$M69</f>
        <v>0</v>
      </c>
      <c r="AJ69" s="232">
        <f>(VLOOKUP($C69,Incurred_Real!$A$25:$BR$427,Incurred_Real!BM$1,FALSE))*$M69</f>
        <v>0</v>
      </c>
      <c r="AK69" s="232">
        <f>(VLOOKUP($C69,Incurred_Real!$A$25:$BR$427,Incurred_Real!BN$1,FALSE))*$M69</f>
        <v>0</v>
      </c>
      <c r="AL69" s="232">
        <f>(VLOOKUP($C69,Incurred_Real!$A$25:$BR$427,Incurred_Real!BO$1,FALSE))*$M69</f>
        <v>0</v>
      </c>
      <c r="AM69" s="232">
        <f>(VLOOKUP($C69,Incurred_Real!$A$25:$BR$427,Incurred_Real!BP$1,FALSE))*$M69</f>
        <v>0</v>
      </c>
      <c r="AN69" s="232">
        <f>(VLOOKUP($C69,Incurred_Real!$A$25:$BR$427,Incurred_Real!BQ$1,FALSE))*$M69</f>
        <v>0</v>
      </c>
      <c r="AO69" s="232">
        <f>(VLOOKUP($C69,Incurred_Real!$A$25:$BR$427,Incurred_Real!BR$1,FALSE))*$M69</f>
        <v>0</v>
      </c>
      <c r="AP69" s="232">
        <f t="shared" si="3"/>
        <v>0</v>
      </c>
      <c r="AR69" s="232" t="b">
        <f t="shared" si="4"/>
        <v>1</v>
      </c>
    </row>
    <row r="70" spans="3:44" x14ac:dyDescent="0.15">
      <c r="C70" s="11" t="s">
        <v>128</v>
      </c>
      <c r="D70" s="11" t="str">
        <f>VLOOKUP(C70,'Project List'!$A$9:$AG$360,'Project List'!$G$1,FALSE)</f>
        <v>Eyre Peninsula and Upper North Voltage Control Scheme</v>
      </c>
      <c r="E70" s="11" t="str">
        <f>VLOOKUP($C70,Incurred_Real!$A$24:$E$376,Incurred_Real!$D$1,FALSE)</f>
        <v>Security/Compliance</v>
      </c>
      <c r="F70" s="13">
        <f>IF(VLOOKUP($C70,Incurred_Nominal!$A$25:$AQ$426,Incurred_Nominal!$AL$1,FALSE)="Commissioned Extra",0,
IF(VLOOKUP($C70,Incurred_Nominal!$A$25:$AQ$426,Incurred_Nominal!$AK$1,FALSE)=F$4,VLOOKUP($C70,Incurred_Nominal!$A$25:$AQ$426,Incurred_Nominal!$AG$1,FALSE),0))</f>
        <v>0</v>
      </c>
      <c r="G70" s="13">
        <f>IF(VLOOKUP($C70,Incurred_Nominal!$A$25:$AQ$426,Incurred_Nominal!$AL$1,FALSE)="Commissioned Extra",0,
IF(VLOOKUP($C70,Incurred_Nominal!$A$25:$AQ$426,Incurred_Nominal!$AK$1,FALSE)=G$4,VLOOKUP($C70,Incurred_Nominal!$A$25:$AQ$426,Incurred_Nominal!$AG$1,FALSE),0))</f>
        <v>0</v>
      </c>
      <c r="H70" s="13">
        <f>IF(VLOOKUP($C70,Incurred_Nominal!$A$25:$AQ$426,Incurred_Nominal!$AL$1,FALSE)="Commissioned Extra",0,
IF(VLOOKUP($C70,Incurred_Nominal!$A$25:$AQ$426,Incurred_Nominal!$AK$1,FALSE)=H$4,VLOOKUP($C70,Incurred_Nominal!$A$25:$AQ$426,Incurred_Nominal!$AG$1,FALSE),0))</f>
        <v>0</v>
      </c>
      <c r="I70" s="13">
        <f>IF(VLOOKUP($C70,Incurred_Nominal!$A$25:$AQ$426,Incurred_Nominal!$AL$1,FALSE)="Commissioned Extra",0,
IF(VLOOKUP($C70,Incurred_Nominal!$A$25:$AQ$426,Incurred_Nominal!$AK$1,FALSE)=I$4,VLOOKUP($C70,Incurred_Nominal!$A$25:$AQ$426,Incurred_Nominal!$AG$1,FALSE),0))</f>
        <v>0</v>
      </c>
      <c r="J70" s="13">
        <f>IF(VLOOKUP($C70,Incurred_Nominal!$A$25:$AQ$426,Incurred_Nominal!$AL$1,FALSE)="Commissioned Extra",0,
IF(VLOOKUP($C70,Incurred_Nominal!$A$25:$AQ$426,Incurred_Nominal!$AK$1,FALSE)=J$4,VLOOKUP($C70,Incurred_Nominal!$A$25:$AQ$426,Incurred_Nominal!$AG$1,FALSE),0))</f>
        <v>0</v>
      </c>
      <c r="K70" s="13">
        <f>IF(VLOOKUP($C70,Incurred_Nominal!$A$25:$AQ$426,Incurred_Nominal!$AL$1,FALSE)="Commissioned Extra",0,
IF(VLOOKUP($C70,Incurred_Nominal!$A$25:$AQ$426,Incurred_Nominal!$AK$1,FALSE)=K$4,VLOOKUP($C70,Incurred_Nominal!$A$25:$AQ$426,Incurred_Nominal!$AG$1,FALSE),0))</f>
        <v>0</v>
      </c>
      <c r="L70" s="13">
        <f>IF(VLOOKUP($C70,Incurred_Nominal!$A$25:$AQ$426,Incurred_Nominal!$AL$1,FALSE)="Commissioned Extra",0,
IF(VLOOKUP($C70,Incurred_Nominal!$A$25:$AQ$426,Incurred_Nominal!$AK$1,FALSE)=L$4,VLOOKUP($C70,Incurred_Nominal!$A$25:$AQ$426,Incurred_Nominal!$AG$1,FALSE),0))</f>
        <v>0</v>
      </c>
      <c r="M70" s="232">
        <f t="shared" si="11"/>
        <v>0</v>
      </c>
      <c r="N70" s="232" t="str">
        <f t="shared" si="12"/>
        <v/>
      </c>
      <c r="P70" s="232">
        <f>(VLOOKUP($C70,Incurred_Real!$A$25:$BR$427,Incurred_Real!AS$1,FALSE))*$M70</f>
        <v>0</v>
      </c>
      <c r="Q70" s="232">
        <f>(VLOOKUP($C70,Incurred_Real!$A$25:$BR$427,Incurred_Real!AT$1,FALSE))*$M70</f>
        <v>0</v>
      </c>
      <c r="R70" s="232">
        <f>(VLOOKUP($C70,Incurred_Real!$A$25:$BR$427,Incurred_Real!AU$1,FALSE))*$M70</f>
        <v>0</v>
      </c>
      <c r="S70" s="232">
        <f>(VLOOKUP($C70,Incurred_Real!$A$25:$BR$427,Incurred_Real!AV$1,FALSE))*$M70</f>
        <v>0</v>
      </c>
      <c r="T70" s="232">
        <f>(VLOOKUP($C70,Incurred_Real!$A$25:$BR$427,Incurred_Real!AW$1,FALSE))*$M70</f>
        <v>0</v>
      </c>
      <c r="U70" s="232">
        <f>(VLOOKUP($C70,Incurred_Real!$A$25:$BR$427,Incurred_Real!AX$1,FALSE))*$M70</f>
        <v>0</v>
      </c>
      <c r="V70" s="232">
        <f>(VLOOKUP($C70,Incurred_Real!$A$25:$BR$427,Incurred_Real!AY$1,FALSE))*$M70</f>
        <v>0</v>
      </c>
      <c r="W70" s="232">
        <f>(VLOOKUP($C70,Incurred_Real!$A$25:$BR$427,Incurred_Real!AZ$1,FALSE))*$M70</f>
        <v>0</v>
      </c>
      <c r="X70" s="232">
        <f>(VLOOKUP($C70,Incurred_Real!$A$25:$BR$427,Incurred_Real!BA$1,FALSE))*$M70</f>
        <v>0</v>
      </c>
      <c r="Y70" s="232">
        <f>(VLOOKUP($C70,Incurred_Real!$A$25:$BR$427,Incurred_Real!BB$1,FALSE))*$M70</f>
        <v>0</v>
      </c>
      <c r="Z70" s="232">
        <f>(VLOOKUP($C70,Incurred_Real!$A$25:$BR$427,Incurred_Real!BC$1,FALSE))*$M70</f>
        <v>0</v>
      </c>
      <c r="AA70" s="232">
        <f>(VLOOKUP($C70,Incurred_Real!$A$25:$BR$427,Incurred_Real!BD$1,FALSE))*$M70</f>
        <v>0</v>
      </c>
      <c r="AB70" s="232">
        <f>(VLOOKUP($C70,Incurred_Real!$A$25:$BR$427,Incurred_Real!BE$1,FALSE))*$M70</f>
        <v>0</v>
      </c>
      <c r="AC70" s="232">
        <f>(VLOOKUP($C70,Incurred_Real!$A$25:$BR$427,Incurred_Real!BF$1,FALSE))*$M70</f>
        <v>0</v>
      </c>
      <c r="AD70" s="232">
        <f>(VLOOKUP($C70,Incurred_Real!$A$25:$BR$427,Incurred_Real!BG$1,FALSE))*$M70</f>
        <v>0</v>
      </c>
      <c r="AE70" s="232">
        <f>(VLOOKUP($C70,Incurred_Real!$A$25:$BR$427,Incurred_Real!BH$1,FALSE))*$M70</f>
        <v>0</v>
      </c>
      <c r="AF70" s="232">
        <f>(VLOOKUP($C70,Incurred_Real!$A$25:$BR$427,Incurred_Real!BI$1,FALSE))*$M70</f>
        <v>0</v>
      </c>
      <c r="AG70" s="232">
        <f>(VLOOKUP($C70,Incurred_Real!$A$25:$BR$427,Incurred_Real!BJ$1,FALSE))*$M70</f>
        <v>0</v>
      </c>
      <c r="AH70" s="232">
        <f>(VLOOKUP($C70,Incurred_Real!$A$25:$BR$427,Incurred_Real!BK$1,FALSE))*$M70</f>
        <v>0</v>
      </c>
      <c r="AI70" s="232">
        <f>(VLOOKUP($C70,Incurred_Real!$A$25:$BR$427,Incurred_Real!BL$1,FALSE))*$M70</f>
        <v>0</v>
      </c>
      <c r="AJ70" s="232">
        <f>(VLOOKUP($C70,Incurred_Real!$A$25:$BR$427,Incurred_Real!BM$1,FALSE))*$M70</f>
        <v>0</v>
      </c>
      <c r="AK70" s="232">
        <f>(VLOOKUP($C70,Incurred_Real!$A$25:$BR$427,Incurred_Real!BN$1,FALSE))*$M70</f>
        <v>0</v>
      </c>
      <c r="AL70" s="232">
        <f>(VLOOKUP($C70,Incurred_Real!$A$25:$BR$427,Incurred_Real!BO$1,FALSE))*$M70</f>
        <v>0</v>
      </c>
      <c r="AM70" s="232">
        <f>(VLOOKUP($C70,Incurred_Real!$A$25:$BR$427,Incurred_Real!BP$1,FALSE))*$M70</f>
        <v>0</v>
      </c>
      <c r="AN70" s="232">
        <f>(VLOOKUP($C70,Incurred_Real!$A$25:$BR$427,Incurred_Real!BQ$1,FALSE))*$M70</f>
        <v>0</v>
      </c>
      <c r="AO70" s="232">
        <f>(VLOOKUP($C70,Incurred_Real!$A$25:$BR$427,Incurred_Real!BR$1,FALSE))*$M70</f>
        <v>0</v>
      </c>
      <c r="AP70" s="232">
        <f t="shared" ref="AP70:AP133" si="13">SUM(P70:AO70)</f>
        <v>0</v>
      </c>
      <c r="AR70" s="232" t="b">
        <f t="shared" ref="AR70:AR133" si="14">AP70=M70</f>
        <v>1</v>
      </c>
    </row>
    <row r="71" spans="3:44" x14ac:dyDescent="0.15">
      <c r="C71" s="11" t="s">
        <v>129</v>
      </c>
      <c r="D71" s="11" t="str">
        <f>VLOOKUP(C71,'Project List'!$A$9:$AG$360,'Project List'!$G$1,FALSE)</f>
        <v>Electrical 300 Pirie St 2015 - 2016</v>
      </c>
      <c r="E71" s="11" t="str">
        <f>VLOOKUP($C71,Incurred_Real!$A$24:$E$376,Incurred_Real!$D$1,FALSE)</f>
        <v>Facilities</v>
      </c>
      <c r="F71" s="13">
        <f>IF(VLOOKUP($C71,Incurred_Nominal!$A$25:$AQ$426,Incurred_Nominal!$AL$1,FALSE)="Commissioned Extra",0,
IF(VLOOKUP($C71,Incurred_Nominal!$A$25:$AQ$426,Incurred_Nominal!$AK$1,FALSE)=F$4,VLOOKUP($C71,Incurred_Nominal!$A$25:$AQ$426,Incurred_Nominal!$AG$1,FALSE),0))</f>
        <v>0</v>
      </c>
      <c r="G71" s="13">
        <f>IF(VLOOKUP($C71,Incurred_Nominal!$A$25:$AQ$426,Incurred_Nominal!$AL$1,FALSE)="Commissioned Extra",0,
IF(VLOOKUP($C71,Incurred_Nominal!$A$25:$AQ$426,Incurred_Nominal!$AK$1,FALSE)=G$4,VLOOKUP($C71,Incurred_Nominal!$A$25:$AQ$426,Incurred_Nominal!$AG$1,FALSE),0))</f>
        <v>0</v>
      </c>
      <c r="H71" s="13">
        <f>IF(VLOOKUP($C71,Incurred_Nominal!$A$25:$AQ$426,Incurred_Nominal!$AL$1,FALSE)="Commissioned Extra",0,
IF(VLOOKUP($C71,Incurred_Nominal!$A$25:$AQ$426,Incurred_Nominal!$AK$1,FALSE)=H$4,VLOOKUP($C71,Incurred_Nominal!$A$25:$AQ$426,Incurred_Nominal!$AG$1,FALSE),0))</f>
        <v>0</v>
      </c>
      <c r="I71" s="13">
        <f>IF(VLOOKUP($C71,Incurred_Nominal!$A$25:$AQ$426,Incurred_Nominal!$AL$1,FALSE)="Commissioned Extra",0,
IF(VLOOKUP($C71,Incurred_Nominal!$A$25:$AQ$426,Incurred_Nominal!$AK$1,FALSE)=I$4,VLOOKUP($C71,Incurred_Nominal!$A$25:$AQ$426,Incurred_Nominal!$AG$1,FALSE),0))</f>
        <v>0</v>
      </c>
      <c r="J71" s="13">
        <f>IF(VLOOKUP($C71,Incurred_Nominal!$A$25:$AQ$426,Incurred_Nominal!$AL$1,FALSE)="Commissioned Extra",0,
IF(VLOOKUP($C71,Incurred_Nominal!$A$25:$AQ$426,Incurred_Nominal!$AK$1,FALSE)=J$4,VLOOKUP($C71,Incurred_Nominal!$A$25:$AQ$426,Incurred_Nominal!$AG$1,FALSE),0))</f>
        <v>0</v>
      </c>
      <c r="K71" s="13">
        <f>IF(VLOOKUP($C71,Incurred_Nominal!$A$25:$AQ$426,Incurred_Nominal!$AL$1,FALSE)="Commissioned Extra",0,
IF(VLOOKUP($C71,Incurred_Nominal!$A$25:$AQ$426,Incurred_Nominal!$AK$1,FALSE)=K$4,VLOOKUP($C71,Incurred_Nominal!$A$25:$AQ$426,Incurred_Nominal!$AG$1,FALSE),0))</f>
        <v>0</v>
      </c>
      <c r="L71" s="13">
        <f>IF(VLOOKUP($C71,Incurred_Nominal!$A$25:$AQ$426,Incurred_Nominal!$AL$1,FALSE)="Commissioned Extra",0,
IF(VLOOKUP($C71,Incurred_Nominal!$A$25:$AQ$426,Incurred_Nominal!$AK$1,FALSE)=L$4,VLOOKUP($C71,Incurred_Nominal!$A$25:$AQ$426,Incurred_Nominal!$AG$1,FALSE),0))</f>
        <v>0</v>
      </c>
      <c r="M71" s="232">
        <f t="shared" si="11"/>
        <v>0</v>
      </c>
      <c r="N71" s="232" t="str">
        <f t="shared" si="12"/>
        <v/>
      </c>
      <c r="P71" s="232">
        <f>(VLOOKUP($C71,Incurred_Real!$A$25:$BR$427,Incurred_Real!AS$1,FALSE))*$M71</f>
        <v>0</v>
      </c>
      <c r="Q71" s="232">
        <f>(VLOOKUP($C71,Incurred_Real!$A$25:$BR$427,Incurred_Real!AT$1,FALSE))*$M71</f>
        <v>0</v>
      </c>
      <c r="R71" s="232">
        <f>(VLOOKUP($C71,Incurred_Real!$A$25:$BR$427,Incurred_Real!AU$1,FALSE))*$M71</f>
        <v>0</v>
      </c>
      <c r="S71" s="232">
        <f>(VLOOKUP($C71,Incurred_Real!$A$25:$BR$427,Incurred_Real!AV$1,FALSE))*$M71</f>
        <v>0</v>
      </c>
      <c r="T71" s="232">
        <f>(VLOOKUP($C71,Incurred_Real!$A$25:$BR$427,Incurred_Real!AW$1,FALSE))*$M71</f>
        <v>0</v>
      </c>
      <c r="U71" s="232">
        <f>(VLOOKUP($C71,Incurred_Real!$A$25:$BR$427,Incurred_Real!AX$1,FALSE))*$M71</f>
        <v>0</v>
      </c>
      <c r="V71" s="232">
        <f>(VLOOKUP($C71,Incurred_Real!$A$25:$BR$427,Incurred_Real!AY$1,FALSE))*$M71</f>
        <v>0</v>
      </c>
      <c r="W71" s="232">
        <f>(VLOOKUP($C71,Incurred_Real!$A$25:$BR$427,Incurred_Real!AZ$1,FALSE))*$M71</f>
        <v>0</v>
      </c>
      <c r="X71" s="232">
        <f>(VLOOKUP($C71,Incurred_Real!$A$25:$BR$427,Incurred_Real!BA$1,FALSE))*$M71</f>
        <v>0</v>
      </c>
      <c r="Y71" s="232">
        <f>(VLOOKUP($C71,Incurred_Real!$A$25:$BR$427,Incurred_Real!BB$1,FALSE))*$M71</f>
        <v>0</v>
      </c>
      <c r="Z71" s="232">
        <f>(VLOOKUP($C71,Incurred_Real!$A$25:$BR$427,Incurred_Real!BC$1,FALSE))*$M71</f>
        <v>0</v>
      </c>
      <c r="AA71" s="232">
        <f>(VLOOKUP($C71,Incurred_Real!$A$25:$BR$427,Incurred_Real!BD$1,FALSE))*$M71</f>
        <v>0</v>
      </c>
      <c r="AB71" s="232">
        <f>(VLOOKUP($C71,Incurred_Real!$A$25:$BR$427,Incurred_Real!BE$1,FALSE))*$M71</f>
        <v>0</v>
      </c>
      <c r="AC71" s="232">
        <f>(VLOOKUP($C71,Incurred_Real!$A$25:$BR$427,Incurred_Real!BF$1,FALSE))*$M71</f>
        <v>0</v>
      </c>
      <c r="AD71" s="232">
        <f>(VLOOKUP($C71,Incurred_Real!$A$25:$BR$427,Incurred_Real!BG$1,FALSE))*$M71</f>
        <v>0</v>
      </c>
      <c r="AE71" s="232">
        <f>(VLOOKUP($C71,Incurred_Real!$A$25:$BR$427,Incurred_Real!BH$1,FALSE))*$M71</f>
        <v>0</v>
      </c>
      <c r="AF71" s="232">
        <f>(VLOOKUP($C71,Incurred_Real!$A$25:$BR$427,Incurred_Real!BI$1,FALSE))*$M71</f>
        <v>0</v>
      </c>
      <c r="AG71" s="232">
        <f>(VLOOKUP($C71,Incurred_Real!$A$25:$BR$427,Incurred_Real!BJ$1,FALSE))*$M71</f>
        <v>0</v>
      </c>
      <c r="AH71" s="232">
        <f>(VLOOKUP($C71,Incurred_Real!$A$25:$BR$427,Incurred_Real!BK$1,FALSE))*$M71</f>
        <v>0</v>
      </c>
      <c r="AI71" s="232">
        <f>(VLOOKUP($C71,Incurred_Real!$A$25:$BR$427,Incurred_Real!BL$1,FALSE))*$M71</f>
        <v>0</v>
      </c>
      <c r="AJ71" s="232">
        <f>(VLOOKUP($C71,Incurred_Real!$A$25:$BR$427,Incurred_Real!BM$1,FALSE))*$M71</f>
        <v>0</v>
      </c>
      <c r="AK71" s="232">
        <f>(VLOOKUP($C71,Incurred_Real!$A$25:$BR$427,Incurred_Real!BN$1,FALSE))*$M71</f>
        <v>0</v>
      </c>
      <c r="AL71" s="232">
        <f>(VLOOKUP($C71,Incurred_Real!$A$25:$BR$427,Incurred_Real!BO$1,FALSE))*$M71</f>
        <v>0</v>
      </c>
      <c r="AM71" s="232">
        <f>(VLOOKUP($C71,Incurred_Real!$A$25:$BR$427,Incurred_Real!BP$1,FALSE))*$M71</f>
        <v>0</v>
      </c>
      <c r="AN71" s="232">
        <f>(VLOOKUP($C71,Incurred_Real!$A$25:$BR$427,Incurred_Real!BQ$1,FALSE))*$M71</f>
        <v>0</v>
      </c>
      <c r="AO71" s="232">
        <f>(VLOOKUP($C71,Incurred_Real!$A$25:$BR$427,Incurred_Real!BR$1,FALSE))*$M71</f>
        <v>0</v>
      </c>
      <c r="AP71" s="232">
        <f t="shared" si="13"/>
        <v>0</v>
      </c>
      <c r="AR71" s="232" t="b">
        <f t="shared" si="14"/>
        <v>1</v>
      </c>
    </row>
    <row r="72" spans="3:44" x14ac:dyDescent="0.15">
      <c r="C72" s="11" t="s">
        <v>130</v>
      </c>
      <c r="D72" s="11" t="str">
        <f>VLOOKUP(C72,'Project List'!$A$9:$AG$360,'Project List'!$G$1,FALSE)</f>
        <v>Vegetation Management Analysis Tools</v>
      </c>
      <c r="E72" s="11" t="str">
        <f>VLOOKUP($C72,Incurred_Real!$A$24:$E$376,Incurred_Real!$D$1,FALSE)</f>
        <v>Security/Compliance</v>
      </c>
      <c r="F72" s="13">
        <f>IF(VLOOKUP($C72,Incurred_Nominal!$A$25:$AQ$426,Incurred_Nominal!$AL$1,FALSE)="Commissioned Extra",0,
IF(VLOOKUP($C72,Incurred_Nominal!$A$25:$AQ$426,Incurred_Nominal!$AK$1,FALSE)=F$4,VLOOKUP($C72,Incurred_Nominal!$A$25:$AQ$426,Incurred_Nominal!$AG$1,FALSE),0))</f>
        <v>0</v>
      </c>
      <c r="G72" s="13">
        <f>IF(VLOOKUP($C72,Incurred_Nominal!$A$25:$AQ$426,Incurred_Nominal!$AL$1,FALSE)="Commissioned Extra",0,
IF(VLOOKUP($C72,Incurred_Nominal!$A$25:$AQ$426,Incurred_Nominal!$AK$1,FALSE)=G$4,VLOOKUP($C72,Incurred_Nominal!$A$25:$AQ$426,Incurred_Nominal!$AG$1,FALSE),0))</f>
        <v>0</v>
      </c>
      <c r="H72" s="13">
        <f>IF(VLOOKUP($C72,Incurred_Nominal!$A$25:$AQ$426,Incurred_Nominal!$AL$1,FALSE)="Commissioned Extra",0,
IF(VLOOKUP($C72,Incurred_Nominal!$A$25:$AQ$426,Incurred_Nominal!$AK$1,FALSE)=H$4,VLOOKUP($C72,Incurred_Nominal!$A$25:$AQ$426,Incurred_Nominal!$AG$1,FALSE),0))</f>
        <v>0</v>
      </c>
      <c r="I72" s="13">
        <f>IF(VLOOKUP($C72,Incurred_Nominal!$A$25:$AQ$426,Incurred_Nominal!$AL$1,FALSE)="Commissioned Extra",0,
IF(VLOOKUP($C72,Incurred_Nominal!$A$25:$AQ$426,Incurred_Nominal!$AK$1,FALSE)=I$4,VLOOKUP($C72,Incurred_Nominal!$A$25:$AQ$426,Incurred_Nominal!$AG$1,FALSE),0))</f>
        <v>0</v>
      </c>
      <c r="J72" s="13">
        <f>IF(VLOOKUP($C72,Incurred_Nominal!$A$25:$AQ$426,Incurred_Nominal!$AL$1,FALSE)="Commissioned Extra",0,
IF(VLOOKUP($C72,Incurred_Nominal!$A$25:$AQ$426,Incurred_Nominal!$AK$1,FALSE)=J$4,VLOOKUP($C72,Incurred_Nominal!$A$25:$AQ$426,Incurred_Nominal!$AG$1,FALSE),0))</f>
        <v>0</v>
      </c>
      <c r="K72" s="13">
        <f>IF(VLOOKUP($C72,Incurred_Nominal!$A$25:$AQ$426,Incurred_Nominal!$AL$1,FALSE)="Commissioned Extra",0,
IF(VLOOKUP($C72,Incurred_Nominal!$A$25:$AQ$426,Incurred_Nominal!$AK$1,FALSE)=K$4,VLOOKUP($C72,Incurred_Nominal!$A$25:$AQ$426,Incurred_Nominal!$AG$1,FALSE),0))</f>
        <v>0</v>
      </c>
      <c r="L72" s="13">
        <f>IF(VLOOKUP($C72,Incurred_Nominal!$A$25:$AQ$426,Incurred_Nominal!$AL$1,FALSE)="Commissioned Extra",0,
IF(VLOOKUP($C72,Incurred_Nominal!$A$25:$AQ$426,Incurred_Nominal!$AK$1,FALSE)=L$4,VLOOKUP($C72,Incurred_Nominal!$A$25:$AQ$426,Incurred_Nominal!$AG$1,FALSE),0))</f>
        <v>0</v>
      </c>
      <c r="M72" s="232">
        <f t="shared" si="11"/>
        <v>0</v>
      </c>
      <c r="N72" s="232" t="str">
        <f t="shared" si="12"/>
        <v/>
      </c>
      <c r="P72" s="232">
        <f>(VLOOKUP($C72,Incurred_Real!$A$25:$BR$427,Incurred_Real!AS$1,FALSE))*$M72</f>
        <v>0</v>
      </c>
      <c r="Q72" s="232">
        <f>(VLOOKUP($C72,Incurred_Real!$A$25:$BR$427,Incurred_Real!AT$1,FALSE))*$M72</f>
        <v>0</v>
      </c>
      <c r="R72" s="232">
        <f>(VLOOKUP($C72,Incurred_Real!$A$25:$BR$427,Incurred_Real!AU$1,FALSE))*$M72</f>
        <v>0</v>
      </c>
      <c r="S72" s="232">
        <f>(VLOOKUP($C72,Incurred_Real!$A$25:$BR$427,Incurred_Real!AV$1,FALSE))*$M72</f>
        <v>0</v>
      </c>
      <c r="T72" s="232">
        <f>(VLOOKUP($C72,Incurred_Real!$A$25:$BR$427,Incurred_Real!AW$1,FALSE))*$M72</f>
        <v>0</v>
      </c>
      <c r="U72" s="232">
        <f>(VLOOKUP($C72,Incurred_Real!$A$25:$BR$427,Incurred_Real!AX$1,FALSE))*$M72</f>
        <v>0</v>
      </c>
      <c r="V72" s="232">
        <f>(VLOOKUP($C72,Incurred_Real!$A$25:$BR$427,Incurred_Real!AY$1,FALSE))*$M72</f>
        <v>0</v>
      </c>
      <c r="W72" s="232">
        <f>(VLOOKUP($C72,Incurred_Real!$A$25:$BR$427,Incurred_Real!AZ$1,FALSE))*$M72</f>
        <v>0</v>
      </c>
      <c r="X72" s="232">
        <f>(VLOOKUP($C72,Incurred_Real!$A$25:$BR$427,Incurred_Real!BA$1,FALSE))*$M72</f>
        <v>0</v>
      </c>
      <c r="Y72" s="232">
        <f>(VLOOKUP($C72,Incurred_Real!$A$25:$BR$427,Incurred_Real!BB$1,FALSE))*$M72</f>
        <v>0</v>
      </c>
      <c r="Z72" s="232">
        <f>(VLOOKUP($C72,Incurred_Real!$A$25:$BR$427,Incurred_Real!BC$1,FALSE))*$M72</f>
        <v>0</v>
      </c>
      <c r="AA72" s="232">
        <f>(VLOOKUP($C72,Incurred_Real!$A$25:$BR$427,Incurred_Real!BD$1,FALSE))*$M72</f>
        <v>0</v>
      </c>
      <c r="AB72" s="232">
        <f>(VLOOKUP($C72,Incurred_Real!$A$25:$BR$427,Incurred_Real!BE$1,FALSE))*$M72</f>
        <v>0</v>
      </c>
      <c r="AC72" s="232">
        <f>(VLOOKUP($C72,Incurred_Real!$A$25:$BR$427,Incurred_Real!BF$1,FALSE))*$M72</f>
        <v>0</v>
      </c>
      <c r="AD72" s="232">
        <f>(VLOOKUP($C72,Incurred_Real!$A$25:$BR$427,Incurred_Real!BG$1,FALSE))*$M72</f>
        <v>0</v>
      </c>
      <c r="AE72" s="232">
        <f>(VLOOKUP($C72,Incurred_Real!$A$25:$BR$427,Incurred_Real!BH$1,FALSE))*$M72</f>
        <v>0</v>
      </c>
      <c r="AF72" s="232">
        <f>(VLOOKUP($C72,Incurred_Real!$A$25:$BR$427,Incurred_Real!BI$1,FALSE))*$M72</f>
        <v>0</v>
      </c>
      <c r="AG72" s="232">
        <f>(VLOOKUP($C72,Incurred_Real!$A$25:$BR$427,Incurred_Real!BJ$1,FALSE))*$M72</f>
        <v>0</v>
      </c>
      <c r="AH72" s="232">
        <f>(VLOOKUP($C72,Incurred_Real!$A$25:$BR$427,Incurred_Real!BK$1,FALSE))*$M72</f>
        <v>0</v>
      </c>
      <c r="AI72" s="232">
        <f>(VLOOKUP($C72,Incurred_Real!$A$25:$BR$427,Incurred_Real!BL$1,FALSE))*$M72</f>
        <v>0</v>
      </c>
      <c r="AJ72" s="232">
        <f>(VLOOKUP($C72,Incurred_Real!$A$25:$BR$427,Incurred_Real!BM$1,FALSE))*$M72</f>
        <v>0</v>
      </c>
      <c r="AK72" s="232">
        <f>(VLOOKUP($C72,Incurred_Real!$A$25:$BR$427,Incurred_Real!BN$1,FALSE))*$M72</f>
        <v>0</v>
      </c>
      <c r="AL72" s="232">
        <f>(VLOOKUP($C72,Incurred_Real!$A$25:$BR$427,Incurred_Real!BO$1,FALSE))*$M72</f>
        <v>0</v>
      </c>
      <c r="AM72" s="232">
        <f>(VLOOKUP($C72,Incurred_Real!$A$25:$BR$427,Incurred_Real!BP$1,FALSE))*$M72</f>
        <v>0</v>
      </c>
      <c r="AN72" s="232">
        <f>(VLOOKUP($C72,Incurred_Real!$A$25:$BR$427,Incurred_Real!BQ$1,FALSE))*$M72</f>
        <v>0</v>
      </c>
      <c r="AO72" s="232">
        <f>(VLOOKUP($C72,Incurred_Real!$A$25:$BR$427,Incurred_Real!BR$1,FALSE))*$M72</f>
        <v>0</v>
      </c>
      <c r="AP72" s="232">
        <f t="shared" si="13"/>
        <v>0</v>
      </c>
      <c r="AR72" s="232" t="b">
        <f t="shared" si="14"/>
        <v>1</v>
      </c>
    </row>
    <row r="73" spans="3:44" x14ac:dyDescent="0.15">
      <c r="C73" s="11" t="s">
        <v>132</v>
      </c>
      <c r="D73" s="11" t="str">
        <f>VLOOKUP(C73,'Project List'!$A$9:$AG$360,'Project List'!$G$1,FALSE)</f>
        <v>Substation and Telecommunication Building Enhancements</v>
      </c>
      <c r="E73" s="11" t="str">
        <f>VLOOKUP($C73,Incurred_Real!$A$24:$E$376,Incurred_Real!$D$1,FALSE)</f>
        <v>Security/Compliance</v>
      </c>
      <c r="F73" s="13">
        <f>IF(VLOOKUP($C73,Incurred_Nominal!$A$25:$AQ$426,Incurred_Nominal!$AL$1,FALSE)="Commissioned Extra",0,
IF(VLOOKUP($C73,Incurred_Nominal!$A$25:$AQ$426,Incurred_Nominal!$AK$1,FALSE)=F$4,VLOOKUP($C73,Incurred_Nominal!$A$25:$AQ$426,Incurred_Nominal!$AG$1,FALSE),0))</f>
        <v>0</v>
      </c>
      <c r="G73" s="13">
        <f>IF(VLOOKUP($C73,Incurred_Nominal!$A$25:$AQ$426,Incurred_Nominal!$AL$1,FALSE)="Commissioned Extra",0,
IF(VLOOKUP($C73,Incurred_Nominal!$A$25:$AQ$426,Incurred_Nominal!$AK$1,FALSE)=G$4,VLOOKUP($C73,Incurred_Nominal!$A$25:$AQ$426,Incurred_Nominal!$AG$1,FALSE),0))</f>
        <v>0</v>
      </c>
      <c r="H73" s="13">
        <f>IF(VLOOKUP($C73,Incurred_Nominal!$A$25:$AQ$426,Incurred_Nominal!$AL$1,FALSE)="Commissioned Extra",0,
IF(VLOOKUP($C73,Incurred_Nominal!$A$25:$AQ$426,Incurred_Nominal!$AK$1,FALSE)=H$4,VLOOKUP($C73,Incurred_Nominal!$A$25:$AQ$426,Incurred_Nominal!$AG$1,FALSE),0))</f>
        <v>0</v>
      </c>
      <c r="I73" s="13">
        <f>IF(VLOOKUP($C73,Incurred_Nominal!$A$25:$AQ$426,Incurred_Nominal!$AL$1,FALSE)="Commissioned Extra",0,
IF(VLOOKUP($C73,Incurred_Nominal!$A$25:$AQ$426,Incurred_Nominal!$AK$1,FALSE)=I$4,VLOOKUP($C73,Incurred_Nominal!$A$25:$AQ$426,Incurred_Nominal!$AG$1,FALSE),0))</f>
        <v>0</v>
      </c>
      <c r="J73" s="13">
        <f>IF(VLOOKUP($C73,Incurred_Nominal!$A$25:$AQ$426,Incurred_Nominal!$AL$1,FALSE)="Commissioned Extra",0,
IF(VLOOKUP($C73,Incurred_Nominal!$A$25:$AQ$426,Incurred_Nominal!$AK$1,FALSE)=J$4,VLOOKUP($C73,Incurred_Nominal!$A$25:$AQ$426,Incurred_Nominal!$AG$1,FALSE),0))</f>
        <v>0</v>
      </c>
      <c r="K73" s="13">
        <f>IF(VLOOKUP($C73,Incurred_Nominal!$A$25:$AQ$426,Incurred_Nominal!$AL$1,FALSE)="Commissioned Extra",0,
IF(VLOOKUP($C73,Incurred_Nominal!$A$25:$AQ$426,Incurred_Nominal!$AK$1,FALSE)=K$4,VLOOKUP($C73,Incurred_Nominal!$A$25:$AQ$426,Incurred_Nominal!$AG$1,FALSE),0))</f>
        <v>0</v>
      </c>
      <c r="L73" s="13">
        <f>IF(VLOOKUP($C73,Incurred_Nominal!$A$25:$AQ$426,Incurred_Nominal!$AL$1,FALSE)="Commissioned Extra",0,
IF(VLOOKUP($C73,Incurred_Nominal!$A$25:$AQ$426,Incurred_Nominal!$AK$1,FALSE)=L$4,VLOOKUP($C73,Incurred_Nominal!$A$25:$AQ$426,Incurred_Nominal!$AG$1,FALSE),0))</f>
        <v>0</v>
      </c>
      <c r="M73" s="232">
        <f t="shared" si="11"/>
        <v>0</v>
      </c>
      <c r="N73" s="232" t="str">
        <f t="shared" si="12"/>
        <v/>
      </c>
      <c r="P73" s="232">
        <f>(VLOOKUP($C73,Incurred_Real!$A$25:$BR$427,Incurred_Real!AS$1,FALSE))*$M73</f>
        <v>0</v>
      </c>
      <c r="Q73" s="232">
        <f>(VLOOKUP($C73,Incurred_Real!$A$25:$BR$427,Incurred_Real!AT$1,FALSE))*$M73</f>
        <v>0</v>
      </c>
      <c r="R73" s="232">
        <f>(VLOOKUP($C73,Incurred_Real!$A$25:$BR$427,Incurred_Real!AU$1,FALSE))*$M73</f>
        <v>0</v>
      </c>
      <c r="S73" s="232">
        <f>(VLOOKUP($C73,Incurred_Real!$A$25:$BR$427,Incurred_Real!AV$1,FALSE))*$M73</f>
        <v>0</v>
      </c>
      <c r="T73" s="232">
        <f>(VLOOKUP($C73,Incurred_Real!$A$25:$BR$427,Incurred_Real!AW$1,FALSE))*$M73</f>
        <v>0</v>
      </c>
      <c r="U73" s="232">
        <f>(VLOOKUP($C73,Incurred_Real!$A$25:$BR$427,Incurred_Real!AX$1,FALSE))*$M73</f>
        <v>0</v>
      </c>
      <c r="V73" s="232">
        <f>(VLOOKUP($C73,Incurred_Real!$A$25:$BR$427,Incurred_Real!AY$1,FALSE))*$M73</f>
        <v>0</v>
      </c>
      <c r="W73" s="232">
        <f>(VLOOKUP($C73,Incurred_Real!$A$25:$BR$427,Incurred_Real!AZ$1,FALSE))*$M73</f>
        <v>0</v>
      </c>
      <c r="X73" s="232">
        <f>(VLOOKUP($C73,Incurred_Real!$A$25:$BR$427,Incurred_Real!BA$1,FALSE))*$M73</f>
        <v>0</v>
      </c>
      <c r="Y73" s="232">
        <f>(VLOOKUP($C73,Incurred_Real!$A$25:$BR$427,Incurred_Real!BB$1,FALSE))*$M73</f>
        <v>0</v>
      </c>
      <c r="Z73" s="232">
        <f>(VLOOKUP($C73,Incurred_Real!$A$25:$BR$427,Incurred_Real!BC$1,FALSE))*$M73</f>
        <v>0</v>
      </c>
      <c r="AA73" s="232">
        <f>(VLOOKUP($C73,Incurred_Real!$A$25:$BR$427,Incurred_Real!BD$1,FALSE))*$M73</f>
        <v>0</v>
      </c>
      <c r="AB73" s="232">
        <f>(VLOOKUP($C73,Incurred_Real!$A$25:$BR$427,Incurred_Real!BE$1,FALSE))*$M73</f>
        <v>0</v>
      </c>
      <c r="AC73" s="232">
        <f>(VLOOKUP($C73,Incurred_Real!$A$25:$BR$427,Incurred_Real!BF$1,FALSE))*$M73</f>
        <v>0</v>
      </c>
      <c r="AD73" s="232">
        <f>(VLOOKUP($C73,Incurred_Real!$A$25:$BR$427,Incurred_Real!BG$1,FALSE))*$M73</f>
        <v>0</v>
      </c>
      <c r="AE73" s="232">
        <f>(VLOOKUP($C73,Incurred_Real!$A$25:$BR$427,Incurred_Real!BH$1,FALSE))*$M73</f>
        <v>0</v>
      </c>
      <c r="AF73" s="232">
        <f>(VLOOKUP($C73,Incurred_Real!$A$25:$BR$427,Incurred_Real!BI$1,FALSE))*$M73</f>
        <v>0</v>
      </c>
      <c r="AG73" s="232">
        <f>(VLOOKUP($C73,Incurred_Real!$A$25:$BR$427,Incurred_Real!BJ$1,FALSE))*$M73</f>
        <v>0</v>
      </c>
      <c r="AH73" s="232">
        <f>(VLOOKUP($C73,Incurred_Real!$A$25:$BR$427,Incurred_Real!BK$1,FALSE))*$M73</f>
        <v>0</v>
      </c>
      <c r="AI73" s="232">
        <f>(VLOOKUP($C73,Incurred_Real!$A$25:$BR$427,Incurred_Real!BL$1,FALSE))*$M73</f>
        <v>0</v>
      </c>
      <c r="AJ73" s="232">
        <f>(VLOOKUP($C73,Incurred_Real!$A$25:$BR$427,Incurred_Real!BM$1,FALSE))*$M73</f>
        <v>0</v>
      </c>
      <c r="AK73" s="232">
        <f>(VLOOKUP($C73,Incurred_Real!$A$25:$BR$427,Incurred_Real!BN$1,FALSE))*$M73</f>
        <v>0</v>
      </c>
      <c r="AL73" s="232">
        <f>(VLOOKUP($C73,Incurred_Real!$A$25:$BR$427,Incurred_Real!BO$1,FALSE))*$M73</f>
        <v>0</v>
      </c>
      <c r="AM73" s="232">
        <f>(VLOOKUP($C73,Incurred_Real!$A$25:$BR$427,Incurred_Real!BP$1,FALSE))*$M73</f>
        <v>0</v>
      </c>
      <c r="AN73" s="232">
        <f>(VLOOKUP($C73,Incurred_Real!$A$25:$BR$427,Incurred_Real!BQ$1,FALSE))*$M73</f>
        <v>0</v>
      </c>
      <c r="AO73" s="232">
        <f>(VLOOKUP($C73,Incurred_Real!$A$25:$BR$427,Incurred_Real!BR$1,FALSE))*$M73</f>
        <v>0</v>
      </c>
      <c r="AP73" s="232">
        <f t="shared" si="13"/>
        <v>0</v>
      </c>
      <c r="AR73" s="232" t="b">
        <f t="shared" si="14"/>
        <v>1</v>
      </c>
    </row>
    <row r="74" spans="3:44" x14ac:dyDescent="0.15">
      <c r="C74" s="11" t="s">
        <v>134</v>
      </c>
      <c r="D74" s="11" t="str">
        <f>VLOOKUP(C74,'Project List'!$A$9:$AG$360,'Project List'!$G$1,FALSE)</f>
        <v>Substation Battery Charger Replacement</v>
      </c>
      <c r="E74" s="11" t="str">
        <f>VLOOKUP($C74,Incurred_Real!$A$24:$E$376,Incurred_Real!$D$1,FALSE)</f>
        <v>Replacement</v>
      </c>
      <c r="F74" s="13">
        <f>IF(VLOOKUP($C74,Incurred_Nominal!$A$25:$AQ$426,Incurred_Nominal!$AL$1,FALSE)="Commissioned Extra",0,
IF(VLOOKUP($C74,Incurred_Nominal!$A$25:$AQ$426,Incurred_Nominal!$AK$1,FALSE)=F$4,VLOOKUP($C74,Incurred_Nominal!$A$25:$AQ$426,Incurred_Nominal!$AG$1,FALSE),0))</f>
        <v>0</v>
      </c>
      <c r="G74" s="13">
        <f>IF(VLOOKUP($C74,Incurred_Nominal!$A$25:$AQ$426,Incurred_Nominal!$AL$1,FALSE)="Commissioned Extra",0,
IF(VLOOKUP($C74,Incurred_Nominal!$A$25:$AQ$426,Incurred_Nominal!$AK$1,FALSE)=G$4,VLOOKUP($C74,Incurred_Nominal!$A$25:$AQ$426,Incurred_Nominal!$AG$1,FALSE),0))</f>
        <v>0</v>
      </c>
      <c r="H74" s="13">
        <f>IF(VLOOKUP($C74,Incurred_Nominal!$A$25:$AQ$426,Incurred_Nominal!$AL$1,FALSE)="Commissioned Extra",0,
IF(VLOOKUP($C74,Incurred_Nominal!$A$25:$AQ$426,Incurred_Nominal!$AK$1,FALSE)=H$4,VLOOKUP($C74,Incurred_Nominal!$A$25:$AQ$426,Incurred_Nominal!$AG$1,FALSE),0))</f>
        <v>0</v>
      </c>
      <c r="I74" s="13">
        <f>IF(VLOOKUP($C74,Incurred_Nominal!$A$25:$AQ$426,Incurred_Nominal!$AL$1,FALSE)="Commissioned Extra",0,
IF(VLOOKUP($C74,Incurred_Nominal!$A$25:$AQ$426,Incurred_Nominal!$AK$1,FALSE)=I$4,VLOOKUP($C74,Incurred_Nominal!$A$25:$AQ$426,Incurred_Nominal!$AG$1,FALSE),0))</f>
        <v>0</v>
      </c>
      <c r="J74" s="13">
        <f>IF(VLOOKUP($C74,Incurred_Nominal!$A$25:$AQ$426,Incurred_Nominal!$AL$1,FALSE)="Commissioned Extra",0,
IF(VLOOKUP($C74,Incurred_Nominal!$A$25:$AQ$426,Incurred_Nominal!$AK$1,FALSE)=J$4,VLOOKUP($C74,Incurred_Nominal!$A$25:$AQ$426,Incurred_Nominal!$AG$1,FALSE),0))</f>
        <v>0</v>
      </c>
      <c r="K74" s="13">
        <f>IF(VLOOKUP($C74,Incurred_Nominal!$A$25:$AQ$426,Incurred_Nominal!$AL$1,FALSE)="Commissioned Extra",0,
IF(VLOOKUP($C74,Incurred_Nominal!$A$25:$AQ$426,Incurred_Nominal!$AK$1,FALSE)=K$4,VLOOKUP($C74,Incurred_Nominal!$A$25:$AQ$426,Incurred_Nominal!$AG$1,FALSE),0))</f>
        <v>0</v>
      </c>
      <c r="L74" s="13">
        <f>IF(VLOOKUP($C74,Incurred_Nominal!$A$25:$AQ$426,Incurred_Nominal!$AL$1,FALSE)="Commissioned Extra",0,
IF(VLOOKUP($C74,Incurred_Nominal!$A$25:$AQ$426,Incurred_Nominal!$AK$1,FALSE)=L$4,VLOOKUP($C74,Incurred_Nominal!$A$25:$AQ$426,Incurred_Nominal!$AG$1,FALSE),0))</f>
        <v>0</v>
      </c>
      <c r="M74" s="232">
        <f t="shared" si="11"/>
        <v>0</v>
      </c>
      <c r="N74" s="232" t="str">
        <f t="shared" si="12"/>
        <v/>
      </c>
      <c r="P74" s="232">
        <f>(VLOOKUP($C74,Incurred_Real!$A$25:$BR$427,Incurred_Real!AS$1,FALSE))*$M74</f>
        <v>0</v>
      </c>
      <c r="Q74" s="232">
        <f>(VLOOKUP($C74,Incurred_Real!$A$25:$BR$427,Incurred_Real!AT$1,FALSE))*$M74</f>
        <v>0</v>
      </c>
      <c r="R74" s="232">
        <f>(VLOOKUP($C74,Incurred_Real!$A$25:$BR$427,Incurred_Real!AU$1,FALSE))*$M74</f>
        <v>0</v>
      </c>
      <c r="S74" s="232">
        <f>(VLOOKUP($C74,Incurred_Real!$A$25:$BR$427,Incurred_Real!AV$1,FALSE))*$M74</f>
        <v>0</v>
      </c>
      <c r="T74" s="232">
        <f>(VLOOKUP($C74,Incurred_Real!$A$25:$BR$427,Incurred_Real!AW$1,FALSE))*$M74</f>
        <v>0</v>
      </c>
      <c r="U74" s="232">
        <f>(VLOOKUP($C74,Incurred_Real!$A$25:$BR$427,Incurred_Real!AX$1,FALSE))*$M74</f>
        <v>0</v>
      </c>
      <c r="V74" s="232">
        <f>(VLOOKUP($C74,Incurred_Real!$A$25:$BR$427,Incurred_Real!AY$1,FALSE))*$M74</f>
        <v>0</v>
      </c>
      <c r="W74" s="232">
        <f>(VLOOKUP($C74,Incurred_Real!$A$25:$BR$427,Incurred_Real!AZ$1,FALSE))*$M74</f>
        <v>0</v>
      </c>
      <c r="X74" s="232">
        <f>(VLOOKUP($C74,Incurred_Real!$A$25:$BR$427,Incurred_Real!BA$1,FALSE))*$M74</f>
        <v>0</v>
      </c>
      <c r="Y74" s="232">
        <f>(VLOOKUP($C74,Incurred_Real!$A$25:$BR$427,Incurred_Real!BB$1,FALSE))*$M74</f>
        <v>0</v>
      </c>
      <c r="Z74" s="232">
        <f>(VLOOKUP($C74,Incurred_Real!$A$25:$BR$427,Incurred_Real!BC$1,FALSE))*$M74</f>
        <v>0</v>
      </c>
      <c r="AA74" s="232">
        <f>(VLOOKUP($C74,Incurred_Real!$A$25:$BR$427,Incurred_Real!BD$1,FALSE))*$M74</f>
        <v>0</v>
      </c>
      <c r="AB74" s="232">
        <f>(VLOOKUP($C74,Incurred_Real!$A$25:$BR$427,Incurred_Real!BE$1,FALSE))*$M74</f>
        <v>0</v>
      </c>
      <c r="AC74" s="232">
        <f>(VLOOKUP($C74,Incurred_Real!$A$25:$BR$427,Incurred_Real!BF$1,FALSE))*$M74</f>
        <v>0</v>
      </c>
      <c r="AD74" s="232">
        <f>(VLOOKUP($C74,Incurred_Real!$A$25:$BR$427,Incurred_Real!BG$1,FALSE))*$M74</f>
        <v>0</v>
      </c>
      <c r="AE74" s="232">
        <f>(VLOOKUP($C74,Incurred_Real!$A$25:$BR$427,Incurred_Real!BH$1,FALSE))*$M74</f>
        <v>0</v>
      </c>
      <c r="AF74" s="232">
        <f>(VLOOKUP($C74,Incurred_Real!$A$25:$BR$427,Incurred_Real!BI$1,FALSE))*$M74</f>
        <v>0</v>
      </c>
      <c r="AG74" s="232">
        <f>(VLOOKUP($C74,Incurred_Real!$A$25:$BR$427,Incurred_Real!BJ$1,FALSE))*$M74</f>
        <v>0</v>
      </c>
      <c r="AH74" s="232">
        <f>(VLOOKUP($C74,Incurred_Real!$A$25:$BR$427,Incurred_Real!BK$1,FALSE))*$M74</f>
        <v>0</v>
      </c>
      <c r="AI74" s="232">
        <f>(VLOOKUP($C74,Incurred_Real!$A$25:$BR$427,Incurred_Real!BL$1,FALSE))*$M74</f>
        <v>0</v>
      </c>
      <c r="AJ74" s="232">
        <f>(VLOOKUP($C74,Incurred_Real!$A$25:$BR$427,Incurred_Real!BM$1,FALSE))*$M74</f>
        <v>0</v>
      </c>
      <c r="AK74" s="232">
        <f>(VLOOKUP($C74,Incurred_Real!$A$25:$BR$427,Incurred_Real!BN$1,FALSE))*$M74</f>
        <v>0</v>
      </c>
      <c r="AL74" s="232">
        <f>(VLOOKUP($C74,Incurred_Real!$A$25:$BR$427,Incurred_Real!BO$1,FALSE))*$M74</f>
        <v>0</v>
      </c>
      <c r="AM74" s="232">
        <f>(VLOOKUP($C74,Incurred_Real!$A$25:$BR$427,Incurred_Real!BP$1,FALSE))*$M74</f>
        <v>0</v>
      </c>
      <c r="AN74" s="232">
        <f>(VLOOKUP($C74,Incurred_Real!$A$25:$BR$427,Incurred_Real!BQ$1,FALSE))*$M74</f>
        <v>0</v>
      </c>
      <c r="AO74" s="232">
        <f>(VLOOKUP($C74,Incurred_Real!$A$25:$BR$427,Incurred_Real!BR$1,FALSE))*$M74</f>
        <v>0</v>
      </c>
      <c r="AP74" s="232">
        <f t="shared" si="13"/>
        <v>0</v>
      </c>
      <c r="AR74" s="232" t="b">
        <f t="shared" si="14"/>
        <v>1</v>
      </c>
    </row>
    <row r="75" spans="3:44" x14ac:dyDescent="0.15">
      <c r="C75" s="11" t="s">
        <v>136</v>
      </c>
      <c r="D75" s="11" t="str">
        <f>VLOOKUP(C75,'Project List'!$A$9:$AG$360,'Project List'!$G$1,FALSE)</f>
        <v>Substation Computer Based Local Control Facilities Replaceme</v>
      </c>
      <c r="E75" s="11" t="str">
        <f>VLOOKUP($C75,Incurred_Real!$A$24:$E$376,Incurred_Real!$D$1,FALSE)</f>
        <v>Replacement</v>
      </c>
      <c r="F75" s="13">
        <f>IF(VLOOKUP($C75,Incurred_Nominal!$A$25:$AQ$426,Incurred_Nominal!$AL$1,FALSE)="Commissioned Extra",0,
IF(VLOOKUP($C75,Incurred_Nominal!$A$25:$AQ$426,Incurred_Nominal!$AK$1,FALSE)=F$4,VLOOKUP($C75,Incurred_Nominal!$A$25:$AQ$426,Incurred_Nominal!$AG$1,FALSE),0))</f>
        <v>0</v>
      </c>
      <c r="G75" s="13">
        <f>IF(VLOOKUP($C75,Incurred_Nominal!$A$25:$AQ$426,Incurred_Nominal!$AL$1,FALSE)="Commissioned Extra",0,
IF(VLOOKUP($C75,Incurred_Nominal!$A$25:$AQ$426,Incurred_Nominal!$AK$1,FALSE)=G$4,VLOOKUP($C75,Incurred_Nominal!$A$25:$AQ$426,Incurred_Nominal!$AG$1,FALSE),0))</f>
        <v>0</v>
      </c>
      <c r="H75" s="13">
        <f>IF(VLOOKUP($C75,Incurred_Nominal!$A$25:$AQ$426,Incurred_Nominal!$AL$1,FALSE)="Commissioned Extra",0,
IF(VLOOKUP($C75,Incurred_Nominal!$A$25:$AQ$426,Incurred_Nominal!$AK$1,FALSE)=H$4,VLOOKUP($C75,Incurred_Nominal!$A$25:$AQ$426,Incurred_Nominal!$AG$1,FALSE),0))</f>
        <v>0</v>
      </c>
      <c r="I75" s="13">
        <f>IF(VLOOKUP($C75,Incurred_Nominal!$A$25:$AQ$426,Incurred_Nominal!$AL$1,FALSE)="Commissioned Extra",0,
IF(VLOOKUP($C75,Incurred_Nominal!$A$25:$AQ$426,Incurred_Nominal!$AK$1,FALSE)=I$4,VLOOKUP($C75,Incurred_Nominal!$A$25:$AQ$426,Incurred_Nominal!$AG$1,FALSE),0))</f>
        <v>0</v>
      </c>
      <c r="J75" s="13">
        <f>IF(VLOOKUP($C75,Incurred_Nominal!$A$25:$AQ$426,Incurred_Nominal!$AL$1,FALSE)="Commissioned Extra",0,
IF(VLOOKUP($C75,Incurred_Nominal!$A$25:$AQ$426,Incurred_Nominal!$AK$1,FALSE)=J$4,VLOOKUP($C75,Incurred_Nominal!$A$25:$AQ$426,Incurred_Nominal!$AG$1,FALSE),0))</f>
        <v>4218896.8473876975</v>
      </c>
      <c r="K75" s="13">
        <f>IF(VLOOKUP($C75,Incurred_Nominal!$A$25:$AQ$426,Incurred_Nominal!$AL$1,FALSE)="Commissioned Extra",0,
IF(VLOOKUP($C75,Incurred_Nominal!$A$25:$AQ$426,Incurred_Nominal!$AK$1,FALSE)=K$4,VLOOKUP($C75,Incurred_Nominal!$A$25:$AQ$426,Incurred_Nominal!$AG$1,FALSE),0))</f>
        <v>0</v>
      </c>
      <c r="L75" s="13">
        <f>IF(VLOOKUP($C75,Incurred_Nominal!$A$25:$AQ$426,Incurred_Nominal!$AL$1,FALSE)="Commissioned Extra",0,
IF(VLOOKUP($C75,Incurred_Nominal!$A$25:$AQ$426,Incurred_Nominal!$AK$1,FALSE)=L$4,VLOOKUP($C75,Incurred_Nominal!$A$25:$AQ$426,Incurred_Nominal!$AG$1,FALSE),0))</f>
        <v>0</v>
      </c>
      <c r="M75" s="232">
        <f t="shared" si="11"/>
        <v>4218896.8473876975</v>
      </c>
      <c r="N75" s="232">
        <f t="shared" si="12"/>
        <v>2026</v>
      </c>
      <c r="P75" s="232">
        <f>(VLOOKUP($C75,Incurred_Real!$A$25:$BR$427,Incurred_Real!AS$1,FALSE))*$M75</f>
        <v>0</v>
      </c>
      <c r="Q75" s="232">
        <f>(VLOOKUP($C75,Incurred_Real!$A$25:$BR$427,Incurred_Real!AT$1,FALSE))*$M75</f>
        <v>0</v>
      </c>
      <c r="R75" s="232">
        <f>(VLOOKUP($C75,Incurred_Real!$A$25:$BR$427,Incurred_Real!AU$1,FALSE))*$M75</f>
        <v>0</v>
      </c>
      <c r="S75" s="232">
        <f>(VLOOKUP($C75,Incurred_Real!$A$25:$BR$427,Incurred_Real!AV$1,FALSE))*$M75</f>
        <v>0</v>
      </c>
      <c r="T75" s="232">
        <f>(VLOOKUP($C75,Incurred_Real!$A$25:$BR$427,Incurred_Real!AW$1,FALSE))*$M75</f>
        <v>0</v>
      </c>
      <c r="U75" s="232">
        <f>(VLOOKUP($C75,Incurred_Real!$A$25:$BR$427,Incurred_Real!AX$1,FALSE))*$M75</f>
        <v>0</v>
      </c>
      <c r="V75" s="232">
        <f>(VLOOKUP($C75,Incurred_Real!$A$25:$BR$427,Incurred_Real!AY$1,FALSE))*$M75</f>
        <v>0</v>
      </c>
      <c r="W75" s="232">
        <f>(VLOOKUP($C75,Incurred_Real!$A$25:$BR$427,Incurred_Real!AZ$1,FALSE))*$M75</f>
        <v>0</v>
      </c>
      <c r="X75" s="232">
        <f>(VLOOKUP($C75,Incurred_Real!$A$25:$BR$427,Incurred_Real!BA$1,FALSE))*$M75</f>
        <v>0</v>
      </c>
      <c r="Y75" s="232">
        <f>(VLOOKUP($C75,Incurred_Real!$A$25:$BR$427,Incurred_Real!BB$1,FALSE))*$M75</f>
        <v>0</v>
      </c>
      <c r="Z75" s="232">
        <f>(VLOOKUP($C75,Incurred_Real!$A$25:$BR$427,Incurred_Real!BC$1,FALSE))*$M75</f>
        <v>0</v>
      </c>
      <c r="AA75" s="232">
        <f>(VLOOKUP($C75,Incurred_Real!$A$25:$BR$427,Incurred_Real!BD$1,FALSE))*$M75</f>
        <v>0</v>
      </c>
      <c r="AB75" s="232">
        <f>(VLOOKUP($C75,Incurred_Real!$A$25:$BR$427,Incurred_Real!BE$1,FALSE))*$M75</f>
        <v>0</v>
      </c>
      <c r="AC75" s="232">
        <f>(VLOOKUP($C75,Incurred_Real!$A$25:$BR$427,Incurred_Real!BF$1,FALSE))*$M75</f>
        <v>0</v>
      </c>
      <c r="AD75" s="232">
        <f>(VLOOKUP($C75,Incurred_Real!$A$25:$BR$427,Incurred_Real!BG$1,FALSE))*$M75</f>
        <v>4218896.8473876975</v>
      </c>
      <c r="AE75" s="232">
        <f>(VLOOKUP($C75,Incurred_Real!$A$25:$BR$427,Incurred_Real!BH$1,FALSE))*$M75</f>
        <v>0</v>
      </c>
      <c r="AF75" s="232">
        <f>(VLOOKUP($C75,Incurred_Real!$A$25:$BR$427,Incurred_Real!BI$1,FALSE))*$M75</f>
        <v>0</v>
      </c>
      <c r="AG75" s="232">
        <f>(VLOOKUP($C75,Incurred_Real!$A$25:$BR$427,Incurred_Real!BJ$1,FALSE))*$M75</f>
        <v>0</v>
      </c>
      <c r="AH75" s="232">
        <f>(VLOOKUP($C75,Incurred_Real!$A$25:$BR$427,Incurred_Real!BK$1,FALSE))*$M75</f>
        <v>0</v>
      </c>
      <c r="AI75" s="232">
        <f>(VLOOKUP($C75,Incurred_Real!$A$25:$BR$427,Incurred_Real!BL$1,FALSE))*$M75</f>
        <v>0</v>
      </c>
      <c r="AJ75" s="232">
        <f>(VLOOKUP($C75,Incurred_Real!$A$25:$BR$427,Incurred_Real!BM$1,FALSE))*$M75</f>
        <v>0</v>
      </c>
      <c r="AK75" s="232">
        <f>(VLOOKUP($C75,Incurred_Real!$A$25:$BR$427,Incurred_Real!BN$1,FALSE))*$M75</f>
        <v>0</v>
      </c>
      <c r="AL75" s="232">
        <f>(VLOOKUP($C75,Incurred_Real!$A$25:$BR$427,Incurred_Real!BO$1,FALSE))*$M75</f>
        <v>0</v>
      </c>
      <c r="AM75" s="232">
        <f>(VLOOKUP($C75,Incurred_Real!$A$25:$BR$427,Incurred_Real!BP$1,FALSE))*$M75</f>
        <v>0</v>
      </c>
      <c r="AN75" s="232">
        <f>(VLOOKUP($C75,Incurred_Real!$A$25:$BR$427,Incurred_Real!BQ$1,FALSE))*$M75</f>
        <v>0</v>
      </c>
      <c r="AO75" s="232">
        <f>(VLOOKUP($C75,Incurred_Real!$A$25:$BR$427,Incurred_Real!BR$1,FALSE))*$M75</f>
        <v>0</v>
      </c>
      <c r="AP75" s="232">
        <f t="shared" si="13"/>
        <v>4218896.8473876975</v>
      </c>
      <c r="AR75" s="232" t="b">
        <f t="shared" si="14"/>
        <v>1</v>
      </c>
    </row>
    <row r="76" spans="3:44" x14ac:dyDescent="0.15">
      <c r="C76" s="11" t="s">
        <v>138</v>
      </c>
      <c r="D76" s="11" t="str">
        <f>VLOOKUP(C76,'Project List'!$A$9:$AG$360,'Project List'!$G$1,FALSE)</f>
        <v>Tower Fall Arrestor Replacement and Audit</v>
      </c>
      <c r="E76" s="11" t="str">
        <f>VLOOKUP($C76,Incurred_Real!$A$24:$E$376,Incurred_Real!$D$1,FALSE)</f>
        <v>Replacement</v>
      </c>
      <c r="F76" s="13">
        <f>IF(VLOOKUP($C76,Incurred_Nominal!$A$25:$AQ$426,Incurred_Nominal!$AL$1,FALSE)="Commissioned Extra",0,
IF(VLOOKUP($C76,Incurred_Nominal!$A$25:$AQ$426,Incurred_Nominal!$AK$1,FALSE)=F$4,VLOOKUP($C76,Incurred_Nominal!$A$25:$AQ$426,Incurred_Nominal!$AG$1,FALSE),0))</f>
        <v>0</v>
      </c>
      <c r="G76" s="13">
        <f>IF(VLOOKUP($C76,Incurred_Nominal!$A$25:$AQ$426,Incurred_Nominal!$AL$1,FALSE)="Commissioned Extra",0,
IF(VLOOKUP($C76,Incurred_Nominal!$A$25:$AQ$426,Incurred_Nominal!$AK$1,FALSE)=G$4,VLOOKUP($C76,Incurred_Nominal!$A$25:$AQ$426,Incurred_Nominal!$AG$1,FALSE),0))</f>
        <v>0</v>
      </c>
      <c r="H76" s="13">
        <f>IF(VLOOKUP($C76,Incurred_Nominal!$A$25:$AQ$426,Incurred_Nominal!$AL$1,FALSE)="Commissioned Extra",0,
IF(VLOOKUP($C76,Incurred_Nominal!$A$25:$AQ$426,Incurred_Nominal!$AK$1,FALSE)=H$4,VLOOKUP($C76,Incurred_Nominal!$A$25:$AQ$426,Incurred_Nominal!$AG$1,FALSE),0))</f>
        <v>0</v>
      </c>
      <c r="I76" s="13">
        <f>IF(VLOOKUP($C76,Incurred_Nominal!$A$25:$AQ$426,Incurred_Nominal!$AL$1,FALSE)="Commissioned Extra",0,
IF(VLOOKUP($C76,Incurred_Nominal!$A$25:$AQ$426,Incurred_Nominal!$AK$1,FALSE)=I$4,VLOOKUP($C76,Incurred_Nominal!$A$25:$AQ$426,Incurred_Nominal!$AG$1,FALSE),0))</f>
        <v>0</v>
      </c>
      <c r="J76" s="13">
        <f>IF(VLOOKUP($C76,Incurred_Nominal!$A$25:$AQ$426,Incurred_Nominal!$AL$1,FALSE)="Commissioned Extra",0,
IF(VLOOKUP($C76,Incurred_Nominal!$A$25:$AQ$426,Incurred_Nominal!$AK$1,FALSE)=J$4,VLOOKUP($C76,Incurred_Nominal!$A$25:$AQ$426,Incurred_Nominal!$AG$1,FALSE),0))</f>
        <v>0</v>
      </c>
      <c r="K76" s="13">
        <f>IF(VLOOKUP($C76,Incurred_Nominal!$A$25:$AQ$426,Incurred_Nominal!$AL$1,FALSE)="Commissioned Extra",0,
IF(VLOOKUP($C76,Incurred_Nominal!$A$25:$AQ$426,Incurred_Nominal!$AK$1,FALSE)=K$4,VLOOKUP($C76,Incurred_Nominal!$A$25:$AQ$426,Incurred_Nominal!$AG$1,FALSE),0))</f>
        <v>0</v>
      </c>
      <c r="L76" s="13">
        <f>IF(VLOOKUP($C76,Incurred_Nominal!$A$25:$AQ$426,Incurred_Nominal!$AL$1,FALSE)="Commissioned Extra",0,
IF(VLOOKUP($C76,Incurred_Nominal!$A$25:$AQ$426,Incurred_Nominal!$AK$1,FALSE)=L$4,VLOOKUP($C76,Incurred_Nominal!$A$25:$AQ$426,Incurred_Nominal!$AG$1,FALSE),0))</f>
        <v>0</v>
      </c>
      <c r="M76" s="232">
        <f t="shared" si="11"/>
        <v>0</v>
      </c>
      <c r="N76" s="232" t="str">
        <f t="shared" si="12"/>
        <v/>
      </c>
      <c r="P76" s="232">
        <f>(VLOOKUP($C76,Incurred_Real!$A$25:$BR$427,Incurred_Real!AS$1,FALSE))*$M76</f>
        <v>0</v>
      </c>
      <c r="Q76" s="232">
        <f>(VLOOKUP($C76,Incurred_Real!$A$25:$BR$427,Incurred_Real!AT$1,FALSE))*$M76</f>
        <v>0</v>
      </c>
      <c r="R76" s="232">
        <f>(VLOOKUP($C76,Incurred_Real!$A$25:$BR$427,Incurred_Real!AU$1,FALSE))*$M76</f>
        <v>0</v>
      </c>
      <c r="S76" s="232">
        <f>(VLOOKUP($C76,Incurred_Real!$A$25:$BR$427,Incurred_Real!AV$1,FALSE))*$M76</f>
        <v>0</v>
      </c>
      <c r="T76" s="232">
        <f>(VLOOKUP($C76,Incurred_Real!$A$25:$BR$427,Incurred_Real!AW$1,FALSE))*$M76</f>
        <v>0</v>
      </c>
      <c r="U76" s="232">
        <f>(VLOOKUP($C76,Incurred_Real!$A$25:$BR$427,Incurred_Real!AX$1,FALSE))*$M76</f>
        <v>0</v>
      </c>
      <c r="V76" s="232">
        <f>(VLOOKUP($C76,Incurred_Real!$A$25:$BR$427,Incurred_Real!AY$1,FALSE))*$M76</f>
        <v>0</v>
      </c>
      <c r="W76" s="232">
        <f>(VLOOKUP($C76,Incurred_Real!$A$25:$BR$427,Incurred_Real!AZ$1,FALSE))*$M76</f>
        <v>0</v>
      </c>
      <c r="X76" s="232">
        <f>(VLOOKUP($C76,Incurred_Real!$A$25:$BR$427,Incurred_Real!BA$1,FALSE))*$M76</f>
        <v>0</v>
      </c>
      <c r="Y76" s="232">
        <f>(VLOOKUP($C76,Incurred_Real!$A$25:$BR$427,Incurred_Real!BB$1,FALSE))*$M76</f>
        <v>0</v>
      </c>
      <c r="Z76" s="232">
        <f>(VLOOKUP($C76,Incurred_Real!$A$25:$BR$427,Incurred_Real!BC$1,FALSE))*$M76</f>
        <v>0</v>
      </c>
      <c r="AA76" s="232">
        <f>(VLOOKUP($C76,Incurred_Real!$A$25:$BR$427,Incurred_Real!BD$1,FALSE))*$M76</f>
        <v>0</v>
      </c>
      <c r="AB76" s="232">
        <f>(VLOOKUP($C76,Incurred_Real!$A$25:$BR$427,Incurred_Real!BE$1,FALSE))*$M76</f>
        <v>0</v>
      </c>
      <c r="AC76" s="232">
        <f>(VLOOKUP($C76,Incurred_Real!$A$25:$BR$427,Incurred_Real!BF$1,FALSE))*$M76</f>
        <v>0</v>
      </c>
      <c r="AD76" s="232">
        <f>(VLOOKUP($C76,Incurred_Real!$A$25:$BR$427,Incurred_Real!BG$1,FALSE))*$M76</f>
        <v>0</v>
      </c>
      <c r="AE76" s="232">
        <f>(VLOOKUP($C76,Incurred_Real!$A$25:$BR$427,Incurred_Real!BH$1,FALSE))*$M76</f>
        <v>0</v>
      </c>
      <c r="AF76" s="232">
        <f>(VLOOKUP($C76,Incurred_Real!$A$25:$BR$427,Incurred_Real!BI$1,FALSE))*$M76</f>
        <v>0</v>
      </c>
      <c r="AG76" s="232">
        <f>(VLOOKUP($C76,Incurred_Real!$A$25:$BR$427,Incurred_Real!BJ$1,FALSE))*$M76</f>
        <v>0</v>
      </c>
      <c r="AH76" s="232">
        <f>(VLOOKUP($C76,Incurred_Real!$A$25:$BR$427,Incurred_Real!BK$1,FALSE))*$M76</f>
        <v>0</v>
      </c>
      <c r="AI76" s="232">
        <f>(VLOOKUP($C76,Incurred_Real!$A$25:$BR$427,Incurred_Real!BL$1,FALSE))*$M76</f>
        <v>0</v>
      </c>
      <c r="AJ76" s="232">
        <f>(VLOOKUP($C76,Incurred_Real!$A$25:$BR$427,Incurred_Real!BM$1,FALSE))*$M76</f>
        <v>0</v>
      </c>
      <c r="AK76" s="232">
        <f>(VLOOKUP($C76,Incurred_Real!$A$25:$BR$427,Incurred_Real!BN$1,FALSE))*$M76</f>
        <v>0</v>
      </c>
      <c r="AL76" s="232">
        <f>(VLOOKUP($C76,Incurred_Real!$A$25:$BR$427,Incurred_Real!BO$1,FALSE))*$M76</f>
        <v>0</v>
      </c>
      <c r="AM76" s="232">
        <f>(VLOOKUP($C76,Incurred_Real!$A$25:$BR$427,Incurred_Real!BP$1,FALSE))*$M76</f>
        <v>0</v>
      </c>
      <c r="AN76" s="232">
        <f>(VLOOKUP($C76,Incurred_Real!$A$25:$BR$427,Incurred_Real!BQ$1,FALSE))*$M76</f>
        <v>0</v>
      </c>
      <c r="AO76" s="232">
        <f>(VLOOKUP($C76,Incurred_Real!$A$25:$BR$427,Incurred_Real!BR$1,FALSE))*$M76</f>
        <v>0</v>
      </c>
      <c r="AP76" s="232">
        <f t="shared" si="13"/>
        <v>0</v>
      </c>
      <c r="AR76" s="232" t="b">
        <f t="shared" si="14"/>
        <v>1</v>
      </c>
    </row>
    <row r="77" spans="3:44" x14ac:dyDescent="0.15">
      <c r="C77" s="11" t="s">
        <v>140</v>
      </c>
      <c r="D77" s="11" t="str">
        <f>VLOOKUP(C77,'Project List'!$A$9:$AG$360,'Project List'!$G$1,FALSE)</f>
        <v>IT Security 2</v>
      </c>
      <c r="E77" s="11" t="str">
        <f>VLOOKUP($C77,Incurred_Real!$A$24:$E$376,Incurred_Real!$D$1,FALSE)</f>
        <v>Information Technology</v>
      </c>
      <c r="F77" s="13">
        <f>IF(VLOOKUP($C77,Incurred_Nominal!$A$25:$AQ$426,Incurred_Nominal!$AL$1,FALSE)="Commissioned Extra",0,
IF(VLOOKUP($C77,Incurred_Nominal!$A$25:$AQ$426,Incurred_Nominal!$AK$1,FALSE)=F$4,VLOOKUP($C77,Incurred_Nominal!$A$25:$AQ$426,Incurred_Nominal!$AG$1,FALSE),0))</f>
        <v>0</v>
      </c>
      <c r="G77" s="13">
        <f>IF(VLOOKUP($C77,Incurred_Nominal!$A$25:$AQ$426,Incurred_Nominal!$AL$1,FALSE)="Commissioned Extra",0,
IF(VLOOKUP($C77,Incurred_Nominal!$A$25:$AQ$426,Incurred_Nominal!$AK$1,FALSE)=G$4,VLOOKUP($C77,Incurred_Nominal!$A$25:$AQ$426,Incurred_Nominal!$AG$1,FALSE),0))</f>
        <v>0</v>
      </c>
      <c r="H77" s="13">
        <f>IF(VLOOKUP($C77,Incurred_Nominal!$A$25:$AQ$426,Incurred_Nominal!$AL$1,FALSE)="Commissioned Extra",0,
IF(VLOOKUP($C77,Incurred_Nominal!$A$25:$AQ$426,Incurred_Nominal!$AK$1,FALSE)=H$4,VLOOKUP($C77,Incurred_Nominal!$A$25:$AQ$426,Incurred_Nominal!$AG$1,FALSE),0))</f>
        <v>0</v>
      </c>
      <c r="I77" s="13">
        <f>IF(VLOOKUP($C77,Incurred_Nominal!$A$25:$AQ$426,Incurred_Nominal!$AL$1,FALSE)="Commissioned Extra",0,
IF(VLOOKUP($C77,Incurred_Nominal!$A$25:$AQ$426,Incurred_Nominal!$AK$1,FALSE)=I$4,VLOOKUP($C77,Incurred_Nominal!$A$25:$AQ$426,Incurred_Nominal!$AG$1,FALSE),0))</f>
        <v>0</v>
      </c>
      <c r="J77" s="13">
        <f>IF(VLOOKUP($C77,Incurred_Nominal!$A$25:$AQ$426,Incurred_Nominal!$AL$1,FALSE)="Commissioned Extra",0,
IF(VLOOKUP($C77,Incurred_Nominal!$A$25:$AQ$426,Incurred_Nominal!$AK$1,FALSE)=J$4,VLOOKUP($C77,Incurred_Nominal!$A$25:$AQ$426,Incurred_Nominal!$AG$1,FALSE),0))</f>
        <v>0</v>
      </c>
      <c r="K77" s="13">
        <f>IF(VLOOKUP($C77,Incurred_Nominal!$A$25:$AQ$426,Incurred_Nominal!$AL$1,FALSE)="Commissioned Extra",0,
IF(VLOOKUP($C77,Incurred_Nominal!$A$25:$AQ$426,Incurred_Nominal!$AK$1,FALSE)=K$4,VLOOKUP($C77,Incurred_Nominal!$A$25:$AQ$426,Incurred_Nominal!$AG$1,FALSE),0))</f>
        <v>0</v>
      </c>
      <c r="L77" s="13">
        <f>IF(VLOOKUP($C77,Incurred_Nominal!$A$25:$AQ$426,Incurred_Nominal!$AL$1,FALSE)="Commissioned Extra",0,
IF(VLOOKUP($C77,Incurred_Nominal!$A$25:$AQ$426,Incurred_Nominal!$AK$1,FALSE)=L$4,VLOOKUP($C77,Incurred_Nominal!$A$25:$AQ$426,Incurred_Nominal!$AG$1,FALSE),0))</f>
        <v>0</v>
      </c>
      <c r="M77" s="232">
        <f t="shared" si="11"/>
        <v>0</v>
      </c>
      <c r="N77" s="232" t="str">
        <f t="shared" si="12"/>
        <v/>
      </c>
      <c r="P77" s="232">
        <f>(VLOOKUP($C77,Incurred_Real!$A$25:$BR$427,Incurred_Real!AS$1,FALSE))*$M77</f>
        <v>0</v>
      </c>
      <c r="Q77" s="232">
        <f>(VLOOKUP($C77,Incurred_Real!$A$25:$BR$427,Incurred_Real!AT$1,FALSE))*$M77</f>
        <v>0</v>
      </c>
      <c r="R77" s="232">
        <f>(VLOOKUP($C77,Incurred_Real!$A$25:$BR$427,Incurred_Real!AU$1,FALSE))*$M77</f>
        <v>0</v>
      </c>
      <c r="S77" s="232">
        <f>(VLOOKUP($C77,Incurred_Real!$A$25:$BR$427,Incurred_Real!AV$1,FALSE))*$M77</f>
        <v>0</v>
      </c>
      <c r="T77" s="232">
        <f>(VLOOKUP($C77,Incurred_Real!$A$25:$BR$427,Incurred_Real!AW$1,FALSE))*$M77</f>
        <v>0</v>
      </c>
      <c r="U77" s="232">
        <f>(VLOOKUP($C77,Incurred_Real!$A$25:$BR$427,Incurred_Real!AX$1,FALSE))*$M77</f>
        <v>0</v>
      </c>
      <c r="V77" s="232">
        <f>(VLOOKUP($C77,Incurred_Real!$A$25:$BR$427,Incurred_Real!AY$1,FALSE))*$M77</f>
        <v>0</v>
      </c>
      <c r="W77" s="232">
        <f>(VLOOKUP($C77,Incurred_Real!$A$25:$BR$427,Incurred_Real!AZ$1,FALSE))*$M77</f>
        <v>0</v>
      </c>
      <c r="X77" s="232">
        <f>(VLOOKUP($C77,Incurred_Real!$A$25:$BR$427,Incurred_Real!BA$1,FALSE))*$M77</f>
        <v>0</v>
      </c>
      <c r="Y77" s="232">
        <f>(VLOOKUP($C77,Incurred_Real!$A$25:$BR$427,Incurred_Real!BB$1,FALSE))*$M77</f>
        <v>0</v>
      </c>
      <c r="Z77" s="232">
        <f>(VLOOKUP($C77,Incurred_Real!$A$25:$BR$427,Incurred_Real!BC$1,FALSE))*$M77</f>
        <v>0</v>
      </c>
      <c r="AA77" s="232">
        <f>(VLOOKUP($C77,Incurred_Real!$A$25:$BR$427,Incurred_Real!BD$1,FALSE))*$M77</f>
        <v>0</v>
      </c>
      <c r="AB77" s="232">
        <f>(VLOOKUP($C77,Incurred_Real!$A$25:$BR$427,Incurred_Real!BE$1,FALSE))*$M77</f>
        <v>0</v>
      </c>
      <c r="AC77" s="232">
        <f>(VLOOKUP($C77,Incurred_Real!$A$25:$BR$427,Incurred_Real!BF$1,FALSE))*$M77</f>
        <v>0</v>
      </c>
      <c r="AD77" s="232">
        <f>(VLOOKUP($C77,Incurred_Real!$A$25:$BR$427,Incurred_Real!BG$1,FALSE))*$M77</f>
        <v>0</v>
      </c>
      <c r="AE77" s="232">
        <f>(VLOOKUP($C77,Incurred_Real!$A$25:$BR$427,Incurred_Real!BH$1,FALSE))*$M77</f>
        <v>0</v>
      </c>
      <c r="AF77" s="232">
        <f>(VLOOKUP($C77,Incurred_Real!$A$25:$BR$427,Incurred_Real!BI$1,FALSE))*$M77</f>
        <v>0</v>
      </c>
      <c r="AG77" s="232">
        <f>(VLOOKUP($C77,Incurred_Real!$A$25:$BR$427,Incurred_Real!BJ$1,FALSE))*$M77</f>
        <v>0</v>
      </c>
      <c r="AH77" s="232">
        <f>(VLOOKUP($C77,Incurred_Real!$A$25:$BR$427,Incurred_Real!BK$1,FALSE))*$M77</f>
        <v>0</v>
      </c>
      <c r="AI77" s="232">
        <f>(VLOOKUP($C77,Incurred_Real!$A$25:$BR$427,Incurred_Real!BL$1,FALSE))*$M77</f>
        <v>0</v>
      </c>
      <c r="AJ77" s="232">
        <f>(VLOOKUP($C77,Incurred_Real!$A$25:$BR$427,Incurred_Real!BM$1,FALSE))*$M77</f>
        <v>0</v>
      </c>
      <c r="AK77" s="232">
        <f>(VLOOKUP($C77,Incurred_Real!$A$25:$BR$427,Incurred_Real!BN$1,FALSE))*$M77</f>
        <v>0</v>
      </c>
      <c r="AL77" s="232">
        <f>(VLOOKUP($C77,Incurred_Real!$A$25:$BR$427,Incurred_Real!BO$1,FALSE))*$M77</f>
        <v>0</v>
      </c>
      <c r="AM77" s="232">
        <f>(VLOOKUP($C77,Incurred_Real!$A$25:$BR$427,Incurred_Real!BP$1,FALSE))*$M77</f>
        <v>0</v>
      </c>
      <c r="AN77" s="232">
        <f>(VLOOKUP($C77,Incurred_Real!$A$25:$BR$427,Incurred_Real!BQ$1,FALSE))*$M77</f>
        <v>0</v>
      </c>
      <c r="AO77" s="232">
        <f>(VLOOKUP($C77,Incurred_Real!$A$25:$BR$427,Incurred_Real!BR$1,FALSE))*$M77</f>
        <v>0</v>
      </c>
      <c r="AP77" s="232">
        <f t="shared" si="13"/>
        <v>0</v>
      </c>
      <c r="AR77" s="232" t="b">
        <f t="shared" si="14"/>
        <v>1</v>
      </c>
    </row>
    <row r="78" spans="3:44" x14ac:dyDescent="0.15">
      <c r="C78" s="11" t="s">
        <v>142</v>
      </c>
      <c r="D78" s="11" t="str">
        <f>VLOOKUP(C78,'Project List'!$A$9:$AG$360,'Project List'!$G$1,FALSE)</f>
        <v>IT OCS Software 2</v>
      </c>
      <c r="E78" s="11" t="str">
        <f>VLOOKUP($C78,Incurred_Real!$A$24:$E$376,Incurred_Real!$D$1,FALSE)</f>
        <v>Information Technology</v>
      </c>
      <c r="F78" s="13">
        <f>IF(VLOOKUP($C78,Incurred_Nominal!$A$25:$AQ$426,Incurred_Nominal!$AL$1,FALSE)="Commissioned Extra",0,
IF(VLOOKUP($C78,Incurred_Nominal!$A$25:$AQ$426,Incurred_Nominal!$AK$1,FALSE)=F$4,VLOOKUP($C78,Incurred_Nominal!$A$25:$AQ$426,Incurred_Nominal!$AG$1,FALSE),0))</f>
        <v>0</v>
      </c>
      <c r="G78" s="13">
        <f>IF(VLOOKUP($C78,Incurred_Nominal!$A$25:$AQ$426,Incurred_Nominal!$AL$1,FALSE)="Commissioned Extra",0,
IF(VLOOKUP($C78,Incurred_Nominal!$A$25:$AQ$426,Incurred_Nominal!$AK$1,FALSE)=G$4,VLOOKUP($C78,Incurred_Nominal!$A$25:$AQ$426,Incurred_Nominal!$AG$1,FALSE),0))</f>
        <v>0</v>
      </c>
      <c r="H78" s="13">
        <f>IF(VLOOKUP($C78,Incurred_Nominal!$A$25:$AQ$426,Incurred_Nominal!$AL$1,FALSE)="Commissioned Extra",0,
IF(VLOOKUP($C78,Incurred_Nominal!$A$25:$AQ$426,Incurred_Nominal!$AK$1,FALSE)=H$4,VLOOKUP($C78,Incurred_Nominal!$A$25:$AQ$426,Incurred_Nominal!$AG$1,FALSE),0))</f>
        <v>0</v>
      </c>
      <c r="I78" s="13">
        <f>IF(VLOOKUP($C78,Incurred_Nominal!$A$25:$AQ$426,Incurred_Nominal!$AL$1,FALSE)="Commissioned Extra",0,
IF(VLOOKUP($C78,Incurred_Nominal!$A$25:$AQ$426,Incurred_Nominal!$AK$1,FALSE)=I$4,VLOOKUP($C78,Incurred_Nominal!$A$25:$AQ$426,Incurred_Nominal!$AG$1,FALSE),0))</f>
        <v>0</v>
      </c>
      <c r="J78" s="13">
        <f>IF(VLOOKUP($C78,Incurred_Nominal!$A$25:$AQ$426,Incurred_Nominal!$AL$1,FALSE)="Commissioned Extra",0,
IF(VLOOKUP($C78,Incurred_Nominal!$A$25:$AQ$426,Incurred_Nominal!$AK$1,FALSE)=J$4,VLOOKUP($C78,Incurred_Nominal!$A$25:$AQ$426,Incurred_Nominal!$AG$1,FALSE),0))</f>
        <v>0</v>
      </c>
      <c r="K78" s="13">
        <f>IF(VLOOKUP($C78,Incurred_Nominal!$A$25:$AQ$426,Incurred_Nominal!$AL$1,FALSE)="Commissioned Extra",0,
IF(VLOOKUP($C78,Incurred_Nominal!$A$25:$AQ$426,Incurred_Nominal!$AK$1,FALSE)=K$4,VLOOKUP($C78,Incurred_Nominal!$A$25:$AQ$426,Incurred_Nominal!$AG$1,FALSE),0))</f>
        <v>0</v>
      </c>
      <c r="L78" s="13">
        <f>IF(VLOOKUP($C78,Incurred_Nominal!$A$25:$AQ$426,Incurred_Nominal!$AL$1,FALSE)="Commissioned Extra",0,
IF(VLOOKUP($C78,Incurred_Nominal!$A$25:$AQ$426,Incurred_Nominal!$AK$1,FALSE)=L$4,VLOOKUP($C78,Incurred_Nominal!$A$25:$AQ$426,Incurred_Nominal!$AG$1,FALSE),0))</f>
        <v>0</v>
      </c>
      <c r="M78" s="232">
        <f t="shared" si="11"/>
        <v>0</v>
      </c>
      <c r="N78" s="232" t="str">
        <f t="shared" si="12"/>
        <v/>
      </c>
      <c r="P78" s="232">
        <f>(VLOOKUP($C78,Incurred_Real!$A$25:$BR$427,Incurred_Real!AS$1,FALSE))*$M78</f>
        <v>0</v>
      </c>
      <c r="Q78" s="232">
        <f>(VLOOKUP($C78,Incurred_Real!$A$25:$BR$427,Incurred_Real!AT$1,FALSE))*$M78</f>
        <v>0</v>
      </c>
      <c r="R78" s="232">
        <f>(VLOOKUP($C78,Incurred_Real!$A$25:$BR$427,Incurred_Real!AU$1,FALSE))*$M78</f>
        <v>0</v>
      </c>
      <c r="S78" s="232">
        <f>(VLOOKUP($C78,Incurred_Real!$A$25:$BR$427,Incurred_Real!AV$1,FALSE))*$M78</f>
        <v>0</v>
      </c>
      <c r="T78" s="232">
        <f>(VLOOKUP($C78,Incurred_Real!$A$25:$BR$427,Incurred_Real!AW$1,FALSE))*$M78</f>
        <v>0</v>
      </c>
      <c r="U78" s="232">
        <f>(VLOOKUP($C78,Incurred_Real!$A$25:$BR$427,Incurred_Real!AX$1,FALSE))*$M78</f>
        <v>0</v>
      </c>
      <c r="V78" s="232">
        <f>(VLOOKUP($C78,Incurred_Real!$A$25:$BR$427,Incurred_Real!AY$1,FALSE))*$M78</f>
        <v>0</v>
      </c>
      <c r="W78" s="232">
        <f>(VLOOKUP($C78,Incurred_Real!$A$25:$BR$427,Incurred_Real!AZ$1,FALSE))*$M78</f>
        <v>0</v>
      </c>
      <c r="X78" s="232">
        <f>(VLOOKUP($C78,Incurred_Real!$A$25:$BR$427,Incurred_Real!BA$1,FALSE))*$M78</f>
        <v>0</v>
      </c>
      <c r="Y78" s="232">
        <f>(VLOOKUP($C78,Incurred_Real!$A$25:$BR$427,Incurred_Real!BB$1,FALSE))*$M78</f>
        <v>0</v>
      </c>
      <c r="Z78" s="232">
        <f>(VLOOKUP($C78,Incurred_Real!$A$25:$BR$427,Incurred_Real!BC$1,FALSE))*$M78</f>
        <v>0</v>
      </c>
      <c r="AA78" s="232">
        <f>(VLOOKUP($C78,Incurred_Real!$A$25:$BR$427,Incurred_Real!BD$1,FALSE))*$M78</f>
        <v>0</v>
      </c>
      <c r="AB78" s="232">
        <f>(VLOOKUP($C78,Incurred_Real!$A$25:$BR$427,Incurred_Real!BE$1,FALSE))*$M78</f>
        <v>0</v>
      </c>
      <c r="AC78" s="232">
        <f>(VLOOKUP($C78,Incurred_Real!$A$25:$BR$427,Incurred_Real!BF$1,FALSE))*$M78</f>
        <v>0</v>
      </c>
      <c r="AD78" s="232">
        <f>(VLOOKUP($C78,Incurred_Real!$A$25:$BR$427,Incurred_Real!BG$1,FALSE))*$M78</f>
        <v>0</v>
      </c>
      <c r="AE78" s="232">
        <f>(VLOOKUP($C78,Incurred_Real!$A$25:$BR$427,Incurred_Real!BH$1,FALSE))*$M78</f>
        <v>0</v>
      </c>
      <c r="AF78" s="232">
        <f>(VLOOKUP($C78,Incurred_Real!$A$25:$BR$427,Incurred_Real!BI$1,FALSE))*$M78</f>
        <v>0</v>
      </c>
      <c r="AG78" s="232">
        <f>(VLOOKUP($C78,Incurred_Real!$A$25:$BR$427,Incurred_Real!BJ$1,FALSE))*$M78</f>
        <v>0</v>
      </c>
      <c r="AH78" s="232">
        <f>(VLOOKUP($C78,Incurred_Real!$A$25:$BR$427,Incurred_Real!BK$1,FALSE))*$M78</f>
        <v>0</v>
      </c>
      <c r="AI78" s="232">
        <f>(VLOOKUP($C78,Incurred_Real!$A$25:$BR$427,Incurred_Real!BL$1,FALSE))*$M78</f>
        <v>0</v>
      </c>
      <c r="AJ78" s="232">
        <f>(VLOOKUP($C78,Incurred_Real!$A$25:$BR$427,Incurred_Real!BM$1,FALSE))*$M78</f>
        <v>0</v>
      </c>
      <c r="AK78" s="232">
        <f>(VLOOKUP($C78,Incurred_Real!$A$25:$BR$427,Incurred_Real!BN$1,FALSE))*$M78</f>
        <v>0</v>
      </c>
      <c r="AL78" s="232">
        <f>(VLOOKUP($C78,Incurred_Real!$A$25:$BR$427,Incurred_Real!BO$1,FALSE))*$M78</f>
        <v>0</v>
      </c>
      <c r="AM78" s="232">
        <f>(VLOOKUP($C78,Incurred_Real!$A$25:$BR$427,Incurred_Real!BP$1,FALSE))*$M78</f>
        <v>0</v>
      </c>
      <c r="AN78" s="232">
        <f>(VLOOKUP($C78,Incurred_Real!$A$25:$BR$427,Incurred_Real!BQ$1,FALSE))*$M78</f>
        <v>0</v>
      </c>
      <c r="AO78" s="232">
        <f>(VLOOKUP($C78,Incurred_Real!$A$25:$BR$427,Incurred_Real!BR$1,FALSE))*$M78</f>
        <v>0</v>
      </c>
      <c r="AP78" s="232">
        <f t="shared" si="13"/>
        <v>0</v>
      </c>
      <c r="AR78" s="232" t="b">
        <f t="shared" si="14"/>
        <v>1</v>
      </c>
    </row>
    <row r="79" spans="3:44" x14ac:dyDescent="0.15">
      <c r="C79" s="11" t="s">
        <v>144</v>
      </c>
      <c r="D79" s="11" t="str">
        <f>VLOOKUP(C79,'Project List'!$A$9:$AG$360,'Project List'!$G$1,FALSE)</f>
        <v>Engineering Systems Functional Upgrade</v>
      </c>
      <c r="E79" s="11" t="str">
        <f>VLOOKUP($C79,Incurred_Real!$A$24:$E$376,Incurred_Real!$D$1,FALSE)</f>
        <v>Augmentation</v>
      </c>
      <c r="F79" s="13">
        <f>IF(VLOOKUP($C79,Incurred_Nominal!$A$25:$AQ$426,Incurred_Nominal!$AL$1,FALSE)="Commissioned Extra",0,
IF(VLOOKUP($C79,Incurred_Nominal!$A$25:$AQ$426,Incurred_Nominal!$AK$1,FALSE)=F$4,VLOOKUP($C79,Incurred_Nominal!$A$25:$AQ$426,Incurred_Nominal!$AG$1,FALSE),0))</f>
        <v>0</v>
      </c>
      <c r="G79" s="13">
        <f>IF(VLOOKUP($C79,Incurred_Nominal!$A$25:$AQ$426,Incurred_Nominal!$AL$1,FALSE)="Commissioned Extra",0,
IF(VLOOKUP($C79,Incurred_Nominal!$A$25:$AQ$426,Incurred_Nominal!$AK$1,FALSE)=G$4,VLOOKUP($C79,Incurred_Nominal!$A$25:$AQ$426,Incurred_Nominal!$AG$1,FALSE),0))</f>
        <v>0</v>
      </c>
      <c r="H79" s="13">
        <f>IF(VLOOKUP($C79,Incurred_Nominal!$A$25:$AQ$426,Incurred_Nominal!$AL$1,FALSE)="Commissioned Extra",0,
IF(VLOOKUP($C79,Incurred_Nominal!$A$25:$AQ$426,Incurred_Nominal!$AK$1,FALSE)=H$4,VLOOKUP($C79,Incurred_Nominal!$A$25:$AQ$426,Incurred_Nominal!$AG$1,FALSE),0))</f>
        <v>0</v>
      </c>
      <c r="I79" s="13">
        <f>IF(VLOOKUP($C79,Incurred_Nominal!$A$25:$AQ$426,Incurred_Nominal!$AL$1,FALSE)="Commissioned Extra",0,
IF(VLOOKUP($C79,Incurred_Nominal!$A$25:$AQ$426,Incurred_Nominal!$AK$1,FALSE)=I$4,VLOOKUP($C79,Incurred_Nominal!$A$25:$AQ$426,Incurred_Nominal!$AG$1,FALSE),0))</f>
        <v>0</v>
      </c>
      <c r="J79" s="13">
        <f>IF(VLOOKUP($C79,Incurred_Nominal!$A$25:$AQ$426,Incurred_Nominal!$AL$1,FALSE)="Commissioned Extra",0,
IF(VLOOKUP($C79,Incurred_Nominal!$A$25:$AQ$426,Incurred_Nominal!$AK$1,FALSE)=J$4,VLOOKUP($C79,Incurred_Nominal!$A$25:$AQ$426,Incurred_Nominal!$AG$1,FALSE),0))</f>
        <v>0</v>
      </c>
      <c r="K79" s="13">
        <f>IF(VLOOKUP($C79,Incurred_Nominal!$A$25:$AQ$426,Incurred_Nominal!$AL$1,FALSE)="Commissioned Extra",0,
IF(VLOOKUP($C79,Incurred_Nominal!$A$25:$AQ$426,Incurred_Nominal!$AK$1,FALSE)=K$4,VLOOKUP($C79,Incurred_Nominal!$A$25:$AQ$426,Incurred_Nominal!$AG$1,FALSE),0))</f>
        <v>0</v>
      </c>
      <c r="L79" s="13">
        <f>IF(VLOOKUP($C79,Incurred_Nominal!$A$25:$AQ$426,Incurred_Nominal!$AL$1,FALSE)="Commissioned Extra",0,
IF(VLOOKUP($C79,Incurred_Nominal!$A$25:$AQ$426,Incurred_Nominal!$AK$1,FALSE)=L$4,VLOOKUP($C79,Incurred_Nominal!$A$25:$AQ$426,Incurred_Nominal!$AG$1,FALSE),0))</f>
        <v>0</v>
      </c>
      <c r="M79" s="232">
        <f t="shared" si="11"/>
        <v>0</v>
      </c>
      <c r="N79" s="232" t="str">
        <f t="shared" si="12"/>
        <v/>
      </c>
      <c r="P79" s="232">
        <f>(VLOOKUP($C79,Incurred_Real!$A$25:$BR$427,Incurred_Real!AS$1,FALSE))*$M79</f>
        <v>0</v>
      </c>
      <c r="Q79" s="232">
        <f>(VLOOKUP($C79,Incurred_Real!$A$25:$BR$427,Incurred_Real!AT$1,FALSE))*$M79</f>
        <v>0</v>
      </c>
      <c r="R79" s="232">
        <f>(VLOOKUP($C79,Incurred_Real!$A$25:$BR$427,Incurred_Real!AU$1,FALSE))*$M79</f>
        <v>0</v>
      </c>
      <c r="S79" s="232">
        <f>(VLOOKUP($C79,Incurred_Real!$A$25:$BR$427,Incurred_Real!AV$1,FALSE))*$M79</f>
        <v>0</v>
      </c>
      <c r="T79" s="232">
        <f>(VLOOKUP($C79,Incurred_Real!$A$25:$BR$427,Incurred_Real!AW$1,FALSE))*$M79</f>
        <v>0</v>
      </c>
      <c r="U79" s="232">
        <f>(VLOOKUP($C79,Incurred_Real!$A$25:$BR$427,Incurred_Real!AX$1,FALSE))*$M79</f>
        <v>0</v>
      </c>
      <c r="V79" s="232">
        <f>(VLOOKUP($C79,Incurred_Real!$A$25:$BR$427,Incurred_Real!AY$1,FALSE))*$M79</f>
        <v>0</v>
      </c>
      <c r="W79" s="232">
        <f>(VLOOKUP($C79,Incurred_Real!$A$25:$BR$427,Incurred_Real!AZ$1,FALSE))*$M79</f>
        <v>0</v>
      </c>
      <c r="X79" s="232">
        <f>(VLOOKUP($C79,Incurred_Real!$A$25:$BR$427,Incurred_Real!BA$1,FALSE))*$M79</f>
        <v>0</v>
      </c>
      <c r="Y79" s="232">
        <f>(VLOOKUP($C79,Incurred_Real!$A$25:$BR$427,Incurred_Real!BB$1,FALSE))*$M79</f>
        <v>0</v>
      </c>
      <c r="Z79" s="232">
        <f>(VLOOKUP($C79,Incurred_Real!$A$25:$BR$427,Incurred_Real!BC$1,FALSE))*$M79</f>
        <v>0</v>
      </c>
      <c r="AA79" s="232">
        <f>(VLOOKUP($C79,Incurred_Real!$A$25:$BR$427,Incurred_Real!BD$1,FALSE))*$M79</f>
        <v>0</v>
      </c>
      <c r="AB79" s="232">
        <f>(VLOOKUP($C79,Incurred_Real!$A$25:$BR$427,Incurred_Real!BE$1,FALSE))*$M79</f>
        <v>0</v>
      </c>
      <c r="AC79" s="232">
        <f>(VLOOKUP($C79,Incurred_Real!$A$25:$BR$427,Incurred_Real!BF$1,FALSE))*$M79</f>
        <v>0</v>
      </c>
      <c r="AD79" s="232">
        <f>(VLOOKUP($C79,Incurred_Real!$A$25:$BR$427,Incurred_Real!BG$1,FALSE))*$M79</f>
        <v>0</v>
      </c>
      <c r="AE79" s="232">
        <f>(VLOOKUP($C79,Incurred_Real!$A$25:$BR$427,Incurred_Real!BH$1,FALSE))*$M79</f>
        <v>0</v>
      </c>
      <c r="AF79" s="232">
        <f>(VLOOKUP($C79,Incurred_Real!$A$25:$BR$427,Incurred_Real!BI$1,FALSE))*$M79</f>
        <v>0</v>
      </c>
      <c r="AG79" s="232">
        <f>(VLOOKUP($C79,Incurred_Real!$A$25:$BR$427,Incurred_Real!BJ$1,FALSE))*$M79</f>
        <v>0</v>
      </c>
      <c r="AH79" s="232">
        <f>(VLOOKUP($C79,Incurred_Real!$A$25:$BR$427,Incurred_Real!BK$1,FALSE))*$M79</f>
        <v>0</v>
      </c>
      <c r="AI79" s="232">
        <f>(VLOOKUP($C79,Incurred_Real!$A$25:$BR$427,Incurred_Real!BL$1,FALSE))*$M79</f>
        <v>0</v>
      </c>
      <c r="AJ79" s="232">
        <f>(VLOOKUP($C79,Incurred_Real!$A$25:$BR$427,Incurred_Real!BM$1,FALSE))*$M79</f>
        <v>0</v>
      </c>
      <c r="AK79" s="232">
        <f>(VLOOKUP($C79,Incurred_Real!$A$25:$BR$427,Incurred_Real!BN$1,FALSE))*$M79</f>
        <v>0</v>
      </c>
      <c r="AL79" s="232">
        <f>(VLOOKUP($C79,Incurred_Real!$A$25:$BR$427,Incurred_Real!BO$1,FALSE))*$M79</f>
        <v>0</v>
      </c>
      <c r="AM79" s="232">
        <f>(VLOOKUP($C79,Incurred_Real!$A$25:$BR$427,Incurred_Real!BP$1,FALSE))*$M79</f>
        <v>0</v>
      </c>
      <c r="AN79" s="232">
        <f>(VLOOKUP($C79,Incurred_Real!$A$25:$BR$427,Incurred_Real!BQ$1,FALSE))*$M79</f>
        <v>0</v>
      </c>
      <c r="AO79" s="232">
        <f>(VLOOKUP($C79,Incurred_Real!$A$25:$BR$427,Incurred_Real!BR$1,FALSE))*$M79</f>
        <v>0</v>
      </c>
      <c r="AP79" s="232">
        <f t="shared" si="13"/>
        <v>0</v>
      </c>
      <c r="AR79" s="232" t="b">
        <f t="shared" si="14"/>
        <v>1</v>
      </c>
    </row>
    <row r="80" spans="3:44" x14ac:dyDescent="0.15">
      <c r="C80" s="11" t="s">
        <v>146</v>
      </c>
      <c r="D80" s="11" t="str">
        <f>VLOOKUP(C80,'Project List'!$A$9:$AG$360,'Project List'!$G$1,FALSE)</f>
        <v>Vehicle Purchases 2016-17</v>
      </c>
      <c r="E80" s="11" t="str">
        <f>VLOOKUP($C80,Incurred_Real!$A$24:$E$376,Incurred_Real!$D$1,FALSE)</f>
        <v>Facilities</v>
      </c>
      <c r="F80" s="13">
        <f>IF(VLOOKUP($C80,Incurred_Nominal!$A$25:$AQ$426,Incurred_Nominal!$AL$1,FALSE)="Commissioned Extra",0,
IF(VLOOKUP($C80,Incurred_Nominal!$A$25:$AQ$426,Incurred_Nominal!$AK$1,FALSE)=F$4,VLOOKUP($C80,Incurred_Nominal!$A$25:$AQ$426,Incurred_Nominal!$AG$1,FALSE),0))</f>
        <v>0</v>
      </c>
      <c r="G80" s="13">
        <f>IF(VLOOKUP($C80,Incurred_Nominal!$A$25:$AQ$426,Incurred_Nominal!$AL$1,FALSE)="Commissioned Extra",0,
IF(VLOOKUP($C80,Incurred_Nominal!$A$25:$AQ$426,Incurred_Nominal!$AK$1,FALSE)=G$4,VLOOKUP($C80,Incurred_Nominal!$A$25:$AQ$426,Incurred_Nominal!$AG$1,FALSE),0))</f>
        <v>0</v>
      </c>
      <c r="H80" s="13">
        <f>IF(VLOOKUP($C80,Incurred_Nominal!$A$25:$AQ$426,Incurred_Nominal!$AL$1,FALSE)="Commissioned Extra",0,
IF(VLOOKUP($C80,Incurred_Nominal!$A$25:$AQ$426,Incurred_Nominal!$AK$1,FALSE)=H$4,VLOOKUP($C80,Incurred_Nominal!$A$25:$AQ$426,Incurred_Nominal!$AG$1,FALSE),0))</f>
        <v>0</v>
      </c>
      <c r="I80" s="13">
        <f>IF(VLOOKUP($C80,Incurred_Nominal!$A$25:$AQ$426,Incurred_Nominal!$AL$1,FALSE)="Commissioned Extra",0,
IF(VLOOKUP($C80,Incurred_Nominal!$A$25:$AQ$426,Incurred_Nominal!$AK$1,FALSE)=I$4,VLOOKUP($C80,Incurred_Nominal!$A$25:$AQ$426,Incurred_Nominal!$AG$1,FALSE),0))</f>
        <v>0</v>
      </c>
      <c r="J80" s="13">
        <f>IF(VLOOKUP($C80,Incurred_Nominal!$A$25:$AQ$426,Incurred_Nominal!$AL$1,FALSE)="Commissioned Extra",0,
IF(VLOOKUP($C80,Incurred_Nominal!$A$25:$AQ$426,Incurred_Nominal!$AK$1,FALSE)=J$4,VLOOKUP($C80,Incurred_Nominal!$A$25:$AQ$426,Incurred_Nominal!$AG$1,FALSE),0))</f>
        <v>0</v>
      </c>
      <c r="K80" s="13">
        <f>IF(VLOOKUP($C80,Incurred_Nominal!$A$25:$AQ$426,Incurred_Nominal!$AL$1,FALSE)="Commissioned Extra",0,
IF(VLOOKUP($C80,Incurred_Nominal!$A$25:$AQ$426,Incurred_Nominal!$AK$1,FALSE)=K$4,VLOOKUP($C80,Incurred_Nominal!$A$25:$AQ$426,Incurred_Nominal!$AG$1,FALSE),0))</f>
        <v>0</v>
      </c>
      <c r="L80" s="13">
        <f>IF(VLOOKUP($C80,Incurred_Nominal!$A$25:$AQ$426,Incurred_Nominal!$AL$1,FALSE)="Commissioned Extra",0,
IF(VLOOKUP($C80,Incurred_Nominal!$A$25:$AQ$426,Incurred_Nominal!$AK$1,FALSE)=L$4,VLOOKUP($C80,Incurred_Nominal!$A$25:$AQ$426,Incurred_Nominal!$AG$1,FALSE),0))</f>
        <v>0</v>
      </c>
      <c r="M80" s="232">
        <f t="shared" si="11"/>
        <v>0</v>
      </c>
      <c r="N80" s="232" t="str">
        <f t="shared" si="12"/>
        <v/>
      </c>
      <c r="P80" s="232">
        <f>(VLOOKUP($C80,Incurred_Real!$A$25:$BR$427,Incurred_Real!AS$1,FALSE))*$M80</f>
        <v>0</v>
      </c>
      <c r="Q80" s="232">
        <f>(VLOOKUP($C80,Incurred_Real!$A$25:$BR$427,Incurred_Real!AT$1,FALSE))*$M80</f>
        <v>0</v>
      </c>
      <c r="R80" s="232">
        <f>(VLOOKUP($C80,Incurred_Real!$A$25:$BR$427,Incurred_Real!AU$1,FALSE))*$M80</f>
        <v>0</v>
      </c>
      <c r="S80" s="232">
        <f>(VLOOKUP($C80,Incurred_Real!$A$25:$BR$427,Incurred_Real!AV$1,FALSE))*$M80</f>
        <v>0</v>
      </c>
      <c r="T80" s="232">
        <f>(VLOOKUP($C80,Incurred_Real!$A$25:$BR$427,Incurred_Real!AW$1,FALSE))*$M80</f>
        <v>0</v>
      </c>
      <c r="U80" s="232">
        <f>(VLOOKUP($C80,Incurred_Real!$A$25:$BR$427,Incurred_Real!AX$1,FALSE))*$M80</f>
        <v>0</v>
      </c>
      <c r="V80" s="232">
        <f>(VLOOKUP($C80,Incurred_Real!$A$25:$BR$427,Incurred_Real!AY$1,FALSE))*$M80</f>
        <v>0</v>
      </c>
      <c r="W80" s="232">
        <f>(VLOOKUP($C80,Incurred_Real!$A$25:$BR$427,Incurred_Real!AZ$1,FALSE))*$M80</f>
        <v>0</v>
      </c>
      <c r="X80" s="232">
        <f>(VLOOKUP($C80,Incurred_Real!$A$25:$BR$427,Incurred_Real!BA$1,FALSE))*$M80</f>
        <v>0</v>
      </c>
      <c r="Y80" s="232">
        <f>(VLOOKUP($C80,Incurred_Real!$A$25:$BR$427,Incurred_Real!BB$1,FALSE))*$M80</f>
        <v>0</v>
      </c>
      <c r="Z80" s="232">
        <f>(VLOOKUP($C80,Incurred_Real!$A$25:$BR$427,Incurred_Real!BC$1,FALSE))*$M80</f>
        <v>0</v>
      </c>
      <c r="AA80" s="232">
        <f>(VLOOKUP($C80,Incurred_Real!$A$25:$BR$427,Incurred_Real!BD$1,FALSE))*$M80</f>
        <v>0</v>
      </c>
      <c r="AB80" s="232">
        <f>(VLOOKUP($C80,Incurred_Real!$A$25:$BR$427,Incurred_Real!BE$1,FALSE))*$M80</f>
        <v>0</v>
      </c>
      <c r="AC80" s="232">
        <f>(VLOOKUP($C80,Incurred_Real!$A$25:$BR$427,Incurred_Real!BF$1,FALSE))*$M80</f>
        <v>0</v>
      </c>
      <c r="AD80" s="232">
        <f>(VLOOKUP($C80,Incurred_Real!$A$25:$BR$427,Incurred_Real!BG$1,FALSE))*$M80</f>
        <v>0</v>
      </c>
      <c r="AE80" s="232">
        <f>(VLOOKUP($C80,Incurred_Real!$A$25:$BR$427,Incurred_Real!BH$1,FALSE))*$M80</f>
        <v>0</v>
      </c>
      <c r="AF80" s="232">
        <f>(VLOOKUP($C80,Incurred_Real!$A$25:$BR$427,Incurred_Real!BI$1,FALSE))*$M80</f>
        <v>0</v>
      </c>
      <c r="AG80" s="232">
        <f>(VLOOKUP($C80,Incurred_Real!$A$25:$BR$427,Incurred_Real!BJ$1,FALSE))*$M80</f>
        <v>0</v>
      </c>
      <c r="AH80" s="232">
        <f>(VLOOKUP($C80,Incurred_Real!$A$25:$BR$427,Incurred_Real!BK$1,FALSE))*$M80</f>
        <v>0</v>
      </c>
      <c r="AI80" s="232">
        <f>(VLOOKUP($C80,Incurred_Real!$A$25:$BR$427,Incurred_Real!BL$1,FALSE))*$M80</f>
        <v>0</v>
      </c>
      <c r="AJ80" s="232">
        <f>(VLOOKUP($C80,Incurred_Real!$A$25:$BR$427,Incurred_Real!BM$1,FALSE))*$M80</f>
        <v>0</v>
      </c>
      <c r="AK80" s="232">
        <f>(VLOOKUP($C80,Incurred_Real!$A$25:$BR$427,Incurred_Real!BN$1,FALSE))*$M80</f>
        <v>0</v>
      </c>
      <c r="AL80" s="232">
        <f>(VLOOKUP($C80,Incurred_Real!$A$25:$BR$427,Incurred_Real!BO$1,FALSE))*$M80</f>
        <v>0</v>
      </c>
      <c r="AM80" s="232">
        <f>(VLOOKUP($C80,Incurred_Real!$A$25:$BR$427,Incurred_Real!BP$1,FALSE))*$M80</f>
        <v>0</v>
      </c>
      <c r="AN80" s="232">
        <f>(VLOOKUP($C80,Incurred_Real!$A$25:$BR$427,Incurred_Real!BQ$1,FALSE))*$M80</f>
        <v>0</v>
      </c>
      <c r="AO80" s="232">
        <f>(VLOOKUP($C80,Incurred_Real!$A$25:$BR$427,Incurred_Real!BR$1,FALSE))*$M80</f>
        <v>0</v>
      </c>
      <c r="AP80" s="232">
        <f t="shared" si="13"/>
        <v>0</v>
      </c>
      <c r="AR80" s="232" t="b">
        <f t="shared" si="14"/>
        <v>1</v>
      </c>
    </row>
    <row r="81" spans="3:44" x14ac:dyDescent="0.15">
      <c r="C81" s="11" t="s">
        <v>148</v>
      </c>
      <c r="D81" s="11" t="str">
        <f>VLOOKUP(C81,'Project List'!$A$9:$AG$360,'Project List'!$G$1,FALSE)</f>
        <v>Online Asset Condition Monitoring Equipment Replacement</v>
      </c>
      <c r="E81" s="11" t="str">
        <f>VLOOKUP($C81,Incurred_Real!$A$24:$E$376,Incurred_Real!$D$1,FALSE)</f>
        <v>Replacement</v>
      </c>
      <c r="F81" s="13">
        <f>IF(VLOOKUP($C81,Incurred_Nominal!$A$25:$AQ$426,Incurred_Nominal!$AL$1,FALSE)="Commissioned Extra",0,
IF(VLOOKUP($C81,Incurred_Nominal!$A$25:$AQ$426,Incurred_Nominal!$AK$1,FALSE)=F$4,VLOOKUP($C81,Incurred_Nominal!$A$25:$AQ$426,Incurred_Nominal!$AG$1,FALSE),0))</f>
        <v>0</v>
      </c>
      <c r="G81" s="13">
        <f>IF(VLOOKUP($C81,Incurred_Nominal!$A$25:$AQ$426,Incurred_Nominal!$AL$1,FALSE)="Commissioned Extra",0,
IF(VLOOKUP($C81,Incurred_Nominal!$A$25:$AQ$426,Incurred_Nominal!$AK$1,FALSE)=G$4,VLOOKUP($C81,Incurred_Nominal!$A$25:$AQ$426,Incurred_Nominal!$AG$1,FALSE),0))</f>
        <v>0</v>
      </c>
      <c r="H81" s="13">
        <f>IF(VLOOKUP($C81,Incurred_Nominal!$A$25:$AQ$426,Incurred_Nominal!$AL$1,FALSE)="Commissioned Extra",0,
IF(VLOOKUP($C81,Incurred_Nominal!$A$25:$AQ$426,Incurred_Nominal!$AK$1,FALSE)=H$4,VLOOKUP($C81,Incurred_Nominal!$A$25:$AQ$426,Incurred_Nominal!$AG$1,FALSE),0))</f>
        <v>0</v>
      </c>
      <c r="I81" s="13">
        <f>IF(VLOOKUP($C81,Incurred_Nominal!$A$25:$AQ$426,Incurred_Nominal!$AL$1,FALSE)="Commissioned Extra",0,
IF(VLOOKUP($C81,Incurred_Nominal!$A$25:$AQ$426,Incurred_Nominal!$AK$1,FALSE)=I$4,VLOOKUP($C81,Incurred_Nominal!$A$25:$AQ$426,Incurred_Nominal!$AG$1,FALSE),0))</f>
        <v>0</v>
      </c>
      <c r="J81" s="13">
        <f>IF(VLOOKUP($C81,Incurred_Nominal!$A$25:$AQ$426,Incurred_Nominal!$AL$1,FALSE)="Commissioned Extra",0,
IF(VLOOKUP($C81,Incurred_Nominal!$A$25:$AQ$426,Incurred_Nominal!$AK$1,FALSE)=J$4,VLOOKUP($C81,Incurred_Nominal!$A$25:$AQ$426,Incurred_Nominal!$AG$1,FALSE),0))</f>
        <v>0</v>
      </c>
      <c r="K81" s="13">
        <f>IF(VLOOKUP($C81,Incurred_Nominal!$A$25:$AQ$426,Incurred_Nominal!$AL$1,FALSE)="Commissioned Extra",0,
IF(VLOOKUP($C81,Incurred_Nominal!$A$25:$AQ$426,Incurred_Nominal!$AK$1,FALSE)=K$4,VLOOKUP($C81,Incurred_Nominal!$A$25:$AQ$426,Incurred_Nominal!$AG$1,FALSE),0))</f>
        <v>0</v>
      </c>
      <c r="L81" s="13">
        <f>IF(VLOOKUP($C81,Incurred_Nominal!$A$25:$AQ$426,Incurred_Nominal!$AL$1,FALSE)="Commissioned Extra",0,
IF(VLOOKUP($C81,Incurred_Nominal!$A$25:$AQ$426,Incurred_Nominal!$AK$1,FALSE)=L$4,VLOOKUP($C81,Incurred_Nominal!$A$25:$AQ$426,Incurred_Nominal!$AG$1,FALSE),0))</f>
        <v>0</v>
      </c>
      <c r="M81" s="232">
        <f t="shared" si="11"/>
        <v>0</v>
      </c>
      <c r="N81" s="232" t="str">
        <f t="shared" si="12"/>
        <v/>
      </c>
      <c r="P81" s="232">
        <f>(VLOOKUP($C81,Incurred_Real!$A$25:$BR$427,Incurred_Real!AS$1,FALSE))*$M81</f>
        <v>0</v>
      </c>
      <c r="Q81" s="232">
        <f>(VLOOKUP($C81,Incurred_Real!$A$25:$BR$427,Incurred_Real!AT$1,FALSE))*$M81</f>
        <v>0</v>
      </c>
      <c r="R81" s="232">
        <f>(VLOOKUP($C81,Incurred_Real!$A$25:$BR$427,Incurred_Real!AU$1,FALSE))*$M81</f>
        <v>0</v>
      </c>
      <c r="S81" s="232">
        <f>(VLOOKUP($C81,Incurred_Real!$A$25:$BR$427,Incurred_Real!AV$1,FALSE))*$M81</f>
        <v>0</v>
      </c>
      <c r="T81" s="232">
        <f>(VLOOKUP($C81,Incurred_Real!$A$25:$BR$427,Incurred_Real!AW$1,FALSE))*$M81</f>
        <v>0</v>
      </c>
      <c r="U81" s="232">
        <f>(VLOOKUP($C81,Incurred_Real!$A$25:$BR$427,Incurred_Real!AX$1,FALSE))*$M81</f>
        <v>0</v>
      </c>
      <c r="V81" s="232">
        <f>(VLOOKUP($C81,Incurred_Real!$A$25:$BR$427,Incurred_Real!AY$1,FALSE))*$M81</f>
        <v>0</v>
      </c>
      <c r="W81" s="232">
        <f>(VLOOKUP($C81,Incurred_Real!$A$25:$BR$427,Incurred_Real!AZ$1,FALSE))*$M81</f>
        <v>0</v>
      </c>
      <c r="X81" s="232">
        <f>(VLOOKUP($C81,Incurred_Real!$A$25:$BR$427,Incurred_Real!BA$1,FALSE))*$M81</f>
        <v>0</v>
      </c>
      <c r="Y81" s="232">
        <f>(VLOOKUP($C81,Incurred_Real!$A$25:$BR$427,Incurred_Real!BB$1,FALSE))*$M81</f>
        <v>0</v>
      </c>
      <c r="Z81" s="232">
        <f>(VLOOKUP($C81,Incurred_Real!$A$25:$BR$427,Incurred_Real!BC$1,FALSE))*$M81</f>
        <v>0</v>
      </c>
      <c r="AA81" s="232">
        <f>(VLOOKUP($C81,Incurred_Real!$A$25:$BR$427,Incurred_Real!BD$1,FALSE))*$M81</f>
        <v>0</v>
      </c>
      <c r="AB81" s="232">
        <f>(VLOOKUP($C81,Incurred_Real!$A$25:$BR$427,Incurred_Real!BE$1,FALSE))*$M81</f>
        <v>0</v>
      </c>
      <c r="AC81" s="232">
        <f>(VLOOKUP($C81,Incurred_Real!$A$25:$BR$427,Incurred_Real!BF$1,FALSE))*$M81</f>
        <v>0</v>
      </c>
      <c r="AD81" s="232">
        <f>(VLOOKUP($C81,Incurred_Real!$A$25:$BR$427,Incurred_Real!BG$1,FALSE))*$M81</f>
        <v>0</v>
      </c>
      <c r="AE81" s="232">
        <f>(VLOOKUP($C81,Incurred_Real!$A$25:$BR$427,Incurred_Real!BH$1,FALSE))*$M81</f>
        <v>0</v>
      </c>
      <c r="AF81" s="232">
        <f>(VLOOKUP($C81,Incurred_Real!$A$25:$BR$427,Incurred_Real!BI$1,FALSE))*$M81</f>
        <v>0</v>
      </c>
      <c r="AG81" s="232">
        <f>(VLOOKUP($C81,Incurred_Real!$A$25:$BR$427,Incurred_Real!BJ$1,FALSE))*$M81</f>
        <v>0</v>
      </c>
      <c r="AH81" s="232">
        <f>(VLOOKUP($C81,Incurred_Real!$A$25:$BR$427,Incurred_Real!BK$1,FALSE))*$M81</f>
        <v>0</v>
      </c>
      <c r="AI81" s="232">
        <f>(VLOOKUP($C81,Incurred_Real!$A$25:$BR$427,Incurred_Real!BL$1,FALSE))*$M81</f>
        <v>0</v>
      </c>
      <c r="AJ81" s="232">
        <f>(VLOOKUP($C81,Incurred_Real!$A$25:$BR$427,Incurred_Real!BM$1,FALSE))*$M81</f>
        <v>0</v>
      </c>
      <c r="AK81" s="232">
        <f>(VLOOKUP($C81,Incurred_Real!$A$25:$BR$427,Incurred_Real!BN$1,FALSE))*$M81</f>
        <v>0</v>
      </c>
      <c r="AL81" s="232">
        <f>(VLOOKUP($C81,Incurred_Real!$A$25:$BR$427,Incurred_Real!BO$1,FALSE))*$M81</f>
        <v>0</v>
      </c>
      <c r="AM81" s="232">
        <f>(VLOOKUP($C81,Incurred_Real!$A$25:$BR$427,Incurred_Real!BP$1,FALSE))*$M81</f>
        <v>0</v>
      </c>
      <c r="AN81" s="232">
        <f>(VLOOKUP($C81,Incurred_Real!$A$25:$BR$427,Incurred_Real!BQ$1,FALSE))*$M81</f>
        <v>0</v>
      </c>
      <c r="AO81" s="232">
        <f>(VLOOKUP($C81,Incurred_Real!$A$25:$BR$427,Incurred_Real!BR$1,FALSE))*$M81</f>
        <v>0</v>
      </c>
      <c r="AP81" s="232">
        <f t="shared" si="13"/>
        <v>0</v>
      </c>
      <c r="AR81" s="232" t="b">
        <f t="shared" si="14"/>
        <v>1</v>
      </c>
    </row>
    <row r="82" spans="3:44" x14ac:dyDescent="0.15">
      <c r="C82" s="11" t="s">
        <v>149</v>
      </c>
      <c r="D82" s="11" t="str">
        <f>VLOOKUP(C82,'Project List'!$A$9:$AG$360,'Project List'!$G$1,FALSE)</f>
        <v>Network Aerial Laser Survey 2013-18</v>
      </c>
      <c r="E82" s="11" t="str">
        <f>VLOOKUP($C82,Incurred_Real!$A$24:$E$376,Incurred_Real!$D$1,FALSE)</f>
        <v>Security/Compliance</v>
      </c>
      <c r="F82" s="13">
        <f>IF(VLOOKUP($C82,Incurred_Nominal!$A$25:$AQ$426,Incurred_Nominal!$AL$1,FALSE)="Commissioned Extra",0,
IF(VLOOKUP($C82,Incurred_Nominal!$A$25:$AQ$426,Incurred_Nominal!$AK$1,FALSE)=F$4,VLOOKUP($C82,Incurred_Nominal!$A$25:$AQ$426,Incurred_Nominal!$AG$1,FALSE),0))</f>
        <v>0</v>
      </c>
      <c r="G82" s="13">
        <f>IF(VLOOKUP($C82,Incurred_Nominal!$A$25:$AQ$426,Incurred_Nominal!$AL$1,FALSE)="Commissioned Extra",0,
IF(VLOOKUP($C82,Incurred_Nominal!$A$25:$AQ$426,Incurred_Nominal!$AK$1,FALSE)=G$4,VLOOKUP($C82,Incurred_Nominal!$A$25:$AQ$426,Incurred_Nominal!$AG$1,FALSE),0))</f>
        <v>0</v>
      </c>
      <c r="H82" s="13">
        <f>IF(VLOOKUP($C82,Incurred_Nominal!$A$25:$AQ$426,Incurred_Nominal!$AL$1,FALSE)="Commissioned Extra",0,
IF(VLOOKUP($C82,Incurred_Nominal!$A$25:$AQ$426,Incurred_Nominal!$AK$1,FALSE)=H$4,VLOOKUP($C82,Incurred_Nominal!$A$25:$AQ$426,Incurred_Nominal!$AG$1,FALSE),0))</f>
        <v>0</v>
      </c>
      <c r="I82" s="13">
        <f>IF(VLOOKUP($C82,Incurred_Nominal!$A$25:$AQ$426,Incurred_Nominal!$AL$1,FALSE)="Commissioned Extra",0,
IF(VLOOKUP($C82,Incurred_Nominal!$A$25:$AQ$426,Incurred_Nominal!$AK$1,FALSE)=I$4,VLOOKUP($C82,Incurred_Nominal!$A$25:$AQ$426,Incurred_Nominal!$AG$1,FALSE),0))</f>
        <v>0</v>
      </c>
      <c r="J82" s="13">
        <f>IF(VLOOKUP($C82,Incurred_Nominal!$A$25:$AQ$426,Incurred_Nominal!$AL$1,FALSE)="Commissioned Extra",0,
IF(VLOOKUP($C82,Incurred_Nominal!$A$25:$AQ$426,Incurred_Nominal!$AK$1,FALSE)=J$4,VLOOKUP($C82,Incurred_Nominal!$A$25:$AQ$426,Incurred_Nominal!$AG$1,FALSE),0))</f>
        <v>0</v>
      </c>
      <c r="K82" s="13">
        <f>IF(VLOOKUP($C82,Incurred_Nominal!$A$25:$AQ$426,Incurred_Nominal!$AL$1,FALSE)="Commissioned Extra",0,
IF(VLOOKUP($C82,Incurred_Nominal!$A$25:$AQ$426,Incurred_Nominal!$AK$1,FALSE)=K$4,VLOOKUP($C82,Incurred_Nominal!$A$25:$AQ$426,Incurred_Nominal!$AG$1,FALSE),0))</f>
        <v>0</v>
      </c>
      <c r="L82" s="13">
        <f>IF(VLOOKUP($C82,Incurred_Nominal!$A$25:$AQ$426,Incurred_Nominal!$AL$1,FALSE)="Commissioned Extra",0,
IF(VLOOKUP($C82,Incurred_Nominal!$A$25:$AQ$426,Incurred_Nominal!$AK$1,FALSE)=L$4,VLOOKUP($C82,Incurred_Nominal!$A$25:$AQ$426,Incurred_Nominal!$AG$1,FALSE),0))</f>
        <v>0</v>
      </c>
      <c r="M82" s="232">
        <f t="shared" si="11"/>
        <v>0</v>
      </c>
      <c r="N82" s="232" t="str">
        <f t="shared" si="12"/>
        <v/>
      </c>
      <c r="P82" s="232">
        <f>(VLOOKUP($C82,Incurred_Real!$A$25:$BR$427,Incurred_Real!AS$1,FALSE))*$M82</f>
        <v>0</v>
      </c>
      <c r="Q82" s="232">
        <f>(VLOOKUP($C82,Incurred_Real!$A$25:$BR$427,Incurred_Real!AT$1,FALSE))*$M82</f>
        <v>0</v>
      </c>
      <c r="R82" s="232">
        <f>(VLOOKUP($C82,Incurred_Real!$A$25:$BR$427,Incurred_Real!AU$1,FALSE))*$M82</f>
        <v>0</v>
      </c>
      <c r="S82" s="232">
        <f>(VLOOKUP($C82,Incurred_Real!$A$25:$BR$427,Incurred_Real!AV$1,FALSE))*$M82</f>
        <v>0</v>
      </c>
      <c r="T82" s="232">
        <f>(VLOOKUP($C82,Incurred_Real!$A$25:$BR$427,Incurred_Real!AW$1,FALSE))*$M82</f>
        <v>0</v>
      </c>
      <c r="U82" s="232">
        <f>(VLOOKUP($C82,Incurred_Real!$A$25:$BR$427,Incurred_Real!AX$1,FALSE))*$M82</f>
        <v>0</v>
      </c>
      <c r="V82" s="232">
        <f>(VLOOKUP($C82,Incurred_Real!$A$25:$BR$427,Incurred_Real!AY$1,FALSE))*$M82</f>
        <v>0</v>
      </c>
      <c r="W82" s="232">
        <f>(VLOOKUP($C82,Incurred_Real!$A$25:$BR$427,Incurred_Real!AZ$1,FALSE))*$M82</f>
        <v>0</v>
      </c>
      <c r="X82" s="232">
        <f>(VLOOKUP($C82,Incurred_Real!$A$25:$BR$427,Incurred_Real!BA$1,FALSE))*$M82</f>
        <v>0</v>
      </c>
      <c r="Y82" s="232">
        <f>(VLOOKUP($C82,Incurred_Real!$A$25:$BR$427,Incurred_Real!BB$1,FALSE))*$M82</f>
        <v>0</v>
      </c>
      <c r="Z82" s="232">
        <f>(VLOOKUP($C82,Incurred_Real!$A$25:$BR$427,Incurred_Real!BC$1,FALSE))*$M82</f>
        <v>0</v>
      </c>
      <c r="AA82" s="232">
        <f>(VLOOKUP($C82,Incurred_Real!$A$25:$BR$427,Incurred_Real!BD$1,FALSE))*$M82</f>
        <v>0</v>
      </c>
      <c r="AB82" s="232">
        <f>(VLOOKUP($C82,Incurred_Real!$A$25:$BR$427,Incurred_Real!BE$1,FALSE))*$M82</f>
        <v>0</v>
      </c>
      <c r="AC82" s="232">
        <f>(VLOOKUP($C82,Incurred_Real!$A$25:$BR$427,Incurred_Real!BF$1,FALSE))*$M82</f>
        <v>0</v>
      </c>
      <c r="AD82" s="232">
        <f>(VLOOKUP($C82,Incurred_Real!$A$25:$BR$427,Incurred_Real!BG$1,FALSE))*$M82</f>
        <v>0</v>
      </c>
      <c r="AE82" s="232">
        <f>(VLOOKUP($C82,Incurred_Real!$A$25:$BR$427,Incurred_Real!BH$1,FALSE))*$M82</f>
        <v>0</v>
      </c>
      <c r="AF82" s="232">
        <f>(VLOOKUP($C82,Incurred_Real!$A$25:$BR$427,Incurred_Real!BI$1,FALSE))*$M82</f>
        <v>0</v>
      </c>
      <c r="AG82" s="232">
        <f>(VLOOKUP($C82,Incurred_Real!$A$25:$BR$427,Incurred_Real!BJ$1,FALSE))*$M82</f>
        <v>0</v>
      </c>
      <c r="AH82" s="232">
        <f>(VLOOKUP($C82,Incurred_Real!$A$25:$BR$427,Incurred_Real!BK$1,FALSE))*$M82</f>
        <v>0</v>
      </c>
      <c r="AI82" s="232">
        <f>(VLOOKUP($C82,Incurred_Real!$A$25:$BR$427,Incurred_Real!BL$1,FALSE))*$M82</f>
        <v>0</v>
      </c>
      <c r="AJ82" s="232">
        <f>(VLOOKUP($C82,Incurred_Real!$A$25:$BR$427,Incurred_Real!BM$1,FALSE))*$M82</f>
        <v>0</v>
      </c>
      <c r="AK82" s="232">
        <f>(VLOOKUP($C82,Incurred_Real!$A$25:$BR$427,Incurred_Real!BN$1,FALSE))*$M82</f>
        <v>0</v>
      </c>
      <c r="AL82" s="232">
        <f>(VLOOKUP($C82,Incurred_Real!$A$25:$BR$427,Incurred_Real!BO$1,FALSE))*$M82</f>
        <v>0</v>
      </c>
      <c r="AM82" s="232">
        <f>(VLOOKUP($C82,Incurred_Real!$A$25:$BR$427,Incurred_Real!BP$1,FALSE))*$M82</f>
        <v>0</v>
      </c>
      <c r="AN82" s="232">
        <f>(VLOOKUP($C82,Incurred_Real!$A$25:$BR$427,Incurred_Real!BQ$1,FALSE))*$M82</f>
        <v>0</v>
      </c>
      <c r="AO82" s="232">
        <f>(VLOOKUP($C82,Incurred_Real!$A$25:$BR$427,Incurred_Real!BR$1,FALSE))*$M82</f>
        <v>0</v>
      </c>
      <c r="AP82" s="232">
        <f t="shared" si="13"/>
        <v>0</v>
      </c>
      <c r="AR82" s="232" t="b">
        <f t="shared" si="14"/>
        <v>1</v>
      </c>
    </row>
    <row r="83" spans="3:44" x14ac:dyDescent="0.15">
      <c r="C83" s="11" t="s">
        <v>151</v>
      </c>
      <c r="D83" s="11" t="str">
        <f>VLOOKUP(C83,'Project List'!$A$9:$AG$360,'Project List'!$G$1,FALSE)</f>
        <v>Mallala to Para Easement Expansion</v>
      </c>
      <c r="E83" s="11" t="str">
        <f>VLOOKUP($C83,Incurred_Real!$A$24:$E$376,Incurred_Real!$D$1,FALSE)</f>
        <v>Easements/Land</v>
      </c>
      <c r="F83" s="13">
        <f>IF(VLOOKUP($C83,Incurred_Nominal!$A$25:$AQ$426,Incurred_Nominal!$AL$1,FALSE)="Commissioned Extra",0,
IF(VLOOKUP($C83,Incurred_Nominal!$A$25:$AQ$426,Incurred_Nominal!$AK$1,FALSE)=F$4,VLOOKUP($C83,Incurred_Nominal!$A$25:$AQ$426,Incurred_Nominal!$AG$1,FALSE),0))</f>
        <v>0</v>
      </c>
      <c r="G83" s="13">
        <f>IF(VLOOKUP($C83,Incurred_Nominal!$A$25:$AQ$426,Incurred_Nominal!$AL$1,FALSE)="Commissioned Extra",0,
IF(VLOOKUP($C83,Incurred_Nominal!$A$25:$AQ$426,Incurred_Nominal!$AK$1,FALSE)=G$4,VLOOKUP($C83,Incurred_Nominal!$A$25:$AQ$426,Incurred_Nominal!$AG$1,FALSE),0))</f>
        <v>0</v>
      </c>
      <c r="H83" s="13">
        <f>IF(VLOOKUP($C83,Incurred_Nominal!$A$25:$AQ$426,Incurred_Nominal!$AL$1,FALSE)="Commissioned Extra",0,
IF(VLOOKUP($C83,Incurred_Nominal!$A$25:$AQ$426,Incurred_Nominal!$AK$1,FALSE)=H$4,VLOOKUP($C83,Incurred_Nominal!$A$25:$AQ$426,Incurred_Nominal!$AG$1,FALSE),0))</f>
        <v>0</v>
      </c>
      <c r="I83" s="13">
        <f>IF(VLOOKUP($C83,Incurred_Nominal!$A$25:$AQ$426,Incurred_Nominal!$AL$1,FALSE)="Commissioned Extra",0,
IF(VLOOKUP($C83,Incurred_Nominal!$A$25:$AQ$426,Incurred_Nominal!$AK$1,FALSE)=I$4,VLOOKUP($C83,Incurred_Nominal!$A$25:$AQ$426,Incurred_Nominal!$AG$1,FALSE),0))</f>
        <v>0</v>
      </c>
      <c r="J83" s="13">
        <f>IF(VLOOKUP($C83,Incurred_Nominal!$A$25:$AQ$426,Incurred_Nominal!$AL$1,FALSE)="Commissioned Extra",0,
IF(VLOOKUP($C83,Incurred_Nominal!$A$25:$AQ$426,Incurred_Nominal!$AK$1,FALSE)=J$4,VLOOKUP($C83,Incurred_Nominal!$A$25:$AQ$426,Incurred_Nominal!$AG$1,FALSE),0))</f>
        <v>0</v>
      </c>
      <c r="K83" s="13">
        <f>IF(VLOOKUP($C83,Incurred_Nominal!$A$25:$AQ$426,Incurred_Nominal!$AL$1,FALSE)="Commissioned Extra",0,
IF(VLOOKUP($C83,Incurred_Nominal!$A$25:$AQ$426,Incurred_Nominal!$AK$1,FALSE)=K$4,VLOOKUP($C83,Incurred_Nominal!$A$25:$AQ$426,Incurred_Nominal!$AG$1,FALSE),0))</f>
        <v>0</v>
      </c>
      <c r="L83" s="13">
        <f>IF(VLOOKUP($C83,Incurred_Nominal!$A$25:$AQ$426,Incurred_Nominal!$AL$1,FALSE)="Commissioned Extra",0,
IF(VLOOKUP($C83,Incurred_Nominal!$A$25:$AQ$426,Incurred_Nominal!$AK$1,FALSE)=L$4,VLOOKUP($C83,Incurred_Nominal!$A$25:$AQ$426,Incurred_Nominal!$AG$1,FALSE),0))</f>
        <v>0</v>
      </c>
      <c r="M83" s="232">
        <f t="shared" si="11"/>
        <v>0</v>
      </c>
      <c r="N83" s="232" t="str">
        <f t="shared" si="12"/>
        <v/>
      </c>
      <c r="P83" s="232">
        <f>(VLOOKUP($C83,Incurred_Real!$A$25:$BR$427,Incurred_Real!AS$1,FALSE))*$M83</f>
        <v>0</v>
      </c>
      <c r="Q83" s="232">
        <f>(VLOOKUP($C83,Incurred_Real!$A$25:$BR$427,Incurred_Real!AT$1,FALSE))*$M83</f>
        <v>0</v>
      </c>
      <c r="R83" s="232">
        <f>(VLOOKUP($C83,Incurred_Real!$A$25:$BR$427,Incurred_Real!AU$1,FALSE))*$M83</f>
        <v>0</v>
      </c>
      <c r="S83" s="232">
        <f>(VLOOKUP($C83,Incurred_Real!$A$25:$BR$427,Incurred_Real!AV$1,FALSE))*$M83</f>
        <v>0</v>
      </c>
      <c r="T83" s="232">
        <f>(VLOOKUP($C83,Incurred_Real!$A$25:$BR$427,Incurred_Real!AW$1,FALSE))*$M83</f>
        <v>0</v>
      </c>
      <c r="U83" s="232">
        <f>(VLOOKUP($C83,Incurred_Real!$A$25:$BR$427,Incurred_Real!AX$1,FALSE))*$M83</f>
        <v>0</v>
      </c>
      <c r="V83" s="232">
        <f>(VLOOKUP($C83,Incurred_Real!$A$25:$BR$427,Incurred_Real!AY$1,FALSE))*$M83</f>
        <v>0</v>
      </c>
      <c r="W83" s="232">
        <f>(VLOOKUP($C83,Incurred_Real!$A$25:$BR$427,Incurred_Real!AZ$1,FALSE))*$M83</f>
        <v>0</v>
      </c>
      <c r="X83" s="232">
        <f>(VLOOKUP($C83,Incurred_Real!$A$25:$BR$427,Incurred_Real!BA$1,FALSE))*$M83</f>
        <v>0</v>
      </c>
      <c r="Y83" s="232">
        <f>(VLOOKUP($C83,Incurred_Real!$A$25:$BR$427,Incurred_Real!BB$1,FALSE))*$M83</f>
        <v>0</v>
      </c>
      <c r="Z83" s="232">
        <f>(VLOOKUP($C83,Incurred_Real!$A$25:$BR$427,Incurred_Real!BC$1,FALSE))*$M83</f>
        <v>0</v>
      </c>
      <c r="AA83" s="232">
        <f>(VLOOKUP($C83,Incurred_Real!$A$25:$BR$427,Incurred_Real!BD$1,FALSE))*$M83</f>
        <v>0</v>
      </c>
      <c r="AB83" s="232">
        <f>(VLOOKUP($C83,Incurred_Real!$A$25:$BR$427,Incurred_Real!BE$1,FALSE))*$M83</f>
        <v>0</v>
      </c>
      <c r="AC83" s="232">
        <f>(VLOOKUP($C83,Incurred_Real!$A$25:$BR$427,Incurred_Real!BF$1,FALSE))*$M83</f>
        <v>0</v>
      </c>
      <c r="AD83" s="232">
        <f>(VLOOKUP($C83,Incurred_Real!$A$25:$BR$427,Incurred_Real!BG$1,FALSE))*$M83</f>
        <v>0</v>
      </c>
      <c r="AE83" s="232">
        <f>(VLOOKUP($C83,Incurred_Real!$A$25:$BR$427,Incurred_Real!BH$1,FALSE))*$M83</f>
        <v>0</v>
      </c>
      <c r="AF83" s="232">
        <f>(VLOOKUP($C83,Incurred_Real!$A$25:$BR$427,Incurred_Real!BI$1,FALSE))*$M83</f>
        <v>0</v>
      </c>
      <c r="AG83" s="232">
        <f>(VLOOKUP($C83,Incurred_Real!$A$25:$BR$427,Incurred_Real!BJ$1,FALSE))*$M83</f>
        <v>0</v>
      </c>
      <c r="AH83" s="232">
        <f>(VLOOKUP($C83,Incurred_Real!$A$25:$BR$427,Incurred_Real!BK$1,FALSE))*$M83</f>
        <v>0</v>
      </c>
      <c r="AI83" s="232">
        <f>(VLOOKUP($C83,Incurred_Real!$A$25:$BR$427,Incurred_Real!BL$1,FALSE))*$M83</f>
        <v>0</v>
      </c>
      <c r="AJ83" s="232">
        <f>(VLOOKUP($C83,Incurred_Real!$A$25:$BR$427,Incurred_Real!BM$1,FALSE))*$M83</f>
        <v>0</v>
      </c>
      <c r="AK83" s="232">
        <f>(VLOOKUP($C83,Incurred_Real!$A$25:$BR$427,Incurred_Real!BN$1,FALSE))*$M83</f>
        <v>0</v>
      </c>
      <c r="AL83" s="232">
        <f>(VLOOKUP($C83,Incurred_Real!$A$25:$BR$427,Incurred_Real!BO$1,FALSE))*$M83</f>
        <v>0</v>
      </c>
      <c r="AM83" s="232">
        <f>(VLOOKUP($C83,Incurred_Real!$A$25:$BR$427,Incurred_Real!BP$1,FALSE))*$M83</f>
        <v>0</v>
      </c>
      <c r="AN83" s="232">
        <f>(VLOOKUP($C83,Incurred_Real!$A$25:$BR$427,Incurred_Real!BQ$1,FALSE))*$M83</f>
        <v>0</v>
      </c>
      <c r="AO83" s="232">
        <f>(VLOOKUP($C83,Incurred_Real!$A$25:$BR$427,Incurred_Real!BR$1,FALSE))*$M83</f>
        <v>0</v>
      </c>
      <c r="AP83" s="232">
        <f t="shared" si="13"/>
        <v>0</v>
      </c>
      <c r="AR83" s="232" t="b">
        <f t="shared" si="14"/>
        <v>1</v>
      </c>
    </row>
    <row r="84" spans="3:44" x14ac:dyDescent="0.15">
      <c r="C84" s="11" t="s">
        <v>153</v>
      </c>
      <c r="D84" s="11" t="str">
        <f>VLOOKUP(C84,'Project List'!$A$9:$AG$360,'Project List'!$G$1,FALSE)</f>
        <v>Templers to Para Easement Expansion</v>
      </c>
      <c r="E84" s="11" t="str">
        <f>VLOOKUP($C84,Incurred_Real!$A$24:$E$376,Incurred_Real!$D$1,FALSE)</f>
        <v>Easements/Land</v>
      </c>
      <c r="F84" s="13">
        <f>IF(VLOOKUP($C84,Incurred_Nominal!$A$25:$AQ$426,Incurred_Nominal!$AL$1,FALSE)="Commissioned Extra",0,
IF(VLOOKUP($C84,Incurred_Nominal!$A$25:$AQ$426,Incurred_Nominal!$AK$1,FALSE)=F$4,VLOOKUP($C84,Incurred_Nominal!$A$25:$AQ$426,Incurred_Nominal!$AG$1,FALSE),0))</f>
        <v>0</v>
      </c>
      <c r="G84" s="13">
        <f>IF(VLOOKUP($C84,Incurred_Nominal!$A$25:$AQ$426,Incurred_Nominal!$AL$1,FALSE)="Commissioned Extra",0,
IF(VLOOKUP($C84,Incurred_Nominal!$A$25:$AQ$426,Incurred_Nominal!$AK$1,FALSE)=G$4,VLOOKUP($C84,Incurred_Nominal!$A$25:$AQ$426,Incurred_Nominal!$AG$1,FALSE),0))</f>
        <v>0</v>
      </c>
      <c r="H84" s="13">
        <f>IF(VLOOKUP($C84,Incurred_Nominal!$A$25:$AQ$426,Incurred_Nominal!$AL$1,FALSE)="Commissioned Extra",0,
IF(VLOOKUP($C84,Incurred_Nominal!$A$25:$AQ$426,Incurred_Nominal!$AK$1,FALSE)=H$4,VLOOKUP($C84,Incurred_Nominal!$A$25:$AQ$426,Incurred_Nominal!$AG$1,FALSE),0))</f>
        <v>0</v>
      </c>
      <c r="I84" s="13">
        <f>IF(VLOOKUP($C84,Incurred_Nominal!$A$25:$AQ$426,Incurred_Nominal!$AL$1,FALSE)="Commissioned Extra",0,
IF(VLOOKUP($C84,Incurred_Nominal!$A$25:$AQ$426,Incurred_Nominal!$AK$1,FALSE)=I$4,VLOOKUP($C84,Incurred_Nominal!$A$25:$AQ$426,Incurred_Nominal!$AG$1,FALSE),0))</f>
        <v>0</v>
      </c>
      <c r="J84" s="13">
        <f>IF(VLOOKUP($C84,Incurred_Nominal!$A$25:$AQ$426,Incurred_Nominal!$AL$1,FALSE)="Commissioned Extra",0,
IF(VLOOKUP($C84,Incurred_Nominal!$A$25:$AQ$426,Incurred_Nominal!$AK$1,FALSE)=J$4,VLOOKUP($C84,Incurred_Nominal!$A$25:$AQ$426,Incurred_Nominal!$AG$1,FALSE),0))</f>
        <v>0</v>
      </c>
      <c r="K84" s="13">
        <f>IF(VLOOKUP($C84,Incurred_Nominal!$A$25:$AQ$426,Incurred_Nominal!$AL$1,FALSE)="Commissioned Extra",0,
IF(VLOOKUP($C84,Incurred_Nominal!$A$25:$AQ$426,Incurred_Nominal!$AK$1,FALSE)=K$4,VLOOKUP($C84,Incurred_Nominal!$A$25:$AQ$426,Incurred_Nominal!$AG$1,FALSE),0))</f>
        <v>0</v>
      </c>
      <c r="L84" s="13">
        <f>IF(VLOOKUP($C84,Incurred_Nominal!$A$25:$AQ$426,Incurred_Nominal!$AL$1,FALSE)="Commissioned Extra",0,
IF(VLOOKUP($C84,Incurred_Nominal!$A$25:$AQ$426,Incurred_Nominal!$AK$1,FALSE)=L$4,VLOOKUP($C84,Incurred_Nominal!$A$25:$AQ$426,Incurred_Nominal!$AG$1,FALSE),0))</f>
        <v>0</v>
      </c>
      <c r="M84" s="232">
        <f t="shared" si="11"/>
        <v>0</v>
      </c>
      <c r="N84" s="232" t="str">
        <f t="shared" si="12"/>
        <v/>
      </c>
      <c r="P84" s="232">
        <f>(VLOOKUP($C84,Incurred_Real!$A$25:$BR$427,Incurred_Real!AS$1,FALSE))*$M84</f>
        <v>0</v>
      </c>
      <c r="Q84" s="232">
        <f>(VLOOKUP($C84,Incurred_Real!$A$25:$BR$427,Incurred_Real!AT$1,FALSE))*$M84</f>
        <v>0</v>
      </c>
      <c r="R84" s="232">
        <f>(VLOOKUP($C84,Incurred_Real!$A$25:$BR$427,Incurred_Real!AU$1,FALSE))*$M84</f>
        <v>0</v>
      </c>
      <c r="S84" s="232">
        <f>(VLOOKUP($C84,Incurred_Real!$A$25:$BR$427,Incurred_Real!AV$1,FALSE))*$M84</f>
        <v>0</v>
      </c>
      <c r="T84" s="232">
        <f>(VLOOKUP($C84,Incurred_Real!$A$25:$BR$427,Incurred_Real!AW$1,FALSE))*$M84</f>
        <v>0</v>
      </c>
      <c r="U84" s="232">
        <f>(VLOOKUP($C84,Incurred_Real!$A$25:$BR$427,Incurred_Real!AX$1,FALSE))*$M84</f>
        <v>0</v>
      </c>
      <c r="V84" s="232">
        <f>(VLOOKUP($C84,Incurred_Real!$A$25:$BR$427,Incurred_Real!AY$1,FALSE))*$M84</f>
        <v>0</v>
      </c>
      <c r="W84" s="232">
        <f>(VLOOKUP($C84,Incurred_Real!$A$25:$BR$427,Incurred_Real!AZ$1,FALSE))*$M84</f>
        <v>0</v>
      </c>
      <c r="X84" s="232">
        <f>(VLOOKUP($C84,Incurred_Real!$A$25:$BR$427,Incurred_Real!BA$1,FALSE))*$M84</f>
        <v>0</v>
      </c>
      <c r="Y84" s="232">
        <f>(VLOOKUP($C84,Incurred_Real!$A$25:$BR$427,Incurred_Real!BB$1,FALSE))*$M84</f>
        <v>0</v>
      </c>
      <c r="Z84" s="232">
        <f>(VLOOKUP($C84,Incurred_Real!$A$25:$BR$427,Incurred_Real!BC$1,FALSE))*$M84</f>
        <v>0</v>
      </c>
      <c r="AA84" s="232">
        <f>(VLOOKUP($C84,Incurred_Real!$A$25:$BR$427,Incurred_Real!BD$1,FALSE))*$M84</f>
        <v>0</v>
      </c>
      <c r="AB84" s="232">
        <f>(VLOOKUP($C84,Incurred_Real!$A$25:$BR$427,Incurred_Real!BE$1,FALSE))*$M84</f>
        <v>0</v>
      </c>
      <c r="AC84" s="232">
        <f>(VLOOKUP($C84,Incurred_Real!$A$25:$BR$427,Incurred_Real!BF$1,FALSE))*$M84</f>
        <v>0</v>
      </c>
      <c r="AD84" s="232">
        <f>(VLOOKUP($C84,Incurred_Real!$A$25:$BR$427,Incurred_Real!BG$1,FALSE))*$M84</f>
        <v>0</v>
      </c>
      <c r="AE84" s="232">
        <f>(VLOOKUP($C84,Incurred_Real!$A$25:$BR$427,Incurred_Real!BH$1,FALSE))*$M84</f>
        <v>0</v>
      </c>
      <c r="AF84" s="232">
        <f>(VLOOKUP($C84,Incurred_Real!$A$25:$BR$427,Incurred_Real!BI$1,FALSE))*$M84</f>
        <v>0</v>
      </c>
      <c r="AG84" s="232">
        <f>(VLOOKUP($C84,Incurred_Real!$A$25:$BR$427,Incurred_Real!BJ$1,FALSE))*$M84</f>
        <v>0</v>
      </c>
      <c r="AH84" s="232">
        <f>(VLOOKUP($C84,Incurred_Real!$A$25:$BR$427,Incurred_Real!BK$1,FALSE))*$M84</f>
        <v>0</v>
      </c>
      <c r="AI84" s="232">
        <f>(VLOOKUP($C84,Incurred_Real!$A$25:$BR$427,Incurred_Real!BL$1,FALSE))*$M84</f>
        <v>0</v>
      </c>
      <c r="AJ84" s="232">
        <f>(VLOOKUP($C84,Incurred_Real!$A$25:$BR$427,Incurred_Real!BM$1,FALSE))*$M84</f>
        <v>0</v>
      </c>
      <c r="AK84" s="232">
        <f>(VLOOKUP($C84,Incurred_Real!$A$25:$BR$427,Incurred_Real!BN$1,FALSE))*$M84</f>
        <v>0</v>
      </c>
      <c r="AL84" s="232">
        <f>(VLOOKUP($C84,Incurred_Real!$A$25:$BR$427,Incurred_Real!BO$1,FALSE))*$M84</f>
        <v>0</v>
      </c>
      <c r="AM84" s="232">
        <f>(VLOOKUP($C84,Incurred_Real!$A$25:$BR$427,Incurred_Real!BP$1,FALSE))*$M84</f>
        <v>0</v>
      </c>
      <c r="AN84" s="232">
        <f>(VLOOKUP($C84,Incurred_Real!$A$25:$BR$427,Incurred_Real!BQ$1,FALSE))*$M84</f>
        <v>0</v>
      </c>
      <c r="AO84" s="232">
        <f>(VLOOKUP($C84,Incurred_Real!$A$25:$BR$427,Incurred_Real!BR$1,FALSE))*$M84</f>
        <v>0</v>
      </c>
      <c r="AP84" s="232">
        <f t="shared" si="13"/>
        <v>0</v>
      </c>
      <c r="AR84" s="232" t="b">
        <f t="shared" si="14"/>
        <v>1</v>
      </c>
    </row>
    <row r="85" spans="3:44" x14ac:dyDescent="0.15">
      <c r="C85" s="11" t="s">
        <v>155</v>
      </c>
      <c r="D85" s="11" t="str">
        <f>VLOOKUP(C85,'Project List'!$A$9:$AG$360,'Project List'!$G$1,FALSE)</f>
        <v>Database Platform Refresh 2016-18</v>
      </c>
      <c r="E85" s="11" t="str">
        <f>VLOOKUP($C85,Incurred_Real!$A$24:$E$376,Incurred_Real!$D$1,FALSE)</f>
        <v>Information Technology</v>
      </c>
      <c r="F85" s="13">
        <f>IF(VLOOKUP($C85,Incurred_Nominal!$A$25:$AQ$426,Incurred_Nominal!$AL$1,FALSE)="Commissioned Extra",0,
IF(VLOOKUP($C85,Incurred_Nominal!$A$25:$AQ$426,Incurred_Nominal!$AK$1,FALSE)=F$4,VLOOKUP($C85,Incurred_Nominal!$A$25:$AQ$426,Incurred_Nominal!$AG$1,FALSE),0))</f>
        <v>0</v>
      </c>
      <c r="G85" s="13">
        <f>IF(VLOOKUP($C85,Incurred_Nominal!$A$25:$AQ$426,Incurred_Nominal!$AL$1,FALSE)="Commissioned Extra",0,
IF(VLOOKUP($C85,Incurred_Nominal!$A$25:$AQ$426,Incurred_Nominal!$AK$1,FALSE)=G$4,VLOOKUP($C85,Incurred_Nominal!$A$25:$AQ$426,Incurred_Nominal!$AG$1,FALSE),0))</f>
        <v>0</v>
      </c>
      <c r="H85" s="13">
        <f>IF(VLOOKUP($C85,Incurred_Nominal!$A$25:$AQ$426,Incurred_Nominal!$AL$1,FALSE)="Commissioned Extra",0,
IF(VLOOKUP($C85,Incurred_Nominal!$A$25:$AQ$426,Incurred_Nominal!$AK$1,FALSE)=H$4,VLOOKUP($C85,Incurred_Nominal!$A$25:$AQ$426,Incurred_Nominal!$AG$1,FALSE),0))</f>
        <v>0</v>
      </c>
      <c r="I85" s="13">
        <f>IF(VLOOKUP($C85,Incurred_Nominal!$A$25:$AQ$426,Incurred_Nominal!$AL$1,FALSE)="Commissioned Extra",0,
IF(VLOOKUP($C85,Incurred_Nominal!$A$25:$AQ$426,Incurred_Nominal!$AK$1,FALSE)=I$4,VLOOKUP($C85,Incurred_Nominal!$A$25:$AQ$426,Incurred_Nominal!$AG$1,FALSE),0))</f>
        <v>0</v>
      </c>
      <c r="J85" s="13">
        <f>IF(VLOOKUP($C85,Incurred_Nominal!$A$25:$AQ$426,Incurred_Nominal!$AL$1,FALSE)="Commissioned Extra",0,
IF(VLOOKUP($C85,Incurred_Nominal!$A$25:$AQ$426,Incurred_Nominal!$AK$1,FALSE)=J$4,VLOOKUP($C85,Incurred_Nominal!$A$25:$AQ$426,Incurred_Nominal!$AG$1,FALSE),0))</f>
        <v>0</v>
      </c>
      <c r="K85" s="13">
        <f>IF(VLOOKUP($C85,Incurred_Nominal!$A$25:$AQ$426,Incurred_Nominal!$AL$1,FALSE)="Commissioned Extra",0,
IF(VLOOKUP($C85,Incurred_Nominal!$A$25:$AQ$426,Incurred_Nominal!$AK$1,FALSE)=K$4,VLOOKUP($C85,Incurred_Nominal!$A$25:$AQ$426,Incurred_Nominal!$AG$1,FALSE),0))</f>
        <v>0</v>
      </c>
      <c r="L85" s="13">
        <f>IF(VLOOKUP($C85,Incurred_Nominal!$A$25:$AQ$426,Incurred_Nominal!$AL$1,FALSE)="Commissioned Extra",0,
IF(VLOOKUP($C85,Incurred_Nominal!$A$25:$AQ$426,Incurred_Nominal!$AK$1,FALSE)=L$4,VLOOKUP($C85,Incurred_Nominal!$A$25:$AQ$426,Incurred_Nominal!$AG$1,FALSE),0))</f>
        <v>0</v>
      </c>
      <c r="M85" s="232">
        <f t="shared" si="11"/>
        <v>0</v>
      </c>
      <c r="N85" s="232" t="str">
        <f t="shared" si="12"/>
        <v/>
      </c>
      <c r="P85" s="232">
        <f>(VLOOKUP($C85,Incurred_Real!$A$25:$BR$427,Incurred_Real!AS$1,FALSE))*$M85</f>
        <v>0</v>
      </c>
      <c r="Q85" s="232">
        <f>(VLOOKUP($C85,Incurred_Real!$A$25:$BR$427,Incurred_Real!AT$1,FALSE))*$M85</f>
        <v>0</v>
      </c>
      <c r="R85" s="232">
        <f>(VLOOKUP($C85,Incurred_Real!$A$25:$BR$427,Incurred_Real!AU$1,FALSE))*$M85</f>
        <v>0</v>
      </c>
      <c r="S85" s="232">
        <f>(VLOOKUP($C85,Incurred_Real!$A$25:$BR$427,Incurred_Real!AV$1,FALSE))*$M85</f>
        <v>0</v>
      </c>
      <c r="T85" s="232">
        <f>(VLOOKUP($C85,Incurred_Real!$A$25:$BR$427,Incurred_Real!AW$1,FALSE))*$M85</f>
        <v>0</v>
      </c>
      <c r="U85" s="232">
        <f>(VLOOKUP($C85,Incurred_Real!$A$25:$BR$427,Incurred_Real!AX$1,FALSE))*$M85</f>
        <v>0</v>
      </c>
      <c r="V85" s="232">
        <f>(VLOOKUP($C85,Incurred_Real!$A$25:$BR$427,Incurred_Real!AY$1,FALSE))*$M85</f>
        <v>0</v>
      </c>
      <c r="W85" s="232">
        <f>(VLOOKUP($C85,Incurred_Real!$A$25:$BR$427,Incurred_Real!AZ$1,FALSE))*$M85</f>
        <v>0</v>
      </c>
      <c r="X85" s="232">
        <f>(VLOOKUP($C85,Incurred_Real!$A$25:$BR$427,Incurred_Real!BA$1,FALSE))*$M85</f>
        <v>0</v>
      </c>
      <c r="Y85" s="232">
        <f>(VLOOKUP($C85,Incurred_Real!$A$25:$BR$427,Incurred_Real!BB$1,FALSE))*$M85</f>
        <v>0</v>
      </c>
      <c r="Z85" s="232">
        <f>(VLOOKUP($C85,Incurred_Real!$A$25:$BR$427,Incurred_Real!BC$1,FALSE))*$M85</f>
        <v>0</v>
      </c>
      <c r="AA85" s="232">
        <f>(VLOOKUP($C85,Incurred_Real!$A$25:$BR$427,Incurred_Real!BD$1,FALSE))*$M85</f>
        <v>0</v>
      </c>
      <c r="AB85" s="232">
        <f>(VLOOKUP($C85,Incurred_Real!$A$25:$BR$427,Incurred_Real!BE$1,FALSE))*$M85</f>
        <v>0</v>
      </c>
      <c r="AC85" s="232">
        <f>(VLOOKUP($C85,Incurred_Real!$A$25:$BR$427,Incurred_Real!BF$1,FALSE))*$M85</f>
        <v>0</v>
      </c>
      <c r="AD85" s="232">
        <f>(VLOOKUP($C85,Incurred_Real!$A$25:$BR$427,Incurred_Real!BG$1,FALSE))*$M85</f>
        <v>0</v>
      </c>
      <c r="AE85" s="232">
        <f>(VLOOKUP($C85,Incurred_Real!$A$25:$BR$427,Incurred_Real!BH$1,FALSE))*$M85</f>
        <v>0</v>
      </c>
      <c r="AF85" s="232">
        <f>(VLOOKUP($C85,Incurred_Real!$A$25:$BR$427,Incurred_Real!BI$1,FALSE))*$M85</f>
        <v>0</v>
      </c>
      <c r="AG85" s="232">
        <f>(VLOOKUP($C85,Incurred_Real!$A$25:$BR$427,Incurred_Real!BJ$1,FALSE))*$M85</f>
        <v>0</v>
      </c>
      <c r="AH85" s="232">
        <f>(VLOOKUP($C85,Incurred_Real!$A$25:$BR$427,Incurred_Real!BK$1,FALSE))*$M85</f>
        <v>0</v>
      </c>
      <c r="AI85" s="232">
        <f>(VLOOKUP($C85,Incurred_Real!$A$25:$BR$427,Incurred_Real!BL$1,FALSE))*$M85</f>
        <v>0</v>
      </c>
      <c r="AJ85" s="232">
        <f>(VLOOKUP($C85,Incurred_Real!$A$25:$BR$427,Incurred_Real!BM$1,FALSE))*$M85</f>
        <v>0</v>
      </c>
      <c r="AK85" s="232">
        <f>(VLOOKUP($C85,Incurred_Real!$A$25:$BR$427,Incurred_Real!BN$1,FALSE))*$M85</f>
        <v>0</v>
      </c>
      <c r="AL85" s="232">
        <f>(VLOOKUP($C85,Incurred_Real!$A$25:$BR$427,Incurred_Real!BO$1,FALSE))*$M85</f>
        <v>0</v>
      </c>
      <c r="AM85" s="232">
        <f>(VLOOKUP($C85,Incurred_Real!$A$25:$BR$427,Incurred_Real!BP$1,FALSE))*$M85</f>
        <v>0</v>
      </c>
      <c r="AN85" s="232">
        <f>(VLOOKUP($C85,Incurred_Real!$A$25:$BR$427,Incurred_Real!BQ$1,FALSE))*$M85</f>
        <v>0</v>
      </c>
      <c r="AO85" s="232">
        <f>(VLOOKUP($C85,Incurred_Real!$A$25:$BR$427,Incurred_Real!BR$1,FALSE))*$M85</f>
        <v>0</v>
      </c>
      <c r="AP85" s="232">
        <f t="shared" si="13"/>
        <v>0</v>
      </c>
      <c r="AR85" s="232" t="b">
        <f t="shared" si="14"/>
        <v>1</v>
      </c>
    </row>
    <row r="86" spans="3:44" x14ac:dyDescent="0.15">
      <c r="C86" s="11" t="s">
        <v>156</v>
      </c>
      <c r="D86" s="11" t="str">
        <f>VLOOKUP(C86,'Project List'!$A$9:$AG$360,'Project List'!$G$1,FALSE)</f>
        <v>Baroota Substation Upgrade</v>
      </c>
      <c r="E86" s="11" t="str">
        <f>VLOOKUP($C86,Incurred_Real!$A$24:$E$376,Incurred_Real!$D$1,FALSE)</f>
        <v>Replacement</v>
      </c>
      <c r="F86" s="13">
        <f>IF(VLOOKUP($C86,Incurred_Nominal!$A$25:$AQ$426,Incurred_Nominal!$AL$1,FALSE)="Commissioned Extra",0,
IF(VLOOKUP($C86,Incurred_Nominal!$A$25:$AQ$426,Incurred_Nominal!$AK$1,FALSE)=F$4,VLOOKUP($C86,Incurred_Nominal!$A$25:$AQ$426,Incurred_Nominal!$AG$1,FALSE),0))</f>
        <v>0</v>
      </c>
      <c r="G86" s="13">
        <f>IF(VLOOKUP($C86,Incurred_Nominal!$A$25:$AQ$426,Incurred_Nominal!$AL$1,FALSE)="Commissioned Extra",0,
IF(VLOOKUP($C86,Incurred_Nominal!$A$25:$AQ$426,Incurred_Nominal!$AK$1,FALSE)=G$4,VLOOKUP($C86,Incurred_Nominal!$A$25:$AQ$426,Incurred_Nominal!$AG$1,FALSE),0))</f>
        <v>0</v>
      </c>
      <c r="H86" s="13">
        <f>IF(VLOOKUP($C86,Incurred_Nominal!$A$25:$AQ$426,Incurred_Nominal!$AL$1,FALSE)="Commissioned Extra",0,
IF(VLOOKUP($C86,Incurred_Nominal!$A$25:$AQ$426,Incurred_Nominal!$AK$1,FALSE)=H$4,VLOOKUP($C86,Incurred_Nominal!$A$25:$AQ$426,Incurred_Nominal!$AG$1,FALSE),0))</f>
        <v>0</v>
      </c>
      <c r="I86" s="13">
        <f>IF(VLOOKUP($C86,Incurred_Nominal!$A$25:$AQ$426,Incurred_Nominal!$AL$1,FALSE)="Commissioned Extra",0,
IF(VLOOKUP($C86,Incurred_Nominal!$A$25:$AQ$426,Incurred_Nominal!$AK$1,FALSE)=I$4,VLOOKUP($C86,Incurred_Nominal!$A$25:$AQ$426,Incurred_Nominal!$AG$1,FALSE),0))</f>
        <v>0</v>
      </c>
      <c r="J86" s="13">
        <f>IF(VLOOKUP($C86,Incurred_Nominal!$A$25:$AQ$426,Incurred_Nominal!$AL$1,FALSE)="Commissioned Extra",0,
IF(VLOOKUP($C86,Incurred_Nominal!$A$25:$AQ$426,Incurred_Nominal!$AK$1,FALSE)=J$4,VLOOKUP($C86,Incurred_Nominal!$A$25:$AQ$426,Incurred_Nominal!$AG$1,FALSE),0))</f>
        <v>0</v>
      </c>
      <c r="K86" s="13">
        <f>IF(VLOOKUP($C86,Incurred_Nominal!$A$25:$AQ$426,Incurred_Nominal!$AL$1,FALSE)="Commissioned Extra",0,
IF(VLOOKUP($C86,Incurred_Nominal!$A$25:$AQ$426,Incurred_Nominal!$AK$1,FALSE)=K$4,VLOOKUP($C86,Incurred_Nominal!$A$25:$AQ$426,Incurred_Nominal!$AG$1,FALSE),0))</f>
        <v>0</v>
      </c>
      <c r="L86" s="13">
        <f>IF(VLOOKUP($C86,Incurred_Nominal!$A$25:$AQ$426,Incurred_Nominal!$AL$1,FALSE)="Commissioned Extra",0,
IF(VLOOKUP($C86,Incurred_Nominal!$A$25:$AQ$426,Incurred_Nominal!$AK$1,FALSE)=L$4,VLOOKUP($C86,Incurred_Nominal!$A$25:$AQ$426,Incurred_Nominal!$AG$1,FALSE),0))</f>
        <v>0</v>
      </c>
      <c r="M86" s="232">
        <f t="shared" si="11"/>
        <v>0</v>
      </c>
      <c r="N86" s="232" t="str">
        <f t="shared" si="12"/>
        <v/>
      </c>
      <c r="P86" s="232">
        <f>(VLOOKUP($C86,Incurred_Real!$A$25:$BR$427,Incurred_Real!AS$1,FALSE))*$M86</f>
        <v>0</v>
      </c>
      <c r="Q86" s="232">
        <f>(VLOOKUP($C86,Incurred_Real!$A$25:$BR$427,Incurred_Real!AT$1,FALSE))*$M86</f>
        <v>0</v>
      </c>
      <c r="R86" s="232">
        <f>(VLOOKUP($C86,Incurred_Real!$A$25:$BR$427,Incurred_Real!AU$1,FALSE))*$M86</f>
        <v>0</v>
      </c>
      <c r="S86" s="232">
        <f>(VLOOKUP($C86,Incurred_Real!$A$25:$BR$427,Incurred_Real!AV$1,FALSE))*$M86</f>
        <v>0</v>
      </c>
      <c r="T86" s="232">
        <f>(VLOOKUP($C86,Incurred_Real!$A$25:$BR$427,Incurred_Real!AW$1,FALSE))*$M86</f>
        <v>0</v>
      </c>
      <c r="U86" s="232">
        <f>(VLOOKUP($C86,Incurred_Real!$A$25:$BR$427,Incurred_Real!AX$1,FALSE))*$M86</f>
        <v>0</v>
      </c>
      <c r="V86" s="232">
        <f>(VLOOKUP($C86,Incurred_Real!$A$25:$BR$427,Incurred_Real!AY$1,FALSE))*$M86</f>
        <v>0</v>
      </c>
      <c r="W86" s="232">
        <f>(VLOOKUP($C86,Incurred_Real!$A$25:$BR$427,Incurred_Real!AZ$1,FALSE))*$M86</f>
        <v>0</v>
      </c>
      <c r="X86" s="232">
        <f>(VLOOKUP($C86,Incurred_Real!$A$25:$BR$427,Incurred_Real!BA$1,FALSE))*$M86</f>
        <v>0</v>
      </c>
      <c r="Y86" s="232">
        <f>(VLOOKUP($C86,Incurred_Real!$A$25:$BR$427,Incurred_Real!BB$1,FALSE))*$M86</f>
        <v>0</v>
      </c>
      <c r="Z86" s="232">
        <f>(VLOOKUP($C86,Incurred_Real!$A$25:$BR$427,Incurred_Real!BC$1,FALSE))*$M86</f>
        <v>0</v>
      </c>
      <c r="AA86" s="232">
        <f>(VLOOKUP($C86,Incurred_Real!$A$25:$BR$427,Incurred_Real!BD$1,FALSE))*$M86</f>
        <v>0</v>
      </c>
      <c r="AB86" s="232">
        <f>(VLOOKUP($C86,Incurred_Real!$A$25:$BR$427,Incurred_Real!BE$1,FALSE))*$M86</f>
        <v>0</v>
      </c>
      <c r="AC86" s="232">
        <f>(VLOOKUP($C86,Incurred_Real!$A$25:$BR$427,Incurred_Real!BF$1,FALSE))*$M86</f>
        <v>0</v>
      </c>
      <c r="AD86" s="232">
        <f>(VLOOKUP($C86,Incurred_Real!$A$25:$BR$427,Incurred_Real!BG$1,FALSE))*$M86</f>
        <v>0</v>
      </c>
      <c r="AE86" s="232">
        <f>(VLOOKUP($C86,Incurred_Real!$A$25:$BR$427,Incurred_Real!BH$1,FALSE))*$M86</f>
        <v>0</v>
      </c>
      <c r="AF86" s="232">
        <f>(VLOOKUP($C86,Incurred_Real!$A$25:$BR$427,Incurred_Real!BI$1,FALSE))*$M86</f>
        <v>0</v>
      </c>
      <c r="AG86" s="232">
        <f>(VLOOKUP($C86,Incurred_Real!$A$25:$BR$427,Incurred_Real!BJ$1,FALSE))*$M86</f>
        <v>0</v>
      </c>
      <c r="AH86" s="232">
        <f>(VLOOKUP($C86,Incurred_Real!$A$25:$BR$427,Incurred_Real!BK$1,FALSE))*$M86</f>
        <v>0</v>
      </c>
      <c r="AI86" s="232">
        <f>(VLOOKUP($C86,Incurred_Real!$A$25:$BR$427,Incurred_Real!BL$1,FALSE))*$M86</f>
        <v>0</v>
      </c>
      <c r="AJ86" s="232">
        <f>(VLOOKUP($C86,Incurred_Real!$A$25:$BR$427,Incurred_Real!BM$1,FALSE))*$M86</f>
        <v>0</v>
      </c>
      <c r="AK86" s="232">
        <f>(VLOOKUP($C86,Incurred_Real!$A$25:$BR$427,Incurred_Real!BN$1,FALSE))*$M86</f>
        <v>0</v>
      </c>
      <c r="AL86" s="232">
        <f>(VLOOKUP($C86,Incurred_Real!$A$25:$BR$427,Incurred_Real!BO$1,FALSE))*$M86</f>
        <v>0</v>
      </c>
      <c r="AM86" s="232">
        <f>(VLOOKUP($C86,Incurred_Real!$A$25:$BR$427,Incurred_Real!BP$1,FALSE))*$M86</f>
        <v>0</v>
      </c>
      <c r="AN86" s="232">
        <f>(VLOOKUP($C86,Incurred_Real!$A$25:$BR$427,Incurred_Real!BQ$1,FALSE))*$M86</f>
        <v>0</v>
      </c>
      <c r="AO86" s="232">
        <f>(VLOOKUP($C86,Incurred_Real!$A$25:$BR$427,Incurred_Real!BR$1,FALSE))*$M86</f>
        <v>0</v>
      </c>
      <c r="AP86" s="232">
        <f t="shared" si="13"/>
        <v>0</v>
      </c>
      <c r="AR86" s="232" t="b">
        <f t="shared" si="14"/>
        <v>1</v>
      </c>
    </row>
    <row r="87" spans="3:44" x14ac:dyDescent="0.15">
      <c r="C87" s="11" t="s">
        <v>157</v>
      </c>
      <c r="D87" s="11" t="str">
        <f>VLOOKUP(C87,'Project List'!$A$9:$AG$360,'Project List'!$G$1,FALSE)</f>
        <v>Bund Refurbishments</v>
      </c>
      <c r="E87" s="11" t="str">
        <f>VLOOKUP($C87,Incurred_Real!$A$24:$E$376,Incurred_Real!$D$1,FALSE)</f>
        <v>Security/Compliance</v>
      </c>
      <c r="F87" s="13">
        <f>IF(VLOOKUP($C87,Incurred_Nominal!$A$25:$AQ$426,Incurred_Nominal!$AL$1,FALSE)="Commissioned Extra",0,
IF(VLOOKUP($C87,Incurred_Nominal!$A$25:$AQ$426,Incurred_Nominal!$AK$1,FALSE)=F$4,VLOOKUP($C87,Incurred_Nominal!$A$25:$AQ$426,Incurred_Nominal!$AG$1,FALSE),0))</f>
        <v>0</v>
      </c>
      <c r="G87" s="13">
        <f>IF(VLOOKUP($C87,Incurred_Nominal!$A$25:$AQ$426,Incurred_Nominal!$AL$1,FALSE)="Commissioned Extra",0,
IF(VLOOKUP($C87,Incurred_Nominal!$A$25:$AQ$426,Incurred_Nominal!$AK$1,FALSE)=G$4,VLOOKUP($C87,Incurred_Nominal!$A$25:$AQ$426,Incurred_Nominal!$AG$1,FALSE),0))</f>
        <v>0</v>
      </c>
      <c r="H87" s="13">
        <f>IF(VLOOKUP($C87,Incurred_Nominal!$A$25:$AQ$426,Incurred_Nominal!$AL$1,FALSE)="Commissioned Extra",0,
IF(VLOOKUP($C87,Incurred_Nominal!$A$25:$AQ$426,Incurred_Nominal!$AK$1,FALSE)=H$4,VLOOKUP($C87,Incurred_Nominal!$A$25:$AQ$426,Incurred_Nominal!$AG$1,FALSE),0))</f>
        <v>0</v>
      </c>
      <c r="I87" s="13">
        <f>IF(VLOOKUP($C87,Incurred_Nominal!$A$25:$AQ$426,Incurred_Nominal!$AL$1,FALSE)="Commissioned Extra",0,
IF(VLOOKUP($C87,Incurred_Nominal!$A$25:$AQ$426,Incurred_Nominal!$AK$1,FALSE)=I$4,VLOOKUP($C87,Incurred_Nominal!$A$25:$AQ$426,Incurred_Nominal!$AG$1,FALSE),0))</f>
        <v>0</v>
      </c>
      <c r="J87" s="13">
        <f>IF(VLOOKUP($C87,Incurred_Nominal!$A$25:$AQ$426,Incurred_Nominal!$AL$1,FALSE)="Commissioned Extra",0,
IF(VLOOKUP($C87,Incurred_Nominal!$A$25:$AQ$426,Incurred_Nominal!$AK$1,FALSE)=J$4,VLOOKUP($C87,Incurred_Nominal!$A$25:$AQ$426,Incurred_Nominal!$AG$1,FALSE),0))</f>
        <v>0</v>
      </c>
      <c r="K87" s="13">
        <f>IF(VLOOKUP($C87,Incurred_Nominal!$A$25:$AQ$426,Incurred_Nominal!$AL$1,FALSE)="Commissioned Extra",0,
IF(VLOOKUP($C87,Incurred_Nominal!$A$25:$AQ$426,Incurred_Nominal!$AK$1,FALSE)=K$4,VLOOKUP($C87,Incurred_Nominal!$A$25:$AQ$426,Incurred_Nominal!$AG$1,FALSE),0))</f>
        <v>0</v>
      </c>
      <c r="L87" s="13">
        <f>IF(VLOOKUP($C87,Incurred_Nominal!$A$25:$AQ$426,Incurred_Nominal!$AL$1,FALSE)="Commissioned Extra",0,
IF(VLOOKUP($C87,Incurred_Nominal!$A$25:$AQ$426,Incurred_Nominal!$AK$1,FALSE)=L$4,VLOOKUP($C87,Incurred_Nominal!$A$25:$AQ$426,Incurred_Nominal!$AG$1,FALSE),0))</f>
        <v>0</v>
      </c>
      <c r="M87" s="232">
        <f t="shared" si="11"/>
        <v>0</v>
      </c>
      <c r="N87" s="232" t="str">
        <f t="shared" si="12"/>
        <v/>
      </c>
      <c r="P87" s="232">
        <f>(VLOOKUP($C87,Incurred_Real!$A$25:$BR$427,Incurred_Real!AS$1,FALSE))*$M87</f>
        <v>0</v>
      </c>
      <c r="Q87" s="232">
        <f>(VLOOKUP($C87,Incurred_Real!$A$25:$BR$427,Incurred_Real!AT$1,FALSE))*$M87</f>
        <v>0</v>
      </c>
      <c r="R87" s="232">
        <f>(VLOOKUP($C87,Incurred_Real!$A$25:$BR$427,Incurred_Real!AU$1,FALSE))*$M87</f>
        <v>0</v>
      </c>
      <c r="S87" s="232">
        <f>(VLOOKUP($C87,Incurred_Real!$A$25:$BR$427,Incurred_Real!AV$1,FALSE))*$M87</f>
        <v>0</v>
      </c>
      <c r="T87" s="232">
        <f>(VLOOKUP($C87,Incurred_Real!$A$25:$BR$427,Incurred_Real!AW$1,FALSE))*$M87</f>
        <v>0</v>
      </c>
      <c r="U87" s="232">
        <f>(VLOOKUP($C87,Incurred_Real!$A$25:$BR$427,Incurred_Real!AX$1,FALSE))*$M87</f>
        <v>0</v>
      </c>
      <c r="V87" s="232">
        <f>(VLOOKUP($C87,Incurred_Real!$A$25:$BR$427,Incurred_Real!AY$1,FALSE))*$M87</f>
        <v>0</v>
      </c>
      <c r="W87" s="232">
        <f>(VLOOKUP($C87,Incurred_Real!$A$25:$BR$427,Incurred_Real!AZ$1,FALSE))*$M87</f>
        <v>0</v>
      </c>
      <c r="X87" s="232">
        <f>(VLOOKUP($C87,Incurred_Real!$A$25:$BR$427,Incurred_Real!BA$1,FALSE))*$M87</f>
        <v>0</v>
      </c>
      <c r="Y87" s="232">
        <f>(VLOOKUP($C87,Incurred_Real!$A$25:$BR$427,Incurred_Real!BB$1,FALSE))*$M87</f>
        <v>0</v>
      </c>
      <c r="Z87" s="232">
        <f>(VLOOKUP($C87,Incurred_Real!$A$25:$BR$427,Incurred_Real!BC$1,FALSE))*$M87</f>
        <v>0</v>
      </c>
      <c r="AA87" s="232">
        <f>(VLOOKUP($C87,Incurred_Real!$A$25:$BR$427,Incurred_Real!BD$1,FALSE))*$M87</f>
        <v>0</v>
      </c>
      <c r="AB87" s="232">
        <f>(VLOOKUP($C87,Incurred_Real!$A$25:$BR$427,Incurred_Real!BE$1,FALSE))*$M87</f>
        <v>0</v>
      </c>
      <c r="AC87" s="232">
        <f>(VLOOKUP($C87,Incurred_Real!$A$25:$BR$427,Incurred_Real!BF$1,FALSE))*$M87</f>
        <v>0</v>
      </c>
      <c r="AD87" s="232">
        <f>(VLOOKUP($C87,Incurred_Real!$A$25:$BR$427,Incurred_Real!BG$1,FALSE))*$M87</f>
        <v>0</v>
      </c>
      <c r="AE87" s="232">
        <f>(VLOOKUP($C87,Incurred_Real!$A$25:$BR$427,Incurred_Real!BH$1,FALSE))*$M87</f>
        <v>0</v>
      </c>
      <c r="AF87" s="232">
        <f>(VLOOKUP($C87,Incurred_Real!$A$25:$BR$427,Incurred_Real!BI$1,FALSE))*$M87</f>
        <v>0</v>
      </c>
      <c r="AG87" s="232">
        <f>(VLOOKUP($C87,Incurred_Real!$A$25:$BR$427,Incurred_Real!BJ$1,FALSE))*$M87</f>
        <v>0</v>
      </c>
      <c r="AH87" s="232">
        <f>(VLOOKUP($C87,Incurred_Real!$A$25:$BR$427,Incurred_Real!BK$1,FALSE))*$M87</f>
        <v>0</v>
      </c>
      <c r="AI87" s="232">
        <f>(VLOOKUP($C87,Incurred_Real!$A$25:$BR$427,Incurred_Real!BL$1,FALSE))*$M87</f>
        <v>0</v>
      </c>
      <c r="AJ87" s="232">
        <f>(VLOOKUP($C87,Incurred_Real!$A$25:$BR$427,Incurred_Real!BM$1,FALSE))*$M87</f>
        <v>0</v>
      </c>
      <c r="AK87" s="232">
        <f>(VLOOKUP($C87,Incurred_Real!$A$25:$BR$427,Incurred_Real!BN$1,FALSE))*$M87</f>
        <v>0</v>
      </c>
      <c r="AL87" s="232">
        <f>(VLOOKUP($C87,Incurred_Real!$A$25:$BR$427,Incurred_Real!BO$1,FALSE))*$M87</f>
        <v>0</v>
      </c>
      <c r="AM87" s="232">
        <f>(VLOOKUP($C87,Incurred_Real!$A$25:$BR$427,Incurred_Real!BP$1,FALSE))*$M87</f>
        <v>0</v>
      </c>
      <c r="AN87" s="232">
        <f>(VLOOKUP($C87,Incurred_Real!$A$25:$BR$427,Incurred_Real!BQ$1,FALSE))*$M87</f>
        <v>0</v>
      </c>
      <c r="AO87" s="232">
        <f>(VLOOKUP($C87,Incurred_Real!$A$25:$BR$427,Incurred_Real!BR$1,FALSE))*$M87</f>
        <v>0</v>
      </c>
      <c r="AP87" s="232">
        <f t="shared" si="13"/>
        <v>0</v>
      </c>
      <c r="AR87" s="232" t="b">
        <f t="shared" si="14"/>
        <v>1</v>
      </c>
    </row>
    <row r="88" spans="3:44" x14ac:dyDescent="0.15">
      <c r="C88" s="11" t="s">
        <v>159</v>
      </c>
      <c r="D88" s="11" t="str">
        <f>VLOOKUP(C88,'Project List'!$A$9:$AG$360,'Project List'!$G$1,FALSE)</f>
        <v>Substation Lighting and Infrastructure Replacement</v>
      </c>
      <c r="E88" s="11" t="str">
        <f>VLOOKUP($C88,Incurred_Real!$A$24:$E$376,Incurred_Real!$D$1,FALSE)</f>
        <v>Replacement</v>
      </c>
      <c r="F88" s="13">
        <f>IF(VLOOKUP($C88,Incurred_Nominal!$A$25:$AQ$426,Incurred_Nominal!$AL$1,FALSE)="Commissioned Extra",0,
IF(VLOOKUP($C88,Incurred_Nominal!$A$25:$AQ$426,Incurred_Nominal!$AK$1,FALSE)=F$4,VLOOKUP($C88,Incurred_Nominal!$A$25:$AQ$426,Incurred_Nominal!$AG$1,FALSE),0))</f>
        <v>0</v>
      </c>
      <c r="G88" s="13">
        <f>IF(VLOOKUP($C88,Incurred_Nominal!$A$25:$AQ$426,Incurred_Nominal!$AL$1,FALSE)="Commissioned Extra",0,
IF(VLOOKUP($C88,Incurred_Nominal!$A$25:$AQ$426,Incurred_Nominal!$AK$1,FALSE)=G$4,VLOOKUP($C88,Incurred_Nominal!$A$25:$AQ$426,Incurred_Nominal!$AG$1,FALSE),0))</f>
        <v>0</v>
      </c>
      <c r="H88" s="13">
        <f>IF(VLOOKUP($C88,Incurred_Nominal!$A$25:$AQ$426,Incurred_Nominal!$AL$1,FALSE)="Commissioned Extra",0,
IF(VLOOKUP($C88,Incurred_Nominal!$A$25:$AQ$426,Incurred_Nominal!$AK$1,FALSE)=H$4,VLOOKUP($C88,Incurred_Nominal!$A$25:$AQ$426,Incurred_Nominal!$AG$1,FALSE),0))</f>
        <v>0</v>
      </c>
      <c r="I88" s="13">
        <f>IF(VLOOKUP($C88,Incurred_Nominal!$A$25:$AQ$426,Incurred_Nominal!$AL$1,FALSE)="Commissioned Extra",0,
IF(VLOOKUP($C88,Incurred_Nominal!$A$25:$AQ$426,Incurred_Nominal!$AK$1,FALSE)=I$4,VLOOKUP($C88,Incurred_Nominal!$A$25:$AQ$426,Incurred_Nominal!$AG$1,FALSE),0))</f>
        <v>0</v>
      </c>
      <c r="J88" s="13">
        <f>IF(VLOOKUP($C88,Incurred_Nominal!$A$25:$AQ$426,Incurred_Nominal!$AL$1,FALSE)="Commissioned Extra",0,
IF(VLOOKUP($C88,Incurred_Nominal!$A$25:$AQ$426,Incurred_Nominal!$AK$1,FALSE)=J$4,VLOOKUP($C88,Incurred_Nominal!$A$25:$AQ$426,Incurred_Nominal!$AG$1,FALSE),0))</f>
        <v>0</v>
      </c>
      <c r="K88" s="13">
        <f>IF(VLOOKUP($C88,Incurred_Nominal!$A$25:$AQ$426,Incurred_Nominal!$AL$1,FALSE)="Commissioned Extra",0,
IF(VLOOKUP($C88,Incurred_Nominal!$A$25:$AQ$426,Incurred_Nominal!$AK$1,FALSE)=K$4,VLOOKUP($C88,Incurred_Nominal!$A$25:$AQ$426,Incurred_Nominal!$AG$1,FALSE),0))</f>
        <v>0</v>
      </c>
      <c r="L88" s="13">
        <f>IF(VLOOKUP($C88,Incurred_Nominal!$A$25:$AQ$426,Incurred_Nominal!$AL$1,FALSE)="Commissioned Extra",0,
IF(VLOOKUP($C88,Incurred_Nominal!$A$25:$AQ$426,Incurred_Nominal!$AK$1,FALSE)=L$4,VLOOKUP($C88,Incurred_Nominal!$A$25:$AQ$426,Incurred_Nominal!$AG$1,FALSE),0))</f>
        <v>0</v>
      </c>
      <c r="M88" s="232">
        <f t="shared" si="11"/>
        <v>0</v>
      </c>
      <c r="N88" s="232" t="str">
        <f t="shared" si="12"/>
        <v/>
      </c>
      <c r="P88" s="232">
        <f>(VLOOKUP($C88,Incurred_Real!$A$25:$BR$427,Incurred_Real!AS$1,FALSE))*$M88</f>
        <v>0</v>
      </c>
      <c r="Q88" s="232">
        <f>(VLOOKUP($C88,Incurred_Real!$A$25:$BR$427,Incurred_Real!AT$1,FALSE))*$M88</f>
        <v>0</v>
      </c>
      <c r="R88" s="232">
        <f>(VLOOKUP($C88,Incurred_Real!$A$25:$BR$427,Incurred_Real!AU$1,FALSE))*$M88</f>
        <v>0</v>
      </c>
      <c r="S88" s="232">
        <f>(VLOOKUP($C88,Incurred_Real!$A$25:$BR$427,Incurred_Real!AV$1,FALSE))*$M88</f>
        <v>0</v>
      </c>
      <c r="T88" s="232">
        <f>(VLOOKUP($C88,Incurred_Real!$A$25:$BR$427,Incurred_Real!AW$1,FALSE))*$M88</f>
        <v>0</v>
      </c>
      <c r="U88" s="232">
        <f>(VLOOKUP($C88,Incurred_Real!$A$25:$BR$427,Incurred_Real!AX$1,FALSE))*$M88</f>
        <v>0</v>
      </c>
      <c r="V88" s="232">
        <f>(VLOOKUP($C88,Incurred_Real!$A$25:$BR$427,Incurred_Real!AY$1,FALSE))*$M88</f>
        <v>0</v>
      </c>
      <c r="W88" s="232">
        <f>(VLOOKUP($C88,Incurred_Real!$A$25:$BR$427,Incurred_Real!AZ$1,FALSE))*$M88</f>
        <v>0</v>
      </c>
      <c r="X88" s="232">
        <f>(VLOOKUP($C88,Incurred_Real!$A$25:$BR$427,Incurred_Real!BA$1,FALSE))*$M88</f>
        <v>0</v>
      </c>
      <c r="Y88" s="232">
        <f>(VLOOKUP($C88,Incurred_Real!$A$25:$BR$427,Incurred_Real!BB$1,FALSE))*$M88</f>
        <v>0</v>
      </c>
      <c r="Z88" s="232">
        <f>(VLOOKUP($C88,Incurred_Real!$A$25:$BR$427,Incurred_Real!BC$1,FALSE))*$M88</f>
        <v>0</v>
      </c>
      <c r="AA88" s="232">
        <f>(VLOOKUP($C88,Incurred_Real!$A$25:$BR$427,Incurred_Real!BD$1,FALSE))*$M88</f>
        <v>0</v>
      </c>
      <c r="AB88" s="232">
        <f>(VLOOKUP($C88,Incurred_Real!$A$25:$BR$427,Incurred_Real!BE$1,FALSE))*$M88</f>
        <v>0</v>
      </c>
      <c r="AC88" s="232">
        <f>(VLOOKUP($C88,Incurred_Real!$A$25:$BR$427,Incurred_Real!BF$1,FALSE))*$M88</f>
        <v>0</v>
      </c>
      <c r="AD88" s="232">
        <f>(VLOOKUP($C88,Incurred_Real!$A$25:$BR$427,Incurred_Real!BG$1,FALSE))*$M88</f>
        <v>0</v>
      </c>
      <c r="AE88" s="232">
        <f>(VLOOKUP($C88,Incurred_Real!$A$25:$BR$427,Incurred_Real!BH$1,FALSE))*$M88</f>
        <v>0</v>
      </c>
      <c r="AF88" s="232">
        <f>(VLOOKUP($C88,Incurred_Real!$A$25:$BR$427,Incurred_Real!BI$1,FALSE))*$M88</f>
        <v>0</v>
      </c>
      <c r="AG88" s="232">
        <f>(VLOOKUP($C88,Incurred_Real!$A$25:$BR$427,Incurred_Real!BJ$1,FALSE))*$M88</f>
        <v>0</v>
      </c>
      <c r="AH88" s="232">
        <f>(VLOOKUP($C88,Incurred_Real!$A$25:$BR$427,Incurred_Real!BK$1,FALSE))*$M88</f>
        <v>0</v>
      </c>
      <c r="AI88" s="232">
        <f>(VLOOKUP($C88,Incurred_Real!$A$25:$BR$427,Incurred_Real!BL$1,FALSE))*$M88</f>
        <v>0</v>
      </c>
      <c r="AJ88" s="232">
        <f>(VLOOKUP($C88,Incurred_Real!$A$25:$BR$427,Incurred_Real!BM$1,FALSE))*$M88</f>
        <v>0</v>
      </c>
      <c r="AK88" s="232">
        <f>(VLOOKUP($C88,Incurred_Real!$A$25:$BR$427,Incurred_Real!BN$1,FALSE))*$M88</f>
        <v>0</v>
      </c>
      <c r="AL88" s="232">
        <f>(VLOOKUP($C88,Incurred_Real!$A$25:$BR$427,Incurred_Real!BO$1,FALSE))*$M88</f>
        <v>0</v>
      </c>
      <c r="AM88" s="232">
        <f>(VLOOKUP($C88,Incurred_Real!$A$25:$BR$427,Incurred_Real!BP$1,FALSE))*$M88</f>
        <v>0</v>
      </c>
      <c r="AN88" s="232">
        <f>(VLOOKUP($C88,Incurred_Real!$A$25:$BR$427,Incurred_Real!BQ$1,FALSE))*$M88</f>
        <v>0</v>
      </c>
      <c r="AO88" s="232">
        <f>(VLOOKUP($C88,Incurred_Real!$A$25:$BR$427,Incurred_Real!BR$1,FALSE))*$M88</f>
        <v>0</v>
      </c>
      <c r="AP88" s="232">
        <f t="shared" si="13"/>
        <v>0</v>
      </c>
      <c r="AR88" s="232" t="b">
        <f t="shared" si="14"/>
        <v>1</v>
      </c>
    </row>
    <row r="89" spans="3:44" x14ac:dyDescent="0.15">
      <c r="C89" s="11" t="s">
        <v>161</v>
      </c>
      <c r="D89" s="11" t="str">
        <f>VLOOKUP(C89,'Project List'!$A$9:$AG$360,'Project List'!$G$1,FALSE)</f>
        <v>AC Board Replacement 2013-18</v>
      </c>
      <c r="E89" s="11" t="str">
        <f>VLOOKUP($C89,Incurred_Real!$A$24:$E$376,Incurred_Real!$D$1,FALSE)</f>
        <v>Replacement</v>
      </c>
      <c r="F89" s="13">
        <f>IF(VLOOKUP($C89,Incurred_Nominal!$A$25:$AQ$426,Incurred_Nominal!$AL$1,FALSE)="Commissioned Extra",0,
IF(VLOOKUP($C89,Incurred_Nominal!$A$25:$AQ$426,Incurred_Nominal!$AK$1,FALSE)=F$4,VLOOKUP($C89,Incurred_Nominal!$A$25:$AQ$426,Incurred_Nominal!$AG$1,FALSE),0))</f>
        <v>0</v>
      </c>
      <c r="G89" s="13">
        <f>IF(VLOOKUP($C89,Incurred_Nominal!$A$25:$AQ$426,Incurred_Nominal!$AL$1,FALSE)="Commissioned Extra",0,
IF(VLOOKUP($C89,Incurred_Nominal!$A$25:$AQ$426,Incurred_Nominal!$AK$1,FALSE)=G$4,VLOOKUP($C89,Incurred_Nominal!$A$25:$AQ$426,Incurred_Nominal!$AG$1,FALSE),0))</f>
        <v>0</v>
      </c>
      <c r="H89" s="13">
        <f>IF(VLOOKUP($C89,Incurred_Nominal!$A$25:$AQ$426,Incurred_Nominal!$AL$1,FALSE)="Commissioned Extra",0,
IF(VLOOKUP($C89,Incurred_Nominal!$A$25:$AQ$426,Incurred_Nominal!$AK$1,FALSE)=H$4,VLOOKUP($C89,Incurred_Nominal!$A$25:$AQ$426,Incurred_Nominal!$AG$1,FALSE),0))</f>
        <v>0</v>
      </c>
      <c r="I89" s="13">
        <f>IF(VLOOKUP($C89,Incurred_Nominal!$A$25:$AQ$426,Incurred_Nominal!$AL$1,FALSE)="Commissioned Extra",0,
IF(VLOOKUP($C89,Incurred_Nominal!$A$25:$AQ$426,Incurred_Nominal!$AK$1,FALSE)=I$4,VLOOKUP($C89,Incurred_Nominal!$A$25:$AQ$426,Incurred_Nominal!$AG$1,FALSE),0))</f>
        <v>0</v>
      </c>
      <c r="J89" s="13">
        <f>IF(VLOOKUP($C89,Incurred_Nominal!$A$25:$AQ$426,Incurred_Nominal!$AL$1,FALSE)="Commissioned Extra",0,
IF(VLOOKUP($C89,Incurred_Nominal!$A$25:$AQ$426,Incurred_Nominal!$AK$1,FALSE)=J$4,VLOOKUP($C89,Incurred_Nominal!$A$25:$AQ$426,Incurred_Nominal!$AG$1,FALSE),0))</f>
        <v>0</v>
      </c>
      <c r="K89" s="13">
        <f>IF(VLOOKUP($C89,Incurred_Nominal!$A$25:$AQ$426,Incurred_Nominal!$AL$1,FALSE)="Commissioned Extra",0,
IF(VLOOKUP($C89,Incurred_Nominal!$A$25:$AQ$426,Incurred_Nominal!$AK$1,FALSE)=K$4,VLOOKUP($C89,Incurred_Nominal!$A$25:$AQ$426,Incurred_Nominal!$AG$1,FALSE),0))</f>
        <v>0</v>
      </c>
      <c r="L89" s="13">
        <f>IF(VLOOKUP($C89,Incurred_Nominal!$A$25:$AQ$426,Incurred_Nominal!$AL$1,FALSE)="Commissioned Extra",0,
IF(VLOOKUP($C89,Incurred_Nominal!$A$25:$AQ$426,Incurred_Nominal!$AK$1,FALSE)=L$4,VLOOKUP($C89,Incurred_Nominal!$A$25:$AQ$426,Incurred_Nominal!$AG$1,FALSE),0))</f>
        <v>0</v>
      </c>
      <c r="M89" s="232">
        <f t="shared" si="11"/>
        <v>0</v>
      </c>
      <c r="N89" s="232" t="str">
        <f t="shared" si="12"/>
        <v/>
      </c>
      <c r="P89" s="232">
        <f>(VLOOKUP($C89,Incurred_Real!$A$25:$BR$427,Incurred_Real!AS$1,FALSE))*$M89</f>
        <v>0</v>
      </c>
      <c r="Q89" s="232">
        <f>(VLOOKUP($C89,Incurred_Real!$A$25:$BR$427,Incurred_Real!AT$1,FALSE))*$M89</f>
        <v>0</v>
      </c>
      <c r="R89" s="232">
        <f>(VLOOKUP($C89,Incurred_Real!$A$25:$BR$427,Incurred_Real!AU$1,FALSE))*$M89</f>
        <v>0</v>
      </c>
      <c r="S89" s="232">
        <f>(VLOOKUP($C89,Incurred_Real!$A$25:$BR$427,Incurred_Real!AV$1,FALSE))*$M89</f>
        <v>0</v>
      </c>
      <c r="T89" s="232">
        <f>(VLOOKUP($C89,Incurred_Real!$A$25:$BR$427,Incurred_Real!AW$1,FALSE))*$M89</f>
        <v>0</v>
      </c>
      <c r="U89" s="232">
        <f>(VLOOKUP($C89,Incurred_Real!$A$25:$BR$427,Incurred_Real!AX$1,FALSE))*$M89</f>
        <v>0</v>
      </c>
      <c r="V89" s="232">
        <f>(VLOOKUP($C89,Incurred_Real!$A$25:$BR$427,Incurred_Real!AY$1,FALSE))*$M89</f>
        <v>0</v>
      </c>
      <c r="W89" s="232">
        <f>(VLOOKUP($C89,Incurred_Real!$A$25:$BR$427,Incurred_Real!AZ$1,FALSE))*$M89</f>
        <v>0</v>
      </c>
      <c r="X89" s="232">
        <f>(VLOOKUP($C89,Incurred_Real!$A$25:$BR$427,Incurred_Real!BA$1,FALSE))*$M89</f>
        <v>0</v>
      </c>
      <c r="Y89" s="232">
        <f>(VLOOKUP($C89,Incurred_Real!$A$25:$BR$427,Incurred_Real!BB$1,FALSE))*$M89</f>
        <v>0</v>
      </c>
      <c r="Z89" s="232">
        <f>(VLOOKUP($C89,Incurred_Real!$A$25:$BR$427,Incurred_Real!BC$1,FALSE))*$M89</f>
        <v>0</v>
      </c>
      <c r="AA89" s="232">
        <f>(VLOOKUP($C89,Incurred_Real!$A$25:$BR$427,Incurred_Real!BD$1,FALSE))*$M89</f>
        <v>0</v>
      </c>
      <c r="AB89" s="232">
        <f>(VLOOKUP($C89,Incurred_Real!$A$25:$BR$427,Incurred_Real!BE$1,FALSE))*$M89</f>
        <v>0</v>
      </c>
      <c r="AC89" s="232">
        <f>(VLOOKUP($C89,Incurred_Real!$A$25:$BR$427,Incurred_Real!BF$1,FALSE))*$M89</f>
        <v>0</v>
      </c>
      <c r="AD89" s="232">
        <f>(VLOOKUP($C89,Incurred_Real!$A$25:$BR$427,Incurred_Real!BG$1,FALSE))*$M89</f>
        <v>0</v>
      </c>
      <c r="AE89" s="232">
        <f>(VLOOKUP($C89,Incurred_Real!$A$25:$BR$427,Incurred_Real!BH$1,FALSE))*$M89</f>
        <v>0</v>
      </c>
      <c r="AF89" s="232">
        <f>(VLOOKUP($C89,Incurred_Real!$A$25:$BR$427,Incurred_Real!BI$1,FALSE))*$M89</f>
        <v>0</v>
      </c>
      <c r="AG89" s="232">
        <f>(VLOOKUP($C89,Incurred_Real!$A$25:$BR$427,Incurred_Real!BJ$1,FALSE))*$M89</f>
        <v>0</v>
      </c>
      <c r="AH89" s="232">
        <f>(VLOOKUP($C89,Incurred_Real!$A$25:$BR$427,Incurred_Real!BK$1,FALSE))*$M89</f>
        <v>0</v>
      </c>
      <c r="AI89" s="232">
        <f>(VLOOKUP($C89,Incurred_Real!$A$25:$BR$427,Incurred_Real!BL$1,FALSE))*$M89</f>
        <v>0</v>
      </c>
      <c r="AJ89" s="232">
        <f>(VLOOKUP($C89,Incurred_Real!$A$25:$BR$427,Incurred_Real!BM$1,FALSE))*$M89</f>
        <v>0</v>
      </c>
      <c r="AK89" s="232">
        <f>(VLOOKUP($C89,Incurred_Real!$A$25:$BR$427,Incurred_Real!BN$1,FALSE))*$M89</f>
        <v>0</v>
      </c>
      <c r="AL89" s="232">
        <f>(VLOOKUP($C89,Incurred_Real!$A$25:$BR$427,Incurred_Real!BO$1,FALSE))*$M89</f>
        <v>0</v>
      </c>
      <c r="AM89" s="232">
        <f>(VLOOKUP($C89,Incurred_Real!$A$25:$BR$427,Incurred_Real!BP$1,FALSE))*$M89</f>
        <v>0</v>
      </c>
      <c r="AN89" s="232">
        <f>(VLOOKUP($C89,Incurred_Real!$A$25:$BR$427,Incurred_Real!BQ$1,FALSE))*$M89</f>
        <v>0</v>
      </c>
      <c r="AO89" s="232">
        <f>(VLOOKUP($C89,Incurred_Real!$A$25:$BR$427,Incurred_Real!BR$1,FALSE))*$M89</f>
        <v>0</v>
      </c>
      <c r="AP89" s="232">
        <f t="shared" si="13"/>
        <v>0</v>
      </c>
      <c r="AR89" s="232" t="b">
        <f t="shared" si="14"/>
        <v>1</v>
      </c>
    </row>
    <row r="90" spans="3:44" x14ac:dyDescent="0.15">
      <c r="C90" s="11" t="s">
        <v>163</v>
      </c>
      <c r="D90" s="11" t="str">
        <f>VLOOKUP(C90,'Project List'!$A$9:$AG$360,'Project List'!$G$1,FALSE)</f>
        <v>Westinghouse RTU Replacement</v>
      </c>
      <c r="E90" s="11" t="str">
        <f>VLOOKUP($C90,Incurred_Real!$A$24:$E$376,Incurred_Real!$D$1,FALSE)</f>
        <v>Replacement</v>
      </c>
      <c r="F90" s="13">
        <f>IF(VLOOKUP($C90,Incurred_Nominal!$A$25:$AQ$426,Incurred_Nominal!$AL$1,FALSE)="Commissioned Extra",0,
IF(VLOOKUP($C90,Incurred_Nominal!$A$25:$AQ$426,Incurred_Nominal!$AK$1,FALSE)=F$4,VLOOKUP($C90,Incurred_Nominal!$A$25:$AQ$426,Incurred_Nominal!$AG$1,FALSE),0))</f>
        <v>0</v>
      </c>
      <c r="G90" s="13">
        <f>IF(VLOOKUP($C90,Incurred_Nominal!$A$25:$AQ$426,Incurred_Nominal!$AL$1,FALSE)="Commissioned Extra",0,
IF(VLOOKUP($C90,Incurred_Nominal!$A$25:$AQ$426,Incurred_Nominal!$AK$1,FALSE)=G$4,VLOOKUP($C90,Incurred_Nominal!$A$25:$AQ$426,Incurred_Nominal!$AG$1,FALSE),0))</f>
        <v>0</v>
      </c>
      <c r="H90" s="13">
        <f>IF(VLOOKUP($C90,Incurred_Nominal!$A$25:$AQ$426,Incurred_Nominal!$AL$1,FALSE)="Commissioned Extra",0,
IF(VLOOKUP($C90,Incurred_Nominal!$A$25:$AQ$426,Incurred_Nominal!$AK$1,FALSE)=H$4,VLOOKUP($C90,Incurred_Nominal!$A$25:$AQ$426,Incurred_Nominal!$AG$1,FALSE),0))</f>
        <v>0</v>
      </c>
      <c r="I90" s="13">
        <f>IF(VLOOKUP($C90,Incurred_Nominal!$A$25:$AQ$426,Incurred_Nominal!$AL$1,FALSE)="Commissioned Extra",0,
IF(VLOOKUP($C90,Incurred_Nominal!$A$25:$AQ$426,Incurred_Nominal!$AK$1,FALSE)=I$4,VLOOKUP($C90,Incurred_Nominal!$A$25:$AQ$426,Incurred_Nominal!$AG$1,FALSE),0))</f>
        <v>0</v>
      </c>
      <c r="J90" s="13">
        <f>IF(VLOOKUP($C90,Incurred_Nominal!$A$25:$AQ$426,Incurred_Nominal!$AL$1,FALSE)="Commissioned Extra",0,
IF(VLOOKUP($C90,Incurred_Nominal!$A$25:$AQ$426,Incurred_Nominal!$AK$1,FALSE)=J$4,VLOOKUP($C90,Incurred_Nominal!$A$25:$AQ$426,Incurred_Nominal!$AG$1,FALSE),0))</f>
        <v>0</v>
      </c>
      <c r="K90" s="13">
        <f>IF(VLOOKUP($C90,Incurred_Nominal!$A$25:$AQ$426,Incurred_Nominal!$AL$1,FALSE)="Commissioned Extra",0,
IF(VLOOKUP($C90,Incurred_Nominal!$A$25:$AQ$426,Incurred_Nominal!$AK$1,FALSE)=K$4,VLOOKUP($C90,Incurred_Nominal!$A$25:$AQ$426,Incurred_Nominal!$AG$1,FALSE),0))</f>
        <v>0</v>
      </c>
      <c r="L90" s="13">
        <f>IF(VLOOKUP($C90,Incurred_Nominal!$A$25:$AQ$426,Incurred_Nominal!$AL$1,FALSE)="Commissioned Extra",0,
IF(VLOOKUP($C90,Incurred_Nominal!$A$25:$AQ$426,Incurred_Nominal!$AK$1,FALSE)=L$4,VLOOKUP($C90,Incurred_Nominal!$A$25:$AQ$426,Incurred_Nominal!$AG$1,FALSE),0))</f>
        <v>0</v>
      </c>
      <c r="M90" s="232">
        <f t="shared" si="11"/>
        <v>0</v>
      </c>
      <c r="N90" s="232" t="str">
        <f t="shared" si="12"/>
        <v/>
      </c>
      <c r="P90" s="232">
        <f>(VLOOKUP($C90,Incurred_Real!$A$25:$BR$427,Incurred_Real!AS$1,FALSE))*$M90</f>
        <v>0</v>
      </c>
      <c r="Q90" s="232">
        <f>(VLOOKUP($C90,Incurred_Real!$A$25:$BR$427,Incurred_Real!AT$1,FALSE))*$M90</f>
        <v>0</v>
      </c>
      <c r="R90" s="232">
        <f>(VLOOKUP($C90,Incurred_Real!$A$25:$BR$427,Incurred_Real!AU$1,FALSE))*$M90</f>
        <v>0</v>
      </c>
      <c r="S90" s="232">
        <f>(VLOOKUP($C90,Incurred_Real!$A$25:$BR$427,Incurred_Real!AV$1,FALSE))*$M90</f>
        <v>0</v>
      </c>
      <c r="T90" s="232">
        <f>(VLOOKUP($C90,Incurred_Real!$A$25:$BR$427,Incurred_Real!AW$1,FALSE))*$M90</f>
        <v>0</v>
      </c>
      <c r="U90" s="232">
        <f>(VLOOKUP($C90,Incurred_Real!$A$25:$BR$427,Incurred_Real!AX$1,FALSE))*$M90</f>
        <v>0</v>
      </c>
      <c r="V90" s="232">
        <f>(VLOOKUP($C90,Incurred_Real!$A$25:$BR$427,Incurred_Real!AY$1,FALSE))*$M90</f>
        <v>0</v>
      </c>
      <c r="W90" s="232">
        <f>(VLOOKUP($C90,Incurred_Real!$A$25:$BR$427,Incurred_Real!AZ$1,FALSE))*$M90</f>
        <v>0</v>
      </c>
      <c r="X90" s="232">
        <f>(VLOOKUP($C90,Incurred_Real!$A$25:$BR$427,Incurred_Real!BA$1,FALSE))*$M90</f>
        <v>0</v>
      </c>
      <c r="Y90" s="232">
        <f>(VLOOKUP($C90,Incurred_Real!$A$25:$BR$427,Incurred_Real!BB$1,FALSE))*$M90</f>
        <v>0</v>
      </c>
      <c r="Z90" s="232">
        <f>(VLOOKUP($C90,Incurred_Real!$A$25:$BR$427,Incurred_Real!BC$1,FALSE))*$M90</f>
        <v>0</v>
      </c>
      <c r="AA90" s="232">
        <f>(VLOOKUP($C90,Incurred_Real!$A$25:$BR$427,Incurred_Real!BD$1,FALSE))*$M90</f>
        <v>0</v>
      </c>
      <c r="AB90" s="232">
        <f>(VLOOKUP($C90,Incurred_Real!$A$25:$BR$427,Incurred_Real!BE$1,FALSE))*$M90</f>
        <v>0</v>
      </c>
      <c r="AC90" s="232">
        <f>(VLOOKUP($C90,Incurred_Real!$A$25:$BR$427,Incurred_Real!BF$1,FALSE))*$M90</f>
        <v>0</v>
      </c>
      <c r="AD90" s="232">
        <f>(VLOOKUP($C90,Incurred_Real!$A$25:$BR$427,Incurred_Real!BG$1,FALSE))*$M90</f>
        <v>0</v>
      </c>
      <c r="AE90" s="232">
        <f>(VLOOKUP($C90,Incurred_Real!$A$25:$BR$427,Incurred_Real!BH$1,FALSE))*$M90</f>
        <v>0</v>
      </c>
      <c r="AF90" s="232">
        <f>(VLOOKUP($C90,Incurred_Real!$A$25:$BR$427,Incurred_Real!BI$1,FALSE))*$M90</f>
        <v>0</v>
      </c>
      <c r="AG90" s="232">
        <f>(VLOOKUP($C90,Incurred_Real!$A$25:$BR$427,Incurred_Real!BJ$1,FALSE))*$M90</f>
        <v>0</v>
      </c>
      <c r="AH90" s="232">
        <f>(VLOOKUP($C90,Incurred_Real!$A$25:$BR$427,Incurred_Real!BK$1,FALSE))*$M90</f>
        <v>0</v>
      </c>
      <c r="AI90" s="232">
        <f>(VLOOKUP($C90,Incurred_Real!$A$25:$BR$427,Incurred_Real!BL$1,FALSE))*$M90</f>
        <v>0</v>
      </c>
      <c r="AJ90" s="232">
        <f>(VLOOKUP($C90,Incurred_Real!$A$25:$BR$427,Incurred_Real!BM$1,FALSE))*$M90</f>
        <v>0</v>
      </c>
      <c r="AK90" s="232">
        <f>(VLOOKUP($C90,Incurred_Real!$A$25:$BR$427,Incurred_Real!BN$1,FALSE))*$M90</f>
        <v>0</v>
      </c>
      <c r="AL90" s="232">
        <f>(VLOOKUP($C90,Incurred_Real!$A$25:$BR$427,Incurred_Real!BO$1,FALSE))*$M90</f>
        <v>0</v>
      </c>
      <c r="AM90" s="232">
        <f>(VLOOKUP($C90,Incurred_Real!$A$25:$BR$427,Incurred_Real!BP$1,FALSE))*$M90</f>
        <v>0</v>
      </c>
      <c r="AN90" s="232">
        <f>(VLOOKUP($C90,Incurred_Real!$A$25:$BR$427,Incurred_Real!BQ$1,FALSE))*$M90</f>
        <v>0</v>
      </c>
      <c r="AO90" s="232">
        <f>(VLOOKUP($C90,Incurred_Real!$A$25:$BR$427,Incurred_Real!BR$1,FALSE))*$M90</f>
        <v>0</v>
      </c>
      <c r="AP90" s="232">
        <f t="shared" si="13"/>
        <v>0</v>
      </c>
      <c r="AR90" s="232" t="b">
        <f t="shared" si="14"/>
        <v>1</v>
      </c>
    </row>
    <row r="91" spans="3:44" x14ac:dyDescent="0.15">
      <c r="C91" s="11" t="s">
        <v>165</v>
      </c>
      <c r="D91" s="11" t="str">
        <f>VLOOKUP(C91,'Project List'!$A$9:$AG$360,'Project List'!$G$1,FALSE)</f>
        <v>Furniture and Building Upgrades 2016-17</v>
      </c>
      <c r="E91" s="11" t="str">
        <f>VLOOKUP($C91,Incurred_Real!$A$24:$E$376,Incurred_Real!$D$1,FALSE)</f>
        <v>Facilities</v>
      </c>
      <c r="F91" s="13">
        <f>IF(VLOOKUP($C91,Incurred_Nominal!$A$25:$AQ$426,Incurred_Nominal!$AL$1,FALSE)="Commissioned Extra",0,
IF(VLOOKUP($C91,Incurred_Nominal!$A$25:$AQ$426,Incurred_Nominal!$AK$1,FALSE)=F$4,VLOOKUP($C91,Incurred_Nominal!$A$25:$AQ$426,Incurred_Nominal!$AG$1,FALSE),0))</f>
        <v>0</v>
      </c>
      <c r="G91" s="13">
        <f>IF(VLOOKUP($C91,Incurred_Nominal!$A$25:$AQ$426,Incurred_Nominal!$AL$1,FALSE)="Commissioned Extra",0,
IF(VLOOKUP($C91,Incurred_Nominal!$A$25:$AQ$426,Incurred_Nominal!$AK$1,FALSE)=G$4,VLOOKUP($C91,Incurred_Nominal!$A$25:$AQ$426,Incurred_Nominal!$AG$1,FALSE),0))</f>
        <v>0</v>
      </c>
      <c r="H91" s="13">
        <f>IF(VLOOKUP($C91,Incurred_Nominal!$A$25:$AQ$426,Incurred_Nominal!$AL$1,FALSE)="Commissioned Extra",0,
IF(VLOOKUP($C91,Incurred_Nominal!$A$25:$AQ$426,Incurred_Nominal!$AK$1,FALSE)=H$4,VLOOKUP($C91,Incurred_Nominal!$A$25:$AQ$426,Incurred_Nominal!$AG$1,FALSE),0))</f>
        <v>0</v>
      </c>
      <c r="I91" s="13">
        <f>IF(VLOOKUP($C91,Incurred_Nominal!$A$25:$AQ$426,Incurred_Nominal!$AL$1,FALSE)="Commissioned Extra",0,
IF(VLOOKUP($C91,Incurred_Nominal!$A$25:$AQ$426,Incurred_Nominal!$AK$1,FALSE)=I$4,VLOOKUP($C91,Incurred_Nominal!$A$25:$AQ$426,Incurred_Nominal!$AG$1,FALSE),0))</f>
        <v>0</v>
      </c>
      <c r="J91" s="13">
        <f>IF(VLOOKUP($C91,Incurred_Nominal!$A$25:$AQ$426,Incurred_Nominal!$AL$1,FALSE)="Commissioned Extra",0,
IF(VLOOKUP($C91,Incurred_Nominal!$A$25:$AQ$426,Incurred_Nominal!$AK$1,FALSE)=J$4,VLOOKUP($C91,Incurred_Nominal!$A$25:$AQ$426,Incurred_Nominal!$AG$1,FALSE),0))</f>
        <v>0</v>
      </c>
      <c r="K91" s="13">
        <f>IF(VLOOKUP($C91,Incurred_Nominal!$A$25:$AQ$426,Incurred_Nominal!$AL$1,FALSE)="Commissioned Extra",0,
IF(VLOOKUP($C91,Incurred_Nominal!$A$25:$AQ$426,Incurred_Nominal!$AK$1,FALSE)=K$4,VLOOKUP($C91,Incurred_Nominal!$A$25:$AQ$426,Incurred_Nominal!$AG$1,FALSE),0))</f>
        <v>0</v>
      </c>
      <c r="L91" s="13">
        <f>IF(VLOOKUP($C91,Incurred_Nominal!$A$25:$AQ$426,Incurred_Nominal!$AL$1,FALSE)="Commissioned Extra",0,
IF(VLOOKUP($C91,Incurred_Nominal!$A$25:$AQ$426,Incurred_Nominal!$AK$1,FALSE)=L$4,VLOOKUP($C91,Incurred_Nominal!$A$25:$AQ$426,Incurred_Nominal!$AG$1,FALSE),0))</f>
        <v>0</v>
      </c>
      <c r="M91" s="232">
        <f t="shared" si="11"/>
        <v>0</v>
      </c>
      <c r="N91" s="232" t="str">
        <f t="shared" si="12"/>
        <v/>
      </c>
      <c r="P91" s="232">
        <f>(VLOOKUP($C91,Incurred_Real!$A$25:$BR$427,Incurred_Real!AS$1,FALSE))*$M91</f>
        <v>0</v>
      </c>
      <c r="Q91" s="232">
        <f>(VLOOKUP($C91,Incurred_Real!$A$25:$BR$427,Incurred_Real!AT$1,FALSE))*$M91</f>
        <v>0</v>
      </c>
      <c r="R91" s="232">
        <f>(VLOOKUP($C91,Incurred_Real!$A$25:$BR$427,Incurred_Real!AU$1,FALSE))*$M91</f>
        <v>0</v>
      </c>
      <c r="S91" s="232">
        <f>(VLOOKUP($C91,Incurred_Real!$A$25:$BR$427,Incurred_Real!AV$1,FALSE))*$M91</f>
        <v>0</v>
      </c>
      <c r="T91" s="232">
        <f>(VLOOKUP($C91,Incurred_Real!$A$25:$BR$427,Incurred_Real!AW$1,FALSE))*$M91</f>
        <v>0</v>
      </c>
      <c r="U91" s="232">
        <f>(VLOOKUP($C91,Incurred_Real!$A$25:$BR$427,Incurred_Real!AX$1,FALSE))*$M91</f>
        <v>0</v>
      </c>
      <c r="V91" s="232">
        <f>(VLOOKUP($C91,Incurred_Real!$A$25:$BR$427,Incurred_Real!AY$1,FALSE))*$M91</f>
        <v>0</v>
      </c>
      <c r="W91" s="232">
        <f>(VLOOKUP($C91,Incurred_Real!$A$25:$BR$427,Incurred_Real!AZ$1,FALSE))*$M91</f>
        <v>0</v>
      </c>
      <c r="X91" s="232">
        <f>(VLOOKUP($C91,Incurred_Real!$A$25:$BR$427,Incurred_Real!BA$1,FALSE))*$M91</f>
        <v>0</v>
      </c>
      <c r="Y91" s="232">
        <f>(VLOOKUP($C91,Incurred_Real!$A$25:$BR$427,Incurred_Real!BB$1,FALSE))*$M91</f>
        <v>0</v>
      </c>
      <c r="Z91" s="232">
        <f>(VLOOKUP($C91,Incurred_Real!$A$25:$BR$427,Incurred_Real!BC$1,FALSE))*$M91</f>
        <v>0</v>
      </c>
      <c r="AA91" s="232">
        <f>(VLOOKUP($C91,Incurred_Real!$A$25:$BR$427,Incurred_Real!BD$1,FALSE))*$M91</f>
        <v>0</v>
      </c>
      <c r="AB91" s="232">
        <f>(VLOOKUP($C91,Incurred_Real!$A$25:$BR$427,Incurred_Real!BE$1,FALSE))*$M91</f>
        <v>0</v>
      </c>
      <c r="AC91" s="232">
        <f>(VLOOKUP($C91,Incurred_Real!$A$25:$BR$427,Incurred_Real!BF$1,FALSE))*$M91</f>
        <v>0</v>
      </c>
      <c r="AD91" s="232">
        <f>(VLOOKUP($C91,Incurred_Real!$A$25:$BR$427,Incurred_Real!BG$1,FALSE))*$M91</f>
        <v>0</v>
      </c>
      <c r="AE91" s="232">
        <f>(VLOOKUP($C91,Incurred_Real!$A$25:$BR$427,Incurred_Real!BH$1,FALSE))*$M91</f>
        <v>0</v>
      </c>
      <c r="AF91" s="232">
        <f>(VLOOKUP($C91,Incurred_Real!$A$25:$BR$427,Incurred_Real!BI$1,FALSE))*$M91</f>
        <v>0</v>
      </c>
      <c r="AG91" s="232">
        <f>(VLOOKUP($C91,Incurred_Real!$A$25:$BR$427,Incurred_Real!BJ$1,FALSE))*$M91</f>
        <v>0</v>
      </c>
      <c r="AH91" s="232">
        <f>(VLOOKUP($C91,Incurred_Real!$A$25:$BR$427,Incurred_Real!BK$1,FALSE))*$M91</f>
        <v>0</v>
      </c>
      <c r="AI91" s="232">
        <f>(VLOOKUP($C91,Incurred_Real!$A$25:$BR$427,Incurred_Real!BL$1,FALSE))*$M91</f>
        <v>0</v>
      </c>
      <c r="AJ91" s="232">
        <f>(VLOOKUP($C91,Incurred_Real!$A$25:$BR$427,Incurred_Real!BM$1,FALSE))*$M91</f>
        <v>0</v>
      </c>
      <c r="AK91" s="232">
        <f>(VLOOKUP($C91,Incurred_Real!$A$25:$BR$427,Incurred_Real!BN$1,FALSE))*$M91</f>
        <v>0</v>
      </c>
      <c r="AL91" s="232">
        <f>(VLOOKUP($C91,Incurred_Real!$A$25:$BR$427,Incurred_Real!BO$1,FALSE))*$M91</f>
        <v>0</v>
      </c>
      <c r="AM91" s="232">
        <f>(VLOOKUP($C91,Incurred_Real!$A$25:$BR$427,Incurred_Real!BP$1,FALSE))*$M91</f>
        <v>0</v>
      </c>
      <c r="AN91" s="232">
        <f>(VLOOKUP($C91,Incurred_Real!$A$25:$BR$427,Incurred_Real!BQ$1,FALSE))*$M91</f>
        <v>0</v>
      </c>
      <c r="AO91" s="232">
        <f>(VLOOKUP($C91,Incurred_Real!$A$25:$BR$427,Incurred_Real!BR$1,FALSE))*$M91</f>
        <v>0</v>
      </c>
      <c r="AP91" s="232">
        <f t="shared" si="13"/>
        <v>0</v>
      </c>
      <c r="AR91" s="232" t="b">
        <f t="shared" si="14"/>
        <v>1</v>
      </c>
    </row>
    <row r="92" spans="3:44" x14ac:dyDescent="0.15">
      <c r="C92" s="11" t="s">
        <v>167</v>
      </c>
      <c r="D92" s="11" t="str">
        <f>VLOOKUP(C92,'Project List'!$A$9:$AG$360,'Project List'!$G$1,FALSE)</f>
        <v>Inventory Purchases 2016-17</v>
      </c>
      <c r="E92" s="11" t="str">
        <f>VLOOKUP($C92,Incurred_Real!$A$24:$E$376,Incurred_Real!$D$1,FALSE)</f>
        <v>Inventory/Spares</v>
      </c>
      <c r="F92" s="13">
        <f>IF(VLOOKUP($C92,Incurred_Nominal!$A$25:$AQ$426,Incurred_Nominal!$AL$1,FALSE)="Commissioned Extra",0,
IF(VLOOKUP($C92,Incurred_Nominal!$A$25:$AQ$426,Incurred_Nominal!$AK$1,FALSE)=F$4,VLOOKUP($C92,Incurred_Nominal!$A$25:$AQ$426,Incurred_Nominal!$AG$1,FALSE),0))</f>
        <v>0</v>
      </c>
      <c r="G92" s="13">
        <f>IF(VLOOKUP($C92,Incurred_Nominal!$A$25:$AQ$426,Incurred_Nominal!$AL$1,FALSE)="Commissioned Extra",0,
IF(VLOOKUP($C92,Incurred_Nominal!$A$25:$AQ$426,Incurred_Nominal!$AK$1,FALSE)=G$4,VLOOKUP($C92,Incurred_Nominal!$A$25:$AQ$426,Incurred_Nominal!$AG$1,FALSE),0))</f>
        <v>0</v>
      </c>
      <c r="H92" s="13">
        <f>IF(VLOOKUP($C92,Incurred_Nominal!$A$25:$AQ$426,Incurred_Nominal!$AL$1,FALSE)="Commissioned Extra",0,
IF(VLOOKUP($C92,Incurred_Nominal!$A$25:$AQ$426,Incurred_Nominal!$AK$1,FALSE)=H$4,VLOOKUP($C92,Incurred_Nominal!$A$25:$AQ$426,Incurred_Nominal!$AG$1,FALSE),0))</f>
        <v>0</v>
      </c>
      <c r="I92" s="13">
        <f>IF(VLOOKUP($C92,Incurred_Nominal!$A$25:$AQ$426,Incurred_Nominal!$AL$1,FALSE)="Commissioned Extra",0,
IF(VLOOKUP($C92,Incurred_Nominal!$A$25:$AQ$426,Incurred_Nominal!$AK$1,FALSE)=I$4,VLOOKUP($C92,Incurred_Nominal!$A$25:$AQ$426,Incurred_Nominal!$AG$1,FALSE),0))</f>
        <v>0</v>
      </c>
      <c r="J92" s="13">
        <f>IF(VLOOKUP($C92,Incurred_Nominal!$A$25:$AQ$426,Incurred_Nominal!$AL$1,FALSE)="Commissioned Extra",0,
IF(VLOOKUP($C92,Incurred_Nominal!$A$25:$AQ$426,Incurred_Nominal!$AK$1,FALSE)=J$4,VLOOKUP($C92,Incurred_Nominal!$A$25:$AQ$426,Incurred_Nominal!$AG$1,FALSE),0))</f>
        <v>0</v>
      </c>
      <c r="K92" s="13">
        <f>IF(VLOOKUP($C92,Incurred_Nominal!$A$25:$AQ$426,Incurred_Nominal!$AL$1,FALSE)="Commissioned Extra",0,
IF(VLOOKUP($C92,Incurred_Nominal!$A$25:$AQ$426,Incurred_Nominal!$AK$1,FALSE)=K$4,VLOOKUP($C92,Incurred_Nominal!$A$25:$AQ$426,Incurred_Nominal!$AG$1,FALSE),0))</f>
        <v>0</v>
      </c>
      <c r="L92" s="13">
        <f>IF(VLOOKUP($C92,Incurred_Nominal!$A$25:$AQ$426,Incurred_Nominal!$AL$1,FALSE)="Commissioned Extra",0,
IF(VLOOKUP($C92,Incurred_Nominal!$A$25:$AQ$426,Incurred_Nominal!$AK$1,FALSE)=L$4,VLOOKUP($C92,Incurred_Nominal!$A$25:$AQ$426,Incurred_Nominal!$AG$1,FALSE),0))</f>
        <v>0</v>
      </c>
      <c r="M92" s="232">
        <f t="shared" si="11"/>
        <v>0</v>
      </c>
      <c r="N92" s="232" t="str">
        <f t="shared" si="12"/>
        <v/>
      </c>
      <c r="P92" s="232">
        <f>(VLOOKUP($C92,Incurred_Real!$A$25:$BR$427,Incurred_Real!AS$1,FALSE))*$M92</f>
        <v>0</v>
      </c>
      <c r="Q92" s="232">
        <f>(VLOOKUP($C92,Incurred_Real!$A$25:$BR$427,Incurred_Real!AT$1,FALSE))*$M92</f>
        <v>0</v>
      </c>
      <c r="R92" s="232">
        <f>(VLOOKUP($C92,Incurred_Real!$A$25:$BR$427,Incurred_Real!AU$1,FALSE))*$M92</f>
        <v>0</v>
      </c>
      <c r="S92" s="232">
        <f>(VLOOKUP($C92,Incurred_Real!$A$25:$BR$427,Incurred_Real!AV$1,FALSE))*$M92</f>
        <v>0</v>
      </c>
      <c r="T92" s="232">
        <f>(VLOOKUP($C92,Incurred_Real!$A$25:$BR$427,Incurred_Real!AW$1,FALSE))*$M92</f>
        <v>0</v>
      </c>
      <c r="U92" s="232">
        <f>(VLOOKUP($C92,Incurred_Real!$A$25:$BR$427,Incurred_Real!AX$1,FALSE))*$M92</f>
        <v>0</v>
      </c>
      <c r="V92" s="232">
        <f>(VLOOKUP($C92,Incurred_Real!$A$25:$BR$427,Incurred_Real!AY$1,FALSE))*$M92</f>
        <v>0</v>
      </c>
      <c r="W92" s="232">
        <f>(VLOOKUP($C92,Incurred_Real!$A$25:$BR$427,Incurred_Real!AZ$1,FALSE))*$M92</f>
        <v>0</v>
      </c>
      <c r="X92" s="232">
        <f>(VLOOKUP($C92,Incurred_Real!$A$25:$BR$427,Incurred_Real!BA$1,FALSE))*$M92</f>
        <v>0</v>
      </c>
      <c r="Y92" s="232">
        <f>(VLOOKUP($C92,Incurred_Real!$A$25:$BR$427,Incurred_Real!BB$1,FALSE))*$M92</f>
        <v>0</v>
      </c>
      <c r="Z92" s="232">
        <f>(VLOOKUP($C92,Incurred_Real!$A$25:$BR$427,Incurred_Real!BC$1,FALSE))*$M92</f>
        <v>0</v>
      </c>
      <c r="AA92" s="232">
        <f>(VLOOKUP($C92,Incurred_Real!$A$25:$BR$427,Incurred_Real!BD$1,FALSE))*$M92</f>
        <v>0</v>
      </c>
      <c r="AB92" s="232">
        <f>(VLOOKUP($C92,Incurred_Real!$A$25:$BR$427,Incurred_Real!BE$1,FALSE))*$M92</f>
        <v>0</v>
      </c>
      <c r="AC92" s="232">
        <f>(VLOOKUP($C92,Incurred_Real!$A$25:$BR$427,Incurred_Real!BF$1,FALSE))*$M92</f>
        <v>0</v>
      </c>
      <c r="AD92" s="232">
        <f>(VLOOKUP($C92,Incurred_Real!$A$25:$BR$427,Incurred_Real!BG$1,FALSE))*$M92</f>
        <v>0</v>
      </c>
      <c r="AE92" s="232">
        <f>(VLOOKUP($C92,Incurred_Real!$A$25:$BR$427,Incurred_Real!BH$1,FALSE))*$M92</f>
        <v>0</v>
      </c>
      <c r="AF92" s="232">
        <f>(VLOOKUP($C92,Incurred_Real!$A$25:$BR$427,Incurred_Real!BI$1,FALSE))*$M92</f>
        <v>0</v>
      </c>
      <c r="AG92" s="232">
        <f>(VLOOKUP($C92,Incurred_Real!$A$25:$BR$427,Incurred_Real!BJ$1,FALSE))*$M92</f>
        <v>0</v>
      </c>
      <c r="AH92" s="232">
        <f>(VLOOKUP($C92,Incurred_Real!$A$25:$BR$427,Incurred_Real!BK$1,FALSE))*$M92</f>
        <v>0</v>
      </c>
      <c r="AI92" s="232">
        <f>(VLOOKUP($C92,Incurred_Real!$A$25:$BR$427,Incurred_Real!BL$1,FALSE))*$M92</f>
        <v>0</v>
      </c>
      <c r="AJ92" s="232">
        <f>(VLOOKUP($C92,Incurred_Real!$A$25:$BR$427,Incurred_Real!BM$1,FALSE))*$M92</f>
        <v>0</v>
      </c>
      <c r="AK92" s="232">
        <f>(VLOOKUP($C92,Incurred_Real!$A$25:$BR$427,Incurred_Real!BN$1,FALSE))*$M92</f>
        <v>0</v>
      </c>
      <c r="AL92" s="232">
        <f>(VLOOKUP($C92,Incurred_Real!$A$25:$BR$427,Incurred_Real!BO$1,FALSE))*$M92</f>
        <v>0</v>
      </c>
      <c r="AM92" s="232">
        <f>(VLOOKUP($C92,Incurred_Real!$A$25:$BR$427,Incurred_Real!BP$1,FALSE))*$M92</f>
        <v>0</v>
      </c>
      <c r="AN92" s="232">
        <f>(VLOOKUP($C92,Incurred_Real!$A$25:$BR$427,Incurred_Real!BQ$1,FALSE))*$M92</f>
        <v>0</v>
      </c>
      <c r="AO92" s="232">
        <f>(VLOOKUP($C92,Incurred_Real!$A$25:$BR$427,Incurred_Real!BR$1,FALSE))*$M92</f>
        <v>0</v>
      </c>
      <c r="AP92" s="232">
        <f t="shared" si="13"/>
        <v>0</v>
      </c>
      <c r="AR92" s="232" t="b">
        <f t="shared" si="14"/>
        <v>1</v>
      </c>
    </row>
    <row r="93" spans="3:44" x14ac:dyDescent="0.15">
      <c r="C93" s="11" t="s">
        <v>169</v>
      </c>
      <c r="D93" s="11" t="str">
        <f>VLOOKUP(C93,'Project List'!$A$9:$AG$360,'Project List'!$G$1,FALSE)</f>
        <v>Windows Backoffice Mgmnt Systems Refresh 2016-18</v>
      </c>
      <c r="E93" s="11" t="str">
        <f>VLOOKUP($C93,Incurred_Real!$A$24:$E$376,Incurred_Real!$D$1,FALSE)</f>
        <v>Information Technology</v>
      </c>
      <c r="F93" s="13">
        <f>IF(VLOOKUP($C93,Incurred_Nominal!$A$25:$AQ$426,Incurred_Nominal!$AL$1,FALSE)="Commissioned Extra",0,
IF(VLOOKUP($C93,Incurred_Nominal!$A$25:$AQ$426,Incurred_Nominal!$AK$1,FALSE)=F$4,VLOOKUP($C93,Incurred_Nominal!$A$25:$AQ$426,Incurred_Nominal!$AG$1,FALSE),0))</f>
        <v>0</v>
      </c>
      <c r="G93" s="13">
        <f>IF(VLOOKUP($C93,Incurred_Nominal!$A$25:$AQ$426,Incurred_Nominal!$AL$1,FALSE)="Commissioned Extra",0,
IF(VLOOKUP($C93,Incurred_Nominal!$A$25:$AQ$426,Incurred_Nominal!$AK$1,FALSE)=G$4,VLOOKUP($C93,Incurred_Nominal!$A$25:$AQ$426,Incurred_Nominal!$AG$1,FALSE),0))</f>
        <v>0</v>
      </c>
      <c r="H93" s="13">
        <f>IF(VLOOKUP($C93,Incurred_Nominal!$A$25:$AQ$426,Incurred_Nominal!$AL$1,FALSE)="Commissioned Extra",0,
IF(VLOOKUP($C93,Incurred_Nominal!$A$25:$AQ$426,Incurred_Nominal!$AK$1,FALSE)=H$4,VLOOKUP($C93,Incurred_Nominal!$A$25:$AQ$426,Incurred_Nominal!$AG$1,FALSE),0))</f>
        <v>0</v>
      </c>
      <c r="I93" s="13">
        <f>IF(VLOOKUP($C93,Incurred_Nominal!$A$25:$AQ$426,Incurred_Nominal!$AL$1,FALSE)="Commissioned Extra",0,
IF(VLOOKUP($C93,Incurred_Nominal!$A$25:$AQ$426,Incurred_Nominal!$AK$1,FALSE)=I$4,VLOOKUP($C93,Incurred_Nominal!$A$25:$AQ$426,Incurred_Nominal!$AG$1,FALSE),0))</f>
        <v>0</v>
      </c>
      <c r="J93" s="13">
        <f>IF(VLOOKUP($C93,Incurred_Nominal!$A$25:$AQ$426,Incurred_Nominal!$AL$1,FALSE)="Commissioned Extra",0,
IF(VLOOKUP($C93,Incurred_Nominal!$A$25:$AQ$426,Incurred_Nominal!$AK$1,FALSE)=J$4,VLOOKUP($C93,Incurred_Nominal!$A$25:$AQ$426,Incurred_Nominal!$AG$1,FALSE),0))</f>
        <v>0</v>
      </c>
      <c r="K93" s="13">
        <f>IF(VLOOKUP($C93,Incurred_Nominal!$A$25:$AQ$426,Incurred_Nominal!$AL$1,FALSE)="Commissioned Extra",0,
IF(VLOOKUP($C93,Incurred_Nominal!$A$25:$AQ$426,Incurred_Nominal!$AK$1,FALSE)=K$4,VLOOKUP($C93,Incurred_Nominal!$A$25:$AQ$426,Incurred_Nominal!$AG$1,FALSE),0))</f>
        <v>0</v>
      </c>
      <c r="L93" s="13">
        <f>IF(VLOOKUP($C93,Incurred_Nominal!$A$25:$AQ$426,Incurred_Nominal!$AL$1,FALSE)="Commissioned Extra",0,
IF(VLOOKUP($C93,Incurred_Nominal!$A$25:$AQ$426,Incurred_Nominal!$AK$1,FALSE)=L$4,VLOOKUP($C93,Incurred_Nominal!$A$25:$AQ$426,Incurred_Nominal!$AG$1,FALSE),0))</f>
        <v>0</v>
      </c>
      <c r="M93" s="232">
        <f t="shared" si="11"/>
        <v>0</v>
      </c>
      <c r="N93" s="232" t="str">
        <f t="shared" si="12"/>
        <v/>
      </c>
      <c r="P93" s="232">
        <f>(VLOOKUP($C93,Incurred_Real!$A$25:$BR$427,Incurred_Real!AS$1,FALSE))*$M93</f>
        <v>0</v>
      </c>
      <c r="Q93" s="232">
        <f>(VLOOKUP($C93,Incurred_Real!$A$25:$BR$427,Incurred_Real!AT$1,FALSE))*$M93</f>
        <v>0</v>
      </c>
      <c r="R93" s="232">
        <f>(VLOOKUP($C93,Incurred_Real!$A$25:$BR$427,Incurred_Real!AU$1,FALSE))*$M93</f>
        <v>0</v>
      </c>
      <c r="S93" s="232">
        <f>(VLOOKUP($C93,Incurred_Real!$A$25:$BR$427,Incurred_Real!AV$1,FALSE))*$M93</f>
        <v>0</v>
      </c>
      <c r="T93" s="232">
        <f>(VLOOKUP($C93,Incurred_Real!$A$25:$BR$427,Incurred_Real!AW$1,FALSE))*$M93</f>
        <v>0</v>
      </c>
      <c r="U93" s="232">
        <f>(VLOOKUP($C93,Incurred_Real!$A$25:$BR$427,Incurred_Real!AX$1,FALSE))*$M93</f>
        <v>0</v>
      </c>
      <c r="V93" s="232">
        <f>(VLOOKUP($C93,Incurred_Real!$A$25:$BR$427,Incurred_Real!AY$1,FALSE))*$M93</f>
        <v>0</v>
      </c>
      <c r="W93" s="232">
        <f>(VLOOKUP($C93,Incurred_Real!$A$25:$BR$427,Incurred_Real!AZ$1,FALSE))*$M93</f>
        <v>0</v>
      </c>
      <c r="X93" s="232">
        <f>(VLOOKUP($C93,Incurred_Real!$A$25:$BR$427,Incurred_Real!BA$1,FALSE))*$M93</f>
        <v>0</v>
      </c>
      <c r="Y93" s="232">
        <f>(VLOOKUP($C93,Incurred_Real!$A$25:$BR$427,Incurred_Real!BB$1,FALSE))*$M93</f>
        <v>0</v>
      </c>
      <c r="Z93" s="232">
        <f>(VLOOKUP($C93,Incurred_Real!$A$25:$BR$427,Incurred_Real!BC$1,FALSE))*$M93</f>
        <v>0</v>
      </c>
      <c r="AA93" s="232">
        <f>(VLOOKUP($C93,Incurred_Real!$A$25:$BR$427,Incurred_Real!BD$1,FALSE))*$M93</f>
        <v>0</v>
      </c>
      <c r="AB93" s="232">
        <f>(VLOOKUP($C93,Incurred_Real!$A$25:$BR$427,Incurred_Real!BE$1,FALSE))*$M93</f>
        <v>0</v>
      </c>
      <c r="AC93" s="232">
        <f>(VLOOKUP($C93,Incurred_Real!$A$25:$BR$427,Incurred_Real!BF$1,FALSE))*$M93</f>
        <v>0</v>
      </c>
      <c r="AD93" s="232">
        <f>(VLOOKUP($C93,Incurred_Real!$A$25:$BR$427,Incurred_Real!BG$1,FALSE))*$M93</f>
        <v>0</v>
      </c>
      <c r="AE93" s="232">
        <f>(VLOOKUP($C93,Incurred_Real!$A$25:$BR$427,Incurred_Real!BH$1,FALSE))*$M93</f>
        <v>0</v>
      </c>
      <c r="AF93" s="232">
        <f>(VLOOKUP($C93,Incurred_Real!$A$25:$BR$427,Incurred_Real!BI$1,FALSE))*$M93</f>
        <v>0</v>
      </c>
      <c r="AG93" s="232">
        <f>(VLOOKUP($C93,Incurred_Real!$A$25:$BR$427,Incurred_Real!BJ$1,FALSE))*$M93</f>
        <v>0</v>
      </c>
      <c r="AH93" s="232">
        <f>(VLOOKUP($C93,Incurred_Real!$A$25:$BR$427,Incurred_Real!BK$1,FALSE))*$M93</f>
        <v>0</v>
      </c>
      <c r="AI93" s="232">
        <f>(VLOOKUP($C93,Incurred_Real!$A$25:$BR$427,Incurred_Real!BL$1,FALSE))*$M93</f>
        <v>0</v>
      </c>
      <c r="AJ93" s="232">
        <f>(VLOOKUP($C93,Incurred_Real!$A$25:$BR$427,Incurred_Real!BM$1,FALSE))*$M93</f>
        <v>0</v>
      </c>
      <c r="AK93" s="232">
        <f>(VLOOKUP($C93,Incurred_Real!$A$25:$BR$427,Incurred_Real!BN$1,FALSE))*$M93</f>
        <v>0</v>
      </c>
      <c r="AL93" s="232">
        <f>(VLOOKUP($C93,Incurred_Real!$A$25:$BR$427,Incurred_Real!BO$1,FALSE))*$M93</f>
        <v>0</v>
      </c>
      <c r="AM93" s="232">
        <f>(VLOOKUP($C93,Incurred_Real!$A$25:$BR$427,Incurred_Real!BP$1,FALSE))*$M93</f>
        <v>0</v>
      </c>
      <c r="AN93" s="232">
        <f>(VLOOKUP($C93,Incurred_Real!$A$25:$BR$427,Incurred_Real!BQ$1,FALSE))*$M93</f>
        <v>0</v>
      </c>
      <c r="AO93" s="232">
        <f>(VLOOKUP($C93,Incurred_Real!$A$25:$BR$427,Incurred_Real!BR$1,FALSE))*$M93</f>
        <v>0</v>
      </c>
      <c r="AP93" s="232">
        <f t="shared" si="13"/>
        <v>0</v>
      </c>
      <c r="AR93" s="232" t="b">
        <f t="shared" si="14"/>
        <v>1</v>
      </c>
    </row>
    <row r="94" spans="3:44" x14ac:dyDescent="0.15">
      <c r="C94" s="11" t="s">
        <v>170</v>
      </c>
      <c r="D94" s="11" t="str">
        <f>VLOOKUP(C94,'Project List'!$A$9:$AG$360,'Project List'!$G$1,FALSE)</f>
        <v>Asset Data Governance Tools</v>
      </c>
      <c r="E94" s="11" t="str">
        <f>VLOOKUP($C94,Incurred_Real!$A$24:$E$376,Incurred_Real!$D$1,FALSE)</f>
        <v>Information Technology</v>
      </c>
      <c r="F94" s="13">
        <f>IF(VLOOKUP($C94,Incurred_Nominal!$A$25:$AQ$426,Incurred_Nominal!$AL$1,FALSE)="Commissioned Extra",0,
IF(VLOOKUP($C94,Incurred_Nominal!$A$25:$AQ$426,Incurred_Nominal!$AK$1,FALSE)=F$4,VLOOKUP($C94,Incurred_Nominal!$A$25:$AQ$426,Incurred_Nominal!$AG$1,FALSE),0))</f>
        <v>0</v>
      </c>
      <c r="G94" s="13">
        <f>IF(VLOOKUP($C94,Incurred_Nominal!$A$25:$AQ$426,Incurred_Nominal!$AL$1,FALSE)="Commissioned Extra",0,
IF(VLOOKUP($C94,Incurred_Nominal!$A$25:$AQ$426,Incurred_Nominal!$AK$1,FALSE)=G$4,VLOOKUP($C94,Incurred_Nominal!$A$25:$AQ$426,Incurred_Nominal!$AG$1,FALSE),0))</f>
        <v>0</v>
      </c>
      <c r="H94" s="13">
        <f>IF(VLOOKUP($C94,Incurred_Nominal!$A$25:$AQ$426,Incurred_Nominal!$AL$1,FALSE)="Commissioned Extra",0,
IF(VLOOKUP($C94,Incurred_Nominal!$A$25:$AQ$426,Incurred_Nominal!$AK$1,FALSE)=H$4,VLOOKUP($C94,Incurred_Nominal!$A$25:$AQ$426,Incurred_Nominal!$AG$1,FALSE),0))</f>
        <v>0</v>
      </c>
      <c r="I94" s="13">
        <f>IF(VLOOKUP($C94,Incurred_Nominal!$A$25:$AQ$426,Incurred_Nominal!$AL$1,FALSE)="Commissioned Extra",0,
IF(VLOOKUP($C94,Incurred_Nominal!$A$25:$AQ$426,Incurred_Nominal!$AK$1,FALSE)=I$4,VLOOKUP($C94,Incurred_Nominal!$A$25:$AQ$426,Incurred_Nominal!$AG$1,FALSE),0))</f>
        <v>0</v>
      </c>
      <c r="J94" s="13">
        <f>IF(VLOOKUP($C94,Incurred_Nominal!$A$25:$AQ$426,Incurred_Nominal!$AL$1,FALSE)="Commissioned Extra",0,
IF(VLOOKUP($C94,Incurred_Nominal!$A$25:$AQ$426,Incurred_Nominal!$AK$1,FALSE)=J$4,VLOOKUP($C94,Incurred_Nominal!$A$25:$AQ$426,Incurred_Nominal!$AG$1,FALSE),0))</f>
        <v>0</v>
      </c>
      <c r="K94" s="13">
        <f>IF(VLOOKUP($C94,Incurred_Nominal!$A$25:$AQ$426,Incurred_Nominal!$AL$1,FALSE)="Commissioned Extra",0,
IF(VLOOKUP($C94,Incurred_Nominal!$A$25:$AQ$426,Incurred_Nominal!$AK$1,FALSE)=K$4,VLOOKUP($C94,Incurred_Nominal!$A$25:$AQ$426,Incurred_Nominal!$AG$1,FALSE),0))</f>
        <v>0</v>
      </c>
      <c r="L94" s="13">
        <f>IF(VLOOKUP($C94,Incurred_Nominal!$A$25:$AQ$426,Incurred_Nominal!$AL$1,FALSE)="Commissioned Extra",0,
IF(VLOOKUP($C94,Incurred_Nominal!$A$25:$AQ$426,Incurred_Nominal!$AK$1,FALSE)=L$4,VLOOKUP($C94,Incurred_Nominal!$A$25:$AQ$426,Incurred_Nominal!$AG$1,FALSE),0))</f>
        <v>0</v>
      </c>
      <c r="M94" s="232">
        <f t="shared" si="11"/>
        <v>0</v>
      </c>
      <c r="N94" s="232" t="str">
        <f t="shared" si="12"/>
        <v/>
      </c>
      <c r="P94" s="232">
        <f>(VLOOKUP($C94,Incurred_Real!$A$25:$BR$427,Incurred_Real!AS$1,FALSE))*$M94</f>
        <v>0</v>
      </c>
      <c r="Q94" s="232">
        <f>(VLOOKUP($C94,Incurred_Real!$A$25:$BR$427,Incurred_Real!AT$1,FALSE))*$M94</f>
        <v>0</v>
      </c>
      <c r="R94" s="232">
        <f>(VLOOKUP($C94,Incurred_Real!$A$25:$BR$427,Incurred_Real!AU$1,FALSE))*$M94</f>
        <v>0</v>
      </c>
      <c r="S94" s="232">
        <f>(VLOOKUP($C94,Incurred_Real!$A$25:$BR$427,Incurred_Real!AV$1,FALSE))*$M94</f>
        <v>0</v>
      </c>
      <c r="T94" s="232">
        <f>(VLOOKUP($C94,Incurred_Real!$A$25:$BR$427,Incurred_Real!AW$1,FALSE))*$M94</f>
        <v>0</v>
      </c>
      <c r="U94" s="232">
        <f>(VLOOKUP($C94,Incurred_Real!$A$25:$BR$427,Incurred_Real!AX$1,FALSE))*$M94</f>
        <v>0</v>
      </c>
      <c r="V94" s="232">
        <f>(VLOOKUP($C94,Incurred_Real!$A$25:$BR$427,Incurred_Real!AY$1,FALSE))*$M94</f>
        <v>0</v>
      </c>
      <c r="W94" s="232">
        <f>(VLOOKUP($C94,Incurred_Real!$A$25:$BR$427,Incurred_Real!AZ$1,FALSE))*$M94</f>
        <v>0</v>
      </c>
      <c r="X94" s="232">
        <f>(VLOOKUP($C94,Incurred_Real!$A$25:$BR$427,Incurred_Real!BA$1,FALSE))*$M94</f>
        <v>0</v>
      </c>
      <c r="Y94" s="232">
        <f>(VLOOKUP($C94,Incurred_Real!$A$25:$BR$427,Incurred_Real!BB$1,FALSE))*$M94</f>
        <v>0</v>
      </c>
      <c r="Z94" s="232">
        <f>(VLOOKUP($C94,Incurred_Real!$A$25:$BR$427,Incurred_Real!BC$1,FALSE))*$M94</f>
        <v>0</v>
      </c>
      <c r="AA94" s="232">
        <f>(VLOOKUP($C94,Incurred_Real!$A$25:$BR$427,Incurred_Real!BD$1,FALSE))*$M94</f>
        <v>0</v>
      </c>
      <c r="AB94" s="232">
        <f>(VLOOKUP($C94,Incurred_Real!$A$25:$BR$427,Incurred_Real!BE$1,FALSE))*$M94</f>
        <v>0</v>
      </c>
      <c r="AC94" s="232">
        <f>(VLOOKUP($C94,Incurred_Real!$A$25:$BR$427,Incurred_Real!BF$1,FALSE))*$M94</f>
        <v>0</v>
      </c>
      <c r="AD94" s="232">
        <f>(VLOOKUP($C94,Incurred_Real!$A$25:$BR$427,Incurred_Real!BG$1,FALSE))*$M94</f>
        <v>0</v>
      </c>
      <c r="AE94" s="232">
        <f>(VLOOKUP($C94,Incurred_Real!$A$25:$BR$427,Incurred_Real!BH$1,FALSE))*$M94</f>
        <v>0</v>
      </c>
      <c r="AF94" s="232">
        <f>(VLOOKUP($C94,Incurred_Real!$A$25:$BR$427,Incurred_Real!BI$1,FALSE))*$M94</f>
        <v>0</v>
      </c>
      <c r="AG94" s="232">
        <f>(VLOOKUP($C94,Incurred_Real!$A$25:$BR$427,Incurred_Real!BJ$1,FALSE))*$M94</f>
        <v>0</v>
      </c>
      <c r="AH94" s="232">
        <f>(VLOOKUP($C94,Incurred_Real!$A$25:$BR$427,Incurred_Real!BK$1,FALSE))*$M94</f>
        <v>0</v>
      </c>
      <c r="AI94" s="232">
        <f>(VLOOKUP($C94,Incurred_Real!$A$25:$BR$427,Incurred_Real!BL$1,FALSE))*$M94</f>
        <v>0</v>
      </c>
      <c r="AJ94" s="232">
        <f>(VLOOKUP($C94,Incurred_Real!$A$25:$BR$427,Incurred_Real!BM$1,FALSE))*$M94</f>
        <v>0</v>
      </c>
      <c r="AK94" s="232">
        <f>(VLOOKUP($C94,Incurred_Real!$A$25:$BR$427,Incurred_Real!BN$1,FALSE))*$M94</f>
        <v>0</v>
      </c>
      <c r="AL94" s="232">
        <f>(VLOOKUP($C94,Incurred_Real!$A$25:$BR$427,Incurred_Real!BO$1,FALSE))*$M94</f>
        <v>0</v>
      </c>
      <c r="AM94" s="232">
        <f>(VLOOKUP($C94,Incurred_Real!$A$25:$BR$427,Incurred_Real!BP$1,FALSE))*$M94</f>
        <v>0</v>
      </c>
      <c r="AN94" s="232">
        <f>(VLOOKUP($C94,Incurred_Real!$A$25:$BR$427,Incurred_Real!BQ$1,FALSE))*$M94</f>
        <v>0</v>
      </c>
      <c r="AO94" s="232">
        <f>(VLOOKUP($C94,Incurred_Real!$A$25:$BR$427,Incurred_Real!BR$1,FALSE))*$M94</f>
        <v>0</v>
      </c>
      <c r="AP94" s="232">
        <f t="shared" si="13"/>
        <v>0</v>
      </c>
      <c r="AR94" s="232" t="b">
        <f t="shared" si="14"/>
        <v>1</v>
      </c>
    </row>
    <row r="95" spans="3:44" x14ac:dyDescent="0.15">
      <c r="C95" s="11" t="s">
        <v>171</v>
      </c>
      <c r="D95" s="11" t="str">
        <f>VLOOKUP(C95,'Project List'!$A$9:$AG$360,'Project List'!$G$1,FALSE)</f>
        <v>One IP Substation Network</v>
      </c>
      <c r="E95" s="11" t="str">
        <f>VLOOKUP($C95,Incurred_Real!$A$24:$E$376,Incurred_Real!$D$1,FALSE)</f>
        <v>Replacement</v>
      </c>
      <c r="F95" s="13">
        <f>IF(VLOOKUP($C95,Incurred_Nominal!$A$25:$AQ$426,Incurred_Nominal!$AL$1,FALSE)="Commissioned Extra",0,
IF(VLOOKUP($C95,Incurred_Nominal!$A$25:$AQ$426,Incurred_Nominal!$AK$1,FALSE)=F$4,VLOOKUP($C95,Incurred_Nominal!$A$25:$AQ$426,Incurred_Nominal!$AG$1,FALSE),0))</f>
        <v>0</v>
      </c>
      <c r="G95" s="13">
        <f>IF(VLOOKUP($C95,Incurred_Nominal!$A$25:$AQ$426,Incurred_Nominal!$AL$1,FALSE)="Commissioned Extra",0,
IF(VLOOKUP($C95,Incurred_Nominal!$A$25:$AQ$426,Incurred_Nominal!$AK$1,FALSE)=G$4,VLOOKUP($C95,Incurred_Nominal!$A$25:$AQ$426,Incurred_Nominal!$AG$1,FALSE),0))</f>
        <v>0</v>
      </c>
      <c r="H95" s="13">
        <f>IF(VLOOKUP($C95,Incurred_Nominal!$A$25:$AQ$426,Incurred_Nominal!$AL$1,FALSE)="Commissioned Extra",0,
IF(VLOOKUP($C95,Incurred_Nominal!$A$25:$AQ$426,Incurred_Nominal!$AK$1,FALSE)=H$4,VLOOKUP($C95,Incurred_Nominal!$A$25:$AQ$426,Incurred_Nominal!$AG$1,FALSE),0))</f>
        <v>0</v>
      </c>
      <c r="I95" s="13">
        <f>IF(VLOOKUP($C95,Incurred_Nominal!$A$25:$AQ$426,Incurred_Nominal!$AL$1,FALSE)="Commissioned Extra",0,
IF(VLOOKUP($C95,Incurred_Nominal!$A$25:$AQ$426,Incurred_Nominal!$AK$1,FALSE)=I$4,VLOOKUP($C95,Incurred_Nominal!$A$25:$AQ$426,Incurred_Nominal!$AG$1,FALSE),0))</f>
        <v>0</v>
      </c>
      <c r="J95" s="13">
        <f>IF(VLOOKUP($C95,Incurred_Nominal!$A$25:$AQ$426,Incurred_Nominal!$AL$1,FALSE)="Commissioned Extra",0,
IF(VLOOKUP($C95,Incurred_Nominal!$A$25:$AQ$426,Incurred_Nominal!$AK$1,FALSE)=J$4,VLOOKUP($C95,Incurred_Nominal!$A$25:$AQ$426,Incurred_Nominal!$AG$1,FALSE),0))</f>
        <v>0</v>
      </c>
      <c r="K95" s="13">
        <f>IF(VLOOKUP($C95,Incurred_Nominal!$A$25:$AQ$426,Incurred_Nominal!$AL$1,FALSE)="Commissioned Extra",0,
IF(VLOOKUP($C95,Incurred_Nominal!$A$25:$AQ$426,Incurred_Nominal!$AK$1,FALSE)=K$4,VLOOKUP($C95,Incurred_Nominal!$A$25:$AQ$426,Incurred_Nominal!$AG$1,FALSE),0))</f>
        <v>0</v>
      </c>
      <c r="L95" s="13">
        <f>IF(VLOOKUP($C95,Incurred_Nominal!$A$25:$AQ$426,Incurred_Nominal!$AL$1,FALSE)="Commissioned Extra",0,
IF(VLOOKUP($C95,Incurred_Nominal!$A$25:$AQ$426,Incurred_Nominal!$AK$1,FALSE)=L$4,VLOOKUP($C95,Incurred_Nominal!$A$25:$AQ$426,Incurred_Nominal!$AG$1,FALSE),0))</f>
        <v>0</v>
      </c>
      <c r="M95" s="232">
        <f t="shared" si="11"/>
        <v>0</v>
      </c>
      <c r="N95" s="232" t="str">
        <f t="shared" si="12"/>
        <v/>
      </c>
      <c r="P95" s="232">
        <f>(VLOOKUP($C95,Incurred_Real!$A$25:$BR$427,Incurred_Real!AS$1,FALSE))*$M95</f>
        <v>0</v>
      </c>
      <c r="Q95" s="232">
        <f>(VLOOKUP($C95,Incurred_Real!$A$25:$BR$427,Incurred_Real!AT$1,FALSE))*$M95</f>
        <v>0</v>
      </c>
      <c r="R95" s="232">
        <f>(VLOOKUP($C95,Incurred_Real!$A$25:$BR$427,Incurred_Real!AU$1,FALSE))*$M95</f>
        <v>0</v>
      </c>
      <c r="S95" s="232">
        <f>(VLOOKUP($C95,Incurred_Real!$A$25:$BR$427,Incurred_Real!AV$1,FALSE))*$M95</f>
        <v>0</v>
      </c>
      <c r="T95" s="232">
        <f>(VLOOKUP($C95,Incurred_Real!$A$25:$BR$427,Incurred_Real!AW$1,FALSE))*$M95</f>
        <v>0</v>
      </c>
      <c r="U95" s="232">
        <f>(VLOOKUP($C95,Incurred_Real!$A$25:$BR$427,Incurred_Real!AX$1,FALSE))*$M95</f>
        <v>0</v>
      </c>
      <c r="V95" s="232">
        <f>(VLOOKUP($C95,Incurred_Real!$A$25:$BR$427,Incurred_Real!AY$1,FALSE))*$M95</f>
        <v>0</v>
      </c>
      <c r="W95" s="232">
        <f>(VLOOKUP($C95,Incurred_Real!$A$25:$BR$427,Incurred_Real!AZ$1,FALSE))*$M95</f>
        <v>0</v>
      </c>
      <c r="X95" s="232">
        <f>(VLOOKUP($C95,Incurred_Real!$A$25:$BR$427,Incurred_Real!BA$1,FALSE))*$M95</f>
        <v>0</v>
      </c>
      <c r="Y95" s="232">
        <f>(VLOOKUP($C95,Incurred_Real!$A$25:$BR$427,Incurred_Real!BB$1,FALSE))*$M95</f>
        <v>0</v>
      </c>
      <c r="Z95" s="232">
        <f>(VLOOKUP($C95,Incurred_Real!$A$25:$BR$427,Incurred_Real!BC$1,FALSE))*$M95</f>
        <v>0</v>
      </c>
      <c r="AA95" s="232">
        <f>(VLOOKUP($C95,Incurred_Real!$A$25:$BR$427,Incurred_Real!BD$1,FALSE))*$M95</f>
        <v>0</v>
      </c>
      <c r="AB95" s="232">
        <f>(VLOOKUP($C95,Incurred_Real!$A$25:$BR$427,Incurred_Real!BE$1,FALSE))*$M95</f>
        <v>0</v>
      </c>
      <c r="AC95" s="232">
        <f>(VLOOKUP($C95,Incurred_Real!$A$25:$BR$427,Incurred_Real!BF$1,FALSE))*$M95</f>
        <v>0</v>
      </c>
      <c r="AD95" s="232">
        <f>(VLOOKUP($C95,Incurred_Real!$A$25:$BR$427,Incurred_Real!BG$1,FALSE))*$M95</f>
        <v>0</v>
      </c>
      <c r="AE95" s="232">
        <f>(VLOOKUP($C95,Incurred_Real!$A$25:$BR$427,Incurred_Real!BH$1,FALSE))*$M95</f>
        <v>0</v>
      </c>
      <c r="AF95" s="232">
        <f>(VLOOKUP($C95,Incurred_Real!$A$25:$BR$427,Incurred_Real!BI$1,FALSE))*$M95</f>
        <v>0</v>
      </c>
      <c r="AG95" s="232">
        <f>(VLOOKUP($C95,Incurred_Real!$A$25:$BR$427,Incurred_Real!BJ$1,FALSE))*$M95</f>
        <v>0</v>
      </c>
      <c r="AH95" s="232">
        <f>(VLOOKUP($C95,Incurred_Real!$A$25:$BR$427,Incurred_Real!BK$1,FALSE))*$M95</f>
        <v>0</v>
      </c>
      <c r="AI95" s="232">
        <f>(VLOOKUP($C95,Incurred_Real!$A$25:$BR$427,Incurred_Real!BL$1,FALSE))*$M95</f>
        <v>0</v>
      </c>
      <c r="AJ95" s="232">
        <f>(VLOOKUP($C95,Incurred_Real!$A$25:$BR$427,Incurred_Real!BM$1,FALSE))*$M95</f>
        <v>0</v>
      </c>
      <c r="AK95" s="232">
        <f>(VLOOKUP($C95,Incurred_Real!$A$25:$BR$427,Incurred_Real!BN$1,FALSE))*$M95</f>
        <v>0</v>
      </c>
      <c r="AL95" s="232">
        <f>(VLOOKUP($C95,Incurred_Real!$A$25:$BR$427,Incurred_Real!BO$1,FALSE))*$M95</f>
        <v>0</v>
      </c>
      <c r="AM95" s="232">
        <f>(VLOOKUP($C95,Incurred_Real!$A$25:$BR$427,Incurred_Real!BP$1,FALSE))*$M95</f>
        <v>0</v>
      </c>
      <c r="AN95" s="232">
        <f>(VLOOKUP($C95,Incurred_Real!$A$25:$BR$427,Incurred_Real!BQ$1,FALSE))*$M95</f>
        <v>0</v>
      </c>
      <c r="AO95" s="232">
        <f>(VLOOKUP($C95,Incurred_Real!$A$25:$BR$427,Incurred_Real!BR$1,FALSE))*$M95</f>
        <v>0</v>
      </c>
      <c r="AP95" s="232">
        <f t="shared" si="13"/>
        <v>0</v>
      </c>
      <c r="AR95" s="232" t="b">
        <f t="shared" si="14"/>
        <v>1</v>
      </c>
    </row>
    <row r="96" spans="3:44" x14ac:dyDescent="0.15">
      <c r="C96" s="11" t="s">
        <v>172</v>
      </c>
      <c r="D96" s="11" t="str">
        <f>VLOOKUP(C96,'Project List'!$A$9:$AG$360,'Project List'!$G$1,FALSE)</f>
        <v>Weather Stations 2013-18</v>
      </c>
      <c r="E96" s="11" t="str">
        <f>VLOOKUP($C96,Incurred_Real!$A$24:$E$376,Incurred_Real!$D$1,FALSE)</f>
        <v>Augmentation</v>
      </c>
      <c r="F96" s="13">
        <f>IF(VLOOKUP($C96,Incurred_Nominal!$A$25:$AQ$426,Incurred_Nominal!$AL$1,FALSE)="Commissioned Extra",0,
IF(VLOOKUP($C96,Incurred_Nominal!$A$25:$AQ$426,Incurred_Nominal!$AK$1,FALSE)=F$4,VLOOKUP($C96,Incurred_Nominal!$A$25:$AQ$426,Incurred_Nominal!$AG$1,FALSE),0))</f>
        <v>0</v>
      </c>
      <c r="G96" s="13">
        <f>IF(VLOOKUP($C96,Incurred_Nominal!$A$25:$AQ$426,Incurred_Nominal!$AL$1,FALSE)="Commissioned Extra",0,
IF(VLOOKUP($C96,Incurred_Nominal!$A$25:$AQ$426,Incurred_Nominal!$AK$1,FALSE)=G$4,VLOOKUP($C96,Incurred_Nominal!$A$25:$AQ$426,Incurred_Nominal!$AG$1,FALSE),0))</f>
        <v>0</v>
      </c>
      <c r="H96" s="13">
        <f>IF(VLOOKUP($C96,Incurred_Nominal!$A$25:$AQ$426,Incurred_Nominal!$AL$1,FALSE)="Commissioned Extra",0,
IF(VLOOKUP($C96,Incurred_Nominal!$A$25:$AQ$426,Incurred_Nominal!$AK$1,FALSE)=H$4,VLOOKUP($C96,Incurred_Nominal!$A$25:$AQ$426,Incurred_Nominal!$AG$1,FALSE),0))</f>
        <v>0</v>
      </c>
      <c r="I96" s="13">
        <f>IF(VLOOKUP($C96,Incurred_Nominal!$A$25:$AQ$426,Incurred_Nominal!$AL$1,FALSE)="Commissioned Extra",0,
IF(VLOOKUP($C96,Incurred_Nominal!$A$25:$AQ$426,Incurred_Nominal!$AK$1,FALSE)=I$4,VLOOKUP($C96,Incurred_Nominal!$A$25:$AQ$426,Incurred_Nominal!$AG$1,FALSE),0))</f>
        <v>0</v>
      </c>
      <c r="J96" s="13">
        <f>IF(VLOOKUP($C96,Incurred_Nominal!$A$25:$AQ$426,Incurred_Nominal!$AL$1,FALSE)="Commissioned Extra",0,
IF(VLOOKUP($C96,Incurred_Nominal!$A$25:$AQ$426,Incurred_Nominal!$AK$1,FALSE)=J$4,VLOOKUP($C96,Incurred_Nominal!$A$25:$AQ$426,Incurred_Nominal!$AG$1,FALSE),0))</f>
        <v>0</v>
      </c>
      <c r="K96" s="13">
        <f>IF(VLOOKUP($C96,Incurred_Nominal!$A$25:$AQ$426,Incurred_Nominal!$AL$1,FALSE)="Commissioned Extra",0,
IF(VLOOKUP($C96,Incurred_Nominal!$A$25:$AQ$426,Incurred_Nominal!$AK$1,FALSE)=K$4,VLOOKUP($C96,Incurred_Nominal!$A$25:$AQ$426,Incurred_Nominal!$AG$1,FALSE),0))</f>
        <v>0</v>
      </c>
      <c r="L96" s="13">
        <f>IF(VLOOKUP($C96,Incurred_Nominal!$A$25:$AQ$426,Incurred_Nominal!$AL$1,FALSE)="Commissioned Extra",0,
IF(VLOOKUP($C96,Incurred_Nominal!$A$25:$AQ$426,Incurred_Nominal!$AK$1,FALSE)=L$4,VLOOKUP($C96,Incurred_Nominal!$A$25:$AQ$426,Incurred_Nominal!$AG$1,FALSE),0))</f>
        <v>0</v>
      </c>
      <c r="M96" s="232">
        <f t="shared" si="11"/>
        <v>0</v>
      </c>
      <c r="N96" s="232" t="str">
        <f t="shared" si="12"/>
        <v/>
      </c>
      <c r="P96" s="232">
        <f>(VLOOKUP($C96,Incurred_Real!$A$25:$BR$427,Incurred_Real!AS$1,FALSE))*$M96</f>
        <v>0</v>
      </c>
      <c r="Q96" s="232">
        <f>(VLOOKUP($C96,Incurred_Real!$A$25:$BR$427,Incurred_Real!AT$1,FALSE))*$M96</f>
        <v>0</v>
      </c>
      <c r="R96" s="232">
        <f>(VLOOKUP($C96,Incurred_Real!$A$25:$BR$427,Incurred_Real!AU$1,FALSE))*$M96</f>
        <v>0</v>
      </c>
      <c r="S96" s="232">
        <f>(VLOOKUP($C96,Incurred_Real!$A$25:$BR$427,Incurred_Real!AV$1,FALSE))*$M96</f>
        <v>0</v>
      </c>
      <c r="T96" s="232">
        <f>(VLOOKUP($C96,Incurred_Real!$A$25:$BR$427,Incurred_Real!AW$1,FALSE))*$M96</f>
        <v>0</v>
      </c>
      <c r="U96" s="232">
        <f>(VLOOKUP($C96,Incurred_Real!$A$25:$BR$427,Incurred_Real!AX$1,FALSE))*$M96</f>
        <v>0</v>
      </c>
      <c r="V96" s="232">
        <f>(VLOOKUP($C96,Incurred_Real!$A$25:$BR$427,Incurred_Real!AY$1,FALSE))*$M96</f>
        <v>0</v>
      </c>
      <c r="W96" s="232">
        <f>(VLOOKUP($C96,Incurred_Real!$A$25:$BR$427,Incurred_Real!AZ$1,FALSE))*$M96</f>
        <v>0</v>
      </c>
      <c r="X96" s="232">
        <f>(VLOOKUP($C96,Incurred_Real!$A$25:$BR$427,Incurred_Real!BA$1,FALSE))*$M96</f>
        <v>0</v>
      </c>
      <c r="Y96" s="232">
        <f>(VLOOKUP($C96,Incurred_Real!$A$25:$BR$427,Incurred_Real!BB$1,FALSE))*$M96</f>
        <v>0</v>
      </c>
      <c r="Z96" s="232">
        <f>(VLOOKUP($C96,Incurred_Real!$A$25:$BR$427,Incurred_Real!BC$1,FALSE))*$M96</f>
        <v>0</v>
      </c>
      <c r="AA96" s="232">
        <f>(VLOOKUP($C96,Incurred_Real!$A$25:$BR$427,Incurred_Real!BD$1,FALSE))*$M96</f>
        <v>0</v>
      </c>
      <c r="AB96" s="232">
        <f>(VLOOKUP($C96,Incurred_Real!$A$25:$BR$427,Incurred_Real!BE$1,FALSE))*$M96</f>
        <v>0</v>
      </c>
      <c r="AC96" s="232">
        <f>(VLOOKUP($C96,Incurred_Real!$A$25:$BR$427,Incurred_Real!BF$1,FALSE))*$M96</f>
        <v>0</v>
      </c>
      <c r="AD96" s="232">
        <f>(VLOOKUP($C96,Incurred_Real!$A$25:$BR$427,Incurred_Real!BG$1,FALSE))*$M96</f>
        <v>0</v>
      </c>
      <c r="AE96" s="232">
        <f>(VLOOKUP($C96,Incurred_Real!$A$25:$BR$427,Incurred_Real!BH$1,FALSE))*$M96</f>
        <v>0</v>
      </c>
      <c r="AF96" s="232">
        <f>(VLOOKUP($C96,Incurred_Real!$A$25:$BR$427,Incurred_Real!BI$1,FALSE))*$M96</f>
        <v>0</v>
      </c>
      <c r="AG96" s="232">
        <f>(VLOOKUP($C96,Incurred_Real!$A$25:$BR$427,Incurred_Real!BJ$1,FALSE))*$M96</f>
        <v>0</v>
      </c>
      <c r="AH96" s="232">
        <f>(VLOOKUP($C96,Incurred_Real!$A$25:$BR$427,Incurred_Real!BK$1,FALSE))*$M96</f>
        <v>0</v>
      </c>
      <c r="AI96" s="232">
        <f>(VLOOKUP($C96,Incurred_Real!$A$25:$BR$427,Incurred_Real!BL$1,FALSE))*$M96</f>
        <v>0</v>
      </c>
      <c r="AJ96" s="232">
        <f>(VLOOKUP($C96,Incurred_Real!$A$25:$BR$427,Incurred_Real!BM$1,FALSE))*$M96</f>
        <v>0</v>
      </c>
      <c r="AK96" s="232">
        <f>(VLOOKUP($C96,Incurred_Real!$A$25:$BR$427,Incurred_Real!BN$1,FALSE))*$M96</f>
        <v>0</v>
      </c>
      <c r="AL96" s="232">
        <f>(VLOOKUP($C96,Incurred_Real!$A$25:$BR$427,Incurred_Real!BO$1,FALSE))*$M96</f>
        <v>0</v>
      </c>
      <c r="AM96" s="232">
        <f>(VLOOKUP($C96,Incurred_Real!$A$25:$BR$427,Incurred_Real!BP$1,FALSE))*$M96</f>
        <v>0</v>
      </c>
      <c r="AN96" s="232">
        <f>(VLOOKUP($C96,Incurred_Real!$A$25:$BR$427,Incurred_Real!BQ$1,FALSE))*$M96</f>
        <v>0</v>
      </c>
      <c r="AO96" s="232">
        <f>(VLOOKUP($C96,Incurred_Real!$A$25:$BR$427,Incurred_Real!BR$1,FALSE))*$M96</f>
        <v>0</v>
      </c>
      <c r="AP96" s="232">
        <f t="shared" si="13"/>
        <v>0</v>
      </c>
      <c r="AR96" s="232" t="b">
        <f t="shared" si="14"/>
        <v>1</v>
      </c>
    </row>
    <row r="97" spans="3:44" x14ac:dyDescent="0.15">
      <c r="C97" s="11" t="s">
        <v>174</v>
      </c>
      <c r="D97" s="11" t="str">
        <f>VLOOKUP(C97,'Project List'!$A$9:$AG$360,'Project List'!$G$1,FALSE)</f>
        <v>Dalrymple Substation Upgrade</v>
      </c>
      <c r="E97" s="11" t="str">
        <f>VLOOKUP($C97,Incurred_Real!$A$24:$E$376,Incurred_Real!$D$1,FALSE)</f>
        <v>Connection</v>
      </c>
      <c r="F97" s="13">
        <f>IF(VLOOKUP($C97,Incurred_Nominal!$A$25:$AQ$426,Incurred_Nominal!$AL$1,FALSE)="Commissioned Extra",0,
IF(VLOOKUP($C97,Incurred_Nominal!$A$25:$AQ$426,Incurred_Nominal!$AK$1,FALSE)=F$4,VLOOKUP($C97,Incurred_Nominal!$A$25:$AQ$426,Incurred_Nominal!$AG$1,FALSE),0))</f>
        <v>0</v>
      </c>
      <c r="G97" s="13">
        <f>IF(VLOOKUP($C97,Incurred_Nominal!$A$25:$AQ$426,Incurred_Nominal!$AL$1,FALSE)="Commissioned Extra",0,
IF(VLOOKUP($C97,Incurred_Nominal!$A$25:$AQ$426,Incurred_Nominal!$AK$1,FALSE)=G$4,VLOOKUP($C97,Incurred_Nominal!$A$25:$AQ$426,Incurred_Nominal!$AG$1,FALSE),0))</f>
        <v>0</v>
      </c>
      <c r="H97" s="13">
        <f>IF(VLOOKUP($C97,Incurred_Nominal!$A$25:$AQ$426,Incurred_Nominal!$AL$1,FALSE)="Commissioned Extra",0,
IF(VLOOKUP($C97,Incurred_Nominal!$A$25:$AQ$426,Incurred_Nominal!$AK$1,FALSE)=H$4,VLOOKUP($C97,Incurred_Nominal!$A$25:$AQ$426,Incurred_Nominal!$AG$1,FALSE),0))</f>
        <v>0</v>
      </c>
      <c r="I97" s="13">
        <f>IF(VLOOKUP($C97,Incurred_Nominal!$A$25:$AQ$426,Incurred_Nominal!$AL$1,FALSE)="Commissioned Extra",0,
IF(VLOOKUP($C97,Incurred_Nominal!$A$25:$AQ$426,Incurred_Nominal!$AK$1,FALSE)=I$4,VLOOKUP($C97,Incurred_Nominal!$A$25:$AQ$426,Incurred_Nominal!$AG$1,FALSE),0))</f>
        <v>0</v>
      </c>
      <c r="J97" s="13">
        <f>IF(VLOOKUP($C97,Incurred_Nominal!$A$25:$AQ$426,Incurred_Nominal!$AL$1,FALSE)="Commissioned Extra",0,
IF(VLOOKUP($C97,Incurred_Nominal!$A$25:$AQ$426,Incurred_Nominal!$AK$1,FALSE)=J$4,VLOOKUP($C97,Incurred_Nominal!$A$25:$AQ$426,Incurred_Nominal!$AG$1,FALSE),0))</f>
        <v>0</v>
      </c>
      <c r="K97" s="13">
        <f>IF(VLOOKUP($C97,Incurred_Nominal!$A$25:$AQ$426,Incurred_Nominal!$AL$1,FALSE)="Commissioned Extra",0,
IF(VLOOKUP($C97,Incurred_Nominal!$A$25:$AQ$426,Incurred_Nominal!$AK$1,FALSE)=K$4,VLOOKUP($C97,Incurred_Nominal!$A$25:$AQ$426,Incurred_Nominal!$AG$1,FALSE),0))</f>
        <v>0</v>
      </c>
      <c r="L97" s="13">
        <f>IF(VLOOKUP($C97,Incurred_Nominal!$A$25:$AQ$426,Incurred_Nominal!$AL$1,FALSE)="Commissioned Extra",0,
IF(VLOOKUP($C97,Incurred_Nominal!$A$25:$AQ$426,Incurred_Nominal!$AK$1,FALSE)=L$4,VLOOKUP($C97,Incurred_Nominal!$A$25:$AQ$426,Incurred_Nominal!$AG$1,FALSE),0))</f>
        <v>0</v>
      </c>
      <c r="M97" s="232">
        <f t="shared" si="11"/>
        <v>0</v>
      </c>
      <c r="N97" s="232" t="str">
        <f t="shared" si="12"/>
        <v/>
      </c>
      <c r="P97" s="232">
        <f>(VLOOKUP($C97,Incurred_Real!$A$25:$BR$427,Incurred_Real!AS$1,FALSE))*$M97</f>
        <v>0</v>
      </c>
      <c r="Q97" s="232">
        <f>(VLOOKUP($C97,Incurred_Real!$A$25:$BR$427,Incurred_Real!AT$1,FALSE))*$M97</f>
        <v>0</v>
      </c>
      <c r="R97" s="232">
        <f>(VLOOKUP($C97,Incurred_Real!$A$25:$BR$427,Incurred_Real!AU$1,FALSE))*$M97</f>
        <v>0</v>
      </c>
      <c r="S97" s="232">
        <f>(VLOOKUP($C97,Incurred_Real!$A$25:$BR$427,Incurred_Real!AV$1,FALSE))*$M97</f>
        <v>0</v>
      </c>
      <c r="T97" s="232">
        <f>(VLOOKUP($C97,Incurred_Real!$A$25:$BR$427,Incurred_Real!AW$1,FALSE))*$M97</f>
        <v>0</v>
      </c>
      <c r="U97" s="232">
        <f>(VLOOKUP($C97,Incurred_Real!$A$25:$BR$427,Incurred_Real!AX$1,FALSE))*$M97</f>
        <v>0</v>
      </c>
      <c r="V97" s="232">
        <f>(VLOOKUP($C97,Incurred_Real!$A$25:$BR$427,Incurred_Real!AY$1,FALSE))*$M97</f>
        <v>0</v>
      </c>
      <c r="W97" s="232">
        <f>(VLOOKUP($C97,Incurred_Real!$A$25:$BR$427,Incurred_Real!AZ$1,FALSE))*$M97</f>
        <v>0</v>
      </c>
      <c r="X97" s="232">
        <f>(VLOOKUP($C97,Incurred_Real!$A$25:$BR$427,Incurred_Real!BA$1,FALSE))*$M97</f>
        <v>0</v>
      </c>
      <c r="Y97" s="232">
        <f>(VLOOKUP($C97,Incurred_Real!$A$25:$BR$427,Incurred_Real!BB$1,FALSE))*$M97</f>
        <v>0</v>
      </c>
      <c r="Z97" s="232">
        <f>(VLOOKUP($C97,Incurred_Real!$A$25:$BR$427,Incurred_Real!BC$1,FALSE))*$M97</f>
        <v>0</v>
      </c>
      <c r="AA97" s="232">
        <f>(VLOOKUP($C97,Incurred_Real!$A$25:$BR$427,Incurred_Real!BD$1,FALSE))*$M97</f>
        <v>0</v>
      </c>
      <c r="AB97" s="232">
        <f>(VLOOKUP($C97,Incurred_Real!$A$25:$BR$427,Incurred_Real!BE$1,FALSE))*$M97</f>
        <v>0</v>
      </c>
      <c r="AC97" s="232">
        <f>(VLOOKUP($C97,Incurred_Real!$A$25:$BR$427,Incurred_Real!BF$1,FALSE))*$M97</f>
        <v>0</v>
      </c>
      <c r="AD97" s="232">
        <f>(VLOOKUP($C97,Incurred_Real!$A$25:$BR$427,Incurred_Real!BG$1,FALSE))*$M97</f>
        <v>0</v>
      </c>
      <c r="AE97" s="232">
        <f>(VLOOKUP($C97,Incurred_Real!$A$25:$BR$427,Incurred_Real!BH$1,FALSE))*$M97</f>
        <v>0</v>
      </c>
      <c r="AF97" s="232">
        <f>(VLOOKUP($C97,Incurred_Real!$A$25:$BR$427,Incurred_Real!BI$1,FALSE))*$M97</f>
        <v>0</v>
      </c>
      <c r="AG97" s="232">
        <f>(VLOOKUP($C97,Incurred_Real!$A$25:$BR$427,Incurred_Real!BJ$1,FALSE))*$M97</f>
        <v>0</v>
      </c>
      <c r="AH97" s="232">
        <f>(VLOOKUP($C97,Incurred_Real!$A$25:$BR$427,Incurred_Real!BK$1,FALSE))*$M97</f>
        <v>0</v>
      </c>
      <c r="AI97" s="232">
        <f>(VLOOKUP($C97,Incurred_Real!$A$25:$BR$427,Incurred_Real!BL$1,FALSE))*$M97</f>
        <v>0</v>
      </c>
      <c r="AJ97" s="232">
        <f>(VLOOKUP($C97,Incurred_Real!$A$25:$BR$427,Incurred_Real!BM$1,FALSE))*$M97</f>
        <v>0</v>
      </c>
      <c r="AK97" s="232">
        <f>(VLOOKUP($C97,Incurred_Real!$A$25:$BR$427,Incurred_Real!BN$1,FALSE))*$M97</f>
        <v>0</v>
      </c>
      <c r="AL97" s="232">
        <f>(VLOOKUP($C97,Incurred_Real!$A$25:$BR$427,Incurred_Real!BO$1,FALSE))*$M97</f>
        <v>0</v>
      </c>
      <c r="AM97" s="232">
        <f>(VLOOKUP($C97,Incurred_Real!$A$25:$BR$427,Incurred_Real!BP$1,FALSE))*$M97</f>
        <v>0</v>
      </c>
      <c r="AN97" s="232">
        <f>(VLOOKUP($C97,Incurred_Real!$A$25:$BR$427,Incurred_Real!BQ$1,FALSE))*$M97</f>
        <v>0</v>
      </c>
      <c r="AO97" s="232">
        <f>(VLOOKUP($C97,Incurred_Real!$A$25:$BR$427,Incurred_Real!BR$1,FALSE))*$M97</f>
        <v>0</v>
      </c>
      <c r="AP97" s="232">
        <f t="shared" si="13"/>
        <v>0</v>
      </c>
      <c r="AR97" s="232" t="b">
        <f t="shared" si="14"/>
        <v>1</v>
      </c>
    </row>
    <row r="98" spans="3:44" x14ac:dyDescent="0.15">
      <c r="C98" s="11" t="s">
        <v>979</v>
      </c>
      <c r="D98" s="11" t="str">
        <f>VLOOKUP(C98,'Project List'!$A$9:$AG$360,'Project List'!$G$1,FALSE)</f>
        <v>Substation Perimeter Intrusion and Motion Detection Security</v>
      </c>
      <c r="E98" s="11" t="str">
        <f>VLOOKUP($C98,Incurred_Real!$A$24:$E$376,Incurred_Real!$D$1,FALSE)</f>
        <v>Security/Compliance</v>
      </c>
      <c r="F98" s="13">
        <f>IF(VLOOKUP($C98,Incurred_Nominal!$A$25:$AQ$426,Incurred_Nominal!$AL$1,FALSE)="Commissioned Extra",0,
IF(VLOOKUP($C98,Incurred_Nominal!$A$25:$AQ$426,Incurred_Nominal!$AK$1,FALSE)=F$4,VLOOKUP($C98,Incurred_Nominal!$A$25:$AQ$426,Incurred_Nominal!$AG$1,FALSE),0))</f>
        <v>0</v>
      </c>
      <c r="G98" s="13">
        <f>IF(VLOOKUP($C98,Incurred_Nominal!$A$25:$AQ$426,Incurred_Nominal!$AL$1,FALSE)="Commissioned Extra",0,
IF(VLOOKUP($C98,Incurred_Nominal!$A$25:$AQ$426,Incurred_Nominal!$AK$1,FALSE)=G$4,VLOOKUP($C98,Incurred_Nominal!$A$25:$AQ$426,Incurred_Nominal!$AG$1,FALSE),0))</f>
        <v>0</v>
      </c>
      <c r="H98" s="13">
        <f>IF(VLOOKUP($C98,Incurred_Nominal!$A$25:$AQ$426,Incurred_Nominal!$AL$1,FALSE)="Commissioned Extra",0,
IF(VLOOKUP($C98,Incurred_Nominal!$A$25:$AQ$426,Incurred_Nominal!$AK$1,FALSE)=H$4,VLOOKUP($C98,Incurred_Nominal!$A$25:$AQ$426,Incurred_Nominal!$AG$1,FALSE),0))</f>
        <v>0</v>
      </c>
      <c r="I98" s="13">
        <f>IF(VLOOKUP($C98,Incurred_Nominal!$A$25:$AQ$426,Incurred_Nominal!$AL$1,FALSE)="Commissioned Extra",0,
IF(VLOOKUP($C98,Incurred_Nominal!$A$25:$AQ$426,Incurred_Nominal!$AK$1,FALSE)=I$4,VLOOKUP($C98,Incurred_Nominal!$A$25:$AQ$426,Incurred_Nominal!$AG$1,FALSE),0))</f>
        <v>0</v>
      </c>
      <c r="J98" s="13">
        <f>IF(VLOOKUP($C98,Incurred_Nominal!$A$25:$AQ$426,Incurred_Nominal!$AL$1,FALSE)="Commissioned Extra",0,
IF(VLOOKUP($C98,Incurred_Nominal!$A$25:$AQ$426,Incurred_Nominal!$AK$1,FALSE)=J$4,VLOOKUP($C98,Incurred_Nominal!$A$25:$AQ$426,Incurred_Nominal!$AG$1,FALSE),0))</f>
        <v>0</v>
      </c>
      <c r="K98" s="13">
        <f>IF(VLOOKUP($C98,Incurred_Nominal!$A$25:$AQ$426,Incurred_Nominal!$AL$1,FALSE)="Commissioned Extra",0,
IF(VLOOKUP($C98,Incurred_Nominal!$A$25:$AQ$426,Incurred_Nominal!$AK$1,FALSE)=K$4,VLOOKUP($C98,Incurred_Nominal!$A$25:$AQ$426,Incurred_Nominal!$AG$1,FALSE),0))</f>
        <v>0</v>
      </c>
      <c r="L98" s="13">
        <f>IF(VLOOKUP($C98,Incurred_Nominal!$A$25:$AQ$426,Incurred_Nominal!$AL$1,FALSE)="Commissioned Extra",0,
IF(VLOOKUP($C98,Incurred_Nominal!$A$25:$AQ$426,Incurred_Nominal!$AK$1,FALSE)=L$4,VLOOKUP($C98,Incurred_Nominal!$A$25:$AQ$426,Incurred_Nominal!$AG$1,FALSE),0))</f>
        <v>13819296.190890336</v>
      </c>
      <c r="M98" s="232">
        <f t="shared" si="11"/>
        <v>13819296.190890336</v>
      </c>
      <c r="N98" s="232">
        <f t="shared" si="12"/>
        <v>2028</v>
      </c>
      <c r="P98" s="232">
        <f>(VLOOKUP($C98,Incurred_Real!$A$25:$BR$427,Incurred_Real!AS$1,FALSE))*$M98</f>
        <v>0</v>
      </c>
      <c r="Q98" s="232">
        <f>(VLOOKUP($C98,Incurred_Real!$A$25:$BR$427,Incurred_Real!AT$1,FALSE))*$M98</f>
        <v>0</v>
      </c>
      <c r="R98" s="232">
        <f>(VLOOKUP($C98,Incurred_Real!$A$25:$BR$427,Incurred_Real!AU$1,FALSE))*$M98</f>
        <v>0</v>
      </c>
      <c r="S98" s="232">
        <f>(VLOOKUP($C98,Incurred_Real!$A$25:$BR$427,Incurred_Real!AV$1,FALSE))*$M98</f>
        <v>0</v>
      </c>
      <c r="T98" s="232">
        <f>(VLOOKUP($C98,Incurred_Real!$A$25:$BR$427,Incurred_Real!AW$1,FALSE))*$M98</f>
        <v>0</v>
      </c>
      <c r="U98" s="232">
        <f>(VLOOKUP($C98,Incurred_Real!$A$25:$BR$427,Incurred_Real!AX$1,FALSE))*$M98</f>
        <v>0</v>
      </c>
      <c r="V98" s="232">
        <f>(VLOOKUP($C98,Incurred_Real!$A$25:$BR$427,Incurred_Real!AY$1,FALSE))*$M98</f>
        <v>0</v>
      </c>
      <c r="W98" s="232">
        <f>(VLOOKUP($C98,Incurred_Real!$A$25:$BR$427,Incurred_Real!AZ$1,FALSE))*$M98</f>
        <v>0</v>
      </c>
      <c r="X98" s="232">
        <f>(VLOOKUP($C98,Incurred_Real!$A$25:$BR$427,Incurred_Real!BA$1,FALSE))*$M98</f>
        <v>0</v>
      </c>
      <c r="Y98" s="232">
        <f>(VLOOKUP($C98,Incurred_Real!$A$25:$BR$427,Incurred_Real!BB$1,FALSE))*$M98</f>
        <v>0</v>
      </c>
      <c r="Z98" s="232">
        <f>(VLOOKUP($C98,Incurred_Real!$A$25:$BR$427,Incurred_Real!BC$1,FALSE))*$M98</f>
        <v>0</v>
      </c>
      <c r="AA98" s="232">
        <f>(VLOOKUP($C98,Incurred_Real!$A$25:$BR$427,Incurred_Real!BD$1,FALSE))*$M98</f>
        <v>13819296.190890336</v>
      </c>
      <c r="AB98" s="232">
        <f>(VLOOKUP($C98,Incurred_Real!$A$25:$BR$427,Incurred_Real!BE$1,FALSE))*$M98</f>
        <v>0</v>
      </c>
      <c r="AC98" s="232">
        <f>(VLOOKUP($C98,Incurred_Real!$A$25:$BR$427,Incurred_Real!BF$1,FALSE))*$M98</f>
        <v>0</v>
      </c>
      <c r="AD98" s="232">
        <f>(VLOOKUP($C98,Incurred_Real!$A$25:$BR$427,Incurred_Real!BG$1,FALSE))*$M98</f>
        <v>0</v>
      </c>
      <c r="AE98" s="232">
        <f>(VLOOKUP($C98,Incurred_Real!$A$25:$BR$427,Incurred_Real!BH$1,FALSE))*$M98</f>
        <v>0</v>
      </c>
      <c r="AF98" s="232">
        <f>(VLOOKUP($C98,Incurred_Real!$A$25:$BR$427,Incurred_Real!BI$1,FALSE))*$M98</f>
        <v>0</v>
      </c>
      <c r="AG98" s="232">
        <f>(VLOOKUP($C98,Incurred_Real!$A$25:$BR$427,Incurred_Real!BJ$1,FALSE))*$M98</f>
        <v>0</v>
      </c>
      <c r="AH98" s="232">
        <f>(VLOOKUP($C98,Incurred_Real!$A$25:$BR$427,Incurred_Real!BK$1,FALSE))*$M98</f>
        <v>0</v>
      </c>
      <c r="AI98" s="232">
        <f>(VLOOKUP($C98,Incurred_Real!$A$25:$BR$427,Incurred_Real!BL$1,FALSE))*$M98</f>
        <v>0</v>
      </c>
      <c r="AJ98" s="232">
        <f>(VLOOKUP($C98,Incurred_Real!$A$25:$BR$427,Incurred_Real!BM$1,FALSE))*$M98</f>
        <v>0</v>
      </c>
      <c r="AK98" s="232">
        <f>(VLOOKUP($C98,Incurred_Real!$A$25:$BR$427,Incurred_Real!BN$1,FALSE))*$M98</f>
        <v>0</v>
      </c>
      <c r="AL98" s="232">
        <f>(VLOOKUP($C98,Incurred_Real!$A$25:$BR$427,Incurred_Real!BO$1,FALSE))*$M98</f>
        <v>0</v>
      </c>
      <c r="AM98" s="232">
        <f>(VLOOKUP($C98,Incurred_Real!$A$25:$BR$427,Incurred_Real!BP$1,FALSE))*$M98</f>
        <v>0</v>
      </c>
      <c r="AN98" s="232">
        <f>(VLOOKUP($C98,Incurred_Real!$A$25:$BR$427,Incurred_Real!BQ$1,FALSE))*$M98</f>
        <v>0</v>
      </c>
      <c r="AO98" s="232">
        <f>(VLOOKUP($C98,Incurred_Real!$A$25:$BR$427,Incurred_Real!BR$1,FALSE))*$M98</f>
        <v>0</v>
      </c>
      <c r="AP98" s="232">
        <f t="shared" si="13"/>
        <v>13819296.190890336</v>
      </c>
      <c r="AR98" s="232" t="b">
        <f t="shared" si="14"/>
        <v>1</v>
      </c>
    </row>
    <row r="99" spans="3:44" x14ac:dyDescent="0.15">
      <c r="C99" s="11" t="s">
        <v>176</v>
      </c>
      <c r="D99" s="11" t="str">
        <f>VLOOKUP(C99,'Project List'!$A$9:$AG$360,'Project List'!$G$1,FALSE)</f>
        <v>NGM CT_VT Replacement Project</v>
      </c>
      <c r="E99" s="11" t="str">
        <f>VLOOKUP($C99,Incurred_Real!$A$24:$E$376,Incurred_Real!$D$1,FALSE)</f>
        <v>Replacement</v>
      </c>
      <c r="F99" s="13">
        <f>IF(VLOOKUP($C99,Incurred_Nominal!$A$25:$AQ$426,Incurred_Nominal!$AL$1,FALSE)="Commissioned Extra",0,
IF(VLOOKUP($C99,Incurred_Nominal!$A$25:$AQ$426,Incurred_Nominal!$AK$1,FALSE)=F$4,VLOOKUP($C99,Incurred_Nominal!$A$25:$AQ$426,Incurred_Nominal!$AG$1,FALSE),0))</f>
        <v>0</v>
      </c>
      <c r="G99" s="13">
        <f>IF(VLOOKUP($C99,Incurred_Nominal!$A$25:$AQ$426,Incurred_Nominal!$AL$1,FALSE)="Commissioned Extra",0,
IF(VLOOKUP($C99,Incurred_Nominal!$A$25:$AQ$426,Incurred_Nominal!$AK$1,FALSE)=G$4,VLOOKUP($C99,Incurred_Nominal!$A$25:$AQ$426,Incurred_Nominal!$AG$1,FALSE),0))</f>
        <v>0</v>
      </c>
      <c r="H99" s="13">
        <f>IF(VLOOKUP($C99,Incurred_Nominal!$A$25:$AQ$426,Incurred_Nominal!$AL$1,FALSE)="Commissioned Extra",0,
IF(VLOOKUP($C99,Incurred_Nominal!$A$25:$AQ$426,Incurred_Nominal!$AK$1,FALSE)=H$4,VLOOKUP($C99,Incurred_Nominal!$A$25:$AQ$426,Incurred_Nominal!$AG$1,FALSE),0))</f>
        <v>0</v>
      </c>
      <c r="I99" s="13">
        <f>IF(VLOOKUP($C99,Incurred_Nominal!$A$25:$AQ$426,Incurred_Nominal!$AL$1,FALSE)="Commissioned Extra",0,
IF(VLOOKUP($C99,Incurred_Nominal!$A$25:$AQ$426,Incurred_Nominal!$AK$1,FALSE)=I$4,VLOOKUP($C99,Incurred_Nominal!$A$25:$AQ$426,Incurred_Nominal!$AG$1,FALSE),0))</f>
        <v>0</v>
      </c>
      <c r="J99" s="13">
        <f>IF(VLOOKUP($C99,Incurred_Nominal!$A$25:$AQ$426,Incurred_Nominal!$AL$1,FALSE)="Commissioned Extra",0,
IF(VLOOKUP($C99,Incurred_Nominal!$A$25:$AQ$426,Incurred_Nominal!$AK$1,FALSE)=J$4,VLOOKUP($C99,Incurred_Nominal!$A$25:$AQ$426,Incurred_Nominal!$AG$1,FALSE),0))</f>
        <v>0</v>
      </c>
      <c r="K99" s="13">
        <f>IF(VLOOKUP($C99,Incurred_Nominal!$A$25:$AQ$426,Incurred_Nominal!$AL$1,FALSE)="Commissioned Extra",0,
IF(VLOOKUP($C99,Incurred_Nominal!$A$25:$AQ$426,Incurred_Nominal!$AK$1,FALSE)=K$4,VLOOKUP($C99,Incurred_Nominal!$A$25:$AQ$426,Incurred_Nominal!$AG$1,FALSE),0))</f>
        <v>0</v>
      </c>
      <c r="L99" s="13">
        <f>IF(VLOOKUP($C99,Incurred_Nominal!$A$25:$AQ$426,Incurred_Nominal!$AL$1,FALSE)="Commissioned Extra",0,
IF(VLOOKUP($C99,Incurred_Nominal!$A$25:$AQ$426,Incurred_Nominal!$AK$1,FALSE)=L$4,VLOOKUP($C99,Incurred_Nominal!$A$25:$AQ$426,Incurred_Nominal!$AG$1,FALSE),0))</f>
        <v>0</v>
      </c>
      <c r="M99" s="232">
        <f t="shared" si="11"/>
        <v>0</v>
      </c>
      <c r="N99" s="232" t="str">
        <f t="shared" si="12"/>
        <v/>
      </c>
      <c r="P99" s="232">
        <f>(VLOOKUP($C99,Incurred_Real!$A$25:$BR$427,Incurred_Real!AS$1,FALSE))*$M99</f>
        <v>0</v>
      </c>
      <c r="Q99" s="232">
        <f>(VLOOKUP($C99,Incurred_Real!$A$25:$BR$427,Incurred_Real!AT$1,FALSE))*$M99</f>
        <v>0</v>
      </c>
      <c r="R99" s="232">
        <f>(VLOOKUP($C99,Incurred_Real!$A$25:$BR$427,Incurred_Real!AU$1,FALSE))*$M99</f>
        <v>0</v>
      </c>
      <c r="S99" s="232">
        <f>(VLOOKUP($C99,Incurred_Real!$A$25:$BR$427,Incurred_Real!AV$1,FALSE))*$M99</f>
        <v>0</v>
      </c>
      <c r="T99" s="232">
        <f>(VLOOKUP($C99,Incurred_Real!$A$25:$BR$427,Incurred_Real!AW$1,FALSE))*$M99</f>
        <v>0</v>
      </c>
      <c r="U99" s="232">
        <f>(VLOOKUP($C99,Incurred_Real!$A$25:$BR$427,Incurred_Real!AX$1,FALSE))*$M99</f>
        <v>0</v>
      </c>
      <c r="V99" s="232">
        <f>(VLOOKUP($C99,Incurred_Real!$A$25:$BR$427,Incurred_Real!AY$1,FALSE))*$M99</f>
        <v>0</v>
      </c>
      <c r="W99" s="232">
        <f>(VLOOKUP($C99,Incurred_Real!$A$25:$BR$427,Incurred_Real!AZ$1,FALSE))*$M99</f>
        <v>0</v>
      </c>
      <c r="X99" s="232">
        <f>(VLOOKUP($C99,Incurred_Real!$A$25:$BR$427,Incurred_Real!BA$1,FALSE))*$M99</f>
        <v>0</v>
      </c>
      <c r="Y99" s="232">
        <f>(VLOOKUP($C99,Incurred_Real!$A$25:$BR$427,Incurred_Real!BB$1,FALSE))*$M99</f>
        <v>0</v>
      </c>
      <c r="Z99" s="232">
        <f>(VLOOKUP($C99,Incurred_Real!$A$25:$BR$427,Incurred_Real!BC$1,FALSE))*$M99</f>
        <v>0</v>
      </c>
      <c r="AA99" s="232">
        <f>(VLOOKUP($C99,Incurred_Real!$A$25:$BR$427,Incurred_Real!BD$1,FALSE))*$M99</f>
        <v>0</v>
      </c>
      <c r="AB99" s="232">
        <f>(VLOOKUP($C99,Incurred_Real!$A$25:$BR$427,Incurred_Real!BE$1,FALSE))*$M99</f>
        <v>0</v>
      </c>
      <c r="AC99" s="232">
        <f>(VLOOKUP($C99,Incurred_Real!$A$25:$BR$427,Incurred_Real!BF$1,FALSE))*$M99</f>
        <v>0</v>
      </c>
      <c r="AD99" s="232">
        <f>(VLOOKUP($C99,Incurred_Real!$A$25:$BR$427,Incurred_Real!BG$1,FALSE))*$M99</f>
        <v>0</v>
      </c>
      <c r="AE99" s="232">
        <f>(VLOOKUP($C99,Incurred_Real!$A$25:$BR$427,Incurred_Real!BH$1,FALSE))*$M99</f>
        <v>0</v>
      </c>
      <c r="AF99" s="232">
        <f>(VLOOKUP($C99,Incurred_Real!$A$25:$BR$427,Incurred_Real!BI$1,FALSE))*$M99</f>
        <v>0</v>
      </c>
      <c r="AG99" s="232">
        <f>(VLOOKUP($C99,Incurred_Real!$A$25:$BR$427,Incurred_Real!BJ$1,FALSE))*$M99</f>
        <v>0</v>
      </c>
      <c r="AH99" s="232">
        <f>(VLOOKUP($C99,Incurred_Real!$A$25:$BR$427,Incurred_Real!BK$1,FALSE))*$M99</f>
        <v>0</v>
      </c>
      <c r="AI99" s="232">
        <f>(VLOOKUP($C99,Incurred_Real!$A$25:$BR$427,Incurred_Real!BL$1,FALSE))*$M99</f>
        <v>0</v>
      </c>
      <c r="AJ99" s="232">
        <f>(VLOOKUP($C99,Incurred_Real!$A$25:$BR$427,Incurred_Real!BM$1,FALSE))*$M99</f>
        <v>0</v>
      </c>
      <c r="AK99" s="232">
        <f>(VLOOKUP($C99,Incurred_Real!$A$25:$BR$427,Incurred_Real!BN$1,FALSE))*$M99</f>
        <v>0</v>
      </c>
      <c r="AL99" s="232">
        <f>(VLOOKUP($C99,Incurred_Real!$A$25:$BR$427,Incurred_Real!BO$1,FALSE))*$M99</f>
        <v>0</v>
      </c>
      <c r="AM99" s="232">
        <f>(VLOOKUP($C99,Incurred_Real!$A$25:$BR$427,Incurred_Real!BP$1,FALSE))*$M99</f>
        <v>0</v>
      </c>
      <c r="AN99" s="232">
        <f>(VLOOKUP($C99,Incurred_Real!$A$25:$BR$427,Incurred_Real!BQ$1,FALSE))*$M99</f>
        <v>0</v>
      </c>
      <c r="AO99" s="232">
        <f>(VLOOKUP($C99,Incurred_Real!$A$25:$BR$427,Incurred_Real!BR$1,FALSE))*$M99</f>
        <v>0</v>
      </c>
      <c r="AP99" s="232">
        <f t="shared" si="13"/>
        <v>0</v>
      </c>
      <c r="AR99" s="232" t="b">
        <f t="shared" si="14"/>
        <v>1</v>
      </c>
    </row>
    <row r="100" spans="3:44" x14ac:dyDescent="0.15">
      <c r="C100" s="11" t="s">
        <v>178</v>
      </c>
      <c r="D100" s="11" t="str">
        <f>VLOOKUP(C100,'Project List'!$A$9:$AG$360,'Project List'!$G$1,FALSE)</f>
        <v>Telecommunications Asset Replacement 2013-18</v>
      </c>
      <c r="E100" s="11" t="str">
        <f>VLOOKUP($C100,Incurred_Real!$A$24:$E$376,Incurred_Real!$D$1,FALSE)</f>
        <v>Replacement</v>
      </c>
      <c r="F100" s="13">
        <f>IF(VLOOKUP($C100,Incurred_Nominal!$A$25:$AQ$426,Incurred_Nominal!$AL$1,FALSE)="Commissioned Extra",0,
IF(VLOOKUP($C100,Incurred_Nominal!$A$25:$AQ$426,Incurred_Nominal!$AK$1,FALSE)=F$4,VLOOKUP($C100,Incurred_Nominal!$A$25:$AQ$426,Incurred_Nominal!$AG$1,FALSE),0))</f>
        <v>7182319.7240651287</v>
      </c>
      <c r="G100" s="13">
        <f>IF(VLOOKUP($C100,Incurred_Nominal!$A$25:$AQ$426,Incurred_Nominal!$AL$1,FALSE)="Commissioned Extra",0,
IF(VLOOKUP($C100,Incurred_Nominal!$A$25:$AQ$426,Incurred_Nominal!$AK$1,FALSE)=G$4,VLOOKUP($C100,Incurred_Nominal!$A$25:$AQ$426,Incurred_Nominal!$AG$1,FALSE),0))</f>
        <v>0</v>
      </c>
      <c r="H100" s="13">
        <f>IF(VLOOKUP($C100,Incurred_Nominal!$A$25:$AQ$426,Incurred_Nominal!$AL$1,FALSE)="Commissioned Extra",0,
IF(VLOOKUP($C100,Incurred_Nominal!$A$25:$AQ$426,Incurred_Nominal!$AK$1,FALSE)=H$4,VLOOKUP($C100,Incurred_Nominal!$A$25:$AQ$426,Incurred_Nominal!$AG$1,FALSE),0))</f>
        <v>0</v>
      </c>
      <c r="I100" s="13">
        <f>IF(VLOOKUP($C100,Incurred_Nominal!$A$25:$AQ$426,Incurred_Nominal!$AL$1,FALSE)="Commissioned Extra",0,
IF(VLOOKUP($C100,Incurred_Nominal!$A$25:$AQ$426,Incurred_Nominal!$AK$1,FALSE)=I$4,VLOOKUP($C100,Incurred_Nominal!$A$25:$AQ$426,Incurred_Nominal!$AG$1,FALSE),0))</f>
        <v>0</v>
      </c>
      <c r="J100" s="13">
        <f>IF(VLOOKUP($C100,Incurred_Nominal!$A$25:$AQ$426,Incurred_Nominal!$AL$1,FALSE)="Commissioned Extra",0,
IF(VLOOKUP($C100,Incurred_Nominal!$A$25:$AQ$426,Incurred_Nominal!$AK$1,FALSE)=J$4,VLOOKUP($C100,Incurred_Nominal!$A$25:$AQ$426,Incurred_Nominal!$AG$1,FALSE),0))</f>
        <v>0</v>
      </c>
      <c r="K100" s="13">
        <f>IF(VLOOKUP($C100,Incurred_Nominal!$A$25:$AQ$426,Incurred_Nominal!$AL$1,FALSE)="Commissioned Extra",0,
IF(VLOOKUP($C100,Incurred_Nominal!$A$25:$AQ$426,Incurred_Nominal!$AK$1,FALSE)=K$4,VLOOKUP($C100,Incurred_Nominal!$A$25:$AQ$426,Incurred_Nominal!$AG$1,FALSE),0))</f>
        <v>0</v>
      </c>
      <c r="L100" s="13">
        <f>IF(VLOOKUP($C100,Incurred_Nominal!$A$25:$AQ$426,Incurred_Nominal!$AL$1,FALSE)="Commissioned Extra",0,
IF(VLOOKUP($C100,Incurred_Nominal!$A$25:$AQ$426,Incurred_Nominal!$AK$1,FALSE)=L$4,VLOOKUP($C100,Incurred_Nominal!$A$25:$AQ$426,Incurred_Nominal!$AG$1,FALSE),0))</f>
        <v>0</v>
      </c>
      <c r="M100" s="232">
        <f t="shared" si="11"/>
        <v>7182319.7240651287</v>
      </c>
      <c r="N100" s="232">
        <f t="shared" si="12"/>
        <v>2022</v>
      </c>
      <c r="P100" s="232">
        <f>(VLOOKUP($C100,Incurred_Real!$A$25:$BR$427,Incurred_Real!AS$1,FALSE))*$M100</f>
        <v>0</v>
      </c>
      <c r="Q100" s="232">
        <f>(VLOOKUP($C100,Incurred_Real!$A$25:$BR$427,Incurred_Real!AT$1,FALSE))*$M100</f>
        <v>0</v>
      </c>
      <c r="R100" s="232">
        <f>(VLOOKUP($C100,Incurred_Real!$A$25:$BR$427,Incurred_Real!AU$1,FALSE))*$M100</f>
        <v>0</v>
      </c>
      <c r="S100" s="232">
        <f>(VLOOKUP($C100,Incurred_Real!$A$25:$BR$427,Incurred_Real!AV$1,FALSE))*$M100</f>
        <v>7182319.7240651287</v>
      </c>
      <c r="T100" s="232">
        <f>(VLOOKUP($C100,Incurred_Real!$A$25:$BR$427,Incurred_Real!AW$1,FALSE))*$M100</f>
        <v>0</v>
      </c>
      <c r="U100" s="232">
        <f>(VLOOKUP($C100,Incurred_Real!$A$25:$BR$427,Incurred_Real!AX$1,FALSE))*$M100</f>
        <v>0</v>
      </c>
      <c r="V100" s="232">
        <f>(VLOOKUP($C100,Incurred_Real!$A$25:$BR$427,Incurred_Real!AY$1,FALSE))*$M100</f>
        <v>0</v>
      </c>
      <c r="W100" s="232">
        <f>(VLOOKUP($C100,Incurred_Real!$A$25:$BR$427,Incurred_Real!AZ$1,FALSE))*$M100</f>
        <v>0</v>
      </c>
      <c r="X100" s="232">
        <f>(VLOOKUP($C100,Incurred_Real!$A$25:$BR$427,Incurred_Real!BA$1,FALSE))*$M100</f>
        <v>0</v>
      </c>
      <c r="Y100" s="232">
        <f>(VLOOKUP($C100,Incurred_Real!$A$25:$BR$427,Incurred_Real!BB$1,FALSE))*$M100</f>
        <v>0</v>
      </c>
      <c r="Z100" s="232">
        <f>(VLOOKUP($C100,Incurred_Real!$A$25:$BR$427,Incurred_Real!BC$1,FALSE))*$M100</f>
        <v>0</v>
      </c>
      <c r="AA100" s="232">
        <f>(VLOOKUP($C100,Incurred_Real!$A$25:$BR$427,Incurred_Real!BD$1,FALSE))*$M100</f>
        <v>0</v>
      </c>
      <c r="AB100" s="232">
        <f>(VLOOKUP($C100,Incurred_Real!$A$25:$BR$427,Incurred_Real!BE$1,FALSE))*$M100</f>
        <v>0</v>
      </c>
      <c r="AC100" s="232">
        <f>(VLOOKUP($C100,Incurred_Real!$A$25:$BR$427,Incurred_Real!BF$1,FALSE))*$M100</f>
        <v>0</v>
      </c>
      <c r="AD100" s="232">
        <f>(VLOOKUP($C100,Incurred_Real!$A$25:$BR$427,Incurred_Real!BG$1,FALSE))*$M100</f>
        <v>0</v>
      </c>
      <c r="AE100" s="232">
        <f>(VLOOKUP($C100,Incurred_Real!$A$25:$BR$427,Incurred_Real!BH$1,FALSE))*$M100</f>
        <v>0</v>
      </c>
      <c r="AF100" s="232">
        <f>(VLOOKUP($C100,Incurred_Real!$A$25:$BR$427,Incurred_Real!BI$1,FALSE))*$M100</f>
        <v>0</v>
      </c>
      <c r="AG100" s="232">
        <f>(VLOOKUP($C100,Incurred_Real!$A$25:$BR$427,Incurred_Real!BJ$1,FALSE))*$M100</f>
        <v>0</v>
      </c>
      <c r="AH100" s="232">
        <f>(VLOOKUP($C100,Incurred_Real!$A$25:$BR$427,Incurred_Real!BK$1,FALSE))*$M100</f>
        <v>0</v>
      </c>
      <c r="AI100" s="232">
        <f>(VLOOKUP($C100,Incurred_Real!$A$25:$BR$427,Incurred_Real!BL$1,FALSE))*$M100</f>
        <v>0</v>
      </c>
      <c r="AJ100" s="232">
        <f>(VLOOKUP($C100,Incurred_Real!$A$25:$BR$427,Incurred_Real!BM$1,FALSE))*$M100</f>
        <v>0</v>
      </c>
      <c r="AK100" s="232">
        <f>(VLOOKUP($C100,Incurred_Real!$A$25:$BR$427,Incurred_Real!BN$1,FALSE))*$M100</f>
        <v>0</v>
      </c>
      <c r="AL100" s="232">
        <f>(VLOOKUP($C100,Incurred_Real!$A$25:$BR$427,Incurred_Real!BO$1,FALSE))*$M100</f>
        <v>0</v>
      </c>
      <c r="AM100" s="232">
        <f>(VLOOKUP($C100,Incurred_Real!$A$25:$BR$427,Incurred_Real!BP$1,FALSE))*$M100</f>
        <v>0</v>
      </c>
      <c r="AN100" s="232">
        <f>(VLOOKUP($C100,Incurred_Real!$A$25:$BR$427,Incurred_Real!BQ$1,FALSE))*$M100</f>
        <v>0</v>
      </c>
      <c r="AO100" s="232">
        <f>(VLOOKUP($C100,Incurred_Real!$A$25:$BR$427,Incurred_Real!BR$1,FALSE))*$M100</f>
        <v>0</v>
      </c>
      <c r="AP100" s="232">
        <f t="shared" si="13"/>
        <v>7182319.7240651287</v>
      </c>
      <c r="AR100" s="232" t="b">
        <f t="shared" si="14"/>
        <v>1</v>
      </c>
    </row>
    <row r="101" spans="3:44" x14ac:dyDescent="0.15">
      <c r="C101" s="11" t="s">
        <v>179</v>
      </c>
      <c r="D101" s="11" t="str">
        <f>VLOOKUP(C101,'Project List'!$A$9:$AG$360,'Project List'!$G$1,FALSE)</f>
        <v>Telecommunications Network Optimisation Stage 2</v>
      </c>
      <c r="E101" s="11" t="str">
        <f>VLOOKUP($C101,Incurred_Real!$A$24:$E$376,Incurred_Real!$D$1,FALSE)</f>
        <v>Augmentation</v>
      </c>
      <c r="F101" s="13">
        <f>IF(VLOOKUP($C101,Incurred_Nominal!$A$25:$AQ$426,Incurred_Nominal!$AL$1,FALSE)="Commissioned Extra",0,
IF(VLOOKUP($C101,Incurred_Nominal!$A$25:$AQ$426,Incurred_Nominal!$AK$1,FALSE)=F$4,VLOOKUP($C101,Incurred_Nominal!$A$25:$AQ$426,Incurred_Nominal!$AG$1,FALSE),0))</f>
        <v>0</v>
      </c>
      <c r="G101" s="13">
        <f>IF(VLOOKUP($C101,Incurred_Nominal!$A$25:$AQ$426,Incurred_Nominal!$AL$1,FALSE)="Commissioned Extra",0,
IF(VLOOKUP($C101,Incurred_Nominal!$A$25:$AQ$426,Incurred_Nominal!$AK$1,FALSE)=G$4,VLOOKUP($C101,Incurred_Nominal!$A$25:$AQ$426,Incurred_Nominal!$AG$1,FALSE),0))</f>
        <v>0</v>
      </c>
      <c r="H101" s="13">
        <f>IF(VLOOKUP($C101,Incurred_Nominal!$A$25:$AQ$426,Incurred_Nominal!$AL$1,FALSE)="Commissioned Extra",0,
IF(VLOOKUP($C101,Incurred_Nominal!$A$25:$AQ$426,Incurred_Nominal!$AK$1,FALSE)=H$4,VLOOKUP($C101,Incurred_Nominal!$A$25:$AQ$426,Incurred_Nominal!$AG$1,FALSE),0))</f>
        <v>0</v>
      </c>
      <c r="I101" s="13">
        <f>IF(VLOOKUP($C101,Incurred_Nominal!$A$25:$AQ$426,Incurred_Nominal!$AL$1,FALSE)="Commissioned Extra",0,
IF(VLOOKUP($C101,Incurred_Nominal!$A$25:$AQ$426,Incurred_Nominal!$AK$1,FALSE)=I$4,VLOOKUP($C101,Incurred_Nominal!$A$25:$AQ$426,Incurred_Nominal!$AG$1,FALSE),0))</f>
        <v>0</v>
      </c>
      <c r="J101" s="13">
        <f>IF(VLOOKUP($C101,Incurred_Nominal!$A$25:$AQ$426,Incurred_Nominal!$AL$1,FALSE)="Commissioned Extra",0,
IF(VLOOKUP($C101,Incurred_Nominal!$A$25:$AQ$426,Incurred_Nominal!$AK$1,FALSE)=J$4,VLOOKUP($C101,Incurred_Nominal!$A$25:$AQ$426,Incurred_Nominal!$AG$1,FALSE),0))</f>
        <v>0</v>
      </c>
      <c r="K101" s="13">
        <f>IF(VLOOKUP($C101,Incurred_Nominal!$A$25:$AQ$426,Incurred_Nominal!$AL$1,FALSE)="Commissioned Extra",0,
IF(VLOOKUP($C101,Incurred_Nominal!$A$25:$AQ$426,Incurred_Nominal!$AK$1,FALSE)=K$4,VLOOKUP($C101,Incurred_Nominal!$A$25:$AQ$426,Incurred_Nominal!$AG$1,FALSE),0))</f>
        <v>0</v>
      </c>
      <c r="L101" s="13">
        <f>IF(VLOOKUP($C101,Incurred_Nominal!$A$25:$AQ$426,Incurred_Nominal!$AL$1,FALSE)="Commissioned Extra",0,
IF(VLOOKUP($C101,Incurred_Nominal!$A$25:$AQ$426,Incurred_Nominal!$AK$1,FALSE)=L$4,VLOOKUP($C101,Incurred_Nominal!$A$25:$AQ$426,Incurred_Nominal!$AG$1,FALSE),0))</f>
        <v>0</v>
      </c>
      <c r="M101" s="232">
        <f t="shared" si="11"/>
        <v>0</v>
      </c>
      <c r="N101" s="232" t="str">
        <f t="shared" si="12"/>
        <v/>
      </c>
      <c r="P101" s="232">
        <f>(VLOOKUP($C101,Incurred_Real!$A$25:$BR$427,Incurred_Real!AS$1,FALSE))*$M101</f>
        <v>0</v>
      </c>
      <c r="Q101" s="232">
        <f>(VLOOKUP($C101,Incurred_Real!$A$25:$BR$427,Incurred_Real!AT$1,FALSE))*$M101</f>
        <v>0</v>
      </c>
      <c r="R101" s="232">
        <f>(VLOOKUP($C101,Incurred_Real!$A$25:$BR$427,Incurred_Real!AU$1,FALSE))*$M101</f>
        <v>0</v>
      </c>
      <c r="S101" s="232">
        <f>(VLOOKUP($C101,Incurred_Real!$A$25:$BR$427,Incurred_Real!AV$1,FALSE))*$M101</f>
        <v>0</v>
      </c>
      <c r="T101" s="232">
        <f>(VLOOKUP($C101,Incurred_Real!$A$25:$BR$427,Incurred_Real!AW$1,FALSE))*$M101</f>
        <v>0</v>
      </c>
      <c r="U101" s="232">
        <f>(VLOOKUP($C101,Incurred_Real!$A$25:$BR$427,Incurred_Real!AX$1,FALSE))*$M101</f>
        <v>0</v>
      </c>
      <c r="V101" s="232">
        <f>(VLOOKUP($C101,Incurred_Real!$A$25:$BR$427,Incurred_Real!AY$1,FALSE))*$M101</f>
        <v>0</v>
      </c>
      <c r="W101" s="232">
        <f>(VLOOKUP($C101,Incurred_Real!$A$25:$BR$427,Incurred_Real!AZ$1,FALSE))*$M101</f>
        <v>0</v>
      </c>
      <c r="X101" s="232">
        <f>(VLOOKUP($C101,Incurred_Real!$A$25:$BR$427,Incurred_Real!BA$1,FALSE))*$M101</f>
        <v>0</v>
      </c>
      <c r="Y101" s="232">
        <f>(VLOOKUP($C101,Incurred_Real!$A$25:$BR$427,Incurred_Real!BB$1,FALSE))*$M101</f>
        <v>0</v>
      </c>
      <c r="Z101" s="232">
        <f>(VLOOKUP($C101,Incurred_Real!$A$25:$BR$427,Incurred_Real!BC$1,FALSE))*$M101</f>
        <v>0</v>
      </c>
      <c r="AA101" s="232">
        <f>(VLOOKUP($C101,Incurred_Real!$A$25:$BR$427,Incurred_Real!BD$1,FALSE))*$M101</f>
        <v>0</v>
      </c>
      <c r="AB101" s="232">
        <f>(VLOOKUP($C101,Incurred_Real!$A$25:$BR$427,Incurred_Real!BE$1,FALSE))*$M101</f>
        <v>0</v>
      </c>
      <c r="AC101" s="232">
        <f>(VLOOKUP($C101,Incurred_Real!$A$25:$BR$427,Incurred_Real!BF$1,FALSE))*$M101</f>
        <v>0</v>
      </c>
      <c r="AD101" s="232">
        <f>(VLOOKUP($C101,Incurred_Real!$A$25:$BR$427,Incurred_Real!BG$1,FALSE))*$M101</f>
        <v>0</v>
      </c>
      <c r="AE101" s="232">
        <f>(VLOOKUP($C101,Incurred_Real!$A$25:$BR$427,Incurred_Real!BH$1,FALSE))*$M101</f>
        <v>0</v>
      </c>
      <c r="AF101" s="232">
        <f>(VLOOKUP($C101,Incurred_Real!$A$25:$BR$427,Incurred_Real!BI$1,FALSE))*$M101</f>
        <v>0</v>
      </c>
      <c r="AG101" s="232">
        <f>(VLOOKUP($C101,Incurred_Real!$A$25:$BR$427,Incurred_Real!BJ$1,FALSE))*$M101</f>
        <v>0</v>
      </c>
      <c r="AH101" s="232">
        <f>(VLOOKUP($C101,Incurred_Real!$A$25:$BR$427,Incurred_Real!BK$1,FALSE))*$M101</f>
        <v>0</v>
      </c>
      <c r="AI101" s="232">
        <f>(VLOOKUP($C101,Incurred_Real!$A$25:$BR$427,Incurred_Real!BL$1,FALSE))*$M101</f>
        <v>0</v>
      </c>
      <c r="AJ101" s="232">
        <f>(VLOOKUP($C101,Incurred_Real!$A$25:$BR$427,Incurred_Real!BM$1,FALSE))*$M101</f>
        <v>0</v>
      </c>
      <c r="AK101" s="232">
        <f>(VLOOKUP($C101,Incurred_Real!$A$25:$BR$427,Incurred_Real!BN$1,FALSE))*$M101</f>
        <v>0</v>
      </c>
      <c r="AL101" s="232">
        <f>(VLOOKUP($C101,Incurred_Real!$A$25:$BR$427,Incurred_Real!BO$1,FALSE))*$M101</f>
        <v>0</v>
      </c>
      <c r="AM101" s="232">
        <f>(VLOOKUP($C101,Incurred_Real!$A$25:$BR$427,Incurred_Real!BP$1,FALSE))*$M101</f>
        <v>0</v>
      </c>
      <c r="AN101" s="232">
        <f>(VLOOKUP($C101,Incurred_Real!$A$25:$BR$427,Incurred_Real!BQ$1,FALSE))*$M101</f>
        <v>0</v>
      </c>
      <c r="AO101" s="232">
        <f>(VLOOKUP($C101,Incurred_Real!$A$25:$BR$427,Incurred_Real!BR$1,FALSE))*$M101</f>
        <v>0</v>
      </c>
      <c r="AP101" s="232">
        <f t="shared" si="13"/>
        <v>0</v>
      </c>
      <c r="AR101" s="232" t="b">
        <f t="shared" si="14"/>
        <v>1</v>
      </c>
    </row>
    <row r="102" spans="3:44" x14ac:dyDescent="0.15">
      <c r="C102" s="11" t="s">
        <v>180</v>
      </c>
      <c r="D102" s="11" t="str">
        <f>VLOOKUP(C102,'Project List'!$A$9:$AG$360,'Project List'!$G$1,FALSE)</f>
        <v>Substation VOIP Network Completion</v>
      </c>
      <c r="E102" s="11" t="str">
        <f>VLOOKUP($C102,Incurred_Real!$A$24:$E$376,Incurred_Real!$D$1,FALSE)</f>
        <v>Replacement</v>
      </c>
      <c r="F102" s="13">
        <f>IF(VLOOKUP($C102,Incurred_Nominal!$A$25:$AQ$426,Incurred_Nominal!$AL$1,FALSE)="Commissioned Extra",0,
IF(VLOOKUP($C102,Incurred_Nominal!$A$25:$AQ$426,Incurred_Nominal!$AK$1,FALSE)=F$4,VLOOKUP($C102,Incurred_Nominal!$A$25:$AQ$426,Incurred_Nominal!$AG$1,FALSE),0))</f>
        <v>0</v>
      </c>
      <c r="G102" s="13">
        <f>IF(VLOOKUP($C102,Incurred_Nominal!$A$25:$AQ$426,Incurred_Nominal!$AL$1,FALSE)="Commissioned Extra",0,
IF(VLOOKUP($C102,Incurred_Nominal!$A$25:$AQ$426,Incurred_Nominal!$AK$1,FALSE)=G$4,VLOOKUP($C102,Incurred_Nominal!$A$25:$AQ$426,Incurred_Nominal!$AG$1,FALSE),0))</f>
        <v>0</v>
      </c>
      <c r="H102" s="13">
        <f>IF(VLOOKUP($C102,Incurred_Nominal!$A$25:$AQ$426,Incurred_Nominal!$AL$1,FALSE)="Commissioned Extra",0,
IF(VLOOKUP($C102,Incurred_Nominal!$A$25:$AQ$426,Incurred_Nominal!$AK$1,FALSE)=H$4,VLOOKUP($C102,Incurred_Nominal!$A$25:$AQ$426,Incurred_Nominal!$AG$1,FALSE),0))</f>
        <v>0</v>
      </c>
      <c r="I102" s="13">
        <f>IF(VLOOKUP($C102,Incurred_Nominal!$A$25:$AQ$426,Incurred_Nominal!$AL$1,FALSE)="Commissioned Extra",0,
IF(VLOOKUP($C102,Incurred_Nominal!$A$25:$AQ$426,Incurred_Nominal!$AK$1,FALSE)=I$4,VLOOKUP($C102,Incurred_Nominal!$A$25:$AQ$426,Incurred_Nominal!$AG$1,FALSE),0))</f>
        <v>0</v>
      </c>
      <c r="J102" s="13">
        <f>IF(VLOOKUP($C102,Incurred_Nominal!$A$25:$AQ$426,Incurred_Nominal!$AL$1,FALSE)="Commissioned Extra",0,
IF(VLOOKUP($C102,Incurred_Nominal!$A$25:$AQ$426,Incurred_Nominal!$AK$1,FALSE)=J$4,VLOOKUP($C102,Incurred_Nominal!$A$25:$AQ$426,Incurred_Nominal!$AG$1,FALSE),0))</f>
        <v>0</v>
      </c>
      <c r="K102" s="13">
        <f>IF(VLOOKUP($C102,Incurred_Nominal!$A$25:$AQ$426,Incurred_Nominal!$AL$1,FALSE)="Commissioned Extra",0,
IF(VLOOKUP($C102,Incurred_Nominal!$A$25:$AQ$426,Incurred_Nominal!$AK$1,FALSE)=K$4,VLOOKUP($C102,Incurred_Nominal!$A$25:$AQ$426,Incurred_Nominal!$AG$1,FALSE),0))</f>
        <v>0</v>
      </c>
      <c r="L102" s="13">
        <f>IF(VLOOKUP($C102,Incurred_Nominal!$A$25:$AQ$426,Incurred_Nominal!$AL$1,FALSE)="Commissioned Extra",0,
IF(VLOOKUP($C102,Incurred_Nominal!$A$25:$AQ$426,Incurred_Nominal!$AK$1,FALSE)=L$4,VLOOKUP($C102,Incurred_Nominal!$A$25:$AQ$426,Incurred_Nominal!$AG$1,FALSE),0))</f>
        <v>0</v>
      </c>
      <c r="M102" s="232">
        <f t="shared" si="11"/>
        <v>0</v>
      </c>
      <c r="N102" s="232" t="str">
        <f t="shared" si="12"/>
        <v/>
      </c>
      <c r="P102" s="232">
        <f>(VLOOKUP($C102,Incurred_Real!$A$25:$BR$427,Incurred_Real!AS$1,FALSE))*$M102</f>
        <v>0</v>
      </c>
      <c r="Q102" s="232">
        <f>(VLOOKUP($C102,Incurred_Real!$A$25:$BR$427,Incurred_Real!AT$1,FALSE))*$M102</f>
        <v>0</v>
      </c>
      <c r="R102" s="232">
        <f>(VLOOKUP($C102,Incurred_Real!$A$25:$BR$427,Incurred_Real!AU$1,FALSE))*$M102</f>
        <v>0</v>
      </c>
      <c r="S102" s="232">
        <f>(VLOOKUP($C102,Incurred_Real!$A$25:$BR$427,Incurred_Real!AV$1,FALSE))*$M102</f>
        <v>0</v>
      </c>
      <c r="T102" s="232">
        <f>(VLOOKUP($C102,Incurred_Real!$A$25:$BR$427,Incurred_Real!AW$1,FALSE))*$M102</f>
        <v>0</v>
      </c>
      <c r="U102" s="232">
        <f>(VLOOKUP($C102,Incurred_Real!$A$25:$BR$427,Incurred_Real!AX$1,FALSE))*$M102</f>
        <v>0</v>
      </c>
      <c r="V102" s="232">
        <f>(VLOOKUP($C102,Incurred_Real!$A$25:$BR$427,Incurred_Real!AY$1,FALSE))*$M102</f>
        <v>0</v>
      </c>
      <c r="W102" s="232">
        <f>(VLOOKUP($C102,Incurred_Real!$A$25:$BR$427,Incurred_Real!AZ$1,FALSE))*$M102</f>
        <v>0</v>
      </c>
      <c r="X102" s="232">
        <f>(VLOOKUP($C102,Incurred_Real!$A$25:$BR$427,Incurred_Real!BA$1,FALSE))*$M102</f>
        <v>0</v>
      </c>
      <c r="Y102" s="232">
        <f>(VLOOKUP($C102,Incurred_Real!$A$25:$BR$427,Incurred_Real!BB$1,FALSE))*$M102</f>
        <v>0</v>
      </c>
      <c r="Z102" s="232">
        <f>(VLOOKUP($C102,Incurred_Real!$A$25:$BR$427,Incurred_Real!BC$1,FALSE))*$M102</f>
        <v>0</v>
      </c>
      <c r="AA102" s="232">
        <f>(VLOOKUP($C102,Incurred_Real!$A$25:$BR$427,Incurred_Real!BD$1,FALSE))*$M102</f>
        <v>0</v>
      </c>
      <c r="AB102" s="232">
        <f>(VLOOKUP($C102,Incurred_Real!$A$25:$BR$427,Incurred_Real!BE$1,FALSE))*$M102</f>
        <v>0</v>
      </c>
      <c r="AC102" s="232">
        <f>(VLOOKUP($C102,Incurred_Real!$A$25:$BR$427,Incurred_Real!BF$1,FALSE))*$M102</f>
        <v>0</v>
      </c>
      <c r="AD102" s="232">
        <f>(VLOOKUP($C102,Incurred_Real!$A$25:$BR$427,Incurred_Real!BG$1,FALSE))*$M102</f>
        <v>0</v>
      </c>
      <c r="AE102" s="232">
        <f>(VLOOKUP($C102,Incurred_Real!$A$25:$BR$427,Incurred_Real!BH$1,FALSE))*$M102</f>
        <v>0</v>
      </c>
      <c r="AF102" s="232">
        <f>(VLOOKUP($C102,Incurred_Real!$A$25:$BR$427,Incurred_Real!BI$1,FALSE))*$M102</f>
        <v>0</v>
      </c>
      <c r="AG102" s="232">
        <f>(VLOOKUP($C102,Incurred_Real!$A$25:$BR$427,Incurred_Real!BJ$1,FALSE))*$M102</f>
        <v>0</v>
      </c>
      <c r="AH102" s="232">
        <f>(VLOOKUP($C102,Incurred_Real!$A$25:$BR$427,Incurred_Real!BK$1,FALSE))*$M102</f>
        <v>0</v>
      </c>
      <c r="AI102" s="232">
        <f>(VLOOKUP($C102,Incurred_Real!$A$25:$BR$427,Incurred_Real!BL$1,FALSE))*$M102</f>
        <v>0</v>
      </c>
      <c r="AJ102" s="232">
        <f>(VLOOKUP($C102,Incurred_Real!$A$25:$BR$427,Incurred_Real!BM$1,FALSE))*$M102</f>
        <v>0</v>
      </c>
      <c r="AK102" s="232">
        <f>(VLOOKUP($C102,Incurred_Real!$A$25:$BR$427,Incurred_Real!BN$1,FALSE))*$M102</f>
        <v>0</v>
      </c>
      <c r="AL102" s="232">
        <f>(VLOOKUP($C102,Incurred_Real!$A$25:$BR$427,Incurred_Real!BO$1,FALSE))*$M102</f>
        <v>0</v>
      </c>
      <c r="AM102" s="232">
        <f>(VLOOKUP($C102,Incurred_Real!$A$25:$BR$427,Incurred_Real!BP$1,FALSE))*$M102</f>
        <v>0</v>
      </c>
      <c r="AN102" s="232">
        <f>(VLOOKUP($C102,Incurred_Real!$A$25:$BR$427,Incurred_Real!BQ$1,FALSE))*$M102</f>
        <v>0</v>
      </c>
      <c r="AO102" s="232">
        <f>(VLOOKUP($C102,Incurred_Real!$A$25:$BR$427,Incurred_Real!BR$1,FALSE))*$M102</f>
        <v>0</v>
      </c>
      <c r="AP102" s="232">
        <f t="shared" si="13"/>
        <v>0</v>
      </c>
      <c r="AR102" s="232" t="b">
        <f t="shared" si="14"/>
        <v>1</v>
      </c>
    </row>
    <row r="103" spans="3:44" x14ac:dyDescent="0.15">
      <c r="C103" s="11" t="s">
        <v>182</v>
      </c>
      <c r="D103" s="11" t="str">
        <f>VLOOKUP(C103,'Project List'!$A$9:$AG$360,'Project List'!$G$1,FALSE)</f>
        <v>IT Hardware Refresh and Maintain 16-18</v>
      </c>
      <c r="E103" s="11" t="str">
        <f>VLOOKUP($C103,Incurred_Real!$A$24:$E$376,Incurred_Real!$D$1,FALSE)</f>
        <v>Information Technology</v>
      </c>
      <c r="F103" s="13">
        <f>IF(VLOOKUP($C103,Incurred_Nominal!$A$25:$AQ$426,Incurred_Nominal!$AL$1,FALSE)="Commissioned Extra",0,
IF(VLOOKUP($C103,Incurred_Nominal!$A$25:$AQ$426,Incurred_Nominal!$AK$1,FALSE)=F$4,VLOOKUP($C103,Incurred_Nominal!$A$25:$AQ$426,Incurred_Nominal!$AG$1,FALSE),0))</f>
        <v>0</v>
      </c>
      <c r="G103" s="13">
        <f>IF(VLOOKUP($C103,Incurred_Nominal!$A$25:$AQ$426,Incurred_Nominal!$AL$1,FALSE)="Commissioned Extra",0,
IF(VLOOKUP($C103,Incurred_Nominal!$A$25:$AQ$426,Incurred_Nominal!$AK$1,FALSE)=G$4,VLOOKUP($C103,Incurred_Nominal!$A$25:$AQ$426,Incurred_Nominal!$AG$1,FALSE),0))</f>
        <v>0</v>
      </c>
      <c r="H103" s="13">
        <f>IF(VLOOKUP($C103,Incurred_Nominal!$A$25:$AQ$426,Incurred_Nominal!$AL$1,FALSE)="Commissioned Extra",0,
IF(VLOOKUP($C103,Incurred_Nominal!$A$25:$AQ$426,Incurred_Nominal!$AK$1,FALSE)=H$4,VLOOKUP($C103,Incurred_Nominal!$A$25:$AQ$426,Incurred_Nominal!$AG$1,FALSE),0))</f>
        <v>0</v>
      </c>
      <c r="I103" s="13">
        <f>IF(VLOOKUP($C103,Incurred_Nominal!$A$25:$AQ$426,Incurred_Nominal!$AL$1,FALSE)="Commissioned Extra",0,
IF(VLOOKUP($C103,Incurred_Nominal!$A$25:$AQ$426,Incurred_Nominal!$AK$1,FALSE)=I$4,VLOOKUP($C103,Incurred_Nominal!$A$25:$AQ$426,Incurred_Nominal!$AG$1,FALSE),0))</f>
        <v>0</v>
      </c>
      <c r="J103" s="13">
        <f>IF(VLOOKUP($C103,Incurred_Nominal!$A$25:$AQ$426,Incurred_Nominal!$AL$1,FALSE)="Commissioned Extra",0,
IF(VLOOKUP($C103,Incurred_Nominal!$A$25:$AQ$426,Incurred_Nominal!$AK$1,FALSE)=J$4,VLOOKUP($C103,Incurred_Nominal!$A$25:$AQ$426,Incurred_Nominal!$AG$1,FALSE),0))</f>
        <v>0</v>
      </c>
      <c r="K103" s="13">
        <f>IF(VLOOKUP($C103,Incurred_Nominal!$A$25:$AQ$426,Incurred_Nominal!$AL$1,FALSE)="Commissioned Extra",0,
IF(VLOOKUP($C103,Incurred_Nominal!$A$25:$AQ$426,Incurred_Nominal!$AK$1,FALSE)=K$4,VLOOKUP($C103,Incurred_Nominal!$A$25:$AQ$426,Incurred_Nominal!$AG$1,FALSE),0))</f>
        <v>0</v>
      </c>
      <c r="L103" s="13">
        <f>IF(VLOOKUP($C103,Incurred_Nominal!$A$25:$AQ$426,Incurred_Nominal!$AL$1,FALSE)="Commissioned Extra",0,
IF(VLOOKUP($C103,Incurred_Nominal!$A$25:$AQ$426,Incurred_Nominal!$AK$1,FALSE)=L$4,VLOOKUP($C103,Incurred_Nominal!$A$25:$AQ$426,Incurred_Nominal!$AG$1,FALSE),0))</f>
        <v>0</v>
      </c>
      <c r="M103" s="232">
        <f t="shared" si="11"/>
        <v>0</v>
      </c>
      <c r="N103" s="232" t="str">
        <f t="shared" si="12"/>
        <v/>
      </c>
      <c r="P103" s="232">
        <f>(VLOOKUP($C103,Incurred_Real!$A$25:$BR$427,Incurred_Real!AS$1,FALSE))*$M103</f>
        <v>0</v>
      </c>
      <c r="Q103" s="232">
        <f>(VLOOKUP($C103,Incurred_Real!$A$25:$BR$427,Incurred_Real!AT$1,FALSE))*$M103</f>
        <v>0</v>
      </c>
      <c r="R103" s="232">
        <f>(VLOOKUP($C103,Incurred_Real!$A$25:$BR$427,Incurred_Real!AU$1,FALSE))*$M103</f>
        <v>0</v>
      </c>
      <c r="S103" s="232">
        <f>(VLOOKUP($C103,Incurred_Real!$A$25:$BR$427,Incurred_Real!AV$1,FALSE))*$M103</f>
        <v>0</v>
      </c>
      <c r="T103" s="232">
        <f>(VLOOKUP($C103,Incurred_Real!$A$25:$BR$427,Incurred_Real!AW$1,FALSE))*$M103</f>
        <v>0</v>
      </c>
      <c r="U103" s="232">
        <f>(VLOOKUP($C103,Incurred_Real!$A$25:$BR$427,Incurred_Real!AX$1,FALSE))*$M103</f>
        <v>0</v>
      </c>
      <c r="V103" s="232">
        <f>(VLOOKUP($C103,Incurred_Real!$A$25:$BR$427,Incurred_Real!AY$1,FALSE))*$M103</f>
        <v>0</v>
      </c>
      <c r="W103" s="232">
        <f>(VLOOKUP($C103,Incurred_Real!$A$25:$BR$427,Incurred_Real!AZ$1,FALSE))*$M103</f>
        <v>0</v>
      </c>
      <c r="X103" s="232">
        <f>(VLOOKUP($C103,Incurred_Real!$A$25:$BR$427,Incurred_Real!BA$1,FALSE))*$M103</f>
        <v>0</v>
      </c>
      <c r="Y103" s="232">
        <f>(VLOOKUP($C103,Incurred_Real!$A$25:$BR$427,Incurred_Real!BB$1,FALSE))*$M103</f>
        <v>0</v>
      </c>
      <c r="Z103" s="232">
        <f>(VLOOKUP($C103,Incurred_Real!$A$25:$BR$427,Incurred_Real!BC$1,FALSE))*$M103</f>
        <v>0</v>
      </c>
      <c r="AA103" s="232">
        <f>(VLOOKUP($C103,Incurred_Real!$A$25:$BR$427,Incurred_Real!BD$1,FALSE))*$M103</f>
        <v>0</v>
      </c>
      <c r="AB103" s="232">
        <f>(VLOOKUP($C103,Incurred_Real!$A$25:$BR$427,Incurred_Real!BE$1,FALSE))*$M103</f>
        <v>0</v>
      </c>
      <c r="AC103" s="232">
        <f>(VLOOKUP($C103,Incurred_Real!$A$25:$BR$427,Incurred_Real!BF$1,FALSE))*$M103</f>
        <v>0</v>
      </c>
      <c r="AD103" s="232">
        <f>(VLOOKUP($C103,Incurred_Real!$A$25:$BR$427,Incurred_Real!BG$1,FALSE))*$M103</f>
        <v>0</v>
      </c>
      <c r="AE103" s="232">
        <f>(VLOOKUP($C103,Incurred_Real!$A$25:$BR$427,Incurred_Real!BH$1,FALSE))*$M103</f>
        <v>0</v>
      </c>
      <c r="AF103" s="232">
        <f>(VLOOKUP($C103,Incurred_Real!$A$25:$BR$427,Incurred_Real!BI$1,FALSE))*$M103</f>
        <v>0</v>
      </c>
      <c r="AG103" s="232">
        <f>(VLOOKUP($C103,Incurred_Real!$A$25:$BR$427,Incurred_Real!BJ$1,FALSE))*$M103</f>
        <v>0</v>
      </c>
      <c r="AH103" s="232">
        <f>(VLOOKUP($C103,Incurred_Real!$A$25:$BR$427,Incurred_Real!BK$1,FALSE))*$M103</f>
        <v>0</v>
      </c>
      <c r="AI103" s="232">
        <f>(VLOOKUP($C103,Incurred_Real!$A$25:$BR$427,Incurred_Real!BL$1,FALSE))*$M103</f>
        <v>0</v>
      </c>
      <c r="AJ103" s="232">
        <f>(VLOOKUP($C103,Incurred_Real!$A$25:$BR$427,Incurred_Real!BM$1,FALSE))*$M103</f>
        <v>0</v>
      </c>
      <c r="AK103" s="232">
        <f>(VLOOKUP($C103,Incurred_Real!$A$25:$BR$427,Incurred_Real!BN$1,FALSE))*$M103</f>
        <v>0</v>
      </c>
      <c r="AL103" s="232">
        <f>(VLOOKUP($C103,Incurred_Real!$A$25:$BR$427,Incurred_Real!BO$1,FALSE))*$M103</f>
        <v>0</v>
      </c>
      <c r="AM103" s="232">
        <f>(VLOOKUP($C103,Incurred_Real!$A$25:$BR$427,Incurred_Real!BP$1,FALSE))*$M103</f>
        <v>0</v>
      </c>
      <c r="AN103" s="232">
        <f>(VLOOKUP($C103,Incurred_Real!$A$25:$BR$427,Incurred_Real!BQ$1,FALSE))*$M103</f>
        <v>0</v>
      </c>
      <c r="AO103" s="232">
        <f>(VLOOKUP($C103,Incurred_Real!$A$25:$BR$427,Incurred_Real!BR$1,FALSE))*$M103</f>
        <v>0</v>
      </c>
      <c r="AP103" s="232">
        <f t="shared" si="13"/>
        <v>0</v>
      </c>
      <c r="AR103" s="232" t="b">
        <f t="shared" si="14"/>
        <v>1</v>
      </c>
    </row>
    <row r="104" spans="3:44" x14ac:dyDescent="0.15">
      <c r="C104" s="11" t="s">
        <v>183</v>
      </c>
      <c r="D104" s="11" t="str">
        <f>VLOOKUP(C104,'Project List'!$A$9:$AG$360,'Project List'!$G$1,FALSE)</f>
        <v>Licenses, Maintenance, Minor Software 16-18</v>
      </c>
      <c r="E104" s="11" t="str">
        <f>VLOOKUP($C104,Incurred_Real!$A$24:$E$376,Incurred_Real!$D$1,FALSE)</f>
        <v>Information Technology</v>
      </c>
      <c r="F104" s="13">
        <f>IF(VLOOKUP($C104,Incurred_Nominal!$A$25:$AQ$426,Incurred_Nominal!$AL$1,FALSE)="Commissioned Extra",0,
IF(VLOOKUP($C104,Incurred_Nominal!$A$25:$AQ$426,Incurred_Nominal!$AK$1,FALSE)=F$4,VLOOKUP($C104,Incurred_Nominal!$A$25:$AQ$426,Incurred_Nominal!$AG$1,FALSE),0))</f>
        <v>0</v>
      </c>
      <c r="G104" s="13">
        <f>IF(VLOOKUP($C104,Incurred_Nominal!$A$25:$AQ$426,Incurred_Nominal!$AL$1,FALSE)="Commissioned Extra",0,
IF(VLOOKUP($C104,Incurred_Nominal!$A$25:$AQ$426,Incurred_Nominal!$AK$1,FALSE)=G$4,VLOOKUP($C104,Incurred_Nominal!$A$25:$AQ$426,Incurred_Nominal!$AG$1,FALSE),0))</f>
        <v>0</v>
      </c>
      <c r="H104" s="13">
        <f>IF(VLOOKUP($C104,Incurred_Nominal!$A$25:$AQ$426,Incurred_Nominal!$AL$1,FALSE)="Commissioned Extra",0,
IF(VLOOKUP($C104,Incurred_Nominal!$A$25:$AQ$426,Incurred_Nominal!$AK$1,FALSE)=H$4,VLOOKUP($C104,Incurred_Nominal!$A$25:$AQ$426,Incurred_Nominal!$AG$1,FALSE),0))</f>
        <v>0</v>
      </c>
      <c r="I104" s="13">
        <f>IF(VLOOKUP($C104,Incurred_Nominal!$A$25:$AQ$426,Incurred_Nominal!$AL$1,FALSE)="Commissioned Extra",0,
IF(VLOOKUP($C104,Incurred_Nominal!$A$25:$AQ$426,Incurred_Nominal!$AK$1,FALSE)=I$4,VLOOKUP($C104,Incurred_Nominal!$A$25:$AQ$426,Incurred_Nominal!$AG$1,FALSE),0))</f>
        <v>0</v>
      </c>
      <c r="J104" s="13">
        <f>IF(VLOOKUP($C104,Incurred_Nominal!$A$25:$AQ$426,Incurred_Nominal!$AL$1,FALSE)="Commissioned Extra",0,
IF(VLOOKUP($C104,Incurred_Nominal!$A$25:$AQ$426,Incurred_Nominal!$AK$1,FALSE)=J$4,VLOOKUP($C104,Incurred_Nominal!$A$25:$AQ$426,Incurred_Nominal!$AG$1,FALSE),0))</f>
        <v>0</v>
      </c>
      <c r="K104" s="13">
        <f>IF(VLOOKUP($C104,Incurred_Nominal!$A$25:$AQ$426,Incurred_Nominal!$AL$1,FALSE)="Commissioned Extra",0,
IF(VLOOKUP($C104,Incurred_Nominal!$A$25:$AQ$426,Incurred_Nominal!$AK$1,FALSE)=K$4,VLOOKUP($C104,Incurred_Nominal!$A$25:$AQ$426,Incurred_Nominal!$AG$1,FALSE),0))</f>
        <v>0</v>
      </c>
      <c r="L104" s="13">
        <f>IF(VLOOKUP($C104,Incurred_Nominal!$A$25:$AQ$426,Incurred_Nominal!$AL$1,FALSE)="Commissioned Extra",0,
IF(VLOOKUP($C104,Incurred_Nominal!$A$25:$AQ$426,Incurred_Nominal!$AK$1,FALSE)=L$4,VLOOKUP($C104,Incurred_Nominal!$A$25:$AQ$426,Incurred_Nominal!$AG$1,FALSE),0))</f>
        <v>0</v>
      </c>
      <c r="M104" s="232">
        <f t="shared" si="11"/>
        <v>0</v>
      </c>
      <c r="N104" s="232" t="str">
        <f t="shared" si="12"/>
        <v/>
      </c>
      <c r="P104" s="232">
        <f>(VLOOKUP($C104,Incurred_Real!$A$25:$BR$427,Incurred_Real!AS$1,FALSE))*$M104</f>
        <v>0</v>
      </c>
      <c r="Q104" s="232">
        <f>(VLOOKUP($C104,Incurred_Real!$A$25:$BR$427,Incurred_Real!AT$1,FALSE))*$M104</f>
        <v>0</v>
      </c>
      <c r="R104" s="232">
        <f>(VLOOKUP($C104,Incurred_Real!$A$25:$BR$427,Incurred_Real!AU$1,FALSE))*$M104</f>
        <v>0</v>
      </c>
      <c r="S104" s="232">
        <f>(VLOOKUP($C104,Incurred_Real!$A$25:$BR$427,Incurred_Real!AV$1,FALSE))*$M104</f>
        <v>0</v>
      </c>
      <c r="T104" s="232">
        <f>(VLOOKUP($C104,Incurred_Real!$A$25:$BR$427,Incurred_Real!AW$1,FALSE))*$M104</f>
        <v>0</v>
      </c>
      <c r="U104" s="232">
        <f>(VLOOKUP($C104,Incurred_Real!$A$25:$BR$427,Incurred_Real!AX$1,FALSE))*$M104</f>
        <v>0</v>
      </c>
      <c r="V104" s="232">
        <f>(VLOOKUP($C104,Incurred_Real!$A$25:$BR$427,Incurred_Real!AY$1,FALSE))*$M104</f>
        <v>0</v>
      </c>
      <c r="W104" s="232">
        <f>(VLOOKUP($C104,Incurred_Real!$A$25:$BR$427,Incurred_Real!AZ$1,FALSE))*$M104</f>
        <v>0</v>
      </c>
      <c r="X104" s="232">
        <f>(VLOOKUP($C104,Incurred_Real!$A$25:$BR$427,Incurred_Real!BA$1,FALSE))*$M104</f>
        <v>0</v>
      </c>
      <c r="Y104" s="232">
        <f>(VLOOKUP($C104,Incurred_Real!$A$25:$BR$427,Incurred_Real!BB$1,FALSE))*$M104</f>
        <v>0</v>
      </c>
      <c r="Z104" s="232">
        <f>(VLOOKUP($C104,Incurred_Real!$A$25:$BR$427,Incurred_Real!BC$1,FALSE))*$M104</f>
        <v>0</v>
      </c>
      <c r="AA104" s="232">
        <f>(VLOOKUP($C104,Incurred_Real!$A$25:$BR$427,Incurred_Real!BD$1,FALSE))*$M104</f>
        <v>0</v>
      </c>
      <c r="AB104" s="232">
        <f>(VLOOKUP($C104,Incurred_Real!$A$25:$BR$427,Incurred_Real!BE$1,FALSE))*$M104</f>
        <v>0</v>
      </c>
      <c r="AC104" s="232">
        <f>(VLOOKUP($C104,Incurred_Real!$A$25:$BR$427,Incurred_Real!BF$1,FALSE))*$M104</f>
        <v>0</v>
      </c>
      <c r="AD104" s="232">
        <f>(VLOOKUP($C104,Incurred_Real!$A$25:$BR$427,Incurred_Real!BG$1,FALSE))*$M104</f>
        <v>0</v>
      </c>
      <c r="AE104" s="232">
        <f>(VLOOKUP($C104,Incurred_Real!$A$25:$BR$427,Incurred_Real!BH$1,FALSE))*$M104</f>
        <v>0</v>
      </c>
      <c r="AF104" s="232">
        <f>(VLOOKUP($C104,Incurred_Real!$A$25:$BR$427,Incurred_Real!BI$1,FALSE))*$M104</f>
        <v>0</v>
      </c>
      <c r="AG104" s="232">
        <f>(VLOOKUP($C104,Incurred_Real!$A$25:$BR$427,Incurred_Real!BJ$1,FALSE))*$M104</f>
        <v>0</v>
      </c>
      <c r="AH104" s="232">
        <f>(VLOOKUP($C104,Incurred_Real!$A$25:$BR$427,Incurred_Real!BK$1,FALSE))*$M104</f>
        <v>0</v>
      </c>
      <c r="AI104" s="232">
        <f>(VLOOKUP($C104,Incurred_Real!$A$25:$BR$427,Incurred_Real!BL$1,FALSE))*$M104</f>
        <v>0</v>
      </c>
      <c r="AJ104" s="232">
        <f>(VLOOKUP($C104,Incurred_Real!$A$25:$BR$427,Incurred_Real!BM$1,FALSE))*$M104</f>
        <v>0</v>
      </c>
      <c r="AK104" s="232">
        <f>(VLOOKUP($C104,Incurred_Real!$A$25:$BR$427,Incurred_Real!BN$1,FALSE))*$M104</f>
        <v>0</v>
      </c>
      <c r="AL104" s="232">
        <f>(VLOOKUP($C104,Incurred_Real!$A$25:$BR$427,Incurred_Real!BO$1,FALSE))*$M104</f>
        <v>0</v>
      </c>
      <c r="AM104" s="232">
        <f>(VLOOKUP($C104,Incurred_Real!$A$25:$BR$427,Incurred_Real!BP$1,FALSE))*$M104</f>
        <v>0</v>
      </c>
      <c r="AN104" s="232">
        <f>(VLOOKUP($C104,Incurred_Real!$A$25:$BR$427,Incurred_Real!BQ$1,FALSE))*$M104</f>
        <v>0</v>
      </c>
      <c r="AO104" s="232">
        <f>(VLOOKUP($C104,Incurred_Real!$A$25:$BR$427,Incurred_Real!BR$1,FALSE))*$M104</f>
        <v>0</v>
      </c>
      <c r="AP104" s="232">
        <f t="shared" si="13"/>
        <v>0</v>
      </c>
      <c r="AR104" s="232" t="b">
        <f t="shared" si="14"/>
        <v>1</v>
      </c>
    </row>
    <row r="105" spans="3:44" x14ac:dyDescent="0.15">
      <c r="C105" s="11" t="s">
        <v>184</v>
      </c>
      <c r="D105" s="11" t="str">
        <f>VLOOKUP(C105,'Project List'!$A$9:$AG$360,'Project List'!$G$1,FALSE)</f>
        <v>IT Security Technology Refresh 17-18</v>
      </c>
      <c r="E105" s="11" t="str">
        <f>VLOOKUP($C105,Incurred_Real!$A$24:$E$376,Incurred_Real!$D$1,FALSE)</f>
        <v>Information Technology</v>
      </c>
      <c r="F105" s="13">
        <f>IF(VLOOKUP($C105,Incurred_Nominal!$A$25:$AQ$426,Incurred_Nominal!$AL$1,FALSE)="Commissioned Extra",0,
IF(VLOOKUP($C105,Incurred_Nominal!$A$25:$AQ$426,Incurred_Nominal!$AK$1,FALSE)=F$4,VLOOKUP($C105,Incurred_Nominal!$A$25:$AQ$426,Incurred_Nominal!$AG$1,FALSE),0))</f>
        <v>0</v>
      </c>
      <c r="G105" s="13">
        <f>IF(VLOOKUP($C105,Incurred_Nominal!$A$25:$AQ$426,Incurred_Nominal!$AL$1,FALSE)="Commissioned Extra",0,
IF(VLOOKUP($C105,Incurred_Nominal!$A$25:$AQ$426,Incurred_Nominal!$AK$1,FALSE)=G$4,VLOOKUP($C105,Incurred_Nominal!$A$25:$AQ$426,Incurred_Nominal!$AG$1,FALSE),0))</f>
        <v>0</v>
      </c>
      <c r="H105" s="13">
        <f>IF(VLOOKUP($C105,Incurred_Nominal!$A$25:$AQ$426,Incurred_Nominal!$AL$1,FALSE)="Commissioned Extra",0,
IF(VLOOKUP($C105,Incurred_Nominal!$A$25:$AQ$426,Incurred_Nominal!$AK$1,FALSE)=H$4,VLOOKUP($C105,Incurred_Nominal!$A$25:$AQ$426,Incurred_Nominal!$AG$1,FALSE),0))</f>
        <v>0</v>
      </c>
      <c r="I105" s="13">
        <f>IF(VLOOKUP($C105,Incurred_Nominal!$A$25:$AQ$426,Incurred_Nominal!$AL$1,FALSE)="Commissioned Extra",0,
IF(VLOOKUP($C105,Incurred_Nominal!$A$25:$AQ$426,Incurred_Nominal!$AK$1,FALSE)=I$4,VLOOKUP($C105,Incurred_Nominal!$A$25:$AQ$426,Incurred_Nominal!$AG$1,FALSE),0))</f>
        <v>0</v>
      </c>
      <c r="J105" s="13">
        <f>IF(VLOOKUP($C105,Incurred_Nominal!$A$25:$AQ$426,Incurred_Nominal!$AL$1,FALSE)="Commissioned Extra",0,
IF(VLOOKUP($C105,Incurred_Nominal!$A$25:$AQ$426,Incurred_Nominal!$AK$1,FALSE)=J$4,VLOOKUP($C105,Incurred_Nominal!$A$25:$AQ$426,Incurred_Nominal!$AG$1,FALSE),0))</f>
        <v>0</v>
      </c>
      <c r="K105" s="13">
        <f>IF(VLOOKUP($C105,Incurred_Nominal!$A$25:$AQ$426,Incurred_Nominal!$AL$1,FALSE)="Commissioned Extra",0,
IF(VLOOKUP($C105,Incurred_Nominal!$A$25:$AQ$426,Incurred_Nominal!$AK$1,FALSE)=K$4,VLOOKUP($C105,Incurred_Nominal!$A$25:$AQ$426,Incurred_Nominal!$AG$1,FALSE),0))</f>
        <v>0</v>
      </c>
      <c r="L105" s="13">
        <f>IF(VLOOKUP($C105,Incurred_Nominal!$A$25:$AQ$426,Incurred_Nominal!$AL$1,FALSE)="Commissioned Extra",0,
IF(VLOOKUP($C105,Incurred_Nominal!$A$25:$AQ$426,Incurred_Nominal!$AK$1,FALSE)=L$4,VLOOKUP($C105,Incurred_Nominal!$A$25:$AQ$426,Incurred_Nominal!$AG$1,FALSE),0))</f>
        <v>0</v>
      </c>
      <c r="M105" s="232">
        <f t="shared" si="11"/>
        <v>0</v>
      </c>
      <c r="N105" s="232" t="str">
        <f t="shared" si="12"/>
        <v/>
      </c>
      <c r="P105" s="232">
        <f>(VLOOKUP($C105,Incurred_Real!$A$25:$BR$427,Incurred_Real!AS$1,FALSE))*$M105</f>
        <v>0</v>
      </c>
      <c r="Q105" s="232">
        <f>(VLOOKUP($C105,Incurred_Real!$A$25:$BR$427,Incurred_Real!AT$1,FALSE))*$M105</f>
        <v>0</v>
      </c>
      <c r="R105" s="232">
        <f>(VLOOKUP($C105,Incurred_Real!$A$25:$BR$427,Incurred_Real!AU$1,FALSE))*$M105</f>
        <v>0</v>
      </c>
      <c r="S105" s="232">
        <f>(VLOOKUP($C105,Incurred_Real!$A$25:$BR$427,Incurred_Real!AV$1,FALSE))*$M105</f>
        <v>0</v>
      </c>
      <c r="T105" s="232">
        <f>(VLOOKUP($C105,Incurred_Real!$A$25:$BR$427,Incurred_Real!AW$1,FALSE))*$M105</f>
        <v>0</v>
      </c>
      <c r="U105" s="232">
        <f>(VLOOKUP($C105,Incurred_Real!$A$25:$BR$427,Incurred_Real!AX$1,FALSE))*$M105</f>
        <v>0</v>
      </c>
      <c r="V105" s="232">
        <f>(VLOOKUP($C105,Incurred_Real!$A$25:$BR$427,Incurred_Real!AY$1,FALSE))*$M105</f>
        <v>0</v>
      </c>
      <c r="W105" s="232">
        <f>(VLOOKUP($C105,Incurred_Real!$A$25:$BR$427,Incurred_Real!AZ$1,FALSE))*$M105</f>
        <v>0</v>
      </c>
      <c r="X105" s="232">
        <f>(VLOOKUP($C105,Incurred_Real!$A$25:$BR$427,Incurred_Real!BA$1,FALSE))*$M105</f>
        <v>0</v>
      </c>
      <c r="Y105" s="232">
        <f>(VLOOKUP($C105,Incurred_Real!$A$25:$BR$427,Incurred_Real!BB$1,FALSE))*$M105</f>
        <v>0</v>
      </c>
      <c r="Z105" s="232">
        <f>(VLOOKUP($C105,Incurred_Real!$A$25:$BR$427,Incurred_Real!BC$1,FALSE))*$M105</f>
        <v>0</v>
      </c>
      <c r="AA105" s="232">
        <f>(VLOOKUP($C105,Incurred_Real!$A$25:$BR$427,Incurred_Real!BD$1,FALSE))*$M105</f>
        <v>0</v>
      </c>
      <c r="AB105" s="232">
        <f>(VLOOKUP($C105,Incurred_Real!$A$25:$BR$427,Incurred_Real!BE$1,FALSE))*$M105</f>
        <v>0</v>
      </c>
      <c r="AC105" s="232">
        <f>(VLOOKUP($C105,Incurred_Real!$A$25:$BR$427,Incurred_Real!BF$1,FALSE))*$M105</f>
        <v>0</v>
      </c>
      <c r="AD105" s="232">
        <f>(VLOOKUP($C105,Incurred_Real!$A$25:$BR$427,Incurred_Real!BG$1,FALSE))*$M105</f>
        <v>0</v>
      </c>
      <c r="AE105" s="232">
        <f>(VLOOKUP($C105,Incurred_Real!$A$25:$BR$427,Incurred_Real!BH$1,FALSE))*$M105</f>
        <v>0</v>
      </c>
      <c r="AF105" s="232">
        <f>(VLOOKUP($C105,Incurred_Real!$A$25:$BR$427,Incurred_Real!BI$1,FALSE))*$M105</f>
        <v>0</v>
      </c>
      <c r="AG105" s="232">
        <f>(VLOOKUP($C105,Incurred_Real!$A$25:$BR$427,Incurred_Real!BJ$1,FALSE))*$M105</f>
        <v>0</v>
      </c>
      <c r="AH105" s="232">
        <f>(VLOOKUP($C105,Incurred_Real!$A$25:$BR$427,Incurred_Real!BK$1,FALSE))*$M105</f>
        <v>0</v>
      </c>
      <c r="AI105" s="232">
        <f>(VLOOKUP($C105,Incurred_Real!$A$25:$BR$427,Incurred_Real!BL$1,FALSE))*$M105</f>
        <v>0</v>
      </c>
      <c r="AJ105" s="232">
        <f>(VLOOKUP($C105,Incurred_Real!$A$25:$BR$427,Incurred_Real!BM$1,FALSE))*$M105</f>
        <v>0</v>
      </c>
      <c r="AK105" s="232">
        <f>(VLOOKUP($C105,Incurred_Real!$A$25:$BR$427,Incurred_Real!BN$1,FALSE))*$M105</f>
        <v>0</v>
      </c>
      <c r="AL105" s="232">
        <f>(VLOOKUP($C105,Incurred_Real!$A$25:$BR$427,Incurred_Real!BO$1,FALSE))*$M105</f>
        <v>0</v>
      </c>
      <c r="AM105" s="232">
        <f>(VLOOKUP($C105,Incurred_Real!$A$25:$BR$427,Incurred_Real!BP$1,FALSE))*$M105</f>
        <v>0</v>
      </c>
      <c r="AN105" s="232">
        <f>(VLOOKUP($C105,Incurred_Real!$A$25:$BR$427,Incurred_Real!BQ$1,FALSE))*$M105</f>
        <v>0</v>
      </c>
      <c r="AO105" s="232">
        <f>(VLOOKUP($C105,Incurred_Real!$A$25:$BR$427,Incurred_Real!BR$1,FALSE))*$M105</f>
        <v>0</v>
      </c>
      <c r="AP105" s="232">
        <f t="shared" si="13"/>
        <v>0</v>
      </c>
      <c r="AR105" s="232" t="b">
        <f t="shared" si="14"/>
        <v>1</v>
      </c>
    </row>
    <row r="106" spans="3:44" x14ac:dyDescent="0.15">
      <c r="C106" s="11" t="s">
        <v>185</v>
      </c>
      <c r="D106" s="11" t="str">
        <f>VLOOKUP(C106,'Project List'!$A$9:$AG$360,'Project List'!$G$1,FALSE)</f>
        <v>Network Operations Software 2017-19</v>
      </c>
      <c r="E106" s="11" t="str">
        <f>VLOOKUP($C106,Incurred_Real!$A$24:$E$376,Incurred_Real!$D$1,FALSE)</f>
        <v>Replacement</v>
      </c>
      <c r="F106" s="13">
        <f>IF(VLOOKUP($C106,Incurred_Nominal!$A$25:$AQ$426,Incurred_Nominal!$AL$1,FALSE)="Commissioned Extra",0,
IF(VLOOKUP($C106,Incurred_Nominal!$A$25:$AQ$426,Incurred_Nominal!$AK$1,FALSE)=F$4,VLOOKUP($C106,Incurred_Nominal!$A$25:$AQ$426,Incurred_Nominal!$AG$1,FALSE),0))</f>
        <v>0</v>
      </c>
      <c r="G106" s="13">
        <f>IF(VLOOKUP($C106,Incurred_Nominal!$A$25:$AQ$426,Incurred_Nominal!$AL$1,FALSE)="Commissioned Extra",0,
IF(VLOOKUP($C106,Incurred_Nominal!$A$25:$AQ$426,Incurred_Nominal!$AK$1,FALSE)=G$4,VLOOKUP($C106,Incurred_Nominal!$A$25:$AQ$426,Incurred_Nominal!$AG$1,FALSE),0))</f>
        <v>0</v>
      </c>
      <c r="H106" s="13">
        <f>IF(VLOOKUP($C106,Incurred_Nominal!$A$25:$AQ$426,Incurred_Nominal!$AL$1,FALSE)="Commissioned Extra",0,
IF(VLOOKUP($C106,Incurred_Nominal!$A$25:$AQ$426,Incurred_Nominal!$AK$1,FALSE)=H$4,VLOOKUP($C106,Incurred_Nominal!$A$25:$AQ$426,Incurred_Nominal!$AG$1,FALSE),0))</f>
        <v>0</v>
      </c>
      <c r="I106" s="13">
        <f>IF(VLOOKUP($C106,Incurred_Nominal!$A$25:$AQ$426,Incurred_Nominal!$AL$1,FALSE)="Commissioned Extra",0,
IF(VLOOKUP($C106,Incurred_Nominal!$A$25:$AQ$426,Incurred_Nominal!$AK$1,FALSE)=I$4,VLOOKUP($C106,Incurred_Nominal!$A$25:$AQ$426,Incurred_Nominal!$AG$1,FALSE),0))</f>
        <v>1984374.7290373093</v>
      </c>
      <c r="J106" s="13">
        <f>IF(VLOOKUP($C106,Incurred_Nominal!$A$25:$AQ$426,Incurred_Nominal!$AL$1,FALSE)="Commissioned Extra",0,
IF(VLOOKUP($C106,Incurred_Nominal!$A$25:$AQ$426,Incurred_Nominal!$AK$1,FALSE)=J$4,VLOOKUP($C106,Incurred_Nominal!$A$25:$AQ$426,Incurred_Nominal!$AG$1,FALSE),0))</f>
        <v>0</v>
      </c>
      <c r="K106" s="13">
        <f>IF(VLOOKUP($C106,Incurred_Nominal!$A$25:$AQ$426,Incurred_Nominal!$AL$1,FALSE)="Commissioned Extra",0,
IF(VLOOKUP($C106,Incurred_Nominal!$A$25:$AQ$426,Incurred_Nominal!$AK$1,FALSE)=K$4,VLOOKUP($C106,Incurred_Nominal!$A$25:$AQ$426,Incurred_Nominal!$AG$1,FALSE),0))</f>
        <v>0</v>
      </c>
      <c r="L106" s="13">
        <f>IF(VLOOKUP($C106,Incurred_Nominal!$A$25:$AQ$426,Incurred_Nominal!$AL$1,FALSE)="Commissioned Extra",0,
IF(VLOOKUP($C106,Incurred_Nominal!$A$25:$AQ$426,Incurred_Nominal!$AK$1,FALSE)=L$4,VLOOKUP($C106,Incurred_Nominal!$A$25:$AQ$426,Incurred_Nominal!$AG$1,FALSE),0))</f>
        <v>0</v>
      </c>
      <c r="M106" s="232">
        <f t="shared" si="11"/>
        <v>1984374.7290373093</v>
      </c>
      <c r="N106" s="232">
        <f t="shared" si="12"/>
        <v>2025</v>
      </c>
      <c r="P106" s="232">
        <f>(VLOOKUP($C106,Incurred_Real!$A$25:$BR$427,Incurred_Real!AS$1,FALSE))*$M106</f>
        <v>0</v>
      </c>
      <c r="Q106" s="232">
        <f>(VLOOKUP($C106,Incurred_Real!$A$25:$BR$427,Incurred_Real!AT$1,FALSE))*$M106</f>
        <v>0</v>
      </c>
      <c r="R106" s="232">
        <f>(VLOOKUP($C106,Incurred_Real!$A$25:$BR$427,Incurred_Real!AU$1,FALSE))*$M106</f>
        <v>0</v>
      </c>
      <c r="S106" s="232">
        <f>(VLOOKUP($C106,Incurred_Real!$A$25:$BR$427,Incurred_Real!AV$1,FALSE))*$M106</f>
        <v>1984374.7290373093</v>
      </c>
      <c r="T106" s="232">
        <f>(VLOOKUP($C106,Incurred_Real!$A$25:$BR$427,Incurred_Real!AW$1,FALSE))*$M106</f>
        <v>0</v>
      </c>
      <c r="U106" s="232">
        <f>(VLOOKUP($C106,Incurred_Real!$A$25:$BR$427,Incurred_Real!AX$1,FALSE))*$M106</f>
        <v>0</v>
      </c>
      <c r="V106" s="232">
        <f>(VLOOKUP($C106,Incurred_Real!$A$25:$BR$427,Incurred_Real!AY$1,FALSE))*$M106</f>
        <v>0</v>
      </c>
      <c r="W106" s="232">
        <f>(VLOOKUP($C106,Incurred_Real!$A$25:$BR$427,Incurred_Real!AZ$1,FALSE))*$M106</f>
        <v>0</v>
      </c>
      <c r="X106" s="232">
        <f>(VLOOKUP($C106,Incurred_Real!$A$25:$BR$427,Incurred_Real!BA$1,FALSE))*$M106</f>
        <v>0</v>
      </c>
      <c r="Y106" s="232">
        <f>(VLOOKUP($C106,Incurred_Real!$A$25:$BR$427,Incurred_Real!BB$1,FALSE))*$M106</f>
        <v>0</v>
      </c>
      <c r="Z106" s="232">
        <f>(VLOOKUP($C106,Incurred_Real!$A$25:$BR$427,Incurred_Real!BC$1,FALSE))*$M106</f>
        <v>0</v>
      </c>
      <c r="AA106" s="232">
        <f>(VLOOKUP($C106,Incurred_Real!$A$25:$BR$427,Incurred_Real!BD$1,FALSE))*$M106</f>
        <v>0</v>
      </c>
      <c r="AB106" s="232">
        <f>(VLOOKUP($C106,Incurred_Real!$A$25:$BR$427,Incurred_Real!BE$1,FALSE))*$M106</f>
        <v>0</v>
      </c>
      <c r="AC106" s="232">
        <f>(VLOOKUP($C106,Incurred_Real!$A$25:$BR$427,Incurred_Real!BF$1,FALSE))*$M106</f>
        <v>0</v>
      </c>
      <c r="AD106" s="232">
        <f>(VLOOKUP($C106,Incurred_Real!$A$25:$BR$427,Incurred_Real!BG$1,FALSE))*$M106</f>
        <v>0</v>
      </c>
      <c r="AE106" s="232">
        <f>(VLOOKUP($C106,Incurred_Real!$A$25:$BR$427,Incurred_Real!BH$1,FALSE))*$M106</f>
        <v>0</v>
      </c>
      <c r="AF106" s="232">
        <f>(VLOOKUP($C106,Incurred_Real!$A$25:$BR$427,Incurred_Real!BI$1,FALSE))*$M106</f>
        <v>0</v>
      </c>
      <c r="AG106" s="232">
        <f>(VLOOKUP($C106,Incurred_Real!$A$25:$BR$427,Incurred_Real!BJ$1,FALSE))*$M106</f>
        <v>0</v>
      </c>
      <c r="AH106" s="232">
        <f>(VLOOKUP($C106,Incurred_Real!$A$25:$BR$427,Incurred_Real!BK$1,FALSE))*$M106</f>
        <v>0</v>
      </c>
      <c r="AI106" s="232">
        <f>(VLOOKUP($C106,Incurred_Real!$A$25:$BR$427,Incurred_Real!BL$1,FALSE))*$M106</f>
        <v>0</v>
      </c>
      <c r="AJ106" s="232">
        <f>(VLOOKUP($C106,Incurred_Real!$A$25:$BR$427,Incurred_Real!BM$1,FALSE))*$M106</f>
        <v>0</v>
      </c>
      <c r="AK106" s="232">
        <f>(VLOOKUP($C106,Incurred_Real!$A$25:$BR$427,Incurred_Real!BN$1,FALSE))*$M106</f>
        <v>0</v>
      </c>
      <c r="AL106" s="232">
        <f>(VLOOKUP($C106,Incurred_Real!$A$25:$BR$427,Incurred_Real!BO$1,FALSE))*$M106</f>
        <v>0</v>
      </c>
      <c r="AM106" s="232">
        <f>(VLOOKUP($C106,Incurred_Real!$A$25:$BR$427,Incurred_Real!BP$1,FALSE))*$M106</f>
        <v>0</v>
      </c>
      <c r="AN106" s="232">
        <f>(VLOOKUP($C106,Incurred_Real!$A$25:$BR$427,Incurred_Real!BQ$1,FALSE))*$M106</f>
        <v>0</v>
      </c>
      <c r="AO106" s="232">
        <f>(VLOOKUP($C106,Incurred_Real!$A$25:$BR$427,Incurred_Real!BR$1,FALSE))*$M106</f>
        <v>0</v>
      </c>
      <c r="AP106" s="232">
        <f t="shared" si="13"/>
        <v>1984374.7290373093</v>
      </c>
      <c r="AR106" s="232" t="b">
        <f t="shared" si="14"/>
        <v>1</v>
      </c>
    </row>
    <row r="107" spans="3:44" x14ac:dyDescent="0.15">
      <c r="C107" s="11" t="s">
        <v>186</v>
      </c>
      <c r="D107" s="11" t="str">
        <f>VLOOKUP(C107,'Project List'!$A$9:$AG$360,'Project List'!$G$1,FALSE)</f>
        <v>Fire Protection 300 Pirie 2017-18</v>
      </c>
      <c r="E107" s="11" t="str">
        <f>VLOOKUP($C107,Incurred_Real!$A$24:$E$376,Incurred_Real!$D$1,FALSE)</f>
        <v>Facilities</v>
      </c>
      <c r="F107" s="13">
        <f>IF(VLOOKUP($C107,Incurred_Nominal!$A$25:$AQ$426,Incurred_Nominal!$AL$1,FALSE)="Commissioned Extra",0,
IF(VLOOKUP($C107,Incurred_Nominal!$A$25:$AQ$426,Incurred_Nominal!$AK$1,FALSE)=F$4,VLOOKUP($C107,Incurred_Nominal!$A$25:$AQ$426,Incurred_Nominal!$AG$1,FALSE),0))</f>
        <v>0</v>
      </c>
      <c r="G107" s="13">
        <f>IF(VLOOKUP($C107,Incurred_Nominal!$A$25:$AQ$426,Incurred_Nominal!$AL$1,FALSE)="Commissioned Extra",0,
IF(VLOOKUP($C107,Incurred_Nominal!$A$25:$AQ$426,Incurred_Nominal!$AK$1,FALSE)=G$4,VLOOKUP($C107,Incurred_Nominal!$A$25:$AQ$426,Incurred_Nominal!$AG$1,FALSE),0))</f>
        <v>0</v>
      </c>
      <c r="H107" s="13">
        <f>IF(VLOOKUP($C107,Incurred_Nominal!$A$25:$AQ$426,Incurred_Nominal!$AL$1,FALSE)="Commissioned Extra",0,
IF(VLOOKUP($C107,Incurred_Nominal!$A$25:$AQ$426,Incurred_Nominal!$AK$1,FALSE)=H$4,VLOOKUP($C107,Incurred_Nominal!$A$25:$AQ$426,Incurred_Nominal!$AG$1,FALSE),0))</f>
        <v>0</v>
      </c>
      <c r="I107" s="13">
        <f>IF(VLOOKUP($C107,Incurred_Nominal!$A$25:$AQ$426,Incurred_Nominal!$AL$1,FALSE)="Commissioned Extra",0,
IF(VLOOKUP($C107,Incurred_Nominal!$A$25:$AQ$426,Incurred_Nominal!$AK$1,FALSE)=I$4,VLOOKUP($C107,Incurred_Nominal!$A$25:$AQ$426,Incurred_Nominal!$AG$1,FALSE),0))</f>
        <v>0</v>
      </c>
      <c r="J107" s="13">
        <f>IF(VLOOKUP($C107,Incurred_Nominal!$A$25:$AQ$426,Incurred_Nominal!$AL$1,FALSE)="Commissioned Extra",0,
IF(VLOOKUP($C107,Incurred_Nominal!$A$25:$AQ$426,Incurred_Nominal!$AK$1,FALSE)=J$4,VLOOKUP($C107,Incurred_Nominal!$A$25:$AQ$426,Incurred_Nominal!$AG$1,FALSE),0))</f>
        <v>0</v>
      </c>
      <c r="K107" s="13">
        <f>IF(VLOOKUP($C107,Incurred_Nominal!$A$25:$AQ$426,Incurred_Nominal!$AL$1,FALSE)="Commissioned Extra",0,
IF(VLOOKUP($C107,Incurred_Nominal!$A$25:$AQ$426,Incurred_Nominal!$AK$1,FALSE)=K$4,VLOOKUP($C107,Incurred_Nominal!$A$25:$AQ$426,Incurred_Nominal!$AG$1,FALSE),0))</f>
        <v>0</v>
      </c>
      <c r="L107" s="13">
        <f>IF(VLOOKUP($C107,Incurred_Nominal!$A$25:$AQ$426,Incurred_Nominal!$AL$1,FALSE)="Commissioned Extra",0,
IF(VLOOKUP($C107,Incurred_Nominal!$A$25:$AQ$426,Incurred_Nominal!$AK$1,FALSE)=L$4,VLOOKUP($C107,Incurred_Nominal!$A$25:$AQ$426,Incurred_Nominal!$AG$1,FALSE),0))</f>
        <v>0</v>
      </c>
      <c r="M107" s="232">
        <f t="shared" si="11"/>
        <v>0</v>
      </c>
      <c r="N107" s="232" t="str">
        <f t="shared" si="12"/>
        <v/>
      </c>
      <c r="P107" s="232">
        <f>(VLOOKUP($C107,Incurred_Real!$A$25:$BR$427,Incurred_Real!AS$1,FALSE))*$M107</f>
        <v>0</v>
      </c>
      <c r="Q107" s="232">
        <f>(VLOOKUP($C107,Incurred_Real!$A$25:$BR$427,Incurred_Real!AT$1,FALSE))*$M107</f>
        <v>0</v>
      </c>
      <c r="R107" s="232">
        <f>(VLOOKUP($C107,Incurred_Real!$A$25:$BR$427,Incurred_Real!AU$1,FALSE))*$M107</f>
        <v>0</v>
      </c>
      <c r="S107" s="232">
        <f>(VLOOKUP($C107,Incurred_Real!$A$25:$BR$427,Incurred_Real!AV$1,FALSE))*$M107</f>
        <v>0</v>
      </c>
      <c r="T107" s="232">
        <f>(VLOOKUP($C107,Incurred_Real!$A$25:$BR$427,Incurred_Real!AW$1,FALSE))*$M107</f>
        <v>0</v>
      </c>
      <c r="U107" s="232">
        <f>(VLOOKUP($C107,Incurred_Real!$A$25:$BR$427,Incurred_Real!AX$1,FALSE))*$M107</f>
        <v>0</v>
      </c>
      <c r="V107" s="232">
        <f>(VLOOKUP($C107,Incurred_Real!$A$25:$BR$427,Incurred_Real!AY$1,FALSE))*$M107</f>
        <v>0</v>
      </c>
      <c r="W107" s="232">
        <f>(VLOOKUP($C107,Incurred_Real!$A$25:$BR$427,Incurred_Real!AZ$1,FALSE))*$M107</f>
        <v>0</v>
      </c>
      <c r="X107" s="232">
        <f>(VLOOKUP($C107,Incurred_Real!$A$25:$BR$427,Incurred_Real!BA$1,FALSE))*$M107</f>
        <v>0</v>
      </c>
      <c r="Y107" s="232">
        <f>(VLOOKUP($C107,Incurred_Real!$A$25:$BR$427,Incurred_Real!BB$1,FALSE))*$M107</f>
        <v>0</v>
      </c>
      <c r="Z107" s="232">
        <f>(VLOOKUP($C107,Incurred_Real!$A$25:$BR$427,Incurred_Real!BC$1,FALSE))*$M107</f>
        <v>0</v>
      </c>
      <c r="AA107" s="232">
        <f>(VLOOKUP($C107,Incurred_Real!$A$25:$BR$427,Incurred_Real!BD$1,FALSE))*$M107</f>
        <v>0</v>
      </c>
      <c r="AB107" s="232">
        <f>(VLOOKUP($C107,Incurred_Real!$A$25:$BR$427,Incurred_Real!BE$1,FALSE))*$M107</f>
        <v>0</v>
      </c>
      <c r="AC107" s="232">
        <f>(VLOOKUP($C107,Incurred_Real!$A$25:$BR$427,Incurred_Real!BF$1,FALSE))*$M107</f>
        <v>0</v>
      </c>
      <c r="AD107" s="232">
        <f>(VLOOKUP($C107,Incurred_Real!$A$25:$BR$427,Incurred_Real!BG$1,FALSE))*$M107</f>
        <v>0</v>
      </c>
      <c r="AE107" s="232">
        <f>(VLOOKUP($C107,Incurred_Real!$A$25:$BR$427,Incurred_Real!BH$1,FALSE))*$M107</f>
        <v>0</v>
      </c>
      <c r="AF107" s="232">
        <f>(VLOOKUP($C107,Incurred_Real!$A$25:$BR$427,Incurred_Real!BI$1,FALSE))*$M107</f>
        <v>0</v>
      </c>
      <c r="AG107" s="232">
        <f>(VLOOKUP($C107,Incurred_Real!$A$25:$BR$427,Incurred_Real!BJ$1,FALSE))*$M107</f>
        <v>0</v>
      </c>
      <c r="AH107" s="232">
        <f>(VLOOKUP($C107,Incurred_Real!$A$25:$BR$427,Incurred_Real!BK$1,FALSE))*$M107</f>
        <v>0</v>
      </c>
      <c r="AI107" s="232">
        <f>(VLOOKUP($C107,Incurred_Real!$A$25:$BR$427,Incurred_Real!BL$1,FALSE))*$M107</f>
        <v>0</v>
      </c>
      <c r="AJ107" s="232">
        <f>(VLOOKUP($C107,Incurred_Real!$A$25:$BR$427,Incurred_Real!BM$1,FALSE))*$M107</f>
        <v>0</v>
      </c>
      <c r="AK107" s="232">
        <f>(VLOOKUP($C107,Incurred_Real!$A$25:$BR$427,Incurred_Real!BN$1,FALSE))*$M107</f>
        <v>0</v>
      </c>
      <c r="AL107" s="232">
        <f>(VLOOKUP($C107,Incurred_Real!$A$25:$BR$427,Incurred_Real!BO$1,FALSE))*$M107</f>
        <v>0</v>
      </c>
      <c r="AM107" s="232">
        <f>(VLOOKUP($C107,Incurred_Real!$A$25:$BR$427,Incurred_Real!BP$1,FALSE))*$M107</f>
        <v>0</v>
      </c>
      <c r="AN107" s="232">
        <f>(VLOOKUP($C107,Incurred_Real!$A$25:$BR$427,Incurred_Real!BQ$1,FALSE))*$M107</f>
        <v>0</v>
      </c>
      <c r="AO107" s="232">
        <f>(VLOOKUP($C107,Incurred_Real!$A$25:$BR$427,Incurred_Real!BR$1,FALSE))*$M107</f>
        <v>0</v>
      </c>
      <c r="AP107" s="232">
        <f t="shared" si="13"/>
        <v>0</v>
      </c>
      <c r="AR107" s="232" t="b">
        <f t="shared" si="14"/>
        <v>1</v>
      </c>
    </row>
    <row r="108" spans="3:44" x14ac:dyDescent="0.15">
      <c r="C108" s="11" t="s">
        <v>188</v>
      </c>
      <c r="D108" s="11" t="str">
        <f>VLOOKUP(C108,'Project List'!$A$9:$AG$360,'Project List'!$G$1,FALSE)</f>
        <v>Furniture and Building Upgrades 2017-18</v>
      </c>
      <c r="E108" s="11" t="str">
        <f>VLOOKUP($C108,Incurred_Real!$A$24:$E$376,Incurred_Real!$D$1,FALSE)</f>
        <v>Facilities</v>
      </c>
      <c r="F108" s="13">
        <f>IF(VLOOKUP($C108,Incurred_Nominal!$A$25:$AQ$426,Incurred_Nominal!$AL$1,FALSE)="Commissioned Extra",0,
IF(VLOOKUP($C108,Incurred_Nominal!$A$25:$AQ$426,Incurred_Nominal!$AK$1,FALSE)=F$4,VLOOKUP($C108,Incurred_Nominal!$A$25:$AQ$426,Incurred_Nominal!$AG$1,FALSE),0))</f>
        <v>0</v>
      </c>
      <c r="G108" s="13">
        <f>IF(VLOOKUP($C108,Incurred_Nominal!$A$25:$AQ$426,Incurred_Nominal!$AL$1,FALSE)="Commissioned Extra",0,
IF(VLOOKUP($C108,Incurred_Nominal!$A$25:$AQ$426,Incurred_Nominal!$AK$1,FALSE)=G$4,VLOOKUP($C108,Incurred_Nominal!$A$25:$AQ$426,Incurred_Nominal!$AG$1,FALSE),0))</f>
        <v>0</v>
      </c>
      <c r="H108" s="13">
        <f>IF(VLOOKUP($C108,Incurred_Nominal!$A$25:$AQ$426,Incurred_Nominal!$AL$1,FALSE)="Commissioned Extra",0,
IF(VLOOKUP($C108,Incurred_Nominal!$A$25:$AQ$426,Incurred_Nominal!$AK$1,FALSE)=H$4,VLOOKUP($C108,Incurred_Nominal!$A$25:$AQ$426,Incurred_Nominal!$AG$1,FALSE),0))</f>
        <v>0</v>
      </c>
      <c r="I108" s="13">
        <f>IF(VLOOKUP($C108,Incurred_Nominal!$A$25:$AQ$426,Incurred_Nominal!$AL$1,FALSE)="Commissioned Extra",0,
IF(VLOOKUP($C108,Incurred_Nominal!$A$25:$AQ$426,Incurred_Nominal!$AK$1,FALSE)=I$4,VLOOKUP($C108,Incurred_Nominal!$A$25:$AQ$426,Incurred_Nominal!$AG$1,FALSE),0))</f>
        <v>0</v>
      </c>
      <c r="J108" s="13">
        <f>IF(VLOOKUP($C108,Incurred_Nominal!$A$25:$AQ$426,Incurred_Nominal!$AL$1,FALSE)="Commissioned Extra",0,
IF(VLOOKUP($C108,Incurred_Nominal!$A$25:$AQ$426,Incurred_Nominal!$AK$1,FALSE)=J$4,VLOOKUP($C108,Incurred_Nominal!$A$25:$AQ$426,Incurred_Nominal!$AG$1,FALSE),0))</f>
        <v>0</v>
      </c>
      <c r="K108" s="13">
        <f>IF(VLOOKUP($C108,Incurred_Nominal!$A$25:$AQ$426,Incurred_Nominal!$AL$1,FALSE)="Commissioned Extra",0,
IF(VLOOKUP($C108,Incurred_Nominal!$A$25:$AQ$426,Incurred_Nominal!$AK$1,FALSE)=K$4,VLOOKUP($C108,Incurred_Nominal!$A$25:$AQ$426,Incurred_Nominal!$AG$1,FALSE),0))</f>
        <v>0</v>
      </c>
      <c r="L108" s="13">
        <f>IF(VLOOKUP($C108,Incurred_Nominal!$A$25:$AQ$426,Incurred_Nominal!$AL$1,FALSE)="Commissioned Extra",0,
IF(VLOOKUP($C108,Incurred_Nominal!$A$25:$AQ$426,Incurred_Nominal!$AK$1,FALSE)=L$4,VLOOKUP($C108,Incurred_Nominal!$A$25:$AQ$426,Incurred_Nominal!$AG$1,FALSE),0))</f>
        <v>0</v>
      </c>
      <c r="M108" s="232">
        <f t="shared" si="11"/>
        <v>0</v>
      </c>
      <c r="N108" s="232" t="str">
        <f t="shared" si="12"/>
        <v/>
      </c>
      <c r="P108" s="232">
        <f>(VLOOKUP($C108,Incurred_Real!$A$25:$BR$427,Incurred_Real!AS$1,FALSE))*$M108</f>
        <v>0</v>
      </c>
      <c r="Q108" s="232">
        <f>(VLOOKUP($C108,Incurred_Real!$A$25:$BR$427,Incurred_Real!AT$1,FALSE))*$M108</f>
        <v>0</v>
      </c>
      <c r="R108" s="232">
        <f>(VLOOKUP($C108,Incurred_Real!$A$25:$BR$427,Incurred_Real!AU$1,FALSE))*$M108</f>
        <v>0</v>
      </c>
      <c r="S108" s="232">
        <f>(VLOOKUP($C108,Incurred_Real!$A$25:$BR$427,Incurred_Real!AV$1,FALSE))*$M108</f>
        <v>0</v>
      </c>
      <c r="T108" s="232">
        <f>(VLOOKUP($C108,Incurred_Real!$A$25:$BR$427,Incurred_Real!AW$1,FALSE))*$M108</f>
        <v>0</v>
      </c>
      <c r="U108" s="232">
        <f>(VLOOKUP($C108,Incurred_Real!$A$25:$BR$427,Incurred_Real!AX$1,FALSE))*$M108</f>
        <v>0</v>
      </c>
      <c r="V108" s="232">
        <f>(VLOOKUP($C108,Incurred_Real!$A$25:$BR$427,Incurred_Real!AY$1,FALSE))*$M108</f>
        <v>0</v>
      </c>
      <c r="W108" s="232">
        <f>(VLOOKUP($C108,Incurred_Real!$A$25:$BR$427,Incurred_Real!AZ$1,FALSE))*$M108</f>
        <v>0</v>
      </c>
      <c r="X108" s="232">
        <f>(VLOOKUP($C108,Incurred_Real!$A$25:$BR$427,Incurred_Real!BA$1,FALSE))*$M108</f>
        <v>0</v>
      </c>
      <c r="Y108" s="232">
        <f>(VLOOKUP($C108,Incurred_Real!$A$25:$BR$427,Incurred_Real!BB$1,FALSE))*$M108</f>
        <v>0</v>
      </c>
      <c r="Z108" s="232">
        <f>(VLOOKUP($C108,Incurred_Real!$A$25:$BR$427,Incurred_Real!BC$1,FALSE))*$M108</f>
        <v>0</v>
      </c>
      <c r="AA108" s="232">
        <f>(VLOOKUP($C108,Incurred_Real!$A$25:$BR$427,Incurred_Real!BD$1,FALSE))*$M108</f>
        <v>0</v>
      </c>
      <c r="AB108" s="232">
        <f>(VLOOKUP($C108,Incurred_Real!$A$25:$BR$427,Incurred_Real!BE$1,FALSE))*$M108</f>
        <v>0</v>
      </c>
      <c r="AC108" s="232">
        <f>(VLOOKUP($C108,Incurred_Real!$A$25:$BR$427,Incurred_Real!BF$1,FALSE))*$M108</f>
        <v>0</v>
      </c>
      <c r="AD108" s="232">
        <f>(VLOOKUP($C108,Incurred_Real!$A$25:$BR$427,Incurred_Real!BG$1,FALSE))*$M108</f>
        <v>0</v>
      </c>
      <c r="AE108" s="232">
        <f>(VLOOKUP($C108,Incurred_Real!$A$25:$BR$427,Incurred_Real!BH$1,FALSE))*$M108</f>
        <v>0</v>
      </c>
      <c r="AF108" s="232">
        <f>(VLOOKUP($C108,Incurred_Real!$A$25:$BR$427,Incurred_Real!BI$1,FALSE))*$M108</f>
        <v>0</v>
      </c>
      <c r="AG108" s="232">
        <f>(VLOOKUP($C108,Incurred_Real!$A$25:$BR$427,Incurred_Real!BJ$1,FALSE))*$M108</f>
        <v>0</v>
      </c>
      <c r="AH108" s="232">
        <f>(VLOOKUP($C108,Incurred_Real!$A$25:$BR$427,Incurred_Real!BK$1,FALSE))*$M108</f>
        <v>0</v>
      </c>
      <c r="AI108" s="232">
        <f>(VLOOKUP($C108,Incurred_Real!$A$25:$BR$427,Incurred_Real!BL$1,FALSE))*$M108</f>
        <v>0</v>
      </c>
      <c r="AJ108" s="232">
        <f>(VLOOKUP($C108,Incurred_Real!$A$25:$BR$427,Incurred_Real!BM$1,FALSE))*$M108</f>
        <v>0</v>
      </c>
      <c r="AK108" s="232">
        <f>(VLOOKUP($C108,Incurred_Real!$A$25:$BR$427,Incurred_Real!BN$1,FALSE))*$M108</f>
        <v>0</v>
      </c>
      <c r="AL108" s="232">
        <f>(VLOOKUP($C108,Incurred_Real!$A$25:$BR$427,Incurred_Real!BO$1,FALSE))*$M108</f>
        <v>0</v>
      </c>
      <c r="AM108" s="232">
        <f>(VLOOKUP($C108,Incurred_Real!$A$25:$BR$427,Incurred_Real!BP$1,FALSE))*$M108</f>
        <v>0</v>
      </c>
      <c r="AN108" s="232">
        <f>(VLOOKUP($C108,Incurred_Real!$A$25:$BR$427,Incurred_Real!BQ$1,FALSE))*$M108</f>
        <v>0</v>
      </c>
      <c r="AO108" s="232">
        <f>(VLOOKUP($C108,Incurred_Real!$A$25:$BR$427,Incurred_Real!BR$1,FALSE))*$M108</f>
        <v>0</v>
      </c>
      <c r="AP108" s="232">
        <f t="shared" si="13"/>
        <v>0</v>
      </c>
      <c r="AR108" s="232" t="b">
        <f t="shared" si="14"/>
        <v>1</v>
      </c>
    </row>
    <row r="109" spans="3:44" x14ac:dyDescent="0.15">
      <c r="C109" s="11" t="s">
        <v>190</v>
      </c>
      <c r="D109" s="11" t="str">
        <f>VLOOKUP(C109,'Project List'!$A$9:$AG$360,'Project List'!$G$1,FALSE)</f>
        <v>General Utility Upgrades 2017-18</v>
      </c>
      <c r="E109" s="11" t="str">
        <f>VLOOKUP($C109,Incurred_Real!$A$24:$E$376,Incurred_Real!$D$1,FALSE)</f>
        <v>Facilities</v>
      </c>
      <c r="F109" s="13">
        <f>IF(VLOOKUP($C109,Incurred_Nominal!$A$25:$AQ$426,Incurred_Nominal!$AL$1,FALSE)="Commissioned Extra",0,
IF(VLOOKUP($C109,Incurred_Nominal!$A$25:$AQ$426,Incurred_Nominal!$AK$1,FALSE)=F$4,VLOOKUP($C109,Incurred_Nominal!$A$25:$AQ$426,Incurred_Nominal!$AG$1,FALSE),0))</f>
        <v>0</v>
      </c>
      <c r="G109" s="13">
        <f>IF(VLOOKUP($C109,Incurred_Nominal!$A$25:$AQ$426,Incurred_Nominal!$AL$1,FALSE)="Commissioned Extra",0,
IF(VLOOKUP($C109,Incurred_Nominal!$A$25:$AQ$426,Incurred_Nominal!$AK$1,FALSE)=G$4,VLOOKUP($C109,Incurred_Nominal!$A$25:$AQ$426,Incurred_Nominal!$AG$1,FALSE),0))</f>
        <v>0</v>
      </c>
      <c r="H109" s="13">
        <f>IF(VLOOKUP($C109,Incurred_Nominal!$A$25:$AQ$426,Incurred_Nominal!$AL$1,FALSE)="Commissioned Extra",0,
IF(VLOOKUP($C109,Incurred_Nominal!$A$25:$AQ$426,Incurred_Nominal!$AK$1,FALSE)=H$4,VLOOKUP($C109,Incurred_Nominal!$A$25:$AQ$426,Incurred_Nominal!$AG$1,FALSE),0))</f>
        <v>0</v>
      </c>
      <c r="I109" s="13">
        <f>IF(VLOOKUP($C109,Incurred_Nominal!$A$25:$AQ$426,Incurred_Nominal!$AL$1,FALSE)="Commissioned Extra",0,
IF(VLOOKUP($C109,Incurred_Nominal!$A$25:$AQ$426,Incurred_Nominal!$AK$1,FALSE)=I$4,VLOOKUP($C109,Incurred_Nominal!$A$25:$AQ$426,Incurred_Nominal!$AG$1,FALSE),0))</f>
        <v>0</v>
      </c>
      <c r="J109" s="13">
        <f>IF(VLOOKUP($C109,Incurred_Nominal!$A$25:$AQ$426,Incurred_Nominal!$AL$1,FALSE)="Commissioned Extra",0,
IF(VLOOKUP($C109,Incurred_Nominal!$A$25:$AQ$426,Incurred_Nominal!$AK$1,FALSE)=J$4,VLOOKUP($C109,Incurred_Nominal!$A$25:$AQ$426,Incurred_Nominal!$AG$1,FALSE),0))</f>
        <v>0</v>
      </c>
      <c r="K109" s="13">
        <f>IF(VLOOKUP($C109,Incurred_Nominal!$A$25:$AQ$426,Incurred_Nominal!$AL$1,FALSE)="Commissioned Extra",0,
IF(VLOOKUP($C109,Incurred_Nominal!$A$25:$AQ$426,Incurred_Nominal!$AK$1,FALSE)=K$4,VLOOKUP($C109,Incurred_Nominal!$A$25:$AQ$426,Incurred_Nominal!$AG$1,FALSE),0))</f>
        <v>0</v>
      </c>
      <c r="L109" s="13">
        <f>IF(VLOOKUP($C109,Incurred_Nominal!$A$25:$AQ$426,Incurred_Nominal!$AL$1,FALSE)="Commissioned Extra",0,
IF(VLOOKUP($C109,Incurred_Nominal!$A$25:$AQ$426,Incurred_Nominal!$AK$1,FALSE)=L$4,VLOOKUP($C109,Incurred_Nominal!$A$25:$AQ$426,Incurred_Nominal!$AG$1,FALSE),0))</f>
        <v>0</v>
      </c>
      <c r="M109" s="232">
        <f t="shared" si="11"/>
        <v>0</v>
      </c>
      <c r="N109" s="232" t="str">
        <f t="shared" si="12"/>
        <v/>
      </c>
      <c r="P109" s="232">
        <f>(VLOOKUP($C109,Incurred_Real!$A$25:$BR$427,Incurred_Real!AS$1,FALSE))*$M109</f>
        <v>0</v>
      </c>
      <c r="Q109" s="232">
        <f>(VLOOKUP($C109,Incurred_Real!$A$25:$BR$427,Incurred_Real!AT$1,FALSE))*$M109</f>
        <v>0</v>
      </c>
      <c r="R109" s="232">
        <f>(VLOOKUP($C109,Incurred_Real!$A$25:$BR$427,Incurred_Real!AU$1,FALSE))*$M109</f>
        <v>0</v>
      </c>
      <c r="S109" s="232">
        <f>(VLOOKUP($C109,Incurred_Real!$A$25:$BR$427,Incurred_Real!AV$1,FALSE))*$M109</f>
        <v>0</v>
      </c>
      <c r="T109" s="232">
        <f>(VLOOKUP($C109,Incurred_Real!$A$25:$BR$427,Incurred_Real!AW$1,FALSE))*$M109</f>
        <v>0</v>
      </c>
      <c r="U109" s="232">
        <f>(VLOOKUP($C109,Incurred_Real!$A$25:$BR$427,Incurred_Real!AX$1,FALSE))*$M109</f>
        <v>0</v>
      </c>
      <c r="V109" s="232">
        <f>(VLOOKUP($C109,Incurred_Real!$A$25:$BR$427,Incurred_Real!AY$1,FALSE))*$M109</f>
        <v>0</v>
      </c>
      <c r="W109" s="232">
        <f>(VLOOKUP($C109,Incurred_Real!$A$25:$BR$427,Incurred_Real!AZ$1,FALSE))*$M109</f>
        <v>0</v>
      </c>
      <c r="X109" s="232">
        <f>(VLOOKUP($C109,Incurred_Real!$A$25:$BR$427,Incurred_Real!BA$1,FALSE))*$M109</f>
        <v>0</v>
      </c>
      <c r="Y109" s="232">
        <f>(VLOOKUP($C109,Incurred_Real!$A$25:$BR$427,Incurred_Real!BB$1,FALSE))*$M109</f>
        <v>0</v>
      </c>
      <c r="Z109" s="232">
        <f>(VLOOKUP($C109,Incurred_Real!$A$25:$BR$427,Incurred_Real!BC$1,FALSE))*$M109</f>
        <v>0</v>
      </c>
      <c r="AA109" s="232">
        <f>(VLOOKUP($C109,Incurred_Real!$A$25:$BR$427,Incurred_Real!BD$1,FALSE))*$M109</f>
        <v>0</v>
      </c>
      <c r="AB109" s="232">
        <f>(VLOOKUP($C109,Incurred_Real!$A$25:$BR$427,Incurred_Real!BE$1,FALSE))*$M109</f>
        <v>0</v>
      </c>
      <c r="AC109" s="232">
        <f>(VLOOKUP($C109,Incurred_Real!$A$25:$BR$427,Incurred_Real!BF$1,FALSE))*$M109</f>
        <v>0</v>
      </c>
      <c r="AD109" s="232">
        <f>(VLOOKUP($C109,Incurred_Real!$A$25:$BR$427,Incurred_Real!BG$1,FALSE))*$M109</f>
        <v>0</v>
      </c>
      <c r="AE109" s="232">
        <f>(VLOOKUP($C109,Incurred_Real!$A$25:$BR$427,Incurred_Real!BH$1,FALSE))*$M109</f>
        <v>0</v>
      </c>
      <c r="AF109" s="232">
        <f>(VLOOKUP($C109,Incurred_Real!$A$25:$BR$427,Incurred_Real!BI$1,FALSE))*$M109</f>
        <v>0</v>
      </c>
      <c r="AG109" s="232">
        <f>(VLOOKUP($C109,Incurred_Real!$A$25:$BR$427,Incurred_Real!BJ$1,FALSE))*$M109</f>
        <v>0</v>
      </c>
      <c r="AH109" s="232">
        <f>(VLOOKUP($C109,Incurred_Real!$A$25:$BR$427,Incurred_Real!BK$1,FALSE))*$M109</f>
        <v>0</v>
      </c>
      <c r="AI109" s="232">
        <f>(VLOOKUP($C109,Incurred_Real!$A$25:$BR$427,Incurred_Real!BL$1,FALSE))*$M109</f>
        <v>0</v>
      </c>
      <c r="AJ109" s="232">
        <f>(VLOOKUP($C109,Incurred_Real!$A$25:$BR$427,Incurred_Real!BM$1,FALSE))*$M109</f>
        <v>0</v>
      </c>
      <c r="AK109" s="232">
        <f>(VLOOKUP($C109,Incurred_Real!$A$25:$BR$427,Incurred_Real!BN$1,FALSE))*$M109</f>
        <v>0</v>
      </c>
      <c r="AL109" s="232">
        <f>(VLOOKUP($C109,Incurred_Real!$A$25:$BR$427,Incurred_Real!BO$1,FALSE))*$M109</f>
        <v>0</v>
      </c>
      <c r="AM109" s="232">
        <f>(VLOOKUP($C109,Incurred_Real!$A$25:$BR$427,Incurred_Real!BP$1,FALSE))*$M109</f>
        <v>0</v>
      </c>
      <c r="AN109" s="232">
        <f>(VLOOKUP($C109,Incurred_Real!$A$25:$BR$427,Incurred_Real!BQ$1,FALSE))*$M109</f>
        <v>0</v>
      </c>
      <c r="AO109" s="232">
        <f>(VLOOKUP($C109,Incurred_Real!$A$25:$BR$427,Incurred_Real!BR$1,FALSE))*$M109</f>
        <v>0</v>
      </c>
      <c r="AP109" s="232">
        <f t="shared" si="13"/>
        <v>0</v>
      </c>
      <c r="AR109" s="232" t="b">
        <f t="shared" si="14"/>
        <v>1</v>
      </c>
    </row>
    <row r="110" spans="3:44" x14ac:dyDescent="0.15">
      <c r="C110" s="11" t="s">
        <v>192</v>
      </c>
      <c r="D110" s="11" t="str">
        <f>VLOOKUP(C110,'Project List'!$A$9:$AG$360,'Project List'!$G$1,FALSE)</f>
        <v>Unit Asset Replacements 2013-18</v>
      </c>
      <c r="E110" s="11" t="str">
        <f>VLOOKUP($C110,Incurred_Real!$A$24:$E$376,Incurred_Real!$D$1,FALSE)</f>
        <v>Replacement</v>
      </c>
      <c r="F110" s="13">
        <f>IF(VLOOKUP($C110,Incurred_Nominal!$A$25:$AQ$426,Incurred_Nominal!$AL$1,FALSE)="Commissioned Extra",0,
IF(VLOOKUP($C110,Incurred_Nominal!$A$25:$AQ$426,Incurred_Nominal!$AK$1,FALSE)=F$4,VLOOKUP($C110,Incurred_Nominal!$A$25:$AQ$426,Incurred_Nominal!$AG$1,FALSE),0))</f>
        <v>0</v>
      </c>
      <c r="G110" s="13">
        <f>IF(VLOOKUP($C110,Incurred_Nominal!$A$25:$AQ$426,Incurred_Nominal!$AL$1,FALSE)="Commissioned Extra",0,
IF(VLOOKUP($C110,Incurred_Nominal!$A$25:$AQ$426,Incurred_Nominal!$AK$1,FALSE)=G$4,VLOOKUP($C110,Incurred_Nominal!$A$25:$AQ$426,Incurred_Nominal!$AG$1,FALSE),0))</f>
        <v>0</v>
      </c>
      <c r="H110" s="13">
        <f>IF(VLOOKUP($C110,Incurred_Nominal!$A$25:$AQ$426,Incurred_Nominal!$AL$1,FALSE)="Commissioned Extra",0,
IF(VLOOKUP($C110,Incurred_Nominal!$A$25:$AQ$426,Incurred_Nominal!$AK$1,FALSE)=H$4,VLOOKUP($C110,Incurred_Nominal!$A$25:$AQ$426,Incurred_Nominal!$AG$1,FALSE),0))</f>
        <v>0</v>
      </c>
      <c r="I110" s="13">
        <f>IF(VLOOKUP($C110,Incurred_Nominal!$A$25:$AQ$426,Incurred_Nominal!$AL$1,FALSE)="Commissioned Extra",0,
IF(VLOOKUP($C110,Incurred_Nominal!$A$25:$AQ$426,Incurred_Nominal!$AK$1,FALSE)=I$4,VLOOKUP($C110,Incurred_Nominal!$A$25:$AQ$426,Incurred_Nominal!$AG$1,FALSE),0))</f>
        <v>0</v>
      </c>
      <c r="J110" s="13">
        <f>IF(VLOOKUP($C110,Incurred_Nominal!$A$25:$AQ$426,Incurred_Nominal!$AL$1,FALSE)="Commissioned Extra",0,
IF(VLOOKUP($C110,Incurred_Nominal!$A$25:$AQ$426,Incurred_Nominal!$AK$1,FALSE)=J$4,VLOOKUP($C110,Incurred_Nominal!$A$25:$AQ$426,Incurred_Nominal!$AG$1,FALSE),0))</f>
        <v>0</v>
      </c>
      <c r="K110" s="13">
        <f>IF(VLOOKUP($C110,Incurred_Nominal!$A$25:$AQ$426,Incurred_Nominal!$AL$1,FALSE)="Commissioned Extra",0,
IF(VLOOKUP($C110,Incurred_Nominal!$A$25:$AQ$426,Incurred_Nominal!$AK$1,FALSE)=K$4,VLOOKUP($C110,Incurred_Nominal!$A$25:$AQ$426,Incurred_Nominal!$AG$1,FALSE),0))</f>
        <v>0</v>
      </c>
      <c r="L110" s="13">
        <f>IF(VLOOKUP($C110,Incurred_Nominal!$A$25:$AQ$426,Incurred_Nominal!$AL$1,FALSE)="Commissioned Extra",0,
IF(VLOOKUP($C110,Incurred_Nominal!$A$25:$AQ$426,Incurred_Nominal!$AK$1,FALSE)=L$4,VLOOKUP($C110,Incurred_Nominal!$A$25:$AQ$426,Incurred_Nominal!$AG$1,FALSE),0))</f>
        <v>0</v>
      </c>
      <c r="M110" s="232">
        <f t="shared" si="11"/>
        <v>0</v>
      </c>
      <c r="N110" s="232" t="str">
        <f t="shared" si="12"/>
        <v/>
      </c>
      <c r="P110" s="232">
        <f>(VLOOKUP($C110,Incurred_Real!$A$25:$BR$427,Incurred_Real!AS$1,FALSE))*$M110</f>
        <v>0</v>
      </c>
      <c r="Q110" s="232">
        <f>(VLOOKUP($C110,Incurred_Real!$A$25:$BR$427,Incurred_Real!AT$1,FALSE))*$M110</f>
        <v>0</v>
      </c>
      <c r="R110" s="232">
        <f>(VLOOKUP($C110,Incurred_Real!$A$25:$BR$427,Incurred_Real!AU$1,FALSE))*$M110</f>
        <v>0</v>
      </c>
      <c r="S110" s="232">
        <f>(VLOOKUP($C110,Incurred_Real!$A$25:$BR$427,Incurred_Real!AV$1,FALSE))*$M110</f>
        <v>0</v>
      </c>
      <c r="T110" s="232">
        <f>(VLOOKUP($C110,Incurred_Real!$A$25:$BR$427,Incurred_Real!AW$1,FALSE))*$M110</f>
        <v>0</v>
      </c>
      <c r="U110" s="232">
        <f>(VLOOKUP($C110,Incurred_Real!$A$25:$BR$427,Incurred_Real!AX$1,FALSE))*$M110</f>
        <v>0</v>
      </c>
      <c r="V110" s="232">
        <f>(VLOOKUP($C110,Incurred_Real!$A$25:$BR$427,Incurred_Real!AY$1,FALSE))*$M110</f>
        <v>0</v>
      </c>
      <c r="W110" s="232">
        <f>(VLOOKUP($C110,Incurred_Real!$A$25:$BR$427,Incurred_Real!AZ$1,FALSE))*$M110</f>
        <v>0</v>
      </c>
      <c r="X110" s="232">
        <f>(VLOOKUP($C110,Incurred_Real!$A$25:$BR$427,Incurred_Real!BA$1,FALSE))*$M110</f>
        <v>0</v>
      </c>
      <c r="Y110" s="232">
        <f>(VLOOKUP($C110,Incurred_Real!$A$25:$BR$427,Incurred_Real!BB$1,FALSE))*$M110</f>
        <v>0</v>
      </c>
      <c r="Z110" s="232">
        <f>(VLOOKUP($C110,Incurred_Real!$A$25:$BR$427,Incurred_Real!BC$1,FALSE))*$M110</f>
        <v>0</v>
      </c>
      <c r="AA110" s="232">
        <f>(VLOOKUP($C110,Incurred_Real!$A$25:$BR$427,Incurred_Real!BD$1,FALSE))*$M110</f>
        <v>0</v>
      </c>
      <c r="AB110" s="232">
        <f>(VLOOKUP($C110,Incurred_Real!$A$25:$BR$427,Incurred_Real!BE$1,FALSE))*$M110</f>
        <v>0</v>
      </c>
      <c r="AC110" s="232">
        <f>(VLOOKUP($C110,Incurred_Real!$A$25:$BR$427,Incurred_Real!BF$1,FALSE))*$M110</f>
        <v>0</v>
      </c>
      <c r="AD110" s="232">
        <f>(VLOOKUP($C110,Incurred_Real!$A$25:$BR$427,Incurred_Real!BG$1,FALSE))*$M110</f>
        <v>0</v>
      </c>
      <c r="AE110" s="232">
        <f>(VLOOKUP($C110,Incurred_Real!$A$25:$BR$427,Incurred_Real!BH$1,FALSE))*$M110</f>
        <v>0</v>
      </c>
      <c r="AF110" s="232">
        <f>(VLOOKUP($C110,Incurred_Real!$A$25:$BR$427,Incurred_Real!BI$1,FALSE))*$M110</f>
        <v>0</v>
      </c>
      <c r="AG110" s="232">
        <f>(VLOOKUP($C110,Incurred_Real!$A$25:$BR$427,Incurred_Real!BJ$1,FALSE))*$M110</f>
        <v>0</v>
      </c>
      <c r="AH110" s="232">
        <f>(VLOOKUP($C110,Incurred_Real!$A$25:$BR$427,Incurred_Real!BK$1,FALSE))*$M110</f>
        <v>0</v>
      </c>
      <c r="AI110" s="232">
        <f>(VLOOKUP($C110,Incurred_Real!$A$25:$BR$427,Incurred_Real!BL$1,FALSE))*$M110</f>
        <v>0</v>
      </c>
      <c r="AJ110" s="232">
        <f>(VLOOKUP($C110,Incurred_Real!$A$25:$BR$427,Incurred_Real!BM$1,FALSE))*$M110</f>
        <v>0</v>
      </c>
      <c r="AK110" s="232">
        <f>(VLOOKUP($C110,Incurred_Real!$A$25:$BR$427,Incurred_Real!BN$1,FALSE))*$M110</f>
        <v>0</v>
      </c>
      <c r="AL110" s="232">
        <f>(VLOOKUP($C110,Incurred_Real!$A$25:$BR$427,Incurred_Real!BO$1,FALSE))*$M110</f>
        <v>0</v>
      </c>
      <c r="AM110" s="232">
        <f>(VLOOKUP($C110,Incurred_Real!$A$25:$BR$427,Incurred_Real!BP$1,FALSE))*$M110</f>
        <v>0</v>
      </c>
      <c r="AN110" s="232">
        <f>(VLOOKUP($C110,Incurred_Real!$A$25:$BR$427,Incurred_Real!BQ$1,FALSE))*$M110</f>
        <v>0</v>
      </c>
      <c r="AO110" s="232">
        <f>(VLOOKUP($C110,Incurred_Real!$A$25:$BR$427,Incurred_Real!BR$1,FALSE))*$M110</f>
        <v>0</v>
      </c>
      <c r="AP110" s="232">
        <f t="shared" si="13"/>
        <v>0</v>
      </c>
      <c r="AR110" s="232" t="b">
        <f t="shared" si="14"/>
        <v>1</v>
      </c>
    </row>
    <row r="111" spans="3:44" x14ac:dyDescent="0.15">
      <c r="C111" s="11" t="s">
        <v>194</v>
      </c>
      <c r="D111" s="11" t="str">
        <f>VLOOKUP(C111,'Project List'!$A$9:$AG$360,'Project List'!$G$1,FALSE)</f>
        <v>Inventory Purchases 2017-18</v>
      </c>
      <c r="E111" s="11" t="str">
        <f>VLOOKUP($C111,Incurred_Real!$A$24:$E$376,Incurred_Real!$D$1,FALSE)</f>
        <v>Inventory/Spares</v>
      </c>
      <c r="F111" s="13">
        <f>IF(VLOOKUP($C111,Incurred_Nominal!$A$25:$AQ$426,Incurred_Nominal!$AL$1,FALSE)="Commissioned Extra",0,
IF(VLOOKUP($C111,Incurred_Nominal!$A$25:$AQ$426,Incurred_Nominal!$AK$1,FALSE)=F$4,VLOOKUP($C111,Incurred_Nominal!$A$25:$AQ$426,Incurred_Nominal!$AG$1,FALSE),0))</f>
        <v>0</v>
      </c>
      <c r="G111" s="13">
        <f>IF(VLOOKUP($C111,Incurred_Nominal!$A$25:$AQ$426,Incurred_Nominal!$AL$1,FALSE)="Commissioned Extra",0,
IF(VLOOKUP($C111,Incurred_Nominal!$A$25:$AQ$426,Incurred_Nominal!$AK$1,FALSE)=G$4,VLOOKUP($C111,Incurred_Nominal!$A$25:$AQ$426,Incurred_Nominal!$AG$1,FALSE),0))</f>
        <v>0</v>
      </c>
      <c r="H111" s="13">
        <f>IF(VLOOKUP($C111,Incurred_Nominal!$A$25:$AQ$426,Incurred_Nominal!$AL$1,FALSE)="Commissioned Extra",0,
IF(VLOOKUP($C111,Incurred_Nominal!$A$25:$AQ$426,Incurred_Nominal!$AK$1,FALSE)=H$4,VLOOKUP($C111,Incurred_Nominal!$A$25:$AQ$426,Incurred_Nominal!$AG$1,FALSE),0))</f>
        <v>0</v>
      </c>
      <c r="I111" s="13">
        <f>IF(VLOOKUP($C111,Incurred_Nominal!$A$25:$AQ$426,Incurred_Nominal!$AL$1,FALSE)="Commissioned Extra",0,
IF(VLOOKUP($C111,Incurred_Nominal!$A$25:$AQ$426,Incurred_Nominal!$AK$1,FALSE)=I$4,VLOOKUP($C111,Incurred_Nominal!$A$25:$AQ$426,Incurred_Nominal!$AG$1,FALSE),0))</f>
        <v>0</v>
      </c>
      <c r="J111" s="13">
        <f>IF(VLOOKUP($C111,Incurred_Nominal!$A$25:$AQ$426,Incurred_Nominal!$AL$1,FALSE)="Commissioned Extra",0,
IF(VLOOKUP($C111,Incurred_Nominal!$A$25:$AQ$426,Incurred_Nominal!$AK$1,FALSE)=J$4,VLOOKUP($C111,Incurred_Nominal!$A$25:$AQ$426,Incurred_Nominal!$AG$1,FALSE),0))</f>
        <v>0</v>
      </c>
      <c r="K111" s="13">
        <f>IF(VLOOKUP($C111,Incurred_Nominal!$A$25:$AQ$426,Incurred_Nominal!$AL$1,FALSE)="Commissioned Extra",0,
IF(VLOOKUP($C111,Incurred_Nominal!$A$25:$AQ$426,Incurred_Nominal!$AK$1,FALSE)=K$4,VLOOKUP($C111,Incurred_Nominal!$A$25:$AQ$426,Incurred_Nominal!$AG$1,FALSE),0))</f>
        <v>0</v>
      </c>
      <c r="L111" s="13">
        <f>IF(VLOOKUP($C111,Incurred_Nominal!$A$25:$AQ$426,Incurred_Nominal!$AL$1,FALSE)="Commissioned Extra",0,
IF(VLOOKUP($C111,Incurred_Nominal!$A$25:$AQ$426,Incurred_Nominal!$AK$1,FALSE)=L$4,VLOOKUP($C111,Incurred_Nominal!$A$25:$AQ$426,Incurred_Nominal!$AG$1,FALSE),0))</f>
        <v>0</v>
      </c>
      <c r="M111" s="232">
        <f t="shared" si="11"/>
        <v>0</v>
      </c>
      <c r="N111" s="232" t="str">
        <f t="shared" si="12"/>
        <v/>
      </c>
      <c r="P111" s="232">
        <f>(VLOOKUP($C111,Incurred_Real!$A$25:$BR$427,Incurred_Real!AS$1,FALSE))*$M111</f>
        <v>0</v>
      </c>
      <c r="Q111" s="232">
        <f>(VLOOKUP($C111,Incurred_Real!$A$25:$BR$427,Incurred_Real!AT$1,FALSE))*$M111</f>
        <v>0</v>
      </c>
      <c r="R111" s="232">
        <f>(VLOOKUP($C111,Incurred_Real!$A$25:$BR$427,Incurred_Real!AU$1,FALSE))*$M111</f>
        <v>0</v>
      </c>
      <c r="S111" s="232">
        <f>(VLOOKUP($C111,Incurred_Real!$A$25:$BR$427,Incurred_Real!AV$1,FALSE))*$M111</f>
        <v>0</v>
      </c>
      <c r="T111" s="232">
        <f>(VLOOKUP($C111,Incurred_Real!$A$25:$BR$427,Incurred_Real!AW$1,FALSE))*$M111</f>
        <v>0</v>
      </c>
      <c r="U111" s="232">
        <f>(VLOOKUP($C111,Incurred_Real!$A$25:$BR$427,Incurred_Real!AX$1,FALSE))*$M111</f>
        <v>0</v>
      </c>
      <c r="V111" s="232">
        <f>(VLOOKUP($C111,Incurred_Real!$A$25:$BR$427,Incurred_Real!AY$1,FALSE))*$M111</f>
        <v>0</v>
      </c>
      <c r="W111" s="232">
        <f>(VLOOKUP($C111,Incurred_Real!$A$25:$BR$427,Incurred_Real!AZ$1,FALSE))*$M111</f>
        <v>0</v>
      </c>
      <c r="X111" s="232">
        <f>(VLOOKUP($C111,Incurred_Real!$A$25:$BR$427,Incurred_Real!BA$1,FALSE))*$M111</f>
        <v>0</v>
      </c>
      <c r="Y111" s="232">
        <f>(VLOOKUP($C111,Incurred_Real!$A$25:$BR$427,Incurred_Real!BB$1,FALSE))*$M111</f>
        <v>0</v>
      </c>
      <c r="Z111" s="232">
        <f>(VLOOKUP($C111,Incurred_Real!$A$25:$BR$427,Incurred_Real!BC$1,FALSE))*$M111</f>
        <v>0</v>
      </c>
      <c r="AA111" s="232">
        <f>(VLOOKUP($C111,Incurred_Real!$A$25:$BR$427,Incurred_Real!BD$1,FALSE))*$M111</f>
        <v>0</v>
      </c>
      <c r="AB111" s="232">
        <f>(VLOOKUP($C111,Incurred_Real!$A$25:$BR$427,Incurred_Real!BE$1,FALSE))*$M111</f>
        <v>0</v>
      </c>
      <c r="AC111" s="232">
        <f>(VLOOKUP($C111,Incurred_Real!$A$25:$BR$427,Incurred_Real!BF$1,FALSE))*$M111</f>
        <v>0</v>
      </c>
      <c r="AD111" s="232">
        <f>(VLOOKUP($C111,Incurred_Real!$A$25:$BR$427,Incurred_Real!BG$1,FALSE))*$M111</f>
        <v>0</v>
      </c>
      <c r="AE111" s="232">
        <f>(VLOOKUP($C111,Incurred_Real!$A$25:$BR$427,Incurred_Real!BH$1,FALSE))*$M111</f>
        <v>0</v>
      </c>
      <c r="AF111" s="232">
        <f>(VLOOKUP($C111,Incurred_Real!$A$25:$BR$427,Incurred_Real!BI$1,FALSE))*$M111</f>
        <v>0</v>
      </c>
      <c r="AG111" s="232">
        <f>(VLOOKUP($C111,Incurred_Real!$A$25:$BR$427,Incurred_Real!BJ$1,FALSE))*$M111</f>
        <v>0</v>
      </c>
      <c r="AH111" s="232">
        <f>(VLOOKUP($C111,Incurred_Real!$A$25:$BR$427,Incurred_Real!BK$1,FALSE))*$M111</f>
        <v>0</v>
      </c>
      <c r="AI111" s="232">
        <f>(VLOOKUP($C111,Incurred_Real!$A$25:$BR$427,Incurred_Real!BL$1,FALSE))*$M111</f>
        <v>0</v>
      </c>
      <c r="AJ111" s="232">
        <f>(VLOOKUP($C111,Incurred_Real!$A$25:$BR$427,Incurred_Real!BM$1,FALSE))*$M111</f>
        <v>0</v>
      </c>
      <c r="AK111" s="232">
        <f>(VLOOKUP($C111,Incurred_Real!$A$25:$BR$427,Incurred_Real!BN$1,FALSE))*$M111</f>
        <v>0</v>
      </c>
      <c r="AL111" s="232">
        <f>(VLOOKUP($C111,Incurred_Real!$A$25:$BR$427,Incurred_Real!BO$1,FALSE))*$M111</f>
        <v>0</v>
      </c>
      <c r="AM111" s="232">
        <f>(VLOOKUP($C111,Incurred_Real!$A$25:$BR$427,Incurred_Real!BP$1,FALSE))*$M111</f>
        <v>0</v>
      </c>
      <c r="AN111" s="232">
        <f>(VLOOKUP($C111,Incurred_Real!$A$25:$BR$427,Incurred_Real!BQ$1,FALSE))*$M111</f>
        <v>0</v>
      </c>
      <c r="AO111" s="232">
        <f>(VLOOKUP($C111,Incurred_Real!$A$25:$BR$427,Incurred_Real!BR$1,FALSE))*$M111</f>
        <v>0</v>
      </c>
      <c r="AP111" s="232">
        <f t="shared" si="13"/>
        <v>0</v>
      </c>
      <c r="AR111" s="232" t="b">
        <f t="shared" si="14"/>
        <v>1</v>
      </c>
    </row>
    <row r="112" spans="3:44" x14ac:dyDescent="0.15">
      <c r="C112" s="11" t="s">
        <v>196</v>
      </c>
      <c r="D112" s="11" t="str">
        <f>VLOOKUP(C112,'Project List'!$A$9:$AG$360,'Project List'!$G$1,FALSE)</f>
        <v>Capital Project Scopes and Estimates 2018-23</v>
      </c>
      <c r="E112" s="11" t="str">
        <f>VLOOKUP($C112,Incurred_Real!$A$24:$E$376,Incurred_Real!$D$1,FALSE)</f>
        <v>Replacement</v>
      </c>
      <c r="F112" s="13">
        <f>IF(VLOOKUP($C112,Incurred_Nominal!$A$25:$AQ$426,Incurred_Nominal!$AL$1,FALSE)="Commissioned Extra",0,
IF(VLOOKUP($C112,Incurred_Nominal!$A$25:$AQ$426,Incurred_Nominal!$AK$1,FALSE)=F$4,VLOOKUP($C112,Incurred_Nominal!$A$25:$AQ$426,Incurred_Nominal!$AG$1,FALSE),0))</f>
        <v>0</v>
      </c>
      <c r="G112" s="13">
        <f>IF(VLOOKUP($C112,Incurred_Nominal!$A$25:$AQ$426,Incurred_Nominal!$AL$1,FALSE)="Commissioned Extra",0,
IF(VLOOKUP($C112,Incurred_Nominal!$A$25:$AQ$426,Incurred_Nominal!$AK$1,FALSE)=G$4,VLOOKUP($C112,Incurred_Nominal!$A$25:$AQ$426,Incurred_Nominal!$AG$1,FALSE),0))</f>
        <v>0</v>
      </c>
      <c r="H112" s="13">
        <f>IF(VLOOKUP($C112,Incurred_Nominal!$A$25:$AQ$426,Incurred_Nominal!$AL$1,FALSE)="Commissioned Extra",0,
IF(VLOOKUP($C112,Incurred_Nominal!$A$25:$AQ$426,Incurred_Nominal!$AK$1,FALSE)=H$4,VLOOKUP($C112,Incurred_Nominal!$A$25:$AQ$426,Incurred_Nominal!$AG$1,FALSE),0))</f>
        <v>0</v>
      </c>
      <c r="I112" s="13">
        <f>IF(VLOOKUP($C112,Incurred_Nominal!$A$25:$AQ$426,Incurred_Nominal!$AL$1,FALSE)="Commissioned Extra",0,
IF(VLOOKUP($C112,Incurred_Nominal!$A$25:$AQ$426,Incurred_Nominal!$AK$1,FALSE)=I$4,VLOOKUP($C112,Incurred_Nominal!$A$25:$AQ$426,Incurred_Nominal!$AG$1,FALSE),0))</f>
        <v>0</v>
      </c>
      <c r="J112" s="13">
        <f>IF(VLOOKUP($C112,Incurred_Nominal!$A$25:$AQ$426,Incurred_Nominal!$AL$1,FALSE)="Commissioned Extra",0,
IF(VLOOKUP($C112,Incurred_Nominal!$A$25:$AQ$426,Incurred_Nominal!$AK$1,FALSE)=J$4,VLOOKUP($C112,Incurred_Nominal!$A$25:$AQ$426,Incurred_Nominal!$AG$1,FALSE),0))</f>
        <v>0</v>
      </c>
      <c r="K112" s="13">
        <f>IF(VLOOKUP($C112,Incurred_Nominal!$A$25:$AQ$426,Incurred_Nominal!$AL$1,FALSE)="Commissioned Extra",0,
IF(VLOOKUP($C112,Incurred_Nominal!$A$25:$AQ$426,Incurred_Nominal!$AK$1,FALSE)=K$4,VLOOKUP($C112,Incurred_Nominal!$A$25:$AQ$426,Incurred_Nominal!$AG$1,FALSE),0))</f>
        <v>0</v>
      </c>
      <c r="L112" s="13">
        <f>IF(VLOOKUP($C112,Incurred_Nominal!$A$25:$AQ$426,Incurred_Nominal!$AL$1,FALSE)="Commissioned Extra",0,
IF(VLOOKUP($C112,Incurred_Nominal!$A$25:$AQ$426,Incurred_Nominal!$AK$1,FALSE)=L$4,VLOOKUP($C112,Incurred_Nominal!$A$25:$AQ$426,Incurred_Nominal!$AG$1,FALSE),0))</f>
        <v>0</v>
      </c>
      <c r="M112" s="232">
        <f t="shared" si="11"/>
        <v>0</v>
      </c>
      <c r="N112" s="232" t="str">
        <f t="shared" si="12"/>
        <v/>
      </c>
      <c r="P112" s="232">
        <f>(VLOOKUP($C112,Incurred_Real!$A$25:$BR$427,Incurred_Real!AS$1,FALSE))*$M112</f>
        <v>0</v>
      </c>
      <c r="Q112" s="232">
        <f>(VLOOKUP($C112,Incurred_Real!$A$25:$BR$427,Incurred_Real!AT$1,FALSE))*$M112</f>
        <v>0</v>
      </c>
      <c r="R112" s="232">
        <f>(VLOOKUP($C112,Incurred_Real!$A$25:$BR$427,Incurred_Real!AU$1,FALSE))*$M112</f>
        <v>0</v>
      </c>
      <c r="S112" s="232">
        <f>(VLOOKUP($C112,Incurred_Real!$A$25:$BR$427,Incurred_Real!AV$1,FALSE))*$M112</f>
        <v>0</v>
      </c>
      <c r="T112" s="232">
        <f>(VLOOKUP($C112,Incurred_Real!$A$25:$BR$427,Incurred_Real!AW$1,FALSE))*$M112</f>
        <v>0</v>
      </c>
      <c r="U112" s="232">
        <f>(VLOOKUP($C112,Incurred_Real!$A$25:$BR$427,Incurred_Real!AX$1,FALSE))*$M112</f>
        <v>0</v>
      </c>
      <c r="V112" s="232">
        <f>(VLOOKUP($C112,Incurred_Real!$A$25:$BR$427,Incurred_Real!AY$1,FALSE))*$M112</f>
        <v>0</v>
      </c>
      <c r="W112" s="232">
        <f>(VLOOKUP($C112,Incurred_Real!$A$25:$BR$427,Incurred_Real!AZ$1,FALSE))*$M112</f>
        <v>0</v>
      </c>
      <c r="X112" s="232">
        <f>(VLOOKUP($C112,Incurred_Real!$A$25:$BR$427,Incurred_Real!BA$1,FALSE))*$M112</f>
        <v>0</v>
      </c>
      <c r="Y112" s="232">
        <f>(VLOOKUP($C112,Incurred_Real!$A$25:$BR$427,Incurred_Real!BB$1,FALSE))*$M112</f>
        <v>0</v>
      </c>
      <c r="Z112" s="232">
        <f>(VLOOKUP($C112,Incurred_Real!$A$25:$BR$427,Incurred_Real!BC$1,FALSE))*$M112</f>
        <v>0</v>
      </c>
      <c r="AA112" s="232">
        <f>(VLOOKUP($C112,Incurred_Real!$A$25:$BR$427,Incurred_Real!BD$1,FALSE))*$M112</f>
        <v>0</v>
      </c>
      <c r="AB112" s="232">
        <f>(VLOOKUP($C112,Incurred_Real!$A$25:$BR$427,Incurred_Real!BE$1,FALSE))*$M112</f>
        <v>0</v>
      </c>
      <c r="AC112" s="232">
        <f>(VLOOKUP($C112,Incurred_Real!$A$25:$BR$427,Incurred_Real!BF$1,FALSE))*$M112</f>
        <v>0</v>
      </c>
      <c r="AD112" s="232">
        <f>(VLOOKUP($C112,Incurred_Real!$A$25:$BR$427,Incurred_Real!BG$1,FALSE))*$M112</f>
        <v>0</v>
      </c>
      <c r="AE112" s="232">
        <f>(VLOOKUP($C112,Incurred_Real!$A$25:$BR$427,Incurred_Real!BH$1,FALSE))*$M112</f>
        <v>0</v>
      </c>
      <c r="AF112" s="232">
        <f>(VLOOKUP($C112,Incurred_Real!$A$25:$BR$427,Incurred_Real!BI$1,FALSE))*$M112</f>
        <v>0</v>
      </c>
      <c r="AG112" s="232">
        <f>(VLOOKUP($C112,Incurred_Real!$A$25:$BR$427,Incurred_Real!BJ$1,FALSE))*$M112</f>
        <v>0</v>
      </c>
      <c r="AH112" s="232">
        <f>(VLOOKUP($C112,Incurred_Real!$A$25:$BR$427,Incurred_Real!BK$1,FALSE))*$M112</f>
        <v>0</v>
      </c>
      <c r="AI112" s="232">
        <f>(VLOOKUP($C112,Incurred_Real!$A$25:$BR$427,Incurred_Real!BL$1,FALSE))*$M112</f>
        <v>0</v>
      </c>
      <c r="AJ112" s="232">
        <f>(VLOOKUP($C112,Incurred_Real!$A$25:$BR$427,Incurred_Real!BM$1,FALSE))*$M112</f>
        <v>0</v>
      </c>
      <c r="AK112" s="232">
        <f>(VLOOKUP($C112,Incurred_Real!$A$25:$BR$427,Incurred_Real!BN$1,FALSE))*$M112</f>
        <v>0</v>
      </c>
      <c r="AL112" s="232">
        <f>(VLOOKUP($C112,Incurred_Real!$A$25:$BR$427,Incurred_Real!BO$1,FALSE))*$M112</f>
        <v>0</v>
      </c>
      <c r="AM112" s="232">
        <f>(VLOOKUP($C112,Incurred_Real!$A$25:$BR$427,Incurred_Real!BP$1,FALSE))*$M112</f>
        <v>0</v>
      </c>
      <c r="AN112" s="232">
        <f>(VLOOKUP($C112,Incurred_Real!$A$25:$BR$427,Incurred_Real!BQ$1,FALSE))*$M112</f>
        <v>0</v>
      </c>
      <c r="AO112" s="232">
        <f>(VLOOKUP($C112,Incurred_Real!$A$25:$BR$427,Incurred_Real!BR$1,FALSE))*$M112</f>
        <v>0</v>
      </c>
      <c r="AP112" s="232">
        <f t="shared" si="13"/>
        <v>0</v>
      </c>
      <c r="AR112" s="232" t="b">
        <f t="shared" si="14"/>
        <v>1</v>
      </c>
    </row>
    <row r="113" spans="3:44" x14ac:dyDescent="0.15">
      <c r="C113" s="11" t="s">
        <v>197</v>
      </c>
      <c r="D113" s="11" t="str">
        <f>VLOOKUP(C113,'Project List'!$A$9:$AG$360,'Project List'!$G$1,FALSE)</f>
        <v>Vehicle Purchases 2017-18</v>
      </c>
      <c r="E113" s="11" t="str">
        <f>VLOOKUP($C113,Incurred_Real!$A$24:$E$376,Incurred_Real!$D$1,FALSE)</f>
        <v>Facilities</v>
      </c>
      <c r="F113" s="13">
        <f>IF(VLOOKUP($C113,Incurred_Nominal!$A$25:$AQ$426,Incurred_Nominal!$AL$1,FALSE)="Commissioned Extra",0,
IF(VLOOKUP($C113,Incurred_Nominal!$A$25:$AQ$426,Incurred_Nominal!$AK$1,FALSE)=F$4,VLOOKUP($C113,Incurred_Nominal!$A$25:$AQ$426,Incurred_Nominal!$AG$1,FALSE),0))</f>
        <v>0</v>
      </c>
      <c r="G113" s="13">
        <f>IF(VLOOKUP($C113,Incurred_Nominal!$A$25:$AQ$426,Incurred_Nominal!$AL$1,FALSE)="Commissioned Extra",0,
IF(VLOOKUP($C113,Incurred_Nominal!$A$25:$AQ$426,Incurred_Nominal!$AK$1,FALSE)=G$4,VLOOKUP($C113,Incurred_Nominal!$A$25:$AQ$426,Incurred_Nominal!$AG$1,FALSE),0))</f>
        <v>0</v>
      </c>
      <c r="H113" s="13">
        <f>IF(VLOOKUP($C113,Incurred_Nominal!$A$25:$AQ$426,Incurred_Nominal!$AL$1,FALSE)="Commissioned Extra",0,
IF(VLOOKUP($C113,Incurred_Nominal!$A$25:$AQ$426,Incurred_Nominal!$AK$1,FALSE)=H$4,VLOOKUP($C113,Incurred_Nominal!$A$25:$AQ$426,Incurred_Nominal!$AG$1,FALSE),0))</f>
        <v>0</v>
      </c>
      <c r="I113" s="13">
        <f>IF(VLOOKUP($C113,Incurred_Nominal!$A$25:$AQ$426,Incurred_Nominal!$AL$1,FALSE)="Commissioned Extra",0,
IF(VLOOKUP($C113,Incurred_Nominal!$A$25:$AQ$426,Incurred_Nominal!$AK$1,FALSE)=I$4,VLOOKUP($C113,Incurred_Nominal!$A$25:$AQ$426,Incurred_Nominal!$AG$1,FALSE),0))</f>
        <v>0</v>
      </c>
      <c r="J113" s="13">
        <f>IF(VLOOKUP($C113,Incurred_Nominal!$A$25:$AQ$426,Incurred_Nominal!$AL$1,FALSE)="Commissioned Extra",0,
IF(VLOOKUP($C113,Incurred_Nominal!$A$25:$AQ$426,Incurred_Nominal!$AK$1,FALSE)=J$4,VLOOKUP($C113,Incurred_Nominal!$A$25:$AQ$426,Incurred_Nominal!$AG$1,FALSE),0))</f>
        <v>0</v>
      </c>
      <c r="K113" s="13">
        <f>IF(VLOOKUP($C113,Incurred_Nominal!$A$25:$AQ$426,Incurred_Nominal!$AL$1,FALSE)="Commissioned Extra",0,
IF(VLOOKUP($C113,Incurred_Nominal!$A$25:$AQ$426,Incurred_Nominal!$AK$1,FALSE)=K$4,VLOOKUP($C113,Incurred_Nominal!$A$25:$AQ$426,Incurred_Nominal!$AG$1,FALSE),0))</f>
        <v>0</v>
      </c>
      <c r="L113" s="13">
        <f>IF(VLOOKUP($C113,Incurred_Nominal!$A$25:$AQ$426,Incurred_Nominal!$AL$1,FALSE)="Commissioned Extra",0,
IF(VLOOKUP($C113,Incurred_Nominal!$A$25:$AQ$426,Incurred_Nominal!$AK$1,FALSE)=L$4,VLOOKUP($C113,Incurred_Nominal!$A$25:$AQ$426,Incurred_Nominal!$AG$1,FALSE),0))</f>
        <v>0</v>
      </c>
      <c r="M113" s="232">
        <f t="shared" si="11"/>
        <v>0</v>
      </c>
      <c r="N113" s="232" t="str">
        <f t="shared" si="12"/>
        <v/>
      </c>
      <c r="P113" s="232">
        <f>(VLOOKUP($C113,Incurred_Real!$A$25:$BR$427,Incurred_Real!AS$1,FALSE))*$M113</f>
        <v>0</v>
      </c>
      <c r="Q113" s="232">
        <f>(VLOOKUP($C113,Incurred_Real!$A$25:$BR$427,Incurred_Real!AT$1,FALSE))*$M113</f>
        <v>0</v>
      </c>
      <c r="R113" s="232">
        <f>(VLOOKUP($C113,Incurred_Real!$A$25:$BR$427,Incurred_Real!AU$1,FALSE))*$M113</f>
        <v>0</v>
      </c>
      <c r="S113" s="232">
        <f>(VLOOKUP($C113,Incurred_Real!$A$25:$BR$427,Incurred_Real!AV$1,FALSE))*$M113</f>
        <v>0</v>
      </c>
      <c r="T113" s="232">
        <f>(VLOOKUP($C113,Incurred_Real!$A$25:$BR$427,Incurred_Real!AW$1,FALSE))*$M113</f>
        <v>0</v>
      </c>
      <c r="U113" s="232">
        <f>(VLOOKUP($C113,Incurred_Real!$A$25:$BR$427,Incurred_Real!AX$1,FALSE))*$M113</f>
        <v>0</v>
      </c>
      <c r="V113" s="232">
        <f>(VLOOKUP($C113,Incurred_Real!$A$25:$BR$427,Incurred_Real!AY$1,FALSE))*$M113</f>
        <v>0</v>
      </c>
      <c r="W113" s="232">
        <f>(VLOOKUP($C113,Incurred_Real!$A$25:$BR$427,Incurred_Real!AZ$1,FALSE))*$M113</f>
        <v>0</v>
      </c>
      <c r="X113" s="232">
        <f>(VLOOKUP($C113,Incurred_Real!$A$25:$BR$427,Incurred_Real!BA$1,FALSE))*$M113</f>
        <v>0</v>
      </c>
      <c r="Y113" s="232">
        <f>(VLOOKUP($C113,Incurred_Real!$A$25:$BR$427,Incurred_Real!BB$1,FALSE))*$M113</f>
        <v>0</v>
      </c>
      <c r="Z113" s="232">
        <f>(VLOOKUP($C113,Incurred_Real!$A$25:$BR$427,Incurred_Real!BC$1,FALSE))*$M113</f>
        <v>0</v>
      </c>
      <c r="AA113" s="232">
        <f>(VLOOKUP($C113,Incurred_Real!$A$25:$BR$427,Incurred_Real!BD$1,FALSE))*$M113</f>
        <v>0</v>
      </c>
      <c r="AB113" s="232">
        <f>(VLOOKUP($C113,Incurred_Real!$A$25:$BR$427,Incurred_Real!BE$1,FALSE))*$M113</f>
        <v>0</v>
      </c>
      <c r="AC113" s="232">
        <f>(VLOOKUP($C113,Incurred_Real!$A$25:$BR$427,Incurred_Real!BF$1,FALSE))*$M113</f>
        <v>0</v>
      </c>
      <c r="AD113" s="232">
        <f>(VLOOKUP($C113,Incurred_Real!$A$25:$BR$427,Incurred_Real!BG$1,FALSE))*$M113</f>
        <v>0</v>
      </c>
      <c r="AE113" s="232">
        <f>(VLOOKUP($C113,Incurred_Real!$A$25:$BR$427,Incurred_Real!BH$1,FALSE))*$M113</f>
        <v>0</v>
      </c>
      <c r="AF113" s="232">
        <f>(VLOOKUP($C113,Incurred_Real!$A$25:$BR$427,Incurred_Real!BI$1,FALSE))*$M113</f>
        <v>0</v>
      </c>
      <c r="AG113" s="232">
        <f>(VLOOKUP($C113,Incurred_Real!$A$25:$BR$427,Incurred_Real!BJ$1,FALSE))*$M113</f>
        <v>0</v>
      </c>
      <c r="AH113" s="232">
        <f>(VLOOKUP($C113,Incurred_Real!$A$25:$BR$427,Incurred_Real!BK$1,FALSE))*$M113</f>
        <v>0</v>
      </c>
      <c r="AI113" s="232">
        <f>(VLOOKUP($C113,Incurred_Real!$A$25:$BR$427,Incurred_Real!BL$1,FALSE))*$M113</f>
        <v>0</v>
      </c>
      <c r="AJ113" s="232">
        <f>(VLOOKUP($C113,Incurred_Real!$A$25:$BR$427,Incurred_Real!BM$1,FALSE))*$M113</f>
        <v>0</v>
      </c>
      <c r="AK113" s="232">
        <f>(VLOOKUP($C113,Incurred_Real!$A$25:$BR$427,Incurred_Real!BN$1,FALSE))*$M113</f>
        <v>0</v>
      </c>
      <c r="AL113" s="232">
        <f>(VLOOKUP($C113,Incurred_Real!$A$25:$BR$427,Incurred_Real!BO$1,FALSE))*$M113</f>
        <v>0</v>
      </c>
      <c r="AM113" s="232">
        <f>(VLOOKUP($C113,Incurred_Real!$A$25:$BR$427,Incurred_Real!BP$1,FALSE))*$M113</f>
        <v>0</v>
      </c>
      <c r="AN113" s="232">
        <f>(VLOOKUP($C113,Incurred_Real!$A$25:$BR$427,Incurred_Real!BQ$1,FALSE))*$M113</f>
        <v>0</v>
      </c>
      <c r="AO113" s="232">
        <f>(VLOOKUP($C113,Incurred_Real!$A$25:$BR$427,Incurred_Real!BR$1,FALSE))*$M113</f>
        <v>0</v>
      </c>
      <c r="AP113" s="232">
        <f t="shared" si="13"/>
        <v>0</v>
      </c>
      <c r="AR113" s="232" t="b">
        <f t="shared" si="14"/>
        <v>1</v>
      </c>
    </row>
    <row r="114" spans="3:44" x14ac:dyDescent="0.15">
      <c r="C114" s="11" t="s">
        <v>199</v>
      </c>
      <c r="D114" s="11" t="str">
        <f>VLOOKUP(C114,'Project List'!$A$9:$AG$360,'Project List'!$G$1,FALSE)</f>
        <v>Intranet platform refresh 16-17</v>
      </c>
      <c r="E114" s="11" t="str">
        <f>VLOOKUP($C114,Incurred_Real!$A$24:$E$376,Incurred_Real!$D$1,FALSE)</f>
        <v>Information Technology</v>
      </c>
      <c r="F114" s="13">
        <f>IF(VLOOKUP($C114,Incurred_Nominal!$A$25:$AQ$426,Incurred_Nominal!$AL$1,FALSE)="Commissioned Extra",0,
IF(VLOOKUP($C114,Incurred_Nominal!$A$25:$AQ$426,Incurred_Nominal!$AK$1,FALSE)=F$4,VLOOKUP($C114,Incurred_Nominal!$A$25:$AQ$426,Incurred_Nominal!$AG$1,FALSE),0))</f>
        <v>0</v>
      </c>
      <c r="G114" s="13">
        <f>IF(VLOOKUP($C114,Incurred_Nominal!$A$25:$AQ$426,Incurred_Nominal!$AL$1,FALSE)="Commissioned Extra",0,
IF(VLOOKUP($C114,Incurred_Nominal!$A$25:$AQ$426,Incurred_Nominal!$AK$1,FALSE)=G$4,VLOOKUP($C114,Incurred_Nominal!$A$25:$AQ$426,Incurred_Nominal!$AG$1,FALSE),0))</f>
        <v>0</v>
      </c>
      <c r="H114" s="13">
        <f>IF(VLOOKUP($C114,Incurred_Nominal!$A$25:$AQ$426,Incurred_Nominal!$AL$1,FALSE)="Commissioned Extra",0,
IF(VLOOKUP($C114,Incurred_Nominal!$A$25:$AQ$426,Incurred_Nominal!$AK$1,FALSE)=H$4,VLOOKUP($C114,Incurred_Nominal!$A$25:$AQ$426,Incurred_Nominal!$AG$1,FALSE),0))</f>
        <v>0</v>
      </c>
      <c r="I114" s="13">
        <f>IF(VLOOKUP($C114,Incurred_Nominal!$A$25:$AQ$426,Incurred_Nominal!$AL$1,FALSE)="Commissioned Extra",0,
IF(VLOOKUP($C114,Incurred_Nominal!$A$25:$AQ$426,Incurred_Nominal!$AK$1,FALSE)=I$4,VLOOKUP($C114,Incurred_Nominal!$A$25:$AQ$426,Incurred_Nominal!$AG$1,FALSE),0))</f>
        <v>0</v>
      </c>
      <c r="J114" s="13">
        <f>IF(VLOOKUP($C114,Incurred_Nominal!$A$25:$AQ$426,Incurred_Nominal!$AL$1,FALSE)="Commissioned Extra",0,
IF(VLOOKUP($C114,Incurred_Nominal!$A$25:$AQ$426,Incurred_Nominal!$AK$1,FALSE)=J$4,VLOOKUP($C114,Incurred_Nominal!$A$25:$AQ$426,Incurred_Nominal!$AG$1,FALSE),0))</f>
        <v>0</v>
      </c>
      <c r="K114" s="13">
        <f>IF(VLOOKUP($C114,Incurred_Nominal!$A$25:$AQ$426,Incurred_Nominal!$AL$1,FALSE)="Commissioned Extra",0,
IF(VLOOKUP($C114,Incurred_Nominal!$A$25:$AQ$426,Incurred_Nominal!$AK$1,FALSE)=K$4,VLOOKUP($C114,Incurred_Nominal!$A$25:$AQ$426,Incurred_Nominal!$AG$1,FALSE),0))</f>
        <v>0</v>
      </c>
      <c r="L114" s="13">
        <f>IF(VLOOKUP($C114,Incurred_Nominal!$A$25:$AQ$426,Incurred_Nominal!$AL$1,FALSE)="Commissioned Extra",0,
IF(VLOOKUP($C114,Incurred_Nominal!$A$25:$AQ$426,Incurred_Nominal!$AK$1,FALSE)=L$4,VLOOKUP($C114,Incurred_Nominal!$A$25:$AQ$426,Incurred_Nominal!$AG$1,FALSE),0))</f>
        <v>0</v>
      </c>
      <c r="M114" s="232">
        <f t="shared" si="11"/>
        <v>0</v>
      </c>
      <c r="N114" s="232" t="str">
        <f t="shared" si="12"/>
        <v/>
      </c>
      <c r="P114" s="232">
        <f>(VLOOKUP($C114,Incurred_Real!$A$25:$BR$427,Incurred_Real!AS$1,FALSE))*$M114</f>
        <v>0</v>
      </c>
      <c r="Q114" s="232">
        <f>(VLOOKUP($C114,Incurred_Real!$A$25:$BR$427,Incurred_Real!AT$1,FALSE))*$M114</f>
        <v>0</v>
      </c>
      <c r="R114" s="232">
        <f>(VLOOKUP($C114,Incurred_Real!$A$25:$BR$427,Incurred_Real!AU$1,FALSE))*$M114</f>
        <v>0</v>
      </c>
      <c r="S114" s="232">
        <f>(VLOOKUP($C114,Incurred_Real!$A$25:$BR$427,Incurred_Real!AV$1,FALSE))*$M114</f>
        <v>0</v>
      </c>
      <c r="T114" s="232">
        <f>(VLOOKUP($C114,Incurred_Real!$A$25:$BR$427,Incurred_Real!AW$1,FALSE))*$M114</f>
        <v>0</v>
      </c>
      <c r="U114" s="232">
        <f>(VLOOKUP($C114,Incurred_Real!$A$25:$BR$427,Incurred_Real!AX$1,FALSE))*$M114</f>
        <v>0</v>
      </c>
      <c r="V114" s="232">
        <f>(VLOOKUP($C114,Incurred_Real!$A$25:$BR$427,Incurred_Real!AY$1,FALSE))*$M114</f>
        <v>0</v>
      </c>
      <c r="W114" s="232">
        <f>(VLOOKUP($C114,Incurred_Real!$A$25:$BR$427,Incurred_Real!AZ$1,FALSE))*$M114</f>
        <v>0</v>
      </c>
      <c r="X114" s="232">
        <f>(VLOOKUP($C114,Incurred_Real!$A$25:$BR$427,Incurred_Real!BA$1,FALSE))*$M114</f>
        <v>0</v>
      </c>
      <c r="Y114" s="232">
        <f>(VLOOKUP($C114,Incurred_Real!$A$25:$BR$427,Incurred_Real!BB$1,FALSE))*$M114</f>
        <v>0</v>
      </c>
      <c r="Z114" s="232">
        <f>(VLOOKUP($C114,Incurred_Real!$A$25:$BR$427,Incurred_Real!BC$1,FALSE))*$M114</f>
        <v>0</v>
      </c>
      <c r="AA114" s="232">
        <f>(VLOOKUP($C114,Incurred_Real!$A$25:$BR$427,Incurred_Real!BD$1,FALSE))*$M114</f>
        <v>0</v>
      </c>
      <c r="AB114" s="232">
        <f>(VLOOKUP($C114,Incurred_Real!$A$25:$BR$427,Incurred_Real!BE$1,FALSE))*$M114</f>
        <v>0</v>
      </c>
      <c r="AC114" s="232">
        <f>(VLOOKUP($C114,Incurred_Real!$A$25:$BR$427,Incurred_Real!BF$1,FALSE))*$M114</f>
        <v>0</v>
      </c>
      <c r="AD114" s="232">
        <f>(VLOOKUP($C114,Incurred_Real!$A$25:$BR$427,Incurred_Real!BG$1,FALSE))*$M114</f>
        <v>0</v>
      </c>
      <c r="AE114" s="232">
        <f>(VLOOKUP($C114,Incurred_Real!$A$25:$BR$427,Incurred_Real!BH$1,FALSE))*$M114</f>
        <v>0</v>
      </c>
      <c r="AF114" s="232">
        <f>(VLOOKUP($C114,Incurred_Real!$A$25:$BR$427,Incurred_Real!BI$1,FALSE))*$M114</f>
        <v>0</v>
      </c>
      <c r="AG114" s="232">
        <f>(VLOOKUP($C114,Incurred_Real!$A$25:$BR$427,Incurred_Real!BJ$1,FALSE))*$M114</f>
        <v>0</v>
      </c>
      <c r="AH114" s="232">
        <f>(VLOOKUP($C114,Incurred_Real!$A$25:$BR$427,Incurred_Real!BK$1,FALSE))*$M114</f>
        <v>0</v>
      </c>
      <c r="AI114" s="232">
        <f>(VLOOKUP($C114,Incurred_Real!$A$25:$BR$427,Incurred_Real!BL$1,FALSE))*$M114</f>
        <v>0</v>
      </c>
      <c r="AJ114" s="232">
        <f>(VLOOKUP($C114,Incurred_Real!$A$25:$BR$427,Incurred_Real!BM$1,FALSE))*$M114</f>
        <v>0</v>
      </c>
      <c r="AK114" s="232">
        <f>(VLOOKUP($C114,Incurred_Real!$A$25:$BR$427,Incurred_Real!BN$1,FALSE))*$M114</f>
        <v>0</v>
      </c>
      <c r="AL114" s="232">
        <f>(VLOOKUP($C114,Incurred_Real!$A$25:$BR$427,Incurred_Real!BO$1,FALSE))*$M114</f>
        <v>0</v>
      </c>
      <c r="AM114" s="232">
        <f>(VLOOKUP($C114,Incurred_Real!$A$25:$BR$427,Incurred_Real!BP$1,FALSE))*$M114</f>
        <v>0</v>
      </c>
      <c r="AN114" s="232">
        <f>(VLOOKUP($C114,Incurred_Real!$A$25:$BR$427,Incurred_Real!BQ$1,FALSE))*$M114</f>
        <v>0</v>
      </c>
      <c r="AO114" s="232">
        <f>(VLOOKUP($C114,Incurred_Real!$A$25:$BR$427,Incurred_Real!BR$1,FALSE))*$M114</f>
        <v>0</v>
      </c>
      <c r="AP114" s="232">
        <f t="shared" si="13"/>
        <v>0</v>
      </c>
      <c r="AR114" s="232" t="b">
        <f t="shared" si="14"/>
        <v>1</v>
      </c>
    </row>
    <row r="115" spans="3:44" x14ac:dyDescent="0.15">
      <c r="C115" s="11" t="s">
        <v>200</v>
      </c>
      <c r="D115" s="11" t="str">
        <f>VLOOKUP(C115,'Project List'!$A$9:$AG$360,'Project List'!$G$1,FALSE)</f>
        <v>Furniture and Building Upgrades 2018-19</v>
      </c>
      <c r="E115" s="11" t="str">
        <f>VLOOKUP($C115,Incurred_Real!$A$24:$E$376,Incurred_Real!$D$1,FALSE)</f>
        <v>Facilities</v>
      </c>
      <c r="F115" s="13">
        <f>IF(VLOOKUP($C115,Incurred_Nominal!$A$25:$AQ$426,Incurred_Nominal!$AL$1,FALSE)="Commissioned Extra",0,
IF(VLOOKUP($C115,Incurred_Nominal!$A$25:$AQ$426,Incurred_Nominal!$AK$1,FALSE)=F$4,VLOOKUP($C115,Incurred_Nominal!$A$25:$AQ$426,Incurred_Nominal!$AG$1,FALSE),0))</f>
        <v>0</v>
      </c>
      <c r="G115" s="13">
        <f>IF(VLOOKUP($C115,Incurred_Nominal!$A$25:$AQ$426,Incurred_Nominal!$AL$1,FALSE)="Commissioned Extra",0,
IF(VLOOKUP($C115,Incurred_Nominal!$A$25:$AQ$426,Incurred_Nominal!$AK$1,FALSE)=G$4,VLOOKUP($C115,Incurred_Nominal!$A$25:$AQ$426,Incurred_Nominal!$AG$1,FALSE),0))</f>
        <v>0</v>
      </c>
      <c r="H115" s="13">
        <f>IF(VLOOKUP($C115,Incurred_Nominal!$A$25:$AQ$426,Incurred_Nominal!$AL$1,FALSE)="Commissioned Extra",0,
IF(VLOOKUP($C115,Incurred_Nominal!$A$25:$AQ$426,Incurred_Nominal!$AK$1,FALSE)=H$4,VLOOKUP($C115,Incurred_Nominal!$A$25:$AQ$426,Incurred_Nominal!$AG$1,FALSE),0))</f>
        <v>0</v>
      </c>
      <c r="I115" s="13">
        <f>IF(VLOOKUP($C115,Incurred_Nominal!$A$25:$AQ$426,Incurred_Nominal!$AL$1,FALSE)="Commissioned Extra",0,
IF(VLOOKUP($C115,Incurred_Nominal!$A$25:$AQ$426,Incurred_Nominal!$AK$1,FALSE)=I$4,VLOOKUP($C115,Incurred_Nominal!$A$25:$AQ$426,Incurred_Nominal!$AG$1,FALSE),0))</f>
        <v>0</v>
      </c>
      <c r="J115" s="13">
        <f>IF(VLOOKUP($C115,Incurred_Nominal!$A$25:$AQ$426,Incurred_Nominal!$AL$1,FALSE)="Commissioned Extra",0,
IF(VLOOKUP($C115,Incurred_Nominal!$A$25:$AQ$426,Incurred_Nominal!$AK$1,FALSE)=J$4,VLOOKUP($C115,Incurred_Nominal!$A$25:$AQ$426,Incurred_Nominal!$AG$1,FALSE),0))</f>
        <v>0</v>
      </c>
      <c r="K115" s="13">
        <f>IF(VLOOKUP($C115,Incurred_Nominal!$A$25:$AQ$426,Incurred_Nominal!$AL$1,FALSE)="Commissioned Extra",0,
IF(VLOOKUP($C115,Incurred_Nominal!$A$25:$AQ$426,Incurred_Nominal!$AK$1,FALSE)=K$4,VLOOKUP($C115,Incurred_Nominal!$A$25:$AQ$426,Incurred_Nominal!$AG$1,FALSE),0))</f>
        <v>0</v>
      </c>
      <c r="L115" s="13">
        <f>IF(VLOOKUP($C115,Incurred_Nominal!$A$25:$AQ$426,Incurred_Nominal!$AL$1,FALSE)="Commissioned Extra",0,
IF(VLOOKUP($C115,Incurred_Nominal!$A$25:$AQ$426,Incurred_Nominal!$AK$1,FALSE)=L$4,VLOOKUP($C115,Incurred_Nominal!$A$25:$AQ$426,Incurred_Nominal!$AG$1,FALSE),0))</f>
        <v>0</v>
      </c>
      <c r="M115" s="232">
        <f t="shared" si="11"/>
        <v>0</v>
      </c>
      <c r="N115" s="232" t="str">
        <f t="shared" si="12"/>
        <v/>
      </c>
      <c r="P115" s="232">
        <f>(VLOOKUP($C115,Incurred_Real!$A$25:$BR$427,Incurred_Real!AS$1,FALSE))*$M115</f>
        <v>0</v>
      </c>
      <c r="Q115" s="232">
        <f>(VLOOKUP($C115,Incurred_Real!$A$25:$BR$427,Incurred_Real!AT$1,FALSE))*$M115</f>
        <v>0</v>
      </c>
      <c r="R115" s="232">
        <f>(VLOOKUP($C115,Incurred_Real!$A$25:$BR$427,Incurred_Real!AU$1,FALSE))*$M115</f>
        <v>0</v>
      </c>
      <c r="S115" s="232">
        <f>(VLOOKUP($C115,Incurred_Real!$A$25:$BR$427,Incurred_Real!AV$1,FALSE))*$M115</f>
        <v>0</v>
      </c>
      <c r="T115" s="232">
        <f>(VLOOKUP($C115,Incurred_Real!$A$25:$BR$427,Incurred_Real!AW$1,FALSE))*$M115</f>
        <v>0</v>
      </c>
      <c r="U115" s="232">
        <f>(VLOOKUP($C115,Incurred_Real!$A$25:$BR$427,Incurred_Real!AX$1,FALSE))*$M115</f>
        <v>0</v>
      </c>
      <c r="V115" s="232">
        <f>(VLOOKUP($C115,Incurred_Real!$A$25:$BR$427,Incurred_Real!AY$1,FALSE))*$M115</f>
        <v>0</v>
      </c>
      <c r="W115" s="232">
        <f>(VLOOKUP($C115,Incurred_Real!$A$25:$BR$427,Incurred_Real!AZ$1,FALSE))*$M115</f>
        <v>0</v>
      </c>
      <c r="X115" s="232">
        <f>(VLOOKUP($C115,Incurred_Real!$A$25:$BR$427,Incurred_Real!BA$1,FALSE))*$M115</f>
        <v>0</v>
      </c>
      <c r="Y115" s="232">
        <f>(VLOOKUP($C115,Incurred_Real!$A$25:$BR$427,Incurred_Real!BB$1,FALSE))*$M115</f>
        <v>0</v>
      </c>
      <c r="Z115" s="232">
        <f>(VLOOKUP($C115,Incurred_Real!$A$25:$BR$427,Incurred_Real!BC$1,FALSE))*$M115</f>
        <v>0</v>
      </c>
      <c r="AA115" s="232">
        <f>(VLOOKUP($C115,Incurred_Real!$A$25:$BR$427,Incurred_Real!BD$1,FALSE))*$M115</f>
        <v>0</v>
      </c>
      <c r="AB115" s="232">
        <f>(VLOOKUP($C115,Incurred_Real!$A$25:$BR$427,Incurred_Real!BE$1,FALSE))*$M115</f>
        <v>0</v>
      </c>
      <c r="AC115" s="232">
        <f>(VLOOKUP($C115,Incurred_Real!$A$25:$BR$427,Incurred_Real!BF$1,FALSE))*$M115</f>
        <v>0</v>
      </c>
      <c r="AD115" s="232">
        <f>(VLOOKUP($C115,Incurred_Real!$A$25:$BR$427,Incurred_Real!BG$1,FALSE))*$M115</f>
        <v>0</v>
      </c>
      <c r="AE115" s="232">
        <f>(VLOOKUP($C115,Incurred_Real!$A$25:$BR$427,Incurred_Real!BH$1,FALSE))*$M115</f>
        <v>0</v>
      </c>
      <c r="AF115" s="232">
        <f>(VLOOKUP($C115,Incurred_Real!$A$25:$BR$427,Incurred_Real!BI$1,FALSE))*$M115</f>
        <v>0</v>
      </c>
      <c r="AG115" s="232">
        <f>(VLOOKUP($C115,Incurred_Real!$A$25:$BR$427,Incurred_Real!BJ$1,FALSE))*$M115</f>
        <v>0</v>
      </c>
      <c r="AH115" s="232">
        <f>(VLOOKUP($C115,Incurred_Real!$A$25:$BR$427,Incurred_Real!BK$1,FALSE))*$M115</f>
        <v>0</v>
      </c>
      <c r="AI115" s="232">
        <f>(VLOOKUP($C115,Incurred_Real!$A$25:$BR$427,Incurred_Real!BL$1,FALSE))*$M115</f>
        <v>0</v>
      </c>
      <c r="AJ115" s="232">
        <f>(VLOOKUP($C115,Incurred_Real!$A$25:$BR$427,Incurred_Real!BM$1,FALSE))*$M115</f>
        <v>0</v>
      </c>
      <c r="AK115" s="232">
        <f>(VLOOKUP($C115,Incurred_Real!$A$25:$BR$427,Incurred_Real!BN$1,FALSE))*$M115</f>
        <v>0</v>
      </c>
      <c r="AL115" s="232">
        <f>(VLOOKUP($C115,Incurred_Real!$A$25:$BR$427,Incurred_Real!BO$1,FALSE))*$M115</f>
        <v>0</v>
      </c>
      <c r="AM115" s="232">
        <f>(VLOOKUP($C115,Incurred_Real!$A$25:$BR$427,Incurred_Real!BP$1,FALSE))*$M115</f>
        <v>0</v>
      </c>
      <c r="AN115" s="232">
        <f>(VLOOKUP($C115,Incurred_Real!$A$25:$BR$427,Incurred_Real!BQ$1,FALSE))*$M115</f>
        <v>0</v>
      </c>
      <c r="AO115" s="232">
        <f>(VLOOKUP($C115,Incurred_Real!$A$25:$BR$427,Incurred_Real!BR$1,FALSE))*$M115</f>
        <v>0</v>
      </c>
      <c r="AP115" s="232">
        <f t="shared" si="13"/>
        <v>0</v>
      </c>
      <c r="AR115" s="232" t="b">
        <f t="shared" si="14"/>
        <v>1</v>
      </c>
    </row>
    <row r="116" spans="3:44" x14ac:dyDescent="0.15">
      <c r="C116" s="11" t="s">
        <v>202</v>
      </c>
      <c r="D116" s="11" t="str">
        <f>VLOOKUP(C116,'Project List'!$A$9:$AG$360,'Project List'!$G$1,FALSE)</f>
        <v>Vehicle Purchases 2018-19</v>
      </c>
      <c r="E116" s="11" t="str">
        <f>VLOOKUP($C116,Incurred_Real!$A$24:$E$376,Incurred_Real!$D$1,FALSE)</f>
        <v>Facilities</v>
      </c>
      <c r="F116" s="13">
        <f>IF(VLOOKUP($C116,Incurred_Nominal!$A$25:$AQ$426,Incurred_Nominal!$AL$1,FALSE)="Commissioned Extra",0,
IF(VLOOKUP($C116,Incurred_Nominal!$A$25:$AQ$426,Incurred_Nominal!$AK$1,FALSE)=F$4,VLOOKUP($C116,Incurred_Nominal!$A$25:$AQ$426,Incurred_Nominal!$AG$1,FALSE),0))</f>
        <v>0</v>
      </c>
      <c r="G116" s="13">
        <f>IF(VLOOKUP($C116,Incurred_Nominal!$A$25:$AQ$426,Incurred_Nominal!$AL$1,FALSE)="Commissioned Extra",0,
IF(VLOOKUP($C116,Incurred_Nominal!$A$25:$AQ$426,Incurred_Nominal!$AK$1,FALSE)=G$4,VLOOKUP($C116,Incurred_Nominal!$A$25:$AQ$426,Incurred_Nominal!$AG$1,FALSE),0))</f>
        <v>0</v>
      </c>
      <c r="H116" s="13">
        <f>IF(VLOOKUP($C116,Incurred_Nominal!$A$25:$AQ$426,Incurred_Nominal!$AL$1,FALSE)="Commissioned Extra",0,
IF(VLOOKUP($C116,Incurred_Nominal!$A$25:$AQ$426,Incurred_Nominal!$AK$1,FALSE)=H$4,VLOOKUP($C116,Incurred_Nominal!$A$25:$AQ$426,Incurred_Nominal!$AG$1,FALSE),0))</f>
        <v>0</v>
      </c>
      <c r="I116" s="13">
        <f>IF(VLOOKUP($C116,Incurred_Nominal!$A$25:$AQ$426,Incurred_Nominal!$AL$1,FALSE)="Commissioned Extra",0,
IF(VLOOKUP($C116,Incurred_Nominal!$A$25:$AQ$426,Incurred_Nominal!$AK$1,FALSE)=I$4,VLOOKUP($C116,Incurred_Nominal!$A$25:$AQ$426,Incurred_Nominal!$AG$1,FALSE),0))</f>
        <v>0</v>
      </c>
      <c r="J116" s="13">
        <f>IF(VLOOKUP($C116,Incurred_Nominal!$A$25:$AQ$426,Incurred_Nominal!$AL$1,FALSE)="Commissioned Extra",0,
IF(VLOOKUP($C116,Incurred_Nominal!$A$25:$AQ$426,Incurred_Nominal!$AK$1,FALSE)=J$4,VLOOKUP($C116,Incurred_Nominal!$A$25:$AQ$426,Incurred_Nominal!$AG$1,FALSE),0))</f>
        <v>0</v>
      </c>
      <c r="K116" s="13">
        <f>IF(VLOOKUP($C116,Incurred_Nominal!$A$25:$AQ$426,Incurred_Nominal!$AL$1,FALSE)="Commissioned Extra",0,
IF(VLOOKUP($C116,Incurred_Nominal!$A$25:$AQ$426,Incurred_Nominal!$AK$1,FALSE)=K$4,VLOOKUP($C116,Incurred_Nominal!$A$25:$AQ$426,Incurred_Nominal!$AG$1,FALSE),0))</f>
        <v>0</v>
      </c>
      <c r="L116" s="13">
        <f>IF(VLOOKUP($C116,Incurred_Nominal!$A$25:$AQ$426,Incurred_Nominal!$AL$1,FALSE)="Commissioned Extra",0,
IF(VLOOKUP($C116,Incurred_Nominal!$A$25:$AQ$426,Incurred_Nominal!$AK$1,FALSE)=L$4,VLOOKUP($C116,Incurred_Nominal!$A$25:$AQ$426,Incurred_Nominal!$AG$1,FALSE),0))</f>
        <v>0</v>
      </c>
      <c r="M116" s="232">
        <f t="shared" si="11"/>
        <v>0</v>
      </c>
      <c r="N116" s="232" t="str">
        <f t="shared" si="12"/>
        <v/>
      </c>
      <c r="P116" s="232">
        <f>(VLOOKUP($C116,Incurred_Real!$A$25:$BR$427,Incurred_Real!AS$1,FALSE))*$M116</f>
        <v>0</v>
      </c>
      <c r="Q116" s="232">
        <f>(VLOOKUP($C116,Incurred_Real!$A$25:$BR$427,Incurred_Real!AT$1,FALSE))*$M116</f>
        <v>0</v>
      </c>
      <c r="R116" s="232">
        <f>(VLOOKUP($C116,Incurred_Real!$A$25:$BR$427,Incurred_Real!AU$1,FALSE))*$M116</f>
        <v>0</v>
      </c>
      <c r="S116" s="232">
        <f>(VLOOKUP($C116,Incurred_Real!$A$25:$BR$427,Incurred_Real!AV$1,FALSE))*$M116</f>
        <v>0</v>
      </c>
      <c r="T116" s="232">
        <f>(VLOOKUP($C116,Incurred_Real!$A$25:$BR$427,Incurred_Real!AW$1,FALSE))*$M116</f>
        <v>0</v>
      </c>
      <c r="U116" s="232">
        <f>(VLOOKUP($C116,Incurred_Real!$A$25:$BR$427,Incurred_Real!AX$1,FALSE))*$M116</f>
        <v>0</v>
      </c>
      <c r="V116" s="232">
        <f>(VLOOKUP($C116,Incurred_Real!$A$25:$BR$427,Incurred_Real!AY$1,FALSE))*$M116</f>
        <v>0</v>
      </c>
      <c r="W116" s="232">
        <f>(VLOOKUP($C116,Incurred_Real!$A$25:$BR$427,Incurred_Real!AZ$1,FALSE))*$M116</f>
        <v>0</v>
      </c>
      <c r="X116" s="232">
        <f>(VLOOKUP($C116,Incurred_Real!$A$25:$BR$427,Incurred_Real!BA$1,FALSE))*$M116</f>
        <v>0</v>
      </c>
      <c r="Y116" s="232">
        <f>(VLOOKUP($C116,Incurred_Real!$A$25:$BR$427,Incurred_Real!BB$1,FALSE))*$M116</f>
        <v>0</v>
      </c>
      <c r="Z116" s="232">
        <f>(VLOOKUP($C116,Incurred_Real!$A$25:$BR$427,Incurred_Real!BC$1,FALSE))*$M116</f>
        <v>0</v>
      </c>
      <c r="AA116" s="232">
        <f>(VLOOKUP($C116,Incurred_Real!$A$25:$BR$427,Incurred_Real!BD$1,FALSE))*$M116</f>
        <v>0</v>
      </c>
      <c r="AB116" s="232">
        <f>(VLOOKUP($C116,Incurred_Real!$A$25:$BR$427,Incurred_Real!BE$1,FALSE))*$M116</f>
        <v>0</v>
      </c>
      <c r="AC116" s="232">
        <f>(VLOOKUP($C116,Incurred_Real!$A$25:$BR$427,Incurred_Real!BF$1,FALSE))*$M116</f>
        <v>0</v>
      </c>
      <c r="AD116" s="232">
        <f>(VLOOKUP($C116,Incurred_Real!$A$25:$BR$427,Incurred_Real!BG$1,FALSE))*$M116</f>
        <v>0</v>
      </c>
      <c r="AE116" s="232">
        <f>(VLOOKUP($C116,Incurred_Real!$A$25:$BR$427,Incurred_Real!BH$1,FALSE))*$M116</f>
        <v>0</v>
      </c>
      <c r="AF116" s="232">
        <f>(VLOOKUP($C116,Incurred_Real!$A$25:$BR$427,Incurred_Real!BI$1,FALSE))*$M116</f>
        <v>0</v>
      </c>
      <c r="AG116" s="232">
        <f>(VLOOKUP($C116,Incurred_Real!$A$25:$BR$427,Incurred_Real!BJ$1,FALSE))*$M116</f>
        <v>0</v>
      </c>
      <c r="AH116" s="232">
        <f>(VLOOKUP($C116,Incurred_Real!$A$25:$BR$427,Incurred_Real!BK$1,FALSE))*$M116</f>
        <v>0</v>
      </c>
      <c r="AI116" s="232">
        <f>(VLOOKUP($C116,Incurred_Real!$A$25:$BR$427,Incurred_Real!BL$1,FALSE))*$M116</f>
        <v>0</v>
      </c>
      <c r="AJ116" s="232">
        <f>(VLOOKUP($C116,Incurred_Real!$A$25:$BR$427,Incurred_Real!BM$1,FALSE))*$M116</f>
        <v>0</v>
      </c>
      <c r="AK116" s="232">
        <f>(VLOOKUP($C116,Incurred_Real!$A$25:$BR$427,Incurred_Real!BN$1,FALSE))*$M116</f>
        <v>0</v>
      </c>
      <c r="AL116" s="232">
        <f>(VLOOKUP($C116,Incurred_Real!$A$25:$BR$427,Incurred_Real!BO$1,FALSE))*$M116</f>
        <v>0</v>
      </c>
      <c r="AM116" s="232">
        <f>(VLOOKUP($C116,Incurred_Real!$A$25:$BR$427,Incurred_Real!BP$1,FALSE))*$M116</f>
        <v>0</v>
      </c>
      <c r="AN116" s="232">
        <f>(VLOOKUP($C116,Incurred_Real!$A$25:$BR$427,Incurred_Real!BQ$1,FALSE))*$M116</f>
        <v>0</v>
      </c>
      <c r="AO116" s="232">
        <f>(VLOOKUP($C116,Incurred_Real!$A$25:$BR$427,Incurred_Real!BR$1,FALSE))*$M116</f>
        <v>0</v>
      </c>
      <c r="AP116" s="232">
        <f t="shared" si="13"/>
        <v>0</v>
      </c>
      <c r="AR116" s="232" t="b">
        <f t="shared" si="14"/>
        <v>1</v>
      </c>
    </row>
    <row r="117" spans="3:44" x14ac:dyDescent="0.15">
      <c r="C117" s="11" t="s">
        <v>204</v>
      </c>
      <c r="D117" s="11" t="str">
        <f>VLOOKUP(C117,'Project List'!$A$9:$AG$360,'Project List'!$G$1,FALSE)</f>
        <v>Inventory Purchases 2018-19</v>
      </c>
      <c r="E117" s="11" t="str">
        <f>VLOOKUP($C117,Incurred_Real!$A$24:$E$376,Incurred_Real!$D$1,FALSE)</f>
        <v>Inventory/Spares</v>
      </c>
      <c r="F117" s="13">
        <f>IF(VLOOKUP($C117,Incurred_Nominal!$A$25:$AQ$426,Incurred_Nominal!$AL$1,FALSE)="Commissioned Extra",0,
IF(VLOOKUP($C117,Incurred_Nominal!$A$25:$AQ$426,Incurred_Nominal!$AK$1,FALSE)=F$4,VLOOKUP($C117,Incurred_Nominal!$A$25:$AQ$426,Incurred_Nominal!$AG$1,FALSE),0))</f>
        <v>0</v>
      </c>
      <c r="G117" s="13">
        <f>IF(VLOOKUP($C117,Incurred_Nominal!$A$25:$AQ$426,Incurred_Nominal!$AL$1,FALSE)="Commissioned Extra",0,
IF(VLOOKUP($C117,Incurred_Nominal!$A$25:$AQ$426,Incurred_Nominal!$AK$1,FALSE)=G$4,VLOOKUP($C117,Incurred_Nominal!$A$25:$AQ$426,Incurred_Nominal!$AG$1,FALSE),0))</f>
        <v>0</v>
      </c>
      <c r="H117" s="13">
        <f>IF(VLOOKUP($C117,Incurred_Nominal!$A$25:$AQ$426,Incurred_Nominal!$AL$1,FALSE)="Commissioned Extra",0,
IF(VLOOKUP($C117,Incurred_Nominal!$A$25:$AQ$426,Incurred_Nominal!$AK$1,FALSE)=H$4,VLOOKUP($C117,Incurred_Nominal!$A$25:$AQ$426,Incurred_Nominal!$AG$1,FALSE),0))</f>
        <v>0</v>
      </c>
      <c r="I117" s="13">
        <f>IF(VLOOKUP($C117,Incurred_Nominal!$A$25:$AQ$426,Incurred_Nominal!$AL$1,FALSE)="Commissioned Extra",0,
IF(VLOOKUP($C117,Incurred_Nominal!$A$25:$AQ$426,Incurred_Nominal!$AK$1,FALSE)=I$4,VLOOKUP($C117,Incurred_Nominal!$A$25:$AQ$426,Incurred_Nominal!$AG$1,FALSE),0))</f>
        <v>0</v>
      </c>
      <c r="J117" s="13">
        <f>IF(VLOOKUP($C117,Incurred_Nominal!$A$25:$AQ$426,Incurred_Nominal!$AL$1,FALSE)="Commissioned Extra",0,
IF(VLOOKUP($C117,Incurred_Nominal!$A$25:$AQ$426,Incurred_Nominal!$AK$1,FALSE)=J$4,VLOOKUP($C117,Incurred_Nominal!$A$25:$AQ$426,Incurred_Nominal!$AG$1,FALSE),0))</f>
        <v>0</v>
      </c>
      <c r="K117" s="13">
        <f>IF(VLOOKUP($C117,Incurred_Nominal!$A$25:$AQ$426,Incurred_Nominal!$AL$1,FALSE)="Commissioned Extra",0,
IF(VLOOKUP($C117,Incurred_Nominal!$A$25:$AQ$426,Incurred_Nominal!$AK$1,FALSE)=K$4,VLOOKUP($C117,Incurred_Nominal!$A$25:$AQ$426,Incurred_Nominal!$AG$1,FALSE),0))</f>
        <v>0</v>
      </c>
      <c r="L117" s="13">
        <f>IF(VLOOKUP($C117,Incurred_Nominal!$A$25:$AQ$426,Incurred_Nominal!$AL$1,FALSE)="Commissioned Extra",0,
IF(VLOOKUP($C117,Incurred_Nominal!$A$25:$AQ$426,Incurred_Nominal!$AK$1,FALSE)=L$4,VLOOKUP($C117,Incurred_Nominal!$A$25:$AQ$426,Incurred_Nominal!$AG$1,FALSE),0))</f>
        <v>0</v>
      </c>
      <c r="M117" s="232">
        <f t="shared" si="11"/>
        <v>0</v>
      </c>
      <c r="N117" s="232" t="str">
        <f t="shared" si="12"/>
        <v/>
      </c>
      <c r="P117" s="232">
        <f>(VLOOKUP($C117,Incurred_Real!$A$25:$BR$427,Incurred_Real!AS$1,FALSE))*$M117</f>
        <v>0</v>
      </c>
      <c r="Q117" s="232">
        <f>(VLOOKUP($C117,Incurred_Real!$A$25:$BR$427,Incurred_Real!AT$1,FALSE))*$M117</f>
        <v>0</v>
      </c>
      <c r="R117" s="232">
        <f>(VLOOKUP($C117,Incurred_Real!$A$25:$BR$427,Incurred_Real!AU$1,FALSE))*$M117</f>
        <v>0</v>
      </c>
      <c r="S117" s="232">
        <f>(VLOOKUP($C117,Incurred_Real!$A$25:$BR$427,Incurred_Real!AV$1,FALSE))*$M117</f>
        <v>0</v>
      </c>
      <c r="T117" s="232">
        <f>(VLOOKUP($C117,Incurred_Real!$A$25:$BR$427,Incurred_Real!AW$1,FALSE))*$M117</f>
        <v>0</v>
      </c>
      <c r="U117" s="232">
        <f>(VLOOKUP($C117,Incurred_Real!$A$25:$BR$427,Incurred_Real!AX$1,FALSE))*$M117</f>
        <v>0</v>
      </c>
      <c r="V117" s="232">
        <f>(VLOOKUP($C117,Incurred_Real!$A$25:$BR$427,Incurred_Real!AY$1,FALSE))*$M117</f>
        <v>0</v>
      </c>
      <c r="W117" s="232">
        <f>(VLOOKUP($C117,Incurred_Real!$A$25:$BR$427,Incurred_Real!AZ$1,FALSE))*$M117</f>
        <v>0</v>
      </c>
      <c r="X117" s="232">
        <f>(VLOOKUP($C117,Incurred_Real!$A$25:$BR$427,Incurred_Real!BA$1,FALSE))*$M117</f>
        <v>0</v>
      </c>
      <c r="Y117" s="232">
        <f>(VLOOKUP($C117,Incurred_Real!$A$25:$BR$427,Incurred_Real!BB$1,FALSE))*$M117</f>
        <v>0</v>
      </c>
      <c r="Z117" s="232">
        <f>(VLOOKUP($C117,Incurred_Real!$A$25:$BR$427,Incurred_Real!BC$1,FALSE))*$M117</f>
        <v>0</v>
      </c>
      <c r="AA117" s="232">
        <f>(VLOOKUP($C117,Incurred_Real!$A$25:$BR$427,Incurred_Real!BD$1,FALSE))*$M117</f>
        <v>0</v>
      </c>
      <c r="AB117" s="232">
        <f>(VLOOKUP($C117,Incurred_Real!$A$25:$BR$427,Incurred_Real!BE$1,FALSE))*$M117</f>
        <v>0</v>
      </c>
      <c r="AC117" s="232">
        <f>(VLOOKUP($C117,Incurred_Real!$A$25:$BR$427,Incurred_Real!BF$1,FALSE))*$M117</f>
        <v>0</v>
      </c>
      <c r="AD117" s="232">
        <f>(VLOOKUP($C117,Incurred_Real!$A$25:$BR$427,Incurred_Real!BG$1,FALSE))*$M117</f>
        <v>0</v>
      </c>
      <c r="AE117" s="232">
        <f>(VLOOKUP($C117,Incurred_Real!$A$25:$BR$427,Incurred_Real!BH$1,FALSE))*$M117</f>
        <v>0</v>
      </c>
      <c r="AF117" s="232">
        <f>(VLOOKUP($C117,Incurred_Real!$A$25:$BR$427,Incurred_Real!BI$1,FALSE))*$M117</f>
        <v>0</v>
      </c>
      <c r="AG117" s="232">
        <f>(VLOOKUP($C117,Incurred_Real!$A$25:$BR$427,Incurred_Real!BJ$1,FALSE))*$M117</f>
        <v>0</v>
      </c>
      <c r="AH117" s="232">
        <f>(VLOOKUP($C117,Incurred_Real!$A$25:$BR$427,Incurred_Real!BK$1,FALSE))*$M117</f>
        <v>0</v>
      </c>
      <c r="AI117" s="232">
        <f>(VLOOKUP($C117,Incurred_Real!$A$25:$BR$427,Incurred_Real!BL$1,FALSE))*$M117</f>
        <v>0</v>
      </c>
      <c r="AJ117" s="232">
        <f>(VLOOKUP($C117,Incurred_Real!$A$25:$BR$427,Incurred_Real!BM$1,FALSE))*$M117</f>
        <v>0</v>
      </c>
      <c r="AK117" s="232">
        <f>(VLOOKUP($C117,Incurred_Real!$A$25:$BR$427,Incurred_Real!BN$1,FALSE))*$M117</f>
        <v>0</v>
      </c>
      <c r="AL117" s="232">
        <f>(VLOOKUP($C117,Incurred_Real!$A$25:$BR$427,Incurred_Real!BO$1,FALSE))*$M117</f>
        <v>0</v>
      </c>
      <c r="AM117" s="232">
        <f>(VLOOKUP($C117,Incurred_Real!$A$25:$BR$427,Incurred_Real!BP$1,FALSE))*$M117</f>
        <v>0</v>
      </c>
      <c r="AN117" s="232">
        <f>(VLOOKUP($C117,Incurred_Real!$A$25:$BR$427,Incurred_Real!BQ$1,FALSE))*$M117</f>
        <v>0</v>
      </c>
      <c r="AO117" s="232">
        <f>(VLOOKUP($C117,Incurred_Real!$A$25:$BR$427,Incurred_Real!BR$1,FALSE))*$M117</f>
        <v>0</v>
      </c>
      <c r="AP117" s="232">
        <f t="shared" si="13"/>
        <v>0</v>
      </c>
      <c r="AR117" s="232" t="b">
        <f t="shared" si="14"/>
        <v>1</v>
      </c>
    </row>
    <row r="118" spans="3:44" x14ac:dyDescent="0.15">
      <c r="C118" s="11" t="s">
        <v>206</v>
      </c>
      <c r="D118" s="11" t="str">
        <f>VLOOKUP(C118,'Project List'!$A$9:$AG$360,'Project List'!$G$1,FALSE)</f>
        <v>Local Area Network Equipment Refresh 21-22</v>
      </c>
      <c r="E118" s="11" t="str">
        <f>VLOOKUP($C118,Incurred_Real!$A$24:$E$376,Incurred_Real!$D$1,FALSE)</f>
        <v>Information Technology</v>
      </c>
      <c r="F118" s="13">
        <f>IF(VLOOKUP($C118,Incurred_Nominal!$A$25:$AQ$426,Incurred_Nominal!$AL$1,FALSE)="Commissioned Extra",0,
IF(VLOOKUP($C118,Incurred_Nominal!$A$25:$AQ$426,Incurred_Nominal!$AK$1,FALSE)=F$4,VLOOKUP($C118,Incurred_Nominal!$A$25:$AQ$426,Incurred_Nominal!$AG$1,FALSE),0))</f>
        <v>0</v>
      </c>
      <c r="G118" s="13">
        <f>IF(VLOOKUP($C118,Incurred_Nominal!$A$25:$AQ$426,Incurred_Nominal!$AL$1,FALSE)="Commissioned Extra",0,
IF(VLOOKUP($C118,Incurred_Nominal!$A$25:$AQ$426,Incurred_Nominal!$AK$1,FALSE)=G$4,VLOOKUP($C118,Incurred_Nominal!$A$25:$AQ$426,Incurred_Nominal!$AG$1,FALSE),0))</f>
        <v>0</v>
      </c>
      <c r="H118" s="13">
        <f>IF(VLOOKUP($C118,Incurred_Nominal!$A$25:$AQ$426,Incurred_Nominal!$AL$1,FALSE)="Commissioned Extra",0,
IF(VLOOKUP($C118,Incurred_Nominal!$A$25:$AQ$426,Incurred_Nominal!$AK$1,FALSE)=H$4,VLOOKUP($C118,Incurred_Nominal!$A$25:$AQ$426,Incurred_Nominal!$AG$1,FALSE),0))</f>
        <v>0</v>
      </c>
      <c r="I118" s="13">
        <f>IF(VLOOKUP($C118,Incurred_Nominal!$A$25:$AQ$426,Incurred_Nominal!$AL$1,FALSE)="Commissioned Extra",0,
IF(VLOOKUP($C118,Incurred_Nominal!$A$25:$AQ$426,Incurred_Nominal!$AK$1,FALSE)=I$4,VLOOKUP($C118,Incurred_Nominal!$A$25:$AQ$426,Incurred_Nominal!$AG$1,FALSE),0))</f>
        <v>0</v>
      </c>
      <c r="J118" s="13">
        <f>IF(VLOOKUP($C118,Incurred_Nominal!$A$25:$AQ$426,Incurred_Nominal!$AL$1,FALSE)="Commissioned Extra",0,
IF(VLOOKUP($C118,Incurred_Nominal!$A$25:$AQ$426,Incurred_Nominal!$AK$1,FALSE)=J$4,VLOOKUP($C118,Incurred_Nominal!$A$25:$AQ$426,Incurred_Nominal!$AG$1,FALSE),0))</f>
        <v>0</v>
      </c>
      <c r="K118" s="13">
        <f>IF(VLOOKUP($C118,Incurred_Nominal!$A$25:$AQ$426,Incurred_Nominal!$AL$1,FALSE)="Commissioned Extra",0,
IF(VLOOKUP($C118,Incurred_Nominal!$A$25:$AQ$426,Incurred_Nominal!$AK$1,FALSE)=K$4,VLOOKUP($C118,Incurred_Nominal!$A$25:$AQ$426,Incurred_Nominal!$AG$1,FALSE),0))</f>
        <v>0</v>
      </c>
      <c r="L118" s="13">
        <f>IF(VLOOKUP($C118,Incurred_Nominal!$A$25:$AQ$426,Incurred_Nominal!$AL$1,FALSE)="Commissioned Extra",0,
IF(VLOOKUP($C118,Incurred_Nominal!$A$25:$AQ$426,Incurred_Nominal!$AK$1,FALSE)=L$4,VLOOKUP($C118,Incurred_Nominal!$A$25:$AQ$426,Incurred_Nominal!$AG$1,FALSE),0))</f>
        <v>0</v>
      </c>
      <c r="M118" s="232">
        <f t="shared" si="11"/>
        <v>0</v>
      </c>
      <c r="N118" s="232" t="str">
        <f t="shared" si="12"/>
        <v/>
      </c>
      <c r="P118" s="232">
        <f>(VLOOKUP($C118,Incurred_Real!$A$25:$BR$427,Incurred_Real!AS$1,FALSE))*$M118</f>
        <v>0</v>
      </c>
      <c r="Q118" s="232">
        <f>(VLOOKUP($C118,Incurred_Real!$A$25:$BR$427,Incurred_Real!AT$1,FALSE))*$M118</f>
        <v>0</v>
      </c>
      <c r="R118" s="232">
        <f>(VLOOKUP($C118,Incurred_Real!$A$25:$BR$427,Incurred_Real!AU$1,FALSE))*$M118</f>
        <v>0</v>
      </c>
      <c r="S118" s="232">
        <f>(VLOOKUP($C118,Incurred_Real!$A$25:$BR$427,Incurred_Real!AV$1,FALSE))*$M118</f>
        <v>0</v>
      </c>
      <c r="T118" s="232">
        <f>(VLOOKUP($C118,Incurred_Real!$A$25:$BR$427,Incurred_Real!AW$1,FALSE))*$M118</f>
        <v>0</v>
      </c>
      <c r="U118" s="232">
        <f>(VLOOKUP($C118,Incurred_Real!$A$25:$BR$427,Incurred_Real!AX$1,FALSE))*$M118</f>
        <v>0</v>
      </c>
      <c r="V118" s="232">
        <f>(VLOOKUP($C118,Incurred_Real!$A$25:$BR$427,Incurred_Real!AY$1,FALSE))*$M118</f>
        <v>0</v>
      </c>
      <c r="W118" s="232">
        <f>(VLOOKUP($C118,Incurred_Real!$A$25:$BR$427,Incurred_Real!AZ$1,FALSE))*$M118</f>
        <v>0</v>
      </c>
      <c r="X118" s="232">
        <f>(VLOOKUP($C118,Incurred_Real!$A$25:$BR$427,Incurred_Real!BA$1,FALSE))*$M118</f>
        <v>0</v>
      </c>
      <c r="Y118" s="232">
        <f>(VLOOKUP($C118,Incurred_Real!$A$25:$BR$427,Incurred_Real!BB$1,FALSE))*$M118</f>
        <v>0</v>
      </c>
      <c r="Z118" s="232">
        <f>(VLOOKUP($C118,Incurred_Real!$A$25:$BR$427,Incurred_Real!BC$1,FALSE))*$M118</f>
        <v>0</v>
      </c>
      <c r="AA118" s="232">
        <f>(VLOOKUP($C118,Incurred_Real!$A$25:$BR$427,Incurred_Real!BD$1,FALSE))*$M118</f>
        <v>0</v>
      </c>
      <c r="AB118" s="232">
        <f>(VLOOKUP($C118,Incurred_Real!$A$25:$BR$427,Incurred_Real!BE$1,FALSE))*$M118</f>
        <v>0</v>
      </c>
      <c r="AC118" s="232">
        <f>(VLOOKUP($C118,Incurred_Real!$A$25:$BR$427,Incurred_Real!BF$1,FALSE))*$M118</f>
        <v>0</v>
      </c>
      <c r="AD118" s="232">
        <f>(VLOOKUP($C118,Incurred_Real!$A$25:$BR$427,Incurred_Real!BG$1,FALSE))*$M118</f>
        <v>0</v>
      </c>
      <c r="AE118" s="232">
        <f>(VLOOKUP($C118,Incurred_Real!$A$25:$BR$427,Incurred_Real!BH$1,FALSE))*$M118</f>
        <v>0</v>
      </c>
      <c r="AF118" s="232">
        <f>(VLOOKUP($C118,Incurred_Real!$A$25:$BR$427,Incurred_Real!BI$1,FALSE))*$M118</f>
        <v>0</v>
      </c>
      <c r="AG118" s="232">
        <f>(VLOOKUP($C118,Incurred_Real!$A$25:$BR$427,Incurred_Real!BJ$1,FALSE))*$M118</f>
        <v>0</v>
      </c>
      <c r="AH118" s="232">
        <f>(VLOOKUP($C118,Incurred_Real!$A$25:$BR$427,Incurred_Real!BK$1,FALSE))*$M118</f>
        <v>0</v>
      </c>
      <c r="AI118" s="232">
        <f>(VLOOKUP($C118,Incurred_Real!$A$25:$BR$427,Incurred_Real!BL$1,FALSE))*$M118</f>
        <v>0</v>
      </c>
      <c r="AJ118" s="232">
        <f>(VLOOKUP($C118,Incurred_Real!$A$25:$BR$427,Incurred_Real!BM$1,FALSE))*$M118</f>
        <v>0</v>
      </c>
      <c r="AK118" s="232">
        <f>(VLOOKUP($C118,Incurred_Real!$A$25:$BR$427,Incurred_Real!BN$1,FALSE))*$M118</f>
        <v>0</v>
      </c>
      <c r="AL118" s="232">
        <f>(VLOOKUP($C118,Incurred_Real!$A$25:$BR$427,Incurred_Real!BO$1,FALSE))*$M118</f>
        <v>0</v>
      </c>
      <c r="AM118" s="232">
        <f>(VLOOKUP($C118,Incurred_Real!$A$25:$BR$427,Incurred_Real!BP$1,FALSE))*$M118</f>
        <v>0</v>
      </c>
      <c r="AN118" s="232">
        <f>(VLOOKUP($C118,Incurred_Real!$A$25:$BR$427,Incurred_Real!BQ$1,FALSE))*$M118</f>
        <v>0</v>
      </c>
      <c r="AO118" s="232">
        <f>(VLOOKUP($C118,Incurred_Real!$A$25:$BR$427,Incurred_Real!BR$1,FALSE))*$M118</f>
        <v>0</v>
      </c>
      <c r="AP118" s="232">
        <f t="shared" si="13"/>
        <v>0</v>
      </c>
      <c r="AR118" s="232" t="b">
        <f t="shared" si="14"/>
        <v>1</v>
      </c>
    </row>
    <row r="119" spans="3:44" x14ac:dyDescent="0.15">
      <c r="C119" s="11" t="s">
        <v>207</v>
      </c>
      <c r="D119" s="11" t="str">
        <f>VLOOKUP(C119,'Project List'!$A$9:$AG$360,'Project List'!$G$1,FALSE)</f>
        <v>Geospatial Systems Refresh 18-19</v>
      </c>
      <c r="E119" s="11" t="str">
        <f>VLOOKUP($C119,Incurred_Real!$A$24:$E$376,Incurred_Real!$D$1,FALSE)</f>
        <v>Information Technology</v>
      </c>
      <c r="F119" s="13">
        <f>IF(VLOOKUP($C119,Incurred_Nominal!$A$25:$AQ$426,Incurred_Nominal!$AL$1,FALSE)="Commissioned Extra",0,
IF(VLOOKUP($C119,Incurred_Nominal!$A$25:$AQ$426,Incurred_Nominal!$AK$1,FALSE)=F$4,VLOOKUP($C119,Incurred_Nominal!$A$25:$AQ$426,Incurred_Nominal!$AG$1,FALSE),0))</f>
        <v>0</v>
      </c>
      <c r="G119" s="13">
        <f>IF(VLOOKUP($C119,Incurred_Nominal!$A$25:$AQ$426,Incurred_Nominal!$AL$1,FALSE)="Commissioned Extra",0,
IF(VLOOKUP($C119,Incurred_Nominal!$A$25:$AQ$426,Incurred_Nominal!$AK$1,FALSE)=G$4,VLOOKUP($C119,Incurred_Nominal!$A$25:$AQ$426,Incurred_Nominal!$AG$1,FALSE),0))</f>
        <v>0</v>
      </c>
      <c r="H119" s="13">
        <f>IF(VLOOKUP($C119,Incurred_Nominal!$A$25:$AQ$426,Incurred_Nominal!$AL$1,FALSE)="Commissioned Extra",0,
IF(VLOOKUP($C119,Incurred_Nominal!$A$25:$AQ$426,Incurred_Nominal!$AK$1,FALSE)=H$4,VLOOKUP($C119,Incurred_Nominal!$A$25:$AQ$426,Incurred_Nominal!$AG$1,FALSE),0))</f>
        <v>0</v>
      </c>
      <c r="I119" s="13">
        <f>IF(VLOOKUP($C119,Incurred_Nominal!$A$25:$AQ$426,Incurred_Nominal!$AL$1,FALSE)="Commissioned Extra",0,
IF(VLOOKUP($C119,Incurred_Nominal!$A$25:$AQ$426,Incurred_Nominal!$AK$1,FALSE)=I$4,VLOOKUP($C119,Incurred_Nominal!$A$25:$AQ$426,Incurred_Nominal!$AG$1,FALSE),0))</f>
        <v>0</v>
      </c>
      <c r="J119" s="13">
        <f>IF(VLOOKUP($C119,Incurred_Nominal!$A$25:$AQ$426,Incurred_Nominal!$AL$1,FALSE)="Commissioned Extra",0,
IF(VLOOKUP($C119,Incurred_Nominal!$A$25:$AQ$426,Incurred_Nominal!$AK$1,FALSE)=J$4,VLOOKUP($C119,Incurred_Nominal!$A$25:$AQ$426,Incurred_Nominal!$AG$1,FALSE),0))</f>
        <v>0</v>
      </c>
      <c r="K119" s="13">
        <f>IF(VLOOKUP($C119,Incurred_Nominal!$A$25:$AQ$426,Incurred_Nominal!$AL$1,FALSE)="Commissioned Extra",0,
IF(VLOOKUP($C119,Incurred_Nominal!$A$25:$AQ$426,Incurred_Nominal!$AK$1,FALSE)=K$4,VLOOKUP($C119,Incurred_Nominal!$A$25:$AQ$426,Incurred_Nominal!$AG$1,FALSE),0))</f>
        <v>0</v>
      </c>
      <c r="L119" s="13">
        <f>IF(VLOOKUP($C119,Incurred_Nominal!$A$25:$AQ$426,Incurred_Nominal!$AL$1,FALSE)="Commissioned Extra",0,
IF(VLOOKUP($C119,Incurred_Nominal!$A$25:$AQ$426,Incurred_Nominal!$AK$1,FALSE)=L$4,VLOOKUP($C119,Incurred_Nominal!$A$25:$AQ$426,Incurred_Nominal!$AG$1,FALSE),0))</f>
        <v>0</v>
      </c>
      <c r="M119" s="232">
        <f t="shared" si="11"/>
        <v>0</v>
      </c>
      <c r="N119" s="232" t="str">
        <f t="shared" si="12"/>
        <v/>
      </c>
      <c r="P119" s="232">
        <f>(VLOOKUP($C119,Incurred_Real!$A$25:$BR$427,Incurred_Real!AS$1,FALSE))*$M119</f>
        <v>0</v>
      </c>
      <c r="Q119" s="232">
        <f>(VLOOKUP($C119,Incurred_Real!$A$25:$BR$427,Incurred_Real!AT$1,FALSE))*$M119</f>
        <v>0</v>
      </c>
      <c r="R119" s="232">
        <f>(VLOOKUP($C119,Incurred_Real!$A$25:$BR$427,Incurred_Real!AU$1,FALSE))*$M119</f>
        <v>0</v>
      </c>
      <c r="S119" s="232">
        <f>(VLOOKUP($C119,Incurred_Real!$A$25:$BR$427,Incurred_Real!AV$1,FALSE))*$M119</f>
        <v>0</v>
      </c>
      <c r="T119" s="232">
        <f>(VLOOKUP($C119,Incurred_Real!$A$25:$BR$427,Incurred_Real!AW$1,FALSE))*$M119</f>
        <v>0</v>
      </c>
      <c r="U119" s="232">
        <f>(VLOOKUP($C119,Incurred_Real!$A$25:$BR$427,Incurred_Real!AX$1,FALSE))*$M119</f>
        <v>0</v>
      </c>
      <c r="V119" s="232">
        <f>(VLOOKUP($C119,Incurred_Real!$A$25:$BR$427,Incurred_Real!AY$1,FALSE))*$M119</f>
        <v>0</v>
      </c>
      <c r="W119" s="232">
        <f>(VLOOKUP($C119,Incurred_Real!$A$25:$BR$427,Incurred_Real!AZ$1,FALSE))*$M119</f>
        <v>0</v>
      </c>
      <c r="X119" s="232">
        <f>(VLOOKUP($C119,Incurred_Real!$A$25:$BR$427,Incurred_Real!BA$1,FALSE))*$M119</f>
        <v>0</v>
      </c>
      <c r="Y119" s="232">
        <f>(VLOOKUP($C119,Incurred_Real!$A$25:$BR$427,Incurred_Real!BB$1,FALSE))*$M119</f>
        <v>0</v>
      </c>
      <c r="Z119" s="232">
        <f>(VLOOKUP($C119,Incurred_Real!$A$25:$BR$427,Incurred_Real!BC$1,FALSE))*$M119</f>
        <v>0</v>
      </c>
      <c r="AA119" s="232">
        <f>(VLOOKUP($C119,Incurred_Real!$A$25:$BR$427,Incurred_Real!BD$1,FALSE))*$M119</f>
        <v>0</v>
      </c>
      <c r="AB119" s="232">
        <f>(VLOOKUP($C119,Incurred_Real!$A$25:$BR$427,Incurred_Real!BE$1,FALSE))*$M119</f>
        <v>0</v>
      </c>
      <c r="AC119" s="232">
        <f>(VLOOKUP($C119,Incurred_Real!$A$25:$BR$427,Incurred_Real!BF$1,FALSE))*$M119</f>
        <v>0</v>
      </c>
      <c r="AD119" s="232">
        <f>(VLOOKUP($C119,Incurred_Real!$A$25:$BR$427,Incurred_Real!BG$1,FALSE))*$M119</f>
        <v>0</v>
      </c>
      <c r="AE119" s="232">
        <f>(VLOOKUP($C119,Incurred_Real!$A$25:$BR$427,Incurred_Real!BH$1,FALSE))*$M119</f>
        <v>0</v>
      </c>
      <c r="AF119" s="232">
        <f>(VLOOKUP($C119,Incurred_Real!$A$25:$BR$427,Incurred_Real!BI$1,FALSE))*$M119</f>
        <v>0</v>
      </c>
      <c r="AG119" s="232">
        <f>(VLOOKUP($C119,Incurred_Real!$A$25:$BR$427,Incurred_Real!BJ$1,FALSE))*$M119</f>
        <v>0</v>
      </c>
      <c r="AH119" s="232">
        <f>(VLOOKUP($C119,Incurred_Real!$A$25:$BR$427,Incurred_Real!BK$1,FALSE))*$M119</f>
        <v>0</v>
      </c>
      <c r="AI119" s="232">
        <f>(VLOOKUP($C119,Incurred_Real!$A$25:$BR$427,Incurred_Real!BL$1,FALSE))*$M119</f>
        <v>0</v>
      </c>
      <c r="AJ119" s="232">
        <f>(VLOOKUP($C119,Incurred_Real!$A$25:$BR$427,Incurred_Real!BM$1,FALSE))*$M119</f>
        <v>0</v>
      </c>
      <c r="AK119" s="232">
        <f>(VLOOKUP($C119,Incurred_Real!$A$25:$BR$427,Incurred_Real!BN$1,FALSE))*$M119</f>
        <v>0</v>
      </c>
      <c r="AL119" s="232">
        <f>(VLOOKUP($C119,Incurred_Real!$A$25:$BR$427,Incurred_Real!BO$1,FALSE))*$M119</f>
        <v>0</v>
      </c>
      <c r="AM119" s="232">
        <f>(VLOOKUP($C119,Incurred_Real!$A$25:$BR$427,Incurred_Real!BP$1,FALSE))*$M119</f>
        <v>0</v>
      </c>
      <c r="AN119" s="232">
        <f>(VLOOKUP($C119,Incurred_Real!$A$25:$BR$427,Incurred_Real!BQ$1,FALSE))*$M119</f>
        <v>0</v>
      </c>
      <c r="AO119" s="232">
        <f>(VLOOKUP($C119,Incurred_Real!$A$25:$BR$427,Incurred_Real!BR$1,FALSE))*$M119</f>
        <v>0</v>
      </c>
      <c r="AP119" s="232">
        <f t="shared" si="13"/>
        <v>0</v>
      </c>
      <c r="AR119" s="232" t="b">
        <f t="shared" si="14"/>
        <v>1</v>
      </c>
    </row>
    <row r="120" spans="3:44" x14ac:dyDescent="0.15">
      <c r="C120" s="11" t="s">
        <v>208</v>
      </c>
      <c r="D120" s="11" t="str">
        <f>VLOOKUP(C120,'Project List'!$A$9:$AG$360,'Project List'!$G$1,FALSE)</f>
        <v>IT Storage and Compute Hardware Refresh 2019-20</v>
      </c>
      <c r="E120" s="11" t="str">
        <f>VLOOKUP($C120,Incurred_Real!$A$24:$E$376,Incurred_Real!$D$1,FALSE)</f>
        <v>Information Technology</v>
      </c>
      <c r="F120" s="13">
        <f>IF(VLOOKUP($C120,Incurred_Nominal!$A$25:$AQ$426,Incurred_Nominal!$AL$1,FALSE)="Commissioned Extra",0,
IF(VLOOKUP($C120,Incurred_Nominal!$A$25:$AQ$426,Incurred_Nominal!$AK$1,FALSE)=F$4,VLOOKUP($C120,Incurred_Nominal!$A$25:$AQ$426,Incurred_Nominal!$AG$1,FALSE),0))</f>
        <v>0</v>
      </c>
      <c r="G120" s="13">
        <f>IF(VLOOKUP($C120,Incurred_Nominal!$A$25:$AQ$426,Incurred_Nominal!$AL$1,FALSE)="Commissioned Extra",0,
IF(VLOOKUP($C120,Incurred_Nominal!$A$25:$AQ$426,Incurred_Nominal!$AK$1,FALSE)=G$4,VLOOKUP($C120,Incurred_Nominal!$A$25:$AQ$426,Incurred_Nominal!$AG$1,FALSE),0))</f>
        <v>0</v>
      </c>
      <c r="H120" s="13">
        <f>IF(VLOOKUP($C120,Incurred_Nominal!$A$25:$AQ$426,Incurred_Nominal!$AL$1,FALSE)="Commissioned Extra",0,
IF(VLOOKUP($C120,Incurred_Nominal!$A$25:$AQ$426,Incurred_Nominal!$AK$1,FALSE)=H$4,VLOOKUP($C120,Incurred_Nominal!$A$25:$AQ$426,Incurred_Nominal!$AG$1,FALSE),0))</f>
        <v>0</v>
      </c>
      <c r="I120" s="13">
        <f>IF(VLOOKUP($C120,Incurred_Nominal!$A$25:$AQ$426,Incurred_Nominal!$AL$1,FALSE)="Commissioned Extra",0,
IF(VLOOKUP($C120,Incurred_Nominal!$A$25:$AQ$426,Incurred_Nominal!$AK$1,FALSE)=I$4,VLOOKUP($C120,Incurred_Nominal!$A$25:$AQ$426,Incurred_Nominal!$AG$1,FALSE),0))</f>
        <v>0</v>
      </c>
      <c r="J120" s="13">
        <f>IF(VLOOKUP($C120,Incurred_Nominal!$A$25:$AQ$426,Incurred_Nominal!$AL$1,FALSE)="Commissioned Extra",0,
IF(VLOOKUP($C120,Incurred_Nominal!$A$25:$AQ$426,Incurred_Nominal!$AK$1,FALSE)=J$4,VLOOKUP($C120,Incurred_Nominal!$A$25:$AQ$426,Incurred_Nominal!$AG$1,FALSE),0))</f>
        <v>0</v>
      </c>
      <c r="K120" s="13">
        <f>IF(VLOOKUP($C120,Incurred_Nominal!$A$25:$AQ$426,Incurred_Nominal!$AL$1,FALSE)="Commissioned Extra",0,
IF(VLOOKUP($C120,Incurred_Nominal!$A$25:$AQ$426,Incurred_Nominal!$AK$1,FALSE)=K$4,VLOOKUP($C120,Incurred_Nominal!$A$25:$AQ$426,Incurred_Nominal!$AG$1,FALSE),0))</f>
        <v>0</v>
      </c>
      <c r="L120" s="13">
        <f>IF(VLOOKUP($C120,Incurred_Nominal!$A$25:$AQ$426,Incurred_Nominal!$AL$1,FALSE)="Commissioned Extra",0,
IF(VLOOKUP($C120,Incurred_Nominal!$A$25:$AQ$426,Incurred_Nominal!$AK$1,FALSE)=L$4,VLOOKUP($C120,Incurred_Nominal!$A$25:$AQ$426,Incurred_Nominal!$AG$1,FALSE),0))</f>
        <v>0</v>
      </c>
      <c r="M120" s="232">
        <f t="shared" si="11"/>
        <v>0</v>
      </c>
      <c r="N120" s="232" t="str">
        <f t="shared" si="12"/>
        <v/>
      </c>
      <c r="P120" s="232">
        <f>(VLOOKUP($C120,Incurred_Real!$A$25:$BR$427,Incurred_Real!AS$1,FALSE))*$M120</f>
        <v>0</v>
      </c>
      <c r="Q120" s="232">
        <f>(VLOOKUP($C120,Incurred_Real!$A$25:$BR$427,Incurred_Real!AT$1,FALSE))*$M120</f>
        <v>0</v>
      </c>
      <c r="R120" s="232">
        <f>(VLOOKUP($C120,Incurred_Real!$A$25:$BR$427,Incurred_Real!AU$1,FALSE))*$M120</f>
        <v>0</v>
      </c>
      <c r="S120" s="232">
        <f>(VLOOKUP($C120,Incurred_Real!$A$25:$BR$427,Incurred_Real!AV$1,FALSE))*$M120</f>
        <v>0</v>
      </c>
      <c r="T120" s="232">
        <f>(VLOOKUP($C120,Incurred_Real!$A$25:$BR$427,Incurred_Real!AW$1,FALSE))*$M120</f>
        <v>0</v>
      </c>
      <c r="U120" s="232">
        <f>(VLOOKUP($C120,Incurred_Real!$A$25:$BR$427,Incurred_Real!AX$1,FALSE))*$M120</f>
        <v>0</v>
      </c>
      <c r="V120" s="232">
        <f>(VLOOKUP($C120,Incurred_Real!$A$25:$BR$427,Incurred_Real!AY$1,FALSE))*$M120</f>
        <v>0</v>
      </c>
      <c r="W120" s="232">
        <f>(VLOOKUP($C120,Incurred_Real!$A$25:$BR$427,Incurred_Real!AZ$1,FALSE))*$M120</f>
        <v>0</v>
      </c>
      <c r="X120" s="232">
        <f>(VLOOKUP($C120,Incurred_Real!$A$25:$BR$427,Incurred_Real!BA$1,FALSE))*$M120</f>
        <v>0</v>
      </c>
      <c r="Y120" s="232">
        <f>(VLOOKUP($C120,Incurred_Real!$A$25:$BR$427,Incurred_Real!BB$1,FALSE))*$M120</f>
        <v>0</v>
      </c>
      <c r="Z120" s="232">
        <f>(VLOOKUP($C120,Incurred_Real!$A$25:$BR$427,Incurred_Real!BC$1,FALSE))*$M120</f>
        <v>0</v>
      </c>
      <c r="AA120" s="232">
        <f>(VLOOKUP($C120,Incurred_Real!$A$25:$BR$427,Incurred_Real!BD$1,FALSE))*$M120</f>
        <v>0</v>
      </c>
      <c r="AB120" s="232">
        <f>(VLOOKUP($C120,Incurred_Real!$A$25:$BR$427,Incurred_Real!BE$1,FALSE))*$M120</f>
        <v>0</v>
      </c>
      <c r="AC120" s="232">
        <f>(VLOOKUP($C120,Incurred_Real!$A$25:$BR$427,Incurred_Real!BF$1,FALSE))*$M120</f>
        <v>0</v>
      </c>
      <c r="AD120" s="232">
        <f>(VLOOKUP($C120,Incurred_Real!$A$25:$BR$427,Incurred_Real!BG$1,FALSE))*$M120</f>
        <v>0</v>
      </c>
      <c r="AE120" s="232">
        <f>(VLOOKUP($C120,Incurred_Real!$A$25:$BR$427,Incurred_Real!BH$1,FALSE))*$M120</f>
        <v>0</v>
      </c>
      <c r="AF120" s="232">
        <f>(VLOOKUP($C120,Incurred_Real!$A$25:$BR$427,Incurred_Real!BI$1,FALSE))*$M120</f>
        <v>0</v>
      </c>
      <c r="AG120" s="232">
        <f>(VLOOKUP($C120,Incurred_Real!$A$25:$BR$427,Incurred_Real!BJ$1,FALSE))*$M120</f>
        <v>0</v>
      </c>
      <c r="AH120" s="232">
        <f>(VLOOKUP($C120,Incurred_Real!$A$25:$BR$427,Incurred_Real!BK$1,FALSE))*$M120</f>
        <v>0</v>
      </c>
      <c r="AI120" s="232">
        <f>(VLOOKUP($C120,Incurred_Real!$A$25:$BR$427,Incurred_Real!BL$1,FALSE))*$M120</f>
        <v>0</v>
      </c>
      <c r="AJ120" s="232">
        <f>(VLOOKUP($C120,Incurred_Real!$A$25:$BR$427,Incurred_Real!BM$1,FALSE))*$M120</f>
        <v>0</v>
      </c>
      <c r="AK120" s="232">
        <f>(VLOOKUP($C120,Incurred_Real!$A$25:$BR$427,Incurred_Real!BN$1,FALSE))*$M120</f>
        <v>0</v>
      </c>
      <c r="AL120" s="232">
        <f>(VLOOKUP($C120,Incurred_Real!$A$25:$BR$427,Incurred_Real!BO$1,FALSE))*$M120</f>
        <v>0</v>
      </c>
      <c r="AM120" s="232">
        <f>(VLOOKUP($C120,Incurred_Real!$A$25:$BR$427,Incurred_Real!BP$1,FALSE))*$M120</f>
        <v>0</v>
      </c>
      <c r="AN120" s="232">
        <f>(VLOOKUP($C120,Incurred_Real!$A$25:$BR$427,Incurred_Real!BQ$1,FALSE))*$M120</f>
        <v>0</v>
      </c>
      <c r="AO120" s="232">
        <f>(VLOOKUP($C120,Incurred_Real!$A$25:$BR$427,Incurred_Real!BR$1,FALSE))*$M120</f>
        <v>0</v>
      </c>
      <c r="AP120" s="232">
        <f t="shared" si="13"/>
        <v>0</v>
      </c>
      <c r="AR120" s="232" t="b">
        <f t="shared" si="14"/>
        <v>1</v>
      </c>
    </row>
    <row r="121" spans="3:44" x14ac:dyDescent="0.15">
      <c r="C121" s="11" t="s">
        <v>210</v>
      </c>
      <c r="D121" s="11" t="str">
        <f>VLOOKUP(C121,'Project List'!$A$9:$AG$360,'Project List'!$G$1,FALSE)</f>
        <v>Project and Portfolio Mgmt Systems Refresh 21-22</v>
      </c>
      <c r="E121" s="11" t="str">
        <f>VLOOKUP($C121,Incurred_Real!$A$24:$E$376,Incurred_Real!$D$1,FALSE)</f>
        <v>Information Technology</v>
      </c>
      <c r="F121" s="13">
        <f>IF(VLOOKUP($C121,Incurred_Nominal!$A$25:$AQ$426,Incurred_Nominal!$AL$1,FALSE)="Commissioned Extra",0,
IF(VLOOKUP($C121,Incurred_Nominal!$A$25:$AQ$426,Incurred_Nominal!$AK$1,FALSE)=F$4,VLOOKUP($C121,Incurred_Nominal!$A$25:$AQ$426,Incurred_Nominal!$AG$1,FALSE),0))</f>
        <v>0</v>
      </c>
      <c r="G121" s="13">
        <f>IF(VLOOKUP($C121,Incurred_Nominal!$A$25:$AQ$426,Incurred_Nominal!$AL$1,FALSE)="Commissioned Extra",0,
IF(VLOOKUP($C121,Incurred_Nominal!$A$25:$AQ$426,Incurred_Nominal!$AK$1,FALSE)=G$4,VLOOKUP($C121,Incurred_Nominal!$A$25:$AQ$426,Incurred_Nominal!$AG$1,FALSE),0))</f>
        <v>522926.11902402877</v>
      </c>
      <c r="H121" s="13">
        <f>IF(VLOOKUP($C121,Incurred_Nominal!$A$25:$AQ$426,Incurred_Nominal!$AL$1,FALSE)="Commissioned Extra",0,
IF(VLOOKUP($C121,Incurred_Nominal!$A$25:$AQ$426,Incurred_Nominal!$AK$1,FALSE)=H$4,VLOOKUP($C121,Incurred_Nominal!$A$25:$AQ$426,Incurred_Nominal!$AG$1,FALSE),0))</f>
        <v>0</v>
      </c>
      <c r="I121" s="13">
        <f>IF(VLOOKUP($C121,Incurred_Nominal!$A$25:$AQ$426,Incurred_Nominal!$AL$1,FALSE)="Commissioned Extra",0,
IF(VLOOKUP($C121,Incurred_Nominal!$A$25:$AQ$426,Incurred_Nominal!$AK$1,FALSE)=I$4,VLOOKUP($C121,Incurred_Nominal!$A$25:$AQ$426,Incurred_Nominal!$AG$1,FALSE),0))</f>
        <v>0</v>
      </c>
      <c r="J121" s="13">
        <f>IF(VLOOKUP($C121,Incurred_Nominal!$A$25:$AQ$426,Incurred_Nominal!$AL$1,FALSE)="Commissioned Extra",0,
IF(VLOOKUP($C121,Incurred_Nominal!$A$25:$AQ$426,Incurred_Nominal!$AK$1,FALSE)=J$4,VLOOKUP($C121,Incurred_Nominal!$A$25:$AQ$426,Incurred_Nominal!$AG$1,FALSE),0))</f>
        <v>0</v>
      </c>
      <c r="K121" s="13">
        <f>IF(VLOOKUP($C121,Incurred_Nominal!$A$25:$AQ$426,Incurred_Nominal!$AL$1,FALSE)="Commissioned Extra",0,
IF(VLOOKUP($C121,Incurred_Nominal!$A$25:$AQ$426,Incurred_Nominal!$AK$1,FALSE)=K$4,VLOOKUP($C121,Incurred_Nominal!$A$25:$AQ$426,Incurred_Nominal!$AG$1,FALSE),0))</f>
        <v>0</v>
      </c>
      <c r="L121" s="13">
        <f>IF(VLOOKUP($C121,Incurred_Nominal!$A$25:$AQ$426,Incurred_Nominal!$AL$1,FALSE)="Commissioned Extra",0,
IF(VLOOKUP($C121,Incurred_Nominal!$A$25:$AQ$426,Incurred_Nominal!$AK$1,FALSE)=L$4,VLOOKUP($C121,Incurred_Nominal!$A$25:$AQ$426,Incurred_Nominal!$AG$1,FALSE),0))</f>
        <v>0</v>
      </c>
      <c r="M121" s="232">
        <f t="shared" si="11"/>
        <v>522926.11902402877</v>
      </c>
      <c r="N121" s="232">
        <f t="shared" si="12"/>
        <v>2023</v>
      </c>
      <c r="P121" s="232">
        <f>(VLOOKUP($C121,Incurred_Real!$A$25:$BR$427,Incurred_Real!AS$1,FALSE))*$M121</f>
        <v>0</v>
      </c>
      <c r="Q121" s="232">
        <f>(VLOOKUP($C121,Incurred_Real!$A$25:$BR$427,Incurred_Real!AT$1,FALSE))*$M121</f>
        <v>0</v>
      </c>
      <c r="R121" s="232">
        <f>(VLOOKUP($C121,Incurred_Real!$A$25:$BR$427,Incurred_Real!AU$1,FALSE))*$M121</f>
        <v>0</v>
      </c>
      <c r="S121" s="232">
        <f>(VLOOKUP($C121,Incurred_Real!$A$25:$BR$427,Incurred_Real!AV$1,FALSE))*$M121</f>
        <v>522926.11902402877</v>
      </c>
      <c r="T121" s="232">
        <f>(VLOOKUP($C121,Incurred_Real!$A$25:$BR$427,Incurred_Real!AW$1,FALSE))*$M121</f>
        <v>0</v>
      </c>
      <c r="U121" s="232">
        <f>(VLOOKUP($C121,Incurred_Real!$A$25:$BR$427,Incurred_Real!AX$1,FALSE))*$M121</f>
        <v>0</v>
      </c>
      <c r="V121" s="232">
        <f>(VLOOKUP($C121,Incurred_Real!$A$25:$BR$427,Incurred_Real!AY$1,FALSE))*$M121</f>
        <v>0</v>
      </c>
      <c r="W121" s="232">
        <f>(VLOOKUP($C121,Incurred_Real!$A$25:$BR$427,Incurred_Real!AZ$1,FALSE))*$M121</f>
        <v>0</v>
      </c>
      <c r="X121" s="232">
        <f>(VLOOKUP($C121,Incurred_Real!$A$25:$BR$427,Incurred_Real!BA$1,FALSE))*$M121</f>
        <v>0</v>
      </c>
      <c r="Y121" s="232">
        <f>(VLOOKUP($C121,Incurred_Real!$A$25:$BR$427,Incurred_Real!BB$1,FALSE))*$M121</f>
        <v>0</v>
      </c>
      <c r="Z121" s="232">
        <f>(VLOOKUP($C121,Incurred_Real!$A$25:$BR$427,Incurred_Real!BC$1,FALSE))*$M121</f>
        <v>0</v>
      </c>
      <c r="AA121" s="232">
        <f>(VLOOKUP($C121,Incurred_Real!$A$25:$BR$427,Incurred_Real!BD$1,FALSE))*$M121</f>
        <v>0</v>
      </c>
      <c r="AB121" s="232">
        <f>(VLOOKUP($C121,Incurred_Real!$A$25:$BR$427,Incurred_Real!BE$1,FALSE))*$M121</f>
        <v>0</v>
      </c>
      <c r="AC121" s="232">
        <f>(VLOOKUP($C121,Incurred_Real!$A$25:$BR$427,Incurred_Real!BF$1,FALSE))*$M121</f>
        <v>0</v>
      </c>
      <c r="AD121" s="232">
        <f>(VLOOKUP($C121,Incurred_Real!$A$25:$BR$427,Incurred_Real!BG$1,FALSE))*$M121</f>
        <v>0</v>
      </c>
      <c r="AE121" s="232">
        <f>(VLOOKUP($C121,Incurred_Real!$A$25:$BR$427,Incurred_Real!BH$1,FALSE))*$M121</f>
        <v>0</v>
      </c>
      <c r="AF121" s="232">
        <f>(VLOOKUP($C121,Incurred_Real!$A$25:$BR$427,Incurred_Real!BI$1,FALSE))*$M121</f>
        <v>0</v>
      </c>
      <c r="AG121" s="232">
        <f>(VLOOKUP($C121,Incurred_Real!$A$25:$BR$427,Incurred_Real!BJ$1,FALSE))*$M121</f>
        <v>0</v>
      </c>
      <c r="AH121" s="232">
        <f>(VLOOKUP($C121,Incurred_Real!$A$25:$BR$427,Incurred_Real!BK$1,FALSE))*$M121</f>
        <v>0</v>
      </c>
      <c r="AI121" s="232">
        <f>(VLOOKUP($C121,Incurred_Real!$A$25:$BR$427,Incurred_Real!BL$1,FALSE))*$M121</f>
        <v>0</v>
      </c>
      <c r="AJ121" s="232">
        <f>(VLOOKUP($C121,Incurred_Real!$A$25:$BR$427,Incurred_Real!BM$1,FALSE))*$M121</f>
        <v>0</v>
      </c>
      <c r="AK121" s="232">
        <f>(VLOOKUP($C121,Incurred_Real!$A$25:$BR$427,Incurred_Real!BN$1,FALSE))*$M121</f>
        <v>0</v>
      </c>
      <c r="AL121" s="232">
        <f>(VLOOKUP($C121,Incurred_Real!$A$25:$BR$427,Incurred_Real!BO$1,FALSE))*$M121</f>
        <v>0</v>
      </c>
      <c r="AM121" s="232">
        <f>(VLOOKUP($C121,Incurred_Real!$A$25:$BR$427,Incurred_Real!BP$1,FALSE))*$M121</f>
        <v>0</v>
      </c>
      <c r="AN121" s="232">
        <f>(VLOOKUP($C121,Incurred_Real!$A$25:$BR$427,Incurred_Real!BQ$1,FALSE))*$M121</f>
        <v>0</v>
      </c>
      <c r="AO121" s="232">
        <f>(VLOOKUP($C121,Incurred_Real!$A$25:$BR$427,Incurred_Real!BR$1,FALSE))*$M121</f>
        <v>0</v>
      </c>
      <c r="AP121" s="232">
        <f t="shared" si="13"/>
        <v>522926.11902402877</v>
      </c>
      <c r="AR121" s="232" t="b">
        <f t="shared" si="14"/>
        <v>1</v>
      </c>
    </row>
    <row r="122" spans="3:44" x14ac:dyDescent="0.15">
      <c r="C122" s="11" t="s">
        <v>211</v>
      </c>
      <c r="D122" s="11" t="str">
        <f>VLOOKUP(C122,'Project List'!$A$9:$AG$360,'Project List'!$G$1,FALSE)</f>
        <v>Protection System Modelling and Validation Tool</v>
      </c>
      <c r="E122" s="11" t="str">
        <f>VLOOKUP($C122,Incurred_Real!$A$24:$E$376,Incurred_Real!$D$1,FALSE)</f>
        <v>Information Technology</v>
      </c>
      <c r="F122" s="13">
        <f>IF(VLOOKUP($C122,Incurred_Nominal!$A$25:$AQ$426,Incurred_Nominal!$AL$1,FALSE)="Commissioned Extra",0,
IF(VLOOKUP($C122,Incurred_Nominal!$A$25:$AQ$426,Incurred_Nominal!$AK$1,FALSE)=F$4,VLOOKUP($C122,Incurred_Nominal!$A$25:$AQ$426,Incurred_Nominal!$AG$1,FALSE),0))</f>
        <v>0</v>
      </c>
      <c r="G122" s="13">
        <f>IF(VLOOKUP($C122,Incurred_Nominal!$A$25:$AQ$426,Incurred_Nominal!$AL$1,FALSE)="Commissioned Extra",0,
IF(VLOOKUP($C122,Incurred_Nominal!$A$25:$AQ$426,Incurred_Nominal!$AK$1,FALSE)=G$4,VLOOKUP($C122,Incurred_Nominal!$A$25:$AQ$426,Incurred_Nominal!$AG$1,FALSE),0))</f>
        <v>0</v>
      </c>
      <c r="H122" s="13">
        <f>IF(VLOOKUP($C122,Incurred_Nominal!$A$25:$AQ$426,Incurred_Nominal!$AL$1,FALSE)="Commissioned Extra",0,
IF(VLOOKUP($C122,Incurred_Nominal!$A$25:$AQ$426,Incurred_Nominal!$AK$1,FALSE)=H$4,VLOOKUP($C122,Incurred_Nominal!$A$25:$AQ$426,Incurred_Nominal!$AG$1,FALSE),0))</f>
        <v>0</v>
      </c>
      <c r="I122" s="13">
        <f>IF(VLOOKUP($C122,Incurred_Nominal!$A$25:$AQ$426,Incurred_Nominal!$AL$1,FALSE)="Commissioned Extra",0,
IF(VLOOKUP($C122,Incurred_Nominal!$A$25:$AQ$426,Incurred_Nominal!$AK$1,FALSE)=I$4,VLOOKUP($C122,Incurred_Nominal!$A$25:$AQ$426,Incurred_Nominal!$AG$1,FALSE),0))</f>
        <v>0</v>
      </c>
      <c r="J122" s="13">
        <f>IF(VLOOKUP($C122,Incurred_Nominal!$A$25:$AQ$426,Incurred_Nominal!$AL$1,FALSE)="Commissioned Extra",0,
IF(VLOOKUP($C122,Incurred_Nominal!$A$25:$AQ$426,Incurred_Nominal!$AK$1,FALSE)=J$4,VLOOKUP($C122,Incurred_Nominal!$A$25:$AQ$426,Incurred_Nominal!$AG$1,FALSE),0))</f>
        <v>0</v>
      </c>
      <c r="K122" s="13">
        <f>IF(VLOOKUP($C122,Incurred_Nominal!$A$25:$AQ$426,Incurred_Nominal!$AL$1,FALSE)="Commissioned Extra",0,
IF(VLOOKUP($C122,Incurred_Nominal!$A$25:$AQ$426,Incurred_Nominal!$AK$1,FALSE)=K$4,VLOOKUP($C122,Incurred_Nominal!$A$25:$AQ$426,Incurred_Nominal!$AG$1,FALSE),0))</f>
        <v>0</v>
      </c>
      <c r="L122" s="13">
        <f>IF(VLOOKUP($C122,Incurred_Nominal!$A$25:$AQ$426,Incurred_Nominal!$AL$1,FALSE)="Commissioned Extra",0,
IF(VLOOKUP($C122,Incurred_Nominal!$A$25:$AQ$426,Incurred_Nominal!$AK$1,FALSE)=L$4,VLOOKUP($C122,Incurred_Nominal!$A$25:$AQ$426,Incurred_Nominal!$AG$1,FALSE),0))</f>
        <v>0</v>
      </c>
      <c r="M122" s="232">
        <f t="shared" si="11"/>
        <v>0</v>
      </c>
      <c r="N122" s="232" t="str">
        <f t="shared" si="12"/>
        <v/>
      </c>
      <c r="P122" s="232">
        <f>(VLOOKUP($C122,Incurred_Real!$A$25:$BR$427,Incurred_Real!AS$1,FALSE))*$M122</f>
        <v>0</v>
      </c>
      <c r="Q122" s="232">
        <f>(VLOOKUP($C122,Incurred_Real!$A$25:$BR$427,Incurred_Real!AT$1,FALSE))*$M122</f>
        <v>0</v>
      </c>
      <c r="R122" s="232">
        <f>(VLOOKUP($C122,Incurred_Real!$A$25:$BR$427,Incurred_Real!AU$1,FALSE))*$M122</f>
        <v>0</v>
      </c>
      <c r="S122" s="232">
        <f>(VLOOKUP($C122,Incurred_Real!$A$25:$BR$427,Incurred_Real!AV$1,FALSE))*$M122</f>
        <v>0</v>
      </c>
      <c r="T122" s="232">
        <f>(VLOOKUP($C122,Incurred_Real!$A$25:$BR$427,Incurred_Real!AW$1,FALSE))*$M122</f>
        <v>0</v>
      </c>
      <c r="U122" s="232">
        <f>(VLOOKUP($C122,Incurred_Real!$A$25:$BR$427,Incurred_Real!AX$1,FALSE))*$M122</f>
        <v>0</v>
      </c>
      <c r="V122" s="232">
        <f>(VLOOKUP($C122,Incurred_Real!$A$25:$BR$427,Incurred_Real!AY$1,FALSE))*$M122</f>
        <v>0</v>
      </c>
      <c r="W122" s="232">
        <f>(VLOOKUP($C122,Incurred_Real!$A$25:$BR$427,Incurred_Real!AZ$1,FALSE))*$M122</f>
        <v>0</v>
      </c>
      <c r="X122" s="232">
        <f>(VLOOKUP($C122,Incurred_Real!$A$25:$BR$427,Incurred_Real!BA$1,FALSE))*$M122</f>
        <v>0</v>
      </c>
      <c r="Y122" s="232">
        <f>(VLOOKUP($C122,Incurred_Real!$A$25:$BR$427,Incurred_Real!BB$1,FALSE))*$M122</f>
        <v>0</v>
      </c>
      <c r="Z122" s="232">
        <f>(VLOOKUP($C122,Incurred_Real!$A$25:$BR$427,Incurred_Real!BC$1,FALSE))*$M122</f>
        <v>0</v>
      </c>
      <c r="AA122" s="232">
        <f>(VLOOKUP($C122,Incurred_Real!$A$25:$BR$427,Incurred_Real!BD$1,FALSE))*$M122</f>
        <v>0</v>
      </c>
      <c r="AB122" s="232">
        <f>(VLOOKUP($C122,Incurred_Real!$A$25:$BR$427,Incurred_Real!BE$1,FALSE))*$M122</f>
        <v>0</v>
      </c>
      <c r="AC122" s="232">
        <f>(VLOOKUP($C122,Incurred_Real!$A$25:$BR$427,Incurred_Real!BF$1,FALSE))*$M122</f>
        <v>0</v>
      </c>
      <c r="AD122" s="232">
        <f>(VLOOKUP($C122,Incurred_Real!$A$25:$BR$427,Incurred_Real!BG$1,FALSE))*$M122</f>
        <v>0</v>
      </c>
      <c r="AE122" s="232">
        <f>(VLOOKUP($C122,Incurred_Real!$A$25:$BR$427,Incurred_Real!BH$1,FALSE))*$M122</f>
        <v>0</v>
      </c>
      <c r="AF122" s="232">
        <f>(VLOOKUP($C122,Incurred_Real!$A$25:$BR$427,Incurred_Real!BI$1,FALSE))*$M122</f>
        <v>0</v>
      </c>
      <c r="AG122" s="232">
        <f>(VLOOKUP($C122,Incurred_Real!$A$25:$BR$427,Incurred_Real!BJ$1,FALSE))*$M122</f>
        <v>0</v>
      </c>
      <c r="AH122" s="232">
        <f>(VLOOKUP($C122,Incurred_Real!$A$25:$BR$427,Incurred_Real!BK$1,FALSE))*$M122</f>
        <v>0</v>
      </c>
      <c r="AI122" s="232">
        <f>(VLOOKUP($C122,Incurred_Real!$A$25:$BR$427,Incurred_Real!BL$1,FALSE))*$M122</f>
        <v>0</v>
      </c>
      <c r="AJ122" s="232">
        <f>(VLOOKUP($C122,Incurred_Real!$A$25:$BR$427,Incurred_Real!BM$1,FALSE))*$M122</f>
        <v>0</v>
      </c>
      <c r="AK122" s="232">
        <f>(VLOOKUP($C122,Incurred_Real!$A$25:$BR$427,Incurred_Real!BN$1,FALSE))*$M122</f>
        <v>0</v>
      </c>
      <c r="AL122" s="232">
        <f>(VLOOKUP($C122,Incurred_Real!$A$25:$BR$427,Incurred_Real!BO$1,FALSE))*$M122</f>
        <v>0</v>
      </c>
      <c r="AM122" s="232">
        <f>(VLOOKUP($C122,Incurred_Real!$A$25:$BR$427,Incurred_Real!BP$1,FALSE))*$M122</f>
        <v>0</v>
      </c>
      <c r="AN122" s="232">
        <f>(VLOOKUP($C122,Incurred_Real!$A$25:$BR$427,Incurred_Real!BQ$1,FALSE))*$M122</f>
        <v>0</v>
      </c>
      <c r="AO122" s="232">
        <f>(VLOOKUP($C122,Incurred_Real!$A$25:$BR$427,Incurred_Real!BR$1,FALSE))*$M122</f>
        <v>0</v>
      </c>
      <c r="AP122" s="232">
        <f t="shared" si="13"/>
        <v>0</v>
      </c>
      <c r="AR122" s="232" t="b">
        <f t="shared" si="14"/>
        <v>1</v>
      </c>
    </row>
    <row r="123" spans="3:44" x14ac:dyDescent="0.15">
      <c r="C123" s="11" t="s">
        <v>213</v>
      </c>
      <c r="D123" s="11" t="str">
        <f>VLOOKUP(C123,'Project List'!$A$9:$AG$360,'Project List'!$G$1,FALSE)</f>
        <v>Licenses, Maintenance, Minor Software 22-23</v>
      </c>
      <c r="E123" s="11" t="str">
        <f>VLOOKUP($C123,Incurred_Real!$A$24:$E$376,Incurred_Real!$D$1,FALSE)</f>
        <v>Information Technology</v>
      </c>
      <c r="F123" s="13">
        <f>IF(VLOOKUP($C123,Incurred_Nominal!$A$25:$AQ$426,Incurred_Nominal!$AL$1,FALSE)="Commissioned Extra",0,
IF(VLOOKUP($C123,Incurred_Nominal!$A$25:$AQ$426,Incurred_Nominal!$AK$1,FALSE)=F$4,VLOOKUP($C123,Incurred_Nominal!$A$25:$AQ$426,Incurred_Nominal!$AG$1,FALSE),0))</f>
        <v>0</v>
      </c>
      <c r="G123" s="13">
        <f>IF(VLOOKUP($C123,Incurred_Nominal!$A$25:$AQ$426,Incurred_Nominal!$AL$1,FALSE)="Commissioned Extra",0,
IF(VLOOKUP($C123,Incurred_Nominal!$A$25:$AQ$426,Incurred_Nominal!$AK$1,FALSE)=G$4,VLOOKUP($C123,Incurred_Nominal!$A$25:$AQ$426,Incurred_Nominal!$AG$1,FALSE),0))</f>
        <v>2220259.8337078094</v>
      </c>
      <c r="H123" s="13">
        <f>IF(VLOOKUP($C123,Incurred_Nominal!$A$25:$AQ$426,Incurred_Nominal!$AL$1,FALSE)="Commissioned Extra",0,
IF(VLOOKUP($C123,Incurred_Nominal!$A$25:$AQ$426,Incurred_Nominal!$AK$1,FALSE)=H$4,VLOOKUP($C123,Incurred_Nominal!$A$25:$AQ$426,Incurred_Nominal!$AG$1,FALSE),0))</f>
        <v>0</v>
      </c>
      <c r="I123" s="13">
        <f>IF(VLOOKUP($C123,Incurred_Nominal!$A$25:$AQ$426,Incurred_Nominal!$AL$1,FALSE)="Commissioned Extra",0,
IF(VLOOKUP($C123,Incurred_Nominal!$A$25:$AQ$426,Incurred_Nominal!$AK$1,FALSE)=I$4,VLOOKUP($C123,Incurred_Nominal!$A$25:$AQ$426,Incurred_Nominal!$AG$1,FALSE),0))</f>
        <v>0</v>
      </c>
      <c r="J123" s="13">
        <f>IF(VLOOKUP($C123,Incurred_Nominal!$A$25:$AQ$426,Incurred_Nominal!$AL$1,FALSE)="Commissioned Extra",0,
IF(VLOOKUP($C123,Incurred_Nominal!$A$25:$AQ$426,Incurred_Nominal!$AK$1,FALSE)=J$4,VLOOKUP($C123,Incurred_Nominal!$A$25:$AQ$426,Incurred_Nominal!$AG$1,FALSE),0))</f>
        <v>0</v>
      </c>
      <c r="K123" s="13">
        <f>IF(VLOOKUP($C123,Incurred_Nominal!$A$25:$AQ$426,Incurred_Nominal!$AL$1,FALSE)="Commissioned Extra",0,
IF(VLOOKUP($C123,Incurred_Nominal!$A$25:$AQ$426,Incurred_Nominal!$AK$1,FALSE)=K$4,VLOOKUP($C123,Incurred_Nominal!$A$25:$AQ$426,Incurred_Nominal!$AG$1,FALSE),0))</f>
        <v>0</v>
      </c>
      <c r="L123" s="13">
        <f>IF(VLOOKUP($C123,Incurred_Nominal!$A$25:$AQ$426,Incurred_Nominal!$AL$1,FALSE)="Commissioned Extra",0,
IF(VLOOKUP($C123,Incurred_Nominal!$A$25:$AQ$426,Incurred_Nominal!$AK$1,FALSE)=L$4,VLOOKUP($C123,Incurred_Nominal!$A$25:$AQ$426,Incurred_Nominal!$AG$1,FALSE),0))</f>
        <v>0</v>
      </c>
      <c r="M123" s="232">
        <f t="shared" si="11"/>
        <v>2220259.8337078094</v>
      </c>
      <c r="N123" s="232">
        <f t="shared" si="12"/>
        <v>2023</v>
      </c>
      <c r="P123" s="232">
        <f>(VLOOKUP($C123,Incurred_Real!$A$25:$BR$427,Incurred_Real!AS$1,FALSE))*$M123</f>
        <v>0</v>
      </c>
      <c r="Q123" s="232">
        <f>(VLOOKUP($C123,Incurred_Real!$A$25:$BR$427,Incurred_Real!AT$1,FALSE))*$M123</f>
        <v>0</v>
      </c>
      <c r="R123" s="232">
        <f>(VLOOKUP($C123,Incurred_Real!$A$25:$BR$427,Incurred_Real!AU$1,FALSE))*$M123</f>
        <v>0</v>
      </c>
      <c r="S123" s="232">
        <f>(VLOOKUP($C123,Incurred_Real!$A$25:$BR$427,Incurred_Real!AV$1,FALSE))*$M123</f>
        <v>2220259.8337078094</v>
      </c>
      <c r="T123" s="232">
        <f>(VLOOKUP($C123,Incurred_Real!$A$25:$BR$427,Incurred_Real!AW$1,FALSE))*$M123</f>
        <v>0</v>
      </c>
      <c r="U123" s="232">
        <f>(VLOOKUP($C123,Incurred_Real!$A$25:$BR$427,Incurred_Real!AX$1,FALSE))*$M123</f>
        <v>0</v>
      </c>
      <c r="V123" s="232">
        <f>(VLOOKUP($C123,Incurred_Real!$A$25:$BR$427,Incurred_Real!AY$1,FALSE))*$M123</f>
        <v>0</v>
      </c>
      <c r="W123" s="232">
        <f>(VLOOKUP($C123,Incurred_Real!$A$25:$BR$427,Incurred_Real!AZ$1,FALSE))*$M123</f>
        <v>0</v>
      </c>
      <c r="X123" s="232">
        <f>(VLOOKUP($C123,Incurred_Real!$A$25:$BR$427,Incurred_Real!BA$1,FALSE))*$M123</f>
        <v>0</v>
      </c>
      <c r="Y123" s="232">
        <f>(VLOOKUP($C123,Incurred_Real!$A$25:$BR$427,Incurred_Real!BB$1,FALSE))*$M123</f>
        <v>0</v>
      </c>
      <c r="Z123" s="232">
        <f>(VLOOKUP($C123,Incurred_Real!$A$25:$BR$427,Incurred_Real!BC$1,FALSE))*$M123</f>
        <v>0</v>
      </c>
      <c r="AA123" s="232">
        <f>(VLOOKUP($C123,Incurred_Real!$A$25:$BR$427,Incurred_Real!BD$1,FALSE))*$M123</f>
        <v>0</v>
      </c>
      <c r="AB123" s="232">
        <f>(VLOOKUP($C123,Incurred_Real!$A$25:$BR$427,Incurred_Real!BE$1,FALSE))*$M123</f>
        <v>0</v>
      </c>
      <c r="AC123" s="232">
        <f>(VLOOKUP($C123,Incurred_Real!$A$25:$BR$427,Incurred_Real!BF$1,FALSE))*$M123</f>
        <v>0</v>
      </c>
      <c r="AD123" s="232">
        <f>(VLOOKUP($C123,Incurred_Real!$A$25:$BR$427,Incurred_Real!BG$1,FALSE))*$M123</f>
        <v>0</v>
      </c>
      <c r="AE123" s="232">
        <f>(VLOOKUP($C123,Incurred_Real!$A$25:$BR$427,Incurred_Real!BH$1,FALSE))*$M123</f>
        <v>0</v>
      </c>
      <c r="AF123" s="232">
        <f>(VLOOKUP($C123,Incurred_Real!$A$25:$BR$427,Incurred_Real!BI$1,FALSE))*$M123</f>
        <v>0</v>
      </c>
      <c r="AG123" s="232">
        <f>(VLOOKUP($C123,Incurred_Real!$A$25:$BR$427,Incurred_Real!BJ$1,FALSE))*$M123</f>
        <v>0</v>
      </c>
      <c r="AH123" s="232">
        <f>(VLOOKUP($C123,Incurred_Real!$A$25:$BR$427,Incurred_Real!BK$1,FALSE))*$M123</f>
        <v>0</v>
      </c>
      <c r="AI123" s="232">
        <f>(VLOOKUP($C123,Incurred_Real!$A$25:$BR$427,Incurred_Real!BL$1,FALSE))*$M123</f>
        <v>0</v>
      </c>
      <c r="AJ123" s="232">
        <f>(VLOOKUP($C123,Incurred_Real!$A$25:$BR$427,Incurred_Real!BM$1,FALSE))*$M123</f>
        <v>0</v>
      </c>
      <c r="AK123" s="232">
        <f>(VLOOKUP($C123,Incurred_Real!$A$25:$BR$427,Incurred_Real!BN$1,FALSE))*$M123</f>
        <v>0</v>
      </c>
      <c r="AL123" s="232">
        <f>(VLOOKUP($C123,Incurred_Real!$A$25:$BR$427,Incurred_Real!BO$1,FALSE))*$M123</f>
        <v>0</v>
      </c>
      <c r="AM123" s="232">
        <f>(VLOOKUP($C123,Incurred_Real!$A$25:$BR$427,Incurred_Real!BP$1,FALSE))*$M123</f>
        <v>0</v>
      </c>
      <c r="AN123" s="232">
        <f>(VLOOKUP($C123,Incurred_Real!$A$25:$BR$427,Incurred_Real!BQ$1,FALSE))*$M123</f>
        <v>0</v>
      </c>
      <c r="AO123" s="232">
        <f>(VLOOKUP($C123,Incurred_Real!$A$25:$BR$427,Incurred_Real!BR$1,FALSE))*$M123</f>
        <v>0</v>
      </c>
      <c r="AP123" s="232">
        <f t="shared" si="13"/>
        <v>2220259.8337078094</v>
      </c>
      <c r="AR123" s="232" t="b">
        <f t="shared" si="14"/>
        <v>1</v>
      </c>
    </row>
    <row r="124" spans="3:44" x14ac:dyDescent="0.15">
      <c r="C124" s="11" t="s">
        <v>968</v>
      </c>
      <c r="D124" s="11" t="str">
        <f>VLOOKUP(C124,'Project List'!$A$9:$AG$360,'Project List'!$G$1,FALSE)</f>
        <v>Telstra ISDN Service Exit and Transition</v>
      </c>
      <c r="E124" s="11" t="str">
        <f>VLOOKUP($C124,Incurred_Real!$A$24:$E$376,Incurred_Real!$D$1,FALSE)</f>
        <v>Replacement</v>
      </c>
      <c r="F124" s="13">
        <f>IF(VLOOKUP($C124,Incurred_Nominal!$A$25:$AQ$426,Incurred_Nominal!$AL$1,FALSE)="Commissioned Extra",0,
IF(VLOOKUP($C124,Incurred_Nominal!$A$25:$AQ$426,Incurred_Nominal!$AK$1,FALSE)=F$4,VLOOKUP($C124,Incurred_Nominal!$A$25:$AQ$426,Incurred_Nominal!$AG$1,FALSE),0))</f>
        <v>0</v>
      </c>
      <c r="G124" s="13">
        <f>IF(VLOOKUP($C124,Incurred_Nominal!$A$25:$AQ$426,Incurred_Nominal!$AL$1,FALSE)="Commissioned Extra",0,
IF(VLOOKUP($C124,Incurred_Nominal!$A$25:$AQ$426,Incurred_Nominal!$AK$1,FALSE)=G$4,VLOOKUP($C124,Incurred_Nominal!$A$25:$AQ$426,Incurred_Nominal!$AG$1,FALSE),0))</f>
        <v>0</v>
      </c>
      <c r="H124" s="13">
        <f>IF(VLOOKUP($C124,Incurred_Nominal!$A$25:$AQ$426,Incurred_Nominal!$AL$1,FALSE)="Commissioned Extra",0,
IF(VLOOKUP($C124,Incurred_Nominal!$A$25:$AQ$426,Incurred_Nominal!$AK$1,FALSE)=H$4,VLOOKUP($C124,Incurred_Nominal!$A$25:$AQ$426,Incurred_Nominal!$AG$1,FALSE),0))</f>
        <v>0</v>
      </c>
      <c r="I124" s="13">
        <f>IF(VLOOKUP($C124,Incurred_Nominal!$A$25:$AQ$426,Incurred_Nominal!$AL$1,FALSE)="Commissioned Extra",0,
IF(VLOOKUP($C124,Incurred_Nominal!$A$25:$AQ$426,Incurred_Nominal!$AK$1,FALSE)=I$4,VLOOKUP($C124,Incurred_Nominal!$A$25:$AQ$426,Incurred_Nominal!$AG$1,FALSE),0))</f>
        <v>0</v>
      </c>
      <c r="J124" s="13">
        <f>IF(VLOOKUP($C124,Incurred_Nominal!$A$25:$AQ$426,Incurred_Nominal!$AL$1,FALSE)="Commissioned Extra",0,
IF(VLOOKUP($C124,Incurred_Nominal!$A$25:$AQ$426,Incurred_Nominal!$AK$1,FALSE)=J$4,VLOOKUP($C124,Incurred_Nominal!$A$25:$AQ$426,Incurred_Nominal!$AG$1,FALSE),0))</f>
        <v>0</v>
      </c>
      <c r="K124" s="13">
        <f>IF(VLOOKUP($C124,Incurred_Nominal!$A$25:$AQ$426,Incurred_Nominal!$AL$1,FALSE)="Commissioned Extra",0,
IF(VLOOKUP($C124,Incurred_Nominal!$A$25:$AQ$426,Incurred_Nominal!$AK$1,FALSE)=K$4,VLOOKUP($C124,Incurred_Nominal!$A$25:$AQ$426,Incurred_Nominal!$AG$1,FALSE),0))</f>
        <v>1728530.9297740355</v>
      </c>
      <c r="L124" s="13">
        <f>IF(VLOOKUP($C124,Incurred_Nominal!$A$25:$AQ$426,Incurred_Nominal!$AL$1,FALSE)="Commissioned Extra",0,
IF(VLOOKUP($C124,Incurred_Nominal!$A$25:$AQ$426,Incurred_Nominal!$AK$1,FALSE)=L$4,VLOOKUP($C124,Incurred_Nominal!$A$25:$AQ$426,Incurred_Nominal!$AG$1,FALSE),0))</f>
        <v>0</v>
      </c>
      <c r="M124" s="232">
        <f t="shared" si="11"/>
        <v>1728530.9297740355</v>
      </c>
      <c r="N124" s="232">
        <f t="shared" si="12"/>
        <v>2027</v>
      </c>
      <c r="P124" s="232">
        <f>(VLOOKUP($C124,Incurred_Real!$A$25:$BR$427,Incurred_Real!AS$1,FALSE))*$M124</f>
        <v>0</v>
      </c>
      <c r="Q124" s="232">
        <f>(VLOOKUP($C124,Incurred_Real!$A$25:$BR$427,Incurred_Real!AT$1,FALSE))*$M124</f>
        <v>931726.77472946083</v>
      </c>
      <c r="R124" s="232">
        <f>(VLOOKUP($C124,Incurred_Real!$A$25:$BR$427,Incurred_Real!AU$1,FALSE))*$M124</f>
        <v>0</v>
      </c>
      <c r="S124" s="232">
        <f>(VLOOKUP($C124,Incurred_Real!$A$25:$BR$427,Incurred_Real!AV$1,FALSE))*$M124</f>
        <v>0</v>
      </c>
      <c r="T124" s="232">
        <f>(VLOOKUP($C124,Incurred_Real!$A$25:$BR$427,Incurred_Real!AW$1,FALSE))*$M124</f>
        <v>0</v>
      </c>
      <c r="U124" s="232">
        <f>(VLOOKUP($C124,Incurred_Real!$A$25:$BR$427,Incurred_Real!AX$1,FALSE))*$M124</f>
        <v>0</v>
      </c>
      <c r="V124" s="232">
        <f>(VLOOKUP($C124,Incurred_Real!$A$25:$BR$427,Incurred_Real!AY$1,FALSE))*$M124</f>
        <v>0</v>
      </c>
      <c r="W124" s="232">
        <f>(VLOOKUP($C124,Incurred_Real!$A$25:$BR$427,Incurred_Real!AZ$1,FALSE))*$M124</f>
        <v>0</v>
      </c>
      <c r="X124" s="232">
        <f>(VLOOKUP($C124,Incurred_Real!$A$25:$BR$427,Incurred_Real!BA$1,FALSE))*$M124</f>
        <v>0</v>
      </c>
      <c r="Y124" s="232">
        <f>(VLOOKUP($C124,Incurred_Real!$A$25:$BR$427,Incurred_Real!BB$1,FALSE))*$M124</f>
        <v>0</v>
      </c>
      <c r="Z124" s="232">
        <f>(VLOOKUP($C124,Incurred_Real!$A$25:$BR$427,Incurred_Real!BC$1,FALSE))*$M124</f>
        <v>0</v>
      </c>
      <c r="AA124" s="232">
        <f>(VLOOKUP($C124,Incurred_Real!$A$25:$BR$427,Incurred_Real!BD$1,FALSE))*$M124</f>
        <v>0</v>
      </c>
      <c r="AB124" s="232">
        <f>(VLOOKUP($C124,Incurred_Real!$A$25:$BR$427,Incurred_Real!BE$1,FALSE))*$M124</f>
        <v>0</v>
      </c>
      <c r="AC124" s="232">
        <f>(VLOOKUP($C124,Incurred_Real!$A$25:$BR$427,Incurred_Real!BF$1,FALSE))*$M124</f>
        <v>0</v>
      </c>
      <c r="AD124" s="232">
        <f>(VLOOKUP($C124,Incurred_Real!$A$25:$BR$427,Incurred_Real!BG$1,FALSE))*$M124</f>
        <v>0</v>
      </c>
      <c r="AE124" s="232">
        <f>(VLOOKUP($C124,Incurred_Real!$A$25:$BR$427,Incurred_Real!BH$1,FALSE))*$M124</f>
        <v>0</v>
      </c>
      <c r="AF124" s="232">
        <f>(VLOOKUP($C124,Incurred_Real!$A$25:$BR$427,Incurred_Real!BI$1,FALSE))*$M124</f>
        <v>0</v>
      </c>
      <c r="AG124" s="232">
        <f>(VLOOKUP($C124,Incurred_Real!$A$25:$BR$427,Incurred_Real!BJ$1,FALSE))*$M124</f>
        <v>0</v>
      </c>
      <c r="AH124" s="232">
        <f>(VLOOKUP($C124,Incurred_Real!$A$25:$BR$427,Incurred_Real!BK$1,FALSE))*$M124</f>
        <v>0</v>
      </c>
      <c r="AI124" s="232">
        <f>(VLOOKUP($C124,Incurred_Real!$A$25:$BR$427,Incurred_Real!BL$1,FALSE))*$M124</f>
        <v>0</v>
      </c>
      <c r="AJ124" s="232">
        <f>(VLOOKUP($C124,Incurred_Real!$A$25:$BR$427,Incurred_Real!BM$1,FALSE))*$M124</f>
        <v>0</v>
      </c>
      <c r="AK124" s="232">
        <f>(VLOOKUP($C124,Incurred_Real!$A$25:$BR$427,Incurred_Real!BN$1,FALSE))*$M124</f>
        <v>0</v>
      </c>
      <c r="AL124" s="232">
        <f>(VLOOKUP($C124,Incurred_Real!$A$25:$BR$427,Incurred_Real!BO$1,FALSE))*$M124</f>
        <v>0</v>
      </c>
      <c r="AM124" s="232">
        <f>(VLOOKUP($C124,Incurred_Real!$A$25:$BR$427,Incurred_Real!BP$1,FALSE))*$M124</f>
        <v>0</v>
      </c>
      <c r="AN124" s="232">
        <f>(VLOOKUP($C124,Incurred_Real!$A$25:$BR$427,Incurred_Real!BQ$1,FALSE))*$M124</f>
        <v>0</v>
      </c>
      <c r="AO124" s="232">
        <f>(VLOOKUP($C124,Incurred_Real!$A$25:$BR$427,Incurred_Real!BR$1,FALSE))*$M124</f>
        <v>796804.15504457476</v>
      </c>
      <c r="AP124" s="232">
        <f t="shared" si="13"/>
        <v>1728530.9297740357</v>
      </c>
      <c r="AR124" s="232" t="b">
        <f t="shared" si="14"/>
        <v>1</v>
      </c>
    </row>
    <row r="125" spans="3:44" x14ac:dyDescent="0.15">
      <c r="C125" s="11" t="s">
        <v>214</v>
      </c>
      <c r="D125" s="11" t="str">
        <f>VLOOKUP(C125,'Project List'!$A$9:$AG$360,'Project List'!$G$1,FALSE)</f>
        <v>Mechanical 300 Pirie St 2018-19</v>
      </c>
      <c r="E125" s="11" t="str">
        <f>VLOOKUP($C125,Incurred_Real!$A$24:$E$376,Incurred_Real!$D$1,FALSE)</f>
        <v>Facilities</v>
      </c>
      <c r="F125" s="13">
        <f>IF(VLOOKUP($C125,Incurred_Nominal!$A$25:$AQ$426,Incurred_Nominal!$AL$1,FALSE)="Commissioned Extra",0,
IF(VLOOKUP($C125,Incurred_Nominal!$A$25:$AQ$426,Incurred_Nominal!$AK$1,FALSE)=F$4,VLOOKUP($C125,Incurred_Nominal!$A$25:$AQ$426,Incurred_Nominal!$AG$1,FALSE),0))</f>
        <v>0</v>
      </c>
      <c r="G125" s="13">
        <f>IF(VLOOKUP($C125,Incurred_Nominal!$A$25:$AQ$426,Incurred_Nominal!$AL$1,FALSE)="Commissioned Extra",0,
IF(VLOOKUP($C125,Incurred_Nominal!$A$25:$AQ$426,Incurred_Nominal!$AK$1,FALSE)=G$4,VLOOKUP($C125,Incurred_Nominal!$A$25:$AQ$426,Incurred_Nominal!$AG$1,FALSE),0))</f>
        <v>1857018.9588430417</v>
      </c>
      <c r="H125" s="13">
        <f>IF(VLOOKUP($C125,Incurred_Nominal!$A$25:$AQ$426,Incurred_Nominal!$AL$1,FALSE)="Commissioned Extra",0,
IF(VLOOKUP($C125,Incurred_Nominal!$A$25:$AQ$426,Incurred_Nominal!$AK$1,FALSE)=H$4,VLOOKUP($C125,Incurred_Nominal!$A$25:$AQ$426,Incurred_Nominal!$AG$1,FALSE),0))</f>
        <v>0</v>
      </c>
      <c r="I125" s="13">
        <f>IF(VLOOKUP($C125,Incurred_Nominal!$A$25:$AQ$426,Incurred_Nominal!$AL$1,FALSE)="Commissioned Extra",0,
IF(VLOOKUP($C125,Incurred_Nominal!$A$25:$AQ$426,Incurred_Nominal!$AK$1,FALSE)=I$4,VLOOKUP($C125,Incurred_Nominal!$A$25:$AQ$426,Incurred_Nominal!$AG$1,FALSE),0))</f>
        <v>0</v>
      </c>
      <c r="J125" s="13">
        <f>IF(VLOOKUP($C125,Incurred_Nominal!$A$25:$AQ$426,Incurred_Nominal!$AL$1,FALSE)="Commissioned Extra",0,
IF(VLOOKUP($C125,Incurred_Nominal!$A$25:$AQ$426,Incurred_Nominal!$AK$1,FALSE)=J$4,VLOOKUP($C125,Incurred_Nominal!$A$25:$AQ$426,Incurred_Nominal!$AG$1,FALSE),0))</f>
        <v>0</v>
      </c>
      <c r="K125" s="13">
        <f>IF(VLOOKUP($C125,Incurred_Nominal!$A$25:$AQ$426,Incurred_Nominal!$AL$1,FALSE)="Commissioned Extra",0,
IF(VLOOKUP($C125,Incurred_Nominal!$A$25:$AQ$426,Incurred_Nominal!$AK$1,FALSE)=K$4,VLOOKUP($C125,Incurred_Nominal!$A$25:$AQ$426,Incurred_Nominal!$AG$1,FALSE),0))</f>
        <v>0</v>
      </c>
      <c r="L125" s="13">
        <f>IF(VLOOKUP($C125,Incurred_Nominal!$A$25:$AQ$426,Incurred_Nominal!$AL$1,FALSE)="Commissioned Extra",0,
IF(VLOOKUP($C125,Incurred_Nominal!$A$25:$AQ$426,Incurred_Nominal!$AK$1,FALSE)=L$4,VLOOKUP($C125,Incurred_Nominal!$A$25:$AQ$426,Incurred_Nominal!$AG$1,FALSE),0))</f>
        <v>0</v>
      </c>
      <c r="M125" s="232">
        <f t="shared" si="11"/>
        <v>1857018.9588430417</v>
      </c>
      <c r="N125" s="232">
        <f t="shared" si="12"/>
        <v>2023</v>
      </c>
      <c r="P125" s="232">
        <f>(VLOOKUP($C125,Incurred_Real!$A$25:$BR$427,Incurred_Real!AS$1,FALSE))*$M125</f>
        <v>1857018.9588430417</v>
      </c>
      <c r="Q125" s="232">
        <f>(VLOOKUP($C125,Incurred_Real!$A$25:$BR$427,Incurred_Real!AT$1,FALSE))*$M125</f>
        <v>0</v>
      </c>
      <c r="R125" s="232">
        <f>(VLOOKUP($C125,Incurred_Real!$A$25:$BR$427,Incurred_Real!AU$1,FALSE))*$M125</f>
        <v>0</v>
      </c>
      <c r="S125" s="232">
        <f>(VLOOKUP($C125,Incurred_Real!$A$25:$BR$427,Incurred_Real!AV$1,FALSE))*$M125</f>
        <v>0</v>
      </c>
      <c r="T125" s="232">
        <f>(VLOOKUP($C125,Incurred_Real!$A$25:$BR$427,Incurred_Real!AW$1,FALSE))*$M125</f>
        <v>0</v>
      </c>
      <c r="U125" s="232">
        <f>(VLOOKUP($C125,Incurred_Real!$A$25:$BR$427,Incurred_Real!AX$1,FALSE))*$M125</f>
        <v>0</v>
      </c>
      <c r="V125" s="232">
        <f>(VLOOKUP($C125,Incurred_Real!$A$25:$BR$427,Incurred_Real!AY$1,FALSE))*$M125</f>
        <v>0</v>
      </c>
      <c r="W125" s="232">
        <f>(VLOOKUP($C125,Incurred_Real!$A$25:$BR$427,Incurred_Real!AZ$1,FALSE))*$M125</f>
        <v>0</v>
      </c>
      <c r="X125" s="232">
        <f>(VLOOKUP($C125,Incurred_Real!$A$25:$BR$427,Incurred_Real!BA$1,FALSE))*$M125</f>
        <v>0</v>
      </c>
      <c r="Y125" s="232">
        <f>(VLOOKUP($C125,Incurred_Real!$A$25:$BR$427,Incurred_Real!BB$1,FALSE))*$M125</f>
        <v>0</v>
      </c>
      <c r="Z125" s="232">
        <f>(VLOOKUP($C125,Incurred_Real!$A$25:$BR$427,Incurred_Real!BC$1,FALSE))*$M125</f>
        <v>0</v>
      </c>
      <c r="AA125" s="232">
        <f>(VLOOKUP($C125,Incurred_Real!$A$25:$BR$427,Incurred_Real!BD$1,FALSE))*$M125</f>
        <v>0</v>
      </c>
      <c r="AB125" s="232">
        <f>(VLOOKUP($C125,Incurred_Real!$A$25:$BR$427,Incurred_Real!BE$1,FALSE))*$M125</f>
        <v>0</v>
      </c>
      <c r="AC125" s="232">
        <f>(VLOOKUP($C125,Incurred_Real!$A$25:$BR$427,Incurred_Real!BF$1,FALSE))*$M125</f>
        <v>0</v>
      </c>
      <c r="AD125" s="232">
        <f>(VLOOKUP($C125,Incurred_Real!$A$25:$BR$427,Incurred_Real!BG$1,FALSE))*$M125</f>
        <v>0</v>
      </c>
      <c r="AE125" s="232">
        <f>(VLOOKUP($C125,Incurred_Real!$A$25:$BR$427,Incurred_Real!BH$1,FALSE))*$M125</f>
        <v>0</v>
      </c>
      <c r="AF125" s="232">
        <f>(VLOOKUP($C125,Incurred_Real!$A$25:$BR$427,Incurred_Real!BI$1,FALSE))*$M125</f>
        <v>0</v>
      </c>
      <c r="AG125" s="232">
        <f>(VLOOKUP($C125,Incurred_Real!$A$25:$BR$427,Incurred_Real!BJ$1,FALSE))*$M125</f>
        <v>0</v>
      </c>
      <c r="AH125" s="232">
        <f>(VLOOKUP($C125,Incurred_Real!$A$25:$BR$427,Incurred_Real!BK$1,FALSE))*$M125</f>
        <v>0</v>
      </c>
      <c r="AI125" s="232">
        <f>(VLOOKUP($C125,Incurred_Real!$A$25:$BR$427,Incurred_Real!BL$1,FALSE))*$M125</f>
        <v>0</v>
      </c>
      <c r="AJ125" s="232">
        <f>(VLOOKUP($C125,Incurred_Real!$A$25:$BR$427,Incurred_Real!BM$1,FALSE))*$M125</f>
        <v>0</v>
      </c>
      <c r="AK125" s="232">
        <f>(VLOOKUP($C125,Incurred_Real!$A$25:$BR$427,Incurred_Real!BN$1,FALSE))*$M125</f>
        <v>0</v>
      </c>
      <c r="AL125" s="232">
        <f>(VLOOKUP($C125,Incurred_Real!$A$25:$BR$427,Incurred_Real!BO$1,FALSE))*$M125</f>
        <v>0</v>
      </c>
      <c r="AM125" s="232">
        <f>(VLOOKUP($C125,Incurred_Real!$A$25:$BR$427,Incurred_Real!BP$1,FALSE))*$M125</f>
        <v>0</v>
      </c>
      <c r="AN125" s="232">
        <f>(VLOOKUP($C125,Incurred_Real!$A$25:$BR$427,Incurred_Real!BQ$1,FALSE))*$M125</f>
        <v>0</v>
      </c>
      <c r="AO125" s="232">
        <f>(VLOOKUP($C125,Incurred_Real!$A$25:$BR$427,Incurred_Real!BR$1,FALSE))*$M125</f>
        <v>0</v>
      </c>
      <c r="AP125" s="232">
        <f t="shared" si="13"/>
        <v>1857018.9588430417</v>
      </c>
      <c r="AR125" s="232" t="b">
        <f t="shared" si="14"/>
        <v>1</v>
      </c>
    </row>
    <row r="126" spans="3:44" x14ac:dyDescent="0.15">
      <c r="C126" s="11" t="s">
        <v>216</v>
      </c>
      <c r="D126" s="11" t="str">
        <f>VLOOKUP(C126,'Project List'!$A$9:$AG$360,'Project List'!$G$1,FALSE)</f>
        <v>Furniture and Building Upgrades 2019/20</v>
      </c>
      <c r="E126" s="11" t="str">
        <f>VLOOKUP($C126,Incurred_Real!$A$24:$E$376,Incurred_Real!$D$1,FALSE)</f>
        <v>Facilities</v>
      </c>
      <c r="F126" s="13">
        <f>IF(VLOOKUP($C126,Incurred_Nominal!$A$25:$AQ$426,Incurred_Nominal!$AL$1,FALSE)="Commissioned Extra",0,
IF(VLOOKUP($C126,Incurred_Nominal!$A$25:$AQ$426,Incurred_Nominal!$AK$1,FALSE)=F$4,VLOOKUP($C126,Incurred_Nominal!$A$25:$AQ$426,Incurred_Nominal!$AG$1,FALSE),0))</f>
        <v>313490.03999999998</v>
      </c>
      <c r="G126" s="13">
        <f>IF(VLOOKUP($C126,Incurred_Nominal!$A$25:$AQ$426,Incurred_Nominal!$AL$1,FALSE)="Commissioned Extra",0,
IF(VLOOKUP($C126,Incurred_Nominal!$A$25:$AQ$426,Incurred_Nominal!$AK$1,FALSE)=G$4,VLOOKUP($C126,Incurred_Nominal!$A$25:$AQ$426,Incurred_Nominal!$AG$1,FALSE),0))</f>
        <v>0</v>
      </c>
      <c r="H126" s="13">
        <f>IF(VLOOKUP($C126,Incurred_Nominal!$A$25:$AQ$426,Incurred_Nominal!$AL$1,FALSE)="Commissioned Extra",0,
IF(VLOOKUP($C126,Incurred_Nominal!$A$25:$AQ$426,Incurred_Nominal!$AK$1,FALSE)=H$4,VLOOKUP($C126,Incurred_Nominal!$A$25:$AQ$426,Incurred_Nominal!$AG$1,FALSE),0))</f>
        <v>0</v>
      </c>
      <c r="I126" s="13">
        <f>IF(VLOOKUP($C126,Incurred_Nominal!$A$25:$AQ$426,Incurred_Nominal!$AL$1,FALSE)="Commissioned Extra",0,
IF(VLOOKUP($C126,Incurred_Nominal!$A$25:$AQ$426,Incurred_Nominal!$AK$1,FALSE)=I$4,VLOOKUP($C126,Incurred_Nominal!$A$25:$AQ$426,Incurred_Nominal!$AG$1,FALSE),0))</f>
        <v>0</v>
      </c>
      <c r="J126" s="13">
        <f>IF(VLOOKUP($C126,Incurred_Nominal!$A$25:$AQ$426,Incurred_Nominal!$AL$1,FALSE)="Commissioned Extra",0,
IF(VLOOKUP($C126,Incurred_Nominal!$A$25:$AQ$426,Incurred_Nominal!$AK$1,FALSE)=J$4,VLOOKUP($C126,Incurred_Nominal!$A$25:$AQ$426,Incurred_Nominal!$AG$1,FALSE),0))</f>
        <v>0</v>
      </c>
      <c r="K126" s="13">
        <f>IF(VLOOKUP($C126,Incurred_Nominal!$A$25:$AQ$426,Incurred_Nominal!$AL$1,FALSE)="Commissioned Extra",0,
IF(VLOOKUP($C126,Incurred_Nominal!$A$25:$AQ$426,Incurred_Nominal!$AK$1,FALSE)=K$4,VLOOKUP($C126,Incurred_Nominal!$A$25:$AQ$426,Incurred_Nominal!$AG$1,FALSE),0))</f>
        <v>0</v>
      </c>
      <c r="L126" s="13">
        <f>IF(VLOOKUP($C126,Incurred_Nominal!$A$25:$AQ$426,Incurred_Nominal!$AL$1,FALSE)="Commissioned Extra",0,
IF(VLOOKUP($C126,Incurred_Nominal!$A$25:$AQ$426,Incurred_Nominal!$AK$1,FALSE)=L$4,VLOOKUP($C126,Incurred_Nominal!$A$25:$AQ$426,Incurred_Nominal!$AG$1,FALSE),0))</f>
        <v>0</v>
      </c>
      <c r="M126" s="232">
        <f t="shared" si="11"/>
        <v>313490.03999999998</v>
      </c>
      <c r="N126" s="232">
        <f t="shared" si="12"/>
        <v>2022</v>
      </c>
      <c r="P126" s="232">
        <f>(VLOOKUP($C126,Incurred_Real!$A$25:$BR$427,Incurred_Real!AS$1,FALSE))*$M126</f>
        <v>219308.48291845495</v>
      </c>
      <c r="Q126" s="232">
        <f>(VLOOKUP($C126,Incurred_Real!$A$25:$BR$427,Incurred_Real!AT$1,FALSE))*$M126</f>
        <v>0</v>
      </c>
      <c r="R126" s="232">
        <f>(VLOOKUP($C126,Incurred_Real!$A$25:$BR$427,Incurred_Real!AU$1,FALSE))*$M126</f>
        <v>0</v>
      </c>
      <c r="S126" s="232">
        <f>(VLOOKUP($C126,Incurred_Real!$A$25:$BR$427,Incurred_Real!AV$1,FALSE))*$M126</f>
        <v>0</v>
      </c>
      <c r="T126" s="232">
        <f>(VLOOKUP($C126,Incurred_Real!$A$25:$BR$427,Incurred_Real!AW$1,FALSE))*$M126</f>
        <v>0</v>
      </c>
      <c r="U126" s="232">
        <f>(VLOOKUP($C126,Incurred_Real!$A$25:$BR$427,Incurred_Real!AX$1,FALSE))*$M126</f>
        <v>0</v>
      </c>
      <c r="V126" s="232">
        <f>(VLOOKUP($C126,Incurred_Real!$A$25:$BR$427,Incurred_Real!AY$1,FALSE))*$M126</f>
        <v>0</v>
      </c>
      <c r="W126" s="232">
        <f>(VLOOKUP($C126,Incurred_Real!$A$25:$BR$427,Incurred_Real!AZ$1,FALSE))*$M126</f>
        <v>94181.557081545048</v>
      </c>
      <c r="X126" s="232">
        <f>(VLOOKUP($C126,Incurred_Real!$A$25:$BR$427,Incurred_Real!BA$1,FALSE))*$M126</f>
        <v>0</v>
      </c>
      <c r="Y126" s="232">
        <f>(VLOOKUP($C126,Incurred_Real!$A$25:$BR$427,Incurred_Real!BB$1,FALSE))*$M126</f>
        <v>0</v>
      </c>
      <c r="Z126" s="232">
        <f>(VLOOKUP($C126,Incurred_Real!$A$25:$BR$427,Incurred_Real!BC$1,FALSE))*$M126</f>
        <v>0</v>
      </c>
      <c r="AA126" s="232">
        <f>(VLOOKUP($C126,Incurred_Real!$A$25:$BR$427,Incurred_Real!BD$1,FALSE))*$M126</f>
        <v>0</v>
      </c>
      <c r="AB126" s="232">
        <f>(VLOOKUP($C126,Incurred_Real!$A$25:$BR$427,Incurred_Real!BE$1,FALSE))*$M126</f>
        <v>0</v>
      </c>
      <c r="AC126" s="232">
        <f>(VLOOKUP($C126,Incurred_Real!$A$25:$BR$427,Incurred_Real!BF$1,FALSE))*$M126</f>
        <v>0</v>
      </c>
      <c r="AD126" s="232">
        <f>(VLOOKUP($C126,Incurred_Real!$A$25:$BR$427,Incurred_Real!BG$1,FALSE))*$M126</f>
        <v>0</v>
      </c>
      <c r="AE126" s="232">
        <f>(VLOOKUP($C126,Incurred_Real!$A$25:$BR$427,Incurred_Real!BH$1,FALSE))*$M126</f>
        <v>0</v>
      </c>
      <c r="AF126" s="232">
        <f>(VLOOKUP($C126,Incurred_Real!$A$25:$BR$427,Incurred_Real!BI$1,FALSE))*$M126</f>
        <v>0</v>
      </c>
      <c r="AG126" s="232">
        <f>(VLOOKUP($C126,Incurred_Real!$A$25:$BR$427,Incurred_Real!BJ$1,FALSE))*$M126</f>
        <v>0</v>
      </c>
      <c r="AH126" s="232">
        <f>(VLOOKUP($C126,Incurred_Real!$A$25:$BR$427,Incurred_Real!BK$1,FALSE))*$M126</f>
        <v>0</v>
      </c>
      <c r="AI126" s="232">
        <f>(VLOOKUP($C126,Incurred_Real!$A$25:$BR$427,Incurred_Real!BL$1,FALSE))*$M126</f>
        <v>0</v>
      </c>
      <c r="AJ126" s="232">
        <f>(VLOOKUP($C126,Incurred_Real!$A$25:$BR$427,Incurred_Real!BM$1,FALSE))*$M126</f>
        <v>0</v>
      </c>
      <c r="AK126" s="232">
        <f>(VLOOKUP($C126,Incurred_Real!$A$25:$BR$427,Incurred_Real!BN$1,FALSE))*$M126</f>
        <v>0</v>
      </c>
      <c r="AL126" s="232">
        <f>(VLOOKUP($C126,Incurred_Real!$A$25:$BR$427,Incurred_Real!BO$1,FALSE))*$M126</f>
        <v>0</v>
      </c>
      <c r="AM126" s="232">
        <f>(VLOOKUP($C126,Incurred_Real!$A$25:$BR$427,Incurred_Real!BP$1,FALSE))*$M126</f>
        <v>0</v>
      </c>
      <c r="AN126" s="232">
        <f>(VLOOKUP($C126,Incurred_Real!$A$25:$BR$427,Incurred_Real!BQ$1,FALSE))*$M126</f>
        <v>0</v>
      </c>
      <c r="AO126" s="232">
        <f>(VLOOKUP($C126,Incurred_Real!$A$25:$BR$427,Incurred_Real!BR$1,FALSE))*$M126</f>
        <v>0</v>
      </c>
      <c r="AP126" s="232">
        <f t="shared" si="13"/>
        <v>313490.03999999998</v>
      </c>
      <c r="AR126" s="232" t="b">
        <f t="shared" si="14"/>
        <v>1</v>
      </c>
    </row>
    <row r="127" spans="3:44" x14ac:dyDescent="0.15">
      <c r="C127" s="11" t="s">
        <v>217</v>
      </c>
      <c r="D127" s="11" t="str">
        <f>VLOOKUP(C127,'Project List'!$A$9:$AG$360,'Project List'!$G$1,FALSE)</f>
        <v>Refresh and Maintain IT Hardware 19-20</v>
      </c>
      <c r="E127" s="11" t="str">
        <f>VLOOKUP($C127,Incurred_Real!$A$24:$E$376,Incurred_Real!$D$1,FALSE)</f>
        <v>Information Technology</v>
      </c>
      <c r="F127" s="13">
        <f>IF(VLOOKUP($C127,Incurred_Nominal!$A$25:$AQ$426,Incurred_Nominal!$AL$1,FALSE)="Commissioned Extra",0,
IF(VLOOKUP($C127,Incurred_Nominal!$A$25:$AQ$426,Incurred_Nominal!$AK$1,FALSE)=F$4,VLOOKUP($C127,Incurred_Nominal!$A$25:$AQ$426,Incurred_Nominal!$AG$1,FALSE),0))</f>
        <v>0</v>
      </c>
      <c r="G127" s="13">
        <f>IF(VLOOKUP($C127,Incurred_Nominal!$A$25:$AQ$426,Incurred_Nominal!$AL$1,FALSE)="Commissioned Extra",0,
IF(VLOOKUP($C127,Incurred_Nominal!$A$25:$AQ$426,Incurred_Nominal!$AK$1,FALSE)=G$4,VLOOKUP($C127,Incurred_Nominal!$A$25:$AQ$426,Incurred_Nominal!$AG$1,FALSE),0))</f>
        <v>0</v>
      </c>
      <c r="H127" s="13">
        <f>IF(VLOOKUP($C127,Incurred_Nominal!$A$25:$AQ$426,Incurred_Nominal!$AL$1,FALSE)="Commissioned Extra",0,
IF(VLOOKUP($C127,Incurred_Nominal!$A$25:$AQ$426,Incurred_Nominal!$AK$1,FALSE)=H$4,VLOOKUP($C127,Incurred_Nominal!$A$25:$AQ$426,Incurred_Nominal!$AG$1,FALSE),0))</f>
        <v>0</v>
      </c>
      <c r="I127" s="13">
        <f>IF(VLOOKUP($C127,Incurred_Nominal!$A$25:$AQ$426,Incurred_Nominal!$AL$1,FALSE)="Commissioned Extra",0,
IF(VLOOKUP($C127,Incurred_Nominal!$A$25:$AQ$426,Incurred_Nominal!$AK$1,FALSE)=I$4,VLOOKUP($C127,Incurred_Nominal!$A$25:$AQ$426,Incurred_Nominal!$AG$1,FALSE),0))</f>
        <v>0</v>
      </c>
      <c r="J127" s="13">
        <f>IF(VLOOKUP($C127,Incurred_Nominal!$A$25:$AQ$426,Incurred_Nominal!$AL$1,FALSE)="Commissioned Extra",0,
IF(VLOOKUP($C127,Incurred_Nominal!$A$25:$AQ$426,Incurred_Nominal!$AK$1,FALSE)=J$4,VLOOKUP($C127,Incurred_Nominal!$A$25:$AQ$426,Incurred_Nominal!$AG$1,FALSE),0))</f>
        <v>0</v>
      </c>
      <c r="K127" s="13">
        <f>IF(VLOOKUP($C127,Incurred_Nominal!$A$25:$AQ$426,Incurred_Nominal!$AL$1,FALSE)="Commissioned Extra",0,
IF(VLOOKUP($C127,Incurred_Nominal!$A$25:$AQ$426,Incurred_Nominal!$AK$1,FALSE)=K$4,VLOOKUP($C127,Incurred_Nominal!$A$25:$AQ$426,Incurred_Nominal!$AG$1,FALSE),0))</f>
        <v>0</v>
      </c>
      <c r="L127" s="13">
        <f>IF(VLOOKUP($C127,Incurred_Nominal!$A$25:$AQ$426,Incurred_Nominal!$AL$1,FALSE)="Commissioned Extra",0,
IF(VLOOKUP($C127,Incurred_Nominal!$A$25:$AQ$426,Incurred_Nominal!$AK$1,FALSE)=L$4,VLOOKUP($C127,Incurred_Nominal!$A$25:$AQ$426,Incurred_Nominal!$AG$1,FALSE),0))</f>
        <v>0</v>
      </c>
      <c r="M127" s="232">
        <f t="shared" si="11"/>
        <v>0</v>
      </c>
      <c r="N127" s="232" t="str">
        <f t="shared" si="12"/>
        <v/>
      </c>
      <c r="P127" s="232">
        <f>(VLOOKUP($C127,Incurred_Real!$A$25:$BR$427,Incurred_Real!AS$1,FALSE))*$M127</f>
        <v>0</v>
      </c>
      <c r="Q127" s="232">
        <f>(VLOOKUP($C127,Incurred_Real!$A$25:$BR$427,Incurred_Real!AT$1,FALSE))*$M127</f>
        <v>0</v>
      </c>
      <c r="R127" s="232">
        <f>(VLOOKUP($C127,Incurred_Real!$A$25:$BR$427,Incurred_Real!AU$1,FALSE))*$M127</f>
        <v>0</v>
      </c>
      <c r="S127" s="232">
        <f>(VLOOKUP($C127,Incurred_Real!$A$25:$BR$427,Incurred_Real!AV$1,FALSE))*$M127</f>
        <v>0</v>
      </c>
      <c r="T127" s="232">
        <f>(VLOOKUP($C127,Incurred_Real!$A$25:$BR$427,Incurred_Real!AW$1,FALSE))*$M127</f>
        <v>0</v>
      </c>
      <c r="U127" s="232">
        <f>(VLOOKUP($C127,Incurred_Real!$A$25:$BR$427,Incurred_Real!AX$1,FALSE))*$M127</f>
        <v>0</v>
      </c>
      <c r="V127" s="232">
        <f>(VLOOKUP($C127,Incurred_Real!$A$25:$BR$427,Incurred_Real!AY$1,FALSE))*$M127</f>
        <v>0</v>
      </c>
      <c r="W127" s="232">
        <f>(VLOOKUP($C127,Incurred_Real!$A$25:$BR$427,Incurred_Real!AZ$1,FALSE))*$M127</f>
        <v>0</v>
      </c>
      <c r="X127" s="232">
        <f>(VLOOKUP($C127,Incurred_Real!$A$25:$BR$427,Incurred_Real!BA$1,FALSE))*$M127</f>
        <v>0</v>
      </c>
      <c r="Y127" s="232">
        <f>(VLOOKUP($C127,Incurred_Real!$A$25:$BR$427,Incurred_Real!BB$1,FALSE))*$M127</f>
        <v>0</v>
      </c>
      <c r="Z127" s="232">
        <f>(VLOOKUP($C127,Incurred_Real!$A$25:$BR$427,Incurred_Real!BC$1,FALSE))*$M127</f>
        <v>0</v>
      </c>
      <c r="AA127" s="232">
        <f>(VLOOKUP($C127,Incurred_Real!$A$25:$BR$427,Incurred_Real!BD$1,FALSE))*$M127</f>
        <v>0</v>
      </c>
      <c r="AB127" s="232">
        <f>(VLOOKUP($C127,Incurred_Real!$A$25:$BR$427,Incurred_Real!BE$1,FALSE))*$M127</f>
        <v>0</v>
      </c>
      <c r="AC127" s="232">
        <f>(VLOOKUP($C127,Incurred_Real!$A$25:$BR$427,Incurred_Real!BF$1,FALSE))*$M127</f>
        <v>0</v>
      </c>
      <c r="AD127" s="232">
        <f>(VLOOKUP($C127,Incurred_Real!$A$25:$BR$427,Incurred_Real!BG$1,FALSE))*$M127</f>
        <v>0</v>
      </c>
      <c r="AE127" s="232">
        <f>(VLOOKUP($C127,Incurred_Real!$A$25:$BR$427,Incurred_Real!BH$1,FALSE))*$M127</f>
        <v>0</v>
      </c>
      <c r="AF127" s="232">
        <f>(VLOOKUP($C127,Incurred_Real!$A$25:$BR$427,Incurred_Real!BI$1,FALSE))*$M127</f>
        <v>0</v>
      </c>
      <c r="AG127" s="232">
        <f>(VLOOKUP($C127,Incurred_Real!$A$25:$BR$427,Incurred_Real!BJ$1,FALSE))*$M127</f>
        <v>0</v>
      </c>
      <c r="AH127" s="232">
        <f>(VLOOKUP($C127,Incurred_Real!$A$25:$BR$427,Incurred_Real!BK$1,FALSE))*$M127</f>
        <v>0</v>
      </c>
      <c r="AI127" s="232">
        <f>(VLOOKUP($C127,Incurred_Real!$A$25:$BR$427,Incurred_Real!BL$1,FALSE))*$M127</f>
        <v>0</v>
      </c>
      <c r="AJ127" s="232">
        <f>(VLOOKUP($C127,Incurred_Real!$A$25:$BR$427,Incurred_Real!BM$1,FALSE))*$M127</f>
        <v>0</v>
      </c>
      <c r="AK127" s="232">
        <f>(VLOOKUP($C127,Incurred_Real!$A$25:$BR$427,Incurred_Real!BN$1,FALSE))*$M127</f>
        <v>0</v>
      </c>
      <c r="AL127" s="232">
        <f>(VLOOKUP($C127,Incurred_Real!$A$25:$BR$427,Incurred_Real!BO$1,FALSE))*$M127</f>
        <v>0</v>
      </c>
      <c r="AM127" s="232">
        <f>(VLOOKUP($C127,Incurred_Real!$A$25:$BR$427,Incurred_Real!BP$1,FALSE))*$M127</f>
        <v>0</v>
      </c>
      <c r="AN127" s="232">
        <f>(VLOOKUP($C127,Incurred_Real!$A$25:$BR$427,Incurred_Real!BQ$1,FALSE))*$M127</f>
        <v>0</v>
      </c>
      <c r="AO127" s="232">
        <f>(VLOOKUP($C127,Incurred_Real!$A$25:$BR$427,Incurred_Real!BR$1,FALSE))*$M127</f>
        <v>0</v>
      </c>
      <c r="AP127" s="232">
        <f t="shared" si="13"/>
        <v>0</v>
      </c>
      <c r="AR127" s="232" t="b">
        <f t="shared" si="14"/>
        <v>1</v>
      </c>
    </row>
    <row r="128" spans="3:44" x14ac:dyDescent="0.15">
      <c r="C128" s="11" t="s">
        <v>218</v>
      </c>
      <c r="D128" s="11" t="str">
        <f>VLOOKUP(C128,'Project List'!$A$9:$AG$360,'Project List'!$G$1,FALSE)</f>
        <v>Minor Software procurement and refresh 19-20</v>
      </c>
      <c r="E128" s="11" t="str">
        <f>VLOOKUP($C128,Incurred_Real!$A$24:$E$376,Incurred_Real!$D$1,FALSE)</f>
        <v>Information Technology</v>
      </c>
      <c r="F128" s="13">
        <f>IF(VLOOKUP($C128,Incurred_Nominal!$A$25:$AQ$426,Incurred_Nominal!$AL$1,FALSE)="Commissioned Extra",0,
IF(VLOOKUP($C128,Incurred_Nominal!$A$25:$AQ$426,Incurred_Nominal!$AK$1,FALSE)=F$4,VLOOKUP($C128,Incurred_Nominal!$A$25:$AQ$426,Incurred_Nominal!$AG$1,FALSE),0))</f>
        <v>0</v>
      </c>
      <c r="G128" s="13">
        <f>IF(VLOOKUP($C128,Incurred_Nominal!$A$25:$AQ$426,Incurred_Nominal!$AL$1,FALSE)="Commissioned Extra",0,
IF(VLOOKUP($C128,Incurred_Nominal!$A$25:$AQ$426,Incurred_Nominal!$AK$1,FALSE)=G$4,VLOOKUP($C128,Incurred_Nominal!$A$25:$AQ$426,Incurred_Nominal!$AG$1,FALSE),0))</f>
        <v>0</v>
      </c>
      <c r="H128" s="13">
        <f>IF(VLOOKUP($C128,Incurred_Nominal!$A$25:$AQ$426,Incurred_Nominal!$AL$1,FALSE)="Commissioned Extra",0,
IF(VLOOKUP($C128,Incurred_Nominal!$A$25:$AQ$426,Incurred_Nominal!$AK$1,FALSE)=H$4,VLOOKUP($C128,Incurred_Nominal!$A$25:$AQ$426,Incurred_Nominal!$AG$1,FALSE),0))</f>
        <v>0</v>
      </c>
      <c r="I128" s="13">
        <f>IF(VLOOKUP($C128,Incurred_Nominal!$A$25:$AQ$426,Incurred_Nominal!$AL$1,FALSE)="Commissioned Extra",0,
IF(VLOOKUP($C128,Incurred_Nominal!$A$25:$AQ$426,Incurred_Nominal!$AK$1,FALSE)=I$4,VLOOKUP($C128,Incurred_Nominal!$A$25:$AQ$426,Incurred_Nominal!$AG$1,FALSE),0))</f>
        <v>0</v>
      </c>
      <c r="J128" s="13">
        <f>IF(VLOOKUP($C128,Incurred_Nominal!$A$25:$AQ$426,Incurred_Nominal!$AL$1,FALSE)="Commissioned Extra",0,
IF(VLOOKUP($C128,Incurred_Nominal!$A$25:$AQ$426,Incurred_Nominal!$AK$1,FALSE)=J$4,VLOOKUP($C128,Incurred_Nominal!$A$25:$AQ$426,Incurred_Nominal!$AG$1,FALSE),0))</f>
        <v>0</v>
      </c>
      <c r="K128" s="13">
        <f>IF(VLOOKUP($C128,Incurred_Nominal!$A$25:$AQ$426,Incurred_Nominal!$AL$1,FALSE)="Commissioned Extra",0,
IF(VLOOKUP($C128,Incurred_Nominal!$A$25:$AQ$426,Incurred_Nominal!$AK$1,FALSE)=K$4,VLOOKUP($C128,Incurred_Nominal!$A$25:$AQ$426,Incurred_Nominal!$AG$1,FALSE),0))</f>
        <v>0</v>
      </c>
      <c r="L128" s="13">
        <f>IF(VLOOKUP($C128,Incurred_Nominal!$A$25:$AQ$426,Incurred_Nominal!$AL$1,FALSE)="Commissioned Extra",0,
IF(VLOOKUP($C128,Incurred_Nominal!$A$25:$AQ$426,Incurred_Nominal!$AK$1,FALSE)=L$4,VLOOKUP($C128,Incurred_Nominal!$A$25:$AQ$426,Incurred_Nominal!$AG$1,FALSE),0))</f>
        <v>0</v>
      </c>
      <c r="M128" s="232">
        <f t="shared" si="11"/>
        <v>0</v>
      </c>
      <c r="N128" s="232" t="str">
        <f t="shared" si="12"/>
        <v/>
      </c>
      <c r="P128" s="232">
        <f>(VLOOKUP($C128,Incurred_Real!$A$25:$BR$427,Incurred_Real!AS$1,FALSE))*$M128</f>
        <v>0</v>
      </c>
      <c r="Q128" s="232">
        <f>(VLOOKUP($C128,Incurred_Real!$A$25:$BR$427,Incurred_Real!AT$1,FALSE))*$M128</f>
        <v>0</v>
      </c>
      <c r="R128" s="232">
        <f>(VLOOKUP($C128,Incurred_Real!$A$25:$BR$427,Incurred_Real!AU$1,FALSE))*$M128</f>
        <v>0</v>
      </c>
      <c r="S128" s="232">
        <f>(VLOOKUP($C128,Incurred_Real!$A$25:$BR$427,Incurred_Real!AV$1,FALSE))*$M128</f>
        <v>0</v>
      </c>
      <c r="T128" s="232">
        <f>(VLOOKUP($C128,Incurred_Real!$A$25:$BR$427,Incurred_Real!AW$1,FALSE))*$M128</f>
        <v>0</v>
      </c>
      <c r="U128" s="232">
        <f>(VLOOKUP($C128,Incurred_Real!$A$25:$BR$427,Incurred_Real!AX$1,FALSE))*$M128</f>
        <v>0</v>
      </c>
      <c r="V128" s="232">
        <f>(VLOOKUP($C128,Incurred_Real!$A$25:$BR$427,Incurred_Real!AY$1,FALSE))*$M128</f>
        <v>0</v>
      </c>
      <c r="W128" s="232">
        <f>(VLOOKUP($C128,Incurred_Real!$A$25:$BR$427,Incurred_Real!AZ$1,FALSE))*$M128</f>
        <v>0</v>
      </c>
      <c r="X128" s="232">
        <f>(VLOOKUP($C128,Incurred_Real!$A$25:$BR$427,Incurred_Real!BA$1,FALSE))*$M128</f>
        <v>0</v>
      </c>
      <c r="Y128" s="232">
        <f>(VLOOKUP($C128,Incurred_Real!$A$25:$BR$427,Incurred_Real!BB$1,FALSE))*$M128</f>
        <v>0</v>
      </c>
      <c r="Z128" s="232">
        <f>(VLOOKUP($C128,Incurred_Real!$A$25:$BR$427,Incurred_Real!BC$1,FALSE))*$M128</f>
        <v>0</v>
      </c>
      <c r="AA128" s="232">
        <f>(VLOOKUP($C128,Incurred_Real!$A$25:$BR$427,Incurred_Real!BD$1,FALSE))*$M128</f>
        <v>0</v>
      </c>
      <c r="AB128" s="232">
        <f>(VLOOKUP($C128,Incurred_Real!$A$25:$BR$427,Incurred_Real!BE$1,FALSE))*$M128</f>
        <v>0</v>
      </c>
      <c r="AC128" s="232">
        <f>(VLOOKUP($C128,Incurred_Real!$A$25:$BR$427,Incurred_Real!BF$1,FALSE))*$M128</f>
        <v>0</v>
      </c>
      <c r="AD128" s="232">
        <f>(VLOOKUP($C128,Incurred_Real!$A$25:$BR$427,Incurred_Real!BG$1,FALSE))*$M128</f>
        <v>0</v>
      </c>
      <c r="AE128" s="232">
        <f>(VLOOKUP($C128,Incurred_Real!$A$25:$BR$427,Incurred_Real!BH$1,FALSE))*$M128</f>
        <v>0</v>
      </c>
      <c r="AF128" s="232">
        <f>(VLOOKUP($C128,Incurred_Real!$A$25:$BR$427,Incurred_Real!BI$1,FALSE))*$M128</f>
        <v>0</v>
      </c>
      <c r="AG128" s="232">
        <f>(VLOOKUP($C128,Incurred_Real!$A$25:$BR$427,Incurred_Real!BJ$1,FALSE))*$M128</f>
        <v>0</v>
      </c>
      <c r="AH128" s="232">
        <f>(VLOOKUP($C128,Incurred_Real!$A$25:$BR$427,Incurred_Real!BK$1,FALSE))*$M128</f>
        <v>0</v>
      </c>
      <c r="AI128" s="232">
        <f>(VLOOKUP($C128,Incurred_Real!$A$25:$BR$427,Incurred_Real!BL$1,FALSE))*$M128</f>
        <v>0</v>
      </c>
      <c r="AJ128" s="232">
        <f>(VLOOKUP($C128,Incurred_Real!$A$25:$BR$427,Incurred_Real!BM$1,FALSE))*$M128</f>
        <v>0</v>
      </c>
      <c r="AK128" s="232">
        <f>(VLOOKUP($C128,Incurred_Real!$A$25:$BR$427,Incurred_Real!BN$1,FALSE))*$M128</f>
        <v>0</v>
      </c>
      <c r="AL128" s="232">
        <f>(VLOOKUP($C128,Incurred_Real!$A$25:$BR$427,Incurred_Real!BO$1,FALSE))*$M128</f>
        <v>0</v>
      </c>
      <c r="AM128" s="232">
        <f>(VLOOKUP($C128,Incurred_Real!$A$25:$BR$427,Incurred_Real!BP$1,FALSE))*$M128</f>
        <v>0</v>
      </c>
      <c r="AN128" s="232">
        <f>(VLOOKUP($C128,Incurred_Real!$A$25:$BR$427,Incurred_Real!BQ$1,FALSE))*$M128</f>
        <v>0</v>
      </c>
      <c r="AO128" s="232">
        <f>(VLOOKUP($C128,Incurred_Real!$A$25:$BR$427,Incurred_Real!BR$1,FALSE))*$M128</f>
        <v>0</v>
      </c>
      <c r="AP128" s="232">
        <f t="shared" si="13"/>
        <v>0</v>
      </c>
      <c r="AR128" s="232" t="b">
        <f t="shared" si="14"/>
        <v>1</v>
      </c>
    </row>
    <row r="129" spans="3:44" x14ac:dyDescent="0.15">
      <c r="C129" s="11" t="s">
        <v>219</v>
      </c>
      <c r="D129" s="11" t="str">
        <f>VLOOKUP(C129,'Project List'!$A$9:$AG$360,'Project List'!$G$1,FALSE)</f>
        <v>IT Security Technology Refresh 19-20</v>
      </c>
      <c r="E129" s="11" t="str">
        <f>VLOOKUP($C129,Incurred_Real!$A$24:$E$376,Incurred_Real!$D$1,FALSE)</f>
        <v>Information Technology</v>
      </c>
      <c r="F129" s="13">
        <f>IF(VLOOKUP($C129,Incurred_Nominal!$A$25:$AQ$426,Incurred_Nominal!$AL$1,FALSE)="Commissioned Extra",0,
IF(VLOOKUP($C129,Incurred_Nominal!$A$25:$AQ$426,Incurred_Nominal!$AK$1,FALSE)=F$4,VLOOKUP($C129,Incurred_Nominal!$A$25:$AQ$426,Incurred_Nominal!$AG$1,FALSE),0))</f>
        <v>0</v>
      </c>
      <c r="G129" s="13">
        <f>IF(VLOOKUP($C129,Incurred_Nominal!$A$25:$AQ$426,Incurred_Nominal!$AL$1,FALSE)="Commissioned Extra",0,
IF(VLOOKUP($C129,Incurred_Nominal!$A$25:$AQ$426,Incurred_Nominal!$AK$1,FALSE)=G$4,VLOOKUP($C129,Incurred_Nominal!$A$25:$AQ$426,Incurred_Nominal!$AG$1,FALSE),0))</f>
        <v>0</v>
      </c>
      <c r="H129" s="13">
        <f>IF(VLOOKUP($C129,Incurred_Nominal!$A$25:$AQ$426,Incurred_Nominal!$AL$1,FALSE)="Commissioned Extra",0,
IF(VLOOKUP($C129,Incurred_Nominal!$A$25:$AQ$426,Incurred_Nominal!$AK$1,FALSE)=H$4,VLOOKUP($C129,Incurred_Nominal!$A$25:$AQ$426,Incurred_Nominal!$AG$1,FALSE),0))</f>
        <v>0</v>
      </c>
      <c r="I129" s="13">
        <f>IF(VLOOKUP($C129,Incurred_Nominal!$A$25:$AQ$426,Incurred_Nominal!$AL$1,FALSE)="Commissioned Extra",0,
IF(VLOOKUP($C129,Incurred_Nominal!$A$25:$AQ$426,Incurred_Nominal!$AK$1,FALSE)=I$4,VLOOKUP($C129,Incurred_Nominal!$A$25:$AQ$426,Incurred_Nominal!$AG$1,FALSE),0))</f>
        <v>0</v>
      </c>
      <c r="J129" s="13">
        <f>IF(VLOOKUP($C129,Incurred_Nominal!$A$25:$AQ$426,Incurred_Nominal!$AL$1,FALSE)="Commissioned Extra",0,
IF(VLOOKUP($C129,Incurred_Nominal!$A$25:$AQ$426,Incurred_Nominal!$AK$1,FALSE)=J$4,VLOOKUP($C129,Incurred_Nominal!$A$25:$AQ$426,Incurred_Nominal!$AG$1,FALSE),0))</f>
        <v>0</v>
      </c>
      <c r="K129" s="13">
        <f>IF(VLOOKUP($C129,Incurred_Nominal!$A$25:$AQ$426,Incurred_Nominal!$AL$1,FALSE)="Commissioned Extra",0,
IF(VLOOKUP($C129,Incurred_Nominal!$A$25:$AQ$426,Incurred_Nominal!$AK$1,FALSE)=K$4,VLOOKUP($C129,Incurred_Nominal!$A$25:$AQ$426,Incurred_Nominal!$AG$1,FALSE),0))</f>
        <v>0</v>
      </c>
      <c r="L129" s="13">
        <f>IF(VLOOKUP($C129,Incurred_Nominal!$A$25:$AQ$426,Incurred_Nominal!$AL$1,FALSE)="Commissioned Extra",0,
IF(VLOOKUP($C129,Incurred_Nominal!$A$25:$AQ$426,Incurred_Nominal!$AK$1,FALSE)=L$4,VLOOKUP($C129,Incurred_Nominal!$A$25:$AQ$426,Incurred_Nominal!$AG$1,FALSE),0))</f>
        <v>0</v>
      </c>
      <c r="M129" s="232">
        <f t="shared" si="11"/>
        <v>0</v>
      </c>
      <c r="N129" s="232" t="str">
        <f t="shared" si="12"/>
        <v/>
      </c>
      <c r="P129" s="232">
        <f>(VLOOKUP($C129,Incurred_Real!$A$25:$BR$427,Incurred_Real!AS$1,FALSE))*$M129</f>
        <v>0</v>
      </c>
      <c r="Q129" s="232">
        <f>(VLOOKUP($C129,Incurred_Real!$A$25:$BR$427,Incurred_Real!AT$1,FALSE))*$M129</f>
        <v>0</v>
      </c>
      <c r="R129" s="232">
        <f>(VLOOKUP($C129,Incurred_Real!$A$25:$BR$427,Incurred_Real!AU$1,FALSE))*$M129</f>
        <v>0</v>
      </c>
      <c r="S129" s="232">
        <f>(VLOOKUP($C129,Incurred_Real!$A$25:$BR$427,Incurred_Real!AV$1,FALSE))*$M129</f>
        <v>0</v>
      </c>
      <c r="T129" s="232">
        <f>(VLOOKUP($C129,Incurred_Real!$A$25:$BR$427,Incurred_Real!AW$1,FALSE))*$M129</f>
        <v>0</v>
      </c>
      <c r="U129" s="232">
        <f>(VLOOKUP($C129,Incurred_Real!$A$25:$BR$427,Incurred_Real!AX$1,FALSE))*$M129</f>
        <v>0</v>
      </c>
      <c r="V129" s="232">
        <f>(VLOOKUP($C129,Incurred_Real!$A$25:$BR$427,Incurred_Real!AY$1,FALSE))*$M129</f>
        <v>0</v>
      </c>
      <c r="W129" s="232">
        <f>(VLOOKUP($C129,Incurred_Real!$A$25:$BR$427,Incurred_Real!AZ$1,FALSE))*$M129</f>
        <v>0</v>
      </c>
      <c r="X129" s="232">
        <f>(VLOOKUP($C129,Incurred_Real!$A$25:$BR$427,Incurred_Real!BA$1,FALSE))*$M129</f>
        <v>0</v>
      </c>
      <c r="Y129" s="232">
        <f>(VLOOKUP($C129,Incurred_Real!$A$25:$BR$427,Incurred_Real!BB$1,FALSE))*$M129</f>
        <v>0</v>
      </c>
      <c r="Z129" s="232">
        <f>(VLOOKUP($C129,Incurred_Real!$A$25:$BR$427,Incurred_Real!BC$1,FALSE))*$M129</f>
        <v>0</v>
      </c>
      <c r="AA129" s="232">
        <f>(VLOOKUP($C129,Incurred_Real!$A$25:$BR$427,Incurred_Real!BD$1,FALSE))*$M129</f>
        <v>0</v>
      </c>
      <c r="AB129" s="232">
        <f>(VLOOKUP($C129,Incurred_Real!$A$25:$BR$427,Incurred_Real!BE$1,FALSE))*$M129</f>
        <v>0</v>
      </c>
      <c r="AC129" s="232">
        <f>(VLOOKUP($C129,Incurred_Real!$A$25:$BR$427,Incurred_Real!BF$1,FALSE))*$M129</f>
        <v>0</v>
      </c>
      <c r="AD129" s="232">
        <f>(VLOOKUP($C129,Incurred_Real!$A$25:$BR$427,Incurred_Real!BG$1,FALSE))*$M129</f>
        <v>0</v>
      </c>
      <c r="AE129" s="232">
        <f>(VLOOKUP($C129,Incurred_Real!$A$25:$BR$427,Incurred_Real!BH$1,FALSE))*$M129</f>
        <v>0</v>
      </c>
      <c r="AF129" s="232">
        <f>(VLOOKUP($C129,Incurred_Real!$A$25:$BR$427,Incurred_Real!BI$1,FALSE))*$M129</f>
        <v>0</v>
      </c>
      <c r="AG129" s="232">
        <f>(VLOOKUP($C129,Incurred_Real!$A$25:$BR$427,Incurred_Real!BJ$1,FALSE))*$M129</f>
        <v>0</v>
      </c>
      <c r="AH129" s="232">
        <f>(VLOOKUP($C129,Incurred_Real!$A$25:$BR$427,Incurred_Real!BK$1,FALSE))*$M129</f>
        <v>0</v>
      </c>
      <c r="AI129" s="232">
        <f>(VLOOKUP($C129,Incurred_Real!$A$25:$BR$427,Incurred_Real!BL$1,FALSE))*$M129</f>
        <v>0</v>
      </c>
      <c r="AJ129" s="232">
        <f>(VLOOKUP($C129,Incurred_Real!$A$25:$BR$427,Incurred_Real!BM$1,FALSE))*$M129</f>
        <v>0</v>
      </c>
      <c r="AK129" s="232">
        <f>(VLOOKUP($C129,Incurred_Real!$A$25:$BR$427,Incurred_Real!BN$1,FALSE))*$M129</f>
        <v>0</v>
      </c>
      <c r="AL129" s="232">
        <f>(VLOOKUP($C129,Incurred_Real!$A$25:$BR$427,Incurred_Real!BO$1,FALSE))*$M129</f>
        <v>0</v>
      </c>
      <c r="AM129" s="232">
        <f>(VLOOKUP($C129,Incurred_Real!$A$25:$BR$427,Incurred_Real!BP$1,FALSE))*$M129</f>
        <v>0</v>
      </c>
      <c r="AN129" s="232">
        <f>(VLOOKUP($C129,Incurred_Real!$A$25:$BR$427,Incurred_Real!BQ$1,FALSE))*$M129</f>
        <v>0</v>
      </c>
      <c r="AO129" s="232">
        <f>(VLOOKUP($C129,Incurred_Real!$A$25:$BR$427,Incurred_Real!BR$1,FALSE))*$M129</f>
        <v>0</v>
      </c>
      <c r="AP129" s="232">
        <f t="shared" si="13"/>
        <v>0</v>
      </c>
      <c r="AR129" s="232" t="b">
        <f t="shared" si="14"/>
        <v>1</v>
      </c>
    </row>
    <row r="130" spans="3:44" x14ac:dyDescent="0.15">
      <c r="C130" s="11" t="s">
        <v>221</v>
      </c>
      <c r="D130" s="11" t="str">
        <f>VLOOKUP(C130,'Project List'!$A$9:$AG$360,'Project List'!$G$1,FALSE)</f>
        <v>Enterprise Document and Records Management System</v>
      </c>
      <c r="E130" s="11" t="str">
        <f>VLOOKUP($C130,Incurred_Real!$A$24:$E$376,Incurred_Real!$D$1,FALSE)</f>
        <v>Information Technology</v>
      </c>
      <c r="F130" s="13">
        <f>IF(VLOOKUP($C130,Incurred_Nominal!$A$25:$AQ$426,Incurred_Nominal!$AL$1,FALSE)="Commissioned Extra",0,
IF(VLOOKUP($C130,Incurred_Nominal!$A$25:$AQ$426,Incurred_Nominal!$AK$1,FALSE)=F$4,VLOOKUP($C130,Incurred_Nominal!$A$25:$AQ$426,Incurred_Nominal!$AG$1,FALSE),0))</f>
        <v>0</v>
      </c>
      <c r="G130" s="13">
        <f>IF(VLOOKUP($C130,Incurred_Nominal!$A$25:$AQ$426,Incurred_Nominal!$AL$1,FALSE)="Commissioned Extra",0,
IF(VLOOKUP($C130,Incurred_Nominal!$A$25:$AQ$426,Incurred_Nominal!$AK$1,FALSE)=G$4,VLOOKUP($C130,Incurred_Nominal!$A$25:$AQ$426,Incurred_Nominal!$AG$1,FALSE),0))</f>
        <v>0</v>
      </c>
      <c r="H130" s="13">
        <f>IF(VLOOKUP($C130,Incurred_Nominal!$A$25:$AQ$426,Incurred_Nominal!$AL$1,FALSE)="Commissioned Extra",0,
IF(VLOOKUP($C130,Incurred_Nominal!$A$25:$AQ$426,Incurred_Nominal!$AK$1,FALSE)=H$4,VLOOKUP($C130,Incurred_Nominal!$A$25:$AQ$426,Incurred_Nominal!$AG$1,FALSE),0))</f>
        <v>0</v>
      </c>
      <c r="I130" s="13">
        <f>IF(VLOOKUP($C130,Incurred_Nominal!$A$25:$AQ$426,Incurred_Nominal!$AL$1,FALSE)="Commissioned Extra",0,
IF(VLOOKUP($C130,Incurred_Nominal!$A$25:$AQ$426,Incurred_Nominal!$AK$1,FALSE)=I$4,VLOOKUP($C130,Incurred_Nominal!$A$25:$AQ$426,Incurred_Nominal!$AG$1,FALSE),0))</f>
        <v>0</v>
      </c>
      <c r="J130" s="13">
        <f>IF(VLOOKUP($C130,Incurred_Nominal!$A$25:$AQ$426,Incurred_Nominal!$AL$1,FALSE)="Commissioned Extra",0,
IF(VLOOKUP($C130,Incurred_Nominal!$A$25:$AQ$426,Incurred_Nominal!$AK$1,FALSE)=J$4,VLOOKUP($C130,Incurred_Nominal!$A$25:$AQ$426,Incurred_Nominal!$AG$1,FALSE),0))</f>
        <v>0</v>
      </c>
      <c r="K130" s="13">
        <f>IF(VLOOKUP($C130,Incurred_Nominal!$A$25:$AQ$426,Incurred_Nominal!$AL$1,FALSE)="Commissioned Extra",0,
IF(VLOOKUP($C130,Incurred_Nominal!$A$25:$AQ$426,Incurred_Nominal!$AK$1,FALSE)=K$4,VLOOKUP($C130,Incurred_Nominal!$A$25:$AQ$426,Incurred_Nominal!$AG$1,FALSE),0))</f>
        <v>0</v>
      </c>
      <c r="L130" s="13">
        <f>IF(VLOOKUP($C130,Incurred_Nominal!$A$25:$AQ$426,Incurred_Nominal!$AL$1,FALSE)="Commissioned Extra",0,
IF(VLOOKUP($C130,Incurred_Nominal!$A$25:$AQ$426,Incurred_Nominal!$AK$1,FALSE)=L$4,VLOOKUP($C130,Incurred_Nominal!$A$25:$AQ$426,Incurred_Nominal!$AG$1,FALSE),0))</f>
        <v>0</v>
      </c>
      <c r="M130" s="232">
        <f t="shared" si="11"/>
        <v>0</v>
      </c>
      <c r="N130" s="232" t="str">
        <f t="shared" si="12"/>
        <v/>
      </c>
      <c r="P130" s="232">
        <f>(VLOOKUP($C130,Incurred_Real!$A$25:$BR$427,Incurred_Real!AS$1,FALSE))*$M130</f>
        <v>0</v>
      </c>
      <c r="Q130" s="232">
        <f>(VLOOKUP($C130,Incurred_Real!$A$25:$BR$427,Incurred_Real!AT$1,FALSE))*$M130</f>
        <v>0</v>
      </c>
      <c r="R130" s="232">
        <f>(VLOOKUP($C130,Incurred_Real!$A$25:$BR$427,Incurred_Real!AU$1,FALSE))*$M130</f>
        <v>0</v>
      </c>
      <c r="S130" s="232">
        <f>(VLOOKUP($C130,Incurred_Real!$A$25:$BR$427,Incurred_Real!AV$1,FALSE))*$M130</f>
        <v>0</v>
      </c>
      <c r="T130" s="232">
        <f>(VLOOKUP($C130,Incurred_Real!$A$25:$BR$427,Incurred_Real!AW$1,FALSE))*$M130</f>
        <v>0</v>
      </c>
      <c r="U130" s="232">
        <f>(VLOOKUP($C130,Incurred_Real!$A$25:$BR$427,Incurred_Real!AX$1,FALSE))*$M130</f>
        <v>0</v>
      </c>
      <c r="V130" s="232">
        <f>(VLOOKUP($C130,Incurred_Real!$A$25:$BR$427,Incurred_Real!AY$1,FALSE))*$M130</f>
        <v>0</v>
      </c>
      <c r="W130" s="232">
        <f>(VLOOKUP($C130,Incurred_Real!$A$25:$BR$427,Incurred_Real!AZ$1,FALSE))*$M130</f>
        <v>0</v>
      </c>
      <c r="X130" s="232">
        <f>(VLOOKUP($C130,Incurred_Real!$A$25:$BR$427,Incurred_Real!BA$1,FALSE))*$M130</f>
        <v>0</v>
      </c>
      <c r="Y130" s="232">
        <f>(VLOOKUP($C130,Incurred_Real!$A$25:$BR$427,Incurred_Real!BB$1,FALSE))*$M130</f>
        <v>0</v>
      </c>
      <c r="Z130" s="232">
        <f>(VLOOKUP($C130,Incurred_Real!$A$25:$BR$427,Incurred_Real!BC$1,FALSE))*$M130</f>
        <v>0</v>
      </c>
      <c r="AA130" s="232">
        <f>(VLOOKUP($C130,Incurred_Real!$A$25:$BR$427,Incurred_Real!BD$1,FALSE))*$M130</f>
        <v>0</v>
      </c>
      <c r="AB130" s="232">
        <f>(VLOOKUP($C130,Incurred_Real!$A$25:$BR$427,Incurred_Real!BE$1,FALSE))*$M130</f>
        <v>0</v>
      </c>
      <c r="AC130" s="232">
        <f>(VLOOKUP($C130,Incurred_Real!$A$25:$BR$427,Incurred_Real!BF$1,FALSE))*$M130</f>
        <v>0</v>
      </c>
      <c r="AD130" s="232">
        <f>(VLOOKUP($C130,Incurred_Real!$A$25:$BR$427,Incurred_Real!BG$1,FALSE))*$M130</f>
        <v>0</v>
      </c>
      <c r="AE130" s="232">
        <f>(VLOOKUP($C130,Incurred_Real!$A$25:$BR$427,Incurred_Real!BH$1,FALSE))*$M130</f>
        <v>0</v>
      </c>
      <c r="AF130" s="232">
        <f>(VLOOKUP($C130,Incurred_Real!$A$25:$BR$427,Incurred_Real!BI$1,FALSE))*$M130</f>
        <v>0</v>
      </c>
      <c r="AG130" s="232">
        <f>(VLOOKUP($C130,Incurred_Real!$A$25:$BR$427,Incurred_Real!BJ$1,FALSE))*$M130</f>
        <v>0</v>
      </c>
      <c r="AH130" s="232">
        <f>(VLOOKUP($C130,Incurred_Real!$A$25:$BR$427,Incurred_Real!BK$1,FALSE))*$M130</f>
        <v>0</v>
      </c>
      <c r="AI130" s="232">
        <f>(VLOOKUP($C130,Incurred_Real!$A$25:$BR$427,Incurred_Real!BL$1,FALSE))*$M130</f>
        <v>0</v>
      </c>
      <c r="AJ130" s="232">
        <f>(VLOOKUP($C130,Incurred_Real!$A$25:$BR$427,Incurred_Real!BM$1,FALSE))*$M130</f>
        <v>0</v>
      </c>
      <c r="AK130" s="232">
        <f>(VLOOKUP($C130,Incurred_Real!$A$25:$BR$427,Incurred_Real!BN$1,FALSE))*$M130</f>
        <v>0</v>
      </c>
      <c r="AL130" s="232">
        <f>(VLOOKUP($C130,Incurred_Real!$A$25:$BR$427,Incurred_Real!BO$1,FALSE))*$M130</f>
        <v>0</v>
      </c>
      <c r="AM130" s="232">
        <f>(VLOOKUP($C130,Incurred_Real!$A$25:$BR$427,Incurred_Real!BP$1,FALSE))*$M130</f>
        <v>0</v>
      </c>
      <c r="AN130" s="232">
        <f>(VLOOKUP($C130,Incurred_Real!$A$25:$BR$427,Incurred_Real!BQ$1,FALSE))*$M130</f>
        <v>0</v>
      </c>
      <c r="AO130" s="232">
        <f>(VLOOKUP($C130,Incurred_Real!$A$25:$BR$427,Incurred_Real!BR$1,FALSE))*$M130</f>
        <v>0</v>
      </c>
      <c r="AP130" s="232">
        <f t="shared" si="13"/>
        <v>0</v>
      </c>
      <c r="AR130" s="232" t="b">
        <f t="shared" si="14"/>
        <v>1</v>
      </c>
    </row>
    <row r="131" spans="3:44" x14ac:dyDescent="0.15">
      <c r="C131" s="11" t="s">
        <v>223</v>
      </c>
      <c r="D131" s="11" t="str">
        <f>VLOOKUP(C131,'Project List'!$A$9:$AG$360,'Project List'!$G$1,FALSE)</f>
        <v>Electrical 300 Pirie St 2020 - 2021</v>
      </c>
      <c r="E131" s="11" t="str">
        <f>VLOOKUP($C131,Incurred_Real!$A$24:$E$376,Incurred_Real!$D$1,FALSE)</f>
        <v>Facilities</v>
      </c>
      <c r="F131" s="13">
        <f>IF(VLOOKUP($C131,Incurred_Nominal!$A$25:$AQ$426,Incurred_Nominal!$AL$1,FALSE)="Commissioned Extra",0,
IF(VLOOKUP($C131,Incurred_Nominal!$A$25:$AQ$426,Incurred_Nominal!$AK$1,FALSE)=F$4,VLOOKUP($C131,Incurred_Nominal!$A$25:$AQ$426,Incurred_Nominal!$AG$1,FALSE),0))</f>
        <v>223829.37223042495</v>
      </c>
      <c r="G131" s="13">
        <f>IF(VLOOKUP($C131,Incurred_Nominal!$A$25:$AQ$426,Incurred_Nominal!$AL$1,FALSE)="Commissioned Extra",0,
IF(VLOOKUP($C131,Incurred_Nominal!$A$25:$AQ$426,Incurred_Nominal!$AK$1,FALSE)=G$4,VLOOKUP($C131,Incurred_Nominal!$A$25:$AQ$426,Incurred_Nominal!$AG$1,FALSE),0))</f>
        <v>0</v>
      </c>
      <c r="H131" s="13">
        <f>IF(VLOOKUP($C131,Incurred_Nominal!$A$25:$AQ$426,Incurred_Nominal!$AL$1,FALSE)="Commissioned Extra",0,
IF(VLOOKUP($C131,Incurred_Nominal!$A$25:$AQ$426,Incurred_Nominal!$AK$1,FALSE)=H$4,VLOOKUP($C131,Incurred_Nominal!$A$25:$AQ$426,Incurred_Nominal!$AG$1,FALSE),0))</f>
        <v>0</v>
      </c>
      <c r="I131" s="13">
        <f>IF(VLOOKUP($C131,Incurred_Nominal!$A$25:$AQ$426,Incurred_Nominal!$AL$1,FALSE)="Commissioned Extra",0,
IF(VLOOKUP($C131,Incurred_Nominal!$A$25:$AQ$426,Incurred_Nominal!$AK$1,FALSE)=I$4,VLOOKUP($C131,Incurred_Nominal!$A$25:$AQ$426,Incurred_Nominal!$AG$1,FALSE),0))</f>
        <v>0</v>
      </c>
      <c r="J131" s="13">
        <f>IF(VLOOKUP($C131,Incurred_Nominal!$A$25:$AQ$426,Incurred_Nominal!$AL$1,FALSE)="Commissioned Extra",0,
IF(VLOOKUP($C131,Incurred_Nominal!$A$25:$AQ$426,Incurred_Nominal!$AK$1,FALSE)=J$4,VLOOKUP($C131,Incurred_Nominal!$A$25:$AQ$426,Incurred_Nominal!$AG$1,FALSE),0))</f>
        <v>0</v>
      </c>
      <c r="K131" s="13">
        <f>IF(VLOOKUP($C131,Incurred_Nominal!$A$25:$AQ$426,Incurred_Nominal!$AL$1,FALSE)="Commissioned Extra",0,
IF(VLOOKUP($C131,Incurred_Nominal!$A$25:$AQ$426,Incurred_Nominal!$AK$1,FALSE)=K$4,VLOOKUP($C131,Incurred_Nominal!$A$25:$AQ$426,Incurred_Nominal!$AG$1,FALSE),0))</f>
        <v>0</v>
      </c>
      <c r="L131" s="13">
        <f>IF(VLOOKUP($C131,Incurred_Nominal!$A$25:$AQ$426,Incurred_Nominal!$AL$1,FALSE)="Commissioned Extra",0,
IF(VLOOKUP($C131,Incurred_Nominal!$A$25:$AQ$426,Incurred_Nominal!$AK$1,FALSE)=L$4,VLOOKUP($C131,Incurred_Nominal!$A$25:$AQ$426,Incurred_Nominal!$AG$1,FALSE),0))</f>
        <v>0</v>
      </c>
      <c r="M131" s="232">
        <f t="shared" si="11"/>
        <v>223829.37223042495</v>
      </c>
      <c r="N131" s="232">
        <f t="shared" si="12"/>
        <v>2022</v>
      </c>
      <c r="P131" s="232">
        <f>(VLOOKUP($C131,Incurred_Real!$A$25:$BR$427,Incurred_Real!AS$1,FALSE))*$M131</f>
        <v>223829.37223042495</v>
      </c>
      <c r="Q131" s="232">
        <f>(VLOOKUP($C131,Incurred_Real!$A$25:$BR$427,Incurred_Real!AT$1,FALSE))*$M131</f>
        <v>0</v>
      </c>
      <c r="R131" s="232">
        <f>(VLOOKUP($C131,Incurred_Real!$A$25:$BR$427,Incurred_Real!AU$1,FALSE))*$M131</f>
        <v>0</v>
      </c>
      <c r="S131" s="232">
        <f>(VLOOKUP($C131,Incurred_Real!$A$25:$BR$427,Incurred_Real!AV$1,FALSE))*$M131</f>
        <v>0</v>
      </c>
      <c r="T131" s="232">
        <f>(VLOOKUP($C131,Incurred_Real!$A$25:$BR$427,Incurred_Real!AW$1,FALSE))*$M131</f>
        <v>0</v>
      </c>
      <c r="U131" s="232">
        <f>(VLOOKUP($C131,Incurred_Real!$A$25:$BR$427,Incurred_Real!AX$1,FALSE))*$M131</f>
        <v>0</v>
      </c>
      <c r="V131" s="232">
        <f>(VLOOKUP($C131,Incurred_Real!$A$25:$BR$427,Incurred_Real!AY$1,FALSE))*$M131</f>
        <v>0</v>
      </c>
      <c r="W131" s="232">
        <f>(VLOOKUP($C131,Incurred_Real!$A$25:$BR$427,Incurred_Real!AZ$1,FALSE))*$M131</f>
        <v>0</v>
      </c>
      <c r="X131" s="232">
        <f>(VLOOKUP($C131,Incurred_Real!$A$25:$BR$427,Incurred_Real!BA$1,FALSE))*$M131</f>
        <v>0</v>
      </c>
      <c r="Y131" s="232">
        <f>(VLOOKUP($C131,Incurred_Real!$A$25:$BR$427,Incurred_Real!BB$1,FALSE))*$M131</f>
        <v>0</v>
      </c>
      <c r="Z131" s="232">
        <f>(VLOOKUP($C131,Incurred_Real!$A$25:$BR$427,Incurred_Real!BC$1,FALSE))*$M131</f>
        <v>0</v>
      </c>
      <c r="AA131" s="232">
        <f>(VLOOKUP($C131,Incurred_Real!$A$25:$BR$427,Incurred_Real!BD$1,FALSE))*$M131</f>
        <v>0</v>
      </c>
      <c r="AB131" s="232">
        <f>(VLOOKUP($C131,Incurred_Real!$A$25:$BR$427,Incurred_Real!BE$1,FALSE))*$M131</f>
        <v>0</v>
      </c>
      <c r="AC131" s="232">
        <f>(VLOOKUP($C131,Incurred_Real!$A$25:$BR$427,Incurred_Real!BF$1,FALSE))*$M131</f>
        <v>0</v>
      </c>
      <c r="AD131" s="232">
        <f>(VLOOKUP($C131,Incurred_Real!$A$25:$BR$427,Incurred_Real!BG$1,FALSE))*$M131</f>
        <v>0</v>
      </c>
      <c r="AE131" s="232">
        <f>(VLOOKUP($C131,Incurred_Real!$A$25:$BR$427,Incurred_Real!BH$1,FALSE))*$M131</f>
        <v>0</v>
      </c>
      <c r="AF131" s="232">
        <f>(VLOOKUP($C131,Incurred_Real!$A$25:$BR$427,Incurred_Real!BI$1,FALSE))*$M131</f>
        <v>0</v>
      </c>
      <c r="AG131" s="232">
        <f>(VLOOKUP($C131,Incurred_Real!$A$25:$BR$427,Incurred_Real!BJ$1,FALSE))*$M131</f>
        <v>0</v>
      </c>
      <c r="AH131" s="232">
        <f>(VLOOKUP($C131,Incurred_Real!$A$25:$BR$427,Incurred_Real!BK$1,FALSE))*$M131</f>
        <v>0</v>
      </c>
      <c r="AI131" s="232">
        <f>(VLOOKUP($C131,Incurred_Real!$A$25:$BR$427,Incurred_Real!BL$1,FALSE))*$M131</f>
        <v>0</v>
      </c>
      <c r="AJ131" s="232">
        <f>(VLOOKUP($C131,Incurred_Real!$A$25:$BR$427,Incurred_Real!BM$1,FALSE))*$M131</f>
        <v>0</v>
      </c>
      <c r="AK131" s="232">
        <f>(VLOOKUP($C131,Incurred_Real!$A$25:$BR$427,Incurred_Real!BN$1,FALSE))*$M131</f>
        <v>0</v>
      </c>
      <c r="AL131" s="232">
        <f>(VLOOKUP($C131,Incurred_Real!$A$25:$BR$427,Incurred_Real!BO$1,FALSE))*$M131</f>
        <v>0</v>
      </c>
      <c r="AM131" s="232">
        <f>(VLOOKUP($C131,Incurred_Real!$A$25:$BR$427,Incurred_Real!BP$1,FALSE))*$M131</f>
        <v>0</v>
      </c>
      <c r="AN131" s="232">
        <f>(VLOOKUP($C131,Incurred_Real!$A$25:$BR$427,Incurred_Real!BQ$1,FALSE))*$M131</f>
        <v>0</v>
      </c>
      <c r="AO131" s="232">
        <f>(VLOOKUP($C131,Incurred_Real!$A$25:$BR$427,Incurred_Real!BR$1,FALSE))*$M131</f>
        <v>0</v>
      </c>
      <c r="AP131" s="232">
        <f t="shared" si="13"/>
        <v>223829.37223042495</v>
      </c>
      <c r="AR131" s="232" t="b">
        <f t="shared" si="14"/>
        <v>1</v>
      </c>
    </row>
    <row r="132" spans="3:44" x14ac:dyDescent="0.15">
      <c r="C132" s="11" t="s">
        <v>225</v>
      </c>
      <c r="D132" s="11" t="str">
        <f>VLOOKUP(C132,'Project List'!$A$9:$AG$360,'Project List'!$G$1,FALSE)</f>
        <v>Furniture and Gen Bldg Upgrades 2020-21</v>
      </c>
      <c r="E132" s="11" t="str">
        <f>VLOOKUP($C132,Incurred_Real!$A$24:$E$376,Incurred_Real!$D$1,FALSE)</f>
        <v>Facilities</v>
      </c>
      <c r="F132" s="13">
        <f>IF(VLOOKUP($C132,Incurred_Nominal!$A$25:$AQ$426,Incurred_Nominal!$AL$1,FALSE)="Commissioned Extra",0,
IF(VLOOKUP($C132,Incurred_Nominal!$A$25:$AQ$426,Incurred_Nominal!$AK$1,FALSE)=F$4,VLOOKUP($C132,Incurred_Nominal!$A$25:$AQ$426,Incurred_Nominal!$AG$1,FALSE),0))</f>
        <v>263429.48916672781</v>
      </c>
      <c r="G132" s="13">
        <f>IF(VLOOKUP($C132,Incurred_Nominal!$A$25:$AQ$426,Incurred_Nominal!$AL$1,FALSE)="Commissioned Extra",0,
IF(VLOOKUP($C132,Incurred_Nominal!$A$25:$AQ$426,Incurred_Nominal!$AK$1,FALSE)=G$4,VLOOKUP($C132,Incurred_Nominal!$A$25:$AQ$426,Incurred_Nominal!$AG$1,FALSE),0))</f>
        <v>0</v>
      </c>
      <c r="H132" s="13">
        <f>IF(VLOOKUP($C132,Incurred_Nominal!$A$25:$AQ$426,Incurred_Nominal!$AL$1,FALSE)="Commissioned Extra",0,
IF(VLOOKUP($C132,Incurred_Nominal!$A$25:$AQ$426,Incurred_Nominal!$AK$1,FALSE)=H$4,VLOOKUP($C132,Incurred_Nominal!$A$25:$AQ$426,Incurred_Nominal!$AG$1,FALSE),0))</f>
        <v>0</v>
      </c>
      <c r="I132" s="13">
        <f>IF(VLOOKUP($C132,Incurred_Nominal!$A$25:$AQ$426,Incurred_Nominal!$AL$1,FALSE)="Commissioned Extra",0,
IF(VLOOKUP($C132,Incurred_Nominal!$A$25:$AQ$426,Incurred_Nominal!$AK$1,FALSE)=I$4,VLOOKUP($C132,Incurred_Nominal!$A$25:$AQ$426,Incurred_Nominal!$AG$1,FALSE),0))</f>
        <v>0</v>
      </c>
      <c r="J132" s="13">
        <f>IF(VLOOKUP($C132,Incurred_Nominal!$A$25:$AQ$426,Incurred_Nominal!$AL$1,FALSE)="Commissioned Extra",0,
IF(VLOOKUP($C132,Incurred_Nominal!$A$25:$AQ$426,Incurred_Nominal!$AK$1,FALSE)=J$4,VLOOKUP($C132,Incurred_Nominal!$A$25:$AQ$426,Incurred_Nominal!$AG$1,FALSE),0))</f>
        <v>0</v>
      </c>
      <c r="K132" s="13">
        <f>IF(VLOOKUP($C132,Incurred_Nominal!$A$25:$AQ$426,Incurred_Nominal!$AL$1,FALSE)="Commissioned Extra",0,
IF(VLOOKUP($C132,Incurred_Nominal!$A$25:$AQ$426,Incurred_Nominal!$AK$1,FALSE)=K$4,VLOOKUP($C132,Incurred_Nominal!$A$25:$AQ$426,Incurred_Nominal!$AG$1,FALSE),0))</f>
        <v>0</v>
      </c>
      <c r="L132" s="13">
        <f>IF(VLOOKUP($C132,Incurred_Nominal!$A$25:$AQ$426,Incurred_Nominal!$AL$1,FALSE)="Commissioned Extra",0,
IF(VLOOKUP($C132,Incurred_Nominal!$A$25:$AQ$426,Incurred_Nominal!$AK$1,FALSE)=L$4,VLOOKUP($C132,Incurred_Nominal!$A$25:$AQ$426,Incurred_Nominal!$AG$1,FALSE),0))</f>
        <v>0</v>
      </c>
      <c r="M132" s="232">
        <f t="shared" si="11"/>
        <v>263429.48916672781</v>
      </c>
      <c r="N132" s="232">
        <f t="shared" si="12"/>
        <v>2022</v>
      </c>
      <c r="P132" s="232">
        <f>(VLOOKUP($C132,Incurred_Real!$A$25:$BR$427,Incurred_Real!AS$1,FALSE))*$M132</f>
        <v>201066.58969052284</v>
      </c>
      <c r="Q132" s="232">
        <f>(VLOOKUP($C132,Incurred_Real!$A$25:$BR$427,Incurred_Real!AT$1,FALSE))*$M132</f>
        <v>0</v>
      </c>
      <c r="R132" s="232">
        <f>(VLOOKUP($C132,Incurred_Real!$A$25:$BR$427,Incurred_Real!AU$1,FALSE))*$M132</f>
        <v>0</v>
      </c>
      <c r="S132" s="232">
        <f>(VLOOKUP($C132,Incurred_Real!$A$25:$BR$427,Incurred_Real!AV$1,FALSE))*$M132</f>
        <v>0</v>
      </c>
      <c r="T132" s="232">
        <f>(VLOOKUP($C132,Incurred_Real!$A$25:$BR$427,Incurred_Real!AW$1,FALSE))*$M132</f>
        <v>0</v>
      </c>
      <c r="U132" s="232">
        <f>(VLOOKUP($C132,Incurred_Real!$A$25:$BR$427,Incurred_Real!AX$1,FALSE))*$M132</f>
        <v>0</v>
      </c>
      <c r="V132" s="232">
        <f>(VLOOKUP($C132,Incurred_Real!$A$25:$BR$427,Incurred_Real!AY$1,FALSE))*$M132</f>
        <v>0</v>
      </c>
      <c r="W132" s="232">
        <f>(VLOOKUP($C132,Incurred_Real!$A$25:$BR$427,Incurred_Real!AZ$1,FALSE))*$M132</f>
        <v>62362.899476204962</v>
      </c>
      <c r="X132" s="232">
        <f>(VLOOKUP($C132,Incurred_Real!$A$25:$BR$427,Incurred_Real!BA$1,FALSE))*$M132</f>
        <v>0</v>
      </c>
      <c r="Y132" s="232">
        <f>(VLOOKUP($C132,Incurred_Real!$A$25:$BR$427,Incurred_Real!BB$1,FALSE))*$M132</f>
        <v>0</v>
      </c>
      <c r="Z132" s="232">
        <f>(VLOOKUP($C132,Incurred_Real!$A$25:$BR$427,Incurred_Real!BC$1,FALSE))*$M132</f>
        <v>0</v>
      </c>
      <c r="AA132" s="232">
        <f>(VLOOKUP($C132,Incurred_Real!$A$25:$BR$427,Incurred_Real!BD$1,FALSE))*$M132</f>
        <v>0</v>
      </c>
      <c r="AB132" s="232">
        <f>(VLOOKUP($C132,Incurred_Real!$A$25:$BR$427,Incurred_Real!BE$1,FALSE))*$M132</f>
        <v>0</v>
      </c>
      <c r="AC132" s="232">
        <f>(VLOOKUP($C132,Incurred_Real!$A$25:$BR$427,Incurred_Real!BF$1,FALSE))*$M132</f>
        <v>0</v>
      </c>
      <c r="AD132" s="232">
        <f>(VLOOKUP($C132,Incurred_Real!$A$25:$BR$427,Incurred_Real!BG$1,FALSE))*$M132</f>
        <v>0</v>
      </c>
      <c r="AE132" s="232">
        <f>(VLOOKUP($C132,Incurred_Real!$A$25:$BR$427,Incurred_Real!BH$1,FALSE))*$M132</f>
        <v>0</v>
      </c>
      <c r="AF132" s="232">
        <f>(VLOOKUP($C132,Incurred_Real!$A$25:$BR$427,Incurred_Real!BI$1,FALSE))*$M132</f>
        <v>0</v>
      </c>
      <c r="AG132" s="232">
        <f>(VLOOKUP($C132,Incurred_Real!$A$25:$BR$427,Incurred_Real!BJ$1,FALSE))*$M132</f>
        <v>0</v>
      </c>
      <c r="AH132" s="232">
        <f>(VLOOKUP($C132,Incurred_Real!$A$25:$BR$427,Incurred_Real!BK$1,FALSE))*$M132</f>
        <v>0</v>
      </c>
      <c r="AI132" s="232">
        <f>(VLOOKUP($C132,Incurred_Real!$A$25:$BR$427,Incurred_Real!BL$1,FALSE))*$M132</f>
        <v>0</v>
      </c>
      <c r="AJ132" s="232">
        <f>(VLOOKUP($C132,Incurred_Real!$A$25:$BR$427,Incurred_Real!BM$1,FALSE))*$M132</f>
        <v>0</v>
      </c>
      <c r="AK132" s="232">
        <f>(VLOOKUP($C132,Incurred_Real!$A$25:$BR$427,Incurred_Real!BN$1,FALSE))*$M132</f>
        <v>0</v>
      </c>
      <c r="AL132" s="232">
        <f>(VLOOKUP($C132,Incurred_Real!$A$25:$BR$427,Incurred_Real!BO$1,FALSE))*$M132</f>
        <v>0</v>
      </c>
      <c r="AM132" s="232">
        <f>(VLOOKUP($C132,Incurred_Real!$A$25:$BR$427,Incurred_Real!BP$1,FALSE))*$M132</f>
        <v>0</v>
      </c>
      <c r="AN132" s="232">
        <f>(VLOOKUP($C132,Incurred_Real!$A$25:$BR$427,Incurred_Real!BQ$1,FALSE))*$M132</f>
        <v>0</v>
      </c>
      <c r="AO132" s="232">
        <f>(VLOOKUP($C132,Incurred_Real!$A$25:$BR$427,Incurred_Real!BR$1,FALSE))*$M132</f>
        <v>0</v>
      </c>
      <c r="AP132" s="232">
        <f t="shared" si="13"/>
        <v>263429.48916672781</v>
      </c>
      <c r="AR132" s="232" t="b">
        <f t="shared" si="14"/>
        <v>1</v>
      </c>
    </row>
    <row r="133" spans="3:44" x14ac:dyDescent="0.15">
      <c r="C133" s="11" t="s">
        <v>227</v>
      </c>
      <c r="D133" s="11" t="str">
        <f>VLOOKUP(C133,'Project List'!$A$9:$AG$360,'Project List'!$G$1,FALSE)</f>
        <v>Mechanical - Keswick South 2020-21</v>
      </c>
      <c r="E133" s="11" t="str">
        <f>VLOOKUP($C133,Incurred_Real!$A$24:$E$376,Incurred_Real!$D$1,FALSE)</f>
        <v>Facilities</v>
      </c>
      <c r="F133" s="13">
        <f>IF(VLOOKUP($C133,Incurred_Nominal!$A$25:$AQ$426,Incurred_Nominal!$AL$1,FALSE)="Commissioned Extra",0,
IF(VLOOKUP($C133,Incurred_Nominal!$A$25:$AQ$426,Incurred_Nominal!$AK$1,FALSE)=F$4,VLOOKUP($C133,Incurred_Nominal!$A$25:$AQ$426,Incurred_Nominal!$AG$1,FALSE),0))</f>
        <v>0</v>
      </c>
      <c r="G133" s="13">
        <f>IF(VLOOKUP($C133,Incurred_Nominal!$A$25:$AQ$426,Incurred_Nominal!$AL$1,FALSE)="Commissioned Extra",0,
IF(VLOOKUP($C133,Incurred_Nominal!$A$25:$AQ$426,Incurred_Nominal!$AK$1,FALSE)=G$4,VLOOKUP($C133,Incurred_Nominal!$A$25:$AQ$426,Incurred_Nominal!$AG$1,FALSE),0))</f>
        <v>257490.24905819725</v>
      </c>
      <c r="H133" s="13">
        <f>IF(VLOOKUP($C133,Incurred_Nominal!$A$25:$AQ$426,Incurred_Nominal!$AL$1,FALSE)="Commissioned Extra",0,
IF(VLOOKUP($C133,Incurred_Nominal!$A$25:$AQ$426,Incurred_Nominal!$AK$1,FALSE)=H$4,VLOOKUP($C133,Incurred_Nominal!$A$25:$AQ$426,Incurred_Nominal!$AG$1,FALSE),0))</f>
        <v>0</v>
      </c>
      <c r="I133" s="13">
        <f>IF(VLOOKUP($C133,Incurred_Nominal!$A$25:$AQ$426,Incurred_Nominal!$AL$1,FALSE)="Commissioned Extra",0,
IF(VLOOKUP($C133,Incurred_Nominal!$A$25:$AQ$426,Incurred_Nominal!$AK$1,FALSE)=I$4,VLOOKUP($C133,Incurred_Nominal!$A$25:$AQ$426,Incurred_Nominal!$AG$1,FALSE),0))</f>
        <v>0</v>
      </c>
      <c r="J133" s="13">
        <f>IF(VLOOKUP($C133,Incurred_Nominal!$A$25:$AQ$426,Incurred_Nominal!$AL$1,FALSE)="Commissioned Extra",0,
IF(VLOOKUP($C133,Incurred_Nominal!$A$25:$AQ$426,Incurred_Nominal!$AK$1,FALSE)=J$4,VLOOKUP($C133,Incurred_Nominal!$A$25:$AQ$426,Incurred_Nominal!$AG$1,FALSE),0))</f>
        <v>0</v>
      </c>
      <c r="K133" s="13">
        <f>IF(VLOOKUP($C133,Incurred_Nominal!$A$25:$AQ$426,Incurred_Nominal!$AL$1,FALSE)="Commissioned Extra",0,
IF(VLOOKUP($C133,Incurred_Nominal!$A$25:$AQ$426,Incurred_Nominal!$AK$1,FALSE)=K$4,VLOOKUP($C133,Incurred_Nominal!$A$25:$AQ$426,Incurred_Nominal!$AG$1,FALSE),0))</f>
        <v>0</v>
      </c>
      <c r="L133" s="13">
        <f>IF(VLOOKUP($C133,Incurred_Nominal!$A$25:$AQ$426,Incurred_Nominal!$AL$1,FALSE)="Commissioned Extra",0,
IF(VLOOKUP($C133,Incurred_Nominal!$A$25:$AQ$426,Incurred_Nominal!$AK$1,FALSE)=L$4,VLOOKUP($C133,Incurred_Nominal!$A$25:$AQ$426,Incurred_Nominal!$AG$1,FALSE),0))</f>
        <v>0</v>
      </c>
      <c r="M133" s="232">
        <f t="shared" ref="M133:M196" si="15">SUM(E133:L133)</f>
        <v>257490.24905819725</v>
      </c>
      <c r="N133" s="232">
        <f t="shared" ref="N133:N196" si="16">IF(M133=0,"",INDEX($E$4:$L$4,1,MATCH(M133,$E133:$L133,0)))</f>
        <v>2023</v>
      </c>
      <c r="P133" s="232">
        <f>(VLOOKUP($C133,Incurred_Real!$A$25:$BR$427,Incurred_Real!AS$1,FALSE))*$M133</f>
        <v>257490.24905819725</v>
      </c>
      <c r="Q133" s="232">
        <f>(VLOOKUP($C133,Incurred_Real!$A$25:$BR$427,Incurred_Real!AT$1,FALSE))*$M133</f>
        <v>0</v>
      </c>
      <c r="R133" s="232">
        <f>(VLOOKUP($C133,Incurred_Real!$A$25:$BR$427,Incurred_Real!AU$1,FALSE))*$M133</f>
        <v>0</v>
      </c>
      <c r="S133" s="232">
        <f>(VLOOKUP($C133,Incurred_Real!$A$25:$BR$427,Incurred_Real!AV$1,FALSE))*$M133</f>
        <v>0</v>
      </c>
      <c r="T133" s="232">
        <f>(VLOOKUP($C133,Incurred_Real!$A$25:$BR$427,Incurred_Real!AW$1,FALSE))*$M133</f>
        <v>0</v>
      </c>
      <c r="U133" s="232">
        <f>(VLOOKUP($C133,Incurred_Real!$A$25:$BR$427,Incurred_Real!AX$1,FALSE))*$M133</f>
        <v>0</v>
      </c>
      <c r="V133" s="232">
        <f>(VLOOKUP($C133,Incurred_Real!$A$25:$BR$427,Incurred_Real!AY$1,FALSE))*$M133</f>
        <v>0</v>
      </c>
      <c r="W133" s="232">
        <f>(VLOOKUP($C133,Incurred_Real!$A$25:$BR$427,Incurred_Real!AZ$1,FALSE))*$M133</f>
        <v>0</v>
      </c>
      <c r="X133" s="232">
        <f>(VLOOKUP($C133,Incurred_Real!$A$25:$BR$427,Incurred_Real!BA$1,FALSE))*$M133</f>
        <v>0</v>
      </c>
      <c r="Y133" s="232">
        <f>(VLOOKUP($C133,Incurred_Real!$A$25:$BR$427,Incurred_Real!BB$1,FALSE))*$M133</f>
        <v>0</v>
      </c>
      <c r="Z133" s="232">
        <f>(VLOOKUP($C133,Incurred_Real!$A$25:$BR$427,Incurred_Real!BC$1,FALSE))*$M133</f>
        <v>0</v>
      </c>
      <c r="AA133" s="232">
        <f>(VLOOKUP($C133,Incurred_Real!$A$25:$BR$427,Incurred_Real!BD$1,FALSE))*$M133</f>
        <v>0</v>
      </c>
      <c r="AB133" s="232">
        <f>(VLOOKUP($C133,Incurred_Real!$A$25:$BR$427,Incurred_Real!BE$1,FALSE))*$M133</f>
        <v>0</v>
      </c>
      <c r="AC133" s="232">
        <f>(VLOOKUP($C133,Incurred_Real!$A$25:$BR$427,Incurred_Real!BF$1,FALSE))*$M133</f>
        <v>0</v>
      </c>
      <c r="AD133" s="232">
        <f>(VLOOKUP($C133,Incurred_Real!$A$25:$BR$427,Incurred_Real!BG$1,FALSE))*$M133</f>
        <v>0</v>
      </c>
      <c r="AE133" s="232">
        <f>(VLOOKUP($C133,Incurred_Real!$A$25:$BR$427,Incurred_Real!BH$1,FALSE))*$M133</f>
        <v>0</v>
      </c>
      <c r="AF133" s="232">
        <f>(VLOOKUP($C133,Incurred_Real!$A$25:$BR$427,Incurred_Real!BI$1,FALSE))*$M133</f>
        <v>0</v>
      </c>
      <c r="AG133" s="232">
        <f>(VLOOKUP($C133,Incurred_Real!$A$25:$BR$427,Incurred_Real!BJ$1,FALSE))*$M133</f>
        <v>0</v>
      </c>
      <c r="AH133" s="232">
        <f>(VLOOKUP($C133,Incurred_Real!$A$25:$BR$427,Incurred_Real!BK$1,FALSE))*$M133</f>
        <v>0</v>
      </c>
      <c r="AI133" s="232">
        <f>(VLOOKUP($C133,Incurred_Real!$A$25:$BR$427,Incurred_Real!BL$1,FALSE))*$M133</f>
        <v>0</v>
      </c>
      <c r="AJ133" s="232">
        <f>(VLOOKUP($C133,Incurred_Real!$A$25:$BR$427,Incurred_Real!BM$1,FALSE))*$M133</f>
        <v>0</v>
      </c>
      <c r="AK133" s="232">
        <f>(VLOOKUP($C133,Incurred_Real!$A$25:$BR$427,Incurred_Real!BN$1,FALSE))*$M133</f>
        <v>0</v>
      </c>
      <c r="AL133" s="232">
        <f>(VLOOKUP($C133,Incurred_Real!$A$25:$BR$427,Incurred_Real!BO$1,FALSE))*$M133</f>
        <v>0</v>
      </c>
      <c r="AM133" s="232">
        <f>(VLOOKUP($C133,Incurred_Real!$A$25:$BR$427,Incurred_Real!BP$1,FALSE))*$M133</f>
        <v>0</v>
      </c>
      <c r="AN133" s="232">
        <f>(VLOOKUP($C133,Incurred_Real!$A$25:$BR$427,Incurred_Real!BQ$1,FALSE))*$M133</f>
        <v>0</v>
      </c>
      <c r="AO133" s="232">
        <f>(VLOOKUP($C133,Incurred_Real!$A$25:$BR$427,Incurred_Real!BR$1,FALSE))*$M133</f>
        <v>0</v>
      </c>
      <c r="AP133" s="232">
        <f t="shared" si="13"/>
        <v>257490.24905819725</v>
      </c>
      <c r="AR133" s="232" t="b">
        <f t="shared" si="14"/>
        <v>1</v>
      </c>
    </row>
    <row r="134" spans="3:44" x14ac:dyDescent="0.15">
      <c r="C134" s="11" t="s">
        <v>228</v>
      </c>
      <c r="D134" s="11" t="str">
        <f>VLOOKUP(C134,'Project List'!$A$9:$AG$360,'Project List'!$G$1,FALSE)</f>
        <v>Vehicle Purchases 2020-21</v>
      </c>
      <c r="E134" s="11" t="str">
        <f>VLOOKUP($C134,Incurred_Real!$A$24:$E$376,Incurred_Real!$D$1,FALSE)</f>
        <v>Facilities</v>
      </c>
      <c r="F134" s="13">
        <f>IF(VLOOKUP($C134,Incurred_Nominal!$A$25:$AQ$426,Incurred_Nominal!$AL$1,FALSE)="Commissioned Extra",0,
IF(VLOOKUP($C134,Incurred_Nominal!$A$25:$AQ$426,Incurred_Nominal!$AK$1,FALSE)=F$4,VLOOKUP($C134,Incurred_Nominal!$A$25:$AQ$426,Incurred_Nominal!$AG$1,FALSE),0))</f>
        <v>277554.34238690481</v>
      </c>
      <c r="G134" s="13">
        <f>IF(VLOOKUP($C134,Incurred_Nominal!$A$25:$AQ$426,Incurred_Nominal!$AL$1,FALSE)="Commissioned Extra",0,
IF(VLOOKUP($C134,Incurred_Nominal!$A$25:$AQ$426,Incurred_Nominal!$AK$1,FALSE)=G$4,VLOOKUP($C134,Incurred_Nominal!$A$25:$AQ$426,Incurred_Nominal!$AG$1,FALSE),0))</f>
        <v>0</v>
      </c>
      <c r="H134" s="13">
        <f>IF(VLOOKUP($C134,Incurred_Nominal!$A$25:$AQ$426,Incurred_Nominal!$AL$1,FALSE)="Commissioned Extra",0,
IF(VLOOKUP($C134,Incurred_Nominal!$A$25:$AQ$426,Incurred_Nominal!$AK$1,FALSE)=H$4,VLOOKUP($C134,Incurred_Nominal!$A$25:$AQ$426,Incurred_Nominal!$AG$1,FALSE),0))</f>
        <v>0</v>
      </c>
      <c r="I134" s="13">
        <f>IF(VLOOKUP($C134,Incurred_Nominal!$A$25:$AQ$426,Incurred_Nominal!$AL$1,FALSE)="Commissioned Extra",0,
IF(VLOOKUP($C134,Incurred_Nominal!$A$25:$AQ$426,Incurred_Nominal!$AK$1,FALSE)=I$4,VLOOKUP($C134,Incurred_Nominal!$A$25:$AQ$426,Incurred_Nominal!$AG$1,FALSE),0))</f>
        <v>0</v>
      </c>
      <c r="J134" s="13">
        <f>IF(VLOOKUP($C134,Incurred_Nominal!$A$25:$AQ$426,Incurred_Nominal!$AL$1,FALSE)="Commissioned Extra",0,
IF(VLOOKUP($C134,Incurred_Nominal!$A$25:$AQ$426,Incurred_Nominal!$AK$1,FALSE)=J$4,VLOOKUP($C134,Incurred_Nominal!$A$25:$AQ$426,Incurred_Nominal!$AG$1,FALSE),0))</f>
        <v>0</v>
      </c>
      <c r="K134" s="13">
        <f>IF(VLOOKUP($C134,Incurred_Nominal!$A$25:$AQ$426,Incurred_Nominal!$AL$1,FALSE)="Commissioned Extra",0,
IF(VLOOKUP($C134,Incurred_Nominal!$A$25:$AQ$426,Incurred_Nominal!$AK$1,FALSE)=K$4,VLOOKUP($C134,Incurred_Nominal!$A$25:$AQ$426,Incurred_Nominal!$AG$1,FALSE),0))</f>
        <v>0</v>
      </c>
      <c r="L134" s="13">
        <f>IF(VLOOKUP($C134,Incurred_Nominal!$A$25:$AQ$426,Incurred_Nominal!$AL$1,FALSE)="Commissioned Extra",0,
IF(VLOOKUP($C134,Incurred_Nominal!$A$25:$AQ$426,Incurred_Nominal!$AK$1,FALSE)=L$4,VLOOKUP($C134,Incurred_Nominal!$A$25:$AQ$426,Incurred_Nominal!$AG$1,FALSE),0))</f>
        <v>0</v>
      </c>
      <c r="M134" s="232">
        <f t="shared" si="15"/>
        <v>277554.34238690481</v>
      </c>
      <c r="N134" s="232">
        <f t="shared" si="16"/>
        <v>2022</v>
      </c>
      <c r="P134" s="232">
        <f>(VLOOKUP($C134,Incurred_Real!$A$25:$BR$427,Incurred_Real!AS$1,FALSE))*$M134</f>
        <v>0</v>
      </c>
      <c r="Q134" s="232">
        <f>(VLOOKUP($C134,Incurred_Real!$A$25:$BR$427,Incurred_Real!AT$1,FALSE))*$M134</f>
        <v>0</v>
      </c>
      <c r="R134" s="232">
        <f>(VLOOKUP($C134,Incurred_Real!$A$25:$BR$427,Incurred_Real!AU$1,FALSE))*$M134</f>
        <v>0</v>
      </c>
      <c r="S134" s="232">
        <f>(VLOOKUP($C134,Incurred_Real!$A$25:$BR$427,Incurred_Real!AV$1,FALSE))*$M134</f>
        <v>0</v>
      </c>
      <c r="T134" s="232">
        <f>(VLOOKUP($C134,Incurred_Real!$A$25:$BR$427,Incurred_Real!AW$1,FALSE))*$M134</f>
        <v>0</v>
      </c>
      <c r="U134" s="232">
        <f>(VLOOKUP($C134,Incurred_Real!$A$25:$BR$427,Incurred_Real!AX$1,FALSE))*$M134</f>
        <v>0</v>
      </c>
      <c r="V134" s="232">
        <f>(VLOOKUP($C134,Incurred_Real!$A$25:$BR$427,Incurred_Real!AY$1,FALSE))*$M134</f>
        <v>0</v>
      </c>
      <c r="W134" s="232">
        <f>(VLOOKUP($C134,Incurred_Real!$A$25:$BR$427,Incurred_Real!AZ$1,FALSE))*$M134</f>
        <v>277554.34238690481</v>
      </c>
      <c r="X134" s="232">
        <f>(VLOOKUP($C134,Incurred_Real!$A$25:$BR$427,Incurred_Real!BA$1,FALSE))*$M134</f>
        <v>0</v>
      </c>
      <c r="Y134" s="232">
        <f>(VLOOKUP($C134,Incurred_Real!$A$25:$BR$427,Incurred_Real!BB$1,FALSE))*$M134</f>
        <v>0</v>
      </c>
      <c r="Z134" s="232">
        <f>(VLOOKUP($C134,Incurred_Real!$A$25:$BR$427,Incurred_Real!BC$1,FALSE))*$M134</f>
        <v>0</v>
      </c>
      <c r="AA134" s="232">
        <f>(VLOOKUP($C134,Incurred_Real!$A$25:$BR$427,Incurred_Real!BD$1,FALSE))*$M134</f>
        <v>0</v>
      </c>
      <c r="AB134" s="232">
        <f>(VLOOKUP($C134,Incurred_Real!$A$25:$BR$427,Incurred_Real!BE$1,FALSE))*$M134</f>
        <v>0</v>
      </c>
      <c r="AC134" s="232">
        <f>(VLOOKUP($C134,Incurred_Real!$A$25:$BR$427,Incurred_Real!BF$1,FALSE))*$M134</f>
        <v>0</v>
      </c>
      <c r="AD134" s="232">
        <f>(VLOOKUP($C134,Incurred_Real!$A$25:$BR$427,Incurred_Real!BG$1,FALSE))*$M134</f>
        <v>0</v>
      </c>
      <c r="AE134" s="232">
        <f>(VLOOKUP($C134,Incurred_Real!$A$25:$BR$427,Incurred_Real!BH$1,FALSE))*$M134</f>
        <v>0</v>
      </c>
      <c r="AF134" s="232">
        <f>(VLOOKUP($C134,Incurred_Real!$A$25:$BR$427,Incurred_Real!BI$1,FALSE))*$M134</f>
        <v>0</v>
      </c>
      <c r="AG134" s="232">
        <f>(VLOOKUP($C134,Incurred_Real!$A$25:$BR$427,Incurred_Real!BJ$1,FALSE))*$M134</f>
        <v>0</v>
      </c>
      <c r="AH134" s="232">
        <f>(VLOOKUP($C134,Incurred_Real!$A$25:$BR$427,Incurred_Real!BK$1,FALSE))*$M134</f>
        <v>0</v>
      </c>
      <c r="AI134" s="232">
        <f>(VLOOKUP($C134,Incurred_Real!$A$25:$BR$427,Incurred_Real!BL$1,FALSE))*$M134</f>
        <v>0</v>
      </c>
      <c r="AJ134" s="232">
        <f>(VLOOKUP($C134,Incurred_Real!$A$25:$BR$427,Incurred_Real!BM$1,FALSE))*$M134</f>
        <v>0</v>
      </c>
      <c r="AK134" s="232">
        <f>(VLOOKUP($C134,Incurred_Real!$A$25:$BR$427,Incurred_Real!BN$1,FALSE))*$M134</f>
        <v>0</v>
      </c>
      <c r="AL134" s="232">
        <f>(VLOOKUP($C134,Incurred_Real!$A$25:$BR$427,Incurred_Real!BO$1,FALSE))*$M134</f>
        <v>0</v>
      </c>
      <c r="AM134" s="232">
        <f>(VLOOKUP($C134,Incurred_Real!$A$25:$BR$427,Incurred_Real!BP$1,FALSE))*$M134</f>
        <v>0</v>
      </c>
      <c r="AN134" s="232">
        <f>(VLOOKUP($C134,Incurred_Real!$A$25:$BR$427,Incurred_Real!BQ$1,FALSE))*$M134</f>
        <v>0</v>
      </c>
      <c r="AO134" s="232">
        <f>(VLOOKUP($C134,Incurred_Real!$A$25:$BR$427,Incurred_Real!BR$1,FALSE))*$M134</f>
        <v>0</v>
      </c>
      <c r="AP134" s="232">
        <f t="shared" ref="AP134:AP197" si="17">SUM(P134:AO134)</f>
        <v>277554.34238690481</v>
      </c>
      <c r="AR134" s="232" t="b">
        <f t="shared" ref="AR134:AR197" si="18">AP134=M134</f>
        <v>1</v>
      </c>
    </row>
    <row r="135" spans="3:44" x14ac:dyDescent="0.15">
      <c r="C135" s="11" t="s">
        <v>230</v>
      </c>
      <c r="D135" s="11" t="str">
        <f>VLOOKUP(C135,'Project List'!$A$9:$AG$360,'Project List'!$G$1,FALSE)</f>
        <v>Telecoms Asset Replacement 2018-23</v>
      </c>
      <c r="E135" s="11" t="str">
        <f>VLOOKUP($C135,Incurred_Real!$A$24:$E$376,Incurred_Real!$D$1,FALSE)</f>
        <v>Replacement</v>
      </c>
      <c r="F135" s="13">
        <f>IF(VLOOKUP($C135,Incurred_Nominal!$A$25:$AQ$426,Incurred_Nominal!$AL$1,FALSE)="Commissioned Extra",0,
IF(VLOOKUP($C135,Incurred_Nominal!$A$25:$AQ$426,Incurred_Nominal!$AK$1,FALSE)=F$4,VLOOKUP($C135,Incurred_Nominal!$A$25:$AQ$426,Incurred_Nominal!$AG$1,FALSE),0))</f>
        <v>0</v>
      </c>
      <c r="G135" s="13">
        <f>IF(VLOOKUP($C135,Incurred_Nominal!$A$25:$AQ$426,Incurred_Nominal!$AL$1,FALSE)="Commissioned Extra",0,
IF(VLOOKUP($C135,Incurred_Nominal!$A$25:$AQ$426,Incurred_Nominal!$AK$1,FALSE)=G$4,VLOOKUP($C135,Incurred_Nominal!$A$25:$AQ$426,Incurred_Nominal!$AG$1,FALSE),0))</f>
        <v>0</v>
      </c>
      <c r="H135" s="13">
        <f>IF(VLOOKUP($C135,Incurred_Nominal!$A$25:$AQ$426,Incurred_Nominal!$AL$1,FALSE)="Commissioned Extra",0,
IF(VLOOKUP($C135,Incurred_Nominal!$A$25:$AQ$426,Incurred_Nominal!$AK$1,FALSE)=H$4,VLOOKUP($C135,Incurred_Nominal!$A$25:$AQ$426,Incurred_Nominal!$AG$1,FALSE),0))</f>
        <v>0</v>
      </c>
      <c r="I135" s="13">
        <f>IF(VLOOKUP($C135,Incurred_Nominal!$A$25:$AQ$426,Incurred_Nominal!$AL$1,FALSE)="Commissioned Extra",0,
IF(VLOOKUP($C135,Incurred_Nominal!$A$25:$AQ$426,Incurred_Nominal!$AK$1,FALSE)=I$4,VLOOKUP($C135,Incurred_Nominal!$A$25:$AQ$426,Incurred_Nominal!$AG$1,FALSE),0))</f>
        <v>4460258.6324966867</v>
      </c>
      <c r="J135" s="13">
        <f>IF(VLOOKUP($C135,Incurred_Nominal!$A$25:$AQ$426,Incurred_Nominal!$AL$1,FALSE)="Commissioned Extra",0,
IF(VLOOKUP($C135,Incurred_Nominal!$A$25:$AQ$426,Incurred_Nominal!$AK$1,FALSE)=J$4,VLOOKUP($C135,Incurred_Nominal!$A$25:$AQ$426,Incurred_Nominal!$AG$1,FALSE),0))</f>
        <v>0</v>
      </c>
      <c r="K135" s="13">
        <f>IF(VLOOKUP($C135,Incurred_Nominal!$A$25:$AQ$426,Incurred_Nominal!$AL$1,FALSE)="Commissioned Extra",0,
IF(VLOOKUP($C135,Incurred_Nominal!$A$25:$AQ$426,Incurred_Nominal!$AK$1,FALSE)=K$4,VLOOKUP($C135,Incurred_Nominal!$A$25:$AQ$426,Incurred_Nominal!$AG$1,FALSE),0))</f>
        <v>0</v>
      </c>
      <c r="L135" s="13">
        <f>IF(VLOOKUP($C135,Incurred_Nominal!$A$25:$AQ$426,Incurred_Nominal!$AL$1,FALSE)="Commissioned Extra",0,
IF(VLOOKUP($C135,Incurred_Nominal!$A$25:$AQ$426,Incurred_Nominal!$AK$1,FALSE)=L$4,VLOOKUP($C135,Incurred_Nominal!$A$25:$AQ$426,Incurred_Nominal!$AG$1,FALSE),0))</f>
        <v>0</v>
      </c>
      <c r="M135" s="232">
        <f t="shared" si="15"/>
        <v>4460258.6324966867</v>
      </c>
      <c r="N135" s="232">
        <f t="shared" si="16"/>
        <v>2025</v>
      </c>
      <c r="P135" s="232">
        <f>(VLOOKUP($C135,Incurred_Real!$A$25:$BR$427,Incurred_Real!AS$1,FALSE))*$M135</f>
        <v>0</v>
      </c>
      <c r="Q135" s="232">
        <f>(VLOOKUP($C135,Incurred_Real!$A$25:$BR$427,Incurred_Real!AT$1,FALSE))*$M135</f>
        <v>0</v>
      </c>
      <c r="R135" s="232">
        <f>(VLOOKUP($C135,Incurred_Real!$A$25:$BR$427,Incurred_Real!AU$1,FALSE))*$M135</f>
        <v>4460258.6324966867</v>
      </c>
      <c r="S135" s="232">
        <f>(VLOOKUP($C135,Incurred_Real!$A$25:$BR$427,Incurred_Real!AV$1,FALSE))*$M135</f>
        <v>0</v>
      </c>
      <c r="T135" s="232">
        <f>(VLOOKUP($C135,Incurred_Real!$A$25:$BR$427,Incurred_Real!AW$1,FALSE))*$M135</f>
        <v>0</v>
      </c>
      <c r="U135" s="232">
        <f>(VLOOKUP($C135,Incurred_Real!$A$25:$BR$427,Incurred_Real!AX$1,FALSE))*$M135</f>
        <v>0</v>
      </c>
      <c r="V135" s="232">
        <f>(VLOOKUP($C135,Incurred_Real!$A$25:$BR$427,Incurred_Real!AY$1,FALSE))*$M135</f>
        <v>0</v>
      </c>
      <c r="W135" s="232">
        <f>(VLOOKUP($C135,Incurred_Real!$A$25:$BR$427,Incurred_Real!AZ$1,FALSE))*$M135</f>
        <v>0</v>
      </c>
      <c r="X135" s="232">
        <f>(VLOOKUP($C135,Incurred_Real!$A$25:$BR$427,Incurred_Real!BA$1,FALSE))*$M135</f>
        <v>0</v>
      </c>
      <c r="Y135" s="232">
        <f>(VLOOKUP($C135,Incurred_Real!$A$25:$BR$427,Incurred_Real!BB$1,FALSE))*$M135</f>
        <v>0</v>
      </c>
      <c r="Z135" s="232">
        <f>(VLOOKUP($C135,Incurred_Real!$A$25:$BR$427,Incurred_Real!BC$1,FALSE))*$M135</f>
        <v>0</v>
      </c>
      <c r="AA135" s="232">
        <f>(VLOOKUP($C135,Incurred_Real!$A$25:$BR$427,Incurred_Real!BD$1,FALSE))*$M135</f>
        <v>0</v>
      </c>
      <c r="AB135" s="232">
        <f>(VLOOKUP($C135,Incurred_Real!$A$25:$BR$427,Incurred_Real!BE$1,FALSE))*$M135</f>
        <v>0</v>
      </c>
      <c r="AC135" s="232">
        <f>(VLOOKUP($C135,Incurred_Real!$A$25:$BR$427,Incurred_Real!BF$1,FALSE))*$M135</f>
        <v>0</v>
      </c>
      <c r="AD135" s="232">
        <f>(VLOOKUP($C135,Incurred_Real!$A$25:$BR$427,Incurred_Real!BG$1,FALSE))*$M135</f>
        <v>0</v>
      </c>
      <c r="AE135" s="232">
        <f>(VLOOKUP($C135,Incurred_Real!$A$25:$BR$427,Incurred_Real!BH$1,FALSE))*$M135</f>
        <v>0</v>
      </c>
      <c r="AF135" s="232">
        <f>(VLOOKUP($C135,Incurred_Real!$A$25:$BR$427,Incurred_Real!BI$1,FALSE))*$M135</f>
        <v>0</v>
      </c>
      <c r="AG135" s="232">
        <f>(VLOOKUP($C135,Incurred_Real!$A$25:$BR$427,Incurred_Real!BJ$1,FALSE))*$M135</f>
        <v>0</v>
      </c>
      <c r="AH135" s="232">
        <f>(VLOOKUP($C135,Incurred_Real!$A$25:$BR$427,Incurred_Real!BK$1,FALSE))*$M135</f>
        <v>0</v>
      </c>
      <c r="AI135" s="232">
        <f>(VLOOKUP($C135,Incurred_Real!$A$25:$BR$427,Incurred_Real!BL$1,FALSE))*$M135</f>
        <v>0</v>
      </c>
      <c r="AJ135" s="232">
        <f>(VLOOKUP($C135,Incurred_Real!$A$25:$BR$427,Incurred_Real!BM$1,FALSE))*$M135</f>
        <v>0</v>
      </c>
      <c r="AK135" s="232">
        <f>(VLOOKUP($C135,Incurred_Real!$A$25:$BR$427,Incurred_Real!BN$1,FALSE))*$M135</f>
        <v>0</v>
      </c>
      <c r="AL135" s="232">
        <f>(VLOOKUP($C135,Incurred_Real!$A$25:$BR$427,Incurred_Real!BO$1,FALSE))*$M135</f>
        <v>0</v>
      </c>
      <c r="AM135" s="232">
        <f>(VLOOKUP($C135,Incurred_Real!$A$25:$BR$427,Incurred_Real!BP$1,FALSE))*$M135</f>
        <v>0</v>
      </c>
      <c r="AN135" s="232">
        <f>(VLOOKUP($C135,Incurred_Real!$A$25:$BR$427,Incurred_Real!BQ$1,FALSE))*$M135</f>
        <v>0</v>
      </c>
      <c r="AO135" s="232">
        <f>(VLOOKUP($C135,Incurred_Real!$A$25:$BR$427,Incurred_Real!BR$1,FALSE))*$M135</f>
        <v>0</v>
      </c>
      <c r="AP135" s="232">
        <f t="shared" si="17"/>
        <v>4460258.6324966867</v>
      </c>
      <c r="AR135" s="232" t="b">
        <f t="shared" si="18"/>
        <v>1</v>
      </c>
    </row>
    <row r="136" spans="3:44" x14ac:dyDescent="0.15">
      <c r="C136" s="11" t="s">
        <v>232</v>
      </c>
      <c r="D136" s="11" t="str">
        <f>VLOOKUP(C136,'Project List'!$A$9:$AG$360,'Project List'!$G$1,FALSE)</f>
        <v>Generator Replacement 300 Pirie St 2021-22</v>
      </c>
      <c r="E136" s="11" t="str">
        <f>VLOOKUP($C136,Incurred_Real!$A$24:$E$376,Incurred_Real!$D$1,FALSE)</f>
        <v>Facilities</v>
      </c>
      <c r="F136" s="13">
        <f>IF(VLOOKUP($C136,Incurred_Nominal!$A$25:$AQ$426,Incurred_Nominal!$AL$1,FALSE)="Commissioned Extra",0,
IF(VLOOKUP($C136,Incurred_Nominal!$A$25:$AQ$426,Incurred_Nominal!$AK$1,FALSE)=F$4,VLOOKUP($C136,Incurred_Nominal!$A$25:$AQ$426,Incurred_Nominal!$AG$1,FALSE),0))</f>
        <v>0</v>
      </c>
      <c r="G136" s="13">
        <f>IF(VLOOKUP($C136,Incurred_Nominal!$A$25:$AQ$426,Incurred_Nominal!$AL$1,FALSE)="Commissioned Extra",0,
IF(VLOOKUP($C136,Incurred_Nominal!$A$25:$AQ$426,Incurred_Nominal!$AK$1,FALSE)=G$4,VLOOKUP($C136,Incurred_Nominal!$A$25:$AQ$426,Incurred_Nominal!$AG$1,FALSE),0))</f>
        <v>357715.42724193522</v>
      </c>
      <c r="H136" s="13">
        <f>IF(VLOOKUP($C136,Incurred_Nominal!$A$25:$AQ$426,Incurred_Nominal!$AL$1,FALSE)="Commissioned Extra",0,
IF(VLOOKUP($C136,Incurred_Nominal!$A$25:$AQ$426,Incurred_Nominal!$AK$1,FALSE)=H$4,VLOOKUP($C136,Incurred_Nominal!$A$25:$AQ$426,Incurred_Nominal!$AG$1,FALSE),0))</f>
        <v>0</v>
      </c>
      <c r="I136" s="13">
        <f>IF(VLOOKUP($C136,Incurred_Nominal!$A$25:$AQ$426,Incurred_Nominal!$AL$1,FALSE)="Commissioned Extra",0,
IF(VLOOKUP($C136,Incurred_Nominal!$A$25:$AQ$426,Incurred_Nominal!$AK$1,FALSE)=I$4,VLOOKUP($C136,Incurred_Nominal!$A$25:$AQ$426,Incurred_Nominal!$AG$1,FALSE),0))</f>
        <v>0</v>
      </c>
      <c r="J136" s="13">
        <f>IF(VLOOKUP($C136,Incurred_Nominal!$A$25:$AQ$426,Incurred_Nominal!$AL$1,FALSE)="Commissioned Extra",0,
IF(VLOOKUP($C136,Incurred_Nominal!$A$25:$AQ$426,Incurred_Nominal!$AK$1,FALSE)=J$4,VLOOKUP($C136,Incurred_Nominal!$A$25:$AQ$426,Incurred_Nominal!$AG$1,FALSE),0))</f>
        <v>0</v>
      </c>
      <c r="K136" s="13">
        <f>IF(VLOOKUP($C136,Incurred_Nominal!$A$25:$AQ$426,Incurred_Nominal!$AL$1,FALSE)="Commissioned Extra",0,
IF(VLOOKUP($C136,Incurred_Nominal!$A$25:$AQ$426,Incurred_Nominal!$AK$1,FALSE)=K$4,VLOOKUP($C136,Incurred_Nominal!$A$25:$AQ$426,Incurred_Nominal!$AG$1,FALSE),0))</f>
        <v>0</v>
      </c>
      <c r="L136" s="13">
        <f>IF(VLOOKUP($C136,Incurred_Nominal!$A$25:$AQ$426,Incurred_Nominal!$AL$1,FALSE)="Commissioned Extra",0,
IF(VLOOKUP($C136,Incurred_Nominal!$A$25:$AQ$426,Incurred_Nominal!$AK$1,FALSE)=L$4,VLOOKUP($C136,Incurred_Nominal!$A$25:$AQ$426,Incurred_Nominal!$AG$1,FALSE),0))</f>
        <v>0</v>
      </c>
      <c r="M136" s="232">
        <f t="shared" si="15"/>
        <v>357715.42724193522</v>
      </c>
      <c r="N136" s="232">
        <f t="shared" si="16"/>
        <v>2023</v>
      </c>
      <c r="P136" s="232">
        <f>(VLOOKUP($C136,Incurred_Real!$A$25:$BR$427,Incurred_Real!AS$1,FALSE))*$M136</f>
        <v>357715.42724193522</v>
      </c>
      <c r="Q136" s="232">
        <f>(VLOOKUP($C136,Incurred_Real!$A$25:$BR$427,Incurred_Real!AT$1,FALSE))*$M136</f>
        <v>0</v>
      </c>
      <c r="R136" s="232">
        <f>(VLOOKUP($C136,Incurred_Real!$A$25:$BR$427,Incurred_Real!AU$1,FALSE))*$M136</f>
        <v>0</v>
      </c>
      <c r="S136" s="232">
        <f>(VLOOKUP($C136,Incurred_Real!$A$25:$BR$427,Incurred_Real!AV$1,FALSE))*$M136</f>
        <v>0</v>
      </c>
      <c r="T136" s="232">
        <f>(VLOOKUP($C136,Incurred_Real!$A$25:$BR$427,Incurred_Real!AW$1,FALSE))*$M136</f>
        <v>0</v>
      </c>
      <c r="U136" s="232">
        <f>(VLOOKUP($C136,Incurred_Real!$A$25:$BR$427,Incurred_Real!AX$1,FALSE))*$M136</f>
        <v>0</v>
      </c>
      <c r="V136" s="232">
        <f>(VLOOKUP($C136,Incurred_Real!$A$25:$BR$427,Incurred_Real!AY$1,FALSE))*$M136</f>
        <v>0</v>
      </c>
      <c r="W136" s="232">
        <f>(VLOOKUP($C136,Incurred_Real!$A$25:$BR$427,Incurred_Real!AZ$1,FALSE))*$M136</f>
        <v>0</v>
      </c>
      <c r="X136" s="232">
        <f>(VLOOKUP($C136,Incurred_Real!$A$25:$BR$427,Incurred_Real!BA$1,FALSE))*$M136</f>
        <v>0</v>
      </c>
      <c r="Y136" s="232">
        <f>(VLOOKUP($C136,Incurred_Real!$A$25:$BR$427,Incurred_Real!BB$1,FALSE))*$M136</f>
        <v>0</v>
      </c>
      <c r="Z136" s="232">
        <f>(VLOOKUP($C136,Incurred_Real!$A$25:$BR$427,Incurred_Real!BC$1,FALSE))*$M136</f>
        <v>0</v>
      </c>
      <c r="AA136" s="232">
        <f>(VLOOKUP($C136,Incurred_Real!$A$25:$BR$427,Incurred_Real!BD$1,FALSE))*$M136</f>
        <v>0</v>
      </c>
      <c r="AB136" s="232">
        <f>(VLOOKUP($C136,Incurred_Real!$A$25:$BR$427,Incurred_Real!BE$1,FALSE))*$M136</f>
        <v>0</v>
      </c>
      <c r="AC136" s="232">
        <f>(VLOOKUP($C136,Incurred_Real!$A$25:$BR$427,Incurred_Real!BF$1,FALSE))*$M136</f>
        <v>0</v>
      </c>
      <c r="AD136" s="232">
        <f>(VLOOKUP($C136,Incurred_Real!$A$25:$BR$427,Incurred_Real!BG$1,FALSE))*$M136</f>
        <v>0</v>
      </c>
      <c r="AE136" s="232">
        <f>(VLOOKUP($C136,Incurred_Real!$A$25:$BR$427,Incurred_Real!BH$1,FALSE))*$M136</f>
        <v>0</v>
      </c>
      <c r="AF136" s="232">
        <f>(VLOOKUP($C136,Incurred_Real!$A$25:$BR$427,Incurred_Real!BI$1,FALSE))*$M136</f>
        <v>0</v>
      </c>
      <c r="AG136" s="232">
        <f>(VLOOKUP($C136,Incurred_Real!$A$25:$BR$427,Incurred_Real!BJ$1,FALSE))*$M136</f>
        <v>0</v>
      </c>
      <c r="AH136" s="232">
        <f>(VLOOKUP($C136,Incurred_Real!$A$25:$BR$427,Incurred_Real!BK$1,FALSE))*$M136</f>
        <v>0</v>
      </c>
      <c r="AI136" s="232">
        <f>(VLOOKUP($C136,Incurred_Real!$A$25:$BR$427,Incurred_Real!BL$1,FALSE))*$M136</f>
        <v>0</v>
      </c>
      <c r="AJ136" s="232">
        <f>(VLOOKUP($C136,Incurred_Real!$A$25:$BR$427,Incurred_Real!BM$1,FALSE))*$M136</f>
        <v>0</v>
      </c>
      <c r="AK136" s="232">
        <f>(VLOOKUP($C136,Incurred_Real!$A$25:$BR$427,Incurred_Real!BN$1,FALSE))*$M136</f>
        <v>0</v>
      </c>
      <c r="AL136" s="232">
        <f>(VLOOKUP($C136,Incurred_Real!$A$25:$BR$427,Incurred_Real!BO$1,FALSE))*$M136</f>
        <v>0</v>
      </c>
      <c r="AM136" s="232">
        <f>(VLOOKUP($C136,Incurred_Real!$A$25:$BR$427,Incurred_Real!BP$1,FALSE))*$M136</f>
        <v>0</v>
      </c>
      <c r="AN136" s="232">
        <f>(VLOOKUP($C136,Incurred_Real!$A$25:$BR$427,Incurred_Real!BQ$1,FALSE))*$M136</f>
        <v>0</v>
      </c>
      <c r="AO136" s="232">
        <f>(VLOOKUP($C136,Incurred_Real!$A$25:$BR$427,Incurred_Real!BR$1,FALSE))*$M136</f>
        <v>0</v>
      </c>
      <c r="AP136" s="232">
        <f t="shared" si="17"/>
        <v>357715.42724193522</v>
      </c>
      <c r="AR136" s="232" t="b">
        <f t="shared" si="18"/>
        <v>1</v>
      </c>
    </row>
    <row r="137" spans="3:44" x14ac:dyDescent="0.15">
      <c r="C137" s="11" t="s">
        <v>233</v>
      </c>
      <c r="D137" s="11" t="str">
        <f>VLOOKUP(C137,'Project List'!$A$9:$AG$360,'Project List'!$G$1,FALSE)</f>
        <v>Furniture and Gen Bldg Upgrades 2021-22</v>
      </c>
      <c r="E137" s="11" t="str">
        <f>VLOOKUP($C137,Incurred_Real!$A$24:$E$376,Incurred_Real!$D$1,FALSE)</f>
        <v>Facilities</v>
      </c>
      <c r="F137" s="13">
        <f>IF(VLOOKUP($C137,Incurred_Nominal!$A$25:$AQ$426,Incurred_Nominal!$AL$1,FALSE)="Commissioned Extra",0,
IF(VLOOKUP($C137,Incurred_Nominal!$A$25:$AQ$426,Incurred_Nominal!$AK$1,FALSE)=F$4,VLOOKUP($C137,Incurred_Nominal!$A$25:$AQ$426,Incurred_Nominal!$AG$1,FALSE),0))</f>
        <v>0</v>
      </c>
      <c r="G137" s="13">
        <f>IF(VLOOKUP($C137,Incurred_Nominal!$A$25:$AQ$426,Incurred_Nominal!$AL$1,FALSE)="Commissioned Extra",0,
IF(VLOOKUP($C137,Incurred_Nominal!$A$25:$AQ$426,Incurred_Nominal!$AK$1,FALSE)=G$4,VLOOKUP($C137,Incurred_Nominal!$A$25:$AQ$426,Incurred_Nominal!$AG$1,FALSE),0))</f>
        <v>379428.81312056759</v>
      </c>
      <c r="H137" s="13">
        <f>IF(VLOOKUP($C137,Incurred_Nominal!$A$25:$AQ$426,Incurred_Nominal!$AL$1,FALSE)="Commissioned Extra",0,
IF(VLOOKUP($C137,Incurred_Nominal!$A$25:$AQ$426,Incurred_Nominal!$AK$1,FALSE)=H$4,VLOOKUP($C137,Incurred_Nominal!$A$25:$AQ$426,Incurred_Nominal!$AG$1,FALSE),0))</f>
        <v>0</v>
      </c>
      <c r="I137" s="13">
        <f>IF(VLOOKUP($C137,Incurred_Nominal!$A$25:$AQ$426,Incurred_Nominal!$AL$1,FALSE)="Commissioned Extra",0,
IF(VLOOKUP($C137,Incurred_Nominal!$A$25:$AQ$426,Incurred_Nominal!$AK$1,FALSE)=I$4,VLOOKUP($C137,Incurred_Nominal!$A$25:$AQ$426,Incurred_Nominal!$AG$1,FALSE),0))</f>
        <v>0</v>
      </c>
      <c r="J137" s="13">
        <f>IF(VLOOKUP($C137,Incurred_Nominal!$A$25:$AQ$426,Incurred_Nominal!$AL$1,FALSE)="Commissioned Extra",0,
IF(VLOOKUP($C137,Incurred_Nominal!$A$25:$AQ$426,Incurred_Nominal!$AK$1,FALSE)=J$4,VLOOKUP($C137,Incurred_Nominal!$A$25:$AQ$426,Incurred_Nominal!$AG$1,FALSE),0))</f>
        <v>0</v>
      </c>
      <c r="K137" s="13">
        <f>IF(VLOOKUP($C137,Incurred_Nominal!$A$25:$AQ$426,Incurred_Nominal!$AL$1,FALSE)="Commissioned Extra",0,
IF(VLOOKUP($C137,Incurred_Nominal!$A$25:$AQ$426,Incurred_Nominal!$AK$1,FALSE)=K$4,VLOOKUP($C137,Incurred_Nominal!$A$25:$AQ$426,Incurred_Nominal!$AG$1,FALSE),0))</f>
        <v>0</v>
      </c>
      <c r="L137" s="13">
        <f>IF(VLOOKUP($C137,Incurred_Nominal!$A$25:$AQ$426,Incurred_Nominal!$AL$1,FALSE)="Commissioned Extra",0,
IF(VLOOKUP($C137,Incurred_Nominal!$A$25:$AQ$426,Incurred_Nominal!$AK$1,FALSE)=L$4,VLOOKUP($C137,Incurred_Nominal!$A$25:$AQ$426,Incurred_Nominal!$AG$1,FALSE),0))</f>
        <v>0</v>
      </c>
      <c r="M137" s="232">
        <f t="shared" si="15"/>
        <v>379428.81312056759</v>
      </c>
      <c r="N137" s="232">
        <f t="shared" si="16"/>
        <v>2023</v>
      </c>
      <c r="P137" s="232">
        <f>(VLOOKUP($C137,Incurred_Real!$A$25:$BR$427,Incurred_Real!AS$1,FALSE))*$M137</f>
        <v>289018.04124418239</v>
      </c>
      <c r="Q137" s="232">
        <f>(VLOOKUP($C137,Incurred_Real!$A$25:$BR$427,Incurred_Real!AT$1,FALSE))*$M137</f>
        <v>0</v>
      </c>
      <c r="R137" s="232">
        <f>(VLOOKUP($C137,Incurred_Real!$A$25:$BR$427,Incurred_Real!AU$1,FALSE))*$M137</f>
        <v>0</v>
      </c>
      <c r="S137" s="232">
        <f>(VLOOKUP($C137,Incurred_Real!$A$25:$BR$427,Incurred_Real!AV$1,FALSE))*$M137</f>
        <v>0</v>
      </c>
      <c r="T137" s="232">
        <f>(VLOOKUP($C137,Incurred_Real!$A$25:$BR$427,Incurred_Real!AW$1,FALSE))*$M137</f>
        <v>0</v>
      </c>
      <c r="U137" s="232">
        <f>(VLOOKUP($C137,Incurred_Real!$A$25:$BR$427,Incurred_Real!AX$1,FALSE))*$M137</f>
        <v>0</v>
      </c>
      <c r="V137" s="232">
        <f>(VLOOKUP($C137,Incurred_Real!$A$25:$BR$427,Incurred_Real!AY$1,FALSE))*$M137</f>
        <v>0</v>
      </c>
      <c r="W137" s="232">
        <f>(VLOOKUP($C137,Incurred_Real!$A$25:$BR$427,Incurred_Real!AZ$1,FALSE))*$M137</f>
        <v>90410.771876385246</v>
      </c>
      <c r="X137" s="232">
        <f>(VLOOKUP($C137,Incurred_Real!$A$25:$BR$427,Incurred_Real!BA$1,FALSE))*$M137</f>
        <v>0</v>
      </c>
      <c r="Y137" s="232">
        <f>(VLOOKUP($C137,Incurred_Real!$A$25:$BR$427,Incurred_Real!BB$1,FALSE))*$M137</f>
        <v>0</v>
      </c>
      <c r="Z137" s="232">
        <f>(VLOOKUP($C137,Incurred_Real!$A$25:$BR$427,Incurred_Real!BC$1,FALSE))*$M137</f>
        <v>0</v>
      </c>
      <c r="AA137" s="232">
        <f>(VLOOKUP($C137,Incurred_Real!$A$25:$BR$427,Incurred_Real!BD$1,FALSE))*$M137</f>
        <v>0</v>
      </c>
      <c r="AB137" s="232">
        <f>(VLOOKUP($C137,Incurred_Real!$A$25:$BR$427,Incurred_Real!BE$1,FALSE))*$M137</f>
        <v>0</v>
      </c>
      <c r="AC137" s="232">
        <f>(VLOOKUP($C137,Incurred_Real!$A$25:$BR$427,Incurred_Real!BF$1,FALSE))*$M137</f>
        <v>0</v>
      </c>
      <c r="AD137" s="232">
        <f>(VLOOKUP($C137,Incurred_Real!$A$25:$BR$427,Incurred_Real!BG$1,FALSE))*$M137</f>
        <v>0</v>
      </c>
      <c r="AE137" s="232">
        <f>(VLOOKUP($C137,Incurred_Real!$A$25:$BR$427,Incurred_Real!BH$1,FALSE))*$M137</f>
        <v>0</v>
      </c>
      <c r="AF137" s="232">
        <f>(VLOOKUP($C137,Incurred_Real!$A$25:$BR$427,Incurred_Real!BI$1,FALSE))*$M137</f>
        <v>0</v>
      </c>
      <c r="AG137" s="232">
        <f>(VLOOKUP($C137,Incurred_Real!$A$25:$BR$427,Incurred_Real!BJ$1,FALSE))*$M137</f>
        <v>0</v>
      </c>
      <c r="AH137" s="232">
        <f>(VLOOKUP($C137,Incurred_Real!$A$25:$BR$427,Incurred_Real!BK$1,FALSE))*$M137</f>
        <v>0</v>
      </c>
      <c r="AI137" s="232">
        <f>(VLOOKUP($C137,Incurred_Real!$A$25:$BR$427,Incurred_Real!BL$1,FALSE))*$M137</f>
        <v>0</v>
      </c>
      <c r="AJ137" s="232">
        <f>(VLOOKUP($C137,Incurred_Real!$A$25:$BR$427,Incurred_Real!BM$1,FALSE))*$M137</f>
        <v>0</v>
      </c>
      <c r="AK137" s="232">
        <f>(VLOOKUP($C137,Incurred_Real!$A$25:$BR$427,Incurred_Real!BN$1,FALSE))*$M137</f>
        <v>0</v>
      </c>
      <c r="AL137" s="232">
        <f>(VLOOKUP($C137,Incurred_Real!$A$25:$BR$427,Incurred_Real!BO$1,FALSE))*$M137</f>
        <v>0</v>
      </c>
      <c r="AM137" s="232">
        <f>(VLOOKUP($C137,Incurred_Real!$A$25:$BR$427,Incurred_Real!BP$1,FALSE))*$M137</f>
        <v>0</v>
      </c>
      <c r="AN137" s="232">
        <f>(VLOOKUP($C137,Incurred_Real!$A$25:$BR$427,Incurred_Real!BQ$1,FALSE))*$M137</f>
        <v>0</v>
      </c>
      <c r="AO137" s="232">
        <f>(VLOOKUP($C137,Incurred_Real!$A$25:$BR$427,Incurred_Real!BR$1,FALSE))*$M137</f>
        <v>0</v>
      </c>
      <c r="AP137" s="232">
        <f t="shared" si="17"/>
        <v>379428.81312056765</v>
      </c>
      <c r="AR137" s="232" t="b">
        <f t="shared" si="18"/>
        <v>1</v>
      </c>
    </row>
    <row r="138" spans="3:44" x14ac:dyDescent="0.15">
      <c r="C138" s="11" t="s">
        <v>235</v>
      </c>
      <c r="D138" s="11" t="str">
        <f>VLOOKUP(C138,'Project List'!$A$9:$AG$360,'Project List'!$G$1,FALSE)</f>
        <v>Vehicle Purchases 2021-22</v>
      </c>
      <c r="E138" s="11" t="str">
        <f>VLOOKUP($C138,Incurred_Real!$A$24:$E$376,Incurred_Real!$D$1,FALSE)</f>
        <v>Facilities</v>
      </c>
      <c r="F138" s="13">
        <f>IF(VLOOKUP($C138,Incurred_Nominal!$A$25:$AQ$426,Incurred_Nominal!$AL$1,FALSE)="Commissioned Extra",0,
IF(VLOOKUP($C138,Incurred_Nominal!$A$25:$AQ$426,Incurred_Nominal!$AK$1,FALSE)=F$4,VLOOKUP($C138,Incurred_Nominal!$A$25:$AQ$426,Incurred_Nominal!$AG$1,FALSE),0))</f>
        <v>0</v>
      </c>
      <c r="G138" s="13">
        <f>IF(VLOOKUP($C138,Incurred_Nominal!$A$25:$AQ$426,Incurred_Nominal!$AL$1,FALSE)="Commissioned Extra",0,
IF(VLOOKUP($C138,Incurred_Nominal!$A$25:$AQ$426,Incurred_Nominal!$AK$1,FALSE)=G$4,VLOOKUP($C138,Incurred_Nominal!$A$25:$AQ$426,Incurred_Nominal!$AG$1,FALSE),0))</f>
        <v>392538.87596244132</v>
      </c>
      <c r="H138" s="13">
        <f>IF(VLOOKUP($C138,Incurred_Nominal!$A$25:$AQ$426,Incurred_Nominal!$AL$1,FALSE)="Commissioned Extra",0,
IF(VLOOKUP($C138,Incurred_Nominal!$A$25:$AQ$426,Incurred_Nominal!$AK$1,FALSE)=H$4,VLOOKUP($C138,Incurred_Nominal!$A$25:$AQ$426,Incurred_Nominal!$AG$1,FALSE),0))</f>
        <v>0</v>
      </c>
      <c r="I138" s="13">
        <f>IF(VLOOKUP($C138,Incurred_Nominal!$A$25:$AQ$426,Incurred_Nominal!$AL$1,FALSE)="Commissioned Extra",0,
IF(VLOOKUP($C138,Incurred_Nominal!$A$25:$AQ$426,Incurred_Nominal!$AK$1,FALSE)=I$4,VLOOKUP($C138,Incurred_Nominal!$A$25:$AQ$426,Incurred_Nominal!$AG$1,FALSE),0))</f>
        <v>0</v>
      </c>
      <c r="J138" s="13">
        <f>IF(VLOOKUP($C138,Incurred_Nominal!$A$25:$AQ$426,Incurred_Nominal!$AL$1,FALSE)="Commissioned Extra",0,
IF(VLOOKUP($C138,Incurred_Nominal!$A$25:$AQ$426,Incurred_Nominal!$AK$1,FALSE)=J$4,VLOOKUP($C138,Incurred_Nominal!$A$25:$AQ$426,Incurred_Nominal!$AG$1,FALSE),0))</f>
        <v>0</v>
      </c>
      <c r="K138" s="13">
        <f>IF(VLOOKUP($C138,Incurred_Nominal!$A$25:$AQ$426,Incurred_Nominal!$AL$1,FALSE)="Commissioned Extra",0,
IF(VLOOKUP($C138,Incurred_Nominal!$A$25:$AQ$426,Incurred_Nominal!$AK$1,FALSE)=K$4,VLOOKUP($C138,Incurred_Nominal!$A$25:$AQ$426,Incurred_Nominal!$AG$1,FALSE),0))</f>
        <v>0</v>
      </c>
      <c r="L138" s="13">
        <f>IF(VLOOKUP($C138,Incurred_Nominal!$A$25:$AQ$426,Incurred_Nominal!$AL$1,FALSE)="Commissioned Extra",0,
IF(VLOOKUP($C138,Incurred_Nominal!$A$25:$AQ$426,Incurred_Nominal!$AK$1,FALSE)=L$4,VLOOKUP($C138,Incurred_Nominal!$A$25:$AQ$426,Incurred_Nominal!$AG$1,FALSE),0))</f>
        <v>0</v>
      </c>
      <c r="M138" s="232">
        <f t="shared" si="15"/>
        <v>392538.87596244132</v>
      </c>
      <c r="N138" s="232">
        <f t="shared" si="16"/>
        <v>2023</v>
      </c>
      <c r="P138" s="232">
        <f>(VLOOKUP($C138,Incurred_Real!$A$25:$BR$427,Incurred_Real!AS$1,FALSE))*$M138</f>
        <v>0</v>
      </c>
      <c r="Q138" s="232">
        <f>(VLOOKUP($C138,Incurred_Real!$A$25:$BR$427,Incurred_Real!AT$1,FALSE))*$M138</f>
        <v>0</v>
      </c>
      <c r="R138" s="232">
        <f>(VLOOKUP($C138,Incurred_Real!$A$25:$BR$427,Incurred_Real!AU$1,FALSE))*$M138</f>
        <v>0</v>
      </c>
      <c r="S138" s="232">
        <f>(VLOOKUP($C138,Incurred_Real!$A$25:$BR$427,Incurred_Real!AV$1,FALSE))*$M138</f>
        <v>0</v>
      </c>
      <c r="T138" s="232">
        <f>(VLOOKUP($C138,Incurred_Real!$A$25:$BR$427,Incurred_Real!AW$1,FALSE))*$M138</f>
        <v>0</v>
      </c>
      <c r="U138" s="232">
        <f>(VLOOKUP($C138,Incurred_Real!$A$25:$BR$427,Incurred_Real!AX$1,FALSE))*$M138</f>
        <v>0</v>
      </c>
      <c r="V138" s="232">
        <f>(VLOOKUP($C138,Incurred_Real!$A$25:$BR$427,Incurred_Real!AY$1,FALSE))*$M138</f>
        <v>0</v>
      </c>
      <c r="W138" s="232">
        <f>(VLOOKUP($C138,Incurred_Real!$A$25:$BR$427,Incurred_Real!AZ$1,FALSE))*$M138</f>
        <v>392538.87596244132</v>
      </c>
      <c r="X138" s="232">
        <f>(VLOOKUP($C138,Incurred_Real!$A$25:$BR$427,Incurred_Real!BA$1,FALSE))*$M138</f>
        <v>0</v>
      </c>
      <c r="Y138" s="232">
        <f>(VLOOKUP($C138,Incurred_Real!$A$25:$BR$427,Incurred_Real!BB$1,FALSE))*$M138</f>
        <v>0</v>
      </c>
      <c r="Z138" s="232">
        <f>(VLOOKUP($C138,Incurred_Real!$A$25:$BR$427,Incurred_Real!BC$1,FALSE))*$M138</f>
        <v>0</v>
      </c>
      <c r="AA138" s="232">
        <f>(VLOOKUP($C138,Incurred_Real!$A$25:$BR$427,Incurred_Real!BD$1,FALSE))*$M138</f>
        <v>0</v>
      </c>
      <c r="AB138" s="232">
        <f>(VLOOKUP($C138,Incurred_Real!$A$25:$BR$427,Incurred_Real!BE$1,FALSE))*$M138</f>
        <v>0</v>
      </c>
      <c r="AC138" s="232">
        <f>(VLOOKUP($C138,Incurred_Real!$A$25:$BR$427,Incurred_Real!BF$1,FALSE))*$M138</f>
        <v>0</v>
      </c>
      <c r="AD138" s="232">
        <f>(VLOOKUP($C138,Incurred_Real!$A$25:$BR$427,Incurred_Real!BG$1,FALSE))*$M138</f>
        <v>0</v>
      </c>
      <c r="AE138" s="232">
        <f>(VLOOKUP($C138,Incurred_Real!$A$25:$BR$427,Incurred_Real!BH$1,FALSE))*$M138</f>
        <v>0</v>
      </c>
      <c r="AF138" s="232">
        <f>(VLOOKUP($C138,Incurred_Real!$A$25:$BR$427,Incurred_Real!BI$1,FALSE))*$M138</f>
        <v>0</v>
      </c>
      <c r="AG138" s="232">
        <f>(VLOOKUP($C138,Incurred_Real!$A$25:$BR$427,Incurred_Real!BJ$1,FALSE))*$M138</f>
        <v>0</v>
      </c>
      <c r="AH138" s="232">
        <f>(VLOOKUP($C138,Incurred_Real!$A$25:$BR$427,Incurred_Real!BK$1,FALSE))*$M138</f>
        <v>0</v>
      </c>
      <c r="AI138" s="232">
        <f>(VLOOKUP($C138,Incurred_Real!$A$25:$BR$427,Incurred_Real!BL$1,FALSE))*$M138</f>
        <v>0</v>
      </c>
      <c r="AJ138" s="232">
        <f>(VLOOKUP($C138,Incurred_Real!$A$25:$BR$427,Incurred_Real!BM$1,FALSE))*$M138</f>
        <v>0</v>
      </c>
      <c r="AK138" s="232">
        <f>(VLOOKUP($C138,Incurred_Real!$A$25:$BR$427,Incurred_Real!BN$1,FALSE))*$M138</f>
        <v>0</v>
      </c>
      <c r="AL138" s="232">
        <f>(VLOOKUP($C138,Incurred_Real!$A$25:$BR$427,Incurred_Real!BO$1,FALSE))*$M138</f>
        <v>0</v>
      </c>
      <c r="AM138" s="232">
        <f>(VLOOKUP($C138,Incurred_Real!$A$25:$BR$427,Incurred_Real!BP$1,FALSE))*$M138</f>
        <v>0</v>
      </c>
      <c r="AN138" s="232">
        <f>(VLOOKUP($C138,Incurred_Real!$A$25:$BR$427,Incurred_Real!BQ$1,FALSE))*$M138</f>
        <v>0</v>
      </c>
      <c r="AO138" s="232">
        <f>(VLOOKUP($C138,Incurred_Real!$A$25:$BR$427,Incurred_Real!BR$1,FALSE))*$M138</f>
        <v>0</v>
      </c>
      <c r="AP138" s="232">
        <f t="shared" si="17"/>
        <v>392538.87596244132</v>
      </c>
      <c r="AR138" s="232" t="b">
        <f t="shared" si="18"/>
        <v>1</v>
      </c>
    </row>
    <row r="139" spans="3:44" x14ac:dyDescent="0.15">
      <c r="C139" s="11" t="s">
        <v>237</v>
      </c>
      <c r="D139" s="11" t="str">
        <f>VLOOKUP(C139,'Project List'!$A$9:$AG$360,'Project List'!$G$1,FALSE)</f>
        <v>Refresh and Maintain IT Hardware 20-22</v>
      </c>
      <c r="E139" s="11" t="str">
        <f>VLOOKUP($C139,Incurred_Real!$A$24:$E$376,Incurred_Real!$D$1,FALSE)</f>
        <v>Information Technology</v>
      </c>
      <c r="F139" s="13">
        <f>IF(VLOOKUP($C139,Incurred_Nominal!$A$25:$AQ$426,Incurred_Nominal!$AL$1,FALSE)="Commissioned Extra",0,
IF(VLOOKUP($C139,Incurred_Nominal!$A$25:$AQ$426,Incurred_Nominal!$AK$1,FALSE)=F$4,VLOOKUP($C139,Incurred_Nominal!$A$25:$AQ$426,Incurred_Nominal!$AG$1,FALSE),0))</f>
        <v>0</v>
      </c>
      <c r="G139" s="13">
        <f>IF(VLOOKUP($C139,Incurred_Nominal!$A$25:$AQ$426,Incurred_Nominal!$AL$1,FALSE)="Commissioned Extra",0,
IF(VLOOKUP($C139,Incurred_Nominal!$A$25:$AQ$426,Incurred_Nominal!$AK$1,FALSE)=G$4,VLOOKUP($C139,Incurred_Nominal!$A$25:$AQ$426,Incurred_Nominal!$AG$1,FALSE),0))</f>
        <v>1411515.9281371641</v>
      </c>
      <c r="H139" s="13">
        <f>IF(VLOOKUP($C139,Incurred_Nominal!$A$25:$AQ$426,Incurred_Nominal!$AL$1,FALSE)="Commissioned Extra",0,
IF(VLOOKUP($C139,Incurred_Nominal!$A$25:$AQ$426,Incurred_Nominal!$AK$1,FALSE)=H$4,VLOOKUP($C139,Incurred_Nominal!$A$25:$AQ$426,Incurred_Nominal!$AG$1,FALSE),0))</f>
        <v>0</v>
      </c>
      <c r="I139" s="13">
        <f>IF(VLOOKUP($C139,Incurred_Nominal!$A$25:$AQ$426,Incurred_Nominal!$AL$1,FALSE)="Commissioned Extra",0,
IF(VLOOKUP($C139,Incurred_Nominal!$A$25:$AQ$426,Incurred_Nominal!$AK$1,FALSE)=I$4,VLOOKUP($C139,Incurred_Nominal!$A$25:$AQ$426,Incurred_Nominal!$AG$1,FALSE),0))</f>
        <v>0</v>
      </c>
      <c r="J139" s="13">
        <f>IF(VLOOKUP($C139,Incurred_Nominal!$A$25:$AQ$426,Incurred_Nominal!$AL$1,FALSE)="Commissioned Extra",0,
IF(VLOOKUP($C139,Incurred_Nominal!$A$25:$AQ$426,Incurred_Nominal!$AK$1,FALSE)=J$4,VLOOKUP($C139,Incurred_Nominal!$A$25:$AQ$426,Incurred_Nominal!$AG$1,FALSE),0))</f>
        <v>0</v>
      </c>
      <c r="K139" s="13">
        <f>IF(VLOOKUP($C139,Incurred_Nominal!$A$25:$AQ$426,Incurred_Nominal!$AL$1,FALSE)="Commissioned Extra",0,
IF(VLOOKUP($C139,Incurred_Nominal!$A$25:$AQ$426,Incurred_Nominal!$AK$1,FALSE)=K$4,VLOOKUP($C139,Incurred_Nominal!$A$25:$AQ$426,Incurred_Nominal!$AG$1,FALSE),0))</f>
        <v>0</v>
      </c>
      <c r="L139" s="13">
        <f>IF(VLOOKUP($C139,Incurred_Nominal!$A$25:$AQ$426,Incurred_Nominal!$AL$1,FALSE)="Commissioned Extra",0,
IF(VLOOKUP($C139,Incurred_Nominal!$A$25:$AQ$426,Incurred_Nominal!$AK$1,FALSE)=L$4,VLOOKUP($C139,Incurred_Nominal!$A$25:$AQ$426,Incurred_Nominal!$AG$1,FALSE),0))</f>
        <v>0</v>
      </c>
      <c r="M139" s="232">
        <f t="shared" si="15"/>
        <v>1411515.9281371641</v>
      </c>
      <c r="N139" s="232">
        <f t="shared" si="16"/>
        <v>2023</v>
      </c>
      <c r="P139" s="232">
        <f>(VLOOKUP($C139,Incurred_Real!$A$25:$BR$427,Incurred_Real!AS$1,FALSE))*$M139</f>
        <v>0</v>
      </c>
      <c r="Q139" s="232">
        <f>(VLOOKUP($C139,Incurred_Real!$A$25:$BR$427,Incurred_Real!AT$1,FALSE))*$M139</f>
        <v>0</v>
      </c>
      <c r="R139" s="232">
        <f>(VLOOKUP($C139,Incurred_Real!$A$25:$BR$427,Incurred_Real!AU$1,FALSE))*$M139</f>
        <v>0</v>
      </c>
      <c r="S139" s="232">
        <f>(VLOOKUP($C139,Incurred_Real!$A$25:$BR$427,Incurred_Real!AV$1,FALSE))*$M139</f>
        <v>1411515.9281371641</v>
      </c>
      <c r="T139" s="232">
        <f>(VLOOKUP($C139,Incurred_Real!$A$25:$BR$427,Incurred_Real!AW$1,FALSE))*$M139</f>
        <v>0</v>
      </c>
      <c r="U139" s="232">
        <f>(VLOOKUP($C139,Incurred_Real!$A$25:$BR$427,Incurred_Real!AX$1,FALSE))*$M139</f>
        <v>0</v>
      </c>
      <c r="V139" s="232">
        <f>(VLOOKUP($C139,Incurred_Real!$A$25:$BR$427,Incurred_Real!AY$1,FALSE))*$M139</f>
        <v>0</v>
      </c>
      <c r="W139" s="232">
        <f>(VLOOKUP($C139,Incurred_Real!$A$25:$BR$427,Incurred_Real!AZ$1,FALSE))*$M139</f>
        <v>0</v>
      </c>
      <c r="X139" s="232">
        <f>(VLOOKUP($C139,Incurred_Real!$A$25:$BR$427,Incurred_Real!BA$1,FALSE))*$M139</f>
        <v>0</v>
      </c>
      <c r="Y139" s="232">
        <f>(VLOOKUP($C139,Incurred_Real!$A$25:$BR$427,Incurred_Real!BB$1,FALSE))*$M139</f>
        <v>0</v>
      </c>
      <c r="Z139" s="232">
        <f>(VLOOKUP($C139,Incurred_Real!$A$25:$BR$427,Incurred_Real!BC$1,FALSE))*$M139</f>
        <v>0</v>
      </c>
      <c r="AA139" s="232">
        <f>(VLOOKUP($C139,Incurred_Real!$A$25:$BR$427,Incurred_Real!BD$1,FALSE))*$M139</f>
        <v>0</v>
      </c>
      <c r="AB139" s="232">
        <f>(VLOOKUP($C139,Incurred_Real!$A$25:$BR$427,Incurred_Real!BE$1,FALSE))*$M139</f>
        <v>0</v>
      </c>
      <c r="AC139" s="232">
        <f>(VLOOKUP($C139,Incurred_Real!$A$25:$BR$427,Incurred_Real!BF$1,FALSE))*$M139</f>
        <v>0</v>
      </c>
      <c r="AD139" s="232">
        <f>(VLOOKUP($C139,Incurred_Real!$A$25:$BR$427,Incurred_Real!BG$1,FALSE))*$M139</f>
        <v>0</v>
      </c>
      <c r="AE139" s="232">
        <f>(VLOOKUP($C139,Incurred_Real!$A$25:$BR$427,Incurred_Real!BH$1,FALSE))*$M139</f>
        <v>0</v>
      </c>
      <c r="AF139" s="232">
        <f>(VLOOKUP($C139,Incurred_Real!$A$25:$BR$427,Incurred_Real!BI$1,FALSE))*$M139</f>
        <v>0</v>
      </c>
      <c r="AG139" s="232">
        <f>(VLOOKUP($C139,Incurred_Real!$A$25:$BR$427,Incurred_Real!BJ$1,FALSE))*$M139</f>
        <v>0</v>
      </c>
      <c r="AH139" s="232">
        <f>(VLOOKUP($C139,Incurred_Real!$A$25:$BR$427,Incurred_Real!BK$1,FALSE))*$M139</f>
        <v>0</v>
      </c>
      <c r="AI139" s="232">
        <f>(VLOOKUP($C139,Incurred_Real!$A$25:$BR$427,Incurred_Real!BL$1,FALSE))*$M139</f>
        <v>0</v>
      </c>
      <c r="AJ139" s="232">
        <f>(VLOOKUP($C139,Incurred_Real!$A$25:$BR$427,Incurred_Real!BM$1,FALSE))*$M139</f>
        <v>0</v>
      </c>
      <c r="AK139" s="232">
        <f>(VLOOKUP($C139,Incurred_Real!$A$25:$BR$427,Incurred_Real!BN$1,FALSE))*$M139</f>
        <v>0</v>
      </c>
      <c r="AL139" s="232">
        <f>(VLOOKUP($C139,Incurred_Real!$A$25:$BR$427,Incurred_Real!BO$1,FALSE))*$M139</f>
        <v>0</v>
      </c>
      <c r="AM139" s="232">
        <f>(VLOOKUP($C139,Incurred_Real!$A$25:$BR$427,Incurred_Real!BP$1,FALSE))*$M139</f>
        <v>0</v>
      </c>
      <c r="AN139" s="232">
        <f>(VLOOKUP($C139,Incurred_Real!$A$25:$BR$427,Incurred_Real!BQ$1,FALSE))*$M139</f>
        <v>0</v>
      </c>
      <c r="AO139" s="232">
        <f>(VLOOKUP($C139,Incurred_Real!$A$25:$BR$427,Incurred_Real!BR$1,FALSE))*$M139</f>
        <v>0</v>
      </c>
      <c r="AP139" s="232">
        <f t="shared" si="17"/>
        <v>1411515.9281371641</v>
      </c>
      <c r="AR139" s="232" t="b">
        <f t="shared" si="18"/>
        <v>1</v>
      </c>
    </row>
    <row r="140" spans="3:44" x14ac:dyDescent="0.15">
      <c r="C140" s="11" t="s">
        <v>238</v>
      </c>
      <c r="D140" s="11" t="str">
        <f>VLOOKUP(C140,'Project List'!$A$9:$AG$360,'Project List'!$G$1,FALSE)</f>
        <v>IT Security Technology Refresh 20-22</v>
      </c>
      <c r="E140" s="11" t="str">
        <f>VLOOKUP($C140,Incurred_Real!$A$24:$E$376,Incurred_Real!$D$1,FALSE)</f>
        <v>Information Technology</v>
      </c>
      <c r="F140" s="13">
        <f>IF(VLOOKUP($C140,Incurred_Nominal!$A$25:$AQ$426,Incurred_Nominal!$AL$1,FALSE)="Commissioned Extra",0,
IF(VLOOKUP($C140,Incurred_Nominal!$A$25:$AQ$426,Incurred_Nominal!$AK$1,FALSE)=F$4,VLOOKUP($C140,Incurred_Nominal!$A$25:$AQ$426,Incurred_Nominal!$AG$1,FALSE),0))</f>
        <v>1549003.9530336442</v>
      </c>
      <c r="G140" s="13">
        <f>IF(VLOOKUP($C140,Incurred_Nominal!$A$25:$AQ$426,Incurred_Nominal!$AL$1,FALSE)="Commissioned Extra",0,
IF(VLOOKUP($C140,Incurred_Nominal!$A$25:$AQ$426,Incurred_Nominal!$AK$1,FALSE)=G$4,VLOOKUP($C140,Incurred_Nominal!$A$25:$AQ$426,Incurred_Nominal!$AG$1,FALSE),0))</f>
        <v>0</v>
      </c>
      <c r="H140" s="13">
        <f>IF(VLOOKUP($C140,Incurred_Nominal!$A$25:$AQ$426,Incurred_Nominal!$AL$1,FALSE)="Commissioned Extra",0,
IF(VLOOKUP($C140,Incurred_Nominal!$A$25:$AQ$426,Incurred_Nominal!$AK$1,FALSE)=H$4,VLOOKUP($C140,Incurred_Nominal!$A$25:$AQ$426,Incurred_Nominal!$AG$1,FALSE),0))</f>
        <v>0</v>
      </c>
      <c r="I140" s="13">
        <f>IF(VLOOKUP($C140,Incurred_Nominal!$A$25:$AQ$426,Incurred_Nominal!$AL$1,FALSE)="Commissioned Extra",0,
IF(VLOOKUP($C140,Incurred_Nominal!$A$25:$AQ$426,Incurred_Nominal!$AK$1,FALSE)=I$4,VLOOKUP($C140,Incurred_Nominal!$A$25:$AQ$426,Incurred_Nominal!$AG$1,FALSE),0))</f>
        <v>0</v>
      </c>
      <c r="J140" s="13">
        <f>IF(VLOOKUP($C140,Incurred_Nominal!$A$25:$AQ$426,Incurred_Nominal!$AL$1,FALSE)="Commissioned Extra",0,
IF(VLOOKUP($C140,Incurred_Nominal!$A$25:$AQ$426,Incurred_Nominal!$AK$1,FALSE)=J$4,VLOOKUP($C140,Incurred_Nominal!$A$25:$AQ$426,Incurred_Nominal!$AG$1,FALSE),0))</f>
        <v>0</v>
      </c>
      <c r="K140" s="13">
        <f>IF(VLOOKUP($C140,Incurred_Nominal!$A$25:$AQ$426,Incurred_Nominal!$AL$1,FALSE)="Commissioned Extra",0,
IF(VLOOKUP($C140,Incurred_Nominal!$A$25:$AQ$426,Incurred_Nominal!$AK$1,FALSE)=K$4,VLOOKUP($C140,Incurred_Nominal!$A$25:$AQ$426,Incurred_Nominal!$AG$1,FALSE),0))</f>
        <v>0</v>
      </c>
      <c r="L140" s="13">
        <f>IF(VLOOKUP($C140,Incurred_Nominal!$A$25:$AQ$426,Incurred_Nominal!$AL$1,FALSE)="Commissioned Extra",0,
IF(VLOOKUP($C140,Incurred_Nominal!$A$25:$AQ$426,Incurred_Nominal!$AK$1,FALSE)=L$4,VLOOKUP($C140,Incurred_Nominal!$A$25:$AQ$426,Incurred_Nominal!$AG$1,FALSE),0))</f>
        <v>0</v>
      </c>
      <c r="M140" s="232">
        <f t="shared" si="15"/>
        <v>1549003.9530336442</v>
      </c>
      <c r="N140" s="232">
        <f t="shared" si="16"/>
        <v>2022</v>
      </c>
      <c r="P140" s="232">
        <f>(VLOOKUP($C140,Incurred_Real!$A$25:$BR$427,Incurred_Real!AS$1,FALSE))*$M140</f>
        <v>0</v>
      </c>
      <c r="Q140" s="232">
        <f>(VLOOKUP($C140,Incurred_Real!$A$25:$BR$427,Incurred_Real!AT$1,FALSE))*$M140</f>
        <v>0</v>
      </c>
      <c r="R140" s="232">
        <f>(VLOOKUP($C140,Incurred_Real!$A$25:$BR$427,Incurred_Real!AU$1,FALSE))*$M140</f>
        <v>0</v>
      </c>
      <c r="S140" s="232">
        <f>(VLOOKUP($C140,Incurred_Real!$A$25:$BR$427,Incurred_Real!AV$1,FALSE))*$M140</f>
        <v>1549003.9530336442</v>
      </c>
      <c r="T140" s="232">
        <f>(VLOOKUP($C140,Incurred_Real!$A$25:$BR$427,Incurred_Real!AW$1,FALSE))*$M140</f>
        <v>0</v>
      </c>
      <c r="U140" s="232">
        <f>(VLOOKUP($C140,Incurred_Real!$A$25:$BR$427,Incurred_Real!AX$1,FALSE))*$M140</f>
        <v>0</v>
      </c>
      <c r="V140" s="232">
        <f>(VLOOKUP($C140,Incurred_Real!$A$25:$BR$427,Incurred_Real!AY$1,FALSE))*$M140</f>
        <v>0</v>
      </c>
      <c r="W140" s="232">
        <f>(VLOOKUP($C140,Incurred_Real!$A$25:$BR$427,Incurred_Real!AZ$1,FALSE))*$M140</f>
        <v>0</v>
      </c>
      <c r="X140" s="232">
        <f>(VLOOKUP($C140,Incurred_Real!$A$25:$BR$427,Incurred_Real!BA$1,FALSE))*$M140</f>
        <v>0</v>
      </c>
      <c r="Y140" s="232">
        <f>(VLOOKUP($C140,Incurred_Real!$A$25:$BR$427,Incurred_Real!BB$1,FALSE))*$M140</f>
        <v>0</v>
      </c>
      <c r="Z140" s="232">
        <f>(VLOOKUP($C140,Incurred_Real!$A$25:$BR$427,Incurred_Real!BC$1,FALSE))*$M140</f>
        <v>0</v>
      </c>
      <c r="AA140" s="232">
        <f>(VLOOKUP($C140,Incurred_Real!$A$25:$BR$427,Incurred_Real!BD$1,FALSE))*$M140</f>
        <v>0</v>
      </c>
      <c r="AB140" s="232">
        <f>(VLOOKUP($C140,Incurred_Real!$A$25:$BR$427,Incurred_Real!BE$1,FALSE))*$M140</f>
        <v>0</v>
      </c>
      <c r="AC140" s="232">
        <f>(VLOOKUP($C140,Incurred_Real!$A$25:$BR$427,Incurred_Real!BF$1,FALSE))*$M140</f>
        <v>0</v>
      </c>
      <c r="AD140" s="232">
        <f>(VLOOKUP($C140,Incurred_Real!$A$25:$BR$427,Incurred_Real!BG$1,FALSE))*$M140</f>
        <v>0</v>
      </c>
      <c r="AE140" s="232">
        <f>(VLOOKUP($C140,Incurred_Real!$A$25:$BR$427,Incurred_Real!BH$1,FALSE))*$M140</f>
        <v>0</v>
      </c>
      <c r="AF140" s="232">
        <f>(VLOOKUP($C140,Incurred_Real!$A$25:$BR$427,Incurred_Real!BI$1,FALSE))*$M140</f>
        <v>0</v>
      </c>
      <c r="AG140" s="232">
        <f>(VLOOKUP($C140,Incurred_Real!$A$25:$BR$427,Incurred_Real!BJ$1,FALSE))*$M140</f>
        <v>0</v>
      </c>
      <c r="AH140" s="232">
        <f>(VLOOKUP($C140,Incurred_Real!$A$25:$BR$427,Incurred_Real!BK$1,FALSE))*$M140</f>
        <v>0</v>
      </c>
      <c r="AI140" s="232">
        <f>(VLOOKUP($C140,Incurred_Real!$A$25:$BR$427,Incurred_Real!BL$1,FALSE))*$M140</f>
        <v>0</v>
      </c>
      <c r="AJ140" s="232">
        <f>(VLOOKUP($C140,Incurred_Real!$A$25:$BR$427,Incurred_Real!BM$1,FALSE))*$M140</f>
        <v>0</v>
      </c>
      <c r="AK140" s="232">
        <f>(VLOOKUP($C140,Incurred_Real!$A$25:$BR$427,Incurred_Real!BN$1,FALSE))*$M140</f>
        <v>0</v>
      </c>
      <c r="AL140" s="232">
        <f>(VLOOKUP($C140,Incurred_Real!$A$25:$BR$427,Incurred_Real!BO$1,FALSE))*$M140</f>
        <v>0</v>
      </c>
      <c r="AM140" s="232">
        <f>(VLOOKUP($C140,Incurred_Real!$A$25:$BR$427,Incurred_Real!BP$1,FALSE))*$M140</f>
        <v>0</v>
      </c>
      <c r="AN140" s="232">
        <f>(VLOOKUP($C140,Incurred_Real!$A$25:$BR$427,Incurred_Real!BQ$1,FALSE))*$M140</f>
        <v>0</v>
      </c>
      <c r="AO140" s="232">
        <f>(VLOOKUP($C140,Incurred_Real!$A$25:$BR$427,Incurred_Real!BR$1,FALSE))*$M140</f>
        <v>0</v>
      </c>
      <c r="AP140" s="232">
        <f t="shared" si="17"/>
        <v>1549003.9530336442</v>
      </c>
      <c r="AR140" s="232" t="b">
        <f t="shared" si="18"/>
        <v>1</v>
      </c>
    </row>
    <row r="141" spans="3:44" x14ac:dyDescent="0.15">
      <c r="C141" s="11" t="s">
        <v>239</v>
      </c>
      <c r="D141" s="11" t="str">
        <f>VLOOKUP(C141,'Project List'!$A$9:$AG$360,'Project List'!$G$1,FALSE)</f>
        <v>One IP Substation Network - Stage 2</v>
      </c>
      <c r="E141" s="11" t="str">
        <f>VLOOKUP($C141,Incurred_Real!$A$24:$E$376,Incurred_Real!$D$1,FALSE)</f>
        <v>Replacement</v>
      </c>
      <c r="F141" s="13">
        <f>IF(VLOOKUP($C141,Incurred_Nominal!$A$25:$AQ$426,Incurred_Nominal!$AL$1,FALSE)="Commissioned Extra",0,
IF(VLOOKUP($C141,Incurred_Nominal!$A$25:$AQ$426,Incurred_Nominal!$AK$1,FALSE)=F$4,VLOOKUP($C141,Incurred_Nominal!$A$25:$AQ$426,Incurred_Nominal!$AG$1,FALSE),0))</f>
        <v>0</v>
      </c>
      <c r="G141" s="13">
        <f>IF(VLOOKUP($C141,Incurred_Nominal!$A$25:$AQ$426,Incurred_Nominal!$AL$1,FALSE)="Commissioned Extra",0,
IF(VLOOKUP($C141,Incurred_Nominal!$A$25:$AQ$426,Incurred_Nominal!$AK$1,FALSE)=G$4,VLOOKUP($C141,Incurred_Nominal!$A$25:$AQ$426,Incurred_Nominal!$AG$1,FALSE),0))</f>
        <v>0</v>
      </c>
      <c r="H141" s="13">
        <f>IF(VLOOKUP($C141,Incurred_Nominal!$A$25:$AQ$426,Incurred_Nominal!$AL$1,FALSE)="Commissioned Extra",0,
IF(VLOOKUP($C141,Incurred_Nominal!$A$25:$AQ$426,Incurred_Nominal!$AK$1,FALSE)=H$4,VLOOKUP($C141,Incurred_Nominal!$A$25:$AQ$426,Incurred_Nominal!$AG$1,FALSE),0))</f>
        <v>0</v>
      </c>
      <c r="I141" s="13">
        <f>IF(VLOOKUP($C141,Incurred_Nominal!$A$25:$AQ$426,Incurred_Nominal!$AL$1,FALSE)="Commissioned Extra",0,
IF(VLOOKUP($C141,Incurred_Nominal!$A$25:$AQ$426,Incurred_Nominal!$AK$1,FALSE)=I$4,VLOOKUP($C141,Incurred_Nominal!$A$25:$AQ$426,Incurred_Nominal!$AG$1,FALSE),0))</f>
        <v>0</v>
      </c>
      <c r="J141" s="13">
        <f>IF(VLOOKUP($C141,Incurred_Nominal!$A$25:$AQ$426,Incurred_Nominal!$AL$1,FALSE)="Commissioned Extra",0,
IF(VLOOKUP($C141,Incurred_Nominal!$A$25:$AQ$426,Incurred_Nominal!$AK$1,FALSE)=J$4,VLOOKUP($C141,Incurred_Nominal!$A$25:$AQ$426,Incurred_Nominal!$AG$1,FALSE),0))</f>
        <v>0</v>
      </c>
      <c r="K141" s="13">
        <f>IF(VLOOKUP($C141,Incurred_Nominal!$A$25:$AQ$426,Incurred_Nominal!$AL$1,FALSE)="Commissioned Extra",0,
IF(VLOOKUP($C141,Incurred_Nominal!$A$25:$AQ$426,Incurred_Nominal!$AK$1,FALSE)=K$4,VLOOKUP($C141,Incurred_Nominal!$A$25:$AQ$426,Incurred_Nominal!$AG$1,FALSE),0))</f>
        <v>0</v>
      </c>
      <c r="L141" s="13">
        <f>IF(VLOOKUP($C141,Incurred_Nominal!$A$25:$AQ$426,Incurred_Nominal!$AL$1,FALSE)="Commissioned Extra",0,
IF(VLOOKUP($C141,Incurred_Nominal!$A$25:$AQ$426,Incurred_Nominal!$AK$1,FALSE)=L$4,VLOOKUP($C141,Incurred_Nominal!$A$25:$AQ$426,Incurred_Nominal!$AG$1,FALSE),0))</f>
        <v>0</v>
      </c>
      <c r="M141" s="232">
        <f t="shared" si="15"/>
        <v>0</v>
      </c>
      <c r="N141" s="232" t="str">
        <f t="shared" si="16"/>
        <v/>
      </c>
      <c r="P141" s="232">
        <f>(VLOOKUP($C141,Incurred_Real!$A$25:$BR$427,Incurred_Real!AS$1,FALSE))*$M141</f>
        <v>0</v>
      </c>
      <c r="Q141" s="232">
        <f>(VLOOKUP($C141,Incurred_Real!$A$25:$BR$427,Incurred_Real!AT$1,FALSE))*$M141</f>
        <v>0</v>
      </c>
      <c r="R141" s="232">
        <f>(VLOOKUP($C141,Incurred_Real!$A$25:$BR$427,Incurred_Real!AU$1,FALSE))*$M141</f>
        <v>0</v>
      </c>
      <c r="S141" s="232">
        <f>(VLOOKUP($C141,Incurred_Real!$A$25:$BR$427,Incurred_Real!AV$1,FALSE))*$M141</f>
        <v>0</v>
      </c>
      <c r="T141" s="232">
        <f>(VLOOKUP($C141,Incurred_Real!$A$25:$BR$427,Incurred_Real!AW$1,FALSE))*$M141</f>
        <v>0</v>
      </c>
      <c r="U141" s="232">
        <f>(VLOOKUP($C141,Incurred_Real!$A$25:$BR$427,Incurred_Real!AX$1,FALSE))*$M141</f>
        <v>0</v>
      </c>
      <c r="V141" s="232">
        <f>(VLOOKUP($C141,Incurred_Real!$A$25:$BR$427,Incurred_Real!AY$1,FALSE))*$M141</f>
        <v>0</v>
      </c>
      <c r="W141" s="232">
        <f>(VLOOKUP($C141,Incurred_Real!$A$25:$BR$427,Incurred_Real!AZ$1,FALSE))*$M141</f>
        <v>0</v>
      </c>
      <c r="X141" s="232">
        <f>(VLOOKUP($C141,Incurred_Real!$A$25:$BR$427,Incurred_Real!BA$1,FALSE))*$M141</f>
        <v>0</v>
      </c>
      <c r="Y141" s="232">
        <f>(VLOOKUP($C141,Incurred_Real!$A$25:$BR$427,Incurred_Real!BB$1,FALSE))*$M141</f>
        <v>0</v>
      </c>
      <c r="Z141" s="232">
        <f>(VLOOKUP($C141,Incurred_Real!$A$25:$BR$427,Incurred_Real!BC$1,FALSE))*$M141</f>
        <v>0</v>
      </c>
      <c r="AA141" s="232">
        <f>(VLOOKUP($C141,Incurred_Real!$A$25:$BR$427,Incurred_Real!BD$1,FALSE))*$M141</f>
        <v>0</v>
      </c>
      <c r="AB141" s="232">
        <f>(VLOOKUP($C141,Incurred_Real!$A$25:$BR$427,Incurred_Real!BE$1,FALSE))*$M141</f>
        <v>0</v>
      </c>
      <c r="AC141" s="232">
        <f>(VLOOKUP($C141,Incurred_Real!$A$25:$BR$427,Incurred_Real!BF$1,FALSE))*$M141</f>
        <v>0</v>
      </c>
      <c r="AD141" s="232">
        <f>(VLOOKUP($C141,Incurred_Real!$A$25:$BR$427,Incurred_Real!BG$1,FALSE))*$M141</f>
        <v>0</v>
      </c>
      <c r="AE141" s="232">
        <f>(VLOOKUP($C141,Incurred_Real!$A$25:$BR$427,Incurred_Real!BH$1,FALSE))*$M141</f>
        <v>0</v>
      </c>
      <c r="AF141" s="232">
        <f>(VLOOKUP($C141,Incurred_Real!$A$25:$BR$427,Incurred_Real!BI$1,FALSE))*$M141</f>
        <v>0</v>
      </c>
      <c r="AG141" s="232">
        <f>(VLOOKUP($C141,Incurred_Real!$A$25:$BR$427,Incurred_Real!BJ$1,FALSE))*$M141</f>
        <v>0</v>
      </c>
      <c r="AH141" s="232">
        <f>(VLOOKUP($C141,Incurred_Real!$A$25:$BR$427,Incurred_Real!BK$1,FALSE))*$M141</f>
        <v>0</v>
      </c>
      <c r="AI141" s="232">
        <f>(VLOOKUP($C141,Incurred_Real!$A$25:$BR$427,Incurred_Real!BL$1,FALSE))*$M141</f>
        <v>0</v>
      </c>
      <c r="AJ141" s="232">
        <f>(VLOOKUP($C141,Incurred_Real!$A$25:$BR$427,Incurred_Real!BM$1,FALSE))*$M141</f>
        <v>0</v>
      </c>
      <c r="AK141" s="232">
        <f>(VLOOKUP($C141,Incurred_Real!$A$25:$BR$427,Incurred_Real!BN$1,FALSE))*$M141</f>
        <v>0</v>
      </c>
      <c r="AL141" s="232">
        <f>(VLOOKUP($C141,Incurred_Real!$A$25:$BR$427,Incurred_Real!BO$1,FALSE))*$M141</f>
        <v>0</v>
      </c>
      <c r="AM141" s="232">
        <f>(VLOOKUP($C141,Incurred_Real!$A$25:$BR$427,Incurred_Real!BP$1,FALSE))*$M141</f>
        <v>0</v>
      </c>
      <c r="AN141" s="232">
        <f>(VLOOKUP($C141,Incurred_Real!$A$25:$BR$427,Incurred_Real!BQ$1,FALSE))*$M141</f>
        <v>0</v>
      </c>
      <c r="AO141" s="232">
        <f>(VLOOKUP($C141,Incurred_Real!$A$25:$BR$427,Incurred_Real!BR$1,FALSE))*$M141</f>
        <v>0</v>
      </c>
      <c r="AP141" s="232">
        <f t="shared" si="17"/>
        <v>0</v>
      </c>
      <c r="AR141" s="232" t="b">
        <f t="shared" si="18"/>
        <v>1</v>
      </c>
    </row>
    <row r="142" spans="3:44" x14ac:dyDescent="0.15">
      <c r="C142" s="11" t="s">
        <v>241</v>
      </c>
      <c r="D142" s="11" t="str">
        <f>VLOOKUP(C142,'Project List'!$A$9:$AG$360,'Project List'!$G$1,FALSE)</f>
        <v>Furniture and  General Building upgrades 2022-23</v>
      </c>
      <c r="E142" s="11" t="str">
        <f>VLOOKUP($C142,Incurred_Real!$A$24:$E$376,Incurred_Real!$D$1,FALSE)</f>
        <v>Facilities</v>
      </c>
      <c r="F142" s="13">
        <f>IF(VLOOKUP($C142,Incurred_Nominal!$A$25:$AQ$426,Incurred_Nominal!$AL$1,FALSE)="Commissioned Extra",0,
IF(VLOOKUP($C142,Incurred_Nominal!$A$25:$AQ$426,Incurred_Nominal!$AK$1,FALSE)=F$4,VLOOKUP($C142,Incurred_Nominal!$A$25:$AQ$426,Incurred_Nominal!$AG$1,FALSE),0))</f>
        <v>0</v>
      </c>
      <c r="G142" s="13">
        <f>IF(VLOOKUP($C142,Incurred_Nominal!$A$25:$AQ$426,Incurred_Nominal!$AL$1,FALSE)="Commissioned Extra",0,
IF(VLOOKUP($C142,Incurred_Nominal!$A$25:$AQ$426,Incurred_Nominal!$AK$1,FALSE)=G$4,VLOOKUP($C142,Incurred_Nominal!$A$25:$AQ$426,Incurred_Nominal!$AG$1,FALSE),0))</f>
        <v>0</v>
      </c>
      <c r="H142" s="13">
        <f>IF(VLOOKUP($C142,Incurred_Nominal!$A$25:$AQ$426,Incurred_Nominal!$AL$1,FALSE)="Commissioned Extra",0,
IF(VLOOKUP($C142,Incurred_Nominal!$A$25:$AQ$426,Incurred_Nominal!$AK$1,FALSE)=H$4,VLOOKUP($C142,Incurred_Nominal!$A$25:$AQ$426,Incurred_Nominal!$AG$1,FALSE),0))</f>
        <v>448035.82745250233</v>
      </c>
      <c r="I142" s="13">
        <f>IF(VLOOKUP($C142,Incurred_Nominal!$A$25:$AQ$426,Incurred_Nominal!$AL$1,FALSE)="Commissioned Extra",0,
IF(VLOOKUP($C142,Incurred_Nominal!$A$25:$AQ$426,Incurred_Nominal!$AK$1,FALSE)=I$4,VLOOKUP($C142,Incurred_Nominal!$A$25:$AQ$426,Incurred_Nominal!$AG$1,FALSE),0))</f>
        <v>0</v>
      </c>
      <c r="J142" s="13">
        <f>IF(VLOOKUP($C142,Incurred_Nominal!$A$25:$AQ$426,Incurred_Nominal!$AL$1,FALSE)="Commissioned Extra",0,
IF(VLOOKUP($C142,Incurred_Nominal!$A$25:$AQ$426,Incurred_Nominal!$AK$1,FALSE)=J$4,VLOOKUP($C142,Incurred_Nominal!$A$25:$AQ$426,Incurred_Nominal!$AG$1,FALSE),0))</f>
        <v>0</v>
      </c>
      <c r="K142" s="13">
        <f>IF(VLOOKUP($C142,Incurred_Nominal!$A$25:$AQ$426,Incurred_Nominal!$AL$1,FALSE)="Commissioned Extra",0,
IF(VLOOKUP($C142,Incurred_Nominal!$A$25:$AQ$426,Incurred_Nominal!$AK$1,FALSE)=K$4,VLOOKUP($C142,Incurred_Nominal!$A$25:$AQ$426,Incurred_Nominal!$AG$1,FALSE),0))</f>
        <v>0</v>
      </c>
      <c r="L142" s="13">
        <f>IF(VLOOKUP($C142,Incurred_Nominal!$A$25:$AQ$426,Incurred_Nominal!$AL$1,FALSE)="Commissioned Extra",0,
IF(VLOOKUP($C142,Incurred_Nominal!$A$25:$AQ$426,Incurred_Nominal!$AK$1,FALSE)=L$4,VLOOKUP($C142,Incurred_Nominal!$A$25:$AQ$426,Incurred_Nominal!$AG$1,FALSE),0))</f>
        <v>0</v>
      </c>
      <c r="M142" s="232">
        <f t="shared" si="15"/>
        <v>448035.82745250233</v>
      </c>
      <c r="N142" s="232">
        <f t="shared" si="16"/>
        <v>2024</v>
      </c>
      <c r="P142" s="232">
        <f>(VLOOKUP($C142,Incurred_Real!$A$25:$BR$427,Incurred_Real!AS$1,FALSE))*$M142</f>
        <v>313055.88669548713</v>
      </c>
      <c r="Q142" s="232">
        <f>(VLOOKUP($C142,Incurred_Real!$A$25:$BR$427,Incurred_Real!AT$1,FALSE))*$M142</f>
        <v>0</v>
      </c>
      <c r="R142" s="232">
        <f>(VLOOKUP($C142,Incurred_Real!$A$25:$BR$427,Incurred_Real!AU$1,FALSE))*$M142</f>
        <v>0</v>
      </c>
      <c r="S142" s="232">
        <f>(VLOOKUP($C142,Incurred_Real!$A$25:$BR$427,Incurred_Real!AV$1,FALSE))*$M142</f>
        <v>0</v>
      </c>
      <c r="T142" s="232">
        <f>(VLOOKUP($C142,Incurred_Real!$A$25:$BR$427,Incurred_Real!AW$1,FALSE))*$M142</f>
        <v>0</v>
      </c>
      <c r="U142" s="232">
        <f>(VLOOKUP($C142,Incurred_Real!$A$25:$BR$427,Incurred_Real!AX$1,FALSE))*$M142</f>
        <v>0</v>
      </c>
      <c r="V142" s="232">
        <f>(VLOOKUP($C142,Incurred_Real!$A$25:$BR$427,Incurred_Real!AY$1,FALSE))*$M142</f>
        <v>0</v>
      </c>
      <c r="W142" s="232">
        <f>(VLOOKUP($C142,Incurred_Real!$A$25:$BR$427,Incurred_Real!AZ$1,FALSE))*$M142</f>
        <v>134979.94075701523</v>
      </c>
      <c r="X142" s="232">
        <f>(VLOOKUP($C142,Incurred_Real!$A$25:$BR$427,Incurred_Real!BA$1,FALSE))*$M142</f>
        <v>0</v>
      </c>
      <c r="Y142" s="232">
        <f>(VLOOKUP($C142,Incurred_Real!$A$25:$BR$427,Incurred_Real!BB$1,FALSE))*$M142</f>
        <v>0</v>
      </c>
      <c r="Z142" s="232">
        <f>(VLOOKUP($C142,Incurred_Real!$A$25:$BR$427,Incurred_Real!BC$1,FALSE))*$M142</f>
        <v>0</v>
      </c>
      <c r="AA142" s="232">
        <f>(VLOOKUP($C142,Incurred_Real!$A$25:$BR$427,Incurred_Real!BD$1,FALSE))*$M142</f>
        <v>0</v>
      </c>
      <c r="AB142" s="232">
        <f>(VLOOKUP($C142,Incurred_Real!$A$25:$BR$427,Incurred_Real!BE$1,FALSE))*$M142</f>
        <v>0</v>
      </c>
      <c r="AC142" s="232">
        <f>(VLOOKUP($C142,Incurred_Real!$A$25:$BR$427,Incurred_Real!BF$1,FALSE))*$M142</f>
        <v>0</v>
      </c>
      <c r="AD142" s="232">
        <f>(VLOOKUP($C142,Incurred_Real!$A$25:$BR$427,Incurred_Real!BG$1,FALSE))*$M142</f>
        <v>0</v>
      </c>
      <c r="AE142" s="232">
        <f>(VLOOKUP($C142,Incurred_Real!$A$25:$BR$427,Incurred_Real!BH$1,FALSE))*$M142</f>
        <v>0</v>
      </c>
      <c r="AF142" s="232">
        <f>(VLOOKUP($C142,Incurred_Real!$A$25:$BR$427,Incurred_Real!BI$1,FALSE))*$M142</f>
        <v>0</v>
      </c>
      <c r="AG142" s="232">
        <f>(VLOOKUP($C142,Incurred_Real!$A$25:$BR$427,Incurred_Real!BJ$1,FALSE))*$M142</f>
        <v>0</v>
      </c>
      <c r="AH142" s="232">
        <f>(VLOOKUP($C142,Incurred_Real!$A$25:$BR$427,Incurred_Real!BK$1,FALSE))*$M142</f>
        <v>0</v>
      </c>
      <c r="AI142" s="232">
        <f>(VLOOKUP($C142,Incurred_Real!$A$25:$BR$427,Incurred_Real!BL$1,FALSE))*$M142</f>
        <v>0</v>
      </c>
      <c r="AJ142" s="232">
        <f>(VLOOKUP($C142,Incurred_Real!$A$25:$BR$427,Incurred_Real!BM$1,FALSE))*$M142</f>
        <v>0</v>
      </c>
      <c r="AK142" s="232">
        <f>(VLOOKUP($C142,Incurred_Real!$A$25:$BR$427,Incurred_Real!BN$1,FALSE))*$M142</f>
        <v>0</v>
      </c>
      <c r="AL142" s="232">
        <f>(VLOOKUP($C142,Incurred_Real!$A$25:$BR$427,Incurred_Real!BO$1,FALSE))*$M142</f>
        <v>0</v>
      </c>
      <c r="AM142" s="232">
        <f>(VLOOKUP($C142,Incurred_Real!$A$25:$BR$427,Incurred_Real!BP$1,FALSE))*$M142</f>
        <v>0</v>
      </c>
      <c r="AN142" s="232">
        <f>(VLOOKUP($C142,Incurred_Real!$A$25:$BR$427,Incurred_Real!BQ$1,FALSE))*$M142</f>
        <v>0</v>
      </c>
      <c r="AO142" s="232">
        <f>(VLOOKUP($C142,Incurred_Real!$A$25:$BR$427,Incurred_Real!BR$1,FALSE))*$M142</f>
        <v>0</v>
      </c>
      <c r="AP142" s="232">
        <f t="shared" si="17"/>
        <v>448035.82745250233</v>
      </c>
      <c r="AR142" s="232" t="b">
        <f t="shared" si="18"/>
        <v>1</v>
      </c>
    </row>
    <row r="143" spans="3:44" x14ac:dyDescent="0.15">
      <c r="C143" s="11" t="s">
        <v>243</v>
      </c>
      <c r="D143" s="11" t="str">
        <f>VLOOKUP(C143,'Project List'!$A$9:$AG$360,'Project List'!$G$1,FALSE)</f>
        <v>Vehicle Purchases 2022-23</v>
      </c>
      <c r="E143" s="11" t="str">
        <f>VLOOKUP($C143,Incurred_Real!$A$24:$E$376,Incurred_Real!$D$1,FALSE)</f>
        <v>Facilities</v>
      </c>
      <c r="F143" s="13">
        <f>IF(VLOOKUP($C143,Incurred_Nominal!$A$25:$AQ$426,Incurred_Nominal!$AL$1,FALSE)="Commissioned Extra",0,
IF(VLOOKUP($C143,Incurred_Nominal!$A$25:$AQ$426,Incurred_Nominal!$AK$1,FALSE)=F$4,VLOOKUP($C143,Incurred_Nominal!$A$25:$AQ$426,Incurred_Nominal!$AG$1,FALSE),0))</f>
        <v>0</v>
      </c>
      <c r="G143" s="13">
        <f>IF(VLOOKUP($C143,Incurred_Nominal!$A$25:$AQ$426,Incurred_Nominal!$AL$1,FALSE)="Commissioned Extra",0,
IF(VLOOKUP($C143,Incurred_Nominal!$A$25:$AQ$426,Incurred_Nominal!$AK$1,FALSE)=G$4,VLOOKUP($C143,Incurred_Nominal!$A$25:$AQ$426,Incurred_Nominal!$AG$1,FALSE),0))</f>
        <v>0</v>
      </c>
      <c r="H143" s="13">
        <f>IF(VLOOKUP($C143,Incurred_Nominal!$A$25:$AQ$426,Incurred_Nominal!$AL$1,FALSE)="Commissioned Extra",0,
IF(VLOOKUP($C143,Incurred_Nominal!$A$25:$AQ$426,Incurred_Nominal!$AK$1,FALSE)=H$4,VLOOKUP($C143,Incurred_Nominal!$A$25:$AQ$426,Incurred_Nominal!$AG$1,FALSE),0))</f>
        <v>170559.71671633603</v>
      </c>
      <c r="I143" s="13">
        <f>IF(VLOOKUP($C143,Incurred_Nominal!$A$25:$AQ$426,Incurred_Nominal!$AL$1,FALSE)="Commissioned Extra",0,
IF(VLOOKUP($C143,Incurred_Nominal!$A$25:$AQ$426,Incurred_Nominal!$AK$1,FALSE)=I$4,VLOOKUP($C143,Incurred_Nominal!$A$25:$AQ$426,Incurred_Nominal!$AG$1,FALSE),0))</f>
        <v>0</v>
      </c>
      <c r="J143" s="13">
        <f>IF(VLOOKUP($C143,Incurred_Nominal!$A$25:$AQ$426,Incurred_Nominal!$AL$1,FALSE)="Commissioned Extra",0,
IF(VLOOKUP($C143,Incurred_Nominal!$A$25:$AQ$426,Incurred_Nominal!$AK$1,FALSE)=J$4,VLOOKUP($C143,Incurred_Nominal!$A$25:$AQ$426,Incurred_Nominal!$AG$1,FALSE),0))</f>
        <v>0</v>
      </c>
      <c r="K143" s="13">
        <f>IF(VLOOKUP($C143,Incurred_Nominal!$A$25:$AQ$426,Incurred_Nominal!$AL$1,FALSE)="Commissioned Extra",0,
IF(VLOOKUP($C143,Incurred_Nominal!$A$25:$AQ$426,Incurred_Nominal!$AK$1,FALSE)=K$4,VLOOKUP($C143,Incurred_Nominal!$A$25:$AQ$426,Incurred_Nominal!$AG$1,FALSE),0))</f>
        <v>0</v>
      </c>
      <c r="L143" s="13">
        <f>IF(VLOOKUP($C143,Incurred_Nominal!$A$25:$AQ$426,Incurred_Nominal!$AL$1,FALSE)="Commissioned Extra",0,
IF(VLOOKUP($C143,Incurred_Nominal!$A$25:$AQ$426,Incurred_Nominal!$AK$1,FALSE)=L$4,VLOOKUP($C143,Incurred_Nominal!$A$25:$AQ$426,Incurred_Nominal!$AG$1,FALSE),0))</f>
        <v>0</v>
      </c>
      <c r="M143" s="232">
        <f t="shared" si="15"/>
        <v>170559.71671633603</v>
      </c>
      <c r="N143" s="232">
        <f t="shared" si="16"/>
        <v>2024</v>
      </c>
      <c r="P143" s="232">
        <f>(VLOOKUP($C143,Incurred_Real!$A$25:$BR$427,Incurred_Real!AS$1,FALSE))*$M143</f>
        <v>0</v>
      </c>
      <c r="Q143" s="232">
        <f>(VLOOKUP($C143,Incurred_Real!$A$25:$BR$427,Incurred_Real!AT$1,FALSE))*$M143</f>
        <v>0</v>
      </c>
      <c r="R143" s="232">
        <f>(VLOOKUP($C143,Incurred_Real!$A$25:$BR$427,Incurred_Real!AU$1,FALSE))*$M143</f>
        <v>0</v>
      </c>
      <c r="S143" s="232">
        <f>(VLOOKUP($C143,Incurred_Real!$A$25:$BR$427,Incurred_Real!AV$1,FALSE))*$M143</f>
        <v>0</v>
      </c>
      <c r="T143" s="232">
        <f>(VLOOKUP($C143,Incurred_Real!$A$25:$BR$427,Incurred_Real!AW$1,FALSE))*$M143</f>
        <v>0</v>
      </c>
      <c r="U143" s="232">
        <f>(VLOOKUP($C143,Incurred_Real!$A$25:$BR$427,Incurred_Real!AX$1,FALSE))*$M143</f>
        <v>0</v>
      </c>
      <c r="V143" s="232">
        <f>(VLOOKUP($C143,Incurred_Real!$A$25:$BR$427,Incurred_Real!AY$1,FALSE))*$M143</f>
        <v>0</v>
      </c>
      <c r="W143" s="232">
        <f>(VLOOKUP($C143,Incurred_Real!$A$25:$BR$427,Incurred_Real!AZ$1,FALSE))*$M143</f>
        <v>170559.71671633603</v>
      </c>
      <c r="X143" s="232">
        <f>(VLOOKUP($C143,Incurred_Real!$A$25:$BR$427,Incurred_Real!BA$1,FALSE))*$M143</f>
        <v>0</v>
      </c>
      <c r="Y143" s="232">
        <f>(VLOOKUP($C143,Incurred_Real!$A$25:$BR$427,Incurred_Real!BB$1,FALSE))*$M143</f>
        <v>0</v>
      </c>
      <c r="Z143" s="232">
        <f>(VLOOKUP($C143,Incurred_Real!$A$25:$BR$427,Incurred_Real!BC$1,FALSE))*$M143</f>
        <v>0</v>
      </c>
      <c r="AA143" s="232">
        <f>(VLOOKUP($C143,Incurred_Real!$A$25:$BR$427,Incurred_Real!BD$1,FALSE))*$M143</f>
        <v>0</v>
      </c>
      <c r="AB143" s="232">
        <f>(VLOOKUP($C143,Incurred_Real!$A$25:$BR$427,Incurred_Real!BE$1,FALSE))*$M143</f>
        <v>0</v>
      </c>
      <c r="AC143" s="232">
        <f>(VLOOKUP($C143,Incurred_Real!$A$25:$BR$427,Incurred_Real!BF$1,FALSE))*$M143</f>
        <v>0</v>
      </c>
      <c r="AD143" s="232">
        <f>(VLOOKUP($C143,Incurred_Real!$A$25:$BR$427,Incurred_Real!BG$1,FALSE))*$M143</f>
        <v>0</v>
      </c>
      <c r="AE143" s="232">
        <f>(VLOOKUP($C143,Incurred_Real!$A$25:$BR$427,Incurred_Real!BH$1,FALSE))*$M143</f>
        <v>0</v>
      </c>
      <c r="AF143" s="232">
        <f>(VLOOKUP($C143,Incurred_Real!$A$25:$BR$427,Incurred_Real!BI$1,FALSE))*$M143</f>
        <v>0</v>
      </c>
      <c r="AG143" s="232">
        <f>(VLOOKUP($C143,Incurred_Real!$A$25:$BR$427,Incurred_Real!BJ$1,FALSE))*$M143</f>
        <v>0</v>
      </c>
      <c r="AH143" s="232">
        <f>(VLOOKUP($C143,Incurred_Real!$A$25:$BR$427,Incurred_Real!BK$1,FALSE))*$M143</f>
        <v>0</v>
      </c>
      <c r="AI143" s="232">
        <f>(VLOOKUP($C143,Incurred_Real!$A$25:$BR$427,Incurred_Real!BL$1,FALSE))*$M143</f>
        <v>0</v>
      </c>
      <c r="AJ143" s="232">
        <f>(VLOOKUP($C143,Incurred_Real!$A$25:$BR$427,Incurred_Real!BM$1,FALSE))*$M143</f>
        <v>0</v>
      </c>
      <c r="AK143" s="232">
        <f>(VLOOKUP($C143,Incurred_Real!$A$25:$BR$427,Incurred_Real!BN$1,FALSE))*$M143</f>
        <v>0</v>
      </c>
      <c r="AL143" s="232">
        <f>(VLOOKUP($C143,Incurred_Real!$A$25:$BR$427,Incurred_Real!BO$1,FALSE))*$M143</f>
        <v>0</v>
      </c>
      <c r="AM143" s="232">
        <f>(VLOOKUP($C143,Incurred_Real!$A$25:$BR$427,Incurred_Real!BP$1,FALSE))*$M143</f>
        <v>0</v>
      </c>
      <c r="AN143" s="232">
        <f>(VLOOKUP($C143,Incurred_Real!$A$25:$BR$427,Incurred_Real!BQ$1,FALSE))*$M143</f>
        <v>0</v>
      </c>
      <c r="AO143" s="232">
        <f>(VLOOKUP($C143,Incurred_Real!$A$25:$BR$427,Incurred_Real!BR$1,FALSE))*$M143</f>
        <v>0</v>
      </c>
      <c r="AP143" s="232">
        <f t="shared" si="17"/>
        <v>170559.71671633603</v>
      </c>
      <c r="AR143" s="232" t="b">
        <f t="shared" si="18"/>
        <v>1</v>
      </c>
    </row>
    <row r="144" spans="3:44" x14ac:dyDescent="0.15">
      <c r="C144" s="11" t="s">
        <v>245</v>
      </c>
      <c r="D144" s="11" t="str">
        <f>VLOOKUP(C144,'Project List'!$A$9:$AG$360,'Project List'!$G$1,FALSE)</f>
        <v>Refresh and Maintain IT Hardware 22-23</v>
      </c>
      <c r="E144" s="11" t="str">
        <f>VLOOKUP($C144,Incurred_Real!$A$24:$E$376,Incurred_Real!$D$1,FALSE)</f>
        <v>Information Technology</v>
      </c>
      <c r="F144" s="13">
        <f>IF(VLOOKUP($C144,Incurred_Nominal!$A$25:$AQ$426,Incurred_Nominal!$AL$1,FALSE)="Commissioned Extra",0,
IF(VLOOKUP($C144,Incurred_Nominal!$A$25:$AQ$426,Incurred_Nominal!$AK$1,FALSE)=F$4,VLOOKUP($C144,Incurred_Nominal!$A$25:$AQ$426,Incurred_Nominal!$AG$1,FALSE),0))</f>
        <v>0</v>
      </c>
      <c r="G144" s="13">
        <f>IF(VLOOKUP($C144,Incurred_Nominal!$A$25:$AQ$426,Incurred_Nominal!$AL$1,FALSE)="Commissioned Extra",0,
IF(VLOOKUP($C144,Incurred_Nominal!$A$25:$AQ$426,Incurred_Nominal!$AK$1,FALSE)=G$4,VLOOKUP($C144,Incurred_Nominal!$A$25:$AQ$426,Incurred_Nominal!$AG$1,FALSE),0))</f>
        <v>0</v>
      </c>
      <c r="H144" s="13">
        <f>IF(VLOOKUP($C144,Incurred_Nominal!$A$25:$AQ$426,Incurred_Nominal!$AL$1,FALSE)="Commissioned Extra",0,
IF(VLOOKUP($C144,Incurred_Nominal!$A$25:$AQ$426,Incurred_Nominal!$AK$1,FALSE)=H$4,VLOOKUP($C144,Incurred_Nominal!$A$25:$AQ$426,Incurred_Nominal!$AG$1,FALSE),0))</f>
        <v>1230797.5452597162</v>
      </c>
      <c r="I144" s="13">
        <f>IF(VLOOKUP($C144,Incurred_Nominal!$A$25:$AQ$426,Incurred_Nominal!$AL$1,FALSE)="Commissioned Extra",0,
IF(VLOOKUP($C144,Incurred_Nominal!$A$25:$AQ$426,Incurred_Nominal!$AK$1,FALSE)=I$4,VLOOKUP($C144,Incurred_Nominal!$A$25:$AQ$426,Incurred_Nominal!$AG$1,FALSE),0))</f>
        <v>0</v>
      </c>
      <c r="J144" s="13">
        <f>IF(VLOOKUP($C144,Incurred_Nominal!$A$25:$AQ$426,Incurred_Nominal!$AL$1,FALSE)="Commissioned Extra",0,
IF(VLOOKUP($C144,Incurred_Nominal!$A$25:$AQ$426,Incurred_Nominal!$AK$1,FALSE)=J$4,VLOOKUP($C144,Incurred_Nominal!$A$25:$AQ$426,Incurred_Nominal!$AG$1,FALSE),0))</f>
        <v>0</v>
      </c>
      <c r="K144" s="13">
        <f>IF(VLOOKUP($C144,Incurred_Nominal!$A$25:$AQ$426,Incurred_Nominal!$AL$1,FALSE)="Commissioned Extra",0,
IF(VLOOKUP($C144,Incurred_Nominal!$A$25:$AQ$426,Incurred_Nominal!$AK$1,FALSE)=K$4,VLOOKUP($C144,Incurred_Nominal!$A$25:$AQ$426,Incurred_Nominal!$AG$1,FALSE),0))</f>
        <v>0</v>
      </c>
      <c r="L144" s="13">
        <f>IF(VLOOKUP($C144,Incurred_Nominal!$A$25:$AQ$426,Incurred_Nominal!$AL$1,FALSE)="Commissioned Extra",0,
IF(VLOOKUP($C144,Incurred_Nominal!$A$25:$AQ$426,Incurred_Nominal!$AK$1,FALSE)=L$4,VLOOKUP($C144,Incurred_Nominal!$A$25:$AQ$426,Incurred_Nominal!$AG$1,FALSE),0))</f>
        <v>0</v>
      </c>
      <c r="M144" s="232">
        <f t="shared" si="15"/>
        <v>1230797.5452597162</v>
      </c>
      <c r="N144" s="232">
        <f t="shared" si="16"/>
        <v>2024</v>
      </c>
      <c r="P144" s="232">
        <f>(VLOOKUP($C144,Incurred_Real!$A$25:$BR$427,Incurred_Real!AS$1,FALSE))*$M144</f>
        <v>0</v>
      </c>
      <c r="Q144" s="232">
        <f>(VLOOKUP($C144,Incurred_Real!$A$25:$BR$427,Incurred_Real!AT$1,FALSE))*$M144</f>
        <v>0</v>
      </c>
      <c r="R144" s="232">
        <f>(VLOOKUP($C144,Incurred_Real!$A$25:$BR$427,Incurred_Real!AU$1,FALSE))*$M144</f>
        <v>0</v>
      </c>
      <c r="S144" s="232">
        <f>(VLOOKUP($C144,Incurred_Real!$A$25:$BR$427,Incurred_Real!AV$1,FALSE))*$M144</f>
        <v>1230797.5452597162</v>
      </c>
      <c r="T144" s="232">
        <f>(VLOOKUP($C144,Incurred_Real!$A$25:$BR$427,Incurred_Real!AW$1,FALSE))*$M144</f>
        <v>0</v>
      </c>
      <c r="U144" s="232">
        <f>(VLOOKUP($C144,Incurred_Real!$A$25:$BR$427,Incurred_Real!AX$1,FALSE))*$M144</f>
        <v>0</v>
      </c>
      <c r="V144" s="232">
        <f>(VLOOKUP($C144,Incurred_Real!$A$25:$BR$427,Incurred_Real!AY$1,FALSE))*$M144</f>
        <v>0</v>
      </c>
      <c r="W144" s="232">
        <f>(VLOOKUP($C144,Incurred_Real!$A$25:$BR$427,Incurred_Real!AZ$1,FALSE))*$M144</f>
        <v>0</v>
      </c>
      <c r="X144" s="232">
        <f>(VLOOKUP($C144,Incurred_Real!$A$25:$BR$427,Incurred_Real!BA$1,FALSE))*$M144</f>
        <v>0</v>
      </c>
      <c r="Y144" s="232">
        <f>(VLOOKUP($C144,Incurred_Real!$A$25:$BR$427,Incurred_Real!BB$1,FALSE))*$M144</f>
        <v>0</v>
      </c>
      <c r="Z144" s="232">
        <f>(VLOOKUP($C144,Incurred_Real!$A$25:$BR$427,Incurred_Real!BC$1,FALSE))*$M144</f>
        <v>0</v>
      </c>
      <c r="AA144" s="232">
        <f>(VLOOKUP($C144,Incurred_Real!$A$25:$BR$427,Incurred_Real!BD$1,FALSE))*$M144</f>
        <v>0</v>
      </c>
      <c r="AB144" s="232">
        <f>(VLOOKUP($C144,Incurred_Real!$A$25:$BR$427,Incurred_Real!BE$1,FALSE))*$M144</f>
        <v>0</v>
      </c>
      <c r="AC144" s="232">
        <f>(VLOOKUP($C144,Incurred_Real!$A$25:$BR$427,Incurred_Real!BF$1,FALSE))*$M144</f>
        <v>0</v>
      </c>
      <c r="AD144" s="232">
        <f>(VLOOKUP($C144,Incurred_Real!$A$25:$BR$427,Incurred_Real!BG$1,FALSE))*$M144</f>
        <v>0</v>
      </c>
      <c r="AE144" s="232">
        <f>(VLOOKUP($C144,Incurred_Real!$A$25:$BR$427,Incurred_Real!BH$1,FALSE))*$M144</f>
        <v>0</v>
      </c>
      <c r="AF144" s="232">
        <f>(VLOOKUP($C144,Incurred_Real!$A$25:$BR$427,Incurred_Real!BI$1,FALSE))*$M144</f>
        <v>0</v>
      </c>
      <c r="AG144" s="232">
        <f>(VLOOKUP($C144,Incurred_Real!$A$25:$BR$427,Incurred_Real!BJ$1,FALSE))*$M144</f>
        <v>0</v>
      </c>
      <c r="AH144" s="232">
        <f>(VLOOKUP($C144,Incurred_Real!$A$25:$BR$427,Incurred_Real!BK$1,FALSE))*$M144</f>
        <v>0</v>
      </c>
      <c r="AI144" s="232">
        <f>(VLOOKUP($C144,Incurred_Real!$A$25:$BR$427,Incurred_Real!BL$1,FALSE))*$M144</f>
        <v>0</v>
      </c>
      <c r="AJ144" s="232">
        <f>(VLOOKUP($C144,Incurred_Real!$A$25:$BR$427,Incurred_Real!BM$1,FALSE))*$M144</f>
        <v>0</v>
      </c>
      <c r="AK144" s="232">
        <f>(VLOOKUP($C144,Incurred_Real!$A$25:$BR$427,Incurred_Real!BN$1,FALSE))*$M144</f>
        <v>0</v>
      </c>
      <c r="AL144" s="232">
        <f>(VLOOKUP($C144,Incurred_Real!$A$25:$BR$427,Incurred_Real!BO$1,FALSE))*$M144</f>
        <v>0</v>
      </c>
      <c r="AM144" s="232">
        <f>(VLOOKUP($C144,Incurred_Real!$A$25:$BR$427,Incurred_Real!BP$1,FALSE))*$M144</f>
        <v>0</v>
      </c>
      <c r="AN144" s="232">
        <f>(VLOOKUP($C144,Incurred_Real!$A$25:$BR$427,Incurred_Real!BQ$1,FALSE))*$M144</f>
        <v>0</v>
      </c>
      <c r="AO144" s="232">
        <f>(VLOOKUP($C144,Incurred_Real!$A$25:$BR$427,Incurred_Real!BR$1,FALSE))*$M144</f>
        <v>0</v>
      </c>
      <c r="AP144" s="232">
        <f t="shared" si="17"/>
        <v>1230797.5452597162</v>
      </c>
      <c r="AR144" s="232" t="b">
        <f t="shared" si="18"/>
        <v>1</v>
      </c>
    </row>
    <row r="145" spans="3:44" x14ac:dyDescent="0.15">
      <c r="C145" s="11" t="s">
        <v>246</v>
      </c>
      <c r="D145" s="11" t="str">
        <f>VLOOKUP(C145,'Project List'!$A$9:$AG$360,'Project List'!$G$1,FALSE)</f>
        <v>Enhancements, Licenses &amp; Minor Software 21-22</v>
      </c>
      <c r="E145" s="11" t="str">
        <f>VLOOKUP($C145,Incurred_Real!$A$24:$E$376,Incurred_Real!$D$1,FALSE)</f>
        <v>Information Technology</v>
      </c>
      <c r="F145" s="13">
        <f>IF(VLOOKUP($C145,Incurred_Nominal!$A$25:$AQ$426,Incurred_Nominal!$AL$1,FALSE)="Commissioned Extra",0,
IF(VLOOKUP($C145,Incurred_Nominal!$A$25:$AQ$426,Incurred_Nominal!$AK$1,FALSE)=F$4,VLOOKUP($C145,Incurred_Nominal!$A$25:$AQ$426,Incurred_Nominal!$AG$1,FALSE),0))</f>
        <v>0</v>
      </c>
      <c r="G145" s="13">
        <f>IF(VLOOKUP($C145,Incurred_Nominal!$A$25:$AQ$426,Incurred_Nominal!$AL$1,FALSE)="Commissioned Extra",0,
IF(VLOOKUP($C145,Incurred_Nominal!$A$25:$AQ$426,Incurred_Nominal!$AK$1,FALSE)=G$4,VLOOKUP($C145,Incurred_Nominal!$A$25:$AQ$426,Incurred_Nominal!$AG$1,FALSE),0))</f>
        <v>2050321.1349674223</v>
      </c>
      <c r="H145" s="13">
        <f>IF(VLOOKUP($C145,Incurred_Nominal!$A$25:$AQ$426,Incurred_Nominal!$AL$1,FALSE)="Commissioned Extra",0,
IF(VLOOKUP($C145,Incurred_Nominal!$A$25:$AQ$426,Incurred_Nominal!$AK$1,FALSE)=H$4,VLOOKUP($C145,Incurred_Nominal!$A$25:$AQ$426,Incurred_Nominal!$AG$1,FALSE),0))</f>
        <v>0</v>
      </c>
      <c r="I145" s="13">
        <f>IF(VLOOKUP($C145,Incurred_Nominal!$A$25:$AQ$426,Incurred_Nominal!$AL$1,FALSE)="Commissioned Extra",0,
IF(VLOOKUP($C145,Incurred_Nominal!$A$25:$AQ$426,Incurred_Nominal!$AK$1,FALSE)=I$4,VLOOKUP($C145,Incurred_Nominal!$A$25:$AQ$426,Incurred_Nominal!$AG$1,FALSE),0))</f>
        <v>0</v>
      </c>
      <c r="J145" s="13">
        <f>IF(VLOOKUP($C145,Incurred_Nominal!$A$25:$AQ$426,Incurred_Nominal!$AL$1,FALSE)="Commissioned Extra",0,
IF(VLOOKUP($C145,Incurred_Nominal!$A$25:$AQ$426,Incurred_Nominal!$AK$1,FALSE)=J$4,VLOOKUP($C145,Incurred_Nominal!$A$25:$AQ$426,Incurred_Nominal!$AG$1,FALSE),0))</f>
        <v>0</v>
      </c>
      <c r="K145" s="13">
        <f>IF(VLOOKUP($C145,Incurred_Nominal!$A$25:$AQ$426,Incurred_Nominal!$AL$1,FALSE)="Commissioned Extra",0,
IF(VLOOKUP($C145,Incurred_Nominal!$A$25:$AQ$426,Incurred_Nominal!$AK$1,FALSE)=K$4,VLOOKUP($C145,Incurred_Nominal!$A$25:$AQ$426,Incurred_Nominal!$AG$1,FALSE),0))</f>
        <v>0</v>
      </c>
      <c r="L145" s="13">
        <f>IF(VLOOKUP($C145,Incurred_Nominal!$A$25:$AQ$426,Incurred_Nominal!$AL$1,FALSE)="Commissioned Extra",0,
IF(VLOOKUP($C145,Incurred_Nominal!$A$25:$AQ$426,Incurred_Nominal!$AK$1,FALSE)=L$4,VLOOKUP($C145,Incurred_Nominal!$A$25:$AQ$426,Incurred_Nominal!$AG$1,FALSE),0))</f>
        <v>0</v>
      </c>
      <c r="M145" s="232">
        <f t="shared" si="15"/>
        <v>2050321.1349674223</v>
      </c>
      <c r="N145" s="232">
        <f t="shared" si="16"/>
        <v>2023</v>
      </c>
      <c r="P145" s="232">
        <f>(VLOOKUP($C145,Incurred_Real!$A$25:$BR$427,Incurred_Real!AS$1,FALSE))*$M145</f>
        <v>0</v>
      </c>
      <c r="Q145" s="232">
        <f>(VLOOKUP($C145,Incurred_Real!$A$25:$BR$427,Incurred_Real!AT$1,FALSE))*$M145</f>
        <v>0</v>
      </c>
      <c r="R145" s="232">
        <f>(VLOOKUP($C145,Incurred_Real!$A$25:$BR$427,Incurred_Real!AU$1,FALSE))*$M145</f>
        <v>0</v>
      </c>
      <c r="S145" s="232">
        <f>(VLOOKUP($C145,Incurred_Real!$A$25:$BR$427,Incurred_Real!AV$1,FALSE))*$M145</f>
        <v>2050321.1349674223</v>
      </c>
      <c r="T145" s="232">
        <f>(VLOOKUP($C145,Incurred_Real!$A$25:$BR$427,Incurred_Real!AW$1,FALSE))*$M145</f>
        <v>0</v>
      </c>
      <c r="U145" s="232">
        <f>(VLOOKUP($C145,Incurred_Real!$A$25:$BR$427,Incurred_Real!AX$1,FALSE))*$M145</f>
        <v>0</v>
      </c>
      <c r="V145" s="232">
        <f>(VLOOKUP($C145,Incurred_Real!$A$25:$BR$427,Incurred_Real!AY$1,FALSE))*$M145</f>
        <v>0</v>
      </c>
      <c r="W145" s="232">
        <f>(VLOOKUP($C145,Incurred_Real!$A$25:$BR$427,Incurred_Real!AZ$1,FALSE))*$M145</f>
        <v>0</v>
      </c>
      <c r="X145" s="232">
        <f>(VLOOKUP($C145,Incurred_Real!$A$25:$BR$427,Incurred_Real!BA$1,FALSE))*$M145</f>
        <v>0</v>
      </c>
      <c r="Y145" s="232">
        <f>(VLOOKUP($C145,Incurred_Real!$A$25:$BR$427,Incurred_Real!BB$1,FALSE))*$M145</f>
        <v>0</v>
      </c>
      <c r="Z145" s="232">
        <f>(VLOOKUP($C145,Incurred_Real!$A$25:$BR$427,Incurred_Real!BC$1,FALSE))*$M145</f>
        <v>0</v>
      </c>
      <c r="AA145" s="232">
        <f>(VLOOKUP($C145,Incurred_Real!$A$25:$BR$427,Incurred_Real!BD$1,FALSE))*$M145</f>
        <v>0</v>
      </c>
      <c r="AB145" s="232">
        <f>(VLOOKUP($C145,Incurred_Real!$A$25:$BR$427,Incurred_Real!BE$1,FALSE))*$M145</f>
        <v>0</v>
      </c>
      <c r="AC145" s="232">
        <f>(VLOOKUP($C145,Incurred_Real!$A$25:$BR$427,Incurred_Real!BF$1,FALSE))*$M145</f>
        <v>0</v>
      </c>
      <c r="AD145" s="232">
        <f>(VLOOKUP($C145,Incurred_Real!$A$25:$BR$427,Incurred_Real!BG$1,FALSE))*$M145</f>
        <v>0</v>
      </c>
      <c r="AE145" s="232">
        <f>(VLOOKUP($C145,Incurred_Real!$A$25:$BR$427,Incurred_Real!BH$1,FALSE))*$M145</f>
        <v>0</v>
      </c>
      <c r="AF145" s="232">
        <f>(VLOOKUP($C145,Incurred_Real!$A$25:$BR$427,Incurred_Real!BI$1,FALSE))*$M145</f>
        <v>0</v>
      </c>
      <c r="AG145" s="232">
        <f>(VLOOKUP($C145,Incurred_Real!$A$25:$BR$427,Incurred_Real!BJ$1,FALSE))*$M145</f>
        <v>0</v>
      </c>
      <c r="AH145" s="232">
        <f>(VLOOKUP($C145,Incurred_Real!$A$25:$BR$427,Incurred_Real!BK$1,FALSE))*$M145</f>
        <v>0</v>
      </c>
      <c r="AI145" s="232">
        <f>(VLOOKUP($C145,Incurred_Real!$A$25:$BR$427,Incurred_Real!BL$1,FALSE))*$M145</f>
        <v>0</v>
      </c>
      <c r="AJ145" s="232">
        <f>(VLOOKUP($C145,Incurred_Real!$A$25:$BR$427,Incurred_Real!BM$1,FALSE))*$M145</f>
        <v>0</v>
      </c>
      <c r="AK145" s="232">
        <f>(VLOOKUP($C145,Incurred_Real!$A$25:$BR$427,Incurred_Real!BN$1,FALSE))*$M145</f>
        <v>0</v>
      </c>
      <c r="AL145" s="232">
        <f>(VLOOKUP($C145,Incurred_Real!$A$25:$BR$427,Incurred_Real!BO$1,FALSE))*$M145</f>
        <v>0</v>
      </c>
      <c r="AM145" s="232">
        <f>(VLOOKUP($C145,Incurred_Real!$A$25:$BR$427,Incurred_Real!BP$1,FALSE))*$M145</f>
        <v>0</v>
      </c>
      <c r="AN145" s="232">
        <f>(VLOOKUP($C145,Incurred_Real!$A$25:$BR$427,Incurred_Real!BQ$1,FALSE))*$M145</f>
        <v>0</v>
      </c>
      <c r="AO145" s="232">
        <f>(VLOOKUP($C145,Incurred_Real!$A$25:$BR$427,Incurred_Real!BR$1,FALSE))*$M145</f>
        <v>0</v>
      </c>
      <c r="AP145" s="232">
        <f t="shared" si="17"/>
        <v>2050321.1349674223</v>
      </c>
      <c r="AR145" s="232" t="b">
        <f t="shared" si="18"/>
        <v>1</v>
      </c>
    </row>
    <row r="146" spans="3:44" x14ac:dyDescent="0.15">
      <c r="C146" s="11" t="s">
        <v>247</v>
      </c>
      <c r="D146" s="11" t="str">
        <f>VLOOKUP(C146,'Project List'!$A$9:$AG$360,'Project List'!$G$1,FALSE)</f>
        <v>Windows Backoffice Mgmnt Systems Refresh 20-21</v>
      </c>
      <c r="E146" s="11" t="str">
        <f>VLOOKUP($C146,Incurred_Real!$A$24:$E$376,Incurred_Real!$D$1,FALSE)</f>
        <v>Information Technology</v>
      </c>
      <c r="F146" s="13">
        <f>IF(VLOOKUP($C146,Incurred_Nominal!$A$25:$AQ$426,Incurred_Nominal!$AL$1,FALSE)="Commissioned Extra",0,
IF(VLOOKUP($C146,Incurred_Nominal!$A$25:$AQ$426,Incurred_Nominal!$AK$1,FALSE)=F$4,VLOOKUP($C146,Incurred_Nominal!$A$25:$AQ$426,Incurred_Nominal!$AG$1,FALSE),0))</f>
        <v>1534919.8664898023</v>
      </c>
      <c r="G146" s="13">
        <f>IF(VLOOKUP($C146,Incurred_Nominal!$A$25:$AQ$426,Incurred_Nominal!$AL$1,FALSE)="Commissioned Extra",0,
IF(VLOOKUP($C146,Incurred_Nominal!$A$25:$AQ$426,Incurred_Nominal!$AK$1,FALSE)=G$4,VLOOKUP($C146,Incurred_Nominal!$A$25:$AQ$426,Incurred_Nominal!$AG$1,FALSE),0))</f>
        <v>0</v>
      </c>
      <c r="H146" s="13">
        <f>IF(VLOOKUP($C146,Incurred_Nominal!$A$25:$AQ$426,Incurred_Nominal!$AL$1,FALSE)="Commissioned Extra",0,
IF(VLOOKUP($C146,Incurred_Nominal!$A$25:$AQ$426,Incurred_Nominal!$AK$1,FALSE)=H$4,VLOOKUP($C146,Incurred_Nominal!$A$25:$AQ$426,Incurred_Nominal!$AG$1,FALSE),0))</f>
        <v>0</v>
      </c>
      <c r="I146" s="13">
        <f>IF(VLOOKUP($C146,Incurred_Nominal!$A$25:$AQ$426,Incurred_Nominal!$AL$1,FALSE)="Commissioned Extra",0,
IF(VLOOKUP($C146,Incurred_Nominal!$A$25:$AQ$426,Incurred_Nominal!$AK$1,FALSE)=I$4,VLOOKUP($C146,Incurred_Nominal!$A$25:$AQ$426,Incurred_Nominal!$AG$1,FALSE),0))</f>
        <v>0</v>
      </c>
      <c r="J146" s="13">
        <f>IF(VLOOKUP($C146,Incurred_Nominal!$A$25:$AQ$426,Incurred_Nominal!$AL$1,FALSE)="Commissioned Extra",0,
IF(VLOOKUP($C146,Incurred_Nominal!$A$25:$AQ$426,Incurred_Nominal!$AK$1,FALSE)=J$4,VLOOKUP($C146,Incurred_Nominal!$A$25:$AQ$426,Incurred_Nominal!$AG$1,FALSE),0))</f>
        <v>0</v>
      </c>
      <c r="K146" s="13">
        <f>IF(VLOOKUP($C146,Incurred_Nominal!$A$25:$AQ$426,Incurred_Nominal!$AL$1,FALSE)="Commissioned Extra",0,
IF(VLOOKUP($C146,Incurred_Nominal!$A$25:$AQ$426,Incurred_Nominal!$AK$1,FALSE)=K$4,VLOOKUP($C146,Incurred_Nominal!$A$25:$AQ$426,Incurred_Nominal!$AG$1,FALSE),0))</f>
        <v>0</v>
      </c>
      <c r="L146" s="13">
        <f>IF(VLOOKUP($C146,Incurred_Nominal!$A$25:$AQ$426,Incurred_Nominal!$AL$1,FALSE)="Commissioned Extra",0,
IF(VLOOKUP($C146,Incurred_Nominal!$A$25:$AQ$426,Incurred_Nominal!$AK$1,FALSE)=L$4,VLOOKUP($C146,Incurred_Nominal!$A$25:$AQ$426,Incurred_Nominal!$AG$1,FALSE),0))</f>
        <v>0</v>
      </c>
      <c r="M146" s="232">
        <f t="shared" si="15"/>
        <v>1534919.8664898023</v>
      </c>
      <c r="N146" s="232">
        <f t="shared" si="16"/>
        <v>2022</v>
      </c>
      <c r="P146" s="232">
        <f>(VLOOKUP($C146,Incurred_Real!$A$25:$BR$427,Incurred_Real!AS$1,FALSE))*$M146</f>
        <v>0</v>
      </c>
      <c r="Q146" s="232">
        <f>(VLOOKUP($C146,Incurred_Real!$A$25:$BR$427,Incurred_Real!AT$1,FALSE))*$M146</f>
        <v>0</v>
      </c>
      <c r="R146" s="232">
        <f>(VLOOKUP($C146,Incurred_Real!$A$25:$BR$427,Incurred_Real!AU$1,FALSE))*$M146</f>
        <v>0</v>
      </c>
      <c r="S146" s="232">
        <f>(VLOOKUP($C146,Incurred_Real!$A$25:$BR$427,Incurred_Real!AV$1,FALSE))*$M146</f>
        <v>1534919.8664898023</v>
      </c>
      <c r="T146" s="232">
        <f>(VLOOKUP($C146,Incurred_Real!$A$25:$BR$427,Incurred_Real!AW$1,FALSE))*$M146</f>
        <v>0</v>
      </c>
      <c r="U146" s="232">
        <f>(VLOOKUP($C146,Incurred_Real!$A$25:$BR$427,Incurred_Real!AX$1,FALSE))*$M146</f>
        <v>0</v>
      </c>
      <c r="V146" s="232">
        <f>(VLOOKUP($C146,Incurred_Real!$A$25:$BR$427,Incurred_Real!AY$1,FALSE))*$M146</f>
        <v>0</v>
      </c>
      <c r="W146" s="232">
        <f>(VLOOKUP($C146,Incurred_Real!$A$25:$BR$427,Incurred_Real!AZ$1,FALSE))*$M146</f>
        <v>0</v>
      </c>
      <c r="X146" s="232">
        <f>(VLOOKUP($C146,Incurred_Real!$A$25:$BR$427,Incurred_Real!BA$1,FALSE))*$M146</f>
        <v>0</v>
      </c>
      <c r="Y146" s="232">
        <f>(VLOOKUP($C146,Incurred_Real!$A$25:$BR$427,Incurred_Real!BB$1,FALSE))*$M146</f>
        <v>0</v>
      </c>
      <c r="Z146" s="232">
        <f>(VLOOKUP($C146,Incurred_Real!$A$25:$BR$427,Incurred_Real!BC$1,FALSE))*$M146</f>
        <v>0</v>
      </c>
      <c r="AA146" s="232">
        <f>(VLOOKUP($C146,Incurred_Real!$A$25:$BR$427,Incurred_Real!BD$1,FALSE))*$M146</f>
        <v>0</v>
      </c>
      <c r="AB146" s="232">
        <f>(VLOOKUP($C146,Incurred_Real!$A$25:$BR$427,Incurred_Real!BE$1,FALSE))*$M146</f>
        <v>0</v>
      </c>
      <c r="AC146" s="232">
        <f>(VLOOKUP($C146,Incurred_Real!$A$25:$BR$427,Incurred_Real!BF$1,FALSE))*$M146</f>
        <v>0</v>
      </c>
      <c r="AD146" s="232">
        <f>(VLOOKUP($C146,Incurred_Real!$A$25:$BR$427,Incurred_Real!BG$1,FALSE))*$M146</f>
        <v>0</v>
      </c>
      <c r="AE146" s="232">
        <f>(VLOOKUP($C146,Incurred_Real!$A$25:$BR$427,Incurred_Real!BH$1,FALSE))*$M146</f>
        <v>0</v>
      </c>
      <c r="AF146" s="232">
        <f>(VLOOKUP($C146,Incurred_Real!$A$25:$BR$427,Incurred_Real!BI$1,FALSE))*$M146</f>
        <v>0</v>
      </c>
      <c r="AG146" s="232">
        <f>(VLOOKUP($C146,Incurred_Real!$A$25:$BR$427,Incurred_Real!BJ$1,FALSE))*$M146</f>
        <v>0</v>
      </c>
      <c r="AH146" s="232">
        <f>(VLOOKUP($C146,Incurred_Real!$A$25:$BR$427,Incurred_Real!BK$1,FALSE))*$M146</f>
        <v>0</v>
      </c>
      <c r="AI146" s="232">
        <f>(VLOOKUP($C146,Incurred_Real!$A$25:$BR$427,Incurred_Real!BL$1,FALSE))*$M146</f>
        <v>0</v>
      </c>
      <c r="AJ146" s="232">
        <f>(VLOOKUP($C146,Incurred_Real!$A$25:$BR$427,Incurred_Real!BM$1,FALSE))*$M146</f>
        <v>0</v>
      </c>
      <c r="AK146" s="232">
        <f>(VLOOKUP($C146,Incurred_Real!$A$25:$BR$427,Incurred_Real!BN$1,FALSE))*$M146</f>
        <v>0</v>
      </c>
      <c r="AL146" s="232">
        <f>(VLOOKUP($C146,Incurred_Real!$A$25:$BR$427,Incurred_Real!BO$1,FALSE))*$M146</f>
        <v>0</v>
      </c>
      <c r="AM146" s="232">
        <f>(VLOOKUP($C146,Incurred_Real!$A$25:$BR$427,Incurred_Real!BP$1,FALSE))*$M146</f>
        <v>0</v>
      </c>
      <c r="AN146" s="232">
        <f>(VLOOKUP($C146,Incurred_Real!$A$25:$BR$427,Incurred_Real!BQ$1,FALSE))*$M146</f>
        <v>0</v>
      </c>
      <c r="AO146" s="232">
        <f>(VLOOKUP($C146,Incurred_Real!$A$25:$BR$427,Incurred_Real!BR$1,FALSE))*$M146</f>
        <v>0</v>
      </c>
      <c r="AP146" s="232">
        <f t="shared" si="17"/>
        <v>1534919.8664898023</v>
      </c>
      <c r="AR146" s="232" t="b">
        <f t="shared" si="18"/>
        <v>1</v>
      </c>
    </row>
    <row r="147" spans="3:44" x14ac:dyDescent="0.15">
      <c r="C147" s="11" t="s">
        <v>920</v>
      </c>
      <c r="D147" s="11" t="str">
        <f>VLOOKUP(C147,'Project List'!$A$9:$AG$360,'Project List'!$G$1,FALSE)</f>
        <v>Vehicle Purchases 2024-2028</v>
      </c>
      <c r="E147" s="11" t="str">
        <f>VLOOKUP($C147,Incurred_Real!$A$24:$E$376,Incurred_Real!$D$1,FALSE)</f>
        <v>Facilities</v>
      </c>
      <c r="F147" s="13">
        <f>IF(VLOOKUP($C147,Incurred_Nominal!$A$25:$AQ$426,Incurred_Nominal!$AL$1,FALSE)="Commissioned Extra",0,
IF(VLOOKUP($C147,Incurred_Nominal!$A$25:$AQ$426,Incurred_Nominal!$AK$1,FALSE)=F$4,VLOOKUP($C147,Incurred_Nominal!$A$25:$AQ$426,Incurred_Nominal!$AG$1,FALSE),0))</f>
        <v>0</v>
      </c>
      <c r="G147" s="13">
        <f>IF(VLOOKUP($C147,Incurred_Nominal!$A$25:$AQ$426,Incurred_Nominal!$AL$1,FALSE)="Commissioned Extra",0,
IF(VLOOKUP($C147,Incurred_Nominal!$A$25:$AQ$426,Incurred_Nominal!$AK$1,FALSE)=G$4,VLOOKUP($C147,Incurred_Nominal!$A$25:$AQ$426,Incurred_Nominal!$AG$1,FALSE),0))</f>
        <v>0</v>
      </c>
      <c r="H147" s="13">
        <f>IF(VLOOKUP($C147,Incurred_Nominal!$A$25:$AQ$426,Incurred_Nominal!$AL$1,FALSE)="Commissioned Extra",0,
IF(VLOOKUP($C147,Incurred_Nominal!$A$25:$AQ$426,Incurred_Nominal!$AK$1,FALSE)=H$4,VLOOKUP($C147,Incurred_Nominal!$A$25:$AQ$426,Incurred_Nominal!$AG$1,FALSE),0))</f>
        <v>2001432.5336757086</v>
      </c>
      <c r="I147" s="13">
        <f>IF(VLOOKUP($C147,Incurred_Nominal!$A$25:$AQ$426,Incurred_Nominal!$AL$1,FALSE)="Commissioned Extra",0,
IF(VLOOKUP($C147,Incurred_Nominal!$A$25:$AQ$426,Incurred_Nominal!$AK$1,FALSE)=I$4,VLOOKUP($C147,Incurred_Nominal!$A$25:$AQ$426,Incurred_Nominal!$AG$1,FALSE),0))</f>
        <v>0</v>
      </c>
      <c r="J147" s="13">
        <f>IF(VLOOKUP($C147,Incurred_Nominal!$A$25:$AQ$426,Incurred_Nominal!$AL$1,FALSE)="Commissioned Extra",0,
IF(VLOOKUP($C147,Incurred_Nominal!$A$25:$AQ$426,Incurred_Nominal!$AK$1,FALSE)=J$4,VLOOKUP($C147,Incurred_Nominal!$A$25:$AQ$426,Incurred_Nominal!$AG$1,FALSE),0))</f>
        <v>0</v>
      </c>
      <c r="K147" s="13">
        <f>IF(VLOOKUP($C147,Incurred_Nominal!$A$25:$AQ$426,Incurred_Nominal!$AL$1,FALSE)="Commissioned Extra",0,
IF(VLOOKUP($C147,Incurred_Nominal!$A$25:$AQ$426,Incurred_Nominal!$AK$1,FALSE)=K$4,VLOOKUP($C147,Incurred_Nominal!$A$25:$AQ$426,Incurred_Nominal!$AG$1,FALSE),0))</f>
        <v>0</v>
      </c>
      <c r="L147" s="13">
        <f>IF(VLOOKUP($C147,Incurred_Nominal!$A$25:$AQ$426,Incurred_Nominal!$AL$1,FALSE)="Commissioned Extra",0,
IF(VLOOKUP($C147,Incurred_Nominal!$A$25:$AQ$426,Incurred_Nominal!$AK$1,FALSE)=L$4,VLOOKUP($C147,Incurred_Nominal!$A$25:$AQ$426,Incurred_Nominal!$AG$1,FALSE),0))</f>
        <v>0</v>
      </c>
      <c r="M147" s="232">
        <f t="shared" si="15"/>
        <v>2001432.5336757086</v>
      </c>
      <c r="N147" s="232">
        <f t="shared" si="16"/>
        <v>2024</v>
      </c>
      <c r="P147" s="232">
        <f>(VLOOKUP($C147,Incurred_Real!$A$25:$BR$427,Incurred_Real!AS$1,FALSE))*$M147</f>
        <v>0</v>
      </c>
      <c r="Q147" s="232">
        <f>(VLOOKUP($C147,Incurred_Real!$A$25:$BR$427,Incurred_Real!AT$1,FALSE))*$M147</f>
        <v>0</v>
      </c>
      <c r="R147" s="232">
        <f>(VLOOKUP($C147,Incurred_Real!$A$25:$BR$427,Incurred_Real!AU$1,FALSE))*$M147</f>
        <v>0</v>
      </c>
      <c r="S147" s="232">
        <f>(VLOOKUP($C147,Incurred_Real!$A$25:$BR$427,Incurred_Real!AV$1,FALSE))*$M147</f>
        <v>0</v>
      </c>
      <c r="T147" s="232">
        <f>(VLOOKUP($C147,Incurred_Real!$A$25:$BR$427,Incurred_Real!AW$1,FALSE))*$M147</f>
        <v>0</v>
      </c>
      <c r="U147" s="232">
        <f>(VLOOKUP($C147,Incurred_Real!$A$25:$BR$427,Incurred_Real!AX$1,FALSE))*$M147</f>
        <v>0</v>
      </c>
      <c r="V147" s="232">
        <f>(VLOOKUP($C147,Incurred_Real!$A$25:$BR$427,Incurred_Real!AY$1,FALSE))*$M147</f>
        <v>0</v>
      </c>
      <c r="W147" s="232">
        <f>(VLOOKUP($C147,Incurred_Real!$A$25:$BR$427,Incurred_Real!AZ$1,FALSE))*$M147</f>
        <v>2001432.5336757086</v>
      </c>
      <c r="X147" s="232">
        <f>(VLOOKUP($C147,Incurred_Real!$A$25:$BR$427,Incurred_Real!BA$1,FALSE))*$M147</f>
        <v>0</v>
      </c>
      <c r="Y147" s="232">
        <f>(VLOOKUP($C147,Incurred_Real!$A$25:$BR$427,Incurred_Real!BB$1,FALSE))*$M147</f>
        <v>0</v>
      </c>
      <c r="Z147" s="232">
        <f>(VLOOKUP($C147,Incurred_Real!$A$25:$BR$427,Incurred_Real!BC$1,FALSE))*$M147</f>
        <v>0</v>
      </c>
      <c r="AA147" s="232">
        <f>(VLOOKUP($C147,Incurred_Real!$A$25:$BR$427,Incurred_Real!BD$1,FALSE))*$M147</f>
        <v>0</v>
      </c>
      <c r="AB147" s="232">
        <f>(VLOOKUP($C147,Incurred_Real!$A$25:$BR$427,Incurred_Real!BE$1,FALSE))*$M147</f>
        <v>0</v>
      </c>
      <c r="AC147" s="232">
        <f>(VLOOKUP($C147,Incurred_Real!$A$25:$BR$427,Incurred_Real!BF$1,FALSE))*$M147</f>
        <v>0</v>
      </c>
      <c r="AD147" s="232">
        <f>(VLOOKUP($C147,Incurred_Real!$A$25:$BR$427,Incurred_Real!BG$1,FALSE))*$M147</f>
        <v>0</v>
      </c>
      <c r="AE147" s="232">
        <f>(VLOOKUP($C147,Incurred_Real!$A$25:$BR$427,Incurred_Real!BH$1,FALSE))*$M147</f>
        <v>0</v>
      </c>
      <c r="AF147" s="232">
        <f>(VLOOKUP($C147,Incurred_Real!$A$25:$BR$427,Incurred_Real!BI$1,FALSE))*$M147</f>
        <v>0</v>
      </c>
      <c r="AG147" s="232">
        <f>(VLOOKUP($C147,Incurred_Real!$A$25:$BR$427,Incurred_Real!BJ$1,FALSE))*$M147</f>
        <v>0</v>
      </c>
      <c r="AH147" s="232">
        <f>(VLOOKUP($C147,Incurred_Real!$A$25:$BR$427,Incurred_Real!BK$1,FALSE))*$M147</f>
        <v>0</v>
      </c>
      <c r="AI147" s="232">
        <f>(VLOOKUP($C147,Incurred_Real!$A$25:$BR$427,Incurred_Real!BL$1,FALSE))*$M147</f>
        <v>0</v>
      </c>
      <c r="AJ147" s="232">
        <f>(VLOOKUP($C147,Incurred_Real!$A$25:$BR$427,Incurred_Real!BM$1,FALSE))*$M147</f>
        <v>0</v>
      </c>
      <c r="AK147" s="232">
        <f>(VLOOKUP($C147,Incurred_Real!$A$25:$BR$427,Incurred_Real!BN$1,FALSE))*$M147</f>
        <v>0</v>
      </c>
      <c r="AL147" s="232">
        <f>(VLOOKUP($C147,Incurred_Real!$A$25:$BR$427,Incurred_Real!BO$1,FALSE))*$M147</f>
        <v>0</v>
      </c>
      <c r="AM147" s="232">
        <f>(VLOOKUP($C147,Incurred_Real!$A$25:$BR$427,Incurred_Real!BP$1,FALSE))*$M147</f>
        <v>0</v>
      </c>
      <c r="AN147" s="232">
        <f>(VLOOKUP($C147,Incurred_Real!$A$25:$BR$427,Incurred_Real!BQ$1,FALSE))*$M147</f>
        <v>0</v>
      </c>
      <c r="AO147" s="232">
        <f>(VLOOKUP($C147,Incurred_Real!$A$25:$BR$427,Incurred_Real!BR$1,FALSE))*$M147</f>
        <v>0</v>
      </c>
      <c r="AP147" s="232">
        <f t="shared" si="17"/>
        <v>2001432.5336757086</v>
      </c>
      <c r="AR147" s="232" t="b">
        <f t="shared" si="18"/>
        <v>1</v>
      </c>
    </row>
    <row r="148" spans="3:44" x14ac:dyDescent="0.15">
      <c r="C148" s="11" t="s">
        <v>886</v>
      </c>
      <c r="D148" s="11" t="str">
        <f>VLOOKUP(C148,'Project List'!$A$9:$AG$360,'Project List'!$G$1,FALSE)</f>
        <v>Wind Risk Model Development</v>
      </c>
      <c r="E148" s="11" t="str">
        <f>VLOOKUP($C148,Incurred_Real!$A$24:$E$376,Incurred_Real!$D$1,FALSE)</f>
        <v>Security/Compliance</v>
      </c>
      <c r="F148" s="13">
        <f>IF(VLOOKUP($C148,Incurred_Nominal!$A$25:$AQ$426,Incurred_Nominal!$AL$1,FALSE)="Commissioned Extra",0,
IF(VLOOKUP($C148,Incurred_Nominal!$A$25:$AQ$426,Incurred_Nominal!$AK$1,FALSE)=F$4,VLOOKUP($C148,Incurred_Nominal!$A$25:$AQ$426,Incurred_Nominal!$AG$1,FALSE),0))</f>
        <v>0</v>
      </c>
      <c r="G148" s="13">
        <f>IF(VLOOKUP($C148,Incurred_Nominal!$A$25:$AQ$426,Incurred_Nominal!$AL$1,FALSE)="Commissioned Extra",0,
IF(VLOOKUP($C148,Incurred_Nominal!$A$25:$AQ$426,Incurred_Nominal!$AK$1,FALSE)=G$4,VLOOKUP($C148,Incurred_Nominal!$A$25:$AQ$426,Incurred_Nominal!$AG$1,FALSE),0))</f>
        <v>0</v>
      </c>
      <c r="H148" s="13">
        <f>IF(VLOOKUP($C148,Incurred_Nominal!$A$25:$AQ$426,Incurred_Nominal!$AL$1,FALSE)="Commissioned Extra",0,
IF(VLOOKUP($C148,Incurred_Nominal!$A$25:$AQ$426,Incurred_Nominal!$AK$1,FALSE)=H$4,VLOOKUP($C148,Incurred_Nominal!$A$25:$AQ$426,Incurred_Nominal!$AG$1,FALSE),0))</f>
        <v>0</v>
      </c>
      <c r="I148" s="13">
        <f>IF(VLOOKUP($C148,Incurred_Nominal!$A$25:$AQ$426,Incurred_Nominal!$AL$1,FALSE)="Commissioned Extra",0,
IF(VLOOKUP($C148,Incurred_Nominal!$A$25:$AQ$426,Incurred_Nominal!$AK$1,FALSE)=I$4,VLOOKUP($C148,Incurred_Nominal!$A$25:$AQ$426,Incurred_Nominal!$AG$1,FALSE),0))</f>
        <v>0</v>
      </c>
      <c r="J148" s="13">
        <f>IF(VLOOKUP($C148,Incurred_Nominal!$A$25:$AQ$426,Incurred_Nominal!$AL$1,FALSE)="Commissioned Extra",0,
IF(VLOOKUP($C148,Incurred_Nominal!$A$25:$AQ$426,Incurred_Nominal!$AK$1,FALSE)=J$4,VLOOKUP($C148,Incurred_Nominal!$A$25:$AQ$426,Incurred_Nominal!$AG$1,FALSE),0))</f>
        <v>0</v>
      </c>
      <c r="K148" s="13">
        <f>IF(VLOOKUP($C148,Incurred_Nominal!$A$25:$AQ$426,Incurred_Nominal!$AL$1,FALSE)="Commissioned Extra",0,
IF(VLOOKUP($C148,Incurred_Nominal!$A$25:$AQ$426,Incurred_Nominal!$AK$1,FALSE)=K$4,VLOOKUP($C148,Incurred_Nominal!$A$25:$AQ$426,Incurred_Nominal!$AG$1,FALSE),0))</f>
        <v>0</v>
      </c>
      <c r="L148" s="13">
        <f>IF(VLOOKUP($C148,Incurred_Nominal!$A$25:$AQ$426,Incurred_Nominal!$AL$1,FALSE)="Commissioned Extra",0,
IF(VLOOKUP($C148,Incurred_Nominal!$A$25:$AQ$426,Incurred_Nominal!$AK$1,FALSE)=L$4,VLOOKUP($C148,Incurred_Nominal!$A$25:$AQ$426,Incurred_Nominal!$AG$1,FALSE),0))</f>
        <v>0</v>
      </c>
      <c r="M148" s="232">
        <f t="shared" si="15"/>
        <v>0</v>
      </c>
      <c r="N148" s="232" t="str">
        <f t="shared" si="16"/>
        <v/>
      </c>
      <c r="P148" s="232">
        <f>(VLOOKUP($C148,Incurred_Real!$A$25:$BR$427,Incurred_Real!AS$1,FALSE))*$M148</f>
        <v>0</v>
      </c>
      <c r="Q148" s="232">
        <f>(VLOOKUP($C148,Incurred_Real!$A$25:$BR$427,Incurred_Real!AT$1,FALSE))*$M148</f>
        <v>0</v>
      </c>
      <c r="R148" s="232">
        <f>(VLOOKUP($C148,Incurred_Real!$A$25:$BR$427,Incurred_Real!AU$1,FALSE))*$M148</f>
        <v>0</v>
      </c>
      <c r="S148" s="232">
        <f>(VLOOKUP($C148,Incurred_Real!$A$25:$BR$427,Incurred_Real!AV$1,FALSE))*$M148</f>
        <v>0</v>
      </c>
      <c r="T148" s="232">
        <f>(VLOOKUP($C148,Incurred_Real!$A$25:$BR$427,Incurred_Real!AW$1,FALSE))*$M148</f>
        <v>0</v>
      </c>
      <c r="U148" s="232">
        <f>(VLOOKUP($C148,Incurred_Real!$A$25:$BR$427,Incurred_Real!AX$1,FALSE))*$M148</f>
        <v>0</v>
      </c>
      <c r="V148" s="232">
        <f>(VLOOKUP($C148,Incurred_Real!$A$25:$BR$427,Incurred_Real!AY$1,FALSE))*$M148</f>
        <v>0</v>
      </c>
      <c r="W148" s="232">
        <f>(VLOOKUP($C148,Incurred_Real!$A$25:$BR$427,Incurred_Real!AZ$1,FALSE))*$M148</f>
        <v>0</v>
      </c>
      <c r="X148" s="232">
        <f>(VLOOKUP($C148,Incurred_Real!$A$25:$BR$427,Incurred_Real!BA$1,FALSE))*$M148</f>
        <v>0</v>
      </c>
      <c r="Y148" s="232">
        <f>(VLOOKUP($C148,Incurred_Real!$A$25:$BR$427,Incurred_Real!BB$1,FALSE))*$M148</f>
        <v>0</v>
      </c>
      <c r="Z148" s="232">
        <f>(VLOOKUP($C148,Incurred_Real!$A$25:$BR$427,Incurred_Real!BC$1,FALSE))*$M148</f>
        <v>0</v>
      </c>
      <c r="AA148" s="232">
        <f>(VLOOKUP($C148,Incurred_Real!$A$25:$BR$427,Incurred_Real!BD$1,FALSE))*$M148</f>
        <v>0</v>
      </c>
      <c r="AB148" s="232">
        <f>(VLOOKUP($C148,Incurred_Real!$A$25:$BR$427,Incurred_Real!BE$1,FALSE))*$M148</f>
        <v>0</v>
      </c>
      <c r="AC148" s="232">
        <f>(VLOOKUP($C148,Incurred_Real!$A$25:$BR$427,Incurred_Real!BF$1,FALSE))*$M148</f>
        <v>0</v>
      </c>
      <c r="AD148" s="232">
        <f>(VLOOKUP($C148,Incurred_Real!$A$25:$BR$427,Incurred_Real!BG$1,FALSE))*$M148</f>
        <v>0</v>
      </c>
      <c r="AE148" s="232">
        <f>(VLOOKUP($C148,Incurred_Real!$A$25:$BR$427,Incurred_Real!BH$1,FALSE))*$M148</f>
        <v>0</v>
      </c>
      <c r="AF148" s="232">
        <f>(VLOOKUP($C148,Incurred_Real!$A$25:$BR$427,Incurred_Real!BI$1,FALSE))*$M148</f>
        <v>0</v>
      </c>
      <c r="AG148" s="232">
        <f>(VLOOKUP($C148,Incurred_Real!$A$25:$BR$427,Incurred_Real!BJ$1,FALSE))*$M148</f>
        <v>0</v>
      </c>
      <c r="AH148" s="232">
        <f>(VLOOKUP($C148,Incurred_Real!$A$25:$BR$427,Incurred_Real!BK$1,FALSE))*$M148</f>
        <v>0</v>
      </c>
      <c r="AI148" s="232">
        <f>(VLOOKUP($C148,Incurred_Real!$A$25:$BR$427,Incurred_Real!BL$1,FALSE))*$M148</f>
        <v>0</v>
      </c>
      <c r="AJ148" s="232">
        <f>(VLOOKUP($C148,Incurred_Real!$A$25:$BR$427,Incurred_Real!BM$1,FALSE))*$M148</f>
        <v>0</v>
      </c>
      <c r="AK148" s="232">
        <f>(VLOOKUP($C148,Incurred_Real!$A$25:$BR$427,Incurred_Real!BN$1,FALSE))*$M148</f>
        <v>0</v>
      </c>
      <c r="AL148" s="232">
        <f>(VLOOKUP($C148,Incurred_Real!$A$25:$BR$427,Incurred_Real!BO$1,FALSE))*$M148</f>
        <v>0</v>
      </c>
      <c r="AM148" s="232">
        <f>(VLOOKUP($C148,Incurred_Real!$A$25:$BR$427,Incurred_Real!BP$1,FALSE))*$M148</f>
        <v>0</v>
      </c>
      <c r="AN148" s="232">
        <f>(VLOOKUP($C148,Incurred_Real!$A$25:$BR$427,Incurred_Real!BQ$1,FALSE))*$M148</f>
        <v>0</v>
      </c>
      <c r="AO148" s="232">
        <f>(VLOOKUP($C148,Incurred_Real!$A$25:$BR$427,Incurred_Real!BR$1,FALSE))*$M148</f>
        <v>0</v>
      </c>
      <c r="AP148" s="232">
        <f t="shared" si="17"/>
        <v>0</v>
      </c>
      <c r="AR148" s="232" t="b">
        <f t="shared" si="18"/>
        <v>1</v>
      </c>
    </row>
    <row r="149" spans="3:44" x14ac:dyDescent="0.15">
      <c r="C149" s="11" t="s">
        <v>248</v>
      </c>
      <c r="D149" s="11" t="str">
        <f>VLOOKUP(C149,'Project List'!$A$9:$AG$360,'Project List'!$G$1,FALSE)</f>
        <v>Automated IED configuration management</v>
      </c>
      <c r="E149" s="11" t="str">
        <f>VLOOKUP($C149,Incurred_Real!$A$24:$E$376,Incurred_Real!$D$1,FALSE)</f>
        <v>Information Technology</v>
      </c>
      <c r="F149" s="13">
        <f>IF(VLOOKUP($C149,Incurred_Nominal!$A$25:$AQ$426,Incurred_Nominal!$AL$1,FALSE)="Commissioned Extra",0,
IF(VLOOKUP($C149,Incurred_Nominal!$A$25:$AQ$426,Incurred_Nominal!$AK$1,FALSE)=F$4,VLOOKUP($C149,Incurred_Nominal!$A$25:$AQ$426,Incurred_Nominal!$AG$1,FALSE),0))</f>
        <v>0</v>
      </c>
      <c r="G149" s="13">
        <f>IF(VLOOKUP($C149,Incurred_Nominal!$A$25:$AQ$426,Incurred_Nominal!$AL$1,FALSE)="Commissioned Extra",0,
IF(VLOOKUP($C149,Incurred_Nominal!$A$25:$AQ$426,Incurred_Nominal!$AK$1,FALSE)=G$4,VLOOKUP($C149,Incurred_Nominal!$A$25:$AQ$426,Incurred_Nominal!$AG$1,FALSE),0))</f>
        <v>0</v>
      </c>
      <c r="H149" s="13">
        <f>IF(VLOOKUP($C149,Incurred_Nominal!$A$25:$AQ$426,Incurred_Nominal!$AL$1,FALSE)="Commissioned Extra",0,
IF(VLOOKUP($C149,Incurred_Nominal!$A$25:$AQ$426,Incurred_Nominal!$AK$1,FALSE)=H$4,VLOOKUP($C149,Incurred_Nominal!$A$25:$AQ$426,Incurred_Nominal!$AG$1,FALSE),0))</f>
        <v>0</v>
      </c>
      <c r="I149" s="13">
        <f>IF(VLOOKUP($C149,Incurred_Nominal!$A$25:$AQ$426,Incurred_Nominal!$AL$1,FALSE)="Commissioned Extra",0,
IF(VLOOKUP($C149,Incurred_Nominal!$A$25:$AQ$426,Incurred_Nominal!$AK$1,FALSE)=I$4,VLOOKUP($C149,Incurred_Nominal!$A$25:$AQ$426,Incurred_Nominal!$AG$1,FALSE),0))</f>
        <v>0</v>
      </c>
      <c r="J149" s="13">
        <f>IF(VLOOKUP($C149,Incurred_Nominal!$A$25:$AQ$426,Incurred_Nominal!$AL$1,FALSE)="Commissioned Extra",0,
IF(VLOOKUP($C149,Incurred_Nominal!$A$25:$AQ$426,Incurred_Nominal!$AK$1,FALSE)=J$4,VLOOKUP($C149,Incurred_Nominal!$A$25:$AQ$426,Incurred_Nominal!$AG$1,FALSE),0))</f>
        <v>0</v>
      </c>
      <c r="K149" s="13">
        <f>IF(VLOOKUP($C149,Incurred_Nominal!$A$25:$AQ$426,Incurred_Nominal!$AL$1,FALSE)="Commissioned Extra",0,
IF(VLOOKUP($C149,Incurred_Nominal!$A$25:$AQ$426,Incurred_Nominal!$AK$1,FALSE)=K$4,VLOOKUP($C149,Incurred_Nominal!$A$25:$AQ$426,Incurred_Nominal!$AG$1,FALSE),0))</f>
        <v>0</v>
      </c>
      <c r="L149" s="13">
        <f>IF(VLOOKUP($C149,Incurred_Nominal!$A$25:$AQ$426,Incurred_Nominal!$AL$1,FALSE)="Commissioned Extra",0,
IF(VLOOKUP($C149,Incurred_Nominal!$A$25:$AQ$426,Incurred_Nominal!$AK$1,FALSE)=L$4,VLOOKUP($C149,Incurred_Nominal!$A$25:$AQ$426,Incurred_Nominal!$AG$1,FALSE),0))</f>
        <v>0</v>
      </c>
      <c r="M149" s="232">
        <f t="shared" si="15"/>
        <v>0</v>
      </c>
      <c r="N149" s="232" t="str">
        <f t="shared" si="16"/>
        <v/>
      </c>
      <c r="P149" s="232">
        <f>(VLOOKUP($C149,Incurred_Real!$A$25:$BR$427,Incurred_Real!AS$1,FALSE))*$M149</f>
        <v>0</v>
      </c>
      <c r="Q149" s="232">
        <f>(VLOOKUP($C149,Incurred_Real!$A$25:$BR$427,Incurred_Real!AT$1,FALSE))*$M149</f>
        <v>0</v>
      </c>
      <c r="R149" s="232">
        <f>(VLOOKUP($C149,Incurred_Real!$A$25:$BR$427,Incurred_Real!AU$1,FALSE))*$M149</f>
        <v>0</v>
      </c>
      <c r="S149" s="232">
        <f>(VLOOKUP($C149,Incurred_Real!$A$25:$BR$427,Incurred_Real!AV$1,FALSE))*$M149</f>
        <v>0</v>
      </c>
      <c r="T149" s="232">
        <f>(VLOOKUP($C149,Incurred_Real!$A$25:$BR$427,Incurred_Real!AW$1,FALSE))*$M149</f>
        <v>0</v>
      </c>
      <c r="U149" s="232">
        <f>(VLOOKUP($C149,Incurred_Real!$A$25:$BR$427,Incurred_Real!AX$1,FALSE))*$M149</f>
        <v>0</v>
      </c>
      <c r="V149" s="232">
        <f>(VLOOKUP($C149,Incurred_Real!$A$25:$BR$427,Incurred_Real!AY$1,FALSE))*$M149</f>
        <v>0</v>
      </c>
      <c r="W149" s="232">
        <f>(VLOOKUP($C149,Incurred_Real!$A$25:$BR$427,Incurred_Real!AZ$1,FALSE))*$M149</f>
        <v>0</v>
      </c>
      <c r="X149" s="232">
        <f>(VLOOKUP($C149,Incurred_Real!$A$25:$BR$427,Incurred_Real!BA$1,FALSE))*$M149</f>
        <v>0</v>
      </c>
      <c r="Y149" s="232">
        <f>(VLOOKUP($C149,Incurred_Real!$A$25:$BR$427,Incurred_Real!BB$1,FALSE))*$M149</f>
        <v>0</v>
      </c>
      <c r="Z149" s="232">
        <f>(VLOOKUP($C149,Incurred_Real!$A$25:$BR$427,Incurred_Real!BC$1,FALSE))*$M149</f>
        <v>0</v>
      </c>
      <c r="AA149" s="232">
        <f>(VLOOKUP($C149,Incurred_Real!$A$25:$BR$427,Incurred_Real!BD$1,FALSE))*$M149</f>
        <v>0</v>
      </c>
      <c r="AB149" s="232">
        <f>(VLOOKUP($C149,Incurred_Real!$A$25:$BR$427,Incurred_Real!BE$1,FALSE))*$M149</f>
        <v>0</v>
      </c>
      <c r="AC149" s="232">
        <f>(VLOOKUP($C149,Incurred_Real!$A$25:$BR$427,Incurred_Real!BF$1,FALSE))*$M149</f>
        <v>0</v>
      </c>
      <c r="AD149" s="232">
        <f>(VLOOKUP($C149,Incurred_Real!$A$25:$BR$427,Incurred_Real!BG$1,FALSE))*$M149</f>
        <v>0</v>
      </c>
      <c r="AE149" s="232">
        <f>(VLOOKUP($C149,Incurred_Real!$A$25:$BR$427,Incurred_Real!BH$1,FALSE))*$M149</f>
        <v>0</v>
      </c>
      <c r="AF149" s="232">
        <f>(VLOOKUP($C149,Incurred_Real!$A$25:$BR$427,Incurred_Real!BI$1,FALSE))*$M149</f>
        <v>0</v>
      </c>
      <c r="AG149" s="232">
        <f>(VLOOKUP($C149,Incurred_Real!$A$25:$BR$427,Incurred_Real!BJ$1,FALSE))*$M149</f>
        <v>0</v>
      </c>
      <c r="AH149" s="232">
        <f>(VLOOKUP($C149,Incurred_Real!$A$25:$BR$427,Incurred_Real!BK$1,FALSE))*$M149</f>
        <v>0</v>
      </c>
      <c r="AI149" s="232">
        <f>(VLOOKUP($C149,Incurred_Real!$A$25:$BR$427,Incurred_Real!BL$1,FALSE))*$M149</f>
        <v>0</v>
      </c>
      <c r="AJ149" s="232">
        <f>(VLOOKUP($C149,Incurred_Real!$A$25:$BR$427,Incurred_Real!BM$1,FALSE))*$M149</f>
        <v>0</v>
      </c>
      <c r="AK149" s="232">
        <f>(VLOOKUP($C149,Incurred_Real!$A$25:$BR$427,Incurred_Real!BN$1,FALSE))*$M149</f>
        <v>0</v>
      </c>
      <c r="AL149" s="232">
        <f>(VLOOKUP($C149,Incurred_Real!$A$25:$BR$427,Incurred_Real!BO$1,FALSE))*$M149</f>
        <v>0</v>
      </c>
      <c r="AM149" s="232">
        <f>(VLOOKUP($C149,Incurred_Real!$A$25:$BR$427,Incurred_Real!BP$1,FALSE))*$M149</f>
        <v>0</v>
      </c>
      <c r="AN149" s="232">
        <f>(VLOOKUP($C149,Incurred_Real!$A$25:$BR$427,Incurred_Real!BQ$1,FALSE))*$M149</f>
        <v>0</v>
      </c>
      <c r="AO149" s="232">
        <f>(VLOOKUP($C149,Incurred_Real!$A$25:$BR$427,Incurred_Real!BR$1,FALSE))*$M149</f>
        <v>0</v>
      </c>
      <c r="AP149" s="232">
        <f t="shared" si="17"/>
        <v>0</v>
      </c>
      <c r="AR149" s="232" t="b">
        <f t="shared" si="18"/>
        <v>1</v>
      </c>
    </row>
    <row r="150" spans="3:44" x14ac:dyDescent="0.15">
      <c r="C150" s="11" t="s">
        <v>250</v>
      </c>
      <c r="D150" s="11" t="str">
        <f>VLOOKUP(C150,'Project List'!$A$9:$AG$360,'Project List'!$G$1,FALSE)</f>
        <v>Operational Data Network Architecture and Security</v>
      </c>
      <c r="E150" s="11" t="str">
        <f>VLOOKUP($C150,Incurred_Real!$A$24:$E$376,Incurred_Real!$D$1,FALSE)</f>
        <v>Security/Compliance</v>
      </c>
      <c r="F150" s="13">
        <f>IF(VLOOKUP($C150,Incurred_Nominal!$A$25:$AQ$426,Incurred_Nominal!$AL$1,FALSE)="Commissioned Extra",0,
IF(VLOOKUP($C150,Incurred_Nominal!$A$25:$AQ$426,Incurred_Nominal!$AK$1,FALSE)=F$4,VLOOKUP($C150,Incurred_Nominal!$A$25:$AQ$426,Incurred_Nominal!$AG$1,FALSE),0))</f>
        <v>0</v>
      </c>
      <c r="G150" s="13">
        <f>IF(VLOOKUP($C150,Incurred_Nominal!$A$25:$AQ$426,Incurred_Nominal!$AL$1,FALSE)="Commissioned Extra",0,
IF(VLOOKUP($C150,Incurred_Nominal!$A$25:$AQ$426,Incurred_Nominal!$AK$1,FALSE)=G$4,VLOOKUP($C150,Incurred_Nominal!$A$25:$AQ$426,Incurred_Nominal!$AG$1,FALSE),0))</f>
        <v>0</v>
      </c>
      <c r="H150" s="13">
        <f>IF(VLOOKUP($C150,Incurred_Nominal!$A$25:$AQ$426,Incurred_Nominal!$AL$1,FALSE)="Commissioned Extra",0,
IF(VLOOKUP($C150,Incurred_Nominal!$A$25:$AQ$426,Incurred_Nominal!$AK$1,FALSE)=H$4,VLOOKUP($C150,Incurred_Nominal!$A$25:$AQ$426,Incurred_Nominal!$AG$1,FALSE),0))</f>
        <v>0</v>
      </c>
      <c r="I150" s="13">
        <f>IF(VLOOKUP($C150,Incurred_Nominal!$A$25:$AQ$426,Incurred_Nominal!$AL$1,FALSE)="Commissioned Extra",0,
IF(VLOOKUP($C150,Incurred_Nominal!$A$25:$AQ$426,Incurred_Nominal!$AK$1,FALSE)=I$4,VLOOKUP($C150,Incurred_Nominal!$A$25:$AQ$426,Incurred_Nominal!$AG$1,FALSE),0))</f>
        <v>0</v>
      </c>
      <c r="J150" s="13">
        <f>IF(VLOOKUP($C150,Incurred_Nominal!$A$25:$AQ$426,Incurred_Nominal!$AL$1,FALSE)="Commissioned Extra",0,
IF(VLOOKUP($C150,Incurred_Nominal!$A$25:$AQ$426,Incurred_Nominal!$AK$1,FALSE)=J$4,VLOOKUP($C150,Incurred_Nominal!$A$25:$AQ$426,Incurred_Nominal!$AG$1,FALSE),0))</f>
        <v>0</v>
      </c>
      <c r="K150" s="13">
        <f>IF(VLOOKUP($C150,Incurred_Nominal!$A$25:$AQ$426,Incurred_Nominal!$AL$1,FALSE)="Commissioned Extra",0,
IF(VLOOKUP($C150,Incurred_Nominal!$A$25:$AQ$426,Incurred_Nominal!$AK$1,FALSE)=K$4,VLOOKUP($C150,Incurred_Nominal!$A$25:$AQ$426,Incurred_Nominal!$AG$1,FALSE),0))</f>
        <v>0</v>
      </c>
      <c r="L150" s="13">
        <f>IF(VLOOKUP($C150,Incurred_Nominal!$A$25:$AQ$426,Incurred_Nominal!$AL$1,FALSE)="Commissioned Extra",0,
IF(VLOOKUP($C150,Incurred_Nominal!$A$25:$AQ$426,Incurred_Nominal!$AK$1,FALSE)=L$4,VLOOKUP($C150,Incurred_Nominal!$A$25:$AQ$426,Incurred_Nominal!$AG$1,FALSE),0))</f>
        <v>0</v>
      </c>
      <c r="M150" s="232">
        <f t="shared" si="15"/>
        <v>0</v>
      </c>
      <c r="N150" s="232" t="str">
        <f t="shared" si="16"/>
        <v/>
      </c>
      <c r="P150" s="232">
        <f>(VLOOKUP($C150,Incurred_Real!$A$25:$BR$427,Incurred_Real!AS$1,FALSE))*$M150</f>
        <v>0</v>
      </c>
      <c r="Q150" s="232">
        <f>(VLOOKUP($C150,Incurred_Real!$A$25:$BR$427,Incurred_Real!AT$1,FALSE))*$M150</f>
        <v>0</v>
      </c>
      <c r="R150" s="232">
        <f>(VLOOKUP($C150,Incurred_Real!$A$25:$BR$427,Incurred_Real!AU$1,FALSE))*$M150</f>
        <v>0</v>
      </c>
      <c r="S150" s="232">
        <f>(VLOOKUP($C150,Incurred_Real!$A$25:$BR$427,Incurred_Real!AV$1,FALSE))*$M150</f>
        <v>0</v>
      </c>
      <c r="T150" s="232">
        <f>(VLOOKUP($C150,Incurred_Real!$A$25:$BR$427,Incurred_Real!AW$1,FALSE))*$M150</f>
        <v>0</v>
      </c>
      <c r="U150" s="232">
        <f>(VLOOKUP($C150,Incurred_Real!$A$25:$BR$427,Incurred_Real!AX$1,FALSE))*$M150</f>
        <v>0</v>
      </c>
      <c r="V150" s="232">
        <f>(VLOOKUP($C150,Incurred_Real!$A$25:$BR$427,Incurred_Real!AY$1,FALSE))*$M150</f>
        <v>0</v>
      </c>
      <c r="W150" s="232">
        <f>(VLOOKUP($C150,Incurred_Real!$A$25:$BR$427,Incurred_Real!AZ$1,FALSE))*$M150</f>
        <v>0</v>
      </c>
      <c r="X150" s="232">
        <f>(VLOOKUP($C150,Incurred_Real!$A$25:$BR$427,Incurred_Real!BA$1,FALSE))*$M150</f>
        <v>0</v>
      </c>
      <c r="Y150" s="232">
        <f>(VLOOKUP($C150,Incurred_Real!$A$25:$BR$427,Incurred_Real!BB$1,FALSE))*$M150</f>
        <v>0</v>
      </c>
      <c r="Z150" s="232">
        <f>(VLOOKUP($C150,Incurred_Real!$A$25:$BR$427,Incurred_Real!BC$1,FALSE))*$M150</f>
        <v>0</v>
      </c>
      <c r="AA150" s="232">
        <f>(VLOOKUP($C150,Incurred_Real!$A$25:$BR$427,Incurred_Real!BD$1,FALSE))*$M150</f>
        <v>0</v>
      </c>
      <c r="AB150" s="232">
        <f>(VLOOKUP($C150,Incurred_Real!$A$25:$BR$427,Incurred_Real!BE$1,FALSE))*$M150</f>
        <v>0</v>
      </c>
      <c r="AC150" s="232">
        <f>(VLOOKUP($C150,Incurred_Real!$A$25:$BR$427,Incurred_Real!BF$1,FALSE))*$M150</f>
        <v>0</v>
      </c>
      <c r="AD150" s="232">
        <f>(VLOOKUP($C150,Incurred_Real!$A$25:$BR$427,Incurred_Real!BG$1,FALSE))*$M150</f>
        <v>0</v>
      </c>
      <c r="AE150" s="232">
        <f>(VLOOKUP($C150,Incurred_Real!$A$25:$BR$427,Incurred_Real!BH$1,FALSE))*$M150</f>
        <v>0</v>
      </c>
      <c r="AF150" s="232">
        <f>(VLOOKUP($C150,Incurred_Real!$A$25:$BR$427,Incurred_Real!BI$1,FALSE))*$M150</f>
        <v>0</v>
      </c>
      <c r="AG150" s="232">
        <f>(VLOOKUP($C150,Incurred_Real!$A$25:$BR$427,Incurred_Real!BJ$1,FALSE))*$M150</f>
        <v>0</v>
      </c>
      <c r="AH150" s="232">
        <f>(VLOOKUP($C150,Incurred_Real!$A$25:$BR$427,Incurred_Real!BK$1,FALSE))*$M150</f>
        <v>0</v>
      </c>
      <c r="AI150" s="232">
        <f>(VLOOKUP($C150,Incurred_Real!$A$25:$BR$427,Incurred_Real!BL$1,FALSE))*$M150</f>
        <v>0</v>
      </c>
      <c r="AJ150" s="232">
        <f>(VLOOKUP($C150,Incurred_Real!$A$25:$BR$427,Incurred_Real!BM$1,FALSE))*$M150</f>
        <v>0</v>
      </c>
      <c r="AK150" s="232">
        <f>(VLOOKUP($C150,Incurred_Real!$A$25:$BR$427,Incurred_Real!BN$1,FALSE))*$M150</f>
        <v>0</v>
      </c>
      <c r="AL150" s="232">
        <f>(VLOOKUP($C150,Incurred_Real!$A$25:$BR$427,Incurred_Real!BO$1,FALSE))*$M150</f>
        <v>0</v>
      </c>
      <c r="AM150" s="232">
        <f>(VLOOKUP($C150,Incurred_Real!$A$25:$BR$427,Incurred_Real!BP$1,FALSE))*$M150</f>
        <v>0</v>
      </c>
      <c r="AN150" s="232">
        <f>(VLOOKUP($C150,Incurred_Real!$A$25:$BR$427,Incurred_Real!BQ$1,FALSE))*$M150</f>
        <v>0</v>
      </c>
      <c r="AO150" s="232">
        <f>(VLOOKUP($C150,Incurred_Real!$A$25:$BR$427,Incurred_Real!BR$1,FALSE))*$M150</f>
        <v>0</v>
      </c>
      <c r="AP150" s="232">
        <f t="shared" si="17"/>
        <v>0</v>
      </c>
      <c r="AR150" s="232" t="b">
        <f t="shared" si="18"/>
        <v>1</v>
      </c>
    </row>
    <row r="151" spans="3:44" x14ac:dyDescent="0.15">
      <c r="C151" s="11" t="s">
        <v>252</v>
      </c>
      <c r="D151" s="11" t="str">
        <f>VLOOKUP(C151,'Project List'!$A$9:$AG$360,'Project List'!$G$1,FALSE)</f>
        <v>IT Architecture Support Systems Implementation</v>
      </c>
      <c r="E151" s="11" t="str">
        <f>VLOOKUP($C151,Incurred_Real!$A$24:$E$376,Incurred_Real!$D$1,FALSE)</f>
        <v>Information Technology</v>
      </c>
      <c r="F151" s="13">
        <f>IF(VLOOKUP($C151,Incurred_Nominal!$A$25:$AQ$426,Incurred_Nominal!$AL$1,FALSE)="Commissioned Extra",0,
IF(VLOOKUP($C151,Incurred_Nominal!$A$25:$AQ$426,Incurred_Nominal!$AK$1,FALSE)=F$4,VLOOKUP($C151,Incurred_Nominal!$A$25:$AQ$426,Incurred_Nominal!$AG$1,FALSE),0))</f>
        <v>0</v>
      </c>
      <c r="G151" s="13">
        <f>IF(VLOOKUP($C151,Incurred_Nominal!$A$25:$AQ$426,Incurred_Nominal!$AL$1,FALSE)="Commissioned Extra",0,
IF(VLOOKUP($C151,Incurred_Nominal!$A$25:$AQ$426,Incurred_Nominal!$AK$1,FALSE)=G$4,VLOOKUP($C151,Incurred_Nominal!$A$25:$AQ$426,Incurred_Nominal!$AG$1,FALSE),0))</f>
        <v>0</v>
      </c>
      <c r="H151" s="13">
        <f>IF(VLOOKUP($C151,Incurred_Nominal!$A$25:$AQ$426,Incurred_Nominal!$AL$1,FALSE)="Commissioned Extra",0,
IF(VLOOKUP($C151,Incurred_Nominal!$A$25:$AQ$426,Incurred_Nominal!$AK$1,FALSE)=H$4,VLOOKUP($C151,Incurred_Nominal!$A$25:$AQ$426,Incurred_Nominal!$AG$1,FALSE),0))</f>
        <v>0</v>
      </c>
      <c r="I151" s="13">
        <f>IF(VLOOKUP($C151,Incurred_Nominal!$A$25:$AQ$426,Incurred_Nominal!$AL$1,FALSE)="Commissioned Extra",0,
IF(VLOOKUP($C151,Incurred_Nominal!$A$25:$AQ$426,Incurred_Nominal!$AK$1,FALSE)=I$4,VLOOKUP($C151,Incurred_Nominal!$A$25:$AQ$426,Incurred_Nominal!$AG$1,FALSE),0))</f>
        <v>0</v>
      </c>
      <c r="J151" s="13">
        <f>IF(VLOOKUP($C151,Incurred_Nominal!$A$25:$AQ$426,Incurred_Nominal!$AL$1,FALSE)="Commissioned Extra",0,
IF(VLOOKUP($C151,Incurred_Nominal!$A$25:$AQ$426,Incurred_Nominal!$AK$1,FALSE)=J$4,VLOOKUP($C151,Incurred_Nominal!$A$25:$AQ$426,Incurred_Nominal!$AG$1,FALSE),0))</f>
        <v>0</v>
      </c>
      <c r="K151" s="13">
        <f>IF(VLOOKUP($C151,Incurred_Nominal!$A$25:$AQ$426,Incurred_Nominal!$AL$1,FALSE)="Commissioned Extra",0,
IF(VLOOKUP($C151,Incurred_Nominal!$A$25:$AQ$426,Incurred_Nominal!$AK$1,FALSE)=K$4,VLOOKUP($C151,Incurred_Nominal!$A$25:$AQ$426,Incurred_Nominal!$AG$1,FALSE),0))</f>
        <v>0</v>
      </c>
      <c r="L151" s="13">
        <f>IF(VLOOKUP($C151,Incurred_Nominal!$A$25:$AQ$426,Incurred_Nominal!$AL$1,FALSE)="Commissioned Extra",0,
IF(VLOOKUP($C151,Incurred_Nominal!$A$25:$AQ$426,Incurred_Nominal!$AK$1,FALSE)=L$4,VLOOKUP($C151,Incurred_Nominal!$A$25:$AQ$426,Incurred_Nominal!$AG$1,FALSE),0))</f>
        <v>0</v>
      </c>
      <c r="M151" s="232">
        <f t="shared" si="15"/>
        <v>0</v>
      </c>
      <c r="N151" s="232" t="str">
        <f t="shared" si="16"/>
        <v/>
      </c>
      <c r="P151" s="232">
        <f>(VLOOKUP($C151,Incurred_Real!$A$25:$BR$427,Incurred_Real!AS$1,FALSE))*$M151</f>
        <v>0</v>
      </c>
      <c r="Q151" s="232">
        <f>(VLOOKUP($C151,Incurred_Real!$A$25:$BR$427,Incurred_Real!AT$1,FALSE))*$M151</f>
        <v>0</v>
      </c>
      <c r="R151" s="232">
        <f>(VLOOKUP($C151,Incurred_Real!$A$25:$BR$427,Incurred_Real!AU$1,FALSE))*$M151</f>
        <v>0</v>
      </c>
      <c r="S151" s="232">
        <f>(VLOOKUP($C151,Incurred_Real!$A$25:$BR$427,Incurred_Real!AV$1,FALSE))*$M151</f>
        <v>0</v>
      </c>
      <c r="T151" s="232">
        <f>(VLOOKUP($C151,Incurred_Real!$A$25:$BR$427,Incurred_Real!AW$1,FALSE))*$M151</f>
        <v>0</v>
      </c>
      <c r="U151" s="232">
        <f>(VLOOKUP($C151,Incurred_Real!$A$25:$BR$427,Incurred_Real!AX$1,FALSE))*$M151</f>
        <v>0</v>
      </c>
      <c r="V151" s="232">
        <f>(VLOOKUP($C151,Incurred_Real!$A$25:$BR$427,Incurred_Real!AY$1,FALSE))*$M151</f>
        <v>0</v>
      </c>
      <c r="W151" s="232">
        <f>(VLOOKUP($C151,Incurred_Real!$A$25:$BR$427,Incurred_Real!AZ$1,FALSE))*$M151</f>
        <v>0</v>
      </c>
      <c r="X151" s="232">
        <f>(VLOOKUP($C151,Incurred_Real!$A$25:$BR$427,Incurred_Real!BA$1,FALSE))*$M151</f>
        <v>0</v>
      </c>
      <c r="Y151" s="232">
        <f>(VLOOKUP($C151,Incurred_Real!$A$25:$BR$427,Incurred_Real!BB$1,FALSE))*$M151</f>
        <v>0</v>
      </c>
      <c r="Z151" s="232">
        <f>(VLOOKUP($C151,Incurred_Real!$A$25:$BR$427,Incurred_Real!BC$1,FALSE))*$M151</f>
        <v>0</v>
      </c>
      <c r="AA151" s="232">
        <f>(VLOOKUP($C151,Incurred_Real!$A$25:$BR$427,Incurred_Real!BD$1,FALSE))*$M151</f>
        <v>0</v>
      </c>
      <c r="AB151" s="232">
        <f>(VLOOKUP($C151,Incurred_Real!$A$25:$BR$427,Incurred_Real!BE$1,FALSE))*$M151</f>
        <v>0</v>
      </c>
      <c r="AC151" s="232">
        <f>(VLOOKUP($C151,Incurred_Real!$A$25:$BR$427,Incurred_Real!BF$1,FALSE))*$M151</f>
        <v>0</v>
      </c>
      <c r="AD151" s="232">
        <f>(VLOOKUP($C151,Incurred_Real!$A$25:$BR$427,Incurred_Real!BG$1,FALSE))*$M151</f>
        <v>0</v>
      </c>
      <c r="AE151" s="232">
        <f>(VLOOKUP($C151,Incurred_Real!$A$25:$BR$427,Incurred_Real!BH$1,FALSE))*$M151</f>
        <v>0</v>
      </c>
      <c r="AF151" s="232">
        <f>(VLOOKUP($C151,Incurred_Real!$A$25:$BR$427,Incurred_Real!BI$1,FALSE))*$M151</f>
        <v>0</v>
      </c>
      <c r="AG151" s="232">
        <f>(VLOOKUP($C151,Incurred_Real!$A$25:$BR$427,Incurred_Real!BJ$1,FALSE))*$M151</f>
        <v>0</v>
      </c>
      <c r="AH151" s="232">
        <f>(VLOOKUP($C151,Incurred_Real!$A$25:$BR$427,Incurred_Real!BK$1,FALSE))*$M151</f>
        <v>0</v>
      </c>
      <c r="AI151" s="232">
        <f>(VLOOKUP($C151,Incurred_Real!$A$25:$BR$427,Incurred_Real!BL$1,FALSE))*$M151</f>
        <v>0</v>
      </c>
      <c r="AJ151" s="232">
        <f>(VLOOKUP($C151,Incurred_Real!$A$25:$BR$427,Incurred_Real!BM$1,FALSE))*$M151</f>
        <v>0</v>
      </c>
      <c r="AK151" s="232">
        <f>(VLOOKUP($C151,Incurred_Real!$A$25:$BR$427,Incurred_Real!BN$1,FALSE))*$M151</f>
        <v>0</v>
      </c>
      <c r="AL151" s="232">
        <f>(VLOOKUP($C151,Incurred_Real!$A$25:$BR$427,Incurred_Real!BO$1,FALSE))*$M151</f>
        <v>0</v>
      </c>
      <c r="AM151" s="232">
        <f>(VLOOKUP($C151,Incurred_Real!$A$25:$BR$427,Incurred_Real!BP$1,FALSE))*$M151</f>
        <v>0</v>
      </c>
      <c r="AN151" s="232">
        <f>(VLOOKUP($C151,Incurred_Real!$A$25:$BR$427,Incurred_Real!BQ$1,FALSE))*$M151</f>
        <v>0</v>
      </c>
      <c r="AO151" s="232">
        <f>(VLOOKUP($C151,Incurred_Real!$A$25:$BR$427,Incurred_Real!BR$1,FALSE))*$M151</f>
        <v>0</v>
      </c>
      <c r="AP151" s="232">
        <f t="shared" si="17"/>
        <v>0</v>
      </c>
      <c r="AR151" s="232" t="b">
        <f t="shared" si="18"/>
        <v>1</v>
      </c>
    </row>
    <row r="152" spans="3:44" x14ac:dyDescent="0.15">
      <c r="C152" s="11" t="s">
        <v>253</v>
      </c>
      <c r="D152" s="11" t="str">
        <f>VLOOKUP(C152,'Project List'!$A$9:$AG$360,'Project List'!$G$1,FALSE)</f>
        <v>Asset Cost and Risk Optimisation</v>
      </c>
      <c r="E152" s="11" t="str">
        <f>VLOOKUP($C152,Incurred_Real!$A$24:$E$376,Incurred_Real!$D$1,FALSE)</f>
        <v>Information Technology</v>
      </c>
      <c r="F152" s="13">
        <f>IF(VLOOKUP($C152,Incurred_Nominal!$A$25:$AQ$426,Incurred_Nominal!$AL$1,FALSE)="Commissioned Extra",0,
IF(VLOOKUP($C152,Incurred_Nominal!$A$25:$AQ$426,Incurred_Nominal!$AK$1,FALSE)=F$4,VLOOKUP($C152,Incurred_Nominal!$A$25:$AQ$426,Incurred_Nominal!$AG$1,FALSE),0))</f>
        <v>0</v>
      </c>
      <c r="G152" s="13">
        <f>IF(VLOOKUP($C152,Incurred_Nominal!$A$25:$AQ$426,Incurred_Nominal!$AL$1,FALSE)="Commissioned Extra",0,
IF(VLOOKUP($C152,Incurred_Nominal!$A$25:$AQ$426,Incurred_Nominal!$AK$1,FALSE)=G$4,VLOOKUP($C152,Incurred_Nominal!$A$25:$AQ$426,Incurred_Nominal!$AG$1,FALSE),0))</f>
        <v>0</v>
      </c>
      <c r="H152" s="13">
        <f>IF(VLOOKUP($C152,Incurred_Nominal!$A$25:$AQ$426,Incurred_Nominal!$AL$1,FALSE)="Commissioned Extra",0,
IF(VLOOKUP($C152,Incurred_Nominal!$A$25:$AQ$426,Incurred_Nominal!$AK$1,FALSE)=H$4,VLOOKUP($C152,Incurred_Nominal!$A$25:$AQ$426,Incurred_Nominal!$AG$1,FALSE),0))</f>
        <v>0</v>
      </c>
      <c r="I152" s="13">
        <f>IF(VLOOKUP($C152,Incurred_Nominal!$A$25:$AQ$426,Incurred_Nominal!$AL$1,FALSE)="Commissioned Extra",0,
IF(VLOOKUP($C152,Incurred_Nominal!$A$25:$AQ$426,Incurred_Nominal!$AK$1,FALSE)=I$4,VLOOKUP($C152,Incurred_Nominal!$A$25:$AQ$426,Incurred_Nominal!$AG$1,FALSE),0))</f>
        <v>0</v>
      </c>
      <c r="J152" s="13">
        <f>IF(VLOOKUP($C152,Incurred_Nominal!$A$25:$AQ$426,Incurred_Nominal!$AL$1,FALSE)="Commissioned Extra",0,
IF(VLOOKUP($C152,Incurred_Nominal!$A$25:$AQ$426,Incurred_Nominal!$AK$1,FALSE)=J$4,VLOOKUP($C152,Incurred_Nominal!$A$25:$AQ$426,Incurred_Nominal!$AG$1,FALSE),0))</f>
        <v>0</v>
      </c>
      <c r="K152" s="13">
        <f>IF(VLOOKUP($C152,Incurred_Nominal!$A$25:$AQ$426,Incurred_Nominal!$AL$1,FALSE)="Commissioned Extra",0,
IF(VLOOKUP($C152,Incurred_Nominal!$A$25:$AQ$426,Incurred_Nominal!$AK$1,FALSE)=K$4,VLOOKUP($C152,Incurred_Nominal!$A$25:$AQ$426,Incurred_Nominal!$AG$1,FALSE),0))</f>
        <v>0</v>
      </c>
      <c r="L152" s="13">
        <f>IF(VLOOKUP($C152,Incurred_Nominal!$A$25:$AQ$426,Incurred_Nominal!$AL$1,FALSE)="Commissioned Extra",0,
IF(VLOOKUP($C152,Incurred_Nominal!$A$25:$AQ$426,Incurred_Nominal!$AK$1,FALSE)=L$4,VLOOKUP($C152,Incurred_Nominal!$A$25:$AQ$426,Incurred_Nominal!$AG$1,FALSE),0))</f>
        <v>0</v>
      </c>
      <c r="M152" s="232">
        <f t="shared" si="15"/>
        <v>0</v>
      </c>
      <c r="N152" s="232" t="str">
        <f t="shared" si="16"/>
        <v/>
      </c>
      <c r="P152" s="232">
        <f>(VLOOKUP($C152,Incurred_Real!$A$25:$BR$427,Incurred_Real!AS$1,FALSE))*$M152</f>
        <v>0</v>
      </c>
      <c r="Q152" s="232">
        <f>(VLOOKUP($C152,Incurred_Real!$A$25:$BR$427,Incurred_Real!AT$1,FALSE))*$M152</f>
        <v>0</v>
      </c>
      <c r="R152" s="232">
        <f>(VLOOKUP($C152,Incurred_Real!$A$25:$BR$427,Incurred_Real!AU$1,FALSE))*$M152</f>
        <v>0</v>
      </c>
      <c r="S152" s="232">
        <f>(VLOOKUP($C152,Incurred_Real!$A$25:$BR$427,Incurred_Real!AV$1,FALSE))*$M152</f>
        <v>0</v>
      </c>
      <c r="T152" s="232">
        <f>(VLOOKUP($C152,Incurred_Real!$A$25:$BR$427,Incurred_Real!AW$1,FALSE))*$M152</f>
        <v>0</v>
      </c>
      <c r="U152" s="232">
        <f>(VLOOKUP($C152,Incurred_Real!$A$25:$BR$427,Incurred_Real!AX$1,FALSE))*$M152</f>
        <v>0</v>
      </c>
      <c r="V152" s="232">
        <f>(VLOOKUP($C152,Incurred_Real!$A$25:$BR$427,Incurred_Real!AY$1,FALSE))*$M152</f>
        <v>0</v>
      </c>
      <c r="W152" s="232">
        <f>(VLOOKUP($C152,Incurred_Real!$A$25:$BR$427,Incurred_Real!AZ$1,FALSE))*$M152</f>
        <v>0</v>
      </c>
      <c r="X152" s="232">
        <f>(VLOOKUP($C152,Incurred_Real!$A$25:$BR$427,Incurred_Real!BA$1,FALSE))*$M152</f>
        <v>0</v>
      </c>
      <c r="Y152" s="232">
        <f>(VLOOKUP($C152,Incurred_Real!$A$25:$BR$427,Incurred_Real!BB$1,FALSE))*$M152</f>
        <v>0</v>
      </c>
      <c r="Z152" s="232">
        <f>(VLOOKUP($C152,Incurred_Real!$A$25:$BR$427,Incurred_Real!BC$1,FALSE))*$M152</f>
        <v>0</v>
      </c>
      <c r="AA152" s="232">
        <f>(VLOOKUP($C152,Incurred_Real!$A$25:$BR$427,Incurred_Real!BD$1,FALSE))*$M152</f>
        <v>0</v>
      </c>
      <c r="AB152" s="232">
        <f>(VLOOKUP($C152,Incurred_Real!$A$25:$BR$427,Incurred_Real!BE$1,FALSE))*$M152</f>
        <v>0</v>
      </c>
      <c r="AC152" s="232">
        <f>(VLOOKUP($C152,Incurred_Real!$A$25:$BR$427,Incurred_Real!BF$1,FALSE))*$M152</f>
        <v>0</v>
      </c>
      <c r="AD152" s="232">
        <f>(VLOOKUP($C152,Incurred_Real!$A$25:$BR$427,Incurred_Real!BG$1,FALSE))*$M152</f>
        <v>0</v>
      </c>
      <c r="AE152" s="232">
        <f>(VLOOKUP($C152,Incurred_Real!$A$25:$BR$427,Incurred_Real!BH$1,FALSE))*$M152</f>
        <v>0</v>
      </c>
      <c r="AF152" s="232">
        <f>(VLOOKUP($C152,Incurred_Real!$A$25:$BR$427,Incurred_Real!BI$1,FALSE))*$M152</f>
        <v>0</v>
      </c>
      <c r="AG152" s="232">
        <f>(VLOOKUP($C152,Incurred_Real!$A$25:$BR$427,Incurred_Real!BJ$1,FALSE))*$M152</f>
        <v>0</v>
      </c>
      <c r="AH152" s="232">
        <f>(VLOOKUP($C152,Incurred_Real!$A$25:$BR$427,Incurred_Real!BK$1,FALSE))*$M152</f>
        <v>0</v>
      </c>
      <c r="AI152" s="232">
        <f>(VLOOKUP($C152,Incurred_Real!$A$25:$BR$427,Incurred_Real!BL$1,FALSE))*$M152</f>
        <v>0</v>
      </c>
      <c r="AJ152" s="232">
        <f>(VLOOKUP($C152,Incurred_Real!$A$25:$BR$427,Incurred_Real!BM$1,FALSE))*$M152</f>
        <v>0</v>
      </c>
      <c r="AK152" s="232">
        <f>(VLOOKUP($C152,Incurred_Real!$A$25:$BR$427,Incurred_Real!BN$1,FALSE))*$M152</f>
        <v>0</v>
      </c>
      <c r="AL152" s="232">
        <f>(VLOOKUP($C152,Incurred_Real!$A$25:$BR$427,Incurred_Real!BO$1,FALSE))*$M152</f>
        <v>0</v>
      </c>
      <c r="AM152" s="232">
        <f>(VLOOKUP($C152,Incurred_Real!$A$25:$BR$427,Incurred_Real!BP$1,FALSE))*$M152</f>
        <v>0</v>
      </c>
      <c r="AN152" s="232">
        <f>(VLOOKUP($C152,Incurred_Real!$A$25:$BR$427,Incurred_Real!BQ$1,FALSE))*$M152</f>
        <v>0</v>
      </c>
      <c r="AO152" s="232">
        <f>(VLOOKUP($C152,Incurred_Real!$A$25:$BR$427,Incurred_Real!BR$1,FALSE))*$M152</f>
        <v>0</v>
      </c>
      <c r="AP152" s="232">
        <f t="shared" si="17"/>
        <v>0</v>
      </c>
      <c r="AR152" s="232" t="b">
        <f t="shared" si="18"/>
        <v>1</v>
      </c>
    </row>
    <row r="153" spans="3:44" x14ac:dyDescent="0.15">
      <c r="C153" s="11" t="s">
        <v>255</v>
      </c>
      <c r="D153" s="11" t="str">
        <f>VLOOKUP(C153,'Project List'!$A$9:$AG$360,'Project List'!$G$1,FALSE)</f>
        <v>Asset Performance Systems</v>
      </c>
      <c r="E153" s="11" t="str">
        <f>VLOOKUP($C153,Incurred_Real!$A$24:$E$376,Incurred_Real!$D$1,FALSE)</f>
        <v>Replacement</v>
      </c>
      <c r="F153" s="13">
        <f>IF(VLOOKUP($C153,Incurred_Nominal!$A$25:$AQ$426,Incurred_Nominal!$AL$1,FALSE)="Commissioned Extra",0,
IF(VLOOKUP($C153,Incurred_Nominal!$A$25:$AQ$426,Incurred_Nominal!$AK$1,FALSE)=F$4,VLOOKUP($C153,Incurred_Nominal!$A$25:$AQ$426,Incurred_Nominal!$AG$1,FALSE),0))</f>
        <v>0</v>
      </c>
      <c r="G153" s="13">
        <f>IF(VLOOKUP($C153,Incurred_Nominal!$A$25:$AQ$426,Incurred_Nominal!$AL$1,FALSE)="Commissioned Extra",0,
IF(VLOOKUP($C153,Incurred_Nominal!$A$25:$AQ$426,Incurred_Nominal!$AK$1,FALSE)=G$4,VLOOKUP($C153,Incurred_Nominal!$A$25:$AQ$426,Incurred_Nominal!$AG$1,FALSE),0))</f>
        <v>1707389.9311722822</v>
      </c>
      <c r="H153" s="13">
        <f>IF(VLOOKUP($C153,Incurred_Nominal!$A$25:$AQ$426,Incurred_Nominal!$AL$1,FALSE)="Commissioned Extra",0,
IF(VLOOKUP($C153,Incurred_Nominal!$A$25:$AQ$426,Incurred_Nominal!$AK$1,FALSE)=H$4,VLOOKUP($C153,Incurred_Nominal!$A$25:$AQ$426,Incurred_Nominal!$AG$1,FALSE),0))</f>
        <v>0</v>
      </c>
      <c r="I153" s="13">
        <f>IF(VLOOKUP($C153,Incurred_Nominal!$A$25:$AQ$426,Incurred_Nominal!$AL$1,FALSE)="Commissioned Extra",0,
IF(VLOOKUP($C153,Incurred_Nominal!$A$25:$AQ$426,Incurred_Nominal!$AK$1,FALSE)=I$4,VLOOKUP($C153,Incurred_Nominal!$A$25:$AQ$426,Incurred_Nominal!$AG$1,FALSE),0))</f>
        <v>0</v>
      </c>
      <c r="J153" s="13">
        <f>IF(VLOOKUP($C153,Incurred_Nominal!$A$25:$AQ$426,Incurred_Nominal!$AL$1,FALSE)="Commissioned Extra",0,
IF(VLOOKUP($C153,Incurred_Nominal!$A$25:$AQ$426,Incurred_Nominal!$AK$1,FALSE)=J$4,VLOOKUP($C153,Incurred_Nominal!$A$25:$AQ$426,Incurred_Nominal!$AG$1,FALSE),0))</f>
        <v>0</v>
      </c>
      <c r="K153" s="13">
        <f>IF(VLOOKUP($C153,Incurred_Nominal!$A$25:$AQ$426,Incurred_Nominal!$AL$1,FALSE)="Commissioned Extra",0,
IF(VLOOKUP($C153,Incurred_Nominal!$A$25:$AQ$426,Incurred_Nominal!$AK$1,FALSE)=K$4,VLOOKUP($C153,Incurred_Nominal!$A$25:$AQ$426,Incurred_Nominal!$AG$1,FALSE),0))</f>
        <v>0</v>
      </c>
      <c r="L153" s="13">
        <f>IF(VLOOKUP($C153,Incurred_Nominal!$A$25:$AQ$426,Incurred_Nominal!$AL$1,FALSE)="Commissioned Extra",0,
IF(VLOOKUP($C153,Incurred_Nominal!$A$25:$AQ$426,Incurred_Nominal!$AK$1,FALSE)=L$4,VLOOKUP($C153,Incurred_Nominal!$A$25:$AQ$426,Incurred_Nominal!$AG$1,FALSE),0))</f>
        <v>0</v>
      </c>
      <c r="M153" s="232">
        <f t="shared" si="15"/>
        <v>1707389.9311722822</v>
      </c>
      <c r="N153" s="232">
        <f t="shared" si="16"/>
        <v>2023</v>
      </c>
      <c r="P153" s="232">
        <f>(VLOOKUP($C153,Incurred_Real!$A$25:$BR$427,Incurred_Real!AS$1,FALSE))*$M153</f>
        <v>0</v>
      </c>
      <c r="Q153" s="232">
        <f>(VLOOKUP($C153,Incurred_Real!$A$25:$BR$427,Incurred_Real!AT$1,FALSE))*$M153</f>
        <v>0</v>
      </c>
      <c r="R153" s="232">
        <f>(VLOOKUP($C153,Incurred_Real!$A$25:$BR$427,Incurred_Real!AU$1,FALSE))*$M153</f>
        <v>0</v>
      </c>
      <c r="S153" s="232">
        <f>(VLOOKUP($C153,Incurred_Real!$A$25:$BR$427,Incurred_Real!AV$1,FALSE))*$M153</f>
        <v>1707389.9311722822</v>
      </c>
      <c r="T153" s="232">
        <f>(VLOOKUP($C153,Incurred_Real!$A$25:$BR$427,Incurred_Real!AW$1,FALSE))*$M153</f>
        <v>0</v>
      </c>
      <c r="U153" s="232">
        <f>(VLOOKUP($C153,Incurred_Real!$A$25:$BR$427,Incurred_Real!AX$1,FALSE))*$M153</f>
        <v>0</v>
      </c>
      <c r="V153" s="232">
        <f>(VLOOKUP($C153,Incurred_Real!$A$25:$BR$427,Incurred_Real!AY$1,FALSE))*$M153</f>
        <v>0</v>
      </c>
      <c r="W153" s="232">
        <f>(VLOOKUP($C153,Incurred_Real!$A$25:$BR$427,Incurred_Real!AZ$1,FALSE))*$M153</f>
        <v>0</v>
      </c>
      <c r="X153" s="232">
        <f>(VLOOKUP($C153,Incurred_Real!$A$25:$BR$427,Incurred_Real!BA$1,FALSE))*$M153</f>
        <v>0</v>
      </c>
      <c r="Y153" s="232">
        <f>(VLOOKUP($C153,Incurred_Real!$A$25:$BR$427,Incurred_Real!BB$1,FALSE))*$M153</f>
        <v>0</v>
      </c>
      <c r="Z153" s="232">
        <f>(VLOOKUP($C153,Incurred_Real!$A$25:$BR$427,Incurred_Real!BC$1,FALSE))*$M153</f>
        <v>0</v>
      </c>
      <c r="AA153" s="232">
        <f>(VLOOKUP($C153,Incurred_Real!$A$25:$BR$427,Incurred_Real!BD$1,FALSE))*$M153</f>
        <v>0</v>
      </c>
      <c r="AB153" s="232">
        <f>(VLOOKUP($C153,Incurred_Real!$A$25:$BR$427,Incurred_Real!BE$1,FALSE))*$M153</f>
        <v>0</v>
      </c>
      <c r="AC153" s="232">
        <f>(VLOOKUP($C153,Incurred_Real!$A$25:$BR$427,Incurred_Real!BF$1,FALSE))*$M153</f>
        <v>0</v>
      </c>
      <c r="AD153" s="232">
        <f>(VLOOKUP($C153,Incurred_Real!$A$25:$BR$427,Incurred_Real!BG$1,FALSE))*$M153</f>
        <v>0</v>
      </c>
      <c r="AE153" s="232">
        <f>(VLOOKUP($C153,Incurred_Real!$A$25:$BR$427,Incurred_Real!BH$1,FALSE))*$M153</f>
        <v>0</v>
      </c>
      <c r="AF153" s="232">
        <f>(VLOOKUP($C153,Incurred_Real!$A$25:$BR$427,Incurred_Real!BI$1,FALSE))*$M153</f>
        <v>0</v>
      </c>
      <c r="AG153" s="232">
        <f>(VLOOKUP($C153,Incurred_Real!$A$25:$BR$427,Incurred_Real!BJ$1,FALSE))*$M153</f>
        <v>0</v>
      </c>
      <c r="AH153" s="232">
        <f>(VLOOKUP($C153,Incurred_Real!$A$25:$BR$427,Incurred_Real!BK$1,FALSE))*$M153</f>
        <v>0</v>
      </c>
      <c r="AI153" s="232">
        <f>(VLOOKUP($C153,Incurred_Real!$A$25:$BR$427,Incurred_Real!BL$1,FALSE))*$M153</f>
        <v>0</v>
      </c>
      <c r="AJ153" s="232">
        <f>(VLOOKUP($C153,Incurred_Real!$A$25:$BR$427,Incurred_Real!BM$1,FALSE))*$M153</f>
        <v>0</v>
      </c>
      <c r="AK153" s="232">
        <f>(VLOOKUP($C153,Incurred_Real!$A$25:$BR$427,Incurred_Real!BN$1,FALSE))*$M153</f>
        <v>0</v>
      </c>
      <c r="AL153" s="232">
        <f>(VLOOKUP($C153,Incurred_Real!$A$25:$BR$427,Incurred_Real!BO$1,FALSE))*$M153</f>
        <v>0</v>
      </c>
      <c r="AM153" s="232">
        <f>(VLOOKUP($C153,Incurred_Real!$A$25:$BR$427,Incurred_Real!BP$1,FALSE))*$M153</f>
        <v>0</v>
      </c>
      <c r="AN153" s="232">
        <f>(VLOOKUP($C153,Incurred_Real!$A$25:$BR$427,Incurred_Real!BQ$1,FALSE))*$M153</f>
        <v>0</v>
      </c>
      <c r="AO153" s="232">
        <f>(VLOOKUP($C153,Incurred_Real!$A$25:$BR$427,Incurred_Real!BR$1,FALSE))*$M153</f>
        <v>0</v>
      </c>
      <c r="AP153" s="232">
        <f t="shared" si="17"/>
        <v>1707389.9311722822</v>
      </c>
      <c r="AR153" s="232" t="b">
        <f t="shared" si="18"/>
        <v>1</v>
      </c>
    </row>
    <row r="154" spans="3:44" x14ac:dyDescent="0.15">
      <c r="C154" s="11" t="s">
        <v>257</v>
      </c>
      <c r="D154" s="11" t="str">
        <f>VLOOKUP(C154,'Project List'!$A$9:$AG$360,'Project List'!$G$1,FALSE)</f>
        <v>Treasury and Risk Systems Implementation</v>
      </c>
      <c r="E154" s="11" t="str">
        <f>VLOOKUP($C154,Incurred_Real!$A$24:$E$376,Incurred_Real!$D$1,FALSE)</f>
        <v>Information Technology</v>
      </c>
      <c r="F154" s="13">
        <f>IF(VLOOKUP($C154,Incurred_Nominal!$A$25:$AQ$426,Incurred_Nominal!$AL$1,FALSE)="Commissioned Extra",0,
IF(VLOOKUP($C154,Incurred_Nominal!$A$25:$AQ$426,Incurred_Nominal!$AK$1,FALSE)=F$4,VLOOKUP($C154,Incurred_Nominal!$A$25:$AQ$426,Incurred_Nominal!$AG$1,FALSE),0))</f>
        <v>0</v>
      </c>
      <c r="G154" s="13">
        <f>IF(VLOOKUP($C154,Incurred_Nominal!$A$25:$AQ$426,Incurred_Nominal!$AL$1,FALSE)="Commissioned Extra",0,
IF(VLOOKUP($C154,Incurred_Nominal!$A$25:$AQ$426,Incurred_Nominal!$AK$1,FALSE)=G$4,VLOOKUP($C154,Incurred_Nominal!$A$25:$AQ$426,Incurred_Nominal!$AG$1,FALSE),0))</f>
        <v>0</v>
      </c>
      <c r="H154" s="13">
        <f>IF(VLOOKUP($C154,Incurred_Nominal!$A$25:$AQ$426,Incurred_Nominal!$AL$1,FALSE)="Commissioned Extra",0,
IF(VLOOKUP($C154,Incurred_Nominal!$A$25:$AQ$426,Incurred_Nominal!$AK$1,FALSE)=H$4,VLOOKUP($C154,Incurred_Nominal!$A$25:$AQ$426,Incurred_Nominal!$AG$1,FALSE),0))</f>
        <v>0</v>
      </c>
      <c r="I154" s="13">
        <f>IF(VLOOKUP($C154,Incurred_Nominal!$A$25:$AQ$426,Incurred_Nominal!$AL$1,FALSE)="Commissioned Extra",0,
IF(VLOOKUP($C154,Incurred_Nominal!$A$25:$AQ$426,Incurred_Nominal!$AK$1,FALSE)=I$4,VLOOKUP($C154,Incurred_Nominal!$A$25:$AQ$426,Incurred_Nominal!$AG$1,FALSE),0))</f>
        <v>0</v>
      </c>
      <c r="J154" s="13">
        <f>IF(VLOOKUP($C154,Incurred_Nominal!$A$25:$AQ$426,Incurred_Nominal!$AL$1,FALSE)="Commissioned Extra",0,
IF(VLOOKUP($C154,Incurred_Nominal!$A$25:$AQ$426,Incurred_Nominal!$AK$1,FALSE)=J$4,VLOOKUP($C154,Incurred_Nominal!$A$25:$AQ$426,Incurred_Nominal!$AG$1,FALSE),0))</f>
        <v>0</v>
      </c>
      <c r="K154" s="13">
        <f>IF(VLOOKUP($C154,Incurred_Nominal!$A$25:$AQ$426,Incurred_Nominal!$AL$1,FALSE)="Commissioned Extra",0,
IF(VLOOKUP($C154,Incurred_Nominal!$A$25:$AQ$426,Incurred_Nominal!$AK$1,FALSE)=K$4,VLOOKUP($C154,Incurred_Nominal!$A$25:$AQ$426,Incurred_Nominal!$AG$1,FALSE),0))</f>
        <v>0</v>
      </c>
      <c r="L154" s="13">
        <f>IF(VLOOKUP($C154,Incurred_Nominal!$A$25:$AQ$426,Incurred_Nominal!$AL$1,FALSE)="Commissioned Extra",0,
IF(VLOOKUP($C154,Incurred_Nominal!$A$25:$AQ$426,Incurred_Nominal!$AK$1,FALSE)=L$4,VLOOKUP($C154,Incurred_Nominal!$A$25:$AQ$426,Incurred_Nominal!$AG$1,FALSE),0))</f>
        <v>0</v>
      </c>
      <c r="M154" s="232">
        <f t="shared" si="15"/>
        <v>0</v>
      </c>
      <c r="N154" s="232" t="str">
        <f t="shared" si="16"/>
        <v/>
      </c>
      <c r="P154" s="232">
        <f>(VLOOKUP($C154,Incurred_Real!$A$25:$BR$427,Incurred_Real!AS$1,FALSE))*$M154</f>
        <v>0</v>
      </c>
      <c r="Q154" s="232">
        <f>(VLOOKUP($C154,Incurred_Real!$A$25:$BR$427,Incurred_Real!AT$1,FALSE))*$M154</f>
        <v>0</v>
      </c>
      <c r="R154" s="232">
        <f>(VLOOKUP($C154,Incurred_Real!$A$25:$BR$427,Incurred_Real!AU$1,FALSE))*$M154</f>
        <v>0</v>
      </c>
      <c r="S154" s="232">
        <f>(VLOOKUP($C154,Incurred_Real!$A$25:$BR$427,Incurred_Real!AV$1,FALSE))*$M154</f>
        <v>0</v>
      </c>
      <c r="T154" s="232">
        <f>(VLOOKUP($C154,Incurred_Real!$A$25:$BR$427,Incurred_Real!AW$1,FALSE))*$M154</f>
        <v>0</v>
      </c>
      <c r="U154" s="232">
        <f>(VLOOKUP($C154,Incurred_Real!$A$25:$BR$427,Incurred_Real!AX$1,FALSE))*$M154</f>
        <v>0</v>
      </c>
      <c r="V154" s="232">
        <f>(VLOOKUP($C154,Incurred_Real!$A$25:$BR$427,Incurred_Real!AY$1,FALSE))*$M154</f>
        <v>0</v>
      </c>
      <c r="W154" s="232">
        <f>(VLOOKUP($C154,Incurred_Real!$A$25:$BR$427,Incurred_Real!AZ$1,FALSE))*$M154</f>
        <v>0</v>
      </c>
      <c r="X154" s="232">
        <f>(VLOOKUP($C154,Incurred_Real!$A$25:$BR$427,Incurred_Real!BA$1,FALSE))*$M154</f>
        <v>0</v>
      </c>
      <c r="Y154" s="232">
        <f>(VLOOKUP($C154,Incurred_Real!$A$25:$BR$427,Incurred_Real!BB$1,FALSE))*$M154</f>
        <v>0</v>
      </c>
      <c r="Z154" s="232">
        <f>(VLOOKUP($C154,Incurred_Real!$A$25:$BR$427,Incurred_Real!BC$1,FALSE))*$M154</f>
        <v>0</v>
      </c>
      <c r="AA154" s="232">
        <f>(VLOOKUP($C154,Incurred_Real!$A$25:$BR$427,Incurred_Real!BD$1,FALSE))*$M154</f>
        <v>0</v>
      </c>
      <c r="AB154" s="232">
        <f>(VLOOKUP($C154,Incurred_Real!$A$25:$BR$427,Incurred_Real!BE$1,FALSE))*$M154</f>
        <v>0</v>
      </c>
      <c r="AC154" s="232">
        <f>(VLOOKUP($C154,Incurred_Real!$A$25:$BR$427,Incurred_Real!BF$1,FALSE))*$M154</f>
        <v>0</v>
      </c>
      <c r="AD154" s="232">
        <f>(VLOOKUP($C154,Incurred_Real!$A$25:$BR$427,Incurred_Real!BG$1,FALSE))*$M154</f>
        <v>0</v>
      </c>
      <c r="AE154" s="232">
        <f>(VLOOKUP($C154,Incurred_Real!$A$25:$BR$427,Incurred_Real!BH$1,FALSE))*$M154</f>
        <v>0</v>
      </c>
      <c r="AF154" s="232">
        <f>(VLOOKUP($C154,Incurred_Real!$A$25:$BR$427,Incurred_Real!BI$1,FALSE))*$M154</f>
        <v>0</v>
      </c>
      <c r="AG154" s="232">
        <f>(VLOOKUP($C154,Incurred_Real!$A$25:$BR$427,Incurred_Real!BJ$1,FALSE))*$M154</f>
        <v>0</v>
      </c>
      <c r="AH154" s="232">
        <f>(VLOOKUP($C154,Incurred_Real!$A$25:$BR$427,Incurred_Real!BK$1,FALSE))*$M154</f>
        <v>0</v>
      </c>
      <c r="AI154" s="232">
        <f>(VLOOKUP($C154,Incurred_Real!$A$25:$BR$427,Incurred_Real!BL$1,FALSE))*$M154</f>
        <v>0</v>
      </c>
      <c r="AJ154" s="232">
        <f>(VLOOKUP($C154,Incurred_Real!$A$25:$BR$427,Incurred_Real!BM$1,FALSE))*$M154</f>
        <v>0</v>
      </c>
      <c r="AK154" s="232">
        <f>(VLOOKUP($C154,Incurred_Real!$A$25:$BR$427,Incurred_Real!BN$1,FALSE))*$M154</f>
        <v>0</v>
      </c>
      <c r="AL154" s="232">
        <f>(VLOOKUP($C154,Incurred_Real!$A$25:$BR$427,Incurred_Real!BO$1,FALSE))*$M154</f>
        <v>0</v>
      </c>
      <c r="AM154" s="232">
        <f>(VLOOKUP($C154,Incurred_Real!$A$25:$BR$427,Incurred_Real!BP$1,FALSE))*$M154</f>
        <v>0</v>
      </c>
      <c r="AN154" s="232">
        <f>(VLOOKUP($C154,Incurred_Real!$A$25:$BR$427,Incurred_Real!BQ$1,FALSE))*$M154</f>
        <v>0</v>
      </c>
      <c r="AO154" s="232">
        <f>(VLOOKUP($C154,Incurred_Real!$A$25:$BR$427,Incurred_Real!BR$1,FALSE))*$M154</f>
        <v>0</v>
      </c>
      <c r="AP154" s="232">
        <f t="shared" si="17"/>
        <v>0</v>
      </c>
      <c r="AR154" s="232" t="b">
        <f t="shared" si="18"/>
        <v>1</v>
      </c>
    </row>
    <row r="155" spans="3:44" x14ac:dyDescent="0.15">
      <c r="C155" s="11" t="s">
        <v>258</v>
      </c>
      <c r="D155" s="11" t="str">
        <f>VLOOKUP(C155,'Project List'!$A$9:$AG$360,'Project List'!$G$1,FALSE)</f>
        <v>IT Systems Admin and Monitoring Tools Refresh</v>
      </c>
      <c r="E155" s="11" t="str">
        <f>VLOOKUP($C155,Incurred_Real!$A$24:$E$376,Incurred_Real!$D$1,FALSE)</f>
        <v>Information Technology</v>
      </c>
      <c r="F155" s="13">
        <f>IF(VLOOKUP($C155,Incurred_Nominal!$A$25:$AQ$426,Incurred_Nominal!$AL$1,FALSE)="Commissioned Extra",0,
IF(VLOOKUP($C155,Incurred_Nominal!$A$25:$AQ$426,Incurred_Nominal!$AK$1,FALSE)=F$4,VLOOKUP($C155,Incurred_Nominal!$A$25:$AQ$426,Incurred_Nominal!$AG$1,FALSE),0))</f>
        <v>0</v>
      </c>
      <c r="G155" s="13">
        <f>IF(VLOOKUP($C155,Incurred_Nominal!$A$25:$AQ$426,Incurred_Nominal!$AL$1,FALSE)="Commissioned Extra",0,
IF(VLOOKUP($C155,Incurred_Nominal!$A$25:$AQ$426,Incurred_Nominal!$AK$1,FALSE)=G$4,VLOOKUP($C155,Incurred_Nominal!$A$25:$AQ$426,Incurred_Nominal!$AG$1,FALSE),0))</f>
        <v>0</v>
      </c>
      <c r="H155" s="13">
        <f>IF(VLOOKUP($C155,Incurred_Nominal!$A$25:$AQ$426,Incurred_Nominal!$AL$1,FALSE)="Commissioned Extra",0,
IF(VLOOKUP($C155,Incurred_Nominal!$A$25:$AQ$426,Incurred_Nominal!$AK$1,FALSE)=H$4,VLOOKUP($C155,Incurred_Nominal!$A$25:$AQ$426,Incurred_Nominal!$AG$1,FALSE),0))</f>
        <v>199045.59850157695</v>
      </c>
      <c r="I155" s="13">
        <f>IF(VLOOKUP($C155,Incurred_Nominal!$A$25:$AQ$426,Incurred_Nominal!$AL$1,FALSE)="Commissioned Extra",0,
IF(VLOOKUP($C155,Incurred_Nominal!$A$25:$AQ$426,Incurred_Nominal!$AK$1,FALSE)=I$4,VLOOKUP($C155,Incurred_Nominal!$A$25:$AQ$426,Incurred_Nominal!$AG$1,FALSE),0))</f>
        <v>0</v>
      </c>
      <c r="J155" s="13">
        <f>IF(VLOOKUP($C155,Incurred_Nominal!$A$25:$AQ$426,Incurred_Nominal!$AL$1,FALSE)="Commissioned Extra",0,
IF(VLOOKUP($C155,Incurred_Nominal!$A$25:$AQ$426,Incurred_Nominal!$AK$1,FALSE)=J$4,VLOOKUP($C155,Incurred_Nominal!$A$25:$AQ$426,Incurred_Nominal!$AG$1,FALSE),0))</f>
        <v>0</v>
      </c>
      <c r="K155" s="13">
        <f>IF(VLOOKUP($C155,Incurred_Nominal!$A$25:$AQ$426,Incurred_Nominal!$AL$1,FALSE)="Commissioned Extra",0,
IF(VLOOKUP($C155,Incurred_Nominal!$A$25:$AQ$426,Incurred_Nominal!$AK$1,FALSE)=K$4,VLOOKUP($C155,Incurred_Nominal!$A$25:$AQ$426,Incurred_Nominal!$AG$1,FALSE),0))</f>
        <v>0</v>
      </c>
      <c r="L155" s="13">
        <f>IF(VLOOKUP($C155,Incurred_Nominal!$A$25:$AQ$426,Incurred_Nominal!$AL$1,FALSE)="Commissioned Extra",0,
IF(VLOOKUP($C155,Incurred_Nominal!$A$25:$AQ$426,Incurred_Nominal!$AK$1,FALSE)=L$4,VLOOKUP($C155,Incurred_Nominal!$A$25:$AQ$426,Incurred_Nominal!$AG$1,FALSE),0))</f>
        <v>0</v>
      </c>
      <c r="M155" s="232">
        <f t="shared" si="15"/>
        <v>199045.59850157695</v>
      </c>
      <c r="N155" s="232">
        <f t="shared" si="16"/>
        <v>2024</v>
      </c>
      <c r="P155" s="232">
        <f>(VLOOKUP($C155,Incurred_Real!$A$25:$BR$427,Incurred_Real!AS$1,FALSE))*$M155</f>
        <v>0</v>
      </c>
      <c r="Q155" s="232">
        <f>(VLOOKUP($C155,Incurred_Real!$A$25:$BR$427,Incurred_Real!AT$1,FALSE))*$M155</f>
        <v>0</v>
      </c>
      <c r="R155" s="232">
        <f>(VLOOKUP($C155,Incurred_Real!$A$25:$BR$427,Incurred_Real!AU$1,FALSE))*$M155</f>
        <v>0</v>
      </c>
      <c r="S155" s="232">
        <f>(VLOOKUP($C155,Incurred_Real!$A$25:$BR$427,Incurred_Real!AV$1,FALSE))*$M155</f>
        <v>199045.59850157695</v>
      </c>
      <c r="T155" s="232">
        <f>(VLOOKUP($C155,Incurred_Real!$A$25:$BR$427,Incurred_Real!AW$1,FALSE))*$M155</f>
        <v>0</v>
      </c>
      <c r="U155" s="232">
        <f>(VLOOKUP($C155,Incurred_Real!$A$25:$BR$427,Incurred_Real!AX$1,FALSE))*$M155</f>
        <v>0</v>
      </c>
      <c r="V155" s="232">
        <f>(VLOOKUP($C155,Incurred_Real!$A$25:$BR$427,Incurred_Real!AY$1,FALSE))*$M155</f>
        <v>0</v>
      </c>
      <c r="W155" s="232">
        <f>(VLOOKUP($C155,Incurred_Real!$A$25:$BR$427,Incurred_Real!AZ$1,FALSE))*$M155</f>
        <v>0</v>
      </c>
      <c r="X155" s="232">
        <f>(VLOOKUP($C155,Incurred_Real!$A$25:$BR$427,Incurred_Real!BA$1,FALSE))*$M155</f>
        <v>0</v>
      </c>
      <c r="Y155" s="232">
        <f>(VLOOKUP($C155,Incurred_Real!$A$25:$BR$427,Incurred_Real!BB$1,FALSE))*$M155</f>
        <v>0</v>
      </c>
      <c r="Z155" s="232">
        <f>(VLOOKUP($C155,Incurred_Real!$A$25:$BR$427,Incurred_Real!BC$1,FALSE))*$M155</f>
        <v>0</v>
      </c>
      <c r="AA155" s="232">
        <f>(VLOOKUP($C155,Incurred_Real!$A$25:$BR$427,Incurred_Real!BD$1,FALSE))*$M155</f>
        <v>0</v>
      </c>
      <c r="AB155" s="232">
        <f>(VLOOKUP($C155,Incurred_Real!$A$25:$BR$427,Incurred_Real!BE$1,FALSE))*$M155</f>
        <v>0</v>
      </c>
      <c r="AC155" s="232">
        <f>(VLOOKUP($C155,Incurred_Real!$A$25:$BR$427,Incurred_Real!BF$1,FALSE))*$M155</f>
        <v>0</v>
      </c>
      <c r="AD155" s="232">
        <f>(VLOOKUP($C155,Incurred_Real!$A$25:$BR$427,Incurred_Real!BG$1,FALSE))*$M155</f>
        <v>0</v>
      </c>
      <c r="AE155" s="232">
        <f>(VLOOKUP($C155,Incurred_Real!$A$25:$BR$427,Incurred_Real!BH$1,FALSE))*$M155</f>
        <v>0</v>
      </c>
      <c r="AF155" s="232">
        <f>(VLOOKUP($C155,Incurred_Real!$A$25:$BR$427,Incurred_Real!BI$1,FALSE))*$M155</f>
        <v>0</v>
      </c>
      <c r="AG155" s="232">
        <f>(VLOOKUP($C155,Incurred_Real!$A$25:$BR$427,Incurred_Real!BJ$1,FALSE))*$M155</f>
        <v>0</v>
      </c>
      <c r="AH155" s="232">
        <f>(VLOOKUP($C155,Incurred_Real!$A$25:$BR$427,Incurred_Real!BK$1,FALSE))*$M155</f>
        <v>0</v>
      </c>
      <c r="AI155" s="232">
        <f>(VLOOKUP($C155,Incurred_Real!$A$25:$BR$427,Incurred_Real!BL$1,FALSE))*$M155</f>
        <v>0</v>
      </c>
      <c r="AJ155" s="232">
        <f>(VLOOKUP($C155,Incurred_Real!$A$25:$BR$427,Incurred_Real!BM$1,FALSE))*$M155</f>
        <v>0</v>
      </c>
      <c r="AK155" s="232">
        <f>(VLOOKUP($C155,Incurred_Real!$A$25:$BR$427,Incurred_Real!BN$1,FALSE))*$M155</f>
        <v>0</v>
      </c>
      <c r="AL155" s="232">
        <f>(VLOOKUP($C155,Incurred_Real!$A$25:$BR$427,Incurred_Real!BO$1,FALSE))*$M155</f>
        <v>0</v>
      </c>
      <c r="AM155" s="232">
        <f>(VLOOKUP($C155,Incurred_Real!$A$25:$BR$427,Incurred_Real!BP$1,FALSE))*$M155</f>
        <v>0</v>
      </c>
      <c r="AN155" s="232">
        <f>(VLOOKUP($C155,Incurred_Real!$A$25:$BR$427,Incurred_Real!BQ$1,FALSE))*$M155</f>
        <v>0</v>
      </c>
      <c r="AO155" s="232">
        <f>(VLOOKUP($C155,Incurred_Real!$A$25:$BR$427,Incurred_Real!BR$1,FALSE))*$M155</f>
        <v>0</v>
      </c>
      <c r="AP155" s="232">
        <f t="shared" si="17"/>
        <v>199045.59850157695</v>
      </c>
      <c r="AR155" s="232" t="b">
        <f t="shared" si="18"/>
        <v>1</v>
      </c>
    </row>
    <row r="156" spans="3:44" x14ac:dyDescent="0.15">
      <c r="C156" s="11" t="s">
        <v>259</v>
      </c>
      <c r="D156" s="11" t="str">
        <f>VLOOKUP(C156,'Project List'!$A$9:$AG$360,'Project List'!$G$1,FALSE)</f>
        <v>SCADA and RTU Configuration Management</v>
      </c>
      <c r="E156" s="11" t="str">
        <f>VLOOKUP($C156,Incurred_Real!$A$24:$E$376,Incurred_Real!$D$1,FALSE)</f>
        <v>Information Technology</v>
      </c>
      <c r="F156" s="13">
        <f>IF(VLOOKUP($C156,Incurred_Nominal!$A$25:$AQ$426,Incurred_Nominal!$AL$1,FALSE)="Commissioned Extra",0,
IF(VLOOKUP($C156,Incurred_Nominal!$A$25:$AQ$426,Incurred_Nominal!$AK$1,FALSE)=F$4,VLOOKUP($C156,Incurred_Nominal!$A$25:$AQ$426,Incurred_Nominal!$AG$1,FALSE),0))</f>
        <v>0</v>
      </c>
      <c r="G156" s="13">
        <f>IF(VLOOKUP($C156,Incurred_Nominal!$A$25:$AQ$426,Incurred_Nominal!$AL$1,FALSE)="Commissioned Extra",0,
IF(VLOOKUP($C156,Incurred_Nominal!$A$25:$AQ$426,Incurred_Nominal!$AK$1,FALSE)=G$4,VLOOKUP($C156,Incurred_Nominal!$A$25:$AQ$426,Incurred_Nominal!$AG$1,FALSE),0))</f>
        <v>0</v>
      </c>
      <c r="H156" s="13">
        <f>IF(VLOOKUP($C156,Incurred_Nominal!$A$25:$AQ$426,Incurred_Nominal!$AL$1,FALSE)="Commissioned Extra",0,
IF(VLOOKUP($C156,Incurred_Nominal!$A$25:$AQ$426,Incurred_Nominal!$AK$1,FALSE)=H$4,VLOOKUP($C156,Incurred_Nominal!$A$25:$AQ$426,Incurred_Nominal!$AG$1,FALSE),0))</f>
        <v>195473.13301235301</v>
      </c>
      <c r="I156" s="13">
        <f>IF(VLOOKUP($C156,Incurred_Nominal!$A$25:$AQ$426,Incurred_Nominal!$AL$1,FALSE)="Commissioned Extra",0,
IF(VLOOKUP($C156,Incurred_Nominal!$A$25:$AQ$426,Incurred_Nominal!$AK$1,FALSE)=I$4,VLOOKUP($C156,Incurred_Nominal!$A$25:$AQ$426,Incurred_Nominal!$AG$1,FALSE),0))</f>
        <v>0</v>
      </c>
      <c r="J156" s="13">
        <f>IF(VLOOKUP($C156,Incurred_Nominal!$A$25:$AQ$426,Incurred_Nominal!$AL$1,FALSE)="Commissioned Extra",0,
IF(VLOOKUP($C156,Incurred_Nominal!$A$25:$AQ$426,Incurred_Nominal!$AK$1,FALSE)=J$4,VLOOKUP($C156,Incurred_Nominal!$A$25:$AQ$426,Incurred_Nominal!$AG$1,FALSE),0))</f>
        <v>0</v>
      </c>
      <c r="K156" s="13">
        <f>IF(VLOOKUP($C156,Incurred_Nominal!$A$25:$AQ$426,Incurred_Nominal!$AL$1,FALSE)="Commissioned Extra",0,
IF(VLOOKUP($C156,Incurred_Nominal!$A$25:$AQ$426,Incurred_Nominal!$AK$1,FALSE)=K$4,VLOOKUP($C156,Incurred_Nominal!$A$25:$AQ$426,Incurred_Nominal!$AG$1,FALSE),0))</f>
        <v>0</v>
      </c>
      <c r="L156" s="13">
        <f>IF(VLOOKUP($C156,Incurred_Nominal!$A$25:$AQ$426,Incurred_Nominal!$AL$1,FALSE)="Commissioned Extra",0,
IF(VLOOKUP($C156,Incurred_Nominal!$A$25:$AQ$426,Incurred_Nominal!$AK$1,FALSE)=L$4,VLOOKUP($C156,Incurred_Nominal!$A$25:$AQ$426,Incurred_Nominal!$AG$1,FALSE),0))</f>
        <v>0</v>
      </c>
      <c r="M156" s="232">
        <f t="shared" si="15"/>
        <v>195473.13301235301</v>
      </c>
      <c r="N156" s="232">
        <f t="shared" si="16"/>
        <v>2024</v>
      </c>
      <c r="P156" s="232">
        <f>(VLOOKUP($C156,Incurred_Real!$A$25:$BR$427,Incurred_Real!AS$1,FALSE))*$M156</f>
        <v>0</v>
      </c>
      <c r="Q156" s="232">
        <f>(VLOOKUP($C156,Incurred_Real!$A$25:$BR$427,Incurred_Real!AT$1,FALSE))*$M156</f>
        <v>0</v>
      </c>
      <c r="R156" s="232">
        <f>(VLOOKUP($C156,Incurred_Real!$A$25:$BR$427,Incurred_Real!AU$1,FALSE))*$M156</f>
        <v>0</v>
      </c>
      <c r="S156" s="232">
        <f>(VLOOKUP($C156,Incurred_Real!$A$25:$BR$427,Incurred_Real!AV$1,FALSE))*$M156</f>
        <v>195473.13301235301</v>
      </c>
      <c r="T156" s="232">
        <f>(VLOOKUP($C156,Incurred_Real!$A$25:$BR$427,Incurred_Real!AW$1,FALSE))*$M156</f>
        <v>0</v>
      </c>
      <c r="U156" s="232">
        <f>(VLOOKUP($C156,Incurred_Real!$A$25:$BR$427,Incurred_Real!AX$1,FALSE))*$M156</f>
        <v>0</v>
      </c>
      <c r="V156" s="232">
        <f>(VLOOKUP($C156,Incurred_Real!$A$25:$BR$427,Incurred_Real!AY$1,FALSE))*$M156</f>
        <v>0</v>
      </c>
      <c r="W156" s="232">
        <f>(VLOOKUP($C156,Incurred_Real!$A$25:$BR$427,Incurred_Real!AZ$1,FALSE))*$M156</f>
        <v>0</v>
      </c>
      <c r="X156" s="232">
        <f>(VLOOKUP($C156,Incurred_Real!$A$25:$BR$427,Incurred_Real!BA$1,FALSE))*$M156</f>
        <v>0</v>
      </c>
      <c r="Y156" s="232">
        <f>(VLOOKUP($C156,Incurred_Real!$A$25:$BR$427,Incurred_Real!BB$1,FALSE))*$M156</f>
        <v>0</v>
      </c>
      <c r="Z156" s="232">
        <f>(VLOOKUP($C156,Incurred_Real!$A$25:$BR$427,Incurred_Real!BC$1,FALSE))*$M156</f>
        <v>0</v>
      </c>
      <c r="AA156" s="232">
        <f>(VLOOKUP($C156,Incurred_Real!$A$25:$BR$427,Incurred_Real!BD$1,FALSE))*$M156</f>
        <v>0</v>
      </c>
      <c r="AB156" s="232">
        <f>(VLOOKUP($C156,Incurred_Real!$A$25:$BR$427,Incurred_Real!BE$1,FALSE))*$M156</f>
        <v>0</v>
      </c>
      <c r="AC156" s="232">
        <f>(VLOOKUP($C156,Incurred_Real!$A$25:$BR$427,Incurred_Real!BF$1,FALSE))*$M156</f>
        <v>0</v>
      </c>
      <c r="AD156" s="232">
        <f>(VLOOKUP($C156,Incurred_Real!$A$25:$BR$427,Incurred_Real!BG$1,FALSE))*$M156</f>
        <v>0</v>
      </c>
      <c r="AE156" s="232">
        <f>(VLOOKUP($C156,Incurred_Real!$A$25:$BR$427,Incurred_Real!BH$1,FALSE))*$M156</f>
        <v>0</v>
      </c>
      <c r="AF156" s="232">
        <f>(VLOOKUP($C156,Incurred_Real!$A$25:$BR$427,Incurred_Real!BI$1,FALSE))*$M156</f>
        <v>0</v>
      </c>
      <c r="AG156" s="232">
        <f>(VLOOKUP($C156,Incurred_Real!$A$25:$BR$427,Incurred_Real!BJ$1,FALSE))*$M156</f>
        <v>0</v>
      </c>
      <c r="AH156" s="232">
        <f>(VLOOKUP($C156,Incurred_Real!$A$25:$BR$427,Incurred_Real!BK$1,FALSE))*$M156</f>
        <v>0</v>
      </c>
      <c r="AI156" s="232">
        <f>(VLOOKUP($C156,Incurred_Real!$A$25:$BR$427,Incurred_Real!BL$1,FALSE))*$M156</f>
        <v>0</v>
      </c>
      <c r="AJ156" s="232">
        <f>(VLOOKUP($C156,Incurred_Real!$A$25:$BR$427,Incurred_Real!BM$1,FALSE))*$M156</f>
        <v>0</v>
      </c>
      <c r="AK156" s="232">
        <f>(VLOOKUP($C156,Incurred_Real!$A$25:$BR$427,Incurred_Real!BN$1,FALSE))*$M156</f>
        <v>0</v>
      </c>
      <c r="AL156" s="232">
        <f>(VLOOKUP($C156,Incurred_Real!$A$25:$BR$427,Incurred_Real!BO$1,FALSE))*$M156</f>
        <v>0</v>
      </c>
      <c r="AM156" s="232">
        <f>(VLOOKUP($C156,Incurred_Real!$A$25:$BR$427,Incurred_Real!BP$1,FALSE))*$M156</f>
        <v>0</v>
      </c>
      <c r="AN156" s="232">
        <f>(VLOOKUP($C156,Incurred_Real!$A$25:$BR$427,Incurred_Real!BQ$1,FALSE))*$M156</f>
        <v>0</v>
      </c>
      <c r="AO156" s="232">
        <f>(VLOOKUP($C156,Incurred_Real!$A$25:$BR$427,Incurred_Real!BR$1,FALSE))*$M156</f>
        <v>0</v>
      </c>
      <c r="AP156" s="232">
        <f t="shared" si="17"/>
        <v>195473.13301235301</v>
      </c>
      <c r="AR156" s="232" t="b">
        <f t="shared" si="18"/>
        <v>1</v>
      </c>
    </row>
    <row r="157" spans="3:44" x14ac:dyDescent="0.15">
      <c r="C157" s="11" t="s">
        <v>261</v>
      </c>
      <c r="D157" s="11" t="str">
        <f>VLOOKUP(C157,'Project List'!$A$9:$AG$360,'Project List'!$G$1,FALSE)</f>
        <v>Inventory Purchases 2021-22</v>
      </c>
      <c r="E157" s="11" t="str">
        <f>VLOOKUP($C157,Incurred_Real!$A$24:$E$376,Incurred_Real!$D$1,FALSE)</f>
        <v>Inventory/Spares</v>
      </c>
      <c r="F157" s="13">
        <f>IF(VLOOKUP($C157,Incurred_Nominal!$A$25:$AQ$426,Incurred_Nominal!$AL$1,FALSE)="Commissioned Extra",0,
IF(VLOOKUP($C157,Incurred_Nominal!$A$25:$AQ$426,Incurred_Nominal!$AK$1,FALSE)=F$4,VLOOKUP($C157,Incurred_Nominal!$A$25:$AQ$426,Incurred_Nominal!$AG$1,FALSE),0))</f>
        <v>0</v>
      </c>
      <c r="G157" s="13">
        <f>IF(VLOOKUP($C157,Incurred_Nominal!$A$25:$AQ$426,Incurred_Nominal!$AL$1,FALSE)="Commissioned Extra",0,
IF(VLOOKUP($C157,Incurred_Nominal!$A$25:$AQ$426,Incurred_Nominal!$AK$1,FALSE)=G$4,VLOOKUP($C157,Incurred_Nominal!$A$25:$AQ$426,Incurred_Nominal!$AG$1,FALSE),0))</f>
        <v>2707090.1653123768</v>
      </c>
      <c r="H157" s="13">
        <f>IF(VLOOKUP($C157,Incurred_Nominal!$A$25:$AQ$426,Incurred_Nominal!$AL$1,FALSE)="Commissioned Extra",0,
IF(VLOOKUP($C157,Incurred_Nominal!$A$25:$AQ$426,Incurred_Nominal!$AK$1,FALSE)=H$4,VLOOKUP($C157,Incurred_Nominal!$A$25:$AQ$426,Incurred_Nominal!$AG$1,FALSE),0))</f>
        <v>0</v>
      </c>
      <c r="I157" s="13">
        <f>IF(VLOOKUP($C157,Incurred_Nominal!$A$25:$AQ$426,Incurred_Nominal!$AL$1,FALSE)="Commissioned Extra",0,
IF(VLOOKUP($C157,Incurred_Nominal!$A$25:$AQ$426,Incurred_Nominal!$AK$1,FALSE)=I$4,VLOOKUP($C157,Incurred_Nominal!$A$25:$AQ$426,Incurred_Nominal!$AG$1,FALSE),0))</f>
        <v>0</v>
      </c>
      <c r="J157" s="13">
        <f>IF(VLOOKUP($C157,Incurred_Nominal!$A$25:$AQ$426,Incurred_Nominal!$AL$1,FALSE)="Commissioned Extra",0,
IF(VLOOKUP($C157,Incurred_Nominal!$A$25:$AQ$426,Incurred_Nominal!$AK$1,FALSE)=J$4,VLOOKUP($C157,Incurred_Nominal!$A$25:$AQ$426,Incurred_Nominal!$AG$1,FALSE),0))</f>
        <v>0</v>
      </c>
      <c r="K157" s="13">
        <f>IF(VLOOKUP($C157,Incurred_Nominal!$A$25:$AQ$426,Incurred_Nominal!$AL$1,FALSE)="Commissioned Extra",0,
IF(VLOOKUP($C157,Incurred_Nominal!$A$25:$AQ$426,Incurred_Nominal!$AK$1,FALSE)=K$4,VLOOKUP($C157,Incurred_Nominal!$A$25:$AQ$426,Incurred_Nominal!$AG$1,FALSE),0))</f>
        <v>0</v>
      </c>
      <c r="L157" s="13">
        <f>IF(VLOOKUP($C157,Incurred_Nominal!$A$25:$AQ$426,Incurred_Nominal!$AL$1,FALSE)="Commissioned Extra",0,
IF(VLOOKUP($C157,Incurred_Nominal!$A$25:$AQ$426,Incurred_Nominal!$AK$1,FALSE)=L$4,VLOOKUP($C157,Incurred_Nominal!$A$25:$AQ$426,Incurred_Nominal!$AG$1,FALSE),0))</f>
        <v>0</v>
      </c>
      <c r="M157" s="232">
        <f t="shared" si="15"/>
        <v>2707090.1653123768</v>
      </c>
      <c r="N157" s="232">
        <f t="shared" si="16"/>
        <v>2023</v>
      </c>
      <c r="P157" s="232">
        <f>(VLOOKUP($C157,Incurred_Real!$A$25:$BR$427,Incurred_Real!AS$1,FALSE))*$M157</f>
        <v>0</v>
      </c>
      <c r="Q157" s="232">
        <f>(VLOOKUP($C157,Incurred_Real!$A$25:$BR$427,Incurred_Real!AT$1,FALSE))*$M157</f>
        <v>0</v>
      </c>
      <c r="R157" s="232">
        <f>(VLOOKUP($C157,Incurred_Real!$A$25:$BR$427,Incurred_Real!AU$1,FALSE))*$M157</f>
        <v>0</v>
      </c>
      <c r="S157" s="232">
        <f>(VLOOKUP($C157,Incurred_Real!$A$25:$BR$427,Incurred_Real!AV$1,FALSE))*$M157</f>
        <v>0</v>
      </c>
      <c r="T157" s="232">
        <f>(VLOOKUP($C157,Incurred_Real!$A$25:$BR$427,Incurred_Real!AW$1,FALSE))*$M157</f>
        <v>0</v>
      </c>
      <c r="U157" s="232">
        <f>(VLOOKUP($C157,Incurred_Real!$A$25:$BR$427,Incurred_Real!AX$1,FALSE))*$M157</f>
        <v>0</v>
      </c>
      <c r="V157" s="232">
        <f>(VLOOKUP($C157,Incurred_Real!$A$25:$BR$427,Incurred_Real!AY$1,FALSE))*$M157</f>
        <v>0</v>
      </c>
      <c r="W157" s="232">
        <f>(VLOOKUP($C157,Incurred_Real!$A$25:$BR$427,Incurred_Real!AZ$1,FALSE))*$M157</f>
        <v>0</v>
      </c>
      <c r="X157" s="232">
        <f>(VLOOKUP($C157,Incurred_Real!$A$25:$BR$427,Incurred_Real!BA$1,FALSE))*$M157</f>
        <v>0</v>
      </c>
      <c r="Y157" s="232">
        <f>(VLOOKUP($C157,Incurred_Real!$A$25:$BR$427,Incurred_Real!BB$1,FALSE))*$M157</f>
        <v>2707090.1653123768</v>
      </c>
      <c r="Z157" s="232">
        <f>(VLOOKUP($C157,Incurred_Real!$A$25:$BR$427,Incurred_Real!BC$1,FALSE))*$M157</f>
        <v>0</v>
      </c>
      <c r="AA157" s="232">
        <f>(VLOOKUP($C157,Incurred_Real!$A$25:$BR$427,Incurred_Real!BD$1,FALSE))*$M157</f>
        <v>0</v>
      </c>
      <c r="AB157" s="232">
        <f>(VLOOKUP($C157,Incurred_Real!$A$25:$BR$427,Incurred_Real!BE$1,FALSE))*$M157</f>
        <v>0</v>
      </c>
      <c r="AC157" s="232">
        <f>(VLOOKUP($C157,Incurred_Real!$A$25:$BR$427,Incurred_Real!BF$1,FALSE))*$M157</f>
        <v>0</v>
      </c>
      <c r="AD157" s="232">
        <f>(VLOOKUP($C157,Incurred_Real!$A$25:$BR$427,Incurred_Real!BG$1,FALSE))*$M157</f>
        <v>0</v>
      </c>
      <c r="AE157" s="232">
        <f>(VLOOKUP($C157,Incurred_Real!$A$25:$BR$427,Incurred_Real!BH$1,FALSE))*$M157</f>
        <v>0</v>
      </c>
      <c r="AF157" s="232">
        <f>(VLOOKUP($C157,Incurred_Real!$A$25:$BR$427,Incurred_Real!BI$1,FALSE))*$M157</f>
        <v>0</v>
      </c>
      <c r="AG157" s="232">
        <f>(VLOOKUP($C157,Incurred_Real!$A$25:$BR$427,Incurred_Real!BJ$1,FALSE))*$M157</f>
        <v>0</v>
      </c>
      <c r="AH157" s="232">
        <f>(VLOOKUP($C157,Incurred_Real!$A$25:$BR$427,Incurred_Real!BK$1,FALSE))*$M157</f>
        <v>0</v>
      </c>
      <c r="AI157" s="232">
        <f>(VLOOKUP($C157,Incurred_Real!$A$25:$BR$427,Incurred_Real!BL$1,FALSE))*$M157</f>
        <v>0</v>
      </c>
      <c r="AJ157" s="232">
        <f>(VLOOKUP($C157,Incurred_Real!$A$25:$BR$427,Incurred_Real!BM$1,FALSE))*$M157</f>
        <v>0</v>
      </c>
      <c r="AK157" s="232">
        <f>(VLOOKUP($C157,Incurred_Real!$A$25:$BR$427,Incurred_Real!BN$1,FALSE))*$M157</f>
        <v>0</v>
      </c>
      <c r="AL157" s="232">
        <f>(VLOOKUP($C157,Incurred_Real!$A$25:$BR$427,Incurred_Real!BO$1,FALSE))*$M157</f>
        <v>0</v>
      </c>
      <c r="AM157" s="232">
        <f>(VLOOKUP($C157,Incurred_Real!$A$25:$BR$427,Incurred_Real!BP$1,FALSE))*$M157</f>
        <v>0</v>
      </c>
      <c r="AN157" s="232">
        <f>(VLOOKUP($C157,Incurred_Real!$A$25:$BR$427,Incurred_Real!BQ$1,FALSE))*$M157</f>
        <v>0</v>
      </c>
      <c r="AO157" s="232">
        <f>(VLOOKUP($C157,Incurred_Real!$A$25:$BR$427,Incurred_Real!BR$1,FALSE))*$M157</f>
        <v>0</v>
      </c>
      <c r="AP157" s="232">
        <f t="shared" si="17"/>
        <v>2707090.1653123768</v>
      </c>
      <c r="AR157" s="232" t="b">
        <f t="shared" si="18"/>
        <v>1</v>
      </c>
    </row>
    <row r="158" spans="3:44" x14ac:dyDescent="0.15">
      <c r="C158" s="11" t="s">
        <v>263</v>
      </c>
      <c r="D158" s="11" t="str">
        <f>VLOOKUP(C158,'Project List'!$A$9:$AG$360,'Project List'!$G$1,FALSE)</f>
        <v>Inventory Purchases 2022-23</v>
      </c>
      <c r="E158" s="11" t="str">
        <f>VLOOKUP($C158,Incurred_Real!$A$24:$E$376,Incurred_Real!$D$1,FALSE)</f>
        <v>Inventory/Spares</v>
      </c>
      <c r="F158" s="13">
        <f>IF(VLOOKUP($C158,Incurred_Nominal!$A$25:$AQ$426,Incurred_Nominal!$AL$1,FALSE)="Commissioned Extra",0,
IF(VLOOKUP($C158,Incurred_Nominal!$A$25:$AQ$426,Incurred_Nominal!$AK$1,FALSE)=F$4,VLOOKUP($C158,Incurred_Nominal!$A$25:$AQ$426,Incurred_Nominal!$AG$1,FALSE),0))</f>
        <v>0</v>
      </c>
      <c r="G158" s="13">
        <f>IF(VLOOKUP($C158,Incurred_Nominal!$A$25:$AQ$426,Incurred_Nominal!$AL$1,FALSE)="Commissioned Extra",0,
IF(VLOOKUP($C158,Incurred_Nominal!$A$25:$AQ$426,Incurred_Nominal!$AK$1,FALSE)=G$4,VLOOKUP($C158,Incurred_Nominal!$A$25:$AQ$426,Incurred_Nominal!$AG$1,FALSE),0))</f>
        <v>1963269.5109716142</v>
      </c>
      <c r="H158" s="13">
        <f>IF(VLOOKUP($C158,Incurred_Nominal!$A$25:$AQ$426,Incurred_Nominal!$AL$1,FALSE)="Commissioned Extra",0,
IF(VLOOKUP($C158,Incurred_Nominal!$A$25:$AQ$426,Incurred_Nominal!$AK$1,FALSE)=H$4,VLOOKUP($C158,Incurred_Nominal!$A$25:$AQ$426,Incurred_Nominal!$AG$1,FALSE),0))</f>
        <v>0</v>
      </c>
      <c r="I158" s="13">
        <f>IF(VLOOKUP($C158,Incurred_Nominal!$A$25:$AQ$426,Incurred_Nominal!$AL$1,FALSE)="Commissioned Extra",0,
IF(VLOOKUP($C158,Incurred_Nominal!$A$25:$AQ$426,Incurred_Nominal!$AK$1,FALSE)=I$4,VLOOKUP($C158,Incurred_Nominal!$A$25:$AQ$426,Incurred_Nominal!$AG$1,FALSE),0))</f>
        <v>0</v>
      </c>
      <c r="J158" s="13">
        <f>IF(VLOOKUP($C158,Incurred_Nominal!$A$25:$AQ$426,Incurred_Nominal!$AL$1,FALSE)="Commissioned Extra",0,
IF(VLOOKUP($C158,Incurred_Nominal!$A$25:$AQ$426,Incurred_Nominal!$AK$1,FALSE)=J$4,VLOOKUP($C158,Incurred_Nominal!$A$25:$AQ$426,Incurred_Nominal!$AG$1,FALSE),0))</f>
        <v>0</v>
      </c>
      <c r="K158" s="13">
        <f>IF(VLOOKUP($C158,Incurred_Nominal!$A$25:$AQ$426,Incurred_Nominal!$AL$1,FALSE)="Commissioned Extra",0,
IF(VLOOKUP($C158,Incurred_Nominal!$A$25:$AQ$426,Incurred_Nominal!$AK$1,FALSE)=K$4,VLOOKUP($C158,Incurred_Nominal!$A$25:$AQ$426,Incurred_Nominal!$AG$1,FALSE),0))</f>
        <v>0</v>
      </c>
      <c r="L158" s="13">
        <f>IF(VLOOKUP($C158,Incurred_Nominal!$A$25:$AQ$426,Incurred_Nominal!$AL$1,FALSE)="Commissioned Extra",0,
IF(VLOOKUP($C158,Incurred_Nominal!$A$25:$AQ$426,Incurred_Nominal!$AK$1,FALSE)=L$4,VLOOKUP($C158,Incurred_Nominal!$A$25:$AQ$426,Incurred_Nominal!$AG$1,FALSE),0))</f>
        <v>0</v>
      </c>
      <c r="M158" s="232">
        <f t="shared" si="15"/>
        <v>1963269.5109716142</v>
      </c>
      <c r="N158" s="232">
        <f t="shared" si="16"/>
        <v>2023</v>
      </c>
      <c r="P158" s="232">
        <f>(VLOOKUP($C158,Incurred_Real!$A$25:$BR$427,Incurred_Real!AS$1,FALSE))*$M158</f>
        <v>0</v>
      </c>
      <c r="Q158" s="232">
        <f>(VLOOKUP($C158,Incurred_Real!$A$25:$BR$427,Incurred_Real!AT$1,FALSE))*$M158</f>
        <v>0</v>
      </c>
      <c r="R158" s="232">
        <f>(VLOOKUP($C158,Incurred_Real!$A$25:$BR$427,Incurred_Real!AU$1,FALSE))*$M158</f>
        <v>0</v>
      </c>
      <c r="S158" s="232">
        <f>(VLOOKUP($C158,Incurred_Real!$A$25:$BR$427,Incurred_Real!AV$1,FALSE))*$M158</f>
        <v>0</v>
      </c>
      <c r="T158" s="232">
        <f>(VLOOKUP($C158,Incurred_Real!$A$25:$BR$427,Incurred_Real!AW$1,FALSE))*$M158</f>
        <v>0</v>
      </c>
      <c r="U158" s="232">
        <f>(VLOOKUP($C158,Incurred_Real!$A$25:$BR$427,Incurred_Real!AX$1,FALSE))*$M158</f>
        <v>0</v>
      </c>
      <c r="V158" s="232">
        <f>(VLOOKUP($C158,Incurred_Real!$A$25:$BR$427,Incurred_Real!AY$1,FALSE))*$M158</f>
        <v>0</v>
      </c>
      <c r="W158" s="232">
        <f>(VLOOKUP($C158,Incurred_Real!$A$25:$BR$427,Incurred_Real!AZ$1,FALSE))*$M158</f>
        <v>0</v>
      </c>
      <c r="X158" s="232">
        <f>(VLOOKUP($C158,Incurred_Real!$A$25:$BR$427,Incurred_Real!BA$1,FALSE))*$M158</f>
        <v>0</v>
      </c>
      <c r="Y158" s="232">
        <f>(VLOOKUP($C158,Incurred_Real!$A$25:$BR$427,Incurred_Real!BB$1,FALSE))*$M158</f>
        <v>1963269.5109716142</v>
      </c>
      <c r="Z158" s="232">
        <f>(VLOOKUP($C158,Incurred_Real!$A$25:$BR$427,Incurred_Real!BC$1,FALSE))*$M158</f>
        <v>0</v>
      </c>
      <c r="AA158" s="232">
        <f>(VLOOKUP($C158,Incurred_Real!$A$25:$BR$427,Incurred_Real!BD$1,FALSE))*$M158</f>
        <v>0</v>
      </c>
      <c r="AB158" s="232">
        <f>(VLOOKUP($C158,Incurred_Real!$A$25:$BR$427,Incurred_Real!BE$1,FALSE))*$M158</f>
        <v>0</v>
      </c>
      <c r="AC158" s="232">
        <f>(VLOOKUP($C158,Incurred_Real!$A$25:$BR$427,Incurred_Real!BF$1,FALSE))*$M158</f>
        <v>0</v>
      </c>
      <c r="AD158" s="232">
        <f>(VLOOKUP($C158,Incurred_Real!$A$25:$BR$427,Incurred_Real!BG$1,FALSE))*$M158</f>
        <v>0</v>
      </c>
      <c r="AE158" s="232">
        <f>(VLOOKUP($C158,Incurred_Real!$A$25:$BR$427,Incurred_Real!BH$1,FALSE))*$M158</f>
        <v>0</v>
      </c>
      <c r="AF158" s="232">
        <f>(VLOOKUP($C158,Incurred_Real!$A$25:$BR$427,Incurred_Real!BI$1,FALSE))*$M158</f>
        <v>0</v>
      </c>
      <c r="AG158" s="232">
        <f>(VLOOKUP($C158,Incurred_Real!$A$25:$BR$427,Incurred_Real!BJ$1,FALSE))*$M158</f>
        <v>0</v>
      </c>
      <c r="AH158" s="232">
        <f>(VLOOKUP($C158,Incurred_Real!$A$25:$BR$427,Incurred_Real!BK$1,FALSE))*$M158</f>
        <v>0</v>
      </c>
      <c r="AI158" s="232">
        <f>(VLOOKUP($C158,Incurred_Real!$A$25:$BR$427,Incurred_Real!BL$1,FALSE))*$M158</f>
        <v>0</v>
      </c>
      <c r="AJ158" s="232">
        <f>(VLOOKUP($C158,Incurred_Real!$A$25:$BR$427,Incurred_Real!BM$1,FALSE))*$M158</f>
        <v>0</v>
      </c>
      <c r="AK158" s="232">
        <f>(VLOOKUP($C158,Incurred_Real!$A$25:$BR$427,Incurred_Real!BN$1,FALSE))*$M158</f>
        <v>0</v>
      </c>
      <c r="AL158" s="232">
        <f>(VLOOKUP($C158,Incurred_Real!$A$25:$BR$427,Incurred_Real!BO$1,FALSE))*$M158</f>
        <v>0</v>
      </c>
      <c r="AM158" s="232">
        <f>(VLOOKUP($C158,Incurred_Real!$A$25:$BR$427,Incurred_Real!BP$1,FALSE))*$M158</f>
        <v>0</v>
      </c>
      <c r="AN158" s="232">
        <f>(VLOOKUP($C158,Incurred_Real!$A$25:$BR$427,Incurred_Real!BQ$1,FALSE))*$M158</f>
        <v>0</v>
      </c>
      <c r="AO158" s="232">
        <f>(VLOOKUP($C158,Incurred_Real!$A$25:$BR$427,Incurred_Real!BR$1,FALSE))*$M158</f>
        <v>0</v>
      </c>
      <c r="AP158" s="232">
        <f t="shared" si="17"/>
        <v>1963269.5109716142</v>
      </c>
      <c r="AR158" s="232" t="b">
        <f t="shared" si="18"/>
        <v>1</v>
      </c>
    </row>
    <row r="159" spans="3:44" x14ac:dyDescent="0.15">
      <c r="C159" s="11" t="s">
        <v>265</v>
      </c>
      <c r="D159" s="11" t="str">
        <f>VLOOKUP(C159,'Project List'!$A$9:$AG$360,'Project List'!$G$1,FALSE)</f>
        <v>Asset Access Manual Rewrite</v>
      </c>
      <c r="E159" s="11" t="str">
        <f>VLOOKUP($C159,Incurred_Real!$A$24:$E$376,Incurred_Real!$D$1,FALSE)</f>
        <v>Security/Compliance</v>
      </c>
      <c r="F159" s="13">
        <f>IF(VLOOKUP($C159,Incurred_Nominal!$A$25:$AQ$426,Incurred_Nominal!$AL$1,FALSE)="Commissioned Extra",0,
IF(VLOOKUP($C159,Incurred_Nominal!$A$25:$AQ$426,Incurred_Nominal!$AK$1,FALSE)=F$4,VLOOKUP($C159,Incurred_Nominal!$A$25:$AQ$426,Incurred_Nominal!$AG$1,FALSE),0))</f>
        <v>0</v>
      </c>
      <c r="G159" s="13">
        <f>IF(VLOOKUP($C159,Incurred_Nominal!$A$25:$AQ$426,Incurred_Nominal!$AL$1,FALSE)="Commissioned Extra",0,
IF(VLOOKUP($C159,Incurred_Nominal!$A$25:$AQ$426,Incurred_Nominal!$AK$1,FALSE)=G$4,VLOOKUP($C159,Incurred_Nominal!$A$25:$AQ$426,Incurred_Nominal!$AG$1,FALSE),0))</f>
        <v>0</v>
      </c>
      <c r="H159" s="13">
        <f>IF(VLOOKUP($C159,Incurred_Nominal!$A$25:$AQ$426,Incurred_Nominal!$AL$1,FALSE)="Commissioned Extra",0,
IF(VLOOKUP($C159,Incurred_Nominal!$A$25:$AQ$426,Incurred_Nominal!$AK$1,FALSE)=H$4,VLOOKUP($C159,Incurred_Nominal!$A$25:$AQ$426,Incurred_Nominal!$AG$1,FALSE),0))</f>
        <v>0</v>
      </c>
      <c r="I159" s="13">
        <f>IF(VLOOKUP($C159,Incurred_Nominal!$A$25:$AQ$426,Incurred_Nominal!$AL$1,FALSE)="Commissioned Extra",0,
IF(VLOOKUP($C159,Incurred_Nominal!$A$25:$AQ$426,Incurred_Nominal!$AK$1,FALSE)=I$4,VLOOKUP($C159,Incurred_Nominal!$A$25:$AQ$426,Incurred_Nominal!$AG$1,FALSE),0))</f>
        <v>0</v>
      </c>
      <c r="J159" s="13">
        <f>IF(VLOOKUP($C159,Incurred_Nominal!$A$25:$AQ$426,Incurred_Nominal!$AL$1,FALSE)="Commissioned Extra",0,
IF(VLOOKUP($C159,Incurred_Nominal!$A$25:$AQ$426,Incurred_Nominal!$AK$1,FALSE)=J$4,VLOOKUP($C159,Incurred_Nominal!$A$25:$AQ$426,Incurred_Nominal!$AG$1,FALSE),0))</f>
        <v>0</v>
      </c>
      <c r="K159" s="13">
        <f>IF(VLOOKUP($C159,Incurred_Nominal!$A$25:$AQ$426,Incurred_Nominal!$AL$1,FALSE)="Commissioned Extra",0,
IF(VLOOKUP($C159,Incurred_Nominal!$A$25:$AQ$426,Incurred_Nominal!$AK$1,FALSE)=K$4,VLOOKUP($C159,Incurred_Nominal!$A$25:$AQ$426,Incurred_Nominal!$AG$1,FALSE),0))</f>
        <v>0</v>
      </c>
      <c r="L159" s="13">
        <f>IF(VLOOKUP($C159,Incurred_Nominal!$A$25:$AQ$426,Incurred_Nominal!$AL$1,FALSE)="Commissioned Extra",0,
IF(VLOOKUP($C159,Incurred_Nominal!$A$25:$AQ$426,Incurred_Nominal!$AK$1,FALSE)=L$4,VLOOKUP($C159,Incurred_Nominal!$A$25:$AQ$426,Incurred_Nominal!$AG$1,FALSE),0))</f>
        <v>0</v>
      </c>
      <c r="M159" s="232">
        <f t="shared" si="15"/>
        <v>0</v>
      </c>
      <c r="N159" s="232" t="str">
        <f t="shared" si="16"/>
        <v/>
      </c>
      <c r="P159" s="232">
        <f>(VLOOKUP($C159,Incurred_Real!$A$25:$BR$427,Incurred_Real!AS$1,FALSE))*$M159</f>
        <v>0</v>
      </c>
      <c r="Q159" s="232">
        <f>(VLOOKUP($C159,Incurred_Real!$A$25:$BR$427,Incurred_Real!AT$1,FALSE))*$M159</f>
        <v>0</v>
      </c>
      <c r="R159" s="232">
        <f>(VLOOKUP($C159,Incurred_Real!$A$25:$BR$427,Incurred_Real!AU$1,FALSE))*$M159</f>
        <v>0</v>
      </c>
      <c r="S159" s="232">
        <f>(VLOOKUP($C159,Incurred_Real!$A$25:$BR$427,Incurred_Real!AV$1,FALSE))*$M159</f>
        <v>0</v>
      </c>
      <c r="T159" s="232">
        <f>(VLOOKUP($C159,Incurred_Real!$A$25:$BR$427,Incurred_Real!AW$1,FALSE))*$M159</f>
        <v>0</v>
      </c>
      <c r="U159" s="232">
        <f>(VLOOKUP($C159,Incurred_Real!$A$25:$BR$427,Incurred_Real!AX$1,FALSE))*$M159</f>
        <v>0</v>
      </c>
      <c r="V159" s="232">
        <f>(VLOOKUP($C159,Incurred_Real!$A$25:$BR$427,Incurred_Real!AY$1,FALSE))*$M159</f>
        <v>0</v>
      </c>
      <c r="W159" s="232">
        <f>(VLOOKUP($C159,Incurred_Real!$A$25:$BR$427,Incurred_Real!AZ$1,FALSE))*$M159</f>
        <v>0</v>
      </c>
      <c r="X159" s="232">
        <f>(VLOOKUP($C159,Incurred_Real!$A$25:$BR$427,Incurred_Real!BA$1,FALSE))*$M159</f>
        <v>0</v>
      </c>
      <c r="Y159" s="232">
        <f>(VLOOKUP($C159,Incurred_Real!$A$25:$BR$427,Incurred_Real!BB$1,FALSE))*$M159</f>
        <v>0</v>
      </c>
      <c r="Z159" s="232">
        <f>(VLOOKUP($C159,Incurred_Real!$A$25:$BR$427,Incurred_Real!BC$1,FALSE))*$M159</f>
        <v>0</v>
      </c>
      <c r="AA159" s="232">
        <f>(VLOOKUP($C159,Incurred_Real!$A$25:$BR$427,Incurred_Real!BD$1,FALSE))*$M159</f>
        <v>0</v>
      </c>
      <c r="AB159" s="232">
        <f>(VLOOKUP($C159,Incurred_Real!$A$25:$BR$427,Incurred_Real!BE$1,FALSE))*$M159</f>
        <v>0</v>
      </c>
      <c r="AC159" s="232">
        <f>(VLOOKUP($C159,Incurred_Real!$A$25:$BR$427,Incurred_Real!BF$1,FALSE))*$M159</f>
        <v>0</v>
      </c>
      <c r="AD159" s="232">
        <f>(VLOOKUP($C159,Incurred_Real!$A$25:$BR$427,Incurred_Real!BG$1,FALSE))*$M159</f>
        <v>0</v>
      </c>
      <c r="AE159" s="232">
        <f>(VLOOKUP($C159,Incurred_Real!$A$25:$BR$427,Incurred_Real!BH$1,FALSE))*$M159</f>
        <v>0</v>
      </c>
      <c r="AF159" s="232">
        <f>(VLOOKUP($C159,Incurred_Real!$A$25:$BR$427,Incurred_Real!BI$1,FALSE))*$M159</f>
        <v>0</v>
      </c>
      <c r="AG159" s="232">
        <f>(VLOOKUP($C159,Incurred_Real!$A$25:$BR$427,Incurred_Real!BJ$1,FALSE))*$M159</f>
        <v>0</v>
      </c>
      <c r="AH159" s="232">
        <f>(VLOOKUP($C159,Incurred_Real!$A$25:$BR$427,Incurred_Real!BK$1,FALSE))*$M159</f>
        <v>0</v>
      </c>
      <c r="AI159" s="232">
        <f>(VLOOKUP($C159,Incurred_Real!$A$25:$BR$427,Incurred_Real!BL$1,FALSE))*$M159</f>
        <v>0</v>
      </c>
      <c r="AJ159" s="232">
        <f>(VLOOKUP($C159,Incurred_Real!$A$25:$BR$427,Incurred_Real!BM$1,FALSE))*$M159</f>
        <v>0</v>
      </c>
      <c r="AK159" s="232">
        <f>(VLOOKUP($C159,Incurred_Real!$A$25:$BR$427,Incurred_Real!BN$1,FALSE))*$M159</f>
        <v>0</v>
      </c>
      <c r="AL159" s="232">
        <f>(VLOOKUP($C159,Incurred_Real!$A$25:$BR$427,Incurred_Real!BO$1,FALSE))*$M159</f>
        <v>0</v>
      </c>
      <c r="AM159" s="232">
        <f>(VLOOKUP($C159,Incurred_Real!$A$25:$BR$427,Incurred_Real!BP$1,FALSE))*$M159</f>
        <v>0</v>
      </c>
      <c r="AN159" s="232">
        <f>(VLOOKUP($C159,Incurred_Real!$A$25:$BR$427,Incurred_Real!BQ$1,FALSE))*$M159</f>
        <v>0</v>
      </c>
      <c r="AO159" s="232">
        <f>(VLOOKUP($C159,Incurred_Real!$A$25:$BR$427,Incurred_Real!BR$1,FALSE))*$M159</f>
        <v>0</v>
      </c>
      <c r="AP159" s="232">
        <f t="shared" si="17"/>
        <v>0</v>
      </c>
      <c r="AR159" s="232" t="b">
        <f t="shared" si="18"/>
        <v>1</v>
      </c>
    </row>
    <row r="160" spans="3:44" x14ac:dyDescent="0.15">
      <c r="C160" s="11" t="s">
        <v>267</v>
      </c>
      <c r="D160" s="11" t="str">
        <f>VLOOKUP(C160,'Project List'!$A$9:$AG$360,'Project List'!$G$1,FALSE)</f>
        <v>Protection Systems Unit Asset Replacement 2018-23</v>
      </c>
      <c r="E160" s="11" t="str">
        <f>VLOOKUP($C160,Incurred_Real!$A$24:$E$376,Incurred_Real!$D$1,FALSE)</f>
        <v>Replacement</v>
      </c>
      <c r="F160" s="13">
        <f>IF(VLOOKUP($C160,Incurred_Nominal!$A$25:$AQ$426,Incurred_Nominal!$AL$1,FALSE)="Commissioned Extra",0,
IF(VLOOKUP($C160,Incurred_Nominal!$A$25:$AQ$426,Incurred_Nominal!$AK$1,FALSE)=F$4,VLOOKUP($C160,Incurred_Nominal!$A$25:$AQ$426,Incurred_Nominal!$AG$1,FALSE),0))</f>
        <v>0</v>
      </c>
      <c r="G160" s="13">
        <f>IF(VLOOKUP($C160,Incurred_Nominal!$A$25:$AQ$426,Incurred_Nominal!$AL$1,FALSE)="Commissioned Extra",0,
IF(VLOOKUP($C160,Incurred_Nominal!$A$25:$AQ$426,Incurred_Nominal!$AK$1,FALSE)=G$4,VLOOKUP($C160,Incurred_Nominal!$A$25:$AQ$426,Incurred_Nominal!$AG$1,FALSE),0))</f>
        <v>0</v>
      </c>
      <c r="H160" s="13">
        <f>IF(VLOOKUP($C160,Incurred_Nominal!$A$25:$AQ$426,Incurred_Nominal!$AL$1,FALSE)="Commissioned Extra",0,
IF(VLOOKUP($C160,Incurred_Nominal!$A$25:$AQ$426,Incurred_Nominal!$AK$1,FALSE)=H$4,VLOOKUP($C160,Incurred_Nominal!$A$25:$AQ$426,Incurred_Nominal!$AG$1,FALSE),0))</f>
        <v>30734120.679979831</v>
      </c>
      <c r="I160" s="13">
        <f>IF(VLOOKUP($C160,Incurred_Nominal!$A$25:$AQ$426,Incurred_Nominal!$AL$1,FALSE)="Commissioned Extra",0,
IF(VLOOKUP($C160,Incurred_Nominal!$A$25:$AQ$426,Incurred_Nominal!$AK$1,FALSE)=I$4,VLOOKUP($C160,Incurred_Nominal!$A$25:$AQ$426,Incurred_Nominal!$AG$1,FALSE),0))</f>
        <v>0</v>
      </c>
      <c r="J160" s="13">
        <f>IF(VLOOKUP($C160,Incurred_Nominal!$A$25:$AQ$426,Incurred_Nominal!$AL$1,FALSE)="Commissioned Extra",0,
IF(VLOOKUP($C160,Incurred_Nominal!$A$25:$AQ$426,Incurred_Nominal!$AK$1,FALSE)=J$4,VLOOKUP($C160,Incurred_Nominal!$A$25:$AQ$426,Incurred_Nominal!$AG$1,FALSE),0))</f>
        <v>0</v>
      </c>
      <c r="K160" s="13">
        <f>IF(VLOOKUP($C160,Incurred_Nominal!$A$25:$AQ$426,Incurred_Nominal!$AL$1,FALSE)="Commissioned Extra",0,
IF(VLOOKUP($C160,Incurred_Nominal!$A$25:$AQ$426,Incurred_Nominal!$AK$1,FALSE)=K$4,VLOOKUP($C160,Incurred_Nominal!$A$25:$AQ$426,Incurred_Nominal!$AG$1,FALSE),0))</f>
        <v>0</v>
      </c>
      <c r="L160" s="13">
        <f>IF(VLOOKUP($C160,Incurred_Nominal!$A$25:$AQ$426,Incurred_Nominal!$AL$1,FALSE)="Commissioned Extra",0,
IF(VLOOKUP($C160,Incurred_Nominal!$A$25:$AQ$426,Incurred_Nominal!$AK$1,FALSE)=L$4,VLOOKUP($C160,Incurred_Nominal!$A$25:$AQ$426,Incurred_Nominal!$AG$1,FALSE),0))</f>
        <v>0</v>
      </c>
      <c r="M160" s="232">
        <f t="shared" si="15"/>
        <v>30734120.679979831</v>
      </c>
      <c r="N160" s="232">
        <f t="shared" si="16"/>
        <v>2024</v>
      </c>
      <c r="P160" s="232">
        <f>(VLOOKUP($C160,Incurred_Real!$A$25:$BR$427,Incurred_Real!AS$1,FALSE))*$M160</f>
        <v>0</v>
      </c>
      <c r="Q160" s="232">
        <f>(VLOOKUP($C160,Incurred_Real!$A$25:$BR$427,Incurred_Real!AT$1,FALSE))*$M160</f>
        <v>0</v>
      </c>
      <c r="R160" s="232">
        <f>(VLOOKUP($C160,Incurred_Real!$A$25:$BR$427,Incurred_Real!AU$1,FALSE))*$M160</f>
        <v>0</v>
      </c>
      <c r="S160" s="232">
        <f>(VLOOKUP($C160,Incurred_Real!$A$25:$BR$427,Incurred_Real!AV$1,FALSE))*$M160</f>
        <v>0</v>
      </c>
      <c r="T160" s="232">
        <f>(VLOOKUP($C160,Incurred_Real!$A$25:$BR$427,Incurred_Real!AW$1,FALSE))*$M160</f>
        <v>0</v>
      </c>
      <c r="U160" s="232">
        <f>(VLOOKUP($C160,Incurred_Real!$A$25:$BR$427,Incurred_Real!AX$1,FALSE))*$M160</f>
        <v>0</v>
      </c>
      <c r="V160" s="232">
        <f>(VLOOKUP($C160,Incurred_Real!$A$25:$BR$427,Incurred_Real!AY$1,FALSE))*$M160</f>
        <v>0</v>
      </c>
      <c r="W160" s="232">
        <f>(VLOOKUP($C160,Incurred_Real!$A$25:$BR$427,Incurred_Real!AZ$1,FALSE))*$M160</f>
        <v>0</v>
      </c>
      <c r="X160" s="232">
        <f>(VLOOKUP($C160,Incurred_Real!$A$25:$BR$427,Incurred_Real!BA$1,FALSE))*$M160</f>
        <v>0</v>
      </c>
      <c r="Y160" s="232">
        <f>(VLOOKUP($C160,Incurred_Real!$A$25:$BR$427,Incurred_Real!BB$1,FALSE))*$M160</f>
        <v>0</v>
      </c>
      <c r="Z160" s="232">
        <f>(VLOOKUP($C160,Incurred_Real!$A$25:$BR$427,Incurred_Real!BC$1,FALSE))*$M160</f>
        <v>0</v>
      </c>
      <c r="AA160" s="232">
        <f>(VLOOKUP($C160,Incurred_Real!$A$25:$BR$427,Incurred_Real!BD$1,FALSE))*$M160</f>
        <v>0</v>
      </c>
      <c r="AB160" s="232">
        <f>(VLOOKUP($C160,Incurred_Real!$A$25:$BR$427,Incurred_Real!BE$1,FALSE))*$M160</f>
        <v>0</v>
      </c>
      <c r="AC160" s="232">
        <f>(VLOOKUP($C160,Incurred_Real!$A$25:$BR$427,Incurred_Real!BF$1,FALSE))*$M160</f>
        <v>0</v>
      </c>
      <c r="AD160" s="232">
        <f>(VLOOKUP($C160,Incurred_Real!$A$25:$BR$427,Incurred_Real!BG$1,FALSE))*$M160</f>
        <v>30119801.053561192</v>
      </c>
      <c r="AE160" s="232">
        <f>(VLOOKUP($C160,Incurred_Real!$A$25:$BR$427,Incurred_Real!BH$1,FALSE))*$M160</f>
        <v>0</v>
      </c>
      <c r="AF160" s="232">
        <f>(VLOOKUP($C160,Incurred_Real!$A$25:$BR$427,Incurred_Real!BI$1,FALSE))*$M160</f>
        <v>0</v>
      </c>
      <c r="AG160" s="232">
        <f>(VLOOKUP($C160,Incurred_Real!$A$25:$BR$427,Incurred_Real!BJ$1,FALSE))*$M160</f>
        <v>0</v>
      </c>
      <c r="AH160" s="232">
        <f>(VLOOKUP($C160,Incurred_Real!$A$25:$BR$427,Incurred_Real!BK$1,FALSE))*$M160</f>
        <v>0</v>
      </c>
      <c r="AI160" s="232">
        <f>(VLOOKUP($C160,Incurred_Real!$A$25:$BR$427,Incurred_Real!BL$1,FALSE))*$M160</f>
        <v>0</v>
      </c>
      <c r="AJ160" s="232">
        <f>(VLOOKUP($C160,Incurred_Real!$A$25:$BR$427,Incurred_Real!BM$1,FALSE))*$M160</f>
        <v>0</v>
      </c>
      <c r="AK160" s="232">
        <f>(VLOOKUP($C160,Incurred_Real!$A$25:$BR$427,Incurred_Real!BN$1,FALSE))*$M160</f>
        <v>0</v>
      </c>
      <c r="AL160" s="232">
        <f>(VLOOKUP($C160,Incurred_Real!$A$25:$BR$427,Incurred_Real!BO$1,FALSE))*$M160</f>
        <v>0</v>
      </c>
      <c r="AM160" s="232">
        <f>(VLOOKUP($C160,Incurred_Real!$A$25:$BR$427,Incurred_Real!BP$1,FALSE))*$M160</f>
        <v>0</v>
      </c>
      <c r="AN160" s="232">
        <f>(VLOOKUP($C160,Incurred_Real!$A$25:$BR$427,Incurred_Real!BQ$1,FALSE))*$M160</f>
        <v>0</v>
      </c>
      <c r="AO160" s="232">
        <f>(VLOOKUP($C160,Incurred_Real!$A$25:$BR$427,Incurred_Real!BR$1,FALSE))*$M160</f>
        <v>614319.62641864095</v>
      </c>
      <c r="AP160" s="232">
        <f t="shared" si="17"/>
        <v>30734120.679979835</v>
      </c>
      <c r="AR160" s="232" t="b">
        <f t="shared" si="18"/>
        <v>1</v>
      </c>
    </row>
    <row r="161" spans="3:44" x14ac:dyDescent="0.15">
      <c r="C161" s="11" t="s">
        <v>269</v>
      </c>
      <c r="D161" s="11" t="str">
        <f>VLOOKUP(C161,'Project List'!$A$9:$AG$360,'Project List'!$G$1,FALSE)</f>
        <v>Instrument Transformer Unit Asset Replacement 2018-23</v>
      </c>
      <c r="E161" s="11" t="str">
        <f>VLOOKUP($C161,Incurred_Real!$A$24:$E$376,Incurred_Real!$D$1,FALSE)</f>
        <v>Replacement</v>
      </c>
      <c r="F161" s="13">
        <f>IF(VLOOKUP($C161,Incurred_Nominal!$A$25:$AQ$426,Incurred_Nominal!$AL$1,FALSE)="Commissioned Extra",0,
IF(VLOOKUP($C161,Incurred_Nominal!$A$25:$AQ$426,Incurred_Nominal!$AK$1,FALSE)=F$4,VLOOKUP($C161,Incurred_Nominal!$A$25:$AQ$426,Incurred_Nominal!$AG$1,FALSE),0))</f>
        <v>0</v>
      </c>
      <c r="G161" s="13">
        <f>IF(VLOOKUP($C161,Incurred_Nominal!$A$25:$AQ$426,Incurred_Nominal!$AL$1,FALSE)="Commissioned Extra",0,
IF(VLOOKUP($C161,Incurred_Nominal!$A$25:$AQ$426,Incurred_Nominal!$AK$1,FALSE)=G$4,VLOOKUP($C161,Incurred_Nominal!$A$25:$AQ$426,Incurred_Nominal!$AG$1,FALSE),0))</f>
        <v>16612921.528522961</v>
      </c>
      <c r="H161" s="13">
        <f>IF(VLOOKUP($C161,Incurred_Nominal!$A$25:$AQ$426,Incurred_Nominal!$AL$1,FALSE)="Commissioned Extra",0,
IF(VLOOKUP($C161,Incurred_Nominal!$A$25:$AQ$426,Incurred_Nominal!$AK$1,FALSE)=H$4,VLOOKUP($C161,Incurred_Nominal!$A$25:$AQ$426,Incurred_Nominal!$AG$1,FALSE),0))</f>
        <v>0</v>
      </c>
      <c r="I161" s="13">
        <f>IF(VLOOKUP($C161,Incurred_Nominal!$A$25:$AQ$426,Incurred_Nominal!$AL$1,FALSE)="Commissioned Extra",0,
IF(VLOOKUP($C161,Incurred_Nominal!$A$25:$AQ$426,Incurred_Nominal!$AK$1,FALSE)=I$4,VLOOKUP($C161,Incurred_Nominal!$A$25:$AQ$426,Incurred_Nominal!$AG$1,FALSE),0))</f>
        <v>0</v>
      </c>
      <c r="J161" s="13">
        <f>IF(VLOOKUP($C161,Incurred_Nominal!$A$25:$AQ$426,Incurred_Nominal!$AL$1,FALSE)="Commissioned Extra",0,
IF(VLOOKUP($C161,Incurred_Nominal!$A$25:$AQ$426,Incurred_Nominal!$AK$1,FALSE)=J$4,VLOOKUP($C161,Incurred_Nominal!$A$25:$AQ$426,Incurred_Nominal!$AG$1,FALSE),0))</f>
        <v>0</v>
      </c>
      <c r="K161" s="13">
        <f>IF(VLOOKUP($C161,Incurred_Nominal!$A$25:$AQ$426,Incurred_Nominal!$AL$1,FALSE)="Commissioned Extra",0,
IF(VLOOKUP($C161,Incurred_Nominal!$A$25:$AQ$426,Incurred_Nominal!$AK$1,FALSE)=K$4,VLOOKUP($C161,Incurred_Nominal!$A$25:$AQ$426,Incurred_Nominal!$AG$1,FALSE),0))</f>
        <v>0</v>
      </c>
      <c r="L161" s="13">
        <f>IF(VLOOKUP($C161,Incurred_Nominal!$A$25:$AQ$426,Incurred_Nominal!$AL$1,FALSE)="Commissioned Extra",0,
IF(VLOOKUP($C161,Incurred_Nominal!$A$25:$AQ$426,Incurred_Nominal!$AK$1,FALSE)=L$4,VLOOKUP($C161,Incurred_Nominal!$A$25:$AQ$426,Incurred_Nominal!$AG$1,FALSE),0))</f>
        <v>0</v>
      </c>
      <c r="M161" s="232">
        <f t="shared" si="15"/>
        <v>16612921.528522961</v>
      </c>
      <c r="N161" s="232">
        <f t="shared" si="16"/>
        <v>2023</v>
      </c>
      <c r="P161" s="232">
        <f>(VLOOKUP($C161,Incurred_Real!$A$25:$BR$427,Incurred_Real!AS$1,FALSE))*$M161</f>
        <v>0</v>
      </c>
      <c r="Q161" s="232">
        <f>(VLOOKUP($C161,Incurred_Real!$A$25:$BR$427,Incurred_Real!AT$1,FALSE))*$M161</f>
        <v>0</v>
      </c>
      <c r="R161" s="232">
        <f>(VLOOKUP($C161,Incurred_Real!$A$25:$BR$427,Incurred_Real!AU$1,FALSE))*$M161</f>
        <v>0</v>
      </c>
      <c r="S161" s="232">
        <f>(VLOOKUP($C161,Incurred_Real!$A$25:$BR$427,Incurred_Real!AV$1,FALSE))*$M161</f>
        <v>0</v>
      </c>
      <c r="T161" s="232">
        <f>(VLOOKUP($C161,Incurred_Real!$A$25:$BR$427,Incurred_Real!AW$1,FALSE))*$M161</f>
        <v>0</v>
      </c>
      <c r="U161" s="232">
        <f>(VLOOKUP($C161,Incurred_Real!$A$25:$BR$427,Incurred_Real!AX$1,FALSE))*$M161</f>
        <v>0</v>
      </c>
      <c r="V161" s="232">
        <f>(VLOOKUP($C161,Incurred_Real!$A$25:$BR$427,Incurred_Real!AY$1,FALSE))*$M161</f>
        <v>0</v>
      </c>
      <c r="W161" s="232">
        <f>(VLOOKUP($C161,Incurred_Real!$A$25:$BR$427,Incurred_Real!AZ$1,FALSE))*$M161</f>
        <v>0</v>
      </c>
      <c r="X161" s="232">
        <f>(VLOOKUP($C161,Incurred_Real!$A$25:$BR$427,Incurred_Real!BA$1,FALSE))*$M161</f>
        <v>0</v>
      </c>
      <c r="Y161" s="232">
        <f>(VLOOKUP($C161,Incurred_Real!$A$25:$BR$427,Incurred_Real!BB$1,FALSE))*$M161</f>
        <v>14943813.288953001</v>
      </c>
      <c r="Z161" s="232">
        <f>(VLOOKUP($C161,Incurred_Real!$A$25:$BR$427,Incurred_Real!BC$1,FALSE))*$M161</f>
        <v>0</v>
      </c>
      <c r="AA161" s="232">
        <f>(VLOOKUP($C161,Incurred_Real!$A$25:$BR$427,Incurred_Real!BD$1,FALSE))*$M161</f>
        <v>1055973.5902924319</v>
      </c>
      <c r="AB161" s="232">
        <f>(VLOOKUP($C161,Incurred_Real!$A$25:$BR$427,Incurred_Real!BE$1,FALSE))*$M161</f>
        <v>0</v>
      </c>
      <c r="AC161" s="232">
        <f>(VLOOKUP($C161,Incurred_Real!$A$25:$BR$427,Incurred_Real!BF$1,FALSE))*$M161</f>
        <v>0</v>
      </c>
      <c r="AD161" s="232">
        <f>(VLOOKUP($C161,Incurred_Real!$A$25:$BR$427,Incurred_Real!BG$1,FALSE))*$M161</f>
        <v>613134.64927752817</v>
      </c>
      <c r="AE161" s="232">
        <f>(VLOOKUP($C161,Incurred_Real!$A$25:$BR$427,Incurred_Real!BH$1,FALSE))*$M161</f>
        <v>0</v>
      </c>
      <c r="AF161" s="232">
        <f>(VLOOKUP($C161,Incurred_Real!$A$25:$BR$427,Incurred_Real!BI$1,FALSE))*$M161</f>
        <v>0</v>
      </c>
      <c r="AG161" s="232">
        <f>(VLOOKUP($C161,Incurred_Real!$A$25:$BR$427,Incurred_Real!BJ$1,FALSE))*$M161</f>
        <v>0</v>
      </c>
      <c r="AH161" s="232">
        <f>(VLOOKUP($C161,Incurred_Real!$A$25:$BR$427,Incurred_Real!BK$1,FALSE))*$M161</f>
        <v>0</v>
      </c>
      <c r="AI161" s="232">
        <f>(VLOOKUP($C161,Incurred_Real!$A$25:$BR$427,Incurred_Real!BL$1,FALSE))*$M161</f>
        <v>0</v>
      </c>
      <c r="AJ161" s="232">
        <f>(VLOOKUP($C161,Incurred_Real!$A$25:$BR$427,Incurred_Real!BM$1,FALSE))*$M161</f>
        <v>0</v>
      </c>
      <c r="AK161" s="232">
        <f>(VLOOKUP($C161,Incurred_Real!$A$25:$BR$427,Incurred_Real!BN$1,FALSE))*$M161</f>
        <v>0</v>
      </c>
      <c r="AL161" s="232">
        <f>(VLOOKUP($C161,Incurred_Real!$A$25:$BR$427,Incurred_Real!BO$1,FALSE))*$M161</f>
        <v>0</v>
      </c>
      <c r="AM161" s="232">
        <f>(VLOOKUP($C161,Incurred_Real!$A$25:$BR$427,Incurred_Real!BP$1,FALSE))*$M161</f>
        <v>0</v>
      </c>
      <c r="AN161" s="232">
        <f>(VLOOKUP($C161,Incurred_Real!$A$25:$BR$427,Incurred_Real!BQ$1,FALSE))*$M161</f>
        <v>0</v>
      </c>
      <c r="AO161" s="232">
        <f>(VLOOKUP($C161,Incurred_Real!$A$25:$BR$427,Incurred_Real!BR$1,FALSE))*$M161</f>
        <v>0</v>
      </c>
      <c r="AP161" s="232">
        <f t="shared" si="17"/>
        <v>16612921.528522961</v>
      </c>
      <c r="AR161" s="232" t="b">
        <f t="shared" si="18"/>
        <v>1</v>
      </c>
    </row>
    <row r="162" spans="3:44" x14ac:dyDescent="0.15">
      <c r="C162" s="11" t="s">
        <v>271</v>
      </c>
      <c r="D162" s="11" t="str">
        <f>VLOOKUP(C162,'Project List'!$A$9:$AG$360,'Project List'!$G$1,FALSE)</f>
        <v>Circuit Breaker Unit Asset Replacement 2018-23</v>
      </c>
      <c r="E162" s="11" t="str">
        <f>VLOOKUP($C162,Incurred_Real!$A$24:$E$376,Incurred_Real!$D$1,FALSE)</f>
        <v>Replacement</v>
      </c>
      <c r="F162" s="13">
        <f>IF(VLOOKUP($C162,Incurred_Nominal!$A$25:$AQ$426,Incurred_Nominal!$AL$1,FALSE)="Commissioned Extra",0,
IF(VLOOKUP($C162,Incurred_Nominal!$A$25:$AQ$426,Incurred_Nominal!$AK$1,FALSE)=F$4,VLOOKUP($C162,Incurred_Nominal!$A$25:$AQ$426,Incurred_Nominal!$AG$1,FALSE),0))</f>
        <v>0</v>
      </c>
      <c r="G162" s="13">
        <f>IF(VLOOKUP($C162,Incurred_Nominal!$A$25:$AQ$426,Incurred_Nominal!$AL$1,FALSE)="Commissioned Extra",0,
IF(VLOOKUP($C162,Incurred_Nominal!$A$25:$AQ$426,Incurred_Nominal!$AK$1,FALSE)=G$4,VLOOKUP($C162,Incurred_Nominal!$A$25:$AQ$426,Incurred_Nominal!$AG$1,FALSE),0))</f>
        <v>6024088.3308544196</v>
      </c>
      <c r="H162" s="13">
        <f>IF(VLOOKUP($C162,Incurred_Nominal!$A$25:$AQ$426,Incurred_Nominal!$AL$1,FALSE)="Commissioned Extra",0,
IF(VLOOKUP($C162,Incurred_Nominal!$A$25:$AQ$426,Incurred_Nominal!$AK$1,FALSE)=H$4,VLOOKUP($C162,Incurred_Nominal!$A$25:$AQ$426,Incurred_Nominal!$AG$1,FALSE),0))</f>
        <v>0</v>
      </c>
      <c r="I162" s="13">
        <f>IF(VLOOKUP($C162,Incurred_Nominal!$A$25:$AQ$426,Incurred_Nominal!$AL$1,FALSE)="Commissioned Extra",0,
IF(VLOOKUP($C162,Incurred_Nominal!$A$25:$AQ$426,Incurred_Nominal!$AK$1,FALSE)=I$4,VLOOKUP($C162,Incurred_Nominal!$A$25:$AQ$426,Incurred_Nominal!$AG$1,FALSE),0))</f>
        <v>0</v>
      </c>
      <c r="J162" s="13">
        <f>IF(VLOOKUP($C162,Incurred_Nominal!$A$25:$AQ$426,Incurred_Nominal!$AL$1,FALSE)="Commissioned Extra",0,
IF(VLOOKUP($C162,Incurred_Nominal!$A$25:$AQ$426,Incurred_Nominal!$AK$1,FALSE)=J$4,VLOOKUP($C162,Incurred_Nominal!$A$25:$AQ$426,Incurred_Nominal!$AG$1,FALSE),0))</f>
        <v>0</v>
      </c>
      <c r="K162" s="13">
        <f>IF(VLOOKUP($C162,Incurred_Nominal!$A$25:$AQ$426,Incurred_Nominal!$AL$1,FALSE)="Commissioned Extra",0,
IF(VLOOKUP($C162,Incurred_Nominal!$A$25:$AQ$426,Incurred_Nominal!$AK$1,FALSE)=K$4,VLOOKUP($C162,Incurred_Nominal!$A$25:$AQ$426,Incurred_Nominal!$AG$1,FALSE),0))</f>
        <v>0</v>
      </c>
      <c r="L162" s="13">
        <f>IF(VLOOKUP($C162,Incurred_Nominal!$A$25:$AQ$426,Incurred_Nominal!$AL$1,FALSE)="Commissioned Extra",0,
IF(VLOOKUP($C162,Incurred_Nominal!$A$25:$AQ$426,Incurred_Nominal!$AK$1,FALSE)=L$4,VLOOKUP($C162,Incurred_Nominal!$A$25:$AQ$426,Incurred_Nominal!$AG$1,FALSE),0))</f>
        <v>0</v>
      </c>
      <c r="M162" s="232">
        <f t="shared" si="15"/>
        <v>6024088.3308544196</v>
      </c>
      <c r="N162" s="232">
        <f t="shared" si="16"/>
        <v>2023</v>
      </c>
      <c r="P162" s="232">
        <f>(VLOOKUP($C162,Incurred_Real!$A$25:$BR$427,Incurred_Real!AS$1,FALSE))*$M162</f>
        <v>0</v>
      </c>
      <c r="Q162" s="232">
        <f>(VLOOKUP($C162,Incurred_Real!$A$25:$BR$427,Incurred_Real!AT$1,FALSE))*$M162</f>
        <v>0</v>
      </c>
      <c r="R162" s="232">
        <f>(VLOOKUP($C162,Incurred_Real!$A$25:$BR$427,Incurred_Real!AU$1,FALSE))*$M162</f>
        <v>0</v>
      </c>
      <c r="S162" s="232">
        <f>(VLOOKUP($C162,Incurred_Real!$A$25:$BR$427,Incurred_Real!AV$1,FALSE))*$M162</f>
        <v>0</v>
      </c>
      <c r="T162" s="232">
        <f>(VLOOKUP($C162,Incurred_Real!$A$25:$BR$427,Incurred_Real!AW$1,FALSE))*$M162</f>
        <v>0</v>
      </c>
      <c r="U162" s="232">
        <f>(VLOOKUP($C162,Incurred_Real!$A$25:$BR$427,Incurred_Real!AX$1,FALSE))*$M162</f>
        <v>0</v>
      </c>
      <c r="V162" s="232">
        <f>(VLOOKUP($C162,Incurred_Real!$A$25:$BR$427,Incurred_Real!AY$1,FALSE))*$M162</f>
        <v>0</v>
      </c>
      <c r="W162" s="232">
        <f>(VLOOKUP($C162,Incurred_Real!$A$25:$BR$427,Incurred_Real!AZ$1,FALSE))*$M162</f>
        <v>0</v>
      </c>
      <c r="X162" s="232">
        <f>(VLOOKUP($C162,Incurred_Real!$A$25:$BR$427,Incurred_Real!BA$1,FALSE))*$M162</f>
        <v>0</v>
      </c>
      <c r="Y162" s="232">
        <f>(VLOOKUP($C162,Incurred_Real!$A$25:$BR$427,Incurred_Real!BB$1,FALSE))*$M162</f>
        <v>5415200.357364485</v>
      </c>
      <c r="Z162" s="232">
        <f>(VLOOKUP($C162,Incurred_Real!$A$25:$BR$427,Incurred_Real!BC$1,FALSE))*$M162</f>
        <v>0</v>
      </c>
      <c r="AA162" s="232">
        <f>(VLOOKUP($C162,Incurred_Real!$A$25:$BR$427,Incurred_Real!BD$1,FALSE))*$M162</f>
        <v>136186.48646755092</v>
      </c>
      <c r="AB162" s="232">
        <f>(VLOOKUP($C162,Incurred_Real!$A$25:$BR$427,Incurred_Real!BE$1,FALSE))*$M162</f>
        <v>0</v>
      </c>
      <c r="AC162" s="232">
        <f>(VLOOKUP($C162,Incurred_Real!$A$25:$BR$427,Incurred_Real!BF$1,FALSE))*$M162</f>
        <v>0</v>
      </c>
      <c r="AD162" s="232">
        <f>(VLOOKUP($C162,Incurred_Real!$A$25:$BR$427,Incurred_Real!BG$1,FALSE))*$M162</f>
        <v>472701.48702238413</v>
      </c>
      <c r="AE162" s="232">
        <f>(VLOOKUP($C162,Incurred_Real!$A$25:$BR$427,Incurred_Real!BH$1,FALSE))*$M162</f>
        <v>0</v>
      </c>
      <c r="AF162" s="232">
        <f>(VLOOKUP($C162,Incurred_Real!$A$25:$BR$427,Incurred_Real!BI$1,FALSE))*$M162</f>
        <v>0</v>
      </c>
      <c r="AG162" s="232">
        <f>(VLOOKUP($C162,Incurred_Real!$A$25:$BR$427,Incurred_Real!BJ$1,FALSE))*$M162</f>
        <v>0</v>
      </c>
      <c r="AH162" s="232">
        <f>(VLOOKUP($C162,Incurred_Real!$A$25:$BR$427,Incurred_Real!BK$1,FALSE))*$M162</f>
        <v>0</v>
      </c>
      <c r="AI162" s="232">
        <f>(VLOOKUP($C162,Incurred_Real!$A$25:$BR$427,Incurred_Real!BL$1,FALSE))*$M162</f>
        <v>0</v>
      </c>
      <c r="AJ162" s="232">
        <f>(VLOOKUP($C162,Incurred_Real!$A$25:$BR$427,Incurred_Real!BM$1,FALSE))*$M162</f>
        <v>0</v>
      </c>
      <c r="AK162" s="232">
        <f>(VLOOKUP($C162,Incurred_Real!$A$25:$BR$427,Incurred_Real!BN$1,FALSE))*$M162</f>
        <v>0</v>
      </c>
      <c r="AL162" s="232">
        <f>(VLOOKUP($C162,Incurred_Real!$A$25:$BR$427,Incurred_Real!BO$1,FALSE))*$M162</f>
        <v>0</v>
      </c>
      <c r="AM162" s="232">
        <f>(VLOOKUP($C162,Incurred_Real!$A$25:$BR$427,Incurred_Real!BP$1,FALSE))*$M162</f>
        <v>0</v>
      </c>
      <c r="AN162" s="232">
        <f>(VLOOKUP($C162,Incurred_Real!$A$25:$BR$427,Incurred_Real!BQ$1,FALSE))*$M162</f>
        <v>0</v>
      </c>
      <c r="AO162" s="232">
        <f>(VLOOKUP($C162,Incurred_Real!$A$25:$BR$427,Incurred_Real!BR$1,FALSE))*$M162</f>
        <v>0</v>
      </c>
      <c r="AP162" s="232">
        <f t="shared" si="17"/>
        <v>6024088.3308544196</v>
      </c>
      <c r="AR162" s="232" t="b">
        <f t="shared" si="18"/>
        <v>1</v>
      </c>
    </row>
    <row r="163" spans="3:44" x14ac:dyDescent="0.15">
      <c r="C163" s="11" t="s">
        <v>273</v>
      </c>
      <c r="D163" s="11" t="str">
        <f>VLOOKUP(C163,'Project List'!$A$9:$AG$360,'Project List'!$G$1,FALSE)</f>
        <v>Isolator Unit Asset Replacement 2018-23</v>
      </c>
      <c r="E163" s="11" t="str">
        <f>VLOOKUP($C163,Incurred_Real!$A$24:$E$376,Incurred_Real!$D$1,FALSE)</f>
        <v>Replacement</v>
      </c>
      <c r="F163" s="13">
        <f>IF(VLOOKUP($C163,Incurred_Nominal!$A$25:$AQ$426,Incurred_Nominal!$AL$1,FALSE)="Commissioned Extra",0,
IF(VLOOKUP($C163,Incurred_Nominal!$A$25:$AQ$426,Incurred_Nominal!$AK$1,FALSE)=F$4,VLOOKUP($C163,Incurred_Nominal!$A$25:$AQ$426,Incurred_Nominal!$AG$1,FALSE),0))</f>
        <v>0</v>
      </c>
      <c r="G163" s="13">
        <f>IF(VLOOKUP($C163,Incurred_Nominal!$A$25:$AQ$426,Incurred_Nominal!$AL$1,FALSE)="Commissioned Extra",0,
IF(VLOOKUP($C163,Incurred_Nominal!$A$25:$AQ$426,Incurred_Nominal!$AK$1,FALSE)=G$4,VLOOKUP($C163,Incurred_Nominal!$A$25:$AQ$426,Incurred_Nominal!$AG$1,FALSE),0))</f>
        <v>0</v>
      </c>
      <c r="H163" s="13">
        <f>IF(VLOOKUP($C163,Incurred_Nominal!$A$25:$AQ$426,Incurred_Nominal!$AL$1,FALSE)="Commissioned Extra",0,
IF(VLOOKUP($C163,Incurred_Nominal!$A$25:$AQ$426,Incurred_Nominal!$AK$1,FALSE)=H$4,VLOOKUP($C163,Incurred_Nominal!$A$25:$AQ$426,Incurred_Nominal!$AG$1,FALSE),0))</f>
        <v>11430944.420584086</v>
      </c>
      <c r="I163" s="13">
        <f>IF(VLOOKUP($C163,Incurred_Nominal!$A$25:$AQ$426,Incurred_Nominal!$AL$1,FALSE)="Commissioned Extra",0,
IF(VLOOKUP($C163,Incurred_Nominal!$A$25:$AQ$426,Incurred_Nominal!$AK$1,FALSE)=I$4,VLOOKUP($C163,Incurred_Nominal!$A$25:$AQ$426,Incurred_Nominal!$AG$1,FALSE),0))</f>
        <v>0</v>
      </c>
      <c r="J163" s="13">
        <f>IF(VLOOKUP($C163,Incurred_Nominal!$A$25:$AQ$426,Incurred_Nominal!$AL$1,FALSE)="Commissioned Extra",0,
IF(VLOOKUP($C163,Incurred_Nominal!$A$25:$AQ$426,Incurred_Nominal!$AK$1,FALSE)=J$4,VLOOKUP($C163,Incurred_Nominal!$A$25:$AQ$426,Incurred_Nominal!$AG$1,FALSE),0))</f>
        <v>0</v>
      </c>
      <c r="K163" s="13">
        <f>IF(VLOOKUP($C163,Incurred_Nominal!$A$25:$AQ$426,Incurred_Nominal!$AL$1,FALSE)="Commissioned Extra",0,
IF(VLOOKUP($C163,Incurred_Nominal!$A$25:$AQ$426,Incurred_Nominal!$AK$1,FALSE)=K$4,VLOOKUP($C163,Incurred_Nominal!$A$25:$AQ$426,Incurred_Nominal!$AG$1,FALSE),0))</f>
        <v>0</v>
      </c>
      <c r="L163" s="13">
        <f>IF(VLOOKUP($C163,Incurred_Nominal!$A$25:$AQ$426,Incurred_Nominal!$AL$1,FALSE)="Commissioned Extra",0,
IF(VLOOKUP($C163,Incurred_Nominal!$A$25:$AQ$426,Incurred_Nominal!$AK$1,FALSE)=L$4,VLOOKUP($C163,Incurred_Nominal!$A$25:$AQ$426,Incurred_Nominal!$AG$1,FALSE),0))</f>
        <v>0</v>
      </c>
      <c r="M163" s="232">
        <f t="shared" si="15"/>
        <v>11430944.420584086</v>
      </c>
      <c r="N163" s="232">
        <f t="shared" si="16"/>
        <v>2024</v>
      </c>
      <c r="P163" s="232">
        <f>(VLOOKUP($C163,Incurred_Real!$A$25:$BR$427,Incurred_Real!AS$1,FALSE))*$M163</f>
        <v>0</v>
      </c>
      <c r="Q163" s="232">
        <f>(VLOOKUP($C163,Incurred_Real!$A$25:$BR$427,Incurred_Real!AT$1,FALSE))*$M163</f>
        <v>0</v>
      </c>
      <c r="R163" s="232">
        <f>(VLOOKUP($C163,Incurred_Real!$A$25:$BR$427,Incurred_Real!AU$1,FALSE))*$M163</f>
        <v>0</v>
      </c>
      <c r="S163" s="232">
        <f>(VLOOKUP($C163,Incurred_Real!$A$25:$BR$427,Incurred_Real!AV$1,FALSE))*$M163</f>
        <v>0</v>
      </c>
      <c r="T163" s="232">
        <f>(VLOOKUP($C163,Incurred_Real!$A$25:$BR$427,Incurred_Real!AW$1,FALSE))*$M163</f>
        <v>0</v>
      </c>
      <c r="U163" s="232">
        <f>(VLOOKUP($C163,Incurred_Real!$A$25:$BR$427,Incurred_Real!AX$1,FALSE))*$M163</f>
        <v>0</v>
      </c>
      <c r="V163" s="232">
        <f>(VLOOKUP($C163,Incurred_Real!$A$25:$BR$427,Incurred_Real!AY$1,FALSE))*$M163</f>
        <v>0</v>
      </c>
      <c r="W163" s="232">
        <f>(VLOOKUP($C163,Incurred_Real!$A$25:$BR$427,Incurred_Real!AZ$1,FALSE))*$M163</f>
        <v>0</v>
      </c>
      <c r="X163" s="232">
        <f>(VLOOKUP($C163,Incurred_Real!$A$25:$BR$427,Incurred_Real!BA$1,FALSE))*$M163</f>
        <v>0</v>
      </c>
      <c r="Y163" s="232">
        <f>(VLOOKUP($C163,Incurred_Real!$A$25:$BR$427,Incurred_Real!BB$1,FALSE))*$M163</f>
        <v>10256356.691919228</v>
      </c>
      <c r="Z163" s="232">
        <f>(VLOOKUP($C163,Incurred_Real!$A$25:$BR$427,Incurred_Real!BC$1,FALSE))*$M163</f>
        <v>0</v>
      </c>
      <c r="AA163" s="232">
        <f>(VLOOKUP($C163,Incurred_Real!$A$25:$BR$427,Incurred_Real!BD$1,FALSE))*$M163</f>
        <v>391990.99731968628</v>
      </c>
      <c r="AB163" s="232">
        <f>(VLOOKUP($C163,Incurred_Real!$A$25:$BR$427,Incurred_Real!BE$1,FALSE))*$M163</f>
        <v>0</v>
      </c>
      <c r="AC163" s="232">
        <f>(VLOOKUP($C163,Incurred_Real!$A$25:$BR$427,Incurred_Real!BF$1,FALSE))*$M163</f>
        <v>0</v>
      </c>
      <c r="AD163" s="232">
        <f>(VLOOKUP($C163,Incurred_Real!$A$25:$BR$427,Incurred_Real!BG$1,FALSE))*$M163</f>
        <v>782596.73134517192</v>
      </c>
      <c r="AE163" s="232">
        <f>(VLOOKUP($C163,Incurred_Real!$A$25:$BR$427,Incurred_Real!BH$1,FALSE))*$M163</f>
        <v>0</v>
      </c>
      <c r="AF163" s="232">
        <f>(VLOOKUP($C163,Incurred_Real!$A$25:$BR$427,Incurred_Real!BI$1,FALSE))*$M163</f>
        <v>0</v>
      </c>
      <c r="AG163" s="232">
        <f>(VLOOKUP($C163,Incurred_Real!$A$25:$BR$427,Incurred_Real!BJ$1,FALSE))*$M163</f>
        <v>0</v>
      </c>
      <c r="AH163" s="232">
        <f>(VLOOKUP($C163,Incurred_Real!$A$25:$BR$427,Incurred_Real!BK$1,FALSE))*$M163</f>
        <v>0</v>
      </c>
      <c r="AI163" s="232">
        <f>(VLOOKUP($C163,Incurred_Real!$A$25:$BR$427,Incurred_Real!BL$1,FALSE))*$M163</f>
        <v>0</v>
      </c>
      <c r="AJ163" s="232">
        <f>(VLOOKUP($C163,Incurred_Real!$A$25:$BR$427,Incurred_Real!BM$1,FALSE))*$M163</f>
        <v>0</v>
      </c>
      <c r="AK163" s="232">
        <f>(VLOOKUP($C163,Incurred_Real!$A$25:$BR$427,Incurred_Real!BN$1,FALSE))*$M163</f>
        <v>0</v>
      </c>
      <c r="AL163" s="232">
        <f>(VLOOKUP($C163,Incurred_Real!$A$25:$BR$427,Incurred_Real!BO$1,FALSE))*$M163</f>
        <v>0</v>
      </c>
      <c r="AM163" s="232">
        <f>(VLOOKUP($C163,Incurred_Real!$A$25:$BR$427,Incurred_Real!BP$1,FALSE))*$M163</f>
        <v>0</v>
      </c>
      <c r="AN163" s="232">
        <f>(VLOOKUP($C163,Incurred_Real!$A$25:$BR$427,Incurred_Real!BQ$1,FALSE))*$M163</f>
        <v>0</v>
      </c>
      <c r="AO163" s="232">
        <f>(VLOOKUP($C163,Incurred_Real!$A$25:$BR$427,Incurred_Real!BR$1,FALSE))*$M163</f>
        <v>0</v>
      </c>
      <c r="AP163" s="232">
        <f t="shared" si="17"/>
        <v>11430944.420584086</v>
      </c>
      <c r="AR163" s="232" t="b">
        <f t="shared" si="18"/>
        <v>1</v>
      </c>
    </row>
    <row r="164" spans="3:44" x14ac:dyDescent="0.15">
      <c r="C164" s="11" t="s">
        <v>275</v>
      </c>
      <c r="D164" s="11" t="str">
        <f>VLOOKUP(C164,'Project List'!$A$9:$AG$360,'Project List'!$G$1,FALSE)</f>
        <v>NCIPAP 1 Riverland 132 kV Line Uprating</v>
      </c>
      <c r="E164" s="11" t="str">
        <f>VLOOKUP($C164,Incurred_Real!$A$24:$E$376,Incurred_Real!$D$1,FALSE)</f>
        <v>Augmentation</v>
      </c>
      <c r="F164" s="13">
        <f>IF(VLOOKUP($C164,Incurred_Nominal!$A$25:$AQ$426,Incurred_Nominal!$AL$1,FALSE)="Commissioned Extra",0,
IF(VLOOKUP($C164,Incurred_Nominal!$A$25:$AQ$426,Incurred_Nominal!$AK$1,FALSE)=F$4,VLOOKUP($C164,Incurred_Nominal!$A$25:$AQ$426,Incurred_Nominal!$AG$1,FALSE),0))</f>
        <v>0</v>
      </c>
      <c r="G164" s="13">
        <f>IF(VLOOKUP($C164,Incurred_Nominal!$A$25:$AQ$426,Incurred_Nominal!$AL$1,FALSE)="Commissioned Extra",0,
IF(VLOOKUP($C164,Incurred_Nominal!$A$25:$AQ$426,Incurred_Nominal!$AK$1,FALSE)=G$4,VLOOKUP($C164,Incurred_Nominal!$A$25:$AQ$426,Incurred_Nominal!$AG$1,FALSE),0))</f>
        <v>0</v>
      </c>
      <c r="H164" s="13">
        <f>IF(VLOOKUP($C164,Incurred_Nominal!$A$25:$AQ$426,Incurred_Nominal!$AL$1,FALSE)="Commissioned Extra",0,
IF(VLOOKUP($C164,Incurred_Nominal!$A$25:$AQ$426,Incurred_Nominal!$AK$1,FALSE)=H$4,VLOOKUP($C164,Incurred_Nominal!$A$25:$AQ$426,Incurred_Nominal!$AG$1,FALSE),0))</f>
        <v>0</v>
      </c>
      <c r="I164" s="13">
        <f>IF(VLOOKUP($C164,Incurred_Nominal!$A$25:$AQ$426,Incurred_Nominal!$AL$1,FALSE)="Commissioned Extra",0,
IF(VLOOKUP($C164,Incurred_Nominal!$A$25:$AQ$426,Incurred_Nominal!$AK$1,FALSE)=I$4,VLOOKUP($C164,Incurred_Nominal!$A$25:$AQ$426,Incurred_Nominal!$AG$1,FALSE),0))</f>
        <v>0</v>
      </c>
      <c r="J164" s="13">
        <f>IF(VLOOKUP($C164,Incurred_Nominal!$A$25:$AQ$426,Incurred_Nominal!$AL$1,FALSE)="Commissioned Extra",0,
IF(VLOOKUP($C164,Incurred_Nominal!$A$25:$AQ$426,Incurred_Nominal!$AK$1,FALSE)=J$4,VLOOKUP($C164,Incurred_Nominal!$A$25:$AQ$426,Incurred_Nominal!$AG$1,FALSE),0))</f>
        <v>0</v>
      </c>
      <c r="K164" s="13">
        <f>IF(VLOOKUP($C164,Incurred_Nominal!$A$25:$AQ$426,Incurred_Nominal!$AL$1,FALSE)="Commissioned Extra",0,
IF(VLOOKUP($C164,Incurred_Nominal!$A$25:$AQ$426,Incurred_Nominal!$AK$1,FALSE)=K$4,VLOOKUP($C164,Incurred_Nominal!$A$25:$AQ$426,Incurred_Nominal!$AG$1,FALSE),0))</f>
        <v>0</v>
      </c>
      <c r="L164" s="13">
        <f>IF(VLOOKUP($C164,Incurred_Nominal!$A$25:$AQ$426,Incurred_Nominal!$AL$1,FALSE)="Commissioned Extra",0,
IF(VLOOKUP($C164,Incurred_Nominal!$A$25:$AQ$426,Incurred_Nominal!$AK$1,FALSE)=L$4,VLOOKUP($C164,Incurred_Nominal!$A$25:$AQ$426,Incurred_Nominal!$AG$1,FALSE),0))</f>
        <v>0</v>
      </c>
      <c r="M164" s="232">
        <f t="shared" si="15"/>
        <v>0</v>
      </c>
      <c r="N164" s="232" t="str">
        <f t="shared" si="16"/>
        <v/>
      </c>
      <c r="P164" s="232">
        <f>(VLOOKUP($C164,Incurred_Real!$A$25:$BR$427,Incurred_Real!AS$1,FALSE))*$M164</f>
        <v>0</v>
      </c>
      <c r="Q164" s="232">
        <f>(VLOOKUP($C164,Incurred_Real!$A$25:$BR$427,Incurred_Real!AT$1,FALSE))*$M164</f>
        <v>0</v>
      </c>
      <c r="R164" s="232">
        <f>(VLOOKUP($C164,Incurred_Real!$A$25:$BR$427,Incurred_Real!AU$1,FALSE))*$M164</f>
        <v>0</v>
      </c>
      <c r="S164" s="232">
        <f>(VLOOKUP($C164,Incurred_Real!$A$25:$BR$427,Incurred_Real!AV$1,FALSE))*$M164</f>
        <v>0</v>
      </c>
      <c r="T164" s="232">
        <f>(VLOOKUP($C164,Incurred_Real!$A$25:$BR$427,Incurred_Real!AW$1,FALSE))*$M164</f>
        <v>0</v>
      </c>
      <c r="U164" s="232">
        <f>(VLOOKUP($C164,Incurred_Real!$A$25:$BR$427,Incurred_Real!AX$1,FALSE))*$M164</f>
        <v>0</v>
      </c>
      <c r="V164" s="232">
        <f>(VLOOKUP($C164,Incurred_Real!$A$25:$BR$427,Incurred_Real!AY$1,FALSE))*$M164</f>
        <v>0</v>
      </c>
      <c r="W164" s="232">
        <f>(VLOOKUP($C164,Incurred_Real!$A$25:$BR$427,Incurred_Real!AZ$1,FALSE))*$M164</f>
        <v>0</v>
      </c>
      <c r="X164" s="232">
        <f>(VLOOKUP($C164,Incurred_Real!$A$25:$BR$427,Incurred_Real!BA$1,FALSE))*$M164</f>
        <v>0</v>
      </c>
      <c r="Y164" s="232">
        <f>(VLOOKUP($C164,Incurred_Real!$A$25:$BR$427,Incurred_Real!BB$1,FALSE))*$M164</f>
        <v>0</v>
      </c>
      <c r="Z164" s="232">
        <f>(VLOOKUP($C164,Incurred_Real!$A$25:$BR$427,Incurred_Real!BC$1,FALSE))*$M164</f>
        <v>0</v>
      </c>
      <c r="AA164" s="232">
        <f>(VLOOKUP($C164,Incurred_Real!$A$25:$BR$427,Incurred_Real!BD$1,FALSE))*$M164</f>
        <v>0</v>
      </c>
      <c r="AB164" s="232">
        <f>(VLOOKUP($C164,Incurred_Real!$A$25:$BR$427,Incurred_Real!BE$1,FALSE))*$M164</f>
        <v>0</v>
      </c>
      <c r="AC164" s="232">
        <f>(VLOOKUP($C164,Incurred_Real!$A$25:$BR$427,Incurred_Real!BF$1,FALSE))*$M164</f>
        <v>0</v>
      </c>
      <c r="AD164" s="232">
        <f>(VLOOKUP($C164,Incurred_Real!$A$25:$BR$427,Incurred_Real!BG$1,FALSE))*$M164</f>
        <v>0</v>
      </c>
      <c r="AE164" s="232">
        <f>(VLOOKUP($C164,Incurred_Real!$A$25:$BR$427,Incurred_Real!BH$1,FALSE))*$M164</f>
        <v>0</v>
      </c>
      <c r="AF164" s="232">
        <f>(VLOOKUP($C164,Incurred_Real!$A$25:$BR$427,Incurred_Real!BI$1,FALSE))*$M164</f>
        <v>0</v>
      </c>
      <c r="AG164" s="232">
        <f>(VLOOKUP($C164,Incurred_Real!$A$25:$BR$427,Incurred_Real!BJ$1,FALSE))*$M164</f>
        <v>0</v>
      </c>
      <c r="AH164" s="232">
        <f>(VLOOKUP($C164,Incurred_Real!$A$25:$BR$427,Incurred_Real!BK$1,FALSE))*$M164</f>
        <v>0</v>
      </c>
      <c r="AI164" s="232">
        <f>(VLOOKUP($C164,Incurred_Real!$A$25:$BR$427,Incurred_Real!BL$1,FALSE))*$M164</f>
        <v>0</v>
      </c>
      <c r="AJ164" s="232">
        <f>(VLOOKUP($C164,Incurred_Real!$A$25:$BR$427,Incurred_Real!BM$1,FALSE))*$M164</f>
        <v>0</v>
      </c>
      <c r="AK164" s="232">
        <f>(VLOOKUP($C164,Incurred_Real!$A$25:$BR$427,Incurred_Real!BN$1,FALSE))*$M164</f>
        <v>0</v>
      </c>
      <c r="AL164" s="232">
        <f>(VLOOKUP($C164,Incurred_Real!$A$25:$BR$427,Incurred_Real!BO$1,FALSE))*$M164</f>
        <v>0</v>
      </c>
      <c r="AM164" s="232">
        <f>(VLOOKUP($C164,Incurred_Real!$A$25:$BR$427,Incurred_Real!BP$1,FALSE))*$M164</f>
        <v>0</v>
      </c>
      <c r="AN164" s="232">
        <f>(VLOOKUP($C164,Incurred_Real!$A$25:$BR$427,Incurred_Real!BQ$1,FALSE))*$M164</f>
        <v>0</v>
      </c>
      <c r="AO164" s="232">
        <f>(VLOOKUP($C164,Incurred_Real!$A$25:$BR$427,Incurred_Real!BR$1,FALSE))*$M164</f>
        <v>0</v>
      </c>
      <c r="AP164" s="232">
        <f t="shared" si="17"/>
        <v>0</v>
      </c>
      <c r="AR164" s="232" t="b">
        <f t="shared" si="18"/>
        <v>1</v>
      </c>
    </row>
    <row r="165" spans="3:44" x14ac:dyDescent="0.15">
      <c r="C165" s="11" t="s">
        <v>277</v>
      </c>
      <c r="D165" s="11" t="str">
        <f>VLOOKUP(C165,'Project List'!$A$9:$AG$360,'Project List'!$G$1,FALSE)</f>
        <v>NCIPAP Davenport-Robertstown 275 kV Removal of Plant Limits</v>
      </c>
      <c r="E165" s="11" t="str">
        <f>VLOOKUP($C165,Incurred_Real!$A$24:$E$376,Incurred_Real!$D$1,FALSE)</f>
        <v>Augmentation</v>
      </c>
      <c r="F165" s="13">
        <f>IF(VLOOKUP($C165,Incurred_Nominal!$A$25:$AQ$426,Incurred_Nominal!$AL$1,FALSE)="Commissioned Extra",0,
IF(VLOOKUP($C165,Incurred_Nominal!$A$25:$AQ$426,Incurred_Nominal!$AK$1,FALSE)=F$4,VLOOKUP($C165,Incurred_Nominal!$A$25:$AQ$426,Incurred_Nominal!$AG$1,FALSE),0))</f>
        <v>0</v>
      </c>
      <c r="G165" s="13">
        <f>IF(VLOOKUP($C165,Incurred_Nominal!$A$25:$AQ$426,Incurred_Nominal!$AL$1,FALSE)="Commissioned Extra",0,
IF(VLOOKUP($C165,Incurred_Nominal!$A$25:$AQ$426,Incurred_Nominal!$AK$1,FALSE)=G$4,VLOOKUP($C165,Incurred_Nominal!$A$25:$AQ$426,Incurred_Nominal!$AG$1,FALSE),0))</f>
        <v>0</v>
      </c>
      <c r="H165" s="13">
        <f>IF(VLOOKUP($C165,Incurred_Nominal!$A$25:$AQ$426,Incurred_Nominal!$AL$1,FALSE)="Commissioned Extra",0,
IF(VLOOKUP($C165,Incurred_Nominal!$A$25:$AQ$426,Incurred_Nominal!$AK$1,FALSE)=H$4,VLOOKUP($C165,Incurred_Nominal!$A$25:$AQ$426,Incurred_Nominal!$AG$1,FALSE),0))</f>
        <v>0</v>
      </c>
      <c r="I165" s="13">
        <f>IF(VLOOKUP($C165,Incurred_Nominal!$A$25:$AQ$426,Incurred_Nominal!$AL$1,FALSE)="Commissioned Extra",0,
IF(VLOOKUP($C165,Incurred_Nominal!$A$25:$AQ$426,Incurred_Nominal!$AK$1,FALSE)=I$4,VLOOKUP($C165,Incurred_Nominal!$A$25:$AQ$426,Incurred_Nominal!$AG$1,FALSE),0))</f>
        <v>0</v>
      </c>
      <c r="J165" s="13">
        <f>IF(VLOOKUP($C165,Incurred_Nominal!$A$25:$AQ$426,Incurred_Nominal!$AL$1,FALSE)="Commissioned Extra",0,
IF(VLOOKUP($C165,Incurred_Nominal!$A$25:$AQ$426,Incurred_Nominal!$AK$1,FALSE)=J$4,VLOOKUP($C165,Incurred_Nominal!$A$25:$AQ$426,Incurred_Nominal!$AG$1,FALSE),0))</f>
        <v>0</v>
      </c>
      <c r="K165" s="13">
        <f>IF(VLOOKUP($C165,Incurred_Nominal!$A$25:$AQ$426,Incurred_Nominal!$AL$1,FALSE)="Commissioned Extra",0,
IF(VLOOKUP($C165,Incurred_Nominal!$A$25:$AQ$426,Incurred_Nominal!$AK$1,FALSE)=K$4,VLOOKUP($C165,Incurred_Nominal!$A$25:$AQ$426,Incurred_Nominal!$AG$1,FALSE),0))</f>
        <v>0</v>
      </c>
      <c r="L165" s="13">
        <f>IF(VLOOKUP($C165,Incurred_Nominal!$A$25:$AQ$426,Incurred_Nominal!$AL$1,FALSE)="Commissioned Extra",0,
IF(VLOOKUP($C165,Incurred_Nominal!$A$25:$AQ$426,Incurred_Nominal!$AK$1,FALSE)=L$4,VLOOKUP($C165,Incurred_Nominal!$A$25:$AQ$426,Incurred_Nominal!$AG$1,FALSE),0))</f>
        <v>0</v>
      </c>
      <c r="M165" s="232">
        <f t="shared" si="15"/>
        <v>0</v>
      </c>
      <c r="N165" s="232" t="str">
        <f t="shared" si="16"/>
        <v/>
      </c>
      <c r="P165" s="232">
        <f>(VLOOKUP($C165,Incurred_Real!$A$25:$BR$427,Incurred_Real!AS$1,FALSE))*$M165</f>
        <v>0</v>
      </c>
      <c r="Q165" s="232">
        <f>(VLOOKUP($C165,Incurred_Real!$A$25:$BR$427,Incurred_Real!AT$1,FALSE))*$M165</f>
        <v>0</v>
      </c>
      <c r="R165" s="232">
        <f>(VLOOKUP($C165,Incurred_Real!$A$25:$BR$427,Incurred_Real!AU$1,FALSE))*$M165</f>
        <v>0</v>
      </c>
      <c r="S165" s="232">
        <f>(VLOOKUP($C165,Incurred_Real!$A$25:$BR$427,Incurred_Real!AV$1,FALSE))*$M165</f>
        <v>0</v>
      </c>
      <c r="T165" s="232">
        <f>(VLOOKUP($C165,Incurred_Real!$A$25:$BR$427,Incurred_Real!AW$1,FALSE))*$M165</f>
        <v>0</v>
      </c>
      <c r="U165" s="232">
        <f>(VLOOKUP($C165,Incurred_Real!$A$25:$BR$427,Incurred_Real!AX$1,FALSE))*$M165</f>
        <v>0</v>
      </c>
      <c r="V165" s="232">
        <f>(VLOOKUP($C165,Incurred_Real!$A$25:$BR$427,Incurred_Real!AY$1,FALSE))*$M165</f>
        <v>0</v>
      </c>
      <c r="W165" s="232">
        <f>(VLOOKUP($C165,Incurred_Real!$A$25:$BR$427,Incurred_Real!AZ$1,FALSE))*$M165</f>
        <v>0</v>
      </c>
      <c r="X165" s="232">
        <f>(VLOOKUP($C165,Incurred_Real!$A$25:$BR$427,Incurred_Real!BA$1,FALSE))*$M165</f>
        <v>0</v>
      </c>
      <c r="Y165" s="232">
        <f>(VLOOKUP($C165,Incurred_Real!$A$25:$BR$427,Incurred_Real!BB$1,FALSE))*$M165</f>
        <v>0</v>
      </c>
      <c r="Z165" s="232">
        <f>(VLOOKUP($C165,Incurred_Real!$A$25:$BR$427,Incurred_Real!BC$1,FALSE))*$M165</f>
        <v>0</v>
      </c>
      <c r="AA165" s="232">
        <f>(VLOOKUP($C165,Incurred_Real!$A$25:$BR$427,Incurred_Real!BD$1,FALSE))*$M165</f>
        <v>0</v>
      </c>
      <c r="AB165" s="232">
        <f>(VLOOKUP($C165,Incurred_Real!$A$25:$BR$427,Incurred_Real!BE$1,FALSE))*$M165</f>
        <v>0</v>
      </c>
      <c r="AC165" s="232">
        <f>(VLOOKUP($C165,Incurred_Real!$A$25:$BR$427,Incurred_Real!BF$1,FALSE))*$M165</f>
        <v>0</v>
      </c>
      <c r="AD165" s="232">
        <f>(VLOOKUP($C165,Incurred_Real!$A$25:$BR$427,Incurred_Real!BG$1,FALSE))*$M165</f>
        <v>0</v>
      </c>
      <c r="AE165" s="232">
        <f>(VLOOKUP($C165,Incurred_Real!$A$25:$BR$427,Incurred_Real!BH$1,FALSE))*$M165</f>
        <v>0</v>
      </c>
      <c r="AF165" s="232">
        <f>(VLOOKUP($C165,Incurred_Real!$A$25:$BR$427,Incurred_Real!BI$1,FALSE))*$M165</f>
        <v>0</v>
      </c>
      <c r="AG165" s="232">
        <f>(VLOOKUP($C165,Incurred_Real!$A$25:$BR$427,Incurred_Real!BJ$1,FALSE))*$M165</f>
        <v>0</v>
      </c>
      <c r="AH165" s="232">
        <f>(VLOOKUP($C165,Incurred_Real!$A$25:$BR$427,Incurred_Real!BK$1,FALSE))*$M165</f>
        <v>0</v>
      </c>
      <c r="AI165" s="232">
        <f>(VLOOKUP($C165,Incurred_Real!$A$25:$BR$427,Incurred_Real!BL$1,FALSE))*$M165</f>
        <v>0</v>
      </c>
      <c r="AJ165" s="232">
        <f>(VLOOKUP($C165,Incurred_Real!$A$25:$BR$427,Incurred_Real!BM$1,FALSE))*$M165</f>
        <v>0</v>
      </c>
      <c r="AK165" s="232">
        <f>(VLOOKUP($C165,Incurred_Real!$A$25:$BR$427,Incurred_Real!BN$1,FALSE))*$M165</f>
        <v>0</v>
      </c>
      <c r="AL165" s="232">
        <f>(VLOOKUP($C165,Incurred_Real!$A$25:$BR$427,Incurred_Real!BO$1,FALSE))*$M165</f>
        <v>0</v>
      </c>
      <c r="AM165" s="232">
        <f>(VLOOKUP($C165,Incurred_Real!$A$25:$BR$427,Incurred_Real!BP$1,FALSE))*$M165</f>
        <v>0</v>
      </c>
      <c r="AN165" s="232">
        <f>(VLOOKUP($C165,Incurred_Real!$A$25:$BR$427,Incurred_Real!BQ$1,FALSE))*$M165</f>
        <v>0</v>
      </c>
      <c r="AO165" s="232">
        <f>(VLOOKUP($C165,Incurred_Real!$A$25:$BR$427,Incurred_Real!BR$1,FALSE))*$M165</f>
        <v>0</v>
      </c>
      <c r="AP165" s="232">
        <f t="shared" si="17"/>
        <v>0</v>
      </c>
      <c r="AR165" s="232" t="b">
        <f t="shared" si="18"/>
        <v>1</v>
      </c>
    </row>
    <row r="166" spans="3:44" x14ac:dyDescent="0.15">
      <c r="C166" s="11" t="s">
        <v>279</v>
      </c>
      <c r="D166" s="11" t="str">
        <f>VLOOKUP(C166,'Project List'!$A$9:$AG$360,'Project List'!$G$1,FALSE)</f>
        <v>AC Board Unit Asset Replacement 2018-23</v>
      </c>
      <c r="E166" s="11" t="str">
        <f>VLOOKUP($C166,Incurred_Real!$A$24:$E$376,Incurred_Real!$D$1,FALSE)</f>
        <v>Replacement</v>
      </c>
      <c r="F166" s="13">
        <f>IF(VLOOKUP($C166,Incurred_Nominal!$A$25:$AQ$426,Incurred_Nominal!$AL$1,FALSE)="Commissioned Extra",0,
IF(VLOOKUP($C166,Incurred_Nominal!$A$25:$AQ$426,Incurred_Nominal!$AK$1,FALSE)=F$4,VLOOKUP($C166,Incurred_Nominal!$A$25:$AQ$426,Incurred_Nominal!$AG$1,FALSE),0))</f>
        <v>0</v>
      </c>
      <c r="G166" s="13">
        <f>IF(VLOOKUP($C166,Incurred_Nominal!$A$25:$AQ$426,Incurred_Nominal!$AL$1,FALSE)="Commissioned Extra",0,
IF(VLOOKUP($C166,Incurred_Nominal!$A$25:$AQ$426,Incurred_Nominal!$AK$1,FALSE)=G$4,VLOOKUP($C166,Incurred_Nominal!$A$25:$AQ$426,Incurred_Nominal!$AG$1,FALSE),0))</f>
        <v>0</v>
      </c>
      <c r="H166" s="13">
        <f>IF(VLOOKUP($C166,Incurred_Nominal!$A$25:$AQ$426,Incurred_Nominal!$AL$1,FALSE)="Commissioned Extra",0,
IF(VLOOKUP($C166,Incurred_Nominal!$A$25:$AQ$426,Incurred_Nominal!$AK$1,FALSE)=H$4,VLOOKUP($C166,Incurred_Nominal!$A$25:$AQ$426,Incurred_Nominal!$AG$1,FALSE),0))</f>
        <v>0</v>
      </c>
      <c r="I166" s="13">
        <f>IF(VLOOKUP($C166,Incurred_Nominal!$A$25:$AQ$426,Incurred_Nominal!$AL$1,FALSE)="Commissioned Extra",0,
IF(VLOOKUP($C166,Incurred_Nominal!$A$25:$AQ$426,Incurred_Nominal!$AK$1,FALSE)=I$4,VLOOKUP($C166,Incurred_Nominal!$A$25:$AQ$426,Incurred_Nominal!$AG$1,FALSE),0))</f>
        <v>0</v>
      </c>
      <c r="J166" s="13">
        <f>IF(VLOOKUP($C166,Incurred_Nominal!$A$25:$AQ$426,Incurred_Nominal!$AL$1,FALSE)="Commissioned Extra",0,
IF(VLOOKUP($C166,Incurred_Nominal!$A$25:$AQ$426,Incurred_Nominal!$AK$1,FALSE)=J$4,VLOOKUP($C166,Incurred_Nominal!$A$25:$AQ$426,Incurred_Nominal!$AG$1,FALSE),0))</f>
        <v>0</v>
      </c>
      <c r="K166" s="13">
        <f>IF(VLOOKUP($C166,Incurred_Nominal!$A$25:$AQ$426,Incurred_Nominal!$AL$1,FALSE)="Commissioned Extra",0,
IF(VLOOKUP($C166,Incurred_Nominal!$A$25:$AQ$426,Incurred_Nominal!$AK$1,FALSE)=K$4,VLOOKUP($C166,Incurred_Nominal!$A$25:$AQ$426,Incurred_Nominal!$AG$1,FALSE),0))</f>
        <v>0</v>
      </c>
      <c r="L166" s="13">
        <f>IF(VLOOKUP($C166,Incurred_Nominal!$A$25:$AQ$426,Incurred_Nominal!$AL$1,FALSE)="Commissioned Extra",0,
IF(VLOOKUP($C166,Incurred_Nominal!$A$25:$AQ$426,Incurred_Nominal!$AK$1,FALSE)=L$4,VLOOKUP($C166,Incurred_Nominal!$A$25:$AQ$426,Incurred_Nominal!$AG$1,FALSE),0))</f>
        <v>29852204.101315178</v>
      </c>
      <c r="M166" s="232">
        <f t="shared" si="15"/>
        <v>29852204.101315178</v>
      </c>
      <c r="N166" s="232">
        <f t="shared" si="16"/>
        <v>2028</v>
      </c>
      <c r="P166" s="232">
        <f>(VLOOKUP($C166,Incurred_Real!$A$25:$BR$427,Incurred_Real!AS$1,FALSE))*$M166</f>
        <v>0</v>
      </c>
      <c r="Q166" s="232">
        <f>(VLOOKUP($C166,Incurred_Real!$A$25:$BR$427,Incurred_Real!AT$1,FALSE))*$M166</f>
        <v>0</v>
      </c>
      <c r="R166" s="232">
        <f>(VLOOKUP($C166,Incurred_Real!$A$25:$BR$427,Incurred_Real!AU$1,FALSE))*$M166</f>
        <v>0</v>
      </c>
      <c r="S166" s="232">
        <f>(VLOOKUP($C166,Incurred_Real!$A$25:$BR$427,Incurred_Real!AV$1,FALSE))*$M166</f>
        <v>0</v>
      </c>
      <c r="T166" s="232">
        <f>(VLOOKUP($C166,Incurred_Real!$A$25:$BR$427,Incurred_Real!AW$1,FALSE))*$M166</f>
        <v>0</v>
      </c>
      <c r="U166" s="232">
        <f>(VLOOKUP($C166,Incurred_Real!$A$25:$BR$427,Incurred_Real!AX$1,FALSE))*$M166</f>
        <v>0</v>
      </c>
      <c r="V166" s="232">
        <f>(VLOOKUP($C166,Incurred_Real!$A$25:$BR$427,Incurred_Real!AY$1,FALSE))*$M166</f>
        <v>0</v>
      </c>
      <c r="W166" s="232">
        <f>(VLOOKUP($C166,Incurred_Real!$A$25:$BR$427,Incurred_Real!AZ$1,FALSE))*$M166</f>
        <v>0</v>
      </c>
      <c r="X166" s="232">
        <f>(VLOOKUP($C166,Incurred_Real!$A$25:$BR$427,Incurred_Real!BA$1,FALSE))*$M166</f>
        <v>0</v>
      </c>
      <c r="Y166" s="232">
        <f>(VLOOKUP($C166,Incurred_Real!$A$25:$BR$427,Incurred_Real!BB$1,FALSE))*$M166</f>
        <v>7721034.2017164994</v>
      </c>
      <c r="Z166" s="232">
        <f>(VLOOKUP($C166,Incurred_Real!$A$25:$BR$427,Incurred_Real!BC$1,FALSE))*$M166</f>
        <v>634274.15558856714</v>
      </c>
      <c r="AA166" s="232">
        <f>(VLOOKUP($C166,Incurred_Real!$A$25:$BR$427,Incurred_Real!BD$1,FALSE))*$M166</f>
        <v>20511038.910531513</v>
      </c>
      <c r="AB166" s="232">
        <f>(VLOOKUP($C166,Incurred_Real!$A$25:$BR$427,Incurred_Real!BE$1,FALSE))*$M166</f>
        <v>0</v>
      </c>
      <c r="AC166" s="232">
        <f>(VLOOKUP($C166,Incurred_Real!$A$25:$BR$427,Incurred_Real!BF$1,FALSE))*$M166</f>
        <v>0</v>
      </c>
      <c r="AD166" s="232">
        <f>(VLOOKUP($C166,Incurred_Real!$A$25:$BR$427,Incurred_Real!BG$1,FALSE))*$M166</f>
        <v>985856.83347859699</v>
      </c>
      <c r="AE166" s="232">
        <f>(VLOOKUP($C166,Incurred_Real!$A$25:$BR$427,Incurred_Real!BH$1,FALSE))*$M166</f>
        <v>0</v>
      </c>
      <c r="AF166" s="232">
        <f>(VLOOKUP($C166,Incurred_Real!$A$25:$BR$427,Incurred_Real!BI$1,FALSE))*$M166</f>
        <v>0</v>
      </c>
      <c r="AG166" s="232">
        <f>(VLOOKUP($C166,Incurred_Real!$A$25:$BR$427,Incurred_Real!BJ$1,FALSE))*$M166</f>
        <v>0</v>
      </c>
      <c r="AH166" s="232">
        <f>(VLOOKUP($C166,Incurred_Real!$A$25:$BR$427,Incurred_Real!BK$1,FALSE))*$M166</f>
        <v>0</v>
      </c>
      <c r="AI166" s="232">
        <f>(VLOOKUP($C166,Incurred_Real!$A$25:$BR$427,Incurred_Real!BL$1,FALSE))*$M166</f>
        <v>0</v>
      </c>
      <c r="AJ166" s="232">
        <f>(VLOOKUP($C166,Incurred_Real!$A$25:$BR$427,Incurred_Real!BM$1,FALSE))*$M166</f>
        <v>0</v>
      </c>
      <c r="AK166" s="232">
        <f>(VLOOKUP($C166,Incurred_Real!$A$25:$BR$427,Incurred_Real!BN$1,FALSE))*$M166</f>
        <v>0</v>
      </c>
      <c r="AL166" s="232">
        <f>(VLOOKUP($C166,Incurred_Real!$A$25:$BR$427,Incurred_Real!BO$1,FALSE))*$M166</f>
        <v>0</v>
      </c>
      <c r="AM166" s="232">
        <f>(VLOOKUP($C166,Incurred_Real!$A$25:$BR$427,Incurred_Real!BP$1,FALSE))*$M166</f>
        <v>0</v>
      </c>
      <c r="AN166" s="232">
        <f>(VLOOKUP($C166,Incurred_Real!$A$25:$BR$427,Incurred_Real!BQ$1,FALSE))*$M166</f>
        <v>0</v>
      </c>
      <c r="AO166" s="232">
        <f>(VLOOKUP($C166,Incurred_Real!$A$25:$BR$427,Incurred_Real!BR$1,FALSE))*$M166</f>
        <v>0</v>
      </c>
      <c r="AP166" s="232">
        <f t="shared" si="17"/>
        <v>29852204.101315174</v>
      </c>
      <c r="AR166" s="232" t="b">
        <f t="shared" si="18"/>
        <v>1</v>
      </c>
    </row>
    <row r="167" spans="3:44" x14ac:dyDescent="0.15">
      <c r="C167" s="11" t="s">
        <v>281</v>
      </c>
      <c r="D167" s="11" t="str">
        <f>VLOOKUP(C167,'Project List'!$A$9:$AG$360,'Project List'!$G$1,FALSE)</f>
        <v>Transformer Bushing Unit Asset Replacement 2018-23</v>
      </c>
      <c r="E167" s="11" t="str">
        <f>VLOOKUP($C167,Incurred_Real!$A$24:$E$376,Incurred_Real!$D$1,FALSE)</f>
        <v>Replacement</v>
      </c>
      <c r="F167" s="13">
        <f>IF(VLOOKUP($C167,Incurred_Nominal!$A$25:$AQ$426,Incurred_Nominal!$AL$1,FALSE)="Commissioned Extra",0,
IF(VLOOKUP($C167,Incurred_Nominal!$A$25:$AQ$426,Incurred_Nominal!$AK$1,FALSE)=F$4,VLOOKUP($C167,Incurred_Nominal!$A$25:$AQ$426,Incurred_Nominal!$AG$1,FALSE),0))</f>
        <v>0</v>
      </c>
      <c r="G167" s="13">
        <f>IF(VLOOKUP($C167,Incurred_Nominal!$A$25:$AQ$426,Incurred_Nominal!$AL$1,FALSE)="Commissioned Extra",0,
IF(VLOOKUP($C167,Incurred_Nominal!$A$25:$AQ$426,Incurred_Nominal!$AK$1,FALSE)=G$4,VLOOKUP($C167,Incurred_Nominal!$A$25:$AQ$426,Incurred_Nominal!$AG$1,FALSE),0))</f>
        <v>12558414.854686907</v>
      </c>
      <c r="H167" s="13">
        <f>IF(VLOOKUP($C167,Incurred_Nominal!$A$25:$AQ$426,Incurred_Nominal!$AL$1,FALSE)="Commissioned Extra",0,
IF(VLOOKUP($C167,Incurred_Nominal!$A$25:$AQ$426,Incurred_Nominal!$AK$1,FALSE)=H$4,VLOOKUP($C167,Incurred_Nominal!$A$25:$AQ$426,Incurred_Nominal!$AG$1,FALSE),0))</f>
        <v>0</v>
      </c>
      <c r="I167" s="13">
        <f>IF(VLOOKUP($C167,Incurred_Nominal!$A$25:$AQ$426,Incurred_Nominal!$AL$1,FALSE)="Commissioned Extra",0,
IF(VLOOKUP($C167,Incurred_Nominal!$A$25:$AQ$426,Incurred_Nominal!$AK$1,FALSE)=I$4,VLOOKUP($C167,Incurred_Nominal!$A$25:$AQ$426,Incurred_Nominal!$AG$1,FALSE),0))</f>
        <v>0</v>
      </c>
      <c r="J167" s="13">
        <f>IF(VLOOKUP($C167,Incurred_Nominal!$A$25:$AQ$426,Incurred_Nominal!$AL$1,FALSE)="Commissioned Extra",0,
IF(VLOOKUP($C167,Incurred_Nominal!$A$25:$AQ$426,Incurred_Nominal!$AK$1,FALSE)=J$4,VLOOKUP($C167,Incurred_Nominal!$A$25:$AQ$426,Incurred_Nominal!$AG$1,FALSE),0))</f>
        <v>0</v>
      </c>
      <c r="K167" s="13">
        <f>IF(VLOOKUP($C167,Incurred_Nominal!$A$25:$AQ$426,Incurred_Nominal!$AL$1,FALSE)="Commissioned Extra",0,
IF(VLOOKUP($C167,Incurred_Nominal!$A$25:$AQ$426,Incurred_Nominal!$AK$1,FALSE)=K$4,VLOOKUP($C167,Incurred_Nominal!$A$25:$AQ$426,Incurred_Nominal!$AG$1,FALSE),0))</f>
        <v>0</v>
      </c>
      <c r="L167" s="13">
        <f>IF(VLOOKUP($C167,Incurred_Nominal!$A$25:$AQ$426,Incurred_Nominal!$AL$1,FALSE)="Commissioned Extra",0,
IF(VLOOKUP($C167,Incurred_Nominal!$A$25:$AQ$426,Incurred_Nominal!$AK$1,FALSE)=L$4,VLOOKUP($C167,Incurred_Nominal!$A$25:$AQ$426,Incurred_Nominal!$AG$1,FALSE),0))</f>
        <v>0</v>
      </c>
      <c r="M167" s="232">
        <f t="shared" si="15"/>
        <v>12558414.854686907</v>
      </c>
      <c r="N167" s="232">
        <f t="shared" si="16"/>
        <v>2023</v>
      </c>
      <c r="P167" s="232">
        <f>(VLOOKUP($C167,Incurred_Real!$A$25:$BR$427,Incurred_Real!AS$1,FALSE))*$M167</f>
        <v>0</v>
      </c>
      <c r="Q167" s="232">
        <f>(VLOOKUP($C167,Incurred_Real!$A$25:$BR$427,Incurred_Real!AT$1,FALSE))*$M167</f>
        <v>0</v>
      </c>
      <c r="R167" s="232">
        <f>(VLOOKUP($C167,Incurred_Real!$A$25:$BR$427,Incurred_Real!AU$1,FALSE))*$M167</f>
        <v>0</v>
      </c>
      <c r="S167" s="232">
        <f>(VLOOKUP($C167,Incurred_Real!$A$25:$BR$427,Incurred_Real!AV$1,FALSE))*$M167</f>
        <v>0</v>
      </c>
      <c r="T167" s="232">
        <f>(VLOOKUP($C167,Incurred_Real!$A$25:$BR$427,Incurred_Real!AW$1,FALSE))*$M167</f>
        <v>0</v>
      </c>
      <c r="U167" s="232">
        <f>(VLOOKUP($C167,Incurred_Real!$A$25:$BR$427,Incurred_Real!AX$1,FALSE))*$M167</f>
        <v>0</v>
      </c>
      <c r="V167" s="232">
        <f>(VLOOKUP($C167,Incurred_Real!$A$25:$BR$427,Incurred_Real!AY$1,FALSE))*$M167</f>
        <v>0</v>
      </c>
      <c r="W167" s="232">
        <f>(VLOOKUP($C167,Incurred_Real!$A$25:$BR$427,Incurred_Real!AZ$1,FALSE))*$M167</f>
        <v>0</v>
      </c>
      <c r="X167" s="232">
        <f>(VLOOKUP($C167,Incurred_Real!$A$25:$BR$427,Incurred_Real!BA$1,FALSE))*$M167</f>
        <v>0</v>
      </c>
      <c r="Y167" s="232">
        <f>(VLOOKUP($C167,Incurred_Real!$A$25:$BR$427,Incurred_Real!BB$1,FALSE))*$M167</f>
        <v>12134781.831062926</v>
      </c>
      <c r="Z167" s="232">
        <f>(VLOOKUP($C167,Incurred_Real!$A$25:$BR$427,Incurred_Real!BC$1,FALSE))*$M167</f>
        <v>0</v>
      </c>
      <c r="AA167" s="232">
        <f>(VLOOKUP($C167,Incurred_Real!$A$25:$BR$427,Incurred_Real!BD$1,FALSE))*$M167</f>
        <v>423633.02362398099</v>
      </c>
      <c r="AB167" s="232">
        <f>(VLOOKUP($C167,Incurred_Real!$A$25:$BR$427,Incurred_Real!BE$1,FALSE))*$M167</f>
        <v>0</v>
      </c>
      <c r="AC167" s="232">
        <f>(VLOOKUP($C167,Incurred_Real!$A$25:$BR$427,Incurred_Real!BF$1,FALSE))*$M167</f>
        <v>0</v>
      </c>
      <c r="AD167" s="232">
        <f>(VLOOKUP($C167,Incurred_Real!$A$25:$BR$427,Incurred_Real!BG$1,FALSE))*$M167</f>
        <v>0</v>
      </c>
      <c r="AE167" s="232">
        <f>(VLOOKUP($C167,Incurred_Real!$A$25:$BR$427,Incurred_Real!BH$1,FALSE))*$M167</f>
        <v>0</v>
      </c>
      <c r="AF167" s="232">
        <f>(VLOOKUP($C167,Incurred_Real!$A$25:$BR$427,Incurred_Real!BI$1,FALSE))*$M167</f>
        <v>0</v>
      </c>
      <c r="AG167" s="232">
        <f>(VLOOKUP($C167,Incurred_Real!$A$25:$BR$427,Incurred_Real!BJ$1,FALSE))*$M167</f>
        <v>0</v>
      </c>
      <c r="AH167" s="232">
        <f>(VLOOKUP($C167,Incurred_Real!$A$25:$BR$427,Incurred_Real!BK$1,FALSE))*$M167</f>
        <v>0</v>
      </c>
      <c r="AI167" s="232">
        <f>(VLOOKUP($C167,Incurred_Real!$A$25:$BR$427,Incurred_Real!BL$1,FALSE))*$M167</f>
        <v>0</v>
      </c>
      <c r="AJ167" s="232">
        <f>(VLOOKUP($C167,Incurred_Real!$A$25:$BR$427,Incurred_Real!BM$1,FALSE))*$M167</f>
        <v>0</v>
      </c>
      <c r="AK167" s="232">
        <f>(VLOOKUP($C167,Incurred_Real!$A$25:$BR$427,Incurred_Real!BN$1,FALSE))*$M167</f>
        <v>0</v>
      </c>
      <c r="AL167" s="232">
        <f>(VLOOKUP($C167,Incurred_Real!$A$25:$BR$427,Incurred_Real!BO$1,FALSE))*$M167</f>
        <v>0</v>
      </c>
      <c r="AM167" s="232">
        <f>(VLOOKUP($C167,Incurred_Real!$A$25:$BR$427,Incurred_Real!BP$1,FALSE))*$M167</f>
        <v>0</v>
      </c>
      <c r="AN167" s="232">
        <f>(VLOOKUP($C167,Incurred_Real!$A$25:$BR$427,Incurred_Real!BQ$1,FALSE))*$M167</f>
        <v>0</v>
      </c>
      <c r="AO167" s="232">
        <f>(VLOOKUP($C167,Incurred_Real!$A$25:$BR$427,Incurred_Real!BR$1,FALSE))*$M167</f>
        <v>0</v>
      </c>
      <c r="AP167" s="232">
        <f t="shared" si="17"/>
        <v>12558414.854686907</v>
      </c>
      <c r="AR167" s="232" t="b">
        <f t="shared" si="18"/>
        <v>1</v>
      </c>
    </row>
    <row r="168" spans="3:44" x14ac:dyDescent="0.15">
      <c r="C168" s="11" t="s">
        <v>283</v>
      </c>
      <c r="D168" s="11" t="str">
        <f>VLOOKUP(C168,'Project List'!$A$9:$AG$360,'Project List'!$G$1,FALSE)</f>
        <v>Leigh Creek South Transformer Replacement</v>
      </c>
      <c r="E168" s="11" t="str">
        <f>VLOOKUP($C168,Incurred_Real!$A$24:$E$376,Incurred_Real!$D$1,FALSE)</f>
        <v>Replacement</v>
      </c>
      <c r="F168" s="13">
        <f>IF(VLOOKUP($C168,Incurred_Nominal!$A$25:$AQ$426,Incurred_Nominal!$AL$1,FALSE)="Commissioned Extra",0,
IF(VLOOKUP($C168,Incurred_Nominal!$A$25:$AQ$426,Incurred_Nominal!$AK$1,FALSE)=F$4,VLOOKUP($C168,Incurred_Nominal!$A$25:$AQ$426,Incurred_Nominal!$AG$1,FALSE),0))</f>
        <v>0</v>
      </c>
      <c r="G168" s="13">
        <f>IF(VLOOKUP($C168,Incurred_Nominal!$A$25:$AQ$426,Incurred_Nominal!$AL$1,FALSE)="Commissioned Extra",0,
IF(VLOOKUP($C168,Incurred_Nominal!$A$25:$AQ$426,Incurred_Nominal!$AK$1,FALSE)=G$4,VLOOKUP($C168,Incurred_Nominal!$A$25:$AQ$426,Incurred_Nominal!$AG$1,FALSE),0))</f>
        <v>5242453.4435068555</v>
      </c>
      <c r="H168" s="13">
        <f>IF(VLOOKUP($C168,Incurred_Nominal!$A$25:$AQ$426,Incurred_Nominal!$AL$1,FALSE)="Commissioned Extra",0,
IF(VLOOKUP($C168,Incurred_Nominal!$A$25:$AQ$426,Incurred_Nominal!$AK$1,FALSE)=H$4,VLOOKUP($C168,Incurred_Nominal!$A$25:$AQ$426,Incurred_Nominal!$AG$1,FALSE),0))</f>
        <v>0</v>
      </c>
      <c r="I168" s="13">
        <f>IF(VLOOKUP($C168,Incurred_Nominal!$A$25:$AQ$426,Incurred_Nominal!$AL$1,FALSE)="Commissioned Extra",0,
IF(VLOOKUP($C168,Incurred_Nominal!$A$25:$AQ$426,Incurred_Nominal!$AK$1,FALSE)=I$4,VLOOKUP($C168,Incurred_Nominal!$A$25:$AQ$426,Incurred_Nominal!$AG$1,FALSE),0))</f>
        <v>0</v>
      </c>
      <c r="J168" s="13">
        <f>IF(VLOOKUP($C168,Incurred_Nominal!$A$25:$AQ$426,Incurred_Nominal!$AL$1,FALSE)="Commissioned Extra",0,
IF(VLOOKUP($C168,Incurred_Nominal!$A$25:$AQ$426,Incurred_Nominal!$AK$1,FALSE)=J$4,VLOOKUP($C168,Incurred_Nominal!$A$25:$AQ$426,Incurred_Nominal!$AG$1,FALSE),0))</f>
        <v>0</v>
      </c>
      <c r="K168" s="13">
        <f>IF(VLOOKUP($C168,Incurred_Nominal!$A$25:$AQ$426,Incurred_Nominal!$AL$1,FALSE)="Commissioned Extra",0,
IF(VLOOKUP($C168,Incurred_Nominal!$A$25:$AQ$426,Incurred_Nominal!$AK$1,FALSE)=K$4,VLOOKUP($C168,Incurred_Nominal!$A$25:$AQ$426,Incurred_Nominal!$AG$1,FALSE),0))</f>
        <v>0</v>
      </c>
      <c r="L168" s="13">
        <f>IF(VLOOKUP($C168,Incurred_Nominal!$A$25:$AQ$426,Incurred_Nominal!$AL$1,FALSE)="Commissioned Extra",0,
IF(VLOOKUP($C168,Incurred_Nominal!$A$25:$AQ$426,Incurred_Nominal!$AK$1,FALSE)=L$4,VLOOKUP($C168,Incurred_Nominal!$A$25:$AQ$426,Incurred_Nominal!$AG$1,FALSE),0))</f>
        <v>0</v>
      </c>
      <c r="M168" s="232">
        <f t="shared" si="15"/>
        <v>5242453.4435068555</v>
      </c>
      <c r="N168" s="232">
        <f t="shared" si="16"/>
        <v>2023</v>
      </c>
      <c r="P168" s="232">
        <f>(VLOOKUP($C168,Incurred_Real!$A$25:$BR$427,Incurred_Real!AS$1,FALSE))*$M168</f>
        <v>0</v>
      </c>
      <c r="Q168" s="232">
        <f>(VLOOKUP($C168,Incurred_Real!$A$25:$BR$427,Incurred_Real!AT$1,FALSE))*$M168</f>
        <v>0</v>
      </c>
      <c r="R168" s="232">
        <f>(VLOOKUP($C168,Incurred_Real!$A$25:$BR$427,Incurred_Real!AU$1,FALSE))*$M168</f>
        <v>0</v>
      </c>
      <c r="S168" s="232">
        <f>(VLOOKUP($C168,Incurred_Real!$A$25:$BR$427,Incurred_Real!AV$1,FALSE))*$M168</f>
        <v>0</v>
      </c>
      <c r="T168" s="232">
        <f>(VLOOKUP($C168,Incurred_Real!$A$25:$BR$427,Incurred_Real!AW$1,FALSE))*$M168</f>
        <v>0</v>
      </c>
      <c r="U168" s="232">
        <f>(VLOOKUP($C168,Incurred_Real!$A$25:$BR$427,Incurred_Real!AX$1,FALSE))*$M168</f>
        <v>0</v>
      </c>
      <c r="V168" s="232">
        <f>(VLOOKUP($C168,Incurred_Real!$A$25:$BR$427,Incurred_Real!AY$1,FALSE))*$M168</f>
        <v>0</v>
      </c>
      <c r="W168" s="232">
        <f>(VLOOKUP($C168,Incurred_Real!$A$25:$BR$427,Incurred_Real!AZ$1,FALSE))*$M168</f>
        <v>0</v>
      </c>
      <c r="X168" s="232">
        <f>(VLOOKUP($C168,Incurred_Real!$A$25:$BR$427,Incurred_Real!BA$1,FALSE))*$M168</f>
        <v>0</v>
      </c>
      <c r="Y168" s="232">
        <f>(VLOOKUP($C168,Incurred_Real!$A$25:$BR$427,Incurred_Real!BB$1,FALSE))*$M168</f>
        <v>3661162.6700958549</v>
      </c>
      <c r="Z168" s="232">
        <f>(VLOOKUP($C168,Incurred_Real!$A$25:$BR$427,Incurred_Real!BC$1,FALSE))*$M168</f>
        <v>0</v>
      </c>
      <c r="AA168" s="232">
        <f>(VLOOKUP($C168,Incurred_Real!$A$25:$BR$427,Incurred_Real!BD$1,FALSE))*$M168</f>
        <v>634798.99811164383</v>
      </c>
      <c r="AB168" s="232">
        <f>(VLOOKUP($C168,Incurred_Real!$A$25:$BR$427,Incurred_Real!BE$1,FALSE))*$M168</f>
        <v>0</v>
      </c>
      <c r="AC168" s="232">
        <f>(VLOOKUP($C168,Incurred_Real!$A$25:$BR$427,Incurred_Real!BF$1,FALSE))*$M168</f>
        <v>0</v>
      </c>
      <c r="AD168" s="232">
        <f>(VLOOKUP($C168,Incurred_Real!$A$25:$BR$427,Incurred_Real!BG$1,FALSE))*$M168</f>
        <v>946491.77529935678</v>
      </c>
      <c r="AE168" s="232">
        <f>(VLOOKUP($C168,Incurred_Real!$A$25:$BR$427,Incurred_Real!BH$1,FALSE))*$M168</f>
        <v>0</v>
      </c>
      <c r="AF168" s="232">
        <f>(VLOOKUP($C168,Incurred_Real!$A$25:$BR$427,Incurred_Real!BI$1,FALSE))*$M168</f>
        <v>0</v>
      </c>
      <c r="AG168" s="232">
        <f>(VLOOKUP($C168,Incurred_Real!$A$25:$BR$427,Incurred_Real!BJ$1,FALSE))*$M168</f>
        <v>0</v>
      </c>
      <c r="AH168" s="232">
        <f>(VLOOKUP($C168,Incurred_Real!$A$25:$BR$427,Incurred_Real!BK$1,FALSE))*$M168</f>
        <v>0</v>
      </c>
      <c r="AI168" s="232">
        <f>(VLOOKUP($C168,Incurred_Real!$A$25:$BR$427,Incurred_Real!BL$1,FALSE))*$M168</f>
        <v>0</v>
      </c>
      <c r="AJ168" s="232">
        <f>(VLOOKUP($C168,Incurred_Real!$A$25:$BR$427,Incurred_Real!BM$1,FALSE))*$M168</f>
        <v>0</v>
      </c>
      <c r="AK168" s="232">
        <f>(VLOOKUP($C168,Incurred_Real!$A$25:$BR$427,Incurred_Real!BN$1,FALSE))*$M168</f>
        <v>0</v>
      </c>
      <c r="AL168" s="232">
        <f>(VLOOKUP($C168,Incurred_Real!$A$25:$BR$427,Incurred_Real!BO$1,FALSE))*$M168</f>
        <v>0</v>
      </c>
      <c r="AM168" s="232">
        <f>(VLOOKUP($C168,Incurred_Real!$A$25:$BR$427,Incurred_Real!BP$1,FALSE))*$M168</f>
        <v>0</v>
      </c>
      <c r="AN168" s="232">
        <f>(VLOOKUP($C168,Incurred_Real!$A$25:$BR$427,Incurred_Real!BQ$1,FALSE))*$M168</f>
        <v>0</v>
      </c>
      <c r="AO168" s="232">
        <f>(VLOOKUP($C168,Incurred_Real!$A$25:$BR$427,Incurred_Real!BR$1,FALSE))*$M168</f>
        <v>0</v>
      </c>
      <c r="AP168" s="232">
        <f t="shared" si="17"/>
        <v>5242453.4435068555</v>
      </c>
      <c r="AR168" s="232" t="b">
        <f t="shared" si="18"/>
        <v>1</v>
      </c>
    </row>
    <row r="169" spans="3:44" x14ac:dyDescent="0.15">
      <c r="C169" s="11" t="s">
        <v>284</v>
      </c>
      <c r="D169" s="11" t="str">
        <f>VLOOKUP(C169,'Project List'!$A$9:$AG$360,'Project List'!$G$1,FALSE)</f>
        <v>OT Data Centre Establishment</v>
      </c>
      <c r="E169" s="11" t="str">
        <f>VLOOKUP($C169,Incurred_Real!$A$24:$E$376,Incurred_Real!$D$1,FALSE)</f>
        <v>Security/Compliance</v>
      </c>
      <c r="F169" s="13">
        <f>IF(VLOOKUP($C169,Incurred_Nominal!$A$25:$AQ$426,Incurred_Nominal!$AL$1,FALSE)="Commissioned Extra",0,
IF(VLOOKUP($C169,Incurred_Nominal!$A$25:$AQ$426,Incurred_Nominal!$AK$1,FALSE)=F$4,VLOOKUP($C169,Incurred_Nominal!$A$25:$AQ$426,Incurred_Nominal!$AG$1,FALSE),0))</f>
        <v>0</v>
      </c>
      <c r="G169" s="13">
        <f>IF(VLOOKUP($C169,Incurred_Nominal!$A$25:$AQ$426,Incurred_Nominal!$AL$1,FALSE)="Commissioned Extra",0,
IF(VLOOKUP($C169,Incurred_Nominal!$A$25:$AQ$426,Incurred_Nominal!$AK$1,FALSE)=G$4,VLOOKUP($C169,Incurred_Nominal!$A$25:$AQ$426,Incurred_Nominal!$AG$1,FALSE),0))</f>
        <v>6919242.7136551468</v>
      </c>
      <c r="H169" s="13">
        <f>IF(VLOOKUP($C169,Incurred_Nominal!$A$25:$AQ$426,Incurred_Nominal!$AL$1,FALSE)="Commissioned Extra",0,
IF(VLOOKUP($C169,Incurred_Nominal!$A$25:$AQ$426,Incurred_Nominal!$AK$1,FALSE)=H$4,VLOOKUP($C169,Incurred_Nominal!$A$25:$AQ$426,Incurred_Nominal!$AG$1,FALSE),0))</f>
        <v>0</v>
      </c>
      <c r="I169" s="13">
        <f>IF(VLOOKUP($C169,Incurred_Nominal!$A$25:$AQ$426,Incurred_Nominal!$AL$1,FALSE)="Commissioned Extra",0,
IF(VLOOKUP($C169,Incurred_Nominal!$A$25:$AQ$426,Incurred_Nominal!$AK$1,FALSE)=I$4,VLOOKUP($C169,Incurred_Nominal!$A$25:$AQ$426,Incurred_Nominal!$AG$1,FALSE),0))</f>
        <v>0</v>
      </c>
      <c r="J169" s="13">
        <f>IF(VLOOKUP($C169,Incurred_Nominal!$A$25:$AQ$426,Incurred_Nominal!$AL$1,FALSE)="Commissioned Extra",0,
IF(VLOOKUP($C169,Incurred_Nominal!$A$25:$AQ$426,Incurred_Nominal!$AK$1,FALSE)=J$4,VLOOKUP($C169,Incurred_Nominal!$A$25:$AQ$426,Incurred_Nominal!$AG$1,FALSE),0))</f>
        <v>0</v>
      </c>
      <c r="K169" s="13">
        <f>IF(VLOOKUP($C169,Incurred_Nominal!$A$25:$AQ$426,Incurred_Nominal!$AL$1,FALSE)="Commissioned Extra",0,
IF(VLOOKUP($C169,Incurred_Nominal!$A$25:$AQ$426,Incurred_Nominal!$AK$1,FALSE)=K$4,VLOOKUP($C169,Incurred_Nominal!$A$25:$AQ$426,Incurred_Nominal!$AG$1,FALSE),0))</f>
        <v>0</v>
      </c>
      <c r="L169" s="13">
        <f>IF(VLOOKUP($C169,Incurred_Nominal!$A$25:$AQ$426,Incurred_Nominal!$AL$1,FALSE)="Commissioned Extra",0,
IF(VLOOKUP($C169,Incurred_Nominal!$A$25:$AQ$426,Incurred_Nominal!$AK$1,FALSE)=L$4,VLOOKUP($C169,Incurred_Nominal!$A$25:$AQ$426,Incurred_Nominal!$AG$1,FALSE),0))</f>
        <v>0</v>
      </c>
      <c r="M169" s="232">
        <f t="shared" si="15"/>
        <v>6919242.7136551468</v>
      </c>
      <c r="N169" s="232">
        <f t="shared" si="16"/>
        <v>2023</v>
      </c>
      <c r="P169" s="232">
        <f>(VLOOKUP($C169,Incurred_Real!$A$25:$BR$427,Incurred_Real!AS$1,FALSE))*$M169</f>
        <v>0</v>
      </c>
      <c r="Q169" s="232">
        <f>(VLOOKUP($C169,Incurred_Real!$A$25:$BR$427,Incurred_Real!AT$1,FALSE))*$M169</f>
        <v>0</v>
      </c>
      <c r="R169" s="232">
        <f>(VLOOKUP($C169,Incurred_Real!$A$25:$BR$427,Incurred_Real!AU$1,FALSE))*$M169</f>
        <v>0</v>
      </c>
      <c r="S169" s="232">
        <f>(VLOOKUP($C169,Incurred_Real!$A$25:$BR$427,Incurred_Real!AV$1,FALSE))*$M169</f>
        <v>6919242.7136551468</v>
      </c>
      <c r="T169" s="232">
        <f>(VLOOKUP($C169,Incurred_Real!$A$25:$BR$427,Incurred_Real!AW$1,FALSE))*$M169</f>
        <v>0</v>
      </c>
      <c r="U169" s="232">
        <f>(VLOOKUP($C169,Incurred_Real!$A$25:$BR$427,Incurred_Real!AX$1,FALSE))*$M169</f>
        <v>0</v>
      </c>
      <c r="V169" s="232">
        <f>(VLOOKUP($C169,Incurred_Real!$A$25:$BR$427,Incurred_Real!AY$1,FALSE))*$M169</f>
        <v>0</v>
      </c>
      <c r="W169" s="232">
        <f>(VLOOKUP($C169,Incurred_Real!$A$25:$BR$427,Incurred_Real!AZ$1,FALSE))*$M169</f>
        <v>0</v>
      </c>
      <c r="X169" s="232">
        <f>(VLOOKUP($C169,Incurred_Real!$A$25:$BR$427,Incurred_Real!BA$1,FALSE))*$M169</f>
        <v>0</v>
      </c>
      <c r="Y169" s="232">
        <f>(VLOOKUP($C169,Incurred_Real!$A$25:$BR$427,Incurred_Real!BB$1,FALSE))*$M169</f>
        <v>0</v>
      </c>
      <c r="Z169" s="232">
        <f>(VLOOKUP($C169,Incurred_Real!$A$25:$BR$427,Incurred_Real!BC$1,FALSE))*$M169</f>
        <v>0</v>
      </c>
      <c r="AA169" s="232">
        <f>(VLOOKUP($C169,Incurred_Real!$A$25:$BR$427,Incurred_Real!BD$1,FALSE))*$M169</f>
        <v>0</v>
      </c>
      <c r="AB169" s="232">
        <f>(VLOOKUP($C169,Incurred_Real!$A$25:$BR$427,Incurred_Real!BE$1,FALSE))*$M169</f>
        <v>0</v>
      </c>
      <c r="AC169" s="232">
        <f>(VLOOKUP($C169,Incurred_Real!$A$25:$BR$427,Incurred_Real!BF$1,FALSE))*$M169</f>
        <v>0</v>
      </c>
      <c r="AD169" s="232">
        <f>(VLOOKUP($C169,Incurred_Real!$A$25:$BR$427,Incurred_Real!BG$1,FALSE))*$M169</f>
        <v>0</v>
      </c>
      <c r="AE169" s="232">
        <f>(VLOOKUP($C169,Incurred_Real!$A$25:$BR$427,Incurred_Real!BH$1,FALSE))*$M169</f>
        <v>0</v>
      </c>
      <c r="AF169" s="232">
        <f>(VLOOKUP($C169,Incurred_Real!$A$25:$BR$427,Incurred_Real!BI$1,FALSE))*$M169</f>
        <v>0</v>
      </c>
      <c r="AG169" s="232">
        <f>(VLOOKUP($C169,Incurred_Real!$A$25:$BR$427,Incurred_Real!BJ$1,FALSE))*$M169</f>
        <v>0</v>
      </c>
      <c r="AH169" s="232">
        <f>(VLOOKUP($C169,Incurred_Real!$A$25:$BR$427,Incurred_Real!BK$1,FALSE))*$M169</f>
        <v>0</v>
      </c>
      <c r="AI169" s="232">
        <f>(VLOOKUP($C169,Incurred_Real!$A$25:$BR$427,Incurred_Real!BL$1,FALSE))*$M169</f>
        <v>0</v>
      </c>
      <c r="AJ169" s="232">
        <f>(VLOOKUP($C169,Incurred_Real!$A$25:$BR$427,Incurred_Real!BM$1,FALSE))*$M169</f>
        <v>0</v>
      </c>
      <c r="AK169" s="232">
        <f>(VLOOKUP($C169,Incurred_Real!$A$25:$BR$427,Incurred_Real!BN$1,FALSE))*$M169</f>
        <v>0</v>
      </c>
      <c r="AL169" s="232">
        <f>(VLOOKUP($C169,Incurred_Real!$A$25:$BR$427,Incurred_Real!BO$1,FALSE))*$M169</f>
        <v>0</v>
      </c>
      <c r="AM169" s="232">
        <f>(VLOOKUP($C169,Incurred_Real!$A$25:$BR$427,Incurred_Real!BP$1,FALSE))*$M169</f>
        <v>0</v>
      </c>
      <c r="AN169" s="232">
        <f>(VLOOKUP($C169,Incurred_Real!$A$25:$BR$427,Incurred_Real!BQ$1,FALSE))*$M169</f>
        <v>0</v>
      </c>
      <c r="AO169" s="232">
        <f>(VLOOKUP($C169,Incurred_Real!$A$25:$BR$427,Incurred_Real!BR$1,FALSE))*$M169</f>
        <v>0</v>
      </c>
      <c r="AP169" s="232">
        <f t="shared" si="17"/>
        <v>6919242.7136551468</v>
      </c>
      <c r="AR169" s="232" t="b">
        <f t="shared" si="18"/>
        <v>1</v>
      </c>
    </row>
    <row r="170" spans="3:44" x14ac:dyDescent="0.15">
      <c r="C170" s="11" t="s">
        <v>286</v>
      </c>
      <c r="D170" s="11" t="str">
        <f>VLOOKUP(C170,'Project List'!$A$9:$AG$360,'Project List'!$G$1,FALSE)</f>
        <v>Templers West 275 kV Reactor</v>
      </c>
      <c r="E170" s="11" t="str">
        <f>VLOOKUP($C170,Incurred_Real!$A$24:$E$376,Incurred_Real!$D$1,FALSE)</f>
        <v>Security/Compliance</v>
      </c>
      <c r="F170" s="13">
        <f>IF(VLOOKUP($C170,Incurred_Nominal!$A$25:$AQ$426,Incurred_Nominal!$AL$1,FALSE)="Commissioned Extra",0,
IF(VLOOKUP($C170,Incurred_Nominal!$A$25:$AQ$426,Incurred_Nominal!$AK$1,FALSE)=F$4,VLOOKUP($C170,Incurred_Nominal!$A$25:$AQ$426,Incurred_Nominal!$AG$1,FALSE),0))</f>
        <v>0</v>
      </c>
      <c r="G170" s="13">
        <f>IF(VLOOKUP($C170,Incurred_Nominal!$A$25:$AQ$426,Incurred_Nominal!$AL$1,FALSE)="Commissioned Extra",0,
IF(VLOOKUP($C170,Incurred_Nominal!$A$25:$AQ$426,Incurred_Nominal!$AK$1,FALSE)=G$4,VLOOKUP($C170,Incurred_Nominal!$A$25:$AQ$426,Incurred_Nominal!$AG$1,FALSE),0))</f>
        <v>0</v>
      </c>
      <c r="H170" s="13">
        <f>IF(VLOOKUP($C170,Incurred_Nominal!$A$25:$AQ$426,Incurred_Nominal!$AL$1,FALSE)="Commissioned Extra",0,
IF(VLOOKUP($C170,Incurred_Nominal!$A$25:$AQ$426,Incurred_Nominal!$AK$1,FALSE)=H$4,VLOOKUP($C170,Incurred_Nominal!$A$25:$AQ$426,Incurred_Nominal!$AG$1,FALSE),0))</f>
        <v>0</v>
      </c>
      <c r="I170" s="13">
        <f>IF(VLOOKUP($C170,Incurred_Nominal!$A$25:$AQ$426,Incurred_Nominal!$AL$1,FALSE)="Commissioned Extra",0,
IF(VLOOKUP($C170,Incurred_Nominal!$A$25:$AQ$426,Incurred_Nominal!$AK$1,FALSE)=I$4,VLOOKUP($C170,Incurred_Nominal!$A$25:$AQ$426,Incurred_Nominal!$AG$1,FALSE),0))</f>
        <v>0</v>
      </c>
      <c r="J170" s="13">
        <f>IF(VLOOKUP($C170,Incurred_Nominal!$A$25:$AQ$426,Incurred_Nominal!$AL$1,FALSE)="Commissioned Extra",0,
IF(VLOOKUP($C170,Incurred_Nominal!$A$25:$AQ$426,Incurred_Nominal!$AK$1,FALSE)=J$4,VLOOKUP($C170,Incurred_Nominal!$A$25:$AQ$426,Incurred_Nominal!$AG$1,FALSE),0))</f>
        <v>0</v>
      </c>
      <c r="K170" s="13">
        <f>IF(VLOOKUP($C170,Incurred_Nominal!$A$25:$AQ$426,Incurred_Nominal!$AL$1,FALSE)="Commissioned Extra",0,
IF(VLOOKUP($C170,Incurred_Nominal!$A$25:$AQ$426,Incurred_Nominal!$AK$1,FALSE)=K$4,VLOOKUP($C170,Incurred_Nominal!$A$25:$AQ$426,Incurred_Nominal!$AG$1,FALSE),0))</f>
        <v>0</v>
      </c>
      <c r="L170" s="13">
        <f>IF(VLOOKUP($C170,Incurred_Nominal!$A$25:$AQ$426,Incurred_Nominal!$AL$1,FALSE)="Commissioned Extra",0,
IF(VLOOKUP($C170,Incurred_Nominal!$A$25:$AQ$426,Incurred_Nominal!$AK$1,FALSE)=L$4,VLOOKUP($C170,Incurred_Nominal!$A$25:$AQ$426,Incurred_Nominal!$AG$1,FALSE),0))</f>
        <v>0</v>
      </c>
      <c r="M170" s="232">
        <f t="shared" si="15"/>
        <v>0</v>
      </c>
      <c r="N170" s="232" t="str">
        <f t="shared" si="16"/>
        <v/>
      </c>
      <c r="P170" s="232">
        <f>(VLOOKUP($C170,Incurred_Real!$A$25:$BR$427,Incurred_Real!AS$1,FALSE))*$M170</f>
        <v>0</v>
      </c>
      <c r="Q170" s="232">
        <f>(VLOOKUP($C170,Incurred_Real!$A$25:$BR$427,Incurred_Real!AT$1,FALSE))*$M170</f>
        <v>0</v>
      </c>
      <c r="R170" s="232">
        <f>(VLOOKUP($C170,Incurred_Real!$A$25:$BR$427,Incurred_Real!AU$1,FALSE))*$M170</f>
        <v>0</v>
      </c>
      <c r="S170" s="232">
        <f>(VLOOKUP($C170,Incurred_Real!$A$25:$BR$427,Incurred_Real!AV$1,FALSE))*$M170</f>
        <v>0</v>
      </c>
      <c r="T170" s="232">
        <f>(VLOOKUP($C170,Incurred_Real!$A$25:$BR$427,Incurred_Real!AW$1,FALSE))*$M170</f>
        <v>0</v>
      </c>
      <c r="U170" s="232">
        <f>(VLOOKUP($C170,Incurred_Real!$A$25:$BR$427,Incurred_Real!AX$1,FALSE))*$M170</f>
        <v>0</v>
      </c>
      <c r="V170" s="232">
        <f>(VLOOKUP($C170,Incurred_Real!$A$25:$BR$427,Incurred_Real!AY$1,FALSE))*$M170</f>
        <v>0</v>
      </c>
      <c r="W170" s="232">
        <f>(VLOOKUP($C170,Incurred_Real!$A$25:$BR$427,Incurred_Real!AZ$1,FALSE))*$M170</f>
        <v>0</v>
      </c>
      <c r="X170" s="232">
        <f>(VLOOKUP($C170,Incurred_Real!$A$25:$BR$427,Incurred_Real!BA$1,FALSE))*$M170</f>
        <v>0</v>
      </c>
      <c r="Y170" s="232">
        <f>(VLOOKUP($C170,Incurred_Real!$A$25:$BR$427,Incurred_Real!BB$1,FALSE))*$M170</f>
        <v>0</v>
      </c>
      <c r="Z170" s="232">
        <f>(VLOOKUP($C170,Incurred_Real!$A$25:$BR$427,Incurred_Real!BC$1,FALSE))*$M170</f>
        <v>0</v>
      </c>
      <c r="AA170" s="232">
        <f>(VLOOKUP($C170,Incurred_Real!$A$25:$BR$427,Incurred_Real!BD$1,FALSE))*$M170</f>
        <v>0</v>
      </c>
      <c r="AB170" s="232">
        <f>(VLOOKUP($C170,Incurred_Real!$A$25:$BR$427,Incurred_Real!BE$1,FALSE))*$M170</f>
        <v>0</v>
      </c>
      <c r="AC170" s="232">
        <f>(VLOOKUP($C170,Incurred_Real!$A$25:$BR$427,Incurred_Real!BF$1,FALSE))*$M170</f>
        <v>0</v>
      </c>
      <c r="AD170" s="232">
        <f>(VLOOKUP($C170,Incurred_Real!$A$25:$BR$427,Incurred_Real!BG$1,FALSE))*$M170</f>
        <v>0</v>
      </c>
      <c r="AE170" s="232">
        <f>(VLOOKUP($C170,Incurred_Real!$A$25:$BR$427,Incurred_Real!BH$1,FALSE))*$M170</f>
        <v>0</v>
      </c>
      <c r="AF170" s="232">
        <f>(VLOOKUP($C170,Incurred_Real!$A$25:$BR$427,Incurred_Real!BI$1,FALSE))*$M170</f>
        <v>0</v>
      </c>
      <c r="AG170" s="232">
        <f>(VLOOKUP($C170,Incurred_Real!$A$25:$BR$427,Incurred_Real!BJ$1,FALSE))*$M170</f>
        <v>0</v>
      </c>
      <c r="AH170" s="232">
        <f>(VLOOKUP($C170,Incurred_Real!$A$25:$BR$427,Incurred_Real!BK$1,FALSE))*$M170</f>
        <v>0</v>
      </c>
      <c r="AI170" s="232">
        <f>(VLOOKUP($C170,Incurred_Real!$A$25:$BR$427,Incurred_Real!BL$1,FALSE))*$M170</f>
        <v>0</v>
      </c>
      <c r="AJ170" s="232">
        <f>(VLOOKUP($C170,Incurred_Real!$A$25:$BR$427,Incurred_Real!BM$1,FALSE))*$M170</f>
        <v>0</v>
      </c>
      <c r="AK170" s="232">
        <f>(VLOOKUP($C170,Incurred_Real!$A$25:$BR$427,Incurred_Real!BN$1,FALSE))*$M170</f>
        <v>0</v>
      </c>
      <c r="AL170" s="232">
        <f>(VLOOKUP($C170,Incurred_Real!$A$25:$BR$427,Incurred_Real!BO$1,FALSE))*$M170</f>
        <v>0</v>
      </c>
      <c r="AM170" s="232">
        <f>(VLOOKUP($C170,Incurred_Real!$A$25:$BR$427,Incurred_Real!BP$1,FALSE))*$M170</f>
        <v>0</v>
      </c>
      <c r="AN170" s="232">
        <f>(VLOOKUP($C170,Incurred_Real!$A$25:$BR$427,Incurred_Real!BQ$1,FALSE))*$M170</f>
        <v>0</v>
      </c>
      <c r="AO170" s="232">
        <f>(VLOOKUP($C170,Incurred_Real!$A$25:$BR$427,Incurred_Real!BR$1,FALSE))*$M170</f>
        <v>0</v>
      </c>
      <c r="AP170" s="232">
        <f t="shared" si="17"/>
        <v>0</v>
      </c>
      <c r="AR170" s="232" t="b">
        <f t="shared" si="18"/>
        <v>1</v>
      </c>
    </row>
    <row r="171" spans="3:44" x14ac:dyDescent="0.15">
      <c r="C171" s="11" t="s">
        <v>288</v>
      </c>
      <c r="D171" s="11" t="str">
        <f>VLOOKUP(C171,'Project List'!$A$9:$AG$360,'Project List'!$G$1,FALSE)</f>
        <v>Pirie Precinct Led Lighting Upgrade</v>
      </c>
      <c r="E171" s="11" t="str">
        <f>VLOOKUP($C171,Incurred_Real!$A$24:$E$376,Incurred_Real!$D$1,FALSE)</f>
        <v>Facilities</v>
      </c>
      <c r="F171" s="13">
        <f>IF(VLOOKUP($C171,Incurred_Nominal!$A$25:$AQ$426,Incurred_Nominal!$AL$1,FALSE)="Commissioned Extra",0,
IF(VLOOKUP($C171,Incurred_Nominal!$A$25:$AQ$426,Incurred_Nominal!$AK$1,FALSE)=F$4,VLOOKUP($C171,Incurred_Nominal!$A$25:$AQ$426,Incurred_Nominal!$AG$1,FALSE),0))</f>
        <v>0</v>
      </c>
      <c r="G171" s="13">
        <f>IF(VLOOKUP($C171,Incurred_Nominal!$A$25:$AQ$426,Incurred_Nominal!$AL$1,FALSE)="Commissioned Extra",0,
IF(VLOOKUP($C171,Incurred_Nominal!$A$25:$AQ$426,Incurred_Nominal!$AK$1,FALSE)=G$4,VLOOKUP($C171,Incurred_Nominal!$A$25:$AQ$426,Incurred_Nominal!$AG$1,FALSE),0))</f>
        <v>0</v>
      </c>
      <c r="H171" s="13">
        <f>IF(VLOOKUP($C171,Incurred_Nominal!$A$25:$AQ$426,Incurred_Nominal!$AL$1,FALSE)="Commissioned Extra",0,
IF(VLOOKUP($C171,Incurred_Nominal!$A$25:$AQ$426,Incurred_Nominal!$AK$1,FALSE)=H$4,VLOOKUP($C171,Incurred_Nominal!$A$25:$AQ$426,Incurred_Nominal!$AG$1,FALSE),0))</f>
        <v>0</v>
      </c>
      <c r="I171" s="13">
        <f>IF(VLOOKUP($C171,Incurred_Nominal!$A$25:$AQ$426,Incurred_Nominal!$AL$1,FALSE)="Commissioned Extra",0,
IF(VLOOKUP($C171,Incurred_Nominal!$A$25:$AQ$426,Incurred_Nominal!$AK$1,FALSE)=I$4,VLOOKUP($C171,Incurred_Nominal!$A$25:$AQ$426,Incurred_Nominal!$AG$1,FALSE),0))</f>
        <v>0</v>
      </c>
      <c r="J171" s="13">
        <f>IF(VLOOKUP($C171,Incurred_Nominal!$A$25:$AQ$426,Incurred_Nominal!$AL$1,FALSE)="Commissioned Extra",0,
IF(VLOOKUP($C171,Incurred_Nominal!$A$25:$AQ$426,Incurred_Nominal!$AK$1,FALSE)=J$4,VLOOKUP($C171,Incurred_Nominal!$A$25:$AQ$426,Incurred_Nominal!$AG$1,FALSE),0))</f>
        <v>0</v>
      </c>
      <c r="K171" s="13">
        <f>IF(VLOOKUP($C171,Incurred_Nominal!$A$25:$AQ$426,Incurred_Nominal!$AL$1,FALSE)="Commissioned Extra",0,
IF(VLOOKUP($C171,Incurred_Nominal!$A$25:$AQ$426,Incurred_Nominal!$AK$1,FALSE)=K$4,VLOOKUP($C171,Incurred_Nominal!$A$25:$AQ$426,Incurred_Nominal!$AG$1,FALSE),0))</f>
        <v>0</v>
      </c>
      <c r="L171" s="13">
        <f>IF(VLOOKUP($C171,Incurred_Nominal!$A$25:$AQ$426,Incurred_Nominal!$AL$1,FALSE)="Commissioned Extra",0,
IF(VLOOKUP($C171,Incurred_Nominal!$A$25:$AQ$426,Incurred_Nominal!$AK$1,FALSE)=L$4,VLOOKUP($C171,Incurred_Nominal!$A$25:$AQ$426,Incurred_Nominal!$AG$1,FALSE),0))</f>
        <v>0</v>
      </c>
      <c r="M171" s="232">
        <f t="shared" si="15"/>
        <v>0</v>
      </c>
      <c r="N171" s="232" t="str">
        <f t="shared" si="16"/>
        <v/>
      </c>
      <c r="P171" s="232">
        <f>(VLOOKUP($C171,Incurred_Real!$A$25:$BR$427,Incurred_Real!AS$1,FALSE))*$M171</f>
        <v>0</v>
      </c>
      <c r="Q171" s="232">
        <f>(VLOOKUP($C171,Incurred_Real!$A$25:$BR$427,Incurred_Real!AT$1,FALSE))*$M171</f>
        <v>0</v>
      </c>
      <c r="R171" s="232">
        <f>(VLOOKUP($C171,Incurred_Real!$A$25:$BR$427,Incurred_Real!AU$1,FALSE))*$M171</f>
        <v>0</v>
      </c>
      <c r="S171" s="232">
        <f>(VLOOKUP($C171,Incurred_Real!$A$25:$BR$427,Incurred_Real!AV$1,FALSE))*$M171</f>
        <v>0</v>
      </c>
      <c r="T171" s="232">
        <f>(VLOOKUP($C171,Incurred_Real!$A$25:$BR$427,Incurred_Real!AW$1,FALSE))*$M171</f>
        <v>0</v>
      </c>
      <c r="U171" s="232">
        <f>(VLOOKUP($C171,Incurred_Real!$A$25:$BR$427,Incurred_Real!AX$1,FALSE))*$M171</f>
        <v>0</v>
      </c>
      <c r="V171" s="232">
        <f>(VLOOKUP($C171,Incurred_Real!$A$25:$BR$427,Incurred_Real!AY$1,FALSE))*$M171</f>
        <v>0</v>
      </c>
      <c r="W171" s="232">
        <f>(VLOOKUP($C171,Incurred_Real!$A$25:$BR$427,Incurred_Real!AZ$1,FALSE))*$M171</f>
        <v>0</v>
      </c>
      <c r="X171" s="232">
        <f>(VLOOKUP($C171,Incurred_Real!$A$25:$BR$427,Incurred_Real!BA$1,FALSE))*$M171</f>
        <v>0</v>
      </c>
      <c r="Y171" s="232">
        <f>(VLOOKUP($C171,Incurred_Real!$A$25:$BR$427,Incurred_Real!BB$1,FALSE))*$M171</f>
        <v>0</v>
      </c>
      <c r="Z171" s="232">
        <f>(VLOOKUP($C171,Incurred_Real!$A$25:$BR$427,Incurred_Real!BC$1,FALSE))*$M171</f>
        <v>0</v>
      </c>
      <c r="AA171" s="232">
        <f>(VLOOKUP($C171,Incurred_Real!$A$25:$BR$427,Incurred_Real!BD$1,FALSE))*$M171</f>
        <v>0</v>
      </c>
      <c r="AB171" s="232">
        <f>(VLOOKUP($C171,Incurred_Real!$A$25:$BR$427,Incurred_Real!BE$1,FALSE))*$M171</f>
        <v>0</v>
      </c>
      <c r="AC171" s="232">
        <f>(VLOOKUP($C171,Incurred_Real!$A$25:$BR$427,Incurred_Real!BF$1,FALSE))*$M171</f>
        <v>0</v>
      </c>
      <c r="AD171" s="232">
        <f>(VLOOKUP($C171,Incurred_Real!$A$25:$BR$427,Incurred_Real!BG$1,FALSE))*$M171</f>
        <v>0</v>
      </c>
      <c r="AE171" s="232">
        <f>(VLOOKUP($C171,Incurred_Real!$A$25:$BR$427,Incurred_Real!BH$1,FALSE))*$M171</f>
        <v>0</v>
      </c>
      <c r="AF171" s="232">
        <f>(VLOOKUP($C171,Incurred_Real!$A$25:$BR$427,Incurred_Real!BI$1,FALSE))*$M171</f>
        <v>0</v>
      </c>
      <c r="AG171" s="232">
        <f>(VLOOKUP($C171,Incurred_Real!$A$25:$BR$427,Incurred_Real!BJ$1,FALSE))*$M171</f>
        <v>0</v>
      </c>
      <c r="AH171" s="232">
        <f>(VLOOKUP($C171,Incurred_Real!$A$25:$BR$427,Incurred_Real!BK$1,FALSE))*$M171</f>
        <v>0</v>
      </c>
      <c r="AI171" s="232">
        <f>(VLOOKUP($C171,Incurred_Real!$A$25:$BR$427,Incurred_Real!BL$1,FALSE))*$M171</f>
        <v>0</v>
      </c>
      <c r="AJ171" s="232">
        <f>(VLOOKUP($C171,Incurred_Real!$A$25:$BR$427,Incurred_Real!BM$1,FALSE))*$M171</f>
        <v>0</v>
      </c>
      <c r="AK171" s="232">
        <f>(VLOOKUP($C171,Incurred_Real!$A$25:$BR$427,Incurred_Real!BN$1,FALSE))*$M171</f>
        <v>0</v>
      </c>
      <c r="AL171" s="232">
        <f>(VLOOKUP($C171,Incurred_Real!$A$25:$BR$427,Incurred_Real!BO$1,FALSE))*$M171</f>
        <v>0</v>
      </c>
      <c r="AM171" s="232">
        <f>(VLOOKUP($C171,Incurred_Real!$A$25:$BR$427,Incurred_Real!BP$1,FALSE))*$M171</f>
        <v>0</v>
      </c>
      <c r="AN171" s="232">
        <f>(VLOOKUP($C171,Incurred_Real!$A$25:$BR$427,Incurred_Real!BQ$1,FALSE))*$M171</f>
        <v>0</v>
      </c>
      <c r="AO171" s="232">
        <f>(VLOOKUP($C171,Incurred_Real!$A$25:$BR$427,Incurred_Real!BR$1,FALSE))*$M171</f>
        <v>0</v>
      </c>
      <c r="AP171" s="232">
        <f t="shared" si="17"/>
        <v>0</v>
      </c>
      <c r="AR171" s="232" t="b">
        <f t="shared" si="18"/>
        <v>1</v>
      </c>
    </row>
    <row r="172" spans="3:44" x14ac:dyDescent="0.15">
      <c r="C172" s="11" t="s">
        <v>290</v>
      </c>
      <c r="D172" s="11" t="str">
        <f>VLOOKUP(C172,'Project List'!$A$9:$AG$360,'Project List'!$G$1,FALSE)</f>
        <v>Server Room Critical Air Conditioning 2016-17</v>
      </c>
      <c r="E172" s="11" t="str">
        <f>VLOOKUP($C172,Incurred_Real!$A$24:$E$376,Incurred_Real!$D$1,FALSE)</f>
        <v>Facilities</v>
      </c>
      <c r="F172" s="13">
        <f>IF(VLOOKUP($C172,Incurred_Nominal!$A$25:$AQ$426,Incurred_Nominal!$AL$1,FALSE)="Commissioned Extra",0,
IF(VLOOKUP($C172,Incurred_Nominal!$A$25:$AQ$426,Incurred_Nominal!$AK$1,FALSE)=F$4,VLOOKUP($C172,Incurred_Nominal!$A$25:$AQ$426,Incurred_Nominal!$AG$1,FALSE),0))</f>
        <v>0</v>
      </c>
      <c r="G172" s="13">
        <f>IF(VLOOKUP($C172,Incurred_Nominal!$A$25:$AQ$426,Incurred_Nominal!$AL$1,FALSE)="Commissioned Extra",0,
IF(VLOOKUP($C172,Incurred_Nominal!$A$25:$AQ$426,Incurred_Nominal!$AK$1,FALSE)=G$4,VLOOKUP($C172,Incurred_Nominal!$A$25:$AQ$426,Incurred_Nominal!$AG$1,FALSE),0))</f>
        <v>0</v>
      </c>
      <c r="H172" s="13">
        <f>IF(VLOOKUP($C172,Incurred_Nominal!$A$25:$AQ$426,Incurred_Nominal!$AL$1,FALSE)="Commissioned Extra",0,
IF(VLOOKUP($C172,Incurred_Nominal!$A$25:$AQ$426,Incurred_Nominal!$AK$1,FALSE)=H$4,VLOOKUP($C172,Incurred_Nominal!$A$25:$AQ$426,Incurred_Nominal!$AG$1,FALSE),0))</f>
        <v>0</v>
      </c>
      <c r="I172" s="13">
        <f>IF(VLOOKUP($C172,Incurred_Nominal!$A$25:$AQ$426,Incurred_Nominal!$AL$1,FALSE)="Commissioned Extra",0,
IF(VLOOKUP($C172,Incurred_Nominal!$A$25:$AQ$426,Incurred_Nominal!$AK$1,FALSE)=I$4,VLOOKUP($C172,Incurred_Nominal!$A$25:$AQ$426,Incurred_Nominal!$AG$1,FALSE),0))</f>
        <v>0</v>
      </c>
      <c r="J172" s="13">
        <f>IF(VLOOKUP($C172,Incurred_Nominal!$A$25:$AQ$426,Incurred_Nominal!$AL$1,FALSE)="Commissioned Extra",0,
IF(VLOOKUP($C172,Incurred_Nominal!$A$25:$AQ$426,Incurred_Nominal!$AK$1,FALSE)=J$4,VLOOKUP($C172,Incurred_Nominal!$A$25:$AQ$426,Incurred_Nominal!$AG$1,FALSE),0))</f>
        <v>0</v>
      </c>
      <c r="K172" s="13">
        <f>IF(VLOOKUP($C172,Incurred_Nominal!$A$25:$AQ$426,Incurred_Nominal!$AL$1,FALSE)="Commissioned Extra",0,
IF(VLOOKUP($C172,Incurred_Nominal!$A$25:$AQ$426,Incurred_Nominal!$AK$1,FALSE)=K$4,VLOOKUP($C172,Incurred_Nominal!$A$25:$AQ$426,Incurred_Nominal!$AG$1,FALSE),0))</f>
        <v>0</v>
      </c>
      <c r="L172" s="13">
        <f>IF(VLOOKUP($C172,Incurred_Nominal!$A$25:$AQ$426,Incurred_Nominal!$AL$1,FALSE)="Commissioned Extra",0,
IF(VLOOKUP($C172,Incurred_Nominal!$A$25:$AQ$426,Incurred_Nominal!$AK$1,FALSE)=L$4,VLOOKUP($C172,Incurred_Nominal!$A$25:$AQ$426,Incurred_Nominal!$AG$1,FALSE),0))</f>
        <v>0</v>
      </c>
      <c r="M172" s="232">
        <f t="shared" si="15"/>
        <v>0</v>
      </c>
      <c r="N172" s="232" t="str">
        <f t="shared" si="16"/>
        <v/>
      </c>
      <c r="P172" s="232">
        <f>(VLOOKUP($C172,Incurred_Real!$A$25:$BR$427,Incurred_Real!AS$1,FALSE))*$M172</f>
        <v>0</v>
      </c>
      <c r="Q172" s="232">
        <f>(VLOOKUP($C172,Incurred_Real!$A$25:$BR$427,Incurred_Real!AT$1,FALSE))*$M172</f>
        <v>0</v>
      </c>
      <c r="R172" s="232">
        <f>(VLOOKUP($C172,Incurred_Real!$A$25:$BR$427,Incurred_Real!AU$1,FALSE))*$M172</f>
        <v>0</v>
      </c>
      <c r="S172" s="232">
        <f>(VLOOKUP($C172,Incurred_Real!$A$25:$BR$427,Incurred_Real!AV$1,FALSE))*$M172</f>
        <v>0</v>
      </c>
      <c r="T172" s="232">
        <f>(VLOOKUP($C172,Incurred_Real!$A$25:$BR$427,Incurred_Real!AW$1,FALSE))*$M172</f>
        <v>0</v>
      </c>
      <c r="U172" s="232">
        <f>(VLOOKUP($C172,Incurred_Real!$A$25:$BR$427,Incurred_Real!AX$1,FALSE))*$M172</f>
        <v>0</v>
      </c>
      <c r="V172" s="232">
        <f>(VLOOKUP($C172,Incurred_Real!$A$25:$BR$427,Incurred_Real!AY$1,FALSE))*$M172</f>
        <v>0</v>
      </c>
      <c r="W172" s="232">
        <f>(VLOOKUP($C172,Incurred_Real!$A$25:$BR$427,Incurred_Real!AZ$1,FALSE))*$M172</f>
        <v>0</v>
      </c>
      <c r="X172" s="232">
        <f>(VLOOKUP($C172,Incurred_Real!$A$25:$BR$427,Incurred_Real!BA$1,FALSE))*$M172</f>
        <v>0</v>
      </c>
      <c r="Y172" s="232">
        <f>(VLOOKUP($C172,Incurred_Real!$A$25:$BR$427,Incurred_Real!BB$1,FALSE))*$M172</f>
        <v>0</v>
      </c>
      <c r="Z172" s="232">
        <f>(VLOOKUP($C172,Incurred_Real!$A$25:$BR$427,Incurred_Real!BC$1,FALSE))*$M172</f>
        <v>0</v>
      </c>
      <c r="AA172" s="232">
        <f>(VLOOKUP($C172,Incurred_Real!$A$25:$BR$427,Incurred_Real!BD$1,FALSE))*$M172</f>
        <v>0</v>
      </c>
      <c r="AB172" s="232">
        <f>(VLOOKUP($C172,Incurred_Real!$A$25:$BR$427,Incurred_Real!BE$1,FALSE))*$M172</f>
        <v>0</v>
      </c>
      <c r="AC172" s="232">
        <f>(VLOOKUP($C172,Incurred_Real!$A$25:$BR$427,Incurred_Real!BF$1,FALSE))*$M172</f>
        <v>0</v>
      </c>
      <c r="AD172" s="232">
        <f>(VLOOKUP($C172,Incurred_Real!$A$25:$BR$427,Incurred_Real!BG$1,FALSE))*$M172</f>
        <v>0</v>
      </c>
      <c r="AE172" s="232">
        <f>(VLOOKUP($C172,Incurred_Real!$A$25:$BR$427,Incurred_Real!BH$1,FALSE))*$M172</f>
        <v>0</v>
      </c>
      <c r="AF172" s="232">
        <f>(VLOOKUP($C172,Incurred_Real!$A$25:$BR$427,Incurred_Real!BI$1,FALSE))*$M172</f>
        <v>0</v>
      </c>
      <c r="AG172" s="232">
        <f>(VLOOKUP($C172,Incurred_Real!$A$25:$BR$427,Incurred_Real!BJ$1,FALSE))*$M172</f>
        <v>0</v>
      </c>
      <c r="AH172" s="232">
        <f>(VLOOKUP($C172,Incurred_Real!$A$25:$BR$427,Incurred_Real!BK$1,FALSE))*$M172</f>
        <v>0</v>
      </c>
      <c r="AI172" s="232">
        <f>(VLOOKUP($C172,Incurred_Real!$A$25:$BR$427,Incurred_Real!BL$1,FALSE))*$M172</f>
        <v>0</v>
      </c>
      <c r="AJ172" s="232">
        <f>(VLOOKUP($C172,Incurred_Real!$A$25:$BR$427,Incurred_Real!BM$1,FALSE))*$M172</f>
        <v>0</v>
      </c>
      <c r="AK172" s="232">
        <f>(VLOOKUP($C172,Incurred_Real!$A$25:$BR$427,Incurred_Real!BN$1,FALSE))*$M172</f>
        <v>0</v>
      </c>
      <c r="AL172" s="232">
        <f>(VLOOKUP($C172,Incurred_Real!$A$25:$BR$427,Incurred_Real!BO$1,FALSE))*$M172</f>
        <v>0</v>
      </c>
      <c r="AM172" s="232">
        <f>(VLOOKUP($C172,Incurred_Real!$A$25:$BR$427,Incurred_Real!BP$1,FALSE))*$M172</f>
        <v>0</v>
      </c>
      <c r="AN172" s="232">
        <f>(VLOOKUP($C172,Incurred_Real!$A$25:$BR$427,Incurred_Real!BQ$1,FALSE))*$M172</f>
        <v>0</v>
      </c>
      <c r="AO172" s="232">
        <f>(VLOOKUP($C172,Incurred_Real!$A$25:$BR$427,Incurred_Real!BR$1,FALSE))*$M172</f>
        <v>0</v>
      </c>
      <c r="AP172" s="232">
        <f t="shared" si="17"/>
        <v>0</v>
      </c>
      <c r="AR172" s="232" t="b">
        <f t="shared" si="18"/>
        <v>1</v>
      </c>
    </row>
    <row r="173" spans="3:44" x14ac:dyDescent="0.15">
      <c r="C173" s="11" t="s">
        <v>292</v>
      </c>
      <c r="D173" s="11" t="str">
        <f>VLOOKUP(C173,'Project List'!$A$9:$AG$360,'Project List'!$G$1,FALSE)</f>
        <v>Workspace Layout Upgrade Stage 1</v>
      </c>
      <c r="E173" s="11" t="str">
        <f>VLOOKUP($C173,Incurred_Real!$A$24:$E$376,Incurred_Real!$D$1,FALSE)</f>
        <v>Facilities</v>
      </c>
      <c r="F173" s="13">
        <f>IF(VLOOKUP($C173,Incurred_Nominal!$A$25:$AQ$426,Incurred_Nominal!$AL$1,FALSE)="Commissioned Extra",0,
IF(VLOOKUP($C173,Incurred_Nominal!$A$25:$AQ$426,Incurred_Nominal!$AK$1,FALSE)=F$4,VLOOKUP($C173,Incurred_Nominal!$A$25:$AQ$426,Incurred_Nominal!$AG$1,FALSE),0))</f>
        <v>0</v>
      </c>
      <c r="G173" s="13">
        <f>IF(VLOOKUP($C173,Incurred_Nominal!$A$25:$AQ$426,Incurred_Nominal!$AL$1,FALSE)="Commissioned Extra",0,
IF(VLOOKUP($C173,Incurred_Nominal!$A$25:$AQ$426,Incurred_Nominal!$AK$1,FALSE)=G$4,VLOOKUP($C173,Incurred_Nominal!$A$25:$AQ$426,Incurred_Nominal!$AG$1,FALSE),0))</f>
        <v>0</v>
      </c>
      <c r="H173" s="13">
        <f>IF(VLOOKUP($C173,Incurred_Nominal!$A$25:$AQ$426,Incurred_Nominal!$AL$1,FALSE)="Commissioned Extra",0,
IF(VLOOKUP($C173,Incurred_Nominal!$A$25:$AQ$426,Incurred_Nominal!$AK$1,FALSE)=H$4,VLOOKUP($C173,Incurred_Nominal!$A$25:$AQ$426,Incurred_Nominal!$AG$1,FALSE),0))</f>
        <v>0</v>
      </c>
      <c r="I173" s="13">
        <f>IF(VLOOKUP($C173,Incurred_Nominal!$A$25:$AQ$426,Incurred_Nominal!$AL$1,FALSE)="Commissioned Extra",0,
IF(VLOOKUP($C173,Incurred_Nominal!$A$25:$AQ$426,Incurred_Nominal!$AK$1,FALSE)=I$4,VLOOKUP($C173,Incurred_Nominal!$A$25:$AQ$426,Incurred_Nominal!$AG$1,FALSE),0))</f>
        <v>0</v>
      </c>
      <c r="J173" s="13">
        <f>IF(VLOOKUP($C173,Incurred_Nominal!$A$25:$AQ$426,Incurred_Nominal!$AL$1,FALSE)="Commissioned Extra",0,
IF(VLOOKUP($C173,Incurred_Nominal!$A$25:$AQ$426,Incurred_Nominal!$AK$1,FALSE)=J$4,VLOOKUP($C173,Incurred_Nominal!$A$25:$AQ$426,Incurred_Nominal!$AG$1,FALSE),0))</f>
        <v>0</v>
      </c>
      <c r="K173" s="13">
        <f>IF(VLOOKUP($C173,Incurred_Nominal!$A$25:$AQ$426,Incurred_Nominal!$AL$1,FALSE)="Commissioned Extra",0,
IF(VLOOKUP($C173,Incurred_Nominal!$A$25:$AQ$426,Incurred_Nominal!$AK$1,FALSE)=K$4,VLOOKUP($C173,Incurred_Nominal!$A$25:$AQ$426,Incurred_Nominal!$AG$1,FALSE),0))</f>
        <v>0</v>
      </c>
      <c r="L173" s="13">
        <f>IF(VLOOKUP($C173,Incurred_Nominal!$A$25:$AQ$426,Incurred_Nominal!$AL$1,FALSE)="Commissioned Extra",0,
IF(VLOOKUP($C173,Incurred_Nominal!$A$25:$AQ$426,Incurred_Nominal!$AK$1,FALSE)=L$4,VLOOKUP($C173,Incurred_Nominal!$A$25:$AQ$426,Incurred_Nominal!$AG$1,FALSE),0))</f>
        <v>0</v>
      </c>
      <c r="M173" s="232">
        <f t="shared" si="15"/>
        <v>0</v>
      </c>
      <c r="N173" s="232" t="str">
        <f t="shared" si="16"/>
        <v/>
      </c>
      <c r="P173" s="232">
        <f>(VLOOKUP($C173,Incurred_Real!$A$25:$BR$427,Incurred_Real!AS$1,FALSE))*$M173</f>
        <v>0</v>
      </c>
      <c r="Q173" s="232">
        <f>(VLOOKUP($C173,Incurred_Real!$A$25:$BR$427,Incurred_Real!AT$1,FALSE))*$M173</f>
        <v>0</v>
      </c>
      <c r="R173" s="232">
        <f>(VLOOKUP($C173,Incurred_Real!$A$25:$BR$427,Incurred_Real!AU$1,FALSE))*$M173</f>
        <v>0</v>
      </c>
      <c r="S173" s="232">
        <f>(VLOOKUP($C173,Incurred_Real!$A$25:$BR$427,Incurred_Real!AV$1,FALSE))*$M173</f>
        <v>0</v>
      </c>
      <c r="T173" s="232">
        <f>(VLOOKUP($C173,Incurred_Real!$A$25:$BR$427,Incurred_Real!AW$1,FALSE))*$M173</f>
        <v>0</v>
      </c>
      <c r="U173" s="232">
        <f>(VLOOKUP($C173,Incurred_Real!$A$25:$BR$427,Incurred_Real!AX$1,FALSE))*$M173</f>
        <v>0</v>
      </c>
      <c r="V173" s="232">
        <f>(VLOOKUP($C173,Incurred_Real!$A$25:$BR$427,Incurred_Real!AY$1,FALSE))*$M173</f>
        <v>0</v>
      </c>
      <c r="W173" s="232">
        <f>(VLOOKUP($C173,Incurred_Real!$A$25:$BR$427,Incurred_Real!AZ$1,FALSE))*$M173</f>
        <v>0</v>
      </c>
      <c r="X173" s="232">
        <f>(VLOOKUP($C173,Incurred_Real!$A$25:$BR$427,Incurred_Real!BA$1,FALSE))*$M173</f>
        <v>0</v>
      </c>
      <c r="Y173" s="232">
        <f>(VLOOKUP($C173,Incurred_Real!$A$25:$BR$427,Incurred_Real!BB$1,FALSE))*$M173</f>
        <v>0</v>
      </c>
      <c r="Z173" s="232">
        <f>(VLOOKUP($C173,Incurred_Real!$A$25:$BR$427,Incurred_Real!BC$1,FALSE))*$M173</f>
        <v>0</v>
      </c>
      <c r="AA173" s="232">
        <f>(VLOOKUP($C173,Incurred_Real!$A$25:$BR$427,Incurred_Real!BD$1,FALSE))*$M173</f>
        <v>0</v>
      </c>
      <c r="AB173" s="232">
        <f>(VLOOKUP($C173,Incurred_Real!$A$25:$BR$427,Incurred_Real!BE$1,FALSE))*$M173</f>
        <v>0</v>
      </c>
      <c r="AC173" s="232">
        <f>(VLOOKUP($C173,Incurred_Real!$A$25:$BR$427,Incurred_Real!BF$1,FALSE))*$M173</f>
        <v>0</v>
      </c>
      <c r="AD173" s="232">
        <f>(VLOOKUP($C173,Incurred_Real!$A$25:$BR$427,Incurred_Real!BG$1,FALSE))*$M173</f>
        <v>0</v>
      </c>
      <c r="AE173" s="232">
        <f>(VLOOKUP($C173,Incurred_Real!$A$25:$BR$427,Incurred_Real!BH$1,FALSE))*$M173</f>
        <v>0</v>
      </c>
      <c r="AF173" s="232">
        <f>(VLOOKUP($C173,Incurred_Real!$A$25:$BR$427,Incurred_Real!BI$1,FALSE))*$M173</f>
        <v>0</v>
      </c>
      <c r="AG173" s="232">
        <f>(VLOOKUP($C173,Incurred_Real!$A$25:$BR$427,Incurred_Real!BJ$1,FALSE))*$M173</f>
        <v>0</v>
      </c>
      <c r="AH173" s="232">
        <f>(VLOOKUP($C173,Incurred_Real!$A$25:$BR$427,Incurred_Real!BK$1,FALSE))*$M173</f>
        <v>0</v>
      </c>
      <c r="AI173" s="232">
        <f>(VLOOKUP($C173,Incurred_Real!$A$25:$BR$427,Incurred_Real!BL$1,FALSE))*$M173</f>
        <v>0</v>
      </c>
      <c r="AJ173" s="232">
        <f>(VLOOKUP($C173,Incurred_Real!$A$25:$BR$427,Incurred_Real!BM$1,FALSE))*$M173</f>
        <v>0</v>
      </c>
      <c r="AK173" s="232">
        <f>(VLOOKUP($C173,Incurred_Real!$A$25:$BR$427,Incurred_Real!BN$1,FALSE))*$M173</f>
        <v>0</v>
      </c>
      <c r="AL173" s="232">
        <f>(VLOOKUP($C173,Incurred_Real!$A$25:$BR$427,Incurred_Real!BO$1,FALSE))*$M173</f>
        <v>0</v>
      </c>
      <c r="AM173" s="232">
        <f>(VLOOKUP($C173,Incurred_Real!$A$25:$BR$427,Incurred_Real!BP$1,FALSE))*$M173</f>
        <v>0</v>
      </c>
      <c r="AN173" s="232">
        <f>(VLOOKUP($C173,Incurred_Real!$A$25:$BR$427,Incurred_Real!BQ$1,FALSE))*$M173</f>
        <v>0</v>
      </c>
      <c r="AO173" s="232">
        <f>(VLOOKUP($C173,Incurred_Real!$A$25:$BR$427,Incurred_Real!BR$1,FALSE))*$M173</f>
        <v>0</v>
      </c>
      <c r="AP173" s="232">
        <f t="shared" si="17"/>
        <v>0</v>
      </c>
      <c r="AR173" s="232" t="b">
        <f t="shared" si="18"/>
        <v>1</v>
      </c>
    </row>
    <row r="174" spans="3:44" x14ac:dyDescent="0.15">
      <c r="C174" s="11" t="s">
        <v>294</v>
      </c>
      <c r="D174" s="11" t="str">
        <f>VLOOKUP(C174,'Project List'!$A$9:$AG$360,'Project List'!$G$1,FALSE)</f>
        <v>Workspace Layout Refresh Stage 2</v>
      </c>
      <c r="E174" s="11" t="str">
        <f>VLOOKUP($C174,Incurred_Real!$A$24:$E$376,Incurred_Real!$D$1,FALSE)</f>
        <v>Facilities</v>
      </c>
      <c r="F174" s="13">
        <f>IF(VLOOKUP($C174,Incurred_Nominal!$A$25:$AQ$426,Incurred_Nominal!$AL$1,FALSE)="Commissioned Extra",0,
IF(VLOOKUP($C174,Incurred_Nominal!$A$25:$AQ$426,Incurred_Nominal!$AK$1,FALSE)=F$4,VLOOKUP($C174,Incurred_Nominal!$A$25:$AQ$426,Incurred_Nominal!$AG$1,FALSE),0))</f>
        <v>0</v>
      </c>
      <c r="G174" s="13">
        <f>IF(VLOOKUP($C174,Incurred_Nominal!$A$25:$AQ$426,Incurred_Nominal!$AL$1,FALSE)="Commissioned Extra",0,
IF(VLOOKUP($C174,Incurred_Nominal!$A$25:$AQ$426,Incurred_Nominal!$AK$1,FALSE)=G$4,VLOOKUP($C174,Incurred_Nominal!$A$25:$AQ$426,Incurred_Nominal!$AG$1,FALSE),0))</f>
        <v>490726.36387145467</v>
      </c>
      <c r="H174" s="13">
        <f>IF(VLOOKUP($C174,Incurred_Nominal!$A$25:$AQ$426,Incurred_Nominal!$AL$1,FALSE)="Commissioned Extra",0,
IF(VLOOKUP($C174,Incurred_Nominal!$A$25:$AQ$426,Incurred_Nominal!$AK$1,FALSE)=H$4,VLOOKUP($C174,Incurred_Nominal!$A$25:$AQ$426,Incurred_Nominal!$AG$1,FALSE),0))</f>
        <v>0</v>
      </c>
      <c r="I174" s="13">
        <f>IF(VLOOKUP($C174,Incurred_Nominal!$A$25:$AQ$426,Incurred_Nominal!$AL$1,FALSE)="Commissioned Extra",0,
IF(VLOOKUP($C174,Incurred_Nominal!$A$25:$AQ$426,Incurred_Nominal!$AK$1,FALSE)=I$4,VLOOKUP($C174,Incurred_Nominal!$A$25:$AQ$426,Incurred_Nominal!$AG$1,FALSE),0))</f>
        <v>0</v>
      </c>
      <c r="J174" s="13">
        <f>IF(VLOOKUP($C174,Incurred_Nominal!$A$25:$AQ$426,Incurred_Nominal!$AL$1,FALSE)="Commissioned Extra",0,
IF(VLOOKUP($C174,Incurred_Nominal!$A$25:$AQ$426,Incurred_Nominal!$AK$1,FALSE)=J$4,VLOOKUP($C174,Incurred_Nominal!$A$25:$AQ$426,Incurred_Nominal!$AG$1,FALSE),0))</f>
        <v>0</v>
      </c>
      <c r="K174" s="13">
        <f>IF(VLOOKUP($C174,Incurred_Nominal!$A$25:$AQ$426,Incurred_Nominal!$AL$1,FALSE)="Commissioned Extra",0,
IF(VLOOKUP($C174,Incurred_Nominal!$A$25:$AQ$426,Incurred_Nominal!$AK$1,FALSE)=K$4,VLOOKUP($C174,Incurred_Nominal!$A$25:$AQ$426,Incurred_Nominal!$AG$1,FALSE),0))</f>
        <v>0</v>
      </c>
      <c r="L174" s="13">
        <f>IF(VLOOKUP($C174,Incurred_Nominal!$A$25:$AQ$426,Incurred_Nominal!$AL$1,FALSE)="Commissioned Extra",0,
IF(VLOOKUP($C174,Incurred_Nominal!$A$25:$AQ$426,Incurred_Nominal!$AK$1,FALSE)=L$4,VLOOKUP($C174,Incurred_Nominal!$A$25:$AQ$426,Incurred_Nominal!$AG$1,FALSE),0))</f>
        <v>0</v>
      </c>
      <c r="M174" s="232">
        <f t="shared" si="15"/>
        <v>490726.36387145467</v>
      </c>
      <c r="N174" s="232">
        <f t="shared" si="16"/>
        <v>2023</v>
      </c>
      <c r="P174" s="232">
        <f>(VLOOKUP($C174,Incurred_Real!$A$25:$BR$427,Incurred_Real!AS$1,FALSE))*$M174</f>
        <v>343380.32772206224</v>
      </c>
      <c r="Q174" s="232">
        <f>(VLOOKUP($C174,Incurred_Real!$A$25:$BR$427,Incurred_Real!AT$1,FALSE))*$M174</f>
        <v>0</v>
      </c>
      <c r="R174" s="232">
        <f>(VLOOKUP($C174,Incurred_Real!$A$25:$BR$427,Incurred_Real!AU$1,FALSE))*$M174</f>
        <v>0</v>
      </c>
      <c r="S174" s="232">
        <f>(VLOOKUP($C174,Incurred_Real!$A$25:$BR$427,Incurred_Real!AV$1,FALSE))*$M174</f>
        <v>0</v>
      </c>
      <c r="T174" s="232">
        <f>(VLOOKUP($C174,Incurred_Real!$A$25:$BR$427,Incurred_Real!AW$1,FALSE))*$M174</f>
        <v>0</v>
      </c>
      <c r="U174" s="232">
        <f>(VLOOKUP($C174,Incurred_Real!$A$25:$BR$427,Incurred_Real!AX$1,FALSE))*$M174</f>
        <v>0</v>
      </c>
      <c r="V174" s="232">
        <f>(VLOOKUP($C174,Incurred_Real!$A$25:$BR$427,Incurred_Real!AY$1,FALSE))*$M174</f>
        <v>0</v>
      </c>
      <c r="W174" s="232">
        <f>(VLOOKUP($C174,Incurred_Real!$A$25:$BR$427,Incurred_Real!AZ$1,FALSE))*$M174</f>
        <v>147346.0361493924</v>
      </c>
      <c r="X174" s="232">
        <f>(VLOOKUP($C174,Incurred_Real!$A$25:$BR$427,Incurred_Real!BA$1,FALSE))*$M174</f>
        <v>0</v>
      </c>
      <c r="Y174" s="232">
        <f>(VLOOKUP($C174,Incurred_Real!$A$25:$BR$427,Incurred_Real!BB$1,FALSE))*$M174</f>
        <v>0</v>
      </c>
      <c r="Z174" s="232">
        <f>(VLOOKUP($C174,Incurred_Real!$A$25:$BR$427,Incurred_Real!BC$1,FALSE))*$M174</f>
        <v>0</v>
      </c>
      <c r="AA174" s="232">
        <f>(VLOOKUP($C174,Incurred_Real!$A$25:$BR$427,Incurred_Real!BD$1,FALSE))*$M174</f>
        <v>0</v>
      </c>
      <c r="AB174" s="232">
        <f>(VLOOKUP($C174,Incurred_Real!$A$25:$BR$427,Incurred_Real!BE$1,FALSE))*$M174</f>
        <v>0</v>
      </c>
      <c r="AC174" s="232">
        <f>(VLOOKUP($C174,Incurred_Real!$A$25:$BR$427,Incurred_Real!BF$1,FALSE))*$M174</f>
        <v>0</v>
      </c>
      <c r="AD174" s="232">
        <f>(VLOOKUP($C174,Incurred_Real!$A$25:$BR$427,Incurred_Real!BG$1,FALSE))*$M174</f>
        <v>0</v>
      </c>
      <c r="AE174" s="232">
        <f>(VLOOKUP($C174,Incurred_Real!$A$25:$BR$427,Incurred_Real!BH$1,FALSE))*$M174</f>
        <v>0</v>
      </c>
      <c r="AF174" s="232">
        <f>(VLOOKUP($C174,Incurred_Real!$A$25:$BR$427,Incurred_Real!BI$1,FALSE))*$M174</f>
        <v>0</v>
      </c>
      <c r="AG174" s="232">
        <f>(VLOOKUP($C174,Incurred_Real!$A$25:$BR$427,Incurred_Real!BJ$1,FALSE))*$M174</f>
        <v>0</v>
      </c>
      <c r="AH174" s="232">
        <f>(VLOOKUP($C174,Incurred_Real!$A$25:$BR$427,Incurred_Real!BK$1,FALSE))*$M174</f>
        <v>0</v>
      </c>
      <c r="AI174" s="232">
        <f>(VLOOKUP($C174,Incurred_Real!$A$25:$BR$427,Incurred_Real!BL$1,FALSE))*$M174</f>
        <v>0</v>
      </c>
      <c r="AJ174" s="232">
        <f>(VLOOKUP($C174,Incurred_Real!$A$25:$BR$427,Incurred_Real!BM$1,FALSE))*$M174</f>
        <v>0</v>
      </c>
      <c r="AK174" s="232">
        <f>(VLOOKUP($C174,Incurred_Real!$A$25:$BR$427,Incurred_Real!BN$1,FALSE))*$M174</f>
        <v>0</v>
      </c>
      <c r="AL174" s="232">
        <f>(VLOOKUP($C174,Incurred_Real!$A$25:$BR$427,Incurred_Real!BO$1,FALSE))*$M174</f>
        <v>0</v>
      </c>
      <c r="AM174" s="232">
        <f>(VLOOKUP($C174,Incurred_Real!$A$25:$BR$427,Incurred_Real!BP$1,FALSE))*$M174</f>
        <v>0</v>
      </c>
      <c r="AN174" s="232">
        <f>(VLOOKUP($C174,Incurred_Real!$A$25:$BR$427,Incurred_Real!BQ$1,FALSE))*$M174</f>
        <v>0</v>
      </c>
      <c r="AO174" s="232">
        <f>(VLOOKUP($C174,Incurred_Real!$A$25:$BR$427,Incurred_Real!BR$1,FALSE))*$M174</f>
        <v>0</v>
      </c>
      <c r="AP174" s="232">
        <f t="shared" si="17"/>
        <v>490726.36387145461</v>
      </c>
      <c r="AR174" s="232" t="b">
        <f t="shared" si="18"/>
        <v>1</v>
      </c>
    </row>
    <row r="175" spans="3:44" x14ac:dyDescent="0.15">
      <c r="C175" s="11" t="s">
        <v>296</v>
      </c>
      <c r="D175" s="11" t="str">
        <f>VLOOKUP(C175,'Project List'!$A$9:$AG$360,'Project List'!$G$1,FALSE)</f>
        <v>Workspace Layout Upgrade Stage 3</v>
      </c>
      <c r="E175" s="11" t="str">
        <f>VLOOKUP($C175,Incurred_Real!$A$24:$E$376,Incurred_Real!$D$1,FALSE)</f>
        <v>Facilities</v>
      </c>
      <c r="F175" s="13">
        <f>IF(VLOOKUP($C175,Incurred_Nominal!$A$25:$AQ$426,Incurred_Nominal!$AL$1,FALSE)="Commissioned Extra",0,
IF(VLOOKUP($C175,Incurred_Nominal!$A$25:$AQ$426,Incurred_Nominal!$AK$1,FALSE)=F$4,VLOOKUP($C175,Incurred_Nominal!$A$25:$AQ$426,Incurred_Nominal!$AG$1,FALSE),0))</f>
        <v>0</v>
      </c>
      <c r="G175" s="13">
        <f>IF(VLOOKUP($C175,Incurred_Nominal!$A$25:$AQ$426,Incurred_Nominal!$AL$1,FALSE)="Commissioned Extra",0,
IF(VLOOKUP($C175,Incurred_Nominal!$A$25:$AQ$426,Incurred_Nominal!$AK$1,FALSE)=G$4,VLOOKUP($C175,Incurred_Nominal!$A$25:$AQ$426,Incurred_Nominal!$AG$1,FALSE),0))</f>
        <v>507216.66373310407</v>
      </c>
      <c r="H175" s="13">
        <f>IF(VLOOKUP($C175,Incurred_Nominal!$A$25:$AQ$426,Incurred_Nominal!$AL$1,FALSE)="Commissioned Extra",0,
IF(VLOOKUP($C175,Incurred_Nominal!$A$25:$AQ$426,Incurred_Nominal!$AK$1,FALSE)=H$4,VLOOKUP($C175,Incurred_Nominal!$A$25:$AQ$426,Incurred_Nominal!$AG$1,FALSE),0))</f>
        <v>0</v>
      </c>
      <c r="I175" s="13">
        <f>IF(VLOOKUP($C175,Incurred_Nominal!$A$25:$AQ$426,Incurred_Nominal!$AL$1,FALSE)="Commissioned Extra",0,
IF(VLOOKUP($C175,Incurred_Nominal!$A$25:$AQ$426,Incurred_Nominal!$AK$1,FALSE)=I$4,VLOOKUP($C175,Incurred_Nominal!$A$25:$AQ$426,Incurred_Nominal!$AG$1,FALSE),0))</f>
        <v>0</v>
      </c>
      <c r="J175" s="13">
        <f>IF(VLOOKUP($C175,Incurred_Nominal!$A$25:$AQ$426,Incurred_Nominal!$AL$1,FALSE)="Commissioned Extra",0,
IF(VLOOKUP($C175,Incurred_Nominal!$A$25:$AQ$426,Incurred_Nominal!$AK$1,FALSE)=J$4,VLOOKUP($C175,Incurred_Nominal!$A$25:$AQ$426,Incurred_Nominal!$AG$1,FALSE),0))</f>
        <v>0</v>
      </c>
      <c r="K175" s="13">
        <f>IF(VLOOKUP($C175,Incurred_Nominal!$A$25:$AQ$426,Incurred_Nominal!$AL$1,FALSE)="Commissioned Extra",0,
IF(VLOOKUP($C175,Incurred_Nominal!$A$25:$AQ$426,Incurred_Nominal!$AK$1,FALSE)=K$4,VLOOKUP($C175,Incurred_Nominal!$A$25:$AQ$426,Incurred_Nominal!$AG$1,FALSE),0))</f>
        <v>0</v>
      </c>
      <c r="L175" s="13">
        <f>IF(VLOOKUP($C175,Incurred_Nominal!$A$25:$AQ$426,Incurred_Nominal!$AL$1,FALSE)="Commissioned Extra",0,
IF(VLOOKUP($C175,Incurred_Nominal!$A$25:$AQ$426,Incurred_Nominal!$AK$1,FALSE)=L$4,VLOOKUP($C175,Incurred_Nominal!$A$25:$AQ$426,Incurred_Nominal!$AG$1,FALSE),0))</f>
        <v>0</v>
      </c>
      <c r="M175" s="232">
        <f t="shared" si="15"/>
        <v>507216.66373310407</v>
      </c>
      <c r="N175" s="232">
        <f t="shared" si="16"/>
        <v>2023</v>
      </c>
      <c r="P175" s="232">
        <f>(VLOOKUP($C175,Incurred_Real!$A$25:$BR$427,Incurred_Real!AS$1,FALSE))*$M175</f>
        <v>354919.23206389532</v>
      </c>
      <c r="Q175" s="232">
        <f>(VLOOKUP($C175,Incurred_Real!$A$25:$BR$427,Incurred_Real!AT$1,FALSE))*$M175</f>
        <v>0</v>
      </c>
      <c r="R175" s="232">
        <f>(VLOOKUP($C175,Incurred_Real!$A$25:$BR$427,Incurred_Real!AU$1,FALSE))*$M175</f>
        <v>0</v>
      </c>
      <c r="S175" s="232">
        <f>(VLOOKUP($C175,Incurred_Real!$A$25:$BR$427,Incurred_Real!AV$1,FALSE))*$M175</f>
        <v>0</v>
      </c>
      <c r="T175" s="232">
        <f>(VLOOKUP($C175,Incurred_Real!$A$25:$BR$427,Incurred_Real!AW$1,FALSE))*$M175</f>
        <v>0</v>
      </c>
      <c r="U175" s="232">
        <f>(VLOOKUP($C175,Incurred_Real!$A$25:$BR$427,Incurred_Real!AX$1,FALSE))*$M175</f>
        <v>0</v>
      </c>
      <c r="V175" s="232">
        <f>(VLOOKUP($C175,Incurred_Real!$A$25:$BR$427,Incurred_Real!AY$1,FALSE))*$M175</f>
        <v>0</v>
      </c>
      <c r="W175" s="232">
        <f>(VLOOKUP($C175,Incurred_Real!$A$25:$BR$427,Incurred_Real!AZ$1,FALSE))*$M175</f>
        <v>152297.43166920877</v>
      </c>
      <c r="X175" s="232">
        <f>(VLOOKUP($C175,Incurred_Real!$A$25:$BR$427,Incurred_Real!BA$1,FALSE))*$M175</f>
        <v>0</v>
      </c>
      <c r="Y175" s="232">
        <f>(VLOOKUP($C175,Incurred_Real!$A$25:$BR$427,Incurred_Real!BB$1,FALSE))*$M175</f>
        <v>0</v>
      </c>
      <c r="Z175" s="232">
        <f>(VLOOKUP($C175,Incurred_Real!$A$25:$BR$427,Incurred_Real!BC$1,FALSE))*$M175</f>
        <v>0</v>
      </c>
      <c r="AA175" s="232">
        <f>(VLOOKUP($C175,Incurred_Real!$A$25:$BR$427,Incurred_Real!BD$1,FALSE))*$M175</f>
        <v>0</v>
      </c>
      <c r="AB175" s="232">
        <f>(VLOOKUP($C175,Incurred_Real!$A$25:$BR$427,Incurred_Real!BE$1,FALSE))*$M175</f>
        <v>0</v>
      </c>
      <c r="AC175" s="232">
        <f>(VLOOKUP($C175,Incurred_Real!$A$25:$BR$427,Incurred_Real!BF$1,FALSE))*$M175</f>
        <v>0</v>
      </c>
      <c r="AD175" s="232">
        <f>(VLOOKUP($C175,Incurred_Real!$A$25:$BR$427,Incurred_Real!BG$1,FALSE))*$M175</f>
        <v>0</v>
      </c>
      <c r="AE175" s="232">
        <f>(VLOOKUP($C175,Incurred_Real!$A$25:$BR$427,Incurred_Real!BH$1,FALSE))*$M175</f>
        <v>0</v>
      </c>
      <c r="AF175" s="232">
        <f>(VLOOKUP($C175,Incurred_Real!$A$25:$BR$427,Incurred_Real!BI$1,FALSE))*$M175</f>
        <v>0</v>
      </c>
      <c r="AG175" s="232">
        <f>(VLOOKUP($C175,Incurred_Real!$A$25:$BR$427,Incurred_Real!BJ$1,FALSE))*$M175</f>
        <v>0</v>
      </c>
      <c r="AH175" s="232">
        <f>(VLOOKUP($C175,Incurred_Real!$A$25:$BR$427,Incurred_Real!BK$1,FALSE))*$M175</f>
        <v>0</v>
      </c>
      <c r="AI175" s="232">
        <f>(VLOOKUP($C175,Incurred_Real!$A$25:$BR$427,Incurred_Real!BL$1,FALSE))*$M175</f>
        <v>0</v>
      </c>
      <c r="AJ175" s="232">
        <f>(VLOOKUP($C175,Incurred_Real!$A$25:$BR$427,Incurred_Real!BM$1,FALSE))*$M175</f>
        <v>0</v>
      </c>
      <c r="AK175" s="232">
        <f>(VLOOKUP($C175,Incurred_Real!$A$25:$BR$427,Incurred_Real!BN$1,FALSE))*$M175</f>
        <v>0</v>
      </c>
      <c r="AL175" s="232">
        <f>(VLOOKUP($C175,Incurred_Real!$A$25:$BR$427,Incurred_Real!BO$1,FALSE))*$M175</f>
        <v>0</v>
      </c>
      <c r="AM175" s="232">
        <f>(VLOOKUP($C175,Incurred_Real!$A$25:$BR$427,Incurred_Real!BP$1,FALSE))*$M175</f>
        <v>0</v>
      </c>
      <c r="AN175" s="232">
        <f>(VLOOKUP($C175,Incurred_Real!$A$25:$BR$427,Incurred_Real!BQ$1,FALSE))*$M175</f>
        <v>0</v>
      </c>
      <c r="AO175" s="232">
        <f>(VLOOKUP($C175,Incurred_Real!$A$25:$BR$427,Incurred_Real!BR$1,FALSE))*$M175</f>
        <v>0</v>
      </c>
      <c r="AP175" s="232">
        <f t="shared" si="17"/>
        <v>507216.66373310413</v>
      </c>
      <c r="AR175" s="232" t="b">
        <f t="shared" si="18"/>
        <v>1</v>
      </c>
    </row>
    <row r="176" spans="3:44" x14ac:dyDescent="0.15">
      <c r="C176" s="11" t="s">
        <v>298</v>
      </c>
      <c r="D176" s="11" t="str">
        <f>VLOOKUP(C176,'Project List'!$A$9:$AG$360,'Project List'!$G$1,FALSE)</f>
        <v>NCIPAP Transformer Management Relay DR-E3 Uprating Program</v>
      </c>
      <c r="E176" s="11" t="str">
        <f>VLOOKUP($C176,Incurred_Real!$A$24:$E$376,Incurred_Real!$D$1,FALSE)</f>
        <v>Augmentation</v>
      </c>
      <c r="F176" s="13">
        <f>IF(VLOOKUP($C176,Incurred_Nominal!$A$25:$AQ$426,Incurred_Nominal!$AL$1,FALSE)="Commissioned Extra",0,
IF(VLOOKUP($C176,Incurred_Nominal!$A$25:$AQ$426,Incurred_Nominal!$AK$1,FALSE)=F$4,VLOOKUP($C176,Incurred_Nominal!$A$25:$AQ$426,Incurred_Nominal!$AG$1,FALSE),0))</f>
        <v>0</v>
      </c>
      <c r="G176" s="13">
        <f>IF(VLOOKUP($C176,Incurred_Nominal!$A$25:$AQ$426,Incurred_Nominal!$AL$1,FALSE)="Commissioned Extra",0,
IF(VLOOKUP($C176,Incurred_Nominal!$A$25:$AQ$426,Incurred_Nominal!$AK$1,FALSE)=G$4,VLOOKUP($C176,Incurred_Nominal!$A$25:$AQ$426,Incurred_Nominal!$AG$1,FALSE),0))</f>
        <v>482505.42526197439</v>
      </c>
      <c r="H176" s="13">
        <f>IF(VLOOKUP($C176,Incurred_Nominal!$A$25:$AQ$426,Incurred_Nominal!$AL$1,FALSE)="Commissioned Extra",0,
IF(VLOOKUP($C176,Incurred_Nominal!$A$25:$AQ$426,Incurred_Nominal!$AK$1,FALSE)=H$4,VLOOKUP($C176,Incurred_Nominal!$A$25:$AQ$426,Incurred_Nominal!$AG$1,FALSE),0))</f>
        <v>0</v>
      </c>
      <c r="I176" s="13">
        <f>IF(VLOOKUP($C176,Incurred_Nominal!$A$25:$AQ$426,Incurred_Nominal!$AL$1,FALSE)="Commissioned Extra",0,
IF(VLOOKUP($C176,Incurred_Nominal!$A$25:$AQ$426,Incurred_Nominal!$AK$1,FALSE)=I$4,VLOOKUP($C176,Incurred_Nominal!$A$25:$AQ$426,Incurred_Nominal!$AG$1,FALSE),0))</f>
        <v>0</v>
      </c>
      <c r="J176" s="13">
        <f>IF(VLOOKUP($C176,Incurred_Nominal!$A$25:$AQ$426,Incurred_Nominal!$AL$1,FALSE)="Commissioned Extra",0,
IF(VLOOKUP($C176,Incurred_Nominal!$A$25:$AQ$426,Incurred_Nominal!$AK$1,FALSE)=J$4,VLOOKUP($C176,Incurred_Nominal!$A$25:$AQ$426,Incurred_Nominal!$AG$1,FALSE),0))</f>
        <v>0</v>
      </c>
      <c r="K176" s="13">
        <f>IF(VLOOKUP($C176,Incurred_Nominal!$A$25:$AQ$426,Incurred_Nominal!$AL$1,FALSE)="Commissioned Extra",0,
IF(VLOOKUP($C176,Incurred_Nominal!$A$25:$AQ$426,Incurred_Nominal!$AK$1,FALSE)=K$4,VLOOKUP($C176,Incurred_Nominal!$A$25:$AQ$426,Incurred_Nominal!$AG$1,FALSE),0))</f>
        <v>0</v>
      </c>
      <c r="L176" s="13">
        <f>IF(VLOOKUP($C176,Incurred_Nominal!$A$25:$AQ$426,Incurred_Nominal!$AL$1,FALSE)="Commissioned Extra",0,
IF(VLOOKUP($C176,Incurred_Nominal!$A$25:$AQ$426,Incurred_Nominal!$AK$1,FALSE)=L$4,VLOOKUP($C176,Incurred_Nominal!$A$25:$AQ$426,Incurred_Nominal!$AG$1,FALSE),0))</f>
        <v>0</v>
      </c>
      <c r="M176" s="232">
        <f t="shared" si="15"/>
        <v>482505.42526197439</v>
      </c>
      <c r="N176" s="232">
        <f t="shared" si="16"/>
        <v>2023</v>
      </c>
      <c r="P176" s="232">
        <f>(VLOOKUP($C176,Incurred_Real!$A$25:$BR$427,Incurred_Real!AS$1,FALSE))*$M176</f>
        <v>0</v>
      </c>
      <c r="Q176" s="232">
        <f>(VLOOKUP($C176,Incurred_Real!$A$25:$BR$427,Incurred_Real!AT$1,FALSE))*$M176</f>
        <v>0</v>
      </c>
      <c r="R176" s="232">
        <f>(VLOOKUP($C176,Incurred_Real!$A$25:$BR$427,Incurred_Real!AU$1,FALSE))*$M176</f>
        <v>0</v>
      </c>
      <c r="S176" s="232">
        <f>(VLOOKUP($C176,Incurred_Real!$A$25:$BR$427,Incurred_Real!AV$1,FALSE))*$M176</f>
        <v>0</v>
      </c>
      <c r="T176" s="232">
        <f>(VLOOKUP($C176,Incurred_Real!$A$25:$BR$427,Incurred_Real!AW$1,FALSE))*$M176</f>
        <v>0</v>
      </c>
      <c r="U176" s="232">
        <f>(VLOOKUP($C176,Incurred_Real!$A$25:$BR$427,Incurred_Real!AX$1,FALSE))*$M176</f>
        <v>0</v>
      </c>
      <c r="V176" s="232">
        <f>(VLOOKUP($C176,Incurred_Real!$A$25:$BR$427,Incurred_Real!AY$1,FALSE))*$M176</f>
        <v>0</v>
      </c>
      <c r="W176" s="232">
        <f>(VLOOKUP($C176,Incurred_Real!$A$25:$BR$427,Incurred_Real!AZ$1,FALSE))*$M176</f>
        <v>0</v>
      </c>
      <c r="X176" s="232">
        <f>(VLOOKUP($C176,Incurred_Real!$A$25:$BR$427,Incurred_Real!BA$1,FALSE))*$M176</f>
        <v>0</v>
      </c>
      <c r="Y176" s="232">
        <f>(VLOOKUP($C176,Incurred_Real!$A$25:$BR$427,Incurred_Real!BB$1,FALSE))*$M176</f>
        <v>482505.42526197439</v>
      </c>
      <c r="Z176" s="232">
        <f>(VLOOKUP($C176,Incurred_Real!$A$25:$BR$427,Incurred_Real!BC$1,FALSE))*$M176</f>
        <v>0</v>
      </c>
      <c r="AA176" s="232">
        <f>(VLOOKUP($C176,Incurred_Real!$A$25:$BR$427,Incurred_Real!BD$1,FALSE))*$M176</f>
        <v>0</v>
      </c>
      <c r="AB176" s="232">
        <f>(VLOOKUP($C176,Incurred_Real!$A$25:$BR$427,Incurred_Real!BE$1,FALSE))*$M176</f>
        <v>0</v>
      </c>
      <c r="AC176" s="232">
        <f>(VLOOKUP($C176,Incurred_Real!$A$25:$BR$427,Incurred_Real!BF$1,FALSE))*$M176</f>
        <v>0</v>
      </c>
      <c r="AD176" s="232">
        <f>(VLOOKUP($C176,Incurred_Real!$A$25:$BR$427,Incurred_Real!BG$1,FALSE))*$M176</f>
        <v>0</v>
      </c>
      <c r="AE176" s="232">
        <f>(VLOOKUP($C176,Incurred_Real!$A$25:$BR$427,Incurred_Real!BH$1,FALSE))*$M176</f>
        <v>0</v>
      </c>
      <c r="AF176" s="232">
        <f>(VLOOKUP($C176,Incurred_Real!$A$25:$BR$427,Incurred_Real!BI$1,FALSE))*$M176</f>
        <v>0</v>
      </c>
      <c r="AG176" s="232">
        <f>(VLOOKUP($C176,Incurred_Real!$A$25:$BR$427,Incurred_Real!BJ$1,FALSE))*$M176</f>
        <v>0</v>
      </c>
      <c r="AH176" s="232">
        <f>(VLOOKUP($C176,Incurred_Real!$A$25:$BR$427,Incurred_Real!BK$1,FALSE))*$M176</f>
        <v>0</v>
      </c>
      <c r="AI176" s="232">
        <f>(VLOOKUP($C176,Incurred_Real!$A$25:$BR$427,Incurred_Real!BL$1,FALSE))*$M176</f>
        <v>0</v>
      </c>
      <c r="AJ176" s="232">
        <f>(VLOOKUP($C176,Incurred_Real!$A$25:$BR$427,Incurred_Real!BM$1,FALSE))*$M176</f>
        <v>0</v>
      </c>
      <c r="AK176" s="232">
        <f>(VLOOKUP($C176,Incurred_Real!$A$25:$BR$427,Incurred_Real!BN$1,FALSE))*$M176</f>
        <v>0</v>
      </c>
      <c r="AL176" s="232">
        <f>(VLOOKUP($C176,Incurred_Real!$A$25:$BR$427,Incurred_Real!BO$1,FALSE))*$M176</f>
        <v>0</v>
      </c>
      <c r="AM176" s="232">
        <f>(VLOOKUP($C176,Incurred_Real!$A$25:$BR$427,Incurred_Real!BP$1,FALSE))*$M176</f>
        <v>0</v>
      </c>
      <c r="AN176" s="232">
        <f>(VLOOKUP($C176,Incurred_Real!$A$25:$BR$427,Incurred_Real!BQ$1,FALSE))*$M176</f>
        <v>0</v>
      </c>
      <c r="AO176" s="232">
        <f>(VLOOKUP($C176,Incurred_Real!$A$25:$BR$427,Incurred_Real!BR$1,FALSE))*$M176</f>
        <v>0</v>
      </c>
      <c r="AP176" s="232">
        <f t="shared" si="17"/>
        <v>482505.42526197439</v>
      </c>
      <c r="AR176" s="232" t="b">
        <f t="shared" si="18"/>
        <v>1</v>
      </c>
    </row>
    <row r="177" spans="3:44" x14ac:dyDescent="0.15">
      <c r="C177" s="11" t="s">
        <v>299</v>
      </c>
      <c r="D177" s="11" t="str">
        <f>VLOOKUP(C177,'Project List'!$A$9:$AG$360,'Project List'!$G$1,FALSE)</f>
        <v>Murraylink Control Scheme Replacement</v>
      </c>
      <c r="E177" s="11" t="str">
        <f>VLOOKUP($C177,Incurred_Real!$A$24:$E$376,Incurred_Real!$D$1,FALSE)</f>
        <v>Replacement</v>
      </c>
      <c r="F177" s="13">
        <f>IF(VLOOKUP($C177,Incurred_Nominal!$A$25:$AQ$426,Incurred_Nominal!$AL$1,FALSE)="Commissioned Extra",0,
IF(VLOOKUP($C177,Incurred_Nominal!$A$25:$AQ$426,Incurred_Nominal!$AK$1,FALSE)=F$4,VLOOKUP($C177,Incurred_Nominal!$A$25:$AQ$426,Incurred_Nominal!$AG$1,FALSE),0))</f>
        <v>0</v>
      </c>
      <c r="G177" s="13">
        <f>IF(VLOOKUP($C177,Incurred_Nominal!$A$25:$AQ$426,Incurred_Nominal!$AL$1,FALSE)="Commissioned Extra",0,
IF(VLOOKUP($C177,Incurred_Nominal!$A$25:$AQ$426,Incurred_Nominal!$AK$1,FALSE)=G$4,VLOOKUP($C177,Incurred_Nominal!$A$25:$AQ$426,Incurred_Nominal!$AG$1,FALSE),0))</f>
        <v>0</v>
      </c>
      <c r="H177" s="13">
        <f>IF(VLOOKUP($C177,Incurred_Nominal!$A$25:$AQ$426,Incurred_Nominal!$AL$1,FALSE)="Commissioned Extra",0,
IF(VLOOKUP($C177,Incurred_Nominal!$A$25:$AQ$426,Incurred_Nominal!$AK$1,FALSE)=H$4,VLOOKUP($C177,Incurred_Nominal!$A$25:$AQ$426,Incurred_Nominal!$AG$1,FALSE),0))</f>
        <v>0</v>
      </c>
      <c r="I177" s="13">
        <f>IF(VLOOKUP($C177,Incurred_Nominal!$A$25:$AQ$426,Incurred_Nominal!$AL$1,FALSE)="Commissioned Extra",0,
IF(VLOOKUP($C177,Incurred_Nominal!$A$25:$AQ$426,Incurred_Nominal!$AK$1,FALSE)=I$4,VLOOKUP($C177,Incurred_Nominal!$A$25:$AQ$426,Incurred_Nominal!$AG$1,FALSE),0))</f>
        <v>0</v>
      </c>
      <c r="J177" s="13">
        <f>IF(VLOOKUP($C177,Incurred_Nominal!$A$25:$AQ$426,Incurred_Nominal!$AL$1,FALSE)="Commissioned Extra",0,
IF(VLOOKUP($C177,Incurred_Nominal!$A$25:$AQ$426,Incurred_Nominal!$AK$1,FALSE)=J$4,VLOOKUP($C177,Incurred_Nominal!$A$25:$AQ$426,Incurred_Nominal!$AG$1,FALSE),0))</f>
        <v>0</v>
      </c>
      <c r="K177" s="13">
        <f>IF(VLOOKUP($C177,Incurred_Nominal!$A$25:$AQ$426,Incurred_Nominal!$AL$1,FALSE)="Commissioned Extra",0,
IF(VLOOKUP($C177,Incurred_Nominal!$A$25:$AQ$426,Incurred_Nominal!$AK$1,FALSE)=K$4,VLOOKUP($C177,Incurred_Nominal!$A$25:$AQ$426,Incurred_Nominal!$AG$1,FALSE),0))</f>
        <v>0</v>
      </c>
      <c r="L177" s="13">
        <f>IF(VLOOKUP($C177,Incurred_Nominal!$A$25:$AQ$426,Incurred_Nominal!$AL$1,FALSE)="Commissioned Extra",0,
IF(VLOOKUP($C177,Incurred_Nominal!$A$25:$AQ$426,Incurred_Nominal!$AK$1,FALSE)=L$4,VLOOKUP($C177,Incurred_Nominal!$A$25:$AQ$426,Incurred_Nominal!$AG$1,FALSE),0))</f>
        <v>0</v>
      </c>
      <c r="M177" s="232">
        <f t="shared" si="15"/>
        <v>0</v>
      </c>
      <c r="N177" s="232" t="str">
        <f t="shared" si="16"/>
        <v/>
      </c>
      <c r="P177" s="232">
        <f>(VLOOKUP($C177,Incurred_Real!$A$25:$BR$427,Incurred_Real!AS$1,FALSE))*$M177</f>
        <v>0</v>
      </c>
      <c r="Q177" s="232">
        <f>(VLOOKUP($C177,Incurred_Real!$A$25:$BR$427,Incurred_Real!AT$1,FALSE))*$M177</f>
        <v>0</v>
      </c>
      <c r="R177" s="232">
        <f>(VLOOKUP($C177,Incurred_Real!$A$25:$BR$427,Incurred_Real!AU$1,FALSE))*$M177</f>
        <v>0</v>
      </c>
      <c r="S177" s="232">
        <f>(VLOOKUP($C177,Incurred_Real!$A$25:$BR$427,Incurred_Real!AV$1,FALSE))*$M177</f>
        <v>0</v>
      </c>
      <c r="T177" s="232">
        <f>(VLOOKUP($C177,Incurred_Real!$A$25:$BR$427,Incurred_Real!AW$1,FALSE))*$M177</f>
        <v>0</v>
      </c>
      <c r="U177" s="232">
        <f>(VLOOKUP($C177,Incurred_Real!$A$25:$BR$427,Incurred_Real!AX$1,FALSE))*$M177</f>
        <v>0</v>
      </c>
      <c r="V177" s="232">
        <f>(VLOOKUP($C177,Incurred_Real!$A$25:$BR$427,Incurred_Real!AY$1,FALSE))*$M177</f>
        <v>0</v>
      </c>
      <c r="W177" s="232">
        <f>(VLOOKUP($C177,Incurred_Real!$A$25:$BR$427,Incurred_Real!AZ$1,FALSE))*$M177</f>
        <v>0</v>
      </c>
      <c r="X177" s="232">
        <f>(VLOOKUP($C177,Incurred_Real!$A$25:$BR$427,Incurred_Real!BA$1,FALSE))*$M177</f>
        <v>0</v>
      </c>
      <c r="Y177" s="232">
        <f>(VLOOKUP($C177,Incurred_Real!$A$25:$BR$427,Incurred_Real!BB$1,FALSE))*$M177</f>
        <v>0</v>
      </c>
      <c r="Z177" s="232">
        <f>(VLOOKUP($C177,Incurred_Real!$A$25:$BR$427,Incurred_Real!BC$1,FALSE))*$M177</f>
        <v>0</v>
      </c>
      <c r="AA177" s="232">
        <f>(VLOOKUP($C177,Incurred_Real!$A$25:$BR$427,Incurred_Real!BD$1,FALSE))*$M177</f>
        <v>0</v>
      </c>
      <c r="AB177" s="232">
        <f>(VLOOKUP($C177,Incurred_Real!$A$25:$BR$427,Incurred_Real!BE$1,FALSE))*$M177</f>
        <v>0</v>
      </c>
      <c r="AC177" s="232">
        <f>(VLOOKUP($C177,Incurred_Real!$A$25:$BR$427,Incurred_Real!BF$1,FALSE))*$M177</f>
        <v>0</v>
      </c>
      <c r="AD177" s="232">
        <f>(VLOOKUP($C177,Incurred_Real!$A$25:$BR$427,Incurred_Real!BG$1,FALSE))*$M177</f>
        <v>0</v>
      </c>
      <c r="AE177" s="232">
        <f>(VLOOKUP($C177,Incurred_Real!$A$25:$BR$427,Incurred_Real!BH$1,FALSE))*$M177</f>
        <v>0</v>
      </c>
      <c r="AF177" s="232">
        <f>(VLOOKUP($C177,Incurred_Real!$A$25:$BR$427,Incurred_Real!BI$1,FALSE))*$M177</f>
        <v>0</v>
      </c>
      <c r="AG177" s="232">
        <f>(VLOOKUP($C177,Incurred_Real!$A$25:$BR$427,Incurred_Real!BJ$1,FALSE))*$M177</f>
        <v>0</v>
      </c>
      <c r="AH177" s="232">
        <f>(VLOOKUP($C177,Incurred_Real!$A$25:$BR$427,Incurred_Real!BK$1,FALSE))*$M177</f>
        <v>0</v>
      </c>
      <c r="AI177" s="232">
        <f>(VLOOKUP($C177,Incurred_Real!$A$25:$BR$427,Incurred_Real!BL$1,FALSE))*$M177</f>
        <v>0</v>
      </c>
      <c r="AJ177" s="232">
        <f>(VLOOKUP($C177,Incurred_Real!$A$25:$BR$427,Incurred_Real!BM$1,FALSE))*$M177</f>
        <v>0</v>
      </c>
      <c r="AK177" s="232">
        <f>(VLOOKUP($C177,Incurred_Real!$A$25:$BR$427,Incurred_Real!BN$1,FALSE))*$M177</f>
        <v>0</v>
      </c>
      <c r="AL177" s="232">
        <f>(VLOOKUP($C177,Incurred_Real!$A$25:$BR$427,Incurred_Real!BO$1,FALSE))*$M177</f>
        <v>0</v>
      </c>
      <c r="AM177" s="232">
        <f>(VLOOKUP($C177,Incurred_Real!$A$25:$BR$427,Incurred_Real!BP$1,FALSE))*$M177</f>
        <v>0</v>
      </c>
      <c r="AN177" s="232">
        <f>(VLOOKUP($C177,Incurred_Real!$A$25:$BR$427,Incurred_Real!BQ$1,FALSE))*$M177</f>
        <v>0</v>
      </c>
      <c r="AO177" s="232">
        <f>(VLOOKUP($C177,Incurred_Real!$A$25:$BR$427,Incurred_Real!BR$1,FALSE))*$M177</f>
        <v>0</v>
      </c>
      <c r="AP177" s="232">
        <f t="shared" si="17"/>
        <v>0</v>
      </c>
      <c r="AR177" s="232" t="b">
        <f t="shared" si="18"/>
        <v>1</v>
      </c>
    </row>
    <row r="178" spans="3:44" x14ac:dyDescent="0.15">
      <c r="C178" s="11" t="s">
        <v>302</v>
      </c>
      <c r="D178" s="11" t="str">
        <f>VLOOKUP(C178,'Project List'!$A$9:$AG$360,'Project List'!$G$1,FALSE)</f>
        <v>Robertstown Circuit Breaker Arrangement Upgrade</v>
      </c>
      <c r="E178" s="11" t="str">
        <f>VLOOKUP($C178,Incurred_Real!$A$24:$E$376,Incurred_Real!$D$1,FALSE)</f>
        <v>Security/Compliance</v>
      </c>
      <c r="F178" s="13">
        <f>IF(VLOOKUP($C178,Incurred_Nominal!$A$25:$AQ$426,Incurred_Nominal!$AL$1,FALSE)="Commissioned Extra",0,
IF(VLOOKUP($C178,Incurred_Nominal!$A$25:$AQ$426,Incurred_Nominal!$AK$1,FALSE)=F$4,VLOOKUP($C178,Incurred_Nominal!$A$25:$AQ$426,Incurred_Nominal!$AG$1,FALSE),0))</f>
        <v>0</v>
      </c>
      <c r="G178" s="13">
        <f>IF(VLOOKUP($C178,Incurred_Nominal!$A$25:$AQ$426,Incurred_Nominal!$AL$1,FALSE)="Commissioned Extra",0,
IF(VLOOKUP($C178,Incurred_Nominal!$A$25:$AQ$426,Incurred_Nominal!$AK$1,FALSE)=G$4,VLOOKUP($C178,Incurred_Nominal!$A$25:$AQ$426,Incurred_Nominal!$AG$1,FALSE),0))</f>
        <v>0</v>
      </c>
      <c r="H178" s="13">
        <f>IF(VLOOKUP($C178,Incurred_Nominal!$A$25:$AQ$426,Incurred_Nominal!$AL$1,FALSE)="Commissioned Extra",0,
IF(VLOOKUP($C178,Incurred_Nominal!$A$25:$AQ$426,Incurred_Nominal!$AK$1,FALSE)=H$4,VLOOKUP($C178,Incurred_Nominal!$A$25:$AQ$426,Incurred_Nominal!$AG$1,FALSE),0))</f>
        <v>0</v>
      </c>
      <c r="I178" s="13">
        <f>IF(VLOOKUP($C178,Incurred_Nominal!$A$25:$AQ$426,Incurred_Nominal!$AL$1,FALSE)="Commissioned Extra",0,
IF(VLOOKUP($C178,Incurred_Nominal!$A$25:$AQ$426,Incurred_Nominal!$AK$1,FALSE)=I$4,VLOOKUP($C178,Incurred_Nominal!$A$25:$AQ$426,Incurred_Nominal!$AG$1,FALSE),0))</f>
        <v>0</v>
      </c>
      <c r="J178" s="13">
        <f>IF(VLOOKUP($C178,Incurred_Nominal!$A$25:$AQ$426,Incurred_Nominal!$AL$1,FALSE)="Commissioned Extra",0,
IF(VLOOKUP($C178,Incurred_Nominal!$A$25:$AQ$426,Incurred_Nominal!$AK$1,FALSE)=J$4,VLOOKUP($C178,Incurred_Nominal!$A$25:$AQ$426,Incurred_Nominal!$AG$1,FALSE),0))</f>
        <v>0</v>
      </c>
      <c r="K178" s="13">
        <f>IF(VLOOKUP($C178,Incurred_Nominal!$A$25:$AQ$426,Incurred_Nominal!$AL$1,FALSE)="Commissioned Extra",0,
IF(VLOOKUP($C178,Incurred_Nominal!$A$25:$AQ$426,Incurred_Nominal!$AK$1,FALSE)=K$4,VLOOKUP($C178,Incurred_Nominal!$A$25:$AQ$426,Incurred_Nominal!$AG$1,FALSE),0))</f>
        <v>0</v>
      </c>
      <c r="L178" s="13">
        <f>IF(VLOOKUP($C178,Incurred_Nominal!$A$25:$AQ$426,Incurred_Nominal!$AL$1,FALSE)="Commissioned Extra",0,
IF(VLOOKUP($C178,Incurred_Nominal!$A$25:$AQ$426,Incurred_Nominal!$AK$1,FALSE)=L$4,VLOOKUP($C178,Incurred_Nominal!$A$25:$AQ$426,Incurred_Nominal!$AG$1,FALSE),0))</f>
        <v>0</v>
      </c>
      <c r="M178" s="232">
        <f t="shared" si="15"/>
        <v>0</v>
      </c>
      <c r="N178" s="232" t="str">
        <f t="shared" si="16"/>
        <v/>
      </c>
      <c r="P178" s="232">
        <f>(VLOOKUP($C178,Incurred_Real!$A$25:$BR$427,Incurred_Real!AS$1,FALSE))*$M178</f>
        <v>0</v>
      </c>
      <c r="Q178" s="232">
        <f>(VLOOKUP($C178,Incurred_Real!$A$25:$BR$427,Incurred_Real!AT$1,FALSE))*$M178</f>
        <v>0</v>
      </c>
      <c r="R178" s="232">
        <f>(VLOOKUP($C178,Incurred_Real!$A$25:$BR$427,Incurred_Real!AU$1,FALSE))*$M178</f>
        <v>0</v>
      </c>
      <c r="S178" s="232">
        <f>(VLOOKUP($C178,Incurred_Real!$A$25:$BR$427,Incurred_Real!AV$1,FALSE))*$M178</f>
        <v>0</v>
      </c>
      <c r="T178" s="232">
        <f>(VLOOKUP($C178,Incurred_Real!$A$25:$BR$427,Incurred_Real!AW$1,FALSE))*$M178</f>
        <v>0</v>
      </c>
      <c r="U178" s="232">
        <f>(VLOOKUP($C178,Incurred_Real!$A$25:$BR$427,Incurred_Real!AX$1,FALSE))*$M178</f>
        <v>0</v>
      </c>
      <c r="V178" s="232">
        <f>(VLOOKUP($C178,Incurred_Real!$A$25:$BR$427,Incurred_Real!AY$1,FALSE))*$M178</f>
        <v>0</v>
      </c>
      <c r="W178" s="232">
        <f>(VLOOKUP($C178,Incurred_Real!$A$25:$BR$427,Incurred_Real!AZ$1,FALSE))*$M178</f>
        <v>0</v>
      </c>
      <c r="X178" s="232">
        <f>(VLOOKUP($C178,Incurred_Real!$A$25:$BR$427,Incurred_Real!BA$1,FALSE))*$M178</f>
        <v>0</v>
      </c>
      <c r="Y178" s="232">
        <f>(VLOOKUP($C178,Incurred_Real!$A$25:$BR$427,Incurred_Real!BB$1,FALSE))*$M178</f>
        <v>0</v>
      </c>
      <c r="Z178" s="232">
        <f>(VLOOKUP($C178,Incurred_Real!$A$25:$BR$427,Incurred_Real!BC$1,FALSE))*$M178</f>
        <v>0</v>
      </c>
      <c r="AA178" s="232">
        <f>(VLOOKUP($C178,Incurred_Real!$A$25:$BR$427,Incurred_Real!BD$1,FALSE))*$M178</f>
        <v>0</v>
      </c>
      <c r="AB178" s="232">
        <f>(VLOOKUP($C178,Incurred_Real!$A$25:$BR$427,Incurred_Real!BE$1,FALSE))*$M178</f>
        <v>0</v>
      </c>
      <c r="AC178" s="232">
        <f>(VLOOKUP($C178,Incurred_Real!$A$25:$BR$427,Incurred_Real!BF$1,FALSE))*$M178</f>
        <v>0</v>
      </c>
      <c r="AD178" s="232">
        <f>(VLOOKUP($C178,Incurred_Real!$A$25:$BR$427,Incurred_Real!BG$1,FALSE))*$M178</f>
        <v>0</v>
      </c>
      <c r="AE178" s="232">
        <f>(VLOOKUP($C178,Incurred_Real!$A$25:$BR$427,Incurred_Real!BH$1,FALSE))*$M178</f>
        <v>0</v>
      </c>
      <c r="AF178" s="232">
        <f>(VLOOKUP($C178,Incurred_Real!$A$25:$BR$427,Incurred_Real!BI$1,FALSE))*$M178</f>
        <v>0</v>
      </c>
      <c r="AG178" s="232">
        <f>(VLOOKUP($C178,Incurred_Real!$A$25:$BR$427,Incurred_Real!BJ$1,FALSE))*$M178</f>
        <v>0</v>
      </c>
      <c r="AH178" s="232">
        <f>(VLOOKUP($C178,Incurred_Real!$A$25:$BR$427,Incurred_Real!BK$1,FALSE))*$M178</f>
        <v>0</v>
      </c>
      <c r="AI178" s="232">
        <f>(VLOOKUP($C178,Incurred_Real!$A$25:$BR$427,Incurred_Real!BL$1,FALSE))*$M178</f>
        <v>0</v>
      </c>
      <c r="AJ178" s="232">
        <f>(VLOOKUP($C178,Incurred_Real!$A$25:$BR$427,Incurred_Real!BM$1,FALSE))*$M178</f>
        <v>0</v>
      </c>
      <c r="AK178" s="232">
        <f>(VLOOKUP($C178,Incurred_Real!$A$25:$BR$427,Incurred_Real!BN$1,FALSE))*$M178</f>
        <v>0</v>
      </c>
      <c r="AL178" s="232">
        <f>(VLOOKUP($C178,Incurred_Real!$A$25:$BR$427,Incurred_Real!BO$1,FALSE))*$M178</f>
        <v>0</v>
      </c>
      <c r="AM178" s="232">
        <f>(VLOOKUP($C178,Incurred_Real!$A$25:$BR$427,Incurred_Real!BP$1,FALSE))*$M178</f>
        <v>0</v>
      </c>
      <c r="AN178" s="232">
        <f>(VLOOKUP($C178,Incurred_Real!$A$25:$BR$427,Incurred_Real!BQ$1,FALSE))*$M178</f>
        <v>0</v>
      </c>
      <c r="AO178" s="232">
        <f>(VLOOKUP($C178,Incurred_Real!$A$25:$BR$427,Incurred_Real!BR$1,FALSE))*$M178</f>
        <v>0</v>
      </c>
      <c r="AP178" s="232">
        <f t="shared" si="17"/>
        <v>0</v>
      </c>
      <c r="AR178" s="232" t="b">
        <f t="shared" si="18"/>
        <v>1</v>
      </c>
    </row>
    <row r="179" spans="3:44" x14ac:dyDescent="0.15">
      <c r="C179" s="11" t="s">
        <v>304</v>
      </c>
      <c r="D179" s="11" t="str">
        <f>VLOOKUP(C179,'Project List'!$A$9:$AG$360,'Project List'!$G$1,FALSE)</f>
        <v>Line Support Systems Refurbishment 2018-23</v>
      </c>
      <c r="E179" s="11" t="str">
        <f>VLOOKUP($C179,Incurred_Real!$A$24:$E$376,Incurred_Real!$D$1,FALSE)</f>
        <v>Refurbishment</v>
      </c>
      <c r="F179" s="13">
        <f>IF(VLOOKUP($C179,Incurred_Nominal!$A$25:$AQ$426,Incurred_Nominal!$AL$1,FALSE)="Commissioned Extra",0,
IF(VLOOKUP($C179,Incurred_Nominal!$A$25:$AQ$426,Incurred_Nominal!$AK$1,FALSE)=F$4,VLOOKUP($C179,Incurred_Nominal!$A$25:$AQ$426,Incurred_Nominal!$AG$1,FALSE),0))</f>
        <v>0</v>
      </c>
      <c r="G179" s="13">
        <f>IF(VLOOKUP($C179,Incurred_Nominal!$A$25:$AQ$426,Incurred_Nominal!$AL$1,FALSE)="Commissioned Extra",0,
IF(VLOOKUP($C179,Incurred_Nominal!$A$25:$AQ$426,Incurred_Nominal!$AK$1,FALSE)=G$4,VLOOKUP($C179,Incurred_Nominal!$A$25:$AQ$426,Incurred_Nominal!$AG$1,FALSE),0))</f>
        <v>0</v>
      </c>
      <c r="H179" s="13">
        <f>IF(VLOOKUP($C179,Incurred_Nominal!$A$25:$AQ$426,Incurred_Nominal!$AL$1,FALSE)="Commissioned Extra",0,
IF(VLOOKUP($C179,Incurred_Nominal!$A$25:$AQ$426,Incurred_Nominal!$AK$1,FALSE)=H$4,VLOOKUP($C179,Incurred_Nominal!$A$25:$AQ$426,Incurred_Nominal!$AG$1,FALSE),0))</f>
        <v>0</v>
      </c>
      <c r="I179" s="13">
        <f>IF(VLOOKUP($C179,Incurred_Nominal!$A$25:$AQ$426,Incurred_Nominal!$AL$1,FALSE)="Commissioned Extra",0,
IF(VLOOKUP($C179,Incurred_Nominal!$A$25:$AQ$426,Incurred_Nominal!$AK$1,FALSE)=I$4,VLOOKUP($C179,Incurred_Nominal!$A$25:$AQ$426,Incurred_Nominal!$AG$1,FALSE),0))</f>
        <v>0</v>
      </c>
      <c r="J179" s="13">
        <f>IF(VLOOKUP($C179,Incurred_Nominal!$A$25:$AQ$426,Incurred_Nominal!$AL$1,FALSE)="Commissioned Extra",0,
IF(VLOOKUP($C179,Incurred_Nominal!$A$25:$AQ$426,Incurred_Nominal!$AK$1,FALSE)=J$4,VLOOKUP($C179,Incurred_Nominal!$A$25:$AQ$426,Incurred_Nominal!$AG$1,FALSE),0))</f>
        <v>0</v>
      </c>
      <c r="K179" s="13">
        <f>IF(VLOOKUP($C179,Incurred_Nominal!$A$25:$AQ$426,Incurred_Nominal!$AL$1,FALSE)="Commissioned Extra",0,
IF(VLOOKUP($C179,Incurred_Nominal!$A$25:$AQ$426,Incurred_Nominal!$AK$1,FALSE)=K$4,VLOOKUP($C179,Incurred_Nominal!$A$25:$AQ$426,Incurred_Nominal!$AG$1,FALSE),0))</f>
        <v>0</v>
      </c>
      <c r="L179" s="13">
        <f>IF(VLOOKUP($C179,Incurred_Nominal!$A$25:$AQ$426,Incurred_Nominal!$AL$1,FALSE)="Commissioned Extra",0,
IF(VLOOKUP($C179,Incurred_Nominal!$A$25:$AQ$426,Incurred_Nominal!$AK$1,FALSE)=L$4,VLOOKUP($C179,Incurred_Nominal!$A$25:$AQ$426,Incurred_Nominal!$AG$1,FALSE),0))</f>
        <v>0</v>
      </c>
      <c r="M179" s="232">
        <f t="shared" si="15"/>
        <v>0</v>
      </c>
      <c r="N179" s="232" t="str">
        <f t="shared" si="16"/>
        <v/>
      </c>
      <c r="P179" s="232">
        <f>(VLOOKUP($C179,Incurred_Real!$A$25:$BR$427,Incurred_Real!AS$1,FALSE))*$M179</f>
        <v>0</v>
      </c>
      <c r="Q179" s="232">
        <f>(VLOOKUP($C179,Incurred_Real!$A$25:$BR$427,Incurred_Real!AT$1,FALSE))*$M179</f>
        <v>0</v>
      </c>
      <c r="R179" s="232">
        <f>(VLOOKUP($C179,Incurred_Real!$A$25:$BR$427,Incurred_Real!AU$1,FALSE))*$M179</f>
        <v>0</v>
      </c>
      <c r="S179" s="232">
        <f>(VLOOKUP($C179,Incurred_Real!$A$25:$BR$427,Incurred_Real!AV$1,FALSE))*$M179</f>
        <v>0</v>
      </c>
      <c r="T179" s="232">
        <f>(VLOOKUP($C179,Incurred_Real!$A$25:$BR$427,Incurred_Real!AW$1,FALSE))*$M179</f>
        <v>0</v>
      </c>
      <c r="U179" s="232">
        <f>(VLOOKUP($C179,Incurred_Real!$A$25:$BR$427,Incurred_Real!AX$1,FALSE))*$M179</f>
        <v>0</v>
      </c>
      <c r="V179" s="232">
        <f>(VLOOKUP($C179,Incurred_Real!$A$25:$BR$427,Incurred_Real!AY$1,FALSE))*$M179</f>
        <v>0</v>
      </c>
      <c r="W179" s="232">
        <f>(VLOOKUP($C179,Incurred_Real!$A$25:$BR$427,Incurred_Real!AZ$1,FALSE))*$M179</f>
        <v>0</v>
      </c>
      <c r="X179" s="232">
        <f>(VLOOKUP($C179,Incurred_Real!$A$25:$BR$427,Incurred_Real!BA$1,FALSE))*$M179</f>
        <v>0</v>
      </c>
      <c r="Y179" s="232">
        <f>(VLOOKUP($C179,Incurred_Real!$A$25:$BR$427,Incurred_Real!BB$1,FALSE))*$M179</f>
        <v>0</v>
      </c>
      <c r="Z179" s="232">
        <f>(VLOOKUP($C179,Incurred_Real!$A$25:$BR$427,Incurred_Real!BC$1,FALSE))*$M179</f>
        <v>0</v>
      </c>
      <c r="AA179" s="232">
        <f>(VLOOKUP($C179,Incurred_Real!$A$25:$BR$427,Incurred_Real!BD$1,FALSE))*$M179</f>
        <v>0</v>
      </c>
      <c r="AB179" s="232">
        <f>(VLOOKUP($C179,Incurred_Real!$A$25:$BR$427,Incurred_Real!BE$1,FALSE))*$M179</f>
        <v>0</v>
      </c>
      <c r="AC179" s="232">
        <f>(VLOOKUP($C179,Incurred_Real!$A$25:$BR$427,Incurred_Real!BF$1,FALSE))*$M179</f>
        <v>0</v>
      </c>
      <c r="AD179" s="232">
        <f>(VLOOKUP($C179,Incurred_Real!$A$25:$BR$427,Incurred_Real!BG$1,FALSE))*$M179</f>
        <v>0</v>
      </c>
      <c r="AE179" s="232">
        <f>(VLOOKUP($C179,Incurred_Real!$A$25:$BR$427,Incurred_Real!BH$1,FALSE))*$M179</f>
        <v>0</v>
      </c>
      <c r="AF179" s="232">
        <f>(VLOOKUP($C179,Incurred_Real!$A$25:$BR$427,Incurred_Real!BI$1,FALSE))*$M179</f>
        <v>0</v>
      </c>
      <c r="AG179" s="232">
        <f>(VLOOKUP($C179,Incurred_Real!$A$25:$BR$427,Incurred_Real!BJ$1,FALSE))*$M179</f>
        <v>0</v>
      </c>
      <c r="AH179" s="232">
        <f>(VLOOKUP($C179,Incurred_Real!$A$25:$BR$427,Incurred_Real!BK$1,FALSE))*$M179</f>
        <v>0</v>
      </c>
      <c r="AI179" s="232">
        <f>(VLOOKUP($C179,Incurred_Real!$A$25:$BR$427,Incurred_Real!BL$1,FALSE))*$M179</f>
        <v>0</v>
      </c>
      <c r="AJ179" s="232">
        <f>(VLOOKUP($C179,Incurred_Real!$A$25:$BR$427,Incurred_Real!BM$1,FALSE))*$M179</f>
        <v>0</v>
      </c>
      <c r="AK179" s="232">
        <f>(VLOOKUP($C179,Incurred_Real!$A$25:$BR$427,Incurred_Real!BN$1,FALSE))*$M179</f>
        <v>0</v>
      </c>
      <c r="AL179" s="232">
        <f>(VLOOKUP($C179,Incurred_Real!$A$25:$BR$427,Incurred_Real!BO$1,FALSE))*$M179</f>
        <v>0</v>
      </c>
      <c r="AM179" s="232">
        <f>(VLOOKUP($C179,Incurred_Real!$A$25:$BR$427,Incurred_Real!BP$1,FALSE))*$M179</f>
        <v>0</v>
      </c>
      <c r="AN179" s="232">
        <f>(VLOOKUP($C179,Incurred_Real!$A$25:$BR$427,Incurred_Real!BQ$1,FALSE))*$M179</f>
        <v>0</v>
      </c>
      <c r="AO179" s="232">
        <f>(VLOOKUP($C179,Incurred_Real!$A$25:$BR$427,Incurred_Real!BR$1,FALSE))*$M179</f>
        <v>0</v>
      </c>
      <c r="AP179" s="232">
        <f t="shared" si="17"/>
        <v>0</v>
      </c>
      <c r="AR179" s="232" t="b">
        <f t="shared" si="18"/>
        <v>1</v>
      </c>
    </row>
    <row r="180" spans="3:44" x14ac:dyDescent="0.15">
      <c r="C180" s="11" t="s">
        <v>306</v>
      </c>
      <c r="D180" s="11" t="str">
        <f>VLOOKUP(C180,'Project List'!$A$9:$AG$360,'Project List'!$G$1,FALSE)</f>
        <v>Mannum Transformers 1 and 2 Replacement</v>
      </c>
      <c r="E180" s="11" t="str">
        <f>VLOOKUP($C180,Incurred_Real!$A$24:$E$376,Incurred_Real!$D$1,FALSE)</f>
        <v>Replacement</v>
      </c>
      <c r="F180" s="13">
        <f>IF(VLOOKUP($C180,Incurred_Nominal!$A$25:$AQ$426,Incurred_Nominal!$AL$1,FALSE)="Commissioned Extra",0,
IF(VLOOKUP($C180,Incurred_Nominal!$A$25:$AQ$426,Incurred_Nominal!$AK$1,FALSE)=F$4,VLOOKUP($C180,Incurred_Nominal!$A$25:$AQ$426,Incurred_Nominal!$AG$1,FALSE),0))</f>
        <v>0</v>
      </c>
      <c r="G180" s="13">
        <f>IF(VLOOKUP($C180,Incurred_Nominal!$A$25:$AQ$426,Incurred_Nominal!$AL$1,FALSE)="Commissioned Extra",0,
IF(VLOOKUP($C180,Incurred_Nominal!$A$25:$AQ$426,Incurred_Nominal!$AK$1,FALSE)=G$4,VLOOKUP($C180,Incurred_Nominal!$A$25:$AQ$426,Incurred_Nominal!$AG$1,FALSE),0))</f>
        <v>0</v>
      </c>
      <c r="H180" s="13">
        <f>IF(VLOOKUP($C180,Incurred_Nominal!$A$25:$AQ$426,Incurred_Nominal!$AL$1,FALSE)="Commissioned Extra",0,
IF(VLOOKUP($C180,Incurred_Nominal!$A$25:$AQ$426,Incurred_Nominal!$AK$1,FALSE)=H$4,VLOOKUP($C180,Incurred_Nominal!$A$25:$AQ$426,Incurred_Nominal!$AG$1,FALSE),0))</f>
        <v>0</v>
      </c>
      <c r="I180" s="13">
        <f>IF(VLOOKUP($C180,Incurred_Nominal!$A$25:$AQ$426,Incurred_Nominal!$AL$1,FALSE)="Commissioned Extra",0,
IF(VLOOKUP($C180,Incurred_Nominal!$A$25:$AQ$426,Incurred_Nominal!$AK$1,FALSE)=I$4,VLOOKUP($C180,Incurred_Nominal!$A$25:$AQ$426,Incurred_Nominal!$AG$1,FALSE),0))</f>
        <v>0</v>
      </c>
      <c r="J180" s="13">
        <f>IF(VLOOKUP($C180,Incurred_Nominal!$A$25:$AQ$426,Incurred_Nominal!$AL$1,FALSE)="Commissioned Extra",0,
IF(VLOOKUP($C180,Incurred_Nominal!$A$25:$AQ$426,Incurred_Nominal!$AK$1,FALSE)=J$4,VLOOKUP($C180,Incurred_Nominal!$A$25:$AQ$426,Incurred_Nominal!$AG$1,FALSE),0))</f>
        <v>10841635.065725747</v>
      </c>
      <c r="K180" s="13">
        <f>IF(VLOOKUP($C180,Incurred_Nominal!$A$25:$AQ$426,Incurred_Nominal!$AL$1,FALSE)="Commissioned Extra",0,
IF(VLOOKUP($C180,Incurred_Nominal!$A$25:$AQ$426,Incurred_Nominal!$AK$1,FALSE)=K$4,VLOOKUP($C180,Incurred_Nominal!$A$25:$AQ$426,Incurred_Nominal!$AG$1,FALSE),0))</f>
        <v>0</v>
      </c>
      <c r="L180" s="13">
        <f>IF(VLOOKUP($C180,Incurred_Nominal!$A$25:$AQ$426,Incurred_Nominal!$AL$1,FALSE)="Commissioned Extra",0,
IF(VLOOKUP($C180,Incurred_Nominal!$A$25:$AQ$426,Incurred_Nominal!$AK$1,FALSE)=L$4,VLOOKUP($C180,Incurred_Nominal!$A$25:$AQ$426,Incurred_Nominal!$AG$1,FALSE),0))</f>
        <v>0</v>
      </c>
      <c r="M180" s="232">
        <f t="shared" si="15"/>
        <v>10841635.065725747</v>
      </c>
      <c r="N180" s="232">
        <f t="shared" si="16"/>
        <v>2026</v>
      </c>
      <c r="P180" s="232">
        <f>(VLOOKUP($C180,Incurred_Real!$A$25:$BR$427,Incurred_Real!AS$1,FALSE))*$M180</f>
        <v>0</v>
      </c>
      <c r="Q180" s="232">
        <f>(VLOOKUP($C180,Incurred_Real!$A$25:$BR$427,Incurred_Real!AT$1,FALSE))*$M180</f>
        <v>0</v>
      </c>
      <c r="R180" s="232">
        <f>(VLOOKUP($C180,Incurred_Real!$A$25:$BR$427,Incurred_Real!AU$1,FALSE))*$M180</f>
        <v>0</v>
      </c>
      <c r="S180" s="232">
        <f>(VLOOKUP($C180,Incurred_Real!$A$25:$BR$427,Incurred_Real!AV$1,FALSE))*$M180</f>
        <v>0</v>
      </c>
      <c r="T180" s="232">
        <f>(VLOOKUP($C180,Incurred_Real!$A$25:$BR$427,Incurred_Real!AW$1,FALSE))*$M180</f>
        <v>0</v>
      </c>
      <c r="U180" s="232">
        <f>(VLOOKUP($C180,Incurred_Real!$A$25:$BR$427,Incurred_Real!AX$1,FALSE))*$M180</f>
        <v>0</v>
      </c>
      <c r="V180" s="232">
        <f>(VLOOKUP($C180,Incurred_Real!$A$25:$BR$427,Incurred_Real!AY$1,FALSE))*$M180</f>
        <v>0</v>
      </c>
      <c r="W180" s="232">
        <f>(VLOOKUP($C180,Incurred_Real!$A$25:$BR$427,Incurred_Real!AZ$1,FALSE))*$M180</f>
        <v>0</v>
      </c>
      <c r="X180" s="232">
        <f>(VLOOKUP($C180,Incurred_Real!$A$25:$BR$427,Incurred_Real!BA$1,FALSE))*$M180</f>
        <v>0</v>
      </c>
      <c r="Y180" s="232">
        <f>(VLOOKUP($C180,Incurred_Real!$A$25:$BR$427,Incurred_Real!BB$1,FALSE))*$M180</f>
        <v>7503076.8288033539</v>
      </c>
      <c r="Z180" s="232">
        <f>(VLOOKUP($C180,Incurred_Real!$A$25:$BR$427,Incurred_Real!BC$1,FALSE))*$M180</f>
        <v>0</v>
      </c>
      <c r="AA180" s="232">
        <f>(VLOOKUP($C180,Incurred_Real!$A$25:$BR$427,Incurred_Real!BD$1,FALSE))*$M180</f>
        <v>951602.73898336792</v>
      </c>
      <c r="AB180" s="232">
        <f>(VLOOKUP($C180,Incurred_Real!$A$25:$BR$427,Incurred_Real!BE$1,FALSE))*$M180</f>
        <v>0</v>
      </c>
      <c r="AC180" s="232">
        <f>(VLOOKUP($C180,Incurred_Real!$A$25:$BR$427,Incurred_Real!BF$1,FALSE))*$M180</f>
        <v>0</v>
      </c>
      <c r="AD180" s="232">
        <f>(VLOOKUP($C180,Incurred_Real!$A$25:$BR$427,Incurred_Real!BG$1,FALSE))*$M180</f>
        <v>2276558.187211819</v>
      </c>
      <c r="AE180" s="232">
        <f>(VLOOKUP($C180,Incurred_Real!$A$25:$BR$427,Incurred_Real!BH$1,FALSE))*$M180</f>
        <v>0</v>
      </c>
      <c r="AF180" s="232">
        <f>(VLOOKUP($C180,Incurred_Real!$A$25:$BR$427,Incurred_Real!BI$1,FALSE))*$M180</f>
        <v>110397.31072720625</v>
      </c>
      <c r="AG180" s="232">
        <f>(VLOOKUP($C180,Incurred_Real!$A$25:$BR$427,Incurred_Real!BJ$1,FALSE))*$M180</f>
        <v>0</v>
      </c>
      <c r="AH180" s="232">
        <f>(VLOOKUP($C180,Incurred_Real!$A$25:$BR$427,Incurred_Real!BK$1,FALSE))*$M180</f>
        <v>0</v>
      </c>
      <c r="AI180" s="232">
        <f>(VLOOKUP($C180,Incurred_Real!$A$25:$BR$427,Incurred_Real!BL$1,FALSE))*$M180</f>
        <v>0</v>
      </c>
      <c r="AJ180" s="232">
        <f>(VLOOKUP($C180,Incurred_Real!$A$25:$BR$427,Incurred_Real!BM$1,FALSE))*$M180</f>
        <v>0</v>
      </c>
      <c r="AK180" s="232">
        <f>(VLOOKUP($C180,Incurred_Real!$A$25:$BR$427,Incurred_Real!BN$1,FALSE))*$M180</f>
        <v>0</v>
      </c>
      <c r="AL180" s="232">
        <f>(VLOOKUP($C180,Incurred_Real!$A$25:$BR$427,Incurred_Real!BO$1,FALSE))*$M180</f>
        <v>0</v>
      </c>
      <c r="AM180" s="232">
        <f>(VLOOKUP($C180,Incurred_Real!$A$25:$BR$427,Incurred_Real!BP$1,FALSE))*$M180</f>
        <v>0</v>
      </c>
      <c r="AN180" s="232">
        <f>(VLOOKUP($C180,Incurred_Real!$A$25:$BR$427,Incurred_Real!BQ$1,FALSE))*$M180</f>
        <v>0</v>
      </c>
      <c r="AO180" s="232">
        <f>(VLOOKUP($C180,Incurred_Real!$A$25:$BR$427,Incurred_Real!BR$1,FALSE))*$M180</f>
        <v>0</v>
      </c>
      <c r="AP180" s="232">
        <f>SUM(P180:AO180)</f>
        <v>10841635.065725747</v>
      </c>
      <c r="AR180" s="232">
        <f>AP180-M180</f>
        <v>0</v>
      </c>
    </row>
    <row r="181" spans="3:44" x14ac:dyDescent="0.15">
      <c r="C181" s="11" t="s">
        <v>308</v>
      </c>
      <c r="D181" s="11" t="str">
        <f>VLOOKUP(C181,'Project List'!$A$9:$AG$360,'Project List'!$G$1,FALSE)</f>
        <v>Line Insulator Systems Refurbishment 2018-23</v>
      </c>
      <c r="E181" s="11" t="str">
        <f>VLOOKUP($C181,Incurred_Real!$A$24:$E$376,Incurred_Real!$D$1,FALSE)</f>
        <v>Refurbishment</v>
      </c>
      <c r="F181" s="13">
        <f>IF(VLOOKUP($C181,Incurred_Nominal!$A$25:$AQ$426,Incurred_Nominal!$AL$1,FALSE)="Commissioned Extra",0,
IF(VLOOKUP($C181,Incurred_Nominal!$A$25:$AQ$426,Incurred_Nominal!$AK$1,FALSE)=F$4,VLOOKUP($C181,Incurred_Nominal!$A$25:$AQ$426,Incurred_Nominal!$AG$1,FALSE),0))</f>
        <v>0</v>
      </c>
      <c r="G181" s="13">
        <f>IF(VLOOKUP($C181,Incurred_Nominal!$A$25:$AQ$426,Incurred_Nominal!$AL$1,FALSE)="Commissioned Extra",0,
IF(VLOOKUP($C181,Incurred_Nominal!$A$25:$AQ$426,Incurred_Nominal!$AK$1,FALSE)=G$4,VLOOKUP($C181,Incurred_Nominal!$A$25:$AQ$426,Incurred_Nominal!$AG$1,FALSE),0))</f>
        <v>62446717.492252022</v>
      </c>
      <c r="H181" s="13">
        <f>IF(VLOOKUP($C181,Incurred_Nominal!$A$25:$AQ$426,Incurred_Nominal!$AL$1,FALSE)="Commissioned Extra",0,
IF(VLOOKUP($C181,Incurred_Nominal!$A$25:$AQ$426,Incurred_Nominal!$AK$1,FALSE)=H$4,VLOOKUP($C181,Incurred_Nominal!$A$25:$AQ$426,Incurred_Nominal!$AG$1,FALSE),0))</f>
        <v>0</v>
      </c>
      <c r="I181" s="13">
        <f>IF(VLOOKUP($C181,Incurred_Nominal!$A$25:$AQ$426,Incurred_Nominal!$AL$1,FALSE)="Commissioned Extra",0,
IF(VLOOKUP($C181,Incurred_Nominal!$A$25:$AQ$426,Incurred_Nominal!$AK$1,FALSE)=I$4,VLOOKUP($C181,Incurred_Nominal!$A$25:$AQ$426,Incurred_Nominal!$AG$1,FALSE),0))</f>
        <v>0</v>
      </c>
      <c r="J181" s="13">
        <f>IF(VLOOKUP($C181,Incurred_Nominal!$A$25:$AQ$426,Incurred_Nominal!$AL$1,FALSE)="Commissioned Extra",0,
IF(VLOOKUP($C181,Incurred_Nominal!$A$25:$AQ$426,Incurred_Nominal!$AK$1,FALSE)=J$4,VLOOKUP($C181,Incurred_Nominal!$A$25:$AQ$426,Incurred_Nominal!$AG$1,FALSE),0))</f>
        <v>0</v>
      </c>
      <c r="K181" s="13">
        <f>IF(VLOOKUP($C181,Incurred_Nominal!$A$25:$AQ$426,Incurred_Nominal!$AL$1,FALSE)="Commissioned Extra",0,
IF(VLOOKUP($C181,Incurred_Nominal!$A$25:$AQ$426,Incurred_Nominal!$AK$1,FALSE)=K$4,VLOOKUP($C181,Incurred_Nominal!$A$25:$AQ$426,Incurred_Nominal!$AG$1,FALSE),0))</f>
        <v>0</v>
      </c>
      <c r="L181" s="13">
        <f>IF(VLOOKUP($C181,Incurred_Nominal!$A$25:$AQ$426,Incurred_Nominal!$AL$1,FALSE)="Commissioned Extra",0,
IF(VLOOKUP($C181,Incurred_Nominal!$A$25:$AQ$426,Incurred_Nominal!$AK$1,FALSE)=L$4,VLOOKUP($C181,Incurred_Nominal!$A$25:$AQ$426,Incurred_Nominal!$AG$1,FALSE),0))</f>
        <v>0</v>
      </c>
      <c r="M181" s="232">
        <f t="shared" si="15"/>
        <v>62446717.492252022</v>
      </c>
      <c r="N181" s="232">
        <f t="shared" si="16"/>
        <v>2023</v>
      </c>
      <c r="P181" s="232">
        <f>(VLOOKUP($C181,Incurred_Real!$A$25:$BR$427,Incurred_Real!AS$1,FALSE))*$M181</f>
        <v>0</v>
      </c>
      <c r="Q181" s="232">
        <f>(VLOOKUP($C181,Incurred_Real!$A$25:$BR$427,Incurred_Real!AT$1,FALSE))*$M181</f>
        <v>0</v>
      </c>
      <c r="R181" s="232">
        <f>(VLOOKUP($C181,Incurred_Real!$A$25:$BR$427,Incurred_Real!AU$1,FALSE))*$M181</f>
        <v>0</v>
      </c>
      <c r="S181" s="232">
        <f>(VLOOKUP($C181,Incurred_Real!$A$25:$BR$427,Incurred_Real!AV$1,FALSE))*$M181</f>
        <v>0</v>
      </c>
      <c r="T181" s="232">
        <f>(VLOOKUP($C181,Incurred_Real!$A$25:$BR$427,Incurred_Real!AW$1,FALSE))*$M181</f>
        <v>0</v>
      </c>
      <c r="U181" s="232">
        <f>(VLOOKUP($C181,Incurred_Real!$A$25:$BR$427,Incurred_Real!AX$1,FALSE))*$M181</f>
        <v>0</v>
      </c>
      <c r="V181" s="232">
        <f>(VLOOKUP($C181,Incurred_Real!$A$25:$BR$427,Incurred_Real!AY$1,FALSE))*$M181</f>
        <v>0</v>
      </c>
      <c r="W181" s="232">
        <f>(VLOOKUP($C181,Incurred_Real!$A$25:$BR$427,Incurred_Real!AZ$1,FALSE))*$M181</f>
        <v>0</v>
      </c>
      <c r="X181" s="232">
        <f>(VLOOKUP($C181,Incurred_Real!$A$25:$BR$427,Incurred_Real!BA$1,FALSE))*$M181</f>
        <v>0</v>
      </c>
      <c r="Y181" s="232">
        <f>(VLOOKUP($C181,Incurred_Real!$A$25:$BR$427,Incurred_Real!BB$1,FALSE))*$M181</f>
        <v>0</v>
      </c>
      <c r="Z181" s="232">
        <f>(VLOOKUP($C181,Incurred_Real!$A$25:$BR$427,Incurred_Real!BC$1,FALSE))*$M181</f>
        <v>0</v>
      </c>
      <c r="AA181" s="232">
        <f>(VLOOKUP($C181,Incurred_Real!$A$25:$BR$427,Incurred_Real!BD$1,FALSE))*$M181</f>
        <v>0</v>
      </c>
      <c r="AB181" s="232">
        <f>(VLOOKUP($C181,Incurred_Real!$A$25:$BR$427,Incurred_Real!BE$1,FALSE))*$M181</f>
        <v>0</v>
      </c>
      <c r="AC181" s="232">
        <f>(VLOOKUP($C181,Incurred_Real!$A$25:$BR$427,Incurred_Real!BF$1,FALSE))*$M181</f>
        <v>0</v>
      </c>
      <c r="AD181" s="232">
        <f>(VLOOKUP($C181,Incurred_Real!$A$25:$BR$427,Incurred_Real!BG$1,FALSE))*$M181</f>
        <v>0</v>
      </c>
      <c r="AE181" s="232">
        <f>(VLOOKUP($C181,Incurred_Real!$A$25:$BR$427,Incurred_Real!BH$1,FALSE))*$M181</f>
        <v>0</v>
      </c>
      <c r="AF181" s="232">
        <f>(VLOOKUP($C181,Incurred_Real!$A$25:$BR$427,Incurred_Real!BI$1,FALSE))*$M181</f>
        <v>0</v>
      </c>
      <c r="AG181" s="232">
        <f>(VLOOKUP($C181,Incurred_Real!$A$25:$BR$427,Incurred_Real!BJ$1,FALSE))*$M181</f>
        <v>0</v>
      </c>
      <c r="AH181" s="232">
        <f>(VLOOKUP($C181,Incurred_Real!$A$25:$BR$427,Incurred_Real!BK$1,FALSE))*$M181</f>
        <v>0</v>
      </c>
      <c r="AI181" s="232">
        <f>(VLOOKUP($C181,Incurred_Real!$A$25:$BR$427,Incurred_Real!BL$1,FALSE))*$M181</f>
        <v>62446717.492252022</v>
      </c>
      <c r="AJ181" s="232">
        <f>(VLOOKUP($C181,Incurred_Real!$A$25:$BR$427,Incurred_Real!BM$1,FALSE))*$M181</f>
        <v>0</v>
      </c>
      <c r="AK181" s="232">
        <f>(VLOOKUP($C181,Incurred_Real!$A$25:$BR$427,Incurred_Real!BN$1,FALSE))*$M181</f>
        <v>0</v>
      </c>
      <c r="AL181" s="232">
        <f>(VLOOKUP($C181,Incurred_Real!$A$25:$BR$427,Incurred_Real!BO$1,FALSE))*$M181</f>
        <v>0</v>
      </c>
      <c r="AM181" s="232">
        <f>(VLOOKUP($C181,Incurred_Real!$A$25:$BR$427,Incurred_Real!BP$1,FALSE))*$M181</f>
        <v>0</v>
      </c>
      <c r="AN181" s="232">
        <f>(VLOOKUP($C181,Incurred_Real!$A$25:$BR$427,Incurred_Real!BQ$1,FALSE))*$M181</f>
        <v>0</v>
      </c>
      <c r="AO181" s="232">
        <f>(VLOOKUP($C181,Incurred_Real!$A$25:$BR$427,Incurred_Real!BR$1,FALSE))*$M181</f>
        <v>0</v>
      </c>
      <c r="AP181" s="232">
        <f t="shared" si="17"/>
        <v>62446717.492252022</v>
      </c>
      <c r="AR181" s="232" t="b">
        <f t="shared" si="18"/>
        <v>1</v>
      </c>
    </row>
    <row r="182" spans="3:44" x14ac:dyDescent="0.15">
      <c r="C182" s="11" t="s">
        <v>310</v>
      </c>
      <c r="D182" s="11" t="str">
        <f>VLOOKUP(C182,'Project List'!$A$9:$AG$360,'Project List'!$G$1,FALSE)</f>
        <v>Line Conductor and Earthwire Refurbishment 2018-23</v>
      </c>
      <c r="E182" s="11" t="str">
        <f>VLOOKUP($C182,Incurred_Real!$A$24:$E$376,Incurred_Real!$D$1,FALSE)</f>
        <v>Refurbishment</v>
      </c>
      <c r="F182" s="13">
        <f>IF(VLOOKUP($C182,Incurred_Nominal!$A$25:$AQ$426,Incurred_Nominal!$AL$1,FALSE)="Commissioned Extra",0,
IF(VLOOKUP($C182,Incurred_Nominal!$A$25:$AQ$426,Incurred_Nominal!$AK$1,FALSE)=F$4,VLOOKUP($C182,Incurred_Nominal!$A$25:$AQ$426,Incurred_Nominal!$AG$1,FALSE),0))</f>
        <v>0</v>
      </c>
      <c r="G182" s="13">
        <f>IF(VLOOKUP($C182,Incurred_Nominal!$A$25:$AQ$426,Incurred_Nominal!$AL$1,FALSE)="Commissioned Extra",0,
IF(VLOOKUP($C182,Incurred_Nominal!$A$25:$AQ$426,Incurred_Nominal!$AK$1,FALSE)=G$4,VLOOKUP($C182,Incurred_Nominal!$A$25:$AQ$426,Incurred_Nominal!$AG$1,FALSE),0))</f>
        <v>0</v>
      </c>
      <c r="H182" s="13">
        <f>IF(VLOOKUP($C182,Incurred_Nominal!$A$25:$AQ$426,Incurred_Nominal!$AL$1,FALSE)="Commissioned Extra",0,
IF(VLOOKUP($C182,Incurred_Nominal!$A$25:$AQ$426,Incurred_Nominal!$AK$1,FALSE)=H$4,VLOOKUP($C182,Incurred_Nominal!$A$25:$AQ$426,Incurred_Nominal!$AG$1,FALSE),0))</f>
        <v>0</v>
      </c>
      <c r="I182" s="13">
        <f>IF(VLOOKUP($C182,Incurred_Nominal!$A$25:$AQ$426,Incurred_Nominal!$AL$1,FALSE)="Commissioned Extra",0,
IF(VLOOKUP($C182,Incurred_Nominal!$A$25:$AQ$426,Incurred_Nominal!$AK$1,FALSE)=I$4,VLOOKUP($C182,Incurred_Nominal!$A$25:$AQ$426,Incurred_Nominal!$AG$1,FALSE),0))</f>
        <v>0</v>
      </c>
      <c r="J182" s="13">
        <f>IF(VLOOKUP($C182,Incurred_Nominal!$A$25:$AQ$426,Incurred_Nominal!$AL$1,FALSE)="Commissioned Extra",0,
IF(VLOOKUP($C182,Incurred_Nominal!$A$25:$AQ$426,Incurred_Nominal!$AK$1,FALSE)=J$4,VLOOKUP($C182,Incurred_Nominal!$A$25:$AQ$426,Incurred_Nominal!$AG$1,FALSE),0))</f>
        <v>28823894.772210449</v>
      </c>
      <c r="K182" s="13">
        <f>IF(VLOOKUP($C182,Incurred_Nominal!$A$25:$AQ$426,Incurred_Nominal!$AL$1,FALSE)="Commissioned Extra",0,
IF(VLOOKUP($C182,Incurred_Nominal!$A$25:$AQ$426,Incurred_Nominal!$AK$1,FALSE)=K$4,VLOOKUP($C182,Incurred_Nominal!$A$25:$AQ$426,Incurred_Nominal!$AG$1,FALSE),0))</f>
        <v>0</v>
      </c>
      <c r="L182" s="13">
        <f>IF(VLOOKUP($C182,Incurred_Nominal!$A$25:$AQ$426,Incurred_Nominal!$AL$1,FALSE)="Commissioned Extra",0,
IF(VLOOKUP($C182,Incurred_Nominal!$A$25:$AQ$426,Incurred_Nominal!$AK$1,FALSE)=L$4,VLOOKUP($C182,Incurred_Nominal!$A$25:$AQ$426,Incurred_Nominal!$AG$1,FALSE),0))</f>
        <v>0</v>
      </c>
      <c r="M182" s="232">
        <f t="shared" si="15"/>
        <v>28823894.772210449</v>
      </c>
      <c r="N182" s="232">
        <f t="shared" si="16"/>
        <v>2026</v>
      </c>
      <c r="P182" s="232">
        <f>(VLOOKUP($C182,Incurred_Real!$A$25:$BR$427,Incurred_Real!AS$1,FALSE))*$M182</f>
        <v>0</v>
      </c>
      <c r="Q182" s="232">
        <f>(VLOOKUP($C182,Incurred_Real!$A$25:$BR$427,Incurred_Real!AT$1,FALSE))*$M182</f>
        <v>0</v>
      </c>
      <c r="R182" s="232">
        <f>(VLOOKUP($C182,Incurred_Real!$A$25:$BR$427,Incurred_Real!AU$1,FALSE))*$M182</f>
        <v>0</v>
      </c>
      <c r="S182" s="232">
        <f>(VLOOKUP($C182,Incurred_Real!$A$25:$BR$427,Incurred_Real!AV$1,FALSE))*$M182</f>
        <v>0</v>
      </c>
      <c r="T182" s="232">
        <f>(VLOOKUP($C182,Incurred_Real!$A$25:$BR$427,Incurred_Real!AW$1,FALSE))*$M182</f>
        <v>0</v>
      </c>
      <c r="U182" s="232">
        <f>(VLOOKUP($C182,Incurred_Real!$A$25:$BR$427,Incurred_Real!AX$1,FALSE))*$M182</f>
        <v>0</v>
      </c>
      <c r="V182" s="232">
        <f>(VLOOKUP($C182,Incurred_Real!$A$25:$BR$427,Incurred_Real!AY$1,FALSE))*$M182</f>
        <v>0</v>
      </c>
      <c r="W182" s="232">
        <f>(VLOOKUP($C182,Incurred_Real!$A$25:$BR$427,Incurred_Real!AZ$1,FALSE))*$M182</f>
        <v>0</v>
      </c>
      <c r="X182" s="232">
        <f>(VLOOKUP($C182,Incurred_Real!$A$25:$BR$427,Incurred_Real!BA$1,FALSE))*$M182</f>
        <v>0</v>
      </c>
      <c r="Y182" s="232">
        <f>(VLOOKUP($C182,Incurred_Real!$A$25:$BR$427,Incurred_Real!BB$1,FALSE))*$M182</f>
        <v>0</v>
      </c>
      <c r="Z182" s="232">
        <f>(VLOOKUP($C182,Incurred_Real!$A$25:$BR$427,Incurred_Real!BC$1,FALSE))*$M182</f>
        <v>0</v>
      </c>
      <c r="AA182" s="232">
        <f>(VLOOKUP($C182,Incurred_Real!$A$25:$BR$427,Incurred_Real!BD$1,FALSE))*$M182</f>
        <v>0</v>
      </c>
      <c r="AB182" s="232">
        <f>(VLOOKUP($C182,Incurred_Real!$A$25:$BR$427,Incurred_Real!BE$1,FALSE))*$M182</f>
        <v>0</v>
      </c>
      <c r="AC182" s="232">
        <f>(VLOOKUP($C182,Incurred_Real!$A$25:$BR$427,Incurred_Real!BF$1,FALSE))*$M182</f>
        <v>0</v>
      </c>
      <c r="AD182" s="232">
        <f>(VLOOKUP($C182,Incurred_Real!$A$25:$BR$427,Incurred_Real!BG$1,FALSE))*$M182</f>
        <v>0</v>
      </c>
      <c r="AE182" s="232">
        <f>(VLOOKUP($C182,Incurred_Real!$A$25:$BR$427,Incurred_Real!BH$1,FALSE))*$M182</f>
        <v>0</v>
      </c>
      <c r="AF182" s="232">
        <f>(VLOOKUP($C182,Incurred_Real!$A$25:$BR$427,Incurred_Real!BI$1,FALSE))*$M182</f>
        <v>0</v>
      </c>
      <c r="AG182" s="232">
        <f>(VLOOKUP($C182,Incurred_Real!$A$25:$BR$427,Incurred_Real!BJ$1,FALSE))*$M182</f>
        <v>0</v>
      </c>
      <c r="AH182" s="232">
        <f>(VLOOKUP($C182,Incurred_Real!$A$25:$BR$427,Incurred_Real!BK$1,FALSE))*$M182</f>
        <v>0</v>
      </c>
      <c r="AI182" s="232">
        <f>(VLOOKUP($C182,Incurred_Real!$A$25:$BR$427,Incurred_Real!BL$1,FALSE))*$M182</f>
        <v>28823894.772210449</v>
      </c>
      <c r="AJ182" s="232">
        <f>(VLOOKUP($C182,Incurred_Real!$A$25:$BR$427,Incurred_Real!BM$1,FALSE))*$M182</f>
        <v>0</v>
      </c>
      <c r="AK182" s="232">
        <f>(VLOOKUP($C182,Incurred_Real!$A$25:$BR$427,Incurred_Real!BN$1,FALSE))*$M182</f>
        <v>0</v>
      </c>
      <c r="AL182" s="232">
        <f>(VLOOKUP($C182,Incurred_Real!$A$25:$BR$427,Incurred_Real!BO$1,FALSE))*$M182</f>
        <v>0</v>
      </c>
      <c r="AM182" s="232">
        <f>(VLOOKUP($C182,Incurred_Real!$A$25:$BR$427,Incurred_Real!BP$1,FALSE))*$M182</f>
        <v>0</v>
      </c>
      <c r="AN182" s="232">
        <f>(VLOOKUP($C182,Incurred_Real!$A$25:$BR$427,Incurred_Real!BQ$1,FALSE))*$M182</f>
        <v>0</v>
      </c>
      <c r="AO182" s="232">
        <f>(VLOOKUP($C182,Incurred_Real!$A$25:$BR$427,Incurred_Real!BR$1,FALSE))*$M182</f>
        <v>0</v>
      </c>
      <c r="AP182" s="232">
        <f t="shared" si="17"/>
        <v>28823894.772210449</v>
      </c>
      <c r="AR182" s="232" t="b">
        <f t="shared" si="18"/>
        <v>1</v>
      </c>
    </row>
    <row r="183" spans="3:44" x14ac:dyDescent="0.15">
      <c r="C183" s="11" t="s">
        <v>312</v>
      </c>
      <c r="D183" s="11" t="str">
        <f>VLOOKUP(C183,'Project List'!$A$9:$AG$360,'Project List'!$G$1,FALSE)</f>
        <v>High Voltage Switching Training Facility</v>
      </c>
      <c r="E183" s="11" t="str">
        <f>VLOOKUP($C183,Incurred_Real!$A$24:$E$376,Incurred_Real!$D$1,FALSE)</f>
        <v>Security/Compliance</v>
      </c>
      <c r="F183" s="13">
        <f>IF(VLOOKUP($C183,Incurred_Nominal!$A$25:$AQ$426,Incurred_Nominal!$AL$1,FALSE)="Commissioned Extra",0,
IF(VLOOKUP($C183,Incurred_Nominal!$A$25:$AQ$426,Incurred_Nominal!$AK$1,FALSE)=F$4,VLOOKUP($C183,Incurred_Nominal!$A$25:$AQ$426,Incurred_Nominal!$AG$1,FALSE),0))</f>
        <v>0</v>
      </c>
      <c r="G183" s="13">
        <f>IF(VLOOKUP($C183,Incurred_Nominal!$A$25:$AQ$426,Incurred_Nominal!$AL$1,FALSE)="Commissioned Extra",0,
IF(VLOOKUP($C183,Incurred_Nominal!$A$25:$AQ$426,Incurred_Nominal!$AK$1,FALSE)=G$4,VLOOKUP($C183,Incurred_Nominal!$A$25:$AQ$426,Incurred_Nominal!$AG$1,FALSE),0))</f>
        <v>0</v>
      </c>
      <c r="H183" s="13">
        <f>IF(VLOOKUP($C183,Incurred_Nominal!$A$25:$AQ$426,Incurred_Nominal!$AL$1,FALSE)="Commissioned Extra",0,
IF(VLOOKUP($C183,Incurred_Nominal!$A$25:$AQ$426,Incurred_Nominal!$AK$1,FALSE)=H$4,VLOOKUP($C183,Incurred_Nominal!$A$25:$AQ$426,Incurred_Nominal!$AG$1,FALSE),0))</f>
        <v>0</v>
      </c>
      <c r="I183" s="13">
        <f>IF(VLOOKUP($C183,Incurred_Nominal!$A$25:$AQ$426,Incurred_Nominal!$AL$1,FALSE)="Commissioned Extra",0,
IF(VLOOKUP($C183,Incurred_Nominal!$A$25:$AQ$426,Incurred_Nominal!$AK$1,FALSE)=I$4,VLOOKUP($C183,Incurred_Nominal!$A$25:$AQ$426,Incurred_Nominal!$AG$1,FALSE),0))</f>
        <v>0</v>
      </c>
      <c r="J183" s="13">
        <f>IF(VLOOKUP($C183,Incurred_Nominal!$A$25:$AQ$426,Incurred_Nominal!$AL$1,FALSE)="Commissioned Extra",0,
IF(VLOOKUP($C183,Incurred_Nominal!$A$25:$AQ$426,Incurred_Nominal!$AK$1,FALSE)=J$4,VLOOKUP($C183,Incurred_Nominal!$A$25:$AQ$426,Incurred_Nominal!$AG$1,FALSE),0))</f>
        <v>0</v>
      </c>
      <c r="K183" s="13">
        <f>IF(VLOOKUP($C183,Incurred_Nominal!$A$25:$AQ$426,Incurred_Nominal!$AL$1,FALSE)="Commissioned Extra",0,
IF(VLOOKUP($C183,Incurred_Nominal!$A$25:$AQ$426,Incurred_Nominal!$AK$1,FALSE)=K$4,VLOOKUP($C183,Incurred_Nominal!$A$25:$AQ$426,Incurred_Nominal!$AG$1,FALSE),0))</f>
        <v>0</v>
      </c>
      <c r="L183" s="13">
        <f>IF(VLOOKUP($C183,Incurred_Nominal!$A$25:$AQ$426,Incurred_Nominal!$AL$1,FALSE)="Commissioned Extra",0,
IF(VLOOKUP($C183,Incurred_Nominal!$A$25:$AQ$426,Incurred_Nominal!$AK$1,FALSE)=L$4,VLOOKUP($C183,Incurred_Nominal!$A$25:$AQ$426,Incurred_Nominal!$AG$1,FALSE),0))</f>
        <v>0</v>
      </c>
      <c r="M183" s="232">
        <f t="shared" si="15"/>
        <v>0</v>
      </c>
      <c r="N183" s="232" t="str">
        <f t="shared" si="16"/>
        <v/>
      </c>
      <c r="P183" s="232">
        <f>(VLOOKUP($C183,Incurred_Real!$A$25:$BR$427,Incurred_Real!AS$1,FALSE))*$M183</f>
        <v>0</v>
      </c>
      <c r="Q183" s="232">
        <f>(VLOOKUP($C183,Incurred_Real!$A$25:$BR$427,Incurred_Real!AT$1,FALSE))*$M183</f>
        <v>0</v>
      </c>
      <c r="R183" s="232">
        <f>(VLOOKUP($C183,Incurred_Real!$A$25:$BR$427,Incurred_Real!AU$1,FALSE))*$M183</f>
        <v>0</v>
      </c>
      <c r="S183" s="232">
        <f>(VLOOKUP($C183,Incurred_Real!$A$25:$BR$427,Incurred_Real!AV$1,FALSE))*$M183</f>
        <v>0</v>
      </c>
      <c r="T183" s="232">
        <f>(VLOOKUP($C183,Incurred_Real!$A$25:$BR$427,Incurred_Real!AW$1,FALSE))*$M183</f>
        <v>0</v>
      </c>
      <c r="U183" s="232">
        <f>(VLOOKUP($C183,Incurred_Real!$A$25:$BR$427,Incurred_Real!AX$1,FALSE))*$M183</f>
        <v>0</v>
      </c>
      <c r="V183" s="232">
        <f>(VLOOKUP($C183,Incurred_Real!$A$25:$BR$427,Incurred_Real!AY$1,FALSE))*$M183</f>
        <v>0</v>
      </c>
      <c r="W183" s="232">
        <f>(VLOOKUP($C183,Incurred_Real!$A$25:$BR$427,Incurred_Real!AZ$1,FALSE))*$M183</f>
        <v>0</v>
      </c>
      <c r="X183" s="232">
        <f>(VLOOKUP($C183,Incurred_Real!$A$25:$BR$427,Incurred_Real!BA$1,FALSE))*$M183</f>
        <v>0</v>
      </c>
      <c r="Y183" s="232">
        <f>(VLOOKUP($C183,Incurred_Real!$A$25:$BR$427,Incurred_Real!BB$1,FALSE))*$M183</f>
        <v>0</v>
      </c>
      <c r="Z183" s="232">
        <f>(VLOOKUP($C183,Incurred_Real!$A$25:$BR$427,Incurred_Real!BC$1,FALSE))*$M183</f>
        <v>0</v>
      </c>
      <c r="AA183" s="232">
        <f>(VLOOKUP($C183,Incurred_Real!$A$25:$BR$427,Incurred_Real!BD$1,FALSE))*$M183</f>
        <v>0</v>
      </c>
      <c r="AB183" s="232">
        <f>(VLOOKUP($C183,Incurred_Real!$A$25:$BR$427,Incurred_Real!BE$1,FALSE))*$M183</f>
        <v>0</v>
      </c>
      <c r="AC183" s="232">
        <f>(VLOOKUP($C183,Incurred_Real!$A$25:$BR$427,Incurred_Real!BF$1,FALSE))*$M183</f>
        <v>0</v>
      </c>
      <c r="AD183" s="232">
        <f>(VLOOKUP($C183,Incurred_Real!$A$25:$BR$427,Incurred_Real!BG$1,FALSE))*$M183</f>
        <v>0</v>
      </c>
      <c r="AE183" s="232">
        <f>(VLOOKUP($C183,Incurred_Real!$A$25:$BR$427,Incurred_Real!BH$1,FALSE))*$M183</f>
        <v>0</v>
      </c>
      <c r="AF183" s="232">
        <f>(VLOOKUP($C183,Incurred_Real!$A$25:$BR$427,Incurred_Real!BI$1,FALSE))*$M183</f>
        <v>0</v>
      </c>
      <c r="AG183" s="232">
        <f>(VLOOKUP($C183,Incurred_Real!$A$25:$BR$427,Incurred_Real!BJ$1,FALSE))*$M183</f>
        <v>0</v>
      </c>
      <c r="AH183" s="232">
        <f>(VLOOKUP($C183,Incurred_Real!$A$25:$BR$427,Incurred_Real!BK$1,FALSE))*$M183</f>
        <v>0</v>
      </c>
      <c r="AI183" s="232">
        <f>(VLOOKUP($C183,Incurred_Real!$A$25:$BR$427,Incurred_Real!BL$1,FALSE))*$M183</f>
        <v>0</v>
      </c>
      <c r="AJ183" s="232">
        <f>(VLOOKUP($C183,Incurred_Real!$A$25:$BR$427,Incurred_Real!BM$1,FALSE))*$M183</f>
        <v>0</v>
      </c>
      <c r="AK183" s="232">
        <f>(VLOOKUP($C183,Incurred_Real!$A$25:$BR$427,Incurred_Real!BN$1,FALSE))*$M183</f>
        <v>0</v>
      </c>
      <c r="AL183" s="232">
        <f>(VLOOKUP($C183,Incurred_Real!$A$25:$BR$427,Incurred_Real!BO$1,FALSE))*$M183</f>
        <v>0</v>
      </c>
      <c r="AM183" s="232">
        <f>(VLOOKUP($C183,Incurred_Real!$A$25:$BR$427,Incurred_Real!BP$1,FALSE))*$M183</f>
        <v>0</v>
      </c>
      <c r="AN183" s="232">
        <f>(VLOOKUP($C183,Incurred_Real!$A$25:$BR$427,Incurred_Real!BQ$1,FALSE))*$M183</f>
        <v>0</v>
      </c>
      <c r="AO183" s="232">
        <f>(VLOOKUP($C183,Incurred_Real!$A$25:$BR$427,Incurred_Real!BR$1,FALSE))*$M183</f>
        <v>0</v>
      </c>
      <c r="AP183" s="232">
        <f t="shared" si="17"/>
        <v>0</v>
      </c>
      <c r="AR183" s="232" t="b">
        <f t="shared" si="18"/>
        <v>1</v>
      </c>
    </row>
    <row r="184" spans="3:44" x14ac:dyDescent="0.15">
      <c r="C184" s="11" t="s">
        <v>314</v>
      </c>
      <c r="D184" s="11" t="str">
        <f>VLOOKUP(C184,'Project List'!$A$9:$AG$360,'Project List'!$G$1,FALSE)</f>
        <v>High Voltage Workshop Facility</v>
      </c>
      <c r="E184" s="11" t="str">
        <f>VLOOKUP($C184,Incurred_Real!$A$24:$E$376,Incurred_Real!$D$1,FALSE)</f>
        <v>Security/Compliance</v>
      </c>
      <c r="F184" s="13">
        <f>IF(VLOOKUP($C184,Incurred_Nominal!$A$25:$AQ$426,Incurred_Nominal!$AL$1,FALSE)="Commissioned Extra",0,
IF(VLOOKUP($C184,Incurred_Nominal!$A$25:$AQ$426,Incurred_Nominal!$AK$1,FALSE)=F$4,VLOOKUP($C184,Incurred_Nominal!$A$25:$AQ$426,Incurred_Nominal!$AG$1,FALSE),0))</f>
        <v>0</v>
      </c>
      <c r="G184" s="13">
        <f>IF(VLOOKUP($C184,Incurred_Nominal!$A$25:$AQ$426,Incurred_Nominal!$AL$1,FALSE)="Commissioned Extra",0,
IF(VLOOKUP($C184,Incurred_Nominal!$A$25:$AQ$426,Incurred_Nominal!$AK$1,FALSE)=G$4,VLOOKUP($C184,Incurred_Nominal!$A$25:$AQ$426,Incurred_Nominal!$AG$1,FALSE),0))</f>
        <v>0</v>
      </c>
      <c r="H184" s="13">
        <f>IF(VLOOKUP($C184,Incurred_Nominal!$A$25:$AQ$426,Incurred_Nominal!$AL$1,FALSE)="Commissioned Extra",0,
IF(VLOOKUP($C184,Incurred_Nominal!$A$25:$AQ$426,Incurred_Nominal!$AK$1,FALSE)=H$4,VLOOKUP($C184,Incurred_Nominal!$A$25:$AQ$426,Incurred_Nominal!$AG$1,FALSE),0))</f>
        <v>0</v>
      </c>
      <c r="I184" s="13">
        <f>IF(VLOOKUP($C184,Incurred_Nominal!$A$25:$AQ$426,Incurred_Nominal!$AL$1,FALSE)="Commissioned Extra",0,
IF(VLOOKUP($C184,Incurred_Nominal!$A$25:$AQ$426,Incurred_Nominal!$AK$1,FALSE)=I$4,VLOOKUP($C184,Incurred_Nominal!$A$25:$AQ$426,Incurred_Nominal!$AG$1,FALSE),0))</f>
        <v>0</v>
      </c>
      <c r="J184" s="13">
        <f>IF(VLOOKUP($C184,Incurred_Nominal!$A$25:$AQ$426,Incurred_Nominal!$AL$1,FALSE)="Commissioned Extra",0,
IF(VLOOKUP($C184,Incurred_Nominal!$A$25:$AQ$426,Incurred_Nominal!$AK$1,FALSE)=J$4,VLOOKUP($C184,Incurred_Nominal!$A$25:$AQ$426,Incurred_Nominal!$AG$1,FALSE),0))</f>
        <v>0</v>
      </c>
      <c r="K184" s="13">
        <f>IF(VLOOKUP($C184,Incurred_Nominal!$A$25:$AQ$426,Incurred_Nominal!$AL$1,FALSE)="Commissioned Extra",0,
IF(VLOOKUP($C184,Incurred_Nominal!$A$25:$AQ$426,Incurred_Nominal!$AK$1,FALSE)=K$4,VLOOKUP($C184,Incurred_Nominal!$A$25:$AQ$426,Incurred_Nominal!$AG$1,FALSE),0))</f>
        <v>0</v>
      </c>
      <c r="L184" s="13">
        <f>IF(VLOOKUP($C184,Incurred_Nominal!$A$25:$AQ$426,Incurred_Nominal!$AL$1,FALSE)="Commissioned Extra",0,
IF(VLOOKUP($C184,Incurred_Nominal!$A$25:$AQ$426,Incurred_Nominal!$AK$1,FALSE)=L$4,VLOOKUP($C184,Incurred_Nominal!$A$25:$AQ$426,Incurred_Nominal!$AG$1,FALSE),0))</f>
        <v>0</v>
      </c>
      <c r="M184" s="232">
        <f t="shared" si="15"/>
        <v>0</v>
      </c>
      <c r="N184" s="232" t="str">
        <f t="shared" si="16"/>
        <v/>
      </c>
      <c r="P184" s="232">
        <f>(VLOOKUP($C184,Incurred_Real!$A$25:$BR$427,Incurred_Real!AS$1,FALSE))*$M184</f>
        <v>0</v>
      </c>
      <c r="Q184" s="232">
        <f>(VLOOKUP($C184,Incurred_Real!$A$25:$BR$427,Incurred_Real!AT$1,FALSE))*$M184</f>
        <v>0</v>
      </c>
      <c r="R184" s="232">
        <f>(VLOOKUP($C184,Incurred_Real!$A$25:$BR$427,Incurred_Real!AU$1,FALSE))*$M184</f>
        <v>0</v>
      </c>
      <c r="S184" s="232">
        <f>(VLOOKUP($C184,Incurred_Real!$A$25:$BR$427,Incurred_Real!AV$1,FALSE))*$M184</f>
        <v>0</v>
      </c>
      <c r="T184" s="232">
        <f>(VLOOKUP($C184,Incurred_Real!$A$25:$BR$427,Incurred_Real!AW$1,FALSE))*$M184</f>
        <v>0</v>
      </c>
      <c r="U184" s="232">
        <f>(VLOOKUP($C184,Incurred_Real!$A$25:$BR$427,Incurred_Real!AX$1,FALSE))*$M184</f>
        <v>0</v>
      </c>
      <c r="V184" s="232">
        <f>(VLOOKUP($C184,Incurred_Real!$A$25:$BR$427,Incurred_Real!AY$1,FALSE))*$M184</f>
        <v>0</v>
      </c>
      <c r="W184" s="232">
        <f>(VLOOKUP($C184,Incurred_Real!$A$25:$BR$427,Incurred_Real!AZ$1,FALSE))*$M184</f>
        <v>0</v>
      </c>
      <c r="X184" s="232">
        <f>(VLOOKUP($C184,Incurred_Real!$A$25:$BR$427,Incurred_Real!BA$1,FALSE))*$M184</f>
        <v>0</v>
      </c>
      <c r="Y184" s="232">
        <f>(VLOOKUP($C184,Incurred_Real!$A$25:$BR$427,Incurred_Real!BB$1,FALSE))*$M184</f>
        <v>0</v>
      </c>
      <c r="Z184" s="232">
        <f>(VLOOKUP($C184,Incurred_Real!$A$25:$BR$427,Incurred_Real!BC$1,FALSE))*$M184</f>
        <v>0</v>
      </c>
      <c r="AA184" s="232">
        <f>(VLOOKUP($C184,Incurred_Real!$A$25:$BR$427,Incurred_Real!BD$1,FALSE))*$M184</f>
        <v>0</v>
      </c>
      <c r="AB184" s="232">
        <f>(VLOOKUP($C184,Incurred_Real!$A$25:$BR$427,Incurred_Real!BE$1,FALSE))*$M184</f>
        <v>0</v>
      </c>
      <c r="AC184" s="232">
        <f>(VLOOKUP($C184,Incurred_Real!$A$25:$BR$427,Incurred_Real!BF$1,FALSE))*$M184</f>
        <v>0</v>
      </c>
      <c r="AD184" s="232">
        <f>(VLOOKUP($C184,Incurred_Real!$A$25:$BR$427,Incurred_Real!BG$1,FALSE))*$M184</f>
        <v>0</v>
      </c>
      <c r="AE184" s="232">
        <f>(VLOOKUP($C184,Incurred_Real!$A$25:$BR$427,Incurred_Real!BH$1,FALSE))*$M184</f>
        <v>0</v>
      </c>
      <c r="AF184" s="232">
        <f>(VLOOKUP($C184,Incurred_Real!$A$25:$BR$427,Incurred_Real!BI$1,FALSE))*$M184</f>
        <v>0</v>
      </c>
      <c r="AG184" s="232">
        <f>(VLOOKUP($C184,Incurred_Real!$A$25:$BR$427,Incurred_Real!BJ$1,FALSE))*$M184</f>
        <v>0</v>
      </c>
      <c r="AH184" s="232">
        <f>(VLOOKUP($C184,Incurred_Real!$A$25:$BR$427,Incurred_Real!BK$1,FALSE))*$M184</f>
        <v>0</v>
      </c>
      <c r="AI184" s="232">
        <f>(VLOOKUP($C184,Incurred_Real!$A$25:$BR$427,Incurred_Real!BL$1,FALSE))*$M184</f>
        <v>0</v>
      </c>
      <c r="AJ184" s="232">
        <f>(VLOOKUP($C184,Incurred_Real!$A$25:$BR$427,Incurred_Real!BM$1,FALSE))*$M184</f>
        <v>0</v>
      </c>
      <c r="AK184" s="232">
        <f>(VLOOKUP($C184,Incurred_Real!$A$25:$BR$427,Incurred_Real!BN$1,FALSE))*$M184</f>
        <v>0</v>
      </c>
      <c r="AL184" s="232">
        <f>(VLOOKUP($C184,Incurred_Real!$A$25:$BR$427,Incurred_Real!BO$1,FALSE))*$M184</f>
        <v>0</v>
      </c>
      <c r="AM184" s="232">
        <f>(VLOOKUP($C184,Incurred_Real!$A$25:$BR$427,Incurred_Real!BP$1,FALSE))*$M184</f>
        <v>0</v>
      </c>
      <c r="AN184" s="232">
        <f>(VLOOKUP($C184,Incurred_Real!$A$25:$BR$427,Incurred_Real!BQ$1,FALSE))*$M184</f>
        <v>0</v>
      </c>
      <c r="AO184" s="232">
        <f>(VLOOKUP($C184,Incurred_Real!$A$25:$BR$427,Incurred_Real!BR$1,FALSE))*$M184</f>
        <v>0</v>
      </c>
      <c r="AP184" s="232">
        <f t="shared" si="17"/>
        <v>0</v>
      </c>
      <c r="AR184" s="232" t="b">
        <f t="shared" si="18"/>
        <v>1</v>
      </c>
    </row>
    <row r="185" spans="3:44" x14ac:dyDescent="0.15">
      <c r="C185" s="11" t="s">
        <v>316</v>
      </c>
      <c r="D185" s="11" t="str">
        <f>VLOOKUP(C185,'Project List'!$A$9:$AG$360,'Project List'!$G$1,FALSE)</f>
        <v>Mount Gambier Transformer 1 Replacement</v>
      </c>
      <c r="E185" s="11" t="str">
        <f>VLOOKUP($C185,Incurred_Real!$A$24:$E$376,Incurred_Real!$D$1,FALSE)</f>
        <v>Replacement</v>
      </c>
      <c r="F185" s="13">
        <f>IF(VLOOKUP($C185,Incurred_Nominal!$A$25:$AQ$426,Incurred_Nominal!$AL$1,FALSE)="Commissioned Extra",0,
IF(VLOOKUP($C185,Incurred_Nominal!$A$25:$AQ$426,Incurred_Nominal!$AK$1,FALSE)=F$4,VLOOKUP($C185,Incurred_Nominal!$A$25:$AQ$426,Incurred_Nominal!$AG$1,FALSE),0))</f>
        <v>0</v>
      </c>
      <c r="G185" s="13">
        <f>IF(VLOOKUP($C185,Incurred_Nominal!$A$25:$AQ$426,Incurred_Nominal!$AL$1,FALSE)="Commissioned Extra",0,
IF(VLOOKUP($C185,Incurred_Nominal!$A$25:$AQ$426,Incurred_Nominal!$AK$1,FALSE)=G$4,VLOOKUP($C185,Incurred_Nominal!$A$25:$AQ$426,Incurred_Nominal!$AG$1,FALSE),0))</f>
        <v>0</v>
      </c>
      <c r="H185" s="13">
        <f>IF(VLOOKUP($C185,Incurred_Nominal!$A$25:$AQ$426,Incurred_Nominal!$AL$1,FALSE)="Commissioned Extra",0,
IF(VLOOKUP($C185,Incurred_Nominal!$A$25:$AQ$426,Incurred_Nominal!$AK$1,FALSE)=H$4,VLOOKUP($C185,Incurred_Nominal!$A$25:$AQ$426,Incurred_Nominal!$AG$1,FALSE),0))</f>
        <v>0</v>
      </c>
      <c r="I185" s="13">
        <f>IF(VLOOKUP($C185,Incurred_Nominal!$A$25:$AQ$426,Incurred_Nominal!$AL$1,FALSE)="Commissioned Extra",0,
IF(VLOOKUP($C185,Incurred_Nominal!$A$25:$AQ$426,Incurred_Nominal!$AK$1,FALSE)=I$4,VLOOKUP($C185,Incurred_Nominal!$A$25:$AQ$426,Incurred_Nominal!$AG$1,FALSE),0))</f>
        <v>0</v>
      </c>
      <c r="J185" s="13">
        <f>IF(VLOOKUP($C185,Incurred_Nominal!$A$25:$AQ$426,Incurred_Nominal!$AL$1,FALSE)="Commissioned Extra",0,
IF(VLOOKUP($C185,Incurred_Nominal!$A$25:$AQ$426,Incurred_Nominal!$AK$1,FALSE)=J$4,VLOOKUP($C185,Incurred_Nominal!$A$25:$AQ$426,Incurred_Nominal!$AG$1,FALSE),0))</f>
        <v>0</v>
      </c>
      <c r="K185" s="13">
        <f>IF(VLOOKUP($C185,Incurred_Nominal!$A$25:$AQ$426,Incurred_Nominal!$AL$1,FALSE)="Commissioned Extra",0,
IF(VLOOKUP($C185,Incurred_Nominal!$A$25:$AQ$426,Incurred_Nominal!$AK$1,FALSE)=K$4,VLOOKUP($C185,Incurred_Nominal!$A$25:$AQ$426,Incurred_Nominal!$AG$1,FALSE),0))</f>
        <v>0</v>
      </c>
      <c r="L185" s="13">
        <f>IF(VLOOKUP($C185,Incurred_Nominal!$A$25:$AQ$426,Incurred_Nominal!$AL$1,FALSE)="Commissioned Extra",0,
IF(VLOOKUP($C185,Incurred_Nominal!$A$25:$AQ$426,Incurred_Nominal!$AK$1,FALSE)=L$4,VLOOKUP($C185,Incurred_Nominal!$A$25:$AQ$426,Incurred_Nominal!$AG$1,FALSE),0))</f>
        <v>0</v>
      </c>
      <c r="M185" s="232">
        <f t="shared" si="15"/>
        <v>0</v>
      </c>
      <c r="N185" s="232" t="str">
        <f t="shared" si="16"/>
        <v/>
      </c>
      <c r="P185" s="232">
        <f>(VLOOKUP($C185,Incurred_Real!$A$25:$BR$427,Incurred_Real!AS$1,FALSE))*$M185</f>
        <v>0</v>
      </c>
      <c r="Q185" s="232">
        <f>(VLOOKUP($C185,Incurred_Real!$A$25:$BR$427,Incurred_Real!AT$1,FALSE))*$M185</f>
        <v>0</v>
      </c>
      <c r="R185" s="232">
        <f>(VLOOKUP($C185,Incurred_Real!$A$25:$BR$427,Incurred_Real!AU$1,FALSE))*$M185</f>
        <v>0</v>
      </c>
      <c r="S185" s="232">
        <f>(VLOOKUP($C185,Incurred_Real!$A$25:$BR$427,Incurred_Real!AV$1,FALSE))*$M185</f>
        <v>0</v>
      </c>
      <c r="T185" s="232">
        <f>(VLOOKUP($C185,Incurred_Real!$A$25:$BR$427,Incurred_Real!AW$1,FALSE))*$M185</f>
        <v>0</v>
      </c>
      <c r="U185" s="232">
        <f>(VLOOKUP($C185,Incurred_Real!$A$25:$BR$427,Incurred_Real!AX$1,FALSE))*$M185</f>
        <v>0</v>
      </c>
      <c r="V185" s="232">
        <f>(VLOOKUP($C185,Incurred_Real!$A$25:$BR$427,Incurred_Real!AY$1,FALSE))*$M185</f>
        <v>0</v>
      </c>
      <c r="W185" s="232">
        <f>(VLOOKUP($C185,Incurred_Real!$A$25:$BR$427,Incurred_Real!AZ$1,FALSE))*$M185</f>
        <v>0</v>
      </c>
      <c r="X185" s="232">
        <f>(VLOOKUP($C185,Incurred_Real!$A$25:$BR$427,Incurred_Real!BA$1,FALSE))*$M185</f>
        <v>0</v>
      </c>
      <c r="Y185" s="232">
        <f>(VLOOKUP($C185,Incurred_Real!$A$25:$BR$427,Incurred_Real!BB$1,FALSE))*$M185</f>
        <v>0</v>
      </c>
      <c r="Z185" s="232">
        <f>(VLOOKUP($C185,Incurred_Real!$A$25:$BR$427,Incurred_Real!BC$1,FALSE))*$M185</f>
        <v>0</v>
      </c>
      <c r="AA185" s="232">
        <f>(VLOOKUP($C185,Incurred_Real!$A$25:$BR$427,Incurred_Real!BD$1,FALSE))*$M185</f>
        <v>0</v>
      </c>
      <c r="AB185" s="232">
        <f>(VLOOKUP($C185,Incurred_Real!$A$25:$BR$427,Incurred_Real!BE$1,FALSE))*$M185</f>
        <v>0</v>
      </c>
      <c r="AC185" s="232">
        <f>(VLOOKUP($C185,Incurred_Real!$A$25:$BR$427,Incurred_Real!BF$1,FALSE))*$M185</f>
        <v>0</v>
      </c>
      <c r="AD185" s="232">
        <f>(VLOOKUP($C185,Incurred_Real!$A$25:$BR$427,Incurred_Real!BG$1,FALSE))*$M185</f>
        <v>0</v>
      </c>
      <c r="AE185" s="232">
        <f>(VLOOKUP($C185,Incurred_Real!$A$25:$BR$427,Incurred_Real!BH$1,FALSE))*$M185</f>
        <v>0</v>
      </c>
      <c r="AF185" s="232">
        <f>(VLOOKUP($C185,Incurred_Real!$A$25:$BR$427,Incurred_Real!BI$1,FALSE))*$M185</f>
        <v>0</v>
      </c>
      <c r="AG185" s="232">
        <f>(VLOOKUP($C185,Incurred_Real!$A$25:$BR$427,Incurred_Real!BJ$1,FALSE))*$M185</f>
        <v>0</v>
      </c>
      <c r="AH185" s="232">
        <f>(VLOOKUP($C185,Incurred_Real!$A$25:$BR$427,Incurred_Real!BK$1,FALSE))*$M185</f>
        <v>0</v>
      </c>
      <c r="AI185" s="232">
        <f>(VLOOKUP($C185,Incurred_Real!$A$25:$BR$427,Incurred_Real!BL$1,FALSE))*$M185</f>
        <v>0</v>
      </c>
      <c r="AJ185" s="232">
        <f>(VLOOKUP($C185,Incurred_Real!$A$25:$BR$427,Incurred_Real!BM$1,FALSE))*$M185</f>
        <v>0</v>
      </c>
      <c r="AK185" s="232">
        <f>(VLOOKUP($C185,Incurred_Real!$A$25:$BR$427,Incurred_Real!BN$1,FALSE))*$M185</f>
        <v>0</v>
      </c>
      <c r="AL185" s="232">
        <f>(VLOOKUP($C185,Incurred_Real!$A$25:$BR$427,Incurred_Real!BO$1,FALSE))*$M185</f>
        <v>0</v>
      </c>
      <c r="AM185" s="232">
        <f>(VLOOKUP($C185,Incurred_Real!$A$25:$BR$427,Incurred_Real!BP$1,FALSE))*$M185</f>
        <v>0</v>
      </c>
      <c r="AN185" s="232">
        <f>(VLOOKUP($C185,Incurred_Real!$A$25:$BR$427,Incurred_Real!BQ$1,FALSE))*$M185</f>
        <v>0</v>
      </c>
      <c r="AO185" s="232">
        <f>(VLOOKUP($C185,Incurred_Real!$A$25:$BR$427,Incurred_Real!BR$1,FALSE))*$M185</f>
        <v>0</v>
      </c>
      <c r="AP185" s="232">
        <f t="shared" si="17"/>
        <v>0</v>
      </c>
      <c r="AR185" s="232" t="b">
        <f t="shared" si="18"/>
        <v>1</v>
      </c>
    </row>
    <row r="186" spans="3:44" x14ac:dyDescent="0.15">
      <c r="C186" s="11" t="s">
        <v>318</v>
      </c>
      <c r="D186" s="11" t="str">
        <f>VLOOKUP(C186,'Project List'!$A$9:$AG$360,'Project List'!$G$1,FALSE)</f>
        <v>Online Asset Condition Assessment Equipment Replacement 2018</v>
      </c>
      <c r="E186" s="11" t="str">
        <f>VLOOKUP($C186,Incurred_Real!$A$24:$E$376,Incurred_Real!$D$1,FALSE)</f>
        <v>Replacement</v>
      </c>
      <c r="F186" s="13">
        <f>IF(VLOOKUP($C186,Incurred_Nominal!$A$25:$AQ$426,Incurred_Nominal!$AL$1,FALSE)="Commissioned Extra",0,
IF(VLOOKUP($C186,Incurred_Nominal!$A$25:$AQ$426,Incurred_Nominal!$AK$1,FALSE)=F$4,VLOOKUP($C186,Incurred_Nominal!$A$25:$AQ$426,Incurred_Nominal!$AG$1,FALSE),0))</f>
        <v>0</v>
      </c>
      <c r="G186" s="13">
        <f>IF(VLOOKUP($C186,Incurred_Nominal!$A$25:$AQ$426,Incurred_Nominal!$AL$1,FALSE)="Commissioned Extra",0,
IF(VLOOKUP($C186,Incurred_Nominal!$A$25:$AQ$426,Incurred_Nominal!$AK$1,FALSE)=G$4,VLOOKUP($C186,Incurred_Nominal!$A$25:$AQ$426,Incurred_Nominal!$AG$1,FALSE),0))</f>
        <v>0</v>
      </c>
      <c r="H186" s="13">
        <f>IF(VLOOKUP($C186,Incurred_Nominal!$A$25:$AQ$426,Incurred_Nominal!$AL$1,FALSE)="Commissioned Extra",0,
IF(VLOOKUP($C186,Incurred_Nominal!$A$25:$AQ$426,Incurred_Nominal!$AK$1,FALSE)=H$4,VLOOKUP($C186,Incurred_Nominal!$A$25:$AQ$426,Incurred_Nominal!$AG$1,FALSE),0))</f>
        <v>0</v>
      </c>
      <c r="I186" s="13">
        <f>IF(VLOOKUP($C186,Incurred_Nominal!$A$25:$AQ$426,Incurred_Nominal!$AL$1,FALSE)="Commissioned Extra",0,
IF(VLOOKUP($C186,Incurred_Nominal!$A$25:$AQ$426,Incurred_Nominal!$AK$1,FALSE)=I$4,VLOOKUP($C186,Incurred_Nominal!$A$25:$AQ$426,Incurred_Nominal!$AG$1,FALSE),0))</f>
        <v>0</v>
      </c>
      <c r="J186" s="13">
        <f>IF(VLOOKUP($C186,Incurred_Nominal!$A$25:$AQ$426,Incurred_Nominal!$AL$1,FALSE)="Commissioned Extra",0,
IF(VLOOKUP($C186,Incurred_Nominal!$A$25:$AQ$426,Incurred_Nominal!$AK$1,FALSE)=J$4,VLOOKUP($C186,Incurred_Nominal!$A$25:$AQ$426,Incurred_Nominal!$AG$1,FALSE),0))</f>
        <v>0</v>
      </c>
      <c r="K186" s="13">
        <f>IF(VLOOKUP($C186,Incurred_Nominal!$A$25:$AQ$426,Incurred_Nominal!$AL$1,FALSE)="Commissioned Extra",0,
IF(VLOOKUP($C186,Incurred_Nominal!$A$25:$AQ$426,Incurred_Nominal!$AK$1,FALSE)=K$4,VLOOKUP($C186,Incurred_Nominal!$A$25:$AQ$426,Incurred_Nominal!$AG$1,FALSE),0))</f>
        <v>0</v>
      </c>
      <c r="L186" s="13">
        <f>IF(VLOOKUP($C186,Incurred_Nominal!$A$25:$AQ$426,Incurred_Nominal!$AL$1,FALSE)="Commissioned Extra",0,
IF(VLOOKUP($C186,Incurred_Nominal!$A$25:$AQ$426,Incurred_Nominal!$AK$1,FALSE)=L$4,VLOOKUP($C186,Incurred_Nominal!$A$25:$AQ$426,Incurred_Nominal!$AG$1,FALSE),0))</f>
        <v>0</v>
      </c>
      <c r="M186" s="232">
        <f t="shared" si="15"/>
        <v>0</v>
      </c>
      <c r="N186" s="232" t="str">
        <f t="shared" si="16"/>
        <v/>
      </c>
      <c r="P186" s="232">
        <f>(VLOOKUP($C186,Incurred_Real!$A$25:$BR$427,Incurred_Real!AS$1,FALSE))*$M186</f>
        <v>0</v>
      </c>
      <c r="Q186" s="232">
        <f>(VLOOKUP($C186,Incurred_Real!$A$25:$BR$427,Incurred_Real!AT$1,FALSE))*$M186</f>
        <v>0</v>
      </c>
      <c r="R186" s="232">
        <f>(VLOOKUP($C186,Incurred_Real!$A$25:$BR$427,Incurred_Real!AU$1,FALSE))*$M186</f>
        <v>0</v>
      </c>
      <c r="S186" s="232">
        <f>(VLOOKUP($C186,Incurred_Real!$A$25:$BR$427,Incurred_Real!AV$1,FALSE))*$M186</f>
        <v>0</v>
      </c>
      <c r="T186" s="232">
        <f>(VLOOKUP($C186,Incurred_Real!$A$25:$BR$427,Incurred_Real!AW$1,FALSE))*$M186</f>
        <v>0</v>
      </c>
      <c r="U186" s="232">
        <f>(VLOOKUP($C186,Incurred_Real!$A$25:$BR$427,Incurred_Real!AX$1,FALSE))*$M186</f>
        <v>0</v>
      </c>
      <c r="V186" s="232">
        <f>(VLOOKUP($C186,Incurred_Real!$A$25:$BR$427,Incurred_Real!AY$1,FALSE))*$M186</f>
        <v>0</v>
      </c>
      <c r="W186" s="232">
        <f>(VLOOKUP($C186,Incurred_Real!$A$25:$BR$427,Incurred_Real!AZ$1,FALSE))*$M186</f>
        <v>0</v>
      </c>
      <c r="X186" s="232">
        <f>(VLOOKUP($C186,Incurred_Real!$A$25:$BR$427,Incurred_Real!BA$1,FALSE))*$M186</f>
        <v>0</v>
      </c>
      <c r="Y186" s="232">
        <f>(VLOOKUP($C186,Incurred_Real!$A$25:$BR$427,Incurred_Real!BB$1,FALSE))*$M186</f>
        <v>0</v>
      </c>
      <c r="Z186" s="232">
        <f>(VLOOKUP($C186,Incurred_Real!$A$25:$BR$427,Incurred_Real!BC$1,FALSE))*$M186</f>
        <v>0</v>
      </c>
      <c r="AA186" s="232">
        <f>(VLOOKUP($C186,Incurred_Real!$A$25:$BR$427,Incurred_Real!BD$1,FALSE))*$M186</f>
        <v>0</v>
      </c>
      <c r="AB186" s="232">
        <f>(VLOOKUP($C186,Incurred_Real!$A$25:$BR$427,Incurred_Real!BE$1,FALSE))*$M186</f>
        <v>0</v>
      </c>
      <c r="AC186" s="232">
        <f>(VLOOKUP($C186,Incurred_Real!$A$25:$BR$427,Incurred_Real!BF$1,FALSE))*$M186</f>
        <v>0</v>
      </c>
      <c r="AD186" s="232">
        <f>(VLOOKUP($C186,Incurred_Real!$A$25:$BR$427,Incurred_Real!BG$1,FALSE))*$M186</f>
        <v>0</v>
      </c>
      <c r="AE186" s="232">
        <f>(VLOOKUP($C186,Incurred_Real!$A$25:$BR$427,Incurred_Real!BH$1,FALSE))*$M186</f>
        <v>0</v>
      </c>
      <c r="AF186" s="232">
        <f>(VLOOKUP($C186,Incurred_Real!$A$25:$BR$427,Incurred_Real!BI$1,FALSE))*$M186</f>
        <v>0</v>
      </c>
      <c r="AG186" s="232">
        <f>(VLOOKUP($C186,Incurred_Real!$A$25:$BR$427,Incurred_Real!BJ$1,FALSE))*$M186</f>
        <v>0</v>
      </c>
      <c r="AH186" s="232">
        <f>(VLOOKUP($C186,Incurred_Real!$A$25:$BR$427,Incurred_Real!BK$1,FALSE))*$M186</f>
        <v>0</v>
      </c>
      <c r="AI186" s="232">
        <f>(VLOOKUP($C186,Incurred_Real!$A$25:$BR$427,Incurred_Real!BL$1,FALSE))*$M186</f>
        <v>0</v>
      </c>
      <c r="AJ186" s="232">
        <f>(VLOOKUP($C186,Incurred_Real!$A$25:$BR$427,Incurred_Real!BM$1,FALSE))*$M186</f>
        <v>0</v>
      </c>
      <c r="AK186" s="232">
        <f>(VLOOKUP($C186,Incurred_Real!$A$25:$BR$427,Incurred_Real!BN$1,FALSE))*$M186</f>
        <v>0</v>
      </c>
      <c r="AL186" s="232">
        <f>(VLOOKUP($C186,Incurred_Real!$A$25:$BR$427,Incurred_Real!BO$1,FALSE))*$M186</f>
        <v>0</v>
      </c>
      <c r="AM186" s="232">
        <f>(VLOOKUP($C186,Incurred_Real!$A$25:$BR$427,Incurred_Real!BP$1,FALSE))*$M186</f>
        <v>0</v>
      </c>
      <c r="AN186" s="232">
        <f>(VLOOKUP($C186,Incurred_Real!$A$25:$BR$427,Incurred_Real!BQ$1,FALSE))*$M186</f>
        <v>0</v>
      </c>
      <c r="AO186" s="232">
        <f>(VLOOKUP($C186,Incurred_Real!$A$25:$BR$427,Incurred_Real!BR$1,FALSE))*$M186</f>
        <v>0</v>
      </c>
      <c r="AP186" s="232">
        <f t="shared" si="17"/>
        <v>0</v>
      </c>
      <c r="AR186" s="232" t="b">
        <f t="shared" si="18"/>
        <v>1</v>
      </c>
    </row>
    <row r="187" spans="3:44" x14ac:dyDescent="0.15">
      <c r="C187" s="11" t="s">
        <v>320</v>
      </c>
      <c r="D187" s="11" t="str">
        <f>VLOOKUP(C187,'Project List'!$A$9:$AG$360,'Project List'!$G$1,FALSE)</f>
        <v>Stakeholder Management Systems Refresh 23-24</v>
      </c>
      <c r="E187" s="11" t="str">
        <f>VLOOKUP($C187,Incurred_Real!$A$24:$E$376,Incurred_Real!$D$1,FALSE)</f>
        <v>Information Technology</v>
      </c>
      <c r="F187" s="13">
        <f>IF(VLOOKUP($C187,Incurred_Nominal!$A$25:$AQ$426,Incurred_Nominal!$AL$1,FALSE)="Commissioned Extra",0,
IF(VLOOKUP($C187,Incurred_Nominal!$A$25:$AQ$426,Incurred_Nominal!$AK$1,FALSE)=F$4,VLOOKUP($C187,Incurred_Nominal!$A$25:$AQ$426,Incurred_Nominal!$AG$1,FALSE),0))</f>
        <v>0</v>
      </c>
      <c r="G187" s="13">
        <f>IF(VLOOKUP($C187,Incurred_Nominal!$A$25:$AQ$426,Incurred_Nominal!$AL$1,FALSE)="Commissioned Extra",0,
IF(VLOOKUP($C187,Incurred_Nominal!$A$25:$AQ$426,Incurred_Nominal!$AK$1,FALSE)=G$4,VLOOKUP($C187,Incurred_Nominal!$A$25:$AQ$426,Incurred_Nominal!$AG$1,FALSE),0))</f>
        <v>16088.703647691407</v>
      </c>
      <c r="H187" s="13">
        <f>IF(VLOOKUP($C187,Incurred_Nominal!$A$25:$AQ$426,Incurred_Nominal!$AL$1,FALSE)="Commissioned Extra",0,
IF(VLOOKUP($C187,Incurred_Nominal!$A$25:$AQ$426,Incurred_Nominal!$AK$1,FALSE)=H$4,VLOOKUP($C187,Incurred_Nominal!$A$25:$AQ$426,Incurred_Nominal!$AG$1,FALSE),0))</f>
        <v>0</v>
      </c>
      <c r="I187" s="13">
        <f>IF(VLOOKUP($C187,Incurred_Nominal!$A$25:$AQ$426,Incurred_Nominal!$AL$1,FALSE)="Commissioned Extra",0,
IF(VLOOKUP($C187,Incurred_Nominal!$A$25:$AQ$426,Incurred_Nominal!$AK$1,FALSE)=I$4,VLOOKUP($C187,Incurred_Nominal!$A$25:$AQ$426,Incurred_Nominal!$AG$1,FALSE),0))</f>
        <v>0</v>
      </c>
      <c r="J187" s="13">
        <f>IF(VLOOKUP($C187,Incurred_Nominal!$A$25:$AQ$426,Incurred_Nominal!$AL$1,FALSE)="Commissioned Extra",0,
IF(VLOOKUP($C187,Incurred_Nominal!$A$25:$AQ$426,Incurred_Nominal!$AK$1,FALSE)=J$4,VLOOKUP($C187,Incurred_Nominal!$A$25:$AQ$426,Incurred_Nominal!$AG$1,FALSE),0))</f>
        <v>0</v>
      </c>
      <c r="K187" s="13">
        <f>IF(VLOOKUP($C187,Incurred_Nominal!$A$25:$AQ$426,Incurred_Nominal!$AL$1,FALSE)="Commissioned Extra",0,
IF(VLOOKUP($C187,Incurred_Nominal!$A$25:$AQ$426,Incurred_Nominal!$AK$1,FALSE)=K$4,VLOOKUP($C187,Incurred_Nominal!$A$25:$AQ$426,Incurred_Nominal!$AG$1,FALSE),0))</f>
        <v>0</v>
      </c>
      <c r="L187" s="13">
        <f>IF(VLOOKUP($C187,Incurred_Nominal!$A$25:$AQ$426,Incurred_Nominal!$AL$1,FALSE)="Commissioned Extra",0,
IF(VLOOKUP($C187,Incurred_Nominal!$A$25:$AQ$426,Incurred_Nominal!$AK$1,FALSE)=L$4,VLOOKUP($C187,Incurred_Nominal!$A$25:$AQ$426,Incurred_Nominal!$AG$1,FALSE),0))</f>
        <v>0</v>
      </c>
      <c r="M187" s="232">
        <f t="shared" si="15"/>
        <v>16088.703647691407</v>
      </c>
      <c r="N187" s="232">
        <f t="shared" si="16"/>
        <v>2023</v>
      </c>
      <c r="P187" s="232">
        <f>(VLOOKUP($C187,Incurred_Real!$A$25:$BR$427,Incurred_Real!AS$1,FALSE))*$M187</f>
        <v>0</v>
      </c>
      <c r="Q187" s="232">
        <f>(VLOOKUP($C187,Incurred_Real!$A$25:$BR$427,Incurred_Real!AT$1,FALSE))*$M187</f>
        <v>0</v>
      </c>
      <c r="R187" s="232">
        <f>(VLOOKUP($C187,Incurred_Real!$A$25:$BR$427,Incurred_Real!AU$1,FALSE))*$M187</f>
        <v>0</v>
      </c>
      <c r="S187" s="232">
        <f>(VLOOKUP($C187,Incurred_Real!$A$25:$BR$427,Incurred_Real!AV$1,FALSE))*$M187</f>
        <v>16088.703647691407</v>
      </c>
      <c r="T187" s="232">
        <f>(VLOOKUP($C187,Incurred_Real!$A$25:$BR$427,Incurred_Real!AW$1,FALSE))*$M187</f>
        <v>0</v>
      </c>
      <c r="U187" s="232">
        <f>(VLOOKUP($C187,Incurred_Real!$A$25:$BR$427,Incurred_Real!AX$1,FALSE))*$M187</f>
        <v>0</v>
      </c>
      <c r="V187" s="232">
        <f>(VLOOKUP($C187,Incurred_Real!$A$25:$BR$427,Incurred_Real!AY$1,FALSE))*$M187</f>
        <v>0</v>
      </c>
      <c r="W187" s="232">
        <f>(VLOOKUP($C187,Incurred_Real!$A$25:$BR$427,Incurred_Real!AZ$1,FALSE))*$M187</f>
        <v>0</v>
      </c>
      <c r="X187" s="232">
        <f>(VLOOKUP($C187,Incurred_Real!$A$25:$BR$427,Incurred_Real!BA$1,FALSE))*$M187</f>
        <v>0</v>
      </c>
      <c r="Y187" s="232">
        <f>(VLOOKUP($C187,Incurred_Real!$A$25:$BR$427,Incurred_Real!BB$1,FALSE))*$M187</f>
        <v>0</v>
      </c>
      <c r="Z187" s="232">
        <f>(VLOOKUP($C187,Incurred_Real!$A$25:$BR$427,Incurred_Real!BC$1,FALSE))*$M187</f>
        <v>0</v>
      </c>
      <c r="AA187" s="232">
        <f>(VLOOKUP($C187,Incurred_Real!$A$25:$BR$427,Incurred_Real!BD$1,FALSE))*$M187</f>
        <v>0</v>
      </c>
      <c r="AB187" s="232">
        <f>(VLOOKUP($C187,Incurred_Real!$A$25:$BR$427,Incurred_Real!BE$1,FALSE))*$M187</f>
        <v>0</v>
      </c>
      <c r="AC187" s="232">
        <f>(VLOOKUP($C187,Incurred_Real!$A$25:$BR$427,Incurred_Real!BF$1,FALSE))*$M187</f>
        <v>0</v>
      </c>
      <c r="AD187" s="232">
        <f>(VLOOKUP($C187,Incurred_Real!$A$25:$BR$427,Incurred_Real!BG$1,FALSE))*$M187</f>
        <v>0</v>
      </c>
      <c r="AE187" s="232">
        <f>(VLOOKUP($C187,Incurred_Real!$A$25:$BR$427,Incurred_Real!BH$1,FALSE))*$M187</f>
        <v>0</v>
      </c>
      <c r="AF187" s="232">
        <f>(VLOOKUP($C187,Incurred_Real!$A$25:$BR$427,Incurred_Real!BI$1,FALSE))*$M187</f>
        <v>0</v>
      </c>
      <c r="AG187" s="232">
        <f>(VLOOKUP($C187,Incurred_Real!$A$25:$BR$427,Incurred_Real!BJ$1,FALSE))*$M187</f>
        <v>0</v>
      </c>
      <c r="AH187" s="232">
        <f>(VLOOKUP($C187,Incurred_Real!$A$25:$BR$427,Incurred_Real!BK$1,FALSE))*$M187</f>
        <v>0</v>
      </c>
      <c r="AI187" s="232">
        <f>(VLOOKUP($C187,Incurred_Real!$A$25:$BR$427,Incurred_Real!BL$1,FALSE))*$M187</f>
        <v>0</v>
      </c>
      <c r="AJ187" s="232">
        <f>(VLOOKUP($C187,Incurred_Real!$A$25:$BR$427,Incurred_Real!BM$1,FALSE))*$M187</f>
        <v>0</v>
      </c>
      <c r="AK187" s="232">
        <f>(VLOOKUP($C187,Incurred_Real!$A$25:$BR$427,Incurred_Real!BN$1,FALSE))*$M187</f>
        <v>0</v>
      </c>
      <c r="AL187" s="232">
        <f>(VLOOKUP($C187,Incurred_Real!$A$25:$BR$427,Incurred_Real!BO$1,FALSE))*$M187</f>
        <v>0</v>
      </c>
      <c r="AM187" s="232">
        <f>(VLOOKUP($C187,Incurred_Real!$A$25:$BR$427,Incurred_Real!BP$1,FALSE))*$M187</f>
        <v>0</v>
      </c>
      <c r="AN187" s="232">
        <f>(VLOOKUP($C187,Incurred_Real!$A$25:$BR$427,Incurred_Real!BQ$1,FALSE))*$M187</f>
        <v>0</v>
      </c>
      <c r="AO187" s="232">
        <f>(VLOOKUP($C187,Incurred_Real!$A$25:$BR$427,Incurred_Real!BR$1,FALSE))*$M187</f>
        <v>0</v>
      </c>
      <c r="AP187" s="232">
        <f t="shared" si="17"/>
        <v>16088.703647691407</v>
      </c>
      <c r="AR187" s="232" t="b">
        <f t="shared" si="18"/>
        <v>1</v>
      </c>
    </row>
    <row r="188" spans="3:44" x14ac:dyDescent="0.15">
      <c r="C188" s="11" t="s">
        <v>321</v>
      </c>
      <c r="D188" s="11" t="str">
        <f>VLOOKUP(C188,'Project List'!$A$9:$AG$360,'Project List'!$G$1,FALSE)</f>
        <v>Asset Data Capture 2</v>
      </c>
      <c r="E188" s="11" t="str">
        <f>VLOOKUP($C188,Incurred_Real!$A$24:$E$376,Incurred_Real!$D$1,FALSE)</f>
        <v>Information Technology</v>
      </c>
      <c r="F188" s="13">
        <f>IF(VLOOKUP($C188,Incurred_Nominal!$A$25:$AQ$426,Incurred_Nominal!$AL$1,FALSE)="Commissioned Extra",0,
IF(VLOOKUP($C188,Incurred_Nominal!$A$25:$AQ$426,Incurred_Nominal!$AK$1,FALSE)=F$4,VLOOKUP($C188,Incurred_Nominal!$A$25:$AQ$426,Incurred_Nominal!$AG$1,FALSE),0))</f>
        <v>0</v>
      </c>
      <c r="G188" s="13">
        <f>IF(VLOOKUP($C188,Incurred_Nominal!$A$25:$AQ$426,Incurred_Nominal!$AL$1,FALSE)="Commissioned Extra",0,
IF(VLOOKUP($C188,Incurred_Nominal!$A$25:$AQ$426,Incurred_Nominal!$AK$1,FALSE)=G$4,VLOOKUP($C188,Incurred_Nominal!$A$25:$AQ$426,Incurred_Nominal!$AG$1,FALSE),0))</f>
        <v>0</v>
      </c>
      <c r="H188" s="13">
        <f>IF(VLOOKUP($C188,Incurred_Nominal!$A$25:$AQ$426,Incurred_Nominal!$AL$1,FALSE)="Commissioned Extra",0,
IF(VLOOKUP($C188,Incurred_Nominal!$A$25:$AQ$426,Incurred_Nominal!$AK$1,FALSE)=H$4,VLOOKUP($C188,Incurred_Nominal!$A$25:$AQ$426,Incurred_Nominal!$AG$1,FALSE),0))</f>
        <v>0</v>
      </c>
      <c r="I188" s="13">
        <f>IF(VLOOKUP($C188,Incurred_Nominal!$A$25:$AQ$426,Incurred_Nominal!$AL$1,FALSE)="Commissioned Extra",0,
IF(VLOOKUP($C188,Incurred_Nominal!$A$25:$AQ$426,Incurred_Nominal!$AK$1,FALSE)=I$4,VLOOKUP($C188,Incurred_Nominal!$A$25:$AQ$426,Incurred_Nominal!$AG$1,FALSE),0))</f>
        <v>0</v>
      </c>
      <c r="J188" s="13">
        <f>IF(VLOOKUP($C188,Incurred_Nominal!$A$25:$AQ$426,Incurred_Nominal!$AL$1,FALSE)="Commissioned Extra",0,
IF(VLOOKUP($C188,Incurred_Nominal!$A$25:$AQ$426,Incurred_Nominal!$AK$1,FALSE)=J$4,VLOOKUP($C188,Incurred_Nominal!$A$25:$AQ$426,Incurred_Nominal!$AG$1,FALSE),0))</f>
        <v>0</v>
      </c>
      <c r="K188" s="13">
        <f>IF(VLOOKUP($C188,Incurred_Nominal!$A$25:$AQ$426,Incurred_Nominal!$AL$1,FALSE)="Commissioned Extra",0,
IF(VLOOKUP($C188,Incurred_Nominal!$A$25:$AQ$426,Incurred_Nominal!$AK$1,FALSE)=K$4,VLOOKUP($C188,Incurred_Nominal!$A$25:$AQ$426,Incurred_Nominal!$AG$1,FALSE),0))</f>
        <v>0</v>
      </c>
      <c r="L188" s="13">
        <f>IF(VLOOKUP($C188,Incurred_Nominal!$A$25:$AQ$426,Incurred_Nominal!$AL$1,FALSE)="Commissioned Extra",0,
IF(VLOOKUP($C188,Incurred_Nominal!$A$25:$AQ$426,Incurred_Nominal!$AK$1,FALSE)=L$4,VLOOKUP($C188,Incurred_Nominal!$A$25:$AQ$426,Incurred_Nominal!$AG$1,FALSE),0))</f>
        <v>0</v>
      </c>
      <c r="M188" s="232">
        <f t="shared" si="15"/>
        <v>0</v>
      </c>
      <c r="N188" s="232" t="str">
        <f t="shared" si="16"/>
        <v/>
      </c>
      <c r="P188" s="232">
        <f>(VLOOKUP($C188,Incurred_Real!$A$25:$BR$427,Incurred_Real!AS$1,FALSE))*$M188</f>
        <v>0</v>
      </c>
      <c r="Q188" s="232">
        <f>(VLOOKUP($C188,Incurred_Real!$A$25:$BR$427,Incurred_Real!AT$1,FALSE))*$M188</f>
        <v>0</v>
      </c>
      <c r="R188" s="232">
        <f>(VLOOKUP($C188,Incurred_Real!$A$25:$BR$427,Incurred_Real!AU$1,FALSE))*$M188</f>
        <v>0</v>
      </c>
      <c r="S188" s="232">
        <f>(VLOOKUP($C188,Incurred_Real!$A$25:$BR$427,Incurred_Real!AV$1,FALSE))*$M188</f>
        <v>0</v>
      </c>
      <c r="T188" s="232">
        <f>(VLOOKUP($C188,Incurred_Real!$A$25:$BR$427,Incurred_Real!AW$1,FALSE))*$M188</f>
        <v>0</v>
      </c>
      <c r="U188" s="232">
        <f>(VLOOKUP($C188,Incurred_Real!$A$25:$BR$427,Incurred_Real!AX$1,FALSE))*$M188</f>
        <v>0</v>
      </c>
      <c r="V188" s="232">
        <f>(VLOOKUP($C188,Incurred_Real!$A$25:$BR$427,Incurred_Real!AY$1,FALSE))*$M188</f>
        <v>0</v>
      </c>
      <c r="W188" s="232">
        <f>(VLOOKUP($C188,Incurred_Real!$A$25:$BR$427,Incurred_Real!AZ$1,FALSE))*$M188</f>
        <v>0</v>
      </c>
      <c r="X188" s="232">
        <f>(VLOOKUP($C188,Incurred_Real!$A$25:$BR$427,Incurred_Real!BA$1,FALSE))*$M188</f>
        <v>0</v>
      </c>
      <c r="Y188" s="232">
        <f>(VLOOKUP($C188,Incurred_Real!$A$25:$BR$427,Incurred_Real!BB$1,FALSE))*$M188</f>
        <v>0</v>
      </c>
      <c r="Z188" s="232">
        <f>(VLOOKUP($C188,Incurred_Real!$A$25:$BR$427,Incurred_Real!BC$1,FALSE))*$M188</f>
        <v>0</v>
      </c>
      <c r="AA188" s="232">
        <f>(VLOOKUP($C188,Incurred_Real!$A$25:$BR$427,Incurred_Real!BD$1,FALSE))*$M188</f>
        <v>0</v>
      </c>
      <c r="AB188" s="232">
        <f>(VLOOKUP($C188,Incurred_Real!$A$25:$BR$427,Incurred_Real!BE$1,FALSE))*$M188</f>
        <v>0</v>
      </c>
      <c r="AC188" s="232">
        <f>(VLOOKUP($C188,Incurred_Real!$A$25:$BR$427,Incurred_Real!BF$1,FALSE))*$M188</f>
        <v>0</v>
      </c>
      <c r="AD188" s="232">
        <f>(VLOOKUP($C188,Incurred_Real!$A$25:$BR$427,Incurred_Real!BG$1,FALSE))*$M188</f>
        <v>0</v>
      </c>
      <c r="AE188" s="232">
        <f>(VLOOKUP($C188,Incurred_Real!$A$25:$BR$427,Incurred_Real!BH$1,FALSE))*$M188</f>
        <v>0</v>
      </c>
      <c r="AF188" s="232">
        <f>(VLOOKUP($C188,Incurred_Real!$A$25:$BR$427,Incurred_Real!BI$1,FALSE))*$M188</f>
        <v>0</v>
      </c>
      <c r="AG188" s="232">
        <f>(VLOOKUP($C188,Incurred_Real!$A$25:$BR$427,Incurred_Real!BJ$1,FALSE))*$M188</f>
        <v>0</v>
      </c>
      <c r="AH188" s="232">
        <f>(VLOOKUP($C188,Incurred_Real!$A$25:$BR$427,Incurred_Real!BK$1,FALSE))*$M188</f>
        <v>0</v>
      </c>
      <c r="AI188" s="232">
        <f>(VLOOKUP($C188,Incurred_Real!$A$25:$BR$427,Incurred_Real!BL$1,FALSE))*$M188</f>
        <v>0</v>
      </c>
      <c r="AJ188" s="232">
        <f>(VLOOKUP($C188,Incurred_Real!$A$25:$BR$427,Incurred_Real!BM$1,FALSE))*$M188</f>
        <v>0</v>
      </c>
      <c r="AK188" s="232">
        <f>(VLOOKUP($C188,Incurred_Real!$A$25:$BR$427,Incurred_Real!BN$1,FALSE))*$M188</f>
        <v>0</v>
      </c>
      <c r="AL188" s="232">
        <f>(VLOOKUP($C188,Incurred_Real!$A$25:$BR$427,Incurred_Real!BO$1,FALSE))*$M188</f>
        <v>0</v>
      </c>
      <c r="AM188" s="232">
        <f>(VLOOKUP($C188,Incurred_Real!$A$25:$BR$427,Incurred_Real!BP$1,FALSE))*$M188</f>
        <v>0</v>
      </c>
      <c r="AN188" s="232">
        <f>(VLOOKUP($C188,Incurred_Real!$A$25:$BR$427,Incurred_Real!BQ$1,FALSE))*$M188</f>
        <v>0</v>
      </c>
      <c r="AO188" s="232">
        <f>(VLOOKUP($C188,Incurred_Real!$A$25:$BR$427,Incurred_Real!BR$1,FALSE))*$M188</f>
        <v>0</v>
      </c>
      <c r="AP188" s="232">
        <f t="shared" si="17"/>
        <v>0</v>
      </c>
      <c r="AR188" s="232" t="b">
        <f t="shared" si="18"/>
        <v>1</v>
      </c>
    </row>
    <row r="189" spans="3:44" x14ac:dyDescent="0.15">
      <c r="C189" s="11" t="s">
        <v>323</v>
      </c>
      <c r="D189" s="11" t="str">
        <f>VLOOKUP(C189,'Project List'!$A$9:$AG$360,'Project List'!$G$1,FALSE)</f>
        <v>Data Centre Refresh 2024-2028</v>
      </c>
      <c r="E189" s="11" t="str">
        <f>VLOOKUP($C189,Incurred_Real!$A$24:$E$376,Incurred_Real!$D$1,FALSE)</f>
        <v>Information Technology</v>
      </c>
      <c r="F189" s="13">
        <f>IF(VLOOKUP($C189,Incurred_Nominal!$A$25:$AQ$426,Incurred_Nominal!$AL$1,FALSE)="Commissioned Extra",0,
IF(VLOOKUP($C189,Incurred_Nominal!$A$25:$AQ$426,Incurred_Nominal!$AK$1,FALSE)=F$4,VLOOKUP($C189,Incurred_Nominal!$A$25:$AQ$426,Incurred_Nominal!$AG$1,FALSE),0))</f>
        <v>0</v>
      </c>
      <c r="G189" s="13">
        <f>IF(VLOOKUP($C189,Incurred_Nominal!$A$25:$AQ$426,Incurred_Nominal!$AL$1,FALSE)="Commissioned Extra",0,
IF(VLOOKUP($C189,Incurred_Nominal!$A$25:$AQ$426,Incurred_Nominal!$AK$1,FALSE)=G$4,VLOOKUP($C189,Incurred_Nominal!$A$25:$AQ$426,Incurred_Nominal!$AG$1,FALSE),0))</f>
        <v>0</v>
      </c>
      <c r="H189" s="13">
        <f>IF(VLOOKUP($C189,Incurred_Nominal!$A$25:$AQ$426,Incurred_Nominal!$AL$1,FALSE)="Commissioned Extra",0,
IF(VLOOKUP($C189,Incurred_Nominal!$A$25:$AQ$426,Incurred_Nominal!$AK$1,FALSE)=H$4,VLOOKUP($C189,Incurred_Nominal!$A$25:$AQ$426,Incurred_Nominal!$AG$1,FALSE),0))</f>
        <v>0</v>
      </c>
      <c r="I189" s="13">
        <f>IF(VLOOKUP($C189,Incurred_Nominal!$A$25:$AQ$426,Incurred_Nominal!$AL$1,FALSE)="Commissioned Extra",0,
IF(VLOOKUP($C189,Incurred_Nominal!$A$25:$AQ$426,Incurred_Nominal!$AK$1,FALSE)=I$4,VLOOKUP($C189,Incurred_Nominal!$A$25:$AQ$426,Incurred_Nominal!$AG$1,FALSE),0))</f>
        <v>5661526.4646640765</v>
      </c>
      <c r="J189" s="13">
        <f>IF(VLOOKUP($C189,Incurred_Nominal!$A$25:$AQ$426,Incurred_Nominal!$AL$1,FALSE)="Commissioned Extra",0,
IF(VLOOKUP($C189,Incurred_Nominal!$A$25:$AQ$426,Incurred_Nominal!$AK$1,FALSE)=J$4,VLOOKUP($C189,Incurred_Nominal!$A$25:$AQ$426,Incurred_Nominal!$AG$1,FALSE),0))</f>
        <v>0</v>
      </c>
      <c r="K189" s="13">
        <f>IF(VLOOKUP($C189,Incurred_Nominal!$A$25:$AQ$426,Incurred_Nominal!$AL$1,FALSE)="Commissioned Extra",0,
IF(VLOOKUP($C189,Incurred_Nominal!$A$25:$AQ$426,Incurred_Nominal!$AK$1,FALSE)=K$4,VLOOKUP($C189,Incurred_Nominal!$A$25:$AQ$426,Incurred_Nominal!$AG$1,FALSE),0))</f>
        <v>0</v>
      </c>
      <c r="L189" s="13">
        <f>IF(VLOOKUP($C189,Incurred_Nominal!$A$25:$AQ$426,Incurred_Nominal!$AL$1,FALSE)="Commissioned Extra",0,
IF(VLOOKUP($C189,Incurred_Nominal!$A$25:$AQ$426,Incurred_Nominal!$AK$1,FALSE)=L$4,VLOOKUP($C189,Incurred_Nominal!$A$25:$AQ$426,Incurred_Nominal!$AG$1,FALSE),0))</f>
        <v>0</v>
      </c>
      <c r="M189" s="232">
        <f t="shared" si="15"/>
        <v>5661526.4646640765</v>
      </c>
      <c r="N189" s="232">
        <f t="shared" si="16"/>
        <v>2025</v>
      </c>
      <c r="P189" s="232">
        <f>(VLOOKUP($C189,Incurred_Real!$A$25:$BR$427,Incurred_Real!AS$1,FALSE))*$M189</f>
        <v>0</v>
      </c>
      <c r="Q189" s="232">
        <f>(VLOOKUP($C189,Incurred_Real!$A$25:$BR$427,Incurred_Real!AT$1,FALSE))*$M189</f>
        <v>0</v>
      </c>
      <c r="R189" s="232">
        <f>(VLOOKUP($C189,Incurred_Real!$A$25:$BR$427,Incurred_Real!AU$1,FALSE))*$M189</f>
        <v>0</v>
      </c>
      <c r="S189" s="232">
        <f>(VLOOKUP($C189,Incurred_Real!$A$25:$BR$427,Incurred_Real!AV$1,FALSE))*$M189</f>
        <v>5661526.4646640765</v>
      </c>
      <c r="T189" s="232">
        <f>(VLOOKUP($C189,Incurred_Real!$A$25:$BR$427,Incurred_Real!AW$1,FALSE))*$M189</f>
        <v>0</v>
      </c>
      <c r="U189" s="232">
        <f>(VLOOKUP($C189,Incurred_Real!$A$25:$BR$427,Incurred_Real!AX$1,FALSE))*$M189</f>
        <v>0</v>
      </c>
      <c r="V189" s="232">
        <f>(VLOOKUP($C189,Incurred_Real!$A$25:$BR$427,Incurred_Real!AY$1,FALSE))*$M189</f>
        <v>0</v>
      </c>
      <c r="W189" s="232">
        <f>(VLOOKUP($C189,Incurred_Real!$A$25:$BR$427,Incurred_Real!AZ$1,FALSE))*$M189</f>
        <v>0</v>
      </c>
      <c r="X189" s="232">
        <f>(VLOOKUP($C189,Incurred_Real!$A$25:$BR$427,Incurred_Real!BA$1,FALSE))*$M189</f>
        <v>0</v>
      </c>
      <c r="Y189" s="232">
        <f>(VLOOKUP($C189,Incurred_Real!$A$25:$BR$427,Incurred_Real!BB$1,FALSE))*$M189</f>
        <v>0</v>
      </c>
      <c r="Z189" s="232">
        <f>(VLOOKUP($C189,Incurred_Real!$A$25:$BR$427,Incurred_Real!BC$1,FALSE))*$M189</f>
        <v>0</v>
      </c>
      <c r="AA189" s="232">
        <f>(VLOOKUP($C189,Incurred_Real!$A$25:$BR$427,Incurred_Real!BD$1,FALSE))*$M189</f>
        <v>0</v>
      </c>
      <c r="AB189" s="232">
        <f>(VLOOKUP($C189,Incurred_Real!$A$25:$BR$427,Incurred_Real!BE$1,FALSE))*$M189</f>
        <v>0</v>
      </c>
      <c r="AC189" s="232">
        <f>(VLOOKUP($C189,Incurred_Real!$A$25:$BR$427,Incurred_Real!BF$1,FALSE))*$M189</f>
        <v>0</v>
      </c>
      <c r="AD189" s="232">
        <f>(VLOOKUP($C189,Incurred_Real!$A$25:$BR$427,Incurred_Real!BG$1,FALSE))*$M189</f>
        <v>0</v>
      </c>
      <c r="AE189" s="232">
        <f>(VLOOKUP($C189,Incurred_Real!$A$25:$BR$427,Incurred_Real!BH$1,FALSE))*$M189</f>
        <v>0</v>
      </c>
      <c r="AF189" s="232">
        <f>(VLOOKUP($C189,Incurred_Real!$A$25:$BR$427,Incurred_Real!BI$1,FALSE))*$M189</f>
        <v>0</v>
      </c>
      <c r="AG189" s="232">
        <f>(VLOOKUP($C189,Incurred_Real!$A$25:$BR$427,Incurred_Real!BJ$1,FALSE))*$M189</f>
        <v>0</v>
      </c>
      <c r="AH189" s="232">
        <f>(VLOOKUP($C189,Incurred_Real!$A$25:$BR$427,Incurred_Real!BK$1,FALSE))*$M189</f>
        <v>0</v>
      </c>
      <c r="AI189" s="232">
        <f>(VLOOKUP($C189,Incurred_Real!$A$25:$BR$427,Incurred_Real!BL$1,FALSE))*$M189</f>
        <v>0</v>
      </c>
      <c r="AJ189" s="232">
        <f>(VLOOKUP($C189,Incurred_Real!$A$25:$BR$427,Incurred_Real!BM$1,FALSE))*$M189</f>
        <v>0</v>
      </c>
      <c r="AK189" s="232">
        <f>(VLOOKUP($C189,Incurred_Real!$A$25:$BR$427,Incurred_Real!BN$1,FALSE))*$M189</f>
        <v>0</v>
      </c>
      <c r="AL189" s="232">
        <f>(VLOOKUP($C189,Incurred_Real!$A$25:$BR$427,Incurred_Real!BO$1,FALSE))*$M189</f>
        <v>0</v>
      </c>
      <c r="AM189" s="232">
        <f>(VLOOKUP($C189,Incurred_Real!$A$25:$BR$427,Incurred_Real!BP$1,FALSE))*$M189</f>
        <v>0</v>
      </c>
      <c r="AN189" s="232">
        <f>(VLOOKUP($C189,Incurred_Real!$A$25:$BR$427,Incurred_Real!BQ$1,FALSE))*$M189</f>
        <v>0</v>
      </c>
      <c r="AO189" s="232">
        <f>(VLOOKUP($C189,Incurred_Real!$A$25:$BR$427,Incurred_Real!BR$1,FALSE))*$M189</f>
        <v>0</v>
      </c>
      <c r="AP189" s="232">
        <f t="shared" si="17"/>
        <v>5661526.4646640765</v>
      </c>
      <c r="AR189" s="232" t="b">
        <f t="shared" si="18"/>
        <v>1</v>
      </c>
    </row>
    <row r="190" spans="3:44" x14ac:dyDescent="0.15">
      <c r="C190" s="11" t="s">
        <v>325</v>
      </c>
      <c r="D190" s="11" t="str">
        <f>VLOOKUP(C190,'Project List'!$A$9:$AG$360,'Project List'!$G$1,FALSE)</f>
        <v>Brinkworth-Waterloo Telecommunication Bearer Replacement</v>
      </c>
      <c r="E190" s="11" t="str">
        <f>VLOOKUP($C190,Incurred_Real!$A$24:$E$376,Incurred_Real!$D$1,FALSE)</f>
        <v>Replacement</v>
      </c>
      <c r="F190" s="13">
        <f>IF(VLOOKUP($C190,Incurred_Nominal!$A$25:$AQ$426,Incurred_Nominal!$AL$1,FALSE)="Commissioned Extra",0,
IF(VLOOKUP($C190,Incurred_Nominal!$A$25:$AQ$426,Incurred_Nominal!$AK$1,FALSE)=F$4,VLOOKUP($C190,Incurred_Nominal!$A$25:$AQ$426,Incurred_Nominal!$AG$1,FALSE),0))</f>
        <v>0</v>
      </c>
      <c r="G190" s="13">
        <f>IF(VLOOKUP($C190,Incurred_Nominal!$A$25:$AQ$426,Incurred_Nominal!$AL$1,FALSE)="Commissioned Extra",0,
IF(VLOOKUP($C190,Incurred_Nominal!$A$25:$AQ$426,Incurred_Nominal!$AK$1,FALSE)=G$4,VLOOKUP($C190,Incurred_Nominal!$A$25:$AQ$426,Incurred_Nominal!$AG$1,FALSE),0))</f>
        <v>0</v>
      </c>
      <c r="H190" s="13">
        <f>IF(VLOOKUP($C190,Incurred_Nominal!$A$25:$AQ$426,Incurred_Nominal!$AL$1,FALSE)="Commissioned Extra",0,
IF(VLOOKUP($C190,Incurred_Nominal!$A$25:$AQ$426,Incurred_Nominal!$AK$1,FALSE)=H$4,VLOOKUP($C190,Incurred_Nominal!$A$25:$AQ$426,Incurred_Nominal!$AG$1,FALSE),0))</f>
        <v>0</v>
      </c>
      <c r="I190" s="13">
        <f>IF(VLOOKUP($C190,Incurred_Nominal!$A$25:$AQ$426,Incurred_Nominal!$AL$1,FALSE)="Commissioned Extra",0,
IF(VLOOKUP($C190,Incurred_Nominal!$A$25:$AQ$426,Incurred_Nominal!$AK$1,FALSE)=I$4,VLOOKUP($C190,Incurred_Nominal!$A$25:$AQ$426,Incurred_Nominal!$AG$1,FALSE),0))</f>
        <v>12572062.136780126</v>
      </c>
      <c r="J190" s="13">
        <f>IF(VLOOKUP($C190,Incurred_Nominal!$A$25:$AQ$426,Incurred_Nominal!$AL$1,FALSE)="Commissioned Extra",0,
IF(VLOOKUP($C190,Incurred_Nominal!$A$25:$AQ$426,Incurred_Nominal!$AK$1,FALSE)=J$4,VLOOKUP($C190,Incurred_Nominal!$A$25:$AQ$426,Incurred_Nominal!$AG$1,FALSE),0))</f>
        <v>0</v>
      </c>
      <c r="K190" s="13">
        <f>IF(VLOOKUP($C190,Incurred_Nominal!$A$25:$AQ$426,Incurred_Nominal!$AL$1,FALSE)="Commissioned Extra",0,
IF(VLOOKUP($C190,Incurred_Nominal!$A$25:$AQ$426,Incurred_Nominal!$AK$1,FALSE)=K$4,VLOOKUP($C190,Incurred_Nominal!$A$25:$AQ$426,Incurred_Nominal!$AG$1,FALSE),0))</f>
        <v>0</v>
      </c>
      <c r="L190" s="13">
        <f>IF(VLOOKUP($C190,Incurred_Nominal!$A$25:$AQ$426,Incurred_Nominal!$AL$1,FALSE)="Commissioned Extra",0,
IF(VLOOKUP($C190,Incurred_Nominal!$A$25:$AQ$426,Incurred_Nominal!$AK$1,FALSE)=L$4,VLOOKUP($C190,Incurred_Nominal!$A$25:$AQ$426,Incurred_Nominal!$AG$1,FALSE),0))</f>
        <v>0</v>
      </c>
      <c r="M190" s="232">
        <f t="shared" si="15"/>
        <v>12572062.136780126</v>
      </c>
      <c r="N190" s="232">
        <f t="shared" si="16"/>
        <v>2025</v>
      </c>
      <c r="P190" s="232">
        <f>(VLOOKUP($C190,Incurred_Real!$A$25:$BR$427,Incurred_Real!AS$1,FALSE))*$M190</f>
        <v>0</v>
      </c>
      <c r="Q190" s="232">
        <f>(VLOOKUP($C190,Incurred_Real!$A$25:$BR$427,Incurred_Real!AT$1,FALSE))*$M190</f>
        <v>837615.88788631966</v>
      </c>
      <c r="R190" s="232">
        <f>(VLOOKUP($C190,Incurred_Real!$A$25:$BR$427,Incurred_Real!AU$1,FALSE))*$M190</f>
        <v>0</v>
      </c>
      <c r="S190" s="232">
        <f>(VLOOKUP($C190,Incurred_Real!$A$25:$BR$427,Incurred_Real!AV$1,FALSE))*$M190</f>
        <v>0</v>
      </c>
      <c r="T190" s="232">
        <f>(VLOOKUP($C190,Incurred_Real!$A$25:$BR$427,Incurred_Real!AW$1,FALSE))*$M190</f>
        <v>0</v>
      </c>
      <c r="U190" s="232">
        <f>(VLOOKUP($C190,Incurred_Real!$A$25:$BR$427,Incurred_Real!AX$1,FALSE))*$M190</f>
        <v>0</v>
      </c>
      <c r="V190" s="232">
        <f>(VLOOKUP($C190,Incurred_Real!$A$25:$BR$427,Incurred_Real!AY$1,FALSE))*$M190</f>
        <v>0</v>
      </c>
      <c r="W190" s="232">
        <f>(VLOOKUP($C190,Incurred_Real!$A$25:$BR$427,Incurred_Real!AZ$1,FALSE))*$M190</f>
        <v>0</v>
      </c>
      <c r="X190" s="232">
        <f>(VLOOKUP($C190,Incurred_Real!$A$25:$BR$427,Incurred_Real!BA$1,FALSE))*$M190</f>
        <v>0</v>
      </c>
      <c r="Y190" s="232">
        <f>(VLOOKUP($C190,Incurred_Real!$A$25:$BR$427,Incurred_Real!BB$1,FALSE))*$M190</f>
        <v>194216.14018830631</v>
      </c>
      <c r="Z190" s="232">
        <f>(VLOOKUP($C190,Incurred_Real!$A$25:$BR$427,Incurred_Real!BC$1,FALSE))*$M190</f>
        <v>0</v>
      </c>
      <c r="AA190" s="232">
        <f>(VLOOKUP($C190,Incurred_Real!$A$25:$BR$427,Incurred_Real!BD$1,FALSE))*$M190</f>
        <v>17893.849375371148</v>
      </c>
      <c r="AB190" s="232">
        <f>(VLOOKUP($C190,Incurred_Real!$A$25:$BR$427,Incurred_Real!BE$1,FALSE))*$M190</f>
        <v>0</v>
      </c>
      <c r="AC190" s="232">
        <f>(VLOOKUP($C190,Incurred_Real!$A$25:$BR$427,Incurred_Real!BF$1,FALSE))*$M190</f>
        <v>0</v>
      </c>
      <c r="AD190" s="232">
        <f>(VLOOKUP($C190,Incurred_Real!$A$25:$BR$427,Incurred_Real!BG$1,FALSE))*$M190</f>
        <v>0</v>
      </c>
      <c r="AE190" s="232">
        <f>(VLOOKUP($C190,Incurred_Real!$A$25:$BR$427,Incurred_Real!BH$1,FALSE))*$M190</f>
        <v>10920638.489320494</v>
      </c>
      <c r="AF190" s="232">
        <f>(VLOOKUP($C190,Incurred_Real!$A$25:$BR$427,Incurred_Real!BI$1,FALSE))*$M190</f>
        <v>0</v>
      </c>
      <c r="AG190" s="232">
        <f>(VLOOKUP($C190,Incurred_Real!$A$25:$BR$427,Incurred_Real!BJ$1,FALSE))*$M190</f>
        <v>0</v>
      </c>
      <c r="AH190" s="232">
        <f>(VLOOKUP($C190,Incurred_Real!$A$25:$BR$427,Incurred_Real!BK$1,FALSE))*$M190</f>
        <v>292126.74308112729</v>
      </c>
      <c r="AI190" s="232">
        <f>(VLOOKUP($C190,Incurred_Real!$A$25:$BR$427,Incurred_Real!BL$1,FALSE))*$M190</f>
        <v>0</v>
      </c>
      <c r="AJ190" s="232">
        <f>(VLOOKUP($C190,Incurred_Real!$A$25:$BR$427,Incurred_Real!BM$1,FALSE))*$M190</f>
        <v>0</v>
      </c>
      <c r="AK190" s="232">
        <f>(VLOOKUP($C190,Incurred_Real!$A$25:$BR$427,Incurred_Real!BN$1,FALSE))*$M190</f>
        <v>0</v>
      </c>
      <c r="AL190" s="232">
        <f>(VLOOKUP($C190,Incurred_Real!$A$25:$BR$427,Incurred_Real!BO$1,FALSE))*$M190</f>
        <v>0</v>
      </c>
      <c r="AM190" s="232">
        <f>(VLOOKUP($C190,Incurred_Real!$A$25:$BR$427,Incurred_Real!BP$1,FALSE))*$M190</f>
        <v>0</v>
      </c>
      <c r="AN190" s="232">
        <f>(VLOOKUP($C190,Incurred_Real!$A$25:$BR$427,Incurred_Real!BQ$1,FALSE))*$M190</f>
        <v>0</v>
      </c>
      <c r="AO190" s="232">
        <f>(VLOOKUP($C190,Incurred_Real!$A$25:$BR$427,Incurred_Real!BR$1,FALSE))*$M190</f>
        <v>309571.02692850633</v>
      </c>
      <c r="AP190" s="232">
        <f t="shared" si="17"/>
        <v>12572062.136780124</v>
      </c>
      <c r="AR190" s="232" t="b">
        <f t="shared" si="18"/>
        <v>1</v>
      </c>
    </row>
    <row r="191" spans="3:44" x14ac:dyDescent="0.15">
      <c r="C191" s="11" t="s">
        <v>327</v>
      </c>
      <c r="D191" s="11" t="str">
        <f>VLOOKUP(C191,'Project List'!$A$9:$AG$360,'Project List'!$G$1,FALSE)</f>
        <v>SAP Data Archival System</v>
      </c>
      <c r="E191" s="11" t="str">
        <f>VLOOKUP($C191,Incurred_Real!$A$24:$E$376,Incurred_Real!$D$1,FALSE)</f>
        <v>Information Technology</v>
      </c>
      <c r="F191" s="13">
        <f>IF(VLOOKUP($C191,Incurred_Nominal!$A$25:$AQ$426,Incurred_Nominal!$AL$1,FALSE)="Commissioned Extra",0,
IF(VLOOKUP($C191,Incurred_Nominal!$A$25:$AQ$426,Incurred_Nominal!$AK$1,FALSE)=F$4,VLOOKUP($C191,Incurred_Nominal!$A$25:$AQ$426,Incurred_Nominal!$AG$1,FALSE),0))</f>
        <v>0</v>
      </c>
      <c r="G191" s="13">
        <f>IF(VLOOKUP($C191,Incurred_Nominal!$A$25:$AQ$426,Incurred_Nominal!$AL$1,FALSE)="Commissioned Extra",0,
IF(VLOOKUP($C191,Incurred_Nominal!$A$25:$AQ$426,Incurred_Nominal!$AK$1,FALSE)=G$4,VLOOKUP($C191,Incurred_Nominal!$A$25:$AQ$426,Incurred_Nominal!$AG$1,FALSE),0))</f>
        <v>0</v>
      </c>
      <c r="H191" s="13">
        <f>IF(VLOOKUP($C191,Incurred_Nominal!$A$25:$AQ$426,Incurred_Nominal!$AL$1,FALSE)="Commissioned Extra",0,
IF(VLOOKUP($C191,Incurred_Nominal!$A$25:$AQ$426,Incurred_Nominal!$AK$1,FALSE)=H$4,VLOOKUP($C191,Incurred_Nominal!$A$25:$AQ$426,Incurred_Nominal!$AG$1,FALSE),0))</f>
        <v>0</v>
      </c>
      <c r="I191" s="13">
        <f>IF(VLOOKUP($C191,Incurred_Nominal!$A$25:$AQ$426,Incurred_Nominal!$AL$1,FALSE)="Commissioned Extra",0,
IF(VLOOKUP($C191,Incurred_Nominal!$A$25:$AQ$426,Incurred_Nominal!$AK$1,FALSE)=I$4,VLOOKUP($C191,Incurred_Nominal!$A$25:$AQ$426,Incurred_Nominal!$AG$1,FALSE),0))</f>
        <v>396852.24463319581</v>
      </c>
      <c r="J191" s="13">
        <f>IF(VLOOKUP($C191,Incurred_Nominal!$A$25:$AQ$426,Incurred_Nominal!$AL$1,FALSE)="Commissioned Extra",0,
IF(VLOOKUP($C191,Incurred_Nominal!$A$25:$AQ$426,Incurred_Nominal!$AK$1,FALSE)=J$4,VLOOKUP($C191,Incurred_Nominal!$A$25:$AQ$426,Incurred_Nominal!$AG$1,FALSE),0))</f>
        <v>0</v>
      </c>
      <c r="K191" s="13">
        <f>IF(VLOOKUP($C191,Incurred_Nominal!$A$25:$AQ$426,Incurred_Nominal!$AL$1,FALSE)="Commissioned Extra",0,
IF(VLOOKUP($C191,Incurred_Nominal!$A$25:$AQ$426,Incurred_Nominal!$AK$1,FALSE)=K$4,VLOOKUP($C191,Incurred_Nominal!$A$25:$AQ$426,Incurred_Nominal!$AG$1,FALSE),0))</f>
        <v>0</v>
      </c>
      <c r="L191" s="13">
        <f>IF(VLOOKUP($C191,Incurred_Nominal!$A$25:$AQ$426,Incurred_Nominal!$AL$1,FALSE)="Commissioned Extra",0,
IF(VLOOKUP($C191,Incurred_Nominal!$A$25:$AQ$426,Incurred_Nominal!$AK$1,FALSE)=L$4,VLOOKUP($C191,Incurred_Nominal!$A$25:$AQ$426,Incurred_Nominal!$AG$1,FALSE),0))</f>
        <v>0</v>
      </c>
      <c r="M191" s="232">
        <f t="shared" si="15"/>
        <v>396852.24463319581</v>
      </c>
      <c r="N191" s="232">
        <f t="shared" si="16"/>
        <v>2025</v>
      </c>
      <c r="P191" s="232">
        <f>(VLOOKUP($C191,Incurred_Real!$A$25:$BR$427,Incurred_Real!AS$1,FALSE))*$M191</f>
        <v>0</v>
      </c>
      <c r="Q191" s="232">
        <f>(VLOOKUP($C191,Incurred_Real!$A$25:$BR$427,Incurred_Real!AT$1,FALSE))*$M191</f>
        <v>0</v>
      </c>
      <c r="R191" s="232">
        <f>(VLOOKUP($C191,Incurred_Real!$A$25:$BR$427,Incurred_Real!AU$1,FALSE))*$M191</f>
        <v>0</v>
      </c>
      <c r="S191" s="232">
        <f>(VLOOKUP($C191,Incurred_Real!$A$25:$BR$427,Incurred_Real!AV$1,FALSE))*$M191</f>
        <v>396852.24463319581</v>
      </c>
      <c r="T191" s="232">
        <f>(VLOOKUP($C191,Incurred_Real!$A$25:$BR$427,Incurred_Real!AW$1,FALSE))*$M191</f>
        <v>0</v>
      </c>
      <c r="U191" s="232">
        <f>(VLOOKUP($C191,Incurred_Real!$A$25:$BR$427,Incurred_Real!AX$1,FALSE))*$M191</f>
        <v>0</v>
      </c>
      <c r="V191" s="232">
        <f>(VLOOKUP($C191,Incurred_Real!$A$25:$BR$427,Incurred_Real!AY$1,FALSE))*$M191</f>
        <v>0</v>
      </c>
      <c r="W191" s="232">
        <f>(VLOOKUP($C191,Incurred_Real!$A$25:$BR$427,Incurred_Real!AZ$1,FALSE))*$M191</f>
        <v>0</v>
      </c>
      <c r="X191" s="232">
        <f>(VLOOKUP($C191,Incurred_Real!$A$25:$BR$427,Incurred_Real!BA$1,FALSE))*$M191</f>
        <v>0</v>
      </c>
      <c r="Y191" s="232">
        <f>(VLOOKUP($C191,Incurred_Real!$A$25:$BR$427,Incurred_Real!BB$1,FALSE))*$M191</f>
        <v>0</v>
      </c>
      <c r="Z191" s="232">
        <f>(VLOOKUP($C191,Incurred_Real!$A$25:$BR$427,Incurred_Real!BC$1,FALSE))*$M191</f>
        <v>0</v>
      </c>
      <c r="AA191" s="232">
        <f>(VLOOKUP($C191,Incurred_Real!$A$25:$BR$427,Incurred_Real!BD$1,FALSE))*$M191</f>
        <v>0</v>
      </c>
      <c r="AB191" s="232">
        <f>(VLOOKUP($C191,Incurred_Real!$A$25:$BR$427,Incurred_Real!BE$1,FALSE))*$M191</f>
        <v>0</v>
      </c>
      <c r="AC191" s="232">
        <f>(VLOOKUP($C191,Incurred_Real!$A$25:$BR$427,Incurred_Real!BF$1,FALSE))*$M191</f>
        <v>0</v>
      </c>
      <c r="AD191" s="232">
        <f>(VLOOKUP($C191,Incurred_Real!$A$25:$BR$427,Incurred_Real!BG$1,FALSE))*$M191</f>
        <v>0</v>
      </c>
      <c r="AE191" s="232">
        <f>(VLOOKUP($C191,Incurred_Real!$A$25:$BR$427,Incurred_Real!BH$1,FALSE))*$M191</f>
        <v>0</v>
      </c>
      <c r="AF191" s="232">
        <f>(VLOOKUP($C191,Incurred_Real!$A$25:$BR$427,Incurred_Real!BI$1,FALSE))*$M191</f>
        <v>0</v>
      </c>
      <c r="AG191" s="232">
        <f>(VLOOKUP($C191,Incurred_Real!$A$25:$BR$427,Incurred_Real!BJ$1,FALSE))*$M191</f>
        <v>0</v>
      </c>
      <c r="AH191" s="232">
        <f>(VLOOKUP($C191,Incurred_Real!$A$25:$BR$427,Incurred_Real!BK$1,FALSE))*$M191</f>
        <v>0</v>
      </c>
      <c r="AI191" s="232">
        <f>(VLOOKUP($C191,Incurred_Real!$A$25:$BR$427,Incurred_Real!BL$1,FALSE))*$M191</f>
        <v>0</v>
      </c>
      <c r="AJ191" s="232">
        <f>(VLOOKUP($C191,Incurred_Real!$A$25:$BR$427,Incurred_Real!BM$1,FALSE))*$M191</f>
        <v>0</v>
      </c>
      <c r="AK191" s="232">
        <f>(VLOOKUP($C191,Incurred_Real!$A$25:$BR$427,Incurred_Real!BN$1,FALSE))*$M191</f>
        <v>0</v>
      </c>
      <c r="AL191" s="232">
        <f>(VLOOKUP($C191,Incurred_Real!$A$25:$BR$427,Incurred_Real!BO$1,FALSE))*$M191</f>
        <v>0</v>
      </c>
      <c r="AM191" s="232">
        <f>(VLOOKUP($C191,Incurred_Real!$A$25:$BR$427,Incurred_Real!BP$1,FALSE))*$M191</f>
        <v>0</v>
      </c>
      <c r="AN191" s="232">
        <f>(VLOOKUP($C191,Incurred_Real!$A$25:$BR$427,Incurred_Real!BQ$1,FALSE))*$M191</f>
        <v>0</v>
      </c>
      <c r="AO191" s="232">
        <f>(VLOOKUP($C191,Incurred_Real!$A$25:$BR$427,Incurred_Real!BR$1,FALSE))*$M191</f>
        <v>0</v>
      </c>
      <c r="AP191" s="232">
        <f t="shared" si="17"/>
        <v>396852.24463319581</v>
      </c>
      <c r="AR191" s="232" t="b">
        <f t="shared" si="18"/>
        <v>1</v>
      </c>
    </row>
    <row r="192" spans="3:44" x14ac:dyDescent="0.15">
      <c r="C192" s="11" t="s">
        <v>328</v>
      </c>
      <c r="D192" s="11" t="str">
        <f>VLOOKUP(C192,'Project List'!$A$9:$AG$360,'Project List'!$G$1,FALSE)</f>
        <v>Advanced Analytics for Business Intelligence Implementation</v>
      </c>
      <c r="E192" s="11" t="str">
        <f>VLOOKUP($C192,Incurred_Real!$A$24:$E$376,Incurred_Real!$D$1,FALSE)</f>
        <v>Information Technology</v>
      </c>
      <c r="F192" s="13">
        <f>IF(VLOOKUP($C192,Incurred_Nominal!$A$25:$AQ$426,Incurred_Nominal!$AL$1,FALSE)="Commissioned Extra",0,
IF(VLOOKUP($C192,Incurred_Nominal!$A$25:$AQ$426,Incurred_Nominal!$AK$1,FALSE)=F$4,VLOOKUP($C192,Incurred_Nominal!$A$25:$AQ$426,Incurred_Nominal!$AG$1,FALSE),0))</f>
        <v>0</v>
      </c>
      <c r="G192" s="13">
        <f>IF(VLOOKUP($C192,Incurred_Nominal!$A$25:$AQ$426,Incurred_Nominal!$AL$1,FALSE)="Commissioned Extra",0,
IF(VLOOKUP($C192,Incurred_Nominal!$A$25:$AQ$426,Incurred_Nominal!$AK$1,FALSE)=G$4,VLOOKUP($C192,Incurred_Nominal!$A$25:$AQ$426,Incurred_Nominal!$AG$1,FALSE),0))</f>
        <v>696287.2403748756</v>
      </c>
      <c r="H192" s="13">
        <f>IF(VLOOKUP($C192,Incurred_Nominal!$A$25:$AQ$426,Incurred_Nominal!$AL$1,FALSE)="Commissioned Extra",0,
IF(VLOOKUP($C192,Incurred_Nominal!$A$25:$AQ$426,Incurred_Nominal!$AK$1,FALSE)=H$4,VLOOKUP($C192,Incurred_Nominal!$A$25:$AQ$426,Incurred_Nominal!$AG$1,FALSE),0))</f>
        <v>0</v>
      </c>
      <c r="I192" s="13">
        <f>IF(VLOOKUP($C192,Incurred_Nominal!$A$25:$AQ$426,Incurred_Nominal!$AL$1,FALSE)="Commissioned Extra",0,
IF(VLOOKUP($C192,Incurred_Nominal!$A$25:$AQ$426,Incurred_Nominal!$AK$1,FALSE)=I$4,VLOOKUP($C192,Incurred_Nominal!$A$25:$AQ$426,Incurred_Nominal!$AG$1,FALSE),0))</f>
        <v>0</v>
      </c>
      <c r="J192" s="13">
        <f>IF(VLOOKUP($C192,Incurred_Nominal!$A$25:$AQ$426,Incurred_Nominal!$AL$1,FALSE)="Commissioned Extra",0,
IF(VLOOKUP($C192,Incurred_Nominal!$A$25:$AQ$426,Incurred_Nominal!$AK$1,FALSE)=J$4,VLOOKUP($C192,Incurred_Nominal!$A$25:$AQ$426,Incurred_Nominal!$AG$1,FALSE),0))</f>
        <v>0</v>
      </c>
      <c r="K192" s="13">
        <f>IF(VLOOKUP($C192,Incurred_Nominal!$A$25:$AQ$426,Incurred_Nominal!$AL$1,FALSE)="Commissioned Extra",0,
IF(VLOOKUP($C192,Incurred_Nominal!$A$25:$AQ$426,Incurred_Nominal!$AK$1,FALSE)=K$4,VLOOKUP($C192,Incurred_Nominal!$A$25:$AQ$426,Incurred_Nominal!$AG$1,FALSE),0))</f>
        <v>0</v>
      </c>
      <c r="L192" s="13">
        <f>IF(VLOOKUP($C192,Incurred_Nominal!$A$25:$AQ$426,Incurred_Nominal!$AL$1,FALSE)="Commissioned Extra",0,
IF(VLOOKUP($C192,Incurred_Nominal!$A$25:$AQ$426,Incurred_Nominal!$AK$1,FALSE)=L$4,VLOOKUP($C192,Incurred_Nominal!$A$25:$AQ$426,Incurred_Nominal!$AG$1,FALSE),0))</f>
        <v>0</v>
      </c>
      <c r="M192" s="232">
        <f t="shared" si="15"/>
        <v>696287.2403748756</v>
      </c>
      <c r="N192" s="232">
        <f t="shared" si="16"/>
        <v>2023</v>
      </c>
      <c r="P192" s="232">
        <f>(VLOOKUP($C192,Incurred_Real!$A$25:$BR$427,Incurred_Real!AS$1,FALSE))*$M192</f>
        <v>0</v>
      </c>
      <c r="Q192" s="232">
        <f>(VLOOKUP($C192,Incurred_Real!$A$25:$BR$427,Incurred_Real!AT$1,FALSE))*$M192</f>
        <v>0</v>
      </c>
      <c r="R192" s="232">
        <f>(VLOOKUP($C192,Incurred_Real!$A$25:$BR$427,Incurred_Real!AU$1,FALSE))*$M192</f>
        <v>0</v>
      </c>
      <c r="S192" s="232">
        <f>(VLOOKUP($C192,Incurred_Real!$A$25:$BR$427,Incurred_Real!AV$1,FALSE))*$M192</f>
        <v>696287.2403748756</v>
      </c>
      <c r="T192" s="232">
        <f>(VLOOKUP($C192,Incurred_Real!$A$25:$BR$427,Incurred_Real!AW$1,FALSE))*$M192</f>
        <v>0</v>
      </c>
      <c r="U192" s="232">
        <f>(VLOOKUP($C192,Incurred_Real!$A$25:$BR$427,Incurred_Real!AX$1,FALSE))*$M192</f>
        <v>0</v>
      </c>
      <c r="V192" s="232">
        <f>(VLOOKUP($C192,Incurred_Real!$A$25:$BR$427,Incurred_Real!AY$1,FALSE))*$M192</f>
        <v>0</v>
      </c>
      <c r="W192" s="232">
        <f>(VLOOKUP($C192,Incurred_Real!$A$25:$BR$427,Incurred_Real!AZ$1,FALSE))*$M192</f>
        <v>0</v>
      </c>
      <c r="X192" s="232">
        <f>(VLOOKUP($C192,Incurred_Real!$A$25:$BR$427,Incurred_Real!BA$1,FALSE))*$M192</f>
        <v>0</v>
      </c>
      <c r="Y192" s="232">
        <f>(VLOOKUP($C192,Incurred_Real!$A$25:$BR$427,Incurred_Real!BB$1,FALSE))*$M192</f>
        <v>0</v>
      </c>
      <c r="Z192" s="232">
        <f>(VLOOKUP($C192,Incurred_Real!$A$25:$BR$427,Incurred_Real!BC$1,FALSE))*$M192</f>
        <v>0</v>
      </c>
      <c r="AA192" s="232">
        <f>(VLOOKUP($C192,Incurred_Real!$A$25:$BR$427,Incurred_Real!BD$1,FALSE))*$M192</f>
        <v>0</v>
      </c>
      <c r="AB192" s="232">
        <f>(VLOOKUP($C192,Incurred_Real!$A$25:$BR$427,Incurred_Real!BE$1,FALSE))*$M192</f>
        <v>0</v>
      </c>
      <c r="AC192" s="232">
        <f>(VLOOKUP($C192,Incurred_Real!$A$25:$BR$427,Incurred_Real!BF$1,FALSE))*$M192</f>
        <v>0</v>
      </c>
      <c r="AD192" s="232">
        <f>(VLOOKUP($C192,Incurred_Real!$A$25:$BR$427,Incurred_Real!BG$1,FALSE))*$M192</f>
        <v>0</v>
      </c>
      <c r="AE192" s="232">
        <f>(VLOOKUP($C192,Incurred_Real!$A$25:$BR$427,Incurred_Real!BH$1,FALSE))*$M192</f>
        <v>0</v>
      </c>
      <c r="AF192" s="232">
        <f>(VLOOKUP($C192,Incurred_Real!$A$25:$BR$427,Incurred_Real!BI$1,FALSE))*$M192</f>
        <v>0</v>
      </c>
      <c r="AG192" s="232">
        <f>(VLOOKUP($C192,Incurred_Real!$A$25:$BR$427,Incurred_Real!BJ$1,FALSE))*$M192</f>
        <v>0</v>
      </c>
      <c r="AH192" s="232">
        <f>(VLOOKUP($C192,Incurred_Real!$A$25:$BR$427,Incurred_Real!BK$1,FALSE))*$M192</f>
        <v>0</v>
      </c>
      <c r="AI192" s="232">
        <f>(VLOOKUP($C192,Incurred_Real!$A$25:$BR$427,Incurred_Real!BL$1,FALSE))*$M192</f>
        <v>0</v>
      </c>
      <c r="AJ192" s="232">
        <f>(VLOOKUP($C192,Incurred_Real!$A$25:$BR$427,Incurred_Real!BM$1,FALSE))*$M192</f>
        <v>0</v>
      </c>
      <c r="AK192" s="232">
        <f>(VLOOKUP($C192,Incurred_Real!$A$25:$BR$427,Incurred_Real!BN$1,FALSE))*$M192</f>
        <v>0</v>
      </c>
      <c r="AL192" s="232">
        <f>(VLOOKUP($C192,Incurred_Real!$A$25:$BR$427,Incurred_Real!BO$1,FALSE))*$M192</f>
        <v>0</v>
      </c>
      <c r="AM192" s="232">
        <f>(VLOOKUP($C192,Incurred_Real!$A$25:$BR$427,Incurred_Real!BP$1,FALSE))*$M192</f>
        <v>0</v>
      </c>
      <c r="AN192" s="232">
        <f>(VLOOKUP($C192,Incurred_Real!$A$25:$BR$427,Incurred_Real!BQ$1,FALSE))*$M192</f>
        <v>0</v>
      </c>
      <c r="AO192" s="232">
        <f>(VLOOKUP($C192,Incurred_Real!$A$25:$BR$427,Incurred_Real!BR$1,FALSE))*$M192</f>
        <v>0</v>
      </c>
      <c r="AP192" s="232">
        <f t="shared" si="17"/>
        <v>696287.2403748756</v>
      </c>
      <c r="AR192" s="232" t="b">
        <f t="shared" si="18"/>
        <v>1</v>
      </c>
    </row>
    <row r="193" spans="3:44" x14ac:dyDescent="0.15">
      <c r="C193" s="11" t="s">
        <v>329</v>
      </c>
      <c r="D193" s="11" t="str">
        <f>VLOOKUP(C193,'Project List'!$A$9:$AG$360,'Project List'!$G$1,FALSE)</f>
        <v>Treasury and Risk Systems Refresh</v>
      </c>
      <c r="E193" s="11" t="str">
        <f>VLOOKUP($C193,Incurred_Real!$A$24:$E$376,Incurred_Real!$D$1,FALSE)</f>
        <v>Information Technology</v>
      </c>
      <c r="F193" s="13">
        <f>IF(VLOOKUP($C193,Incurred_Nominal!$A$25:$AQ$426,Incurred_Nominal!$AL$1,FALSE)="Commissioned Extra",0,
IF(VLOOKUP($C193,Incurred_Nominal!$A$25:$AQ$426,Incurred_Nominal!$AK$1,FALSE)=F$4,VLOOKUP($C193,Incurred_Nominal!$A$25:$AQ$426,Incurred_Nominal!$AG$1,FALSE),0))</f>
        <v>244914.8735208427</v>
      </c>
      <c r="G193" s="13">
        <f>IF(VLOOKUP($C193,Incurred_Nominal!$A$25:$AQ$426,Incurred_Nominal!$AL$1,FALSE)="Commissioned Extra",0,
IF(VLOOKUP($C193,Incurred_Nominal!$A$25:$AQ$426,Incurred_Nominal!$AK$1,FALSE)=G$4,VLOOKUP($C193,Incurred_Nominal!$A$25:$AQ$426,Incurred_Nominal!$AG$1,FALSE),0))</f>
        <v>0</v>
      </c>
      <c r="H193" s="13">
        <f>IF(VLOOKUP($C193,Incurred_Nominal!$A$25:$AQ$426,Incurred_Nominal!$AL$1,FALSE)="Commissioned Extra",0,
IF(VLOOKUP($C193,Incurred_Nominal!$A$25:$AQ$426,Incurred_Nominal!$AK$1,FALSE)=H$4,VLOOKUP($C193,Incurred_Nominal!$A$25:$AQ$426,Incurred_Nominal!$AG$1,FALSE),0))</f>
        <v>0</v>
      </c>
      <c r="I193" s="13">
        <f>IF(VLOOKUP($C193,Incurred_Nominal!$A$25:$AQ$426,Incurred_Nominal!$AL$1,FALSE)="Commissioned Extra",0,
IF(VLOOKUP($C193,Incurred_Nominal!$A$25:$AQ$426,Incurred_Nominal!$AK$1,FALSE)=I$4,VLOOKUP($C193,Incurred_Nominal!$A$25:$AQ$426,Incurred_Nominal!$AG$1,FALSE),0))</f>
        <v>0</v>
      </c>
      <c r="J193" s="13">
        <f>IF(VLOOKUP($C193,Incurred_Nominal!$A$25:$AQ$426,Incurred_Nominal!$AL$1,FALSE)="Commissioned Extra",0,
IF(VLOOKUP($C193,Incurred_Nominal!$A$25:$AQ$426,Incurred_Nominal!$AK$1,FALSE)=J$4,VLOOKUP($C193,Incurred_Nominal!$A$25:$AQ$426,Incurred_Nominal!$AG$1,FALSE),0))</f>
        <v>0</v>
      </c>
      <c r="K193" s="13">
        <f>IF(VLOOKUP($C193,Incurred_Nominal!$A$25:$AQ$426,Incurred_Nominal!$AL$1,FALSE)="Commissioned Extra",0,
IF(VLOOKUP($C193,Incurred_Nominal!$A$25:$AQ$426,Incurred_Nominal!$AK$1,FALSE)=K$4,VLOOKUP($C193,Incurred_Nominal!$A$25:$AQ$426,Incurred_Nominal!$AG$1,FALSE),0))</f>
        <v>0</v>
      </c>
      <c r="L193" s="13">
        <f>IF(VLOOKUP($C193,Incurred_Nominal!$A$25:$AQ$426,Incurred_Nominal!$AL$1,FALSE)="Commissioned Extra",0,
IF(VLOOKUP($C193,Incurred_Nominal!$A$25:$AQ$426,Incurred_Nominal!$AK$1,FALSE)=L$4,VLOOKUP($C193,Incurred_Nominal!$A$25:$AQ$426,Incurred_Nominal!$AG$1,FALSE),0))</f>
        <v>0</v>
      </c>
      <c r="M193" s="232">
        <f t="shared" si="15"/>
        <v>244914.8735208427</v>
      </c>
      <c r="N193" s="232">
        <f t="shared" si="16"/>
        <v>2022</v>
      </c>
      <c r="P193" s="232">
        <f>(VLOOKUP($C193,Incurred_Real!$A$25:$BR$427,Incurred_Real!AS$1,FALSE))*$M193</f>
        <v>0</v>
      </c>
      <c r="Q193" s="232">
        <f>(VLOOKUP($C193,Incurred_Real!$A$25:$BR$427,Incurred_Real!AT$1,FALSE))*$M193</f>
        <v>0</v>
      </c>
      <c r="R193" s="232">
        <f>(VLOOKUP($C193,Incurred_Real!$A$25:$BR$427,Incurred_Real!AU$1,FALSE))*$M193</f>
        <v>0</v>
      </c>
      <c r="S193" s="232">
        <f>(VLOOKUP($C193,Incurred_Real!$A$25:$BR$427,Incurred_Real!AV$1,FALSE))*$M193</f>
        <v>244914.8735208427</v>
      </c>
      <c r="T193" s="232">
        <f>(VLOOKUP($C193,Incurred_Real!$A$25:$BR$427,Incurred_Real!AW$1,FALSE))*$M193</f>
        <v>0</v>
      </c>
      <c r="U193" s="232">
        <f>(VLOOKUP($C193,Incurred_Real!$A$25:$BR$427,Incurred_Real!AX$1,FALSE))*$M193</f>
        <v>0</v>
      </c>
      <c r="V193" s="232">
        <f>(VLOOKUP($C193,Incurred_Real!$A$25:$BR$427,Incurred_Real!AY$1,FALSE))*$M193</f>
        <v>0</v>
      </c>
      <c r="W193" s="232">
        <f>(VLOOKUP($C193,Incurred_Real!$A$25:$BR$427,Incurred_Real!AZ$1,FALSE))*$M193</f>
        <v>0</v>
      </c>
      <c r="X193" s="232">
        <f>(VLOOKUP($C193,Incurred_Real!$A$25:$BR$427,Incurred_Real!BA$1,FALSE))*$M193</f>
        <v>0</v>
      </c>
      <c r="Y193" s="232">
        <f>(VLOOKUP($C193,Incurred_Real!$A$25:$BR$427,Incurred_Real!BB$1,FALSE))*$M193</f>
        <v>0</v>
      </c>
      <c r="Z193" s="232">
        <f>(VLOOKUP($C193,Incurred_Real!$A$25:$BR$427,Incurred_Real!BC$1,FALSE))*$M193</f>
        <v>0</v>
      </c>
      <c r="AA193" s="232">
        <f>(VLOOKUP($C193,Incurred_Real!$A$25:$BR$427,Incurred_Real!BD$1,FALSE))*$M193</f>
        <v>0</v>
      </c>
      <c r="AB193" s="232">
        <f>(VLOOKUP($C193,Incurred_Real!$A$25:$BR$427,Incurred_Real!BE$1,FALSE))*$M193</f>
        <v>0</v>
      </c>
      <c r="AC193" s="232">
        <f>(VLOOKUP($C193,Incurred_Real!$A$25:$BR$427,Incurred_Real!BF$1,FALSE))*$M193</f>
        <v>0</v>
      </c>
      <c r="AD193" s="232">
        <f>(VLOOKUP($C193,Incurred_Real!$A$25:$BR$427,Incurred_Real!BG$1,FALSE))*$M193</f>
        <v>0</v>
      </c>
      <c r="AE193" s="232">
        <f>(VLOOKUP($C193,Incurred_Real!$A$25:$BR$427,Incurred_Real!BH$1,FALSE))*$M193</f>
        <v>0</v>
      </c>
      <c r="AF193" s="232">
        <f>(VLOOKUP($C193,Incurred_Real!$A$25:$BR$427,Incurred_Real!BI$1,FALSE))*$M193</f>
        <v>0</v>
      </c>
      <c r="AG193" s="232">
        <f>(VLOOKUP($C193,Incurred_Real!$A$25:$BR$427,Incurred_Real!BJ$1,FALSE))*$M193</f>
        <v>0</v>
      </c>
      <c r="AH193" s="232">
        <f>(VLOOKUP($C193,Incurred_Real!$A$25:$BR$427,Incurred_Real!BK$1,FALSE))*$M193</f>
        <v>0</v>
      </c>
      <c r="AI193" s="232">
        <f>(VLOOKUP($C193,Incurred_Real!$A$25:$BR$427,Incurred_Real!BL$1,FALSE))*$M193</f>
        <v>0</v>
      </c>
      <c r="AJ193" s="232">
        <f>(VLOOKUP($C193,Incurred_Real!$A$25:$BR$427,Incurred_Real!BM$1,FALSE))*$M193</f>
        <v>0</v>
      </c>
      <c r="AK193" s="232">
        <f>(VLOOKUP($C193,Incurred_Real!$A$25:$BR$427,Incurred_Real!BN$1,FALSE))*$M193</f>
        <v>0</v>
      </c>
      <c r="AL193" s="232">
        <f>(VLOOKUP($C193,Incurred_Real!$A$25:$BR$427,Incurred_Real!BO$1,FALSE))*$M193</f>
        <v>0</v>
      </c>
      <c r="AM193" s="232">
        <f>(VLOOKUP($C193,Incurred_Real!$A$25:$BR$427,Incurred_Real!BP$1,FALSE))*$M193</f>
        <v>0</v>
      </c>
      <c r="AN193" s="232">
        <f>(VLOOKUP($C193,Incurred_Real!$A$25:$BR$427,Incurred_Real!BQ$1,FALSE))*$M193</f>
        <v>0</v>
      </c>
      <c r="AO193" s="232">
        <f>(VLOOKUP($C193,Incurred_Real!$A$25:$BR$427,Incurred_Real!BR$1,FALSE))*$M193</f>
        <v>0</v>
      </c>
      <c r="AP193" s="232">
        <f t="shared" si="17"/>
        <v>244914.8735208427</v>
      </c>
      <c r="AR193" s="232" t="b">
        <f t="shared" si="18"/>
        <v>1</v>
      </c>
    </row>
    <row r="194" spans="3:44" x14ac:dyDescent="0.15">
      <c r="C194" s="11" t="s">
        <v>330</v>
      </c>
      <c r="D194" s="11" t="str">
        <f>VLOOKUP(C194,'Project List'!$A$9:$AG$360,'Project List'!$G$1,FALSE)</f>
        <v>Core Accounting Systems Improvement</v>
      </c>
      <c r="E194" s="11" t="str">
        <f>VLOOKUP($C194,Incurred_Real!$A$24:$E$376,Incurred_Real!$D$1,FALSE)</f>
        <v>Information Technology</v>
      </c>
      <c r="F194" s="13">
        <f>IF(VLOOKUP($C194,Incurred_Nominal!$A$25:$AQ$426,Incurred_Nominal!$AL$1,FALSE)="Commissioned Extra",0,
IF(VLOOKUP($C194,Incurred_Nominal!$A$25:$AQ$426,Incurred_Nominal!$AK$1,FALSE)=F$4,VLOOKUP($C194,Incurred_Nominal!$A$25:$AQ$426,Incurred_Nominal!$AG$1,FALSE),0))</f>
        <v>0</v>
      </c>
      <c r="G194" s="13">
        <f>IF(VLOOKUP($C194,Incurred_Nominal!$A$25:$AQ$426,Incurred_Nominal!$AL$1,FALSE)="Commissioned Extra",0,
IF(VLOOKUP($C194,Incurred_Nominal!$A$25:$AQ$426,Incurred_Nominal!$AK$1,FALSE)=G$4,VLOOKUP($C194,Incurred_Nominal!$A$25:$AQ$426,Incurred_Nominal!$AG$1,FALSE),0))</f>
        <v>0</v>
      </c>
      <c r="H194" s="13">
        <f>IF(VLOOKUP($C194,Incurred_Nominal!$A$25:$AQ$426,Incurred_Nominal!$AL$1,FALSE)="Commissioned Extra",0,
IF(VLOOKUP($C194,Incurred_Nominal!$A$25:$AQ$426,Incurred_Nominal!$AK$1,FALSE)=H$4,VLOOKUP($C194,Incurred_Nominal!$A$25:$AQ$426,Incurred_Nominal!$AG$1,FALSE),0))</f>
        <v>0</v>
      </c>
      <c r="I194" s="13">
        <f>IF(VLOOKUP($C194,Incurred_Nominal!$A$25:$AQ$426,Incurred_Nominal!$AL$1,FALSE)="Commissioned Extra",0,
IF(VLOOKUP($C194,Incurred_Nominal!$A$25:$AQ$426,Incurred_Nominal!$AK$1,FALSE)=I$4,VLOOKUP($C194,Incurred_Nominal!$A$25:$AQ$426,Incurred_Nominal!$AG$1,FALSE),0))</f>
        <v>0</v>
      </c>
      <c r="J194" s="13">
        <f>IF(VLOOKUP($C194,Incurred_Nominal!$A$25:$AQ$426,Incurred_Nominal!$AL$1,FALSE)="Commissioned Extra",0,
IF(VLOOKUP($C194,Incurred_Nominal!$A$25:$AQ$426,Incurred_Nominal!$AK$1,FALSE)=J$4,VLOOKUP($C194,Incurred_Nominal!$A$25:$AQ$426,Incurred_Nominal!$AG$1,FALSE),0))</f>
        <v>0</v>
      </c>
      <c r="K194" s="13">
        <f>IF(VLOOKUP($C194,Incurred_Nominal!$A$25:$AQ$426,Incurred_Nominal!$AL$1,FALSE)="Commissioned Extra",0,
IF(VLOOKUP($C194,Incurred_Nominal!$A$25:$AQ$426,Incurred_Nominal!$AK$1,FALSE)=K$4,VLOOKUP($C194,Incurred_Nominal!$A$25:$AQ$426,Incurred_Nominal!$AG$1,FALSE),0))</f>
        <v>0</v>
      </c>
      <c r="L194" s="13">
        <f>IF(VLOOKUP($C194,Incurred_Nominal!$A$25:$AQ$426,Incurred_Nominal!$AL$1,FALSE)="Commissioned Extra",0,
IF(VLOOKUP($C194,Incurred_Nominal!$A$25:$AQ$426,Incurred_Nominal!$AK$1,FALSE)=L$4,VLOOKUP($C194,Incurred_Nominal!$A$25:$AQ$426,Incurred_Nominal!$AG$1,FALSE),0))</f>
        <v>6698813.4242851865</v>
      </c>
      <c r="M194" s="232">
        <f t="shared" si="15"/>
        <v>6698813.4242851865</v>
      </c>
      <c r="N194" s="232">
        <f t="shared" si="16"/>
        <v>2028</v>
      </c>
      <c r="P194" s="232">
        <f>(VLOOKUP($C194,Incurred_Real!$A$25:$BR$427,Incurred_Real!AS$1,FALSE))*$M194</f>
        <v>0</v>
      </c>
      <c r="Q194" s="232">
        <f>(VLOOKUP($C194,Incurred_Real!$A$25:$BR$427,Incurred_Real!AT$1,FALSE))*$M194</f>
        <v>0</v>
      </c>
      <c r="R194" s="232">
        <f>(VLOOKUP($C194,Incurred_Real!$A$25:$BR$427,Incurred_Real!AU$1,FALSE))*$M194</f>
        <v>0</v>
      </c>
      <c r="S194" s="232">
        <f>(VLOOKUP($C194,Incurred_Real!$A$25:$BR$427,Incurred_Real!AV$1,FALSE))*$M194</f>
        <v>6698813.4242851865</v>
      </c>
      <c r="T194" s="232">
        <f>(VLOOKUP($C194,Incurred_Real!$A$25:$BR$427,Incurred_Real!AW$1,FALSE))*$M194</f>
        <v>0</v>
      </c>
      <c r="U194" s="232">
        <f>(VLOOKUP($C194,Incurred_Real!$A$25:$BR$427,Incurred_Real!AX$1,FALSE))*$M194</f>
        <v>0</v>
      </c>
      <c r="V194" s="232">
        <f>(VLOOKUP($C194,Incurred_Real!$A$25:$BR$427,Incurred_Real!AY$1,FALSE))*$M194</f>
        <v>0</v>
      </c>
      <c r="W194" s="232">
        <f>(VLOOKUP($C194,Incurred_Real!$A$25:$BR$427,Incurred_Real!AZ$1,FALSE))*$M194</f>
        <v>0</v>
      </c>
      <c r="X194" s="232">
        <f>(VLOOKUP($C194,Incurred_Real!$A$25:$BR$427,Incurred_Real!BA$1,FALSE))*$M194</f>
        <v>0</v>
      </c>
      <c r="Y194" s="232">
        <f>(VLOOKUP($C194,Incurred_Real!$A$25:$BR$427,Incurred_Real!BB$1,FALSE))*$M194</f>
        <v>0</v>
      </c>
      <c r="Z194" s="232">
        <f>(VLOOKUP($C194,Incurred_Real!$A$25:$BR$427,Incurred_Real!BC$1,FALSE))*$M194</f>
        <v>0</v>
      </c>
      <c r="AA194" s="232">
        <f>(VLOOKUP($C194,Incurred_Real!$A$25:$BR$427,Incurred_Real!BD$1,FALSE))*$M194</f>
        <v>0</v>
      </c>
      <c r="AB194" s="232">
        <f>(VLOOKUP($C194,Incurred_Real!$A$25:$BR$427,Incurred_Real!BE$1,FALSE))*$M194</f>
        <v>0</v>
      </c>
      <c r="AC194" s="232">
        <f>(VLOOKUP($C194,Incurred_Real!$A$25:$BR$427,Incurred_Real!BF$1,FALSE))*$M194</f>
        <v>0</v>
      </c>
      <c r="AD194" s="232">
        <f>(VLOOKUP($C194,Incurred_Real!$A$25:$BR$427,Incurred_Real!BG$1,FALSE))*$M194</f>
        <v>0</v>
      </c>
      <c r="AE194" s="232">
        <f>(VLOOKUP($C194,Incurred_Real!$A$25:$BR$427,Incurred_Real!BH$1,FALSE))*$M194</f>
        <v>0</v>
      </c>
      <c r="AF194" s="232">
        <f>(VLOOKUP($C194,Incurred_Real!$A$25:$BR$427,Incurred_Real!BI$1,FALSE))*$M194</f>
        <v>0</v>
      </c>
      <c r="AG194" s="232">
        <f>(VLOOKUP($C194,Incurred_Real!$A$25:$BR$427,Incurred_Real!BJ$1,FALSE))*$M194</f>
        <v>0</v>
      </c>
      <c r="AH194" s="232">
        <f>(VLOOKUP($C194,Incurred_Real!$A$25:$BR$427,Incurred_Real!BK$1,FALSE))*$M194</f>
        <v>0</v>
      </c>
      <c r="AI194" s="232">
        <f>(VLOOKUP($C194,Incurred_Real!$A$25:$BR$427,Incurred_Real!BL$1,FALSE))*$M194</f>
        <v>0</v>
      </c>
      <c r="AJ194" s="232">
        <f>(VLOOKUP($C194,Incurred_Real!$A$25:$BR$427,Incurred_Real!BM$1,FALSE))*$M194</f>
        <v>0</v>
      </c>
      <c r="AK194" s="232">
        <f>(VLOOKUP($C194,Incurred_Real!$A$25:$BR$427,Incurred_Real!BN$1,FALSE))*$M194</f>
        <v>0</v>
      </c>
      <c r="AL194" s="232">
        <f>(VLOOKUP($C194,Incurred_Real!$A$25:$BR$427,Incurred_Real!BO$1,FALSE))*$M194</f>
        <v>0</v>
      </c>
      <c r="AM194" s="232">
        <f>(VLOOKUP($C194,Incurred_Real!$A$25:$BR$427,Incurred_Real!BP$1,FALSE))*$M194</f>
        <v>0</v>
      </c>
      <c r="AN194" s="232">
        <f>(VLOOKUP($C194,Incurred_Real!$A$25:$BR$427,Incurred_Real!BQ$1,FALSE))*$M194</f>
        <v>0</v>
      </c>
      <c r="AO194" s="232">
        <f>(VLOOKUP($C194,Incurred_Real!$A$25:$BR$427,Incurred_Real!BR$1,FALSE))*$M194</f>
        <v>0</v>
      </c>
      <c r="AP194" s="232">
        <f t="shared" si="17"/>
        <v>6698813.4242851865</v>
      </c>
      <c r="AR194" s="232" t="b">
        <f t="shared" si="18"/>
        <v>1</v>
      </c>
    </row>
    <row r="195" spans="3:44" x14ac:dyDescent="0.15">
      <c r="C195" s="11" t="s">
        <v>331</v>
      </c>
      <c r="D195" s="11" t="str">
        <f>VLOOKUP(C195,'Project List'!$A$9:$AG$360,'Project List'!$G$1,FALSE)</f>
        <v>Project Delivery Visualisation Dashboards</v>
      </c>
      <c r="E195" s="11" t="str">
        <f>VLOOKUP($C195,Incurred_Real!$A$24:$E$376,Incurred_Real!$D$1,FALSE)</f>
        <v>Information Technology</v>
      </c>
      <c r="F195" s="13">
        <f>IF(VLOOKUP($C195,Incurred_Nominal!$A$25:$AQ$426,Incurred_Nominal!$AL$1,FALSE)="Commissioned Extra",0,
IF(VLOOKUP($C195,Incurred_Nominal!$A$25:$AQ$426,Incurred_Nominal!$AK$1,FALSE)=F$4,VLOOKUP($C195,Incurred_Nominal!$A$25:$AQ$426,Incurred_Nominal!$AG$1,FALSE),0))</f>
        <v>0</v>
      </c>
      <c r="G195" s="13">
        <f>IF(VLOOKUP($C195,Incurred_Nominal!$A$25:$AQ$426,Incurred_Nominal!$AL$1,FALSE)="Commissioned Extra",0,
IF(VLOOKUP($C195,Incurred_Nominal!$A$25:$AQ$426,Incurred_Nominal!$AK$1,FALSE)=G$4,VLOOKUP($C195,Incurred_Nominal!$A$25:$AQ$426,Incurred_Nominal!$AG$1,FALSE),0))</f>
        <v>288593.87148674676</v>
      </c>
      <c r="H195" s="13">
        <f>IF(VLOOKUP($C195,Incurred_Nominal!$A$25:$AQ$426,Incurred_Nominal!$AL$1,FALSE)="Commissioned Extra",0,
IF(VLOOKUP($C195,Incurred_Nominal!$A$25:$AQ$426,Incurred_Nominal!$AK$1,FALSE)=H$4,VLOOKUP($C195,Incurred_Nominal!$A$25:$AQ$426,Incurred_Nominal!$AG$1,FALSE),0))</f>
        <v>0</v>
      </c>
      <c r="I195" s="13">
        <f>IF(VLOOKUP($C195,Incurred_Nominal!$A$25:$AQ$426,Incurred_Nominal!$AL$1,FALSE)="Commissioned Extra",0,
IF(VLOOKUP($C195,Incurred_Nominal!$A$25:$AQ$426,Incurred_Nominal!$AK$1,FALSE)=I$4,VLOOKUP($C195,Incurred_Nominal!$A$25:$AQ$426,Incurred_Nominal!$AG$1,FALSE),0))</f>
        <v>0</v>
      </c>
      <c r="J195" s="13">
        <f>IF(VLOOKUP($C195,Incurred_Nominal!$A$25:$AQ$426,Incurred_Nominal!$AL$1,FALSE)="Commissioned Extra",0,
IF(VLOOKUP($C195,Incurred_Nominal!$A$25:$AQ$426,Incurred_Nominal!$AK$1,FALSE)=J$4,VLOOKUP($C195,Incurred_Nominal!$A$25:$AQ$426,Incurred_Nominal!$AG$1,FALSE),0))</f>
        <v>0</v>
      </c>
      <c r="K195" s="13">
        <f>IF(VLOOKUP($C195,Incurred_Nominal!$A$25:$AQ$426,Incurred_Nominal!$AL$1,FALSE)="Commissioned Extra",0,
IF(VLOOKUP($C195,Incurred_Nominal!$A$25:$AQ$426,Incurred_Nominal!$AK$1,FALSE)=K$4,VLOOKUP($C195,Incurred_Nominal!$A$25:$AQ$426,Incurred_Nominal!$AG$1,FALSE),0))</f>
        <v>0</v>
      </c>
      <c r="L195" s="13">
        <f>IF(VLOOKUP($C195,Incurred_Nominal!$A$25:$AQ$426,Incurred_Nominal!$AL$1,FALSE)="Commissioned Extra",0,
IF(VLOOKUP($C195,Incurred_Nominal!$A$25:$AQ$426,Incurred_Nominal!$AK$1,FALSE)=L$4,VLOOKUP($C195,Incurred_Nominal!$A$25:$AQ$426,Incurred_Nominal!$AG$1,FALSE),0))</f>
        <v>0</v>
      </c>
      <c r="M195" s="232">
        <f t="shared" si="15"/>
        <v>288593.87148674676</v>
      </c>
      <c r="N195" s="232">
        <f t="shared" si="16"/>
        <v>2023</v>
      </c>
      <c r="P195" s="232">
        <f>(VLOOKUP($C195,Incurred_Real!$A$25:$BR$427,Incurred_Real!AS$1,FALSE))*$M195</f>
        <v>0</v>
      </c>
      <c r="Q195" s="232">
        <f>(VLOOKUP($C195,Incurred_Real!$A$25:$BR$427,Incurred_Real!AT$1,FALSE))*$M195</f>
        <v>0</v>
      </c>
      <c r="R195" s="232">
        <f>(VLOOKUP($C195,Incurred_Real!$A$25:$BR$427,Incurred_Real!AU$1,FALSE))*$M195</f>
        <v>0</v>
      </c>
      <c r="S195" s="232">
        <f>(VLOOKUP($C195,Incurred_Real!$A$25:$BR$427,Incurred_Real!AV$1,FALSE))*$M195</f>
        <v>288593.87148674676</v>
      </c>
      <c r="T195" s="232">
        <f>(VLOOKUP($C195,Incurred_Real!$A$25:$BR$427,Incurred_Real!AW$1,FALSE))*$M195</f>
        <v>0</v>
      </c>
      <c r="U195" s="232">
        <f>(VLOOKUP($C195,Incurred_Real!$A$25:$BR$427,Incurred_Real!AX$1,FALSE))*$M195</f>
        <v>0</v>
      </c>
      <c r="V195" s="232">
        <f>(VLOOKUP($C195,Incurred_Real!$A$25:$BR$427,Incurred_Real!AY$1,FALSE))*$M195</f>
        <v>0</v>
      </c>
      <c r="W195" s="232">
        <f>(VLOOKUP($C195,Incurred_Real!$A$25:$BR$427,Incurred_Real!AZ$1,FALSE))*$M195</f>
        <v>0</v>
      </c>
      <c r="X195" s="232">
        <f>(VLOOKUP($C195,Incurred_Real!$A$25:$BR$427,Incurred_Real!BA$1,FALSE))*$M195</f>
        <v>0</v>
      </c>
      <c r="Y195" s="232">
        <f>(VLOOKUP($C195,Incurred_Real!$A$25:$BR$427,Incurred_Real!BB$1,FALSE))*$M195</f>
        <v>0</v>
      </c>
      <c r="Z195" s="232">
        <f>(VLOOKUP($C195,Incurred_Real!$A$25:$BR$427,Incurred_Real!BC$1,FALSE))*$M195</f>
        <v>0</v>
      </c>
      <c r="AA195" s="232">
        <f>(VLOOKUP($C195,Incurred_Real!$A$25:$BR$427,Incurred_Real!BD$1,FALSE))*$M195</f>
        <v>0</v>
      </c>
      <c r="AB195" s="232">
        <f>(VLOOKUP($C195,Incurred_Real!$A$25:$BR$427,Incurred_Real!BE$1,FALSE))*$M195</f>
        <v>0</v>
      </c>
      <c r="AC195" s="232">
        <f>(VLOOKUP($C195,Incurred_Real!$A$25:$BR$427,Incurred_Real!BF$1,FALSE))*$M195</f>
        <v>0</v>
      </c>
      <c r="AD195" s="232">
        <f>(VLOOKUP($C195,Incurred_Real!$A$25:$BR$427,Incurred_Real!BG$1,FALSE))*$M195</f>
        <v>0</v>
      </c>
      <c r="AE195" s="232">
        <f>(VLOOKUP($C195,Incurred_Real!$A$25:$BR$427,Incurred_Real!BH$1,FALSE))*$M195</f>
        <v>0</v>
      </c>
      <c r="AF195" s="232">
        <f>(VLOOKUP($C195,Incurred_Real!$A$25:$BR$427,Incurred_Real!BI$1,FALSE))*$M195</f>
        <v>0</v>
      </c>
      <c r="AG195" s="232">
        <f>(VLOOKUP($C195,Incurred_Real!$A$25:$BR$427,Incurred_Real!BJ$1,FALSE))*$M195</f>
        <v>0</v>
      </c>
      <c r="AH195" s="232">
        <f>(VLOOKUP($C195,Incurred_Real!$A$25:$BR$427,Incurred_Real!BK$1,FALSE))*$M195</f>
        <v>0</v>
      </c>
      <c r="AI195" s="232">
        <f>(VLOOKUP($C195,Incurred_Real!$A$25:$BR$427,Incurred_Real!BL$1,FALSE))*$M195</f>
        <v>0</v>
      </c>
      <c r="AJ195" s="232">
        <f>(VLOOKUP($C195,Incurred_Real!$A$25:$BR$427,Incurred_Real!BM$1,FALSE))*$M195</f>
        <v>0</v>
      </c>
      <c r="AK195" s="232">
        <f>(VLOOKUP($C195,Incurred_Real!$A$25:$BR$427,Incurred_Real!BN$1,FALSE))*$M195</f>
        <v>0</v>
      </c>
      <c r="AL195" s="232">
        <f>(VLOOKUP($C195,Incurred_Real!$A$25:$BR$427,Incurred_Real!BO$1,FALSE))*$M195</f>
        <v>0</v>
      </c>
      <c r="AM195" s="232">
        <f>(VLOOKUP($C195,Incurred_Real!$A$25:$BR$427,Incurred_Real!BP$1,FALSE))*$M195</f>
        <v>0</v>
      </c>
      <c r="AN195" s="232">
        <f>(VLOOKUP($C195,Incurred_Real!$A$25:$BR$427,Incurred_Real!BQ$1,FALSE))*$M195</f>
        <v>0</v>
      </c>
      <c r="AO195" s="232">
        <f>(VLOOKUP($C195,Incurred_Real!$A$25:$BR$427,Incurred_Real!BR$1,FALSE))*$M195</f>
        <v>0</v>
      </c>
      <c r="AP195" s="232">
        <f t="shared" si="17"/>
        <v>288593.87148674676</v>
      </c>
      <c r="AR195" s="232" t="b">
        <f t="shared" si="18"/>
        <v>1</v>
      </c>
    </row>
    <row r="196" spans="3:44" x14ac:dyDescent="0.15">
      <c r="C196" s="11" t="s">
        <v>332</v>
      </c>
      <c r="D196" s="11" t="str">
        <f>VLOOKUP(C196,'Project List'!$A$9:$AG$360,'Project List'!$G$1,FALSE)</f>
        <v>IT Backup and Archiving Systems Replacement</v>
      </c>
      <c r="E196" s="11" t="str">
        <f>VLOOKUP($C196,Incurred_Real!$A$24:$E$376,Incurred_Real!$D$1,FALSE)</f>
        <v>Information Technology</v>
      </c>
      <c r="F196" s="13">
        <f>IF(VLOOKUP($C196,Incurred_Nominal!$A$25:$AQ$426,Incurred_Nominal!$AL$1,FALSE)="Commissioned Extra",0,
IF(VLOOKUP($C196,Incurred_Nominal!$A$25:$AQ$426,Incurred_Nominal!$AK$1,FALSE)=F$4,VLOOKUP($C196,Incurred_Nominal!$A$25:$AQ$426,Incurred_Nominal!$AG$1,FALSE),0))</f>
        <v>531291.79629643506</v>
      </c>
      <c r="G196" s="13">
        <f>IF(VLOOKUP($C196,Incurred_Nominal!$A$25:$AQ$426,Incurred_Nominal!$AL$1,FALSE)="Commissioned Extra",0,
IF(VLOOKUP($C196,Incurred_Nominal!$A$25:$AQ$426,Incurred_Nominal!$AK$1,FALSE)=G$4,VLOOKUP($C196,Incurred_Nominal!$A$25:$AQ$426,Incurred_Nominal!$AG$1,FALSE),0))</f>
        <v>0</v>
      </c>
      <c r="H196" s="13">
        <f>IF(VLOOKUP($C196,Incurred_Nominal!$A$25:$AQ$426,Incurred_Nominal!$AL$1,FALSE)="Commissioned Extra",0,
IF(VLOOKUP($C196,Incurred_Nominal!$A$25:$AQ$426,Incurred_Nominal!$AK$1,FALSE)=H$4,VLOOKUP($C196,Incurred_Nominal!$A$25:$AQ$426,Incurred_Nominal!$AG$1,FALSE),0))</f>
        <v>0</v>
      </c>
      <c r="I196" s="13">
        <f>IF(VLOOKUP($C196,Incurred_Nominal!$A$25:$AQ$426,Incurred_Nominal!$AL$1,FALSE)="Commissioned Extra",0,
IF(VLOOKUP($C196,Incurred_Nominal!$A$25:$AQ$426,Incurred_Nominal!$AK$1,FALSE)=I$4,VLOOKUP($C196,Incurred_Nominal!$A$25:$AQ$426,Incurred_Nominal!$AG$1,FALSE),0))</f>
        <v>0</v>
      </c>
      <c r="J196" s="13">
        <f>IF(VLOOKUP($C196,Incurred_Nominal!$A$25:$AQ$426,Incurred_Nominal!$AL$1,FALSE)="Commissioned Extra",0,
IF(VLOOKUP($C196,Incurred_Nominal!$A$25:$AQ$426,Incurred_Nominal!$AK$1,FALSE)=J$4,VLOOKUP($C196,Incurred_Nominal!$A$25:$AQ$426,Incurred_Nominal!$AG$1,FALSE),0))</f>
        <v>0</v>
      </c>
      <c r="K196" s="13">
        <f>IF(VLOOKUP($C196,Incurred_Nominal!$A$25:$AQ$426,Incurred_Nominal!$AL$1,FALSE)="Commissioned Extra",0,
IF(VLOOKUP($C196,Incurred_Nominal!$A$25:$AQ$426,Incurred_Nominal!$AK$1,FALSE)=K$4,VLOOKUP($C196,Incurred_Nominal!$A$25:$AQ$426,Incurred_Nominal!$AG$1,FALSE),0))</f>
        <v>0</v>
      </c>
      <c r="L196" s="13">
        <f>IF(VLOOKUP($C196,Incurred_Nominal!$A$25:$AQ$426,Incurred_Nominal!$AL$1,FALSE)="Commissioned Extra",0,
IF(VLOOKUP($C196,Incurred_Nominal!$A$25:$AQ$426,Incurred_Nominal!$AK$1,FALSE)=L$4,VLOOKUP($C196,Incurred_Nominal!$A$25:$AQ$426,Incurred_Nominal!$AG$1,FALSE),0))</f>
        <v>0</v>
      </c>
      <c r="M196" s="232">
        <f t="shared" si="15"/>
        <v>531291.79629643506</v>
      </c>
      <c r="N196" s="232">
        <f t="shared" si="16"/>
        <v>2022</v>
      </c>
      <c r="P196" s="232">
        <f>(VLOOKUP($C196,Incurred_Real!$A$25:$BR$427,Incurred_Real!AS$1,FALSE))*$M196</f>
        <v>0</v>
      </c>
      <c r="Q196" s="232">
        <f>(VLOOKUP($C196,Incurred_Real!$A$25:$BR$427,Incurred_Real!AT$1,FALSE))*$M196</f>
        <v>0</v>
      </c>
      <c r="R196" s="232">
        <f>(VLOOKUP($C196,Incurred_Real!$A$25:$BR$427,Incurred_Real!AU$1,FALSE))*$M196</f>
        <v>0</v>
      </c>
      <c r="S196" s="232">
        <f>(VLOOKUP($C196,Incurred_Real!$A$25:$BR$427,Incurred_Real!AV$1,FALSE))*$M196</f>
        <v>531291.79629643506</v>
      </c>
      <c r="T196" s="232">
        <f>(VLOOKUP($C196,Incurred_Real!$A$25:$BR$427,Incurred_Real!AW$1,FALSE))*$M196</f>
        <v>0</v>
      </c>
      <c r="U196" s="232">
        <f>(VLOOKUP($C196,Incurred_Real!$A$25:$BR$427,Incurred_Real!AX$1,FALSE))*$M196</f>
        <v>0</v>
      </c>
      <c r="V196" s="232">
        <f>(VLOOKUP($C196,Incurred_Real!$A$25:$BR$427,Incurred_Real!AY$1,FALSE))*$M196</f>
        <v>0</v>
      </c>
      <c r="W196" s="232">
        <f>(VLOOKUP($C196,Incurred_Real!$A$25:$BR$427,Incurred_Real!AZ$1,FALSE))*$M196</f>
        <v>0</v>
      </c>
      <c r="X196" s="232">
        <f>(VLOOKUP($C196,Incurred_Real!$A$25:$BR$427,Incurred_Real!BA$1,FALSE))*$M196</f>
        <v>0</v>
      </c>
      <c r="Y196" s="232">
        <f>(VLOOKUP($C196,Incurred_Real!$A$25:$BR$427,Incurred_Real!BB$1,FALSE))*$M196</f>
        <v>0</v>
      </c>
      <c r="Z196" s="232">
        <f>(VLOOKUP($C196,Incurred_Real!$A$25:$BR$427,Incurred_Real!BC$1,FALSE))*$M196</f>
        <v>0</v>
      </c>
      <c r="AA196" s="232">
        <f>(VLOOKUP($C196,Incurred_Real!$A$25:$BR$427,Incurred_Real!BD$1,FALSE))*$M196</f>
        <v>0</v>
      </c>
      <c r="AB196" s="232">
        <f>(VLOOKUP($C196,Incurred_Real!$A$25:$BR$427,Incurred_Real!BE$1,FALSE))*$M196</f>
        <v>0</v>
      </c>
      <c r="AC196" s="232">
        <f>(VLOOKUP($C196,Incurred_Real!$A$25:$BR$427,Incurred_Real!BF$1,FALSE))*$M196</f>
        <v>0</v>
      </c>
      <c r="AD196" s="232">
        <f>(VLOOKUP($C196,Incurred_Real!$A$25:$BR$427,Incurred_Real!BG$1,FALSE))*$M196</f>
        <v>0</v>
      </c>
      <c r="AE196" s="232">
        <f>(VLOOKUP($C196,Incurred_Real!$A$25:$BR$427,Incurred_Real!BH$1,FALSE))*$M196</f>
        <v>0</v>
      </c>
      <c r="AF196" s="232">
        <f>(VLOOKUP($C196,Incurred_Real!$A$25:$BR$427,Incurred_Real!BI$1,FALSE))*$M196</f>
        <v>0</v>
      </c>
      <c r="AG196" s="232">
        <f>(VLOOKUP($C196,Incurred_Real!$A$25:$BR$427,Incurred_Real!BJ$1,FALSE))*$M196</f>
        <v>0</v>
      </c>
      <c r="AH196" s="232">
        <f>(VLOOKUP($C196,Incurred_Real!$A$25:$BR$427,Incurred_Real!BK$1,FALSE))*$M196</f>
        <v>0</v>
      </c>
      <c r="AI196" s="232">
        <f>(VLOOKUP($C196,Incurred_Real!$A$25:$BR$427,Incurred_Real!BL$1,FALSE))*$M196</f>
        <v>0</v>
      </c>
      <c r="AJ196" s="232">
        <f>(VLOOKUP($C196,Incurred_Real!$A$25:$BR$427,Incurred_Real!BM$1,FALSE))*$M196</f>
        <v>0</v>
      </c>
      <c r="AK196" s="232">
        <f>(VLOOKUP($C196,Incurred_Real!$A$25:$BR$427,Incurred_Real!BN$1,FALSE))*$M196</f>
        <v>0</v>
      </c>
      <c r="AL196" s="232">
        <f>(VLOOKUP($C196,Incurred_Real!$A$25:$BR$427,Incurred_Real!BO$1,FALSE))*$M196</f>
        <v>0</v>
      </c>
      <c r="AM196" s="232">
        <f>(VLOOKUP($C196,Incurred_Real!$A$25:$BR$427,Incurred_Real!BP$1,FALSE))*$M196</f>
        <v>0</v>
      </c>
      <c r="AN196" s="232">
        <f>(VLOOKUP($C196,Incurred_Real!$A$25:$BR$427,Incurred_Real!BQ$1,FALSE))*$M196</f>
        <v>0</v>
      </c>
      <c r="AO196" s="232">
        <f>(VLOOKUP($C196,Incurred_Real!$A$25:$BR$427,Incurred_Real!BR$1,FALSE))*$M196</f>
        <v>0</v>
      </c>
      <c r="AP196" s="232">
        <f t="shared" si="17"/>
        <v>531291.79629643506</v>
      </c>
      <c r="AR196" s="232" t="b">
        <f t="shared" si="18"/>
        <v>1</v>
      </c>
    </row>
    <row r="197" spans="3:44" x14ac:dyDescent="0.15">
      <c r="C197" s="11" t="s">
        <v>333</v>
      </c>
      <c r="D197" s="11" t="str">
        <f>VLOOKUP(C197,'Project List'!$A$9:$AG$360,'Project List'!$G$1,FALSE)</f>
        <v>Virtual Application Capability Refresh</v>
      </c>
      <c r="E197" s="11" t="str">
        <f>VLOOKUP($C197,Incurred_Real!$A$24:$E$376,Incurred_Real!$D$1,FALSE)</f>
        <v>Information Technology</v>
      </c>
      <c r="F197" s="13">
        <f>IF(VLOOKUP($C197,Incurred_Nominal!$A$25:$AQ$426,Incurred_Nominal!$AL$1,FALSE)="Commissioned Extra",0,
IF(VLOOKUP($C197,Incurred_Nominal!$A$25:$AQ$426,Incurred_Nominal!$AK$1,FALSE)=F$4,VLOOKUP($C197,Incurred_Nominal!$A$25:$AQ$426,Incurred_Nominal!$AG$1,FALSE),0))</f>
        <v>0</v>
      </c>
      <c r="G197" s="13">
        <f>IF(VLOOKUP($C197,Incurred_Nominal!$A$25:$AQ$426,Incurred_Nominal!$AL$1,FALSE)="Commissioned Extra",0,
IF(VLOOKUP($C197,Incurred_Nominal!$A$25:$AQ$426,Incurred_Nominal!$AK$1,FALSE)=G$4,VLOOKUP($C197,Incurred_Nominal!$A$25:$AQ$426,Incurred_Nominal!$AG$1,FALSE),0))</f>
        <v>797342.38530848199</v>
      </c>
      <c r="H197" s="13">
        <f>IF(VLOOKUP($C197,Incurred_Nominal!$A$25:$AQ$426,Incurred_Nominal!$AL$1,FALSE)="Commissioned Extra",0,
IF(VLOOKUP($C197,Incurred_Nominal!$A$25:$AQ$426,Incurred_Nominal!$AK$1,FALSE)=H$4,VLOOKUP($C197,Incurred_Nominal!$A$25:$AQ$426,Incurred_Nominal!$AG$1,FALSE),0))</f>
        <v>0</v>
      </c>
      <c r="I197" s="13">
        <f>IF(VLOOKUP($C197,Incurred_Nominal!$A$25:$AQ$426,Incurred_Nominal!$AL$1,FALSE)="Commissioned Extra",0,
IF(VLOOKUP($C197,Incurred_Nominal!$A$25:$AQ$426,Incurred_Nominal!$AK$1,FALSE)=I$4,VLOOKUP($C197,Incurred_Nominal!$A$25:$AQ$426,Incurred_Nominal!$AG$1,FALSE),0))</f>
        <v>0</v>
      </c>
      <c r="J197" s="13">
        <f>IF(VLOOKUP($C197,Incurred_Nominal!$A$25:$AQ$426,Incurred_Nominal!$AL$1,FALSE)="Commissioned Extra",0,
IF(VLOOKUP($C197,Incurred_Nominal!$A$25:$AQ$426,Incurred_Nominal!$AK$1,FALSE)=J$4,VLOOKUP($C197,Incurred_Nominal!$A$25:$AQ$426,Incurred_Nominal!$AG$1,FALSE),0))</f>
        <v>0</v>
      </c>
      <c r="K197" s="13">
        <f>IF(VLOOKUP($C197,Incurred_Nominal!$A$25:$AQ$426,Incurred_Nominal!$AL$1,FALSE)="Commissioned Extra",0,
IF(VLOOKUP($C197,Incurred_Nominal!$A$25:$AQ$426,Incurred_Nominal!$AK$1,FALSE)=K$4,VLOOKUP($C197,Incurred_Nominal!$A$25:$AQ$426,Incurred_Nominal!$AG$1,FALSE),0))</f>
        <v>0</v>
      </c>
      <c r="L197" s="13">
        <f>IF(VLOOKUP($C197,Incurred_Nominal!$A$25:$AQ$426,Incurred_Nominal!$AL$1,FALSE)="Commissioned Extra",0,
IF(VLOOKUP($C197,Incurred_Nominal!$A$25:$AQ$426,Incurred_Nominal!$AK$1,FALSE)=L$4,VLOOKUP($C197,Incurred_Nominal!$A$25:$AQ$426,Incurred_Nominal!$AG$1,FALSE),0))</f>
        <v>0</v>
      </c>
      <c r="M197" s="232">
        <f t="shared" ref="M197:M260" si="19">SUM(E197:L197)</f>
        <v>797342.38530848199</v>
      </c>
      <c r="N197" s="232">
        <f t="shared" ref="N197:N260" si="20">IF(M197=0,"",INDEX($E$4:$L$4,1,MATCH(M197,$E197:$L197,0)))</f>
        <v>2023</v>
      </c>
      <c r="P197" s="232">
        <f>(VLOOKUP($C197,Incurred_Real!$A$25:$BR$427,Incurred_Real!AS$1,FALSE))*$M197</f>
        <v>0</v>
      </c>
      <c r="Q197" s="232">
        <f>(VLOOKUP($C197,Incurred_Real!$A$25:$BR$427,Incurred_Real!AT$1,FALSE))*$M197</f>
        <v>0</v>
      </c>
      <c r="R197" s="232">
        <f>(VLOOKUP($C197,Incurred_Real!$A$25:$BR$427,Incurred_Real!AU$1,FALSE))*$M197</f>
        <v>0</v>
      </c>
      <c r="S197" s="232">
        <f>(VLOOKUP($C197,Incurred_Real!$A$25:$BR$427,Incurred_Real!AV$1,FALSE))*$M197</f>
        <v>797342.38530848199</v>
      </c>
      <c r="T197" s="232">
        <f>(VLOOKUP($C197,Incurred_Real!$A$25:$BR$427,Incurred_Real!AW$1,FALSE))*$M197</f>
        <v>0</v>
      </c>
      <c r="U197" s="232">
        <f>(VLOOKUP($C197,Incurred_Real!$A$25:$BR$427,Incurred_Real!AX$1,FALSE))*$M197</f>
        <v>0</v>
      </c>
      <c r="V197" s="232">
        <f>(VLOOKUP($C197,Incurred_Real!$A$25:$BR$427,Incurred_Real!AY$1,FALSE))*$M197</f>
        <v>0</v>
      </c>
      <c r="W197" s="232">
        <f>(VLOOKUP($C197,Incurred_Real!$A$25:$BR$427,Incurred_Real!AZ$1,FALSE))*$M197</f>
        <v>0</v>
      </c>
      <c r="X197" s="232">
        <f>(VLOOKUP($C197,Incurred_Real!$A$25:$BR$427,Incurred_Real!BA$1,FALSE))*$M197</f>
        <v>0</v>
      </c>
      <c r="Y197" s="232">
        <f>(VLOOKUP($C197,Incurred_Real!$A$25:$BR$427,Incurred_Real!BB$1,FALSE))*$M197</f>
        <v>0</v>
      </c>
      <c r="Z197" s="232">
        <f>(VLOOKUP($C197,Incurred_Real!$A$25:$BR$427,Incurred_Real!BC$1,FALSE))*$M197</f>
        <v>0</v>
      </c>
      <c r="AA197" s="232">
        <f>(VLOOKUP($C197,Incurred_Real!$A$25:$BR$427,Incurred_Real!BD$1,FALSE))*$M197</f>
        <v>0</v>
      </c>
      <c r="AB197" s="232">
        <f>(VLOOKUP($C197,Incurred_Real!$A$25:$BR$427,Incurred_Real!BE$1,FALSE))*$M197</f>
        <v>0</v>
      </c>
      <c r="AC197" s="232">
        <f>(VLOOKUP($C197,Incurred_Real!$A$25:$BR$427,Incurred_Real!BF$1,FALSE))*$M197</f>
        <v>0</v>
      </c>
      <c r="AD197" s="232">
        <f>(VLOOKUP($C197,Incurred_Real!$A$25:$BR$427,Incurred_Real!BG$1,FALSE))*$M197</f>
        <v>0</v>
      </c>
      <c r="AE197" s="232">
        <f>(VLOOKUP($C197,Incurred_Real!$A$25:$BR$427,Incurred_Real!BH$1,FALSE))*$M197</f>
        <v>0</v>
      </c>
      <c r="AF197" s="232">
        <f>(VLOOKUP($C197,Incurred_Real!$A$25:$BR$427,Incurred_Real!BI$1,FALSE))*$M197</f>
        <v>0</v>
      </c>
      <c r="AG197" s="232">
        <f>(VLOOKUP($C197,Incurred_Real!$A$25:$BR$427,Incurred_Real!BJ$1,FALSE))*$M197</f>
        <v>0</v>
      </c>
      <c r="AH197" s="232">
        <f>(VLOOKUP($C197,Incurred_Real!$A$25:$BR$427,Incurred_Real!BK$1,FALSE))*$M197</f>
        <v>0</v>
      </c>
      <c r="AI197" s="232">
        <f>(VLOOKUP($C197,Incurred_Real!$A$25:$BR$427,Incurred_Real!BL$1,FALSE))*$M197</f>
        <v>0</v>
      </c>
      <c r="AJ197" s="232">
        <f>(VLOOKUP($C197,Incurred_Real!$A$25:$BR$427,Incurred_Real!BM$1,FALSE))*$M197</f>
        <v>0</v>
      </c>
      <c r="AK197" s="232">
        <f>(VLOOKUP($C197,Incurred_Real!$A$25:$BR$427,Incurred_Real!BN$1,FALSE))*$M197</f>
        <v>0</v>
      </c>
      <c r="AL197" s="232">
        <f>(VLOOKUP($C197,Incurred_Real!$A$25:$BR$427,Incurred_Real!BO$1,FALSE))*$M197</f>
        <v>0</v>
      </c>
      <c r="AM197" s="232">
        <f>(VLOOKUP($C197,Incurred_Real!$A$25:$BR$427,Incurred_Real!BP$1,FALSE))*$M197</f>
        <v>0</v>
      </c>
      <c r="AN197" s="232">
        <f>(VLOOKUP($C197,Incurred_Real!$A$25:$BR$427,Incurred_Real!BQ$1,FALSE))*$M197</f>
        <v>0</v>
      </c>
      <c r="AO197" s="232">
        <f>(VLOOKUP($C197,Incurred_Real!$A$25:$BR$427,Incurred_Real!BR$1,FALSE))*$M197</f>
        <v>0</v>
      </c>
      <c r="AP197" s="232">
        <f t="shared" si="17"/>
        <v>797342.38530848199</v>
      </c>
      <c r="AR197" s="232" t="b">
        <f t="shared" si="18"/>
        <v>1</v>
      </c>
    </row>
    <row r="198" spans="3:44" x14ac:dyDescent="0.15">
      <c r="C198" s="11" t="s">
        <v>334</v>
      </c>
      <c r="D198" s="11" t="str">
        <f>VLOOKUP(C198,'Project List'!$A$9:$AG$360,'Project List'!$G$1,FALSE)</f>
        <v>Database Platform Refresh 19-20</v>
      </c>
      <c r="E198" s="11" t="str">
        <f>VLOOKUP($C198,Incurred_Real!$A$24:$E$376,Incurred_Real!$D$1,FALSE)</f>
        <v>Information Technology</v>
      </c>
      <c r="F198" s="13">
        <f>IF(VLOOKUP($C198,Incurred_Nominal!$A$25:$AQ$426,Incurred_Nominal!$AL$1,FALSE)="Commissioned Extra",0,
IF(VLOOKUP($C198,Incurred_Nominal!$A$25:$AQ$426,Incurred_Nominal!$AK$1,FALSE)=F$4,VLOOKUP($C198,Incurred_Nominal!$A$25:$AQ$426,Incurred_Nominal!$AG$1,FALSE),0))</f>
        <v>0</v>
      </c>
      <c r="G198" s="13">
        <f>IF(VLOOKUP($C198,Incurred_Nominal!$A$25:$AQ$426,Incurred_Nominal!$AL$1,FALSE)="Commissioned Extra",0,
IF(VLOOKUP($C198,Incurred_Nominal!$A$25:$AQ$426,Incurred_Nominal!$AK$1,FALSE)=G$4,VLOOKUP($C198,Incurred_Nominal!$A$25:$AQ$426,Incurred_Nominal!$AG$1,FALSE),0))</f>
        <v>1521258.4566191798</v>
      </c>
      <c r="H198" s="13">
        <f>IF(VLOOKUP($C198,Incurred_Nominal!$A$25:$AQ$426,Incurred_Nominal!$AL$1,FALSE)="Commissioned Extra",0,
IF(VLOOKUP($C198,Incurred_Nominal!$A$25:$AQ$426,Incurred_Nominal!$AK$1,FALSE)=H$4,VLOOKUP($C198,Incurred_Nominal!$A$25:$AQ$426,Incurred_Nominal!$AG$1,FALSE),0))</f>
        <v>0</v>
      </c>
      <c r="I198" s="13">
        <f>IF(VLOOKUP($C198,Incurred_Nominal!$A$25:$AQ$426,Incurred_Nominal!$AL$1,FALSE)="Commissioned Extra",0,
IF(VLOOKUP($C198,Incurred_Nominal!$A$25:$AQ$426,Incurred_Nominal!$AK$1,FALSE)=I$4,VLOOKUP($C198,Incurred_Nominal!$A$25:$AQ$426,Incurred_Nominal!$AG$1,FALSE),0))</f>
        <v>0</v>
      </c>
      <c r="J198" s="13">
        <f>IF(VLOOKUP($C198,Incurred_Nominal!$A$25:$AQ$426,Incurred_Nominal!$AL$1,FALSE)="Commissioned Extra",0,
IF(VLOOKUP($C198,Incurred_Nominal!$A$25:$AQ$426,Incurred_Nominal!$AK$1,FALSE)=J$4,VLOOKUP($C198,Incurred_Nominal!$A$25:$AQ$426,Incurred_Nominal!$AG$1,FALSE),0))</f>
        <v>0</v>
      </c>
      <c r="K198" s="13">
        <f>IF(VLOOKUP($C198,Incurred_Nominal!$A$25:$AQ$426,Incurred_Nominal!$AL$1,FALSE)="Commissioned Extra",0,
IF(VLOOKUP($C198,Incurred_Nominal!$A$25:$AQ$426,Incurred_Nominal!$AK$1,FALSE)=K$4,VLOOKUP($C198,Incurred_Nominal!$A$25:$AQ$426,Incurred_Nominal!$AG$1,FALSE),0))</f>
        <v>0</v>
      </c>
      <c r="L198" s="13">
        <f>IF(VLOOKUP($C198,Incurred_Nominal!$A$25:$AQ$426,Incurred_Nominal!$AL$1,FALSE)="Commissioned Extra",0,
IF(VLOOKUP($C198,Incurred_Nominal!$A$25:$AQ$426,Incurred_Nominal!$AK$1,FALSE)=L$4,VLOOKUP($C198,Incurred_Nominal!$A$25:$AQ$426,Incurred_Nominal!$AG$1,FALSE),0))</f>
        <v>0</v>
      </c>
      <c r="M198" s="232">
        <f t="shared" si="19"/>
        <v>1521258.4566191798</v>
      </c>
      <c r="N198" s="232">
        <f t="shared" si="20"/>
        <v>2023</v>
      </c>
      <c r="P198" s="232">
        <f>(VLOOKUP($C198,Incurred_Real!$A$25:$BR$427,Incurred_Real!AS$1,FALSE))*$M198</f>
        <v>0</v>
      </c>
      <c r="Q198" s="232">
        <f>(VLOOKUP($C198,Incurred_Real!$A$25:$BR$427,Incurred_Real!AT$1,FALSE))*$M198</f>
        <v>0</v>
      </c>
      <c r="R198" s="232">
        <f>(VLOOKUP($C198,Incurred_Real!$A$25:$BR$427,Incurred_Real!AU$1,FALSE))*$M198</f>
        <v>0</v>
      </c>
      <c r="S198" s="232">
        <f>(VLOOKUP($C198,Incurred_Real!$A$25:$BR$427,Incurred_Real!AV$1,FALSE))*$M198</f>
        <v>1521258.4566191798</v>
      </c>
      <c r="T198" s="232">
        <f>(VLOOKUP($C198,Incurred_Real!$A$25:$BR$427,Incurred_Real!AW$1,FALSE))*$M198</f>
        <v>0</v>
      </c>
      <c r="U198" s="232">
        <f>(VLOOKUP($C198,Incurred_Real!$A$25:$BR$427,Incurred_Real!AX$1,FALSE))*$M198</f>
        <v>0</v>
      </c>
      <c r="V198" s="232">
        <f>(VLOOKUP($C198,Incurred_Real!$A$25:$BR$427,Incurred_Real!AY$1,FALSE))*$M198</f>
        <v>0</v>
      </c>
      <c r="W198" s="232">
        <f>(VLOOKUP($C198,Incurred_Real!$A$25:$BR$427,Incurred_Real!AZ$1,FALSE))*$M198</f>
        <v>0</v>
      </c>
      <c r="X198" s="232">
        <f>(VLOOKUP($C198,Incurred_Real!$A$25:$BR$427,Incurred_Real!BA$1,FALSE))*$M198</f>
        <v>0</v>
      </c>
      <c r="Y198" s="232">
        <f>(VLOOKUP($C198,Incurred_Real!$A$25:$BR$427,Incurred_Real!BB$1,FALSE))*$M198</f>
        <v>0</v>
      </c>
      <c r="Z198" s="232">
        <f>(VLOOKUP($C198,Incurred_Real!$A$25:$BR$427,Incurred_Real!BC$1,FALSE))*$M198</f>
        <v>0</v>
      </c>
      <c r="AA198" s="232">
        <f>(VLOOKUP($C198,Incurred_Real!$A$25:$BR$427,Incurred_Real!BD$1,FALSE))*$M198</f>
        <v>0</v>
      </c>
      <c r="AB198" s="232">
        <f>(VLOOKUP($C198,Incurred_Real!$A$25:$BR$427,Incurred_Real!BE$1,FALSE))*$M198</f>
        <v>0</v>
      </c>
      <c r="AC198" s="232">
        <f>(VLOOKUP($C198,Incurred_Real!$A$25:$BR$427,Incurred_Real!BF$1,FALSE))*$M198</f>
        <v>0</v>
      </c>
      <c r="AD198" s="232">
        <f>(VLOOKUP($C198,Incurred_Real!$A$25:$BR$427,Incurred_Real!BG$1,FALSE))*$M198</f>
        <v>0</v>
      </c>
      <c r="AE198" s="232">
        <f>(VLOOKUP($C198,Incurred_Real!$A$25:$BR$427,Incurred_Real!BH$1,FALSE))*$M198</f>
        <v>0</v>
      </c>
      <c r="AF198" s="232">
        <f>(VLOOKUP($C198,Incurred_Real!$A$25:$BR$427,Incurred_Real!BI$1,FALSE))*$M198</f>
        <v>0</v>
      </c>
      <c r="AG198" s="232">
        <f>(VLOOKUP($C198,Incurred_Real!$A$25:$BR$427,Incurred_Real!BJ$1,FALSE))*$M198</f>
        <v>0</v>
      </c>
      <c r="AH198" s="232">
        <f>(VLOOKUP($C198,Incurred_Real!$A$25:$BR$427,Incurred_Real!BK$1,FALSE))*$M198</f>
        <v>0</v>
      </c>
      <c r="AI198" s="232">
        <f>(VLOOKUP($C198,Incurred_Real!$A$25:$BR$427,Incurred_Real!BL$1,FALSE))*$M198</f>
        <v>0</v>
      </c>
      <c r="AJ198" s="232">
        <f>(VLOOKUP($C198,Incurred_Real!$A$25:$BR$427,Incurred_Real!BM$1,FALSE))*$M198</f>
        <v>0</v>
      </c>
      <c r="AK198" s="232">
        <f>(VLOOKUP($C198,Incurred_Real!$A$25:$BR$427,Incurred_Real!BN$1,FALSE))*$M198</f>
        <v>0</v>
      </c>
      <c r="AL198" s="232">
        <f>(VLOOKUP($C198,Incurred_Real!$A$25:$BR$427,Incurred_Real!BO$1,FALSE))*$M198</f>
        <v>0</v>
      </c>
      <c r="AM198" s="232">
        <f>(VLOOKUP($C198,Incurred_Real!$A$25:$BR$427,Incurred_Real!BP$1,FALSE))*$M198</f>
        <v>0</v>
      </c>
      <c r="AN198" s="232">
        <f>(VLOOKUP($C198,Incurred_Real!$A$25:$BR$427,Incurred_Real!BQ$1,FALSE))*$M198</f>
        <v>0</v>
      </c>
      <c r="AO198" s="232">
        <f>(VLOOKUP($C198,Incurred_Real!$A$25:$BR$427,Incurred_Real!BR$1,FALSE))*$M198</f>
        <v>0</v>
      </c>
      <c r="AP198" s="232">
        <f t="shared" ref="AP198:AP261" si="21">SUM(P198:AO198)</f>
        <v>1521258.4566191798</v>
      </c>
      <c r="AR198" s="232" t="b">
        <f t="shared" ref="AR198:AR261" si="22">AP198=M198</f>
        <v>1</v>
      </c>
    </row>
    <row r="199" spans="3:44" x14ac:dyDescent="0.15">
      <c r="C199" s="11" t="s">
        <v>335</v>
      </c>
      <c r="D199" s="11" t="str">
        <f>VLOOKUP(C199,'Project List'!$A$9:$AG$360,'Project List'!$G$1,FALSE)</f>
        <v>Back Up Control and Data Centre</v>
      </c>
      <c r="E199" s="11" t="str">
        <f>VLOOKUP($C199,Incurred_Real!$A$24:$E$376,Incurred_Real!$D$1,FALSE)</f>
        <v>Security/Compliance</v>
      </c>
      <c r="F199" s="13">
        <f>IF(VLOOKUP($C199,Incurred_Nominal!$A$25:$AQ$426,Incurred_Nominal!$AL$1,FALSE)="Commissioned Extra",0,
IF(VLOOKUP($C199,Incurred_Nominal!$A$25:$AQ$426,Incurred_Nominal!$AK$1,FALSE)=F$4,VLOOKUP($C199,Incurred_Nominal!$A$25:$AQ$426,Incurred_Nominal!$AG$1,FALSE),0))</f>
        <v>0</v>
      </c>
      <c r="G199" s="13">
        <f>IF(VLOOKUP($C199,Incurred_Nominal!$A$25:$AQ$426,Incurred_Nominal!$AL$1,FALSE)="Commissioned Extra",0,
IF(VLOOKUP($C199,Incurred_Nominal!$A$25:$AQ$426,Incurred_Nominal!$AK$1,FALSE)=G$4,VLOOKUP($C199,Incurred_Nominal!$A$25:$AQ$426,Incurred_Nominal!$AG$1,FALSE),0))</f>
        <v>0</v>
      </c>
      <c r="H199" s="13">
        <f>IF(VLOOKUP($C199,Incurred_Nominal!$A$25:$AQ$426,Incurred_Nominal!$AL$1,FALSE)="Commissioned Extra",0,
IF(VLOOKUP($C199,Incurred_Nominal!$A$25:$AQ$426,Incurred_Nominal!$AK$1,FALSE)=H$4,VLOOKUP($C199,Incurred_Nominal!$A$25:$AQ$426,Incurred_Nominal!$AG$1,FALSE),0))</f>
        <v>0</v>
      </c>
      <c r="I199" s="13">
        <f>IF(VLOOKUP($C199,Incurred_Nominal!$A$25:$AQ$426,Incurred_Nominal!$AL$1,FALSE)="Commissioned Extra",0,
IF(VLOOKUP($C199,Incurred_Nominal!$A$25:$AQ$426,Incurred_Nominal!$AK$1,FALSE)=I$4,VLOOKUP($C199,Incurred_Nominal!$A$25:$AQ$426,Incurred_Nominal!$AG$1,FALSE),0))</f>
        <v>0</v>
      </c>
      <c r="J199" s="13">
        <f>IF(VLOOKUP($C199,Incurred_Nominal!$A$25:$AQ$426,Incurred_Nominal!$AL$1,FALSE)="Commissioned Extra",0,
IF(VLOOKUP($C199,Incurred_Nominal!$A$25:$AQ$426,Incurred_Nominal!$AK$1,FALSE)=J$4,VLOOKUP($C199,Incurred_Nominal!$A$25:$AQ$426,Incurred_Nominal!$AG$1,FALSE),0))</f>
        <v>0</v>
      </c>
      <c r="K199" s="13">
        <f>IF(VLOOKUP($C199,Incurred_Nominal!$A$25:$AQ$426,Incurred_Nominal!$AL$1,FALSE)="Commissioned Extra",0,
IF(VLOOKUP($C199,Incurred_Nominal!$A$25:$AQ$426,Incurred_Nominal!$AK$1,FALSE)=K$4,VLOOKUP($C199,Incurred_Nominal!$A$25:$AQ$426,Incurred_Nominal!$AG$1,FALSE),0))</f>
        <v>0</v>
      </c>
      <c r="L199" s="13">
        <f>IF(VLOOKUP($C199,Incurred_Nominal!$A$25:$AQ$426,Incurred_Nominal!$AL$1,FALSE)="Commissioned Extra",0,
IF(VLOOKUP($C199,Incurred_Nominal!$A$25:$AQ$426,Incurred_Nominal!$AK$1,FALSE)=L$4,VLOOKUP($C199,Incurred_Nominal!$A$25:$AQ$426,Incurred_Nominal!$AG$1,FALSE),0))</f>
        <v>0</v>
      </c>
      <c r="M199" s="232">
        <f t="shared" si="19"/>
        <v>0</v>
      </c>
      <c r="N199" s="232" t="str">
        <f t="shared" si="20"/>
        <v/>
      </c>
      <c r="P199" s="232">
        <f>(VLOOKUP($C199,Incurred_Real!$A$25:$BR$427,Incurred_Real!AS$1,FALSE))*$M199</f>
        <v>0</v>
      </c>
      <c r="Q199" s="232">
        <f>(VLOOKUP($C199,Incurred_Real!$A$25:$BR$427,Incurred_Real!AT$1,FALSE))*$M199</f>
        <v>0</v>
      </c>
      <c r="R199" s="232">
        <f>(VLOOKUP($C199,Incurred_Real!$A$25:$BR$427,Incurred_Real!AU$1,FALSE))*$M199</f>
        <v>0</v>
      </c>
      <c r="S199" s="232">
        <f>(VLOOKUP($C199,Incurred_Real!$A$25:$BR$427,Incurred_Real!AV$1,FALSE))*$M199</f>
        <v>0</v>
      </c>
      <c r="T199" s="232">
        <f>(VLOOKUP($C199,Incurred_Real!$A$25:$BR$427,Incurred_Real!AW$1,FALSE))*$M199</f>
        <v>0</v>
      </c>
      <c r="U199" s="232">
        <f>(VLOOKUP($C199,Incurred_Real!$A$25:$BR$427,Incurred_Real!AX$1,FALSE))*$M199</f>
        <v>0</v>
      </c>
      <c r="V199" s="232">
        <f>(VLOOKUP($C199,Incurred_Real!$A$25:$BR$427,Incurred_Real!AY$1,FALSE))*$M199</f>
        <v>0</v>
      </c>
      <c r="W199" s="232">
        <f>(VLOOKUP($C199,Incurred_Real!$A$25:$BR$427,Incurred_Real!AZ$1,FALSE))*$M199</f>
        <v>0</v>
      </c>
      <c r="X199" s="232">
        <f>(VLOOKUP($C199,Incurred_Real!$A$25:$BR$427,Incurred_Real!BA$1,FALSE))*$M199</f>
        <v>0</v>
      </c>
      <c r="Y199" s="232">
        <f>(VLOOKUP($C199,Incurred_Real!$A$25:$BR$427,Incurred_Real!BB$1,FALSE))*$M199</f>
        <v>0</v>
      </c>
      <c r="Z199" s="232">
        <f>(VLOOKUP($C199,Incurred_Real!$A$25:$BR$427,Incurred_Real!BC$1,FALSE))*$M199</f>
        <v>0</v>
      </c>
      <c r="AA199" s="232">
        <f>(VLOOKUP($C199,Incurred_Real!$A$25:$BR$427,Incurred_Real!BD$1,FALSE))*$M199</f>
        <v>0</v>
      </c>
      <c r="AB199" s="232">
        <f>(VLOOKUP($C199,Incurred_Real!$A$25:$BR$427,Incurred_Real!BE$1,FALSE))*$M199</f>
        <v>0</v>
      </c>
      <c r="AC199" s="232">
        <f>(VLOOKUP($C199,Incurred_Real!$A$25:$BR$427,Incurred_Real!BF$1,FALSE))*$M199</f>
        <v>0</v>
      </c>
      <c r="AD199" s="232">
        <f>(VLOOKUP($C199,Incurred_Real!$A$25:$BR$427,Incurred_Real!BG$1,FALSE))*$M199</f>
        <v>0</v>
      </c>
      <c r="AE199" s="232">
        <f>(VLOOKUP($C199,Incurred_Real!$A$25:$BR$427,Incurred_Real!BH$1,FALSE))*$M199</f>
        <v>0</v>
      </c>
      <c r="AF199" s="232">
        <f>(VLOOKUP($C199,Incurred_Real!$A$25:$BR$427,Incurred_Real!BI$1,FALSE))*$M199</f>
        <v>0</v>
      </c>
      <c r="AG199" s="232">
        <f>(VLOOKUP($C199,Incurred_Real!$A$25:$BR$427,Incurred_Real!BJ$1,FALSE))*$M199</f>
        <v>0</v>
      </c>
      <c r="AH199" s="232">
        <f>(VLOOKUP($C199,Incurred_Real!$A$25:$BR$427,Incurred_Real!BK$1,FALSE))*$M199</f>
        <v>0</v>
      </c>
      <c r="AI199" s="232">
        <f>(VLOOKUP($C199,Incurred_Real!$A$25:$BR$427,Incurred_Real!BL$1,FALSE))*$M199</f>
        <v>0</v>
      </c>
      <c r="AJ199" s="232">
        <f>(VLOOKUP($C199,Incurred_Real!$A$25:$BR$427,Incurred_Real!BM$1,FALSE))*$M199</f>
        <v>0</v>
      </c>
      <c r="AK199" s="232">
        <f>(VLOOKUP($C199,Incurred_Real!$A$25:$BR$427,Incurred_Real!BN$1,FALSE))*$M199</f>
        <v>0</v>
      </c>
      <c r="AL199" s="232">
        <f>(VLOOKUP($C199,Incurred_Real!$A$25:$BR$427,Incurred_Real!BO$1,FALSE))*$M199</f>
        <v>0</v>
      </c>
      <c r="AM199" s="232">
        <f>(VLOOKUP($C199,Incurred_Real!$A$25:$BR$427,Incurred_Real!BP$1,FALSE))*$M199</f>
        <v>0</v>
      </c>
      <c r="AN199" s="232">
        <f>(VLOOKUP($C199,Incurred_Real!$A$25:$BR$427,Incurred_Real!BQ$1,FALSE))*$M199</f>
        <v>0</v>
      </c>
      <c r="AO199" s="232">
        <f>(VLOOKUP($C199,Incurred_Real!$A$25:$BR$427,Incurred_Real!BR$1,FALSE))*$M199</f>
        <v>0</v>
      </c>
      <c r="AP199" s="232">
        <f t="shared" si="21"/>
        <v>0</v>
      </c>
      <c r="AR199" s="232" t="b">
        <f t="shared" si="22"/>
        <v>1</v>
      </c>
    </row>
    <row r="200" spans="3:44" x14ac:dyDescent="0.15">
      <c r="C200" s="11" t="s">
        <v>337</v>
      </c>
      <c r="D200" s="11" t="str">
        <f>VLOOKUP(C200,'Project List'!$A$9:$AG$360,'Project List'!$G$1,FALSE)</f>
        <v>Davenport Under-voltage Load Shedding</v>
      </c>
      <c r="E200" s="11" t="str">
        <f>VLOOKUP($C200,Incurred_Real!$A$24:$E$376,Incurred_Real!$D$1,FALSE)</f>
        <v>Security/Compliance</v>
      </c>
      <c r="F200" s="13">
        <f>IF(VLOOKUP($C200,Incurred_Nominal!$A$25:$AQ$426,Incurred_Nominal!$AL$1,FALSE)="Commissioned Extra",0,
IF(VLOOKUP($C200,Incurred_Nominal!$A$25:$AQ$426,Incurred_Nominal!$AK$1,FALSE)=F$4,VLOOKUP($C200,Incurred_Nominal!$A$25:$AQ$426,Incurred_Nominal!$AG$1,FALSE),0))</f>
        <v>0</v>
      </c>
      <c r="G200" s="13">
        <f>IF(VLOOKUP($C200,Incurred_Nominal!$A$25:$AQ$426,Incurred_Nominal!$AL$1,FALSE)="Commissioned Extra",0,
IF(VLOOKUP($C200,Incurred_Nominal!$A$25:$AQ$426,Incurred_Nominal!$AK$1,FALSE)=G$4,VLOOKUP($C200,Incurred_Nominal!$A$25:$AQ$426,Incurred_Nominal!$AG$1,FALSE),0))</f>
        <v>0</v>
      </c>
      <c r="H200" s="13">
        <f>IF(VLOOKUP($C200,Incurred_Nominal!$A$25:$AQ$426,Incurred_Nominal!$AL$1,FALSE)="Commissioned Extra",0,
IF(VLOOKUP($C200,Incurred_Nominal!$A$25:$AQ$426,Incurred_Nominal!$AK$1,FALSE)=H$4,VLOOKUP($C200,Incurred_Nominal!$A$25:$AQ$426,Incurred_Nominal!$AG$1,FALSE),0))</f>
        <v>0</v>
      </c>
      <c r="I200" s="13">
        <f>IF(VLOOKUP($C200,Incurred_Nominal!$A$25:$AQ$426,Incurred_Nominal!$AL$1,FALSE)="Commissioned Extra",0,
IF(VLOOKUP($C200,Incurred_Nominal!$A$25:$AQ$426,Incurred_Nominal!$AK$1,FALSE)=I$4,VLOOKUP($C200,Incurred_Nominal!$A$25:$AQ$426,Incurred_Nominal!$AG$1,FALSE),0))</f>
        <v>0</v>
      </c>
      <c r="J200" s="13">
        <f>IF(VLOOKUP($C200,Incurred_Nominal!$A$25:$AQ$426,Incurred_Nominal!$AL$1,FALSE)="Commissioned Extra",0,
IF(VLOOKUP($C200,Incurred_Nominal!$A$25:$AQ$426,Incurred_Nominal!$AK$1,FALSE)=J$4,VLOOKUP($C200,Incurred_Nominal!$A$25:$AQ$426,Incurred_Nominal!$AG$1,FALSE),0))</f>
        <v>0</v>
      </c>
      <c r="K200" s="13">
        <f>IF(VLOOKUP($C200,Incurred_Nominal!$A$25:$AQ$426,Incurred_Nominal!$AL$1,FALSE)="Commissioned Extra",0,
IF(VLOOKUP($C200,Incurred_Nominal!$A$25:$AQ$426,Incurred_Nominal!$AK$1,FALSE)=K$4,VLOOKUP($C200,Incurred_Nominal!$A$25:$AQ$426,Incurred_Nominal!$AG$1,FALSE),0))</f>
        <v>0</v>
      </c>
      <c r="L200" s="13">
        <f>IF(VLOOKUP($C200,Incurred_Nominal!$A$25:$AQ$426,Incurred_Nominal!$AL$1,FALSE)="Commissioned Extra",0,
IF(VLOOKUP($C200,Incurred_Nominal!$A$25:$AQ$426,Incurred_Nominal!$AK$1,FALSE)=L$4,VLOOKUP($C200,Incurred_Nominal!$A$25:$AQ$426,Incurred_Nominal!$AG$1,FALSE),0))</f>
        <v>0</v>
      </c>
      <c r="M200" s="232">
        <f t="shared" si="19"/>
        <v>0</v>
      </c>
      <c r="N200" s="232" t="str">
        <f t="shared" si="20"/>
        <v/>
      </c>
      <c r="P200" s="232">
        <f>(VLOOKUP($C200,Incurred_Real!$A$25:$BR$427,Incurred_Real!AS$1,FALSE))*$M200</f>
        <v>0</v>
      </c>
      <c r="Q200" s="232">
        <f>(VLOOKUP($C200,Incurred_Real!$A$25:$BR$427,Incurred_Real!AT$1,FALSE))*$M200</f>
        <v>0</v>
      </c>
      <c r="R200" s="232">
        <f>(VLOOKUP($C200,Incurred_Real!$A$25:$BR$427,Incurred_Real!AU$1,FALSE))*$M200</f>
        <v>0</v>
      </c>
      <c r="S200" s="232">
        <f>(VLOOKUP($C200,Incurred_Real!$A$25:$BR$427,Incurred_Real!AV$1,FALSE))*$M200</f>
        <v>0</v>
      </c>
      <c r="T200" s="232">
        <f>(VLOOKUP($C200,Incurred_Real!$A$25:$BR$427,Incurred_Real!AW$1,FALSE))*$M200</f>
        <v>0</v>
      </c>
      <c r="U200" s="232">
        <f>(VLOOKUP($C200,Incurred_Real!$A$25:$BR$427,Incurred_Real!AX$1,FALSE))*$M200</f>
        <v>0</v>
      </c>
      <c r="V200" s="232">
        <f>(VLOOKUP($C200,Incurred_Real!$A$25:$BR$427,Incurred_Real!AY$1,FALSE))*$M200</f>
        <v>0</v>
      </c>
      <c r="W200" s="232">
        <f>(VLOOKUP($C200,Incurred_Real!$A$25:$BR$427,Incurred_Real!AZ$1,FALSE))*$M200</f>
        <v>0</v>
      </c>
      <c r="X200" s="232">
        <f>(VLOOKUP($C200,Incurred_Real!$A$25:$BR$427,Incurred_Real!BA$1,FALSE))*$M200</f>
        <v>0</v>
      </c>
      <c r="Y200" s="232">
        <f>(VLOOKUP($C200,Incurred_Real!$A$25:$BR$427,Incurred_Real!BB$1,FALSE))*$M200</f>
        <v>0</v>
      </c>
      <c r="Z200" s="232">
        <f>(VLOOKUP($C200,Incurred_Real!$A$25:$BR$427,Incurred_Real!BC$1,FALSE))*$M200</f>
        <v>0</v>
      </c>
      <c r="AA200" s="232">
        <f>(VLOOKUP($C200,Incurred_Real!$A$25:$BR$427,Incurred_Real!BD$1,FALSE))*$M200</f>
        <v>0</v>
      </c>
      <c r="AB200" s="232">
        <f>(VLOOKUP($C200,Incurred_Real!$A$25:$BR$427,Incurred_Real!BE$1,FALSE))*$M200</f>
        <v>0</v>
      </c>
      <c r="AC200" s="232">
        <f>(VLOOKUP($C200,Incurred_Real!$A$25:$BR$427,Incurred_Real!BF$1,FALSE))*$M200</f>
        <v>0</v>
      </c>
      <c r="AD200" s="232">
        <f>(VLOOKUP($C200,Incurred_Real!$A$25:$BR$427,Incurred_Real!BG$1,FALSE))*$M200</f>
        <v>0</v>
      </c>
      <c r="AE200" s="232">
        <f>(VLOOKUP($C200,Incurred_Real!$A$25:$BR$427,Incurred_Real!BH$1,FALSE))*$M200</f>
        <v>0</v>
      </c>
      <c r="AF200" s="232">
        <f>(VLOOKUP($C200,Incurred_Real!$A$25:$BR$427,Incurred_Real!BI$1,FALSE))*$M200</f>
        <v>0</v>
      </c>
      <c r="AG200" s="232">
        <f>(VLOOKUP($C200,Incurred_Real!$A$25:$BR$427,Incurred_Real!BJ$1,FALSE))*$M200</f>
        <v>0</v>
      </c>
      <c r="AH200" s="232">
        <f>(VLOOKUP($C200,Incurred_Real!$A$25:$BR$427,Incurred_Real!BK$1,FALSE))*$M200</f>
        <v>0</v>
      </c>
      <c r="AI200" s="232">
        <f>(VLOOKUP($C200,Incurred_Real!$A$25:$BR$427,Incurred_Real!BL$1,FALSE))*$M200</f>
        <v>0</v>
      </c>
      <c r="AJ200" s="232">
        <f>(VLOOKUP($C200,Incurred_Real!$A$25:$BR$427,Incurred_Real!BM$1,FALSE))*$M200</f>
        <v>0</v>
      </c>
      <c r="AK200" s="232">
        <f>(VLOOKUP($C200,Incurred_Real!$A$25:$BR$427,Incurred_Real!BN$1,FALSE))*$M200</f>
        <v>0</v>
      </c>
      <c r="AL200" s="232">
        <f>(VLOOKUP($C200,Incurred_Real!$A$25:$BR$427,Incurred_Real!BO$1,FALSE))*$M200</f>
        <v>0</v>
      </c>
      <c r="AM200" s="232">
        <f>(VLOOKUP($C200,Incurred_Real!$A$25:$BR$427,Incurred_Real!BP$1,FALSE))*$M200</f>
        <v>0</v>
      </c>
      <c r="AN200" s="232">
        <f>(VLOOKUP($C200,Incurred_Real!$A$25:$BR$427,Incurred_Real!BQ$1,FALSE))*$M200</f>
        <v>0</v>
      </c>
      <c r="AO200" s="232">
        <f>(VLOOKUP($C200,Incurred_Real!$A$25:$BR$427,Incurred_Real!BR$1,FALSE))*$M200</f>
        <v>0</v>
      </c>
      <c r="AP200" s="232">
        <f t="shared" si="21"/>
        <v>0</v>
      </c>
      <c r="AR200" s="232" t="b">
        <f t="shared" si="22"/>
        <v>1</v>
      </c>
    </row>
    <row r="201" spans="3:44" x14ac:dyDescent="0.15">
      <c r="C201" s="11" t="s">
        <v>339</v>
      </c>
      <c r="D201" s="11" t="str">
        <f>VLOOKUP(C201,'Project List'!$A$9:$AG$360,'Project List'!$G$1,FALSE)</f>
        <v>Monash and Berri Relay Replacement</v>
      </c>
      <c r="E201" s="11" t="str">
        <f>VLOOKUP($C201,Incurred_Real!$A$24:$E$376,Incurred_Real!$D$1,FALSE)</f>
        <v>Replacement</v>
      </c>
      <c r="F201" s="13">
        <f>IF(VLOOKUP($C201,Incurred_Nominal!$A$25:$AQ$426,Incurred_Nominal!$AL$1,FALSE)="Commissioned Extra",0,
IF(VLOOKUP($C201,Incurred_Nominal!$A$25:$AQ$426,Incurred_Nominal!$AK$1,FALSE)=F$4,VLOOKUP($C201,Incurred_Nominal!$A$25:$AQ$426,Incurred_Nominal!$AG$1,FALSE),0))</f>
        <v>0</v>
      </c>
      <c r="G201" s="13">
        <f>IF(VLOOKUP($C201,Incurred_Nominal!$A$25:$AQ$426,Incurred_Nominal!$AL$1,FALSE)="Commissioned Extra",0,
IF(VLOOKUP($C201,Incurred_Nominal!$A$25:$AQ$426,Incurred_Nominal!$AK$1,FALSE)=G$4,VLOOKUP($C201,Incurred_Nominal!$A$25:$AQ$426,Incurred_Nominal!$AG$1,FALSE),0))</f>
        <v>0</v>
      </c>
      <c r="H201" s="13">
        <f>IF(VLOOKUP($C201,Incurred_Nominal!$A$25:$AQ$426,Incurred_Nominal!$AL$1,FALSE)="Commissioned Extra",0,
IF(VLOOKUP($C201,Incurred_Nominal!$A$25:$AQ$426,Incurred_Nominal!$AK$1,FALSE)=H$4,VLOOKUP($C201,Incurred_Nominal!$A$25:$AQ$426,Incurred_Nominal!$AG$1,FALSE),0))</f>
        <v>0</v>
      </c>
      <c r="I201" s="13">
        <f>IF(VLOOKUP($C201,Incurred_Nominal!$A$25:$AQ$426,Incurred_Nominal!$AL$1,FALSE)="Commissioned Extra",0,
IF(VLOOKUP($C201,Incurred_Nominal!$A$25:$AQ$426,Incurred_Nominal!$AK$1,FALSE)=I$4,VLOOKUP($C201,Incurred_Nominal!$A$25:$AQ$426,Incurred_Nominal!$AG$1,FALSE),0))</f>
        <v>0</v>
      </c>
      <c r="J201" s="13">
        <f>IF(VLOOKUP($C201,Incurred_Nominal!$A$25:$AQ$426,Incurred_Nominal!$AL$1,FALSE)="Commissioned Extra",0,
IF(VLOOKUP($C201,Incurred_Nominal!$A$25:$AQ$426,Incurred_Nominal!$AK$1,FALSE)=J$4,VLOOKUP($C201,Incurred_Nominal!$A$25:$AQ$426,Incurred_Nominal!$AG$1,FALSE),0))</f>
        <v>0</v>
      </c>
      <c r="K201" s="13">
        <f>IF(VLOOKUP($C201,Incurred_Nominal!$A$25:$AQ$426,Incurred_Nominal!$AL$1,FALSE)="Commissioned Extra",0,
IF(VLOOKUP($C201,Incurred_Nominal!$A$25:$AQ$426,Incurred_Nominal!$AK$1,FALSE)=K$4,VLOOKUP($C201,Incurred_Nominal!$A$25:$AQ$426,Incurred_Nominal!$AG$1,FALSE),0))</f>
        <v>0</v>
      </c>
      <c r="L201" s="13">
        <f>IF(VLOOKUP($C201,Incurred_Nominal!$A$25:$AQ$426,Incurred_Nominal!$AL$1,FALSE)="Commissioned Extra",0,
IF(VLOOKUP($C201,Incurred_Nominal!$A$25:$AQ$426,Incurred_Nominal!$AK$1,FALSE)=L$4,VLOOKUP($C201,Incurred_Nominal!$A$25:$AQ$426,Incurred_Nominal!$AG$1,FALSE),0))</f>
        <v>0</v>
      </c>
      <c r="M201" s="232">
        <f t="shared" si="19"/>
        <v>0</v>
      </c>
      <c r="N201" s="232" t="str">
        <f t="shared" si="20"/>
        <v/>
      </c>
      <c r="P201" s="232">
        <f>(VLOOKUP($C201,Incurred_Real!$A$25:$BR$427,Incurred_Real!AS$1,FALSE))*$M201</f>
        <v>0</v>
      </c>
      <c r="Q201" s="232">
        <f>(VLOOKUP($C201,Incurred_Real!$A$25:$BR$427,Incurred_Real!AT$1,FALSE))*$M201</f>
        <v>0</v>
      </c>
      <c r="R201" s="232">
        <f>(VLOOKUP($C201,Incurred_Real!$A$25:$BR$427,Incurred_Real!AU$1,FALSE))*$M201</f>
        <v>0</v>
      </c>
      <c r="S201" s="232">
        <f>(VLOOKUP($C201,Incurred_Real!$A$25:$BR$427,Incurred_Real!AV$1,FALSE))*$M201</f>
        <v>0</v>
      </c>
      <c r="T201" s="232">
        <f>(VLOOKUP($C201,Incurred_Real!$A$25:$BR$427,Incurred_Real!AW$1,FALSE))*$M201</f>
        <v>0</v>
      </c>
      <c r="U201" s="232">
        <f>(VLOOKUP($C201,Incurred_Real!$A$25:$BR$427,Incurred_Real!AX$1,FALSE))*$M201</f>
        <v>0</v>
      </c>
      <c r="V201" s="232">
        <f>(VLOOKUP($C201,Incurred_Real!$A$25:$BR$427,Incurred_Real!AY$1,FALSE))*$M201</f>
        <v>0</v>
      </c>
      <c r="W201" s="232">
        <f>(VLOOKUP($C201,Incurred_Real!$A$25:$BR$427,Incurred_Real!AZ$1,FALSE))*$M201</f>
        <v>0</v>
      </c>
      <c r="X201" s="232">
        <f>(VLOOKUP($C201,Incurred_Real!$A$25:$BR$427,Incurred_Real!BA$1,FALSE))*$M201</f>
        <v>0</v>
      </c>
      <c r="Y201" s="232">
        <f>(VLOOKUP($C201,Incurred_Real!$A$25:$BR$427,Incurred_Real!BB$1,FALSE))*$M201</f>
        <v>0</v>
      </c>
      <c r="Z201" s="232">
        <f>(VLOOKUP($C201,Incurred_Real!$A$25:$BR$427,Incurred_Real!BC$1,FALSE))*$M201</f>
        <v>0</v>
      </c>
      <c r="AA201" s="232">
        <f>(VLOOKUP($C201,Incurred_Real!$A$25:$BR$427,Incurred_Real!BD$1,FALSE))*$M201</f>
        <v>0</v>
      </c>
      <c r="AB201" s="232">
        <f>(VLOOKUP($C201,Incurred_Real!$A$25:$BR$427,Incurred_Real!BE$1,FALSE))*$M201</f>
        <v>0</v>
      </c>
      <c r="AC201" s="232">
        <f>(VLOOKUP($C201,Incurred_Real!$A$25:$BR$427,Incurred_Real!BF$1,FALSE))*$M201</f>
        <v>0</v>
      </c>
      <c r="AD201" s="232">
        <f>(VLOOKUP($C201,Incurred_Real!$A$25:$BR$427,Incurred_Real!BG$1,FALSE))*$M201</f>
        <v>0</v>
      </c>
      <c r="AE201" s="232">
        <f>(VLOOKUP($C201,Incurred_Real!$A$25:$BR$427,Incurred_Real!BH$1,FALSE))*$M201</f>
        <v>0</v>
      </c>
      <c r="AF201" s="232">
        <f>(VLOOKUP($C201,Incurred_Real!$A$25:$BR$427,Incurred_Real!BI$1,FALSE))*$M201</f>
        <v>0</v>
      </c>
      <c r="AG201" s="232">
        <f>(VLOOKUP($C201,Incurred_Real!$A$25:$BR$427,Incurred_Real!BJ$1,FALSE))*$M201</f>
        <v>0</v>
      </c>
      <c r="AH201" s="232">
        <f>(VLOOKUP($C201,Incurred_Real!$A$25:$BR$427,Incurred_Real!BK$1,FALSE))*$M201</f>
        <v>0</v>
      </c>
      <c r="AI201" s="232">
        <f>(VLOOKUP($C201,Incurred_Real!$A$25:$BR$427,Incurred_Real!BL$1,FALSE))*$M201</f>
        <v>0</v>
      </c>
      <c r="AJ201" s="232">
        <f>(VLOOKUP($C201,Incurred_Real!$A$25:$BR$427,Incurred_Real!BM$1,FALSE))*$M201</f>
        <v>0</v>
      </c>
      <c r="AK201" s="232">
        <f>(VLOOKUP($C201,Incurred_Real!$A$25:$BR$427,Incurred_Real!BN$1,FALSE))*$M201</f>
        <v>0</v>
      </c>
      <c r="AL201" s="232">
        <f>(VLOOKUP($C201,Incurred_Real!$A$25:$BR$427,Incurred_Real!BO$1,FALSE))*$M201</f>
        <v>0</v>
      </c>
      <c r="AM201" s="232">
        <f>(VLOOKUP($C201,Incurred_Real!$A$25:$BR$427,Incurred_Real!BP$1,FALSE))*$M201</f>
        <v>0</v>
      </c>
      <c r="AN201" s="232">
        <f>(VLOOKUP($C201,Incurred_Real!$A$25:$BR$427,Incurred_Real!BQ$1,FALSE))*$M201</f>
        <v>0</v>
      </c>
      <c r="AO201" s="232">
        <f>(VLOOKUP($C201,Incurred_Real!$A$25:$BR$427,Incurred_Real!BR$1,FALSE))*$M201</f>
        <v>0</v>
      </c>
      <c r="AP201" s="232">
        <f t="shared" si="21"/>
        <v>0</v>
      </c>
      <c r="AR201" s="232" t="b">
        <f t="shared" si="22"/>
        <v>1</v>
      </c>
    </row>
    <row r="202" spans="3:44" x14ac:dyDescent="0.15">
      <c r="C202" s="11" t="s">
        <v>341</v>
      </c>
      <c r="D202" s="11" t="str">
        <f>VLOOKUP(C202,'Project List'!$A$9:$AG$360,'Project List'!$G$1,FALSE)</f>
        <v>GE D20 RTU Product Upgrades</v>
      </c>
      <c r="E202" s="11" t="str">
        <f>VLOOKUP($C202,Incurred_Real!$A$24:$E$376,Incurred_Real!$D$1,FALSE)</f>
        <v>Replacement</v>
      </c>
      <c r="F202" s="13">
        <f>IF(VLOOKUP($C202,Incurred_Nominal!$A$25:$AQ$426,Incurred_Nominal!$AL$1,FALSE)="Commissioned Extra",0,
IF(VLOOKUP($C202,Incurred_Nominal!$A$25:$AQ$426,Incurred_Nominal!$AK$1,FALSE)=F$4,VLOOKUP($C202,Incurred_Nominal!$A$25:$AQ$426,Incurred_Nominal!$AG$1,FALSE),0))</f>
        <v>0</v>
      </c>
      <c r="G202" s="13">
        <f>IF(VLOOKUP($C202,Incurred_Nominal!$A$25:$AQ$426,Incurred_Nominal!$AL$1,FALSE)="Commissioned Extra",0,
IF(VLOOKUP($C202,Incurred_Nominal!$A$25:$AQ$426,Incurred_Nominal!$AK$1,FALSE)=G$4,VLOOKUP($C202,Incurred_Nominal!$A$25:$AQ$426,Incurred_Nominal!$AG$1,FALSE),0))</f>
        <v>0</v>
      </c>
      <c r="H202" s="13">
        <f>IF(VLOOKUP($C202,Incurred_Nominal!$A$25:$AQ$426,Incurred_Nominal!$AL$1,FALSE)="Commissioned Extra",0,
IF(VLOOKUP($C202,Incurred_Nominal!$A$25:$AQ$426,Incurred_Nominal!$AK$1,FALSE)=H$4,VLOOKUP($C202,Incurred_Nominal!$A$25:$AQ$426,Incurred_Nominal!$AG$1,FALSE),0))</f>
        <v>0</v>
      </c>
      <c r="I202" s="13">
        <f>IF(VLOOKUP($C202,Incurred_Nominal!$A$25:$AQ$426,Incurred_Nominal!$AL$1,FALSE)="Commissioned Extra",0,
IF(VLOOKUP($C202,Incurred_Nominal!$A$25:$AQ$426,Incurred_Nominal!$AK$1,FALSE)=I$4,VLOOKUP($C202,Incurred_Nominal!$A$25:$AQ$426,Incurred_Nominal!$AG$1,FALSE),0))</f>
        <v>0</v>
      </c>
      <c r="J202" s="13">
        <f>IF(VLOOKUP($C202,Incurred_Nominal!$A$25:$AQ$426,Incurred_Nominal!$AL$1,FALSE)="Commissioned Extra",0,
IF(VLOOKUP($C202,Incurred_Nominal!$A$25:$AQ$426,Incurred_Nominal!$AK$1,FALSE)=J$4,VLOOKUP($C202,Incurred_Nominal!$A$25:$AQ$426,Incurred_Nominal!$AG$1,FALSE),0))</f>
        <v>0</v>
      </c>
      <c r="K202" s="13">
        <f>IF(VLOOKUP($C202,Incurred_Nominal!$A$25:$AQ$426,Incurred_Nominal!$AL$1,FALSE)="Commissioned Extra",0,
IF(VLOOKUP($C202,Incurred_Nominal!$A$25:$AQ$426,Incurred_Nominal!$AK$1,FALSE)=K$4,VLOOKUP($C202,Incurred_Nominal!$A$25:$AQ$426,Incurred_Nominal!$AG$1,FALSE),0))</f>
        <v>0</v>
      </c>
      <c r="L202" s="13">
        <f>IF(VLOOKUP($C202,Incurred_Nominal!$A$25:$AQ$426,Incurred_Nominal!$AL$1,FALSE)="Commissioned Extra",0,
IF(VLOOKUP($C202,Incurred_Nominal!$A$25:$AQ$426,Incurred_Nominal!$AK$1,FALSE)=L$4,VLOOKUP($C202,Incurred_Nominal!$A$25:$AQ$426,Incurred_Nominal!$AG$1,FALSE),0))</f>
        <v>0</v>
      </c>
      <c r="M202" s="232">
        <f t="shared" si="19"/>
        <v>0</v>
      </c>
      <c r="N202" s="232" t="str">
        <f t="shared" si="20"/>
        <v/>
      </c>
      <c r="P202" s="232">
        <f>(VLOOKUP($C202,Incurred_Real!$A$25:$BR$427,Incurred_Real!AS$1,FALSE))*$M202</f>
        <v>0</v>
      </c>
      <c r="Q202" s="232">
        <f>(VLOOKUP($C202,Incurred_Real!$A$25:$BR$427,Incurred_Real!AT$1,FALSE))*$M202</f>
        <v>0</v>
      </c>
      <c r="R202" s="232">
        <f>(VLOOKUP($C202,Incurred_Real!$A$25:$BR$427,Incurred_Real!AU$1,FALSE))*$M202</f>
        <v>0</v>
      </c>
      <c r="S202" s="232">
        <f>(VLOOKUP($C202,Incurred_Real!$A$25:$BR$427,Incurred_Real!AV$1,FALSE))*$M202</f>
        <v>0</v>
      </c>
      <c r="T202" s="232">
        <f>(VLOOKUP($C202,Incurred_Real!$A$25:$BR$427,Incurred_Real!AW$1,FALSE))*$M202</f>
        <v>0</v>
      </c>
      <c r="U202" s="232">
        <f>(VLOOKUP($C202,Incurred_Real!$A$25:$BR$427,Incurred_Real!AX$1,FALSE))*$M202</f>
        <v>0</v>
      </c>
      <c r="V202" s="232">
        <f>(VLOOKUP($C202,Incurred_Real!$A$25:$BR$427,Incurred_Real!AY$1,FALSE))*$M202</f>
        <v>0</v>
      </c>
      <c r="W202" s="232">
        <f>(VLOOKUP($C202,Incurred_Real!$A$25:$BR$427,Incurred_Real!AZ$1,FALSE))*$M202</f>
        <v>0</v>
      </c>
      <c r="X202" s="232">
        <f>(VLOOKUP($C202,Incurred_Real!$A$25:$BR$427,Incurred_Real!BA$1,FALSE))*$M202</f>
        <v>0</v>
      </c>
      <c r="Y202" s="232">
        <f>(VLOOKUP($C202,Incurred_Real!$A$25:$BR$427,Incurred_Real!BB$1,FALSE))*$M202</f>
        <v>0</v>
      </c>
      <c r="Z202" s="232">
        <f>(VLOOKUP($C202,Incurred_Real!$A$25:$BR$427,Incurred_Real!BC$1,FALSE))*$M202</f>
        <v>0</v>
      </c>
      <c r="AA202" s="232">
        <f>(VLOOKUP($C202,Incurred_Real!$A$25:$BR$427,Incurred_Real!BD$1,FALSE))*$M202</f>
        <v>0</v>
      </c>
      <c r="AB202" s="232">
        <f>(VLOOKUP($C202,Incurred_Real!$A$25:$BR$427,Incurred_Real!BE$1,FALSE))*$M202</f>
        <v>0</v>
      </c>
      <c r="AC202" s="232">
        <f>(VLOOKUP($C202,Incurred_Real!$A$25:$BR$427,Incurred_Real!BF$1,FALSE))*$M202</f>
        <v>0</v>
      </c>
      <c r="AD202" s="232">
        <f>(VLOOKUP($C202,Incurred_Real!$A$25:$BR$427,Incurred_Real!BG$1,FALSE))*$M202</f>
        <v>0</v>
      </c>
      <c r="AE202" s="232">
        <f>(VLOOKUP($C202,Incurred_Real!$A$25:$BR$427,Incurred_Real!BH$1,FALSE))*$M202</f>
        <v>0</v>
      </c>
      <c r="AF202" s="232">
        <f>(VLOOKUP($C202,Incurred_Real!$A$25:$BR$427,Incurred_Real!BI$1,FALSE))*$M202</f>
        <v>0</v>
      </c>
      <c r="AG202" s="232">
        <f>(VLOOKUP($C202,Incurred_Real!$A$25:$BR$427,Incurred_Real!BJ$1,FALSE))*$M202</f>
        <v>0</v>
      </c>
      <c r="AH202" s="232">
        <f>(VLOOKUP($C202,Incurred_Real!$A$25:$BR$427,Incurred_Real!BK$1,FALSE))*$M202</f>
        <v>0</v>
      </c>
      <c r="AI202" s="232">
        <f>(VLOOKUP($C202,Incurred_Real!$A$25:$BR$427,Incurred_Real!BL$1,FALSE))*$M202</f>
        <v>0</v>
      </c>
      <c r="AJ202" s="232">
        <f>(VLOOKUP($C202,Incurred_Real!$A$25:$BR$427,Incurred_Real!BM$1,FALSE))*$M202</f>
        <v>0</v>
      </c>
      <c r="AK202" s="232">
        <f>(VLOOKUP($C202,Incurred_Real!$A$25:$BR$427,Incurred_Real!BN$1,FALSE))*$M202</f>
        <v>0</v>
      </c>
      <c r="AL202" s="232">
        <f>(VLOOKUP($C202,Incurred_Real!$A$25:$BR$427,Incurred_Real!BO$1,FALSE))*$M202</f>
        <v>0</v>
      </c>
      <c r="AM202" s="232">
        <f>(VLOOKUP($C202,Incurred_Real!$A$25:$BR$427,Incurred_Real!BP$1,FALSE))*$M202</f>
        <v>0</v>
      </c>
      <c r="AN202" s="232">
        <f>(VLOOKUP($C202,Incurred_Real!$A$25:$BR$427,Incurred_Real!BQ$1,FALSE))*$M202</f>
        <v>0</v>
      </c>
      <c r="AO202" s="232">
        <f>(VLOOKUP($C202,Incurred_Real!$A$25:$BR$427,Incurred_Real!BR$1,FALSE))*$M202</f>
        <v>0</v>
      </c>
      <c r="AP202" s="232">
        <f t="shared" si="21"/>
        <v>0</v>
      </c>
      <c r="AR202" s="232" t="b">
        <f t="shared" si="22"/>
        <v>1</v>
      </c>
    </row>
    <row r="203" spans="3:44" x14ac:dyDescent="0.15">
      <c r="C203" s="11" t="s">
        <v>343</v>
      </c>
      <c r="D203" s="11" t="str">
        <f>VLOOKUP(C203,'Project List'!$A$9:$AG$360,'Project List'!$G$1,FALSE)</f>
        <v>SDM Framework for C50 RTU Upgrades</v>
      </c>
      <c r="E203" s="11" t="str">
        <f>VLOOKUP($C203,Incurred_Real!$A$24:$E$376,Incurred_Real!$D$1,FALSE)</f>
        <v>Security/Compliance</v>
      </c>
      <c r="F203" s="13">
        <f>IF(VLOOKUP($C203,Incurred_Nominal!$A$25:$AQ$426,Incurred_Nominal!$AL$1,FALSE)="Commissioned Extra",0,
IF(VLOOKUP($C203,Incurred_Nominal!$A$25:$AQ$426,Incurred_Nominal!$AK$1,FALSE)=F$4,VLOOKUP($C203,Incurred_Nominal!$A$25:$AQ$426,Incurred_Nominal!$AG$1,FALSE),0))</f>
        <v>0</v>
      </c>
      <c r="G203" s="13">
        <f>IF(VLOOKUP($C203,Incurred_Nominal!$A$25:$AQ$426,Incurred_Nominal!$AL$1,FALSE)="Commissioned Extra",0,
IF(VLOOKUP($C203,Incurred_Nominal!$A$25:$AQ$426,Incurred_Nominal!$AK$1,FALSE)=G$4,VLOOKUP($C203,Incurred_Nominal!$A$25:$AQ$426,Incurred_Nominal!$AG$1,FALSE),0))</f>
        <v>0</v>
      </c>
      <c r="H203" s="13">
        <f>IF(VLOOKUP($C203,Incurred_Nominal!$A$25:$AQ$426,Incurred_Nominal!$AL$1,FALSE)="Commissioned Extra",0,
IF(VLOOKUP($C203,Incurred_Nominal!$A$25:$AQ$426,Incurred_Nominal!$AK$1,FALSE)=H$4,VLOOKUP($C203,Incurred_Nominal!$A$25:$AQ$426,Incurred_Nominal!$AG$1,FALSE),0))</f>
        <v>0</v>
      </c>
      <c r="I203" s="13">
        <f>IF(VLOOKUP($C203,Incurred_Nominal!$A$25:$AQ$426,Incurred_Nominal!$AL$1,FALSE)="Commissioned Extra",0,
IF(VLOOKUP($C203,Incurred_Nominal!$A$25:$AQ$426,Incurred_Nominal!$AK$1,FALSE)=I$4,VLOOKUP($C203,Incurred_Nominal!$A$25:$AQ$426,Incurred_Nominal!$AG$1,FALSE),0))</f>
        <v>0</v>
      </c>
      <c r="J203" s="13">
        <f>IF(VLOOKUP($C203,Incurred_Nominal!$A$25:$AQ$426,Incurred_Nominal!$AL$1,FALSE)="Commissioned Extra",0,
IF(VLOOKUP($C203,Incurred_Nominal!$A$25:$AQ$426,Incurred_Nominal!$AK$1,FALSE)=J$4,VLOOKUP($C203,Incurred_Nominal!$A$25:$AQ$426,Incurred_Nominal!$AG$1,FALSE),0))</f>
        <v>0</v>
      </c>
      <c r="K203" s="13">
        <f>IF(VLOOKUP($C203,Incurred_Nominal!$A$25:$AQ$426,Incurred_Nominal!$AL$1,FALSE)="Commissioned Extra",0,
IF(VLOOKUP($C203,Incurred_Nominal!$A$25:$AQ$426,Incurred_Nominal!$AK$1,FALSE)=K$4,VLOOKUP($C203,Incurred_Nominal!$A$25:$AQ$426,Incurred_Nominal!$AG$1,FALSE),0))</f>
        <v>0</v>
      </c>
      <c r="L203" s="13">
        <f>IF(VLOOKUP($C203,Incurred_Nominal!$A$25:$AQ$426,Incurred_Nominal!$AL$1,FALSE)="Commissioned Extra",0,
IF(VLOOKUP($C203,Incurred_Nominal!$A$25:$AQ$426,Incurred_Nominal!$AK$1,FALSE)=L$4,VLOOKUP($C203,Incurred_Nominal!$A$25:$AQ$426,Incurred_Nominal!$AG$1,FALSE),0))</f>
        <v>0</v>
      </c>
      <c r="M203" s="232">
        <f t="shared" si="19"/>
        <v>0</v>
      </c>
      <c r="N203" s="232" t="str">
        <f t="shared" si="20"/>
        <v/>
      </c>
      <c r="P203" s="232">
        <f>(VLOOKUP($C203,Incurred_Real!$A$25:$BR$427,Incurred_Real!AS$1,FALSE))*$M203</f>
        <v>0</v>
      </c>
      <c r="Q203" s="232">
        <f>(VLOOKUP($C203,Incurred_Real!$A$25:$BR$427,Incurred_Real!AT$1,FALSE))*$M203</f>
        <v>0</v>
      </c>
      <c r="R203" s="232">
        <f>(VLOOKUP($C203,Incurred_Real!$A$25:$BR$427,Incurred_Real!AU$1,FALSE))*$M203</f>
        <v>0</v>
      </c>
      <c r="S203" s="232">
        <f>(VLOOKUP($C203,Incurred_Real!$A$25:$BR$427,Incurred_Real!AV$1,FALSE))*$M203</f>
        <v>0</v>
      </c>
      <c r="T203" s="232">
        <f>(VLOOKUP($C203,Incurred_Real!$A$25:$BR$427,Incurred_Real!AW$1,FALSE))*$M203</f>
        <v>0</v>
      </c>
      <c r="U203" s="232">
        <f>(VLOOKUP($C203,Incurred_Real!$A$25:$BR$427,Incurred_Real!AX$1,FALSE))*$M203</f>
        <v>0</v>
      </c>
      <c r="V203" s="232">
        <f>(VLOOKUP($C203,Incurred_Real!$A$25:$BR$427,Incurred_Real!AY$1,FALSE))*$M203</f>
        <v>0</v>
      </c>
      <c r="W203" s="232">
        <f>(VLOOKUP($C203,Incurred_Real!$A$25:$BR$427,Incurred_Real!AZ$1,FALSE))*$M203</f>
        <v>0</v>
      </c>
      <c r="X203" s="232">
        <f>(VLOOKUP($C203,Incurred_Real!$A$25:$BR$427,Incurred_Real!BA$1,FALSE))*$M203</f>
        <v>0</v>
      </c>
      <c r="Y203" s="232">
        <f>(VLOOKUP($C203,Incurred_Real!$A$25:$BR$427,Incurred_Real!BB$1,FALSE))*$M203</f>
        <v>0</v>
      </c>
      <c r="Z203" s="232">
        <f>(VLOOKUP($C203,Incurred_Real!$A$25:$BR$427,Incurred_Real!BC$1,FALSE))*$M203</f>
        <v>0</v>
      </c>
      <c r="AA203" s="232">
        <f>(VLOOKUP($C203,Incurred_Real!$A$25:$BR$427,Incurred_Real!BD$1,FALSE))*$M203</f>
        <v>0</v>
      </c>
      <c r="AB203" s="232">
        <f>(VLOOKUP($C203,Incurred_Real!$A$25:$BR$427,Incurred_Real!BE$1,FALSE))*$M203</f>
        <v>0</v>
      </c>
      <c r="AC203" s="232">
        <f>(VLOOKUP($C203,Incurred_Real!$A$25:$BR$427,Incurred_Real!BF$1,FALSE))*$M203</f>
        <v>0</v>
      </c>
      <c r="AD203" s="232">
        <f>(VLOOKUP($C203,Incurred_Real!$A$25:$BR$427,Incurred_Real!BG$1,FALSE))*$M203</f>
        <v>0</v>
      </c>
      <c r="AE203" s="232">
        <f>(VLOOKUP($C203,Incurred_Real!$A$25:$BR$427,Incurred_Real!BH$1,FALSE))*$M203</f>
        <v>0</v>
      </c>
      <c r="AF203" s="232">
        <f>(VLOOKUP($C203,Incurred_Real!$A$25:$BR$427,Incurred_Real!BI$1,FALSE))*$M203</f>
        <v>0</v>
      </c>
      <c r="AG203" s="232">
        <f>(VLOOKUP($C203,Incurred_Real!$A$25:$BR$427,Incurred_Real!BJ$1,FALSE))*$M203</f>
        <v>0</v>
      </c>
      <c r="AH203" s="232">
        <f>(VLOOKUP($C203,Incurred_Real!$A$25:$BR$427,Incurred_Real!BK$1,FALSE))*$M203</f>
        <v>0</v>
      </c>
      <c r="AI203" s="232">
        <f>(VLOOKUP($C203,Incurred_Real!$A$25:$BR$427,Incurred_Real!BL$1,FALSE))*$M203</f>
        <v>0</v>
      </c>
      <c r="AJ203" s="232">
        <f>(VLOOKUP($C203,Incurred_Real!$A$25:$BR$427,Incurred_Real!BM$1,FALSE))*$M203</f>
        <v>0</v>
      </c>
      <c r="AK203" s="232">
        <f>(VLOOKUP($C203,Incurred_Real!$A$25:$BR$427,Incurred_Real!BN$1,FALSE))*$M203</f>
        <v>0</v>
      </c>
      <c r="AL203" s="232">
        <f>(VLOOKUP($C203,Incurred_Real!$A$25:$BR$427,Incurred_Real!BO$1,FALSE))*$M203</f>
        <v>0</v>
      </c>
      <c r="AM203" s="232">
        <f>(VLOOKUP($C203,Incurred_Real!$A$25:$BR$427,Incurred_Real!BP$1,FALSE))*$M203</f>
        <v>0</v>
      </c>
      <c r="AN203" s="232">
        <f>(VLOOKUP($C203,Incurred_Real!$A$25:$BR$427,Incurred_Real!BQ$1,FALSE))*$M203</f>
        <v>0</v>
      </c>
      <c r="AO203" s="232">
        <f>(VLOOKUP($C203,Incurred_Real!$A$25:$BR$427,Incurred_Real!BR$1,FALSE))*$M203</f>
        <v>0</v>
      </c>
      <c r="AP203" s="232">
        <f t="shared" si="21"/>
        <v>0</v>
      </c>
      <c r="AR203" s="232" t="b">
        <f t="shared" si="22"/>
        <v>1</v>
      </c>
    </row>
    <row r="204" spans="3:44" x14ac:dyDescent="0.15">
      <c r="C204" s="11" t="s">
        <v>345</v>
      </c>
      <c r="D204" s="11" t="str">
        <f>VLOOKUP(C204,'Project List'!$A$9:$AG$360,'Project List'!$G$1,FALSE)</f>
        <v>Magill Substation TF Fire Extinguishing Systems Replacement</v>
      </c>
      <c r="E204" s="11" t="str">
        <f>VLOOKUP($C204,Incurred_Real!$A$24:$E$376,Incurred_Real!$D$1,FALSE)</f>
        <v>Replacement</v>
      </c>
      <c r="F204" s="13">
        <f>IF(VLOOKUP($C204,Incurred_Nominal!$A$25:$AQ$426,Incurred_Nominal!$AL$1,FALSE)="Commissioned Extra",0,
IF(VLOOKUP($C204,Incurred_Nominal!$A$25:$AQ$426,Incurred_Nominal!$AK$1,FALSE)=F$4,VLOOKUP($C204,Incurred_Nominal!$A$25:$AQ$426,Incurred_Nominal!$AG$1,FALSE),0))</f>
        <v>0</v>
      </c>
      <c r="G204" s="13">
        <f>IF(VLOOKUP($C204,Incurred_Nominal!$A$25:$AQ$426,Incurred_Nominal!$AL$1,FALSE)="Commissioned Extra",0,
IF(VLOOKUP($C204,Incurred_Nominal!$A$25:$AQ$426,Incurred_Nominal!$AK$1,FALSE)=G$4,VLOOKUP($C204,Incurred_Nominal!$A$25:$AQ$426,Incurred_Nominal!$AG$1,FALSE),0))</f>
        <v>0</v>
      </c>
      <c r="H204" s="13">
        <f>IF(VLOOKUP($C204,Incurred_Nominal!$A$25:$AQ$426,Incurred_Nominal!$AL$1,FALSE)="Commissioned Extra",0,
IF(VLOOKUP($C204,Incurred_Nominal!$A$25:$AQ$426,Incurred_Nominal!$AK$1,FALSE)=H$4,VLOOKUP($C204,Incurred_Nominal!$A$25:$AQ$426,Incurred_Nominal!$AG$1,FALSE),0))</f>
        <v>0</v>
      </c>
      <c r="I204" s="13">
        <f>IF(VLOOKUP($C204,Incurred_Nominal!$A$25:$AQ$426,Incurred_Nominal!$AL$1,FALSE)="Commissioned Extra",0,
IF(VLOOKUP($C204,Incurred_Nominal!$A$25:$AQ$426,Incurred_Nominal!$AK$1,FALSE)=I$4,VLOOKUP($C204,Incurred_Nominal!$A$25:$AQ$426,Incurred_Nominal!$AG$1,FALSE),0))</f>
        <v>0</v>
      </c>
      <c r="J204" s="13">
        <f>IF(VLOOKUP($C204,Incurred_Nominal!$A$25:$AQ$426,Incurred_Nominal!$AL$1,FALSE)="Commissioned Extra",0,
IF(VLOOKUP($C204,Incurred_Nominal!$A$25:$AQ$426,Incurred_Nominal!$AK$1,FALSE)=J$4,VLOOKUP($C204,Incurred_Nominal!$A$25:$AQ$426,Incurred_Nominal!$AG$1,FALSE),0))</f>
        <v>0</v>
      </c>
      <c r="K204" s="13">
        <f>IF(VLOOKUP($C204,Incurred_Nominal!$A$25:$AQ$426,Incurred_Nominal!$AL$1,FALSE)="Commissioned Extra",0,
IF(VLOOKUP($C204,Incurred_Nominal!$A$25:$AQ$426,Incurred_Nominal!$AK$1,FALSE)=K$4,VLOOKUP($C204,Incurred_Nominal!$A$25:$AQ$426,Incurred_Nominal!$AG$1,FALSE),0))</f>
        <v>0</v>
      </c>
      <c r="L204" s="13">
        <f>IF(VLOOKUP($C204,Incurred_Nominal!$A$25:$AQ$426,Incurred_Nominal!$AL$1,FALSE)="Commissioned Extra",0,
IF(VLOOKUP($C204,Incurred_Nominal!$A$25:$AQ$426,Incurred_Nominal!$AK$1,FALSE)=L$4,VLOOKUP($C204,Incurred_Nominal!$A$25:$AQ$426,Incurred_Nominal!$AG$1,FALSE),0))</f>
        <v>0</v>
      </c>
      <c r="M204" s="232">
        <f t="shared" si="19"/>
        <v>0</v>
      </c>
      <c r="N204" s="232" t="str">
        <f t="shared" si="20"/>
        <v/>
      </c>
      <c r="P204" s="232">
        <f>(VLOOKUP($C204,Incurred_Real!$A$25:$BR$427,Incurred_Real!AS$1,FALSE))*$M204</f>
        <v>0</v>
      </c>
      <c r="Q204" s="232">
        <f>(VLOOKUP($C204,Incurred_Real!$A$25:$BR$427,Incurred_Real!AT$1,FALSE))*$M204</f>
        <v>0</v>
      </c>
      <c r="R204" s="232">
        <f>(VLOOKUP($C204,Incurred_Real!$A$25:$BR$427,Incurred_Real!AU$1,FALSE))*$M204</f>
        <v>0</v>
      </c>
      <c r="S204" s="232">
        <f>(VLOOKUP($C204,Incurred_Real!$A$25:$BR$427,Incurred_Real!AV$1,FALSE))*$M204</f>
        <v>0</v>
      </c>
      <c r="T204" s="232">
        <f>(VLOOKUP($C204,Incurred_Real!$A$25:$BR$427,Incurred_Real!AW$1,FALSE))*$M204</f>
        <v>0</v>
      </c>
      <c r="U204" s="232">
        <f>(VLOOKUP($C204,Incurred_Real!$A$25:$BR$427,Incurred_Real!AX$1,FALSE))*$M204</f>
        <v>0</v>
      </c>
      <c r="V204" s="232">
        <f>(VLOOKUP($C204,Incurred_Real!$A$25:$BR$427,Incurred_Real!AY$1,FALSE))*$M204</f>
        <v>0</v>
      </c>
      <c r="W204" s="232">
        <f>(VLOOKUP($C204,Incurred_Real!$A$25:$BR$427,Incurred_Real!AZ$1,FALSE))*$M204</f>
        <v>0</v>
      </c>
      <c r="X204" s="232">
        <f>(VLOOKUP($C204,Incurred_Real!$A$25:$BR$427,Incurred_Real!BA$1,FALSE))*$M204</f>
        <v>0</v>
      </c>
      <c r="Y204" s="232">
        <f>(VLOOKUP($C204,Incurred_Real!$A$25:$BR$427,Incurred_Real!BB$1,FALSE))*$M204</f>
        <v>0</v>
      </c>
      <c r="Z204" s="232">
        <f>(VLOOKUP($C204,Incurred_Real!$A$25:$BR$427,Incurred_Real!BC$1,FALSE))*$M204</f>
        <v>0</v>
      </c>
      <c r="AA204" s="232">
        <f>(VLOOKUP($C204,Incurred_Real!$A$25:$BR$427,Incurred_Real!BD$1,FALSE))*$M204</f>
        <v>0</v>
      </c>
      <c r="AB204" s="232">
        <f>(VLOOKUP($C204,Incurred_Real!$A$25:$BR$427,Incurred_Real!BE$1,FALSE))*$M204</f>
        <v>0</v>
      </c>
      <c r="AC204" s="232">
        <f>(VLOOKUP($C204,Incurred_Real!$A$25:$BR$427,Incurred_Real!BF$1,FALSE))*$M204</f>
        <v>0</v>
      </c>
      <c r="AD204" s="232">
        <f>(VLOOKUP($C204,Incurred_Real!$A$25:$BR$427,Incurred_Real!BG$1,FALSE))*$M204</f>
        <v>0</v>
      </c>
      <c r="AE204" s="232">
        <f>(VLOOKUP($C204,Incurred_Real!$A$25:$BR$427,Incurred_Real!BH$1,FALSE))*$M204</f>
        <v>0</v>
      </c>
      <c r="AF204" s="232">
        <f>(VLOOKUP($C204,Incurred_Real!$A$25:$BR$427,Incurred_Real!BI$1,FALSE))*$M204</f>
        <v>0</v>
      </c>
      <c r="AG204" s="232">
        <f>(VLOOKUP($C204,Incurred_Real!$A$25:$BR$427,Incurred_Real!BJ$1,FALSE))*$M204</f>
        <v>0</v>
      </c>
      <c r="AH204" s="232">
        <f>(VLOOKUP($C204,Incurred_Real!$A$25:$BR$427,Incurred_Real!BK$1,FALSE))*$M204</f>
        <v>0</v>
      </c>
      <c r="AI204" s="232">
        <f>(VLOOKUP($C204,Incurred_Real!$A$25:$BR$427,Incurred_Real!BL$1,FALSE))*$M204</f>
        <v>0</v>
      </c>
      <c r="AJ204" s="232">
        <f>(VLOOKUP($C204,Incurred_Real!$A$25:$BR$427,Incurred_Real!BM$1,FALSE))*$M204</f>
        <v>0</v>
      </c>
      <c r="AK204" s="232">
        <f>(VLOOKUP($C204,Incurred_Real!$A$25:$BR$427,Incurred_Real!BN$1,FALSE))*$M204</f>
        <v>0</v>
      </c>
      <c r="AL204" s="232">
        <f>(VLOOKUP($C204,Incurred_Real!$A$25:$BR$427,Incurred_Real!BO$1,FALSE))*$M204</f>
        <v>0</v>
      </c>
      <c r="AM204" s="232">
        <f>(VLOOKUP($C204,Incurred_Real!$A$25:$BR$427,Incurred_Real!BP$1,FALSE))*$M204</f>
        <v>0</v>
      </c>
      <c r="AN204" s="232">
        <f>(VLOOKUP($C204,Incurred_Real!$A$25:$BR$427,Incurred_Real!BQ$1,FALSE))*$M204</f>
        <v>0</v>
      </c>
      <c r="AO204" s="232">
        <f>(VLOOKUP($C204,Incurred_Real!$A$25:$BR$427,Incurred_Real!BR$1,FALSE))*$M204</f>
        <v>0</v>
      </c>
      <c r="AP204" s="232">
        <f t="shared" si="21"/>
        <v>0</v>
      </c>
      <c r="AR204" s="232" t="b">
        <f t="shared" si="22"/>
        <v>1</v>
      </c>
    </row>
    <row r="205" spans="3:44" x14ac:dyDescent="0.15">
      <c r="C205" s="11" t="s">
        <v>347</v>
      </c>
      <c r="D205" s="11" t="str">
        <f>VLOOKUP(C205,'Project List'!$A$9:$AG$360,'Project List'!$G$1,FALSE)</f>
        <v>Motorised Isolator LOPA Improvement</v>
      </c>
      <c r="E205" s="11" t="str">
        <f>VLOOKUP($C205,Incurred_Real!$A$24:$E$376,Incurred_Real!$D$1,FALSE)</f>
        <v>Security/Compliance</v>
      </c>
      <c r="F205" s="13">
        <f>IF(VLOOKUP($C205,Incurred_Nominal!$A$25:$AQ$426,Incurred_Nominal!$AL$1,FALSE)="Commissioned Extra",0,
IF(VLOOKUP($C205,Incurred_Nominal!$A$25:$AQ$426,Incurred_Nominal!$AK$1,FALSE)=F$4,VLOOKUP($C205,Incurred_Nominal!$A$25:$AQ$426,Incurred_Nominal!$AG$1,FALSE),0))</f>
        <v>0</v>
      </c>
      <c r="G205" s="13">
        <f>IF(VLOOKUP($C205,Incurred_Nominal!$A$25:$AQ$426,Incurred_Nominal!$AL$1,FALSE)="Commissioned Extra",0,
IF(VLOOKUP($C205,Incurred_Nominal!$A$25:$AQ$426,Incurred_Nominal!$AK$1,FALSE)=G$4,VLOOKUP($C205,Incurred_Nominal!$A$25:$AQ$426,Incurred_Nominal!$AG$1,FALSE),0))</f>
        <v>0</v>
      </c>
      <c r="H205" s="13">
        <f>IF(VLOOKUP($C205,Incurred_Nominal!$A$25:$AQ$426,Incurred_Nominal!$AL$1,FALSE)="Commissioned Extra",0,
IF(VLOOKUP($C205,Incurred_Nominal!$A$25:$AQ$426,Incurred_Nominal!$AK$1,FALSE)=H$4,VLOOKUP($C205,Incurred_Nominal!$A$25:$AQ$426,Incurred_Nominal!$AG$1,FALSE),0))</f>
        <v>0</v>
      </c>
      <c r="I205" s="13">
        <f>IF(VLOOKUP($C205,Incurred_Nominal!$A$25:$AQ$426,Incurred_Nominal!$AL$1,FALSE)="Commissioned Extra",0,
IF(VLOOKUP($C205,Incurred_Nominal!$A$25:$AQ$426,Incurred_Nominal!$AK$1,FALSE)=I$4,VLOOKUP($C205,Incurred_Nominal!$A$25:$AQ$426,Incurred_Nominal!$AG$1,FALSE),0))</f>
        <v>0</v>
      </c>
      <c r="J205" s="13">
        <f>IF(VLOOKUP($C205,Incurred_Nominal!$A$25:$AQ$426,Incurred_Nominal!$AL$1,FALSE)="Commissioned Extra",0,
IF(VLOOKUP($C205,Incurred_Nominal!$A$25:$AQ$426,Incurred_Nominal!$AK$1,FALSE)=J$4,VLOOKUP($C205,Incurred_Nominal!$A$25:$AQ$426,Incurred_Nominal!$AG$1,FALSE),0))</f>
        <v>0</v>
      </c>
      <c r="K205" s="13">
        <f>IF(VLOOKUP($C205,Incurred_Nominal!$A$25:$AQ$426,Incurred_Nominal!$AL$1,FALSE)="Commissioned Extra",0,
IF(VLOOKUP($C205,Incurred_Nominal!$A$25:$AQ$426,Incurred_Nominal!$AK$1,FALSE)=K$4,VLOOKUP($C205,Incurred_Nominal!$A$25:$AQ$426,Incurred_Nominal!$AG$1,FALSE),0))</f>
        <v>0</v>
      </c>
      <c r="L205" s="13">
        <f>IF(VLOOKUP($C205,Incurred_Nominal!$A$25:$AQ$426,Incurred_Nominal!$AL$1,FALSE)="Commissioned Extra",0,
IF(VLOOKUP($C205,Incurred_Nominal!$A$25:$AQ$426,Incurred_Nominal!$AK$1,FALSE)=L$4,VLOOKUP($C205,Incurred_Nominal!$A$25:$AQ$426,Incurred_Nominal!$AG$1,FALSE),0))</f>
        <v>0</v>
      </c>
      <c r="M205" s="232">
        <f t="shared" si="19"/>
        <v>0</v>
      </c>
      <c r="N205" s="232" t="str">
        <f t="shared" si="20"/>
        <v/>
      </c>
      <c r="P205" s="232">
        <f>(VLOOKUP($C205,Incurred_Real!$A$25:$BR$427,Incurred_Real!AS$1,FALSE))*$M205</f>
        <v>0</v>
      </c>
      <c r="Q205" s="232">
        <f>(VLOOKUP($C205,Incurred_Real!$A$25:$BR$427,Incurred_Real!AT$1,FALSE))*$M205</f>
        <v>0</v>
      </c>
      <c r="R205" s="232">
        <f>(VLOOKUP($C205,Incurred_Real!$A$25:$BR$427,Incurred_Real!AU$1,FALSE))*$M205</f>
        <v>0</v>
      </c>
      <c r="S205" s="232">
        <f>(VLOOKUP($C205,Incurred_Real!$A$25:$BR$427,Incurred_Real!AV$1,FALSE))*$M205</f>
        <v>0</v>
      </c>
      <c r="T205" s="232">
        <f>(VLOOKUP($C205,Incurred_Real!$A$25:$BR$427,Incurred_Real!AW$1,FALSE))*$M205</f>
        <v>0</v>
      </c>
      <c r="U205" s="232">
        <f>(VLOOKUP($C205,Incurred_Real!$A$25:$BR$427,Incurred_Real!AX$1,FALSE))*$M205</f>
        <v>0</v>
      </c>
      <c r="V205" s="232">
        <f>(VLOOKUP($C205,Incurred_Real!$A$25:$BR$427,Incurred_Real!AY$1,FALSE))*$M205</f>
        <v>0</v>
      </c>
      <c r="W205" s="232">
        <f>(VLOOKUP($C205,Incurred_Real!$A$25:$BR$427,Incurred_Real!AZ$1,FALSE))*$M205</f>
        <v>0</v>
      </c>
      <c r="X205" s="232">
        <f>(VLOOKUP($C205,Incurred_Real!$A$25:$BR$427,Incurred_Real!BA$1,FALSE))*$M205</f>
        <v>0</v>
      </c>
      <c r="Y205" s="232">
        <f>(VLOOKUP($C205,Incurred_Real!$A$25:$BR$427,Incurred_Real!BB$1,FALSE))*$M205</f>
        <v>0</v>
      </c>
      <c r="Z205" s="232">
        <f>(VLOOKUP($C205,Incurred_Real!$A$25:$BR$427,Incurred_Real!BC$1,FALSE))*$M205</f>
        <v>0</v>
      </c>
      <c r="AA205" s="232">
        <f>(VLOOKUP($C205,Incurred_Real!$A$25:$BR$427,Incurred_Real!BD$1,FALSE))*$M205</f>
        <v>0</v>
      </c>
      <c r="AB205" s="232">
        <f>(VLOOKUP($C205,Incurred_Real!$A$25:$BR$427,Incurred_Real!BE$1,FALSE))*$M205</f>
        <v>0</v>
      </c>
      <c r="AC205" s="232">
        <f>(VLOOKUP($C205,Incurred_Real!$A$25:$BR$427,Incurred_Real!BF$1,FALSE))*$M205</f>
        <v>0</v>
      </c>
      <c r="AD205" s="232">
        <f>(VLOOKUP($C205,Incurred_Real!$A$25:$BR$427,Incurred_Real!BG$1,FALSE))*$M205</f>
        <v>0</v>
      </c>
      <c r="AE205" s="232">
        <f>(VLOOKUP($C205,Incurred_Real!$A$25:$BR$427,Incurred_Real!BH$1,FALSE))*$M205</f>
        <v>0</v>
      </c>
      <c r="AF205" s="232">
        <f>(VLOOKUP($C205,Incurred_Real!$A$25:$BR$427,Incurred_Real!BI$1,FALSE))*$M205</f>
        <v>0</v>
      </c>
      <c r="AG205" s="232">
        <f>(VLOOKUP($C205,Incurred_Real!$A$25:$BR$427,Incurred_Real!BJ$1,FALSE))*$M205</f>
        <v>0</v>
      </c>
      <c r="AH205" s="232">
        <f>(VLOOKUP($C205,Incurred_Real!$A$25:$BR$427,Incurred_Real!BK$1,FALSE))*$M205</f>
        <v>0</v>
      </c>
      <c r="AI205" s="232">
        <f>(VLOOKUP($C205,Incurred_Real!$A$25:$BR$427,Incurred_Real!BL$1,FALSE))*$M205</f>
        <v>0</v>
      </c>
      <c r="AJ205" s="232">
        <f>(VLOOKUP($C205,Incurred_Real!$A$25:$BR$427,Incurred_Real!BM$1,FALSE))*$M205</f>
        <v>0</v>
      </c>
      <c r="AK205" s="232">
        <f>(VLOOKUP($C205,Incurred_Real!$A$25:$BR$427,Incurred_Real!BN$1,FALSE))*$M205</f>
        <v>0</v>
      </c>
      <c r="AL205" s="232">
        <f>(VLOOKUP($C205,Incurred_Real!$A$25:$BR$427,Incurred_Real!BO$1,FALSE))*$M205</f>
        <v>0</v>
      </c>
      <c r="AM205" s="232">
        <f>(VLOOKUP($C205,Incurred_Real!$A$25:$BR$427,Incurred_Real!BP$1,FALSE))*$M205</f>
        <v>0</v>
      </c>
      <c r="AN205" s="232">
        <f>(VLOOKUP($C205,Incurred_Real!$A$25:$BR$427,Incurred_Real!BQ$1,FALSE))*$M205</f>
        <v>0</v>
      </c>
      <c r="AO205" s="232">
        <f>(VLOOKUP($C205,Incurred_Real!$A$25:$BR$427,Incurred_Real!BR$1,FALSE))*$M205</f>
        <v>0</v>
      </c>
      <c r="AP205" s="232">
        <f t="shared" si="21"/>
        <v>0</v>
      </c>
      <c r="AR205" s="232" t="b">
        <f t="shared" si="22"/>
        <v>1</v>
      </c>
    </row>
    <row r="206" spans="3:44" x14ac:dyDescent="0.15">
      <c r="C206" s="11" t="s">
        <v>349</v>
      </c>
      <c r="D206" s="11" t="str">
        <f>VLOOKUP(C206,'Project List'!$A$9:$AG$360,'Project List'!$G$1,FALSE)</f>
        <v>Isolator Status Indication</v>
      </c>
      <c r="E206" s="11" t="str">
        <f>VLOOKUP($C206,Incurred_Real!$A$24:$E$376,Incurred_Real!$D$1,FALSE)</f>
        <v>Security/Compliance</v>
      </c>
      <c r="F206" s="13">
        <f>IF(VLOOKUP($C206,Incurred_Nominal!$A$25:$AQ$426,Incurred_Nominal!$AL$1,FALSE)="Commissioned Extra",0,
IF(VLOOKUP($C206,Incurred_Nominal!$A$25:$AQ$426,Incurred_Nominal!$AK$1,FALSE)=F$4,VLOOKUP($C206,Incurred_Nominal!$A$25:$AQ$426,Incurred_Nominal!$AG$1,FALSE),0))</f>
        <v>1263662.3076861824</v>
      </c>
      <c r="G206" s="13">
        <f>IF(VLOOKUP($C206,Incurred_Nominal!$A$25:$AQ$426,Incurred_Nominal!$AL$1,FALSE)="Commissioned Extra",0,
IF(VLOOKUP($C206,Incurred_Nominal!$A$25:$AQ$426,Incurred_Nominal!$AK$1,FALSE)=G$4,VLOOKUP($C206,Incurred_Nominal!$A$25:$AQ$426,Incurred_Nominal!$AG$1,FALSE),0))</f>
        <v>0</v>
      </c>
      <c r="H206" s="13">
        <f>IF(VLOOKUP($C206,Incurred_Nominal!$A$25:$AQ$426,Incurred_Nominal!$AL$1,FALSE)="Commissioned Extra",0,
IF(VLOOKUP($C206,Incurred_Nominal!$A$25:$AQ$426,Incurred_Nominal!$AK$1,FALSE)=H$4,VLOOKUP($C206,Incurred_Nominal!$A$25:$AQ$426,Incurred_Nominal!$AG$1,FALSE),0))</f>
        <v>0</v>
      </c>
      <c r="I206" s="13">
        <f>IF(VLOOKUP($C206,Incurred_Nominal!$A$25:$AQ$426,Incurred_Nominal!$AL$1,FALSE)="Commissioned Extra",0,
IF(VLOOKUP($C206,Incurred_Nominal!$A$25:$AQ$426,Incurred_Nominal!$AK$1,FALSE)=I$4,VLOOKUP($C206,Incurred_Nominal!$A$25:$AQ$426,Incurred_Nominal!$AG$1,FALSE),0))</f>
        <v>0</v>
      </c>
      <c r="J206" s="13">
        <f>IF(VLOOKUP($C206,Incurred_Nominal!$A$25:$AQ$426,Incurred_Nominal!$AL$1,FALSE)="Commissioned Extra",0,
IF(VLOOKUP($C206,Incurred_Nominal!$A$25:$AQ$426,Incurred_Nominal!$AK$1,FALSE)=J$4,VLOOKUP($C206,Incurred_Nominal!$A$25:$AQ$426,Incurred_Nominal!$AG$1,FALSE),0))</f>
        <v>0</v>
      </c>
      <c r="K206" s="13">
        <f>IF(VLOOKUP($C206,Incurred_Nominal!$A$25:$AQ$426,Incurred_Nominal!$AL$1,FALSE)="Commissioned Extra",0,
IF(VLOOKUP($C206,Incurred_Nominal!$A$25:$AQ$426,Incurred_Nominal!$AK$1,FALSE)=K$4,VLOOKUP($C206,Incurred_Nominal!$A$25:$AQ$426,Incurred_Nominal!$AG$1,FALSE),0))</f>
        <v>0</v>
      </c>
      <c r="L206" s="13">
        <f>IF(VLOOKUP($C206,Incurred_Nominal!$A$25:$AQ$426,Incurred_Nominal!$AL$1,FALSE)="Commissioned Extra",0,
IF(VLOOKUP($C206,Incurred_Nominal!$A$25:$AQ$426,Incurred_Nominal!$AK$1,FALSE)=L$4,VLOOKUP($C206,Incurred_Nominal!$A$25:$AQ$426,Incurred_Nominal!$AG$1,FALSE),0))</f>
        <v>0</v>
      </c>
      <c r="M206" s="232">
        <f t="shared" si="19"/>
        <v>1263662.3076861824</v>
      </c>
      <c r="N206" s="232">
        <f t="shared" si="20"/>
        <v>2022</v>
      </c>
      <c r="P206" s="232">
        <f>(VLOOKUP($C206,Incurred_Real!$A$25:$BR$427,Incurred_Real!AS$1,FALSE))*$M206</f>
        <v>0</v>
      </c>
      <c r="Q206" s="232">
        <f>(VLOOKUP($C206,Incurred_Real!$A$25:$BR$427,Incurred_Real!AT$1,FALSE))*$M206</f>
        <v>0</v>
      </c>
      <c r="R206" s="232">
        <f>(VLOOKUP($C206,Incurred_Real!$A$25:$BR$427,Incurred_Real!AU$1,FALSE))*$M206</f>
        <v>0</v>
      </c>
      <c r="S206" s="232">
        <f>(VLOOKUP($C206,Incurred_Real!$A$25:$BR$427,Incurred_Real!AV$1,FALSE))*$M206</f>
        <v>0</v>
      </c>
      <c r="T206" s="232">
        <f>(VLOOKUP($C206,Incurred_Real!$A$25:$BR$427,Incurred_Real!AW$1,FALSE))*$M206</f>
        <v>0</v>
      </c>
      <c r="U206" s="232">
        <f>(VLOOKUP($C206,Incurred_Real!$A$25:$BR$427,Incurred_Real!AX$1,FALSE))*$M206</f>
        <v>0</v>
      </c>
      <c r="V206" s="232">
        <f>(VLOOKUP($C206,Incurred_Real!$A$25:$BR$427,Incurred_Real!AY$1,FALSE))*$M206</f>
        <v>0</v>
      </c>
      <c r="W206" s="232">
        <f>(VLOOKUP($C206,Incurred_Real!$A$25:$BR$427,Incurred_Real!AZ$1,FALSE))*$M206</f>
        <v>0</v>
      </c>
      <c r="X206" s="232">
        <f>(VLOOKUP($C206,Incurred_Real!$A$25:$BR$427,Incurred_Real!BA$1,FALSE))*$M206</f>
        <v>0</v>
      </c>
      <c r="Y206" s="232">
        <f>(VLOOKUP($C206,Incurred_Real!$A$25:$BR$427,Incurred_Real!BB$1,FALSE))*$M206</f>
        <v>1014746.6471350116</v>
      </c>
      <c r="Z206" s="232">
        <f>(VLOOKUP($C206,Incurred_Real!$A$25:$BR$427,Incurred_Real!BC$1,FALSE))*$M206</f>
        <v>0</v>
      </c>
      <c r="AA206" s="232">
        <f>(VLOOKUP($C206,Incurred_Real!$A$25:$BR$427,Incurred_Real!BD$1,FALSE))*$M206</f>
        <v>0</v>
      </c>
      <c r="AB206" s="232">
        <f>(VLOOKUP($C206,Incurred_Real!$A$25:$BR$427,Incurred_Real!BE$1,FALSE))*$M206</f>
        <v>0</v>
      </c>
      <c r="AC206" s="232">
        <f>(VLOOKUP($C206,Incurred_Real!$A$25:$BR$427,Incurred_Real!BF$1,FALSE))*$M206</f>
        <v>0</v>
      </c>
      <c r="AD206" s="232">
        <f>(VLOOKUP($C206,Incurred_Real!$A$25:$BR$427,Incurred_Real!BG$1,FALSE))*$M206</f>
        <v>47898.394221123672</v>
      </c>
      <c r="AE206" s="232">
        <f>(VLOOKUP($C206,Incurred_Real!$A$25:$BR$427,Incurred_Real!BH$1,FALSE))*$M206</f>
        <v>201017.26633004728</v>
      </c>
      <c r="AF206" s="232">
        <f>(VLOOKUP($C206,Incurred_Real!$A$25:$BR$427,Incurred_Real!BI$1,FALSE))*$M206</f>
        <v>0</v>
      </c>
      <c r="AG206" s="232">
        <f>(VLOOKUP($C206,Incurred_Real!$A$25:$BR$427,Incurred_Real!BJ$1,FALSE))*$M206</f>
        <v>0</v>
      </c>
      <c r="AH206" s="232">
        <f>(VLOOKUP($C206,Incurred_Real!$A$25:$BR$427,Incurred_Real!BK$1,FALSE))*$M206</f>
        <v>0</v>
      </c>
      <c r="AI206" s="232">
        <f>(VLOOKUP($C206,Incurred_Real!$A$25:$BR$427,Incurred_Real!BL$1,FALSE))*$M206</f>
        <v>0</v>
      </c>
      <c r="AJ206" s="232">
        <f>(VLOOKUP($C206,Incurred_Real!$A$25:$BR$427,Incurred_Real!BM$1,FALSE))*$M206</f>
        <v>0</v>
      </c>
      <c r="AK206" s="232">
        <f>(VLOOKUP($C206,Incurred_Real!$A$25:$BR$427,Incurred_Real!BN$1,FALSE))*$M206</f>
        <v>0</v>
      </c>
      <c r="AL206" s="232">
        <f>(VLOOKUP($C206,Incurred_Real!$A$25:$BR$427,Incurred_Real!BO$1,FALSE))*$M206</f>
        <v>0</v>
      </c>
      <c r="AM206" s="232">
        <f>(VLOOKUP($C206,Incurred_Real!$A$25:$BR$427,Incurred_Real!BP$1,FALSE))*$M206</f>
        <v>0</v>
      </c>
      <c r="AN206" s="232">
        <f>(VLOOKUP($C206,Incurred_Real!$A$25:$BR$427,Incurred_Real!BQ$1,FALSE))*$M206</f>
        <v>0</v>
      </c>
      <c r="AO206" s="232">
        <f>(VLOOKUP($C206,Incurred_Real!$A$25:$BR$427,Incurred_Real!BR$1,FALSE))*$M206</f>
        <v>0</v>
      </c>
      <c r="AP206" s="232">
        <f t="shared" si="21"/>
        <v>1263662.3076861827</v>
      </c>
      <c r="AR206" s="232" t="b">
        <f t="shared" si="22"/>
        <v>1</v>
      </c>
    </row>
    <row r="207" spans="3:44" x14ac:dyDescent="0.15">
      <c r="C207" s="11" t="s">
        <v>657</v>
      </c>
      <c r="D207" s="11" t="str">
        <f>VLOOKUP(C207,'Project List'!$A$9:$AG$360,'Project List'!$G$1,FALSE)</f>
        <v>Dalrymple ESCRI Energy Storage</v>
      </c>
      <c r="E207" s="11" t="str">
        <f>VLOOKUP($C207,Incurred_Real!$A$24:$E$376,Incurred_Real!$D$1,FALSE)</f>
        <v>Augmentation</v>
      </c>
      <c r="F207" s="13">
        <f>IF(VLOOKUP($C207,Incurred_Nominal!$A$25:$AQ$426,Incurred_Nominal!$AL$1,FALSE)="Commissioned Extra",0,
IF(VLOOKUP($C207,Incurred_Nominal!$A$25:$AQ$426,Incurred_Nominal!$AK$1,FALSE)=F$4,VLOOKUP($C207,Incurred_Nominal!$A$25:$AQ$426,Incurred_Nominal!$AG$1,FALSE),0))</f>
        <v>0</v>
      </c>
      <c r="G207" s="13">
        <f>IF(VLOOKUP($C207,Incurred_Nominal!$A$25:$AQ$426,Incurred_Nominal!$AL$1,FALSE)="Commissioned Extra",0,
IF(VLOOKUP($C207,Incurred_Nominal!$A$25:$AQ$426,Incurred_Nominal!$AK$1,FALSE)=G$4,VLOOKUP($C207,Incurred_Nominal!$A$25:$AQ$426,Incurred_Nominal!$AG$1,FALSE),0))</f>
        <v>0</v>
      </c>
      <c r="H207" s="13">
        <f>IF(VLOOKUP($C207,Incurred_Nominal!$A$25:$AQ$426,Incurred_Nominal!$AL$1,FALSE)="Commissioned Extra",0,
IF(VLOOKUP($C207,Incurred_Nominal!$A$25:$AQ$426,Incurred_Nominal!$AK$1,FALSE)=H$4,VLOOKUP($C207,Incurred_Nominal!$A$25:$AQ$426,Incurred_Nominal!$AG$1,FALSE),0))</f>
        <v>0</v>
      </c>
      <c r="I207" s="13">
        <f>IF(VLOOKUP($C207,Incurred_Nominal!$A$25:$AQ$426,Incurred_Nominal!$AL$1,FALSE)="Commissioned Extra",0,
IF(VLOOKUP($C207,Incurred_Nominal!$A$25:$AQ$426,Incurred_Nominal!$AK$1,FALSE)=I$4,VLOOKUP($C207,Incurred_Nominal!$A$25:$AQ$426,Incurred_Nominal!$AG$1,FALSE),0))</f>
        <v>0</v>
      </c>
      <c r="J207" s="13">
        <f>IF(VLOOKUP($C207,Incurred_Nominal!$A$25:$AQ$426,Incurred_Nominal!$AL$1,FALSE)="Commissioned Extra",0,
IF(VLOOKUP($C207,Incurred_Nominal!$A$25:$AQ$426,Incurred_Nominal!$AK$1,FALSE)=J$4,VLOOKUP($C207,Incurred_Nominal!$A$25:$AQ$426,Incurred_Nominal!$AG$1,FALSE),0))</f>
        <v>0</v>
      </c>
      <c r="K207" s="13">
        <f>IF(VLOOKUP($C207,Incurred_Nominal!$A$25:$AQ$426,Incurred_Nominal!$AL$1,FALSE)="Commissioned Extra",0,
IF(VLOOKUP($C207,Incurred_Nominal!$A$25:$AQ$426,Incurred_Nominal!$AK$1,FALSE)=K$4,VLOOKUP($C207,Incurred_Nominal!$A$25:$AQ$426,Incurred_Nominal!$AG$1,FALSE),0))</f>
        <v>0</v>
      </c>
      <c r="L207" s="13">
        <f>IF(VLOOKUP($C207,Incurred_Nominal!$A$25:$AQ$426,Incurred_Nominal!$AL$1,FALSE)="Commissioned Extra",0,
IF(VLOOKUP($C207,Incurred_Nominal!$A$25:$AQ$426,Incurred_Nominal!$AK$1,FALSE)=L$4,VLOOKUP($C207,Incurred_Nominal!$A$25:$AQ$426,Incurred_Nominal!$AG$1,FALSE),0))</f>
        <v>0</v>
      </c>
      <c r="M207" s="232">
        <f t="shared" si="19"/>
        <v>0</v>
      </c>
      <c r="N207" s="232" t="str">
        <f t="shared" si="20"/>
        <v/>
      </c>
      <c r="P207" s="232">
        <f>(VLOOKUP($C207,Incurred_Real!$A$25:$BR$427,Incurred_Real!AS$1,FALSE))*$M207</f>
        <v>0</v>
      </c>
      <c r="Q207" s="232">
        <f>(VLOOKUP($C207,Incurred_Real!$A$25:$BR$427,Incurred_Real!AT$1,FALSE))*$M207</f>
        <v>0</v>
      </c>
      <c r="R207" s="232">
        <f>(VLOOKUP($C207,Incurred_Real!$A$25:$BR$427,Incurred_Real!AU$1,FALSE))*$M207</f>
        <v>0</v>
      </c>
      <c r="S207" s="232">
        <f>(VLOOKUP($C207,Incurred_Real!$A$25:$BR$427,Incurred_Real!AV$1,FALSE))*$M207</f>
        <v>0</v>
      </c>
      <c r="T207" s="232">
        <f>(VLOOKUP($C207,Incurred_Real!$A$25:$BR$427,Incurred_Real!AW$1,FALSE))*$M207</f>
        <v>0</v>
      </c>
      <c r="U207" s="232">
        <f>(VLOOKUP($C207,Incurred_Real!$A$25:$BR$427,Incurred_Real!AX$1,FALSE))*$M207</f>
        <v>0</v>
      </c>
      <c r="V207" s="232">
        <f>(VLOOKUP($C207,Incurred_Real!$A$25:$BR$427,Incurred_Real!AY$1,FALSE))*$M207</f>
        <v>0</v>
      </c>
      <c r="W207" s="232">
        <f>(VLOOKUP($C207,Incurred_Real!$A$25:$BR$427,Incurred_Real!AZ$1,FALSE))*$M207</f>
        <v>0</v>
      </c>
      <c r="X207" s="232">
        <f>(VLOOKUP($C207,Incurred_Real!$A$25:$BR$427,Incurred_Real!BA$1,FALSE))*$M207</f>
        <v>0</v>
      </c>
      <c r="Y207" s="232">
        <f>(VLOOKUP($C207,Incurred_Real!$A$25:$BR$427,Incurred_Real!BB$1,FALSE))*$M207</f>
        <v>0</v>
      </c>
      <c r="Z207" s="232">
        <f>(VLOOKUP($C207,Incurred_Real!$A$25:$BR$427,Incurred_Real!BC$1,FALSE))*$M207</f>
        <v>0</v>
      </c>
      <c r="AA207" s="232">
        <f>(VLOOKUP($C207,Incurred_Real!$A$25:$BR$427,Incurred_Real!BD$1,FALSE))*$M207</f>
        <v>0</v>
      </c>
      <c r="AB207" s="232">
        <f>(VLOOKUP($C207,Incurred_Real!$A$25:$BR$427,Incurred_Real!BE$1,FALSE))*$M207</f>
        <v>0</v>
      </c>
      <c r="AC207" s="232">
        <f>(VLOOKUP($C207,Incurred_Real!$A$25:$BR$427,Incurred_Real!BF$1,FALSE))*$M207</f>
        <v>0</v>
      </c>
      <c r="AD207" s="232">
        <f>(VLOOKUP($C207,Incurred_Real!$A$25:$BR$427,Incurred_Real!BG$1,FALSE))*$M207</f>
        <v>0</v>
      </c>
      <c r="AE207" s="232">
        <f>(VLOOKUP($C207,Incurred_Real!$A$25:$BR$427,Incurred_Real!BH$1,FALSE))*$M207</f>
        <v>0</v>
      </c>
      <c r="AF207" s="232">
        <f>(VLOOKUP($C207,Incurred_Real!$A$25:$BR$427,Incurred_Real!BI$1,FALSE))*$M207</f>
        <v>0</v>
      </c>
      <c r="AG207" s="232">
        <f>(VLOOKUP($C207,Incurred_Real!$A$25:$BR$427,Incurred_Real!BJ$1,FALSE))*$M207</f>
        <v>0</v>
      </c>
      <c r="AH207" s="232">
        <f>(VLOOKUP($C207,Incurred_Real!$A$25:$BR$427,Incurred_Real!BK$1,FALSE))*$M207</f>
        <v>0</v>
      </c>
      <c r="AI207" s="232">
        <f>(VLOOKUP($C207,Incurred_Real!$A$25:$BR$427,Incurred_Real!BL$1,FALSE))*$M207</f>
        <v>0</v>
      </c>
      <c r="AJ207" s="232">
        <f>(VLOOKUP($C207,Incurred_Real!$A$25:$BR$427,Incurred_Real!BM$1,FALSE))*$M207</f>
        <v>0</v>
      </c>
      <c r="AK207" s="232">
        <f>(VLOOKUP($C207,Incurred_Real!$A$25:$BR$427,Incurred_Real!BN$1,FALSE))*$M207</f>
        <v>0</v>
      </c>
      <c r="AL207" s="232">
        <f>(VLOOKUP($C207,Incurred_Real!$A$25:$BR$427,Incurred_Real!BO$1,FALSE))*$M207</f>
        <v>0</v>
      </c>
      <c r="AM207" s="232">
        <f>(VLOOKUP($C207,Incurred_Real!$A$25:$BR$427,Incurred_Real!BP$1,FALSE))*$M207</f>
        <v>0</v>
      </c>
      <c r="AN207" s="232">
        <f>(VLOOKUP($C207,Incurred_Real!$A$25:$BR$427,Incurred_Real!BQ$1,FALSE))*$M207</f>
        <v>0</v>
      </c>
      <c r="AO207" s="232">
        <f>(VLOOKUP($C207,Incurred_Real!$A$25:$BR$427,Incurred_Real!BR$1,FALSE))*$M207</f>
        <v>0</v>
      </c>
      <c r="AP207" s="232">
        <f t="shared" si="21"/>
        <v>0</v>
      </c>
      <c r="AR207" s="232" t="b">
        <f t="shared" si="22"/>
        <v>1</v>
      </c>
    </row>
    <row r="208" spans="3:44" x14ac:dyDescent="0.15">
      <c r="C208" s="11" t="s">
        <v>351</v>
      </c>
      <c r="D208" s="11" t="str">
        <f>VLOOKUP(C208,'Project List'!$A$9:$AG$360,'Project List'!$G$1,FALSE)</f>
        <v>Spare 160 MVA 275_132 kV Transformer</v>
      </c>
      <c r="E208" s="11" t="str">
        <f>VLOOKUP($C208,Incurred_Real!$A$24:$E$376,Incurred_Real!$D$1,FALSE)</f>
        <v>Inventory/Spares</v>
      </c>
      <c r="F208" s="13">
        <f>IF(VLOOKUP($C208,Incurred_Nominal!$A$25:$AQ$426,Incurred_Nominal!$AL$1,FALSE)="Commissioned Extra",0,
IF(VLOOKUP($C208,Incurred_Nominal!$A$25:$AQ$426,Incurred_Nominal!$AK$1,FALSE)=F$4,VLOOKUP($C208,Incurred_Nominal!$A$25:$AQ$426,Incurred_Nominal!$AG$1,FALSE),0))</f>
        <v>0</v>
      </c>
      <c r="G208" s="13">
        <f>IF(VLOOKUP($C208,Incurred_Nominal!$A$25:$AQ$426,Incurred_Nominal!$AL$1,FALSE)="Commissioned Extra",0,
IF(VLOOKUP($C208,Incurred_Nominal!$A$25:$AQ$426,Incurred_Nominal!$AK$1,FALSE)=G$4,VLOOKUP($C208,Incurred_Nominal!$A$25:$AQ$426,Incurred_Nominal!$AG$1,FALSE),0))</f>
        <v>0</v>
      </c>
      <c r="H208" s="13">
        <f>IF(VLOOKUP($C208,Incurred_Nominal!$A$25:$AQ$426,Incurred_Nominal!$AL$1,FALSE)="Commissioned Extra",0,
IF(VLOOKUP($C208,Incurred_Nominal!$A$25:$AQ$426,Incurred_Nominal!$AK$1,FALSE)=H$4,VLOOKUP($C208,Incurred_Nominal!$A$25:$AQ$426,Incurred_Nominal!$AG$1,FALSE),0))</f>
        <v>0</v>
      </c>
      <c r="I208" s="13">
        <f>IF(VLOOKUP($C208,Incurred_Nominal!$A$25:$AQ$426,Incurred_Nominal!$AL$1,FALSE)="Commissioned Extra",0,
IF(VLOOKUP($C208,Incurred_Nominal!$A$25:$AQ$426,Incurred_Nominal!$AK$1,FALSE)=I$4,VLOOKUP($C208,Incurred_Nominal!$A$25:$AQ$426,Incurred_Nominal!$AG$1,FALSE),0))</f>
        <v>0</v>
      </c>
      <c r="J208" s="13">
        <f>IF(VLOOKUP($C208,Incurred_Nominal!$A$25:$AQ$426,Incurred_Nominal!$AL$1,FALSE)="Commissioned Extra",0,
IF(VLOOKUP($C208,Incurred_Nominal!$A$25:$AQ$426,Incurred_Nominal!$AK$1,FALSE)=J$4,VLOOKUP($C208,Incurred_Nominal!$A$25:$AQ$426,Incurred_Nominal!$AG$1,FALSE),0))</f>
        <v>0</v>
      </c>
      <c r="K208" s="13">
        <f>IF(VLOOKUP($C208,Incurred_Nominal!$A$25:$AQ$426,Incurred_Nominal!$AL$1,FALSE)="Commissioned Extra",0,
IF(VLOOKUP($C208,Incurred_Nominal!$A$25:$AQ$426,Incurred_Nominal!$AK$1,FALSE)=K$4,VLOOKUP($C208,Incurred_Nominal!$A$25:$AQ$426,Incurred_Nominal!$AG$1,FALSE),0))</f>
        <v>0</v>
      </c>
      <c r="L208" s="13">
        <f>IF(VLOOKUP($C208,Incurred_Nominal!$A$25:$AQ$426,Incurred_Nominal!$AL$1,FALSE)="Commissioned Extra",0,
IF(VLOOKUP($C208,Incurred_Nominal!$A$25:$AQ$426,Incurred_Nominal!$AK$1,FALSE)=L$4,VLOOKUP($C208,Incurred_Nominal!$A$25:$AQ$426,Incurred_Nominal!$AG$1,FALSE),0))</f>
        <v>0</v>
      </c>
      <c r="M208" s="232">
        <f t="shared" si="19"/>
        <v>0</v>
      </c>
      <c r="N208" s="232" t="str">
        <f t="shared" si="20"/>
        <v/>
      </c>
      <c r="P208" s="232">
        <f>(VLOOKUP($C208,Incurred_Real!$A$25:$BR$427,Incurred_Real!AS$1,FALSE))*$M208</f>
        <v>0</v>
      </c>
      <c r="Q208" s="232">
        <f>(VLOOKUP($C208,Incurred_Real!$A$25:$BR$427,Incurred_Real!AT$1,FALSE))*$M208</f>
        <v>0</v>
      </c>
      <c r="R208" s="232">
        <f>(VLOOKUP($C208,Incurred_Real!$A$25:$BR$427,Incurred_Real!AU$1,FALSE))*$M208</f>
        <v>0</v>
      </c>
      <c r="S208" s="232">
        <f>(VLOOKUP($C208,Incurred_Real!$A$25:$BR$427,Incurred_Real!AV$1,FALSE))*$M208</f>
        <v>0</v>
      </c>
      <c r="T208" s="232">
        <f>(VLOOKUP($C208,Incurred_Real!$A$25:$BR$427,Incurred_Real!AW$1,FALSE))*$M208</f>
        <v>0</v>
      </c>
      <c r="U208" s="232">
        <f>(VLOOKUP($C208,Incurred_Real!$A$25:$BR$427,Incurred_Real!AX$1,FALSE))*$M208</f>
        <v>0</v>
      </c>
      <c r="V208" s="232">
        <f>(VLOOKUP($C208,Incurred_Real!$A$25:$BR$427,Incurred_Real!AY$1,FALSE))*$M208</f>
        <v>0</v>
      </c>
      <c r="W208" s="232">
        <f>(VLOOKUP($C208,Incurred_Real!$A$25:$BR$427,Incurred_Real!AZ$1,FALSE))*$M208</f>
        <v>0</v>
      </c>
      <c r="X208" s="232">
        <f>(VLOOKUP($C208,Incurred_Real!$A$25:$BR$427,Incurred_Real!BA$1,FALSE))*$M208</f>
        <v>0</v>
      </c>
      <c r="Y208" s="232">
        <f>(VLOOKUP($C208,Incurred_Real!$A$25:$BR$427,Incurred_Real!BB$1,FALSE))*$M208</f>
        <v>0</v>
      </c>
      <c r="Z208" s="232">
        <f>(VLOOKUP($C208,Incurred_Real!$A$25:$BR$427,Incurred_Real!BC$1,FALSE))*$M208</f>
        <v>0</v>
      </c>
      <c r="AA208" s="232">
        <f>(VLOOKUP($C208,Incurred_Real!$A$25:$BR$427,Incurred_Real!BD$1,FALSE))*$M208</f>
        <v>0</v>
      </c>
      <c r="AB208" s="232">
        <f>(VLOOKUP($C208,Incurred_Real!$A$25:$BR$427,Incurred_Real!BE$1,FALSE))*$M208</f>
        <v>0</v>
      </c>
      <c r="AC208" s="232">
        <f>(VLOOKUP($C208,Incurred_Real!$A$25:$BR$427,Incurred_Real!BF$1,FALSE))*$M208</f>
        <v>0</v>
      </c>
      <c r="AD208" s="232">
        <f>(VLOOKUP($C208,Incurred_Real!$A$25:$BR$427,Incurred_Real!BG$1,FALSE))*$M208</f>
        <v>0</v>
      </c>
      <c r="AE208" s="232">
        <f>(VLOOKUP($C208,Incurred_Real!$A$25:$BR$427,Incurred_Real!BH$1,FALSE))*$M208</f>
        <v>0</v>
      </c>
      <c r="AF208" s="232">
        <f>(VLOOKUP($C208,Incurred_Real!$A$25:$BR$427,Incurred_Real!BI$1,FALSE))*$M208</f>
        <v>0</v>
      </c>
      <c r="AG208" s="232">
        <f>(VLOOKUP($C208,Incurred_Real!$A$25:$BR$427,Incurred_Real!BJ$1,FALSE))*$M208</f>
        <v>0</v>
      </c>
      <c r="AH208" s="232">
        <f>(VLOOKUP($C208,Incurred_Real!$A$25:$BR$427,Incurred_Real!BK$1,FALSE))*$M208</f>
        <v>0</v>
      </c>
      <c r="AI208" s="232">
        <f>(VLOOKUP($C208,Incurred_Real!$A$25:$BR$427,Incurred_Real!BL$1,FALSE))*$M208</f>
        <v>0</v>
      </c>
      <c r="AJ208" s="232">
        <f>(VLOOKUP($C208,Incurred_Real!$A$25:$BR$427,Incurred_Real!BM$1,FALSE))*$M208</f>
        <v>0</v>
      </c>
      <c r="AK208" s="232">
        <f>(VLOOKUP($C208,Incurred_Real!$A$25:$BR$427,Incurred_Real!BN$1,FALSE))*$M208</f>
        <v>0</v>
      </c>
      <c r="AL208" s="232">
        <f>(VLOOKUP($C208,Incurred_Real!$A$25:$BR$427,Incurred_Real!BO$1,FALSE))*$M208</f>
        <v>0</v>
      </c>
      <c r="AM208" s="232">
        <f>(VLOOKUP($C208,Incurred_Real!$A$25:$BR$427,Incurred_Real!BP$1,FALSE))*$M208</f>
        <v>0</v>
      </c>
      <c r="AN208" s="232">
        <f>(VLOOKUP($C208,Incurred_Real!$A$25:$BR$427,Incurred_Real!BQ$1,FALSE))*$M208</f>
        <v>0</v>
      </c>
      <c r="AO208" s="232">
        <f>(VLOOKUP($C208,Incurred_Real!$A$25:$BR$427,Incurred_Real!BR$1,FALSE))*$M208</f>
        <v>0</v>
      </c>
      <c r="AP208" s="232">
        <f t="shared" si="21"/>
        <v>0</v>
      </c>
      <c r="AR208" s="232" t="b">
        <f t="shared" si="22"/>
        <v>1</v>
      </c>
    </row>
    <row r="209" spans="3:44" x14ac:dyDescent="0.15">
      <c r="C209" s="11" t="s">
        <v>691</v>
      </c>
      <c r="D209" s="11" t="str">
        <f>VLOOKUP(C209,'Project List'!$A$9:$AG$360,'Project List'!$G$1,FALSE)</f>
        <v>Electric Vehicle Fleet and Charging Infrastructure</v>
      </c>
      <c r="E209" s="11" t="str">
        <f>VLOOKUP($C209,Incurred_Real!$A$24:$E$376,Incurred_Real!$D$1,FALSE)</f>
        <v>Facilities</v>
      </c>
      <c r="F209" s="13">
        <f>IF(VLOOKUP($C209,Incurred_Nominal!$A$25:$AQ$426,Incurred_Nominal!$AL$1,FALSE)="Commissioned Extra",0,
IF(VLOOKUP($C209,Incurred_Nominal!$A$25:$AQ$426,Incurred_Nominal!$AK$1,FALSE)=F$4,VLOOKUP($C209,Incurred_Nominal!$A$25:$AQ$426,Incurred_Nominal!$AG$1,FALSE),0))</f>
        <v>0</v>
      </c>
      <c r="G209" s="13">
        <f>IF(VLOOKUP($C209,Incurred_Nominal!$A$25:$AQ$426,Incurred_Nominal!$AL$1,FALSE)="Commissioned Extra",0,
IF(VLOOKUP($C209,Incurred_Nominal!$A$25:$AQ$426,Incurred_Nominal!$AK$1,FALSE)=G$4,VLOOKUP($C209,Incurred_Nominal!$A$25:$AQ$426,Incurred_Nominal!$AG$1,FALSE),0))</f>
        <v>0</v>
      </c>
      <c r="H209" s="13">
        <f>IF(VLOOKUP($C209,Incurred_Nominal!$A$25:$AQ$426,Incurred_Nominal!$AL$1,FALSE)="Commissioned Extra",0,
IF(VLOOKUP($C209,Incurred_Nominal!$A$25:$AQ$426,Incurred_Nominal!$AK$1,FALSE)=H$4,VLOOKUP($C209,Incurred_Nominal!$A$25:$AQ$426,Incurred_Nominal!$AG$1,FALSE),0))</f>
        <v>0</v>
      </c>
      <c r="I209" s="13">
        <f>IF(VLOOKUP($C209,Incurred_Nominal!$A$25:$AQ$426,Incurred_Nominal!$AL$1,FALSE)="Commissioned Extra",0,
IF(VLOOKUP($C209,Incurred_Nominal!$A$25:$AQ$426,Incurred_Nominal!$AK$1,FALSE)=I$4,VLOOKUP($C209,Incurred_Nominal!$A$25:$AQ$426,Incurred_Nominal!$AG$1,FALSE),0))</f>
        <v>0</v>
      </c>
      <c r="J209" s="13">
        <f>IF(VLOOKUP($C209,Incurred_Nominal!$A$25:$AQ$426,Incurred_Nominal!$AL$1,FALSE)="Commissioned Extra",0,
IF(VLOOKUP($C209,Incurred_Nominal!$A$25:$AQ$426,Incurred_Nominal!$AK$1,FALSE)=J$4,VLOOKUP($C209,Incurred_Nominal!$A$25:$AQ$426,Incurred_Nominal!$AG$1,FALSE),0))</f>
        <v>0</v>
      </c>
      <c r="K209" s="13">
        <f>IF(VLOOKUP($C209,Incurred_Nominal!$A$25:$AQ$426,Incurred_Nominal!$AL$1,FALSE)="Commissioned Extra",0,
IF(VLOOKUP($C209,Incurred_Nominal!$A$25:$AQ$426,Incurred_Nominal!$AK$1,FALSE)=K$4,VLOOKUP($C209,Incurred_Nominal!$A$25:$AQ$426,Incurred_Nominal!$AG$1,FALSE),0))</f>
        <v>0</v>
      </c>
      <c r="L209" s="13">
        <f>IF(VLOOKUP($C209,Incurred_Nominal!$A$25:$AQ$426,Incurred_Nominal!$AL$1,FALSE)="Commissioned Extra",0,
IF(VLOOKUP($C209,Incurred_Nominal!$A$25:$AQ$426,Incurred_Nominal!$AK$1,FALSE)=L$4,VLOOKUP($C209,Incurred_Nominal!$A$25:$AQ$426,Incurred_Nominal!$AG$1,FALSE),0))</f>
        <v>0</v>
      </c>
      <c r="M209" s="232">
        <f t="shared" si="19"/>
        <v>0</v>
      </c>
      <c r="N209" s="232" t="str">
        <f t="shared" si="20"/>
        <v/>
      </c>
      <c r="P209" s="232">
        <f>(VLOOKUP($C209,Incurred_Real!$A$25:$BR$427,Incurred_Real!AS$1,FALSE))*$M209</f>
        <v>0</v>
      </c>
      <c r="Q209" s="232">
        <f>(VLOOKUP($C209,Incurred_Real!$A$25:$BR$427,Incurred_Real!AT$1,FALSE))*$M209</f>
        <v>0</v>
      </c>
      <c r="R209" s="232">
        <f>(VLOOKUP($C209,Incurred_Real!$A$25:$BR$427,Incurred_Real!AU$1,FALSE))*$M209</f>
        <v>0</v>
      </c>
      <c r="S209" s="232">
        <f>(VLOOKUP($C209,Incurred_Real!$A$25:$BR$427,Incurred_Real!AV$1,FALSE))*$M209</f>
        <v>0</v>
      </c>
      <c r="T209" s="232">
        <f>(VLOOKUP($C209,Incurred_Real!$A$25:$BR$427,Incurred_Real!AW$1,FALSE))*$M209</f>
        <v>0</v>
      </c>
      <c r="U209" s="232">
        <f>(VLOOKUP($C209,Incurred_Real!$A$25:$BR$427,Incurred_Real!AX$1,FALSE))*$M209</f>
        <v>0</v>
      </c>
      <c r="V209" s="232">
        <f>(VLOOKUP($C209,Incurred_Real!$A$25:$BR$427,Incurred_Real!AY$1,FALSE))*$M209</f>
        <v>0</v>
      </c>
      <c r="W209" s="232">
        <f>(VLOOKUP($C209,Incurred_Real!$A$25:$BR$427,Incurred_Real!AZ$1,FALSE))*$M209</f>
        <v>0</v>
      </c>
      <c r="X209" s="232">
        <f>(VLOOKUP($C209,Incurred_Real!$A$25:$BR$427,Incurred_Real!BA$1,FALSE))*$M209</f>
        <v>0</v>
      </c>
      <c r="Y209" s="232">
        <f>(VLOOKUP($C209,Incurred_Real!$A$25:$BR$427,Incurred_Real!BB$1,FALSE))*$M209</f>
        <v>0</v>
      </c>
      <c r="Z209" s="232">
        <f>(VLOOKUP($C209,Incurred_Real!$A$25:$BR$427,Incurred_Real!BC$1,FALSE))*$M209</f>
        <v>0</v>
      </c>
      <c r="AA209" s="232">
        <f>(VLOOKUP($C209,Incurred_Real!$A$25:$BR$427,Incurred_Real!BD$1,FALSE))*$M209</f>
        <v>0</v>
      </c>
      <c r="AB209" s="232">
        <f>(VLOOKUP($C209,Incurred_Real!$A$25:$BR$427,Incurred_Real!BE$1,FALSE))*$M209</f>
        <v>0</v>
      </c>
      <c r="AC209" s="232">
        <f>(VLOOKUP($C209,Incurred_Real!$A$25:$BR$427,Incurred_Real!BF$1,FALSE))*$M209</f>
        <v>0</v>
      </c>
      <c r="AD209" s="232">
        <f>(VLOOKUP($C209,Incurred_Real!$A$25:$BR$427,Incurred_Real!BG$1,FALSE))*$M209</f>
        <v>0</v>
      </c>
      <c r="AE209" s="232">
        <f>(VLOOKUP($C209,Incurred_Real!$A$25:$BR$427,Incurred_Real!BH$1,FALSE))*$M209</f>
        <v>0</v>
      </c>
      <c r="AF209" s="232">
        <f>(VLOOKUP($C209,Incurred_Real!$A$25:$BR$427,Incurred_Real!BI$1,FALSE))*$M209</f>
        <v>0</v>
      </c>
      <c r="AG209" s="232">
        <f>(VLOOKUP($C209,Incurred_Real!$A$25:$BR$427,Incurred_Real!BJ$1,FALSE))*$M209</f>
        <v>0</v>
      </c>
      <c r="AH209" s="232">
        <f>(VLOOKUP($C209,Incurred_Real!$A$25:$BR$427,Incurred_Real!BK$1,FALSE))*$M209</f>
        <v>0</v>
      </c>
      <c r="AI209" s="232">
        <f>(VLOOKUP($C209,Incurred_Real!$A$25:$BR$427,Incurred_Real!BL$1,FALSE))*$M209</f>
        <v>0</v>
      </c>
      <c r="AJ209" s="232">
        <f>(VLOOKUP($C209,Incurred_Real!$A$25:$BR$427,Incurred_Real!BM$1,FALSE))*$M209</f>
        <v>0</v>
      </c>
      <c r="AK209" s="232">
        <f>(VLOOKUP($C209,Incurred_Real!$A$25:$BR$427,Incurred_Real!BN$1,FALSE))*$M209</f>
        <v>0</v>
      </c>
      <c r="AL209" s="232">
        <f>(VLOOKUP($C209,Incurred_Real!$A$25:$BR$427,Incurred_Real!BO$1,FALSE))*$M209</f>
        <v>0</v>
      </c>
      <c r="AM209" s="232">
        <f>(VLOOKUP($C209,Incurred_Real!$A$25:$BR$427,Incurred_Real!BP$1,FALSE))*$M209</f>
        <v>0</v>
      </c>
      <c r="AN209" s="232">
        <f>(VLOOKUP($C209,Incurred_Real!$A$25:$BR$427,Incurred_Real!BQ$1,FALSE))*$M209</f>
        <v>0</v>
      </c>
      <c r="AO209" s="232">
        <f>(VLOOKUP($C209,Incurred_Real!$A$25:$BR$427,Incurred_Real!BR$1,FALSE))*$M209</f>
        <v>0</v>
      </c>
      <c r="AP209" s="232">
        <f t="shared" si="21"/>
        <v>0</v>
      </c>
      <c r="AR209" s="232" t="b">
        <f t="shared" si="22"/>
        <v>1</v>
      </c>
    </row>
    <row r="210" spans="3:44" x14ac:dyDescent="0.15">
      <c r="C210" s="11" t="s">
        <v>693</v>
      </c>
      <c r="D210" s="11" t="str">
        <f>VLOOKUP(C210,'Project List'!$A$9:$AG$360,'Project List'!$G$1,FALSE)</f>
        <v>Rymill Building Accommodation Security and Amenities Upgrade</v>
      </c>
      <c r="E210" s="11" t="str">
        <f>VLOOKUP($C210,Incurred_Real!$A$24:$E$376,Incurred_Real!$D$1,FALSE)</f>
        <v>Facilities</v>
      </c>
      <c r="F210" s="13">
        <f>IF(VLOOKUP($C210,Incurred_Nominal!$A$25:$AQ$426,Incurred_Nominal!$AL$1,FALSE)="Commissioned Extra",0,
IF(VLOOKUP($C210,Incurred_Nominal!$A$25:$AQ$426,Incurred_Nominal!$AK$1,FALSE)=F$4,VLOOKUP($C210,Incurred_Nominal!$A$25:$AQ$426,Incurred_Nominal!$AG$1,FALSE),0))</f>
        <v>0</v>
      </c>
      <c r="G210" s="13">
        <f>IF(VLOOKUP($C210,Incurred_Nominal!$A$25:$AQ$426,Incurred_Nominal!$AL$1,FALSE)="Commissioned Extra",0,
IF(VLOOKUP($C210,Incurred_Nominal!$A$25:$AQ$426,Incurred_Nominal!$AK$1,FALSE)=G$4,VLOOKUP($C210,Incurred_Nominal!$A$25:$AQ$426,Incurred_Nominal!$AG$1,FALSE),0))</f>
        <v>0</v>
      </c>
      <c r="H210" s="13">
        <f>IF(VLOOKUP($C210,Incurred_Nominal!$A$25:$AQ$426,Incurred_Nominal!$AL$1,FALSE)="Commissioned Extra",0,
IF(VLOOKUP($C210,Incurred_Nominal!$A$25:$AQ$426,Incurred_Nominal!$AK$1,FALSE)=H$4,VLOOKUP($C210,Incurred_Nominal!$A$25:$AQ$426,Incurred_Nominal!$AG$1,FALSE),0))</f>
        <v>0</v>
      </c>
      <c r="I210" s="13">
        <f>IF(VLOOKUP($C210,Incurred_Nominal!$A$25:$AQ$426,Incurred_Nominal!$AL$1,FALSE)="Commissioned Extra",0,
IF(VLOOKUP($C210,Incurred_Nominal!$A$25:$AQ$426,Incurred_Nominal!$AK$1,FALSE)=I$4,VLOOKUP($C210,Incurred_Nominal!$A$25:$AQ$426,Incurred_Nominal!$AG$1,FALSE),0))</f>
        <v>0</v>
      </c>
      <c r="J210" s="13">
        <f>IF(VLOOKUP($C210,Incurred_Nominal!$A$25:$AQ$426,Incurred_Nominal!$AL$1,FALSE)="Commissioned Extra",0,
IF(VLOOKUP($C210,Incurred_Nominal!$A$25:$AQ$426,Incurred_Nominal!$AK$1,FALSE)=J$4,VLOOKUP($C210,Incurred_Nominal!$A$25:$AQ$426,Incurred_Nominal!$AG$1,FALSE),0))</f>
        <v>0</v>
      </c>
      <c r="K210" s="13">
        <f>IF(VLOOKUP($C210,Incurred_Nominal!$A$25:$AQ$426,Incurred_Nominal!$AL$1,FALSE)="Commissioned Extra",0,
IF(VLOOKUP($C210,Incurred_Nominal!$A$25:$AQ$426,Incurred_Nominal!$AK$1,FALSE)=K$4,VLOOKUP($C210,Incurred_Nominal!$A$25:$AQ$426,Incurred_Nominal!$AG$1,FALSE),0))</f>
        <v>0</v>
      </c>
      <c r="L210" s="13">
        <f>IF(VLOOKUP($C210,Incurred_Nominal!$A$25:$AQ$426,Incurred_Nominal!$AL$1,FALSE)="Commissioned Extra",0,
IF(VLOOKUP($C210,Incurred_Nominal!$A$25:$AQ$426,Incurred_Nominal!$AK$1,FALSE)=L$4,VLOOKUP($C210,Incurred_Nominal!$A$25:$AQ$426,Incurred_Nominal!$AG$1,FALSE),0))</f>
        <v>0</v>
      </c>
      <c r="M210" s="232">
        <f t="shared" si="19"/>
        <v>0</v>
      </c>
      <c r="N210" s="232" t="str">
        <f t="shared" si="20"/>
        <v/>
      </c>
      <c r="P210" s="232">
        <f>(VLOOKUP($C210,Incurred_Real!$A$25:$BR$427,Incurred_Real!AS$1,FALSE))*$M210</f>
        <v>0</v>
      </c>
      <c r="Q210" s="232">
        <f>(VLOOKUP($C210,Incurred_Real!$A$25:$BR$427,Incurred_Real!AT$1,FALSE))*$M210</f>
        <v>0</v>
      </c>
      <c r="R210" s="232">
        <f>(VLOOKUP($C210,Incurred_Real!$A$25:$BR$427,Incurred_Real!AU$1,FALSE))*$M210</f>
        <v>0</v>
      </c>
      <c r="S210" s="232">
        <f>(VLOOKUP($C210,Incurred_Real!$A$25:$BR$427,Incurred_Real!AV$1,FALSE))*$M210</f>
        <v>0</v>
      </c>
      <c r="T210" s="232">
        <f>(VLOOKUP($C210,Incurred_Real!$A$25:$BR$427,Incurred_Real!AW$1,FALSE))*$M210</f>
        <v>0</v>
      </c>
      <c r="U210" s="232">
        <f>(VLOOKUP($C210,Incurred_Real!$A$25:$BR$427,Incurred_Real!AX$1,FALSE))*$M210</f>
        <v>0</v>
      </c>
      <c r="V210" s="232">
        <f>(VLOOKUP($C210,Incurred_Real!$A$25:$BR$427,Incurred_Real!AY$1,FALSE))*$M210</f>
        <v>0</v>
      </c>
      <c r="W210" s="232">
        <f>(VLOOKUP($C210,Incurred_Real!$A$25:$BR$427,Incurred_Real!AZ$1,FALSE))*$M210</f>
        <v>0</v>
      </c>
      <c r="X210" s="232">
        <f>(VLOOKUP($C210,Incurred_Real!$A$25:$BR$427,Incurred_Real!BA$1,FALSE))*$M210</f>
        <v>0</v>
      </c>
      <c r="Y210" s="232">
        <f>(VLOOKUP($C210,Incurred_Real!$A$25:$BR$427,Incurred_Real!BB$1,FALSE))*$M210</f>
        <v>0</v>
      </c>
      <c r="Z210" s="232">
        <f>(VLOOKUP($C210,Incurred_Real!$A$25:$BR$427,Incurred_Real!BC$1,FALSE))*$M210</f>
        <v>0</v>
      </c>
      <c r="AA210" s="232">
        <f>(VLOOKUP($C210,Incurred_Real!$A$25:$BR$427,Incurred_Real!BD$1,FALSE))*$M210</f>
        <v>0</v>
      </c>
      <c r="AB210" s="232">
        <f>(VLOOKUP($C210,Incurred_Real!$A$25:$BR$427,Incurred_Real!BE$1,FALSE))*$M210</f>
        <v>0</v>
      </c>
      <c r="AC210" s="232">
        <f>(VLOOKUP($C210,Incurred_Real!$A$25:$BR$427,Incurred_Real!BF$1,FALSE))*$M210</f>
        <v>0</v>
      </c>
      <c r="AD210" s="232">
        <f>(VLOOKUP($C210,Incurred_Real!$A$25:$BR$427,Incurred_Real!BG$1,FALSE))*$M210</f>
        <v>0</v>
      </c>
      <c r="AE210" s="232">
        <f>(VLOOKUP($C210,Incurred_Real!$A$25:$BR$427,Incurred_Real!BH$1,FALSE))*$M210</f>
        <v>0</v>
      </c>
      <c r="AF210" s="232">
        <f>(VLOOKUP($C210,Incurred_Real!$A$25:$BR$427,Incurred_Real!BI$1,FALSE))*$M210</f>
        <v>0</v>
      </c>
      <c r="AG210" s="232">
        <f>(VLOOKUP($C210,Incurred_Real!$A$25:$BR$427,Incurred_Real!BJ$1,FALSE))*$M210</f>
        <v>0</v>
      </c>
      <c r="AH210" s="232">
        <f>(VLOOKUP($C210,Incurred_Real!$A$25:$BR$427,Incurred_Real!BK$1,FALSE))*$M210</f>
        <v>0</v>
      </c>
      <c r="AI210" s="232">
        <f>(VLOOKUP($C210,Incurred_Real!$A$25:$BR$427,Incurred_Real!BL$1,FALSE))*$M210</f>
        <v>0</v>
      </c>
      <c r="AJ210" s="232">
        <f>(VLOOKUP($C210,Incurred_Real!$A$25:$BR$427,Incurred_Real!BM$1,FALSE))*$M210</f>
        <v>0</v>
      </c>
      <c r="AK210" s="232">
        <f>(VLOOKUP($C210,Incurred_Real!$A$25:$BR$427,Incurred_Real!BN$1,FALSE))*$M210</f>
        <v>0</v>
      </c>
      <c r="AL210" s="232">
        <f>(VLOOKUP($C210,Incurred_Real!$A$25:$BR$427,Incurred_Real!BO$1,FALSE))*$M210</f>
        <v>0</v>
      </c>
      <c r="AM210" s="232">
        <f>(VLOOKUP($C210,Incurred_Real!$A$25:$BR$427,Incurred_Real!BP$1,FALSE))*$M210</f>
        <v>0</v>
      </c>
      <c r="AN210" s="232">
        <f>(VLOOKUP($C210,Incurred_Real!$A$25:$BR$427,Incurred_Real!BQ$1,FALSE))*$M210</f>
        <v>0</v>
      </c>
      <c r="AO210" s="232">
        <f>(VLOOKUP($C210,Incurred_Real!$A$25:$BR$427,Incurred_Real!BR$1,FALSE))*$M210</f>
        <v>0</v>
      </c>
      <c r="AP210" s="232">
        <f t="shared" si="21"/>
        <v>0</v>
      </c>
      <c r="AR210" s="232" t="b">
        <f t="shared" si="22"/>
        <v>1</v>
      </c>
    </row>
    <row r="211" spans="3:44" x14ac:dyDescent="0.15">
      <c r="C211" s="11" t="s">
        <v>695</v>
      </c>
      <c r="D211" s="11" t="str">
        <f>VLOOKUP(C211,'Project List'!$A$9:$AG$360,'Project List'!$G$1,FALSE)</f>
        <v>NCIPAP Smart Wires Power Guardian Technology Trial</v>
      </c>
      <c r="E211" s="11" t="str">
        <f>VLOOKUP($C211,Incurred_Real!$A$24:$E$376,Incurred_Real!$D$1,FALSE)</f>
        <v>Augmentation</v>
      </c>
      <c r="F211" s="13">
        <f>IF(VLOOKUP($C211,Incurred_Nominal!$A$25:$AQ$426,Incurred_Nominal!$AL$1,FALSE)="Commissioned Extra",0,
IF(VLOOKUP($C211,Incurred_Nominal!$A$25:$AQ$426,Incurred_Nominal!$AK$1,FALSE)=F$4,VLOOKUP($C211,Incurred_Nominal!$A$25:$AQ$426,Incurred_Nominal!$AG$1,FALSE),0))</f>
        <v>6242315.3741493095</v>
      </c>
      <c r="G211" s="13">
        <f>IF(VLOOKUP($C211,Incurred_Nominal!$A$25:$AQ$426,Incurred_Nominal!$AL$1,FALSE)="Commissioned Extra",0,
IF(VLOOKUP($C211,Incurred_Nominal!$A$25:$AQ$426,Incurred_Nominal!$AK$1,FALSE)=G$4,VLOOKUP($C211,Incurred_Nominal!$A$25:$AQ$426,Incurred_Nominal!$AG$1,FALSE),0))</f>
        <v>0</v>
      </c>
      <c r="H211" s="13">
        <f>IF(VLOOKUP($C211,Incurred_Nominal!$A$25:$AQ$426,Incurred_Nominal!$AL$1,FALSE)="Commissioned Extra",0,
IF(VLOOKUP($C211,Incurred_Nominal!$A$25:$AQ$426,Incurred_Nominal!$AK$1,FALSE)=H$4,VLOOKUP($C211,Incurred_Nominal!$A$25:$AQ$426,Incurred_Nominal!$AG$1,FALSE),0))</f>
        <v>0</v>
      </c>
      <c r="I211" s="13">
        <f>IF(VLOOKUP($C211,Incurred_Nominal!$A$25:$AQ$426,Incurred_Nominal!$AL$1,FALSE)="Commissioned Extra",0,
IF(VLOOKUP($C211,Incurred_Nominal!$A$25:$AQ$426,Incurred_Nominal!$AK$1,FALSE)=I$4,VLOOKUP($C211,Incurred_Nominal!$A$25:$AQ$426,Incurred_Nominal!$AG$1,FALSE),0))</f>
        <v>0</v>
      </c>
      <c r="J211" s="13">
        <f>IF(VLOOKUP($C211,Incurred_Nominal!$A$25:$AQ$426,Incurred_Nominal!$AL$1,FALSE)="Commissioned Extra",0,
IF(VLOOKUP($C211,Incurred_Nominal!$A$25:$AQ$426,Incurred_Nominal!$AK$1,FALSE)=J$4,VLOOKUP($C211,Incurred_Nominal!$A$25:$AQ$426,Incurred_Nominal!$AG$1,FALSE),0))</f>
        <v>0</v>
      </c>
      <c r="K211" s="13">
        <f>IF(VLOOKUP($C211,Incurred_Nominal!$A$25:$AQ$426,Incurred_Nominal!$AL$1,FALSE)="Commissioned Extra",0,
IF(VLOOKUP($C211,Incurred_Nominal!$A$25:$AQ$426,Incurred_Nominal!$AK$1,FALSE)=K$4,VLOOKUP($C211,Incurred_Nominal!$A$25:$AQ$426,Incurred_Nominal!$AG$1,FALSE),0))</f>
        <v>0</v>
      </c>
      <c r="L211" s="13">
        <f>IF(VLOOKUP($C211,Incurred_Nominal!$A$25:$AQ$426,Incurred_Nominal!$AL$1,FALSE)="Commissioned Extra",0,
IF(VLOOKUP($C211,Incurred_Nominal!$A$25:$AQ$426,Incurred_Nominal!$AK$1,FALSE)=L$4,VLOOKUP($C211,Incurred_Nominal!$A$25:$AQ$426,Incurred_Nominal!$AG$1,FALSE),0))</f>
        <v>0</v>
      </c>
      <c r="M211" s="232">
        <f t="shared" si="19"/>
        <v>6242315.3741493095</v>
      </c>
      <c r="N211" s="232">
        <f t="shared" si="20"/>
        <v>2022</v>
      </c>
      <c r="P211" s="232">
        <f>(VLOOKUP($C211,Incurred_Real!$A$25:$BR$427,Incurred_Real!AS$1,FALSE))*$M211</f>
        <v>0</v>
      </c>
      <c r="Q211" s="232">
        <f>(VLOOKUP($C211,Incurred_Real!$A$25:$BR$427,Incurred_Real!AT$1,FALSE))*$M211</f>
        <v>0</v>
      </c>
      <c r="R211" s="232">
        <f>(VLOOKUP($C211,Incurred_Real!$A$25:$BR$427,Incurred_Real!AU$1,FALSE))*$M211</f>
        <v>0</v>
      </c>
      <c r="S211" s="232">
        <f>(VLOOKUP($C211,Incurred_Real!$A$25:$BR$427,Incurred_Real!AV$1,FALSE))*$M211</f>
        <v>0</v>
      </c>
      <c r="T211" s="232">
        <f>(VLOOKUP($C211,Incurred_Real!$A$25:$BR$427,Incurred_Real!AW$1,FALSE))*$M211</f>
        <v>0</v>
      </c>
      <c r="U211" s="232">
        <f>(VLOOKUP($C211,Incurred_Real!$A$25:$BR$427,Incurred_Real!AX$1,FALSE))*$M211</f>
        <v>0</v>
      </c>
      <c r="V211" s="232">
        <f>(VLOOKUP($C211,Incurred_Real!$A$25:$BR$427,Incurred_Real!AY$1,FALSE))*$M211</f>
        <v>0</v>
      </c>
      <c r="W211" s="232">
        <f>(VLOOKUP($C211,Incurred_Real!$A$25:$BR$427,Incurred_Real!AZ$1,FALSE))*$M211</f>
        <v>0</v>
      </c>
      <c r="X211" s="232">
        <f>(VLOOKUP($C211,Incurred_Real!$A$25:$BR$427,Incurred_Real!BA$1,FALSE))*$M211</f>
        <v>0</v>
      </c>
      <c r="Y211" s="232">
        <f>(VLOOKUP($C211,Incurred_Real!$A$25:$BR$427,Incurred_Real!BB$1,FALSE))*$M211</f>
        <v>0</v>
      </c>
      <c r="Z211" s="232">
        <f>(VLOOKUP($C211,Incurred_Real!$A$25:$BR$427,Incurred_Real!BC$1,FALSE))*$M211</f>
        <v>0</v>
      </c>
      <c r="AA211" s="232">
        <f>(VLOOKUP($C211,Incurred_Real!$A$25:$BR$427,Incurred_Real!BD$1,FALSE))*$M211</f>
        <v>0</v>
      </c>
      <c r="AB211" s="232">
        <f>(VLOOKUP($C211,Incurred_Real!$A$25:$BR$427,Incurred_Real!BE$1,FALSE))*$M211</f>
        <v>0</v>
      </c>
      <c r="AC211" s="232">
        <f>(VLOOKUP($C211,Incurred_Real!$A$25:$BR$427,Incurred_Real!BF$1,FALSE))*$M211</f>
        <v>0</v>
      </c>
      <c r="AD211" s="232">
        <f>(VLOOKUP($C211,Incurred_Real!$A$25:$BR$427,Incurred_Real!BG$1,FALSE))*$M211</f>
        <v>6242315.3741493095</v>
      </c>
      <c r="AE211" s="232">
        <f>(VLOOKUP($C211,Incurred_Real!$A$25:$BR$427,Incurred_Real!BH$1,FALSE))*$M211</f>
        <v>0</v>
      </c>
      <c r="AF211" s="232">
        <f>(VLOOKUP($C211,Incurred_Real!$A$25:$BR$427,Incurred_Real!BI$1,FALSE))*$M211</f>
        <v>0</v>
      </c>
      <c r="AG211" s="232">
        <f>(VLOOKUP($C211,Incurred_Real!$A$25:$BR$427,Incurred_Real!BJ$1,FALSE))*$M211</f>
        <v>0</v>
      </c>
      <c r="AH211" s="232">
        <f>(VLOOKUP($C211,Incurred_Real!$A$25:$BR$427,Incurred_Real!BK$1,FALSE))*$M211</f>
        <v>0</v>
      </c>
      <c r="AI211" s="232">
        <f>(VLOOKUP($C211,Incurred_Real!$A$25:$BR$427,Incurred_Real!BL$1,FALSE))*$M211</f>
        <v>0</v>
      </c>
      <c r="AJ211" s="232">
        <f>(VLOOKUP($C211,Incurred_Real!$A$25:$BR$427,Incurred_Real!BM$1,FALSE))*$M211</f>
        <v>0</v>
      </c>
      <c r="AK211" s="232">
        <f>(VLOOKUP($C211,Incurred_Real!$A$25:$BR$427,Incurred_Real!BN$1,FALSE))*$M211</f>
        <v>0</v>
      </c>
      <c r="AL211" s="232">
        <f>(VLOOKUP($C211,Incurred_Real!$A$25:$BR$427,Incurred_Real!BO$1,FALSE))*$M211</f>
        <v>0</v>
      </c>
      <c r="AM211" s="232">
        <f>(VLOOKUP($C211,Incurred_Real!$A$25:$BR$427,Incurred_Real!BP$1,FALSE))*$M211</f>
        <v>0</v>
      </c>
      <c r="AN211" s="232">
        <f>(VLOOKUP($C211,Incurred_Real!$A$25:$BR$427,Incurred_Real!BQ$1,FALSE))*$M211</f>
        <v>0</v>
      </c>
      <c r="AO211" s="232">
        <f>(VLOOKUP($C211,Incurred_Real!$A$25:$BR$427,Incurred_Real!BR$1,FALSE))*$M211</f>
        <v>0</v>
      </c>
      <c r="AP211" s="232">
        <f t="shared" si="21"/>
        <v>6242315.3741493095</v>
      </c>
      <c r="AR211" s="232" t="b">
        <f t="shared" si="22"/>
        <v>1</v>
      </c>
    </row>
    <row r="212" spans="3:44" x14ac:dyDescent="0.15">
      <c r="C212" s="11" t="s">
        <v>697</v>
      </c>
      <c r="D212" s="11" t="str">
        <f>VLOOKUP(C212,'Project List'!$A$9:$AG$360,'Project List'!$G$1,FALSE)</f>
        <v>Project EnergyConnect</v>
      </c>
      <c r="E212" s="11" t="str">
        <f>VLOOKUP($C212,Incurred_Real!$A$24:$E$376,Incurred_Real!$D$1,FALSE)</f>
        <v>Augmentation</v>
      </c>
      <c r="F212" s="13">
        <f>IF(VLOOKUP($C212,Incurred_Nominal!$A$25:$AQ$426,Incurred_Nominal!$AL$1,FALSE)="Commissioned Extra",0,
IF(VLOOKUP($C212,Incurred_Nominal!$A$25:$AQ$426,Incurred_Nominal!$AK$1,FALSE)=F$4,VLOOKUP($C212,Incurred_Nominal!$A$25:$AQ$426,Incurred_Nominal!$AG$1,FALSE),0))</f>
        <v>0</v>
      </c>
      <c r="G212" s="13">
        <f>IF(VLOOKUP($C212,Incurred_Nominal!$A$25:$AQ$426,Incurred_Nominal!$AL$1,FALSE)="Commissioned Extra",0,
IF(VLOOKUP($C212,Incurred_Nominal!$A$25:$AQ$426,Incurred_Nominal!$AK$1,FALSE)=G$4,VLOOKUP($C212,Incurred_Nominal!$A$25:$AQ$426,Incurred_Nominal!$AG$1,FALSE),0))</f>
        <v>0</v>
      </c>
      <c r="H212" s="13">
        <f>IF(VLOOKUP($C212,Incurred_Nominal!$A$25:$AQ$426,Incurred_Nominal!$AL$1,FALSE)="Commissioned Extra",0,
IF(VLOOKUP($C212,Incurred_Nominal!$A$25:$AQ$426,Incurred_Nominal!$AK$1,FALSE)=H$4,VLOOKUP($C212,Incurred_Nominal!$A$25:$AQ$426,Incurred_Nominal!$AG$1,FALSE),0))</f>
        <v>0</v>
      </c>
      <c r="I212" s="13">
        <f>IF(VLOOKUP($C212,Incurred_Nominal!$A$25:$AQ$426,Incurred_Nominal!$AL$1,FALSE)="Commissioned Extra",0,
IF(VLOOKUP($C212,Incurred_Nominal!$A$25:$AQ$426,Incurred_Nominal!$AK$1,FALSE)=I$4,VLOOKUP($C212,Incurred_Nominal!$A$25:$AQ$426,Incurred_Nominal!$AG$1,FALSE),0))</f>
        <v>0</v>
      </c>
      <c r="J212" s="13">
        <f>IF(VLOOKUP($C212,Incurred_Nominal!$A$25:$AQ$426,Incurred_Nominal!$AL$1,FALSE)="Commissioned Extra",0,
IF(VLOOKUP($C212,Incurred_Nominal!$A$25:$AQ$426,Incurred_Nominal!$AK$1,FALSE)=J$4,VLOOKUP($C212,Incurred_Nominal!$A$25:$AQ$426,Incurred_Nominal!$AG$1,FALSE),0))</f>
        <v>0</v>
      </c>
      <c r="K212" s="13">
        <f>IF(VLOOKUP($C212,Incurred_Nominal!$A$25:$AQ$426,Incurred_Nominal!$AL$1,FALSE)="Commissioned Extra",0,
IF(VLOOKUP($C212,Incurred_Nominal!$A$25:$AQ$426,Incurred_Nominal!$AK$1,FALSE)=K$4,VLOOKUP($C212,Incurred_Nominal!$A$25:$AQ$426,Incurred_Nominal!$AG$1,FALSE),0))</f>
        <v>0</v>
      </c>
      <c r="L212" s="13">
        <f>IF(VLOOKUP($C212,Incurred_Nominal!$A$25:$AQ$426,Incurred_Nominal!$AL$1,FALSE)="Commissioned Extra",0,
IF(VLOOKUP($C212,Incurred_Nominal!$A$25:$AQ$426,Incurred_Nominal!$AK$1,FALSE)=L$4,VLOOKUP($C212,Incurred_Nominal!$A$25:$AQ$426,Incurred_Nominal!$AG$1,FALSE),0))</f>
        <v>0</v>
      </c>
      <c r="M212" s="232">
        <f t="shared" si="19"/>
        <v>0</v>
      </c>
      <c r="N212" s="232" t="str">
        <f t="shared" si="20"/>
        <v/>
      </c>
      <c r="P212" s="232">
        <f>(VLOOKUP($C212,Incurred_Real!$A$25:$BR$427,Incurred_Real!AS$1,FALSE))*$M212</f>
        <v>0</v>
      </c>
      <c r="Q212" s="232">
        <f>(VLOOKUP($C212,Incurred_Real!$A$25:$BR$427,Incurred_Real!AT$1,FALSE))*$M212</f>
        <v>0</v>
      </c>
      <c r="R212" s="232">
        <f>(VLOOKUP($C212,Incurred_Real!$A$25:$BR$427,Incurred_Real!AU$1,FALSE))*$M212</f>
        <v>0</v>
      </c>
      <c r="S212" s="232">
        <f>(VLOOKUP($C212,Incurred_Real!$A$25:$BR$427,Incurred_Real!AV$1,FALSE))*$M212</f>
        <v>0</v>
      </c>
      <c r="T212" s="232">
        <f>(VLOOKUP($C212,Incurred_Real!$A$25:$BR$427,Incurred_Real!AW$1,FALSE))*$M212</f>
        <v>0</v>
      </c>
      <c r="U212" s="232">
        <f>(VLOOKUP($C212,Incurred_Real!$A$25:$BR$427,Incurred_Real!AX$1,FALSE))*$M212</f>
        <v>0</v>
      </c>
      <c r="V212" s="232">
        <f>(VLOOKUP($C212,Incurred_Real!$A$25:$BR$427,Incurred_Real!AY$1,FALSE))*$M212</f>
        <v>0</v>
      </c>
      <c r="W212" s="232">
        <f>(VLOOKUP($C212,Incurred_Real!$A$25:$BR$427,Incurred_Real!AZ$1,FALSE))*$M212</f>
        <v>0</v>
      </c>
      <c r="X212" s="232">
        <f>(VLOOKUP($C212,Incurred_Real!$A$25:$BR$427,Incurred_Real!BA$1,FALSE))*$M212</f>
        <v>0</v>
      </c>
      <c r="Y212" s="232">
        <f>(VLOOKUP($C212,Incurred_Real!$A$25:$BR$427,Incurred_Real!BB$1,FALSE))*$M212</f>
        <v>0</v>
      </c>
      <c r="Z212" s="232">
        <f>(VLOOKUP($C212,Incurred_Real!$A$25:$BR$427,Incurred_Real!BC$1,FALSE))*$M212</f>
        <v>0</v>
      </c>
      <c r="AA212" s="232">
        <f>(VLOOKUP($C212,Incurred_Real!$A$25:$BR$427,Incurred_Real!BD$1,FALSE))*$M212</f>
        <v>0</v>
      </c>
      <c r="AB212" s="232">
        <f>(VLOOKUP($C212,Incurred_Real!$A$25:$BR$427,Incurred_Real!BE$1,FALSE))*$M212</f>
        <v>0</v>
      </c>
      <c r="AC212" s="232">
        <f>(VLOOKUP($C212,Incurred_Real!$A$25:$BR$427,Incurred_Real!BF$1,FALSE))*$M212</f>
        <v>0</v>
      </c>
      <c r="AD212" s="232">
        <f>(VLOOKUP($C212,Incurred_Real!$A$25:$BR$427,Incurred_Real!BG$1,FALSE))*$M212</f>
        <v>0</v>
      </c>
      <c r="AE212" s="232">
        <f>(VLOOKUP($C212,Incurred_Real!$A$25:$BR$427,Incurred_Real!BH$1,FALSE))*$M212</f>
        <v>0</v>
      </c>
      <c r="AF212" s="232">
        <f>(VLOOKUP($C212,Incurred_Real!$A$25:$BR$427,Incurred_Real!BI$1,FALSE))*$M212</f>
        <v>0</v>
      </c>
      <c r="AG212" s="232">
        <f>(VLOOKUP($C212,Incurred_Real!$A$25:$BR$427,Incurred_Real!BJ$1,FALSE))*$M212</f>
        <v>0</v>
      </c>
      <c r="AH212" s="232">
        <f>(VLOOKUP($C212,Incurred_Real!$A$25:$BR$427,Incurred_Real!BK$1,FALSE))*$M212</f>
        <v>0</v>
      </c>
      <c r="AI212" s="232">
        <f>(VLOOKUP($C212,Incurred_Real!$A$25:$BR$427,Incurred_Real!BL$1,FALSE))*$M212</f>
        <v>0</v>
      </c>
      <c r="AJ212" s="232">
        <f>(VLOOKUP($C212,Incurred_Real!$A$25:$BR$427,Incurred_Real!BM$1,FALSE))*$M212</f>
        <v>0</v>
      </c>
      <c r="AK212" s="232">
        <f>(VLOOKUP($C212,Incurred_Real!$A$25:$BR$427,Incurred_Real!BN$1,FALSE))*$M212</f>
        <v>0</v>
      </c>
      <c r="AL212" s="232">
        <f>(VLOOKUP($C212,Incurred_Real!$A$25:$BR$427,Incurred_Real!BO$1,FALSE))*$M212</f>
        <v>0</v>
      </c>
      <c r="AM212" s="232">
        <f>(VLOOKUP($C212,Incurred_Real!$A$25:$BR$427,Incurred_Real!BP$1,FALSE))*$M212</f>
        <v>0</v>
      </c>
      <c r="AN212" s="232">
        <f>(VLOOKUP($C212,Incurred_Real!$A$25:$BR$427,Incurred_Real!BQ$1,FALSE))*$M212</f>
        <v>0</v>
      </c>
      <c r="AO212" s="232">
        <f>(VLOOKUP($C212,Incurred_Real!$A$25:$BR$427,Incurred_Real!BR$1,FALSE))*$M212</f>
        <v>0</v>
      </c>
      <c r="AP212" s="232">
        <f t="shared" si="21"/>
        <v>0</v>
      </c>
      <c r="AR212" s="232" t="b">
        <f t="shared" si="22"/>
        <v>1</v>
      </c>
    </row>
    <row r="213" spans="3:44" x14ac:dyDescent="0.15">
      <c r="C213" s="11" t="s">
        <v>699</v>
      </c>
      <c r="D213" s="11" t="str">
        <f>VLOOKUP(C213,'Project List'!$A$9:$AG$360,'Project List'!$G$1,FALSE)</f>
        <v>Eyre Peninsula Transmission Supply</v>
      </c>
      <c r="E213" s="11" t="str">
        <f>VLOOKUP($C213,Incurred_Real!$A$24:$E$376,Incurred_Real!$D$1,FALSE)</f>
        <v>Replacement</v>
      </c>
      <c r="F213" s="13">
        <f>IF(VLOOKUP($C213,Incurred_Nominal!$A$25:$AQ$426,Incurred_Nominal!$AL$1,FALSE)="Commissioned Extra",0,
IF(VLOOKUP($C213,Incurred_Nominal!$A$25:$AQ$426,Incurred_Nominal!$AK$1,FALSE)=F$4,VLOOKUP($C213,Incurred_Nominal!$A$25:$AQ$426,Incurred_Nominal!$AG$1,FALSE),0))</f>
        <v>0</v>
      </c>
      <c r="G213" s="13">
        <f>IF(VLOOKUP($C213,Incurred_Nominal!$A$25:$AQ$426,Incurred_Nominal!$AL$1,FALSE)="Commissioned Extra",0,
IF(VLOOKUP($C213,Incurred_Nominal!$A$25:$AQ$426,Incurred_Nominal!$AK$1,FALSE)=G$4,VLOOKUP($C213,Incurred_Nominal!$A$25:$AQ$426,Incurred_Nominal!$AG$1,FALSE),0))</f>
        <v>344052787.45989954</v>
      </c>
      <c r="H213" s="13">
        <f>IF(VLOOKUP($C213,Incurred_Nominal!$A$25:$AQ$426,Incurred_Nominal!$AL$1,FALSE)="Commissioned Extra",0,
IF(VLOOKUP($C213,Incurred_Nominal!$A$25:$AQ$426,Incurred_Nominal!$AK$1,FALSE)=H$4,VLOOKUP($C213,Incurred_Nominal!$A$25:$AQ$426,Incurred_Nominal!$AG$1,FALSE),0))</f>
        <v>0</v>
      </c>
      <c r="I213" s="13">
        <f>IF(VLOOKUP($C213,Incurred_Nominal!$A$25:$AQ$426,Incurred_Nominal!$AL$1,FALSE)="Commissioned Extra",0,
IF(VLOOKUP($C213,Incurred_Nominal!$A$25:$AQ$426,Incurred_Nominal!$AK$1,FALSE)=I$4,VLOOKUP($C213,Incurred_Nominal!$A$25:$AQ$426,Incurred_Nominal!$AG$1,FALSE),0))</f>
        <v>0</v>
      </c>
      <c r="J213" s="13">
        <f>IF(VLOOKUP($C213,Incurred_Nominal!$A$25:$AQ$426,Incurred_Nominal!$AL$1,FALSE)="Commissioned Extra",0,
IF(VLOOKUP($C213,Incurred_Nominal!$A$25:$AQ$426,Incurred_Nominal!$AK$1,FALSE)=J$4,VLOOKUP($C213,Incurred_Nominal!$A$25:$AQ$426,Incurred_Nominal!$AG$1,FALSE),0))</f>
        <v>0</v>
      </c>
      <c r="K213" s="13">
        <f>IF(VLOOKUP($C213,Incurred_Nominal!$A$25:$AQ$426,Incurred_Nominal!$AL$1,FALSE)="Commissioned Extra",0,
IF(VLOOKUP($C213,Incurred_Nominal!$A$25:$AQ$426,Incurred_Nominal!$AK$1,FALSE)=K$4,VLOOKUP($C213,Incurred_Nominal!$A$25:$AQ$426,Incurred_Nominal!$AG$1,FALSE),0))</f>
        <v>0</v>
      </c>
      <c r="L213" s="13">
        <f>IF(VLOOKUP($C213,Incurred_Nominal!$A$25:$AQ$426,Incurred_Nominal!$AL$1,FALSE)="Commissioned Extra",0,
IF(VLOOKUP($C213,Incurred_Nominal!$A$25:$AQ$426,Incurred_Nominal!$AK$1,FALSE)=L$4,VLOOKUP($C213,Incurred_Nominal!$A$25:$AQ$426,Incurred_Nominal!$AG$1,FALSE),0))</f>
        <v>0</v>
      </c>
      <c r="M213" s="232">
        <f t="shared" si="19"/>
        <v>344052787.45989954</v>
      </c>
      <c r="N213" s="232">
        <f t="shared" si="20"/>
        <v>2023</v>
      </c>
      <c r="P213" s="232">
        <f>(VLOOKUP($C213,Incurred_Real!$A$25:$BR$427,Incurred_Real!AS$1,FALSE))*$M213</f>
        <v>0</v>
      </c>
      <c r="Q213" s="232">
        <f>(VLOOKUP($C213,Incurred_Real!$A$25:$BR$427,Incurred_Real!AT$1,FALSE))*$M213</f>
        <v>0</v>
      </c>
      <c r="R213" s="232">
        <f>(VLOOKUP($C213,Incurred_Real!$A$25:$BR$427,Incurred_Real!AU$1,FALSE))*$M213</f>
        <v>0</v>
      </c>
      <c r="S213" s="232">
        <f>(VLOOKUP($C213,Incurred_Real!$A$25:$BR$427,Incurred_Real!AV$1,FALSE))*$M213</f>
        <v>0</v>
      </c>
      <c r="T213" s="232">
        <f>(VLOOKUP($C213,Incurred_Real!$A$25:$BR$427,Incurred_Real!AW$1,FALSE))*$M213</f>
        <v>0</v>
      </c>
      <c r="U213" s="232">
        <f>(VLOOKUP($C213,Incurred_Real!$A$25:$BR$427,Incurred_Real!AX$1,FALSE))*$M213</f>
        <v>0</v>
      </c>
      <c r="V213" s="232">
        <f>(VLOOKUP($C213,Incurred_Real!$A$25:$BR$427,Incurred_Real!AY$1,FALSE))*$M213</f>
        <v>0</v>
      </c>
      <c r="W213" s="232">
        <f>(VLOOKUP($C213,Incurred_Real!$A$25:$BR$427,Incurred_Real!AZ$1,FALSE))*$M213</f>
        <v>0</v>
      </c>
      <c r="X213" s="232">
        <f>(VLOOKUP($C213,Incurred_Real!$A$25:$BR$427,Incurred_Real!BA$1,FALSE))*$M213</f>
        <v>0</v>
      </c>
      <c r="Y213" s="232">
        <f>(VLOOKUP($C213,Incurred_Real!$A$25:$BR$427,Incurred_Real!BB$1,FALSE))*$M213</f>
        <v>30397908.311531302</v>
      </c>
      <c r="Z213" s="232">
        <f>(VLOOKUP($C213,Incurred_Real!$A$25:$BR$427,Incurred_Real!BC$1,FALSE))*$M213</f>
        <v>0</v>
      </c>
      <c r="AA213" s="232">
        <f>(VLOOKUP($C213,Incurred_Real!$A$25:$BR$427,Incurred_Real!BD$1,FALSE))*$M213</f>
        <v>0</v>
      </c>
      <c r="AB213" s="232">
        <f>(VLOOKUP($C213,Incurred_Real!$A$25:$BR$427,Incurred_Real!BE$1,FALSE))*$M213</f>
        <v>0</v>
      </c>
      <c r="AC213" s="232">
        <f>(VLOOKUP($C213,Incurred_Real!$A$25:$BR$427,Incurred_Real!BF$1,FALSE))*$M213</f>
        <v>0</v>
      </c>
      <c r="AD213" s="232">
        <f>(VLOOKUP($C213,Incurred_Real!$A$25:$BR$427,Incurred_Real!BG$1,FALSE))*$M213</f>
        <v>0</v>
      </c>
      <c r="AE213" s="232">
        <f>(VLOOKUP($C213,Incurred_Real!$A$25:$BR$427,Incurred_Real!BH$1,FALSE))*$M213</f>
        <v>313654879.14836824</v>
      </c>
      <c r="AF213" s="232">
        <f>(VLOOKUP($C213,Incurred_Real!$A$25:$BR$427,Incurred_Real!BI$1,FALSE))*$M213</f>
        <v>0</v>
      </c>
      <c r="AG213" s="232">
        <f>(VLOOKUP($C213,Incurred_Real!$A$25:$BR$427,Incurred_Real!BJ$1,FALSE))*$M213</f>
        <v>0</v>
      </c>
      <c r="AH213" s="232">
        <f>(VLOOKUP($C213,Incurred_Real!$A$25:$BR$427,Incurred_Real!BK$1,FALSE))*$M213</f>
        <v>0</v>
      </c>
      <c r="AI213" s="232">
        <f>(VLOOKUP($C213,Incurred_Real!$A$25:$BR$427,Incurred_Real!BL$1,FALSE))*$M213</f>
        <v>0</v>
      </c>
      <c r="AJ213" s="232">
        <f>(VLOOKUP($C213,Incurred_Real!$A$25:$BR$427,Incurred_Real!BM$1,FALSE))*$M213</f>
        <v>0</v>
      </c>
      <c r="AK213" s="232">
        <f>(VLOOKUP($C213,Incurred_Real!$A$25:$BR$427,Incurred_Real!BN$1,FALSE))*$M213</f>
        <v>0</v>
      </c>
      <c r="AL213" s="232">
        <f>(VLOOKUP($C213,Incurred_Real!$A$25:$BR$427,Incurred_Real!BO$1,FALSE))*$M213</f>
        <v>0</v>
      </c>
      <c r="AM213" s="232">
        <f>(VLOOKUP($C213,Incurred_Real!$A$25:$BR$427,Incurred_Real!BP$1,FALSE))*$M213</f>
        <v>0</v>
      </c>
      <c r="AN213" s="232">
        <f>(VLOOKUP($C213,Incurred_Real!$A$25:$BR$427,Incurred_Real!BQ$1,FALSE))*$M213</f>
        <v>0</v>
      </c>
      <c r="AO213" s="232">
        <f>(VLOOKUP($C213,Incurred_Real!$A$25:$BR$427,Incurred_Real!BR$1,FALSE))*$M213</f>
        <v>0</v>
      </c>
      <c r="AP213" s="232">
        <f t="shared" si="21"/>
        <v>344052787.45989954</v>
      </c>
      <c r="AR213" s="232" t="b">
        <f t="shared" si="22"/>
        <v>1</v>
      </c>
    </row>
    <row r="214" spans="3:44" x14ac:dyDescent="0.15">
      <c r="C214" s="11" t="s">
        <v>701</v>
      </c>
      <c r="D214" s="11" t="str">
        <f>VLOOKUP(C214,'Project List'!$A$9:$AG$360,'Project List'!$G$1,FALSE)</f>
        <v>Templers LOPA and Plant Replacement</v>
      </c>
      <c r="E214" s="11" t="str">
        <f>VLOOKUP($C214,Incurred_Real!$A$24:$E$376,Incurred_Real!$D$1,FALSE)</f>
        <v>Replacement</v>
      </c>
      <c r="F214" s="13">
        <f>IF(VLOOKUP($C214,Incurred_Nominal!$A$25:$AQ$426,Incurred_Nominal!$AL$1,FALSE)="Commissioned Extra",0,
IF(VLOOKUP($C214,Incurred_Nominal!$A$25:$AQ$426,Incurred_Nominal!$AK$1,FALSE)=F$4,VLOOKUP($C214,Incurred_Nominal!$A$25:$AQ$426,Incurred_Nominal!$AG$1,FALSE),0))</f>
        <v>0</v>
      </c>
      <c r="G214" s="13">
        <f>IF(VLOOKUP($C214,Incurred_Nominal!$A$25:$AQ$426,Incurred_Nominal!$AL$1,FALSE)="Commissioned Extra",0,
IF(VLOOKUP($C214,Incurred_Nominal!$A$25:$AQ$426,Incurred_Nominal!$AK$1,FALSE)=G$4,VLOOKUP($C214,Incurred_Nominal!$A$25:$AQ$426,Incurred_Nominal!$AG$1,FALSE),0))</f>
        <v>0</v>
      </c>
      <c r="H214" s="13">
        <f>IF(VLOOKUP($C214,Incurred_Nominal!$A$25:$AQ$426,Incurred_Nominal!$AL$1,FALSE)="Commissioned Extra",0,
IF(VLOOKUP($C214,Incurred_Nominal!$A$25:$AQ$426,Incurred_Nominal!$AK$1,FALSE)=H$4,VLOOKUP($C214,Incurred_Nominal!$A$25:$AQ$426,Incurred_Nominal!$AG$1,FALSE),0))</f>
        <v>0</v>
      </c>
      <c r="I214" s="13">
        <f>IF(VLOOKUP($C214,Incurred_Nominal!$A$25:$AQ$426,Incurred_Nominal!$AL$1,FALSE)="Commissioned Extra",0,
IF(VLOOKUP($C214,Incurred_Nominal!$A$25:$AQ$426,Incurred_Nominal!$AK$1,FALSE)=I$4,VLOOKUP($C214,Incurred_Nominal!$A$25:$AQ$426,Incurred_Nominal!$AG$1,FALSE),0))</f>
        <v>0</v>
      </c>
      <c r="J214" s="13">
        <f>IF(VLOOKUP($C214,Incurred_Nominal!$A$25:$AQ$426,Incurred_Nominal!$AL$1,FALSE)="Commissioned Extra",0,
IF(VLOOKUP($C214,Incurred_Nominal!$A$25:$AQ$426,Incurred_Nominal!$AK$1,FALSE)=J$4,VLOOKUP($C214,Incurred_Nominal!$A$25:$AQ$426,Incurred_Nominal!$AG$1,FALSE),0))</f>
        <v>6356285.6713685123</v>
      </c>
      <c r="K214" s="13">
        <f>IF(VLOOKUP($C214,Incurred_Nominal!$A$25:$AQ$426,Incurred_Nominal!$AL$1,FALSE)="Commissioned Extra",0,
IF(VLOOKUP($C214,Incurred_Nominal!$A$25:$AQ$426,Incurred_Nominal!$AK$1,FALSE)=K$4,VLOOKUP($C214,Incurred_Nominal!$A$25:$AQ$426,Incurred_Nominal!$AG$1,FALSE),0))</f>
        <v>0</v>
      </c>
      <c r="L214" s="13">
        <f>IF(VLOOKUP($C214,Incurred_Nominal!$A$25:$AQ$426,Incurred_Nominal!$AL$1,FALSE)="Commissioned Extra",0,
IF(VLOOKUP($C214,Incurred_Nominal!$A$25:$AQ$426,Incurred_Nominal!$AK$1,FALSE)=L$4,VLOOKUP($C214,Incurred_Nominal!$A$25:$AQ$426,Incurred_Nominal!$AG$1,FALSE),0))</f>
        <v>0</v>
      </c>
      <c r="M214" s="232">
        <f t="shared" si="19"/>
        <v>6356285.6713685123</v>
      </c>
      <c r="N214" s="232">
        <f t="shared" si="20"/>
        <v>2026</v>
      </c>
      <c r="P214" s="232">
        <f>(VLOOKUP($C214,Incurred_Real!$A$25:$BR$427,Incurred_Real!AS$1,FALSE))*$M214</f>
        <v>0</v>
      </c>
      <c r="Q214" s="232">
        <f>(VLOOKUP($C214,Incurred_Real!$A$25:$BR$427,Incurred_Real!AT$1,FALSE))*$M214</f>
        <v>0</v>
      </c>
      <c r="R214" s="232">
        <f>(VLOOKUP($C214,Incurred_Real!$A$25:$BR$427,Incurred_Real!AU$1,FALSE))*$M214</f>
        <v>0</v>
      </c>
      <c r="S214" s="232">
        <f>(VLOOKUP($C214,Incurred_Real!$A$25:$BR$427,Incurred_Real!AV$1,FALSE))*$M214</f>
        <v>0</v>
      </c>
      <c r="T214" s="232">
        <f>(VLOOKUP($C214,Incurred_Real!$A$25:$BR$427,Incurred_Real!AW$1,FALSE))*$M214</f>
        <v>0</v>
      </c>
      <c r="U214" s="232">
        <f>(VLOOKUP($C214,Incurred_Real!$A$25:$BR$427,Incurred_Real!AX$1,FALSE))*$M214</f>
        <v>0</v>
      </c>
      <c r="V214" s="232">
        <f>(VLOOKUP($C214,Incurred_Real!$A$25:$BR$427,Incurred_Real!AY$1,FALSE))*$M214</f>
        <v>0</v>
      </c>
      <c r="W214" s="232">
        <f>(VLOOKUP($C214,Incurred_Real!$A$25:$BR$427,Incurred_Real!AZ$1,FALSE))*$M214</f>
        <v>0</v>
      </c>
      <c r="X214" s="232">
        <f>(VLOOKUP($C214,Incurred_Real!$A$25:$BR$427,Incurred_Real!BA$1,FALSE))*$M214</f>
        <v>0</v>
      </c>
      <c r="Y214" s="232">
        <f>(VLOOKUP($C214,Incurred_Real!$A$25:$BR$427,Incurred_Real!BB$1,FALSE))*$M214</f>
        <v>5952643.7546347221</v>
      </c>
      <c r="Z214" s="232">
        <f>(VLOOKUP($C214,Incurred_Real!$A$25:$BR$427,Incurred_Real!BC$1,FALSE))*$M214</f>
        <v>0</v>
      </c>
      <c r="AA214" s="232">
        <f>(VLOOKUP($C214,Incurred_Real!$A$25:$BR$427,Incurred_Real!BD$1,FALSE))*$M214</f>
        <v>403641.91673379019</v>
      </c>
      <c r="AB214" s="232">
        <f>(VLOOKUP($C214,Incurred_Real!$A$25:$BR$427,Incurred_Real!BE$1,FALSE))*$M214</f>
        <v>0</v>
      </c>
      <c r="AC214" s="232">
        <f>(VLOOKUP($C214,Incurred_Real!$A$25:$BR$427,Incurred_Real!BF$1,FALSE))*$M214</f>
        <v>0</v>
      </c>
      <c r="AD214" s="232">
        <f>(VLOOKUP($C214,Incurred_Real!$A$25:$BR$427,Incurred_Real!BG$1,FALSE))*$M214</f>
        <v>0</v>
      </c>
      <c r="AE214" s="232">
        <f>(VLOOKUP($C214,Incurred_Real!$A$25:$BR$427,Incurred_Real!BH$1,FALSE))*$M214</f>
        <v>0</v>
      </c>
      <c r="AF214" s="232">
        <f>(VLOOKUP($C214,Incurred_Real!$A$25:$BR$427,Incurred_Real!BI$1,FALSE))*$M214</f>
        <v>0</v>
      </c>
      <c r="AG214" s="232">
        <f>(VLOOKUP($C214,Incurred_Real!$A$25:$BR$427,Incurred_Real!BJ$1,FALSE))*$M214</f>
        <v>0</v>
      </c>
      <c r="AH214" s="232">
        <f>(VLOOKUP($C214,Incurred_Real!$A$25:$BR$427,Incurred_Real!BK$1,FALSE))*$M214</f>
        <v>0</v>
      </c>
      <c r="AI214" s="232">
        <f>(VLOOKUP($C214,Incurred_Real!$A$25:$BR$427,Incurred_Real!BL$1,FALSE))*$M214</f>
        <v>0</v>
      </c>
      <c r="AJ214" s="232">
        <f>(VLOOKUP($C214,Incurred_Real!$A$25:$BR$427,Incurred_Real!BM$1,FALSE))*$M214</f>
        <v>0</v>
      </c>
      <c r="AK214" s="232">
        <f>(VLOOKUP($C214,Incurred_Real!$A$25:$BR$427,Incurred_Real!BN$1,FALSE))*$M214</f>
        <v>0</v>
      </c>
      <c r="AL214" s="232">
        <f>(VLOOKUP($C214,Incurred_Real!$A$25:$BR$427,Incurred_Real!BO$1,FALSE))*$M214</f>
        <v>0</v>
      </c>
      <c r="AM214" s="232">
        <f>(VLOOKUP($C214,Incurred_Real!$A$25:$BR$427,Incurred_Real!BP$1,FALSE))*$M214</f>
        <v>0</v>
      </c>
      <c r="AN214" s="232">
        <f>(VLOOKUP($C214,Incurred_Real!$A$25:$BR$427,Incurred_Real!BQ$1,FALSE))*$M214</f>
        <v>0</v>
      </c>
      <c r="AO214" s="232">
        <f>(VLOOKUP($C214,Incurred_Real!$A$25:$BR$427,Incurred_Real!BR$1,FALSE))*$M214</f>
        <v>0</v>
      </c>
      <c r="AP214" s="232">
        <f t="shared" si="21"/>
        <v>6356285.6713685123</v>
      </c>
      <c r="AR214" s="232" t="b">
        <f t="shared" si="22"/>
        <v>1</v>
      </c>
    </row>
    <row r="215" spans="3:44" x14ac:dyDescent="0.15">
      <c r="C215" s="11" t="s">
        <v>703</v>
      </c>
      <c r="D215" s="11" t="str">
        <f>VLOOKUP(C215,'Project List'!$A$9:$AG$360,'Project List'!$G$1,FALSE)</f>
        <v>Surge Arrestor Unit Asset Replacement 2018-23</v>
      </c>
      <c r="E215" s="11" t="str">
        <f>VLOOKUP($C215,Incurred_Real!$A$24:$E$376,Incurred_Real!$D$1,FALSE)</f>
        <v>Replacement</v>
      </c>
      <c r="F215" s="13">
        <f>IF(VLOOKUP($C215,Incurred_Nominal!$A$25:$AQ$426,Incurred_Nominal!$AL$1,FALSE)="Commissioned Extra",0,
IF(VLOOKUP($C215,Incurred_Nominal!$A$25:$AQ$426,Incurred_Nominal!$AK$1,FALSE)=F$4,VLOOKUP($C215,Incurred_Nominal!$A$25:$AQ$426,Incurred_Nominal!$AG$1,FALSE),0))</f>
        <v>0</v>
      </c>
      <c r="G215" s="13">
        <f>IF(VLOOKUP($C215,Incurred_Nominal!$A$25:$AQ$426,Incurred_Nominal!$AL$1,FALSE)="Commissioned Extra",0,
IF(VLOOKUP($C215,Incurred_Nominal!$A$25:$AQ$426,Incurred_Nominal!$AK$1,FALSE)=G$4,VLOOKUP($C215,Incurred_Nominal!$A$25:$AQ$426,Incurred_Nominal!$AG$1,FALSE),0))</f>
        <v>0</v>
      </c>
      <c r="H215" s="13">
        <f>IF(VLOOKUP($C215,Incurred_Nominal!$A$25:$AQ$426,Incurred_Nominal!$AL$1,FALSE)="Commissioned Extra",0,
IF(VLOOKUP($C215,Incurred_Nominal!$A$25:$AQ$426,Incurred_Nominal!$AK$1,FALSE)=H$4,VLOOKUP($C215,Incurred_Nominal!$A$25:$AQ$426,Incurred_Nominal!$AG$1,FALSE),0))</f>
        <v>6292399.4544018023</v>
      </c>
      <c r="I215" s="13">
        <f>IF(VLOOKUP($C215,Incurred_Nominal!$A$25:$AQ$426,Incurred_Nominal!$AL$1,FALSE)="Commissioned Extra",0,
IF(VLOOKUP($C215,Incurred_Nominal!$A$25:$AQ$426,Incurred_Nominal!$AK$1,FALSE)=I$4,VLOOKUP($C215,Incurred_Nominal!$A$25:$AQ$426,Incurred_Nominal!$AG$1,FALSE),0))</f>
        <v>0</v>
      </c>
      <c r="J215" s="13">
        <f>IF(VLOOKUP($C215,Incurred_Nominal!$A$25:$AQ$426,Incurred_Nominal!$AL$1,FALSE)="Commissioned Extra",0,
IF(VLOOKUP($C215,Incurred_Nominal!$A$25:$AQ$426,Incurred_Nominal!$AK$1,FALSE)=J$4,VLOOKUP($C215,Incurred_Nominal!$A$25:$AQ$426,Incurred_Nominal!$AG$1,FALSE),0))</f>
        <v>0</v>
      </c>
      <c r="K215" s="13">
        <f>IF(VLOOKUP($C215,Incurred_Nominal!$A$25:$AQ$426,Incurred_Nominal!$AL$1,FALSE)="Commissioned Extra",0,
IF(VLOOKUP($C215,Incurred_Nominal!$A$25:$AQ$426,Incurred_Nominal!$AK$1,FALSE)=K$4,VLOOKUP($C215,Incurred_Nominal!$A$25:$AQ$426,Incurred_Nominal!$AG$1,FALSE),0))</f>
        <v>0</v>
      </c>
      <c r="L215" s="13">
        <f>IF(VLOOKUP($C215,Incurred_Nominal!$A$25:$AQ$426,Incurred_Nominal!$AL$1,FALSE)="Commissioned Extra",0,
IF(VLOOKUP($C215,Incurred_Nominal!$A$25:$AQ$426,Incurred_Nominal!$AK$1,FALSE)=L$4,VLOOKUP($C215,Incurred_Nominal!$A$25:$AQ$426,Incurred_Nominal!$AG$1,FALSE),0))</f>
        <v>0</v>
      </c>
      <c r="M215" s="232">
        <f t="shared" si="19"/>
        <v>6292399.4544018023</v>
      </c>
      <c r="N215" s="232">
        <f t="shared" si="20"/>
        <v>2024</v>
      </c>
      <c r="P215" s="232">
        <f>(VLOOKUP($C215,Incurred_Real!$A$25:$BR$427,Incurred_Real!AS$1,FALSE))*$M215</f>
        <v>0</v>
      </c>
      <c r="Q215" s="232">
        <f>(VLOOKUP($C215,Incurred_Real!$A$25:$BR$427,Incurred_Real!AT$1,FALSE))*$M215</f>
        <v>0</v>
      </c>
      <c r="R215" s="232">
        <f>(VLOOKUP($C215,Incurred_Real!$A$25:$BR$427,Incurred_Real!AU$1,FALSE))*$M215</f>
        <v>0</v>
      </c>
      <c r="S215" s="232">
        <f>(VLOOKUP($C215,Incurred_Real!$A$25:$BR$427,Incurred_Real!AV$1,FALSE))*$M215</f>
        <v>0</v>
      </c>
      <c r="T215" s="232">
        <f>(VLOOKUP($C215,Incurred_Real!$A$25:$BR$427,Incurred_Real!AW$1,FALSE))*$M215</f>
        <v>0</v>
      </c>
      <c r="U215" s="232">
        <f>(VLOOKUP($C215,Incurred_Real!$A$25:$BR$427,Incurred_Real!AX$1,FALSE))*$M215</f>
        <v>0</v>
      </c>
      <c r="V215" s="232">
        <f>(VLOOKUP($C215,Incurred_Real!$A$25:$BR$427,Incurred_Real!AY$1,FALSE))*$M215</f>
        <v>0</v>
      </c>
      <c r="W215" s="232">
        <f>(VLOOKUP($C215,Incurred_Real!$A$25:$BR$427,Incurred_Real!AZ$1,FALSE))*$M215</f>
        <v>0</v>
      </c>
      <c r="X215" s="232">
        <f>(VLOOKUP($C215,Incurred_Real!$A$25:$BR$427,Incurred_Real!BA$1,FALSE))*$M215</f>
        <v>0</v>
      </c>
      <c r="Y215" s="232">
        <f>(VLOOKUP($C215,Incurred_Real!$A$25:$BR$427,Incurred_Real!BB$1,FALSE))*$M215</f>
        <v>6292399.4544018023</v>
      </c>
      <c r="Z215" s="232">
        <f>(VLOOKUP($C215,Incurred_Real!$A$25:$BR$427,Incurred_Real!BC$1,FALSE))*$M215</f>
        <v>0</v>
      </c>
      <c r="AA215" s="232">
        <f>(VLOOKUP($C215,Incurred_Real!$A$25:$BR$427,Incurred_Real!BD$1,FALSE))*$M215</f>
        <v>0</v>
      </c>
      <c r="AB215" s="232">
        <f>(VLOOKUP($C215,Incurred_Real!$A$25:$BR$427,Incurred_Real!BE$1,FALSE))*$M215</f>
        <v>0</v>
      </c>
      <c r="AC215" s="232">
        <f>(VLOOKUP($C215,Incurred_Real!$A$25:$BR$427,Incurred_Real!BF$1,FALSE))*$M215</f>
        <v>0</v>
      </c>
      <c r="AD215" s="232">
        <f>(VLOOKUP($C215,Incurred_Real!$A$25:$BR$427,Incurred_Real!BG$1,FALSE))*$M215</f>
        <v>0</v>
      </c>
      <c r="AE215" s="232">
        <f>(VLOOKUP($C215,Incurred_Real!$A$25:$BR$427,Incurred_Real!BH$1,FALSE))*$M215</f>
        <v>0</v>
      </c>
      <c r="AF215" s="232">
        <f>(VLOOKUP($C215,Incurred_Real!$A$25:$BR$427,Incurred_Real!BI$1,FALSE))*$M215</f>
        <v>0</v>
      </c>
      <c r="AG215" s="232">
        <f>(VLOOKUP($C215,Incurred_Real!$A$25:$BR$427,Incurred_Real!BJ$1,FALSE))*$M215</f>
        <v>0</v>
      </c>
      <c r="AH215" s="232">
        <f>(VLOOKUP($C215,Incurred_Real!$A$25:$BR$427,Incurred_Real!BK$1,FALSE))*$M215</f>
        <v>0</v>
      </c>
      <c r="AI215" s="232">
        <f>(VLOOKUP($C215,Incurred_Real!$A$25:$BR$427,Incurred_Real!BL$1,FALSE))*$M215</f>
        <v>0</v>
      </c>
      <c r="AJ215" s="232">
        <f>(VLOOKUP($C215,Incurred_Real!$A$25:$BR$427,Incurred_Real!BM$1,FALSE))*$M215</f>
        <v>0</v>
      </c>
      <c r="AK215" s="232">
        <f>(VLOOKUP($C215,Incurred_Real!$A$25:$BR$427,Incurred_Real!BN$1,FALSE))*$M215</f>
        <v>0</v>
      </c>
      <c r="AL215" s="232">
        <f>(VLOOKUP($C215,Incurred_Real!$A$25:$BR$427,Incurred_Real!BO$1,FALSE))*$M215</f>
        <v>0</v>
      </c>
      <c r="AM215" s="232">
        <f>(VLOOKUP($C215,Incurred_Real!$A$25:$BR$427,Incurred_Real!BP$1,FALSE))*$M215</f>
        <v>0</v>
      </c>
      <c r="AN215" s="232">
        <f>(VLOOKUP($C215,Incurred_Real!$A$25:$BR$427,Incurred_Real!BQ$1,FALSE))*$M215</f>
        <v>0</v>
      </c>
      <c r="AO215" s="232">
        <f>(VLOOKUP($C215,Incurred_Real!$A$25:$BR$427,Incurred_Real!BR$1,FALSE))*$M215</f>
        <v>0</v>
      </c>
      <c r="AP215" s="232">
        <f t="shared" si="21"/>
        <v>6292399.4544018023</v>
      </c>
      <c r="AR215" s="232" t="b">
        <f t="shared" si="22"/>
        <v>1</v>
      </c>
    </row>
    <row r="216" spans="3:44" x14ac:dyDescent="0.15">
      <c r="C216" s="11" t="s">
        <v>705</v>
      </c>
      <c r="D216" s="11" t="str">
        <f>VLOOKUP(C216,'Project List'!$A$9:$AG$360,'Project List'!$G$1,FALSE)</f>
        <v>Elevating Work Platform Procurement for Live Work</v>
      </c>
      <c r="E216" s="11" t="str">
        <f>VLOOKUP($C216,Incurred_Real!$A$24:$E$376,Incurred_Real!$D$1,FALSE)</f>
        <v>Facilities</v>
      </c>
      <c r="F216" s="13">
        <f>IF(VLOOKUP($C216,Incurred_Nominal!$A$25:$AQ$426,Incurred_Nominal!$AL$1,FALSE)="Commissioned Extra",0,
IF(VLOOKUP($C216,Incurred_Nominal!$A$25:$AQ$426,Incurred_Nominal!$AK$1,FALSE)=F$4,VLOOKUP($C216,Incurred_Nominal!$A$25:$AQ$426,Incurred_Nominal!$AG$1,FALSE),0))</f>
        <v>0</v>
      </c>
      <c r="G216" s="13">
        <f>IF(VLOOKUP($C216,Incurred_Nominal!$A$25:$AQ$426,Incurred_Nominal!$AL$1,FALSE)="Commissioned Extra",0,
IF(VLOOKUP($C216,Incurred_Nominal!$A$25:$AQ$426,Incurred_Nominal!$AK$1,FALSE)=G$4,VLOOKUP($C216,Incurred_Nominal!$A$25:$AQ$426,Incurred_Nominal!$AG$1,FALSE),0))</f>
        <v>0</v>
      </c>
      <c r="H216" s="13">
        <f>IF(VLOOKUP($C216,Incurred_Nominal!$A$25:$AQ$426,Incurred_Nominal!$AL$1,FALSE)="Commissioned Extra",0,
IF(VLOOKUP($C216,Incurred_Nominal!$A$25:$AQ$426,Incurred_Nominal!$AK$1,FALSE)=H$4,VLOOKUP($C216,Incurred_Nominal!$A$25:$AQ$426,Incurred_Nominal!$AG$1,FALSE),0))</f>
        <v>0</v>
      </c>
      <c r="I216" s="13">
        <f>IF(VLOOKUP($C216,Incurred_Nominal!$A$25:$AQ$426,Incurred_Nominal!$AL$1,FALSE)="Commissioned Extra",0,
IF(VLOOKUP($C216,Incurred_Nominal!$A$25:$AQ$426,Incurred_Nominal!$AK$1,FALSE)=I$4,VLOOKUP($C216,Incurred_Nominal!$A$25:$AQ$426,Incurred_Nominal!$AG$1,FALSE),0))</f>
        <v>0</v>
      </c>
      <c r="J216" s="13">
        <f>IF(VLOOKUP($C216,Incurred_Nominal!$A$25:$AQ$426,Incurred_Nominal!$AL$1,FALSE)="Commissioned Extra",0,
IF(VLOOKUP($C216,Incurred_Nominal!$A$25:$AQ$426,Incurred_Nominal!$AK$1,FALSE)=J$4,VLOOKUP($C216,Incurred_Nominal!$A$25:$AQ$426,Incurred_Nominal!$AG$1,FALSE),0))</f>
        <v>0</v>
      </c>
      <c r="K216" s="13">
        <f>IF(VLOOKUP($C216,Incurred_Nominal!$A$25:$AQ$426,Incurred_Nominal!$AL$1,FALSE)="Commissioned Extra",0,
IF(VLOOKUP($C216,Incurred_Nominal!$A$25:$AQ$426,Incurred_Nominal!$AK$1,FALSE)=K$4,VLOOKUP($C216,Incurred_Nominal!$A$25:$AQ$426,Incurred_Nominal!$AG$1,FALSE),0))</f>
        <v>0</v>
      </c>
      <c r="L216" s="13">
        <f>IF(VLOOKUP($C216,Incurred_Nominal!$A$25:$AQ$426,Incurred_Nominal!$AL$1,FALSE)="Commissioned Extra",0,
IF(VLOOKUP($C216,Incurred_Nominal!$A$25:$AQ$426,Incurred_Nominal!$AK$1,FALSE)=L$4,VLOOKUP($C216,Incurred_Nominal!$A$25:$AQ$426,Incurred_Nominal!$AG$1,FALSE),0))</f>
        <v>0</v>
      </c>
      <c r="M216" s="232">
        <f t="shared" si="19"/>
        <v>0</v>
      </c>
      <c r="N216" s="232" t="str">
        <f t="shared" si="20"/>
        <v/>
      </c>
      <c r="P216" s="232">
        <f>(VLOOKUP($C216,Incurred_Real!$A$25:$BR$427,Incurred_Real!AS$1,FALSE))*$M216</f>
        <v>0</v>
      </c>
      <c r="Q216" s="232">
        <f>(VLOOKUP($C216,Incurred_Real!$A$25:$BR$427,Incurred_Real!AT$1,FALSE))*$M216</f>
        <v>0</v>
      </c>
      <c r="R216" s="232">
        <f>(VLOOKUP($C216,Incurred_Real!$A$25:$BR$427,Incurred_Real!AU$1,FALSE))*$M216</f>
        <v>0</v>
      </c>
      <c r="S216" s="232">
        <f>(VLOOKUP($C216,Incurred_Real!$A$25:$BR$427,Incurred_Real!AV$1,FALSE))*$M216</f>
        <v>0</v>
      </c>
      <c r="T216" s="232">
        <f>(VLOOKUP($C216,Incurred_Real!$A$25:$BR$427,Incurred_Real!AW$1,FALSE))*$M216</f>
        <v>0</v>
      </c>
      <c r="U216" s="232">
        <f>(VLOOKUP($C216,Incurred_Real!$A$25:$BR$427,Incurred_Real!AX$1,FALSE))*$M216</f>
        <v>0</v>
      </c>
      <c r="V216" s="232">
        <f>(VLOOKUP($C216,Incurred_Real!$A$25:$BR$427,Incurred_Real!AY$1,FALSE))*$M216</f>
        <v>0</v>
      </c>
      <c r="W216" s="232">
        <f>(VLOOKUP($C216,Incurred_Real!$A$25:$BR$427,Incurred_Real!AZ$1,FALSE))*$M216</f>
        <v>0</v>
      </c>
      <c r="X216" s="232">
        <f>(VLOOKUP($C216,Incurred_Real!$A$25:$BR$427,Incurred_Real!BA$1,FALSE))*$M216</f>
        <v>0</v>
      </c>
      <c r="Y216" s="232">
        <f>(VLOOKUP($C216,Incurred_Real!$A$25:$BR$427,Incurred_Real!BB$1,FALSE))*$M216</f>
        <v>0</v>
      </c>
      <c r="Z216" s="232">
        <f>(VLOOKUP($C216,Incurred_Real!$A$25:$BR$427,Incurred_Real!BC$1,FALSE))*$M216</f>
        <v>0</v>
      </c>
      <c r="AA216" s="232">
        <f>(VLOOKUP($C216,Incurred_Real!$A$25:$BR$427,Incurred_Real!BD$1,FALSE))*$M216</f>
        <v>0</v>
      </c>
      <c r="AB216" s="232">
        <f>(VLOOKUP($C216,Incurred_Real!$A$25:$BR$427,Incurred_Real!BE$1,FALSE))*$M216</f>
        <v>0</v>
      </c>
      <c r="AC216" s="232">
        <f>(VLOOKUP($C216,Incurred_Real!$A$25:$BR$427,Incurred_Real!BF$1,FALSE))*$M216</f>
        <v>0</v>
      </c>
      <c r="AD216" s="232">
        <f>(VLOOKUP($C216,Incurred_Real!$A$25:$BR$427,Incurred_Real!BG$1,FALSE))*$M216</f>
        <v>0</v>
      </c>
      <c r="AE216" s="232">
        <f>(VLOOKUP($C216,Incurred_Real!$A$25:$BR$427,Incurred_Real!BH$1,FALSE))*$M216</f>
        <v>0</v>
      </c>
      <c r="AF216" s="232">
        <f>(VLOOKUP($C216,Incurred_Real!$A$25:$BR$427,Incurred_Real!BI$1,FALSE))*$M216</f>
        <v>0</v>
      </c>
      <c r="AG216" s="232">
        <f>(VLOOKUP($C216,Incurred_Real!$A$25:$BR$427,Incurred_Real!BJ$1,FALSE))*$M216</f>
        <v>0</v>
      </c>
      <c r="AH216" s="232">
        <f>(VLOOKUP($C216,Incurred_Real!$A$25:$BR$427,Incurred_Real!BK$1,FALSE))*$M216</f>
        <v>0</v>
      </c>
      <c r="AI216" s="232">
        <f>(VLOOKUP($C216,Incurred_Real!$A$25:$BR$427,Incurred_Real!BL$1,FALSE))*$M216</f>
        <v>0</v>
      </c>
      <c r="AJ216" s="232">
        <f>(VLOOKUP($C216,Incurred_Real!$A$25:$BR$427,Incurred_Real!BM$1,FALSE))*$M216</f>
        <v>0</v>
      </c>
      <c r="AK216" s="232">
        <f>(VLOOKUP($C216,Incurred_Real!$A$25:$BR$427,Incurred_Real!BN$1,FALSE))*$M216</f>
        <v>0</v>
      </c>
      <c r="AL216" s="232">
        <f>(VLOOKUP($C216,Incurred_Real!$A$25:$BR$427,Incurred_Real!BO$1,FALSE))*$M216</f>
        <v>0</v>
      </c>
      <c r="AM216" s="232">
        <f>(VLOOKUP($C216,Incurred_Real!$A$25:$BR$427,Incurred_Real!BP$1,FALSE))*$M216</f>
        <v>0</v>
      </c>
      <c r="AN216" s="232">
        <f>(VLOOKUP($C216,Incurred_Real!$A$25:$BR$427,Incurred_Real!BQ$1,FALSE))*$M216</f>
        <v>0</v>
      </c>
      <c r="AO216" s="232">
        <f>(VLOOKUP($C216,Incurred_Real!$A$25:$BR$427,Incurred_Real!BR$1,FALSE))*$M216</f>
        <v>0</v>
      </c>
      <c r="AP216" s="232">
        <f t="shared" si="21"/>
        <v>0</v>
      </c>
      <c r="AR216" s="232" t="b">
        <f t="shared" si="22"/>
        <v>1</v>
      </c>
    </row>
    <row r="217" spans="3:44" x14ac:dyDescent="0.15">
      <c r="C217" s="11" t="s">
        <v>707</v>
      </c>
      <c r="D217" s="11" t="str">
        <f>VLOOKUP(C217,'Project List'!$A$9:$AG$360,'Project List'!$G$1,FALSE)</f>
        <v>Live Works Manual Development</v>
      </c>
      <c r="E217" s="11" t="str">
        <f>VLOOKUP($C217,Incurred_Real!$A$24:$E$376,Incurred_Real!$D$1,FALSE)</f>
        <v>Replacement</v>
      </c>
      <c r="F217" s="13">
        <f>IF(VLOOKUP($C217,Incurred_Nominal!$A$25:$AQ$426,Incurred_Nominal!$AL$1,FALSE)="Commissioned Extra",0,
IF(VLOOKUP($C217,Incurred_Nominal!$A$25:$AQ$426,Incurred_Nominal!$AK$1,FALSE)=F$4,VLOOKUP($C217,Incurred_Nominal!$A$25:$AQ$426,Incurred_Nominal!$AG$1,FALSE),0))</f>
        <v>0</v>
      </c>
      <c r="G217" s="13">
        <f>IF(VLOOKUP($C217,Incurred_Nominal!$A$25:$AQ$426,Incurred_Nominal!$AL$1,FALSE)="Commissioned Extra",0,
IF(VLOOKUP($C217,Incurred_Nominal!$A$25:$AQ$426,Incurred_Nominal!$AK$1,FALSE)=G$4,VLOOKUP($C217,Incurred_Nominal!$A$25:$AQ$426,Incurred_Nominal!$AG$1,FALSE),0))</f>
        <v>0</v>
      </c>
      <c r="H217" s="13">
        <f>IF(VLOOKUP($C217,Incurred_Nominal!$A$25:$AQ$426,Incurred_Nominal!$AL$1,FALSE)="Commissioned Extra",0,
IF(VLOOKUP($C217,Incurred_Nominal!$A$25:$AQ$426,Incurred_Nominal!$AK$1,FALSE)=H$4,VLOOKUP($C217,Incurred_Nominal!$A$25:$AQ$426,Incurred_Nominal!$AG$1,FALSE),0))</f>
        <v>0</v>
      </c>
      <c r="I217" s="13">
        <f>IF(VLOOKUP($C217,Incurred_Nominal!$A$25:$AQ$426,Incurred_Nominal!$AL$1,FALSE)="Commissioned Extra",0,
IF(VLOOKUP($C217,Incurred_Nominal!$A$25:$AQ$426,Incurred_Nominal!$AK$1,FALSE)=I$4,VLOOKUP($C217,Incurred_Nominal!$A$25:$AQ$426,Incurred_Nominal!$AG$1,FALSE),0))</f>
        <v>0</v>
      </c>
      <c r="J217" s="13">
        <f>IF(VLOOKUP($C217,Incurred_Nominal!$A$25:$AQ$426,Incurred_Nominal!$AL$1,FALSE)="Commissioned Extra",0,
IF(VLOOKUP($C217,Incurred_Nominal!$A$25:$AQ$426,Incurred_Nominal!$AK$1,FALSE)=J$4,VLOOKUP($C217,Incurred_Nominal!$A$25:$AQ$426,Incurred_Nominal!$AG$1,FALSE),0))</f>
        <v>0</v>
      </c>
      <c r="K217" s="13">
        <f>IF(VLOOKUP($C217,Incurred_Nominal!$A$25:$AQ$426,Incurred_Nominal!$AL$1,FALSE)="Commissioned Extra",0,
IF(VLOOKUP($C217,Incurred_Nominal!$A$25:$AQ$426,Incurred_Nominal!$AK$1,FALSE)=K$4,VLOOKUP($C217,Incurred_Nominal!$A$25:$AQ$426,Incurred_Nominal!$AG$1,FALSE),0))</f>
        <v>0</v>
      </c>
      <c r="L217" s="13">
        <f>IF(VLOOKUP($C217,Incurred_Nominal!$A$25:$AQ$426,Incurred_Nominal!$AL$1,FALSE)="Commissioned Extra",0,
IF(VLOOKUP($C217,Incurred_Nominal!$A$25:$AQ$426,Incurred_Nominal!$AK$1,FALSE)=L$4,VLOOKUP($C217,Incurred_Nominal!$A$25:$AQ$426,Incurred_Nominal!$AG$1,FALSE),0))</f>
        <v>0</v>
      </c>
      <c r="M217" s="232">
        <f t="shared" si="19"/>
        <v>0</v>
      </c>
      <c r="N217" s="232" t="str">
        <f t="shared" si="20"/>
        <v/>
      </c>
      <c r="P217" s="232">
        <f>(VLOOKUP($C217,Incurred_Real!$A$25:$BR$427,Incurred_Real!AS$1,FALSE))*$M217</f>
        <v>0</v>
      </c>
      <c r="Q217" s="232">
        <f>(VLOOKUP($C217,Incurred_Real!$A$25:$BR$427,Incurred_Real!AT$1,FALSE))*$M217</f>
        <v>0</v>
      </c>
      <c r="R217" s="232">
        <f>(VLOOKUP($C217,Incurred_Real!$A$25:$BR$427,Incurred_Real!AU$1,FALSE))*$M217</f>
        <v>0</v>
      </c>
      <c r="S217" s="232">
        <f>(VLOOKUP($C217,Incurred_Real!$A$25:$BR$427,Incurred_Real!AV$1,FALSE))*$M217</f>
        <v>0</v>
      </c>
      <c r="T217" s="232">
        <f>(VLOOKUP($C217,Incurred_Real!$A$25:$BR$427,Incurred_Real!AW$1,FALSE))*$M217</f>
        <v>0</v>
      </c>
      <c r="U217" s="232">
        <f>(VLOOKUP($C217,Incurred_Real!$A$25:$BR$427,Incurred_Real!AX$1,FALSE))*$M217</f>
        <v>0</v>
      </c>
      <c r="V217" s="232">
        <f>(VLOOKUP($C217,Incurred_Real!$A$25:$BR$427,Incurred_Real!AY$1,FALSE))*$M217</f>
        <v>0</v>
      </c>
      <c r="W217" s="232">
        <f>(VLOOKUP($C217,Incurred_Real!$A$25:$BR$427,Incurred_Real!AZ$1,FALSE))*$M217</f>
        <v>0</v>
      </c>
      <c r="X217" s="232">
        <f>(VLOOKUP($C217,Incurred_Real!$A$25:$BR$427,Incurred_Real!BA$1,FALSE))*$M217</f>
        <v>0</v>
      </c>
      <c r="Y217" s="232">
        <f>(VLOOKUP($C217,Incurred_Real!$A$25:$BR$427,Incurred_Real!BB$1,FALSE))*$M217</f>
        <v>0</v>
      </c>
      <c r="Z217" s="232">
        <f>(VLOOKUP($C217,Incurred_Real!$A$25:$BR$427,Incurred_Real!BC$1,FALSE))*$M217</f>
        <v>0</v>
      </c>
      <c r="AA217" s="232">
        <f>(VLOOKUP($C217,Incurred_Real!$A$25:$BR$427,Incurred_Real!BD$1,FALSE))*$M217</f>
        <v>0</v>
      </c>
      <c r="AB217" s="232">
        <f>(VLOOKUP($C217,Incurred_Real!$A$25:$BR$427,Incurred_Real!BE$1,FALSE))*$M217</f>
        <v>0</v>
      </c>
      <c r="AC217" s="232">
        <f>(VLOOKUP($C217,Incurred_Real!$A$25:$BR$427,Incurred_Real!BF$1,FALSE))*$M217</f>
        <v>0</v>
      </c>
      <c r="AD217" s="232">
        <f>(VLOOKUP($C217,Incurred_Real!$A$25:$BR$427,Incurred_Real!BG$1,FALSE))*$M217</f>
        <v>0</v>
      </c>
      <c r="AE217" s="232">
        <f>(VLOOKUP($C217,Incurred_Real!$A$25:$BR$427,Incurred_Real!BH$1,FALSE))*$M217</f>
        <v>0</v>
      </c>
      <c r="AF217" s="232">
        <f>(VLOOKUP($C217,Incurred_Real!$A$25:$BR$427,Incurred_Real!BI$1,FALSE))*$M217</f>
        <v>0</v>
      </c>
      <c r="AG217" s="232">
        <f>(VLOOKUP($C217,Incurred_Real!$A$25:$BR$427,Incurred_Real!BJ$1,FALSE))*$M217</f>
        <v>0</v>
      </c>
      <c r="AH217" s="232">
        <f>(VLOOKUP($C217,Incurred_Real!$A$25:$BR$427,Incurred_Real!BK$1,FALSE))*$M217</f>
        <v>0</v>
      </c>
      <c r="AI217" s="232">
        <f>(VLOOKUP($C217,Incurred_Real!$A$25:$BR$427,Incurred_Real!BL$1,FALSE))*$M217</f>
        <v>0</v>
      </c>
      <c r="AJ217" s="232">
        <f>(VLOOKUP($C217,Incurred_Real!$A$25:$BR$427,Incurred_Real!BM$1,FALSE))*$M217</f>
        <v>0</v>
      </c>
      <c r="AK217" s="232">
        <f>(VLOOKUP($C217,Incurred_Real!$A$25:$BR$427,Incurred_Real!BN$1,FALSE))*$M217</f>
        <v>0</v>
      </c>
      <c r="AL217" s="232">
        <f>(VLOOKUP($C217,Incurred_Real!$A$25:$BR$427,Incurred_Real!BO$1,FALSE))*$M217</f>
        <v>0</v>
      </c>
      <c r="AM217" s="232">
        <f>(VLOOKUP($C217,Incurred_Real!$A$25:$BR$427,Incurred_Real!BP$1,FALSE))*$M217</f>
        <v>0</v>
      </c>
      <c r="AN217" s="232">
        <f>(VLOOKUP($C217,Incurred_Real!$A$25:$BR$427,Incurred_Real!BQ$1,FALSE))*$M217</f>
        <v>0</v>
      </c>
      <c r="AO217" s="232">
        <f>(VLOOKUP($C217,Incurred_Real!$A$25:$BR$427,Incurred_Real!BR$1,FALSE))*$M217</f>
        <v>0</v>
      </c>
      <c r="AP217" s="232">
        <f t="shared" si="21"/>
        <v>0</v>
      </c>
      <c r="AR217" s="232" t="b">
        <f t="shared" si="22"/>
        <v>1</v>
      </c>
    </row>
    <row r="218" spans="3:44" x14ac:dyDescent="0.15">
      <c r="C218" s="11" t="s">
        <v>709</v>
      </c>
      <c r="D218" s="11" t="str">
        <f>VLOOKUP(C218,'Project List'!$A$9:$AG$360,'Project List'!$G$1,FALSE)</f>
        <v>Pimba Telecoms Bearer</v>
      </c>
      <c r="E218" s="11" t="str">
        <f>VLOOKUP($C218,Incurred_Real!$A$24:$E$376,Incurred_Real!$D$1,FALSE)</f>
        <v>Replacement</v>
      </c>
      <c r="F218" s="13">
        <f>IF(VLOOKUP($C218,Incurred_Nominal!$A$25:$AQ$426,Incurred_Nominal!$AL$1,FALSE)="Commissioned Extra",0,
IF(VLOOKUP($C218,Incurred_Nominal!$A$25:$AQ$426,Incurred_Nominal!$AK$1,FALSE)=F$4,VLOOKUP($C218,Incurred_Nominal!$A$25:$AQ$426,Incurred_Nominal!$AG$1,FALSE),0))</f>
        <v>0</v>
      </c>
      <c r="G218" s="13">
        <f>IF(VLOOKUP($C218,Incurred_Nominal!$A$25:$AQ$426,Incurred_Nominal!$AL$1,FALSE)="Commissioned Extra",0,
IF(VLOOKUP($C218,Incurred_Nominal!$A$25:$AQ$426,Incurred_Nominal!$AK$1,FALSE)=G$4,VLOOKUP($C218,Incurred_Nominal!$A$25:$AQ$426,Incurred_Nominal!$AG$1,FALSE),0))</f>
        <v>0</v>
      </c>
      <c r="H218" s="13">
        <f>IF(VLOOKUP($C218,Incurred_Nominal!$A$25:$AQ$426,Incurred_Nominal!$AL$1,FALSE)="Commissioned Extra",0,
IF(VLOOKUP($C218,Incurred_Nominal!$A$25:$AQ$426,Incurred_Nominal!$AK$1,FALSE)=H$4,VLOOKUP($C218,Incurred_Nominal!$A$25:$AQ$426,Incurred_Nominal!$AG$1,FALSE),0))</f>
        <v>0</v>
      </c>
      <c r="I218" s="13">
        <f>IF(VLOOKUP($C218,Incurred_Nominal!$A$25:$AQ$426,Incurred_Nominal!$AL$1,FALSE)="Commissioned Extra",0,
IF(VLOOKUP($C218,Incurred_Nominal!$A$25:$AQ$426,Incurred_Nominal!$AK$1,FALSE)=I$4,VLOOKUP($C218,Incurred_Nominal!$A$25:$AQ$426,Incurred_Nominal!$AG$1,FALSE),0))</f>
        <v>0</v>
      </c>
      <c r="J218" s="13">
        <f>IF(VLOOKUP($C218,Incurred_Nominal!$A$25:$AQ$426,Incurred_Nominal!$AL$1,FALSE)="Commissioned Extra",0,
IF(VLOOKUP($C218,Incurred_Nominal!$A$25:$AQ$426,Incurred_Nominal!$AK$1,FALSE)=J$4,VLOOKUP($C218,Incurred_Nominal!$A$25:$AQ$426,Incurred_Nominal!$AG$1,FALSE),0))</f>
        <v>0</v>
      </c>
      <c r="K218" s="13">
        <f>IF(VLOOKUP($C218,Incurred_Nominal!$A$25:$AQ$426,Incurred_Nominal!$AL$1,FALSE)="Commissioned Extra",0,
IF(VLOOKUP($C218,Incurred_Nominal!$A$25:$AQ$426,Incurred_Nominal!$AK$1,FALSE)=K$4,VLOOKUP($C218,Incurred_Nominal!$A$25:$AQ$426,Incurred_Nominal!$AG$1,FALSE),0))</f>
        <v>0</v>
      </c>
      <c r="L218" s="13">
        <f>IF(VLOOKUP($C218,Incurred_Nominal!$A$25:$AQ$426,Incurred_Nominal!$AL$1,FALSE)="Commissioned Extra",0,
IF(VLOOKUP($C218,Incurred_Nominal!$A$25:$AQ$426,Incurred_Nominal!$AK$1,FALSE)=L$4,VLOOKUP($C218,Incurred_Nominal!$A$25:$AQ$426,Incurred_Nominal!$AG$1,FALSE),0))</f>
        <v>0</v>
      </c>
      <c r="M218" s="232">
        <f t="shared" si="19"/>
        <v>0</v>
      </c>
      <c r="N218" s="232" t="str">
        <f t="shared" si="20"/>
        <v/>
      </c>
      <c r="P218" s="232">
        <f>(VLOOKUP($C218,Incurred_Real!$A$25:$BR$427,Incurred_Real!AS$1,FALSE))*$M218</f>
        <v>0</v>
      </c>
      <c r="Q218" s="232">
        <f>(VLOOKUP($C218,Incurred_Real!$A$25:$BR$427,Incurred_Real!AT$1,FALSE))*$M218</f>
        <v>0</v>
      </c>
      <c r="R218" s="232">
        <f>(VLOOKUP($C218,Incurred_Real!$A$25:$BR$427,Incurred_Real!AU$1,FALSE))*$M218</f>
        <v>0</v>
      </c>
      <c r="S218" s="232">
        <f>(VLOOKUP($C218,Incurred_Real!$A$25:$BR$427,Incurred_Real!AV$1,FALSE))*$M218</f>
        <v>0</v>
      </c>
      <c r="T218" s="232">
        <f>(VLOOKUP($C218,Incurred_Real!$A$25:$BR$427,Incurred_Real!AW$1,FALSE))*$M218</f>
        <v>0</v>
      </c>
      <c r="U218" s="232">
        <f>(VLOOKUP($C218,Incurred_Real!$A$25:$BR$427,Incurred_Real!AX$1,FALSE))*$M218</f>
        <v>0</v>
      </c>
      <c r="V218" s="232">
        <f>(VLOOKUP($C218,Incurred_Real!$A$25:$BR$427,Incurred_Real!AY$1,FALSE))*$M218</f>
        <v>0</v>
      </c>
      <c r="W218" s="232">
        <f>(VLOOKUP($C218,Incurred_Real!$A$25:$BR$427,Incurred_Real!AZ$1,FALSE))*$M218</f>
        <v>0</v>
      </c>
      <c r="X218" s="232">
        <f>(VLOOKUP($C218,Incurred_Real!$A$25:$BR$427,Incurred_Real!BA$1,FALSE))*$M218</f>
        <v>0</v>
      </c>
      <c r="Y218" s="232">
        <f>(VLOOKUP($C218,Incurred_Real!$A$25:$BR$427,Incurred_Real!BB$1,FALSE))*$M218</f>
        <v>0</v>
      </c>
      <c r="Z218" s="232">
        <f>(VLOOKUP($C218,Incurred_Real!$A$25:$BR$427,Incurred_Real!BC$1,FALSE))*$M218</f>
        <v>0</v>
      </c>
      <c r="AA218" s="232">
        <f>(VLOOKUP($C218,Incurred_Real!$A$25:$BR$427,Incurred_Real!BD$1,FALSE))*$M218</f>
        <v>0</v>
      </c>
      <c r="AB218" s="232">
        <f>(VLOOKUP($C218,Incurred_Real!$A$25:$BR$427,Incurred_Real!BE$1,FALSE))*$M218</f>
        <v>0</v>
      </c>
      <c r="AC218" s="232">
        <f>(VLOOKUP($C218,Incurred_Real!$A$25:$BR$427,Incurred_Real!BF$1,FALSE))*$M218</f>
        <v>0</v>
      </c>
      <c r="AD218" s="232">
        <f>(VLOOKUP($C218,Incurred_Real!$A$25:$BR$427,Incurred_Real!BG$1,FALSE))*$M218</f>
        <v>0</v>
      </c>
      <c r="AE218" s="232">
        <f>(VLOOKUP($C218,Incurred_Real!$A$25:$BR$427,Incurred_Real!BH$1,FALSE))*$M218</f>
        <v>0</v>
      </c>
      <c r="AF218" s="232">
        <f>(VLOOKUP($C218,Incurred_Real!$A$25:$BR$427,Incurred_Real!BI$1,FALSE))*$M218</f>
        <v>0</v>
      </c>
      <c r="AG218" s="232">
        <f>(VLOOKUP($C218,Incurred_Real!$A$25:$BR$427,Incurred_Real!BJ$1,FALSE))*$M218</f>
        <v>0</v>
      </c>
      <c r="AH218" s="232">
        <f>(VLOOKUP($C218,Incurred_Real!$A$25:$BR$427,Incurred_Real!BK$1,FALSE))*$M218</f>
        <v>0</v>
      </c>
      <c r="AI218" s="232">
        <f>(VLOOKUP($C218,Incurred_Real!$A$25:$BR$427,Incurred_Real!BL$1,FALSE))*$M218</f>
        <v>0</v>
      </c>
      <c r="AJ218" s="232">
        <f>(VLOOKUP($C218,Incurred_Real!$A$25:$BR$427,Incurred_Real!BM$1,FALSE))*$M218</f>
        <v>0</v>
      </c>
      <c r="AK218" s="232">
        <f>(VLOOKUP($C218,Incurred_Real!$A$25:$BR$427,Incurred_Real!BN$1,FALSE))*$M218</f>
        <v>0</v>
      </c>
      <c r="AL218" s="232">
        <f>(VLOOKUP($C218,Incurred_Real!$A$25:$BR$427,Incurred_Real!BO$1,FALSE))*$M218</f>
        <v>0</v>
      </c>
      <c r="AM218" s="232">
        <f>(VLOOKUP($C218,Incurred_Real!$A$25:$BR$427,Incurred_Real!BP$1,FALSE))*$M218</f>
        <v>0</v>
      </c>
      <c r="AN218" s="232">
        <f>(VLOOKUP($C218,Incurred_Real!$A$25:$BR$427,Incurred_Real!BQ$1,FALSE))*$M218</f>
        <v>0</v>
      </c>
      <c r="AO218" s="232">
        <f>(VLOOKUP($C218,Incurred_Real!$A$25:$BR$427,Incurred_Real!BR$1,FALSE))*$M218</f>
        <v>0</v>
      </c>
      <c r="AP218" s="232">
        <f t="shared" si="21"/>
        <v>0</v>
      </c>
      <c r="AR218" s="232" t="b">
        <f t="shared" si="22"/>
        <v>1</v>
      </c>
    </row>
    <row r="219" spans="3:44" x14ac:dyDescent="0.15">
      <c r="C219" s="11" t="s">
        <v>711</v>
      </c>
      <c r="D219" s="11" t="str">
        <f>VLOOKUP(C219,'Project List'!$A$9:$AG$360,'Project List'!$G$1,FALSE)</f>
        <v>South East Static VAR Compensator Computer Control System Re</v>
      </c>
      <c r="E219" s="11" t="str">
        <f>VLOOKUP($C219,Incurred_Real!$A$24:$E$376,Incurred_Real!$D$1,FALSE)</f>
        <v>Replacement</v>
      </c>
      <c r="F219" s="13">
        <f>IF(VLOOKUP($C219,Incurred_Nominal!$A$25:$AQ$426,Incurred_Nominal!$AL$1,FALSE)="Commissioned Extra",0,
IF(VLOOKUP($C219,Incurred_Nominal!$A$25:$AQ$426,Incurred_Nominal!$AK$1,FALSE)=F$4,VLOOKUP($C219,Incurred_Nominal!$A$25:$AQ$426,Incurred_Nominal!$AG$1,FALSE),0))</f>
        <v>0</v>
      </c>
      <c r="G219" s="13">
        <f>IF(VLOOKUP($C219,Incurred_Nominal!$A$25:$AQ$426,Incurred_Nominal!$AL$1,FALSE)="Commissioned Extra",0,
IF(VLOOKUP($C219,Incurred_Nominal!$A$25:$AQ$426,Incurred_Nominal!$AK$1,FALSE)=G$4,VLOOKUP($C219,Incurred_Nominal!$A$25:$AQ$426,Incurred_Nominal!$AG$1,FALSE),0))</f>
        <v>0</v>
      </c>
      <c r="H219" s="13">
        <f>IF(VLOOKUP($C219,Incurred_Nominal!$A$25:$AQ$426,Incurred_Nominal!$AL$1,FALSE)="Commissioned Extra",0,
IF(VLOOKUP($C219,Incurred_Nominal!$A$25:$AQ$426,Incurred_Nominal!$AK$1,FALSE)=H$4,VLOOKUP($C219,Incurred_Nominal!$A$25:$AQ$426,Incurred_Nominal!$AG$1,FALSE),0))</f>
        <v>0</v>
      </c>
      <c r="I219" s="13">
        <f>IF(VLOOKUP($C219,Incurred_Nominal!$A$25:$AQ$426,Incurred_Nominal!$AL$1,FALSE)="Commissioned Extra",0,
IF(VLOOKUP($C219,Incurred_Nominal!$A$25:$AQ$426,Incurred_Nominal!$AK$1,FALSE)=I$4,VLOOKUP($C219,Incurred_Nominal!$A$25:$AQ$426,Incurred_Nominal!$AG$1,FALSE),0))</f>
        <v>0</v>
      </c>
      <c r="J219" s="13">
        <f>IF(VLOOKUP($C219,Incurred_Nominal!$A$25:$AQ$426,Incurred_Nominal!$AL$1,FALSE)="Commissioned Extra",0,
IF(VLOOKUP($C219,Incurred_Nominal!$A$25:$AQ$426,Incurred_Nominal!$AK$1,FALSE)=J$4,VLOOKUP($C219,Incurred_Nominal!$A$25:$AQ$426,Incurred_Nominal!$AG$1,FALSE),0))</f>
        <v>8651684.2515473478</v>
      </c>
      <c r="K219" s="13">
        <f>IF(VLOOKUP($C219,Incurred_Nominal!$A$25:$AQ$426,Incurred_Nominal!$AL$1,FALSE)="Commissioned Extra",0,
IF(VLOOKUP($C219,Incurred_Nominal!$A$25:$AQ$426,Incurred_Nominal!$AK$1,FALSE)=K$4,VLOOKUP($C219,Incurred_Nominal!$A$25:$AQ$426,Incurred_Nominal!$AG$1,FALSE),0))</f>
        <v>0</v>
      </c>
      <c r="L219" s="13">
        <f>IF(VLOOKUP($C219,Incurred_Nominal!$A$25:$AQ$426,Incurred_Nominal!$AL$1,FALSE)="Commissioned Extra",0,
IF(VLOOKUP($C219,Incurred_Nominal!$A$25:$AQ$426,Incurred_Nominal!$AK$1,FALSE)=L$4,VLOOKUP($C219,Incurred_Nominal!$A$25:$AQ$426,Incurred_Nominal!$AG$1,FALSE),0))</f>
        <v>0</v>
      </c>
      <c r="M219" s="232">
        <f t="shared" si="19"/>
        <v>8651684.2515473478</v>
      </c>
      <c r="N219" s="232">
        <f t="shared" si="20"/>
        <v>2026</v>
      </c>
      <c r="P219" s="232">
        <f>(VLOOKUP($C219,Incurred_Real!$A$25:$BR$427,Incurred_Real!AS$1,FALSE))*$M219</f>
        <v>0</v>
      </c>
      <c r="Q219" s="232">
        <f>(VLOOKUP($C219,Incurred_Real!$A$25:$BR$427,Incurred_Real!AT$1,FALSE))*$M219</f>
        <v>0</v>
      </c>
      <c r="R219" s="232">
        <f>(VLOOKUP($C219,Incurred_Real!$A$25:$BR$427,Incurred_Real!AU$1,FALSE))*$M219</f>
        <v>0</v>
      </c>
      <c r="S219" s="232">
        <f>(VLOOKUP($C219,Incurred_Real!$A$25:$BR$427,Incurred_Real!AV$1,FALSE))*$M219</f>
        <v>0</v>
      </c>
      <c r="T219" s="232">
        <f>(VLOOKUP($C219,Incurred_Real!$A$25:$BR$427,Incurred_Real!AW$1,FALSE))*$M219</f>
        <v>0</v>
      </c>
      <c r="U219" s="232">
        <f>(VLOOKUP($C219,Incurred_Real!$A$25:$BR$427,Incurred_Real!AX$1,FALSE))*$M219</f>
        <v>0</v>
      </c>
      <c r="V219" s="232">
        <f>(VLOOKUP($C219,Incurred_Real!$A$25:$BR$427,Incurred_Real!AY$1,FALSE))*$M219</f>
        <v>0</v>
      </c>
      <c r="W219" s="232">
        <f>(VLOOKUP($C219,Incurred_Real!$A$25:$BR$427,Incurred_Real!AZ$1,FALSE))*$M219</f>
        <v>0</v>
      </c>
      <c r="X219" s="232">
        <f>(VLOOKUP($C219,Incurred_Real!$A$25:$BR$427,Incurred_Real!BA$1,FALSE))*$M219</f>
        <v>0</v>
      </c>
      <c r="Y219" s="232">
        <f>(VLOOKUP($C219,Incurred_Real!$A$25:$BR$427,Incurred_Real!BB$1,FALSE))*$M219</f>
        <v>25203.315227469062</v>
      </c>
      <c r="Z219" s="232">
        <f>(VLOOKUP($C219,Incurred_Real!$A$25:$BR$427,Incurred_Real!BC$1,FALSE))*$M219</f>
        <v>0</v>
      </c>
      <c r="AA219" s="232">
        <f>(VLOOKUP($C219,Incurred_Real!$A$25:$BR$427,Incurred_Real!BD$1,FALSE))*$M219</f>
        <v>158212.90161625278</v>
      </c>
      <c r="AB219" s="232">
        <f>(VLOOKUP($C219,Incurred_Real!$A$25:$BR$427,Incurred_Real!BE$1,FALSE))*$M219</f>
        <v>0</v>
      </c>
      <c r="AC219" s="232">
        <f>(VLOOKUP($C219,Incurred_Real!$A$25:$BR$427,Incurred_Real!BF$1,FALSE))*$M219</f>
        <v>0</v>
      </c>
      <c r="AD219" s="232">
        <f>(VLOOKUP($C219,Incurred_Real!$A$25:$BR$427,Incurred_Real!BG$1,FALSE))*$M219</f>
        <v>8468268.0347036254</v>
      </c>
      <c r="AE219" s="232">
        <f>(VLOOKUP($C219,Incurred_Real!$A$25:$BR$427,Incurred_Real!BH$1,FALSE))*$M219</f>
        <v>0</v>
      </c>
      <c r="AF219" s="232">
        <f>(VLOOKUP($C219,Incurred_Real!$A$25:$BR$427,Incurred_Real!BI$1,FALSE))*$M219</f>
        <v>0</v>
      </c>
      <c r="AG219" s="232">
        <f>(VLOOKUP($C219,Incurred_Real!$A$25:$BR$427,Incurred_Real!BJ$1,FALSE))*$M219</f>
        <v>0</v>
      </c>
      <c r="AH219" s="232">
        <f>(VLOOKUP($C219,Incurred_Real!$A$25:$BR$427,Incurred_Real!BK$1,FALSE))*$M219</f>
        <v>0</v>
      </c>
      <c r="AI219" s="232">
        <f>(VLOOKUP($C219,Incurred_Real!$A$25:$BR$427,Incurred_Real!BL$1,FALSE))*$M219</f>
        <v>0</v>
      </c>
      <c r="AJ219" s="232">
        <f>(VLOOKUP($C219,Incurred_Real!$A$25:$BR$427,Incurred_Real!BM$1,FALSE))*$M219</f>
        <v>0</v>
      </c>
      <c r="AK219" s="232">
        <f>(VLOOKUP($C219,Incurred_Real!$A$25:$BR$427,Incurred_Real!BN$1,FALSE))*$M219</f>
        <v>0</v>
      </c>
      <c r="AL219" s="232">
        <f>(VLOOKUP($C219,Incurred_Real!$A$25:$BR$427,Incurred_Real!BO$1,FALSE))*$M219</f>
        <v>0</v>
      </c>
      <c r="AM219" s="232">
        <f>(VLOOKUP($C219,Incurred_Real!$A$25:$BR$427,Incurred_Real!BP$1,FALSE))*$M219</f>
        <v>0</v>
      </c>
      <c r="AN219" s="232">
        <f>(VLOOKUP($C219,Incurred_Real!$A$25:$BR$427,Incurred_Real!BQ$1,FALSE))*$M219</f>
        <v>0</v>
      </c>
      <c r="AO219" s="232">
        <f>(VLOOKUP($C219,Incurred_Real!$A$25:$BR$427,Incurred_Real!BR$1,FALSE))*$M219</f>
        <v>0</v>
      </c>
      <c r="AP219" s="232">
        <f t="shared" si="21"/>
        <v>8651684.2515473478</v>
      </c>
      <c r="AR219" s="232" t="b">
        <f t="shared" si="22"/>
        <v>1</v>
      </c>
    </row>
    <row r="220" spans="3:44" x14ac:dyDescent="0.15">
      <c r="C220" s="11" t="s">
        <v>713</v>
      </c>
      <c r="D220" s="11" t="str">
        <f>VLOOKUP(C220,'Project List'!$A$9:$AG$360,'Project List'!$G$1,FALSE)</f>
        <v>SF6 Trailer Mounted Service Cart</v>
      </c>
      <c r="E220" s="11" t="str">
        <f>VLOOKUP($C220,Incurred_Real!$A$24:$E$376,Incurred_Real!$D$1,FALSE)</f>
        <v>Facilities</v>
      </c>
      <c r="F220" s="13">
        <f>IF(VLOOKUP($C220,Incurred_Nominal!$A$25:$AQ$426,Incurred_Nominal!$AL$1,FALSE)="Commissioned Extra",0,
IF(VLOOKUP($C220,Incurred_Nominal!$A$25:$AQ$426,Incurred_Nominal!$AK$1,FALSE)=F$4,VLOOKUP($C220,Incurred_Nominal!$A$25:$AQ$426,Incurred_Nominal!$AG$1,FALSE),0))</f>
        <v>0</v>
      </c>
      <c r="G220" s="13">
        <f>IF(VLOOKUP($C220,Incurred_Nominal!$A$25:$AQ$426,Incurred_Nominal!$AL$1,FALSE)="Commissioned Extra",0,
IF(VLOOKUP($C220,Incurred_Nominal!$A$25:$AQ$426,Incurred_Nominal!$AK$1,FALSE)=G$4,VLOOKUP($C220,Incurred_Nominal!$A$25:$AQ$426,Incurred_Nominal!$AG$1,FALSE),0))</f>
        <v>0</v>
      </c>
      <c r="H220" s="13">
        <f>IF(VLOOKUP($C220,Incurred_Nominal!$A$25:$AQ$426,Incurred_Nominal!$AL$1,FALSE)="Commissioned Extra",0,
IF(VLOOKUP($C220,Incurred_Nominal!$A$25:$AQ$426,Incurred_Nominal!$AK$1,FALSE)=H$4,VLOOKUP($C220,Incurred_Nominal!$A$25:$AQ$426,Incurred_Nominal!$AG$1,FALSE),0))</f>
        <v>0</v>
      </c>
      <c r="I220" s="13">
        <f>IF(VLOOKUP($C220,Incurred_Nominal!$A$25:$AQ$426,Incurred_Nominal!$AL$1,FALSE)="Commissioned Extra",0,
IF(VLOOKUP($C220,Incurred_Nominal!$A$25:$AQ$426,Incurred_Nominal!$AK$1,FALSE)=I$4,VLOOKUP($C220,Incurred_Nominal!$A$25:$AQ$426,Incurred_Nominal!$AG$1,FALSE),0))</f>
        <v>0</v>
      </c>
      <c r="J220" s="13">
        <f>IF(VLOOKUP($C220,Incurred_Nominal!$A$25:$AQ$426,Incurred_Nominal!$AL$1,FALSE)="Commissioned Extra",0,
IF(VLOOKUP($C220,Incurred_Nominal!$A$25:$AQ$426,Incurred_Nominal!$AK$1,FALSE)=J$4,VLOOKUP($C220,Incurred_Nominal!$A$25:$AQ$426,Incurred_Nominal!$AG$1,FALSE),0))</f>
        <v>0</v>
      </c>
      <c r="K220" s="13">
        <f>IF(VLOOKUP($C220,Incurred_Nominal!$A$25:$AQ$426,Incurred_Nominal!$AL$1,FALSE)="Commissioned Extra",0,
IF(VLOOKUP($C220,Incurred_Nominal!$A$25:$AQ$426,Incurred_Nominal!$AK$1,FALSE)=K$4,VLOOKUP($C220,Incurred_Nominal!$A$25:$AQ$426,Incurred_Nominal!$AG$1,FALSE),0))</f>
        <v>0</v>
      </c>
      <c r="L220" s="13">
        <f>IF(VLOOKUP($C220,Incurred_Nominal!$A$25:$AQ$426,Incurred_Nominal!$AL$1,FALSE)="Commissioned Extra",0,
IF(VLOOKUP($C220,Incurred_Nominal!$A$25:$AQ$426,Incurred_Nominal!$AK$1,FALSE)=L$4,VLOOKUP($C220,Incurred_Nominal!$A$25:$AQ$426,Incurred_Nominal!$AG$1,FALSE),0))</f>
        <v>0</v>
      </c>
      <c r="M220" s="232">
        <f t="shared" si="19"/>
        <v>0</v>
      </c>
      <c r="N220" s="232" t="str">
        <f t="shared" si="20"/>
        <v/>
      </c>
      <c r="P220" s="232">
        <f>(VLOOKUP($C220,Incurred_Real!$A$25:$BR$427,Incurred_Real!AS$1,FALSE))*$M220</f>
        <v>0</v>
      </c>
      <c r="Q220" s="232">
        <f>(VLOOKUP($C220,Incurred_Real!$A$25:$BR$427,Incurred_Real!AT$1,FALSE))*$M220</f>
        <v>0</v>
      </c>
      <c r="R220" s="232">
        <f>(VLOOKUP($C220,Incurred_Real!$A$25:$BR$427,Incurred_Real!AU$1,FALSE))*$M220</f>
        <v>0</v>
      </c>
      <c r="S220" s="232">
        <f>(VLOOKUP($C220,Incurred_Real!$A$25:$BR$427,Incurred_Real!AV$1,FALSE))*$M220</f>
        <v>0</v>
      </c>
      <c r="T220" s="232">
        <f>(VLOOKUP($C220,Incurred_Real!$A$25:$BR$427,Incurred_Real!AW$1,FALSE))*$M220</f>
        <v>0</v>
      </c>
      <c r="U220" s="232">
        <f>(VLOOKUP($C220,Incurred_Real!$A$25:$BR$427,Incurred_Real!AX$1,FALSE))*$M220</f>
        <v>0</v>
      </c>
      <c r="V220" s="232">
        <f>(VLOOKUP($C220,Incurred_Real!$A$25:$BR$427,Incurred_Real!AY$1,FALSE))*$M220</f>
        <v>0</v>
      </c>
      <c r="W220" s="232">
        <f>(VLOOKUP($C220,Incurred_Real!$A$25:$BR$427,Incurred_Real!AZ$1,FALSE))*$M220</f>
        <v>0</v>
      </c>
      <c r="X220" s="232">
        <f>(VLOOKUP($C220,Incurred_Real!$A$25:$BR$427,Incurred_Real!BA$1,FALSE))*$M220</f>
        <v>0</v>
      </c>
      <c r="Y220" s="232">
        <f>(VLOOKUP($C220,Incurred_Real!$A$25:$BR$427,Incurred_Real!BB$1,FALSE))*$M220</f>
        <v>0</v>
      </c>
      <c r="Z220" s="232">
        <f>(VLOOKUP($C220,Incurred_Real!$A$25:$BR$427,Incurred_Real!BC$1,FALSE))*$M220</f>
        <v>0</v>
      </c>
      <c r="AA220" s="232">
        <f>(VLOOKUP($C220,Incurred_Real!$A$25:$BR$427,Incurred_Real!BD$1,FALSE))*$M220</f>
        <v>0</v>
      </c>
      <c r="AB220" s="232">
        <f>(VLOOKUP($C220,Incurred_Real!$A$25:$BR$427,Incurred_Real!BE$1,FALSE))*$M220</f>
        <v>0</v>
      </c>
      <c r="AC220" s="232">
        <f>(VLOOKUP($C220,Incurred_Real!$A$25:$BR$427,Incurred_Real!BF$1,FALSE))*$M220</f>
        <v>0</v>
      </c>
      <c r="AD220" s="232">
        <f>(VLOOKUP($C220,Incurred_Real!$A$25:$BR$427,Incurred_Real!BG$1,FALSE))*$M220</f>
        <v>0</v>
      </c>
      <c r="AE220" s="232">
        <f>(VLOOKUP($C220,Incurred_Real!$A$25:$BR$427,Incurred_Real!BH$1,FALSE))*$M220</f>
        <v>0</v>
      </c>
      <c r="AF220" s="232">
        <f>(VLOOKUP($C220,Incurred_Real!$A$25:$BR$427,Incurred_Real!BI$1,FALSE))*$M220</f>
        <v>0</v>
      </c>
      <c r="AG220" s="232">
        <f>(VLOOKUP($C220,Incurred_Real!$A$25:$BR$427,Incurred_Real!BJ$1,FALSE))*$M220</f>
        <v>0</v>
      </c>
      <c r="AH220" s="232">
        <f>(VLOOKUP($C220,Incurred_Real!$A$25:$BR$427,Incurred_Real!BK$1,FALSE))*$M220</f>
        <v>0</v>
      </c>
      <c r="AI220" s="232">
        <f>(VLOOKUP($C220,Incurred_Real!$A$25:$BR$427,Incurred_Real!BL$1,FALSE))*$M220</f>
        <v>0</v>
      </c>
      <c r="AJ220" s="232">
        <f>(VLOOKUP($C220,Incurred_Real!$A$25:$BR$427,Incurred_Real!BM$1,FALSE))*$M220</f>
        <v>0</v>
      </c>
      <c r="AK220" s="232">
        <f>(VLOOKUP($C220,Incurred_Real!$A$25:$BR$427,Incurred_Real!BN$1,FALSE))*$M220</f>
        <v>0</v>
      </c>
      <c r="AL220" s="232">
        <f>(VLOOKUP($C220,Incurred_Real!$A$25:$BR$427,Incurred_Real!BO$1,FALSE))*$M220</f>
        <v>0</v>
      </c>
      <c r="AM220" s="232">
        <f>(VLOOKUP($C220,Incurred_Real!$A$25:$BR$427,Incurred_Real!BP$1,FALSE))*$M220</f>
        <v>0</v>
      </c>
      <c r="AN220" s="232">
        <f>(VLOOKUP($C220,Incurred_Real!$A$25:$BR$427,Incurred_Real!BQ$1,FALSE))*$M220</f>
        <v>0</v>
      </c>
      <c r="AO220" s="232">
        <f>(VLOOKUP($C220,Incurred_Real!$A$25:$BR$427,Incurred_Real!BR$1,FALSE))*$M220</f>
        <v>0</v>
      </c>
      <c r="AP220" s="232">
        <f t="shared" si="21"/>
        <v>0</v>
      </c>
      <c r="AR220" s="232" t="b">
        <f t="shared" si="22"/>
        <v>1</v>
      </c>
    </row>
    <row r="221" spans="3:44" x14ac:dyDescent="0.15">
      <c r="C221" s="11" t="s">
        <v>715</v>
      </c>
      <c r="D221" s="11" t="str">
        <f>VLOOKUP(C221,'Project List'!$A$9:$AG$360,'Project List'!$G$1,FALSE)</f>
        <v>SA Over-Frequency Generation Shedding (OFGS) Scheme</v>
      </c>
      <c r="E221" s="11" t="str">
        <f>VLOOKUP($C221,Incurred_Real!$A$24:$E$376,Incurred_Real!$D$1,FALSE)</f>
        <v>Security/Compliance</v>
      </c>
      <c r="F221" s="13">
        <f>IF(VLOOKUP($C221,Incurred_Nominal!$A$25:$AQ$426,Incurred_Nominal!$AL$1,FALSE)="Commissioned Extra",0,
IF(VLOOKUP($C221,Incurred_Nominal!$A$25:$AQ$426,Incurred_Nominal!$AK$1,FALSE)=F$4,VLOOKUP($C221,Incurred_Nominal!$A$25:$AQ$426,Incurred_Nominal!$AG$1,FALSE),0))</f>
        <v>0</v>
      </c>
      <c r="G221" s="13">
        <f>IF(VLOOKUP($C221,Incurred_Nominal!$A$25:$AQ$426,Incurred_Nominal!$AL$1,FALSE)="Commissioned Extra",0,
IF(VLOOKUP($C221,Incurred_Nominal!$A$25:$AQ$426,Incurred_Nominal!$AK$1,FALSE)=G$4,VLOOKUP($C221,Incurred_Nominal!$A$25:$AQ$426,Incurred_Nominal!$AG$1,FALSE),0))</f>
        <v>0</v>
      </c>
      <c r="H221" s="13">
        <f>IF(VLOOKUP($C221,Incurred_Nominal!$A$25:$AQ$426,Incurred_Nominal!$AL$1,FALSE)="Commissioned Extra",0,
IF(VLOOKUP($C221,Incurred_Nominal!$A$25:$AQ$426,Incurred_Nominal!$AK$1,FALSE)=H$4,VLOOKUP($C221,Incurred_Nominal!$A$25:$AQ$426,Incurred_Nominal!$AG$1,FALSE),0))</f>
        <v>0</v>
      </c>
      <c r="I221" s="13">
        <f>IF(VLOOKUP($C221,Incurred_Nominal!$A$25:$AQ$426,Incurred_Nominal!$AL$1,FALSE)="Commissioned Extra",0,
IF(VLOOKUP($C221,Incurred_Nominal!$A$25:$AQ$426,Incurred_Nominal!$AK$1,FALSE)=I$4,VLOOKUP($C221,Incurred_Nominal!$A$25:$AQ$426,Incurred_Nominal!$AG$1,FALSE),0))</f>
        <v>0</v>
      </c>
      <c r="J221" s="13">
        <f>IF(VLOOKUP($C221,Incurred_Nominal!$A$25:$AQ$426,Incurred_Nominal!$AL$1,FALSE)="Commissioned Extra",0,
IF(VLOOKUP($C221,Incurred_Nominal!$A$25:$AQ$426,Incurred_Nominal!$AK$1,FALSE)=J$4,VLOOKUP($C221,Incurred_Nominal!$A$25:$AQ$426,Incurred_Nominal!$AG$1,FALSE),0))</f>
        <v>0</v>
      </c>
      <c r="K221" s="13">
        <f>IF(VLOOKUP($C221,Incurred_Nominal!$A$25:$AQ$426,Incurred_Nominal!$AL$1,FALSE)="Commissioned Extra",0,
IF(VLOOKUP($C221,Incurred_Nominal!$A$25:$AQ$426,Incurred_Nominal!$AK$1,FALSE)=K$4,VLOOKUP($C221,Incurred_Nominal!$A$25:$AQ$426,Incurred_Nominal!$AG$1,FALSE),0))</f>
        <v>0</v>
      </c>
      <c r="L221" s="13">
        <f>IF(VLOOKUP($C221,Incurred_Nominal!$A$25:$AQ$426,Incurred_Nominal!$AL$1,FALSE)="Commissioned Extra",0,
IF(VLOOKUP($C221,Incurred_Nominal!$A$25:$AQ$426,Incurred_Nominal!$AK$1,FALSE)=L$4,VLOOKUP($C221,Incurred_Nominal!$A$25:$AQ$426,Incurred_Nominal!$AG$1,FALSE),0))</f>
        <v>0</v>
      </c>
      <c r="M221" s="232">
        <f t="shared" si="19"/>
        <v>0</v>
      </c>
      <c r="N221" s="232" t="str">
        <f t="shared" si="20"/>
        <v/>
      </c>
      <c r="P221" s="232">
        <f>(VLOOKUP($C221,Incurred_Real!$A$25:$BR$427,Incurred_Real!AS$1,FALSE))*$M221</f>
        <v>0</v>
      </c>
      <c r="Q221" s="232">
        <f>(VLOOKUP($C221,Incurred_Real!$A$25:$BR$427,Incurred_Real!AT$1,FALSE))*$M221</f>
        <v>0</v>
      </c>
      <c r="R221" s="232">
        <f>(VLOOKUP($C221,Incurred_Real!$A$25:$BR$427,Incurred_Real!AU$1,FALSE))*$M221</f>
        <v>0</v>
      </c>
      <c r="S221" s="232">
        <f>(VLOOKUP($C221,Incurred_Real!$A$25:$BR$427,Incurred_Real!AV$1,FALSE))*$M221</f>
        <v>0</v>
      </c>
      <c r="T221" s="232">
        <f>(VLOOKUP($C221,Incurred_Real!$A$25:$BR$427,Incurred_Real!AW$1,FALSE))*$M221</f>
        <v>0</v>
      </c>
      <c r="U221" s="232">
        <f>(VLOOKUP($C221,Incurred_Real!$A$25:$BR$427,Incurred_Real!AX$1,FALSE))*$M221</f>
        <v>0</v>
      </c>
      <c r="V221" s="232">
        <f>(VLOOKUP($C221,Incurred_Real!$A$25:$BR$427,Incurred_Real!AY$1,FALSE))*$M221</f>
        <v>0</v>
      </c>
      <c r="W221" s="232">
        <f>(VLOOKUP($C221,Incurred_Real!$A$25:$BR$427,Incurred_Real!AZ$1,FALSE))*$M221</f>
        <v>0</v>
      </c>
      <c r="X221" s="232">
        <f>(VLOOKUP($C221,Incurred_Real!$A$25:$BR$427,Incurred_Real!BA$1,FALSE))*$M221</f>
        <v>0</v>
      </c>
      <c r="Y221" s="232">
        <f>(VLOOKUP($C221,Incurred_Real!$A$25:$BR$427,Incurred_Real!BB$1,FALSE))*$M221</f>
        <v>0</v>
      </c>
      <c r="Z221" s="232">
        <f>(VLOOKUP($C221,Incurred_Real!$A$25:$BR$427,Incurred_Real!BC$1,FALSE))*$M221</f>
        <v>0</v>
      </c>
      <c r="AA221" s="232">
        <f>(VLOOKUP($C221,Incurred_Real!$A$25:$BR$427,Incurred_Real!BD$1,FALSE))*$M221</f>
        <v>0</v>
      </c>
      <c r="AB221" s="232">
        <f>(VLOOKUP($C221,Incurred_Real!$A$25:$BR$427,Incurred_Real!BE$1,FALSE))*$M221</f>
        <v>0</v>
      </c>
      <c r="AC221" s="232">
        <f>(VLOOKUP($C221,Incurred_Real!$A$25:$BR$427,Incurred_Real!BF$1,FALSE))*$M221</f>
        <v>0</v>
      </c>
      <c r="AD221" s="232">
        <f>(VLOOKUP($C221,Incurred_Real!$A$25:$BR$427,Incurred_Real!BG$1,FALSE))*$M221</f>
        <v>0</v>
      </c>
      <c r="AE221" s="232">
        <f>(VLOOKUP($C221,Incurred_Real!$A$25:$BR$427,Incurred_Real!BH$1,FALSE))*$M221</f>
        <v>0</v>
      </c>
      <c r="AF221" s="232">
        <f>(VLOOKUP($C221,Incurred_Real!$A$25:$BR$427,Incurred_Real!BI$1,FALSE))*$M221</f>
        <v>0</v>
      </c>
      <c r="AG221" s="232">
        <f>(VLOOKUP($C221,Incurred_Real!$A$25:$BR$427,Incurred_Real!BJ$1,FALSE))*$M221</f>
        <v>0</v>
      </c>
      <c r="AH221" s="232">
        <f>(VLOOKUP($C221,Incurred_Real!$A$25:$BR$427,Incurred_Real!BK$1,FALSE))*$M221</f>
        <v>0</v>
      </c>
      <c r="AI221" s="232">
        <f>(VLOOKUP($C221,Incurred_Real!$A$25:$BR$427,Incurred_Real!BL$1,FALSE))*$M221</f>
        <v>0</v>
      </c>
      <c r="AJ221" s="232">
        <f>(VLOOKUP($C221,Incurred_Real!$A$25:$BR$427,Incurred_Real!BM$1,FALSE))*$M221</f>
        <v>0</v>
      </c>
      <c r="AK221" s="232">
        <f>(VLOOKUP($C221,Incurred_Real!$A$25:$BR$427,Incurred_Real!BN$1,FALSE))*$M221</f>
        <v>0</v>
      </c>
      <c r="AL221" s="232">
        <f>(VLOOKUP($C221,Incurred_Real!$A$25:$BR$427,Incurred_Real!BO$1,FALSE))*$M221</f>
        <v>0</v>
      </c>
      <c r="AM221" s="232">
        <f>(VLOOKUP($C221,Incurred_Real!$A$25:$BR$427,Incurred_Real!BP$1,FALSE))*$M221</f>
        <v>0</v>
      </c>
      <c r="AN221" s="232">
        <f>(VLOOKUP($C221,Incurred_Real!$A$25:$BR$427,Incurred_Real!BQ$1,FALSE))*$M221</f>
        <v>0</v>
      </c>
      <c r="AO221" s="232">
        <f>(VLOOKUP($C221,Incurred_Real!$A$25:$BR$427,Incurred_Real!BR$1,FALSE))*$M221</f>
        <v>0</v>
      </c>
      <c r="AP221" s="232">
        <f t="shared" si="21"/>
        <v>0</v>
      </c>
      <c r="AR221" s="232" t="b">
        <f t="shared" si="22"/>
        <v>1</v>
      </c>
    </row>
    <row r="222" spans="3:44" x14ac:dyDescent="0.15">
      <c r="C222" s="11" t="s">
        <v>717</v>
      </c>
      <c r="D222" s="11" t="str">
        <f>VLOOKUP(C222,'Project List'!$A$9:$AG$360,'Project List'!$G$1,FALSE)</f>
        <v>Supply Chain Management</v>
      </c>
      <c r="E222" s="11" t="str">
        <f>VLOOKUP($C222,Incurred_Real!$A$24:$E$376,Incurred_Real!$D$1,FALSE)</f>
        <v>Facilities</v>
      </c>
      <c r="F222" s="13">
        <f>IF(VLOOKUP($C222,Incurred_Nominal!$A$25:$AQ$426,Incurred_Nominal!$AL$1,FALSE)="Commissioned Extra",0,
IF(VLOOKUP($C222,Incurred_Nominal!$A$25:$AQ$426,Incurred_Nominal!$AK$1,FALSE)=F$4,VLOOKUP($C222,Incurred_Nominal!$A$25:$AQ$426,Incurred_Nominal!$AG$1,FALSE),0))</f>
        <v>0</v>
      </c>
      <c r="G222" s="13">
        <f>IF(VLOOKUP($C222,Incurred_Nominal!$A$25:$AQ$426,Incurred_Nominal!$AL$1,FALSE)="Commissioned Extra",0,
IF(VLOOKUP($C222,Incurred_Nominal!$A$25:$AQ$426,Incurred_Nominal!$AK$1,FALSE)=G$4,VLOOKUP($C222,Incurred_Nominal!$A$25:$AQ$426,Incurred_Nominal!$AG$1,FALSE),0))</f>
        <v>0</v>
      </c>
      <c r="H222" s="13">
        <f>IF(VLOOKUP($C222,Incurred_Nominal!$A$25:$AQ$426,Incurred_Nominal!$AL$1,FALSE)="Commissioned Extra",0,
IF(VLOOKUP($C222,Incurred_Nominal!$A$25:$AQ$426,Incurred_Nominal!$AK$1,FALSE)=H$4,VLOOKUP($C222,Incurred_Nominal!$A$25:$AQ$426,Incurred_Nominal!$AG$1,FALSE),0))</f>
        <v>0</v>
      </c>
      <c r="I222" s="13">
        <f>IF(VLOOKUP($C222,Incurred_Nominal!$A$25:$AQ$426,Incurred_Nominal!$AL$1,FALSE)="Commissioned Extra",0,
IF(VLOOKUP($C222,Incurred_Nominal!$A$25:$AQ$426,Incurred_Nominal!$AK$1,FALSE)=I$4,VLOOKUP($C222,Incurred_Nominal!$A$25:$AQ$426,Incurred_Nominal!$AG$1,FALSE),0))</f>
        <v>0</v>
      </c>
      <c r="J222" s="13">
        <f>IF(VLOOKUP($C222,Incurred_Nominal!$A$25:$AQ$426,Incurred_Nominal!$AL$1,FALSE)="Commissioned Extra",0,
IF(VLOOKUP($C222,Incurred_Nominal!$A$25:$AQ$426,Incurred_Nominal!$AK$1,FALSE)=J$4,VLOOKUP($C222,Incurred_Nominal!$A$25:$AQ$426,Incurred_Nominal!$AG$1,FALSE),0))</f>
        <v>0</v>
      </c>
      <c r="K222" s="13">
        <f>IF(VLOOKUP($C222,Incurred_Nominal!$A$25:$AQ$426,Incurred_Nominal!$AL$1,FALSE)="Commissioned Extra",0,
IF(VLOOKUP($C222,Incurred_Nominal!$A$25:$AQ$426,Incurred_Nominal!$AK$1,FALSE)=K$4,VLOOKUP($C222,Incurred_Nominal!$A$25:$AQ$426,Incurred_Nominal!$AG$1,FALSE),0))</f>
        <v>0</v>
      </c>
      <c r="L222" s="13">
        <f>IF(VLOOKUP($C222,Incurred_Nominal!$A$25:$AQ$426,Incurred_Nominal!$AL$1,FALSE)="Commissioned Extra",0,
IF(VLOOKUP($C222,Incurred_Nominal!$A$25:$AQ$426,Incurred_Nominal!$AK$1,FALSE)=L$4,VLOOKUP($C222,Incurred_Nominal!$A$25:$AQ$426,Incurred_Nominal!$AG$1,FALSE),0))</f>
        <v>0</v>
      </c>
      <c r="M222" s="232">
        <f t="shared" si="19"/>
        <v>0</v>
      </c>
      <c r="N222" s="232" t="str">
        <f t="shared" si="20"/>
        <v/>
      </c>
      <c r="P222" s="232">
        <f>(VLOOKUP($C222,Incurred_Real!$A$25:$BR$427,Incurred_Real!AS$1,FALSE))*$M222</f>
        <v>0</v>
      </c>
      <c r="Q222" s="232">
        <f>(VLOOKUP($C222,Incurred_Real!$A$25:$BR$427,Incurred_Real!AT$1,FALSE))*$M222</f>
        <v>0</v>
      </c>
      <c r="R222" s="232">
        <f>(VLOOKUP($C222,Incurred_Real!$A$25:$BR$427,Incurred_Real!AU$1,FALSE))*$M222</f>
        <v>0</v>
      </c>
      <c r="S222" s="232">
        <f>(VLOOKUP($C222,Incurred_Real!$A$25:$BR$427,Incurred_Real!AV$1,FALSE))*$M222</f>
        <v>0</v>
      </c>
      <c r="T222" s="232">
        <f>(VLOOKUP($C222,Incurred_Real!$A$25:$BR$427,Incurred_Real!AW$1,FALSE))*$M222</f>
        <v>0</v>
      </c>
      <c r="U222" s="232">
        <f>(VLOOKUP($C222,Incurred_Real!$A$25:$BR$427,Incurred_Real!AX$1,FALSE))*$M222</f>
        <v>0</v>
      </c>
      <c r="V222" s="232">
        <f>(VLOOKUP($C222,Incurred_Real!$A$25:$BR$427,Incurred_Real!AY$1,FALSE))*$M222</f>
        <v>0</v>
      </c>
      <c r="W222" s="232">
        <f>(VLOOKUP($C222,Incurred_Real!$A$25:$BR$427,Incurred_Real!AZ$1,FALSE))*$M222</f>
        <v>0</v>
      </c>
      <c r="X222" s="232">
        <f>(VLOOKUP($C222,Incurred_Real!$A$25:$BR$427,Incurred_Real!BA$1,FALSE))*$M222</f>
        <v>0</v>
      </c>
      <c r="Y222" s="232">
        <f>(VLOOKUP($C222,Incurred_Real!$A$25:$BR$427,Incurred_Real!BB$1,FALSE))*$M222</f>
        <v>0</v>
      </c>
      <c r="Z222" s="232">
        <f>(VLOOKUP($C222,Incurred_Real!$A$25:$BR$427,Incurred_Real!BC$1,FALSE))*$M222</f>
        <v>0</v>
      </c>
      <c r="AA222" s="232">
        <f>(VLOOKUP($C222,Incurred_Real!$A$25:$BR$427,Incurred_Real!BD$1,FALSE))*$M222</f>
        <v>0</v>
      </c>
      <c r="AB222" s="232">
        <f>(VLOOKUP($C222,Incurred_Real!$A$25:$BR$427,Incurred_Real!BE$1,FALSE))*$M222</f>
        <v>0</v>
      </c>
      <c r="AC222" s="232">
        <f>(VLOOKUP($C222,Incurred_Real!$A$25:$BR$427,Incurred_Real!BF$1,FALSE))*$M222</f>
        <v>0</v>
      </c>
      <c r="AD222" s="232">
        <f>(VLOOKUP($C222,Incurred_Real!$A$25:$BR$427,Incurred_Real!BG$1,FALSE))*$M222</f>
        <v>0</v>
      </c>
      <c r="AE222" s="232">
        <f>(VLOOKUP($C222,Incurred_Real!$A$25:$BR$427,Incurred_Real!BH$1,FALSE))*$M222</f>
        <v>0</v>
      </c>
      <c r="AF222" s="232">
        <f>(VLOOKUP($C222,Incurred_Real!$A$25:$BR$427,Incurred_Real!BI$1,FALSE))*$M222</f>
        <v>0</v>
      </c>
      <c r="AG222" s="232">
        <f>(VLOOKUP($C222,Incurred_Real!$A$25:$BR$427,Incurred_Real!BJ$1,FALSE))*$M222</f>
        <v>0</v>
      </c>
      <c r="AH222" s="232">
        <f>(VLOOKUP($C222,Incurred_Real!$A$25:$BR$427,Incurred_Real!BK$1,FALSE))*$M222</f>
        <v>0</v>
      </c>
      <c r="AI222" s="232">
        <f>(VLOOKUP($C222,Incurred_Real!$A$25:$BR$427,Incurred_Real!BL$1,FALSE))*$M222</f>
        <v>0</v>
      </c>
      <c r="AJ222" s="232">
        <f>(VLOOKUP($C222,Incurred_Real!$A$25:$BR$427,Incurred_Real!BM$1,FALSE))*$M222</f>
        <v>0</v>
      </c>
      <c r="AK222" s="232">
        <f>(VLOOKUP($C222,Incurred_Real!$A$25:$BR$427,Incurred_Real!BN$1,FALSE))*$M222</f>
        <v>0</v>
      </c>
      <c r="AL222" s="232">
        <f>(VLOOKUP($C222,Incurred_Real!$A$25:$BR$427,Incurred_Real!BO$1,FALSE))*$M222</f>
        <v>0</v>
      </c>
      <c r="AM222" s="232">
        <f>(VLOOKUP($C222,Incurred_Real!$A$25:$BR$427,Incurred_Real!BP$1,FALSE))*$M222</f>
        <v>0</v>
      </c>
      <c r="AN222" s="232">
        <f>(VLOOKUP($C222,Incurred_Real!$A$25:$BR$427,Incurred_Real!BQ$1,FALSE))*$M222</f>
        <v>0</v>
      </c>
      <c r="AO222" s="232">
        <f>(VLOOKUP($C222,Incurred_Real!$A$25:$BR$427,Incurred_Real!BR$1,FALSE))*$M222</f>
        <v>0</v>
      </c>
      <c r="AP222" s="232">
        <f t="shared" si="21"/>
        <v>0</v>
      </c>
      <c r="AR222" s="232" t="b">
        <f t="shared" si="22"/>
        <v>1</v>
      </c>
    </row>
    <row r="223" spans="3:44" x14ac:dyDescent="0.15">
      <c r="C223" s="11" t="s">
        <v>719</v>
      </c>
      <c r="D223" s="11" t="str">
        <f>VLOOKUP(C223,'Project List'!$A$9:$AG$360,'Project List'!$G$1,FALSE)</f>
        <v>Temporary Transmission Structures Acquisition</v>
      </c>
      <c r="E223" s="11" t="str">
        <f>VLOOKUP($C223,Incurred_Real!$A$24:$E$376,Incurred_Real!$D$1,FALSE)</f>
        <v>Inventory/Spares</v>
      </c>
      <c r="F223" s="13">
        <f>IF(VLOOKUP($C223,Incurred_Nominal!$A$25:$AQ$426,Incurred_Nominal!$AL$1,FALSE)="Commissioned Extra",0,
IF(VLOOKUP($C223,Incurred_Nominal!$A$25:$AQ$426,Incurred_Nominal!$AK$1,FALSE)=F$4,VLOOKUP($C223,Incurred_Nominal!$A$25:$AQ$426,Incurred_Nominal!$AG$1,FALSE),0))</f>
        <v>0</v>
      </c>
      <c r="G223" s="13">
        <f>IF(VLOOKUP($C223,Incurred_Nominal!$A$25:$AQ$426,Incurred_Nominal!$AL$1,FALSE)="Commissioned Extra",0,
IF(VLOOKUP($C223,Incurred_Nominal!$A$25:$AQ$426,Incurred_Nominal!$AK$1,FALSE)=G$4,VLOOKUP($C223,Incurred_Nominal!$A$25:$AQ$426,Incurred_Nominal!$AG$1,FALSE),0))</f>
        <v>0</v>
      </c>
      <c r="H223" s="13">
        <f>IF(VLOOKUP($C223,Incurred_Nominal!$A$25:$AQ$426,Incurred_Nominal!$AL$1,FALSE)="Commissioned Extra",0,
IF(VLOOKUP($C223,Incurred_Nominal!$A$25:$AQ$426,Incurred_Nominal!$AK$1,FALSE)=H$4,VLOOKUP($C223,Incurred_Nominal!$A$25:$AQ$426,Incurred_Nominal!$AG$1,FALSE),0))</f>
        <v>0</v>
      </c>
      <c r="I223" s="13">
        <f>IF(VLOOKUP($C223,Incurred_Nominal!$A$25:$AQ$426,Incurred_Nominal!$AL$1,FALSE)="Commissioned Extra",0,
IF(VLOOKUP($C223,Incurred_Nominal!$A$25:$AQ$426,Incurred_Nominal!$AK$1,FALSE)=I$4,VLOOKUP($C223,Incurred_Nominal!$A$25:$AQ$426,Incurred_Nominal!$AG$1,FALSE),0))</f>
        <v>0</v>
      </c>
      <c r="J223" s="13">
        <f>IF(VLOOKUP($C223,Incurred_Nominal!$A$25:$AQ$426,Incurred_Nominal!$AL$1,FALSE)="Commissioned Extra",0,
IF(VLOOKUP($C223,Incurred_Nominal!$A$25:$AQ$426,Incurred_Nominal!$AK$1,FALSE)=J$4,VLOOKUP($C223,Incurred_Nominal!$A$25:$AQ$426,Incurred_Nominal!$AG$1,FALSE),0))</f>
        <v>0</v>
      </c>
      <c r="K223" s="13">
        <f>IF(VLOOKUP($C223,Incurred_Nominal!$A$25:$AQ$426,Incurred_Nominal!$AL$1,FALSE)="Commissioned Extra",0,
IF(VLOOKUP($C223,Incurred_Nominal!$A$25:$AQ$426,Incurred_Nominal!$AK$1,FALSE)=K$4,VLOOKUP($C223,Incurred_Nominal!$A$25:$AQ$426,Incurred_Nominal!$AG$1,FALSE),0))</f>
        <v>0</v>
      </c>
      <c r="L223" s="13">
        <f>IF(VLOOKUP($C223,Incurred_Nominal!$A$25:$AQ$426,Incurred_Nominal!$AL$1,FALSE)="Commissioned Extra",0,
IF(VLOOKUP($C223,Incurred_Nominal!$A$25:$AQ$426,Incurred_Nominal!$AK$1,FALSE)=L$4,VLOOKUP($C223,Incurred_Nominal!$A$25:$AQ$426,Incurred_Nominal!$AG$1,FALSE),0))</f>
        <v>0</v>
      </c>
      <c r="M223" s="232">
        <f t="shared" si="19"/>
        <v>0</v>
      </c>
      <c r="N223" s="232" t="str">
        <f t="shared" si="20"/>
        <v/>
      </c>
      <c r="P223" s="232">
        <f>(VLOOKUP($C223,Incurred_Real!$A$25:$BR$427,Incurred_Real!AS$1,FALSE))*$M223</f>
        <v>0</v>
      </c>
      <c r="Q223" s="232">
        <f>(VLOOKUP($C223,Incurred_Real!$A$25:$BR$427,Incurred_Real!AT$1,FALSE))*$M223</f>
        <v>0</v>
      </c>
      <c r="R223" s="232">
        <f>(VLOOKUP($C223,Incurred_Real!$A$25:$BR$427,Incurred_Real!AU$1,FALSE))*$M223</f>
        <v>0</v>
      </c>
      <c r="S223" s="232">
        <f>(VLOOKUP($C223,Incurred_Real!$A$25:$BR$427,Incurred_Real!AV$1,FALSE))*$M223</f>
        <v>0</v>
      </c>
      <c r="T223" s="232">
        <f>(VLOOKUP($C223,Incurred_Real!$A$25:$BR$427,Incurred_Real!AW$1,FALSE))*$M223</f>
        <v>0</v>
      </c>
      <c r="U223" s="232">
        <f>(VLOOKUP($C223,Incurred_Real!$A$25:$BR$427,Incurred_Real!AX$1,FALSE))*$M223</f>
        <v>0</v>
      </c>
      <c r="V223" s="232">
        <f>(VLOOKUP($C223,Incurred_Real!$A$25:$BR$427,Incurred_Real!AY$1,FALSE))*$M223</f>
        <v>0</v>
      </c>
      <c r="W223" s="232">
        <f>(VLOOKUP($C223,Incurred_Real!$A$25:$BR$427,Incurred_Real!AZ$1,FALSE))*$M223</f>
        <v>0</v>
      </c>
      <c r="X223" s="232">
        <f>(VLOOKUP($C223,Incurred_Real!$A$25:$BR$427,Incurred_Real!BA$1,FALSE))*$M223</f>
        <v>0</v>
      </c>
      <c r="Y223" s="232">
        <f>(VLOOKUP($C223,Incurred_Real!$A$25:$BR$427,Incurred_Real!BB$1,FALSE))*$M223</f>
        <v>0</v>
      </c>
      <c r="Z223" s="232">
        <f>(VLOOKUP($C223,Incurred_Real!$A$25:$BR$427,Incurred_Real!BC$1,FALSE))*$M223</f>
        <v>0</v>
      </c>
      <c r="AA223" s="232">
        <f>(VLOOKUP($C223,Incurred_Real!$A$25:$BR$427,Incurred_Real!BD$1,FALSE))*$M223</f>
        <v>0</v>
      </c>
      <c r="AB223" s="232">
        <f>(VLOOKUP($C223,Incurred_Real!$A$25:$BR$427,Incurred_Real!BE$1,FALSE))*$M223</f>
        <v>0</v>
      </c>
      <c r="AC223" s="232">
        <f>(VLOOKUP($C223,Incurred_Real!$A$25:$BR$427,Incurred_Real!BF$1,FALSE))*$M223</f>
        <v>0</v>
      </c>
      <c r="AD223" s="232">
        <f>(VLOOKUP($C223,Incurred_Real!$A$25:$BR$427,Incurred_Real!BG$1,FALSE))*$M223</f>
        <v>0</v>
      </c>
      <c r="AE223" s="232">
        <f>(VLOOKUP($C223,Incurred_Real!$A$25:$BR$427,Incurred_Real!BH$1,FALSE))*$M223</f>
        <v>0</v>
      </c>
      <c r="AF223" s="232">
        <f>(VLOOKUP($C223,Incurred_Real!$A$25:$BR$427,Incurred_Real!BI$1,FALSE))*$M223</f>
        <v>0</v>
      </c>
      <c r="AG223" s="232">
        <f>(VLOOKUP($C223,Incurred_Real!$A$25:$BR$427,Incurred_Real!BJ$1,FALSE))*$M223</f>
        <v>0</v>
      </c>
      <c r="AH223" s="232">
        <f>(VLOOKUP($C223,Incurred_Real!$A$25:$BR$427,Incurred_Real!BK$1,FALSE))*$M223</f>
        <v>0</v>
      </c>
      <c r="AI223" s="232">
        <f>(VLOOKUP($C223,Incurred_Real!$A$25:$BR$427,Incurred_Real!BL$1,FALSE))*$M223</f>
        <v>0</v>
      </c>
      <c r="AJ223" s="232">
        <f>(VLOOKUP($C223,Incurred_Real!$A$25:$BR$427,Incurred_Real!BM$1,FALSE))*$M223</f>
        <v>0</v>
      </c>
      <c r="AK223" s="232">
        <f>(VLOOKUP($C223,Incurred_Real!$A$25:$BR$427,Incurred_Real!BN$1,FALSE))*$M223</f>
        <v>0</v>
      </c>
      <c r="AL223" s="232">
        <f>(VLOOKUP($C223,Incurred_Real!$A$25:$BR$427,Incurred_Real!BO$1,FALSE))*$M223</f>
        <v>0</v>
      </c>
      <c r="AM223" s="232">
        <f>(VLOOKUP($C223,Incurred_Real!$A$25:$BR$427,Incurred_Real!BP$1,FALSE))*$M223</f>
        <v>0</v>
      </c>
      <c r="AN223" s="232">
        <f>(VLOOKUP($C223,Incurred_Real!$A$25:$BR$427,Incurred_Real!BQ$1,FALSE))*$M223</f>
        <v>0</v>
      </c>
      <c r="AO223" s="232">
        <f>(VLOOKUP($C223,Incurred_Real!$A$25:$BR$427,Incurred_Real!BR$1,FALSE))*$M223</f>
        <v>0</v>
      </c>
      <c r="AP223" s="232">
        <f t="shared" si="21"/>
        <v>0</v>
      </c>
      <c r="AR223" s="232" t="b">
        <f t="shared" si="22"/>
        <v>1</v>
      </c>
    </row>
    <row r="224" spans="3:44" x14ac:dyDescent="0.15">
      <c r="C224" s="11" t="s">
        <v>734</v>
      </c>
      <c r="D224" s="11" t="str">
        <f>VLOOKUP(C224,'Project List'!$A$9:$AG$360,'Project List'!$G$1,FALSE)</f>
        <v>Yorke Peninsula Telecoms Bearer</v>
      </c>
      <c r="E224" s="11" t="str">
        <f>VLOOKUP($C224,Incurred_Real!$A$24:$E$376,Incurred_Real!$D$1,FALSE)</f>
        <v>Augmentation</v>
      </c>
      <c r="F224" s="13">
        <f>IF(VLOOKUP($C224,Incurred_Nominal!$A$25:$AQ$426,Incurred_Nominal!$AL$1,FALSE)="Commissioned Extra",0,
IF(VLOOKUP($C224,Incurred_Nominal!$A$25:$AQ$426,Incurred_Nominal!$AK$1,FALSE)=F$4,VLOOKUP($C224,Incurred_Nominal!$A$25:$AQ$426,Incurred_Nominal!$AG$1,FALSE),0))</f>
        <v>0</v>
      </c>
      <c r="G224" s="13">
        <f>IF(VLOOKUP($C224,Incurred_Nominal!$A$25:$AQ$426,Incurred_Nominal!$AL$1,FALSE)="Commissioned Extra",0,
IF(VLOOKUP($C224,Incurred_Nominal!$A$25:$AQ$426,Incurred_Nominal!$AK$1,FALSE)=G$4,VLOOKUP($C224,Incurred_Nominal!$A$25:$AQ$426,Incurred_Nominal!$AG$1,FALSE),0))</f>
        <v>0</v>
      </c>
      <c r="H224" s="13">
        <f>IF(VLOOKUP($C224,Incurred_Nominal!$A$25:$AQ$426,Incurred_Nominal!$AL$1,FALSE)="Commissioned Extra",0,
IF(VLOOKUP($C224,Incurred_Nominal!$A$25:$AQ$426,Incurred_Nominal!$AK$1,FALSE)=H$4,VLOOKUP($C224,Incurred_Nominal!$A$25:$AQ$426,Incurred_Nominal!$AG$1,FALSE),0))</f>
        <v>0</v>
      </c>
      <c r="I224" s="13">
        <f>IF(VLOOKUP($C224,Incurred_Nominal!$A$25:$AQ$426,Incurred_Nominal!$AL$1,FALSE)="Commissioned Extra",0,
IF(VLOOKUP($C224,Incurred_Nominal!$A$25:$AQ$426,Incurred_Nominal!$AK$1,FALSE)=I$4,VLOOKUP($C224,Incurred_Nominal!$A$25:$AQ$426,Incurred_Nominal!$AG$1,FALSE),0))</f>
        <v>0</v>
      </c>
      <c r="J224" s="13">
        <f>IF(VLOOKUP($C224,Incurred_Nominal!$A$25:$AQ$426,Incurred_Nominal!$AL$1,FALSE)="Commissioned Extra",0,
IF(VLOOKUP($C224,Incurred_Nominal!$A$25:$AQ$426,Incurred_Nominal!$AK$1,FALSE)=J$4,VLOOKUP($C224,Incurred_Nominal!$A$25:$AQ$426,Incurred_Nominal!$AG$1,FALSE),0))</f>
        <v>0</v>
      </c>
      <c r="K224" s="13">
        <f>IF(VLOOKUP($C224,Incurred_Nominal!$A$25:$AQ$426,Incurred_Nominal!$AL$1,FALSE)="Commissioned Extra",0,
IF(VLOOKUP($C224,Incurred_Nominal!$A$25:$AQ$426,Incurred_Nominal!$AK$1,FALSE)=K$4,VLOOKUP($C224,Incurred_Nominal!$A$25:$AQ$426,Incurred_Nominal!$AG$1,FALSE),0))</f>
        <v>0</v>
      </c>
      <c r="L224" s="13">
        <f>IF(VLOOKUP($C224,Incurred_Nominal!$A$25:$AQ$426,Incurred_Nominal!$AL$1,FALSE)="Commissioned Extra",0,
IF(VLOOKUP($C224,Incurred_Nominal!$A$25:$AQ$426,Incurred_Nominal!$AK$1,FALSE)=L$4,VLOOKUP($C224,Incurred_Nominal!$A$25:$AQ$426,Incurred_Nominal!$AG$1,FALSE),0))</f>
        <v>0</v>
      </c>
      <c r="M224" s="232">
        <f t="shared" si="19"/>
        <v>0</v>
      </c>
      <c r="N224" s="232" t="str">
        <f t="shared" si="20"/>
        <v/>
      </c>
      <c r="P224" s="232">
        <f>(VLOOKUP($C224,Incurred_Real!$A$25:$BR$427,Incurred_Real!AS$1,FALSE))*$M224</f>
        <v>0</v>
      </c>
      <c r="Q224" s="232">
        <f>(VLOOKUP($C224,Incurred_Real!$A$25:$BR$427,Incurred_Real!AT$1,FALSE))*$M224</f>
        <v>0</v>
      </c>
      <c r="R224" s="232">
        <f>(VLOOKUP($C224,Incurred_Real!$A$25:$BR$427,Incurred_Real!AU$1,FALSE))*$M224</f>
        <v>0</v>
      </c>
      <c r="S224" s="232">
        <f>(VLOOKUP($C224,Incurred_Real!$A$25:$BR$427,Incurred_Real!AV$1,FALSE))*$M224</f>
        <v>0</v>
      </c>
      <c r="T224" s="232">
        <f>(VLOOKUP($C224,Incurred_Real!$A$25:$BR$427,Incurred_Real!AW$1,FALSE))*$M224</f>
        <v>0</v>
      </c>
      <c r="U224" s="232">
        <f>(VLOOKUP($C224,Incurred_Real!$A$25:$BR$427,Incurred_Real!AX$1,FALSE))*$M224</f>
        <v>0</v>
      </c>
      <c r="V224" s="232">
        <f>(VLOOKUP($C224,Incurred_Real!$A$25:$BR$427,Incurred_Real!AY$1,FALSE))*$M224</f>
        <v>0</v>
      </c>
      <c r="W224" s="232">
        <f>(VLOOKUP($C224,Incurred_Real!$A$25:$BR$427,Incurred_Real!AZ$1,FALSE))*$M224</f>
        <v>0</v>
      </c>
      <c r="X224" s="232">
        <f>(VLOOKUP($C224,Incurred_Real!$A$25:$BR$427,Incurred_Real!BA$1,FALSE))*$M224</f>
        <v>0</v>
      </c>
      <c r="Y224" s="232">
        <f>(VLOOKUP($C224,Incurred_Real!$A$25:$BR$427,Incurred_Real!BB$1,FALSE))*$M224</f>
        <v>0</v>
      </c>
      <c r="Z224" s="232">
        <f>(VLOOKUP($C224,Incurred_Real!$A$25:$BR$427,Incurred_Real!BC$1,FALSE))*$M224</f>
        <v>0</v>
      </c>
      <c r="AA224" s="232">
        <f>(VLOOKUP($C224,Incurred_Real!$A$25:$BR$427,Incurred_Real!BD$1,FALSE))*$M224</f>
        <v>0</v>
      </c>
      <c r="AB224" s="232">
        <f>(VLOOKUP($C224,Incurred_Real!$A$25:$BR$427,Incurred_Real!BE$1,FALSE))*$M224</f>
        <v>0</v>
      </c>
      <c r="AC224" s="232">
        <f>(VLOOKUP($C224,Incurred_Real!$A$25:$BR$427,Incurred_Real!BF$1,FALSE))*$M224</f>
        <v>0</v>
      </c>
      <c r="AD224" s="232">
        <f>(VLOOKUP($C224,Incurred_Real!$A$25:$BR$427,Incurred_Real!BG$1,FALSE))*$M224</f>
        <v>0</v>
      </c>
      <c r="AE224" s="232">
        <f>(VLOOKUP($C224,Incurred_Real!$A$25:$BR$427,Incurred_Real!BH$1,FALSE))*$M224</f>
        <v>0</v>
      </c>
      <c r="AF224" s="232">
        <f>(VLOOKUP($C224,Incurred_Real!$A$25:$BR$427,Incurred_Real!BI$1,FALSE))*$M224</f>
        <v>0</v>
      </c>
      <c r="AG224" s="232">
        <f>(VLOOKUP($C224,Incurred_Real!$A$25:$BR$427,Incurred_Real!BJ$1,FALSE))*$M224</f>
        <v>0</v>
      </c>
      <c r="AH224" s="232">
        <f>(VLOOKUP($C224,Incurred_Real!$A$25:$BR$427,Incurred_Real!BK$1,FALSE))*$M224</f>
        <v>0</v>
      </c>
      <c r="AI224" s="232">
        <f>(VLOOKUP($C224,Incurred_Real!$A$25:$BR$427,Incurred_Real!BL$1,FALSE))*$M224</f>
        <v>0</v>
      </c>
      <c r="AJ224" s="232">
        <f>(VLOOKUP($C224,Incurred_Real!$A$25:$BR$427,Incurred_Real!BM$1,FALSE))*$M224</f>
        <v>0</v>
      </c>
      <c r="AK224" s="232">
        <f>(VLOOKUP($C224,Incurred_Real!$A$25:$BR$427,Incurred_Real!BN$1,FALSE))*$M224</f>
        <v>0</v>
      </c>
      <c r="AL224" s="232">
        <f>(VLOOKUP($C224,Incurred_Real!$A$25:$BR$427,Incurred_Real!BO$1,FALSE))*$M224</f>
        <v>0</v>
      </c>
      <c r="AM224" s="232">
        <f>(VLOOKUP($C224,Incurred_Real!$A$25:$BR$427,Incurred_Real!BP$1,FALSE))*$M224</f>
        <v>0</v>
      </c>
      <c r="AN224" s="232">
        <f>(VLOOKUP($C224,Incurred_Real!$A$25:$BR$427,Incurred_Real!BQ$1,FALSE))*$M224</f>
        <v>0</v>
      </c>
      <c r="AO224" s="232">
        <f>(VLOOKUP($C224,Incurred_Real!$A$25:$BR$427,Incurred_Real!BR$1,FALSE))*$M224</f>
        <v>0</v>
      </c>
      <c r="AP224" s="232">
        <f t="shared" si="21"/>
        <v>0</v>
      </c>
      <c r="AR224" s="232" t="b">
        <f t="shared" si="22"/>
        <v>1</v>
      </c>
    </row>
    <row r="225" spans="3:44" x14ac:dyDescent="0.15">
      <c r="C225" s="11" t="s">
        <v>736</v>
      </c>
      <c r="D225" s="11" t="str">
        <f>VLOOKUP(C225,'Project List'!$A$9:$AG$360,'Project List'!$G$1,FALSE)</f>
        <v>Davenport-Cultana Telecoms Bearer</v>
      </c>
      <c r="E225" s="11" t="str">
        <f>VLOOKUP($C225,Incurred_Real!$A$24:$E$376,Incurred_Real!$D$1,FALSE)</f>
        <v>Augmentation</v>
      </c>
      <c r="F225" s="13">
        <f>IF(VLOOKUP($C225,Incurred_Nominal!$A$25:$AQ$426,Incurred_Nominal!$AL$1,FALSE)="Commissioned Extra",0,
IF(VLOOKUP($C225,Incurred_Nominal!$A$25:$AQ$426,Incurred_Nominal!$AK$1,FALSE)=F$4,VLOOKUP($C225,Incurred_Nominal!$A$25:$AQ$426,Incurred_Nominal!$AG$1,FALSE),0))</f>
        <v>0</v>
      </c>
      <c r="G225" s="13">
        <f>IF(VLOOKUP($C225,Incurred_Nominal!$A$25:$AQ$426,Incurred_Nominal!$AL$1,FALSE)="Commissioned Extra",0,
IF(VLOOKUP($C225,Incurred_Nominal!$A$25:$AQ$426,Incurred_Nominal!$AK$1,FALSE)=G$4,VLOOKUP($C225,Incurred_Nominal!$A$25:$AQ$426,Incurred_Nominal!$AG$1,FALSE),0))</f>
        <v>0</v>
      </c>
      <c r="H225" s="13">
        <f>IF(VLOOKUP($C225,Incurred_Nominal!$A$25:$AQ$426,Incurred_Nominal!$AL$1,FALSE)="Commissioned Extra",0,
IF(VLOOKUP($C225,Incurred_Nominal!$A$25:$AQ$426,Incurred_Nominal!$AK$1,FALSE)=H$4,VLOOKUP($C225,Incurred_Nominal!$A$25:$AQ$426,Incurred_Nominal!$AG$1,FALSE),0))</f>
        <v>0</v>
      </c>
      <c r="I225" s="13">
        <f>IF(VLOOKUP($C225,Incurred_Nominal!$A$25:$AQ$426,Incurred_Nominal!$AL$1,FALSE)="Commissioned Extra",0,
IF(VLOOKUP($C225,Incurred_Nominal!$A$25:$AQ$426,Incurred_Nominal!$AK$1,FALSE)=I$4,VLOOKUP($C225,Incurred_Nominal!$A$25:$AQ$426,Incurred_Nominal!$AG$1,FALSE),0))</f>
        <v>0</v>
      </c>
      <c r="J225" s="13">
        <f>IF(VLOOKUP($C225,Incurred_Nominal!$A$25:$AQ$426,Incurred_Nominal!$AL$1,FALSE)="Commissioned Extra",0,
IF(VLOOKUP($C225,Incurred_Nominal!$A$25:$AQ$426,Incurred_Nominal!$AK$1,FALSE)=J$4,VLOOKUP($C225,Incurred_Nominal!$A$25:$AQ$426,Incurred_Nominal!$AG$1,FALSE),0))</f>
        <v>0</v>
      </c>
      <c r="K225" s="13">
        <f>IF(VLOOKUP($C225,Incurred_Nominal!$A$25:$AQ$426,Incurred_Nominal!$AL$1,FALSE)="Commissioned Extra",0,
IF(VLOOKUP($C225,Incurred_Nominal!$A$25:$AQ$426,Incurred_Nominal!$AK$1,FALSE)=K$4,VLOOKUP($C225,Incurred_Nominal!$A$25:$AQ$426,Incurred_Nominal!$AG$1,FALSE),0))</f>
        <v>0</v>
      </c>
      <c r="L225" s="13">
        <f>IF(VLOOKUP($C225,Incurred_Nominal!$A$25:$AQ$426,Incurred_Nominal!$AL$1,FALSE)="Commissioned Extra",0,
IF(VLOOKUP($C225,Incurred_Nominal!$A$25:$AQ$426,Incurred_Nominal!$AK$1,FALSE)=L$4,VLOOKUP($C225,Incurred_Nominal!$A$25:$AQ$426,Incurred_Nominal!$AG$1,FALSE),0))</f>
        <v>0</v>
      </c>
      <c r="M225" s="232">
        <f t="shared" si="19"/>
        <v>0</v>
      </c>
      <c r="N225" s="232" t="str">
        <f t="shared" si="20"/>
        <v/>
      </c>
      <c r="P225" s="232">
        <f>(VLOOKUP($C225,Incurred_Real!$A$25:$BR$427,Incurred_Real!AS$1,FALSE))*$M225</f>
        <v>0</v>
      </c>
      <c r="Q225" s="232">
        <f>(VLOOKUP($C225,Incurred_Real!$A$25:$BR$427,Incurred_Real!AT$1,FALSE))*$M225</f>
        <v>0</v>
      </c>
      <c r="R225" s="232">
        <f>(VLOOKUP($C225,Incurred_Real!$A$25:$BR$427,Incurred_Real!AU$1,FALSE))*$M225</f>
        <v>0</v>
      </c>
      <c r="S225" s="232">
        <f>(VLOOKUP($C225,Incurred_Real!$A$25:$BR$427,Incurred_Real!AV$1,FALSE))*$M225</f>
        <v>0</v>
      </c>
      <c r="T225" s="232">
        <f>(VLOOKUP($C225,Incurred_Real!$A$25:$BR$427,Incurred_Real!AW$1,FALSE))*$M225</f>
        <v>0</v>
      </c>
      <c r="U225" s="232">
        <f>(VLOOKUP($C225,Incurred_Real!$A$25:$BR$427,Incurred_Real!AX$1,FALSE))*$M225</f>
        <v>0</v>
      </c>
      <c r="V225" s="232">
        <f>(VLOOKUP($C225,Incurred_Real!$A$25:$BR$427,Incurred_Real!AY$1,FALSE))*$M225</f>
        <v>0</v>
      </c>
      <c r="W225" s="232">
        <f>(VLOOKUP($C225,Incurred_Real!$A$25:$BR$427,Incurred_Real!AZ$1,FALSE))*$M225</f>
        <v>0</v>
      </c>
      <c r="X225" s="232">
        <f>(VLOOKUP($C225,Incurred_Real!$A$25:$BR$427,Incurred_Real!BA$1,FALSE))*$M225</f>
        <v>0</v>
      </c>
      <c r="Y225" s="232">
        <f>(VLOOKUP($C225,Incurred_Real!$A$25:$BR$427,Incurred_Real!BB$1,FALSE))*$M225</f>
        <v>0</v>
      </c>
      <c r="Z225" s="232">
        <f>(VLOOKUP($C225,Incurred_Real!$A$25:$BR$427,Incurred_Real!BC$1,FALSE))*$M225</f>
        <v>0</v>
      </c>
      <c r="AA225" s="232">
        <f>(VLOOKUP($C225,Incurred_Real!$A$25:$BR$427,Incurred_Real!BD$1,FALSE))*$M225</f>
        <v>0</v>
      </c>
      <c r="AB225" s="232">
        <f>(VLOOKUP($C225,Incurred_Real!$A$25:$BR$427,Incurred_Real!BE$1,FALSE))*$M225</f>
        <v>0</v>
      </c>
      <c r="AC225" s="232">
        <f>(VLOOKUP($C225,Incurred_Real!$A$25:$BR$427,Incurred_Real!BF$1,FALSE))*$M225</f>
        <v>0</v>
      </c>
      <c r="AD225" s="232">
        <f>(VLOOKUP($C225,Incurred_Real!$A$25:$BR$427,Incurred_Real!BG$1,FALSE))*$M225</f>
        <v>0</v>
      </c>
      <c r="AE225" s="232">
        <f>(VLOOKUP($C225,Incurred_Real!$A$25:$BR$427,Incurred_Real!BH$1,FALSE))*$M225</f>
        <v>0</v>
      </c>
      <c r="AF225" s="232">
        <f>(VLOOKUP($C225,Incurred_Real!$A$25:$BR$427,Incurred_Real!BI$1,FALSE))*$M225</f>
        <v>0</v>
      </c>
      <c r="AG225" s="232">
        <f>(VLOOKUP($C225,Incurred_Real!$A$25:$BR$427,Incurred_Real!BJ$1,FALSE))*$M225</f>
        <v>0</v>
      </c>
      <c r="AH225" s="232">
        <f>(VLOOKUP($C225,Incurred_Real!$A$25:$BR$427,Incurred_Real!BK$1,FALSE))*$M225</f>
        <v>0</v>
      </c>
      <c r="AI225" s="232">
        <f>(VLOOKUP($C225,Incurred_Real!$A$25:$BR$427,Incurred_Real!BL$1,FALSE))*$M225</f>
        <v>0</v>
      </c>
      <c r="AJ225" s="232">
        <f>(VLOOKUP($C225,Incurred_Real!$A$25:$BR$427,Incurred_Real!BM$1,FALSE))*$M225</f>
        <v>0</v>
      </c>
      <c r="AK225" s="232">
        <f>(VLOOKUP($C225,Incurred_Real!$A$25:$BR$427,Incurred_Real!BN$1,FALSE))*$M225</f>
        <v>0</v>
      </c>
      <c r="AL225" s="232">
        <f>(VLOOKUP($C225,Incurred_Real!$A$25:$BR$427,Incurred_Real!BO$1,FALSE))*$M225</f>
        <v>0</v>
      </c>
      <c r="AM225" s="232">
        <f>(VLOOKUP($C225,Incurred_Real!$A$25:$BR$427,Incurred_Real!BP$1,FALSE))*$M225</f>
        <v>0</v>
      </c>
      <c r="AN225" s="232">
        <f>(VLOOKUP($C225,Incurred_Real!$A$25:$BR$427,Incurred_Real!BQ$1,FALSE))*$M225</f>
        <v>0</v>
      </c>
      <c r="AO225" s="232">
        <f>(VLOOKUP($C225,Incurred_Real!$A$25:$BR$427,Incurred_Real!BR$1,FALSE))*$M225</f>
        <v>0</v>
      </c>
      <c r="AP225" s="232">
        <f t="shared" si="21"/>
        <v>0</v>
      </c>
      <c r="AR225" s="232" t="b">
        <f t="shared" si="22"/>
        <v>1</v>
      </c>
    </row>
    <row r="226" spans="3:44" x14ac:dyDescent="0.15">
      <c r="C226" s="11" t="s">
        <v>738</v>
      </c>
      <c r="D226" s="11" t="str">
        <f>VLOOKUP(C226,'Project List'!$A$9:$AG$360,'Project List'!$G$1,FALSE)</f>
        <v>Transformer Geomagnetically Induced Current (GIC) Monitoring</v>
      </c>
      <c r="E226" s="11" t="str">
        <f>VLOOKUP($C226,Incurred_Real!$A$24:$E$376,Incurred_Real!$D$1,FALSE)</f>
        <v>Security/Compliance</v>
      </c>
      <c r="F226" s="13">
        <f>IF(VLOOKUP($C226,Incurred_Nominal!$A$25:$AQ$426,Incurred_Nominal!$AL$1,FALSE)="Commissioned Extra",0,
IF(VLOOKUP($C226,Incurred_Nominal!$A$25:$AQ$426,Incurred_Nominal!$AK$1,FALSE)=F$4,VLOOKUP($C226,Incurred_Nominal!$A$25:$AQ$426,Incurred_Nominal!$AG$1,FALSE),0))</f>
        <v>0</v>
      </c>
      <c r="G226" s="13">
        <f>IF(VLOOKUP($C226,Incurred_Nominal!$A$25:$AQ$426,Incurred_Nominal!$AL$1,FALSE)="Commissioned Extra",0,
IF(VLOOKUP($C226,Incurred_Nominal!$A$25:$AQ$426,Incurred_Nominal!$AK$1,FALSE)=G$4,VLOOKUP($C226,Incurred_Nominal!$A$25:$AQ$426,Incurred_Nominal!$AG$1,FALSE),0))</f>
        <v>0</v>
      </c>
      <c r="H226" s="13">
        <f>IF(VLOOKUP($C226,Incurred_Nominal!$A$25:$AQ$426,Incurred_Nominal!$AL$1,FALSE)="Commissioned Extra",0,
IF(VLOOKUP($C226,Incurred_Nominal!$A$25:$AQ$426,Incurred_Nominal!$AK$1,FALSE)=H$4,VLOOKUP($C226,Incurred_Nominal!$A$25:$AQ$426,Incurred_Nominal!$AG$1,FALSE),0))</f>
        <v>0</v>
      </c>
      <c r="I226" s="13">
        <f>IF(VLOOKUP($C226,Incurred_Nominal!$A$25:$AQ$426,Incurred_Nominal!$AL$1,FALSE)="Commissioned Extra",0,
IF(VLOOKUP($C226,Incurred_Nominal!$A$25:$AQ$426,Incurred_Nominal!$AK$1,FALSE)=I$4,VLOOKUP($C226,Incurred_Nominal!$A$25:$AQ$426,Incurred_Nominal!$AG$1,FALSE),0))</f>
        <v>527105.67538316164</v>
      </c>
      <c r="J226" s="13">
        <f>IF(VLOOKUP($C226,Incurred_Nominal!$A$25:$AQ$426,Incurred_Nominal!$AL$1,FALSE)="Commissioned Extra",0,
IF(VLOOKUP($C226,Incurred_Nominal!$A$25:$AQ$426,Incurred_Nominal!$AK$1,FALSE)=J$4,VLOOKUP($C226,Incurred_Nominal!$A$25:$AQ$426,Incurred_Nominal!$AG$1,FALSE),0))</f>
        <v>0</v>
      </c>
      <c r="K226" s="13">
        <f>IF(VLOOKUP($C226,Incurred_Nominal!$A$25:$AQ$426,Incurred_Nominal!$AL$1,FALSE)="Commissioned Extra",0,
IF(VLOOKUP($C226,Incurred_Nominal!$A$25:$AQ$426,Incurred_Nominal!$AK$1,FALSE)=K$4,VLOOKUP($C226,Incurred_Nominal!$A$25:$AQ$426,Incurred_Nominal!$AG$1,FALSE),0))</f>
        <v>0</v>
      </c>
      <c r="L226" s="13">
        <f>IF(VLOOKUP($C226,Incurred_Nominal!$A$25:$AQ$426,Incurred_Nominal!$AL$1,FALSE)="Commissioned Extra",0,
IF(VLOOKUP($C226,Incurred_Nominal!$A$25:$AQ$426,Incurred_Nominal!$AK$1,FALSE)=L$4,VLOOKUP($C226,Incurred_Nominal!$A$25:$AQ$426,Incurred_Nominal!$AG$1,FALSE),0))</f>
        <v>0</v>
      </c>
      <c r="M226" s="232">
        <f t="shared" si="19"/>
        <v>527105.67538316164</v>
      </c>
      <c r="N226" s="232">
        <f t="shared" si="20"/>
        <v>2025</v>
      </c>
      <c r="P226" s="232">
        <f>(VLOOKUP($C226,Incurred_Real!$A$25:$BR$427,Incurred_Real!AS$1,FALSE))*$M226</f>
        <v>0</v>
      </c>
      <c r="Q226" s="232">
        <f>(VLOOKUP($C226,Incurred_Real!$A$25:$BR$427,Incurred_Real!AT$1,FALSE))*$M226</f>
        <v>0</v>
      </c>
      <c r="R226" s="232">
        <f>(VLOOKUP($C226,Incurred_Real!$A$25:$BR$427,Incurred_Real!AU$1,FALSE))*$M226</f>
        <v>0</v>
      </c>
      <c r="S226" s="232">
        <f>(VLOOKUP($C226,Incurred_Real!$A$25:$BR$427,Incurred_Real!AV$1,FALSE))*$M226</f>
        <v>0</v>
      </c>
      <c r="T226" s="232">
        <f>(VLOOKUP($C226,Incurred_Real!$A$25:$BR$427,Incurred_Real!AW$1,FALSE))*$M226</f>
        <v>0</v>
      </c>
      <c r="U226" s="232">
        <f>(VLOOKUP($C226,Incurred_Real!$A$25:$BR$427,Incurred_Real!AX$1,FALSE))*$M226</f>
        <v>0</v>
      </c>
      <c r="V226" s="232">
        <f>(VLOOKUP($C226,Incurred_Real!$A$25:$BR$427,Incurred_Real!AY$1,FALSE))*$M226</f>
        <v>0</v>
      </c>
      <c r="W226" s="232">
        <f>(VLOOKUP($C226,Incurred_Real!$A$25:$BR$427,Incurred_Real!AZ$1,FALSE))*$M226</f>
        <v>0</v>
      </c>
      <c r="X226" s="232">
        <f>(VLOOKUP($C226,Incurred_Real!$A$25:$BR$427,Incurred_Real!BA$1,FALSE))*$M226</f>
        <v>0</v>
      </c>
      <c r="Y226" s="232">
        <f>(VLOOKUP($C226,Incurred_Real!$A$25:$BR$427,Incurred_Real!BB$1,FALSE))*$M226</f>
        <v>34689.609422873982</v>
      </c>
      <c r="Z226" s="232">
        <f>(VLOOKUP($C226,Incurred_Real!$A$25:$BR$427,Incurred_Real!BC$1,FALSE))*$M226</f>
        <v>0</v>
      </c>
      <c r="AA226" s="232">
        <f>(VLOOKUP($C226,Incurred_Real!$A$25:$BR$427,Incurred_Real!BD$1,FALSE))*$M226</f>
        <v>0</v>
      </c>
      <c r="AB226" s="232">
        <f>(VLOOKUP($C226,Incurred_Real!$A$25:$BR$427,Incurred_Real!BE$1,FALSE))*$M226</f>
        <v>0</v>
      </c>
      <c r="AC226" s="232">
        <f>(VLOOKUP($C226,Incurred_Real!$A$25:$BR$427,Incurred_Real!BF$1,FALSE))*$M226</f>
        <v>0</v>
      </c>
      <c r="AD226" s="232">
        <f>(VLOOKUP($C226,Incurred_Real!$A$25:$BR$427,Incurred_Real!BG$1,FALSE))*$M226</f>
        <v>455668.59835131088</v>
      </c>
      <c r="AE226" s="232">
        <f>(VLOOKUP($C226,Incurred_Real!$A$25:$BR$427,Incurred_Real!BH$1,FALSE))*$M226</f>
        <v>0</v>
      </c>
      <c r="AF226" s="232">
        <f>(VLOOKUP($C226,Incurred_Real!$A$25:$BR$427,Incurred_Real!BI$1,FALSE))*$M226</f>
        <v>36747.46760897668</v>
      </c>
      <c r="AG226" s="232">
        <f>(VLOOKUP($C226,Incurred_Real!$A$25:$BR$427,Incurred_Real!BJ$1,FALSE))*$M226</f>
        <v>0</v>
      </c>
      <c r="AH226" s="232">
        <f>(VLOOKUP($C226,Incurred_Real!$A$25:$BR$427,Incurred_Real!BK$1,FALSE))*$M226</f>
        <v>0</v>
      </c>
      <c r="AI226" s="232">
        <f>(VLOOKUP($C226,Incurred_Real!$A$25:$BR$427,Incurred_Real!BL$1,FALSE))*$M226</f>
        <v>0</v>
      </c>
      <c r="AJ226" s="232">
        <f>(VLOOKUP($C226,Incurred_Real!$A$25:$BR$427,Incurred_Real!BM$1,FALSE))*$M226</f>
        <v>0</v>
      </c>
      <c r="AK226" s="232">
        <f>(VLOOKUP($C226,Incurred_Real!$A$25:$BR$427,Incurred_Real!BN$1,FALSE))*$M226</f>
        <v>0</v>
      </c>
      <c r="AL226" s="232">
        <f>(VLOOKUP($C226,Incurred_Real!$A$25:$BR$427,Incurred_Real!BO$1,FALSE))*$M226</f>
        <v>0</v>
      </c>
      <c r="AM226" s="232">
        <f>(VLOOKUP($C226,Incurred_Real!$A$25:$BR$427,Incurred_Real!BP$1,FALSE))*$M226</f>
        <v>0</v>
      </c>
      <c r="AN226" s="232">
        <f>(VLOOKUP($C226,Incurred_Real!$A$25:$BR$427,Incurred_Real!BQ$1,FALSE))*$M226</f>
        <v>0</v>
      </c>
      <c r="AO226" s="232">
        <f>(VLOOKUP($C226,Incurred_Real!$A$25:$BR$427,Incurred_Real!BR$1,FALSE))*$M226</f>
        <v>0</v>
      </c>
      <c r="AP226" s="232">
        <f t="shared" si="21"/>
        <v>527105.67538316152</v>
      </c>
      <c r="AR226" s="232" t="b">
        <f t="shared" si="22"/>
        <v>1</v>
      </c>
    </row>
    <row r="227" spans="3:44" x14ac:dyDescent="0.15">
      <c r="C227" s="11" t="s">
        <v>740</v>
      </c>
      <c r="D227" s="11" t="str">
        <f>VLOOKUP(C227,'Project List'!$A$9:$AG$360,'Project List'!$G$1,FALSE)</f>
        <v>East Terrace 275 kV GIS Gas Monitoring System Upgrade</v>
      </c>
      <c r="E227" s="11" t="str">
        <f>VLOOKUP($C227,Incurred_Real!$A$24:$E$376,Incurred_Real!$D$1,FALSE)</f>
        <v>Replacement</v>
      </c>
      <c r="F227" s="13">
        <f>IF(VLOOKUP($C227,Incurred_Nominal!$A$25:$AQ$426,Incurred_Nominal!$AL$1,FALSE)="Commissioned Extra",0,
IF(VLOOKUP($C227,Incurred_Nominal!$A$25:$AQ$426,Incurred_Nominal!$AK$1,FALSE)=F$4,VLOOKUP($C227,Incurred_Nominal!$A$25:$AQ$426,Incurred_Nominal!$AG$1,FALSE),0))</f>
        <v>0</v>
      </c>
      <c r="G227" s="13">
        <f>IF(VLOOKUP($C227,Incurred_Nominal!$A$25:$AQ$426,Incurred_Nominal!$AL$1,FALSE)="Commissioned Extra",0,
IF(VLOOKUP($C227,Incurred_Nominal!$A$25:$AQ$426,Incurred_Nominal!$AK$1,FALSE)=G$4,VLOOKUP($C227,Incurred_Nominal!$A$25:$AQ$426,Incurred_Nominal!$AG$1,FALSE),0))</f>
        <v>1235577.0628778194</v>
      </c>
      <c r="H227" s="13">
        <f>IF(VLOOKUP($C227,Incurred_Nominal!$A$25:$AQ$426,Incurred_Nominal!$AL$1,FALSE)="Commissioned Extra",0,
IF(VLOOKUP($C227,Incurred_Nominal!$A$25:$AQ$426,Incurred_Nominal!$AK$1,FALSE)=H$4,VLOOKUP($C227,Incurred_Nominal!$A$25:$AQ$426,Incurred_Nominal!$AG$1,FALSE),0))</f>
        <v>0</v>
      </c>
      <c r="I227" s="13">
        <f>IF(VLOOKUP($C227,Incurred_Nominal!$A$25:$AQ$426,Incurred_Nominal!$AL$1,FALSE)="Commissioned Extra",0,
IF(VLOOKUP($C227,Incurred_Nominal!$A$25:$AQ$426,Incurred_Nominal!$AK$1,FALSE)=I$4,VLOOKUP($C227,Incurred_Nominal!$A$25:$AQ$426,Incurred_Nominal!$AG$1,FALSE),0))</f>
        <v>0</v>
      </c>
      <c r="J227" s="13">
        <f>IF(VLOOKUP($C227,Incurred_Nominal!$A$25:$AQ$426,Incurred_Nominal!$AL$1,FALSE)="Commissioned Extra",0,
IF(VLOOKUP($C227,Incurred_Nominal!$A$25:$AQ$426,Incurred_Nominal!$AK$1,FALSE)=J$4,VLOOKUP($C227,Incurred_Nominal!$A$25:$AQ$426,Incurred_Nominal!$AG$1,FALSE),0))</f>
        <v>0</v>
      </c>
      <c r="K227" s="13">
        <f>IF(VLOOKUP($C227,Incurred_Nominal!$A$25:$AQ$426,Incurred_Nominal!$AL$1,FALSE)="Commissioned Extra",0,
IF(VLOOKUP($C227,Incurred_Nominal!$A$25:$AQ$426,Incurred_Nominal!$AK$1,FALSE)=K$4,VLOOKUP($C227,Incurred_Nominal!$A$25:$AQ$426,Incurred_Nominal!$AG$1,FALSE),0))</f>
        <v>0</v>
      </c>
      <c r="L227" s="13">
        <f>IF(VLOOKUP($C227,Incurred_Nominal!$A$25:$AQ$426,Incurred_Nominal!$AL$1,FALSE)="Commissioned Extra",0,
IF(VLOOKUP($C227,Incurred_Nominal!$A$25:$AQ$426,Incurred_Nominal!$AK$1,FALSE)=L$4,VLOOKUP($C227,Incurred_Nominal!$A$25:$AQ$426,Incurred_Nominal!$AG$1,FALSE),0))</f>
        <v>0</v>
      </c>
      <c r="M227" s="232">
        <f t="shared" si="19"/>
        <v>1235577.0628778194</v>
      </c>
      <c r="N227" s="232">
        <f t="shared" si="20"/>
        <v>2023</v>
      </c>
      <c r="P227" s="232">
        <f>(VLOOKUP($C227,Incurred_Real!$A$25:$BR$427,Incurred_Real!AS$1,FALSE))*$M227</f>
        <v>0</v>
      </c>
      <c r="Q227" s="232">
        <f>(VLOOKUP($C227,Incurred_Real!$A$25:$BR$427,Incurred_Real!AT$1,FALSE))*$M227</f>
        <v>0</v>
      </c>
      <c r="R227" s="232">
        <f>(VLOOKUP($C227,Incurred_Real!$A$25:$BR$427,Incurred_Real!AU$1,FALSE))*$M227</f>
        <v>0</v>
      </c>
      <c r="S227" s="232">
        <f>(VLOOKUP($C227,Incurred_Real!$A$25:$BR$427,Incurred_Real!AV$1,FALSE))*$M227</f>
        <v>0</v>
      </c>
      <c r="T227" s="232">
        <f>(VLOOKUP($C227,Incurred_Real!$A$25:$BR$427,Incurred_Real!AW$1,FALSE))*$M227</f>
        <v>0</v>
      </c>
      <c r="U227" s="232">
        <f>(VLOOKUP($C227,Incurred_Real!$A$25:$BR$427,Incurred_Real!AX$1,FALSE))*$M227</f>
        <v>0</v>
      </c>
      <c r="V227" s="232">
        <f>(VLOOKUP($C227,Incurred_Real!$A$25:$BR$427,Incurred_Real!AY$1,FALSE))*$M227</f>
        <v>0</v>
      </c>
      <c r="W227" s="232">
        <f>(VLOOKUP($C227,Incurred_Real!$A$25:$BR$427,Incurred_Real!AZ$1,FALSE))*$M227</f>
        <v>0</v>
      </c>
      <c r="X227" s="232">
        <f>(VLOOKUP($C227,Incurred_Real!$A$25:$BR$427,Incurred_Real!BA$1,FALSE))*$M227</f>
        <v>0</v>
      </c>
      <c r="Y227" s="232">
        <f>(VLOOKUP($C227,Incurred_Real!$A$25:$BR$427,Incurred_Real!BB$1,FALSE))*$M227</f>
        <v>0</v>
      </c>
      <c r="Z227" s="232">
        <f>(VLOOKUP($C227,Incurred_Real!$A$25:$BR$427,Incurred_Real!BC$1,FALSE))*$M227</f>
        <v>0</v>
      </c>
      <c r="AA227" s="232">
        <f>(VLOOKUP($C227,Incurred_Real!$A$25:$BR$427,Incurred_Real!BD$1,FALSE))*$M227</f>
        <v>0</v>
      </c>
      <c r="AB227" s="232">
        <f>(VLOOKUP($C227,Incurred_Real!$A$25:$BR$427,Incurred_Real!BE$1,FALSE))*$M227</f>
        <v>0</v>
      </c>
      <c r="AC227" s="232">
        <f>(VLOOKUP($C227,Incurred_Real!$A$25:$BR$427,Incurred_Real!BF$1,FALSE))*$M227</f>
        <v>0</v>
      </c>
      <c r="AD227" s="232">
        <f>(VLOOKUP($C227,Incurred_Real!$A$25:$BR$427,Incurred_Real!BG$1,FALSE))*$M227</f>
        <v>1235577.0628778194</v>
      </c>
      <c r="AE227" s="232">
        <f>(VLOOKUP($C227,Incurred_Real!$A$25:$BR$427,Incurred_Real!BH$1,FALSE))*$M227</f>
        <v>0</v>
      </c>
      <c r="AF227" s="232">
        <f>(VLOOKUP($C227,Incurred_Real!$A$25:$BR$427,Incurred_Real!BI$1,FALSE))*$M227</f>
        <v>0</v>
      </c>
      <c r="AG227" s="232">
        <f>(VLOOKUP($C227,Incurred_Real!$A$25:$BR$427,Incurred_Real!BJ$1,FALSE))*$M227</f>
        <v>0</v>
      </c>
      <c r="AH227" s="232">
        <f>(VLOOKUP($C227,Incurred_Real!$A$25:$BR$427,Incurred_Real!BK$1,FALSE))*$M227</f>
        <v>0</v>
      </c>
      <c r="AI227" s="232">
        <f>(VLOOKUP($C227,Incurred_Real!$A$25:$BR$427,Incurred_Real!BL$1,FALSE))*$M227</f>
        <v>0</v>
      </c>
      <c r="AJ227" s="232">
        <f>(VLOOKUP($C227,Incurred_Real!$A$25:$BR$427,Incurred_Real!BM$1,FALSE))*$M227</f>
        <v>0</v>
      </c>
      <c r="AK227" s="232">
        <f>(VLOOKUP($C227,Incurred_Real!$A$25:$BR$427,Incurred_Real!BN$1,FALSE))*$M227</f>
        <v>0</v>
      </c>
      <c r="AL227" s="232">
        <f>(VLOOKUP($C227,Incurred_Real!$A$25:$BR$427,Incurred_Real!BO$1,FALSE))*$M227</f>
        <v>0</v>
      </c>
      <c r="AM227" s="232">
        <f>(VLOOKUP($C227,Incurred_Real!$A$25:$BR$427,Incurred_Real!BP$1,FALSE))*$M227</f>
        <v>0</v>
      </c>
      <c r="AN227" s="232">
        <f>(VLOOKUP($C227,Incurred_Real!$A$25:$BR$427,Incurred_Real!BQ$1,FALSE))*$M227</f>
        <v>0</v>
      </c>
      <c r="AO227" s="232">
        <f>(VLOOKUP($C227,Incurred_Real!$A$25:$BR$427,Incurred_Real!BR$1,FALSE))*$M227</f>
        <v>0</v>
      </c>
      <c r="AP227" s="232">
        <f t="shared" si="21"/>
        <v>1235577.0628778194</v>
      </c>
      <c r="AR227" s="232" t="b">
        <f t="shared" si="22"/>
        <v>1</v>
      </c>
    </row>
    <row r="228" spans="3:44" x14ac:dyDescent="0.15">
      <c r="C228" s="11" t="s">
        <v>742</v>
      </c>
      <c r="D228" s="11" t="str">
        <f>VLOOKUP(C228,'Project List'!$A$9:$AG$360,'Project List'!$G$1,FALSE)</f>
        <v>Substation Access Roads and Drainage Upgrade</v>
      </c>
      <c r="E228" s="11" t="str">
        <f>VLOOKUP($C228,Incurred_Real!$A$24:$E$376,Incurred_Real!$D$1,FALSE)</f>
        <v>Security/Compliance</v>
      </c>
      <c r="F228" s="13">
        <f>IF(VLOOKUP($C228,Incurred_Nominal!$A$25:$AQ$426,Incurred_Nominal!$AL$1,FALSE)="Commissioned Extra",0,
IF(VLOOKUP($C228,Incurred_Nominal!$A$25:$AQ$426,Incurred_Nominal!$AK$1,FALSE)=F$4,VLOOKUP($C228,Incurred_Nominal!$A$25:$AQ$426,Incurred_Nominal!$AG$1,FALSE),0))</f>
        <v>0</v>
      </c>
      <c r="G228" s="13">
        <f>IF(VLOOKUP($C228,Incurred_Nominal!$A$25:$AQ$426,Incurred_Nominal!$AL$1,FALSE)="Commissioned Extra",0,
IF(VLOOKUP($C228,Incurred_Nominal!$A$25:$AQ$426,Incurred_Nominal!$AK$1,FALSE)=G$4,VLOOKUP($C228,Incurred_Nominal!$A$25:$AQ$426,Incurred_Nominal!$AG$1,FALSE),0))</f>
        <v>0</v>
      </c>
      <c r="H228" s="13">
        <f>IF(VLOOKUP($C228,Incurred_Nominal!$A$25:$AQ$426,Incurred_Nominal!$AL$1,FALSE)="Commissioned Extra",0,
IF(VLOOKUP($C228,Incurred_Nominal!$A$25:$AQ$426,Incurred_Nominal!$AK$1,FALSE)=H$4,VLOOKUP($C228,Incurred_Nominal!$A$25:$AQ$426,Incurred_Nominal!$AG$1,FALSE),0))</f>
        <v>0</v>
      </c>
      <c r="I228" s="13">
        <f>IF(VLOOKUP($C228,Incurred_Nominal!$A$25:$AQ$426,Incurred_Nominal!$AL$1,FALSE)="Commissioned Extra",0,
IF(VLOOKUP($C228,Incurred_Nominal!$A$25:$AQ$426,Incurred_Nominal!$AK$1,FALSE)=I$4,VLOOKUP($C228,Incurred_Nominal!$A$25:$AQ$426,Incurred_Nominal!$AG$1,FALSE),0))</f>
        <v>0</v>
      </c>
      <c r="J228" s="13">
        <f>IF(VLOOKUP($C228,Incurred_Nominal!$A$25:$AQ$426,Incurred_Nominal!$AL$1,FALSE)="Commissioned Extra",0,
IF(VLOOKUP($C228,Incurred_Nominal!$A$25:$AQ$426,Incurred_Nominal!$AK$1,FALSE)=J$4,VLOOKUP($C228,Incurred_Nominal!$A$25:$AQ$426,Incurred_Nominal!$AG$1,FALSE),0))</f>
        <v>0</v>
      </c>
      <c r="K228" s="13">
        <f>IF(VLOOKUP($C228,Incurred_Nominal!$A$25:$AQ$426,Incurred_Nominal!$AL$1,FALSE)="Commissioned Extra",0,
IF(VLOOKUP($C228,Incurred_Nominal!$A$25:$AQ$426,Incurred_Nominal!$AK$1,FALSE)=K$4,VLOOKUP($C228,Incurred_Nominal!$A$25:$AQ$426,Incurred_Nominal!$AG$1,FALSE),0))</f>
        <v>0</v>
      </c>
      <c r="L228" s="13">
        <f>IF(VLOOKUP($C228,Incurred_Nominal!$A$25:$AQ$426,Incurred_Nominal!$AL$1,FALSE)="Commissioned Extra",0,
IF(VLOOKUP($C228,Incurred_Nominal!$A$25:$AQ$426,Incurred_Nominal!$AK$1,FALSE)=L$4,VLOOKUP($C228,Incurred_Nominal!$A$25:$AQ$426,Incurred_Nominal!$AG$1,FALSE),0))</f>
        <v>0</v>
      </c>
      <c r="M228" s="232">
        <f t="shared" si="19"/>
        <v>0</v>
      </c>
      <c r="N228" s="232" t="str">
        <f t="shared" si="20"/>
        <v/>
      </c>
      <c r="P228" s="232">
        <f>(VLOOKUP($C228,Incurred_Real!$A$25:$BR$427,Incurred_Real!AS$1,FALSE))*$M228</f>
        <v>0</v>
      </c>
      <c r="Q228" s="232">
        <f>(VLOOKUP($C228,Incurred_Real!$A$25:$BR$427,Incurred_Real!AT$1,FALSE))*$M228</f>
        <v>0</v>
      </c>
      <c r="R228" s="232">
        <f>(VLOOKUP($C228,Incurred_Real!$A$25:$BR$427,Incurred_Real!AU$1,FALSE))*$M228</f>
        <v>0</v>
      </c>
      <c r="S228" s="232">
        <f>(VLOOKUP($C228,Incurred_Real!$A$25:$BR$427,Incurred_Real!AV$1,FALSE))*$M228</f>
        <v>0</v>
      </c>
      <c r="T228" s="232">
        <f>(VLOOKUP($C228,Incurred_Real!$A$25:$BR$427,Incurred_Real!AW$1,FALSE))*$M228</f>
        <v>0</v>
      </c>
      <c r="U228" s="232">
        <f>(VLOOKUP($C228,Incurred_Real!$A$25:$BR$427,Incurred_Real!AX$1,FALSE))*$M228</f>
        <v>0</v>
      </c>
      <c r="V228" s="232">
        <f>(VLOOKUP($C228,Incurred_Real!$A$25:$BR$427,Incurred_Real!AY$1,FALSE))*$M228</f>
        <v>0</v>
      </c>
      <c r="W228" s="232">
        <f>(VLOOKUP($C228,Incurred_Real!$A$25:$BR$427,Incurred_Real!AZ$1,FALSE))*$M228</f>
        <v>0</v>
      </c>
      <c r="X228" s="232">
        <f>(VLOOKUP($C228,Incurred_Real!$A$25:$BR$427,Incurred_Real!BA$1,FALSE))*$M228</f>
        <v>0</v>
      </c>
      <c r="Y228" s="232">
        <f>(VLOOKUP($C228,Incurred_Real!$A$25:$BR$427,Incurred_Real!BB$1,FALSE))*$M228</f>
        <v>0</v>
      </c>
      <c r="Z228" s="232">
        <f>(VLOOKUP($C228,Incurred_Real!$A$25:$BR$427,Incurred_Real!BC$1,FALSE))*$M228</f>
        <v>0</v>
      </c>
      <c r="AA228" s="232">
        <f>(VLOOKUP($C228,Incurred_Real!$A$25:$BR$427,Incurred_Real!BD$1,FALSE))*$M228</f>
        <v>0</v>
      </c>
      <c r="AB228" s="232">
        <f>(VLOOKUP($C228,Incurred_Real!$A$25:$BR$427,Incurred_Real!BE$1,FALSE))*$M228</f>
        <v>0</v>
      </c>
      <c r="AC228" s="232">
        <f>(VLOOKUP($C228,Incurred_Real!$A$25:$BR$427,Incurred_Real!BF$1,FALSE))*$M228</f>
        <v>0</v>
      </c>
      <c r="AD228" s="232">
        <f>(VLOOKUP($C228,Incurred_Real!$A$25:$BR$427,Incurred_Real!BG$1,FALSE))*$M228</f>
        <v>0</v>
      </c>
      <c r="AE228" s="232">
        <f>(VLOOKUP($C228,Incurred_Real!$A$25:$BR$427,Incurred_Real!BH$1,FALSE))*$M228</f>
        <v>0</v>
      </c>
      <c r="AF228" s="232">
        <f>(VLOOKUP($C228,Incurred_Real!$A$25:$BR$427,Incurred_Real!BI$1,FALSE))*$M228</f>
        <v>0</v>
      </c>
      <c r="AG228" s="232">
        <f>(VLOOKUP($C228,Incurred_Real!$A$25:$BR$427,Incurred_Real!BJ$1,FALSE))*$M228</f>
        <v>0</v>
      </c>
      <c r="AH228" s="232">
        <f>(VLOOKUP($C228,Incurred_Real!$A$25:$BR$427,Incurred_Real!BK$1,FALSE))*$M228</f>
        <v>0</v>
      </c>
      <c r="AI228" s="232">
        <f>(VLOOKUP($C228,Incurred_Real!$A$25:$BR$427,Incurred_Real!BL$1,FALSE))*$M228</f>
        <v>0</v>
      </c>
      <c r="AJ228" s="232">
        <f>(VLOOKUP($C228,Incurred_Real!$A$25:$BR$427,Incurred_Real!BM$1,FALSE))*$M228</f>
        <v>0</v>
      </c>
      <c r="AK228" s="232">
        <f>(VLOOKUP($C228,Incurred_Real!$A$25:$BR$427,Incurred_Real!BN$1,FALSE))*$M228</f>
        <v>0</v>
      </c>
      <c r="AL228" s="232">
        <f>(VLOOKUP($C228,Incurred_Real!$A$25:$BR$427,Incurred_Real!BO$1,FALSE))*$M228</f>
        <v>0</v>
      </c>
      <c r="AM228" s="232">
        <f>(VLOOKUP($C228,Incurred_Real!$A$25:$BR$427,Incurred_Real!BP$1,FALSE))*$M228</f>
        <v>0</v>
      </c>
      <c r="AN228" s="232">
        <f>(VLOOKUP($C228,Incurred_Real!$A$25:$BR$427,Incurred_Real!BQ$1,FALSE))*$M228</f>
        <v>0</v>
      </c>
      <c r="AO228" s="232">
        <f>(VLOOKUP($C228,Incurred_Real!$A$25:$BR$427,Incurred_Real!BR$1,FALSE))*$M228</f>
        <v>0</v>
      </c>
      <c r="AP228" s="232">
        <f t="shared" si="21"/>
        <v>0</v>
      </c>
      <c r="AR228" s="232" t="b">
        <f t="shared" si="22"/>
        <v>1</v>
      </c>
    </row>
    <row r="229" spans="3:44" x14ac:dyDescent="0.15">
      <c r="C229" s="11" t="s">
        <v>743</v>
      </c>
      <c r="D229" s="11" t="str">
        <f>VLOOKUP(C229,'Project List'!$A$9:$AG$360,'Project List'!$G$1,FALSE)</f>
        <v>East Terrace, Northfield and Kilburn Emergency Transformer D</v>
      </c>
      <c r="E229" s="11" t="str">
        <f>VLOOKUP($C229,Incurred_Real!$A$24:$E$376,Incurred_Real!$D$1,FALSE)</f>
        <v>Security/Compliance</v>
      </c>
      <c r="F229" s="13">
        <f>IF(VLOOKUP($C229,Incurred_Nominal!$A$25:$AQ$426,Incurred_Nominal!$AL$1,FALSE)="Commissioned Extra",0,
IF(VLOOKUP($C229,Incurred_Nominal!$A$25:$AQ$426,Incurred_Nominal!$AK$1,FALSE)=F$4,VLOOKUP($C229,Incurred_Nominal!$A$25:$AQ$426,Incurred_Nominal!$AG$1,FALSE),0))</f>
        <v>0</v>
      </c>
      <c r="G229" s="13">
        <f>IF(VLOOKUP($C229,Incurred_Nominal!$A$25:$AQ$426,Incurred_Nominal!$AL$1,FALSE)="Commissioned Extra",0,
IF(VLOOKUP($C229,Incurred_Nominal!$A$25:$AQ$426,Incurred_Nominal!$AK$1,FALSE)=G$4,VLOOKUP($C229,Incurred_Nominal!$A$25:$AQ$426,Incurred_Nominal!$AG$1,FALSE),0))</f>
        <v>0</v>
      </c>
      <c r="H229" s="13">
        <f>IF(VLOOKUP($C229,Incurred_Nominal!$A$25:$AQ$426,Incurred_Nominal!$AL$1,FALSE)="Commissioned Extra",0,
IF(VLOOKUP($C229,Incurred_Nominal!$A$25:$AQ$426,Incurred_Nominal!$AK$1,FALSE)=H$4,VLOOKUP($C229,Incurred_Nominal!$A$25:$AQ$426,Incurred_Nominal!$AG$1,FALSE),0))</f>
        <v>0</v>
      </c>
      <c r="I229" s="13">
        <f>IF(VLOOKUP($C229,Incurred_Nominal!$A$25:$AQ$426,Incurred_Nominal!$AL$1,FALSE)="Commissioned Extra",0,
IF(VLOOKUP($C229,Incurred_Nominal!$A$25:$AQ$426,Incurred_Nominal!$AK$1,FALSE)=I$4,VLOOKUP($C229,Incurred_Nominal!$A$25:$AQ$426,Incurred_Nominal!$AG$1,FALSE),0))</f>
        <v>2852283.37603798</v>
      </c>
      <c r="J229" s="13">
        <f>IF(VLOOKUP($C229,Incurred_Nominal!$A$25:$AQ$426,Incurred_Nominal!$AL$1,FALSE)="Commissioned Extra",0,
IF(VLOOKUP($C229,Incurred_Nominal!$A$25:$AQ$426,Incurred_Nominal!$AK$1,FALSE)=J$4,VLOOKUP($C229,Incurred_Nominal!$A$25:$AQ$426,Incurred_Nominal!$AG$1,FALSE),0))</f>
        <v>0</v>
      </c>
      <c r="K229" s="13">
        <f>IF(VLOOKUP($C229,Incurred_Nominal!$A$25:$AQ$426,Incurred_Nominal!$AL$1,FALSE)="Commissioned Extra",0,
IF(VLOOKUP($C229,Incurred_Nominal!$A$25:$AQ$426,Incurred_Nominal!$AK$1,FALSE)=K$4,VLOOKUP($C229,Incurred_Nominal!$A$25:$AQ$426,Incurred_Nominal!$AG$1,FALSE),0))</f>
        <v>0</v>
      </c>
      <c r="L229" s="13">
        <f>IF(VLOOKUP($C229,Incurred_Nominal!$A$25:$AQ$426,Incurred_Nominal!$AL$1,FALSE)="Commissioned Extra",0,
IF(VLOOKUP($C229,Incurred_Nominal!$A$25:$AQ$426,Incurred_Nominal!$AK$1,FALSE)=L$4,VLOOKUP($C229,Incurred_Nominal!$A$25:$AQ$426,Incurred_Nominal!$AG$1,FALSE),0))</f>
        <v>0</v>
      </c>
      <c r="M229" s="232">
        <f t="shared" si="19"/>
        <v>2852283.37603798</v>
      </c>
      <c r="N229" s="232">
        <f t="shared" si="20"/>
        <v>2025</v>
      </c>
      <c r="P229" s="232">
        <f>(VLOOKUP($C229,Incurred_Real!$A$25:$BR$427,Incurred_Real!AS$1,FALSE))*$M229</f>
        <v>0</v>
      </c>
      <c r="Q229" s="232">
        <f>(VLOOKUP($C229,Incurred_Real!$A$25:$BR$427,Incurred_Real!AT$1,FALSE))*$M229</f>
        <v>0</v>
      </c>
      <c r="R229" s="232">
        <f>(VLOOKUP($C229,Incurred_Real!$A$25:$BR$427,Incurred_Real!AU$1,FALSE))*$M229</f>
        <v>0</v>
      </c>
      <c r="S229" s="232">
        <f>(VLOOKUP($C229,Incurred_Real!$A$25:$BR$427,Incurred_Real!AV$1,FALSE))*$M229</f>
        <v>0</v>
      </c>
      <c r="T229" s="232">
        <f>(VLOOKUP($C229,Incurred_Real!$A$25:$BR$427,Incurred_Real!AW$1,FALSE))*$M229</f>
        <v>0</v>
      </c>
      <c r="U229" s="232">
        <f>(VLOOKUP($C229,Incurred_Real!$A$25:$BR$427,Incurred_Real!AX$1,FALSE))*$M229</f>
        <v>0</v>
      </c>
      <c r="V229" s="232">
        <f>(VLOOKUP($C229,Incurred_Real!$A$25:$BR$427,Incurred_Real!AY$1,FALSE))*$M229</f>
        <v>0</v>
      </c>
      <c r="W229" s="232">
        <f>(VLOOKUP($C229,Incurred_Real!$A$25:$BR$427,Incurred_Real!AZ$1,FALSE))*$M229</f>
        <v>0</v>
      </c>
      <c r="X229" s="232">
        <f>(VLOOKUP($C229,Incurred_Real!$A$25:$BR$427,Incurred_Real!BA$1,FALSE))*$M229</f>
        <v>0</v>
      </c>
      <c r="Y229" s="232">
        <f>(VLOOKUP($C229,Incurred_Real!$A$25:$BR$427,Incurred_Real!BB$1,FALSE))*$M229</f>
        <v>2690252.8218484269</v>
      </c>
      <c r="Z229" s="232">
        <f>(VLOOKUP($C229,Incurred_Real!$A$25:$BR$427,Incurred_Real!BC$1,FALSE))*$M229</f>
        <v>0</v>
      </c>
      <c r="AA229" s="232">
        <f>(VLOOKUP($C229,Incurred_Real!$A$25:$BR$427,Incurred_Real!BD$1,FALSE))*$M229</f>
        <v>0</v>
      </c>
      <c r="AB229" s="232">
        <f>(VLOOKUP($C229,Incurred_Real!$A$25:$BR$427,Incurred_Real!BE$1,FALSE))*$M229</f>
        <v>0</v>
      </c>
      <c r="AC229" s="232">
        <f>(VLOOKUP($C229,Incurred_Real!$A$25:$BR$427,Incurred_Real!BF$1,FALSE))*$M229</f>
        <v>0</v>
      </c>
      <c r="AD229" s="232">
        <f>(VLOOKUP($C229,Incurred_Real!$A$25:$BR$427,Incurred_Real!BG$1,FALSE))*$M229</f>
        <v>0</v>
      </c>
      <c r="AE229" s="232">
        <f>(VLOOKUP($C229,Incurred_Real!$A$25:$BR$427,Incurred_Real!BH$1,FALSE))*$M229</f>
        <v>0</v>
      </c>
      <c r="AF229" s="232">
        <f>(VLOOKUP($C229,Incurred_Real!$A$25:$BR$427,Incurred_Real!BI$1,FALSE))*$M229</f>
        <v>162030.55418955305</v>
      </c>
      <c r="AG229" s="232">
        <f>(VLOOKUP($C229,Incurred_Real!$A$25:$BR$427,Incurred_Real!BJ$1,FALSE))*$M229</f>
        <v>0</v>
      </c>
      <c r="AH229" s="232">
        <f>(VLOOKUP($C229,Incurred_Real!$A$25:$BR$427,Incurred_Real!BK$1,FALSE))*$M229</f>
        <v>0</v>
      </c>
      <c r="AI229" s="232">
        <f>(VLOOKUP($C229,Incurred_Real!$A$25:$BR$427,Incurred_Real!BL$1,FALSE))*$M229</f>
        <v>0</v>
      </c>
      <c r="AJ229" s="232">
        <f>(VLOOKUP($C229,Incurred_Real!$A$25:$BR$427,Incurred_Real!BM$1,FALSE))*$M229</f>
        <v>0</v>
      </c>
      <c r="AK229" s="232">
        <f>(VLOOKUP($C229,Incurred_Real!$A$25:$BR$427,Incurred_Real!BN$1,FALSE))*$M229</f>
        <v>0</v>
      </c>
      <c r="AL229" s="232">
        <f>(VLOOKUP($C229,Incurred_Real!$A$25:$BR$427,Incurred_Real!BO$1,FALSE))*$M229</f>
        <v>0</v>
      </c>
      <c r="AM229" s="232">
        <f>(VLOOKUP($C229,Incurred_Real!$A$25:$BR$427,Incurred_Real!BP$1,FALSE))*$M229</f>
        <v>0</v>
      </c>
      <c r="AN229" s="232">
        <f>(VLOOKUP($C229,Incurred_Real!$A$25:$BR$427,Incurred_Real!BQ$1,FALSE))*$M229</f>
        <v>0</v>
      </c>
      <c r="AO229" s="232">
        <f>(VLOOKUP($C229,Incurred_Real!$A$25:$BR$427,Incurred_Real!BR$1,FALSE))*$M229</f>
        <v>0</v>
      </c>
      <c r="AP229" s="232">
        <f t="shared" si="21"/>
        <v>2852283.37603798</v>
      </c>
      <c r="AR229" s="232" t="b">
        <f t="shared" si="22"/>
        <v>1</v>
      </c>
    </row>
    <row r="230" spans="3:44" x14ac:dyDescent="0.15">
      <c r="C230" s="11" t="s">
        <v>744</v>
      </c>
      <c r="D230" s="11" t="str">
        <f>VLOOKUP(C230,'Project List'!$A$9:$AG$360,'Project List'!$G$1,FALSE)</f>
        <v>160 MVA 275_132 kV Emergency Transformer Deployment Preparat</v>
      </c>
      <c r="E230" s="11" t="str">
        <f>VLOOKUP($C230,Incurred_Real!$A$24:$E$376,Incurred_Real!$D$1,FALSE)</f>
        <v>Security/Compliance</v>
      </c>
      <c r="F230" s="13">
        <f>IF(VLOOKUP($C230,Incurred_Nominal!$A$25:$AQ$426,Incurred_Nominal!$AL$1,FALSE)="Commissioned Extra",0,
IF(VLOOKUP($C230,Incurred_Nominal!$A$25:$AQ$426,Incurred_Nominal!$AK$1,FALSE)=F$4,VLOOKUP($C230,Incurred_Nominal!$A$25:$AQ$426,Incurred_Nominal!$AG$1,FALSE),0))</f>
        <v>0</v>
      </c>
      <c r="G230" s="13">
        <f>IF(VLOOKUP($C230,Incurred_Nominal!$A$25:$AQ$426,Incurred_Nominal!$AL$1,FALSE)="Commissioned Extra",0,
IF(VLOOKUP($C230,Incurred_Nominal!$A$25:$AQ$426,Incurred_Nominal!$AK$1,FALSE)=G$4,VLOOKUP($C230,Incurred_Nominal!$A$25:$AQ$426,Incurred_Nominal!$AG$1,FALSE),0))</f>
        <v>0</v>
      </c>
      <c r="H230" s="13">
        <f>IF(VLOOKUP($C230,Incurred_Nominal!$A$25:$AQ$426,Incurred_Nominal!$AL$1,FALSE)="Commissioned Extra",0,
IF(VLOOKUP($C230,Incurred_Nominal!$A$25:$AQ$426,Incurred_Nominal!$AK$1,FALSE)=H$4,VLOOKUP($C230,Incurred_Nominal!$A$25:$AQ$426,Incurred_Nominal!$AG$1,FALSE),0))</f>
        <v>0</v>
      </c>
      <c r="I230" s="13">
        <f>IF(VLOOKUP($C230,Incurred_Nominal!$A$25:$AQ$426,Incurred_Nominal!$AL$1,FALSE)="Commissioned Extra",0,
IF(VLOOKUP($C230,Incurred_Nominal!$A$25:$AQ$426,Incurred_Nominal!$AK$1,FALSE)=I$4,VLOOKUP($C230,Incurred_Nominal!$A$25:$AQ$426,Incurred_Nominal!$AG$1,FALSE),0))</f>
        <v>553167.92918763834</v>
      </c>
      <c r="J230" s="13">
        <f>IF(VLOOKUP($C230,Incurred_Nominal!$A$25:$AQ$426,Incurred_Nominal!$AL$1,FALSE)="Commissioned Extra",0,
IF(VLOOKUP($C230,Incurred_Nominal!$A$25:$AQ$426,Incurred_Nominal!$AK$1,FALSE)=J$4,VLOOKUP($C230,Incurred_Nominal!$A$25:$AQ$426,Incurred_Nominal!$AG$1,FALSE),0))</f>
        <v>0</v>
      </c>
      <c r="K230" s="13">
        <f>IF(VLOOKUP($C230,Incurred_Nominal!$A$25:$AQ$426,Incurred_Nominal!$AL$1,FALSE)="Commissioned Extra",0,
IF(VLOOKUP($C230,Incurred_Nominal!$A$25:$AQ$426,Incurred_Nominal!$AK$1,FALSE)=K$4,VLOOKUP($C230,Incurred_Nominal!$A$25:$AQ$426,Incurred_Nominal!$AG$1,FALSE),0))</f>
        <v>0</v>
      </c>
      <c r="L230" s="13">
        <f>IF(VLOOKUP($C230,Incurred_Nominal!$A$25:$AQ$426,Incurred_Nominal!$AL$1,FALSE)="Commissioned Extra",0,
IF(VLOOKUP($C230,Incurred_Nominal!$A$25:$AQ$426,Incurred_Nominal!$AK$1,FALSE)=L$4,VLOOKUP($C230,Incurred_Nominal!$A$25:$AQ$426,Incurred_Nominal!$AG$1,FALSE),0))</f>
        <v>0</v>
      </c>
      <c r="M230" s="232">
        <f t="shared" si="19"/>
        <v>553167.92918763834</v>
      </c>
      <c r="N230" s="232">
        <f t="shared" si="20"/>
        <v>2025</v>
      </c>
      <c r="P230" s="232">
        <f>(VLOOKUP($C230,Incurred_Real!$A$25:$BR$427,Incurred_Real!AS$1,FALSE))*$M230</f>
        <v>0</v>
      </c>
      <c r="Q230" s="232">
        <f>(VLOOKUP($C230,Incurred_Real!$A$25:$BR$427,Incurred_Real!AT$1,FALSE))*$M230</f>
        <v>0</v>
      </c>
      <c r="R230" s="232">
        <f>(VLOOKUP($C230,Incurred_Real!$A$25:$BR$427,Incurred_Real!AU$1,FALSE))*$M230</f>
        <v>0</v>
      </c>
      <c r="S230" s="232">
        <f>(VLOOKUP($C230,Incurred_Real!$A$25:$BR$427,Incurred_Real!AV$1,FALSE))*$M230</f>
        <v>0</v>
      </c>
      <c r="T230" s="232">
        <f>(VLOOKUP($C230,Incurred_Real!$A$25:$BR$427,Incurred_Real!AW$1,FALSE))*$M230</f>
        <v>0</v>
      </c>
      <c r="U230" s="232">
        <f>(VLOOKUP($C230,Incurred_Real!$A$25:$BR$427,Incurred_Real!AX$1,FALSE))*$M230</f>
        <v>0</v>
      </c>
      <c r="V230" s="232">
        <f>(VLOOKUP($C230,Incurred_Real!$A$25:$BR$427,Incurred_Real!AY$1,FALSE))*$M230</f>
        <v>0</v>
      </c>
      <c r="W230" s="232">
        <f>(VLOOKUP($C230,Incurred_Real!$A$25:$BR$427,Incurred_Real!AZ$1,FALSE))*$M230</f>
        <v>0</v>
      </c>
      <c r="X230" s="232">
        <f>(VLOOKUP($C230,Incurred_Real!$A$25:$BR$427,Incurred_Real!BA$1,FALSE))*$M230</f>
        <v>0</v>
      </c>
      <c r="Y230" s="232">
        <f>(VLOOKUP($C230,Incurred_Real!$A$25:$BR$427,Incurred_Real!BB$1,FALSE))*$M230</f>
        <v>261136.81596407807</v>
      </c>
      <c r="Z230" s="232">
        <f>(VLOOKUP($C230,Incurred_Real!$A$25:$BR$427,Incurred_Real!BC$1,FALSE))*$M230</f>
        <v>0</v>
      </c>
      <c r="AA230" s="232">
        <f>(VLOOKUP($C230,Incurred_Real!$A$25:$BR$427,Incurred_Real!BD$1,FALSE))*$M230</f>
        <v>69416.448938527348</v>
      </c>
      <c r="AB230" s="232">
        <f>(VLOOKUP($C230,Incurred_Real!$A$25:$BR$427,Incurred_Real!BE$1,FALSE))*$M230</f>
        <v>0</v>
      </c>
      <c r="AC230" s="232">
        <f>(VLOOKUP($C230,Incurred_Real!$A$25:$BR$427,Incurred_Real!BF$1,FALSE))*$M230</f>
        <v>0</v>
      </c>
      <c r="AD230" s="232">
        <f>(VLOOKUP($C230,Incurred_Real!$A$25:$BR$427,Incurred_Real!BG$1,FALSE))*$M230</f>
        <v>203647.21216591485</v>
      </c>
      <c r="AE230" s="232">
        <f>(VLOOKUP($C230,Incurred_Real!$A$25:$BR$427,Incurred_Real!BH$1,FALSE))*$M230</f>
        <v>18967.452119118054</v>
      </c>
      <c r="AF230" s="232">
        <f>(VLOOKUP($C230,Incurred_Real!$A$25:$BR$427,Incurred_Real!BI$1,FALSE))*$M230</f>
        <v>0</v>
      </c>
      <c r="AG230" s="232">
        <f>(VLOOKUP($C230,Incurred_Real!$A$25:$BR$427,Incurred_Real!BJ$1,FALSE))*$M230</f>
        <v>0</v>
      </c>
      <c r="AH230" s="232">
        <f>(VLOOKUP($C230,Incurred_Real!$A$25:$BR$427,Incurred_Real!BK$1,FALSE))*$M230</f>
        <v>0</v>
      </c>
      <c r="AI230" s="232">
        <f>(VLOOKUP($C230,Incurred_Real!$A$25:$BR$427,Incurred_Real!BL$1,FALSE))*$M230</f>
        <v>0</v>
      </c>
      <c r="AJ230" s="232">
        <f>(VLOOKUP($C230,Incurred_Real!$A$25:$BR$427,Incurred_Real!BM$1,FALSE))*$M230</f>
        <v>0</v>
      </c>
      <c r="AK230" s="232">
        <f>(VLOOKUP($C230,Incurred_Real!$A$25:$BR$427,Incurred_Real!BN$1,FALSE))*$M230</f>
        <v>0</v>
      </c>
      <c r="AL230" s="232">
        <f>(VLOOKUP($C230,Incurred_Real!$A$25:$BR$427,Incurred_Real!BO$1,FALSE))*$M230</f>
        <v>0</v>
      </c>
      <c r="AM230" s="232">
        <f>(VLOOKUP($C230,Incurred_Real!$A$25:$BR$427,Incurred_Real!BP$1,FALSE))*$M230</f>
        <v>0</v>
      </c>
      <c r="AN230" s="232">
        <f>(VLOOKUP($C230,Incurred_Real!$A$25:$BR$427,Incurred_Real!BQ$1,FALSE))*$M230</f>
        <v>0</v>
      </c>
      <c r="AO230" s="232">
        <f>(VLOOKUP($C230,Incurred_Real!$A$25:$BR$427,Incurred_Real!BR$1,FALSE))*$M230</f>
        <v>0</v>
      </c>
      <c r="AP230" s="232">
        <f t="shared" si="21"/>
        <v>553167.92918763834</v>
      </c>
      <c r="AR230" s="232" t="b">
        <f t="shared" si="22"/>
        <v>1</v>
      </c>
    </row>
    <row r="231" spans="3:44" x14ac:dyDescent="0.15">
      <c r="C231" s="11" t="s">
        <v>757</v>
      </c>
      <c r="D231" s="11" t="str">
        <f>VLOOKUP(C231,'Project List'!$A$9:$AG$360,'Project List'!$G$1,FALSE)</f>
        <v>Re-deployable Telecommunication Site</v>
      </c>
      <c r="E231" s="11" t="str">
        <f>VLOOKUP($C231,Incurred_Real!$A$24:$E$376,Incurred_Real!$D$1,FALSE)</f>
        <v>Security/Compliance</v>
      </c>
      <c r="F231" s="13">
        <f>IF(VLOOKUP($C231,Incurred_Nominal!$A$25:$AQ$426,Incurred_Nominal!$AL$1,FALSE)="Commissioned Extra",0,
IF(VLOOKUP($C231,Incurred_Nominal!$A$25:$AQ$426,Incurred_Nominal!$AK$1,FALSE)=F$4,VLOOKUP($C231,Incurred_Nominal!$A$25:$AQ$426,Incurred_Nominal!$AG$1,FALSE),0))</f>
        <v>0</v>
      </c>
      <c r="G231" s="13">
        <f>IF(VLOOKUP($C231,Incurred_Nominal!$A$25:$AQ$426,Incurred_Nominal!$AL$1,FALSE)="Commissioned Extra",0,
IF(VLOOKUP($C231,Incurred_Nominal!$A$25:$AQ$426,Incurred_Nominal!$AK$1,FALSE)=G$4,VLOOKUP($C231,Incurred_Nominal!$A$25:$AQ$426,Incurred_Nominal!$AG$1,FALSE),0))</f>
        <v>0</v>
      </c>
      <c r="H231" s="13">
        <f>IF(VLOOKUP($C231,Incurred_Nominal!$A$25:$AQ$426,Incurred_Nominal!$AL$1,FALSE)="Commissioned Extra",0,
IF(VLOOKUP($C231,Incurred_Nominal!$A$25:$AQ$426,Incurred_Nominal!$AK$1,FALSE)=H$4,VLOOKUP($C231,Incurred_Nominal!$A$25:$AQ$426,Incurred_Nominal!$AG$1,FALSE),0))</f>
        <v>0</v>
      </c>
      <c r="I231" s="13">
        <f>IF(VLOOKUP($C231,Incurred_Nominal!$A$25:$AQ$426,Incurred_Nominal!$AL$1,FALSE)="Commissioned Extra",0,
IF(VLOOKUP($C231,Incurred_Nominal!$A$25:$AQ$426,Incurred_Nominal!$AK$1,FALSE)=I$4,VLOOKUP($C231,Incurred_Nominal!$A$25:$AQ$426,Incurred_Nominal!$AG$1,FALSE),0))</f>
        <v>0</v>
      </c>
      <c r="J231" s="13">
        <f>IF(VLOOKUP($C231,Incurred_Nominal!$A$25:$AQ$426,Incurred_Nominal!$AL$1,FALSE)="Commissioned Extra",0,
IF(VLOOKUP($C231,Incurred_Nominal!$A$25:$AQ$426,Incurred_Nominal!$AK$1,FALSE)=J$4,VLOOKUP($C231,Incurred_Nominal!$A$25:$AQ$426,Incurred_Nominal!$AG$1,FALSE),0))</f>
        <v>0</v>
      </c>
      <c r="K231" s="13">
        <f>IF(VLOOKUP($C231,Incurred_Nominal!$A$25:$AQ$426,Incurred_Nominal!$AL$1,FALSE)="Commissioned Extra",0,
IF(VLOOKUP($C231,Incurred_Nominal!$A$25:$AQ$426,Incurred_Nominal!$AK$1,FALSE)=K$4,VLOOKUP($C231,Incurred_Nominal!$A$25:$AQ$426,Incurred_Nominal!$AG$1,FALSE),0))</f>
        <v>0</v>
      </c>
      <c r="L231" s="13">
        <f>IF(VLOOKUP($C231,Incurred_Nominal!$A$25:$AQ$426,Incurred_Nominal!$AL$1,FALSE)="Commissioned Extra",0,
IF(VLOOKUP($C231,Incurred_Nominal!$A$25:$AQ$426,Incurred_Nominal!$AK$1,FALSE)=L$4,VLOOKUP($C231,Incurred_Nominal!$A$25:$AQ$426,Incurred_Nominal!$AG$1,FALSE),0))</f>
        <v>0</v>
      </c>
      <c r="M231" s="232">
        <f t="shared" si="19"/>
        <v>0</v>
      </c>
      <c r="N231" s="232" t="str">
        <f t="shared" si="20"/>
        <v/>
      </c>
      <c r="P231" s="232">
        <f>(VLOOKUP($C231,Incurred_Real!$A$25:$BR$427,Incurred_Real!AS$1,FALSE))*$M231</f>
        <v>0</v>
      </c>
      <c r="Q231" s="232">
        <f>(VLOOKUP($C231,Incurred_Real!$A$25:$BR$427,Incurred_Real!AT$1,FALSE))*$M231</f>
        <v>0</v>
      </c>
      <c r="R231" s="232">
        <f>(VLOOKUP($C231,Incurred_Real!$A$25:$BR$427,Incurred_Real!AU$1,FALSE))*$M231</f>
        <v>0</v>
      </c>
      <c r="S231" s="232">
        <f>(VLOOKUP($C231,Incurred_Real!$A$25:$BR$427,Incurred_Real!AV$1,FALSE))*$M231</f>
        <v>0</v>
      </c>
      <c r="T231" s="232">
        <f>(VLOOKUP($C231,Incurred_Real!$A$25:$BR$427,Incurred_Real!AW$1,FALSE))*$M231</f>
        <v>0</v>
      </c>
      <c r="U231" s="232">
        <f>(VLOOKUP($C231,Incurred_Real!$A$25:$BR$427,Incurred_Real!AX$1,FALSE))*$M231</f>
        <v>0</v>
      </c>
      <c r="V231" s="232">
        <f>(VLOOKUP($C231,Incurred_Real!$A$25:$BR$427,Incurred_Real!AY$1,FALSE))*$M231</f>
        <v>0</v>
      </c>
      <c r="W231" s="232">
        <f>(VLOOKUP($C231,Incurred_Real!$A$25:$BR$427,Incurred_Real!AZ$1,FALSE))*$M231</f>
        <v>0</v>
      </c>
      <c r="X231" s="232">
        <f>(VLOOKUP($C231,Incurred_Real!$A$25:$BR$427,Incurred_Real!BA$1,FALSE))*$M231</f>
        <v>0</v>
      </c>
      <c r="Y231" s="232">
        <f>(VLOOKUP($C231,Incurred_Real!$A$25:$BR$427,Incurred_Real!BB$1,FALSE))*$M231</f>
        <v>0</v>
      </c>
      <c r="Z231" s="232">
        <f>(VLOOKUP($C231,Incurred_Real!$A$25:$BR$427,Incurred_Real!BC$1,FALSE))*$M231</f>
        <v>0</v>
      </c>
      <c r="AA231" s="232">
        <f>(VLOOKUP($C231,Incurred_Real!$A$25:$BR$427,Incurred_Real!BD$1,FALSE))*$M231</f>
        <v>0</v>
      </c>
      <c r="AB231" s="232">
        <f>(VLOOKUP($C231,Incurred_Real!$A$25:$BR$427,Incurred_Real!BE$1,FALSE))*$M231</f>
        <v>0</v>
      </c>
      <c r="AC231" s="232">
        <f>(VLOOKUP($C231,Incurred_Real!$A$25:$BR$427,Incurred_Real!BF$1,FALSE))*$M231</f>
        <v>0</v>
      </c>
      <c r="AD231" s="232">
        <f>(VLOOKUP($C231,Incurred_Real!$A$25:$BR$427,Incurred_Real!BG$1,FALSE))*$M231</f>
        <v>0</v>
      </c>
      <c r="AE231" s="232">
        <f>(VLOOKUP($C231,Incurred_Real!$A$25:$BR$427,Incurred_Real!BH$1,FALSE))*$M231</f>
        <v>0</v>
      </c>
      <c r="AF231" s="232">
        <f>(VLOOKUP($C231,Incurred_Real!$A$25:$BR$427,Incurred_Real!BI$1,FALSE))*$M231</f>
        <v>0</v>
      </c>
      <c r="AG231" s="232">
        <f>(VLOOKUP($C231,Incurred_Real!$A$25:$BR$427,Incurred_Real!BJ$1,FALSE))*$M231</f>
        <v>0</v>
      </c>
      <c r="AH231" s="232">
        <f>(VLOOKUP($C231,Incurred_Real!$A$25:$BR$427,Incurred_Real!BK$1,FALSE))*$M231</f>
        <v>0</v>
      </c>
      <c r="AI231" s="232">
        <f>(VLOOKUP($C231,Incurred_Real!$A$25:$BR$427,Incurred_Real!BL$1,FALSE))*$M231</f>
        <v>0</v>
      </c>
      <c r="AJ231" s="232">
        <f>(VLOOKUP($C231,Incurred_Real!$A$25:$BR$427,Incurred_Real!BM$1,FALSE))*$M231</f>
        <v>0</v>
      </c>
      <c r="AK231" s="232">
        <f>(VLOOKUP($C231,Incurred_Real!$A$25:$BR$427,Incurred_Real!BN$1,FALSE))*$M231</f>
        <v>0</v>
      </c>
      <c r="AL231" s="232">
        <f>(VLOOKUP($C231,Incurred_Real!$A$25:$BR$427,Incurred_Real!BO$1,FALSE))*$M231</f>
        <v>0</v>
      </c>
      <c r="AM231" s="232">
        <f>(VLOOKUP($C231,Incurred_Real!$A$25:$BR$427,Incurred_Real!BP$1,FALSE))*$M231</f>
        <v>0</v>
      </c>
      <c r="AN231" s="232">
        <f>(VLOOKUP($C231,Incurred_Real!$A$25:$BR$427,Incurred_Real!BQ$1,FALSE))*$M231</f>
        <v>0</v>
      </c>
      <c r="AO231" s="232">
        <f>(VLOOKUP($C231,Incurred_Real!$A$25:$BR$427,Incurred_Real!BR$1,FALSE))*$M231</f>
        <v>0</v>
      </c>
      <c r="AP231" s="232">
        <f t="shared" si="21"/>
        <v>0</v>
      </c>
      <c r="AR231" s="232" t="b">
        <f t="shared" si="22"/>
        <v>1</v>
      </c>
    </row>
    <row r="232" spans="3:44" x14ac:dyDescent="0.15">
      <c r="C232" s="11" t="s">
        <v>759</v>
      </c>
      <c r="D232" s="11" t="str">
        <f>VLOOKUP(C232,'Project List'!$A$9:$AG$360,'Project List'!$G$1,FALSE)</f>
        <v>Telco DC Power Systems Upgrade</v>
      </c>
      <c r="E232" s="11" t="str">
        <f>VLOOKUP($C232,Incurred_Real!$A$24:$E$376,Incurred_Real!$D$1,FALSE)</f>
        <v>Security/Compliance</v>
      </c>
      <c r="F232" s="13">
        <f>IF(VLOOKUP($C232,Incurred_Nominal!$A$25:$AQ$426,Incurred_Nominal!$AL$1,FALSE)="Commissioned Extra",0,
IF(VLOOKUP($C232,Incurred_Nominal!$A$25:$AQ$426,Incurred_Nominal!$AK$1,FALSE)=F$4,VLOOKUP($C232,Incurred_Nominal!$A$25:$AQ$426,Incurred_Nominal!$AG$1,FALSE),0))</f>
        <v>1313716.2500495606</v>
      </c>
      <c r="G232" s="13">
        <f>IF(VLOOKUP($C232,Incurred_Nominal!$A$25:$AQ$426,Incurred_Nominal!$AL$1,FALSE)="Commissioned Extra",0,
IF(VLOOKUP($C232,Incurred_Nominal!$A$25:$AQ$426,Incurred_Nominal!$AK$1,FALSE)=G$4,VLOOKUP($C232,Incurred_Nominal!$A$25:$AQ$426,Incurred_Nominal!$AG$1,FALSE),0))</f>
        <v>0</v>
      </c>
      <c r="H232" s="13">
        <f>IF(VLOOKUP($C232,Incurred_Nominal!$A$25:$AQ$426,Incurred_Nominal!$AL$1,FALSE)="Commissioned Extra",0,
IF(VLOOKUP($C232,Incurred_Nominal!$A$25:$AQ$426,Incurred_Nominal!$AK$1,FALSE)=H$4,VLOOKUP($C232,Incurred_Nominal!$A$25:$AQ$426,Incurred_Nominal!$AG$1,FALSE),0))</f>
        <v>0</v>
      </c>
      <c r="I232" s="13">
        <f>IF(VLOOKUP($C232,Incurred_Nominal!$A$25:$AQ$426,Incurred_Nominal!$AL$1,FALSE)="Commissioned Extra",0,
IF(VLOOKUP($C232,Incurred_Nominal!$A$25:$AQ$426,Incurred_Nominal!$AK$1,FALSE)=I$4,VLOOKUP($C232,Incurred_Nominal!$A$25:$AQ$426,Incurred_Nominal!$AG$1,FALSE),0))</f>
        <v>0</v>
      </c>
      <c r="J232" s="13">
        <f>IF(VLOOKUP($C232,Incurred_Nominal!$A$25:$AQ$426,Incurred_Nominal!$AL$1,FALSE)="Commissioned Extra",0,
IF(VLOOKUP($C232,Incurred_Nominal!$A$25:$AQ$426,Incurred_Nominal!$AK$1,FALSE)=J$4,VLOOKUP($C232,Incurred_Nominal!$A$25:$AQ$426,Incurred_Nominal!$AG$1,FALSE),0))</f>
        <v>0</v>
      </c>
      <c r="K232" s="13">
        <f>IF(VLOOKUP($C232,Incurred_Nominal!$A$25:$AQ$426,Incurred_Nominal!$AL$1,FALSE)="Commissioned Extra",0,
IF(VLOOKUP($C232,Incurred_Nominal!$A$25:$AQ$426,Incurred_Nominal!$AK$1,FALSE)=K$4,VLOOKUP($C232,Incurred_Nominal!$A$25:$AQ$426,Incurred_Nominal!$AG$1,FALSE),0))</f>
        <v>0</v>
      </c>
      <c r="L232" s="13">
        <f>IF(VLOOKUP($C232,Incurred_Nominal!$A$25:$AQ$426,Incurred_Nominal!$AL$1,FALSE)="Commissioned Extra",0,
IF(VLOOKUP($C232,Incurred_Nominal!$A$25:$AQ$426,Incurred_Nominal!$AK$1,FALSE)=L$4,VLOOKUP($C232,Incurred_Nominal!$A$25:$AQ$426,Incurred_Nominal!$AG$1,FALSE),0))</f>
        <v>0</v>
      </c>
      <c r="M232" s="232">
        <f t="shared" si="19"/>
        <v>1313716.2500495606</v>
      </c>
      <c r="N232" s="232">
        <f t="shared" si="20"/>
        <v>2022</v>
      </c>
      <c r="P232" s="232">
        <f>(VLOOKUP($C232,Incurred_Real!$A$25:$BR$427,Incurred_Real!AS$1,FALSE))*$M232</f>
        <v>0</v>
      </c>
      <c r="Q232" s="232">
        <f>(VLOOKUP($C232,Incurred_Real!$A$25:$BR$427,Incurred_Real!AT$1,FALSE))*$M232</f>
        <v>38612.151089936662</v>
      </c>
      <c r="R232" s="232">
        <f>(VLOOKUP($C232,Incurred_Real!$A$25:$BR$427,Incurred_Real!AU$1,FALSE))*$M232</f>
        <v>0</v>
      </c>
      <c r="S232" s="232">
        <f>(VLOOKUP($C232,Incurred_Real!$A$25:$BR$427,Incurred_Real!AV$1,FALSE))*$M232</f>
        <v>0</v>
      </c>
      <c r="T232" s="232">
        <f>(VLOOKUP($C232,Incurred_Real!$A$25:$BR$427,Incurred_Real!AW$1,FALSE))*$M232</f>
        <v>0</v>
      </c>
      <c r="U232" s="232">
        <f>(VLOOKUP($C232,Incurred_Real!$A$25:$BR$427,Incurred_Real!AX$1,FALSE))*$M232</f>
        <v>0</v>
      </c>
      <c r="V232" s="232">
        <f>(VLOOKUP($C232,Incurred_Real!$A$25:$BR$427,Incurred_Real!AY$1,FALSE))*$M232</f>
        <v>0</v>
      </c>
      <c r="W232" s="232">
        <f>(VLOOKUP($C232,Incurred_Real!$A$25:$BR$427,Incurred_Real!AZ$1,FALSE))*$M232</f>
        <v>0</v>
      </c>
      <c r="X232" s="232">
        <f>(VLOOKUP($C232,Incurred_Real!$A$25:$BR$427,Incurred_Real!BA$1,FALSE))*$M232</f>
        <v>0</v>
      </c>
      <c r="Y232" s="232">
        <f>(VLOOKUP($C232,Incurred_Real!$A$25:$BR$427,Incurred_Real!BB$1,FALSE))*$M232</f>
        <v>0</v>
      </c>
      <c r="Z232" s="232">
        <f>(VLOOKUP($C232,Incurred_Real!$A$25:$BR$427,Incurred_Real!BC$1,FALSE))*$M232</f>
        <v>0</v>
      </c>
      <c r="AA232" s="232">
        <f>(VLOOKUP($C232,Incurred_Real!$A$25:$BR$427,Incurred_Real!BD$1,FALSE))*$M232</f>
        <v>0</v>
      </c>
      <c r="AB232" s="232">
        <f>(VLOOKUP($C232,Incurred_Real!$A$25:$BR$427,Incurred_Real!BE$1,FALSE))*$M232</f>
        <v>0</v>
      </c>
      <c r="AC232" s="232">
        <f>(VLOOKUP($C232,Incurred_Real!$A$25:$BR$427,Incurred_Real!BF$1,FALSE))*$M232</f>
        <v>0</v>
      </c>
      <c r="AD232" s="232">
        <f>(VLOOKUP($C232,Incurred_Real!$A$25:$BR$427,Incurred_Real!BG$1,FALSE))*$M232</f>
        <v>0</v>
      </c>
      <c r="AE232" s="232">
        <f>(VLOOKUP($C232,Incurred_Real!$A$25:$BR$427,Incurred_Real!BH$1,FALSE))*$M232</f>
        <v>64353.713857322167</v>
      </c>
      <c r="AF232" s="232">
        <f>(VLOOKUP($C232,Incurred_Real!$A$25:$BR$427,Incurred_Real!BI$1,FALSE))*$M232</f>
        <v>0</v>
      </c>
      <c r="AG232" s="232">
        <f>(VLOOKUP($C232,Incurred_Real!$A$25:$BR$427,Incurred_Real!BJ$1,FALSE))*$M232</f>
        <v>0</v>
      </c>
      <c r="AH232" s="232">
        <f>(VLOOKUP($C232,Incurred_Real!$A$25:$BR$427,Incurred_Real!BK$1,FALSE))*$M232</f>
        <v>0</v>
      </c>
      <c r="AI232" s="232">
        <f>(VLOOKUP($C232,Incurred_Real!$A$25:$BR$427,Incurred_Real!BL$1,FALSE))*$M232</f>
        <v>0</v>
      </c>
      <c r="AJ232" s="232">
        <f>(VLOOKUP($C232,Incurred_Real!$A$25:$BR$427,Incurred_Real!BM$1,FALSE))*$M232</f>
        <v>0</v>
      </c>
      <c r="AK232" s="232">
        <f>(VLOOKUP($C232,Incurred_Real!$A$25:$BR$427,Incurred_Real!BN$1,FALSE))*$M232</f>
        <v>0</v>
      </c>
      <c r="AL232" s="232">
        <f>(VLOOKUP($C232,Incurred_Real!$A$25:$BR$427,Incurred_Real!BO$1,FALSE))*$M232</f>
        <v>0</v>
      </c>
      <c r="AM232" s="232">
        <f>(VLOOKUP($C232,Incurred_Real!$A$25:$BR$427,Incurred_Real!BP$1,FALSE))*$M232</f>
        <v>0</v>
      </c>
      <c r="AN232" s="232">
        <f>(VLOOKUP($C232,Incurred_Real!$A$25:$BR$427,Incurred_Real!BQ$1,FALSE))*$M232</f>
        <v>0</v>
      </c>
      <c r="AO232" s="232">
        <f>(VLOOKUP($C232,Incurred_Real!$A$25:$BR$427,Incurred_Real!BR$1,FALSE))*$M232</f>
        <v>1210750.3851023016</v>
      </c>
      <c r="AP232" s="232">
        <f t="shared" si="21"/>
        <v>1313716.2500495603</v>
      </c>
      <c r="AR232" s="232" t="b">
        <f t="shared" si="22"/>
        <v>1</v>
      </c>
    </row>
    <row r="233" spans="3:44" x14ac:dyDescent="0.15">
      <c r="C233" s="11" t="s">
        <v>909</v>
      </c>
      <c r="D233" s="11" t="str">
        <f>VLOOKUP(C233,'Project List'!$A$9:$AG$360,'Project List'!$G$1,FALSE)</f>
        <v>06174 NCIPAP Constraint Formulation Software Improvements</v>
      </c>
      <c r="E233" s="11" t="str">
        <f>VLOOKUP($C233,Incurred_Real!$A$24:$E$376,Incurred_Real!$D$1,FALSE)</f>
        <v>Augmentation</v>
      </c>
      <c r="F233" s="13">
        <f>IF(VLOOKUP($C233,Incurred_Nominal!$A$25:$AQ$426,Incurred_Nominal!$AL$1,FALSE)="Commissioned Extra",0,
IF(VLOOKUP($C233,Incurred_Nominal!$A$25:$AQ$426,Incurred_Nominal!$AK$1,FALSE)=F$4,VLOOKUP($C233,Incurred_Nominal!$A$25:$AQ$426,Incurred_Nominal!$AG$1,FALSE),0))</f>
        <v>0</v>
      </c>
      <c r="G233" s="13">
        <f>IF(VLOOKUP($C233,Incurred_Nominal!$A$25:$AQ$426,Incurred_Nominal!$AL$1,FALSE)="Commissioned Extra",0,
IF(VLOOKUP($C233,Incurred_Nominal!$A$25:$AQ$426,Incurred_Nominal!$AK$1,FALSE)=G$4,VLOOKUP($C233,Incurred_Nominal!$A$25:$AQ$426,Incurred_Nominal!$AG$1,FALSE),0))</f>
        <v>294406.47734854056</v>
      </c>
      <c r="H233" s="13">
        <f>IF(VLOOKUP($C233,Incurred_Nominal!$A$25:$AQ$426,Incurred_Nominal!$AL$1,FALSE)="Commissioned Extra",0,
IF(VLOOKUP($C233,Incurred_Nominal!$A$25:$AQ$426,Incurred_Nominal!$AK$1,FALSE)=H$4,VLOOKUP($C233,Incurred_Nominal!$A$25:$AQ$426,Incurred_Nominal!$AG$1,FALSE),0))</f>
        <v>0</v>
      </c>
      <c r="I233" s="13">
        <f>IF(VLOOKUP($C233,Incurred_Nominal!$A$25:$AQ$426,Incurred_Nominal!$AL$1,FALSE)="Commissioned Extra",0,
IF(VLOOKUP($C233,Incurred_Nominal!$A$25:$AQ$426,Incurred_Nominal!$AK$1,FALSE)=I$4,VLOOKUP($C233,Incurred_Nominal!$A$25:$AQ$426,Incurred_Nominal!$AG$1,FALSE),0))</f>
        <v>0</v>
      </c>
      <c r="J233" s="13">
        <f>IF(VLOOKUP($C233,Incurred_Nominal!$A$25:$AQ$426,Incurred_Nominal!$AL$1,FALSE)="Commissioned Extra",0,
IF(VLOOKUP($C233,Incurred_Nominal!$A$25:$AQ$426,Incurred_Nominal!$AK$1,FALSE)=J$4,VLOOKUP($C233,Incurred_Nominal!$A$25:$AQ$426,Incurred_Nominal!$AG$1,FALSE),0))</f>
        <v>0</v>
      </c>
      <c r="K233" s="13">
        <f>IF(VLOOKUP($C233,Incurred_Nominal!$A$25:$AQ$426,Incurred_Nominal!$AL$1,FALSE)="Commissioned Extra",0,
IF(VLOOKUP($C233,Incurred_Nominal!$A$25:$AQ$426,Incurred_Nominal!$AK$1,FALSE)=K$4,VLOOKUP($C233,Incurred_Nominal!$A$25:$AQ$426,Incurred_Nominal!$AG$1,FALSE),0))</f>
        <v>0</v>
      </c>
      <c r="L233" s="13">
        <f>IF(VLOOKUP($C233,Incurred_Nominal!$A$25:$AQ$426,Incurred_Nominal!$AL$1,FALSE)="Commissioned Extra",0,
IF(VLOOKUP($C233,Incurred_Nominal!$A$25:$AQ$426,Incurred_Nominal!$AK$1,FALSE)=L$4,VLOOKUP($C233,Incurred_Nominal!$A$25:$AQ$426,Incurred_Nominal!$AG$1,FALSE),0))</f>
        <v>0</v>
      </c>
      <c r="M233" s="232">
        <f t="shared" si="19"/>
        <v>294406.47734854056</v>
      </c>
      <c r="N233" s="232">
        <f t="shared" si="20"/>
        <v>2023</v>
      </c>
      <c r="P233" s="232">
        <f>(VLOOKUP($C233,Incurred_Real!$A$25:$BR$427,Incurred_Real!AS$1,FALSE))*$M233</f>
        <v>0</v>
      </c>
      <c r="Q233" s="232">
        <f>(VLOOKUP($C233,Incurred_Real!$A$25:$BR$427,Incurred_Real!AT$1,FALSE))*$M233</f>
        <v>0</v>
      </c>
      <c r="R233" s="232">
        <f>(VLOOKUP($C233,Incurred_Real!$A$25:$BR$427,Incurred_Real!AU$1,FALSE))*$M233</f>
        <v>0</v>
      </c>
      <c r="S233" s="232">
        <f>(VLOOKUP($C233,Incurred_Real!$A$25:$BR$427,Incurred_Real!AV$1,FALSE))*$M233</f>
        <v>294406.47734854056</v>
      </c>
      <c r="T233" s="232">
        <f>(VLOOKUP($C233,Incurred_Real!$A$25:$BR$427,Incurred_Real!AW$1,FALSE))*$M233</f>
        <v>0</v>
      </c>
      <c r="U233" s="232">
        <f>(VLOOKUP($C233,Incurred_Real!$A$25:$BR$427,Incurred_Real!AX$1,FALSE))*$M233</f>
        <v>0</v>
      </c>
      <c r="V233" s="232">
        <f>(VLOOKUP($C233,Incurred_Real!$A$25:$BR$427,Incurred_Real!AY$1,FALSE))*$M233</f>
        <v>0</v>
      </c>
      <c r="W233" s="232">
        <f>(VLOOKUP($C233,Incurred_Real!$A$25:$BR$427,Incurred_Real!AZ$1,FALSE))*$M233</f>
        <v>0</v>
      </c>
      <c r="X233" s="232">
        <f>(VLOOKUP($C233,Incurred_Real!$A$25:$BR$427,Incurred_Real!BA$1,FALSE))*$M233</f>
        <v>0</v>
      </c>
      <c r="Y233" s="232">
        <f>(VLOOKUP($C233,Incurred_Real!$A$25:$BR$427,Incurred_Real!BB$1,FALSE))*$M233</f>
        <v>0</v>
      </c>
      <c r="Z233" s="232">
        <f>(VLOOKUP($C233,Incurred_Real!$A$25:$BR$427,Incurred_Real!BC$1,FALSE))*$M233</f>
        <v>0</v>
      </c>
      <c r="AA233" s="232">
        <f>(VLOOKUP($C233,Incurred_Real!$A$25:$BR$427,Incurred_Real!BD$1,FALSE))*$M233</f>
        <v>0</v>
      </c>
      <c r="AB233" s="232">
        <f>(VLOOKUP($C233,Incurred_Real!$A$25:$BR$427,Incurred_Real!BE$1,FALSE))*$M233</f>
        <v>0</v>
      </c>
      <c r="AC233" s="232">
        <f>(VLOOKUP($C233,Incurred_Real!$A$25:$BR$427,Incurred_Real!BF$1,FALSE))*$M233</f>
        <v>0</v>
      </c>
      <c r="AD233" s="232">
        <f>(VLOOKUP($C233,Incurred_Real!$A$25:$BR$427,Incurred_Real!BG$1,FALSE))*$M233</f>
        <v>0</v>
      </c>
      <c r="AE233" s="232">
        <f>(VLOOKUP($C233,Incurred_Real!$A$25:$BR$427,Incurred_Real!BH$1,FALSE))*$M233</f>
        <v>0</v>
      </c>
      <c r="AF233" s="232">
        <f>(VLOOKUP($C233,Incurred_Real!$A$25:$BR$427,Incurred_Real!BI$1,FALSE))*$M233</f>
        <v>0</v>
      </c>
      <c r="AG233" s="232">
        <f>(VLOOKUP($C233,Incurred_Real!$A$25:$BR$427,Incurred_Real!BJ$1,FALSE))*$M233</f>
        <v>0</v>
      </c>
      <c r="AH233" s="232">
        <f>(VLOOKUP($C233,Incurred_Real!$A$25:$BR$427,Incurred_Real!BK$1,FALSE))*$M233</f>
        <v>0</v>
      </c>
      <c r="AI233" s="232">
        <f>(VLOOKUP($C233,Incurred_Real!$A$25:$BR$427,Incurred_Real!BL$1,FALSE))*$M233</f>
        <v>0</v>
      </c>
      <c r="AJ233" s="232">
        <f>(VLOOKUP($C233,Incurred_Real!$A$25:$BR$427,Incurred_Real!BM$1,FALSE))*$M233</f>
        <v>0</v>
      </c>
      <c r="AK233" s="232">
        <f>(VLOOKUP($C233,Incurred_Real!$A$25:$BR$427,Incurred_Real!BN$1,FALSE))*$M233</f>
        <v>0</v>
      </c>
      <c r="AL233" s="232">
        <f>(VLOOKUP($C233,Incurred_Real!$A$25:$BR$427,Incurred_Real!BO$1,FALSE))*$M233</f>
        <v>0</v>
      </c>
      <c r="AM233" s="232">
        <f>(VLOOKUP($C233,Incurred_Real!$A$25:$BR$427,Incurred_Real!BP$1,FALSE))*$M233</f>
        <v>0</v>
      </c>
      <c r="AN233" s="232">
        <f>(VLOOKUP($C233,Incurred_Real!$A$25:$BR$427,Incurred_Real!BQ$1,FALSE))*$M233</f>
        <v>0</v>
      </c>
      <c r="AO233" s="232">
        <f>(VLOOKUP($C233,Incurred_Real!$A$25:$BR$427,Incurred_Real!BR$1,FALSE))*$M233</f>
        <v>0</v>
      </c>
      <c r="AP233" s="232">
        <f t="shared" si="21"/>
        <v>294406.47734854056</v>
      </c>
      <c r="AR233" s="232" t="b">
        <f t="shared" si="22"/>
        <v>1</v>
      </c>
    </row>
    <row r="234" spans="3:44" x14ac:dyDescent="0.15">
      <c r="C234" s="11" t="s">
        <v>761</v>
      </c>
      <c r="D234" s="11" t="str">
        <f>VLOOKUP(C234,'Project List'!$A$9:$AG$360,'Project List'!$G$1,FALSE)</f>
        <v>Renewable Microgrid Demonstration Testbed</v>
      </c>
      <c r="E234" s="11" t="str">
        <f>VLOOKUP($C234,Incurred_Real!$A$24:$E$376,Incurred_Real!$D$1,FALSE)</f>
        <v>Security/Compliance</v>
      </c>
      <c r="F234" s="13">
        <f>IF(VLOOKUP($C234,Incurred_Nominal!$A$25:$AQ$426,Incurred_Nominal!$AL$1,FALSE)="Commissioned Extra",0,
IF(VLOOKUP($C234,Incurred_Nominal!$A$25:$AQ$426,Incurred_Nominal!$AK$1,FALSE)=F$4,VLOOKUP($C234,Incurred_Nominal!$A$25:$AQ$426,Incurred_Nominal!$AG$1,FALSE),0))</f>
        <v>692710.84536385757</v>
      </c>
      <c r="G234" s="13">
        <f>IF(VLOOKUP($C234,Incurred_Nominal!$A$25:$AQ$426,Incurred_Nominal!$AL$1,FALSE)="Commissioned Extra",0,
IF(VLOOKUP($C234,Incurred_Nominal!$A$25:$AQ$426,Incurred_Nominal!$AK$1,FALSE)=G$4,VLOOKUP($C234,Incurred_Nominal!$A$25:$AQ$426,Incurred_Nominal!$AG$1,FALSE),0))</f>
        <v>0</v>
      </c>
      <c r="H234" s="13">
        <f>IF(VLOOKUP($C234,Incurred_Nominal!$A$25:$AQ$426,Incurred_Nominal!$AL$1,FALSE)="Commissioned Extra",0,
IF(VLOOKUP($C234,Incurred_Nominal!$A$25:$AQ$426,Incurred_Nominal!$AK$1,FALSE)=H$4,VLOOKUP($C234,Incurred_Nominal!$A$25:$AQ$426,Incurred_Nominal!$AG$1,FALSE),0))</f>
        <v>0</v>
      </c>
      <c r="I234" s="13">
        <f>IF(VLOOKUP($C234,Incurred_Nominal!$A$25:$AQ$426,Incurred_Nominal!$AL$1,FALSE)="Commissioned Extra",0,
IF(VLOOKUP($C234,Incurred_Nominal!$A$25:$AQ$426,Incurred_Nominal!$AK$1,FALSE)=I$4,VLOOKUP($C234,Incurred_Nominal!$A$25:$AQ$426,Incurred_Nominal!$AG$1,FALSE),0))</f>
        <v>0</v>
      </c>
      <c r="J234" s="13">
        <f>IF(VLOOKUP($C234,Incurred_Nominal!$A$25:$AQ$426,Incurred_Nominal!$AL$1,FALSE)="Commissioned Extra",0,
IF(VLOOKUP($C234,Incurred_Nominal!$A$25:$AQ$426,Incurred_Nominal!$AK$1,FALSE)=J$4,VLOOKUP($C234,Incurred_Nominal!$A$25:$AQ$426,Incurred_Nominal!$AG$1,FALSE),0))</f>
        <v>0</v>
      </c>
      <c r="K234" s="13">
        <f>IF(VLOOKUP($C234,Incurred_Nominal!$A$25:$AQ$426,Incurred_Nominal!$AL$1,FALSE)="Commissioned Extra",0,
IF(VLOOKUP($C234,Incurred_Nominal!$A$25:$AQ$426,Incurred_Nominal!$AK$1,FALSE)=K$4,VLOOKUP($C234,Incurred_Nominal!$A$25:$AQ$426,Incurred_Nominal!$AG$1,FALSE),0))</f>
        <v>0</v>
      </c>
      <c r="L234" s="13">
        <f>IF(VLOOKUP($C234,Incurred_Nominal!$A$25:$AQ$426,Incurred_Nominal!$AL$1,FALSE)="Commissioned Extra",0,
IF(VLOOKUP($C234,Incurred_Nominal!$A$25:$AQ$426,Incurred_Nominal!$AK$1,FALSE)=L$4,VLOOKUP($C234,Incurred_Nominal!$A$25:$AQ$426,Incurred_Nominal!$AG$1,FALSE),0))</f>
        <v>0</v>
      </c>
      <c r="M234" s="232">
        <f t="shared" si="19"/>
        <v>692710.84536385757</v>
      </c>
      <c r="N234" s="232">
        <f t="shared" si="20"/>
        <v>2022</v>
      </c>
      <c r="P234" s="232">
        <f>(VLOOKUP($C234,Incurred_Real!$A$25:$BR$427,Incurred_Real!AS$1,FALSE))*$M234</f>
        <v>0</v>
      </c>
      <c r="Q234" s="232">
        <f>(VLOOKUP($C234,Incurred_Real!$A$25:$BR$427,Incurred_Real!AT$1,FALSE))*$M234</f>
        <v>0</v>
      </c>
      <c r="R234" s="232">
        <f>(VLOOKUP($C234,Incurred_Real!$A$25:$BR$427,Incurred_Real!AU$1,FALSE))*$M234</f>
        <v>0</v>
      </c>
      <c r="S234" s="232">
        <f>(VLOOKUP($C234,Incurred_Real!$A$25:$BR$427,Incurred_Real!AV$1,FALSE))*$M234</f>
        <v>0</v>
      </c>
      <c r="T234" s="232">
        <f>(VLOOKUP($C234,Incurred_Real!$A$25:$BR$427,Incurred_Real!AW$1,FALSE))*$M234</f>
        <v>0</v>
      </c>
      <c r="U234" s="232">
        <f>(VLOOKUP($C234,Incurred_Real!$A$25:$BR$427,Incurred_Real!AX$1,FALSE))*$M234</f>
        <v>0</v>
      </c>
      <c r="V234" s="232">
        <f>(VLOOKUP($C234,Incurred_Real!$A$25:$BR$427,Incurred_Real!AY$1,FALSE))*$M234</f>
        <v>0</v>
      </c>
      <c r="W234" s="232">
        <f>(VLOOKUP($C234,Incurred_Real!$A$25:$BR$427,Incurred_Real!AZ$1,FALSE))*$M234</f>
        <v>692710.84536385757</v>
      </c>
      <c r="X234" s="232">
        <f>(VLOOKUP($C234,Incurred_Real!$A$25:$BR$427,Incurred_Real!BA$1,FALSE))*$M234</f>
        <v>0</v>
      </c>
      <c r="Y234" s="232">
        <f>(VLOOKUP($C234,Incurred_Real!$A$25:$BR$427,Incurred_Real!BB$1,FALSE))*$M234</f>
        <v>0</v>
      </c>
      <c r="Z234" s="232">
        <f>(VLOOKUP($C234,Incurred_Real!$A$25:$BR$427,Incurred_Real!BC$1,FALSE))*$M234</f>
        <v>0</v>
      </c>
      <c r="AA234" s="232">
        <f>(VLOOKUP($C234,Incurred_Real!$A$25:$BR$427,Incurred_Real!BD$1,FALSE))*$M234</f>
        <v>0</v>
      </c>
      <c r="AB234" s="232">
        <f>(VLOOKUP($C234,Incurred_Real!$A$25:$BR$427,Incurred_Real!BE$1,FALSE))*$M234</f>
        <v>0</v>
      </c>
      <c r="AC234" s="232">
        <f>(VLOOKUP($C234,Incurred_Real!$A$25:$BR$427,Incurred_Real!BF$1,FALSE))*$M234</f>
        <v>0</v>
      </c>
      <c r="AD234" s="232">
        <f>(VLOOKUP($C234,Incurred_Real!$A$25:$BR$427,Incurred_Real!BG$1,FALSE))*$M234</f>
        <v>0</v>
      </c>
      <c r="AE234" s="232">
        <f>(VLOOKUP($C234,Incurred_Real!$A$25:$BR$427,Incurred_Real!BH$1,FALSE))*$M234</f>
        <v>0</v>
      </c>
      <c r="AF234" s="232">
        <f>(VLOOKUP($C234,Incurred_Real!$A$25:$BR$427,Incurred_Real!BI$1,FALSE))*$M234</f>
        <v>0</v>
      </c>
      <c r="AG234" s="232">
        <f>(VLOOKUP($C234,Incurred_Real!$A$25:$BR$427,Incurred_Real!BJ$1,FALSE))*$M234</f>
        <v>0</v>
      </c>
      <c r="AH234" s="232">
        <f>(VLOOKUP($C234,Incurred_Real!$A$25:$BR$427,Incurred_Real!BK$1,FALSE))*$M234</f>
        <v>0</v>
      </c>
      <c r="AI234" s="232">
        <f>(VLOOKUP($C234,Incurred_Real!$A$25:$BR$427,Incurred_Real!BL$1,FALSE))*$M234</f>
        <v>0</v>
      </c>
      <c r="AJ234" s="232">
        <f>(VLOOKUP($C234,Incurred_Real!$A$25:$BR$427,Incurred_Real!BM$1,FALSE))*$M234</f>
        <v>0</v>
      </c>
      <c r="AK234" s="232">
        <f>(VLOOKUP($C234,Incurred_Real!$A$25:$BR$427,Incurred_Real!BN$1,FALSE))*$M234</f>
        <v>0</v>
      </c>
      <c r="AL234" s="232">
        <f>(VLOOKUP($C234,Incurred_Real!$A$25:$BR$427,Incurred_Real!BO$1,FALSE))*$M234</f>
        <v>0</v>
      </c>
      <c r="AM234" s="232">
        <f>(VLOOKUP($C234,Incurred_Real!$A$25:$BR$427,Incurred_Real!BP$1,FALSE))*$M234</f>
        <v>0</v>
      </c>
      <c r="AN234" s="232">
        <f>(VLOOKUP($C234,Incurred_Real!$A$25:$BR$427,Incurred_Real!BQ$1,FALSE))*$M234</f>
        <v>0</v>
      </c>
      <c r="AO234" s="232">
        <f>(VLOOKUP($C234,Incurred_Real!$A$25:$BR$427,Incurred_Real!BR$1,FALSE))*$M234</f>
        <v>0</v>
      </c>
      <c r="AP234" s="232">
        <f t="shared" si="21"/>
        <v>692710.84536385757</v>
      </c>
      <c r="AR234" s="232" t="b">
        <f t="shared" si="22"/>
        <v>1</v>
      </c>
    </row>
    <row r="235" spans="3:44" x14ac:dyDescent="0.15">
      <c r="C235" s="11" t="s">
        <v>762</v>
      </c>
      <c r="D235" s="11" t="str">
        <f>VLOOKUP(C235,'Project List'!$A$9:$AG$360,'Project List'!$G$1,FALSE)</f>
        <v>System Integrity Protection Schemes (SIPS)</v>
      </c>
      <c r="E235" s="11" t="str">
        <f>VLOOKUP($C235,Incurred_Real!$A$24:$E$376,Incurred_Real!$D$1,FALSE)</f>
        <v>Security/Compliance</v>
      </c>
      <c r="F235" s="13">
        <f>IF(VLOOKUP($C235,Incurred_Nominal!$A$25:$AQ$426,Incurred_Nominal!$AL$1,FALSE)="Commissioned Extra",0,
IF(VLOOKUP($C235,Incurred_Nominal!$A$25:$AQ$426,Incurred_Nominal!$AK$1,FALSE)=F$4,VLOOKUP($C235,Incurred_Nominal!$A$25:$AQ$426,Incurred_Nominal!$AG$1,FALSE),0))</f>
        <v>0</v>
      </c>
      <c r="G235" s="13">
        <f>IF(VLOOKUP($C235,Incurred_Nominal!$A$25:$AQ$426,Incurred_Nominal!$AL$1,FALSE)="Commissioned Extra",0,
IF(VLOOKUP($C235,Incurred_Nominal!$A$25:$AQ$426,Incurred_Nominal!$AK$1,FALSE)=G$4,VLOOKUP($C235,Incurred_Nominal!$A$25:$AQ$426,Incurred_Nominal!$AG$1,FALSE),0))</f>
        <v>0</v>
      </c>
      <c r="H235" s="13">
        <f>IF(VLOOKUP($C235,Incurred_Nominal!$A$25:$AQ$426,Incurred_Nominal!$AL$1,FALSE)="Commissioned Extra",0,
IF(VLOOKUP($C235,Incurred_Nominal!$A$25:$AQ$426,Incurred_Nominal!$AK$1,FALSE)=H$4,VLOOKUP($C235,Incurred_Nominal!$A$25:$AQ$426,Incurred_Nominal!$AG$1,FALSE),0))</f>
        <v>0</v>
      </c>
      <c r="I235" s="13">
        <f>IF(VLOOKUP($C235,Incurred_Nominal!$A$25:$AQ$426,Incurred_Nominal!$AL$1,FALSE)="Commissioned Extra",0,
IF(VLOOKUP($C235,Incurred_Nominal!$A$25:$AQ$426,Incurred_Nominal!$AK$1,FALSE)=I$4,VLOOKUP($C235,Incurred_Nominal!$A$25:$AQ$426,Incurred_Nominal!$AG$1,FALSE),0))</f>
        <v>0</v>
      </c>
      <c r="J235" s="13">
        <f>IF(VLOOKUP($C235,Incurred_Nominal!$A$25:$AQ$426,Incurred_Nominal!$AL$1,FALSE)="Commissioned Extra",0,
IF(VLOOKUP($C235,Incurred_Nominal!$A$25:$AQ$426,Incurred_Nominal!$AK$1,FALSE)=J$4,VLOOKUP($C235,Incurred_Nominal!$A$25:$AQ$426,Incurred_Nominal!$AG$1,FALSE),0))</f>
        <v>0</v>
      </c>
      <c r="K235" s="13">
        <f>IF(VLOOKUP($C235,Incurred_Nominal!$A$25:$AQ$426,Incurred_Nominal!$AL$1,FALSE)="Commissioned Extra",0,
IF(VLOOKUP($C235,Incurred_Nominal!$A$25:$AQ$426,Incurred_Nominal!$AK$1,FALSE)=K$4,VLOOKUP($C235,Incurred_Nominal!$A$25:$AQ$426,Incurred_Nominal!$AG$1,FALSE),0))</f>
        <v>0</v>
      </c>
      <c r="L235" s="13">
        <f>IF(VLOOKUP($C235,Incurred_Nominal!$A$25:$AQ$426,Incurred_Nominal!$AL$1,FALSE)="Commissioned Extra",0,
IF(VLOOKUP($C235,Incurred_Nominal!$A$25:$AQ$426,Incurred_Nominal!$AK$1,FALSE)=L$4,VLOOKUP($C235,Incurred_Nominal!$A$25:$AQ$426,Incurred_Nominal!$AG$1,FALSE),0))</f>
        <v>0</v>
      </c>
      <c r="M235" s="232">
        <f t="shared" si="19"/>
        <v>0</v>
      </c>
      <c r="N235" s="232" t="str">
        <f t="shared" si="20"/>
        <v/>
      </c>
      <c r="P235" s="232">
        <f>(VLOOKUP($C235,Incurred_Real!$A$25:$BR$427,Incurred_Real!AS$1,FALSE))*$M235</f>
        <v>0</v>
      </c>
      <c r="Q235" s="232">
        <f>(VLOOKUP($C235,Incurred_Real!$A$25:$BR$427,Incurred_Real!AT$1,FALSE))*$M235</f>
        <v>0</v>
      </c>
      <c r="R235" s="232">
        <f>(VLOOKUP($C235,Incurred_Real!$A$25:$BR$427,Incurred_Real!AU$1,FALSE))*$M235</f>
        <v>0</v>
      </c>
      <c r="S235" s="232">
        <f>(VLOOKUP($C235,Incurred_Real!$A$25:$BR$427,Incurred_Real!AV$1,FALSE))*$M235</f>
        <v>0</v>
      </c>
      <c r="T235" s="232">
        <f>(VLOOKUP($C235,Incurred_Real!$A$25:$BR$427,Incurred_Real!AW$1,FALSE))*$M235</f>
        <v>0</v>
      </c>
      <c r="U235" s="232">
        <f>(VLOOKUP($C235,Incurred_Real!$A$25:$BR$427,Incurred_Real!AX$1,FALSE))*$M235</f>
        <v>0</v>
      </c>
      <c r="V235" s="232">
        <f>(VLOOKUP($C235,Incurred_Real!$A$25:$BR$427,Incurred_Real!AY$1,FALSE))*$M235</f>
        <v>0</v>
      </c>
      <c r="W235" s="232">
        <f>(VLOOKUP($C235,Incurred_Real!$A$25:$BR$427,Incurred_Real!AZ$1,FALSE))*$M235</f>
        <v>0</v>
      </c>
      <c r="X235" s="232">
        <f>(VLOOKUP($C235,Incurred_Real!$A$25:$BR$427,Incurred_Real!BA$1,FALSE))*$M235</f>
        <v>0</v>
      </c>
      <c r="Y235" s="232">
        <f>(VLOOKUP($C235,Incurred_Real!$A$25:$BR$427,Incurred_Real!BB$1,FALSE))*$M235</f>
        <v>0</v>
      </c>
      <c r="Z235" s="232">
        <f>(VLOOKUP($C235,Incurred_Real!$A$25:$BR$427,Incurred_Real!BC$1,FALSE))*$M235</f>
        <v>0</v>
      </c>
      <c r="AA235" s="232">
        <f>(VLOOKUP($C235,Incurred_Real!$A$25:$BR$427,Incurred_Real!BD$1,FALSE))*$M235</f>
        <v>0</v>
      </c>
      <c r="AB235" s="232">
        <f>(VLOOKUP($C235,Incurred_Real!$A$25:$BR$427,Incurred_Real!BE$1,FALSE))*$M235</f>
        <v>0</v>
      </c>
      <c r="AC235" s="232">
        <f>(VLOOKUP($C235,Incurred_Real!$A$25:$BR$427,Incurred_Real!BF$1,FALSE))*$M235</f>
        <v>0</v>
      </c>
      <c r="AD235" s="232">
        <f>(VLOOKUP($C235,Incurred_Real!$A$25:$BR$427,Incurred_Real!BG$1,FALSE))*$M235</f>
        <v>0</v>
      </c>
      <c r="AE235" s="232">
        <f>(VLOOKUP($C235,Incurred_Real!$A$25:$BR$427,Incurred_Real!BH$1,FALSE))*$M235</f>
        <v>0</v>
      </c>
      <c r="AF235" s="232">
        <f>(VLOOKUP($C235,Incurred_Real!$A$25:$BR$427,Incurred_Real!BI$1,FALSE))*$M235</f>
        <v>0</v>
      </c>
      <c r="AG235" s="232">
        <f>(VLOOKUP($C235,Incurred_Real!$A$25:$BR$427,Incurred_Real!BJ$1,FALSE))*$M235</f>
        <v>0</v>
      </c>
      <c r="AH235" s="232">
        <f>(VLOOKUP($C235,Incurred_Real!$A$25:$BR$427,Incurred_Real!BK$1,FALSE))*$M235</f>
        <v>0</v>
      </c>
      <c r="AI235" s="232">
        <f>(VLOOKUP($C235,Incurred_Real!$A$25:$BR$427,Incurred_Real!BL$1,FALSE))*$M235</f>
        <v>0</v>
      </c>
      <c r="AJ235" s="232">
        <f>(VLOOKUP($C235,Incurred_Real!$A$25:$BR$427,Incurred_Real!BM$1,FALSE))*$M235</f>
        <v>0</v>
      </c>
      <c r="AK235" s="232">
        <f>(VLOOKUP($C235,Incurred_Real!$A$25:$BR$427,Incurred_Real!BN$1,FALSE))*$M235</f>
        <v>0</v>
      </c>
      <c r="AL235" s="232">
        <f>(VLOOKUP($C235,Incurred_Real!$A$25:$BR$427,Incurred_Real!BO$1,FALSE))*$M235</f>
        <v>0</v>
      </c>
      <c r="AM235" s="232">
        <f>(VLOOKUP($C235,Incurred_Real!$A$25:$BR$427,Incurred_Real!BP$1,FALSE))*$M235</f>
        <v>0</v>
      </c>
      <c r="AN235" s="232">
        <f>(VLOOKUP($C235,Incurred_Real!$A$25:$BR$427,Incurred_Real!BQ$1,FALSE))*$M235</f>
        <v>0</v>
      </c>
      <c r="AO235" s="232">
        <f>(VLOOKUP($C235,Incurred_Real!$A$25:$BR$427,Incurred_Real!BR$1,FALSE))*$M235</f>
        <v>0</v>
      </c>
      <c r="AP235" s="232">
        <f t="shared" si="21"/>
        <v>0</v>
      </c>
      <c r="AR235" s="232" t="b">
        <f t="shared" si="22"/>
        <v>1</v>
      </c>
    </row>
    <row r="236" spans="3:44" x14ac:dyDescent="0.15">
      <c r="C236" s="11" t="s">
        <v>763</v>
      </c>
      <c r="D236" s="11" t="str">
        <f>VLOOKUP(C236,'Project List'!$A$9:$AG$360,'Project List'!$G$1,FALSE)</f>
        <v>Substation Improvements for System Black Conditions</v>
      </c>
      <c r="E236" s="11" t="str">
        <f>VLOOKUP($C236,Incurred_Real!$A$24:$E$376,Incurred_Real!$D$1,FALSE)</f>
        <v>Security/Compliance</v>
      </c>
      <c r="F236" s="13">
        <f>IF(VLOOKUP($C236,Incurred_Nominal!$A$25:$AQ$426,Incurred_Nominal!$AL$1,FALSE)="Commissioned Extra",0,
IF(VLOOKUP($C236,Incurred_Nominal!$A$25:$AQ$426,Incurred_Nominal!$AK$1,FALSE)=F$4,VLOOKUP($C236,Incurred_Nominal!$A$25:$AQ$426,Incurred_Nominal!$AG$1,FALSE),0))</f>
        <v>0</v>
      </c>
      <c r="G236" s="13">
        <f>IF(VLOOKUP($C236,Incurred_Nominal!$A$25:$AQ$426,Incurred_Nominal!$AL$1,FALSE)="Commissioned Extra",0,
IF(VLOOKUP($C236,Incurred_Nominal!$A$25:$AQ$426,Incurred_Nominal!$AK$1,FALSE)=G$4,VLOOKUP($C236,Incurred_Nominal!$A$25:$AQ$426,Incurred_Nominal!$AG$1,FALSE),0))</f>
        <v>0</v>
      </c>
      <c r="H236" s="13">
        <f>IF(VLOOKUP($C236,Incurred_Nominal!$A$25:$AQ$426,Incurred_Nominal!$AL$1,FALSE)="Commissioned Extra",0,
IF(VLOOKUP($C236,Incurred_Nominal!$A$25:$AQ$426,Incurred_Nominal!$AK$1,FALSE)=H$4,VLOOKUP($C236,Incurred_Nominal!$A$25:$AQ$426,Incurred_Nominal!$AG$1,FALSE),0))</f>
        <v>0</v>
      </c>
      <c r="I236" s="13">
        <f>IF(VLOOKUP($C236,Incurred_Nominal!$A$25:$AQ$426,Incurred_Nominal!$AL$1,FALSE)="Commissioned Extra",0,
IF(VLOOKUP($C236,Incurred_Nominal!$A$25:$AQ$426,Incurred_Nominal!$AK$1,FALSE)=I$4,VLOOKUP($C236,Incurred_Nominal!$A$25:$AQ$426,Incurred_Nominal!$AG$1,FALSE),0))</f>
        <v>0</v>
      </c>
      <c r="J236" s="13">
        <f>IF(VLOOKUP($C236,Incurred_Nominal!$A$25:$AQ$426,Incurred_Nominal!$AL$1,FALSE)="Commissioned Extra",0,
IF(VLOOKUP($C236,Incurred_Nominal!$A$25:$AQ$426,Incurred_Nominal!$AK$1,FALSE)=J$4,VLOOKUP($C236,Incurred_Nominal!$A$25:$AQ$426,Incurred_Nominal!$AG$1,FALSE),0))</f>
        <v>0</v>
      </c>
      <c r="K236" s="13">
        <f>IF(VLOOKUP($C236,Incurred_Nominal!$A$25:$AQ$426,Incurred_Nominal!$AL$1,FALSE)="Commissioned Extra",0,
IF(VLOOKUP($C236,Incurred_Nominal!$A$25:$AQ$426,Incurred_Nominal!$AK$1,FALSE)=K$4,VLOOKUP($C236,Incurred_Nominal!$A$25:$AQ$426,Incurred_Nominal!$AG$1,FALSE),0))</f>
        <v>0</v>
      </c>
      <c r="L236" s="13">
        <f>IF(VLOOKUP($C236,Incurred_Nominal!$A$25:$AQ$426,Incurred_Nominal!$AL$1,FALSE)="Commissioned Extra",0,
IF(VLOOKUP($C236,Incurred_Nominal!$A$25:$AQ$426,Incurred_Nominal!$AK$1,FALSE)=L$4,VLOOKUP($C236,Incurred_Nominal!$A$25:$AQ$426,Incurred_Nominal!$AG$1,FALSE),0))</f>
        <v>0</v>
      </c>
      <c r="M236" s="232">
        <f t="shared" si="19"/>
        <v>0</v>
      </c>
      <c r="N236" s="232" t="str">
        <f t="shared" si="20"/>
        <v/>
      </c>
      <c r="P236" s="232">
        <f>(VLOOKUP($C236,Incurred_Real!$A$25:$BR$427,Incurred_Real!AS$1,FALSE))*$M236</f>
        <v>0</v>
      </c>
      <c r="Q236" s="232">
        <f>(VLOOKUP($C236,Incurred_Real!$A$25:$BR$427,Incurred_Real!AT$1,FALSE))*$M236</f>
        <v>0</v>
      </c>
      <c r="R236" s="232">
        <f>(VLOOKUP($C236,Incurred_Real!$A$25:$BR$427,Incurred_Real!AU$1,FALSE))*$M236</f>
        <v>0</v>
      </c>
      <c r="S236" s="232">
        <f>(VLOOKUP($C236,Incurred_Real!$A$25:$BR$427,Incurred_Real!AV$1,FALSE))*$M236</f>
        <v>0</v>
      </c>
      <c r="T236" s="232">
        <f>(VLOOKUP($C236,Incurred_Real!$A$25:$BR$427,Incurred_Real!AW$1,FALSE))*$M236</f>
        <v>0</v>
      </c>
      <c r="U236" s="232">
        <f>(VLOOKUP($C236,Incurred_Real!$A$25:$BR$427,Incurred_Real!AX$1,FALSE))*$M236</f>
        <v>0</v>
      </c>
      <c r="V236" s="232">
        <f>(VLOOKUP($C236,Incurred_Real!$A$25:$BR$427,Incurred_Real!AY$1,FALSE))*$M236</f>
        <v>0</v>
      </c>
      <c r="W236" s="232">
        <f>(VLOOKUP($C236,Incurred_Real!$A$25:$BR$427,Incurred_Real!AZ$1,FALSE))*$M236</f>
        <v>0</v>
      </c>
      <c r="X236" s="232">
        <f>(VLOOKUP($C236,Incurred_Real!$A$25:$BR$427,Incurred_Real!BA$1,FALSE))*$M236</f>
        <v>0</v>
      </c>
      <c r="Y236" s="232">
        <f>(VLOOKUP($C236,Incurred_Real!$A$25:$BR$427,Incurred_Real!BB$1,FALSE))*$M236</f>
        <v>0</v>
      </c>
      <c r="Z236" s="232">
        <f>(VLOOKUP($C236,Incurred_Real!$A$25:$BR$427,Incurred_Real!BC$1,FALSE))*$M236</f>
        <v>0</v>
      </c>
      <c r="AA236" s="232">
        <f>(VLOOKUP($C236,Incurred_Real!$A$25:$BR$427,Incurred_Real!BD$1,FALSE))*$M236</f>
        <v>0</v>
      </c>
      <c r="AB236" s="232">
        <f>(VLOOKUP($C236,Incurred_Real!$A$25:$BR$427,Incurred_Real!BE$1,FALSE))*$M236</f>
        <v>0</v>
      </c>
      <c r="AC236" s="232">
        <f>(VLOOKUP($C236,Incurred_Real!$A$25:$BR$427,Incurred_Real!BF$1,FALSE))*$M236</f>
        <v>0</v>
      </c>
      <c r="AD236" s="232">
        <f>(VLOOKUP($C236,Incurred_Real!$A$25:$BR$427,Incurred_Real!BG$1,FALSE))*$M236</f>
        <v>0</v>
      </c>
      <c r="AE236" s="232">
        <f>(VLOOKUP($C236,Incurred_Real!$A$25:$BR$427,Incurred_Real!BH$1,FALSE))*$M236</f>
        <v>0</v>
      </c>
      <c r="AF236" s="232">
        <f>(VLOOKUP($C236,Incurred_Real!$A$25:$BR$427,Incurred_Real!BI$1,FALSE))*$M236</f>
        <v>0</v>
      </c>
      <c r="AG236" s="232">
        <f>(VLOOKUP($C236,Incurred_Real!$A$25:$BR$427,Incurred_Real!BJ$1,FALSE))*$M236</f>
        <v>0</v>
      </c>
      <c r="AH236" s="232">
        <f>(VLOOKUP($C236,Incurred_Real!$A$25:$BR$427,Incurred_Real!BK$1,FALSE))*$M236</f>
        <v>0</v>
      </c>
      <c r="AI236" s="232">
        <f>(VLOOKUP($C236,Incurred_Real!$A$25:$BR$427,Incurred_Real!BL$1,FALSE))*$M236</f>
        <v>0</v>
      </c>
      <c r="AJ236" s="232">
        <f>(VLOOKUP($C236,Incurred_Real!$A$25:$BR$427,Incurred_Real!BM$1,FALSE))*$M236</f>
        <v>0</v>
      </c>
      <c r="AK236" s="232">
        <f>(VLOOKUP($C236,Incurred_Real!$A$25:$BR$427,Incurred_Real!BN$1,FALSE))*$M236</f>
        <v>0</v>
      </c>
      <c r="AL236" s="232">
        <f>(VLOOKUP($C236,Incurred_Real!$A$25:$BR$427,Incurred_Real!BO$1,FALSE))*$M236</f>
        <v>0</v>
      </c>
      <c r="AM236" s="232">
        <f>(VLOOKUP($C236,Incurred_Real!$A$25:$BR$427,Incurred_Real!BP$1,FALSE))*$M236</f>
        <v>0</v>
      </c>
      <c r="AN236" s="232">
        <f>(VLOOKUP($C236,Incurred_Real!$A$25:$BR$427,Incurred_Real!BQ$1,FALSE))*$M236</f>
        <v>0</v>
      </c>
      <c r="AO236" s="232">
        <f>(VLOOKUP($C236,Incurred_Real!$A$25:$BR$427,Incurred_Real!BR$1,FALSE))*$M236</f>
        <v>0</v>
      </c>
      <c r="AP236" s="232">
        <f t="shared" si="21"/>
        <v>0</v>
      </c>
      <c r="AR236" s="232" t="b">
        <f t="shared" si="22"/>
        <v>1</v>
      </c>
    </row>
    <row r="237" spans="3:44" x14ac:dyDescent="0.15">
      <c r="C237" s="11" t="s">
        <v>764</v>
      </c>
      <c r="D237" s="11" t="str">
        <f>VLOOKUP(C237,'Project List'!$A$9:$AG$360,'Project List'!$G$1,FALSE)</f>
        <v>Substation Environmental Investigation</v>
      </c>
      <c r="E237" s="11" t="str">
        <f>VLOOKUP($C237,Incurred_Real!$A$24:$E$376,Incurred_Real!$D$1,FALSE)</f>
        <v>Security/Compliance</v>
      </c>
      <c r="F237" s="13">
        <f>IF(VLOOKUP($C237,Incurred_Nominal!$A$25:$AQ$426,Incurred_Nominal!$AL$1,FALSE)="Commissioned Extra",0,
IF(VLOOKUP($C237,Incurred_Nominal!$A$25:$AQ$426,Incurred_Nominal!$AK$1,FALSE)=F$4,VLOOKUP($C237,Incurred_Nominal!$A$25:$AQ$426,Incurred_Nominal!$AG$1,FALSE),0))</f>
        <v>0</v>
      </c>
      <c r="G237" s="13">
        <f>IF(VLOOKUP($C237,Incurred_Nominal!$A$25:$AQ$426,Incurred_Nominal!$AL$1,FALSE)="Commissioned Extra",0,
IF(VLOOKUP($C237,Incurred_Nominal!$A$25:$AQ$426,Incurred_Nominal!$AK$1,FALSE)=G$4,VLOOKUP($C237,Incurred_Nominal!$A$25:$AQ$426,Incurred_Nominal!$AG$1,FALSE),0))</f>
        <v>0</v>
      </c>
      <c r="H237" s="13">
        <f>IF(VLOOKUP($C237,Incurred_Nominal!$A$25:$AQ$426,Incurred_Nominal!$AL$1,FALSE)="Commissioned Extra",0,
IF(VLOOKUP($C237,Incurred_Nominal!$A$25:$AQ$426,Incurred_Nominal!$AK$1,FALSE)=H$4,VLOOKUP($C237,Incurred_Nominal!$A$25:$AQ$426,Incurred_Nominal!$AG$1,FALSE),0))</f>
        <v>0</v>
      </c>
      <c r="I237" s="13">
        <f>IF(VLOOKUP($C237,Incurred_Nominal!$A$25:$AQ$426,Incurred_Nominal!$AL$1,FALSE)="Commissioned Extra",0,
IF(VLOOKUP($C237,Incurred_Nominal!$A$25:$AQ$426,Incurred_Nominal!$AK$1,FALSE)=I$4,VLOOKUP($C237,Incurred_Nominal!$A$25:$AQ$426,Incurred_Nominal!$AG$1,FALSE),0))</f>
        <v>0</v>
      </c>
      <c r="J237" s="13">
        <f>IF(VLOOKUP($C237,Incurred_Nominal!$A$25:$AQ$426,Incurred_Nominal!$AL$1,FALSE)="Commissioned Extra",0,
IF(VLOOKUP($C237,Incurred_Nominal!$A$25:$AQ$426,Incurred_Nominal!$AK$1,FALSE)=J$4,VLOOKUP($C237,Incurred_Nominal!$A$25:$AQ$426,Incurred_Nominal!$AG$1,FALSE),0))</f>
        <v>0</v>
      </c>
      <c r="K237" s="13">
        <f>IF(VLOOKUP($C237,Incurred_Nominal!$A$25:$AQ$426,Incurred_Nominal!$AL$1,FALSE)="Commissioned Extra",0,
IF(VLOOKUP($C237,Incurred_Nominal!$A$25:$AQ$426,Incurred_Nominal!$AK$1,FALSE)=K$4,VLOOKUP($C237,Incurred_Nominal!$A$25:$AQ$426,Incurred_Nominal!$AG$1,FALSE),0))</f>
        <v>0</v>
      </c>
      <c r="L237" s="13">
        <f>IF(VLOOKUP($C237,Incurred_Nominal!$A$25:$AQ$426,Incurred_Nominal!$AL$1,FALSE)="Commissioned Extra",0,
IF(VLOOKUP($C237,Incurred_Nominal!$A$25:$AQ$426,Incurred_Nominal!$AK$1,FALSE)=L$4,VLOOKUP($C237,Incurred_Nominal!$A$25:$AQ$426,Incurred_Nominal!$AG$1,FALSE),0))</f>
        <v>0</v>
      </c>
      <c r="M237" s="232">
        <f t="shared" si="19"/>
        <v>0</v>
      </c>
      <c r="N237" s="232" t="str">
        <f t="shared" si="20"/>
        <v/>
      </c>
      <c r="P237" s="232">
        <f>(VLOOKUP($C237,Incurred_Real!$A$25:$BR$427,Incurred_Real!AS$1,FALSE))*$M237</f>
        <v>0</v>
      </c>
      <c r="Q237" s="232">
        <f>(VLOOKUP($C237,Incurred_Real!$A$25:$BR$427,Incurred_Real!AT$1,FALSE))*$M237</f>
        <v>0</v>
      </c>
      <c r="R237" s="232">
        <f>(VLOOKUP($C237,Incurred_Real!$A$25:$BR$427,Incurred_Real!AU$1,FALSE))*$M237</f>
        <v>0</v>
      </c>
      <c r="S237" s="232">
        <f>(VLOOKUP($C237,Incurred_Real!$A$25:$BR$427,Incurred_Real!AV$1,FALSE))*$M237</f>
        <v>0</v>
      </c>
      <c r="T237" s="232">
        <f>(VLOOKUP($C237,Incurred_Real!$A$25:$BR$427,Incurred_Real!AW$1,FALSE))*$M237</f>
        <v>0</v>
      </c>
      <c r="U237" s="232">
        <f>(VLOOKUP($C237,Incurred_Real!$A$25:$BR$427,Incurred_Real!AX$1,FALSE))*$M237</f>
        <v>0</v>
      </c>
      <c r="V237" s="232">
        <f>(VLOOKUP($C237,Incurred_Real!$A$25:$BR$427,Incurred_Real!AY$1,FALSE))*$M237</f>
        <v>0</v>
      </c>
      <c r="W237" s="232">
        <f>(VLOOKUP($C237,Incurred_Real!$A$25:$BR$427,Incurred_Real!AZ$1,FALSE))*$M237</f>
        <v>0</v>
      </c>
      <c r="X237" s="232">
        <f>(VLOOKUP($C237,Incurred_Real!$A$25:$BR$427,Incurred_Real!BA$1,FALSE))*$M237</f>
        <v>0</v>
      </c>
      <c r="Y237" s="232">
        <f>(VLOOKUP($C237,Incurred_Real!$A$25:$BR$427,Incurred_Real!BB$1,FALSE))*$M237</f>
        <v>0</v>
      </c>
      <c r="Z237" s="232">
        <f>(VLOOKUP($C237,Incurred_Real!$A$25:$BR$427,Incurred_Real!BC$1,FALSE))*$M237</f>
        <v>0</v>
      </c>
      <c r="AA237" s="232">
        <f>(VLOOKUP($C237,Incurred_Real!$A$25:$BR$427,Incurred_Real!BD$1,FALSE))*$M237</f>
        <v>0</v>
      </c>
      <c r="AB237" s="232">
        <f>(VLOOKUP($C237,Incurred_Real!$A$25:$BR$427,Incurred_Real!BE$1,FALSE))*$M237</f>
        <v>0</v>
      </c>
      <c r="AC237" s="232">
        <f>(VLOOKUP($C237,Incurred_Real!$A$25:$BR$427,Incurred_Real!BF$1,FALSE))*$M237</f>
        <v>0</v>
      </c>
      <c r="AD237" s="232">
        <f>(VLOOKUP($C237,Incurred_Real!$A$25:$BR$427,Incurred_Real!BG$1,FALSE))*$M237</f>
        <v>0</v>
      </c>
      <c r="AE237" s="232">
        <f>(VLOOKUP($C237,Incurred_Real!$A$25:$BR$427,Incurred_Real!BH$1,FALSE))*$M237</f>
        <v>0</v>
      </c>
      <c r="AF237" s="232">
        <f>(VLOOKUP($C237,Incurred_Real!$A$25:$BR$427,Incurred_Real!BI$1,FALSE))*$M237</f>
        <v>0</v>
      </c>
      <c r="AG237" s="232">
        <f>(VLOOKUP($C237,Incurred_Real!$A$25:$BR$427,Incurred_Real!BJ$1,FALSE))*$M237</f>
        <v>0</v>
      </c>
      <c r="AH237" s="232">
        <f>(VLOOKUP($C237,Incurred_Real!$A$25:$BR$427,Incurred_Real!BK$1,FALSE))*$M237</f>
        <v>0</v>
      </c>
      <c r="AI237" s="232">
        <f>(VLOOKUP($C237,Incurred_Real!$A$25:$BR$427,Incurred_Real!BL$1,FALSE))*$M237</f>
        <v>0</v>
      </c>
      <c r="AJ237" s="232">
        <f>(VLOOKUP($C237,Incurred_Real!$A$25:$BR$427,Incurred_Real!BM$1,FALSE))*$M237</f>
        <v>0</v>
      </c>
      <c r="AK237" s="232">
        <f>(VLOOKUP($C237,Incurred_Real!$A$25:$BR$427,Incurred_Real!BN$1,FALSE))*$M237</f>
        <v>0</v>
      </c>
      <c r="AL237" s="232">
        <f>(VLOOKUP($C237,Incurred_Real!$A$25:$BR$427,Incurred_Real!BO$1,FALSE))*$M237</f>
        <v>0</v>
      </c>
      <c r="AM237" s="232">
        <f>(VLOOKUP($C237,Incurred_Real!$A$25:$BR$427,Incurred_Real!BP$1,FALSE))*$M237</f>
        <v>0</v>
      </c>
      <c r="AN237" s="232">
        <f>(VLOOKUP($C237,Incurred_Real!$A$25:$BR$427,Incurred_Real!BQ$1,FALSE))*$M237</f>
        <v>0</v>
      </c>
      <c r="AO237" s="232">
        <f>(VLOOKUP($C237,Incurred_Real!$A$25:$BR$427,Incurred_Real!BR$1,FALSE))*$M237</f>
        <v>0</v>
      </c>
      <c r="AP237" s="232">
        <f t="shared" si="21"/>
        <v>0</v>
      </c>
      <c r="AR237" s="232" t="b">
        <f t="shared" si="22"/>
        <v>1</v>
      </c>
    </row>
    <row r="238" spans="3:44" x14ac:dyDescent="0.15">
      <c r="C238" s="11" t="s">
        <v>765</v>
      </c>
      <c r="D238" s="11" t="str">
        <f>VLOOKUP(C238,'Project List'!$A$9:$AG$360,'Project List'!$G$1,FALSE)</f>
        <v>NCIPAP South East 275 kV Capacitor Bank</v>
      </c>
      <c r="E238" s="11" t="str">
        <f>VLOOKUP($C238,Incurred_Real!$A$24:$E$376,Incurred_Real!$D$1,FALSE)</f>
        <v>Augmentation</v>
      </c>
      <c r="F238" s="13">
        <f>IF(VLOOKUP($C238,Incurred_Nominal!$A$25:$AQ$426,Incurred_Nominal!$AL$1,FALSE)="Commissioned Extra",0,
IF(VLOOKUP($C238,Incurred_Nominal!$A$25:$AQ$426,Incurred_Nominal!$AK$1,FALSE)=F$4,VLOOKUP($C238,Incurred_Nominal!$A$25:$AQ$426,Incurred_Nominal!$AG$1,FALSE),0))</f>
        <v>0</v>
      </c>
      <c r="G238" s="13">
        <f>IF(VLOOKUP($C238,Incurred_Nominal!$A$25:$AQ$426,Incurred_Nominal!$AL$1,FALSE)="Commissioned Extra",0,
IF(VLOOKUP($C238,Incurred_Nominal!$A$25:$AQ$426,Incurred_Nominal!$AK$1,FALSE)=G$4,VLOOKUP($C238,Incurred_Nominal!$A$25:$AQ$426,Incurred_Nominal!$AG$1,FALSE),0))</f>
        <v>5361483.6141090337</v>
      </c>
      <c r="H238" s="13">
        <f>IF(VLOOKUP($C238,Incurred_Nominal!$A$25:$AQ$426,Incurred_Nominal!$AL$1,FALSE)="Commissioned Extra",0,
IF(VLOOKUP($C238,Incurred_Nominal!$A$25:$AQ$426,Incurred_Nominal!$AK$1,FALSE)=H$4,VLOOKUP($C238,Incurred_Nominal!$A$25:$AQ$426,Incurred_Nominal!$AG$1,FALSE),0))</f>
        <v>0</v>
      </c>
      <c r="I238" s="13">
        <f>IF(VLOOKUP($C238,Incurred_Nominal!$A$25:$AQ$426,Incurred_Nominal!$AL$1,FALSE)="Commissioned Extra",0,
IF(VLOOKUP($C238,Incurred_Nominal!$A$25:$AQ$426,Incurred_Nominal!$AK$1,FALSE)=I$4,VLOOKUP($C238,Incurred_Nominal!$A$25:$AQ$426,Incurred_Nominal!$AG$1,FALSE),0))</f>
        <v>0</v>
      </c>
      <c r="J238" s="13">
        <f>IF(VLOOKUP($C238,Incurred_Nominal!$A$25:$AQ$426,Incurred_Nominal!$AL$1,FALSE)="Commissioned Extra",0,
IF(VLOOKUP($C238,Incurred_Nominal!$A$25:$AQ$426,Incurred_Nominal!$AK$1,FALSE)=J$4,VLOOKUP($C238,Incurred_Nominal!$A$25:$AQ$426,Incurred_Nominal!$AG$1,FALSE),0))</f>
        <v>0</v>
      </c>
      <c r="K238" s="13">
        <f>IF(VLOOKUP($C238,Incurred_Nominal!$A$25:$AQ$426,Incurred_Nominal!$AL$1,FALSE)="Commissioned Extra",0,
IF(VLOOKUP($C238,Incurred_Nominal!$A$25:$AQ$426,Incurred_Nominal!$AK$1,FALSE)=K$4,VLOOKUP($C238,Incurred_Nominal!$A$25:$AQ$426,Incurred_Nominal!$AG$1,FALSE),0))</f>
        <v>0</v>
      </c>
      <c r="L238" s="13">
        <f>IF(VLOOKUP($C238,Incurred_Nominal!$A$25:$AQ$426,Incurred_Nominal!$AL$1,FALSE)="Commissioned Extra",0,
IF(VLOOKUP($C238,Incurred_Nominal!$A$25:$AQ$426,Incurred_Nominal!$AK$1,FALSE)=L$4,VLOOKUP($C238,Incurred_Nominal!$A$25:$AQ$426,Incurred_Nominal!$AG$1,FALSE),0))</f>
        <v>0</v>
      </c>
      <c r="M238" s="232">
        <f t="shared" si="19"/>
        <v>5361483.6141090337</v>
      </c>
      <c r="N238" s="232">
        <f t="shared" si="20"/>
        <v>2023</v>
      </c>
      <c r="P238" s="232">
        <f>(VLOOKUP($C238,Incurred_Real!$A$25:$BR$427,Incurred_Real!AS$1,FALSE))*$M238</f>
        <v>0</v>
      </c>
      <c r="Q238" s="232">
        <f>(VLOOKUP($C238,Incurred_Real!$A$25:$BR$427,Incurred_Real!AT$1,FALSE))*$M238</f>
        <v>0</v>
      </c>
      <c r="R238" s="232">
        <f>(VLOOKUP($C238,Incurred_Real!$A$25:$BR$427,Incurred_Real!AU$1,FALSE))*$M238</f>
        <v>0</v>
      </c>
      <c r="S238" s="232">
        <f>(VLOOKUP($C238,Incurred_Real!$A$25:$BR$427,Incurred_Real!AV$1,FALSE))*$M238</f>
        <v>0</v>
      </c>
      <c r="T238" s="232">
        <f>(VLOOKUP($C238,Incurred_Real!$A$25:$BR$427,Incurred_Real!AW$1,FALSE))*$M238</f>
        <v>0</v>
      </c>
      <c r="U238" s="232">
        <f>(VLOOKUP($C238,Incurred_Real!$A$25:$BR$427,Incurred_Real!AX$1,FALSE))*$M238</f>
        <v>0</v>
      </c>
      <c r="V238" s="232">
        <f>(VLOOKUP($C238,Incurred_Real!$A$25:$BR$427,Incurred_Real!AY$1,FALSE))*$M238</f>
        <v>0</v>
      </c>
      <c r="W238" s="232">
        <f>(VLOOKUP($C238,Incurred_Real!$A$25:$BR$427,Incurred_Real!AZ$1,FALSE))*$M238</f>
        <v>0</v>
      </c>
      <c r="X238" s="232">
        <f>(VLOOKUP($C238,Incurred_Real!$A$25:$BR$427,Incurred_Real!BA$1,FALSE))*$M238</f>
        <v>0</v>
      </c>
      <c r="Y238" s="232">
        <f>(VLOOKUP($C238,Incurred_Real!$A$25:$BR$427,Incurred_Real!BB$1,FALSE))*$M238</f>
        <v>3484964.349170872</v>
      </c>
      <c r="Z238" s="232">
        <f>(VLOOKUP($C238,Incurred_Real!$A$25:$BR$427,Incurred_Real!BC$1,FALSE))*$M238</f>
        <v>0</v>
      </c>
      <c r="AA238" s="232">
        <f>(VLOOKUP($C238,Incurred_Real!$A$25:$BR$427,Incurred_Real!BD$1,FALSE))*$M238</f>
        <v>589763.19755199377</v>
      </c>
      <c r="AB238" s="232">
        <f>(VLOOKUP($C238,Incurred_Real!$A$25:$BR$427,Incurred_Real!BE$1,FALSE))*$M238</f>
        <v>0</v>
      </c>
      <c r="AC238" s="232">
        <f>(VLOOKUP($C238,Incurred_Real!$A$25:$BR$427,Incurred_Real!BF$1,FALSE))*$M238</f>
        <v>0</v>
      </c>
      <c r="AD238" s="232">
        <f>(VLOOKUP($C238,Incurred_Real!$A$25:$BR$427,Incurred_Real!BG$1,FALSE))*$M238</f>
        <v>1286756.0673861681</v>
      </c>
      <c r="AE238" s="232">
        <f>(VLOOKUP($C238,Incurred_Real!$A$25:$BR$427,Incurred_Real!BH$1,FALSE))*$M238</f>
        <v>0</v>
      </c>
      <c r="AF238" s="232">
        <f>(VLOOKUP($C238,Incurred_Real!$A$25:$BR$427,Incurred_Real!BI$1,FALSE))*$M238</f>
        <v>0</v>
      </c>
      <c r="AG238" s="232">
        <f>(VLOOKUP($C238,Incurred_Real!$A$25:$BR$427,Incurred_Real!BJ$1,FALSE))*$M238</f>
        <v>0</v>
      </c>
      <c r="AH238" s="232">
        <f>(VLOOKUP($C238,Incurred_Real!$A$25:$BR$427,Incurred_Real!BK$1,FALSE))*$M238</f>
        <v>0</v>
      </c>
      <c r="AI238" s="232">
        <f>(VLOOKUP($C238,Incurred_Real!$A$25:$BR$427,Incurred_Real!BL$1,FALSE))*$M238</f>
        <v>0</v>
      </c>
      <c r="AJ238" s="232">
        <f>(VLOOKUP($C238,Incurred_Real!$A$25:$BR$427,Incurred_Real!BM$1,FALSE))*$M238</f>
        <v>0</v>
      </c>
      <c r="AK238" s="232">
        <f>(VLOOKUP($C238,Incurred_Real!$A$25:$BR$427,Incurred_Real!BN$1,FALSE))*$M238</f>
        <v>0</v>
      </c>
      <c r="AL238" s="232">
        <f>(VLOOKUP($C238,Incurred_Real!$A$25:$BR$427,Incurred_Real!BO$1,FALSE))*$M238</f>
        <v>0</v>
      </c>
      <c r="AM238" s="232">
        <f>(VLOOKUP($C238,Incurred_Real!$A$25:$BR$427,Incurred_Real!BP$1,FALSE))*$M238</f>
        <v>0</v>
      </c>
      <c r="AN238" s="232">
        <f>(VLOOKUP($C238,Incurred_Real!$A$25:$BR$427,Incurred_Real!BQ$1,FALSE))*$M238</f>
        <v>0</v>
      </c>
      <c r="AO238" s="232">
        <f>(VLOOKUP($C238,Incurred_Real!$A$25:$BR$427,Incurred_Real!BR$1,FALSE))*$M238</f>
        <v>0</v>
      </c>
      <c r="AP238" s="232">
        <f t="shared" si="21"/>
        <v>5361483.6141090337</v>
      </c>
      <c r="AR238" s="232" t="b">
        <f t="shared" si="22"/>
        <v>1</v>
      </c>
    </row>
    <row r="239" spans="3:44" x14ac:dyDescent="0.15">
      <c r="C239" s="11" t="s">
        <v>778</v>
      </c>
      <c r="D239" s="11" t="str">
        <f>VLOOKUP(C239,'Project List'!$A$9:$AG$360,'Project List'!$G$1,FALSE)</f>
        <v>Spencer Gulf Emergency Bypass Preparation</v>
      </c>
      <c r="E239" s="11" t="str">
        <f>VLOOKUP($C239,Incurred_Real!$A$24:$E$376,Incurred_Real!$D$1,FALSE)</f>
        <v>Security/Compliance</v>
      </c>
      <c r="F239" s="13">
        <f>IF(VLOOKUP($C239,Incurred_Nominal!$A$25:$AQ$426,Incurred_Nominal!$AL$1,FALSE)="Commissioned Extra",0,
IF(VLOOKUP($C239,Incurred_Nominal!$A$25:$AQ$426,Incurred_Nominal!$AK$1,FALSE)=F$4,VLOOKUP($C239,Incurred_Nominal!$A$25:$AQ$426,Incurred_Nominal!$AG$1,FALSE),0))</f>
        <v>0</v>
      </c>
      <c r="G239" s="13">
        <f>IF(VLOOKUP($C239,Incurred_Nominal!$A$25:$AQ$426,Incurred_Nominal!$AL$1,FALSE)="Commissioned Extra",0,
IF(VLOOKUP($C239,Incurred_Nominal!$A$25:$AQ$426,Incurred_Nominal!$AK$1,FALSE)=G$4,VLOOKUP($C239,Incurred_Nominal!$A$25:$AQ$426,Incurred_Nominal!$AG$1,FALSE),0))</f>
        <v>0</v>
      </c>
      <c r="H239" s="13">
        <f>IF(VLOOKUP($C239,Incurred_Nominal!$A$25:$AQ$426,Incurred_Nominal!$AL$1,FALSE)="Commissioned Extra",0,
IF(VLOOKUP($C239,Incurred_Nominal!$A$25:$AQ$426,Incurred_Nominal!$AK$1,FALSE)=H$4,VLOOKUP($C239,Incurred_Nominal!$A$25:$AQ$426,Incurred_Nominal!$AG$1,FALSE),0))</f>
        <v>0</v>
      </c>
      <c r="I239" s="13">
        <f>IF(VLOOKUP($C239,Incurred_Nominal!$A$25:$AQ$426,Incurred_Nominal!$AL$1,FALSE)="Commissioned Extra",0,
IF(VLOOKUP($C239,Incurred_Nominal!$A$25:$AQ$426,Incurred_Nominal!$AK$1,FALSE)=I$4,VLOOKUP($C239,Incurred_Nominal!$A$25:$AQ$426,Incurred_Nominal!$AG$1,FALSE),0))</f>
        <v>0</v>
      </c>
      <c r="J239" s="13">
        <f>IF(VLOOKUP($C239,Incurred_Nominal!$A$25:$AQ$426,Incurred_Nominal!$AL$1,FALSE)="Commissioned Extra",0,
IF(VLOOKUP($C239,Incurred_Nominal!$A$25:$AQ$426,Incurred_Nominal!$AK$1,FALSE)=J$4,VLOOKUP($C239,Incurred_Nominal!$A$25:$AQ$426,Incurred_Nominal!$AG$1,FALSE),0))</f>
        <v>0</v>
      </c>
      <c r="K239" s="13">
        <f>IF(VLOOKUP($C239,Incurred_Nominal!$A$25:$AQ$426,Incurred_Nominal!$AL$1,FALSE)="Commissioned Extra",0,
IF(VLOOKUP($C239,Incurred_Nominal!$A$25:$AQ$426,Incurred_Nominal!$AK$1,FALSE)=K$4,VLOOKUP($C239,Incurred_Nominal!$A$25:$AQ$426,Incurred_Nominal!$AG$1,FALSE),0))</f>
        <v>0</v>
      </c>
      <c r="L239" s="13">
        <f>IF(VLOOKUP($C239,Incurred_Nominal!$A$25:$AQ$426,Incurred_Nominal!$AL$1,FALSE)="Commissioned Extra",0,
IF(VLOOKUP($C239,Incurred_Nominal!$A$25:$AQ$426,Incurred_Nominal!$AK$1,FALSE)=L$4,VLOOKUP($C239,Incurred_Nominal!$A$25:$AQ$426,Incurred_Nominal!$AG$1,FALSE),0))</f>
        <v>0</v>
      </c>
      <c r="M239" s="232">
        <f t="shared" si="19"/>
        <v>0</v>
      </c>
      <c r="N239" s="232" t="str">
        <f t="shared" si="20"/>
        <v/>
      </c>
      <c r="P239" s="232">
        <f>(VLOOKUP($C239,Incurred_Real!$A$25:$BR$427,Incurred_Real!AS$1,FALSE))*$M239</f>
        <v>0</v>
      </c>
      <c r="Q239" s="232">
        <f>(VLOOKUP($C239,Incurred_Real!$A$25:$BR$427,Incurred_Real!AT$1,FALSE))*$M239</f>
        <v>0</v>
      </c>
      <c r="R239" s="232">
        <f>(VLOOKUP($C239,Incurred_Real!$A$25:$BR$427,Incurred_Real!AU$1,FALSE))*$M239</f>
        <v>0</v>
      </c>
      <c r="S239" s="232">
        <f>(VLOOKUP($C239,Incurred_Real!$A$25:$BR$427,Incurred_Real!AV$1,FALSE))*$M239</f>
        <v>0</v>
      </c>
      <c r="T239" s="232">
        <f>(VLOOKUP($C239,Incurred_Real!$A$25:$BR$427,Incurred_Real!AW$1,FALSE))*$M239</f>
        <v>0</v>
      </c>
      <c r="U239" s="232">
        <f>(VLOOKUP($C239,Incurred_Real!$A$25:$BR$427,Incurred_Real!AX$1,FALSE))*$M239</f>
        <v>0</v>
      </c>
      <c r="V239" s="232">
        <f>(VLOOKUP($C239,Incurred_Real!$A$25:$BR$427,Incurred_Real!AY$1,FALSE))*$M239</f>
        <v>0</v>
      </c>
      <c r="W239" s="232">
        <f>(VLOOKUP($C239,Incurred_Real!$A$25:$BR$427,Incurred_Real!AZ$1,FALSE))*$M239</f>
        <v>0</v>
      </c>
      <c r="X239" s="232">
        <f>(VLOOKUP($C239,Incurred_Real!$A$25:$BR$427,Incurred_Real!BA$1,FALSE))*$M239</f>
        <v>0</v>
      </c>
      <c r="Y239" s="232">
        <f>(VLOOKUP($C239,Incurred_Real!$A$25:$BR$427,Incurred_Real!BB$1,FALSE))*$M239</f>
        <v>0</v>
      </c>
      <c r="Z239" s="232">
        <f>(VLOOKUP($C239,Incurred_Real!$A$25:$BR$427,Incurred_Real!BC$1,FALSE))*$M239</f>
        <v>0</v>
      </c>
      <c r="AA239" s="232">
        <f>(VLOOKUP($C239,Incurred_Real!$A$25:$BR$427,Incurred_Real!BD$1,FALSE))*$M239</f>
        <v>0</v>
      </c>
      <c r="AB239" s="232">
        <f>(VLOOKUP($C239,Incurred_Real!$A$25:$BR$427,Incurred_Real!BE$1,FALSE))*$M239</f>
        <v>0</v>
      </c>
      <c r="AC239" s="232">
        <f>(VLOOKUP($C239,Incurred_Real!$A$25:$BR$427,Incurred_Real!BF$1,FALSE))*$M239</f>
        <v>0</v>
      </c>
      <c r="AD239" s="232">
        <f>(VLOOKUP($C239,Incurred_Real!$A$25:$BR$427,Incurred_Real!BG$1,FALSE))*$M239</f>
        <v>0</v>
      </c>
      <c r="AE239" s="232">
        <f>(VLOOKUP($C239,Incurred_Real!$A$25:$BR$427,Incurred_Real!BH$1,FALSE))*$M239</f>
        <v>0</v>
      </c>
      <c r="AF239" s="232">
        <f>(VLOOKUP($C239,Incurred_Real!$A$25:$BR$427,Incurred_Real!BI$1,FALSE))*$M239</f>
        <v>0</v>
      </c>
      <c r="AG239" s="232">
        <f>(VLOOKUP($C239,Incurred_Real!$A$25:$BR$427,Incurred_Real!BJ$1,FALSE))*$M239</f>
        <v>0</v>
      </c>
      <c r="AH239" s="232">
        <f>(VLOOKUP($C239,Incurred_Real!$A$25:$BR$427,Incurred_Real!BK$1,FALSE))*$M239</f>
        <v>0</v>
      </c>
      <c r="AI239" s="232">
        <f>(VLOOKUP($C239,Incurred_Real!$A$25:$BR$427,Incurred_Real!BL$1,FALSE))*$M239</f>
        <v>0</v>
      </c>
      <c r="AJ239" s="232">
        <f>(VLOOKUP($C239,Incurred_Real!$A$25:$BR$427,Incurred_Real!BM$1,FALSE))*$M239</f>
        <v>0</v>
      </c>
      <c r="AK239" s="232">
        <f>(VLOOKUP($C239,Incurred_Real!$A$25:$BR$427,Incurred_Real!BN$1,FALSE))*$M239</f>
        <v>0</v>
      </c>
      <c r="AL239" s="232">
        <f>(VLOOKUP($C239,Incurred_Real!$A$25:$BR$427,Incurred_Real!BO$1,FALSE))*$M239</f>
        <v>0</v>
      </c>
      <c r="AM239" s="232">
        <f>(VLOOKUP($C239,Incurred_Real!$A$25:$BR$427,Incurred_Real!BP$1,FALSE))*$M239</f>
        <v>0</v>
      </c>
      <c r="AN239" s="232">
        <f>(VLOOKUP($C239,Incurred_Real!$A$25:$BR$427,Incurred_Real!BQ$1,FALSE))*$M239</f>
        <v>0</v>
      </c>
      <c r="AO239" s="232">
        <f>(VLOOKUP($C239,Incurred_Real!$A$25:$BR$427,Incurred_Real!BR$1,FALSE))*$M239</f>
        <v>0</v>
      </c>
      <c r="AP239" s="232">
        <f t="shared" si="21"/>
        <v>0</v>
      </c>
      <c r="AR239" s="232" t="b">
        <f t="shared" si="22"/>
        <v>1</v>
      </c>
    </row>
    <row r="240" spans="3:44" x14ac:dyDescent="0.15">
      <c r="C240" s="11" t="s">
        <v>889</v>
      </c>
      <c r="D240" s="11" t="str">
        <f>VLOOKUP(C240,'Project List'!$A$9:$AG$360,'Project List'!$G$1,FALSE)</f>
        <v>Main Grid System Strength Support</v>
      </c>
      <c r="E240" s="11" t="str">
        <f>VLOOKUP($C240,Incurred_Real!$A$24:$E$376,Incurred_Real!$D$1,FALSE)</f>
        <v>Security/Compliance</v>
      </c>
      <c r="F240" s="13">
        <f>IF(VLOOKUP($C240,Incurred_Nominal!$A$25:$AQ$426,Incurred_Nominal!$AL$1,FALSE)="Commissioned Extra",0,
IF(VLOOKUP($C240,Incurred_Nominal!$A$25:$AQ$426,Incurred_Nominal!$AK$1,FALSE)=F$4,VLOOKUP($C240,Incurred_Nominal!$A$25:$AQ$426,Incurred_Nominal!$AG$1,FALSE),0))</f>
        <v>190831654.11599162</v>
      </c>
      <c r="G240" s="13">
        <f>IF(VLOOKUP($C240,Incurred_Nominal!$A$25:$AQ$426,Incurred_Nominal!$AL$1,FALSE)="Commissioned Extra",0,
IF(VLOOKUP($C240,Incurred_Nominal!$A$25:$AQ$426,Incurred_Nominal!$AK$1,FALSE)=G$4,VLOOKUP($C240,Incurred_Nominal!$A$25:$AQ$426,Incurred_Nominal!$AG$1,FALSE),0))</f>
        <v>0</v>
      </c>
      <c r="H240" s="13">
        <f>IF(VLOOKUP($C240,Incurred_Nominal!$A$25:$AQ$426,Incurred_Nominal!$AL$1,FALSE)="Commissioned Extra",0,
IF(VLOOKUP($C240,Incurred_Nominal!$A$25:$AQ$426,Incurred_Nominal!$AK$1,FALSE)=H$4,VLOOKUP($C240,Incurred_Nominal!$A$25:$AQ$426,Incurred_Nominal!$AG$1,FALSE),0))</f>
        <v>0</v>
      </c>
      <c r="I240" s="13">
        <f>IF(VLOOKUP($C240,Incurred_Nominal!$A$25:$AQ$426,Incurred_Nominal!$AL$1,FALSE)="Commissioned Extra",0,
IF(VLOOKUP($C240,Incurred_Nominal!$A$25:$AQ$426,Incurred_Nominal!$AK$1,FALSE)=I$4,VLOOKUP($C240,Incurred_Nominal!$A$25:$AQ$426,Incurred_Nominal!$AG$1,FALSE),0))</f>
        <v>0</v>
      </c>
      <c r="J240" s="13">
        <f>IF(VLOOKUP($C240,Incurred_Nominal!$A$25:$AQ$426,Incurred_Nominal!$AL$1,FALSE)="Commissioned Extra",0,
IF(VLOOKUP($C240,Incurred_Nominal!$A$25:$AQ$426,Incurred_Nominal!$AK$1,FALSE)=J$4,VLOOKUP($C240,Incurred_Nominal!$A$25:$AQ$426,Incurred_Nominal!$AG$1,FALSE),0))</f>
        <v>0</v>
      </c>
      <c r="K240" s="13">
        <f>IF(VLOOKUP($C240,Incurred_Nominal!$A$25:$AQ$426,Incurred_Nominal!$AL$1,FALSE)="Commissioned Extra",0,
IF(VLOOKUP($C240,Incurred_Nominal!$A$25:$AQ$426,Incurred_Nominal!$AK$1,FALSE)=K$4,VLOOKUP($C240,Incurred_Nominal!$A$25:$AQ$426,Incurred_Nominal!$AG$1,FALSE),0))</f>
        <v>0</v>
      </c>
      <c r="L240" s="13">
        <f>IF(VLOOKUP($C240,Incurred_Nominal!$A$25:$AQ$426,Incurred_Nominal!$AL$1,FALSE)="Commissioned Extra",0,
IF(VLOOKUP($C240,Incurred_Nominal!$A$25:$AQ$426,Incurred_Nominal!$AK$1,FALSE)=L$4,VLOOKUP($C240,Incurred_Nominal!$A$25:$AQ$426,Incurred_Nominal!$AG$1,FALSE),0))</f>
        <v>0</v>
      </c>
      <c r="M240" s="232">
        <f t="shared" si="19"/>
        <v>190831654.11599162</v>
      </c>
      <c r="N240" s="232">
        <f t="shared" si="20"/>
        <v>2022</v>
      </c>
      <c r="P240" s="232">
        <f>(VLOOKUP($C240,Incurred_Real!$A$25:$BR$427,Incurred_Real!AS$1,FALSE))*$M240</f>
        <v>0</v>
      </c>
      <c r="Q240" s="232">
        <f>(VLOOKUP($C240,Incurred_Real!$A$25:$BR$427,Incurred_Real!AT$1,FALSE))*$M240</f>
        <v>62391.505431570615</v>
      </c>
      <c r="R240" s="232">
        <f>(VLOOKUP($C240,Incurred_Real!$A$25:$BR$427,Incurred_Real!AU$1,FALSE))*$M240</f>
        <v>0</v>
      </c>
      <c r="S240" s="232">
        <f>(VLOOKUP($C240,Incurred_Real!$A$25:$BR$427,Incurred_Real!AV$1,FALSE))*$M240</f>
        <v>1303963.6188657461</v>
      </c>
      <c r="T240" s="232">
        <f>(VLOOKUP($C240,Incurred_Real!$A$25:$BR$427,Incurred_Real!AW$1,FALSE))*$M240</f>
        <v>0</v>
      </c>
      <c r="U240" s="232">
        <f>(VLOOKUP($C240,Incurred_Real!$A$25:$BR$427,Incurred_Real!AX$1,FALSE))*$M240</f>
        <v>353028.83839165658</v>
      </c>
      <c r="V240" s="232">
        <f>(VLOOKUP($C240,Incurred_Real!$A$25:$BR$427,Incurred_Real!AY$1,FALSE))*$M240</f>
        <v>0</v>
      </c>
      <c r="W240" s="232">
        <f>(VLOOKUP($C240,Incurred_Real!$A$25:$BR$427,Incurred_Real!AZ$1,FALSE))*$M240</f>
        <v>0</v>
      </c>
      <c r="X240" s="232">
        <f>(VLOOKUP($C240,Incurred_Real!$A$25:$BR$427,Incurred_Real!BA$1,FALSE))*$M240</f>
        <v>0</v>
      </c>
      <c r="Y240" s="232">
        <f>(VLOOKUP($C240,Incurred_Real!$A$25:$BR$427,Incurred_Real!BB$1,FALSE))*$M240</f>
        <v>28445364.426930543</v>
      </c>
      <c r="Z240" s="232">
        <f>(VLOOKUP($C240,Incurred_Real!$A$25:$BR$427,Incurred_Real!BC$1,FALSE))*$M240</f>
        <v>2797171.0751225743</v>
      </c>
      <c r="AA240" s="232">
        <f>(VLOOKUP($C240,Incurred_Real!$A$25:$BR$427,Incurred_Real!BD$1,FALSE))*$M240</f>
        <v>27543835.171844475</v>
      </c>
      <c r="AB240" s="232">
        <f>(VLOOKUP($C240,Incurred_Real!$A$25:$BR$427,Incurred_Real!BE$1,FALSE))*$M240</f>
        <v>985982.94774460397</v>
      </c>
      <c r="AC240" s="232">
        <f>(VLOOKUP($C240,Incurred_Real!$A$25:$BR$427,Incurred_Real!BF$1,FALSE))*$M240</f>
        <v>0</v>
      </c>
      <c r="AD240" s="232">
        <f>(VLOOKUP($C240,Incurred_Real!$A$25:$BR$427,Incurred_Real!BG$1,FALSE))*$M240</f>
        <v>11570018.239961591</v>
      </c>
      <c r="AE240" s="232">
        <f>(VLOOKUP($C240,Incurred_Real!$A$25:$BR$427,Incurred_Real!BH$1,FALSE))*$M240</f>
        <v>238954.61923659084</v>
      </c>
      <c r="AF240" s="232">
        <f>(VLOOKUP($C240,Incurred_Real!$A$25:$BR$427,Incurred_Real!BI$1,FALSE))*$M240</f>
        <v>0</v>
      </c>
      <c r="AG240" s="232">
        <f>(VLOOKUP($C240,Incurred_Real!$A$25:$BR$427,Incurred_Real!BJ$1,FALSE))*$M240</f>
        <v>0</v>
      </c>
      <c r="AH240" s="232">
        <f>(VLOOKUP($C240,Incurred_Real!$A$25:$BR$427,Incurred_Real!BK$1,FALSE))*$M240</f>
        <v>0</v>
      </c>
      <c r="AI240" s="232">
        <f>(VLOOKUP($C240,Incurred_Real!$A$25:$BR$427,Incurred_Real!BL$1,FALSE))*$M240</f>
        <v>0</v>
      </c>
      <c r="AJ240" s="232">
        <f>(VLOOKUP($C240,Incurred_Real!$A$25:$BR$427,Incurred_Real!BM$1,FALSE))*$M240</f>
        <v>0</v>
      </c>
      <c r="AK240" s="232">
        <f>(VLOOKUP($C240,Incurred_Real!$A$25:$BR$427,Incurred_Real!BN$1,FALSE))*$M240</f>
        <v>0</v>
      </c>
      <c r="AL240" s="232">
        <f>(VLOOKUP($C240,Incurred_Real!$A$25:$BR$427,Incurred_Real!BO$1,FALSE))*$M240</f>
        <v>0</v>
      </c>
      <c r="AM240" s="232">
        <f>(VLOOKUP($C240,Incurred_Real!$A$25:$BR$427,Incurred_Real!BP$1,FALSE))*$M240</f>
        <v>0</v>
      </c>
      <c r="AN240" s="232">
        <f>(VLOOKUP($C240,Incurred_Real!$A$25:$BR$427,Incurred_Real!BQ$1,FALSE))*$M240</f>
        <v>116599591.46367306</v>
      </c>
      <c r="AO240" s="232">
        <f>(VLOOKUP($C240,Incurred_Real!$A$25:$BR$427,Incurred_Real!BR$1,FALSE))*$M240</f>
        <v>931352.20878922113</v>
      </c>
      <c r="AP240" s="232">
        <f t="shared" si="21"/>
        <v>190831654.11599162</v>
      </c>
      <c r="AR240" s="232" t="b">
        <f t="shared" si="22"/>
        <v>1</v>
      </c>
    </row>
    <row r="241" spans="3:44" x14ac:dyDescent="0.15">
      <c r="C241" s="11" t="s">
        <v>880</v>
      </c>
      <c r="D241" s="11" t="str">
        <f>VLOOKUP(C241,'Project List'!$A$9:$AG$360,'Project List'!$G$1,FALSE)</f>
        <v>Davenport-Pimba 132 kV Line Low Span Uprating</v>
      </c>
      <c r="E241" s="11" t="str">
        <f>VLOOKUP($C241,Incurred_Real!$A$24:$E$376,Incurred_Real!$D$1,FALSE)</f>
        <v>Refurbishment</v>
      </c>
      <c r="F241" s="13">
        <f>IF(VLOOKUP($C241,Incurred_Nominal!$A$25:$AQ$426,Incurred_Nominal!$AL$1,FALSE)="Commissioned Extra",0,
IF(VLOOKUP($C241,Incurred_Nominal!$A$25:$AQ$426,Incurred_Nominal!$AK$1,FALSE)=F$4,VLOOKUP($C241,Incurred_Nominal!$A$25:$AQ$426,Incurred_Nominal!$AG$1,FALSE),0))</f>
        <v>0</v>
      </c>
      <c r="G241" s="13">
        <f>IF(VLOOKUP($C241,Incurred_Nominal!$A$25:$AQ$426,Incurred_Nominal!$AL$1,FALSE)="Commissioned Extra",0,
IF(VLOOKUP($C241,Incurred_Nominal!$A$25:$AQ$426,Incurred_Nominal!$AK$1,FALSE)=G$4,VLOOKUP($C241,Incurred_Nominal!$A$25:$AQ$426,Incurred_Nominal!$AG$1,FALSE),0))</f>
        <v>0</v>
      </c>
      <c r="H241" s="13">
        <f>IF(VLOOKUP($C241,Incurred_Nominal!$A$25:$AQ$426,Incurred_Nominal!$AL$1,FALSE)="Commissioned Extra",0,
IF(VLOOKUP($C241,Incurred_Nominal!$A$25:$AQ$426,Incurred_Nominal!$AK$1,FALSE)=H$4,VLOOKUP($C241,Incurred_Nominal!$A$25:$AQ$426,Incurred_Nominal!$AG$1,FALSE),0))</f>
        <v>0</v>
      </c>
      <c r="I241" s="13">
        <f>IF(VLOOKUP($C241,Incurred_Nominal!$A$25:$AQ$426,Incurred_Nominal!$AL$1,FALSE)="Commissioned Extra",0,
IF(VLOOKUP($C241,Incurred_Nominal!$A$25:$AQ$426,Incurred_Nominal!$AK$1,FALSE)=I$4,VLOOKUP($C241,Incurred_Nominal!$A$25:$AQ$426,Incurred_Nominal!$AG$1,FALSE),0))</f>
        <v>0</v>
      </c>
      <c r="J241" s="13">
        <f>IF(VLOOKUP($C241,Incurred_Nominal!$A$25:$AQ$426,Incurred_Nominal!$AL$1,FALSE)="Commissioned Extra",0,
IF(VLOOKUP($C241,Incurred_Nominal!$A$25:$AQ$426,Incurred_Nominal!$AK$1,FALSE)=J$4,VLOOKUP($C241,Incurred_Nominal!$A$25:$AQ$426,Incurred_Nominal!$AG$1,FALSE),0))</f>
        <v>0</v>
      </c>
      <c r="K241" s="13">
        <f>IF(VLOOKUP($C241,Incurred_Nominal!$A$25:$AQ$426,Incurred_Nominal!$AL$1,FALSE)="Commissioned Extra",0,
IF(VLOOKUP($C241,Incurred_Nominal!$A$25:$AQ$426,Incurred_Nominal!$AK$1,FALSE)=K$4,VLOOKUP($C241,Incurred_Nominal!$A$25:$AQ$426,Incurred_Nominal!$AG$1,FALSE),0))</f>
        <v>0</v>
      </c>
      <c r="L241" s="13">
        <f>IF(VLOOKUP($C241,Incurred_Nominal!$A$25:$AQ$426,Incurred_Nominal!$AL$1,FALSE)="Commissioned Extra",0,
IF(VLOOKUP($C241,Incurred_Nominal!$A$25:$AQ$426,Incurred_Nominal!$AK$1,FALSE)=L$4,VLOOKUP($C241,Incurred_Nominal!$A$25:$AQ$426,Incurred_Nominal!$AG$1,FALSE),0))</f>
        <v>0</v>
      </c>
      <c r="M241" s="232">
        <f t="shared" si="19"/>
        <v>0</v>
      </c>
      <c r="N241" s="232" t="str">
        <f t="shared" si="20"/>
        <v/>
      </c>
      <c r="P241" s="232">
        <f>(VLOOKUP($C241,Incurred_Real!$A$25:$BR$427,Incurred_Real!AS$1,FALSE))*$M241</f>
        <v>0</v>
      </c>
      <c r="Q241" s="232">
        <f>(VLOOKUP($C241,Incurred_Real!$A$25:$BR$427,Incurred_Real!AT$1,FALSE))*$M241</f>
        <v>0</v>
      </c>
      <c r="R241" s="232">
        <f>(VLOOKUP($C241,Incurred_Real!$A$25:$BR$427,Incurred_Real!AU$1,FALSE))*$M241</f>
        <v>0</v>
      </c>
      <c r="S241" s="232">
        <f>(VLOOKUP($C241,Incurred_Real!$A$25:$BR$427,Incurred_Real!AV$1,FALSE))*$M241</f>
        <v>0</v>
      </c>
      <c r="T241" s="232">
        <f>(VLOOKUP($C241,Incurred_Real!$A$25:$BR$427,Incurred_Real!AW$1,FALSE))*$M241</f>
        <v>0</v>
      </c>
      <c r="U241" s="232">
        <f>(VLOOKUP($C241,Incurred_Real!$A$25:$BR$427,Incurred_Real!AX$1,FALSE))*$M241</f>
        <v>0</v>
      </c>
      <c r="V241" s="232">
        <f>(VLOOKUP($C241,Incurred_Real!$A$25:$BR$427,Incurred_Real!AY$1,FALSE))*$M241</f>
        <v>0</v>
      </c>
      <c r="W241" s="232">
        <f>(VLOOKUP($C241,Incurred_Real!$A$25:$BR$427,Incurred_Real!AZ$1,FALSE))*$M241</f>
        <v>0</v>
      </c>
      <c r="X241" s="232">
        <f>(VLOOKUP($C241,Incurred_Real!$A$25:$BR$427,Incurred_Real!BA$1,FALSE))*$M241</f>
        <v>0</v>
      </c>
      <c r="Y241" s="232">
        <f>(VLOOKUP($C241,Incurred_Real!$A$25:$BR$427,Incurred_Real!BB$1,FALSE))*$M241</f>
        <v>0</v>
      </c>
      <c r="Z241" s="232">
        <f>(VLOOKUP($C241,Incurred_Real!$A$25:$BR$427,Incurred_Real!BC$1,FALSE))*$M241</f>
        <v>0</v>
      </c>
      <c r="AA241" s="232">
        <f>(VLOOKUP($C241,Incurred_Real!$A$25:$BR$427,Incurred_Real!BD$1,FALSE))*$M241</f>
        <v>0</v>
      </c>
      <c r="AB241" s="232">
        <f>(VLOOKUP($C241,Incurred_Real!$A$25:$BR$427,Incurred_Real!BE$1,FALSE))*$M241</f>
        <v>0</v>
      </c>
      <c r="AC241" s="232">
        <f>(VLOOKUP($C241,Incurred_Real!$A$25:$BR$427,Incurred_Real!BF$1,FALSE))*$M241</f>
        <v>0</v>
      </c>
      <c r="AD241" s="232">
        <f>(VLOOKUP($C241,Incurred_Real!$A$25:$BR$427,Incurred_Real!BG$1,FALSE))*$M241</f>
        <v>0</v>
      </c>
      <c r="AE241" s="232">
        <f>(VLOOKUP($C241,Incurred_Real!$A$25:$BR$427,Incurred_Real!BH$1,FALSE))*$M241</f>
        <v>0</v>
      </c>
      <c r="AF241" s="232">
        <f>(VLOOKUP($C241,Incurred_Real!$A$25:$BR$427,Incurred_Real!BI$1,FALSE))*$M241</f>
        <v>0</v>
      </c>
      <c r="AG241" s="232">
        <f>(VLOOKUP($C241,Incurred_Real!$A$25:$BR$427,Incurred_Real!BJ$1,FALSE))*$M241</f>
        <v>0</v>
      </c>
      <c r="AH241" s="232">
        <f>(VLOOKUP($C241,Incurred_Real!$A$25:$BR$427,Incurred_Real!BK$1,FALSE))*$M241</f>
        <v>0</v>
      </c>
      <c r="AI241" s="232">
        <f>(VLOOKUP($C241,Incurred_Real!$A$25:$BR$427,Incurred_Real!BL$1,FALSE))*$M241</f>
        <v>0</v>
      </c>
      <c r="AJ241" s="232">
        <f>(VLOOKUP($C241,Incurred_Real!$A$25:$BR$427,Incurred_Real!BM$1,FALSE))*$M241</f>
        <v>0</v>
      </c>
      <c r="AK241" s="232">
        <f>(VLOOKUP($C241,Incurred_Real!$A$25:$BR$427,Incurred_Real!BN$1,FALSE))*$M241</f>
        <v>0</v>
      </c>
      <c r="AL241" s="232">
        <f>(VLOOKUP($C241,Incurred_Real!$A$25:$BR$427,Incurred_Real!BO$1,FALSE))*$M241</f>
        <v>0</v>
      </c>
      <c r="AM241" s="232">
        <f>(VLOOKUP($C241,Incurred_Real!$A$25:$BR$427,Incurred_Real!BP$1,FALSE))*$M241</f>
        <v>0</v>
      </c>
      <c r="AN241" s="232">
        <f>(VLOOKUP($C241,Incurred_Real!$A$25:$BR$427,Incurred_Real!BQ$1,FALSE))*$M241</f>
        <v>0</v>
      </c>
      <c r="AO241" s="232">
        <f>(VLOOKUP($C241,Incurred_Real!$A$25:$BR$427,Incurred_Real!BR$1,FALSE))*$M241</f>
        <v>0</v>
      </c>
      <c r="AP241" s="232">
        <f t="shared" si="21"/>
        <v>0</v>
      </c>
      <c r="AR241" s="232" t="b">
        <f t="shared" si="22"/>
        <v>1</v>
      </c>
    </row>
    <row r="242" spans="3:44" x14ac:dyDescent="0.15">
      <c r="C242" s="11" t="s">
        <v>876</v>
      </c>
      <c r="D242" s="11" t="str">
        <f>VLOOKUP(C242,'Project List'!$A$9:$AG$360,'Project List'!$G$1,FALSE)</f>
        <v>Group Corporate Financial Model Replacement</v>
      </c>
      <c r="E242" s="11" t="str">
        <f>VLOOKUP($C242,Incurred_Real!$A$24:$E$376,Incurred_Real!$D$1,FALSE)</f>
        <v>Information Technology</v>
      </c>
      <c r="F242" s="13">
        <f>IF(VLOOKUP($C242,Incurred_Nominal!$A$25:$AQ$426,Incurred_Nominal!$AL$1,FALSE)="Commissioned Extra",0,
IF(VLOOKUP($C242,Incurred_Nominal!$A$25:$AQ$426,Incurred_Nominal!$AK$1,FALSE)=F$4,VLOOKUP($C242,Incurred_Nominal!$A$25:$AQ$426,Incurred_Nominal!$AG$1,FALSE),0))</f>
        <v>0</v>
      </c>
      <c r="G242" s="13">
        <f>IF(VLOOKUP($C242,Incurred_Nominal!$A$25:$AQ$426,Incurred_Nominal!$AL$1,FALSE)="Commissioned Extra",0,
IF(VLOOKUP($C242,Incurred_Nominal!$A$25:$AQ$426,Incurred_Nominal!$AK$1,FALSE)=G$4,VLOOKUP($C242,Incurred_Nominal!$A$25:$AQ$426,Incurred_Nominal!$AG$1,FALSE),0))</f>
        <v>0</v>
      </c>
      <c r="H242" s="13">
        <f>IF(VLOOKUP($C242,Incurred_Nominal!$A$25:$AQ$426,Incurred_Nominal!$AL$1,FALSE)="Commissioned Extra",0,
IF(VLOOKUP($C242,Incurred_Nominal!$A$25:$AQ$426,Incurred_Nominal!$AK$1,FALSE)=H$4,VLOOKUP($C242,Incurred_Nominal!$A$25:$AQ$426,Incurred_Nominal!$AG$1,FALSE),0))</f>
        <v>0</v>
      </c>
      <c r="I242" s="13">
        <f>IF(VLOOKUP($C242,Incurred_Nominal!$A$25:$AQ$426,Incurred_Nominal!$AL$1,FALSE)="Commissioned Extra",0,
IF(VLOOKUP($C242,Incurred_Nominal!$A$25:$AQ$426,Incurred_Nominal!$AK$1,FALSE)=I$4,VLOOKUP($C242,Incurred_Nominal!$A$25:$AQ$426,Incurred_Nominal!$AG$1,FALSE),0))</f>
        <v>0</v>
      </c>
      <c r="J242" s="13">
        <f>IF(VLOOKUP($C242,Incurred_Nominal!$A$25:$AQ$426,Incurred_Nominal!$AL$1,FALSE)="Commissioned Extra",0,
IF(VLOOKUP($C242,Incurred_Nominal!$A$25:$AQ$426,Incurred_Nominal!$AK$1,FALSE)=J$4,VLOOKUP($C242,Incurred_Nominal!$A$25:$AQ$426,Incurred_Nominal!$AG$1,FALSE),0))</f>
        <v>0</v>
      </c>
      <c r="K242" s="13">
        <f>IF(VLOOKUP($C242,Incurred_Nominal!$A$25:$AQ$426,Incurred_Nominal!$AL$1,FALSE)="Commissioned Extra",0,
IF(VLOOKUP($C242,Incurred_Nominal!$A$25:$AQ$426,Incurred_Nominal!$AK$1,FALSE)=K$4,VLOOKUP($C242,Incurred_Nominal!$A$25:$AQ$426,Incurred_Nominal!$AG$1,FALSE),0))</f>
        <v>0</v>
      </c>
      <c r="L242" s="13">
        <f>IF(VLOOKUP($C242,Incurred_Nominal!$A$25:$AQ$426,Incurred_Nominal!$AL$1,FALSE)="Commissioned Extra",0,
IF(VLOOKUP($C242,Incurred_Nominal!$A$25:$AQ$426,Incurred_Nominal!$AK$1,FALSE)=L$4,VLOOKUP($C242,Incurred_Nominal!$A$25:$AQ$426,Incurred_Nominal!$AG$1,FALSE),0))</f>
        <v>0</v>
      </c>
      <c r="M242" s="232">
        <f t="shared" si="19"/>
        <v>0</v>
      </c>
      <c r="N242" s="232" t="str">
        <f t="shared" si="20"/>
        <v/>
      </c>
      <c r="P242" s="232">
        <f>(VLOOKUP($C242,Incurred_Real!$A$25:$BR$427,Incurred_Real!AS$1,FALSE))*$M242</f>
        <v>0</v>
      </c>
      <c r="Q242" s="232">
        <f>(VLOOKUP($C242,Incurred_Real!$A$25:$BR$427,Incurred_Real!AT$1,FALSE))*$M242</f>
        <v>0</v>
      </c>
      <c r="R242" s="232">
        <f>(VLOOKUP($C242,Incurred_Real!$A$25:$BR$427,Incurred_Real!AU$1,FALSE))*$M242</f>
        <v>0</v>
      </c>
      <c r="S242" s="232">
        <f>(VLOOKUP($C242,Incurred_Real!$A$25:$BR$427,Incurred_Real!AV$1,FALSE))*$M242</f>
        <v>0</v>
      </c>
      <c r="T242" s="232">
        <f>(VLOOKUP($C242,Incurred_Real!$A$25:$BR$427,Incurred_Real!AW$1,FALSE))*$M242</f>
        <v>0</v>
      </c>
      <c r="U242" s="232">
        <f>(VLOOKUP($C242,Incurred_Real!$A$25:$BR$427,Incurred_Real!AX$1,FALSE))*$M242</f>
        <v>0</v>
      </c>
      <c r="V242" s="232">
        <f>(VLOOKUP($C242,Incurred_Real!$A$25:$BR$427,Incurred_Real!AY$1,FALSE))*$M242</f>
        <v>0</v>
      </c>
      <c r="W242" s="232">
        <f>(VLOOKUP($C242,Incurred_Real!$A$25:$BR$427,Incurred_Real!AZ$1,FALSE))*$M242</f>
        <v>0</v>
      </c>
      <c r="X242" s="232">
        <f>(VLOOKUP($C242,Incurred_Real!$A$25:$BR$427,Incurred_Real!BA$1,FALSE))*$M242</f>
        <v>0</v>
      </c>
      <c r="Y242" s="232">
        <f>(VLOOKUP($C242,Incurred_Real!$A$25:$BR$427,Incurred_Real!BB$1,FALSE))*$M242</f>
        <v>0</v>
      </c>
      <c r="Z242" s="232">
        <f>(VLOOKUP($C242,Incurred_Real!$A$25:$BR$427,Incurred_Real!BC$1,FALSE))*$M242</f>
        <v>0</v>
      </c>
      <c r="AA242" s="232">
        <f>(VLOOKUP($C242,Incurred_Real!$A$25:$BR$427,Incurred_Real!BD$1,FALSE))*$M242</f>
        <v>0</v>
      </c>
      <c r="AB242" s="232">
        <f>(VLOOKUP($C242,Incurred_Real!$A$25:$BR$427,Incurred_Real!BE$1,FALSE))*$M242</f>
        <v>0</v>
      </c>
      <c r="AC242" s="232">
        <f>(VLOOKUP($C242,Incurred_Real!$A$25:$BR$427,Incurred_Real!BF$1,FALSE))*$M242</f>
        <v>0</v>
      </c>
      <c r="AD242" s="232">
        <f>(VLOOKUP($C242,Incurred_Real!$A$25:$BR$427,Incurred_Real!BG$1,FALSE))*$M242</f>
        <v>0</v>
      </c>
      <c r="AE242" s="232">
        <f>(VLOOKUP($C242,Incurred_Real!$A$25:$BR$427,Incurred_Real!BH$1,FALSE))*$M242</f>
        <v>0</v>
      </c>
      <c r="AF242" s="232">
        <f>(VLOOKUP($C242,Incurred_Real!$A$25:$BR$427,Incurred_Real!BI$1,FALSE))*$M242</f>
        <v>0</v>
      </c>
      <c r="AG242" s="232">
        <f>(VLOOKUP($C242,Incurred_Real!$A$25:$BR$427,Incurred_Real!BJ$1,FALSE))*$M242</f>
        <v>0</v>
      </c>
      <c r="AH242" s="232">
        <f>(VLOOKUP($C242,Incurred_Real!$A$25:$BR$427,Incurred_Real!BK$1,FALSE))*$M242</f>
        <v>0</v>
      </c>
      <c r="AI242" s="232">
        <f>(VLOOKUP($C242,Incurred_Real!$A$25:$BR$427,Incurred_Real!BL$1,FALSE))*$M242</f>
        <v>0</v>
      </c>
      <c r="AJ242" s="232">
        <f>(VLOOKUP($C242,Incurred_Real!$A$25:$BR$427,Incurred_Real!BM$1,FALSE))*$M242</f>
        <v>0</v>
      </c>
      <c r="AK242" s="232">
        <f>(VLOOKUP($C242,Incurred_Real!$A$25:$BR$427,Incurred_Real!BN$1,FALSE))*$M242</f>
        <v>0</v>
      </c>
      <c r="AL242" s="232">
        <f>(VLOOKUP($C242,Incurred_Real!$A$25:$BR$427,Incurred_Real!BO$1,FALSE))*$M242</f>
        <v>0</v>
      </c>
      <c r="AM242" s="232">
        <f>(VLOOKUP($C242,Incurred_Real!$A$25:$BR$427,Incurred_Real!BP$1,FALSE))*$M242</f>
        <v>0</v>
      </c>
      <c r="AN242" s="232">
        <f>(VLOOKUP($C242,Incurred_Real!$A$25:$BR$427,Incurred_Real!BQ$1,FALSE))*$M242</f>
        <v>0</v>
      </c>
      <c r="AO242" s="232">
        <f>(VLOOKUP($C242,Incurred_Real!$A$25:$BR$427,Incurred_Real!BR$1,FALSE))*$M242</f>
        <v>0</v>
      </c>
      <c r="AP242" s="232">
        <f t="shared" si="21"/>
        <v>0</v>
      </c>
      <c r="AR242" s="232" t="b">
        <f t="shared" si="22"/>
        <v>1</v>
      </c>
    </row>
    <row r="243" spans="3:44" x14ac:dyDescent="0.15">
      <c r="C243" s="11" t="s">
        <v>881</v>
      </c>
      <c r="D243" s="11" t="str">
        <f>VLOOKUP(C243,'Project List'!$A$9:$AG$360,'Project List'!$G$1,FALSE)</f>
        <v>F1919 and F1920 Tower Replacement</v>
      </c>
      <c r="E243" s="11" t="str">
        <f>VLOOKUP($C243,Incurred_Real!$A$24:$E$376,Incurred_Real!$D$1,FALSE)</f>
        <v>Replacement</v>
      </c>
      <c r="F243" s="13">
        <f>IF(VLOOKUP($C243,Incurred_Nominal!$A$25:$AQ$426,Incurred_Nominal!$AL$1,FALSE)="Commissioned Extra",0,
IF(VLOOKUP($C243,Incurred_Nominal!$A$25:$AQ$426,Incurred_Nominal!$AK$1,FALSE)=F$4,VLOOKUP($C243,Incurred_Nominal!$A$25:$AQ$426,Incurred_Nominal!$AG$1,FALSE),0))</f>
        <v>0</v>
      </c>
      <c r="G243" s="13">
        <f>IF(VLOOKUP($C243,Incurred_Nominal!$A$25:$AQ$426,Incurred_Nominal!$AL$1,FALSE)="Commissioned Extra",0,
IF(VLOOKUP($C243,Incurred_Nominal!$A$25:$AQ$426,Incurred_Nominal!$AK$1,FALSE)=G$4,VLOOKUP($C243,Incurred_Nominal!$A$25:$AQ$426,Incurred_Nominal!$AG$1,FALSE),0))</f>
        <v>0</v>
      </c>
      <c r="H243" s="13">
        <f>IF(VLOOKUP($C243,Incurred_Nominal!$A$25:$AQ$426,Incurred_Nominal!$AL$1,FALSE)="Commissioned Extra",0,
IF(VLOOKUP($C243,Incurred_Nominal!$A$25:$AQ$426,Incurred_Nominal!$AK$1,FALSE)=H$4,VLOOKUP($C243,Incurred_Nominal!$A$25:$AQ$426,Incurred_Nominal!$AG$1,FALSE),0))</f>
        <v>0</v>
      </c>
      <c r="I243" s="13">
        <f>IF(VLOOKUP($C243,Incurred_Nominal!$A$25:$AQ$426,Incurred_Nominal!$AL$1,FALSE)="Commissioned Extra",0,
IF(VLOOKUP($C243,Incurred_Nominal!$A$25:$AQ$426,Incurred_Nominal!$AK$1,FALSE)=I$4,VLOOKUP($C243,Incurred_Nominal!$A$25:$AQ$426,Incurred_Nominal!$AG$1,FALSE),0))</f>
        <v>0</v>
      </c>
      <c r="J243" s="13">
        <f>IF(VLOOKUP($C243,Incurred_Nominal!$A$25:$AQ$426,Incurred_Nominal!$AL$1,FALSE)="Commissioned Extra",0,
IF(VLOOKUP($C243,Incurred_Nominal!$A$25:$AQ$426,Incurred_Nominal!$AK$1,FALSE)=J$4,VLOOKUP($C243,Incurred_Nominal!$A$25:$AQ$426,Incurred_Nominal!$AG$1,FALSE),0))</f>
        <v>0</v>
      </c>
      <c r="K243" s="13">
        <f>IF(VLOOKUP($C243,Incurred_Nominal!$A$25:$AQ$426,Incurred_Nominal!$AL$1,FALSE)="Commissioned Extra",0,
IF(VLOOKUP($C243,Incurred_Nominal!$A$25:$AQ$426,Incurred_Nominal!$AK$1,FALSE)=K$4,VLOOKUP($C243,Incurred_Nominal!$A$25:$AQ$426,Incurred_Nominal!$AG$1,FALSE),0))</f>
        <v>0</v>
      </c>
      <c r="L243" s="13">
        <f>IF(VLOOKUP($C243,Incurred_Nominal!$A$25:$AQ$426,Incurred_Nominal!$AL$1,FALSE)="Commissioned Extra",0,
IF(VLOOKUP($C243,Incurred_Nominal!$A$25:$AQ$426,Incurred_Nominal!$AK$1,FALSE)=L$4,VLOOKUP($C243,Incurred_Nominal!$A$25:$AQ$426,Incurred_Nominal!$AG$1,FALSE),0))</f>
        <v>0</v>
      </c>
      <c r="M243" s="232">
        <f t="shared" si="19"/>
        <v>0</v>
      </c>
      <c r="N243" s="232" t="str">
        <f t="shared" si="20"/>
        <v/>
      </c>
      <c r="P243" s="232">
        <f>(VLOOKUP($C243,Incurred_Real!$A$25:$BR$427,Incurred_Real!AS$1,FALSE))*$M243</f>
        <v>0</v>
      </c>
      <c r="Q243" s="232">
        <f>(VLOOKUP($C243,Incurred_Real!$A$25:$BR$427,Incurred_Real!AT$1,FALSE))*$M243</f>
        <v>0</v>
      </c>
      <c r="R243" s="232">
        <f>(VLOOKUP($C243,Incurred_Real!$A$25:$BR$427,Incurred_Real!AU$1,FALSE))*$M243</f>
        <v>0</v>
      </c>
      <c r="S243" s="232">
        <f>(VLOOKUP($C243,Incurred_Real!$A$25:$BR$427,Incurred_Real!AV$1,FALSE))*$M243</f>
        <v>0</v>
      </c>
      <c r="T243" s="232">
        <f>(VLOOKUP($C243,Incurred_Real!$A$25:$BR$427,Incurred_Real!AW$1,FALSE))*$M243</f>
        <v>0</v>
      </c>
      <c r="U243" s="232">
        <f>(VLOOKUP($C243,Incurred_Real!$A$25:$BR$427,Incurred_Real!AX$1,FALSE))*$M243</f>
        <v>0</v>
      </c>
      <c r="V243" s="232">
        <f>(VLOOKUP($C243,Incurred_Real!$A$25:$BR$427,Incurred_Real!AY$1,FALSE))*$M243</f>
        <v>0</v>
      </c>
      <c r="W243" s="232">
        <f>(VLOOKUP($C243,Incurred_Real!$A$25:$BR$427,Incurred_Real!AZ$1,FALSE))*$M243</f>
        <v>0</v>
      </c>
      <c r="X243" s="232">
        <f>(VLOOKUP($C243,Incurred_Real!$A$25:$BR$427,Incurred_Real!BA$1,FALSE))*$M243</f>
        <v>0</v>
      </c>
      <c r="Y243" s="232">
        <f>(VLOOKUP($C243,Incurred_Real!$A$25:$BR$427,Incurred_Real!BB$1,FALSE))*$M243</f>
        <v>0</v>
      </c>
      <c r="Z243" s="232">
        <f>(VLOOKUP($C243,Incurred_Real!$A$25:$BR$427,Incurred_Real!BC$1,FALSE))*$M243</f>
        <v>0</v>
      </c>
      <c r="AA243" s="232">
        <f>(VLOOKUP($C243,Incurred_Real!$A$25:$BR$427,Incurred_Real!BD$1,FALSE))*$M243</f>
        <v>0</v>
      </c>
      <c r="AB243" s="232">
        <f>(VLOOKUP($C243,Incurred_Real!$A$25:$BR$427,Incurred_Real!BE$1,FALSE))*$M243</f>
        <v>0</v>
      </c>
      <c r="AC243" s="232">
        <f>(VLOOKUP($C243,Incurred_Real!$A$25:$BR$427,Incurred_Real!BF$1,FALSE))*$M243</f>
        <v>0</v>
      </c>
      <c r="AD243" s="232">
        <f>(VLOOKUP($C243,Incurred_Real!$A$25:$BR$427,Incurred_Real!BG$1,FALSE))*$M243</f>
        <v>0</v>
      </c>
      <c r="AE243" s="232">
        <f>(VLOOKUP($C243,Incurred_Real!$A$25:$BR$427,Incurred_Real!BH$1,FALSE))*$M243</f>
        <v>0</v>
      </c>
      <c r="AF243" s="232">
        <f>(VLOOKUP($C243,Incurred_Real!$A$25:$BR$427,Incurred_Real!BI$1,FALSE))*$M243</f>
        <v>0</v>
      </c>
      <c r="AG243" s="232">
        <f>(VLOOKUP($C243,Incurred_Real!$A$25:$BR$427,Incurred_Real!BJ$1,FALSE))*$M243</f>
        <v>0</v>
      </c>
      <c r="AH243" s="232">
        <f>(VLOOKUP($C243,Incurred_Real!$A$25:$BR$427,Incurred_Real!BK$1,FALSE))*$M243</f>
        <v>0</v>
      </c>
      <c r="AI243" s="232">
        <f>(VLOOKUP($C243,Incurred_Real!$A$25:$BR$427,Incurred_Real!BL$1,FALSE))*$M243</f>
        <v>0</v>
      </c>
      <c r="AJ243" s="232">
        <f>(VLOOKUP($C243,Incurred_Real!$A$25:$BR$427,Incurred_Real!BM$1,FALSE))*$M243</f>
        <v>0</v>
      </c>
      <c r="AK243" s="232">
        <f>(VLOOKUP($C243,Incurred_Real!$A$25:$BR$427,Incurred_Real!BN$1,FALSE))*$M243</f>
        <v>0</v>
      </c>
      <c r="AL243" s="232">
        <f>(VLOOKUP($C243,Incurred_Real!$A$25:$BR$427,Incurred_Real!BO$1,FALSE))*$M243</f>
        <v>0</v>
      </c>
      <c r="AM243" s="232">
        <f>(VLOOKUP($C243,Incurred_Real!$A$25:$BR$427,Incurred_Real!BP$1,FALSE))*$M243</f>
        <v>0</v>
      </c>
      <c r="AN243" s="232">
        <f>(VLOOKUP($C243,Incurred_Real!$A$25:$BR$427,Incurred_Real!BQ$1,FALSE))*$M243</f>
        <v>0</v>
      </c>
      <c r="AO243" s="232">
        <f>(VLOOKUP($C243,Incurred_Real!$A$25:$BR$427,Incurred_Real!BR$1,FALSE))*$M243</f>
        <v>0</v>
      </c>
      <c r="AP243" s="232">
        <f t="shared" si="21"/>
        <v>0</v>
      </c>
      <c r="AR243" s="232" t="b">
        <f t="shared" si="22"/>
        <v>1</v>
      </c>
    </row>
    <row r="244" spans="3:44" x14ac:dyDescent="0.15">
      <c r="C244" s="11" t="s">
        <v>874</v>
      </c>
      <c r="D244" s="11" t="str">
        <f>VLOOKUP(C244,'Project List'!$A$9:$AG$360,'Project List'!$G$1,FALSE)</f>
        <v>Port Lincoln Network Support Connection Point</v>
      </c>
      <c r="E244" s="11" t="str">
        <f>VLOOKUP($C244,Incurred_Real!$A$24:$E$376,Incurred_Real!$D$1,FALSE)</f>
        <v>Connection</v>
      </c>
      <c r="F244" s="13">
        <f>IF(VLOOKUP($C244,Incurred_Nominal!$A$25:$AQ$426,Incurred_Nominal!$AL$1,FALSE)="Commissioned Extra",0,
IF(VLOOKUP($C244,Incurred_Nominal!$A$25:$AQ$426,Incurred_Nominal!$AK$1,FALSE)=F$4,VLOOKUP($C244,Incurred_Nominal!$A$25:$AQ$426,Incurred_Nominal!$AG$1,FALSE),0))</f>
        <v>0</v>
      </c>
      <c r="G244" s="13">
        <f>IF(VLOOKUP($C244,Incurred_Nominal!$A$25:$AQ$426,Incurred_Nominal!$AL$1,FALSE)="Commissioned Extra",0,
IF(VLOOKUP($C244,Incurred_Nominal!$A$25:$AQ$426,Incurred_Nominal!$AK$1,FALSE)=G$4,VLOOKUP($C244,Incurred_Nominal!$A$25:$AQ$426,Incurred_Nominal!$AG$1,FALSE),0))</f>
        <v>0</v>
      </c>
      <c r="H244" s="13">
        <f>IF(VLOOKUP($C244,Incurred_Nominal!$A$25:$AQ$426,Incurred_Nominal!$AL$1,FALSE)="Commissioned Extra",0,
IF(VLOOKUP($C244,Incurred_Nominal!$A$25:$AQ$426,Incurred_Nominal!$AK$1,FALSE)=H$4,VLOOKUP($C244,Incurred_Nominal!$A$25:$AQ$426,Incurred_Nominal!$AG$1,FALSE),0))</f>
        <v>0</v>
      </c>
      <c r="I244" s="13">
        <f>IF(VLOOKUP($C244,Incurred_Nominal!$A$25:$AQ$426,Incurred_Nominal!$AL$1,FALSE)="Commissioned Extra",0,
IF(VLOOKUP($C244,Incurred_Nominal!$A$25:$AQ$426,Incurred_Nominal!$AK$1,FALSE)=I$4,VLOOKUP($C244,Incurred_Nominal!$A$25:$AQ$426,Incurred_Nominal!$AG$1,FALSE),0))</f>
        <v>0</v>
      </c>
      <c r="J244" s="13">
        <f>IF(VLOOKUP($C244,Incurred_Nominal!$A$25:$AQ$426,Incurred_Nominal!$AL$1,FALSE)="Commissioned Extra",0,
IF(VLOOKUP($C244,Incurred_Nominal!$A$25:$AQ$426,Incurred_Nominal!$AK$1,FALSE)=J$4,VLOOKUP($C244,Incurred_Nominal!$A$25:$AQ$426,Incurred_Nominal!$AG$1,FALSE),0))</f>
        <v>0</v>
      </c>
      <c r="K244" s="13">
        <f>IF(VLOOKUP($C244,Incurred_Nominal!$A$25:$AQ$426,Incurred_Nominal!$AL$1,FALSE)="Commissioned Extra",0,
IF(VLOOKUP($C244,Incurred_Nominal!$A$25:$AQ$426,Incurred_Nominal!$AK$1,FALSE)=K$4,VLOOKUP($C244,Incurred_Nominal!$A$25:$AQ$426,Incurred_Nominal!$AG$1,FALSE),0))</f>
        <v>0</v>
      </c>
      <c r="L244" s="13">
        <f>IF(VLOOKUP($C244,Incurred_Nominal!$A$25:$AQ$426,Incurred_Nominal!$AL$1,FALSE)="Commissioned Extra",0,
IF(VLOOKUP($C244,Incurred_Nominal!$A$25:$AQ$426,Incurred_Nominal!$AK$1,FALSE)=L$4,VLOOKUP($C244,Incurred_Nominal!$A$25:$AQ$426,Incurred_Nominal!$AG$1,FALSE),0))</f>
        <v>0</v>
      </c>
      <c r="M244" s="232">
        <f t="shared" si="19"/>
        <v>0</v>
      </c>
      <c r="N244" s="232" t="str">
        <f t="shared" si="20"/>
        <v/>
      </c>
      <c r="P244" s="232">
        <f>(VLOOKUP($C244,Incurred_Real!$A$25:$BR$427,Incurred_Real!AS$1,FALSE))*$M244</f>
        <v>0</v>
      </c>
      <c r="Q244" s="232">
        <f>(VLOOKUP($C244,Incurred_Real!$A$25:$BR$427,Incurred_Real!AT$1,FALSE))*$M244</f>
        <v>0</v>
      </c>
      <c r="R244" s="232">
        <f>(VLOOKUP($C244,Incurred_Real!$A$25:$BR$427,Incurred_Real!AU$1,FALSE))*$M244</f>
        <v>0</v>
      </c>
      <c r="S244" s="232">
        <f>(VLOOKUP($C244,Incurred_Real!$A$25:$BR$427,Incurred_Real!AV$1,FALSE))*$M244</f>
        <v>0</v>
      </c>
      <c r="T244" s="232">
        <f>(VLOOKUP($C244,Incurred_Real!$A$25:$BR$427,Incurred_Real!AW$1,FALSE))*$M244</f>
        <v>0</v>
      </c>
      <c r="U244" s="232">
        <f>(VLOOKUP($C244,Incurred_Real!$A$25:$BR$427,Incurred_Real!AX$1,FALSE))*$M244</f>
        <v>0</v>
      </c>
      <c r="V244" s="232">
        <f>(VLOOKUP($C244,Incurred_Real!$A$25:$BR$427,Incurred_Real!AY$1,FALSE))*$M244</f>
        <v>0</v>
      </c>
      <c r="W244" s="232">
        <f>(VLOOKUP($C244,Incurred_Real!$A$25:$BR$427,Incurred_Real!AZ$1,FALSE))*$M244</f>
        <v>0</v>
      </c>
      <c r="X244" s="232">
        <f>(VLOOKUP($C244,Incurred_Real!$A$25:$BR$427,Incurred_Real!BA$1,FALSE))*$M244</f>
        <v>0</v>
      </c>
      <c r="Y244" s="232">
        <f>(VLOOKUP($C244,Incurred_Real!$A$25:$BR$427,Incurred_Real!BB$1,FALSE))*$M244</f>
        <v>0</v>
      </c>
      <c r="Z244" s="232">
        <f>(VLOOKUP($C244,Incurred_Real!$A$25:$BR$427,Incurred_Real!BC$1,FALSE))*$M244</f>
        <v>0</v>
      </c>
      <c r="AA244" s="232">
        <f>(VLOOKUP($C244,Incurred_Real!$A$25:$BR$427,Incurred_Real!BD$1,FALSE))*$M244</f>
        <v>0</v>
      </c>
      <c r="AB244" s="232">
        <f>(VLOOKUP($C244,Incurred_Real!$A$25:$BR$427,Incurred_Real!BE$1,FALSE))*$M244</f>
        <v>0</v>
      </c>
      <c r="AC244" s="232">
        <f>(VLOOKUP($C244,Incurred_Real!$A$25:$BR$427,Incurred_Real!BF$1,FALSE))*$M244</f>
        <v>0</v>
      </c>
      <c r="AD244" s="232">
        <f>(VLOOKUP($C244,Incurred_Real!$A$25:$BR$427,Incurred_Real!BG$1,FALSE))*$M244</f>
        <v>0</v>
      </c>
      <c r="AE244" s="232">
        <f>(VLOOKUP($C244,Incurred_Real!$A$25:$BR$427,Incurred_Real!BH$1,FALSE))*$M244</f>
        <v>0</v>
      </c>
      <c r="AF244" s="232">
        <f>(VLOOKUP($C244,Incurred_Real!$A$25:$BR$427,Incurred_Real!BI$1,FALSE))*$M244</f>
        <v>0</v>
      </c>
      <c r="AG244" s="232">
        <f>(VLOOKUP($C244,Incurred_Real!$A$25:$BR$427,Incurred_Real!BJ$1,FALSE))*$M244</f>
        <v>0</v>
      </c>
      <c r="AH244" s="232">
        <f>(VLOOKUP($C244,Incurred_Real!$A$25:$BR$427,Incurred_Real!BK$1,FALSE))*$M244</f>
        <v>0</v>
      </c>
      <c r="AI244" s="232">
        <f>(VLOOKUP($C244,Incurred_Real!$A$25:$BR$427,Incurred_Real!BL$1,FALSE))*$M244</f>
        <v>0</v>
      </c>
      <c r="AJ244" s="232">
        <f>(VLOOKUP($C244,Incurred_Real!$A$25:$BR$427,Incurred_Real!BM$1,FALSE))*$M244</f>
        <v>0</v>
      </c>
      <c r="AK244" s="232">
        <f>(VLOOKUP($C244,Incurred_Real!$A$25:$BR$427,Incurred_Real!BN$1,FALSE))*$M244</f>
        <v>0</v>
      </c>
      <c r="AL244" s="232">
        <f>(VLOOKUP($C244,Incurred_Real!$A$25:$BR$427,Incurred_Real!BO$1,FALSE))*$M244</f>
        <v>0</v>
      </c>
      <c r="AM244" s="232">
        <f>(VLOOKUP($C244,Incurred_Real!$A$25:$BR$427,Incurred_Real!BP$1,FALSE))*$M244</f>
        <v>0</v>
      </c>
      <c r="AN244" s="232">
        <f>(VLOOKUP($C244,Incurred_Real!$A$25:$BR$427,Incurred_Real!BQ$1,FALSE))*$M244</f>
        <v>0</v>
      </c>
      <c r="AO244" s="232">
        <f>(VLOOKUP($C244,Incurred_Real!$A$25:$BR$427,Incurred_Real!BR$1,FALSE))*$M244</f>
        <v>0</v>
      </c>
      <c r="AP244" s="232">
        <f t="shared" si="21"/>
        <v>0</v>
      </c>
      <c r="AR244" s="232" t="b">
        <f t="shared" si="22"/>
        <v>1</v>
      </c>
    </row>
    <row r="245" spans="3:44" x14ac:dyDescent="0.15">
      <c r="C245" s="11" t="s">
        <v>873</v>
      </c>
      <c r="D245" s="11" t="str">
        <f>VLOOKUP(C245,'Project List'!$A$9:$AG$360,'Project List'!$G$1,FALSE)</f>
        <v>Mobilong Connection Point Substation - Segregation of Assets</v>
      </c>
      <c r="E245" s="11" t="str">
        <f>VLOOKUP($C245,Incurred_Real!$A$24:$E$376,Incurred_Real!$D$1,FALSE)</f>
        <v>Connection</v>
      </c>
      <c r="F245" s="13">
        <f>IF(VLOOKUP($C245,Incurred_Nominal!$A$25:$AQ$426,Incurred_Nominal!$AL$1,FALSE)="Commissioned Extra",0,
IF(VLOOKUP($C245,Incurred_Nominal!$A$25:$AQ$426,Incurred_Nominal!$AK$1,FALSE)=F$4,VLOOKUP($C245,Incurred_Nominal!$A$25:$AQ$426,Incurred_Nominal!$AG$1,FALSE),0))</f>
        <v>0</v>
      </c>
      <c r="G245" s="13">
        <f>IF(VLOOKUP($C245,Incurred_Nominal!$A$25:$AQ$426,Incurred_Nominal!$AL$1,FALSE)="Commissioned Extra",0,
IF(VLOOKUP($C245,Incurred_Nominal!$A$25:$AQ$426,Incurred_Nominal!$AK$1,FALSE)=G$4,VLOOKUP($C245,Incurred_Nominal!$A$25:$AQ$426,Incurred_Nominal!$AG$1,FALSE),0))</f>
        <v>0</v>
      </c>
      <c r="H245" s="13">
        <f>IF(VLOOKUP($C245,Incurred_Nominal!$A$25:$AQ$426,Incurred_Nominal!$AL$1,FALSE)="Commissioned Extra",0,
IF(VLOOKUP($C245,Incurred_Nominal!$A$25:$AQ$426,Incurred_Nominal!$AK$1,FALSE)=H$4,VLOOKUP($C245,Incurred_Nominal!$A$25:$AQ$426,Incurred_Nominal!$AG$1,FALSE),0))</f>
        <v>0</v>
      </c>
      <c r="I245" s="13">
        <f>IF(VLOOKUP($C245,Incurred_Nominal!$A$25:$AQ$426,Incurred_Nominal!$AL$1,FALSE)="Commissioned Extra",0,
IF(VLOOKUP($C245,Incurred_Nominal!$A$25:$AQ$426,Incurred_Nominal!$AK$1,FALSE)=I$4,VLOOKUP($C245,Incurred_Nominal!$A$25:$AQ$426,Incurred_Nominal!$AG$1,FALSE),0))</f>
        <v>0</v>
      </c>
      <c r="J245" s="13">
        <f>IF(VLOOKUP($C245,Incurred_Nominal!$A$25:$AQ$426,Incurred_Nominal!$AL$1,FALSE)="Commissioned Extra",0,
IF(VLOOKUP($C245,Incurred_Nominal!$A$25:$AQ$426,Incurred_Nominal!$AK$1,FALSE)=J$4,VLOOKUP($C245,Incurred_Nominal!$A$25:$AQ$426,Incurred_Nominal!$AG$1,FALSE),0))</f>
        <v>0</v>
      </c>
      <c r="K245" s="13">
        <f>IF(VLOOKUP($C245,Incurred_Nominal!$A$25:$AQ$426,Incurred_Nominal!$AL$1,FALSE)="Commissioned Extra",0,
IF(VLOOKUP($C245,Incurred_Nominal!$A$25:$AQ$426,Incurred_Nominal!$AK$1,FALSE)=K$4,VLOOKUP($C245,Incurred_Nominal!$A$25:$AQ$426,Incurred_Nominal!$AG$1,FALSE),0))</f>
        <v>0</v>
      </c>
      <c r="L245" s="13">
        <f>IF(VLOOKUP($C245,Incurred_Nominal!$A$25:$AQ$426,Incurred_Nominal!$AL$1,FALSE)="Commissioned Extra",0,
IF(VLOOKUP($C245,Incurred_Nominal!$A$25:$AQ$426,Incurred_Nominal!$AK$1,FALSE)=L$4,VLOOKUP($C245,Incurred_Nominal!$A$25:$AQ$426,Incurred_Nominal!$AG$1,FALSE),0))</f>
        <v>0</v>
      </c>
      <c r="M245" s="232">
        <f t="shared" si="19"/>
        <v>0</v>
      </c>
      <c r="N245" s="232" t="str">
        <f t="shared" si="20"/>
        <v/>
      </c>
      <c r="P245" s="232">
        <f>(VLOOKUP($C245,Incurred_Real!$A$25:$BR$427,Incurred_Real!AS$1,FALSE))*$M245</f>
        <v>0</v>
      </c>
      <c r="Q245" s="232">
        <f>(VLOOKUP($C245,Incurred_Real!$A$25:$BR$427,Incurred_Real!AT$1,FALSE))*$M245</f>
        <v>0</v>
      </c>
      <c r="R245" s="232">
        <f>(VLOOKUP($C245,Incurred_Real!$A$25:$BR$427,Incurred_Real!AU$1,FALSE))*$M245</f>
        <v>0</v>
      </c>
      <c r="S245" s="232">
        <f>(VLOOKUP($C245,Incurred_Real!$A$25:$BR$427,Incurred_Real!AV$1,FALSE))*$M245</f>
        <v>0</v>
      </c>
      <c r="T245" s="232">
        <f>(VLOOKUP($C245,Incurred_Real!$A$25:$BR$427,Incurred_Real!AW$1,FALSE))*$M245</f>
        <v>0</v>
      </c>
      <c r="U245" s="232">
        <f>(VLOOKUP($C245,Incurred_Real!$A$25:$BR$427,Incurred_Real!AX$1,FALSE))*$M245</f>
        <v>0</v>
      </c>
      <c r="V245" s="232">
        <f>(VLOOKUP($C245,Incurred_Real!$A$25:$BR$427,Incurred_Real!AY$1,FALSE))*$M245</f>
        <v>0</v>
      </c>
      <c r="W245" s="232">
        <f>(VLOOKUP($C245,Incurred_Real!$A$25:$BR$427,Incurred_Real!AZ$1,FALSE))*$M245</f>
        <v>0</v>
      </c>
      <c r="X245" s="232">
        <f>(VLOOKUP($C245,Incurred_Real!$A$25:$BR$427,Incurred_Real!BA$1,FALSE))*$M245</f>
        <v>0</v>
      </c>
      <c r="Y245" s="232">
        <f>(VLOOKUP($C245,Incurred_Real!$A$25:$BR$427,Incurred_Real!BB$1,FALSE))*$M245</f>
        <v>0</v>
      </c>
      <c r="Z245" s="232">
        <f>(VLOOKUP($C245,Incurred_Real!$A$25:$BR$427,Incurred_Real!BC$1,FALSE))*$M245</f>
        <v>0</v>
      </c>
      <c r="AA245" s="232">
        <f>(VLOOKUP($C245,Incurred_Real!$A$25:$BR$427,Incurred_Real!BD$1,FALSE))*$M245</f>
        <v>0</v>
      </c>
      <c r="AB245" s="232">
        <f>(VLOOKUP($C245,Incurred_Real!$A$25:$BR$427,Incurred_Real!BE$1,FALSE))*$M245</f>
        <v>0</v>
      </c>
      <c r="AC245" s="232">
        <f>(VLOOKUP($C245,Incurred_Real!$A$25:$BR$427,Incurred_Real!BF$1,FALSE))*$M245</f>
        <v>0</v>
      </c>
      <c r="AD245" s="232">
        <f>(VLOOKUP($C245,Incurred_Real!$A$25:$BR$427,Incurred_Real!BG$1,FALSE))*$M245</f>
        <v>0</v>
      </c>
      <c r="AE245" s="232">
        <f>(VLOOKUP($C245,Incurred_Real!$A$25:$BR$427,Incurred_Real!BH$1,FALSE))*$M245</f>
        <v>0</v>
      </c>
      <c r="AF245" s="232">
        <f>(VLOOKUP($C245,Incurred_Real!$A$25:$BR$427,Incurred_Real!BI$1,FALSE))*$M245</f>
        <v>0</v>
      </c>
      <c r="AG245" s="232">
        <f>(VLOOKUP($C245,Incurred_Real!$A$25:$BR$427,Incurred_Real!BJ$1,FALSE))*$M245</f>
        <v>0</v>
      </c>
      <c r="AH245" s="232">
        <f>(VLOOKUP($C245,Incurred_Real!$A$25:$BR$427,Incurred_Real!BK$1,FALSE))*$M245</f>
        <v>0</v>
      </c>
      <c r="AI245" s="232">
        <f>(VLOOKUP($C245,Incurred_Real!$A$25:$BR$427,Incurred_Real!BL$1,FALSE))*$M245</f>
        <v>0</v>
      </c>
      <c r="AJ245" s="232">
        <f>(VLOOKUP($C245,Incurred_Real!$A$25:$BR$427,Incurred_Real!BM$1,FALSE))*$M245</f>
        <v>0</v>
      </c>
      <c r="AK245" s="232">
        <f>(VLOOKUP($C245,Incurred_Real!$A$25:$BR$427,Incurred_Real!BN$1,FALSE))*$M245</f>
        <v>0</v>
      </c>
      <c r="AL245" s="232">
        <f>(VLOOKUP($C245,Incurred_Real!$A$25:$BR$427,Incurred_Real!BO$1,FALSE))*$M245</f>
        <v>0</v>
      </c>
      <c r="AM245" s="232">
        <f>(VLOOKUP($C245,Incurred_Real!$A$25:$BR$427,Incurred_Real!BP$1,FALSE))*$M245</f>
        <v>0</v>
      </c>
      <c r="AN245" s="232">
        <f>(VLOOKUP($C245,Incurred_Real!$A$25:$BR$427,Incurred_Real!BQ$1,FALSE))*$M245</f>
        <v>0</v>
      </c>
      <c r="AO245" s="232">
        <f>(VLOOKUP($C245,Incurred_Real!$A$25:$BR$427,Incurred_Real!BR$1,FALSE))*$M245</f>
        <v>0</v>
      </c>
      <c r="AP245" s="232">
        <f t="shared" si="21"/>
        <v>0</v>
      </c>
      <c r="AR245" s="232" t="b">
        <f t="shared" si="22"/>
        <v>1</v>
      </c>
    </row>
    <row r="246" spans="3:44" x14ac:dyDescent="0.15">
      <c r="C246" s="11" t="s">
        <v>879</v>
      </c>
      <c r="D246" s="11" t="str">
        <f>VLOOKUP(C246,'Project List'!$A$9:$AG$360,'Project List'!$G$1,FALSE)</f>
        <v>Asset Data Capture 2019-20</v>
      </c>
      <c r="E246" s="11" t="str">
        <f>VLOOKUP($C246,Incurred_Real!$A$24:$E$376,Incurred_Real!$D$1,FALSE)</f>
        <v>Information Technology</v>
      </c>
      <c r="F246" s="13">
        <f>IF(VLOOKUP($C246,Incurred_Nominal!$A$25:$AQ$426,Incurred_Nominal!$AL$1,FALSE)="Commissioned Extra",0,
IF(VLOOKUP($C246,Incurred_Nominal!$A$25:$AQ$426,Incurred_Nominal!$AK$1,FALSE)=F$4,VLOOKUP($C246,Incurred_Nominal!$A$25:$AQ$426,Incurred_Nominal!$AG$1,FALSE),0))</f>
        <v>0</v>
      </c>
      <c r="G246" s="13">
        <f>IF(VLOOKUP($C246,Incurred_Nominal!$A$25:$AQ$426,Incurred_Nominal!$AL$1,FALSE)="Commissioned Extra",0,
IF(VLOOKUP($C246,Incurred_Nominal!$A$25:$AQ$426,Incurred_Nominal!$AK$1,FALSE)=G$4,VLOOKUP($C246,Incurred_Nominal!$A$25:$AQ$426,Incurred_Nominal!$AG$1,FALSE),0))</f>
        <v>0</v>
      </c>
      <c r="H246" s="13">
        <f>IF(VLOOKUP($C246,Incurred_Nominal!$A$25:$AQ$426,Incurred_Nominal!$AL$1,FALSE)="Commissioned Extra",0,
IF(VLOOKUP($C246,Incurred_Nominal!$A$25:$AQ$426,Incurred_Nominal!$AK$1,FALSE)=H$4,VLOOKUP($C246,Incurred_Nominal!$A$25:$AQ$426,Incurred_Nominal!$AG$1,FALSE),0))</f>
        <v>0</v>
      </c>
      <c r="I246" s="13">
        <f>IF(VLOOKUP($C246,Incurred_Nominal!$A$25:$AQ$426,Incurred_Nominal!$AL$1,FALSE)="Commissioned Extra",0,
IF(VLOOKUP($C246,Incurred_Nominal!$A$25:$AQ$426,Incurred_Nominal!$AK$1,FALSE)=I$4,VLOOKUP($C246,Incurred_Nominal!$A$25:$AQ$426,Incurred_Nominal!$AG$1,FALSE),0))</f>
        <v>0</v>
      </c>
      <c r="J246" s="13">
        <f>IF(VLOOKUP($C246,Incurred_Nominal!$A$25:$AQ$426,Incurred_Nominal!$AL$1,FALSE)="Commissioned Extra",0,
IF(VLOOKUP($C246,Incurred_Nominal!$A$25:$AQ$426,Incurred_Nominal!$AK$1,FALSE)=J$4,VLOOKUP($C246,Incurred_Nominal!$A$25:$AQ$426,Incurred_Nominal!$AG$1,FALSE),0))</f>
        <v>0</v>
      </c>
      <c r="K246" s="13">
        <f>IF(VLOOKUP($C246,Incurred_Nominal!$A$25:$AQ$426,Incurred_Nominal!$AL$1,FALSE)="Commissioned Extra",0,
IF(VLOOKUP($C246,Incurred_Nominal!$A$25:$AQ$426,Incurred_Nominal!$AK$1,FALSE)=K$4,VLOOKUP($C246,Incurred_Nominal!$A$25:$AQ$426,Incurred_Nominal!$AG$1,FALSE),0))</f>
        <v>0</v>
      </c>
      <c r="L246" s="13">
        <f>IF(VLOOKUP($C246,Incurred_Nominal!$A$25:$AQ$426,Incurred_Nominal!$AL$1,FALSE)="Commissioned Extra",0,
IF(VLOOKUP($C246,Incurred_Nominal!$A$25:$AQ$426,Incurred_Nominal!$AK$1,FALSE)=L$4,VLOOKUP($C246,Incurred_Nominal!$A$25:$AQ$426,Incurred_Nominal!$AG$1,FALSE),0))</f>
        <v>0</v>
      </c>
      <c r="M246" s="232">
        <f t="shared" si="19"/>
        <v>0</v>
      </c>
      <c r="N246" s="232" t="str">
        <f t="shared" si="20"/>
        <v/>
      </c>
      <c r="P246" s="232">
        <f>(VLOOKUP($C246,Incurred_Real!$A$25:$BR$427,Incurred_Real!AS$1,FALSE))*$M246</f>
        <v>0</v>
      </c>
      <c r="Q246" s="232">
        <f>(VLOOKUP($C246,Incurred_Real!$A$25:$BR$427,Incurred_Real!AT$1,FALSE))*$M246</f>
        <v>0</v>
      </c>
      <c r="R246" s="232">
        <f>(VLOOKUP($C246,Incurred_Real!$A$25:$BR$427,Incurred_Real!AU$1,FALSE))*$M246</f>
        <v>0</v>
      </c>
      <c r="S246" s="232">
        <f>(VLOOKUP($C246,Incurred_Real!$A$25:$BR$427,Incurred_Real!AV$1,FALSE))*$M246</f>
        <v>0</v>
      </c>
      <c r="T246" s="232">
        <f>(VLOOKUP($C246,Incurred_Real!$A$25:$BR$427,Incurred_Real!AW$1,FALSE))*$M246</f>
        <v>0</v>
      </c>
      <c r="U246" s="232">
        <f>(VLOOKUP($C246,Incurred_Real!$A$25:$BR$427,Incurred_Real!AX$1,FALSE))*$M246</f>
        <v>0</v>
      </c>
      <c r="V246" s="232">
        <f>(VLOOKUP($C246,Incurred_Real!$A$25:$BR$427,Incurred_Real!AY$1,FALSE))*$M246</f>
        <v>0</v>
      </c>
      <c r="W246" s="232">
        <f>(VLOOKUP($C246,Incurred_Real!$A$25:$BR$427,Incurred_Real!AZ$1,FALSE))*$M246</f>
        <v>0</v>
      </c>
      <c r="X246" s="232">
        <f>(VLOOKUP($C246,Incurred_Real!$A$25:$BR$427,Incurred_Real!BA$1,FALSE))*$M246</f>
        <v>0</v>
      </c>
      <c r="Y246" s="232">
        <f>(VLOOKUP($C246,Incurred_Real!$A$25:$BR$427,Incurred_Real!BB$1,FALSE))*$M246</f>
        <v>0</v>
      </c>
      <c r="Z246" s="232">
        <f>(VLOOKUP($C246,Incurred_Real!$A$25:$BR$427,Incurred_Real!BC$1,FALSE))*$M246</f>
        <v>0</v>
      </c>
      <c r="AA246" s="232">
        <f>(VLOOKUP($C246,Incurred_Real!$A$25:$BR$427,Incurred_Real!BD$1,FALSE))*$M246</f>
        <v>0</v>
      </c>
      <c r="AB246" s="232">
        <f>(VLOOKUP($C246,Incurred_Real!$A$25:$BR$427,Incurred_Real!BE$1,FALSE))*$M246</f>
        <v>0</v>
      </c>
      <c r="AC246" s="232">
        <f>(VLOOKUP($C246,Incurred_Real!$A$25:$BR$427,Incurred_Real!BF$1,FALSE))*$M246</f>
        <v>0</v>
      </c>
      <c r="AD246" s="232">
        <f>(VLOOKUP($C246,Incurred_Real!$A$25:$BR$427,Incurred_Real!BG$1,FALSE))*$M246</f>
        <v>0</v>
      </c>
      <c r="AE246" s="232">
        <f>(VLOOKUP($C246,Incurred_Real!$A$25:$BR$427,Incurred_Real!BH$1,FALSE))*$M246</f>
        <v>0</v>
      </c>
      <c r="AF246" s="232">
        <f>(VLOOKUP($C246,Incurred_Real!$A$25:$BR$427,Incurred_Real!BI$1,FALSE))*$M246</f>
        <v>0</v>
      </c>
      <c r="AG246" s="232">
        <f>(VLOOKUP($C246,Incurred_Real!$A$25:$BR$427,Incurred_Real!BJ$1,FALSE))*$M246</f>
        <v>0</v>
      </c>
      <c r="AH246" s="232">
        <f>(VLOOKUP($C246,Incurred_Real!$A$25:$BR$427,Incurred_Real!BK$1,FALSE))*$M246</f>
        <v>0</v>
      </c>
      <c r="AI246" s="232">
        <f>(VLOOKUP($C246,Incurred_Real!$A$25:$BR$427,Incurred_Real!BL$1,FALSE))*$M246</f>
        <v>0</v>
      </c>
      <c r="AJ246" s="232">
        <f>(VLOOKUP($C246,Incurred_Real!$A$25:$BR$427,Incurred_Real!BM$1,FALSE))*$M246</f>
        <v>0</v>
      </c>
      <c r="AK246" s="232">
        <f>(VLOOKUP($C246,Incurred_Real!$A$25:$BR$427,Incurred_Real!BN$1,FALSE))*$M246</f>
        <v>0</v>
      </c>
      <c r="AL246" s="232">
        <f>(VLOOKUP($C246,Incurred_Real!$A$25:$BR$427,Incurred_Real!BO$1,FALSE))*$M246</f>
        <v>0</v>
      </c>
      <c r="AM246" s="232">
        <f>(VLOOKUP($C246,Incurred_Real!$A$25:$BR$427,Incurred_Real!BP$1,FALSE))*$M246</f>
        <v>0</v>
      </c>
      <c r="AN246" s="232">
        <f>(VLOOKUP($C246,Incurred_Real!$A$25:$BR$427,Incurred_Real!BQ$1,FALSE))*$M246</f>
        <v>0</v>
      </c>
      <c r="AO246" s="232">
        <f>(VLOOKUP($C246,Incurred_Real!$A$25:$BR$427,Incurred_Real!BR$1,FALSE))*$M246</f>
        <v>0</v>
      </c>
      <c r="AP246" s="232">
        <f t="shared" si="21"/>
        <v>0</v>
      </c>
      <c r="AR246" s="232" t="b">
        <f t="shared" si="22"/>
        <v>1</v>
      </c>
    </row>
    <row r="247" spans="3:44" x14ac:dyDescent="0.15">
      <c r="C247" s="11" t="s">
        <v>897</v>
      </c>
      <c r="D247" s="11" t="str">
        <f>VLOOKUP(C247,'Project List'!$A$9:$AG$360,'Project List'!$G$1,FALSE)</f>
        <v>Asset Data Capture 2021-22</v>
      </c>
      <c r="E247" s="11" t="str">
        <f>VLOOKUP($C247,Incurred_Real!$A$24:$E$376,Incurred_Real!$D$1,FALSE)</f>
        <v>Information Technology</v>
      </c>
      <c r="F247" s="13">
        <f>IF(VLOOKUP($C247,Incurred_Nominal!$A$25:$AQ$426,Incurred_Nominal!$AL$1,FALSE)="Commissioned Extra",0,
IF(VLOOKUP($C247,Incurred_Nominal!$A$25:$AQ$426,Incurred_Nominal!$AK$1,FALSE)=F$4,VLOOKUP($C247,Incurred_Nominal!$A$25:$AQ$426,Incurred_Nominal!$AG$1,FALSE),0))</f>
        <v>0</v>
      </c>
      <c r="G247" s="13">
        <f>IF(VLOOKUP($C247,Incurred_Nominal!$A$25:$AQ$426,Incurred_Nominal!$AL$1,FALSE)="Commissioned Extra",0,
IF(VLOOKUP($C247,Incurred_Nominal!$A$25:$AQ$426,Incurred_Nominal!$AK$1,FALSE)=G$4,VLOOKUP($C247,Incurred_Nominal!$A$25:$AQ$426,Incurred_Nominal!$AG$1,FALSE),0))</f>
        <v>0</v>
      </c>
      <c r="H247" s="13">
        <f>IF(VLOOKUP($C247,Incurred_Nominal!$A$25:$AQ$426,Incurred_Nominal!$AL$1,FALSE)="Commissioned Extra",0,
IF(VLOOKUP($C247,Incurred_Nominal!$A$25:$AQ$426,Incurred_Nominal!$AK$1,FALSE)=H$4,VLOOKUP($C247,Incurred_Nominal!$A$25:$AQ$426,Incurred_Nominal!$AG$1,FALSE),0))</f>
        <v>1901411.057180329</v>
      </c>
      <c r="I247" s="13">
        <f>IF(VLOOKUP($C247,Incurred_Nominal!$A$25:$AQ$426,Incurred_Nominal!$AL$1,FALSE)="Commissioned Extra",0,
IF(VLOOKUP($C247,Incurred_Nominal!$A$25:$AQ$426,Incurred_Nominal!$AK$1,FALSE)=I$4,VLOOKUP($C247,Incurred_Nominal!$A$25:$AQ$426,Incurred_Nominal!$AG$1,FALSE),0))</f>
        <v>0</v>
      </c>
      <c r="J247" s="13">
        <f>IF(VLOOKUP($C247,Incurred_Nominal!$A$25:$AQ$426,Incurred_Nominal!$AL$1,FALSE)="Commissioned Extra",0,
IF(VLOOKUP($C247,Incurred_Nominal!$A$25:$AQ$426,Incurred_Nominal!$AK$1,FALSE)=J$4,VLOOKUP($C247,Incurred_Nominal!$A$25:$AQ$426,Incurred_Nominal!$AG$1,FALSE),0))</f>
        <v>0</v>
      </c>
      <c r="K247" s="13">
        <f>IF(VLOOKUP($C247,Incurred_Nominal!$A$25:$AQ$426,Incurred_Nominal!$AL$1,FALSE)="Commissioned Extra",0,
IF(VLOOKUP($C247,Incurred_Nominal!$A$25:$AQ$426,Incurred_Nominal!$AK$1,FALSE)=K$4,VLOOKUP($C247,Incurred_Nominal!$A$25:$AQ$426,Incurred_Nominal!$AG$1,FALSE),0))</f>
        <v>0</v>
      </c>
      <c r="L247" s="13">
        <f>IF(VLOOKUP($C247,Incurred_Nominal!$A$25:$AQ$426,Incurred_Nominal!$AL$1,FALSE)="Commissioned Extra",0,
IF(VLOOKUP($C247,Incurred_Nominal!$A$25:$AQ$426,Incurred_Nominal!$AK$1,FALSE)=L$4,VLOOKUP($C247,Incurred_Nominal!$A$25:$AQ$426,Incurred_Nominal!$AG$1,FALSE),0))</f>
        <v>0</v>
      </c>
      <c r="M247" s="232">
        <f t="shared" si="19"/>
        <v>1901411.057180329</v>
      </c>
      <c r="N247" s="232">
        <f t="shared" si="20"/>
        <v>2024</v>
      </c>
      <c r="P247" s="232">
        <f>(VLOOKUP($C247,Incurred_Real!$A$25:$BR$427,Incurred_Real!AS$1,FALSE))*$M247</f>
        <v>0</v>
      </c>
      <c r="Q247" s="232">
        <f>(VLOOKUP($C247,Incurred_Real!$A$25:$BR$427,Incurred_Real!AT$1,FALSE))*$M247</f>
        <v>0</v>
      </c>
      <c r="R247" s="232">
        <f>(VLOOKUP($C247,Incurred_Real!$A$25:$BR$427,Incurred_Real!AU$1,FALSE))*$M247</f>
        <v>0</v>
      </c>
      <c r="S247" s="232">
        <f>(VLOOKUP($C247,Incurred_Real!$A$25:$BR$427,Incurred_Real!AV$1,FALSE))*$M247</f>
        <v>1901411.057180329</v>
      </c>
      <c r="T247" s="232">
        <f>(VLOOKUP($C247,Incurred_Real!$A$25:$BR$427,Incurred_Real!AW$1,FALSE))*$M247</f>
        <v>0</v>
      </c>
      <c r="U247" s="232">
        <f>(VLOOKUP($C247,Incurred_Real!$A$25:$BR$427,Incurred_Real!AX$1,FALSE))*$M247</f>
        <v>0</v>
      </c>
      <c r="V247" s="232">
        <f>(VLOOKUP($C247,Incurred_Real!$A$25:$BR$427,Incurred_Real!AY$1,FALSE))*$M247</f>
        <v>0</v>
      </c>
      <c r="W247" s="232">
        <f>(VLOOKUP($C247,Incurred_Real!$A$25:$BR$427,Incurred_Real!AZ$1,FALSE))*$M247</f>
        <v>0</v>
      </c>
      <c r="X247" s="232">
        <f>(VLOOKUP($C247,Incurred_Real!$A$25:$BR$427,Incurred_Real!BA$1,FALSE))*$M247</f>
        <v>0</v>
      </c>
      <c r="Y247" s="232">
        <f>(VLOOKUP($C247,Incurred_Real!$A$25:$BR$427,Incurred_Real!BB$1,FALSE))*$M247</f>
        <v>0</v>
      </c>
      <c r="Z247" s="232">
        <f>(VLOOKUP($C247,Incurred_Real!$A$25:$BR$427,Incurred_Real!BC$1,FALSE))*$M247</f>
        <v>0</v>
      </c>
      <c r="AA247" s="232">
        <f>(VLOOKUP($C247,Incurred_Real!$A$25:$BR$427,Incurred_Real!BD$1,FALSE))*$M247</f>
        <v>0</v>
      </c>
      <c r="AB247" s="232">
        <f>(VLOOKUP($C247,Incurred_Real!$A$25:$BR$427,Incurred_Real!BE$1,FALSE))*$M247</f>
        <v>0</v>
      </c>
      <c r="AC247" s="232">
        <f>(VLOOKUP($C247,Incurred_Real!$A$25:$BR$427,Incurred_Real!BF$1,FALSE))*$M247</f>
        <v>0</v>
      </c>
      <c r="AD247" s="232">
        <f>(VLOOKUP($C247,Incurred_Real!$A$25:$BR$427,Incurred_Real!BG$1,FALSE))*$M247</f>
        <v>0</v>
      </c>
      <c r="AE247" s="232">
        <f>(VLOOKUP($C247,Incurred_Real!$A$25:$BR$427,Incurred_Real!BH$1,FALSE))*$M247</f>
        <v>0</v>
      </c>
      <c r="AF247" s="232">
        <f>(VLOOKUP($C247,Incurred_Real!$A$25:$BR$427,Incurred_Real!BI$1,FALSE))*$M247</f>
        <v>0</v>
      </c>
      <c r="AG247" s="232">
        <f>(VLOOKUP($C247,Incurred_Real!$A$25:$BR$427,Incurred_Real!BJ$1,FALSE))*$M247</f>
        <v>0</v>
      </c>
      <c r="AH247" s="232">
        <f>(VLOOKUP($C247,Incurred_Real!$A$25:$BR$427,Incurred_Real!BK$1,FALSE))*$M247</f>
        <v>0</v>
      </c>
      <c r="AI247" s="232">
        <f>(VLOOKUP($C247,Incurred_Real!$A$25:$BR$427,Incurred_Real!BL$1,FALSE))*$M247</f>
        <v>0</v>
      </c>
      <c r="AJ247" s="232">
        <f>(VLOOKUP($C247,Incurred_Real!$A$25:$BR$427,Incurred_Real!BM$1,FALSE))*$M247</f>
        <v>0</v>
      </c>
      <c r="AK247" s="232">
        <f>(VLOOKUP($C247,Incurred_Real!$A$25:$BR$427,Incurred_Real!BN$1,FALSE))*$M247</f>
        <v>0</v>
      </c>
      <c r="AL247" s="232">
        <f>(VLOOKUP($C247,Incurred_Real!$A$25:$BR$427,Incurred_Real!BO$1,FALSE))*$M247</f>
        <v>0</v>
      </c>
      <c r="AM247" s="232">
        <f>(VLOOKUP($C247,Incurred_Real!$A$25:$BR$427,Incurred_Real!BP$1,FALSE))*$M247</f>
        <v>0</v>
      </c>
      <c r="AN247" s="232">
        <f>(VLOOKUP($C247,Incurred_Real!$A$25:$BR$427,Incurred_Real!BQ$1,FALSE))*$M247</f>
        <v>0</v>
      </c>
      <c r="AO247" s="232">
        <f>(VLOOKUP($C247,Incurred_Real!$A$25:$BR$427,Incurred_Real!BR$1,FALSE))*$M247</f>
        <v>0</v>
      </c>
      <c r="AP247" s="232">
        <f t="shared" si="21"/>
        <v>1901411.057180329</v>
      </c>
      <c r="AR247" s="232" t="b">
        <f t="shared" si="22"/>
        <v>1</v>
      </c>
    </row>
    <row r="248" spans="3:44" x14ac:dyDescent="0.15">
      <c r="C248" s="11" t="s">
        <v>877</v>
      </c>
      <c r="D248" s="11" t="str">
        <f>VLOOKUP(C248,'Project List'!$A$9:$AG$360,'Project List'!$G$1,FALSE)</f>
        <v>Incident and Environmental Data Management</v>
      </c>
      <c r="E248" s="11" t="str">
        <f>VLOOKUP($C248,Incurred_Real!$A$24:$E$376,Incurred_Real!$D$1,FALSE)</f>
        <v>Information Technology</v>
      </c>
      <c r="F248" s="13">
        <f>IF(VLOOKUP($C248,Incurred_Nominal!$A$25:$AQ$426,Incurred_Nominal!$AL$1,FALSE)="Commissioned Extra",0,
IF(VLOOKUP($C248,Incurred_Nominal!$A$25:$AQ$426,Incurred_Nominal!$AK$1,FALSE)=F$4,VLOOKUP($C248,Incurred_Nominal!$A$25:$AQ$426,Incurred_Nominal!$AG$1,FALSE),0))</f>
        <v>0</v>
      </c>
      <c r="G248" s="13">
        <f>IF(VLOOKUP($C248,Incurred_Nominal!$A$25:$AQ$426,Incurred_Nominal!$AL$1,FALSE)="Commissioned Extra",0,
IF(VLOOKUP($C248,Incurred_Nominal!$A$25:$AQ$426,Incurred_Nominal!$AK$1,FALSE)=G$4,VLOOKUP($C248,Incurred_Nominal!$A$25:$AQ$426,Incurred_Nominal!$AG$1,FALSE),0))</f>
        <v>0</v>
      </c>
      <c r="H248" s="13">
        <f>IF(VLOOKUP($C248,Incurred_Nominal!$A$25:$AQ$426,Incurred_Nominal!$AL$1,FALSE)="Commissioned Extra",0,
IF(VLOOKUP($C248,Incurred_Nominal!$A$25:$AQ$426,Incurred_Nominal!$AK$1,FALSE)=H$4,VLOOKUP($C248,Incurred_Nominal!$A$25:$AQ$426,Incurred_Nominal!$AG$1,FALSE),0))</f>
        <v>0</v>
      </c>
      <c r="I248" s="13">
        <f>IF(VLOOKUP($C248,Incurred_Nominal!$A$25:$AQ$426,Incurred_Nominal!$AL$1,FALSE)="Commissioned Extra",0,
IF(VLOOKUP($C248,Incurred_Nominal!$A$25:$AQ$426,Incurred_Nominal!$AK$1,FALSE)=I$4,VLOOKUP($C248,Incurred_Nominal!$A$25:$AQ$426,Incurred_Nominal!$AG$1,FALSE),0))</f>
        <v>0</v>
      </c>
      <c r="J248" s="13">
        <f>IF(VLOOKUP($C248,Incurred_Nominal!$A$25:$AQ$426,Incurred_Nominal!$AL$1,FALSE)="Commissioned Extra",0,
IF(VLOOKUP($C248,Incurred_Nominal!$A$25:$AQ$426,Incurred_Nominal!$AK$1,FALSE)=J$4,VLOOKUP($C248,Incurred_Nominal!$A$25:$AQ$426,Incurred_Nominal!$AG$1,FALSE),0))</f>
        <v>0</v>
      </c>
      <c r="K248" s="13">
        <f>IF(VLOOKUP($C248,Incurred_Nominal!$A$25:$AQ$426,Incurred_Nominal!$AL$1,FALSE)="Commissioned Extra",0,
IF(VLOOKUP($C248,Incurred_Nominal!$A$25:$AQ$426,Incurred_Nominal!$AK$1,FALSE)=K$4,VLOOKUP($C248,Incurred_Nominal!$A$25:$AQ$426,Incurred_Nominal!$AG$1,FALSE),0))</f>
        <v>0</v>
      </c>
      <c r="L248" s="13">
        <f>IF(VLOOKUP($C248,Incurred_Nominal!$A$25:$AQ$426,Incurred_Nominal!$AL$1,FALSE)="Commissioned Extra",0,
IF(VLOOKUP($C248,Incurred_Nominal!$A$25:$AQ$426,Incurred_Nominal!$AK$1,FALSE)=L$4,VLOOKUP($C248,Incurred_Nominal!$A$25:$AQ$426,Incurred_Nominal!$AG$1,FALSE),0))</f>
        <v>0</v>
      </c>
      <c r="M248" s="232">
        <f t="shared" si="19"/>
        <v>0</v>
      </c>
      <c r="N248" s="232" t="str">
        <f t="shared" si="20"/>
        <v/>
      </c>
      <c r="P248" s="232">
        <f>(VLOOKUP($C248,Incurred_Real!$A$25:$BR$427,Incurred_Real!AS$1,FALSE))*$M248</f>
        <v>0</v>
      </c>
      <c r="Q248" s="232">
        <f>(VLOOKUP($C248,Incurred_Real!$A$25:$BR$427,Incurred_Real!AT$1,FALSE))*$M248</f>
        <v>0</v>
      </c>
      <c r="R248" s="232">
        <f>(VLOOKUP($C248,Incurred_Real!$A$25:$BR$427,Incurred_Real!AU$1,FALSE))*$M248</f>
        <v>0</v>
      </c>
      <c r="S248" s="232">
        <f>(VLOOKUP($C248,Incurred_Real!$A$25:$BR$427,Incurred_Real!AV$1,FALSE))*$M248</f>
        <v>0</v>
      </c>
      <c r="T248" s="232">
        <f>(VLOOKUP($C248,Incurred_Real!$A$25:$BR$427,Incurred_Real!AW$1,FALSE))*$M248</f>
        <v>0</v>
      </c>
      <c r="U248" s="232">
        <f>(VLOOKUP($C248,Incurred_Real!$A$25:$BR$427,Incurred_Real!AX$1,FALSE))*$M248</f>
        <v>0</v>
      </c>
      <c r="V248" s="232">
        <f>(VLOOKUP($C248,Incurred_Real!$A$25:$BR$427,Incurred_Real!AY$1,FALSE))*$M248</f>
        <v>0</v>
      </c>
      <c r="W248" s="232">
        <f>(VLOOKUP($C248,Incurred_Real!$A$25:$BR$427,Incurred_Real!AZ$1,FALSE))*$M248</f>
        <v>0</v>
      </c>
      <c r="X248" s="232">
        <f>(VLOOKUP($C248,Incurred_Real!$A$25:$BR$427,Incurred_Real!BA$1,FALSE))*$M248</f>
        <v>0</v>
      </c>
      <c r="Y248" s="232">
        <f>(VLOOKUP($C248,Incurred_Real!$A$25:$BR$427,Incurred_Real!BB$1,FALSE))*$M248</f>
        <v>0</v>
      </c>
      <c r="Z248" s="232">
        <f>(VLOOKUP($C248,Incurred_Real!$A$25:$BR$427,Incurred_Real!BC$1,FALSE))*$M248</f>
        <v>0</v>
      </c>
      <c r="AA248" s="232">
        <f>(VLOOKUP($C248,Incurred_Real!$A$25:$BR$427,Incurred_Real!BD$1,FALSE))*$M248</f>
        <v>0</v>
      </c>
      <c r="AB248" s="232">
        <f>(VLOOKUP($C248,Incurred_Real!$A$25:$BR$427,Incurred_Real!BE$1,FALSE))*$M248</f>
        <v>0</v>
      </c>
      <c r="AC248" s="232">
        <f>(VLOOKUP($C248,Incurred_Real!$A$25:$BR$427,Incurred_Real!BF$1,FALSE))*$M248</f>
        <v>0</v>
      </c>
      <c r="AD248" s="232">
        <f>(VLOOKUP($C248,Incurred_Real!$A$25:$BR$427,Incurred_Real!BG$1,FALSE))*$M248</f>
        <v>0</v>
      </c>
      <c r="AE248" s="232">
        <f>(VLOOKUP($C248,Incurred_Real!$A$25:$BR$427,Incurred_Real!BH$1,FALSE))*$M248</f>
        <v>0</v>
      </c>
      <c r="AF248" s="232">
        <f>(VLOOKUP($C248,Incurred_Real!$A$25:$BR$427,Incurred_Real!BI$1,FALSE))*$M248</f>
        <v>0</v>
      </c>
      <c r="AG248" s="232">
        <f>(VLOOKUP($C248,Incurred_Real!$A$25:$BR$427,Incurred_Real!BJ$1,FALSE))*$M248</f>
        <v>0</v>
      </c>
      <c r="AH248" s="232">
        <f>(VLOOKUP($C248,Incurred_Real!$A$25:$BR$427,Incurred_Real!BK$1,FALSE))*$M248</f>
        <v>0</v>
      </c>
      <c r="AI248" s="232">
        <f>(VLOOKUP($C248,Incurred_Real!$A$25:$BR$427,Incurred_Real!BL$1,FALSE))*$M248</f>
        <v>0</v>
      </c>
      <c r="AJ248" s="232">
        <f>(VLOOKUP($C248,Incurred_Real!$A$25:$BR$427,Incurred_Real!BM$1,FALSE))*$M248</f>
        <v>0</v>
      </c>
      <c r="AK248" s="232">
        <f>(VLOOKUP($C248,Incurred_Real!$A$25:$BR$427,Incurred_Real!BN$1,FALSE))*$M248</f>
        <v>0</v>
      </c>
      <c r="AL248" s="232">
        <f>(VLOOKUP($C248,Incurred_Real!$A$25:$BR$427,Incurred_Real!BO$1,FALSE))*$M248</f>
        <v>0</v>
      </c>
      <c r="AM248" s="232">
        <f>(VLOOKUP($C248,Incurred_Real!$A$25:$BR$427,Incurred_Real!BP$1,FALSE))*$M248</f>
        <v>0</v>
      </c>
      <c r="AN248" s="232">
        <f>(VLOOKUP($C248,Incurred_Real!$A$25:$BR$427,Incurred_Real!BQ$1,FALSE))*$M248</f>
        <v>0</v>
      </c>
      <c r="AO248" s="232">
        <f>(VLOOKUP($C248,Incurred_Real!$A$25:$BR$427,Incurred_Real!BR$1,FALSE))*$M248</f>
        <v>0</v>
      </c>
      <c r="AP248" s="232">
        <f t="shared" si="21"/>
        <v>0</v>
      </c>
      <c r="AR248" s="232" t="b">
        <f t="shared" si="22"/>
        <v>1</v>
      </c>
    </row>
    <row r="249" spans="3:44" x14ac:dyDescent="0.15">
      <c r="C249" s="11" t="s">
        <v>891</v>
      </c>
      <c r="D249" s="11" t="str">
        <f>VLOOKUP(C249,'Project List'!$A$9:$AG$360,'Project List'!$G$1,FALSE)</f>
        <v>Asset Data Visualisation and VR</v>
      </c>
      <c r="E249" s="11" t="str">
        <f>VLOOKUP($C249,Incurred_Real!$A$24:$E$376,Incurred_Real!$D$1,FALSE)</f>
        <v>Information Technology</v>
      </c>
      <c r="F249" s="13">
        <f>IF(VLOOKUP($C249,Incurred_Nominal!$A$25:$AQ$426,Incurred_Nominal!$AL$1,FALSE)="Commissioned Extra",0,
IF(VLOOKUP($C249,Incurred_Nominal!$A$25:$AQ$426,Incurred_Nominal!$AK$1,FALSE)=F$4,VLOOKUP($C249,Incurred_Nominal!$A$25:$AQ$426,Incurred_Nominal!$AG$1,FALSE),0))</f>
        <v>0</v>
      </c>
      <c r="G249" s="13">
        <f>IF(VLOOKUP($C249,Incurred_Nominal!$A$25:$AQ$426,Incurred_Nominal!$AL$1,FALSE)="Commissioned Extra",0,
IF(VLOOKUP($C249,Incurred_Nominal!$A$25:$AQ$426,Incurred_Nominal!$AK$1,FALSE)=G$4,VLOOKUP($C249,Incurred_Nominal!$A$25:$AQ$426,Incurred_Nominal!$AG$1,FALSE),0))</f>
        <v>0</v>
      </c>
      <c r="H249" s="13">
        <f>IF(VLOOKUP($C249,Incurred_Nominal!$A$25:$AQ$426,Incurred_Nominal!$AL$1,FALSE)="Commissioned Extra",0,
IF(VLOOKUP($C249,Incurred_Nominal!$A$25:$AQ$426,Incurred_Nominal!$AK$1,FALSE)=H$4,VLOOKUP($C249,Incurred_Nominal!$A$25:$AQ$426,Incurred_Nominal!$AG$1,FALSE),0))</f>
        <v>0</v>
      </c>
      <c r="I249" s="13">
        <f>IF(VLOOKUP($C249,Incurred_Nominal!$A$25:$AQ$426,Incurred_Nominal!$AL$1,FALSE)="Commissioned Extra",0,
IF(VLOOKUP($C249,Incurred_Nominal!$A$25:$AQ$426,Incurred_Nominal!$AK$1,FALSE)=I$4,VLOOKUP($C249,Incurred_Nominal!$A$25:$AQ$426,Incurred_Nominal!$AG$1,FALSE),0))</f>
        <v>0</v>
      </c>
      <c r="J249" s="13">
        <f>IF(VLOOKUP($C249,Incurred_Nominal!$A$25:$AQ$426,Incurred_Nominal!$AL$1,FALSE)="Commissioned Extra",0,
IF(VLOOKUP($C249,Incurred_Nominal!$A$25:$AQ$426,Incurred_Nominal!$AK$1,FALSE)=J$4,VLOOKUP($C249,Incurred_Nominal!$A$25:$AQ$426,Incurred_Nominal!$AG$1,FALSE),0))</f>
        <v>0</v>
      </c>
      <c r="K249" s="13">
        <f>IF(VLOOKUP($C249,Incurred_Nominal!$A$25:$AQ$426,Incurred_Nominal!$AL$1,FALSE)="Commissioned Extra",0,
IF(VLOOKUP($C249,Incurred_Nominal!$A$25:$AQ$426,Incurred_Nominal!$AK$1,FALSE)=K$4,VLOOKUP($C249,Incurred_Nominal!$A$25:$AQ$426,Incurred_Nominal!$AG$1,FALSE),0))</f>
        <v>0</v>
      </c>
      <c r="L249" s="13">
        <f>IF(VLOOKUP($C249,Incurred_Nominal!$A$25:$AQ$426,Incurred_Nominal!$AL$1,FALSE)="Commissioned Extra",0,
IF(VLOOKUP($C249,Incurred_Nominal!$A$25:$AQ$426,Incurred_Nominal!$AK$1,FALSE)=L$4,VLOOKUP($C249,Incurred_Nominal!$A$25:$AQ$426,Incurred_Nominal!$AG$1,FALSE),0))</f>
        <v>0</v>
      </c>
      <c r="M249" s="232">
        <f t="shared" si="19"/>
        <v>0</v>
      </c>
      <c r="N249" s="232" t="str">
        <f t="shared" si="20"/>
        <v/>
      </c>
      <c r="P249" s="232">
        <f>(VLOOKUP($C249,Incurred_Real!$A$25:$BR$427,Incurred_Real!AS$1,FALSE))*$M249</f>
        <v>0</v>
      </c>
      <c r="Q249" s="232">
        <f>(VLOOKUP($C249,Incurred_Real!$A$25:$BR$427,Incurred_Real!AT$1,FALSE))*$M249</f>
        <v>0</v>
      </c>
      <c r="R249" s="232">
        <f>(VLOOKUP($C249,Incurred_Real!$A$25:$BR$427,Incurred_Real!AU$1,FALSE))*$M249</f>
        <v>0</v>
      </c>
      <c r="S249" s="232">
        <f>(VLOOKUP($C249,Incurred_Real!$A$25:$BR$427,Incurred_Real!AV$1,FALSE))*$M249</f>
        <v>0</v>
      </c>
      <c r="T249" s="232">
        <f>(VLOOKUP($C249,Incurred_Real!$A$25:$BR$427,Incurred_Real!AW$1,FALSE))*$M249</f>
        <v>0</v>
      </c>
      <c r="U249" s="232">
        <f>(VLOOKUP($C249,Incurred_Real!$A$25:$BR$427,Incurred_Real!AX$1,FALSE))*$M249</f>
        <v>0</v>
      </c>
      <c r="V249" s="232">
        <f>(VLOOKUP($C249,Incurred_Real!$A$25:$BR$427,Incurred_Real!AY$1,FALSE))*$M249</f>
        <v>0</v>
      </c>
      <c r="W249" s="232">
        <f>(VLOOKUP($C249,Incurred_Real!$A$25:$BR$427,Incurred_Real!AZ$1,FALSE))*$M249</f>
        <v>0</v>
      </c>
      <c r="X249" s="232">
        <f>(VLOOKUP($C249,Incurred_Real!$A$25:$BR$427,Incurred_Real!BA$1,FALSE))*$M249</f>
        <v>0</v>
      </c>
      <c r="Y249" s="232">
        <f>(VLOOKUP($C249,Incurred_Real!$A$25:$BR$427,Incurred_Real!BB$1,FALSE))*$M249</f>
        <v>0</v>
      </c>
      <c r="Z249" s="232">
        <f>(VLOOKUP($C249,Incurred_Real!$A$25:$BR$427,Incurred_Real!BC$1,FALSE))*$M249</f>
        <v>0</v>
      </c>
      <c r="AA249" s="232">
        <f>(VLOOKUP($C249,Incurred_Real!$A$25:$BR$427,Incurred_Real!BD$1,FALSE))*$M249</f>
        <v>0</v>
      </c>
      <c r="AB249" s="232">
        <f>(VLOOKUP($C249,Incurred_Real!$A$25:$BR$427,Incurred_Real!BE$1,FALSE))*$M249</f>
        <v>0</v>
      </c>
      <c r="AC249" s="232">
        <f>(VLOOKUP($C249,Incurred_Real!$A$25:$BR$427,Incurred_Real!BF$1,FALSE))*$M249</f>
        <v>0</v>
      </c>
      <c r="AD249" s="232">
        <f>(VLOOKUP($C249,Incurred_Real!$A$25:$BR$427,Incurred_Real!BG$1,FALSE))*$M249</f>
        <v>0</v>
      </c>
      <c r="AE249" s="232">
        <f>(VLOOKUP($C249,Incurred_Real!$A$25:$BR$427,Incurred_Real!BH$1,FALSE))*$M249</f>
        <v>0</v>
      </c>
      <c r="AF249" s="232">
        <f>(VLOOKUP($C249,Incurred_Real!$A$25:$BR$427,Incurred_Real!BI$1,FALSE))*$M249</f>
        <v>0</v>
      </c>
      <c r="AG249" s="232">
        <f>(VLOOKUP($C249,Incurred_Real!$A$25:$BR$427,Incurred_Real!BJ$1,FALSE))*$M249</f>
        <v>0</v>
      </c>
      <c r="AH249" s="232">
        <f>(VLOOKUP($C249,Incurred_Real!$A$25:$BR$427,Incurred_Real!BK$1,FALSE))*$M249</f>
        <v>0</v>
      </c>
      <c r="AI249" s="232">
        <f>(VLOOKUP($C249,Incurred_Real!$A$25:$BR$427,Incurred_Real!BL$1,FALSE))*$M249</f>
        <v>0</v>
      </c>
      <c r="AJ249" s="232">
        <f>(VLOOKUP($C249,Incurred_Real!$A$25:$BR$427,Incurred_Real!BM$1,FALSE))*$M249</f>
        <v>0</v>
      </c>
      <c r="AK249" s="232">
        <f>(VLOOKUP($C249,Incurred_Real!$A$25:$BR$427,Incurred_Real!BN$1,FALSE))*$M249</f>
        <v>0</v>
      </c>
      <c r="AL249" s="232">
        <f>(VLOOKUP($C249,Incurred_Real!$A$25:$BR$427,Incurred_Real!BO$1,FALSE))*$M249</f>
        <v>0</v>
      </c>
      <c r="AM249" s="232">
        <f>(VLOOKUP($C249,Incurred_Real!$A$25:$BR$427,Incurred_Real!BP$1,FALSE))*$M249</f>
        <v>0</v>
      </c>
      <c r="AN249" s="232">
        <f>(VLOOKUP($C249,Incurred_Real!$A$25:$BR$427,Incurred_Real!BQ$1,FALSE))*$M249</f>
        <v>0</v>
      </c>
      <c r="AO249" s="232">
        <f>(VLOOKUP($C249,Incurred_Real!$A$25:$BR$427,Incurred_Real!BR$1,FALSE))*$M249</f>
        <v>0</v>
      </c>
      <c r="AP249" s="232">
        <f t="shared" si="21"/>
        <v>0</v>
      </c>
      <c r="AR249" s="232" t="b">
        <f t="shared" si="22"/>
        <v>1</v>
      </c>
    </row>
    <row r="250" spans="3:44" x14ac:dyDescent="0.15">
      <c r="C250" s="11" t="s">
        <v>882</v>
      </c>
      <c r="D250" s="11" t="str">
        <f>VLOOKUP(C250,'Project List'!$A$9:$AG$360,'Project List'!$G$1,FALSE)</f>
        <v>Network Testing, Monitoring and Servicing Equipment Replacem</v>
      </c>
      <c r="E250" s="11" t="str">
        <f>VLOOKUP($C250,Incurred_Real!$A$24:$E$376,Incurred_Real!$D$1,FALSE)</f>
        <v>Replacement</v>
      </c>
      <c r="F250" s="13">
        <f>IF(VLOOKUP($C250,Incurred_Nominal!$A$25:$AQ$426,Incurred_Nominal!$AL$1,FALSE)="Commissioned Extra",0,
IF(VLOOKUP($C250,Incurred_Nominal!$A$25:$AQ$426,Incurred_Nominal!$AK$1,FALSE)=F$4,VLOOKUP($C250,Incurred_Nominal!$A$25:$AQ$426,Incurred_Nominal!$AG$1,FALSE),0))</f>
        <v>0</v>
      </c>
      <c r="G250" s="13">
        <f>IF(VLOOKUP($C250,Incurred_Nominal!$A$25:$AQ$426,Incurred_Nominal!$AL$1,FALSE)="Commissioned Extra",0,
IF(VLOOKUP($C250,Incurred_Nominal!$A$25:$AQ$426,Incurred_Nominal!$AK$1,FALSE)=G$4,VLOOKUP($C250,Incurred_Nominal!$A$25:$AQ$426,Incurred_Nominal!$AG$1,FALSE),0))</f>
        <v>0</v>
      </c>
      <c r="H250" s="13">
        <f>IF(VLOOKUP($C250,Incurred_Nominal!$A$25:$AQ$426,Incurred_Nominal!$AL$1,FALSE)="Commissioned Extra",0,
IF(VLOOKUP($C250,Incurred_Nominal!$A$25:$AQ$426,Incurred_Nominal!$AK$1,FALSE)=H$4,VLOOKUP($C250,Incurred_Nominal!$A$25:$AQ$426,Incurred_Nominal!$AG$1,FALSE),0))</f>
        <v>0</v>
      </c>
      <c r="I250" s="13">
        <f>IF(VLOOKUP($C250,Incurred_Nominal!$A$25:$AQ$426,Incurred_Nominal!$AL$1,FALSE)="Commissioned Extra",0,
IF(VLOOKUP($C250,Incurred_Nominal!$A$25:$AQ$426,Incurred_Nominal!$AK$1,FALSE)=I$4,VLOOKUP($C250,Incurred_Nominal!$A$25:$AQ$426,Incurred_Nominal!$AG$1,FALSE),0))</f>
        <v>0</v>
      </c>
      <c r="J250" s="13">
        <f>IF(VLOOKUP($C250,Incurred_Nominal!$A$25:$AQ$426,Incurred_Nominal!$AL$1,FALSE)="Commissioned Extra",0,
IF(VLOOKUP($C250,Incurred_Nominal!$A$25:$AQ$426,Incurred_Nominal!$AK$1,FALSE)=J$4,VLOOKUP($C250,Incurred_Nominal!$A$25:$AQ$426,Incurred_Nominal!$AG$1,FALSE),0))</f>
        <v>0</v>
      </c>
      <c r="K250" s="13">
        <f>IF(VLOOKUP($C250,Incurred_Nominal!$A$25:$AQ$426,Incurred_Nominal!$AL$1,FALSE)="Commissioned Extra",0,
IF(VLOOKUP($C250,Incurred_Nominal!$A$25:$AQ$426,Incurred_Nominal!$AK$1,FALSE)=K$4,VLOOKUP($C250,Incurred_Nominal!$A$25:$AQ$426,Incurred_Nominal!$AG$1,FALSE),0))</f>
        <v>0</v>
      </c>
      <c r="L250" s="13">
        <f>IF(VLOOKUP($C250,Incurred_Nominal!$A$25:$AQ$426,Incurred_Nominal!$AL$1,FALSE)="Commissioned Extra",0,
IF(VLOOKUP($C250,Incurred_Nominal!$A$25:$AQ$426,Incurred_Nominal!$AK$1,FALSE)=L$4,VLOOKUP($C250,Incurred_Nominal!$A$25:$AQ$426,Incurred_Nominal!$AG$1,FALSE),0))</f>
        <v>0</v>
      </c>
      <c r="M250" s="232">
        <f t="shared" si="19"/>
        <v>0</v>
      </c>
      <c r="N250" s="232" t="str">
        <f t="shared" si="20"/>
        <v/>
      </c>
      <c r="P250" s="232">
        <f>(VLOOKUP($C250,Incurred_Real!$A$25:$BR$427,Incurred_Real!AS$1,FALSE))*$M250</f>
        <v>0</v>
      </c>
      <c r="Q250" s="232">
        <f>(VLOOKUP($C250,Incurred_Real!$A$25:$BR$427,Incurred_Real!AT$1,FALSE))*$M250</f>
        <v>0</v>
      </c>
      <c r="R250" s="232">
        <f>(VLOOKUP($C250,Incurred_Real!$A$25:$BR$427,Incurred_Real!AU$1,FALSE))*$M250</f>
        <v>0</v>
      </c>
      <c r="S250" s="232">
        <f>(VLOOKUP($C250,Incurred_Real!$A$25:$BR$427,Incurred_Real!AV$1,FALSE))*$M250</f>
        <v>0</v>
      </c>
      <c r="T250" s="232">
        <f>(VLOOKUP($C250,Incurred_Real!$A$25:$BR$427,Incurred_Real!AW$1,FALSE))*$M250</f>
        <v>0</v>
      </c>
      <c r="U250" s="232">
        <f>(VLOOKUP($C250,Incurred_Real!$A$25:$BR$427,Incurred_Real!AX$1,FALSE))*$M250</f>
        <v>0</v>
      </c>
      <c r="V250" s="232">
        <f>(VLOOKUP($C250,Incurred_Real!$A$25:$BR$427,Incurred_Real!AY$1,FALSE))*$M250</f>
        <v>0</v>
      </c>
      <c r="W250" s="232">
        <f>(VLOOKUP($C250,Incurred_Real!$A$25:$BR$427,Incurred_Real!AZ$1,FALSE))*$M250</f>
        <v>0</v>
      </c>
      <c r="X250" s="232">
        <f>(VLOOKUP($C250,Incurred_Real!$A$25:$BR$427,Incurred_Real!BA$1,FALSE))*$M250</f>
        <v>0</v>
      </c>
      <c r="Y250" s="232">
        <f>(VLOOKUP($C250,Incurred_Real!$A$25:$BR$427,Incurred_Real!BB$1,FALSE))*$M250</f>
        <v>0</v>
      </c>
      <c r="Z250" s="232">
        <f>(VLOOKUP($C250,Incurred_Real!$A$25:$BR$427,Incurred_Real!BC$1,FALSE))*$M250</f>
        <v>0</v>
      </c>
      <c r="AA250" s="232">
        <f>(VLOOKUP($C250,Incurred_Real!$A$25:$BR$427,Incurred_Real!BD$1,FALSE))*$M250</f>
        <v>0</v>
      </c>
      <c r="AB250" s="232">
        <f>(VLOOKUP($C250,Incurred_Real!$A$25:$BR$427,Incurred_Real!BE$1,FALSE))*$M250</f>
        <v>0</v>
      </c>
      <c r="AC250" s="232">
        <f>(VLOOKUP($C250,Incurred_Real!$A$25:$BR$427,Incurred_Real!BF$1,FALSE))*$M250</f>
        <v>0</v>
      </c>
      <c r="AD250" s="232">
        <f>(VLOOKUP($C250,Incurred_Real!$A$25:$BR$427,Incurred_Real!BG$1,FALSE))*$M250</f>
        <v>0</v>
      </c>
      <c r="AE250" s="232">
        <f>(VLOOKUP($C250,Incurred_Real!$A$25:$BR$427,Incurred_Real!BH$1,FALSE))*$M250</f>
        <v>0</v>
      </c>
      <c r="AF250" s="232">
        <f>(VLOOKUP($C250,Incurred_Real!$A$25:$BR$427,Incurred_Real!BI$1,FALSE))*$M250</f>
        <v>0</v>
      </c>
      <c r="AG250" s="232">
        <f>(VLOOKUP($C250,Incurred_Real!$A$25:$BR$427,Incurred_Real!BJ$1,FALSE))*$M250</f>
        <v>0</v>
      </c>
      <c r="AH250" s="232">
        <f>(VLOOKUP($C250,Incurred_Real!$A$25:$BR$427,Incurred_Real!BK$1,FALSE))*$M250</f>
        <v>0</v>
      </c>
      <c r="AI250" s="232">
        <f>(VLOOKUP($C250,Incurred_Real!$A$25:$BR$427,Incurred_Real!BL$1,FALSE))*$M250</f>
        <v>0</v>
      </c>
      <c r="AJ250" s="232">
        <f>(VLOOKUP($C250,Incurred_Real!$A$25:$BR$427,Incurred_Real!BM$1,FALSE))*$M250</f>
        <v>0</v>
      </c>
      <c r="AK250" s="232">
        <f>(VLOOKUP($C250,Incurred_Real!$A$25:$BR$427,Incurred_Real!BN$1,FALSE))*$M250</f>
        <v>0</v>
      </c>
      <c r="AL250" s="232">
        <f>(VLOOKUP($C250,Incurred_Real!$A$25:$BR$427,Incurred_Real!BO$1,FALSE))*$M250</f>
        <v>0</v>
      </c>
      <c r="AM250" s="232">
        <f>(VLOOKUP($C250,Incurred_Real!$A$25:$BR$427,Incurred_Real!BP$1,FALSE))*$M250</f>
        <v>0</v>
      </c>
      <c r="AN250" s="232">
        <f>(VLOOKUP($C250,Incurred_Real!$A$25:$BR$427,Incurred_Real!BQ$1,FALSE))*$M250</f>
        <v>0</v>
      </c>
      <c r="AO250" s="232">
        <f>(VLOOKUP($C250,Incurred_Real!$A$25:$BR$427,Incurred_Real!BR$1,FALSE))*$M250</f>
        <v>0</v>
      </c>
      <c r="AP250" s="232">
        <f t="shared" si="21"/>
        <v>0</v>
      </c>
      <c r="AR250" s="232" t="b">
        <f t="shared" si="22"/>
        <v>1</v>
      </c>
    </row>
    <row r="251" spans="3:44" x14ac:dyDescent="0.15">
      <c r="C251" s="11" t="s">
        <v>887</v>
      </c>
      <c r="D251" s="11" t="str">
        <f>VLOOKUP(C251,'Project List'!$A$9:$AG$360,'Project List'!$G$1,FALSE)</f>
        <v>Capacitor Bank Infrastructure Safety Improvement</v>
      </c>
      <c r="E251" s="11" t="str">
        <f>VLOOKUP($C251,Incurred_Real!$A$24:$E$376,Incurred_Real!$D$1,FALSE)</f>
        <v>Security/Compliance</v>
      </c>
      <c r="F251" s="13">
        <f>IF(VLOOKUP($C251,Incurred_Nominal!$A$25:$AQ$426,Incurred_Nominal!$AL$1,FALSE)="Commissioned Extra",0,
IF(VLOOKUP($C251,Incurred_Nominal!$A$25:$AQ$426,Incurred_Nominal!$AK$1,FALSE)=F$4,VLOOKUP($C251,Incurred_Nominal!$A$25:$AQ$426,Incurred_Nominal!$AG$1,FALSE),0))</f>
        <v>0</v>
      </c>
      <c r="G251" s="13">
        <f>IF(VLOOKUP($C251,Incurred_Nominal!$A$25:$AQ$426,Incurred_Nominal!$AL$1,FALSE)="Commissioned Extra",0,
IF(VLOOKUP($C251,Incurred_Nominal!$A$25:$AQ$426,Incurred_Nominal!$AK$1,FALSE)=G$4,VLOOKUP($C251,Incurred_Nominal!$A$25:$AQ$426,Incurred_Nominal!$AG$1,FALSE),0))</f>
        <v>5745336.408869138</v>
      </c>
      <c r="H251" s="13">
        <f>IF(VLOOKUP($C251,Incurred_Nominal!$A$25:$AQ$426,Incurred_Nominal!$AL$1,FALSE)="Commissioned Extra",0,
IF(VLOOKUP($C251,Incurred_Nominal!$A$25:$AQ$426,Incurred_Nominal!$AK$1,FALSE)=H$4,VLOOKUP($C251,Incurred_Nominal!$A$25:$AQ$426,Incurred_Nominal!$AG$1,FALSE),0))</f>
        <v>0</v>
      </c>
      <c r="I251" s="13">
        <f>IF(VLOOKUP($C251,Incurred_Nominal!$A$25:$AQ$426,Incurred_Nominal!$AL$1,FALSE)="Commissioned Extra",0,
IF(VLOOKUP($C251,Incurred_Nominal!$A$25:$AQ$426,Incurred_Nominal!$AK$1,FALSE)=I$4,VLOOKUP($C251,Incurred_Nominal!$A$25:$AQ$426,Incurred_Nominal!$AG$1,FALSE),0))</f>
        <v>0</v>
      </c>
      <c r="J251" s="13">
        <f>IF(VLOOKUP($C251,Incurred_Nominal!$A$25:$AQ$426,Incurred_Nominal!$AL$1,FALSE)="Commissioned Extra",0,
IF(VLOOKUP($C251,Incurred_Nominal!$A$25:$AQ$426,Incurred_Nominal!$AK$1,FALSE)=J$4,VLOOKUP($C251,Incurred_Nominal!$A$25:$AQ$426,Incurred_Nominal!$AG$1,FALSE),0))</f>
        <v>0</v>
      </c>
      <c r="K251" s="13">
        <f>IF(VLOOKUP($C251,Incurred_Nominal!$A$25:$AQ$426,Incurred_Nominal!$AL$1,FALSE)="Commissioned Extra",0,
IF(VLOOKUP($C251,Incurred_Nominal!$A$25:$AQ$426,Incurred_Nominal!$AK$1,FALSE)=K$4,VLOOKUP($C251,Incurred_Nominal!$A$25:$AQ$426,Incurred_Nominal!$AG$1,FALSE),0))</f>
        <v>0</v>
      </c>
      <c r="L251" s="13">
        <f>IF(VLOOKUP($C251,Incurred_Nominal!$A$25:$AQ$426,Incurred_Nominal!$AL$1,FALSE)="Commissioned Extra",0,
IF(VLOOKUP($C251,Incurred_Nominal!$A$25:$AQ$426,Incurred_Nominal!$AK$1,FALSE)=L$4,VLOOKUP($C251,Incurred_Nominal!$A$25:$AQ$426,Incurred_Nominal!$AG$1,FALSE),0))</f>
        <v>0</v>
      </c>
      <c r="M251" s="232">
        <f t="shared" si="19"/>
        <v>5745336.408869138</v>
      </c>
      <c r="N251" s="232">
        <f t="shared" si="20"/>
        <v>2023</v>
      </c>
      <c r="P251" s="232">
        <f>(VLOOKUP($C251,Incurred_Real!$A$25:$BR$427,Incurred_Real!AS$1,FALSE))*$M251</f>
        <v>0</v>
      </c>
      <c r="Q251" s="232">
        <f>(VLOOKUP($C251,Incurred_Real!$A$25:$BR$427,Incurred_Real!AT$1,FALSE))*$M251</f>
        <v>0</v>
      </c>
      <c r="R251" s="232">
        <f>(VLOOKUP($C251,Incurred_Real!$A$25:$BR$427,Incurred_Real!AU$1,FALSE))*$M251</f>
        <v>0</v>
      </c>
      <c r="S251" s="232">
        <f>(VLOOKUP($C251,Incurred_Real!$A$25:$BR$427,Incurred_Real!AV$1,FALSE))*$M251</f>
        <v>0</v>
      </c>
      <c r="T251" s="232">
        <f>(VLOOKUP($C251,Incurred_Real!$A$25:$BR$427,Incurred_Real!AW$1,FALSE))*$M251</f>
        <v>0</v>
      </c>
      <c r="U251" s="232">
        <f>(VLOOKUP($C251,Incurred_Real!$A$25:$BR$427,Incurred_Real!AX$1,FALSE))*$M251</f>
        <v>79306.367347374704</v>
      </c>
      <c r="V251" s="232">
        <f>(VLOOKUP($C251,Incurred_Real!$A$25:$BR$427,Incurred_Real!AY$1,FALSE))*$M251</f>
        <v>0</v>
      </c>
      <c r="W251" s="232">
        <f>(VLOOKUP($C251,Incurred_Real!$A$25:$BR$427,Incurred_Real!AZ$1,FALSE))*$M251</f>
        <v>0</v>
      </c>
      <c r="X251" s="232">
        <f>(VLOOKUP($C251,Incurred_Real!$A$25:$BR$427,Incurred_Real!BA$1,FALSE))*$M251</f>
        <v>0</v>
      </c>
      <c r="Y251" s="232">
        <f>(VLOOKUP($C251,Incurred_Real!$A$25:$BR$427,Incurred_Real!BB$1,FALSE))*$M251</f>
        <v>67164.694683770547</v>
      </c>
      <c r="Z251" s="232">
        <f>(VLOOKUP($C251,Incurred_Real!$A$25:$BR$427,Incurred_Real!BC$1,FALSE))*$M251</f>
        <v>0</v>
      </c>
      <c r="AA251" s="232">
        <f>(VLOOKUP($C251,Incurred_Real!$A$25:$BR$427,Incurred_Real!BD$1,FALSE))*$M251</f>
        <v>1241524.8662198207</v>
      </c>
      <c r="AB251" s="232">
        <f>(VLOOKUP($C251,Incurred_Real!$A$25:$BR$427,Incurred_Real!BE$1,FALSE))*$M251</f>
        <v>4326939.7064683447</v>
      </c>
      <c r="AC251" s="232">
        <f>(VLOOKUP($C251,Incurred_Real!$A$25:$BR$427,Incurred_Real!BF$1,FALSE))*$M251</f>
        <v>0</v>
      </c>
      <c r="AD251" s="232">
        <f>(VLOOKUP($C251,Incurred_Real!$A$25:$BR$427,Incurred_Real!BG$1,FALSE))*$M251</f>
        <v>30400.774149826968</v>
      </c>
      <c r="AE251" s="232">
        <f>(VLOOKUP($C251,Incurred_Real!$A$25:$BR$427,Incurred_Real!BH$1,FALSE))*$M251</f>
        <v>0</v>
      </c>
      <c r="AF251" s="232">
        <f>(VLOOKUP($C251,Incurred_Real!$A$25:$BR$427,Incurred_Real!BI$1,FALSE))*$M251</f>
        <v>0</v>
      </c>
      <c r="AG251" s="232">
        <f>(VLOOKUP($C251,Incurred_Real!$A$25:$BR$427,Incurred_Real!BJ$1,FALSE))*$M251</f>
        <v>0</v>
      </c>
      <c r="AH251" s="232">
        <f>(VLOOKUP($C251,Incurred_Real!$A$25:$BR$427,Incurred_Real!BK$1,FALSE))*$M251</f>
        <v>0</v>
      </c>
      <c r="AI251" s="232">
        <f>(VLOOKUP($C251,Incurred_Real!$A$25:$BR$427,Incurred_Real!BL$1,FALSE))*$M251</f>
        <v>0</v>
      </c>
      <c r="AJ251" s="232">
        <f>(VLOOKUP($C251,Incurred_Real!$A$25:$BR$427,Incurred_Real!BM$1,FALSE))*$M251</f>
        <v>0</v>
      </c>
      <c r="AK251" s="232">
        <f>(VLOOKUP($C251,Incurred_Real!$A$25:$BR$427,Incurred_Real!BN$1,FALSE))*$M251</f>
        <v>0</v>
      </c>
      <c r="AL251" s="232">
        <f>(VLOOKUP($C251,Incurred_Real!$A$25:$BR$427,Incurred_Real!BO$1,FALSE))*$M251</f>
        <v>0</v>
      </c>
      <c r="AM251" s="232">
        <f>(VLOOKUP($C251,Incurred_Real!$A$25:$BR$427,Incurred_Real!BP$1,FALSE))*$M251</f>
        <v>0</v>
      </c>
      <c r="AN251" s="232">
        <f>(VLOOKUP($C251,Incurred_Real!$A$25:$BR$427,Incurred_Real!BQ$1,FALSE))*$M251</f>
        <v>0</v>
      </c>
      <c r="AO251" s="232">
        <f>(VLOOKUP($C251,Incurred_Real!$A$25:$BR$427,Incurred_Real!BR$1,FALSE))*$M251</f>
        <v>0</v>
      </c>
      <c r="AP251" s="232">
        <f t="shared" si="21"/>
        <v>5745336.4088691371</v>
      </c>
      <c r="AR251" s="232" t="b">
        <f>AP251=M251</f>
        <v>1</v>
      </c>
    </row>
    <row r="252" spans="3:44" x14ac:dyDescent="0.15">
      <c r="C252" s="11" t="s">
        <v>888</v>
      </c>
      <c r="D252" s="11" t="str">
        <f>VLOOKUP(C252,'Project List'!$A$9:$AG$360,'Project List'!$G$1,FALSE)</f>
        <v>CyberKey Replacement and Security Upgrades</v>
      </c>
      <c r="E252" s="11" t="str">
        <f>VLOOKUP($C252,Incurred_Real!$A$24:$E$376,Incurred_Real!$D$1,FALSE)</f>
        <v>Security/Compliance</v>
      </c>
      <c r="F252" s="13">
        <f>IF(VLOOKUP($C252,Incurred_Nominal!$A$25:$AQ$426,Incurred_Nominal!$AL$1,FALSE)="Commissioned Extra",0,
IF(VLOOKUP($C252,Incurred_Nominal!$A$25:$AQ$426,Incurred_Nominal!$AK$1,FALSE)=F$4,VLOOKUP($C252,Incurred_Nominal!$A$25:$AQ$426,Incurred_Nominal!$AG$1,FALSE),0))</f>
        <v>0</v>
      </c>
      <c r="G252" s="13">
        <f>IF(VLOOKUP($C252,Incurred_Nominal!$A$25:$AQ$426,Incurred_Nominal!$AL$1,FALSE)="Commissioned Extra",0,
IF(VLOOKUP($C252,Incurred_Nominal!$A$25:$AQ$426,Incurred_Nominal!$AK$1,FALSE)=G$4,VLOOKUP($C252,Incurred_Nominal!$A$25:$AQ$426,Incurred_Nominal!$AG$1,FALSE),0))</f>
        <v>0</v>
      </c>
      <c r="H252" s="13">
        <f>IF(VLOOKUP($C252,Incurred_Nominal!$A$25:$AQ$426,Incurred_Nominal!$AL$1,FALSE)="Commissioned Extra",0,
IF(VLOOKUP($C252,Incurred_Nominal!$A$25:$AQ$426,Incurred_Nominal!$AK$1,FALSE)=H$4,VLOOKUP($C252,Incurred_Nominal!$A$25:$AQ$426,Incurred_Nominal!$AG$1,FALSE),0))</f>
        <v>0</v>
      </c>
      <c r="I252" s="13">
        <f>IF(VLOOKUP($C252,Incurred_Nominal!$A$25:$AQ$426,Incurred_Nominal!$AL$1,FALSE)="Commissioned Extra",0,
IF(VLOOKUP($C252,Incurred_Nominal!$A$25:$AQ$426,Incurred_Nominal!$AK$1,FALSE)=I$4,VLOOKUP($C252,Incurred_Nominal!$A$25:$AQ$426,Incurred_Nominal!$AG$1,FALSE),0))</f>
        <v>0</v>
      </c>
      <c r="J252" s="13">
        <f>IF(VLOOKUP($C252,Incurred_Nominal!$A$25:$AQ$426,Incurred_Nominal!$AL$1,FALSE)="Commissioned Extra",0,
IF(VLOOKUP($C252,Incurred_Nominal!$A$25:$AQ$426,Incurred_Nominal!$AK$1,FALSE)=J$4,VLOOKUP($C252,Incurred_Nominal!$A$25:$AQ$426,Incurred_Nominal!$AG$1,FALSE),0))</f>
        <v>0</v>
      </c>
      <c r="K252" s="13">
        <f>IF(VLOOKUP($C252,Incurred_Nominal!$A$25:$AQ$426,Incurred_Nominal!$AL$1,FALSE)="Commissioned Extra",0,
IF(VLOOKUP($C252,Incurred_Nominal!$A$25:$AQ$426,Incurred_Nominal!$AK$1,FALSE)=K$4,VLOOKUP($C252,Incurred_Nominal!$A$25:$AQ$426,Incurred_Nominal!$AG$1,FALSE),0))</f>
        <v>0</v>
      </c>
      <c r="L252" s="13">
        <f>IF(VLOOKUP($C252,Incurred_Nominal!$A$25:$AQ$426,Incurred_Nominal!$AL$1,FALSE)="Commissioned Extra",0,
IF(VLOOKUP($C252,Incurred_Nominal!$A$25:$AQ$426,Incurred_Nominal!$AK$1,FALSE)=L$4,VLOOKUP($C252,Incurred_Nominal!$A$25:$AQ$426,Incurred_Nominal!$AG$1,FALSE),0))</f>
        <v>0</v>
      </c>
      <c r="M252" s="232">
        <f t="shared" si="19"/>
        <v>0</v>
      </c>
      <c r="N252" s="232" t="str">
        <f t="shared" si="20"/>
        <v/>
      </c>
      <c r="P252" s="232">
        <f>(VLOOKUP($C252,Incurred_Real!$A$25:$BR$427,Incurred_Real!AS$1,FALSE))*$M252</f>
        <v>0</v>
      </c>
      <c r="Q252" s="232">
        <f>(VLOOKUP($C252,Incurred_Real!$A$25:$BR$427,Incurred_Real!AT$1,FALSE))*$M252</f>
        <v>0</v>
      </c>
      <c r="R252" s="232">
        <f>(VLOOKUP($C252,Incurred_Real!$A$25:$BR$427,Incurred_Real!AU$1,FALSE))*$M252</f>
        <v>0</v>
      </c>
      <c r="S252" s="232">
        <f>(VLOOKUP($C252,Incurred_Real!$A$25:$BR$427,Incurred_Real!AV$1,FALSE))*$M252</f>
        <v>0</v>
      </c>
      <c r="T252" s="232">
        <f>(VLOOKUP($C252,Incurred_Real!$A$25:$BR$427,Incurred_Real!AW$1,FALSE))*$M252</f>
        <v>0</v>
      </c>
      <c r="U252" s="232">
        <f>(VLOOKUP($C252,Incurred_Real!$A$25:$BR$427,Incurred_Real!AX$1,FALSE))*$M252</f>
        <v>0</v>
      </c>
      <c r="V252" s="232">
        <f>(VLOOKUP($C252,Incurred_Real!$A$25:$BR$427,Incurred_Real!AY$1,FALSE))*$M252</f>
        <v>0</v>
      </c>
      <c r="W252" s="232">
        <f>(VLOOKUP($C252,Incurred_Real!$A$25:$BR$427,Incurred_Real!AZ$1,FALSE))*$M252</f>
        <v>0</v>
      </c>
      <c r="X252" s="232">
        <f>(VLOOKUP($C252,Incurred_Real!$A$25:$BR$427,Incurred_Real!BA$1,FALSE))*$M252</f>
        <v>0</v>
      </c>
      <c r="Y252" s="232">
        <f>(VLOOKUP($C252,Incurred_Real!$A$25:$BR$427,Incurred_Real!BB$1,FALSE))*$M252</f>
        <v>0</v>
      </c>
      <c r="Z252" s="232">
        <f>(VLOOKUP($C252,Incurred_Real!$A$25:$BR$427,Incurred_Real!BC$1,FALSE))*$M252</f>
        <v>0</v>
      </c>
      <c r="AA252" s="232">
        <f>(VLOOKUP($C252,Incurred_Real!$A$25:$BR$427,Incurred_Real!BD$1,FALSE))*$M252</f>
        <v>0</v>
      </c>
      <c r="AB252" s="232">
        <f>(VLOOKUP($C252,Incurred_Real!$A$25:$BR$427,Incurred_Real!BE$1,FALSE))*$M252</f>
        <v>0</v>
      </c>
      <c r="AC252" s="232">
        <f>(VLOOKUP($C252,Incurred_Real!$A$25:$BR$427,Incurred_Real!BF$1,FALSE))*$M252</f>
        <v>0</v>
      </c>
      <c r="AD252" s="232">
        <f>(VLOOKUP($C252,Incurred_Real!$A$25:$BR$427,Incurred_Real!BG$1,FALSE))*$M252</f>
        <v>0</v>
      </c>
      <c r="AE252" s="232">
        <f>(VLOOKUP($C252,Incurred_Real!$A$25:$BR$427,Incurred_Real!BH$1,FALSE))*$M252</f>
        <v>0</v>
      </c>
      <c r="AF252" s="232">
        <f>(VLOOKUP($C252,Incurred_Real!$A$25:$BR$427,Incurred_Real!BI$1,FALSE))*$M252</f>
        <v>0</v>
      </c>
      <c r="AG252" s="232">
        <f>(VLOOKUP($C252,Incurred_Real!$A$25:$BR$427,Incurred_Real!BJ$1,FALSE))*$M252</f>
        <v>0</v>
      </c>
      <c r="AH252" s="232">
        <f>(VLOOKUP($C252,Incurred_Real!$A$25:$BR$427,Incurred_Real!BK$1,FALSE))*$M252</f>
        <v>0</v>
      </c>
      <c r="AI252" s="232">
        <f>(VLOOKUP($C252,Incurred_Real!$A$25:$BR$427,Incurred_Real!BL$1,FALSE))*$M252</f>
        <v>0</v>
      </c>
      <c r="AJ252" s="232">
        <f>(VLOOKUP($C252,Incurred_Real!$A$25:$BR$427,Incurred_Real!BM$1,FALSE))*$M252</f>
        <v>0</v>
      </c>
      <c r="AK252" s="232">
        <f>(VLOOKUP($C252,Incurred_Real!$A$25:$BR$427,Incurred_Real!BN$1,FALSE))*$M252</f>
        <v>0</v>
      </c>
      <c r="AL252" s="232">
        <f>(VLOOKUP($C252,Incurred_Real!$A$25:$BR$427,Incurred_Real!BO$1,FALSE))*$M252</f>
        <v>0</v>
      </c>
      <c r="AM252" s="232">
        <f>(VLOOKUP($C252,Incurred_Real!$A$25:$BR$427,Incurred_Real!BP$1,FALSE))*$M252</f>
        <v>0</v>
      </c>
      <c r="AN252" s="232">
        <f>(VLOOKUP($C252,Incurred_Real!$A$25:$BR$427,Incurred_Real!BQ$1,FALSE))*$M252</f>
        <v>0</v>
      </c>
      <c r="AO252" s="232">
        <f>(VLOOKUP($C252,Incurred_Real!$A$25:$BR$427,Incurred_Real!BR$1,FALSE))*$M252</f>
        <v>0</v>
      </c>
      <c r="AP252" s="232">
        <f t="shared" si="21"/>
        <v>0</v>
      </c>
      <c r="AR252" s="232" t="b">
        <f t="shared" si="22"/>
        <v>1</v>
      </c>
    </row>
    <row r="253" spans="3:44" x14ac:dyDescent="0.15">
      <c r="C253" s="11" t="s">
        <v>883</v>
      </c>
      <c r="D253" s="11" t="str">
        <f>VLOOKUP(C253,'Project List'!$A$9:$AG$360,'Project List'!$G$1,FALSE)</f>
        <v>Emergency Unit Asset Replacement 2018 -2023</v>
      </c>
      <c r="E253" s="11" t="str">
        <f>VLOOKUP($C253,Incurred_Real!$A$24:$E$376,Incurred_Real!$D$1,FALSE)</f>
        <v>Replacement</v>
      </c>
      <c r="F253" s="13">
        <f>IF(VLOOKUP($C253,Incurred_Nominal!$A$25:$AQ$426,Incurred_Nominal!$AL$1,FALSE)="Commissioned Extra",0,
IF(VLOOKUP($C253,Incurred_Nominal!$A$25:$AQ$426,Incurred_Nominal!$AK$1,FALSE)=F$4,VLOOKUP($C253,Incurred_Nominal!$A$25:$AQ$426,Incurred_Nominal!$AG$1,FALSE),0))</f>
        <v>0</v>
      </c>
      <c r="G253" s="13">
        <f>IF(VLOOKUP($C253,Incurred_Nominal!$A$25:$AQ$426,Incurred_Nominal!$AL$1,FALSE)="Commissioned Extra",0,
IF(VLOOKUP($C253,Incurred_Nominal!$A$25:$AQ$426,Incurred_Nominal!$AK$1,FALSE)=G$4,VLOOKUP($C253,Incurred_Nominal!$A$25:$AQ$426,Incurred_Nominal!$AG$1,FALSE),0))</f>
        <v>0</v>
      </c>
      <c r="H253" s="13">
        <f>IF(VLOOKUP($C253,Incurred_Nominal!$A$25:$AQ$426,Incurred_Nominal!$AL$1,FALSE)="Commissioned Extra",0,
IF(VLOOKUP($C253,Incurred_Nominal!$A$25:$AQ$426,Incurred_Nominal!$AK$1,FALSE)=H$4,VLOOKUP($C253,Incurred_Nominal!$A$25:$AQ$426,Incurred_Nominal!$AG$1,FALSE),0))</f>
        <v>0</v>
      </c>
      <c r="I253" s="13">
        <f>IF(VLOOKUP($C253,Incurred_Nominal!$A$25:$AQ$426,Incurred_Nominal!$AL$1,FALSE)="Commissioned Extra",0,
IF(VLOOKUP($C253,Incurred_Nominal!$A$25:$AQ$426,Incurred_Nominal!$AK$1,FALSE)=I$4,VLOOKUP($C253,Incurred_Nominal!$A$25:$AQ$426,Incurred_Nominal!$AG$1,FALSE),0))</f>
        <v>0</v>
      </c>
      <c r="J253" s="13">
        <f>IF(VLOOKUP($C253,Incurred_Nominal!$A$25:$AQ$426,Incurred_Nominal!$AL$1,FALSE)="Commissioned Extra",0,
IF(VLOOKUP($C253,Incurred_Nominal!$A$25:$AQ$426,Incurred_Nominal!$AK$1,FALSE)=J$4,VLOOKUP($C253,Incurred_Nominal!$A$25:$AQ$426,Incurred_Nominal!$AG$1,FALSE),0))</f>
        <v>0</v>
      </c>
      <c r="K253" s="13">
        <f>IF(VLOOKUP($C253,Incurred_Nominal!$A$25:$AQ$426,Incurred_Nominal!$AL$1,FALSE)="Commissioned Extra",0,
IF(VLOOKUP($C253,Incurred_Nominal!$A$25:$AQ$426,Incurred_Nominal!$AK$1,FALSE)=K$4,VLOOKUP($C253,Incurred_Nominal!$A$25:$AQ$426,Incurred_Nominal!$AG$1,FALSE),0))</f>
        <v>0</v>
      </c>
      <c r="L253" s="13">
        <f>IF(VLOOKUP($C253,Incurred_Nominal!$A$25:$AQ$426,Incurred_Nominal!$AL$1,FALSE)="Commissioned Extra",0,
IF(VLOOKUP($C253,Incurred_Nominal!$A$25:$AQ$426,Incurred_Nominal!$AK$1,FALSE)=L$4,VLOOKUP($C253,Incurred_Nominal!$A$25:$AQ$426,Incurred_Nominal!$AG$1,FALSE),0))</f>
        <v>0</v>
      </c>
      <c r="M253" s="232">
        <f t="shared" si="19"/>
        <v>0</v>
      </c>
      <c r="N253" s="232" t="str">
        <f t="shared" si="20"/>
        <v/>
      </c>
      <c r="P253" s="232">
        <f>(VLOOKUP($C253,Incurred_Real!$A$25:$BR$427,Incurred_Real!AS$1,FALSE))*$M253</f>
        <v>0</v>
      </c>
      <c r="Q253" s="232">
        <f>(VLOOKUP($C253,Incurred_Real!$A$25:$BR$427,Incurred_Real!AT$1,FALSE))*$M253</f>
        <v>0</v>
      </c>
      <c r="R253" s="232">
        <f>(VLOOKUP($C253,Incurred_Real!$A$25:$BR$427,Incurred_Real!AU$1,FALSE))*$M253</f>
        <v>0</v>
      </c>
      <c r="S253" s="232">
        <f>(VLOOKUP($C253,Incurred_Real!$A$25:$BR$427,Incurred_Real!AV$1,FALSE))*$M253</f>
        <v>0</v>
      </c>
      <c r="T253" s="232">
        <f>(VLOOKUP($C253,Incurred_Real!$A$25:$BR$427,Incurred_Real!AW$1,FALSE))*$M253</f>
        <v>0</v>
      </c>
      <c r="U253" s="232">
        <f>(VLOOKUP($C253,Incurred_Real!$A$25:$BR$427,Incurred_Real!AX$1,FALSE))*$M253</f>
        <v>0</v>
      </c>
      <c r="V253" s="232">
        <f>(VLOOKUP($C253,Incurred_Real!$A$25:$BR$427,Incurred_Real!AY$1,FALSE))*$M253</f>
        <v>0</v>
      </c>
      <c r="W253" s="232">
        <f>(VLOOKUP($C253,Incurred_Real!$A$25:$BR$427,Incurred_Real!AZ$1,FALSE))*$M253</f>
        <v>0</v>
      </c>
      <c r="X253" s="232">
        <f>(VLOOKUP($C253,Incurred_Real!$A$25:$BR$427,Incurred_Real!BA$1,FALSE))*$M253</f>
        <v>0</v>
      </c>
      <c r="Y253" s="232">
        <f>(VLOOKUP($C253,Incurred_Real!$A$25:$BR$427,Incurred_Real!BB$1,FALSE))*$M253</f>
        <v>0</v>
      </c>
      <c r="Z253" s="232">
        <f>(VLOOKUP($C253,Incurred_Real!$A$25:$BR$427,Incurred_Real!BC$1,FALSE))*$M253</f>
        <v>0</v>
      </c>
      <c r="AA253" s="232">
        <f>(VLOOKUP($C253,Incurred_Real!$A$25:$BR$427,Incurred_Real!BD$1,FALSE))*$M253</f>
        <v>0</v>
      </c>
      <c r="AB253" s="232">
        <f>(VLOOKUP($C253,Incurred_Real!$A$25:$BR$427,Incurred_Real!BE$1,FALSE))*$M253</f>
        <v>0</v>
      </c>
      <c r="AC253" s="232">
        <f>(VLOOKUP($C253,Incurred_Real!$A$25:$BR$427,Incurred_Real!BF$1,FALSE))*$M253</f>
        <v>0</v>
      </c>
      <c r="AD253" s="232">
        <f>(VLOOKUP($C253,Incurred_Real!$A$25:$BR$427,Incurred_Real!BG$1,FALSE))*$M253</f>
        <v>0</v>
      </c>
      <c r="AE253" s="232">
        <f>(VLOOKUP($C253,Incurred_Real!$A$25:$BR$427,Incurred_Real!BH$1,FALSE))*$M253</f>
        <v>0</v>
      </c>
      <c r="AF253" s="232">
        <f>(VLOOKUP($C253,Incurred_Real!$A$25:$BR$427,Incurred_Real!BI$1,FALSE))*$M253</f>
        <v>0</v>
      </c>
      <c r="AG253" s="232">
        <f>(VLOOKUP($C253,Incurred_Real!$A$25:$BR$427,Incurred_Real!BJ$1,FALSE))*$M253</f>
        <v>0</v>
      </c>
      <c r="AH253" s="232">
        <f>(VLOOKUP($C253,Incurred_Real!$A$25:$BR$427,Incurred_Real!BK$1,FALSE))*$M253</f>
        <v>0</v>
      </c>
      <c r="AI253" s="232">
        <f>(VLOOKUP($C253,Incurred_Real!$A$25:$BR$427,Incurred_Real!BL$1,FALSE))*$M253</f>
        <v>0</v>
      </c>
      <c r="AJ253" s="232">
        <f>(VLOOKUP($C253,Incurred_Real!$A$25:$BR$427,Incurred_Real!BM$1,FALSE))*$M253</f>
        <v>0</v>
      </c>
      <c r="AK253" s="232">
        <f>(VLOOKUP($C253,Incurred_Real!$A$25:$BR$427,Incurred_Real!BN$1,FALSE))*$M253</f>
        <v>0</v>
      </c>
      <c r="AL253" s="232">
        <f>(VLOOKUP($C253,Incurred_Real!$A$25:$BR$427,Incurred_Real!BO$1,FALSE))*$M253</f>
        <v>0</v>
      </c>
      <c r="AM253" s="232">
        <f>(VLOOKUP($C253,Incurred_Real!$A$25:$BR$427,Incurred_Real!BP$1,FALSE))*$M253</f>
        <v>0</v>
      </c>
      <c r="AN253" s="232">
        <f>(VLOOKUP($C253,Incurred_Real!$A$25:$BR$427,Incurred_Real!BQ$1,FALSE))*$M253</f>
        <v>0</v>
      </c>
      <c r="AO253" s="232">
        <f>(VLOOKUP($C253,Incurred_Real!$A$25:$BR$427,Incurred_Real!BR$1,FALSE))*$M253</f>
        <v>0</v>
      </c>
      <c r="AP253" s="232">
        <f t="shared" si="21"/>
        <v>0</v>
      </c>
      <c r="AR253" s="232" t="b">
        <f t="shared" si="22"/>
        <v>1</v>
      </c>
    </row>
    <row r="254" spans="3:44" x14ac:dyDescent="0.15">
      <c r="C254" s="11" t="s">
        <v>878</v>
      </c>
      <c r="D254" s="11" t="str">
        <f>VLOOKUP(C254,'Project List'!$A$9:$AG$360,'Project List'!$G$1,FALSE)</f>
        <v>PSCAD and PowerFactory Analysis Tools</v>
      </c>
      <c r="E254" s="11" t="str">
        <f>VLOOKUP($C254,Incurred_Real!$A$24:$E$376,Incurred_Real!$D$1,FALSE)</f>
        <v>Information Technology</v>
      </c>
      <c r="F254" s="13">
        <f>IF(VLOOKUP($C254,Incurred_Nominal!$A$25:$AQ$426,Incurred_Nominal!$AL$1,FALSE)="Commissioned Extra",0,
IF(VLOOKUP($C254,Incurred_Nominal!$A$25:$AQ$426,Incurred_Nominal!$AK$1,FALSE)=F$4,VLOOKUP($C254,Incurred_Nominal!$A$25:$AQ$426,Incurred_Nominal!$AG$1,FALSE),0))</f>
        <v>0</v>
      </c>
      <c r="G254" s="13">
        <f>IF(VLOOKUP($C254,Incurred_Nominal!$A$25:$AQ$426,Incurred_Nominal!$AL$1,FALSE)="Commissioned Extra",0,
IF(VLOOKUP($C254,Incurred_Nominal!$A$25:$AQ$426,Incurred_Nominal!$AK$1,FALSE)=G$4,VLOOKUP($C254,Incurred_Nominal!$A$25:$AQ$426,Incurred_Nominal!$AG$1,FALSE),0))</f>
        <v>0</v>
      </c>
      <c r="H254" s="13">
        <f>IF(VLOOKUP($C254,Incurred_Nominal!$A$25:$AQ$426,Incurred_Nominal!$AL$1,FALSE)="Commissioned Extra",0,
IF(VLOOKUP($C254,Incurred_Nominal!$A$25:$AQ$426,Incurred_Nominal!$AK$1,FALSE)=H$4,VLOOKUP($C254,Incurred_Nominal!$A$25:$AQ$426,Incurred_Nominal!$AG$1,FALSE),0))</f>
        <v>0</v>
      </c>
      <c r="I254" s="13">
        <f>IF(VLOOKUP($C254,Incurred_Nominal!$A$25:$AQ$426,Incurred_Nominal!$AL$1,FALSE)="Commissioned Extra",0,
IF(VLOOKUP($C254,Incurred_Nominal!$A$25:$AQ$426,Incurred_Nominal!$AK$1,FALSE)=I$4,VLOOKUP($C254,Incurred_Nominal!$A$25:$AQ$426,Incurred_Nominal!$AG$1,FALSE),0))</f>
        <v>0</v>
      </c>
      <c r="J254" s="13">
        <f>IF(VLOOKUP($C254,Incurred_Nominal!$A$25:$AQ$426,Incurred_Nominal!$AL$1,FALSE)="Commissioned Extra",0,
IF(VLOOKUP($C254,Incurred_Nominal!$A$25:$AQ$426,Incurred_Nominal!$AK$1,FALSE)=J$4,VLOOKUP($C254,Incurred_Nominal!$A$25:$AQ$426,Incurred_Nominal!$AG$1,FALSE),0))</f>
        <v>0</v>
      </c>
      <c r="K254" s="13">
        <f>IF(VLOOKUP($C254,Incurred_Nominal!$A$25:$AQ$426,Incurred_Nominal!$AL$1,FALSE)="Commissioned Extra",0,
IF(VLOOKUP($C254,Incurred_Nominal!$A$25:$AQ$426,Incurred_Nominal!$AK$1,FALSE)=K$4,VLOOKUP($C254,Incurred_Nominal!$A$25:$AQ$426,Incurred_Nominal!$AG$1,FALSE),0))</f>
        <v>0</v>
      </c>
      <c r="L254" s="13">
        <f>IF(VLOOKUP($C254,Incurred_Nominal!$A$25:$AQ$426,Incurred_Nominal!$AL$1,FALSE)="Commissioned Extra",0,
IF(VLOOKUP($C254,Incurred_Nominal!$A$25:$AQ$426,Incurred_Nominal!$AK$1,FALSE)=L$4,VLOOKUP($C254,Incurred_Nominal!$A$25:$AQ$426,Incurred_Nominal!$AG$1,FALSE),0))</f>
        <v>0</v>
      </c>
      <c r="M254" s="232">
        <f t="shared" si="19"/>
        <v>0</v>
      </c>
      <c r="N254" s="232" t="str">
        <f t="shared" si="20"/>
        <v/>
      </c>
      <c r="P254" s="232">
        <f>(VLOOKUP($C254,Incurred_Real!$A$25:$BR$427,Incurred_Real!AS$1,FALSE))*$M254</f>
        <v>0</v>
      </c>
      <c r="Q254" s="232">
        <f>(VLOOKUP($C254,Incurred_Real!$A$25:$BR$427,Incurred_Real!AT$1,FALSE))*$M254</f>
        <v>0</v>
      </c>
      <c r="R254" s="232">
        <f>(VLOOKUP($C254,Incurred_Real!$A$25:$BR$427,Incurred_Real!AU$1,FALSE))*$M254</f>
        <v>0</v>
      </c>
      <c r="S254" s="232">
        <f>(VLOOKUP($C254,Incurred_Real!$A$25:$BR$427,Incurred_Real!AV$1,FALSE))*$M254</f>
        <v>0</v>
      </c>
      <c r="T254" s="232">
        <f>(VLOOKUP($C254,Incurred_Real!$A$25:$BR$427,Incurred_Real!AW$1,FALSE))*$M254</f>
        <v>0</v>
      </c>
      <c r="U254" s="232">
        <f>(VLOOKUP($C254,Incurred_Real!$A$25:$BR$427,Incurred_Real!AX$1,FALSE))*$M254</f>
        <v>0</v>
      </c>
      <c r="V254" s="232">
        <f>(VLOOKUP($C254,Incurred_Real!$A$25:$BR$427,Incurred_Real!AY$1,FALSE))*$M254</f>
        <v>0</v>
      </c>
      <c r="W254" s="232">
        <f>(VLOOKUP($C254,Incurred_Real!$A$25:$BR$427,Incurred_Real!AZ$1,FALSE))*$M254</f>
        <v>0</v>
      </c>
      <c r="X254" s="232">
        <f>(VLOOKUP($C254,Incurred_Real!$A$25:$BR$427,Incurred_Real!BA$1,FALSE))*$M254</f>
        <v>0</v>
      </c>
      <c r="Y254" s="232">
        <f>(VLOOKUP($C254,Incurred_Real!$A$25:$BR$427,Incurred_Real!BB$1,FALSE))*$M254</f>
        <v>0</v>
      </c>
      <c r="Z254" s="232">
        <f>(VLOOKUP($C254,Incurred_Real!$A$25:$BR$427,Incurred_Real!BC$1,FALSE))*$M254</f>
        <v>0</v>
      </c>
      <c r="AA254" s="232">
        <f>(VLOOKUP($C254,Incurred_Real!$A$25:$BR$427,Incurred_Real!BD$1,FALSE))*$M254</f>
        <v>0</v>
      </c>
      <c r="AB254" s="232">
        <f>(VLOOKUP($C254,Incurred_Real!$A$25:$BR$427,Incurred_Real!BE$1,FALSE))*$M254</f>
        <v>0</v>
      </c>
      <c r="AC254" s="232">
        <f>(VLOOKUP($C254,Incurred_Real!$A$25:$BR$427,Incurred_Real!BF$1,FALSE))*$M254</f>
        <v>0</v>
      </c>
      <c r="AD254" s="232">
        <f>(VLOOKUP($C254,Incurred_Real!$A$25:$BR$427,Incurred_Real!BG$1,FALSE))*$M254</f>
        <v>0</v>
      </c>
      <c r="AE254" s="232">
        <f>(VLOOKUP($C254,Incurred_Real!$A$25:$BR$427,Incurred_Real!BH$1,FALSE))*$M254</f>
        <v>0</v>
      </c>
      <c r="AF254" s="232">
        <f>(VLOOKUP($C254,Incurred_Real!$A$25:$BR$427,Incurred_Real!BI$1,FALSE))*$M254</f>
        <v>0</v>
      </c>
      <c r="AG254" s="232">
        <f>(VLOOKUP($C254,Incurred_Real!$A$25:$BR$427,Incurred_Real!BJ$1,FALSE))*$M254</f>
        <v>0</v>
      </c>
      <c r="AH254" s="232">
        <f>(VLOOKUP($C254,Incurred_Real!$A$25:$BR$427,Incurred_Real!BK$1,FALSE))*$M254</f>
        <v>0</v>
      </c>
      <c r="AI254" s="232">
        <f>(VLOOKUP($C254,Incurred_Real!$A$25:$BR$427,Incurred_Real!BL$1,FALSE))*$M254</f>
        <v>0</v>
      </c>
      <c r="AJ254" s="232">
        <f>(VLOOKUP($C254,Incurred_Real!$A$25:$BR$427,Incurred_Real!BM$1,FALSE))*$M254</f>
        <v>0</v>
      </c>
      <c r="AK254" s="232">
        <f>(VLOOKUP($C254,Incurred_Real!$A$25:$BR$427,Incurred_Real!BN$1,FALSE))*$M254</f>
        <v>0</v>
      </c>
      <c r="AL254" s="232">
        <f>(VLOOKUP($C254,Incurred_Real!$A$25:$BR$427,Incurred_Real!BO$1,FALSE))*$M254</f>
        <v>0</v>
      </c>
      <c r="AM254" s="232">
        <f>(VLOOKUP($C254,Incurred_Real!$A$25:$BR$427,Incurred_Real!BP$1,FALSE))*$M254</f>
        <v>0</v>
      </c>
      <c r="AN254" s="232">
        <f>(VLOOKUP($C254,Incurred_Real!$A$25:$BR$427,Incurred_Real!BQ$1,FALSE))*$M254</f>
        <v>0</v>
      </c>
      <c r="AO254" s="232">
        <f>(VLOOKUP($C254,Incurred_Real!$A$25:$BR$427,Incurred_Real!BR$1,FALSE))*$M254</f>
        <v>0</v>
      </c>
      <c r="AP254" s="232">
        <f t="shared" si="21"/>
        <v>0</v>
      </c>
      <c r="AR254" s="232" t="b">
        <f t="shared" si="22"/>
        <v>1</v>
      </c>
    </row>
    <row r="255" spans="3:44" x14ac:dyDescent="0.15">
      <c r="C255" s="11" t="s">
        <v>898</v>
      </c>
      <c r="D255" s="11" t="str">
        <f>VLOOKUP(C255,'Project List'!$A$9:$AG$360,'Project List'!$G$1,FALSE)</f>
        <v>Spare 275 kV 15 MVAr Oil Filled Reactor</v>
      </c>
      <c r="E255" s="11" t="str">
        <f>VLOOKUP($C255,Incurred_Real!$A$24:$E$376,Incurred_Real!$D$1,FALSE)</f>
        <v>Inventory/Spares</v>
      </c>
      <c r="F255" s="13">
        <f>IF(VLOOKUP($C255,Incurred_Nominal!$A$25:$AQ$426,Incurred_Nominal!$AL$1,FALSE)="Commissioned Extra",0,
IF(VLOOKUP($C255,Incurred_Nominal!$A$25:$AQ$426,Incurred_Nominal!$AK$1,FALSE)=F$4,VLOOKUP($C255,Incurred_Nominal!$A$25:$AQ$426,Incurred_Nominal!$AG$1,FALSE),0))</f>
        <v>0</v>
      </c>
      <c r="G255" s="13">
        <f>IF(VLOOKUP($C255,Incurred_Nominal!$A$25:$AQ$426,Incurred_Nominal!$AL$1,FALSE)="Commissioned Extra",0,
IF(VLOOKUP($C255,Incurred_Nominal!$A$25:$AQ$426,Incurred_Nominal!$AK$1,FALSE)=G$4,VLOOKUP($C255,Incurred_Nominal!$A$25:$AQ$426,Incurred_Nominal!$AG$1,FALSE),0))</f>
        <v>0</v>
      </c>
      <c r="H255" s="13">
        <f>IF(VLOOKUP($C255,Incurred_Nominal!$A$25:$AQ$426,Incurred_Nominal!$AL$1,FALSE)="Commissioned Extra",0,
IF(VLOOKUP($C255,Incurred_Nominal!$A$25:$AQ$426,Incurred_Nominal!$AK$1,FALSE)=H$4,VLOOKUP($C255,Incurred_Nominal!$A$25:$AQ$426,Incurred_Nominal!$AG$1,FALSE),0))</f>
        <v>0</v>
      </c>
      <c r="I255" s="13">
        <f>IF(VLOOKUP($C255,Incurred_Nominal!$A$25:$AQ$426,Incurred_Nominal!$AL$1,FALSE)="Commissioned Extra",0,
IF(VLOOKUP($C255,Incurred_Nominal!$A$25:$AQ$426,Incurred_Nominal!$AK$1,FALSE)=I$4,VLOOKUP($C255,Incurred_Nominal!$A$25:$AQ$426,Incurred_Nominal!$AG$1,FALSE),0))</f>
        <v>0</v>
      </c>
      <c r="J255" s="13">
        <f>IF(VLOOKUP($C255,Incurred_Nominal!$A$25:$AQ$426,Incurred_Nominal!$AL$1,FALSE)="Commissioned Extra",0,
IF(VLOOKUP($C255,Incurred_Nominal!$A$25:$AQ$426,Incurred_Nominal!$AK$1,FALSE)=J$4,VLOOKUP($C255,Incurred_Nominal!$A$25:$AQ$426,Incurred_Nominal!$AG$1,FALSE),0))</f>
        <v>0</v>
      </c>
      <c r="K255" s="13">
        <f>IF(VLOOKUP($C255,Incurred_Nominal!$A$25:$AQ$426,Incurred_Nominal!$AL$1,FALSE)="Commissioned Extra",0,
IF(VLOOKUP($C255,Incurred_Nominal!$A$25:$AQ$426,Incurred_Nominal!$AK$1,FALSE)=K$4,VLOOKUP($C255,Incurred_Nominal!$A$25:$AQ$426,Incurred_Nominal!$AG$1,FALSE),0))</f>
        <v>0</v>
      </c>
      <c r="L255" s="13">
        <f>IF(VLOOKUP($C255,Incurred_Nominal!$A$25:$AQ$426,Incurred_Nominal!$AL$1,FALSE)="Commissioned Extra",0,
IF(VLOOKUP($C255,Incurred_Nominal!$A$25:$AQ$426,Incurred_Nominal!$AK$1,FALSE)=L$4,VLOOKUP($C255,Incurred_Nominal!$A$25:$AQ$426,Incurred_Nominal!$AG$1,FALSE),0))</f>
        <v>0</v>
      </c>
      <c r="M255" s="232">
        <f t="shared" si="19"/>
        <v>0</v>
      </c>
      <c r="N255" s="232" t="str">
        <f t="shared" si="20"/>
        <v/>
      </c>
      <c r="P255" s="232">
        <f>(VLOOKUP($C255,Incurred_Real!$A$25:$BR$427,Incurred_Real!AS$1,FALSE))*$M255</f>
        <v>0</v>
      </c>
      <c r="Q255" s="232">
        <f>(VLOOKUP($C255,Incurred_Real!$A$25:$BR$427,Incurred_Real!AT$1,FALSE))*$M255</f>
        <v>0</v>
      </c>
      <c r="R255" s="232">
        <f>(VLOOKUP($C255,Incurred_Real!$A$25:$BR$427,Incurred_Real!AU$1,FALSE))*$M255</f>
        <v>0</v>
      </c>
      <c r="S255" s="232">
        <f>(VLOOKUP($C255,Incurred_Real!$A$25:$BR$427,Incurred_Real!AV$1,FALSE))*$M255</f>
        <v>0</v>
      </c>
      <c r="T255" s="232">
        <f>(VLOOKUP($C255,Incurred_Real!$A$25:$BR$427,Incurred_Real!AW$1,FALSE))*$M255</f>
        <v>0</v>
      </c>
      <c r="U255" s="232">
        <f>(VLOOKUP($C255,Incurred_Real!$A$25:$BR$427,Incurred_Real!AX$1,FALSE))*$M255</f>
        <v>0</v>
      </c>
      <c r="V255" s="232">
        <f>(VLOOKUP($C255,Incurred_Real!$A$25:$BR$427,Incurred_Real!AY$1,FALSE))*$M255</f>
        <v>0</v>
      </c>
      <c r="W255" s="232">
        <f>(VLOOKUP($C255,Incurred_Real!$A$25:$BR$427,Incurred_Real!AZ$1,FALSE))*$M255</f>
        <v>0</v>
      </c>
      <c r="X255" s="232">
        <f>(VLOOKUP($C255,Incurred_Real!$A$25:$BR$427,Incurred_Real!BA$1,FALSE))*$M255</f>
        <v>0</v>
      </c>
      <c r="Y255" s="232">
        <f>(VLOOKUP($C255,Incurred_Real!$A$25:$BR$427,Incurred_Real!BB$1,FALSE))*$M255</f>
        <v>0</v>
      </c>
      <c r="Z255" s="232">
        <f>(VLOOKUP($C255,Incurred_Real!$A$25:$BR$427,Incurred_Real!BC$1,FALSE))*$M255</f>
        <v>0</v>
      </c>
      <c r="AA255" s="232">
        <f>(VLOOKUP($C255,Incurred_Real!$A$25:$BR$427,Incurred_Real!BD$1,FALSE))*$M255</f>
        <v>0</v>
      </c>
      <c r="AB255" s="232">
        <f>(VLOOKUP($C255,Incurred_Real!$A$25:$BR$427,Incurred_Real!BE$1,FALSE))*$M255</f>
        <v>0</v>
      </c>
      <c r="AC255" s="232">
        <f>(VLOOKUP($C255,Incurred_Real!$A$25:$BR$427,Incurred_Real!BF$1,FALSE))*$M255</f>
        <v>0</v>
      </c>
      <c r="AD255" s="232">
        <f>(VLOOKUP($C255,Incurred_Real!$A$25:$BR$427,Incurred_Real!BG$1,FALSE))*$M255</f>
        <v>0</v>
      </c>
      <c r="AE255" s="232">
        <f>(VLOOKUP($C255,Incurred_Real!$A$25:$BR$427,Incurred_Real!BH$1,FALSE))*$M255</f>
        <v>0</v>
      </c>
      <c r="AF255" s="232">
        <f>(VLOOKUP($C255,Incurred_Real!$A$25:$BR$427,Incurred_Real!BI$1,FALSE))*$M255</f>
        <v>0</v>
      </c>
      <c r="AG255" s="232">
        <f>(VLOOKUP($C255,Incurred_Real!$A$25:$BR$427,Incurred_Real!BJ$1,FALSE))*$M255</f>
        <v>0</v>
      </c>
      <c r="AH255" s="232">
        <f>(VLOOKUP($C255,Incurred_Real!$A$25:$BR$427,Incurred_Real!BK$1,FALSE))*$M255</f>
        <v>0</v>
      </c>
      <c r="AI255" s="232">
        <f>(VLOOKUP($C255,Incurred_Real!$A$25:$BR$427,Incurred_Real!BL$1,FALSE))*$M255</f>
        <v>0</v>
      </c>
      <c r="AJ255" s="232">
        <f>(VLOOKUP($C255,Incurred_Real!$A$25:$BR$427,Incurred_Real!BM$1,FALSE))*$M255</f>
        <v>0</v>
      </c>
      <c r="AK255" s="232">
        <f>(VLOOKUP($C255,Incurred_Real!$A$25:$BR$427,Incurred_Real!BN$1,FALSE))*$M255</f>
        <v>0</v>
      </c>
      <c r="AL255" s="232">
        <f>(VLOOKUP($C255,Incurred_Real!$A$25:$BR$427,Incurred_Real!BO$1,FALSE))*$M255</f>
        <v>0</v>
      </c>
      <c r="AM255" s="232">
        <f>(VLOOKUP($C255,Incurred_Real!$A$25:$BR$427,Incurred_Real!BP$1,FALSE))*$M255</f>
        <v>0</v>
      </c>
      <c r="AN255" s="232">
        <f>(VLOOKUP($C255,Incurred_Real!$A$25:$BR$427,Incurred_Real!BQ$1,FALSE))*$M255</f>
        <v>0</v>
      </c>
      <c r="AO255" s="232">
        <f>(VLOOKUP($C255,Incurred_Real!$A$25:$BR$427,Incurred_Real!BR$1,FALSE))*$M255</f>
        <v>0</v>
      </c>
      <c r="AP255" s="232">
        <f t="shared" si="21"/>
        <v>0</v>
      </c>
      <c r="AR255" s="232" t="b">
        <f t="shared" si="22"/>
        <v>1</v>
      </c>
    </row>
    <row r="256" spans="3:44" x14ac:dyDescent="0.15">
      <c r="C256" s="11" t="s">
        <v>884</v>
      </c>
      <c r="D256" s="11" t="str">
        <f>VLOOKUP(C256,'Project List'!$A$9:$AG$360,'Project List'!$G$1,FALSE)</f>
        <v>Port Pirie and Bungama 11kV RMU and Aux Transformer Replacem</v>
      </c>
      <c r="E256" s="11" t="str">
        <f>VLOOKUP($C256,Incurred_Real!$A$24:$E$376,Incurred_Real!$D$1,FALSE)</f>
        <v>Replacement</v>
      </c>
      <c r="F256" s="13">
        <f>IF(VLOOKUP($C256,Incurred_Nominal!$A$25:$AQ$426,Incurred_Nominal!$AL$1,FALSE)="Commissioned Extra",0,
IF(VLOOKUP($C256,Incurred_Nominal!$A$25:$AQ$426,Incurred_Nominal!$AK$1,FALSE)=F$4,VLOOKUP($C256,Incurred_Nominal!$A$25:$AQ$426,Incurred_Nominal!$AG$1,FALSE),0))</f>
        <v>0</v>
      </c>
      <c r="G256" s="13">
        <f>IF(VLOOKUP($C256,Incurred_Nominal!$A$25:$AQ$426,Incurred_Nominal!$AL$1,FALSE)="Commissioned Extra",0,
IF(VLOOKUP($C256,Incurred_Nominal!$A$25:$AQ$426,Incurred_Nominal!$AK$1,FALSE)=G$4,VLOOKUP($C256,Incurred_Nominal!$A$25:$AQ$426,Incurred_Nominal!$AG$1,FALSE),0))</f>
        <v>4451182.7542731203</v>
      </c>
      <c r="H256" s="13">
        <f>IF(VLOOKUP($C256,Incurred_Nominal!$A$25:$AQ$426,Incurred_Nominal!$AL$1,FALSE)="Commissioned Extra",0,
IF(VLOOKUP($C256,Incurred_Nominal!$A$25:$AQ$426,Incurred_Nominal!$AK$1,FALSE)=H$4,VLOOKUP($C256,Incurred_Nominal!$A$25:$AQ$426,Incurred_Nominal!$AG$1,FALSE),0))</f>
        <v>0</v>
      </c>
      <c r="I256" s="13">
        <f>IF(VLOOKUP($C256,Incurred_Nominal!$A$25:$AQ$426,Incurred_Nominal!$AL$1,FALSE)="Commissioned Extra",0,
IF(VLOOKUP($C256,Incurred_Nominal!$A$25:$AQ$426,Incurred_Nominal!$AK$1,FALSE)=I$4,VLOOKUP($C256,Incurred_Nominal!$A$25:$AQ$426,Incurred_Nominal!$AG$1,FALSE),0))</f>
        <v>0</v>
      </c>
      <c r="J256" s="13">
        <f>IF(VLOOKUP($C256,Incurred_Nominal!$A$25:$AQ$426,Incurred_Nominal!$AL$1,FALSE)="Commissioned Extra",0,
IF(VLOOKUP($C256,Incurred_Nominal!$A$25:$AQ$426,Incurred_Nominal!$AK$1,FALSE)=J$4,VLOOKUP($C256,Incurred_Nominal!$A$25:$AQ$426,Incurred_Nominal!$AG$1,FALSE),0))</f>
        <v>0</v>
      </c>
      <c r="K256" s="13">
        <f>IF(VLOOKUP($C256,Incurred_Nominal!$A$25:$AQ$426,Incurred_Nominal!$AL$1,FALSE)="Commissioned Extra",0,
IF(VLOOKUP($C256,Incurred_Nominal!$A$25:$AQ$426,Incurred_Nominal!$AK$1,FALSE)=K$4,VLOOKUP($C256,Incurred_Nominal!$A$25:$AQ$426,Incurred_Nominal!$AG$1,FALSE),0))</f>
        <v>0</v>
      </c>
      <c r="L256" s="13">
        <f>IF(VLOOKUP($C256,Incurred_Nominal!$A$25:$AQ$426,Incurred_Nominal!$AL$1,FALSE)="Commissioned Extra",0,
IF(VLOOKUP($C256,Incurred_Nominal!$A$25:$AQ$426,Incurred_Nominal!$AK$1,FALSE)=L$4,VLOOKUP($C256,Incurred_Nominal!$A$25:$AQ$426,Incurred_Nominal!$AG$1,FALSE),0))</f>
        <v>0</v>
      </c>
      <c r="M256" s="232">
        <f t="shared" si="19"/>
        <v>4451182.7542731203</v>
      </c>
      <c r="N256" s="232">
        <f t="shared" si="20"/>
        <v>2023</v>
      </c>
      <c r="P256" s="232">
        <f>(VLOOKUP($C256,Incurred_Real!$A$25:$BR$427,Incurred_Real!AS$1,FALSE))*$M256</f>
        <v>0</v>
      </c>
      <c r="Q256" s="232">
        <f>(VLOOKUP($C256,Incurred_Real!$A$25:$BR$427,Incurred_Real!AT$1,FALSE))*$M256</f>
        <v>0</v>
      </c>
      <c r="R256" s="232">
        <f>(VLOOKUP($C256,Incurred_Real!$A$25:$BR$427,Incurred_Real!AU$1,FALSE))*$M256</f>
        <v>0</v>
      </c>
      <c r="S256" s="232">
        <f>(VLOOKUP($C256,Incurred_Real!$A$25:$BR$427,Incurred_Real!AV$1,FALSE))*$M256</f>
        <v>0</v>
      </c>
      <c r="T256" s="232">
        <f>(VLOOKUP($C256,Incurred_Real!$A$25:$BR$427,Incurred_Real!AW$1,FALSE))*$M256</f>
        <v>0</v>
      </c>
      <c r="U256" s="232">
        <f>(VLOOKUP($C256,Incurred_Real!$A$25:$BR$427,Incurred_Real!AX$1,FALSE))*$M256</f>
        <v>0</v>
      </c>
      <c r="V256" s="232">
        <f>(VLOOKUP($C256,Incurred_Real!$A$25:$BR$427,Incurred_Real!AY$1,FALSE))*$M256</f>
        <v>0</v>
      </c>
      <c r="W256" s="232">
        <f>(VLOOKUP($C256,Incurred_Real!$A$25:$BR$427,Incurred_Real!AZ$1,FALSE))*$M256</f>
        <v>0</v>
      </c>
      <c r="X256" s="232">
        <f>(VLOOKUP($C256,Incurred_Real!$A$25:$BR$427,Incurred_Real!BA$1,FALSE))*$M256</f>
        <v>0</v>
      </c>
      <c r="Y256" s="232">
        <f>(VLOOKUP($C256,Incurred_Real!$A$25:$BR$427,Incurred_Real!BB$1,FALSE))*$M256</f>
        <v>4451182.7542731203</v>
      </c>
      <c r="Z256" s="232">
        <f>(VLOOKUP($C256,Incurred_Real!$A$25:$BR$427,Incurred_Real!BC$1,FALSE))*$M256</f>
        <v>0</v>
      </c>
      <c r="AA256" s="232">
        <f>(VLOOKUP($C256,Incurred_Real!$A$25:$BR$427,Incurred_Real!BD$1,FALSE))*$M256</f>
        <v>0</v>
      </c>
      <c r="AB256" s="232">
        <f>(VLOOKUP($C256,Incurred_Real!$A$25:$BR$427,Incurred_Real!BE$1,FALSE))*$M256</f>
        <v>0</v>
      </c>
      <c r="AC256" s="232">
        <f>(VLOOKUP($C256,Incurred_Real!$A$25:$BR$427,Incurred_Real!BF$1,FALSE))*$M256</f>
        <v>0</v>
      </c>
      <c r="AD256" s="232">
        <f>(VLOOKUP($C256,Incurred_Real!$A$25:$BR$427,Incurred_Real!BG$1,FALSE))*$M256</f>
        <v>0</v>
      </c>
      <c r="AE256" s="232">
        <f>(VLOOKUP($C256,Incurred_Real!$A$25:$BR$427,Incurred_Real!BH$1,FALSE))*$M256</f>
        <v>0</v>
      </c>
      <c r="AF256" s="232">
        <f>(VLOOKUP($C256,Incurred_Real!$A$25:$BR$427,Incurred_Real!BI$1,FALSE))*$M256</f>
        <v>0</v>
      </c>
      <c r="AG256" s="232">
        <f>(VLOOKUP($C256,Incurred_Real!$A$25:$BR$427,Incurred_Real!BJ$1,FALSE))*$M256</f>
        <v>0</v>
      </c>
      <c r="AH256" s="232">
        <f>(VLOOKUP($C256,Incurred_Real!$A$25:$BR$427,Incurred_Real!BK$1,FALSE))*$M256</f>
        <v>0</v>
      </c>
      <c r="AI256" s="232">
        <f>(VLOOKUP($C256,Incurred_Real!$A$25:$BR$427,Incurred_Real!BL$1,FALSE))*$M256</f>
        <v>0</v>
      </c>
      <c r="AJ256" s="232">
        <f>(VLOOKUP($C256,Incurred_Real!$A$25:$BR$427,Incurred_Real!BM$1,FALSE))*$M256</f>
        <v>0</v>
      </c>
      <c r="AK256" s="232">
        <f>(VLOOKUP($C256,Incurred_Real!$A$25:$BR$427,Incurred_Real!BN$1,FALSE))*$M256</f>
        <v>0</v>
      </c>
      <c r="AL256" s="232">
        <f>(VLOOKUP($C256,Incurred_Real!$A$25:$BR$427,Incurred_Real!BO$1,FALSE))*$M256</f>
        <v>0</v>
      </c>
      <c r="AM256" s="232">
        <f>(VLOOKUP($C256,Incurred_Real!$A$25:$BR$427,Incurred_Real!BP$1,FALSE))*$M256</f>
        <v>0</v>
      </c>
      <c r="AN256" s="232">
        <f>(VLOOKUP($C256,Incurred_Real!$A$25:$BR$427,Incurred_Real!BQ$1,FALSE))*$M256</f>
        <v>0</v>
      </c>
      <c r="AO256" s="232">
        <f>(VLOOKUP($C256,Incurred_Real!$A$25:$BR$427,Incurred_Real!BR$1,FALSE))*$M256</f>
        <v>0</v>
      </c>
      <c r="AP256" s="232">
        <f t="shared" si="21"/>
        <v>4451182.7542731203</v>
      </c>
      <c r="AR256" s="232" t="b">
        <f t="shared" si="22"/>
        <v>1</v>
      </c>
    </row>
    <row r="257" spans="3:44" x14ac:dyDescent="0.15">
      <c r="C257" s="11" t="s">
        <v>908</v>
      </c>
      <c r="D257" s="11" t="str">
        <f>VLOOKUP(C257,'Project List'!$A$9:$AG$360,'Project List'!$G$1,FALSE)</f>
        <v>Wide Area Protection Scheme (WAPS)</v>
      </c>
      <c r="E257" s="11" t="str">
        <f>VLOOKUP($C257,Incurred_Real!$A$24:$E$376,Incurred_Real!$D$1,FALSE)</f>
        <v>Security/Compliance</v>
      </c>
      <c r="F257" s="13">
        <f>IF(VLOOKUP($C257,Incurred_Nominal!$A$25:$AQ$426,Incurred_Nominal!$AL$1,FALSE)="Commissioned Extra",0,
IF(VLOOKUP($C257,Incurred_Nominal!$A$25:$AQ$426,Incurred_Nominal!$AK$1,FALSE)=F$4,VLOOKUP($C257,Incurred_Nominal!$A$25:$AQ$426,Incurred_Nominal!$AG$1,FALSE),0))</f>
        <v>0</v>
      </c>
      <c r="G257" s="13">
        <f>IF(VLOOKUP($C257,Incurred_Nominal!$A$25:$AQ$426,Incurred_Nominal!$AL$1,FALSE)="Commissioned Extra",0,
IF(VLOOKUP($C257,Incurred_Nominal!$A$25:$AQ$426,Incurred_Nominal!$AK$1,FALSE)=G$4,VLOOKUP($C257,Incurred_Nominal!$A$25:$AQ$426,Incurred_Nominal!$AG$1,FALSE),0))</f>
        <v>9525592.173220085</v>
      </c>
      <c r="H257" s="13">
        <f>IF(VLOOKUP($C257,Incurred_Nominal!$A$25:$AQ$426,Incurred_Nominal!$AL$1,FALSE)="Commissioned Extra",0,
IF(VLOOKUP($C257,Incurred_Nominal!$A$25:$AQ$426,Incurred_Nominal!$AK$1,FALSE)=H$4,VLOOKUP($C257,Incurred_Nominal!$A$25:$AQ$426,Incurred_Nominal!$AG$1,FALSE),0))</f>
        <v>0</v>
      </c>
      <c r="I257" s="13">
        <f>IF(VLOOKUP($C257,Incurred_Nominal!$A$25:$AQ$426,Incurred_Nominal!$AL$1,FALSE)="Commissioned Extra",0,
IF(VLOOKUP($C257,Incurred_Nominal!$A$25:$AQ$426,Incurred_Nominal!$AK$1,FALSE)=I$4,VLOOKUP($C257,Incurred_Nominal!$A$25:$AQ$426,Incurred_Nominal!$AG$1,FALSE),0))</f>
        <v>0</v>
      </c>
      <c r="J257" s="13">
        <f>IF(VLOOKUP($C257,Incurred_Nominal!$A$25:$AQ$426,Incurred_Nominal!$AL$1,FALSE)="Commissioned Extra",0,
IF(VLOOKUP($C257,Incurred_Nominal!$A$25:$AQ$426,Incurred_Nominal!$AK$1,FALSE)=J$4,VLOOKUP($C257,Incurred_Nominal!$A$25:$AQ$426,Incurred_Nominal!$AG$1,FALSE),0))</f>
        <v>0</v>
      </c>
      <c r="K257" s="13">
        <f>IF(VLOOKUP($C257,Incurred_Nominal!$A$25:$AQ$426,Incurred_Nominal!$AL$1,FALSE)="Commissioned Extra",0,
IF(VLOOKUP($C257,Incurred_Nominal!$A$25:$AQ$426,Incurred_Nominal!$AK$1,FALSE)=K$4,VLOOKUP($C257,Incurred_Nominal!$A$25:$AQ$426,Incurred_Nominal!$AG$1,FALSE),0))</f>
        <v>0</v>
      </c>
      <c r="L257" s="13">
        <f>IF(VLOOKUP($C257,Incurred_Nominal!$A$25:$AQ$426,Incurred_Nominal!$AL$1,FALSE)="Commissioned Extra",0,
IF(VLOOKUP($C257,Incurred_Nominal!$A$25:$AQ$426,Incurred_Nominal!$AK$1,FALSE)=L$4,VLOOKUP($C257,Incurred_Nominal!$A$25:$AQ$426,Incurred_Nominal!$AG$1,FALSE),0))</f>
        <v>0</v>
      </c>
      <c r="M257" s="232">
        <f t="shared" si="19"/>
        <v>9525592.173220085</v>
      </c>
      <c r="N257" s="232">
        <f t="shared" si="20"/>
        <v>2023</v>
      </c>
      <c r="P257" s="232">
        <f>(VLOOKUP($C257,Incurred_Real!$A$25:$BR$427,Incurred_Real!AS$1,FALSE))*$M257</f>
        <v>0</v>
      </c>
      <c r="Q257" s="232">
        <f>(VLOOKUP($C257,Incurred_Real!$A$25:$BR$427,Incurred_Real!AT$1,FALSE))*$M257</f>
        <v>0</v>
      </c>
      <c r="R257" s="232">
        <f>(VLOOKUP($C257,Incurred_Real!$A$25:$BR$427,Incurred_Real!AU$1,FALSE))*$M257</f>
        <v>0</v>
      </c>
      <c r="S257" s="232">
        <f>(VLOOKUP($C257,Incurred_Real!$A$25:$BR$427,Incurred_Real!AV$1,FALSE))*$M257</f>
        <v>0</v>
      </c>
      <c r="T257" s="232">
        <f>(VLOOKUP($C257,Incurred_Real!$A$25:$BR$427,Incurred_Real!AW$1,FALSE))*$M257</f>
        <v>0</v>
      </c>
      <c r="U257" s="232">
        <f>(VLOOKUP($C257,Incurred_Real!$A$25:$BR$427,Incurred_Real!AX$1,FALSE))*$M257</f>
        <v>0</v>
      </c>
      <c r="V257" s="232">
        <f>(VLOOKUP($C257,Incurred_Real!$A$25:$BR$427,Incurred_Real!AY$1,FALSE))*$M257</f>
        <v>0</v>
      </c>
      <c r="W257" s="232">
        <f>(VLOOKUP($C257,Incurred_Real!$A$25:$BR$427,Incurred_Real!AZ$1,FALSE))*$M257</f>
        <v>0</v>
      </c>
      <c r="X257" s="232">
        <f>(VLOOKUP($C257,Incurred_Real!$A$25:$BR$427,Incurred_Real!BA$1,FALSE))*$M257</f>
        <v>0</v>
      </c>
      <c r="Y257" s="232">
        <f>(VLOOKUP($C257,Incurred_Real!$A$25:$BR$427,Incurred_Real!BB$1,FALSE))*$M257</f>
        <v>326524.30875656306</v>
      </c>
      <c r="Z257" s="232">
        <f>(VLOOKUP($C257,Incurred_Real!$A$25:$BR$427,Incurred_Real!BC$1,FALSE))*$M257</f>
        <v>0</v>
      </c>
      <c r="AA257" s="232">
        <f>(VLOOKUP($C257,Incurred_Real!$A$25:$BR$427,Incurred_Real!BD$1,FALSE))*$M257</f>
        <v>524263.53564750613</v>
      </c>
      <c r="AB257" s="232">
        <f>(VLOOKUP($C257,Incurred_Real!$A$25:$BR$427,Incurred_Real!BE$1,FALSE))*$M257</f>
        <v>0</v>
      </c>
      <c r="AC257" s="232">
        <f>(VLOOKUP($C257,Incurred_Real!$A$25:$BR$427,Incurred_Real!BF$1,FALSE))*$M257</f>
        <v>0</v>
      </c>
      <c r="AD257" s="232">
        <f>(VLOOKUP($C257,Incurred_Real!$A$25:$BR$427,Incurred_Real!BG$1,FALSE))*$M257</f>
        <v>8674804.3288160153</v>
      </c>
      <c r="AE257" s="232">
        <f>(VLOOKUP($C257,Incurred_Real!$A$25:$BR$427,Incurred_Real!BH$1,FALSE))*$M257</f>
        <v>0</v>
      </c>
      <c r="AF257" s="232">
        <f>(VLOOKUP($C257,Incurred_Real!$A$25:$BR$427,Incurred_Real!BI$1,FALSE))*$M257</f>
        <v>0</v>
      </c>
      <c r="AG257" s="232">
        <f>(VLOOKUP($C257,Incurred_Real!$A$25:$BR$427,Incurred_Real!BJ$1,FALSE))*$M257</f>
        <v>0</v>
      </c>
      <c r="AH257" s="232">
        <f>(VLOOKUP($C257,Incurred_Real!$A$25:$BR$427,Incurred_Real!BK$1,FALSE))*$M257</f>
        <v>0</v>
      </c>
      <c r="AI257" s="232">
        <f>(VLOOKUP($C257,Incurred_Real!$A$25:$BR$427,Incurred_Real!BL$1,FALSE))*$M257</f>
        <v>0</v>
      </c>
      <c r="AJ257" s="232">
        <f>(VLOOKUP($C257,Incurred_Real!$A$25:$BR$427,Incurred_Real!BM$1,FALSE))*$M257</f>
        <v>0</v>
      </c>
      <c r="AK257" s="232">
        <f>(VLOOKUP($C257,Incurred_Real!$A$25:$BR$427,Incurred_Real!BN$1,FALSE))*$M257</f>
        <v>0</v>
      </c>
      <c r="AL257" s="232">
        <f>(VLOOKUP($C257,Incurred_Real!$A$25:$BR$427,Incurred_Real!BO$1,FALSE))*$M257</f>
        <v>0</v>
      </c>
      <c r="AM257" s="232">
        <f>(VLOOKUP($C257,Incurred_Real!$A$25:$BR$427,Incurred_Real!BP$1,FALSE))*$M257</f>
        <v>0</v>
      </c>
      <c r="AN257" s="232">
        <f>(VLOOKUP($C257,Incurred_Real!$A$25:$BR$427,Incurred_Real!BQ$1,FALSE))*$M257</f>
        <v>0</v>
      </c>
      <c r="AO257" s="232">
        <f>(VLOOKUP($C257,Incurred_Real!$A$25:$BR$427,Incurred_Real!BR$1,FALSE))*$M257</f>
        <v>0</v>
      </c>
      <c r="AP257" s="232">
        <f t="shared" si="21"/>
        <v>9525592.173220085</v>
      </c>
      <c r="AR257" s="232" t="b">
        <f t="shared" si="22"/>
        <v>1</v>
      </c>
    </row>
    <row r="258" spans="3:44" x14ac:dyDescent="0.15">
      <c r="C258" s="11" t="s">
        <v>885</v>
      </c>
      <c r="D258" s="11" t="str">
        <f>VLOOKUP(C258,'Project List'!$A$9:$AG$360,'Project List'!$G$1,FALSE)</f>
        <v>Para Surface Water Drainage Replacement</v>
      </c>
      <c r="E258" s="11" t="str">
        <f>VLOOKUP($C258,Incurred_Real!$A$24:$E$376,Incurred_Real!$D$1,FALSE)</f>
        <v>Replacement</v>
      </c>
      <c r="F258" s="13">
        <f>IF(VLOOKUP($C258,Incurred_Nominal!$A$25:$AQ$426,Incurred_Nominal!$AL$1,FALSE)="Commissioned Extra",0,
IF(VLOOKUP($C258,Incurred_Nominal!$A$25:$AQ$426,Incurred_Nominal!$AK$1,FALSE)=F$4,VLOOKUP($C258,Incurred_Nominal!$A$25:$AQ$426,Incurred_Nominal!$AG$1,FALSE),0))</f>
        <v>0</v>
      </c>
      <c r="G258" s="13">
        <f>IF(VLOOKUP($C258,Incurred_Nominal!$A$25:$AQ$426,Incurred_Nominal!$AL$1,FALSE)="Commissioned Extra",0,
IF(VLOOKUP($C258,Incurred_Nominal!$A$25:$AQ$426,Incurred_Nominal!$AK$1,FALSE)=G$4,VLOOKUP($C258,Incurred_Nominal!$A$25:$AQ$426,Incurred_Nominal!$AG$1,FALSE),0))</f>
        <v>0</v>
      </c>
      <c r="H258" s="13">
        <f>IF(VLOOKUP($C258,Incurred_Nominal!$A$25:$AQ$426,Incurred_Nominal!$AL$1,FALSE)="Commissioned Extra",0,
IF(VLOOKUP($C258,Incurred_Nominal!$A$25:$AQ$426,Incurred_Nominal!$AK$1,FALSE)=H$4,VLOOKUP($C258,Incurred_Nominal!$A$25:$AQ$426,Incurred_Nominal!$AG$1,FALSE),0))</f>
        <v>284181.35533742333</v>
      </c>
      <c r="I258" s="13">
        <f>IF(VLOOKUP($C258,Incurred_Nominal!$A$25:$AQ$426,Incurred_Nominal!$AL$1,FALSE)="Commissioned Extra",0,
IF(VLOOKUP($C258,Incurred_Nominal!$A$25:$AQ$426,Incurred_Nominal!$AK$1,FALSE)=I$4,VLOOKUP($C258,Incurred_Nominal!$A$25:$AQ$426,Incurred_Nominal!$AG$1,FALSE),0))</f>
        <v>0</v>
      </c>
      <c r="J258" s="13">
        <f>IF(VLOOKUP($C258,Incurred_Nominal!$A$25:$AQ$426,Incurred_Nominal!$AL$1,FALSE)="Commissioned Extra",0,
IF(VLOOKUP($C258,Incurred_Nominal!$A$25:$AQ$426,Incurred_Nominal!$AK$1,FALSE)=J$4,VLOOKUP($C258,Incurred_Nominal!$A$25:$AQ$426,Incurred_Nominal!$AG$1,FALSE),0))</f>
        <v>0</v>
      </c>
      <c r="K258" s="13">
        <f>IF(VLOOKUP($C258,Incurred_Nominal!$A$25:$AQ$426,Incurred_Nominal!$AL$1,FALSE)="Commissioned Extra",0,
IF(VLOOKUP($C258,Incurred_Nominal!$A$25:$AQ$426,Incurred_Nominal!$AK$1,FALSE)=K$4,VLOOKUP($C258,Incurred_Nominal!$A$25:$AQ$426,Incurred_Nominal!$AG$1,FALSE),0))</f>
        <v>0</v>
      </c>
      <c r="L258" s="13">
        <f>IF(VLOOKUP($C258,Incurred_Nominal!$A$25:$AQ$426,Incurred_Nominal!$AL$1,FALSE)="Commissioned Extra",0,
IF(VLOOKUP($C258,Incurred_Nominal!$A$25:$AQ$426,Incurred_Nominal!$AK$1,FALSE)=L$4,VLOOKUP($C258,Incurred_Nominal!$A$25:$AQ$426,Incurred_Nominal!$AG$1,FALSE),0))</f>
        <v>0</v>
      </c>
      <c r="M258" s="232">
        <f t="shared" si="19"/>
        <v>284181.35533742333</v>
      </c>
      <c r="N258" s="232">
        <f t="shared" si="20"/>
        <v>2024</v>
      </c>
      <c r="P258" s="232">
        <f>(VLOOKUP($C258,Incurred_Real!$A$25:$BR$427,Incurred_Real!AS$1,FALSE))*$M258</f>
        <v>0</v>
      </c>
      <c r="Q258" s="232">
        <f>(VLOOKUP($C258,Incurred_Real!$A$25:$BR$427,Incurred_Real!AT$1,FALSE))*$M258</f>
        <v>0</v>
      </c>
      <c r="R258" s="232">
        <f>(VLOOKUP($C258,Incurred_Real!$A$25:$BR$427,Incurred_Real!AU$1,FALSE))*$M258</f>
        <v>0</v>
      </c>
      <c r="S258" s="232">
        <f>(VLOOKUP($C258,Incurred_Real!$A$25:$BR$427,Incurred_Real!AV$1,FALSE))*$M258</f>
        <v>0</v>
      </c>
      <c r="T258" s="232">
        <f>(VLOOKUP($C258,Incurred_Real!$A$25:$BR$427,Incurred_Real!AW$1,FALSE))*$M258</f>
        <v>0</v>
      </c>
      <c r="U258" s="232">
        <f>(VLOOKUP($C258,Incurred_Real!$A$25:$BR$427,Incurred_Real!AX$1,FALSE))*$M258</f>
        <v>0</v>
      </c>
      <c r="V258" s="232">
        <f>(VLOOKUP($C258,Incurred_Real!$A$25:$BR$427,Incurred_Real!AY$1,FALSE))*$M258</f>
        <v>0</v>
      </c>
      <c r="W258" s="232">
        <f>(VLOOKUP($C258,Incurred_Real!$A$25:$BR$427,Incurred_Real!AZ$1,FALSE))*$M258</f>
        <v>0</v>
      </c>
      <c r="X258" s="232">
        <f>(VLOOKUP($C258,Incurred_Real!$A$25:$BR$427,Incurred_Real!BA$1,FALSE))*$M258</f>
        <v>0</v>
      </c>
      <c r="Y258" s="232">
        <f>(VLOOKUP($C258,Incurred_Real!$A$25:$BR$427,Incurred_Real!BB$1,FALSE))*$M258</f>
        <v>85053.03235265211</v>
      </c>
      <c r="Z258" s="232">
        <f>(VLOOKUP($C258,Incurred_Real!$A$25:$BR$427,Incurred_Real!BC$1,FALSE))*$M258</f>
        <v>0</v>
      </c>
      <c r="AA258" s="232">
        <f>(VLOOKUP($C258,Incurred_Real!$A$25:$BR$427,Incurred_Real!BD$1,FALSE))*$M258</f>
        <v>199128.32298477122</v>
      </c>
      <c r="AB258" s="232">
        <f>(VLOOKUP($C258,Incurred_Real!$A$25:$BR$427,Incurred_Real!BE$1,FALSE))*$M258</f>
        <v>0</v>
      </c>
      <c r="AC258" s="232">
        <f>(VLOOKUP($C258,Incurred_Real!$A$25:$BR$427,Incurred_Real!BF$1,FALSE))*$M258</f>
        <v>0</v>
      </c>
      <c r="AD258" s="232">
        <f>(VLOOKUP($C258,Incurred_Real!$A$25:$BR$427,Incurred_Real!BG$1,FALSE))*$M258</f>
        <v>0</v>
      </c>
      <c r="AE258" s="232">
        <f>(VLOOKUP($C258,Incurred_Real!$A$25:$BR$427,Incurred_Real!BH$1,FALSE))*$M258</f>
        <v>0</v>
      </c>
      <c r="AF258" s="232">
        <f>(VLOOKUP($C258,Incurred_Real!$A$25:$BR$427,Incurred_Real!BI$1,FALSE))*$M258</f>
        <v>0</v>
      </c>
      <c r="AG258" s="232">
        <f>(VLOOKUP($C258,Incurred_Real!$A$25:$BR$427,Incurred_Real!BJ$1,FALSE))*$M258</f>
        <v>0</v>
      </c>
      <c r="AH258" s="232">
        <f>(VLOOKUP($C258,Incurred_Real!$A$25:$BR$427,Incurred_Real!BK$1,FALSE))*$M258</f>
        <v>0</v>
      </c>
      <c r="AI258" s="232">
        <f>(VLOOKUP($C258,Incurred_Real!$A$25:$BR$427,Incurred_Real!BL$1,FALSE))*$M258</f>
        <v>0</v>
      </c>
      <c r="AJ258" s="232">
        <f>(VLOOKUP($C258,Incurred_Real!$A$25:$BR$427,Incurred_Real!BM$1,FALSE))*$M258</f>
        <v>0</v>
      </c>
      <c r="AK258" s="232">
        <f>(VLOOKUP($C258,Incurred_Real!$A$25:$BR$427,Incurred_Real!BN$1,FALSE))*$M258</f>
        <v>0</v>
      </c>
      <c r="AL258" s="232">
        <f>(VLOOKUP($C258,Incurred_Real!$A$25:$BR$427,Incurred_Real!BO$1,FALSE))*$M258</f>
        <v>0</v>
      </c>
      <c r="AM258" s="232">
        <f>(VLOOKUP($C258,Incurred_Real!$A$25:$BR$427,Incurred_Real!BP$1,FALSE))*$M258</f>
        <v>0</v>
      </c>
      <c r="AN258" s="232">
        <f>(VLOOKUP($C258,Incurred_Real!$A$25:$BR$427,Incurred_Real!BQ$1,FALSE))*$M258</f>
        <v>0</v>
      </c>
      <c r="AO258" s="232">
        <f>(VLOOKUP($C258,Incurred_Real!$A$25:$BR$427,Incurred_Real!BR$1,FALSE))*$M258</f>
        <v>0</v>
      </c>
      <c r="AP258" s="232">
        <f t="shared" si="21"/>
        <v>284181.35533742333</v>
      </c>
      <c r="AR258" s="232" t="b">
        <f t="shared" si="22"/>
        <v>1</v>
      </c>
    </row>
    <row r="259" spans="3:44" x14ac:dyDescent="0.15">
      <c r="C259" s="11" t="s">
        <v>875</v>
      </c>
      <c r="D259" s="11" t="str">
        <f>VLOOKUP(C259,'Project List'!$A$9:$AG$360,'Project List'!$G$1,FALSE)</f>
        <v>Short Term Accommodation - 99 Frome Street</v>
      </c>
      <c r="E259" s="11" t="str">
        <f>VLOOKUP($C259,Incurred_Real!$A$24:$E$376,Incurred_Real!$D$1,FALSE)</f>
        <v>Facilities</v>
      </c>
      <c r="F259" s="13">
        <f>IF(VLOOKUP($C259,Incurred_Nominal!$A$25:$AQ$426,Incurred_Nominal!$AL$1,FALSE)="Commissioned Extra",0,
IF(VLOOKUP($C259,Incurred_Nominal!$A$25:$AQ$426,Incurred_Nominal!$AK$1,FALSE)=F$4,VLOOKUP($C259,Incurred_Nominal!$A$25:$AQ$426,Incurred_Nominal!$AG$1,FALSE),0))</f>
        <v>0</v>
      </c>
      <c r="G259" s="13">
        <f>IF(VLOOKUP($C259,Incurred_Nominal!$A$25:$AQ$426,Incurred_Nominal!$AL$1,FALSE)="Commissioned Extra",0,
IF(VLOOKUP($C259,Incurred_Nominal!$A$25:$AQ$426,Incurred_Nominal!$AK$1,FALSE)=G$4,VLOOKUP($C259,Incurred_Nominal!$A$25:$AQ$426,Incurred_Nominal!$AG$1,FALSE),0))</f>
        <v>0</v>
      </c>
      <c r="H259" s="13">
        <f>IF(VLOOKUP($C259,Incurred_Nominal!$A$25:$AQ$426,Incurred_Nominal!$AL$1,FALSE)="Commissioned Extra",0,
IF(VLOOKUP($C259,Incurred_Nominal!$A$25:$AQ$426,Incurred_Nominal!$AK$1,FALSE)=H$4,VLOOKUP($C259,Incurred_Nominal!$A$25:$AQ$426,Incurred_Nominal!$AG$1,FALSE),0))</f>
        <v>0</v>
      </c>
      <c r="I259" s="13">
        <f>IF(VLOOKUP($C259,Incurred_Nominal!$A$25:$AQ$426,Incurred_Nominal!$AL$1,FALSE)="Commissioned Extra",0,
IF(VLOOKUP($C259,Incurred_Nominal!$A$25:$AQ$426,Incurred_Nominal!$AK$1,FALSE)=I$4,VLOOKUP($C259,Incurred_Nominal!$A$25:$AQ$426,Incurred_Nominal!$AG$1,FALSE),0))</f>
        <v>0</v>
      </c>
      <c r="J259" s="13">
        <f>IF(VLOOKUP($C259,Incurred_Nominal!$A$25:$AQ$426,Incurred_Nominal!$AL$1,FALSE)="Commissioned Extra",0,
IF(VLOOKUP($C259,Incurred_Nominal!$A$25:$AQ$426,Incurred_Nominal!$AK$1,FALSE)=J$4,VLOOKUP($C259,Incurred_Nominal!$A$25:$AQ$426,Incurred_Nominal!$AG$1,FALSE),0))</f>
        <v>0</v>
      </c>
      <c r="K259" s="13">
        <f>IF(VLOOKUP($C259,Incurred_Nominal!$A$25:$AQ$426,Incurred_Nominal!$AL$1,FALSE)="Commissioned Extra",0,
IF(VLOOKUP($C259,Incurred_Nominal!$A$25:$AQ$426,Incurred_Nominal!$AK$1,FALSE)=K$4,VLOOKUP($C259,Incurred_Nominal!$A$25:$AQ$426,Incurred_Nominal!$AG$1,FALSE),0))</f>
        <v>0</v>
      </c>
      <c r="L259" s="13">
        <f>IF(VLOOKUP($C259,Incurred_Nominal!$A$25:$AQ$426,Incurred_Nominal!$AL$1,FALSE)="Commissioned Extra",0,
IF(VLOOKUP($C259,Incurred_Nominal!$A$25:$AQ$426,Incurred_Nominal!$AK$1,FALSE)=L$4,VLOOKUP($C259,Incurred_Nominal!$A$25:$AQ$426,Incurred_Nominal!$AG$1,FALSE),0))</f>
        <v>0</v>
      </c>
      <c r="M259" s="232">
        <f t="shared" si="19"/>
        <v>0</v>
      </c>
      <c r="N259" s="232" t="str">
        <f t="shared" si="20"/>
        <v/>
      </c>
      <c r="P259" s="232">
        <f>(VLOOKUP($C259,Incurred_Real!$A$25:$BR$427,Incurred_Real!AS$1,FALSE))*$M259</f>
        <v>0</v>
      </c>
      <c r="Q259" s="232">
        <f>(VLOOKUP($C259,Incurred_Real!$A$25:$BR$427,Incurred_Real!AT$1,FALSE))*$M259</f>
        <v>0</v>
      </c>
      <c r="R259" s="232">
        <f>(VLOOKUP($C259,Incurred_Real!$A$25:$BR$427,Incurred_Real!AU$1,FALSE))*$M259</f>
        <v>0</v>
      </c>
      <c r="S259" s="232">
        <f>(VLOOKUP($C259,Incurred_Real!$A$25:$BR$427,Incurred_Real!AV$1,FALSE))*$M259</f>
        <v>0</v>
      </c>
      <c r="T259" s="232">
        <f>(VLOOKUP($C259,Incurred_Real!$A$25:$BR$427,Incurred_Real!AW$1,FALSE))*$M259</f>
        <v>0</v>
      </c>
      <c r="U259" s="232">
        <f>(VLOOKUP($C259,Incurred_Real!$A$25:$BR$427,Incurred_Real!AX$1,FALSE))*$M259</f>
        <v>0</v>
      </c>
      <c r="V259" s="232">
        <f>(VLOOKUP($C259,Incurred_Real!$A$25:$BR$427,Incurred_Real!AY$1,FALSE))*$M259</f>
        <v>0</v>
      </c>
      <c r="W259" s="232">
        <f>(VLOOKUP($C259,Incurred_Real!$A$25:$BR$427,Incurred_Real!AZ$1,FALSE))*$M259</f>
        <v>0</v>
      </c>
      <c r="X259" s="232">
        <f>(VLOOKUP($C259,Incurred_Real!$A$25:$BR$427,Incurred_Real!BA$1,FALSE))*$M259</f>
        <v>0</v>
      </c>
      <c r="Y259" s="232">
        <f>(VLOOKUP($C259,Incurred_Real!$A$25:$BR$427,Incurred_Real!BB$1,FALSE))*$M259</f>
        <v>0</v>
      </c>
      <c r="Z259" s="232">
        <f>(VLOOKUP($C259,Incurred_Real!$A$25:$BR$427,Incurred_Real!BC$1,FALSE))*$M259</f>
        <v>0</v>
      </c>
      <c r="AA259" s="232">
        <f>(VLOOKUP($C259,Incurred_Real!$A$25:$BR$427,Incurred_Real!BD$1,FALSE))*$M259</f>
        <v>0</v>
      </c>
      <c r="AB259" s="232">
        <f>(VLOOKUP($C259,Incurred_Real!$A$25:$BR$427,Incurred_Real!BE$1,FALSE))*$M259</f>
        <v>0</v>
      </c>
      <c r="AC259" s="232">
        <f>(VLOOKUP($C259,Incurred_Real!$A$25:$BR$427,Incurred_Real!BF$1,FALSE))*$M259</f>
        <v>0</v>
      </c>
      <c r="AD259" s="232">
        <f>(VLOOKUP($C259,Incurred_Real!$A$25:$BR$427,Incurred_Real!BG$1,FALSE))*$M259</f>
        <v>0</v>
      </c>
      <c r="AE259" s="232">
        <f>(VLOOKUP($C259,Incurred_Real!$A$25:$BR$427,Incurred_Real!BH$1,FALSE))*$M259</f>
        <v>0</v>
      </c>
      <c r="AF259" s="232">
        <f>(VLOOKUP($C259,Incurred_Real!$A$25:$BR$427,Incurred_Real!BI$1,FALSE))*$M259</f>
        <v>0</v>
      </c>
      <c r="AG259" s="232">
        <f>(VLOOKUP($C259,Incurred_Real!$A$25:$BR$427,Incurred_Real!BJ$1,FALSE))*$M259</f>
        <v>0</v>
      </c>
      <c r="AH259" s="232">
        <f>(VLOOKUP($C259,Incurred_Real!$A$25:$BR$427,Incurred_Real!BK$1,FALSE))*$M259</f>
        <v>0</v>
      </c>
      <c r="AI259" s="232">
        <f>(VLOOKUP($C259,Incurred_Real!$A$25:$BR$427,Incurred_Real!BL$1,FALSE))*$M259</f>
        <v>0</v>
      </c>
      <c r="AJ259" s="232">
        <f>(VLOOKUP($C259,Incurred_Real!$A$25:$BR$427,Incurred_Real!BM$1,FALSE))*$M259</f>
        <v>0</v>
      </c>
      <c r="AK259" s="232">
        <f>(VLOOKUP($C259,Incurred_Real!$A$25:$BR$427,Incurred_Real!BN$1,FALSE))*$M259</f>
        <v>0</v>
      </c>
      <c r="AL259" s="232">
        <f>(VLOOKUP($C259,Incurred_Real!$A$25:$BR$427,Incurred_Real!BO$1,FALSE))*$M259</f>
        <v>0</v>
      </c>
      <c r="AM259" s="232">
        <f>(VLOOKUP($C259,Incurred_Real!$A$25:$BR$427,Incurred_Real!BP$1,FALSE))*$M259</f>
        <v>0</v>
      </c>
      <c r="AN259" s="232">
        <f>(VLOOKUP($C259,Incurred_Real!$A$25:$BR$427,Incurred_Real!BQ$1,FALSE))*$M259</f>
        <v>0</v>
      </c>
      <c r="AO259" s="232">
        <f>(VLOOKUP($C259,Incurred_Real!$A$25:$BR$427,Incurred_Real!BR$1,FALSE))*$M259</f>
        <v>0</v>
      </c>
      <c r="AP259" s="232">
        <f t="shared" si="21"/>
        <v>0</v>
      </c>
      <c r="AR259" s="232" t="b">
        <f t="shared" si="22"/>
        <v>1</v>
      </c>
    </row>
    <row r="260" spans="3:44" x14ac:dyDescent="0.15">
      <c r="C260" s="11" t="s">
        <v>899</v>
      </c>
      <c r="D260" s="11" t="str">
        <f>VLOOKUP(C260,'Project List'!$A$9:$AG$360,'Project List'!$G$1,FALSE)</f>
        <v>Universal Spare SVC Transformer</v>
      </c>
      <c r="E260" s="11" t="str">
        <f>VLOOKUP($C260,Incurred_Real!$A$24:$E$376,Incurred_Real!$D$1,FALSE)</f>
        <v>Inventory/Spares</v>
      </c>
      <c r="F260" s="13">
        <f>IF(VLOOKUP($C260,Incurred_Nominal!$A$25:$AQ$426,Incurred_Nominal!$AL$1,FALSE)="Commissioned Extra",0,
IF(VLOOKUP($C260,Incurred_Nominal!$A$25:$AQ$426,Incurred_Nominal!$AK$1,FALSE)=F$4,VLOOKUP($C260,Incurred_Nominal!$A$25:$AQ$426,Incurred_Nominal!$AG$1,FALSE),0))</f>
        <v>0</v>
      </c>
      <c r="G260" s="13">
        <f>IF(VLOOKUP($C260,Incurred_Nominal!$A$25:$AQ$426,Incurred_Nominal!$AL$1,FALSE)="Commissioned Extra",0,
IF(VLOOKUP($C260,Incurred_Nominal!$A$25:$AQ$426,Incurred_Nominal!$AK$1,FALSE)=G$4,VLOOKUP($C260,Incurred_Nominal!$A$25:$AQ$426,Incurred_Nominal!$AG$1,FALSE),0))</f>
        <v>4920777.1078616157</v>
      </c>
      <c r="H260" s="13">
        <f>IF(VLOOKUP($C260,Incurred_Nominal!$A$25:$AQ$426,Incurred_Nominal!$AL$1,FALSE)="Commissioned Extra",0,
IF(VLOOKUP($C260,Incurred_Nominal!$A$25:$AQ$426,Incurred_Nominal!$AK$1,FALSE)=H$4,VLOOKUP($C260,Incurred_Nominal!$A$25:$AQ$426,Incurred_Nominal!$AG$1,FALSE),0))</f>
        <v>0</v>
      </c>
      <c r="I260" s="13">
        <f>IF(VLOOKUP($C260,Incurred_Nominal!$A$25:$AQ$426,Incurred_Nominal!$AL$1,FALSE)="Commissioned Extra",0,
IF(VLOOKUP($C260,Incurred_Nominal!$A$25:$AQ$426,Incurred_Nominal!$AK$1,FALSE)=I$4,VLOOKUP($C260,Incurred_Nominal!$A$25:$AQ$426,Incurred_Nominal!$AG$1,FALSE),0))</f>
        <v>0</v>
      </c>
      <c r="J260" s="13">
        <f>IF(VLOOKUP($C260,Incurred_Nominal!$A$25:$AQ$426,Incurred_Nominal!$AL$1,FALSE)="Commissioned Extra",0,
IF(VLOOKUP($C260,Incurred_Nominal!$A$25:$AQ$426,Incurred_Nominal!$AK$1,FALSE)=J$4,VLOOKUP($C260,Incurred_Nominal!$A$25:$AQ$426,Incurred_Nominal!$AG$1,FALSE),0))</f>
        <v>0</v>
      </c>
      <c r="K260" s="13">
        <f>IF(VLOOKUP($C260,Incurred_Nominal!$A$25:$AQ$426,Incurred_Nominal!$AL$1,FALSE)="Commissioned Extra",0,
IF(VLOOKUP($C260,Incurred_Nominal!$A$25:$AQ$426,Incurred_Nominal!$AK$1,FALSE)=K$4,VLOOKUP($C260,Incurred_Nominal!$A$25:$AQ$426,Incurred_Nominal!$AG$1,FALSE),0))</f>
        <v>0</v>
      </c>
      <c r="L260" s="13">
        <f>IF(VLOOKUP($C260,Incurred_Nominal!$A$25:$AQ$426,Incurred_Nominal!$AL$1,FALSE)="Commissioned Extra",0,
IF(VLOOKUP($C260,Incurred_Nominal!$A$25:$AQ$426,Incurred_Nominal!$AK$1,FALSE)=L$4,VLOOKUP($C260,Incurred_Nominal!$A$25:$AQ$426,Incurred_Nominal!$AG$1,FALSE),0))</f>
        <v>0</v>
      </c>
      <c r="M260" s="232">
        <f t="shared" si="19"/>
        <v>4920777.1078616157</v>
      </c>
      <c r="N260" s="232">
        <f t="shared" si="20"/>
        <v>2023</v>
      </c>
      <c r="P260" s="232">
        <f>(VLOOKUP($C260,Incurred_Real!$A$25:$BR$427,Incurred_Real!AS$1,FALSE))*$M260</f>
        <v>0</v>
      </c>
      <c r="Q260" s="232">
        <f>(VLOOKUP($C260,Incurred_Real!$A$25:$BR$427,Incurred_Real!AT$1,FALSE))*$M260</f>
        <v>0</v>
      </c>
      <c r="R260" s="232">
        <f>(VLOOKUP($C260,Incurred_Real!$A$25:$BR$427,Incurred_Real!AU$1,FALSE))*$M260</f>
        <v>0</v>
      </c>
      <c r="S260" s="232">
        <f>(VLOOKUP($C260,Incurred_Real!$A$25:$BR$427,Incurred_Real!AV$1,FALSE))*$M260</f>
        <v>0</v>
      </c>
      <c r="T260" s="232">
        <f>(VLOOKUP($C260,Incurred_Real!$A$25:$BR$427,Incurred_Real!AW$1,FALSE))*$M260</f>
        <v>0</v>
      </c>
      <c r="U260" s="232">
        <f>(VLOOKUP($C260,Incurred_Real!$A$25:$BR$427,Incurred_Real!AX$1,FALSE))*$M260</f>
        <v>364377.79057357693</v>
      </c>
      <c r="V260" s="232">
        <f>(VLOOKUP($C260,Incurred_Real!$A$25:$BR$427,Incurred_Real!AY$1,FALSE))*$M260</f>
        <v>0</v>
      </c>
      <c r="W260" s="232">
        <f>(VLOOKUP($C260,Incurred_Real!$A$25:$BR$427,Incurred_Real!AZ$1,FALSE))*$M260</f>
        <v>0</v>
      </c>
      <c r="X260" s="232">
        <f>(VLOOKUP($C260,Incurred_Real!$A$25:$BR$427,Incurred_Real!BA$1,FALSE))*$M260</f>
        <v>0</v>
      </c>
      <c r="Y260" s="232">
        <f>(VLOOKUP($C260,Incurred_Real!$A$25:$BR$427,Incurred_Real!BB$1,FALSE))*$M260</f>
        <v>4257625.5239954377</v>
      </c>
      <c r="Z260" s="232">
        <f>(VLOOKUP($C260,Incurred_Real!$A$25:$BR$427,Incurred_Real!BC$1,FALSE))*$M260</f>
        <v>0</v>
      </c>
      <c r="AA260" s="232">
        <f>(VLOOKUP($C260,Incurred_Real!$A$25:$BR$427,Incurred_Real!BD$1,FALSE))*$M260</f>
        <v>88814.52870467781</v>
      </c>
      <c r="AB260" s="232">
        <f>(VLOOKUP($C260,Incurred_Real!$A$25:$BR$427,Incurred_Real!BE$1,FALSE))*$M260</f>
        <v>0</v>
      </c>
      <c r="AC260" s="232">
        <f>(VLOOKUP($C260,Incurred_Real!$A$25:$BR$427,Incurred_Real!BF$1,FALSE))*$M260</f>
        <v>0</v>
      </c>
      <c r="AD260" s="232">
        <f>(VLOOKUP($C260,Incurred_Real!$A$25:$BR$427,Incurred_Real!BG$1,FALSE))*$M260</f>
        <v>65332.298590560633</v>
      </c>
      <c r="AE260" s="232">
        <f>(VLOOKUP($C260,Incurred_Real!$A$25:$BR$427,Incurred_Real!BH$1,FALSE))*$M260</f>
        <v>0</v>
      </c>
      <c r="AF260" s="232">
        <f>(VLOOKUP($C260,Incurred_Real!$A$25:$BR$427,Incurred_Real!BI$1,FALSE))*$M260</f>
        <v>144626.96599736158</v>
      </c>
      <c r="AG260" s="232">
        <f>(VLOOKUP($C260,Incurred_Real!$A$25:$BR$427,Incurred_Real!BJ$1,FALSE))*$M260</f>
        <v>0</v>
      </c>
      <c r="AH260" s="232">
        <f>(VLOOKUP($C260,Incurred_Real!$A$25:$BR$427,Incurred_Real!BK$1,FALSE))*$M260</f>
        <v>0</v>
      </c>
      <c r="AI260" s="232">
        <f>(VLOOKUP($C260,Incurred_Real!$A$25:$BR$427,Incurred_Real!BL$1,FALSE))*$M260</f>
        <v>0</v>
      </c>
      <c r="AJ260" s="232">
        <f>(VLOOKUP($C260,Incurred_Real!$A$25:$BR$427,Incurred_Real!BM$1,FALSE))*$M260</f>
        <v>0</v>
      </c>
      <c r="AK260" s="232">
        <f>(VLOOKUP($C260,Incurred_Real!$A$25:$BR$427,Incurred_Real!BN$1,FALSE))*$M260</f>
        <v>0</v>
      </c>
      <c r="AL260" s="232">
        <f>(VLOOKUP($C260,Incurred_Real!$A$25:$BR$427,Incurred_Real!BO$1,FALSE))*$M260</f>
        <v>0</v>
      </c>
      <c r="AM260" s="232">
        <f>(VLOOKUP($C260,Incurred_Real!$A$25:$BR$427,Incurred_Real!BP$1,FALSE))*$M260</f>
        <v>0</v>
      </c>
      <c r="AN260" s="232">
        <f>(VLOOKUP($C260,Incurred_Real!$A$25:$BR$427,Incurred_Real!BQ$1,FALSE))*$M260</f>
        <v>0</v>
      </c>
      <c r="AO260" s="232">
        <f>(VLOOKUP($C260,Incurred_Real!$A$25:$BR$427,Incurred_Real!BR$1,FALSE))*$M260</f>
        <v>0</v>
      </c>
      <c r="AP260" s="232">
        <f t="shared" si="21"/>
        <v>4920777.1078616148</v>
      </c>
      <c r="AR260" s="232" t="b">
        <f t="shared" si="22"/>
        <v>0</v>
      </c>
    </row>
    <row r="261" spans="3:44" x14ac:dyDescent="0.15">
      <c r="C261" s="11" t="s">
        <v>892</v>
      </c>
      <c r="D261" s="11" t="str">
        <f>VLOOKUP(C261,'Project List'!$A$9:$AG$360,'Project List'!$G$1,FALSE)</f>
        <v>Journey Management - Mipela Upgrade</v>
      </c>
      <c r="E261" s="11" t="str">
        <f>VLOOKUP($C261,Incurred_Real!$A$24:$E$376,Incurred_Real!$D$1,FALSE)</f>
        <v>Information Technology</v>
      </c>
      <c r="F261" s="13">
        <f>IF(VLOOKUP($C261,Incurred_Nominal!$A$25:$AQ$426,Incurred_Nominal!$AL$1,FALSE)="Commissioned Extra",0,
IF(VLOOKUP($C261,Incurred_Nominal!$A$25:$AQ$426,Incurred_Nominal!$AK$1,FALSE)=F$4,VLOOKUP($C261,Incurred_Nominal!$A$25:$AQ$426,Incurred_Nominal!$AG$1,FALSE),0))</f>
        <v>0</v>
      </c>
      <c r="G261" s="13">
        <f>IF(VLOOKUP($C261,Incurred_Nominal!$A$25:$AQ$426,Incurred_Nominal!$AL$1,FALSE)="Commissioned Extra",0,
IF(VLOOKUP($C261,Incurred_Nominal!$A$25:$AQ$426,Incurred_Nominal!$AK$1,FALSE)=G$4,VLOOKUP($C261,Incurred_Nominal!$A$25:$AQ$426,Incurred_Nominal!$AG$1,FALSE),0))</f>
        <v>408675.72324708913</v>
      </c>
      <c r="H261" s="13">
        <f>IF(VLOOKUP($C261,Incurred_Nominal!$A$25:$AQ$426,Incurred_Nominal!$AL$1,FALSE)="Commissioned Extra",0,
IF(VLOOKUP($C261,Incurred_Nominal!$A$25:$AQ$426,Incurred_Nominal!$AK$1,FALSE)=H$4,VLOOKUP($C261,Incurred_Nominal!$A$25:$AQ$426,Incurred_Nominal!$AG$1,FALSE),0))</f>
        <v>0</v>
      </c>
      <c r="I261" s="13">
        <f>IF(VLOOKUP($C261,Incurred_Nominal!$A$25:$AQ$426,Incurred_Nominal!$AL$1,FALSE)="Commissioned Extra",0,
IF(VLOOKUP($C261,Incurred_Nominal!$A$25:$AQ$426,Incurred_Nominal!$AK$1,FALSE)=I$4,VLOOKUP($C261,Incurred_Nominal!$A$25:$AQ$426,Incurred_Nominal!$AG$1,FALSE),0))</f>
        <v>0</v>
      </c>
      <c r="J261" s="13">
        <f>IF(VLOOKUP($C261,Incurred_Nominal!$A$25:$AQ$426,Incurred_Nominal!$AL$1,FALSE)="Commissioned Extra",0,
IF(VLOOKUP($C261,Incurred_Nominal!$A$25:$AQ$426,Incurred_Nominal!$AK$1,FALSE)=J$4,VLOOKUP($C261,Incurred_Nominal!$A$25:$AQ$426,Incurred_Nominal!$AG$1,FALSE),0))</f>
        <v>0</v>
      </c>
      <c r="K261" s="13">
        <f>IF(VLOOKUP($C261,Incurred_Nominal!$A$25:$AQ$426,Incurred_Nominal!$AL$1,FALSE)="Commissioned Extra",0,
IF(VLOOKUP($C261,Incurred_Nominal!$A$25:$AQ$426,Incurred_Nominal!$AK$1,FALSE)=K$4,VLOOKUP($C261,Incurred_Nominal!$A$25:$AQ$426,Incurred_Nominal!$AG$1,FALSE),0))</f>
        <v>0</v>
      </c>
      <c r="L261" s="13">
        <f>IF(VLOOKUP($C261,Incurred_Nominal!$A$25:$AQ$426,Incurred_Nominal!$AL$1,FALSE)="Commissioned Extra",0,
IF(VLOOKUP($C261,Incurred_Nominal!$A$25:$AQ$426,Incurred_Nominal!$AK$1,FALSE)=L$4,VLOOKUP($C261,Incurred_Nominal!$A$25:$AQ$426,Incurred_Nominal!$AG$1,FALSE),0))</f>
        <v>0</v>
      </c>
      <c r="M261" s="232">
        <f t="shared" ref="M261:M324" si="23">SUM(E261:L261)</f>
        <v>408675.72324708913</v>
      </c>
      <c r="N261" s="232">
        <f t="shared" ref="N261:N324" si="24">IF(M261=0,"",INDEX($E$4:$L$4,1,MATCH(M261,$E261:$L261,0)))</f>
        <v>2023</v>
      </c>
      <c r="P261" s="232">
        <f>(VLOOKUP($C261,Incurred_Real!$A$25:$BR$427,Incurred_Real!AS$1,FALSE))*$M261</f>
        <v>0</v>
      </c>
      <c r="Q261" s="232">
        <f>(VLOOKUP($C261,Incurred_Real!$A$25:$BR$427,Incurred_Real!AT$1,FALSE))*$M261</f>
        <v>0</v>
      </c>
      <c r="R261" s="232">
        <f>(VLOOKUP($C261,Incurred_Real!$A$25:$BR$427,Incurred_Real!AU$1,FALSE))*$M261</f>
        <v>0</v>
      </c>
      <c r="S261" s="232">
        <f>(VLOOKUP($C261,Incurred_Real!$A$25:$BR$427,Incurred_Real!AV$1,FALSE))*$M261</f>
        <v>408675.72324708913</v>
      </c>
      <c r="T261" s="232">
        <f>(VLOOKUP($C261,Incurred_Real!$A$25:$BR$427,Incurred_Real!AW$1,FALSE))*$M261</f>
        <v>0</v>
      </c>
      <c r="U261" s="232">
        <f>(VLOOKUP($C261,Incurred_Real!$A$25:$BR$427,Incurred_Real!AX$1,FALSE))*$M261</f>
        <v>0</v>
      </c>
      <c r="V261" s="232">
        <f>(VLOOKUP($C261,Incurred_Real!$A$25:$BR$427,Incurred_Real!AY$1,FALSE))*$M261</f>
        <v>0</v>
      </c>
      <c r="W261" s="232">
        <f>(VLOOKUP($C261,Incurred_Real!$A$25:$BR$427,Incurred_Real!AZ$1,FALSE))*$M261</f>
        <v>0</v>
      </c>
      <c r="X261" s="232">
        <f>(VLOOKUP($C261,Incurred_Real!$A$25:$BR$427,Incurred_Real!BA$1,FALSE))*$M261</f>
        <v>0</v>
      </c>
      <c r="Y261" s="232">
        <f>(VLOOKUP($C261,Incurred_Real!$A$25:$BR$427,Incurred_Real!BB$1,FALSE))*$M261</f>
        <v>0</v>
      </c>
      <c r="Z261" s="232">
        <f>(VLOOKUP($C261,Incurred_Real!$A$25:$BR$427,Incurred_Real!BC$1,FALSE))*$M261</f>
        <v>0</v>
      </c>
      <c r="AA261" s="232">
        <f>(VLOOKUP($C261,Incurred_Real!$A$25:$BR$427,Incurred_Real!BD$1,FALSE))*$M261</f>
        <v>0</v>
      </c>
      <c r="AB261" s="232">
        <f>(VLOOKUP($C261,Incurred_Real!$A$25:$BR$427,Incurred_Real!BE$1,FALSE))*$M261</f>
        <v>0</v>
      </c>
      <c r="AC261" s="232">
        <f>(VLOOKUP($C261,Incurred_Real!$A$25:$BR$427,Incurred_Real!BF$1,FALSE))*$M261</f>
        <v>0</v>
      </c>
      <c r="AD261" s="232">
        <f>(VLOOKUP($C261,Incurred_Real!$A$25:$BR$427,Incurred_Real!BG$1,FALSE))*$M261</f>
        <v>0</v>
      </c>
      <c r="AE261" s="232">
        <f>(VLOOKUP($C261,Incurred_Real!$A$25:$BR$427,Incurred_Real!BH$1,FALSE))*$M261</f>
        <v>0</v>
      </c>
      <c r="AF261" s="232">
        <f>(VLOOKUP($C261,Incurred_Real!$A$25:$BR$427,Incurred_Real!BI$1,FALSE))*$M261</f>
        <v>0</v>
      </c>
      <c r="AG261" s="232">
        <f>(VLOOKUP($C261,Incurred_Real!$A$25:$BR$427,Incurred_Real!BJ$1,FALSE))*$M261</f>
        <v>0</v>
      </c>
      <c r="AH261" s="232">
        <f>(VLOOKUP($C261,Incurred_Real!$A$25:$BR$427,Incurred_Real!BK$1,FALSE))*$M261</f>
        <v>0</v>
      </c>
      <c r="AI261" s="232">
        <f>(VLOOKUP($C261,Incurred_Real!$A$25:$BR$427,Incurred_Real!BL$1,FALSE))*$M261</f>
        <v>0</v>
      </c>
      <c r="AJ261" s="232">
        <f>(VLOOKUP($C261,Incurred_Real!$A$25:$BR$427,Incurred_Real!BM$1,FALSE))*$M261</f>
        <v>0</v>
      </c>
      <c r="AK261" s="232">
        <f>(VLOOKUP($C261,Incurred_Real!$A$25:$BR$427,Incurred_Real!BN$1,FALSE))*$M261</f>
        <v>0</v>
      </c>
      <c r="AL261" s="232">
        <f>(VLOOKUP($C261,Incurred_Real!$A$25:$BR$427,Incurred_Real!BO$1,FALSE))*$M261</f>
        <v>0</v>
      </c>
      <c r="AM261" s="232">
        <f>(VLOOKUP($C261,Incurred_Real!$A$25:$BR$427,Incurred_Real!BP$1,FALSE))*$M261</f>
        <v>0</v>
      </c>
      <c r="AN261" s="232">
        <f>(VLOOKUP($C261,Incurred_Real!$A$25:$BR$427,Incurred_Real!BQ$1,FALSE))*$M261</f>
        <v>0</v>
      </c>
      <c r="AO261" s="232">
        <f>(VLOOKUP($C261,Incurred_Real!$A$25:$BR$427,Incurred_Real!BR$1,FALSE))*$M261</f>
        <v>0</v>
      </c>
      <c r="AP261" s="232">
        <f t="shared" si="21"/>
        <v>408675.72324708913</v>
      </c>
      <c r="AR261" s="232" t="b">
        <f t="shared" si="22"/>
        <v>1</v>
      </c>
    </row>
    <row r="262" spans="3:44" x14ac:dyDescent="0.15">
      <c r="C262" s="11" t="s">
        <v>900</v>
      </c>
      <c r="D262" s="11" t="str">
        <f>VLOOKUP(C262,'Project List'!$A$9:$AG$360,'Project List'!$G$1,FALSE)</f>
        <v>Substation Battery Unit Asset Replacement 2018-2023</v>
      </c>
      <c r="E262" s="11" t="str">
        <f>VLOOKUP($C262,Incurred_Real!$A$24:$E$376,Incurred_Real!$D$1,FALSE)</f>
        <v>Replacement</v>
      </c>
      <c r="F262" s="13">
        <f>IF(VLOOKUP($C262,Incurred_Nominal!$A$25:$AQ$426,Incurred_Nominal!$AL$1,FALSE)="Commissioned Extra",0,
IF(VLOOKUP($C262,Incurred_Nominal!$A$25:$AQ$426,Incurred_Nominal!$AK$1,FALSE)=F$4,VLOOKUP($C262,Incurred_Nominal!$A$25:$AQ$426,Incurred_Nominal!$AG$1,FALSE),0))</f>
        <v>0</v>
      </c>
      <c r="G262" s="13">
        <f>IF(VLOOKUP($C262,Incurred_Nominal!$A$25:$AQ$426,Incurred_Nominal!$AL$1,FALSE)="Commissioned Extra",0,
IF(VLOOKUP($C262,Incurred_Nominal!$A$25:$AQ$426,Incurred_Nominal!$AK$1,FALSE)=G$4,VLOOKUP($C262,Incurred_Nominal!$A$25:$AQ$426,Incurred_Nominal!$AG$1,FALSE),0))</f>
        <v>1261499.5331544518</v>
      </c>
      <c r="H262" s="13">
        <f>IF(VLOOKUP($C262,Incurred_Nominal!$A$25:$AQ$426,Incurred_Nominal!$AL$1,FALSE)="Commissioned Extra",0,
IF(VLOOKUP($C262,Incurred_Nominal!$A$25:$AQ$426,Incurred_Nominal!$AK$1,FALSE)=H$4,VLOOKUP($C262,Incurred_Nominal!$A$25:$AQ$426,Incurred_Nominal!$AG$1,FALSE),0))</f>
        <v>0</v>
      </c>
      <c r="I262" s="13">
        <f>IF(VLOOKUP($C262,Incurred_Nominal!$A$25:$AQ$426,Incurred_Nominal!$AL$1,FALSE)="Commissioned Extra",0,
IF(VLOOKUP($C262,Incurred_Nominal!$A$25:$AQ$426,Incurred_Nominal!$AK$1,FALSE)=I$4,VLOOKUP($C262,Incurred_Nominal!$A$25:$AQ$426,Incurred_Nominal!$AG$1,FALSE),0))</f>
        <v>0</v>
      </c>
      <c r="J262" s="13">
        <f>IF(VLOOKUP($C262,Incurred_Nominal!$A$25:$AQ$426,Incurred_Nominal!$AL$1,FALSE)="Commissioned Extra",0,
IF(VLOOKUP($C262,Incurred_Nominal!$A$25:$AQ$426,Incurred_Nominal!$AK$1,FALSE)=J$4,VLOOKUP($C262,Incurred_Nominal!$A$25:$AQ$426,Incurred_Nominal!$AG$1,FALSE),0))</f>
        <v>0</v>
      </c>
      <c r="K262" s="13">
        <f>IF(VLOOKUP($C262,Incurred_Nominal!$A$25:$AQ$426,Incurred_Nominal!$AL$1,FALSE)="Commissioned Extra",0,
IF(VLOOKUP($C262,Incurred_Nominal!$A$25:$AQ$426,Incurred_Nominal!$AK$1,FALSE)=K$4,VLOOKUP($C262,Incurred_Nominal!$A$25:$AQ$426,Incurred_Nominal!$AG$1,FALSE),0))</f>
        <v>0</v>
      </c>
      <c r="L262" s="13">
        <f>IF(VLOOKUP($C262,Incurred_Nominal!$A$25:$AQ$426,Incurred_Nominal!$AL$1,FALSE)="Commissioned Extra",0,
IF(VLOOKUP($C262,Incurred_Nominal!$A$25:$AQ$426,Incurred_Nominal!$AK$1,FALSE)=L$4,VLOOKUP($C262,Incurred_Nominal!$A$25:$AQ$426,Incurred_Nominal!$AG$1,FALSE),0))</f>
        <v>0</v>
      </c>
      <c r="M262" s="232">
        <f t="shared" si="23"/>
        <v>1261499.5331544518</v>
      </c>
      <c r="N262" s="232">
        <f t="shared" si="24"/>
        <v>2023</v>
      </c>
      <c r="P262" s="232">
        <f>(VLOOKUP($C262,Incurred_Real!$A$25:$BR$427,Incurred_Real!AS$1,FALSE))*$M262</f>
        <v>0</v>
      </c>
      <c r="Q262" s="232">
        <f>(VLOOKUP($C262,Incurred_Real!$A$25:$BR$427,Incurred_Real!AT$1,FALSE))*$M262</f>
        <v>0</v>
      </c>
      <c r="R262" s="232">
        <f>(VLOOKUP($C262,Incurred_Real!$A$25:$BR$427,Incurred_Real!AU$1,FALSE))*$M262</f>
        <v>0</v>
      </c>
      <c r="S262" s="232">
        <f>(VLOOKUP($C262,Incurred_Real!$A$25:$BR$427,Incurred_Real!AV$1,FALSE))*$M262</f>
        <v>0</v>
      </c>
      <c r="T262" s="232">
        <f>(VLOOKUP($C262,Incurred_Real!$A$25:$BR$427,Incurred_Real!AW$1,FALSE))*$M262</f>
        <v>0</v>
      </c>
      <c r="U262" s="232">
        <f>(VLOOKUP($C262,Incurred_Real!$A$25:$BR$427,Incurred_Real!AX$1,FALSE))*$M262</f>
        <v>0</v>
      </c>
      <c r="V262" s="232">
        <f>(VLOOKUP($C262,Incurred_Real!$A$25:$BR$427,Incurred_Real!AY$1,FALSE))*$M262</f>
        <v>0</v>
      </c>
      <c r="W262" s="232">
        <f>(VLOOKUP($C262,Incurred_Real!$A$25:$BR$427,Incurred_Real!AZ$1,FALSE))*$M262</f>
        <v>0</v>
      </c>
      <c r="X262" s="232">
        <f>(VLOOKUP($C262,Incurred_Real!$A$25:$BR$427,Incurred_Real!BA$1,FALSE))*$M262</f>
        <v>0</v>
      </c>
      <c r="Y262" s="232">
        <f>(VLOOKUP($C262,Incurred_Real!$A$25:$BR$427,Incurred_Real!BB$1,FALSE))*$M262</f>
        <v>0</v>
      </c>
      <c r="Z262" s="232">
        <f>(VLOOKUP($C262,Incurred_Real!$A$25:$BR$427,Incurred_Real!BC$1,FALSE))*$M262</f>
        <v>0</v>
      </c>
      <c r="AA262" s="232">
        <f>(VLOOKUP($C262,Incurred_Real!$A$25:$BR$427,Incurred_Real!BD$1,FALSE))*$M262</f>
        <v>0</v>
      </c>
      <c r="AB262" s="232">
        <f>(VLOOKUP($C262,Incurred_Real!$A$25:$BR$427,Incurred_Real!BE$1,FALSE))*$M262</f>
        <v>0</v>
      </c>
      <c r="AC262" s="232">
        <f>(VLOOKUP($C262,Incurred_Real!$A$25:$BR$427,Incurred_Real!BF$1,FALSE))*$M262</f>
        <v>0</v>
      </c>
      <c r="AD262" s="232">
        <f>(VLOOKUP($C262,Incurred_Real!$A$25:$BR$427,Incurred_Real!BG$1,FALSE))*$M262</f>
        <v>1261499.5331544518</v>
      </c>
      <c r="AE262" s="232">
        <f>(VLOOKUP($C262,Incurred_Real!$A$25:$BR$427,Incurred_Real!BH$1,FALSE))*$M262</f>
        <v>0</v>
      </c>
      <c r="AF262" s="232">
        <f>(VLOOKUP($C262,Incurred_Real!$A$25:$BR$427,Incurred_Real!BI$1,FALSE))*$M262</f>
        <v>0</v>
      </c>
      <c r="AG262" s="232">
        <f>(VLOOKUP($C262,Incurred_Real!$A$25:$BR$427,Incurred_Real!BJ$1,FALSE))*$M262</f>
        <v>0</v>
      </c>
      <c r="AH262" s="232">
        <f>(VLOOKUP($C262,Incurred_Real!$A$25:$BR$427,Incurred_Real!BK$1,FALSE))*$M262</f>
        <v>0</v>
      </c>
      <c r="AI262" s="232">
        <f>(VLOOKUP($C262,Incurred_Real!$A$25:$BR$427,Incurred_Real!BL$1,FALSE))*$M262</f>
        <v>0</v>
      </c>
      <c r="AJ262" s="232">
        <f>(VLOOKUP($C262,Incurred_Real!$A$25:$BR$427,Incurred_Real!BM$1,FALSE))*$M262</f>
        <v>0</v>
      </c>
      <c r="AK262" s="232">
        <f>(VLOOKUP($C262,Incurred_Real!$A$25:$BR$427,Incurred_Real!BN$1,FALSE))*$M262</f>
        <v>0</v>
      </c>
      <c r="AL262" s="232">
        <f>(VLOOKUP($C262,Incurred_Real!$A$25:$BR$427,Incurred_Real!BO$1,FALSE))*$M262</f>
        <v>0</v>
      </c>
      <c r="AM262" s="232">
        <f>(VLOOKUP($C262,Incurred_Real!$A$25:$BR$427,Incurred_Real!BP$1,FALSE))*$M262</f>
        <v>0</v>
      </c>
      <c r="AN262" s="232">
        <f>(VLOOKUP($C262,Incurred_Real!$A$25:$BR$427,Incurred_Real!BQ$1,FALSE))*$M262</f>
        <v>0</v>
      </c>
      <c r="AO262" s="232">
        <f>(VLOOKUP($C262,Incurred_Real!$A$25:$BR$427,Incurred_Real!BR$1,FALSE))*$M262</f>
        <v>0</v>
      </c>
      <c r="AP262" s="232">
        <f t="shared" ref="AP262:AP325" si="25">SUM(P262:AO262)</f>
        <v>1261499.5331544518</v>
      </c>
      <c r="AR262" s="232" t="b">
        <f t="shared" ref="AR262:AR325" si="26">AP262=M262</f>
        <v>1</v>
      </c>
    </row>
    <row r="263" spans="3:44" x14ac:dyDescent="0.15">
      <c r="C263" s="11" t="s">
        <v>905</v>
      </c>
      <c r="D263" s="11" t="str">
        <f>VLOOKUP(C263,'Project List'!$A$9:$AG$360,'Project List'!$G$1,FALSE)</f>
        <v>Substation LAN Replacement 2018-23</v>
      </c>
      <c r="E263" s="11" t="str">
        <f>VLOOKUP($C263,Incurred_Real!$A$24:$E$376,Incurred_Real!$D$1,FALSE)</f>
        <v>Replacement</v>
      </c>
      <c r="F263" s="13">
        <f>IF(VLOOKUP($C263,Incurred_Nominal!$A$25:$AQ$426,Incurred_Nominal!$AL$1,FALSE)="Commissioned Extra",0,
IF(VLOOKUP($C263,Incurred_Nominal!$A$25:$AQ$426,Incurred_Nominal!$AK$1,FALSE)=F$4,VLOOKUP($C263,Incurred_Nominal!$A$25:$AQ$426,Incurred_Nominal!$AG$1,FALSE),0))</f>
        <v>0</v>
      </c>
      <c r="G263" s="13">
        <f>IF(VLOOKUP($C263,Incurred_Nominal!$A$25:$AQ$426,Incurred_Nominal!$AL$1,FALSE)="Commissioned Extra",0,
IF(VLOOKUP($C263,Incurred_Nominal!$A$25:$AQ$426,Incurred_Nominal!$AK$1,FALSE)=G$4,VLOOKUP($C263,Incurred_Nominal!$A$25:$AQ$426,Incurred_Nominal!$AG$1,FALSE),0))</f>
        <v>1378708.5973244125</v>
      </c>
      <c r="H263" s="13">
        <f>IF(VLOOKUP($C263,Incurred_Nominal!$A$25:$AQ$426,Incurred_Nominal!$AL$1,FALSE)="Commissioned Extra",0,
IF(VLOOKUP($C263,Incurred_Nominal!$A$25:$AQ$426,Incurred_Nominal!$AK$1,FALSE)=H$4,VLOOKUP($C263,Incurred_Nominal!$A$25:$AQ$426,Incurred_Nominal!$AG$1,FALSE),0))</f>
        <v>0</v>
      </c>
      <c r="I263" s="13">
        <f>IF(VLOOKUP($C263,Incurred_Nominal!$A$25:$AQ$426,Incurred_Nominal!$AL$1,FALSE)="Commissioned Extra",0,
IF(VLOOKUP($C263,Incurred_Nominal!$A$25:$AQ$426,Incurred_Nominal!$AK$1,FALSE)=I$4,VLOOKUP($C263,Incurred_Nominal!$A$25:$AQ$426,Incurred_Nominal!$AG$1,FALSE),0))</f>
        <v>0</v>
      </c>
      <c r="J263" s="13">
        <f>IF(VLOOKUP($C263,Incurred_Nominal!$A$25:$AQ$426,Incurred_Nominal!$AL$1,FALSE)="Commissioned Extra",0,
IF(VLOOKUP($C263,Incurred_Nominal!$A$25:$AQ$426,Incurred_Nominal!$AK$1,FALSE)=J$4,VLOOKUP($C263,Incurred_Nominal!$A$25:$AQ$426,Incurred_Nominal!$AG$1,FALSE),0))</f>
        <v>0</v>
      </c>
      <c r="K263" s="13">
        <f>IF(VLOOKUP($C263,Incurred_Nominal!$A$25:$AQ$426,Incurred_Nominal!$AL$1,FALSE)="Commissioned Extra",0,
IF(VLOOKUP($C263,Incurred_Nominal!$A$25:$AQ$426,Incurred_Nominal!$AK$1,FALSE)=K$4,VLOOKUP($C263,Incurred_Nominal!$A$25:$AQ$426,Incurred_Nominal!$AG$1,FALSE),0))</f>
        <v>0</v>
      </c>
      <c r="L263" s="13">
        <f>IF(VLOOKUP($C263,Incurred_Nominal!$A$25:$AQ$426,Incurred_Nominal!$AL$1,FALSE)="Commissioned Extra",0,
IF(VLOOKUP($C263,Incurred_Nominal!$A$25:$AQ$426,Incurred_Nominal!$AK$1,FALSE)=L$4,VLOOKUP($C263,Incurred_Nominal!$A$25:$AQ$426,Incurred_Nominal!$AG$1,FALSE),0))</f>
        <v>0</v>
      </c>
      <c r="M263" s="232">
        <f t="shared" si="23"/>
        <v>1378708.5973244125</v>
      </c>
      <c r="N263" s="232">
        <f t="shared" si="24"/>
        <v>2023</v>
      </c>
      <c r="P263" s="232">
        <f>(VLOOKUP($C263,Incurred_Real!$A$25:$BR$427,Incurred_Real!AS$1,FALSE))*$M263</f>
        <v>0</v>
      </c>
      <c r="Q263" s="232">
        <f>(VLOOKUP($C263,Incurred_Real!$A$25:$BR$427,Incurred_Real!AT$1,FALSE))*$M263</f>
        <v>0</v>
      </c>
      <c r="R263" s="232">
        <f>(VLOOKUP($C263,Incurred_Real!$A$25:$BR$427,Incurred_Real!AU$1,FALSE))*$M263</f>
        <v>0</v>
      </c>
      <c r="S263" s="232">
        <f>(VLOOKUP($C263,Incurred_Real!$A$25:$BR$427,Incurred_Real!AV$1,FALSE))*$M263</f>
        <v>0</v>
      </c>
      <c r="T263" s="232">
        <f>(VLOOKUP($C263,Incurred_Real!$A$25:$BR$427,Incurred_Real!AW$1,FALSE))*$M263</f>
        <v>0</v>
      </c>
      <c r="U263" s="232">
        <f>(VLOOKUP($C263,Incurred_Real!$A$25:$BR$427,Incurred_Real!AX$1,FALSE))*$M263</f>
        <v>0</v>
      </c>
      <c r="V263" s="232">
        <f>(VLOOKUP($C263,Incurred_Real!$A$25:$BR$427,Incurred_Real!AY$1,FALSE))*$M263</f>
        <v>0</v>
      </c>
      <c r="W263" s="232">
        <f>(VLOOKUP($C263,Incurred_Real!$A$25:$BR$427,Incurred_Real!AZ$1,FALSE))*$M263</f>
        <v>0</v>
      </c>
      <c r="X263" s="232">
        <f>(VLOOKUP($C263,Incurred_Real!$A$25:$BR$427,Incurred_Real!BA$1,FALSE))*$M263</f>
        <v>0</v>
      </c>
      <c r="Y263" s="232">
        <f>(VLOOKUP($C263,Incurred_Real!$A$25:$BR$427,Incurred_Real!BB$1,FALSE))*$M263</f>
        <v>0</v>
      </c>
      <c r="Z263" s="232">
        <f>(VLOOKUP($C263,Incurred_Real!$A$25:$BR$427,Incurred_Real!BC$1,FALSE))*$M263</f>
        <v>0</v>
      </c>
      <c r="AA263" s="232">
        <f>(VLOOKUP($C263,Incurred_Real!$A$25:$BR$427,Incurred_Real!BD$1,FALSE))*$M263</f>
        <v>0</v>
      </c>
      <c r="AB263" s="232">
        <f>(VLOOKUP($C263,Incurred_Real!$A$25:$BR$427,Incurred_Real!BE$1,FALSE))*$M263</f>
        <v>0</v>
      </c>
      <c r="AC263" s="232">
        <f>(VLOOKUP($C263,Incurred_Real!$A$25:$BR$427,Incurred_Real!BF$1,FALSE))*$M263</f>
        <v>0</v>
      </c>
      <c r="AD263" s="232">
        <f>(VLOOKUP($C263,Incurred_Real!$A$25:$BR$427,Incurred_Real!BG$1,FALSE))*$M263</f>
        <v>0</v>
      </c>
      <c r="AE263" s="232">
        <f>(VLOOKUP($C263,Incurred_Real!$A$25:$BR$427,Incurred_Real!BH$1,FALSE))*$M263</f>
        <v>0</v>
      </c>
      <c r="AF263" s="232">
        <f>(VLOOKUP($C263,Incurred_Real!$A$25:$BR$427,Incurred_Real!BI$1,FALSE))*$M263</f>
        <v>0</v>
      </c>
      <c r="AG263" s="232">
        <f>(VLOOKUP($C263,Incurred_Real!$A$25:$BR$427,Incurred_Real!BJ$1,FALSE))*$M263</f>
        <v>0</v>
      </c>
      <c r="AH263" s="232">
        <f>(VLOOKUP($C263,Incurred_Real!$A$25:$BR$427,Incurred_Real!BK$1,FALSE))*$M263</f>
        <v>0</v>
      </c>
      <c r="AI263" s="232">
        <f>(VLOOKUP($C263,Incurred_Real!$A$25:$BR$427,Incurred_Real!BL$1,FALSE))*$M263</f>
        <v>0</v>
      </c>
      <c r="AJ263" s="232">
        <f>(VLOOKUP($C263,Incurred_Real!$A$25:$BR$427,Incurred_Real!BM$1,FALSE))*$M263</f>
        <v>0</v>
      </c>
      <c r="AK263" s="232">
        <f>(VLOOKUP($C263,Incurred_Real!$A$25:$BR$427,Incurred_Real!BN$1,FALSE))*$M263</f>
        <v>0</v>
      </c>
      <c r="AL263" s="232">
        <f>(VLOOKUP($C263,Incurred_Real!$A$25:$BR$427,Incurred_Real!BO$1,FALSE))*$M263</f>
        <v>0</v>
      </c>
      <c r="AM263" s="232">
        <f>(VLOOKUP($C263,Incurred_Real!$A$25:$BR$427,Incurred_Real!BP$1,FALSE))*$M263</f>
        <v>0</v>
      </c>
      <c r="AN263" s="232">
        <f>(VLOOKUP($C263,Incurred_Real!$A$25:$BR$427,Incurred_Real!BQ$1,FALSE))*$M263</f>
        <v>0</v>
      </c>
      <c r="AO263" s="232">
        <f>(VLOOKUP($C263,Incurred_Real!$A$25:$BR$427,Incurred_Real!BR$1,FALSE))*$M263</f>
        <v>1378708.5973244125</v>
      </c>
      <c r="AP263" s="232">
        <f t="shared" si="25"/>
        <v>1378708.5973244125</v>
      </c>
      <c r="AR263" s="232" t="b">
        <f t="shared" si="26"/>
        <v>1</v>
      </c>
    </row>
    <row r="264" spans="3:44" x14ac:dyDescent="0.15">
      <c r="C264" s="11" t="s">
        <v>893</v>
      </c>
      <c r="D264" s="11" t="str">
        <f>VLOOKUP(C264,'Project List'!$A$9:$AG$360,'Project List'!$G$1,FALSE)</f>
        <v>Estimating System Upgrade</v>
      </c>
      <c r="E264" s="11" t="str">
        <f>VLOOKUP($C264,Incurred_Real!$A$24:$E$376,Incurred_Real!$D$1,FALSE)</f>
        <v>Information Technology</v>
      </c>
      <c r="F264" s="13">
        <f>IF(VLOOKUP($C264,Incurred_Nominal!$A$25:$AQ$426,Incurred_Nominal!$AL$1,FALSE)="Commissioned Extra",0,
IF(VLOOKUP($C264,Incurred_Nominal!$A$25:$AQ$426,Incurred_Nominal!$AK$1,FALSE)=F$4,VLOOKUP($C264,Incurred_Nominal!$A$25:$AQ$426,Incurred_Nominal!$AG$1,FALSE),0))</f>
        <v>695110.28755950707</v>
      </c>
      <c r="G264" s="13">
        <f>IF(VLOOKUP($C264,Incurred_Nominal!$A$25:$AQ$426,Incurred_Nominal!$AL$1,FALSE)="Commissioned Extra",0,
IF(VLOOKUP($C264,Incurred_Nominal!$A$25:$AQ$426,Incurred_Nominal!$AK$1,FALSE)=G$4,VLOOKUP($C264,Incurred_Nominal!$A$25:$AQ$426,Incurred_Nominal!$AG$1,FALSE),0))</f>
        <v>0</v>
      </c>
      <c r="H264" s="13">
        <f>IF(VLOOKUP($C264,Incurred_Nominal!$A$25:$AQ$426,Incurred_Nominal!$AL$1,FALSE)="Commissioned Extra",0,
IF(VLOOKUP($C264,Incurred_Nominal!$A$25:$AQ$426,Incurred_Nominal!$AK$1,FALSE)=H$4,VLOOKUP($C264,Incurred_Nominal!$A$25:$AQ$426,Incurred_Nominal!$AG$1,FALSE),0))</f>
        <v>0</v>
      </c>
      <c r="I264" s="13">
        <f>IF(VLOOKUP($C264,Incurred_Nominal!$A$25:$AQ$426,Incurred_Nominal!$AL$1,FALSE)="Commissioned Extra",0,
IF(VLOOKUP($C264,Incurred_Nominal!$A$25:$AQ$426,Incurred_Nominal!$AK$1,FALSE)=I$4,VLOOKUP($C264,Incurred_Nominal!$A$25:$AQ$426,Incurred_Nominal!$AG$1,FALSE),0))</f>
        <v>0</v>
      </c>
      <c r="J264" s="13">
        <f>IF(VLOOKUP($C264,Incurred_Nominal!$A$25:$AQ$426,Incurred_Nominal!$AL$1,FALSE)="Commissioned Extra",0,
IF(VLOOKUP($C264,Incurred_Nominal!$A$25:$AQ$426,Incurred_Nominal!$AK$1,FALSE)=J$4,VLOOKUP($C264,Incurred_Nominal!$A$25:$AQ$426,Incurred_Nominal!$AG$1,FALSE),0))</f>
        <v>0</v>
      </c>
      <c r="K264" s="13">
        <f>IF(VLOOKUP($C264,Incurred_Nominal!$A$25:$AQ$426,Incurred_Nominal!$AL$1,FALSE)="Commissioned Extra",0,
IF(VLOOKUP($C264,Incurred_Nominal!$A$25:$AQ$426,Incurred_Nominal!$AK$1,FALSE)=K$4,VLOOKUP($C264,Incurred_Nominal!$A$25:$AQ$426,Incurred_Nominal!$AG$1,FALSE),0))</f>
        <v>0</v>
      </c>
      <c r="L264" s="13">
        <f>IF(VLOOKUP($C264,Incurred_Nominal!$A$25:$AQ$426,Incurred_Nominal!$AL$1,FALSE)="Commissioned Extra",0,
IF(VLOOKUP($C264,Incurred_Nominal!$A$25:$AQ$426,Incurred_Nominal!$AK$1,FALSE)=L$4,VLOOKUP($C264,Incurred_Nominal!$A$25:$AQ$426,Incurred_Nominal!$AG$1,FALSE),0))</f>
        <v>0</v>
      </c>
      <c r="M264" s="232">
        <f t="shared" si="23"/>
        <v>695110.28755950707</v>
      </c>
      <c r="N264" s="232">
        <f t="shared" si="24"/>
        <v>2022</v>
      </c>
      <c r="P264" s="232">
        <f>(VLOOKUP($C264,Incurred_Real!$A$25:$BR$427,Incurred_Real!AS$1,FALSE))*$M264</f>
        <v>0</v>
      </c>
      <c r="Q264" s="232">
        <f>(VLOOKUP($C264,Incurred_Real!$A$25:$BR$427,Incurred_Real!AT$1,FALSE))*$M264</f>
        <v>0</v>
      </c>
      <c r="R264" s="232">
        <f>(VLOOKUP($C264,Incurred_Real!$A$25:$BR$427,Incurred_Real!AU$1,FALSE))*$M264</f>
        <v>0</v>
      </c>
      <c r="S264" s="232">
        <f>(VLOOKUP($C264,Incurred_Real!$A$25:$BR$427,Incurred_Real!AV$1,FALSE))*$M264</f>
        <v>695110.28755950707</v>
      </c>
      <c r="T264" s="232">
        <f>(VLOOKUP($C264,Incurred_Real!$A$25:$BR$427,Incurred_Real!AW$1,FALSE))*$M264</f>
        <v>0</v>
      </c>
      <c r="U264" s="232">
        <f>(VLOOKUP($C264,Incurred_Real!$A$25:$BR$427,Incurred_Real!AX$1,FALSE))*$M264</f>
        <v>0</v>
      </c>
      <c r="V264" s="232">
        <f>(VLOOKUP($C264,Incurred_Real!$A$25:$BR$427,Incurred_Real!AY$1,FALSE))*$M264</f>
        <v>0</v>
      </c>
      <c r="W264" s="232">
        <f>(VLOOKUP($C264,Incurred_Real!$A$25:$BR$427,Incurred_Real!AZ$1,FALSE))*$M264</f>
        <v>0</v>
      </c>
      <c r="X264" s="232">
        <f>(VLOOKUP($C264,Incurred_Real!$A$25:$BR$427,Incurred_Real!BA$1,FALSE))*$M264</f>
        <v>0</v>
      </c>
      <c r="Y264" s="232">
        <f>(VLOOKUP($C264,Incurred_Real!$A$25:$BR$427,Incurred_Real!BB$1,FALSE))*$M264</f>
        <v>0</v>
      </c>
      <c r="Z264" s="232">
        <f>(VLOOKUP($C264,Incurred_Real!$A$25:$BR$427,Incurred_Real!BC$1,FALSE))*$M264</f>
        <v>0</v>
      </c>
      <c r="AA264" s="232">
        <f>(VLOOKUP($C264,Incurred_Real!$A$25:$BR$427,Incurred_Real!BD$1,FALSE))*$M264</f>
        <v>0</v>
      </c>
      <c r="AB264" s="232">
        <f>(VLOOKUP($C264,Incurred_Real!$A$25:$BR$427,Incurred_Real!BE$1,FALSE))*$M264</f>
        <v>0</v>
      </c>
      <c r="AC264" s="232">
        <f>(VLOOKUP($C264,Incurred_Real!$A$25:$BR$427,Incurred_Real!BF$1,FALSE))*$M264</f>
        <v>0</v>
      </c>
      <c r="AD264" s="232">
        <f>(VLOOKUP($C264,Incurred_Real!$A$25:$BR$427,Incurred_Real!BG$1,FALSE))*$M264</f>
        <v>0</v>
      </c>
      <c r="AE264" s="232">
        <f>(VLOOKUP($C264,Incurred_Real!$A$25:$BR$427,Incurred_Real!BH$1,FALSE))*$M264</f>
        <v>0</v>
      </c>
      <c r="AF264" s="232">
        <f>(VLOOKUP($C264,Incurred_Real!$A$25:$BR$427,Incurred_Real!BI$1,FALSE))*$M264</f>
        <v>0</v>
      </c>
      <c r="AG264" s="232">
        <f>(VLOOKUP($C264,Incurred_Real!$A$25:$BR$427,Incurred_Real!BJ$1,FALSE))*$M264</f>
        <v>0</v>
      </c>
      <c r="AH264" s="232">
        <f>(VLOOKUP($C264,Incurred_Real!$A$25:$BR$427,Incurred_Real!BK$1,FALSE))*$M264</f>
        <v>0</v>
      </c>
      <c r="AI264" s="232">
        <f>(VLOOKUP($C264,Incurred_Real!$A$25:$BR$427,Incurred_Real!BL$1,FALSE))*$M264</f>
        <v>0</v>
      </c>
      <c r="AJ264" s="232">
        <f>(VLOOKUP($C264,Incurred_Real!$A$25:$BR$427,Incurred_Real!BM$1,FALSE))*$M264</f>
        <v>0</v>
      </c>
      <c r="AK264" s="232">
        <f>(VLOOKUP($C264,Incurred_Real!$A$25:$BR$427,Incurred_Real!BN$1,FALSE))*$M264</f>
        <v>0</v>
      </c>
      <c r="AL264" s="232">
        <f>(VLOOKUP($C264,Incurred_Real!$A$25:$BR$427,Incurred_Real!BO$1,FALSE))*$M264</f>
        <v>0</v>
      </c>
      <c r="AM264" s="232">
        <f>(VLOOKUP($C264,Incurred_Real!$A$25:$BR$427,Incurred_Real!BP$1,FALSE))*$M264</f>
        <v>0</v>
      </c>
      <c r="AN264" s="232">
        <f>(VLOOKUP($C264,Incurred_Real!$A$25:$BR$427,Incurred_Real!BQ$1,FALSE))*$M264</f>
        <v>0</v>
      </c>
      <c r="AO264" s="232">
        <f>(VLOOKUP($C264,Incurred_Real!$A$25:$BR$427,Incurred_Real!BR$1,FALSE))*$M264</f>
        <v>0</v>
      </c>
      <c r="AP264" s="232">
        <f t="shared" si="25"/>
        <v>695110.28755950707</v>
      </c>
      <c r="AR264" s="232" t="b">
        <f t="shared" si="26"/>
        <v>1</v>
      </c>
    </row>
    <row r="265" spans="3:44" x14ac:dyDescent="0.15">
      <c r="C265" s="11" t="s">
        <v>906</v>
      </c>
      <c r="D265" s="11" t="str">
        <f>VLOOKUP(C265,'Project List'!$A$9:$AG$360,'Project List'!$G$1,FALSE)</f>
        <v>Telecoms Network Optimisation 2018-23</v>
      </c>
      <c r="E265" s="11" t="str">
        <f>VLOOKUP($C265,Incurred_Real!$A$24:$E$376,Incurred_Real!$D$1,FALSE)</f>
        <v>Replacement</v>
      </c>
      <c r="F265" s="13">
        <f>IF(VLOOKUP($C265,Incurred_Nominal!$A$25:$AQ$426,Incurred_Nominal!$AL$1,FALSE)="Commissioned Extra",0,
IF(VLOOKUP($C265,Incurred_Nominal!$A$25:$AQ$426,Incurred_Nominal!$AK$1,FALSE)=F$4,VLOOKUP($C265,Incurred_Nominal!$A$25:$AQ$426,Incurred_Nominal!$AG$1,FALSE),0))</f>
        <v>0</v>
      </c>
      <c r="G265" s="13">
        <f>IF(VLOOKUP($C265,Incurred_Nominal!$A$25:$AQ$426,Incurred_Nominal!$AL$1,FALSE)="Commissioned Extra",0,
IF(VLOOKUP($C265,Incurred_Nominal!$A$25:$AQ$426,Incurred_Nominal!$AK$1,FALSE)=G$4,VLOOKUP($C265,Incurred_Nominal!$A$25:$AQ$426,Incurred_Nominal!$AG$1,FALSE),0))</f>
        <v>1580670.8325592026</v>
      </c>
      <c r="H265" s="13">
        <f>IF(VLOOKUP($C265,Incurred_Nominal!$A$25:$AQ$426,Incurred_Nominal!$AL$1,FALSE)="Commissioned Extra",0,
IF(VLOOKUP($C265,Incurred_Nominal!$A$25:$AQ$426,Incurred_Nominal!$AK$1,FALSE)=H$4,VLOOKUP($C265,Incurred_Nominal!$A$25:$AQ$426,Incurred_Nominal!$AG$1,FALSE),0))</f>
        <v>0</v>
      </c>
      <c r="I265" s="13">
        <f>IF(VLOOKUP($C265,Incurred_Nominal!$A$25:$AQ$426,Incurred_Nominal!$AL$1,FALSE)="Commissioned Extra",0,
IF(VLOOKUP($C265,Incurred_Nominal!$A$25:$AQ$426,Incurred_Nominal!$AK$1,FALSE)=I$4,VLOOKUP($C265,Incurred_Nominal!$A$25:$AQ$426,Incurred_Nominal!$AG$1,FALSE),0))</f>
        <v>0</v>
      </c>
      <c r="J265" s="13">
        <f>IF(VLOOKUP($C265,Incurred_Nominal!$A$25:$AQ$426,Incurred_Nominal!$AL$1,FALSE)="Commissioned Extra",0,
IF(VLOOKUP($C265,Incurred_Nominal!$A$25:$AQ$426,Incurred_Nominal!$AK$1,FALSE)=J$4,VLOOKUP($C265,Incurred_Nominal!$A$25:$AQ$426,Incurred_Nominal!$AG$1,FALSE),0))</f>
        <v>0</v>
      </c>
      <c r="K265" s="13">
        <f>IF(VLOOKUP($C265,Incurred_Nominal!$A$25:$AQ$426,Incurred_Nominal!$AL$1,FALSE)="Commissioned Extra",0,
IF(VLOOKUP($C265,Incurred_Nominal!$A$25:$AQ$426,Incurred_Nominal!$AK$1,FALSE)=K$4,VLOOKUP($C265,Incurred_Nominal!$A$25:$AQ$426,Incurred_Nominal!$AG$1,FALSE),0))</f>
        <v>0</v>
      </c>
      <c r="L265" s="13">
        <f>IF(VLOOKUP($C265,Incurred_Nominal!$A$25:$AQ$426,Incurred_Nominal!$AL$1,FALSE)="Commissioned Extra",0,
IF(VLOOKUP($C265,Incurred_Nominal!$A$25:$AQ$426,Incurred_Nominal!$AK$1,FALSE)=L$4,VLOOKUP($C265,Incurred_Nominal!$A$25:$AQ$426,Incurred_Nominal!$AG$1,FALSE),0))</f>
        <v>0</v>
      </c>
      <c r="M265" s="232">
        <f t="shared" si="23"/>
        <v>1580670.8325592026</v>
      </c>
      <c r="N265" s="232">
        <f t="shared" si="24"/>
        <v>2023</v>
      </c>
      <c r="P265" s="232">
        <f>(VLOOKUP($C265,Incurred_Real!$A$25:$BR$427,Incurred_Real!AS$1,FALSE))*$M265</f>
        <v>0</v>
      </c>
      <c r="Q265" s="232">
        <f>(VLOOKUP($C265,Incurred_Real!$A$25:$BR$427,Incurred_Real!AT$1,FALSE))*$M265</f>
        <v>1052694.2717421521</v>
      </c>
      <c r="R265" s="232">
        <f>(VLOOKUP($C265,Incurred_Real!$A$25:$BR$427,Incurred_Real!AU$1,FALSE))*$M265</f>
        <v>0</v>
      </c>
      <c r="S265" s="232">
        <f>(VLOOKUP($C265,Incurred_Real!$A$25:$BR$427,Incurred_Real!AV$1,FALSE))*$M265</f>
        <v>0</v>
      </c>
      <c r="T265" s="232">
        <f>(VLOOKUP($C265,Incurred_Real!$A$25:$BR$427,Incurred_Real!AW$1,FALSE))*$M265</f>
        <v>0</v>
      </c>
      <c r="U265" s="232">
        <f>(VLOOKUP($C265,Incurred_Real!$A$25:$BR$427,Incurred_Real!AX$1,FALSE))*$M265</f>
        <v>0</v>
      </c>
      <c r="V265" s="232">
        <f>(VLOOKUP($C265,Incurred_Real!$A$25:$BR$427,Incurred_Real!AY$1,FALSE))*$M265</f>
        <v>0</v>
      </c>
      <c r="W265" s="232">
        <f>(VLOOKUP($C265,Incurred_Real!$A$25:$BR$427,Incurred_Real!AZ$1,FALSE))*$M265</f>
        <v>0</v>
      </c>
      <c r="X265" s="232">
        <f>(VLOOKUP($C265,Incurred_Real!$A$25:$BR$427,Incurred_Real!BA$1,FALSE))*$M265</f>
        <v>0</v>
      </c>
      <c r="Y265" s="232">
        <f>(VLOOKUP($C265,Incurred_Real!$A$25:$BR$427,Incurred_Real!BB$1,FALSE))*$M265</f>
        <v>0</v>
      </c>
      <c r="Z265" s="232">
        <f>(VLOOKUP($C265,Incurred_Real!$A$25:$BR$427,Incurred_Real!BC$1,FALSE))*$M265</f>
        <v>0</v>
      </c>
      <c r="AA265" s="232">
        <f>(VLOOKUP($C265,Incurred_Real!$A$25:$BR$427,Incurred_Real!BD$1,FALSE))*$M265</f>
        <v>0</v>
      </c>
      <c r="AB265" s="232">
        <f>(VLOOKUP($C265,Incurred_Real!$A$25:$BR$427,Incurred_Real!BE$1,FALSE))*$M265</f>
        <v>0</v>
      </c>
      <c r="AC265" s="232">
        <f>(VLOOKUP($C265,Incurred_Real!$A$25:$BR$427,Incurred_Real!BF$1,FALSE))*$M265</f>
        <v>0</v>
      </c>
      <c r="AD265" s="232">
        <f>(VLOOKUP($C265,Incurred_Real!$A$25:$BR$427,Incurred_Real!BG$1,FALSE))*$M265</f>
        <v>0</v>
      </c>
      <c r="AE265" s="232">
        <f>(VLOOKUP($C265,Incurred_Real!$A$25:$BR$427,Incurred_Real!BH$1,FALSE))*$M265</f>
        <v>134527.26792873035</v>
      </c>
      <c r="AF265" s="232">
        <f>(VLOOKUP($C265,Incurred_Real!$A$25:$BR$427,Incurred_Real!BI$1,FALSE))*$M265</f>
        <v>0</v>
      </c>
      <c r="AG265" s="232">
        <f>(VLOOKUP($C265,Incurred_Real!$A$25:$BR$427,Incurred_Real!BJ$1,FALSE))*$M265</f>
        <v>0</v>
      </c>
      <c r="AH265" s="232">
        <f>(VLOOKUP($C265,Incurred_Real!$A$25:$BR$427,Incurred_Real!BK$1,FALSE))*$M265</f>
        <v>0</v>
      </c>
      <c r="AI265" s="232">
        <f>(VLOOKUP($C265,Incurred_Real!$A$25:$BR$427,Incurred_Real!BL$1,FALSE))*$M265</f>
        <v>0</v>
      </c>
      <c r="AJ265" s="232">
        <f>(VLOOKUP($C265,Incurred_Real!$A$25:$BR$427,Incurred_Real!BM$1,FALSE))*$M265</f>
        <v>0</v>
      </c>
      <c r="AK265" s="232">
        <f>(VLOOKUP($C265,Incurred_Real!$A$25:$BR$427,Incurred_Real!BN$1,FALSE))*$M265</f>
        <v>0</v>
      </c>
      <c r="AL265" s="232">
        <f>(VLOOKUP($C265,Incurred_Real!$A$25:$BR$427,Incurred_Real!BO$1,FALSE))*$M265</f>
        <v>0</v>
      </c>
      <c r="AM265" s="232">
        <f>(VLOOKUP($C265,Incurred_Real!$A$25:$BR$427,Incurred_Real!BP$1,FALSE))*$M265</f>
        <v>0</v>
      </c>
      <c r="AN265" s="232">
        <f>(VLOOKUP($C265,Incurred_Real!$A$25:$BR$427,Incurred_Real!BQ$1,FALSE))*$M265</f>
        <v>0</v>
      </c>
      <c r="AO265" s="232">
        <f>(VLOOKUP($C265,Incurred_Real!$A$25:$BR$427,Incurred_Real!BR$1,FALSE))*$M265</f>
        <v>393449.29288832017</v>
      </c>
      <c r="AP265" s="232">
        <f t="shared" si="25"/>
        <v>1580670.8325592023</v>
      </c>
      <c r="AR265" s="232" t="b">
        <f t="shared" si="26"/>
        <v>1</v>
      </c>
    </row>
    <row r="266" spans="3:44" x14ac:dyDescent="0.15">
      <c r="C266" s="11" t="s">
        <v>901</v>
      </c>
      <c r="D266" s="11" t="str">
        <f>VLOOKUP(C266,'Project List'!$A$9:$AG$360,'Project List'!$G$1,FALSE)</f>
        <v>New Osborne 66 kV U-G Line Exit Cable Replacements</v>
      </c>
      <c r="E266" s="11" t="str">
        <f>VLOOKUP($C266,Incurred_Real!$A$24:$E$376,Incurred_Real!$D$1,FALSE)</f>
        <v>Replacement</v>
      </c>
      <c r="F266" s="13">
        <f>IF(VLOOKUP($C266,Incurred_Nominal!$A$25:$AQ$426,Incurred_Nominal!$AL$1,FALSE)="Commissioned Extra",0,
IF(VLOOKUP($C266,Incurred_Nominal!$A$25:$AQ$426,Incurred_Nominal!$AK$1,FALSE)=F$4,VLOOKUP($C266,Incurred_Nominal!$A$25:$AQ$426,Incurred_Nominal!$AG$1,FALSE),0))</f>
        <v>0</v>
      </c>
      <c r="G266" s="13">
        <f>IF(VLOOKUP($C266,Incurred_Nominal!$A$25:$AQ$426,Incurred_Nominal!$AL$1,FALSE)="Commissioned Extra",0,
IF(VLOOKUP($C266,Incurred_Nominal!$A$25:$AQ$426,Incurred_Nominal!$AK$1,FALSE)=G$4,VLOOKUP($C266,Incurred_Nominal!$A$25:$AQ$426,Incurred_Nominal!$AG$1,FALSE),0))</f>
        <v>0</v>
      </c>
      <c r="H266" s="13">
        <f>IF(VLOOKUP($C266,Incurred_Nominal!$A$25:$AQ$426,Incurred_Nominal!$AL$1,FALSE)="Commissioned Extra",0,
IF(VLOOKUP($C266,Incurred_Nominal!$A$25:$AQ$426,Incurred_Nominal!$AK$1,FALSE)=H$4,VLOOKUP($C266,Incurred_Nominal!$A$25:$AQ$426,Incurred_Nominal!$AG$1,FALSE),0))</f>
        <v>0</v>
      </c>
      <c r="I266" s="13">
        <f>IF(VLOOKUP($C266,Incurred_Nominal!$A$25:$AQ$426,Incurred_Nominal!$AL$1,FALSE)="Commissioned Extra",0,
IF(VLOOKUP($C266,Incurred_Nominal!$A$25:$AQ$426,Incurred_Nominal!$AK$1,FALSE)=I$4,VLOOKUP($C266,Incurred_Nominal!$A$25:$AQ$426,Incurred_Nominal!$AG$1,FALSE),0))</f>
        <v>0</v>
      </c>
      <c r="J266" s="13">
        <f>IF(VLOOKUP($C266,Incurred_Nominal!$A$25:$AQ$426,Incurred_Nominal!$AL$1,FALSE)="Commissioned Extra",0,
IF(VLOOKUP($C266,Incurred_Nominal!$A$25:$AQ$426,Incurred_Nominal!$AK$1,FALSE)=J$4,VLOOKUP($C266,Incurred_Nominal!$A$25:$AQ$426,Incurred_Nominal!$AG$1,FALSE),0))</f>
        <v>0</v>
      </c>
      <c r="K266" s="13">
        <f>IF(VLOOKUP($C266,Incurred_Nominal!$A$25:$AQ$426,Incurred_Nominal!$AL$1,FALSE)="Commissioned Extra",0,
IF(VLOOKUP($C266,Incurred_Nominal!$A$25:$AQ$426,Incurred_Nominal!$AK$1,FALSE)=K$4,VLOOKUP($C266,Incurred_Nominal!$A$25:$AQ$426,Incurred_Nominal!$AG$1,FALSE),0))</f>
        <v>0</v>
      </c>
      <c r="L266" s="13">
        <f>IF(VLOOKUP($C266,Incurred_Nominal!$A$25:$AQ$426,Incurred_Nominal!$AL$1,FALSE)="Commissioned Extra",0,
IF(VLOOKUP($C266,Incurred_Nominal!$A$25:$AQ$426,Incurred_Nominal!$AK$1,FALSE)=L$4,VLOOKUP($C266,Incurred_Nominal!$A$25:$AQ$426,Incurred_Nominal!$AG$1,FALSE),0))</f>
        <v>0</v>
      </c>
      <c r="M266" s="232">
        <f t="shared" si="23"/>
        <v>0</v>
      </c>
      <c r="N266" s="232" t="str">
        <f t="shared" si="24"/>
        <v/>
      </c>
      <c r="P266" s="232">
        <f>(VLOOKUP($C266,Incurred_Real!$A$25:$BR$427,Incurred_Real!AS$1,FALSE))*$M266</f>
        <v>0</v>
      </c>
      <c r="Q266" s="232">
        <f>(VLOOKUP($C266,Incurred_Real!$A$25:$BR$427,Incurred_Real!AT$1,FALSE))*$M266</f>
        <v>0</v>
      </c>
      <c r="R266" s="232">
        <f>(VLOOKUP($C266,Incurred_Real!$A$25:$BR$427,Incurred_Real!AU$1,FALSE))*$M266</f>
        <v>0</v>
      </c>
      <c r="S266" s="232">
        <f>(VLOOKUP($C266,Incurred_Real!$A$25:$BR$427,Incurred_Real!AV$1,FALSE))*$M266</f>
        <v>0</v>
      </c>
      <c r="T266" s="232">
        <f>(VLOOKUP($C266,Incurred_Real!$A$25:$BR$427,Incurred_Real!AW$1,FALSE))*$M266</f>
        <v>0</v>
      </c>
      <c r="U266" s="232">
        <f>(VLOOKUP($C266,Incurred_Real!$A$25:$BR$427,Incurred_Real!AX$1,FALSE))*$M266</f>
        <v>0</v>
      </c>
      <c r="V266" s="232">
        <f>(VLOOKUP($C266,Incurred_Real!$A$25:$BR$427,Incurred_Real!AY$1,FALSE))*$M266</f>
        <v>0</v>
      </c>
      <c r="W266" s="232">
        <f>(VLOOKUP($C266,Incurred_Real!$A$25:$BR$427,Incurred_Real!AZ$1,FALSE))*$M266</f>
        <v>0</v>
      </c>
      <c r="X266" s="232">
        <f>(VLOOKUP($C266,Incurred_Real!$A$25:$BR$427,Incurred_Real!BA$1,FALSE))*$M266</f>
        <v>0</v>
      </c>
      <c r="Y266" s="232">
        <f>(VLOOKUP($C266,Incurred_Real!$A$25:$BR$427,Incurred_Real!BB$1,FALSE))*$M266</f>
        <v>0</v>
      </c>
      <c r="Z266" s="232">
        <f>(VLOOKUP($C266,Incurred_Real!$A$25:$BR$427,Incurred_Real!BC$1,FALSE))*$M266</f>
        <v>0</v>
      </c>
      <c r="AA266" s="232">
        <f>(VLOOKUP($C266,Incurred_Real!$A$25:$BR$427,Incurred_Real!BD$1,FALSE))*$M266</f>
        <v>0</v>
      </c>
      <c r="AB266" s="232">
        <f>(VLOOKUP($C266,Incurred_Real!$A$25:$BR$427,Incurred_Real!BE$1,FALSE))*$M266</f>
        <v>0</v>
      </c>
      <c r="AC266" s="232">
        <f>(VLOOKUP($C266,Incurred_Real!$A$25:$BR$427,Incurred_Real!BF$1,FALSE))*$M266</f>
        <v>0</v>
      </c>
      <c r="AD266" s="232">
        <f>(VLOOKUP($C266,Incurred_Real!$A$25:$BR$427,Incurred_Real!BG$1,FALSE))*$M266</f>
        <v>0</v>
      </c>
      <c r="AE266" s="232">
        <f>(VLOOKUP($C266,Incurred_Real!$A$25:$BR$427,Incurred_Real!BH$1,FALSE))*$M266</f>
        <v>0</v>
      </c>
      <c r="AF266" s="232">
        <f>(VLOOKUP($C266,Incurred_Real!$A$25:$BR$427,Incurred_Real!BI$1,FALSE))*$M266</f>
        <v>0</v>
      </c>
      <c r="AG266" s="232">
        <f>(VLOOKUP($C266,Incurred_Real!$A$25:$BR$427,Incurred_Real!BJ$1,FALSE))*$M266</f>
        <v>0</v>
      </c>
      <c r="AH266" s="232">
        <f>(VLOOKUP($C266,Incurred_Real!$A$25:$BR$427,Incurred_Real!BK$1,FALSE))*$M266</f>
        <v>0</v>
      </c>
      <c r="AI266" s="232">
        <f>(VLOOKUP($C266,Incurred_Real!$A$25:$BR$427,Incurred_Real!BL$1,FALSE))*$M266</f>
        <v>0</v>
      </c>
      <c r="AJ266" s="232">
        <f>(VLOOKUP($C266,Incurred_Real!$A$25:$BR$427,Incurred_Real!BM$1,FALSE))*$M266</f>
        <v>0</v>
      </c>
      <c r="AK266" s="232">
        <f>(VLOOKUP($C266,Incurred_Real!$A$25:$BR$427,Incurred_Real!BN$1,FALSE))*$M266</f>
        <v>0</v>
      </c>
      <c r="AL266" s="232">
        <f>(VLOOKUP($C266,Incurred_Real!$A$25:$BR$427,Incurred_Real!BO$1,FALSE))*$M266</f>
        <v>0</v>
      </c>
      <c r="AM266" s="232">
        <f>(VLOOKUP($C266,Incurred_Real!$A$25:$BR$427,Incurred_Real!BP$1,FALSE))*$M266</f>
        <v>0</v>
      </c>
      <c r="AN266" s="232">
        <f>(VLOOKUP($C266,Incurred_Real!$A$25:$BR$427,Incurred_Real!BQ$1,FALSE))*$M266</f>
        <v>0</v>
      </c>
      <c r="AO266" s="232">
        <f>(VLOOKUP($C266,Incurred_Real!$A$25:$BR$427,Incurred_Real!BR$1,FALSE))*$M266</f>
        <v>0</v>
      </c>
      <c r="AP266" s="232">
        <f t="shared" si="25"/>
        <v>0</v>
      </c>
      <c r="AR266" s="232" t="b">
        <f t="shared" si="26"/>
        <v>1</v>
      </c>
    </row>
    <row r="267" spans="3:44" x14ac:dyDescent="0.15">
      <c r="C267" s="11" t="s">
        <v>894</v>
      </c>
      <c r="D267" s="11" t="str">
        <f>VLOOKUP(C267,'Project List'!$A$9:$AG$360,'Project List'!$G$1,FALSE)</f>
        <v>Implementation of Predict risk management software</v>
      </c>
      <c r="E267" s="11" t="str">
        <f>VLOOKUP($C267,Incurred_Real!$A$24:$E$376,Incurred_Real!$D$1,FALSE)</f>
        <v>Information Technology</v>
      </c>
      <c r="F267" s="13">
        <f>IF(VLOOKUP($C267,Incurred_Nominal!$A$25:$AQ$426,Incurred_Nominal!$AL$1,FALSE)="Commissioned Extra",0,
IF(VLOOKUP($C267,Incurred_Nominal!$A$25:$AQ$426,Incurred_Nominal!$AK$1,FALSE)=F$4,VLOOKUP($C267,Incurred_Nominal!$A$25:$AQ$426,Incurred_Nominal!$AG$1,FALSE),0))</f>
        <v>0</v>
      </c>
      <c r="G267" s="13">
        <f>IF(VLOOKUP($C267,Incurred_Nominal!$A$25:$AQ$426,Incurred_Nominal!$AL$1,FALSE)="Commissioned Extra",0,
IF(VLOOKUP($C267,Incurred_Nominal!$A$25:$AQ$426,Incurred_Nominal!$AK$1,FALSE)=G$4,VLOOKUP($C267,Incurred_Nominal!$A$25:$AQ$426,Incurred_Nominal!$AG$1,FALSE),0))</f>
        <v>0</v>
      </c>
      <c r="H267" s="13">
        <f>IF(VLOOKUP($C267,Incurred_Nominal!$A$25:$AQ$426,Incurred_Nominal!$AL$1,FALSE)="Commissioned Extra",0,
IF(VLOOKUP($C267,Incurred_Nominal!$A$25:$AQ$426,Incurred_Nominal!$AK$1,FALSE)=H$4,VLOOKUP($C267,Incurred_Nominal!$A$25:$AQ$426,Incurred_Nominal!$AG$1,FALSE),0))</f>
        <v>0</v>
      </c>
      <c r="I267" s="13">
        <f>IF(VLOOKUP($C267,Incurred_Nominal!$A$25:$AQ$426,Incurred_Nominal!$AL$1,FALSE)="Commissioned Extra",0,
IF(VLOOKUP($C267,Incurred_Nominal!$A$25:$AQ$426,Incurred_Nominal!$AK$1,FALSE)=I$4,VLOOKUP($C267,Incurred_Nominal!$A$25:$AQ$426,Incurred_Nominal!$AG$1,FALSE),0))</f>
        <v>0</v>
      </c>
      <c r="J267" s="13">
        <f>IF(VLOOKUP($C267,Incurred_Nominal!$A$25:$AQ$426,Incurred_Nominal!$AL$1,FALSE)="Commissioned Extra",0,
IF(VLOOKUP($C267,Incurred_Nominal!$A$25:$AQ$426,Incurred_Nominal!$AK$1,FALSE)=J$4,VLOOKUP($C267,Incurred_Nominal!$A$25:$AQ$426,Incurred_Nominal!$AG$1,FALSE),0))</f>
        <v>0</v>
      </c>
      <c r="K267" s="13">
        <f>IF(VLOOKUP($C267,Incurred_Nominal!$A$25:$AQ$426,Incurred_Nominal!$AL$1,FALSE)="Commissioned Extra",0,
IF(VLOOKUP($C267,Incurred_Nominal!$A$25:$AQ$426,Incurred_Nominal!$AK$1,FALSE)=K$4,VLOOKUP($C267,Incurred_Nominal!$A$25:$AQ$426,Incurred_Nominal!$AG$1,FALSE),0))</f>
        <v>0</v>
      </c>
      <c r="L267" s="13">
        <f>IF(VLOOKUP($C267,Incurred_Nominal!$A$25:$AQ$426,Incurred_Nominal!$AL$1,FALSE)="Commissioned Extra",0,
IF(VLOOKUP($C267,Incurred_Nominal!$A$25:$AQ$426,Incurred_Nominal!$AK$1,FALSE)=L$4,VLOOKUP($C267,Incurred_Nominal!$A$25:$AQ$426,Incurred_Nominal!$AG$1,FALSE),0))</f>
        <v>0</v>
      </c>
      <c r="M267" s="232">
        <f t="shared" si="23"/>
        <v>0</v>
      </c>
      <c r="N267" s="232" t="str">
        <f t="shared" si="24"/>
        <v/>
      </c>
      <c r="P267" s="232">
        <f>(VLOOKUP($C267,Incurred_Real!$A$25:$BR$427,Incurred_Real!AS$1,FALSE))*$M267</f>
        <v>0</v>
      </c>
      <c r="Q267" s="232">
        <f>(VLOOKUP($C267,Incurred_Real!$A$25:$BR$427,Incurred_Real!AT$1,FALSE))*$M267</f>
        <v>0</v>
      </c>
      <c r="R267" s="232">
        <f>(VLOOKUP($C267,Incurred_Real!$A$25:$BR$427,Incurred_Real!AU$1,FALSE))*$M267</f>
        <v>0</v>
      </c>
      <c r="S267" s="232">
        <f>(VLOOKUP($C267,Incurred_Real!$A$25:$BR$427,Incurred_Real!AV$1,FALSE))*$M267</f>
        <v>0</v>
      </c>
      <c r="T267" s="232">
        <f>(VLOOKUP($C267,Incurred_Real!$A$25:$BR$427,Incurred_Real!AW$1,FALSE))*$M267</f>
        <v>0</v>
      </c>
      <c r="U267" s="232">
        <f>(VLOOKUP($C267,Incurred_Real!$A$25:$BR$427,Incurred_Real!AX$1,FALSE))*$M267</f>
        <v>0</v>
      </c>
      <c r="V267" s="232">
        <f>(VLOOKUP($C267,Incurred_Real!$A$25:$BR$427,Incurred_Real!AY$1,FALSE))*$M267</f>
        <v>0</v>
      </c>
      <c r="W267" s="232">
        <f>(VLOOKUP($C267,Incurred_Real!$A$25:$BR$427,Incurred_Real!AZ$1,FALSE))*$M267</f>
        <v>0</v>
      </c>
      <c r="X267" s="232">
        <f>(VLOOKUP($C267,Incurred_Real!$A$25:$BR$427,Incurred_Real!BA$1,FALSE))*$M267</f>
        <v>0</v>
      </c>
      <c r="Y267" s="232">
        <f>(VLOOKUP($C267,Incurred_Real!$A$25:$BR$427,Incurred_Real!BB$1,FALSE))*$M267</f>
        <v>0</v>
      </c>
      <c r="Z267" s="232">
        <f>(VLOOKUP($C267,Incurred_Real!$A$25:$BR$427,Incurred_Real!BC$1,FALSE))*$M267</f>
        <v>0</v>
      </c>
      <c r="AA267" s="232">
        <f>(VLOOKUP($C267,Incurred_Real!$A$25:$BR$427,Incurred_Real!BD$1,FALSE))*$M267</f>
        <v>0</v>
      </c>
      <c r="AB267" s="232">
        <f>(VLOOKUP($C267,Incurred_Real!$A$25:$BR$427,Incurred_Real!BE$1,FALSE))*$M267</f>
        <v>0</v>
      </c>
      <c r="AC267" s="232">
        <f>(VLOOKUP($C267,Incurred_Real!$A$25:$BR$427,Incurred_Real!BF$1,FALSE))*$M267</f>
        <v>0</v>
      </c>
      <c r="AD267" s="232">
        <f>(VLOOKUP($C267,Incurred_Real!$A$25:$BR$427,Incurred_Real!BG$1,FALSE))*$M267</f>
        <v>0</v>
      </c>
      <c r="AE267" s="232">
        <f>(VLOOKUP($C267,Incurred_Real!$A$25:$BR$427,Incurred_Real!BH$1,FALSE))*$M267</f>
        <v>0</v>
      </c>
      <c r="AF267" s="232">
        <f>(VLOOKUP($C267,Incurred_Real!$A$25:$BR$427,Incurred_Real!BI$1,FALSE))*$M267</f>
        <v>0</v>
      </c>
      <c r="AG267" s="232">
        <f>(VLOOKUP($C267,Incurred_Real!$A$25:$BR$427,Incurred_Real!BJ$1,FALSE))*$M267</f>
        <v>0</v>
      </c>
      <c r="AH267" s="232">
        <f>(VLOOKUP($C267,Incurred_Real!$A$25:$BR$427,Incurred_Real!BK$1,FALSE))*$M267</f>
        <v>0</v>
      </c>
      <c r="AI267" s="232">
        <f>(VLOOKUP($C267,Incurred_Real!$A$25:$BR$427,Incurred_Real!BL$1,FALSE))*$M267</f>
        <v>0</v>
      </c>
      <c r="AJ267" s="232">
        <f>(VLOOKUP($C267,Incurred_Real!$A$25:$BR$427,Incurred_Real!BM$1,FALSE))*$M267</f>
        <v>0</v>
      </c>
      <c r="AK267" s="232">
        <f>(VLOOKUP($C267,Incurred_Real!$A$25:$BR$427,Incurred_Real!BN$1,FALSE))*$M267</f>
        <v>0</v>
      </c>
      <c r="AL267" s="232">
        <f>(VLOOKUP($C267,Incurred_Real!$A$25:$BR$427,Incurred_Real!BO$1,FALSE))*$M267</f>
        <v>0</v>
      </c>
      <c r="AM267" s="232">
        <f>(VLOOKUP($C267,Incurred_Real!$A$25:$BR$427,Incurred_Real!BP$1,FALSE))*$M267</f>
        <v>0</v>
      </c>
      <c r="AN267" s="232">
        <f>(VLOOKUP($C267,Incurred_Real!$A$25:$BR$427,Incurred_Real!BQ$1,FALSE))*$M267</f>
        <v>0</v>
      </c>
      <c r="AO267" s="232">
        <f>(VLOOKUP($C267,Incurred_Real!$A$25:$BR$427,Incurred_Real!BR$1,FALSE))*$M267</f>
        <v>0</v>
      </c>
      <c r="AP267" s="232">
        <f t="shared" si="25"/>
        <v>0</v>
      </c>
      <c r="AR267" s="232" t="b">
        <f t="shared" si="26"/>
        <v>1</v>
      </c>
    </row>
    <row r="268" spans="3:44" x14ac:dyDescent="0.15">
      <c r="C268" s="11" t="s">
        <v>902</v>
      </c>
      <c r="D268" s="11" t="str">
        <f>VLOOKUP(C268,'Project List'!$A$9:$AG$360,'Project List'!$G$1,FALSE)</f>
        <v>Substation and Building Security System Replacement</v>
      </c>
      <c r="E268" s="11" t="str">
        <f>VLOOKUP($C268,Incurred_Real!$A$24:$E$376,Incurred_Real!$D$1,FALSE)</f>
        <v>Replacement</v>
      </c>
      <c r="F268" s="13">
        <f>IF(VLOOKUP($C268,Incurred_Nominal!$A$25:$AQ$426,Incurred_Nominal!$AL$1,FALSE)="Commissioned Extra",0,
IF(VLOOKUP($C268,Incurred_Nominal!$A$25:$AQ$426,Incurred_Nominal!$AK$1,FALSE)=F$4,VLOOKUP($C268,Incurred_Nominal!$A$25:$AQ$426,Incurred_Nominal!$AG$1,FALSE),0))</f>
        <v>0</v>
      </c>
      <c r="G268" s="13">
        <f>IF(VLOOKUP($C268,Incurred_Nominal!$A$25:$AQ$426,Incurred_Nominal!$AL$1,FALSE)="Commissioned Extra",0,
IF(VLOOKUP($C268,Incurred_Nominal!$A$25:$AQ$426,Incurred_Nominal!$AK$1,FALSE)=G$4,VLOOKUP($C268,Incurred_Nominal!$A$25:$AQ$426,Incurred_Nominal!$AG$1,FALSE),0))</f>
        <v>0</v>
      </c>
      <c r="H268" s="13">
        <f>IF(VLOOKUP($C268,Incurred_Nominal!$A$25:$AQ$426,Incurred_Nominal!$AL$1,FALSE)="Commissioned Extra",0,
IF(VLOOKUP($C268,Incurred_Nominal!$A$25:$AQ$426,Incurred_Nominal!$AK$1,FALSE)=H$4,VLOOKUP($C268,Incurred_Nominal!$A$25:$AQ$426,Incurred_Nominal!$AG$1,FALSE),0))</f>
        <v>0</v>
      </c>
      <c r="I268" s="13">
        <f>IF(VLOOKUP($C268,Incurred_Nominal!$A$25:$AQ$426,Incurred_Nominal!$AL$1,FALSE)="Commissioned Extra",0,
IF(VLOOKUP($C268,Incurred_Nominal!$A$25:$AQ$426,Incurred_Nominal!$AK$1,FALSE)=I$4,VLOOKUP($C268,Incurred_Nominal!$A$25:$AQ$426,Incurred_Nominal!$AG$1,FALSE),0))</f>
        <v>0</v>
      </c>
      <c r="J268" s="13">
        <f>IF(VLOOKUP($C268,Incurred_Nominal!$A$25:$AQ$426,Incurred_Nominal!$AL$1,FALSE)="Commissioned Extra",0,
IF(VLOOKUP($C268,Incurred_Nominal!$A$25:$AQ$426,Incurred_Nominal!$AK$1,FALSE)=J$4,VLOOKUP($C268,Incurred_Nominal!$A$25:$AQ$426,Incurred_Nominal!$AG$1,FALSE),0))</f>
        <v>0</v>
      </c>
      <c r="K268" s="13">
        <f>IF(VLOOKUP($C268,Incurred_Nominal!$A$25:$AQ$426,Incurred_Nominal!$AL$1,FALSE)="Commissioned Extra",0,
IF(VLOOKUP($C268,Incurred_Nominal!$A$25:$AQ$426,Incurred_Nominal!$AK$1,FALSE)=K$4,VLOOKUP($C268,Incurred_Nominal!$A$25:$AQ$426,Incurred_Nominal!$AG$1,FALSE),0))</f>
        <v>0</v>
      </c>
      <c r="L268" s="13">
        <f>IF(VLOOKUP($C268,Incurred_Nominal!$A$25:$AQ$426,Incurred_Nominal!$AL$1,FALSE)="Commissioned Extra",0,
IF(VLOOKUP($C268,Incurred_Nominal!$A$25:$AQ$426,Incurred_Nominal!$AK$1,FALSE)=L$4,VLOOKUP($C268,Incurred_Nominal!$A$25:$AQ$426,Incurred_Nominal!$AG$1,FALSE),0))</f>
        <v>0</v>
      </c>
      <c r="M268" s="232">
        <f t="shared" si="23"/>
        <v>0</v>
      </c>
      <c r="N268" s="232" t="str">
        <f t="shared" si="24"/>
        <v/>
      </c>
      <c r="P268" s="232">
        <f>(VLOOKUP($C268,Incurred_Real!$A$25:$BR$427,Incurred_Real!AS$1,FALSE))*$M268</f>
        <v>0</v>
      </c>
      <c r="Q268" s="232">
        <f>(VLOOKUP($C268,Incurred_Real!$A$25:$BR$427,Incurred_Real!AT$1,FALSE))*$M268</f>
        <v>0</v>
      </c>
      <c r="R268" s="232">
        <f>(VLOOKUP($C268,Incurred_Real!$A$25:$BR$427,Incurred_Real!AU$1,FALSE))*$M268</f>
        <v>0</v>
      </c>
      <c r="S268" s="232">
        <f>(VLOOKUP($C268,Incurred_Real!$A$25:$BR$427,Incurred_Real!AV$1,FALSE))*$M268</f>
        <v>0</v>
      </c>
      <c r="T268" s="232">
        <f>(VLOOKUP($C268,Incurred_Real!$A$25:$BR$427,Incurred_Real!AW$1,FALSE))*$M268</f>
        <v>0</v>
      </c>
      <c r="U268" s="232">
        <f>(VLOOKUP($C268,Incurred_Real!$A$25:$BR$427,Incurred_Real!AX$1,FALSE))*$M268</f>
        <v>0</v>
      </c>
      <c r="V268" s="232">
        <f>(VLOOKUP($C268,Incurred_Real!$A$25:$BR$427,Incurred_Real!AY$1,FALSE))*$M268</f>
        <v>0</v>
      </c>
      <c r="W268" s="232">
        <f>(VLOOKUP($C268,Incurred_Real!$A$25:$BR$427,Incurred_Real!AZ$1,FALSE))*$M268</f>
        <v>0</v>
      </c>
      <c r="X268" s="232">
        <f>(VLOOKUP($C268,Incurred_Real!$A$25:$BR$427,Incurred_Real!BA$1,FALSE))*$M268</f>
        <v>0</v>
      </c>
      <c r="Y268" s="232">
        <f>(VLOOKUP($C268,Incurred_Real!$A$25:$BR$427,Incurred_Real!BB$1,FALSE))*$M268</f>
        <v>0</v>
      </c>
      <c r="Z268" s="232">
        <f>(VLOOKUP($C268,Incurred_Real!$A$25:$BR$427,Incurred_Real!BC$1,FALSE))*$M268</f>
        <v>0</v>
      </c>
      <c r="AA268" s="232">
        <f>(VLOOKUP($C268,Incurred_Real!$A$25:$BR$427,Incurred_Real!BD$1,FALSE))*$M268</f>
        <v>0</v>
      </c>
      <c r="AB268" s="232">
        <f>(VLOOKUP($C268,Incurred_Real!$A$25:$BR$427,Incurred_Real!BE$1,FALSE))*$M268</f>
        <v>0</v>
      </c>
      <c r="AC268" s="232">
        <f>(VLOOKUP($C268,Incurred_Real!$A$25:$BR$427,Incurred_Real!BF$1,FALSE))*$M268</f>
        <v>0</v>
      </c>
      <c r="AD268" s="232">
        <f>(VLOOKUP($C268,Incurred_Real!$A$25:$BR$427,Incurred_Real!BG$1,FALSE))*$M268</f>
        <v>0</v>
      </c>
      <c r="AE268" s="232">
        <f>(VLOOKUP($C268,Incurred_Real!$A$25:$BR$427,Incurred_Real!BH$1,FALSE))*$M268</f>
        <v>0</v>
      </c>
      <c r="AF268" s="232">
        <f>(VLOOKUP($C268,Incurred_Real!$A$25:$BR$427,Incurred_Real!BI$1,FALSE))*$M268</f>
        <v>0</v>
      </c>
      <c r="AG268" s="232">
        <f>(VLOOKUP($C268,Incurred_Real!$A$25:$BR$427,Incurred_Real!BJ$1,FALSE))*$M268</f>
        <v>0</v>
      </c>
      <c r="AH268" s="232">
        <f>(VLOOKUP($C268,Incurred_Real!$A$25:$BR$427,Incurred_Real!BK$1,FALSE))*$M268</f>
        <v>0</v>
      </c>
      <c r="AI268" s="232">
        <f>(VLOOKUP($C268,Incurred_Real!$A$25:$BR$427,Incurred_Real!BL$1,FALSE))*$M268</f>
        <v>0</v>
      </c>
      <c r="AJ268" s="232">
        <f>(VLOOKUP($C268,Incurred_Real!$A$25:$BR$427,Incurred_Real!BM$1,FALSE))*$M268</f>
        <v>0</v>
      </c>
      <c r="AK268" s="232">
        <f>(VLOOKUP($C268,Incurred_Real!$A$25:$BR$427,Incurred_Real!BN$1,FALSE))*$M268</f>
        <v>0</v>
      </c>
      <c r="AL268" s="232">
        <f>(VLOOKUP($C268,Incurred_Real!$A$25:$BR$427,Incurred_Real!BO$1,FALSE))*$M268</f>
        <v>0</v>
      </c>
      <c r="AM268" s="232">
        <f>(VLOOKUP($C268,Incurred_Real!$A$25:$BR$427,Incurred_Real!BP$1,FALSE))*$M268</f>
        <v>0</v>
      </c>
      <c r="AN268" s="232">
        <f>(VLOOKUP($C268,Incurred_Real!$A$25:$BR$427,Incurred_Real!BQ$1,FALSE))*$M268</f>
        <v>0</v>
      </c>
      <c r="AO268" s="232">
        <f>(VLOOKUP($C268,Incurred_Real!$A$25:$BR$427,Incurred_Real!BR$1,FALSE))*$M268</f>
        <v>0</v>
      </c>
      <c r="AP268" s="232">
        <f t="shared" si="25"/>
        <v>0</v>
      </c>
      <c r="AR268" s="232" t="b">
        <f t="shared" si="26"/>
        <v>1</v>
      </c>
    </row>
    <row r="269" spans="3:44" x14ac:dyDescent="0.15">
      <c r="C269" s="11" t="s">
        <v>895</v>
      </c>
      <c r="D269" s="11" t="str">
        <f>VLOOKUP(C269,'Project List'!$A$9:$AG$360,'Project List'!$G$1,FALSE)</f>
        <v>ERP Systems Refresh</v>
      </c>
      <c r="E269" s="11" t="str">
        <f>VLOOKUP($C269,Incurred_Real!$A$24:$E$376,Incurred_Real!$D$1,FALSE)</f>
        <v>Information Technology</v>
      </c>
      <c r="F269" s="13">
        <f>IF(VLOOKUP($C269,Incurred_Nominal!$A$25:$AQ$426,Incurred_Nominal!$AL$1,FALSE)="Commissioned Extra",0,
IF(VLOOKUP($C269,Incurred_Nominal!$A$25:$AQ$426,Incurred_Nominal!$AK$1,FALSE)=F$4,VLOOKUP($C269,Incurred_Nominal!$A$25:$AQ$426,Incurred_Nominal!$AG$1,FALSE),0))</f>
        <v>9607543.0744877085</v>
      </c>
      <c r="G269" s="13">
        <f>IF(VLOOKUP($C269,Incurred_Nominal!$A$25:$AQ$426,Incurred_Nominal!$AL$1,FALSE)="Commissioned Extra",0,
IF(VLOOKUP($C269,Incurred_Nominal!$A$25:$AQ$426,Incurred_Nominal!$AK$1,FALSE)=G$4,VLOOKUP($C269,Incurred_Nominal!$A$25:$AQ$426,Incurred_Nominal!$AG$1,FALSE),0))</f>
        <v>0</v>
      </c>
      <c r="H269" s="13">
        <f>IF(VLOOKUP($C269,Incurred_Nominal!$A$25:$AQ$426,Incurred_Nominal!$AL$1,FALSE)="Commissioned Extra",0,
IF(VLOOKUP($C269,Incurred_Nominal!$A$25:$AQ$426,Incurred_Nominal!$AK$1,FALSE)=H$4,VLOOKUP($C269,Incurred_Nominal!$A$25:$AQ$426,Incurred_Nominal!$AG$1,FALSE),0))</f>
        <v>0</v>
      </c>
      <c r="I269" s="13">
        <f>IF(VLOOKUP($C269,Incurred_Nominal!$A$25:$AQ$426,Incurred_Nominal!$AL$1,FALSE)="Commissioned Extra",0,
IF(VLOOKUP($C269,Incurred_Nominal!$A$25:$AQ$426,Incurred_Nominal!$AK$1,FALSE)=I$4,VLOOKUP($C269,Incurred_Nominal!$A$25:$AQ$426,Incurred_Nominal!$AG$1,FALSE),0))</f>
        <v>0</v>
      </c>
      <c r="J269" s="13">
        <f>IF(VLOOKUP($C269,Incurred_Nominal!$A$25:$AQ$426,Incurred_Nominal!$AL$1,FALSE)="Commissioned Extra",0,
IF(VLOOKUP($C269,Incurred_Nominal!$A$25:$AQ$426,Incurred_Nominal!$AK$1,FALSE)=J$4,VLOOKUP($C269,Incurred_Nominal!$A$25:$AQ$426,Incurred_Nominal!$AG$1,FALSE),0))</f>
        <v>0</v>
      </c>
      <c r="K269" s="13">
        <f>IF(VLOOKUP($C269,Incurred_Nominal!$A$25:$AQ$426,Incurred_Nominal!$AL$1,FALSE)="Commissioned Extra",0,
IF(VLOOKUP($C269,Incurred_Nominal!$A$25:$AQ$426,Incurred_Nominal!$AK$1,FALSE)=K$4,VLOOKUP($C269,Incurred_Nominal!$A$25:$AQ$426,Incurred_Nominal!$AG$1,FALSE),0))</f>
        <v>0</v>
      </c>
      <c r="L269" s="13">
        <f>IF(VLOOKUP($C269,Incurred_Nominal!$A$25:$AQ$426,Incurred_Nominal!$AL$1,FALSE)="Commissioned Extra",0,
IF(VLOOKUP($C269,Incurred_Nominal!$A$25:$AQ$426,Incurred_Nominal!$AK$1,FALSE)=L$4,VLOOKUP($C269,Incurred_Nominal!$A$25:$AQ$426,Incurred_Nominal!$AG$1,FALSE),0))</f>
        <v>0</v>
      </c>
      <c r="M269" s="232">
        <f t="shared" si="23"/>
        <v>9607543.0744877085</v>
      </c>
      <c r="N269" s="232">
        <f t="shared" si="24"/>
        <v>2022</v>
      </c>
      <c r="P269" s="232">
        <f>(VLOOKUP($C269,Incurred_Real!$A$25:$BR$427,Incurred_Real!AS$1,FALSE))*$M269</f>
        <v>0</v>
      </c>
      <c r="Q269" s="232">
        <f>(VLOOKUP($C269,Incurred_Real!$A$25:$BR$427,Incurred_Real!AT$1,FALSE))*$M269</f>
        <v>0</v>
      </c>
      <c r="R269" s="232">
        <f>(VLOOKUP($C269,Incurred_Real!$A$25:$BR$427,Incurred_Real!AU$1,FALSE))*$M269</f>
        <v>0</v>
      </c>
      <c r="S269" s="232">
        <f>(VLOOKUP($C269,Incurred_Real!$A$25:$BR$427,Incurred_Real!AV$1,FALSE))*$M269</f>
        <v>9607543.0744877085</v>
      </c>
      <c r="T269" s="232">
        <f>(VLOOKUP($C269,Incurred_Real!$A$25:$BR$427,Incurred_Real!AW$1,FALSE))*$M269</f>
        <v>0</v>
      </c>
      <c r="U269" s="232">
        <f>(VLOOKUP($C269,Incurred_Real!$A$25:$BR$427,Incurred_Real!AX$1,FALSE))*$M269</f>
        <v>0</v>
      </c>
      <c r="V269" s="232">
        <f>(VLOOKUP($C269,Incurred_Real!$A$25:$BR$427,Incurred_Real!AY$1,FALSE))*$M269</f>
        <v>0</v>
      </c>
      <c r="W269" s="232">
        <f>(VLOOKUP($C269,Incurred_Real!$A$25:$BR$427,Incurred_Real!AZ$1,FALSE))*$M269</f>
        <v>0</v>
      </c>
      <c r="X269" s="232">
        <f>(VLOOKUP($C269,Incurred_Real!$A$25:$BR$427,Incurred_Real!BA$1,FALSE))*$M269</f>
        <v>0</v>
      </c>
      <c r="Y269" s="232">
        <f>(VLOOKUP($C269,Incurred_Real!$A$25:$BR$427,Incurred_Real!BB$1,FALSE))*$M269</f>
        <v>0</v>
      </c>
      <c r="Z269" s="232">
        <f>(VLOOKUP($C269,Incurred_Real!$A$25:$BR$427,Incurred_Real!BC$1,FALSE))*$M269</f>
        <v>0</v>
      </c>
      <c r="AA269" s="232">
        <f>(VLOOKUP($C269,Incurred_Real!$A$25:$BR$427,Incurred_Real!BD$1,FALSE))*$M269</f>
        <v>0</v>
      </c>
      <c r="AB269" s="232">
        <f>(VLOOKUP($C269,Incurred_Real!$A$25:$BR$427,Incurred_Real!BE$1,FALSE))*$M269</f>
        <v>0</v>
      </c>
      <c r="AC269" s="232">
        <f>(VLOOKUP($C269,Incurred_Real!$A$25:$BR$427,Incurred_Real!BF$1,FALSE))*$M269</f>
        <v>0</v>
      </c>
      <c r="AD269" s="232">
        <f>(VLOOKUP($C269,Incurred_Real!$A$25:$BR$427,Incurred_Real!BG$1,FALSE))*$M269</f>
        <v>0</v>
      </c>
      <c r="AE269" s="232">
        <f>(VLOOKUP($C269,Incurred_Real!$A$25:$BR$427,Incurred_Real!BH$1,FALSE))*$M269</f>
        <v>0</v>
      </c>
      <c r="AF269" s="232">
        <f>(VLOOKUP($C269,Incurred_Real!$A$25:$BR$427,Incurred_Real!BI$1,FALSE))*$M269</f>
        <v>0</v>
      </c>
      <c r="AG269" s="232">
        <f>(VLOOKUP($C269,Incurred_Real!$A$25:$BR$427,Incurred_Real!BJ$1,FALSE))*$M269</f>
        <v>0</v>
      </c>
      <c r="AH269" s="232">
        <f>(VLOOKUP($C269,Incurred_Real!$A$25:$BR$427,Incurred_Real!BK$1,FALSE))*$M269</f>
        <v>0</v>
      </c>
      <c r="AI269" s="232">
        <f>(VLOOKUP($C269,Incurred_Real!$A$25:$BR$427,Incurred_Real!BL$1,FALSE))*$M269</f>
        <v>0</v>
      </c>
      <c r="AJ269" s="232">
        <f>(VLOOKUP($C269,Incurred_Real!$A$25:$BR$427,Incurred_Real!BM$1,FALSE))*$M269</f>
        <v>0</v>
      </c>
      <c r="AK269" s="232">
        <f>(VLOOKUP($C269,Incurred_Real!$A$25:$BR$427,Incurred_Real!BN$1,FALSE))*$M269</f>
        <v>0</v>
      </c>
      <c r="AL269" s="232">
        <f>(VLOOKUP($C269,Incurred_Real!$A$25:$BR$427,Incurred_Real!BO$1,FALSE))*$M269</f>
        <v>0</v>
      </c>
      <c r="AM269" s="232">
        <f>(VLOOKUP($C269,Incurred_Real!$A$25:$BR$427,Incurred_Real!BP$1,FALSE))*$M269</f>
        <v>0</v>
      </c>
      <c r="AN269" s="232">
        <f>(VLOOKUP($C269,Incurred_Real!$A$25:$BR$427,Incurred_Real!BQ$1,FALSE))*$M269</f>
        <v>0</v>
      </c>
      <c r="AO269" s="232">
        <f>(VLOOKUP($C269,Incurred_Real!$A$25:$BR$427,Incurred_Real!BR$1,FALSE))*$M269</f>
        <v>0</v>
      </c>
      <c r="AP269" s="232">
        <f t="shared" si="25"/>
        <v>9607543.0744877085</v>
      </c>
      <c r="AR269" s="232" t="b">
        <f t="shared" si="26"/>
        <v>1</v>
      </c>
    </row>
    <row r="270" spans="3:44" x14ac:dyDescent="0.15">
      <c r="C270" s="11" t="s">
        <v>956</v>
      </c>
      <c r="D270" s="11" t="str">
        <f>VLOOKUP(C270,'Project List'!$A$9:$AG$360,'Project List'!$G$1,FALSE)</f>
        <v>AC Board Replacement 2024-2028</v>
      </c>
      <c r="E270" s="11" t="str">
        <f>VLOOKUP($C270,Incurred_Real!$A$24:$E$376,Incurred_Real!$D$1,FALSE)</f>
        <v>Replacement</v>
      </c>
      <c r="F270" s="13">
        <f>IF(VLOOKUP($C270,Incurred_Nominal!$A$25:$AQ$426,Incurred_Nominal!$AL$1,FALSE)="Commissioned Extra",0,
IF(VLOOKUP($C270,Incurred_Nominal!$A$25:$AQ$426,Incurred_Nominal!$AK$1,FALSE)=F$4,VLOOKUP($C270,Incurred_Nominal!$A$25:$AQ$426,Incurred_Nominal!$AG$1,FALSE),0))</f>
        <v>0</v>
      </c>
      <c r="G270" s="13">
        <f>IF(VLOOKUP($C270,Incurred_Nominal!$A$25:$AQ$426,Incurred_Nominal!$AL$1,FALSE)="Commissioned Extra",0,
IF(VLOOKUP($C270,Incurred_Nominal!$A$25:$AQ$426,Incurred_Nominal!$AK$1,FALSE)=G$4,VLOOKUP($C270,Incurred_Nominal!$A$25:$AQ$426,Incurred_Nominal!$AG$1,FALSE),0))</f>
        <v>0</v>
      </c>
      <c r="H270" s="13">
        <f>IF(VLOOKUP($C270,Incurred_Nominal!$A$25:$AQ$426,Incurred_Nominal!$AL$1,FALSE)="Commissioned Extra",0,
IF(VLOOKUP($C270,Incurred_Nominal!$A$25:$AQ$426,Incurred_Nominal!$AK$1,FALSE)=H$4,VLOOKUP($C270,Incurred_Nominal!$A$25:$AQ$426,Incurred_Nominal!$AG$1,FALSE),0))</f>
        <v>0</v>
      </c>
      <c r="I270" s="13">
        <f>IF(VLOOKUP($C270,Incurred_Nominal!$A$25:$AQ$426,Incurred_Nominal!$AL$1,FALSE)="Commissioned Extra",0,
IF(VLOOKUP($C270,Incurred_Nominal!$A$25:$AQ$426,Incurred_Nominal!$AK$1,FALSE)=I$4,VLOOKUP($C270,Incurred_Nominal!$A$25:$AQ$426,Incurred_Nominal!$AG$1,FALSE),0))</f>
        <v>0</v>
      </c>
      <c r="J270" s="13">
        <f>IF(VLOOKUP($C270,Incurred_Nominal!$A$25:$AQ$426,Incurred_Nominal!$AL$1,FALSE)="Commissioned Extra",0,
IF(VLOOKUP($C270,Incurred_Nominal!$A$25:$AQ$426,Incurred_Nominal!$AK$1,FALSE)=J$4,VLOOKUP($C270,Incurred_Nominal!$A$25:$AQ$426,Incurred_Nominal!$AG$1,FALSE),0))</f>
        <v>0</v>
      </c>
      <c r="K270" s="13">
        <f>IF(VLOOKUP($C270,Incurred_Nominal!$A$25:$AQ$426,Incurred_Nominal!$AL$1,FALSE)="Commissioned Extra",0,
IF(VLOOKUP($C270,Incurred_Nominal!$A$25:$AQ$426,Incurred_Nominal!$AK$1,FALSE)=K$4,VLOOKUP($C270,Incurred_Nominal!$A$25:$AQ$426,Incurred_Nominal!$AG$1,FALSE),0))</f>
        <v>0</v>
      </c>
      <c r="L270" s="13">
        <f>IF(VLOOKUP($C270,Incurred_Nominal!$A$25:$AQ$426,Incurred_Nominal!$AL$1,FALSE)="Commissioned Extra",0,
IF(VLOOKUP($C270,Incurred_Nominal!$A$25:$AQ$426,Incurred_Nominal!$AK$1,FALSE)=L$4,VLOOKUP($C270,Incurred_Nominal!$A$25:$AQ$426,Incurred_Nominal!$AG$1,FALSE),0))</f>
        <v>10680617.223450962</v>
      </c>
      <c r="M270" s="232">
        <f t="shared" si="23"/>
        <v>10680617.223450962</v>
      </c>
      <c r="N270" s="232">
        <f t="shared" si="24"/>
        <v>2028</v>
      </c>
      <c r="P270" s="232">
        <f>(VLOOKUP($C270,Incurred_Real!$A$25:$BR$427,Incurred_Real!AS$1,FALSE))*$M270</f>
        <v>0</v>
      </c>
      <c r="Q270" s="232">
        <f>(VLOOKUP($C270,Incurred_Real!$A$25:$BR$427,Incurred_Real!AT$1,FALSE))*$M270</f>
        <v>0</v>
      </c>
      <c r="R270" s="232">
        <f>(VLOOKUP($C270,Incurred_Real!$A$25:$BR$427,Incurred_Real!AU$1,FALSE))*$M270</f>
        <v>0</v>
      </c>
      <c r="S270" s="232">
        <f>(VLOOKUP($C270,Incurred_Real!$A$25:$BR$427,Incurred_Real!AV$1,FALSE))*$M270</f>
        <v>0</v>
      </c>
      <c r="T270" s="232">
        <f>(VLOOKUP($C270,Incurred_Real!$A$25:$BR$427,Incurred_Real!AW$1,FALSE))*$M270</f>
        <v>0</v>
      </c>
      <c r="U270" s="232">
        <f>(VLOOKUP($C270,Incurred_Real!$A$25:$BR$427,Incurred_Real!AX$1,FALSE))*$M270</f>
        <v>0</v>
      </c>
      <c r="V270" s="232">
        <f>(VLOOKUP($C270,Incurred_Real!$A$25:$BR$427,Incurred_Real!AY$1,FALSE))*$M270</f>
        <v>0</v>
      </c>
      <c r="W270" s="232">
        <f>(VLOOKUP($C270,Incurred_Real!$A$25:$BR$427,Incurred_Real!AZ$1,FALSE))*$M270</f>
        <v>0</v>
      </c>
      <c r="X270" s="232">
        <f>(VLOOKUP($C270,Incurred_Real!$A$25:$BR$427,Incurred_Real!BA$1,FALSE))*$M270</f>
        <v>0</v>
      </c>
      <c r="Y270" s="232">
        <f>(VLOOKUP($C270,Incurred_Real!$A$25:$BR$427,Incurred_Real!BB$1,FALSE))*$M270</f>
        <v>3430762.6067145243</v>
      </c>
      <c r="Z270" s="232">
        <f>(VLOOKUP($C270,Incurred_Real!$A$25:$BR$427,Incurred_Real!BC$1,FALSE))*$M270</f>
        <v>557242.39421689231</v>
      </c>
      <c r="AA270" s="232">
        <f>(VLOOKUP($C270,Incurred_Real!$A$25:$BR$427,Incurred_Real!BD$1,FALSE))*$M270</f>
        <v>6336437.1023757318</v>
      </c>
      <c r="AB270" s="232">
        <f>(VLOOKUP($C270,Incurred_Real!$A$25:$BR$427,Incurred_Real!BE$1,FALSE))*$M270</f>
        <v>0</v>
      </c>
      <c r="AC270" s="232">
        <f>(VLOOKUP($C270,Incurred_Real!$A$25:$BR$427,Incurred_Real!BF$1,FALSE))*$M270</f>
        <v>0</v>
      </c>
      <c r="AD270" s="232">
        <f>(VLOOKUP($C270,Incurred_Real!$A$25:$BR$427,Incurred_Real!BG$1,FALSE))*$M270</f>
        <v>356175.12014381523</v>
      </c>
      <c r="AE270" s="232">
        <f>(VLOOKUP($C270,Incurred_Real!$A$25:$BR$427,Incurred_Real!BH$1,FALSE))*$M270</f>
        <v>0</v>
      </c>
      <c r="AF270" s="232">
        <f>(VLOOKUP($C270,Incurred_Real!$A$25:$BR$427,Incurred_Real!BI$1,FALSE))*$M270</f>
        <v>0</v>
      </c>
      <c r="AG270" s="232">
        <f>(VLOOKUP($C270,Incurred_Real!$A$25:$BR$427,Incurred_Real!BJ$1,FALSE))*$M270</f>
        <v>0</v>
      </c>
      <c r="AH270" s="232">
        <f>(VLOOKUP($C270,Incurred_Real!$A$25:$BR$427,Incurred_Real!BK$1,FALSE))*$M270</f>
        <v>0</v>
      </c>
      <c r="AI270" s="232">
        <f>(VLOOKUP($C270,Incurred_Real!$A$25:$BR$427,Incurred_Real!BL$1,FALSE))*$M270</f>
        <v>0</v>
      </c>
      <c r="AJ270" s="232">
        <f>(VLOOKUP($C270,Incurred_Real!$A$25:$BR$427,Incurred_Real!BM$1,FALSE))*$M270</f>
        <v>0</v>
      </c>
      <c r="AK270" s="232">
        <f>(VLOOKUP($C270,Incurred_Real!$A$25:$BR$427,Incurred_Real!BN$1,FALSE))*$M270</f>
        <v>0</v>
      </c>
      <c r="AL270" s="232">
        <f>(VLOOKUP($C270,Incurred_Real!$A$25:$BR$427,Incurred_Real!BO$1,FALSE))*$M270</f>
        <v>0</v>
      </c>
      <c r="AM270" s="232">
        <f>(VLOOKUP($C270,Incurred_Real!$A$25:$BR$427,Incurred_Real!BP$1,FALSE))*$M270</f>
        <v>0</v>
      </c>
      <c r="AN270" s="232">
        <f>(VLOOKUP($C270,Incurred_Real!$A$25:$BR$427,Incurred_Real!BQ$1,FALSE))*$M270</f>
        <v>0</v>
      </c>
      <c r="AO270" s="232">
        <f>(VLOOKUP($C270,Incurred_Real!$A$25:$BR$427,Incurred_Real!BR$1,FALSE))*$M270</f>
        <v>0</v>
      </c>
      <c r="AP270" s="232">
        <f t="shared" si="25"/>
        <v>10680617.223450964</v>
      </c>
      <c r="AR270" s="232" t="b">
        <f>AP270=M270</f>
        <v>1</v>
      </c>
    </row>
    <row r="271" spans="3:44" x14ac:dyDescent="0.15">
      <c r="C271" s="11" t="s">
        <v>975</v>
      </c>
      <c r="D271" s="11" t="str">
        <f>VLOOKUP(C271,'Project List'!$A$9:$AG$360,'Project List'!$G$1,FALSE)</f>
        <v>Control Room Systems Development</v>
      </c>
      <c r="E271" s="11" t="str">
        <f>VLOOKUP($C271,Incurred_Real!$A$24:$E$376,Incurred_Real!$D$1,FALSE)</f>
        <v>Security/Compliance</v>
      </c>
      <c r="F271" s="13">
        <f>IF(VLOOKUP($C271,Incurred_Nominal!$A$25:$AQ$426,Incurred_Nominal!$AL$1,FALSE)="Commissioned Extra",0,
IF(VLOOKUP($C271,Incurred_Nominal!$A$25:$AQ$426,Incurred_Nominal!$AK$1,FALSE)=F$4,VLOOKUP($C271,Incurred_Nominal!$A$25:$AQ$426,Incurred_Nominal!$AG$1,FALSE),0))</f>
        <v>0</v>
      </c>
      <c r="G271" s="13">
        <f>IF(VLOOKUP($C271,Incurred_Nominal!$A$25:$AQ$426,Incurred_Nominal!$AL$1,FALSE)="Commissioned Extra",0,
IF(VLOOKUP($C271,Incurred_Nominal!$A$25:$AQ$426,Incurred_Nominal!$AK$1,FALSE)=G$4,VLOOKUP($C271,Incurred_Nominal!$A$25:$AQ$426,Incurred_Nominal!$AG$1,FALSE),0))</f>
        <v>0</v>
      </c>
      <c r="H271" s="13">
        <f>IF(VLOOKUP($C271,Incurred_Nominal!$A$25:$AQ$426,Incurred_Nominal!$AL$1,FALSE)="Commissioned Extra",0,
IF(VLOOKUP($C271,Incurred_Nominal!$A$25:$AQ$426,Incurred_Nominal!$AK$1,FALSE)=H$4,VLOOKUP($C271,Incurred_Nominal!$A$25:$AQ$426,Incurred_Nominal!$AG$1,FALSE),0))</f>
        <v>0</v>
      </c>
      <c r="I271" s="13">
        <f>IF(VLOOKUP($C271,Incurred_Nominal!$A$25:$AQ$426,Incurred_Nominal!$AL$1,FALSE)="Commissioned Extra",0,
IF(VLOOKUP($C271,Incurred_Nominal!$A$25:$AQ$426,Incurred_Nominal!$AK$1,FALSE)=I$4,VLOOKUP($C271,Incurred_Nominal!$A$25:$AQ$426,Incurred_Nominal!$AG$1,FALSE),0))</f>
        <v>0</v>
      </c>
      <c r="J271" s="13">
        <f>IF(VLOOKUP($C271,Incurred_Nominal!$A$25:$AQ$426,Incurred_Nominal!$AL$1,FALSE)="Commissioned Extra",0,
IF(VLOOKUP($C271,Incurred_Nominal!$A$25:$AQ$426,Incurred_Nominal!$AK$1,FALSE)=J$4,VLOOKUP($C271,Incurred_Nominal!$A$25:$AQ$426,Incurred_Nominal!$AG$1,FALSE),0))</f>
        <v>0</v>
      </c>
      <c r="K271" s="13">
        <f>IF(VLOOKUP($C271,Incurred_Nominal!$A$25:$AQ$426,Incurred_Nominal!$AL$1,FALSE)="Commissioned Extra",0,
IF(VLOOKUP($C271,Incurred_Nominal!$A$25:$AQ$426,Incurred_Nominal!$AK$1,FALSE)=K$4,VLOOKUP($C271,Incurred_Nominal!$A$25:$AQ$426,Incurred_Nominal!$AG$1,FALSE),0))</f>
        <v>0</v>
      </c>
      <c r="L271" s="13">
        <f>IF(VLOOKUP($C271,Incurred_Nominal!$A$25:$AQ$426,Incurred_Nominal!$AL$1,FALSE)="Commissioned Extra",0,
IF(VLOOKUP($C271,Incurred_Nominal!$A$25:$AQ$426,Incurred_Nominal!$AK$1,FALSE)=L$4,VLOOKUP($C271,Incurred_Nominal!$A$25:$AQ$426,Incurred_Nominal!$AG$1,FALSE),0))</f>
        <v>1759398.9987517805</v>
      </c>
      <c r="M271" s="232">
        <f t="shared" si="23"/>
        <v>1759398.9987517805</v>
      </c>
      <c r="N271" s="232">
        <f t="shared" si="24"/>
        <v>2028</v>
      </c>
      <c r="P271" s="232">
        <f>(VLOOKUP($C271,Incurred_Real!$A$25:$BR$427,Incurred_Real!AS$1,FALSE))*$M271</f>
        <v>0</v>
      </c>
      <c r="Q271" s="232">
        <f>(VLOOKUP($C271,Incurred_Real!$A$25:$BR$427,Incurred_Real!AT$1,FALSE))*$M271</f>
        <v>0</v>
      </c>
      <c r="R271" s="232">
        <f>(VLOOKUP($C271,Incurred_Real!$A$25:$BR$427,Incurred_Real!AU$1,FALSE))*$M271</f>
        <v>0</v>
      </c>
      <c r="S271" s="232">
        <f>(VLOOKUP($C271,Incurred_Real!$A$25:$BR$427,Incurred_Real!AV$1,FALSE))*$M271</f>
        <v>1759398.9987517805</v>
      </c>
      <c r="T271" s="232">
        <f>(VLOOKUP($C271,Incurred_Real!$A$25:$BR$427,Incurred_Real!AW$1,FALSE))*$M271</f>
        <v>0</v>
      </c>
      <c r="U271" s="232">
        <f>(VLOOKUP($C271,Incurred_Real!$A$25:$BR$427,Incurred_Real!AX$1,FALSE))*$M271</f>
        <v>0</v>
      </c>
      <c r="V271" s="232">
        <f>(VLOOKUP($C271,Incurred_Real!$A$25:$BR$427,Incurred_Real!AY$1,FALSE))*$M271</f>
        <v>0</v>
      </c>
      <c r="W271" s="232">
        <f>(VLOOKUP($C271,Incurred_Real!$A$25:$BR$427,Incurred_Real!AZ$1,FALSE))*$M271</f>
        <v>0</v>
      </c>
      <c r="X271" s="232">
        <f>(VLOOKUP($C271,Incurred_Real!$A$25:$BR$427,Incurred_Real!BA$1,FALSE))*$M271</f>
        <v>0</v>
      </c>
      <c r="Y271" s="232">
        <f>(VLOOKUP($C271,Incurred_Real!$A$25:$BR$427,Incurred_Real!BB$1,FALSE))*$M271</f>
        <v>0</v>
      </c>
      <c r="Z271" s="232">
        <f>(VLOOKUP($C271,Incurred_Real!$A$25:$BR$427,Incurred_Real!BC$1,FALSE))*$M271</f>
        <v>0</v>
      </c>
      <c r="AA271" s="232">
        <f>(VLOOKUP($C271,Incurred_Real!$A$25:$BR$427,Incurred_Real!BD$1,FALSE))*$M271</f>
        <v>0</v>
      </c>
      <c r="AB271" s="232">
        <f>(VLOOKUP($C271,Incurred_Real!$A$25:$BR$427,Incurred_Real!BE$1,FALSE))*$M271</f>
        <v>0</v>
      </c>
      <c r="AC271" s="232">
        <f>(VLOOKUP($C271,Incurred_Real!$A$25:$BR$427,Incurred_Real!BF$1,FALSE))*$M271</f>
        <v>0</v>
      </c>
      <c r="AD271" s="232">
        <f>(VLOOKUP($C271,Incurred_Real!$A$25:$BR$427,Incurred_Real!BG$1,FALSE))*$M271</f>
        <v>0</v>
      </c>
      <c r="AE271" s="232">
        <f>(VLOOKUP($C271,Incurred_Real!$A$25:$BR$427,Incurred_Real!BH$1,FALSE))*$M271</f>
        <v>0</v>
      </c>
      <c r="AF271" s="232">
        <f>(VLOOKUP($C271,Incurred_Real!$A$25:$BR$427,Incurred_Real!BI$1,FALSE))*$M271</f>
        <v>0</v>
      </c>
      <c r="AG271" s="232">
        <f>(VLOOKUP($C271,Incurred_Real!$A$25:$BR$427,Incurred_Real!BJ$1,FALSE))*$M271</f>
        <v>0</v>
      </c>
      <c r="AH271" s="232">
        <f>(VLOOKUP($C271,Incurred_Real!$A$25:$BR$427,Incurred_Real!BK$1,FALSE))*$M271</f>
        <v>0</v>
      </c>
      <c r="AI271" s="232">
        <f>(VLOOKUP($C271,Incurred_Real!$A$25:$BR$427,Incurred_Real!BL$1,FALSE))*$M271</f>
        <v>0</v>
      </c>
      <c r="AJ271" s="232">
        <f>(VLOOKUP($C271,Incurred_Real!$A$25:$BR$427,Incurred_Real!BM$1,FALSE))*$M271</f>
        <v>0</v>
      </c>
      <c r="AK271" s="232">
        <f>(VLOOKUP($C271,Incurred_Real!$A$25:$BR$427,Incurred_Real!BN$1,FALSE))*$M271</f>
        <v>0</v>
      </c>
      <c r="AL271" s="232">
        <f>(VLOOKUP($C271,Incurred_Real!$A$25:$BR$427,Incurred_Real!BO$1,FALSE))*$M271</f>
        <v>0</v>
      </c>
      <c r="AM271" s="232">
        <f>(VLOOKUP($C271,Incurred_Real!$A$25:$BR$427,Incurred_Real!BP$1,FALSE))*$M271</f>
        <v>0</v>
      </c>
      <c r="AN271" s="232">
        <f>(VLOOKUP($C271,Incurred_Real!$A$25:$BR$427,Incurred_Real!BQ$1,FALSE))*$M271</f>
        <v>0</v>
      </c>
      <c r="AO271" s="232">
        <f>(VLOOKUP($C271,Incurred_Real!$A$25:$BR$427,Incurred_Real!BR$1,FALSE))*$M271</f>
        <v>0</v>
      </c>
      <c r="AP271" s="232">
        <f t="shared" si="25"/>
        <v>1759398.9987517805</v>
      </c>
      <c r="AR271" s="232" t="b">
        <f>AP271=M271</f>
        <v>1</v>
      </c>
    </row>
    <row r="272" spans="3:44" x14ac:dyDescent="0.15">
      <c r="C272" s="11" t="s">
        <v>939</v>
      </c>
      <c r="D272" s="11" t="str">
        <f>VLOOKUP(C272,'Project List'!$A$9:$AG$360,'Project List'!$G$1,FALSE)</f>
        <v>Asset Cost and Risk Analysis System Upgrade 2024-2028</v>
      </c>
      <c r="E272" s="11" t="str">
        <f>VLOOKUP($C272,Incurred_Real!$A$24:$E$376,Incurred_Real!$D$1,FALSE)</f>
        <v>Replacement</v>
      </c>
      <c r="F272" s="13">
        <f>IF(VLOOKUP($C272,Incurred_Nominal!$A$25:$AQ$426,Incurred_Nominal!$AL$1,FALSE)="Commissioned Extra",0,
IF(VLOOKUP($C272,Incurred_Nominal!$A$25:$AQ$426,Incurred_Nominal!$AK$1,FALSE)=F$4,VLOOKUP($C272,Incurred_Nominal!$A$25:$AQ$426,Incurred_Nominal!$AG$1,FALSE),0))</f>
        <v>0</v>
      </c>
      <c r="G272" s="13">
        <f>IF(VLOOKUP($C272,Incurred_Nominal!$A$25:$AQ$426,Incurred_Nominal!$AL$1,FALSE)="Commissioned Extra",0,
IF(VLOOKUP($C272,Incurred_Nominal!$A$25:$AQ$426,Incurred_Nominal!$AK$1,FALSE)=G$4,VLOOKUP($C272,Incurred_Nominal!$A$25:$AQ$426,Incurred_Nominal!$AG$1,FALSE),0))</f>
        <v>0</v>
      </c>
      <c r="H272" s="13">
        <f>IF(VLOOKUP($C272,Incurred_Nominal!$A$25:$AQ$426,Incurred_Nominal!$AL$1,FALSE)="Commissioned Extra",0,
IF(VLOOKUP($C272,Incurred_Nominal!$A$25:$AQ$426,Incurred_Nominal!$AK$1,FALSE)=H$4,VLOOKUP($C272,Incurred_Nominal!$A$25:$AQ$426,Incurred_Nominal!$AG$1,FALSE),0))</f>
        <v>0</v>
      </c>
      <c r="I272" s="13">
        <f>IF(VLOOKUP($C272,Incurred_Nominal!$A$25:$AQ$426,Incurred_Nominal!$AL$1,FALSE)="Commissioned Extra",0,
IF(VLOOKUP($C272,Incurred_Nominal!$A$25:$AQ$426,Incurred_Nominal!$AK$1,FALSE)=I$4,VLOOKUP($C272,Incurred_Nominal!$A$25:$AQ$426,Incurred_Nominal!$AG$1,FALSE),0))</f>
        <v>0</v>
      </c>
      <c r="J272" s="13">
        <f>IF(VLOOKUP($C272,Incurred_Nominal!$A$25:$AQ$426,Incurred_Nominal!$AL$1,FALSE)="Commissioned Extra",0,
IF(VLOOKUP($C272,Incurred_Nominal!$A$25:$AQ$426,Incurred_Nominal!$AK$1,FALSE)=J$4,VLOOKUP($C272,Incurred_Nominal!$A$25:$AQ$426,Incurred_Nominal!$AG$1,FALSE),0))</f>
        <v>430415.31920896936</v>
      </c>
      <c r="K272" s="13">
        <f>IF(VLOOKUP($C272,Incurred_Nominal!$A$25:$AQ$426,Incurred_Nominal!$AL$1,FALSE)="Commissioned Extra",0,
IF(VLOOKUP($C272,Incurred_Nominal!$A$25:$AQ$426,Incurred_Nominal!$AK$1,FALSE)=K$4,VLOOKUP($C272,Incurred_Nominal!$A$25:$AQ$426,Incurred_Nominal!$AG$1,FALSE),0))</f>
        <v>0</v>
      </c>
      <c r="L272" s="13">
        <f>IF(VLOOKUP($C272,Incurred_Nominal!$A$25:$AQ$426,Incurred_Nominal!$AL$1,FALSE)="Commissioned Extra",0,
IF(VLOOKUP($C272,Incurred_Nominal!$A$25:$AQ$426,Incurred_Nominal!$AK$1,FALSE)=L$4,VLOOKUP($C272,Incurred_Nominal!$A$25:$AQ$426,Incurred_Nominal!$AG$1,FALSE),0))</f>
        <v>0</v>
      </c>
      <c r="M272" s="232">
        <f t="shared" si="23"/>
        <v>430415.31920896936</v>
      </c>
      <c r="N272" s="232">
        <f t="shared" si="24"/>
        <v>2026</v>
      </c>
      <c r="P272" s="232">
        <f>(VLOOKUP($C272,Incurred_Real!$A$25:$BR$427,Incurred_Real!AS$1,FALSE))*$M272</f>
        <v>0</v>
      </c>
      <c r="Q272" s="232">
        <f>(VLOOKUP($C272,Incurred_Real!$A$25:$BR$427,Incurred_Real!AT$1,FALSE))*$M272</f>
        <v>0</v>
      </c>
      <c r="R272" s="232">
        <f>(VLOOKUP($C272,Incurred_Real!$A$25:$BR$427,Incurred_Real!AU$1,FALSE))*$M272</f>
        <v>0</v>
      </c>
      <c r="S272" s="232">
        <f>(VLOOKUP($C272,Incurred_Real!$A$25:$BR$427,Incurred_Real!AV$1,FALSE))*$M272</f>
        <v>430415.31920896936</v>
      </c>
      <c r="T272" s="232">
        <f>(VLOOKUP($C272,Incurred_Real!$A$25:$BR$427,Incurred_Real!AW$1,FALSE))*$M272</f>
        <v>0</v>
      </c>
      <c r="U272" s="232">
        <f>(VLOOKUP($C272,Incurred_Real!$A$25:$BR$427,Incurred_Real!AX$1,FALSE))*$M272</f>
        <v>0</v>
      </c>
      <c r="V272" s="232">
        <f>(VLOOKUP($C272,Incurred_Real!$A$25:$BR$427,Incurred_Real!AY$1,FALSE))*$M272</f>
        <v>0</v>
      </c>
      <c r="W272" s="232">
        <f>(VLOOKUP($C272,Incurred_Real!$A$25:$BR$427,Incurred_Real!AZ$1,FALSE))*$M272</f>
        <v>0</v>
      </c>
      <c r="X272" s="232">
        <f>(VLOOKUP($C272,Incurred_Real!$A$25:$BR$427,Incurred_Real!BA$1,FALSE))*$M272</f>
        <v>0</v>
      </c>
      <c r="Y272" s="232">
        <f>(VLOOKUP($C272,Incurred_Real!$A$25:$BR$427,Incurred_Real!BB$1,FALSE))*$M272</f>
        <v>0</v>
      </c>
      <c r="Z272" s="232">
        <f>(VLOOKUP($C272,Incurred_Real!$A$25:$BR$427,Incurred_Real!BC$1,FALSE))*$M272</f>
        <v>0</v>
      </c>
      <c r="AA272" s="232">
        <f>(VLOOKUP($C272,Incurred_Real!$A$25:$BR$427,Incurred_Real!BD$1,FALSE))*$M272</f>
        <v>0</v>
      </c>
      <c r="AB272" s="232">
        <f>(VLOOKUP($C272,Incurred_Real!$A$25:$BR$427,Incurred_Real!BE$1,FALSE))*$M272</f>
        <v>0</v>
      </c>
      <c r="AC272" s="232">
        <f>(VLOOKUP($C272,Incurred_Real!$A$25:$BR$427,Incurred_Real!BF$1,FALSE))*$M272</f>
        <v>0</v>
      </c>
      <c r="AD272" s="232">
        <f>(VLOOKUP($C272,Incurred_Real!$A$25:$BR$427,Incurred_Real!BG$1,FALSE))*$M272</f>
        <v>0</v>
      </c>
      <c r="AE272" s="232">
        <f>(VLOOKUP($C272,Incurred_Real!$A$25:$BR$427,Incurred_Real!BH$1,FALSE))*$M272</f>
        <v>0</v>
      </c>
      <c r="AF272" s="232">
        <f>(VLOOKUP($C272,Incurred_Real!$A$25:$BR$427,Incurred_Real!BI$1,FALSE))*$M272</f>
        <v>0</v>
      </c>
      <c r="AG272" s="232">
        <f>(VLOOKUP($C272,Incurred_Real!$A$25:$BR$427,Incurred_Real!BJ$1,FALSE))*$M272</f>
        <v>0</v>
      </c>
      <c r="AH272" s="232">
        <f>(VLOOKUP($C272,Incurred_Real!$A$25:$BR$427,Incurred_Real!BK$1,FALSE))*$M272</f>
        <v>0</v>
      </c>
      <c r="AI272" s="232">
        <f>(VLOOKUP($C272,Incurred_Real!$A$25:$BR$427,Incurred_Real!BL$1,FALSE))*$M272</f>
        <v>0</v>
      </c>
      <c r="AJ272" s="232">
        <f>(VLOOKUP($C272,Incurred_Real!$A$25:$BR$427,Incurred_Real!BM$1,FALSE))*$M272</f>
        <v>0</v>
      </c>
      <c r="AK272" s="232">
        <f>(VLOOKUP($C272,Incurred_Real!$A$25:$BR$427,Incurred_Real!BN$1,FALSE))*$M272</f>
        <v>0</v>
      </c>
      <c r="AL272" s="232">
        <f>(VLOOKUP($C272,Incurred_Real!$A$25:$BR$427,Incurred_Real!BO$1,FALSE))*$M272</f>
        <v>0</v>
      </c>
      <c r="AM272" s="232">
        <f>(VLOOKUP($C272,Incurred_Real!$A$25:$BR$427,Incurred_Real!BP$1,FALSE))*$M272</f>
        <v>0</v>
      </c>
      <c r="AN272" s="232">
        <f>(VLOOKUP($C272,Incurred_Real!$A$25:$BR$427,Incurred_Real!BQ$1,FALSE))*$M272</f>
        <v>0</v>
      </c>
      <c r="AO272" s="232">
        <f>(VLOOKUP($C272,Incurred_Real!$A$25:$BR$427,Incurred_Real!BR$1,FALSE))*$M272</f>
        <v>0</v>
      </c>
      <c r="AP272" s="232">
        <f t="shared" si="25"/>
        <v>430415.31920896936</v>
      </c>
      <c r="AR272" s="232" t="b">
        <f t="shared" si="26"/>
        <v>1</v>
      </c>
    </row>
    <row r="273" spans="3:44" x14ac:dyDescent="0.15">
      <c r="C273" s="11" t="s">
        <v>940</v>
      </c>
      <c r="D273" s="11" t="str">
        <f>VLOOKUP(C273,'Project List'!$A$9:$AG$360,'Project List'!$G$1,FALSE)</f>
        <v>Device Configuration Management System Replacement 2023-2028</v>
      </c>
      <c r="E273" s="11" t="str">
        <f>VLOOKUP($C273,Incurred_Real!$A$24:$E$376,Incurred_Real!$D$1,FALSE)</f>
        <v>Replacement</v>
      </c>
      <c r="F273" s="13">
        <f>IF(VLOOKUP($C273,Incurred_Nominal!$A$25:$AQ$426,Incurred_Nominal!$AL$1,FALSE)="Commissioned Extra",0,
IF(VLOOKUP($C273,Incurred_Nominal!$A$25:$AQ$426,Incurred_Nominal!$AK$1,FALSE)=F$4,VLOOKUP($C273,Incurred_Nominal!$A$25:$AQ$426,Incurred_Nominal!$AG$1,FALSE),0))</f>
        <v>0</v>
      </c>
      <c r="G273" s="13">
        <f>IF(VLOOKUP($C273,Incurred_Nominal!$A$25:$AQ$426,Incurred_Nominal!$AL$1,FALSE)="Commissioned Extra",0,
IF(VLOOKUP($C273,Incurred_Nominal!$A$25:$AQ$426,Incurred_Nominal!$AK$1,FALSE)=G$4,VLOOKUP($C273,Incurred_Nominal!$A$25:$AQ$426,Incurred_Nominal!$AG$1,FALSE),0))</f>
        <v>0</v>
      </c>
      <c r="H273" s="13">
        <f>IF(VLOOKUP($C273,Incurred_Nominal!$A$25:$AQ$426,Incurred_Nominal!$AL$1,FALSE)="Commissioned Extra",0,
IF(VLOOKUP($C273,Incurred_Nominal!$A$25:$AQ$426,Incurred_Nominal!$AK$1,FALSE)=H$4,VLOOKUP($C273,Incurred_Nominal!$A$25:$AQ$426,Incurred_Nominal!$AG$1,FALSE),0))</f>
        <v>0</v>
      </c>
      <c r="I273" s="13">
        <f>IF(VLOOKUP($C273,Incurred_Nominal!$A$25:$AQ$426,Incurred_Nominal!$AL$1,FALSE)="Commissioned Extra",0,
IF(VLOOKUP($C273,Incurred_Nominal!$A$25:$AQ$426,Incurred_Nominal!$AK$1,FALSE)=I$4,VLOOKUP($C273,Incurred_Nominal!$A$25:$AQ$426,Incurred_Nominal!$AG$1,FALSE),0))</f>
        <v>0</v>
      </c>
      <c r="J273" s="13">
        <f>IF(VLOOKUP($C273,Incurred_Nominal!$A$25:$AQ$426,Incurred_Nominal!$AL$1,FALSE)="Commissioned Extra",0,
IF(VLOOKUP($C273,Incurred_Nominal!$A$25:$AQ$426,Incurred_Nominal!$AK$1,FALSE)=J$4,VLOOKUP($C273,Incurred_Nominal!$A$25:$AQ$426,Incurred_Nominal!$AG$1,FALSE),0))</f>
        <v>1360869.0207917313</v>
      </c>
      <c r="K273" s="13">
        <f>IF(VLOOKUP($C273,Incurred_Nominal!$A$25:$AQ$426,Incurred_Nominal!$AL$1,FALSE)="Commissioned Extra",0,
IF(VLOOKUP($C273,Incurred_Nominal!$A$25:$AQ$426,Incurred_Nominal!$AK$1,FALSE)=K$4,VLOOKUP($C273,Incurred_Nominal!$A$25:$AQ$426,Incurred_Nominal!$AG$1,FALSE),0))</f>
        <v>0</v>
      </c>
      <c r="L273" s="13">
        <f>IF(VLOOKUP($C273,Incurred_Nominal!$A$25:$AQ$426,Incurred_Nominal!$AL$1,FALSE)="Commissioned Extra",0,
IF(VLOOKUP($C273,Incurred_Nominal!$A$25:$AQ$426,Incurred_Nominal!$AK$1,FALSE)=L$4,VLOOKUP($C273,Incurred_Nominal!$A$25:$AQ$426,Incurred_Nominal!$AG$1,FALSE),0))</f>
        <v>0</v>
      </c>
      <c r="M273" s="232">
        <f t="shared" si="23"/>
        <v>1360869.0207917313</v>
      </c>
      <c r="N273" s="232">
        <f t="shared" si="24"/>
        <v>2026</v>
      </c>
      <c r="P273" s="232">
        <f>(VLOOKUP($C273,Incurred_Real!$A$25:$BR$427,Incurred_Real!AS$1,FALSE))*$M273</f>
        <v>0</v>
      </c>
      <c r="Q273" s="232">
        <f>(VLOOKUP($C273,Incurred_Real!$A$25:$BR$427,Incurred_Real!AT$1,FALSE))*$M273</f>
        <v>0</v>
      </c>
      <c r="R273" s="232">
        <f>(VLOOKUP($C273,Incurred_Real!$A$25:$BR$427,Incurred_Real!AU$1,FALSE))*$M273</f>
        <v>0</v>
      </c>
      <c r="S273" s="232">
        <f>(VLOOKUP($C273,Incurred_Real!$A$25:$BR$427,Incurred_Real!AV$1,FALSE))*$M273</f>
        <v>1360869.0207917313</v>
      </c>
      <c r="T273" s="232">
        <f>(VLOOKUP($C273,Incurred_Real!$A$25:$BR$427,Incurred_Real!AW$1,FALSE))*$M273</f>
        <v>0</v>
      </c>
      <c r="U273" s="232">
        <f>(VLOOKUP($C273,Incurred_Real!$A$25:$BR$427,Incurred_Real!AX$1,FALSE))*$M273</f>
        <v>0</v>
      </c>
      <c r="V273" s="232">
        <f>(VLOOKUP($C273,Incurred_Real!$A$25:$BR$427,Incurred_Real!AY$1,FALSE))*$M273</f>
        <v>0</v>
      </c>
      <c r="W273" s="232">
        <f>(VLOOKUP($C273,Incurred_Real!$A$25:$BR$427,Incurred_Real!AZ$1,FALSE))*$M273</f>
        <v>0</v>
      </c>
      <c r="X273" s="232">
        <f>(VLOOKUP($C273,Incurred_Real!$A$25:$BR$427,Incurred_Real!BA$1,FALSE))*$M273</f>
        <v>0</v>
      </c>
      <c r="Y273" s="232">
        <f>(VLOOKUP($C273,Incurred_Real!$A$25:$BR$427,Incurred_Real!BB$1,FALSE))*$M273</f>
        <v>0</v>
      </c>
      <c r="Z273" s="232">
        <f>(VLOOKUP($C273,Incurred_Real!$A$25:$BR$427,Incurred_Real!BC$1,FALSE))*$M273</f>
        <v>0</v>
      </c>
      <c r="AA273" s="232">
        <f>(VLOOKUP($C273,Incurred_Real!$A$25:$BR$427,Incurred_Real!BD$1,FALSE))*$M273</f>
        <v>0</v>
      </c>
      <c r="AB273" s="232">
        <f>(VLOOKUP($C273,Incurred_Real!$A$25:$BR$427,Incurred_Real!BE$1,FALSE))*$M273</f>
        <v>0</v>
      </c>
      <c r="AC273" s="232">
        <f>(VLOOKUP($C273,Incurred_Real!$A$25:$BR$427,Incurred_Real!BF$1,FALSE))*$M273</f>
        <v>0</v>
      </c>
      <c r="AD273" s="232">
        <f>(VLOOKUP($C273,Incurred_Real!$A$25:$BR$427,Incurred_Real!BG$1,FALSE))*$M273</f>
        <v>0</v>
      </c>
      <c r="AE273" s="232">
        <f>(VLOOKUP($C273,Incurred_Real!$A$25:$BR$427,Incurred_Real!BH$1,FALSE))*$M273</f>
        <v>0</v>
      </c>
      <c r="AF273" s="232">
        <f>(VLOOKUP($C273,Incurred_Real!$A$25:$BR$427,Incurred_Real!BI$1,FALSE))*$M273</f>
        <v>0</v>
      </c>
      <c r="AG273" s="232">
        <f>(VLOOKUP($C273,Incurred_Real!$A$25:$BR$427,Incurred_Real!BJ$1,FALSE))*$M273</f>
        <v>0</v>
      </c>
      <c r="AH273" s="232">
        <f>(VLOOKUP($C273,Incurred_Real!$A$25:$BR$427,Incurred_Real!BK$1,FALSE))*$M273</f>
        <v>0</v>
      </c>
      <c r="AI273" s="232">
        <f>(VLOOKUP($C273,Incurred_Real!$A$25:$BR$427,Incurred_Real!BL$1,FALSE))*$M273</f>
        <v>0</v>
      </c>
      <c r="AJ273" s="232">
        <f>(VLOOKUP($C273,Incurred_Real!$A$25:$BR$427,Incurred_Real!BM$1,FALSE))*$M273</f>
        <v>0</v>
      </c>
      <c r="AK273" s="232">
        <f>(VLOOKUP($C273,Incurred_Real!$A$25:$BR$427,Incurred_Real!BN$1,FALSE))*$M273</f>
        <v>0</v>
      </c>
      <c r="AL273" s="232">
        <f>(VLOOKUP($C273,Incurred_Real!$A$25:$BR$427,Incurred_Real!BO$1,FALSE))*$M273</f>
        <v>0</v>
      </c>
      <c r="AM273" s="232">
        <f>(VLOOKUP($C273,Incurred_Real!$A$25:$BR$427,Incurred_Real!BP$1,FALSE))*$M273</f>
        <v>0</v>
      </c>
      <c r="AN273" s="232">
        <f>(VLOOKUP($C273,Incurred_Real!$A$25:$BR$427,Incurred_Real!BQ$1,FALSE))*$M273</f>
        <v>0</v>
      </c>
      <c r="AO273" s="232">
        <f>(VLOOKUP($C273,Incurred_Real!$A$25:$BR$427,Incurred_Real!BR$1,FALSE))*$M273</f>
        <v>0</v>
      </c>
      <c r="AP273" s="232">
        <f t="shared" si="25"/>
        <v>1360869.0207917313</v>
      </c>
      <c r="AR273" s="232" t="b">
        <f t="shared" si="26"/>
        <v>1</v>
      </c>
    </row>
    <row r="274" spans="3:44" x14ac:dyDescent="0.15">
      <c r="C274" s="11" t="s">
        <v>941</v>
      </c>
      <c r="D274" s="11" t="str">
        <f>VLOOKUP(C274,'Project List'!$A$9:$AG$360,'Project List'!$G$1,FALSE)</f>
        <v>Asset Dynamic Ratings System Refresh 2024-2028</v>
      </c>
      <c r="E274" s="11" t="str">
        <f>VLOOKUP($C274,Incurred_Real!$A$24:$E$376,Incurred_Real!$D$1,FALSE)</f>
        <v>Replacement</v>
      </c>
      <c r="F274" s="13">
        <f>IF(VLOOKUP($C274,Incurred_Nominal!$A$25:$AQ$426,Incurred_Nominal!$AL$1,FALSE)="Commissioned Extra",0,
IF(VLOOKUP($C274,Incurred_Nominal!$A$25:$AQ$426,Incurred_Nominal!$AK$1,FALSE)=F$4,VLOOKUP($C274,Incurred_Nominal!$A$25:$AQ$426,Incurred_Nominal!$AG$1,FALSE),0))</f>
        <v>0</v>
      </c>
      <c r="G274" s="13">
        <f>IF(VLOOKUP($C274,Incurred_Nominal!$A$25:$AQ$426,Incurred_Nominal!$AL$1,FALSE)="Commissioned Extra",0,
IF(VLOOKUP($C274,Incurred_Nominal!$A$25:$AQ$426,Incurred_Nominal!$AK$1,FALSE)=G$4,VLOOKUP($C274,Incurred_Nominal!$A$25:$AQ$426,Incurred_Nominal!$AG$1,FALSE),0))</f>
        <v>0</v>
      </c>
      <c r="H274" s="13">
        <f>IF(VLOOKUP($C274,Incurred_Nominal!$A$25:$AQ$426,Incurred_Nominal!$AL$1,FALSE)="Commissioned Extra",0,
IF(VLOOKUP($C274,Incurred_Nominal!$A$25:$AQ$426,Incurred_Nominal!$AK$1,FALSE)=H$4,VLOOKUP($C274,Incurred_Nominal!$A$25:$AQ$426,Incurred_Nominal!$AG$1,FALSE),0))</f>
        <v>0</v>
      </c>
      <c r="I274" s="13">
        <f>IF(VLOOKUP($C274,Incurred_Nominal!$A$25:$AQ$426,Incurred_Nominal!$AL$1,FALSE)="Commissioned Extra",0,
IF(VLOOKUP($C274,Incurred_Nominal!$A$25:$AQ$426,Incurred_Nominal!$AK$1,FALSE)=I$4,VLOOKUP($C274,Incurred_Nominal!$A$25:$AQ$426,Incurred_Nominal!$AG$1,FALSE),0))</f>
        <v>1436816.610294292</v>
      </c>
      <c r="J274" s="13">
        <f>IF(VLOOKUP($C274,Incurred_Nominal!$A$25:$AQ$426,Incurred_Nominal!$AL$1,FALSE)="Commissioned Extra",0,
IF(VLOOKUP($C274,Incurred_Nominal!$A$25:$AQ$426,Incurred_Nominal!$AK$1,FALSE)=J$4,VLOOKUP($C274,Incurred_Nominal!$A$25:$AQ$426,Incurred_Nominal!$AG$1,FALSE),0))</f>
        <v>0</v>
      </c>
      <c r="K274" s="13">
        <f>IF(VLOOKUP($C274,Incurred_Nominal!$A$25:$AQ$426,Incurred_Nominal!$AL$1,FALSE)="Commissioned Extra",0,
IF(VLOOKUP($C274,Incurred_Nominal!$A$25:$AQ$426,Incurred_Nominal!$AK$1,FALSE)=K$4,VLOOKUP($C274,Incurred_Nominal!$A$25:$AQ$426,Incurred_Nominal!$AG$1,FALSE),0))</f>
        <v>0</v>
      </c>
      <c r="L274" s="13">
        <f>IF(VLOOKUP($C274,Incurred_Nominal!$A$25:$AQ$426,Incurred_Nominal!$AL$1,FALSE)="Commissioned Extra",0,
IF(VLOOKUP($C274,Incurred_Nominal!$A$25:$AQ$426,Incurred_Nominal!$AK$1,FALSE)=L$4,VLOOKUP($C274,Incurred_Nominal!$A$25:$AQ$426,Incurred_Nominal!$AG$1,FALSE),0))</f>
        <v>0</v>
      </c>
      <c r="M274" s="232">
        <f t="shared" si="23"/>
        <v>1436816.610294292</v>
      </c>
      <c r="N274" s="232">
        <f t="shared" si="24"/>
        <v>2025</v>
      </c>
      <c r="P274" s="232">
        <f>(VLOOKUP($C274,Incurred_Real!$A$25:$BR$427,Incurred_Real!AS$1,FALSE))*$M274</f>
        <v>0</v>
      </c>
      <c r="Q274" s="232">
        <f>(VLOOKUP($C274,Incurred_Real!$A$25:$BR$427,Incurred_Real!AT$1,FALSE))*$M274</f>
        <v>0</v>
      </c>
      <c r="R274" s="232">
        <f>(VLOOKUP($C274,Incurred_Real!$A$25:$BR$427,Incurred_Real!AU$1,FALSE))*$M274</f>
        <v>0</v>
      </c>
      <c r="S274" s="232">
        <f>(VLOOKUP($C274,Incurred_Real!$A$25:$BR$427,Incurred_Real!AV$1,FALSE))*$M274</f>
        <v>1436816.610294292</v>
      </c>
      <c r="T274" s="232">
        <f>(VLOOKUP($C274,Incurred_Real!$A$25:$BR$427,Incurred_Real!AW$1,FALSE))*$M274</f>
        <v>0</v>
      </c>
      <c r="U274" s="232">
        <f>(VLOOKUP($C274,Incurred_Real!$A$25:$BR$427,Incurred_Real!AX$1,FALSE))*$M274</f>
        <v>0</v>
      </c>
      <c r="V274" s="232">
        <f>(VLOOKUP($C274,Incurred_Real!$A$25:$BR$427,Incurred_Real!AY$1,FALSE))*$M274</f>
        <v>0</v>
      </c>
      <c r="W274" s="232">
        <f>(VLOOKUP($C274,Incurred_Real!$A$25:$BR$427,Incurred_Real!AZ$1,FALSE))*$M274</f>
        <v>0</v>
      </c>
      <c r="X274" s="232">
        <f>(VLOOKUP($C274,Incurred_Real!$A$25:$BR$427,Incurred_Real!BA$1,FALSE))*$M274</f>
        <v>0</v>
      </c>
      <c r="Y274" s="232">
        <f>(VLOOKUP($C274,Incurred_Real!$A$25:$BR$427,Incurred_Real!BB$1,FALSE))*$M274</f>
        <v>0</v>
      </c>
      <c r="Z274" s="232">
        <f>(VLOOKUP($C274,Incurred_Real!$A$25:$BR$427,Incurred_Real!BC$1,FALSE))*$M274</f>
        <v>0</v>
      </c>
      <c r="AA274" s="232">
        <f>(VLOOKUP($C274,Incurred_Real!$A$25:$BR$427,Incurred_Real!BD$1,FALSE))*$M274</f>
        <v>0</v>
      </c>
      <c r="AB274" s="232">
        <f>(VLOOKUP($C274,Incurred_Real!$A$25:$BR$427,Incurred_Real!BE$1,FALSE))*$M274</f>
        <v>0</v>
      </c>
      <c r="AC274" s="232">
        <f>(VLOOKUP($C274,Incurred_Real!$A$25:$BR$427,Incurred_Real!BF$1,FALSE))*$M274</f>
        <v>0</v>
      </c>
      <c r="AD274" s="232">
        <f>(VLOOKUP($C274,Incurred_Real!$A$25:$BR$427,Incurred_Real!BG$1,FALSE))*$M274</f>
        <v>0</v>
      </c>
      <c r="AE274" s="232">
        <f>(VLOOKUP($C274,Incurred_Real!$A$25:$BR$427,Incurred_Real!BH$1,FALSE))*$M274</f>
        <v>0</v>
      </c>
      <c r="AF274" s="232">
        <f>(VLOOKUP($C274,Incurred_Real!$A$25:$BR$427,Incurred_Real!BI$1,FALSE))*$M274</f>
        <v>0</v>
      </c>
      <c r="AG274" s="232">
        <f>(VLOOKUP($C274,Incurred_Real!$A$25:$BR$427,Incurred_Real!BJ$1,FALSE))*$M274</f>
        <v>0</v>
      </c>
      <c r="AH274" s="232">
        <f>(VLOOKUP($C274,Incurred_Real!$A$25:$BR$427,Incurred_Real!BK$1,FALSE))*$M274</f>
        <v>0</v>
      </c>
      <c r="AI274" s="232">
        <f>(VLOOKUP($C274,Incurred_Real!$A$25:$BR$427,Incurred_Real!BL$1,FALSE))*$M274</f>
        <v>0</v>
      </c>
      <c r="AJ274" s="232">
        <f>(VLOOKUP($C274,Incurred_Real!$A$25:$BR$427,Incurred_Real!BM$1,FALSE))*$M274</f>
        <v>0</v>
      </c>
      <c r="AK274" s="232">
        <f>(VLOOKUP($C274,Incurred_Real!$A$25:$BR$427,Incurred_Real!BN$1,FALSE))*$M274</f>
        <v>0</v>
      </c>
      <c r="AL274" s="232">
        <f>(VLOOKUP($C274,Incurred_Real!$A$25:$BR$427,Incurred_Real!BO$1,FALSE))*$M274</f>
        <v>0</v>
      </c>
      <c r="AM274" s="232">
        <f>(VLOOKUP($C274,Incurred_Real!$A$25:$BR$427,Incurred_Real!BP$1,FALSE))*$M274</f>
        <v>0</v>
      </c>
      <c r="AN274" s="232">
        <f>(VLOOKUP($C274,Incurred_Real!$A$25:$BR$427,Incurred_Real!BQ$1,FALSE))*$M274</f>
        <v>0</v>
      </c>
      <c r="AO274" s="232">
        <f>(VLOOKUP($C274,Incurred_Real!$A$25:$BR$427,Incurred_Real!BR$1,FALSE))*$M274</f>
        <v>0</v>
      </c>
      <c r="AP274" s="232">
        <f t="shared" si="25"/>
        <v>1436816.610294292</v>
      </c>
      <c r="AR274" s="232" t="b">
        <f t="shared" si="26"/>
        <v>1</v>
      </c>
    </row>
    <row r="275" spans="3:44" x14ac:dyDescent="0.15">
      <c r="C275" s="11" t="s">
        <v>957</v>
      </c>
      <c r="D275" s="11" t="str">
        <f>VLOOKUP(C275,'Project List'!$A$9:$AG$360,'Project List'!$G$1,FALSE)</f>
        <v>BatteryUnit Asset Replacement 2024-2028</v>
      </c>
      <c r="E275" s="11" t="str">
        <f>VLOOKUP($C275,Incurred_Real!$A$24:$E$376,Incurred_Real!$D$1,FALSE)</f>
        <v>Replacement</v>
      </c>
      <c r="F275" s="13">
        <f>IF(VLOOKUP($C275,Incurred_Nominal!$A$25:$AQ$426,Incurred_Nominal!$AL$1,FALSE)="Commissioned Extra",0,
IF(VLOOKUP($C275,Incurred_Nominal!$A$25:$AQ$426,Incurred_Nominal!$AK$1,FALSE)=F$4,VLOOKUP($C275,Incurred_Nominal!$A$25:$AQ$426,Incurred_Nominal!$AG$1,FALSE),0))</f>
        <v>0</v>
      </c>
      <c r="G275" s="13">
        <f>IF(VLOOKUP($C275,Incurred_Nominal!$A$25:$AQ$426,Incurred_Nominal!$AL$1,FALSE)="Commissioned Extra",0,
IF(VLOOKUP($C275,Incurred_Nominal!$A$25:$AQ$426,Incurred_Nominal!$AK$1,FALSE)=G$4,VLOOKUP($C275,Incurred_Nominal!$A$25:$AQ$426,Incurred_Nominal!$AG$1,FALSE),0))</f>
        <v>0</v>
      </c>
      <c r="H275" s="13">
        <f>IF(VLOOKUP($C275,Incurred_Nominal!$A$25:$AQ$426,Incurred_Nominal!$AL$1,FALSE)="Commissioned Extra",0,
IF(VLOOKUP($C275,Incurred_Nominal!$A$25:$AQ$426,Incurred_Nominal!$AK$1,FALSE)=H$4,VLOOKUP($C275,Incurred_Nominal!$A$25:$AQ$426,Incurred_Nominal!$AG$1,FALSE),0))</f>
        <v>0</v>
      </c>
      <c r="I275" s="13">
        <f>IF(VLOOKUP($C275,Incurred_Nominal!$A$25:$AQ$426,Incurred_Nominal!$AL$1,FALSE)="Commissioned Extra",0,
IF(VLOOKUP($C275,Incurred_Nominal!$A$25:$AQ$426,Incurred_Nominal!$AK$1,FALSE)=I$4,VLOOKUP($C275,Incurred_Nominal!$A$25:$AQ$426,Incurred_Nominal!$AG$1,FALSE),0))</f>
        <v>0</v>
      </c>
      <c r="J275" s="13">
        <f>IF(VLOOKUP($C275,Incurred_Nominal!$A$25:$AQ$426,Incurred_Nominal!$AL$1,FALSE)="Commissioned Extra",0,
IF(VLOOKUP($C275,Incurred_Nominal!$A$25:$AQ$426,Incurred_Nominal!$AK$1,FALSE)=J$4,VLOOKUP($C275,Incurred_Nominal!$A$25:$AQ$426,Incurred_Nominal!$AG$1,FALSE),0))</f>
        <v>0</v>
      </c>
      <c r="K275" s="13">
        <f>IF(VLOOKUP($C275,Incurred_Nominal!$A$25:$AQ$426,Incurred_Nominal!$AL$1,FALSE)="Commissioned Extra",0,
IF(VLOOKUP($C275,Incurred_Nominal!$A$25:$AQ$426,Incurred_Nominal!$AK$1,FALSE)=K$4,VLOOKUP($C275,Incurred_Nominal!$A$25:$AQ$426,Incurred_Nominal!$AG$1,FALSE),0))</f>
        <v>0</v>
      </c>
      <c r="L275" s="13">
        <f>IF(VLOOKUP($C275,Incurred_Nominal!$A$25:$AQ$426,Incurred_Nominal!$AL$1,FALSE)="Commissioned Extra",0,
IF(VLOOKUP($C275,Incurred_Nominal!$A$25:$AQ$426,Incurred_Nominal!$AK$1,FALSE)=L$4,VLOOKUP($C275,Incurred_Nominal!$A$25:$AQ$426,Incurred_Nominal!$AG$1,FALSE),0))</f>
        <v>5123946.2074944386</v>
      </c>
      <c r="M275" s="232">
        <f t="shared" si="23"/>
        <v>5123946.2074944386</v>
      </c>
      <c r="N275" s="232">
        <f t="shared" si="24"/>
        <v>2028</v>
      </c>
      <c r="P275" s="232">
        <f>(VLOOKUP($C275,Incurred_Real!$A$25:$BR$427,Incurred_Real!AS$1,FALSE))*$M275</f>
        <v>0</v>
      </c>
      <c r="Q275" s="232">
        <f>(VLOOKUP($C275,Incurred_Real!$A$25:$BR$427,Incurred_Real!AT$1,FALSE))*$M275</f>
        <v>0</v>
      </c>
      <c r="R275" s="232">
        <f>(VLOOKUP($C275,Incurred_Real!$A$25:$BR$427,Incurred_Real!AU$1,FALSE))*$M275</f>
        <v>0</v>
      </c>
      <c r="S275" s="232">
        <f>(VLOOKUP($C275,Incurred_Real!$A$25:$BR$427,Incurred_Real!AV$1,FALSE))*$M275</f>
        <v>0</v>
      </c>
      <c r="T275" s="232">
        <f>(VLOOKUP($C275,Incurred_Real!$A$25:$BR$427,Incurred_Real!AW$1,FALSE))*$M275</f>
        <v>0</v>
      </c>
      <c r="U275" s="232">
        <f>(VLOOKUP($C275,Incurred_Real!$A$25:$BR$427,Incurred_Real!AX$1,FALSE))*$M275</f>
        <v>0</v>
      </c>
      <c r="V275" s="232">
        <f>(VLOOKUP($C275,Incurred_Real!$A$25:$BR$427,Incurred_Real!AY$1,FALSE))*$M275</f>
        <v>0</v>
      </c>
      <c r="W275" s="232">
        <f>(VLOOKUP($C275,Incurred_Real!$A$25:$BR$427,Incurred_Real!AZ$1,FALSE))*$M275</f>
        <v>0</v>
      </c>
      <c r="X275" s="232">
        <f>(VLOOKUP($C275,Incurred_Real!$A$25:$BR$427,Incurred_Real!BA$1,FALSE))*$M275</f>
        <v>0</v>
      </c>
      <c r="Y275" s="232">
        <f>(VLOOKUP($C275,Incurred_Real!$A$25:$BR$427,Incurred_Real!BB$1,FALSE))*$M275</f>
        <v>0</v>
      </c>
      <c r="Z275" s="232">
        <f>(VLOOKUP($C275,Incurred_Real!$A$25:$BR$427,Incurred_Real!BC$1,FALSE))*$M275</f>
        <v>0</v>
      </c>
      <c r="AA275" s="232">
        <f>(VLOOKUP($C275,Incurred_Real!$A$25:$BR$427,Incurred_Real!BD$1,FALSE))*$M275</f>
        <v>0</v>
      </c>
      <c r="AB275" s="232">
        <f>(VLOOKUP($C275,Incurred_Real!$A$25:$BR$427,Incurred_Real!BE$1,FALSE))*$M275</f>
        <v>0</v>
      </c>
      <c r="AC275" s="232">
        <f>(VLOOKUP($C275,Incurred_Real!$A$25:$BR$427,Incurred_Real!BF$1,FALSE))*$M275</f>
        <v>0</v>
      </c>
      <c r="AD275" s="232">
        <f>(VLOOKUP($C275,Incurred_Real!$A$25:$BR$427,Incurred_Real!BG$1,FALSE))*$M275</f>
        <v>4906300.304336735</v>
      </c>
      <c r="AE275" s="232">
        <f>(VLOOKUP($C275,Incurred_Real!$A$25:$BR$427,Incurred_Real!BH$1,FALSE))*$M275</f>
        <v>217645.90315770349</v>
      </c>
      <c r="AF275" s="232">
        <f>(VLOOKUP($C275,Incurred_Real!$A$25:$BR$427,Incurred_Real!BI$1,FALSE))*$M275</f>
        <v>0</v>
      </c>
      <c r="AG275" s="232">
        <f>(VLOOKUP($C275,Incurred_Real!$A$25:$BR$427,Incurred_Real!BJ$1,FALSE))*$M275</f>
        <v>0</v>
      </c>
      <c r="AH275" s="232">
        <f>(VLOOKUP($C275,Incurred_Real!$A$25:$BR$427,Incurred_Real!BK$1,FALSE))*$M275</f>
        <v>0</v>
      </c>
      <c r="AI275" s="232">
        <f>(VLOOKUP($C275,Incurred_Real!$A$25:$BR$427,Incurred_Real!BL$1,FALSE))*$M275</f>
        <v>0</v>
      </c>
      <c r="AJ275" s="232">
        <f>(VLOOKUP($C275,Incurred_Real!$A$25:$BR$427,Incurred_Real!BM$1,FALSE))*$M275</f>
        <v>0</v>
      </c>
      <c r="AK275" s="232">
        <f>(VLOOKUP($C275,Incurred_Real!$A$25:$BR$427,Incurred_Real!BN$1,FALSE))*$M275</f>
        <v>0</v>
      </c>
      <c r="AL275" s="232">
        <f>(VLOOKUP($C275,Incurred_Real!$A$25:$BR$427,Incurred_Real!BO$1,FALSE))*$M275</f>
        <v>0</v>
      </c>
      <c r="AM275" s="232">
        <f>(VLOOKUP($C275,Incurred_Real!$A$25:$BR$427,Incurred_Real!BP$1,FALSE))*$M275</f>
        <v>0</v>
      </c>
      <c r="AN275" s="232">
        <f>(VLOOKUP($C275,Incurred_Real!$A$25:$BR$427,Incurred_Real!BQ$1,FALSE))*$M275</f>
        <v>0</v>
      </c>
      <c r="AO275" s="232">
        <f>(VLOOKUP($C275,Incurred_Real!$A$25:$BR$427,Incurred_Real!BR$1,FALSE))*$M275</f>
        <v>0</v>
      </c>
      <c r="AP275" s="232">
        <f t="shared" si="25"/>
        <v>5123946.2074944386</v>
      </c>
      <c r="AR275" s="232" t="b">
        <f t="shared" si="26"/>
        <v>1</v>
      </c>
    </row>
    <row r="276" spans="3:44" x14ac:dyDescent="0.15">
      <c r="C276" s="11" t="s">
        <v>958</v>
      </c>
      <c r="D276" s="11" t="str">
        <f>VLOOKUP(C276,'Project List'!$A$9:$AG$360,'Project List'!$G$1,FALSE)</f>
        <v>Circuit Breakers Unit Asset Replacement 2024-2028</v>
      </c>
      <c r="E276" s="11" t="str">
        <f>VLOOKUP($C276,Incurred_Real!$A$24:$E$376,Incurred_Real!$D$1,FALSE)</f>
        <v>Replacement</v>
      </c>
      <c r="F276" s="13">
        <f>IF(VLOOKUP($C276,Incurred_Nominal!$A$25:$AQ$426,Incurred_Nominal!$AL$1,FALSE)="Commissioned Extra",0,
IF(VLOOKUP($C276,Incurred_Nominal!$A$25:$AQ$426,Incurred_Nominal!$AK$1,FALSE)=F$4,VLOOKUP($C276,Incurred_Nominal!$A$25:$AQ$426,Incurred_Nominal!$AG$1,FALSE),0))</f>
        <v>0</v>
      </c>
      <c r="G276" s="13">
        <f>IF(VLOOKUP($C276,Incurred_Nominal!$A$25:$AQ$426,Incurred_Nominal!$AL$1,FALSE)="Commissioned Extra",0,
IF(VLOOKUP($C276,Incurred_Nominal!$A$25:$AQ$426,Incurred_Nominal!$AK$1,FALSE)=G$4,VLOOKUP($C276,Incurred_Nominal!$A$25:$AQ$426,Incurred_Nominal!$AG$1,FALSE),0))</f>
        <v>0</v>
      </c>
      <c r="H276" s="13">
        <f>IF(VLOOKUP($C276,Incurred_Nominal!$A$25:$AQ$426,Incurred_Nominal!$AL$1,FALSE)="Commissioned Extra",0,
IF(VLOOKUP($C276,Incurred_Nominal!$A$25:$AQ$426,Incurred_Nominal!$AK$1,FALSE)=H$4,VLOOKUP($C276,Incurred_Nominal!$A$25:$AQ$426,Incurred_Nominal!$AG$1,FALSE),0))</f>
        <v>0</v>
      </c>
      <c r="I276" s="13">
        <f>IF(VLOOKUP($C276,Incurred_Nominal!$A$25:$AQ$426,Incurred_Nominal!$AL$1,FALSE)="Commissioned Extra",0,
IF(VLOOKUP($C276,Incurred_Nominal!$A$25:$AQ$426,Incurred_Nominal!$AK$1,FALSE)=I$4,VLOOKUP($C276,Incurred_Nominal!$A$25:$AQ$426,Incurred_Nominal!$AG$1,FALSE),0))</f>
        <v>0</v>
      </c>
      <c r="J276" s="13">
        <f>IF(VLOOKUP($C276,Incurred_Nominal!$A$25:$AQ$426,Incurred_Nominal!$AL$1,FALSE)="Commissioned Extra",0,
IF(VLOOKUP($C276,Incurred_Nominal!$A$25:$AQ$426,Incurred_Nominal!$AK$1,FALSE)=J$4,VLOOKUP($C276,Incurred_Nominal!$A$25:$AQ$426,Incurred_Nominal!$AG$1,FALSE),0))</f>
        <v>0</v>
      </c>
      <c r="K276" s="13">
        <f>IF(VLOOKUP($C276,Incurred_Nominal!$A$25:$AQ$426,Incurred_Nominal!$AL$1,FALSE)="Commissioned Extra",0,
IF(VLOOKUP($C276,Incurred_Nominal!$A$25:$AQ$426,Incurred_Nominal!$AK$1,FALSE)=K$4,VLOOKUP($C276,Incurred_Nominal!$A$25:$AQ$426,Incurred_Nominal!$AG$1,FALSE),0))</f>
        <v>0</v>
      </c>
      <c r="L276" s="13">
        <f>IF(VLOOKUP($C276,Incurred_Nominal!$A$25:$AQ$426,Incurred_Nominal!$AL$1,FALSE)="Commissioned Extra",0,
IF(VLOOKUP($C276,Incurred_Nominal!$A$25:$AQ$426,Incurred_Nominal!$AK$1,FALSE)=L$4,VLOOKUP($C276,Incurred_Nominal!$A$25:$AQ$426,Incurred_Nominal!$AG$1,FALSE),0))</f>
        <v>16783742.577547159</v>
      </c>
      <c r="M276" s="232">
        <f t="shared" si="23"/>
        <v>16783742.577547159</v>
      </c>
      <c r="N276" s="232">
        <f t="shared" si="24"/>
        <v>2028</v>
      </c>
      <c r="P276" s="232">
        <f>(VLOOKUP($C276,Incurred_Real!$A$25:$BR$427,Incurred_Real!AS$1,FALSE))*$M276</f>
        <v>0</v>
      </c>
      <c r="Q276" s="232">
        <f>(VLOOKUP($C276,Incurred_Real!$A$25:$BR$427,Incurred_Real!AT$1,FALSE))*$M276</f>
        <v>0</v>
      </c>
      <c r="R276" s="232">
        <f>(VLOOKUP($C276,Incurred_Real!$A$25:$BR$427,Incurred_Real!AU$1,FALSE))*$M276</f>
        <v>0</v>
      </c>
      <c r="S276" s="232">
        <f>(VLOOKUP($C276,Incurred_Real!$A$25:$BR$427,Incurred_Real!AV$1,FALSE))*$M276</f>
        <v>0</v>
      </c>
      <c r="T276" s="232">
        <f>(VLOOKUP($C276,Incurred_Real!$A$25:$BR$427,Incurred_Real!AW$1,FALSE))*$M276</f>
        <v>0</v>
      </c>
      <c r="U276" s="232">
        <f>(VLOOKUP($C276,Incurred_Real!$A$25:$BR$427,Incurred_Real!AX$1,FALSE))*$M276</f>
        <v>0</v>
      </c>
      <c r="V276" s="232">
        <f>(VLOOKUP($C276,Incurred_Real!$A$25:$BR$427,Incurred_Real!AY$1,FALSE))*$M276</f>
        <v>0</v>
      </c>
      <c r="W276" s="232">
        <f>(VLOOKUP($C276,Incurred_Real!$A$25:$BR$427,Incurred_Real!AZ$1,FALSE))*$M276</f>
        <v>0</v>
      </c>
      <c r="X276" s="232">
        <f>(VLOOKUP($C276,Incurred_Real!$A$25:$BR$427,Incurred_Real!BA$1,FALSE))*$M276</f>
        <v>0</v>
      </c>
      <c r="Y276" s="232">
        <f>(VLOOKUP($C276,Incurred_Real!$A$25:$BR$427,Incurred_Real!BB$1,FALSE))*$M276</f>
        <v>16048089.215185223</v>
      </c>
      <c r="Z276" s="232">
        <f>(VLOOKUP($C276,Incurred_Real!$A$25:$BR$427,Incurred_Real!BC$1,FALSE))*$M276</f>
        <v>0</v>
      </c>
      <c r="AA276" s="232">
        <f>(VLOOKUP($C276,Incurred_Real!$A$25:$BR$427,Incurred_Real!BD$1,FALSE))*$M276</f>
        <v>507646.87125542428</v>
      </c>
      <c r="AB276" s="232">
        <f>(VLOOKUP($C276,Incurred_Real!$A$25:$BR$427,Incurred_Real!BE$1,FALSE))*$M276</f>
        <v>0</v>
      </c>
      <c r="AC276" s="232">
        <f>(VLOOKUP($C276,Incurred_Real!$A$25:$BR$427,Incurred_Real!BF$1,FALSE))*$M276</f>
        <v>0</v>
      </c>
      <c r="AD276" s="232">
        <f>(VLOOKUP($C276,Incurred_Real!$A$25:$BR$427,Incurred_Real!BG$1,FALSE))*$M276</f>
        <v>228006.49110651159</v>
      </c>
      <c r="AE276" s="232">
        <f>(VLOOKUP($C276,Incurred_Real!$A$25:$BR$427,Incurred_Real!BH$1,FALSE))*$M276</f>
        <v>0</v>
      </c>
      <c r="AF276" s="232">
        <f>(VLOOKUP($C276,Incurred_Real!$A$25:$BR$427,Incurred_Real!BI$1,FALSE))*$M276</f>
        <v>0</v>
      </c>
      <c r="AG276" s="232">
        <f>(VLOOKUP($C276,Incurred_Real!$A$25:$BR$427,Incurred_Real!BJ$1,FALSE))*$M276</f>
        <v>0</v>
      </c>
      <c r="AH276" s="232">
        <f>(VLOOKUP($C276,Incurred_Real!$A$25:$BR$427,Incurred_Real!BK$1,FALSE))*$M276</f>
        <v>0</v>
      </c>
      <c r="AI276" s="232">
        <f>(VLOOKUP($C276,Incurred_Real!$A$25:$BR$427,Incurred_Real!BL$1,FALSE))*$M276</f>
        <v>0</v>
      </c>
      <c r="AJ276" s="232">
        <f>(VLOOKUP($C276,Incurred_Real!$A$25:$BR$427,Incurred_Real!BM$1,FALSE))*$M276</f>
        <v>0</v>
      </c>
      <c r="AK276" s="232">
        <f>(VLOOKUP($C276,Incurred_Real!$A$25:$BR$427,Incurred_Real!BN$1,FALSE))*$M276</f>
        <v>0</v>
      </c>
      <c r="AL276" s="232">
        <f>(VLOOKUP($C276,Incurred_Real!$A$25:$BR$427,Incurred_Real!BO$1,FALSE))*$M276</f>
        <v>0</v>
      </c>
      <c r="AM276" s="232">
        <f>(VLOOKUP($C276,Incurred_Real!$A$25:$BR$427,Incurred_Real!BP$1,FALSE))*$M276</f>
        <v>0</v>
      </c>
      <c r="AN276" s="232">
        <f>(VLOOKUP($C276,Incurred_Real!$A$25:$BR$427,Incurred_Real!BQ$1,FALSE))*$M276</f>
        <v>0</v>
      </c>
      <c r="AO276" s="232">
        <f>(VLOOKUP($C276,Incurred_Real!$A$25:$BR$427,Incurred_Real!BR$1,FALSE))*$M276</f>
        <v>0</v>
      </c>
      <c r="AP276" s="232">
        <f t="shared" si="25"/>
        <v>16783742.577547159</v>
      </c>
      <c r="AR276" s="232" t="b">
        <f t="shared" si="26"/>
        <v>1</v>
      </c>
    </row>
    <row r="277" spans="3:44" x14ac:dyDescent="0.15">
      <c r="C277" s="11" t="s">
        <v>921</v>
      </c>
      <c r="D277" s="11" t="str">
        <f>VLOOKUP(C277,'Project List'!$A$9:$AG$360,'Project List'!$G$1,FALSE)</f>
        <v>Data Warehouse Platform Upgrade 2024-2028</v>
      </c>
      <c r="E277" s="11" t="str">
        <f>VLOOKUP($C277,Incurred_Real!$A$24:$E$376,Incurred_Real!$D$1,FALSE)</f>
        <v>Information Technology</v>
      </c>
      <c r="F277" s="13">
        <f>IF(VLOOKUP($C277,Incurred_Nominal!$A$25:$AQ$426,Incurred_Nominal!$AL$1,FALSE)="Commissioned Extra",0,
IF(VLOOKUP($C277,Incurred_Nominal!$A$25:$AQ$426,Incurred_Nominal!$AK$1,FALSE)=F$4,VLOOKUP($C277,Incurred_Nominal!$A$25:$AQ$426,Incurred_Nominal!$AG$1,FALSE),0))</f>
        <v>0</v>
      </c>
      <c r="G277" s="13">
        <f>IF(VLOOKUP($C277,Incurred_Nominal!$A$25:$AQ$426,Incurred_Nominal!$AL$1,FALSE)="Commissioned Extra",0,
IF(VLOOKUP($C277,Incurred_Nominal!$A$25:$AQ$426,Incurred_Nominal!$AK$1,FALSE)=G$4,VLOOKUP($C277,Incurred_Nominal!$A$25:$AQ$426,Incurred_Nominal!$AG$1,FALSE),0))</f>
        <v>0</v>
      </c>
      <c r="H277" s="13">
        <f>IF(VLOOKUP($C277,Incurred_Nominal!$A$25:$AQ$426,Incurred_Nominal!$AL$1,FALSE)="Commissioned Extra",0,
IF(VLOOKUP($C277,Incurred_Nominal!$A$25:$AQ$426,Incurred_Nominal!$AK$1,FALSE)=H$4,VLOOKUP($C277,Incurred_Nominal!$A$25:$AQ$426,Incurred_Nominal!$AG$1,FALSE),0))</f>
        <v>0</v>
      </c>
      <c r="I277" s="13">
        <f>IF(VLOOKUP($C277,Incurred_Nominal!$A$25:$AQ$426,Incurred_Nominal!$AL$1,FALSE)="Commissioned Extra",0,
IF(VLOOKUP($C277,Incurred_Nominal!$A$25:$AQ$426,Incurred_Nominal!$AK$1,FALSE)=I$4,VLOOKUP($C277,Incurred_Nominal!$A$25:$AQ$426,Incurred_Nominal!$AG$1,FALSE),0))</f>
        <v>0</v>
      </c>
      <c r="J277" s="13">
        <f>IF(VLOOKUP($C277,Incurred_Nominal!$A$25:$AQ$426,Incurred_Nominal!$AL$1,FALSE)="Commissioned Extra",0,
IF(VLOOKUP($C277,Incurred_Nominal!$A$25:$AQ$426,Incurred_Nominal!$AK$1,FALSE)=J$4,VLOOKUP($C277,Incurred_Nominal!$A$25:$AQ$426,Incurred_Nominal!$AG$1,FALSE),0))</f>
        <v>0</v>
      </c>
      <c r="K277" s="13">
        <f>IF(VLOOKUP($C277,Incurred_Nominal!$A$25:$AQ$426,Incurred_Nominal!$AL$1,FALSE)="Commissioned Extra",0,
IF(VLOOKUP($C277,Incurred_Nominal!$A$25:$AQ$426,Incurred_Nominal!$AK$1,FALSE)=K$4,VLOOKUP($C277,Incurred_Nominal!$A$25:$AQ$426,Incurred_Nominal!$AG$1,FALSE),0))</f>
        <v>0</v>
      </c>
      <c r="L277" s="13">
        <f>IF(VLOOKUP($C277,Incurred_Nominal!$A$25:$AQ$426,Incurred_Nominal!$AL$1,FALSE)="Commissioned Extra",0,
IF(VLOOKUP($C277,Incurred_Nominal!$A$25:$AQ$426,Incurred_Nominal!$AK$1,FALSE)=L$4,VLOOKUP($C277,Incurred_Nominal!$A$25:$AQ$426,Incurred_Nominal!$AG$1,FALSE),0))</f>
        <v>3587161.0258676363</v>
      </c>
      <c r="M277" s="232">
        <f t="shared" si="23"/>
        <v>3587161.0258676363</v>
      </c>
      <c r="N277" s="232">
        <f t="shared" si="24"/>
        <v>2028</v>
      </c>
      <c r="P277" s="232">
        <f>(VLOOKUP($C277,Incurred_Real!$A$25:$BR$427,Incurred_Real!AS$1,FALSE))*$M277</f>
        <v>0</v>
      </c>
      <c r="Q277" s="232">
        <f>(VLOOKUP($C277,Incurred_Real!$A$25:$BR$427,Incurred_Real!AT$1,FALSE))*$M277</f>
        <v>0</v>
      </c>
      <c r="R277" s="232">
        <f>(VLOOKUP($C277,Incurred_Real!$A$25:$BR$427,Incurred_Real!AU$1,FALSE))*$M277</f>
        <v>0</v>
      </c>
      <c r="S277" s="232">
        <f>(VLOOKUP($C277,Incurred_Real!$A$25:$BR$427,Incurred_Real!AV$1,FALSE))*$M277</f>
        <v>3587161.0258676363</v>
      </c>
      <c r="T277" s="232">
        <f>(VLOOKUP($C277,Incurred_Real!$A$25:$BR$427,Incurred_Real!AW$1,FALSE))*$M277</f>
        <v>0</v>
      </c>
      <c r="U277" s="232">
        <f>(VLOOKUP($C277,Incurred_Real!$A$25:$BR$427,Incurred_Real!AX$1,FALSE))*$M277</f>
        <v>0</v>
      </c>
      <c r="V277" s="232">
        <f>(VLOOKUP($C277,Incurred_Real!$A$25:$BR$427,Incurred_Real!AY$1,FALSE))*$M277</f>
        <v>0</v>
      </c>
      <c r="W277" s="232">
        <f>(VLOOKUP($C277,Incurred_Real!$A$25:$BR$427,Incurred_Real!AZ$1,FALSE))*$M277</f>
        <v>0</v>
      </c>
      <c r="X277" s="232">
        <f>(VLOOKUP($C277,Incurred_Real!$A$25:$BR$427,Incurred_Real!BA$1,FALSE))*$M277</f>
        <v>0</v>
      </c>
      <c r="Y277" s="232">
        <f>(VLOOKUP($C277,Incurred_Real!$A$25:$BR$427,Incurred_Real!BB$1,FALSE))*$M277</f>
        <v>0</v>
      </c>
      <c r="Z277" s="232">
        <f>(VLOOKUP($C277,Incurred_Real!$A$25:$BR$427,Incurred_Real!BC$1,FALSE))*$M277</f>
        <v>0</v>
      </c>
      <c r="AA277" s="232">
        <f>(VLOOKUP($C277,Incurred_Real!$A$25:$BR$427,Incurred_Real!BD$1,FALSE))*$M277</f>
        <v>0</v>
      </c>
      <c r="AB277" s="232">
        <f>(VLOOKUP($C277,Incurred_Real!$A$25:$BR$427,Incurred_Real!BE$1,FALSE))*$M277</f>
        <v>0</v>
      </c>
      <c r="AC277" s="232">
        <f>(VLOOKUP($C277,Incurred_Real!$A$25:$BR$427,Incurred_Real!BF$1,FALSE))*$M277</f>
        <v>0</v>
      </c>
      <c r="AD277" s="232">
        <f>(VLOOKUP($C277,Incurred_Real!$A$25:$BR$427,Incurred_Real!BG$1,FALSE))*$M277</f>
        <v>0</v>
      </c>
      <c r="AE277" s="232">
        <f>(VLOOKUP($C277,Incurred_Real!$A$25:$BR$427,Incurred_Real!BH$1,FALSE))*$M277</f>
        <v>0</v>
      </c>
      <c r="AF277" s="232">
        <f>(VLOOKUP($C277,Incurred_Real!$A$25:$BR$427,Incurred_Real!BI$1,FALSE))*$M277</f>
        <v>0</v>
      </c>
      <c r="AG277" s="232">
        <f>(VLOOKUP($C277,Incurred_Real!$A$25:$BR$427,Incurred_Real!BJ$1,FALSE))*$M277</f>
        <v>0</v>
      </c>
      <c r="AH277" s="232">
        <f>(VLOOKUP($C277,Incurred_Real!$A$25:$BR$427,Incurred_Real!BK$1,FALSE))*$M277</f>
        <v>0</v>
      </c>
      <c r="AI277" s="232">
        <f>(VLOOKUP($C277,Incurred_Real!$A$25:$BR$427,Incurred_Real!BL$1,FALSE))*$M277</f>
        <v>0</v>
      </c>
      <c r="AJ277" s="232">
        <f>(VLOOKUP($C277,Incurred_Real!$A$25:$BR$427,Incurred_Real!BM$1,FALSE))*$M277</f>
        <v>0</v>
      </c>
      <c r="AK277" s="232">
        <f>(VLOOKUP($C277,Incurred_Real!$A$25:$BR$427,Incurred_Real!BN$1,FALSE))*$M277</f>
        <v>0</v>
      </c>
      <c r="AL277" s="232">
        <f>(VLOOKUP($C277,Incurred_Real!$A$25:$BR$427,Incurred_Real!BO$1,FALSE))*$M277</f>
        <v>0</v>
      </c>
      <c r="AM277" s="232">
        <f>(VLOOKUP($C277,Incurred_Real!$A$25:$BR$427,Incurred_Real!BP$1,FALSE))*$M277</f>
        <v>0</v>
      </c>
      <c r="AN277" s="232">
        <f>(VLOOKUP($C277,Incurred_Real!$A$25:$BR$427,Incurred_Real!BQ$1,FALSE))*$M277</f>
        <v>0</v>
      </c>
      <c r="AO277" s="232">
        <f>(VLOOKUP($C277,Incurred_Real!$A$25:$BR$427,Incurred_Real!BR$1,FALSE))*$M277</f>
        <v>0</v>
      </c>
      <c r="AP277" s="232">
        <f t="shared" si="25"/>
        <v>3587161.0258676363</v>
      </c>
      <c r="AR277" s="232" t="b">
        <f t="shared" si="26"/>
        <v>1</v>
      </c>
    </row>
    <row r="278" spans="3:44" x14ac:dyDescent="0.15">
      <c r="C278" s="11" t="s">
        <v>929</v>
      </c>
      <c r="D278" s="11" t="str">
        <f>VLOOKUP(C278,'Project List'!$A$9:$AG$360,'Project List'!$G$1,FALSE)</f>
        <v>Database Platform Refresh</v>
      </c>
      <c r="E278" s="11" t="str">
        <f>VLOOKUP($C278,Incurred_Real!$A$24:$E$376,Incurred_Real!$D$1,FALSE)</f>
        <v>Information Technology</v>
      </c>
      <c r="F278" s="13">
        <f>IF(VLOOKUP($C278,Incurred_Nominal!$A$25:$AQ$426,Incurred_Nominal!$AL$1,FALSE)="Commissioned Extra",0,
IF(VLOOKUP($C278,Incurred_Nominal!$A$25:$AQ$426,Incurred_Nominal!$AK$1,FALSE)=F$4,VLOOKUP($C278,Incurred_Nominal!$A$25:$AQ$426,Incurred_Nominal!$AG$1,FALSE),0))</f>
        <v>0</v>
      </c>
      <c r="G278" s="13">
        <f>IF(VLOOKUP($C278,Incurred_Nominal!$A$25:$AQ$426,Incurred_Nominal!$AL$1,FALSE)="Commissioned Extra",0,
IF(VLOOKUP($C278,Incurred_Nominal!$A$25:$AQ$426,Incurred_Nominal!$AK$1,FALSE)=G$4,VLOOKUP($C278,Incurred_Nominal!$A$25:$AQ$426,Incurred_Nominal!$AG$1,FALSE),0))</f>
        <v>0</v>
      </c>
      <c r="H278" s="13">
        <f>IF(VLOOKUP($C278,Incurred_Nominal!$A$25:$AQ$426,Incurred_Nominal!$AL$1,FALSE)="Commissioned Extra",0,
IF(VLOOKUP($C278,Incurred_Nominal!$A$25:$AQ$426,Incurred_Nominal!$AK$1,FALSE)=H$4,VLOOKUP($C278,Incurred_Nominal!$A$25:$AQ$426,Incurred_Nominal!$AG$1,FALSE),0))</f>
        <v>0</v>
      </c>
      <c r="I278" s="13">
        <f>IF(VLOOKUP($C278,Incurred_Nominal!$A$25:$AQ$426,Incurred_Nominal!$AL$1,FALSE)="Commissioned Extra",0,
IF(VLOOKUP($C278,Incurred_Nominal!$A$25:$AQ$426,Incurred_Nominal!$AK$1,FALSE)=I$4,VLOOKUP($C278,Incurred_Nominal!$A$25:$AQ$426,Incurred_Nominal!$AG$1,FALSE),0))</f>
        <v>0</v>
      </c>
      <c r="J278" s="13">
        <f>IF(VLOOKUP($C278,Incurred_Nominal!$A$25:$AQ$426,Incurred_Nominal!$AL$1,FALSE)="Commissioned Extra",0,
IF(VLOOKUP($C278,Incurred_Nominal!$A$25:$AQ$426,Incurred_Nominal!$AK$1,FALSE)=J$4,VLOOKUP($C278,Incurred_Nominal!$A$25:$AQ$426,Incurred_Nominal!$AG$1,FALSE),0))</f>
        <v>0</v>
      </c>
      <c r="K278" s="13">
        <f>IF(VLOOKUP($C278,Incurred_Nominal!$A$25:$AQ$426,Incurred_Nominal!$AL$1,FALSE)="Commissioned Extra",0,
IF(VLOOKUP($C278,Incurred_Nominal!$A$25:$AQ$426,Incurred_Nominal!$AK$1,FALSE)=K$4,VLOOKUP($C278,Incurred_Nominal!$A$25:$AQ$426,Incurred_Nominal!$AG$1,FALSE),0))</f>
        <v>0</v>
      </c>
      <c r="L278" s="13">
        <f>IF(VLOOKUP($C278,Incurred_Nominal!$A$25:$AQ$426,Incurred_Nominal!$AL$1,FALSE)="Commissioned Extra",0,
IF(VLOOKUP($C278,Incurred_Nominal!$A$25:$AQ$426,Incurred_Nominal!$AK$1,FALSE)=L$4,VLOOKUP($C278,Incurred_Nominal!$A$25:$AQ$426,Incurred_Nominal!$AG$1,FALSE),0))</f>
        <v>693771.32073643594</v>
      </c>
      <c r="M278" s="232">
        <f t="shared" si="23"/>
        <v>693771.32073643594</v>
      </c>
      <c r="N278" s="232">
        <f t="shared" si="24"/>
        <v>2028</v>
      </c>
      <c r="P278" s="232">
        <f>(VLOOKUP($C278,Incurred_Real!$A$25:$BR$427,Incurred_Real!AS$1,FALSE))*$M278</f>
        <v>0</v>
      </c>
      <c r="Q278" s="232">
        <f>(VLOOKUP($C278,Incurred_Real!$A$25:$BR$427,Incurred_Real!AT$1,FALSE))*$M278</f>
        <v>0</v>
      </c>
      <c r="R278" s="232">
        <f>(VLOOKUP($C278,Incurred_Real!$A$25:$BR$427,Incurred_Real!AU$1,FALSE))*$M278</f>
        <v>0</v>
      </c>
      <c r="S278" s="232">
        <f>(VLOOKUP($C278,Incurred_Real!$A$25:$BR$427,Incurred_Real!AV$1,FALSE))*$M278</f>
        <v>693771.32073643594</v>
      </c>
      <c r="T278" s="232">
        <f>(VLOOKUP($C278,Incurred_Real!$A$25:$BR$427,Incurred_Real!AW$1,FALSE))*$M278</f>
        <v>0</v>
      </c>
      <c r="U278" s="232">
        <f>(VLOOKUP($C278,Incurred_Real!$A$25:$BR$427,Incurred_Real!AX$1,FALSE))*$M278</f>
        <v>0</v>
      </c>
      <c r="V278" s="232">
        <f>(VLOOKUP($C278,Incurred_Real!$A$25:$BR$427,Incurred_Real!AY$1,FALSE))*$M278</f>
        <v>0</v>
      </c>
      <c r="W278" s="232">
        <f>(VLOOKUP($C278,Incurred_Real!$A$25:$BR$427,Incurred_Real!AZ$1,FALSE))*$M278</f>
        <v>0</v>
      </c>
      <c r="X278" s="232">
        <f>(VLOOKUP($C278,Incurred_Real!$A$25:$BR$427,Incurred_Real!BA$1,FALSE))*$M278</f>
        <v>0</v>
      </c>
      <c r="Y278" s="232">
        <f>(VLOOKUP($C278,Incurred_Real!$A$25:$BR$427,Incurred_Real!BB$1,FALSE))*$M278</f>
        <v>0</v>
      </c>
      <c r="Z278" s="232">
        <f>(VLOOKUP($C278,Incurred_Real!$A$25:$BR$427,Incurred_Real!BC$1,FALSE))*$M278</f>
        <v>0</v>
      </c>
      <c r="AA278" s="232">
        <f>(VLOOKUP($C278,Incurred_Real!$A$25:$BR$427,Incurred_Real!BD$1,FALSE))*$M278</f>
        <v>0</v>
      </c>
      <c r="AB278" s="232">
        <f>(VLOOKUP($C278,Incurred_Real!$A$25:$BR$427,Incurred_Real!BE$1,FALSE))*$M278</f>
        <v>0</v>
      </c>
      <c r="AC278" s="232">
        <f>(VLOOKUP($C278,Incurred_Real!$A$25:$BR$427,Incurred_Real!BF$1,FALSE))*$M278</f>
        <v>0</v>
      </c>
      <c r="AD278" s="232">
        <f>(VLOOKUP($C278,Incurred_Real!$A$25:$BR$427,Incurred_Real!BG$1,FALSE))*$M278</f>
        <v>0</v>
      </c>
      <c r="AE278" s="232">
        <f>(VLOOKUP($C278,Incurred_Real!$A$25:$BR$427,Incurred_Real!BH$1,FALSE))*$M278</f>
        <v>0</v>
      </c>
      <c r="AF278" s="232">
        <f>(VLOOKUP($C278,Incurred_Real!$A$25:$BR$427,Incurred_Real!BI$1,FALSE))*$M278</f>
        <v>0</v>
      </c>
      <c r="AG278" s="232">
        <f>(VLOOKUP($C278,Incurred_Real!$A$25:$BR$427,Incurred_Real!BJ$1,FALSE))*$M278</f>
        <v>0</v>
      </c>
      <c r="AH278" s="232">
        <f>(VLOOKUP($C278,Incurred_Real!$A$25:$BR$427,Incurred_Real!BK$1,FALSE))*$M278</f>
        <v>0</v>
      </c>
      <c r="AI278" s="232">
        <f>(VLOOKUP($C278,Incurred_Real!$A$25:$BR$427,Incurred_Real!BL$1,FALSE))*$M278</f>
        <v>0</v>
      </c>
      <c r="AJ278" s="232">
        <f>(VLOOKUP($C278,Incurred_Real!$A$25:$BR$427,Incurred_Real!BM$1,FALSE))*$M278</f>
        <v>0</v>
      </c>
      <c r="AK278" s="232">
        <f>(VLOOKUP($C278,Incurred_Real!$A$25:$BR$427,Incurred_Real!BN$1,FALSE))*$M278</f>
        <v>0</v>
      </c>
      <c r="AL278" s="232">
        <f>(VLOOKUP($C278,Incurred_Real!$A$25:$BR$427,Incurred_Real!BO$1,FALSE))*$M278</f>
        <v>0</v>
      </c>
      <c r="AM278" s="232">
        <f>(VLOOKUP($C278,Incurred_Real!$A$25:$BR$427,Incurred_Real!BP$1,FALSE))*$M278</f>
        <v>0</v>
      </c>
      <c r="AN278" s="232">
        <f>(VLOOKUP($C278,Incurred_Real!$A$25:$BR$427,Incurred_Real!BQ$1,FALSE))*$M278</f>
        <v>0</v>
      </c>
      <c r="AO278" s="232">
        <f>(VLOOKUP($C278,Incurred_Real!$A$25:$BR$427,Incurred_Real!BR$1,FALSE))*$M278</f>
        <v>0</v>
      </c>
      <c r="AP278" s="232">
        <f t="shared" si="25"/>
        <v>693771.32073643594</v>
      </c>
      <c r="AR278" s="232" t="b">
        <f t="shared" si="26"/>
        <v>1</v>
      </c>
    </row>
    <row r="279" spans="3:44" x14ac:dyDescent="0.15">
      <c r="C279" s="11" t="s">
        <v>922</v>
      </c>
      <c r="D279" s="11" t="str">
        <f>VLOOKUP(C279,'Project List'!$A$9:$AG$360,'Project List'!$G$1,FALSE)</f>
        <v>Enterprise Resource Planning System Refresh</v>
      </c>
      <c r="E279" s="11" t="str">
        <f>VLOOKUP($C279,Incurred_Real!$A$24:$E$376,Incurred_Real!$D$1,FALSE)</f>
        <v>Information Technology</v>
      </c>
      <c r="F279" s="13">
        <f>IF(VLOOKUP($C279,Incurred_Nominal!$A$25:$AQ$426,Incurred_Nominal!$AL$1,FALSE)="Commissioned Extra",0,
IF(VLOOKUP($C279,Incurred_Nominal!$A$25:$AQ$426,Incurred_Nominal!$AK$1,FALSE)=F$4,VLOOKUP($C279,Incurred_Nominal!$A$25:$AQ$426,Incurred_Nominal!$AG$1,FALSE),0))</f>
        <v>0</v>
      </c>
      <c r="G279" s="13">
        <f>IF(VLOOKUP($C279,Incurred_Nominal!$A$25:$AQ$426,Incurred_Nominal!$AL$1,FALSE)="Commissioned Extra",0,
IF(VLOOKUP($C279,Incurred_Nominal!$A$25:$AQ$426,Incurred_Nominal!$AK$1,FALSE)=G$4,VLOOKUP($C279,Incurred_Nominal!$A$25:$AQ$426,Incurred_Nominal!$AG$1,FALSE),0))</f>
        <v>0</v>
      </c>
      <c r="H279" s="13">
        <f>IF(VLOOKUP($C279,Incurred_Nominal!$A$25:$AQ$426,Incurred_Nominal!$AL$1,FALSE)="Commissioned Extra",0,
IF(VLOOKUP($C279,Incurred_Nominal!$A$25:$AQ$426,Incurred_Nominal!$AK$1,FALSE)=H$4,VLOOKUP($C279,Incurred_Nominal!$A$25:$AQ$426,Incurred_Nominal!$AG$1,FALSE),0))</f>
        <v>0</v>
      </c>
      <c r="I279" s="13">
        <f>IF(VLOOKUP($C279,Incurred_Nominal!$A$25:$AQ$426,Incurred_Nominal!$AL$1,FALSE)="Commissioned Extra",0,
IF(VLOOKUP($C279,Incurred_Nominal!$A$25:$AQ$426,Incurred_Nominal!$AK$1,FALSE)=I$4,VLOOKUP($C279,Incurred_Nominal!$A$25:$AQ$426,Incurred_Nominal!$AG$1,FALSE),0))</f>
        <v>0</v>
      </c>
      <c r="J279" s="13">
        <f>IF(VLOOKUP($C279,Incurred_Nominal!$A$25:$AQ$426,Incurred_Nominal!$AL$1,FALSE)="Commissioned Extra",0,
IF(VLOOKUP($C279,Incurred_Nominal!$A$25:$AQ$426,Incurred_Nominal!$AK$1,FALSE)=J$4,VLOOKUP($C279,Incurred_Nominal!$A$25:$AQ$426,Incurred_Nominal!$AG$1,FALSE),0))</f>
        <v>0</v>
      </c>
      <c r="K279" s="13">
        <f>IF(VLOOKUP($C279,Incurred_Nominal!$A$25:$AQ$426,Incurred_Nominal!$AL$1,FALSE)="Commissioned Extra",0,
IF(VLOOKUP($C279,Incurred_Nominal!$A$25:$AQ$426,Incurred_Nominal!$AK$1,FALSE)=K$4,VLOOKUP($C279,Incurred_Nominal!$A$25:$AQ$426,Incurred_Nominal!$AG$1,FALSE),0))</f>
        <v>0</v>
      </c>
      <c r="L279" s="13">
        <f>IF(VLOOKUP($C279,Incurred_Nominal!$A$25:$AQ$426,Incurred_Nominal!$AL$1,FALSE)="Commissioned Extra",0,
IF(VLOOKUP($C279,Incurred_Nominal!$A$25:$AQ$426,Incurred_Nominal!$AK$1,FALSE)=L$4,VLOOKUP($C279,Incurred_Nominal!$A$25:$AQ$426,Incurred_Nominal!$AG$1,FALSE),0))</f>
        <v>5188015.6028347332</v>
      </c>
      <c r="M279" s="232">
        <f t="shared" si="23"/>
        <v>5188015.6028347332</v>
      </c>
      <c r="N279" s="232">
        <f t="shared" si="24"/>
        <v>2028</v>
      </c>
      <c r="P279" s="232">
        <f>(VLOOKUP($C279,Incurred_Real!$A$25:$BR$427,Incurred_Real!AS$1,FALSE))*$M279</f>
        <v>0</v>
      </c>
      <c r="Q279" s="232">
        <f>(VLOOKUP($C279,Incurred_Real!$A$25:$BR$427,Incurred_Real!AT$1,FALSE))*$M279</f>
        <v>0</v>
      </c>
      <c r="R279" s="232">
        <f>(VLOOKUP($C279,Incurred_Real!$A$25:$BR$427,Incurred_Real!AU$1,FALSE))*$M279</f>
        <v>0</v>
      </c>
      <c r="S279" s="232">
        <f>(VLOOKUP($C279,Incurred_Real!$A$25:$BR$427,Incurred_Real!AV$1,FALSE))*$M279</f>
        <v>5188015.6028347332</v>
      </c>
      <c r="T279" s="232">
        <f>(VLOOKUP($C279,Incurred_Real!$A$25:$BR$427,Incurred_Real!AW$1,FALSE))*$M279</f>
        <v>0</v>
      </c>
      <c r="U279" s="232">
        <f>(VLOOKUP($C279,Incurred_Real!$A$25:$BR$427,Incurred_Real!AX$1,FALSE))*$M279</f>
        <v>0</v>
      </c>
      <c r="V279" s="232">
        <f>(VLOOKUP($C279,Incurred_Real!$A$25:$BR$427,Incurred_Real!AY$1,FALSE))*$M279</f>
        <v>0</v>
      </c>
      <c r="W279" s="232">
        <f>(VLOOKUP($C279,Incurred_Real!$A$25:$BR$427,Incurred_Real!AZ$1,FALSE))*$M279</f>
        <v>0</v>
      </c>
      <c r="X279" s="232">
        <f>(VLOOKUP($C279,Incurred_Real!$A$25:$BR$427,Incurred_Real!BA$1,FALSE))*$M279</f>
        <v>0</v>
      </c>
      <c r="Y279" s="232">
        <f>(VLOOKUP($C279,Incurred_Real!$A$25:$BR$427,Incurred_Real!BB$1,FALSE))*$M279</f>
        <v>0</v>
      </c>
      <c r="Z279" s="232">
        <f>(VLOOKUP($C279,Incurred_Real!$A$25:$BR$427,Incurred_Real!BC$1,FALSE))*$M279</f>
        <v>0</v>
      </c>
      <c r="AA279" s="232">
        <f>(VLOOKUP($C279,Incurred_Real!$A$25:$BR$427,Incurred_Real!BD$1,FALSE))*$M279</f>
        <v>0</v>
      </c>
      <c r="AB279" s="232">
        <f>(VLOOKUP($C279,Incurred_Real!$A$25:$BR$427,Incurred_Real!BE$1,FALSE))*$M279</f>
        <v>0</v>
      </c>
      <c r="AC279" s="232">
        <f>(VLOOKUP($C279,Incurred_Real!$A$25:$BR$427,Incurred_Real!BF$1,FALSE))*$M279</f>
        <v>0</v>
      </c>
      <c r="AD279" s="232">
        <f>(VLOOKUP($C279,Incurred_Real!$A$25:$BR$427,Incurred_Real!BG$1,FALSE))*$M279</f>
        <v>0</v>
      </c>
      <c r="AE279" s="232">
        <f>(VLOOKUP($C279,Incurred_Real!$A$25:$BR$427,Incurred_Real!BH$1,FALSE))*$M279</f>
        <v>0</v>
      </c>
      <c r="AF279" s="232">
        <f>(VLOOKUP($C279,Incurred_Real!$A$25:$BR$427,Incurred_Real!BI$1,FALSE))*$M279</f>
        <v>0</v>
      </c>
      <c r="AG279" s="232">
        <f>(VLOOKUP($C279,Incurred_Real!$A$25:$BR$427,Incurred_Real!BJ$1,FALSE))*$M279</f>
        <v>0</v>
      </c>
      <c r="AH279" s="232">
        <f>(VLOOKUP($C279,Incurred_Real!$A$25:$BR$427,Incurred_Real!BK$1,FALSE))*$M279</f>
        <v>0</v>
      </c>
      <c r="AI279" s="232">
        <f>(VLOOKUP($C279,Incurred_Real!$A$25:$BR$427,Incurred_Real!BL$1,FALSE))*$M279</f>
        <v>0</v>
      </c>
      <c r="AJ279" s="232">
        <f>(VLOOKUP($C279,Incurred_Real!$A$25:$BR$427,Incurred_Real!BM$1,FALSE))*$M279</f>
        <v>0</v>
      </c>
      <c r="AK279" s="232">
        <f>(VLOOKUP($C279,Incurred_Real!$A$25:$BR$427,Incurred_Real!BN$1,FALSE))*$M279</f>
        <v>0</v>
      </c>
      <c r="AL279" s="232">
        <f>(VLOOKUP($C279,Incurred_Real!$A$25:$BR$427,Incurred_Real!BO$1,FALSE))*$M279</f>
        <v>0</v>
      </c>
      <c r="AM279" s="232">
        <f>(VLOOKUP($C279,Incurred_Real!$A$25:$BR$427,Incurred_Real!BP$1,FALSE))*$M279</f>
        <v>0</v>
      </c>
      <c r="AN279" s="232">
        <f>(VLOOKUP($C279,Incurred_Real!$A$25:$BR$427,Incurred_Real!BQ$1,FALSE))*$M279</f>
        <v>0</v>
      </c>
      <c r="AO279" s="232">
        <f>(VLOOKUP($C279,Incurred_Real!$A$25:$BR$427,Incurred_Real!BR$1,FALSE))*$M279</f>
        <v>0</v>
      </c>
      <c r="AP279" s="232">
        <f t="shared" si="25"/>
        <v>5188015.6028347332</v>
      </c>
      <c r="AR279" s="232" t="b">
        <f t="shared" si="26"/>
        <v>1</v>
      </c>
    </row>
    <row r="280" spans="3:44" x14ac:dyDescent="0.15">
      <c r="C280" s="11" t="s">
        <v>946</v>
      </c>
      <c r="D280" s="11" t="str">
        <f>VLOOKUP(C280,'Project List'!$A$9:$AG$360,'Project List'!$G$1,FALSE)</f>
        <v>Energy Management System Technical Upgrade 2024-2028</v>
      </c>
      <c r="E280" s="11" t="str">
        <f>VLOOKUP($C280,Incurred_Real!$A$24:$E$376,Incurred_Real!$D$1,FALSE)</f>
        <v>Replacement</v>
      </c>
      <c r="F280" s="13">
        <f>IF(VLOOKUP($C280,Incurred_Nominal!$A$25:$AQ$426,Incurred_Nominal!$AL$1,FALSE)="Commissioned Extra",0,
IF(VLOOKUP($C280,Incurred_Nominal!$A$25:$AQ$426,Incurred_Nominal!$AK$1,FALSE)=F$4,VLOOKUP($C280,Incurred_Nominal!$A$25:$AQ$426,Incurred_Nominal!$AG$1,FALSE),0))</f>
        <v>0</v>
      </c>
      <c r="G280" s="13">
        <f>IF(VLOOKUP($C280,Incurred_Nominal!$A$25:$AQ$426,Incurred_Nominal!$AL$1,FALSE)="Commissioned Extra",0,
IF(VLOOKUP($C280,Incurred_Nominal!$A$25:$AQ$426,Incurred_Nominal!$AK$1,FALSE)=G$4,VLOOKUP($C280,Incurred_Nominal!$A$25:$AQ$426,Incurred_Nominal!$AG$1,FALSE),0))</f>
        <v>0</v>
      </c>
      <c r="H280" s="13">
        <f>IF(VLOOKUP($C280,Incurred_Nominal!$A$25:$AQ$426,Incurred_Nominal!$AL$1,FALSE)="Commissioned Extra",0,
IF(VLOOKUP($C280,Incurred_Nominal!$A$25:$AQ$426,Incurred_Nominal!$AK$1,FALSE)=H$4,VLOOKUP($C280,Incurred_Nominal!$A$25:$AQ$426,Incurred_Nominal!$AG$1,FALSE),0))</f>
        <v>0</v>
      </c>
      <c r="I280" s="13">
        <f>IF(VLOOKUP($C280,Incurred_Nominal!$A$25:$AQ$426,Incurred_Nominal!$AL$1,FALSE)="Commissioned Extra",0,
IF(VLOOKUP($C280,Incurred_Nominal!$A$25:$AQ$426,Incurred_Nominal!$AK$1,FALSE)=I$4,VLOOKUP($C280,Incurred_Nominal!$A$25:$AQ$426,Incurred_Nominal!$AG$1,FALSE),0))</f>
        <v>0</v>
      </c>
      <c r="J280" s="13">
        <f>IF(VLOOKUP($C280,Incurred_Nominal!$A$25:$AQ$426,Incurred_Nominal!$AL$1,FALSE)="Commissioned Extra",0,
IF(VLOOKUP($C280,Incurred_Nominal!$A$25:$AQ$426,Incurred_Nominal!$AK$1,FALSE)=J$4,VLOOKUP($C280,Incurred_Nominal!$A$25:$AQ$426,Incurred_Nominal!$AG$1,FALSE),0))</f>
        <v>0</v>
      </c>
      <c r="K280" s="13">
        <f>IF(VLOOKUP($C280,Incurred_Nominal!$A$25:$AQ$426,Incurred_Nominal!$AL$1,FALSE)="Commissioned Extra",0,
IF(VLOOKUP($C280,Incurred_Nominal!$A$25:$AQ$426,Incurred_Nominal!$AK$1,FALSE)=K$4,VLOOKUP($C280,Incurred_Nominal!$A$25:$AQ$426,Incurred_Nominal!$AG$1,FALSE),0))</f>
        <v>0</v>
      </c>
      <c r="L280" s="13">
        <f>IF(VLOOKUP($C280,Incurred_Nominal!$A$25:$AQ$426,Incurred_Nominal!$AL$1,FALSE)="Commissioned Extra",0,
IF(VLOOKUP($C280,Incurred_Nominal!$A$25:$AQ$426,Incurred_Nominal!$AK$1,FALSE)=L$4,VLOOKUP($C280,Incurred_Nominal!$A$25:$AQ$426,Incurred_Nominal!$AG$1,FALSE),0))</f>
        <v>10033979.917200487</v>
      </c>
      <c r="M280" s="232">
        <f t="shared" si="23"/>
        <v>10033979.917200487</v>
      </c>
      <c r="N280" s="232">
        <f t="shared" si="24"/>
        <v>2028</v>
      </c>
      <c r="P280" s="232">
        <f>(VLOOKUP($C280,Incurred_Real!$A$25:$BR$427,Incurred_Real!AS$1,FALSE))*$M280</f>
        <v>0</v>
      </c>
      <c r="Q280" s="232">
        <f>(VLOOKUP($C280,Incurred_Real!$A$25:$BR$427,Incurred_Real!AT$1,FALSE))*$M280</f>
        <v>0</v>
      </c>
      <c r="R280" s="232">
        <f>(VLOOKUP($C280,Incurred_Real!$A$25:$BR$427,Incurred_Real!AU$1,FALSE))*$M280</f>
        <v>0</v>
      </c>
      <c r="S280" s="232">
        <f>(VLOOKUP($C280,Incurred_Real!$A$25:$BR$427,Incurred_Real!AV$1,FALSE))*$M280</f>
        <v>10033979.917200487</v>
      </c>
      <c r="T280" s="232">
        <f>(VLOOKUP($C280,Incurred_Real!$A$25:$BR$427,Incurred_Real!AW$1,FALSE))*$M280</f>
        <v>0</v>
      </c>
      <c r="U280" s="232">
        <f>(VLOOKUP($C280,Incurred_Real!$A$25:$BR$427,Incurred_Real!AX$1,FALSE))*$M280</f>
        <v>0</v>
      </c>
      <c r="V280" s="232">
        <f>(VLOOKUP($C280,Incurred_Real!$A$25:$BR$427,Incurred_Real!AY$1,FALSE))*$M280</f>
        <v>0</v>
      </c>
      <c r="W280" s="232">
        <f>(VLOOKUP($C280,Incurred_Real!$A$25:$BR$427,Incurred_Real!AZ$1,FALSE))*$M280</f>
        <v>0</v>
      </c>
      <c r="X280" s="232">
        <f>(VLOOKUP($C280,Incurred_Real!$A$25:$BR$427,Incurred_Real!BA$1,FALSE))*$M280</f>
        <v>0</v>
      </c>
      <c r="Y280" s="232">
        <f>(VLOOKUP($C280,Incurred_Real!$A$25:$BR$427,Incurred_Real!BB$1,FALSE))*$M280</f>
        <v>0</v>
      </c>
      <c r="Z280" s="232">
        <f>(VLOOKUP($C280,Incurred_Real!$A$25:$BR$427,Incurred_Real!BC$1,FALSE))*$M280</f>
        <v>0</v>
      </c>
      <c r="AA280" s="232">
        <f>(VLOOKUP($C280,Incurred_Real!$A$25:$BR$427,Incurred_Real!BD$1,FALSE))*$M280</f>
        <v>0</v>
      </c>
      <c r="AB280" s="232">
        <f>(VLOOKUP($C280,Incurred_Real!$A$25:$BR$427,Incurred_Real!BE$1,FALSE))*$M280</f>
        <v>0</v>
      </c>
      <c r="AC280" s="232">
        <f>(VLOOKUP($C280,Incurred_Real!$A$25:$BR$427,Incurred_Real!BF$1,FALSE))*$M280</f>
        <v>0</v>
      </c>
      <c r="AD280" s="232">
        <f>(VLOOKUP($C280,Incurred_Real!$A$25:$BR$427,Incurred_Real!BG$1,FALSE))*$M280</f>
        <v>0</v>
      </c>
      <c r="AE280" s="232">
        <f>(VLOOKUP($C280,Incurred_Real!$A$25:$BR$427,Incurred_Real!BH$1,FALSE))*$M280</f>
        <v>0</v>
      </c>
      <c r="AF280" s="232">
        <f>(VLOOKUP($C280,Incurred_Real!$A$25:$BR$427,Incurred_Real!BI$1,FALSE))*$M280</f>
        <v>0</v>
      </c>
      <c r="AG280" s="232">
        <f>(VLOOKUP($C280,Incurred_Real!$A$25:$BR$427,Incurred_Real!BJ$1,FALSE))*$M280</f>
        <v>0</v>
      </c>
      <c r="AH280" s="232">
        <f>(VLOOKUP($C280,Incurred_Real!$A$25:$BR$427,Incurred_Real!BK$1,FALSE))*$M280</f>
        <v>0</v>
      </c>
      <c r="AI280" s="232">
        <f>(VLOOKUP($C280,Incurred_Real!$A$25:$BR$427,Incurred_Real!BL$1,FALSE))*$M280</f>
        <v>0</v>
      </c>
      <c r="AJ280" s="232">
        <f>(VLOOKUP($C280,Incurred_Real!$A$25:$BR$427,Incurred_Real!BM$1,FALSE))*$M280</f>
        <v>0</v>
      </c>
      <c r="AK280" s="232">
        <f>(VLOOKUP($C280,Incurred_Real!$A$25:$BR$427,Incurred_Real!BN$1,FALSE))*$M280</f>
        <v>0</v>
      </c>
      <c r="AL280" s="232">
        <f>(VLOOKUP($C280,Incurred_Real!$A$25:$BR$427,Incurred_Real!BO$1,FALSE))*$M280</f>
        <v>0</v>
      </c>
      <c r="AM280" s="232">
        <f>(VLOOKUP($C280,Incurred_Real!$A$25:$BR$427,Incurred_Real!BP$1,FALSE))*$M280</f>
        <v>0</v>
      </c>
      <c r="AN280" s="232">
        <f>(VLOOKUP($C280,Incurred_Real!$A$25:$BR$427,Incurred_Real!BQ$1,FALSE))*$M280</f>
        <v>0</v>
      </c>
      <c r="AO280" s="232">
        <f>(VLOOKUP($C280,Incurred_Real!$A$25:$BR$427,Incurred_Real!BR$1,FALSE))*$M280</f>
        <v>0</v>
      </c>
      <c r="AP280" s="232">
        <f t="shared" si="25"/>
        <v>10033979.917200487</v>
      </c>
      <c r="AR280" s="232" t="b">
        <f t="shared" si="26"/>
        <v>1</v>
      </c>
    </row>
    <row r="281" spans="3:44" x14ac:dyDescent="0.15">
      <c r="C281" s="11" t="s">
        <v>923</v>
      </c>
      <c r="D281" s="11" t="str">
        <f>VLOOKUP(C281,'Project List'!$A$9:$AG$360,'Project List'!$G$1,FALSE)</f>
        <v>Enterprise Document Management System Implementation Phase 2</v>
      </c>
      <c r="E281" s="11" t="str">
        <f>VLOOKUP($C281,Incurred_Real!$A$24:$E$376,Incurred_Real!$D$1,FALSE)</f>
        <v>Information Technology</v>
      </c>
      <c r="F281" s="13">
        <f>IF(VLOOKUP($C281,Incurred_Nominal!$A$25:$AQ$426,Incurred_Nominal!$AL$1,FALSE)="Commissioned Extra",0,
IF(VLOOKUP($C281,Incurred_Nominal!$A$25:$AQ$426,Incurred_Nominal!$AK$1,FALSE)=F$4,VLOOKUP($C281,Incurred_Nominal!$A$25:$AQ$426,Incurred_Nominal!$AG$1,FALSE),0))</f>
        <v>0</v>
      </c>
      <c r="G281" s="13">
        <f>IF(VLOOKUP($C281,Incurred_Nominal!$A$25:$AQ$426,Incurred_Nominal!$AL$1,FALSE)="Commissioned Extra",0,
IF(VLOOKUP($C281,Incurred_Nominal!$A$25:$AQ$426,Incurred_Nominal!$AK$1,FALSE)=G$4,VLOOKUP($C281,Incurred_Nominal!$A$25:$AQ$426,Incurred_Nominal!$AG$1,FALSE),0))</f>
        <v>0</v>
      </c>
      <c r="H281" s="13">
        <f>IF(VLOOKUP($C281,Incurred_Nominal!$A$25:$AQ$426,Incurred_Nominal!$AL$1,FALSE)="Commissioned Extra",0,
IF(VLOOKUP($C281,Incurred_Nominal!$A$25:$AQ$426,Incurred_Nominal!$AK$1,FALSE)=H$4,VLOOKUP($C281,Incurred_Nominal!$A$25:$AQ$426,Incurred_Nominal!$AG$1,FALSE),0))</f>
        <v>0</v>
      </c>
      <c r="I281" s="13">
        <f>IF(VLOOKUP($C281,Incurred_Nominal!$A$25:$AQ$426,Incurred_Nominal!$AL$1,FALSE)="Commissioned Extra",0,
IF(VLOOKUP($C281,Incurred_Nominal!$A$25:$AQ$426,Incurred_Nominal!$AK$1,FALSE)=I$4,VLOOKUP($C281,Incurred_Nominal!$A$25:$AQ$426,Incurred_Nominal!$AG$1,FALSE),0))</f>
        <v>0</v>
      </c>
      <c r="J281" s="13">
        <f>IF(VLOOKUP($C281,Incurred_Nominal!$A$25:$AQ$426,Incurred_Nominal!$AL$1,FALSE)="Commissioned Extra",0,
IF(VLOOKUP($C281,Incurred_Nominal!$A$25:$AQ$426,Incurred_Nominal!$AK$1,FALSE)=J$4,VLOOKUP($C281,Incurred_Nominal!$A$25:$AQ$426,Incurred_Nominal!$AG$1,FALSE),0))</f>
        <v>4105783.0766311833</v>
      </c>
      <c r="K281" s="13">
        <f>IF(VLOOKUP($C281,Incurred_Nominal!$A$25:$AQ$426,Incurred_Nominal!$AL$1,FALSE)="Commissioned Extra",0,
IF(VLOOKUP($C281,Incurred_Nominal!$A$25:$AQ$426,Incurred_Nominal!$AK$1,FALSE)=K$4,VLOOKUP($C281,Incurred_Nominal!$A$25:$AQ$426,Incurred_Nominal!$AG$1,FALSE),0))</f>
        <v>0</v>
      </c>
      <c r="L281" s="13">
        <f>IF(VLOOKUP($C281,Incurred_Nominal!$A$25:$AQ$426,Incurred_Nominal!$AL$1,FALSE)="Commissioned Extra",0,
IF(VLOOKUP($C281,Incurred_Nominal!$A$25:$AQ$426,Incurred_Nominal!$AK$1,FALSE)=L$4,VLOOKUP($C281,Incurred_Nominal!$A$25:$AQ$426,Incurred_Nominal!$AG$1,FALSE),0))</f>
        <v>0</v>
      </c>
      <c r="M281" s="232">
        <f t="shared" si="23"/>
        <v>4105783.0766311833</v>
      </c>
      <c r="N281" s="232">
        <f t="shared" si="24"/>
        <v>2026</v>
      </c>
      <c r="P281" s="232">
        <f>(VLOOKUP($C281,Incurred_Real!$A$25:$BR$427,Incurred_Real!AS$1,FALSE))*$M281</f>
        <v>0</v>
      </c>
      <c r="Q281" s="232">
        <f>(VLOOKUP($C281,Incurred_Real!$A$25:$BR$427,Incurred_Real!AT$1,FALSE))*$M281</f>
        <v>0</v>
      </c>
      <c r="R281" s="232">
        <f>(VLOOKUP($C281,Incurred_Real!$A$25:$BR$427,Incurred_Real!AU$1,FALSE))*$M281</f>
        <v>0</v>
      </c>
      <c r="S281" s="232">
        <f>(VLOOKUP($C281,Incurred_Real!$A$25:$BR$427,Incurred_Real!AV$1,FALSE))*$M281</f>
        <v>4105783.0766311833</v>
      </c>
      <c r="T281" s="232">
        <f>(VLOOKUP($C281,Incurred_Real!$A$25:$BR$427,Incurred_Real!AW$1,FALSE))*$M281</f>
        <v>0</v>
      </c>
      <c r="U281" s="232">
        <f>(VLOOKUP($C281,Incurred_Real!$A$25:$BR$427,Incurred_Real!AX$1,FALSE))*$M281</f>
        <v>0</v>
      </c>
      <c r="V281" s="232">
        <f>(VLOOKUP($C281,Incurred_Real!$A$25:$BR$427,Incurred_Real!AY$1,FALSE))*$M281</f>
        <v>0</v>
      </c>
      <c r="W281" s="232">
        <f>(VLOOKUP($C281,Incurred_Real!$A$25:$BR$427,Incurred_Real!AZ$1,FALSE))*$M281</f>
        <v>0</v>
      </c>
      <c r="X281" s="232">
        <f>(VLOOKUP($C281,Incurred_Real!$A$25:$BR$427,Incurred_Real!BA$1,FALSE))*$M281</f>
        <v>0</v>
      </c>
      <c r="Y281" s="232">
        <f>(VLOOKUP($C281,Incurred_Real!$A$25:$BR$427,Incurred_Real!BB$1,FALSE))*$M281</f>
        <v>0</v>
      </c>
      <c r="Z281" s="232">
        <f>(VLOOKUP($C281,Incurred_Real!$A$25:$BR$427,Incurred_Real!BC$1,FALSE))*$M281</f>
        <v>0</v>
      </c>
      <c r="AA281" s="232">
        <f>(VLOOKUP($C281,Incurred_Real!$A$25:$BR$427,Incurred_Real!BD$1,FALSE))*$M281</f>
        <v>0</v>
      </c>
      <c r="AB281" s="232">
        <f>(VLOOKUP($C281,Incurred_Real!$A$25:$BR$427,Incurred_Real!BE$1,FALSE))*$M281</f>
        <v>0</v>
      </c>
      <c r="AC281" s="232">
        <f>(VLOOKUP($C281,Incurred_Real!$A$25:$BR$427,Incurred_Real!BF$1,FALSE))*$M281</f>
        <v>0</v>
      </c>
      <c r="AD281" s="232">
        <f>(VLOOKUP($C281,Incurred_Real!$A$25:$BR$427,Incurred_Real!BG$1,FALSE))*$M281</f>
        <v>0</v>
      </c>
      <c r="AE281" s="232">
        <f>(VLOOKUP($C281,Incurred_Real!$A$25:$BR$427,Incurred_Real!BH$1,FALSE))*$M281</f>
        <v>0</v>
      </c>
      <c r="AF281" s="232">
        <f>(VLOOKUP($C281,Incurred_Real!$A$25:$BR$427,Incurred_Real!BI$1,FALSE))*$M281</f>
        <v>0</v>
      </c>
      <c r="AG281" s="232">
        <f>(VLOOKUP($C281,Incurred_Real!$A$25:$BR$427,Incurred_Real!BJ$1,FALSE))*$M281</f>
        <v>0</v>
      </c>
      <c r="AH281" s="232">
        <f>(VLOOKUP($C281,Incurred_Real!$A$25:$BR$427,Incurred_Real!BK$1,FALSE))*$M281</f>
        <v>0</v>
      </c>
      <c r="AI281" s="232">
        <f>(VLOOKUP($C281,Incurred_Real!$A$25:$BR$427,Incurred_Real!BL$1,FALSE))*$M281</f>
        <v>0</v>
      </c>
      <c r="AJ281" s="232">
        <f>(VLOOKUP($C281,Incurred_Real!$A$25:$BR$427,Incurred_Real!BM$1,FALSE))*$M281</f>
        <v>0</v>
      </c>
      <c r="AK281" s="232">
        <f>(VLOOKUP($C281,Incurred_Real!$A$25:$BR$427,Incurred_Real!BN$1,FALSE))*$M281</f>
        <v>0</v>
      </c>
      <c r="AL281" s="232">
        <f>(VLOOKUP($C281,Incurred_Real!$A$25:$BR$427,Incurred_Real!BO$1,FALSE))*$M281</f>
        <v>0</v>
      </c>
      <c r="AM281" s="232">
        <f>(VLOOKUP($C281,Incurred_Real!$A$25:$BR$427,Incurred_Real!BP$1,FALSE))*$M281</f>
        <v>0</v>
      </c>
      <c r="AN281" s="232">
        <f>(VLOOKUP($C281,Incurred_Real!$A$25:$BR$427,Incurred_Real!BQ$1,FALSE))*$M281</f>
        <v>0</v>
      </c>
      <c r="AO281" s="232">
        <f>(VLOOKUP($C281,Incurred_Real!$A$25:$BR$427,Incurred_Real!BR$1,FALSE))*$M281</f>
        <v>0</v>
      </c>
      <c r="AP281" s="232">
        <f t="shared" si="25"/>
        <v>4105783.0766311833</v>
      </c>
      <c r="AR281" s="232" t="b">
        <f t="shared" si="26"/>
        <v>1</v>
      </c>
    </row>
    <row r="282" spans="3:44" x14ac:dyDescent="0.15">
      <c r="C282" s="11" t="s">
        <v>911</v>
      </c>
      <c r="D282" s="11" t="str">
        <f>VLOOKUP(C282,'Project List'!$A$9:$AG$360,'Project List'!$G$1,FALSE)</f>
        <v>Furniture and General Building Upgrades</v>
      </c>
      <c r="E282" s="11" t="str">
        <f>VLOOKUP($C282,Incurred_Real!$A$24:$E$376,Incurred_Real!$D$1,FALSE)</f>
        <v>Facilities</v>
      </c>
      <c r="F282" s="13">
        <f>IF(VLOOKUP($C282,Incurred_Nominal!$A$25:$AQ$426,Incurred_Nominal!$AL$1,FALSE)="Commissioned Extra",0,
IF(VLOOKUP($C282,Incurred_Nominal!$A$25:$AQ$426,Incurred_Nominal!$AK$1,FALSE)=F$4,VLOOKUP($C282,Incurred_Nominal!$A$25:$AQ$426,Incurred_Nominal!$AG$1,FALSE),0))</f>
        <v>0</v>
      </c>
      <c r="G282" s="13">
        <f>IF(VLOOKUP($C282,Incurred_Nominal!$A$25:$AQ$426,Incurred_Nominal!$AL$1,FALSE)="Commissioned Extra",0,
IF(VLOOKUP($C282,Incurred_Nominal!$A$25:$AQ$426,Incurred_Nominal!$AK$1,FALSE)=G$4,VLOOKUP($C282,Incurred_Nominal!$A$25:$AQ$426,Incurred_Nominal!$AG$1,FALSE),0))</f>
        <v>0</v>
      </c>
      <c r="H282" s="13">
        <f>IF(VLOOKUP($C282,Incurred_Nominal!$A$25:$AQ$426,Incurred_Nominal!$AL$1,FALSE)="Commissioned Extra",0,
IF(VLOOKUP($C282,Incurred_Nominal!$A$25:$AQ$426,Incurred_Nominal!$AK$1,FALSE)=H$4,VLOOKUP($C282,Incurred_Nominal!$A$25:$AQ$426,Incurred_Nominal!$AG$1,FALSE),0))</f>
        <v>0</v>
      </c>
      <c r="I282" s="13">
        <f>IF(VLOOKUP($C282,Incurred_Nominal!$A$25:$AQ$426,Incurred_Nominal!$AL$1,FALSE)="Commissioned Extra",0,
IF(VLOOKUP($C282,Incurred_Nominal!$A$25:$AQ$426,Incurred_Nominal!$AK$1,FALSE)=I$4,VLOOKUP($C282,Incurred_Nominal!$A$25:$AQ$426,Incurred_Nominal!$AG$1,FALSE),0))</f>
        <v>0</v>
      </c>
      <c r="J282" s="13">
        <f>IF(VLOOKUP($C282,Incurred_Nominal!$A$25:$AQ$426,Incurred_Nominal!$AL$1,FALSE)="Commissioned Extra",0,
IF(VLOOKUP($C282,Incurred_Nominal!$A$25:$AQ$426,Incurred_Nominal!$AK$1,FALSE)=J$4,VLOOKUP($C282,Incurred_Nominal!$A$25:$AQ$426,Incurred_Nominal!$AG$1,FALSE),0))</f>
        <v>0</v>
      </c>
      <c r="K282" s="13">
        <f>IF(VLOOKUP($C282,Incurred_Nominal!$A$25:$AQ$426,Incurred_Nominal!$AL$1,FALSE)="Commissioned Extra",0,
IF(VLOOKUP($C282,Incurred_Nominal!$A$25:$AQ$426,Incurred_Nominal!$AK$1,FALSE)=K$4,VLOOKUP($C282,Incurred_Nominal!$A$25:$AQ$426,Incurred_Nominal!$AG$1,FALSE),0))</f>
        <v>0</v>
      </c>
      <c r="L282" s="13">
        <f>IF(VLOOKUP($C282,Incurred_Nominal!$A$25:$AQ$426,Incurred_Nominal!$AL$1,FALSE)="Commissioned Extra",0,
IF(VLOOKUP($C282,Incurred_Nominal!$A$25:$AQ$426,Incurred_Nominal!$AK$1,FALSE)=L$4,VLOOKUP($C282,Incurred_Nominal!$A$25:$AQ$426,Incurred_Nominal!$AG$1,FALSE),0))</f>
        <v>2232441.4177076612</v>
      </c>
      <c r="M282" s="232">
        <f t="shared" si="23"/>
        <v>2232441.4177076612</v>
      </c>
      <c r="N282" s="232">
        <f t="shared" si="24"/>
        <v>2028</v>
      </c>
      <c r="P282" s="232">
        <f>(VLOOKUP($C282,Incurred_Real!$A$25:$BR$427,Incurred_Real!AS$1,FALSE))*$M282</f>
        <v>2232441.4177076612</v>
      </c>
      <c r="Q282" s="232">
        <f>(VLOOKUP($C282,Incurred_Real!$A$25:$BR$427,Incurred_Real!AT$1,FALSE))*$M282</f>
        <v>0</v>
      </c>
      <c r="R282" s="232">
        <f>(VLOOKUP($C282,Incurred_Real!$A$25:$BR$427,Incurred_Real!AU$1,FALSE))*$M282</f>
        <v>0</v>
      </c>
      <c r="S282" s="232">
        <f>(VLOOKUP($C282,Incurred_Real!$A$25:$BR$427,Incurred_Real!AV$1,FALSE))*$M282</f>
        <v>0</v>
      </c>
      <c r="T282" s="232">
        <f>(VLOOKUP($C282,Incurred_Real!$A$25:$BR$427,Incurred_Real!AW$1,FALSE))*$M282</f>
        <v>0</v>
      </c>
      <c r="U282" s="232">
        <f>(VLOOKUP($C282,Incurred_Real!$A$25:$BR$427,Incurred_Real!AX$1,FALSE))*$M282</f>
        <v>0</v>
      </c>
      <c r="V282" s="232">
        <f>(VLOOKUP($C282,Incurred_Real!$A$25:$BR$427,Incurred_Real!AY$1,FALSE))*$M282</f>
        <v>0</v>
      </c>
      <c r="W282" s="232">
        <f>(VLOOKUP($C282,Incurred_Real!$A$25:$BR$427,Incurred_Real!AZ$1,FALSE))*$M282</f>
        <v>0</v>
      </c>
      <c r="X282" s="232">
        <f>(VLOOKUP($C282,Incurred_Real!$A$25:$BR$427,Incurred_Real!BA$1,FALSE))*$M282</f>
        <v>0</v>
      </c>
      <c r="Y282" s="232">
        <f>(VLOOKUP($C282,Incurred_Real!$A$25:$BR$427,Incurred_Real!BB$1,FALSE))*$M282</f>
        <v>0</v>
      </c>
      <c r="Z282" s="232">
        <f>(VLOOKUP($C282,Incurred_Real!$A$25:$BR$427,Incurred_Real!BC$1,FALSE))*$M282</f>
        <v>0</v>
      </c>
      <c r="AA282" s="232">
        <f>(VLOOKUP($C282,Incurred_Real!$A$25:$BR$427,Incurred_Real!BD$1,FALSE))*$M282</f>
        <v>0</v>
      </c>
      <c r="AB282" s="232">
        <f>(VLOOKUP($C282,Incurred_Real!$A$25:$BR$427,Incurred_Real!BE$1,FALSE))*$M282</f>
        <v>0</v>
      </c>
      <c r="AC282" s="232">
        <f>(VLOOKUP($C282,Incurred_Real!$A$25:$BR$427,Incurred_Real!BF$1,FALSE))*$M282</f>
        <v>0</v>
      </c>
      <c r="AD282" s="232">
        <f>(VLOOKUP($C282,Incurred_Real!$A$25:$BR$427,Incurred_Real!BG$1,FALSE))*$M282</f>
        <v>0</v>
      </c>
      <c r="AE282" s="232">
        <f>(VLOOKUP($C282,Incurred_Real!$A$25:$BR$427,Incurred_Real!BH$1,FALSE))*$M282</f>
        <v>0</v>
      </c>
      <c r="AF282" s="232">
        <f>(VLOOKUP($C282,Incurred_Real!$A$25:$BR$427,Incurred_Real!BI$1,FALSE))*$M282</f>
        <v>0</v>
      </c>
      <c r="AG282" s="232">
        <f>(VLOOKUP($C282,Incurred_Real!$A$25:$BR$427,Incurred_Real!BJ$1,FALSE))*$M282</f>
        <v>0</v>
      </c>
      <c r="AH282" s="232">
        <f>(VLOOKUP($C282,Incurred_Real!$A$25:$BR$427,Incurred_Real!BK$1,FALSE))*$M282</f>
        <v>0</v>
      </c>
      <c r="AI282" s="232">
        <f>(VLOOKUP($C282,Incurred_Real!$A$25:$BR$427,Incurred_Real!BL$1,FALSE))*$M282</f>
        <v>0</v>
      </c>
      <c r="AJ282" s="232">
        <f>(VLOOKUP($C282,Incurred_Real!$A$25:$BR$427,Incurred_Real!BM$1,FALSE))*$M282</f>
        <v>0</v>
      </c>
      <c r="AK282" s="232">
        <f>(VLOOKUP($C282,Incurred_Real!$A$25:$BR$427,Incurred_Real!BN$1,FALSE))*$M282</f>
        <v>0</v>
      </c>
      <c r="AL282" s="232">
        <f>(VLOOKUP($C282,Incurred_Real!$A$25:$BR$427,Incurred_Real!BO$1,FALSE))*$M282</f>
        <v>0</v>
      </c>
      <c r="AM282" s="232">
        <f>(VLOOKUP($C282,Incurred_Real!$A$25:$BR$427,Incurred_Real!BP$1,FALSE))*$M282</f>
        <v>0</v>
      </c>
      <c r="AN282" s="232">
        <f>(VLOOKUP($C282,Incurred_Real!$A$25:$BR$427,Incurred_Real!BQ$1,FALSE))*$M282</f>
        <v>0</v>
      </c>
      <c r="AO282" s="232">
        <f>(VLOOKUP($C282,Incurred_Real!$A$25:$BR$427,Incurred_Real!BR$1,FALSE))*$M282</f>
        <v>0</v>
      </c>
      <c r="AP282" s="232">
        <f t="shared" si="25"/>
        <v>2232441.4177076612</v>
      </c>
      <c r="AR282" s="232" t="b">
        <f t="shared" si="26"/>
        <v>1</v>
      </c>
    </row>
    <row r="283" spans="3:44" x14ac:dyDescent="0.15">
      <c r="C283" s="11" t="s">
        <v>896</v>
      </c>
      <c r="D283" s="11" t="str">
        <f>VLOOKUP(C283,'Project List'!$A$9:$AG$360,'Project List'!$G$1,FALSE)</f>
        <v>Energy Management System Refresh 1</v>
      </c>
      <c r="E283" s="11" t="str">
        <f>VLOOKUP($C283,Incurred_Real!$A$24:$E$376,Incurred_Real!$D$1,FALSE)</f>
        <v>Information Technology</v>
      </c>
      <c r="F283" s="13">
        <f>IF(VLOOKUP($C283,Incurred_Nominal!$A$25:$AQ$426,Incurred_Nominal!$AL$1,FALSE)="Commissioned Extra",0,
IF(VLOOKUP($C283,Incurred_Nominal!$A$25:$AQ$426,Incurred_Nominal!$AK$1,FALSE)=F$4,VLOOKUP($C283,Incurred_Nominal!$A$25:$AQ$426,Incurred_Nominal!$AG$1,FALSE),0))</f>
        <v>0</v>
      </c>
      <c r="G283" s="13">
        <f>IF(VLOOKUP($C283,Incurred_Nominal!$A$25:$AQ$426,Incurred_Nominal!$AL$1,FALSE)="Commissioned Extra",0,
IF(VLOOKUP($C283,Incurred_Nominal!$A$25:$AQ$426,Incurred_Nominal!$AK$1,FALSE)=G$4,VLOOKUP($C283,Incurred_Nominal!$A$25:$AQ$426,Incurred_Nominal!$AG$1,FALSE),0))</f>
        <v>0</v>
      </c>
      <c r="H283" s="13">
        <f>IF(VLOOKUP($C283,Incurred_Nominal!$A$25:$AQ$426,Incurred_Nominal!$AL$1,FALSE)="Commissioned Extra",0,
IF(VLOOKUP($C283,Incurred_Nominal!$A$25:$AQ$426,Incurred_Nominal!$AK$1,FALSE)=H$4,VLOOKUP($C283,Incurred_Nominal!$A$25:$AQ$426,Incurred_Nominal!$AG$1,FALSE),0))</f>
        <v>5607021.5938424943</v>
      </c>
      <c r="I283" s="13">
        <f>IF(VLOOKUP($C283,Incurred_Nominal!$A$25:$AQ$426,Incurred_Nominal!$AL$1,FALSE)="Commissioned Extra",0,
IF(VLOOKUP($C283,Incurred_Nominal!$A$25:$AQ$426,Incurred_Nominal!$AK$1,FALSE)=I$4,VLOOKUP($C283,Incurred_Nominal!$A$25:$AQ$426,Incurred_Nominal!$AG$1,FALSE),0))</f>
        <v>0</v>
      </c>
      <c r="J283" s="13">
        <f>IF(VLOOKUP($C283,Incurred_Nominal!$A$25:$AQ$426,Incurred_Nominal!$AL$1,FALSE)="Commissioned Extra",0,
IF(VLOOKUP($C283,Incurred_Nominal!$A$25:$AQ$426,Incurred_Nominal!$AK$1,FALSE)=J$4,VLOOKUP($C283,Incurred_Nominal!$A$25:$AQ$426,Incurred_Nominal!$AG$1,FALSE),0))</f>
        <v>0</v>
      </c>
      <c r="K283" s="13">
        <f>IF(VLOOKUP($C283,Incurred_Nominal!$A$25:$AQ$426,Incurred_Nominal!$AL$1,FALSE)="Commissioned Extra",0,
IF(VLOOKUP($C283,Incurred_Nominal!$A$25:$AQ$426,Incurred_Nominal!$AK$1,FALSE)=K$4,VLOOKUP($C283,Incurred_Nominal!$A$25:$AQ$426,Incurred_Nominal!$AG$1,FALSE),0))</f>
        <v>0</v>
      </c>
      <c r="L283" s="13">
        <f>IF(VLOOKUP($C283,Incurred_Nominal!$A$25:$AQ$426,Incurred_Nominal!$AL$1,FALSE)="Commissioned Extra",0,
IF(VLOOKUP($C283,Incurred_Nominal!$A$25:$AQ$426,Incurred_Nominal!$AK$1,FALSE)=L$4,VLOOKUP($C283,Incurred_Nominal!$A$25:$AQ$426,Incurred_Nominal!$AG$1,FALSE),0))</f>
        <v>0</v>
      </c>
      <c r="M283" s="232">
        <f t="shared" si="23"/>
        <v>5607021.5938424943</v>
      </c>
      <c r="N283" s="232">
        <f t="shared" si="24"/>
        <v>2024</v>
      </c>
      <c r="P283" s="232">
        <f>(VLOOKUP($C283,Incurred_Real!$A$25:$BR$427,Incurred_Real!AS$1,FALSE))*$M283</f>
        <v>0</v>
      </c>
      <c r="Q283" s="232">
        <f>(VLOOKUP($C283,Incurred_Real!$A$25:$BR$427,Incurred_Real!AT$1,FALSE))*$M283</f>
        <v>0</v>
      </c>
      <c r="R283" s="232">
        <f>(VLOOKUP($C283,Incurred_Real!$A$25:$BR$427,Incurred_Real!AU$1,FALSE))*$M283</f>
        <v>0</v>
      </c>
      <c r="S283" s="232">
        <f>(VLOOKUP($C283,Incurred_Real!$A$25:$BR$427,Incurred_Real!AV$1,FALSE))*$M283</f>
        <v>5607021.5938424943</v>
      </c>
      <c r="T283" s="232">
        <f>(VLOOKUP($C283,Incurred_Real!$A$25:$BR$427,Incurred_Real!AW$1,FALSE))*$M283</f>
        <v>0</v>
      </c>
      <c r="U283" s="232">
        <f>(VLOOKUP($C283,Incurred_Real!$A$25:$BR$427,Incurred_Real!AX$1,FALSE))*$M283</f>
        <v>0</v>
      </c>
      <c r="V283" s="232">
        <f>(VLOOKUP($C283,Incurred_Real!$A$25:$BR$427,Incurred_Real!AY$1,FALSE))*$M283</f>
        <v>0</v>
      </c>
      <c r="W283" s="232">
        <f>(VLOOKUP($C283,Incurred_Real!$A$25:$BR$427,Incurred_Real!AZ$1,FALSE))*$M283</f>
        <v>0</v>
      </c>
      <c r="X283" s="232">
        <f>(VLOOKUP($C283,Incurred_Real!$A$25:$BR$427,Incurred_Real!BA$1,FALSE))*$M283</f>
        <v>0</v>
      </c>
      <c r="Y283" s="232">
        <f>(VLOOKUP($C283,Incurred_Real!$A$25:$BR$427,Incurred_Real!BB$1,FALSE))*$M283</f>
        <v>0</v>
      </c>
      <c r="Z283" s="232">
        <f>(VLOOKUP($C283,Incurred_Real!$A$25:$BR$427,Incurred_Real!BC$1,FALSE))*$M283</f>
        <v>0</v>
      </c>
      <c r="AA283" s="232">
        <f>(VLOOKUP($C283,Incurred_Real!$A$25:$BR$427,Incurred_Real!BD$1,FALSE))*$M283</f>
        <v>0</v>
      </c>
      <c r="AB283" s="232">
        <f>(VLOOKUP($C283,Incurred_Real!$A$25:$BR$427,Incurred_Real!BE$1,FALSE))*$M283</f>
        <v>0</v>
      </c>
      <c r="AC283" s="232">
        <f>(VLOOKUP($C283,Incurred_Real!$A$25:$BR$427,Incurred_Real!BF$1,FALSE))*$M283</f>
        <v>0</v>
      </c>
      <c r="AD283" s="232">
        <f>(VLOOKUP($C283,Incurred_Real!$A$25:$BR$427,Incurred_Real!BG$1,FALSE))*$M283</f>
        <v>0</v>
      </c>
      <c r="AE283" s="232">
        <f>(VLOOKUP($C283,Incurred_Real!$A$25:$BR$427,Incurred_Real!BH$1,FALSE))*$M283</f>
        <v>0</v>
      </c>
      <c r="AF283" s="232">
        <f>(VLOOKUP($C283,Incurred_Real!$A$25:$BR$427,Incurred_Real!BI$1,FALSE))*$M283</f>
        <v>0</v>
      </c>
      <c r="AG283" s="232">
        <f>(VLOOKUP($C283,Incurred_Real!$A$25:$BR$427,Incurred_Real!BJ$1,FALSE))*$M283</f>
        <v>0</v>
      </c>
      <c r="AH283" s="232">
        <f>(VLOOKUP($C283,Incurred_Real!$A$25:$BR$427,Incurred_Real!BK$1,FALSE))*$M283</f>
        <v>0</v>
      </c>
      <c r="AI283" s="232">
        <f>(VLOOKUP($C283,Incurred_Real!$A$25:$BR$427,Incurred_Real!BL$1,FALSE))*$M283</f>
        <v>0</v>
      </c>
      <c r="AJ283" s="232">
        <f>(VLOOKUP($C283,Incurred_Real!$A$25:$BR$427,Incurred_Real!BM$1,FALSE))*$M283</f>
        <v>0</v>
      </c>
      <c r="AK283" s="232">
        <f>(VLOOKUP($C283,Incurred_Real!$A$25:$BR$427,Incurred_Real!BN$1,FALSE))*$M283</f>
        <v>0</v>
      </c>
      <c r="AL283" s="232">
        <f>(VLOOKUP($C283,Incurred_Real!$A$25:$BR$427,Incurred_Real!BO$1,FALSE))*$M283</f>
        <v>0</v>
      </c>
      <c r="AM283" s="232">
        <f>(VLOOKUP($C283,Incurred_Real!$A$25:$BR$427,Incurred_Real!BP$1,FALSE))*$M283</f>
        <v>0</v>
      </c>
      <c r="AN283" s="232">
        <f>(VLOOKUP($C283,Incurred_Real!$A$25:$BR$427,Incurred_Real!BQ$1,FALSE))*$M283</f>
        <v>0</v>
      </c>
      <c r="AO283" s="232">
        <f>(VLOOKUP($C283,Incurred_Real!$A$25:$BR$427,Incurred_Real!BR$1,FALSE))*$M283</f>
        <v>0</v>
      </c>
      <c r="AP283" s="232">
        <f t="shared" si="25"/>
        <v>5607021.5938424943</v>
      </c>
      <c r="AR283" s="232" t="b">
        <f t="shared" si="26"/>
        <v>1</v>
      </c>
    </row>
    <row r="284" spans="3:44" x14ac:dyDescent="0.15">
      <c r="C284" s="11" t="s">
        <v>924</v>
      </c>
      <c r="D284" s="11" t="str">
        <f>VLOOKUP(C284,'Project List'!$A$9:$AG$360,'Project List'!$G$1,FALSE)</f>
        <v>Enterprise Integration Platform Uplift</v>
      </c>
      <c r="E284" s="11" t="str">
        <f>VLOOKUP($C284,Incurred_Real!$A$24:$E$376,Incurred_Real!$D$1,FALSE)</f>
        <v>Information Technology</v>
      </c>
      <c r="F284" s="13">
        <f>IF(VLOOKUP($C284,Incurred_Nominal!$A$25:$AQ$426,Incurred_Nominal!$AL$1,FALSE)="Commissioned Extra",0,
IF(VLOOKUP($C284,Incurred_Nominal!$A$25:$AQ$426,Incurred_Nominal!$AK$1,FALSE)=F$4,VLOOKUP($C284,Incurred_Nominal!$A$25:$AQ$426,Incurred_Nominal!$AG$1,FALSE),0))</f>
        <v>0</v>
      </c>
      <c r="G284" s="13">
        <f>IF(VLOOKUP($C284,Incurred_Nominal!$A$25:$AQ$426,Incurred_Nominal!$AL$1,FALSE)="Commissioned Extra",0,
IF(VLOOKUP($C284,Incurred_Nominal!$A$25:$AQ$426,Incurred_Nominal!$AK$1,FALSE)=G$4,VLOOKUP($C284,Incurred_Nominal!$A$25:$AQ$426,Incurred_Nominal!$AG$1,FALSE),0))</f>
        <v>0</v>
      </c>
      <c r="H284" s="13">
        <f>IF(VLOOKUP($C284,Incurred_Nominal!$A$25:$AQ$426,Incurred_Nominal!$AL$1,FALSE)="Commissioned Extra",0,
IF(VLOOKUP($C284,Incurred_Nominal!$A$25:$AQ$426,Incurred_Nominal!$AK$1,FALSE)=H$4,VLOOKUP($C284,Incurred_Nominal!$A$25:$AQ$426,Incurred_Nominal!$AG$1,FALSE),0))</f>
        <v>0</v>
      </c>
      <c r="I284" s="13">
        <f>IF(VLOOKUP($C284,Incurred_Nominal!$A$25:$AQ$426,Incurred_Nominal!$AL$1,FALSE)="Commissioned Extra",0,
IF(VLOOKUP($C284,Incurred_Nominal!$A$25:$AQ$426,Incurred_Nominal!$AK$1,FALSE)=I$4,VLOOKUP($C284,Incurred_Nominal!$A$25:$AQ$426,Incurred_Nominal!$AG$1,FALSE),0))</f>
        <v>0</v>
      </c>
      <c r="J284" s="13">
        <f>IF(VLOOKUP($C284,Incurred_Nominal!$A$25:$AQ$426,Incurred_Nominal!$AL$1,FALSE)="Commissioned Extra",0,
IF(VLOOKUP($C284,Incurred_Nominal!$A$25:$AQ$426,Incurred_Nominal!$AK$1,FALSE)=J$4,VLOOKUP($C284,Incurred_Nominal!$A$25:$AQ$426,Incurred_Nominal!$AG$1,FALSE),0))</f>
        <v>0</v>
      </c>
      <c r="K284" s="13">
        <f>IF(VLOOKUP($C284,Incurred_Nominal!$A$25:$AQ$426,Incurred_Nominal!$AL$1,FALSE)="Commissioned Extra",0,
IF(VLOOKUP($C284,Incurred_Nominal!$A$25:$AQ$426,Incurred_Nominal!$AK$1,FALSE)=K$4,VLOOKUP($C284,Incurred_Nominal!$A$25:$AQ$426,Incurred_Nominal!$AG$1,FALSE),0))</f>
        <v>3383958.8523308658</v>
      </c>
      <c r="L284" s="13">
        <f>IF(VLOOKUP($C284,Incurred_Nominal!$A$25:$AQ$426,Incurred_Nominal!$AL$1,FALSE)="Commissioned Extra",0,
IF(VLOOKUP($C284,Incurred_Nominal!$A$25:$AQ$426,Incurred_Nominal!$AK$1,FALSE)=L$4,VLOOKUP($C284,Incurred_Nominal!$A$25:$AQ$426,Incurred_Nominal!$AG$1,FALSE),0))</f>
        <v>0</v>
      </c>
      <c r="M284" s="232">
        <f t="shared" si="23"/>
        <v>3383958.8523308658</v>
      </c>
      <c r="N284" s="232">
        <f t="shared" si="24"/>
        <v>2027</v>
      </c>
      <c r="P284" s="232">
        <f>(VLOOKUP($C284,Incurred_Real!$A$25:$BR$427,Incurred_Real!AS$1,FALSE))*$M284</f>
        <v>0</v>
      </c>
      <c r="Q284" s="232">
        <f>(VLOOKUP($C284,Incurred_Real!$A$25:$BR$427,Incurred_Real!AT$1,FALSE))*$M284</f>
        <v>0</v>
      </c>
      <c r="R284" s="232">
        <f>(VLOOKUP($C284,Incurred_Real!$A$25:$BR$427,Incurred_Real!AU$1,FALSE))*$M284</f>
        <v>0</v>
      </c>
      <c r="S284" s="232">
        <f>(VLOOKUP($C284,Incurred_Real!$A$25:$BR$427,Incurred_Real!AV$1,FALSE))*$M284</f>
        <v>3383958.8523308658</v>
      </c>
      <c r="T284" s="232">
        <f>(VLOOKUP($C284,Incurred_Real!$A$25:$BR$427,Incurred_Real!AW$1,FALSE))*$M284</f>
        <v>0</v>
      </c>
      <c r="U284" s="232">
        <f>(VLOOKUP($C284,Incurred_Real!$A$25:$BR$427,Incurred_Real!AX$1,FALSE))*$M284</f>
        <v>0</v>
      </c>
      <c r="V284" s="232">
        <f>(VLOOKUP($C284,Incurred_Real!$A$25:$BR$427,Incurred_Real!AY$1,FALSE))*$M284</f>
        <v>0</v>
      </c>
      <c r="W284" s="232">
        <f>(VLOOKUP($C284,Incurred_Real!$A$25:$BR$427,Incurred_Real!AZ$1,FALSE))*$M284</f>
        <v>0</v>
      </c>
      <c r="X284" s="232">
        <f>(VLOOKUP($C284,Incurred_Real!$A$25:$BR$427,Incurred_Real!BA$1,FALSE))*$M284</f>
        <v>0</v>
      </c>
      <c r="Y284" s="232">
        <f>(VLOOKUP($C284,Incurred_Real!$A$25:$BR$427,Incurred_Real!BB$1,FALSE))*$M284</f>
        <v>0</v>
      </c>
      <c r="Z284" s="232">
        <f>(VLOOKUP($C284,Incurred_Real!$A$25:$BR$427,Incurred_Real!BC$1,FALSE))*$M284</f>
        <v>0</v>
      </c>
      <c r="AA284" s="232">
        <f>(VLOOKUP($C284,Incurred_Real!$A$25:$BR$427,Incurred_Real!BD$1,FALSE))*$M284</f>
        <v>0</v>
      </c>
      <c r="AB284" s="232">
        <f>(VLOOKUP($C284,Incurred_Real!$A$25:$BR$427,Incurred_Real!BE$1,FALSE))*$M284</f>
        <v>0</v>
      </c>
      <c r="AC284" s="232">
        <f>(VLOOKUP($C284,Incurred_Real!$A$25:$BR$427,Incurred_Real!BF$1,FALSE))*$M284</f>
        <v>0</v>
      </c>
      <c r="AD284" s="232">
        <f>(VLOOKUP($C284,Incurred_Real!$A$25:$BR$427,Incurred_Real!BG$1,FALSE))*$M284</f>
        <v>0</v>
      </c>
      <c r="AE284" s="232">
        <f>(VLOOKUP($C284,Incurred_Real!$A$25:$BR$427,Incurred_Real!BH$1,FALSE))*$M284</f>
        <v>0</v>
      </c>
      <c r="AF284" s="232">
        <f>(VLOOKUP($C284,Incurred_Real!$A$25:$BR$427,Incurred_Real!BI$1,FALSE))*$M284</f>
        <v>0</v>
      </c>
      <c r="AG284" s="232">
        <f>(VLOOKUP($C284,Incurred_Real!$A$25:$BR$427,Incurred_Real!BJ$1,FALSE))*$M284</f>
        <v>0</v>
      </c>
      <c r="AH284" s="232">
        <f>(VLOOKUP($C284,Incurred_Real!$A$25:$BR$427,Incurred_Real!BK$1,FALSE))*$M284</f>
        <v>0</v>
      </c>
      <c r="AI284" s="232">
        <f>(VLOOKUP($C284,Incurred_Real!$A$25:$BR$427,Incurred_Real!BL$1,FALSE))*$M284</f>
        <v>0</v>
      </c>
      <c r="AJ284" s="232">
        <f>(VLOOKUP($C284,Incurred_Real!$A$25:$BR$427,Incurred_Real!BM$1,FALSE))*$M284</f>
        <v>0</v>
      </c>
      <c r="AK284" s="232">
        <f>(VLOOKUP($C284,Incurred_Real!$A$25:$BR$427,Incurred_Real!BN$1,FALSE))*$M284</f>
        <v>0</v>
      </c>
      <c r="AL284" s="232">
        <f>(VLOOKUP($C284,Incurred_Real!$A$25:$BR$427,Incurred_Real!BO$1,FALSE))*$M284</f>
        <v>0</v>
      </c>
      <c r="AM284" s="232">
        <f>(VLOOKUP($C284,Incurred_Real!$A$25:$BR$427,Incurred_Real!BP$1,FALSE))*$M284</f>
        <v>0</v>
      </c>
      <c r="AN284" s="232">
        <f>(VLOOKUP($C284,Incurred_Real!$A$25:$BR$427,Incurred_Real!BQ$1,FALSE))*$M284</f>
        <v>0</v>
      </c>
      <c r="AO284" s="232">
        <f>(VLOOKUP($C284,Incurred_Real!$A$25:$BR$427,Incurred_Real!BR$1,FALSE))*$M284</f>
        <v>0</v>
      </c>
      <c r="AP284" s="232">
        <f t="shared" si="25"/>
        <v>3383958.8523308658</v>
      </c>
      <c r="AR284" s="232" t="b">
        <f t="shared" si="26"/>
        <v>1</v>
      </c>
    </row>
    <row r="285" spans="3:44" x14ac:dyDescent="0.15">
      <c r="C285" s="11" t="s">
        <v>912</v>
      </c>
      <c r="D285" s="11" t="str">
        <f>VLOOKUP(C285,'Project List'!$A$9:$AG$360,'Project List'!$G$1,FALSE)</f>
        <v>End of Journey Amenities Rymill</v>
      </c>
      <c r="E285" s="11" t="str">
        <f>VLOOKUP($C285,Incurred_Real!$A$24:$E$376,Incurred_Real!$D$1,FALSE)</f>
        <v>Facilities</v>
      </c>
      <c r="F285" s="13">
        <f>IF(VLOOKUP($C285,Incurred_Nominal!$A$25:$AQ$426,Incurred_Nominal!$AL$1,FALSE)="Commissioned Extra",0,
IF(VLOOKUP($C285,Incurred_Nominal!$A$25:$AQ$426,Incurred_Nominal!$AK$1,FALSE)=F$4,VLOOKUP($C285,Incurred_Nominal!$A$25:$AQ$426,Incurred_Nominal!$AG$1,FALSE),0))</f>
        <v>299674.4199487</v>
      </c>
      <c r="G285" s="13">
        <f>IF(VLOOKUP($C285,Incurred_Nominal!$A$25:$AQ$426,Incurred_Nominal!$AL$1,FALSE)="Commissioned Extra",0,
IF(VLOOKUP($C285,Incurred_Nominal!$A$25:$AQ$426,Incurred_Nominal!$AK$1,FALSE)=G$4,VLOOKUP($C285,Incurred_Nominal!$A$25:$AQ$426,Incurred_Nominal!$AG$1,FALSE),0))</f>
        <v>0</v>
      </c>
      <c r="H285" s="13">
        <f>IF(VLOOKUP($C285,Incurred_Nominal!$A$25:$AQ$426,Incurred_Nominal!$AL$1,FALSE)="Commissioned Extra",0,
IF(VLOOKUP($C285,Incurred_Nominal!$A$25:$AQ$426,Incurred_Nominal!$AK$1,FALSE)=H$4,VLOOKUP($C285,Incurred_Nominal!$A$25:$AQ$426,Incurred_Nominal!$AG$1,FALSE),0))</f>
        <v>0</v>
      </c>
      <c r="I285" s="13">
        <f>IF(VLOOKUP($C285,Incurred_Nominal!$A$25:$AQ$426,Incurred_Nominal!$AL$1,FALSE)="Commissioned Extra",0,
IF(VLOOKUP($C285,Incurred_Nominal!$A$25:$AQ$426,Incurred_Nominal!$AK$1,FALSE)=I$4,VLOOKUP($C285,Incurred_Nominal!$A$25:$AQ$426,Incurred_Nominal!$AG$1,FALSE),0))</f>
        <v>0</v>
      </c>
      <c r="J285" s="13">
        <f>IF(VLOOKUP($C285,Incurred_Nominal!$A$25:$AQ$426,Incurred_Nominal!$AL$1,FALSE)="Commissioned Extra",0,
IF(VLOOKUP($C285,Incurred_Nominal!$A$25:$AQ$426,Incurred_Nominal!$AK$1,FALSE)=J$4,VLOOKUP($C285,Incurred_Nominal!$A$25:$AQ$426,Incurred_Nominal!$AG$1,FALSE),0))</f>
        <v>0</v>
      </c>
      <c r="K285" s="13">
        <f>IF(VLOOKUP($C285,Incurred_Nominal!$A$25:$AQ$426,Incurred_Nominal!$AL$1,FALSE)="Commissioned Extra",0,
IF(VLOOKUP($C285,Incurred_Nominal!$A$25:$AQ$426,Incurred_Nominal!$AK$1,FALSE)=K$4,VLOOKUP($C285,Incurred_Nominal!$A$25:$AQ$426,Incurred_Nominal!$AG$1,FALSE),0))</f>
        <v>0</v>
      </c>
      <c r="L285" s="13">
        <f>IF(VLOOKUP($C285,Incurred_Nominal!$A$25:$AQ$426,Incurred_Nominal!$AL$1,FALSE)="Commissioned Extra",0,
IF(VLOOKUP($C285,Incurred_Nominal!$A$25:$AQ$426,Incurred_Nominal!$AK$1,FALSE)=L$4,VLOOKUP($C285,Incurred_Nominal!$A$25:$AQ$426,Incurred_Nominal!$AG$1,FALSE),0))</f>
        <v>0</v>
      </c>
      <c r="M285" s="232">
        <f t="shared" si="23"/>
        <v>299674.4199487</v>
      </c>
      <c r="N285" s="232">
        <f t="shared" si="24"/>
        <v>2022</v>
      </c>
      <c r="P285" s="232">
        <f>(VLOOKUP($C285,Incurred_Real!$A$25:$BR$427,Incurred_Real!AS$1,FALSE))*$M285</f>
        <v>299674.4199487</v>
      </c>
      <c r="Q285" s="232">
        <f>(VLOOKUP($C285,Incurred_Real!$A$25:$BR$427,Incurred_Real!AT$1,FALSE))*$M285</f>
        <v>0</v>
      </c>
      <c r="R285" s="232">
        <f>(VLOOKUP($C285,Incurred_Real!$A$25:$BR$427,Incurred_Real!AU$1,FALSE))*$M285</f>
        <v>0</v>
      </c>
      <c r="S285" s="232">
        <f>(VLOOKUP($C285,Incurred_Real!$A$25:$BR$427,Incurred_Real!AV$1,FALSE))*$M285</f>
        <v>0</v>
      </c>
      <c r="T285" s="232">
        <f>(VLOOKUP($C285,Incurred_Real!$A$25:$BR$427,Incurred_Real!AW$1,FALSE))*$M285</f>
        <v>0</v>
      </c>
      <c r="U285" s="232">
        <f>(VLOOKUP($C285,Incurred_Real!$A$25:$BR$427,Incurred_Real!AX$1,FALSE))*$M285</f>
        <v>0</v>
      </c>
      <c r="V285" s="232">
        <f>(VLOOKUP($C285,Incurred_Real!$A$25:$BR$427,Incurred_Real!AY$1,FALSE))*$M285</f>
        <v>0</v>
      </c>
      <c r="W285" s="232">
        <f>(VLOOKUP($C285,Incurred_Real!$A$25:$BR$427,Incurred_Real!AZ$1,FALSE))*$M285</f>
        <v>0</v>
      </c>
      <c r="X285" s="232">
        <f>(VLOOKUP($C285,Incurred_Real!$A$25:$BR$427,Incurred_Real!BA$1,FALSE))*$M285</f>
        <v>0</v>
      </c>
      <c r="Y285" s="232">
        <f>(VLOOKUP($C285,Incurred_Real!$A$25:$BR$427,Incurred_Real!BB$1,FALSE))*$M285</f>
        <v>0</v>
      </c>
      <c r="Z285" s="232">
        <f>(VLOOKUP($C285,Incurred_Real!$A$25:$BR$427,Incurred_Real!BC$1,FALSE))*$M285</f>
        <v>0</v>
      </c>
      <c r="AA285" s="232">
        <f>(VLOOKUP($C285,Incurred_Real!$A$25:$BR$427,Incurred_Real!BD$1,FALSE))*$M285</f>
        <v>0</v>
      </c>
      <c r="AB285" s="232">
        <f>(VLOOKUP($C285,Incurred_Real!$A$25:$BR$427,Incurred_Real!BE$1,FALSE))*$M285</f>
        <v>0</v>
      </c>
      <c r="AC285" s="232">
        <f>(VLOOKUP($C285,Incurred_Real!$A$25:$BR$427,Incurred_Real!BF$1,FALSE))*$M285</f>
        <v>0</v>
      </c>
      <c r="AD285" s="232">
        <f>(VLOOKUP($C285,Incurred_Real!$A$25:$BR$427,Incurred_Real!BG$1,FALSE))*$M285</f>
        <v>0</v>
      </c>
      <c r="AE285" s="232">
        <f>(VLOOKUP($C285,Incurred_Real!$A$25:$BR$427,Incurred_Real!BH$1,FALSE))*$M285</f>
        <v>0</v>
      </c>
      <c r="AF285" s="232">
        <f>(VLOOKUP($C285,Incurred_Real!$A$25:$BR$427,Incurred_Real!BI$1,FALSE))*$M285</f>
        <v>0</v>
      </c>
      <c r="AG285" s="232">
        <f>(VLOOKUP($C285,Incurred_Real!$A$25:$BR$427,Incurred_Real!BJ$1,FALSE))*$M285</f>
        <v>0</v>
      </c>
      <c r="AH285" s="232">
        <f>(VLOOKUP($C285,Incurred_Real!$A$25:$BR$427,Incurred_Real!BK$1,FALSE))*$M285</f>
        <v>0</v>
      </c>
      <c r="AI285" s="232">
        <f>(VLOOKUP($C285,Incurred_Real!$A$25:$BR$427,Incurred_Real!BL$1,FALSE))*$M285</f>
        <v>0</v>
      </c>
      <c r="AJ285" s="232">
        <f>(VLOOKUP($C285,Incurred_Real!$A$25:$BR$427,Incurred_Real!BM$1,FALSE))*$M285</f>
        <v>0</v>
      </c>
      <c r="AK285" s="232">
        <f>(VLOOKUP($C285,Incurred_Real!$A$25:$BR$427,Incurred_Real!BN$1,FALSE))*$M285</f>
        <v>0</v>
      </c>
      <c r="AL285" s="232">
        <f>(VLOOKUP($C285,Incurred_Real!$A$25:$BR$427,Incurred_Real!BO$1,FALSE))*$M285</f>
        <v>0</v>
      </c>
      <c r="AM285" s="232">
        <f>(VLOOKUP($C285,Incurred_Real!$A$25:$BR$427,Incurred_Real!BP$1,FALSE))*$M285</f>
        <v>0</v>
      </c>
      <c r="AN285" s="232">
        <f>(VLOOKUP($C285,Incurred_Real!$A$25:$BR$427,Incurred_Real!BQ$1,FALSE))*$M285</f>
        <v>0</v>
      </c>
      <c r="AO285" s="232">
        <f>(VLOOKUP($C285,Incurred_Real!$A$25:$BR$427,Incurred_Real!BR$1,FALSE))*$M285</f>
        <v>0</v>
      </c>
      <c r="AP285" s="232">
        <f t="shared" si="25"/>
        <v>299674.4199487</v>
      </c>
      <c r="AR285" s="232" t="b">
        <f t="shared" si="26"/>
        <v>1</v>
      </c>
    </row>
    <row r="286" spans="3:44" x14ac:dyDescent="0.15">
      <c r="C286" s="11" t="s">
        <v>935</v>
      </c>
      <c r="D286" s="11" t="str">
        <f>VLOOKUP(C286,'Project List'!$A$9:$AG$360,'Project List'!$G$1,FALSE)</f>
        <v>Inventory Purchases 2024-2028</v>
      </c>
      <c r="E286" s="11" t="str">
        <f>VLOOKUP($C286,Incurred_Real!$A$24:$E$376,Incurred_Real!$D$1,FALSE)</f>
        <v>Inventory/Spares</v>
      </c>
      <c r="F286" s="13">
        <f>IF(VLOOKUP($C286,Incurred_Nominal!$A$25:$AQ$426,Incurred_Nominal!$AL$1,FALSE)="Commissioned Extra",0,
IF(VLOOKUP($C286,Incurred_Nominal!$A$25:$AQ$426,Incurred_Nominal!$AK$1,FALSE)=F$4,VLOOKUP($C286,Incurred_Nominal!$A$25:$AQ$426,Incurred_Nominal!$AG$1,FALSE),0))</f>
        <v>0</v>
      </c>
      <c r="G286" s="13">
        <f>IF(VLOOKUP($C286,Incurred_Nominal!$A$25:$AQ$426,Incurred_Nominal!$AL$1,FALSE)="Commissioned Extra",0,
IF(VLOOKUP($C286,Incurred_Nominal!$A$25:$AQ$426,Incurred_Nominal!$AK$1,FALSE)=G$4,VLOOKUP($C286,Incurred_Nominal!$A$25:$AQ$426,Incurred_Nominal!$AG$1,FALSE),0))</f>
        <v>0</v>
      </c>
      <c r="H286" s="13">
        <f>IF(VLOOKUP($C286,Incurred_Nominal!$A$25:$AQ$426,Incurred_Nominal!$AL$1,FALSE)="Commissioned Extra",0,
IF(VLOOKUP($C286,Incurred_Nominal!$A$25:$AQ$426,Incurred_Nominal!$AK$1,FALSE)=H$4,VLOOKUP($C286,Incurred_Nominal!$A$25:$AQ$426,Incurred_Nominal!$AG$1,FALSE),0))</f>
        <v>0</v>
      </c>
      <c r="I286" s="13">
        <f>IF(VLOOKUP($C286,Incurred_Nominal!$A$25:$AQ$426,Incurred_Nominal!$AL$1,FALSE)="Commissioned Extra",0,
IF(VLOOKUP($C286,Incurred_Nominal!$A$25:$AQ$426,Incurred_Nominal!$AK$1,FALSE)=I$4,VLOOKUP($C286,Incurred_Nominal!$A$25:$AQ$426,Incurred_Nominal!$AG$1,FALSE),0))</f>
        <v>0</v>
      </c>
      <c r="J286" s="13">
        <f>IF(VLOOKUP($C286,Incurred_Nominal!$A$25:$AQ$426,Incurred_Nominal!$AL$1,FALSE)="Commissioned Extra",0,
IF(VLOOKUP($C286,Incurred_Nominal!$A$25:$AQ$426,Incurred_Nominal!$AK$1,FALSE)=J$4,VLOOKUP($C286,Incurred_Nominal!$A$25:$AQ$426,Incurred_Nominal!$AG$1,FALSE),0))</f>
        <v>0</v>
      </c>
      <c r="K286" s="13">
        <f>IF(VLOOKUP($C286,Incurred_Nominal!$A$25:$AQ$426,Incurred_Nominal!$AL$1,FALSE)="Commissioned Extra",0,
IF(VLOOKUP($C286,Incurred_Nominal!$A$25:$AQ$426,Incurred_Nominal!$AK$1,FALSE)=K$4,VLOOKUP($C286,Incurred_Nominal!$A$25:$AQ$426,Incurred_Nominal!$AG$1,FALSE),0))</f>
        <v>0</v>
      </c>
      <c r="L286" s="13">
        <f>IF(VLOOKUP($C286,Incurred_Nominal!$A$25:$AQ$426,Incurred_Nominal!$AL$1,FALSE)="Commissioned Extra",0,
IF(VLOOKUP($C286,Incurred_Nominal!$A$25:$AQ$426,Incurred_Nominal!$AK$1,FALSE)=L$4,VLOOKUP($C286,Incurred_Nominal!$A$25:$AQ$426,Incurred_Nominal!$AG$1,FALSE),0))</f>
        <v>12885596.282439971</v>
      </c>
      <c r="M286" s="232">
        <f t="shared" si="23"/>
        <v>12885596.282439971</v>
      </c>
      <c r="N286" s="232">
        <f t="shared" si="24"/>
        <v>2028</v>
      </c>
      <c r="P286" s="232">
        <f>(VLOOKUP($C286,Incurred_Real!$A$25:$BR$427,Incurred_Real!AS$1,FALSE))*$M286</f>
        <v>0</v>
      </c>
      <c r="Q286" s="232">
        <f>(VLOOKUP($C286,Incurred_Real!$A$25:$BR$427,Incurred_Real!AT$1,FALSE))*$M286</f>
        <v>0</v>
      </c>
      <c r="R286" s="232">
        <f>(VLOOKUP($C286,Incurred_Real!$A$25:$BR$427,Incurred_Real!AU$1,FALSE))*$M286</f>
        <v>0</v>
      </c>
      <c r="S286" s="232">
        <f>(VLOOKUP($C286,Incurred_Real!$A$25:$BR$427,Incurred_Real!AV$1,FALSE))*$M286</f>
        <v>0</v>
      </c>
      <c r="T286" s="232">
        <f>(VLOOKUP($C286,Incurred_Real!$A$25:$BR$427,Incurred_Real!AW$1,FALSE))*$M286</f>
        <v>0</v>
      </c>
      <c r="U286" s="232">
        <f>(VLOOKUP($C286,Incurred_Real!$A$25:$BR$427,Incurred_Real!AX$1,FALSE))*$M286</f>
        <v>0</v>
      </c>
      <c r="V286" s="232">
        <f>(VLOOKUP($C286,Incurred_Real!$A$25:$BR$427,Incurred_Real!AY$1,FALSE))*$M286</f>
        <v>0</v>
      </c>
      <c r="W286" s="232">
        <f>(VLOOKUP($C286,Incurred_Real!$A$25:$BR$427,Incurred_Real!AZ$1,FALSE))*$M286</f>
        <v>0</v>
      </c>
      <c r="X286" s="232">
        <f>(VLOOKUP($C286,Incurred_Real!$A$25:$BR$427,Incurred_Real!BA$1,FALSE))*$M286</f>
        <v>0</v>
      </c>
      <c r="Y286" s="232">
        <f>(VLOOKUP($C286,Incurred_Real!$A$25:$BR$427,Incurred_Real!BB$1,FALSE))*$M286</f>
        <v>12885596.282439971</v>
      </c>
      <c r="Z286" s="232">
        <f>(VLOOKUP($C286,Incurred_Real!$A$25:$BR$427,Incurred_Real!BC$1,FALSE))*$M286</f>
        <v>0</v>
      </c>
      <c r="AA286" s="232">
        <f>(VLOOKUP($C286,Incurred_Real!$A$25:$BR$427,Incurred_Real!BD$1,FALSE))*$M286</f>
        <v>0</v>
      </c>
      <c r="AB286" s="232">
        <f>(VLOOKUP($C286,Incurred_Real!$A$25:$BR$427,Incurred_Real!BE$1,FALSE))*$M286</f>
        <v>0</v>
      </c>
      <c r="AC286" s="232">
        <f>(VLOOKUP($C286,Incurred_Real!$A$25:$BR$427,Incurred_Real!BF$1,FALSE))*$M286</f>
        <v>0</v>
      </c>
      <c r="AD286" s="232">
        <f>(VLOOKUP($C286,Incurred_Real!$A$25:$BR$427,Incurred_Real!BG$1,FALSE))*$M286</f>
        <v>0</v>
      </c>
      <c r="AE286" s="232">
        <f>(VLOOKUP($C286,Incurred_Real!$A$25:$BR$427,Incurred_Real!BH$1,FALSE))*$M286</f>
        <v>0</v>
      </c>
      <c r="AF286" s="232">
        <f>(VLOOKUP($C286,Incurred_Real!$A$25:$BR$427,Incurred_Real!BI$1,FALSE))*$M286</f>
        <v>0</v>
      </c>
      <c r="AG286" s="232">
        <f>(VLOOKUP($C286,Incurred_Real!$A$25:$BR$427,Incurred_Real!BJ$1,FALSE))*$M286</f>
        <v>0</v>
      </c>
      <c r="AH286" s="232">
        <f>(VLOOKUP($C286,Incurred_Real!$A$25:$BR$427,Incurred_Real!BK$1,FALSE))*$M286</f>
        <v>0</v>
      </c>
      <c r="AI286" s="232">
        <f>(VLOOKUP($C286,Incurred_Real!$A$25:$BR$427,Incurred_Real!BL$1,FALSE))*$M286</f>
        <v>0</v>
      </c>
      <c r="AJ286" s="232">
        <f>(VLOOKUP($C286,Incurred_Real!$A$25:$BR$427,Incurred_Real!BM$1,FALSE))*$M286</f>
        <v>0</v>
      </c>
      <c r="AK286" s="232">
        <f>(VLOOKUP($C286,Incurred_Real!$A$25:$BR$427,Incurred_Real!BN$1,FALSE))*$M286</f>
        <v>0</v>
      </c>
      <c r="AL286" s="232">
        <f>(VLOOKUP($C286,Incurred_Real!$A$25:$BR$427,Incurred_Real!BO$1,FALSE))*$M286</f>
        <v>0</v>
      </c>
      <c r="AM286" s="232">
        <f>(VLOOKUP($C286,Incurred_Real!$A$25:$BR$427,Incurred_Real!BP$1,FALSE))*$M286</f>
        <v>0</v>
      </c>
      <c r="AN286" s="232">
        <f>(VLOOKUP($C286,Incurred_Real!$A$25:$BR$427,Incurred_Real!BQ$1,FALSE))*$M286</f>
        <v>0</v>
      </c>
      <c r="AO286" s="232">
        <f>(VLOOKUP($C286,Incurred_Real!$A$25:$BR$427,Incurred_Real!BR$1,FALSE))*$M286</f>
        <v>0</v>
      </c>
      <c r="AP286" s="232">
        <f t="shared" si="25"/>
        <v>12885596.282439971</v>
      </c>
      <c r="AR286" s="232" t="b">
        <f t="shared" si="26"/>
        <v>1</v>
      </c>
    </row>
    <row r="287" spans="3:44" x14ac:dyDescent="0.15">
      <c r="C287" s="11" t="s">
        <v>959</v>
      </c>
      <c r="D287" s="11" t="str">
        <f>VLOOKUP(C287,'Project List'!$A$9:$AG$360,'Project List'!$G$1,FALSE)</f>
        <v>Instrument Transformer Unit Asset Replacement 2024-2028</v>
      </c>
      <c r="E287" s="11" t="str">
        <f>VLOOKUP($C287,Incurred_Real!$A$24:$E$376,Incurred_Real!$D$1,FALSE)</f>
        <v>Replacement</v>
      </c>
      <c r="F287" s="13">
        <f>IF(VLOOKUP($C287,Incurred_Nominal!$A$25:$AQ$426,Incurred_Nominal!$AL$1,FALSE)="Commissioned Extra",0,
IF(VLOOKUP($C287,Incurred_Nominal!$A$25:$AQ$426,Incurred_Nominal!$AK$1,FALSE)=F$4,VLOOKUP($C287,Incurred_Nominal!$A$25:$AQ$426,Incurred_Nominal!$AG$1,FALSE),0))</f>
        <v>0</v>
      </c>
      <c r="G287" s="13">
        <f>IF(VLOOKUP($C287,Incurred_Nominal!$A$25:$AQ$426,Incurred_Nominal!$AL$1,FALSE)="Commissioned Extra",0,
IF(VLOOKUP($C287,Incurred_Nominal!$A$25:$AQ$426,Incurred_Nominal!$AK$1,FALSE)=G$4,VLOOKUP($C287,Incurred_Nominal!$A$25:$AQ$426,Incurred_Nominal!$AG$1,FALSE),0))</f>
        <v>0</v>
      </c>
      <c r="H287" s="13">
        <f>IF(VLOOKUP($C287,Incurred_Nominal!$A$25:$AQ$426,Incurred_Nominal!$AL$1,FALSE)="Commissioned Extra",0,
IF(VLOOKUP($C287,Incurred_Nominal!$A$25:$AQ$426,Incurred_Nominal!$AK$1,FALSE)=H$4,VLOOKUP($C287,Incurred_Nominal!$A$25:$AQ$426,Incurred_Nominal!$AG$1,FALSE),0))</f>
        <v>0</v>
      </c>
      <c r="I287" s="13">
        <f>IF(VLOOKUP($C287,Incurred_Nominal!$A$25:$AQ$426,Incurred_Nominal!$AL$1,FALSE)="Commissioned Extra",0,
IF(VLOOKUP($C287,Incurred_Nominal!$A$25:$AQ$426,Incurred_Nominal!$AK$1,FALSE)=I$4,VLOOKUP($C287,Incurred_Nominal!$A$25:$AQ$426,Incurred_Nominal!$AG$1,FALSE),0))</f>
        <v>0</v>
      </c>
      <c r="J287" s="13">
        <f>IF(VLOOKUP($C287,Incurred_Nominal!$A$25:$AQ$426,Incurred_Nominal!$AL$1,FALSE)="Commissioned Extra",0,
IF(VLOOKUP($C287,Incurred_Nominal!$A$25:$AQ$426,Incurred_Nominal!$AK$1,FALSE)=J$4,VLOOKUP($C287,Incurred_Nominal!$A$25:$AQ$426,Incurred_Nominal!$AG$1,FALSE),0))</f>
        <v>0</v>
      </c>
      <c r="K287" s="13">
        <f>IF(VLOOKUP($C287,Incurred_Nominal!$A$25:$AQ$426,Incurred_Nominal!$AL$1,FALSE)="Commissioned Extra",0,
IF(VLOOKUP($C287,Incurred_Nominal!$A$25:$AQ$426,Incurred_Nominal!$AK$1,FALSE)=K$4,VLOOKUP($C287,Incurred_Nominal!$A$25:$AQ$426,Incurred_Nominal!$AG$1,FALSE),0))</f>
        <v>0</v>
      </c>
      <c r="L287" s="13">
        <f>IF(VLOOKUP($C287,Incurred_Nominal!$A$25:$AQ$426,Incurred_Nominal!$AL$1,FALSE)="Commissioned Extra",0,
IF(VLOOKUP($C287,Incurred_Nominal!$A$25:$AQ$426,Incurred_Nominal!$AK$1,FALSE)=L$4,VLOOKUP($C287,Incurred_Nominal!$A$25:$AQ$426,Incurred_Nominal!$AG$1,FALSE),0))</f>
        <v>19898452.170351483</v>
      </c>
      <c r="M287" s="232">
        <f t="shared" si="23"/>
        <v>19898452.170351483</v>
      </c>
      <c r="N287" s="232">
        <f t="shared" si="24"/>
        <v>2028</v>
      </c>
      <c r="P287" s="232">
        <f>(VLOOKUP($C287,Incurred_Real!$A$25:$BR$427,Incurred_Real!AS$1,FALSE))*$M287</f>
        <v>0</v>
      </c>
      <c r="Q287" s="232">
        <f>(VLOOKUP($C287,Incurred_Real!$A$25:$BR$427,Incurred_Real!AT$1,FALSE))*$M287</f>
        <v>0</v>
      </c>
      <c r="R287" s="232">
        <f>(VLOOKUP($C287,Incurred_Real!$A$25:$BR$427,Incurred_Real!AU$1,FALSE))*$M287</f>
        <v>0</v>
      </c>
      <c r="S287" s="232">
        <f>(VLOOKUP($C287,Incurred_Real!$A$25:$BR$427,Incurred_Real!AV$1,FALSE))*$M287</f>
        <v>0</v>
      </c>
      <c r="T287" s="232">
        <f>(VLOOKUP($C287,Incurred_Real!$A$25:$BR$427,Incurred_Real!AW$1,FALSE))*$M287</f>
        <v>0</v>
      </c>
      <c r="U287" s="232">
        <f>(VLOOKUP($C287,Incurred_Real!$A$25:$BR$427,Incurred_Real!AX$1,FALSE))*$M287</f>
        <v>0</v>
      </c>
      <c r="V287" s="232">
        <f>(VLOOKUP($C287,Incurred_Real!$A$25:$BR$427,Incurred_Real!AY$1,FALSE))*$M287</f>
        <v>0</v>
      </c>
      <c r="W287" s="232">
        <f>(VLOOKUP($C287,Incurred_Real!$A$25:$BR$427,Incurred_Real!AZ$1,FALSE))*$M287</f>
        <v>0</v>
      </c>
      <c r="X287" s="232">
        <f>(VLOOKUP($C287,Incurred_Real!$A$25:$BR$427,Incurred_Real!BA$1,FALSE))*$M287</f>
        <v>0</v>
      </c>
      <c r="Y287" s="232">
        <f>(VLOOKUP($C287,Incurred_Real!$A$25:$BR$427,Incurred_Real!BB$1,FALSE))*$M287</f>
        <v>17040700.490205467</v>
      </c>
      <c r="Z287" s="232">
        <f>(VLOOKUP($C287,Incurred_Real!$A$25:$BR$427,Incurred_Real!BC$1,FALSE))*$M287</f>
        <v>0</v>
      </c>
      <c r="AA287" s="232">
        <f>(VLOOKUP($C287,Incurred_Real!$A$25:$BR$427,Incurred_Real!BD$1,FALSE))*$M287</f>
        <v>639100.34066486789</v>
      </c>
      <c r="AB287" s="232">
        <f>(VLOOKUP($C287,Incurred_Real!$A$25:$BR$427,Incurred_Real!BE$1,FALSE))*$M287</f>
        <v>0</v>
      </c>
      <c r="AC287" s="232">
        <f>(VLOOKUP($C287,Incurred_Real!$A$25:$BR$427,Incurred_Real!BF$1,FALSE))*$M287</f>
        <v>0</v>
      </c>
      <c r="AD287" s="232">
        <f>(VLOOKUP($C287,Incurred_Real!$A$25:$BR$427,Incurred_Real!BG$1,FALSE))*$M287</f>
        <v>2218651.3394811512</v>
      </c>
      <c r="AE287" s="232">
        <f>(VLOOKUP($C287,Incurred_Real!$A$25:$BR$427,Incurred_Real!BH$1,FALSE))*$M287</f>
        <v>0</v>
      </c>
      <c r="AF287" s="232">
        <f>(VLOOKUP($C287,Incurred_Real!$A$25:$BR$427,Incurred_Real!BI$1,FALSE))*$M287</f>
        <v>0</v>
      </c>
      <c r="AG287" s="232">
        <f>(VLOOKUP($C287,Incurred_Real!$A$25:$BR$427,Incurred_Real!BJ$1,FALSE))*$M287</f>
        <v>0</v>
      </c>
      <c r="AH287" s="232">
        <f>(VLOOKUP($C287,Incurred_Real!$A$25:$BR$427,Incurred_Real!BK$1,FALSE))*$M287</f>
        <v>0</v>
      </c>
      <c r="AI287" s="232">
        <f>(VLOOKUP($C287,Incurred_Real!$A$25:$BR$427,Incurred_Real!BL$1,FALSE))*$M287</f>
        <v>0</v>
      </c>
      <c r="AJ287" s="232">
        <f>(VLOOKUP($C287,Incurred_Real!$A$25:$BR$427,Incurred_Real!BM$1,FALSE))*$M287</f>
        <v>0</v>
      </c>
      <c r="AK287" s="232">
        <f>(VLOOKUP($C287,Incurred_Real!$A$25:$BR$427,Incurred_Real!BN$1,FALSE))*$M287</f>
        <v>0</v>
      </c>
      <c r="AL287" s="232">
        <f>(VLOOKUP($C287,Incurred_Real!$A$25:$BR$427,Incurred_Real!BO$1,FALSE))*$M287</f>
        <v>0</v>
      </c>
      <c r="AM287" s="232">
        <f>(VLOOKUP($C287,Incurred_Real!$A$25:$BR$427,Incurred_Real!BP$1,FALSE))*$M287</f>
        <v>0</v>
      </c>
      <c r="AN287" s="232">
        <f>(VLOOKUP($C287,Incurred_Real!$A$25:$BR$427,Incurred_Real!BQ$1,FALSE))*$M287</f>
        <v>0</v>
      </c>
      <c r="AO287" s="232">
        <f>(VLOOKUP($C287,Incurred_Real!$A$25:$BR$427,Incurred_Real!BR$1,FALSE))*$M287</f>
        <v>0</v>
      </c>
      <c r="AP287" s="232">
        <f t="shared" si="25"/>
        <v>19898452.170351487</v>
      </c>
      <c r="AR287" s="232" t="b">
        <f t="shared" si="26"/>
        <v>1</v>
      </c>
    </row>
    <row r="288" spans="3:44" x14ac:dyDescent="0.15">
      <c r="C288" s="11" t="s">
        <v>930</v>
      </c>
      <c r="D288" s="11" t="str">
        <f>VLOOKUP(C288,'Project List'!$A$9:$AG$360,'Project List'!$G$1,FALSE)</f>
        <v>IT Backup and Archiving Systems Refresh</v>
      </c>
      <c r="E288" s="11" t="str">
        <f>VLOOKUP($C288,Incurred_Real!$A$24:$E$376,Incurred_Real!$D$1,FALSE)</f>
        <v>Information Technology</v>
      </c>
      <c r="F288" s="13">
        <f>IF(VLOOKUP($C288,Incurred_Nominal!$A$25:$AQ$426,Incurred_Nominal!$AL$1,FALSE)="Commissioned Extra",0,
IF(VLOOKUP($C288,Incurred_Nominal!$A$25:$AQ$426,Incurred_Nominal!$AK$1,FALSE)=F$4,VLOOKUP($C288,Incurred_Nominal!$A$25:$AQ$426,Incurred_Nominal!$AG$1,FALSE),0))</f>
        <v>0</v>
      </c>
      <c r="G288" s="13">
        <f>IF(VLOOKUP($C288,Incurred_Nominal!$A$25:$AQ$426,Incurred_Nominal!$AL$1,FALSE)="Commissioned Extra",0,
IF(VLOOKUP($C288,Incurred_Nominal!$A$25:$AQ$426,Incurred_Nominal!$AK$1,FALSE)=G$4,VLOOKUP($C288,Incurred_Nominal!$A$25:$AQ$426,Incurred_Nominal!$AG$1,FALSE),0))</f>
        <v>0</v>
      </c>
      <c r="H288" s="13">
        <f>IF(VLOOKUP($C288,Incurred_Nominal!$A$25:$AQ$426,Incurred_Nominal!$AL$1,FALSE)="Commissioned Extra",0,
IF(VLOOKUP($C288,Incurred_Nominal!$A$25:$AQ$426,Incurred_Nominal!$AK$1,FALSE)=H$4,VLOOKUP($C288,Incurred_Nominal!$A$25:$AQ$426,Incurred_Nominal!$AG$1,FALSE),0))</f>
        <v>0</v>
      </c>
      <c r="I288" s="13">
        <f>IF(VLOOKUP($C288,Incurred_Nominal!$A$25:$AQ$426,Incurred_Nominal!$AL$1,FALSE)="Commissioned Extra",0,
IF(VLOOKUP($C288,Incurred_Nominal!$A$25:$AQ$426,Incurred_Nominal!$AK$1,FALSE)=I$4,VLOOKUP($C288,Incurred_Nominal!$A$25:$AQ$426,Incurred_Nominal!$AG$1,FALSE),0))</f>
        <v>0</v>
      </c>
      <c r="J288" s="13">
        <f>IF(VLOOKUP($C288,Incurred_Nominal!$A$25:$AQ$426,Incurred_Nominal!$AL$1,FALSE)="Commissioned Extra",0,
IF(VLOOKUP($C288,Incurred_Nominal!$A$25:$AQ$426,Incurred_Nominal!$AK$1,FALSE)=J$4,VLOOKUP($C288,Incurred_Nominal!$A$25:$AQ$426,Incurred_Nominal!$AG$1,FALSE),0))</f>
        <v>564312.28034140379</v>
      </c>
      <c r="K288" s="13">
        <f>IF(VLOOKUP($C288,Incurred_Nominal!$A$25:$AQ$426,Incurred_Nominal!$AL$1,FALSE)="Commissioned Extra",0,
IF(VLOOKUP($C288,Incurred_Nominal!$A$25:$AQ$426,Incurred_Nominal!$AK$1,FALSE)=K$4,VLOOKUP($C288,Incurred_Nominal!$A$25:$AQ$426,Incurred_Nominal!$AG$1,FALSE),0))</f>
        <v>0</v>
      </c>
      <c r="L288" s="13">
        <f>IF(VLOOKUP($C288,Incurred_Nominal!$A$25:$AQ$426,Incurred_Nominal!$AL$1,FALSE)="Commissioned Extra",0,
IF(VLOOKUP($C288,Incurred_Nominal!$A$25:$AQ$426,Incurred_Nominal!$AK$1,FALSE)=L$4,VLOOKUP($C288,Incurred_Nominal!$A$25:$AQ$426,Incurred_Nominal!$AG$1,FALSE),0))</f>
        <v>0</v>
      </c>
      <c r="M288" s="232">
        <f t="shared" si="23"/>
        <v>564312.28034140379</v>
      </c>
      <c r="N288" s="232">
        <f t="shared" si="24"/>
        <v>2026</v>
      </c>
      <c r="P288" s="232">
        <f>(VLOOKUP($C288,Incurred_Real!$A$25:$BR$427,Incurred_Real!AS$1,FALSE))*$M288</f>
        <v>0</v>
      </c>
      <c r="Q288" s="232">
        <f>(VLOOKUP($C288,Incurred_Real!$A$25:$BR$427,Incurred_Real!AT$1,FALSE))*$M288</f>
        <v>0</v>
      </c>
      <c r="R288" s="232">
        <f>(VLOOKUP($C288,Incurred_Real!$A$25:$BR$427,Incurred_Real!AU$1,FALSE))*$M288</f>
        <v>0</v>
      </c>
      <c r="S288" s="232">
        <f>(VLOOKUP($C288,Incurred_Real!$A$25:$BR$427,Incurred_Real!AV$1,FALSE))*$M288</f>
        <v>564312.28034140379</v>
      </c>
      <c r="T288" s="232">
        <f>(VLOOKUP($C288,Incurred_Real!$A$25:$BR$427,Incurred_Real!AW$1,FALSE))*$M288</f>
        <v>0</v>
      </c>
      <c r="U288" s="232">
        <f>(VLOOKUP($C288,Incurred_Real!$A$25:$BR$427,Incurred_Real!AX$1,FALSE))*$M288</f>
        <v>0</v>
      </c>
      <c r="V288" s="232">
        <f>(VLOOKUP($C288,Incurred_Real!$A$25:$BR$427,Incurred_Real!AY$1,FALSE))*$M288</f>
        <v>0</v>
      </c>
      <c r="W288" s="232">
        <f>(VLOOKUP($C288,Incurred_Real!$A$25:$BR$427,Incurred_Real!AZ$1,FALSE))*$M288</f>
        <v>0</v>
      </c>
      <c r="X288" s="232">
        <f>(VLOOKUP($C288,Incurred_Real!$A$25:$BR$427,Incurred_Real!BA$1,FALSE))*$M288</f>
        <v>0</v>
      </c>
      <c r="Y288" s="232">
        <f>(VLOOKUP($C288,Incurred_Real!$A$25:$BR$427,Incurred_Real!BB$1,FALSE))*$M288</f>
        <v>0</v>
      </c>
      <c r="Z288" s="232">
        <f>(VLOOKUP($C288,Incurred_Real!$A$25:$BR$427,Incurred_Real!BC$1,FALSE))*$M288</f>
        <v>0</v>
      </c>
      <c r="AA288" s="232">
        <f>(VLOOKUP($C288,Incurred_Real!$A$25:$BR$427,Incurred_Real!BD$1,FALSE))*$M288</f>
        <v>0</v>
      </c>
      <c r="AB288" s="232">
        <f>(VLOOKUP($C288,Incurred_Real!$A$25:$BR$427,Incurred_Real!BE$1,FALSE))*$M288</f>
        <v>0</v>
      </c>
      <c r="AC288" s="232">
        <f>(VLOOKUP($C288,Incurred_Real!$A$25:$BR$427,Incurred_Real!BF$1,FALSE))*$M288</f>
        <v>0</v>
      </c>
      <c r="AD288" s="232">
        <f>(VLOOKUP($C288,Incurred_Real!$A$25:$BR$427,Incurred_Real!BG$1,FALSE))*$M288</f>
        <v>0</v>
      </c>
      <c r="AE288" s="232">
        <f>(VLOOKUP($C288,Incurred_Real!$A$25:$BR$427,Incurred_Real!BH$1,FALSE))*$M288</f>
        <v>0</v>
      </c>
      <c r="AF288" s="232">
        <f>(VLOOKUP($C288,Incurred_Real!$A$25:$BR$427,Incurred_Real!BI$1,FALSE))*$M288</f>
        <v>0</v>
      </c>
      <c r="AG288" s="232">
        <f>(VLOOKUP($C288,Incurred_Real!$A$25:$BR$427,Incurred_Real!BJ$1,FALSE))*$M288</f>
        <v>0</v>
      </c>
      <c r="AH288" s="232">
        <f>(VLOOKUP($C288,Incurred_Real!$A$25:$BR$427,Incurred_Real!BK$1,FALSE))*$M288</f>
        <v>0</v>
      </c>
      <c r="AI288" s="232">
        <f>(VLOOKUP($C288,Incurred_Real!$A$25:$BR$427,Incurred_Real!BL$1,FALSE))*$M288</f>
        <v>0</v>
      </c>
      <c r="AJ288" s="232">
        <f>(VLOOKUP($C288,Incurred_Real!$A$25:$BR$427,Incurred_Real!BM$1,FALSE))*$M288</f>
        <v>0</v>
      </c>
      <c r="AK288" s="232">
        <f>(VLOOKUP($C288,Incurred_Real!$A$25:$BR$427,Incurred_Real!BN$1,FALSE))*$M288</f>
        <v>0</v>
      </c>
      <c r="AL288" s="232">
        <f>(VLOOKUP($C288,Incurred_Real!$A$25:$BR$427,Incurred_Real!BO$1,FALSE))*$M288</f>
        <v>0</v>
      </c>
      <c r="AM288" s="232">
        <f>(VLOOKUP($C288,Incurred_Real!$A$25:$BR$427,Incurred_Real!BP$1,FALSE))*$M288</f>
        <v>0</v>
      </c>
      <c r="AN288" s="232">
        <f>(VLOOKUP($C288,Incurred_Real!$A$25:$BR$427,Incurred_Real!BQ$1,FALSE))*$M288</f>
        <v>0</v>
      </c>
      <c r="AO288" s="232">
        <f>(VLOOKUP($C288,Incurred_Real!$A$25:$BR$427,Incurred_Real!BR$1,FALSE))*$M288</f>
        <v>0</v>
      </c>
      <c r="AP288" s="232">
        <f t="shared" si="25"/>
        <v>564312.28034140379</v>
      </c>
      <c r="AR288" s="232" t="b">
        <f t="shared" si="26"/>
        <v>1</v>
      </c>
    </row>
    <row r="289" spans="3:44" x14ac:dyDescent="0.15">
      <c r="C289" s="11" t="s">
        <v>913</v>
      </c>
      <c r="D289" s="11" t="str">
        <f>VLOOKUP(C289,'Project List'!$A$9:$AG$360,'Project List'!$G$1,FALSE)</f>
        <v>Keswick North Accommodation Upgrade</v>
      </c>
      <c r="E289" s="11" t="str">
        <f>VLOOKUP($C289,Incurred_Real!$A$24:$E$376,Incurred_Real!$D$1,FALSE)</f>
        <v>Facilities</v>
      </c>
      <c r="F289" s="13">
        <f>IF(VLOOKUP($C289,Incurred_Nominal!$A$25:$AQ$426,Incurred_Nominal!$AL$1,FALSE)="Commissioned Extra",0,
IF(VLOOKUP($C289,Incurred_Nominal!$A$25:$AQ$426,Incurred_Nominal!$AK$1,FALSE)=F$4,VLOOKUP($C289,Incurred_Nominal!$A$25:$AQ$426,Incurred_Nominal!$AG$1,FALSE),0))</f>
        <v>0</v>
      </c>
      <c r="G289" s="13">
        <f>IF(VLOOKUP($C289,Incurred_Nominal!$A$25:$AQ$426,Incurred_Nominal!$AL$1,FALSE)="Commissioned Extra",0,
IF(VLOOKUP($C289,Incurred_Nominal!$A$25:$AQ$426,Incurred_Nominal!$AK$1,FALSE)=G$4,VLOOKUP($C289,Incurred_Nominal!$A$25:$AQ$426,Incurred_Nominal!$AG$1,FALSE),0))</f>
        <v>0</v>
      </c>
      <c r="H289" s="13">
        <f>IF(VLOOKUP($C289,Incurred_Nominal!$A$25:$AQ$426,Incurred_Nominal!$AL$1,FALSE)="Commissioned Extra",0,
IF(VLOOKUP($C289,Incurred_Nominal!$A$25:$AQ$426,Incurred_Nominal!$AK$1,FALSE)=H$4,VLOOKUP($C289,Incurred_Nominal!$A$25:$AQ$426,Incurred_Nominal!$AG$1,FALSE),0))</f>
        <v>0</v>
      </c>
      <c r="I289" s="13">
        <f>IF(VLOOKUP($C289,Incurred_Nominal!$A$25:$AQ$426,Incurred_Nominal!$AL$1,FALSE)="Commissioned Extra",0,
IF(VLOOKUP($C289,Incurred_Nominal!$A$25:$AQ$426,Incurred_Nominal!$AK$1,FALSE)=I$4,VLOOKUP($C289,Incurred_Nominal!$A$25:$AQ$426,Incurred_Nominal!$AG$1,FALSE),0))</f>
        <v>0</v>
      </c>
      <c r="J289" s="13">
        <f>IF(VLOOKUP($C289,Incurred_Nominal!$A$25:$AQ$426,Incurred_Nominal!$AL$1,FALSE)="Commissioned Extra",0,
IF(VLOOKUP($C289,Incurred_Nominal!$A$25:$AQ$426,Incurred_Nominal!$AK$1,FALSE)=J$4,VLOOKUP($C289,Incurred_Nominal!$A$25:$AQ$426,Incurred_Nominal!$AG$1,FALSE),0))</f>
        <v>0</v>
      </c>
      <c r="K289" s="13">
        <f>IF(VLOOKUP($C289,Incurred_Nominal!$A$25:$AQ$426,Incurred_Nominal!$AL$1,FALSE)="Commissioned Extra",0,
IF(VLOOKUP($C289,Incurred_Nominal!$A$25:$AQ$426,Incurred_Nominal!$AK$1,FALSE)=K$4,VLOOKUP($C289,Incurred_Nominal!$A$25:$AQ$426,Incurred_Nominal!$AG$1,FALSE),0))</f>
        <v>1042241.4144807656</v>
      </c>
      <c r="L289" s="13">
        <f>IF(VLOOKUP($C289,Incurred_Nominal!$A$25:$AQ$426,Incurred_Nominal!$AL$1,FALSE)="Commissioned Extra",0,
IF(VLOOKUP($C289,Incurred_Nominal!$A$25:$AQ$426,Incurred_Nominal!$AK$1,FALSE)=L$4,VLOOKUP($C289,Incurred_Nominal!$A$25:$AQ$426,Incurred_Nominal!$AG$1,FALSE),0))</f>
        <v>0</v>
      </c>
      <c r="M289" s="232">
        <f t="shared" si="23"/>
        <v>1042241.4144807656</v>
      </c>
      <c r="N289" s="232">
        <f t="shared" si="24"/>
        <v>2027</v>
      </c>
      <c r="P289" s="232">
        <f>(VLOOKUP($C289,Incurred_Real!$A$25:$BR$427,Incurred_Real!AS$1,FALSE))*$M289</f>
        <v>1042241.4144807656</v>
      </c>
      <c r="Q289" s="232">
        <f>(VLOOKUP($C289,Incurred_Real!$A$25:$BR$427,Incurred_Real!AT$1,FALSE))*$M289</f>
        <v>0</v>
      </c>
      <c r="R289" s="232">
        <f>(VLOOKUP($C289,Incurred_Real!$A$25:$BR$427,Incurred_Real!AU$1,FALSE))*$M289</f>
        <v>0</v>
      </c>
      <c r="S289" s="232">
        <f>(VLOOKUP($C289,Incurred_Real!$A$25:$BR$427,Incurred_Real!AV$1,FALSE))*$M289</f>
        <v>0</v>
      </c>
      <c r="T289" s="232">
        <f>(VLOOKUP($C289,Incurred_Real!$A$25:$BR$427,Incurred_Real!AW$1,FALSE))*$M289</f>
        <v>0</v>
      </c>
      <c r="U289" s="232">
        <f>(VLOOKUP($C289,Incurred_Real!$A$25:$BR$427,Incurred_Real!AX$1,FALSE))*$M289</f>
        <v>0</v>
      </c>
      <c r="V289" s="232">
        <f>(VLOOKUP($C289,Incurred_Real!$A$25:$BR$427,Incurred_Real!AY$1,FALSE))*$M289</f>
        <v>0</v>
      </c>
      <c r="W289" s="232">
        <f>(VLOOKUP($C289,Incurred_Real!$A$25:$BR$427,Incurred_Real!AZ$1,FALSE))*$M289</f>
        <v>0</v>
      </c>
      <c r="X289" s="232">
        <f>(VLOOKUP($C289,Incurred_Real!$A$25:$BR$427,Incurred_Real!BA$1,FALSE))*$M289</f>
        <v>0</v>
      </c>
      <c r="Y289" s="232">
        <f>(VLOOKUP($C289,Incurred_Real!$A$25:$BR$427,Incurred_Real!BB$1,FALSE))*$M289</f>
        <v>0</v>
      </c>
      <c r="Z289" s="232">
        <f>(VLOOKUP($C289,Incurred_Real!$A$25:$BR$427,Incurred_Real!BC$1,FALSE))*$M289</f>
        <v>0</v>
      </c>
      <c r="AA289" s="232">
        <f>(VLOOKUP($C289,Incurred_Real!$A$25:$BR$427,Incurred_Real!BD$1,FALSE))*$M289</f>
        <v>0</v>
      </c>
      <c r="AB289" s="232">
        <f>(VLOOKUP($C289,Incurred_Real!$A$25:$BR$427,Incurred_Real!BE$1,FALSE))*$M289</f>
        <v>0</v>
      </c>
      <c r="AC289" s="232">
        <f>(VLOOKUP($C289,Incurred_Real!$A$25:$BR$427,Incurred_Real!BF$1,FALSE))*$M289</f>
        <v>0</v>
      </c>
      <c r="AD289" s="232">
        <f>(VLOOKUP($C289,Incurred_Real!$A$25:$BR$427,Incurred_Real!BG$1,FALSE))*$M289</f>
        <v>0</v>
      </c>
      <c r="AE289" s="232">
        <f>(VLOOKUP($C289,Incurred_Real!$A$25:$BR$427,Incurred_Real!BH$1,FALSE))*$M289</f>
        <v>0</v>
      </c>
      <c r="AF289" s="232">
        <f>(VLOOKUP($C289,Incurred_Real!$A$25:$BR$427,Incurred_Real!BI$1,FALSE))*$M289</f>
        <v>0</v>
      </c>
      <c r="AG289" s="232">
        <f>(VLOOKUP($C289,Incurred_Real!$A$25:$BR$427,Incurred_Real!BJ$1,FALSE))*$M289</f>
        <v>0</v>
      </c>
      <c r="AH289" s="232">
        <f>(VLOOKUP($C289,Incurred_Real!$A$25:$BR$427,Incurred_Real!BK$1,FALSE))*$M289</f>
        <v>0</v>
      </c>
      <c r="AI289" s="232">
        <f>(VLOOKUP($C289,Incurred_Real!$A$25:$BR$427,Incurred_Real!BL$1,FALSE))*$M289</f>
        <v>0</v>
      </c>
      <c r="AJ289" s="232">
        <f>(VLOOKUP($C289,Incurred_Real!$A$25:$BR$427,Incurred_Real!BM$1,FALSE))*$M289</f>
        <v>0</v>
      </c>
      <c r="AK289" s="232">
        <f>(VLOOKUP($C289,Incurred_Real!$A$25:$BR$427,Incurred_Real!BN$1,FALSE))*$M289</f>
        <v>0</v>
      </c>
      <c r="AL289" s="232">
        <f>(VLOOKUP($C289,Incurred_Real!$A$25:$BR$427,Incurred_Real!BO$1,FALSE))*$M289</f>
        <v>0</v>
      </c>
      <c r="AM289" s="232">
        <f>(VLOOKUP($C289,Incurred_Real!$A$25:$BR$427,Incurred_Real!BP$1,FALSE))*$M289</f>
        <v>0</v>
      </c>
      <c r="AN289" s="232">
        <f>(VLOOKUP($C289,Incurred_Real!$A$25:$BR$427,Incurred_Real!BQ$1,FALSE))*$M289</f>
        <v>0</v>
      </c>
      <c r="AO289" s="232">
        <f>(VLOOKUP($C289,Incurred_Real!$A$25:$BR$427,Incurred_Real!BR$1,FALSE))*$M289</f>
        <v>0</v>
      </c>
      <c r="AP289" s="232">
        <f t="shared" si="25"/>
        <v>1042241.4144807656</v>
      </c>
      <c r="AR289" s="232" t="b">
        <f t="shared" si="26"/>
        <v>1</v>
      </c>
    </row>
    <row r="290" spans="3:44" x14ac:dyDescent="0.15">
      <c r="C290" s="11" t="s">
        <v>914</v>
      </c>
      <c r="D290" s="11" t="str">
        <f>VLOOKUP(C290,'Project List'!$A$9:$AG$360,'Project List'!$G$1,FALSE)</f>
        <v>Keswick South Accommodation Upgrade</v>
      </c>
      <c r="E290" s="11" t="str">
        <f>VLOOKUP($C290,Incurred_Real!$A$24:$E$376,Incurred_Real!$D$1,FALSE)</f>
        <v>Facilities</v>
      </c>
      <c r="F290" s="13">
        <f>IF(VLOOKUP($C290,Incurred_Nominal!$A$25:$AQ$426,Incurred_Nominal!$AL$1,FALSE)="Commissioned Extra",0,
IF(VLOOKUP($C290,Incurred_Nominal!$A$25:$AQ$426,Incurred_Nominal!$AK$1,FALSE)=F$4,VLOOKUP($C290,Incurred_Nominal!$A$25:$AQ$426,Incurred_Nominal!$AG$1,FALSE),0))</f>
        <v>0</v>
      </c>
      <c r="G290" s="13">
        <f>IF(VLOOKUP($C290,Incurred_Nominal!$A$25:$AQ$426,Incurred_Nominal!$AL$1,FALSE)="Commissioned Extra",0,
IF(VLOOKUP($C290,Incurred_Nominal!$A$25:$AQ$426,Incurred_Nominal!$AK$1,FALSE)=G$4,VLOOKUP($C290,Incurred_Nominal!$A$25:$AQ$426,Incurred_Nominal!$AG$1,FALSE),0))</f>
        <v>0</v>
      </c>
      <c r="H290" s="13">
        <f>IF(VLOOKUP($C290,Incurred_Nominal!$A$25:$AQ$426,Incurred_Nominal!$AL$1,FALSE)="Commissioned Extra",0,
IF(VLOOKUP($C290,Incurred_Nominal!$A$25:$AQ$426,Incurred_Nominal!$AK$1,FALSE)=H$4,VLOOKUP($C290,Incurred_Nominal!$A$25:$AQ$426,Incurred_Nominal!$AG$1,FALSE),0))</f>
        <v>0</v>
      </c>
      <c r="I290" s="13">
        <f>IF(VLOOKUP($C290,Incurred_Nominal!$A$25:$AQ$426,Incurred_Nominal!$AL$1,FALSE)="Commissioned Extra",0,
IF(VLOOKUP($C290,Incurred_Nominal!$A$25:$AQ$426,Incurred_Nominal!$AK$1,FALSE)=I$4,VLOOKUP($C290,Incurred_Nominal!$A$25:$AQ$426,Incurred_Nominal!$AG$1,FALSE),0))</f>
        <v>0</v>
      </c>
      <c r="J290" s="13">
        <f>IF(VLOOKUP($C290,Incurred_Nominal!$A$25:$AQ$426,Incurred_Nominal!$AL$1,FALSE)="Commissioned Extra",0,
IF(VLOOKUP($C290,Incurred_Nominal!$A$25:$AQ$426,Incurred_Nominal!$AK$1,FALSE)=J$4,VLOOKUP($C290,Incurred_Nominal!$A$25:$AQ$426,Incurred_Nominal!$AG$1,FALSE),0))</f>
        <v>1370237.7692028328</v>
      </c>
      <c r="K290" s="13">
        <f>IF(VLOOKUP($C290,Incurred_Nominal!$A$25:$AQ$426,Incurred_Nominal!$AL$1,FALSE)="Commissioned Extra",0,
IF(VLOOKUP($C290,Incurred_Nominal!$A$25:$AQ$426,Incurred_Nominal!$AK$1,FALSE)=K$4,VLOOKUP($C290,Incurred_Nominal!$A$25:$AQ$426,Incurred_Nominal!$AG$1,FALSE),0))</f>
        <v>0</v>
      </c>
      <c r="L290" s="13">
        <f>IF(VLOOKUP($C290,Incurred_Nominal!$A$25:$AQ$426,Incurred_Nominal!$AL$1,FALSE)="Commissioned Extra",0,
IF(VLOOKUP($C290,Incurred_Nominal!$A$25:$AQ$426,Incurred_Nominal!$AK$1,FALSE)=L$4,VLOOKUP($C290,Incurred_Nominal!$A$25:$AQ$426,Incurred_Nominal!$AG$1,FALSE),0))</f>
        <v>0</v>
      </c>
      <c r="M290" s="232">
        <f t="shared" si="23"/>
        <v>1370237.7692028328</v>
      </c>
      <c r="N290" s="232">
        <f t="shared" si="24"/>
        <v>2026</v>
      </c>
      <c r="P290" s="232">
        <f>(VLOOKUP($C290,Incurred_Real!$A$25:$BR$427,Incurred_Real!AS$1,FALSE))*$M290</f>
        <v>1370237.7692028328</v>
      </c>
      <c r="Q290" s="232">
        <f>(VLOOKUP($C290,Incurred_Real!$A$25:$BR$427,Incurred_Real!AT$1,FALSE))*$M290</f>
        <v>0</v>
      </c>
      <c r="R290" s="232">
        <f>(VLOOKUP($C290,Incurred_Real!$A$25:$BR$427,Incurred_Real!AU$1,FALSE))*$M290</f>
        <v>0</v>
      </c>
      <c r="S290" s="232">
        <f>(VLOOKUP($C290,Incurred_Real!$A$25:$BR$427,Incurred_Real!AV$1,FALSE))*$M290</f>
        <v>0</v>
      </c>
      <c r="T290" s="232">
        <f>(VLOOKUP($C290,Incurred_Real!$A$25:$BR$427,Incurred_Real!AW$1,FALSE))*$M290</f>
        <v>0</v>
      </c>
      <c r="U290" s="232">
        <f>(VLOOKUP($C290,Incurred_Real!$A$25:$BR$427,Incurred_Real!AX$1,FALSE))*$M290</f>
        <v>0</v>
      </c>
      <c r="V290" s="232">
        <f>(VLOOKUP($C290,Incurred_Real!$A$25:$BR$427,Incurred_Real!AY$1,FALSE))*$M290</f>
        <v>0</v>
      </c>
      <c r="W290" s="232">
        <f>(VLOOKUP($C290,Incurred_Real!$A$25:$BR$427,Incurred_Real!AZ$1,FALSE))*$M290</f>
        <v>0</v>
      </c>
      <c r="X290" s="232">
        <f>(VLOOKUP($C290,Incurred_Real!$A$25:$BR$427,Incurred_Real!BA$1,FALSE))*$M290</f>
        <v>0</v>
      </c>
      <c r="Y290" s="232">
        <f>(VLOOKUP($C290,Incurred_Real!$A$25:$BR$427,Incurred_Real!BB$1,FALSE))*$M290</f>
        <v>0</v>
      </c>
      <c r="Z290" s="232">
        <f>(VLOOKUP($C290,Incurred_Real!$A$25:$BR$427,Incurred_Real!BC$1,FALSE))*$M290</f>
        <v>0</v>
      </c>
      <c r="AA290" s="232">
        <f>(VLOOKUP($C290,Incurred_Real!$A$25:$BR$427,Incurred_Real!BD$1,FALSE))*$M290</f>
        <v>0</v>
      </c>
      <c r="AB290" s="232">
        <f>(VLOOKUP($C290,Incurred_Real!$A$25:$BR$427,Incurred_Real!BE$1,FALSE))*$M290</f>
        <v>0</v>
      </c>
      <c r="AC290" s="232">
        <f>(VLOOKUP($C290,Incurred_Real!$A$25:$BR$427,Incurred_Real!BF$1,FALSE))*$M290</f>
        <v>0</v>
      </c>
      <c r="AD290" s="232">
        <f>(VLOOKUP($C290,Incurred_Real!$A$25:$BR$427,Incurred_Real!BG$1,FALSE))*$M290</f>
        <v>0</v>
      </c>
      <c r="AE290" s="232">
        <f>(VLOOKUP($C290,Incurred_Real!$A$25:$BR$427,Incurred_Real!BH$1,FALSE))*$M290</f>
        <v>0</v>
      </c>
      <c r="AF290" s="232">
        <f>(VLOOKUP($C290,Incurred_Real!$A$25:$BR$427,Incurred_Real!BI$1,FALSE))*$M290</f>
        <v>0</v>
      </c>
      <c r="AG290" s="232">
        <f>(VLOOKUP($C290,Incurred_Real!$A$25:$BR$427,Incurred_Real!BJ$1,FALSE))*$M290</f>
        <v>0</v>
      </c>
      <c r="AH290" s="232">
        <f>(VLOOKUP($C290,Incurred_Real!$A$25:$BR$427,Incurred_Real!BK$1,FALSE))*$M290</f>
        <v>0</v>
      </c>
      <c r="AI290" s="232">
        <f>(VLOOKUP($C290,Incurred_Real!$A$25:$BR$427,Incurred_Real!BL$1,FALSE))*$M290</f>
        <v>0</v>
      </c>
      <c r="AJ290" s="232">
        <f>(VLOOKUP($C290,Incurred_Real!$A$25:$BR$427,Incurred_Real!BM$1,FALSE))*$M290</f>
        <v>0</v>
      </c>
      <c r="AK290" s="232">
        <f>(VLOOKUP($C290,Incurred_Real!$A$25:$BR$427,Incurred_Real!BN$1,FALSE))*$M290</f>
        <v>0</v>
      </c>
      <c r="AL290" s="232">
        <f>(VLOOKUP($C290,Incurred_Real!$A$25:$BR$427,Incurred_Real!BO$1,FALSE))*$M290</f>
        <v>0</v>
      </c>
      <c r="AM290" s="232">
        <f>(VLOOKUP($C290,Incurred_Real!$A$25:$BR$427,Incurred_Real!BP$1,FALSE))*$M290</f>
        <v>0</v>
      </c>
      <c r="AN290" s="232">
        <f>(VLOOKUP($C290,Incurred_Real!$A$25:$BR$427,Incurred_Real!BQ$1,FALSE))*$M290</f>
        <v>0</v>
      </c>
      <c r="AO290" s="232">
        <f>(VLOOKUP($C290,Incurred_Real!$A$25:$BR$427,Incurred_Real!BR$1,FALSE))*$M290</f>
        <v>0</v>
      </c>
      <c r="AP290" s="232">
        <f t="shared" si="25"/>
        <v>1370237.7692028328</v>
      </c>
      <c r="AR290" s="232" t="b">
        <f t="shared" si="26"/>
        <v>1</v>
      </c>
    </row>
    <row r="291" spans="3:44" x14ac:dyDescent="0.15">
      <c r="C291" s="11" t="s">
        <v>950</v>
      </c>
      <c r="D291" s="11" t="str">
        <f>VLOOKUP(C291,'Project List'!$A$9:$AG$360,'Project List'!$G$1,FALSE)</f>
        <v>F1914 Magill - East Terrace Underground HV Cable Instrumenta</v>
      </c>
      <c r="E291" s="11" t="str">
        <f>VLOOKUP($C291,Incurred_Real!$A$24:$E$376,Incurred_Real!$D$1,FALSE)</f>
        <v>Replacement</v>
      </c>
      <c r="F291" s="13">
        <f>IF(VLOOKUP($C291,Incurred_Nominal!$A$25:$AQ$426,Incurred_Nominal!$AL$1,FALSE)="Commissioned Extra",0,
IF(VLOOKUP($C291,Incurred_Nominal!$A$25:$AQ$426,Incurred_Nominal!$AK$1,FALSE)=F$4,VLOOKUP($C291,Incurred_Nominal!$A$25:$AQ$426,Incurred_Nominal!$AG$1,FALSE),0))</f>
        <v>0</v>
      </c>
      <c r="G291" s="13">
        <f>IF(VLOOKUP($C291,Incurred_Nominal!$A$25:$AQ$426,Incurred_Nominal!$AL$1,FALSE)="Commissioned Extra",0,
IF(VLOOKUP($C291,Incurred_Nominal!$A$25:$AQ$426,Incurred_Nominal!$AK$1,FALSE)=G$4,VLOOKUP($C291,Incurred_Nominal!$A$25:$AQ$426,Incurred_Nominal!$AG$1,FALSE),0))</f>
        <v>0</v>
      </c>
      <c r="H291" s="13">
        <f>IF(VLOOKUP($C291,Incurred_Nominal!$A$25:$AQ$426,Incurred_Nominal!$AL$1,FALSE)="Commissioned Extra",0,
IF(VLOOKUP($C291,Incurred_Nominal!$A$25:$AQ$426,Incurred_Nominal!$AK$1,FALSE)=H$4,VLOOKUP($C291,Incurred_Nominal!$A$25:$AQ$426,Incurred_Nominal!$AG$1,FALSE),0))</f>
        <v>0</v>
      </c>
      <c r="I291" s="13">
        <f>IF(VLOOKUP($C291,Incurred_Nominal!$A$25:$AQ$426,Incurred_Nominal!$AL$1,FALSE)="Commissioned Extra",0,
IF(VLOOKUP($C291,Incurred_Nominal!$A$25:$AQ$426,Incurred_Nominal!$AK$1,FALSE)=I$4,VLOOKUP($C291,Incurred_Nominal!$A$25:$AQ$426,Incurred_Nominal!$AG$1,FALSE),0))</f>
        <v>0</v>
      </c>
      <c r="J291" s="13">
        <f>IF(VLOOKUP($C291,Incurred_Nominal!$A$25:$AQ$426,Incurred_Nominal!$AL$1,FALSE)="Commissioned Extra",0,
IF(VLOOKUP($C291,Incurred_Nominal!$A$25:$AQ$426,Incurred_Nominal!$AK$1,FALSE)=J$4,VLOOKUP($C291,Incurred_Nominal!$A$25:$AQ$426,Incurred_Nominal!$AG$1,FALSE),0))</f>
        <v>0</v>
      </c>
      <c r="K291" s="13">
        <f>IF(VLOOKUP($C291,Incurred_Nominal!$A$25:$AQ$426,Incurred_Nominal!$AL$1,FALSE)="Commissioned Extra",0,
IF(VLOOKUP($C291,Incurred_Nominal!$A$25:$AQ$426,Incurred_Nominal!$AK$1,FALSE)=K$4,VLOOKUP($C291,Incurred_Nominal!$A$25:$AQ$426,Incurred_Nominal!$AG$1,FALSE),0))</f>
        <v>2026077.1163698263</v>
      </c>
      <c r="L291" s="13">
        <f>IF(VLOOKUP($C291,Incurred_Nominal!$A$25:$AQ$426,Incurred_Nominal!$AL$1,FALSE)="Commissioned Extra",0,
IF(VLOOKUP($C291,Incurred_Nominal!$A$25:$AQ$426,Incurred_Nominal!$AK$1,FALSE)=L$4,VLOOKUP($C291,Incurred_Nominal!$A$25:$AQ$426,Incurred_Nominal!$AG$1,FALSE),0))</f>
        <v>0</v>
      </c>
      <c r="M291" s="232">
        <f t="shared" si="23"/>
        <v>2026077.1163698263</v>
      </c>
      <c r="N291" s="232">
        <f t="shared" si="24"/>
        <v>2027</v>
      </c>
      <c r="P291" s="232">
        <f>(VLOOKUP($C291,Incurred_Real!$A$25:$BR$427,Incurred_Real!AS$1,FALSE))*$M291</f>
        <v>0</v>
      </c>
      <c r="Q291" s="232">
        <f>(VLOOKUP($C291,Incurred_Real!$A$25:$BR$427,Incurred_Real!AT$1,FALSE))*$M291</f>
        <v>0</v>
      </c>
      <c r="R291" s="232">
        <f>(VLOOKUP($C291,Incurred_Real!$A$25:$BR$427,Incurred_Real!AU$1,FALSE))*$M291</f>
        <v>0</v>
      </c>
      <c r="S291" s="232">
        <f>(VLOOKUP($C291,Incurred_Real!$A$25:$BR$427,Incurred_Real!AV$1,FALSE))*$M291</f>
        <v>0</v>
      </c>
      <c r="T291" s="232">
        <f>(VLOOKUP($C291,Incurred_Real!$A$25:$BR$427,Incurred_Real!AW$1,FALSE))*$M291</f>
        <v>0</v>
      </c>
      <c r="U291" s="232">
        <f>(VLOOKUP($C291,Incurred_Real!$A$25:$BR$427,Incurred_Real!AX$1,FALSE))*$M291</f>
        <v>0</v>
      </c>
      <c r="V291" s="232">
        <f>(VLOOKUP($C291,Incurred_Real!$A$25:$BR$427,Incurred_Real!AY$1,FALSE))*$M291</f>
        <v>0</v>
      </c>
      <c r="W291" s="232">
        <f>(VLOOKUP($C291,Incurred_Real!$A$25:$BR$427,Incurred_Real!AZ$1,FALSE))*$M291</f>
        <v>0</v>
      </c>
      <c r="X291" s="232">
        <f>(VLOOKUP($C291,Incurred_Real!$A$25:$BR$427,Incurred_Real!BA$1,FALSE))*$M291</f>
        <v>0</v>
      </c>
      <c r="Y291" s="232">
        <f>(VLOOKUP($C291,Incurred_Real!$A$25:$BR$427,Incurred_Real!BB$1,FALSE))*$M291</f>
        <v>0</v>
      </c>
      <c r="Z291" s="232">
        <f>(VLOOKUP($C291,Incurred_Real!$A$25:$BR$427,Incurred_Real!BC$1,FALSE))*$M291</f>
        <v>0</v>
      </c>
      <c r="AA291" s="232">
        <f>(VLOOKUP($C291,Incurred_Real!$A$25:$BR$427,Incurred_Real!BD$1,FALSE))*$M291</f>
        <v>0</v>
      </c>
      <c r="AB291" s="232">
        <f>(VLOOKUP($C291,Incurred_Real!$A$25:$BR$427,Incurred_Real!BE$1,FALSE))*$M291</f>
        <v>0</v>
      </c>
      <c r="AC291" s="232">
        <f>(VLOOKUP($C291,Incurred_Real!$A$25:$BR$427,Incurred_Real!BF$1,FALSE))*$M291</f>
        <v>0</v>
      </c>
      <c r="AD291" s="232">
        <f>(VLOOKUP($C291,Incurred_Real!$A$25:$BR$427,Incurred_Real!BG$1,FALSE))*$M291</f>
        <v>848087.87003274867</v>
      </c>
      <c r="AE291" s="232">
        <f>(VLOOKUP($C291,Incurred_Real!$A$25:$BR$427,Incurred_Real!BH$1,FALSE))*$M291</f>
        <v>0</v>
      </c>
      <c r="AF291" s="232">
        <f>(VLOOKUP($C291,Incurred_Real!$A$25:$BR$427,Incurred_Real!BI$1,FALSE))*$M291</f>
        <v>673461.05176551058</v>
      </c>
      <c r="AG291" s="232">
        <f>(VLOOKUP($C291,Incurred_Real!$A$25:$BR$427,Incurred_Real!BJ$1,FALSE))*$M291</f>
        <v>0</v>
      </c>
      <c r="AH291" s="232">
        <f>(VLOOKUP($C291,Incurred_Real!$A$25:$BR$427,Incurred_Real!BK$1,FALSE))*$M291</f>
        <v>0</v>
      </c>
      <c r="AI291" s="232">
        <f>(VLOOKUP($C291,Incurred_Real!$A$25:$BR$427,Incurred_Real!BL$1,FALSE))*$M291</f>
        <v>0</v>
      </c>
      <c r="AJ291" s="232">
        <f>(VLOOKUP($C291,Incurred_Real!$A$25:$BR$427,Incurred_Real!BM$1,FALSE))*$M291</f>
        <v>0</v>
      </c>
      <c r="AK291" s="232">
        <f>(VLOOKUP($C291,Incurred_Real!$A$25:$BR$427,Incurred_Real!BN$1,FALSE))*$M291</f>
        <v>0</v>
      </c>
      <c r="AL291" s="232">
        <f>(VLOOKUP($C291,Incurred_Real!$A$25:$BR$427,Incurred_Real!BO$1,FALSE))*$M291</f>
        <v>0</v>
      </c>
      <c r="AM291" s="232">
        <f>(VLOOKUP($C291,Incurred_Real!$A$25:$BR$427,Incurred_Real!BP$1,FALSE))*$M291</f>
        <v>0</v>
      </c>
      <c r="AN291" s="232">
        <f>(VLOOKUP($C291,Incurred_Real!$A$25:$BR$427,Incurred_Real!BQ$1,FALSE))*$M291</f>
        <v>0</v>
      </c>
      <c r="AO291" s="232">
        <f>(VLOOKUP($C291,Incurred_Real!$A$25:$BR$427,Incurred_Real!BR$1,FALSE))*$M291</f>
        <v>504528.19457156694</v>
      </c>
      <c r="AP291" s="232">
        <f t="shared" si="25"/>
        <v>2026077.1163698263</v>
      </c>
      <c r="AR291" s="232" t="b">
        <f t="shared" si="26"/>
        <v>1</v>
      </c>
    </row>
    <row r="292" spans="3:44" x14ac:dyDescent="0.15">
      <c r="C292" s="11" t="s">
        <v>931</v>
      </c>
      <c r="D292" s="11" t="str">
        <f>VLOOKUP(C292,'Project List'!$A$9:$AG$360,'Project List'!$G$1,FALSE)</f>
        <v>Local Area Network Equipment Refresh 2024-2028</v>
      </c>
      <c r="E292" s="11" t="str">
        <f>VLOOKUP($C292,Incurred_Real!$A$24:$E$376,Incurred_Real!$D$1,FALSE)</f>
        <v>Information Technology</v>
      </c>
      <c r="F292" s="13">
        <f>IF(VLOOKUP($C292,Incurred_Nominal!$A$25:$AQ$426,Incurred_Nominal!$AL$1,FALSE)="Commissioned Extra",0,
IF(VLOOKUP($C292,Incurred_Nominal!$A$25:$AQ$426,Incurred_Nominal!$AK$1,FALSE)=F$4,VLOOKUP($C292,Incurred_Nominal!$A$25:$AQ$426,Incurred_Nominal!$AG$1,FALSE),0))</f>
        <v>0</v>
      </c>
      <c r="G292" s="13">
        <f>IF(VLOOKUP($C292,Incurred_Nominal!$A$25:$AQ$426,Incurred_Nominal!$AL$1,FALSE)="Commissioned Extra",0,
IF(VLOOKUP($C292,Incurred_Nominal!$A$25:$AQ$426,Incurred_Nominal!$AK$1,FALSE)=G$4,VLOOKUP($C292,Incurred_Nominal!$A$25:$AQ$426,Incurred_Nominal!$AG$1,FALSE),0))</f>
        <v>0</v>
      </c>
      <c r="H292" s="13">
        <f>IF(VLOOKUP($C292,Incurred_Nominal!$A$25:$AQ$426,Incurred_Nominal!$AL$1,FALSE)="Commissioned Extra",0,
IF(VLOOKUP($C292,Incurred_Nominal!$A$25:$AQ$426,Incurred_Nominal!$AK$1,FALSE)=H$4,VLOOKUP($C292,Incurred_Nominal!$A$25:$AQ$426,Incurred_Nominal!$AG$1,FALSE),0))</f>
        <v>0</v>
      </c>
      <c r="I292" s="13">
        <f>IF(VLOOKUP($C292,Incurred_Nominal!$A$25:$AQ$426,Incurred_Nominal!$AL$1,FALSE)="Commissioned Extra",0,
IF(VLOOKUP($C292,Incurred_Nominal!$A$25:$AQ$426,Incurred_Nominal!$AK$1,FALSE)=I$4,VLOOKUP($C292,Incurred_Nominal!$A$25:$AQ$426,Incurred_Nominal!$AG$1,FALSE),0))</f>
        <v>0</v>
      </c>
      <c r="J292" s="13">
        <f>IF(VLOOKUP($C292,Incurred_Nominal!$A$25:$AQ$426,Incurred_Nominal!$AL$1,FALSE)="Commissioned Extra",0,
IF(VLOOKUP($C292,Incurred_Nominal!$A$25:$AQ$426,Incurred_Nominal!$AK$1,FALSE)=J$4,VLOOKUP($C292,Incurred_Nominal!$A$25:$AQ$426,Incurred_Nominal!$AG$1,FALSE),0))</f>
        <v>1481982.1032545103</v>
      </c>
      <c r="K292" s="13">
        <f>IF(VLOOKUP($C292,Incurred_Nominal!$A$25:$AQ$426,Incurred_Nominal!$AL$1,FALSE)="Commissioned Extra",0,
IF(VLOOKUP($C292,Incurred_Nominal!$A$25:$AQ$426,Incurred_Nominal!$AK$1,FALSE)=K$4,VLOOKUP($C292,Incurred_Nominal!$A$25:$AQ$426,Incurred_Nominal!$AG$1,FALSE),0))</f>
        <v>0</v>
      </c>
      <c r="L292" s="13">
        <f>IF(VLOOKUP($C292,Incurred_Nominal!$A$25:$AQ$426,Incurred_Nominal!$AL$1,FALSE)="Commissioned Extra",0,
IF(VLOOKUP($C292,Incurred_Nominal!$A$25:$AQ$426,Incurred_Nominal!$AK$1,FALSE)=L$4,VLOOKUP($C292,Incurred_Nominal!$A$25:$AQ$426,Incurred_Nominal!$AG$1,FALSE),0))</f>
        <v>0</v>
      </c>
      <c r="M292" s="232">
        <f t="shared" si="23"/>
        <v>1481982.1032545103</v>
      </c>
      <c r="N292" s="232">
        <f t="shared" si="24"/>
        <v>2026</v>
      </c>
      <c r="P292" s="232">
        <f>(VLOOKUP($C292,Incurred_Real!$A$25:$BR$427,Incurred_Real!AS$1,FALSE))*$M292</f>
        <v>0</v>
      </c>
      <c r="Q292" s="232">
        <f>(VLOOKUP($C292,Incurred_Real!$A$25:$BR$427,Incurred_Real!AT$1,FALSE))*$M292</f>
        <v>0</v>
      </c>
      <c r="R292" s="232">
        <f>(VLOOKUP($C292,Incurred_Real!$A$25:$BR$427,Incurred_Real!AU$1,FALSE))*$M292</f>
        <v>0</v>
      </c>
      <c r="S292" s="232">
        <f>(VLOOKUP($C292,Incurred_Real!$A$25:$BR$427,Incurred_Real!AV$1,FALSE))*$M292</f>
        <v>1481982.1032545103</v>
      </c>
      <c r="T292" s="232">
        <f>(VLOOKUP($C292,Incurred_Real!$A$25:$BR$427,Incurred_Real!AW$1,FALSE))*$M292</f>
        <v>0</v>
      </c>
      <c r="U292" s="232">
        <f>(VLOOKUP($C292,Incurred_Real!$A$25:$BR$427,Incurred_Real!AX$1,FALSE))*$M292</f>
        <v>0</v>
      </c>
      <c r="V292" s="232">
        <f>(VLOOKUP($C292,Incurred_Real!$A$25:$BR$427,Incurred_Real!AY$1,FALSE))*$M292</f>
        <v>0</v>
      </c>
      <c r="W292" s="232">
        <f>(VLOOKUP($C292,Incurred_Real!$A$25:$BR$427,Incurred_Real!AZ$1,FALSE))*$M292</f>
        <v>0</v>
      </c>
      <c r="X292" s="232">
        <f>(VLOOKUP($C292,Incurred_Real!$A$25:$BR$427,Incurred_Real!BA$1,FALSE))*$M292</f>
        <v>0</v>
      </c>
      <c r="Y292" s="232">
        <f>(VLOOKUP($C292,Incurred_Real!$A$25:$BR$427,Incurred_Real!BB$1,FALSE))*$M292</f>
        <v>0</v>
      </c>
      <c r="Z292" s="232">
        <f>(VLOOKUP($C292,Incurred_Real!$A$25:$BR$427,Incurred_Real!BC$1,FALSE))*$M292</f>
        <v>0</v>
      </c>
      <c r="AA292" s="232">
        <f>(VLOOKUP($C292,Incurred_Real!$A$25:$BR$427,Incurred_Real!BD$1,FALSE))*$M292</f>
        <v>0</v>
      </c>
      <c r="AB292" s="232">
        <f>(VLOOKUP($C292,Incurred_Real!$A$25:$BR$427,Incurred_Real!BE$1,FALSE))*$M292</f>
        <v>0</v>
      </c>
      <c r="AC292" s="232">
        <f>(VLOOKUP($C292,Incurred_Real!$A$25:$BR$427,Incurred_Real!BF$1,FALSE))*$M292</f>
        <v>0</v>
      </c>
      <c r="AD292" s="232">
        <f>(VLOOKUP($C292,Incurred_Real!$A$25:$BR$427,Incurred_Real!BG$1,FALSE))*$M292</f>
        <v>0</v>
      </c>
      <c r="AE292" s="232">
        <f>(VLOOKUP($C292,Incurred_Real!$A$25:$BR$427,Incurred_Real!BH$1,FALSE))*$M292</f>
        <v>0</v>
      </c>
      <c r="AF292" s="232">
        <f>(VLOOKUP($C292,Incurred_Real!$A$25:$BR$427,Incurred_Real!BI$1,FALSE))*$M292</f>
        <v>0</v>
      </c>
      <c r="AG292" s="232">
        <f>(VLOOKUP($C292,Incurred_Real!$A$25:$BR$427,Incurred_Real!BJ$1,FALSE))*$M292</f>
        <v>0</v>
      </c>
      <c r="AH292" s="232">
        <f>(VLOOKUP($C292,Incurred_Real!$A$25:$BR$427,Incurred_Real!BK$1,FALSE))*$M292</f>
        <v>0</v>
      </c>
      <c r="AI292" s="232">
        <f>(VLOOKUP($C292,Incurred_Real!$A$25:$BR$427,Incurred_Real!BL$1,FALSE))*$M292</f>
        <v>0</v>
      </c>
      <c r="AJ292" s="232">
        <f>(VLOOKUP($C292,Incurred_Real!$A$25:$BR$427,Incurred_Real!BM$1,FALSE))*$M292</f>
        <v>0</v>
      </c>
      <c r="AK292" s="232">
        <f>(VLOOKUP($C292,Incurred_Real!$A$25:$BR$427,Incurred_Real!BN$1,FALSE))*$M292</f>
        <v>0</v>
      </c>
      <c r="AL292" s="232">
        <f>(VLOOKUP($C292,Incurred_Real!$A$25:$BR$427,Incurred_Real!BO$1,FALSE))*$M292</f>
        <v>0</v>
      </c>
      <c r="AM292" s="232">
        <f>(VLOOKUP($C292,Incurred_Real!$A$25:$BR$427,Incurred_Real!BP$1,FALSE))*$M292</f>
        <v>0</v>
      </c>
      <c r="AN292" s="232">
        <f>(VLOOKUP($C292,Incurred_Real!$A$25:$BR$427,Incurred_Real!BQ$1,FALSE))*$M292</f>
        <v>0</v>
      </c>
      <c r="AO292" s="232">
        <f>(VLOOKUP($C292,Incurred_Real!$A$25:$BR$427,Incurred_Real!BR$1,FALSE))*$M292</f>
        <v>0</v>
      </c>
      <c r="AP292" s="232">
        <f t="shared" si="25"/>
        <v>1481982.1032545103</v>
      </c>
      <c r="AR292" s="232" t="b">
        <f t="shared" si="26"/>
        <v>1</v>
      </c>
    </row>
    <row r="293" spans="3:44" x14ac:dyDescent="0.15">
      <c r="C293" s="11" t="s">
        <v>947</v>
      </c>
      <c r="D293" s="11" t="str">
        <f>VLOOKUP(C293,'Project List'!$A$9:$AG$360,'Project List'!$G$1,FALSE)</f>
        <v>Minor Operational Systems Upgrade 2024-2028</v>
      </c>
      <c r="E293" s="11" t="str">
        <f>VLOOKUP($C293,Incurred_Real!$A$24:$E$376,Incurred_Real!$D$1,FALSE)</f>
        <v>Replacement</v>
      </c>
      <c r="F293" s="13">
        <f>IF(VLOOKUP($C293,Incurred_Nominal!$A$25:$AQ$426,Incurred_Nominal!$AL$1,FALSE)="Commissioned Extra",0,
IF(VLOOKUP($C293,Incurred_Nominal!$A$25:$AQ$426,Incurred_Nominal!$AK$1,FALSE)=F$4,VLOOKUP($C293,Incurred_Nominal!$A$25:$AQ$426,Incurred_Nominal!$AG$1,FALSE),0))</f>
        <v>0</v>
      </c>
      <c r="G293" s="13">
        <f>IF(VLOOKUP($C293,Incurred_Nominal!$A$25:$AQ$426,Incurred_Nominal!$AL$1,FALSE)="Commissioned Extra",0,
IF(VLOOKUP($C293,Incurred_Nominal!$A$25:$AQ$426,Incurred_Nominal!$AK$1,FALSE)=G$4,VLOOKUP($C293,Incurred_Nominal!$A$25:$AQ$426,Incurred_Nominal!$AG$1,FALSE),0))</f>
        <v>0</v>
      </c>
      <c r="H293" s="13">
        <f>IF(VLOOKUP($C293,Incurred_Nominal!$A$25:$AQ$426,Incurred_Nominal!$AL$1,FALSE)="Commissioned Extra",0,
IF(VLOOKUP($C293,Incurred_Nominal!$A$25:$AQ$426,Incurred_Nominal!$AK$1,FALSE)=H$4,VLOOKUP($C293,Incurred_Nominal!$A$25:$AQ$426,Incurred_Nominal!$AG$1,FALSE),0))</f>
        <v>0</v>
      </c>
      <c r="I293" s="13">
        <f>IF(VLOOKUP($C293,Incurred_Nominal!$A$25:$AQ$426,Incurred_Nominal!$AL$1,FALSE)="Commissioned Extra",0,
IF(VLOOKUP($C293,Incurred_Nominal!$A$25:$AQ$426,Incurred_Nominal!$AK$1,FALSE)=I$4,VLOOKUP($C293,Incurred_Nominal!$A$25:$AQ$426,Incurred_Nominal!$AG$1,FALSE),0))</f>
        <v>0</v>
      </c>
      <c r="J293" s="13">
        <f>IF(VLOOKUP($C293,Incurred_Nominal!$A$25:$AQ$426,Incurred_Nominal!$AL$1,FALSE)="Commissioned Extra",0,
IF(VLOOKUP($C293,Incurred_Nominal!$A$25:$AQ$426,Incurred_Nominal!$AK$1,FALSE)=J$4,VLOOKUP($C293,Incurred_Nominal!$A$25:$AQ$426,Incurred_Nominal!$AG$1,FALSE),0))</f>
        <v>0</v>
      </c>
      <c r="K293" s="13">
        <f>IF(VLOOKUP($C293,Incurred_Nominal!$A$25:$AQ$426,Incurred_Nominal!$AL$1,FALSE)="Commissioned Extra",0,
IF(VLOOKUP($C293,Incurred_Nominal!$A$25:$AQ$426,Incurred_Nominal!$AK$1,FALSE)=K$4,VLOOKUP($C293,Incurred_Nominal!$A$25:$AQ$426,Incurred_Nominal!$AG$1,FALSE),0))</f>
        <v>0</v>
      </c>
      <c r="L293" s="13">
        <f>IF(VLOOKUP($C293,Incurred_Nominal!$A$25:$AQ$426,Incurred_Nominal!$AL$1,FALSE)="Commissioned Extra",0,
IF(VLOOKUP($C293,Incurred_Nominal!$A$25:$AQ$426,Incurred_Nominal!$AK$1,FALSE)=L$4,VLOOKUP($C293,Incurred_Nominal!$A$25:$AQ$426,Incurred_Nominal!$AG$1,FALSE),0))</f>
        <v>5323042.7412702804</v>
      </c>
      <c r="M293" s="232">
        <f t="shared" si="23"/>
        <v>5323042.7412702804</v>
      </c>
      <c r="N293" s="232">
        <f t="shared" si="24"/>
        <v>2028</v>
      </c>
      <c r="P293" s="232">
        <f>(VLOOKUP($C293,Incurred_Real!$A$25:$BR$427,Incurred_Real!AS$1,FALSE))*$M293</f>
        <v>0</v>
      </c>
      <c r="Q293" s="232">
        <f>(VLOOKUP($C293,Incurred_Real!$A$25:$BR$427,Incurred_Real!AT$1,FALSE))*$M293</f>
        <v>0</v>
      </c>
      <c r="R293" s="232">
        <f>(VLOOKUP($C293,Incurred_Real!$A$25:$BR$427,Incurred_Real!AU$1,FALSE))*$M293</f>
        <v>0</v>
      </c>
      <c r="S293" s="232">
        <f>(VLOOKUP($C293,Incurred_Real!$A$25:$BR$427,Incurred_Real!AV$1,FALSE))*$M293</f>
        <v>5323042.7412702804</v>
      </c>
      <c r="T293" s="232">
        <f>(VLOOKUP($C293,Incurred_Real!$A$25:$BR$427,Incurred_Real!AW$1,FALSE))*$M293</f>
        <v>0</v>
      </c>
      <c r="U293" s="232">
        <f>(VLOOKUP($C293,Incurred_Real!$A$25:$BR$427,Incurred_Real!AX$1,FALSE))*$M293</f>
        <v>0</v>
      </c>
      <c r="V293" s="232">
        <f>(VLOOKUP($C293,Incurred_Real!$A$25:$BR$427,Incurred_Real!AY$1,FALSE))*$M293</f>
        <v>0</v>
      </c>
      <c r="W293" s="232">
        <f>(VLOOKUP($C293,Incurred_Real!$A$25:$BR$427,Incurred_Real!AZ$1,FALSE))*$M293</f>
        <v>0</v>
      </c>
      <c r="X293" s="232">
        <f>(VLOOKUP($C293,Incurred_Real!$A$25:$BR$427,Incurred_Real!BA$1,FALSE))*$M293</f>
        <v>0</v>
      </c>
      <c r="Y293" s="232">
        <f>(VLOOKUP($C293,Incurred_Real!$A$25:$BR$427,Incurred_Real!BB$1,FALSE))*$M293</f>
        <v>0</v>
      </c>
      <c r="Z293" s="232">
        <f>(VLOOKUP($C293,Incurred_Real!$A$25:$BR$427,Incurred_Real!BC$1,FALSE))*$M293</f>
        <v>0</v>
      </c>
      <c r="AA293" s="232">
        <f>(VLOOKUP($C293,Incurred_Real!$A$25:$BR$427,Incurred_Real!BD$1,FALSE))*$M293</f>
        <v>0</v>
      </c>
      <c r="AB293" s="232">
        <f>(VLOOKUP($C293,Incurred_Real!$A$25:$BR$427,Incurred_Real!BE$1,FALSE))*$M293</f>
        <v>0</v>
      </c>
      <c r="AC293" s="232">
        <f>(VLOOKUP($C293,Incurred_Real!$A$25:$BR$427,Incurred_Real!BF$1,FALSE))*$M293</f>
        <v>0</v>
      </c>
      <c r="AD293" s="232">
        <f>(VLOOKUP($C293,Incurred_Real!$A$25:$BR$427,Incurred_Real!BG$1,FALSE))*$M293</f>
        <v>0</v>
      </c>
      <c r="AE293" s="232">
        <f>(VLOOKUP($C293,Incurred_Real!$A$25:$BR$427,Incurred_Real!BH$1,FALSE))*$M293</f>
        <v>0</v>
      </c>
      <c r="AF293" s="232">
        <f>(VLOOKUP($C293,Incurred_Real!$A$25:$BR$427,Incurred_Real!BI$1,FALSE))*$M293</f>
        <v>0</v>
      </c>
      <c r="AG293" s="232">
        <f>(VLOOKUP($C293,Incurred_Real!$A$25:$BR$427,Incurred_Real!BJ$1,FALSE))*$M293</f>
        <v>0</v>
      </c>
      <c r="AH293" s="232">
        <f>(VLOOKUP($C293,Incurred_Real!$A$25:$BR$427,Incurred_Real!BK$1,FALSE))*$M293</f>
        <v>0</v>
      </c>
      <c r="AI293" s="232">
        <f>(VLOOKUP($C293,Incurred_Real!$A$25:$BR$427,Incurred_Real!BL$1,FALSE))*$M293</f>
        <v>0</v>
      </c>
      <c r="AJ293" s="232">
        <f>(VLOOKUP($C293,Incurred_Real!$A$25:$BR$427,Incurred_Real!BM$1,FALSE))*$M293</f>
        <v>0</v>
      </c>
      <c r="AK293" s="232">
        <f>(VLOOKUP($C293,Incurred_Real!$A$25:$BR$427,Incurred_Real!BN$1,FALSE))*$M293</f>
        <v>0</v>
      </c>
      <c r="AL293" s="232">
        <f>(VLOOKUP($C293,Incurred_Real!$A$25:$BR$427,Incurred_Real!BO$1,FALSE))*$M293</f>
        <v>0</v>
      </c>
      <c r="AM293" s="232">
        <f>(VLOOKUP($C293,Incurred_Real!$A$25:$BR$427,Incurred_Real!BP$1,FALSE))*$M293</f>
        <v>0</v>
      </c>
      <c r="AN293" s="232">
        <f>(VLOOKUP($C293,Incurred_Real!$A$25:$BR$427,Incurred_Real!BQ$1,FALSE))*$M293</f>
        <v>0</v>
      </c>
      <c r="AO293" s="232">
        <f>(VLOOKUP($C293,Incurred_Real!$A$25:$BR$427,Incurred_Real!BR$1,FALSE))*$M293</f>
        <v>0</v>
      </c>
      <c r="AP293" s="232">
        <f t="shared" si="25"/>
        <v>5323042.7412702804</v>
      </c>
      <c r="AR293" s="232" t="b">
        <f t="shared" si="26"/>
        <v>1</v>
      </c>
    </row>
    <row r="294" spans="3:44" x14ac:dyDescent="0.15">
      <c r="C294" s="11" t="s">
        <v>925</v>
      </c>
      <c r="D294" s="11" t="str">
        <f>VLOOKUP(C294,'Project List'!$A$9:$AG$360,'Project List'!$G$1,FALSE)</f>
        <v>Minor Business Systems Upgrade 2024-2028</v>
      </c>
      <c r="E294" s="11" t="str">
        <f>VLOOKUP($C294,Incurred_Real!$A$24:$E$376,Incurred_Real!$D$1,FALSE)</f>
        <v>Information Technology</v>
      </c>
      <c r="F294" s="13">
        <f>IF(VLOOKUP($C294,Incurred_Nominal!$A$25:$AQ$426,Incurred_Nominal!$AL$1,FALSE)="Commissioned Extra",0,
IF(VLOOKUP($C294,Incurred_Nominal!$A$25:$AQ$426,Incurred_Nominal!$AK$1,FALSE)=F$4,VLOOKUP($C294,Incurred_Nominal!$A$25:$AQ$426,Incurred_Nominal!$AG$1,FALSE),0))</f>
        <v>0</v>
      </c>
      <c r="G294" s="13">
        <f>IF(VLOOKUP($C294,Incurred_Nominal!$A$25:$AQ$426,Incurred_Nominal!$AL$1,FALSE)="Commissioned Extra",0,
IF(VLOOKUP($C294,Incurred_Nominal!$A$25:$AQ$426,Incurred_Nominal!$AK$1,FALSE)=G$4,VLOOKUP($C294,Incurred_Nominal!$A$25:$AQ$426,Incurred_Nominal!$AG$1,FALSE),0))</f>
        <v>0</v>
      </c>
      <c r="H294" s="13">
        <f>IF(VLOOKUP($C294,Incurred_Nominal!$A$25:$AQ$426,Incurred_Nominal!$AL$1,FALSE)="Commissioned Extra",0,
IF(VLOOKUP($C294,Incurred_Nominal!$A$25:$AQ$426,Incurred_Nominal!$AK$1,FALSE)=H$4,VLOOKUP($C294,Incurred_Nominal!$A$25:$AQ$426,Incurred_Nominal!$AG$1,FALSE),0))</f>
        <v>0</v>
      </c>
      <c r="I294" s="13">
        <f>IF(VLOOKUP($C294,Incurred_Nominal!$A$25:$AQ$426,Incurred_Nominal!$AL$1,FALSE)="Commissioned Extra",0,
IF(VLOOKUP($C294,Incurred_Nominal!$A$25:$AQ$426,Incurred_Nominal!$AK$1,FALSE)=I$4,VLOOKUP($C294,Incurred_Nominal!$A$25:$AQ$426,Incurred_Nominal!$AG$1,FALSE),0))</f>
        <v>0</v>
      </c>
      <c r="J294" s="13">
        <f>IF(VLOOKUP($C294,Incurred_Nominal!$A$25:$AQ$426,Incurred_Nominal!$AL$1,FALSE)="Commissioned Extra",0,
IF(VLOOKUP($C294,Incurred_Nominal!$A$25:$AQ$426,Incurred_Nominal!$AK$1,FALSE)=J$4,VLOOKUP($C294,Incurred_Nominal!$A$25:$AQ$426,Incurred_Nominal!$AG$1,FALSE),0))</f>
        <v>0</v>
      </c>
      <c r="K294" s="13">
        <f>IF(VLOOKUP($C294,Incurred_Nominal!$A$25:$AQ$426,Incurred_Nominal!$AL$1,FALSE)="Commissioned Extra",0,
IF(VLOOKUP($C294,Incurred_Nominal!$A$25:$AQ$426,Incurred_Nominal!$AK$1,FALSE)=K$4,VLOOKUP($C294,Incurred_Nominal!$A$25:$AQ$426,Incurred_Nominal!$AG$1,FALSE),0))</f>
        <v>0</v>
      </c>
      <c r="L294" s="13">
        <f>IF(VLOOKUP($C294,Incurred_Nominal!$A$25:$AQ$426,Incurred_Nominal!$AL$1,FALSE)="Commissioned Extra",0,
IF(VLOOKUP($C294,Incurred_Nominal!$A$25:$AQ$426,Incurred_Nominal!$AK$1,FALSE)=L$4,VLOOKUP($C294,Incurred_Nominal!$A$25:$AQ$426,Incurred_Nominal!$AG$1,FALSE),0))</f>
        <v>3267734.1854193867</v>
      </c>
      <c r="M294" s="232">
        <f t="shared" si="23"/>
        <v>3267734.1854193867</v>
      </c>
      <c r="N294" s="232">
        <f t="shared" si="24"/>
        <v>2028</v>
      </c>
      <c r="P294" s="232">
        <f>(VLOOKUP($C294,Incurred_Real!$A$25:$BR$427,Incurred_Real!AS$1,FALSE))*$M294</f>
        <v>0</v>
      </c>
      <c r="Q294" s="232">
        <f>(VLOOKUP($C294,Incurred_Real!$A$25:$BR$427,Incurred_Real!AT$1,FALSE))*$M294</f>
        <v>0</v>
      </c>
      <c r="R294" s="232">
        <f>(VLOOKUP($C294,Incurred_Real!$A$25:$BR$427,Incurred_Real!AU$1,FALSE))*$M294</f>
        <v>0</v>
      </c>
      <c r="S294" s="232">
        <f>(VLOOKUP($C294,Incurred_Real!$A$25:$BR$427,Incurred_Real!AV$1,FALSE))*$M294</f>
        <v>3267734.1854193867</v>
      </c>
      <c r="T294" s="232">
        <f>(VLOOKUP($C294,Incurred_Real!$A$25:$BR$427,Incurred_Real!AW$1,FALSE))*$M294</f>
        <v>0</v>
      </c>
      <c r="U294" s="232">
        <f>(VLOOKUP($C294,Incurred_Real!$A$25:$BR$427,Incurred_Real!AX$1,FALSE))*$M294</f>
        <v>0</v>
      </c>
      <c r="V294" s="232">
        <f>(VLOOKUP($C294,Incurred_Real!$A$25:$BR$427,Incurred_Real!AY$1,FALSE))*$M294</f>
        <v>0</v>
      </c>
      <c r="W294" s="232">
        <f>(VLOOKUP($C294,Incurred_Real!$A$25:$BR$427,Incurred_Real!AZ$1,FALSE))*$M294</f>
        <v>0</v>
      </c>
      <c r="X294" s="232">
        <f>(VLOOKUP($C294,Incurred_Real!$A$25:$BR$427,Incurred_Real!BA$1,FALSE))*$M294</f>
        <v>0</v>
      </c>
      <c r="Y294" s="232">
        <f>(VLOOKUP($C294,Incurred_Real!$A$25:$BR$427,Incurred_Real!BB$1,FALSE))*$M294</f>
        <v>0</v>
      </c>
      <c r="Z294" s="232">
        <f>(VLOOKUP($C294,Incurred_Real!$A$25:$BR$427,Incurred_Real!BC$1,FALSE))*$M294</f>
        <v>0</v>
      </c>
      <c r="AA294" s="232">
        <f>(VLOOKUP($C294,Incurred_Real!$A$25:$BR$427,Incurred_Real!BD$1,FALSE))*$M294</f>
        <v>0</v>
      </c>
      <c r="AB294" s="232">
        <f>(VLOOKUP($C294,Incurred_Real!$A$25:$BR$427,Incurred_Real!BE$1,FALSE))*$M294</f>
        <v>0</v>
      </c>
      <c r="AC294" s="232">
        <f>(VLOOKUP($C294,Incurred_Real!$A$25:$BR$427,Incurred_Real!BF$1,FALSE))*$M294</f>
        <v>0</v>
      </c>
      <c r="AD294" s="232">
        <f>(VLOOKUP($C294,Incurred_Real!$A$25:$BR$427,Incurred_Real!BG$1,FALSE))*$M294</f>
        <v>0</v>
      </c>
      <c r="AE294" s="232">
        <f>(VLOOKUP($C294,Incurred_Real!$A$25:$BR$427,Incurred_Real!BH$1,FALSE))*$M294</f>
        <v>0</v>
      </c>
      <c r="AF294" s="232">
        <f>(VLOOKUP($C294,Incurred_Real!$A$25:$BR$427,Incurred_Real!BI$1,FALSE))*$M294</f>
        <v>0</v>
      </c>
      <c r="AG294" s="232">
        <f>(VLOOKUP($C294,Incurred_Real!$A$25:$BR$427,Incurred_Real!BJ$1,FALSE))*$M294</f>
        <v>0</v>
      </c>
      <c r="AH294" s="232">
        <f>(VLOOKUP($C294,Incurred_Real!$A$25:$BR$427,Incurred_Real!BK$1,FALSE))*$M294</f>
        <v>0</v>
      </c>
      <c r="AI294" s="232">
        <f>(VLOOKUP($C294,Incurred_Real!$A$25:$BR$427,Incurred_Real!BL$1,FALSE))*$M294</f>
        <v>0</v>
      </c>
      <c r="AJ294" s="232">
        <f>(VLOOKUP($C294,Incurred_Real!$A$25:$BR$427,Incurred_Real!BM$1,FALSE))*$M294</f>
        <v>0</v>
      </c>
      <c r="AK294" s="232">
        <f>(VLOOKUP($C294,Incurred_Real!$A$25:$BR$427,Incurred_Real!BN$1,FALSE))*$M294</f>
        <v>0</v>
      </c>
      <c r="AL294" s="232">
        <f>(VLOOKUP($C294,Incurred_Real!$A$25:$BR$427,Incurred_Real!BO$1,FALSE))*$M294</f>
        <v>0</v>
      </c>
      <c r="AM294" s="232">
        <f>(VLOOKUP($C294,Incurred_Real!$A$25:$BR$427,Incurred_Real!BP$1,FALSE))*$M294</f>
        <v>0</v>
      </c>
      <c r="AN294" s="232">
        <f>(VLOOKUP($C294,Incurred_Real!$A$25:$BR$427,Incurred_Real!BQ$1,FALSE))*$M294</f>
        <v>0</v>
      </c>
      <c r="AO294" s="232">
        <f>(VLOOKUP($C294,Incurred_Real!$A$25:$BR$427,Incurred_Real!BR$1,FALSE))*$M294</f>
        <v>0</v>
      </c>
      <c r="AP294" s="232">
        <f t="shared" si="25"/>
        <v>3267734.1854193867</v>
      </c>
      <c r="AR294" s="232" t="b">
        <f t="shared" si="26"/>
        <v>1</v>
      </c>
    </row>
    <row r="295" spans="3:44" x14ac:dyDescent="0.15">
      <c r="C295" s="11" t="s">
        <v>952</v>
      </c>
      <c r="D295" s="11" t="str">
        <f>VLOOKUP(C295,'Project List'!$A$9:$AG$360,'Project List'!$G$1,FALSE)</f>
        <v>Protection Relay Unit Asset Replacement 2024-2028</v>
      </c>
      <c r="E295" s="11" t="str">
        <f>VLOOKUP($C295,Incurred_Real!$A$24:$E$376,Incurred_Real!$D$1,FALSE)</f>
        <v>Replacement</v>
      </c>
      <c r="F295" s="13">
        <f>IF(VLOOKUP($C295,Incurred_Nominal!$A$25:$AQ$426,Incurred_Nominal!$AL$1,FALSE)="Commissioned Extra",0,
IF(VLOOKUP($C295,Incurred_Nominal!$A$25:$AQ$426,Incurred_Nominal!$AK$1,FALSE)=F$4,VLOOKUP($C295,Incurred_Nominal!$A$25:$AQ$426,Incurred_Nominal!$AG$1,FALSE),0))</f>
        <v>0</v>
      </c>
      <c r="G295" s="13">
        <f>IF(VLOOKUP($C295,Incurred_Nominal!$A$25:$AQ$426,Incurred_Nominal!$AL$1,FALSE)="Commissioned Extra",0,
IF(VLOOKUP($C295,Incurred_Nominal!$A$25:$AQ$426,Incurred_Nominal!$AK$1,FALSE)=G$4,VLOOKUP($C295,Incurred_Nominal!$A$25:$AQ$426,Incurred_Nominal!$AG$1,FALSE),0))</f>
        <v>0</v>
      </c>
      <c r="H295" s="13">
        <f>IF(VLOOKUP($C295,Incurred_Nominal!$A$25:$AQ$426,Incurred_Nominal!$AL$1,FALSE)="Commissioned Extra",0,
IF(VLOOKUP($C295,Incurred_Nominal!$A$25:$AQ$426,Incurred_Nominal!$AK$1,FALSE)=H$4,VLOOKUP($C295,Incurred_Nominal!$A$25:$AQ$426,Incurred_Nominal!$AG$1,FALSE),0))</f>
        <v>0</v>
      </c>
      <c r="I295" s="13">
        <f>IF(VLOOKUP($C295,Incurred_Nominal!$A$25:$AQ$426,Incurred_Nominal!$AL$1,FALSE)="Commissioned Extra",0,
IF(VLOOKUP($C295,Incurred_Nominal!$A$25:$AQ$426,Incurred_Nominal!$AK$1,FALSE)=I$4,VLOOKUP($C295,Incurred_Nominal!$A$25:$AQ$426,Incurred_Nominal!$AG$1,FALSE),0))</f>
        <v>0</v>
      </c>
      <c r="J295" s="13">
        <f>IF(VLOOKUP($C295,Incurred_Nominal!$A$25:$AQ$426,Incurred_Nominal!$AL$1,FALSE)="Commissioned Extra",0,
IF(VLOOKUP($C295,Incurred_Nominal!$A$25:$AQ$426,Incurred_Nominal!$AK$1,FALSE)=J$4,VLOOKUP($C295,Incurred_Nominal!$A$25:$AQ$426,Incurred_Nominal!$AG$1,FALSE),0))</f>
        <v>0</v>
      </c>
      <c r="K295" s="13">
        <f>IF(VLOOKUP($C295,Incurred_Nominal!$A$25:$AQ$426,Incurred_Nominal!$AL$1,FALSE)="Commissioned Extra",0,
IF(VLOOKUP($C295,Incurred_Nominal!$A$25:$AQ$426,Incurred_Nominal!$AK$1,FALSE)=K$4,VLOOKUP($C295,Incurred_Nominal!$A$25:$AQ$426,Incurred_Nominal!$AG$1,FALSE),0))</f>
        <v>0</v>
      </c>
      <c r="L295" s="13">
        <f>IF(VLOOKUP($C295,Incurred_Nominal!$A$25:$AQ$426,Incurred_Nominal!$AL$1,FALSE)="Commissioned Extra",0,
IF(VLOOKUP($C295,Incurred_Nominal!$A$25:$AQ$426,Incurred_Nominal!$AK$1,FALSE)=L$4,VLOOKUP($C295,Incurred_Nominal!$A$25:$AQ$426,Incurred_Nominal!$AG$1,FALSE),0))</f>
        <v>9873801.4334978983</v>
      </c>
      <c r="M295" s="232">
        <f t="shared" si="23"/>
        <v>9873801.4334978983</v>
      </c>
      <c r="N295" s="232">
        <f t="shared" si="24"/>
        <v>2028</v>
      </c>
      <c r="P295" s="232">
        <f>(VLOOKUP($C295,Incurred_Real!$A$25:$BR$427,Incurred_Real!AS$1,FALSE))*$M295</f>
        <v>0</v>
      </c>
      <c r="Q295" s="232">
        <f>(VLOOKUP($C295,Incurred_Real!$A$25:$BR$427,Incurred_Real!AT$1,FALSE))*$M295</f>
        <v>0</v>
      </c>
      <c r="R295" s="232">
        <f>(VLOOKUP($C295,Incurred_Real!$A$25:$BR$427,Incurred_Real!AU$1,FALSE))*$M295</f>
        <v>0</v>
      </c>
      <c r="S295" s="232">
        <f>(VLOOKUP($C295,Incurred_Real!$A$25:$BR$427,Incurred_Real!AV$1,FALSE))*$M295</f>
        <v>0</v>
      </c>
      <c r="T295" s="232">
        <f>(VLOOKUP($C295,Incurred_Real!$A$25:$BR$427,Incurred_Real!AW$1,FALSE))*$M295</f>
        <v>0</v>
      </c>
      <c r="U295" s="232">
        <f>(VLOOKUP($C295,Incurred_Real!$A$25:$BR$427,Incurred_Real!AX$1,FALSE))*$M295</f>
        <v>0</v>
      </c>
      <c r="V295" s="232">
        <f>(VLOOKUP($C295,Incurred_Real!$A$25:$BR$427,Incurred_Real!AY$1,FALSE))*$M295</f>
        <v>0</v>
      </c>
      <c r="W295" s="232">
        <f>(VLOOKUP($C295,Incurred_Real!$A$25:$BR$427,Incurred_Real!AZ$1,FALSE))*$M295</f>
        <v>0</v>
      </c>
      <c r="X295" s="232">
        <f>(VLOOKUP($C295,Incurred_Real!$A$25:$BR$427,Incurred_Real!BA$1,FALSE))*$M295</f>
        <v>0</v>
      </c>
      <c r="Y295" s="232">
        <f>(VLOOKUP($C295,Incurred_Real!$A$25:$BR$427,Incurred_Real!BB$1,FALSE))*$M295</f>
        <v>815628.43123167043</v>
      </c>
      <c r="Z295" s="232">
        <f>(VLOOKUP($C295,Incurred_Real!$A$25:$BR$427,Incurred_Real!BC$1,FALSE))*$M295</f>
        <v>0</v>
      </c>
      <c r="AA295" s="232">
        <f>(VLOOKUP($C295,Incurred_Real!$A$25:$BR$427,Incurred_Real!BD$1,FALSE))*$M295</f>
        <v>755211.51039969479</v>
      </c>
      <c r="AB295" s="232">
        <f>(VLOOKUP($C295,Incurred_Real!$A$25:$BR$427,Incurred_Real!BE$1,FALSE))*$M295</f>
        <v>0</v>
      </c>
      <c r="AC295" s="232">
        <f>(VLOOKUP($C295,Incurred_Real!$A$25:$BR$427,Incurred_Real!BF$1,FALSE))*$M295</f>
        <v>0</v>
      </c>
      <c r="AD295" s="232">
        <f>(VLOOKUP($C295,Incurred_Real!$A$25:$BR$427,Incurred_Real!BG$1,FALSE))*$M295</f>
        <v>8302961.4918665327</v>
      </c>
      <c r="AE295" s="232">
        <f>(VLOOKUP($C295,Incurred_Real!$A$25:$BR$427,Incurred_Real!BH$1,FALSE))*$M295</f>
        <v>0</v>
      </c>
      <c r="AF295" s="232">
        <f>(VLOOKUP($C295,Incurred_Real!$A$25:$BR$427,Incurred_Real!BI$1,FALSE))*$M295</f>
        <v>0</v>
      </c>
      <c r="AG295" s="232">
        <f>(VLOOKUP($C295,Incurred_Real!$A$25:$BR$427,Incurred_Real!BJ$1,FALSE))*$M295</f>
        <v>0</v>
      </c>
      <c r="AH295" s="232">
        <f>(VLOOKUP($C295,Incurred_Real!$A$25:$BR$427,Incurred_Real!BK$1,FALSE))*$M295</f>
        <v>0</v>
      </c>
      <c r="AI295" s="232">
        <f>(VLOOKUP($C295,Incurred_Real!$A$25:$BR$427,Incurred_Real!BL$1,FALSE))*$M295</f>
        <v>0</v>
      </c>
      <c r="AJ295" s="232">
        <f>(VLOOKUP($C295,Incurred_Real!$A$25:$BR$427,Incurred_Real!BM$1,FALSE))*$M295</f>
        <v>0</v>
      </c>
      <c r="AK295" s="232">
        <f>(VLOOKUP($C295,Incurred_Real!$A$25:$BR$427,Incurred_Real!BN$1,FALSE))*$M295</f>
        <v>0</v>
      </c>
      <c r="AL295" s="232">
        <f>(VLOOKUP($C295,Incurred_Real!$A$25:$BR$427,Incurred_Real!BO$1,FALSE))*$M295</f>
        <v>0</v>
      </c>
      <c r="AM295" s="232">
        <f>(VLOOKUP($C295,Incurred_Real!$A$25:$BR$427,Incurred_Real!BP$1,FALSE))*$M295</f>
        <v>0</v>
      </c>
      <c r="AN295" s="232">
        <f>(VLOOKUP($C295,Incurred_Real!$A$25:$BR$427,Incurred_Real!BQ$1,FALSE))*$M295</f>
        <v>0</v>
      </c>
      <c r="AO295" s="232">
        <f>(VLOOKUP($C295,Incurred_Real!$A$25:$BR$427,Incurred_Real!BR$1,FALSE))*$M295</f>
        <v>0</v>
      </c>
      <c r="AP295" s="232">
        <f t="shared" si="25"/>
        <v>9873801.4334978983</v>
      </c>
      <c r="AR295" s="232" t="b">
        <f t="shared" si="26"/>
        <v>1</v>
      </c>
    </row>
    <row r="296" spans="3:44" x14ac:dyDescent="0.15">
      <c r="C296" s="11" t="s">
        <v>915</v>
      </c>
      <c r="D296" s="11" t="str">
        <f>VLOOKUP(C296,'Project List'!$A$9:$AG$360,'Project List'!$G$1,FALSE)</f>
        <v>Protective Security Reinforcement</v>
      </c>
      <c r="E296" s="11" t="str">
        <f>VLOOKUP($C296,Incurred_Real!$A$24:$E$376,Incurred_Real!$D$1,FALSE)</f>
        <v>Facilities</v>
      </c>
      <c r="F296" s="13">
        <f>IF(VLOOKUP($C296,Incurred_Nominal!$A$25:$AQ$426,Incurred_Nominal!$AL$1,FALSE)="Commissioned Extra",0,
IF(VLOOKUP($C296,Incurred_Nominal!$A$25:$AQ$426,Incurred_Nominal!$AK$1,FALSE)=F$4,VLOOKUP($C296,Incurred_Nominal!$A$25:$AQ$426,Incurred_Nominal!$AG$1,FALSE),0))</f>
        <v>0</v>
      </c>
      <c r="G296" s="13">
        <f>IF(VLOOKUP($C296,Incurred_Nominal!$A$25:$AQ$426,Incurred_Nominal!$AL$1,FALSE)="Commissioned Extra",0,
IF(VLOOKUP($C296,Incurred_Nominal!$A$25:$AQ$426,Incurred_Nominal!$AK$1,FALSE)=G$4,VLOOKUP($C296,Incurred_Nominal!$A$25:$AQ$426,Incurred_Nominal!$AG$1,FALSE),0))</f>
        <v>0</v>
      </c>
      <c r="H296" s="13">
        <f>IF(VLOOKUP($C296,Incurred_Nominal!$A$25:$AQ$426,Incurred_Nominal!$AL$1,FALSE)="Commissioned Extra",0,
IF(VLOOKUP($C296,Incurred_Nominal!$A$25:$AQ$426,Incurred_Nominal!$AK$1,FALSE)=H$4,VLOOKUP($C296,Incurred_Nominal!$A$25:$AQ$426,Incurred_Nominal!$AG$1,FALSE),0))</f>
        <v>1730971.7254974281</v>
      </c>
      <c r="I296" s="13">
        <f>IF(VLOOKUP($C296,Incurred_Nominal!$A$25:$AQ$426,Incurred_Nominal!$AL$1,FALSE)="Commissioned Extra",0,
IF(VLOOKUP($C296,Incurred_Nominal!$A$25:$AQ$426,Incurred_Nominal!$AK$1,FALSE)=I$4,VLOOKUP($C296,Incurred_Nominal!$A$25:$AQ$426,Incurred_Nominal!$AG$1,FALSE),0))</f>
        <v>0</v>
      </c>
      <c r="J296" s="13">
        <f>IF(VLOOKUP($C296,Incurred_Nominal!$A$25:$AQ$426,Incurred_Nominal!$AL$1,FALSE)="Commissioned Extra",0,
IF(VLOOKUP($C296,Incurred_Nominal!$A$25:$AQ$426,Incurred_Nominal!$AK$1,FALSE)=J$4,VLOOKUP($C296,Incurred_Nominal!$A$25:$AQ$426,Incurred_Nominal!$AG$1,FALSE),0))</f>
        <v>0</v>
      </c>
      <c r="K296" s="13">
        <f>IF(VLOOKUP($C296,Incurred_Nominal!$A$25:$AQ$426,Incurred_Nominal!$AL$1,FALSE)="Commissioned Extra",0,
IF(VLOOKUP($C296,Incurred_Nominal!$A$25:$AQ$426,Incurred_Nominal!$AK$1,FALSE)=K$4,VLOOKUP($C296,Incurred_Nominal!$A$25:$AQ$426,Incurred_Nominal!$AG$1,FALSE),0))</f>
        <v>0</v>
      </c>
      <c r="L296" s="13">
        <f>IF(VLOOKUP($C296,Incurred_Nominal!$A$25:$AQ$426,Incurred_Nominal!$AL$1,FALSE)="Commissioned Extra",0,
IF(VLOOKUP($C296,Incurred_Nominal!$A$25:$AQ$426,Incurred_Nominal!$AK$1,FALSE)=L$4,VLOOKUP($C296,Incurred_Nominal!$A$25:$AQ$426,Incurred_Nominal!$AG$1,FALSE),0))</f>
        <v>0</v>
      </c>
      <c r="M296" s="232">
        <f t="shared" si="23"/>
        <v>1730971.7254974281</v>
      </c>
      <c r="N296" s="232">
        <f t="shared" si="24"/>
        <v>2024</v>
      </c>
      <c r="P296" s="232">
        <f>(VLOOKUP($C296,Incurred_Real!$A$25:$BR$427,Incurred_Real!AS$1,FALSE))*$M296</f>
        <v>1730971.7254974281</v>
      </c>
      <c r="Q296" s="232">
        <f>(VLOOKUP($C296,Incurred_Real!$A$25:$BR$427,Incurred_Real!AT$1,FALSE))*$M296</f>
        <v>0</v>
      </c>
      <c r="R296" s="232">
        <f>(VLOOKUP($C296,Incurred_Real!$A$25:$BR$427,Incurred_Real!AU$1,FALSE))*$M296</f>
        <v>0</v>
      </c>
      <c r="S296" s="232">
        <f>(VLOOKUP($C296,Incurred_Real!$A$25:$BR$427,Incurred_Real!AV$1,FALSE))*$M296</f>
        <v>0</v>
      </c>
      <c r="T296" s="232">
        <f>(VLOOKUP($C296,Incurred_Real!$A$25:$BR$427,Incurred_Real!AW$1,FALSE))*$M296</f>
        <v>0</v>
      </c>
      <c r="U296" s="232">
        <f>(VLOOKUP($C296,Incurred_Real!$A$25:$BR$427,Incurred_Real!AX$1,FALSE))*$M296</f>
        <v>0</v>
      </c>
      <c r="V296" s="232">
        <f>(VLOOKUP($C296,Incurred_Real!$A$25:$BR$427,Incurred_Real!AY$1,FALSE))*$M296</f>
        <v>0</v>
      </c>
      <c r="W296" s="232">
        <f>(VLOOKUP($C296,Incurred_Real!$A$25:$BR$427,Incurred_Real!AZ$1,FALSE))*$M296</f>
        <v>0</v>
      </c>
      <c r="X296" s="232">
        <f>(VLOOKUP($C296,Incurred_Real!$A$25:$BR$427,Incurred_Real!BA$1,FALSE))*$M296</f>
        <v>0</v>
      </c>
      <c r="Y296" s="232">
        <f>(VLOOKUP($C296,Incurred_Real!$A$25:$BR$427,Incurred_Real!BB$1,FALSE))*$M296</f>
        <v>0</v>
      </c>
      <c r="Z296" s="232">
        <f>(VLOOKUP($C296,Incurred_Real!$A$25:$BR$427,Incurred_Real!BC$1,FALSE))*$M296</f>
        <v>0</v>
      </c>
      <c r="AA296" s="232">
        <f>(VLOOKUP($C296,Incurred_Real!$A$25:$BR$427,Incurred_Real!BD$1,FALSE))*$M296</f>
        <v>0</v>
      </c>
      <c r="AB296" s="232">
        <f>(VLOOKUP($C296,Incurred_Real!$A$25:$BR$427,Incurred_Real!BE$1,FALSE))*$M296</f>
        <v>0</v>
      </c>
      <c r="AC296" s="232">
        <f>(VLOOKUP($C296,Incurred_Real!$A$25:$BR$427,Incurred_Real!BF$1,FALSE))*$M296</f>
        <v>0</v>
      </c>
      <c r="AD296" s="232">
        <f>(VLOOKUP($C296,Incurred_Real!$A$25:$BR$427,Incurred_Real!BG$1,FALSE))*$M296</f>
        <v>0</v>
      </c>
      <c r="AE296" s="232">
        <f>(VLOOKUP($C296,Incurred_Real!$A$25:$BR$427,Incurred_Real!BH$1,FALSE))*$M296</f>
        <v>0</v>
      </c>
      <c r="AF296" s="232">
        <f>(VLOOKUP($C296,Incurred_Real!$A$25:$BR$427,Incurred_Real!BI$1,FALSE))*$M296</f>
        <v>0</v>
      </c>
      <c r="AG296" s="232">
        <f>(VLOOKUP($C296,Incurred_Real!$A$25:$BR$427,Incurred_Real!BJ$1,FALSE))*$M296</f>
        <v>0</v>
      </c>
      <c r="AH296" s="232">
        <f>(VLOOKUP($C296,Incurred_Real!$A$25:$BR$427,Incurred_Real!BK$1,FALSE))*$M296</f>
        <v>0</v>
      </c>
      <c r="AI296" s="232">
        <f>(VLOOKUP($C296,Incurred_Real!$A$25:$BR$427,Incurred_Real!BL$1,FALSE))*$M296</f>
        <v>0</v>
      </c>
      <c r="AJ296" s="232">
        <f>(VLOOKUP($C296,Incurred_Real!$A$25:$BR$427,Incurred_Real!BM$1,FALSE))*$M296</f>
        <v>0</v>
      </c>
      <c r="AK296" s="232">
        <f>(VLOOKUP($C296,Incurred_Real!$A$25:$BR$427,Incurred_Real!BN$1,FALSE))*$M296</f>
        <v>0</v>
      </c>
      <c r="AL296" s="232">
        <f>(VLOOKUP($C296,Incurred_Real!$A$25:$BR$427,Incurred_Real!BO$1,FALSE))*$M296</f>
        <v>0</v>
      </c>
      <c r="AM296" s="232">
        <f>(VLOOKUP($C296,Incurred_Real!$A$25:$BR$427,Incurred_Real!BP$1,FALSE))*$M296</f>
        <v>0</v>
      </c>
      <c r="AN296" s="232">
        <f>(VLOOKUP($C296,Incurred_Real!$A$25:$BR$427,Incurred_Real!BQ$1,FALSE))*$M296</f>
        <v>0</v>
      </c>
      <c r="AO296" s="232">
        <f>(VLOOKUP($C296,Incurred_Real!$A$25:$BR$427,Incurred_Real!BR$1,FALSE))*$M296</f>
        <v>0</v>
      </c>
      <c r="AP296" s="232">
        <f t="shared" si="25"/>
        <v>1730971.7254974281</v>
      </c>
      <c r="AR296" s="232" t="b">
        <f t="shared" si="26"/>
        <v>1</v>
      </c>
    </row>
    <row r="297" spans="3:44" x14ac:dyDescent="0.15">
      <c r="C297" s="11" t="s">
        <v>969</v>
      </c>
      <c r="D297" s="11" t="str">
        <f>VLOOKUP(C297,'Project List'!$A$9:$AG$360,'Project List'!$G$1,FALSE)</f>
        <v>IP Networking Equipment Replacement</v>
      </c>
      <c r="E297" s="11" t="str">
        <f>VLOOKUP($C297,Incurred_Real!$A$24:$E$376,Incurred_Real!$D$1,FALSE)</f>
        <v>Replacement</v>
      </c>
      <c r="F297" s="13">
        <f>IF(VLOOKUP($C297,Incurred_Nominal!$A$25:$AQ$426,Incurred_Nominal!$AL$1,FALSE)="Commissioned Extra",0,
IF(VLOOKUP($C297,Incurred_Nominal!$A$25:$AQ$426,Incurred_Nominal!$AK$1,FALSE)=F$4,VLOOKUP($C297,Incurred_Nominal!$A$25:$AQ$426,Incurred_Nominal!$AG$1,FALSE),0))</f>
        <v>0</v>
      </c>
      <c r="G297" s="13">
        <f>IF(VLOOKUP($C297,Incurred_Nominal!$A$25:$AQ$426,Incurred_Nominal!$AL$1,FALSE)="Commissioned Extra",0,
IF(VLOOKUP($C297,Incurred_Nominal!$A$25:$AQ$426,Incurred_Nominal!$AK$1,FALSE)=G$4,VLOOKUP($C297,Incurred_Nominal!$A$25:$AQ$426,Incurred_Nominal!$AG$1,FALSE),0))</f>
        <v>0</v>
      </c>
      <c r="H297" s="13">
        <f>IF(VLOOKUP($C297,Incurred_Nominal!$A$25:$AQ$426,Incurred_Nominal!$AL$1,FALSE)="Commissioned Extra",0,
IF(VLOOKUP($C297,Incurred_Nominal!$A$25:$AQ$426,Incurred_Nominal!$AK$1,FALSE)=H$4,VLOOKUP($C297,Incurred_Nominal!$A$25:$AQ$426,Incurred_Nominal!$AG$1,FALSE),0))</f>
        <v>0</v>
      </c>
      <c r="I297" s="13">
        <f>IF(VLOOKUP($C297,Incurred_Nominal!$A$25:$AQ$426,Incurred_Nominal!$AL$1,FALSE)="Commissioned Extra",0,
IF(VLOOKUP($C297,Incurred_Nominal!$A$25:$AQ$426,Incurred_Nominal!$AK$1,FALSE)=I$4,VLOOKUP($C297,Incurred_Nominal!$A$25:$AQ$426,Incurred_Nominal!$AG$1,FALSE),0))</f>
        <v>0</v>
      </c>
      <c r="J297" s="13">
        <f>IF(VLOOKUP($C297,Incurred_Nominal!$A$25:$AQ$426,Incurred_Nominal!$AL$1,FALSE)="Commissioned Extra",0,
IF(VLOOKUP($C297,Incurred_Nominal!$A$25:$AQ$426,Incurred_Nominal!$AK$1,FALSE)=J$4,VLOOKUP($C297,Incurred_Nominal!$A$25:$AQ$426,Incurred_Nominal!$AG$1,FALSE),0))</f>
        <v>0</v>
      </c>
      <c r="K297" s="13">
        <f>IF(VLOOKUP($C297,Incurred_Nominal!$A$25:$AQ$426,Incurred_Nominal!$AL$1,FALSE)="Commissioned Extra",0,
IF(VLOOKUP($C297,Incurred_Nominal!$A$25:$AQ$426,Incurred_Nominal!$AK$1,FALSE)=K$4,VLOOKUP($C297,Incurred_Nominal!$A$25:$AQ$426,Incurred_Nominal!$AG$1,FALSE),0))</f>
        <v>4265100.4394011451</v>
      </c>
      <c r="L297" s="13">
        <f>IF(VLOOKUP($C297,Incurred_Nominal!$A$25:$AQ$426,Incurred_Nominal!$AL$1,FALSE)="Commissioned Extra",0,
IF(VLOOKUP($C297,Incurred_Nominal!$A$25:$AQ$426,Incurred_Nominal!$AK$1,FALSE)=L$4,VLOOKUP($C297,Incurred_Nominal!$A$25:$AQ$426,Incurred_Nominal!$AG$1,FALSE),0))</f>
        <v>0</v>
      </c>
      <c r="M297" s="232">
        <f t="shared" si="23"/>
        <v>4265100.4394011451</v>
      </c>
      <c r="N297" s="232">
        <f t="shared" si="24"/>
        <v>2027</v>
      </c>
      <c r="P297" s="232">
        <f>(VLOOKUP($C297,Incurred_Real!$A$25:$BR$427,Incurred_Real!AS$1,FALSE))*$M297</f>
        <v>0</v>
      </c>
      <c r="Q297" s="232">
        <f>(VLOOKUP($C297,Incurred_Real!$A$25:$BR$427,Incurred_Real!AT$1,FALSE))*$M297</f>
        <v>0</v>
      </c>
      <c r="R297" s="232">
        <f>(VLOOKUP($C297,Incurred_Real!$A$25:$BR$427,Incurred_Real!AU$1,FALSE))*$M297</f>
        <v>0</v>
      </c>
      <c r="S297" s="232">
        <f>(VLOOKUP($C297,Incurred_Real!$A$25:$BR$427,Incurred_Real!AV$1,FALSE))*$M297</f>
        <v>0</v>
      </c>
      <c r="T297" s="232">
        <f>(VLOOKUP($C297,Incurred_Real!$A$25:$BR$427,Incurred_Real!AW$1,FALSE))*$M297</f>
        <v>0</v>
      </c>
      <c r="U297" s="232">
        <f>(VLOOKUP($C297,Incurred_Real!$A$25:$BR$427,Incurred_Real!AX$1,FALSE))*$M297</f>
        <v>0</v>
      </c>
      <c r="V297" s="232">
        <f>(VLOOKUP($C297,Incurred_Real!$A$25:$BR$427,Incurred_Real!AY$1,FALSE))*$M297</f>
        <v>0</v>
      </c>
      <c r="W297" s="232">
        <f>(VLOOKUP($C297,Incurred_Real!$A$25:$BR$427,Incurred_Real!AZ$1,FALSE))*$M297</f>
        <v>0</v>
      </c>
      <c r="X297" s="232">
        <f>(VLOOKUP($C297,Incurred_Real!$A$25:$BR$427,Incurred_Real!BA$1,FALSE))*$M297</f>
        <v>0</v>
      </c>
      <c r="Y297" s="232">
        <f>(VLOOKUP($C297,Incurred_Real!$A$25:$BR$427,Incurred_Real!BB$1,FALSE))*$M297</f>
        <v>0</v>
      </c>
      <c r="Z297" s="232">
        <f>(VLOOKUP($C297,Incurred_Real!$A$25:$BR$427,Incurred_Real!BC$1,FALSE))*$M297</f>
        <v>0</v>
      </c>
      <c r="AA297" s="232">
        <f>(VLOOKUP($C297,Incurred_Real!$A$25:$BR$427,Incurred_Real!BD$1,FALSE))*$M297</f>
        <v>0</v>
      </c>
      <c r="AB297" s="232">
        <f>(VLOOKUP($C297,Incurred_Real!$A$25:$BR$427,Incurred_Real!BE$1,FALSE))*$M297</f>
        <v>0</v>
      </c>
      <c r="AC297" s="232">
        <f>(VLOOKUP($C297,Incurred_Real!$A$25:$BR$427,Incurred_Real!BF$1,FALSE))*$M297</f>
        <v>0</v>
      </c>
      <c r="AD297" s="232">
        <f>(VLOOKUP($C297,Incurred_Real!$A$25:$BR$427,Incurred_Real!BG$1,FALSE))*$M297</f>
        <v>0</v>
      </c>
      <c r="AE297" s="232">
        <f>(VLOOKUP($C297,Incurred_Real!$A$25:$BR$427,Incurred_Real!BH$1,FALSE))*$M297</f>
        <v>0</v>
      </c>
      <c r="AF297" s="232">
        <f>(VLOOKUP($C297,Incurred_Real!$A$25:$BR$427,Incurred_Real!BI$1,FALSE))*$M297</f>
        <v>0</v>
      </c>
      <c r="AG297" s="232">
        <f>(VLOOKUP($C297,Incurred_Real!$A$25:$BR$427,Incurred_Real!BJ$1,FALSE))*$M297</f>
        <v>0</v>
      </c>
      <c r="AH297" s="232">
        <f>(VLOOKUP($C297,Incurred_Real!$A$25:$BR$427,Incurred_Real!BK$1,FALSE))*$M297</f>
        <v>0</v>
      </c>
      <c r="AI297" s="232">
        <f>(VLOOKUP($C297,Incurred_Real!$A$25:$BR$427,Incurred_Real!BL$1,FALSE))*$M297</f>
        <v>0</v>
      </c>
      <c r="AJ297" s="232">
        <f>(VLOOKUP($C297,Incurred_Real!$A$25:$BR$427,Incurred_Real!BM$1,FALSE))*$M297</f>
        <v>0</v>
      </c>
      <c r="AK297" s="232">
        <f>(VLOOKUP($C297,Incurred_Real!$A$25:$BR$427,Incurred_Real!BN$1,FALSE))*$M297</f>
        <v>0</v>
      </c>
      <c r="AL297" s="232">
        <f>(VLOOKUP($C297,Incurred_Real!$A$25:$BR$427,Incurred_Real!BO$1,FALSE))*$M297</f>
        <v>0</v>
      </c>
      <c r="AM297" s="232">
        <f>(VLOOKUP($C297,Incurred_Real!$A$25:$BR$427,Incurred_Real!BP$1,FALSE))*$M297</f>
        <v>0</v>
      </c>
      <c r="AN297" s="232">
        <f>(VLOOKUP($C297,Incurred_Real!$A$25:$BR$427,Incurred_Real!BQ$1,FALSE))*$M297</f>
        <v>0</v>
      </c>
      <c r="AO297" s="232">
        <f>(VLOOKUP($C297,Incurred_Real!$A$25:$BR$427,Incurred_Real!BR$1,FALSE))*$M297</f>
        <v>4265100.4394011451</v>
      </c>
      <c r="AP297" s="232">
        <f t="shared" si="25"/>
        <v>4265100.4394011451</v>
      </c>
      <c r="AR297" s="232" t="b">
        <f t="shared" si="26"/>
        <v>1</v>
      </c>
    </row>
    <row r="298" spans="3:44" x14ac:dyDescent="0.15">
      <c r="C298" s="11" t="s">
        <v>932</v>
      </c>
      <c r="D298" s="11" t="str">
        <f>VLOOKUP(C298,'Project List'!$A$9:$AG$360,'Project List'!$G$1,FALSE)</f>
        <v>Office IT Hardware Replacement 2024-2028</v>
      </c>
      <c r="E298" s="11" t="str">
        <f>VLOOKUP($C298,Incurred_Real!$A$24:$E$376,Incurred_Real!$D$1,FALSE)</f>
        <v>Information Technology</v>
      </c>
      <c r="F298" s="13">
        <f>IF(VLOOKUP($C298,Incurred_Nominal!$A$25:$AQ$426,Incurred_Nominal!$AL$1,FALSE)="Commissioned Extra",0,
IF(VLOOKUP($C298,Incurred_Nominal!$A$25:$AQ$426,Incurred_Nominal!$AK$1,FALSE)=F$4,VLOOKUP($C298,Incurred_Nominal!$A$25:$AQ$426,Incurred_Nominal!$AG$1,FALSE),0))</f>
        <v>0</v>
      </c>
      <c r="G298" s="13">
        <f>IF(VLOOKUP($C298,Incurred_Nominal!$A$25:$AQ$426,Incurred_Nominal!$AL$1,FALSE)="Commissioned Extra",0,
IF(VLOOKUP($C298,Incurred_Nominal!$A$25:$AQ$426,Incurred_Nominal!$AK$1,FALSE)=G$4,VLOOKUP($C298,Incurred_Nominal!$A$25:$AQ$426,Incurred_Nominal!$AG$1,FALSE),0))</f>
        <v>0</v>
      </c>
      <c r="H298" s="13">
        <f>IF(VLOOKUP($C298,Incurred_Nominal!$A$25:$AQ$426,Incurred_Nominal!$AL$1,FALSE)="Commissioned Extra",0,
IF(VLOOKUP($C298,Incurred_Nominal!$A$25:$AQ$426,Incurred_Nominal!$AK$1,FALSE)=H$4,VLOOKUP($C298,Incurred_Nominal!$A$25:$AQ$426,Incurred_Nominal!$AG$1,FALSE),0))</f>
        <v>0</v>
      </c>
      <c r="I298" s="13">
        <f>IF(VLOOKUP($C298,Incurred_Nominal!$A$25:$AQ$426,Incurred_Nominal!$AL$1,FALSE)="Commissioned Extra",0,
IF(VLOOKUP($C298,Incurred_Nominal!$A$25:$AQ$426,Incurred_Nominal!$AK$1,FALSE)=I$4,VLOOKUP($C298,Incurred_Nominal!$A$25:$AQ$426,Incurred_Nominal!$AG$1,FALSE),0))</f>
        <v>0</v>
      </c>
      <c r="J298" s="13">
        <f>IF(VLOOKUP($C298,Incurred_Nominal!$A$25:$AQ$426,Incurred_Nominal!$AL$1,FALSE)="Commissioned Extra",0,
IF(VLOOKUP($C298,Incurred_Nominal!$A$25:$AQ$426,Incurred_Nominal!$AK$1,FALSE)=J$4,VLOOKUP($C298,Incurred_Nominal!$A$25:$AQ$426,Incurred_Nominal!$AG$1,FALSE),0))</f>
        <v>0</v>
      </c>
      <c r="K298" s="13">
        <f>IF(VLOOKUP($C298,Incurred_Nominal!$A$25:$AQ$426,Incurred_Nominal!$AL$1,FALSE)="Commissioned Extra",0,
IF(VLOOKUP($C298,Incurred_Nominal!$A$25:$AQ$426,Incurred_Nominal!$AK$1,FALSE)=K$4,VLOOKUP($C298,Incurred_Nominal!$A$25:$AQ$426,Incurred_Nominal!$AG$1,FALSE),0))</f>
        <v>0</v>
      </c>
      <c r="L298" s="13">
        <f>IF(VLOOKUP($C298,Incurred_Nominal!$A$25:$AQ$426,Incurred_Nominal!$AL$1,FALSE)="Commissioned Extra",0,
IF(VLOOKUP($C298,Incurred_Nominal!$A$25:$AQ$426,Incurred_Nominal!$AK$1,FALSE)=L$4,VLOOKUP($C298,Incurred_Nominal!$A$25:$AQ$426,Incurred_Nominal!$AG$1,FALSE),0))</f>
        <v>2895283.0902714035</v>
      </c>
      <c r="M298" s="232">
        <f t="shared" si="23"/>
        <v>2895283.0902714035</v>
      </c>
      <c r="N298" s="232">
        <f t="shared" si="24"/>
        <v>2028</v>
      </c>
      <c r="P298" s="232">
        <f>(VLOOKUP($C298,Incurred_Real!$A$25:$BR$427,Incurred_Real!AS$1,FALSE))*$M298</f>
        <v>0</v>
      </c>
      <c r="Q298" s="232">
        <f>(VLOOKUP($C298,Incurred_Real!$A$25:$BR$427,Incurred_Real!AT$1,FALSE))*$M298</f>
        <v>0</v>
      </c>
      <c r="R298" s="232">
        <f>(VLOOKUP($C298,Incurred_Real!$A$25:$BR$427,Incurred_Real!AU$1,FALSE))*$M298</f>
        <v>0</v>
      </c>
      <c r="S298" s="232">
        <f>(VLOOKUP($C298,Incurred_Real!$A$25:$BR$427,Incurred_Real!AV$1,FALSE))*$M298</f>
        <v>2895283.0902714035</v>
      </c>
      <c r="T298" s="232">
        <f>(VLOOKUP($C298,Incurred_Real!$A$25:$BR$427,Incurred_Real!AW$1,FALSE))*$M298</f>
        <v>0</v>
      </c>
      <c r="U298" s="232">
        <f>(VLOOKUP($C298,Incurred_Real!$A$25:$BR$427,Incurred_Real!AX$1,FALSE))*$M298</f>
        <v>0</v>
      </c>
      <c r="V298" s="232">
        <f>(VLOOKUP($C298,Incurred_Real!$A$25:$BR$427,Incurred_Real!AY$1,FALSE))*$M298</f>
        <v>0</v>
      </c>
      <c r="W298" s="232">
        <f>(VLOOKUP($C298,Incurred_Real!$A$25:$BR$427,Incurred_Real!AZ$1,FALSE))*$M298</f>
        <v>0</v>
      </c>
      <c r="X298" s="232">
        <f>(VLOOKUP($C298,Incurred_Real!$A$25:$BR$427,Incurred_Real!BA$1,FALSE))*$M298</f>
        <v>0</v>
      </c>
      <c r="Y298" s="232">
        <f>(VLOOKUP($C298,Incurred_Real!$A$25:$BR$427,Incurred_Real!BB$1,FALSE))*$M298</f>
        <v>0</v>
      </c>
      <c r="Z298" s="232">
        <f>(VLOOKUP($C298,Incurred_Real!$A$25:$BR$427,Incurred_Real!BC$1,FALSE))*$M298</f>
        <v>0</v>
      </c>
      <c r="AA298" s="232">
        <f>(VLOOKUP($C298,Incurred_Real!$A$25:$BR$427,Incurred_Real!BD$1,FALSE))*$M298</f>
        <v>0</v>
      </c>
      <c r="AB298" s="232">
        <f>(VLOOKUP($C298,Incurred_Real!$A$25:$BR$427,Incurred_Real!BE$1,FALSE))*$M298</f>
        <v>0</v>
      </c>
      <c r="AC298" s="232">
        <f>(VLOOKUP($C298,Incurred_Real!$A$25:$BR$427,Incurred_Real!BF$1,FALSE))*$M298</f>
        <v>0</v>
      </c>
      <c r="AD298" s="232">
        <f>(VLOOKUP($C298,Incurred_Real!$A$25:$BR$427,Incurred_Real!BG$1,FALSE))*$M298</f>
        <v>0</v>
      </c>
      <c r="AE298" s="232">
        <f>(VLOOKUP($C298,Incurred_Real!$A$25:$BR$427,Incurred_Real!BH$1,FALSE))*$M298</f>
        <v>0</v>
      </c>
      <c r="AF298" s="232">
        <f>(VLOOKUP($C298,Incurred_Real!$A$25:$BR$427,Incurred_Real!BI$1,FALSE))*$M298</f>
        <v>0</v>
      </c>
      <c r="AG298" s="232">
        <f>(VLOOKUP($C298,Incurred_Real!$A$25:$BR$427,Incurred_Real!BJ$1,FALSE))*$M298</f>
        <v>0</v>
      </c>
      <c r="AH298" s="232">
        <f>(VLOOKUP($C298,Incurred_Real!$A$25:$BR$427,Incurred_Real!BK$1,FALSE))*$M298</f>
        <v>0</v>
      </c>
      <c r="AI298" s="232">
        <f>(VLOOKUP($C298,Incurred_Real!$A$25:$BR$427,Incurred_Real!BL$1,FALSE))*$M298</f>
        <v>0</v>
      </c>
      <c r="AJ298" s="232">
        <f>(VLOOKUP($C298,Incurred_Real!$A$25:$BR$427,Incurred_Real!BM$1,FALSE))*$M298</f>
        <v>0</v>
      </c>
      <c r="AK298" s="232">
        <f>(VLOOKUP($C298,Incurred_Real!$A$25:$BR$427,Incurred_Real!BN$1,FALSE))*$M298</f>
        <v>0</v>
      </c>
      <c r="AL298" s="232">
        <f>(VLOOKUP($C298,Incurred_Real!$A$25:$BR$427,Incurred_Real!BO$1,FALSE))*$M298</f>
        <v>0</v>
      </c>
      <c r="AM298" s="232">
        <f>(VLOOKUP($C298,Incurred_Real!$A$25:$BR$427,Incurred_Real!BP$1,FALSE))*$M298</f>
        <v>0</v>
      </c>
      <c r="AN298" s="232">
        <f>(VLOOKUP($C298,Incurred_Real!$A$25:$BR$427,Incurred_Real!BQ$1,FALSE))*$M298</f>
        <v>0</v>
      </c>
      <c r="AO298" s="232">
        <f>(VLOOKUP($C298,Incurred_Real!$A$25:$BR$427,Incurred_Real!BR$1,FALSE))*$M298</f>
        <v>0</v>
      </c>
      <c r="AP298" s="232">
        <f t="shared" si="25"/>
        <v>2895283.0902714035</v>
      </c>
      <c r="AR298" s="232" t="b">
        <f t="shared" si="26"/>
        <v>1</v>
      </c>
    </row>
    <row r="299" spans="3:44" x14ac:dyDescent="0.15">
      <c r="C299" s="11" t="s">
        <v>916</v>
      </c>
      <c r="D299" s="11" t="str">
        <f>VLOOKUP(C299,'Project List'!$A$9:$AG$360,'Project List'!$G$1,FALSE)</f>
        <v>Pirie Precinct Amenities</v>
      </c>
      <c r="E299" s="11" t="str">
        <f>VLOOKUP($C299,Incurred_Real!$A$24:$E$376,Incurred_Real!$D$1,FALSE)</f>
        <v>Facilities</v>
      </c>
      <c r="F299" s="13">
        <f>IF(VLOOKUP($C299,Incurred_Nominal!$A$25:$AQ$426,Incurred_Nominal!$AL$1,FALSE)="Commissioned Extra",0,
IF(VLOOKUP($C299,Incurred_Nominal!$A$25:$AQ$426,Incurred_Nominal!$AK$1,FALSE)=F$4,VLOOKUP($C299,Incurred_Nominal!$A$25:$AQ$426,Incurred_Nominal!$AG$1,FALSE),0))</f>
        <v>0</v>
      </c>
      <c r="G299" s="13">
        <f>IF(VLOOKUP($C299,Incurred_Nominal!$A$25:$AQ$426,Incurred_Nominal!$AL$1,FALSE)="Commissioned Extra",0,
IF(VLOOKUP($C299,Incurred_Nominal!$A$25:$AQ$426,Incurred_Nominal!$AK$1,FALSE)=G$4,VLOOKUP($C299,Incurred_Nominal!$A$25:$AQ$426,Incurred_Nominal!$AG$1,FALSE),0))</f>
        <v>0</v>
      </c>
      <c r="H299" s="13">
        <f>IF(VLOOKUP($C299,Incurred_Nominal!$A$25:$AQ$426,Incurred_Nominal!$AL$1,FALSE)="Commissioned Extra",0,
IF(VLOOKUP($C299,Incurred_Nominal!$A$25:$AQ$426,Incurred_Nominal!$AK$1,FALSE)=H$4,VLOOKUP($C299,Incurred_Nominal!$A$25:$AQ$426,Incurred_Nominal!$AG$1,FALSE),0))</f>
        <v>0</v>
      </c>
      <c r="I299" s="13">
        <f>IF(VLOOKUP($C299,Incurred_Nominal!$A$25:$AQ$426,Incurred_Nominal!$AL$1,FALSE)="Commissioned Extra",0,
IF(VLOOKUP($C299,Incurred_Nominal!$A$25:$AQ$426,Incurred_Nominal!$AK$1,FALSE)=I$4,VLOOKUP($C299,Incurred_Nominal!$A$25:$AQ$426,Incurred_Nominal!$AG$1,FALSE),0))</f>
        <v>0</v>
      </c>
      <c r="J299" s="13">
        <f>IF(VLOOKUP($C299,Incurred_Nominal!$A$25:$AQ$426,Incurred_Nominal!$AL$1,FALSE)="Commissioned Extra",0,
IF(VLOOKUP($C299,Incurred_Nominal!$A$25:$AQ$426,Incurred_Nominal!$AK$1,FALSE)=J$4,VLOOKUP($C299,Incurred_Nominal!$A$25:$AQ$426,Incurred_Nominal!$AG$1,FALSE),0))</f>
        <v>0</v>
      </c>
      <c r="K299" s="13">
        <f>IF(VLOOKUP($C299,Incurred_Nominal!$A$25:$AQ$426,Incurred_Nominal!$AL$1,FALSE)="Commissioned Extra",0,
IF(VLOOKUP($C299,Incurred_Nominal!$A$25:$AQ$426,Incurred_Nominal!$AK$1,FALSE)=K$4,VLOOKUP($C299,Incurred_Nominal!$A$25:$AQ$426,Incurred_Nominal!$AG$1,FALSE),0))</f>
        <v>0</v>
      </c>
      <c r="L299" s="13">
        <f>IF(VLOOKUP($C299,Incurred_Nominal!$A$25:$AQ$426,Incurred_Nominal!$AL$1,FALSE)="Commissioned Extra",0,
IF(VLOOKUP($C299,Incurred_Nominal!$A$25:$AQ$426,Incurred_Nominal!$AK$1,FALSE)=L$4,VLOOKUP($C299,Incurred_Nominal!$A$25:$AQ$426,Incurred_Nominal!$AG$1,FALSE),0))</f>
        <v>928958.68483895902</v>
      </c>
      <c r="M299" s="232">
        <f t="shared" si="23"/>
        <v>928958.68483895902</v>
      </c>
      <c r="N299" s="232">
        <f t="shared" si="24"/>
        <v>2028</v>
      </c>
      <c r="P299" s="232">
        <f>(VLOOKUP($C299,Incurred_Real!$A$25:$BR$427,Incurred_Real!AS$1,FALSE))*$M299</f>
        <v>928958.68483895902</v>
      </c>
      <c r="Q299" s="232">
        <f>(VLOOKUP($C299,Incurred_Real!$A$25:$BR$427,Incurred_Real!AT$1,FALSE))*$M299</f>
        <v>0</v>
      </c>
      <c r="R299" s="232">
        <f>(VLOOKUP($C299,Incurred_Real!$A$25:$BR$427,Incurred_Real!AU$1,FALSE))*$M299</f>
        <v>0</v>
      </c>
      <c r="S299" s="232">
        <f>(VLOOKUP($C299,Incurred_Real!$A$25:$BR$427,Incurred_Real!AV$1,FALSE))*$M299</f>
        <v>0</v>
      </c>
      <c r="T299" s="232">
        <f>(VLOOKUP($C299,Incurred_Real!$A$25:$BR$427,Incurred_Real!AW$1,FALSE))*$M299</f>
        <v>0</v>
      </c>
      <c r="U299" s="232">
        <f>(VLOOKUP($C299,Incurred_Real!$A$25:$BR$427,Incurred_Real!AX$1,FALSE))*$M299</f>
        <v>0</v>
      </c>
      <c r="V299" s="232">
        <f>(VLOOKUP($C299,Incurred_Real!$A$25:$BR$427,Incurred_Real!AY$1,FALSE))*$M299</f>
        <v>0</v>
      </c>
      <c r="W299" s="232">
        <f>(VLOOKUP($C299,Incurred_Real!$A$25:$BR$427,Incurred_Real!AZ$1,FALSE))*$M299</f>
        <v>0</v>
      </c>
      <c r="X299" s="232">
        <f>(VLOOKUP($C299,Incurred_Real!$A$25:$BR$427,Incurred_Real!BA$1,FALSE))*$M299</f>
        <v>0</v>
      </c>
      <c r="Y299" s="232">
        <f>(VLOOKUP($C299,Incurred_Real!$A$25:$BR$427,Incurred_Real!BB$1,FALSE))*$M299</f>
        <v>0</v>
      </c>
      <c r="Z299" s="232">
        <f>(VLOOKUP($C299,Incurred_Real!$A$25:$BR$427,Incurred_Real!BC$1,FALSE))*$M299</f>
        <v>0</v>
      </c>
      <c r="AA299" s="232">
        <f>(VLOOKUP($C299,Incurred_Real!$A$25:$BR$427,Incurred_Real!BD$1,FALSE))*$M299</f>
        <v>0</v>
      </c>
      <c r="AB299" s="232">
        <f>(VLOOKUP($C299,Incurred_Real!$A$25:$BR$427,Incurred_Real!BE$1,FALSE))*$M299</f>
        <v>0</v>
      </c>
      <c r="AC299" s="232">
        <f>(VLOOKUP($C299,Incurred_Real!$A$25:$BR$427,Incurred_Real!BF$1,FALSE))*$M299</f>
        <v>0</v>
      </c>
      <c r="AD299" s="232">
        <f>(VLOOKUP($C299,Incurred_Real!$A$25:$BR$427,Incurred_Real!BG$1,FALSE))*$M299</f>
        <v>0</v>
      </c>
      <c r="AE299" s="232">
        <f>(VLOOKUP($C299,Incurred_Real!$A$25:$BR$427,Incurred_Real!BH$1,FALSE))*$M299</f>
        <v>0</v>
      </c>
      <c r="AF299" s="232">
        <f>(VLOOKUP($C299,Incurred_Real!$A$25:$BR$427,Incurred_Real!BI$1,FALSE))*$M299</f>
        <v>0</v>
      </c>
      <c r="AG299" s="232">
        <f>(VLOOKUP($C299,Incurred_Real!$A$25:$BR$427,Incurred_Real!BJ$1,FALSE))*$M299</f>
        <v>0</v>
      </c>
      <c r="AH299" s="232">
        <f>(VLOOKUP($C299,Incurred_Real!$A$25:$BR$427,Incurred_Real!BK$1,FALSE))*$M299</f>
        <v>0</v>
      </c>
      <c r="AI299" s="232">
        <f>(VLOOKUP($C299,Incurred_Real!$A$25:$BR$427,Incurred_Real!BL$1,FALSE))*$M299</f>
        <v>0</v>
      </c>
      <c r="AJ299" s="232">
        <f>(VLOOKUP($C299,Incurred_Real!$A$25:$BR$427,Incurred_Real!BM$1,FALSE))*$M299</f>
        <v>0</v>
      </c>
      <c r="AK299" s="232">
        <f>(VLOOKUP($C299,Incurred_Real!$A$25:$BR$427,Incurred_Real!BN$1,FALSE))*$M299</f>
        <v>0</v>
      </c>
      <c r="AL299" s="232">
        <f>(VLOOKUP($C299,Incurred_Real!$A$25:$BR$427,Incurred_Real!BO$1,FALSE))*$M299</f>
        <v>0</v>
      </c>
      <c r="AM299" s="232">
        <f>(VLOOKUP($C299,Incurred_Real!$A$25:$BR$427,Incurred_Real!BP$1,FALSE))*$M299</f>
        <v>0</v>
      </c>
      <c r="AN299" s="232">
        <f>(VLOOKUP($C299,Incurred_Real!$A$25:$BR$427,Incurred_Real!BQ$1,FALSE))*$M299</f>
        <v>0</v>
      </c>
      <c r="AO299" s="232">
        <f>(VLOOKUP($C299,Incurred_Real!$A$25:$BR$427,Incurred_Real!BR$1,FALSE))*$M299</f>
        <v>0</v>
      </c>
      <c r="AP299" s="232">
        <f t="shared" si="25"/>
        <v>928958.68483895902</v>
      </c>
      <c r="AR299" s="232" t="b">
        <f t="shared" si="26"/>
        <v>1</v>
      </c>
    </row>
    <row r="300" spans="3:44" x14ac:dyDescent="0.15">
      <c r="C300" s="11" t="s">
        <v>976</v>
      </c>
      <c r="D300" s="11" t="str">
        <f>VLOOKUP(C300,'Project List'!$A$9:$AG$360,'Project List'!$G$1,FALSE)</f>
        <v>Substation Security Fencing Replacement 2024-2028</v>
      </c>
      <c r="E300" s="11" t="str">
        <f>VLOOKUP($C300,Incurred_Real!$A$24:$E$376,Incurred_Real!$D$1,FALSE)</f>
        <v>Security/Compliance</v>
      </c>
      <c r="F300" s="13">
        <f>IF(VLOOKUP($C300,Incurred_Nominal!$A$25:$AQ$426,Incurred_Nominal!$AL$1,FALSE)="Commissioned Extra",0,
IF(VLOOKUP($C300,Incurred_Nominal!$A$25:$AQ$426,Incurred_Nominal!$AK$1,FALSE)=F$4,VLOOKUP($C300,Incurred_Nominal!$A$25:$AQ$426,Incurred_Nominal!$AG$1,FALSE),0))</f>
        <v>0</v>
      </c>
      <c r="G300" s="13">
        <f>IF(VLOOKUP($C300,Incurred_Nominal!$A$25:$AQ$426,Incurred_Nominal!$AL$1,FALSE)="Commissioned Extra",0,
IF(VLOOKUP($C300,Incurred_Nominal!$A$25:$AQ$426,Incurred_Nominal!$AK$1,FALSE)=G$4,VLOOKUP($C300,Incurred_Nominal!$A$25:$AQ$426,Incurred_Nominal!$AG$1,FALSE),0))</f>
        <v>0</v>
      </c>
      <c r="H300" s="13">
        <f>IF(VLOOKUP($C300,Incurred_Nominal!$A$25:$AQ$426,Incurred_Nominal!$AL$1,FALSE)="Commissioned Extra",0,
IF(VLOOKUP($C300,Incurred_Nominal!$A$25:$AQ$426,Incurred_Nominal!$AK$1,FALSE)=H$4,VLOOKUP($C300,Incurred_Nominal!$A$25:$AQ$426,Incurred_Nominal!$AG$1,FALSE),0))</f>
        <v>0</v>
      </c>
      <c r="I300" s="13">
        <f>IF(VLOOKUP($C300,Incurred_Nominal!$A$25:$AQ$426,Incurred_Nominal!$AL$1,FALSE)="Commissioned Extra",0,
IF(VLOOKUP($C300,Incurred_Nominal!$A$25:$AQ$426,Incurred_Nominal!$AK$1,FALSE)=I$4,VLOOKUP($C300,Incurred_Nominal!$A$25:$AQ$426,Incurred_Nominal!$AG$1,FALSE),0))</f>
        <v>0</v>
      </c>
      <c r="J300" s="13">
        <f>IF(VLOOKUP($C300,Incurred_Nominal!$A$25:$AQ$426,Incurred_Nominal!$AL$1,FALSE)="Commissioned Extra",0,
IF(VLOOKUP($C300,Incurred_Nominal!$A$25:$AQ$426,Incurred_Nominal!$AK$1,FALSE)=J$4,VLOOKUP($C300,Incurred_Nominal!$A$25:$AQ$426,Incurred_Nominal!$AG$1,FALSE),0))</f>
        <v>0</v>
      </c>
      <c r="K300" s="13">
        <f>IF(VLOOKUP($C300,Incurred_Nominal!$A$25:$AQ$426,Incurred_Nominal!$AL$1,FALSE)="Commissioned Extra",0,
IF(VLOOKUP($C300,Incurred_Nominal!$A$25:$AQ$426,Incurred_Nominal!$AK$1,FALSE)=K$4,VLOOKUP($C300,Incurred_Nominal!$A$25:$AQ$426,Incurred_Nominal!$AG$1,FALSE),0))</f>
        <v>0</v>
      </c>
      <c r="L300" s="13">
        <f>IF(VLOOKUP($C300,Incurred_Nominal!$A$25:$AQ$426,Incurred_Nominal!$AL$1,FALSE)="Commissioned Extra",0,
IF(VLOOKUP($C300,Incurred_Nominal!$A$25:$AQ$426,Incurred_Nominal!$AK$1,FALSE)=L$4,VLOOKUP($C300,Incurred_Nominal!$A$25:$AQ$426,Incurred_Nominal!$AG$1,FALSE),0))</f>
        <v>9228329.2423426751</v>
      </c>
      <c r="M300" s="232">
        <f t="shared" si="23"/>
        <v>9228329.2423426751</v>
      </c>
      <c r="N300" s="232">
        <f t="shared" si="24"/>
        <v>2028</v>
      </c>
      <c r="P300" s="232">
        <f>(VLOOKUP($C300,Incurred_Real!$A$25:$BR$427,Incurred_Real!AS$1,FALSE))*$M300</f>
        <v>0</v>
      </c>
      <c r="Q300" s="232">
        <f>(VLOOKUP($C300,Incurred_Real!$A$25:$BR$427,Incurred_Real!AT$1,FALSE))*$M300</f>
        <v>0</v>
      </c>
      <c r="R300" s="232">
        <f>(VLOOKUP($C300,Incurred_Real!$A$25:$BR$427,Incurred_Real!AU$1,FALSE))*$M300</f>
        <v>0</v>
      </c>
      <c r="S300" s="232">
        <f>(VLOOKUP($C300,Incurred_Real!$A$25:$BR$427,Incurred_Real!AV$1,FALSE))*$M300</f>
        <v>0</v>
      </c>
      <c r="T300" s="232">
        <f>(VLOOKUP($C300,Incurred_Real!$A$25:$BR$427,Incurred_Real!AW$1,FALSE))*$M300</f>
        <v>0</v>
      </c>
      <c r="U300" s="232">
        <f>(VLOOKUP($C300,Incurred_Real!$A$25:$BR$427,Incurred_Real!AX$1,FALSE))*$M300</f>
        <v>127384.23249959043</v>
      </c>
      <c r="V300" s="232">
        <f>(VLOOKUP($C300,Incurred_Real!$A$25:$BR$427,Incurred_Real!AY$1,FALSE))*$M300</f>
        <v>0</v>
      </c>
      <c r="W300" s="232">
        <f>(VLOOKUP($C300,Incurred_Real!$A$25:$BR$427,Incurred_Real!AZ$1,FALSE))*$M300</f>
        <v>0</v>
      </c>
      <c r="X300" s="232">
        <f>(VLOOKUP($C300,Incurred_Real!$A$25:$BR$427,Incurred_Real!BA$1,FALSE))*$M300</f>
        <v>0</v>
      </c>
      <c r="Y300" s="232">
        <f>(VLOOKUP($C300,Incurred_Real!$A$25:$BR$427,Incurred_Real!BB$1,FALSE))*$M300</f>
        <v>107881.9188109573</v>
      </c>
      <c r="Z300" s="232">
        <f>(VLOOKUP($C300,Incurred_Real!$A$25:$BR$427,Incurred_Real!BC$1,FALSE))*$M300</f>
        <v>0</v>
      </c>
      <c r="AA300" s="232">
        <f>(VLOOKUP($C300,Incurred_Real!$A$25:$BR$427,Incurred_Real!BD$1,FALSE))*$M300</f>
        <v>1994173.95478276</v>
      </c>
      <c r="AB300" s="232">
        <f>(VLOOKUP($C300,Incurred_Real!$A$25:$BR$427,Incurred_Real!BE$1,FALSE))*$M300</f>
        <v>6950058.5137911905</v>
      </c>
      <c r="AC300" s="232">
        <f>(VLOOKUP($C300,Incurred_Real!$A$25:$BR$427,Incurred_Real!BF$1,FALSE))*$M300</f>
        <v>0</v>
      </c>
      <c r="AD300" s="232">
        <f>(VLOOKUP($C300,Incurred_Real!$A$25:$BR$427,Incurred_Real!BG$1,FALSE))*$M300</f>
        <v>48830.622458176331</v>
      </c>
      <c r="AE300" s="232">
        <f>(VLOOKUP($C300,Incurred_Real!$A$25:$BR$427,Incurred_Real!BH$1,FALSE))*$M300</f>
        <v>0</v>
      </c>
      <c r="AF300" s="232">
        <f>(VLOOKUP($C300,Incurred_Real!$A$25:$BR$427,Incurred_Real!BI$1,FALSE))*$M300</f>
        <v>0</v>
      </c>
      <c r="AG300" s="232">
        <f>(VLOOKUP($C300,Incurred_Real!$A$25:$BR$427,Incurred_Real!BJ$1,FALSE))*$M300</f>
        <v>0</v>
      </c>
      <c r="AH300" s="232">
        <f>(VLOOKUP($C300,Incurred_Real!$A$25:$BR$427,Incurred_Real!BK$1,FALSE))*$M300</f>
        <v>0</v>
      </c>
      <c r="AI300" s="232">
        <f>(VLOOKUP($C300,Incurred_Real!$A$25:$BR$427,Incurred_Real!BL$1,FALSE))*$M300</f>
        <v>0</v>
      </c>
      <c r="AJ300" s="232">
        <f>(VLOOKUP($C300,Incurred_Real!$A$25:$BR$427,Incurred_Real!BM$1,FALSE))*$M300</f>
        <v>0</v>
      </c>
      <c r="AK300" s="232">
        <f>(VLOOKUP($C300,Incurred_Real!$A$25:$BR$427,Incurred_Real!BN$1,FALSE))*$M300</f>
        <v>0</v>
      </c>
      <c r="AL300" s="232">
        <f>(VLOOKUP($C300,Incurred_Real!$A$25:$BR$427,Incurred_Real!BO$1,FALSE))*$M300</f>
        <v>0</v>
      </c>
      <c r="AM300" s="232">
        <f>(VLOOKUP($C300,Incurred_Real!$A$25:$BR$427,Incurred_Real!BP$1,FALSE))*$M300</f>
        <v>0</v>
      </c>
      <c r="AN300" s="232">
        <f>(VLOOKUP($C300,Incurred_Real!$A$25:$BR$427,Incurred_Real!BQ$1,FALSE))*$M300</f>
        <v>0</v>
      </c>
      <c r="AO300" s="232">
        <f>(VLOOKUP($C300,Incurred_Real!$A$25:$BR$427,Incurred_Real!BR$1,FALSE))*$M300</f>
        <v>0</v>
      </c>
      <c r="AP300" s="232">
        <f t="shared" si="25"/>
        <v>9228329.2423426751</v>
      </c>
      <c r="AR300" s="232" t="b">
        <f t="shared" si="26"/>
        <v>1</v>
      </c>
    </row>
    <row r="301" spans="3:44" x14ac:dyDescent="0.15">
      <c r="C301" s="11" t="s">
        <v>970</v>
      </c>
      <c r="D301" s="11" t="str">
        <f>VLOOKUP(C301,'Project List'!$A$9:$AG$360,'Project List'!$G$1,FALSE)</f>
        <v>Telecommunications Asset Optimisation 2024-2028</v>
      </c>
      <c r="E301" s="11" t="str">
        <f>VLOOKUP($C301,Incurred_Real!$A$24:$E$376,Incurred_Real!$D$1,FALSE)</f>
        <v>Replacement</v>
      </c>
      <c r="F301" s="13">
        <f>IF(VLOOKUP($C301,Incurred_Nominal!$A$25:$AQ$426,Incurred_Nominal!$AL$1,FALSE)="Commissioned Extra",0,
IF(VLOOKUP($C301,Incurred_Nominal!$A$25:$AQ$426,Incurred_Nominal!$AK$1,FALSE)=F$4,VLOOKUP($C301,Incurred_Nominal!$A$25:$AQ$426,Incurred_Nominal!$AG$1,FALSE),0))</f>
        <v>0</v>
      </c>
      <c r="G301" s="13">
        <f>IF(VLOOKUP($C301,Incurred_Nominal!$A$25:$AQ$426,Incurred_Nominal!$AL$1,FALSE)="Commissioned Extra",0,
IF(VLOOKUP($C301,Incurred_Nominal!$A$25:$AQ$426,Incurred_Nominal!$AK$1,FALSE)=G$4,VLOOKUP($C301,Incurred_Nominal!$A$25:$AQ$426,Incurred_Nominal!$AG$1,FALSE),0))</f>
        <v>0</v>
      </c>
      <c r="H301" s="13">
        <f>IF(VLOOKUP($C301,Incurred_Nominal!$A$25:$AQ$426,Incurred_Nominal!$AL$1,FALSE)="Commissioned Extra",0,
IF(VLOOKUP($C301,Incurred_Nominal!$A$25:$AQ$426,Incurred_Nominal!$AK$1,FALSE)=H$4,VLOOKUP($C301,Incurred_Nominal!$A$25:$AQ$426,Incurred_Nominal!$AG$1,FALSE),0))</f>
        <v>0</v>
      </c>
      <c r="I301" s="13">
        <f>IF(VLOOKUP($C301,Incurred_Nominal!$A$25:$AQ$426,Incurred_Nominal!$AL$1,FALSE)="Commissioned Extra",0,
IF(VLOOKUP($C301,Incurred_Nominal!$A$25:$AQ$426,Incurred_Nominal!$AK$1,FALSE)=I$4,VLOOKUP($C301,Incurred_Nominal!$A$25:$AQ$426,Incurred_Nominal!$AG$1,FALSE),0))</f>
        <v>0</v>
      </c>
      <c r="J301" s="13">
        <f>IF(VLOOKUP($C301,Incurred_Nominal!$A$25:$AQ$426,Incurred_Nominal!$AL$1,FALSE)="Commissioned Extra",0,
IF(VLOOKUP($C301,Incurred_Nominal!$A$25:$AQ$426,Incurred_Nominal!$AK$1,FALSE)=J$4,VLOOKUP($C301,Incurred_Nominal!$A$25:$AQ$426,Incurred_Nominal!$AG$1,FALSE),0))</f>
        <v>0</v>
      </c>
      <c r="K301" s="13">
        <f>IF(VLOOKUP($C301,Incurred_Nominal!$A$25:$AQ$426,Incurred_Nominal!$AL$1,FALSE)="Commissioned Extra",0,
IF(VLOOKUP($C301,Incurred_Nominal!$A$25:$AQ$426,Incurred_Nominal!$AK$1,FALSE)=K$4,VLOOKUP($C301,Incurred_Nominal!$A$25:$AQ$426,Incurred_Nominal!$AG$1,FALSE),0))</f>
        <v>1614245.0375841439</v>
      </c>
      <c r="L301" s="13">
        <f>IF(VLOOKUP($C301,Incurred_Nominal!$A$25:$AQ$426,Incurred_Nominal!$AL$1,FALSE)="Commissioned Extra",0,
IF(VLOOKUP($C301,Incurred_Nominal!$A$25:$AQ$426,Incurred_Nominal!$AK$1,FALSE)=L$4,VLOOKUP($C301,Incurred_Nominal!$A$25:$AQ$426,Incurred_Nominal!$AG$1,FALSE),0))</f>
        <v>0</v>
      </c>
      <c r="M301" s="232">
        <f t="shared" si="23"/>
        <v>1614245.0375841439</v>
      </c>
      <c r="N301" s="232">
        <f t="shared" si="24"/>
        <v>2027</v>
      </c>
      <c r="P301" s="232">
        <f>(VLOOKUP($C301,Incurred_Real!$A$25:$BR$427,Incurred_Real!AS$1,FALSE))*$M301</f>
        <v>0</v>
      </c>
      <c r="Q301" s="232">
        <f>(VLOOKUP($C301,Incurred_Real!$A$25:$BR$427,Incurred_Real!AT$1,FALSE))*$M301</f>
        <v>1075054.0019149606</v>
      </c>
      <c r="R301" s="232">
        <f>(VLOOKUP($C301,Incurred_Real!$A$25:$BR$427,Incurred_Real!AU$1,FALSE))*$M301</f>
        <v>0</v>
      </c>
      <c r="S301" s="232">
        <f>(VLOOKUP($C301,Incurred_Real!$A$25:$BR$427,Incurred_Real!AV$1,FALSE))*$M301</f>
        <v>0</v>
      </c>
      <c r="T301" s="232">
        <f>(VLOOKUP($C301,Incurred_Real!$A$25:$BR$427,Incurred_Real!AW$1,FALSE))*$M301</f>
        <v>0</v>
      </c>
      <c r="U301" s="232">
        <f>(VLOOKUP($C301,Incurred_Real!$A$25:$BR$427,Incurred_Real!AX$1,FALSE))*$M301</f>
        <v>0</v>
      </c>
      <c r="V301" s="232">
        <f>(VLOOKUP($C301,Incurred_Real!$A$25:$BR$427,Incurred_Real!AY$1,FALSE))*$M301</f>
        <v>0</v>
      </c>
      <c r="W301" s="232">
        <f>(VLOOKUP($C301,Incurred_Real!$A$25:$BR$427,Incurred_Real!AZ$1,FALSE))*$M301</f>
        <v>0</v>
      </c>
      <c r="X301" s="232">
        <f>(VLOOKUP($C301,Incurred_Real!$A$25:$BR$427,Incurred_Real!BA$1,FALSE))*$M301</f>
        <v>0</v>
      </c>
      <c r="Y301" s="232">
        <f>(VLOOKUP($C301,Incurred_Real!$A$25:$BR$427,Incurred_Real!BB$1,FALSE))*$M301</f>
        <v>0</v>
      </c>
      <c r="Z301" s="232">
        <f>(VLOOKUP($C301,Incurred_Real!$A$25:$BR$427,Incurred_Real!BC$1,FALSE))*$M301</f>
        <v>0</v>
      </c>
      <c r="AA301" s="232">
        <f>(VLOOKUP($C301,Incurred_Real!$A$25:$BR$427,Incurred_Real!BD$1,FALSE))*$M301</f>
        <v>0</v>
      </c>
      <c r="AB301" s="232">
        <f>(VLOOKUP($C301,Incurred_Real!$A$25:$BR$427,Incurred_Real!BE$1,FALSE))*$M301</f>
        <v>0</v>
      </c>
      <c r="AC301" s="232">
        <f>(VLOOKUP($C301,Incurred_Real!$A$25:$BR$427,Incurred_Real!BF$1,FALSE))*$M301</f>
        <v>0</v>
      </c>
      <c r="AD301" s="232">
        <f>(VLOOKUP($C301,Incurred_Real!$A$25:$BR$427,Incurred_Real!BG$1,FALSE))*$M301</f>
        <v>0</v>
      </c>
      <c r="AE301" s="232">
        <f>(VLOOKUP($C301,Incurred_Real!$A$25:$BR$427,Incurred_Real!BH$1,FALSE))*$M301</f>
        <v>137384.69148703798</v>
      </c>
      <c r="AF301" s="232">
        <f>(VLOOKUP($C301,Incurred_Real!$A$25:$BR$427,Incurred_Real!BI$1,FALSE))*$M301</f>
        <v>0</v>
      </c>
      <c r="AG301" s="232">
        <f>(VLOOKUP($C301,Incurred_Real!$A$25:$BR$427,Incurred_Real!BJ$1,FALSE))*$M301</f>
        <v>0</v>
      </c>
      <c r="AH301" s="232">
        <f>(VLOOKUP($C301,Incurred_Real!$A$25:$BR$427,Incurred_Real!BK$1,FALSE))*$M301</f>
        <v>0</v>
      </c>
      <c r="AI301" s="232">
        <f>(VLOOKUP($C301,Incurred_Real!$A$25:$BR$427,Incurred_Real!BL$1,FALSE))*$M301</f>
        <v>0</v>
      </c>
      <c r="AJ301" s="232">
        <f>(VLOOKUP($C301,Incurred_Real!$A$25:$BR$427,Incurred_Real!BM$1,FALSE))*$M301</f>
        <v>0</v>
      </c>
      <c r="AK301" s="232">
        <f>(VLOOKUP($C301,Incurred_Real!$A$25:$BR$427,Incurred_Real!BN$1,FALSE))*$M301</f>
        <v>0</v>
      </c>
      <c r="AL301" s="232">
        <f>(VLOOKUP($C301,Incurred_Real!$A$25:$BR$427,Incurred_Real!BO$1,FALSE))*$M301</f>
        <v>0</v>
      </c>
      <c r="AM301" s="232">
        <f>(VLOOKUP($C301,Incurred_Real!$A$25:$BR$427,Incurred_Real!BP$1,FALSE))*$M301</f>
        <v>0</v>
      </c>
      <c r="AN301" s="232">
        <f>(VLOOKUP($C301,Incurred_Real!$A$25:$BR$427,Incurred_Real!BQ$1,FALSE))*$M301</f>
        <v>0</v>
      </c>
      <c r="AO301" s="232">
        <f>(VLOOKUP($C301,Incurred_Real!$A$25:$BR$427,Incurred_Real!BR$1,FALSE))*$M301</f>
        <v>401806.34418214537</v>
      </c>
      <c r="AP301" s="232">
        <f t="shared" si="25"/>
        <v>1614245.0375841439</v>
      </c>
      <c r="AR301" s="232" t="b">
        <f t="shared" si="26"/>
        <v>1</v>
      </c>
    </row>
    <row r="302" spans="3:44" x14ac:dyDescent="0.15">
      <c r="C302" s="11" t="s">
        <v>936</v>
      </c>
      <c r="D302" s="11" t="str">
        <f>VLOOKUP(C302,'Project List'!$A$9:$AG$360,'Project List'!$G$1,FALSE)</f>
        <v>Transmission Line Insulation System Replacement 2024-2028</v>
      </c>
      <c r="E302" s="11" t="str">
        <f>VLOOKUP($C302,Incurred_Real!$A$24:$E$376,Incurred_Real!$D$1,FALSE)</f>
        <v>Refurbishment</v>
      </c>
      <c r="F302" s="13">
        <f>IF(VLOOKUP($C302,Incurred_Nominal!$A$25:$AQ$426,Incurred_Nominal!$AL$1,FALSE)="Commissioned Extra",0,
IF(VLOOKUP($C302,Incurred_Nominal!$A$25:$AQ$426,Incurred_Nominal!$AK$1,FALSE)=F$4,VLOOKUP($C302,Incurred_Nominal!$A$25:$AQ$426,Incurred_Nominal!$AG$1,FALSE),0))</f>
        <v>0</v>
      </c>
      <c r="G302" s="13">
        <f>IF(VLOOKUP($C302,Incurred_Nominal!$A$25:$AQ$426,Incurred_Nominal!$AL$1,FALSE)="Commissioned Extra",0,
IF(VLOOKUP($C302,Incurred_Nominal!$A$25:$AQ$426,Incurred_Nominal!$AK$1,FALSE)=G$4,VLOOKUP($C302,Incurred_Nominal!$A$25:$AQ$426,Incurred_Nominal!$AG$1,FALSE),0))</f>
        <v>0</v>
      </c>
      <c r="H302" s="13">
        <f>IF(VLOOKUP($C302,Incurred_Nominal!$A$25:$AQ$426,Incurred_Nominal!$AL$1,FALSE)="Commissioned Extra",0,
IF(VLOOKUP($C302,Incurred_Nominal!$A$25:$AQ$426,Incurred_Nominal!$AK$1,FALSE)=H$4,VLOOKUP($C302,Incurred_Nominal!$A$25:$AQ$426,Incurred_Nominal!$AG$1,FALSE),0))</f>
        <v>0</v>
      </c>
      <c r="I302" s="13">
        <f>IF(VLOOKUP($C302,Incurred_Nominal!$A$25:$AQ$426,Incurred_Nominal!$AL$1,FALSE)="Commissioned Extra",0,
IF(VLOOKUP($C302,Incurred_Nominal!$A$25:$AQ$426,Incurred_Nominal!$AK$1,FALSE)=I$4,VLOOKUP($C302,Incurred_Nominal!$A$25:$AQ$426,Incurred_Nominal!$AG$1,FALSE),0))</f>
        <v>0</v>
      </c>
      <c r="J302" s="13">
        <f>IF(VLOOKUP($C302,Incurred_Nominal!$A$25:$AQ$426,Incurred_Nominal!$AL$1,FALSE)="Commissioned Extra",0,
IF(VLOOKUP($C302,Incurred_Nominal!$A$25:$AQ$426,Incurred_Nominal!$AK$1,FALSE)=J$4,VLOOKUP($C302,Incurred_Nominal!$A$25:$AQ$426,Incurred_Nominal!$AG$1,FALSE),0))</f>
        <v>0</v>
      </c>
      <c r="K302" s="13">
        <f>IF(VLOOKUP($C302,Incurred_Nominal!$A$25:$AQ$426,Incurred_Nominal!$AL$1,FALSE)="Commissioned Extra",0,
IF(VLOOKUP($C302,Incurred_Nominal!$A$25:$AQ$426,Incurred_Nominal!$AK$1,FALSE)=K$4,VLOOKUP($C302,Incurred_Nominal!$A$25:$AQ$426,Incurred_Nominal!$AG$1,FALSE),0))</f>
        <v>0</v>
      </c>
      <c r="L302" s="13">
        <f>IF(VLOOKUP($C302,Incurred_Nominal!$A$25:$AQ$426,Incurred_Nominal!$AL$1,FALSE)="Commissioned Extra",0,
IF(VLOOKUP($C302,Incurred_Nominal!$A$25:$AQ$426,Incurred_Nominal!$AK$1,FALSE)=L$4,VLOOKUP($C302,Incurred_Nominal!$A$25:$AQ$426,Incurred_Nominal!$AG$1,FALSE),0))</f>
        <v>37361060.343058467</v>
      </c>
      <c r="M302" s="232">
        <f t="shared" si="23"/>
        <v>37361060.343058467</v>
      </c>
      <c r="N302" s="232">
        <f t="shared" si="24"/>
        <v>2028</v>
      </c>
      <c r="P302" s="232">
        <f>(VLOOKUP($C302,Incurred_Real!$A$25:$BR$427,Incurred_Real!AS$1,FALSE))*$M302</f>
        <v>0</v>
      </c>
      <c r="Q302" s="232">
        <f>(VLOOKUP($C302,Incurred_Real!$A$25:$BR$427,Incurred_Real!AT$1,FALSE))*$M302</f>
        <v>0</v>
      </c>
      <c r="R302" s="232">
        <f>(VLOOKUP($C302,Incurred_Real!$A$25:$BR$427,Incurred_Real!AU$1,FALSE))*$M302</f>
        <v>0</v>
      </c>
      <c r="S302" s="232">
        <f>(VLOOKUP($C302,Incurred_Real!$A$25:$BR$427,Incurred_Real!AV$1,FALSE))*$M302</f>
        <v>0</v>
      </c>
      <c r="T302" s="232">
        <f>(VLOOKUP($C302,Incurred_Real!$A$25:$BR$427,Incurred_Real!AW$1,FALSE))*$M302</f>
        <v>0</v>
      </c>
      <c r="U302" s="232">
        <f>(VLOOKUP($C302,Incurred_Real!$A$25:$BR$427,Incurred_Real!AX$1,FALSE))*$M302</f>
        <v>0</v>
      </c>
      <c r="V302" s="232">
        <f>(VLOOKUP($C302,Incurred_Real!$A$25:$BR$427,Incurred_Real!AY$1,FALSE))*$M302</f>
        <v>0</v>
      </c>
      <c r="W302" s="232">
        <f>(VLOOKUP($C302,Incurred_Real!$A$25:$BR$427,Incurred_Real!AZ$1,FALSE))*$M302</f>
        <v>0</v>
      </c>
      <c r="X302" s="232">
        <f>(VLOOKUP($C302,Incurred_Real!$A$25:$BR$427,Incurred_Real!BA$1,FALSE))*$M302</f>
        <v>0</v>
      </c>
      <c r="Y302" s="232">
        <f>(VLOOKUP($C302,Incurred_Real!$A$25:$BR$427,Incurred_Real!BB$1,FALSE))*$M302</f>
        <v>0</v>
      </c>
      <c r="Z302" s="232">
        <f>(VLOOKUP($C302,Incurred_Real!$A$25:$BR$427,Incurred_Real!BC$1,FALSE))*$M302</f>
        <v>0</v>
      </c>
      <c r="AA302" s="232">
        <f>(VLOOKUP($C302,Incurred_Real!$A$25:$BR$427,Incurred_Real!BD$1,FALSE))*$M302</f>
        <v>0</v>
      </c>
      <c r="AB302" s="232">
        <f>(VLOOKUP($C302,Incurred_Real!$A$25:$BR$427,Incurred_Real!BE$1,FALSE))*$M302</f>
        <v>0</v>
      </c>
      <c r="AC302" s="232">
        <f>(VLOOKUP($C302,Incurred_Real!$A$25:$BR$427,Incurred_Real!BF$1,FALSE))*$M302</f>
        <v>0</v>
      </c>
      <c r="AD302" s="232">
        <f>(VLOOKUP($C302,Incurred_Real!$A$25:$BR$427,Incurred_Real!BG$1,FALSE))*$M302</f>
        <v>0</v>
      </c>
      <c r="AE302" s="232">
        <f>(VLOOKUP($C302,Incurred_Real!$A$25:$BR$427,Incurred_Real!BH$1,FALSE))*$M302</f>
        <v>0</v>
      </c>
      <c r="AF302" s="232">
        <f>(VLOOKUP($C302,Incurred_Real!$A$25:$BR$427,Incurred_Real!BI$1,FALSE))*$M302</f>
        <v>0</v>
      </c>
      <c r="AG302" s="232">
        <f>(VLOOKUP($C302,Incurred_Real!$A$25:$BR$427,Incurred_Real!BJ$1,FALSE))*$M302</f>
        <v>0</v>
      </c>
      <c r="AH302" s="232">
        <f>(VLOOKUP($C302,Incurred_Real!$A$25:$BR$427,Incurred_Real!BK$1,FALSE))*$M302</f>
        <v>0</v>
      </c>
      <c r="AI302" s="232">
        <f>(VLOOKUP($C302,Incurred_Real!$A$25:$BR$427,Incurred_Real!BL$1,FALSE))*$M302</f>
        <v>0</v>
      </c>
      <c r="AJ302" s="232">
        <f>(VLOOKUP($C302,Incurred_Real!$A$25:$BR$427,Incurred_Real!BM$1,FALSE))*$M302</f>
        <v>37361060.343058467</v>
      </c>
      <c r="AK302" s="232">
        <f>(VLOOKUP($C302,Incurred_Real!$A$25:$BR$427,Incurred_Real!BN$1,FALSE))*$M302</f>
        <v>0</v>
      </c>
      <c r="AL302" s="232">
        <f>(VLOOKUP($C302,Incurred_Real!$A$25:$BR$427,Incurred_Real!BO$1,FALSE))*$M302</f>
        <v>0</v>
      </c>
      <c r="AM302" s="232">
        <f>(VLOOKUP($C302,Incurred_Real!$A$25:$BR$427,Incurred_Real!BP$1,FALSE))*$M302</f>
        <v>0</v>
      </c>
      <c r="AN302" s="232">
        <f>(VLOOKUP($C302,Incurred_Real!$A$25:$BR$427,Incurred_Real!BQ$1,FALSE))*$M302</f>
        <v>0</v>
      </c>
      <c r="AO302" s="232">
        <f>(VLOOKUP($C302,Incurred_Real!$A$25:$BR$427,Incurred_Real!BR$1,FALSE))*$M302</f>
        <v>0</v>
      </c>
      <c r="AP302" s="232">
        <f t="shared" si="25"/>
        <v>37361060.343058467</v>
      </c>
      <c r="AR302" s="232" t="b">
        <f t="shared" si="26"/>
        <v>1</v>
      </c>
    </row>
    <row r="303" spans="3:44" x14ac:dyDescent="0.15">
      <c r="C303" s="11" t="s">
        <v>977</v>
      </c>
      <c r="D303" s="11" t="str">
        <f>VLOOKUP(C303,'Project List'!$A$9:$AG$360,'Project List'!$G$1,FALSE)</f>
        <v>Transmission Tower Anti-Climb Installation</v>
      </c>
      <c r="E303" s="11" t="str">
        <f>VLOOKUP($C303,Incurred_Real!$A$24:$E$376,Incurred_Real!$D$1,FALSE)</f>
        <v>Security/Compliance</v>
      </c>
      <c r="F303" s="13">
        <f>IF(VLOOKUP($C303,Incurred_Nominal!$A$25:$AQ$426,Incurred_Nominal!$AL$1,FALSE)="Commissioned Extra",0,
IF(VLOOKUP($C303,Incurred_Nominal!$A$25:$AQ$426,Incurred_Nominal!$AK$1,FALSE)=F$4,VLOOKUP($C303,Incurred_Nominal!$A$25:$AQ$426,Incurred_Nominal!$AG$1,FALSE),0))</f>
        <v>0</v>
      </c>
      <c r="G303" s="13">
        <f>IF(VLOOKUP($C303,Incurred_Nominal!$A$25:$AQ$426,Incurred_Nominal!$AL$1,FALSE)="Commissioned Extra",0,
IF(VLOOKUP($C303,Incurred_Nominal!$A$25:$AQ$426,Incurred_Nominal!$AK$1,FALSE)=G$4,VLOOKUP($C303,Incurred_Nominal!$A$25:$AQ$426,Incurred_Nominal!$AG$1,FALSE),0))</f>
        <v>0</v>
      </c>
      <c r="H303" s="13">
        <f>IF(VLOOKUP($C303,Incurred_Nominal!$A$25:$AQ$426,Incurred_Nominal!$AL$1,FALSE)="Commissioned Extra",0,
IF(VLOOKUP($C303,Incurred_Nominal!$A$25:$AQ$426,Incurred_Nominal!$AK$1,FALSE)=H$4,VLOOKUP($C303,Incurred_Nominal!$A$25:$AQ$426,Incurred_Nominal!$AG$1,FALSE),0))</f>
        <v>0</v>
      </c>
      <c r="I303" s="13">
        <f>IF(VLOOKUP($C303,Incurred_Nominal!$A$25:$AQ$426,Incurred_Nominal!$AL$1,FALSE)="Commissioned Extra",0,
IF(VLOOKUP($C303,Incurred_Nominal!$A$25:$AQ$426,Incurred_Nominal!$AK$1,FALSE)=I$4,VLOOKUP($C303,Incurred_Nominal!$A$25:$AQ$426,Incurred_Nominal!$AG$1,FALSE),0))</f>
        <v>0</v>
      </c>
      <c r="J303" s="13">
        <f>IF(VLOOKUP($C303,Incurred_Nominal!$A$25:$AQ$426,Incurred_Nominal!$AL$1,FALSE)="Commissioned Extra",0,
IF(VLOOKUP($C303,Incurred_Nominal!$A$25:$AQ$426,Incurred_Nominal!$AK$1,FALSE)=J$4,VLOOKUP($C303,Incurred_Nominal!$A$25:$AQ$426,Incurred_Nominal!$AG$1,FALSE),0))</f>
        <v>0</v>
      </c>
      <c r="K303" s="13">
        <f>IF(VLOOKUP($C303,Incurred_Nominal!$A$25:$AQ$426,Incurred_Nominal!$AL$1,FALSE)="Commissioned Extra",0,
IF(VLOOKUP($C303,Incurred_Nominal!$A$25:$AQ$426,Incurred_Nominal!$AK$1,FALSE)=K$4,VLOOKUP($C303,Incurred_Nominal!$A$25:$AQ$426,Incurred_Nominal!$AG$1,FALSE),0))</f>
        <v>0</v>
      </c>
      <c r="L303" s="13">
        <f>IF(VLOOKUP($C303,Incurred_Nominal!$A$25:$AQ$426,Incurred_Nominal!$AL$1,FALSE)="Commissioned Extra",0,
IF(VLOOKUP($C303,Incurred_Nominal!$A$25:$AQ$426,Incurred_Nominal!$AK$1,FALSE)=L$4,VLOOKUP($C303,Incurred_Nominal!$A$25:$AQ$426,Incurred_Nominal!$AG$1,FALSE),0))</f>
        <v>24153812.298580166</v>
      </c>
      <c r="M303" s="232">
        <f t="shared" si="23"/>
        <v>24153812.298580166</v>
      </c>
      <c r="N303" s="232">
        <f t="shared" si="24"/>
        <v>2028</v>
      </c>
      <c r="P303" s="232">
        <f>(VLOOKUP($C303,Incurred_Real!$A$25:$BR$427,Incurred_Real!AS$1,FALSE))*$M303</f>
        <v>0</v>
      </c>
      <c r="Q303" s="232">
        <f>(VLOOKUP($C303,Incurred_Real!$A$25:$BR$427,Incurred_Real!AT$1,FALSE))*$M303</f>
        <v>0</v>
      </c>
      <c r="R303" s="232">
        <f>(VLOOKUP($C303,Incurred_Real!$A$25:$BR$427,Incurred_Real!AU$1,FALSE))*$M303</f>
        <v>0</v>
      </c>
      <c r="S303" s="232">
        <f>(VLOOKUP($C303,Incurred_Real!$A$25:$BR$427,Incurred_Real!AV$1,FALSE))*$M303</f>
        <v>0</v>
      </c>
      <c r="T303" s="232">
        <f>(VLOOKUP($C303,Incurred_Real!$A$25:$BR$427,Incurred_Real!AW$1,FALSE))*$M303</f>
        <v>0</v>
      </c>
      <c r="U303" s="232">
        <f>(VLOOKUP($C303,Incurred_Real!$A$25:$BR$427,Incurred_Real!AX$1,FALSE))*$M303</f>
        <v>0</v>
      </c>
      <c r="V303" s="232">
        <f>(VLOOKUP($C303,Incurred_Real!$A$25:$BR$427,Incurred_Real!AY$1,FALSE))*$M303</f>
        <v>0</v>
      </c>
      <c r="W303" s="232">
        <f>(VLOOKUP($C303,Incurred_Real!$A$25:$BR$427,Incurred_Real!AZ$1,FALSE))*$M303</f>
        <v>0</v>
      </c>
      <c r="X303" s="232">
        <f>(VLOOKUP($C303,Incurred_Real!$A$25:$BR$427,Incurred_Real!BA$1,FALSE))*$M303</f>
        <v>0</v>
      </c>
      <c r="Y303" s="232">
        <f>(VLOOKUP($C303,Incurred_Real!$A$25:$BR$427,Incurred_Real!BB$1,FALSE))*$M303</f>
        <v>0</v>
      </c>
      <c r="Z303" s="232">
        <f>(VLOOKUP($C303,Incurred_Real!$A$25:$BR$427,Incurred_Real!BC$1,FALSE))*$M303</f>
        <v>0</v>
      </c>
      <c r="AA303" s="232">
        <f>(VLOOKUP($C303,Incurred_Real!$A$25:$BR$427,Incurred_Real!BD$1,FALSE))*$M303</f>
        <v>0</v>
      </c>
      <c r="AB303" s="232">
        <f>(VLOOKUP($C303,Incurred_Real!$A$25:$BR$427,Incurred_Real!BE$1,FALSE))*$M303</f>
        <v>0</v>
      </c>
      <c r="AC303" s="232">
        <f>(VLOOKUP($C303,Incurred_Real!$A$25:$BR$427,Incurred_Real!BF$1,FALSE))*$M303</f>
        <v>0</v>
      </c>
      <c r="AD303" s="232">
        <f>(VLOOKUP($C303,Incurred_Real!$A$25:$BR$427,Incurred_Real!BG$1,FALSE))*$M303</f>
        <v>0</v>
      </c>
      <c r="AE303" s="232">
        <f>(VLOOKUP($C303,Incurred_Real!$A$25:$BR$427,Incurred_Real!BH$1,FALSE))*$M303</f>
        <v>24153812.298580166</v>
      </c>
      <c r="AF303" s="232">
        <f>(VLOOKUP($C303,Incurred_Real!$A$25:$BR$427,Incurred_Real!BI$1,FALSE))*$M303</f>
        <v>0</v>
      </c>
      <c r="AG303" s="232">
        <f>(VLOOKUP($C303,Incurred_Real!$A$25:$BR$427,Incurred_Real!BJ$1,FALSE))*$M303</f>
        <v>0</v>
      </c>
      <c r="AH303" s="232">
        <f>(VLOOKUP($C303,Incurred_Real!$A$25:$BR$427,Incurred_Real!BK$1,FALSE))*$M303</f>
        <v>0</v>
      </c>
      <c r="AI303" s="232">
        <f>(VLOOKUP($C303,Incurred_Real!$A$25:$BR$427,Incurred_Real!BL$1,FALSE))*$M303</f>
        <v>0</v>
      </c>
      <c r="AJ303" s="232">
        <f>(VLOOKUP($C303,Incurred_Real!$A$25:$BR$427,Incurred_Real!BM$1,FALSE))*$M303</f>
        <v>0</v>
      </c>
      <c r="AK303" s="232">
        <f>(VLOOKUP($C303,Incurred_Real!$A$25:$BR$427,Incurred_Real!BN$1,FALSE))*$M303</f>
        <v>0</v>
      </c>
      <c r="AL303" s="232">
        <f>(VLOOKUP($C303,Incurred_Real!$A$25:$BR$427,Incurred_Real!BO$1,FALSE))*$M303</f>
        <v>0</v>
      </c>
      <c r="AM303" s="232">
        <f>(VLOOKUP($C303,Incurred_Real!$A$25:$BR$427,Incurred_Real!BP$1,FALSE))*$M303</f>
        <v>0</v>
      </c>
      <c r="AN303" s="232">
        <f>(VLOOKUP($C303,Incurred_Real!$A$25:$BR$427,Incurred_Real!BQ$1,FALSE))*$M303</f>
        <v>0</v>
      </c>
      <c r="AO303" s="232">
        <f>(VLOOKUP($C303,Incurred_Real!$A$25:$BR$427,Incurred_Real!BR$1,FALSE))*$M303</f>
        <v>0</v>
      </c>
      <c r="AP303" s="232">
        <f t="shared" si="25"/>
        <v>24153812.298580166</v>
      </c>
      <c r="AR303" s="232" t="b">
        <f t="shared" si="26"/>
        <v>1</v>
      </c>
    </row>
    <row r="304" spans="3:44" x14ac:dyDescent="0.15">
      <c r="C304" s="11" t="s">
        <v>951</v>
      </c>
      <c r="D304" s="11" t="str">
        <f>VLOOKUP(C304,'Project List'!$A$9:$AG$360,'Project List'!$G$1,FALSE)</f>
        <v>Surge Arrester Unit Asset Replacement 2024-2028</v>
      </c>
      <c r="E304" s="11" t="str">
        <f>VLOOKUP($C304,Incurred_Real!$A$24:$E$376,Incurred_Real!$D$1,FALSE)</f>
        <v>Replacement</v>
      </c>
      <c r="F304" s="13">
        <f>IF(VLOOKUP($C304,Incurred_Nominal!$A$25:$AQ$426,Incurred_Nominal!$AL$1,FALSE)="Commissioned Extra",0,
IF(VLOOKUP($C304,Incurred_Nominal!$A$25:$AQ$426,Incurred_Nominal!$AK$1,FALSE)=F$4,VLOOKUP($C304,Incurred_Nominal!$A$25:$AQ$426,Incurred_Nominal!$AG$1,FALSE),0))</f>
        <v>0</v>
      </c>
      <c r="G304" s="13">
        <f>IF(VLOOKUP($C304,Incurred_Nominal!$A$25:$AQ$426,Incurred_Nominal!$AL$1,FALSE)="Commissioned Extra",0,
IF(VLOOKUP($C304,Incurred_Nominal!$A$25:$AQ$426,Incurred_Nominal!$AK$1,FALSE)=G$4,VLOOKUP($C304,Incurred_Nominal!$A$25:$AQ$426,Incurred_Nominal!$AG$1,FALSE),0))</f>
        <v>0</v>
      </c>
      <c r="H304" s="13">
        <f>IF(VLOOKUP($C304,Incurred_Nominal!$A$25:$AQ$426,Incurred_Nominal!$AL$1,FALSE)="Commissioned Extra",0,
IF(VLOOKUP($C304,Incurred_Nominal!$A$25:$AQ$426,Incurred_Nominal!$AK$1,FALSE)=H$4,VLOOKUP($C304,Incurred_Nominal!$A$25:$AQ$426,Incurred_Nominal!$AG$1,FALSE),0))</f>
        <v>0</v>
      </c>
      <c r="I304" s="13">
        <f>IF(VLOOKUP($C304,Incurred_Nominal!$A$25:$AQ$426,Incurred_Nominal!$AL$1,FALSE)="Commissioned Extra",0,
IF(VLOOKUP($C304,Incurred_Nominal!$A$25:$AQ$426,Incurred_Nominal!$AK$1,FALSE)=I$4,VLOOKUP($C304,Incurred_Nominal!$A$25:$AQ$426,Incurred_Nominal!$AG$1,FALSE),0))</f>
        <v>0</v>
      </c>
      <c r="J304" s="13">
        <f>IF(VLOOKUP($C304,Incurred_Nominal!$A$25:$AQ$426,Incurred_Nominal!$AL$1,FALSE)="Commissioned Extra",0,
IF(VLOOKUP($C304,Incurred_Nominal!$A$25:$AQ$426,Incurred_Nominal!$AK$1,FALSE)=J$4,VLOOKUP($C304,Incurred_Nominal!$A$25:$AQ$426,Incurred_Nominal!$AG$1,FALSE),0))</f>
        <v>0</v>
      </c>
      <c r="K304" s="13">
        <f>IF(VLOOKUP($C304,Incurred_Nominal!$A$25:$AQ$426,Incurred_Nominal!$AL$1,FALSE)="Commissioned Extra",0,
IF(VLOOKUP($C304,Incurred_Nominal!$A$25:$AQ$426,Incurred_Nominal!$AK$1,FALSE)=K$4,VLOOKUP($C304,Incurred_Nominal!$A$25:$AQ$426,Incurred_Nominal!$AG$1,FALSE),0))</f>
        <v>0</v>
      </c>
      <c r="L304" s="13">
        <f>IF(VLOOKUP($C304,Incurred_Nominal!$A$25:$AQ$426,Incurred_Nominal!$AL$1,FALSE)="Commissioned Extra",0,
IF(VLOOKUP($C304,Incurred_Nominal!$A$25:$AQ$426,Incurred_Nominal!$AK$1,FALSE)=L$4,VLOOKUP($C304,Incurred_Nominal!$A$25:$AQ$426,Incurred_Nominal!$AG$1,FALSE),0))</f>
        <v>7738824.8451003749</v>
      </c>
      <c r="M304" s="232">
        <f t="shared" si="23"/>
        <v>7738824.8451003749</v>
      </c>
      <c r="N304" s="232">
        <f t="shared" si="24"/>
        <v>2028</v>
      </c>
      <c r="P304" s="232">
        <f>(VLOOKUP($C304,Incurred_Real!$A$25:$BR$427,Incurred_Real!AS$1,FALSE))*$M304</f>
        <v>0</v>
      </c>
      <c r="Q304" s="232">
        <f>(VLOOKUP($C304,Incurred_Real!$A$25:$BR$427,Incurred_Real!AT$1,FALSE))*$M304</f>
        <v>0</v>
      </c>
      <c r="R304" s="232">
        <f>(VLOOKUP($C304,Incurred_Real!$A$25:$BR$427,Incurred_Real!AU$1,FALSE))*$M304</f>
        <v>0</v>
      </c>
      <c r="S304" s="232">
        <f>(VLOOKUP($C304,Incurred_Real!$A$25:$BR$427,Incurred_Real!AV$1,FALSE))*$M304</f>
        <v>0</v>
      </c>
      <c r="T304" s="232">
        <f>(VLOOKUP($C304,Incurred_Real!$A$25:$BR$427,Incurred_Real!AW$1,FALSE))*$M304</f>
        <v>0</v>
      </c>
      <c r="U304" s="232">
        <f>(VLOOKUP($C304,Incurred_Real!$A$25:$BR$427,Incurred_Real!AX$1,FALSE))*$M304</f>
        <v>0</v>
      </c>
      <c r="V304" s="232">
        <f>(VLOOKUP($C304,Incurred_Real!$A$25:$BR$427,Incurred_Real!AY$1,FALSE))*$M304</f>
        <v>0</v>
      </c>
      <c r="W304" s="232">
        <f>(VLOOKUP($C304,Incurred_Real!$A$25:$BR$427,Incurred_Real!AZ$1,FALSE))*$M304</f>
        <v>0</v>
      </c>
      <c r="X304" s="232">
        <f>(VLOOKUP($C304,Incurred_Real!$A$25:$BR$427,Incurred_Real!BA$1,FALSE))*$M304</f>
        <v>0</v>
      </c>
      <c r="Y304" s="232">
        <f>(VLOOKUP($C304,Incurred_Real!$A$25:$BR$427,Incurred_Real!BB$1,FALSE))*$M304</f>
        <v>6511966.5896108113</v>
      </c>
      <c r="Z304" s="232">
        <f>(VLOOKUP($C304,Incurred_Real!$A$25:$BR$427,Incurred_Real!BC$1,FALSE))*$M304</f>
        <v>0</v>
      </c>
      <c r="AA304" s="232">
        <f>(VLOOKUP($C304,Incurred_Real!$A$25:$BR$427,Incurred_Real!BD$1,FALSE))*$M304</f>
        <v>817183.11129485816</v>
      </c>
      <c r="AB304" s="232">
        <f>(VLOOKUP($C304,Incurred_Real!$A$25:$BR$427,Incurred_Real!BE$1,FALSE))*$M304</f>
        <v>0</v>
      </c>
      <c r="AC304" s="232">
        <f>(VLOOKUP($C304,Incurred_Real!$A$25:$BR$427,Incurred_Real!BF$1,FALSE))*$M304</f>
        <v>0</v>
      </c>
      <c r="AD304" s="232">
        <f>(VLOOKUP($C304,Incurred_Real!$A$25:$BR$427,Incurred_Real!BG$1,FALSE))*$M304</f>
        <v>409675.14419470559</v>
      </c>
      <c r="AE304" s="232">
        <f>(VLOOKUP($C304,Incurred_Real!$A$25:$BR$427,Incurred_Real!BH$1,FALSE))*$M304</f>
        <v>0</v>
      </c>
      <c r="AF304" s="232">
        <f>(VLOOKUP($C304,Incurred_Real!$A$25:$BR$427,Incurred_Real!BI$1,FALSE))*$M304</f>
        <v>0</v>
      </c>
      <c r="AG304" s="232">
        <f>(VLOOKUP($C304,Incurred_Real!$A$25:$BR$427,Incurred_Real!BJ$1,FALSE))*$M304</f>
        <v>0</v>
      </c>
      <c r="AH304" s="232">
        <f>(VLOOKUP($C304,Incurred_Real!$A$25:$BR$427,Incurred_Real!BK$1,FALSE))*$M304</f>
        <v>0</v>
      </c>
      <c r="AI304" s="232">
        <f>(VLOOKUP($C304,Incurred_Real!$A$25:$BR$427,Incurred_Real!BL$1,FALSE))*$M304</f>
        <v>0</v>
      </c>
      <c r="AJ304" s="232">
        <f>(VLOOKUP($C304,Incurred_Real!$A$25:$BR$427,Incurred_Real!BM$1,FALSE))*$M304</f>
        <v>0</v>
      </c>
      <c r="AK304" s="232">
        <f>(VLOOKUP($C304,Incurred_Real!$A$25:$BR$427,Incurred_Real!BN$1,FALSE))*$M304</f>
        <v>0</v>
      </c>
      <c r="AL304" s="232">
        <f>(VLOOKUP($C304,Incurred_Real!$A$25:$BR$427,Incurred_Real!BO$1,FALSE))*$M304</f>
        <v>0</v>
      </c>
      <c r="AM304" s="232">
        <f>(VLOOKUP($C304,Incurred_Real!$A$25:$BR$427,Incurred_Real!BP$1,FALSE))*$M304</f>
        <v>0</v>
      </c>
      <c r="AN304" s="232">
        <f>(VLOOKUP($C304,Incurred_Real!$A$25:$BR$427,Incurred_Real!BQ$1,FALSE))*$M304</f>
        <v>0</v>
      </c>
      <c r="AO304" s="232">
        <f>(VLOOKUP($C304,Incurred_Real!$A$25:$BR$427,Incurred_Real!BR$1,FALSE))*$M304</f>
        <v>0</v>
      </c>
      <c r="AP304" s="232">
        <f t="shared" si="25"/>
        <v>7738824.8451003749</v>
      </c>
      <c r="AR304" s="232" t="b">
        <f t="shared" si="26"/>
        <v>1</v>
      </c>
    </row>
    <row r="305" spans="3:44" x14ac:dyDescent="0.15">
      <c r="C305" s="11" t="s">
        <v>937</v>
      </c>
      <c r="D305" s="11" t="str">
        <f>VLOOKUP(C305,'Project List'!$A$9:$AG$360,'Project List'!$G$1,FALSE)</f>
        <v>F1803 Hummocks - Ardrossan West 132kV Line Renewal</v>
      </c>
      <c r="E305" s="11" t="str">
        <f>VLOOKUP($C305,Incurred_Real!$A$24:$E$376,Incurred_Real!$D$1,FALSE)</f>
        <v>Replacement</v>
      </c>
      <c r="F305" s="13">
        <f>IF(VLOOKUP($C305,Incurred_Nominal!$A$25:$AQ$426,Incurred_Nominal!$AL$1,FALSE)="Commissioned Extra",0,
IF(VLOOKUP($C305,Incurred_Nominal!$A$25:$AQ$426,Incurred_Nominal!$AK$1,FALSE)=F$4,VLOOKUP($C305,Incurred_Nominal!$A$25:$AQ$426,Incurred_Nominal!$AG$1,FALSE),0))</f>
        <v>0</v>
      </c>
      <c r="G305" s="13">
        <f>IF(VLOOKUP($C305,Incurred_Nominal!$A$25:$AQ$426,Incurred_Nominal!$AL$1,FALSE)="Commissioned Extra",0,
IF(VLOOKUP($C305,Incurred_Nominal!$A$25:$AQ$426,Incurred_Nominal!$AK$1,FALSE)=G$4,VLOOKUP($C305,Incurred_Nominal!$A$25:$AQ$426,Incurred_Nominal!$AG$1,FALSE),0))</f>
        <v>0</v>
      </c>
      <c r="H305" s="13">
        <f>IF(VLOOKUP($C305,Incurred_Nominal!$A$25:$AQ$426,Incurred_Nominal!$AL$1,FALSE)="Commissioned Extra",0,
IF(VLOOKUP($C305,Incurred_Nominal!$A$25:$AQ$426,Incurred_Nominal!$AK$1,FALSE)=H$4,VLOOKUP($C305,Incurred_Nominal!$A$25:$AQ$426,Incurred_Nominal!$AG$1,FALSE),0))</f>
        <v>0</v>
      </c>
      <c r="I305" s="13">
        <f>IF(VLOOKUP($C305,Incurred_Nominal!$A$25:$AQ$426,Incurred_Nominal!$AL$1,FALSE)="Commissioned Extra",0,
IF(VLOOKUP($C305,Incurred_Nominal!$A$25:$AQ$426,Incurred_Nominal!$AK$1,FALSE)=I$4,VLOOKUP($C305,Incurred_Nominal!$A$25:$AQ$426,Incurred_Nominal!$AG$1,FALSE),0))</f>
        <v>0</v>
      </c>
      <c r="J305" s="13">
        <f>IF(VLOOKUP($C305,Incurred_Nominal!$A$25:$AQ$426,Incurred_Nominal!$AL$1,FALSE)="Commissioned Extra",0,
IF(VLOOKUP($C305,Incurred_Nominal!$A$25:$AQ$426,Incurred_Nominal!$AK$1,FALSE)=J$4,VLOOKUP($C305,Incurred_Nominal!$A$25:$AQ$426,Incurred_Nominal!$AG$1,FALSE),0))</f>
        <v>0</v>
      </c>
      <c r="K305" s="13">
        <f>IF(VLOOKUP($C305,Incurred_Nominal!$A$25:$AQ$426,Incurred_Nominal!$AL$1,FALSE)="Commissioned Extra",0,
IF(VLOOKUP($C305,Incurred_Nominal!$A$25:$AQ$426,Incurred_Nominal!$AK$1,FALSE)=K$4,VLOOKUP($C305,Incurred_Nominal!$A$25:$AQ$426,Incurred_Nominal!$AG$1,FALSE),0))</f>
        <v>0</v>
      </c>
      <c r="L305" s="13">
        <f>IF(VLOOKUP($C305,Incurred_Nominal!$A$25:$AQ$426,Incurred_Nominal!$AL$1,FALSE)="Commissioned Extra",0,
IF(VLOOKUP($C305,Incurred_Nominal!$A$25:$AQ$426,Incurred_Nominal!$AK$1,FALSE)=L$4,VLOOKUP($C305,Incurred_Nominal!$A$25:$AQ$426,Incurred_Nominal!$AG$1,FALSE),0))</f>
        <v>35969605.940566979</v>
      </c>
      <c r="M305" s="232">
        <f t="shared" si="23"/>
        <v>35969605.940566979</v>
      </c>
      <c r="N305" s="232">
        <f t="shared" si="24"/>
        <v>2028</v>
      </c>
      <c r="P305" s="232">
        <f>(VLOOKUP($C305,Incurred_Real!$A$25:$BR$427,Incurred_Real!AS$1,FALSE))*$M305</f>
        <v>0</v>
      </c>
      <c r="Q305" s="232">
        <f>(VLOOKUP($C305,Incurred_Real!$A$25:$BR$427,Incurred_Real!AT$1,FALSE))*$M305</f>
        <v>0</v>
      </c>
      <c r="R305" s="232">
        <f>(VLOOKUP($C305,Incurred_Real!$A$25:$BR$427,Incurred_Real!AU$1,FALSE))*$M305</f>
        <v>0</v>
      </c>
      <c r="S305" s="232">
        <f>(VLOOKUP($C305,Incurred_Real!$A$25:$BR$427,Incurred_Real!AV$1,FALSE))*$M305</f>
        <v>0</v>
      </c>
      <c r="T305" s="232">
        <f>(VLOOKUP($C305,Incurred_Real!$A$25:$BR$427,Incurred_Real!AW$1,FALSE))*$M305</f>
        <v>4325470.1173164779</v>
      </c>
      <c r="U305" s="232">
        <f>(VLOOKUP($C305,Incurred_Real!$A$25:$BR$427,Incurred_Real!AX$1,FALSE))*$M305</f>
        <v>0</v>
      </c>
      <c r="V305" s="232">
        <f>(VLOOKUP($C305,Incurred_Real!$A$25:$BR$427,Incurred_Real!AY$1,FALSE))*$M305</f>
        <v>0</v>
      </c>
      <c r="W305" s="232">
        <f>(VLOOKUP($C305,Incurred_Real!$A$25:$BR$427,Incurred_Real!AZ$1,FALSE))*$M305</f>
        <v>0</v>
      </c>
      <c r="X305" s="232">
        <f>(VLOOKUP($C305,Incurred_Real!$A$25:$BR$427,Incurred_Real!BA$1,FALSE))*$M305</f>
        <v>0</v>
      </c>
      <c r="Y305" s="232">
        <f>(VLOOKUP($C305,Incurred_Real!$A$25:$BR$427,Incurred_Real!BB$1,FALSE))*$M305</f>
        <v>0</v>
      </c>
      <c r="Z305" s="232">
        <f>(VLOOKUP($C305,Incurred_Real!$A$25:$BR$427,Incurred_Real!BC$1,FALSE))*$M305</f>
        <v>0</v>
      </c>
      <c r="AA305" s="232">
        <f>(VLOOKUP($C305,Incurred_Real!$A$25:$BR$427,Incurred_Real!BD$1,FALSE))*$M305</f>
        <v>0</v>
      </c>
      <c r="AB305" s="232">
        <f>(VLOOKUP($C305,Incurred_Real!$A$25:$BR$427,Incurred_Real!BE$1,FALSE))*$M305</f>
        <v>0</v>
      </c>
      <c r="AC305" s="232">
        <f>(VLOOKUP($C305,Incurred_Real!$A$25:$BR$427,Incurred_Real!BF$1,FALSE))*$M305</f>
        <v>0</v>
      </c>
      <c r="AD305" s="232">
        <f>(VLOOKUP($C305,Incurred_Real!$A$25:$BR$427,Incurred_Real!BG$1,FALSE))*$M305</f>
        <v>0</v>
      </c>
      <c r="AE305" s="232">
        <f>(VLOOKUP($C305,Incurred_Real!$A$25:$BR$427,Incurred_Real!BH$1,FALSE))*$M305</f>
        <v>31644135.823250502</v>
      </c>
      <c r="AF305" s="232">
        <f>(VLOOKUP($C305,Incurred_Real!$A$25:$BR$427,Incurred_Real!BI$1,FALSE))*$M305</f>
        <v>0</v>
      </c>
      <c r="AG305" s="232">
        <f>(VLOOKUP($C305,Incurred_Real!$A$25:$BR$427,Incurred_Real!BJ$1,FALSE))*$M305</f>
        <v>0</v>
      </c>
      <c r="AH305" s="232">
        <f>(VLOOKUP($C305,Incurred_Real!$A$25:$BR$427,Incurred_Real!BK$1,FALSE))*$M305</f>
        <v>0</v>
      </c>
      <c r="AI305" s="232">
        <f>(VLOOKUP($C305,Incurred_Real!$A$25:$BR$427,Incurred_Real!BL$1,FALSE))*$M305</f>
        <v>0</v>
      </c>
      <c r="AJ305" s="232">
        <f>(VLOOKUP($C305,Incurred_Real!$A$25:$BR$427,Incurred_Real!BM$1,FALSE))*$M305</f>
        <v>0</v>
      </c>
      <c r="AK305" s="232">
        <f>(VLOOKUP($C305,Incurred_Real!$A$25:$BR$427,Incurred_Real!BN$1,FALSE))*$M305</f>
        <v>0</v>
      </c>
      <c r="AL305" s="232">
        <f>(VLOOKUP($C305,Incurred_Real!$A$25:$BR$427,Incurred_Real!BO$1,FALSE))*$M305</f>
        <v>0</v>
      </c>
      <c r="AM305" s="232">
        <f>(VLOOKUP($C305,Incurred_Real!$A$25:$BR$427,Incurred_Real!BP$1,FALSE))*$M305</f>
        <v>0</v>
      </c>
      <c r="AN305" s="232">
        <f>(VLOOKUP($C305,Incurred_Real!$A$25:$BR$427,Incurred_Real!BQ$1,FALSE))*$M305</f>
        <v>0</v>
      </c>
      <c r="AO305" s="232">
        <f>(VLOOKUP($C305,Incurred_Real!$A$25:$BR$427,Incurred_Real!BR$1,FALSE))*$M305</f>
        <v>0</v>
      </c>
      <c r="AP305" s="232">
        <f t="shared" si="25"/>
        <v>35969605.940566979</v>
      </c>
      <c r="AR305" s="232" t="b">
        <f t="shared" si="26"/>
        <v>1</v>
      </c>
    </row>
    <row r="306" spans="3:44" x14ac:dyDescent="0.15">
      <c r="C306" s="11" t="s">
        <v>960</v>
      </c>
      <c r="D306" s="11" t="str">
        <f>VLOOKUP(C306,'Project List'!$A$9:$AG$360,'Project List'!$G$1,FALSE)</f>
        <v>Transformer Bushing Unit Asset Replacement 2024-2028</v>
      </c>
      <c r="E306" s="11" t="str">
        <f>VLOOKUP($C306,Incurred_Real!$A$24:$E$376,Incurred_Real!$D$1,FALSE)</f>
        <v>Replacement</v>
      </c>
      <c r="F306" s="13">
        <f>IF(VLOOKUP($C306,Incurred_Nominal!$A$25:$AQ$426,Incurred_Nominal!$AL$1,FALSE)="Commissioned Extra",0,
IF(VLOOKUP($C306,Incurred_Nominal!$A$25:$AQ$426,Incurred_Nominal!$AK$1,FALSE)=F$4,VLOOKUP($C306,Incurred_Nominal!$A$25:$AQ$426,Incurred_Nominal!$AG$1,FALSE),0))</f>
        <v>0</v>
      </c>
      <c r="G306" s="13">
        <f>IF(VLOOKUP($C306,Incurred_Nominal!$A$25:$AQ$426,Incurred_Nominal!$AL$1,FALSE)="Commissioned Extra",0,
IF(VLOOKUP($C306,Incurred_Nominal!$A$25:$AQ$426,Incurred_Nominal!$AK$1,FALSE)=G$4,VLOOKUP($C306,Incurred_Nominal!$A$25:$AQ$426,Incurred_Nominal!$AG$1,FALSE),0))</f>
        <v>0</v>
      </c>
      <c r="H306" s="13">
        <f>IF(VLOOKUP($C306,Incurred_Nominal!$A$25:$AQ$426,Incurred_Nominal!$AL$1,FALSE)="Commissioned Extra",0,
IF(VLOOKUP($C306,Incurred_Nominal!$A$25:$AQ$426,Incurred_Nominal!$AK$1,FALSE)=H$4,VLOOKUP($C306,Incurred_Nominal!$A$25:$AQ$426,Incurred_Nominal!$AG$1,FALSE),0))</f>
        <v>0</v>
      </c>
      <c r="I306" s="13">
        <f>IF(VLOOKUP($C306,Incurred_Nominal!$A$25:$AQ$426,Incurred_Nominal!$AL$1,FALSE)="Commissioned Extra",0,
IF(VLOOKUP($C306,Incurred_Nominal!$A$25:$AQ$426,Incurred_Nominal!$AK$1,FALSE)=I$4,VLOOKUP($C306,Incurred_Nominal!$A$25:$AQ$426,Incurred_Nominal!$AG$1,FALSE),0))</f>
        <v>0</v>
      </c>
      <c r="J306" s="13">
        <f>IF(VLOOKUP($C306,Incurred_Nominal!$A$25:$AQ$426,Incurred_Nominal!$AL$1,FALSE)="Commissioned Extra",0,
IF(VLOOKUP($C306,Incurred_Nominal!$A$25:$AQ$426,Incurred_Nominal!$AK$1,FALSE)=J$4,VLOOKUP($C306,Incurred_Nominal!$A$25:$AQ$426,Incurred_Nominal!$AG$1,FALSE),0))</f>
        <v>0</v>
      </c>
      <c r="K306" s="13">
        <f>IF(VLOOKUP($C306,Incurred_Nominal!$A$25:$AQ$426,Incurred_Nominal!$AL$1,FALSE)="Commissioned Extra",0,
IF(VLOOKUP($C306,Incurred_Nominal!$A$25:$AQ$426,Incurred_Nominal!$AK$1,FALSE)=K$4,VLOOKUP($C306,Incurred_Nominal!$A$25:$AQ$426,Incurred_Nominal!$AG$1,FALSE),0))</f>
        <v>9998166.5369488392</v>
      </c>
      <c r="L306" s="13">
        <f>IF(VLOOKUP($C306,Incurred_Nominal!$A$25:$AQ$426,Incurred_Nominal!$AL$1,FALSE)="Commissioned Extra",0,
IF(VLOOKUP($C306,Incurred_Nominal!$A$25:$AQ$426,Incurred_Nominal!$AK$1,FALSE)=L$4,VLOOKUP($C306,Incurred_Nominal!$A$25:$AQ$426,Incurred_Nominal!$AG$1,FALSE),0))</f>
        <v>0</v>
      </c>
      <c r="M306" s="232">
        <f t="shared" si="23"/>
        <v>9998166.5369488392</v>
      </c>
      <c r="N306" s="232">
        <f t="shared" si="24"/>
        <v>2027</v>
      </c>
      <c r="P306" s="232">
        <f>(VLOOKUP($C306,Incurred_Real!$A$25:$BR$427,Incurred_Real!AS$1,FALSE))*$M306</f>
        <v>0</v>
      </c>
      <c r="Q306" s="232">
        <f>(VLOOKUP($C306,Incurred_Real!$A$25:$BR$427,Incurred_Real!AT$1,FALSE))*$M306</f>
        <v>0</v>
      </c>
      <c r="R306" s="232">
        <f>(VLOOKUP($C306,Incurred_Real!$A$25:$BR$427,Incurred_Real!AU$1,FALSE))*$M306</f>
        <v>0</v>
      </c>
      <c r="S306" s="232">
        <f>(VLOOKUP($C306,Incurred_Real!$A$25:$BR$427,Incurred_Real!AV$1,FALSE))*$M306</f>
        <v>0</v>
      </c>
      <c r="T306" s="232">
        <f>(VLOOKUP($C306,Incurred_Real!$A$25:$BR$427,Incurred_Real!AW$1,FALSE))*$M306</f>
        <v>0</v>
      </c>
      <c r="U306" s="232">
        <f>(VLOOKUP($C306,Incurred_Real!$A$25:$BR$427,Incurred_Real!AX$1,FALSE))*$M306</f>
        <v>0</v>
      </c>
      <c r="V306" s="232">
        <f>(VLOOKUP($C306,Incurred_Real!$A$25:$BR$427,Incurred_Real!AY$1,FALSE))*$M306</f>
        <v>0</v>
      </c>
      <c r="W306" s="232">
        <f>(VLOOKUP($C306,Incurred_Real!$A$25:$BR$427,Incurred_Real!AZ$1,FALSE))*$M306</f>
        <v>0</v>
      </c>
      <c r="X306" s="232">
        <f>(VLOOKUP($C306,Incurred_Real!$A$25:$BR$427,Incurred_Real!BA$1,FALSE))*$M306</f>
        <v>0</v>
      </c>
      <c r="Y306" s="232">
        <f>(VLOOKUP($C306,Incurred_Real!$A$25:$BR$427,Incurred_Real!BB$1,FALSE))*$M306</f>
        <v>9817162.9571783729</v>
      </c>
      <c r="Z306" s="232">
        <f>(VLOOKUP($C306,Incurred_Real!$A$25:$BR$427,Incurred_Real!BC$1,FALSE))*$M306</f>
        <v>0</v>
      </c>
      <c r="AA306" s="232">
        <f>(VLOOKUP($C306,Incurred_Real!$A$25:$BR$427,Incurred_Real!BD$1,FALSE))*$M306</f>
        <v>181003.57977046698</v>
      </c>
      <c r="AB306" s="232">
        <f>(VLOOKUP($C306,Incurred_Real!$A$25:$BR$427,Incurred_Real!BE$1,FALSE))*$M306</f>
        <v>0</v>
      </c>
      <c r="AC306" s="232">
        <f>(VLOOKUP($C306,Incurred_Real!$A$25:$BR$427,Incurred_Real!BF$1,FALSE))*$M306</f>
        <v>0</v>
      </c>
      <c r="AD306" s="232">
        <f>(VLOOKUP($C306,Incurred_Real!$A$25:$BR$427,Incurred_Real!BG$1,FALSE))*$M306</f>
        <v>0</v>
      </c>
      <c r="AE306" s="232">
        <f>(VLOOKUP($C306,Incurred_Real!$A$25:$BR$427,Incurred_Real!BH$1,FALSE))*$M306</f>
        <v>0</v>
      </c>
      <c r="AF306" s="232">
        <f>(VLOOKUP($C306,Incurred_Real!$A$25:$BR$427,Incurred_Real!BI$1,FALSE))*$M306</f>
        <v>0</v>
      </c>
      <c r="AG306" s="232">
        <f>(VLOOKUP($C306,Incurred_Real!$A$25:$BR$427,Incurred_Real!BJ$1,FALSE))*$M306</f>
        <v>0</v>
      </c>
      <c r="AH306" s="232">
        <f>(VLOOKUP($C306,Incurred_Real!$A$25:$BR$427,Incurred_Real!BK$1,FALSE))*$M306</f>
        <v>0</v>
      </c>
      <c r="AI306" s="232">
        <f>(VLOOKUP($C306,Incurred_Real!$A$25:$BR$427,Incurred_Real!BL$1,FALSE))*$M306</f>
        <v>0</v>
      </c>
      <c r="AJ306" s="232">
        <f>(VLOOKUP($C306,Incurred_Real!$A$25:$BR$427,Incurred_Real!BM$1,FALSE))*$M306</f>
        <v>0</v>
      </c>
      <c r="AK306" s="232">
        <f>(VLOOKUP($C306,Incurred_Real!$A$25:$BR$427,Incurred_Real!BN$1,FALSE))*$M306</f>
        <v>0</v>
      </c>
      <c r="AL306" s="232">
        <f>(VLOOKUP($C306,Incurred_Real!$A$25:$BR$427,Incurred_Real!BO$1,FALSE))*$M306</f>
        <v>0</v>
      </c>
      <c r="AM306" s="232">
        <f>(VLOOKUP($C306,Incurred_Real!$A$25:$BR$427,Incurred_Real!BP$1,FALSE))*$M306</f>
        <v>0</v>
      </c>
      <c r="AN306" s="232">
        <f>(VLOOKUP($C306,Incurred_Real!$A$25:$BR$427,Incurred_Real!BQ$1,FALSE))*$M306</f>
        <v>0</v>
      </c>
      <c r="AO306" s="232">
        <f>(VLOOKUP($C306,Incurred_Real!$A$25:$BR$427,Incurred_Real!BR$1,FALSE))*$M306</f>
        <v>0</v>
      </c>
      <c r="AP306" s="232">
        <f t="shared" si="25"/>
        <v>9998166.5369488392</v>
      </c>
      <c r="AR306" s="232" t="b">
        <f t="shared" si="26"/>
        <v>1</v>
      </c>
    </row>
    <row r="307" spans="3:44" x14ac:dyDescent="0.15">
      <c r="C307" s="11" t="s">
        <v>933</v>
      </c>
      <c r="D307" s="11" t="str">
        <f>VLOOKUP(C307,'Project List'!$A$9:$AG$360,'Project List'!$G$1,FALSE)</f>
        <v>Virtual Application Capability Refresh</v>
      </c>
      <c r="E307" s="11" t="str">
        <f>VLOOKUP($C307,Incurred_Real!$A$24:$E$376,Incurred_Real!$D$1,FALSE)</f>
        <v>Information Technology</v>
      </c>
      <c r="F307" s="13">
        <f>IF(VLOOKUP($C307,Incurred_Nominal!$A$25:$AQ$426,Incurred_Nominal!$AL$1,FALSE)="Commissioned Extra",0,
IF(VLOOKUP($C307,Incurred_Nominal!$A$25:$AQ$426,Incurred_Nominal!$AK$1,FALSE)=F$4,VLOOKUP($C307,Incurred_Nominal!$A$25:$AQ$426,Incurred_Nominal!$AG$1,FALSE),0))</f>
        <v>0</v>
      </c>
      <c r="G307" s="13">
        <f>IF(VLOOKUP($C307,Incurred_Nominal!$A$25:$AQ$426,Incurred_Nominal!$AL$1,FALSE)="Commissioned Extra",0,
IF(VLOOKUP($C307,Incurred_Nominal!$A$25:$AQ$426,Incurred_Nominal!$AK$1,FALSE)=G$4,VLOOKUP($C307,Incurred_Nominal!$A$25:$AQ$426,Incurred_Nominal!$AG$1,FALSE),0))</f>
        <v>0</v>
      </c>
      <c r="H307" s="13">
        <f>IF(VLOOKUP($C307,Incurred_Nominal!$A$25:$AQ$426,Incurred_Nominal!$AL$1,FALSE)="Commissioned Extra",0,
IF(VLOOKUP($C307,Incurred_Nominal!$A$25:$AQ$426,Incurred_Nominal!$AK$1,FALSE)=H$4,VLOOKUP($C307,Incurred_Nominal!$A$25:$AQ$426,Incurred_Nominal!$AG$1,FALSE),0))</f>
        <v>0</v>
      </c>
      <c r="I307" s="13">
        <f>IF(VLOOKUP($C307,Incurred_Nominal!$A$25:$AQ$426,Incurred_Nominal!$AL$1,FALSE)="Commissioned Extra",0,
IF(VLOOKUP($C307,Incurred_Nominal!$A$25:$AQ$426,Incurred_Nominal!$AK$1,FALSE)=I$4,VLOOKUP($C307,Incurred_Nominal!$A$25:$AQ$426,Incurred_Nominal!$AG$1,FALSE),0))</f>
        <v>892940.74274712557</v>
      </c>
      <c r="J307" s="13">
        <f>IF(VLOOKUP($C307,Incurred_Nominal!$A$25:$AQ$426,Incurred_Nominal!$AL$1,FALSE)="Commissioned Extra",0,
IF(VLOOKUP($C307,Incurred_Nominal!$A$25:$AQ$426,Incurred_Nominal!$AK$1,FALSE)=J$4,VLOOKUP($C307,Incurred_Nominal!$A$25:$AQ$426,Incurred_Nominal!$AG$1,FALSE),0))</f>
        <v>0</v>
      </c>
      <c r="K307" s="13">
        <f>IF(VLOOKUP($C307,Incurred_Nominal!$A$25:$AQ$426,Incurred_Nominal!$AL$1,FALSE)="Commissioned Extra",0,
IF(VLOOKUP($C307,Incurred_Nominal!$A$25:$AQ$426,Incurred_Nominal!$AK$1,FALSE)=K$4,VLOOKUP($C307,Incurred_Nominal!$A$25:$AQ$426,Incurred_Nominal!$AG$1,FALSE),0))</f>
        <v>0</v>
      </c>
      <c r="L307" s="13">
        <f>IF(VLOOKUP($C307,Incurred_Nominal!$A$25:$AQ$426,Incurred_Nominal!$AL$1,FALSE)="Commissioned Extra",0,
IF(VLOOKUP($C307,Incurred_Nominal!$A$25:$AQ$426,Incurred_Nominal!$AK$1,FALSE)=L$4,VLOOKUP($C307,Incurred_Nominal!$A$25:$AQ$426,Incurred_Nominal!$AG$1,FALSE),0))</f>
        <v>0</v>
      </c>
      <c r="M307" s="232">
        <f t="shared" si="23"/>
        <v>892940.74274712557</v>
      </c>
      <c r="N307" s="232">
        <f t="shared" si="24"/>
        <v>2025</v>
      </c>
      <c r="P307" s="232">
        <f>(VLOOKUP($C307,Incurred_Real!$A$25:$BR$427,Incurred_Real!AS$1,FALSE))*$M307</f>
        <v>0</v>
      </c>
      <c r="Q307" s="232">
        <f>(VLOOKUP($C307,Incurred_Real!$A$25:$BR$427,Incurred_Real!AT$1,FALSE))*$M307</f>
        <v>0</v>
      </c>
      <c r="R307" s="232">
        <f>(VLOOKUP($C307,Incurred_Real!$A$25:$BR$427,Incurred_Real!AU$1,FALSE))*$M307</f>
        <v>0</v>
      </c>
      <c r="S307" s="232">
        <f>(VLOOKUP($C307,Incurred_Real!$A$25:$BR$427,Incurred_Real!AV$1,FALSE))*$M307</f>
        <v>892940.74274712557</v>
      </c>
      <c r="T307" s="232">
        <f>(VLOOKUP($C307,Incurred_Real!$A$25:$BR$427,Incurred_Real!AW$1,FALSE))*$M307</f>
        <v>0</v>
      </c>
      <c r="U307" s="232">
        <f>(VLOOKUP($C307,Incurred_Real!$A$25:$BR$427,Incurred_Real!AX$1,FALSE))*$M307</f>
        <v>0</v>
      </c>
      <c r="V307" s="232">
        <f>(VLOOKUP($C307,Incurred_Real!$A$25:$BR$427,Incurred_Real!AY$1,FALSE))*$M307</f>
        <v>0</v>
      </c>
      <c r="W307" s="232">
        <f>(VLOOKUP($C307,Incurred_Real!$A$25:$BR$427,Incurred_Real!AZ$1,FALSE))*$M307</f>
        <v>0</v>
      </c>
      <c r="X307" s="232">
        <f>(VLOOKUP($C307,Incurred_Real!$A$25:$BR$427,Incurred_Real!BA$1,FALSE))*$M307</f>
        <v>0</v>
      </c>
      <c r="Y307" s="232">
        <f>(VLOOKUP($C307,Incurred_Real!$A$25:$BR$427,Incurred_Real!BB$1,FALSE))*$M307</f>
        <v>0</v>
      </c>
      <c r="Z307" s="232">
        <f>(VLOOKUP($C307,Incurred_Real!$A$25:$BR$427,Incurred_Real!BC$1,FALSE))*$M307</f>
        <v>0</v>
      </c>
      <c r="AA307" s="232">
        <f>(VLOOKUP($C307,Incurred_Real!$A$25:$BR$427,Incurred_Real!BD$1,FALSE))*$M307</f>
        <v>0</v>
      </c>
      <c r="AB307" s="232">
        <f>(VLOOKUP($C307,Incurred_Real!$A$25:$BR$427,Incurred_Real!BE$1,FALSE))*$M307</f>
        <v>0</v>
      </c>
      <c r="AC307" s="232">
        <f>(VLOOKUP($C307,Incurred_Real!$A$25:$BR$427,Incurred_Real!BF$1,FALSE))*$M307</f>
        <v>0</v>
      </c>
      <c r="AD307" s="232">
        <f>(VLOOKUP($C307,Incurred_Real!$A$25:$BR$427,Incurred_Real!BG$1,FALSE))*$M307</f>
        <v>0</v>
      </c>
      <c r="AE307" s="232">
        <f>(VLOOKUP($C307,Incurred_Real!$A$25:$BR$427,Incurred_Real!BH$1,FALSE))*$M307</f>
        <v>0</v>
      </c>
      <c r="AF307" s="232">
        <f>(VLOOKUP($C307,Incurred_Real!$A$25:$BR$427,Incurred_Real!BI$1,FALSE))*$M307</f>
        <v>0</v>
      </c>
      <c r="AG307" s="232">
        <f>(VLOOKUP($C307,Incurred_Real!$A$25:$BR$427,Incurred_Real!BJ$1,FALSE))*$M307</f>
        <v>0</v>
      </c>
      <c r="AH307" s="232">
        <f>(VLOOKUP($C307,Incurred_Real!$A$25:$BR$427,Incurred_Real!BK$1,FALSE))*$M307</f>
        <v>0</v>
      </c>
      <c r="AI307" s="232">
        <f>(VLOOKUP($C307,Incurred_Real!$A$25:$BR$427,Incurred_Real!BL$1,FALSE))*$M307</f>
        <v>0</v>
      </c>
      <c r="AJ307" s="232">
        <f>(VLOOKUP($C307,Incurred_Real!$A$25:$BR$427,Incurred_Real!BM$1,FALSE))*$M307</f>
        <v>0</v>
      </c>
      <c r="AK307" s="232">
        <f>(VLOOKUP($C307,Incurred_Real!$A$25:$BR$427,Incurred_Real!BN$1,FALSE))*$M307</f>
        <v>0</v>
      </c>
      <c r="AL307" s="232">
        <f>(VLOOKUP($C307,Incurred_Real!$A$25:$BR$427,Incurred_Real!BO$1,FALSE))*$M307</f>
        <v>0</v>
      </c>
      <c r="AM307" s="232">
        <f>(VLOOKUP($C307,Incurred_Real!$A$25:$BR$427,Incurred_Real!BP$1,FALSE))*$M307</f>
        <v>0</v>
      </c>
      <c r="AN307" s="232">
        <f>(VLOOKUP($C307,Incurred_Real!$A$25:$BR$427,Incurred_Real!BQ$1,FALSE))*$M307</f>
        <v>0</v>
      </c>
      <c r="AO307" s="232">
        <f>(VLOOKUP($C307,Incurred_Real!$A$25:$BR$427,Incurred_Real!BR$1,FALSE))*$M307</f>
        <v>0</v>
      </c>
      <c r="AP307" s="232">
        <f t="shared" si="25"/>
        <v>892940.74274712557</v>
      </c>
      <c r="AR307" s="232" t="b">
        <f t="shared" si="26"/>
        <v>1</v>
      </c>
    </row>
    <row r="308" spans="3:44" x14ac:dyDescent="0.15">
      <c r="C308" s="11" t="s">
        <v>934</v>
      </c>
      <c r="D308" s="11" t="str">
        <f>VLOOKUP(C308,'Project List'!$A$9:$AG$360,'Project List'!$G$1,FALSE)</f>
        <v>Windows Backoffice Management Systems Refresh</v>
      </c>
      <c r="E308" s="11" t="str">
        <f>VLOOKUP($C308,Incurred_Real!$A$24:$E$376,Incurred_Real!$D$1,FALSE)</f>
        <v>Information Technology</v>
      </c>
      <c r="F308" s="13">
        <f>IF(VLOOKUP($C308,Incurred_Nominal!$A$25:$AQ$426,Incurred_Nominal!$AL$1,FALSE)="Commissioned Extra",0,
IF(VLOOKUP($C308,Incurred_Nominal!$A$25:$AQ$426,Incurred_Nominal!$AK$1,FALSE)=F$4,VLOOKUP($C308,Incurred_Nominal!$A$25:$AQ$426,Incurred_Nominal!$AG$1,FALSE),0))</f>
        <v>0</v>
      </c>
      <c r="G308" s="13">
        <f>IF(VLOOKUP($C308,Incurred_Nominal!$A$25:$AQ$426,Incurred_Nominal!$AL$1,FALSE)="Commissioned Extra",0,
IF(VLOOKUP($C308,Incurred_Nominal!$A$25:$AQ$426,Incurred_Nominal!$AK$1,FALSE)=G$4,VLOOKUP($C308,Incurred_Nominal!$A$25:$AQ$426,Incurred_Nominal!$AG$1,FALSE),0))</f>
        <v>0</v>
      </c>
      <c r="H308" s="13">
        <f>IF(VLOOKUP($C308,Incurred_Nominal!$A$25:$AQ$426,Incurred_Nominal!$AL$1,FALSE)="Commissioned Extra",0,
IF(VLOOKUP($C308,Incurred_Nominal!$A$25:$AQ$426,Incurred_Nominal!$AK$1,FALSE)=H$4,VLOOKUP($C308,Incurred_Nominal!$A$25:$AQ$426,Incurred_Nominal!$AG$1,FALSE),0))</f>
        <v>0</v>
      </c>
      <c r="I308" s="13">
        <f>IF(VLOOKUP($C308,Incurred_Nominal!$A$25:$AQ$426,Incurred_Nominal!$AL$1,FALSE)="Commissioned Extra",0,
IF(VLOOKUP($C308,Incurred_Nominal!$A$25:$AQ$426,Incurred_Nominal!$AK$1,FALSE)=I$4,VLOOKUP($C308,Incurred_Nominal!$A$25:$AQ$426,Incurred_Nominal!$AG$1,FALSE),0))</f>
        <v>0</v>
      </c>
      <c r="J308" s="13">
        <f>IF(VLOOKUP($C308,Incurred_Nominal!$A$25:$AQ$426,Incurred_Nominal!$AL$1,FALSE)="Commissioned Extra",0,
IF(VLOOKUP($C308,Incurred_Nominal!$A$25:$AQ$426,Incurred_Nominal!$AK$1,FALSE)=J$4,VLOOKUP($C308,Incurred_Nominal!$A$25:$AQ$426,Incurred_Nominal!$AG$1,FALSE),0))</f>
        <v>0</v>
      </c>
      <c r="K308" s="13">
        <f>IF(VLOOKUP($C308,Incurred_Nominal!$A$25:$AQ$426,Incurred_Nominal!$AL$1,FALSE)="Commissioned Extra",0,
IF(VLOOKUP($C308,Incurred_Nominal!$A$25:$AQ$426,Incurred_Nominal!$AK$1,FALSE)=K$4,VLOOKUP($C308,Incurred_Nominal!$A$25:$AQ$426,Incurred_Nominal!$AG$1,FALSE),0))</f>
        <v>0</v>
      </c>
      <c r="L308" s="13">
        <f>IF(VLOOKUP($C308,Incurred_Nominal!$A$25:$AQ$426,Incurred_Nominal!$AL$1,FALSE)="Commissioned Extra",0,
IF(VLOOKUP($C308,Incurred_Nominal!$A$25:$AQ$426,Incurred_Nominal!$AK$1,FALSE)=L$4,VLOOKUP($C308,Incurred_Nominal!$A$25:$AQ$426,Incurred_Nominal!$AG$1,FALSE),0))</f>
        <v>952436.63382463739</v>
      </c>
      <c r="M308" s="232">
        <f t="shared" si="23"/>
        <v>952436.63382463739</v>
      </c>
      <c r="N308" s="232">
        <f t="shared" si="24"/>
        <v>2028</v>
      </c>
      <c r="P308" s="232">
        <f>(VLOOKUP($C308,Incurred_Real!$A$25:$BR$427,Incurred_Real!AS$1,FALSE))*$M308</f>
        <v>0</v>
      </c>
      <c r="Q308" s="232">
        <f>(VLOOKUP($C308,Incurred_Real!$A$25:$BR$427,Incurred_Real!AT$1,FALSE))*$M308</f>
        <v>0</v>
      </c>
      <c r="R308" s="232">
        <f>(VLOOKUP($C308,Incurred_Real!$A$25:$BR$427,Incurred_Real!AU$1,FALSE))*$M308</f>
        <v>0</v>
      </c>
      <c r="S308" s="232">
        <f>(VLOOKUP($C308,Incurred_Real!$A$25:$BR$427,Incurred_Real!AV$1,FALSE))*$M308</f>
        <v>952436.63382463739</v>
      </c>
      <c r="T308" s="232">
        <f>(VLOOKUP($C308,Incurred_Real!$A$25:$BR$427,Incurred_Real!AW$1,FALSE))*$M308</f>
        <v>0</v>
      </c>
      <c r="U308" s="232">
        <f>(VLOOKUP($C308,Incurred_Real!$A$25:$BR$427,Incurred_Real!AX$1,FALSE))*$M308</f>
        <v>0</v>
      </c>
      <c r="V308" s="232">
        <f>(VLOOKUP($C308,Incurred_Real!$A$25:$BR$427,Incurred_Real!AY$1,FALSE))*$M308</f>
        <v>0</v>
      </c>
      <c r="W308" s="232">
        <f>(VLOOKUP($C308,Incurred_Real!$A$25:$BR$427,Incurred_Real!AZ$1,FALSE))*$M308</f>
        <v>0</v>
      </c>
      <c r="X308" s="232">
        <f>(VLOOKUP($C308,Incurred_Real!$A$25:$BR$427,Incurred_Real!BA$1,FALSE))*$M308</f>
        <v>0</v>
      </c>
      <c r="Y308" s="232">
        <f>(VLOOKUP($C308,Incurred_Real!$A$25:$BR$427,Incurred_Real!BB$1,FALSE))*$M308</f>
        <v>0</v>
      </c>
      <c r="Z308" s="232">
        <f>(VLOOKUP($C308,Incurred_Real!$A$25:$BR$427,Incurred_Real!BC$1,FALSE))*$M308</f>
        <v>0</v>
      </c>
      <c r="AA308" s="232">
        <f>(VLOOKUP($C308,Incurred_Real!$A$25:$BR$427,Incurred_Real!BD$1,FALSE))*$M308</f>
        <v>0</v>
      </c>
      <c r="AB308" s="232">
        <f>(VLOOKUP($C308,Incurred_Real!$A$25:$BR$427,Incurred_Real!BE$1,FALSE))*$M308</f>
        <v>0</v>
      </c>
      <c r="AC308" s="232">
        <f>(VLOOKUP($C308,Incurred_Real!$A$25:$BR$427,Incurred_Real!BF$1,FALSE))*$M308</f>
        <v>0</v>
      </c>
      <c r="AD308" s="232">
        <f>(VLOOKUP($C308,Incurred_Real!$A$25:$BR$427,Incurred_Real!BG$1,FALSE))*$M308</f>
        <v>0</v>
      </c>
      <c r="AE308" s="232">
        <f>(VLOOKUP($C308,Incurred_Real!$A$25:$BR$427,Incurred_Real!BH$1,FALSE))*$M308</f>
        <v>0</v>
      </c>
      <c r="AF308" s="232">
        <f>(VLOOKUP($C308,Incurred_Real!$A$25:$BR$427,Incurred_Real!BI$1,FALSE))*$M308</f>
        <v>0</v>
      </c>
      <c r="AG308" s="232">
        <f>(VLOOKUP($C308,Incurred_Real!$A$25:$BR$427,Incurred_Real!BJ$1,FALSE))*$M308</f>
        <v>0</v>
      </c>
      <c r="AH308" s="232">
        <f>(VLOOKUP($C308,Incurred_Real!$A$25:$BR$427,Incurred_Real!BK$1,FALSE))*$M308</f>
        <v>0</v>
      </c>
      <c r="AI308" s="232">
        <f>(VLOOKUP($C308,Incurred_Real!$A$25:$BR$427,Incurred_Real!BL$1,FALSE))*$M308</f>
        <v>0</v>
      </c>
      <c r="AJ308" s="232">
        <f>(VLOOKUP($C308,Incurred_Real!$A$25:$BR$427,Incurred_Real!BM$1,FALSE))*$M308</f>
        <v>0</v>
      </c>
      <c r="AK308" s="232">
        <f>(VLOOKUP($C308,Incurred_Real!$A$25:$BR$427,Incurred_Real!BN$1,FALSE))*$M308</f>
        <v>0</v>
      </c>
      <c r="AL308" s="232">
        <f>(VLOOKUP($C308,Incurred_Real!$A$25:$BR$427,Incurred_Real!BO$1,FALSE))*$M308</f>
        <v>0</v>
      </c>
      <c r="AM308" s="232">
        <f>(VLOOKUP($C308,Incurred_Real!$A$25:$BR$427,Incurred_Real!BP$1,FALSE))*$M308</f>
        <v>0</v>
      </c>
      <c r="AN308" s="232">
        <f>(VLOOKUP($C308,Incurred_Real!$A$25:$BR$427,Incurred_Real!BQ$1,FALSE))*$M308</f>
        <v>0</v>
      </c>
      <c r="AO308" s="232">
        <f>(VLOOKUP($C308,Incurred_Real!$A$25:$BR$427,Incurred_Real!BR$1,FALSE))*$M308</f>
        <v>0</v>
      </c>
      <c r="AP308" s="232">
        <f t="shared" si="25"/>
        <v>952436.63382463739</v>
      </c>
      <c r="AR308" s="232" t="b">
        <f t="shared" si="26"/>
        <v>1</v>
      </c>
    </row>
    <row r="309" spans="3:44" x14ac:dyDescent="0.15">
      <c r="C309" s="11" t="s">
        <v>971</v>
      </c>
      <c r="D309" s="11" t="str">
        <f>VLOOKUP(C309,'Project List'!$A$9:$AG$360,'Project List'!$G$1,FALSE)</f>
        <v>Weather Station Replacement 2024-2028</v>
      </c>
      <c r="E309" s="11" t="str">
        <f>VLOOKUP($C309,Incurred_Real!$A$24:$E$376,Incurred_Real!$D$1,FALSE)</f>
        <v>Replacement</v>
      </c>
      <c r="F309" s="13">
        <f>IF(VLOOKUP($C309,Incurred_Nominal!$A$25:$AQ$426,Incurred_Nominal!$AL$1,FALSE)="Commissioned Extra",0,
IF(VLOOKUP($C309,Incurred_Nominal!$A$25:$AQ$426,Incurred_Nominal!$AK$1,FALSE)=F$4,VLOOKUP($C309,Incurred_Nominal!$A$25:$AQ$426,Incurred_Nominal!$AG$1,FALSE),0))</f>
        <v>0</v>
      </c>
      <c r="G309" s="13">
        <f>IF(VLOOKUP($C309,Incurred_Nominal!$A$25:$AQ$426,Incurred_Nominal!$AL$1,FALSE)="Commissioned Extra",0,
IF(VLOOKUP($C309,Incurred_Nominal!$A$25:$AQ$426,Incurred_Nominal!$AK$1,FALSE)=G$4,VLOOKUP($C309,Incurred_Nominal!$A$25:$AQ$426,Incurred_Nominal!$AG$1,FALSE),0))</f>
        <v>0</v>
      </c>
      <c r="H309" s="13">
        <f>IF(VLOOKUP($C309,Incurred_Nominal!$A$25:$AQ$426,Incurred_Nominal!$AL$1,FALSE)="Commissioned Extra",0,
IF(VLOOKUP($C309,Incurred_Nominal!$A$25:$AQ$426,Incurred_Nominal!$AK$1,FALSE)=H$4,VLOOKUP($C309,Incurred_Nominal!$A$25:$AQ$426,Incurred_Nominal!$AG$1,FALSE),0))</f>
        <v>0</v>
      </c>
      <c r="I309" s="13">
        <f>IF(VLOOKUP($C309,Incurred_Nominal!$A$25:$AQ$426,Incurred_Nominal!$AL$1,FALSE)="Commissioned Extra",0,
IF(VLOOKUP($C309,Incurred_Nominal!$A$25:$AQ$426,Incurred_Nominal!$AK$1,FALSE)=I$4,VLOOKUP($C309,Incurred_Nominal!$A$25:$AQ$426,Incurred_Nominal!$AG$1,FALSE),0))</f>
        <v>0</v>
      </c>
      <c r="J309" s="13">
        <f>IF(VLOOKUP($C309,Incurred_Nominal!$A$25:$AQ$426,Incurred_Nominal!$AL$1,FALSE)="Commissioned Extra",0,
IF(VLOOKUP($C309,Incurred_Nominal!$A$25:$AQ$426,Incurred_Nominal!$AK$1,FALSE)=J$4,VLOOKUP($C309,Incurred_Nominal!$A$25:$AQ$426,Incurred_Nominal!$AG$1,FALSE),0))</f>
        <v>0</v>
      </c>
      <c r="K309" s="13">
        <f>IF(VLOOKUP($C309,Incurred_Nominal!$A$25:$AQ$426,Incurred_Nominal!$AL$1,FALSE)="Commissioned Extra",0,
IF(VLOOKUP($C309,Incurred_Nominal!$A$25:$AQ$426,Incurred_Nominal!$AK$1,FALSE)=K$4,VLOOKUP($C309,Incurred_Nominal!$A$25:$AQ$426,Incurred_Nominal!$AG$1,FALSE),0))</f>
        <v>2118565.07309091</v>
      </c>
      <c r="L309" s="13">
        <f>IF(VLOOKUP($C309,Incurred_Nominal!$A$25:$AQ$426,Incurred_Nominal!$AL$1,FALSE)="Commissioned Extra",0,
IF(VLOOKUP($C309,Incurred_Nominal!$A$25:$AQ$426,Incurred_Nominal!$AK$1,FALSE)=L$4,VLOOKUP($C309,Incurred_Nominal!$A$25:$AQ$426,Incurred_Nominal!$AG$1,FALSE),0))</f>
        <v>0</v>
      </c>
      <c r="M309" s="232">
        <f t="shared" si="23"/>
        <v>2118565.07309091</v>
      </c>
      <c r="N309" s="232">
        <f t="shared" si="24"/>
        <v>2027</v>
      </c>
      <c r="P309" s="232">
        <f>(VLOOKUP($C309,Incurred_Real!$A$25:$BR$427,Incurred_Real!AS$1,FALSE))*$M309</f>
        <v>0</v>
      </c>
      <c r="Q309" s="232">
        <f>(VLOOKUP($C309,Incurred_Real!$A$25:$BR$427,Incurred_Real!AT$1,FALSE))*$M309</f>
        <v>0</v>
      </c>
      <c r="R309" s="232">
        <f>(VLOOKUP($C309,Incurred_Real!$A$25:$BR$427,Incurred_Real!AU$1,FALSE))*$M309</f>
        <v>0</v>
      </c>
      <c r="S309" s="232">
        <f>(VLOOKUP($C309,Incurred_Real!$A$25:$BR$427,Incurred_Real!AV$1,FALSE))*$M309</f>
        <v>0</v>
      </c>
      <c r="T309" s="232">
        <f>(VLOOKUP($C309,Incurred_Real!$A$25:$BR$427,Incurred_Real!AW$1,FALSE))*$M309</f>
        <v>0</v>
      </c>
      <c r="U309" s="232">
        <f>(VLOOKUP($C309,Incurred_Real!$A$25:$BR$427,Incurred_Real!AX$1,FALSE))*$M309</f>
        <v>0</v>
      </c>
      <c r="V309" s="232">
        <f>(VLOOKUP($C309,Incurred_Real!$A$25:$BR$427,Incurred_Real!AY$1,FALSE))*$M309</f>
        <v>0</v>
      </c>
      <c r="W309" s="232">
        <f>(VLOOKUP($C309,Incurred_Real!$A$25:$BR$427,Incurred_Real!AZ$1,FALSE))*$M309</f>
        <v>0</v>
      </c>
      <c r="X309" s="232">
        <f>(VLOOKUP($C309,Incurred_Real!$A$25:$BR$427,Incurred_Real!BA$1,FALSE))*$M309</f>
        <v>0</v>
      </c>
      <c r="Y309" s="232">
        <f>(VLOOKUP($C309,Incurred_Real!$A$25:$BR$427,Incurred_Real!BB$1,FALSE))*$M309</f>
        <v>0</v>
      </c>
      <c r="Z309" s="232">
        <f>(VLOOKUP($C309,Incurred_Real!$A$25:$BR$427,Incurred_Real!BC$1,FALSE))*$M309</f>
        <v>0</v>
      </c>
      <c r="AA309" s="232">
        <f>(VLOOKUP($C309,Incurred_Real!$A$25:$BR$427,Incurred_Real!BD$1,FALSE))*$M309</f>
        <v>0</v>
      </c>
      <c r="AB309" s="232">
        <f>(VLOOKUP($C309,Incurred_Real!$A$25:$BR$427,Incurred_Real!BE$1,FALSE))*$M309</f>
        <v>0</v>
      </c>
      <c r="AC309" s="232">
        <f>(VLOOKUP($C309,Incurred_Real!$A$25:$BR$427,Incurred_Real!BF$1,FALSE))*$M309</f>
        <v>0</v>
      </c>
      <c r="AD309" s="232">
        <f>(VLOOKUP($C309,Incurred_Real!$A$25:$BR$427,Incurred_Real!BG$1,FALSE))*$M309</f>
        <v>1839810.1786696643</v>
      </c>
      <c r="AE309" s="232">
        <f>(VLOOKUP($C309,Incurred_Real!$A$25:$BR$427,Incurred_Real!BH$1,FALSE))*$M309</f>
        <v>0</v>
      </c>
      <c r="AF309" s="232">
        <f>(VLOOKUP($C309,Incurred_Real!$A$25:$BR$427,Incurred_Real!BI$1,FALSE))*$M309</f>
        <v>0</v>
      </c>
      <c r="AG309" s="232">
        <f>(VLOOKUP($C309,Incurred_Real!$A$25:$BR$427,Incurred_Real!BJ$1,FALSE))*$M309</f>
        <v>0</v>
      </c>
      <c r="AH309" s="232">
        <f>(VLOOKUP($C309,Incurred_Real!$A$25:$BR$427,Incurred_Real!BK$1,FALSE))*$M309</f>
        <v>0</v>
      </c>
      <c r="AI309" s="232">
        <f>(VLOOKUP($C309,Incurred_Real!$A$25:$BR$427,Incurred_Real!BL$1,FALSE))*$M309</f>
        <v>0</v>
      </c>
      <c r="AJ309" s="232">
        <f>(VLOOKUP($C309,Incurred_Real!$A$25:$BR$427,Incurred_Real!BM$1,FALSE))*$M309</f>
        <v>0</v>
      </c>
      <c r="AK309" s="232">
        <f>(VLOOKUP($C309,Incurred_Real!$A$25:$BR$427,Incurred_Real!BN$1,FALSE))*$M309</f>
        <v>0</v>
      </c>
      <c r="AL309" s="232">
        <f>(VLOOKUP($C309,Incurred_Real!$A$25:$BR$427,Incurred_Real!BO$1,FALSE))*$M309</f>
        <v>0</v>
      </c>
      <c r="AM309" s="232">
        <f>(VLOOKUP($C309,Incurred_Real!$A$25:$BR$427,Incurred_Real!BP$1,FALSE))*$M309</f>
        <v>0</v>
      </c>
      <c r="AN309" s="232">
        <f>(VLOOKUP($C309,Incurred_Real!$A$25:$BR$427,Incurred_Real!BQ$1,FALSE))*$M309</f>
        <v>0</v>
      </c>
      <c r="AO309" s="232">
        <f>(VLOOKUP($C309,Incurred_Real!$A$25:$BR$427,Incurred_Real!BR$1,FALSE))*$M309</f>
        <v>278754.89442124579</v>
      </c>
      <c r="AP309" s="232">
        <f t="shared" si="25"/>
        <v>2118565.07309091</v>
      </c>
      <c r="AR309" s="232" t="b">
        <f t="shared" si="26"/>
        <v>1</v>
      </c>
    </row>
    <row r="310" spans="3:44" x14ac:dyDescent="0.15">
      <c r="C310" s="11" t="s">
        <v>985</v>
      </c>
      <c r="D310" s="11" t="str">
        <f>VLOOKUP(C310,'Project List'!$A$9:$AG$360,'Project List'!$G$1,FALSE)</f>
        <v>Wide Area Monitoring Scheme</v>
      </c>
      <c r="E310" s="11" t="str">
        <f>VLOOKUP($C310,Incurred_Real!$A$24:$E$376,Incurred_Real!$D$1,FALSE)</f>
        <v>Security/Compliance</v>
      </c>
      <c r="F310" s="13">
        <f>IF(VLOOKUP($C310,Incurred_Nominal!$A$25:$AQ$426,Incurred_Nominal!$AL$1,FALSE)="Commissioned Extra",0,
IF(VLOOKUP($C310,Incurred_Nominal!$A$25:$AQ$426,Incurred_Nominal!$AK$1,FALSE)=F$4,VLOOKUP($C310,Incurred_Nominal!$A$25:$AQ$426,Incurred_Nominal!$AG$1,FALSE),0))</f>
        <v>0</v>
      </c>
      <c r="G310" s="13">
        <f>IF(VLOOKUP($C310,Incurred_Nominal!$A$25:$AQ$426,Incurred_Nominal!$AL$1,FALSE)="Commissioned Extra",0,
IF(VLOOKUP($C310,Incurred_Nominal!$A$25:$AQ$426,Incurred_Nominal!$AK$1,FALSE)=G$4,VLOOKUP($C310,Incurred_Nominal!$A$25:$AQ$426,Incurred_Nominal!$AG$1,FALSE),0))</f>
        <v>0</v>
      </c>
      <c r="H310" s="13">
        <f>IF(VLOOKUP($C310,Incurred_Nominal!$A$25:$AQ$426,Incurred_Nominal!$AL$1,FALSE)="Commissioned Extra",0,
IF(VLOOKUP($C310,Incurred_Nominal!$A$25:$AQ$426,Incurred_Nominal!$AK$1,FALSE)=H$4,VLOOKUP($C310,Incurred_Nominal!$A$25:$AQ$426,Incurred_Nominal!$AG$1,FALSE),0))</f>
        <v>0</v>
      </c>
      <c r="I310" s="13">
        <f>IF(VLOOKUP($C310,Incurred_Nominal!$A$25:$AQ$426,Incurred_Nominal!$AL$1,FALSE)="Commissioned Extra",0,
IF(VLOOKUP($C310,Incurred_Nominal!$A$25:$AQ$426,Incurred_Nominal!$AK$1,FALSE)=I$4,VLOOKUP($C310,Incurred_Nominal!$A$25:$AQ$426,Incurred_Nominal!$AG$1,FALSE),0))</f>
        <v>0</v>
      </c>
      <c r="J310" s="13">
        <f>IF(VLOOKUP($C310,Incurred_Nominal!$A$25:$AQ$426,Incurred_Nominal!$AL$1,FALSE)="Commissioned Extra",0,
IF(VLOOKUP($C310,Incurred_Nominal!$A$25:$AQ$426,Incurred_Nominal!$AK$1,FALSE)=J$4,VLOOKUP($C310,Incurred_Nominal!$A$25:$AQ$426,Incurred_Nominal!$AG$1,FALSE),0))</f>
        <v>0</v>
      </c>
      <c r="K310" s="13">
        <f>IF(VLOOKUP($C310,Incurred_Nominal!$A$25:$AQ$426,Incurred_Nominal!$AL$1,FALSE)="Commissioned Extra",0,
IF(VLOOKUP($C310,Incurred_Nominal!$A$25:$AQ$426,Incurred_Nominal!$AK$1,FALSE)=K$4,VLOOKUP($C310,Incurred_Nominal!$A$25:$AQ$426,Incurred_Nominal!$AG$1,FALSE),0))</f>
        <v>14962610.668274708</v>
      </c>
      <c r="L310" s="13">
        <f>IF(VLOOKUP($C310,Incurred_Nominal!$A$25:$AQ$426,Incurred_Nominal!$AL$1,FALSE)="Commissioned Extra",0,
IF(VLOOKUP($C310,Incurred_Nominal!$A$25:$AQ$426,Incurred_Nominal!$AK$1,FALSE)=L$4,VLOOKUP($C310,Incurred_Nominal!$A$25:$AQ$426,Incurred_Nominal!$AG$1,FALSE),0))</f>
        <v>0</v>
      </c>
      <c r="M310" s="232">
        <f t="shared" si="23"/>
        <v>14962610.668274708</v>
      </c>
      <c r="N310" s="232">
        <f t="shared" si="24"/>
        <v>2027</v>
      </c>
      <c r="P310" s="232">
        <f>(VLOOKUP($C310,Incurred_Real!$A$25:$BR$427,Incurred_Real!AS$1,FALSE))*$M310</f>
        <v>0</v>
      </c>
      <c r="Q310" s="232">
        <f>(VLOOKUP($C310,Incurred_Real!$A$25:$BR$427,Incurred_Real!AT$1,FALSE))*$M310</f>
        <v>0</v>
      </c>
      <c r="R310" s="232">
        <f>(VLOOKUP($C310,Incurred_Real!$A$25:$BR$427,Incurred_Real!AU$1,FALSE))*$M310</f>
        <v>0</v>
      </c>
      <c r="S310" s="232">
        <f>(VLOOKUP($C310,Incurred_Real!$A$25:$BR$427,Incurred_Real!AV$1,FALSE))*$M310</f>
        <v>0</v>
      </c>
      <c r="T310" s="232">
        <f>(VLOOKUP($C310,Incurred_Real!$A$25:$BR$427,Incurred_Real!AW$1,FALSE))*$M310</f>
        <v>0</v>
      </c>
      <c r="U310" s="232">
        <f>(VLOOKUP($C310,Incurred_Real!$A$25:$BR$427,Incurred_Real!AX$1,FALSE))*$M310</f>
        <v>0</v>
      </c>
      <c r="V310" s="232">
        <f>(VLOOKUP($C310,Incurred_Real!$A$25:$BR$427,Incurred_Real!AY$1,FALSE))*$M310</f>
        <v>0</v>
      </c>
      <c r="W310" s="232">
        <f>(VLOOKUP($C310,Incurred_Real!$A$25:$BR$427,Incurred_Real!AZ$1,FALSE))*$M310</f>
        <v>0</v>
      </c>
      <c r="X310" s="232">
        <f>(VLOOKUP($C310,Incurred_Real!$A$25:$BR$427,Incurred_Real!BA$1,FALSE))*$M310</f>
        <v>0</v>
      </c>
      <c r="Y310" s="232">
        <f>(VLOOKUP($C310,Incurred_Real!$A$25:$BR$427,Incurred_Real!BB$1,FALSE))*$M310</f>
        <v>512897.8877961348</v>
      </c>
      <c r="Z310" s="232">
        <f>(VLOOKUP($C310,Incurred_Real!$A$25:$BR$427,Incurred_Real!BC$1,FALSE))*$M310</f>
        <v>0</v>
      </c>
      <c r="AA310" s="232">
        <f>(VLOOKUP($C310,Incurred_Real!$A$25:$BR$427,Incurred_Real!BD$1,FALSE))*$M310</f>
        <v>823502.73125487426</v>
      </c>
      <c r="AB310" s="232">
        <f>(VLOOKUP($C310,Incurred_Real!$A$25:$BR$427,Incurred_Real!BE$1,FALSE))*$M310</f>
        <v>0</v>
      </c>
      <c r="AC310" s="232">
        <f>(VLOOKUP($C310,Incurred_Real!$A$25:$BR$427,Incurred_Real!BF$1,FALSE))*$M310</f>
        <v>0</v>
      </c>
      <c r="AD310" s="232">
        <f>(VLOOKUP($C310,Incurred_Real!$A$25:$BR$427,Incurred_Real!BG$1,FALSE))*$M310</f>
        <v>13626210.049223699</v>
      </c>
      <c r="AE310" s="232">
        <f>(VLOOKUP($C310,Incurred_Real!$A$25:$BR$427,Incurred_Real!BH$1,FALSE))*$M310</f>
        <v>0</v>
      </c>
      <c r="AF310" s="232">
        <f>(VLOOKUP($C310,Incurred_Real!$A$25:$BR$427,Incurred_Real!BI$1,FALSE))*$M310</f>
        <v>0</v>
      </c>
      <c r="AG310" s="232">
        <f>(VLOOKUP($C310,Incurred_Real!$A$25:$BR$427,Incurred_Real!BJ$1,FALSE))*$M310</f>
        <v>0</v>
      </c>
      <c r="AH310" s="232">
        <f>(VLOOKUP($C310,Incurred_Real!$A$25:$BR$427,Incurred_Real!BK$1,FALSE))*$M310</f>
        <v>0</v>
      </c>
      <c r="AI310" s="232">
        <f>(VLOOKUP($C310,Incurred_Real!$A$25:$BR$427,Incurred_Real!BL$1,FALSE))*$M310</f>
        <v>0</v>
      </c>
      <c r="AJ310" s="232">
        <f>(VLOOKUP($C310,Incurred_Real!$A$25:$BR$427,Incurred_Real!BM$1,FALSE))*$M310</f>
        <v>0</v>
      </c>
      <c r="AK310" s="232">
        <f>(VLOOKUP($C310,Incurred_Real!$A$25:$BR$427,Incurred_Real!BN$1,FALSE))*$M310</f>
        <v>0</v>
      </c>
      <c r="AL310" s="232">
        <f>(VLOOKUP($C310,Incurred_Real!$A$25:$BR$427,Incurred_Real!BO$1,FALSE))*$M310</f>
        <v>0</v>
      </c>
      <c r="AM310" s="232">
        <f>(VLOOKUP($C310,Incurred_Real!$A$25:$BR$427,Incurred_Real!BP$1,FALSE))*$M310</f>
        <v>0</v>
      </c>
      <c r="AN310" s="232">
        <f>(VLOOKUP($C310,Incurred_Real!$A$25:$BR$427,Incurred_Real!BQ$1,FALSE))*$M310</f>
        <v>0</v>
      </c>
      <c r="AO310" s="232">
        <f>(VLOOKUP($C310,Incurred_Real!$A$25:$BR$427,Incurred_Real!BR$1,FALSE))*$M310</f>
        <v>0</v>
      </c>
      <c r="AP310" s="232">
        <f t="shared" si="25"/>
        <v>14962610.668274708</v>
      </c>
      <c r="AR310" s="232" t="b">
        <f t="shared" si="26"/>
        <v>1</v>
      </c>
    </row>
    <row r="311" spans="3:44" x14ac:dyDescent="0.15">
      <c r="C311" s="11" t="s">
        <v>942</v>
      </c>
      <c r="D311" s="11" t="str">
        <f>VLOOKUP(C311,'Project List'!$A$9:$AG$360,'Project List'!$G$1,FALSE)</f>
        <v>Asset Technical Drawing Management System Upgrade 2024-2028</v>
      </c>
      <c r="E311" s="11" t="str">
        <f>VLOOKUP($C311,Incurred_Real!$A$24:$E$376,Incurred_Real!$D$1,FALSE)</f>
        <v>Replacement</v>
      </c>
      <c r="F311" s="13">
        <f>IF(VLOOKUP($C311,Incurred_Nominal!$A$25:$AQ$426,Incurred_Nominal!$AL$1,FALSE)="Commissioned Extra",0,
IF(VLOOKUP($C311,Incurred_Nominal!$A$25:$AQ$426,Incurred_Nominal!$AK$1,FALSE)=F$4,VLOOKUP($C311,Incurred_Nominal!$A$25:$AQ$426,Incurred_Nominal!$AG$1,FALSE),0))</f>
        <v>0</v>
      </c>
      <c r="G311" s="13">
        <f>IF(VLOOKUP($C311,Incurred_Nominal!$A$25:$AQ$426,Incurred_Nominal!$AL$1,FALSE)="Commissioned Extra",0,
IF(VLOOKUP($C311,Incurred_Nominal!$A$25:$AQ$426,Incurred_Nominal!$AK$1,FALSE)=G$4,VLOOKUP($C311,Incurred_Nominal!$A$25:$AQ$426,Incurred_Nominal!$AG$1,FALSE),0))</f>
        <v>0</v>
      </c>
      <c r="H311" s="13">
        <f>IF(VLOOKUP($C311,Incurred_Nominal!$A$25:$AQ$426,Incurred_Nominal!$AL$1,FALSE)="Commissioned Extra",0,
IF(VLOOKUP($C311,Incurred_Nominal!$A$25:$AQ$426,Incurred_Nominal!$AK$1,FALSE)=H$4,VLOOKUP($C311,Incurred_Nominal!$A$25:$AQ$426,Incurred_Nominal!$AG$1,FALSE),0))</f>
        <v>0</v>
      </c>
      <c r="I311" s="13">
        <f>IF(VLOOKUP($C311,Incurred_Nominal!$A$25:$AQ$426,Incurred_Nominal!$AL$1,FALSE)="Commissioned Extra",0,
IF(VLOOKUP($C311,Incurred_Nominal!$A$25:$AQ$426,Incurred_Nominal!$AK$1,FALSE)=I$4,VLOOKUP($C311,Incurred_Nominal!$A$25:$AQ$426,Incurred_Nominal!$AG$1,FALSE),0))</f>
        <v>0</v>
      </c>
      <c r="J311" s="13">
        <f>IF(VLOOKUP($C311,Incurred_Nominal!$A$25:$AQ$426,Incurred_Nominal!$AL$1,FALSE)="Commissioned Extra",0,
IF(VLOOKUP($C311,Incurred_Nominal!$A$25:$AQ$426,Incurred_Nominal!$AK$1,FALSE)=J$4,VLOOKUP($C311,Incurred_Nominal!$A$25:$AQ$426,Incurred_Nominal!$AG$1,FALSE),0))</f>
        <v>1699902.7809155926</v>
      </c>
      <c r="K311" s="13">
        <f>IF(VLOOKUP($C311,Incurred_Nominal!$A$25:$AQ$426,Incurred_Nominal!$AL$1,FALSE)="Commissioned Extra",0,
IF(VLOOKUP($C311,Incurred_Nominal!$A$25:$AQ$426,Incurred_Nominal!$AK$1,FALSE)=K$4,VLOOKUP($C311,Incurred_Nominal!$A$25:$AQ$426,Incurred_Nominal!$AG$1,FALSE),0))</f>
        <v>0</v>
      </c>
      <c r="L311" s="13">
        <f>IF(VLOOKUP($C311,Incurred_Nominal!$A$25:$AQ$426,Incurred_Nominal!$AL$1,FALSE)="Commissioned Extra",0,
IF(VLOOKUP($C311,Incurred_Nominal!$A$25:$AQ$426,Incurred_Nominal!$AK$1,FALSE)=L$4,VLOOKUP($C311,Incurred_Nominal!$A$25:$AQ$426,Incurred_Nominal!$AG$1,FALSE),0))</f>
        <v>0</v>
      </c>
      <c r="M311" s="232">
        <f t="shared" si="23"/>
        <v>1699902.7809155926</v>
      </c>
      <c r="N311" s="232">
        <f t="shared" si="24"/>
        <v>2026</v>
      </c>
      <c r="P311" s="232">
        <f>(VLOOKUP($C311,Incurred_Real!$A$25:$BR$427,Incurred_Real!AS$1,FALSE))*$M311</f>
        <v>0</v>
      </c>
      <c r="Q311" s="232">
        <f>(VLOOKUP($C311,Incurred_Real!$A$25:$BR$427,Incurred_Real!AT$1,FALSE))*$M311</f>
        <v>0</v>
      </c>
      <c r="R311" s="232">
        <f>(VLOOKUP($C311,Incurred_Real!$A$25:$BR$427,Incurred_Real!AU$1,FALSE))*$M311</f>
        <v>0</v>
      </c>
      <c r="S311" s="232">
        <f>(VLOOKUP($C311,Incurred_Real!$A$25:$BR$427,Incurred_Real!AV$1,FALSE))*$M311</f>
        <v>1699902.7809155926</v>
      </c>
      <c r="T311" s="232">
        <f>(VLOOKUP($C311,Incurred_Real!$A$25:$BR$427,Incurred_Real!AW$1,FALSE))*$M311</f>
        <v>0</v>
      </c>
      <c r="U311" s="232">
        <f>(VLOOKUP($C311,Incurred_Real!$A$25:$BR$427,Incurred_Real!AX$1,FALSE))*$M311</f>
        <v>0</v>
      </c>
      <c r="V311" s="232">
        <f>(VLOOKUP($C311,Incurred_Real!$A$25:$BR$427,Incurred_Real!AY$1,FALSE))*$M311</f>
        <v>0</v>
      </c>
      <c r="W311" s="232">
        <f>(VLOOKUP($C311,Incurred_Real!$A$25:$BR$427,Incurred_Real!AZ$1,FALSE))*$M311</f>
        <v>0</v>
      </c>
      <c r="X311" s="232">
        <f>(VLOOKUP($C311,Incurred_Real!$A$25:$BR$427,Incurred_Real!BA$1,FALSE))*$M311</f>
        <v>0</v>
      </c>
      <c r="Y311" s="232">
        <f>(VLOOKUP($C311,Incurred_Real!$A$25:$BR$427,Incurred_Real!BB$1,FALSE))*$M311</f>
        <v>0</v>
      </c>
      <c r="Z311" s="232">
        <f>(VLOOKUP($C311,Incurred_Real!$A$25:$BR$427,Incurred_Real!BC$1,FALSE))*$M311</f>
        <v>0</v>
      </c>
      <c r="AA311" s="232">
        <f>(VLOOKUP($C311,Incurred_Real!$A$25:$BR$427,Incurred_Real!BD$1,FALSE))*$M311</f>
        <v>0</v>
      </c>
      <c r="AB311" s="232">
        <f>(VLOOKUP($C311,Incurred_Real!$A$25:$BR$427,Incurred_Real!BE$1,FALSE))*$M311</f>
        <v>0</v>
      </c>
      <c r="AC311" s="232">
        <f>(VLOOKUP($C311,Incurred_Real!$A$25:$BR$427,Incurred_Real!BF$1,FALSE))*$M311</f>
        <v>0</v>
      </c>
      <c r="AD311" s="232">
        <f>(VLOOKUP($C311,Incurred_Real!$A$25:$BR$427,Incurred_Real!BG$1,FALSE))*$M311</f>
        <v>0</v>
      </c>
      <c r="AE311" s="232">
        <f>(VLOOKUP($C311,Incurred_Real!$A$25:$BR$427,Incurred_Real!BH$1,FALSE))*$M311</f>
        <v>0</v>
      </c>
      <c r="AF311" s="232">
        <f>(VLOOKUP($C311,Incurred_Real!$A$25:$BR$427,Incurred_Real!BI$1,FALSE))*$M311</f>
        <v>0</v>
      </c>
      <c r="AG311" s="232">
        <f>(VLOOKUP($C311,Incurred_Real!$A$25:$BR$427,Incurred_Real!BJ$1,FALSE))*$M311</f>
        <v>0</v>
      </c>
      <c r="AH311" s="232">
        <f>(VLOOKUP($C311,Incurred_Real!$A$25:$BR$427,Incurred_Real!BK$1,FALSE))*$M311</f>
        <v>0</v>
      </c>
      <c r="AI311" s="232">
        <f>(VLOOKUP($C311,Incurred_Real!$A$25:$BR$427,Incurred_Real!BL$1,FALSE))*$M311</f>
        <v>0</v>
      </c>
      <c r="AJ311" s="232">
        <f>(VLOOKUP($C311,Incurred_Real!$A$25:$BR$427,Incurred_Real!BM$1,FALSE))*$M311</f>
        <v>0</v>
      </c>
      <c r="AK311" s="232">
        <f>(VLOOKUP($C311,Incurred_Real!$A$25:$BR$427,Incurred_Real!BN$1,FALSE))*$M311</f>
        <v>0</v>
      </c>
      <c r="AL311" s="232">
        <f>(VLOOKUP($C311,Incurred_Real!$A$25:$BR$427,Incurred_Real!BO$1,FALSE))*$M311</f>
        <v>0</v>
      </c>
      <c r="AM311" s="232">
        <f>(VLOOKUP($C311,Incurred_Real!$A$25:$BR$427,Incurred_Real!BP$1,FALSE))*$M311</f>
        <v>0</v>
      </c>
      <c r="AN311" s="232">
        <f>(VLOOKUP($C311,Incurred_Real!$A$25:$BR$427,Incurred_Real!BQ$1,FALSE))*$M311</f>
        <v>0</v>
      </c>
      <c r="AO311" s="232">
        <f>(VLOOKUP($C311,Incurred_Real!$A$25:$BR$427,Incurred_Real!BR$1,FALSE))*$M311</f>
        <v>0</v>
      </c>
      <c r="AP311" s="232">
        <f t="shared" si="25"/>
        <v>1699902.7809155926</v>
      </c>
      <c r="AR311" s="232" t="b">
        <f t="shared" si="26"/>
        <v>1</v>
      </c>
    </row>
    <row r="312" spans="3:44" x14ac:dyDescent="0.15">
      <c r="C312" s="11" t="s">
        <v>948</v>
      </c>
      <c r="D312" s="11" t="str">
        <f>VLOOKUP(C312,'Project List'!$A$9:$AG$360,'Project List'!$G$1,FALSE)</f>
        <v>Energy Management System Functional Enhancements</v>
      </c>
      <c r="E312" s="11" t="str">
        <f>VLOOKUP($C312,Incurred_Real!$A$24:$E$376,Incurred_Real!$D$1,FALSE)</f>
        <v>Replacement</v>
      </c>
      <c r="F312" s="13">
        <f>IF(VLOOKUP($C312,Incurred_Nominal!$A$25:$AQ$426,Incurred_Nominal!$AL$1,FALSE)="Commissioned Extra",0,
IF(VLOOKUP($C312,Incurred_Nominal!$A$25:$AQ$426,Incurred_Nominal!$AK$1,FALSE)=F$4,VLOOKUP($C312,Incurred_Nominal!$A$25:$AQ$426,Incurred_Nominal!$AG$1,FALSE),0))</f>
        <v>0</v>
      </c>
      <c r="G312" s="13">
        <f>IF(VLOOKUP($C312,Incurred_Nominal!$A$25:$AQ$426,Incurred_Nominal!$AL$1,FALSE)="Commissioned Extra",0,
IF(VLOOKUP($C312,Incurred_Nominal!$A$25:$AQ$426,Incurred_Nominal!$AK$1,FALSE)=G$4,VLOOKUP($C312,Incurred_Nominal!$A$25:$AQ$426,Incurred_Nominal!$AG$1,FALSE),0))</f>
        <v>0</v>
      </c>
      <c r="H312" s="13">
        <f>IF(VLOOKUP($C312,Incurred_Nominal!$A$25:$AQ$426,Incurred_Nominal!$AL$1,FALSE)="Commissioned Extra",0,
IF(VLOOKUP($C312,Incurred_Nominal!$A$25:$AQ$426,Incurred_Nominal!$AK$1,FALSE)=H$4,VLOOKUP($C312,Incurred_Nominal!$A$25:$AQ$426,Incurred_Nominal!$AG$1,FALSE),0))</f>
        <v>0</v>
      </c>
      <c r="I312" s="13">
        <f>IF(VLOOKUP($C312,Incurred_Nominal!$A$25:$AQ$426,Incurred_Nominal!$AL$1,FALSE)="Commissioned Extra",0,
IF(VLOOKUP($C312,Incurred_Nominal!$A$25:$AQ$426,Incurred_Nominal!$AK$1,FALSE)=I$4,VLOOKUP($C312,Incurred_Nominal!$A$25:$AQ$426,Incurred_Nominal!$AG$1,FALSE),0))</f>
        <v>0</v>
      </c>
      <c r="J312" s="13">
        <f>IF(VLOOKUP($C312,Incurred_Nominal!$A$25:$AQ$426,Incurred_Nominal!$AL$1,FALSE)="Commissioned Extra",0,
IF(VLOOKUP($C312,Incurred_Nominal!$A$25:$AQ$426,Incurred_Nominal!$AK$1,FALSE)=J$4,VLOOKUP($C312,Incurred_Nominal!$A$25:$AQ$426,Incurred_Nominal!$AG$1,FALSE),0))</f>
        <v>0</v>
      </c>
      <c r="K312" s="13">
        <f>IF(VLOOKUP($C312,Incurred_Nominal!$A$25:$AQ$426,Incurred_Nominal!$AL$1,FALSE)="Commissioned Extra",0,
IF(VLOOKUP($C312,Incurred_Nominal!$A$25:$AQ$426,Incurred_Nominal!$AK$1,FALSE)=K$4,VLOOKUP($C312,Incurred_Nominal!$A$25:$AQ$426,Incurred_Nominal!$AG$1,FALSE),0))</f>
        <v>0</v>
      </c>
      <c r="L312" s="13">
        <f>IF(VLOOKUP($C312,Incurred_Nominal!$A$25:$AQ$426,Incurred_Nominal!$AL$1,FALSE)="Commissioned Extra",0,
IF(VLOOKUP($C312,Incurred_Nominal!$A$25:$AQ$426,Incurred_Nominal!$AK$1,FALSE)=L$4,VLOOKUP($C312,Incurred_Nominal!$A$25:$AQ$426,Incurred_Nominal!$AG$1,FALSE),0))</f>
        <v>9614273.5545481462</v>
      </c>
      <c r="M312" s="232">
        <f t="shared" si="23"/>
        <v>9614273.5545481462</v>
      </c>
      <c r="N312" s="232">
        <f t="shared" si="24"/>
        <v>2028</v>
      </c>
      <c r="P312" s="232">
        <f>(VLOOKUP($C312,Incurred_Real!$A$25:$BR$427,Incurred_Real!AS$1,FALSE))*$M312</f>
        <v>0</v>
      </c>
      <c r="Q312" s="232">
        <f>(VLOOKUP($C312,Incurred_Real!$A$25:$BR$427,Incurred_Real!AT$1,FALSE))*$M312</f>
        <v>0</v>
      </c>
      <c r="R312" s="232">
        <f>(VLOOKUP($C312,Incurred_Real!$A$25:$BR$427,Incurred_Real!AU$1,FALSE))*$M312</f>
        <v>0</v>
      </c>
      <c r="S312" s="232">
        <f>(VLOOKUP($C312,Incurred_Real!$A$25:$BR$427,Incurred_Real!AV$1,FALSE))*$M312</f>
        <v>9614273.5545481462</v>
      </c>
      <c r="T312" s="232">
        <f>(VLOOKUP($C312,Incurred_Real!$A$25:$BR$427,Incurred_Real!AW$1,FALSE))*$M312</f>
        <v>0</v>
      </c>
      <c r="U312" s="232">
        <f>(VLOOKUP($C312,Incurred_Real!$A$25:$BR$427,Incurred_Real!AX$1,FALSE))*$M312</f>
        <v>0</v>
      </c>
      <c r="V312" s="232">
        <f>(VLOOKUP($C312,Incurred_Real!$A$25:$BR$427,Incurred_Real!AY$1,FALSE))*$M312</f>
        <v>0</v>
      </c>
      <c r="W312" s="232">
        <f>(VLOOKUP($C312,Incurred_Real!$A$25:$BR$427,Incurred_Real!AZ$1,FALSE))*$M312</f>
        <v>0</v>
      </c>
      <c r="X312" s="232">
        <f>(VLOOKUP($C312,Incurred_Real!$A$25:$BR$427,Incurred_Real!BA$1,FALSE))*$M312</f>
        <v>0</v>
      </c>
      <c r="Y312" s="232">
        <f>(VLOOKUP($C312,Incurred_Real!$A$25:$BR$427,Incurred_Real!BB$1,FALSE))*$M312</f>
        <v>0</v>
      </c>
      <c r="Z312" s="232">
        <f>(VLOOKUP($C312,Incurred_Real!$A$25:$BR$427,Incurred_Real!BC$1,FALSE))*$M312</f>
        <v>0</v>
      </c>
      <c r="AA312" s="232">
        <f>(VLOOKUP($C312,Incurred_Real!$A$25:$BR$427,Incurred_Real!BD$1,FALSE))*$M312</f>
        <v>0</v>
      </c>
      <c r="AB312" s="232">
        <f>(VLOOKUP($C312,Incurred_Real!$A$25:$BR$427,Incurred_Real!BE$1,FALSE))*$M312</f>
        <v>0</v>
      </c>
      <c r="AC312" s="232">
        <f>(VLOOKUP($C312,Incurred_Real!$A$25:$BR$427,Incurred_Real!BF$1,FALSE))*$M312</f>
        <v>0</v>
      </c>
      <c r="AD312" s="232">
        <f>(VLOOKUP($C312,Incurred_Real!$A$25:$BR$427,Incurred_Real!BG$1,FALSE))*$M312</f>
        <v>0</v>
      </c>
      <c r="AE312" s="232">
        <f>(VLOOKUP($C312,Incurred_Real!$A$25:$BR$427,Incurred_Real!BH$1,FALSE))*$M312</f>
        <v>0</v>
      </c>
      <c r="AF312" s="232">
        <f>(VLOOKUP($C312,Incurred_Real!$A$25:$BR$427,Incurred_Real!BI$1,FALSE))*$M312</f>
        <v>0</v>
      </c>
      <c r="AG312" s="232">
        <f>(VLOOKUP($C312,Incurred_Real!$A$25:$BR$427,Incurred_Real!BJ$1,FALSE))*$M312</f>
        <v>0</v>
      </c>
      <c r="AH312" s="232">
        <f>(VLOOKUP($C312,Incurred_Real!$A$25:$BR$427,Incurred_Real!BK$1,FALSE))*$M312</f>
        <v>0</v>
      </c>
      <c r="AI312" s="232">
        <f>(VLOOKUP($C312,Incurred_Real!$A$25:$BR$427,Incurred_Real!BL$1,FALSE))*$M312</f>
        <v>0</v>
      </c>
      <c r="AJ312" s="232">
        <f>(VLOOKUP($C312,Incurred_Real!$A$25:$BR$427,Incurred_Real!BM$1,FALSE))*$M312</f>
        <v>0</v>
      </c>
      <c r="AK312" s="232">
        <f>(VLOOKUP($C312,Incurred_Real!$A$25:$BR$427,Incurred_Real!BN$1,FALSE))*$M312</f>
        <v>0</v>
      </c>
      <c r="AL312" s="232">
        <f>(VLOOKUP($C312,Incurred_Real!$A$25:$BR$427,Incurred_Real!BO$1,FALSE))*$M312</f>
        <v>0</v>
      </c>
      <c r="AM312" s="232">
        <f>(VLOOKUP($C312,Incurred_Real!$A$25:$BR$427,Incurred_Real!BP$1,FALSE))*$M312</f>
        <v>0</v>
      </c>
      <c r="AN312" s="232">
        <f>(VLOOKUP($C312,Incurred_Real!$A$25:$BR$427,Incurred_Real!BQ$1,FALSE))*$M312</f>
        <v>0</v>
      </c>
      <c r="AO312" s="232">
        <f>(VLOOKUP($C312,Incurred_Real!$A$25:$BR$427,Incurred_Real!BR$1,FALSE))*$M312</f>
        <v>0</v>
      </c>
      <c r="AP312" s="232">
        <f t="shared" si="25"/>
        <v>9614273.5545481462</v>
      </c>
      <c r="AR312" s="232" t="b">
        <f t="shared" si="26"/>
        <v>1</v>
      </c>
    </row>
    <row r="313" spans="3:44" x14ac:dyDescent="0.15">
      <c r="C313" s="11" t="s">
        <v>961</v>
      </c>
      <c r="D313" s="11" t="str">
        <f>VLOOKUP(C313,'Project List'!$A$9:$AG$360,'Project List'!$G$1,FALSE)</f>
        <v>Emergency Unit Asset Replacement 2024-2028</v>
      </c>
      <c r="E313" s="11" t="str">
        <f>VLOOKUP($C313,Incurred_Real!$A$24:$E$376,Incurred_Real!$D$1,FALSE)</f>
        <v>Replacement</v>
      </c>
      <c r="F313" s="13">
        <f>IF(VLOOKUP($C313,Incurred_Nominal!$A$25:$AQ$426,Incurred_Nominal!$AL$1,FALSE)="Commissioned Extra",0,
IF(VLOOKUP($C313,Incurred_Nominal!$A$25:$AQ$426,Incurred_Nominal!$AK$1,FALSE)=F$4,VLOOKUP($C313,Incurred_Nominal!$A$25:$AQ$426,Incurred_Nominal!$AG$1,FALSE),0))</f>
        <v>0</v>
      </c>
      <c r="G313" s="13">
        <f>IF(VLOOKUP($C313,Incurred_Nominal!$A$25:$AQ$426,Incurred_Nominal!$AL$1,FALSE)="Commissioned Extra",0,
IF(VLOOKUP($C313,Incurred_Nominal!$A$25:$AQ$426,Incurred_Nominal!$AK$1,FALSE)=G$4,VLOOKUP($C313,Incurred_Nominal!$A$25:$AQ$426,Incurred_Nominal!$AG$1,FALSE),0))</f>
        <v>0</v>
      </c>
      <c r="H313" s="13">
        <f>IF(VLOOKUP($C313,Incurred_Nominal!$A$25:$AQ$426,Incurred_Nominal!$AL$1,FALSE)="Commissioned Extra",0,
IF(VLOOKUP($C313,Incurred_Nominal!$A$25:$AQ$426,Incurred_Nominal!$AK$1,FALSE)=H$4,VLOOKUP($C313,Incurred_Nominal!$A$25:$AQ$426,Incurred_Nominal!$AG$1,FALSE),0))</f>
        <v>0</v>
      </c>
      <c r="I313" s="13">
        <f>IF(VLOOKUP($C313,Incurred_Nominal!$A$25:$AQ$426,Incurred_Nominal!$AL$1,FALSE)="Commissioned Extra",0,
IF(VLOOKUP($C313,Incurred_Nominal!$A$25:$AQ$426,Incurred_Nominal!$AK$1,FALSE)=I$4,VLOOKUP($C313,Incurred_Nominal!$A$25:$AQ$426,Incurred_Nominal!$AG$1,FALSE),0))</f>
        <v>0</v>
      </c>
      <c r="J313" s="13">
        <f>IF(VLOOKUP($C313,Incurred_Nominal!$A$25:$AQ$426,Incurred_Nominal!$AL$1,FALSE)="Commissioned Extra",0,
IF(VLOOKUP($C313,Incurred_Nominal!$A$25:$AQ$426,Incurred_Nominal!$AK$1,FALSE)=J$4,VLOOKUP($C313,Incurred_Nominal!$A$25:$AQ$426,Incurred_Nominal!$AG$1,FALSE),0))</f>
        <v>0</v>
      </c>
      <c r="K313" s="13">
        <f>IF(VLOOKUP($C313,Incurred_Nominal!$A$25:$AQ$426,Incurred_Nominal!$AL$1,FALSE)="Commissioned Extra",0,
IF(VLOOKUP($C313,Incurred_Nominal!$A$25:$AQ$426,Incurred_Nominal!$AK$1,FALSE)=K$4,VLOOKUP($C313,Incurred_Nominal!$A$25:$AQ$426,Incurred_Nominal!$AG$1,FALSE),0))</f>
        <v>0</v>
      </c>
      <c r="L313" s="13">
        <f>IF(VLOOKUP($C313,Incurred_Nominal!$A$25:$AQ$426,Incurred_Nominal!$AL$1,FALSE)="Commissioned Extra",0,
IF(VLOOKUP($C313,Incurred_Nominal!$A$25:$AQ$426,Incurred_Nominal!$AK$1,FALSE)=L$4,VLOOKUP($C313,Incurred_Nominal!$A$25:$AQ$426,Incurred_Nominal!$AG$1,FALSE),0))</f>
        <v>9020467.006923249</v>
      </c>
      <c r="M313" s="232">
        <f t="shared" si="23"/>
        <v>9020467.006923249</v>
      </c>
      <c r="N313" s="232">
        <f t="shared" si="24"/>
        <v>2028</v>
      </c>
      <c r="P313" s="232">
        <f>(VLOOKUP($C313,Incurred_Real!$A$25:$BR$427,Incurred_Real!AS$1,FALSE))*$M313</f>
        <v>0</v>
      </c>
      <c r="Q313" s="232">
        <f>(VLOOKUP($C313,Incurred_Real!$A$25:$BR$427,Incurred_Real!AT$1,FALSE))*$M313</f>
        <v>0</v>
      </c>
      <c r="R313" s="232">
        <f>(VLOOKUP($C313,Incurred_Real!$A$25:$BR$427,Incurred_Real!AU$1,FALSE))*$M313</f>
        <v>0</v>
      </c>
      <c r="S313" s="232">
        <f>(VLOOKUP($C313,Incurred_Real!$A$25:$BR$427,Incurred_Real!AV$1,FALSE))*$M313</f>
        <v>0</v>
      </c>
      <c r="T313" s="232">
        <f>(VLOOKUP($C313,Incurred_Real!$A$25:$BR$427,Incurred_Real!AW$1,FALSE))*$M313</f>
        <v>0</v>
      </c>
      <c r="U313" s="232">
        <f>(VLOOKUP($C313,Incurred_Real!$A$25:$BR$427,Incurred_Real!AX$1,FALSE))*$M313</f>
        <v>0</v>
      </c>
      <c r="V313" s="232">
        <f>(VLOOKUP($C313,Incurred_Real!$A$25:$BR$427,Incurred_Real!AY$1,FALSE))*$M313</f>
        <v>0</v>
      </c>
      <c r="W313" s="232">
        <f>(VLOOKUP($C313,Incurred_Real!$A$25:$BR$427,Incurred_Real!AZ$1,FALSE))*$M313</f>
        <v>0</v>
      </c>
      <c r="X313" s="232">
        <f>(VLOOKUP($C313,Incurred_Real!$A$25:$BR$427,Incurred_Real!BA$1,FALSE))*$M313</f>
        <v>0</v>
      </c>
      <c r="Y313" s="232">
        <f>(VLOOKUP($C313,Incurred_Real!$A$25:$BR$427,Incurred_Real!BB$1,FALSE))*$M313</f>
        <v>9020467.006923249</v>
      </c>
      <c r="Z313" s="232">
        <f>(VLOOKUP($C313,Incurred_Real!$A$25:$BR$427,Incurred_Real!BC$1,FALSE))*$M313</f>
        <v>0</v>
      </c>
      <c r="AA313" s="232">
        <f>(VLOOKUP($C313,Incurred_Real!$A$25:$BR$427,Incurred_Real!BD$1,FALSE))*$M313</f>
        <v>0</v>
      </c>
      <c r="AB313" s="232">
        <f>(VLOOKUP($C313,Incurred_Real!$A$25:$BR$427,Incurred_Real!BE$1,FALSE))*$M313</f>
        <v>0</v>
      </c>
      <c r="AC313" s="232">
        <f>(VLOOKUP($C313,Incurred_Real!$A$25:$BR$427,Incurred_Real!BF$1,FALSE))*$M313</f>
        <v>0</v>
      </c>
      <c r="AD313" s="232">
        <f>(VLOOKUP($C313,Incurred_Real!$A$25:$BR$427,Incurred_Real!BG$1,FALSE))*$M313</f>
        <v>0</v>
      </c>
      <c r="AE313" s="232">
        <f>(VLOOKUP($C313,Incurred_Real!$A$25:$BR$427,Incurred_Real!BH$1,FALSE))*$M313</f>
        <v>0</v>
      </c>
      <c r="AF313" s="232">
        <f>(VLOOKUP($C313,Incurred_Real!$A$25:$BR$427,Incurred_Real!BI$1,FALSE))*$M313</f>
        <v>0</v>
      </c>
      <c r="AG313" s="232">
        <f>(VLOOKUP($C313,Incurred_Real!$A$25:$BR$427,Incurred_Real!BJ$1,FALSE))*$M313</f>
        <v>0</v>
      </c>
      <c r="AH313" s="232">
        <f>(VLOOKUP($C313,Incurred_Real!$A$25:$BR$427,Incurred_Real!BK$1,FALSE))*$M313</f>
        <v>0</v>
      </c>
      <c r="AI313" s="232">
        <f>(VLOOKUP($C313,Incurred_Real!$A$25:$BR$427,Incurred_Real!BL$1,FALSE))*$M313</f>
        <v>0</v>
      </c>
      <c r="AJ313" s="232">
        <f>(VLOOKUP($C313,Incurred_Real!$A$25:$BR$427,Incurred_Real!BM$1,FALSE))*$M313</f>
        <v>0</v>
      </c>
      <c r="AK313" s="232">
        <f>(VLOOKUP($C313,Incurred_Real!$A$25:$BR$427,Incurred_Real!BN$1,FALSE))*$M313</f>
        <v>0</v>
      </c>
      <c r="AL313" s="232">
        <f>(VLOOKUP($C313,Incurred_Real!$A$25:$BR$427,Incurred_Real!BO$1,FALSE))*$M313</f>
        <v>0</v>
      </c>
      <c r="AM313" s="232">
        <f>(VLOOKUP($C313,Incurred_Real!$A$25:$BR$427,Incurred_Real!BP$1,FALSE))*$M313</f>
        <v>0</v>
      </c>
      <c r="AN313" s="232">
        <f>(VLOOKUP($C313,Incurred_Real!$A$25:$BR$427,Incurred_Real!BQ$1,FALSE))*$M313</f>
        <v>0</v>
      </c>
      <c r="AO313" s="232">
        <f>(VLOOKUP($C313,Incurred_Real!$A$25:$BR$427,Incurred_Real!BR$1,FALSE))*$M313</f>
        <v>0</v>
      </c>
      <c r="AP313" s="232">
        <f t="shared" si="25"/>
        <v>9020467.006923249</v>
      </c>
      <c r="AR313" s="232" t="b">
        <f t="shared" si="26"/>
        <v>1</v>
      </c>
    </row>
    <row r="314" spans="3:44" x14ac:dyDescent="0.15">
      <c r="C314" s="11" t="s">
        <v>953</v>
      </c>
      <c r="D314" s="11" t="str">
        <f>VLOOKUP(C314,'Project List'!$A$9:$AG$360,'Project List'!$G$1,FALSE)</f>
        <v>Travelling Wave Fault Locator Equipment Replacement 2024-202</v>
      </c>
      <c r="E314" s="11" t="str">
        <f>VLOOKUP($C314,Incurred_Real!$A$24:$E$376,Incurred_Real!$D$1,FALSE)</f>
        <v>Replacement</v>
      </c>
      <c r="F314" s="13">
        <f>IF(VLOOKUP($C314,Incurred_Nominal!$A$25:$AQ$426,Incurred_Nominal!$AL$1,FALSE)="Commissioned Extra",0,
IF(VLOOKUP($C314,Incurred_Nominal!$A$25:$AQ$426,Incurred_Nominal!$AK$1,FALSE)=F$4,VLOOKUP($C314,Incurred_Nominal!$A$25:$AQ$426,Incurred_Nominal!$AG$1,FALSE),0))</f>
        <v>0</v>
      </c>
      <c r="G314" s="13">
        <f>IF(VLOOKUP($C314,Incurred_Nominal!$A$25:$AQ$426,Incurred_Nominal!$AL$1,FALSE)="Commissioned Extra",0,
IF(VLOOKUP($C314,Incurred_Nominal!$A$25:$AQ$426,Incurred_Nominal!$AK$1,FALSE)=G$4,VLOOKUP($C314,Incurred_Nominal!$A$25:$AQ$426,Incurred_Nominal!$AG$1,FALSE),0))</f>
        <v>0</v>
      </c>
      <c r="H314" s="13">
        <f>IF(VLOOKUP($C314,Incurred_Nominal!$A$25:$AQ$426,Incurred_Nominal!$AL$1,FALSE)="Commissioned Extra",0,
IF(VLOOKUP($C314,Incurred_Nominal!$A$25:$AQ$426,Incurred_Nominal!$AK$1,FALSE)=H$4,VLOOKUP($C314,Incurred_Nominal!$A$25:$AQ$426,Incurred_Nominal!$AG$1,FALSE),0))</f>
        <v>0</v>
      </c>
      <c r="I314" s="13">
        <f>IF(VLOOKUP($C314,Incurred_Nominal!$A$25:$AQ$426,Incurred_Nominal!$AL$1,FALSE)="Commissioned Extra",0,
IF(VLOOKUP($C314,Incurred_Nominal!$A$25:$AQ$426,Incurred_Nominal!$AK$1,FALSE)=I$4,VLOOKUP($C314,Incurred_Nominal!$A$25:$AQ$426,Incurred_Nominal!$AG$1,FALSE),0))</f>
        <v>0</v>
      </c>
      <c r="J314" s="13">
        <f>IF(VLOOKUP($C314,Incurred_Nominal!$A$25:$AQ$426,Incurred_Nominal!$AL$1,FALSE)="Commissioned Extra",0,
IF(VLOOKUP($C314,Incurred_Nominal!$A$25:$AQ$426,Incurred_Nominal!$AK$1,FALSE)=J$4,VLOOKUP($C314,Incurred_Nominal!$A$25:$AQ$426,Incurred_Nominal!$AG$1,FALSE),0))</f>
        <v>0</v>
      </c>
      <c r="K314" s="13">
        <f>IF(VLOOKUP($C314,Incurred_Nominal!$A$25:$AQ$426,Incurred_Nominal!$AL$1,FALSE)="Commissioned Extra",0,
IF(VLOOKUP($C314,Incurred_Nominal!$A$25:$AQ$426,Incurred_Nominal!$AK$1,FALSE)=K$4,VLOOKUP($C314,Incurred_Nominal!$A$25:$AQ$426,Incurred_Nominal!$AG$1,FALSE),0))</f>
        <v>0</v>
      </c>
      <c r="L314" s="13">
        <f>IF(VLOOKUP($C314,Incurred_Nominal!$A$25:$AQ$426,Incurred_Nominal!$AL$1,FALSE)="Commissioned Extra",0,
IF(VLOOKUP($C314,Incurred_Nominal!$A$25:$AQ$426,Incurred_Nominal!$AK$1,FALSE)=L$4,VLOOKUP($C314,Incurred_Nominal!$A$25:$AQ$426,Incurred_Nominal!$AG$1,FALSE),0))</f>
        <v>6957677.4050282137</v>
      </c>
      <c r="M314" s="232">
        <f t="shared" si="23"/>
        <v>6957677.4050282137</v>
      </c>
      <c r="N314" s="232">
        <f t="shared" si="24"/>
        <v>2028</v>
      </c>
      <c r="P314" s="232">
        <f>(VLOOKUP($C314,Incurred_Real!$A$25:$BR$427,Incurred_Real!AS$1,FALSE))*$M314</f>
        <v>0</v>
      </c>
      <c r="Q314" s="232">
        <f>(VLOOKUP($C314,Incurred_Real!$A$25:$BR$427,Incurred_Real!AT$1,FALSE))*$M314</f>
        <v>0</v>
      </c>
      <c r="R314" s="232">
        <f>(VLOOKUP($C314,Incurred_Real!$A$25:$BR$427,Incurred_Real!AU$1,FALSE))*$M314</f>
        <v>0</v>
      </c>
      <c r="S314" s="232">
        <f>(VLOOKUP($C314,Incurred_Real!$A$25:$BR$427,Incurred_Real!AV$1,FALSE))*$M314</f>
        <v>0</v>
      </c>
      <c r="T314" s="232">
        <f>(VLOOKUP($C314,Incurred_Real!$A$25:$BR$427,Incurred_Real!AW$1,FALSE))*$M314</f>
        <v>0</v>
      </c>
      <c r="U314" s="232">
        <f>(VLOOKUP($C314,Incurred_Real!$A$25:$BR$427,Incurred_Real!AX$1,FALSE))*$M314</f>
        <v>0</v>
      </c>
      <c r="V314" s="232">
        <f>(VLOOKUP($C314,Incurred_Real!$A$25:$BR$427,Incurred_Real!AY$1,FALSE))*$M314</f>
        <v>0</v>
      </c>
      <c r="W314" s="232">
        <f>(VLOOKUP($C314,Incurred_Real!$A$25:$BR$427,Incurred_Real!AZ$1,FALSE))*$M314</f>
        <v>0</v>
      </c>
      <c r="X314" s="232">
        <f>(VLOOKUP($C314,Incurred_Real!$A$25:$BR$427,Incurred_Real!BA$1,FALSE))*$M314</f>
        <v>0</v>
      </c>
      <c r="Y314" s="232">
        <f>(VLOOKUP($C314,Incurred_Real!$A$25:$BR$427,Incurred_Real!BB$1,FALSE))*$M314</f>
        <v>0</v>
      </c>
      <c r="Z314" s="232">
        <f>(VLOOKUP($C314,Incurred_Real!$A$25:$BR$427,Incurred_Real!BC$1,FALSE))*$M314</f>
        <v>0</v>
      </c>
      <c r="AA314" s="232">
        <f>(VLOOKUP($C314,Incurred_Real!$A$25:$BR$427,Incurred_Real!BD$1,FALSE))*$M314</f>
        <v>0</v>
      </c>
      <c r="AB314" s="232">
        <f>(VLOOKUP($C314,Incurred_Real!$A$25:$BR$427,Incurred_Real!BE$1,FALSE))*$M314</f>
        <v>0</v>
      </c>
      <c r="AC314" s="232">
        <f>(VLOOKUP($C314,Incurred_Real!$A$25:$BR$427,Incurred_Real!BF$1,FALSE))*$M314</f>
        <v>0</v>
      </c>
      <c r="AD314" s="232">
        <f>(VLOOKUP($C314,Incurred_Real!$A$25:$BR$427,Incurred_Real!BG$1,FALSE))*$M314</f>
        <v>6957677.4050282137</v>
      </c>
      <c r="AE314" s="232">
        <f>(VLOOKUP($C314,Incurred_Real!$A$25:$BR$427,Incurred_Real!BH$1,FALSE))*$M314</f>
        <v>0</v>
      </c>
      <c r="AF314" s="232">
        <f>(VLOOKUP($C314,Incurred_Real!$A$25:$BR$427,Incurred_Real!BI$1,FALSE))*$M314</f>
        <v>0</v>
      </c>
      <c r="AG314" s="232">
        <f>(VLOOKUP($C314,Incurred_Real!$A$25:$BR$427,Incurred_Real!BJ$1,FALSE))*$M314</f>
        <v>0</v>
      </c>
      <c r="AH314" s="232">
        <f>(VLOOKUP($C314,Incurred_Real!$A$25:$BR$427,Incurred_Real!BK$1,FALSE))*$M314</f>
        <v>0</v>
      </c>
      <c r="AI314" s="232">
        <f>(VLOOKUP($C314,Incurred_Real!$A$25:$BR$427,Incurred_Real!BL$1,FALSE))*$M314</f>
        <v>0</v>
      </c>
      <c r="AJ314" s="232">
        <f>(VLOOKUP($C314,Incurred_Real!$A$25:$BR$427,Incurred_Real!BM$1,FALSE))*$M314</f>
        <v>0</v>
      </c>
      <c r="AK314" s="232">
        <f>(VLOOKUP($C314,Incurred_Real!$A$25:$BR$427,Incurred_Real!BN$1,FALSE))*$M314</f>
        <v>0</v>
      </c>
      <c r="AL314" s="232">
        <f>(VLOOKUP($C314,Incurred_Real!$A$25:$BR$427,Incurred_Real!BO$1,FALSE))*$M314</f>
        <v>0</v>
      </c>
      <c r="AM314" s="232">
        <f>(VLOOKUP($C314,Incurred_Real!$A$25:$BR$427,Incurred_Real!BP$1,FALSE))*$M314</f>
        <v>0</v>
      </c>
      <c r="AN314" s="232">
        <f>(VLOOKUP($C314,Incurred_Real!$A$25:$BR$427,Incurred_Real!BQ$1,FALSE))*$M314</f>
        <v>0</v>
      </c>
      <c r="AO314" s="232">
        <f>(VLOOKUP($C314,Incurred_Real!$A$25:$BR$427,Incurred_Real!BR$1,FALSE))*$M314</f>
        <v>0</v>
      </c>
      <c r="AP314" s="232">
        <f t="shared" si="25"/>
        <v>6957677.4050282137</v>
      </c>
      <c r="AR314" s="232" t="b">
        <f t="shared" si="26"/>
        <v>1</v>
      </c>
    </row>
    <row r="315" spans="3:44" x14ac:dyDescent="0.15">
      <c r="C315" s="11" t="s">
        <v>972</v>
      </c>
      <c r="D315" s="11" t="str">
        <f>VLOOKUP(C315,'Project List'!$A$9:$AG$360,'Project List'!$G$1,FALSE)</f>
        <v>Telecommunications Management System Software Replacement 20</v>
      </c>
      <c r="E315" s="11" t="str">
        <f>VLOOKUP($C315,Incurred_Real!$A$24:$E$376,Incurred_Real!$D$1,FALSE)</f>
        <v>Replacement</v>
      </c>
      <c r="F315" s="13">
        <f>IF(VLOOKUP($C315,Incurred_Nominal!$A$25:$AQ$426,Incurred_Nominal!$AL$1,FALSE)="Commissioned Extra",0,
IF(VLOOKUP($C315,Incurred_Nominal!$A$25:$AQ$426,Incurred_Nominal!$AK$1,FALSE)=F$4,VLOOKUP($C315,Incurred_Nominal!$A$25:$AQ$426,Incurred_Nominal!$AG$1,FALSE),0))</f>
        <v>0</v>
      </c>
      <c r="G315" s="13">
        <f>IF(VLOOKUP($C315,Incurred_Nominal!$A$25:$AQ$426,Incurred_Nominal!$AL$1,FALSE)="Commissioned Extra",0,
IF(VLOOKUP($C315,Incurred_Nominal!$A$25:$AQ$426,Incurred_Nominal!$AK$1,FALSE)=G$4,VLOOKUP($C315,Incurred_Nominal!$A$25:$AQ$426,Incurred_Nominal!$AG$1,FALSE),0))</f>
        <v>0</v>
      </c>
      <c r="H315" s="13">
        <f>IF(VLOOKUP($C315,Incurred_Nominal!$A$25:$AQ$426,Incurred_Nominal!$AL$1,FALSE)="Commissioned Extra",0,
IF(VLOOKUP($C315,Incurred_Nominal!$A$25:$AQ$426,Incurred_Nominal!$AK$1,FALSE)=H$4,VLOOKUP($C315,Incurred_Nominal!$A$25:$AQ$426,Incurred_Nominal!$AG$1,FALSE),0))</f>
        <v>0</v>
      </c>
      <c r="I315" s="13">
        <f>IF(VLOOKUP($C315,Incurred_Nominal!$A$25:$AQ$426,Incurred_Nominal!$AL$1,FALSE)="Commissioned Extra",0,
IF(VLOOKUP($C315,Incurred_Nominal!$A$25:$AQ$426,Incurred_Nominal!$AK$1,FALSE)=I$4,VLOOKUP($C315,Incurred_Nominal!$A$25:$AQ$426,Incurred_Nominal!$AG$1,FALSE),0))</f>
        <v>0</v>
      </c>
      <c r="J315" s="13">
        <f>IF(VLOOKUP($C315,Incurred_Nominal!$A$25:$AQ$426,Incurred_Nominal!$AL$1,FALSE)="Commissioned Extra",0,
IF(VLOOKUP($C315,Incurred_Nominal!$A$25:$AQ$426,Incurred_Nominal!$AK$1,FALSE)=J$4,VLOOKUP($C315,Incurred_Nominal!$A$25:$AQ$426,Incurred_Nominal!$AG$1,FALSE),0))</f>
        <v>0</v>
      </c>
      <c r="K315" s="13">
        <f>IF(VLOOKUP($C315,Incurred_Nominal!$A$25:$AQ$426,Incurred_Nominal!$AL$1,FALSE)="Commissioned Extra",0,
IF(VLOOKUP($C315,Incurred_Nominal!$A$25:$AQ$426,Incurred_Nominal!$AK$1,FALSE)=K$4,VLOOKUP($C315,Incurred_Nominal!$A$25:$AQ$426,Incurred_Nominal!$AG$1,FALSE),0))</f>
        <v>0</v>
      </c>
      <c r="L315" s="13">
        <f>IF(VLOOKUP($C315,Incurred_Nominal!$A$25:$AQ$426,Incurred_Nominal!$AL$1,FALSE)="Commissioned Extra",0,
IF(VLOOKUP($C315,Incurred_Nominal!$A$25:$AQ$426,Incurred_Nominal!$AK$1,FALSE)=L$4,VLOOKUP($C315,Incurred_Nominal!$A$25:$AQ$426,Incurred_Nominal!$AG$1,FALSE),0))</f>
        <v>2436088.7949780538</v>
      </c>
      <c r="M315" s="232">
        <f t="shared" si="23"/>
        <v>2436088.7949780538</v>
      </c>
      <c r="N315" s="232">
        <f t="shared" si="24"/>
        <v>2028</v>
      </c>
      <c r="P315" s="232">
        <f>(VLOOKUP($C315,Incurred_Real!$A$25:$BR$427,Incurred_Real!AS$1,FALSE))*$M315</f>
        <v>0</v>
      </c>
      <c r="Q315" s="232">
        <f>(VLOOKUP($C315,Incurred_Real!$A$25:$BR$427,Incurred_Real!AT$1,FALSE))*$M315</f>
        <v>0</v>
      </c>
      <c r="R315" s="232">
        <f>(VLOOKUP($C315,Incurred_Real!$A$25:$BR$427,Incurred_Real!AU$1,FALSE))*$M315</f>
        <v>0</v>
      </c>
      <c r="S315" s="232">
        <f>(VLOOKUP($C315,Incurred_Real!$A$25:$BR$427,Incurred_Real!AV$1,FALSE))*$M315</f>
        <v>2436088.7949780538</v>
      </c>
      <c r="T315" s="232">
        <f>(VLOOKUP($C315,Incurred_Real!$A$25:$BR$427,Incurred_Real!AW$1,FALSE))*$M315</f>
        <v>0</v>
      </c>
      <c r="U315" s="232">
        <f>(VLOOKUP($C315,Incurred_Real!$A$25:$BR$427,Incurred_Real!AX$1,FALSE))*$M315</f>
        <v>0</v>
      </c>
      <c r="V315" s="232">
        <f>(VLOOKUP($C315,Incurred_Real!$A$25:$BR$427,Incurred_Real!AY$1,FALSE))*$M315</f>
        <v>0</v>
      </c>
      <c r="W315" s="232">
        <f>(VLOOKUP($C315,Incurred_Real!$A$25:$BR$427,Incurred_Real!AZ$1,FALSE))*$M315</f>
        <v>0</v>
      </c>
      <c r="X315" s="232">
        <f>(VLOOKUP($C315,Incurred_Real!$A$25:$BR$427,Incurred_Real!BA$1,FALSE))*$M315</f>
        <v>0</v>
      </c>
      <c r="Y315" s="232">
        <f>(VLOOKUP($C315,Incurred_Real!$A$25:$BR$427,Incurred_Real!BB$1,FALSE))*$M315</f>
        <v>0</v>
      </c>
      <c r="Z315" s="232">
        <f>(VLOOKUP($C315,Incurred_Real!$A$25:$BR$427,Incurred_Real!BC$1,FALSE))*$M315</f>
        <v>0</v>
      </c>
      <c r="AA315" s="232">
        <f>(VLOOKUP($C315,Incurred_Real!$A$25:$BR$427,Incurred_Real!BD$1,FALSE))*$M315</f>
        <v>0</v>
      </c>
      <c r="AB315" s="232">
        <f>(VLOOKUP($C315,Incurred_Real!$A$25:$BR$427,Incurred_Real!BE$1,FALSE))*$M315</f>
        <v>0</v>
      </c>
      <c r="AC315" s="232">
        <f>(VLOOKUP($C315,Incurred_Real!$A$25:$BR$427,Incurred_Real!BF$1,FALSE))*$M315</f>
        <v>0</v>
      </c>
      <c r="AD315" s="232">
        <f>(VLOOKUP($C315,Incurred_Real!$A$25:$BR$427,Incurred_Real!BG$1,FALSE))*$M315</f>
        <v>0</v>
      </c>
      <c r="AE315" s="232">
        <f>(VLOOKUP($C315,Incurred_Real!$A$25:$BR$427,Incurred_Real!BH$1,FALSE))*$M315</f>
        <v>0</v>
      </c>
      <c r="AF315" s="232">
        <f>(VLOOKUP($C315,Incurred_Real!$A$25:$BR$427,Incurred_Real!BI$1,FALSE))*$M315</f>
        <v>0</v>
      </c>
      <c r="AG315" s="232">
        <f>(VLOOKUP($C315,Incurred_Real!$A$25:$BR$427,Incurred_Real!BJ$1,FALSE))*$M315</f>
        <v>0</v>
      </c>
      <c r="AH315" s="232">
        <f>(VLOOKUP($C315,Incurred_Real!$A$25:$BR$427,Incurred_Real!BK$1,FALSE))*$M315</f>
        <v>0</v>
      </c>
      <c r="AI315" s="232">
        <f>(VLOOKUP($C315,Incurred_Real!$A$25:$BR$427,Incurred_Real!BL$1,FALSE))*$M315</f>
        <v>0</v>
      </c>
      <c r="AJ315" s="232">
        <f>(VLOOKUP($C315,Incurred_Real!$A$25:$BR$427,Incurred_Real!BM$1,FALSE))*$M315</f>
        <v>0</v>
      </c>
      <c r="AK315" s="232">
        <f>(VLOOKUP($C315,Incurred_Real!$A$25:$BR$427,Incurred_Real!BN$1,FALSE))*$M315</f>
        <v>0</v>
      </c>
      <c r="AL315" s="232">
        <f>(VLOOKUP($C315,Incurred_Real!$A$25:$BR$427,Incurred_Real!BO$1,FALSE))*$M315</f>
        <v>0</v>
      </c>
      <c r="AM315" s="232">
        <f>(VLOOKUP($C315,Incurred_Real!$A$25:$BR$427,Incurred_Real!BP$1,FALSE))*$M315</f>
        <v>0</v>
      </c>
      <c r="AN315" s="232">
        <f>(VLOOKUP($C315,Incurred_Real!$A$25:$BR$427,Incurred_Real!BQ$1,FALSE))*$M315</f>
        <v>0</v>
      </c>
      <c r="AO315" s="232">
        <f>(VLOOKUP($C315,Incurred_Real!$A$25:$BR$427,Incurred_Real!BR$1,FALSE))*$M315</f>
        <v>0</v>
      </c>
      <c r="AP315" s="232">
        <f t="shared" si="25"/>
        <v>2436088.7949780538</v>
      </c>
      <c r="AR315" s="232" t="b">
        <f t="shared" si="26"/>
        <v>1</v>
      </c>
    </row>
    <row r="316" spans="3:44" x14ac:dyDescent="0.15">
      <c r="C316" s="11" t="s">
        <v>973</v>
      </c>
      <c r="D316" s="11" t="str">
        <f>VLOOKUP(C316,'Project List'!$A$9:$AG$360,'Project List'!$G$1,FALSE)</f>
        <v>Telecommunications Asset Replacement 2024-2028</v>
      </c>
      <c r="E316" s="11" t="str">
        <f>VLOOKUP($C316,Incurred_Real!$A$24:$E$376,Incurred_Real!$D$1,FALSE)</f>
        <v>Replacement</v>
      </c>
      <c r="F316" s="13">
        <f>IF(VLOOKUP($C316,Incurred_Nominal!$A$25:$AQ$426,Incurred_Nominal!$AL$1,FALSE)="Commissioned Extra",0,
IF(VLOOKUP($C316,Incurred_Nominal!$A$25:$AQ$426,Incurred_Nominal!$AK$1,FALSE)=F$4,VLOOKUP($C316,Incurred_Nominal!$A$25:$AQ$426,Incurred_Nominal!$AG$1,FALSE),0))</f>
        <v>0</v>
      </c>
      <c r="G316" s="13">
        <f>IF(VLOOKUP($C316,Incurred_Nominal!$A$25:$AQ$426,Incurred_Nominal!$AL$1,FALSE)="Commissioned Extra",0,
IF(VLOOKUP($C316,Incurred_Nominal!$A$25:$AQ$426,Incurred_Nominal!$AK$1,FALSE)=G$4,VLOOKUP($C316,Incurred_Nominal!$A$25:$AQ$426,Incurred_Nominal!$AG$1,FALSE),0))</f>
        <v>0</v>
      </c>
      <c r="H316" s="13">
        <f>IF(VLOOKUP($C316,Incurred_Nominal!$A$25:$AQ$426,Incurred_Nominal!$AL$1,FALSE)="Commissioned Extra",0,
IF(VLOOKUP($C316,Incurred_Nominal!$A$25:$AQ$426,Incurred_Nominal!$AK$1,FALSE)=H$4,VLOOKUP($C316,Incurred_Nominal!$A$25:$AQ$426,Incurred_Nominal!$AG$1,FALSE),0))</f>
        <v>0</v>
      </c>
      <c r="I316" s="13">
        <f>IF(VLOOKUP($C316,Incurred_Nominal!$A$25:$AQ$426,Incurred_Nominal!$AL$1,FALSE)="Commissioned Extra",0,
IF(VLOOKUP($C316,Incurred_Nominal!$A$25:$AQ$426,Incurred_Nominal!$AK$1,FALSE)=I$4,VLOOKUP($C316,Incurred_Nominal!$A$25:$AQ$426,Incurred_Nominal!$AG$1,FALSE),0))</f>
        <v>0</v>
      </c>
      <c r="J316" s="13">
        <f>IF(VLOOKUP($C316,Incurred_Nominal!$A$25:$AQ$426,Incurred_Nominal!$AL$1,FALSE)="Commissioned Extra",0,
IF(VLOOKUP($C316,Incurred_Nominal!$A$25:$AQ$426,Incurred_Nominal!$AK$1,FALSE)=J$4,VLOOKUP($C316,Incurred_Nominal!$A$25:$AQ$426,Incurred_Nominal!$AG$1,FALSE),0))</f>
        <v>0</v>
      </c>
      <c r="K316" s="13">
        <f>IF(VLOOKUP($C316,Incurred_Nominal!$A$25:$AQ$426,Incurred_Nominal!$AL$1,FALSE)="Commissioned Extra",0,
IF(VLOOKUP($C316,Incurred_Nominal!$A$25:$AQ$426,Incurred_Nominal!$AK$1,FALSE)=K$4,VLOOKUP($C316,Incurred_Nominal!$A$25:$AQ$426,Incurred_Nominal!$AG$1,FALSE),0))</f>
        <v>0</v>
      </c>
      <c r="L316" s="13">
        <f>IF(VLOOKUP($C316,Incurred_Nominal!$A$25:$AQ$426,Incurred_Nominal!$AL$1,FALSE)="Commissioned Extra",0,
IF(VLOOKUP($C316,Incurred_Nominal!$A$25:$AQ$426,Incurred_Nominal!$AK$1,FALSE)=L$4,VLOOKUP($C316,Incurred_Nominal!$A$25:$AQ$426,Incurred_Nominal!$AG$1,FALSE),0))</f>
        <v>12234812.371722037</v>
      </c>
      <c r="M316" s="232">
        <f t="shared" si="23"/>
        <v>12234812.371722037</v>
      </c>
      <c r="N316" s="232">
        <f t="shared" si="24"/>
        <v>2028</v>
      </c>
      <c r="P316" s="232">
        <f>(VLOOKUP($C316,Incurred_Real!$A$25:$BR$427,Incurred_Real!AS$1,FALSE))*$M316</f>
        <v>0</v>
      </c>
      <c r="Q316" s="232">
        <f>(VLOOKUP($C316,Incurred_Real!$A$25:$BR$427,Incurred_Real!AT$1,FALSE))*$M316</f>
        <v>389647.8201456067</v>
      </c>
      <c r="R316" s="232">
        <f>(VLOOKUP($C316,Incurred_Real!$A$25:$BR$427,Incurred_Real!AU$1,FALSE))*$M316</f>
        <v>0</v>
      </c>
      <c r="S316" s="232">
        <f>(VLOOKUP($C316,Incurred_Real!$A$25:$BR$427,Incurred_Real!AV$1,FALSE))*$M316</f>
        <v>0</v>
      </c>
      <c r="T316" s="232">
        <f>(VLOOKUP($C316,Incurred_Real!$A$25:$BR$427,Incurred_Real!AW$1,FALSE))*$M316</f>
        <v>0</v>
      </c>
      <c r="U316" s="232">
        <f>(VLOOKUP($C316,Incurred_Real!$A$25:$BR$427,Incurred_Real!AX$1,FALSE))*$M316</f>
        <v>0</v>
      </c>
      <c r="V316" s="232">
        <f>(VLOOKUP($C316,Incurred_Real!$A$25:$BR$427,Incurred_Real!AY$1,FALSE))*$M316</f>
        <v>0</v>
      </c>
      <c r="W316" s="232">
        <f>(VLOOKUP($C316,Incurred_Real!$A$25:$BR$427,Incurred_Real!AZ$1,FALSE))*$M316</f>
        <v>0</v>
      </c>
      <c r="X316" s="232">
        <f>(VLOOKUP($C316,Incurred_Real!$A$25:$BR$427,Incurred_Real!BA$1,FALSE))*$M316</f>
        <v>0</v>
      </c>
      <c r="Y316" s="232">
        <f>(VLOOKUP($C316,Incurred_Real!$A$25:$BR$427,Incurred_Real!BB$1,FALSE))*$M316</f>
        <v>0</v>
      </c>
      <c r="Z316" s="232">
        <f>(VLOOKUP($C316,Incurred_Real!$A$25:$BR$427,Incurred_Real!BC$1,FALSE))*$M316</f>
        <v>0</v>
      </c>
      <c r="AA316" s="232">
        <f>(VLOOKUP($C316,Incurred_Real!$A$25:$BR$427,Incurred_Real!BD$1,FALSE))*$M316</f>
        <v>0</v>
      </c>
      <c r="AB316" s="232">
        <f>(VLOOKUP($C316,Incurred_Real!$A$25:$BR$427,Incurred_Real!BE$1,FALSE))*$M316</f>
        <v>0</v>
      </c>
      <c r="AC316" s="232">
        <f>(VLOOKUP($C316,Incurred_Real!$A$25:$BR$427,Incurred_Real!BF$1,FALSE))*$M316</f>
        <v>0</v>
      </c>
      <c r="AD316" s="232">
        <f>(VLOOKUP($C316,Incurred_Real!$A$25:$BR$427,Incurred_Real!BG$1,FALSE))*$M316</f>
        <v>0</v>
      </c>
      <c r="AE316" s="232">
        <f>(VLOOKUP($C316,Incurred_Real!$A$25:$BR$427,Incurred_Real!BH$1,FALSE))*$M316</f>
        <v>0</v>
      </c>
      <c r="AF316" s="232">
        <f>(VLOOKUP($C316,Incurred_Real!$A$25:$BR$427,Incurred_Real!BI$1,FALSE))*$M316</f>
        <v>0</v>
      </c>
      <c r="AG316" s="232">
        <f>(VLOOKUP($C316,Incurred_Real!$A$25:$BR$427,Incurred_Real!BJ$1,FALSE))*$M316</f>
        <v>0</v>
      </c>
      <c r="AH316" s="232">
        <f>(VLOOKUP($C316,Incurred_Real!$A$25:$BR$427,Incurred_Real!BK$1,FALSE))*$M316</f>
        <v>0</v>
      </c>
      <c r="AI316" s="232">
        <f>(VLOOKUP($C316,Incurred_Real!$A$25:$BR$427,Incurred_Real!BL$1,FALSE))*$M316</f>
        <v>0</v>
      </c>
      <c r="AJ316" s="232">
        <f>(VLOOKUP($C316,Incurred_Real!$A$25:$BR$427,Incurred_Real!BM$1,FALSE))*$M316</f>
        <v>0</v>
      </c>
      <c r="AK316" s="232">
        <f>(VLOOKUP($C316,Incurred_Real!$A$25:$BR$427,Incurred_Real!BN$1,FALSE))*$M316</f>
        <v>0</v>
      </c>
      <c r="AL316" s="232">
        <f>(VLOOKUP($C316,Incurred_Real!$A$25:$BR$427,Incurred_Real!BO$1,FALSE))*$M316</f>
        <v>0</v>
      </c>
      <c r="AM316" s="232">
        <f>(VLOOKUP($C316,Incurred_Real!$A$25:$BR$427,Incurred_Real!BP$1,FALSE))*$M316</f>
        <v>0</v>
      </c>
      <c r="AN316" s="232">
        <f>(VLOOKUP($C316,Incurred_Real!$A$25:$BR$427,Incurred_Real!BQ$1,FALSE))*$M316</f>
        <v>0</v>
      </c>
      <c r="AO316" s="232">
        <f>(VLOOKUP($C316,Incurred_Real!$A$25:$BR$427,Incurred_Real!BR$1,FALSE))*$M316</f>
        <v>11845164.55157643</v>
      </c>
      <c r="AP316" s="232">
        <f t="shared" si="25"/>
        <v>12234812.371722037</v>
      </c>
      <c r="AR316" s="232" t="b">
        <f t="shared" si="26"/>
        <v>1</v>
      </c>
    </row>
    <row r="317" spans="3:44" x14ac:dyDescent="0.15">
      <c r="C317" s="11" t="s">
        <v>986</v>
      </c>
      <c r="D317" s="11" t="str">
        <f>VLOOKUP(C317,'Project List'!$A$9:$AG$360,'Project List'!$G$1,FALSE)</f>
        <v>Power Quality Monitoring Installation</v>
      </c>
      <c r="E317" s="11" t="str">
        <f>VLOOKUP($C317,Incurred_Real!$A$24:$E$376,Incurred_Real!$D$1,FALSE)</f>
        <v>Security/Compliance</v>
      </c>
      <c r="F317" s="13">
        <f>IF(VLOOKUP($C317,Incurred_Nominal!$A$25:$AQ$426,Incurred_Nominal!$AL$1,FALSE)="Commissioned Extra",0,
IF(VLOOKUP($C317,Incurred_Nominal!$A$25:$AQ$426,Incurred_Nominal!$AK$1,FALSE)=F$4,VLOOKUP($C317,Incurred_Nominal!$A$25:$AQ$426,Incurred_Nominal!$AG$1,FALSE),0))</f>
        <v>0</v>
      </c>
      <c r="G317" s="13">
        <f>IF(VLOOKUP($C317,Incurred_Nominal!$A$25:$AQ$426,Incurred_Nominal!$AL$1,FALSE)="Commissioned Extra",0,
IF(VLOOKUP($C317,Incurred_Nominal!$A$25:$AQ$426,Incurred_Nominal!$AK$1,FALSE)=G$4,VLOOKUP($C317,Incurred_Nominal!$A$25:$AQ$426,Incurred_Nominal!$AG$1,FALSE),0))</f>
        <v>0</v>
      </c>
      <c r="H317" s="13">
        <f>IF(VLOOKUP($C317,Incurred_Nominal!$A$25:$AQ$426,Incurred_Nominal!$AL$1,FALSE)="Commissioned Extra",0,
IF(VLOOKUP($C317,Incurred_Nominal!$A$25:$AQ$426,Incurred_Nominal!$AK$1,FALSE)=H$4,VLOOKUP($C317,Incurred_Nominal!$A$25:$AQ$426,Incurred_Nominal!$AG$1,FALSE),0))</f>
        <v>0</v>
      </c>
      <c r="I317" s="13">
        <f>IF(VLOOKUP($C317,Incurred_Nominal!$A$25:$AQ$426,Incurred_Nominal!$AL$1,FALSE)="Commissioned Extra",0,
IF(VLOOKUP($C317,Incurred_Nominal!$A$25:$AQ$426,Incurred_Nominal!$AK$1,FALSE)=I$4,VLOOKUP($C317,Incurred_Nominal!$A$25:$AQ$426,Incurred_Nominal!$AG$1,FALSE),0))</f>
        <v>0</v>
      </c>
      <c r="J317" s="13">
        <f>IF(VLOOKUP($C317,Incurred_Nominal!$A$25:$AQ$426,Incurred_Nominal!$AL$1,FALSE)="Commissioned Extra",0,
IF(VLOOKUP($C317,Incurred_Nominal!$A$25:$AQ$426,Incurred_Nominal!$AK$1,FALSE)=J$4,VLOOKUP($C317,Incurred_Nominal!$A$25:$AQ$426,Incurred_Nominal!$AG$1,FALSE),0))</f>
        <v>0</v>
      </c>
      <c r="K317" s="13">
        <f>IF(VLOOKUP($C317,Incurred_Nominal!$A$25:$AQ$426,Incurred_Nominal!$AL$1,FALSE)="Commissioned Extra",0,
IF(VLOOKUP($C317,Incurred_Nominal!$A$25:$AQ$426,Incurred_Nominal!$AK$1,FALSE)=K$4,VLOOKUP($C317,Incurred_Nominal!$A$25:$AQ$426,Incurred_Nominal!$AG$1,FALSE),0))</f>
        <v>0</v>
      </c>
      <c r="L317" s="13">
        <f>IF(VLOOKUP($C317,Incurred_Nominal!$A$25:$AQ$426,Incurred_Nominal!$AL$1,FALSE)="Commissioned Extra",0,
IF(VLOOKUP($C317,Incurred_Nominal!$A$25:$AQ$426,Incurred_Nominal!$AK$1,FALSE)=L$4,VLOOKUP($C317,Incurred_Nominal!$A$25:$AQ$426,Incurred_Nominal!$AG$1,FALSE),0))</f>
        <v>5891470.406619342</v>
      </c>
      <c r="M317" s="232">
        <f t="shared" si="23"/>
        <v>5891470.406619342</v>
      </c>
      <c r="N317" s="232">
        <f t="shared" si="24"/>
        <v>2028</v>
      </c>
      <c r="P317" s="232">
        <f>(VLOOKUP($C317,Incurred_Real!$A$25:$BR$427,Incurred_Real!AS$1,FALSE))*$M317</f>
        <v>0</v>
      </c>
      <c r="Q317" s="232">
        <f>(VLOOKUP($C317,Incurred_Real!$A$25:$BR$427,Incurred_Real!AT$1,FALSE))*$M317</f>
        <v>0</v>
      </c>
      <c r="R317" s="232">
        <f>(VLOOKUP($C317,Incurred_Real!$A$25:$BR$427,Incurred_Real!AU$1,FALSE))*$M317</f>
        <v>0</v>
      </c>
      <c r="S317" s="232">
        <f>(VLOOKUP($C317,Incurred_Real!$A$25:$BR$427,Incurred_Real!AV$1,FALSE))*$M317</f>
        <v>0</v>
      </c>
      <c r="T317" s="232">
        <f>(VLOOKUP($C317,Incurred_Real!$A$25:$BR$427,Incurred_Real!AW$1,FALSE))*$M317</f>
        <v>0</v>
      </c>
      <c r="U317" s="232">
        <f>(VLOOKUP($C317,Incurred_Real!$A$25:$BR$427,Incurred_Real!AX$1,FALSE))*$M317</f>
        <v>0</v>
      </c>
      <c r="V317" s="232">
        <f>(VLOOKUP($C317,Incurred_Real!$A$25:$BR$427,Incurred_Real!AY$1,FALSE))*$M317</f>
        <v>0</v>
      </c>
      <c r="W317" s="232">
        <f>(VLOOKUP($C317,Incurred_Real!$A$25:$BR$427,Incurred_Real!AZ$1,FALSE))*$M317</f>
        <v>0</v>
      </c>
      <c r="X317" s="232">
        <f>(VLOOKUP($C317,Incurred_Real!$A$25:$BR$427,Incurred_Real!BA$1,FALSE))*$M317</f>
        <v>0</v>
      </c>
      <c r="Y317" s="232">
        <f>(VLOOKUP($C317,Incurred_Real!$A$25:$BR$427,Incurred_Real!BB$1,FALSE))*$M317</f>
        <v>1572457.9242368017</v>
      </c>
      <c r="Z317" s="232">
        <f>(VLOOKUP($C317,Incurred_Real!$A$25:$BR$427,Incurred_Real!BC$1,FALSE))*$M317</f>
        <v>0</v>
      </c>
      <c r="AA317" s="232">
        <f>(VLOOKUP($C317,Incurred_Real!$A$25:$BR$427,Incurred_Real!BD$1,FALSE))*$M317</f>
        <v>270544.85489632789</v>
      </c>
      <c r="AB317" s="232">
        <f>(VLOOKUP($C317,Incurred_Real!$A$25:$BR$427,Incurred_Real!BE$1,FALSE))*$M317</f>
        <v>0</v>
      </c>
      <c r="AC317" s="232">
        <f>(VLOOKUP($C317,Incurred_Real!$A$25:$BR$427,Incurred_Real!BF$1,FALSE))*$M317</f>
        <v>0</v>
      </c>
      <c r="AD317" s="232">
        <f>(VLOOKUP($C317,Incurred_Real!$A$25:$BR$427,Incurred_Real!BG$1,FALSE))*$M317</f>
        <v>4048467.6274862117</v>
      </c>
      <c r="AE317" s="232">
        <f>(VLOOKUP($C317,Incurred_Real!$A$25:$BR$427,Incurred_Real!BH$1,FALSE))*$M317</f>
        <v>0</v>
      </c>
      <c r="AF317" s="232">
        <f>(VLOOKUP($C317,Incurred_Real!$A$25:$BR$427,Incurred_Real!BI$1,FALSE))*$M317</f>
        <v>0</v>
      </c>
      <c r="AG317" s="232">
        <f>(VLOOKUP($C317,Incurred_Real!$A$25:$BR$427,Incurred_Real!BJ$1,FALSE))*$M317</f>
        <v>0</v>
      </c>
      <c r="AH317" s="232">
        <f>(VLOOKUP($C317,Incurred_Real!$A$25:$BR$427,Incurred_Real!BK$1,FALSE))*$M317</f>
        <v>0</v>
      </c>
      <c r="AI317" s="232">
        <f>(VLOOKUP($C317,Incurred_Real!$A$25:$BR$427,Incurred_Real!BL$1,FALSE))*$M317</f>
        <v>0</v>
      </c>
      <c r="AJ317" s="232">
        <f>(VLOOKUP($C317,Incurred_Real!$A$25:$BR$427,Incurred_Real!BM$1,FALSE))*$M317</f>
        <v>0</v>
      </c>
      <c r="AK317" s="232">
        <f>(VLOOKUP($C317,Incurred_Real!$A$25:$BR$427,Incurred_Real!BN$1,FALSE))*$M317</f>
        <v>0</v>
      </c>
      <c r="AL317" s="232">
        <f>(VLOOKUP($C317,Incurred_Real!$A$25:$BR$427,Incurred_Real!BO$1,FALSE))*$M317</f>
        <v>0</v>
      </c>
      <c r="AM317" s="232">
        <f>(VLOOKUP($C317,Incurred_Real!$A$25:$BR$427,Incurred_Real!BP$1,FALSE))*$M317</f>
        <v>0</v>
      </c>
      <c r="AN317" s="232">
        <f>(VLOOKUP($C317,Incurred_Real!$A$25:$BR$427,Incurred_Real!BQ$1,FALSE))*$M317</f>
        <v>0</v>
      </c>
      <c r="AO317" s="232">
        <f>(VLOOKUP($C317,Incurred_Real!$A$25:$BR$427,Incurred_Real!BR$1,FALSE))*$M317</f>
        <v>0</v>
      </c>
      <c r="AP317" s="232">
        <f t="shared" si="25"/>
        <v>5891470.4066193411</v>
      </c>
      <c r="AR317" s="232" t="b">
        <f t="shared" si="26"/>
        <v>1</v>
      </c>
    </row>
    <row r="318" spans="3:44" x14ac:dyDescent="0.15">
      <c r="C318" s="11" t="s">
        <v>903</v>
      </c>
      <c r="D318" s="11" t="str">
        <f>VLOOKUP(C318,'Project List'!$A$9:$AG$360,'Project List'!$G$1,FALSE)</f>
        <v>Para Emergency SVC Transformer Replacement</v>
      </c>
      <c r="E318" s="11" t="str">
        <f>VLOOKUP($C318,Incurred_Real!$A$24:$E$376,Incurred_Real!$D$1,FALSE)</f>
        <v>Replacement</v>
      </c>
      <c r="F318" s="13">
        <f>IF(VLOOKUP($C318,Incurred_Nominal!$A$25:$AQ$426,Incurred_Nominal!$AL$1,FALSE)="Commissioned Extra",0,
IF(VLOOKUP($C318,Incurred_Nominal!$A$25:$AQ$426,Incurred_Nominal!$AK$1,FALSE)=F$4,VLOOKUP($C318,Incurred_Nominal!$A$25:$AQ$426,Incurred_Nominal!$AG$1,FALSE),0))</f>
        <v>0</v>
      </c>
      <c r="G318" s="13">
        <f>IF(VLOOKUP($C318,Incurred_Nominal!$A$25:$AQ$426,Incurred_Nominal!$AL$1,FALSE)="Commissioned Extra",0,
IF(VLOOKUP($C318,Incurred_Nominal!$A$25:$AQ$426,Incurred_Nominal!$AK$1,FALSE)=G$4,VLOOKUP($C318,Incurred_Nominal!$A$25:$AQ$426,Incurred_Nominal!$AG$1,FALSE),0))</f>
        <v>0</v>
      </c>
      <c r="H318" s="13">
        <f>IF(VLOOKUP($C318,Incurred_Nominal!$A$25:$AQ$426,Incurred_Nominal!$AL$1,FALSE)="Commissioned Extra",0,
IF(VLOOKUP($C318,Incurred_Nominal!$A$25:$AQ$426,Incurred_Nominal!$AK$1,FALSE)=H$4,VLOOKUP($C318,Incurred_Nominal!$A$25:$AQ$426,Incurred_Nominal!$AG$1,FALSE),0))</f>
        <v>0</v>
      </c>
      <c r="I318" s="13">
        <f>IF(VLOOKUP($C318,Incurred_Nominal!$A$25:$AQ$426,Incurred_Nominal!$AL$1,FALSE)="Commissioned Extra",0,
IF(VLOOKUP($C318,Incurred_Nominal!$A$25:$AQ$426,Incurred_Nominal!$AK$1,FALSE)=I$4,VLOOKUP($C318,Incurred_Nominal!$A$25:$AQ$426,Incurred_Nominal!$AG$1,FALSE),0))</f>
        <v>0</v>
      </c>
      <c r="J318" s="13">
        <f>IF(VLOOKUP($C318,Incurred_Nominal!$A$25:$AQ$426,Incurred_Nominal!$AL$1,FALSE)="Commissioned Extra",0,
IF(VLOOKUP($C318,Incurred_Nominal!$A$25:$AQ$426,Incurred_Nominal!$AK$1,FALSE)=J$4,VLOOKUP($C318,Incurred_Nominal!$A$25:$AQ$426,Incurred_Nominal!$AG$1,FALSE),0))</f>
        <v>0</v>
      </c>
      <c r="K318" s="13">
        <f>IF(VLOOKUP($C318,Incurred_Nominal!$A$25:$AQ$426,Incurred_Nominal!$AL$1,FALSE)="Commissioned Extra",0,
IF(VLOOKUP($C318,Incurred_Nominal!$A$25:$AQ$426,Incurred_Nominal!$AK$1,FALSE)=K$4,VLOOKUP($C318,Incurred_Nominal!$A$25:$AQ$426,Incurred_Nominal!$AG$1,FALSE),0))</f>
        <v>0</v>
      </c>
      <c r="L318" s="13">
        <f>IF(VLOOKUP($C318,Incurred_Nominal!$A$25:$AQ$426,Incurred_Nominal!$AL$1,FALSE)="Commissioned Extra",0,
IF(VLOOKUP($C318,Incurred_Nominal!$A$25:$AQ$426,Incurred_Nominal!$AK$1,FALSE)=L$4,VLOOKUP($C318,Incurred_Nominal!$A$25:$AQ$426,Incurred_Nominal!$AG$1,FALSE),0))</f>
        <v>0</v>
      </c>
      <c r="M318" s="232">
        <f t="shared" si="23"/>
        <v>0</v>
      </c>
      <c r="N318" s="232" t="str">
        <f t="shared" si="24"/>
        <v/>
      </c>
      <c r="P318" s="232">
        <f>(VLOOKUP($C318,Incurred_Real!$A$25:$BR$427,Incurred_Real!AS$1,FALSE))*$M318</f>
        <v>0</v>
      </c>
      <c r="Q318" s="232">
        <f>(VLOOKUP($C318,Incurred_Real!$A$25:$BR$427,Incurred_Real!AT$1,FALSE))*$M318</f>
        <v>0</v>
      </c>
      <c r="R318" s="232">
        <f>(VLOOKUP($C318,Incurred_Real!$A$25:$BR$427,Incurred_Real!AU$1,FALSE))*$M318</f>
        <v>0</v>
      </c>
      <c r="S318" s="232">
        <f>(VLOOKUP($C318,Incurred_Real!$A$25:$BR$427,Incurred_Real!AV$1,FALSE))*$M318</f>
        <v>0</v>
      </c>
      <c r="T318" s="232">
        <f>(VLOOKUP($C318,Incurred_Real!$A$25:$BR$427,Incurred_Real!AW$1,FALSE))*$M318</f>
        <v>0</v>
      </c>
      <c r="U318" s="232">
        <f>(VLOOKUP($C318,Incurred_Real!$A$25:$BR$427,Incurred_Real!AX$1,FALSE))*$M318</f>
        <v>0</v>
      </c>
      <c r="V318" s="232">
        <f>(VLOOKUP($C318,Incurred_Real!$A$25:$BR$427,Incurred_Real!AY$1,FALSE))*$M318</f>
        <v>0</v>
      </c>
      <c r="W318" s="232">
        <f>(VLOOKUP($C318,Incurred_Real!$A$25:$BR$427,Incurred_Real!AZ$1,FALSE))*$M318</f>
        <v>0</v>
      </c>
      <c r="X318" s="232">
        <f>(VLOOKUP($C318,Incurred_Real!$A$25:$BR$427,Incurred_Real!BA$1,FALSE))*$M318</f>
        <v>0</v>
      </c>
      <c r="Y318" s="232">
        <f>(VLOOKUP($C318,Incurred_Real!$A$25:$BR$427,Incurred_Real!BB$1,FALSE))*$M318</f>
        <v>0</v>
      </c>
      <c r="Z318" s="232">
        <f>(VLOOKUP($C318,Incurred_Real!$A$25:$BR$427,Incurred_Real!BC$1,FALSE))*$M318</f>
        <v>0</v>
      </c>
      <c r="AA318" s="232">
        <f>(VLOOKUP($C318,Incurred_Real!$A$25:$BR$427,Incurred_Real!BD$1,FALSE))*$M318</f>
        <v>0</v>
      </c>
      <c r="AB318" s="232">
        <f>(VLOOKUP($C318,Incurred_Real!$A$25:$BR$427,Incurred_Real!BE$1,FALSE))*$M318</f>
        <v>0</v>
      </c>
      <c r="AC318" s="232">
        <f>(VLOOKUP($C318,Incurred_Real!$A$25:$BR$427,Incurred_Real!BF$1,FALSE))*$M318</f>
        <v>0</v>
      </c>
      <c r="AD318" s="232">
        <f>(VLOOKUP($C318,Incurred_Real!$A$25:$BR$427,Incurred_Real!BG$1,FALSE))*$M318</f>
        <v>0</v>
      </c>
      <c r="AE318" s="232">
        <f>(VLOOKUP($C318,Incurred_Real!$A$25:$BR$427,Incurred_Real!BH$1,FALSE))*$M318</f>
        <v>0</v>
      </c>
      <c r="AF318" s="232">
        <f>(VLOOKUP($C318,Incurred_Real!$A$25:$BR$427,Incurred_Real!BI$1,FALSE))*$M318</f>
        <v>0</v>
      </c>
      <c r="AG318" s="232">
        <f>(VLOOKUP($C318,Incurred_Real!$A$25:$BR$427,Incurred_Real!BJ$1,FALSE))*$M318</f>
        <v>0</v>
      </c>
      <c r="AH318" s="232">
        <f>(VLOOKUP($C318,Incurred_Real!$A$25:$BR$427,Incurred_Real!BK$1,FALSE))*$M318</f>
        <v>0</v>
      </c>
      <c r="AI318" s="232">
        <f>(VLOOKUP($C318,Incurred_Real!$A$25:$BR$427,Incurred_Real!BL$1,FALSE))*$M318</f>
        <v>0</v>
      </c>
      <c r="AJ318" s="232">
        <f>(VLOOKUP($C318,Incurred_Real!$A$25:$BR$427,Incurred_Real!BM$1,FALSE))*$M318</f>
        <v>0</v>
      </c>
      <c r="AK318" s="232">
        <f>(VLOOKUP($C318,Incurred_Real!$A$25:$BR$427,Incurred_Real!BN$1,FALSE))*$M318</f>
        <v>0</v>
      </c>
      <c r="AL318" s="232">
        <f>(VLOOKUP($C318,Incurred_Real!$A$25:$BR$427,Incurred_Real!BO$1,FALSE))*$M318</f>
        <v>0</v>
      </c>
      <c r="AM318" s="232">
        <f>(VLOOKUP($C318,Incurred_Real!$A$25:$BR$427,Incurred_Real!BP$1,FALSE))*$M318</f>
        <v>0</v>
      </c>
      <c r="AN318" s="232">
        <f>(VLOOKUP($C318,Incurred_Real!$A$25:$BR$427,Incurred_Real!BQ$1,FALSE))*$M318</f>
        <v>0</v>
      </c>
      <c r="AO318" s="232">
        <f>(VLOOKUP($C318,Incurred_Real!$A$25:$BR$427,Incurred_Real!BR$1,FALSE))*$M318</f>
        <v>0</v>
      </c>
      <c r="AP318" s="232">
        <f t="shared" si="25"/>
        <v>0</v>
      </c>
      <c r="AR318" s="232" t="b">
        <f t="shared" si="26"/>
        <v>1</v>
      </c>
    </row>
    <row r="319" spans="3:44" x14ac:dyDescent="0.15">
      <c r="C319" s="11" t="s">
        <v>904</v>
      </c>
      <c r="D319" s="11" t="str">
        <f>VLOOKUP(C319,'Project List'!$A$9:$AG$360,'Project List'!$G$1,FALSE)</f>
        <v>Emergency Unit Asset Replacement 2021-2023</v>
      </c>
      <c r="E319" s="11" t="str">
        <f>VLOOKUP($C319,Incurred_Real!$A$24:$E$376,Incurred_Real!$D$1,FALSE)</f>
        <v>Replacement</v>
      </c>
      <c r="F319" s="13">
        <f>IF(VLOOKUP($C319,Incurred_Nominal!$A$25:$AQ$426,Incurred_Nominal!$AL$1,FALSE)="Commissioned Extra",0,
IF(VLOOKUP($C319,Incurred_Nominal!$A$25:$AQ$426,Incurred_Nominal!$AK$1,FALSE)=F$4,VLOOKUP($C319,Incurred_Nominal!$A$25:$AQ$426,Incurred_Nominal!$AG$1,FALSE),0))</f>
        <v>0</v>
      </c>
      <c r="G319" s="13">
        <f>IF(VLOOKUP($C319,Incurred_Nominal!$A$25:$AQ$426,Incurred_Nominal!$AL$1,FALSE)="Commissioned Extra",0,
IF(VLOOKUP($C319,Incurred_Nominal!$A$25:$AQ$426,Incurred_Nominal!$AK$1,FALSE)=G$4,VLOOKUP($C319,Incurred_Nominal!$A$25:$AQ$426,Incurred_Nominal!$AG$1,FALSE),0))</f>
        <v>3069096.7923816228</v>
      </c>
      <c r="H319" s="13">
        <f>IF(VLOOKUP($C319,Incurred_Nominal!$A$25:$AQ$426,Incurred_Nominal!$AL$1,FALSE)="Commissioned Extra",0,
IF(VLOOKUP($C319,Incurred_Nominal!$A$25:$AQ$426,Incurred_Nominal!$AK$1,FALSE)=H$4,VLOOKUP($C319,Incurred_Nominal!$A$25:$AQ$426,Incurred_Nominal!$AG$1,FALSE),0))</f>
        <v>0</v>
      </c>
      <c r="I319" s="13">
        <f>IF(VLOOKUP($C319,Incurred_Nominal!$A$25:$AQ$426,Incurred_Nominal!$AL$1,FALSE)="Commissioned Extra",0,
IF(VLOOKUP($C319,Incurred_Nominal!$A$25:$AQ$426,Incurred_Nominal!$AK$1,FALSE)=I$4,VLOOKUP($C319,Incurred_Nominal!$A$25:$AQ$426,Incurred_Nominal!$AG$1,FALSE),0))</f>
        <v>0</v>
      </c>
      <c r="J319" s="13">
        <f>IF(VLOOKUP($C319,Incurred_Nominal!$A$25:$AQ$426,Incurred_Nominal!$AL$1,FALSE)="Commissioned Extra",0,
IF(VLOOKUP($C319,Incurred_Nominal!$A$25:$AQ$426,Incurred_Nominal!$AK$1,FALSE)=J$4,VLOOKUP($C319,Incurred_Nominal!$A$25:$AQ$426,Incurred_Nominal!$AG$1,FALSE),0))</f>
        <v>0</v>
      </c>
      <c r="K319" s="13">
        <f>IF(VLOOKUP($C319,Incurred_Nominal!$A$25:$AQ$426,Incurred_Nominal!$AL$1,FALSE)="Commissioned Extra",0,
IF(VLOOKUP($C319,Incurred_Nominal!$A$25:$AQ$426,Incurred_Nominal!$AK$1,FALSE)=K$4,VLOOKUP($C319,Incurred_Nominal!$A$25:$AQ$426,Incurred_Nominal!$AG$1,FALSE),0))</f>
        <v>0</v>
      </c>
      <c r="L319" s="13">
        <f>IF(VLOOKUP($C319,Incurred_Nominal!$A$25:$AQ$426,Incurred_Nominal!$AL$1,FALSE)="Commissioned Extra",0,
IF(VLOOKUP($C319,Incurred_Nominal!$A$25:$AQ$426,Incurred_Nominal!$AK$1,FALSE)=L$4,VLOOKUP($C319,Incurred_Nominal!$A$25:$AQ$426,Incurred_Nominal!$AG$1,FALSE),0))</f>
        <v>0</v>
      </c>
      <c r="M319" s="232">
        <f t="shared" si="23"/>
        <v>3069096.7923816228</v>
      </c>
      <c r="N319" s="232">
        <f t="shared" si="24"/>
        <v>2023</v>
      </c>
      <c r="P319" s="232">
        <f>(VLOOKUP($C319,Incurred_Real!$A$25:$BR$427,Incurred_Real!AS$1,FALSE))*$M319</f>
        <v>0</v>
      </c>
      <c r="Q319" s="232">
        <f>(VLOOKUP($C319,Incurred_Real!$A$25:$BR$427,Incurred_Real!AT$1,FALSE))*$M319</f>
        <v>0</v>
      </c>
      <c r="R319" s="232">
        <f>(VLOOKUP($C319,Incurred_Real!$A$25:$BR$427,Incurred_Real!AU$1,FALSE))*$M319</f>
        <v>0</v>
      </c>
      <c r="S319" s="232">
        <f>(VLOOKUP($C319,Incurred_Real!$A$25:$BR$427,Incurred_Real!AV$1,FALSE))*$M319</f>
        <v>0</v>
      </c>
      <c r="T319" s="232">
        <f>(VLOOKUP($C319,Incurred_Real!$A$25:$BR$427,Incurred_Real!AW$1,FALSE))*$M319</f>
        <v>0</v>
      </c>
      <c r="U319" s="232">
        <f>(VLOOKUP($C319,Incurred_Real!$A$25:$BR$427,Incurred_Real!AX$1,FALSE))*$M319</f>
        <v>0</v>
      </c>
      <c r="V319" s="232">
        <f>(VLOOKUP($C319,Incurred_Real!$A$25:$BR$427,Incurred_Real!AY$1,FALSE))*$M319</f>
        <v>0</v>
      </c>
      <c r="W319" s="232">
        <f>(VLOOKUP($C319,Incurred_Real!$A$25:$BR$427,Incurred_Real!AZ$1,FALSE))*$M319</f>
        <v>0</v>
      </c>
      <c r="X319" s="232">
        <f>(VLOOKUP($C319,Incurred_Real!$A$25:$BR$427,Incurred_Real!BA$1,FALSE))*$M319</f>
        <v>0</v>
      </c>
      <c r="Y319" s="232">
        <f>(VLOOKUP($C319,Incurred_Real!$A$25:$BR$427,Incurred_Real!BB$1,FALSE))*$M319</f>
        <v>3069096.7923816228</v>
      </c>
      <c r="Z319" s="232">
        <f>(VLOOKUP($C319,Incurred_Real!$A$25:$BR$427,Incurred_Real!BC$1,FALSE))*$M319</f>
        <v>0</v>
      </c>
      <c r="AA319" s="232">
        <f>(VLOOKUP($C319,Incurred_Real!$A$25:$BR$427,Incurred_Real!BD$1,FALSE))*$M319</f>
        <v>0</v>
      </c>
      <c r="AB319" s="232">
        <f>(VLOOKUP($C319,Incurred_Real!$A$25:$BR$427,Incurred_Real!BE$1,FALSE))*$M319</f>
        <v>0</v>
      </c>
      <c r="AC319" s="232">
        <f>(VLOOKUP($C319,Incurred_Real!$A$25:$BR$427,Incurred_Real!BF$1,FALSE))*$M319</f>
        <v>0</v>
      </c>
      <c r="AD319" s="232">
        <f>(VLOOKUP($C319,Incurred_Real!$A$25:$BR$427,Incurred_Real!BG$1,FALSE))*$M319</f>
        <v>0</v>
      </c>
      <c r="AE319" s="232">
        <f>(VLOOKUP($C319,Incurred_Real!$A$25:$BR$427,Incurred_Real!BH$1,FALSE))*$M319</f>
        <v>0</v>
      </c>
      <c r="AF319" s="232">
        <f>(VLOOKUP($C319,Incurred_Real!$A$25:$BR$427,Incurred_Real!BI$1,FALSE))*$M319</f>
        <v>0</v>
      </c>
      <c r="AG319" s="232">
        <f>(VLOOKUP($C319,Incurred_Real!$A$25:$BR$427,Incurred_Real!BJ$1,FALSE))*$M319</f>
        <v>0</v>
      </c>
      <c r="AH319" s="232">
        <f>(VLOOKUP($C319,Incurred_Real!$A$25:$BR$427,Incurred_Real!BK$1,FALSE))*$M319</f>
        <v>0</v>
      </c>
      <c r="AI319" s="232">
        <f>(VLOOKUP($C319,Incurred_Real!$A$25:$BR$427,Incurred_Real!BL$1,FALSE))*$M319</f>
        <v>0</v>
      </c>
      <c r="AJ319" s="232">
        <f>(VLOOKUP($C319,Incurred_Real!$A$25:$BR$427,Incurred_Real!BM$1,FALSE))*$M319</f>
        <v>0</v>
      </c>
      <c r="AK319" s="232">
        <f>(VLOOKUP($C319,Incurred_Real!$A$25:$BR$427,Incurred_Real!BN$1,FALSE))*$M319</f>
        <v>0</v>
      </c>
      <c r="AL319" s="232">
        <f>(VLOOKUP($C319,Incurred_Real!$A$25:$BR$427,Incurred_Real!BO$1,FALSE))*$M319</f>
        <v>0</v>
      </c>
      <c r="AM319" s="232">
        <f>(VLOOKUP($C319,Incurred_Real!$A$25:$BR$427,Incurred_Real!BP$1,FALSE))*$M319</f>
        <v>0</v>
      </c>
      <c r="AN319" s="232">
        <f>(VLOOKUP($C319,Incurred_Real!$A$25:$BR$427,Incurred_Real!BQ$1,FALSE))*$M319</f>
        <v>0</v>
      </c>
      <c r="AO319" s="232">
        <f>(VLOOKUP($C319,Incurred_Real!$A$25:$BR$427,Incurred_Real!BR$1,FALSE))*$M319</f>
        <v>0</v>
      </c>
      <c r="AP319" s="232">
        <f t="shared" si="25"/>
        <v>3069096.7923816228</v>
      </c>
      <c r="AR319" s="232" t="b">
        <f t="shared" si="26"/>
        <v>1</v>
      </c>
    </row>
    <row r="320" spans="3:44" x14ac:dyDescent="0.15">
      <c r="C320" s="11" t="s">
        <v>1149</v>
      </c>
      <c r="D320" s="11" t="str">
        <f>VLOOKUP(C320,'Project List'!$A$9:$AG$360,'Project List'!$G$1,FALSE)</f>
        <v>Corporate Modelling</v>
      </c>
      <c r="E320" s="11" t="str">
        <f>VLOOKUP($C320,Incurred_Real!$A$24:$E$376,Incurred_Real!$D$1,FALSE)</f>
        <v>Information Technology</v>
      </c>
      <c r="F320" s="13">
        <f>IF(VLOOKUP($C320,Incurred_Nominal!$A$25:$AQ$426,Incurred_Nominal!$AL$1,FALSE)="Commissioned Extra",0,
IF(VLOOKUP($C320,Incurred_Nominal!$A$25:$AQ$426,Incurred_Nominal!$AK$1,FALSE)=F$4,VLOOKUP($C320,Incurred_Nominal!$A$25:$AQ$426,Incurred_Nominal!$AG$1,FALSE),0))</f>
        <v>448163.14775276894</v>
      </c>
      <c r="G320" s="13">
        <f>IF(VLOOKUP($C320,Incurred_Nominal!$A$25:$AQ$426,Incurred_Nominal!$AL$1,FALSE)="Commissioned Extra",0,
IF(VLOOKUP($C320,Incurred_Nominal!$A$25:$AQ$426,Incurred_Nominal!$AK$1,FALSE)=G$4,VLOOKUP($C320,Incurred_Nominal!$A$25:$AQ$426,Incurred_Nominal!$AG$1,FALSE),0))</f>
        <v>0</v>
      </c>
      <c r="H320" s="13">
        <f>IF(VLOOKUP($C320,Incurred_Nominal!$A$25:$AQ$426,Incurred_Nominal!$AL$1,FALSE)="Commissioned Extra",0,
IF(VLOOKUP($C320,Incurred_Nominal!$A$25:$AQ$426,Incurred_Nominal!$AK$1,FALSE)=H$4,VLOOKUP($C320,Incurred_Nominal!$A$25:$AQ$426,Incurred_Nominal!$AG$1,FALSE),0))</f>
        <v>0</v>
      </c>
      <c r="I320" s="13">
        <f>IF(VLOOKUP($C320,Incurred_Nominal!$A$25:$AQ$426,Incurred_Nominal!$AL$1,FALSE)="Commissioned Extra",0,
IF(VLOOKUP($C320,Incurred_Nominal!$A$25:$AQ$426,Incurred_Nominal!$AK$1,FALSE)=I$4,VLOOKUP($C320,Incurred_Nominal!$A$25:$AQ$426,Incurred_Nominal!$AG$1,FALSE),0))</f>
        <v>0</v>
      </c>
      <c r="J320" s="13">
        <f>IF(VLOOKUP($C320,Incurred_Nominal!$A$25:$AQ$426,Incurred_Nominal!$AL$1,FALSE)="Commissioned Extra",0,
IF(VLOOKUP($C320,Incurred_Nominal!$A$25:$AQ$426,Incurred_Nominal!$AK$1,FALSE)=J$4,VLOOKUP($C320,Incurred_Nominal!$A$25:$AQ$426,Incurred_Nominal!$AG$1,FALSE),0))</f>
        <v>0</v>
      </c>
      <c r="K320" s="13">
        <f>IF(VLOOKUP($C320,Incurred_Nominal!$A$25:$AQ$426,Incurred_Nominal!$AL$1,FALSE)="Commissioned Extra",0,
IF(VLOOKUP($C320,Incurred_Nominal!$A$25:$AQ$426,Incurred_Nominal!$AK$1,FALSE)=K$4,VLOOKUP($C320,Incurred_Nominal!$A$25:$AQ$426,Incurred_Nominal!$AG$1,FALSE),0))</f>
        <v>0</v>
      </c>
      <c r="L320" s="13">
        <f>IF(VLOOKUP($C320,Incurred_Nominal!$A$25:$AQ$426,Incurred_Nominal!$AL$1,FALSE)="Commissioned Extra",0,
IF(VLOOKUP($C320,Incurred_Nominal!$A$25:$AQ$426,Incurred_Nominal!$AK$1,FALSE)=L$4,VLOOKUP($C320,Incurred_Nominal!$A$25:$AQ$426,Incurred_Nominal!$AG$1,FALSE),0))</f>
        <v>0</v>
      </c>
      <c r="M320" s="232">
        <f t="shared" si="23"/>
        <v>448163.14775276894</v>
      </c>
      <c r="N320" s="232">
        <f t="shared" si="24"/>
        <v>2022</v>
      </c>
      <c r="P320" s="232">
        <f>(VLOOKUP($C320,Incurred_Real!$A$25:$BR$427,Incurred_Real!AS$1,FALSE))*$M320</f>
        <v>0</v>
      </c>
      <c r="Q320" s="232">
        <f>(VLOOKUP($C320,Incurred_Real!$A$25:$BR$427,Incurred_Real!AT$1,FALSE))*$M320</f>
        <v>0</v>
      </c>
      <c r="R320" s="232">
        <f>(VLOOKUP($C320,Incurred_Real!$A$25:$BR$427,Incurred_Real!AU$1,FALSE))*$M320</f>
        <v>0</v>
      </c>
      <c r="S320" s="232">
        <f>(VLOOKUP($C320,Incurred_Real!$A$25:$BR$427,Incurred_Real!AV$1,FALSE))*$M320</f>
        <v>448163.14775276894</v>
      </c>
      <c r="T320" s="232">
        <f>(VLOOKUP($C320,Incurred_Real!$A$25:$BR$427,Incurred_Real!AW$1,FALSE))*$M320</f>
        <v>0</v>
      </c>
      <c r="U320" s="232">
        <f>(VLOOKUP($C320,Incurred_Real!$A$25:$BR$427,Incurred_Real!AX$1,FALSE))*$M320</f>
        <v>0</v>
      </c>
      <c r="V320" s="232">
        <f>(VLOOKUP($C320,Incurred_Real!$A$25:$BR$427,Incurred_Real!AY$1,FALSE))*$M320</f>
        <v>0</v>
      </c>
      <c r="W320" s="232">
        <f>(VLOOKUP($C320,Incurred_Real!$A$25:$BR$427,Incurred_Real!AZ$1,FALSE))*$M320</f>
        <v>0</v>
      </c>
      <c r="X320" s="232">
        <f>(VLOOKUP($C320,Incurred_Real!$A$25:$BR$427,Incurred_Real!BA$1,FALSE))*$M320</f>
        <v>0</v>
      </c>
      <c r="Y320" s="232">
        <f>(VLOOKUP($C320,Incurred_Real!$A$25:$BR$427,Incurred_Real!BB$1,FALSE))*$M320</f>
        <v>0</v>
      </c>
      <c r="Z320" s="232">
        <f>(VLOOKUP($C320,Incurred_Real!$A$25:$BR$427,Incurred_Real!BC$1,FALSE))*$M320</f>
        <v>0</v>
      </c>
      <c r="AA320" s="232">
        <f>(VLOOKUP($C320,Incurred_Real!$A$25:$BR$427,Incurred_Real!BD$1,FALSE))*$M320</f>
        <v>0</v>
      </c>
      <c r="AB320" s="232">
        <f>(VLOOKUP($C320,Incurred_Real!$A$25:$BR$427,Incurred_Real!BE$1,FALSE))*$M320</f>
        <v>0</v>
      </c>
      <c r="AC320" s="232">
        <f>(VLOOKUP($C320,Incurred_Real!$A$25:$BR$427,Incurred_Real!BF$1,FALSE))*$M320</f>
        <v>0</v>
      </c>
      <c r="AD320" s="232">
        <f>(VLOOKUP($C320,Incurred_Real!$A$25:$BR$427,Incurred_Real!BG$1,FALSE))*$M320</f>
        <v>0</v>
      </c>
      <c r="AE320" s="232">
        <f>(VLOOKUP($C320,Incurred_Real!$A$25:$BR$427,Incurred_Real!BH$1,FALSE))*$M320</f>
        <v>0</v>
      </c>
      <c r="AF320" s="232">
        <f>(VLOOKUP($C320,Incurred_Real!$A$25:$BR$427,Incurred_Real!BI$1,FALSE))*$M320</f>
        <v>0</v>
      </c>
      <c r="AG320" s="232">
        <f>(VLOOKUP($C320,Incurred_Real!$A$25:$BR$427,Incurred_Real!BJ$1,FALSE))*$M320</f>
        <v>0</v>
      </c>
      <c r="AH320" s="232">
        <f>(VLOOKUP($C320,Incurred_Real!$A$25:$BR$427,Incurred_Real!BK$1,FALSE))*$M320</f>
        <v>0</v>
      </c>
      <c r="AI320" s="232">
        <f>(VLOOKUP($C320,Incurred_Real!$A$25:$BR$427,Incurred_Real!BL$1,FALSE))*$M320</f>
        <v>0</v>
      </c>
      <c r="AJ320" s="232">
        <f>(VLOOKUP($C320,Incurred_Real!$A$25:$BR$427,Incurred_Real!BM$1,FALSE))*$M320</f>
        <v>0</v>
      </c>
      <c r="AK320" s="232">
        <f>(VLOOKUP($C320,Incurred_Real!$A$25:$BR$427,Incurred_Real!BN$1,FALSE))*$M320</f>
        <v>0</v>
      </c>
      <c r="AL320" s="232">
        <f>(VLOOKUP($C320,Incurred_Real!$A$25:$BR$427,Incurred_Real!BO$1,FALSE))*$M320</f>
        <v>0</v>
      </c>
      <c r="AM320" s="232">
        <f>(VLOOKUP($C320,Incurred_Real!$A$25:$BR$427,Incurred_Real!BP$1,FALSE))*$M320</f>
        <v>0</v>
      </c>
      <c r="AN320" s="232">
        <f>(VLOOKUP($C320,Incurred_Real!$A$25:$BR$427,Incurred_Real!BQ$1,FALSE))*$M320</f>
        <v>0</v>
      </c>
      <c r="AO320" s="232">
        <f>(VLOOKUP($C320,Incurred_Real!$A$25:$BR$427,Incurred_Real!BR$1,FALSE))*$M320</f>
        <v>0</v>
      </c>
      <c r="AP320" s="232">
        <f t="shared" si="25"/>
        <v>448163.14775276894</v>
      </c>
      <c r="AR320" s="232" t="b">
        <f t="shared" si="26"/>
        <v>1</v>
      </c>
    </row>
    <row r="321" spans="3:44" x14ac:dyDescent="0.15">
      <c r="C321" s="11" t="s">
        <v>1151</v>
      </c>
      <c r="D321" s="11" t="str">
        <f>VLOOKUP(C321,'Project List'!$A$9:$AG$360,'Project List'!$G$1,FALSE)</f>
        <v>Bushfire Management System Enhancement</v>
      </c>
      <c r="E321" s="11" t="str">
        <f>VLOOKUP($C321,Incurred_Real!$A$24:$E$376,Incurred_Real!$D$1,FALSE)</f>
        <v>Information Technology</v>
      </c>
      <c r="F321" s="13">
        <f>IF(VLOOKUP($C321,Incurred_Nominal!$A$25:$AQ$426,Incurred_Nominal!$AL$1,FALSE)="Commissioned Extra",0,
IF(VLOOKUP($C321,Incurred_Nominal!$A$25:$AQ$426,Incurred_Nominal!$AK$1,FALSE)=F$4,VLOOKUP($C321,Incurred_Nominal!$A$25:$AQ$426,Incurred_Nominal!$AG$1,FALSE),0))</f>
        <v>110803.65144796739</v>
      </c>
      <c r="G321" s="13">
        <f>IF(VLOOKUP($C321,Incurred_Nominal!$A$25:$AQ$426,Incurred_Nominal!$AL$1,FALSE)="Commissioned Extra",0,
IF(VLOOKUP($C321,Incurred_Nominal!$A$25:$AQ$426,Incurred_Nominal!$AK$1,FALSE)=G$4,VLOOKUP($C321,Incurred_Nominal!$A$25:$AQ$426,Incurred_Nominal!$AG$1,FALSE),0))</f>
        <v>0</v>
      </c>
      <c r="H321" s="13">
        <f>IF(VLOOKUP($C321,Incurred_Nominal!$A$25:$AQ$426,Incurred_Nominal!$AL$1,FALSE)="Commissioned Extra",0,
IF(VLOOKUP($C321,Incurred_Nominal!$A$25:$AQ$426,Incurred_Nominal!$AK$1,FALSE)=H$4,VLOOKUP($C321,Incurred_Nominal!$A$25:$AQ$426,Incurred_Nominal!$AG$1,FALSE),0))</f>
        <v>0</v>
      </c>
      <c r="I321" s="13">
        <f>IF(VLOOKUP($C321,Incurred_Nominal!$A$25:$AQ$426,Incurred_Nominal!$AL$1,FALSE)="Commissioned Extra",0,
IF(VLOOKUP($C321,Incurred_Nominal!$A$25:$AQ$426,Incurred_Nominal!$AK$1,FALSE)=I$4,VLOOKUP($C321,Incurred_Nominal!$A$25:$AQ$426,Incurred_Nominal!$AG$1,FALSE),0))</f>
        <v>0</v>
      </c>
      <c r="J321" s="13">
        <f>IF(VLOOKUP($C321,Incurred_Nominal!$A$25:$AQ$426,Incurred_Nominal!$AL$1,FALSE)="Commissioned Extra",0,
IF(VLOOKUP($C321,Incurred_Nominal!$A$25:$AQ$426,Incurred_Nominal!$AK$1,FALSE)=J$4,VLOOKUP($C321,Incurred_Nominal!$A$25:$AQ$426,Incurred_Nominal!$AG$1,FALSE),0))</f>
        <v>0</v>
      </c>
      <c r="K321" s="13">
        <f>IF(VLOOKUP($C321,Incurred_Nominal!$A$25:$AQ$426,Incurred_Nominal!$AL$1,FALSE)="Commissioned Extra",0,
IF(VLOOKUP($C321,Incurred_Nominal!$A$25:$AQ$426,Incurred_Nominal!$AK$1,FALSE)=K$4,VLOOKUP($C321,Incurred_Nominal!$A$25:$AQ$426,Incurred_Nominal!$AG$1,FALSE),0))</f>
        <v>0</v>
      </c>
      <c r="L321" s="13">
        <f>IF(VLOOKUP($C321,Incurred_Nominal!$A$25:$AQ$426,Incurred_Nominal!$AL$1,FALSE)="Commissioned Extra",0,
IF(VLOOKUP($C321,Incurred_Nominal!$A$25:$AQ$426,Incurred_Nominal!$AK$1,FALSE)=L$4,VLOOKUP($C321,Incurred_Nominal!$A$25:$AQ$426,Incurred_Nominal!$AG$1,FALSE),0))</f>
        <v>0</v>
      </c>
      <c r="M321" s="232">
        <f t="shared" si="23"/>
        <v>110803.65144796739</v>
      </c>
      <c r="N321" s="232">
        <f t="shared" si="24"/>
        <v>2022</v>
      </c>
      <c r="P321" s="232">
        <f>(VLOOKUP($C321,Incurred_Real!$A$25:$BR$427,Incurred_Real!AS$1,FALSE))*$M321</f>
        <v>0</v>
      </c>
      <c r="Q321" s="232">
        <f>(VLOOKUP($C321,Incurred_Real!$A$25:$BR$427,Incurred_Real!AT$1,FALSE))*$M321</f>
        <v>0</v>
      </c>
      <c r="R321" s="232">
        <f>(VLOOKUP($C321,Incurred_Real!$A$25:$BR$427,Incurred_Real!AU$1,FALSE))*$M321</f>
        <v>0</v>
      </c>
      <c r="S321" s="232">
        <f>(VLOOKUP($C321,Incurred_Real!$A$25:$BR$427,Incurred_Real!AV$1,FALSE))*$M321</f>
        <v>110803.65144796739</v>
      </c>
      <c r="T321" s="232">
        <f>(VLOOKUP($C321,Incurred_Real!$A$25:$BR$427,Incurred_Real!AW$1,FALSE))*$M321</f>
        <v>0</v>
      </c>
      <c r="U321" s="232">
        <f>(VLOOKUP($C321,Incurred_Real!$A$25:$BR$427,Incurred_Real!AX$1,FALSE))*$M321</f>
        <v>0</v>
      </c>
      <c r="V321" s="232">
        <f>(VLOOKUP($C321,Incurred_Real!$A$25:$BR$427,Incurred_Real!AY$1,FALSE))*$M321</f>
        <v>0</v>
      </c>
      <c r="W321" s="232">
        <f>(VLOOKUP($C321,Incurred_Real!$A$25:$BR$427,Incurred_Real!AZ$1,FALSE))*$M321</f>
        <v>0</v>
      </c>
      <c r="X321" s="232">
        <f>(VLOOKUP($C321,Incurred_Real!$A$25:$BR$427,Incurred_Real!BA$1,FALSE))*$M321</f>
        <v>0</v>
      </c>
      <c r="Y321" s="232">
        <f>(VLOOKUP($C321,Incurred_Real!$A$25:$BR$427,Incurred_Real!BB$1,FALSE))*$M321</f>
        <v>0</v>
      </c>
      <c r="Z321" s="232">
        <f>(VLOOKUP($C321,Incurred_Real!$A$25:$BR$427,Incurred_Real!BC$1,FALSE))*$M321</f>
        <v>0</v>
      </c>
      <c r="AA321" s="232">
        <f>(VLOOKUP($C321,Incurred_Real!$A$25:$BR$427,Incurred_Real!BD$1,FALSE))*$M321</f>
        <v>0</v>
      </c>
      <c r="AB321" s="232">
        <f>(VLOOKUP($C321,Incurred_Real!$A$25:$BR$427,Incurred_Real!BE$1,FALSE))*$M321</f>
        <v>0</v>
      </c>
      <c r="AC321" s="232">
        <f>(VLOOKUP($C321,Incurred_Real!$A$25:$BR$427,Incurred_Real!BF$1,FALSE))*$M321</f>
        <v>0</v>
      </c>
      <c r="AD321" s="232">
        <f>(VLOOKUP($C321,Incurred_Real!$A$25:$BR$427,Incurred_Real!BG$1,FALSE))*$M321</f>
        <v>0</v>
      </c>
      <c r="AE321" s="232">
        <f>(VLOOKUP($C321,Incurred_Real!$A$25:$BR$427,Incurred_Real!BH$1,FALSE))*$M321</f>
        <v>0</v>
      </c>
      <c r="AF321" s="232">
        <f>(VLOOKUP($C321,Incurred_Real!$A$25:$BR$427,Incurred_Real!BI$1,FALSE))*$M321</f>
        <v>0</v>
      </c>
      <c r="AG321" s="232">
        <f>(VLOOKUP($C321,Incurred_Real!$A$25:$BR$427,Incurred_Real!BJ$1,FALSE))*$M321</f>
        <v>0</v>
      </c>
      <c r="AH321" s="232">
        <f>(VLOOKUP($C321,Incurred_Real!$A$25:$BR$427,Incurred_Real!BK$1,FALSE))*$M321</f>
        <v>0</v>
      </c>
      <c r="AI321" s="232">
        <f>(VLOOKUP($C321,Incurred_Real!$A$25:$BR$427,Incurred_Real!BL$1,FALSE))*$M321</f>
        <v>0</v>
      </c>
      <c r="AJ321" s="232">
        <f>(VLOOKUP($C321,Incurred_Real!$A$25:$BR$427,Incurred_Real!BM$1,FALSE))*$M321</f>
        <v>0</v>
      </c>
      <c r="AK321" s="232">
        <f>(VLOOKUP($C321,Incurred_Real!$A$25:$BR$427,Incurred_Real!BN$1,FALSE))*$M321</f>
        <v>0</v>
      </c>
      <c r="AL321" s="232">
        <f>(VLOOKUP($C321,Incurred_Real!$A$25:$BR$427,Incurred_Real!BO$1,FALSE))*$M321</f>
        <v>0</v>
      </c>
      <c r="AM321" s="232">
        <f>(VLOOKUP($C321,Incurred_Real!$A$25:$BR$427,Incurred_Real!BP$1,FALSE))*$M321</f>
        <v>0</v>
      </c>
      <c r="AN321" s="232">
        <f>(VLOOKUP($C321,Incurred_Real!$A$25:$BR$427,Incurred_Real!BQ$1,FALSE))*$M321</f>
        <v>0</v>
      </c>
      <c r="AO321" s="232">
        <f>(VLOOKUP($C321,Incurred_Real!$A$25:$BR$427,Incurred_Real!BR$1,FALSE))*$M321</f>
        <v>0</v>
      </c>
      <c r="AP321" s="232">
        <f t="shared" si="25"/>
        <v>110803.65144796739</v>
      </c>
      <c r="AR321" s="232" t="b">
        <f t="shared" si="26"/>
        <v>1</v>
      </c>
    </row>
    <row r="322" spans="3:44" x14ac:dyDescent="0.15">
      <c r="C322" s="11" t="s">
        <v>1180</v>
      </c>
      <c r="D322" s="11" t="str">
        <f>VLOOKUP(C322,'Project List'!$A$9:$AG$360,'Project List'!$G$1,FALSE)</f>
        <v>Pelican Point – Parafield Gardens West Protection System Upg</v>
      </c>
      <c r="E322" s="11" t="str">
        <f>VLOOKUP($C322,Incurred_Real!$A$24:$E$376,Incurred_Real!$D$1,FALSE)</f>
        <v>Security/Compliance</v>
      </c>
      <c r="F322" s="13">
        <f>IF(VLOOKUP($C322,Incurred_Nominal!$A$25:$AQ$426,Incurred_Nominal!$AL$1,FALSE)="Commissioned Extra",0,
IF(VLOOKUP($C322,Incurred_Nominal!$A$25:$AQ$426,Incurred_Nominal!$AK$1,FALSE)=F$4,VLOOKUP($C322,Incurred_Nominal!$A$25:$AQ$426,Incurred_Nominal!$AG$1,FALSE),0))</f>
        <v>0</v>
      </c>
      <c r="G322" s="13">
        <f>IF(VLOOKUP($C322,Incurred_Nominal!$A$25:$AQ$426,Incurred_Nominal!$AL$1,FALSE)="Commissioned Extra",0,
IF(VLOOKUP($C322,Incurred_Nominal!$A$25:$AQ$426,Incurred_Nominal!$AK$1,FALSE)=G$4,VLOOKUP($C322,Incurred_Nominal!$A$25:$AQ$426,Incurred_Nominal!$AG$1,FALSE),0))</f>
        <v>0</v>
      </c>
      <c r="H322" s="13">
        <f>IF(VLOOKUP($C322,Incurred_Nominal!$A$25:$AQ$426,Incurred_Nominal!$AL$1,FALSE)="Commissioned Extra",0,
IF(VLOOKUP($C322,Incurred_Nominal!$A$25:$AQ$426,Incurred_Nominal!$AK$1,FALSE)=H$4,VLOOKUP($C322,Incurred_Nominal!$A$25:$AQ$426,Incurred_Nominal!$AG$1,FALSE),0))</f>
        <v>0</v>
      </c>
      <c r="I322" s="13">
        <f>IF(VLOOKUP($C322,Incurred_Nominal!$A$25:$AQ$426,Incurred_Nominal!$AL$1,FALSE)="Commissioned Extra",0,
IF(VLOOKUP($C322,Incurred_Nominal!$A$25:$AQ$426,Incurred_Nominal!$AK$1,FALSE)=I$4,VLOOKUP($C322,Incurred_Nominal!$A$25:$AQ$426,Incurred_Nominal!$AG$1,FALSE),0))</f>
        <v>0</v>
      </c>
      <c r="J322" s="13">
        <f>IF(VLOOKUP($C322,Incurred_Nominal!$A$25:$AQ$426,Incurred_Nominal!$AL$1,FALSE)="Commissioned Extra",0,
IF(VLOOKUP($C322,Incurred_Nominal!$A$25:$AQ$426,Incurred_Nominal!$AK$1,FALSE)=J$4,VLOOKUP($C322,Incurred_Nominal!$A$25:$AQ$426,Incurred_Nominal!$AG$1,FALSE),0))</f>
        <v>0</v>
      </c>
      <c r="K322" s="13">
        <f>IF(VLOOKUP($C322,Incurred_Nominal!$A$25:$AQ$426,Incurred_Nominal!$AL$1,FALSE)="Commissioned Extra",0,
IF(VLOOKUP($C322,Incurred_Nominal!$A$25:$AQ$426,Incurred_Nominal!$AK$1,FALSE)=K$4,VLOOKUP($C322,Incurred_Nominal!$A$25:$AQ$426,Incurred_Nominal!$AG$1,FALSE),0))</f>
        <v>0</v>
      </c>
      <c r="L322" s="13">
        <f>IF(VLOOKUP($C322,Incurred_Nominal!$A$25:$AQ$426,Incurred_Nominal!$AL$1,FALSE)="Commissioned Extra",0,
IF(VLOOKUP($C322,Incurred_Nominal!$A$25:$AQ$426,Incurred_Nominal!$AK$1,FALSE)=L$4,VLOOKUP($C322,Incurred_Nominal!$A$25:$AQ$426,Incurred_Nominal!$AG$1,FALSE),0))</f>
        <v>0</v>
      </c>
      <c r="M322" s="232">
        <f t="shared" si="23"/>
        <v>0</v>
      </c>
      <c r="N322" s="232" t="str">
        <f t="shared" si="24"/>
        <v/>
      </c>
      <c r="P322" s="232">
        <f>(VLOOKUP($C322,Incurred_Real!$A$25:$BR$427,Incurred_Real!AS$1,FALSE))*$M322</f>
        <v>0</v>
      </c>
      <c r="Q322" s="232">
        <f>(VLOOKUP($C322,Incurred_Real!$A$25:$BR$427,Incurred_Real!AT$1,FALSE))*$M322</f>
        <v>0</v>
      </c>
      <c r="R322" s="232">
        <f>(VLOOKUP($C322,Incurred_Real!$A$25:$BR$427,Incurred_Real!AU$1,FALSE))*$M322</f>
        <v>0</v>
      </c>
      <c r="S322" s="232">
        <f>(VLOOKUP($C322,Incurred_Real!$A$25:$BR$427,Incurred_Real!AV$1,FALSE))*$M322</f>
        <v>0</v>
      </c>
      <c r="T322" s="232">
        <f>(VLOOKUP($C322,Incurred_Real!$A$25:$BR$427,Incurred_Real!AW$1,FALSE))*$M322</f>
        <v>0</v>
      </c>
      <c r="U322" s="232">
        <f>(VLOOKUP($C322,Incurred_Real!$A$25:$BR$427,Incurred_Real!AX$1,FALSE))*$M322</f>
        <v>0</v>
      </c>
      <c r="V322" s="232">
        <f>(VLOOKUP($C322,Incurred_Real!$A$25:$BR$427,Incurred_Real!AY$1,FALSE))*$M322</f>
        <v>0</v>
      </c>
      <c r="W322" s="232">
        <f>(VLOOKUP($C322,Incurred_Real!$A$25:$BR$427,Incurred_Real!AZ$1,FALSE))*$M322</f>
        <v>0</v>
      </c>
      <c r="X322" s="232">
        <f>(VLOOKUP($C322,Incurred_Real!$A$25:$BR$427,Incurred_Real!BA$1,FALSE))*$M322</f>
        <v>0</v>
      </c>
      <c r="Y322" s="232">
        <f>(VLOOKUP($C322,Incurred_Real!$A$25:$BR$427,Incurred_Real!BB$1,FALSE))*$M322</f>
        <v>0</v>
      </c>
      <c r="Z322" s="232">
        <f>(VLOOKUP($C322,Incurred_Real!$A$25:$BR$427,Incurred_Real!BC$1,FALSE))*$M322</f>
        <v>0</v>
      </c>
      <c r="AA322" s="232">
        <f>(VLOOKUP($C322,Incurred_Real!$A$25:$BR$427,Incurred_Real!BD$1,FALSE))*$M322</f>
        <v>0</v>
      </c>
      <c r="AB322" s="232">
        <f>(VLOOKUP($C322,Incurred_Real!$A$25:$BR$427,Incurred_Real!BE$1,FALSE))*$M322</f>
        <v>0</v>
      </c>
      <c r="AC322" s="232">
        <f>(VLOOKUP($C322,Incurred_Real!$A$25:$BR$427,Incurred_Real!BF$1,FALSE))*$M322</f>
        <v>0</v>
      </c>
      <c r="AD322" s="232">
        <f>(VLOOKUP($C322,Incurred_Real!$A$25:$BR$427,Incurred_Real!BG$1,FALSE))*$M322</f>
        <v>0</v>
      </c>
      <c r="AE322" s="232">
        <f>(VLOOKUP($C322,Incurred_Real!$A$25:$BR$427,Incurred_Real!BH$1,FALSE))*$M322</f>
        <v>0</v>
      </c>
      <c r="AF322" s="232">
        <f>(VLOOKUP($C322,Incurred_Real!$A$25:$BR$427,Incurred_Real!BI$1,FALSE))*$M322</f>
        <v>0</v>
      </c>
      <c r="AG322" s="232">
        <f>(VLOOKUP($C322,Incurred_Real!$A$25:$BR$427,Incurred_Real!BJ$1,FALSE))*$M322</f>
        <v>0</v>
      </c>
      <c r="AH322" s="232">
        <f>(VLOOKUP($C322,Incurred_Real!$A$25:$BR$427,Incurred_Real!BK$1,FALSE))*$M322</f>
        <v>0</v>
      </c>
      <c r="AI322" s="232">
        <f>(VLOOKUP($C322,Incurred_Real!$A$25:$BR$427,Incurred_Real!BL$1,FALSE))*$M322</f>
        <v>0</v>
      </c>
      <c r="AJ322" s="232">
        <f>(VLOOKUP($C322,Incurred_Real!$A$25:$BR$427,Incurred_Real!BM$1,FALSE))*$M322</f>
        <v>0</v>
      </c>
      <c r="AK322" s="232">
        <f>(VLOOKUP($C322,Incurred_Real!$A$25:$BR$427,Incurred_Real!BN$1,FALSE))*$M322</f>
        <v>0</v>
      </c>
      <c r="AL322" s="232">
        <f>(VLOOKUP($C322,Incurred_Real!$A$25:$BR$427,Incurred_Real!BO$1,FALSE))*$M322</f>
        <v>0</v>
      </c>
      <c r="AM322" s="232">
        <f>(VLOOKUP($C322,Incurred_Real!$A$25:$BR$427,Incurred_Real!BP$1,FALSE))*$M322</f>
        <v>0</v>
      </c>
      <c r="AN322" s="232">
        <f>(VLOOKUP($C322,Incurred_Real!$A$25:$BR$427,Incurred_Real!BQ$1,FALSE))*$M322</f>
        <v>0</v>
      </c>
      <c r="AO322" s="232">
        <f>(VLOOKUP($C322,Incurred_Real!$A$25:$BR$427,Incurred_Real!BR$1,FALSE))*$M322</f>
        <v>0</v>
      </c>
      <c r="AP322" s="232">
        <f t="shared" si="25"/>
        <v>0</v>
      </c>
      <c r="AR322" s="232" t="b">
        <f t="shared" si="26"/>
        <v>1</v>
      </c>
    </row>
    <row r="323" spans="3:44" x14ac:dyDescent="0.15">
      <c r="C323" s="11" t="s">
        <v>907</v>
      </c>
      <c r="D323" s="11" t="str">
        <f>VLOOKUP(C323,'Project List'!$A$9:$AG$360,'Project List'!$G$1,FALSE)</f>
        <v>Capital Project Scopes and Estimates 2024-28</v>
      </c>
      <c r="E323" s="11" t="str">
        <f>VLOOKUP($C323,Incurred_Real!$A$24:$E$376,Incurred_Real!$D$1,FALSE)</f>
        <v>Replacement</v>
      </c>
      <c r="F323" s="13">
        <f>IF(VLOOKUP($C323,Incurred_Nominal!$A$25:$AQ$426,Incurred_Nominal!$AL$1,FALSE)="Commissioned Extra",0,
IF(VLOOKUP($C323,Incurred_Nominal!$A$25:$AQ$426,Incurred_Nominal!$AK$1,FALSE)=F$4,VLOOKUP($C323,Incurred_Nominal!$A$25:$AQ$426,Incurred_Nominal!$AG$1,FALSE),0))</f>
        <v>0</v>
      </c>
      <c r="G323" s="13">
        <f>IF(VLOOKUP($C323,Incurred_Nominal!$A$25:$AQ$426,Incurred_Nominal!$AL$1,FALSE)="Commissioned Extra",0,
IF(VLOOKUP($C323,Incurred_Nominal!$A$25:$AQ$426,Incurred_Nominal!$AK$1,FALSE)=G$4,VLOOKUP($C323,Incurred_Nominal!$A$25:$AQ$426,Incurred_Nominal!$AG$1,FALSE),0))</f>
        <v>4444077.4741135398</v>
      </c>
      <c r="H323" s="13">
        <f>IF(VLOOKUP($C323,Incurred_Nominal!$A$25:$AQ$426,Incurred_Nominal!$AL$1,FALSE)="Commissioned Extra",0,
IF(VLOOKUP($C323,Incurred_Nominal!$A$25:$AQ$426,Incurred_Nominal!$AK$1,FALSE)=H$4,VLOOKUP($C323,Incurred_Nominal!$A$25:$AQ$426,Incurred_Nominal!$AG$1,FALSE),0))</f>
        <v>0</v>
      </c>
      <c r="I323" s="13">
        <f>IF(VLOOKUP($C323,Incurred_Nominal!$A$25:$AQ$426,Incurred_Nominal!$AL$1,FALSE)="Commissioned Extra",0,
IF(VLOOKUP($C323,Incurred_Nominal!$A$25:$AQ$426,Incurred_Nominal!$AK$1,FALSE)=I$4,VLOOKUP($C323,Incurred_Nominal!$A$25:$AQ$426,Incurred_Nominal!$AG$1,FALSE),0))</f>
        <v>0</v>
      </c>
      <c r="J323" s="13">
        <f>IF(VLOOKUP($C323,Incurred_Nominal!$A$25:$AQ$426,Incurred_Nominal!$AL$1,FALSE)="Commissioned Extra",0,
IF(VLOOKUP($C323,Incurred_Nominal!$A$25:$AQ$426,Incurred_Nominal!$AK$1,FALSE)=J$4,VLOOKUP($C323,Incurred_Nominal!$A$25:$AQ$426,Incurred_Nominal!$AG$1,FALSE),0))</f>
        <v>0</v>
      </c>
      <c r="K323" s="13">
        <f>IF(VLOOKUP($C323,Incurred_Nominal!$A$25:$AQ$426,Incurred_Nominal!$AL$1,FALSE)="Commissioned Extra",0,
IF(VLOOKUP($C323,Incurred_Nominal!$A$25:$AQ$426,Incurred_Nominal!$AK$1,FALSE)=K$4,VLOOKUP($C323,Incurred_Nominal!$A$25:$AQ$426,Incurred_Nominal!$AG$1,FALSE),0))</f>
        <v>0</v>
      </c>
      <c r="L323" s="13">
        <f>IF(VLOOKUP($C323,Incurred_Nominal!$A$25:$AQ$426,Incurred_Nominal!$AL$1,FALSE)="Commissioned Extra",0,
IF(VLOOKUP($C323,Incurred_Nominal!$A$25:$AQ$426,Incurred_Nominal!$AK$1,FALSE)=L$4,VLOOKUP($C323,Incurred_Nominal!$A$25:$AQ$426,Incurred_Nominal!$AG$1,FALSE),0))</f>
        <v>0</v>
      </c>
      <c r="M323" s="232">
        <f t="shared" si="23"/>
        <v>4444077.4741135398</v>
      </c>
      <c r="N323" s="232">
        <f t="shared" si="24"/>
        <v>2023</v>
      </c>
      <c r="P323" s="232">
        <f>(VLOOKUP($C323,Incurred_Real!$A$25:$BR$427,Incurred_Real!AS$1,FALSE))*$M323</f>
        <v>0</v>
      </c>
      <c r="Q323" s="232">
        <f>(VLOOKUP($C323,Incurred_Real!$A$25:$BR$427,Incurred_Real!AT$1,FALSE))*$M323</f>
        <v>55987.42562107608</v>
      </c>
      <c r="R323" s="232">
        <f>(VLOOKUP($C323,Incurred_Real!$A$25:$BR$427,Incurred_Real!AU$1,FALSE))*$M323</f>
        <v>179586.21125842814</v>
      </c>
      <c r="S323" s="232">
        <f>(VLOOKUP($C323,Incurred_Real!$A$25:$BR$427,Incurred_Real!AV$1,FALSE))*$M323</f>
        <v>86748.247516089701</v>
      </c>
      <c r="T323" s="232">
        <f>(VLOOKUP($C323,Incurred_Real!$A$25:$BR$427,Incurred_Real!AW$1,FALSE))*$M323</f>
        <v>0</v>
      </c>
      <c r="U323" s="232">
        <f>(VLOOKUP($C323,Incurred_Real!$A$25:$BR$427,Incurred_Real!AX$1,FALSE))*$M323</f>
        <v>2344.2584869995908</v>
      </c>
      <c r="V323" s="232">
        <f>(VLOOKUP($C323,Incurred_Real!$A$25:$BR$427,Incurred_Real!AY$1,FALSE))*$M323</f>
        <v>0</v>
      </c>
      <c r="W323" s="232">
        <f>(VLOOKUP($C323,Incurred_Real!$A$25:$BR$427,Incurred_Real!AZ$1,FALSE))*$M323</f>
        <v>0</v>
      </c>
      <c r="X323" s="232">
        <f>(VLOOKUP($C323,Incurred_Real!$A$25:$BR$427,Incurred_Real!BA$1,FALSE))*$M323</f>
        <v>0</v>
      </c>
      <c r="Y323" s="232">
        <f>(VLOOKUP($C323,Incurred_Real!$A$25:$BR$427,Incurred_Real!BB$1,FALSE))*$M323</f>
        <v>912608.33512808976</v>
      </c>
      <c r="Z323" s="232">
        <f>(VLOOKUP($C323,Incurred_Real!$A$25:$BR$427,Incurred_Real!BC$1,FALSE))*$M323</f>
        <v>3072.2956173799162</v>
      </c>
      <c r="AA323" s="232">
        <f>(VLOOKUP($C323,Incurred_Real!$A$25:$BR$427,Incurred_Real!BD$1,FALSE))*$M323</f>
        <v>478852.88699849875</v>
      </c>
      <c r="AB323" s="232">
        <f>(VLOOKUP($C323,Incurred_Real!$A$25:$BR$427,Incurred_Real!BE$1,FALSE))*$M323</f>
        <v>36373.940336698841</v>
      </c>
      <c r="AC323" s="232">
        <f>(VLOOKUP($C323,Incurred_Real!$A$25:$BR$427,Incurred_Real!BF$1,FALSE))*$M323</f>
        <v>0</v>
      </c>
      <c r="AD323" s="232">
        <f>(VLOOKUP($C323,Incurred_Real!$A$25:$BR$427,Incurred_Real!BG$1,FALSE))*$M323</f>
        <v>597202.3273099754</v>
      </c>
      <c r="AE323" s="232">
        <f>(VLOOKUP($C323,Incurred_Real!$A$25:$BR$427,Incurred_Real!BH$1,FALSE))*$M323</f>
        <v>1333187.7507106909</v>
      </c>
      <c r="AF323" s="232">
        <f>(VLOOKUP($C323,Incurred_Real!$A$25:$BR$427,Incurred_Real!BI$1,FALSE))*$M323</f>
        <v>737.51952399987124</v>
      </c>
      <c r="AG323" s="232">
        <f>(VLOOKUP($C323,Incurred_Real!$A$25:$BR$427,Incurred_Real!BJ$1,FALSE))*$M323</f>
        <v>0</v>
      </c>
      <c r="AH323" s="232">
        <f>(VLOOKUP($C323,Incurred_Real!$A$25:$BR$427,Incurred_Real!BK$1,FALSE))*$M323</f>
        <v>757376.2756056129</v>
      </c>
      <c r="AI323" s="232">
        <f>(VLOOKUP($C323,Incurred_Real!$A$25:$BR$427,Incurred_Real!BL$1,FALSE))*$M323</f>
        <v>0</v>
      </c>
      <c r="AJ323" s="232">
        <f>(VLOOKUP($C323,Incurred_Real!$A$25:$BR$427,Incurred_Real!BM$1,FALSE))*$M323</f>
        <v>0</v>
      </c>
      <c r="AK323" s="232">
        <f>(VLOOKUP($C323,Incurred_Real!$A$25:$BR$427,Incurred_Real!BN$1,FALSE))*$M323</f>
        <v>0</v>
      </c>
      <c r="AL323" s="232">
        <f>(VLOOKUP($C323,Incurred_Real!$A$25:$BR$427,Incurred_Real!BO$1,FALSE))*$M323</f>
        <v>0</v>
      </c>
      <c r="AM323" s="232">
        <f>(VLOOKUP($C323,Incurred_Real!$A$25:$BR$427,Incurred_Real!BP$1,FALSE))*$M323</f>
        <v>0</v>
      </c>
      <c r="AN323" s="232">
        <f>(VLOOKUP($C323,Incurred_Real!$A$25:$BR$427,Incurred_Real!BQ$1,FALSE))*$M323</f>
        <v>0</v>
      </c>
      <c r="AO323" s="232">
        <f>(VLOOKUP($C323,Incurred_Real!$A$25:$BR$427,Incurred_Real!BR$1,FALSE))*$M323</f>
        <v>0</v>
      </c>
      <c r="AP323" s="232">
        <f t="shared" si="25"/>
        <v>4444077.4741135398</v>
      </c>
      <c r="AR323" s="232" t="b">
        <f t="shared" si="26"/>
        <v>1</v>
      </c>
    </row>
    <row r="324" spans="3:44" x14ac:dyDescent="0.15">
      <c r="C324" s="11" t="s">
        <v>943</v>
      </c>
      <c r="D324" s="11" t="str">
        <f>VLOOKUP(C324,'Project List'!$A$9:$AG$360,'Project List'!$G$1,FALSE)</f>
        <v>Asset Visualisation System Replacement 2024-2028</v>
      </c>
      <c r="E324" s="11" t="str">
        <f>VLOOKUP($C324,Incurred_Real!$A$24:$E$376,Incurred_Real!$D$1,FALSE)</f>
        <v>Replacement</v>
      </c>
      <c r="F324" s="13">
        <f>IF(VLOOKUP($C324,Incurred_Nominal!$A$25:$AQ$426,Incurred_Nominal!$AL$1,FALSE)="Commissioned Extra",0,
IF(VLOOKUP($C324,Incurred_Nominal!$A$25:$AQ$426,Incurred_Nominal!$AK$1,FALSE)=F$4,VLOOKUP($C324,Incurred_Nominal!$A$25:$AQ$426,Incurred_Nominal!$AG$1,FALSE),0))</f>
        <v>0</v>
      </c>
      <c r="G324" s="13">
        <f>IF(VLOOKUP($C324,Incurred_Nominal!$A$25:$AQ$426,Incurred_Nominal!$AL$1,FALSE)="Commissioned Extra",0,
IF(VLOOKUP($C324,Incurred_Nominal!$A$25:$AQ$426,Incurred_Nominal!$AK$1,FALSE)=G$4,VLOOKUP($C324,Incurred_Nominal!$A$25:$AQ$426,Incurred_Nominal!$AG$1,FALSE),0))</f>
        <v>0</v>
      </c>
      <c r="H324" s="13">
        <f>IF(VLOOKUP($C324,Incurred_Nominal!$A$25:$AQ$426,Incurred_Nominal!$AL$1,FALSE)="Commissioned Extra",0,
IF(VLOOKUP($C324,Incurred_Nominal!$A$25:$AQ$426,Incurred_Nominal!$AK$1,FALSE)=H$4,VLOOKUP($C324,Incurred_Nominal!$A$25:$AQ$426,Incurred_Nominal!$AG$1,FALSE),0))</f>
        <v>0</v>
      </c>
      <c r="I324" s="13">
        <f>IF(VLOOKUP($C324,Incurred_Nominal!$A$25:$AQ$426,Incurred_Nominal!$AL$1,FALSE)="Commissioned Extra",0,
IF(VLOOKUP($C324,Incurred_Nominal!$A$25:$AQ$426,Incurred_Nominal!$AK$1,FALSE)=I$4,VLOOKUP($C324,Incurred_Nominal!$A$25:$AQ$426,Incurred_Nominal!$AG$1,FALSE),0))</f>
        <v>3107808.6917244159</v>
      </c>
      <c r="J324" s="13">
        <f>IF(VLOOKUP($C324,Incurred_Nominal!$A$25:$AQ$426,Incurred_Nominal!$AL$1,FALSE)="Commissioned Extra",0,
IF(VLOOKUP($C324,Incurred_Nominal!$A$25:$AQ$426,Incurred_Nominal!$AK$1,FALSE)=J$4,VLOOKUP($C324,Incurred_Nominal!$A$25:$AQ$426,Incurred_Nominal!$AG$1,FALSE),0))</f>
        <v>0</v>
      </c>
      <c r="K324" s="13">
        <f>IF(VLOOKUP($C324,Incurred_Nominal!$A$25:$AQ$426,Incurred_Nominal!$AL$1,FALSE)="Commissioned Extra",0,
IF(VLOOKUP($C324,Incurred_Nominal!$A$25:$AQ$426,Incurred_Nominal!$AK$1,FALSE)=K$4,VLOOKUP($C324,Incurred_Nominal!$A$25:$AQ$426,Incurred_Nominal!$AG$1,FALSE),0))</f>
        <v>0</v>
      </c>
      <c r="L324" s="13">
        <f>IF(VLOOKUP($C324,Incurred_Nominal!$A$25:$AQ$426,Incurred_Nominal!$AL$1,FALSE)="Commissioned Extra",0,
IF(VLOOKUP($C324,Incurred_Nominal!$A$25:$AQ$426,Incurred_Nominal!$AK$1,FALSE)=L$4,VLOOKUP($C324,Incurred_Nominal!$A$25:$AQ$426,Incurred_Nominal!$AG$1,FALSE),0))</f>
        <v>0</v>
      </c>
      <c r="M324" s="232">
        <f t="shared" si="23"/>
        <v>3107808.6917244159</v>
      </c>
      <c r="N324" s="232">
        <f t="shared" si="24"/>
        <v>2025</v>
      </c>
      <c r="P324" s="232">
        <f>(VLOOKUP($C324,Incurred_Real!$A$25:$BR$427,Incurred_Real!AS$1,FALSE))*$M324</f>
        <v>0</v>
      </c>
      <c r="Q324" s="232">
        <f>(VLOOKUP($C324,Incurred_Real!$A$25:$BR$427,Incurred_Real!AT$1,FALSE))*$M324</f>
        <v>0</v>
      </c>
      <c r="R324" s="232">
        <f>(VLOOKUP($C324,Incurred_Real!$A$25:$BR$427,Incurred_Real!AU$1,FALSE))*$M324</f>
        <v>0</v>
      </c>
      <c r="S324" s="232">
        <f>(VLOOKUP($C324,Incurred_Real!$A$25:$BR$427,Incurred_Real!AV$1,FALSE))*$M324</f>
        <v>3107808.6917244159</v>
      </c>
      <c r="T324" s="232">
        <f>(VLOOKUP($C324,Incurred_Real!$A$25:$BR$427,Incurred_Real!AW$1,FALSE))*$M324</f>
        <v>0</v>
      </c>
      <c r="U324" s="232">
        <f>(VLOOKUP($C324,Incurred_Real!$A$25:$BR$427,Incurred_Real!AX$1,FALSE))*$M324</f>
        <v>0</v>
      </c>
      <c r="V324" s="232">
        <f>(VLOOKUP($C324,Incurred_Real!$A$25:$BR$427,Incurred_Real!AY$1,FALSE))*$M324</f>
        <v>0</v>
      </c>
      <c r="W324" s="232">
        <f>(VLOOKUP($C324,Incurred_Real!$A$25:$BR$427,Incurred_Real!AZ$1,FALSE))*$M324</f>
        <v>0</v>
      </c>
      <c r="X324" s="232">
        <f>(VLOOKUP($C324,Incurred_Real!$A$25:$BR$427,Incurred_Real!BA$1,FALSE))*$M324</f>
        <v>0</v>
      </c>
      <c r="Y324" s="232">
        <f>(VLOOKUP($C324,Incurred_Real!$A$25:$BR$427,Incurred_Real!BB$1,FALSE))*$M324</f>
        <v>0</v>
      </c>
      <c r="Z324" s="232">
        <f>(VLOOKUP($C324,Incurred_Real!$A$25:$BR$427,Incurred_Real!BC$1,FALSE))*$M324</f>
        <v>0</v>
      </c>
      <c r="AA324" s="232">
        <f>(VLOOKUP($C324,Incurred_Real!$A$25:$BR$427,Incurred_Real!BD$1,FALSE))*$M324</f>
        <v>0</v>
      </c>
      <c r="AB324" s="232">
        <f>(VLOOKUP($C324,Incurred_Real!$A$25:$BR$427,Incurred_Real!BE$1,FALSE))*$M324</f>
        <v>0</v>
      </c>
      <c r="AC324" s="232">
        <f>(VLOOKUP($C324,Incurred_Real!$A$25:$BR$427,Incurred_Real!BF$1,FALSE))*$M324</f>
        <v>0</v>
      </c>
      <c r="AD324" s="232">
        <f>(VLOOKUP($C324,Incurred_Real!$A$25:$BR$427,Incurred_Real!BG$1,FALSE))*$M324</f>
        <v>0</v>
      </c>
      <c r="AE324" s="232">
        <f>(VLOOKUP($C324,Incurred_Real!$A$25:$BR$427,Incurred_Real!BH$1,FALSE))*$M324</f>
        <v>0</v>
      </c>
      <c r="AF324" s="232">
        <f>(VLOOKUP($C324,Incurred_Real!$A$25:$BR$427,Incurred_Real!BI$1,FALSE))*$M324</f>
        <v>0</v>
      </c>
      <c r="AG324" s="232">
        <f>(VLOOKUP($C324,Incurred_Real!$A$25:$BR$427,Incurred_Real!BJ$1,FALSE))*$M324</f>
        <v>0</v>
      </c>
      <c r="AH324" s="232">
        <f>(VLOOKUP($C324,Incurred_Real!$A$25:$BR$427,Incurred_Real!BK$1,FALSE))*$M324</f>
        <v>0</v>
      </c>
      <c r="AI324" s="232">
        <f>(VLOOKUP($C324,Incurred_Real!$A$25:$BR$427,Incurred_Real!BL$1,FALSE))*$M324</f>
        <v>0</v>
      </c>
      <c r="AJ324" s="232">
        <f>(VLOOKUP($C324,Incurred_Real!$A$25:$BR$427,Incurred_Real!BM$1,FALSE))*$M324</f>
        <v>0</v>
      </c>
      <c r="AK324" s="232">
        <f>(VLOOKUP($C324,Incurred_Real!$A$25:$BR$427,Incurred_Real!BN$1,FALSE))*$M324</f>
        <v>0</v>
      </c>
      <c r="AL324" s="232">
        <f>(VLOOKUP($C324,Incurred_Real!$A$25:$BR$427,Incurred_Real!BO$1,FALSE))*$M324</f>
        <v>0</v>
      </c>
      <c r="AM324" s="232">
        <f>(VLOOKUP($C324,Incurred_Real!$A$25:$BR$427,Incurred_Real!BP$1,FALSE))*$M324</f>
        <v>0</v>
      </c>
      <c r="AN324" s="232">
        <f>(VLOOKUP($C324,Incurred_Real!$A$25:$BR$427,Incurred_Real!BQ$1,FALSE))*$M324</f>
        <v>0</v>
      </c>
      <c r="AO324" s="232">
        <f>(VLOOKUP($C324,Incurred_Real!$A$25:$BR$427,Incurred_Real!BR$1,FALSE))*$M324</f>
        <v>0</v>
      </c>
      <c r="AP324" s="232">
        <f t="shared" si="25"/>
        <v>3107808.6917244159</v>
      </c>
      <c r="AR324" s="232" t="b">
        <f t="shared" si="26"/>
        <v>1</v>
      </c>
    </row>
    <row r="325" spans="3:44" x14ac:dyDescent="0.15">
      <c r="C325" s="11" t="s">
        <v>944</v>
      </c>
      <c r="D325" s="11" t="str">
        <f>VLOOKUP(C325,'Project List'!$A$9:$AG$360,'Project List'!$G$1,FALSE)</f>
        <v>Asset Work Scheduling Optimisation System 2024-2028</v>
      </c>
      <c r="E325" s="11" t="str">
        <f>VLOOKUP($C325,Incurred_Real!$A$24:$E$376,Incurred_Real!$D$1,FALSE)</f>
        <v>Replacement</v>
      </c>
      <c r="F325" s="13">
        <f>IF(VLOOKUP($C325,Incurred_Nominal!$A$25:$AQ$426,Incurred_Nominal!$AL$1,FALSE)="Commissioned Extra",0,
IF(VLOOKUP($C325,Incurred_Nominal!$A$25:$AQ$426,Incurred_Nominal!$AK$1,FALSE)=F$4,VLOOKUP($C325,Incurred_Nominal!$A$25:$AQ$426,Incurred_Nominal!$AG$1,FALSE),0))</f>
        <v>0</v>
      </c>
      <c r="G325" s="13">
        <f>IF(VLOOKUP($C325,Incurred_Nominal!$A$25:$AQ$426,Incurred_Nominal!$AL$1,FALSE)="Commissioned Extra",0,
IF(VLOOKUP($C325,Incurred_Nominal!$A$25:$AQ$426,Incurred_Nominal!$AK$1,FALSE)=G$4,VLOOKUP($C325,Incurred_Nominal!$A$25:$AQ$426,Incurred_Nominal!$AG$1,FALSE),0))</f>
        <v>0</v>
      </c>
      <c r="H325" s="13">
        <f>IF(VLOOKUP($C325,Incurred_Nominal!$A$25:$AQ$426,Incurred_Nominal!$AL$1,FALSE)="Commissioned Extra",0,
IF(VLOOKUP($C325,Incurred_Nominal!$A$25:$AQ$426,Incurred_Nominal!$AK$1,FALSE)=H$4,VLOOKUP($C325,Incurred_Nominal!$A$25:$AQ$426,Incurred_Nominal!$AG$1,FALSE),0))</f>
        <v>0</v>
      </c>
      <c r="I325" s="13">
        <f>IF(VLOOKUP($C325,Incurred_Nominal!$A$25:$AQ$426,Incurred_Nominal!$AL$1,FALSE)="Commissioned Extra",0,
IF(VLOOKUP($C325,Incurred_Nominal!$A$25:$AQ$426,Incurred_Nominal!$AK$1,FALSE)=I$4,VLOOKUP($C325,Incurred_Nominal!$A$25:$AQ$426,Incurred_Nominal!$AG$1,FALSE),0))</f>
        <v>900830.36867075053</v>
      </c>
      <c r="J325" s="13">
        <f>IF(VLOOKUP($C325,Incurred_Nominal!$A$25:$AQ$426,Incurred_Nominal!$AL$1,FALSE)="Commissioned Extra",0,
IF(VLOOKUP($C325,Incurred_Nominal!$A$25:$AQ$426,Incurred_Nominal!$AK$1,FALSE)=J$4,VLOOKUP($C325,Incurred_Nominal!$A$25:$AQ$426,Incurred_Nominal!$AG$1,FALSE),0))</f>
        <v>0</v>
      </c>
      <c r="K325" s="13">
        <f>IF(VLOOKUP($C325,Incurred_Nominal!$A$25:$AQ$426,Incurred_Nominal!$AL$1,FALSE)="Commissioned Extra",0,
IF(VLOOKUP($C325,Incurred_Nominal!$A$25:$AQ$426,Incurred_Nominal!$AK$1,FALSE)=K$4,VLOOKUP($C325,Incurred_Nominal!$A$25:$AQ$426,Incurred_Nominal!$AG$1,FALSE),0))</f>
        <v>0</v>
      </c>
      <c r="L325" s="13">
        <f>IF(VLOOKUP($C325,Incurred_Nominal!$A$25:$AQ$426,Incurred_Nominal!$AL$1,FALSE)="Commissioned Extra",0,
IF(VLOOKUP($C325,Incurred_Nominal!$A$25:$AQ$426,Incurred_Nominal!$AK$1,FALSE)=L$4,VLOOKUP($C325,Incurred_Nominal!$A$25:$AQ$426,Incurred_Nominal!$AG$1,FALSE),0))</f>
        <v>0</v>
      </c>
      <c r="M325" s="232">
        <f t="shared" ref="M325:M356" si="27">SUM(E325:L325)</f>
        <v>900830.36867075053</v>
      </c>
      <c r="N325" s="232">
        <f t="shared" ref="N325:N356" si="28">IF(M325=0,"",INDEX($E$4:$L$4,1,MATCH(M325,$E325:$L325,0)))</f>
        <v>2025</v>
      </c>
      <c r="P325" s="232">
        <f>(VLOOKUP($C325,Incurred_Real!$A$25:$BR$427,Incurred_Real!AS$1,FALSE))*$M325</f>
        <v>0</v>
      </c>
      <c r="Q325" s="232">
        <f>(VLOOKUP($C325,Incurred_Real!$A$25:$BR$427,Incurred_Real!AT$1,FALSE))*$M325</f>
        <v>0</v>
      </c>
      <c r="R325" s="232">
        <f>(VLOOKUP($C325,Incurred_Real!$A$25:$BR$427,Incurred_Real!AU$1,FALSE))*$M325</f>
        <v>0</v>
      </c>
      <c r="S325" s="232">
        <f>(VLOOKUP($C325,Incurred_Real!$A$25:$BR$427,Incurred_Real!AV$1,FALSE))*$M325</f>
        <v>900830.36867075053</v>
      </c>
      <c r="T325" s="232">
        <f>(VLOOKUP($C325,Incurred_Real!$A$25:$BR$427,Incurred_Real!AW$1,FALSE))*$M325</f>
        <v>0</v>
      </c>
      <c r="U325" s="232">
        <f>(VLOOKUP($C325,Incurred_Real!$A$25:$BR$427,Incurred_Real!AX$1,FALSE))*$M325</f>
        <v>0</v>
      </c>
      <c r="V325" s="232">
        <f>(VLOOKUP($C325,Incurred_Real!$A$25:$BR$427,Incurred_Real!AY$1,FALSE))*$M325</f>
        <v>0</v>
      </c>
      <c r="W325" s="232">
        <f>(VLOOKUP($C325,Incurred_Real!$A$25:$BR$427,Incurred_Real!AZ$1,FALSE))*$M325</f>
        <v>0</v>
      </c>
      <c r="X325" s="232">
        <f>(VLOOKUP($C325,Incurred_Real!$A$25:$BR$427,Incurred_Real!BA$1,FALSE))*$M325</f>
        <v>0</v>
      </c>
      <c r="Y325" s="232">
        <f>(VLOOKUP($C325,Incurred_Real!$A$25:$BR$427,Incurred_Real!BB$1,FALSE))*$M325</f>
        <v>0</v>
      </c>
      <c r="Z325" s="232">
        <f>(VLOOKUP($C325,Incurred_Real!$A$25:$BR$427,Incurred_Real!BC$1,FALSE))*$M325</f>
        <v>0</v>
      </c>
      <c r="AA325" s="232">
        <f>(VLOOKUP($C325,Incurred_Real!$A$25:$BR$427,Incurred_Real!BD$1,FALSE))*$M325</f>
        <v>0</v>
      </c>
      <c r="AB325" s="232">
        <f>(VLOOKUP($C325,Incurred_Real!$A$25:$BR$427,Incurred_Real!BE$1,FALSE))*$M325</f>
        <v>0</v>
      </c>
      <c r="AC325" s="232">
        <f>(VLOOKUP($C325,Incurred_Real!$A$25:$BR$427,Incurred_Real!BF$1,FALSE))*$M325</f>
        <v>0</v>
      </c>
      <c r="AD325" s="232">
        <f>(VLOOKUP($C325,Incurred_Real!$A$25:$BR$427,Incurred_Real!BG$1,FALSE))*$M325</f>
        <v>0</v>
      </c>
      <c r="AE325" s="232">
        <f>(VLOOKUP($C325,Incurred_Real!$A$25:$BR$427,Incurred_Real!BH$1,FALSE))*$M325</f>
        <v>0</v>
      </c>
      <c r="AF325" s="232">
        <f>(VLOOKUP($C325,Incurred_Real!$A$25:$BR$427,Incurred_Real!BI$1,FALSE))*$M325</f>
        <v>0</v>
      </c>
      <c r="AG325" s="232">
        <f>(VLOOKUP($C325,Incurred_Real!$A$25:$BR$427,Incurred_Real!BJ$1,FALSE))*$M325</f>
        <v>0</v>
      </c>
      <c r="AH325" s="232">
        <f>(VLOOKUP($C325,Incurred_Real!$A$25:$BR$427,Incurred_Real!BK$1,FALSE))*$M325</f>
        <v>0</v>
      </c>
      <c r="AI325" s="232">
        <f>(VLOOKUP($C325,Incurred_Real!$A$25:$BR$427,Incurred_Real!BL$1,FALSE))*$M325</f>
        <v>0</v>
      </c>
      <c r="AJ325" s="232">
        <f>(VLOOKUP($C325,Incurred_Real!$A$25:$BR$427,Incurred_Real!BM$1,FALSE))*$M325</f>
        <v>0</v>
      </c>
      <c r="AK325" s="232">
        <f>(VLOOKUP($C325,Incurred_Real!$A$25:$BR$427,Incurred_Real!BN$1,FALSE))*$M325</f>
        <v>0</v>
      </c>
      <c r="AL325" s="232">
        <f>(VLOOKUP($C325,Incurred_Real!$A$25:$BR$427,Incurred_Real!BO$1,FALSE))*$M325</f>
        <v>0</v>
      </c>
      <c r="AM325" s="232">
        <f>(VLOOKUP($C325,Incurred_Real!$A$25:$BR$427,Incurred_Real!BP$1,FALSE))*$M325</f>
        <v>0</v>
      </c>
      <c r="AN325" s="232">
        <f>(VLOOKUP($C325,Incurred_Real!$A$25:$BR$427,Incurred_Real!BQ$1,FALSE))*$M325</f>
        <v>0</v>
      </c>
      <c r="AO325" s="232">
        <f>(VLOOKUP($C325,Incurred_Real!$A$25:$BR$427,Incurred_Real!BR$1,FALSE))*$M325</f>
        <v>0</v>
      </c>
      <c r="AP325" s="232">
        <f t="shared" si="25"/>
        <v>900830.36867075053</v>
      </c>
      <c r="AR325" s="232" t="b">
        <f t="shared" si="26"/>
        <v>1</v>
      </c>
    </row>
    <row r="326" spans="3:44" x14ac:dyDescent="0.15">
      <c r="C326" s="11" t="s">
        <v>945</v>
      </c>
      <c r="D326" s="11" t="str">
        <f>VLOOKUP(C326,'Project List'!$A$9:$AG$360,'Project List'!$G$1,FALSE)</f>
        <v>Geographical and Land Management Systems Upgrade 2024-2028</v>
      </c>
      <c r="E326" s="11" t="str">
        <f>VLOOKUP($C326,Incurred_Real!$A$24:$E$376,Incurred_Real!$D$1,FALSE)</f>
        <v>Replacement</v>
      </c>
      <c r="F326" s="13">
        <f>IF(VLOOKUP($C326,Incurred_Nominal!$A$25:$AQ$426,Incurred_Nominal!$AL$1,FALSE)="Commissioned Extra",0,
IF(VLOOKUP($C326,Incurred_Nominal!$A$25:$AQ$426,Incurred_Nominal!$AK$1,FALSE)=F$4,VLOOKUP($C326,Incurred_Nominal!$A$25:$AQ$426,Incurred_Nominal!$AG$1,FALSE),0))</f>
        <v>0</v>
      </c>
      <c r="G326" s="13">
        <f>IF(VLOOKUP($C326,Incurred_Nominal!$A$25:$AQ$426,Incurred_Nominal!$AL$1,FALSE)="Commissioned Extra",0,
IF(VLOOKUP($C326,Incurred_Nominal!$A$25:$AQ$426,Incurred_Nominal!$AK$1,FALSE)=G$4,VLOOKUP($C326,Incurred_Nominal!$A$25:$AQ$426,Incurred_Nominal!$AG$1,FALSE),0))</f>
        <v>0</v>
      </c>
      <c r="H326" s="13">
        <f>IF(VLOOKUP($C326,Incurred_Nominal!$A$25:$AQ$426,Incurred_Nominal!$AL$1,FALSE)="Commissioned Extra",0,
IF(VLOOKUP($C326,Incurred_Nominal!$A$25:$AQ$426,Incurred_Nominal!$AK$1,FALSE)=H$4,VLOOKUP($C326,Incurred_Nominal!$A$25:$AQ$426,Incurred_Nominal!$AG$1,FALSE),0))</f>
        <v>0</v>
      </c>
      <c r="I326" s="13">
        <f>IF(VLOOKUP($C326,Incurred_Nominal!$A$25:$AQ$426,Incurred_Nominal!$AL$1,FALSE)="Commissioned Extra",0,
IF(VLOOKUP($C326,Incurred_Nominal!$A$25:$AQ$426,Incurred_Nominal!$AK$1,FALSE)=I$4,VLOOKUP($C326,Incurred_Nominal!$A$25:$AQ$426,Incurred_Nominal!$AG$1,FALSE),0))</f>
        <v>0</v>
      </c>
      <c r="J326" s="13">
        <f>IF(VLOOKUP($C326,Incurred_Nominal!$A$25:$AQ$426,Incurred_Nominal!$AL$1,FALSE)="Commissioned Extra",0,
IF(VLOOKUP($C326,Incurred_Nominal!$A$25:$AQ$426,Incurred_Nominal!$AK$1,FALSE)=J$4,VLOOKUP($C326,Incurred_Nominal!$A$25:$AQ$426,Incurred_Nominal!$AG$1,FALSE),0))</f>
        <v>0</v>
      </c>
      <c r="K326" s="13">
        <f>IF(VLOOKUP($C326,Incurred_Nominal!$A$25:$AQ$426,Incurred_Nominal!$AL$1,FALSE)="Commissioned Extra",0,
IF(VLOOKUP($C326,Incurred_Nominal!$A$25:$AQ$426,Incurred_Nominal!$AK$1,FALSE)=K$4,VLOOKUP($C326,Incurred_Nominal!$A$25:$AQ$426,Incurred_Nominal!$AG$1,FALSE),0))</f>
        <v>0</v>
      </c>
      <c r="L326" s="13">
        <f>IF(VLOOKUP($C326,Incurred_Nominal!$A$25:$AQ$426,Incurred_Nominal!$AL$1,FALSE)="Commissioned Extra",0,
IF(VLOOKUP($C326,Incurred_Nominal!$A$25:$AQ$426,Incurred_Nominal!$AK$1,FALSE)=L$4,VLOOKUP($C326,Incurred_Nominal!$A$25:$AQ$426,Incurred_Nominal!$AG$1,FALSE),0))</f>
        <v>4793865.3815025138</v>
      </c>
      <c r="M326" s="232">
        <f t="shared" si="27"/>
        <v>4793865.3815025138</v>
      </c>
      <c r="N326" s="232">
        <f t="shared" si="28"/>
        <v>2028</v>
      </c>
      <c r="P326" s="232">
        <f>(VLOOKUP($C326,Incurred_Real!$A$25:$BR$427,Incurred_Real!AS$1,FALSE))*$M326</f>
        <v>0</v>
      </c>
      <c r="Q326" s="232">
        <f>(VLOOKUP($C326,Incurred_Real!$A$25:$BR$427,Incurred_Real!AT$1,FALSE))*$M326</f>
        <v>0</v>
      </c>
      <c r="R326" s="232">
        <f>(VLOOKUP($C326,Incurred_Real!$A$25:$BR$427,Incurred_Real!AU$1,FALSE))*$M326</f>
        <v>0</v>
      </c>
      <c r="S326" s="232">
        <f>(VLOOKUP($C326,Incurred_Real!$A$25:$BR$427,Incurred_Real!AV$1,FALSE))*$M326</f>
        <v>4793865.3815025138</v>
      </c>
      <c r="T326" s="232">
        <f>(VLOOKUP($C326,Incurred_Real!$A$25:$BR$427,Incurred_Real!AW$1,FALSE))*$M326</f>
        <v>0</v>
      </c>
      <c r="U326" s="232">
        <f>(VLOOKUP($C326,Incurred_Real!$A$25:$BR$427,Incurred_Real!AX$1,FALSE))*$M326</f>
        <v>0</v>
      </c>
      <c r="V326" s="232">
        <f>(VLOOKUP($C326,Incurred_Real!$A$25:$BR$427,Incurred_Real!AY$1,FALSE))*$M326</f>
        <v>0</v>
      </c>
      <c r="W326" s="232">
        <f>(VLOOKUP($C326,Incurred_Real!$A$25:$BR$427,Incurred_Real!AZ$1,FALSE))*$M326</f>
        <v>0</v>
      </c>
      <c r="X326" s="232">
        <f>(VLOOKUP($C326,Incurred_Real!$A$25:$BR$427,Incurred_Real!BA$1,FALSE))*$M326</f>
        <v>0</v>
      </c>
      <c r="Y326" s="232">
        <f>(VLOOKUP($C326,Incurred_Real!$A$25:$BR$427,Incurred_Real!BB$1,FALSE))*$M326</f>
        <v>0</v>
      </c>
      <c r="Z326" s="232">
        <f>(VLOOKUP($C326,Incurred_Real!$A$25:$BR$427,Incurred_Real!BC$1,FALSE))*$M326</f>
        <v>0</v>
      </c>
      <c r="AA326" s="232">
        <f>(VLOOKUP($C326,Incurred_Real!$A$25:$BR$427,Incurred_Real!BD$1,FALSE))*$M326</f>
        <v>0</v>
      </c>
      <c r="AB326" s="232">
        <f>(VLOOKUP($C326,Incurred_Real!$A$25:$BR$427,Incurred_Real!BE$1,FALSE))*$M326</f>
        <v>0</v>
      </c>
      <c r="AC326" s="232">
        <f>(VLOOKUP($C326,Incurred_Real!$A$25:$BR$427,Incurred_Real!BF$1,FALSE))*$M326</f>
        <v>0</v>
      </c>
      <c r="AD326" s="232">
        <f>(VLOOKUP($C326,Incurred_Real!$A$25:$BR$427,Incurred_Real!BG$1,FALSE))*$M326</f>
        <v>0</v>
      </c>
      <c r="AE326" s="232">
        <f>(VLOOKUP($C326,Incurred_Real!$A$25:$BR$427,Incurred_Real!BH$1,FALSE))*$M326</f>
        <v>0</v>
      </c>
      <c r="AF326" s="232">
        <f>(VLOOKUP($C326,Incurred_Real!$A$25:$BR$427,Incurred_Real!BI$1,FALSE))*$M326</f>
        <v>0</v>
      </c>
      <c r="AG326" s="232">
        <f>(VLOOKUP($C326,Incurred_Real!$A$25:$BR$427,Incurred_Real!BJ$1,FALSE))*$M326</f>
        <v>0</v>
      </c>
      <c r="AH326" s="232">
        <f>(VLOOKUP($C326,Incurred_Real!$A$25:$BR$427,Incurred_Real!BK$1,FALSE))*$M326</f>
        <v>0</v>
      </c>
      <c r="AI326" s="232">
        <f>(VLOOKUP($C326,Incurred_Real!$A$25:$BR$427,Incurred_Real!BL$1,FALSE))*$M326</f>
        <v>0</v>
      </c>
      <c r="AJ326" s="232">
        <f>(VLOOKUP($C326,Incurred_Real!$A$25:$BR$427,Incurred_Real!BM$1,FALSE))*$M326</f>
        <v>0</v>
      </c>
      <c r="AK326" s="232">
        <f>(VLOOKUP($C326,Incurred_Real!$A$25:$BR$427,Incurred_Real!BN$1,FALSE))*$M326</f>
        <v>0</v>
      </c>
      <c r="AL326" s="232">
        <f>(VLOOKUP($C326,Incurred_Real!$A$25:$BR$427,Incurred_Real!BO$1,FALSE))*$M326</f>
        <v>0</v>
      </c>
      <c r="AM326" s="232">
        <f>(VLOOKUP($C326,Incurred_Real!$A$25:$BR$427,Incurred_Real!BP$1,FALSE))*$M326</f>
        <v>0</v>
      </c>
      <c r="AN326" s="232">
        <f>(VLOOKUP($C326,Incurred_Real!$A$25:$BR$427,Incurred_Real!BQ$1,FALSE))*$M326</f>
        <v>0</v>
      </c>
      <c r="AO326" s="232">
        <f>(VLOOKUP($C326,Incurred_Real!$A$25:$BR$427,Incurred_Real!BR$1,FALSE))*$M326</f>
        <v>0</v>
      </c>
      <c r="AP326" s="232">
        <f t="shared" ref="AP326:AP356" si="29">SUM(P326:AO326)</f>
        <v>4793865.3815025138</v>
      </c>
      <c r="AR326" s="232" t="b">
        <f t="shared" ref="AR326:AR356" si="30">AP326=M326</f>
        <v>1</v>
      </c>
    </row>
    <row r="327" spans="3:44" x14ac:dyDescent="0.15">
      <c r="C327" s="11" t="s">
        <v>949</v>
      </c>
      <c r="D327" s="11" t="str">
        <f>VLOOKUP(C327,'Project List'!$A$9:$AG$360,'Project List'!$G$1,FALSE)</f>
        <v>Alarm Configuration System Refresh 2024-2028</v>
      </c>
      <c r="E327" s="11" t="str">
        <f>VLOOKUP($C327,Incurred_Real!$A$24:$E$376,Incurred_Real!$D$1,FALSE)</f>
        <v>Replacement</v>
      </c>
      <c r="F327" s="13">
        <f>IF(VLOOKUP($C327,Incurred_Nominal!$A$25:$AQ$426,Incurred_Nominal!$AL$1,FALSE)="Commissioned Extra",0,
IF(VLOOKUP($C327,Incurred_Nominal!$A$25:$AQ$426,Incurred_Nominal!$AK$1,FALSE)=F$4,VLOOKUP($C327,Incurred_Nominal!$A$25:$AQ$426,Incurred_Nominal!$AG$1,FALSE),0))</f>
        <v>0</v>
      </c>
      <c r="G327" s="13">
        <f>IF(VLOOKUP($C327,Incurred_Nominal!$A$25:$AQ$426,Incurred_Nominal!$AL$1,FALSE)="Commissioned Extra",0,
IF(VLOOKUP($C327,Incurred_Nominal!$A$25:$AQ$426,Incurred_Nominal!$AK$1,FALSE)=G$4,VLOOKUP($C327,Incurred_Nominal!$A$25:$AQ$426,Incurred_Nominal!$AG$1,FALSE),0))</f>
        <v>0</v>
      </c>
      <c r="H327" s="13">
        <f>IF(VLOOKUP($C327,Incurred_Nominal!$A$25:$AQ$426,Incurred_Nominal!$AL$1,FALSE)="Commissioned Extra",0,
IF(VLOOKUP($C327,Incurred_Nominal!$A$25:$AQ$426,Incurred_Nominal!$AK$1,FALSE)=H$4,VLOOKUP($C327,Incurred_Nominal!$A$25:$AQ$426,Incurred_Nominal!$AG$1,FALSE),0))</f>
        <v>0</v>
      </c>
      <c r="I327" s="13">
        <f>IF(VLOOKUP($C327,Incurred_Nominal!$A$25:$AQ$426,Incurred_Nominal!$AL$1,FALSE)="Commissioned Extra",0,
IF(VLOOKUP($C327,Incurred_Nominal!$A$25:$AQ$426,Incurred_Nominal!$AK$1,FALSE)=I$4,VLOOKUP($C327,Incurred_Nominal!$A$25:$AQ$426,Incurred_Nominal!$AG$1,FALSE),0))</f>
        <v>0</v>
      </c>
      <c r="J327" s="13">
        <f>IF(VLOOKUP($C327,Incurred_Nominal!$A$25:$AQ$426,Incurred_Nominal!$AL$1,FALSE)="Commissioned Extra",0,
IF(VLOOKUP($C327,Incurred_Nominal!$A$25:$AQ$426,Incurred_Nominal!$AK$1,FALSE)=J$4,VLOOKUP($C327,Incurred_Nominal!$A$25:$AQ$426,Incurred_Nominal!$AG$1,FALSE),0))</f>
        <v>0</v>
      </c>
      <c r="K327" s="13">
        <f>IF(VLOOKUP($C327,Incurred_Nominal!$A$25:$AQ$426,Incurred_Nominal!$AL$1,FALSE)="Commissioned Extra",0,
IF(VLOOKUP($C327,Incurred_Nominal!$A$25:$AQ$426,Incurred_Nominal!$AK$1,FALSE)=K$4,VLOOKUP($C327,Incurred_Nominal!$A$25:$AQ$426,Incurred_Nominal!$AG$1,FALSE),0))</f>
        <v>0</v>
      </c>
      <c r="L327" s="13">
        <f>IF(VLOOKUP($C327,Incurred_Nominal!$A$25:$AQ$426,Incurred_Nominal!$AL$1,FALSE)="Commissioned Extra",0,
IF(VLOOKUP($C327,Incurred_Nominal!$A$25:$AQ$426,Incurred_Nominal!$AK$1,FALSE)=L$4,VLOOKUP($C327,Incurred_Nominal!$A$25:$AQ$426,Incurred_Nominal!$AG$1,FALSE),0))</f>
        <v>0</v>
      </c>
      <c r="M327" s="232">
        <f t="shared" si="27"/>
        <v>0</v>
      </c>
      <c r="N327" s="232" t="str">
        <f t="shared" si="28"/>
        <v/>
      </c>
      <c r="P327" s="232">
        <f>(VLOOKUP($C327,Incurred_Real!$A$25:$BR$427,Incurred_Real!AS$1,FALSE))*$M327</f>
        <v>0</v>
      </c>
      <c r="Q327" s="232">
        <f>(VLOOKUP($C327,Incurred_Real!$A$25:$BR$427,Incurred_Real!AT$1,FALSE))*$M327</f>
        <v>0</v>
      </c>
      <c r="R327" s="232">
        <f>(VLOOKUP($C327,Incurred_Real!$A$25:$BR$427,Incurred_Real!AU$1,FALSE))*$M327</f>
        <v>0</v>
      </c>
      <c r="S327" s="232">
        <f>(VLOOKUP($C327,Incurred_Real!$A$25:$BR$427,Incurred_Real!AV$1,FALSE))*$M327</f>
        <v>0</v>
      </c>
      <c r="T327" s="232">
        <f>(VLOOKUP($C327,Incurred_Real!$A$25:$BR$427,Incurred_Real!AW$1,FALSE))*$M327</f>
        <v>0</v>
      </c>
      <c r="U327" s="232">
        <f>(VLOOKUP($C327,Incurred_Real!$A$25:$BR$427,Incurred_Real!AX$1,FALSE))*$M327</f>
        <v>0</v>
      </c>
      <c r="V327" s="232">
        <f>(VLOOKUP($C327,Incurred_Real!$A$25:$BR$427,Incurred_Real!AY$1,FALSE))*$M327</f>
        <v>0</v>
      </c>
      <c r="W327" s="232">
        <f>(VLOOKUP($C327,Incurred_Real!$A$25:$BR$427,Incurred_Real!AZ$1,FALSE))*$M327</f>
        <v>0</v>
      </c>
      <c r="X327" s="232">
        <f>(VLOOKUP($C327,Incurred_Real!$A$25:$BR$427,Incurred_Real!BA$1,FALSE))*$M327</f>
        <v>0</v>
      </c>
      <c r="Y327" s="232">
        <f>(VLOOKUP($C327,Incurred_Real!$A$25:$BR$427,Incurred_Real!BB$1,FALSE))*$M327</f>
        <v>0</v>
      </c>
      <c r="Z327" s="232">
        <f>(VLOOKUP($C327,Incurred_Real!$A$25:$BR$427,Incurred_Real!BC$1,FALSE))*$M327</f>
        <v>0</v>
      </c>
      <c r="AA327" s="232">
        <f>(VLOOKUP($C327,Incurred_Real!$A$25:$BR$427,Incurred_Real!BD$1,FALSE))*$M327</f>
        <v>0</v>
      </c>
      <c r="AB327" s="232">
        <f>(VLOOKUP($C327,Incurred_Real!$A$25:$BR$427,Incurred_Real!BE$1,FALSE))*$M327</f>
        <v>0</v>
      </c>
      <c r="AC327" s="232">
        <f>(VLOOKUP($C327,Incurred_Real!$A$25:$BR$427,Incurred_Real!BF$1,FALSE))*$M327</f>
        <v>0</v>
      </c>
      <c r="AD327" s="232">
        <f>(VLOOKUP($C327,Incurred_Real!$A$25:$BR$427,Incurred_Real!BG$1,FALSE))*$M327</f>
        <v>0</v>
      </c>
      <c r="AE327" s="232">
        <f>(VLOOKUP($C327,Incurred_Real!$A$25:$BR$427,Incurred_Real!BH$1,FALSE))*$M327</f>
        <v>0</v>
      </c>
      <c r="AF327" s="232">
        <f>(VLOOKUP($C327,Incurred_Real!$A$25:$BR$427,Incurred_Real!BI$1,FALSE))*$M327</f>
        <v>0</v>
      </c>
      <c r="AG327" s="232">
        <f>(VLOOKUP($C327,Incurred_Real!$A$25:$BR$427,Incurred_Real!BJ$1,FALSE))*$M327</f>
        <v>0</v>
      </c>
      <c r="AH327" s="232">
        <f>(VLOOKUP($C327,Incurred_Real!$A$25:$BR$427,Incurred_Real!BK$1,FALSE))*$M327</f>
        <v>0</v>
      </c>
      <c r="AI327" s="232">
        <f>(VLOOKUP($C327,Incurred_Real!$A$25:$BR$427,Incurred_Real!BL$1,FALSE))*$M327</f>
        <v>0</v>
      </c>
      <c r="AJ327" s="232">
        <f>(VLOOKUP($C327,Incurred_Real!$A$25:$BR$427,Incurred_Real!BM$1,FALSE))*$M327</f>
        <v>0</v>
      </c>
      <c r="AK327" s="232">
        <f>(VLOOKUP($C327,Incurred_Real!$A$25:$BR$427,Incurred_Real!BN$1,FALSE))*$M327</f>
        <v>0</v>
      </c>
      <c r="AL327" s="232">
        <f>(VLOOKUP($C327,Incurred_Real!$A$25:$BR$427,Incurred_Real!BO$1,FALSE))*$M327</f>
        <v>0</v>
      </c>
      <c r="AM327" s="232">
        <f>(VLOOKUP($C327,Incurred_Real!$A$25:$BR$427,Incurred_Real!BP$1,FALSE))*$M327</f>
        <v>0</v>
      </c>
      <c r="AN327" s="232">
        <f>(VLOOKUP($C327,Incurred_Real!$A$25:$BR$427,Incurred_Real!BQ$1,FALSE))*$M327</f>
        <v>0</v>
      </c>
      <c r="AO327" s="232">
        <f>(VLOOKUP($C327,Incurred_Real!$A$25:$BR$427,Incurred_Real!BR$1,FALSE))*$M327</f>
        <v>0</v>
      </c>
      <c r="AP327" s="232">
        <f t="shared" si="29"/>
        <v>0</v>
      </c>
      <c r="AR327" s="232" t="b">
        <f t="shared" si="30"/>
        <v>1</v>
      </c>
    </row>
    <row r="328" spans="3:44" x14ac:dyDescent="0.15">
      <c r="C328" s="11" t="s">
        <v>917</v>
      </c>
      <c r="D328" s="11" t="str">
        <f>VLOOKUP(C328,'Project List'!$A$9:$AG$360,'Project List'!$G$1,FALSE)</f>
        <v>Distribution Centre Fire System Upgrade</v>
      </c>
      <c r="E328" s="11" t="str">
        <f>VLOOKUP($C328,Incurred_Real!$A$24:$E$376,Incurred_Real!$D$1,FALSE)</f>
        <v>Facilities</v>
      </c>
      <c r="F328" s="13">
        <f>IF(VLOOKUP($C328,Incurred_Nominal!$A$25:$AQ$426,Incurred_Nominal!$AL$1,FALSE)="Commissioned Extra",0,
IF(VLOOKUP($C328,Incurred_Nominal!$A$25:$AQ$426,Incurred_Nominal!$AK$1,FALSE)=F$4,VLOOKUP($C328,Incurred_Nominal!$A$25:$AQ$426,Incurred_Nominal!$AG$1,FALSE),0))</f>
        <v>0</v>
      </c>
      <c r="G328" s="13">
        <f>IF(VLOOKUP($C328,Incurred_Nominal!$A$25:$AQ$426,Incurred_Nominal!$AL$1,FALSE)="Commissioned Extra",0,
IF(VLOOKUP($C328,Incurred_Nominal!$A$25:$AQ$426,Incurred_Nominal!$AK$1,FALSE)=G$4,VLOOKUP($C328,Incurred_Nominal!$A$25:$AQ$426,Incurred_Nominal!$AG$1,FALSE),0))</f>
        <v>1527647.5709859543</v>
      </c>
      <c r="H328" s="13">
        <f>IF(VLOOKUP($C328,Incurred_Nominal!$A$25:$AQ$426,Incurred_Nominal!$AL$1,FALSE)="Commissioned Extra",0,
IF(VLOOKUP($C328,Incurred_Nominal!$A$25:$AQ$426,Incurred_Nominal!$AK$1,FALSE)=H$4,VLOOKUP($C328,Incurred_Nominal!$A$25:$AQ$426,Incurred_Nominal!$AG$1,FALSE),0))</f>
        <v>0</v>
      </c>
      <c r="I328" s="13">
        <f>IF(VLOOKUP($C328,Incurred_Nominal!$A$25:$AQ$426,Incurred_Nominal!$AL$1,FALSE)="Commissioned Extra",0,
IF(VLOOKUP($C328,Incurred_Nominal!$A$25:$AQ$426,Incurred_Nominal!$AK$1,FALSE)=I$4,VLOOKUP($C328,Incurred_Nominal!$A$25:$AQ$426,Incurred_Nominal!$AG$1,FALSE),0))</f>
        <v>0</v>
      </c>
      <c r="J328" s="13">
        <f>IF(VLOOKUP($C328,Incurred_Nominal!$A$25:$AQ$426,Incurred_Nominal!$AL$1,FALSE)="Commissioned Extra",0,
IF(VLOOKUP($C328,Incurred_Nominal!$A$25:$AQ$426,Incurred_Nominal!$AK$1,FALSE)=J$4,VLOOKUP($C328,Incurred_Nominal!$A$25:$AQ$426,Incurred_Nominal!$AG$1,FALSE),0))</f>
        <v>0</v>
      </c>
      <c r="K328" s="13">
        <f>IF(VLOOKUP($C328,Incurred_Nominal!$A$25:$AQ$426,Incurred_Nominal!$AL$1,FALSE)="Commissioned Extra",0,
IF(VLOOKUP($C328,Incurred_Nominal!$A$25:$AQ$426,Incurred_Nominal!$AK$1,FALSE)=K$4,VLOOKUP($C328,Incurred_Nominal!$A$25:$AQ$426,Incurred_Nominal!$AG$1,FALSE),0))</f>
        <v>0</v>
      </c>
      <c r="L328" s="13">
        <f>IF(VLOOKUP($C328,Incurred_Nominal!$A$25:$AQ$426,Incurred_Nominal!$AL$1,FALSE)="Commissioned Extra",0,
IF(VLOOKUP($C328,Incurred_Nominal!$A$25:$AQ$426,Incurred_Nominal!$AK$1,FALSE)=L$4,VLOOKUP($C328,Incurred_Nominal!$A$25:$AQ$426,Incurred_Nominal!$AG$1,FALSE),0))</f>
        <v>0</v>
      </c>
      <c r="M328" s="232">
        <f t="shared" si="27"/>
        <v>1527647.5709859543</v>
      </c>
      <c r="N328" s="232">
        <f t="shared" si="28"/>
        <v>2023</v>
      </c>
      <c r="P328" s="232">
        <f>(VLOOKUP($C328,Incurred_Real!$A$25:$BR$427,Incurred_Real!AS$1,FALSE))*$M328</f>
        <v>1527647.5709859543</v>
      </c>
      <c r="Q328" s="232">
        <f>(VLOOKUP($C328,Incurred_Real!$A$25:$BR$427,Incurred_Real!AT$1,FALSE))*$M328</f>
        <v>0</v>
      </c>
      <c r="R328" s="232">
        <f>(VLOOKUP($C328,Incurred_Real!$A$25:$BR$427,Incurred_Real!AU$1,FALSE))*$M328</f>
        <v>0</v>
      </c>
      <c r="S328" s="232">
        <f>(VLOOKUP($C328,Incurred_Real!$A$25:$BR$427,Incurred_Real!AV$1,FALSE))*$M328</f>
        <v>0</v>
      </c>
      <c r="T328" s="232">
        <f>(VLOOKUP($C328,Incurred_Real!$A$25:$BR$427,Incurred_Real!AW$1,FALSE))*$M328</f>
        <v>0</v>
      </c>
      <c r="U328" s="232">
        <f>(VLOOKUP($C328,Incurred_Real!$A$25:$BR$427,Incurred_Real!AX$1,FALSE))*$M328</f>
        <v>0</v>
      </c>
      <c r="V328" s="232">
        <f>(VLOOKUP($C328,Incurred_Real!$A$25:$BR$427,Incurred_Real!AY$1,FALSE))*$M328</f>
        <v>0</v>
      </c>
      <c r="W328" s="232">
        <f>(VLOOKUP($C328,Incurred_Real!$A$25:$BR$427,Incurred_Real!AZ$1,FALSE))*$M328</f>
        <v>0</v>
      </c>
      <c r="X328" s="232">
        <f>(VLOOKUP($C328,Incurred_Real!$A$25:$BR$427,Incurred_Real!BA$1,FALSE))*$M328</f>
        <v>0</v>
      </c>
      <c r="Y328" s="232">
        <f>(VLOOKUP($C328,Incurred_Real!$A$25:$BR$427,Incurred_Real!BB$1,FALSE))*$M328</f>
        <v>0</v>
      </c>
      <c r="Z328" s="232">
        <f>(VLOOKUP($C328,Incurred_Real!$A$25:$BR$427,Incurred_Real!BC$1,FALSE))*$M328</f>
        <v>0</v>
      </c>
      <c r="AA328" s="232">
        <f>(VLOOKUP($C328,Incurred_Real!$A$25:$BR$427,Incurred_Real!BD$1,FALSE))*$M328</f>
        <v>0</v>
      </c>
      <c r="AB328" s="232">
        <f>(VLOOKUP($C328,Incurred_Real!$A$25:$BR$427,Incurred_Real!BE$1,FALSE))*$M328</f>
        <v>0</v>
      </c>
      <c r="AC328" s="232">
        <f>(VLOOKUP($C328,Incurred_Real!$A$25:$BR$427,Incurred_Real!BF$1,FALSE))*$M328</f>
        <v>0</v>
      </c>
      <c r="AD328" s="232">
        <f>(VLOOKUP($C328,Incurred_Real!$A$25:$BR$427,Incurred_Real!BG$1,FALSE))*$M328</f>
        <v>0</v>
      </c>
      <c r="AE328" s="232">
        <f>(VLOOKUP($C328,Incurred_Real!$A$25:$BR$427,Incurred_Real!BH$1,FALSE))*$M328</f>
        <v>0</v>
      </c>
      <c r="AF328" s="232">
        <f>(VLOOKUP($C328,Incurred_Real!$A$25:$BR$427,Incurred_Real!BI$1,FALSE))*$M328</f>
        <v>0</v>
      </c>
      <c r="AG328" s="232">
        <f>(VLOOKUP($C328,Incurred_Real!$A$25:$BR$427,Incurred_Real!BJ$1,FALSE))*$M328</f>
        <v>0</v>
      </c>
      <c r="AH328" s="232">
        <f>(VLOOKUP($C328,Incurred_Real!$A$25:$BR$427,Incurred_Real!BK$1,FALSE))*$M328</f>
        <v>0</v>
      </c>
      <c r="AI328" s="232">
        <f>(VLOOKUP($C328,Incurred_Real!$A$25:$BR$427,Incurred_Real!BL$1,FALSE))*$M328</f>
        <v>0</v>
      </c>
      <c r="AJ328" s="232">
        <f>(VLOOKUP($C328,Incurred_Real!$A$25:$BR$427,Incurred_Real!BM$1,FALSE))*$M328</f>
        <v>0</v>
      </c>
      <c r="AK328" s="232">
        <f>(VLOOKUP($C328,Incurred_Real!$A$25:$BR$427,Incurred_Real!BN$1,FALSE))*$M328</f>
        <v>0</v>
      </c>
      <c r="AL328" s="232">
        <f>(VLOOKUP($C328,Incurred_Real!$A$25:$BR$427,Incurred_Real!BO$1,FALSE))*$M328</f>
        <v>0</v>
      </c>
      <c r="AM328" s="232">
        <f>(VLOOKUP($C328,Incurred_Real!$A$25:$BR$427,Incurred_Real!BP$1,FALSE))*$M328</f>
        <v>0</v>
      </c>
      <c r="AN328" s="232">
        <f>(VLOOKUP($C328,Incurred_Real!$A$25:$BR$427,Incurred_Real!BQ$1,FALSE))*$M328</f>
        <v>0</v>
      </c>
      <c r="AO328" s="232">
        <f>(VLOOKUP($C328,Incurred_Real!$A$25:$BR$427,Incurred_Real!BR$1,FALSE))*$M328</f>
        <v>0</v>
      </c>
      <c r="AP328" s="232">
        <f t="shared" si="29"/>
        <v>1527647.5709859543</v>
      </c>
      <c r="AR328" s="232" t="b">
        <f t="shared" si="30"/>
        <v>1</v>
      </c>
    </row>
    <row r="329" spans="3:44" x14ac:dyDescent="0.15">
      <c r="C329" s="11" t="s">
        <v>954</v>
      </c>
      <c r="D329" s="11" t="str">
        <f>VLOOKUP(C329,'Project List'!$A$9:$AG$360,'Project List'!$G$1,FALSE)</f>
        <v>Siemens SICAM PAS Gateway Replacement</v>
      </c>
      <c r="E329" s="11" t="str">
        <f>VLOOKUP($C329,Incurred_Real!$A$24:$E$376,Incurred_Real!$D$1,FALSE)</f>
        <v>Replacement</v>
      </c>
      <c r="F329" s="13">
        <f>IF(VLOOKUP($C329,Incurred_Nominal!$A$25:$AQ$426,Incurred_Nominal!$AL$1,FALSE)="Commissioned Extra",0,
IF(VLOOKUP($C329,Incurred_Nominal!$A$25:$AQ$426,Incurred_Nominal!$AK$1,FALSE)=F$4,VLOOKUP($C329,Incurred_Nominal!$A$25:$AQ$426,Incurred_Nominal!$AG$1,FALSE),0))</f>
        <v>0</v>
      </c>
      <c r="G329" s="13">
        <f>IF(VLOOKUP($C329,Incurred_Nominal!$A$25:$AQ$426,Incurred_Nominal!$AL$1,FALSE)="Commissioned Extra",0,
IF(VLOOKUP($C329,Incurred_Nominal!$A$25:$AQ$426,Incurred_Nominal!$AK$1,FALSE)=G$4,VLOOKUP($C329,Incurred_Nominal!$A$25:$AQ$426,Incurred_Nominal!$AG$1,FALSE),0))</f>
        <v>0</v>
      </c>
      <c r="H329" s="13">
        <f>IF(VLOOKUP($C329,Incurred_Nominal!$A$25:$AQ$426,Incurred_Nominal!$AL$1,FALSE)="Commissioned Extra",0,
IF(VLOOKUP($C329,Incurred_Nominal!$A$25:$AQ$426,Incurred_Nominal!$AK$1,FALSE)=H$4,VLOOKUP($C329,Incurred_Nominal!$A$25:$AQ$426,Incurred_Nominal!$AG$1,FALSE),0))</f>
        <v>0</v>
      </c>
      <c r="I329" s="13">
        <f>IF(VLOOKUP($C329,Incurred_Nominal!$A$25:$AQ$426,Incurred_Nominal!$AL$1,FALSE)="Commissioned Extra",0,
IF(VLOOKUP($C329,Incurred_Nominal!$A$25:$AQ$426,Incurred_Nominal!$AK$1,FALSE)=I$4,VLOOKUP($C329,Incurred_Nominal!$A$25:$AQ$426,Incurred_Nominal!$AG$1,FALSE),0))</f>
        <v>0</v>
      </c>
      <c r="J329" s="13">
        <f>IF(VLOOKUP($C329,Incurred_Nominal!$A$25:$AQ$426,Incurred_Nominal!$AL$1,FALSE)="Commissioned Extra",0,
IF(VLOOKUP($C329,Incurred_Nominal!$A$25:$AQ$426,Incurred_Nominal!$AK$1,FALSE)=J$4,VLOOKUP($C329,Incurred_Nominal!$A$25:$AQ$426,Incurred_Nominal!$AG$1,FALSE),0))</f>
        <v>0</v>
      </c>
      <c r="K329" s="13">
        <f>IF(VLOOKUP($C329,Incurred_Nominal!$A$25:$AQ$426,Incurred_Nominal!$AL$1,FALSE)="Commissioned Extra",0,
IF(VLOOKUP($C329,Incurred_Nominal!$A$25:$AQ$426,Incurred_Nominal!$AK$1,FALSE)=K$4,VLOOKUP($C329,Incurred_Nominal!$A$25:$AQ$426,Incurred_Nominal!$AG$1,FALSE),0))</f>
        <v>6388883.7596960198</v>
      </c>
      <c r="L329" s="13">
        <f>IF(VLOOKUP($C329,Incurred_Nominal!$A$25:$AQ$426,Incurred_Nominal!$AL$1,FALSE)="Commissioned Extra",0,
IF(VLOOKUP($C329,Incurred_Nominal!$A$25:$AQ$426,Incurred_Nominal!$AK$1,FALSE)=L$4,VLOOKUP($C329,Incurred_Nominal!$A$25:$AQ$426,Incurred_Nominal!$AG$1,FALSE),0))</f>
        <v>0</v>
      </c>
      <c r="M329" s="232">
        <f t="shared" si="27"/>
        <v>6388883.7596960198</v>
      </c>
      <c r="N329" s="232">
        <f t="shared" si="28"/>
        <v>2027</v>
      </c>
      <c r="P329" s="232">
        <f>(VLOOKUP($C329,Incurred_Real!$A$25:$BR$427,Incurred_Real!AS$1,FALSE))*$M329</f>
        <v>0</v>
      </c>
      <c r="Q329" s="232">
        <f>(VLOOKUP($C329,Incurred_Real!$A$25:$BR$427,Incurred_Real!AT$1,FALSE))*$M329</f>
        <v>0</v>
      </c>
      <c r="R329" s="232">
        <f>(VLOOKUP($C329,Incurred_Real!$A$25:$BR$427,Incurred_Real!AU$1,FALSE))*$M329</f>
        <v>0</v>
      </c>
      <c r="S329" s="232">
        <f>(VLOOKUP($C329,Incurred_Real!$A$25:$BR$427,Incurred_Real!AV$1,FALSE))*$M329</f>
        <v>0</v>
      </c>
      <c r="T329" s="232">
        <f>(VLOOKUP($C329,Incurred_Real!$A$25:$BR$427,Incurred_Real!AW$1,FALSE))*$M329</f>
        <v>0</v>
      </c>
      <c r="U329" s="232">
        <f>(VLOOKUP($C329,Incurred_Real!$A$25:$BR$427,Incurred_Real!AX$1,FALSE))*$M329</f>
        <v>0</v>
      </c>
      <c r="V329" s="232">
        <f>(VLOOKUP($C329,Incurred_Real!$A$25:$BR$427,Incurred_Real!AY$1,FALSE))*$M329</f>
        <v>0</v>
      </c>
      <c r="W329" s="232">
        <f>(VLOOKUP($C329,Incurred_Real!$A$25:$BR$427,Incurred_Real!AZ$1,FALSE))*$M329</f>
        <v>0</v>
      </c>
      <c r="X329" s="232">
        <f>(VLOOKUP($C329,Incurred_Real!$A$25:$BR$427,Incurred_Real!BA$1,FALSE))*$M329</f>
        <v>0</v>
      </c>
      <c r="Y329" s="232">
        <f>(VLOOKUP($C329,Incurred_Real!$A$25:$BR$427,Incurred_Real!BB$1,FALSE))*$M329</f>
        <v>0</v>
      </c>
      <c r="Z329" s="232">
        <f>(VLOOKUP($C329,Incurred_Real!$A$25:$BR$427,Incurred_Real!BC$1,FALSE))*$M329</f>
        <v>0</v>
      </c>
      <c r="AA329" s="232">
        <f>(VLOOKUP($C329,Incurred_Real!$A$25:$BR$427,Incurred_Real!BD$1,FALSE))*$M329</f>
        <v>0</v>
      </c>
      <c r="AB329" s="232">
        <f>(VLOOKUP($C329,Incurred_Real!$A$25:$BR$427,Incurred_Real!BE$1,FALSE))*$M329</f>
        <v>0</v>
      </c>
      <c r="AC329" s="232">
        <f>(VLOOKUP($C329,Incurred_Real!$A$25:$BR$427,Incurred_Real!BF$1,FALSE))*$M329</f>
        <v>0</v>
      </c>
      <c r="AD329" s="232">
        <f>(VLOOKUP($C329,Incurred_Real!$A$25:$BR$427,Incurred_Real!BG$1,FALSE))*$M329</f>
        <v>6388883.7596960198</v>
      </c>
      <c r="AE329" s="232">
        <f>(VLOOKUP($C329,Incurred_Real!$A$25:$BR$427,Incurred_Real!BH$1,FALSE))*$M329</f>
        <v>0</v>
      </c>
      <c r="AF329" s="232">
        <f>(VLOOKUP($C329,Incurred_Real!$A$25:$BR$427,Incurred_Real!BI$1,FALSE))*$M329</f>
        <v>0</v>
      </c>
      <c r="AG329" s="232">
        <f>(VLOOKUP($C329,Incurred_Real!$A$25:$BR$427,Incurred_Real!BJ$1,FALSE))*$M329</f>
        <v>0</v>
      </c>
      <c r="AH329" s="232">
        <f>(VLOOKUP($C329,Incurred_Real!$A$25:$BR$427,Incurred_Real!BK$1,FALSE))*$M329</f>
        <v>0</v>
      </c>
      <c r="AI329" s="232">
        <f>(VLOOKUP($C329,Incurred_Real!$A$25:$BR$427,Incurred_Real!BL$1,FALSE))*$M329</f>
        <v>0</v>
      </c>
      <c r="AJ329" s="232">
        <f>(VLOOKUP($C329,Incurred_Real!$A$25:$BR$427,Incurred_Real!BM$1,FALSE))*$M329</f>
        <v>0</v>
      </c>
      <c r="AK329" s="232">
        <f>(VLOOKUP($C329,Incurred_Real!$A$25:$BR$427,Incurred_Real!BN$1,FALSE))*$M329</f>
        <v>0</v>
      </c>
      <c r="AL329" s="232">
        <f>(VLOOKUP($C329,Incurred_Real!$A$25:$BR$427,Incurred_Real!BO$1,FALSE))*$M329</f>
        <v>0</v>
      </c>
      <c r="AM329" s="232">
        <f>(VLOOKUP($C329,Incurred_Real!$A$25:$BR$427,Incurred_Real!BP$1,FALSE))*$M329</f>
        <v>0</v>
      </c>
      <c r="AN329" s="232">
        <f>(VLOOKUP($C329,Incurred_Real!$A$25:$BR$427,Incurred_Real!BQ$1,FALSE))*$M329</f>
        <v>0</v>
      </c>
      <c r="AO329" s="232">
        <f>(VLOOKUP($C329,Incurred_Real!$A$25:$BR$427,Incurred_Real!BR$1,FALSE))*$M329</f>
        <v>0</v>
      </c>
      <c r="AP329" s="232">
        <f t="shared" si="29"/>
        <v>6388883.7596960198</v>
      </c>
      <c r="AR329" s="232" t="b">
        <f t="shared" si="30"/>
        <v>1</v>
      </c>
    </row>
    <row r="330" spans="3:44" x14ac:dyDescent="0.15">
      <c r="C330" s="11" t="s">
        <v>955</v>
      </c>
      <c r="D330" s="11" t="str">
        <f>VLOOKUP(C330,'Project List'!$A$9:$AG$360,'Project List'!$G$1,FALSE)</f>
        <v>Invensys C50 RTU Upgrades</v>
      </c>
      <c r="E330" s="11" t="str">
        <f>VLOOKUP($C330,Incurred_Real!$A$24:$E$376,Incurred_Real!$D$1,FALSE)</f>
        <v>Replacement</v>
      </c>
      <c r="F330" s="13">
        <f>IF(VLOOKUP($C330,Incurred_Nominal!$A$25:$AQ$426,Incurred_Nominal!$AL$1,FALSE)="Commissioned Extra",0,
IF(VLOOKUP($C330,Incurred_Nominal!$A$25:$AQ$426,Incurred_Nominal!$AK$1,FALSE)=F$4,VLOOKUP($C330,Incurred_Nominal!$A$25:$AQ$426,Incurred_Nominal!$AG$1,FALSE),0))</f>
        <v>0</v>
      </c>
      <c r="G330" s="13">
        <f>IF(VLOOKUP($C330,Incurred_Nominal!$A$25:$AQ$426,Incurred_Nominal!$AL$1,FALSE)="Commissioned Extra",0,
IF(VLOOKUP($C330,Incurred_Nominal!$A$25:$AQ$426,Incurred_Nominal!$AK$1,FALSE)=G$4,VLOOKUP($C330,Incurred_Nominal!$A$25:$AQ$426,Incurred_Nominal!$AG$1,FALSE),0))</f>
        <v>0</v>
      </c>
      <c r="H330" s="13">
        <f>IF(VLOOKUP($C330,Incurred_Nominal!$A$25:$AQ$426,Incurred_Nominal!$AL$1,FALSE)="Commissioned Extra",0,
IF(VLOOKUP($C330,Incurred_Nominal!$A$25:$AQ$426,Incurred_Nominal!$AK$1,FALSE)=H$4,VLOOKUP($C330,Incurred_Nominal!$A$25:$AQ$426,Incurred_Nominal!$AG$1,FALSE),0))</f>
        <v>0</v>
      </c>
      <c r="I330" s="13">
        <f>IF(VLOOKUP($C330,Incurred_Nominal!$A$25:$AQ$426,Incurred_Nominal!$AL$1,FALSE)="Commissioned Extra",0,
IF(VLOOKUP($C330,Incurred_Nominal!$A$25:$AQ$426,Incurred_Nominal!$AK$1,FALSE)=I$4,VLOOKUP($C330,Incurred_Nominal!$A$25:$AQ$426,Incurred_Nominal!$AG$1,FALSE),0))</f>
        <v>0</v>
      </c>
      <c r="J330" s="13">
        <f>IF(VLOOKUP($C330,Incurred_Nominal!$A$25:$AQ$426,Incurred_Nominal!$AL$1,FALSE)="Commissioned Extra",0,
IF(VLOOKUP($C330,Incurred_Nominal!$A$25:$AQ$426,Incurred_Nominal!$AK$1,FALSE)=J$4,VLOOKUP($C330,Incurred_Nominal!$A$25:$AQ$426,Incurred_Nominal!$AG$1,FALSE),0))</f>
        <v>0</v>
      </c>
      <c r="K330" s="13">
        <f>IF(VLOOKUP($C330,Incurred_Nominal!$A$25:$AQ$426,Incurred_Nominal!$AL$1,FALSE)="Commissioned Extra",0,
IF(VLOOKUP($C330,Incurred_Nominal!$A$25:$AQ$426,Incurred_Nominal!$AK$1,FALSE)=K$4,VLOOKUP($C330,Incurred_Nominal!$A$25:$AQ$426,Incurred_Nominal!$AG$1,FALSE),0))</f>
        <v>0</v>
      </c>
      <c r="L330" s="13">
        <f>IF(VLOOKUP($C330,Incurred_Nominal!$A$25:$AQ$426,Incurred_Nominal!$AL$1,FALSE)="Commissioned Extra",0,
IF(VLOOKUP($C330,Incurred_Nominal!$A$25:$AQ$426,Incurred_Nominal!$AK$1,FALSE)=L$4,VLOOKUP($C330,Incurred_Nominal!$A$25:$AQ$426,Incurred_Nominal!$AG$1,FALSE),0))</f>
        <v>7694235.7781109223</v>
      </c>
      <c r="M330" s="232">
        <f t="shared" si="27"/>
        <v>7694235.7781109223</v>
      </c>
      <c r="N330" s="232">
        <f t="shared" si="28"/>
        <v>2028</v>
      </c>
      <c r="P330" s="232">
        <f>(VLOOKUP($C330,Incurred_Real!$A$25:$BR$427,Incurred_Real!AS$1,FALSE))*$M330</f>
        <v>0</v>
      </c>
      <c r="Q330" s="232">
        <f>(VLOOKUP($C330,Incurred_Real!$A$25:$BR$427,Incurred_Real!AT$1,FALSE))*$M330</f>
        <v>0</v>
      </c>
      <c r="R330" s="232">
        <f>(VLOOKUP($C330,Incurred_Real!$A$25:$BR$427,Incurred_Real!AU$1,FALSE))*$M330</f>
        <v>0</v>
      </c>
      <c r="S330" s="232">
        <f>(VLOOKUP($C330,Incurred_Real!$A$25:$BR$427,Incurred_Real!AV$1,FALSE))*$M330</f>
        <v>0</v>
      </c>
      <c r="T330" s="232">
        <f>(VLOOKUP($C330,Incurred_Real!$A$25:$BR$427,Incurred_Real!AW$1,FALSE))*$M330</f>
        <v>0</v>
      </c>
      <c r="U330" s="232">
        <f>(VLOOKUP($C330,Incurred_Real!$A$25:$BR$427,Incurred_Real!AX$1,FALSE))*$M330</f>
        <v>0</v>
      </c>
      <c r="V330" s="232">
        <f>(VLOOKUP($C330,Incurred_Real!$A$25:$BR$427,Incurred_Real!AY$1,FALSE))*$M330</f>
        <v>0</v>
      </c>
      <c r="W330" s="232">
        <f>(VLOOKUP($C330,Incurred_Real!$A$25:$BR$427,Incurred_Real!AZ$1,FALSE))*$M330</f>
        <v>0</v>
      </c>
      <c r="X330" s="232">
        <f>(VLOOKUP($C330,Incurred_Real!$A$25:$BR$427,Incurred_Real!BA$1,FALSE))*$M330</f>
        <v>0</v>
      </c>
      <c r="Y330" s="232">
        <f>(VLOOKUP($C330,Incurred_Real!$A$25:$BR$427,Incurred_Real!BB$1,FALSE))*$M330</f>
        <v>0</v>
      </c>
      <c r="Z330" s="232">
        <f>(VLOOKUP($C330,Incurred_Real!$A$25:$BR$427,Incurred_Real!BC$1,FALSE))*$M330</f>
        <v>0</v>
      </c>
      <c r="AA330" s="232">
        <f>(VLOOKUP($C330,Incurred_Real!$A$25:$BR$427,Incurred_Real!BD$1,FALSE))*$M330</f>
        <v>0</v>
      </c>
      <c r="AB330" s="232">
        <f>(VLOOKUP($C330,Incurred_Real!$A$25:$BR$427,Incurred_Real!BE$1,FALSE))*$M330</f>
        <v>0</v>
      </c>
      <c r="AC330" s="232">
        <f>(VLOOKUP($C330,Incurred_Real!$A$25:$BR$427,Incurred_Real!BF$1,FALSE))*$M330</f>
        <v>0</v>
      </c>
      <c r="AD330" s="232">
        <f>(VLOOKUP($C330,Incurred_Real!$A$25:$BR$427,Incurred_Real!BG$1,FALSE))*$M330</f>
        <v>7694235.7781109223</v>
      </c>
      <c r="AE330" s="232">
        <f>(VLOOKUP($C330,Incurred_Real!$A$25:$BR$427,Incurred_Real!BH$1,FALSE))*$M330</f>
        <v>0</v>
      </c>
      <c r="AF330" s="232">
        <f>(VLOOKUP($C330,Incurred_Real!$A$25:$BR$427,Incurred_Real!BI$1,FALSE))*$M330</f>
        <v>0</v>
      </c>
      <c r="AG330" s="232">
        <f>(VLOOKUP($C330,Incurred_Real!$A$25:$BR$427,Incurred_Real!BJ$1,FALSE))*$M330</f>
        <v>0</v>
      </c>
      <c r="AH330" s="232">
        <f>(VLOOKUP($C330,Incurred_Real!$A$25:$BR$427,Incurred_Real!BK$1,FALSE))*$M330</f>
        <v>0</v>
      </c>
      <c r="AI330" s="232">
        <f>(VLOOKUP($C330,Incurred_Real!$A$25:$BR$427,Incurred_Real!BL$1,FALSE))*$M330</f>
        <v>0</v>
      </c>
      <c r="AJ330" s="232">
        <f>(VLOOKUP($C330,Incurred_Real!$A$25:$BR$427,Incurred_Real!BM$1,FALSE))*$M330</f>
        <v>0</v>
      </c>
      <c r="AK330" s="232">
        <f>(VLOOKUP($C330,Incurred_Real!$A$25:$BR$427,Incurred_Real!BN$1,FALSE))*$M330</f>
        <v>0</v>
      </c>
      <c r="AL330" s="232">
        <f>(VLOOKUP($C330,Incurred_Real!$A$25:$BR$427,Incurred_Real!BO$1,FALSE))*$M330</f>
        <v>0</v>
      </c>
      <c r="AM330" s="232">
        <f>(VLOOKUP($C330,Incurred_Real!$A$25:$BR$427,Incurred_Real!BP$1,FALSE))*$M330</f>
        <v>0</v>
      </c>
      <c r="AN330" s="232">
        <f>(VLOOKUP($C330,Incurred_Real!$A$25:$BR$427,Incurred_Real!BQ$1,FALSE))*$M330</f>
        <v>0</v>
      </c>
      <c r="AO330" s="232">
        <f>(VLOOKUP($C330,Incurred_Real!$A$25:$BR$427,Incurred_Real!BR$1,FALSE))*$M330</f>
        <v>0</v>
      </c>
      <c r="AP330" s="232">
        <f t="shared" si="29"/>
        <v>7694235.7781109223</v>
      </c>
      <c r="AR330" s="232" t="b">
        <f t="shared" si="30"/>
        <v>1</v>
      </c>
    </row>
    <row r="331" spans="3:44" x14ac:dyDescent="0.15">
      <c r="C331" s="11" t="s">
        <v>962</v>
      </c>
      <c r="D331" s="11" t="str">
        <f>VLOOKUP(C331,'Project List'!$A$9:$AG$360,'Project List'!$G$1,FALSE)</f>
        <v>Battery Charger Unit Asset Replacement 2024-2028</v>
      </c>
      <c r="E331" s="11" t="str">
        <f>VLOOKUP($C331,Incurred_Real!$A$24:$E$376,Incurred_Real!$D$1,FALSE)</f>
        <v>Replacement</v>
      </c>
      <c r="F331" s="13">
        <f>IF(VLOOKUP($C331,Incurred_Nominal!$A$25:$AQ$426,Incurred_Nominal!$AL$1,FALSE)="Commissioned Extra",0,
IF(VLOOKUP($C331,Incurred_Nominal!$A$25:$AQ$426,Incurred_Nominal!$AK$1,FALSE)=F$4,VLOOKUP($C331,Incurred_Nominal!$A$25:$AQ$426,Incurred_Nominal!$AG$1,FALSE),0))</f>
        <v>0</v>
      </c>
      <c r="G331" s="13">
        <f>IF(VLOOKUP($C331,Incurred_Nominal!$A$25:$AQ$426,Incurred_Nominal!$AL$1,FALSE)="Commissioned Extra",0,
IF(VLOOKUP($C331,Incurred_Nominal!$A$25:$AQ$426,Incurred_Nominal!$AK$1,FALSE)=G$4,VLOOKUP($C331,Incurred_Nominal!$A$25:$AQ$426,Incurred_Nominal!$AG$1,FALSE),0))</f>
        <v>0</v>
      </c>
      <c r="H331" s="13">
        <f>IF(VLOOKUP($C331,Incurred_Nominal!$A$25:$AQ$426,Incurred_Nominal!$AL$1,FALSE)="Commissioned Extra",0,
IF(VLOOKUP($C331,Incurred_Nominal!$A$25:$AQ$426,Incurred_Nominal!$AK$1,FALSE)=H$4,VLOOKUP($C331,Incurred_Nominal!$A$25:$AQ$426,Incurred_Nominal!$AG$1,FALSE),0))</f>
        <v>0</v>
      </c>
      <c r="I331" s="13">
        <f>IF(VLOOKUP($C331,Incurred_Nominal!$A$25:$AQ$426,Incurred_Nominal!$AL$1,FALSE)="Commissioned Extra",0,
IF(VLOOKUP($C331,Incurred_Nominal!$A$25:$AQ$426,Incurred_Nominal!$AK$1,FALSE)=I$4,VLOOKUP($C331,Incurred_Nominal!$A$25:$AQ$426,Incurred_Nominal!$AG$1,FALSE),0))</f>
        <v>0</v>
      </c>
      <c r="J331" s="13">
        <f>IF(VLOOKUP($C331,Incurred_Nominal!$A$25:$AQ$426,Incurred_Nominal!$AL$1,FALSE)="Commissioned Extra",0,
IF(VLOOKUP($C331,Incurred_Nominal!$A$25:$AQ$426,Incurred_Nominal!$AK$1,FALSE)=J$4,VLOOKUP($C331,Incurred_Nominal!$A$25:$AQ$426,Incurred_Nominal!$AG$1,FALSE),0))</f>
        <v>0</v>
      </c>
      <c r="K331" s="13">
        <f>IF(VLOOKUP($C331,Incurred_Nominal!$A$25:$AQ$426,Incurred_Nominal!$AL$1,FALSE)="Commissioned Extra",0,
IF(VLOOKUP($C331,Incurred_Nominal!$A$25:$AQ$426,Incurred_Nominal!$AK$1,FALSE)=K$4,VLOOKUP($C331,Incurred_Nominal!$A$25:$AQ$426,Incurred_Nominal!$AG$1,FALSE),0))</f>
        <v>0</v>
      </c>
      <c r="L331" s="13">
        <f>IF(VLOOKUP($C331,Incurred_Nominal!$A$25:$AQ$426,Incurred_Nominal!$AL$1,FALSE)="Commissioned Extra",0,
IF(VLOOKUP($C331,Incurred_Nominal!$A$25:$AQ$426,Incurred_Nominal!$AK$1,FALSE)=L$4,VLOOKUP($C331,Incurred_Nominal!$A$25:$AQ$426,Incurred_Nominal!$AG$1,FALSE),0))</f>
        <v>856754.96458372276</v>
      </c>
      <c r="M331" s="232">
        <f t="shared" si="27"/>
        <v>856754.96458372276</v>
      </c>
      <c r="N331" s="232">
        <f t="shared" si="28"/>
        <v>2028</v>
      </c>
      <c r="P331" s="232">
        <f>(VLOOKUP($C331,Incurred_Real!$A$25:$BR$427,Incurred_Real!AS$1,FALSE))*$M331</f>
        <v>0</v>
      </c>
      <c r="Q331" s="232">
        <f>(VLOOKUP($C331,Incurred_Real!$A$25:$BR$427,Incurred_Real!AT$1,FALSE))*$M331</f>
        <v>0</v>
      </c>
      <c r="R331" s="232">
        <f>(VLOOKUP($C331,Incurred_Real!$A$25:$BR$427,Incurred_Real!AU$1,FALSE))*$M331</f>
        <v>0</v>
      </c>
      <c r="S331" s="232">
        <f>(VLOOKUP($C331,Incurred_Real!$A$25:$BR$427,Incurred_Real!AV$1,FALSE))*$M331</f>
        <v>0</v>
      </c>
      <c r="T331" s="232">
        <f>(VLOOKUP($C331,Incurred_Real!$A$25:$BR$427,Incurred_Real!AW$1,FALSE))*$M331</f>
        <v>0</v>
      </c>
      <c r="U331" s="232">
        <f>(VLOOKUP($C331,Incurred_Real!$A$25:$BR$427,Incurred_Real!AX$1,FALSE))*$M331</f>
        <v>0</v>
      </c>
      <c r="V331" s="232">
        <f>(VLOOKUP($C331,Incurred_Real!$A$25:$BR$427,Incurred_Real!AY$1,FALSE))*$M331</f>
        <v>0</v>
      </c>
      <c r="W331" s="232">
        <f>(VLOOKUP($C331,Incurred_Real!$A$25:$BR$427,Incurred_Real!AZ$1,FALSE))*$M331</f>
        <v>0</v>
      </c>
      <c r="X331" s="232">
        <f>(VLOOKUP($C331,Incurred_Real!$A$25:$BR$427,Incurred_Real!BA$1,FALSE))*$M331</f>
        <v>0</v>
      </c>
      <c r="Y331" s="232">
        <f>(VLOOKUP($C331,Incurred_Real!$A$25:$BR$427,Incurred_Real!BB$1,FALSE))*$M331</f>
        <v>0</v>
      </c>
      <c r="Z331" s="232">
        <f>(VLOOKUP($C331,Incurred_Real!$A$25:$BR$427,Incurred_Real!BC$1,FALSE))*$M331</f>
        <v>0</v>
      </c>
      <c r="AA331" s="232">
        <f>(VLOOKUP($C331,Incurred_Real!$A$25:$BR$427,Incurred_Real!BD$1,FALSE))*$M331</f>
        <v>0</v>
      </c>
      <c r="AB331" s="232">
        <f>(VLOOKUP($C331,Incurred_Real!$A$25:$BR$427,Incurred_Real!BE$1,FALSE))*$M331</f>
        <v>0</v>
      </c>
      <c r="AC331" s="232">
        <f>(VLOOKUP($C331,Incurred_Real!$A$25:$BR$427,Incurred_Real!BF$1,FALSE))*$M331</f>
        <v>0</v>
      </c>
      <c r="AD331" s="232">
        <f>(VLOOKUP($C331,Incurred_Real!$A$25:$BR$427,Incurred_Real!BG$1,FALSE))*$M331</f>
        <v>856754.96458372276</v>
      </c>
      <c r="AE331" s="232">
        <f>(VLOOKUP($C331,Incurred_Real!$A$25:$BR$427,Incurred_Real!BH$1,FALSE))*$M331</f>
        <v>0</v>
      </c>
      <c r="AF331" s="232">
        <f>(VLOOKUP($C331,Incurred_Real!$A$25:$BR$427,Incurred_Real!BI$1,FALSE))*$M331</f>
        <v>0</v>
      </c>
      <c r="AG331" s="232">
        <f>(VLOOKUP($C331,Incurred_Real!$A$25:$BR$427,Incurred_Real!BJ$1,FALSE))*$M331</f>
        <v>0</v>
      </c>
      <c r="AH331" s="232">
        <f>(VLOOKUP($C331,Incurred_Real!$A$25:$BR$427,Incurred_Real!BK$1,FALSE))*$M331</f>
        <v>0</v>
      </c>
      <c r="AI331" s="232">
        <f>(VLOOKUP($C331,Incurred_Real!$A$25:$BR$427,Incurred_Real!BL$1,FALSE))*$M331</f>
        <v>0</v>
      </c>
      <c r="AJ331" s="232">
        <f>(VLOOKUP($C331,Incurred_Real!$A$25:$BR$427,Incurred_Real!BM$1,FALSE))*$M331</f>
        <v>0</v>
      </c>
      <c r="AK331" s="232">
        <f>(VLOOKUP($C331,Incurred_Real!$A$25:$BR$427,Incurred_Real!BN$1,FALSE))*$M331</f>
        <v>0</v>
      </c>
      <c r="AL331" s="232">
        <f>(VLOOKUP($C331,Incurred_Real!$A$25:$BR$427,Incurred_Real!BO$1,FALSE))*$M331</f>
        <v>0</v>
      </c>
      <c r="AM331" s="232">
        <f>(VLOOKUP($C331,Incurred_Real!$A$25:$BR$427,Incurred_Real!BP$1,FALSE))*$M331</f>
        <v>0</v>
      </c>
      <c r="AN331" s="232">
        <f>(VLOOKUP($C331,Incurred_Real!$A$25:$BR$427,Incurred_Real!BQ$1,FALSE))*$M331</f>
        <v>0</v>
      </c>
      <c r="AO331" s="232">
        <f>(VLOOKUP($C331,Incurred_Real!$A$25:$BR$427,Incurred_Real!BR$1,FALSE))*$M331</f>
        <v>0</v>
      </c>
      <c r="AP331" s="232">
        <f t="shared" si="29"/>
        <v>856754.96458372276</v>
      </c>
      <c r="AR331" s="232" t="b">
        <f t="shared" si="30"/>
        <v>1</v>
      </c>
    </row>
    <row r="332" spans="3:44" x14ac:dyDescent="0.15">
      <c r="C332" s="11" t="s">
        <v>963</v>
      </c>
      <c r="D332" s="11" t="str">
        <f>VLOOKUP(C332,'Project List'!$A$9:$AG$360,'Project List'!$G$1,FALSE)</f>
        <v>Isolator Unit Asset Replacement 2024-2028</v>
      </c>
      <c r="E332" s="11" t="str">
        <f>VLOOKUP($C332,Incurred_Real!$A$24:$E$376,Incurred_Real!$D$1,FALSE)</f>
        <v>Replacement</v>
      </c>
      <c r="F332" s="13">
        <f>IF(VLOOKUP($C332,Incurred_Nominal!$A$25:$AQ$426,Incurred_Nominal!$AL$1,FALSE)="Commissioned Extra",0,
IF(VLOOKUP($C332,Incurred_Nominal!$A$25:$AQ$426,Incurred_Nominal!$AK$1,FALSE)=F$4,VLOOKUP($C332,Incurred_Nominal!$A$25:$AQ$426,Incurred_Nominal!$AG$1,FALSE),0))</f>
        <v>0</v>
      </c>
      <c r="G332" s="13">
        <f>IF(VLOOKUP($C332,Incurred_Nominal!$A$25:$AQ$426,Incurred_Nominal!$AL$1,FALSE)="Commissioned Extra",0,
IF(VLOOKUP($C332,Incurred_Nominal!$A$25:$AQ$426,Incurred_Nominal!$AK$1,FALSE)=G$4,VLOOKUP($C332,Incurred_Nominal!$A$25:$AQ$426,Incurred_Nominal!$AG$1,FALSE),0))</f>
        <v>0</v>
      </c>
      <c r="H332" s="13">
        <f>IF(VLOOKUP($C332,Incurred_Nominal!$A$25:$AQ$426,Incurred_Nominal!$AL$1,FALSE)="Commissioned Extra",0,
IF(VLOOKUP($C332,Incurred_Nominal!$A$25:$AQ$426,Incurred_Nominal!$AK$1,FALSE)=H$4,VLOOKUP($C332,Incurred_Nominal!$A$25:$AQ$426,Incurred_Nominal!$AG$1,FALSE),0))</f>
        <v>0</v>
      </c>
      <c r="I332" s="13">
        <f>IF(VLOOKUP($C332,Incurred_Nominal!$A$25:$AQ$426,Incurred_Nominal!$AL$1,FALSE)="Commissioned Extra",0,
IF(VLOOKUP($C332,Incurred_Nominal!$A$25:$AQ$426,Incurred_Nominal!$AK$1,FALSE)=I$4,VLOOKUP($C332,Incurred_Nominal!$A$25:$AQ$426,Incurred_Nominal!$AG$1,FALSE),0))</f>
        <v>0</v>
      </c>
      <c r="J332" s="13">
        <f>IF(VLOOKUP($C332,Incurred_Nominal!$A$25:$AQ$426,Incurred_Nominal!$AL$1,FALSE)="Commissioned Extra",0,
IF(VLOOKUP($C332,Incurred_Nominal!$A$25:$AQ$426,Incurred_Nominal!$AK$1,FALSE)=J$4,VLOOKUP($C332,Incurred_Nominal!$A$25:$AQ$426,Incurred_Nominal!$AG$1,FALSE),0))</f>
        <v>0</v>
      </c>
      <c r="K332" s="13">
        <f>IF(VLOOKUP($C332,Incurred_Nominal!$A$25:$AQ$426,Incurred_Nominal!$AL$1,FALSE)="Commissioned Extra",0,
IF(VLOOKUP($C332,Incurred_Nominal!$A$25:$AQ$426,Incurred_Nominal!$AK$1,FALSE)=K$4,VLOOKUP($C332,Incurred_Nominal!$A$25:$AQ$426,Incurred_Nominal!$AG$1,FALSE),0))</f>
        <v>0</v>
      </c>
      <c r="L332" s="13">
        <f>IF(VLOOKUP($C332,Incurred_Nominal!$A$25:$AQ$426,Incurred_Nominal!$AL$1,FALSE)="Commissioned Extra",0,
IF(VLOOKUP($C332,Incurred_Nominal!$A$25:$AQ$426,Incurred_Nominal!$AK$1,FALSE)=L$4,VLOOKUP($C332,Incurred_Nominal!$A$25:$AQ$426,Incurred_Nominal!$AG$1,FALSE),0))</f>
        <v>48237729.734146222</v>
      </c>
      <c r="M332" s="232">
        <f t="shared" si="27"/>
        <v>48237729.734146222</v>
      </c>
      <c r="N332" s="232">
        <f t="shared" si="28"/>
        <v>2028</v>
      </c>
      <c r="P332" s="232">
        <f>(VLOOKUP($C332,Incurred_Real!$A$25:$BR$427,Incurred_Real!AS$1,FALSE))*$M332</f>
        <v>0</v>
      </c>
      <c r="Q332" s="232">
        <f>(VLOOKUP($C332,Incurred_Real!$A$25:$BR$427,Incurred_Real!AT$1,FALSE))*$M332</f>
        <v>0</v>
      </c>
      <c r="R332" s="232">
        <f>(VLOOKUP($C332,Incurred_Real!$A$25:$BR$427,Incurred_Real!AU$1,FALSE))*$M332</f>
        <v>0</v>
      </c>
      <c r="S332" s="232">
        <f>(VLOOKUP($C332,Incurred_Real!$A$25:$BR$427,Incurred_Real!AV$1,FALSE))*$M332</f>
        <v>0</v>
      </c>
      <c r="T332" s="232">
        <f>(VLOOKUP($C332,Incurred_Real!$A$25:$BR$427,Incurred_Real!AW$1,FALSE))*$M332</f>
        <v>0</v>
      </c>
      <c r="U332" s="232">
        <f>(VLOOKUP($C332,Incurred_Real!$A$25:$BR$427,Incurred_Real!AX$1,FALSE))*$M332</f>
        <v>0</v>
      </c>
      <c r="V332" s="232">
        <f>(VLOOKUP($C332,Incurred_Real!$A$25:$BR$427,Incurred_Real!AY$1,FALSE))*$M332</f>
        <v>0</v>
      </c>
      <c r="W332" s="232">
        <f>(VLOOKUP($C332,Incurred_Real!$A$25:$BR$427,Incurred_Real!AZ$1,FALSE))*$M332</f>
        <v>0</v>
      </c>
      <c r="X332" s="232">
        <f>(VLOOKUP($C332,Incurred_Real!$A$25:$BR$427,Incurred_Real!BA$1,FALSE))*$M332</f>
        <v>0</v>
      </c>
      <c r="Y332" s="232">
        <f>(VLOOKUP($C332,Incurred_Real!$A$25:$BR$427,Incurred_Real!BB$1,FALSE))*$M332</f>
        <v>40095745.278494902</v>
      </c>
      <c r="Z332" s="232">
        <f>(VLOOKUP($C332,Incurred_Real!$A$25:$BR$427,Incurred_Real!BC$1,FALSE))*$M332</f>
        <v>78655.903517884377</v>
      </c>
      <c r="AA332" s="232">
        <f>(VLOOKUP($C332,Incurred_Real!$A$25:$BR$427,Incurred_Real!BD$1,FALSE))*$M332</f>
        <v>3017669.4299750822</v>
      </c>
      <c r="AB332" s="232">
        <f>(VLOOKUP($C332,Incurred_Real!$A$25:$BR$427,Incurred_Real!BE$1,FALSE))*$M332</f>
        <v>0</v>
      </c>
      <c r="AC332" s="232">
        <f>(VLOOKUP($C332,Incurred_Real!$A$25:$BR$427,Incurred_Real!BF$1,FALSE))*$M332</f>
        <v>0</v>
      </c>
      <c r="AD332" s="232">
        <f>(VLOOKUP($C332,Incurred_Real!$A$25:$BR$427,Incurred_Real!BG$1,FALSE))*$M332</f>
        <v>5045659.122158356</v>
      </c>
      <c r="AE332" s="232">
        <f>(VLOOKUP($C332,Incurred_Real!$A$25:$BR$427,Incurred_Real!BH$1,FALSE))*$M332</f>
        <v>0</v>
      </c>
      <c r="AF332" s="232">
        <f>(VLOOKUP($C332,Incurred_Real!$A$25:$BR$427,Incurred_Real!BI$1,FALSE))*$M332</f>
        <v>0</v>
      </c>
      <c r="AG332" s="232">
        <f>(VLOOKUP($C332,Incurred_Real!$A$25:$BR$427,Incurred_Real!BJ$1,FALSE))*$M332</f>
        <v>0</v>
      </c>
      <c r="AH332" s="232">
        <f>(VLOOKUP($C332,Incurred_Real!$A$25:$BR$427,Incurred_Real!BK$1,FALSE))*$M332</f>
        <v>0</v>
      </c>
      <c r="AI332" s="232">
        <f>(VLOOKUP($C332,Incurred_Real!$A$25:$BR$427,Incurred_Real!BL$1,FALSE))*$M332</f>
        <v>0</v>
      </c>
      <c r="AJ332" s="232">
        <f>(VLOOKUP($C332,Incurred_Real!$A$25:$BR$427,Incurred_Real!BM$1,FALSE))*$M332</f>
        <v>0</v>
      </c>
      <c r="AK332" s="232">
        <f>(VLOOKUP($C332,Incurred_Real!$A$25:$BR$427,Incurred_Real!BN$1,FALSE))*$M332</f>
        <v>0</v>
      </c>
      <c r="AL332" s="232">
        <f>(VLOOKUP($C332,Incurred_Real!$A$25:$BR$427,Incurred_Real!BO$1,FALSE))*$M332</f>
        <v>0</v>
      </c>
      <c r="AM332" s="232">
        <f>(VLOOKUP($C332,Incurred_Real!$A$25:$BR$427,Incurred_Real!BP$1,FALSE))*$M332</f>
        <v>0</v>
      </c>
      <c r="AN332" s="232">
        <f>(VLOOKUP($C332,Incurred_Real!$A$25:$BR$427,Incurred_Real!BQ$1,FALSE))*$M332</f>
        <v>0</v>
      </c>
      <c r="AO332" s="232">
        <f>(VLOOKUP($C332,Incurred_Real!$A$25:$BR$427,Incurred_Real!BR$1,FALSE))*$M332</f>
        <v>0</v>
      </c>
      <c r="AP332" s="232">
        <f t="shared" si="29"/>
        <v>48237729.73414623</v>
      </c>
      <c r="AR332" s="232" t="b">
        <f t="shared" si="30"/>
        <v>1</v>
      </c>
    </row>
    <row r="333" spans="3:44" x14ac:dyDescent="0.15">
      <c r="C333" s="11" t="s">
        <v>974</v>
      </c>
      <c r="D333" s="11" t="str">
        <f>VLOOKUP(C333,'Project List'!$A$9:$AG$360,'Project List'!$G$1,FALSE)</f>
        <v>Yorke Peninsula Teleprotection Service Migration</v>
      </c>
      <c r="E333" s="11" t="str">
        <f>VLOOKUP($C333,Incurred_Real!$A$24:$E$376,Incurred_Real!$D$1,FALSE)</f>
        <v>Replacement</v>
      </c>
      <c r="F333" s="13">
        <f>IF(VLOOKUP($C333,Incurred_Nominal!$A$25:$AQ$426,Incurred_Nominal!$AL$1,FALSE)="Commissioned Extra",0,
IF(VLOOKUP($C333,Incurred_Nominal!$A$25:$AQ$426,Incurred_Nominal!$AK$1,FALSE)=F$4,VLOOKUP($C333,Incurred_Nominal!$A$25:$AQ$426,Incurred_Nominal!$AG$1,FALSE),0))</f>
        <v>0</v>
      </c>
      <c r="G333" s="13">
        <f>IF(VLOOKUP($C333,Incurred_Nominal!$A$25:$AQ$426,Incurred_Nominal!$AL$1,FALSE)="Commissioned Extra",0,
IF(VLOOKUP($C333,Incurred_Nominal!$A$25:$AQ$426,Incurred_Nominal!$AK$1,FALSE)=G$4,VLOOKUP($C333,Incurred_Nominal!$A$25:$AQ$426,Incurred_Nominal!$AG$1,FALSE),0))</f>
        <v>0</v>
      </c>
      <c r="H333" s="13">
        <f>IF(VLOOKUP($C333,Incurred_Nominal!$A$25:$AQ$426,Incurred_Nominal!$AL$1,FALSE)="Commissioned Extra",0,
IF(VLOOKUP($C333,Incurred_Nominal!$A$25:$AQ$426,Incurred_Nominal!$AK$1,FALSE)=H$4,VLOOKUP($C333,Incurred_Nominal!$A$25:$AQ$426,Incurred_Nominal!$AG$1,FALSE),0))</f>
        <v>0</v>
      </c>
      <c r="I333" s="13">
        <f>IF(VLOOKUP($C333,Incurred_Nominal!$A$25:$AQ$426,Incurred_Nominal!$AL$1,FALSE)="Commissioned Extra",0,
IF(VLOOKUP($C333,Incurred_Nominal!$A$25:$AQ$426,Incurred_Nominal!$AK$1,FALSE)=I$4,VLOOKUP($C333,Incurred_Nominal!$A$25:$AQ$426,Incurred_Nominal!$AG$1,FALSE),0))</f>
        <v>0</v>
      </c>
      <c r="J333" s="13">
        <f>IF(VLOOKUP($C333,Incurred_Nominal!$A$25:$AQ$426,Incurred_Nominal!$AL$1,FALSE)="Commissioned Extra",0,
IF(VLOOKUP($C333,Incurred_Nominal!$A$25:$AQ$426,Incurred_Nominal!$AK$1,FALSE)=J$4,VLOOKUP($C333,Incurred_Nominal!$A$25:$AQ$426,Incurred_Nominal!$AG$1,FALSE),0))</f>
        <v>0</v>
      </c>
      <c r="K333" s="13">
        <f>IF(VLOOKUP($C333,Incurred_Nominal!$A$25:$AQ$426,Incurred_Nominal!$AL$1,FALSE)="Commissioned Extra",0,
IF(VLOOKUP($C333,Incurred_Nominal!$A$25:$AQ$426,Incurred_Nominal!$AK$1,FALSE)=K$4,VLOOKUP($C333,Incurred_Nominal!$A$25:$AQ$426,Incurred_Nominal!$AG$1,FALSE),0))</f>
        <v>729935.10338015447</v>
      </c>
      <c r="L333" s="13">
        <f>IF(VLOOKUP($C333,Incurred_Nominal!$A$25:$AQ$426,Incurred_Nominal!$AL$1,FALSE)="Commissioned Extra",0,
IF(VLOOKUP($C333,Incurred_Nominal!$A$25:$AQ$426,Incurred_Nominal!$AK$1,FALSE)=L$4,VLOOKUP($C333,Incurred_Nominal!$A$25:$AQ$426,Incurred_Nominal!$AG$1,FALSE),0))</f>
        <v>0</v>
      </c>
      <c r="M333" s="232">
        <f t="shared" si="27"/>
        <v>729935.10338015447</v>
      </c>
      <c r="N333" s="232">
        <f t="shared" si="28"/>
        <v>2027</v>
      </c>
      <c r="P333" s="232">
        <f>(VLOOKUP($C333,Incurred_Real!$A$25:$BR$427,Incurred_Real!AS$1,FALSE))*$M333</f>
        <v>0</v>
      </c>
      <c r="Q333" s="232">
        <f>(VLOOKUP($C333,Incurred_Real!$A$25:$BR$427,Incurred_Real!AT$1,FALSE))*$M333</f>
        <v>0</v>
      </c>
      <c r="R333" s="232">
        <f>(VLOOKUP($C333,Incurred_Real!$A$25:$BR$427,Incurred_Real!AU$1,FALSE))*$M333</f>
        <v>0</v>
      </c>
      <c r="S333" s="232">
        <f>(VLOOKUP($C333,Incurred_Real!$A$25:$BR$427,Incurred_Real!AV$1,FALSE))*$M333</f>
        <v>0</v>
      </c>
      <c r="T333" s="232">
        <f>(VLOOKUP($C333,Incurred_Real!$A$25:$BR$427,Incurred_Real!AW$1,FALSE))*$M333</f>
        <v>0</v>
      </c>
      <c r="U333" s="232">
        <f>(VLOOKUP($C333,Incurred_Real!$A$25:$BR$427,Incurred_Real!AX$1,FALSE))*$M333</f>
        <v>0</v>
      </c>
      <c r="V333" s="232">
        <f>(VLOOKUP($C333,Incurred_Real!$A$25:$BR$427,Incurred_Real!AY$1,FALSE))*$M333</f>
        <v>0</v>
      </c>
      <c r="W333" s="232">
        <f>(VLOOKUP($C333,Incurred_Real!$A$25:$BR$427,Incurred_Real!AZ$1,FALSE))*$M333</f>
        <v>0</v>
      </c>
      <c r="X333" s="232">
        <f>(VLOOKUP($C333,Incurred_Real!$A$25:$BR$427,Incurred_Real!BA$1,FALSE))*$M333</f>
        <v>0</v>
      </c>
      <c r="Y333" s="232">
        <f>(VLOOKUP($C333,Incurred_Real!$A$25:$BR$427,Incurred_Real!BB$1,FALSE))*$M333</f>
        <v>0</v>
      </c>
      <c r="Z333" s="232">
        <f>(VLOOKUP($C333,Incurred_Real!$A$25:$BR$427,Incurred_Real!BC$1,FALSE))*$M333</f>
        <v>0</v>
      </c>
      <c r="AA333" s="232">
        <f>(VLOOKUP($C333,Incurred_Real!$A$25:$BR$427,Incurred_Real!BD$1,FALSE))*$M333</f>
        <v>0</v>
      </c>
      <c r="AB333" s="232">
        <f>(VLOOKUP($C333,Incurred_Real!$A$25:$BR$427,Incurred_Real!BE$1,FALSE))*$M333</f>
        <v>0</v>
      </c>
      <c r="AC333" s="232">
        <f>(VLOOKUP($C333,Incurred_Real!$A$25:$BR$427,Incurred_Real!BF$1,FALSE))*$M333</f>
        <v>0</v>
      </c>
      <c r="AD333" s="232">
        <f>(VLOOKUP($C333,Incurred_Real!$A$25:$BR$427,Incurred_Real!BG$1,FALSE))*$M333</f>
        <v>0</v>
      </c>
      <c r="AE333" s="232">
        <f>(VLOOKUP($C333,Incurred_Real!$A$25:$BR$427,Incurred_Real!BH$1,FALSE))*$M333</f>
        <v>62918.051007665912</v>
      </c>
      <c r="AF333" s="232">
        <f>(VLOOKUP($C333,Incurred_Real!$A$25:$BR$427,Incurred_Real!BI$1,FALSE))*$M333</f>
        <v>0</v>
      </c>
      <c r="AG333" s="232">
        <f>(VLOOKUP($C333,Incurred_Real!$A$25:$BR$427,Incurred_Real!BJ$1,FALSE))*$M333</f>
        <v>0</v>
      </c>
      <c r="AH333" s="232">
        <f>(VLOOKUP($C333,Incurred_Real!$A$25:$BR$427,Incurred_Real!BK$1,FALSE))*$M333</f>
        <v>0</v>
      </c>
      <c r="AI333" s="232">
        <f>(VLOOKUP($C333,Incurred_Real!$A$25:$BR$427,Incurred_Real!BL$1,FALSE))*$M333</f>
        <v>0</v>
      </c>
      <c r="AJ333" s="232">
        <f>(VLOOKUP($C333,Incurred_Real!$A$25:$BR$427,Incurred_Real!BM$1,FALSE))*$M333</f>
        <v>0</v>
      </c>
      <c r="AK333" s="232">
        <f>(VLOOKUP($C333,Incurred_Real!$A$25:$BR$427,Incurred_Real!BN$1,FALSE))*$M333</f>
        <v>0</v>
      </c>
      <c r="AL333" s="232">
        <f>(VLOOKUP($C333,Incurred_Real!$A$25:$BR$427,Incurred_Real!BO$1,FALSE))*$M333</f>
        <v>0</v>
      </c>
      <c r="AM333" s="232">
        <f>(VLOOKUP($C333,Incurred_Real!$A$25:$BR$427,Incurred_Real!BP$1,FALSE))*$M333</f>
        <v>0</v>
      </c>
      <c r="AN333" s="232">
        <f>(VLOOKUP($C333,Incurred_Real!$A$25:$BR$427,Incurred_Real!BQ$1,FALSE))*$M333</f>
        <v>0</v>
      </c>
      <c r="AO333" s="232">
        <f>(VLOOKUP($C333,Incurred_Real!$A$25:$BR$427,Incurred_Real!BR$1,FALSE))*$M333</f>
        <v>667017.05237248843</v>
      </c>
      <c r="AP333" s="232">
        <f t="shared" si="29"/>
        <v>729935.10338015435</v>
      </c>
      <c r="AR333" s="232">
        <f>AP333-M333</f>
        <v>0</v>
      </c>
    </row>
    <row r="334" spans="3:44" x14ac:dyDescent="0.15">
      <c r="C334" s="11" t="s">
        <v>984</v>
      </c>
      <c r="D334" s="11" t="str">
        <f>VLOOKUP(C334,'Project List'!$A$9:$AG$360,'Project List'!$G$1,FALSE)</f>
        <v>Substation Technology System Cybersecurity Uplift 2024-2028</v>
      </c>
      <c r="E334" s="11" t="str">
        <f>VLOOKUP($C334,Incurred_Real!$A$24:$E$376,Incurred_Real!$D$1,FALSE)</f>
        <v>Security/Compliance</v>
      </c>
      <c r="F334" s="13">
        <f>IF(VLOOKUP($C334,Incurred_Nominal!$A$25:$AQ$426,Incurred_Nominal!$AL$1,FALSE)="Commissioned Extra",0,
IF(VLOOKUP($C334,Incurred_Nominal!$A$25:$AQ$426,Incurred_Nominal!$AK$1,FALSE)=F$4,VLOOKUP($C334,Incurred_Nominal!$A$25:$AQ$426,Incurred_Nominal!$AG$1,FALSE),0))</f>
        <v>0</v>
      </c>
      <c r="G334" s="13">
        <f>IF(VLOOKUP($C334,Incurred_Nominal!$A$25:$AQ$426,Incurred_Nominal!$AL$1,FALSE)="Commissioned Extra",0,
IF(VLOOKUP($C334,Incurred_Nominal!$A$25:$AQ$426,Incurred_Nominal!$AK$1,FALSE)=G$4,VLOOKUP($C334,Incurred_Nominal!$A$25:$AQ$426,Incurred_Nominal!$AG$1,FALSE),0))</f>
        <v>0</v>
      </c>
      <c r="H334" s="13">
        <f>IF(VLOOKUP($C334,Incurred_Nominal!$A$25:$AQ$426,Incurred_Nominal!$AL$1,FALSE)="Commissioned Extra",0,
IF(VLOOKUP($C334,Incurred_Nominal!$A$25:$AQ$426,Incurred_Nominal!$AK$1,FALSE)=H$4,VLOOKUP($C334,Incurred_Nominal!$A$25:$AQ$426,Incurred_Nominal!$AG$1,FALSE),0))</f>
        <v>0</v>
      </c>
      <c r="I334" s="13">
        <f>IF(VLOOKUP($C334,Incurred_Nominal!$A$25:$AQ$426,Incurred_Nominal!$AL$1,FALSE)="Commissioned Extra",0,
IF(VLOOKUP($C334,Incurred_Nominal!$A$25:$AQ$426,Incurred_Nominal!$AK$1,FALSE)=I$4,VLOOKUP($C334,Incurred_Nominal!$A$25:$AQ$426,Incurred_Nominal!$AG$1,FALSE),0))</f>
        <v>0</v>
      </c>
      <c r="J334" s="13">
        <f>IF(VLOOKUP($C334,Incurred_Nominal!$A$25:$AQ$426,Incurred_Nominal!$AL$1,FALSE)="Commissioned Extra",0,
IF(VLOOKUP($C334,Incurred_Nominal!$A$25:$AQ$426,Incurred_Nominal!$AK$1,FALSE)=J$4,VLOOKUP($C334,Incurred_Nominal!$A$25:$AQ$426,Incurred_Nominal!$AG$1,FALSE),0))</f>
        <v>16858690.3967923</v>
      </c>
      <c r="K334" s="13">
        <f>IF(VLOOKUP($C334,Incurred_Nominal!$A$25:$AQ$426,Incurred_Nominal!$AL$1,FALSE)="Commissioned Extra",0,
IF(VLOOKUP($C334,Incurred_Nominal!$A$25:$AQ$426,Incurred_Nominal!$AK$1,FALSE)=K$4,VLOOKUP($C334,Incurred_Nominal!$A$25:$AQ$426,Incurred_Nominal!$AG$1,FALSE),0))</f>
        <v>0</v>
      </c>
      <c r="L334" s="13">
        <f>IF(VLOOKUP($C334,Incurred_Nominal!$A$25:$AQ$426,Incurred_Nominal!$AL$1,FALSE)="Commissioned Extra",0,
IF(VLOOKUP($C334,Incurred_Nominal!$A$25:$AQ$426,Incurred_Nominal!$AK$1,FALSE)=L$4,VLOOKUP($C334,Incurred_Nominal!$A$25:$AQ$426,Incurred_Nominal!$AG$1,FALSE),0))</f>
        <v>0</v>
      </c>
      <c r="M334" s="232">
        <f t="shared" si="27"/>
        <v>16858690.3967923</v>
      </c>
      <c r="N334" s="232">
        <f t="shared" si="28"/>
        <v>2026</v>
      </c>
      <c r="P334" s="232">
        <f>(VLOOKUP($C334,Incurred_Real!$A$25:$BR$427,Incurred_Real!AS$1,FALSE))*$M334</f>
        <v>0</v>
      </c>
      <c r="Q334" s="232">
        <f>(VLOOKUP($C334,Incurred_Real!$A$25:$BR$427,Incurred_Real!AT$1,FALSE))*$M334</f>
        <v>286220.87299759267</v>
      </c>
      <c r="R334" s="232">
        <f>(VLOOKUP($C334,Incurred_Real!$A$25:$BR$427,Incurred_Real!AU$1,FALSE))*$M334</f>
        <v>0</v>
      </c>
      <c r="S334" s="232">
        <f>(VLOOKUP($C334,Incurred_Real!$A$25:$BR$427,Incurred_Real!AV$1,FALSE))*$M334</f>
        <v>7781411.7308170134</v>
      </c>
      <c r="T334" s="232">
        <f>(VLOOKUP($C334,Incurred_Real!$A$25:$BR$427,Incurred_Real!AW$1,FALSE))*$M334</f>
        <v>0</v>
      </c>
      <c r="U334" s="232">
        <f>(VLOOKUP($C334,Incurred_Real!$A$25:$BR$427,Incurred_Real!AX$1,FALSE))*$M334</f>
        <v>0</v>
      </c>
      <c r="V334" s="232">
        <f>(VLOOKUP($C334,Incurred_Real!$A$25:$BR$427,Incurred_Real!AY$1,FALSE))*$M334</f>
        <v>0</v>
      </c>
      <c r="W334" s="232">
        <f>(VLOOKUP($C334,Incurred_Real!$A$25:$BR$427,Incurred_Real!AZ$1,FALSE))*$M334</f>
        <v>0</v>
      </c>
      <c r="X334" s="232">
        <f>(VLOOKUP($C334,Incurred_Real!$A$25:$BR$427,Incurred_Real!BA$1,FALSE))*$M334</f>
        <v>0</v>
      </c>
      <c r="Y334" s="232">
        <f>(VLOOKUP($C334,Incurred_Real!$A$25:$BR$427,Incurred_Real!BB$1,FALSE))*$M334</f>
        <v>0</v>
      </c>
      <c r="Z334" s="232">
        <f>(VLOOKUP($C334,Incurred_Real!$A$25:$BR$427,Incurred_Real!BC$1,FALSE))*$M334</f>
        <v>0</v>
      </c>
      <c r="AA334" s="232">
        <f>(VLOOKUP($C334,Incurred_Real!$A$25:$BR$427,Incurred_Real!BD$1,FALSE))*$M334</f>
        <v>0</v>
      </c>
      <c r="AB334" s="232">
        <f>(VLOOKUP($C334,Incurred_Real!$A$25:$BR$427,Incurred_Real!BE$1,FALSE))*$M334</f>
        <v>0</v>
      </c>
      <c r="AC334" s="232">
        <f>(VLOOKUP($C334,Incurred_Real!$A$25:$BR$427,Incurred_Real!BF$1,FALSE))*$M334</f>
        <v>0</v>
      </c>
      <c r="AD334" s="232">
        <f>(VLOOKUP($C334,Incurred_Real!$A$25:$BR$427,Incurred_Real!BG$1,FALSE))*$M334</f>
        <v>0</v>
      </c>
      <c r="AE334" s="232">
        <f>(VLOOKUP($C334,Incurred_Real!$A$25:$BR$427,Incurred_Real!BH$1,FALSE))*$M334</f>
        <v>0</v>
      </c>
      <c r="AF334" s="232">
        <f>(VLOOKUP($C334,Incurred_Real!$A$25:$BR$427,Incurred_Real!BI$1,FALSE))*$M334</f>
        <v>0</v>
      </c>
      <c r="AG334" s="232">
        <f>(VLOOKUP($C334,Incurred_Real!$A$25:$BR$427,Incurred_Real!BJ$1,FALSE))*$M334</f>
        <v>0</v>
      </c>
      <c r="AH334" s="232">
        <f>(VLOOKUP($C334,Incurred_Real!$A$25:$BR$427,Incurred_Real!BK$1,FALSE))*$M334</f>
        <v>0</v>
      </c>
      <c r="AI334" s="232">
        <f>(VLOOKUP($C334,Incurred_Real!$A$25:$BR$427,Incurred_Real!BL$1,FALSE))*$M334</f>
        <v>0</v>
      </c>
      <c r="AJ334" s="232">
        <f>(VLOOKUP($C334,Incurred_Real!$A$25:$BR$427,Incurred_Real!BM$1,FALSE))*$M334</f>
        <v>0</v>
      </c>
      <c r="AK334" s="232">
        <f>(VLOOKUP($C334,Incurred_Real!$A$25:$BR$427,Incurred_Real!BN$1,FALSE))*$M334</f>
        <v>0</v>
      </c>
      <c r="AL334" s="232">
        <f>(VLOOKUP($C334,Incurred_Real!$A$25:$BR$427,Incurred_Real!BO$1,FALSE))*$M334</f>
        <v>0</v>
      </c>
      <c r="AM334" s="232">
        <f>(VLOOKUP($C334,Incurred_Real!$A$25:$BR$427,Incurred_Real!BP$1,FALSE))*$M334</f>
        <v>0</v>
      </c>
      <c r="AN334" s="232">
        <f>(VLOOKUP($C334,Incurred_Real!$A$25:$BR$427,Incurred_Real!BQ$1,FALSE))*$M334</f>
        <v>0</v>
      </c>
      <c r="AO334" s="232">
        <f>(VLOOKUP($C334,Incurred_Real!$A$25:$BR$427,Incurred_Real!BR$1,FALSE))*$M334</f>
        <v>8791057.7929776944</v>
      </c>
      <c r="AP334" s="232">
        <f t="shared" si="29"/>
        <v>16858690.3967923</v>
      </c>
      <c r="AR334" s="232" t="b">
        <f t="shared" si="30"/>
        <v>1</v>
      </c>
    </row>
    <row r="335" spans="3:44" x14ac:dyDescent="0.15">
      <c r="C335" s="11" t="s">
        <v>980</v>
      </c>
      <c r="D335" s="11" t="str">
        <f>VLOOKUP(C335,'Project List'!$A$9:$AG$360,'Project List'!$G$1,FALSE)</f>
        <v>Happy Valley Site Drainage Replacement</v>
      </c>
      <c r="E335" s="11" t="str">
        <f>VLOOKUP($C335,Incurred_Real!$A$24:$E$376,Incurred_Real!$D$1,FALSE)</f>
        <v>Security/Compliance</v>
      </c>
      <c r="F335" s="13">
        <f>IF(VLOOKUP($C335,Incurred_Nominal!$A$25:$AQ$426,Incurred_Nominal!$AL$1,FALSE)="Commissioned Extra",0,
IF(VLOOKUP($C335,Incurred_Nominal!$A$25:$AQ$426,Incurred_Nominal!$AK$1,FALSE)=F$4,VLOOKUP($C335,Incurred_Nominal!$A$25:$AQ$426,Incurred_Nominal!$AG$1,FALSE),0))</f>
        <v>0</v>
      </c>
      <c r="G335" s="13">
        <f>IF(VLOOKUP($C335,Incurred_Nominal!$A$25:$AQ$426,Incurred_Nominal!$AL$1,FALSE)="Commissioned Extra",0,
IF(VLOOKUP($C335,Incurred_Nominal!$A$25:$AQ$426,Incurred_Nominal!$AK$1,FALSE)=G$4,VLOOKUP($C335,Incurred_Nominal!$A$25:$AQ$426,Incurred_Nominal!$AG$1,FALSE),0))</f>
        <v>0</v>
      </c>
      <c r="H335" s="13">
        <f>IF(VLOOKUP($C335,Incurred_Nominal!$A$25:$AQ$426,Incurred_Nominal!$AL$1,FALSE)="Commissioned Extra",0,
IF(VLOOKUP($C335,Incurred_Nominal!$A$25:$AQ$426,Incurred_Nominal!$AK$1,FALSE)=H$4,VLOOKUP($C335,Incurred_Nominal!$A$25:$AQ$426,Incurred_Nominal!$AG$1,FALSE),0))</f>
        <v>0</v>
      </c>
      <c r="I335" s="13">
        <f>IF(VLOOKUP($C335,Incurred_Nominal!$A$25:$AQ$426,Incurred_Nominal!$AL$1,FALSE)="Commissioned Extra",0,
IF(VLOOKUP($C335,Incurred_Nominal!$A$25:$AQ$426,Incurred_Nominal!$AK$1,FALSE)=I$4,VLOOKUP($C335,Incurred_Nominal!$A$25:$AQ$426,Incurred_Nominal!$AG$1,FALSE),0))</f>
        <v>0</v>
      </c>
      <c r="J335" s="13">
        <f>IF(VLOOKUP($C335,Incurred_Nominal!$A$25:$AQ$426,Incurred_Nominal!$AL$1,FALSE)="Commissioned Extra",0,
IF(VLOOKUP($C335,Incurred_Nominal!$A$25:$AQ$426,Incurred_Nominal!$AK$1,FALSE)=J$4,VLOOKUP($C335,Incurred_Nominal!$A$25:$AQ$426,Incurred_Nominal!$AG$1,FALSE),0))</f>
        <v>8457834.720526997</v>
      </c>
      <c r="K335" s="13">
        <f>IF(VLOOKUP($C335,Incurred_Nominal!$A$25:$AQ$426,Incurred_Nominal!$AL$1,FALSE)="Commissioned Extra",0,
IF(VLOOKUP($C335,Incurred_Nominal!$A$25:$AQ$426,Incurred_Nominal!$AK$1,FALSE)=K$4,VLOOKUP($C335,Incurred_Nominal!$A$25:$AQ$426,Incurred_Nominal!$AG$1,FALSE),0))</f>
        <v>0</v>
      </c>
      <c r="L335" s="13">
        <f>IF(VLOOKUP($C335,Incurred_Nominal!$A$25:$AQ$426,Incurred_Nominal!$AL$1,FALSE)="Commissioned Extra",0,
IF(VLOOKUP($C335,Incurred_Nominal!$A$25:$AQ$426,Incurred_Nominal!$AK$1,FALSE)=L$4,VLOOKUP($C335,Incurred_Nominal!$A$25:$AQ$426,Incurred_Nominal!$AG$1,FALSE),0))</f>
        <v>0</v>
      </c>
      <c r="M335" s="232">
        <f t="shared" si="27"/>
        <v>8457834.720526997</v>
      </c>
      <c r="N335" s="232">
        <f t="shared" si="28"/>
        <v>2026</v>
      </c>
      <c r="P335" s="232">
        <f>(VLOOKUP($C335,Incurred_Real!$A$25:$BR$427,Incurred_Real!AS$1,FALSE))*$M335</f>
        <v>0</v>
      </c>
      <c r="Q335" s="232">
        <f>(VLOOKUP($C335,Incurred_Real!$A$25:$BR$427,Incurred_Real!AT$1,FALSE))*$M335</f>
        <v>0</v>
      </c>
      <c r="R335" s="232">
        <f>(VLOOKUP($C335,Incurred_Real!$A$25:$BR$427,Incurred_Real!AU$1,FALSE))*$M335</f>
        <v>0</v>
      </c>
      <c r="S335" s="232">
        <f>(VLOOKUP($C335,Incurred_Real!$A$25:$BR$427,Incurred_Real!AV$1,FALSE))*$M335</f>
        <v>0</v>
      </c>
      <c r="T335" s="232">
        <f>(VLOOKUP($C335,Incurred_Real!$A$25:$BR$427,Incurred_Real!AW$1,FALSE))*$M335</f>
        <v>0</v>
      </c>
      <c r="U335" s="232">
        <f>(VLOOKUP($C335,Incurred_Real!$A$25:$BR$427,Incurred_Real!AX$1,FALSE))*$M335</f>
        <v>0</v>
      </c>
      <c r="V335" s="232">
        <f>(VLOOKUP($C335,Incurred_Real!$A$25:$BR$427,Incurred_Real!AY$1,FALSE))*$M335</f>
        <v>0</v>
      </c>
      <c r="W335" s="232">
        <f>(VLOOKUP($C335,Incurred_Real!$A$25:$BR$427,Incurred_Real!AZ$1,FALSE))*$M335</f>
        <v>0</v>
      </c>
      <c r="X335" s="232">
        <f>(VLOOKUP($C335,Incurred_Real!$A$25:$BR$427,Incurred_Real!BA$1,FALSE))*$M335</f>
        <v>0</v>
      </c>
      <c r="Y335" s="232">
        <f>(VLOOKUP($C335,Incurred_Real!$A$25:$BR$427,Incurred_Real!BB$1,FALSE))*$M335</f>
        <v>2531357.0950642698</v>
      </c>
      <c r="Z335" s="232">
        <f>(VLOOKUP($C335,Incurred_Real!$A$25:$BR$427,Incurred_Real!BC$1,FALSE))*$M335</f>
        <v>0</v>
      </c>
      <c r="AA335" s="232">
        <f>(VLOOKUP($C335,Incurred_Real!$A$25:$BR$427,Incurred_Real!BD$1,FALSE))*$M335</f>
        <v>5926477.6254627267</v>
      </c>
      <c r="AB335" s="232">
        <f>(VLOOKUP($C335,Incurred_Real!$A$25:$BR$427,Incurred_Real!BE$1,FALSE))*$M335</f>
        <v>0</v>
      </c>
      <c r="AC335" s="232">
        <f>(VLOOKUP($C335,Incurred_Real!$A$25:$BR$427,Incurred_Real!BF$1,FALSE))*$M335</f>
        <v>0</v>
      </c>
      <c r="AD335" s="232">
        <f>(VLOOKUP($C335,Incurred_Real!$A$25:$BR$427,Incurred_Real!BG$1,FALSE))*$M335</f>
        <v>0</v>
      </c>
      <c r="AE335" s="232">
        <f>(VLOOKUP($C335,Incurred_Real!$A$25:$BR$427,Incurred_Real!BH$1,FALSE))*$M335</f>
        <v>0</v>
      </c>
      <c r="AF335" s="232">
        <f>(VLOOKUP($C335,Incurred_Real!$A$25:$BR$427,Incurred_Real!BI$1,FALSE))*$M335</f>
        <v>0</v>
      </c>
      <c r="AG335" s="232">
        <f>(VLOOKUP($C335,Incurred_Real!$A$25:$BR$427,Incurred_Real!BJ$1,FALSE))*$M335</f>
        <v>0</v>
      </c>
      <c r="AH335" s="232">
        <f>(VLOOKUP($C335,Incurred_Real!$A$25:$BR$427,Incurred_Real!BK$1,FALSE))*$M335</f>
        <v>0</v>
      </c>
      <c r="AI335" s="232">
        <f>(VLOOKUP($C335,Incurred_Real!$A$25:$BR$427,Incurred_Real!BL$1,FALSE))*$M335</f>
        <v>0</v>
      </c>
      <c r="AJ335" s="232">
        <f>(VLOOKUP($C335,Incurred_Real!$A$25:$BR$427,Incurred_Real!BM$1,FALSE))*$M335</f>
        <v>0</v>
      </c>
      <c r="AK335" s="232">
        <f>(VLOOKUP($C335,Incurred_Real!$A$25:$BR$427,Incurred_Real!BN$1,FALSE))*$M335</f>
        <v>0</v>
      </c>
      <c r="AL335" s="232">
        <f>(VLOOKUP($C335,Incurred_Real!$A$25:$BR$427,Incurred_Real!BO$1,FALSE))*$M335</f>
        <v>0</v>
      </c>
      <c r="AM335" s="232">
        <f>(VLOOKUP($C335,Incurred_Real!$A$25:$BR$427,Incurred_Real!BP$1,FALSE))*$M335</f>
        <v>0</v>
      </c>
      <c r="AN335" s="232">
        <f>(VLOOKUP($C335,Incurred_Real!$A$25:$BR$427,Incurred_Real!BQ$1,FALSE))*$M335</f>
        <v>0</v>
      </c>
      <c r="AO335" s="232">
        <f>(VLOOKUP($C335,Incurred_Real!$A$25:$BR$427,Incurred_Real!BR$1,FALSE))*$M335</f>
        <v>0</v>
      </c>
      <c r="AP335" s="232">
        <f t="shared" si="29"/>
        <v>8457834.720526997</v>
      </c>
      <c r="AR335" s="232" t="b">
        <f t="shared" si="30"/>
        <v>1</v>
      </c>
    </row>
    <row r="336" spans="3:44" x14ac:dyDescent="0.15">
      <c r="C336" s="11" t="s">
        <v>964</v>
      </c>
      <c r="D336" s="11" t="str">
        <f>VLOOKUP(C336,'Project List'!$A$9:$AG$360,'Project List'!$G$1,FALSE)</f>
        <v>Substation Air Conditioner System Unit Asset Replacement 202</v>
      </c>
      <c r="E336" s="11" t="str">
        <f>VLOOKUP($C336,Incurred_Real!$A$24:$E$376,Incurred_Real!$D$1,FALSE)</f>
        <v>Replacement</v>
      </c>
      <c r="F336" s="13">
        <f>IF(VLOOKUP($C336,Incurred_Nominal!$A$25:$AQ$426,Incurred_Nominal!$AL$1,FALSE)="Commissioned Extra",0,
IF(VLOOKUP($C336,Incurred_Nominal!$A$25:$AQ$426,Incurred_Nominal!$AK$1,FALSE)=F$4,VLOOKUP($C336,Incurred_Nominal!$A$25:$AQ$426,Incurred_Nominal!$AG$1,FALSE),0))</f>
        <v>0</v>
      </c>
      <c r="G336" s="13">
        <f>IF(VLOOKUP($C336,Incurred_Nominal!$A$25:$AQ$426,Incurred_Nominal!$AL$1,FALSE)="Commissioned Extra",0,
IF(VLOOKUP($C336,Incurred_Nominal!$A$25:$AQ$426,Incurred_Nominal!$AK$1,FALSE)=G$4,VLOOKUP($C336,Incurred_Nominal!$A$25:$AQ$426,Incurred_Nominal!$AG$1,FALSE),0))</f>
        <v>0</v>
      </c>
      <c r="H336" s="13">
        <f>IF(VLOOKUP($C336,Incurred_Nominal!$A$25:$AQ$426,Incurred_Nominal!$AL$1,FALSE)="Commissioned Extra",0,
IF(VLOOKUP($C336,Incurred_Nominal!$A$25:$AQ$426,Incurred_Nominal!$AK$1,FALSE)=H$4,VLOOKUP($C336,Incurred_Nominal!$A$25:$AQ$426,Incurred_Nominal!$AG$1,FALSE),0))</f>
        <v>0</v>
      </c>
      <c r="I336" s="13">
        <f>IF(VLOOKUP($C336,Incurred_Nominal!$A$25:$AQ$426,Incurred_Nominal!$AL$1,FALSE)="Commissioned Extra",0,
IF(VLOOKUP($C336,Incurred_Nominal!$A$25:$AQ$426,Incurred_Nominal!$AK$1,FALSE)=I$4,VLOOKUP($C336,Incurred_Nominal!$A$25:$AQ$426,Incurred_Nominal!$AG$1,FALSE),0))</f>
        <v>0</v>
      </c>
      <c r="J336" s="13">
        <f>IF(VLOOKUP($C336,Incurred_Nominal!$A$25:$AQ$426,Incurred_Nominal!$AL$1,FALSE)="Commissioned Extra",0,
IF(VLOOKUP($C336,Incurred_Nominal!$A$25:$AQ$426,Incurred_Nominal!$AK$1,FALSE)=J$4,VLOOKUP($C336,Incurred_Nominal!$A$25:$AQ$426,Incurred_Nominal!$AG$1,FALSE),0))</f>
        <v>0</v>
      </c>
      <c r="K336" s="13">
        <f>IF(VLOOKUP($C336,Incurred_Nominal!$A$25:$AQ$426,Incurred_Nominal!$AL$1,FALSE)="Commissioned Extra",0,
IF(VLOOKUP($C336,Incurred_Nominal!$A$25:$AQ$426,Incurred_Nominal!$AK$1,FALSE)=K$4,VLOOKUP($C336,Incurred_Nominal!$A$25:$AQ$426,Incurred_Nominal!$AG$1,FALSE),0))</f>
        <v>0</v>
      </c>
      <c r="L336" s="13">
        <f>IF(VLOOKUP($C336,Incurred_Nominal!$A$25:$AQ$426,Incurred_Nominal!$AL$1,FALSE)="Commissioned Extra",0,
IF(VLOOKUP($C336,Incurred_Nominal!$A$25:$AQ$426,Incurred_Nominal!$AK$1,FALSE)=L$4,VLOOKUP($C336,Incurred_Nominal!$A$25:$AQ$426,Incurred_Nominal!$AG$1,FALSE),0))</f>
        <v>3311198.0232611359</v>
      </c>
      <c r="M336" s="232">
        <f t="shared" si="27"/>
        <v>3311198.0232611359</v>
      </c>
      <c r="N336" s="232">
        <f t="shared" si="28"/>
        <v>2028</v>
      </c>
      <c r="P336" s="232">
        <f>(VLOOKUP($C336,Incurred_Real!$A$25:$BR$427,Incurred_Real!AS$1,FALSE))*$M336</f>
        <v>0</v>
      </c>
      <c r="Q336" s="232">
        <f>(VLOOKUP($C336,Incurred_Real!$A$25:$BR$427,Incurred_Real!AT$1,FALSE))*$M336</f>
        <v>0</v>
      </c>
      <c r="R336" s="232">
        <f>(VLOOKUP($C336,Incurred_Real!$A$25:$BR$427,Incurred_Real!AU$1,FALSE))*$M336</f>
        <v>0</v>
      </c>
      <c r="S336" s="232">
        <f>(VLOOKUP($C336,Incurred_Real!$A$25:$BR$427,Incurred_Real!AV$1,FALSE))*$M336</f>
        <v>0</v>
      </c>
      <c r="T336" s="232">
        <f>(VLOOKUP($C336,Incurred_Real!$A$25:$BR$427,Incurred_Real!AW$1,FALSE))*$M336</f>
        <v>0</v>
      </c>
      <c r="U336" s="232">
        <f>(VLOOKUP($C336,Incurred_Real!$A$25:$BR$427,Incurred_Real!AX$1,FALSE))*$M336</f>
        <v>0</v>
      </c>
      <c r="V336" s="232">
        <f>(VLOOKUP($C336,Incurred_Real!$A$25:$BR$427,Incurred_Real!AY$1,FALSE))*$M336</f>
        <v>0</v>
      </c>
      <c r="W336" s="232">
        <f>(VLOOKUP($C336,Incurred_Real!$A$25:$BR$427,Incurred_Real!AZ$1,FALSE))*$M336</f>
        <v>0</v>
      </c>
      <c r="X336" s="232">
        <f>(VLOOKUP($C336,Incurred_Real!$A$25:$BR$427,Incurred_Real!BA$1,FALSE))*$M336</f>
        <v>0</v>
      </c>
      <c r="Y336" s="232">
        <f>(VLOOKUP($C336,Incurred_Real!$A$25:$BR$427,Incurred_Real!BB$1,FALSE))*$M336</f>
        <v>0</v>
      </c>
      <c r="Z336" s="232">
        <f>(VLOOKUP($C336,Incurred_Real!$A$25:$BR$427,Incurred_Real!BC$1,FALSE))*$M336</f>
        <v>1939726.3568870297</v>
      </c>
      <c r="AA336" s="232">
        <f>(VLOOKUP($C336,Incurred_Real!$A$25:$BR$427,Incurred_Real!BD$1,FALSE))*$M336</f>
        <v>243917.68559657261</v>
      </c>
      <c r="AB336" s="232">
        <f>(VLOOKUP($C336,Incurred_Real!$A$25:$BR$427,Incurred_Real!BE$1,FALSE))*$M336</f>
        <v>0</v>
      </c>
      <c r="AC336" s="232">
        <f>(VLOOKUP($C336,Incurred_Real!$A$25:$BR$427,Incurred_Real!BF$1,FALSE))*$M336</f>
        <v>0</v>
      </c>
      <c r="AD336" s="232">
        <f>(VLOOKUP($C336,Incurred_Real!$A$25:$BR$427,Incurred_Real!BG$1,FALSE))*$M336</f>
        <v>1127553.9807775337</v>
      </c>
      <c r="AE336" s="232">
        <f>(VLOOKUP($C336,Incurred_Real!$A$25:$BR$427,Incurred_Real!BH$1,FALSE))*$M336</f>
        <v>0</v>
      </c>
      <c r="AF336" s="232">
        <f>(VLOOKUP($C336,Incurred_Real!$A$25:$BR$427,Incurred_Real!BI$1,FALSE))*$M336</f>
        <v>0</v>
      </c>
      <c r="AG336" s="232">
        <f>(VLOOKUP($C336,Incurred_Real!$A$25:$BR$427,Incurred_Real!BJ$1,FALSE))*$M336</f>
        <v>0</v>
      </c>
      <c r="AH336" s="232">
        <f>(VLOOKUP($C336,Incurred_Real!$A$25:$BR$427,Incurred_Real!BK$1,FALSE))*$M336</f>
        <v>0</v>
      </c>
      <c r="AI336" s="232">
        <f>(VLOOKUP($C336,Incurred_Real!$A$25:$BR$427,Incurred_Real!BL$1,FALSE))*$M336</f>
        <v>0</v>
      </c>
      <c r="AJ336" s="232">
        <f>(VLOOKUP($C336,Incurred_Real!$A$25:$BR$427,Incurred_Real!BM$1,FALSE))*$M336</f>
        <v>0</v>
      </c>
      <c r="AK336" s="232">
        <f>(VLOOKUP($C336,Incurred_Real!$A$25:$BR$427,Incurred_Real!BN$1,FALSE))*$M336</f>
        <v>0</v>
      </c>
      <c r="AL336" s="232">
        <f>(VLOOKUP($C336,Incurred_Real!$A$25:$BR$427,Incurred_Real!BO$1,FALSE))*$M336</f>
        <v>0</v>
      </c>
      <c r="AM336" s="232">
        <f>(VLOOKUP($C336,Incurred_Real!$A$25:$BR$427,Incurred_Real!BP$1,FALSE))*$M336</f>
        <v>0</v>
      </c>
      <c r="AN336" s="232">
        <f>(VLOOKUP($C336,Incurred_Real!$A$25:$BR$427,Incurred_Real!BQ$1,FALSE))*$M336</f>
        <v>0</v>
      </c>
      <c r="AO336" s="232">
        <f>(VLOOKUP($C336,Incurred_Real!$A$25:$BR$427,Incurred_Real!BR$1,FALSE))*$M336</f>
        <v>0</v>
      </c>
      <c r="AP336" s="232">
        <f t="shared" si="29"/>
        <v>3311198.0232611359</v>
      </c>
      <c r="AR336" s="232" t="b">
        <f t="shared" si="30"/>
        <v>1</v>
      </c>
    </row>
    <row r="337" spans="3:44" x14ac:dyDescent="0.15">
      <c r="C337" s="11" t="s">
        <v>918</v>
      </c>
      <c r="D337" s="11" t="str">
        <f>VLOOKUP(C337,'Project List'!$A$9:$AG$360,'Project List'!$G$1,FALSE)</f>
        <v>Electrical Rymill Switch Boards Upgrade</v>
      </c>
      <c r="E337" s="11" t="str">
        <f>VLOOKUP($C337,Incurred_Real!$A$24:$E$376,Incurred_Real!$D$1,FALSE)</f>
        <v>Facilities</v>
      </c>
      <c r="F337" s="13">
        <f>IF(VLOOKUP($C337,Incurred_Nominal!$A$25:$AQ$426,Incurred_Nominal!$AL$1,FALSE)="Commissioned Extra",0,
IF(VLOOKUP($C337,Incurred_Nominal!$A$25:$AQ$426,Incurred_Nominal!$AK$1,FALSE)=F$4,VLOOKUP($C337,Incurred_Nominal!$A$25:$AQ$426,Incurred_Nominal!$AG$1,FALSE),0))</f>
        <v>0</v>
      </c>
      <c r="G337" s="13">
        <f>IF(VLOOKUP($C337,Incurred_Nominal!$A$25:$AQ$426,Incurred_Nominal!$AL$1,FALSE)="Commissioned Extra",0,
IF(VLOOKUP($C337,Incurred_Nominal!$A$25:$AQ$426,Incurred_Nominal!$AK$1,FALSE)=G$4,VLOOKUP($C337,Incurred_Nominal!$A$25:$AQ$426,Incurred_Nominal!$AG$1,FALSE),0))</f>
        <v>0</v>
      </c>
      <c r="H337" s="13">
        <f>IF(VLOOKUP($C337,Incurred_Nominal!$A$25:$AQ$426,Incurred_Nominal!$AL$1,FALSE)="Commissioned Extra",0,
IF(VLOOKUP($C337,Incurred_Nominal!$A$25:$AQ$426,Incurred_Nominal!$AK$1,FALSE)=H$4,VLOOKUP($C337,Incurred_Nominal!$A$25:$AQ$426,Incurred_Nominal!$AG$1,FALSE),0))</f>
        <v>0</v>
      </c>
      <c r="I337" s="13">
        <f>IF(VLOOKUP($C337,Incurred_Nominal!$A$25:$AQ$426,Incurred_Nominal!$AL$1,FALSE)="Commissioned Extra",0,
IF(VLOOKUP($C337,Incurred_Nominal!$A$25:$AQ$426,Incurred_Nominal!$AK$1,FALSE)=I$4,VLOOKUP($C337,Incurred_Nominal!$A$25:$AQ$426,Incurred_Nominal!$AG$1,FALSE),0))</f>
        <v>196261.91874506528</v>
      </c>
      <c r="J337" s="13">
        <f>IF(VLOOKUP($C337,Incurred_Nominal!$A$25:$AQ$426,Incurred_Nominal!$AL$1,FALSE)="Commissioned Extra",0,
IF(VLOOKUP($C337,Incurred_Nominal!$A$25:$AQ$426,Incurred_Nominal!$AK$1,FALSE)=J$4,VLOOKUP($C337,Incurred_Nominal!$A$25:$AQ$426,Incurred_Nominal!$AG$1,FALSE),0))</f>
        <v>0</v>
      </c>
      <c r="K337" s="13">
        <f>IF(VLOOKUP($C337,Incurred_Nominal!$A$25:$AQ$426,Incurred_Nominal!$AL$1,FALSE)="Commissioned Extra",0,
IF(VLOOKUP($C337,Incurred_Nominal!$A$25:$AQ$426,Incurred_Nominal!$AK$1,FALSE)=K$4,VLOOKUP($C337,Incurred_Nominal!$A$25:$AQ$426,Incurred_Nominal!$AG$1,FALSE),0))</f>
        <v>0</v>
      </c>
      <c r="L337" s="13">
        <f>IF(VLOOKUP($C337,Incurred_Nominal!$A$25:$AQ$426,Incurred_Nominal!$AL$1,FALSE)="Commissioned Extra",0,
IF(VLOOKUP($C337,Incurred_Nominal!$A$25:$AQ$426,Incurred_Nominal!$AK$1,FALSE)=L$4,VLOOKUP($C337,Incurred_Nominal!$A$25:$AQ$426,Incurred_Nominal!$AG$1,FALSE),0))</f>
        <v>0</v>
      </c>
      <c r="M337" s="232">
        <f t="shared" si="27"/>
        <v>196261.91874506528</v>
      </c>
      <c r="N337" s="232">
        <f t="shared" si="28"/>
        <v>2025</v>
      </c>
      <c r="P337" s="232">
        <f>(VLOOKUP($C337,Incurred_Real!$A$25:$BR$427,Incurred_Real!AS$1,FALSE))*$M337</f>
        <v>196261.91874506528</v>
      </c>
      <c r="Q337" s="232">
        <f>(VLOOKUP($C337,Incurred_Real!$A$25:$BR$427,Incurred_Real!AT$1,FALSE))*$M337</f>
        <v>0</v>
      </c>
      <c r="R337" s="232">
        <f>(VLOOKUP($C337,Incurred_Real!$A$25:$BR$427,Incurred_Real!AU$1,FALSE))*$M337</f>
        <v>0</v>
      </c>
      <c r="S337" s="232">
        <f>(VLOOKUP($C337,Incurred_Real!$A$25:$BR$427,Incurred_Real!AV$1,FALSE))*$M337</f>
        <v>0</v>
      </c>
      <c r="T337" s="232">
        <f>(VLOOKUP($C337,Incurred_Real!$A$25:$BR$427,Incurred_Real!AW$1,FALSE))*$M337</f>
        <v>0</v>
      </c>
      <c r="U337" s="232">
        <f>(VLOOKUP($C337,Incurred_Real!$A$25:$BR$427,Incurred_Real!AX$1,FALSE))*$M337</f>
        <v>0</v>
      </c>
      <c r="V337" s="232">
        <f>(VLOOKUP($C337,Incurred_Real!$A$25:$BR$427,Incurred_Real!AY$1,FALSE))*$M337</f>
        <v>0</v>
      </c>
      <c r="W337" s="232">
        <f>(VLOOKUP($C337,Incurred_Real!$A$25:$BR$427,Incurred_Real!AZ$1,FALSE))*$M337</f>
        <v>0</v>
      </c>
      <c r="X337" s="232">
        <f>(VLOOKUP($C337,Incurred_Real!$A$25:$BR$427,Incurred_Real!BA$1,FALSE))*$M337</f>
        <v>0</v>
      </c>
      <c r="Y337" s="232">
        <f>(VLOOKUP($C337,Incurred_Real!$A$25:$BR$427,Incurred_Real!BB$1,FALSE))*$M337</f>
        <v>0</v>
      </c>
      <c r="Z337" s="232">
        <f>(VLOOKUP($C337,Incurred_Real!$A$25:$BR$427,Incurred_Real!BC$1,FALSE))*$M337</f>
        <v>0</v>
      </c>
      <c r="AA337" s="232">
        <f>(VLOOKUP($C337,Incurred_Real!$A$25:$BR$427,Incurred_Real!BD$1,FALSE))*$M337</f>
        <v>0</v>
      </c>
      <c r="AB337" s="232">
        <f>(VLOOKUP($C337,Incurred_Real!$A$25:$BR$427,Incurred_Real!BE$1,FALSE))*$M337</f>
        <v>0</v>
      </c>
      <c r="AC337" s="232">
        <f>(VLOOKUP($C337,Incurred_Real!$A$25:$BR$427,Incurred_Real!BF$1,FALSE))*$M337</f>
        <v>0</v>
      </c>
      <c r="AD337" s="232">
        <f>(VLOOKUP($C337,Incurred_Real!$A$25:$BR$427,Incurred_Real!BG$1,FALSE))*$M337</f>
        <v>0</v>
      </c>
      <c r="AE337" s="232">
        <f>(VLOOKUP($C337,Incurred_Real!$A$25:$BR$427,Incurred_Real!BH$1,FALSE))*$M337</f>
        <v>0</v>
      </c>
      <c r="AF337" s="232">
        <f>(VLOOKUP($C337,Incurred_Real!$A$25:$BR$427,Incurred_Real!BI$1,FALSE))*$M337</f>
        <v>0</v>
      </c>
      <c r="AG337" s="232">
        <f>(VLOOKUP($C337,Incurred_Real!$A$25:$BR$427,Incurred_Real!BJ$1,FALSE))*$M337</f>
        <v>0</v>
      </c>
      <c r="AH337" s="232">
        <f>(VLOOKUP($C337,Incurred_Real!$A$25:$BR$427,Incurred_Real!BK$1,FALSE))*$M337</f>
        <v>0</v>
      </c>
      <c r="AI337" s="232">
        <f>(VLOOKUP($C337,Incurred_Real!$A$25:$BR$427,Incurred_Real!BL$1,FALSE))*$M337</f>
        <v>0</v>
      </c>
      <c r="AJ337" s="232">
        <f>(VLOOKUP($C337,Incurred_Real!$A$25:$BR$427,Incurred_Real!BM$1,FALSE))*$M337</f>
        <v>0</v>
      </c>
      <c r="AK337" s="232">
        <f>(VLOOKUP($C337,Incurred_Real!$A$25:$BR$427,Incurred_Real!BN$1,FALSE))*$M337</f>
        <v>0</v>
      </c>
      <c r="AL337" s="232">
        <f>(VLOOKUP($C337,Incurred_Real!$A$25:$BR$427,Incurred_Real!BO$1,FALSE))*$M337</f>
        <v>0</v>
      </c>
      <c r="AM337" s="232">
        <f>(VLOOKUP($C337,Incurred_Real!$A$25:$BR$427,Incurred_Real!BP$1,FALSE))*$M337</f>
        <v>0</v>
      </c>
      <c r="AN337" s="232">
        <f>(VLOOKUP($C337,Incurred_Real!$A$25:$BR$427,Incurred_Real!BQ$1,FALSE))*$M337</f>
        <v>0</v>
      </c>
      <c r="AO337" s="232">
        <f>(VLOOKUP($C337,Incurred_Real!$A$25:$BR$427,Incurred_Real!BR$1,FALSE))*$M337</f>
        <v>0</v>
      </c>
      <c r="AP337" s="232">
        <f t="shared" si="29"/>
        <v>196261.91874506528</v>
      </c>
      <c r="AR337" s="232" t="b">
        <f t="shared" si="30"/>
        <v>1</v>
      </c>
    </row>
    <row r="338" spans="3:44" x14ac:dyDescent="0.15">
      <c r="C338" s="11" t="s">
        <v>919</v>
      </c>
      <c r="D338" s="11" t="str">
        <f>VLOOKUP(C338,'Project List'!$A$9:$AG$360,'Project List'!$G$1,FALSE)</f>
        <v>Pirie Server Room Critical Air Conditioning</v>
      </c>
      <c r="E338" s="11" t="str">
        <f>VLOOKUP($C338,Incurred_Real!$A$24:$E$376,Incurred_Real!$D$1,FALSE)</f>
        <v>Facilities</v>
      </c>
      <c r="F338" s="13">
        <f>IF(VLOOKUP($C338,Incurred_Nominal!$A$25:$AQ$426,Incurred_Nominal!$AL$1,FALSE)="Commissioned Extra",0,
IF(VLOOKUP($C338,Incurred_Nominal!$A$25:$AQ$426,Incurred_Nominal!$AK$1,FALSE)=F$4,VLOOKUP($C338,Incurred_Nominal!$A$25:$AQ$426,Incurred_Nominal!$AG$1,FALSE),0))</f>
        <v>0</v>
      </c>
      <c r="G338" s="13">
        <f>IF(VLOOKUP($C338,Incurred_Nominal!$A$25:$AQ$426,Incurred_Nominal!$AL$1,FALSE)="Commissioned Extra",0,
IF(VLOOKUP($C338,Incurred_Nominal!$A$25:$AQ$426,Incurred_Nominal!$AK$1,FALSE)=G$4,VLOOKUP($C338,Incurred_Nominal!$A$25:$AQ$426,Incurred_Nominal!$AG$1,FALSE),0))</f>
        <v>0</v>
      </c>
      <c r="H338" s="13">
        <f>IF(VLOOKUP($C338,Incurred_Nominal!$A$25:$AQ$426,Incurred_Nominal!$AL$1,FALSE)="Commissioned Extra",0,
IF(VLOOKUP($C338,Incurred_Nominal!$A$25:$AQ$426,Incurred_Nominal!$AK$1,FALSE)=H$4,VLOOKUP($C338,Incurred_Nominal!$A$25:$AQ$426,Incurred_Nominal!$AG$1,FALSE),0))</f>
        <v>0</v>
      </c>
      <c r="I338" s="13">
        <f>IF(VLOOKUP($C338,Incurred_Nominal!$A$25:$AQ$426,Incurred_Nominal!$AL$1,FALSE)="Commissioned Extra",0,
IF(VLOOKUP($C338,Incurred_Nominal!$A$25:$AQ$426,Incurred_Nominal!$AK$1,FALSE)=I$4,VLOOKUP($C338,Incurred_Nominal!$A$25:$AQ$426,Incurred_Nominal!$AG$1,FALSE),0))</f>
        <v>0</v>
      </c>
      <c r="J338" s="13">
        <f>IF(VLOOKUP($C338,Incurred_Nominal!$A$25:$AQ$426,Incurred_Nominal!$AL$1,FALSE)="Commissioned Extra",0,
IF(VLOOKUP($C338,Incurred_Nominal!$A$25:$AQ$426,Incurred_Nominal!$AK$1,FALSE)=J$4,VLOOKUP($C338,Incurred_Nominal!$A$25:$AQ$426,Incurred_Nominal!$AG$1,FALSE),0))</f>
        <v>0</v>
      </c>
      <c r="K338" s="13">
        <f>IF(VLOOKUP($C338,Incurred_Nominal!$A$25:$AQ$426,Incurred_Nominal!$AL$1,FALSE)="Commissioned Extra",0,
IF(VLOOKUP($C338,Incurred_Nominal!$A$25:$AQ$426,Incurred_Nominal!$AK$1,FALSE)=K$4,VLOOKUP($C338,Incurred_Nominal!$A$25:$AQ$426,Incurred_Nominal!$AG$1,FALSE),0))</f>
        <v>290130.50787251111</v>
      </c>
      <c r="L338" s="13">
        <f>IF(VLOOKUP($C338,Incurred_Nominal!$A$25:$AQ$426,Incurred_Nominal!$AL$1,FALSE)="Commissioned Extra",0,
IF(VLOOKUP($C338,Incurred_Nominal!$A$25:$AQ$426,Incurred_Nominal!$AK$1,FALSE)=L$4,VLOOKUP($C338,Incurred_Nominal!$A$25:$AQ$426,Incurred_Nominal!$AG$1,FALSE),0))</f>
        <v>0</v>
      </c>
      <c r="M338" s="232">
        <f t="shared" si="27"/>
        <v>290130.50787251111</v>
      </c>
      <c r="N338" s="232">
        <f t="shared" si="28"/>
        <v>2027</v>
      </c>
      <c r="P338" s="232">
        <f>(VLOOKUP($C338,Incurred_Real!$A$25:$BR$427,Incurred_Real!AS$1,FALSE))*$M338</f>
        <v>290130.50787251111</v>
      </c>
      <c r="Q338" s="232">
        <f>(VLOOKUP($C338,Incurred_Real!$A$25:$BR$427,Incurred_Real!AT$1,FALSE))*$M338</f>
        <v>0</v>
      </c>
      <c r="R338" s="232">
        <f>(VLOOKUP($C338,Incurred_Real!$A$25:$BR$427,Incurred_Real!AU$1,FALSE))*$M338</f>
        <v>0</v>
      </c>
      <c r="S338" s="232">
        <f>(VLOOKUP($C338,Incurred_Real!$A$25:$BR$427,Incurred_Real!AV$1,FALSE))*$M338</f>
        <v>0</v>
      </c>
      <c r="T338" s="232">
        <f>(VLOOKUP($C338,Incurred_Real!$A$25:$BR$427,Incurred_Real!AW$1,FALSE))*$M338</f>
        <v>0</v>
      </c>
      <c r="U338" s="232">
        <f>(VLOOKUP($C338,Incurred_Real!$A$25:$BR$427,Incurred_Real!AX$1,FALSE))*$M338</f>
        <v>0</v>
      </c>
      <c r="V338" s="232">
        <f>(VLOOKUP($C338,Incurred_Real!$A$25:$BR$427,Incurred_Real!AY$1,FALSE))*$M338</f>
        <v>0</v>
      </c>
      <c r="W338" s="232">
        <f>(VLOOKUP($C338,Incurred_Real!$A$25:$BR$427,Incurred_Real!AZ$1,FALSE))*$M338</f>
        <v>0</v>
      </c>
      <c r="X338" s="232">
        <f>(VLOOKUP($C338,Incurred_Real!$A$25:$BR$427,Incurred_Real!BA$1,FALSE))*$M338</f>
        <v>0</v>
      </c>
      <c r="Y338" s="232">
        <f>(VLOOKUP($C338,Incurred_Real!$A$25:$BR$427,Incurred_Real!BB$1,FALSE))*$M338</f>
        <v>0</v>
      </c>
      <c r="Z338" s="232">
        <f>(VLOOKUP($C338,Incurred_Real!$A$25:$BR$427,Incurred_Real!BC$1,FALSE))*$M338</f>
        <v>0</v>
      </c>
      <c r="AA338" s="232">
        <f>(VLOOKUP($C338,Incurred_Real!$A$25:$BR$427,Incurred_Real!BD$1,FALSE))*$M338</f>
        <v>0</v>
      </c>
      <c r="AB338" s="232">
        <f>(VLOOKUP($C338,Incurred_Real!$A$25:$BR$427,Incurred_Real!BE$1,FALSE))*$M338</f>
        <v>0</v>
      </c>
      <c r="AC338" s="232">
        <f>(VLOOKUP($C338,Incurred_Real!$A$25:$BR$427,Incurred_Real!BF$1,FALSE))*$M338</f>
        <v>0</v>
      </c>
      <c r="AD338" s="232">
        <f>(VLOOKUP($C338,Incurred_Real!$A$25:$BR$427,Incurred_Real!BG$1,FALSE))*$M338</f>
        <v>0</v>
      </c>
      <c r="AE338" s="232">
        <f>(VLOOKUP($C338,Incurred_Real!$A$25:$BR$427,Incurred_Real!BH$1,FALSE))*$M338</f>
        <v>0</v>
      </c>
      <c r="AF338" s="232">
        <f>(VLOOKUP($C338,Incurred_Real!$A$25:$BR$427,Incurred_Real!BI$1,FALSE))*$M338</f>
        <v>0</v>
      </c>
      <c r="AG338" s="232">
        <f>(VLOOKUP($C338,Incurred_Real!$A$25:$BR$427,Incurred_Real!BJ$1,FALSE))*$M338</f>
        <v>0</v>
      </c>
      <c r="AH338" s="232">
        <f>(VLOOKUP($C338,Incurred_Real!$A$25:$BR$427,Incurred_Real!BK$1,FALSE))*$M338</f>
        <v>0</v>
      </c>
      <c r="AI338" s="232">
        <f>(VLOOKUP($C338,Incurred_Real!$A$25:$BR$427,Incurred_Real!BL$1,FALSE))*$M338</f>
        <v>0</v>
      </c>
      <c r="AJ338" s="232">
        <f>(VLOOKUP($C338,Incurred_Real!$A$25:$BR$427,Incurred_Real!BM$1,FALSE))*$M338</f>
        <v>0</v>
      </c>
      <c r="AK338" s="232">
        <f>(VLOOKUP($C338,Incurred_Real!$A$25:$BR$427,Incurred_Real!BN$1,FALSE))*$M338</f>
        <v>0</v>
      </c>
      <c r="AL338" s="232">
        <f>(VLOOKUP($C338,Incurred_Real!$A$25:$BR$427,Incurred_Real!BO$1,FALSE))*$M338</f>
        <v>0</v>
      </c>
      <c r="AM338" s="232">
        <f>(VLOOKUP($C338,Incurred_Real!$A$25:$BR$427,Incurred_Real!BP$1,FALSE))*$M338</f>
        <v>0</v>
      </c>
      <c r="AN338" s="232">
        <f>(VLOOKUP($C338,Incurred_Real!$A$25:$BR$427,Incurred_Real!BQ$1,FALSE))*$M338</f>
        <v>0</v>
      </c>
      <c r="AO338" s="232">
        <f>(VLOOKUP($C338,Incurred_Real!$A$25:$BR$427,Incurred_Real!BR$1,FALSE))*$M338</f>
        <v>0</v>
      </c>
      <c r="AP338" s="232">
        <f t="shared" si="29"/>
        <v>290130.50787251111</v>
      </c>
      <c r="AR338" s="232" t="b">
        <f t="shared" si="30"/>
        <v>1</v>
      </c>
    </row>
    <row r="339" spans="3:44" x14ac:dyDescent="0.15">
      <c r="C339" s="11" t="s">
        <v>981</v>
      </c>
      <c r="D339" s="11" t="str">
        <f>VLOOKUP(C339,'Project List'!$A$9:$AG$360,'Project List'!$G$1,FALSE)</f>
        <v>Substation Building Hardening 2024-2028</v>
      </c>
      <c r="E339" s="11" t="str">
        <f>VLOOKUP($C339,Incurred_Real!$A$24:$E$376,Incurred_Real!$D$1,FALSE)</f>
        <v>Security/Compliance</v>
      </c>
      <c r="F339" s="13">
        <f>IF(VLOOKUP($C339,Incurred_Nominal!$A$25:$AQ$426,Incurred_Nominal!$AL$1,FALSE)="Commissioned Extra",0,
IF(VLOOKUP($C339,Incurred_Nominal!$A$25:$AQ$426,Incurred_Nominal!$AK$1,FALSE)=F$4,VLOOKUP($C339,Incurred_Nominal!$A$25:$AQ$426,Incurred_Nominal!$AG$1,FALSE),0))</f>
        <v>0</v>
      </c>
      <c r="G339" s="13">
        <f>IF(VLOOKUP($C339,Incurred_Nominal!$A$25:$AQ$426,Incurred_Nominal!$AL$1,FALSE)="Commissioned Extra",0,
IF(VLOOKUP($C339,Incurred_Nominal!$A$25:$AQ$426,Incurred_Nominal!$AK$1,FALSE)=G$4,VLOOKUP($C339,Incurred_Nominal!$A$25:$AQ$426,Incurred_Nominal!$AG$1,FALSE),0))</f>
        <v>0</v>
      </c>
      <c r="H339" s="13">
        <f>IF(VLOOKUP($C339,Incurred_Nominal!$A$25:$AQ$426,Incurred_Nominal!$AL$1,FALSE)="Commissioned Extra",0,
IF(VLOOKUP($C339,Incurred_Nominal!$A$25:$AQ$426,Incurred_Nominal!$AK$1,FALSE)=H$4,VLOOKUP($C339,Incurred_Nominal!$A$25:$AQ$426,Incurred_Nominal!$AG$1,FALSE),0))</f>
        <v>0</v>
      </c>
      <c r="I339" s="13">
        <f>IF(VLOOKUP($C339,Incurred_Nominal!$A$25:$AQ$426,Incurred_Nominal!$AL$1,FALSE)="Commissioned Extra",0,
IF(VLOOKUP($C339,Incurred_Nominal!$A$25:$AQ$426,Incurred_Nominal!$AK$1,FALSE)=I$4,VLOOKUP($C339,Incurred_Nominal!$A$25:$AQ$426,Incurred_Nominal!$AG$1,FALSE),0))</f>
        <v>0</v>
      </c>
      <c r="J339" s="13">
        <f>IF(VLOOKUP($C339,Incurred_Nominal!$A$25:$AQ$426,Incurred_Nominal!$AL$1,FALSE)="Commissioned Extra",0,
IF(VLOOKUP($C339,Incurred_Nominal!$A$25:$AQ$426,Incurred_Nominal!$AK$1,FALSE)=J$4,VLOOKUP($C339,Incurred_Nominal!$A$25:$AQ$426,Incurred_Nominal!$AG$1,FALSE),0))</f>
        <v>0</v>
      </c>
      <c r="K339" s="13">
        <f>IF(VLOOKUP($C339,Incurred_Nominal!$A$25:$AQ$426,Incurred_Nominal!$AL$1,FALSE)="Commissioned Extra",0,
IF(VLOOKUP($C339,Incurred_Nominal!$A$25:$AQ$426,Incurred_Nominal!$AK$1,FALSE)=K$4,VLOOKUP($C339,Incurred_Nominal!$A$25:$AQ$426,Incurred_Nominal!$AG$1,FALSE),0))</f>
        <v>0</v>
      </c>
      <c r="L339" s="13">
        <f>IF(VLOOKUP($C339,Incurred_Nominal!$A$25:$AQ$426,Incurred_Nominal!$AL$1,FALSE)="Commissioned Extra",0,
IF(VLOOKUP($C339,Incurred_Nominal!$A$25:$AQ$426,Incurred_Nominal!$AK$1,FALSE)=L$4,VLOOKUP($C339,Incurred_Nominal!$A$25:$AQ$426,Incurred_Nominal!$AG$1,FALSE),0))</f>
        <v>2126504.8303001011</v>
      </c>
      <c r="M339" s="232">
        <f t="shared" si="27"/>
        <v>2126504.8303001011</v>
      </c>
      <c r="N339" s="232">
        <f t="shared" si="28"/>
        <v>2028</v>
      </c>
      <c r="P339" s="232">
        <f>(VLOOKUP($C339,Incurred_Real!$A$25:$BR$427,Incurred_Real!AS$1,FALSE))*$M339</f>
        <v>0</v>
      </c>
      <c r="Q339" s="232">
        <f>(VLOOKUP($C339,Incurred_Real!$A$25:$BR$427,Incurred_Real!AT$1,FALSE))*$M339</f>
        <v>0</v>
      </c>
      <c r="R339" s="232">
        <f>(VLOOKUP($C339,Incurred_Real!$A$25:$BR$427,Incurred_Real!AU$1,FALSE))*$M339</f>
        <v>0</v>
      </c>
      <c r="S339" s="232">
        <f>(VLOOKUP($C339,Incurred_Real!$A$25:$BR$427,Incurred_Real!AV$1,FALSE))*$M339</f>
        <v>0</v>
      </c>
      <c r="T339" s="232">
        <f>(VLOOKUP($C339,Incurred_Real!$A$25:$BR$427,Incurred_Real!AW$1,FALSE))*$M339</f>
        <v>0</v>
      </c>
      <c r="U339" s="232">
        <f>(VLOOKUP($C339,Incurred_Real!$A$25:$BR$427,Incurred_Real!AX$1,FALSE))*$M339</f>
        <v>0</v>
      </c>
      <c r="V339" s="232">
        <f>(VLOOKUP($C339,Incurred_Real!$A$25:$BR$427,Incurred_Real!AY$1,FALSE))*$M339</f>
        <v>0</v>
      </c>
      <c r="W339" s="232">
        <f>(VLOOKUP($C339,Incurred_Real!$A$25:$BR$427,Incurred_Real!AZ$1,FALSE))*$M339</f>
        <v>0</v>
      </c>
      <c r="X339" s="232">
        <f>(VLOOKUP($C339,Incurred_Real!$A$25:$BR$427,Incurred_Real!BA$1,FALSE))*$M339</f>
        <v>0</v>
      </c>
      <c r="Y339" s="232">
        <f>(VLOOKUP($C339,Incurred_Real!$A$25:$BR$427,Incurred_Real!BB$1,FALSE))*$M339</f>
        <v>0</v>
      </c>
      <c r="Z339" s="232">
        <f>(VLOOKUP($C339,Incurred_Real!$A$25:$BR$427,Incurred_Real!BC$1,FALSE))*$M339</f>
        <v>1270562.7035708753</v>
      </c>
      <c r="AA339" s="232">
        <f>(VLOOKUP($C339,Incurred_Real!$A$25:$BR$427,Incurred_Real!BD$1,FALSE))*$M339</f>
        <v>558097.97123198095</v>
      </c>
      <c r="AB339" s="232">
        <f>(VLOOKUP($C339,Incurred_Real!$A$25:$BR$427,Incurred_Real!BE$1,FALSE))*$M339</f>
        <v>297844.15549724473</v>
      </c>
      <c r="AC339" s="232">
        <f>(VLOOKUP($C339,Incurred_Real!$A$25:$BR$427,Incurred_Real!BF$1,FALSE))*$M339</f>
        <v>0</v>
      </c>
      <c r="AD339" s="232">
        <f>(VLOOKUP($C339,Incurred_Real!$A$25:$BR$427,Incurred_Real!BG$1,FALSE))*$M339</f>
        <v>0</v>
      </c>
      <c r="AE339" s="232">
        <f>(VLOOKUP($C339,Incurred_Real!$A$25:$BR$427,Incurred_Real!BH$1,FALSE))*$M339</f>
        <v>0</v>
      </c>
      <c r="AF339" s="232">
        <f>(VLOOKUP($C339,Incurred_Real!$A$25:$BR$427,Incurred_Real!BI$1,FALSE))*$M339</f>
        <v>0</v>
      </c>
      <c r="AG339" s="232">
        <f>(VLOOKUP($C339,Incurred_Real!$A$25:$BR$427,Incurred_Real!BJ$1,FALSE))*$M339</f>
        <v>0</v>
      </c>
      <c r="AH339" s="232">
        <f>(VLOOKUP($C339,Incurred_Real!$A$25:$BR$427,Incurred_Real!BK$1,FALSE))*$M339</f>
        <v>0</v>
      </c>
      <c r="AI339" s="232">
        <f>(VLOOKUP($C339,Incurred_Real!$A$25:$BR$427,Incurred_Real!BL$1,FALSE))*$M339</f>
        <v>0</v>
      </c>
      <c r="AJ339" s="232">
        <f>(VLOOKUP($C339,Incurred_Real!$A$25:$BR$427,Incurred_Real!BM$1,FALSE))*$M339</f>
        <v>0</v>
      </c>
      <c r="AK339" s="232">
        <f>(VLOOKUP($C339,Incurred_Real!$A$25:$BR$427,Incurred_Real!BN$1,FALSE))*$M339</f>
        <v>0</v>
      </c>
      <c r="AL339" s="232">
        <f>(VLOOKUP($C339,Incurred_Real!$A$25:$BR$427,Incurred_Real!BO$1,FALSE))*$M339</f>
        <v>0</v>
      </c>
      <c r="AM339" s="232">
        <f>(VLOOKUP($C339,Incurred_Real!$A$25:$BR$427,Incurred_Real!BP$1,FALSE))*$M339</f>
        <v>0</v>
      </c>
      <c r="AN339" s="232">
        <f>(VLOOKUP($C339,Incurred_Real!$A$25:$BR$427,Incurred_Real!BQ$1,FALSE))*$M339</f>
        <v>0</v>
      </c>
      <c r="AO339" s="232">
        <f>(VLOOKUP($C339,Incurred_Real!$A$25:$BR$427,Incurred_Real!BR$1,FALSE))*$M339</f>
        <v>0</v>
      </c>
      <c r="AP339" s="232">
        <f t="shared" si="29"/>
        <v>2126504.8303001011</v>
      </c>
      <c r="AR339" s="232" t="b">
        <f t="shared" si="30"/>
        <v>1</v>
      </c>
    </row>
    <row r="340" spans="3:44" x14ac:dyDescent="0.15">
      <c r="C340" s="11" t="s">
        <v>982</v>
      </c>
      <c r="D340" s="11" t="str">
        <f>VLOOKUP(C340,'Project List'!$A$9:$AG$360,'Project List'!$G$1,FALSE)</f>
        <v>Oil Containment Systems Improvement</v>
      </c>
      <c r="E340" s="11" t="str">
        <f>VLOOKUP($C340,Incurred_Real!$A$24:$E$376,Incurred_Real!$D$1,FALSE)</f>
        <v>Security/Compliance</v>
      </c>
      <c r="F340" s="13">
        <f>IF(VLOOKUP($C340,Incurred_Nominal!$A$25:$AQ$426,Incurred_Nominal!$AL$1,FALSE)="Commissioned Extra",0,
IF(VLOOKUP($C340,Incurred_Nominal!$A$25:$AQ$426,Incurred_Nominal!$AK$1,FALSE)=F$4,VLOOKUP($C340,Incurred_Nominal!$A$25:$AQ$426,Incurred_Nominal!$AG$1,FALSE),0))</f>
        <v>0</v>
      </c>
      <c r="G340" s="13">
        <f>IF(VLOOKUP($C340,Incurred_Nominal!$A$25:$AQ$426,Incurred_Nominal!$AL$1,FALSE)="Commissioned Extra",0,
IF(VLOOKUP($C340,Incurred_Nominal!$A$25:$AQ$426,Incurred_Nominal!$AK$1,FALSE)=G$4,VLOOKUP($C340,Incurred_Nominal!$A$25:$AQ$426,Incurred_Nominal!$AG$1,FALSE),0))</f>
        <v>0</v>
      </c>
      <c r="H340" s="13">
        <f>IF(VLOOKUP($C340,Incurred_Nominal!$A$25:$AQ$426,Incurred_Nominal!$AL$1,FALSE)="Commissioned Extra",0,
IF(VLOOKUP($C340,Incurred_Nominal!$A$25:$AQ$426,Incurred_Nominal!$AK$1,FALSE)=H$4,VLOOKUP($C340,Incurred_Nominal!$A$25:$AQ$426,Incurred_Nominal!$AG$1,FALSE),0))</f>
        <v>0</v>
      </c>
      <c r="I340" s="13">
        <f>IF(VLOOKUP($C340,Incurred_Nominal!$A$25:$AQ$426,Incurred_Nominal!$AL$1,FALSE)="Commissioned Extra",0,
IF(VLOOKUP($C340,Incurred_Nominal!$A$25:$AQ$426,Incurred_Nominal!$AK$1,FALSE)=I$4,VLOOKUP($C340,Incurred_Nominal!$A$25:$AQ$426,Incurred_Nominal!$AG$1,FALSE),0))</f>
        <v>0</v>
      </c>
      <c r="J340" s="13">
        <f>IF(VLOOKUP($C340,Incurred_Nominal!$A$25:$AQ$426,Incurred_Nominal!$AL$1,FALSE)="Commissioned Extra",0,
IF(VLOOKUP($C340,Incurred_Nominal!$A$25:$AQ$426,Incurred_Nominal!$AK$1,FALSE)=J$4,VLOOKUP($C340,Incurred_Nominal!$A$25:$AQ$426,Incurred_Nominal!$AG$1,FALSE),0))</f>
        <v>0</v>
      </c>
      <c r="K340" s="13">
        <f>IF(VLOOKUP($C340,Incurred_Nominal!$A$25:$AQ$426,Incurred_Nominal!$AL$1,FALSE)="Commissioned Extra",0,
IF(VLOOKUP($C340,Incurred_Nominal!$A$25:$AQ$426,Incurred_Nominal!$AK$1,FALSE)=K$4,VLOOKUP($C340,Incurred_Nominal!$A$25:$AQ$426,Incurred_Nominal!$AG$1,FALSE),0))</f>
        <v>0</v>
      </c>
      <c r="L340" s="13">
        <f>IF(VLOOKUP($C340,Incurred_Nominal!$A$25:$AQ$426,Incurred_Nominal!$AL$1,FALSE)="Commissioned Extra",0,
IF(VLOOKUP($C340,Incurred_Nominal!$A$25:$AQ$426,Incurred_Nominal!$AK$1,FALSE)=L$4,VLOOKUP($C340,Incurred_Nominal!$A$25:$AQ$426,Incurred_Nominal!$AG$1,FALSE),0))</f>
        <v>6206429.291560784</v>
      </c>
      <c r="M340" s="232">
        <f t="shared" si="27"/>
        <v>6206429.291560784</v>
      </c>
      <c r="N340" s="232">
        <f t="shared" si="28"/>
        <v>2028</v>
      </c>
      <c r="P340" s="232">
        <f>(VLOOKUP($C340,Incurred_Real!$A$25:$BR$427,Incurred_Real!AS$1,FALSE))*$M340</f>
        <v>0</v>
      </c>
      <c r="Q340" s="232">
        <f>(VLOOKUP($C340,Incurred_Real!$A$25:$BR$427,Incurred_Real!AT$1,FALSE))*$M340</f>
        <v>70004.448701603978</v>
      </c>
      <c r="R340" s="232">
        <f>(VLOOKUP($C340,Incurred_Real!$A$25:$BR$427,Incurred_Real!AU$1,FALSE))*$M340</f>
        <v>0</v>
      </c>
      <c r="S340" s="232">
        <f>(VLOOKUP($C340,Incurred_Real!$A$25:$BR$427,Incurred_Real!AV$1,FALSE))*$M340</f>
        <v>0</v>
      </c>
      <c r="T340" s="232">
        <f>(VLOOKUP($C340,Incurred_Real!$A$25:$BR$427,Incurred_Real!AW$1,FALSE))*$M340</f>
        <v>0</v>
      </c>
      <c r="U340" s="232">
        <f>(VLOOKUP($C340,Incurred_Real!$A$25:$BR$427,Incurred_Real!AX$1,FALSE))*$M340</f>
        <v>0</v>
      </c>
      <c r="V340" s="232">
        <f>(VLOOKUP($C340,Incurred_Real!$A$25:$BR$427,Incurred_Real!AY$1,FALSE))*$M340</f>
        <v>0</v>
      </c>
      <c r="W340" s="232">
        <f>(VLOOKUP($C340,Incurred_Real!$A$25:$BR$427,Incurred_Real!AZ$1,FALSE))*$M340</f>
        <v>0</v>
      </c>
      <c r="X340" s="232">
        <f>(VLOOKUP($C340,Incurred_Real!$A$25:$BR$427,Incurred_Real!BA$1,FALSE))*$M340</f>
        <v>0</v>
      </c>
      <c r="Y340" s="232">
        <f>(VLOOKUP($C340,Incurred_Real!$A$25:$BR$427,Incurred_Real!BB$1,FALSE))*$M340</f>
        <v>1008624.6802631159</v>
      </c>
      <c r="Z340" s="232">
        <f>(VLOOKUP($C340,Incurred_Real!$A$25:$BR$427,Incurred_Real!BC$1,FALSE))*$M340</f>
        <v>0</v>
      </c>
      <c r="AA340" s="232">
        <f>(VLOOKUP($C340,Incurred_Real!$A$25:$BR$427,Incurred_Real!BD$1,FALSE))*$M340</f>
        <v>5127800.1625960646</v>
      </c>
      <c r="AB340" s="232">
        <f>(VLOOKUP($C340,Incurred_Real!$A$25:$BR$427,Incurred_Real!BE$1,FALSE))*$M340</f>
        <v>0</v>
      </c>
      <c r="AC340" s="232">
        <f>(VLOOKUP($C340,Incurred_Real!$A$25:$BR$427,Incurred_Real!BF$1,FALSE))*$M340</f>
        <v>0</v>
      </c>
      <c r="AD340" s="232">
        <f>(VLOOKUP($C340,Incurred_Real!$A$25:$BR$427,Incurred_Real!BG$1,FALSE))*$M340</f>
        <v>0</v>
      </c>
      <c r="AE340" s="232">
        <f>(VLOOKUP($C340,Incurred_Real!$A$25:$BR$427,Incurred_Real!BH$1,FALSE))*$M340</f>
        <v>0</v>
      </c>
      <c r="AF340" s="232">
        <f>(VLOOKUP($C340,Incurred_Real!$A$25:$BR$427,Incurred_Real!BI$1,FALSE))*$M340</f>
        <v>0</v>
      </c>
      <c r="AG340" s="232">
        <f>(VLOOKUP($C340,Incurred_Real!$A$25:$BR$427,Incurred_Real!BJ$1,FALSE))*$M340</f>
        <v>0</v>
      </c>
      <c r="AH340" s="232">
        <f>(VLOOKUP($C340,Incurred_Real!$A$25:$BR$427,Incurred_Real!BK$1,FALSE))*$M340</f>
        <v>0</v>
      </c>
      <c r="AI340" s="232">
        <f>(VLOOKUP($C340,Incurred_Real!$A$25:$BR$427,Incurred_Real!BL$1,FALSE))*$M340</f>
        <v>0</v>
      </c>
      <c r="AJ340" s="232">
        <f>(VLOOKUP($C340,Incurred_Real!$A$25:$BR$427,Incurred_Real!BM$1,FALSE))*$M340</f>
        <v>0</v>
      </c>
      <c r="AK340" s="232">
        <f>(VLOOKUP($C340,Incurred_Real!$A$25:$BR$427,Incurred_Real!BN$1,FALSE))*$M340</f>
        <v>0</v>
      </c>
      <c r="AL340" s="232">
        <f>(VLOOKUP($C340,Incurred_Real!$A$25:$BR$427,Incurred_Real!BO$1,FALSE))*$M340</f>
        <v>0</v>
      </c>
      <c r="AM340" s="232">
        <f>(VLOOKUP($C340,Incurred_Real!$A$25:$BR$427,Incurred_Real!BP$1,FALSE))*$M340</f>
        <v>0</v>
      </c>
      <c r="AN340" s="232">
        <f>(VLOOKUP($C340,Incurred_Real!$A$25:$BR$427,Incurred_Real!BQ$1,FALSE))*$M340</f>
        <v>0</v>
      </c>
      <c r="AO340" s="232">
        <f>(VLOOKUP($C340,Incurred_Real!$A$25:$BR$427,Incurred_Real!BR$1,FALSE))*$M340</f>
        <v>0</v>
      </c>
      <c r="AP340" s="232">
        <f t="shared" si="29"/>
        <v>6206429.291560784</v>
      </c>
      <c r="AR340" s="232" t="b">
        <f t="shared" si="30"/>
        <v>1</v>
      </c>
    </row>
    <row r="341" spans="3:44" x14ac:dyDescent="0.15">
      <c r="C341" s="11" t="s">
        <v>910</v>
      </c>
      <c r="D341" s="11" t="str">
        <f>VLOOKUP(C341,'Project List'!$A$9:$AG$360,'Project List'!$G$1,FALSE)</f>
        <v>Robertstown to Metro Corridor</v>
      </c>
      <c r="E341" s="11" t="str">
        <f>VLOOKUP($C341,Incurred_Real!$A$24:$E$376,Incurred_Real!$D$1,FALSE)</f>
        <v>Easements/Land</v>
      </c>
      <c r="F341" s="13">
        <f>IF(VLOOKUP($C341,Incurred_Nominal!$A$25:$AQ$426,Incurred_Nominal!$AL$1,FALSE)="Commissioned Extra",0,
IF(VLOOKUP($C341,Incurred_Nominal!$A$25:$AQ$426,Incurred_Nominal!$AK$1,FALSE)=F$4,VLOOKUP($C341,Incurred_Nominal!$A$25:$AQ$426,Incurred_Nominal!$AG$1,FALSE),0))</f>
        <v>0</v>
      </c>
      <c r="G341" s="13">
        <f>IF(VLOOKUP($C341,Incurred_Nominal!$A$25:$AQ$426,Incurred_Nominal!$AL$1,FALSE)="Commissioned Extra",0,
IF(VLOOKUP($C341,Incurred_Nominal!$A$25:$AQ$426,Incurred_Nominal!$AK$1,FALSE)=G$4,VLOOKUP($C341,Incurred_Nominal!$A$25:$AQ$426,Incurred_Nominal!$AG$1,FALSE),0))</f>
        <v>0</v>
      </c>
      <c r="H341" s="13">
        <f>IF(VLOOKUP($C341,Incurred_Nominal!$A$25:$AQ$426,Incurred_Nominal!$AL$1,FALSE)="Commissioned Extra",0,
IF(VLOOKUP($C341,Incurred_Nominal!$A$25:$AQ$426,Incurred_Nominal!$AK$1,FALSE)=H$4,VLOOKUP($C341,Incurred_Nominal!$A$25:$AQ$426,Incurred_Nominal!$AG$1,FALSE),0))</f>
        <v>0</v>
      </c>
      <c r="I341" s="13">
        <f>IF(VLOOKUP($C341,Incurred_Nominal!$A$25:$AQ$426,Incurred_Nominal!$AL$1,FALSE)="Commissioned Extra",0,
IF(VLOOKUP($C341,Incurred_Nominal!$A$25:$AQ$426,Incurred_Nominal!$AK$1,FALSE)=I$4,VLOOKUP($C341,Incurred_Nominal!$A$25:$AQ$426,Incurred_Nominal!$AG$1,FALSE),0))</f>
        <v>0</v>
      </c>
      <c r="J341" s="13">
        <f>IF(VLOOKUP($C341,Incurred_Nominal!$A$25:$AQ$426,Incurred_Nominal!$AL$1,FALSE)="Commissioned Extra",0,
IF(VLOOKUP($C341,Incurred_Nominal!$A$25:$AQ$426,Incurred_Nominal!$AK$1,FALSE)=J$4,VLOOKUP($C341,Incurred_Nominal!$A$25:$AQ$426,Incurred_Nominal!$AG$1,FALSE),0))</f>
        <v>0</v>
      </c>
      <c r="K341" s="13">
        <f>IF(VLOOKUP($C341,Incurred_Nominal!$A$25:$AQ$426,Incurred_Nominal!$AL$1,FALSE)="Commissioned Extra",0,
IF(VLOOKUP($C341,Incurred_Nominal!$A$25:$AQ$426,Incurred_Nominal!$AK$1,FALSE)=K$4,VLOOKUP($C341,Incurred_Nominal!$A$25:$AQ$426,Incurred_Nominal!$AG$1,FALSE),0))</f>
        <v>0</v>
      </c>
      <c r="L341" s="13">
        <f>IF(VLOOKUP($C341,Incurred_Nominal!$A$25:$AQ$426,Incurred_Nominal!$AL$1,FALSE)="Commissioned Extra",0,
IF(VLOOKUP($C341,Incurred_Nominal!$A$25:$AQ$426,Incurred_Nominal!$AK$1,FALSE)=L$4,VLOOKUP($C341,Incurred_Nominal!$A$25:$AQ$426,Incurred_Nominal!$AG$1,FALSE),0))</f>
        <v>7169733.9817207456</v>
      </c>
      <c r="M341" s="232">
        <f t="shared" si="27"/>
        <v>7169733.9817207456</v>
      </c>
      <c r="N341" s="232">
        <f t="shared" si="28"/>
        <v>2028</v>
      </c>
      <c r="P341" s="232">
        <f>(VLOOKUP($C341,Incurred_Real!$A$25:$BR$427,Incurred_Real!AS$1,FALSE))*$M341</f>
        <v>0</v>
      </c>
      <c r="Q341" s="232">
        <f>(VLOOKUP($C341,Incurred_Real!$A$25:$BR$427,Incurred_Real!AT$1,FALSE))*$M341</f>
        <v>0</v>
      </c>
      <c r="R341" s="232">
        <f>(VLOOKUP($C341,Incurred_Real!$A$25:$BR$427,Incurred_Real!AU$1,FALSE))*$M341</f>
        <v>0</v>
      </c>
      <c r="S341" s="232">
        <f>(VLOOKUP($C341,Incurred_Real!$A$25:$BR$427,Incurred_Real!AV$1,FALSE))*$M341</f>
        <v>0</v>
      </c>
      <c r="T341" s="232">
        <f>(VLOOKUP($C341,Incurred_Real!$A$25:$BR$427,Incurred_Real!AW$1,FALSE))*$M341</f>
        <v>7169733.9817207456</v>
      </c>
      <c r="U341" s="232">
        <f>(VLOOKUP($C341,Incurred_Real!$A$25:$BR$427,Incurred_Real!AX$1,FALSE))*$M341</f>
        <v>0</v>
      </c>
      <c r="V341" s="232">
        <f>(VLOOKUP($C341,Incurred_Real!$A$25:$BR$427,Incurred_Real!AY$1,FALSE))*$M341</f>
        <v>0</v>
      </c>
      <c r="W341" s="232">
        <f>(VLOOKUP($C341,Incurred_Real!$A$25:$BR$427,Incurred_Real!AZ$1,FALSE))*$M341</f>
        <v>0</v>
      </c>
      <c r="X341" s="232">
        <f>(VLOOKUP($C341,Incurred_Real!$A$25:$BR$427,Incurred_Real!BA$1,FALSE))*$M341</f>
        <v>0</v>
      </c>
      <c r="Y341" s="232">
        <f>(VLOOKUP($C341,Incurred_Real!$A$25:$BR$427,Incurred_Real!BB$1,FALSE))*$M341</f>
        <v>0</v>
      </c>
      <c r="Z341" s="232">
        <f>(VLOOKUP($C341,Incurred_Real!$A$25:$BR$427,Incurred_Real!BC$1,FALSE))*$M341</f>
        <v>0</v>
      </c>
      <c r="AA341" s="232">
        <f>(VLOOKUP($C341,Incurred_Real!$A$25:$BR$427,Incurred_Real!BD$1,FALSE))*$M341</f>
        <v>0</v>
      </c>
      <c r="AB341" s="232">
        <f>(VLOOKUP($C341,Incurred_Real!$A$25:$BR$427,Incurred_Real!BE$1,FALSE))*$M341</f>
        <v>0</v>
      </c>
      <c r="AC341" s="232">
        <f>(VLOOKUP($C341,Incurred_Real!$A$25:$BR$427,Incurred_Real!BF$1,FALSE))*$M341</f>
        <v>0</v>
      </c>
      <c r="AD341" s="232">
        <f>(VLOOKUP($C341,Incurred_Real!$A$25:$BR$427,Incurred_Real!BG$1,FALSE))*$M341</f>
        <v>0</v>
      </c>
      <c r="AE341" s="232">
        <f>(VLOOKUP($C341,Incurred_Real!$A$25:$BR$427,Incurred_Real!BH$1,FALSE))*$M341</f>
        <v>0</v>
      </c>
      <c r="AF341" s="232">
        <f>(VLOOKUP($C341,Incurred_Real!$A$25:$BR$427,Incurred_Real!BI$1,FALSE))*$M341</f>
        <v>0</v>
      </c>
      <c r="AG341" s="232">
        <f>(VLOOKUP($C341,Incurred_Real!$A$25:$BR$427,Incurred_Real!BJ$1,FALSE))*$M341</f>
        <v>0</v>
      </c>
      <c r="AH341" s="232">
        <f>(VLOOKUP($C341,Incurred_Real!$A$25:$BR$427,Incurred_Real!BK$1,FALSE))*$M341</f>
        <v>0</v>
      </c>
      <c r="AI341" s="232">
        <f>(VLOOKUP($C341,Incurred_Real!$A$25:$BR$427,Incurred_Real!BL$1,FALSE))*$M341</f>
        <v>0</v>
      </c>
      <c r="AJ341" s="232">
        <f>(VLOOKUP($C341,Incurred_Real!$A$25:$BR$427,Incurred_Real!BM$1,FALSE))*$M341</f>
        <v>0</v>
      </c>
      <c r="AK341" s="232">
        <f>(VLOOKUP($C341,Incurred_Real!$A$25:$BR$427,Incurred_Real!BN$1,FALSE))*$M341</f>
        <v>0</v>
      </c>
      <c r="AL341" s="232">
        <f>(VLOOKUP($C341,Incurred_Real!$A$25:$BR$427,Incurred_Real!BO$1,FALSE))*$M341</f>
        <v>0</v>
      </c>
      <c r="AM341" s="232">
        <f>(VLOOKUP($C341,Incurred_Real!$A$25:$BR$427,Incurred_Real!BP$1,FALSE))*$M341</f>
        <v>0</v>
      </c>
      <c r="AN341" s="232">
        <f>(VLOOKUP($C341,Incurred_Real!$A$25:$BR$427,Incurred_Real!BQ$1,FALSE))*$M341</f>
        <v>0</v>
      </c>
      <c r="AO341" s="232">
        <f>(VLOOKUP($C341,Incurred_Real!$A$25:$BR$427,Incurred_Real!BR$1,FALSE))*$M341</f>
        <v>0</v>
      </c>
      <c r="AP341" s="232">
        <f t="shared" si="29"/>
        <v>7169733.9817207456</v>
      </c>
      <c r="AR341" s="232" t="b">
        <f t="shared" si="30"/>
        <v>1</v>
      </c>
    </row>
    <row r="342" spans="3:44" x14ac:dyDescent="0.15">
      <c r="C342" s="11" t="s">
        <v>938</v>
      </c>
      <c r="D342" s="11" t="str">
        <f>VLOOKUP(C342,'Project List'!$A$9:$AG$360,'Project List'!$G$1,FALSE)</f>
        <v>High Crossing Tower Climbing System Replacement</v>
      </c>
      <c r="E342" s="11" t="str">
        <f>VLOOKUP($C342,Incurred_Real!$A$24:$E$376,Incurred_Real!$D$1,FALSE)</f>
        <v>Refurbishment</v>
      </c>
      <c r="F342" s="13">
        <f>IF(VLOOKUP($C342,Incurred_Nominal!$A$25:$AQ$426,Incurred_Nominal!$AL$1,FALSE)="Commissioned Extra",0,
IF(VLOOKUP($C342,Incurred_Nominal!$A$25:$AQ$426,Incurred_Nominal!$AK$1,FALSE)=F$4,VLOOKUP($C342,Incurred_Nominal!$A$25:$AQ$426,Incurred_Nominal!$AG$1,FALSE),0))</f>
        <v>0</v>
      </c>
      <c r="G342" s="13">
        <f>IF(VLOOKUP($C342,Incurred_Nominal!$A$25:$AQ$426,Incurred_Nominal!$AL$1,FALSE)="Commissioned Extra",0,
IF(VLOOKUP($C342,Incurred_Nominal!$A$25:$AQ$426,Incurred_Nominal!$AK$1,FALSE)=G$4,VLOOKUP($C342,Incurred_Nominal!$A$25:$AQ$426,Incurred_Nominal!$AG$1,FALSE),0))</f>
        <v>0</v>
      </c>
      <c r="H342" s="13">
        <f>IF(VLOOKUP($C342,Incurred_Nominal!$A$25:$AQ$426,Incurred_Nominal!$AL$1,FALSE)="Commissioned Extra",0,
IF(VLOOKUP($C342,Incurred_Nominal!$A$25:$AQ$426,Incurred_Nominal!$AK$1,FALSE)=H$4,VLOOKUP($C342,Incurred_Nominal!$A$25:$AQ$426,Incurred_Nominal!$AG$1,FALSE),0))</f>
        <v>0</v>
      </c>
      <c r="I342" s="13">
        <f>IF(VLOOKUP($C342,Incurred_Nominal!$A$25:$AQ$426,Incurred_Nominal!$AL$1,FALSE)="Commissioned Extra",0,
IF(VLOOKUP($C342,Incurred_Nominal!$A$25:$AQ$426,Incurred_Nominal!$AK$1,FALSE)=I$4,VLOOKUP($C342,Incurred_Nominal!$A$25:$AQ$426,Incurred_Nominal!$AG$1,FALSE),0))</f>
        <v>0</v>
      </c>
      <c r="J342" s="13">
        <f>IF(VLOOKUP($C342,Incurred_Nominal!$A$25:$AQ$426,Incurred_Nominal!$AL$1,FALSE)="Commissioned Extra",0,
IF(VLOOKUP($C342,Incurred_Nominal!$A$25:$AQ$426,Incurred_Nominal!$AK$1,FALSE)=J$4,VLOOKUP($C342,Incurred_Nominal!$A$25:$AQ$426,Incurred_Nominal!$AG$1,FALSE),0))</f>
        <v>0</v>
      </c>
      <c r="K342" s="13">
        <f>IF(VLOOKUP($C342,Incurred_Nominal!$A$25:$AQ$426,Incurred_Nominal!$AL$1,FALSE)="Commissioned Extra",0,
IF(VLOOKUP($C342,Incurred_Nominal!$A$25:$AQ$426,Incurred_Nominal!$AK$1,FALSE)=K$4,VLOOKUP($C342,Incurred_Nominal!$A$25:$AQ$426,Incurred_Nominal!$AG$1,FALSE),0))</f>
        <v>0</v>
      </c>
      <c r="L342" s="13">
        <f>IF(VLOOKUP($C342,Incurred_Nominal!$A$25:$AQ$426,Incurred_Nominal!$AL$1,FALSE)="Commissioned Extra",0,
IF(VLOOKUP($C342,Incurred_Nominal!$A$25:$AQ$426,Incurred_Nominal!$AK$1,FALSE)=L$4,VLOOKUP($C342,Incurred_Nominal!$A$25:$AQ$426,Incurred_Nominal!$AG$1,FALSE),0))</f>
        <v>7503873.7504741335</v>
      </c>
      <c r="M342" s="232">
        <f t="shared" si="27"/>
        <v>7503873.7504741335</v>
      </c>
      <c r="N342" s="232">
        <f t="shared" si="28"/>
        <v>2028</v>
      </c>
      <c r="P342" s="232">
        <f>(VLOOKUP($C342,Incurred_Real!$A$25:$BR$427,Incurred_Real!AS$1,FALSE))*$M342</f>
        <v>0</v>
      </c>
      <c r="Q342" s="232">
        <f>(VLOOKUP($C342,Incurred_Real!$A$25:$BR$427,Incurred_Real!AT$1,FALSE))*$M342</f>
        <v>0</v>
      </c>
      <c r="R342" s="232">
        <f>(VLOOKUP($C342,Incurred_Real!$A$25:$BR$427,Incurred_Real!AU$1,FALSE))*$M342</f>
        <v>0</v>
      </c>
      <c r="S342" s="232">
        <f>(VLOOKUP($C342,Incurred_Real!$A$25:$BR$427,Incurred_Real!AV$1,FALSE))*$M342</f>
        <v>0</v>
      </c>
      <c r="T342" s="232">
        <f>(VLOOKUP($C342,Incurred_Real!$A$25:$BR$427,Incurred_Real!AW$1,FALSE))*$M342</f>
        <v>0</v>
      </c>
      <c r="U342" s="232">
        <f>(VLOOKUP($C342,Incurred_Real!$A$25:$BR$427,Incurred_Real!AX$1,FALSE))*$M342</f>
        <v>0</v>
      </c>
      <c r="V342" s="232">
        <f>(VLOOKUP($C342,Incurred_Real!$A$25:$BR$427,Incurred_Real!AY$1,FALSE))*$M342</f>
        <v>0</v>
      </c>
      <c r="W342" s="232">
        <f>(VLOOKUP($C342,Incurred_Real!$A$25:$BR$427,Incurred_Real!AZ$1,FALSE))*$M342</f>
        <v>0</v>
      </c>
      <c r="X342" s="232">
        <f>(VLOOKUP($C342,Incurred_Real!$A$25:$BR$427,Incurred_Real!BA$1,FALSE))*$M342</f>
        <v>0</v>
      </c>
      <c r="Y342" s="232">
        <f>(VLOOKUP($C342,Incurred_Real!$A$25:$BR$427,Incurred_Real!BB$1,FALSE))*$M342</f>
        <v>0</v>
      </c>
      <c r="Z342" s="232">
        <f>(VLOOKUP($C342,Incurred_Real!$A$25:$BR$427,Incurred_Real!BC$1,FALSE))*$M342</f>
        <v>0</v>
      </c>
      <c r="AA342" s="232">
        <f>(VLOOKUP($C342,Incurred_Real!$A$25:$BR$427,Incurred_Real!BD$1,FALSE))*$M342</f>
        <v>0</v>
      </c>
      <c r="AB342" s="232">
        <f>(VLOOKUP($C342,Incurred_Real!$A$25:$BR$427,Incurred_Real!BE$1,FALSE))*$M342</f>
        <v>0</v>
      </c>
      <c r="AC342" s="232">
        <f>(VLOOKUP($C342,Incurred_Real!$A$25:$BR$427,Incurred_Real!BF$1,FALSE))*$M342</f>
        <v>0</v>
      </c>
      <c r="AD342" s="232">
        <f>(VLOOKUP($C342,Incurred_Real!$A$25:$BR$427,Incurred_Real!BG$1,FALSE))*$M342</f>
        <v>0</v>
      </c>
      <c r="AE342" s="232">
        <f>(VLOOKUP($C342,Incurred_Real!$A$25:$BR$427,Incurred_Real!BH$1,FALSE))*$M342</f>
        <v>7503873.7504741335</v>
      </c>
      <c r="AF342" s="232">
        <f>(VLOOKUP($C342,Incurred_Real!$A$25:$BR$427,Incurred_Real!BI$1,FALSE))*$M342</f>
        <v>0</v>
      </c>
      <c r="AG342" s="232">
        <f>(VLOOKUP($C342,Incurred_Real!$A$25:$BR$427,Incurred_Real!BJ$1,FALSE))*$M342</f>
        <v>0</v>
      </c>
      <c r="AH342" s="232">
        <f>(VLOOKUP($C342,Incurred_Real!$A$25:$BR$427,Incurred_Real!BK$1,FALSE))*$M342</f>
        <v>0</v>
      </c>
      <c r="AI342" s="232">
        <f>(VLOOKUP($C342,Incurred_Real!$A$25:$BR$427,Incurred_Real!BL$1,FALSE))*$M342</f>
        <v>0</v>
      </c>
      <c r="AJ342" s="232">
        <f>(VLOOKUP($C342,Incurred_Real!$A$25:$BR$427,Incurred_Real!BM$1,FALSE))*$M342</f>
        <v>0</v>
      </c>
      <c r="AK342" s="232">
        <f>(VLOOKUP($C342,Incurred_Real!$A$25:$BR$427,Incurred_Real!BN$1,FALSE))*$M342</f>
        <v>0</v>
      </c>
      <c r="AL342" s="232">
        <f>(VLOOKUP($C342,Incurred_Real!$A$25:$BR$427,Incurred_Real!BO$1,FALSE))*$M342</f>
        <v>0</v>
      </c>
      <c r="AM342" s="232">
        <f>(VLOOKUP($C342,Incurred_Real!$A$25:$BR$427,Incurred_Real!BP$1,FALSE))*$M342</f>
        <v>0</v>
      </c>
      <c r="AN342" s="232">
        <f>(VLOOKUP($C342,Incurred_Real!$A$25:$BR$427,Incurred_Real!BQ$1,FALSE))*$M342</f>
        <v>0</v>
      </c>
      <c r="AO342" s="232">
        <f>(VLOOKUP($C342,Incurred_Real!$A$25:$BR$427,Incurred_Real!BR$1,FALSE))*$M342</f>
        <v>0</v>
      </c>
      <c r="AP342" s="232">
        <f t="shared" si="29"/>
        <v>7503873.7504741335</v>
      </c>
      <c r="AR342" s="232" t="b">
        <f t="shared" si="30"/>
        <v>1</v>
      </c>
    </row>
    <row r="343" spans="3:44" x14ac:dyDescent="0.15">
      <c r="C343" s="11" t="s">
        <v>965</v>
      </c>
      <c r="D343" s="11" t="str">
        <f>VLOOKUP(C343,'Project List'!$A$9:$AG$360,'Project List'!$G$1,FALSE)</f>
        <v>Revenue Meter Unit Asset Replacement 2024-2028</v>
      </c>
      <c r="E343" s="11" t="str">
        <f>VLOOKUP($C343,Incurred_Real!$A$24:$E$376,Incurred_Real!$D$1,FALSE)</f>
        <v>Replacement</v>
      </c>
      <c r="F343" s="13">
        <f>IF(VLOOKUP($C343,Incurred_Nominal!$A$25:$AQ$426,Incurred_Nominal!$AL$1,FALSE)="Commissioned Extra",0,
IF(VLOOKUP($C343,Incurred_Nominal!$A$25:$AQ$426,Incurred_Nominal!$AK$1,FALSE)=F$4,VLOOKUP($C343,Incurred_Nominal!$A$25:$AQ$426,Incurred_Nominal!$AG$1,FALSE),0))</f>
        <v>0</v>
      </c>
      <c r="G343" s="13">
        <f>IF(VLOOKUP($C343,Incurred_Nominal!$A$25:$AQ$426,Incurred_Nominal!$AL$1,FALSE)="Commissioned Extra",0,
IF(VLOOKUP($C343,Incurred_Nominal!$A$25:$AQ$426,Incurred_Nominal!$AK$1,FALSE)=G$4,VLOOKUP($C343,Incurred_Nominal!$A$25:$AQ$426,Incurred_Nominal!$AG$1,FALSE),0))</f>
        <v>0</v>
      </c>
      <c r="H343" s="13">
        <f>IF(VLOOKUP($C343,Incurred_Nominal!$A$25:$AQ$426,Incurred_Nominal!$AL$1,FALSE)="Commissioned Extra",0,
IF(VLOOKUP($C343,Incurred_Nominal!$A$25:$AQ$426,Incurred_Nominal!$AK$1,FALSE)=H$4,VLOOKUP($C343,Incurred_Nominal!$A$25:$AQ$426,Incurred_Nominal!$AG$1,FALSE),0))</f>
        <v>0</v>
      </c>
      <c r="I343" s="13">
        <f>IF(VLOOKUP($C343,Incurred_Nominal!$A$25:$AQ$426,Incurred_Nominal!$AL$1,FALSE)="Commissioned Extra",0,
IF(VLOOKUP($C343,Incurred_Nominal!$A$25:$AQ$426,Incurred_Nominal!$AK$1,FALSE)=I$4,VLOOKUP($C343,Incurred_Nominal!$A$25:$AQ$426,Incurred_Nominal!$AG$1,FALSE),0))</f>
        <v>0</v>
      </c>
      <c r="J343" s="13">
        <f>IF(VLOOKUP($C343,Incurred_Nominal!$A$25:$AQ$426,Incurred_Nominal!$AL$1,FALSE)="Commissioned Extra",0,
IF(VLOOKUP($C343,Incurred_Nominal!$A$25:$AQ$426,Incurred_Nominal!$AK$1,FALSE)=J$4,VLOOKUP($C343,Incurred_Nominal!$A$25:$AQ$426,Incurred_Nominal!$AG$1,FALSE),0))</f>
        <v>3142807.4310921715</v>
      </c>
      <c r="K343" s="13">
        <f>IF(VLOOKUP($C343,Incurred_Nominal!$A$25:$AQ$426,Incurred_Nominal!$AL$1,FALSE)="Commissioned Extra",0,
IF(VLOOKUP($C343,Incurred_Nominal!$A$25:$AQ$426,Incurred_Nominal!$AK$1,FALSE)=K$4,VLOOKUP($C343,Incurred_Nominal!$A$25:$AQ$426,Incurred_Nominal!$AG$1,FALSE),0))</f>
        <v>0</v>
      </c>
      <c r="L343" s="13">
        <f>IF(VLOOKUP($C343,Incurred_Nominal!$A$25:$AQ$426,Incurred_Nominal!$AL$1,FALSE)="Commissioned Extra",0,
IF(VLOOKUP($C343,Incurred_Nominal!$A$25:$AQ$426,Incurred_Nominal!$AK$1,FALSE)=L$4,VLOOKUP($C343,Incurred_Nominal!$A$25:$AQ$426,Incurred_Nominal!$AG$1,FALSE),0))</f>
        <v>0</v>
      </c>
      <c r="M343" s="232">
        <f t="shared" si="27"/>
        <v>3142807.4310921715</v>
      </c>
      <c r="N343" s="232">
        <f t="shared" si="28"/>
        <v>2026</v>
      </c>
      <c r="P343" s="232">
        <f>(VLOOKUP($C343,Incurred_Real!$A$25:$BR$427,Incurred_Real!AS$1,FALSE))*$M343</f>
        <v>0</v>
      </c>
      <c r="Q343" s="232">
        <f>(VLOOKUP($C343,Incurred_Real!$A$25:$BR$427,Incurred_Real!AT$1,FALSE))*$M343</f>
        <v>0</v>
      </c>
      <c r="R343" s="232">
        <f>(VLOOKUP($C343,Incurred_Real!$A$25:$BR$427,Incurred_Real!AU$1,FALSE))*$M343</f>
        <v>0</v>
      </c>
      <c r="S343" s="232">
        <f>(VLOOKUP($C343,Incurred_Real!$A$25:$BR$427,Incurred_Real!AV$1,FALSE))*$M343</f>
        <v>0</v>
      </c>
      <c r="T343" s="232">
        <f>(VLOOKUP($C343,Incurred_Real!$A$25:$BR$427,Incurred_Real!AW$1,FALSE))*$M343</f>
        <v>0</v>
      </c>
      <c r="U343" s="232">
        <f>(VLOOKUP($C343,Incurred_Real!$A$25:$BR$427,Incurred_Real!AX$1,FALSE))*$M343</f>
        <v>0</v>
      </c>
      <c r="V343" s="232">
        <f>(VLOOKUP($C343,Incurred_Real!$A$25:$BR$427,Incurred_Real!AY$1,FALSE))*$M343</f>
        <v>0</v>
      </c>
      <c r="W343" s="232">
        <f>(VLOOKUP($C343,Incurred_Real!$A$25:$BR$427,Incurred_Real!AZ$1,FALSE))*$M343</f>
        <v>0</v>
      </c>
      <c r="X343" s="232">
        <f>(VLOOKUP($C343,Incurred_Real!$A$25:$BR$427,Incurred_Real!BA$1,FALSE))*$M343</f>
        <v>0</v>
      </c>
      <c r="Y343" s="232">
        <f>(VLOOKUP($C343,Incurred_Real!$A$25:$BR$427,Incurred_Real!BB$1,FALSE))*$M343</f>
        <v>0</v>
      </c>
      <c r="Z343" s="232">
        <f>(VLOOKUP($C343,Incurred_Real!$A$25:$BR$427,Incurred_Real!BC$1,FALSE))*$M343</f>
        <v>0</v>
      </c>
      <c r="AA343" s="232">
        <f>(VLOOKUP($C343,Incurred_Real!$A$25:$BR$427,Incurred_Real!BD$1,FALSE))*$M343</f>
        <v>0</v>
      </c>
      <c r="AB343" s="232">
        <f>(VLOOKUP($C343,Incurred_Real!$A$25:$BR$427,Incurred_Real!BE$1,FALSE))*$M343</f>
        <v>0</v>
      </c>
      <c r="AC343" s="232">
        <f>(VLOOKUP($C343,Incurred_Real!$A$25:$BR$427,Incurred_Real!BF$1,FALSE))*$M343</f>
        <v>0</v>
      </c>
      <c r="AD343" s="232">
        <f>(VLOOKUP($C343,Incurred_Real!$A$25:$BR$427,Incurred_Real!BG$1,FALSE))*$M343</f>
        <v>2620514.7500686981</v>
      </c>
      <c r="AE343" s="232">
        <f>(VLOOKUP($C343,Incurred_Real!$A$25:$BR$427,Incurred_Real!BH$1,FALSE))*$M343</f>
        <v>0</v>
      </c>
      <c r="AF343" s="232">
        <f>(VLOOKUP($C343,Incurred_Real!$A$25:$BR$427,Incurred_Real!BI$1,FALSE))*$M343</f>
        <v>0</v>
      </c>
      <c r="AG343" s="232">
        <f>(VLOOKUP($C343,Incurred_Real!$A$25:$BR$427,Incurred_Real!BJ$1,FALSE))*$M343</f>
        <v>0</v>
      </c>
      <c r="AH343" s="232">
        <f>(VLOOKUP($C343,Incurred_Real!$A$25:$BR$427,Incurred_Real!BK$1,FALSE))*$M343</f>
        <v>0</v>
      </c>
      <c r="AI343" s="232">
        <f>(VLOOKUP($C343,Incurred_Real!$A$25:$BR$427,Incurred_Real!BL$1,FALSE))*$M343</f>
        <v>0</v>
      </c>
      <c r="AJ343" s="232">
        <f>(VLOOKUP($C343,Incurred_Real!$A$25:$BR$427,Incurred_Real!BM$1,FALSE))*$M343</f>
        <v>0</v>
      </c>
      <c r="AK343" s="232">
        <f>(VLOOKUP($C343,Incurred_Real!$A$25:$BR$427,Incurred_Real!BN$1,FALSE))*$M343</f>
        <v>0</v>
      </c>
      <c r="AL343" s="232">
        <f>(VLOOKUP($C343,Incurred_Real!$A$25:$BR$427,Incurred_Real!BO$1,FALSE))*$M343</f>
        <v>0</v>
      </c>
      <c r="AM343" s="232">
        <f>(VLOOKUP($C343,Incurred_Real!$A$25:$BR$427,Incurred_Real!BP$1,FALSE))*$M343</f>
        <v>0</v>
      </c>
      <c r="AN343" s="232">
        <f>(VLOOKUP($C343,Incurred_Real!$A$25:$BR$427,Incurred_Real!BQ$1,FALSE))*$M343</f>
        <v>0</v>
      </c>
      <c r="AO343" s="232">
        <f>(VLOOKUP($C343,Incurred_Real!$A$25:$BR$427,Incurred_Real!BR$1,FALSE))*$M343</f>
        <v>522292.68102347321</v>
      </c>
      <c r="AP343" s="232">
        <f t="shared" si="29"/>
        <v>3142807.4310921715</v>
      </c>
      <c r="AR343" s="232" t="b">
        <f t="shared" si="30"/>
        <v>1</v>
      </c>
    </row>
    <row r="344" spans="3:44" x14ac:dyDescent="0.15">
      <c r="C344" s="11" t="s">
        <v>978</v>
      </c>
      <c r="D344" s="11" t="str">
        <f>VLOOKUP(C344,'Project List'!$A$9:$AG$360,'Project List'!$G$1,FALSE)</f>
        <v>Transmission Line Avian Fire-Start Risk Mitigation</v>
      </c>
      <c r="E344" s="11" t="str">
        <f>VLOOKUP($C344,Incurred_Real!$A$24:$E$376,Incurred_Real!$D$1,FALSE)</f>
        <v>Security/Compliance</v>
      </c>
      <c r="F344" s="13">
        <f>IF(VLOOKUP($C344,Incurred_Nominal!$A$25:$AQ$426,Incurred_Nominal!$AL$1,FALSE)="Commissioned Extra",0,
IF(VLOOKUP($C344,Incurred_Nominal!$A$25:$AQ$426,Incurred_Nominal!$AK$1,FALSE)=F$4,VLOOKUP($C344,Incurred_Nominal!$A$25:$AQ$426,Incurred_Nominal!$AG$1,FALSE),0))</f>
        <v>0</v>
      </c>
      <c r="G344" s="13">
        <f>IF(VLOOKUP($C344,Incurred_Nominal!$A$25:$AQ$426,Incurred_Nominal!$AL$1,FALSE)="Commissioned Extra",0,
IF(VLOOKUP($C344,Incurred_Nominal!$A$25:$AQ$426,Incurred_Nominal!$AK$1,FALSE)=G$4,VLOOKUP($C344,Incurred_Nominal!$A$25:$AQ$426,Incurred_Nominal!$AG$1,FALSE),0))</f>
        <v>0</v>
      </c>
      <c r="H344" s="13">
        <f>IF(VLOOKUP($C344,Incurred_Nominal!$A$25:$AQ$426,Incurred_Nominal!$AL$1,FALSE)="Commissioned Extra",0,
IF(VLOOKUP($C344,Incurred_Nominal!$A$25:$AQ$426,Incurred_Nominal!$AK$1,FALSE)=H$4,VLOOKUP($C344,Incurred_Nominal!$A$25:$AQ$426,Incurred_Nominal!$AG$1,FALSE),0))</f>
        <v>0</v>
      </c>
      <c r="I344" s="13">
        <f>IF(VLOOKUP($C344,Incurred_Nominal!$A$25:$AQ$426,Incurred_Nominal!$AL$1,FALSE)="Commissioned Extra",0,
IF(VLOOKUP($C344,Incurred_Nominal!$A$25:$AQ$426,Incurred_Nominal!$AK$1,FALSE)=I$4,VLOOKUP($C344,Incurred_Nominal!$A$25:$AQ$426,Incurred_Nominal!$AG$1,FALSE),0))</f>
        <v>0</v>
      </c>
      <c r="J344" s="13">
        <f>IF(VLOOKUP($C344,Incurred_Nominal!$A$25:$AQ$426,Incurred_Nominal!$AL$1,FALSE)="Commissioned Extra",0,
IF(VLOOKUP($C344,Incurred_Nominal!$A$25:$AQ$426,Incurred_Nominal!$AK$1,FALSE)=J$4,VLOOKUP($C344,Incurred_Nominal!$A$25:$AQ$426,Incurred_Nominal!$AG$1,FALSE),0))</f>
        <v>0</v>
      </c>
      <c r="K344" s="13">
        <f>IF(VLOOKUP($C344,Incurred_Nominal!$A$25:$AQ$426,Incurred_Nominal!$AL$1,FALSE)="Commissioned Extra",0,
IF(VLOOKUP($C344,Incurred_Nominal!$A$25:$AQ$426,Incurred_Nominal!$AK$1,FALSE)=K$4,VLOOKUP($C344,Incurred_Nominal!$A$25:$AQ$426,Incurred_Nominal!$AG$1,FALSE),0))</f>
        <v>5010168.3951409059</v>
      </c>
      <c r="L344" s="13">
        <f>IF(VLOOKUP($C344,Incurred_Nominal!$A$25:$AQ$426,Incurred_Nominal!$AL$1,FALSE)="Commissioned Extra",0,
IF(VLOOKUP($C344,Incurred_Nominal!$A$25:$AQ$426,Incurred_Nominal!$AK$1,FALSE)=L$4,VLOOKUP($C344,Incurred_Nominal!$A$25:$AQ$426,Incurred_Nominal!$AG$1,FALSE),0))</f>
        <v>0</v>
      </c>
      <c r="M344" s="232">
        <f t="shared" si="27"/>
        <v>5010168.3951409059</v>
      </c>
      <c r="N344" s="232">
        <f t="shared" si="28"/>
        <v>2027</v>
      </c>
      <c r="P344" s="232">
        <f>(VLOOKUP($C344,Incurred_Real!$A$25:$BR$427,Incurred_Real!AS$1,FALSE))*$M344</f>
        <v>0</v>
      </c>
      <c r="Q344" s="232">
        <f>(VLOOKUP($C344,Incurred_Real!$A$25:$BR$427,Incurred_Real!AT$1,FALSE))*$M344</f>
        <v>0</v>
      </c>
      <c r="R344" s="232">
        <f>(VLOOKUP($C344,Incurred_Real!$A$25:$BR$427,Incurred_Real!AU$1,FALSE))*$M344</f>
        <v>0</v>
      </c>
      <c r="S344" s="232">
        <f>(VLOOKUP($C344,Incurred_Real!$A$25:$BR$427,Incurred_Real!AV$1,FALSE))*$M344</f>
        <v>0</v>
      </c>
      <c r="T344" s="232">
        <f>(VLOOKUP($C344,Incurred_Real!$A$25:$BR$427,Incurred_Real!AW$1,FALSE))*$M344</f>
        <v>0</v>
      </c>
      <c r="U344" s="232">
        <f>(VLOOKUP($C344,Incurred_Real!$A$25:$BR$427,Incurred_Real!AX$1,FALSE))*$M344</f>
        <v>0</v>
      </c>
      <c r="V344" s="232">
        <f>(VLOOKUP($C344,Incurred_Real!$A$25:$BR$427,Incurred_Real!AY$1,FALSE))*$M344</f>
        <v>0</v>
      </c>
      <c r="W344" s="232">
        <f>(VLOOKUP($C344,Incurred_Real!$A$25:$BR$427,Incurred_Real!AZ$1,FALSE))*$M344</f>
        <v>0</v>
      </c>
      <c r="X344" s="232">
        <f>(VLOOKUP($C344,Incurred_Real!$A$25:$BR$427,Incurred_Real!BA$1,FALSE))*$M344</f>
        <v>0</v>
      </c>
      <c r="Y344" s="232">
        <f>(VLOOKUP($C344,Incurred_Real!$A$25:$BR$427,Incurred_Real!BB$1,FALSE))*$M344</f>
        <v>0</v>
      </c>
      <c r="Z344" s="232">
        <f>(VLOOKUP($C344,Incurred_Real!$A$25:$BR$427,Incurred_Real!BC$1,FALSE))*$M344</f>
        <v>0</v>
      </c>
      <c r="AA344" s="232">
        <f>(VLOOKUP($C344,Incurred_Real!$A$25:$BR$427,Incurred_Real!BD$1,FALSE))*$M344</f>
        <v>0</v>
      </c>
      <c r="AB344" s="232">
        <f>(VLOOKUP($C344,Incurred_Real!$A$25:$BR$427,Incurred_Real!BE$1,FALSE))*$M344</f>
        <v>0</v>
      </c>
      <c r="AC344" s="232">
        <f>(VLOOKUP($C344,Incurred_Real!$A$25:$BR$427,Incurred_Real!BF$1,FALSE))*$M344</f>
        <v>0</v>
      </c>
      <c r="AD344" s="232">
        <f>(VLOOKUP($C344,Incurred_Real!$A$25:$BR$427,Incurred_Real!BG$1,FALSE))*$M344</f>
        <v>0</v>
      </c>
      <c r="AE344" s="232">
        <f>(VLOOKUP($C344,Incurred_Real!$A$25:$BR$427,Incurred_Real!BH$1,FALSE))*$M344</f>
        <v>5010168.3951409059</v>
      </c>
      <c r="AF344" s="232">
        <f>(VLOOKUP($C344,Incurred_Real!$A$25:$BR$427,Incurred_Real!BI$1,FALSE))*$M344</f>
        <v>0</v>
      </c>
      <c r="AG344" s="232">
        <f>(VLOOKUP($C344,Incurred_Real!$A$25:$BR$427,Incurred_Real!BJ$1,FALSE))*$M344</f>
        <v>0</v>
      </c>
      <c r="AH344" s="232">
        <f>(VLOOKUP($C344,Incurred_Real!$A$25:$BR$427,Incurred_Real!BK$1,FALSE))*$M344</f>
        <v>0</v>
      </c>
      <c r="AI344" s="232">
        <f>(VLOOKUP($C344,Incurred_Real!$A$25:$BR$427,Incurred_Real!BL$1,FALSE))*$M344</f>
        <v>0</v>
      </c>
      <c r="AJ344" s="232">
        <f>(VLOOKUP($C344,Incurred_Real!$A$25:$BR$427,Incurred_Real!BM$1,FALSE))*$M344</f>
        <v>0</v>
      </c>
      <c r="AK344" s="232">
        <f>(VLOOKUP($C344,Incurred_Real!$A$25:$BR$427,Incurred_Real!BN$1,FALSE))*$M344</f>
        <v>0</v>
      </c>
      <c r="AL344" s="232">
        <f>(VLOOKUP($C344,Incurred_Real!$A$25:$BR$427,Incurred_Real!BO$1,FALSE))*$M344</f>
        <v>0</v>
      </c>
      <c r="AM344" s="232">
        <f>(VLOOKUP($C344,Incurred_Real!$A$25:$BR$427,Incurred_Real!BP$1,FALSE))*$M344</f>
        <v>0</v>
      </c>
      <c r="AN344" s="232">
        <f>(VLOOKUP($C344,Incurred_Real!$A$25:$BR$427,Incurred_Real!BQ$1,FALSE))*$M344</f>
        <v>0</v>
      </c>
      <c r="AO344" s="232">
        <f>(VLOOKUP($C344,Incurred_Real!$A$25:$BR$427,Incurred_Real!BR$1,FALSE))*$M344</f>
        <v>0</v>
      </c>
      <c r="AP344" s="232">
        <f t="shared" si="29"/>
        <v>5010168.3951409059</v>
      </c>
      <c r="AR344" s="232" t="b">
        <f t="shared" si="30"/>
        <v>1</v>
      </c>
    </row>
    <row r="345" spans="3:44" x14ac:dyDescent="0.15">
      <c r="C345" s="11" t="s">
        <v>926</v>
      </c>
      <c r="D345" s="11" t="str">
        <f>VLOOKUP(C345,'Project List'!$A$9:$AG$360,'Project List'!$G$1,FALSE)</f>
        <v>Asset Capitalisation System Improvement</v>
      </c>
      <c r="E345" s="11" t="str">
        <f>VLOOKUP($C345,Incurred_Real!$A$24:$E$376,Incurred_Real!$D$1,FALSE)</f>
        <v>Information Technology</v>
      </c>
      <c r="F345" s="13">
        <f>IF(VLOOKUP($C345,Incurred_Nominal!$A$25:$AQ$426,Incurred_Nominal!$AL$1,FALSE)="Commissioned Extra",0,
IF(VLOOKUP($C345,Incurred_Nominal!$A$25:$AQ$426,Incurred_Nominal!$AK$1,FALSE)=F$4,VLOOKUP($C345,Incurred_Nominal!$A$25:$AQ$426,Incurred_Nominal!$AG$1,FALSE),0))</f>
        <v>0</v>
      </c>
      <c r="G345" s="13">
        <f>IF(VLOOKUP($C345,Incurred_Nominal!$A$25:$AQ$426,Incurred_Nominal!$AL$1,FALSE)="Commissioned Extra",0,
IF(VLOOKUP($C345,Incurred_Nominal!$A$25:$AQ$426,Incurred_Nominal!$AK$1,FALSE)=G$4,VLOOKUP($C345,Incurred_Nominal!$A$25:$AQ$426,Incurred_Nominal!$AG$1,FALSE),0))</f>
        <v>0</v>
      </c>
      <c r="H345" s="13">
        <f>IF(VLOOKUP($C345,Incurred_Nominal!$A$25:$AQ$426,Incurred_Nominal!$AL$1,FALSE)="Commissioned Extra",0,
IF(VLOOKUP($C345,Incurred_Nominal!$A$25:$AQ$426,Incurred_Nominal!$AK$1,FALSE)=H$4,VLOOKUP($C345,Incurred_Nominal!$A$25:$AQ$426,Incurred_Nominal!$AG$1,FALSE),0))</f>
        <v>0</v>
      </c>
      <c r="I345" s="13">
        <f>IF(VLOOKUP($C345,Incurred_Nominal!$A$25:$AQ$426,Incurred_Nominal!$AL$1,FALSE)="Commissioned Extra",0,
IF(VLOOKUP($C345,Incurred_Nominal!$A$25:$AQ$426,Incurred_Nominal!$AK$1,FALSE)=I$4,VLOOKUP($C345,Incurred_Nominal!$A$25:$AQ$426,Incurred_Nominal!$AG$1,FALSE),0))</f>
        <v>0</v>
      </c>
      <c r="J345" s="13">
        <f>IF(VLOOKUP($C345,Incurred_Nominal!$A$25:$AQ$426,Incurred_Nominal!$AL$1,FALSE)="Commissioned Extra",0,
IF(VLOOKUP($C345,Incurred_Nominal!$A$25:$AQ$426,Incurred_Nominal!$AK$1,FALSE)=J$4,VLOOKUP($C345,Incurred_Nominal!$A$25:$AQ$426,Incurred_Nominal!$AG$1,FALSE),0))</f>
        <v>1012163.6735947395</v>
      </c>
      <c r="K345" s="13">
        <f>IF(VLOOKUP($C345,Incurred_Nominal!$A$25:$AQ$426,Incurred_Nominal!$AL$1,FALSE)="Commissioned Extra",0,
IF(VLOOKUP($C345,Incurred_Nominal!$A$25:$AQ$426,Incurred_Nominal!$AK$1,FALSE)=K$4,VLOOKUP($C345,Incurred_Nominal!$A$25:$AQ$426,Incurred_Nominal!$AG$1,FALSE),0))</f>
        <v>0</v>
      </c>
      <c r="L345" s="13">
        <f>IF(VLOOKUP($C345,Incurred_Nominal!$A$25:$AQ$426,Incurred_Nominal!$AL$1,FALSE)="Commissioned Extra",0,
IF(VLOOKUP($C345,Incurred_Nominal!$A$25:$AQ$426,Incurred_Nominal!$AK$1,FALSE)=L$4,VLOOKUP($C345,Incurred_Nominal!$A$25:$AQ$426,Incurred_Nominal!$AG$1,FALSE),0))</f>
        <v>0</v>
      </c>
      <c r="M345" s="232">
        <f t="shared" si="27"/>
        <v>1012163.6735947395</v>
      </c>
      <c r="N345" s="232">
        <f t="shared" si="28"/>
        <v>2026</v>
      </c>
      <c r="P345" s="232">
        <f>(VLOOKUP($C345,Incurred_Real!$A$25:$BR$427,Incurred_Real!AS$1,FALSE))*$M345</f>
        <v>0</v>
      </c>
      <c r="Q345" s="232">
        <f>(VLOOKUP($C345,Incurred_Real!$A$25:$BR$427,Incurred_Real!AT$1,FALSE))*$M345</f>
        <v>0</v>
      </c>
      <c r="R345" s="232">
        <f>(VLOOKUP($C345,Incurred_Real!$A$25:$BR$427,Incurred_Real!AU$1,FALSE))*$M345</f>
        <v>0</v>
      </c>
      <c r="S345" s="232">
        <f>(VLOOKUP($C345,Incurred_Real!$A$25:$BR$427,Incurred_Real!AV$1,FALSE))*$M345</f>
        <v>1012163.6735947395</v>
      </c>
      <c r="T345" s="232">
        <f>(VLOOKUP($C345,Incurred_Real!$A$25:$BR$427,Incurred_Real!AW$1,FALSE))*$M345</f>
        <v>0</v>
      </c>
      <c r="U345" s="232">
        <f>(VLOOKUP($C345,Incurred_Real!$A$25:$BR$427,Incurred_Real!AX$1,FALSE))*$M345</f>
        <v>0</v>
      </c>
      <c r="V345" s="232">
        <f>(VLOOKUP($C345,Incurred_Real!$A$25:$BR$427,Incurred_Real!AY$1,FALSE))*$M345</f>
        <v>0</v>
      </c>
      <c r="W345" s="232">
        <f>(VLOOKUP($C345,Incurred_Real!$A$25:$BR$427,Incurred_Real!AZ$1,FALSE))*$M345</f>
        <v>0</v>
      </c>
      <c r="X345" s="232">
        <f>(VLOOKUP($C345,Incurred_Real!$A$25:$BR$427,Incurred_Real!BA$1,FALSE))*$M345</f>
        <v>0</v>
      </c>
      <c r="Y345" s="232">
        <f>(VLOOKUP($C345,Incurred_Real!$A$25:$BR$427,Incurred_Real!BB$1,FALSE))*$M345</f>
        <v>0</v>
      </c>
      <c r="Z345" s="232">
        <f>(VLOOKUP($C345,Incurred_Real!$A$25:$BR$427,Incurred_Real!BC$1,FALSE))*$M345</f>
        <v>0</v>
      </c>
      <c r="AA345" s="232">
        <f>(VLOOKUP($C345,Incurred_Real!$A$25:$BR$427,Incurred_Real!BD$1,FALSE))*$M345</f>
        <v>0</v>
      </c>
      <c r="AB345" s="232">
        <f>(VLOOKUP($C345,Incurred_Real!$A$25:$BR$427,Incurred_Real!BE$1,FALSE))*$M345</f>
        <v>0</v>
      </c>
      <c r="AC345" s="232">
        <f>(VLOOKUP($C345,Incurred_Real!$A$25:$BR$427,Incurred_Real!BF$1,FALSE))*$M345</f>
        <v>0</v>
      </c>
      <c r="AD345" s="232">
        <f>(VLOOKUP($C345,Incurred_Real!$A$25:$BR$427,Incurred_Real!BG$1,FALSE))*$M345</f>
        <v>0</v>
      </c>
      <c r="AE345" s="232">
        <f>(VLOOKUP($C345,Incurred_Real!$A$25:$BR$427,Incurred_Real!BH$1,FALSE))*$M345</f>
        <v>0</v>
      </c>
      <c r="AF345" s="232">
        <f>(VLOOKUP($C345,Incurred_Real!$A$25:$BR$427,Incurred_Real!BI$1,FALSE))*$M345</f>
        <v>0</v>
      </c>
      <c r="AG345" s="232">
        <f>(VLOOKUP($C345,Incurred_Real!$A$25:$BR$427,Incurred_Real!BJ$1,FALSE))*$M345</f>
        <v>0</v>
      </c>
      <c r="AH345" s="232">
        <f>(VLOOKUP($C345,Incurred_Real!$A$25:$BR$427,Incurred_Real!BK$1,FALSE))*$M345</f>
        <v>0</v>
      </c>
      <c r="AI345" s="232">
        <f>(VLOOKUP($C345,Incurred_Real!$A$25:$BR$427,Incurred_Real!BL$1,FALSE))*$M345</f>
        <v>0</v>
      </c>
      <c r="AJ345" s="232">
        <f>(VLOOKUP($C345,Incurred_Real!$A$25:$BR$427,Incurred_Real!BM$1,FALSE))*$M345</f>
        <v>0</v>
      </c>
      <c r="AK345" s="232">
        <f>(VLOOKUP($C345,Incurred_Real!$A$25:$BR$427,Incurred_Real!BN$1,FALSE))*$M345</f>
        <v>0</v>
      </c>
      <c r="AL345" s="232">
        <f>(VLOOKUP($C345,Incurred_Real!$A$25:$BR$427,Incurred_Real!BO$1,FALSE))*$M345</f>
        <v>0</v>
      </c>
      <c r="AM345" s="232">
        <f>(VLOOKUP($C345,Incurred_Real!$A$25:$BR$427,Incurred_Real!BP$1,FALSE))*$M345</f>
        <v>0</v>
      </c>
      <c r="AN345" s="232">
        <f>(VLOOKUP($C345,Incurred_Real!$A$25:$BR$427,Incurred_Real!BQ$1,FALSE))*$M345</f>
        <v>0</v>
      </c>
      <c r="AO345" s="232">
        <f>(VLOOKUP($C345,Incurred_Real!$A$25:$BR$427,Incurred_Real!BR$1,FALSE))*$M345</f>
        <v>0</v>
      </c>
      <c r="AP345" s="232">
        <f t="shared" si="29"/>
        <v>1012163.6735947395</v>
      </c>
      <c r="AR345" s="232" t="b">
        <f t="shared" si="30"/>
        <v>1</v>
      </c>
    </row>
    <row r="346" spans="3:44" x14ac:dyDescent="0.15">
      <c r="C346" s="11" t="s">
        <v>927</v>
      </c>
      <c r="D346" s="11" t="str">
        <f>VLOOKUP(C346,'Project List'!$A$9:$AG$360,'Project List'!$G$1,FALSE)</f>
        <v>People and Vehicles Safety Systems Upgrade</v>
      </c>
      <c r="E346" s="11" t="str">
        <f>VLOOKUP($C346,Incurred_Real!$A$24:$E$376,Incurred_Real!$D$1,FALSE)</f>
        <v>Information Technology</v>
      </c>
      <c r="F346" s="13">
        <f>IF(VLOOKUP($C346,Incurred_Nominal!$A$25:$AQ$426,Incurred_Nominal!$AL$1,FALSE)="Commissioned Extra",0,
IF(VLOOKUP($C346,Incurred_Nominal!$A$25:$AQ$426,Incurred_Nominal!$AK$1,FALSE)=F$4,VLOOKUP($C346,Incurred_Nominal!$A$25:$AQ$426,Incurred_Nominal!$AG$1,FALSE),0))</f>
        <v>0</v>
      </c>
      <c r="G346" s="13">
        <f>IF(VLOOKUP($C346,Incurred_Nominal!$A$25:$AQ$426,Incurred_Nominal!$AL$1,FALSE)="Commissioned Extra",0,
IF(VLOOKUP($C346,Incurred_Nominal!$A$25:$AQ$426,Incurred_Nominal!$AK$1,FALSE)=G$4,VLOOKUP($C346,Incurred_Nominal!$A$25:$AQ$426,Incurred_Nominal!$AG$1,FALSE),0))</f>
        <v>0</v>
      </c>
      <c r="H346" s="13">
        <f>IF(VLOOKUP($C346,Incurred_Nominal!$A$25:$AQ$426,Incurred_Nominal!$AL$1,FALSE)="Commissioned Extra",0,
IF(VLOOKUP($C346,Incurred_Nominal!$A$25:$AQ$426,Incurred_Nominal!$AK$1,FALSE)=H$4,VLOOKUP($C346,Incurred_Nominal!$A$25:$AQ$426,Incurred_Nominal!$AG$1,FALSE),0))</f>
        <v>0</v>
      </c>
      <c r="I346" s="13">
        <f>IF(VLOOKUP($C346,Incurred_Nominal!$A$25:$AQ$426,Incurred_Nominal!$AL$1,FALSE)="Commissioned Extra",0,
IF(VLOOKUP($C346,Incurred_Nominal!$A$25:$AQ$426,Incurred_Nominal!$AK$1,FALSE)=I$4,VLOOKUP($C346,Incurred_Nominal!$A$25:$AQ$426,Incurred_Nominal!$AG$1,FALSE),0))</f>
        <v>0</v>
      </c>
      <c r="J346" s="13">
        <f>IF(VLOOKUP($C346,Incurred_Nominal!$A$25:$AQ$426,Incurred_Nominal!$AL$1,FALSE)="Commissioned Extra",0,
IF(VLOOKUP($C346,Incurred_Nominal!$A$25:$AQ$426,Incurred_Nominal!$AK$1,FALSE)=J$4,VLOOKUP($C346,Incurred_Nominal!$A$25:$AQ$426,Incurred_Nominal!$AG$1,FALSE),0))</f>
        <v>0</v>
      </c>
      <c r="K346" s="13">
        <f>IF(VLOOKUP($C346,Incurred_Nominal!$A$25:$AQ$426,Incurred_Nominal!$AL$1,FALSE)="Commissioned Extra",0,
IF(VLOOKUP($C346,Incurred_Nominal!$A$25:$AQ$426,Incurred_Nominal!$AK$1,FALSE)=K$4,VLOOKUP($C346,Incurred_Nominal!$A$25:$AQ$426,Incurred_Nominal!$AG$1,FALSE),0))</f>
        <v>0</v>
      </c>
      <c r="L346" s="13">
        <f>IF(VLOOKUP($C346,Incurred_Nominal!$A$25:$AQ$426,Incurred_Nominal!$AL$1,FALSE)="Commissioned Extra",0,
IF(VLOOKUP($C346,Incurred_Nominal!$A$25:$AQ$426,Incurred_Nominal!$AK$1,FALSE)=L$4,VLOOKUP($C346,Incurred_Nominal!$A$25:$AQ$426,Incurred_Nominal!$AG$1,FALSE),0))</f>
        <v>2019246.8829134381</v>
      </c>
      <c r="M346" s="232">
        <f t="shared" si="27"/>
        <v>2019246.8829134381</v>
      </c>
      <c r="N346" s="232">
        <f t="shared" si="28"/>
        <v>2028</v>
      </c>
      <c r="P346" s="232">
        <f>(VLOOKUP($C346,Incurred_Real!$A$25:$BR$427,Incurred_Real!AS$1,FALSE))*$M346</f>
        <v>0</v>
      </c>
      <c r="Q346" s="232">
        <f>(VLOOKUP($C346,Incurred_Real!$A$25:$BR$427,Incurred_Real!AT$1,FALSE))*$M346</f>
        <v>0</v>
      </c>
      <c r="R346" s="232">
        <f>(VLOOKUP($C346,Incurred_Real!$A$25:$BR$427,Incurred_Real!AU$1,FALSE))*$M346</f>
        <v>0</v>
      </c>
      <c r="S346" s="232">
        <f>(VLOOKUP($C346,Incurred_Real!$A$25:$BR$427,Incurred_Real!AV$1,FALSE))*$M346</f>
        <v>2019246.8829134381</v>
      </c>
      <c r="T346" s="232">
        <f>(VLOOKUP($C346,Incurred_Real!$A$25:$BR$427,Incurred_Real!AW$1,FALSE))*$M346</f>
        <v>0</v>
      </c>
      <c r="U346" s="232">
        <f>(VLOOKUP($C346,Incurred_Real!$A$25:$BR$427,Incurred_Real!AX$1,FALSE))*$M346</f>
        <v>0</v>
      </c>
      <c r="V346" s="232">
        <f>(VLOOKUP($C346,Incurred_Real!$A$25:$BR$427,Incurred_Real!AY$1,FALSE))*$M346</f>
        <v>0</v>
      </c>
      <c r="W346" s="232">
        <f>(VLOOKUP($C346,Incurred_Real!$A$25:$BR$427,Incurred_Real!AZ$1,FALSE))*$M346</f>
        <v>0</v>
      </c>
      <c r="X346" s="232">
        <f>(VLOOKUP($C346,Incurred_Real!$A$25:$BR$427,Incurred_Real!BA$1,FALSE))*$M346</f>
        <v>0</v>
      </c>
      <c r="Y346" s="232">
        <f>(VLOOKUP($C346,Incurred_Real!$A$25:$BR$427,Incurred_Real!BB$1,FALSE))*$M346</f>
        <v>0</v>
      </c>
      <c r="Z346" s="232">
        <f>(VLOOKUP($C346,Incurred_Real!$A$25:$BR$427,Incurred_Real!BC$1,FALSE))*$M346</f>
        <v>0</v>
      </c>
      <c r="AA346" s="232">
        <f>(VLOOKUP($C346,Incurred_Real!$A$25:$BR$427,Incurred_Real!BD$1,FALSE))*$M346</f>
        <v>0</v>
      </c>
      <c r="AB346" s="232">
        <f>(VLOOKUP($C346,Incurred_Real!$A$25:$BR$427,Incurred_Real!BE$1,FALSE))*$M346</f>
        <v>0</v>
      </c>
      <c r="AC346" s="232">
        <f>(VLOOKUP($C346,Incurred_Real!$A$25:$BR$427,Incurred_Real!BF$1,FALSE))*$M346</f>
        <v>0</v>
      </c>
      <c r="AD346" s="232">
        <f>(VLOOKUP($C346,Incurred_Real!$A$25:$BR$427,Incurred_Real!BG$1,FALSE))*$M346</f>
        <v>0</v>
      </c>
      <c r="AE346" s="232">
        <f>(VLOOKUP($C346,Incurred_Real!$A$25:$BR$427,Incurred_Real!BH$1,FALSE))*$M346</f>
        <v>0</v>
      </c>
      <c r="AF346" s="232">
        <f>(VLOOKUP($C346,Incurred_Real!$A$25:$BR$427,Incurred_Real!BI$1,FALSE))*$M346</f>
        <v>0</v>
      </c>
      <c r="AG346" s="232">
        <f>(VLOOKUP($C346,Incurred_Real!$A$25:$BR$427,Incurred_Real!BJ$1,FALSE))*$M346</f>
        <v>0</v>
      </c>
      <c r="AH346" s="232">
        <f>(VLOOKUP($C346,Incurred_Real!$A$25:$BR$427,Incurred_Real!BK$1,FALSE))*$M346</f>
        <v>0</v>
      </c>
      <c r="AI346" s="232">
        <f>(VLOOKUP($C346,Incurred_Real!$A$25:$BR$427,Incurred_Real!BL$1,FALSE))*$M346</f>
        <v>0</v>
      </c>
      <c r="AJ346" s="232">
        <f>(VLOOKUP($C346,Incurred_Real!$A$25:$BR$427,Incurred_Real!BM$1,FALSE))*$M346</f>
        <v>0</v>
      </c>
      <c r="AK346" s="232">
        <f>(VLOOKUP($C346,Incurred_Real!$A$25:$BR$427,Incurred_Real!BN$1,FALSE))*$M346</f>
        <v>0</v>
      </c>
      <c r="AL346" s="232">
        <f>(VLOOKUP($C346,Incurred_Real!$A$25:$BR$427,Incurred_Real!BO$1,FALSE))*$M346</f>
        <v>0</v>
      </c>
      <c r="AM346" s="232">
        <f>(VLOOKUP($C346,Incurred_Real!$A$25:$BR$427,Incurred_Real!BP$1,FALSE))*$M346</f>
        <v>0</v>
      </c>
      <c r="AN346" s="232">
        <f>(VLOOKUP($C346,Incurred_Real!$A$25:$BR$427,Incurred_Real!BQ$1,FALSE))*$M346</f>
        <v>0</v>
      </c>
      <c r="AO346" s="232">
        <f>(VLOOKUP($C346,Incurred_Real!$A$25:$BR$427,Incurred_Real!BR$1,FALSE))*$M346</f>
        <v>0</v>
      </c>
      <c r="AP346" s="232">
        <f t="shared" si="29"/>
        <v>2019246.8829134381</v>
      </c>
      <c r="AR346" s="232" t="b">
        <f t="shared" si="30"/>
        <v>1</v>
      </c>
    </row>
    <row r="347" spans="3:44" x14ac:dyDescent="0.15">
      <c r="C347" s="11" t="s">
        <v>928</v>
      </c>
      <c r="D347" s="11" t="str">
        <f>VLOOKUP(C347,'Project List'!$A$9:$AG$360,'Project List'!$G$1,FALSE)</f>
        <v>Treasury Management System Refresh</v>
      </c>
      <c r="E347" s="11" t="str">
        <f>VLOOKUP($C347,Incurred_Real!$A$24:$E$376,Incurred_Real!$D$1,FALSE)</f>
        <v>Information Technology</v>
      </c>
      <c r="F347" s="13">
        <f>IF(VLOOKUP($C347,Incurred_Nominal!$A$25:$AQ$426,Incurred_Nominal!$AL$1,FALSE)="Commissioned Extra",0,
IF(VLOOKUP($C347,Incurred_Nominal!$A$25:$AQ$426,Incurred_Nominal!$AK$1,FALSE)=F$4,VLOOKUP($C347,Incurred_Nominal!$A$25:$AQ$426,Incurred_Nominal!$AG$1,FALSE),0))</f>
        <v>0</v>
      </c>
      <c r="G347" s="13">
        <f>IF(VLOOKUP($C347,Incurred_Nominal!$A$25:$AQ$426,Incurred_Nominal!$AL$1,FALSE)="Commissioned Extra",0,
IF(VLOOKUP($C347,Incurred_Nominal!$A$25:$AQ$426,Incurred_Nominal!$AK$1,FALSE)=G$4,VLOOKUP($C347,Incurred_Nominal!$A$25:$AQ$426,Incurred_Nominal!$AG$1,FALSE),0))</f>
        <v>0</v>
      </c>
      <c r="H347" s="13">
        <f>IF(VLOOKUP($C347,Incurred_Nominal!$A$25:$AQ$426,Incurred_Nominal!$AL$1,FALSE)="Commissioned Extra",0,
IF(VLOOKUP($C347,Incurred_Nominal!$A$25:$AQ$426,Incurred_Nominal!$AK$1,FALSE)=H$4,VLOOKUP($C347,Incurred_Nominal!$A$25:$AQ$426,Incurred_Nominal!$AG$1,FALSE),0))</f>
        <v>0</v>
      </c>
      <c r="I347" s="13">
        <f>IF(VLOOKUP($C347,Incurred_Nominal!$A$25:$AQ$426,Incurred_Nominal!$AL$1,FALSE)="Commissioned Extra",0,
IF(VLOOKUP($C347,Incurred_Nominal!$A$25:$AQ$426,Incurred_Nominal!$AK$1,FALSE)=I$4,VLOOKUP($C347,Incurred_Nominal!$A$25:$AQ$426,Incurred_Nominal!$AG$1,FALSE),0))</f>
        <v>1568816.2288752</v>
      </c>
      <c r="J347" s="13">
        <f>IF(VLOOKUP($C347,Incurred_Nominal!$A$25:$AQ$426,Incurred_Nominal!$AL$1,FALSE)="Commissioned Extra",0,
IF(VLOOKUP($C347,Incurred_Nominal!$A$25:$AQ$426,Incurred_Nominal!$AK$1,FALSE)=J$4,VLOOKUP($C347,Incurred_Nominal!$A$25:$AQ$426,Incurred_Nominal!$AG$1,FALSE),0))</f>
        <v>0</v>
      </c>
      <c r="K347" s="13">
        <f>IF(VLOOKUP($C347,Incurred_Nominal!$A$25:$AQ$426,Incurred_Nominal!$AL$1,FALSE)="Commissioned Extra",0,
IF(VLOOKUP($C347,Incurred_Nominal!$A$25:$AQ$426,Incurred_Nominal!$AK$1,FALSE)=K$4,VLOOKUP($C347,Incurred_Nominal!$A$25:$AQ$426,Incurred_Nominal!$AG$1,FALSE),0))</f>
        <v>0</v>
      </c>
      <c r="L347" s="13">
        <f>IF(VLOOKUP($C347,Incurred_Nominal!$A$25:$AQ$426,Incurred_Nominal!$AL$1,FALSE)="Commissioned Extra",0,
IF(VLOOKUP($C347,Incurred_Nominal!$A$25:$AQ$426,Incurred_Nominal!$AK$1,FALSE)=L$4,VLOOKUP($C347,Incurred_Nominal!$A$25:$AQ$426,Incurred_Nominal!$AG$1,FALSE),0))</f>
        <v>0</v>
      </c>
      <c r="M347" s="232">
        <f t="shared" si="27"/>
        <v>1568816.2288752</v>
      </c>
      <c r="N347" s="232">
        <f t="shared" si="28"/>
        <v>2025</v>
      </c>
      <c r="P347" s="232">
        <f>(VLOOKUP($C347,Incurred_Real!$A$25:$BR$427,Incurred_Real!AS$1,FALSE))*$M347</f>
        <v>0</v>
      </c>
      <c r="Q347" s="232">
        <f>(VLOOKUP($C347,Incurred_Real!$A$25:$BR$427,Incurred_Real!AT$1,FALSE))*$M347</f>
        <v>0</v>
      </c>
      <c r="R347" s="232">
        <f>(VLOOKUP($C347,Incurred_Real!$A$25:$BR$427,Incurred_Real!AU$1,FALSE))*$M347</f>
        <v>0</v>
      </c>
      <c r="S347" s="232">
        <f>(VLOOKUP($C347,Incurred_Real!$A$25:$BR$427,Incurred_Real!AV$1,FALSE))*$M347</f>
        <v>1568816.2288752</v>
      </c>
      <c r="T347" s="232">
        <f>(VLOOKUP($C347,Incurred_Real!$A$25:$BR$427,Incurred_Real!AW$1,FALSE))*$M347</f>
        <v>0</v>
      </c>
      <c r="U347" s="232">
        <f>(VLOOKUP($C347,Incurred_Real!$A$25:$BR$427,Incurred_Real!AX$1,FALSE))*$M347</f>
        <v>0</v>
      </c>
      <c r="V347" s="232">
        <f>(VLOOKUP($C347,Incurred_Real!$A$25:$BR$427,Incurred_Real!AY$1,FALSE))*$M347</f>
        <v>0</v>
      </c>
      <c r="W347" s="232">
        <f>(VLOOKUP($C347,Incurred_Real!$A$25:$BR$427,Incurred_Real!AZ$1,FALSE))*$M347</f>
        <v>0</v>
      </c>
      <c r="X347" s="232">
        <f>(VLOOKUP($C347,Incurred_Real!$A$25:$BR$427,Incurred_Real!BA$1,FALSE))*$M347</f>
        <v>0</v>
      </c>
      <c r="Y347" s="232">
        <f>(VLOOKUP($C347,Incurred_Real!$A$25:$BR$427,Incurred_Real!BB$1,FALSE))*$M347</f>
        <v>0</v>
      </c>
      <c r="Z347" s="232">
        <f>(VLOOKUP($C347,Incurred_Real!$A$25:$BR$427,Incurred_Real!BC$1,FALSE))*$M347</f>
        <v>0</v>
      </c>
      <c r="AA347" s="232">
        <f>(VLOOKUP($C347,Incurred_Real!$A$25:$BR$427,Incurred_Real!BD$1,FALSE))*$M347</f>
        <v>0</v>
      </c>
      <c r="AB347" s="232">
        <f>(VLOOKUP($C347,Incurred_Real!$A$25:$BR$427,Incurred_Real!BE$1,FALSE))*$M347</f>
        <v>0</v>
      </c>
      <c r="AC347" s="232">
        <f>(VLOOKUP($C347,Incurred_Real!$A$25:$BR$427,Incurred_Real!BF$1,FALSE))*$M347</f>
        <v>0</v>
      </c>
      <c r="AD347" s="232">
        <f>(VLOOKUP($C347,Incurred_Real!$A$25:$BR$427,Incurred_Real!BG$1,FALSE))*$M347</f>
        <v>0</v>
      </c>
      <c r="AE347" s="232">
        <f>(VLOOKUP($C347,Incurred_Real!$A$25:$BR$427,Incurred_Real!BH$1,FALSE))*$M347</f>
        <v>0</v>
      </c>
      <c r="AF347" s="232">
        <f>(VLOOKUP($C347,Incurred_Real!$A$25:$BR$427,Incurred_Real!BI$1,FALSE))*$M347</f>
        <v>0</v>
      </c>
      <c r="AG347" s="232">
        <f>(VLOOKUP($C347,Incurred_Real!$A$25:$BR$427,Incurred_Real!BJ$1,FALSE))*$M347</f>
        <v>0</v>
      </c>
      <c r="AH347" s="232">
        <f>(VLOOKUP($C347,Incurred_Real!$A$25:$BR$427,Incurred_Real!BK$1,FALSE))*$M347</f>
        <v>0</v>
      </c>
      <c r="AI347" s="232">
        <f>(VLOOKUP($C347,Incurred_Real!$A$25:$BR$427,Incurred_Real!BL$1,FALSE))*$M347</f>
        <v>0</v>
      </c>
      <c r="AJ347" s="232">
        <f>(VLOOKUP($C347,Incurred_Real!$A$25:$BR$427,Incurred_Real!BM$1,FALSE))*$M347</f>
        <v>0</v>
      </c>
      <c r="AK347" s="232">
        <f>(VLOOKUP($C347,Incurred_Real!$A$25:$BR$427,Incurred_Real!BN$1,FALSE))*$M347</f>
        <v>0</v>
      </c>
      <c r="AL347" s="232">
        <f>(VLOOKUP($C347,Incurred_Real!$A$25:$BR$427,Incurred_Real!BO$1,FALSE))*$M347</f>
        <v>0</v>
      </c>
      <c r="AM347" s="232">
        <f>(VLOOKUP($C347,Incurred_Real!$A$25:$BR$427,Incurred_Real!BP$1,FALSE))*$M347</f>
        <v>0</v>
      </c>
      <c r="AN347" s="232">
        <f>(VLOOKUP($C347,Incurred_Real!$A$25:$BR$427,Incurred_Real!BQ$1,FALSE))*$M347</f>
        <v>0</v>
      </c>
      <c r="AO347" s="232">
        <f>(VLOOKUP($C347,Incurred_Real!$A$25:$BR$427,Incurred_Real!BR$1,FALSE))*$M347</f>
        <v>0</v>
      </c>
      <c r="AP347" s="232">
        <f t="shared" si="29"/>
        <v>1568816.2288752</v>
      </c>
      <c r="AR347" s="232" t="b">
        <f t="shared" si="30"/>
        <v>1</v>
      </c>
    </row>
    <row r="348" spans="3:44" x14ac:dyDescent="0.15">
      <c r="C348" s="11" t="s">
        <v>966</v>
      </c>
      <c r="D348" s="11" t="str">
        <f>VLOOKUP(C348,'Project List'!$A$9:$AG$360,'Project List'!$G$1,FALSE)</f>
        <v>Substation Boundary Fence Replacement 2024-2028</v>
      </c>
      <c r="E348" s="11" t="str">
        <f>VLOOKUP($C348,Incurred_Real!$A$24:$E$376,Incurred_Real!$D$1,FALSE)</f>
        <v>Replacement</v>
      </c>
      <c r="F348" s="13">
        <f>IF(VLOOKUP($C348,Incurred_Nominal!$A$25:$AQ$426,Incurred_Nominal!$AL$1,FALSE)="Commissioned Extra",0,
IF(VLOOKUP($C348,Incurred_Nominal!$A$25:$AQ$426,Incurred_Nominal!$AK$1,FALSE)=F$4,VLOOKUP($C348,Incurred_Nominal!$A$25:$AQ$426,Incurred_Nominal!$AG$1,FALSE),0))</f>
        <v>0</v>
      </c>
      <c r="G348" s="13">
        <f>IF(VLOOKUP($C348,Incurred_Nominal!$A$25:$AQ$426,Incurred_Nominal!$AL$1,FALSE)="Commissioned Extra",0,
IF(VLOOKUP($C348,Incurred_Nominal!$A$25:$AQ$426,Incurred_Nominal!$AK$1,FALSE)=G$4,VLOOKUP($C348,Incurred_Nominal!$A$25:$AQ$426,Incurred_Nominal!$AG$1,FALSE),0))</f>
        <v>0</v>
      </c>
      <c r="H348" s="13">
        <f>IF(VLOOKUP($C348,Incurred_Nominal!$A$25:$AQ$426,Incurred_Nominal!$AL$1,FALSE)="Commissioned Extra",0,
IF(VLOOKUP($C348,Incurred_Nominal!$A$25:$AQ$426,Incurred_Nominal!$AK$1,FALSE)=H$4,VLOOKUP($C348,Incurred_Nominal!$A$25:$AQ$426,Incurred_Nominal!$AG$1,FALSE),0))</f>
        <v>0</v>
      </c>
      <c r="I348" s="13">
        <f>IF(VLOOKUP($C348,Incurred_Nominal!$A$25:$AQ$426,Incurred_Nominal!$AL$1,FALSE)="Commissioned Extra",0,
IF(VLOOKUP($C348,Incurred_Nominal!$A$25:$AQ$426,Incurred_Nominal!$AK$1,FALSE)=I$4,VLOOKUP($C348,Incurred_Nominal!$A$25:$AQ$426,Incurred_Nominal!$AG$1,FALSE),0))</f>
        <v>0</v>
      </c>
      <c r="J348" s="13">
        <f>IF(VLOOKUP($C348,Incurred_Nominal!$A$25:$AQ$426,Incurred_Nominal!$AL$1,FALSE)="Commissioned Extra",0,
IF(VLOOKUP($C348,Incurred_Nominal!$A$25:$AQ$426,Incurred_Nominal!$AK$1,FALSE)=J$4,VLOOKUP($C348,Incurred_Nominal!$A$25:$AQ$426,Incurred_Nominal!$AG$1,FALSE),0))</f>
        <v>0</v>
      </c>
      <c r="K348" s="13">
        <f>IF(VLOOKUP($C348,Incurred_Nominal!$A$25:$AQ$426,Incurred_Nominal!$AL$1,FALSE)="Commissioned Extra",0,
IF(VLOOKUP($C348,Incurred_Nominal!$A$25:$AQ$426,Incurred_Nominal!$AK$1,FALSE)=K$4,VLOOKUP($C348,Incurred_Nominal!$A$25:$AQ$426,Incurred_Nominal!$AG$1,FALSE),0))</f>
        <v>0</v>
      </c>
      <c r="L348" s="13">
        <f>IF(VLOOKUP($C348,Incurred_Nominal!$A$25:$AQ$426,Incurred_Nominal!$AL$1,FALSE)="Commissioned Extra",0,
IF(VLOOKUP($C348,Incurred_Nominal!$A$25:$AQ$426,Incurred_Nominal!$AK$1,FALSE)=L$4,VLOOKUP($C348,Incurred_Nominal!$A$25:$AQ$426,Incurred_Nominal!$AG$1,FALSE),0))</f>
        <v>2858152.6104464876</v>
      </c>
      <c r="M348" s="232">
        <f t="shared" si="27"/>
        <v>2858152.6104464876</v>
      </c>
      <c r="N348" s="232">
        <f t="shared" si="28"/>
        <v>2028</v>
      </c>
      <c r="P348" s="232">
        <f>(VLOOKUP($C348,Incurred_Real!$A$25:$BR$427,Incurred_Real!AS$1,FALSE))*$M348</f>
        <v>0</v>
      </c>
      <c r="Q348" s="232">
        <f>(VLOOKUP($C348,Incurred_Real!$A$25:$BR$427,Incurred_Real!AT$1,FALSE))*$M348</f>
        <v>0</v>
      </c>
      <c r="R348" s="232">
        <f>(VLOOKUP($C348,Incurred_Real!$A$25:$BR$427,Incurred_Real!AU$1,FALSE))*$M348</f>
        <v>0</v>
      </c>
      <c r="S348" s="232">
        <f>(VLOOKUP($C348,Incurred_Real!$A$25:$BR$427,Incurred_Real!AV$1,FALSE))*$M348</f>
        <v>0</v>
      </c>
      <c r="T348" s="232">
        <f>(VLOOKUP($C348,Incurred_Real!$A$25:$BR$427,Incurred_Real!AW$1,FALSE))*$M348</f>
        <v>0</v>
      </c>
      <c r="U348" s="232">
        <f>(VLOOKUP($C348,Incurred_Real!$A$25:$BR$427,Incurred_Real!AX$1,FALSE))*$M348</f>
        <v>0</v>
      </c>
      <c r="V348" s="232">
        <f>(VLOOKUP($C348,Incurred_Real!$A$25:$BR$427,Incurred_Real!AY$1,FALSE))*$M348</f>
        <v>0</v>
      </c>
      <c r="W348" s="232">
        <f>(VLOOKUP($C348,Incurred_Real!$A$25:$BR$427,Incurred_Real!AZ$1,FALSE))*$M348</f>
        <v>0</v>
      </c>
      <c r="X348" s="232">
        <f>(VLOOKUP($C348,Incurred_Real!$A$25:$BR$427,Incurred_Real!BA$1,FALSE))*$M348</f>
        <v>0</v>
      </c>
      <c r="Y348" s="232">
        <f>(VLOOKUP($C348,Incurred_Real!$A$25:$BR$427,Incurred_Real!BB$1,FALSE))*$M348</f>
        <v>0</v>
      </c>
      <c r="Z348" s="232">
        <f>(VLOOKUP($C348,Incurred_Real!$A$25:$BR$427,Incurred_Real!BC$1,FALSE))*$M348</f>
        <v>0</v>
      </c>
      <c r="AA348" s="232">
        <f>(VLOOKUP($C348,Incurred_Real!$A$25:$BR$427,Incurred_Real!BD$1,FALSE))*$M348</f>
        <v>229436.87818033117</v>
      </c>
      <c r="AB348" s="232">
        <f>(VLOOKUP($C348,Incurred_Real!$A$25:$BR$427,Incurred_Real!BE$1,FALSE))*$M348</f>
        <v>2628715.7322661565</v>
      </c>
      <c r="AC348" s="232">
        <f>(VLOOKUP($C348,Incurred_Real!$A$25:$BR$427,Incurred_Real!BF$1,FALSE))*$M348</f>
        <v>0</v>
      </c>
      <c r="AD348" s="232">
        <f>(VLOOKUP($C348,Incurred_Real!$A$25:$BR$427,Incurred_Real!BG$1,FALSE))*$M348</f>
        <v>0</v>
      </c>
      <c r="AE348" s="232">
        <f>(VLOOKUP($C348,Incurred_Real!$A$25:$BR$427,Incurred_Real!BH$1,FALSE))*$M348</f>
        <v>0</v>
      </c>
      <c r="AF348" s="232">
        <f>(VLOOKUP($C348,Incurred_Real!$A$25:$BR$427,Incurred_Real!BI$1,FALSE))*$M348</f>
        <v>0</v>
      </c>
      <c r="AG348" s="232">
        <f>(VLOOKUP($C348,Incurred_Real!$A$25:$BR$427,Incurred_Real!BJ$1,FALSE))*$M348</f>
        <v>0</v>
      </c>
      <c r="AH348" s="232">
        <f>(VLOOKUP($C348,Incurred_Real!$A$25:$BR$427,Incurred_Real!BK$1,FALSE))*$M348</f>
        <v>0</v>
      </c>
      <c r="AI348" s="232">
        <f>(VLOOKUP($C348,Incurred_Real!$A$25:$BR$427,Incurred_Real!BL$1,FALSE))*$M348</f>
        <v>0</v>
      </c>
      <c r="AJ348" s="232">
        <f>(VLOOKUP($C348,Incurred_Real!$A$25:$BR$427,Incurred_Real!BM$1,FALSE))*$M348</f>
        <v>0</v>
      </c>
      <c r="AK348" s="232">
        <f>(VLOOKUP($C348,Incurred_Real!$A$25:$BR$427,Incurred_Real!BN$1,FALSE))*$M348</f>
        <v>0</v>
      </c>
      <c r="AL348" s="232">
        <f>(VLOOKUP($C348,Incurred_Real!$A$25:$BR$427,Incurred_Real!BO$1,FALSE))*$M348</f>
        <v>0</v>
      </c>
      <c r="AM348" s="232">
        <f>(VLOOKUP($C348,Incurred_Real!$A$25:$BR$427,Incurred_Real!BP$1,FALSE))*$M348</f>
        <v>0</v>
      </c>
      <c r="AN348" s="232">
        <f>(VLOOKUP($C348,Incurred_Real!$A$25:$BR$427,Incurred_Real!BQ$1,FALSE))*$M348</f>
        <v>0</v>
      </c>
      <c r="AO348" s="232">
        <f>(VLOOKUP($C348,Incurred_Real!$A$25:$BR$427,Incurred_Real!BR$1,FALSE))*$M348</f>
        <v>0</v>
      </c>
      <c r="AP348" s="232">
        <f t="shared" si="29"/>
        <v>2858152.6104464876</v>
      </c>
      <c r="AR348" s="232" t="b">
        <f t="shared" si="30"/>
        <v>1</v>
      </c>
    </row>
    <row r="349" spans="3:44" x14ac:dyDescent="0.15">
      <c r="C349" s="11" t="s">
        <v>983</v>
      </c>
      <c r="D349" s="11" t="str">
        <f>VLOOKUP(C349,'Project List'!$A$9:$AG$360,'Project List'!$G$1,FALSE)</f>
        <v>Environmental Washdown Bays Establishment</v>
      </c>
      <c r="E349" s="11" t="str">
        <f>VLOOKUP($C349,Incurred_Real!$A$24:$E$376,Incurred_Real!$D$1,FALSE)</f>
        <v>Security/Compliance</v>
      </c>
      <c r="F349" s="13">
        <f>IF(VLOOKUP($C349,Incurred_Nominal!$A$25:$AQ$426,Incurred_Nominal!$AL$1,FALSE)="Commissioned Extra",0,
IF(VLOOKUP($C349,Incurred_Nominal!$A$25:$AQ$426,Incurred_Nominal!$AK$1,FALSE)=F$4,VLOOKUP($C349,Incurred_Nominal!$A$25:$AQ$426,Incurred_Nominal!$AG$1,FALSE),0))</f>
        <v>0</v>
      </c>
      <c r="G349" s="13">
        <f>IF(VLOOKUP($C349,Incurred_Nominal!$A$25:$AQ$426,Incurred_Nominal!$AL$1,FALSE)="Commissioned Extra",0,
IF(VLOOKUP($C349,Incurred_Nominal!$A$25:$AQ$426,Incurred_Nominal!$AK$1,FALSE)=G$4,VLOOKUP($C349,Incurred_Nominal!$A$25:$AQ$426,Incurred_Nominal!$AG$1,FALSE),0))</f>
        <v>0</v>
      </c>
      <c r="H349" s="13">
        <f>IF(VLOOKUP($C349,Incurred_Nominal!$A$25:$AQ$426,Incurred_Nominal!$AL$1,FALSE)="Commissioned Extra",0,
IF(VLOOKUP($C349,Incurred_Nominal!$A$25:$AQ$426,Incurred_Nominal!$AK$1,FALSE)=H$4,VLOOKUP($C349,Incurred_Nominal!$A$25:$AQ$426,Incurred_Nominal!$AG$1,FALSE),0))</f>
        <v>0</v>
      </c>
      <c r="I349" s="13">
        <f>IF(VLOOKUP($C349,Incurred_Nominal!$A$25:$AQ$426,Incurred_Nominal!$AL$1,FALSE)="Commissioned Extra",0,
IF(VLOOKUP($C349,Incurred_Nominal!$A$25:$AQ$426,Incurred_Nominal!$AK$1,FALSE)=I$4,VLOOKUP($C349,Incurred_Nominal!$A$25:$AQ$426,Incurred_Nominal!$AG$1,FALSE),0))</f>
        <v>0</v>
      </c>
      <c r="J349" s="13">
        <f>IF(VLOOKUP($C349,Incurred_Nominal!$A$25:$AQ$426,Incurred_Nominal!$AL$1,FALSE)="Commissioned Extra",0,
IF(VLOOKUP($C349,Incurred_Nominal!$A$25:$AQ$426,Incurred_Nominal!$AK$1,FALSE)=J$4,VLOOKUP($C349,Incurred_Nominal!$A$25:$AQ$426,Incurred_Nominal!$AG$1,FALSE),0))</f>
        <v>0</v>
      </c>
      <c r="K349" s="13">
        <f>IF(VLOOKUP($C349,Incurred_Nominal!$A$25:$AQ$426,Incurred_Nominal!$AL$1,FALSE)="Commissioned Extra",0,
IF(VLOOKUP($C349,Incurred_Nominal!$A$25:$AQ$426,Incurred_Nominal!$AK$1,FALSE)=K$4,VLOOKUP($C349,Incurred_Nominal!$A$25:$AQ$426,Incurred_Nominal!$AG$1,FALSE),0))</f>
        <v>0</v>
      </c>
      <c r="L349" s="13">
        <f>IF(VLOOKUP($C349,Incurred_Nominal!$A$25:$AQ$426,Incurred_Nominal!$AL$1,FALSE)="Commissioned Extra",0,
IF(VLOOKUP($C349,Incurred_Nominal!$A$25:$AQ$426,Incurred_Nominal!$AK$1,FALSE)=L$4,VLOOKUP($C349,Incurred_Nominal!$A$25:$AQ$426,Incurred_Nominal!$AG$1,FALSE),0))</f>
        <v>1380119.3781143825</v>
      </c>
      <c r="M349" s="232">
        <f t="shared" si="27"/>
        <v>1380119.3781143825</v>
      </c>
      <c r="N349" s="232">
        <f t="shared" si="28"/>
        <v>2028</v>
      </c>
      <c r="P349" s="232">
        <f>(VLOOKUP($C349,Incurred_Real!$A$25:$BR$427,Incurred_Real!AS$1,FALSE))*$M349</f>
        <v>0</v>
      </c>
      <c r="Q349" s="232">
        <f>(VLOOKUP($C349,Incurred_Real!$A$25:$BR$427,Incurred_Real!AT$1,FALSE))*$M349</f>
        <v>0</v>
      </c>
      <c r="R349" s="232">
        <f>(VLOOKUP($C349,Incurred_Real!$A$25:$BR$427,Incurred_Real!AU$1,FALSE))*$M349</f>
        <v>0</v>
      </c>
      <c r="S349" s="232">
        <f>(VLOOKUP($C349,Incurred_Real!$A$25:$BR$427,Incurred_Real!AV$1,FALSE))*$M349</f>
        <v>0</v>
      </c>
      <c r="T349" s="232">
        <f>(VLOOKUP($C349,Incurred_Real!$A$25:$BR$427,Incurred_Real!AW$1,FALSE))*$M349</f>
        <v>0</v>
      </c>
      <c r="U349" s="232">
        <f>(VLOOKUP($C349,Incurred_Real!$A$25:$BR$427,Incurred_Real!AX$1,FALSE))*$M349</f>
        <v>0</v>
      </c>
      <c r="V349" s="232">
        <f>(VLOOKUP($C349,Incurred_Real!$A$25:$BR$427,Incurred_Real!AY$1,FALSE))*$M349</f>
        <v>0</v>
      </c>
      <c r="W349" s="232">
        <f>(VLOOKUP($C349,Incurred_Real!$A$25:$BR$427,Incurred_Real!AZ$1,FALSE))*$M349</f>
        <v>0</v>
      </c>
      <c r="X349" s="232">
        <f>(VLOOKUP($C349,Incurred_Real!$A$25:$BR$427,Incurred_Real!BA$1,FALSE))*$M349</f>
        <v>0</v>
      </c>
      <c r="Y349" s="232">
        <f>(VLOOKUP($C349,Incurred_Real!$A$25:$BR$427,Incurred_Real!BB$1,FALSE))*$M349</f>
        <v>0</v>
      </c>
      <c r="Z349" s="232">
        <f>(VLOOKUP($C349,Incurred_Real!$A$25:$BR$427,Incurred_Real!BC$1,FALSE))*$M349</f>
        <v>0</v>
      </c>
      <c r="AA349" s="232">
        <f>(VLOOKUP($C349,Incurred_Real!$A$25:$BR$427,Incurred_Real!BD$1,FALSE))*$M349</f>
        <v>1374838.6373226207</v>
      </c>
      <c r="AB349" s="232">
        <f>(VLOOKUP($C349,Incurred_Real!$A$25:$BR$427,Incurred_Real!BE$1,FALSE))*$M349</f>
        <v>5280.740791761652</v>
      </c>
      <c r="AC349" s="232">
        <f>(VLOOKUP($C349,Incurred_Real!$A$25:$BR$427,Incurred_Real!BF$1,FALSE))*$M349</f>
        <v>0</v>
      </c>
      <c r="AD349" s="232">
        <f>(VLOOKUP($C349,Incurred_Real!$A$25:$BR$427,Incurred_Real!BG$1,FALSE))*$M349</f>
        <v>0</v>
      </c>
      <c r="AE349" s="232">
        <f>(VLOOKUP($C349,Incurred_Real!$A$25:$BR$427,Incurred_Real!BH$1,FALSE))*$M349</f>
        <v>0</v>
      </c>
      <c r="AF349" s="232">
        <f>(VLOOKUP($C349,Incurred_Real!$A$25:$BR$427,Incurred_Real!BI$1,FALSE))*$M349</f>
        <v>0</v>
      </c>
      <c r="AG349" s="232">
        <f>(VLOOKUP($C349,Incurred_Real!$A$25:$BR$427,Incurred_Real!BJ$1,FALSE))*$M349</f>
        <v>0</v>
      </c>
      <c r="AH349" s="232">
        <f>(VLOOKUP($C349,Incurred_Real!$A$25:$BR$427,Incurred_Real!BK$1,FALSE))*$M349</f>
        <v>0</v>
      </c>
      <c r="AI349" s="232">
        <f>(VLOOKUP($C349,Incurred_Real!$A$25:$BR$427,Incurred_Real!BL$1,FALSE))*$M349</f>
        <v>0</v>
      </c>
      <c r="AJ349" s="232">
        <f>(VLOOKUP($C349,Incurred_Real!$A$25:$BR$427,Incurred_Real!BM$1,FALSE))*$M349</f>
        <v>0</v>
      </c>
      <c r="AK349" s="232">
        <f>(VLOOKUP($C349,Incurred_Real!$A$25:$BR$427,Incurred_Real!BN$1,FALSE))*$M349</f>
        <v>0</v>
      </c>
      <c r="AL349" s="232">
        <f>(VLOOKUP($C349,Incurred_Real!$A$25:$BR$427,Incurred_Real!BO$1,FALSE))*$M349</f>
        <v>0</v>
      </c>
      <c r="AM349" s="232">
        <f>(VLOOKUP($C349,Incurred_Real!$A$25:$BR$427,Incurred_Real!BP$1,FALSE))*$M349</f>
        <v>0</v>
      </c>
      <c r="AN349" s="232">
        <f>(VLOOKUP($C349,Incurred_Real!$A$25:$BR$427,Incurred_Real!BQ$1,FALSE))*$M349</f>
        <v>0</v>
      </c>
      <c r="AO349" s="232">
        <f>(VLOOKUP($C349,Incurred_Real!$A$25:$BR$427,Incurred_Real!BR$1,FALSE))*$M349</f>
        <v>0</v>
      </c>
      <c r="AP349" s="232">
        <f t="shared" si="29"/>
        <v>1380119.3781143823</v>
      </c>
      <c r="AR349" s="232" t="b">
        <f t="shared" si="30"/>
        <v>1</v>
      </c>
    </row>
    <row r="350" spans="3:44" x14ac:dyDescent="0.15">
      <c r="C350" s="11" t="s">
        <v>967</v>
      </c>
      <c r="D350" s="11" t="str">
        <f>VLOOKUP(C350,'Project List'!$A$9:$AG$360,'Project List'!$G$1,FALSE)</f>
        <v>Substation Fire Access Track Upgrade</v>
      </c>
      <c r="E350" s="11" t="str">
        <f>VLOOKUP($C350,Incurred_Real!$A$24:$E$376,Incurred_Real!$D$1,FALSE)</f>
        <v>Replacement</v>
      </c>
      <c r="F350" s="13">
        <f>IF(VLOOKUP($C350,Incurred_Nominal!$A$25:$AQ$426,Incurred_Nominal!$AL$1,FALSE)="Commissioned Extra",0,
IF(VLOOKUP($C350,Incurred_Nominal!$A$25:$AQ$426,Incurred_Nominal!$AK$1,FALSE)=F$4,VLOOKUP($C350,Incurred_Nominal!$A$25:$AQ$426,Incurred_Nominal!$AG$1,FALSE),0))</f>
        <v>0</v>
      </c>
      <c r="G350" s="13">
        <f>IF(VLOOKUP($C350,Incurred_Nominal!$A$25:$AQ$426,Incurred_Nominal!$AL$1,FALSE)="Commissioned Extra",0,
IF(VLOOKUP($C350,Incurred_Nominal!$A$25:$AQ$426,Incurred_Nominal!$AK$1,FALSE)=G$4,VLOOKUP($C350,Incurred_Nominal!$A$25:$AQ$426,Incurred_Nominal!$AG$1,FALSE),0))</f>
        <v>0</v>
      </c>
      <c r="H350" s="13">
        <f>IF(VLOOKUP($C350,Incurred_Nominal!$A$25:$AQ$426,Incurred_Nominal!$AL$1,FALSE)="Commissioned Extra",0,
IF(VLOOKUP($C350,Incurred_Nominal!$A$25:$AQ$426,Incurred_Nominal!$AK$1,FALSE)=H$4,VLOOKUP($C350,Incurred_Nominal!$A$25:$AQ$426,Incurred_Nominal!$AG$1,FALSE),0))</f>
        <v>0</v>
      </c>
      <c r="I350" s="13">
        <f>IF(VLOOKUP($C350,Incurred_Nominal!$A$25:$AQ$426,Incurred_Nominal!$AL$1,FALSE)="Commissioned Extra",0,
IF(VLOOKUP($C350,Incurred_Nominal!$A$25:$AQ$426,Incurred_Nominal!$AK$1,FALSE)=I$4,VLOOKUP($C350,Incurred_Nominal!$A$25:$AQ$426,Incurred_Nominal!$AG$1,FALSE),0))</f>
        <v>0</v>
      </c>
      <c r="J350" s="13">
        <f>IF(VLOOKUP($C350,Incurred_Nominal!$A$25:$AQ$426,Incurred_Nominal!$AL$1,FALSE)="Commissioned Extra",0,
IF(VLOOKUP($C350,Incurred_Nominal!$A$25:$AQ$426,Incurred_Nominal!$AK$1,FALSE)=J$4,VLOOKUP($C350,Incurred_Nominal!$A$25:$AQ$426,Incurred_Nominal!$AG$1,FALSE),0))</f>
        <v>0</v>
      </c>
      <c r="K350" s="13">
        <f>IF(VLOOKUP($C350,Incurred_Nominal!$A$25:$AQ$426,Incurred_Nominal!$AL$1,FALSE)="Commissioned Extra",0,
IF(VLOOKUP($C350,Incurred_Nominal!$A$25:$AQ$426,Incurred_Nominal!$AK$1,FALSE)=K$4,VLOOKUP($C350,Incurred_Nominal!$A$25:$AQ$426,Incurred_Nominal!$AG$1,FALSE),0))</f>
        <v>2628135.0103858402</v>
      </c>
      <c r="L350" s="13">
        <f>IF(VLOOKUP($C350,Incurred_Nominal!$A$25:$AQ$426,Incurred_Nominal!$AL$1,FALSE)="Commissioned Extra",0,
IF(VLOOKUP($C350,Incurred_Nominal!$A$25:$AQ$426,Incurred_Nominal!$AK$1,FALSE)=L$4,VLOOKUP($C350,Incurred_Nominal!$A$25:$AQ$426,Incurred_Nominal!$AG$1,FALSE),0))</f>
        <v>0</v>
      </c>
      <c r="M350" s="232">
        <f t="shared" si="27"/>
        <v>2628135.0103858402</v>
      </c>
      <c r="N350" s="232">
        <f t="shared" si="28"/>
        <v>2027</v>
      </c>
      <c r="P350" s="232">
        <f>(VLOOKUP($C350,Incurred_Real!$A$25:$BR$427,Incurred_Real!AS$1,FALSE))*$M350</f>
        <v>0</v>
      </c>
      <c r="Q350" s="232">
        <f>(VLOOKUP($C350,Incurred_Real!$A$25:$BR$427,Incurred_Real!AT$1,FALSE))*$M350</f>
        <v>0</v>
      </c>
      <c r="R350" s="232">
        <f>(VLOOKUP($C350,Incurred_Real!$A$25:$BR$427,Incurred_Real!AU$1,FALSE))*$M350</f>
        <v>0</v>
      </c>
      <c r="S350" s="232">
        <f>(VLOOKUP($C350,Incurred_Real!$A$25:$BR$427,Incurred_Real!AV$1,FALSE))*$M350</f>
        <v>0</v>
      </c>
      <c r="T350" s="232">
        <f>(VLOOKUP($C350,Incurred_Real!$A$25:$BR$427,Incurred_Real!AW$1,FALSE))*$M350</f>
        <v>0</v>
      </c>
      <c r="U350" s="232">
        <f>(VLOOKUP($C350,Incurred_Real!$A$25:$BR$427,Incurred_Real!AX$1,FALSE))*$M350</f>
        <v>0</v>
      </c>
      <c r="V350" s="232">
        <f>(VLOOKUP($C350,Incurred_Real!$A$25:$BR$427,Incurred_Real!AY$1,FALSE))*$M350</f>
        <v>0</v>
      </c>
      <c r="W350" s="232">
        <f>(VLOOKUP($C350,Incurred_Real!$A$25:$BR$427,Incurred_Real!AZ$1,FALSE))*$M350</f>
        <v>0</v>
      </c>
      <c r="X350" s="232">
        <f>(VLOOKUP($C350,Incurred_Real!$A$25:$BR$427,Incurred_Real!BA$1,FALSE))*$M350</f>
        <v>0</v>
      </c>
      <c r="Y350" s="232">
        <f>(VLOOKUP($C350,Incurred_Real!$A$25:$BR$427,Incurred_Real!BB$1,FALSE))*$M350</f>
        <v>149700.89404353002</v>
      </c>
      <c r="Z350" s="232">
        <f>(VLOOKUP($C350,Incurred_Real!$A$25:$BR$427,Incurred_Real!BC$1,FALSE))*$M350</f>
        <v>0</v>
      </c>
      <c r="AA350" s="232">
        <f>(VLOOKUP($C350,Incurred_Real!$A$25:$BR$427,Incurred_Real!BD$1,FALSE))*$M350</f>
        <v>2473669.3507433245</v>
      </c>
      <c r="AB350" s="232">
        <f>(VLOOKUP($C350,Incurred_Real!$A$25:$BR$427,Incurred_Real!BE$1,FALSE))*$M350</f>
        <v>4764.7655989855057</v>
      </c>
      <c r="AC350" s="232">
        <f>(VLOOKUP($C350,Incurred_Real!$A$25:$BR$427,Incurred_Real!BF$1,FALSE))*$M350</f>
        <v>0</v>
      </c>
      <c r="AD350" s="232">
        <f>(VLOOKUP($C350,Incurred_Real!$A$25:$BR$427,Incurred_Real!BG$1,FALSE))*$M350</f>
        <v>0</v>
      </c>
      <c r="AE350" s="232">
        <f>(VLOOKUP($C350,Incurred_Real!$A$25:$BR$427,Incurred_Real!BH$1,FALSE))*$M350</f>
        <v>0</v>
      </c>
      <c r="AF350" s="232">
        <f>(VLOOKUP($C350,Incurred_Real!$A$25:$BR$427,Incurred_Real!BI$1,FALSE))*$M350</f>
        <v>0</v>
      </c>
      <c r="AG350" s="232">
        <f>(VLOOKUP($C350,Incurred_Real!$A$25:$BR$427,Incurred_Real!BJ$1,FALSE))*$M350</f>
        <v>0</v>
      </c>
      <c r="AH350" s="232">
        <f>(VLOOKUP($C350,Incurred_Real!$A$25:$BR$427,Incurred_Real!BK$1,FALSE))*$M350</f>
        <v>0</v>
      </c>
      <c r="AI350" s="232">
        <f>(VLOOKUP($C350,Incurred_Real!$A$25:$BR$427,Incurred_Real!BL$1,FALSE))*$M350</f>
        <v>0</v>
      </c>
      <c r="AJ350" s="232">
        <f>(VLOOKUP($C350,Incurred_Real!$A$25:$BR$427,Incurred_Real!BM$1,FALSE))*$M350</f>
        <v>0</v>
      </c>
      <c r="AK350" s="232">
        <f>(VLOOKUP($C350,Incurred_Real!$A$25:$BR$427,Incurred_Real!BN$1,FALSE))*$M350</f>
        <v>0</v>
      </c>
      <c r="AL350" s="232">
        <f>(VLOOKUP($C350,Incurred_Real!$A$25:$BR$427,Incurred_Real!BO$1,FALSE))*$M350</f>
        <v>0</v>
      </c>
      <c r="AM350" s="232">
        <f>(VLOOKUP($C350,Incurred_Real!$A$25:$BR$427,Incurred_Real!BP$1,FALSE))*$M350</f>
        <v>0</v>
      </c>
      <c r="AN350" s="232">
        <f>(VLOOKUP($C350,Incurred_Real!$A$25:$BR$427,Incurred_Real!BQ$1,FALSE))*$M350</f>
        <v>0</v>
      </c>
      <c r="AO350" s="232">
        <f>(VLOOKUP($C350,Incurred_Real!$A$25:$BR$427,Incurred_Real!BR$1,FALSE))*$M350</f>
        <v>0</v>
      </c>
      <c r="AP350" s="232">
        <f t="shared" si="29"/>
        <v>2628135.0103858397</v>
      </c>
      <c r="AR350" s="232" t="b">
        <f t="shared" si="30"/>
        <v>1</v>
      </c>
    </row>
    <row r="351" spans="3:44" x14ac:dyDescent="0.15">
      <c r="C351" s="11" t="s">
        <v>1193</v>
      </c>
      <c r="D351" s="11" t="str">
        <f>VLOOKUP(C351,'Project List'!$A$9:$AG$360,'Project List'!$G$1,FALSE)</f>
        <v>Mount Gambier Line Clearance Remediation</v>
      </c>
      <c r="E351" s="11" t="str">
        <f>VLOOKUP($C351,Incurred_Real!$A$24:$E$376,Incurred_Real!$D$1,FALSE)</f>
        <v>Security/Compliance</v>
      </c>
      <c r="F351" s="13">
        <f>IF(VLOOKUP($C351,Incurred_Nominal!$A$25:$AQ$426,Incurred_Nominal!$AL$1,FALSE)="Commissioned Extra",0,
IF(VLOOKUP($C351,Incurred_Nominal!$A$25:$AQ$426,Incurred_Nominal!$AK$1,FALSE)=F$4,VLOOKUP($C351,Incurred_Nominal!$A$25:$AQ$426,Incurred_Nominal!$AG$1,FALSE),0))</f>
        <v>0</v>
      </c>
      <c r="G351" s="13">
        <f>IF(VLOOKUP($C351,Incurred_Nominal!$A$25:$AQ$426,Incurred_Nominal!$AL$1,FALSE)="Commissioned Extra",0,
IF(VLOOKUP($C351,Incurred_Nominal!$A$25:$AQ$426,Incurred_Nominal!$AK$1,FALSE)=G$4,VLOOKUP($C351,Incurred_Nominal!$A$25:$AQ$426,Incurred_Nominal!$AG$1,FALSE),0))</f>
        <v>0</v>
      </c>
      <c r="H351" s="13">
        <f>IF(VLOOKUP($C351,Incurred_Nominal!$A$25:$AQ$426,Incurred_Nominal!$AL$1,FALSE)="Commissioned Extra",0,
IF(VLOOKUP($C351,Incurred_Nominal!$A$25:$AQ$426,Incurred_Nominal!$AK$1,FALSE)=H$4,VLOOKUP($C351,Incurred_Nominal!$A$25:$AQ$426,Incurred_Nominal!$AG$1,FALSE),0))</f>
        <v>0</v>
      </c>
      <c r="I351" s="13">
        <f>IF(VLOOKUP($C351,Incurred_Nominal!$A$25:$AQ$426,Incurred_Nominal!$AL$1,FALSE)="Commissioned Extra",0,
IF(VLOOKUP($C351,Incurred_Nominal!$A$25:$AQ$426,Incurred_Nominal!$AK$1,FALSE)=I$4,VLOOKUP($C351,Incurred_Nominal!$A$25:$AQ$426,Incurred_Nominal!$AG$1,FALSE),0))</f>
        <v>0</v>
      </c>
      <c r="J351" s="13">
        <f>IF(VLOOKUP($C351,Incurred_Nominal!$A$25:$AQ$426,Incurred_Nominal!$AL$1,FALSE)="Commissioned Extra",0,
IF(VLOOKUP($C351,Incurred_Nominal!$A$25:$AQ$426,Incurred_Nominal!$AK$1,FALSE)=J$4,VLOOKUP($C351,Incurred_Nominal!$A$25:$AQ$426,Incurred_Nominal!$AG$1,FALSE),0))</f>
        <v>0</v>
      </c>
      <c r="K351" s="13">
        <f>IF(VLOOKUP($C351,Incurred_Nominal!$A$25:$AQ$426,Incurred_Nominal!$AL$1,FALSE)="Commissioned Extra",0,
IF(VLOOKUP($C351,Incurred_Nominal!$A$25:$AQ$426,Incurred_Nominal!$AK$1,FALSE)=K$4,VLOOKUP($C351,Incurred_Nominal!$A$25:$AQ$426,Incurred_Nominal!$AG$1,FALSE),0))</f>
        <v>0</v>
      </c>
      <c r="L351" s="13">
        <f>IF(VLOOKUP($C351,Incurred_Nominal!$A$25:$AQ$426,Incurred_Nominal!$AL$1,FALSE)="Commissioned Extra",0,
IF(VLOOKUP($C351,Incurred_Nominal!$A$25:$AQ$426,Incurred_Nominal!$AK$1,FALSE)=L$4,VLOOKUP($C351,Incurred_Nominal!$A$25:$AQ$426,Incurred_Nominal!$AG$1,FALSE),0))</f>
        <v>0</v>
      </c>
      <c r="M351" s="232">
        <f t="shared" si="27"/>
        <v>0</v>
      </c>
      <c r="N351" s="232" t="str">
        <f t="shared" si="28"/>
        <v/>
      </c>
      <c r="P351" s="232">
        <f>(VLOOKUP($C351,Incurred_Real!$A$25:$BR$427,Incurred_Real!AS$1,FALSE))*$M351</f>
        <v>0</v>
      </c>
      <c r="Q351" s="232">
        <f>(VLOOKUP($C351,Incurred_Real!$A$25:$BR$427,Incurred_Real!AT$1,FALSE))*$M351</f>
        <v>0</v>
      </c>
      <c r="R351" s="232">
        <f>(VLOOKUP($C351,Incurred_Real!$A$25:$BR$427,Incurred_Real!AU$1,FALSE))*$M351</f>
        <v>0</v>
      </c>
      <c r="S351" s="232">
        <f>(VLOOKUP($C351,Incurred_Real!$A$25:$BR$427,Incurred_Real!AV$1,FALSE))*$M351</f>
        <v>0</v>
      </c>
      <c r="T351" s="232">
        <f>(VLOOKUP($C351,Incurred_Real!$A$25:$BR$427,Incurred_Real!AW$1,FALSE))*$M351</f>
        <v>0</v>
      </c>
      <c r="U351" s="232">
        <f>(VLOOKUP($C351,Incurred_Real!$A$25:$BR$427,Incurred_Real!AX$1,FALSE))*$M351</f>
        <v>0</v>
      </c>
      <c r="V351" s="232">
        <f>(VLOOKUP($C351,Incurred_Real!$A$25:$BR$427,Incurred_Real!AY$1,FALSE))*$M351</f>
        <v>0</v>
      </c>
      <c r="W351" s="232">
        <f>(VLOOKUP($C351,Incurred_Real!$A$25:$BR$427,Incurred_Real!AZ$1,FALSE))*$M351</f>
        <v>0</v>
      </c>
      <c r="X351" s="232">
        <f>(VLOOKUP($C351,Incurred_Real!$A$25:$BR$427,Incurred_Real!BA$1,FALSE))*$M351</f>
        <v>0</v>
      </c>
      <c r="Y351" s="232">
        <f>(VLOOKUP($C351,Incurred_Real!$A$25:$BR$427,Incurred_Real!BB$1,FALSE))*$M351</f>
        <v>0</v>
      </c>
      <c r="Z351" s="232">
        <f>(VLOOKUP($C351,Incurred_Real!$A$25:$BR$427,Incurred_Real!BC$1,FALSE))*$M351</f>
        <v>0</v>
      </c>
      <c r="AA351" s="232">
        <f>(VLOOKUP($C351,Incurred_Real!$A$25:$BR$427,Incurred_Real!BD$1,FALSE))*$M351</f>
        <v>0</v>
      </c>
      <c r="AB351" s="232">
        <f>(VLOOKUP($C351,Incurred_Real!$A$25:$BR$427,Incurred_Real!BE$1,FALSE))*$M351</f>
        <v>0</v>
      </c>
      <c r="AC351" s="232">
        <f>(VLOOKUP($C351,Incurred_Real!$A$25:$BR$427,Incurred_Real!BF$1,FALSE))*$M351</f>
        <v>0</v>
      </c>
      <c r="AD351" s="232">
        <f>(VLOOKUP($C351,Incurred_Real!$A$25:$BR$427,Incurred_Real!BG$1,FALSE))*$M351</f>
        <v>0</v>
      </c>
      <c r="AE351" s="232">
        <f>(VLOOKUP($C351,Incurred_Real!$A$25:$BR$427,Incurred_Real!BH$1,FALSE))*$M351</f>
        <v>0</v>
      </c>
      <c r="AF351" s="232">
        <f>(VLOOKUP($C351,Incurred_Real!$A$25:$BR$427,Incurred_Real!BI$1,FALSE))*$M351</f>
        <v>0</v>
      </c>
      <c r="AG351" s="232">
        <f>(VLOOKUP($C351,Incurred_Real!$A$25:$BR$427,Incurred_Real!BJ$1,FALSE))*$M351</f>
        <v>0</v>
      </c>
      <c r="AH351" s="232">
        <f>(VLOOKUP($C351,Incurred_Real!$A$25:$BR$427,Incurred_Real!BK$1,FALSE))*$M351</f>
        <v>0</v>
      </c>
      <c r="AI351" s="232">
        <f>(VLOOKUP($C351,Incurred_Real!$A$25:$BR$427,Incurred_Real!BL$1,FALSE))*$M351</f>
        <v>0</v>
      </c>
      <c r="AJ351" s="232">
        <f>(VLOOKUP($C351,Incurred_Real!$A$25:$BR$427,Incurred_Real!BM$1,FALSE))*$M351</f>
        <v>0</v>
      </c>
      <c r="AK351" s="232">
        <f>(VLOOKUP($C351,Incurred_Real!$A$25:$BR$427,Incurred_Real!BN$1,FALSE))*$M351</f>
        <v>0</v>
      </c>
      <c r="AL351" s="232">
        <f>(VLOOKUP($C351,Incurred_Real!$A$25:$BR$427,Incurred_Real!BO$1,FALSE))*$M351</f>
        <v>0</v>
      </c>
      <c r="AM351" s="232">
        <f>(VLOOKUP($C351,Incurred_Real!$A$25:$BR$427,Incurred_Real!BP$1,FALSE))*$M351</f>
        <v>0</v>
      </c>
      <c r="AN351" s="232">
        <f>(VLOOKUP($C351,Incurred_Real!$A$25:$BR$427,Incurred_Real!BQ$1,FALSE))*$M351</f>
        <v>0</v>
      </c>
      <c r="AO351" s="232">
        <f>(VLOOKUP($C351,Incurred_Real!$A$25:$BR$427,Incurred_Real!BR$1,FALSE))*$M351</f>
        <v>0</v>
      </c>
      <c r="AP351" s="232">
        <f t="shared" si="29"/>
        <v>0</v>
      </c>
      <c r="AR351" s="232" t="b">
        <f t="shared" si="30"/>
        <v>1</v>
      </c>
    </row>
    <row r="352" spans="3:44" x14ac:dyDescent="0.15">
      <c r="C352" s="11" t="s">
        <v>1263</v>
      </c>
      <c r="D352" s="11" t="str">
        <f>VLOOKUP(C352,'Project List'!$A$9:$AG$360,'Project List'!$G$1,FALSE)</f>
        <v>Network Testing, Monitoring and Servicing Equipment Replacem</v>
      </c>
      <c r="E352" s="11" t="str">
        <f>VLOOKUP($C352,Incurred_Real!$A$24:$E$376,Incurred_Real!$D$1,FALSE)</f>
        <v>Replacement</v>
      </c>
      <c r="F352" s="13">
        <f>IF(VLOOKUP($C352,Incurred_Nominal!$A$25:$AQ$426,Incurred_Nominal!$AL$1,FALSE)="Commissioned Extra",0,
IF(VLOOKUP($C352,Incurred_Nominal!$A$25:$AQ$426,Incurred_Nominal!$AK$1,FALSE)=F$4,VLOOKUP($C352,Incurred_Nominal!$A$25:$AQ$426,Incurred_Nominal!$AG$1,FALSE),0))</f>
        <v>0</v>
      </c>
      <c r="G352" s="13">
        <f>IF(VLOOKUP($C352,Incurred_Nominal!$A$25:$AQ$426,Incurred_Nominal!$AL$1,FALSE)="Commissioned Extra",0,
IF(VLOOKUP($C352,Incurred_Nominal!$A$25:$AQ$426,Incurred_Nominal!$AK$1,FALSE)=G$4,VLOOKUP($C352,Incurred_Nominal!$A$25:$AQ$426,Incurred_Nominal!$AG$1,FALSE),0))</f>
        <v>0</v>
      </c>
      <c r="H352" s="13">
        <f>IF(VLOOKUP($C352,Incurred_Nominal!$A$25:$AQ$426,Incurred_Nominal!$AL$1,FALSE)="Commissioned Extra",0,
IF(VLOOKUP($C352,Incurred_Nominal!$A$25:$AQ$426,Incurred_Nominal!$AK$1,FALSE)=H$4,VLOOKUP($C352,Incurred_Nominal!$A$25:$AQ$426,Incurred_Nominal!$AG$1,FALSE),0))</f>
        <v>0</v>
      </c>
      <c r="I352" s="13">
        <f>IF(VLOOKUP($C352,Incurred_Nominal!$A$25:$AQ$426,Incurred_Nominal!$AL$1,FALSE)="Commissioned Extra",0,
IF(VLOOKUP($C352,Incurred_Nominal!$A$25:$AQ$426,Incurred_Nominal!$AK$1,FALSE)=I$4,VLOOKUP($C352,Incurred_Nominal!$A$25:$AQ$426,Incurred_Nominal!$AG$1,FALSE),0))</f>
        <v>0</v>
      </c>
      <c r="J352" s="13">
        <f>IF(VLOOKUP($C352,Incurred_Nominal!$A$25:$AQ$426,Incurred_Nominal!$AL$1,FALSE)="Commissioned Extra",0,
IF(VLOOKUP($C352,Incurred_Nominal!$A$25:$AQ$426,Incurred_Nominal!$AK$1,FALSE)=J$4,VLOOKUP($C352,Incurred_Nominal!$A$25:$AQ$426,Incurred_Nominal!$AG$1,FALSE),0))</f>
        <v>0</v>
      </c>
      <c r="K352" s="13">
        <f>IF(VLOOKUP($C352,Incurred_Nominal!$A$25:$AQ$426,Incurred_Nominal!$AL$1,FALSE)="Commissioned Extra",0,
IF(VLOOKUP($C352,Incurred_Nominal!$A$25:$AQ$426,Incurred_Nominal!$AK$1,FALSE)=K$4,VLOOKUP($C352,Incurred_Nominal!$A$25:$AQ$426,Incurred_Nominal!$AG$1,FALSE),0))</f>
        <v>0</v>
      </c>
      <c r="L352" s="13">
        <f>IF(VLOOKUP($C352,Incurred_Nominal!$A$25:$AQ$426,Incurred_Nominal!$AL$1,FALSE)="Commissioned Extra",0,
IF(VLOOKUP($C352,Incurred_Nominal!$A$25:$AQ$426,Incurred_Nominal!$AK$1,FALSE)=L$4,VLOOKUP($C352,Incurred_Nominal!$A$25:$AQ$426,Incurred_Nominal!$AG$1,FALSE),0))</f>
        <v>718139.37626837241</v>
      </c>
      <c r="M352" s="232">
        <f t="shared" si="27"/>
        <v>718139.37626837241</v>
      </c>
      <c r="N352" s="232">
        <f t="shared" si="28"/>
        <v>2028</v>
      </c>
      <c r="P352" s="232">
        <f>(VLOOKUP($C352,Incurred_Real!$A$25:$BR$427,Incurred_Real!AS$1,FALSE))*$M352</f>
        <v>0</v>
      </c>
      <c r="Q352" s="232">
        <f>(VLOOKUP($C352,Incurred_Real!$A$25:$BR$427,Incurred_Real!AT$1,FALSE))*$M352</f>
        <v>0</v>
      </c>
      <c r="R352" s="232">
        <f>(VLOOKUP($C352,Incurred_Real!$A$25:$BR$427,Incurred_Real!AU$1,FALSE))*$M352</f>
        <v>0</v>
      </c>
      <c r="S352" s="232">
        <f>(VLOOKUP($C352,Incurred_Real!$A$25:$BR$427,Incurred_Real!AV$1,FALSE))*$M352</f>
        <v>0</v>
      </c>
      <c r="T352" s="232">
        <f>(VLOOKUP($C352,Incurred_Real!$A$25:$BR$427,Incurred_Real!AW$1,FALSE))*$M352</f>
        <v>0</v>
      </c>
      <c r="U352" s="232">
        <f>(VLOOKUP($C352,Incurred_Real!$A$25:$BR$427,Incurred_Real!AX$1,FALSE))*$M352</f>
        <v>0</v>
      </c>
      <c r="V352" s="232">
        <f>(VLOOKUP($C352,Incurred_Real!$A$25:$BR$427,Incurred_Real!AY$1,FALSE))*$M352</f>
        <v>0</v>
      </c>
      <c r="W352" s="232">
        <f>(VLOOKUP($C352,Incurred_Real!$A$25:$BR$427,Incurred_Real!AZ$1,FALSE))*$M352</f>
        <v>0</v>
      </c>
      <c r="X352" s="232">
        <f>(VLOOKUP($C352,Incurred_Real!$A$25:$BR$427,Incurred_Real!BA$1,FALSE))*$M352</f>
        <v>0</v>
      </c>
      <c r="Y352" s="232">
        <f>(VLOOKUP($C352,Incurred_Real!$A$25:$BR$427,Incurred_Real!BB$1,FALSE))*$M352</f>
        <v>718139.37626837241</v>
      </c>
      <c r="Z352" s="232">
        <f>(VLOOKUP($C352,Incurred_Real!$A$25:$BR$427,Incurred_Real!BC$1,FALSE))*$M352</f>
        <v>0</v>
      </c>
      <c r="AA352" s="232">
        <f>(VLOOKUP($C352,Incurred_Real!$A$25:$BR$427,Incurred_Real!BD$1,FALSE))*$M352</f>
        <v>0</v>
      </c>
      <c r="AB352" s="232">
        <f>(VLOOKUP($C352,Incurred_Real!$A$25:$BR$427,Incurred_Real!BE$1,FALSE))*$M352</f>
        <v>0</v>
      </c>
      <c r="AC352" s="232">
        <f>(VLOOKUP($C352,Incurred_Real!$A$25:$BR$427,Incurred_Real!BF$1,FALSE))*$M352</f>
        <v>0</v>
      </c>
      <c r="AD352" s="232">
        <f>(VLOOKUP($C352,Incurred_Real!$A$25:$BR$427,Incurred_Real!BG$1,FALSE))*$M352</f>
        <v>0</v>
      </c>
      <c r="AE352" s="232">
        <f>(VLOOKUP($C352,Incurred_Real!$A$25:$BR$427,Incurred_Real!BH$1,FALSE))*$M352</f>
        <v>0</v>
      </c>
      <c r="AF352" s="232">
        <f>(VLOOKUP($C352,Incurred_Real!$A$25:$BR$427,Incurred_Real!BI$1,FALSE))*$M352</f>
        <v>0</v>
      </c>
      <c r="AG352" s="232">
        <f>(VLOOKUP($C352,Incurred_Real!$A$25:$BR$427,Incurred_Real!BJ$1,FALSE))*$M352</f>
        <v>0</v>
      </c>
      <c r="AH352" s="232">
        <f>(VLOOKUP($C352,Incurred_Real!$A$25:$BR$427,Incurred_Real!BK$1,FALSE))*$M352</f>
        <v>0</v>
      </c>
      <c r="AI352" s="232">
        <f>(VLOOKUP($C352,Incurred_Real!$A$25:$BR$427,Incurred_Real!BL$1,FALSE))*$M352</f>
        <v>0</v>
      </c>
      <c r="AJ352" s="232">
        <f>(VLOOKUP($C352,Incurred_Real!$A$25:$BR$427,Incurred_Real!BM$1,FALSE))*$M352</f>
        <v>0</v>
      </c>
      <c r="AK352" s="232">
        <f>(VLOOKUP($C352,Incurred_Real!$A$25:$BR$427,Incurred_Real!BN$1,FALSE))*$M352</f>
        <v>0</v>
      </c>
      <c r="AL352" s="232">
        <f>(VLOOKUP($C352,Incurred_Real!$A$25:$BR$427,Incurred_Real!BO$1,FALSE))*$M352</f>
        <v>0</v>
      </c>
      <c r="AM352" s="232">
        <f>(VLOOKUP($C352,Incurred_Real!$A$25:$BR$427,Incurred_Real!BP$1,FALSE))*$M352</f>
        <v>0</v>
      </c>
      <c r="AN352" s="232">
        <f>(VLOOKUP($C352,Incurred_Real!$A$25:$BR$427,Incurred_Real!BQ$1,FALSE))*$M352</f>
        <v>0</v>
      </c>
      <c r="AO352" s="232">
        <f>(VLOOKUP($C352,Incurred_Real!$A$25:$BR$427,Incurred_Real!BR$1,FALSE))*$M352</f>
        <v>0</v>
      </c>
      <c r="AP352" s="232">
        <f t="shared" si="29"/>
        <v>718139.37626837241</v>
      </c>
      <c r="AR352" s="232" t="b">
        <f t="shared" si="30"/>
        <v>1</v>
      </c>
    </row>
    <row r="353" spans="3:44" x14ac:dyDescent="0.15">
      <c r="C353" s="11" t="s">
        <v>1324</v>
      </c>
      <c r="D353" s="11" t="str">
        <f>VLOOKUP(C353,'Project List'!$A$9:$AG$360,'Project List'!$G$1,FALSE)</f>
        <v>Northfield Transformer 7 &amp; 8 Interface Connection Requiremen</v>
      </c>
      <c r="E353" s="11" t="str">
        <f>VLOOKUP($C353,Incurred_Real!$A$24:$E$376,Incurred_Real!$D$1,FALSE)</f>
        <v>Replacement</v>
      </c>
      <c r="F353" s="13">
        <f>IF(VLOOKUP($C353,Incurred_Nominal!$A$25:$AQ$426,Incurred_Nominal!$AL$1,FALSE)="Commissioned Extra",0,
IF(VLOOKUP($C353,Incurred_Nominal!$A$25:$AQ$426,Incurred_Nominal!$AK$1,FALSE)=F$4,VLOOKUP($C353,Incurred_Nominal!$A$25:$AQ$426,Incurred_Nominal!$AG$1,FALSE),0))</f>
        <v>0</v>
      </c>
      <c r="G353" s="13">
        <f>IF(VLOOKUP($C353,Incurred_Nominal!$A$25:$AQ$426,Incurred_Nominal!$AL$1,FALSE)="Commissioned Extra",0,
IF(VLOOKUP($C353,Incurred_Nominal!$A$25:$AQ$426,Incurred_Nominal!$AK$1,FALSE)=G$4,VLOOKUP($C353,Incurred_Nominal!$A$25:$AQ$426,Incurred_Nominal!$AG$1,FALSE),0))</f>
        <v>0</v>
      </c>
      <c r="H353" s="13">
        <f>IF(VLOOKUP($C353,Incurred_Nominal!$A$25:$AQ$426,Incurred_Nominal!$AL$1,FALSE)="Commissioned Extra",0,
IF(VLOOKUP($C353,Incurred_Nominal!$A$25:$AQ$426,Incurred_Nominal!$AK$1,FALSE)=H$4,VLOOKUP($C353,Incurred_Nominal!$A$25:$AQ$426,Incurred_Nominal!$AG$1,FALSE),0))</f>
        <v>0</v>
      </c>
      <c r="I353" s="13">
        <f>IF(VLOOKUP($C353,Incurred_Nominal!$A$25:$AQ$426,Incurred_Nominal!$AL$1,FALSE)="Commissioned Extra",0,
IF(VLOOKUP($C353,Incurred_Nominal!$A$25:$AQ$426,Incurred_Nominal!$AK$1,FALSE)=I$4,VLOOKUP($C353,Incurred_Nominal!$A$25:$AQ$426,Incurred_Nominal!$AG$1,FALSE),0))</f>
        <v>0</v>
      </c>
      <c r="J353" s="13">
        <f>IF(VLOOKUP($C353,Incurred_Nominal!$A$25:$AQ$426,Incurred_Nominal!$AL$1,FALSE)="Commissioned Extra",0,
IF(VLOOKUP($C353,Incurred_Nominal!$A$25:$AQ$426,Incurred_Nominal!$AK$1,FALSE)=J$4,VLOOKUP($C353,Incurred_Nominal!$A$25:$AQ$426,Incurred_Nominal!$AG$1,FALSE),0))</f>
        <v>0</v>
      </c>
      <c r="K353" s="13">
        <f>IF(VLOOKUP($C353,Incurred_Nominal!$A$25:$AQ$426,Incurred_Nominal!$AL$1,FALSE)="Commissioned Extra",0,
IF(VLOOKUP($C353,Incurred_Nominal!$A$25:$AQ$426,Incurred_Nominal!$AK$1,FALSE)=K$4,VLOOKUP($C353,Incurred_Nominal!$A$25:$AQ$426,Incurred_Nominal!$AG$1,FALSE),0))</f>
        <v>0</v>
      </c>
      <c r="L353" s="13">
        <f>IF(VLOOKUP($C353,Incurred_Nominal!$A$25:$AQ$426,Incurred_Nominal!$AL$1,FALSE)="Commissioned Extra",0,
IF(VLOOKUP($C353,Incurred_Nominal!$A$25:$AQ$426,Incurred_Nominal!$AK$1,FALSE)=L$4,VLOOKUP($C353,Incurred_Nominal!$A$25:$AQ$426,Incurred_Nominal!$AG$1,FALSE),0))</f>
        <v>4756482.091465177</v>
      </c>
      <c r="M353" s="232">
        <f t="shared" si="27"/>
        <v>4756482.091465177</v>
      </c>
      <c r="N353" s="232">
        <f t="shared" si="28"/>
        <v>2028</v>
      </c>
      <c r="P353" s="232">
        <f>(VLOOKUP($C353,Incurred_Real!$A$25:$BR$427,Incurred_Real!AS$1,FALSE))*$M353</f>
        <v>0</v>
      </c>
      <c r="Q353" s="232">
        <f>(VLOOKUP($C353,Incurred_Real!$A$25:$BR$427,Incurred_Real!AT$1,FALSE))*$M353</f>
        <v>0</v>
      </c>
      <c r="R353" s="232">
        <f>(VLOOKUP($C353,Incurred_Real!$A$25:$BR$427,Incurred_Real!AU$1,FALSE))*$M353</f>
        <v>0</v>
      </c>
      <c r="S353" s="232">
        <f>(VLOOKUP($C353,Incurred_Real!$A$25:$BR$427,Incurred_Real!AV$1,FALSE))*$M353</f>
        <v>0</v>
      </c>
      <c r="T353" s="232">
        <f>(VLOOKUP($C353,Incurred_Real!$A$25:$BR$427,Incurred_Real!AW$1,FALSE))*$M353</f>
        <v>0</v>
      </c>
      <c r="U353" s="232">
        <f>(VLOOKUP($C353,Incurred_Real!$A$25:$BR$427,Incurred_Real!AX$1,FALSE))*$M353</f>
        <v>0</v>
      </c>
      <c r="V353" s="232">
        <f>(VLOOKUP($C353,Incurred_Real!$A$25:$BR$427,Incurred_Real!AY$1,FALSE))*$M353</f>
        <v>0</v>
      </c>
      <c r="W353" s="232">
        <f>(VLOOKUP($C353,Incurred_Real!$A$25:$BR$427,Incurred_Real!AZ$1,FALSE))*$M353</f>
        <v>0</v>
      </c>
      <c r="X353" s="232">
        <f>(VLOOKUP($C353,Incurred_Real!$A$25:$BR$427,Incurred_Real!BA$1,FALSE))*$M353</f>
        <v>0</v>
      </c>
      <c r="Y353" s="232">
        <f>(VLOOKUP($C353,Incurred_Real!$A$25:$BR$427,Incurred_Real!BB$1,FALSE))*$M353</f>
        <v>4670372.2749815593</v>
      </c>
      <c r="Z353" s="232">
        <f>(VLOOKUP($C353,Incurred_Real!$A$25:$BR$427,Incurred_Real!BC$1,FALSE))*$M353</f>
        <v>0</v>
      </c>
      <c r="AA353" s="232">
        <f>(VLOOKUP($C353,Incurred_Real!$A$25:$BR$427,Incurred_Real!BD$1,FALSE))*$M353</f>
        <v>86109.816483617979</v>
      </c>
      <c r="AB353" s="232">
        <f>(VLOOKUP($C353,Incurred_Real!$A$25:$BR$427,Incurred_Real!BE$1,FALSE))*$M353</f>
        <v>0</v>
      </c>
      <c r="AC353" s="232">
        <f>(VLOOKUP($C353,Incurred_Real!$A$25:$BR$427,Incurred_Real!BF$1,FALSE))*$M353</f>
        <v>0</v>
      </c>
      <c r="AD353" s="232">
        <f>(VLOOKUP($C353,Incurred_Real!$A$25:$BR$427,Incurred_Real!BG$1,FALSE))*$M353</f>
        <v>0</v>
      </c>
      <c r="AE353" s="232">
        <f>(VLOOKUP($C353,Incurred_Real!$A$25:$BR$427,Incurred_Real!BH$1,FALSE))*$M353</f>
        <v>0</v>
      </c>
      <c r="AF353" s="232">
        <f>(VLOOKUP($C353,Incurred_Real!$A$25:$BR$427,Incurred_Real!BI$1,FALSE))*$M353</f>
        <v>0</v>
      </c>
      <c r="AG353" s="232">
        <f>(VLOOKUP($C353,Incurred_Real!$A$25:$BR$427,Incurred_Real!BJ$1,FALSE))*$M353</f>
        <v>0</v>
      </c>
      <c r="AH353" s="232">
        <f>(VLOOKUP($C353,Incurred_Real!$A$25:$BR$427,Incurred_Real!BK$1,FALSE))*$M353</f>
        <v>0</v>
      </c>
      <c r="AI353" s="232">
        <f>(VLOOKUP($C353,Incurred_Real!$A$25:$BR$427,Incurred_Real!BL$1,FALSE))*$M353</f>
        <v>0</v>
      </c>
      <c r="AJ353" s="232">
        <f>(VLOOKUP($C353,Incurred_Real!$A$25:$BR$427,Incurred_Real!BM$1,FALSE))*$M353</f>
        <v>0</v>
      </c>
      <c r="AK353" s="232">
        <f>(VLOOKUP($C353,Incurred_Real!$A$25:$BR$427,Incurred_Real!BN$1,FALSE))*$M353</f>
        <v>0</v>
      </c>
      <c r="AL353" s="232">
        <f>(VLOOKUP($C353,Incurred_Real!$A$25:$BR$427,Incurred_Real!BO$1,FALSE))*$M353</f>
        <v>0</v>
      </c>
      <c r="AM353" s="232">
        <f>(VLOOKUP($C353,Incurred_Real!$A$25:$BR$427,Incurred_Real!BP$1,FALSE))*$M353</f>
        <v>0</v>
      </c>
      <c r="AN353" s="232">
        <f>(VLOOKUP($C353,Incurred_Real!$A$25:$BR$427,Incurred_Real!BQ$1,FALSE))*$M353</f>
        <v>0</v>
      </c>
      <c r="AO353" s="232">
        <f>(VLOOKUP($C353,Incurred_Real!$A$25:$BR$427,Incurred_Real!BR$1,FALSE))*$M353</f>
        <v>0</v>
      </c>
      <c r="AP353" s="232">
        <f t="shared" si="29"/>
        <v>4756482.091465177</v>
      </c>
      <c r="AR353" s="232" t="b">
        <f t="shared" si="30"/>
        <v>1</v>
      </c>
    </row>
    <row r="354" spans="3:44" x14ac:dyDescent="0.15">
      <c r="C354" s="11" t="s">
        <v>1584</v>
      </c>
      <c r="D354" s="11" t="str">
        <f>VLOOKUP(C354,'Project List'!$A$9:$AG$360,'Project List'!$G$1,FALSE)</f>
        <v>Building and Equipment Lease 2024-2028 (Right of Use Office Assets)</v>
      </c>
      <c r="E354" s="11" t="str">
        <f>VLOOKUP($C354,Incurred_Real!$A$24:$E$376,Incurred_Real!$D$1,FALSE)</f>
        <v>Facilities</v>
      </c>
      <c r="F354" s="13">
        <f>IF(VLOOKUP($C354,Incurred_Nominal!$A$25:$AQ$426,Incurred_Nominal!$AL$1,FALSE)="Commissioned Extra",0,
IF(VLOOKUP($C354,Incurred_Nominal!$A$25:$AQ$426,Incurred_Nominal!$AK$1,FALSE)=F$4,VLOOKUP($C354,Incurred_Nominal!$A$25:$AQ$426,Incurred_Nominal!$AG$1,FALSE),0))</f>
        <v>0</v>
      </c>
      <c r="G354" s="13">
        <f>IF(VLOOKUP($C354,Incurred_Nominal!$A$25:$AQ$426,Incurred_Nominal!$AL$1,FALSE)="Commissioned Extra",0,
IF(VLOOKUP($C354,Incurred_Nominal!$A$25:$AQ$426,Incurred_Nominal!$AK$1,FALSE)=G$4,VLOOKUP($C354,Incurred_Nominal!$A$25:$AQ$426,Incurred_Nominal!$AG$1,FALSE),0))</f>
        <v>0</v>
      </c>
      <c r="H354" s="13">
        <f>IF(VLOOKUP($C354,Incurred_Nominal!$A$25:$AQ$426,Incurred_Nominal!$AL$1,FALSE)="Commissioned Extra",0,
IF(VLOOKUP($C354,Incurred_Nominal!$A$25:$AQ$426,Incurred_Nominal!$AK$1,FALSE)=H$4,VLOOKUP($C354,Incurred_Nominal!$A$25:$AQ$426,Incurred_Nominal!$AG$1,FALSE),0))</f>
        <v>0</v>
      </c>
      <c r="I354" s="13">
        <f>IF(VLOOKUP($C354,Incurred_Nominal!$A$25:$AQ$426,Incurred_Nominal!$AL$1,FALSE)="Commissioned Extra",0,
IF(VLOOKUP($C354,Incurred_Nominal!$A$25:$AQ$426,Incurred_Nominal!$AK$1,FALSE)=I$4,VLOOKUP($C354,Incurred_Nominal!$A$25:$AQ$426,Incurred_Nominal!$AG$1,FALSE),0))</f>
        <v>0</v>
      </c>
      <c r="J354" s="13">
        <f>IF(VLOOKUP($C354,Incurred_Nominal!$A$25:$AQ$426,Incurred_Nominal!$AL$1,FALSE)="Commissioned Extra",0,
IF(VLOOKUP($C354,Incurred_Nominal!$A$25:$AQ$426,Incurred_Nominal!$AK$1,FALSE)=J$4,VLOOKUP($C354,Incurred_Nominal!$A$25:$AQ$426,Incurred_Nominal!$AG$1,FALSE),0))</f>
        <v>0</v>
      </c>
      <c r="K354" s="13">
        <f>IF(VLOOKUP($C354,Incurred_Nominal!$A$25:$AQ$426,Incurred_Nominal!$AL$1,FALSE)="Commissioned Extra",0,
IF(VLOOKUP($C354,Incurred_Nominal!$A$25:$AQ$426,Incurred_Nominal!$AK$1,FALSE)=K$4,VLOOKUP($C354,Incurred_Nominal!$A$25:$AQ$426,Incurred_Nominal!$AG$1,FALSE),0))</f>
        <v>0</v>
      </c>
      <c r="L354" s="13">
        <f>IF(VLOOKUP($C354,Incurred_Nominal!$A$25:$AQ$426,Incurred_Nominal!$AL$1,FALSE)="Commissioned Extra",0,
IF(VLOOKUP($C354,Incurred_Nominal!$A$25:$AQ$426,Incurred_Nominal!$AK$1,FALSE)=L$4,VLOOKUP($C354,Incurred_Nominal!$A$25:$AQ$426,Incurred_Nominal!$AG$1,FALSE),0))</f>
        <v>0</v>
      </c>
      <c r="M354" s="232">
        <f t="shared" si="27"/>
        <v>0</v>
      </c>
      <c r="N354" s="232" t="str">
        <f t="shared" si="28"/>
        <v/>
      </c>
      <c r="P354" s="232">
        <f>(VLOOKUP($C354,Incurred_Real!$A$25:$BR$427,Incurred_Real!AS$1,FALSE))*$M354</f>
        <v>0</v>
      </c>
      <c r="Q354" s="232">
        <f>(VLOOKUP($C354,Incurred_Real!$A$25:$BR$427,Incurred_Real!AT$1,FALSE))*$M354</f>
        <v>0</v>
      </c>
      <c r="R354" s="232">
        <f>(VLOOKUP($C354,Incurred_Real!$A$25:$BR$427,Incurred_Real!AU$1,FALSE))*$M354</f>
        <v>0</v>
      </c>
      <c r="S354" s="232">
        <f>(VLOOKUP($C354,Incurred_Real!$A$25:$BR$427,Incurred_Real!AV$1,FALSE))*$M354</f>
        <v>0</v>
      </c>
      <c r="T354" s="232">
        <f>(VLOOKUP($C354,Incurred_Real!$A$25:$BR$427,Incurred_Real!AW$1,FALSE))*$M354</f>
        <v>0</v>
      </c>
      <c r="U354" s="232">
        <f>(VLOOKUP($C354,Incurred_Real!$A$25:$BR$427,Incurred_Real!AX$1,FALSE))*$M354</f>
        <v>0</v>
      </c>
      <c r="V354" s="232">
        <f>(VLOOKUP($C354,Incurred_Real!$A$25:$BR$427,Incurred_Real!AY$1,FALSE))*$M354</f>
        <v>0</v>
      </c>
      <c r="W354" s="232">
        <f>(VLOOKUP($C354,Incurred_Real!$A$25:$BR$427,Incurred_Real!AZ$1,FALSE))*$M354</f>
        <v>0</v>
      </c>
      <c r="X354" s="232">
        <f>(VLOOKUP($C354,Incurred_Real!$A$25:$BR$427,Incurred_Real!BA$1,FALSE))*$M354</f>
        <v>0</v>
      </c>
      <c r="Y354" s="232">
        <f>(VLOOKUP($C354,Incurred_Real!$A$25:$BR$427,Incurred_Real!BB$1,FALSE))*$M354</f>
        <v>0</v>
      </c>
      <c r="Z354" s="232">
        <f>(VLOOKUP($C354,Incurred_Real!$A$25:$BR$427,Incurred_Real!BC$1,FALSE))*$M354</f>
        <v>0</v>
      </c>
      <c r="AA354" s="232">
        <f>(VLOOKUP($C354,Incurred_Real!$A$25:$BR$427,Incurred_Real!BD$1,FALSE))*$M354</f>
        <v>0</v>
      </c>
      <c r="AB354" s="232">
        <f>(VLOOKUP($C354,Incurred_Real!$A$25:$BR$427,Incurred_Real!BE$1,FALSE))*$M354</f>
        <v>0</v>
      </c>
      <c r="AC354" s="232">
        <f>(VLOOKUP($C354,Incurred_Real!$A$25:$BR$427,Incurred_Real!BF$1,FALSE))*$M354</f>
        <v>0</v>
      </c>
      <c r="AD354" s="232">
        <f>(VLOOKUP($C354,Incurred_Real!$A$25:$BR$427,Incurred_Real!BG$1,FALSE))*$M354</f>
        <v>0</v>
      </c>
      <c r="AE354" s="232">
        <f>(VLOOKUP($C354,Incurred_Real!$A$25:$BR$427,Incurred_Real!BH$1,FALSE))*$M354</f>
        <v>0</v>
      </c>
      <c r="AF354" s="232">
        <f>(VLOOKUP($C354,Incurred_Real!$A$25:$BR$427,Incurred_Real!BI$1,FALSE))*$M354</f>
        <v>0</v>
      </c>
      <c r="AG354" s="232">
        <f>(VLOOKUP($C354,Incurred_Real!$A$25:$BR$427,Incurred_Real!BJ$1,FALSE))*$M354</f>
        <v>0</v>
      </c>
      <c r="AH354" s="232">
        <f>(VLOOKUP($C354,Incurred_Real!$A$25:$BR$427,Incurred_Real!BK$1,FALSE))*$M354</f>
        <v>0</v>
      </c>
      <c r="AI354" s="232">
        <f>(VLOOKUP($C354,Incurred_Real!$A$25:$BR$427,Incurred_Real!BL$1,FALSE))*$M354</f>
        <v>0</v>
      </c>
      <c r="AJ354" s="232">
        <f>(VLOOKUP($C354,Incurred_Real!$A$25:$BR$427,Incurred_Real!BM$1,FALSE))*$M354</f>
        <v>0</v>
      </c>
      <c r="AK354" s="232">
        <f>(VLOOKUP($C354,Incurred_Real!$A$25:$BR$427,Incurred_Real!BN$1,FALSE))*$M354</f>
        <v>0</v>
      </c>
      <c r="AL354" s="232">
        <f>(VLOOKUP($C354,Incurred_Real!$A$25:$BR$427,Incurred_Real!BO$1,FALSE))*$M354</f>
        <v>0</v>
      </c>
      <c r="AM354" s="232">
        <f>(VLOOKUP($C354,Incurred_Real!$A$25:$BR$427,Incurred_Real!BP$1,FALSE))*$M354</f>
        <v>0</v>
      </c>
      <c r="AN354" s="232">
        <f>(VLOOKUP($C354,Incurred_Real!$A$25:$BR$427,Incurred_Real!BQ$1,FALSE))*$M354</f>
        <v>0</v>
      </c>
      <c r="AO354" s="232">
        <f>(VLOOKUP($C354,Incurred_Real!$A$25:$BR$427,Incurred_Real!BR$1,FALSE))*$M354</f>
        <v>0</v>
      </c>
      <c r="AP354" s="232">
        <f t="shared" si="29"/>
        <v>0</v>
      </c>
      <c r="AR354" s="232" t="b">
        <f t="shared" si="30"/>
        <v>1</v>
      </c>
    </row>
    <row r="355" spans="3:44" x14ac:dyDescent="0.15">
      <c r="C355" s="11" t="s">
        <v>1585</v>
      </c>
      <c r="D355" s="11" t="str">
        <f>VLOOKUP(C355,'Project List'!$A$9:$AG$360,'Project List'!$G$1,FALSE)</f>
        <v>Building and Equipment Lease 2024-2028 (Right of Use Motor Vehicle Assets)</v>
      </c>
      <c r="E355" s="11" t="str">
        <f>VLOOKUP($C355,Incurred_Real!$A$24:$E$376,Incurred_Real!$D$1,FALSE)</f>
        <v>Facilities</v>
      </c>
      <c r="F355" s="13">
        <f>IF(VLOOKUP($C355,Incurred_Nominal!$A$25:$AQ$426,Incurred_Nominal!$AL$1,FALSE)="Commissioned Extra",0,
IF(VLOOKUP($C355,Incurred_Nominal!$A$25:$AQ$426,Incurred_Nominal!$AK$1,FALSE)=F$4,VLOOKUP($C355,Incurred_Nominal!$A$25:$AQ$426,Incurred_Nominal!$AG$1,FALSE),0))</f>
        <v>0</v>
      </c>
      <c r="G355" s="13">
        <f>IF(VLOOKUP($C355,Incurred_Nominal!$A$25:$AQ$426,Incurred_Nominal!$AL$1,FALSE)="Commissioned Extra",0,
IF(VLOOKUP($C355,Incurred_Nominal!$A$25:$AQ$426,Incurred_Nominal!$AK$1,FALSE)=G$4,VLOOKUP($C355,Incurred_Nominal!$A$25:$AQ$426,Incurred_Nominal!$AG$1,FALSE),0))</f>
        <v>0</v>
      </c>
      <c r="H355" s="13">
        <f>IF(VLOOKUP($C355,Incurred_Nominal!$A$25:$AQ$426,Incurred_Nominal!$AL$1,FALSE)="Commissioned Extra",0,
IF(VLOOKUP($C355,Incurred_Nominal!$A$25:$AQ$426,Incurred_Nominal!$AK$1,FALSE)=H$4,VLOOKUP($C355,Incurred_Nominal!$A$25:$AQ$426,Incurred_Nominal!$AG$1,FALSE),0))</f>
        <v>0</v>
      </c>
      <c r="I355" s="13">
        <f>IF(VLOOKUP($C355,Incurred_Nominal!$A$25:$AQ$426,Incurred_Nominal!$AL$1,FALSE)="Commissioned Extra",0,
IF(VLOOKUP($C355,Incurred_Nominal!$A$25:$AQ$426,Incurred_Nominal!$AK$1,FALSE)=I$4,VLOOKUP($C355,Incurred_Nominal!$A$25:$AQ$426,Incurred_Nominal!$AG$1,FALSE),0))</f>
        <v>0</v>
      </c>
      <c r="J355" s="13">
        <f>IF(VLOOKUP($C355,Incurred_Nominal!$A$25:$AQ$426,Incurred_Nominal!$AL$1,FALSE)="Commissioned Extra",0,
IF(VLOOKUP($C355,Incurred_Nominal!$A$25:$AQ$426,Incurred_Nominal!$AK$1,FALSE)=J$4,VLOOKUP($C355,Incurred_Nominal!$A$25:$AQ$426,Incurred_Nominal!$AG$1,FALSE),0))</f>
        <v>0</v>
      </c>
      <c r="K355" s="13">
        <f>IF(VLOOKUP($C355,Incurred_Nominal!$A$25:$AQ$426,Incurred_Nominal!$AL$1,FALSE)="Commissioned Extra",0,
IF(VLOOKUP($C355,Incurred_Nominal!$A$25:$AQ$426,Incurred_Nominal!$AK$1,FALSE)=K$4,VLOOKUP($C355,Incurred_Nominal!$A$25:$AQ$426,Incurred_Nominal!$AG$1,FALSE),0))</f>
        <v>0</v>
      </c>
      <c r="L355" s="13">
        <f>IF(VLOOKUP($C355,Incurred_Nominal!$A$25:$AQ$426,Incurred_Nominal!$AL$1,FALSE)="Commissioned Extra",0,
IF(VLOOKUP($C355,Incurred_Nominal!$A$25:$AQ$426,Incurred_Nominal!$AK$1,FALSE)=L$4,VLOOKUP($C355,Incurred_Nominal!$A$25:$AQ$426,Incurred_Nominal!$AG$1,FALSE),0))</f>
        <v>0</v>
      </c>
      <c r="M355" s="232">
        <f t="shared" ref="M355" si="31">SUM(E355:L355)</f>
        <v>0</v>
      </c>
      <c r="N355" s="232" t="str">
        <f t="shared" ref="N355" si="32">IF(M355=0,"",INDEX($E$4:$L$4,1,MATCH(M355,$E355:$L355,0)))</f>
        <v/>
      </c>
      <c r="P355" s="232">
        <f>(VLOOKUP($C355,Incurred_Real!$A$25:$BR$427,Incurred_Real!AS$1,FALSE))*$M355</f>
        <v>0</v>
      </c>
      <c r="Q355" s="232">
        <f>(VLOOKUP($C355,Incurred_Real!$A$25:$BR$427,Incurred_Real!AT$1,FALSE))*$M355</f>
        <v>0</v>
      </c>
      <c r="R355" s="232">
        <f>(VLOOKUP($C355,Incurred_Real!$A$25:$BR$427,Incurred_Real!AU$1,FALSE))*$M355</f>
        <v>0</v>
      </c>
      <c r="S355" s="232">
        <f>(VLOOKUP($C355,Incurred_Real!$A$25:$BR$427,Incurred_Real!AV$1,FALSE))*$M355</f>
        <v>0</v>
      </c>
      <c r="T355" s="232">
        <f>(VLOOKUP($C355,Incurred_Real!$A$25:$BR$427,Incurred_Real!AW$1,FALSE))*$M355</f>
        <v>0</v>
      </c>
      <c r="U355" s="232">
        <f>(VLOOKUP($C355,Incurred_Real!$A$25:$BR$427,Incurred_Real!AX$1,FALSE))*$M355</f>
        <v>0</v>
      </c>
      <c r="V355" s="232">
        <f>(VLOOKUP($C355,Incurred_Real!$A$25:$BR$427,Incurred_Real!AY$1,FALSE))*$M355</f>
        <v>0</v>
      </c>
      <c r="W355" s="232">
        <f>(VLOOKUP($C355,Incurred_Real!$A$25:$BR$427,Incurred_Real!AZ$1,FALSE))*$M355</f>
        <v>0</v>
      </c>
      <c r="X355" s="232">
        <f>(VLOOKUP($C355,Incurred_Real!$A$25:$BR$427,Incurred_Real!BA$1,FALSE))*$M355</f>
        <v>0</v>
      </c>
      <c r="Y355" s="232">
        <f>(VLOOKUP($C355,Incurred_Real!$A$25:$BR$427,Incurred_Real!BB$1,FALSE))*$M355</f>
        <v>0</v>
      </c>
      <c r="Z355" s="232">
        <f>(VLOOKUP($C355,Incurred_Real!$A$25:$BR$427,Incurred_Real!BC$1,FALSE))*$M355</f>
        <v>0</v>
      </c>
      <c r="AA355" s="232">
        <f>(VLOOKUP($C355,Incurred_Real!$A$25:$BR$427,Incurred_Real!BD$1,FALSE))*$M355</f>
        <v>0</v>
      </c>
      <c r="AB355" s="232">
        <f>(VLOOKUP($C355,Incurred_Real!$A$25:$BR$427,Incurred_Real!BE$1,FALSE))*$M355</f>
        <v>0</v>
      </c>
      <c r="AC355" s="232">
        <f>(VLOOKUP($C355,Incurred_Real!$A$25:$BR$427,Incurred_Real!BF$1,FALSE))*$M355</f>
        <v>0</v>
      </c>
      <c r="AD355" s="232">
        <f>(VLOOKUP($C355,Incurred_Real!$A$25:$BR$427,Incurred_Real!BG$1,FALSE))*$M355</f>
        <v>0</v>
      </c>
      <c r="AE355" s="232">
        <f>(VLOOKUP($C355,Incurred_Real!$A$25:$BR$427,Incurred_Real!BH$1,FALSE))*$M355</f>
        <v>0</v>
      </c>
      <c r="AF355" s="232">
        <f>(VLOOKUP($C355,Incurred_Real!$A$25:$BR$427,Incurred_Real!BI$1,FALSE))*$M355</f>
        <v>0</v>
      </c>
      <c r="AG355" s="232">
        <f>(VLOOKUP($C355,Incurred_Real!$A$25:$BR$427,Incurred_Real!BJ$1,FALSE))*$M355</f>
        <v>0</v>
      </c>
      <c r="AH355" s="232">
        <f>(VLOOKUP($C355,Incurred_Real!$A$25:$BR$427,Incurred_Real!BK$1,FALSE))*$M355</f>
        <v>0</v>
      </c>
      <c r="AI355" s="232">
        <f>(VLOOKUP($C355,Incurred_Real!$A$25:$BR$427,Incurred_Real!BL$1,FALSE))*$M355</f>
        <v>0</v>
      </c>
      <c r="AJ355" s="232">
        <f>(VLOOKUP($C355,Incurred_Real!$A$25:$BR$427,Incurred_Real!BM$1,FALSE))*$M355</f>
        <v>0</v>
      </c>
      <c r="AK355" s="232">
        <f>(VLOOKUP($C355,Incurred_Real!$A$25:$BR$427,Incurred_Real!BN$1,FALSE))*$M355</f>
        <v>0</v>
      </c>
      <c r="AL355" s="232">
        <f>(VLOOKUP($C355,Incurred_Real!$A$25:$BR$427,Incurred_Real!BO$1,FALSE))*$M355</f>
        <v>0</v>
      </c>
      <c r="AM355" s="232">
        <f>(VLOOKUP($C355,Incurred_Real!$A$25:$BR$427,Incurred_Real!BP$1,FALSE))*$M355</f>
        <v>0</v>
      </c>
      <c r="AN355" s="232">
        <f>(VLOOKUP($C355,Incurred_Real!$A$25:$BR$427,Incurred_Real!BQ$1,FALSE))*$M355</f>
        <v>0</v>
      </c>
      <c r="AO355" s="232">
        <f>(VLOOKUP($C355,Incurred_Real!$A$25:$BR$427,Incurred_Real!BR$1,FALSE))*$M355</f>
        <v>0</v>
      </c>
      <c r="AP355" s="232">
        <f t="shared" ref="AP355" si="33">SUM(P355:AO355)</f>
        <v>0</v>
      </c>
      <c r="AR355" s="232" t="b">
        <f t="shared" ref="AR355" si="34">AP355=M355</f>
        <v>1</v>
      </c>
    </row>
    <row r="356" spans="3:44" x14ac:dyDescent="0.15">
      <c r="C356" s="11" t="s">
        <v>1326</v>
      </c>
      <c r="D356" s="11" t="str">
        <f>VLOOKUP(C356,'Project List'!$A$9:$AG$360,'Project List'!$G$1,FALSE)</f>
        <v>AESCSF Compliance (Capex works)</v>
      </c>
      <c r="E356" s="11" t="str">
        <f>VLOOKUP($C356,Incurred_Real!$A$24:$E$376,Incurred_Real!$D$1,FALSE)</f>
        <v>Security/Compliance</v>
      </c>
      <c r="F356" s="13">
        <f>IF(VLOOKUP($C356,Incurred_Nominal!$A$25:$AQ$426,Incurred_Nominal!$AL$1,FALSE)="Commissioned Extra",0,
IF(VLOOKUP($C356,Incurred_Nominal!$A$25:$AQ$426,Incurred_Nominal!$AK$1,FALSE)=F$4,VLOOKUP($C356,Incurred_Nominal!$A$25:$AQ$426,Incurred_Nominal!$AG$1,FALSE),0))</f>
        <v>0</v>
      </c>
      <c r="G356" s="13">
        <f>IF(VLOOKUP($C356,Incurred_Nominal!$A$25:$AQ$426,Incurred_Nominal!$AL$1,FALSE)="Commissioned Extra",0,
IF(VLOOKUP($C356,Incurred_Nominal!$A$25:$AQ$426,Incurred_Nominal!$AK$1,FALSE)=G$4,VLOOKUP($C356,Incurred_Nominal!$A$25:$AQ$426,Incurred_Nominal!$AG$1,FALSE),0))</f>
        <v>0</v>
      </c>
      <c r="H356" s="13">
        <f>IF(VLOOKUP($C356,Incurred_Nominal!$A$25:$AQ$426,Incurred_Nominal!$AL$1,FALSE)="Commissioned Extra",0,
IF(VLOOKUP($C356,Incurred_Nominal!$A$25:$AQ$426,Incurred_Nominal!$AK$1,FALSE)=H$4,VLOOKUP($C356,Incurred_Nominal!$A$25:$AQ$426,Incurred_Nominal!$AG$1,FALSE),0))</f>
        <v>0</v>
      </c>
      <c r="I356" s="13">
        <f>IF(VLOOKUP($C356,Incurred_Nominal!$A$25:$AQ$426,Incurred_Nominal!$AL$1,FALSE)="Commissioned Extra",0,
IF(VLOOKUP($C356,Incurred_Nominal!$A$25:$AQ$426,Incurred_Nominal!$AK$1,FALSE)=I$4,VLOOKUP($C356,Incurred_Nominal!$A$25:$AQ$426,Incurred_Nominal!$AG$1,FALSE),0))</f>
        <v>0</v>
      </c>
      <c r="J356" s="13">
        <f>IF(VLOOKUP($C356,Incurred_Nominal!$A$25:$AQ$426,Incurred_Nominal!$AL$1,FALSE)="Commissioned Extra",0,
IF(VLOOKUP($C356,Incurred_Nominal!$A$25:$AQ$426,Incurred_Nominal!$AK$1,FALSE)=J$4,VLOOKUP($C356,Incurred_Nominal!$A$25:$AQ$426,Incurred_Nominal!$AG$1,FALSE),0))</f>
        <v>0</v>
      </c>
      <c r="K356" s="13">
        <f>IF(VLOOKUP($C356,Incurred_Nominal!$A$25:$AQ$426,Incurred_Nominal!$AL$1,FALSE)="Commissioned Extra",0,
IF(VLOOKUP($C356,Incurred_Nominal!$A$25:$AQ$426,Incurred_Nominal!$AK$1,FALSE)=K$4,VLOOKUP($C356,Incurred_Nominal!$A$25:$AQ$426,Incurred_Nominal!$AG$1,FALSE),0))</f>
        <v>0</v>
      </c>
      <c r="L356" s="13">
        <f>IF(VLOOKUP($C356,Incurred_Nominal!$A$25:$AQ$426,Incurred_Nominal!$AL$1,FALSE)="Commissioned Extra",0,
IF(VLOOKUP($C356,Incurred_Nominal!$A$25:$AQ$426,Incurred_Nominal!$AK$1,FALSE)=L$4,VLOOKUP($C356,Incurred_Nominal!$A$25:$AQ$426,Incurred_Nominal!$AG$1,FALSE),0))</f>
        <v>3960184.4116050932</v>
      </c>
      <c r="M356" s="232">
        <f t="shared" si="27"/>
        <v>3960184.4116050932</v>
      </c>
      <c r="N356" s="232">
        <f t="shared" si="28"/>
        <v>2028</v>
      </c>
      <c r="P356" s="232">
        <f>(VLOOKUP($C356,Incurred_Real!$A$25:$BR$427,Incurred_Real!AS$1,FALSE))*$M356</f>
        <v>0</v>
      </c>
      <c r="Q356" s="232">
        <f>(VLOOKUP($C356,Incurred_Real!$A$25:$BR$427,Incurred_Real!AT$1,FALSE))*$M356</f>
        <v>0</v>
      </c>
      <c r="R356" s="232">
        <f>(VLOOKUP($C356,Incurred_Real!$A$25:$BR$427,Incurred_Real!AU$1,FALSE))*$M356</f>
        <v>0</v>
      </c>
      <c r="S356" s="232">
        <f>(VLOOKUP($C356,Incurred_Real!$A$25:$BR$427,Incurred_Real!AV$1,FALSE))*$M356</f>
        <v>3960184.4116050932</v>
      </c>
      <c r="T356" s="232">
        <f>(VLOOKUP($C356,Incurred_Real!$A$25:$BR$427,Incurred_Real!AW$1,FALSE))*$M356</f>
        <v>0</v>
      </c>
      <c r="U356" s="232">
        <f>(VLOOKUP($C356,Incurred_Real!$A$25:$BR$427,Incurred_Real!AX$1,FALSE))*$M356</f>
        <v>0</v>
      </c>
      <c r="V356" s="232">
        <f>(VLOOKUP($C356,Incurred_Real!$A$25:$BR$427,Incurred_Real!AY$1,FALSE))*$M356</f>
        <v>0</v>
      </c>
      <c r="W356" s="232">
        <f>(VLOOKUP($C356,Incurred_Real!$A$25:$BR$427,Incurred_Real!AZ$1,FALSE))*$M356</f>
        <v>0</v>
      </c>
      <c r="X356" s="232">
        <f>(VLOOKUP($C356,Incurred_Real!$A$25:$BR$427,Incurred_Real!BA$1,FALSE))*$M356</f>
        <v>0</v>
      </c>
      <c r="Y356" s="232">
        <f>(VLOOKUP($C356,Incurred_Real!$A$25:$BR$427,Incurred_Real!BB$1,FALSE))*$M356</f>
        <v>0</v>
      </c>
      <c r="Z356" s="232">
        <f>(VLOOKUP($C356,Incurred_Real!$A$25:$BR$427,Incurred_Real!BC$1,FALSE))*$M356</f>
        <v>0</v>
      </c>
      <c r="AA356" s="232">
        <f>(VLOOKUP($C356,Incurred_Real!$A$25:$BR$427,Incurred_Real!BD$1,FALSE))*$M356</f>
        <v>0</v>
      </c>
      <c r="AB356" s="232">
        <f>(VLOOKUP($C356,Incurred_Real!$A$25:$BR$427,Incurred_Real!BE$1,FALSE))*$M356</f>
        <v>0</v>
      </c>
      <c r="AC356" s="232">
        <f>(VLOOKUP($C356,Incurred_Real!$A$25:$BR$427,Incurred_Real!BF$1,FALSE))*$M356</f>
        <v>0</v>
      </c>
      <c r="AD356" s="232">
        <f>(VLOOKUP($C356,Incurred_Real!$A$25:$BR$427,Incurred_Real!BG$1,FALSE))*$M356</f>
        <v>0</v>
      </c>
      <c r="AE356" s="232">
        <f>(VLOOKUP($C356,Incurred_Real!$A$25:$BR$427,Incurred_Real!BH$1,FALSE))*$M356</f>
        <v>0</v>
      </c>
      <c r="AF356" s="232">
        <f>(VLOOKUP($C356,Incurred_Real!$A$25:$BR$427,Incurred_Real!BI$1,FALSE))*$M356</f>
        <v>0</v>
      </c>
      <c r="AG356" s="232">
        <f>(VLOOKUP($C356,Incurred_Real!$A$25:$BR$427,Incurred_Real!BJ$1,FALSE))*$M356</f>
        <v>0</v>
      </c>
      <c r="AH356" s="232">
        <f>(VLOOKUP($C356,Incurred_Real!$A$25:$BR$427,Incurred_Real!BK$1,FALSE))*$M356</f>
        <v>0</v>
      </c>
      <c r="AI356" s="232">
        <f>(VLOOKUP($C356,Incurred_Real!$A$25:$BR$427,Incurred_Real!BL$1,FALSE))*$M356</f>
        <v>0</v>
      </c>
      <c r="AJ356" s="232">
        <f>(VLOOKUP($C356,Incurred_Real!$A$25:$BR$427,Incurred_Real!BM$1,FALSE))*$M356</f>
        <v>0</v>
      </c>
      <c r="AK356" s="232">
        <f>(VLOOKUP($C356,Incurred_Real!$A$25:$BR$427,Incurred_Real!BN$1,FALSE))*$M356</f>
        <v>0</v>
      </c>
      <c r="AL356" s="232">
        <f>(VLOOKUP($C356,Incurred_Real!$A$25:$BR$427,Incurred_Real!BO$1,FALSE))*$M356</f>
        <v>0</v>
      </c>
      <c r="AM356" s="232">
        <f>(VLOOKUP($C356,Incurred_Real!$A$25:$BR$427,Incurred_Real!BP$1,FALSE))*$M356</f>
        <v>0</v>
      </c>
      <c r="AN356" s="232">
        <f>(VLOOKUP($C356,Incurred_Real!$A$25:$BR$427,Incurred_Real!BQ$1,FALSE))*$M356</f>
        <v>0</v>
      </c>
      <c r="AO356" s="232">
        <f>(VLOOKUP($C356,Incurred_Real!$A$25:$BR$427,Incurred_Real!BR$1,FALSE))*$M356</f>
        <v>0</v>
      </c>
      <c r="AP356" s="232">
        <f t="shared" si="29"/>
        <v>3960184.4116050932</v>
      </c>
      <c r="AR356" s="232" t="b">
        <f t="shared" si="30"/>
        <v>1</v>
      </c>
    </row>
  </sheetData>
  <autoFilter ref="C4:AR356" xr:uid="{39B4571B-CF35-4FB3-B7E0-E90669A4B2C3}"/>
  <pageMargins left="0.7" right="0.7" top="0.75" bottom="0.75" header="0.3" footer="0.3"/>
  <pageSetup paperSize="9" orientation="portrait" horizontalDpi="1200" verticalDpi="1200" r:id="rId1"/>
  <customProperties>
    <customPr name="_pios_id" r:id="rId2"/>
  </customProperties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38</vt:i4>
      </vt:variant>
    </vt:vector>
  </HeadingPairs>
  <TitlesOfParts>
    <vt:vector size="53" baseType="lpstr">
      <vt:lpstr>Table of Contents</vt:lpstr>
      <vt:lpstr>For RFM &amp; PTRM_Real</vt:lpstr>
      <vt:lpstr>For RFM &amp; PTRM_Nominal</vt:lpstr>
      <vt:lpstr>Incurred_Real</vt:lpstr>
      <vt:lpstr>Incurred_Nominal</vt:lpstr>
      <vt:lpstr>Incurred Real 2022$</vt:lpstr>
      <vt:lpstr>Project List</vt:lpstr>
      <vt:lpstr>Commissioned_Real</vt:lpstr>
      <vt:lpstr>Commissioned_Nominal</vt:lpstr>
      <vt:lpstr>Commissioned Extra_Real</vt:lpstr>
      <vt:lpstr>Commissioned Extra_Nominal</vt:lpstr>
      <vt:lpstr>Project splits</vt:lpstr>
      <vt:lpstr>Project_Commissioning</vt:lpstr>
      <vt:lpstr>Success Asset Classes</vt:lpstr>
      <vt:lpstr>Project labour content</vt:lpstr>
      <vt:lpstr>CatLabEsc</vt:lpstr>
      <vt:lpstr>'Commissioned Extra_Nominal'!Commissioned_Extra</vt:lpstr>
      <vt:lpstr>Commissioned_Extra</vt:lpstr>
      <vt:lpstr>Incurred_Nominal!ContractorRate</vt:lpstr>
      <vt:lpstr>ContractorRate</vt:lpstr>
      <vt:lpstr>Incurred_Nominal!IncurredByClass</vt:lpstr>
      <vt:lpstr>IncurredByClass</vt:lpstr>
      <vt:lpstr>Incurred_Nominal!LabEsc22</vt:lpstr>
      <vt:lpstr>LabEsc22</vt:lpstr>
      <vt:lpstr>Incurred_Nominal!LabEsc23</vt:lpstr>
      <vt:lpstr>LabEsc23</vt:lpstr>
      <vt:lpstr>Incurred_Nominal!LabEsc24</vt:lpstr>
      <vt:lpstr>LabEsc24</vt:lpstr>
      <vt:lpstr>Incurred_Nominal!LabEsc25</vt:lpstr>
      <vt:lpstr>LabEsc25</vt:lpstr>
      <vt:lpstr>Incurred_Nominal!LabEsc26</vt:lpstr>
      <vt:lpstr>LabEsc26</vt:lpstr>
      <vt:lpstr>Incurred_Nominal!LabEsc27</vt:lpstr>
      <vt:lpstr>LabEsc27</vt:lpstr>
      <vt:lpstr>Incurred_Nominal!LabEsc28</vt:lpstr>
      <vt:lpstr>LabEsc28</vt:lpstr>
      <vt:lpstr>Incurred_Nominal!LabEsc29</vt:lpstr>
      <vt:lpstr>LabEsc29</vt:lpstr>
      <vt:lpstr>Incurred_Nominal!LabIn</vt:lpstr>
      <vt:lpstr>LabIn</vt:lpstr>
      <vt:lpstr>'Commissioned Extra_Nominal'!Print_Area</vt:lpstr>
      <vt:lpstr>'Commissioned Extra_Real'!Print_Area</vt:lpstr>
      <vt:lpstr>Incurred_Nominal!Print_Area</vt:lpstr>
      <vt:lpstr>Incurred_Real!Print_Area</vt:lpstr>
      <vt:lpstr>'Project labour content'!Print_Area</vt:lpstr>
      <vt:lpstr>'Project splits'!Print_Area</vt:lpstr>
      <vt:lpstr>ProjectSplits</vt:lpstr>
      <vt:lpstr>ProjLabEsc</vt:lpstr>
      <vt:lpstr>SAPCrosstab1</vt:lpstr>
      <vt:lpstr>SAPFdd1</vt:lpstr>
      <vt:lpstr>SAPFdd2</vt:lpstr>
      <vt:lpstr>SAPFdd3</vt:lpstr>
      <vt:lpstr>'Project splits'!SplitHeaders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2022-09-26T06:22:14Z</dcterms:created>
  <dcterms:modified xsi:type="dcterms:W3CDTF">2022-09-26T06:27:04Z</dcterms:modified>
  <cp:contentStatus>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arkAsFinal">
    <vt:bool>true</vt:bool>
  </property>
</Properties>
</file>